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9.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0.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1.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2.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3.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4.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5.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6.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5480" windowHeight="6225" tabRatio="856" activeTab="6"/>
  </bookViews>
  <sheets>
    <sheet name="Cover" sheetId="2" r:id="rId1"/>
    <sheet name="Instructions &amp; Notes" sheetId="3" r:id="rId2"/>
    <sheet name="Styles" sheetId="17" r:id="rId3"/>
    <sheet name="Contents" sheetId="25" r:id="rId4"/>
    <sheet name="Model Logic" sheetId="7" r:id="rId5"/>
    <sheet name="Error Checks" sheetId="8" r:id="rId6"/>
    <sheet name="Constants" sheetId="5" r:id="rId7"/>
    <sheet name="Timelines" sheetId="15" r:id="rId8"/>
    <sheet name="Main Input" sheetId="9" r:id="rId9"/>
    <sheet name="Conversion" sheetId="11" r:id="rId10"/>
    <sheet name="Capital" sheetId="23" r:id="rId11"/>
    <sheet name="Cost Plus" sheetId="27" r:id="rId12"/>
    <sheet name="Customer Charges" sheetId="32" r:id="rId13"/>
    <sheet name="Profile before CoM" sheetId="30" r:id="rId14"/>
    <sheet name="CoM" sheetId="36" r:id="rId15"/>
    <sheet name="Profile with CoM" sheetId="35" r:id="rId16"/>
    <sheet name="Final Price" sheetId="31" r:id="rId17"/>
    <sheet name="Service Prices" sheetId="34" r:id="rId18"/>
    <sheet name="Financial Dashboard" sheetId="29" r:id="rId19"/>
    <sheet name="Interface" sheetId="33" r:id="rId20"/>
    <sheet name="Audit" sheetId="13" r:id="rId21"/>
    <sheet name="Change Control" sheetId="14" r:id="rId22"/>
    <sheet name="End" sheetId="16" r:id="rId23"/>
  </sheets>
  <functionGroups builtInGroupCount="17"/>
  <definedNames>
    <definedName name="_xlnm._FilterDatabase" localSheetId="9" hidden="1">Conversion!$A$13:$AC$115</definedName>
    <definedName name="_xlnm._FilterDatabase" localSheetId="11" hidden="1">'Cost Plus'!$A$13:$AC$115</definedName>
    <definedName name="_xlnm._FilterDatabase" localSheetId="12" hidden="1">'Customer Charges'!$A$13:$AC$23</definedName>
    <definedName name="_xlnm._FilterDatabase" localSheetId="16" hidden="1">'Final Price'!$A$13:$AC$114</definedName>
    <definedName name="_xlnm._FilterDatabase" localSheetId="19" hidden="1">Interface!$A$13:$AC$44</definedName>
    <definedName name="_xlnm._FilterDatabase" localSheetId="8" hidden="1">'Main Input'!$A$13:$AC$115</definedName>
    <definedName name="_xlnm._FilterDatabase" localSheetId="13" hidden="1">'Profile before CoM'!$A$13:$AC$115</definedName>
    <definedName name="_xlnm._FilterDatabase" localSheetId="15" hidden="1">'Profile with CoM'!$A$13:$AC$115</definedName>
    <definedName name="_xlnm._FilterDatabase" localSheetId="17" hidden="1">'Service Prices'!$A$13:$AC$25</definedName>
    <definedName name="ActiveMonthCountdown">Timelines!$AF$32:$EY$32</definedName>
    <definedName name="ActiveMthsInYR">Timelines!$AF$47:$AP$47</definedName>
    <definedName name="ActivePeriodFlag">Timelines!$AF$31:$EY$31</definedName>
    <definedName name="AnnSum">Timelines!$AF$35:$EY$35</definedName>
    <definedName name="AUbloc1">Audit!$A$1:$S$21</definedName>
    <definedName name="AUDBot">Audit!$A$18</definedName>
    <definedName name="AUDCOP1">Audit!$F$5:$R$5</definedName>
    <definedName name="AUDCOP2">Audit!$F$4:$R$4</definedName>
    <definedName name="AUDCOP3">Audit!$A$19</definedName>
    <definedName name="AUDCOP5">Audit!$S$18</definedName>
    <definedName name="AUDCOP7">Audit!$A$15:$A$18</definedName>
    <definedName name="BABot">Constants!$A$78</definedName>
    <definedName name="BADesc">Constants!$B$48:$B$77</definedName>
    <definedName name="BAFull">Constants!$E$48:$F$77</definedName>
    <definedName name="BAList">Constants!$E$48:$E$77</definedName>
    <definedName name="BARcodes">Constants!$E$49:$E$77</definedName>
    <definedName name="BARcodesFull">Constants!$E$49:$F$77</definedName>
    <definedName name="BaseCur">Constants!$E$268</definedName>
    <definedName name="BASwitches">Constants!$G$48:$G$77</definedName>
    <definedName name="BATop">Constants!$E$48</definedName>
    <definedName name="BidName">Constants!$E$115</definedName>
    <definedName name="BillOffNum">Constants!$E$1078</definedName>
    <definedName name="Bookname">'Instructions &amp; Notes'!$A$1</definedName>
    <definedName name="BSICUpdateSourceData">Constants!$112:$1172</definedName>
    <definedName name="BusinessUnitIn">Constants!$E$116</definedName>
    <definedName name="CalendarMonth">Timelines!$AF$27:$EY$27</definedName>
    <definedName name="CCABot">Constants!$A$307</definedName>
    <definedName name="CCAFull">Constants!$B$289:$H$306</definedName>
    <definedName name="CCAList">Constants!$E$289:$E$306</definedName>
    <definedName name="CCAName">Constants!$B$289:$B$306</definedName>
    <definedName name="CCASwitches">Constants!$G$289:$G$306</definedName>
    <definedName name="CCATop">Constants!$E$289</definedName>
    <definedName name="CCBBot">Constants!$A$318</definedName>
    <definedName name="CCBList">Constants!$E$310:$E$317</definedName>
    <definedName name="CCBot">Constants!$A$215</definedName>
    <definedName name="CCBTop">Constants!$E$310</definedName>
    <definedName name="CCCBot">Constants!$A$329</definedName>
    <definedName name="CCCList">Constants!$E$321:$E$328</definedName>
    <definedName name="CCCTop">Constants!$E$321</definedName>
    <definedName name="CCDBot">Constants!$A$340</definedName>
    <definedName name="CCDList">Constants!$E$332:$E$339</definedName>
    <definedName name="CCDTop">Constants!$E$332</definedName>
    <definedName name="CCEBot">Constants!$A$351</definedName>
    <definedName name="CCEList">Constants!$E$343:$E$350</definedName>
    <definedName name="CCETop">Constants!$E$343</definedName>
    <definedName name="CCFBot">Constants!$A$362</definedName>
    <definedName name="CCFList">Constants!$E$354:$E$361</definedName>
    <definedName name="CCFTop">Constants!$E$354</definedName>
    <definedName name="CCList">Constants!$E$188:$E$214</definedName>
    <definedName name="CCTop">Constants!$E$188</definedName>
    <definedName name="Chartbit1">'Financial Dashboard'!$E$90</definedName>
    <definedName name="Chartbit2">'Financial Dashboard'!$E$91</definedName>
    <definedName name="Chartbit3">'Financial Dashboard'!$E$92</definedName>
    <definedName name="Check11">Capital!$U$23</definedName>
    <definedName name="CheckCur">Constants!$EZ$259</definedName>
    <definedName name="ChkRow1">'Main Input'!$A$115</definedName>
    <definedName name="CICUpdateSourceData">Constants!$568:$1109</definedName>
    <definedName name="CIUpdateSourceData">Conversion!$12:$115</definedName>
    <definedName name="ClientNameIn">Constants!$E$114</definedName>
    <definedName name="CMbloc1">CoM!$A$14:$AD$23</definedName>
    <definedName name="CMbloc2">CoM!$AF$14:$FB$23</definedName>
    <definedName name="CMbloc3">CoM!$A$1:$FB$14</definedName>
    <definedName name="CObloc1">Constants!$A$1:$FB$1183</definedName>
    <definedName name="CoBot">Constants!$A$497</definedName>
    <definedName name="CoList">Constants!$E$368:$E$496</definedName>
    <definedName name="_CoM02">CoM!$AD$18</definedName>
    <definedName name="CoMON">'Financial Dashboard'!$E$78</definedName>
    <definedName name="CompanyMonth">Timelines!$AF$34:$EY$34</definedName>
    <definedName name="CompanyYear">Timelines!$AF$33:$EY$33</definedName>
    <definedName name="CompanyYearEndDateIn">Constants!$E$107</definedName>
    <definedName name="CompanyYearStartDateIn">Constants!$E$106</definedName>
    <definedName name="Comparator">Constants!$AT$511:$AT$514</definedName>
    <definedName name="CoMTotal">CoM!$AE$21</definedName>
    <definedName name="CONAT1">Constants!$A$12</definedName>
    <definedName name="CONBC1">Constants!$A$45</definedName>
    <definedName name="CONBD1">Constants!$A$112</definedName>
    <definedName name="CONBE1">Constants!$A$93</definedName>
    <definedName name="CONBR1">Constants!$A$80</definedName>
    <definedName name="CONCC1">Constants!$A$185</definedName>
    <definedName name="CONCD1">Constants!$A$98</definedName>
    <definedName name="CONCM1">Constants!$A$217</definedName>
    <definedName name="CONCO1">Constants!$A$163</definedName>
    <definedName name="CONCP1">Constants!$A$226</definedName>
    <definedName name="CONCS1">Constants!$A$286</definedName>
    <definedName name="CONCS2">Constants!$A$288</definedName>
    <definedName name="CONCS3">Constants!$A$309</definedName>
    <definedName name="CONCS4">Constants!$A$320</definedName>
    <definedName name="CONCS5">Constants!$A$331</definedName>
    <definedName name="CONCS6">Constants!$A$342</definedName>
    <definedName name="CONCS7">Constants!$A$353</definedName>
    <definedName name="CONCT1">Constants!$A$239</definedName>
    <definedName name="CONCU1">Constants!$A$124</definedName>
    <definedName name="CONDC1">Constants!$A$365</definedName>
    <definedName name="CONDE1">Constants!$A$172</definedName>
    <definedName name="ConfidentialityIn">'Change Control'!$E$32</definedName>
    <definedName name="CONFV1">Constants!$A$499</definedName>
    <definedName name="CONLF1">Constants!$A$553</definedName>
    <definedName name="CONMA1">Constants!$A$568</definedName>
    <definedName name="CONMC1">Constants!$A$582</definedName>
    <definedName name="ConMonNum">Timelines!$AF$37:$EY$37</definedName>
    <definedName name="CONOG1">Constants!$A$1110</definedName>
    <definedName name="CONOR1">Constants!$A$595</definedName>
    <definedName name="CONPA1">Constants!$A$841</definedName>
    <definedName name="CONPR1">Constants!$A$257</definedName>
    <definedName name="CONPT1">Constants!$A$830</definedName>
    <definedName name="CONRE1">Constants!$A$857</definedName>
    <definedName name="CONRO1">Constants!$A$872</definedName>
    <definedName name="CONSI1">Constants!$A$1009</definedName>
    <definedName name="CONSU1">Constants!$A$1036</definedName>
    <definedName name="CONTE1">Constants!$A$1075</definedName>
    <definedName name="ContractDurationIn">Constants!$E$101</definedName>
    <definedName name="ContractEndDateIn">Constants!$E$104</definedName>
    <definedName name="ContractStartDateIn">Constants!$E$103</definedName>
    <definedName name="CONUC2">Constants!$A$1122</definedName>
    <definedName name="CONUC3">Constants!$A$1134</definedName>
    <definedName name="CONUN1">Constants!$A$1083</definedName>
    <definedName name="CONWP1">Constants!$A$1168</definedName>
    <definedName name="CosBot">'Financial Dashboard'!$B$105</definedName>
    <definedName name="CosDrop">'Financial Dashboard'!$B$101:$B$104</definedName>
    <definedName name="CostOfMoney">'Financial Dashboard'!$F$16</definedName>
    <definedName name="CosTop">'Financial Dashboard'!$B$101</definedName>
    <definedName name="CostTotal">Conversion!$AE$115</definedName>
    <definedName name="CoTop">Constants!$E$368</definedName>
    <definedName name="CPBot">Constants!$A$237</definedName>
    <definedName name="CPFull">Constants!$E$229:$F$236</definedName>
    <definedName name="CPList">Constants!$E$229:$E$236</definedName>
    <definedName name="CPTop">Constants!$E$229</definedName>
    <definedName name="CRBot">Constants!$A$43</definedName>
    <definedName name="CRList">Constants!$E$15:$E$42</definedName>
    <definedName name="CRTop">Constants!$E$15</definedName>
    <definedName name="CTBot">Constants!$A$255</definedName>
    <definedName name="CTFull">Constants!$E$242:$G$254</definedName>
    <definedName name="CTLabour">Constants!$F$247</definedName>
    <definedName name="CTList">Constants!$F$242:$F$254</definedName>
    <definedName name="CTSwitches">Constants!$G$242:$G$254</definedName>
    <definedName name="CTTop">Constants!$F$242</definedName>
    <definedName name="CUBot">Constants!$A$161</definedName>
    <definedName name="CUfull">Constants!$E$127:$F$160</definedName>
    <definedName name="CUList">Constants!$F$127:$F$160</definedName>
    <definedName name="CurBot">Constants!$A$281</definedName>
    <definedName name="CurCode">Constants!$A$270:$A$280</definedName>
    <definedName name="CurList">Constants!$E$270:$E$280</definedName>
    <definedName name="CurON">'Financial Dashboard'!$E$80</definedName>
    <definedName name="Currency">Constants!$E$586</definedName>
    <definedName name="CurrencyFactor">Constants!$AF$270:$EY$280</definedName>
    <definedName name="CurTop">Constants!$E$270</definedName>
    <definedName name="CUTop">Constants!$F$127</definedName>
    <definedName name="CVbloc1">Conversion!$A$14:$AC$121</definedName>
    <definedName name="CVbloc2">Conversion!$AF$14:$FK$114</definedName>
    <definedName name="CVbloc3">Conversion!$A$1:$AD$14</definedName>
    <definedName name="CVbloc4">Conversion!$AE$4:$EY$14</definedName>
    <definedName name="CVbloc5">Conversion!$EY$1:$FK$14</definedName>
    <definedName name="CVbloc6">Conversion!$FL$14:$FL$114</definedName>
    <definedName name="CXBot">Constants!$A$170</definedName>
    <definedName name="CXList">Constants!$E$166:$E$169</definedName>
    <definedName name="CXTop">Constants!$E$166</definedName>
    <definedName name="DateFromMth">Timelines!$AF$21:$EY$21</definedName>
    <definedName name="DateFromYr">Timelines!$AF$44:$AP$44</definedName>
    <definedName name="DateToMth">Timelines!$AF$22:$EY$22</definedName>
    <definedName name="DateToYr">Timelines!$AF$45:$AP$45</definedName>
    <definedName name="DCUpdateSourceData">Capital!$12:$25</definedName>
    <definedName name="DEbloc1">Capital!$A$1:$AD$57</definedName>
    <definedName name="DEbloc2">Capital!$AE$1:$FB$12</definedName>
    <definedName name="DEbloc3">Capital!$AF$14:$EY$25</definedName>
    <definedName name="DeBot">Constants!$A$183</definedName>
    <definedName name="DeList">Constants!$E$177:$E$182</definedName>
    <definedName name="DepRate01">Capital!$D$17:$D$17</definedName>
    <definedName name="Depreciation">'Financial Dashboard'!$C$15</definedName>
    <definedName name="DepreciationOn">'Financial Dashboard'!$E$82</definedName>
    <definedName name="DepreciationTerm">Constants!$H$178:$H$180</definedName>
    <definedName name="DeTop">Constants!$E$177</definedName>
    <definedName name="DinM">Constants!$E$590</definedName>
    <definedName name="Discount">'Financial Dashboard'!$F$15</definedName>
    <definedName name="DisON">'Financial Dashboard'!$E$76</definedName>
    <definedName name="DisPer">Timelines!$AF$38:$EY$38</definedName>
    <definedName name="EndOfSheet">Constants!$E$584</definedName>
    <definedName name="EndPoint1">'Main Input'!$A$117</definedName>
    <definedName name="EndPoint2">Conversion!$A$121</definedName>
    <definedName name="EndPoint3">'Cost Plus'!$A$117</definedName>
    <definedName name="EndPoint4">'Profile before CoM'!$A$117</definedName>
    <definedName name="EndPoint5">'Profile with CoM'!$A$117</definedName>
    <definedName name="EndPoint6">'Final Price'!$A$117</definedName>
    <definedName name="ErrorsPresent">'Error Checks'!$E$1</definedName>
    <definedName name="ErrTol">Constants!$E$591</definedName>
    <definedName name="ESBot">Constants!$A$91</definedName>
    <definedName name="ESList">Constants!$B$83:$B$90</definedName>
    <definedName name="ESTop">Constants!$F$83</definedName>
    <definedName name="f_BAListMU">OFFSET(BATop,1,0,BABot,1)</definedName>
    <definedName name="f_CCAListMU">OFFSET(CCATop,1,0,CCABot,1)</definedName>
    <definedName name="f_CCBListMU">OFFSET(CCBTop,1,0,CCBBot,1)</definedName>
    <definedName name="f_CCCListMU">OFFSET(CCCTop,1,0,CCCBot,1)</definedName>
    <definedName name="f_CCDListMU">OFFSET(CCDTop,1,0,CCDBot,1)</definedName>
    <definedName name="f_CCEListMU">OFFSET(CCETop,1,0,CCEBot,1)</definedName>
    <definedName name="f_CCFListMU">OFFSET(CCFTop,1,0,CCFBot,1)</definedName>
    <definedName name="f_CCListMu">OFFSET(CCTop,1,0,CCBot,1)</definedName>
    <definedName name="f_ChkCon">OR(Conversion!$FL1=1,Conversion!$P1=0,Conversion!$Q1=0)</definedName>
    <definedName name="f_CoListMU">OFFSET(CoTop,1,0,CoBot,1)</definedName>
    <definedName name="f_CoMC01">IF(CoMON,_CoM02,1)</definedName>
    <definedName name="f_CostDropMU">OFFSET(CosTop,1,0,CosBot,1)</definedName>
    <definedName name="f_CPListMU">OFFSET(CPTop,1,0,CPBot,1)</definedName>
    <definedName name="f_CR2ListMU">OFFSET(CR2Top,1,0,CR2Bot,1)</definedName>
    <definedName name="f_CRListMU">OFFSET(CRTop,1,0,CRBot,1)</definedName>
    <definedName name="f_CTListMU">OFFSET(CTTop,1,0,CTBot,1)</definedName>
    <definedName name="f_CUListMU">OFFSET(CUTop,1,0,CUBot,1)</definedName>
    <definedName name="f_CurCon">SUMIF(CurList,Conversion!$Q1,Constants!A$270:A$280)</definedName>
    <definedName name="f_CurListMU">OFFSET(CurTop,1,0,CurBot,1)</definedName>
    <definedName name="f_CX2ListMU">OFFSET(CX2Top,1,0,CX2Bot,1)</definedName>
    <definedName name="f_CXListMU">OFFSET(CXTop,1,0,CXBot,1)</definedName>
    <definedName name="f_De2ListMU">OFFSET(De2Top,1,0,De2Bot,1)</definedName>
    <definedName name="f_DeListMU">OFFSET(DeTop,1,0,DeBot,1)</definedName>
    <definedName name="f_ESListMU">OFFSET(ESTop,1,0,ESBot,1)</definedName>
    <definedName name="f_FiListMU">OFFSET(FiTop,1,0,FiBot,1)</definedName>
    <definedName name="f_FinCalc">1+IF(FinON,'Final Price'!$FJ1,0)</definedName>
    <definedName name="f_FoListMU">OFFSET(FoTop,1,0,FoBot,1)</definedName>
    <definedName name="f_GMMar">1-IF(MargON,'Cost Plus'!$FI1,0)</definedName>
    <definedName name="f_IndCon">1+IF(Indexed,SUMIF(InList,Conversion!$EZ1,Constants!A$533:A$548),0)</definedName>
    <definedName name="f_InListMU">OFFSET(InTop,1,0,InBot,1)</definedName>
    <definedName name="f_MilPro">SUMIF(ServList,'Profile before CoM'!$V1,'Customer Charges'!A$273:A$290)</definedName>
    <definedName name="f_MultiCon">'Main Input'!A1*Conversion!$P1</definedName>
    <definedName name="f_OrListMU">OFFSET(OrTop,1,0,OrBot,1)</definedName>
    <definedName name="f_PAListMU">OFFSET(PATop,1,0,PABot,1)</definedName>
    <definedName name="f_PriceDropMU">OFFSET(PriTop,1,0,PriBot,1)</definedName>
    <definedName name="f_RCListMU">OFFSET(RCTop,1,0,RCBot,1)</definedName>
    <definedName name="f_ReListMU">OFFSET(ReTop,1,0,ReBot,1)</definedName>
    <definedName name="f_ResVal">IF(DepreciationOn,SUMIF(ResList1,'Cost Plus'!$FB1,Capital!A$28:A$33),1)</definedName>
    <definedName name="f_RoListMU">OFFSET(RoTop,1,0,RoBot,1)</definedName>
    <definedName name="f_RRListMU">OFFSET(RRTop,1,0,RRBot,1)</definedName>
    <definedName name="f_SiListMU">OFFSET(SiTop,1,0,SiBot,1)</definedName>
    <definedName name="f_SuListMU">OFFSET(SuTop,1,0,SuBot,1)</definedName>
    <definedName name="f_SumCalc11">SUMIF(Conversion!$AF$5:$EY$5,Conversion!A$4,Conversion!$AF1:$EY1)</definedName>
    <definedName name="f_SumCalc12">SUMIF('Cost Plus'!$AF$5:$EY$5,'Cost Plus'!A$4,'Cost Plus'!$AF1:$EY1)</definedName>
    <definedName name="f_SumCalc13">SUMIF('Profile before CoM'!$AF$5:$EY$5,'Profile before CoM'!A$4,'Profile before CoM'!$AF1:$EY1)</definedName>
    <definedName name="f_SumCalc14">SUMIF('Profile with CoM'!$AF$5:$EY$5,'Profile with CoM'!A$4,'Profile with CoM'!$AF1:$EY1)</definedName>
    <definedName name="f_SumCalc15">SUMIF(Capital!$AF$5:$EY$5,Capital!A$5,Capital!$AF1:$EY1)</definedName>
    <definedName name="f_SumCalc16">SUMIF('Final Price'!$AF$5:$EY$5,'Final Price'!A$4,'Final Price'!$AF1:$EY1)</definedName>
    <definedName name="f_UC1ListMU">OFFSET(UC1Top,1,0,UC1Bot,1)</definedName>
    <definedName name="f_UC2ListMU">OFFSET(UC2Top,1,0,UC2Bot,1)</definedName>
    <definedName name="f_UC3ListMU">OFFSET(UC3Top,1,0,UC3Bot,1)</definedName>
    <definedName name="f_UnListMU">OFFSET(UnTop,1,0,UnBot,1)</definedName>
    <definedName name="FiBot">Constants!$A$566</definedName>
    <definedName name="FilenameIn">Audit!$D$13</definedName>
    <definedName name="FiList">Constants!$E$556:$E$565</definedName>
    <definedName name="FinanceRate">Constants!$E$222</definedName>
    <definedName name="Financing">'Financial Dashboard'!$I$14</definedName>
    <definedName name="FINCB1">'Financial Dashboard'!$A$110</definedName>
    <definedName name="FINFD1">'Financial Dashboard'!$A$12</definedName>
    <definedName name="FINGD1">'Financial Dashboard'!$A$86</definedName>
    <definedName name="FinON">'Financial Dashboard'!$E$79</definedName>
    <definedName name="FINSR1">'Financial Dashboard'!$A$45</definedName>
    <definedName name="FINST1">'Financial Dashboard'!$A$71</definedName>
    <definedName name="FiRate">Constants!$G$556:$G$565</definedName>
    <definedName name="FiTop">Constants!$E$556</definedName>
    <definedName name="FoBot">Constants!$A$506</definedName>
    <definedName name="FoList">Constants!$E$502:$E$505</definedName>
    <definedName name="FoTop">Constants!$E$502</definedName>
    <definedName name="FPbloc1">'Final Price'!$A$14:$AC$117</definedName>
    <definedName name="FPbloc2">'Final Price'!$AF$14:$FK$114</definedName>
    <definedName name="FPbloc3">'Final Price'!$A$1:$AD$14</definedName>
    <definedName name="FPbloc4">'Final Price'!$AE$4:$EY$14</definedName>
    <definedName name="FPbloc5">'Final Price'!$EY$1:$FN$14</definedName>
    <definedName name="FPbloc6">'Final Price'!$FL$14:$FL$114</definedName>
    <definedName name="FPTotal">'Final Price'!$AE$115</definedName>
    <definedName name="GMList">Constants!$B$571:$B$579</definedName>
    <definedName name="GMTable">Constants!$E$571:$E$579</definedName>
    <definedName name="GPbloc1">'Profile with CoM'!$A$14:$AC$117</definedName>
    <definedName name="GPbloc2">'Profile with CoM'!$AF$14:$FK$114</definedName>
    <definedName name="GPbloc3">'Profile with CoM'!$A$1:$AD$14</definedName>
    <definedName name="GPbloc4">'Profile with CoM'!$AE$4:$EY$14</definedName>
    <definedName name="GPbloc5">'Profile with CoM'!$EY$1:$FN$14</definedName>
    <definedName name="GPbloc6">'Profile with CoM'!$FL$14:$FL$114</definedName>
    <definedName name="GPUpdateSourceData">'Cost Plus'!$12:$115</definedName>
    <definedName name="GrossTotal">'Profile with CoM'!$AE$115</definedName>
    <definedName name="HurdleRates">Constants!$G$571:$G$579</definedName>
    <definedName name="INbloc1">'Instructions &amp; Notes'!$A$1:$M$310</definedName>
    <definedName name="InBot">Constants!$A$529</definedName>
    <definedName name="Indexation">'Financial Dashboard'!$C$14</definedName>
    <definedName name="IndexationImpact">'Financial Dashboard'!$F$22:$F$25</definedName>
    <definedName name="IndexationPercentage">Constants!$AF$533:$EY$548</definedName>
    <definedName name="Indexed">'Financial Dashboard'!$E$74</definedName>
    <definedName name="IndustrySectorIn">Constants!$E$117</definedName>
    <definedName name="InList">Constants!$B$513:$B$528</definedName>
    <definedName name="INTBP1">Interface!$A$190</definedName>
    <definedName name="INTCO1">Interface!$A$12</definedName>
    <definedName name="INTCP1">Interface!$A$145</definedName>
    <definedName name="InTop">Constants!$B$513</definedName>
    <definedName name="INTOT1">Interface!$A$204</definedName>
    <definedName name="Invoicing">'Financial Dashboard'!$L$14</definedName>
    <definedName name="InvoicingIndex">Constants!$EY$1078</definedName>
    <definedName name="KMult">Constants!$E$592</definedName>
    <definedName name="LabelQtr">Timelines!$AF$57:$BU$57</definedName>
    <definedName name="LKUP_Cur01">Constants!$E$270:$G$280</definedName>
    <definedName name="MAbloc1">'Cost Plus'!$A$14:$AC$117</definedName>
    <definedName name="MAbloc2">'Cost Plus'!$AF$14:$FK$114</definedName>
    <definedName name="MAbloc3">'Cost Plus'!$A$1:$AD$14</definedName>
    <definedName name="MAbloc4">'Cost Plus'!$AE$4:$EY$14</definedName>
    <definedName name="MAbloc5">'Cost Plus'!$EY$1:$FN$14</definedName>
    <definedName name="MAbloc6">'Cost Plus'!$FL$14:$FL$114</definedName>
    <definedName name="MainCon">'Main Input'!A1</definedName>
    <definedName name="MainInputCoding">'Main Input'!$EZ$15:$FH$114</definedName>
    <definedName name="MainInputDefaultCoding">'Main Input'!$EZ$14:$FH$14</definedName>
    <definedName name="MainInputTotal">'Main Input'!$AE$115</definedName>
    <definedName name="MainRows1">'Main Input'!$A$14:$A$114</definedName>
    <definedName name="Margin">'Financial Dashboard'!$C$16</definedName>
    <definedName name="MargON">'Financial Dashboard'!$E$75</definedName>
    <definedName name="Markers">Timelines!$AF$36:$EY$36</definedName>
    <definedName name="MasterCheck">'Error Checks'!$B$15</definedName>
    <definedName name="MIbloc1">'Main Input'!$A$14:$AC$114</definedName>
    <definedName name="MIbloc2">'Main Input'!$AF$14:$FK$114</definedName>
    <definedName name="MIbloc3">'Main Input'!$A$1:$AD$14</definedName>
    <definedName name="MIbloc4">'Main Input'!$AE$4:$EY$14</definedName>
    <definedName name="MIbloc5">'Main Input'!$EY$1:$FK$14</definedName>
    <definedName name="MIbloc6">'Main Input'!$FK$14:$FM$114</definedName>
    <definedName name="MIData1">'Main Input'!$A$14:$AC$114</definedName>
    <definedName name="MIData2">'Main Input'!$AF$14:$EY$114</definedName>
    <definedName name="MIData3">'Main Input'!$EZ$14:$FE$114</definedName>
    <definedName name="MIData4">'Main Input'!$FF$14:$FK$114</definedName>
    <definedName name="MIData5">'Main Input'!$A$1:$FN$14</definedName>
    <definedName name="MileON">'Financial Dashboard'!$E$77</definedName>
    <definedName name="Milestones">'Financial Dashboard'!$F$14</definedName>
    <definedName name="MinY">Constants!$E$589</definedName>
    <definedName name="MLbloc1">'Model Logic'!$1:$1048576</definedName>
    <definedName name="Model">'Change Control'!$E$15</definedName>
    <definedName name="ModelNameIn">'Change Control'!$E$17</definedName>
    <definedName name="ModelVersionNumber">'Change Control'!$E$16</definedName>
    <definedName name="MonthInYear">Timelines!$AF$26:$EY$26</definedName>
    <definedName name="MonthListIn">Timelines!$AF$16:$AQ$16</definedName>
    <definedName name="MonthName">Timelines!$AF$28:$EY$28</definedName>
    <definedName name="_MSG01">'Financial Dashboard'!$C$74</definedName>
    <definedName name="_MSG02">'Financial Dashboard'!$C$75</definedName>
    <definedName name="_MSG03">'Financial Dashboard'!$C$76</definedName>
    <definedName name="_MSG04">'Financial Dashboard'!$C$77</definedName>
    <definedName name="_MSG05">'Financial Dashboard'!$C$78</definedName>
    <definedName name="_MSG06">'Financial Dashboard'!$C$79</definedName>
    <definedName name="_MSG07">'Financial Dashboard'!$C$80</definedName>
    <definedName name="_MSG08">'Financial Dashboard'!$C$81</definedName>
    <definedName name="_MSG09">'Financial Dashboard'!$C$82</definedName>
    <definedName name="_MSG10">'Financial Dashboard'!$C$83</definedName>
    <definedName name="MthsInYR">Timelines!$AF$46:$AP$46</definedName>
    <definedName name="OpexTable">Constants!$F$571:$F$579</definedName>
    <definedName name="OrBot">Constants!$A$828</definedName>
    <definedName name="OrList">Constants!$E$598:$E$827</definedName>
    <definedName name="OrTop">Constants!$E$598</definedName>
    <definedName name="OutCon">Constants!A$283</definedName>
    <definedName name="OutCur">'Financial Dashboard'!$L$16</definedName>
    <definedName name="Overhead">'Service Prices'!$AD$22</definedName>
    <definedName name="OverON">'Financial Dashboard'!$E$81</definedName>
    <definedName name="OverProf">'Financial Dashboard'!$I$16</definedName>
    <definedName name="OverProfOn">'Financial Dashboard'!$E$83</definedName>
    <definedName name="OwnereMailIn">'Change Control'!$E$26</definedName>
    <definedName name="OwnerNameIn">'Change Control'!$E$24</definedName>
    <definedName name="OwnerPhoneIn">'Change Control'!$E$25</definedName>
    <definedName name="PABot">Constants!$A$855</definedName>
    <definedName name="PAList">Constants!$E$844:$E$854</definedName>
    <definedName name="PATop">Constants!$E$844</definedName>
    <definedName name="PaymentIndex">Constants!$FA$1078</definedName>
    <definedName name="PeriodCounter">Timelines!$AF$24:$EY$24</definedName>
    <definedName name="PeriodNoMth">Timelines!$AF$23:$EY$23</definedName>
    <definedName name="PeriodNoYr">Timelines!$AF$43:$AP$43</definedName>
    <definedName name="_PLA1">'Instructions &amp; Notes'!$A$4</definedName>
    <definedName name="_PLA10">'Main Input'!$A$4</definedName>
    <definedName name="PLA10A">'Main Input'!$A$1</definedName>
    <definedName name="PLA10B">'Main Input'!$D$1</definedName>
    <definedName name="PLA10C">'Main Input'!$FM$115</definedName>
    <definedName name="PLA10D">'Main Input'!$FN$115</definedName>
    <definedName name="_PLA11">Conversion!$A$4</definedName>
    <definedName name="PLA11A">Conversion!$A$1</definedName>
    <definedName name="PLA11B">Conversion!$D$1</definedName>
    <definedName name="PLA11C">Conversion!$D$115</definedName>
    <definedName name="PLA11D">Conversion!$D$12</definedName>
    <definedName name="PLA11E">Conversion!$D$118</definedName>
    <definedName name="_PLA12">'Cost Plus'!$A$4</definedName>
    <definedName name="PLA12A">'Cost Plus'!$A$1</definedName>
    <definedName name="PLA12B">'Cost Plus'!$D$1</definedName>
    <definedName name="PLA12C">'Cost Plus'!$D$115</definedName>
    <definedName name="PLA12D">'Cost Plus'!$D$12</definedName>
    <definedName name="_PLA13">'Profile before CoM'!$A$4</definedName>
    <definedName name="PLA13A">'Profile before CoM'!$A$1</definedName>
    <definedName name="PLA13B">'Profile before CoM'!$D$1</definedName>
    <definedName name="PLA13C">'Profile before CoM'!$D$115</definedName>
    <definedName name="PLA13D">'Profile before CoM'!$D$12</definedName>
    <definedName name="_PLA14">'Profile with CoM'!$A$4</definedName>
    <definedName name="PLA14A">'Profile with CoM'!$A$1</definedName>
    <definedName name="PLA14B">'Profile with CoM'!$D$1</definedName>
    <definedName name="PLA14C">'Profile with CoM'!$D$115</definedName>
    <definedName name="PLA14D">'Profile with CoM'!$D$12</definedName>
    <definedName name="_PLA15">Capital!$A$4</definedName>
    <definedName name="PLA15A">Capital!$A$1</definedName>
    <definedName name="PLA15B">Capital!$AD$1</definedName>
    <definedName name="PLA15C">Capital!$AD$12</definedName>
    <definedName name="PLA15D">Capital!$AD$26</definedName>
    <definedName name="PLA15E">Capital!$AD$36</definedName>
    <definedName name="PLA15F">Capital!$AD$46</definedName>
    <definedName name="_PLA16">'Final Price'!$A$4</definedName>
    <definedName name="PLA16A">'Final Price'!$A$1</definedName>
    <definedName name="PLA16B">'Final Price'!$D$1</definedName>
    <definedName name="PLA16C">'Final Price'!$D$115</definedName>
    <definedName name="PLA16D">'Final Price'!$D$12</definedName>
    <definedName name="_PLA17">'Service Prices'!$A$4</definedName>
    <definedName name="PLA17A">'Service Prices'!$A$1</definedName>
    <definedName name="PLA17B">'Service Prices'!$D$1</definedName>
    <definedName name="PLA17C">'Service Prices'!$D$14</definedName>
    <definedName name="PLA17D">'Service Prices'!$D$12</definedName>
    <definedName name="_PLA18">Interface!$A$4</definedName>
    <definedName name="PLA18A">Interface!$A$1</definedName>
    <definedName name="PLA18B">Interface!$D$1</definedName>
    <definedName name="PLA18C">Interface!$D$12</definedName>
    <definedName name="PLA18D">Interface!$D$145</definedName>
    <definedName name="PLA18E">Interface!$D$190</definedName>
    <definedName name="_PLA19">Audit!$A$4</definedName>
    <definedName name="PLA19A">Audit!$A$1</definedName>
    <definedName name="PLA19B">Audit!$F$1</definedName>
    <definedName name="_PLA2">Styles!$A$4</definedName>
    <definedName name="_PLA20">'Change Control'!$A$4</definedName>
    <definedName name="PLA20A">'Change Control'!$A$1</definedName>
    <definedName name="PLA20B">'Change Control'!$D$1</definedName>
    <definedName name="PLA21A">End!$A$1</definedName>
    <definedName name="_PLA22">CoM!$A$4</definedName>
    <definedName name="PLA22A">CoM!$A$1</definedName>
    <definedName name="PLA22B">CoM!$D$1</definedName>
    <definedName name="PLA2A">Styles!$A$1</definedName>
    <definedName name="_PLA3">Contents!$A$4</definedName>
    <definedName name="PLA3A">Contents!$A$1</definedName>
    <definedName name="_PLA4">'Model Logic'!$A$4</definedName>
    <definedName name="PLA4A">'Model Logic'!$A$1</definedName>
    <definedName name="_PLA5">'Error Checks'!$A$4</definedName>
    <definedName name="PLA5A">'Error Checks'!$A$1</definedName>
    <definedName name="_PLA6">Constants!$A$4</definedName>
    <definedName name="PLA6A">Constants!$A$1</definedName>
    <definedName name="PLA6B">Constants!$D$1</definedName>
    <definedName name="_PLA7">Timelines!$A$4</definedName>
    <definedName name="PLA7A">Timelines!$A$1</definedName>
    <definedName name="PLA7B">Timelines!$F$1</definedName>
    <definedName name="PLA7C">Constants!$D$266</definedName>
    <definedName name="PLA7D">Constants!$D$508</definedName>
    <definedName name="_PLA8">'Customer Charges'!$A$4</definedName>
    <definedName name="PLA8A">'Customer Charges'!$A$1</definedName>
    <definedName name="PLA8B">'Customer Charges'!$D$1</definedName>
    <definedName name="PLA8C">CoM!$EZ$21</definedName>
    <definedName name="PLA8D">'Customer Charges'!$D$207</definedName>
    <definedName name="PLA8E">CoM!$D$12</definedName>
    <definedName name="PLA8F">CoM!$EZ$18</definedName>
    <definedName name="_PLA9">'Financial Dashboard'!$A$4</definedName>
    <definedName name="PLA9A">'Financial Dashboard'!$A$1</definedName>
    <definedName name="PLA9B">'Financial Dashboard'!$F$1</definedName>
    <definedName name="_PMI1">Interface!$AD$1:$EY$12</definedName>
    <definedName name="_PMI10">Interface!$A$179:$AD$186</definedName>
    <definedName name="_PMI11">Interface!$AF$179:$EY$186</definedName>
    <definedName name="_PMI12">Interface!$A$193:$AD$200</definedName>
    <definedName name="_PMI13">Interface!$AF$193:$EY$200</definedName>
    <definedName name="_PMI14">Interface!$A$206:$AD$244</definedName>
    <definedName name="_PMI15">Interface!$AF$206:$EY$244</definedName>
    <definedName name="_PMI16">Interface!$A$88:$AD$95</definedName>
    <definedName name="_PMI17">Interface!$AF$88:$EY$95</definedName>
    <definedName name="_PMI18">Interface!$A$99:$AD$102</definedName>
    <definedName name="_PMI19">Interface!$AF$99:$EY$102</definedName>
    <definedName name="_PMI2">Interface!$A$15:$AD$44</definedName>
    <definedName name="_PMI20">Interface!$A$106:$AD$118</definedName>
    <definedName name="_PMI21">Interface!$AF$106:$EY$118</definedName>
    <definedName name="_PMI22">Interface!$A$122:$AD$132</definedName>
    <definedName name="_PMI23">Interface!$AF$122:$EY$132</definedName>
    <definedName name="_PMI24">Interface!$A$136:$AD$141</definedName>
    <definedName name="_PMI25">Interface!$AF$136:$EY$141</definedName>
    <definedName name="_PMI26">Interface!#REF!</definedName>
    <definedName name="_PMI27">Interface!#REF!</definedName>
    <definedName name="_PMI28">Interface!#REF!</definedName>
    <definedName name="_PMI29">Interface!#REF!</definedName>
    <definedName name="_PMI3">Interface!$AF$15:$EY$44</definedName>
    <definedName name="_PMI4">Interface!$A$48:$AD$75</definedName>
    <definedName name="_PMI5">Interface!$AF$48:$EY$75</definedName>
    <definedName name="_PMI6">Interface!$A$79:$AD$84</definedName>
    <definedName name="_PMI7">Interface!$AF$79:$EY$84</definedName>
    <definedName name="_PMI8">Interface!$A$148:$AD$175</definedName>
    <definedName name="_PMI9">Interface!$AF$148:$EY$175</definedName>
    <definedName name="PMIDate1">Interface!$AF$4:$EY$9</definedName>
    <definedName name="PRbloc1">'Profile before CoM'!$A$14:$AC$116</definedName>
    <definedName name="PRbloc2">'Profile before CoM'!$AF$14:$FK$114</definedName>
    <definedName name="PRbloc3">'Profile before CoM'!$A$1:$AD$14</definedName>
    <definedName name="PRbloc4">'Profile before CoM'!$AE$4:$EY$14</definedName>
    <definedName name="PRbloc5">'Profile before CoM'!$EY$1:$FN$14</definedName>
    <definedName name="PRbloc6">'Profile before CoM'!$FL$14:$FL$114</definedName>
    <definedName name="PreContractPeriodDuration">Timelines!$D$14</definedName>
    <definedName name="PreContractPeriodDurationIn">Constants!$E$100</definedName>
    <definedName name="PreContractStartDateIn">Constants!$E$109</definedName>
    <definedName name="PriBot">'Financial Dashboard'!$C$107</definedName>
    <definedName name="PriDrop">'Financial Dashboard'!$C$101:$C$106</definedName>
    <definedName name="_xlnm.Print_Area" localSheetId="20">Audit!$F$16:$S$21</definedName>
    <definedName name="_xlnm.Print_Area" localSheetId="10">Capital!$AF$10:$FB$57</definedName>
    <definedName name="_xlnm.Print_Area" localSheetId="21">'Change Control'!$A$12:$E$79</definedName>
    <definedName name="_xlnm.Print_Area" localSheetId="6">Constants!$A$12:$O$1172</definedName>
    <definedName name="_xlnm.Print_Area" localSheetId="9">Conversion!$G$15:$HJ$121</definedName>
    <definedName name="_xlnm.Print_Area" localSheetId="11">'Cost Plus'!$G$15:$FN$117</definedName>
    <definedName name="_xlnm.Print_Area" localSheetId="0">Cover!$A$1:$I$30</definedName>
    <definedName name="_xlnm.Print_Area" localSheetId="12">'Customer Charges'!$AF$10:$FB$295</definedName>
    <definedName name="_xlnm.Print_Area" localSheetId="5">'Error Checks'!$A$1:$L$101</definedName>
    <definedName name="_xlnm.Print_Area" localSheetId="16">'Final Price'!$G$15:$FN$117</definedName>
    <definedName name="_xlnm.Print_Area" localSheetId="18">'Financial Dashboard'!$A$2:$M$40</definedName>
    <definedName name="_xlnm.Print_Area" localSheetId="19">Interface!$AF$10:$FB$247</definedName>
    <definedName name="_xlnm.Print_Area" localSheetId="8">'Main Input'!$G$15:$IC$117</definedName>
    <definedName name="_xlnm.Print_Area" localSheetId="4">'Model Logic'!$B$12:$X$135</definedName>
    <definedName name="_xlnm.Print_Area" localSheetId="13">'Profile before CoM'!$G$15:$FN$117</definedName>
    <definedName name="_xlnm.Print_Area" localSheetId="15">'Profile with CoM'!$G$15:$FN$117</definedName>
    <definedName name="_xlnm.Print_Area" localSheetId="17">'Service Prices'!$AF$12:$FB$284</definedName>
    <definedName name="_xlnm.Print_Area" localSheetId="2">Styles!$A$13:$N$44</definedName>
    <definedName name="_xlnm.Print_Area" localSheetId="7">Timelines!$AF$12:$FB$59</definedName>
    <definedName name="_xlnm.Print_Titles" localSheetId="20">Audit!$A:$E,Audit!$1:$15</definedName>
    <definedName name="_xlnm.Print_Titles" localSheetId="10">Capital!$A:$AE,Capital!$1:$9</definedName>
    <definedName name="_xlnm.Print_Titles" localSheetId="21">'Change Control'!$1:$9</definedName>
    <definedName name="_xlnm.Print_Titles" localSheetId="6">Constants!$1:$9</definedName>
    <definedName name="_xlnm.Print_Titles" localSheetId="9">Conversion!$A:$F,Conversion!$1:$14</definedName>
    <definedName name="_xlnm.Print_Titles" localSheetId="11">'Cost Plus'!$A:$F,'Cost Plus'!$1:$14</definedName>
    <definedName name="_xlnm.Print_Titles" localSheetId="12">'Customer Charges'!$A:$AE,'Customer Charges'!$1:$9</definedName>
    <definedName name="_xlnm.Print_Titles" localSheetId="5">'Error Checks'!$1:$11</definedName>
    <definedName name="_xlnm.Print_Titles" localSheetId="16">'Final Price'!$A:$F,'Final Price'!$1:$14</definedName>
    <definedName name="_xlnm.Print_Titles" localSheetId="19">Interface!$A:$AE,Interface!$1:$9</definedName>
    <definedName name="_xlnm.Print_Titles" localSheetId="8">'Main Input'!$A:$F,'Main Input'!$1:$14</definedName>
    <definedName name="_xlnm.Print_Titles" localSheetId="4">'Model Logic'!$1:$10</definedName>
    <definedName name="_xlnm.Print_Titles" localSheetId="13">'Profile before CoM'!$A:$F,'Profile before CoM'!$1:$14</definedName>
    <definedName name="_xlnm.Print_Titles" localSheetId="15">'Profile with CoM'!$A:$F,'Profile with CoM'!$1:$14</definedName>
    <definedName name="_xlnm.Print_Titles" localSheetId="17">'Service Prices'!$A:$AE,'Service Prices'!$1:$9</definedName>
    <definedName name="_xlnm.Print_Titles" localSheetId="2">Styles!$1:$12</definedName>
    <definedName name="_xlnm.Print_Titles" localSheetId="7">Timelines!$A:$AE,Timelines!$1:$9</definedName>
    <definedName name="PriTop">'Financial Dashboard'!$C$101</definedName>
    <definedName name="Qty">Constants!$E$585</definedName>
    <definedName name="QuarterNumber">Timelines!$AF$30:$EY$30</definedName>
    <definedName name="RCBot">Constants!$A$580</definedName>
    <definedName name="RCList">Constants!$B$571:$C$579</definedName>
    <definedName name="RCTop">Constants!$B$571</definedName>
    <definedName name="ReBot">Constants!$A$870</definedName>
    <definedName name="Receivables">'Financial Dashboard'!$L$15</definedName>
    <definedName name="RecOffNum">Constants!$E$1079</definedName>
    <definedName name="ReList">Constants!$E$860:$E$869</definedName>
    <definedName name="ResidualDepreciation">Capital!$AE$53</definedName>
    <definedName name="ResList1">Capital!$C$28:$C$33</definedName>
    <definedName name="ReTop">Constants!$E$860</definedName>
    <definedName name="RoBot">Constants!$A$1007</definedName>
    <definedName name="RoList">Constants!$E$875:$E$1006</definedName>
    <definedName name="RoTop">Constants!$E$875</definedName>
    <definedName name="RowDis">Constants!$E$588</definedName>
    <definedName name="RRBot">Constants!$A$839</definedName>
    <definedName name="RRList">Constants!$E$833:$E$838</definedName>
    <definedName name="RRTop">Constants!$E$833</definedName>
    <definedName name="SCENE10">'Cost Plus'!$AF$5:$EY$5</definedName>
    <definedName name="SCENE11">'Profile before CoM'!$AF$5:$EY$5</definedName>
    <definedName name="SCENE12">'Final Price'!$AF$5:$EY$5</definedName>
    <definedName name="SCENE13">Capital!$AF$5:$EY$5</definedName>
    <definedName name="SCENE17">'Customer Charges'!$AF$5:$EY$5</definedName>
    <definedName name="SCENE18">'Service Prices'!$AF$5:$EY$5</definedName>
    <definedName name="SCENE19">Interface!$AF$5:$EY$5</definedName>
    <definedName name="SCENE20">'Profile with CoM'!$AF$5:$EY$5</definedName>
    <definedName name="SCENE21">Constants!$AF$4:$EY$4</definedName>
    <definedName name="SCENE8">'Main Input'!$AF$4:$EY$4</definedName>
    <definedName name="SCENE9">Conversion!$AF$5:$EY$5</definedName>
    <definedName name="SEbloc1">'Customer Charges'!$A$1:$AD$295</definedName>
    <definedName name="SEbloc2">'Customer Charges'!$AE$1:$FB$12</definedName>
    <definedName name="SEbloc3">'Customer Charges'!$AF$12:$FB$295</definedName>
    <definedName name="SeibelNumber">Constants!$E$118</definedName>
    <definedName name="SERCM1">CoM!$A$12</definedName>
    <definedName name="SERSP1">'Customer Charges'!$A$12</definedName>
    <definedName name="SERST1">'Customer Charges'!$A$207</definedName>
    <definedName name="ServiceCredits">'Financial Dashboard'!$I$17</definedName>
    <definedName name="ServiceCreditsTable">Constants!$AF$1150:$EY$1165</definedName>
    <definedName name="ServiceCreditsTopLeft">Constants!$AF$1151</definedName>
    <definedName name="Servicing">'Financial Dashboard'!$I$15</definedName>
    <definedName name="ServList">'Customer Charges'!$AD$273:$AD$290</definedName>
    <definedName name="SheNam1">'Financial Dashboard'!$C$48</definedName>
    <definedName name="SheNam10">'Financial Dashboard'!$C$57</definedName>
    <definedName name="SheNam11">'Financial Dashboard'!$C$58</definedName>
    <definedName name="SheNam12">'Financial Dashboard'!$C$59</definedName>
    <definedName name="SheNam13">'Financial Dashboard'!$C$60</definedName>
    <definedName name="SheNam14">'Financial Dashboard'!$C$61</definedName>
    <definedName name="SheNam15">'Financial Dashboard'!$C$62</definedName>
    <definedName name="SheNam16">'Financial Dashboard'!$C$63</definedName>
    <definedName name="SheNam17">'Financial Dashboard'!$C$64</definedName>
    <definedName name="SheNam18">'Financial Dashboard'!$C$65</definedName>
    <definedName name="SheNam19">'Financial Dashboard'!$C$66</definedName>
    <definedName name="SheNam2">'Financial Dashboard'!$C$49</definedName>
    <definedName name="SheNam20">'Financial Dashboard'!$C$67</definedName>
    <definedName name="SheNam21">'Financial Dashboard'!$C$68</definedName>
    <definedName name="SheNam3">'Financial Dashboard'!$C$50</definedName>
    <definedName name="SheNam4">'Financial Dashboard'!$C$51</definedName>
    <definedName name="SheNam5">'Financial Dashboard'!$C$52</definedName>
    <definedName name="SheNam6">'Financial Dashboard'!$C$53</definedName>
    <definedName name="SheNam7">'Financial Dashboard'!$C$54</definedName>
    <definedName name="SheNam8">'Financial Dashboard'!$C$55</definedName>
    <definedName name="SheNam9">'Financial Dashboard'!$C$56</definedName>
    <definedName name="SiBot">Constants!$A$1034</definedName>
    <definedName name="SiList">Constants!$E$1012:$E$1033</definedName>
    <definedName name="SiTop">Constants!$E$1012</definedName>
    <definedName name="SPbloc1">'Service Prices'!$A$1:$AD$284</definedName>
    <definedName name="SPbloc2">'Service Prices'!$AE$1:$FB$12</definedName>
    <definedName name="SPbloc3">'Service Prices'!$AF$12:$FB$284</definedName>
    <definedName name="SponsoreMailIn">'Change Control'!$E$22</definedName>
    <definedName name="SponsorNameIn">'Change Control'!$E$20</definedName>
    <definedName name="SponsorPhoneIn">'Change Control'!$E$21</definedName>
    <definedName name="SPRSP1">'Service Prices'!$A$12</definedName>
    <definedName name="SPRST1">'Service Prices'!$A$239</definedName>
    <definedName name="SuBot">Constants!$A$1073</definedName>
    <definedName name="SuList">Constants!$E$1039:$E$1072</definedName>
    <definedName name="SuName">Constants!$B$1039:$B$1072</definedName>
    <definedName name="SuSwitches">Constants!$G$1039:$G$1072</definedName>
    <definedName name="SuTop">Constants!$E$1039</definedName>
    <definedName name="TCUpdateSourceData">Timelines!$12:$68</definedName>
    <definedName name="TIbloc1">Timelines!$A$1:$EY$70</definedName>
    <definedName name="TIMAN1">Timelines!$A$41</definedName>
    <definedName name="TIMCR1">Constants!$A$266</definedName>
    <definedName name="TimelineIn">Timelines!$AF$29:$EY$29</definedName>
    <definedName name="TIMGE1">Timelines!$A$12</definedName>
    <definedName name="TIMIR1">Constants!$A$508</definedName>
    <definedName name="TIMMO1">Timelines!$A$18</definedName>
    <definedName name="TIMQU1">Timelines!$A$51</definedName>
    <definedName name="TIMVO1">Constants!$A$1146</definedName>
    <definedName name="TLCheck1">Timelines!$A$39</definedName>
    <definedName name="TLCheck2">Timelines!$A$49</definedName>
    <definedName name="TLCheck3">Timelines!$A$58</definedName>
    <definedName name="_TOP01">'Financial Dashboard'!$I$3:$I$8</definedName>
    <definedName name="_TOP02">'Financial Dashboard'!$K$3:$K$8</definedName>
    <definedName name="TotalCostOfMoneyTarget">'Financial Dashboard'!$I$7</definedName>
    <definedName name="TotalCostPlus">'Cost Plus'!$AE$115</definedName>
    <definedName name="TotalPrice_OFF">Constants!$AT$512</definedName>
    <definedName name="TotalPrice_ON">Constants!$AT$511</definedName>
    <definedName name="TotalProfile">'Profile before CoM'!$AE$115</definedName>
    <definedName name="UC1Bot">Constants!$A$1120</definedName>
    <definedName name="UC1List">Constants!$E$1113:$E$1119</definedName>
    <definedName name="UC1Top">Constants!$E$1113</definedName>
    <definedName name="UC2Bot">Constants!$A$1132</definedName>
    <definedName name="UC2List">Constants!$E$1125:$E$1131</definedName>
    <definedName name="UC2Top">Constants!$E$1125</definedName>
    <definedName name="UC3Bot">Constants!$A$1144</definedName>
    <definedName name="UC3List">Constants!$E$1137:$E$1143</definedName>
    <definedName name="UC3Top">Constants!$E$1137</definedName>
    <definedName name="UIBloc1">'Main Input'!$A$14:$AC$114</definedName>
    <definedName name="UnBot">Constants!$A$1108</definedName>
    <definedName name="UnList">Constants!$E$1086:$E$1107</definedName>
    <definedName name="UnTop">Constants!$E$1086</definedName>
    <definedName name="Value">Constants!$E$587</definedName>
    <definedName name="VersionListIn">'Change Control'!$A$44:$A$65</definedName>
    <definedName name="VolList">Constants!$E$1150:$E$1165</definedName>
    <definedName name="VolName">Constants!$B$1150:$B$1165</definedName>
    <definedName name="WACCRate">Constants!$E$220</definedName>
    <definedName name="XCheck1">Interface!$AE$45</definedName>
    <definedName name="XCheck10">Interface!$AE$133</definedName>
    <definedName name="XCheck11">Interface!$AE$142</definedName>
    <definedName name="XCheck12">Interface!#REF!</definedName>
    <definedName name="XCheck13">Interface!#REF!</definedName>
    <definedName name="XCheck2">Interface!$AE$76</definedName>
    <definedName name="XCheck3">Interface!$AE$85</definedName>
    <definedName name="XCheck4">Interface!$AE$176</definedName>
    <definedName name="XCheck5">Interface!$AE$187</definedName>
    <definedName name="XCheck6">Interface!$AE$201</definedName>
    <definedName name="XCheck7">Interface!$AE$96</definedName>
    <definedName name="XCheck8">Interface!$AE$103</definedName>
    <definedName name="XCheck9">Interface!$AE$119</definedName>
    <definedName name="YearCounter">Timelines!$AF$25:$EY$25</definedName>
  </definedNames>
  <calcPr calcId="145621" fullCalcOnLoad="1"/>
</workbook>
</file>

<file path=xl/calcChain.xml><?xml version="1.0" encoding="utf-8"?>
<calcChain xmlns="http://schemas.openxmlformats.org/spreadsheetml/2006/main">
  <c r="A4" i="33" l="1"/>
  <c r="B47" i="3" s="1"/>
  <c r="EZ259" i="5"/>
  <c r="D283" i="5"/>
  <c r="AG272" i="5"/>
  <c r="AH272" i="5" s="1"/>
  <c r="H178" i="5"/>
  <c r="B15" i="23" s="1"/>
  <c r="B29" i="23"/>
  <c r="H179" i="5"/>
  <c r="B16" i="23" s="1"/>
  <c r="AD16" i="23" s="1"/>
  <c r="AD30" i="23" s="1"/>
  <c r="H180" i="5"/>
  <c r="B17" i="23" s="1"/>
  <c r="AD15" i="23"/>
  <c r="AD29" i="23" s="1"/>
  <c r="AF283" i="5"/>
  <c r="E82" i="29"/>
  <c r="E74" i="29"/>
  <c r="E75" i="29"/>
  <c r="E76" i="29"/>
  <c r="CX161" i="32"/>
  <c r="CX223" i="32" s="1"/>
  <c r="AD19" i="36"/>
  <c r="V113" i="27"/>
  <c r="V112" i="27"/>
  <c r="V111" i="27"/>
  <c r="V110" i="27"/>
  <c r="V109" i="27"/>
  <c r="V108" i="27"/>
  <c r="V107" i="27"/>
  <c r="V106" i="27"/>
  <c r="V105" i="27"/>
  <c r="V104" i="27"/>
  <c r="V103" i="27"/>
  <c r="V102" i="27"/>
  <c r="V101" i="27"/>
  <c r="V100" i="27"/>
  <c r="V99" i="27"/>
  <c r="V98" i="27"/>
  <c r="V97" i="27"/>
  <c r="V96" i="27"/>
  <c r="V95" i="27"/>
  <c r="V94" i="27"/>
  <c r="V93" i="27"/>
  <c r="V92" i="27"/>
  <c r="V91" i="27"/>
  <c r="V90" i="27"/>
  <c r="V89" i="27"/>
  <c r="V88" i="27"/>
  <c r="V87" i="27"/>
  <c r="V86" i="27"/>
  <c r="V85" i="27"/>
  <c r="V84" i="27"/>
  <c r="V83" i="27"/>
  <c r="V82" i="27"/>
  <c r="V81" i="27"/>
  <c r="V80" i="27"/>
  <c r="V79" i="27"/>
  <c r="V78" i="27"/>
  <c r="V77" i="27"/>
  <c r="V76" i="27"/>
  <c r="V75" i="27"/>
  <c r="V74" i="27"/>
  <c r="V73" i="27"/>
  <c r="V72" i="27"/>
  <c r="V71" i="27"/>
  <c r="V70" i="27"/>
  <c r="V69" i="27"/>
  <c r="V68" i="27"/>
  <c r="V67" i="27"/>
  <c r="V66" i="27"/>
  <c r="V65" i="27"/>
  <c r="V64" i="27"/>
  <c r="V63" i="27"/>
  <c r="V62" i="27"/>
  <c r="V61" i="27"/>
  <c r="V60" i="27"/>
  <c r="V59" i="27"/>
  <c r="V58" i="27"/>
  <c r="V57" i="27"/>
  <c r="V56" i="27"/>
  <c r="V55" i="27"/>
  <c r="V54" i="27"/>
  <c r="V53" i="27"/>
  <c r="V52" i="27"/>
  <c r="V51" i="27"/>
  <c r="V50" i="27"/>
  <c r="V49" i="27"/>
  <c r="V48" i="27"/>
  <c r="V47" i="27"/>
  <c r="V46" i="27"/>
  <c r="V45" i="27"/>
  <c r="V44" i="27"/>
  <c r="V43" i="27"/>
  <c r="V42" i="27"/>
  <c r="V41" i="27"/>
  <c r="V40" i="27"/>
  <c r="V39" i="27"/>
  <c r="V38" i="27"/>
  <c r="V37" i="27"/>
  <c r="V36" i="27"/>
  <c r="V35" i="27"/>
  <c r="V34" i="27"/>
  <c r="V33" i="27"/>
  <c r="V32" i="27"/>
  <c r="V31" i="27"/>
  <c r="V30" i="27"/>
  <c r="V29" i="27"/>
  <c r="V28" i="27"/>
  <c r="V27" i="27"/>
  <c r="V26" i="27"/>
  <c r="V25" i="27"/>
  <c r="V24" i="27"/>
  <c r="V23" i="27"/>
  <c r="V22" i="27"/>
  <c r="V21" i="27"/>
  <c r="V20" i="27"/>
  <c r="V19" i="27"/>
  <c r="V18" i="27"/>
  <c r="V17" i="27"/>
  <c r="V16" i="27"/>
  <c r="V15" i="27"/>
  <c r="V18" i="11"/>
  <c r="FP18" i="11"/>
  <c r="L18" i="11"/>
  <c r="FO18" i="11" s="1"/>
  <c r="K18" i="11"/>
  <c r="FN18" i="11"/>
  <c r="C18" i="11"/>
  <c r="FM18" i="11" s="1"/>
  <c r="P18" i="11"/>
  <c r="Q18" i="11"/>
  <c r="EZ18" i="11"/>
  <c r="FB18" i="27"/>
  <c r="FI18" i="9"/>
  <c r="FI18" i="27" s="1"/>
  <c r="V19" i="11"/>
  <c r="FP19" i="11"/>
  <c r="L19" i="11"/>
  <c r="K19" i="11"/>
  <c r="FN19" i="11"/>
  <c r="C19" i="11"/>
  <c r="FM19" i="11" s="1"/>
  <c r="P19" i="11"/>
  <c r="Q19" i="11"/>
  <c r="EZ19" i="11"/>
  <c r="FB19" i="27"/>
  <c r="FI19" i="9"/>
  <c r="FI19" i="27"/>
  <c r="V20" i="11"/>
  <c r="FP20" i="11" s="1"/>
  <c r="L20" i="11"/>
  <c r="FO20" i="11"/>
  <c r="K20" i="11"/>
  <c r="FN20" i="11" s="1"/>
  <c r="C20" i="11"/>
  <c r="FM20" i="11"/>
  <c r="P20" i="11"/>
  <c r="Q20" i="11"/>
  <c r="EZ20" i="11"/>
  <c r="FB20" i="27"/>
  <c r="FI20" i="9"/>
  <c r="FI20" i="27"/>
  <c r="V21" i="11"/>
  <c r="FP21" i="11" s="1"/>
  <c r="L21" i="11"/>
  <c r="FO21" i="11"/>
  <c r="K21" i="11"/>
  <c r="FN21" i="11" s="1"/>
  <c r="C21" i="11"/>
  <c r="FM21" i="11"/>
  <c r="FL21" i="11"/>
  <c r="P21" i="11"/>
  <c r="Q21" i="11"/>
  <c r="EZ21" i="11"/>
  <c r="FB21" i="27"/>
  <c r="FI21" i="9"/>
  <c r="FI21" i="27" s="1"/>
  <c r="V26" i="11"/>
  <c r="FP26" i="11"/>
  <c r="L26" i="11"/>
  <c r="FO26" i="11" s="1"/>
  <c r="K26" i="11"/>
  <c r="FN26" i="11"/>
  <c r="C26" i="11"/>
  <c r="FM26" i="11" s="1"/>
  <c r="P26" i="11"/>
  <c r="Q26" i="11"/>
  <c r="EZ26" i="11"/>
  <c r="FB26" i="27"/>
  <c r="FI26" i="9"/>
  <c r="FI26" i="27" s="1"/>
  <c r="V27" i="11"/>
  <c r="FP27" i="11"/>
  <c r="L27" i="11"/>
  <c r="FO27" i="11" s="1"/>
  <c r="K27" i="11"/>
  <c r="FN27" i="11"/>
  <c r="C27" i="11"/>
  <c r="FM27" i="11" s="1"/>
  <c r="FL27" i="11" s="1"/>
  <c r="P27" i="11"/>
  <c r="Q27" i="11"/>
  <c r="EZ27" i="11"/>
  <c r="FB27" i="27"/>
  <c r="FI27" i="9"/>
  <c r="FI27" i="27"/>
  <c r="V28" i="11"/>
  <c r="FP28" i="11" s="1"/>
  <c r="L28" i="11"/>
  <c r="FO28" i="11"/>
  <c r="K28" i="11"/>
  <c r="FN28" i="11" s="1"/>
  <c r="C28" i="11"/>
  <c r="FM28" i="11"/>
  <c r="P28" i="11"/>
  <c r="Q28" i="11"/>
  <c r="EZ28" i="11"/>
  <c r="FB28" i="27"/>
  <c r="FI28" i="9"/>
  <c r="FI28" i="27"/>
  <c r="V29" i="11"/>
  <c r="FP29" i="11" s="1"/>
  <c r="L29" i="11"/>
  <c r="FO29" i="11"/>
  <c r="K29" i="11"/>
  <c r="FN29" i="11" s="1"/>
  <c r="FL29" i="11" s="1"/>
  <c r="C29" i="11"/>
  <c r="FM29" i="11"/>
  <c r="P29" i="11"/>
  <c r="Q29" i="11"/>
  <c r="EZ29" i="11"/>
  <c r="FB29" i="27"/>
  <c r="FI29" i="9"/>
  <c r="FI29" i="27" s="1"/>
  <c r="V30" i="11"/>
  <c r="FP30" i="11"/>
  <c r="L30" i="11"/>
  <c r="FO30" i="11" s="1"/>
  <c r="K30" i="11"/>
  <c r="FN30" i="11"/>
  <c r="C30" i="11"/>
  <c r="FM30" i="11" s="1"/>
  <c r="FL30" i="11" s="1"/>
  <c r="P30" i="11"/>
  <c r="Q30" i="11"/>
  <c r="EZ30" i="11"/>
  <c r="FB30" i="27"/>
  <c r="FI30" i="9"/>
  <c r="FI30" i="27" s="1"/>
  <c r="V41" i="11"/>
  <c r="FP41" i="11"/>
  <c r="L41" i="11"/>
  <c r="FO41" i="11" s="1"/>
  <c r="K41" i="11"/>
  <c r="FN41" i="11"/>
  <c r="C41" i="11"/>
  <c r="FM41" i="11" s="1"/>
  <c r="P41" i="11"/>
  <c r="Q41" i="11"/>
  <c r="EZ41" i="11"/>
  <c r="FB41" i="27"/>
  <c r="FI41" i="9"/>
  <c r="FI41" i="27"/>
  <c r="V42" i="11"/>
  <c r="FP42" i="11" s="1"/>
  <c r="L42" i="11"/>
  <c r="FO42" i="11"/>
  <c r="K42" i="11"/>
  <c r="FN42" i="11" s="1"/>
  <c r="C42" i="11"/>
  <c r="FM42" i="11"/>
  <c r="P42" i="11"/>
  <c r="Q42" i="11"/>
  <c r="EZ42" i="11"/>
  <c r="FB42" i="27"/>
  <c r="FI42" i="9"/>
  <c r="FI42" i="27"/>
  <c r="V43" i="11"/>
  <c r="FP43" i="11" s="1"/>
  <c r="FL43" i="11" s="1"/>
  <c r="L43" i="11"/>
  <c r="FO43" i="11"/>
  <c r="K43" i="11"/>
  <c r="FN43" i="11" s="1"/>
  <c r="C43" i="11"/>
  <c r="FM43" i="11"/>
  <c r="P43" i="11"/>
  <c r="Q43" i="11"/>
  <c r="EZ43" i="11"/>
  <c r="FB43" i="27"/>
  <c r="FI43" i="9"/>
  <c r="FI43" i="27" s="1"/>
  <c r="V44" i="11"/>
  <c r="FP44" i="11"/>
  <c r="L44" i="11"/>
  <c r="FO44" i="11" s="1"/>
  <c r="K44" i="11"/>
  <c r="FN44" i="11"/>
  <c r="C44" i="11"/>
  <c r="FM44" i="11" s="1"/>
  <c r="P44" i="11"/>
  <c r="Q44" i="11"/>
  <c r="EZ44" i="11"/>
  <c r="FB44" i="27"/>
  <c r="FI44" i="9"/>
  <c r="FI44" i="27" s="1"/>
  <c r="V45" i="11"/>
  <c r="FP45" i="11"/>
  <c r="L45" i="11"/>
  <c r="FO45" i="11" s="1"/>
  <c r="K45" i="11"/>
  <c r="FN45" i="11"/>
  <c r="C45" i="11"/>
  <c r="FM45" i="11" s="1"/>
  <c r="FL45" i="11" s="1"/>
  <c r="P45" i="11"/>
  <c r="Q45" i="11"/>
  <c r="EZ45" i="11"/>
  <c r="FB45" i="27"/>
  <c r="FI45" i="9"/>
  <c r="FI45" i="27"/>
  <c r="V46" i="11"/>
  <c r="FP46" i="11" s="1"/>
  <c r="L46" i="11"/>
  <c r="FO46" i="11"/>
  <c r="K46" i="11"/>
  <c r="FN46" i="11" s="1"/>
  <c r="C46" i="11"/>
  <c r="FM46" i="11"/>
  <c r="FL46" i="11" s="1"/>
  <c r="P46" i="11"/>
  <c r="Q46" i="11"/>
  <c r="EZ46" i="11"/>
  <c r="FB46" i="27"/>
  <c r="FI46" i="9"/>
  <c r="FI46" i="27"/>
  <c r="V47" i="11"/>
  <c r="FP47" i="11" s="1"/>
  <c r="L47" i="11"/>
  <c r="FO47" i="11"/>
  <c r="K47" i="11"/>
  <c r="FN47" i="11" s="1"/>
  <c r="FL47" i="11" s="1"/>
  <c r="C47" i="11"/>
  <c r="FM47" i="11"/>
  <c r="P47" i="11"/>
  <c r="Q47" i="11"/>
  <c r="EZ47" i="11"/>
  <c r="FB47" i="27"/>
  <c r="FI47" i="9"/>
  <c r="FI47" i="27" s="1"/>
  <c r="V48" i="11"/>
  <c r="FP48" i="11"/>
  <c r="L48" i="11"/>
  <c r="FO48" i="11" s="1"/>
  <c r="K48" i="11"/>
  <c r="FN48" i="11"/>
  <c r="C48" i="11"/>
  <c r="FM48" i="11" s="1"/>
  <c r="FL48" i="11" s="1"/>
  <c r="P48" i="11"/>
  <c r="Q48" i="11"/>
  <c r="EZ48" i="11"/>
  <c r="FB48" i="27"/>
  <c r="FI48" i="9"/>
  <c r="FI48" i="27" s="1"/>
  <c r="V49" i="11"/>
  <c r="FP49" i="11"/>
  <c r="L49" i="11"/>
  <c r="FO49" i="11" s="1"/>
  <c r="K49" i="11"/>
  <c r="FN49" i="11"/>
  <c r="C49" i="11"/>
  <c r="FM49" i="11" s="1"/>
  <c r="P49" i="11"/>
  <c r="Q49" i="11"/>
  <c r="EZ49" i="11"/>
  <c r="FB49" i="27"/>
  <c r="FI49" i="9"/>
  <c r="FI49" i="27"/>
  <c r="V50" i="11"/>
  <c r="FP50" i="11" s="1"/>
  <c r="L50" i="11"/>
  <c r="FO50" i="11"/>
  <c r="K50" i="11"/>
  <c r="FN50" i="11" s="1"/>
  <c r="C50" i="11"/>
  <c r="FM50" i="11"/>
  <c r="P50" i="11"/>
  <c r="Q50" i="11"/>
  <c r="EZ50" i="11"/>
  <c r="FB50" i="27"/>
  <c r="FI50" i="9"/>
  <c r="FI50" i="27"/>
  <c r="V111" i="11"/>
  <c r="FP111" i="11" s="1"/>
  <c r="L111" i="11"/>
  <c r="FO111" i="11"/>
  <c r="K111" i="11"/>
  <c r="FN111" i="11" s="1"/>
  <c r="C111" i="11"/>
  <c r="FM111" i="11"/>
  <c r="FL111" i="11"/>
  <c r="P111" i="11"/>
  <c r="Q111" i="11"/>
  <c r="EZ111" i="11"/>
  <c r="FB111" i="27"/>
  <c r="FI111" i="9"/>
  <c r="FI111" i="27" s="1"/>
  <c r="AG32" i="23"/>
  <c r="AH32" i="23"/>
  <c r="AI32" i="23" s="1"/>
  <c r="AJ32" i="23" s="1"/>
  <c r="AK32" i="23" s="1"/>
  <c r="AL32" i="23"/>
  <c r="AM32" i="23" s="1"/>
  <c r="AN32" i="23" s="1"/>
  <c r="AO32" i="23" s="1"/>
  <c r="AP32" i="23" s="1"/>
  <c r="AQ32" i="23" s="1"/>
  <c r="AR32" i="23" s="1"/>
  <c r="AS32" i="23" s="1"/>
  <c r="AT32" i="23" s="1"/>
  <c r="AU32" i="23" s="1"/>
  <c r="AV32" i="23" s="1"/>
  <c r="AW32" i="23" s="1"/>
  <c r="AX32" i="23" s="1"/>
  <c r="AY32" i="23" s="1"/>
  <c r="AZ32" i="23" s="1"/>
  <c r="BA32" i="23" s="1"/>
  <c r="BB32" i="23" s="1"/>
  <c r="BC32" i="23" s="1"/>
  <c r="BD32" i="23" s="1"/>
  <c r="BE32" i="23" s="1"/>
  <c r="BF32" i="23" s="1"/>
  <c r="BG32" i="23" s="1"/>
  <c r="BH32" i="23" s="1"/>
  <c r="BI32" i="23" s="1"/>
  <c r="BJ32" i="23" s="1"/>
  <c r="BK32" i="23" s="1"/>
  <c r="BL32" i="23" s="1"/>
  <c r="BM32" i="23" s="1"/>
  <c r="BN32" i="23" s="1"/>
  <c r="BO32" i="23" s="1"/>
  <c r="BP32" i="23" s="1"/>
  <c r="BQ32" i="23" s="1"/>
  <c r="BR32" i="23" s="1"/>
  <c r="BS32" i="23" s="1"/>
  <c r="BT32" i="23" s="1"/>
  <c r="BU32" i="23" s="1"/>
  <c r="BV32" i="23" s="1"/>
  <c r="BW32" i="23" s="1"/>
  <c r="BX32" i="23" s="1"/>
  <c r="BY32" i="23" s="1"/>
  <c r="BZ32" i="23" s="1"/>
  <c r="CA32" i="23" s="1"/>
  <c r="CB32" i="23" s="1"/>
  <c r="CC32" i="23" s="1"/>
  <c r="CD32" i="23" s="1"/>
  <c r="CE32" i="23" s="1"/>
  <c r="CF32" i="23" s="1"/>
  <c r="CG32" i="23" s="1"/>
  <c r="CH32" i="23" s="1"/>
  <c r="CI32" i="23" s="1"/>
  <c r="CJ32" i="23" s="1"/>
  <c r="CK32" i="23" s="1"/>
  <c r="CL32" i="23" s="1"/>
  <c r="CM32" i="23" s="1"/>
  <c r="CN32" i="23" s="1"/>
  <c r="CO32" i="23" s="1"/>
  <c r="CP32" i="23" s="1"/>
  <c r="CQ32" i="23" s="1"/>
  <c r="CR32" i="23" s="1"/>
  <c r="CS32" i="23" s="1"/>
  <c r="CT32" i="23" s="1"/>
  <c r="CU32" i="23" s="1"/>
  <c r="CV32" i="23" s="1"/>
  <c r="CW32" i="23" s="1"/>
  <c r="CX32" i="23" s="1"/>
  <c r="CY32" i="23" s="1"/>
  <c r="CZ32" i="23" s="1"/>
  <c r="DA32" i="23" s="1"/>
  <c r="DB32" i="23" s="1"/>
  <c r="DC32" i="23" s="1"/>
  <c r="DD32" i="23" s="1"/>
  <c r="DE32" i="23" s="1"/>
  <c r="DF32" i="23" s="1"/>
  <c r="DG32" i="23" s="1"/>
  <c r="DH32" i="23" s="1"/>
  <c r="DI32" i="23" s="1"/>
  <c r="DJ32" i="23" s="1"/>
  <c r="DK32" i="23" s="1"/>
  <c r="DL32" i="23" s="1"/>
  <c r="DM32" i="23" s="1"/>
  <c r="DN32" i="23" s="1"/>
  <c r="DO32" i="23" s="1"/>
  <c r="DP32" i="23" s="1"/>
  <c r="DQ32" i="23" s="1"/>
  <c r="DR32" i="23" s="1"/>
  <c r="DS32" i="23" s="1"/>
  <c r="DT32" i="23" s="1"/>
  <c r="DU32" i="23" s="1"/>
  <c r="DV32" i="23" s="1"/>
  <c r="DW32" i="23" s="1"/>
  <c r="DX32" i="23" s="1"/>
  <c r="DY32" i="23" s="1"/>
  <c r="DZ32" i="23" s="1"/>
  <c r="EA32" i="23" s="1"/>
  <c r="EB32" i="23" s="1"/>
  <c r="EC32" i="23" s="1"/>
  <c r="ED32" i="23" s="1"/>
  <c r="EE32" i="23" s="1"/>
  <c r="EF32" i="23" s="1"/>
  <c r="EG32" i="23" s="1"/>
  <c r="EH32" i="23" s="1"/>
  <c r="EI32" i="23" s="1"/>
  <c r="EJ32" i="23" s="1"/>
  <c r="EK32" i="23" s="1"/>
  <c r="EL32" i="23" s="1"/>
  <c r="EM32" i="23" s="1"/>
  <c r="EN32" i="23" s="1"/>
  <c r="EO32" i="23" s="1"/>
  <c r="EP32" i="23" s="1"/>
  <c r="EQ32" i="23" s="1"/>
  <c r="ER32" i="23" s="1"/>
  <c r="ES32" i="23" s="1"/>
  <c r="ET32" i="23" s="1"/>
  <c r="EU32" i="23" s="1"/>
  <c r="EV32" i="23" s="1"/>
  <c r="EW32" i="23" s="1"/>
  <c r="EX32" i="23" s="1"/>
  <c r="V15" i="11"/>
  <c r="FP15" i="11" s="1"/>
  <c r="L15" i="11"/>
  <c r="FO15" i="11"/>
  <c r="K15" i="11"/>
  <c r="FN15" i="11" s="1"/>
  <c r="C15" i="11"/>
  <c r="FM15" i="11"/>
  <c r="P15" i="11"/>
  <c r="Q15" i="11"/>
  <c r="EZ15" i="11"/>
  <c r="FB15" i="27"/>
  <c r="FI15" i="9"/>
  <c r="FI15" i="27"/>
  <c r="V16" i="11"/>
  <c r="FP16" i="11" s="1"/>
  <c r="L16" i="11"/>
  <c r="FO16" i="11"/>
  <c r="K16" i="11"/>
  <c r="FN16" i="11" s="1"/>
  <c r="C16" i="11"/>
  <c r="FM16" i="11"/>
  <c r="FL16" i="11"/>
  <c r="P16" i="11"/>
  <c r="Q16" i="11"/>
  <c r="EZ16" i="11"/>
  <c r="FB16" i="27"/>
  <c r="FI16" i="9"/>
  <c r="FI16" i="27" s="1"/>
  <c r="V17" i="11"/>
  <c r="FP17" i="11"/>
  <c r="L17" i="11"/>
  <c r="FO17" i="11" s="1"/>
  <c r="K17" i="11"/>
  <c r="FN17" i="11"/>
  <c r="C17" i="11"/>
  <c r="FM17" i="11" s="1"/>
  <c r="P17" i="11"/>
  <c r="Q17" i="11"/>
  <c r="EZ17" i="11"/>
  <c r="FB17" i="27"/>
  <c r="FI17" i="9"/>
  <c r="FI17" i="27" s="1"/>
  <c r="V22" i="11"/>
  <c r="FP22" i="11"/>
  <c r="L22" i="11"/>
  <c r="FO22" i="11" s="1"/>
  <c r="K22" i="11"/>
  <c r="FN22" i="11"/>
  <c r="C22" i="11"/>
  <c r="FM22" i="11" s="1"/>
  <c r="FL22" i="11" s="1"/>
  <c r="P22" i="11"/>
  <c r="Q22" i="11"/>
  <c r="EZ22" i="11"/>
  <c r="FB22" i="27"/>
  <c r="FI22" i="9"/>
  <c r="FI22" i="27"/>
  <c r="V23" i="11"/>
  <c r="FP23" i="11" s="1"/>
  <c r="L23" i="11"/>
  <c r="FO23" i="11"/>
  <c r="K23" i="11"/>
  <c r="FN23" i="11" s="1"/>
  <c r="C23" i="11"/>
  <c r="FM23" i="11"/>
  <c r="P23" i="11"/>
  <c r="Q23" i="11"/>
  <c r="EZ23" i="11"/>
  <c r="FB23" i="27"/>
  <c r="FI23" i="9"/>
  <c r="FI23" i="27"/>
  <c r="V51" i="11"/>
  <c r="FP51" i="11" s="1"/>
  <c r="L51" i="11"/>
  <c r="FO51" i="11"/>
  <c r="K51" i="11"/>
  <c r="FN51" i="11" s="1"/>
  <c r="FL51" i="11" s="1"/>
  <c r="C51" i="11"/>
  <c r="FM51" i="11"/>
  <c r="P51" i="11"/>
  <c r="Q51" i="11"/>
  <c r="EZ51" i="11"/>
  <c r="FB51" i="27"/>
  <c r="FI51" i="9"/>
  <c r="FI51" i="27" s="1"/>
  <c r="V52" i="11"/>
  <c r="FP52" i="11"/>
  <c r="L52" i="11"/>
  <c r="FO52" i="11" s="1"/>
  <c r="K52" i="11"/>
  <c r="FN52" i="11"/>
  <c r="C52" i="11"/>
  <c r="FM52" i="11" s="1"/>
  <c r="FL52" i="11" s="1"/>
  <c r="P52" i="11"/>
  <c r="Q52" i="11"/>
  <c r="EZ52" i="11"/>
  <c r="FB52" i="27"/>
  <c r="FI52" i="9"/>
  <c r="FI52" i="27" s="1"/>
  <c r="V53" i="11"/>
  <c r="FP53" i="11"/>
  <c r="L53" i="11"/>
  <c r="FO53" i="11" s="1"/>
  <c r="K53" i="11"/>
  <c r="FN53" i="11"/>
  <c r="C53" i="11"/>
  <c r="FM53" i="11" s="1"/>
  <c r="P53" i="11"/>
  <c r="Q53" i="11"/>
  <c r="EZ53" i="11"/>
  <c r="FB53" i="27"/>
  <c r="FI53" i="9"/>
  <c r="FI53" i="27"/>
  <c r="V54" i="11"/>
  <c r="FP54" i="11" s="1"/>
  <c r="L54" i="11"/>
  <c r="FO54" i="11"/>
  <c r="K54" i="11"/>
  <c r="FN54" i="11" s="1"/>
  <c r="C54" i="11"/>
  <c r="FM54" i="11"/>
  <c r="P54" i="11"/>
  <c r="Q54" i="11"/>
  <c r="EZ54" i="11"/>
  <c r="FB54" i="27"/>
  <c r="FI54" i="9"/>
  <c r="FI54" i="27"/>
  <c r="V55" i="11"/>
  <c r="FP55" i="11" s="1"/>
  <c r="FL55" i="11" s="1"/>
  <c r="L55" i="11"/>
  <c r="FO55" i="11"/>
  <c r="K55" i="11"/>
  <c r="FN55" i="11" s="1"/>
  <c r="C55" i="11"/>
  <c r="FM55" i="11"/>
  <c r="P55" i="11"/>
  <c r="Q55" i="11"/>
  <c r="EZ55" i="11"/>
  <c r="FB55" i="27"/>
  <c r="FI55" i="9"/>
  <c r="FI55" i="27" s="1"/>
  <c r="AG52" i="9"/>
  <c r="BQ52" i="9" s="1"/>
  <c r="AS52" i="9"/>
  <c r="CC52" i="9"/>
  <c r="CO52" i="9"/>
  <c r="V24" i="11"/>
  <c r="FP24" i="11" s="1"/>
  <c r="L24" i="11"/>
  <c r="FO24" i="11"/>
  <c r="K24" i="11"/>
  <c r="FN24" i="11" s="1"/>
  <c r="C24" i="11"/>
  <c r="FM24" i="11"/>
  <c r="P24" i="11"/>
  <c r="Q24" i="11"/>
  <c r="EZ24" i="11"/>
  <c r="FB24" i="27"/>
  <c r="FI24" i="9"/>
  <c r="FI24" i="27"/>
  <c r="V25" i="11"/>
  <c r="FP25" i="11" s="1"/>
  <c r="FL25" i="11" s="1"/>
  <c r="L25" i="11"/>
  <c r="FO25" i="11"/>
  <c r="K25" i="11"/>
  <c r="FN25" i="11" s="1"/>
  <c r="C25" i="11"/>
  <c r="FM25" i="11"/>
  <c r="P25" i="11"/>
  <c r="Q25" i="11"/>
  <c r="EZ25" i="11"/>
  <c r="FB25" i="27"/>
  <c r="FI25" i="9"/>
  <c r="FI25" i="27" s="1"/>
  <c r="V31" i="11"/>
  <c r="FP31" i="11"/>
  <c r="L31" i="11"/>
  <c r="FO31" i="11" s="1"/>
  <c r="K31" i="11"/>
  <c r="FN31" i="11"/>
  <c r="C31" i="11"/>
  <c r="FM31" i="11" s="1"/>
  <c r="P31" i="11"/>
  <c r="Q31" i="11"/>
  <c r="EZ31" i="11"/>
  <c r="FB31" i="27"/>
  <c r="FI31" i="9"/>
  <c r="FI31" i="27" s="1"/>
  <c r="V32" i="11"/>
  <c r="FP32" i="11"/>
  <c r="L32" i="11"/>
  <c r="FO32" i="11" s="1"/>
  <c r="K32" i="11"/>
  <c r="FN32" i="11"/>
  <c r="C32" i="11"/>
  <c r="P32" i="11"/>
  <c r="Q32" i="11"/>
  <c r="EZ32" i="11"/>
  <c r="FB32" i="27"/>
  <c r="FI32" i="9"/>
  <c r="FI32" i="27"/>
  <c r="V33" i="11"/>
  <c r="FP33" i="11" s="1"/>
  <c r="L33" i="11"/>
  <c r="FO33" i="11"/>
  <c r="K33" i="11"/>
  <c r="FN33" i="11" s="1"/>
  <c r="C33" i="11"/>
  <c r="FM33" i="11"/>
  <c r="FL33" i="11" s="1"/>
  <c r="P33" i="11"/>
  <c r="Q33" i="11"/>
  <c r="EZ33" i="11"/>
  <c r="FB33" i="27"/>
  <c r="FI33" i="9"/>
  <c r="FI33" i="27"/>
  <c r="V34" i="11"/>
  <c r="FP34" i="11" s="1"/>
  <c r="L34" i="11"/>
  <c r="FO34" i="11"/>
  <c r="K34" i="11"/>
  <c r="FN34" i="11" s="1"/>
  <c r="FL34" i="11" s="1"/>
  <c r="C34" i="11"/>
  <c r="FM34" i="11"/>
  <c r="P34" i="11"/>
  <c r="Q34" i="11"/>
  <c r="EZ34" i="11"/>
  <c r="FB34" i="27"/>
  <c r="FI34" i="9"/>
  <c r="FI34" i="27" s="1"/>
  <c r="V35" i="11"/>
  <c r="FP35" i="11"/>
  <c r="L35" i="11"/>
  <c r="FO35" i="11" s="1"/>
  <c r="K35" i="11"/>
  <c r="FN35" i="11"/>
  <c r="C35" i="11"/>
  <c r="FM35" i="11" s="1"/>
  <c r="FL35" i="11" s="1"/>
  <c r="P35" i="11"/>
  <c r="Q35" i="11"/>
  <c r="EZ35" i="11"/>
  <c r="FB35" i="27"/>
  <c r="FI35" i="9"/>
  <c r="FI35" i="27" s="1"/>
  <c r="V80" i="11"/>
  <c r="FP80" i="11"/>
  <c r="L80" i="11"/>
  <c r="FO80" i="11" s="1"/>
  <c r="K80" i="11"/>
  <c r="FN80" i="11"/>
  <c r="C80" i="11"/>
  <c r="FM80" i="11" s="1"/>
  <c r="P80" i="11"/>
  <c r="Q80" i="11"/>
  <c r="EZ80" i="11"/>
  <c r="FB80" i="27"/>
  <c r="FI80" i="9"/>
  <c r="FI80" i="27"/>
  <c r="V81" i="11"/>
  <c r="FP81" i="11" s="1"/>
  <c r="L81" i="11"/>
  <c r="FO81" i="11"/>
  <c r="K81" i="11"/>
  <c r="FN81" i="11" s="1"/>
  <c r="C81" i="11"/>
  <c r="FM81" i="11"/>
  <c r="P81" i="11"/>
  <c r="Q81" i="11"/>
  <c r="EZ81" i="11"/>
  <c r="FB81" i="27"/>
  <c r="FI81" i="9"/>
  <c r="FI81" i="27"/>
  <c r="V82" i="11"/>
  <c r="FP82" i="11" s="1"/>
  <c r="L82" i="11"/>
  <c r="FO82" i="11"/>
  <c r="K82" i="11"/>
  <c r="FN82" i="11" s="1"/>
  <c r="C82" i="11"/>
  <c r="FM82" i="11"/>
  <c r="FL82" i="11"/>
  <c r="P82" i="11"/>
  <c r="Q82" i="11"/>
  <c r="EZ82" i="11"/>
  <c r="FB82" i="27"/>
  <c r="FI82" i="9"/>
  <c r="FI82" i="27" s="1"/>
  <c r="V83" i="11"/>
  <c r="FP83" i="11"/>
  <c r="L83" i="11"/>
  <c r="FO83" i="11" s="1"/>
  <c r="K83" i="11"/>
  <c r="FN83" i="11"/>
  <c r="C83" i="11"/>
  <c r="FM83" i="11" s="1"/>
  <c r="P83" i="11"/>
  <c r="Q83" i="11"/>
  <c r="EZ83" i="11"/>
  <c r="FB83" i="27"/>
  <c r="FI83" i="9"/>
  <c r="FI83" i="27" s="1"/>
  <c r="V84" i="11"/>
  <c r="FP84" i="11"/>
  <c r="L84" i="11"/>
  <c r="FO84" i="11" s="1"/>
  <c r="K84" i="11"/>
  <c r="FN84" i="11"/>
  <c r="C84" i="11"/>
  <c r="FM84" i="11" s="1"/>
  <c r="FL84" i="11" s="1"/>
  <c r="P84" i="11"/>
  <c r="Q84" i="11"/>
  <c r="EZ84" i="11"/>
  <c r="FB84" i="27"/>
  <c r="FI84" i="9"/>
  <c r="FI84" i="27"/>
  <c r="V85" i="11"/>
  <c r="FP85" i="11" s="1"/>
  <c r="L85" i="11"/>
  <c r="FO85" i="11"/>
  <c r="K85" i="11"/>
  <c r="FN85" i="11" s="1"/>
  <c r="C85" i="11"/>
  <c r="FM85" i="11"/>
  <c r="P85" i="11"/>
  <c r="Q85" i="11"/>
  <c r="EZ85" i="11"/>
  <c r="FB85" i="27"/>
  <c r="FI85" i="9"/>
  <c r="FI85" i="27"/>
  <c r="V86" i="11"/>
  <c r="FP86" i="11" s="1"/>
  <c r="L86" i="11"/>
  <c r="FO86" i="11"/>
  <c r="K86" i="11"/>
  <c r="FN86" i="11" s="1"/>
  <c r="FL86" i="11" s="1"/>
  <c r="C86" i="11"/>
  <c r="FM86" i="11"/>
  <c r="P86" i="11"/>
  <c r="Q86" i="11"/>
  <c r="EZ86" i="11"/>
  <c r="FB86" i="27"/>
  <c r="FI86" i="9"/>
  <c r="FI86" i="27" s="1"/>
  <c r="V87" i="11"/>
  <c r="FP87" i="11"/>
  <c r="L87" i="11"/>
  <c r="FO87" i="11" s="1"/>
  <c r="K87" i="11"/>
  <c r="FN87" i="11"/>
  <c r="C87" i="11"/>
  <c r="FM87" i="11" s="1"/>
  <c r="FL87" i="11" s="1"/>
  <c r="P87" i="11"/>
  <c r="Q87" i="11"/>
  <c r="EZ87" i="11"/>
  <c r="FB87" i="27"/>
  <c r="FI87" i="9"/>
  <c r="FI87" i="27" s="1"/>
  <c r="V88" i="11"/>
  <c r="FP88" i="11"/>
  <c r="L88" i="11"/>
  <c r="FO88" i="11" s="1"/>
  <c r="K88" i="11"/>
  <c r="FN88" i="11"/>
  <c r="C88" i="11"/>
  <c r="FM88" i="11" s="1"/>
  <c r="P88" i="11"/>
  <c r="Q88" i="11"/>
  <c r="EZ88" i="11"/>
  <c r="FB88" i="27"/>
  <c r="FI88" i="9"/>
  <c r="FI88" i="27"/>
  <c r="V89" i="11"/>
  <c r="FP89" i="11" s="1"/>
  <c r="L89" i="11"/>
  <c r="FO89" i="11"/>
  <c r="K89" i="11"/>
  <c r="FN89" i="11" s="1"/>
  <c r="C89" i="11"/>
  <c r="FM89" i="11"/>
  <c r="P89" i="11"/>
  <c r="Q89" i="11"/>
  <c r="EZ89" i="11"/>
  <c r="FB89" i="27"/>
  <c r="FI89" i="9"/>
  <c r="FI89" i="27"/>
  <c r="V90" i="11"/>
  <c r="FP90" i="11" s="1"/>
  <c r="FL90" i="11" s="1"/>
  <c r="L90" i="11"/>
  <c r="FO90" i="11"/>
  <c r="K90" i="11"/>
  <c r="FN90" i="11" s="1"/>
  <c r="C90" i="11"/>
  <c r="FM90" i="11"/>
  <c r="P90" i="11"/>
  <c r="Q90" i="11"/>
  <c r="EZ90" i="11"/>
  <c r="FB90" i="27"/>
  <c r="FI90" i="9"/>
  <c r="FI90" i="27" s="1"/>
  <c r="V91" i="11"/>
  <c r="FP91" i="11"/>
  <c r="L91" i="11"/>
  <c r="FO91" i="11" s="1"/>
  <c r="K91" i="11"/>
  <c r="FN91" i="11"/>
  <c r="C91" i="11"/>
  <c r="FM91" i="11" s="1"/>
  <c r="P91" i="11"/>
  <c r="Q91" i="11"/>
  <c r="EZ91" i="11"/>
  <c r="FB91" i="27"/>
  <c r="FI91" i="9"/>
  <c r="FI91" i="27" s="1"/>
  <c r="V92" i="11"/>
  <c r="FP92" i="11"/>
  <c r="L92" i="11"/>
  <c r="FO92" i="11" s="1"/>
  <c r="K92" i="11"/>
  <c r="FN92" i="11"/>
  <c r="C92" i="11"/>
  <c r="P92" i="11"/>
  <c r="Q92" i="11"/>
  <c r="EZ92" i="11"/>
  <c r="FB92" i="27"/>
  <c r="FI92" i="9"/>
  <c r="FI92" i="27"/>
  <c r="V93" i="11"/>
  <c r="FP93" i="11" s="1"/>
  <c r="L93" i="11"/>
  <c r="FO93" i="11"/>
  <c r="K93" i="11"/>
  <c r="FN93" i="11" s="1"/>
  <c r="C93" i="11"/>
  <c r="FM93" i="11"/>
  <c r="FL93" i="11" s="1"/>
  <c r="P93" i="11"/>
  <c r="Q93" i="11"/>
  <c r="EZ93" i="11"/>
  <c r="FB93" i="27"/>
  <c r="FI93" i="9"/>
  <c r="FI93" i="27"/>
  <c r="V94" i="11"/>
  <c r="FP94" i="11" s="1"/>
  <c r="L94" i="11"/>
  <c r="FO94" i="11"/>
  <c r="K94" i="11"/>
  <c r="FN94" i="11" s="1"/>
  <c r="FL94" i="11" s="1"/>
  <c r="C94" i="11"/>
  <c r="FM94" i="11"/>
  <c r="P94" i="11"/>
  <c r="Q94" i="11"/>
  <c r="EZ94" i="11"/>
  <c r="FB94" i="27"/>
  <c r="FI94" i="9"/>
  <c r="FI94" i="27" s="1"/>
  <c r="V95" i="11"/>
  <c r="FP95" i="11"/>
  <c r="L95" i="11"/>
  <c r="FO95" i="11" s="1"/>
  <c r="K95" i="11"/>
  <c r="FN95" i="11"/>
  <c r="C95" i="11"/>
  <c r="FM95" i="11" s="1"/>
  <c r="FL95" i="11" s="1"/>
  <c r="P95" i="11"/>
  <c r="Q95" i="11"/>
  <c r="EZ95" i="11"/>
  <c r="FB95" i="27"/>
  <c r="FI95" i="9"/>
  <c r="FI95" i="27" s="1"/>
  <c r="V96" i="11"/>
  <c r="FP96" i="11"/>
  <c r="L96" i="11"/>
  <c r="FO96" i="11" s="1"/>
  <c r="K96" i="11"/>
  <c r="FN96" i="11"/>
  <c r="C96" i="11"/>
  <c r="FM96" i="11" s="1"/>
  <c r="P96" i="11"/>
  <c r="Q96" i="11"/>
  <c r="EZ96" i="11"/>
  <c r="FB96" i="27"/>
  <c r="FI96" i="9"/>
  <c r="FI96" i="27"/>
  <c r="V97" i="11"/>
  <c r="FP97" i="11" s="1"/>
  <c r="L97" i="11"/>
  <c r="FO97" i="11"/>
  <c r="K97" i="11"/>
  <c r="FN97" i="11" s="1"/>
  <c r="C97" i="11"/>
  <c r="FM97" i="11"/>
  <c r="P97" i="11"/>
  <c r="Q97" i="11"/>
  <c r="EZ97" i="11"/>
  <c r="FB97" i="27"/>
  <c r="FI97" i="9"/>
  <c r="FI97" i="27"/>
  <c r="V98" i="11"/>
  <c r="FP98" i="11" s="1"/>
  <c r="L98" i="11"/>
  <c r="FO98" i="11"/>
  <c r="K98" i="11"/>
  <c r="FN98" i="11" s="1"/>
  <c r="C98" i="11"/>
  <c r="FM98" i="11"/>
  <c r="FL98" i="11"/>
  <c r="P98" i="11"/>
  <c r="Q98" i="11"/>
  <c r="EZ98" i="11"/>
  <c r="FB98" i="27"/>
  <c r="FI98" i="9"/>
  <c r="FI98" i="27" s="1"/>
  <c r="V99" i="11"/>
  <c r="FP99" i="11"/>
  <c r="L99" i="11"/>
  <c r="FO99" i="11" s="1"/>
  <c r="K99" i="11"/>
  <c r="FN99" i="11"/>
  <c r="C99" i="11"/>
  <c r="FM99" i="11" s="1"/>
  <c r="P99" i="11"/>
  <c r="Q99" i="11"/>
  <c r="EZ99" i="11"/>
  <c r="FB99" i="27"/>
  <c r="FI99" i="9"/>
  <c r="FI99" i="27" s="1"/>
  <c r="V100" i="11"/>
  <c r="FP100" i="11"/>
  <c r="L100" i="11"/>
  <c r="FO100" i="11" s="1"/>
  <c r="K100" i="11"/>
  <c r="FN100" i="11"/>
  <c r="C100" i="11"/>
  <c r="FM100" i="11" s="1"/>
  <c r="FL100" i="11" s="1"/>
  <c r="P100" i="11"/>
  <c r="Q100" i="11"/>
  <c r="EZ100" i="11"/>
  <c r="FB100" i="27"/>
  <c r="FI100" i="9"/>
  <c r="FI100" i="27"/>
  <c r="V101" i="11"/>
  <c r="FP101" i="11" s="1"/>
  <c r="L101" i="11"/>
  <c r="FO101" i="11"/>
  <c r="K101" i="11"/>
  <c r="FN101" i="11" s="1"/>
  <c r="C101" i="11"/>
  <c r="FM101" i="11"/>
  <c r="P101" i="11"/>
  <c r="Q101" i="11"/>
  <c r="EZ101" i="11"/>
  <c r="FB101" i="27"/>
  <c r="FI101" i="9"/>
  <c r="FI101" i="27"/>
  <c r="V102" i="11"/>
  <c r="FP102" i="11" s="1"/>
  <c r="L102" i="11"/>
  <c r="FO102" i="11"/>
  <c r="K102" i="11"/>
  <c r="FN102" i="11" s="1"/>
  <c r="FL102" i="11" s="1"/>
  <c r="C102" i="11"/>
  <c r="FM102" i="11"/>
  <c r="P102" i="11"/>
  <c r="Q102" i="11"/>
  <c r="EZ102" i="11"/>
  <c r="FB102" i="27"/>
  <c r="FI102" i="9"/>
  <c r="FI102" i="27" s="1"/>
  <c r="V103" i="11"/>
  <c r="FP103" i="11"/>
  <c r="L103" i="11"/>
  <c r="FO103" i="11" s="1"/>
  <c r="K103" i="11"/>
  <c r="FN103" i="11"/>
  <c r="C103" i="11"/>
  <c r="FM103" i="11" s="1"/>
  <c r="FL103" i="11" s="1"/>
  <c r="P103" i="11"/>
  <c r="Q103" i="11"/>
  <c r="EZ103" i="11"/>
  <c r="FB103" i="27"/>
  <c r="FI103" i="9"/>
  <c r="FI103" i="27" s="1"/>
  <c r="V104" i="11"/>
  <c r="FP104" i="11"/>
  <c r="L104" i="11"/>
  <c r="FO104" i="11" s="1"/>
  <c r="K104" i="11"/>
  <c r="FN104" i="11"/>
  <c r="C104" i="11"/>
  <c r="FM104" i="11" s="1"/>
  <c r="P104" i="11"/>
  <c r="Q104" i="11"/>
  <c r="EZ104" i="11"/>
  <c r="FB104" i="27"/>
  <c r="FI104" i="9"/>
  <c r="FI104" i="27"/>
  <c r="V105" i="11"/>
  <c r="FP105" i="11" s="1"/>
  <c r="L105" i="11"/>
  <c r="FO105" i="11"/>
  <c r="K105" i="11"/>
  <c r="FN105" i="11" s="1"/>
  <c r="C105" i="11"/>
  <c r="FM105" i="11"/>
  <c r="P105" i="11"/>
  <c r="Q105" i="11"/>
  <c r="EZ105" i="11"/>
  <c r="FB105" i="27"/>
  <c r="FI105" i="9"/>
  <c r="FI105" i="27"/>
  <c r="V106" i="11"/>
  <c r="FP106" i="11" s="1"/>
  <c r="FL106" i="11" s="1"/>
  <c r="L106" i="11"/>
  <c r="FO106" i="11"/>
  <c r="K106" i="11"/>
  <c r="FN106" i="11" s="1"/>
  <c r="C106" i="11"/>
  <c r="FM106" i="11"/>
  <c r="P106" i="11"/>
  <c r="Q106" i="11"/>
  <c r="EZ106" i="11"/>
  <c r="FB106" i="27"/>
  <c r="FI106" i="9"/>
  <c r="FI106" i="27" s="1"/>
  <c r="V107" i="11"/>
  <c r="FP107" i="11"/>
  <c r="L107" i="11"/>
  <c r="FO107" i="11" s="1"/>
  <c r="K107" i="11"/>
  <c r="FN107" i="11"/>
  <c r="C107" i="11"/>
  <c r="FM107" i="11" s="1"/>
  <c r="P107" i="11"/>
  <c r="Q107" i="11"/>
  <c r="EZ107" i="11"/>
  <c r="FB107" i="27"/>
  <c r="FI107" i="9"/>
  <c r="FI107" i="27" s="1"/>
  <c r="V108" i="11"/>
  <c r="FP108" i="11"/>
  <c r="L108" i="11"/>
  <c r="FO108" i="11" s="1"/>
  <c r="K108" i="11"/>
  <c r="FN108" i="11"/>
  <c r="C108" i="11"/>
  <c r="FM108" i="11" s="1"/>
  <c r="FL108" i="11" s="1"/>
  <c r="P108" i="11"/>
  <c r="Q108" i="11"/>
  <c r="EZ108" i="11"/>
  <c r="FB108" i="27"/>
  <c r="FI108" i="9"/>
  <c r="FI108" i="27"/>
  <c r="V109" i="11"/>
  <c r="FP109" i="11" s="1"/>
  <c r="L109" i="11"/>
  <c r="FO109" i="11"/>
  <c r="K109" i="11"/>
  <c r="FN109" i="11" s="1"/>
  <c r="C109" i="11"/>
  <c r="FM109" i="11"/>
  <c r="FL109" i="11" s="1"/>
  <c r="P109" i="11"/>
  <c r="Q109" i="11"/>
  <c r="EZ109" i="11"/>
  <c r="FB109" i="27"/>
  <c r="FI109" i="9"/>
  <c r="FI109" i="27"/>
  <c r="V110" i="11"/>
  <c r="FP110" i="11" s="1"/>
  <c r="L110" i="11"/>
  <c r="FO110" i="11"/>
  <c r="K110" i="11"/>
  <c r="FN110" i="11" s="1"/>
  <c r="FL110" i="11" s="1"/>
  <c r="C110" i="11"/>
  <c r="FM110" i="11"/>
  <c r="P110" i="11"/>
  <c r="Q110" i="11"/>
  <c r="EZ110" i="11"/>
  <c r="FB110" i="27"/>
  <c r="FI110" i="9"/>
  <c r="FI110" i="27" s="1"/>
  <c r="V36" i="11"/>
  <c r="FP36" i="11"/>
  <c r="L36" i="11"/>
  <c r="FO36" i="11" s="1"/>
  <c r="K36" i="11"/>
  <c r="FN36" i="11"/>
  <c r="C36" i="11"/>
  <c r="FM36" i="11" s="1"/>
  <c r="FL36" i="11" s="1"/>
  <c r="P36" i="11"/>
  <c r="Q36" i="11"/>
  <c r="EZ36" i="11"/>
  <c r="FB36" i="27"/>
  <c r="FI36" i="9"/>
  <c r="FI36" i="27" s="1"/>
  <c r="V37" i="11"/>
  <c r="FP37" i="11"/>
  <c r="L37" i="11"/>
  <c r="K37" i="11"/>
  <c r="FN37" i="11"/>
  <c r="C37" i="11"/>
  <c r="FM37" i="11" s="1"/>
  <c r="P37" i="11"/>
  <c r="Q37" i="11"/>
  <c r="EZ37" i="11"/>
  <c r="FB37" i="27"/>
  <c r="FI37" i="9"/>
  <c r="FI37" i="27"/>
  <c r="V38" i="11"/>
  <c r="FP38" i="11" s="1"/>
  <c r="L38" i="11"/>
  <c r="FO38" i="11"/>
  <c r="K38" i="11"/>
  <c r="FN38" i="11" s="1"/>
  <c r="C38" i="11"/>
  <c r="FM38" i="11"/>
  <c r="P38" i="11"/>
  <c r="Q38" i="11"/>
  <c r="EZ38" i="11"/>
  <c r="FB38" i="27"/>
  <c r="FI38" i="9"/>
  <c r="FI38" i="27"/>
  <c r="V39" i="11"/>
  <c r="FP39" i="11" s="1"/>
  <c r="L39" i="11"/>
  <c r="FO39" i="11"/>
  <c r="K39" i="11"/>
  <c r="FN39" i="11" s="1"/>
  <c r="C39" i="11"/>
  <c r="FM39" i="11"/>
  <c r="FL39" i="11"/>
  <c r="P39" i="11"/>
  <c r="Q39" i="11"/>
  <c r="EZ39" i="11"/>
  <c r="FB39" i="27"/>
  <c r="FI39" i="9"/>
  <c r="FI39" i="27" s="1"/>
  <c r="V40" i="11"/>
  <c r="FP40" i="11"/>
  <c r="L40" i="11"/>
  <c r="FO40" i="11" s="1"/>
  <c r="K40" i="11"/>
  <c r="FN40" i="11"/>
  <c r="C40" i="11"/>
  <c r="FM40" i="11" s="1"/>
  <c r="P40" i="11"/>
  <c r="Q40" i="11"/>
  <c r="EZ40" i="11"/>
  <c r="FB40" i="27"/>
  <c r="FI40" i="9"/>
  <c r="FI40" i="27" s="1"/>
  <c r="V56" i="11"/>
  <c r="FP56" i="11"/>
  <c r="L56" i="11"/>
  <c r="FO56" i="11" s="1"/>
  <c r="K56" i="11"/>
  <c r="FN56" i="11"/>
  <c r="C56" i="11"/>
  <c r="FM56" i="11" s="1"/>
  <c r="FL56" i="11" s="1"/>
  <c r="P56" i="11"/>
  <c r="Q56" i="11"/>
  <c r="EZ56" i="11"/>
  <c r="FB56" i="27"/>
  <c r="FI56" i="9"/>
  <c r="FI56" i="27"/>
  <c r="V57" i="11"/>
  <c r="FP57" i="11" s="1"/>
  <c r="L57" i="11"/>
  <c r="FO57" i="11"/>
  <c r="K57" i="11"/>
  <c r="FN57" i="11" s="1"/>
  <c r="C57" i="11"/>
  <c r="FM57" i="11"/>
  <c r="P57" i="11"/>
  <c r="Q57" i="11"/>
  <c r="EZ57" i="11"/>
  <c r="FB57" i="27"/>
  <c r="FI57" i="9"/>
  <c r="FI57" i="27"/>
  <c r="V58" i="11"/>
  <c r="FP58" i="11" s="1"/>
  <c r="L58" i="11"/>
  <c r="FO58" i="11"/>
  <c r="K58" i="11"/>
  <c r="FN58" i="11" s="1"/>
  <c r="FL58" i="11" s="1"/>
  <c r="C58" i="11"/>
  <c r="FM58" i="11"/>
  <c r="P58" i="11"/>
  <c r="Q58" i="11"/>
  <c r="EZ58" i="11"/>
  <c r="FB58" i="27"/>
  <c r="FI58" i="9"/>
  <c r="FI58" i="27" s="1"/>
  <c r="V59" i="11"/>
  <c r="FP59" i="11"/>
  <c r="L59" i="11"/>
  <c r="FO59" i="11" s="1"/>
  <c r="K59" i="11"/>
  <c r="FN59" i="11"/>
  <c r="C59" i="11"/>
  <c r="FM59" i="11" s="1"/>
  <c r="FL59" i="11" s="1"/>
  <c r="P59" i="11"/>
  <c r="Q59" i="11"/>
  <c r="EZ59" i="11"/>
  <c r="FB59" i="27"/>
  <c r="FI59" i="9"/>
  <c r="FI59" i="27" s="1"/>
  <c r="V60" i="11"/>
  <c r="FP60" i="11"/>
  <c r="L60" i="11"/>
  <c r="FO60" i="11" s="1"/>
  <c r="K60" i="11"/>
  <c r="FN60" i="11"/>
  <c r="C60" i="11"/>
  <c r="FM60" i="11" s="1"/>
  <c r="P60" i="11"/>
  <c r="Q60" i="11"/>
  <c r="EZ60" i="11"/>
  <c r="FB60" i="27"/>
  <c r="FI60" i="9"/>
  <c r="FI60" i="27"/>
  <c r="V61" i="11"/>
  <c r="FP61" i="11" s="1"/>
  <c r="L61" i="11"/>
  <c r="FO61" i="11"/>
  <c r="K61" i="11"/>
  <c r="FN61" i="11" s="1"/>
  <c r="C61" i="11"/>
  <c r="FM61" i="11"/>
  <c r="P61" i="11"/>
  <c r="Q61" i="11"/>
  <c r="EZ61" i="11"/>
  <c r="FB61" i="27"/>
  <c r="FI61" i="9"/>
  <c r="FI61" i="27"/>
  <c r="V62" i="11"/>
  <c r="FP62" i="11" s="1"/>
  <c r="FL62" i="11" s="1"/>
  <c r="L62" i="11"/>
  <c r="FO62" i="11"/>
  <c r="K62" i="11"/>
  <c r="FN62" i="11" s="1"/>
  <c r="C62" i="11"/>
  <c r="FM62" i="11"/>
  <c r="P62" i="11"/>
  <c r="Q62" i="11"/>
  <c r="EZ62" i="11"/>
  <c r="FB62" i="27"/>
  <c r="FI62" i="9"/>
  <c r="FI62" i="27" s="1"/>
  <c r="V63" i="11"/>
  <c r="FP63" i="11"/>
  <c r="L63" i="11"/>
  <c r="FO63" i="11" s="1"/>
  <c r="K63" i="11"/>
  <c r="FN63" i="11"/>
  <c r="C63" i="11"/>
  <c r="FM63" i="11" s="1"/>
  <c r="P63" i="11"/>
  <c r="Q63" i="11"/>
  <c r="EZ63" i="11"/>
  <c r="FB63" i="27"/>
  <c r="FI63" i="9"/>
  <c r="FI63" i="27" s="1"/>
  <c r="V64" i="11"/>
  <c r="FP64" i="11"/>
  <c r="L64" i="11"/>
  <c r="FO64" i="11" s="1"/>
  <c r="K64" i="11"/>
  <c r="FN64" i="11"/>
  <c r="C64" i="11"/>
  <c r="FM64" i="11" s="1"/>
  <c r="FL64" i="11" s="1"/>
  <c r="P64" i="11"/>
  <c r="Q64" i="11"/>
  <c r="EZ64" i="11"/>
  <c r="FB64" i="27"/>
  <c r="FI64" i="9"/>
  <c r="FI64" i="27"/>
  <c r="V65" i="11"/>
  <c r="FP65" i="11" s="1"/>
  <c r="L65" i="11"/>
  <c r="FO65" i="11"/>
  <c r="K65" i="11"/>
  <c r="FN65" i="11" s="1"/>
  <c r="C65" i="11"/>
  <c r="FM65" i="11"/>
  <c r="FL65" i="11" s="1"/>
  <c r="P65" i="11"/>
  <c r="Q65" i="11"/>
  <c r="EZ65" i="11"/>
  <c r="FB65" i="27"/>
  <c r="FI65" i="9"/>
  <c r="FI65" i="27"/>
  <c r="V66" i="11"/>
  <c r="FP66" i="11" s="1"/>
  <c r="L66" i="11"/>
  <c r="FO66" i="11"/>
  <c r="K66" i="11"/>
  <c r="FN66" i="11" s="1"/>
  <c r="FL66" i="11" s="1"/>
  <c r="C66" i="11"/>
  <c r="FM66" i="11"/>
  <c r="P66" i="11"/>
  <c r="Q66" i="11"/>
  <c r="EZ66" i="11"/>
  <c r="FB66" i="27"/>
  <c r="FI66" i="9"/>
  <c r="FI66" i="27" s="1"/>
  <c r="V67" i="11"/>
  <c r="FP67" i="11"/>
  <c r="L67" i="11"/>
  <c r="FO67" i="11" s="1"/>
  <c r="K67" i="11"/>
  <c r="FN67" i="11"/>
  <c r="C67" i="11"/>
  <c r="FM67" i="11" s="1"/>
  <c r="FL67" i="11" s="1"/>
  <c r="P67" i="11"/>
  <c r="Q67" i="11"/>
  <c r="EZ67" i="11"/>
  <c r="FB67" i="27"/>
  <c r="FI67" i="9"/>
  <c r="FI67" i="27" s="1"/>
  <c r="V68" i="11"/>
  <c r="FP68" i="11"/>
  <c r="L68" i="11"/>
  <c r="FO68" i="11" s="1"/>
  <c r="K68" i="11"/>
  <c r="FN68" i="11"/>
  <c r="C68" i="11"/>
  <c r="FM68" i="11" s="1"/>
  <c r="P68" i="11"/>
  <c r="Q68" i="11"/>
  <c r="EZ68" i="11"/>
  <c r="FB68" i="27"/>
  <c r="FI68" i="9"/>
  <c r="FI68" i="27"/>
  <c r="V69" i="11"/>
  <c r="FP69" i="11" s="1"/>
  <c r="L69" i="11"/>
  <c r="FO69" i="11"/>
  <c r="K69" i="11"/>
  <c r="FN69" i="11" s="1"/>
  <c r="C69" i="11"/>
  <c r="FM69" i="11" s="1"/>
  <c r="P69" i="11"/>
  <c r="Q69" i="11"/>
  <c r="EZ69" i="11"/>
  <c r="FB69" i="27"/>
  <c r="FI69" i="9"/>
  <c r="FI69" i="27"/>
  <c r="V70" i="11"/>
  <c r="FP70" i="11" s="1"/>
  <c r="L70" i="11"/>
  <c r="FO70" i="11"/>
  <c r="K70" i="11"/>
  <c r="FN70" i="11" s="1"/>
  <c r="C70" i="11"/>
  <c r="FM70" i="11"/>
  <c r="FL70" i="11"/>
  <c r="P70" i="11"/>
  <c r="Q70" i="11"/>
  <c r="EZ70" i="11"/>
  <c r="FB70" i="27"/>
  <c r="FI70" i="9"/>
  <c r="FI70" i="27" s="1"/>
  <c r="V71" i="11"/>
  <c r="FP71" i="11" s="1"/>
  <c r="L71" i="11"/>
  <c r="FO71" i="11" s="1"/>
  <c r="K71" i="11"/>
  <c r="FN71" i="11" s="1"/>
  <c r="FL71" i="11" s="1"/>
  <c r="C71" i="11"/>
  <c r="FM71" i="11" s="1"/>
  <c r="P71" i="11"/>
  <c r="Q71" i="11"/>
  <c r="EZ71" i="11"/>
  <c r="FB71" i="27"/>
  <c r="FI71" i="9"/>
  <c r="FI71" i="27" s="1"/>
  <c r="V72" i="11"/>
  <c r="FP72" i="11"/>
  <c r="L72" i="11"/>
  <c r="FO72" i="11" s="1"/>
  <c r="K72" i="11"/>
  <c r="FN72" i="11"/>
  <c r="C72" i="11"/>
  <c r="FM72" i="11" s="1"/>
  <c r="P72" i="11"/>
  <c r="Q72" i="11"/>
  <c r="EZ72" i="11"/>
  <c r="FB72" i="27"/>
  <c r="FI72" i="9"/>
  <c r="FI72" i="27" s="1"/>
  <c r="V73" i="11"/>
  <c r="FP73" i="11" s="1"/>
  <c r="L73" i="11"/>
  <c r="FO73" i="11"/>
  <c r="K73" i="11"/>
  <c r="FN73" i="11" s="1"/>
  <c r="C73" i="11"/>
  <c r="FM73" i="11" s="1"/>
  <c r="P73" i="11"/>
  <c r="Q73" i="11"/>
  <c r="EZ73" i="11"/>
  <c r="FB73" i="27"/>
  <c r="FI73" i="9"/>
  <c r="FI73" i="27"/>
  <c r="V74" i="11"/>
  <c r="FP74" i="11" s="1"/>
  <c r="L74" i="11"/>
  <c r="FO74" i="11"/>
  <c r="K74" i="11"/>
  <c r="FN74" i="11" s="1"/>
  <c r="C74" i="11"/>
  <c r="FM74" i="11"/>
  <c r="FL74" i="11"/>
  <c r="P74" i="11"/>
  <c r="Q74" i="11"/>
  <c r="EZ74" i="11"/>
  <c r="FB74" i="27"/>
  <c r="FI74" i="9"/>
  <c r="FI74" i="27" s="1"/>
  <c r="V75" i="11"/>
  <c r="FP75" i="11" s="1"/>
  <c r="L75" i="11"/>
  <c r="FO75" i="11" s="1"/>
  <c r="K75" i="11"/>
  <c r="FN75" i="11" s="1"/>
  <c r="FL75" i="11" s="1"/>
  <c r="C75" i="11"/>
  <c r="FM75" i="11" s="1"/>
  <c r="P75" i="11"/>
  <c r="Q75" i="11"/>
  <c r="EZ75" i="11"/>
  <c r="FB75" i="27"/>
  <c r="FI75" i="9"/>
  <c r="FI75" i="27" s="1"/>
  <c r="V76" i="11"/>
  <c r="FP76" i="11"/>
  <c r="L76" i="11"/>
  <c r="FO76" i="11" s="1"/>
  <c r="K76" i="11"/>
  <c r="FN76" i="11"/>
  <c r="C76" i="11"/>
  <c r="FM76" i="11" s="1"/>
  <c r="P76" i="11"/>
  <c r="Q76" i="11"/>
  <c r="EZ76" i="11"/>
  <c r="FB76" i="27"/>
  <c r="FI76" i="9"/>
  <c r="FI76" i="27" s="1"/>
  <c r="V77" i="11"/>
  <c r="FP77" i="11" s="1"/>
  <c r="L77" i="11"/>
  <c r="FO77" i="11"/>
  <c r="K77" i="11"/>
  <c r="FN77" i="11" s="1"/>
  <c r="C77" i="11"/>
  <c r="FM77" i="11" s="1"/>
  <c r="P77" i="11"/>
  <c r="Q77" i="11"/>
  <c r="EZ77" i="11"/>
  <c r="FB77" i="27"/>
  <c r="FI77" i="9"/>
  <c r="FI77" i="27"/>
  <c r="V78" i="11"/>
  <c r="FP78" i="11" s="1"/>
  <c r="L78" i="11"/>
  <c r="FO78" i="11"/>
  <c r="K78" i="11"/>
  <c r="FN78" i="11" s="1"/>
  <c r="C78" i="11"/>
  <c r="FM78" i="11"/>
  <c r="FL78" i="11"/>
  <c r="P78" i="11"/>
  <c r="Q78" i="11"/>
  <c r="EZ78" i="11"/>
  <c r="FB78" i="27"/>
  <c r="FI78" i="9"/>
  <c r="FI78" i="27" s="1"/>
  <c r="V79" i="11"/>
  <c r="FP79" i="11" s="1"/>
  <c r="L79" i="11"/>
  <c r="FO79" i="11" s="1"/>
  <c r="K79" i="11"/>
  <c r="FN79" i="11" s="1"/>
  <c r="FL79" i="11" s="1"/>
  <c r="C79" i="11"/>
  <c r="FM79" i="11" s="1"/>
  <c r="P79" i="11"/>
  <c r="Q79" i="11"/>
  <c r="EZ79" i="11"/>
  <c r="FB79" i="27"/>
  <c r="FI79" i="9"/>
  <c r="FI79" i="27" s="1"/>
  <c r="AG33" i="32"/>
  <c r="AH28" i="32"/>
  <c r="AF28" i="32"/>
  <c r="AG28" i="32"/>
  <c r="AI28" i="32"/>
  <c r="AJ28" i="32"/>
  <c r="AK28" i="32"/>
  <c r="AL28" i="32"/>
  <c r="AM28" i="32"/>
  <c r="AN28" i="32"/>
  <c r="AO28" i="32"/>
  <c r="AP28" i="32"/>
  <c r="AQ28" i="32"/>
  <c r="AR28" i="32"/>
  <c r="AS28" i="32"/>
  <c r="AT28" i="32"/>
  <c r="AU28" i="32"/>
  <c r="AV28" i="32"/>
  <c r="AW28" i="32"/>
  <c r="AX28" i="32"/>
  <c r="AY28" i="32"/>
  <c r="AZ28" i="32"/>
  <c r="BA28" i="32"/>
  <c r="BB28" i="32"/>
  <c r="BC28" i="32"/>
  <c r="BD28" i="32"/>
  <c r="BE28" i="32"/>
  <c r="BF28" i="32"/>
  <c r="BG28" i="32"/>
  <c r="BH28" i="32"/>
  <c r="BI28" i="32"/>
  <c r="BJ28" i="32"/>
  <c r="BK28" i="32"/>
  <c r="BL28" i="32"/>
  <c r="BM28" i="32"/>
  <c r="BN28" i="32"/>
  <c r="BO28" i="32"/>
  <c r="BP28" i="32"/>
  <c r="BQ28" i="32"/>
  <c r="BR28" i="32"/>
  <c r="BS28" i="32"/>
  <c r="BT28" i="32"/>
  <c r="BU28" i="32"/>
  <c r="BV28" i="32"/>
  <c r="BW28" i="32"/>
  <c r="BX28" i="32"/>
  <c r="BY28" i="32"/>
  <c r="BZ28" i="32"/>
  <c r="CA28" i="32"/>
  <c r="CB28" i="32"/>
  <c r="CC28" i="32"/>
  <c r="CD28" i="32"/>
  <c r="CE28" i="32"/>
  <c r="CF28" i="32"/>
  <c r="CG28" i="32"/>
  <c r="CH28" i="32"/>
  <c r="CI28" i="32"/>
  <c r="CJ28" i="32"/>
  <c r="CK28" i="32"/>
  <c r="CL28" i="32"/>
  <c r="CM28" i="32"/>
  <c r="CN28" i="32"/>
  <c r="CO28" i="32"/>
  <c r="CP28" i="32"/>
  <c r="CQ28" i="32"/>
  <c r="CR28" i="32"/>
  <c r="CS28" i="32"/>
  <c r="CT28" i="32"/>
  <c r="CU28" i="32"/>
  <c r="CV28" i="32"/>
  <c r="CW28" i="32"/>
  <c r="CX28" i="32"/>
  <c r="CY28" i="32"/>
  <c r="CZ28" i="32"/>
  <c r="DA28" i="32"/>
  <c r="DB28" i="32"/>
  <c r="DC28" i="32"/>
  <c r="DD28" i="32"/>
  <c r="DE28" i="32"/>
  <c r="DF28" i="32"/>
  <c r="DG28" i="32"/>
  <c r="DH28" i="32"/>
  <c r="DI28" i="32"/>
  <c r="DJ28" i="32"/>
  <c r="DK28" i="32"/>
  <c r="DL28" i="32"/>
  <c r="DM28" i="32"/>
  <c r="DN28" i="32"/>
  <c r="DO28" i="32"/>
  <c r="DP28" i="32"/>
  <c r="DQ28" i="32"/>
  <c r="DR28" i="32"/>
  <c r="DS28" i="32"/>
  <c r="DT28" i="32"/>
  <c r="DU28" i="32"/>
  <c r="DV28" i="32"/>
  <c r="DW28" i="32"/>
  <c r="DX28" i="32"/>
  <c r="DY28" i="32"/>
  <c r="DZ28" i="32"/>
  <c r="EA28" i="32"/>
  <c r="EB28" i="32"/>
  <c r="EC28" i="32"/>
  <c r="ED28" i="32"/>
  <c r="EE28" i="32"/>
  <c r="EF28" i="32"/>
  <c r="EG28" i="32"/>
  <c r="EH28" i="32"/>
  <c r="EI28" i="32"/>
  <c r="EJ28" i="32"/>
  <c r="EK28" i="32"/>
  <c r="EL28" i="32"/>
  <c r="EM28" i="32"/>
  <c r="EN28" i="32"/>
  <c r="EO28" i="32"/>
  <c r="EP28" i="32"/>
  <c r="EQ28" i="32"/>
  <c r="ER28" i="32"/>
  <c r="ES28" i="32"/>
  <c r="ET28" i="32"/>
  <c r="EU28" i="32"/>
  <c r="EV28" i="32"/>
  <c r="EW28" i="32"/>
  <c r="EX28" i="32"/>
  <c r="AH33" i="32"/>
  <c r="AI33" i="32" s="1"/>
  <c r="AJ33" i="32"/>
  <c r="AK33" i="32" s="1"/>
  <c r="AL33" i="32" s="1"/>
  <c r="AM33" i="32" s="1"/>
  <c r="AN33" i="32" s="1"/>
  <c r="AO33" i="32" s="1"/>
  <c r="AP33" i="32" s="1"/>
  <c r="AQ33" i="32" s="1"/>
  <c r="AR33" i="32" s="1"/>
  <c r="AS33" i="32" s="1"/>
  <c r="AT33" i="32" s="1"/>
  <c r="AU33" i="32" s="1"/>
  <c r="AV33" i="32" s="1"/>
  <c r="AW33" i="32" s="1"/>
  <c r="AX33" i="32" s="1"/>
  <c r="AY33" i="32" s="1"/>
  <c r="AZ33" i="32" s="1"/>
  <c r="BA33" i="32" s="1"/>
  <c r="BB33" i="32" s="1"/>
  <c r="BC33" i="32" s="1"/>
  <c r="BD33" i="32" s="1"/>
  <c r="BE33" i="32" s="1"/>
  <c r="BF33" i="32" s="1"/>
  <c r="BH33" i="32"/>
  <c r="BI33" i="32" s="1"/>
  <c r="BJ33" i="32" s="1"/>
  <c r="BK33" i="32" s="1"/>
  <c r="BL33" i="32" s="1"/>
  <c r="BM33" i="32" s="1"/>
  <c r="BN33" i="32" s="1"/>
  <c r="BO33" i="32" s="1"/>
  <c r="BP33" i="32" s="1"/>
  <c r="BQ33" i="32" s="1"/>
  <c r="BR33" i="32" s="1"/>
  <c r="BT33" i="32"/>
  <c r="BU33" i="32"/>
  <c r="BV33" i="32" s="1"/>
  <c r="BW33" i="32"/>
  <c r="BX33" i="32" s="1"/>
  <c r="BY33" i="32" s="1"/>
  <c r="BZ33" i="32" s="1"/>
  <c r="CA33" i="32"/>
  <c r="CB33" i="32" s="1"/>
  <c r="CC33" i="32" s="1"/>
  <c r="CD33" i="32" s="1"/>
  <c r="CF33" i="32"/>
  <c r="CG33" i="32"/>
  <c r="CH33" i="32" s="1"/>
  <c r="CI33" i="32"/>
  <c r="CJ33" i="32" s="1"/>
  <c r="CK33" i="32" s="1"/>
  <c r="CL33" i="32" s="1"/>
  <c r="CM33" i="32" s="1"/>
  <c r="CN33" i="32"/>
  <c r="CO33" i="32" s="1"/>
  <c r="CP33" i="32" s="1"/>
  <c r="CR33" i="32"/>
  <c r="CS33" i="32" s="1"/>
  <c r="CT33" i="32" s="1"/>
  <c r="CU33" i="32" s="1"/>
  <c r="CV33" i="32" s="1"/>
  <c r="CW33" i="32" s="1"/>
  <c r="CX33" i="32" s="1"/>
  <c r="CY33" i="32" s="1"/>
  <c r="CZ33" i="32"/>
  <c r="DA33" i="32" s="1"/>
  <c r="DB33" i="32" s="1"/>
  <c r="DC33" i="32" s="1"/>
  <c r="DD33" i="32" s="1"/>
  <c r="DE33" i="32" s="1"/>
  <c r="DF33" i="32" s="1"/>
  <c r="DG33" i="32" s="1"/>
  <c r="DH33" i="32" s="1"/>
  <c r="DI33" i="32" s="1"/>
  <c r="DJ33" i="32" s="1"/>
  <c r="DK33" i="32" s="1"/>
  <c r="DL33" i="32" s="1"/>
  <c r="DM33" i="32" s="1"/>
  <c r="DN33" i="32" s="1"/>
  <c r="DO33" i="32" s="1"/>
  <c r="DP33" i="32" s="1"/>
  <c r="DQ33" i="32" s="1"/>
  <c r="DR33" i="32" s="1"/>
  <c r="DS33" i="32" s="1"/>
  <c r="DT33" i="32" s="1"/>
  <c r="DU33" i="32" s="1"/>
  <c r="DV33" i="32" s="1"/>
  <c r="DW33" i="32" s="1"/>
  <c r="DX33" i="32" s="1"/>
  <c r="DY33" i="32" s="1"/>
  <c r="DZ33" i="32" s="1"/>
  <c r="EA33" i="32" s="1"/>
  <c r="EB33" i="32" s="1"/>
  <c r="EC33" i="32" s="1"/>
  <c r="ED33" i="32" s="1"/>
  <c r="EE33" i="32" s="1"/>
  <c r="EF33" i="32" s="1"/>
  <c r="EG33" i="32" s="1"/>
  <c r="EH33" i="32" s="1"/>
  <c r="EI33" i="32" s="1"/>
  <c r="EJ33" i="32" s="1"/>
  <c r="EK33" i="32" s="1"/>
  <c r="EL33" i="32" s="1"/>
  <c r="EM33" i="32" s="1"/>
  <c r="EN33" i="32" s="1"/>
  <c r="EO33" i="32" s="1"/>
  <c r="EP33" i="32" s="1"/>
  <c r="EQ33" i="32" s="1"/>
  <c r="ER33" i="32" s="1"/>
  <c r="ES33" i="32" s="1"/>
  <c r="ET33" i="32" s="1"/>
  <c r="EU33" i="32" s="1"/>
  <c r="EV33" i="32" s="1"/>
  <c r="EW33" i="32" s="1"/>
  <c r="EX33" i="32" s="1"/>
  <c r="AG274" i="5"/>
  <c r="B192" i="33"/>
  <c r="B178" i="33"/>
  <c r="B147" i="33"/>
  <c r="B135" i="33"/>
  <c r="B121" i="33"/>
  <c r="B105" i="33"/>
  <c r="B98" i="33"/>
  <c r="B87" i="33"/>
  <c r="B78" i="33"/>
  <c r="B47" i="33"/>
  <c r="B14" i="33"/>
  <c r="AD194" i="32"/>
  <c r="AF196" i="32"/>
  <c r="AG196" i="32"/>
  <c r="AH196" i="32"/>
  <c r="AI196" i="32"/>
  <c r="AJ196" i="32"/>
  <c r="AK196" i="32"/>
  <c r="AL196" i="32"/>
  <c r="AM196" i="32"/>
  <c r="AN196" i="32"/>
  <c r="AO196" i="32"/>
  <c r="AP196" i="32"/>
  <c r="AQ196" i="32"/>
  <c r="AR196" i="32"/>
  <c r="AS196" i="32"/>
  <c r="AT196" i="32"/>
  <c r="AU196" i="32"/>
  <c r="AV196" i="32"/>
  <c r="AW196" i="32"/>
  <c r="AX196" i="32"/>
  <c r="AY196" i="32"/>
  <c r="AZ196" i="32"/>
  <c r="BA196" i="32"/>
  <c r="BB196" i="32"/>
  <c r="BC196" i="32"/>
  <c r="BD196" i="32"/>
  <c r="BE196" i="32"/>
  <c r="BF196" i="32"/>
  <c r="BG196" i="32"/>
  <c r="BH196" i="32"/>
  <c r="BI196" i="32"/>
  <c r="BJ196" i="32"/>
  <c r="BK196" i="32"/>
  <c r="BL196" i="32"/>
  <c r="BM196" i="32"/>
  <c r="BN196" i="32"/>
  <c r="BO196" i="32"/>
  <c r="BP196" i="32"/>
  <c r="BQ196" i="32"/>
  <c r="BR196" i="32"/>
  <c r="BS196" i="32"/>
  <c r="BT196" i="32"/>
  <c r="BU196" i="32"/>
  <c r="BV196" i="32"/>
  <c r="BW196" i="32"/>
  <c r="BX196" i="32"/>
  <c r="BY196" i="32"/>
  <c r="BZ196" i="32"/>
  <c r="CA196" i="32"/>
  <c r="CB196" i="32"/>
  <c r="CC196" i="32"/>
  <c r="CD196" i="32"/>
  <c r="CE196" i="32"/>
  <c r="CF196" i="32"/>
  <c r="CG196" i="32"/>
  <c r="CH196" i="32"/>
  <c r="CI196" i="32"/>
  <c r="CJ196" i="32"/>
  <c r="CK196" i="32"/>
  <c r="CL196" i="32"/>
  <c r="CM196" i="32"/>
  <c r="CN196" i="32"/>
  <c r="CO196" i="32"/>
  <c r="CP196" i="32"/>
  <c r="CQ196" i="32"/>
  <c r="CR196" i="32"/>
  <c r="CS196" i="32"/>
  <c r="CT196" i="32"/>
  <c r="CU196" i="32"/>
  <c r="CV196" i="32"/>
  <c r="CW196" i="32"/>
  <c r="CX196" i="32"/>
  <c r="CY196" i="32"/>
  <c r="CZ196" i="32"/>
  <c r="DA196" i="32"/>
  <c r="DB196" i="32"/>
  <c r="DC196" i="32"/>
  <c r="DD196" i="32"/>
  <c r="DE196" i="32"/>
  <c r="DF196" i="32"/>
  <c r="DG196" i="32"/>
  <c r="DH196" i="32"/>
  <c r="DI196" i="32"/>
  <c r="DJ196" i="32"/>
  <c r="DK196" i="32"/>
  <c r="DL196" i="32"/>
  <c r="DM196" i="32"/>
  <c r="DN196" i="32"/>
  <c r="DO196" i="32"/>
  <c r="DP196" i="32"/>
  <c r="DQ196" i="32"/>
  <c r="DR196" i="32"/>
  <c r="DS196" i="32"/>
  <c r="DT196" i="32"/>
  <c r="DU196" i="32"/>
  <c r="DV196" i="32"/>
  <c r="DW196" i="32"/>
  <c r="DX196" i="32"/>
  <c r="DY196" i="32"/>
  <c r="DZ196" i="32"/>
  <c r="EA196" i="32"/>
  <c r="EB196" i="32"/>
  <c r="EC196" i="32"/>
  <c r="ED196" i="32"/>
  <c r="EE196" i="32"/>
  <c r="EF196" i="32"/>
  <c r="EG196" i="32"/>
  <c r="EH196" i="32"/>
  <c r="EI196" i="32"/>
  <c r="EJ196" i="32"/>
  <c r="EK196" i="32"/>
  <c r="EL196" i="32"/>
  <c r="EM196" i="32"/>
  <c r="EN196" i="32"/>
  <c r="EO196" i="32"/>
  <c r="EP196" i="32"/>
  <c r="EQ196" i="32"/>
  <c r="ER196" i="32"/>
  <c r="ES196" i="32"/>
  <c r="ET196" i="32"/>
  <c r="EU196" i="32"/>
  <c r="EV196" i="32"/>
  <c r="EW196" i="32"/>
  <c r="EX196" i="32"/>
  <c r="AE196" i="32"/>
  <c r="AD182" i="32"/>
  <c r="AF184" i="32"/>
  <c r="AG184" i="32"/>
  <c r="AE184" i="32" s="1"/>
  <c r="AH184" i="32"/>
  <c r="AI184" i="32"/>
  <c r="AJ184" i="32"/>
  <c r="AK184" i="32"/>
  <c r="AL184" i="32"/>
  <c r="AM184" i="32"/>
  <c r="AN184" i="32"/>
  <c r="AO184" i="32"/>
  <c r="AP184" i="32"/>
  <c r="AQ184" i="32"/>
  <c r="AR184" i="32"/>
  <c r="AS184" i="32"/>
  <c r="AT184" i="32"/>
  <c r="AU184" i="32"/>
  <c r="AV184" i="32"/>
  <c r="AW184" i="32"/>
  <c r="AX184" i="32"/>
  <c r="AY184" i="32"/>
  <c r="AZ184" i="32"/>
  <c r="BA184" i="32"/>
  <c r="BB184" i="32"/>
  <c r="BC184" i="32"/>
  <c r="BD184" i="32"/>
  <c r="BE184" i="32"/>
  <c r="BF184" i="32"/>
  <c r="BG184" i="32"/>
  <c r="BH184" i="32"/>
  <c r="BI184" i="32"/>
  <c r="BJ184" i="32"/>
  <c r="BK184" i="32"/>
  <c r="BL184" i="32"/>
  <c r="BM184" i="32"/>
  <c r="BN184" i="32"/>
  <c r="BO184" i="32"/>
  <c r="BP184" i="32"/>
  <c r="BQ184" i="32"/>
  <c r="BR184" i="32"/>
  <c r="BS184" i="32"/>
  <c r="BT184" i="32"/>
  <c r="BU184" i="32"/>
  <c r="BV184" i="32"/>
  <c r="BW184" i="32"/>
  <c r="BX184" i="32"/>
  <c r="BY184" i="32"/>
  <c r="BZ184" i="32"/>
  <c r="CA184" i="32"/>
  <c r="CB184" i="32"/>
  <c r="CC184" i="32"/>
  <c r="CD184" i="32"/>
  <c r="CE184" i="32"/>
  <c r="CF184" i="32"/>
  <c r="CG184" i="32"/>
  <c r="CH184" i="32"/>
  <c r="CI184" i="32"/>
  <c r="CJ184" i="32"/>
  <c r="CK184" i="32"/>
  <c r="CL184" i="32"/>
  <c r="CM184" i="32"/>
  <c r="CN184" i="32"/>
  <c r="CO184" i="32"/>
  <c r="CP184" i="32"/>
  <c r="CQ184" i="32"/>
  <c r="CR184" i="32"/>
  <c r="CS184" i="32"/>
  <c r="CT184" i="32"/>
  <c r="CU184" i="32"/>
  <c r="CV184" i="32"/>
  <c r="CW184" i="32"/>
  <c r="CX184" i="32"/>
  <c r="CY184" i="32"/>
  <c r="CZ184" i="32"/>
  <c r="DA184" i="32"/>
  <c r="DB184" i="32"/>
  <c r="DC184" i="32"/>
  <c r="DD184" i="32"/>
  <c r="DE184" i="32"/>
  <c r="DF184" i="32"/>
  <c r="DG184" i="32"/>
  <c r="DH184" i="32"/>
  <c r="DI184" i="32"/>
  <c r="DJ184" i="32"/>
  <c r="DK184" i="32"/>
  <c r="DL184" i="32"/>
  <c r="DM184" i="32"/>
  <c r="DN184" i="32"/>
  <c r="DO184" i="32"/>
  <c r="DP184" i="32"/>
  <c r="DQ184" i="32"/>
  <c r="DR184" i="32"/>
  <c r="DS184" i="32"/>
  <c r="DT184" i="32"/>
  <c r="DU184" i="32"/>
  <c r="DV184" i="32"/>
  <c r="DW184" i="32"/>
  <c r="DX184" i="32"/>
  <c r="DY184" i="32"/>
  <c r="DZ184" i="32"/>
  <c r="EA184" i="32"/>
  <c r="EB184" i="32"/>
  <c r="EC184" i="32"/>
  <c r="ED184" i="32"/>
  <c r="EE184" i="32"/>
  <c r="EF184" i="32"/>
  <c r="EG184" i="32"/>
  <c r="EH184" i="32"/>
  <c r="EI184" i="32"/>
  <c r="EJ184" i="32"/>
  <c r="EK184" i="32"/>
  <c r="EL184" i="32"/>
  <c r="EM184" i="32"/>
  <c r="EN184" i="32"/>
  <c r="EO184" i="32"/>
  <c r="EP184" i="32"/>
  <c r="EQ184" i="32"/>
  <c r="ER184" i="32"/>
  <c r="ES184" i="32"/>
  <c r="ET184" i="32"/>
  <c r="EU184" i="32"/>
  <c r="EV184" i="32"/>
  <c r="EW184" i="32"/>
  <c r="EX184" i="32"/>
  <c r="AD170" i="32"/>
  <c r="AF172" i="32"/>
  <c r="AG172" i="32"/>
  <c r="AH172" i="32"/>
  <c r="AI172" i="32"/>
  <c r="AJ172" i="32"/>
  <c r="AK172" i="32"/>
  <c r="AL172" i="32"/>
  <c r="AM172" i="32"/>
  <c r="AN172" i="32"/>
  <c r="AO172" i="32"/>
  <c r="AP172" i="32"/>
  <c r="AQ172" i="32"/>
  <c r="AR172" i="32"/>
  <c r="AS172" i="32"/>
  <c r="AT172" i="32"/>
  <c r="AU172" i="32"/>
  <c r="AV172" i="32"/>
  <c r="AW172" i="32"/>
  <c r="AX172" i="32"/>
  <c r="AY172" i="32"/>
  <c r="AZ172" i="32"/>
  <c r="BA172" i="32"/>
  <c r="BB172" i="32"/>
  <c r="BC172" i="32"/>
  <c r="BD172" i="32"/>
  <c r="BE172" i="32"/>
  <c r="BF172" i="32"/>
  <c r="BG172" i="32"/>
  <c r="BH172" i="32"/>
  <c r="BI172" i="32"/>
  <c r="BJ172" i="32"/>
  <c r="BK172" i="32"/>
  <c r="BL172" i="32"/>
  <c r="BM172" i="32"/>
  <c r="BN172" i="32"/>
  <c r="BO172" i="32"/>
  <c r="BP172" i="32"/>
  <c r="BQ172" i="32"/>
  <c r="BR172" i="32"/>
  <c r="BS172" i="32"/>
  <c r="BT172" i="32"/>
  <c r="BU172" i="32"/>
  <c r="BV172" i="32"/>
  <c r="BW172" i="32"/>
  <c r="BX172" i="32"/>
  <c r="BY172" i="32"/>
  <c r="BZ172" i="32"/>
  <c r="CA172" i="32"/>
  <c r="CB172" i="32"/>
  <c r="CC172" i="32"/>
  <c r="CD172" i="32"/>
  <c r="CE172" i="32"/>
  <c r="CF172" i="32"/>
  <c r="CG172" i="32"/>
  <c r="CH172" i="32"/>
  <c r="CI172" i="32"/>
  <c r="CJ172" i="32"/>
  <c r="CK172" i="32"/>
  <c r="CL172" i="32"/>
  <c r="CM172" i="32"/>
  <c r="CN172" i="32"/>
  <c r="CO172" i="32"/>
  <c r="CP172" i="32"/>
  <c r="CQ172" i="32"/>
  <c r="CR172" i="32"/>
  <c r="CS172" i="32"/>
  <c r="CT172" i="32"/>
  <c r="CU172" i="32"/>
  <c r="CV172" i="32"/>
  <c r="CW172" i="32"/>
  <c r="CX172" i="32"/>
  <c r="CY172" i="32"/>
  <c r="CZ172" i="32"/>
  <c r="DA172" i="32"/>
  <c r="DB172" i="32"/>
  <c r="DC172" i="32"/>
  <c r="DD172" i="32"/>
  <c r="DE172" i="32"/>
  <c r="DF172" i="32"/>
  <c r="DG172" i="32"/>
  <c r="DH172" i="32"/>
  <c r="DI172" i="32"/>
  <c r="DJ172" i="32"/>
  <c r="DK172" i="32"/>
  <c r="DL172" i="32"/>
  <c r="DM172" i="32"/>
  <c r="DN172" i="32"/>
  <c r="DO172" i="32"/>
  <c r="DP172" i="32"/>
  <c r="DQ172" i="32"/>
  <c r="DR172" i="32"/>
  <c r="DS172" i="32"/>
  <c r="DT172" i="32"/>
  <c r="DU172" i="32"/>
  <c r="DV172" i="32"/>
  <c r="DW172" i="32"/>
  <c r="DX172" i="32"/>
  <c r="DY172" i="32"/>
  <c r="DZ172" i="32"/>
  <c r="EA172" i="32"/>
  <c r="EB172" i="32"/>
  <c r="EC172" i="32"/>
  <c r="ED172" i="32"/>
  <c r="EE172" i="32"/>
  <c r="EF172" i="32"/>
  <c r="EG172" i="32"/>
  <c r="EH172" i="32"/>
  <c r="EI172" i="32"/>
  <c r="EJ172" i="32"/>
  <c r="EK172" i="32"/>
  <c r="EL172" i="32"/>
  <c r="EM172" i="32"/>
  <c r="EN172" i="32"/>
  <c r="EO172" i="32"/>
  <c r="EP172" i="32"/>
  <c r="EQ172" i="32"/>
  <c r="ER172" i="32"/>
  <c r="ES172" i="32"/>
  <c r="ET172" i="32"/>
  <c r="EU172" i="32"/>
  <c r="EV172" i="32"/>
  <c r="EW172" i="32"/>
  <c r="EX172" i="32"/>
  <c r="AE172" i="32"/>
  <c r="AD158" i="32"/>
  <c r="AF160" i="32"/>
  <c r="AG160" i="32"/>
  <c r="AH160" i="32"/>
  <c r="AI160" i="32"/>
  <c r="AJ160" i="32"/>
  <c r="AK160" i="32"/>
  <c r="AL160" i="32"/>
  <c r="AM160" i="32"/>
  <c r="AN160" i="32"/>
  <c r="AO160" i="32"/>
  <c r="AP160" i="32"/>
  <c r="AQ160" i="32"/>
  <c r="AR160" i="32"/>
  <c r="AS160" i="32"/>
  <c r="AT160" i="32"/>
  <c r="AU160" i="32"/>
  <c r="AV160" i="32"/>
  <c r="AW160" i="32"/>
  <c r="AX160" i="32"/>
  <c r="AY160" i="32"/>
  <c r="AZ160" i="32"/>
  <c r="BA160" i="32"/>
  <c r="BB160" i="32"/>
  <c r="BC160" i="32"/>
  <c r="BD160" i="32"/>
  <c r="BE160" i="32"/>
  <c r="BF160" i="32"/>
  <c r="BG160" i="32"/>
  <c r="BH160" i="32"/>
  <c r="BI160" i="32"/>
  <c r="BJ160" i="32"/>
  <c r="BK160" i="32"/>
  <c r="BL160" i="32"/>
  <c r="BM160" i="32"/>
  <c r="BN160" i="32"/>
  <c r="BO160" i="32"/>
  <c r="BP160" i="32"/>
  <c r="BQ160" i="32"/>
  <c r="BR160" i="32"/>
  <c r="BS160" i="32"/>
  <c r="BT160" i="32"/>
  <c r="BU160" i="32"/>
  <c r="BV160" i="32"/>
  <c r="BW160" i="32"/>
  <c r="BX160" i="32"/>
  <c r="BY160" i="32"/>
  <c r="BZ160" i="32"/>
  <c r="CA160" i="32"/>
  <c r="CB160" i="32"/>
  <c r="CC160" i="32"/>
  <c r="CD160" i="32"/>
  <c r="CE160" i="32"/>
  <c r="CF160" i="32"/>
  <c r="CG160" i="32"/>
  <c r="CH160" i="32"/>
  <c r="CI160" i="32"/>
  <c r="CJ160" i="32"/>
  <c r="CK160" i="32"/>
  <c r="CL160" i="32"/>
  <c r="CM160" i="32"/>
  <c r="CN160" i="32"/>
  <c r="CO160" i="32"/>
  <c r="CP160" i="32"/>
  <c r="CQ160" i="32"/>
  <c r="CR160" i="32"/>
  <c r="CS160" i="32"/>
  <c r="CT160" i="32"/>
  <c r="CU160" i="32"/>
  <c r="CV160" i="32"/>
  <c r="CW160" i="32"/>
  <c r="CX160" i="32"/>
  <c r="CY160" i="32"/>
  <c r="CZ160" i="32"/>
  <c r="DA160" i="32"/>
  <c r="DB160" i="32"/>
  <c r="DC160" i="32"/>
  <c r="DD160" i="32"/>
  <c r="DE160" i="32"/>
  <c r="DF160" i="32"/>
  <c r="DG160" i="32"/>
  <c r="DH160" i="32"/>
  <c r="DI160" i="32"/>
  <c r="DJ160" i="32"/>
  <c r="DK160" i="32"/>
  <c r="DL160" i="32"/>
  <c r="DM160" i="32"/>
  <c r="DN160" i="32"/>
  <c r="DO160" i="32"/>
  <c r="DP160" i="32"/>
  <c r="DQ160" i="32"/>
  <c r="DR160" i="32"/>
  <c r="DS160" i="32"/>
  <c r="DT160" i="32"/>
  <c r="DU160" i="32"/>
  <c r="DV160" i="32"/>
  <c r="DW160" i="32"/>
  <c r="DX160" i="32"/>
  <c r="DY160" i="32"/>
  <c r="DZ160" i="32"/>
  <c r="EA160" i="32"/>
  <c r="EB160" i="32"/>
  <c r="EC160" i="32"/>
  <c r="ED160" i="32"/>
  <c r="EE160" i="32"/>
  <c r="EF160" i="32"/>
  <c r="EG160" i="32"/>
  <c r="EH160" i="32"/>
  <c r="EI160" i="32"/>
  <c r="EJ160" i="32"/>
  <c r="EK160" i="32"/>
  <c r="EL160" i="32"/>
  <c r="EM160" i="32"/>
  <c r="EN160" i="32"/>
  <c r="EO160" i="32"/>
  <c r="EP160" i="32"/>
  <c r="EQ160" i="32"/>
  <c r="ER160" i="32"/>
  <c r="ES160" i="32"/>
  <c r="ET160" i="32"/>
  <c r="EU160" i="32"/>
  <c r="EV160" i="32"/>
  <c r="EW160" i="32"/>
  <c r="EX160" i="32"/>
  <c r="AD146" i="32"/>
  <c r="AF148" i="32"/>
  <c r="AG148" i="32"/>
  <c r="AH148" i="32"/>
  <c r="AI148" i="32"/>
  <c r="AJ148" i="32"/>
  <c r="AK148" i="32"/>
  <c r="AL148" i="32"/>
  <c r="AM148" i="32"/>
  <c r="AN148" i="32"/>
  <c r="AO148" i="32"/>
  <c r="AP148" i="32"/>
  <c r="AQ148" i="32"/>
  <c r="AR148" i="32"/>
  <c r="AS148" i="32"/>
  <c r="AT148" i="32"/>
  <c r="AU148" i="32"/>
  <c r="AV148" i="32"/>
  <c r="AW148" i="32"/>
  <c r="AX148" i="32"/>
  <c r="AY148" i="32"/>
  <c r="AZ148" i="32"/>
  <c r="BA148" i="32"/>
  <c r="BB148" i="32"/>
  <c r="BC148" i="32"/>
  <c r="BD148" i="32"/>
  <c r="BE148" i="32"/>
  <c r="BF148" i="32"/>
  <c r="BG148" i="32"/>
  <c r="BH148" i="32"/>
  <c r="BI148" i="32"/>
  <c r="BJ148" i="32"/>
  <c r="BK148" i="32"/>
  <c r="BL148" i="32"/>
  <c r="BM148" i="32"/>
  <c r="BN148" i="32"/>
  <c r="BO148" i="32"/>
  <c r="BP148" i="32"/>
  <c r="BQ148" i="32"/>
  <c r="BR148" i="32"/>
  <c r="BS148" i="32"/>
  <c r="BT148" i="32"/>
  <c r="BU148" i="32"/>
  <c r="BV148" i="32"/>
  <c r="BW148" i="32"/>
  <c r="BX148" i="32"/>
  <c r="BY148" i="32"/>
  <c r="BZ148" i="32"/>
  <c r="CA148" i="32"/>
  <c r="CB148" i="32"/>
  <c r="CC148" i="32"/>
  <c r="CD148" i="32"/>
  <c r="CE148" i="32"/>
  <c r="CF148" i="32"/>
  <c r="CG148" i="32"/>
  <c r="CH148" i="32"/>
  <c r="CI148" i="32"/>
  <c r="CJ148" i="32"/>
  <c r="CK148" i="32"/>
  <c r="CL148" i="32"/>
  <c r="CM148" i="32"/>
  <c r="CN148" i="32"/>
  <c r="CO148" i="32"/>
  <c r="CP148" i="32"/>
  <c r="CQ148" i="32"/>
  <c r="CR148" i="32"/>
  <c r="CS148" i="32"/>
  <c r="CT148" i="32"/>
  <c r="CU148" i="32"/>
  <c r="CV148" i="32"/>
  <c r="CW148" i="32"/>
  <c r="CX148" i="32"/>
  <c r="CY148" i="32"/>
  <c r="CZ148" i="32"/>
  <c r="DA148" i="32"/>
  <c r="DB148" i="32"/>
  <c r="DC148" i="32"/>
  <c r="DD148" i="32"/>
  <c r="DE148" i="32"/>
  <c r="DF148" i="32"/>
  <c r="DG148" i="32"/>
  <c r="DH148" i="32"/>
  <c r="DI148" i="32"/>
  <c r="DJ148" i="32"/>
  <c r="DK148" i="32"/>
  <c r="DL148" i="32"/>
  <c r="DM148" i="32"/>
  <c r="DN148" i="32"/>
  <c r="DO148" i="32"/>
  <c r="DP148" i="32"/>
  <c r="DQ148" i="32"/>
  <c r="DR148" i="32"/>
  <c r="DS148" i="32"/>
  <c r="DT148" i="32"/>
  <c r="DU148" i="32"/>
  <c r="DV148" i="32"/>
  <c r="DW148" i="32"/>
  <c r="DX148" i="32"/>
  <c r="DY148" i="32"/>
  <c r="DZ148" i="32"/>
  <c r="EA148" i="32"/>
  <c r="EB148" i="32"/>
  <c r="EC148" i="32"/>
  <c r="ED148" i="32"/>
  <c r="EE148" i="32"/>
  <c r="EF148" i="32"/>
  <c r="EG148" i="32"/>
  <c r="EH148" i="32"/>
  <c r="EI148" i="32"/>
  <c r="EJ148" i="32"/>
  <c r="EK148" i="32"/>
  <c r="EL148" i="32"/>
  <c r="EM148" i="32"/>
  <c r="EN148" i="32"/>
  <c r="EO148" i="32"/>
  <c r="EP148" i="32"/>
  <c r="EQ148" i="32"/>
  <c r="ER148" i="32"/>
  <c r="ES148" i="32"/>
  <c r="ET148" i="32"/>
  <c r="EU148" i="32"/>
  <c r="EV148" i="32"/>
  <c r="EW148" i="32"/>
  <c r="EX148" i="32"/>
  <c r="AE148" i="32"/>
  <c r="AD134" i="32"/>
  <c r="CV137" i="32" s="1"/>
  <c r="CV221" i="32" s="1"/>
  <c r="AF136" i="32"/>
  <c r="AG136" i="32"/>
  <c r="AH136" i="32"/>
  <c r="AI136" i="32"/>
  <c r="AJ136" i="32"/>
  <c r="AK136" i="32"/>
  <c r="AL136" i="32"/>
  <c r="AM136" i="32"/>
  <c r="AN136" i="32"/>
  <c r="AO136" i="32"/>
  <c r="AP136" i="32"/>
  <c r="AQ136" i="32"/>
  <c r="AR136" i="32"/>
  <c r="AS136" i="32"/>
  <c r="AT136" i="32"/>
  <c r="AU136" i="32"/>
  <c r="AV136" i="32"/>
  <c r="AW136" i="32"/>
  <c r="AX136" i="32"/>
  <c r="AY136" i="32"/>
  <c r="AZ136" i="32"/>
  <c r="BA136" i="32"/>
  <c r="BB136" i="32"/>
  <c r="BC136" i="32"/>
  <c r="BD136" i="32"/>
  <c r="BE136" i="32"/>
  <c r="BF136" i="32"/>
  <c r="BG136" i="32"/>
  <c r="BH136" i="32"/>
  <c r="BI136" i="32"/>
  <c r="BJ136" i="32"/>
  <c r="BK136" i="32"/>
  <c r="BL136" i="32"/>
  <c r="BM136" i="32"/>
  <c r="BN136" i="32"/>
  <c r="BO136" i="32"/>
  <c r="BP136" i="32"/>
  <c r="BQ136" i="32"/>
  <c r="BR136" i="32"/>
  <c r="BS136" i="32"/>
  <c r="BT136" i="32"/>
  <c r="BU136" i="32"/>
  <c r="BV136" i="32"/>
  <c r="BW136" i="32"/>
  <c r="BX136" i="32"/>
  <c r="BY136" i="32"/>
  <c r="BZ136" i="32"/>
  <c r="CA136" i="32"/>
  <c r="CB136" i="32"/>
  <c r="CC136" i="32"/>
  <c r="CD136" i="32"/>
  <c r="CE136" i="32"/>
  <c r="CF136" i="32"/>
  <c r="CG136" i="32"/>
  <c r="CH136" i="32"/>
  <c r="CI136" i="32"/>
  <c r="CJ136" i="32"/>
  <c r="CK136" i="32"/>
  <c r="CL136" i="32"/>
  <c r="CM136" i="32"/>
  <c r="CN136" i="32"/>
  <c r="CO136" i="32"/>
  <c r="CP136" i="32"/>
  <c r="CQ136" i="32"/>
  <c r="CR136" i="32"/>
  <c r="CS136" i="32"/>
  <c r="CT136" i="32"/>
  <c r="CU136" i="32"/>
  <c r="CV136" i="32"/>
  <c r="CW136" i="32"/>
  <c r="CX136" i="32"/>
  <c r="CY136" i="32"/>
  <c r="CZ136" i="32"/>
  <c r="DA136" i="32"/>
  <c r="DB136" i="32"/>
  <c r="DC136" i="32"/>
  <c r="DD136" i="32"/>
  <c r="DE136" i="32"/>
  <c r="DF136" i="32"/>
  <c r="DG136" i="32"/>
  <c r="DH136" i="32"/>
  <c r="DI136" i="32"/>
  <c r="DJ136" i="32"/>
  <c r="DK136" i="32"/>
  <c r="DL136" i="32"/>
  <c r="DM136" i="32"/>
  <c r="DN136" i="32"/>
  <c r="DO136" i="32"/>
  <c r="DP136" i="32"/>
  <c r="DQ136" i="32"/>
  <c r="DR136" i="32"/>
  <c r="DS136" i="32"/>
  <c r="DT136" i="32"/>
  <c r="DU136" i="32"/>
  <c r="DV136" i="32"/>
  <c r="DW136" i="32"/>
  <c r="DX136" i="32"/>
  <c r="DY136" i="32"/>
  <c r="DZ136" i="32"/>
  <c r="EA136" i="32"/>
  <c r="EB136" i="32"/>
  <c r="EC136" i="32"/>
  <c r="ED136" i="32"/>
  <c r="EE136" i="32"/>
  <c r="EF136" i="32"/>
  <c r="EG136" i="32"/>
  <c r="EH136" i="32"/>
  <c r="EI136" i="32"/>
  <c r="EJ136" i="32"/>
  <c r="EK136" i="32"/>
  <c r="EL136" i="32"/>
  <c r="EM136" i="32"/>
  <c r="EN136" i="32"/>
  <c r="EO136" i="32"/>
  <c r="EP136" i="32"/>
  <c r="EQ136" i="32"/>
  <c r="ER136" i="32"/>
  <c r="ES136" i="32"/>
  <c r="ET136" i="32"/>
  <c r="EU136" i="32"/>
  <c r="EV136" i="32"/>
  <c r="EW136" i="32"/>
  <c r="EX136" i="32"/>
  <c r="AD122" i="32"/>
  <c r="AF124" i="32"/>
  <c r="AG124" i="32"/>
  <c r="AH124" i="32"/>
  <c r="AI124" i="32"/>
  <c r="AJ124" i="32"/>
  <c r="AK124" i="32"/>
  <c r="AL124" i="32"/>
  <c r="AM124" i="32"/>
  <c r="AN124" i="32"/>
  <c r="AO124" i="32"/>
  <c r="AP124" i="32"/>
  <c r="AQ124" i="32"/>
  <c r="AR124" i="32"/>
  <c r="AS124" i="32"/>
  <c r="AT124" i="32"/>
  <c r="AU124" i="32"/>
  <c r="AV124" i="32"/>
  <c r="AW124" i="32"/>
  <c r="AX124" i="32"/>
  <c r="AY124" i="32"/>
  <c r="AZ124" i="32"/>
  <c r="BA124" i="32"/>
  <c r="BB124" i="32"/>
  <c r="BC124" i="32"/>
  <c r="BD124" i="32"/>
  <c r="BE124" i="32"/>
  <c r="BF124" i="32"/>
  <c r="BG124" i="32"/>
  <c r="BH124" i="32"/>
  <c r="BI124" i="32"/>
  <c r="BJ124" i="32"/>
  <c r="BK124" i="32"/>
  <c r="BL124" i="32"/>
  <c r="BM124" i="32"/>
  <c r="BN124" i="32"/>
  <c r="BO124" i="32"/>
  <c r="BP124" i="32"/>
  <c r="BQ124" i="32"/>
  <c r="BR124" i="32"/>
  <c r="BS124" i="32"/>
  <c r="BT124" i="32"/>
  <c r="BU124" i="32"/>
  <c r="BV124" i="32"/>
  <c r="BW124" i="32"/>
  <c r="BX124" i="32"/>
  <c r="BY124" i="32"/>
  <c r="BZ124" i="32"/>
  <c r="CA124" i="32"/>
  <c r="CB124" i="32"/>
  <c r="CC124" i="32"/>
  <c r="CD124" i="32"/>
  <c r="CE124" i="32"/>
  <c r="CF124" i="32"/>
  <c r="CG124" i="32"/>
  <c r="CH124" i="32"/>
  <c r="CI124" i="32"/>
  <c r="CJ124" i="32"/>
  <c r="CK124" i="32"/>
  <c r="CL124" i="32"/>
  <c r="CM124" i="32"/>
  <c r="CN124" i="32"/>
  <c r="CO124" i="32"/>
  <c r="CP124" i="32"/>
  <c r="CQ124" i="32"/>
  <c r="CR124" i="32"/>
  <c r="CS124" i="32"/>
  <c r="CT124" i="32"/>
  <c r="CU124" i="32"/>
  <c r="CV124" i="32"/>
  <c r="CW124" i="32"/>
  <c r="CX124" i="32"/>
  <c r="CY124" i="32"/>
  <c r="CZ124" i="32"/>
  <c r="DA124" i="32"/>
  <c r="DB124" i="32"/>
  <c r="DC124" i="32"/>
  <c r="DD124" i="32"/>
  <c r="DE124" i="32"/>
  <c r="DF124" i="32"/>
  <c r="DG124" i="32"/>
  <c r="DH124" i="32"/>
  <c r="DI124" i="32"/>
  <c r="DJ124" i="32"/>
  <c r="DK124" i="32"/>
  <c r="DL124" i="32"/>
  <c r="DM124" i="32"/>
  <c r="DN124" i="32"/>
  <c r="DO124" i="32"/>
  <c r="DP124" i="32"/>
  <c r="DQ124" i="32"/>
  <c r="DR124" i="32"/>
  <c r="DS124" i="32"/>
  <c r="DT124" i="32"/>
  <c r="DU124" i="32"/>
  <c r="DV124" i="32"/>
  <c r="DW124" i="32"/>
  <c r="DX124" i="32"/>
  <c r="DY124" i="32"/>
  <c r="DZ124" i="32"/>
  <c r="EA124" i="32"/>
  <c r="EB124" i="32"/>
  <c r="EC124" i="32"/>
  <c r="ED124" i="32"/>
  <c r="EE124" i="32"/>
  <c r="EF124" i="32"/>
  <c r="EG124" i="32"/>
  <c r="EH124" i="32"/>
  <c r="EI124" i="32"/>
  <c r="EJ124" i="32"/>
  <c r="EK124" i="32"/>
  <c r="EL124" i="32"/>
  <c r="EM124" i="32"/>
  <c r="EN124" i="32"/>
  <c r="EO124" i="32"/>
  <c r="EP124" i="32"/>
  <c r="EQ124" i="32"/>
  <c r="ER124" i="32"/>
  <c r="ES124" i="32"/>
  <c r="ET124" i="32"/>
  <c r="EU124" i="32"/>
  <c r="EV124" i="32"/>
  <c r="EW124" i="32"/>
  <c r="EX124" i="32"/>
  <c r="AE124" i="32"/>
  <c r="AD110" i="32"/>
  <c r="AF112" i="32"/>
  <c r="AG112" i="32"/>
  <c r="AH112" i="32"/>
  <c r="AI112" i="32"/>
  <c r="AJ112" i="32"/>
  <c r="AK112" i="32"/>
  <c r="AL112" i="32"/>
  <c r="AM112" i="32"/>
  <c r="AN112" i="32"/>
  <c r="AO112" i="32"/>
  <c r="AP112" i="32"/>
  <c r="AQ112" i="32"/>
  <c r="AR112" i="32"/>
  <c r="AS112" i="32"/>
  <c r="AT112" i="32"/>
  <c r="AU112" i="32"/>
  <c r="AV112" i="32"/>
  <c r="AW112" i="32"/>
  <c r="AX112" i="32"/>
  <c r="AY112" i="32"/>
  <c r="AZ112" i="32"/>
  <c r="BA112" i="32"/>
  <c r="BB112" i="32"/>
  <c r="BC112" i="32"/>
  <c r="BD112" i="32"/>
  <c r="BE112" i="32"/>
  <c r="BF112" i="32"/>
  <c r="BG112" i="32"/>
  <c r="BH112" i="32"/>
  <c r="BI112" i="32"/>
  <c r="BJ112" i="32"/>
  <c r="BK112" i="32"/>
  <c r="BL112" i="32"/>
  <c r="BM112" i="32"/>
  <c r="BN112" i="32"/>
  <c r="BO112" i="32"/>
  <c r="BP112" i="32"/>
  <c r="BQ112" i="32"/>
  <c r="BR112" i="32"/>
  <c r="BS112" i="32"/>
  <c r="BT112" i="32"/>
  <c r="BU112" i="32"/>
  <c r="BV112" i="32"/>
  <c r="BW112" i="32"/>
  <c r="BX112" i="32"/>
  <c r="BY112" i="32"/>
  <c r="BZ112" i="32"/>
  <c r="CA112" i="32"/>
  <c r="CB112" i="32"/>
  <c r="CC112" i="32"/>
  <c r="CD112" i="32"/>
  <c r="CE112" i="32"/>
  <c r="CF112" i="32"/>
  <c r="CG112" i="32"/>
  <c r="CH112" i="32"/>
  <c r="CI112" i="32"/>
  <c r="CJ112" i="32"/>
  <c r="CK112" i="32"/>
  <c r="CL112" i="32"/>
  <c r="CM112" i="32"/>
  <c r="CN112" i="32"/>
  <c r="CO112" i="32"/>
  <c r="CP112" i="32"/>
  <c r="CQ112" i="32"/>
  <c r="CR112" i="32"/>
  <c r="CS112" i="32"/>
  <c r="CT112" i="32"/>
  <c r="CU112" i="32"/>
  <c r="CV112" i="32"/>
  <c r="CW112" i="32"/>
  <c r="CX112" i="32"/>
  <c r="CY112" i="32"/>
  <c r="CZ112" i="32"/>
  <c r="DA112" i="32"/>
  <c r="DB112" i="32"/>
  <c r="DC112" i="32"/>
  <c r="DD112" i="32"/>
  <c r="DE112" i="32"/>
  <c r="DF112" i="32"/>
  <c r="DG112" i="32"/>
  <c r="DH112" i="32"/>
  <c r="DI112" i="32"/>
  <c r="DJ112" i="32"/>
  <c r="DK112" i="32"/>
  <c r="DL112" i="32"/>
  <c r="DM112" i="32"/>
  <c r="DN112" i="32"/>
  <c r="DO112" i="32"/>
  <c r="DP112" i="32"/>
  <c r="DQ112" i="32"/>
  <c r="DR112" i="32"/>
  <c r="DS112" i="32"/>
  <c r="DT112" i="32"/>
  <c r="DU112" i="32"/>
  <c r="DV112" i="32"/>
  <c r="DW112" i="32"/>
  <c r="DX112" i="32"/>
  <c r="DY112" i="32"/>
  <c r="DZ112" i="32"/>
  <c r="EA112" i="32"/>
  <c r="EB112" i="32"/>
  <c r="EC112" i="32"/>
  <c r="ED112" i="32"/>
  <c r="EE112" i="32"/>
  <c r="EF112" i="32"/>
  <c r="EG112" i="32"/>
  <c r="EH112" i="32"/>
  <c r="EI112" i="32"/>
  <c r="EJ112" i="32"/>
  <c r="EK112" i="32"/>
  <c r="EL112" i="32"/>
  <c r="EM112" i="32"/>
  <c r="EN112" i="32"/>
  <c r="EO112" i="32"/>
  <c r="EP112" i="32"/>
  <c r="EQ112" i="32"/>
  <c r="ER112" i="32"/>
  <c r="ES112" i="32"/>
  <c r="ET112" i="32"/>
  <c r="EU112" i="32"/>
  <c r="EV112" i="32"/>
  <c r="EW112" i="32"/>
  <c r="EX112" i="32"/>
  <c r="AD98" i="32"/>
  <c r="AF100" i="32"/>
  <c r="AG100" i="32"/>
  <c r="AH100" i="32"/>
  <c r="AI100" i="32"/>
  <c r="AJ100" i="32"/>
  <c r="AK100" i="32"/>
  <c r="AL100" i="32"/>
  <c r="AM100" i="32"/>
  <c r="AN100" i="32"/>
  <c r="AO100" i="32"/>
  <c r="AP100" i="32"/>
  <c r="AQ100" i="32"/>
  <c r="AR100" i="32"/>
  <c r="AS100" i="32"/>
  <c r="AT100" i="32"/>
  <c r="AU100" i="32"/>
  <c r="AV100" i="32"/>
  <c r="AW100" i="32"/>
  <c r="AX100" i="32"/>
  <c r="AY100" i="32"/>
  <c r="AZ100" i="32"/>
  <c r="BA100" i="32"/>
  <c r="BB100" i="32"/>
  <c r="BC100" i="32"/>
  <c r="BD100" i="32"/>
  <c r="BE100" i="32"/>
  <c r="BF100" i="32"/>
  <c r="BG100" i="32"/>
  <c r="BH100" i="32"/>
  <c r="BI100" i="32"/>
  <c r="BJ100" i="32"/>
  <c r="BK100" i="32"/>
  <c r="BL100" i="32"/>
  <c r="BM100" i="32"/>
  <c r="BN100" i="32"/>
  <c r="BO100" i="32"/>
  <c r="BP100" i="32"/>
  <c r="BQ100" i="32"/>
  <c r="BR100" i="32"/>
  <c r="BS100" i="32"/>
  <c r="BT100" i="32"/>
  <c r="BU100" i="32"/>
  <c r="BV100" i="32"/>
  <c r="BW100" i="32"/>
  <c r="BX100" i="32"/>
  <c r="BY100" i="32"/>
  <c r="BZ100" i="32"/>
  <c r="CA100" i="32"/>
  <c r="CB100" i="32"/>
  <c r="CC100" i="32"/>
  <c r="CD100" i="32"/>
  <c r="CE100" i="32"/>
  <c r="CF100" i="32"/>
  <c r="CG100" i="32"/>
  <c r="CH100" i="32"/>
  <c r="CI100" i="32"/>
  <c r="CJ100" i="32"/>
  <c r="CK100" i="32"/>
  <c r="CL100" i="32"/>
  <c r="CM100" i="32"/>
  <c r="CN100" i="32"/>
  <c r="CO100" i="32"/>
  <c r="CP100" i="32"/>
  <c r="CQ100" i="32"/>
  <c r="CR100" i="32"/>
  <c r="CS100" i="32"/>
  <c r="CT100" i="32"/>
  <c r="CU100" i="32"/>
  <c r="CV100" i="32"/>
  <c r="CW100" i="32"/>
  <c r="CX100" i="32"/>
  <c r="CY100" i="32"/>
  <c r="CZ100" i="32"/>
  <c r="DA100" i="32"/>
  <c r="DB100" i="32"/>
  <c r="DC100" i="32"/>
  <c r="DD100" i="32"/>
  <c r="DE100" i="32"/>
  <c r="DF100" i="32"/>
  <c r="DG100" i="32"/>
  <c r="DH100" i="32"/>
  <c r="DI100" i="32"/>
  <c r="DJ100" i="32"/>
  <c r="DK100" i="32"/>
  <c r="DL100" i="32"/>
  <c r="DM100" i="32"/>
  <c r="DN100" i="32"/>
  <c r="DO100" i="32"/>
  <c r="DP100" i="32"/>
  <c r="DQ100" i="32"/>
  <c r="DR100" i="32"/>
  <c r="DS100" i="32"/>
  <c r="DT100" i="32"/>
  <c r="DU100" i="32"/>
  <c r="DV100" i="32"/>
  <c r="DW100" i="32"/>
  <c r="DX100" i="32"/>
  <c r="DY100" i="32"/>
  <c r="DZ100" i="32"/>
  <c r="EA100" i="32"/>
  <c r="EB100" i="32"/>
  <c r="EC100" i="32"/>
  <c r="ED100" i="32"/>
  <c r="EE100" i="32"/>
  <c r="EF100" i="32"/>
  <c r="EG100" i="32"/>
  <c r="EH100" i="32"/>
  <c r="EI100" i="32"/>
  <c r="EJ100" i="32"/>
  <c r="EK100" i="32"/>
  <c r="EL100" i="32"/>
  <c r="EM100" i="32"/>
  <c r="EN100" i="32"/>
  <c r="EO100" i="32"/>
  <c r="EP100" i="32"/>
  <c r="EQ100" i="32"/>
  <c r="ER100" i="32"/>
  <c r="ES100" i="32"/>
  <c r="ET100" i="32"/>
  <c r="EU100" i="32"/>
  <c r="EV100" i="32"/>
  <c r="EW100" i="32"/>
  <c r="EX100" i="32"/>
  <c r="AE100" i="32"/>
  <c r="E109" i="5"/>
  <c r="AF21" i="15" s="1"/>
  <c r="AF269" i="5" s="1"/>
  <c r="AF22" i="15"/>
  <c r="AF7" i="36" s="1"/>
  <c r="G535" i="5"/>
  <c r="AF535" i="5"/>
  <c r="C23" i="23"/>
  <c r="C32" i="23" s="1"/>
  <c r="C17" i="23"/>
  <c r="C16" i="23"/>
  <c r="C15" i="23"/>
  <c r="AD86" i="32"/>
  <c r="D14" i="15"/>
  <c r="AG24" i="15" s="1"/>
  <c r="AG23" i="15"/>
  <c r="AF88" i="32"/>
  <c r="AG88" i="32"/>
  <c r="AH88" i="32"/>
  <c r="AI88" i="32"/>
  <c r="AJ88" i="32"/>
  <c r="AK88" i="32"/>
  <c r="AL88" i="32"/>
  <c r="AM88" i="32"/>
  <c r="AN88" i="32"/>
  <c r="AO88" i="32"/>
  <c r="AP88" i="32"/>
  <c r="AQ88" i="32"/>
  <c r="AR88" i="32"/>
  <c r="AS88" i="32"/>
  <c r="AT88" i="32"/>
  <c r="AU88" i="32"/>
  <c r="AV88" i="32"/>
  <c r="AW88" i="32"/>
  <c r="AX88" i="32"/>
  <c r="AY88" i="32"/>
  <c r="AZ88" i="32"/>
  <c r="BA88" i="32"/>
  <c r="BB88" i="32"/>
  <c r="BC88" i="32"/>
  <c r="BD88" i="32"/>
  <c r="BE88" i="32"/>
  <c r="BF88" i="32"/>
  <c r="BG88" i="32"/>
  <c r="BH88" i="32"/>
  <c r="BI88" i="32"/>
  <c r="BJ88" i="32"/>
  <c r="BK88" i="32"/>
  <c r="BL88" i="32"/>
  <c r="BM88" i="32"/>
  <c r="BN88" i="32"/>
  <c r="BO88" i="32"/>
  <c r="BP88" i="32"/>
  <c r="BQ88" i="32"/>
  <c r="BR88" i="32"/>
  <c r="BS88" i="32"/>
  <c r="BT88" i="32"/>
  <c r="BU88" i="32"/>
  <c r="BV88" i="32"/>
  <c r="BW88" i="32"/>
  <c r="BX88" i="32"/>
  <c r="BY88" i="32"/>
  <c r="BZ88" i="32"/>
  <c r="CA88" i="32"/>
  <c r="CB88" i="32"/>
  <c r="CC88" i="32"/>
  <c r="CD88" i="32"/>
  <c r="CE88" i="32"/>
  <c r="CF88" i="32"/>
  <c r="CG88" i="32"/>
  <c r="CH88" i="32"/>
  <c r="CI88" i="32"/>
  <c r="CJ88" i="32"/>
  <c r="CK88" i="32"/>
  <c r="CL88" i="32"/>
  <c r="CM88" i="32"/>
  <c r="CN88" i="32"/>
  <c r="CO88" i="32"/>
  <c r="CP88" i="32"/>
  <c r="CQ88" i="32"/>
  <c r="CR88" i="32"/>
  <c r="CS88" i="32"/>
  <c r="CT88" i="32"/>
  <c r="CU88" i="32"/>
  <c r="CV88" i="32"/>
  <c r="CW88" i="32"/>
  <c r="CX88" i="32"/>
  <c r="CY88" i="32"/>
  <c r="CZ88" i="32"/>
  <c r="DA88" i="32"/>
  <c r="DB88" i="32"/>
  <c r="DC88" i="32"/>
  <c r="DD88" i="32"/>
  <c r="DE88" i="32"/>
  <c r="DF88" i="32"/>
  <c r="DG88" i="32"/>
  <c r="DH88" i="32"/>
  <c r="DI88" i="32"/>
  <c r="DJ88" i="32"/>
  <c r="DK88" i="32"/>
  <c r="DL88" i="32"/>
  <c r="DM88" i="32"/>
  <c r="DN88" i="32"/>
  <c r="DO88" i="32"/>
  <c r="DP88" i="32"/>
  <c r="DQ88" i="32"/>
  <c r="DR88" i="32"/>
  <c r="DS88" i="32"/>
  <c r="DT88" i="32"/>
  <c r="DU88" i="32"/>
  <c r="DV88" i="32"/>
  <c r="DW88" i="32"/>
  <c r="DX88" i="32"/>
  <c r="DY88" i="32"/>
  <c r="DZ88" i="32"/>
  <c r="EA88" i="32"/>
  <c r="EB88" i="32"/>
  <c r="EC88" i="32"/>
  <c r="ED88" i="32"/>
  <c r="EE88" i="32"/>
  <c r="EF88" i="32"/>
  <c r="EG88" i="32"/>
  <c r="EH88" i="32"/>
  <c r="EI88" i="32"/>
  <c r="EJ88" i="32"/>
  <c r="EK88" i="32"/>
  <c r="EL88" i="32"/>
  <c r="EM88" i="32"/>
  <c r="EN88" i="32"/>
  <c r="EO88" i="32"/>
  <c r="EP88" i="32"/>
  <c r="EQ88" i="32"/>
  <c r="ER88" i="32"/>
  <c r="ES88" i="32"/>
  <c r="ET88" i="32"/>
  <c r="EU88" i="32"/>
  <c r="EV88" i="32"/>
  <c r="EW88" i="32"/>
  <c r="EX88" i="32"/>
  <c r="AD74" i="32"/>
  <c r="AF76" i="32"/>
  <c r="AG76" i="32"/>
  <c r="AH76" i="32"/>
  <c r="AI76" i="32"/>
  <c r="AJ76" i="32"/>
  <c r="AK76" i="32"/>
  <c r="AL76" i="32"/>
  <c r="AM76" i="32"/>
  <c r="AN76" i="32"/>
  <c r="AO76" i="32"/>
  <c r="AP76" i="32"/>
  <c r="AQ76" i="32"/>
  <c r="AR76" i="32"/>
  <c r="AS76" i="32"/>
  <c r="AT76" i="32"/>
  <c r="AU76" i="32"/>
  <c r="AV76" i="32"/>
  <c r="AW76" i="32"/>
  <c r="AX76" i="32"/>
  <c r="AY76" i="32"/>
  <c r="AZ76" i="32"/>
  <c r="BA76" i="32"/>
  <c r="BB76" i="32"/>
  <c r="BC76" i="32"/>
  <c r="BD76" i="32"/>
  <c r="BE76" i="32"/>
  <c r="BF76" i="32"/>
  <c r="BG76" i="32"/>
  <c r="BH76" i="32"/>
  <c r="BI76" i="32"/>
  <c r="BJ76" i="32"/>
  <c r="BK76" i="32"/>
  <c r="BL76" i="32"/>
  <c r="BM76" i="32"/>
  <c r="BN76" i="32"/>
  <c r="BO76" i="32"/>
  <c r="BP76" i="32"/>
  <c r="BQ76" i="32"/>
  <c r="BR76" i="32"/>
  <c r="BS76" i="32"/>
  <c r="BT76" i="32"/>
  <c r="BU76" i="32"/>
  <c r="BV76" i="32"/>
  <c r="BW76" i="32"/>
  <c r="BX76" i="32"/>
  <c r="BY76" i="32"/>
  <c r="BZ76" i="32"/>
  <c r="CA76" i="32"/>
  <c r="CB76" i="32"/>
  <c r="CC76" i="32"/>
  <c r="CD76" i="32"/>
  <c r="CE76" i="32"/>
  <c r="CF76" i="32"/>
  <c r="CG76" i="32"/>
  <c r="CH76" i="32"/>
  <c r="CI76" i="32"/>
  <c r="CJ76" i="32"/>
  <c r="CK76" i="32"/>
  <c r="CL76" i="32"/>
  <c r="CM76" i="32"/>
  <c r="CN76" i="32"/>
  <c r="CO76" i="32"/>
  <c r="CP76" i="32"/>
  <c r="CQ76" i="32"/>
  <c r="CR76" i="32"/>
  <c r="CS76" i="32"/>
  <c r="CT76" i="32"/>
  <c r="CU76" i="32"/>
  <c r="CV76" i="32"/>
  <c r="CW76" i="32"/>
  <c r="CX76" i="32"/>
  <c r="CY76" i="32"/>
  <c r="CZ76" i="32"/>
  <c r="DA76" i="32"/>
  <c r="DB76" i="32"/>
  <c r="DC76" i="32"/>
  <c r="DD76" i="32"/>
  <c r="DE76" i="32"/>
  <c r="DF76" i="32"/>
  <c r="DG76" i="32"/>
  <c r="DH76" i="32"/>
  <c r="DI76" i="32"/>
  <c r="DJ76" i="32"/>
  <c r="DK76" i="32"/>
  <c r="DL76" i="32"/>
  <c r="DM76" i="32"/>
  <c r="DN76" i="32"/>
  <c r="DO76" i="32"/>
  <c r="DP76" i="32"/>
  <c r="DQ76" i="32"/>
  <c r="DR76" i="32"/>
  <c r="DS76" i="32"/>
  <c r="DT76" i="32"/>
  <c r="DU76" i="32"/>
  <c r="DV76" i="32"/>
  <c r="DW76" i="32"/>
  <c r="DX76" i="32"/>
  <c r="DY76" i="32"/>
  <c r="DZ76" i="32"/>
  <c r="EA76" i="32"/>
  <c r="EB76" i="32"/>
  <c r="EC76" i="32"/>
  <c r="ED76" i="32"/>
  <c r="EE76" i="32"/>
  <c r="EF76" i="32"/>
  <c r="EG76" i="32"/>
  <c r="EH76" i="32"/>
  <c r="EI76" i="32"/>
  <c r="EJ76" i="32"/>
  <c r="EK76" i="32"/>
  <c r="EL76" i="32"/>
  <c r="EM76" i="32"/>
  <c r="EN76" i="32"/>
  <c r="EO76" i="32"/>
  <c r="EP76" i="32"/>
  <c r="EQ76" i="32"/>
  <c r="ER76" i="32"/>
  <c r="ES76" i="32"/>
  <c r="ET76" i="32"/>
  <c r="EU76" i="32"/>
  <c r="EV76" i="32"/>
  <c r="EW76" i="32"/>
  <c r="EX76" i="32"/>
  <c r="AD62" i="32"/>
  <c r="AF64" i="32"/>
  <c r="AG64" i="32"/>
  <c r="AH64" i="32"/>
  <c r="AI64" i="32"/>
  <c r="AJ64" i="32"/>
  <c r="AK64" i="32"/>
  <c r="AL64" i="32"/>
  <c r="AM64" i="32"/>
  <c r="AN64" i="32"/>
  <c r="AO64" i="32"/>
  <c r="AP64" i="32"/>
  <c r="AQ64" i="32"/>
  <c r="AR64" i="32"/>
  <c r="AS64" i="32"/>
  <c r="AT64" i="32"/>
  <c r="AU64" i="32"/>
  <c r="AV64" i="32"/>
  <c r="AW64" i="32"/>
  <c r="AX64" i="32"/>
  <c r="AY64" i="32"/>
  <c r="AZ64" i="32"/>
  <c r="BA64" i="32"/>
  <c r="BB64" i="32"/>
  <c r="BC64" i="32"/>
  <c r="BD64" i="32"/>
  <c r="BE64" i="32"/>
  <c r="BF64" i="32"/>
  <c r="BG64" i="32"/>
  <c r="BH64" i="32"/>
  <c r="BI64" i="32"/>
  <c r="BJ64" i="32"/>
  <c r="BK64" i="32"/>
  <c r="BL64" i="32"/>
  <c r="BM64" i="32"/>
  <c r="BN64" i="32"/>
  <c r="BO64" i="32"/>
  <c r="BP64" i="32"/>
  <c r="BQ64" i="32"/>
  <c r="BR64" i="32"/>
  <c r="BS64" i="32"/>
  <c r="BT64" i="32"/>
  <c r="BU64" i="32"/>
  <c r="BV64" i="32"/>
  <c r="BW64" i="32"/>
  <c r="BX64" i="32"/>
  <c r="BY64" i="32"/>
  <c r="BZ64" i="32"/>
  <c r="CA64" i="32"/>
  <c r="CB64" i="32"/>
  <c r="CC64" i="32"/>
  <c r="CD64" i="32"/>
  <c r="CE64" i="32"/>
  <c r="CF64" i="32"/>
  <c r="CG64" i="32"/>
  <c r="CH64" i="32"/>
  <c r="CI64" i="32"/>
  <c r="CJ64" i="32"/>
  <c r="CK64" i="32"/>
  <c r="CL64" i="32"/>
  <c r="CM64" i="32"/>
  <c r="CN64" i="32"/>
  <c r="CO64" i="32"/>
  <c r="CP64" i="32"/>
  <c r="CQ64" i="32"/>
  <c r="CR64" i="32"/>
  <c r="CS64" i="32"/>
  <c r="CT64" i="32"/>
  <c r="CU64" i="32"/>
  <c r="CV64" i="32"/>
  <c r="CW64" i="32"/>
  <c r="CX64" i="32"/>
  <c r="CY64" i="32"/>
  <c r="CZ64" i="32"/>
  <c r="DA64" i="32"/>
  <c r="DB64" i="32"/>
  <c r="DC64" i="32"/>
  <c r="DD64" i="32"/>
  <c r="DE64" i="32"/>
  <c r="DF64" i="32"/>
  <c r="DG64" i="32"/>
  <c r="DH64" i="32"/>
  <c r="DI64" i="32"/>
  <c r="DJ64" i="32"/>
  <c r="DK64" i="32"/>
  <c r="DL64" i="32"/>
  <c r="DM64" i="32"/>
  <c r="DN64" i="32"/>
  <c r="DO64" i="32"/>
  <c r="DP64" i="32"/>
  <c r="DQ64" i="32"/>
  <c r="DR64" i="32"/>
  <c r="DS64" i="32"/>
  <c r="DT64" i="32"/>
  <c r="DU64" i="32"/>
  <c r="DV64" i="32"/>
  <c r="DW64" i="32"/>
  <c r="DX64" i="32"/>
  <c r="DY64" i="32"/>
  <c r="DZ64" i="32"/>
  <c r="EA64" i="32"/>
  <c r="EB64" i="32"/>
  <c r="EC64" i="32"/>
  <c r="ED64" i="32"/>
  <c r="EE64" i="32"/>
  <c r="EF64" i="32"/>
  <c r="EG64" i="32"/>
  <c r="EH64" i="32"/>
  <c r="EI64" i="32"/>
  <c r="EJ64" i="32"/>
  <c r="EK64" i="32"/>
  <c r="EL64" i="32"/>
  <c r="EM64" i="32"/>
  <c r="EN64" i="32"/>
  <c r="EO64" i="32"/>
  <c r="EP64" i="32"/>
  <c r="EQ64" i="32"/>
  <c r="ER64" i="32"/>
  <c r="ES64" i="32"/>
  <c r="ET64" i="32"/>
  <c r="EU64" i="32"/>
  <c r="EV64" i="32"/>
  <c r="EW64" i="32"/>
  <c r="EX64" i="32"/>
  <c r="AD50" i="32"/>
  <c r="AF52" i="32"/>
  <c r="AG52" i="32"/>
  <c r="AH52" i="32"/>
  <c r="AI52" i="32"/>
  <c r="AJ52" i="32"/>
  <c r="AK52" i="32"/>
  <c r="AL52" i="32"/>
  <c r="AM52" i="32"/>
  <c r="AN52" i="32"/>
  <c r="AO52" i="32"/>
  <c r="AP52" i="32"/>
  <c r="AQ52" i="32"/>
  <c r="AR52" i="32"/>
  <c r="AS52" i="32"/>
  <c r="AT52" i="32"/>
  <c r="AU52" i="32"/>
  <c r="AV52" i="32"/>
  <c r="AW52" i="32"/>
  <c r="AX52" i="32"/>
  <c r="AY52" i="32"/>
  <c r="AZ52" i="32"/>
  <c r="BA52" i="32"/>
  <c r="BB52" i="32"/>
  <c r="BC52" i="32"/>
  <c r="BD52" i="32"/>
  <c r="BE52" i="32"/>
  <c r="BF52" i="32"/>
  <c r="BG52" i="32"/>
  <c r="BH52" i="32"/>
  <c r="BI52" i="32"/>
  <c r="BJ52" i="32"/>
  <c r="BK52" i="32"/>
  <c r="BL52" i="32"/>
  <c r="BM52" i="32"/>
  <c r="BN52" i="32"/>
  <c r="BO52" i="32"/>
  <c r="BP52" i="32"/>
  <c r="BQ52" i="32"/>
  <c r="BR52" i="32"/>
  <c r="BS52" i="32"/>
  <c r="BT52" i="32"/>
  <c r="BU52" i="32"/>
  <c r="BV52" i="32"/>
  <c r="BW52" i="32"/>
  <c r="BX52" i="32"/>
  <c r="BY52" i="32"/>
  <c r="BZ52" i="32"/>
  <c r="CA52" i="32"/>
  <c r="CB52" i="32"/>
  <c r="CC52" i="32"/>
  <c r="CD52" i="32"/>
  <c r="CE52" i="32"/>
  <c r="CF52" i="32"/>
  <c r="CG52" i="32"/>
  <c r="CH52" i="32"/>
  <c r="CI52" i="32"/>
  <c r="CJ52" i="32"/>
  <c r="CK52" i="32"/>
  <c r="CL52" i="32"/>
  <c r="CM52" i="32"/>
  <c r="CN52" i="32"/>
  <c r="CO52" i="32"/>
  <c r="CP52" i="32"/>
  <c r="CQ52" i="32"/>
  <c r="CR52" i="32"/>
  <c r="CS52" i="32"/>
  <c r="CT52" i="32"/>
  <c r="CU52" i="32"/>
  <c r="CV52" i="32"/>
  <c r="CW52" i="32"/>
  <c r="CX52" i="32"/>
  <c r="CY52" i="32"/>
  <c r="CZ52" i="32"/>
  <c r="DA52" i="32"/>
  <c r="DB52" i="32"/>
  <c r="DC52" i="32"/>
  <c r="DD52" i="32"/>
  <c r="DE52" i="32"/>
  <c r="DF52" i="32"/>
  <c r="DG52" i="32"/>
  <c r="DH52" i="32"/>
  <c r="DI52" i="32"/>
  <c r="DJ52" i="32"/>
  <c r="DK52" i="32"/>
  <c r="DL52" i="32"/>
  <c r="DM52" i="32"/>
  <c r="DN52" i="32"/>
  <c r="DO52" i="32"/>
  <c r="DP52" i="32"/>
  <c r="DQ52" i="32"/>
  <c r="DR52" i="32"/>
  <c r="DS52" i="32"/>
  <c r="DT52" i="32"/>
  <c r="DU52" i="32"/>
  <c r="DV52" i="32"/>
  <c r="DW52" i="32"/>
  <c r="DX52" i="32"/>
  <c r="DY52" i="32"/>
  <c r="DZ52" i="32"/>
  <c r="EA52" i="32"/>
  <c r="EB52" i="32"/>
  <c r="EC52" i="32"/>
  <c r="ED52" i="32"/>
  <c r="EE52" i="32"/>
  <c r="EF52" i="32"/>
  <c r="EG52" i="32"/>
  <c r="EH52" i="32"/>
  <c r="EI52" i="32"/>
  <c r="EJ52" i="32"/>
  <c r="EK52" i="32"/>
  <c r="EL52" i="32"/>
  <c r="EM52" i="32"/>
  <c r="EN52" i="32"/>
  <c r="EO52" i="32"/>
  <c r="EP52" i="32"/>
  <c r="EQ52" i="32"/>
  <c r="ER52" i="32"/>
  <c r="ES52" i="32"/>
  <c r="ET52" i="32"/>
  <c r="EU52" i="32"/>
  <c r="EV52" i="32"/>
  <c r="EW52" i="32"/>
  <c r="EX52" i="32"/>
  <c r="AD38" i="32"/>
  <c r="AF40" i="32"/>
  <c r="AG40" i="32"/>
  <c r="AH40" i="32"/>
  <c r="AI40" i="32"/>
  <c r="AJ40" i="32"/>
  <c r="AK40" i="32"/>
  <c r="AL40" i="32"/>
  <c r="AM40" i="32"/>
  <c r="AN40" i="32"/>
  <c r="AO40" i="32"/>
  <c r="AP40" i="32"/>
  <c r="AQ40" i="32"/>
  <c r="AR40" i="32"/>
  <c r="AS40" i="32"/>
  <c r="AT40" i="32"/>
  <c r="AU40" i="32"/>
  <c r="AV40" i="32"/>
  <c r="AW40" i="32"/>
  <c r="AX40" i="32"/>
  <c r="AY40" i="32"/>
  <c r="AZ40" i="32"/>
  <c r="BA40" i="32"/>
  <c r="BB40" i="32"/>
  <c r="BC40" i="32"/>
  <c r="BD40" i="32"/>
  <c r="BE40" i="32"/>
  <c r="BF40" i="32"/>
  <c r="BG40" i="32"/>
  <c r="BH40" i="32"/>
  <c r="BI40" i="32"/>
  <c r="BJ40" i="32"/>
  <c r="BK40" i="32"/>
  <c r="BL40" i="32"/>
  <c r="BM40" i="32"/>
  <c r="BN40" i="32"/>
  <c r="BO40" i="32"/>
  <c r="BP40" i="32"/>
  <c r="BQ40" i="32"/>
  <c r="BR40" i="32"/>
  <c r="BS40" i="32"/>
  <c r="BT40" i="32"/>
  <c r="BU40" i="32"/>
  <c r="BV40" i="32"/>
  <c r="BW40" i="32"/>
  <c r="BX40" i="32"/>
  <c r="BY40" i="32"/>
  <c r="BZ40" i="32"/>
  <c r="CA40" i="32"/>
  <c r="CB40" i="32"/>
  <c r="CC40" i="32"/>
  <c r="CD40" i="32"/>
  <c r="CE40" i="32"/>
  <c r="CF40" i="32"/>
  <c r="CG40" i="32"/>
  <c r="CH40" i="32"/>
  <c r="CI40" i="32"/>
  <c r="CJ40" i="32"/>
  <c r="CK40" i="32"/>
  <c r="CL40" i="32"/>
  <c r="CM40" i="32"/>
  <c r="CN40" i="32"/>
  <c r="CO40" i="32"/>
  <c r="CP40" i="32"/>
  <c r="CQ40" i="32"/>
  <c r="CR40" i="32"/>
  <c r="CS40" i="32"/>
  <c r="CT40" i="32"/>
  <c r="CU40" i="32"/>
  <c r="CV40" i="32"/>
  <c r="CW40" i="32"/>
  <c r="CX40" i="32"/>
  <c r="CY40" i="32"/>
  <c r="CZ40" i="32"/>
  <c r="DA40" i="32"/>
  <c r="DB40" i="32"/>
  <c r="DC40" i="32"/>
  <c r="DD40" i="32"/>
  <c r="DE40" i="32"/>
  <c r="DF40" i="32"/>
  <c r="DG40" i="32"/>
  <c r="DH40" i="32"/>
  <c r="DI40" i="32"/>
  <c r="DJ40" i="32"/>
  <c r="DK40" i="32"/>
  <c r="DL40" i="32"/>
  <c r="DM40" i="32"/>
  <c r="DN40" i="32"/>
  <c r="DO40" i="32"/>
  <c r="DP40" i="32"/>
  <c r="DQ40" i="32"/>
  <c r="DR40" i="32"/>
  <c r="DS40" i="32"/>
  <c r="DT40" i="32"/>
  <c r="DU40" i="32"/>
  <c r="DV40" i="32"/>
  <c r="DW40" i="32"/>
  <c r="DX40" i="32"/>
  <c r="DY40" i="32"/>
  <c r="DZ40" i="32"/>
  <c r="EA40" i="32"/>
  <c r="EB40" i="32"/>
  <c r="EC40" i="32"/>
  <c r="ED40" i="32"/>
  <c r="EE40" i="32"/>
  <c r="EF40" i="32"/>
  <c r="EG40" i="32"/>
  <c r="EH40" i="32"/>
  <c r="EI40" i="32"/>
  <c r="EJ40" i="32"/>
  <c r="EK40" i="32"/>
  <c r="EL40" i="32"/>
  <c r="EM40" i="32"/>
  <c r="EN40" i="32"/>
  <c r="EO40" i="32"/>
  <c r="EP40" i="32"/>
  <c r="EQ40" i="32"/>
  <c r="ER40" i="32"/>
  <c r="ES40" i="32"/>
  <c r="ET40" i="32"/>
  <c r="EU40" i="32"/>
  <c r="EV40" i="32"/>
  <c r="EW40" i="32"/>
  <c r="EX40" i="32"/>
  <c r="E104" i="5"/>
  <c r="AD26" i="32"/>
  <c r="AD14" i="32"/>
  <c r="AF16" i="32"/>
  <c r="AG16" i="32"/>
  <c r="AH16" i="32"/>
  <c r="AI16" i="32"/>
  <c r="AJ16" i="32"/>
  <c r="AK16" i="32"/>
  <c r="AL16" i="32"/>
  <c r="AM16" i="32"/>
  <c r="AN16" i="32"/>
  <c r="AO16" i="32"/>
  <c r="AP16" i="32"/>
  <c r="AQ16" i="32"/>
  <c r="AR16" i="32"/>
  <c r="AS16" i="32"/>
  <c r="AT16" i="32"/>
  <c r="AU16" i="32"/>
  <c r="AV16" i="32"/>
  <c r="AW16" i="32"/>
  <c r="AX16" i="32"/>
  <c r="AY16" i="32"/>
  <c r="AZ16" i="32"/>
  <c r="BA16" i="32"/>
  <c r="BB16" i="32"/>
  <c r="BC16" i="32"/>
  <c r="BD16" i="32"/>
  <c r="BE16" i="32"/>
  <c r="BF16" i="32"/>
  <c r="BG16" i="32"/>
  <c r="BH16" i="32"/>
  <c r="BI16" i="32"/>
  <c r="BJ16" i="32"/>
  <c r="BK16" i="32"/>
  <c r="BL16" i="32"/>
  <c r="BM16" i="32"/>
  <c r="BN16" i="32"/>
  <c r="BO16" i="32"/>
  <c r="BP16" i="32"/>
  <c r="BQ16" i="32"/>
  <c r="BR16" i="32"/>
  <c r="BS16" i="32"/>
  <c r="BT16" i="32"/>
  <c r="BU16" i="32"/>
  <c r="BV16" i="32"/>
  <c r="BW16" i="32"/>
  <c r="BX16" i="32"/>
  <c r="BY16" i="32"/>
  <c r="BZ16" i="32"/>
  <c r="CA16" i="32"/>
  <c r="CB16" i="32"/>
  <c r="CC16" i="32"/>
  <c r="CD16" i="32"/>
  <c r="CE16" i="32"/>
  <c r="CF16" i="32"/>
  <c r="CG16" i="32"/>
  <c r="CH16" i="32"/>
  <c r="CI16" i="32"/>
  <c r="CJ16" i="32"/>
  <c r="CK16" i="32"/>
  <c r="CL16" i="32"/>
  <c r="CM16" i="32"/>
  <c r="CN16" i="32"/>
  <c r="CO16" i="32"/>
  <c r="CP16" i="32"/>
  <c r="CQ16" i="32"/>
  <c r="CR16" i="32"/>
  <c r="CS16" i="32"/>
  <c r="CT16" i="32"/>
  <c r="CU16" i="32"/>
  <c r="CV16" i="32"/>
  <c r="CW16" i="32"/>
  <c r="CX16" i="32"/>
  <c r="CY16" i="32"/>
  <c r="CZ16" i="32"/>
  <c r="DA16" i="32"/>
  <c r="DB16" i="32"/>
  <c r="DC16" i="32"/>
  <c r="DD16" i="32"/>
  <c r="DE16" i="32"/>
  <c r="DF16" i="32"/>
  <c r="DG16" i="32"/>
  <c r="DH16" i="32"/>
  <c r="DI16" i="32"/>
  <c r="DJ16" i="32"/>
  <c r="DK16" i="32"/>
  <c r="DL16" i="32"/>
  <c r="DM16" i="32"/>
  <c r="DN16" i="32"/>
  <c r="DO16" i="32"/>
  <c r="DP16" i="32"/>
  <c r="DQ16" i="32"/>
  <c r="DR16" i="32"/>
  <c r="DS16" i="32"/>
  <c r="DT16" i="32"/>
  <c r="DU16" i="32"/>
  <c r="DV16" i="32"/>
  <c r="DW16" i="32"/>
  <c r="DX16" i="32"/>
  <c r="DY16" i="32"/>
  <c r="DZ16" i="32"/>
  <c r="EA16" i="32"/>
  <c r="EB16" i="32"/>
  <c r="EC16" i="32"/>
  <c r="ED16" i="32"/>
  <c r="EE16" i="32"/>
  <c r="EF16" i="32"/>
  <c r="EG16" i="32"/>
  <c r="EH16" i="32"/>
  <c r="EI16" i="32"/>
  <c r="EJ16" i="32"/>
  <c r="EK16" i="32"/>
  <c r="EL16" i="32"/>
  <c r="EM16" i="32"/>
  <c r="EN16" i="32"/>
  <c r="EO16" i="32"/>
  <c r="EP16" i="32"/>
  <c r="EQ16" i="32"/>
  <c r="ER16" i="32"/>
  <c r="ES16" i="32"/>
  <c r="ET16" i="32"/>
  <c r="EU16" i="32"/>
  <c r="EV16" i="32"/>
  <c r="EW16" i="32"/>
  <c r="EX16" i="32"/>
  <c r="E78" i="29"/>
  <c r="AD140" i="33"/>
  <c r="V112" i="11"/>
  <c r="FP112" i="11"/>
  <c r="L112" i="11"/>
  <c r="FO112" i="11"/>
  <c r="K112" i="11"/>
  <c r="FN112" i="11"/>
  <c r="C112" i="11"/>
  <c r="FM112" i="11"/>
  <c r="FL112" i="11" s="1"/>
  <c r="P112" i="11"/>
  <c r="Q112" i="11"/>
  <c r="V113" i="11"/>
  <c r="FP113" i="11"/>
  <c r="L113" i="11"/>
  <c r="FO113" i="11"/>
  <c r="K113" i="11"/>
  <c r="FN113" i="11"/>
  <c r="C113" i="11"/>
  <c r="FM113" i="11"/>
  <c r="FL113" i="11" s="1"/>
  <c r="P113" i="11"/>
  <c r="Q113" i="11"/>
  <c r="AG113" i="11"/>
  <c r="FB113" i="11"/>
  <c r="FB112" i="11"/>
  <c r="FB111" i="11"/>
  <c r="FB110" i="11"/>
  <c r="FB109" i="11"/>
  <c r="FB108" i="11"/>
  <c r="FB107" i="11"/>
  <c r="FB106" i="11"/>
  <c r="FB105" i="11"/>
  <c r="FB104" i="11"/>
  <c r="FB103" i="11"/>
  <c r="FB102" i="11"/>
  <c r="FB101" i="11"/>
  <c r="FB100" i="11"/>
  <c r="FB99" i="11"/>
  <c r="FB98" i="11"/>
  <c r="FB97" i="11"/>
  <c r="FB96" i="11"/>
  <c r="FB95" i="11"/>
  <c r="FB94" i="11"/>
  <c r="FB93" i="11"/>
  <c r="FB92" i="11"/>
  <c r="FB91" i="11"/>
  <c r="FB90" i="11"/>
  <c r="FB89" i="11"/>
  <c r="FB88" i="11"/>
  <c r="FB87" i="11"/>
  <c r="FB86" i="11"/>
  <c r="FB85" i="11"/>
  <c r="FB84" i="11"/>
  <c r="FB83" i="11"/>
  <c r="FB82" i="11"/>
  <c r="FB81" i="11"/>
  <c r="FB80" i="11"/>
  <c r="FB79" i="11"/>
  <c r="FB78" i="11"/>
  <c r="FB77" i="11"/>
  <c r="FB76" i="11"/>
  <c r="FB75" i="11"/>
  <c r="FB74" i="11"/>
  <c r="FB73" i="11"/>
  <c r="FB72" i="11"/>
  <c r="FB71" i="11"/>
  <c r="FB70" i="11"/>
  <c r="FB69" i="11"/>
  <c r="FB68" i="11"/>
  <c r="FB67" i="11"/>
  <c r="FB66" i="11"/>
  <c r="FB65" i="11"/>
  <c r="FB64" i="11"/>
  <c r="FB63" i="11"/>
  <c r="FB62" i="11"/>
  <c r="FB61" i="11"/>
  <c r="FB60" i="11"/>
  <c r="FB59" i="11"/>
  <c r="FB58" i="11"/>
  <c r="FB57" i="11"/>
  <c r="FB56" i="11"/>
  <c r="FB55" i="11"/>
  <c r="FB54" i="11"/>
  <c r="FB53" i="11"/>
  <c r="FB52" i="11"/>
  <c r="FB51" i="11"/>
  <c r="FB50" i="11"/>
  <c r="FB49" i="11"/>
  <c r="FB48" i="11"/>
  <c r="FB47" i="11"/>
  <c r="FB46" i="11"/>
  <c r="FB45" i="11"/>
  <c r="FB44" i="11"/>
  <c r="FB43" i="11"/>
  <c r="FB42" i="11"/>
  <c r="FB41" i="11"/>
  <c r="FB40" i="11"/>
  <c r="FB39" i="11"/>
  <c r="FB38" i="11"/>
  <c r="FB37" i="11"/>
  <c r="FB36" i="11"/>
  <c r="FB35" i="11"/>
  <c r="FB34" i="11"/>
  <c r="FB33" i="11"/>
  <c r="FB32" i="11"/>
  <c r="FB31" i="11"/>
  <c r="FB30" i="11"/>
  <c r="FB29" i="11"/>
  <c r="FB28" i="11"/>
  <c r="FB27" i="11"/>
  <c r="FB26" i="11"/>
  <c r="FB25" i="11"/>
  <c r="FB24" i="11"/>
  <c r="FB23" i="11"/>
  <c r="FB22" i="11"/>
  <c r="FB21" i="11"/>
  <c r="FB20" i="11"/>
  <c r="FB19" i="11"/>
  <c r="FB18" i="11"/>
  <c r="FB17" i="11"/>
  <c r="FB16" i="11"/>
  <c r="FB15" i="11"/>
  <c r="AJ113" i="11"/>
  <c r="AN113" i="11"/>
  <c r="AR113" i="11"/>
  <c r="AU112" i="11"/>
  <c r="AV113" i="11"/>
  <c r="AZ113" i="11"/>
  <c r="BD113" i="11"/>
  <c r="BH113" i="11"/>
  <c r="BK112" i="11"/>
  <c r="BL113" i="11"/>
  <c r="BP113" i="11"/>
  <c r="BT113" i="11"/>
  <c r="BX113" i="11"/>
  <c r="CA112" i="11"/>
  <c r="CB113" i="11"/>
  <c r="CF113" i="11"/>
  <c r="CJ113" i="11"/>
  <c r="CN113" i="11"/>
  <c r="CQ112" i="11"/>
  <c r="CR113" i="11"/>
  <c r="CV113" i="11"/>
  <c r="CZ113" i="11"/>
  <c r="DD113" i="11"/>
  <c r="DG112" i="11"/>
  <c r="DH113" i="11"/>
  <c r="DL113" i="11"/>
  <c r="DP113" i="11"/>
  <c r="DT113" i="11"/>
  <c r="DW112" i="11"/>
  <c r="DX113" i="11"/>
  <c r="EB113" i="11"/>
  <c r="EF113" i="11"/>
  <c r="EJ113" i="11"/>
  <c r="EM112" i="11"/>
  <c r="EN113" i="11"/>
  <c r="ER113" i="11"/>
  <c r="EV113" i="11"/>
  <c r="AD137" i="33"/>
  <c r="AD138" i="33"/>
  <c r="AD16" i="33"/>
  <c r="AD24" i="33"/>
  <c r="AD25" i="33"/>
  <c r="AD27" i="33"/>
  <c r="AD29" i="33"/>
  <c r="AD31" i="33"/>
  <c r="AD32" i="33"/>
  <c r="AD49" i="33"/>
  <c r="FG113" i="11"/>
  <c r="FG112" i="11"/>
  <c r="FG111" i="11"/>
  <c r="FG110" i="11"/>
  <c r="FG109" i="11"/>
  <c r="FG108" i="11"/>
  <c r="FG107" i="11"/>
  <c r="FG106" i="11"/>
  <c r="FG105" i="11"/>
  <c r="FG104" i="11"/>
  <c r="FG103" i="11"/>
  <c r="FG102" i="11"/>
  <c r="FG101" i="11"/>
  <c r="FG100" i="11"/>
  <c r="FG99" i="11"/>
  <c r="FG98" i="11"/>
  <c r="FG97" i="11"/>
  <c r="FG96" i="11"/>
  <c r="FG95" i="11"/>
  <c r="FG94" i="11"/>
  <c r="FG93" i="11"/>
  <c r="FG92" i="11"/>
  <c r="FG91" i="11"/>
  <c r="FG90" i="11"/>
  <c r="FG89" i="11"/>
  <c r="FG88" i="11"/>
  <c r="FG87" i="11"/>
  <c r="FG86" i="11"/>
  <c r="FG85" i="11"/>
  <c r="FG84" i="11"/>
  <c r="FG83" i="11"/>
  <c r="FG82" i="11"/>
  <c r="FG81" i="11"/>
  <c r="FG80" i="11"/>
  <c r="FG79" i="11"/>
  <c r="FG78" i="11"/>
  <c r="FG77" i="11"/>
  <c r="FG76" i="11"/>
  <c r="FG75" i="11"/>
  <c r="FG74" i="11"/>
  <c r="FG73" i="11"/>
  <c r="FG72" i="11"/>
  <c r="FG71" i="11"/>
  <c r="FG70" i="11"/>
  <c r="FG69" i="11"/>
  <c r="FG68" i="11"/>
  <c r="FG67" i="11"/>
  <c r="FG66" i="11"/>
  <c r="FG65" i="11"/>
  <c r="FG64" i="11"/>
  <c r="FG63" i="11"/>
  <c r="FG62" i="11"/>
  <c r="FG61" i="11"/>
  <c r="FG60" i="11"/>
  <c r="FG59" i="11"/>
  <c r="FG58" i="11"/>
  <c r="FG57" i="11"/>
  <c r="FG56" i="11"/>
  <c r="FG55" i="11"/>
  <c r="FG54" i="11"/>
  <c r="FG53" i="11"/>
  <c r="FG52" i="11"/>
  <c r="FG51" i="11"/>
  <c r="FG50" i="11"/>
  <c r="FG49" i="11"/>
  <c r="FG48" i="11"/>
  <c r="FG47" i="11"/>
  <c r="FG46" i="11"/>
  <c r="FG45" i="11"/>
  <c r="FG44" i="11"/>
  <c r="FG43" i="11"/>
  <c r="FG42" i="11"/>
  <c r="FG41" i="11"/>
  <c r="FG40" i="11"/>
  <c r="FG39" i="11"/>
  <c r="FG38" i="11"/>
  <c r="FG37" i="11"/>
  <c r="FG36" i="11"/>
  <c r="FG35" i="11"/>
  <c r="FG34" i="11"/>
  <c r="FG33" i="11"/>
  <c r="FG32" i="11"/>
  <c r="FG31" i="11"/>
  <c r="FG30" i="11"/>
  <c r="FG29" i="11"/>
  <c r="FG28" i="11"/>
  <c r="FG27" i="11"/>
  <c r="FG26" i="11"/>
  <c r="FG25" i="11"/>
  <c r="FG24" i="11"/>
  <c r="FG23" i="11"/>
  <c r="FG22" i="11"/>
  <c r="FG21" i="11"/>
  <c r="FG20" i="11"/>
  <c r="FG19" i="11"/>
  <c r="FG18" i="11"/>
  <c r="FG17" i="11"/>
  <c r="FG16" i="11"/>
  <c r="FG15" i="11"/>
  <c r="AD62" i="33"/>
  <c r="AD63" i="33"/>
  <c r="AD80" i="33"/>
  <c r="FH113" i="11"/>
  <c r="FH112" i="11"/>
  <c r="FH111" i="11"/>
  <c r="FH110" i="11"/>
  <c r="FH109" i="11"/>
  <c r="FH108" i="11"/>
  <c r="FH107" i="11"/>
  <c r="FH106" i="11"/>
  <c r="FH105" i="11"/>
  <c r="FH104" i="11"/>
  <c r="FH103" i="11"/>
  <c r="FH102" i="11"/>
  <c r="FH101" i="11"/>
  <c r="FH100" i="11"/>
  <c r="FH99" i="11"/>
  <c r="FH98" i="11"/>
  <c r="FH97" i="11"/>
  <c r="FH96" i="11"/>
  <c r="FH95" i="11"/>
  <c r="FH94" i="11"/>
  <c r="FH93" i="11"/>
  <c r="FH92" i="11"/>
  <c r="FH91" i="11"/>
  <c r="FH90" i="11"/>
  <c r="FH89" i="11"/>
  <c r="FH88" i="11"/>
  <c r="FH87" i="11"/>
  <c r="FH86" i="11"/>
  <c r="FH85" i="11"/>
  <c r="FH84" i="11"/>
  <c r="FH83" i="11"/>
  <c r="FH82" i="11"/>
  <c r="FH81" i="11"/>
  <c r="FH80" i="11"/>
  <c r="FH79" i="11"/>
  <c r="FH78" i="11"/>
  <c r="FH77" i="11"/>
  <c r="FH76" i="11"/>
  <c r="FH75" i="11"/>
  <c r="FH74" i="11"/>
  <c r="FH73" i="11"/>
  <c r="FH72" i="11"/>
  <c r="FH71" i="11"/>
  <c r="FH70" i="11"/>
  <c r="FH69" i="11"/>
  <c r="FH68" i="11"/>
  <c r="FH67" i="11"/>
  <c r="FH66" i="11"/>
  <c r="FH65" i="11"/>
  <c r="FH64" i="11"/>
  <c r="FH63" i="11"/>
  <c r="FH62" i="11"/>
  <c r="FH61" i="11"/>
  <c r="FH60" i="11"/>
  <c r="FH59" i="11"/>
  <c r="FH58" i="11"/>
  <c r="FH57" i="11"/>
  <c r="FH56" i="11"/>
  <c r="FH55" i="11"/>
  <c r="FH54" i="11"/>
  <c r="FH53" i="11"/>
  <c r="FH52" i="11"/>
  <c r="FH51" i="11"/>
  <c r="FH50" i="11"/>
  <c r="FH49" i="11"/>
  <c r="FH48" i="11"/>
  <c r="FH47" i="11"/>
  <c r="FH46" i="11"/>
  <c r="FH45" i="11"/>
  <c r="FH44" i="11"/>
  <c r="FH43" i="11"/>
  <c r="FH42" i="11"/>
  <c r="FH41" i="11"/>
  <c r="FH40" i="11"/>
  <c r="FH39" i="11"/>
  <c r="FH38" i="11"/>
  <c r="FH37" i="11"/>
  <c r="FH36" i="11"/>
  <c r="FH35" i="11"/>
  <c r="FH34" i="11"/>
  <c r="FH33" i="11"/>
  <c r="FH32" i="11"/>
  <c r="FH31" i="11"/>
  <c r="FH30" i="11"/>
  <c r="FH29" i="11"/>
  <c r="FH28" i="11"/>
  <c r="FH27" i="11"/>
  <c r="FH26" i="11"/>
  <c r="FH25" i="11"/>
  <c r="FH24" i="11"/>
  <c r="FH23" i="11"/>
  <c r="FH22" i="11"/>
  <c r="FH21" i="11"/>
  <c r="FH20" i="11"/>
  <c r="FH19" i="11"/>
  <c r="FH18" i="11"/>
  <c r="FH17" i="11"/>
  <c r="FH16" i="11"/>
  <c r="FH15" i="11"/>
  <c r="AD89" i="33"/>
  <c r="FD113" i="11"/>
  <c r="FD112" i="11"/>
  <c r="FD111" i="11"/>
  <c r="FD110" i="11"/>
  <c r="FD109" i="11"/>
  <c r="FD108" i="11"/>
  <c r="FD107" i="11"/>
  <c r="FD106" i="11"/>
  <c r="FD105" i="11"/>
  <c r="FD104" i="11"/>
  <c r="FD103" i="11"/>
  <c r="FD102" i="11"/>
  <c r="FD101" i="11"/>
  <c r="FD100" i="11"/>
  <c r="FD99" i="11"/>
  <c r="FD98" i="11"/>
  <c r="FD97" i="11"/>
  <c r="FD96" i="11"/>
  <c r="FD95" i="11"/>
  <c r="FD94" i="11"/>
  <c r="FD93" i="11"/>
  <c r="FD92" i="11"/>
  <c r="FD91" i="11"/>
  <c r="FD90" i="11"/>
  <c r="FD89" i="11"/>
  <c r="FD88" i="11"/>
  <c r="FD87" i="11"/>
  <c r="FD86" i="11"/>
  <c r="FD85" i="11"/>
  <c r="FD84" i="11"/>
  <c r="FD83" i="11"/>
  <c r="FD82" i="11"/>
  <c r="FD81" i="11"/>
  <c r="FD80" i="11"/>
  <c r="FD79" i="11"/>
  <c r="FD78" i="11"/>
  <c r="FD77" i="11"/>
  <c r="FD76" i="11"/>
  <c r="FD75" i="11"/>
  <c r="FD74" i="11"/>
  <c r="FD73" i="11"/>
  <c r="FD72" i="11"/>
  <c r="FD71" i="11"/>
  <c r="FD70" i="11"/>
  <c r="FD69" i="11"/>
  <c r="FD68" i="11"/>
  <c r="FD67" i="11"/>
  <c r="FD66" i="11"/>
  <c r="FD65" i="11"/>
  <c r="FD64" i="11"/>
  <c r="FD63" i="11"/>
  <c r="FD62" i="11"/>
  <c r="FD61" i="11"/>
  <c r="FD60" i="11"/>
  <c r="FD59" i="11"/>
  <c r="FD58" i="11"/>
  <c r="FD57" i="11"/>
  <c r="FD56" i="11"/>
  <c r="FD55" i="11"/>
  <c r="FD54" i="11"/>
  <c r="FD53" i="11"/>
  <c r="FD52" i="11"/>
  <c r="FD51" i="11"/>
  <c r="FD50" i="11"/>
  <c r="FD49" i="11"/>
  <c r="FD48" i="11"/>
  <c r="FD47" i="11"/>
  <c r="FD46" i="11"/>
  <c r="FD45" i="11"/>
  <c r="FD44" i="11"/>
  <c r="FD43" i="11"/>
  <c r="FD42" i="11"/>
  <c r="FD41" i="11"/>
  <c r="FD40" i="11"/>
  <c r="FD39" i="11"/>
  <c r="FD38" i="11"/>
  <c r="FD37" i="11"/>
  <c r="FD36" i="11"/>
  <c r="FD35" i="11"/>
  <c r="FD34" i="11"/>
  <c r="FD33" i="11"/>
  <c r="FD32" i="11"/>
  <c r="FD31" i="11"/>
  <c r="FD30" i="11"/>
  <c r="FD29" i="11"/>
  <c r="FD28" i="11"/>
  <c r="FD27" i="11"/>
  <c r="FD26" i="11"/>
  <c r="FD25" i="11"/>
  <c r="FD24" i="11"/>
  <c r="FD23" i="11"/>
  <c r="FD22" i="11"/>
  <c r="FD21" i="11"/>
  <c r="FD20" i="11"/>
  <c r="FD19" i="11"/>
  <c r="FD18" i="11"/>
  <c r="FD17" i="11"/>
  <c r="FD16" i="11"/>
  <c r="FD15" i="11"/>
  <c r="AD94" i="33"/>
  <c r="AD100" i="33"/>
  <c r="FE113" i="11"/>
  <c r="FE112" i="11"/>
  <c r="FE111" i="11"/>
  <c r="FE110" i="11"/>
  <c r="FE109" i="11"/>
  <c r="FE108" i="11"/>
  <c r="FE107" i="11"/>
  <c r="FE106" i="11"/>
  <c r="FE105" i="11"/>
  <c r="FE104" i="11"/>
  <c r="FE103" i="11"/>
  <c r="FE102" i="11"/>
  <c r="FE101" i="11"/>
  <c r="FE100" i="11"/>
  <c r="FE99" i="11"/>
  <c r="FE98" i="11"/>
  <c r="FE97" i="11"/>
  <c r="FE96" i="11"/>
  <c r="FE95" i="11"/>
  <c r="FE94" i="11"/>
  <c r="FE93" i="11"/>
  <c r="FE92" i="11"/>
  <c r="FE91" i="11"/>
  <c r="FE90" i="11"/>
  <c r="FE89" i="11"/>
  <c r="FE88" i="11"/>
  <c r="FE87" i="11"/>
  <c r="FE86" i="11"/>
  <c r="FE85" i="11"/>
  <c r="FE84" i="11"/>
  <c r="FE83" i="11"/>
  <c r="FE82" i="11"/>
  <c r="FE81" i="11"/>
  <c r="FE80" i="11"/>
  <c r="FE79" i="11"/>
  <c r="FE78" i="11"/>
  <c r="FE77" i="11"/>
  <c r="FE76" i="11"/>
  <c r="FE75" i="11"/>
  <c r="FE74" i="11"/>
  <c r="FE73" i="11"/>
  <c r="FE72" i="11"/>
  <c r="FE71" i="11"/>
  <c r="FE70" i="11"/>
  <c r="FE69" i="11"/>
  <c r="FE68" i="11"/>
  <c r="FE67" i="11"/>
  <c r="FE66" i="11"/>
  <c r="FE65" i="11"/>
  <c r="FE64" i="11"/>
  <c r="FE63" i="11"/>
  <c r="FE62" i="11"/>
  <c r="FE61" i="11"/>
  <c r="FE60" i="11"/>
  <c r="FE59" i="11"/>
  <c r="FE58" i="11"/>
  <c r="FE57" i="11"/>
  <c r="FE56" i="11"/>
  <c r="FE55" i="11"/>
  <c r="FE54" i="11"/>
  <c r="FE53" i="11"/>
  <c r="FE52" i="11"/>
  <c r="FE51" i="11"/>
  <c r="FE50" i="11"/>
  <c r="FE49" i="11"/>
  <c r="FE48" i="11"/>
  <c r="FE47" i="11"/>
  <c r="FE46" i="11"/>
  <c r="FE45" i="11"/>
  <c r="FE44" i="11"/>
  <c r="FE43" i="11"/>
  <c r="FE42" i="11"/>
  <c r="FE41" i="11"/>
  <c r="FE40" i="11"/>
  <c r="FE39" i="11"/>
  <c r="FE38" i="11"/>
  <c r="FE37" i="11"/>
  <c r="FE36" i="11"/>
  <c r="FE35" i="11"/>
  <c r="FE34" i="11"/>
  <c r="FE33" i="11"/>
  <c r="FE32" i="11"/>
  <c r="FE31" i="11"/>
  <c r="FE30" i="11"/>
  <c r="FE29" i="11"/>
  <c r="FE28" i="11"/>
  <c r="FE27" i="11"/>
  <c r="FE26" i="11"/>
  <c r="FE25" i="11"/>
  <c r="FE24" i="11"/>
  <c r="FE23" i="11"/>
  <c r="FE22" i="11"/>
  <c r="FE21" i="11"/>
  <c r="FE20" i="11"/>
  <c r="FE19" i="11"/>
  <c r="FE18" i="11"/>
  <c r="FE17" i="11"/>
  <c r="FE16" i="11"/>
  <c r="FE15" i="11"/>
  <c r="AD101" i="33"/>
  <c r="AD149" i="33"/>
  <c r="FG113" i="27"/>
  <c r="FG112" i="27"/>
  <c r="FG111" i="27"/>
  <c r="FG110" i="27"/>
  <c r="FG109" i="27"/>
  <c r="FG108" i="27"/>
  <c r="FG107" i="27"/>
  <c r="FG106" i="27"/>
  <c r="FG105" i="27"/>
  <c r="FG104" i="27"/>
  <c r="FG103" i="27"/>
  <c r="FG102" i="27"/>
  <c r="FG101" i="27"/>
  <c r="FG100" i="27"/>
  <c r="FG99" i="27"/>
  <c r="FG98" i="27"/>
  <c r="FG97" i="27"/>
  <c r="FG96" i="27"/>
  <c r="FG95" i="27"/>
  <c r="FG94" i="27"/>
  <c r="FG93" i="27"/>
  <c r="FG92" i="27"/>
  <c r="FG91" i="27"/>
  <c r="FG90" i="27"/>
  <c r="FG89" i="27"/>
  <c r="FG88" i="27"/>
  <c r="FG87" i="27"/>
  <c r="FG86" i="27"/>
  <c r="FG85" i="27"/>
  <c r="FG84" i="27"/>
  <c r="FG83" i="27"/>
  <c r="FG82" i="27"/>
  <c r="FG81" i="27"/>
  <c r="FG80" i="27"/>
  <c r="FG79" i="27"/>
  <c r="FG78" i="27"/>
  <c r="FG77" i="27"/>
  <c r="FG76" i="27"/>
  <c r="FG75" i="27"/>
  <c r="FG74" i="27"/>
  <c r="FG73" i="27"/>
  <c r="FG72" i="27"/>
  <c r="FG71" i="27"/>
  <c r="FG70" i="27"/>
  <c r="FG69" i="27"/>
  <c r="FG68" i="27"/>
  <c r="FG67" i="27"/>
  <c r="FG66" i="27"/>
  <c r="FG65" i="27"/>
  <c r="FG64" i="27"/>
  <c r="FG63" i="27"/>
  <c r="FG62" i="27"/>
  <c r="FG61" i="27"/>
  <c r="FG60" i="27"/>
  <c r="FG59" i="27"/>
  <c r="FG58" i="27"/>
  <c r="FG57" i="27"/>
  <c r="FG56" i="27"/>
  <c r="FG55" i="27"/>
  <c r="FG54" i="27"/>
  <c r="FG53" i="27"/>
  <c r="FG52" i="27"/>
  <c r="FG51" i="27"/>
  <c r="FG50" i="27"/>
  <c r="FG49" i="27"/>
  <c r="FG48" i="27"/>
  <c r="FG47" i="27"/>
  <c r="FG46" i="27"/>
  <c r="FG45" i="27"/>
  <c r="FG44" i="27"/>
  <c r="FG43" i="27"/>
  <c r="FG42" i="27"/>
  <c r="FG41" i="27"/>
  <c r="FG40" i="27"/>
  <c r="FG39" i="27"/>
  <c r="FG38" i="27"/>
  <c r="FG37" i="27"/>
  <c r="FG36" i="27"/>
  <c r="FG35" i="27"/>
  <c r="FG34" i="27"/>
  <c r="FG33" i="27"/>
  <c r="FG32" i="27"/>
  <c r="FG31" i="27"/>
  <c r="FG30" i="27"/>
  <c r="FG29" i="27"/>
  <c r="FG28" i="27"/>
  <c r="FG27" i="27"/>
  <c r="FG26" i="27"/>
  <c r="FG25" i="27"/>
  <c r="FG24" i="27"/>
  <c r="FG23" i="27"/>
  <c r="FG22" i="27"/>
  <c r="FG21" i="27"/>
  <c r="FG20" i="27"/>
  <c r="FG19" i="27"/>
  <c r="FG18" i="27"/>
  <c r="FG17" i="27"/>
  <c r="FG16" i="27"/>
  <c r="FG15" i="27"/>
  <c r="AD162" i="33"/>
  <c r="AD163" i="33"/>
  <c r="AD180" i="33"/>
  <c r="FD113" i="27"/>
  <c r="FD112" i="27"/>
  <c r="FD111" i="27"/>
  <c r="FD110" i="27"/>
  <c r="FD109" i="27"/>
  <c r="FD108" i="27"/>
  <c r="FD107" i="27"/>
  <c r="FD106" i="27"/>
  <c r="FD105" i="27"/>
  <c r="FD104" i="27"/>
  <c r="FD103" i="27"/>
  <c r="FD102" i="27"/>
  <c r="FD101" i="27"/>
  <c r="FD100" i="27"/>
  <c r="FD99" i="27"/>
  <c r="FD98" i="27"/>
  <c r="FD97" i="27"/>
  <c r="FD96" i="27"/>
  <c r="FD95" i="27"/>
  <c r="FD94" i="27"/>
  <c r="FD93" i="27"/>
  <c r="FD92" i="27"/>
  <c r="FD91" i="27"/>
  <c r="FD90" i="27"/>
  <c r="FD89" i="27"/>
  <c r="FD88" i="27"/>
  <c r="FD87" i="27"/>
  <c r="FD86" i="27"/>
  <c r="FD85" i="27"/>
  <c r="FD84" i="27"/>
  <c r="FD83" i="27"/>
  <c r="FD82" i="27"/>
  <c r="FD81" i="27"/>
  <c r="FD80" i="27"/>
  <c r="FD79" i="27"/>
  <c r="FD78" i="27"/>
  <c r="FD77" i="27"/>
  <c r="FD76" i="27"/>
  <c r="FD75" i="27"/>
  <c r="FD74" i="27"/>
  <c r="FD73" i="27"/>
  <c r="FD72" i="27"/>
  <c r="FD71" i="27"/>
  <c r="FD70" i="27"/>
  <c r="FD69" i="27"/>
  <c r="FD68" i="27"/>
  <c r="FD67" i="27"/>
  <c r="FD66" i="27"/>
  <c r="FD65" i="27"/>
  <c r="FD64" i="27"/>
  <c r="FD63" i="27"/>
  <c r="FD62" i="27"/>
  <c r="FD61" i="27"/>
  <c r="FD60" i="27"/>
  <c r="FD59" i="27"/>
  <c r="FD58" i="27"/>
  <c r="FD57" i="27"/>
  <c r="FD56" i="27"/>
  <c r="FD55" i="27"/>
  <c r="FD54" i="27"/>
  <c r="FD53" i="27"/>
  <c r="FD52" i="27"/>
  <c r="FD51" i="27"/>
  <c r="FD50" i="27"/>
  <c r="FD49" i="27"/>
  <c r="FD48" i="27"/>
  <c r="FD47" i="27"/>
  <c r="FD46" i="27"/>
  <c r="FD45" i="27"/>
  <c r="FD44" i="27"/>
  <c r="FD43" i="27"/>
  <c r="FD42" i="27"/>
  <c r="FD41" i="27"/>
  <c r="FD40" i="27"/>
  <c r="FD39" i="27"/>
  <c r="FD38" i="27"/>
  <c r="FD37" i="27"/>
  <c r="FD36" i="27"/>
  <c r="FD35" i="27"/>
  <c r="FD34" i="27"/>
  <c r="FD33" i="27"/>
  <c r="FD32" i="27"/>
  <c r="FD31" i="27"/>
  <c r="FD30" i="27"/>
  <c r="FD29" i="27"/>
  <c r="FD28" i="27"/>
  <c r="FD27" i="27"/>
  <c r="FD26" i="27"/>
  <c r="FD25" i="27"/>
  <c r="FD24" i="27"/>
  <c r="FD23" i="27"/>
  <c r="FD22" i="27"/>
  <c r="FD21" i="27"/>
  <c r="FD20" i="27"/>
  <c r="FD19" i="27"/>
  <c r="FD18" i="27"/>
  <c r="FD17" i="27"/>
  <c r="FD16" i="27"/>
  <c r="FD15" i="27"/>
  <c r="AD185" i="33"/>
  <c r="AD289" i="32"/>
  <c r="AD288" i="32"/>
  <c r="AD286" i="32"/>
  <c r="AD284" i="32"/>
  <c r="AD282" i="32"/>
  <c r="AD280" i="32"/>
  <c r="AD279" i="32"/>
  <c r="AD278" i="32"/>
  <c r="AD277" i="32"/>
  <c r="AD276" i="32"/>
  <c r="AD275" i="32"/>
  <c r="AD274" i="32"/>
  <c r="V15" i="30"/>
  <c r="V16" i="30"/>
  <c r="V17" i="30"/>
  <c r="V18" i="30"/>
  <c r="V19" i="30"/>
  <c r="V20" i="30"/>
  <c r="V21" i="30"/>
  <c r="V22" i="30"/>
  <c r="V23"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73" i="30"/>
  <c r="V74" i="30"/>
  <c r="V75" i="30"/>
  <c r="V76" i="30"/>
  <c r="V77" i="30"/>
  <c r="V78" i="30"/>
  <c r="V79" i="30"/>
  <c r="V80" i="30"/>
  <c r="V81" i="30"/>
  <c r="V82" i="30"/>
  <c r="V83" i="30"/>
  <c r="V84" i="30"/>
  <c r="V85" i="30"/>
  <c r="V86" i="30"/>
  <c r="V87" i="30"/>
  <c r="V88" i="30"/>
  <c r="V89" i="30"/>
  <c r="V90" i="30"/>
  <c r="V91" i="30"/>
  <c r="V92" i="30"/>
  <c r="V93" i="30"/>
  <c r="V94" i="30"/>
  <c r="V95" i="30"/>
  <c r="V96" i="30"/>
  <c r="V97" i="30"/>
  <c r="V98" i="30"/>
  <c r="V99" i="30"/>
  <c r="V100" i="30"/>
  <c r="V101" i="30"/>
  <c r="V102" i="30"/>
  <c r="V103" i="30"/>
  <c r="V104" i="30"/>
  <c r="V105" i="30"/>
  <c r="V106" i="30"/>
  <c r="V107" i="30"/>
  <c r="V108" i="30"/>
  <c r="V109" i="30"/>
  <c r="V110" i="30"/>
  <c r="V111" i="30"/>
  <c r="AD194" i="33"/>
  <c r="FD113" i="30"/>
  <c r="FD112" i="30"/>
  <c r="FD111" i="30"/>
  <c r="FD110" i="30"/>
  <c r="FD109" i="30"/>
  <c r="FD108" i="30"/>
  <c r="FD107" i="30"/>
  <c r="FD106" i="30"/>
  <c r="FD105" i="30"/>
  <c r="FD104" i="30"/>
  <c r="FD103" i="30"/>
  <c r="FD102" i="30"/>
  <c r="FD101" i="30"/>
  <c r="FD100" i="30"/>
  <c r="FD99" i="30"/>
  <c r="FD98" i="30"/>
  <c r="FD97" i="30"/>
  <c r="FD96" i="30"/>
  <c r="FD95" i="30"/>
  <c r="FD94" i="30"/>
  <c r="FD93" i="30"/>
  <c r="FD92" i="30"/>
  <c r="FD91" i="30"/>
  <c r="FD90" i="30"/>
  <c r="FD89" i="30"/>
  <c r="FD88" i="30"/>
  <c r="FD87" i="30"/>
  <c r="FD86" i="30"/>
  <c r="FD85" i="30"/>
  <c r="FD84" i="30"/>
  <c r="FD83" i="30"/>
  <c r="FD82" i="30"/>
  <c r="FD81" i="30"/>
  <c r="FD80" i="30"/>
  <c r="FD79" i="30"/>
  <c r="FD78" i="30"/>
  <c r="FD77" i="30"/>
  <c r="FD76" i="30"/>
  <c r="FD75" i="30"/>
  <c r="FD74" i="30"/>
  <c r="FD73" i="30"/>
  <c r="FD72" i="30"/>
  <c r="FD71" i="30"/>
  <c r="FD70" i="30"/>
  <c r="FD69" i="30"/>
  <c r="FD68" i="30"/>
  <c r="FD67" i="30"/>
  <c r="FD66" i="30"/>
  <c r="FD65" i="30"/>
  <c r="FD64" i="30"/>
  <c r="FD63" i="30"/>
  <c r="FD62" i="30"/>
  <c r="FD61" i="30"/>
  <c r="FD60" i="30"/>
  <c r="FD59" i="30"/>
  <c r="FD58" i="30"/>
  <c r="FD57" i="30"/>
  <c r="FD56" i="30"/>
  <c r="FD55" i="30"/>
  <c r="FD54" i="30"/>
  <c r="FD53" i="30"/>
  <c r="FD52" i="30"/>
  <c r="FD51" i="30"/>
  <c r="FD50" i="30"/>
  <c r="FD49" i="30"/>
  <c r="FD48" i="30"/>
  <c r="FD47" i="30"/>
  <c r="FD46" i="30"/>
  <c r="FD45" i="30"/>
  <c r="FD44" i="30"/>
  <c r="FD43" i="30"/>
  <c r="FD42" i="30"/>
  <c r="FD41" i="30"/>
  <c r="FD40" i="30"/>
  <c r="FD39" i="30"/>
  <c r="FD38" i="30"/>
  <c r="FD37" i="30"/>
  <c r="FD36" i="30"/>
  <c r="FD35" i="30"/>
  <c r="FD34" i="30"/>
  <c r="FD33" i="30"/>
  <c r="FD32" i="30"/>
  <c r="FD31" i="30"/>
  <c r="FD30" i="30"/>
  <c r="FD29" i="30"/>
  <c r="FD28" i="30"/>
  <c r="FD27" i="30"/>
  <c r="FD26" i="30"/>
  <c r="FD25" i="30"/>
  <c r="FD24" i="30"/>
  <c r="FD23" i="30"/>
  <c r="FD22" i="30"/>
  <c r="FD21" i="30"/>
  <c r="FD20" i="30"/>
  <c r="FD19" i="30"/>
  <c r="FD18" i="30"/>
  <c r="FD17" i="30"/>
  <c r="FD16" i="30"/>
  <c r="FD15" i="30"/>
  <c r="V24" i="30"/>
  <c r="V25" i="30"/>
  <c r="AD199" i="33"/>
  <c r="AD107" i="33"/>
  <c r="AD108" i="33"/>
  <c r="AD109" i="33"/>
  <c r="AD110" i="33"/>
  <c r="AD111" i="33"/>
  <c r="AD112" i="33"/>
  <c r="AD114" i="33"/>
  <c r="AD115" i="33"/>
  <c r="AD117" i="33"/>
  <c r="AD127" i="33"/>
  <c r="FF113" i="11"/>
  <c r="FF112" i="11"/>
  <c r="FF111" i="11"/>
  <c r="FF110" i="11"/>
  <c r="FF109" i="11"/>
  <c r="FF108" i="11"/>
  <c r="FF107" i="11"/>
  <c r="FF106" i="11"/>
  <c r="FF105" i="11"/>
  <c r="FF104" i="11"/>
  <c r="FF103" i="11"/>
  <c r="FF102" i="11"/>
  <c r="FF101" i="11"/>
  <c r="FF100" i="11"/>
  <c r="FF99" i="11"/>
  <c r="FF98" i="11"/>
  <c r="FF97" i="11"/>
  <c r="FF96" i="11"/>
  <c r="FF95" i="11"/>
  <c r="FF94" i="11"/>
  <c r="FF93" i="11"/>
  <c r="FF92" i="11"/>
  <c r="FF91" i="11"/>
  <c r="FF90" i="11"/>
  <c r="FF89" i="11"/>
  <c r="FF88" i="11"/>
  <c r="FF87" i="11"/>
  <c r="FF86" i="11"/>
  <c r="FF85" i="11"/>
  <c r="FF84" i="11"/>
  <c r="FF83" i="11"/>
  <c r="FF82" i="11"/>
  <c r="FF81" i="11"/>
  <c r="FF80" i="11"/>
  <c r="FF79" i="11"/>
  <c r="FF78" i="11"/>
  <c r="FF77" i="11"/>
  <c r="FF76" i="11"/>
  <c r="FF75" i="11"/>
  <c r="FF74" i="11"/>
  <c r="FF73" i="11"/>
  <c r="FF72" i="11"/>
  <c r="FF71" i="11"/>
  <c r="FF70" i="11"/>
  <c r="FF69" i="11"/>
  <c r="FF68" i="11"/>
  <c r="FF67" i="11"/>
  <c r="FF66" i="11"/>
  <c r="FF65" i="11"/>
  <c r="FF64" i="11"/>
  <c r="FF63" i="11"/>
  <c r="FF62" i="11"/>
  <c r="FF61" i="11"/>
  <c r="FF60" i="11"/>
  <c r="FF59" i="11"/>
  <c r="FF58" i="11"/>
  <c r="FF57" i="11"/>
  <c r="FF56" i="11"/>
  <c r="FF55" i="11"/>
  <c r="FF54" i="11"/>
  <c r="FF53" i="11"/>
  <c r="FF52" i="11"/>
  <c r="FF51" i="11"/>
  <c r="FF50" i="11"/>
  <c r="FF49" i="11"/>
  <c r="FF48" i="11"/>
  <c r="FF47" i="11"/>
  <c r="FF46" i="11"/>
  <c r="FF45" i="11"/>
  <c r="FF44" i="11"/>
  <c r="FF43" i="11"/>
  <c r="FF42" i="11"/>
  <c r="FF41" i="11"/>
  <c r="FF40" i="11"/>
  <c r="FF39" i="11"/>
  <c r="FF38" i="11"/>
  <c r="FF37" i="11"/>
  <c r="FF36" i="11"/>
  <c r="FF35" i="11"/>
  <c r="FF34" i="11"/>
  <c r="FF33" i="11"/>
  <c r="FF32" i="11"/>
  <c r="FF31" i="11"/>
  <c r="FF30" i="11"/>
  <c r="FF29" i="11"/>
  <c r="FF28" i="11"/>
  <c r="FF27" i="11"/>
  <c r="FF26" i="11"/>
  <c r="FF25" i="11"/>
  <c r="FF24" i="11"/>
  <c r="FF23" i="11"/>
  <c r="FF22" i="11"/>
  <c r="FF21" i="11"/>
  <c r="FF20" i="11"/>
  <c r="FF19" i="11"/>
  <c r="FF18" i="11"/>
  <c r="FF17" i="11"/>
  <c r="FF16" i="11"/>
  <c r="FF15" i="11"/>
  <c r="C18" i="17"/>
  <c r="E20" i="8"/>
  <c r="F20" i="8"/>
  <c r="G534" i="5"/>
  <c r="AF534" i="5"/>
  <c r="G536" i="5"/>
  <c r="AF536" i="5"/>
  <c r="G537" i="5"/>
  <c r="AF537" i="5"/>
  <c r="G538" i="5"/>
  <c r="AF538" i="5"/>
  <c r="G539" i="5"/>
  <c r="AF539" i="5"/>
  <c r="G540" i="5"/>
  <c r="AF540" i="5"/>
  <c r="G541" i="5"/>
  <c r="AF541" i="5"/>
  <c r="G542" i="5"/>
  <c r="AF542" i="5"/>
  <c r="G543" i="5"/>
  <c r="AF543" i="5"/>
  <c r="G544" i="5"/>
  <c r="AF544" i="5"/>
  <c r="G545" i="5"/>
  <c r="AF545" i="5"/>
  <c r="G546" i="5"/>
  <c r="AF546" i="5"/>
  <c r="G547" i="5"/>
  <c r="AF547" i="5"/>
  <c r="AG271" i="5"/>
  <c r="AH271" i="5" s="1"/>
  <c r="AI271" i="5" s="1"/>
  <c r="AJ271" i="5" s="1"/>
  <c r="AK271" i="5" s="1"/>
  <c r="AL271" i="5" s="1"/>
  <c r="AM271" i="5" s="1"/>
  <c r="AN271" i="5" s="1"/>
  <c r="AO271" i="5" s="1"/>
  <c r="AP271" i="5" s="1"/>
  <c r="AQ271" i="5" s="1"/>
  <c r="AR271" i="5" s="1"/>
  <c r="AS271" i="5" s="1"/>
  <c r="AT271" i="5" s="1"/>
  <c r="AU271" i="5" s="1"/>
  <c r="AV271" i="5" s="1"/>
  <c r="AW271" i="5" s="1"/>
  <c r="AX271" i="5" s="1"/>
  <c r="AY271" i="5" s="1"/>
  <c r="AZ271" i="5" s="1"/>
  <c r="BA271" i="5" s="1"/>
  <c r="BB271" i="5" s="1"/>
  <c r="BC271" i="5" s="1"/>
  <c r="BD271" i="5" s="1"/>
  <c r="BE271" i="5" s="1"/>
  <c r="BF271" i="5" s="1"/>
  <c r="BG271" i="5" s="1"/>
  <c r="BH271" i="5" s="1"/>
  <c r="BI271" i="5" s="1"/>
  <c r="BJ271" i="5" s="1"/>
  <c r="BK271" i="5" s="1"/>
  <c r="BL271" i="5" s="1"/>
  <c r="BM271" i="5" s="1"/>
  <c r="BN271" i="5" s="1"/>
  <c r="BO271" i="5" s="1"/>
  <c r="BP271" i="5" s="1"/>
  <c r="BQ271" i="5" s="1"/>
  <c r="BR271" i="5" s="1"/>
  <c r="BS271" i="5" s="1"/>
  <c r="BT271" i="5" s="1"/>
  <c r="BU271" i="5" s="1"/>
  <c r="BV271" i="5" s="1"/>
  <c r="BW271" i="5" s="1"/>
  <c r="BX271" i="5" s="1"/>
  <c r="BY271" i="5" s="1"/>
  <c r="BZ271" i="5" s="1"/>
  <c r="CA271" i="5" s="1"/>
  <c r="CB271" i="5" s="1"/>
  <c r="CC271" i="5" s="1"/>
  <c r="CD271" i="5" s="1"/>
  <c r="CE271" i="5" s="1"/>
  <c r="CF271" i="5" s="1"/>
  <c r="CG271" i="5" s="1"/>
  <c r="CH271" i="5" s="1"/>
  <c r="CI271" i="5" s="1"/>
  <c r="CJ271" i="5" s="1"/>
  <c r="CK271" i="5" s="1"/>
  <c r="CL271" i="5" s="1"/>
  <c r="CM271" i="5" s="1"/>
  <c r="CN271" i="5" s="1"/>
  <c r="CO271" i="5" s="1"/>
  <c r="CP271" i="5" s="1"/>
  <c r="CQ271" i="5" s="1"/>
  <c r="CR271" i="5" s="1"/>
  <c r="CS271" i="5" s="1"/>
  <c r="CT271" i="5" s="1"/>
  <c r="CU271" i="5" s="1"/>
  <c r="CV271" i="5" s="1"/>
  <c r="CW271" i="5" s="1"/>
  <c r="CX271" i="5" s="1"/>
  <c r="CY271" i="5" s="1"/>
  <c r="CZ271" i="5" s="1"/>
  <c r="DA271" i="5" s="1"/>
  <c r="DB271" i="5" s="1"/>
  <c r="DC271" i="5" s="1"/>
  <c r="DD271" i="5" s="1"/>
  <c r="DE271" i="5" s="1"/>
  <c r="DF271" i="5" s="1"/>
  <c r="DG271" i="5" s="1"/>
  <c r="DH271" i="5" s="1"/>
  <c r="DI271" i="5" s="1"/>
  <c r="DJ271" i="5" s="1"/>
  <c r="DK271" i="5" s="1"/>
  <c r="DL271" i="5" s="1"/>
  <c r="DM271" i="5" s="1"/>
  <c r="DN271" i="5" s="1"/>
  <c r="DO271" i="5" s="1"/>
  <c r="DP271" i="5" s="1"/>
  <c r="DQ271" i="5" s="1"/>
  <c r="DR271" i="5" s="1"/>
  <c r="DS271" i="5" s="1"/>
  <c r="DT271" i="5" s="1"/>
  <c r="DU271" i="5" s="1"/>
  <c r="DV271" i="5" s="1"/>
  <c r="DW271" i="5" s="1"/>
  <c r="DX271" i="5" s="1"/>
  <c r="DY271" i="5" s="1"/>
  <c r="DZ271" i="5" s="1"/>
  <c r="EA271" i="5" s="1"/>
  <c r="EB271" i="5" s="1"/>
  <c r="EC271" i="5" s="1"/>
  <c r="ED271" i="5" s="1"/>
  <c r="EE271" i="5" s="1"/>
  <c r="EF271" i="5" s="1"/>
  <c r="EG271" i="5" s="1"/>
  <c r="EH271" i="5" s="1"/>
  <c r="EI271" i="5" s="1"/>
  <c r="EJ271" i="5" s="1"/>
  <c r="EK271" i="5" s="1"/>
  <c r="EL271" i="5" s="1"/>
  <c r="EM271" i="5" s="1"/>
  <c r="EN271" i="5" s="1"/>
  <c r="EO271" i="5" s="1"/>
  <c r="EP271" i="5" s="1"/>
  <c r="EQ271" i="5" s="1"/>
  <c r="ER271" i="5" s="1"/>
  <c r="ES271" i="5" s="1"/>
  <c r="ET271" i="5" s="1"/>
  <c r="EU271" i="5" s="1"/>
  <c r="EV271" i="5" s="1"/>
  <c r="EW271" i="5" s="1"/>
  <c r="EX271" i="5" s="1"/>
  <c r="AG273" i="5"/>
  <c r="AH273" i="5" s="1"/>
  <c r="AI273" i="5"/>
  <c r="AJ273" i="5" s="1"/>
  <c r="AK273" i="5" s="1"/>
  <c r="AL273" i="5" s="1"/>
  <c r="AM273" i="5" s="1"/>
  <c r="AN273" i="5" s="1"/>
  <c r="AO273" i="5" s="1"/>
  <c r="AP273" i="5" s="1"/>
  <c r="AQ273" i="5" s="1"/>
  <c r="AR273" i="5" s="1"/>
  <c r="AS273" i="5" s="1"/>
  <c r="AT273" i="5" s="1"/>
  <c r="AU273" i="5" s="1"/>
  <c r="AV273" i="5" s="1"/>
  <c r="AW273" i="5" s="1"/>
  <c r="AX273" i="5" s="1"/>
  <c r="AY273" i="5" s="1"/>
  <c r="AZ273" i="5" s="1"/>
  <c r="BA273" i="5" s="1"/>
  <c r="BB273" i="5" s="1"/>
  <c r="BC273" i="5" s="1"/>
  <c r="BD273" i="5" s="1"/>
  <c r="BE273" i="5" s="1"/>
  <c r="BF273" i="5" s="1"/>
  <c r="BG273" i="5" s="1"/>
  <c r="BH273" i="5" s="1"/>
  <c r="BI273" i="5" s="1"/>
  <c r="BJ273" i="5" s="1"/>
  <c r="BK273" i="5" s="1"/>
  <c r="BL273" i="5" s="1"/>
  <c r="BM273" i="5" s="1"/>
  <c r="BN273" i="5" s="1"/>
  <c r="BO273" i="5" s="1"/>
  <c r="BP273" i="5" s="1"/>
  <c r="BQ273" i="5" s="1"/>
  <c r="BR273" i="5" s="1"/>
  <c r="BS273" i="5" s="1"/>
  <c r="BT273" i="5" s="1"/>
  <c r="BU273" i="5" s="1"/>
  <c r="BV273" i="5" s="1"/>
  <c r="BW273" i="5" s="1"/>
  <c r="BX273" i="5" s="1"/>
  <c r="BY273" i="5" s="1"/>
  <c r="BZ273" i="5" s="1"/>
  <c r="CA273" i="5" s="1"/>
  <c r="CB273" i="5" s="1"/>
  <c r="CC273" i="5"/>
  <c r="CD273" i="5" s="1"/>
  <c r="CE273" i="5" s="1"/>
  <c r="CF273" i="5" s="1"/>
  <c r="CG273" i="5" s="1"/>
  <c r="CH273" i="5" s="1"/>
  <c r="CI273" i="5" s="1"/>
  <c r="CJ273" i="5" s="1"/>
  <c r="CK273" i="5" s="1"/>
  <c r="CL273" i="5" s="1"/>
  <c r="CM273" i="5" s="1"/>
  <c r="CN273" i="5" s="1"/>
  <c r="CO273" i="5" s="1"/>
  <c r="CP273" i="5" s="1"/>
  <c r="CQ273" i="5" s="1"/>
  <c r="CR273" i="5" s="1"/>
  <c r="CS273" i="5" s="1"/>
  <c r="CT273" i="5" s="1"/>
  <c r="CU273" i="5" s="1"/>
  <c r="CV273" i="5" s="1"/>
  <c r="CW273" i="5" s="1"/>
  <c r="CX273" i="5" s="1"/>
  <c r="CY273" i="5" s="1"/>
  <c r="CZ273" i="5" s="1"/>
  <c r="DA273" i="5" s="1"/>
  <c r="DB273" i="5" s="1"/>
  <c r="DC273" i="5" s="1"/>
  <c r="DD273" i="5" s="1"/>
  <c r="DE273" i="5" s="1"/>
  <c r="DF273" i="5" s="1"/>
  <c r="DG273" i="5" s="1"/>
  <c r="DH273" i="5" s="1"/>
  <c r="DI273" i="5" s="1"/>
  <c r="DJ273" i="5" s="1"/>
  <c r="DK273" i="5" s="1"/>
  <c r="DL273" i="5" s="1"/>
  <c r="DM273" i="5" s="1"/>
  <c r="DN273" i="5" s="1"/>
  <c r="DO273" i="5" s="1"/>
  <c r="DP273" i="5" s="1"/>
  <c r="DQ273" i="5" s="1"/>
  <c r="DR273" i="5" s="1"/>
  <c r="DS273" i="5" s="1"/>
  <c r="DT273" i="5" s="1"/>
  <c r="DU273" i="5" s="1"/>
  <c r="DV273" i="5" s="1"/>
  <c r="DW273" i="5" s="1"/>
  <c r="DX273" i="5" s="1"/>
  <c r="DY273" i="5" s="1"/>
  <c r="DZ273" i="5" s="1"/>
  <c r="EA273" i="5" s="1"/>
  <c r="EB273" i="5" s="1"/>
  <c r="EC273" i="5" s="1"/>
  <c r="ED273" i="5" s="1"/>
  <c r="EE273" i="5" s="1"/>
  <c r="EF273" i="5" s="1"/>
  <c r="EG273" i="5" s="1"/>
  <c r="EH273" i="5" s="1"/>
  <c r="EI273" i="5" s="1"/>
  <c r="EJ273" i="5" s="1"/>
  <c r="EK273" i="5" s="1"/>
  <c r="EL273" i="5" s="1"/>
  <c r="EM273" i="5" s="1"/>
  <c r="EN273" i="5" s="1"/>
  <c r="EO273" i="5" s="1"/>
  <c r="EP273" i="5" s="1"/>
  <c r="EQ273" i="5" s="1"/>
  <c r="ER273" i="5" s="1"/>
  <c r="ES273" i="5" s="1"/>
  <c r="ET273" i="5" s="1"/>
  <c r="EU273" i="5" s="1"/>
  <c r="EV273" i="5" s="1"/>
  <c r="EW273" i="5" s="1"/>
  <c r="EX273" i="5" s="1"/>
  <c r="AH274" i="5"/>
  <c r="AI274" i="5"/>
  <c r="AJ274" i="5" s="1"/>
  <c r="AK274" i="5" s="1"/>
  <c r="AG275" i="5"/>
  <c r="AH275" i="5"/>
  <c r="AI275" i="5" s="1"/>
  <c r="AG276" i="5"/>
  <c r="AH276" i="5" s="1"/>
  <c r="AI276" i="5" s="1"/>
  <c r="AJ276" i="5" s="1"/>
  <c r="AK276" i="5" s="1"/>
  <c r="AL276" i="5" s="1"/>
  <c r="AM276" i="5" s="1"/>
  <c r="AN276" i="5" s="1"/>
  <c r="AO276" i="5" s="1"/>
  <c r="AP276" i="5" s="1"/>
  <c r="AQ276" i="5" s="1"/>
  <c r="AR276" i="5" s="1"/>
  <c r="AS276" i="5" s="1"/>
  <c r="AT276" i="5"/>
  <c r="AU276" i="5" s="1"/>
  <c r="AV276" i="5" s="1"/>
  <c r="AW276" i="5" s="1"/>
  <c r="AX276" i="5" s="1"/>
  <c r="AY276" i="5" s="1"/>
  <c r="AZ276" i="5" s="1"/>
  <c r="BA276" i="5" s="1"/>
  <c r="BB276" i="5" s="1"/>
  <c r="BC276" i="5" s="1"/>
  <c r="BD276" i="5" s="1"/>
  <c r="BE276" i="5" s="1"/>
  <c r="BF276" i="5" s="1"/>
  <c r="BG276" i="5" s="1"/>
  <c r="BH276" i="5" s="1"/>
  <c r="BI276" i="5" s="1"/>
  <c r="BJ276" i="5" s="1"/>
  <c r="BK276" i="5" s="1"/>
  <c r="BL276" i="5" s="1"/>
  <c r="BM276" i="5" s="1"/>
  <c r="BN276" i="5" s="1"/>
  <c r="BO276" i="5" s="1"/>
  <c r="BP276" i="5" s="1"/>
  <c r="BQ276" i="5" s="1"/>
  <c r="BR276" i="5" s="1"/>
  <c r="BS276" i="5" s="1"/>
  <c r="BT276" i="5" s="1"/>
  <c r="BU276" i="5" s="1"/>
  <c r="BV276" i="5" s="1"/>
  <c r="BW276" i="5" s="1"/>
  <c r="BX276" i="5" s="1"/>
  <c r="BY276" i="5" s="1"/>
  <c r="BZ276" i="5" s="1"/>
  <c r="CA276" i="5" s="1"/>
  <c r="CB276" i="5" s="1"/>
  <c r="CC276" i="5" s="1"/>
  <c r="CD276" i="5" s="1"/>
  <c r="CE276" i="5" s="1"/>
  <c r="CF276" i="5" s="1"/>
  <c r="CG276" i="5" s="1"/>
  <c r="CH276" i="5" s="1"/>
  <c r="CI276" i="5" s="1"/>
  <c r="CJ276" i="5" s="1"/>
  <c r="CK276" i="5" s="1"/>
  <c r="CL276" i="5" s="1"/>
  <c r="CM276" i="5" s="1"/>
  <c r="CN276" i="5" s="1"/>
  <c r="CO276" i="5" s="1"/>
  <c r="CP276" i="5" s="1"/>
  <c r="CQ276" i="5" s="1"/>
  <c r="CR276" i="5" s="1"/>
  <c r="CS276" i="5" s="1"/>
  <c r="CT276" i="5" s="1"/>
  <c r="CU276" i="5" s="1"/>
  <c r="CV276" i="5" s="1"/>
  <c r="CW276" i="5" s="1"/>
  <c r="CX276" i="5" s="1"/>
  <c r="CY276" i="5" s="1"/>
  <c r="CZ276" i="5" s="1"/>
  <c r="DA276" i="5" s="1"/>
  <c r="DB276" i="5" s="1"/>
  <c r="DC276" i="5" s="1"/>
  <c r="DD276" i="5" s="1"/>
  <c r="DE276" i="5" s="1"/>
  <c r="DF276" i="5" s="1"/>
  <c r="DG276" i="5" s="1"/>
  <c r="DH276" i="5" s="1"/>
  <c r="DI276" i="5" s="1"/>
  <c r="DJ276" i="5" s="1"/>
  <c r="DK276" i="5" s="1"/>
  <c r="DL276" i="5" s="1"/>
  <c r="DM276" i="5" s="1"/>
  <c r="DN276" i="5" s="1"/>
  <c r="DO276" i="5" s="1"/>
  <c r="DP276" i="5" s="1"/>
  <c r="DQ276" i="5" s="1"/>
  <c r="DR276" i="5" s="1"/>
  <c r="DS276" i="5" s="1"/>
  <c r="DT276" i="5" s="1"/>
  <c r="DU276" i="5" s="1"/>
  <c r="DV276" i="5" s="1"/>
  <c r="DW276" i="5" s="1"/>
  <c r="DX276" i="5" s="1"/>
  <c r="DY276" i="5" s="1"/>
  <c r="DZ276" i="5" s="1"/>
  <c r="EA276" i="5" s="1"/>
  <c r="EB276" i="5" s="1"/>
  <c r="EC276" i="5" s="1"/>
  <c r="ED276" i="5" s="1"/>
  <c r="EE276" i="5" s="1"/>
  <c r="EF276" i="5" s="1"/>
  <c r="EG276" i="5" s="1"/>
  <c r="EH276" i="5" s="1"/>
  <c r="EI276" i="5" s="1"/>
  <c r="EJ276" i="5" s="1"/>
  <c r="EK276" i="5" s="1"/>
  <c r="EL276" i="5" s="1"/>
  <c r="EM276" i="5" s="1"/>
  <c r="EN276" i="5" s="1"/>
  <c r="EO276" i="5" s="1"/>
  <c r="EP276" i="5" s="1"/>
  <c r="EQ276" i="5" s="1"/>
  <c r="ER276" i="5" s="1"/>
  <c r="ES276" i="5" s="1"/>
  <c r="ET276" i="5" s="1"/>
  <c r="EU276" i="5" s="1"/>
  <c r="EV276" i="5" s="1"/>
  <c r="EW276" i="5" s="1"/>
  <c r="EX276" i="5" s="1"/>
  <c r="AG277" i="5"/>
  <c r="AH277" i="5"/>
  <c r="AG278" i="5"/>
  <c r="AH278" i="5" s="1"/>
  <c r="AI278" i="5" s="1"/>
  <c r="AJ278" i="5" s="1"/>
  <c r="AK278" i="5" s="1"/>
  <c r="AL278" i="5" s="1"/>
  <c r="AM278" i="5" s="1"/>
  <c r="AN278" i="5" s="1"/>
  <c r="AO278" i="5" s="1"/>
  <c r="AP278" i="5" s="1"/>
  <c r="AQ278" i="5" s="1"/>
  <c r="AR278" i="5" s="1"/>
  <c r="AS278" i="5" s="1"/>
  <c r="AT278" i="5" s="1"/>
  <c r="AU278" i="5" s="1"/>
  <c r="AV278" i="5" s="1"/>
  <c r="AW278" i="5" s="1"/>
  <c r="AX278" i="5" s="1"/>
  <c r="AY278" i="5" s="1"/>
  <c r="AZ278" i="5" s="1"/>
  <c r="BA278" i="5" s="1"/>
  <c r="BB278" i="5" s="1"/>
  <c r="BC278" i="5" s="1"/>
  <c r="BD278" i="5" s="1"/>
  <c r="BE278" i="5" s="1"/>
  <c r="BF278" i="5" s="1"/>
  <c r="BG278" i="5" s="1"/>
  <c r="BH278" i="5" s="1"/>
  <c r="BI278" i="5" s="1"/>
  <c r="BJ278" i="5" s="1"/>
  <c r="BK278" i="5" s="1"/>
  <c r="BL278" i="5" s="1"/>
  <c r="BM278" i="5" s="1"/>
  <c r="BN278" i="5" s="1"/>
  <c r="BO278" i="5" s="1"/>
  <c r="BP278" i="5" s="1"/>
  <c r="BQ278" i="5" s="1"/>
  <c r="BR278" i="5" s="1"/>
  <c r="AG279" i="5"/>
  <c r="AH279" i="5" s="1"/>
  <c r="AF113" i="11"/>
  <c r="A115" i="11"/>
  <c r="D115" i="11" s="1"/>
  <c r="A115" i="9"/>
  <c r="AD12" i="23"/>
  <c r="AD26" i="23"/>
  <c r="AE55" i="32"/>
  <c r="AE67" i="32"/>
  <c r="AE79" i="32"/>
  <c r="AE91" i="32"/>
  <c r="FI112" i="9"/>
  <c r="FI112" i="27"/>
  <c r="FB112" i="27"/>
  <c r="FI113" i="9"/>
  <c r="FI113" i="27" s="1"/>
  <c r="FB113" i="27"/>
  <c r="AG21" i="32"/>
  <c r="AH21" i="32" s="1"/>
  <c r="AI21" i="32"/>
  <c r="AJ21" i="32" s="1"/>
  <c r="AK21" i="32" s="1"/>
  <c r="AL21" i="32" s="1"/>
  <c r="AM21" i="32" s="1"/>
  <c r="AN21" i="32" s="1"/>
  <c r="AO21" i="32" s="1"/>
  <c r="AP21" i="32" s="1"/>
  <c r="AQ21" i="32" s="1"/>
  <c r="AR21" i="32" s="1"/>
  <c r="AS21" i="32" s="1"/>
  <c r="AT21" i="32" s="1"/>
  <c r="AU21" i="32" s="1"/>
  <c r="AV21" i="32" s="1"/>
  <c r="AW21" i="32" s="1"/>
  <c r="AX21" i="32" s="1"/>
  <c r="AY21" i="32" s="1"/>
  <c r="AZ21" i="32" s="1"/>
  <c r="BA21" i="32" s="1"/>
  <c r="BB21" i="32" s="1"/>
  <c r="BC21" i="32" s="1"/>
  <c r="BD21" i="32" s="1"/>
  <c r="BE21" i="32" s="1"/>
  <c r="BF21" i="32" s="1"/>
  <c r="BG21" i="32" s="1"/>
  <c r="BH21" i="32" s="1"/>
  <c r="BI21" i="32" s="1"/>
  <c r="BJ21" i="32" s="1"/>
  <c r="BK21" i="32" s="1"/>
  <c r="BL21" i="32" s="1"/>
  <c r="BM21" i="32" s="1"/>
  <c r="BN21" i="32" s="1"/>
  <c r="BO21" i="32" s="1"/>
  <c r="BP21" i="32" s="1"/>
  <c r="BQ21" i="32" s="1"/>
  <c r="BR21" i="32" s="1"/>
  <c r="BS21" i="32" s="1"/>
  <c r="BT21" i="32" s="1"/>
  <c r="BU21" i="32" s="1"/>
  <c r="BV21" i="32" s="1"/>
  <c r="BW21" i="32" s="1"/>
  <c r="BX21" i="32" s="1"/>
  <c r="BY21" i="32"/>
  <c r="BZ21" i="32" s="1"/>
  <c r="CA21" i="32" s="1"/>
  <c r="CB21" i="32" s="1"/>
  <c r="CC21" i="32" s="1"/>
  <c r="CD21" i="32" s="1"/>
  <c r="CE21" i="32" s="1"/>
  <c r="CF21" i="32" s="1"/>
  <c r="CG21" i="32" s="1"/>
  <c r="CH21" i="32" s="1"/>
  <c r="CI21" i="32" s="1"/>
  <c r="CJ21" i="32" s="1"/>
  <c r="CK21" i="32" s="1"/>
  <c r="CL21" i="32" s="1"/>
  <c r="CM21" i="32" s="1"/>
  <c r="CN21" i="32" s="1"/>
  <c r="CO21" i="32" s="1"/>
  <c r="CP21" i="32" s="1"/>
  <c r="CQ21" i="32" s="1"/>
  <c r="CR21" i="32" s="1"/>
  <c r="CS21" i="32" s="1"/>
  <c r="CT21" i="32" s="1"/>
  <c r="CU21" i="32" s="1"/>
  <c r="CV21" i="32" s="1"/>
  <c r="CW21" i="32" s="1"/>
  <c r="CX21" i="32" s="1"/>
  <c r="CY21" i="32" s="1"/>
  <c r="CZ21" i="32" s="1"/>
  <c r="DA21" i="32" s="1"/>
  <c r="DB21" i="32" s="1"/>
  <c r="DC21" i="32" s="1"/>
  <c r="DD21" i="32" s="1"/>
  <c r="DE21" i="32" s="1"/>
  <c r="DF21" i="32" s="1"/>
  <c r="DG21" i="32" s="1"/>
  <c r="DH21" i="32" s="1"/>
  <c r="DI21" i="32" s="1"/>
  <c r="DJ21" i="32" s="1"/>
  <c r="DK21" i="32" s="1"/>
  <c r="DL21" i="32" s="1"/>
  <c r="DM21" i="32" s="1"/>
  <c r="DN21" i="32" s="1"/>
  <c r="DO21" i="32" s="1"/>
  <c r="DP21" i="32" s="1"/>
  <c r="DQ21" i="32" s="1"/>
  <c r="DR21" i="32" s="1"/>
  <c r="DS21" i="32" s="1"/>
  <c r="DT21" i="32" s="1"/>
  <c r="DU21" i="32" s="1"/>
  <c r="DV21" i="32" s="1"/>
  <c r="DW21" i="32" s="1"/>
  <c r="DX21" i="32" s="1"/>
  <c r="DY21" i="32" s="1"/>
  <c r="DZ21" i="32" s="1"/>
  <c r="EA21" i="32" s="1"/>
  <c r="EB21" i="32" s="1"/>
  <c r="EC21" i="32" s="1"/>
  <c r="ED21" i="32" s="1"/>
  <c r="EE21" i="32" s="1"/>
  <c r="EF21" i="32" s="1"/>
  <c r="EG21" i="32" s="1"/>
  <c r="EH21" i="32" s="1"/>
  <c r="EI21" i="32" s="1"/>
  <c r="EJ21" i="32" s="1"/>
  <c r="EK21" i="32" s="1"/>
  <c r="EL21" i="32" s="1"/>
  <c r="EM21" i="32" s="1"/>
  <c r="EN21" i="32" s="1"/>
  <c r="EO21" i="32" s="1"/>
  <c r="EP21" i="32" s="1"/>
  <c r="EQ21" i="32" s="1"/>
  <c r="ER21" i="32" s="1"/>
  <c r="ES21" i="32" s="1"/>
  <c r="ET21" i="32" s="1"/>
  <c r="EU21" i="32" s="1"/>
  <c r="EV21" i="32" s="1"/>
  <c r="EW21" i="32" s="1"/>
  <c r="EX21" i="32" s="1"/>
  <c r="EX20" i="34" s="1"/>
  <c r="AG45" i="32"/>
  <c r="AH45" i="32" s="1"/>
  <c r="AI45" i="32"/>
  <c r="AJ45" i="32" s="1"/>
  <c r="AK45" i="32" s="1"/>
  <c r="AL45" i="32" s="1"/>
  <c r="AM45" i="32" s="1"/>
  <c r="AN45" i="32" s="1"/>
  <c r="AO45" i="32" s="1"/>
  <c r="AP45" i="32" s="1"/>
  <c r="AQ45" i="32" s="1"/>
  <c r="AR45" i="32" s="1"/>
  <c r="AS45" i="32" s="1"/>
  <c r="AT45" i="32" s="1"/>
  <c r="AU45" i="32" s="1"/>
  <c r="AV45" i="32" s="1"/>
  <c r="AW45" i="32" s="1"/>
  <c r="AX45" i="32" s="1"/>
  <c r="AY45" i="32"/>
  <c r="AZ45" i="32" s="1"/>
  <c r="BA45" i="32" s="1"/>
  <c r="BB45" i="32" s="1"/>
  <c r="BC45" i="32" s="1"/>
  <c r="BD45" i="32" s="1"/>
  <c r="BE45" i="32" s="1"/>
  <c r="BF45" i="32" s="1"/>
  <c r="BG45" i="32" s="1"/>
  <c r="BH45" i="32" s="1"/>
  <c r="BI45" i="32" s="1"/>
  <c r="BJ45" i="32" s="1"/>
  <c r="BK45" i="32" s="1"/>
  <c r="BL45" i="32" s="1"/>
  <c r="BM45" i="32" s="1"/>
  <c r="BN45" i="32" s="1"/>
  <c r="BO45" i="32" s="1"/>
  <c r="BP45" i="32" s="1"/>
  <c r="BQ45" i="32" s="1"/>
  <c r="BR45" i="32" s="1"/>
  <c r="BS45" i="32" s="1"/>
  <c r="BT45" i="32" s="1"/>
  <c r="BU45" i="32" s="1"/>
  <c r="BV45" i="32" s="1"/>
  <c r="BW45" i="32" s="1"/>
  <c r="BX45" i="32" s="1"/>
  <c r="BY45" i="32" s="1"/>
  <c r="BZ45" i="32" s="1"/>
  <c r="CA45" i="32" s="1"/>
  <c r="CB45" i="32" s="1"/>
  <c r="CC45" i="32" s="1"/>
  <c r="CD45" i="32" s="1"/>
  <c r="CE45" i="32" s="1"/>
  <c r="CF45" i="32" s="1"/>
  <c r="CG45" i="32" s="1"/>
  <c r="CH45" i="32" s="1"/>
  <c r="CI45" i="32" s="1"/>
  <c r="CJ45" i="32" s="1"/>
  <c r="CK45" i="32" s="1"/>
  <c r="CL45" i="32" s="1"/>
  <c r="CM45" i="32" s="1"/>
  <c r="CN45" i="32" s="1"/>
  <c r="CO45" i="32"/>
  <c r="CP45" i="32" s="1"/>
  <c r="CQ45" i="32" s="1"/>
  <c r="CR45" i="32" s="1"/>
  <c r="CS45" i="32" s="1"/>
  <c r="CT45" i="32" s="1"/>
  <c r="CU45" i="32" s="1"/>
  <c r="CV45" i="32" s="1"/>
  <c r="CW45" i="32" s="1"/>
  <c r="CX45" i="32" s="1"/>
  <c r="CY45" i="32" s="1"/>
  <c r="CZ45" i="32" s="1"/>
  <c r="DA45" i="32" s="1"/>
  <c r="DB45" i="32" s="1"/>
  <c r="DC45" i="32" s="1"/>
  <c r="DD45" i="32" s="1"/>
  <c r="DE45" i="32" s="1"/>
  <c r="DF45" i="32" s="1"/>
  <c r="DG45" i="32" s="1"/>
  <c r="DH45" i="32" s="1"/>
  <c r="DI45" i="32" s="1"/>
  <c r="DJ45" i="32" s="1"/>
  <c r="DK45" i="32" s="1"/>
  <c r="DL45" i="32" s="1"/>
  <c r="DM45" i="32" s="1"/>
  <c r="DN45" i="32" s="1"/>
  <c r="DO45" i="32" s="1"/>
  <c r="DP45" i="32" s="1"/>
  <c r="DQ45" i="32" s="1"/>
  <c r="DR45" i="32" s="1"/>
  <c r="DS45" i="32" s="1"/>
  <c r="DT45" i="32" s="1"/>
  <c r="DU45" i="32" s="1"/>
  <c r="DV45" i="32" s="1"/>
  <c r="DW45" i="32" s="1"/>
  <c r="DX45" i="32" s="1"/>
  <c r="DY45" i="32" s="1"/>
  <c r="DZ45" i="32" s="1"/>
  <c r="EA45" i="32" s="1"/>
  <c r="EB45" i="32" s="1"/>
  <c r="EC45" i="32" s="1"/>
  <c r="ED45" i="32" s="1"/>
  <c r="EE45" i="32" s="1"/>
  <c r="EF45" i="32" s="1"/>
  <c r="EG45" i="32" s="1"/>
  <c r="EH45" i="32" s="1"/>
  <c r="EI45" i="32" s="1"/>
  <c r="EJ45" i="32" s="1"/>
  <c r="EK45" i="32" s="1"/>
  <c r="EL45" i="32" s="1"/>
  <c r="EM45" i="32" s="1"/>
  <c r="EN45" i="32" s="1"/>
  <c r="EO45" i="32" s="1"/>
  <c r="EP45" i="32" s="1"/>
  <c r="EQ45" i="32" s="1"/>
  <c r="ER45" i="32" s="1"/>
  <c r="ES45" i="32" s="1"/>
  <c r="ET45" i="32" s="1"/>
  <c r="EU45" i="32" s="1"/>
  <c r="EV45" i="32" s="1"/>
  <c r="EW45" i="32" s="1"/>
  <c r="EX45" i="32" s="1"/>
  <c r="AG57" i="32"/>
  <c r="AH57" i="32"/>
  <c r="AI57" i="32"/>
  <c r="AJ57" i="32" s="1"/>
  <c r="AK57" i="32" s="1"/>
  <c r="AL57" i="32"/>
  <c r="AM57" i="32" s="1"/>
  <c r="AN57" i="32" s="1"/>
  <c r="AO57" i="32" s="1"/>
  <c r="AP57" i="32" s="1"/>
  <c r="AQ57" i="32" s="1"/>
  <c r="AR57" i="32" s="1"/>
  <c r="AS57" i="32" s="1"/>
  <c r="AT57" i="32" s="1"/>
  <c r="AU57" i="32" s="1"/>
  <c r="AV57" i="32" s="1"/>
  <c r="AW57" i="32" s="1"/>
  <c r="AX57" i="32" s="1"/>
  <c r="AY57" i="32" s="1"/>
  <c r="AZ57" i="32" s="1"/>
  <c r="BA57" i="32" s="1"/>
  <c r="BB57" i="32" s="1"/>
  <c r="BC57" i="32" s="1"/>
  <c r="BD57" i="32" s="1"/>
  <c r="BE57" i="32" s="1"/>
  <c r="BF57" i="32" s="1"/>
  <c r="BG57" i="32"/>
  <c r="BH57" i="32" s="1"/>
  <c r="BI57" i="32" s="1"/>
  <c r="BJ57" i="32" s="1"/>
  <c r="BK57" i="32" s="1"/>
  <c r="BL57" i="32" s="1"/>
  <c r="BM57" i="32" s="1"/>
  <c r="BN57" i="32" s="1"/>
  <c r="BO57" i="32" s="1"/>
  <c r="BP57" i="32" s="1"/>
  <c r="BQ57" i="32" s="1"/>
  <c r="BR57" i="32" s="1"/>
  <c r="BS57" i="32" s="1"/>
  <c r="BT57" i="32" s="1"/>
  <c r="BU57" i="32" s="1"/>
  <c r="BV57" i="32" s="1"/>
  <c r="BW57" i="32" s="1"/>
  <c r="BX57" i="32" s="1"/>
  <c r="BY57" i="32" s="1"/>
  <c r="BZ57" i="32" s="1"/>
  <c r="CA57" i="32" s="1"/>
  <c r="CB57" i="32" s="1"/>
  <c r="CC57" i="32" s="1"/>
  <c r="CD57" i="32" s="1"/>
  <c r="CE57" i="32" s="1"/>
  <c r="CF57" i="32" s="1"/>
  <c r="CG57" i="32" s="1"/>
  <c r="CH57" i="32" s="1"/>
  <c r="CI57" i="32" s="1"/>
  <c r="CJ57" i="32" s="1"/>
  <c r="CK57" i="32" s="1"/>
  <c r="CL57" i="32" s="1"/>
  <c r="CM57" i="32" s="1"/>
  <c r="CN57" i="32" s="1"/>
  <c r="CO57" i="32" s="1"/>
  <c r="CP57" i="32" s="1"/>
  <c r="CQ57" i="32" s="1"/>
  <c r="CR57" i="32" s="1"/>
  <c r="CS57" i="32" s="1"/>
  <c r="CT57" i="32" s="1"/>
  <c r="CU57" i="32" s="1"/>
  <c r="CV57" i="32" s="1"/>
  <c r="CW57" i="32" s="1"/>
  <c r="CX57" i="32" s="1"/>
  <c r="CY57" i="32" s="1"/>
  <c r="CZ57" i="32" s="1"/>
  <c r="DA57" i="32" s="1"/>
  <c r="DB57" i="32" s="1"/>
  <c r="DC57" i="32" s="1"/>
  <c r="DD57" i="32" s="1"/>
  <c r="DE57" i="32" s="1"/>
  <c r="DF57" i="32" s="1"/>
  <c r="DG57" i="32" s="1"/>
  <c r="DH57" i="32" s="1"/>
  <c r="DI57" i="32" s="1"/>
  <c r="DJ57" i="32" s="1"/>
  <c r="DK57" i="32" s="1"/>
  <c r="DL57" i="32" s="1"/>
  <c r="DM57" i="32" s="1"/>
  <c r="DN57" i="32" s="1"/>
  <c r="DO57" i="32" s="1"/>
  <c r="DP57" i="32" s="1"/>
  <c r="DQ57" i="32" s="1"/>
  <c r="DR57" i="32" s="1"/>
  <c r="DS57" i="32" s="1"/>
  <c r="DT57" i="32" s="1"/>
  <c r="DU57" i="32" s="1"/>
  <c r="DV57" i="32" s="1"/>
  <c r="DW57" i="32" s="1"/>
  <c r="DX57" i="32" s="1"/>
  <c r="DY57" i="32" s="1"/>
  <c r="DZ57" i="32" s="1"/>
  <c r="EA57" i="32" s="1"/>
  <c r="EB57" i="32" s="1"/>
  <c r="EC57" i="32" s="1"/>
  <c r="ED57" i="32" s="1"/>
  <c r="EE57" i="32" s="1"/>
  <c r="EF57" i="32" s="1"/>
  <c r="EG57" i="32" s="1"/>
  <c r="EH57" i="32" s="1"/>
  <c r="EI57" i="32" s="1"/>
  <c r="EJ57" i="32" s="1"/>
  <c r="EK57" i="32" s="1"/>
  <c r="EL57" i="32" s="1"/>
  <c r="EM57" i="32" s="1"/>
  <c r="EN57" i="32"/>
  <c r="EO57" i="32" s="1"/>
  <c r="EP57" i="32" s="1"/>
  <c r="EQ57" i="32" s="1"/>
  <c r="ER57" i="32" s="1"/>
  <c r="ES57" i="32" s="1"/>
  <c r="ET57" i="32" s="1"/>
  <c r="EU57" i="32" s="1"/>
  <c r="EV57" i="32" s="1"/>
  <c r="EW57" i="32" s="1"/>
  <c r="EX57" i="32" s="1"/>
  <c r="AG81" i="32"/>
  <c r="AH81" i="32" s="1"/>
  <c r="AI81" i="32" s="1"/>
  <c r="AJ81" i="32" s="1"/>
  <c r="AK81" i="32" s="1"/>
  <c r="AL81" i="32" s="1"/>
  <c r="AM81" i="32"/>
  <c r="AN81" i="32" s="1"/>
  <c r="AO81" i="32" s="1"/>
  <c r="AP81" i="32" s="1"/>
  <c r="AQ81" i="32" s="1"/>
  <c r="AR81" i="32" s="1"/>
  <c r="AS81" i="32" s="1"/>
  <c r="AT81" i="32" s="1"/>
  <c r="AU81" i="32" s="1"/>
  <c r="AV81" i="32" s="1"/>
  <c r="AW81" i="32" s="1"/>
  <c r="AX81" i="32" s="1"/>
  <c r="AY81" i="32" s="1"/>
  <c r="AZ81" i="32" s="1"/>
  <c r="BA81" i="32" s="1"/>
  <c r="BB81" i="32" s="1"/>
  <c r="BC81" i="32" s="1"/>
  <c r="BD81" i="32" s="1"/>
  <c r="BE81" i="32" s="1"/>
  <c r="BF81" i="32" s="1"/>
  <c r="BG81" i="32" s="1"/>
  <c r="BH81" i="32" s="1"/>
  <c r="BI81" i="32" s="1"/>
  <c r="BJ81" i="32" s="1"/>
  <c r="BK81" i="32" s="1"/>
  <c r="BL81" i="32" s="1"/>
  <c r="BM81" i="32" s="1"/>
  <c r="BN81" i="32" s="1"/>
  <c r="BO81" i="32" s="1"/>
  <c r="BP81" i="32" s="1"/>
  <c r="BQ81" i="32" s="1"/>
  <c r="BR81" i="32" s="1"/>
  <c r="BS81" i="32" s="1"/>
  <c r="BT81" i="32" s="1"/>
  <c r="BU81" i="32" s="1"/>
  <c r="BV81" i="32" s="1"/>
  <c r="BW81" i="32" s="1"/>
  <c r="BX81" i="32" s="1"/>
  <c r="BY81" i="32" s="1"/>
  <c r="BZ81" i="32" s="1"/>
  <c r="CA81" i="32" s="1"/>
  <c r="CB81" i="32" s="1"/>
  <c r="CC81" i="32" s="1"/>
  <c r="AG93" i="32"/>
  <c r="AH93" i="32" s="1"/>
  <c r="AI93" i="32" s="1"/>
  <c r="AJ93" i="32" s="1"/>
  <c r="AK93" i="32" s="1"/>
  <c r="AL93" i="32" s="1"/>
  <c r="AM93" i="32" s="1"/>
  <c r="AN93" i="32" s="1"/>
  <c r="AO93" i="32"/>
  <c r="AP93" i="32" s="1"/>
  <c r="AQ93" i="32" s="1"/>
  <c r="AR93" i="32" s="1"/>
  <c r="AS93" i="32" s="1"/>
  <c r="AT93" i="32" s="1"/>
  <c r="AU93" i="32" s="1"/>
  <c r="AV93" i="32" s="1"/>
  <c r="AW93" i="32" s="1"/>
  <c r="AX93" i="32" s="1"/>
  <c r="AY93" i="32" s="1"/>
  <c r="AZ93" i="32" s="1"/>
  <c r="BA93" i="32" s="1"/>
  <c r="BB93" i="32" s="1"/>
  <c r="BC93" i="32" s="1"/>
  <c r="BD93" i="32" s="1"/>
  <c r="BE93" i="32" s="1"/>
  <c r="BF93" i="32" s="1"/>
  <c r="BG93" i="32" s="1"/>
  <c r="BH93" i="32" s="1"/>
  <c r="BI93" i="32" s="1"/>
  <c r="BJ93" i="32" s="1"/>
  <c r="BK93" i="32" s="1"/>
  <c r="BL93" i="32" s="1"/>
  <c r="BM93" i="32" s="1"/>
  <c r="BN93" i="32" s="1"/>
  <c r="BO93" i="32" s="1"/>
  <c r="BP93" i="32" s="1"/>
  <c r="BQ93" i="32" s="1"/>
  <c r="BR93" i="32" s="1"/>
  <c r="BS93" i="32" s="1"/>
  <c r="BT93" i="32" s="1"/>
  <c r="BU93" i="32" s="1"/>
  <c r="BV93" i="32" s="1"/>
  <c r="BW93" i="32" s="1"/>
  <c r="BX93" i="32" s="1"/>
  <c r="BY93" i="32" s="1"/>
  <c r="BZ93" i="32" s="1"/>
  <c r="CA93" i="32" s="1"/>
  <c r="CB93" i="32" s="1"/>
  <c r="CC93" i="32" s="1"/>
  <c r="CD93" i="32" s="1"/>
  <c r="CE93" i="32" s="1"/>
  <c r="AG69" i="32"/>
  <c r="AH69" i="32"/>
  <c r="AI69" i="32" s="1"/>
  <c r="AJ69" i="32" s="1"/>
  <c r="AK69" i="32" s="1"/>
  <c r="AL69" i="32" s="1"/>
  <c r="AM69" i="32" s="1"/>
  <c r="AN69" i="32" s="1"/>
  <c r="AO69" i="32" s="1"/>
  <c r="AP69" i="32" s="1"/>
  <c r="AQ69" i="32" s="1"/>
  <c r="AR69" i="32" s="1"/>
  <c r="AS69" i="32" s="1"/>
  <c r="AT69" i="32" s="1"/>
  <c r="AU69" i="32" s="1"/>
  <c r="AV69" i="32" s="1"/>
  <c r="AW69" i="32" s="1"/>
  <c r="AX69" i="32" s="1"/>
  <c r="AY69" i="32" s="1"/>
  <c r="AZ69" i="32" s="1"/>
  <c r="BA69" i="32" s="1"/>
  <c r="BB69" i="32" s="1"/>
  <c r="BC69" i="32" s="1"/>
  <c r="BD69" i="32" s="1"/>
  <c r="BE69" i="32" s="1"/>
  <c r="BF69" i="32" s="1"/>
  <c r="BG69" i="32" s="1"/>
  <c r="BH69" i="32" s="1"/>
  <c r="BI69" i="32" s="1"/>
  <c r="BJ69" i="32" s="1"/>
  <c r="BK69" i="32" s="1"/>
  <c r="BL69" i="32" s="1"/>
  <c r="BM69" i="32" s="1"/>
  <c r="BN69" i="32" s="1"/>
  <c r="BO69" i="32" s="1"/>
  <c r="BP69" i="32" s="1"/>
  <c r="BQ69" i="32" s="1"/>
  <c r="BR69" i="32" s="1"/>
  <c r="BS69" i="32" s="1"/>
  <c r="BT69" i="32" s="1"/>
  <c r="BU69" i="32" s="1"/>
  <c r="BV69" i="32" s="1"/>
  <c r="BW69" i="32" s="1"/>
  <c r="V112" i="30"/>
  <c r="V113" i="30"/>
  <c r="AG105" i="32"/>
  <c r="AG117" i="32"/>
  <c r="AG129" i="32"/>
  <c r="AH129" i="32" s="1"/>
  <c r="AI129" i="32" s="1"/>
  <c r="AJ129" i="32" s="1"/>
  <c r="AK129" i="32" s="1"/>
  <c r="AL129" i="32" s="1"/>
  <c r="AM129" i="32" s="1"/>
  <c r="AN129" i="32" s="1"/>
  <c r="AO129" i="32" s="1"/>
  <c r="AP129" i="32" s="1"/>
  <c r="AQ129" i="32" s="1"/>
  <c r="AR129" i="32" s="1"/>
  <c r="AS129" i="32" s="1"/>
  <c r="AT129" i="32" s="1"/>
  <c r="AU129" i="32" s="1"/>
  <c r="AV129" i="32" s="1"/>
  <c r="AW129" i="32" s="1"/>
  <c r="AX129" i="32" s="1"/>
  <c r="AY129" i="32" s="1"/>
  <c r="AZ129" i="32" s="1"/>
  <c r="BA129" i="32" s="1"/>
  <c r="BB129" i="32" s="1"/>
  <c r="BC129" i="32" s="1"/>
  <c r="BD129" i="32" s="1"/>
  <c r="BE129" i="32" s="1"/>
  <c r="BF129" i="32" s="1"/>
  <c r="BG129" i="32" s="1"/>
  <c r="BH129" i="32" s="1"/>
  <c r="BI129" i="32" s="1"/>
  <c r="BJ129" i="32" s="1"/>
  <c r="BK129" i="32" s="1"/>
  <c r="BL129" i="32" s="1"/>
  <c r="BM129" i="32" s="1"/>
  <c r="BN129" i="32" s="1"/>
  <c r="BO129" i="32" s="1"/>
  <c r="BP129" i="32" s="1"/>
  <c r="BQ129" i="32" s="1"/>
  <c r="BR129" i="32" s="1"/>
  <c r="BS129" i="32" s="1"/>
  <c r="BT129" i="32" s="1"/>
  <c r="BU129" i="32" s="1"/>
  <c r="BV129" i="32" s="1"/>
  <c r="BW129" i="32" s="1"/>
  <c r="BX129" i="32" s="1"/>
  <c r="BY129" i="32" s="1"/>
  <c r="BZ129" i="32" s="1"/>
  <c r="CA129" i="32" s="1"/>
  <c r="CB129" i="32" s="1"/>
  <c r="CC129" i="32" s="1"/>
  <c r="CD129" i="32" s="1"/>
  <c r="CE129" i="32" s="1"/>
  <c r="CF129" i="32" s="1"/>
  <c r="CG129" i="32" s="1"/>
  <c r="CH129" i="32" s="1"/>
  <c r="CI129" i="32" s="1"/>
  <c r="CJ129" i="32" s="1"/>
  <c r="CK129" i="32" s="1"/>
  <c r="CL129" i="32" s="1"/>
  <c r="CM129" i="32" s="1"/>
  <c r="AG141" i="32"/>
  <c r="AH141" i="32" s="1"/>
  <c r="AG153" i="32"/>
  <c r="AG165" i="32"/>
  <c r="AG177" i="32"/>
  <c r="AG189" i="32"/>
  <c r="AH189" i="32" s="1"/>
  <c r="AG201" i="32"/>
  <c r="AH105" i="32"/>
  <c r="AH117" i="32"/>
  <c r="AI117" i="32" s="1"/>
  <c r="AJ117" i="32" s="1"/>
  <c r="AK117" i="32" s="1"/>
  <c r="AL117" i="32" s="1"/>
  <c r="AM117" i="32" s="1"/>
  <c r="AN117" i="32" s="1"/>
  <c r="AO117" i="32" s="1"/>
  <c r="AP117" i="32" s="1"/>
  <c r="AQ117" i="32" s="1"/>
  <c r="AR117" i="32" s="1"/>
  <c r="AS117" i="32" s="1"/>
  <c r="AT117" i="32" s="1"/>
  <c r="AU117" i="32" s="1"/>
  <c r="AV117" i="32" s="1"/>
  <c r="AW117" i="32" s="1"/>
  <c r="AX117" i="32" s="1"/>
  <c r="AY117" i="32" s="1"/>
  <c r="AZ117" i="32" s="1"/>
  <c r="BA117" i="32" s="1"/>
  <c r="BB117" i="32" s="1"/>
  <c r="BC117" i="32" s="1"/>
  <c r="BD117" i="32" s="1"/>
  <c r="BE117" i="32" s="1"/>
  <c r="BF117" i="32" s="1"/>
  <c r="BG117" i="32" s="1"/>
  <c r="BH117" i="32" s="1"/>
  <c r="BI117" i="32" s="1"/>
  <c r="BJ117" i="32" s="1"/>
  <c r="BK117" i="32" s="1"/>
  <c r="BL117" i="32" s="1"/>
  <c r="BM117" i="32" s="1"/>
  <c r="BN117" i="32" s="1"/>
  <c r="BO117" i="32" s="1"/>
  <c r="BP117" i="32" s="1"/>
  <c r="BQ117" i="32" s="1"/>
  <c r="BR117" i="32" s="1"/>
  <c r="BS117" i="32" s="1"/>
  <c r="BT117" i="32" s="1"/>
  <c r="BU117" i="32" s="1"/>
  <c r="BV117" i="32" s="1"/>
  <c r="BW117" i="32" s="1"/>
  <c r="BX117" i="32" s="1"/>
  <c r="BY117" i="32" s="1"/>
  <c r="BZ117" i="32" s="1"/>
  <c r="CA117" i="32" s="1"/>
  <c r="CB117" i="32" s="1"/>
  <c r="CC117" i="32" s="1"/>
  <c r="CD117" i="32" s="1"/>
  <c r="CE117" i="32" s="1"/>
  <c r="CF117" i="32" s="1"/>
  <c r="CG117" i="32" s="1"/>
  <c r="CH117" i="32" s="1"/>
  <c r="CI117" i="32" s="1"/>
  <c r="AH153" i="32"/>
  <c r="AI153" i="32" s="1"/>
  <c r="AJ153" i="32" s="1"/>
  <c r="AK153" i="32" s="1"/>
  <c r="AL153" i="32" s="1"/>
  <c r="AM153" i="32" s="1"/>
  <c r="AN153" i="32" s="1"/>
  <c r="AO153" i="32" s="1"/>
  <c r="AP153" i="32" s="1"/>
  <c r="AQ153" i="32" s="1"/>
  <c r="AH165" i="32"/>
  <c r="AH177" i="32"/>
  <c r="AI177" i="32" s="1"/>
  <c r="AJ177" i="32" s="1"/>
  <c r="AK177" i="32" s="1"/>
  <c r="AL177" i="32" s="1"/>
  <c r="AM177" i="32" s="1"/>
  <c r="AN177" i="32" s="1"/>
  <c r="AO177" i="32" s="1"/>
  <c r="AH201" i="32"/>
  <c r="AI105" i="32"/>
  <c r="AJ105" i="32" s="1"/>
  <c r="AK105" i="32" s="1"/>
  <c r="AI141" i="32"/>
  <c r="AJ141" i="32" s="1"/>
  <c r="AI165" i="32"/>
  <c r="AJ165" i="32" s="1"/>
  <c r="AK165" i="32" s="1"/>
  <c r="AI189" i="32"/>
  <c r="AI201" i="32"/>
  <c r="AJ201" i="32" s="1"/>
  <c r="AK201" i="32" s="1"/>
  <c r="AL201" i="32" s="1"/>
  <c r="AM201" i="32" s="1"/>
  <c r="AN201" i="32" s="1"/>
  <c r="AO201" i="32" s="1"/>
  <c r="AP201" i="32" s="1"/>
  <c r="AQ201" i="32" s="1"/>
  <c r="AR201" i="32" s="1"/>
  <c r="AS201" i="32" s="1"/>
  <c r="AJ189" i="32"/>
  <c r="AK189" i="32" s="1"/>
  <c r="AL189" i="32" s="1"/>
  <c r="AK141" i="32"/>
  <c r="AL141" i="32" s="1"/>
  <c r="AM141" i="32" s="1"/>
  <c r="AN141" i="32" s="1"/>
  <c r="AO141" i="32" s="1"/>
  <c r="AP141" i="32" s="1"/>
  <c r="AQ141" i="32" s="1"/>
  <c r="AR141" i="32" s="1"/>
  <c r="AS141" i="32" s="1"/>
  <c r="AT141" i="32" s="1"/>
  <c r="AU141" i="32" s="1"/>
  <c r="AV141" i="32" s="1"/>
  <c r="AW141" i="32" s="1"/>
  <c r="AX141" i="32" s="1"/>
  <c r="AY141" i="32" s="1"/>
  <c r="AZ141" i="32" s="1"/>
  <c r="BA141" i="32" s="1"/>
  <c r="BB141" i="32" s="1"/>
  <c r="BC141" i="32" s="1"/>
  <c r="AL105" i="32"/>
  <c r="AM105" i="32" s="1"/>
  <c r="AN105" i="32" s="1"/>
  <c r="AO105" i="32" s="1"/>
  <c r="AP105" i="32" s="1"/>
  <c r="AQ105" i="32" s="1"/>
  <c r="AR105" i="32" s="1"/>
  <c r="AS105" i="32" s="1"/>
  <c r="AT105" i="32" s="1"/>
  <c r="AU105" i="32" s="1"/>
  <c r="AV105" i="32" s="1"/>
  <c r="AW105" i="32" s="1"/>
  <c r="AX105" i="32" s="1"/>
  <c r="AY105" i="32" s="1"/>
  <c r="AZ105" i="32" s="1"/>
  <c r="BA105" i="32" s="1"/>
  <c r="BB105" i="32" s="1"/>
  <c r="BC105" i="32" s="1"/>
  <c r="BD105" i="32" s="1"/>
  <c r="BE105" i="32" s="1"/>
  <c r="BF105" i="32" s="1"/>
  <c r="BG105" i="32" s="1"/>
  <c r="BH105" i="32" s="1"/>
  <c r="BI105" i="32" s="1"/>
  <c r="BJ105" i="32" s="1"/>
  <c r="BK105" i="32" s="1"/>
  <c r="BL105" i="32" s="1"/>
  <c r="BM105" i="32" s="1"/>
  <c r="BN105" i="32" s="1"/>
  <c r="BO105" i="32" s="1"/>
  <c r="BP105" i="32" s="1"/>
  <c r="BQ105" i="32" s="1"/>
  <c r="BR105" i="32" s="1"/>
  <c r="BS105" i="32" s="1"/>
  <c r="BT105" i="32" s="1"/>
  <c r="BU105" i="32" s="1"/>
  <c r="BV105" i="32" s="1"/>
  <c r="BW105" i="32" s="1"/>
  <c r="BX105" i="32" s="1"/>
  <c r="BY105" i="32" s="1"/>
  <c r="AL165" i="32"/>
  <c r="AM165" i="32" s="1"/>
  <c r="AN165" i="32" s="1"/>
  <c r="AO165" i="32" s="1"/>
  <c r="AP165" i="32" s="1"/>
  <c r="AQ165" i="32" s="1"/>
  <c r="AR165" i="32" s="1"/>
  <c r="AS165" i="32" s="1"/>
  <c r="AT165" i="32" s="1"/>
  <c r="AU165" i="32" s="1"/>
  <c r="AV165" i="32" s="1"/>
  <c r="AW165" i="32" s="1"/>
  <c r="AX165" i="32" s="1"/>
  <c r="AM189" i="32"/>
  <c r="AN189" i="32" s="1"/>
  <c r="AO189" i="32" s="1"/>
  <c r="AP189" i="32" s="1"/>
  <c r="AQ189" i="32" s="1"/>
  <c r="AR189" i="32" s="1"/>
  <c r="AS189" i="32" s="1"/>
  <c r="AT189" i="32" s="1"/>
  <c r="AU189" i="32" s="1"/>
  <c r="AV189" i="32" s="1"/>
  <c r="AW189" i="32" s="1"/>
  <c r="AX189" i="32" s="1"/>
  <c r="AY189" i="32" s="1"/>
  <c r="AZ189" i="32" s="1"/>
  <c r="BA189" i="32" s="1"/>
  <c r="BB189" i="32" s="1"/>
  <c r="BC189" i="32" s="1"/>
  <c r="BD189" i="32" s="1"/>
  <c r="BE189" i="32" s="1"/>
  <c r="BF189" i="32" s="1"/>
  <c r="BG189" i="32" s="1"/>
  <c r="BH189" i="32" s="1"/>
  <c r="BI189" i="32" s="1"/>
  <c r="BJ189" i="32" s="1"/>
  <c r="BK189" i="32" s="1"/>
  <c r="BL189" i="32" s="1"/>
  <c r="BM189" i="32" s="1"/>
  <c r="BN189" i="32" s="1"/>
  <c r="BO189" i="32" s="1"/>
  <c r="BP189" i="32" s="1"/>
  <c r="BQ189" i="32" s="1"/>
  <c r="BR189" i="32" s="1"/>
  <c r="BS189" i="32" s="1"/>
  <c r="BT189" i="32" s="1"/>
  <c r="BU189" i="32" s="1"/>
  <c r="BV189" i="32" s="1"/>
  <c r="BW189" i="32" s="1"/>
  <c r="BX189" i="32" s="1"/>
  <c r="BY189" i="32" s="1"/>
  <c r="BZ189" i="32" s="1"/>
  <c r="CA189" i="32" s="1"/>
  <c r="CB189" i="32" s="1"/>
  <c r="CC189" i="32" s="1"/>
  <c r="CD189" i="32" s="1"/>
  <c r="CE189" i="32" s="1"/>
  <c r="CF189" i="32" s="1"/>
  <c r="CG189" i="32" s="1"/>
  <c r="CH189" i="32" s="1"/>
  <c r="CI189" i="32" s="1"/>
  <c r="CJ189" i="32" s="1"/>
  <c r="CK189" i="32" s="1"/>
  <c r="CL189" i="32" s="1"/>
  <c r="CM189" i="32" s="1"/>
  <c r="CN189" i="32" s="1"/>
  <c r="CO189" i="32" s="1"/>
  <c r="CP189" i="32" s="1"/>
  <c r="CQ189" i="32" s="1"/>
  <c r="CR189" i="32" s="1"/>
  <c r="CS189" i="32" s="1"/>
  <c r="CT189" i="32" s="1"/>
  <c r="CU189" i="32" s="1"/>
  <c r="CV189" i="32" s="1"/>
  <c r="CW189" i="32" s="1"/>
  <c r="CX189" i="32" s="1"/>
  <c r="CY189" i="32" s="1"/>
  <c r="CZ189" i="32" s="1"/>
  <c r="DA189" i="32" s="1"/>
  <c r="DB189" i="32" s="1"/>
  <c r="DC189" i="32" s="1"/>
  <c r="DD189" i="32" s="1"/>
  <c r="DE189" i="32" s="1"/>
  <c r="DF189" i="32" s="1"/>
  <c r="DG189" i="32" s="1"/>
  <c r="DH189" i="32" s="1"/>
  <c r="DI189" i="32" s="1"/>
  <c r="DJ189" i="32" s="1"/>
  <c r="DK189" i="32" s="1"/>
  <c r="DL189" i="32" s="1"/>
  <c r="DM189" i="32" s="1"/>
  <c r="DN189" i="32" s="1"/>
  <c r="DO189" i="32" s="1"/>
  <c r="DP189" i="32" s="1"/>
  <c r="DQ189" i="32" s="1"/>
  <c r="DR189" i="32" s="1"/>
  <c r="DS189" i="32" s="1"/>
  <c r="DT189" i="32" s="1"/>
  <c r="DU189" i="32" s="1"/>
  <c r="DV189" i="32" s="1"/>
  <c r="DW189" i="32" s="1"/>
  <c r="DX189" i="32" s="1"/>
  <c r="DY189" i="32" s="1"/>
  <c r="DZ189" i="32" s="1"/>
  <c r="EA189" i="32" s="1"/>
  <c r="EB189" i="32" s="1"/>
  <c r="EC189" i="32" s="1"/>
  <c r="ED189" i="32" s="1"/>
  <c r="EE189" i="32" s="1"/>
  <c r="EF189" i="32" s="1"/>
  <c r="EG189" i="32" s="1"/>
  <c r="EH189" i="32" s="1"/>
  <c r="EI189" i="32" s="1"/>
  <c r="EJ189" i="32" s="1"/>
  <c r="EK189" i="32" s="1"/>
  <c r="EL189" i="32" s="1"/>
  <c r="EM189" i="32" s="1"/>
  <c r="EN189" i="32" s="1"/>
  <c r="EO189" i="32" s="1"/>
  <c r="EP189" i="32" s="1"/>
  <c r="EQ189" i="32" s="1"/>
  <c r="ER189" i="32" s="1"/>
  <c r="ES189" i="32" s="1"/>
  <c r="ET189" i="32" s="1"/>
  <c r="EU189" i="32" s="1"/>
  <c r="EV189" i="32" s="1"/>
  <c r="EW189" i="32" s="1"/>
  <c r="AP177" i="32"/>
  <c r="AQ177" i="32" s="1"/>
  <c r="AR177" i="32" s="1"/>
  <c r="AS177" i="32" s="1"/>
  <c r="AT177" i="32" s="1"/>
  <c r="AU177" i="32" s="1"/>
  <c r="AV177" i="32" s="1"/>
  <c r="AW177" i="32" s="1"/>
  <c r="AX177" i="32" s="1"/>
  <c r="AY177" i="32" s="1"/>
  <c r="AZ177" i="32" s="1"/>
  <c r="BA177" i="32" s="1"/>
  <c r="BB177" i="32" s="1"/>
  <c r="BC177" i="32" s="1"/>
  <c r="BD177" i="32" s="1"/>
  <c r="BE177" i="32" s="1"/>
  <c r="BF177" i="32" s="1"/>
  <c r="BG177" i="32" s="1"/>
  <c r="BH177" i="32" s="1"/>
  <c r="BI177" i="32" s="1"/>
  <c r="BJ177" i="32" s="1"/>
  <c r="BK177" i="32" s="1"/>
  <c r="BL177" i="32" s="1"/>
  <c r="BM177" i="32" s="1"/>
  <c r="BN177" i="32" s="1"/>
  <c r="BO177" i="32" s="1"/>
  <c r="BP177" i="32" s="1"/>
  <c r="BQ177" i="32" s="1"/>
  <c r="BR177" i="32" s="1"/>
  <c r="BS177" i="32" s="1"/>
  <c r="BT177" i="32" s="1"/>
  <c r="BU177" i="32" s="1"/>
  <c r="BV177" i="32" s="1"/>
  <c r="BW177" i="32" s="1"/>
  <c r="BX177" i="32" s="1"/>
  <c r="BY177" i="32" s="1"/>
  <c r="BZ177" i="32" s="1"/>
  <c r="CA177" i="32" s="1"/>
  <c r="CB177" i="32" s="1"/>
  <c r="CC177" i="32" s="1"/>
  <c r="CD177" i="32" s="1"/>
  <c r="CE177" i="32" s="1"/>
  <c r="CF177" i="32" s="1"/>
  <c r="CG177" i="32" s="1"/>
  <c r="CH177" i="32" s="1"/>
  <c r="CI177" i="32" s="1"/>
  <c r="CJ177" i="32" s="1"/>
  <c r="CK177" i="32" s="1"/>
  <c r="CL177" i="32" s="1"/>
  <c r="CM177" i="32" s="1"/>
  <c r="CN177" i="32" s="1"/>
  <c r="CO177" i="32" s="1"/>
  <c r="CP177" i="32" s="1"/>
  <c r="CQ177" i="32" s="1"/>
  <c r="CR177" i="32" s="1"/>
  <c r="CS177" i="32" s="1"/>
  <c r="CT177" i="32" s="1"/>
  <c r="CU177" i="32" s="1"/>
  <c r="CV177" i="32" s="1"/>
  <c r="CW177" i="32" s="1"/>
  <c r="CX177" i="32" s="1"/>
  <c r="CY177" i="32" s="1"/>
  <c r="CZ177" i="32" s="1"/>
  <c r="DA177" i="32" s="1"/>
  <c r="DB177" i="32" s="1"/>
  <c r="DC177" i="32" s="1"/>
  <c r="DD177" i="32" s="1"/>
  <c r="DE177" i="32" s="1"/>
  <c r="DF177" i="32" s="1"/>
  <c r="DG177" i="32" s="1"/>
  <c r="DH177" i="32" s="1"/>
  <c r="DI177" i="32" s="1"/>
  <c r="DJ177" i="32" s="1"/>
  <c r="DK177" i="32" s="1"/>
  <c r="DL177" i="32" s="1"/>
  <c r="DM177" i="32" s="1"/>
  <c r="DN177" i="32" s="1"/>
  <c r="DO177" i="32" s="1"/>
  <c r="AR153" i="32"/>
  <c r="AS153" i="32" s="1"/>
  <c r="AT153" i="32" s="1"/>
  <c r="AU153" i="32" s="1"/>
  <c r="AV153" i="32" s="1"/>
  <c r="AW153" i="32" s="1"/>
  <c r="AX153" i="32" s="1"/>
  <c r="AY153" i="32" s="1"/>
  <c r="AZ153" i="32" s="1"/>
  <c r="BA153" i="32" s="1"/>
  <c r="BB153" i="32" s="1"/>
  <c r="BC153" i="32" s="1"/>
  <c r="BD153" i="32" s="1"/>
  <c r="BE153" i="32" s="1"/>
  <c r="BF153" i="32" s="1"/>
  <c r="BG153" i="32" s="1"/>
  <c r="BH153" i="32" s="1"/>
  <c r="BI153" i="32" s="1"/>
  <c r="BJ153" i="32" s="1"/>
  <c r="BK153" i="32" s="1"/>
  <c r="BL153" i="32" s="1"/>
  <c r="BM153" i="32" s="1"/>
  <c r="BN153" i="32" s="1"/>
  <c r="BO153" i="32" s="1"/>
  <c r="BP153" i="32" s="1"/>
  <c r="BQ153" i="32" s="1"/>
  <c r="BR153" i="32" s="1"/>
  <c r="BS153" i="32" s="1"/>
  <c r="BT153" i="32" s="1"/>
  <c r="BU153" i="32" s="1"/>
  <c r="BV153" i="32" s="1"/>
  <c r="BW153" i="32" s="1"/>
  <c r="BX153" i="32" s="1"/>
  <c r="BY153" i="32" s="1"/>
  <c r="BZ153" i="32" s="1"/>
  <c r="CA153" i="32" s="1"/>
  <c r="CB153" i="32" s="1"/>
  <c r="CC153" i="32" s="1"/>
  <c r="CD153" i="32" s="1"/>
  <c r="CE153" i="32" s="1"/>
  <c r="CF153" i="32" s="1"/>
  <c r="CG153" i="32" s="1"/>
  <c r="CH153" i="32" s="1"/>
  <c r="CI153" i="32" s="1"/>
  <c r="CJ153" i="32" s="1"/>
  <c r="CK153" i="32" s="1"/>
  <c r="CL153" i="32" s="1"/>
  <c r="CM153" i="32" s="1"/>
  <c r="CN153" i="32" s="1"/>
  <c r="CO153" i="32" s="1"/>
  <c r="CP153" i="32" s="1"/>
  <c r="CQ153" i="32" s="1"/>
  <c r="CR153" i="32" s="1"/>
  <c r="CS153" i="32" s="1"/>
  <c r="CT153" i="32" s="1"/>
  <c r="CU153" i="32" s="1"/>
  <c r="CV153" i="32" s="1"/>
  <c r="CW153" i="32" s="1"/>
  <c r="CX153" i="32" s="1"/>
  <c r="CY153" i="32" s="1"/>
  <c r="CZ153" i="32" s="1"/>
  <c r="DA153" i="32" s="1"/>
  <c r="AT201" i="32"/>
  <c r="AU201" i="32" s="1"/>
  <c r="AV201" i="32" s="1"/>
  <c r="AW201" i="32" s="1"/>
  <c r="AX201" i="32" s="1"/>
  <c r="AY201" i="32" s="1"/>
  <c r="AZ201" i="32" s="1"/>
  <c r="BA201" i="32" s="1"/>
  <c r="BB201" i="32" s="1"/>
  <c r="BC201" i="32" s="1"/>
  <c r="BD201" i="32" s="1"/>
  <c r="BE201" i="32" s="1"/>
  <c r="BF201" i="32" s="1"/>
  <c r="BG201" i="32" s="1"/>
  <c r="BH201" i="32" s="1"/>
  <c r="BI201" i="32" s="1"/>
  <c r="BJ201" i="32" s="1"/>
  <c r="BK201" i="32" s="1"/>
  <c r="BL201" i="32" s="1"/>
  <c r="BM201" i="32" s="1"/>
  <c r="BN201" i="32" s="1"/>
  <c r="BO201" i="32" s="1"/>
  <c r="BP201" i="32" s="1"/>
  <c r="BQ201" i="32" s="1"/>
  <c r="AY165" i="32"/>
  <c r="AZ165" i="32" s="1"/>
  <c r="BA165" i="32" s="1"/>
  <c r="BB165" i="32" s="1"/>
  <c r="BC165" i="32" s="1"/>
  <c r="BD165" i="32" s="1"/>
  <c r="BE165" i="32" s="1"/>
  <c r="BF165" i="32" s="1"/>
  <c r="BG165" i="32" s="1"/>
  <c r="BH165" i="32" s="1"/>
  <c r="BI165" i="32" s="1"/>
  <c r="BJ165" i="32" s="1"/>
  <c r="BK165" i="32" s="1"/>
  <c r="BL165" i="32" s="1"/>
  <c r="BM165" i="32" s="1"/>
  <c r="BN165" i="32" s="1"/>
  <c r="BO165" i="32" s="1"/>
  <c r="BP165" i="32" s="1"/>
  <c r="BQ165" i="32" s="1"/>
  <c r="BR165" i="32" s="1"/>
  <c r="BS165" i="32" s="1"/>
  <c r="BT165" i="32" s="1"/>
  <c r="BU165" i="32" s="1"/>
  <c r="BV165" i="32" s="1"/>
  <c r="BW165" i="32" s="1"/>
  <c r="BX165" i="32" s="1"/>
  <c r="BY165" i="32" s="1"/>
  <c r="BZ165" i="32" s="1"/>
  <c r="CA165" i="32" s="1"/>
  <c r="CB165" i="32" s="1"/>
  <c r="CC165" i="32" s="1"/>
  <c r="CD165" i="32" s="1"/>
  <c r="CE165" i="32" s="1"/>
  <c r="CF165" i="32" s="1"/>
  <c r="CG165" i="32" s="1"/>
  <c r="CH165" i="32" s="1"/>
  <c r="CI165" i="32" s="1"/>
  <c r="CJ165" i="32" s="1"/>
  <c r="CK165" i="32" s="1"/>
  <c r="CL165" i="32" s="1"/>
  <c r="CM165" i="32" s="1"/>
  <c r="CN165" i="32" s="1"/>
  <c r="CO165" i="32" s="1"/>
  <c r="CP165" i="32" s="1"/>
  <c r="CQ165" i="32" s="1"/>
  <c r="CR165" i="32" s="1"/>
  <c r="CS165" i="32" s="1"/>
  <c r="CT165" i="32" s="1"/>
  <c r="CU165" i="32" s="1"/>
  <c r="CV165" i="32" s="1"/>
  <c r="CW165" i="32" s="1"/>
  <c r="CX165" i="32" s="1"/>
  <c r="CY165" i="32" s="1"/>
  <c r="CZ165" i="32" s="1"/>
  <c r="DA165" i="32" s="1"/>
  <c r="DB165" i="32" s="1"/>
  <c r="DC165" i="32" s="1"/>
  <c r="DD165" i="32" s="1"/>
  <c r="DE165" i="32" s="1"/>
  <c r="DF165" i="32" s="1"/>
  <c r="DG165" i="32" s="1"/>
  <c r="DH165" i="32" s="1"/>
  <c r="DI165" i="32" s="1"/>
  <c r="DJ165" i="32" s="1"/>
  <c r="DK165" i="32" s="1"/>
  <c r="DL165" i="32" s="1"/>
  <c r="DM165" i="32" s="1"/>
  <c r="DN165" i="32" s="1"/>
  <c r="DO165" i="32" s="1"/>
  <c r="DP165" i="32" s="1"/>
  <c r="DQ165" i="32" s="1"/>
  <c r="DR165" i="32" s="1"/>
  <c r="DS165" i="32" s="1"/>
  <c r="DT165" i="32" s="1"/>
  <c r="DU165" i="32" s="1"/>
  <c r="DV165" i="32" s="1"/>
  <c r="DW165" i="32" s="1"/>
  <c r="DX165" i="32" s="1"/>
  <c r="DY165" i="32" s="1"/>
  <c r="DZ165" i="32" s="1"/>
  <c r="EA165" i="32" s="1"/>
  <c r="EB165" i="32" s="1"/>
  <c r="EC165" i="32" s="1"/>
  <c r="ED165" i="32" s="1"/>
  <c r="EE165" i="32" s="1"/>
  <c r="EF165" i="32" s="1"/>
  <c r="EG165" i="32" s="1"/>
  <c r="EH165" i="32" s="1"/>
  <c r="EI165" i="32" s="1"/>
  <c r="EJ165" i="32" s="1"/>
  <c r="EK165" i="32" s="1"/>
  <c r="EL165" i="32" s="1"/>
  <c r="EM165" i="32" s="1"/>
  <c r="EN165" i="32" s="1"/>
  <c r="EO165" i="32" s="1"/>
  <c r="EP165" i="32" s="1"/>
  <c r="EQ165" i="32" s="1"/>
  <c r="ER165" i="32" s="1"/>
  <c r="ES165" i="32" s="1"/>
  <c r="ET165" i="32" s="1"/>
  <c r="EU165" i="32" s="1"/>
  <c r="EV165" i="32" s="1"/>
  <c r="EW165" i="32" s="1"/>
  <c r="BD141" i="32"/>
  <c r="BE141" i="32" s="1"/>
  <c r="BF141" i="32" s="1"/>
  <c r="BG141" i="32" s="1"/>
  <c r="BH141" i="32" s="1"/>
  <c r="BI141" i="32" s="1"/>
  <c r="BJ141" i="32" s="1"/>
  <c r="BK141" i="32" s="1"/>
  <c r="BL141" i="32" s="1"/>
  <c r="BM141" i="32" s="1"/>
  <c r="BN141" i="32" s="1"/>
  <c r="BO141" i="32" s="1"/>
  <c r="BP141" i="32" s="1"/>
  <c r="BQ141" i="32" s="1"/>
  <c r="BR141" i="32" s="1"/>
  <c r="BS141" i="32" s="1"/>
  <c r="BT141" i="32" s="1"/>
  <c r="BU141" i="32" s="1"/>
  <c r="BV141" i="32" s="1"/>
  <c r="BW141" i="32" s="1"/>
  <c r="BX141" i="32" s="1"/>
  <c r="BY141" i="32" s="1"/>
  <c r="BZ141" i="32" s="1"/>
  <c r="CA141" i="32" s="1"/>
  <c r="CB141" i="32" s="1"/>
  <c r="CC141" i="32" s="1"/>
  <c r="CD141" i="32" s="1"/>
  <c r="CE141" i="32" s="1"/>
  <c r="CF141" i="32" s="1"/>
  <c r="CG141" i="32" s="1"/>
  <c r="CH141" i="32" s="1"/>
  <c r="CI141" i="32" s="1"/>
  <c r="CJ141" i="32" s="1"/>
  <c r="CK141" i="32" s="1"/>
  <c r="CL141" i="32" s="1"/>
  <c r="CM141" i="32" s="1"/>
  <c r="CN141" i="32" s="1"/>
  <c r="CO141" i="32" s="1"/>
  <c r="CP141" i="32" s="1"/>
  <c r="CQ141" i="32" s="1"/>
  <c r="CR141" i="32" s="1"/>
  <c r="CS141" i="32" s="1"/>
  <c r="CT141" i="32" s="1"/>
  <c r="CU141" i="32" s="1"/>
  <c r="BR201" i="32"/>
  <c r="BS201" i="32" s="1"/>
  <c r="BT201" i="32" s="1"/>
  <c r="BU201" i="32" s="1"/>
  <c r="BV201" i="32" s="1"/>
  <c r="BW201" i="32" s="1"/>
  <c r="BX201" i="32" s="1"/>
  <c r="BY201" i="32" s="1"/>
  <c r="BZ201" i="32" s="1"/>
  <c r="CA201" i="32" s="1"/>
  <c r="CB201" i="32" s="1"/>
  <c r="CC201" i="32" s="1"/>
  <c r="CD201" i="32" s="1"/>
  <c r="CE201" i="32" s="1"/>
  <c r="CF201" i="32" s="1"/>
  <c r="CG201" i="32" s="1"/>
  <c r="CH201" i="32" s="1"/>
  <c r="CI201" i="32" s="1"/>
  <c r="CJ201" i="32" s="1"/>
  <c r="CK201" i="32" s="1"/>
  <c r="CL201" i="32" s="1"/>
  <c r="CM201" i="32" s="1"/>
  <c r="CN201" i="32" s="1"/>
  <c r="CO201" i="32" s="1"/>
  <c r="CP201" i="32" s="1"/>
  <c r="CQ201" i="32" s="1"/>
  <c r="CR201" i="32" s="1"/>
  <c r="CS201" i="32" s="1"/>
  <c r="CT201" i="32" s="1"/>
  <c r="CU201" i="32" s="1"/>
  <c r="CV201" i="32" s="1"/>
  <c r="CW201" i="32" s="1"/>
  <c r="CX201" i="32" s="1"/>
  <c r="CY201" i="32" s="1"/>
  <c r="CZ201" i="32" s="1"/>
  <c r="DA201" i="32" s="1"/>
  <c r="DB201" i="32" s="1"/>
  <c r="DC201" i="32" s="1"/>
  <c r="DD201" i="32" s="1"/>
  <c r="DE201" i="32" s="1"/>
  <c r="DF201" i="32" s="1"/>
  <c r="DG201" i="32" s="1"/>
  <c r="DH201" i="32" s="1"/>
  <c r="DI201" i="32" s="1"/>
  <c r="DJ201" i="32" s="1"/>
  <c r="DK201" i="32" s="1"/>
  <c r="DL201" i="32" s="1"/>
  <c r="DM201" i="32" s="1"/>
  <c r="DN201" i="32" s="1"/>
  <c r="DO201" i="32" s="1"/>
  <c r="DP201" i="32" s="1"/>
  <c r="DQ201" i="32" s="1"/>
  <c r="DR201" i="32" s="1"/>
  <c r="DS201" i="32" s="1"/>
  <c r="DT201" i="32" s="1"/>
  <c r="DU201" i="32" s="1"/>
  <c r="DV201" i="32" s="1"/>
  <c r="DW201" i="32" s="1"/>
  <c r="DX201" i="32" s="1"/>
  <c r="DY201" i="32" s="1"/>
  <c r="DZ201" i="32" s="1"/>
  <c r="EA201" i="32" s="1"/>
  <c r="EB201" i="32" s="1"/>
  <c r="EC201" i="32" s="1"/>
  <c r="BZ105" i="32"/>
  <c r="CA105" i="32" s="1"/>
  <c r="CB105" i="32" s="1"/>
  <c r="CC105" i="32" s="1"/>
  <c r="CN129" i="32"/>
  <c r="CO129" i="32" s="1"/>
  <c r="CP129" i="32" s="1"/>
  <c r="CQ129" i="32" s="1"/>
  <c r="CR129" i="32" s="1"/>
  <c r="CS129" i="32" s="1"/>
  <c r="CT129" i="32" s="1"/>
  <c r="CU129" i="32" s="1"/>
  <c r="CV129" i="32" s="1"/>
  <c r="CW129" i="32" s="1"/>
  <c r="CX129" i="32" s="1"/>
  <c r="CY129" i="32" s="1"/>
  <c r="CZ129" i="32" s="1"/>
  <c r="DA129" i="32" s="1"/>
  <c r="DB129" i="32" s="1"/>
  <c r="DC129" i="32" s="1"/>
  <c r="DD129" i="32" s="1"/>
  <c r="DE129" i="32" s="1"/>
  <c r="DF129" i="32" s="1"/>
  <c r="DG129" i="32" s="1"/>
  <c r="DH129" i="32" s="1"/>
  <c r="DI129" i="32" s="1"/>
  <c r="DJ129" i="32" s="1"/>
  <c r="DK129" i="32" s="1"/>
  <c r="DL129" i="32" s="1"/>
  <c r="DM129" i="32" s="1"/>
  <c r="DN129" i="32" s="1"/>
  <c r="DO129" i="32" s="1"/>
  <c r="DP129" i="32" s="1"/>
  <c r="DQ129" i="32" s="1"/>
  <c r="DR129" i="32" s="1"/>
  <c r="DS129" i="32" s="1"/>
  <c r="DT129" i="32" s="1"/>
  <c r="DU129" i="32" s="1"/>
  <c r="DV129" i="32" s="1"/>
  <c r="DW129" i="32" s="1"/>
  <c r="DX129" i="32" s="1"/>
  <c r="DY129" i="32" s="1"/>
  <c r="DZ129" i="32" s="1"/>
  <c r="EA129" i="32" s="1"/>
  <c r="EB129" i="32" s="1"/>
  <c r="EC129" i="32" s="1"/>
  <c r="ED129" i="32" s="1"/>
  <c r="EE129" i="32" s="1"/>
  <c r="EF129" i="32" s="1"/>
  <c r="EG129" i="32" s="1"/>
  <c r="EH129" i="32" s="1"/>
  <c r="EI129" i="32" s="1"/>
  <c r="EJ129" i="32" s="1"/>
  <c r="EK129" i="32" s="1"/>
  <c r="EL129" i="32" s="1"/>
  <c r="EM129" i="32" s="1"/>
  <c r="EN129" i="32" s="1"/>
  <c r="EO129" i="32" s="1"/>
  <c r="EP129" i="32" s="1"/>
  <c r="EQ129" i="32" s="1"/>
  <c r="ER129" i="32" s="1"/>
  <c r="ES129" i="32" s="1"/>
  <c r="ET129" i="32" s="1"/>
  <c r="EU129" i="32" s="1"/>
  <c r="EV129" i="32" s="1"/>
  <c r="EW129" i="32" s="1"/>
  <c r="DB153" i="32"/>
  <c r="DC153" i="32" s="1"/>
  <c r="DD153" i="32" s="1"/>
  <c r="DE153" i="32" s="1"/>
  <c r="DF153" i="32" s="1"/>
  <c r="DG153" i="32" s="1"/>
  <c r="DH153" i="32" s="1"/>
  <c r="DI153" i="32" s="1"/>
  <c r="DJ153" i="32" s="1"/>
  <c r="DK153" i="32" s="1"/>
  <c r="DL153" i="32" s="1"/>
  <c r="DM153" i="32" s="1"/>
  <c r="DN153" i="32" s="1"/>
  <c r="DO153" i="32" s="1"/>
  <c r="DP153" i="32" s="1"/>
  <c r="DQ153" i="32" s="1"/>
  <c r="DR153" i="32" s="1"/>
  <c r="DS153" i="32" s="1"/>
  <c r="DT153" i="32" s="1"/>
  <c r="DU153" i="32" s="1"/>
  <c r="DV153" i="32" s="1"/>
  <c r="DW153" i="32" s="1"/>
  <c r="DX153" i="32" s="1"/>
  <c r="DY153" i="32" s="1"/>
  <c r="DZ153" i="32" s="1"/>
  <c r="EA153" i="32" s="1"/>
  <c r="EB153" i="32" s="1"/>
  <c r="EC153" i="32" s="1"/>
  <c r="ED153" i="32" s="1"/>
  <c r="EE153" i="32" s="1"/>
  <c r="EF153" i="32" s="1"/>
  <c r="EG153" i="32" s="1"/>
  <c r="EH153" i="32" s="1"/>
  <c r="EI153" i="32" s="1"/>
  <c r="EJ153" i="32" s="1"/>
  <c r="EK153" i="32" s="1"/>
  <c r="EL153" i="32" s="1"/>
  <c r="EM153" i="32" s="1"/>
  <c r="EN153" i="32" s="1"/>
  <c r="EO153" i="32" s="1"/>
  <c r="EP153" i="32" s="1"/>
  <c r="EQ153" i="32" s="1"/>
  <c r="ER153" i="32" s="1"/>
  <c r="ES153" i="32" s="1"/>
  <c r="ET153" i="32" s="1"/>
  <c r="EU153" i="32" s="1"/>
  <c r="EV153" i="32" s="1"/>
  <c r="EW153" i="32" s="1"/>
  <c r="EX153" i="32" s="1"/>
  <c r="DP177" i="32"/>
  <c r="DQ177" i="32" s="1"/>
  <c r="DR177" i="32" s="1"/>
  <c r="DS177" i="32" s="1"/>
  <c r="DT177" i="32" s="1"/>
  <c r="DU177" i="32" s="1"/>
  <c r="DV177" i="32" s="1"/>
  <c r="DW177" i="32" s="1"/>
  <c r="DX177" i="32" s="1"/>
  <c r="DY177" i="32" s="1"/>
  <c r="DZ177" i="32" s="1"/>
  <c r="EA177" i="32" s="1"/>
  <c r="EB177" i="32" s="1"/>
  <c r="EC177" i="32" s="1"/>
  <c r="ED177" i="32" s="1"/>
  <c r="EE177" i="32" s="1"/>
  <c r="EF177" i="32" s="1"/>
  <c r="EG177" i="32" s="1"/>
  <c r="EH177" i="32" s="1"/>
  <c r="EI177" i="32" s="1"/>
  <c r="EJ177" i="32" s="1"/>
  <c r="EK177" i="32" s="1"/>
  <c r="EL177" i="32" s="1"/>
  <c r="EM177" i="32" s="1"/>
  <c r="EN177" i="32" s="1"/>
  <c r="EO177" i="32" s="1"/>
  <c r="EP177" i="32" s="1"/>
  <c r="EQ177" i="32" s="1"/>
  <c r="ER177" i="32" s="1"/>
  <c r="ES177" i="32" s="1"/>
  <c r="ET177" i="32" s="1"/>
  <c r="EU177" i="32" s="1"/>
  <c r="EV177" i="32" s="1"/>
  <c r="EW177" i="32" s="1"/>
  <c r="ED201" i="32"/>
  <c r="EE201" i="32" s="1"/>
  <c r="EF201" i="32" s="1"/>
  <c r="EG201" i="32" s="1"/>
  <c r="EH201" i="32" s="1"/>
  <c r="EI201" i="32" s="1"/>
  <c r="EJ201" i="32" s="1"/>
  <c r="EK201" i="32" s="1"/>
  <c r="EL201" i="32" s="1"/>
  <c r="EM201" i="32" s="1"/>
  <c r="EN201" i="32" s="1"/>
  <c r="EO201" i="32" s="1"/>
  <c r="EP201" i="32" s="1"/>
  <c r="EQ201" i="32" s="1"/>
  <c r="ER201" i="32" s="1"/>
  <c r="ES201" i="32" s="1"/>
  <c r="ET201" i="32" s="1"/>
  <c r="EU201" i="32" s="1"/>
  <c r="EV201" i="32" s="1"/>
  <c r="EW201" i="32" s="1"/>
  <c r="EX201" i="32" s="1"/>
  <c r="FJ18" i="9"/>
  <c r="FJ18" i="31" s="1"/>
  <c r="E79" i="29"/>
  <c r="FJ19" i="9"/>
  <c r="FJ19" i="31" s="1"/>
  <c r="FJ20" i="9"/>
  <c r="FJ20" i="31" s="1"/>
  <c r="FJ21" i="9"/>
  <c r="FJ21" i="31" s="1"/>
  <c r="FJ26" i="9"/>
  <c r="FJ26" i="31" s="1"/>
  <c r="FJ27" i="9"/>
  <c r="FJ27" i="31" s="1"/>
  <c r="FJ28" i="9"/>
  <c r="FJ28" i="31" s="1"/>
  <c r="FJ29" i="9"/>
  <c r="FJ29" i="31" s="1"/>
  <c r="FJ30" i="9"/>
  <c r="FJ30" i="31" s="1"/>
  <c r="FJ41" i="9"/>
  <c r="FJ41" i="31" s="1"/>
  <c r="FJ42" i="9"/>
  <c r="FJ42" i="31" s="1"/>
  <c r="FJ43" i="9"/>
  <c r="FJ43" i="31" s="1"/>
  <c r="FJ44" i="9"/>
  <c r="FJ44" i="31" s="1"/>
  <c r="FJ45" i="9"/>
  <c r="FJ45" i="31" s="1"/>
  <c r="FJ46" i="9"/>
  <c r="FJ46" i="31" s="1"/>
  <c r="FJ47" i="9"/>
  <c r="FJ47" i="31" s="1"/>
  <c r="FJ48" i="9"/>
  <c r="FJ48" i="31" s="1"/>
  <c r="FJ49" i="9"/>
  <c r="FJ49" i="31" s="1"/>
  <c r="FJ50" i="9"/>
  <c r="FJ50" i="31" s="1"/>
  <c r="FJ111" i="9"/>
  <c r="FJ111" i="31" s="1"/>
  <c r="AD14" i="34"/>
  <c r="V113" i="31"/>
  <c r="V112" i="31"/>
  <c r="V111" i="31"/>
  <c r="V110" i="31"/>
  <c r="V109" i="31"/>
  <c r="V108" i="31"/>
  <c r="V107" i="31"/>
  <c r="V106" i="31"/>
  <c r="V105" i="31"/>
  <c r="V104" i="31"/>
  <c r="V103" i="31"/>
  <c r="V102" i="31"/>
  <c r="V101" i="31"/>
  <c r="V100" i="31"/>
  <c r="V99" i="31"/>
  <c r="V98" i="31"/>
  <c r="V97" i="31"/>
  <c r="V96" i="31"/>
  <c r="V95" i="31"/>
  <c r="V94" i="31"/>
  <c r="V93" i="31"/>
  <c r="V92" i="31"/>
  <c r="V91" i="31"/>
  <c r="V90" i="31"/>
  <c r="V89" i="31"/>
  <c r="V88" i="31"/>
  <c r="V87" i="31"/>
  <c r="V86" i="31"/>
  <c r="V85" i="31"/>
  <c r="V84" i="31"/>
  <c r="V83" i="31"/>
  <c r="V82" i="31"/>
  <c r="V81" i="31"/>
  <c r="V80" i="31"/>
  <c r="V79" i="31"/>
  <c r="V78" i="31"/>
  <c r="V77" i="31"/>
  <c r="V76" i="31"/>
  <c r="V75" i="31"/>
  <c r="V74" i="31"/>
  <c r="V73" i="31"/>
  <c r="V72" i="31"/>
  <c r="V71" i="31"/>
  <c r="V70" i="31"/>
  <c r="V69" i="31"/>
  <c r="V68" i="31"/>
  <c r="V67" i="31"/>
  <c r="V66" i="31"/>
  <c r="V65" i="31"/>
  <c r="V64" i="31"/>
  <c r="V63" i="31"/>
  <c r="V62" i="31"/>
  <c r="V61" i="31"/>
  <c r="V60" i="31"/>
  <c r="V59" i="31"/>
  <c r="V58" i="31"/>
  <c r="V57" i="31"/>
  <c r="V56" i="31"/>
  <c r="V55" i="31"/>
  <c r="V54" i="31"/>
  <c r="V53" i="31"/>
  <c r="V52" i="31"/>
  <c r="V51" i="31"/>
  <c r="V50" i="31"/>
  <c r="V49" i="31"/>
  <c r="V48" i="31"/>
  <c r="V47" i="31"/>
  <c r="V46" i="31"/>
  <c r="V45" i="31"/>
  <c r="V44" i="31"/>
  <c r="V43" i="31"/>
  <c r="V42" i="31"/>
  <c r="V41" i="31"/>
  <c r="V40" i="31"/>
  <c r="V39" i="31"/>
  <c r="V38" i="31"/>
  <c r="V37" i="31"/>
  <c r="V36" i="31"/>
  <c r="V35" i="31"/>
  <c r="V34" i="31"/>
  <c r="V33" i="31"/>
  <c r="V32" i="31"/>
  <c r="V31" i="31"/>
  <c r="V30" i="31"/>
  <c r="V29" i="31"/>
  <c r="V28" i="31"/>
  <c r="V27" i="31"/>
  <c r="V26" i="31"/>
  <c r="V25" i="31"/>
  <c r="V24" i="31"/>
  <c r="V23" i="31"/>
  <c r="V22" i="31"/>
  <c r="V21" i="31"/>
  <c r="V20" i="31"/>
  <c r="V19" i="31"/>
  <c r="V18" i="31"/>
  <c r="V17" i="31"/>
  <c r="V16" i="31"/>
  <c r="V15" i="31"/>
  <c r="FJ15" i="9"/>
  <c r="FJ15" i="31" s="1"/>
  <c r="FJ16" i="9"/>
  <c r="FJ16" i="31" s="1"/>
  <c r="FJ17" i="9"/>
  <c r="FJ17" i="31" s="1"/>
  <c r="FJ22" i="9"/>
  <c r="FJ22" i="31" s="1"/>
  <c r="FJ23" i="9"/>
  <c r="FJ23" i="31" s="1"/>
  <c r="FJ51" i="9"/>
  <c r="FJ51" i="31" s="1"/>
  <c r="FJ52" i="9"/>
  <c r="FJ52" i="31" s="1"/>
  <c r="FJ53" i="9"/>
  <c r="FJ53" i="31" s="1"/>
  <c r="FJ54" i="9"/>
  <c r="FJ54" i="31" s="1"/>
  <c r="FJ55" i="9"/>
  <c r="FJ55" i="31" s="1"/>
  <c r="AD28" i="34"/>
  <c r="FJ24" i="9"/>
  <c r="FJ24" i="31" s="1"/>
  <c r="FJ25" i="9"/>
  <c r="FJ25" i="31" s="1"/>
  <c r="AD42" i="34"/>
  <c r="FJ31" i="9"/>
  <c r="FJ31" i="31" s="1"/>
  <c r="FJ32" i="9"/>
  <c r="FJ32" i="31" s="1"/>
  <c r="FJ33" i="9"/>
  <c r="FJ33" i="31" s="1"/>
  <c r="FJ34" i="9"/>
  <c r="FJ34" i="31" s="1"/>
  <c r="FJ35" i="9"/>
  <c r="FJ35" i="31" s="1"/>
  <c r="FJ80" i="9"/>
  <c r="FJ80" i="31" s="1"/>
  <c r="FJ81" i="9"/>
  <c r="FJ81" i="31" s="1"/>
  <c r="AD56" i="34"/>
  <c r="FJ82" i="9"/>
  <c r="FJ82" i="31" s="1"/>
  <c r="FJ83" i="9"/>
  <c r="FJ83" i="31" s="1"/>
  <c r="FJ84" i="9"/>
  <c r="FJ84" i="31" s="1"/>
  <c r="FJ85" i="9"/>
  <c r="FJ85" i="31" s="1"/>
  <c r="FJ86" i="9"/>
  <c r="FJ86" i="31" s="1"/>
  <c r="FJ87" i="9"/>
  <c r="FJ87" i="31" s="1"/>
  <c r="FJ88" i="9"/>
  <c r="FJ88" i="31" s="1"/>
  <c r="FJ89" i="9"/>
  <c r="FJ89" i="31" s="1"/>
  <c r="FJ90" i="9"/>
  <c r="FJ90" i="31" s="1"/>
  <c r="FJ91" i="9"/>
  <c r="FJ91" i="31" s="1"/>
  <c r="FJ92" i="9"/>
  <c r="FJ92" i="31" s="1"/>
  <c r="FJ93" i="9"/>
  <c r="FJ93" i="31" s="1"/>
  <c r="FJ94" i="9"/>
  <c r="FJ94" i="31" s="1"/>
  <c r="FJ95" i="9"/>
  <c r="FJ95" i="31" s="1"/>
  <c r="FJ96" i="9"/>
  <c r="FJ96" i="31" s="1"/>
  <c r="FJ97" i="9"/>
  <c r="FJ97" i="31" s="1"/>
  <c r="FJ98" i="9"/>
  <c r="FJ98" i="31" s="1"/>
  <c r="FJ99" i="9"/>
  <c r="FJ99" i="31" s="1"/>
  <c r="FJ100" i="9"/>
  <c r="FJ100" i="31" s="1"/>
  <c r="FJ101" i="9"/>
  <c r="FJ101" i="31" s="1"/>
  <c r="FJ102" i="9"/>
  <c r="FJ102" i="31" s="1"/>
  <c r="FJ103" i="9"/>
  <c r="FJ103" i="31" s="1"/>
  <c r="FJ104" i="9"/>
  <c r="FJ104" i="31" s="1"/>
  <c r="FJ105" i="9"/>
  <c r="FJ105" i="31" s="1"/>
  <c r="FJ106" i="9"/>
  <c r="FJ106" i="31" s="1"/>
  <c r="FJ107" i="9"/>
  <c r="FJ107" i="31" s="1"/>
  <c r="FJ108" i="9"/>
  <c r="FJ108" i="31" s="1"/>
  <c r="FJ109" i="9"/>
  <c r="FJ109" i="31" s="1"/>
  <c r="FJ110" i="9"/>
  <c r="FJ110" i="31" s="1"/>
  <c r="AD70" i="34"/>
  <c r="FJ36" i="9"/>
  <c r="FJ36" i="31" s="1"/>
  <c r="FJ37" i="9"/>
  <c r="FJ37" i="31" s="1"/>
  <c r="FJ38" i="9"/>
  <c r="FJ38" i="31" s="1"/>
  <c r="FJ39" i="9"/>
  <c r="FJ39" i="31" s="1"/>
  <c r="FJ40" i="9"/>
  <c r="FJ40" i="31" s="1"/>
  <c r="AD84" i="34"/>
  <c r="CX186" i="34"/>
  <c r="CV158" i="34"/>
  <c r="B229" i="34"/>
  <c r="FA231" i="34" s="1"/>
  <c r="B215" i="34"/>
  <c r="FA217" i="34" s="1"/>
  <c r="B201" i="34"/>
  <c r="FA203" i="34" s="1"/>
  <c r="B187" i="34"/>
  <c r="FA189" i="34" s="1"/>
  <c r="B173" i="34"/>
  <c r="FA175" i="34" s="1"/>
  <c r="B159" i="34"/>
  <c r="FA161" i="34" s="1"/>
  <c r="B145" i="34"/>
  <c r="FA147" i="34" s="1"/>
  <c r="B131" i="34"/>
  <c r="FA133" i="34" s="1"/>
  <c r="B117" i="34"/>
  <c r="FA119" i="34" s="1"/>
  <c r="B103" i="34"/>
  <c r="FA105" i="34" s="1"/>
  <c r="B89" i="34"/>
  <c r="FA91" i="34" s="1"/>
  <c r="B75" i="34"/>
  <c r="B61" i="34"/>
  <c r="FA63" i="34" s="1"/>
  <c r="B47" i="34"/>
  <c r="B33" i="34"/>
  <c r="FA35" i="34" s="1"/>
  <c r="AD140" i="34"/>
  <c r="AI147" i="34" s="1"/>
  <c r="AD154" i="34"/>
  <c r="AI161" i="34" s="1"/>
  <c r="AD168" i="34"/>
  <c r="AD182" i="34"/>
  <c r="AG189" i="34" s="1"/>
  <c r="AD196" i="34"/>
  <c r="AD210" i="34"/>
  <c r="AI217" i="34" s="1"/>
  <c r="AD224" i="34"/>
  <c r="AG175" i="34"/>
  <c r="AG231" i="34"/>
  <c r="AH161" i="34"/>
  <c r="AH189" i="34"/>
  <c r="AH217" i="34"/>
  <c r="AJ161" i="34"/>
  <c r="AJ189" i="34"/>
  <c r="AJ217" i="34"/>
  <c r="AK175" i="34"/>
  <c r="AK231" i="34"/>
  <c r="AL161" i="34"/>
  <c r="AL189" i="34"/>
  <c r="AL217" i="34"/>
  <c r="AM161" i="34"/>
  <c r="AM203" i="34"/>
  <c r="AM217" i="34"/>
  <c r="AN161" i="34"/>
  <c r="AN189" i="34"/>
  <c r="AN217" i="34"/>
  <c r="AO175" i="34"/>
  <c r="AO189" i="34"/>
  <c r="AO231" i="34"/>
  <c r="AP161" i="34"/>
  <c r="AP189" i="34"/>
  <c r="AP217" i="34"/>
  <c r="AQ161" i="34"/>
  <c r="AQ217" i="34"/>
  <c r="AR161" i="34"/>
  <c r="AR189" i="34"/>
  <c r="AR217" i="34"/>
  <c r="AS161" i="34"/>
  <c r="AS175" i="34"/>
  <c r="AS189" i="34"/>
  <c r="AS217" i="34"/>
  <c r="AS231" i="34"/>
  <c r="AT161" i="34"/>
  <c r="AT189" i="34"/>
  <c r="AT217" i="34"/>
  <c r="AU161" i="34"/>
  <c r="AU189" i="34"/>
  <c r="AU217" i="34"/>
  <c r="AV161" i="34"/>
  <c r="AV189" i="34"/>
  <c r="AV217" i="34"/>
  <c r="AW161" i="34"/>
  <c r="AW175" i="34"/>
  <c r="AW189" i="34"/>
  <c r="AW217" i="34"/>
  <c r="AW231" i="34"/>
  <c r="AX161" i="34"/>
  <c r="AX189" i="34"/>
  <c r="AX217" i="34"/>
  <c r="AY161" i="34"/>
  <c r="AY189" i="34"/>
  <c r="AY217" i="34"/>
  <c r="AZ161" i="34"/>
  <c r="AZ189" i="34"/>
  <c r="AZ217" i="34"/>
  <c r="BA161" i="34"/>
  <c r="BA175" i="34"/>
  <c r="BA189" i="34"/>
  <c r="BA217" i="34"/>
  <c r="BA231" i="34"/>
  <c r="BB161" i="34"/>
  <c r="BB189" i="34"/>
  <c r="BB217" i="34"/>
  <c r="BC161" i="34"/>
  <c r="BC189" i="34"/>
  <c r="BC217" i="34"/>
  <c r="BD161" i="34"/>
  <c r="BD189" i="34"/>
  <c r="BD217" i="34"/>
  <c r="BE161" i="34"/>
  <c r="BE175" i="34"/>
  <c r="BE189" i="34"/>
  <c r="BE217" i="34"/>
  <c r="BE231" i="34"/>
  <c r="BF161" i="34"/>
  <c r="BF189" i="34"/>
  <c r="BF217" i="34"/>
  <c r="BG161" i="34"/>
  <c r="BG189" i="34"/>
  <c r="BG217" i="34"/>
  <c r="BH161" i="34"/>
  <c r="BH189" i="34"/>
  <c r="BH217" i="34"/>
  <c r="BI161" i="34"/>
  <c r="BI175" i="34"/>
  <c r="BI189" i="34"/>
  <c r="BI217" i="34"/>
  <c r="BI231" i="34"/>
  <c r="BJ161" i="34"/>
  <c r="BJ189" i="34"/>
  <c r="BJ217" i="34"/>
  <c r="BK161" i="34"/>
  <c r="BK189" i="34"/>
  <c r="BK217" i="34"/>
  <c r="BL161" i="34"/>
  <c r="BL189" i="34"/>
  <c r="BL217" i="34"/>
  <c r="BM161" i="34"/>
  <c r="BM175" i="34"/>
  <c r="BM189" i="34"/>
  <c r="BM217" i="34"/>
  <c r="BM231" i="34"/>
  <c r="BN161" i="34"/>
  <c r="BN189" i="34"/>
  <c r="BN217" i="34"/>
  <c r="BO161" i="34"/>
  <c r="BO189" i="34"/>
  <c r="BO217" i="34"/>
  <c r="BP161" i="34"/>
  <c r="BP189" i="34"/>
  <c r="BP217" i="34"/>
  <c r="BQ161" i="34"/>
  <c r="BQ175" i="34"/>
  <c r="BQ189" i="34"/>
  <c r="BQ217" i="34"/>
  <c r="BQ231" i="34"/>
  <c r="BR161" i="34"/>
  <c r="BR189" i="34"/>
  <c r="BR217" i="34"/>
  <c r="BS147" i="34"/>
  <c r="BS161" i="34"/>
  <c r="BS189" i="34"/>
  <c r="BS217" i="34"/>
  <c r="BT161" i="34"/>
  <c r="BT189" i="34"/>
  <c r="BT217" i="34"/>
  <c r="BU161" i="34"/>
  <c r="BU175" i="34"/>
  <c r="BU189" i="34"/>
  <c r="BU217" i="34"/>
  <c r="BU231" i="34"/>
  <c r="BV161" i="34"/>
  <c r="BV189" i="34"/>
  <c r="BV217" i="34"/>
  <c r="BW147" i="34"/>
  <c r="BW161" i="34"/>
  <c r="BW189" i="34"/>
  <c r="BW217" i="34"/>
  <c r="BX161" i="34"/>
  <c r="BX189" i="34"/>
  <c r="BX217" i="34"/>
  <c r="BY161" i="34"/>
  <c r="BY175" i="34"/>
  <c r="BY189" i="34"/>
  <c r="BY217" i="34"/>
  <c r="BY231" i="34"/>
  <c r="BZ161" i="34"/>
  <c r="BZ189" i="34"/>
  <c r="BZ217" i="34"/>
  <c r="CA147" i="34"/>
  <c r="CA161" i="34"/>
  <c r="CA189" i="34"/>
  <c r="CA217" i="34"/>
  <c r="CB161" i="34"/>
  <c r="CB189" i="34"/>
  <c r="CB217" i="34"/>
  <c r="CC161" i="34"/>
  <c r="CC175" i="34"/>
  <c r="CC189" i="34"/>
  <c r="CC217" i="34"/>
  <c r="CC231" i="34"/>
  <c r="CD161" i="34"/>
  <c r="CD189" i="34"/>
  <c r="CD217" i="34"/>
  <c r="CE147" i="34"/>
  <c r="CE161" i="34"/>
  <c r="CE189" i="34"/>
  <c r="CE203" i="34"/>
  <c r="CE217" i="34"/>
  <c r="CF161" i="34"/>
  <c r="CF189" i="34"/>
  <c r="CF217" i="34"/>
  <c r="CG161" i="34"/>
  <c r="CG175" i="34"/>
  <c r="CG189" i="34"/>
  <c r="CG217" i="34"/>
  <c r="CG231" i="34"/>
  <c r="CH161" i="34"/>
  <c r="CH189" i="34"/>
  <c r="CH217" i="34"/>
  <c r="CI147" i="34"/>
  <c r="CI161" i="34"/>
  <c r="CI189" i="34"/>
  <c r="CI203" i="34"/>
  <c r="CI217" i="34"/>
  <c r="CJ161" i="34"/>
  <c r="CJ189" i="34"/>
  <c r="CJ217" i="34"/>
  <c r="CK161" i="34"/>
  <c r="CK175" i="34"/>
  <c r="CK189" i="34"/>
  <c r="CK217" i="34"/>
  <c r="CK231" i="34"/>
  <c r="CL161" i="34"/>
  <c r="CL189" i="34"/>
  <c r="CL217" i="34"/>
  <c r="CM147" i="34"/>
  <c r="CM161" i="34"/>
  <c r="CM189" i="34"/>
  <c r="CM203" i="34"/>
  <c r="CM217" i="34"/>
  <c r="CN161" i="34"/>
  <c r="CN189" i="34"/>
  <c r="CN217" i="34"/>
  <c r="CO161" i="34"/>
  <c r="CO175" i="34"/>
  <c r="CO189" i="34"/>
  <c r="CO217" i="34"/>
  <c r="CO231" i="34"/>
  <c r="CP161" i="34"/>
  <c r="CP189" i="34"/>
  <c r="CP217" i="34"/>
  <c r="CQ147" i="34"/>
  <c r="CQ161" i="34"/>
  <c r="CQ189" i="34"/>
  <c r="CQ203" i="34"/>
  <c r="CQ217" i="34"/>
  <c r="CR161" i="34"/>
  <c r="CR189" i="34"/>
  <c r="CR217" i="34"/>
  <c r="CS161" i="34"/>
  <c r="CS175" i="34"/>
  <c r="CS189" i="34"/>
  <c r="CS217" i="34"/>
  <c r="CS231" i="34"/>
  <c r="CT161" i="34"/>
  <c r="CT189" i="34"/>
  <c r="CT217" i="34"/>
  <c r="CU147" i="34"/>
  <c r="CU161" i="34"/>
  <c r="CU189" i="34"/>
  <c r="CU203" i="34"/>
  <c r="CU217" i="34"/>
  <c r="CV161" i="34"/>
  <c r="CV189" i="34"/>
  <c r="CV217" i="34"/>
  <c r="CW161" i="34"/>
  <c r="CW175" i="34"/>
  <c r="CW189" i="34"/>
  <c r="CW217" i="34"/>
  <c r="CW231" i="34"/>
  <c r="CX161" i="34"/>
  <c r="CX189" i="34"/>
  <c r="CX217" i="34"/>
  <c r="CY147" i="34"/>
  <c r="CY161" i="34"/>
  <c r="CY189" i="34"/>
  <c r="CY203" i="34"/>
  <c r="CY217" i="34"/>
  <c r="CZ161" i="34"/>
  <c r="CZ189" i="34"/>
  <c r="CZ217" i="34"/>
  <c r="DA161" i="34"/>
  <c r="DA175" i="34"/>
  <c r="DA189" i="34"/>
  <c r="DA217" i="34"/>
  <c r="DA231" i="34"/>
  <c r="DB161" i="34"/>
  <c r="DB189" i="34"/>
  <c r="DB217" i="34"/>
  <c r="DC147" i="34"/>
  <c r="DC161" i="34"/>
  <c r="DC189" i="34"/>
  <c r="DC203" i="34"/>
  <c r="DC217" i="34"/>
  <c r="DD161" i="34"/>
  <c r="DD189" i="34"/>
  <c r="DD217" i="34"/>
  <c r="DE161" i="34"/>
  <c r="DE175" i="34"/>
  <c r="DE189" i="34"/>
  <c r="DE217" i="34"/>
  <c r="DE231" i="34"/>
  <c r="DF161" i="34"/>
  <c r="DF189" i="34"/>
  <c r="DF217" i="34"/>
  <c r="DG147" i="34"/>
  <c r="DG161" i="34"/>
  <c r="DG189" i="34"/>
  <c r="DG203" i="34"/>
  <c r="DG217" i="34"/>
  <c r="DH161" i="34"/>
  <c r="DH189" i="34"/>
  <c r="DH217" i="34"/>
  <c r="DI161" i="34"/>
  <c r="DI175" i="34"/>
  <c r="DI189" i="34"/>
  <c r="DI217" i="34"/>
  <c r="DI231" i="34"/>
  <c r="DJ161" i="34"/>
  <c r="DJ189" i="34"/>
  <c r="DJ217" i="34"/>
  <c r="DK147" i="34"/>
  <c r="DK161" i="34"/>
  <c r="DK189" i="34"/>
  <c r="DK203" i="34"/>
  <c r="DK217" i="34"/>
  <c r="DL161" i="34"/>
  <c r="DL189" i="34"/>
  <c r="DL217" i="34"/>
  <c r="DM161" i="34"/>
  <c r="DM175" i="34"/>
  <c r="DM189" i="34"/>
  <c r="DM217" i="34"/>
  <c r="DM231" i="34"/>
  <c r="DN161" i="34"/>
  <c r="DN189" i="34"/>
  <c r="DN217" i="34"/>
  <c r="DO147" i="34"/>
  <c r="DO161" i="34"/>
  <c r="DO189" i="34"/>
  <c r="DO203" i="34"/>
  <c r="DO217" i="34"/>
  <c r="DP161" i="34"/>
  <c r="DP189" i="34"/>
  <c r="DP217" i="34"/>
  <c r="DQ161" i="34"/>
  <c r="DQ175" i="34"/>
  <c r="DQ189" i="34"/>
  <c r="DQ217" i="34"/>
  <c r="DQ231" i="34"/>
  <c r="DR161" i="34"/>
  <c r="DR189" i="34"/>
  <c r="DR217" i="34"/>
  <c r="DS147" i="34"/>
  <c r="DS161" i="34"/>
  <c r="DS189" i="34"/>
  <c r="DS203" i="34"/>
  <c r="DS217" i="34"/>
  <c r="DT161" i="34"/>
  <c r="DT189" i="34"/>
  <c r="DT217" i="34"/>
  <c r="DU161" i="34"/>
  <c r="DU175" i="34"/>
  <c r="DU189" i="34"/>
  <c r="DU217" i="34"/>
  <c r="DU231" i="34"/>
  <c r="DV161" i="34"/>
  <c r="DV189" i="34"/>
  <c r="DV217" i="34"/>
  <c r="DW147" i="34"/>
  <c r="DW161" i="34"/>
  <c r="DW189" i="34"/>
  <c r="DW203" i="34"/>
  <c r="DW217" i="34"/>
  <c r="DX161" i="34"/>
  <c r="DX189" i="34"/>
  <c r="DX217" i="34"/>
  <c r="DY161" i="34"/>
  <c r="DY175" i="34"/>
  <c r="DY189" i="34"/>
  <c r="DY217" i="34"/>
  <c r="DY231" i="34"/>
  <c r="DZ161" i="34"/>
  <c r="DZ189" i="34"/>
  <c r="DZ217" i="34"/>
  <c r="EA147" i="34"/>
  <c r="EA161" i="34"/>
  <c r="EA189" i="34"/>
  <c r="EA203" i="34"/>
  <c r="EA217" i="34"/>
  <c r="EB161" i="34"/>
  <c r="EB189" i="34"/>
  <c r="EB217" i="34"/>
  <c r="EC161" i="34"/>
  <c r="EC175" i="34"/>
  <c r="EC189" i="34"/>
  <c r="EC217" i="34"/>
  <c r="EC231" i="34"/>
  <c r="ED161" i="34"/>
  <c r="ED189" i="34"/>
  <c r="ED217" i="34"/>
  <c r="EE147" i="34"/>
  <c r="EE161" i="34"/>
  <c r="EE189" i="34"/>
  <c r="EE203" i="34"/>
  <c r="EE217" i="34"/>
  <c r="EF161" i="34"/>
  <c r="EF189" i="34"/>
  <c r="EF217" i="34"/>
  <c r="EG147" i="34"/>
  <c r="EG161" i="34"/>
  <c r="EG175" i="34"/>
  <c r="EG189" i="34"/>
  <c r="EG203" i="34"/>
  <c r="EG217" i="34"/>
  <c r="EG231" i="34"/>
  <c r="EH161" i="34"/>
  <c r="EH189" i="34"/>
  <c r="EH217" i="34"/>
  <c r="EI147" i="34"/>
  <c r="EI161" i="34"/>
  <c r="EI175" i="34"/>
  <c r="EI189" i="34"/>
  <c r="EI203" i="34"/>
  <c r="EI217" i="34"/>
  <c r="EI231" i="34"/>
  <c r="EJ161" i="34"/>
  <c r="EJ189" i="34"/>
  <c r="EJ217" i="34"/>
  <c r="EK147" i="34"/>
  <c r="EK161" i="34"/>
  <c r="EK175" i="34"/>
  <c r="EK189" i="34"/>
  <c r="EK203" i="34"/>
  <c r="EK217" i="34"/>
  <c r="EK231" i="34"/>
  <c r="EL161" i="34"/>
  <c r="EL189" i="34"/>
  <c r="EL217" i="34"/>
  <c r="EM147" i="34"/>
  <c r="EM161" i="34"/>
  <c r="EM175" i="34"/>
  <c r="EM189" i="34"/>
  <c r="EM203" i="34"/>
  <c r="EM217" i="34"/>
  <c r="EM231" i="34"/>
  <c r="EN161" i="34"/>
  <c r="EN189" i="34"/>
  <c r="EN217" i="34"/>
  <c r="EO147" i="34"/>
  <c r="EO161" i="34"/>
  <c r="EO175" i="34"/>
  <c r="EO189" i="34"/>
  <c r="EO203" i="34"/>
  <c r="EO217" i="34"/>
  <c r="EO231" i="34"/>
  <c r="EP161" i="34"/>
  <c r="EP189" i="34"/>
  <c r="EP217" i="34"/>
  <c r="EQ147" i="34"/>
  <c r="EQ161" i="34"/>
  <c r="EQ175" i="34"/>
  <c r="EQ189" i="34"/>
  <c r="EQ203" i="34"/>
  <c r="EQ217" i="34"/>
  <c r="EQ231" i="34"/>
  <c r="ER161" i="34"/>
  <c r="ER189" i="34"/>
  <c r="ER217" i="34"/>
  <c r="ES147" i="34"/>
  <c r="ES161" i="34"/>
  <c r="ES175" i="34"/>
  <c r="ES189" i="34"/>
  <c r="ES203" i="34"/>
  <c r="ES217" i="34"/>
  <c r="ES231" i="34"/>
  <c r="ET161" i="34"/>
  <c r="ET189" i="34"/>
  <c r="ET217" i="34"/>
  <c r="EU147" i="34"/>
  <c r="EU161" i="34"/>
  <c r="EU175" i="34"/>
  <c r="EU189" i="34"/>
  <c r="EU203" i="34"/>
  <c r="EU217" i="34"/>
  <c r="EU231" i="34"/>
  <c r="EV161" i="34"/>
  <c r="EV189" i="34"/>
  <c r="EV217" i="34"/>
  <c r="EW147" i="34"/>
  <c r="EW161" i="34"/>
  <c r="EW175" i="34"/>
  <c r="EW189" i="34"/>
  <c r="EW203" i="34"/>
  <c r="EW217" i="34"/>
  <c r="EW231" i="34"/>
  <c r="EX161" i="34"/>
  <c r="EX189" i="34"/>
  <c r="EX217" i="34"/>
  <c r="FJ56" i="9"/>
  <c r="FJ56" i="31" s="1"/>
  <c r="FJ57" i="9"/>
  <c r="FJ57" i="31"/>
  <c r="FJ58" i="9"/>
  <c r="FJ58" i="31" s="1"/>
  <c r="FJ59" i="9"/>
  <c r="FJ59" i="31" s="1"/>
  <c r="FJ60" i="9"/>
  <c r="FJ60" i="31" s="1"/>
  <c r="FJ61" i="9"/>
  <c r="FJ61" i="31"/>
  <c r="FJ62" i="9"/>
  <c r="FJ62" i="31" s="1"/>
  <c r="FJ63" i="9"/>
  <c r="FJ63" i="31" s="1"/>
  <c r="FJ64" i="9"/>
  <c r="FJ64" i="31" s="1"/>
  <c r="FJ65" i="9"/>
  <c r="FJ65" i="31"/>
  <c r="FJ66" i="9"/>
  <c r="FJ66" i="31" s="1"/>
  <c r="FJ67" i="9"/>
  <c r="FJ67" i="31" s="1"/>
  <c r="FJ68" i="9"/>
  <c r="FJ68" i="31" s="1"/>
  <c r="FJ69" i="9"/>
  <c r="FJ69" i="31"/>
  <c r="FJ70" i="9"/>
  <c r="FJ70" i="31" s="1"/>
  <c r="FJ71" i="9"/>
  <c r="FJ71" i="31" s="1"/>
  <c r="FJ72" i="9"/>
  <c r="FJ72" i="31" s="1"/>
  <c r="FJ73" i="9"/>
  <c r="FJ73" i="31"/>
  <c r="FJ74" i="9"/>
  <c r="FJ74" i="31" s="1"/>
  <c r="FJ75" i="9"/>
  <c r="FJ75" i="31" s="1"/>
  <c r="FJ76" i="9"/>
  <c r="FJ76" i="31" s="1"/>
  <c r="FJ77" i="9"/>
  <c r="FJ77" i="31"/>
  <c r="FJ78" i="9"/>
  <c r="FJ78" i="31" s="1"/>
  <c r="FJ79" i="9"/>
  <c r="FJ79" i="31" s="1"/>
  <c r="AD98" i="34"/>
  <c r="AD112" i="34"/>
  <c r="AF119" i="34"/>
  <c r="AG119" i="34"/>
  <c r="AH119" i="34"/>
  <c r="AI119" i="34"/>
  <c r="AJ119" i="34"/>
  <c r="AK119" i="34"/>
  <c r="AL119" i="34"/>
  <c r="AM119" i="34"/>
  <c r="AN119" i="34"/>
  <c r="AO119" i="34"/>
  <c r="AP119" i="34"/>
  <c r="AQ119" i="34"/>
  <c r="AR119" i="34"/>
  <c r="AS119" i="34"/>
  <c r="AT119" i="34"/>
  <c r="AU119" i="34"/>
  <c r="AV119" i="34"/>
  <c r="AW119" i="34"/>
  <c r="AX119" i="34"/>
  <c r="AY119" i="34"/>
  <c r="AZ119" i="34"/>
  <c r="BA119" i="34"/>
  <c r="BB119" i="34"/>
  <c r="BC119" i="34"/>
  <c r="BD119" i="34"/>
  <c r="BE119" i="34"/>
  <c r="BF119" i="34"/>
  <c r="BG119" i="34"/>
  <c r="BH119" i="34"/>
  <c r="BI119" i="34"/>
  <c r="BJ119" i="34"/>
  <c r="BK119" i="34"/>
  <c r="BL119" i="34"/>
  <c r="BM119" i="34"/>
  <c r="BN119" i="34"/>
  <c r="BO119" i="34"/>
  <c r="BP119" i="34"/>
  <c r="BQ119" i="34"/>
  <c r="BR119" i="34"/>
  <c r="BS119" i="34"/>
  <c r="BT119" i="34"/>
  <c r="BU119" i="34"/>
  <c r="BV119" i="34"/>
  <c r="BW119" i="34"/>
  <c r="BX119" i="34"/>
  <c r="BY119" i="34"/>
  <c r="BZ119" i="34"/>
  <c r="CA119" i="34"/>
  <c r="CB119" i="34"/>
  <c r="CC119" i="34"/>
  <c r="CD119" i="34"/>
  <c r="CE119" i="34"/>
  <c r="CF119" i="34"/>
  <c r="CG119" i="34"/>
  <c r="CH119" i="34"/>
  <c r="CI119" i="34"/>
  <c r="CJ119" i="34"/>
  <c r="CK119" i="34"/>
  <c r="CL119" i="34"/>
  <c r="CM119" i="34"/>
  <c r="CN119" i="34"/>
  <c r="CO119" i="34"/>
  <c r="CP119" i="34"/>
  <c r="CQ119" i="34"/>
  <c r="CR119" i="34"/>
  <c r="CS119" i="34"/>
  <c r="CT119" i="34"/>
  <c r="CU119" i="34"/>
  <c r="CV119" i="34"/>
  <c r="CW119" i="34"/>
  <c r="CX119" i="34"/>
  <c r="CY119" i="34"/>
  <c r="CZ119" i="34"/>
  <c r="DA119" i="34"/>
  <c r="DB119" i="34"/>
  <c r="DC119" i="34"/>
  <c r="DD119" i="34"/>
  <c r="DE119" i="34"/>
  <c r="DF119" i="34"/>
  <c r="DG119" i="34"/>
  <c r="DH119" i="34"/>
  <c r="DI119" i="34"/>
  <c r="DJ119" i="34"/>
  <c r="DK119" i="34"/>
  <c r="DL119" i="34"/>
  <c r="DM119" i="34"/>
  <c r="DN119" i="34"/>
  <c r="DO119" i="34"/>
  <c r="DP119" i="34"/>
  <c r="DQ119" i="34"/>
  <c r="DR119" i="34"/>
  <c r="DS119" i="34"/>
  <c r="DT119" i="34"/>
  <c r="DU119" i="34"/>
  <c r="DV119" i="34"/>
  <c r="DW119" i="34"/>
  <c r="DX119" i="34"/>
  <c r="DY119" i="34"/>
  <c r="DZ119" i="34"/>
  <c r="EA119" i="34"/>
  <c r="EB119" i="34"/>
  <c r="EC119" i="34"/>
  <c r="ED119" i="34"/>
  <c r="EE119" i="34"/>
  <c r="EF119" i="34"/>
  <c r="EG119" i="34"/>
  <c r="EH119" i="34"/>
  <c r="EI119" i="34"/>
  <c r="EJ119" i="34"/>
  <c r="EK119" i="34"/>
  <c r="EL119" i="34"/>
  <c r="EM119" i="34"/>
  <c r="EN119" i="34"/>
  <c r="EO119" i="34"/>
  <c r="EP119" i="34"/>
  <c r="EQ119" i="34"/>
  <c r="ER119" i="34"/>
  <c r="ES119" i="34"/>
  <c r="ET119" i="34"/>
  <c r="EU119" i="34"/>
  <c r="EV119" i="34"/>
  <c r="EW119" i="34"/>
  <c r="EX119" i="34"/>
  <c r="AD126" i="34"/>
  <c r="AF133" i="34"/>
  <c r="AG133" i="34"/>
  <c r="AH133" i="34"/>
  <c r="AI133" i="34"/>
  <c r="AJ133" i="34"/>
  <c r="AK133" i="34"/>
  <c r="AL133" i="34"/>
  <c r="AM133" i="34"/>
  <c r="AN133" i="34"/>
  <c r="AO133" i="34"/>
  <c r="AP133" i="34"/>
  <c r="AQ133" i="34"/>
  <c r="AR133" i="34"/>
  <c r="AS133" i="34"/>
  <c r="AT133" i="34"/>
  <c r="AU133" i="34"/>
  <c r="AV133" i="34"/>
  <c r="AW133" i="34"/>
  <c r="AX133" i="34"/>
  <c r="AY133" i="34"/>
  <c r="AZ133" i="34"/>
  <c r="BA133" i="34"/>
  <c r="BB133" i="34"/>
  <c r="BC133" i="34"/>
  <c r="BD133" i="34"/>
  <c r="BE133" i="34"/>
  <c r="BF133" i="34"/>
  <c r="BG133" i="34"/>
  <c r="BH133" i="34"/>
  <c r="BI133" i="34"/>
  <c r="BJ133" i="34"/>
  <c r="BK133" i="34"/>
  <c r="BL133" i="34"/>
  <c r="BM133" i="34"/>
  <c r="BN133" i="34"/>
  <c r="BO133" i="34"/>
  <c r="BP133" i="34"/>
  <c r="BQ133" i="34"/>
  <c r="BR133" i="34"/>
  <c r="BS133" i="34"/>
  <c r="BT133" i="34"/>
  <c r="BU133" i="34"/>
  <c r="BV133" i="34"/>
  <c r="BW133" i="34"/>
  <c r="BX133" i="34"/>
  <c r="BY133" i="34"/>
  <c r="BZ133" i="34"/>
  <c r="CA133" i="34"/>
  <c r="CB133" i="34"/>
  <c r="CC133" i="34"/>
  <c r="CD133" i="34"/>
  <c r="CE133" i="34"/>
  <c r="CF133" i="34"/>
  <c r="CG133" i="34"/>
  <c r="CH133" i="34"/>
  <c r="CI133" i="34"/>
  <c r="CJ133" i="34"/>
  <c r="CK133" i="34"/>
  <c r="CL133" i="34"/>
  <c r="CM133" i="34"/>
  <c r="CN133" i="34"/>
  <c r="CO133" i="34"/>
  <c r="CP133" i="34"/>
  <c r="CQ133" i="34"/>
  <c r="CR133" i="34"/>
  <c r="CS133" i="34"/>
  <c r="CT133" i="34"/>
  <c r="CU133" i="34"/>
  <c r="CV133" i="34"/>
  <c r="CW133" i="34"/>
  <c r="CX133" i="34"/>
  <c r="CY133" i="34"/>
  <c r="CZ133" i="34"/>
  <c r="DA133" i="34"/>
  <c r="DB133" i="34"/>
  <c r="DC133" i="34"/>
  <c r="DD133" i="34"/>
  <c r="DE133" i="34"/>
  <c r="DF133" i="34"/>
  <c r="DG133" i="34"/>
  <c r="DH133" i="34"/>
  <c r="DI133" i="34"/>
  <c r="DJ133" i="34"/>
  <c r="DK133" i="34"/>
  <c r="DL133" i="34"/>
  <c r="DM133" i="34"/>
  <c r="DN133" i="34"/>
  <c r="DO133" i="34"/>
  <c r="DP133" i="34"/>
  <c r="DQ133" i="34"/>
  <c r="DR133" i="34"/>
  <c r="DS133" i="34"/>
  <c r="DT133" i="34"/>
  <c r="DU133" i="34"/>
  <c r="DV133" i="34"/>
  <c r="DW133" i="34"/>
  <c r="DX133" i="34"/>
  <c r="DY133" i="34"/>
  <c r="DZ133" i="34"/>
  <c r="EA133" i="34"/>
  <c r="EB133" i="34"/>
  <c r="EC133" i="34"/>
  <c r="ED133" i="34"/>
  <c r="EE133" i="34"/>
  <c r="EF133" i="34"/>
  <c r="EG133" i="34"/>
  <c r="EH133" i="34"/>
  <c r="EI133" i="34"/>
  <c r="EJ133" i="34"/>
  <c r="EK133" i="34"/>
  <c r="EL133" i="34"/>
  <c r="EM133" i="34"/>
  <c r="EN133" i="34"/>
  <c r="EO133" i="34"/>
  <c r="EP133" i="34"/>
  <c r="EQ133" i="34"/>
  <c r="ER133" i="34"/>
  <c r="ES133" i="34"/>
  <c r="ET133" i="34"/>
  <c r="EU133" i="34"/>
  <c r="EV133" i="34"/>
  <c r="EW133" i="34"/>
  <c r="EX133" i="34"/>
  <c r="AF24" i="34"/>
  <c r="AF243" i="34" s="1"/>
  <c r="AG24" i="34"/>
  <c r="AG243" i="34" s="1"/>
  <c r="AH24" i="34"/>
  <c r="AH243" i="34" s="1"/>
  <c r="AI24" i="34"/>
  <c r="AI243" i="34" s="1"/>
  <c r="AJ24" i="34"/>
  <c r="AJ243" i="34" s="1"/>
  <c r="AK24" i="34"/>
  <c r="AK243" i="34" s="1"/>
  <c r="AL24" i="34"/>
  <c r="AL243" i="34" s="1"/>
  <c r="AM24" i="34"/>
  <c r="AM243" i="34" s="1"/>
  <c r="AN24" i="34"/>
  <c r="AN243" i="34" s="1"/>
  <c r="AO24" i="34"/>
  <c r="AO243" i="34" s="1"/>
  <c r="AP24" i="34"/>
  <c r="AP243" i="34" s="1"/>
  <c r="AQ24" i="34"/>
  <c r="AQ243" i="34" s="1"/>
  <c r="AR24" i="34"/>
  <c r="AR243" i="34" s="1"/>
  <c r="AS24" i="34"/>
  <c r="AS243" i="34" s="1"/>
  <c r="AT24" i="34"/>
  <c r="AT243" i="34" s="1"/>
  <c r="AU24" i="34"/>
  <c r="AU243" i="34" s="1"/>
  <c r="AV24" i="34"/>
  <c r="AV243" i="34" s="1"/>
  <c r="AW24" i="34"/>
  <c r="AW243" i="34" s="1"/>
  <c r="AX24" i="34"/>
  <c r="AX243" i="34" s="1"/>
  <c r="AY24" i="34"/>
  <c r="AY243" i="34" s="1"/>
  <c r="AZ24" i="34"/>
  <c r="AZ243" i="34" s="1"/>
  <c r="BA24" i="34"/>
  <c r="BA243" i="34" s="1"/>
  <c r="BB24" i="34"/>
  <c r="BB243" i="34" s="1"/>
  <c r="BC24" i="34"/>
  <c r="BC243" i="34" s="1"/>
  <c r="BD24" i="34"/>
  <c r="BD243" i="34" s="1"/>
  <c r="BE24" i="34"/>
  <c r="BE243" i="34" s="1"/>
  <c r="BF24" i="34"/>
  <c r="BF243" i="34" s="1"/>
  <c r="BG24" i="34"/>
  <c r="BG243" i="34" s="1"/>
  <c r="BH24" i="34"/>
  <c r="BH243" i="34" s="1"/>
  <c r="BI24" i="34"/>
  <c r="BI243" i="34" s="1"/>
  <c r="BJ24" i="34"/>
  <c r="BJ243" i="34" s="1"/>
  <c r="BK24" i="34"/>
  <c r="BK243" i="34" s="1"/>
  <c r="BL24" i="34"/>
  <c r="BL243" i="34" s="1"/>
  <c r="BM24" i="34"/>
  <c r="BM243" i="34" s="1"/>
  <c r="BN24" i="34"/>
  <c r="BN243" i="34" s="1"/>
  <c r="BO24" i="34"/>
  <c r="BO243" i="34" s="1"/>
  <c r="BP24" i="34"/>
  <c r="BP243" i="34" s="1"/>
  <c r="BQ24" i="34"/>
  <c r="BQ243" i="34" s="1"/>
  <c r="BR24" i="34"/>
  <c r="BR243" i="34" s="1"/>
  <c r="BS24" i="34"/>
  <c r="BS243" i="34" s="1"/>
  <c r="BT24" i="34"/>
  <c r="BT243" i="34" s="1"/>
  <c r="BU24" i="34"/>
  <c r="BU243" i="34" s="1"/>
  <c r="BV24" i="34"/>
  <c r="BV243" i="34" s="1"/>
  <c r="BW24" i="34"/>
  <c r="BW243" i="34" s="1"/>
  <c r="BX24" i="34"/>
  <c r="BX243" i="34" s="1"/>
  <c r="BY24" i="34"/>
  <c r="BY243" i="34" s="1"/>
  <c r="BZ24" i="34"/>
  <c r="BZ243" i="34" s="1"/>
  <c r="CA24" i="34"/>
  <c r="CA243" i="34" s="1"/>
  <c r="CB24" i="34"/>
  <c r="CB243" i="34" s="1"/>
  <c r="CC24" i="34"/>
  <c r="CC243" i="34" s="1"/>
  <c r="CD24" i="34"/>
  <c r="CD243" i="34" s="1"/>
  <c r="CE24" i="34"/>
  <c r="CE243" i="34" s="1"/>
  <c r="CF24" i="34"/>
  <c r="CF243" i="34" s="1"/>
  <c r="CG24" i="34"/>
  <c r="CG243" i="34" s="1"/>
  <c r="CH24" i="34"/>
  <c r="CH243" i="34" s="1"/>
  <c r="CI24" i="34"/>
  <c r="CI243" i="34" s="1"/>
  <c r="CJ24" i="34"/>
  <c r="CJ243" i="34" s="1"/>
  <c r="CK24" i="34"/>
  <c r="CK243" i="34" s="1"/>
  <c r="CL24" i="34"/>
  <c r="CL243" i="34" s="1"/>
  <c r="CM24" i="34"/>
  <c r="CM243" i="34" s="1"/>
  <c r="CN24" i="34"/>
  <c r="CN243" i="34" s="1"/>
  <c r="CO24" i="34"/>
  <c r="CO243" i="34" s="1"/>
  <c r="CP24" i="34"/>
  <c r="CP243" i="34" s="1"/>
  <c r="CQ24" i="34"/>
  <c r="CQ243" i="34" s="1"/>
  <c r="CR24" i="34"/>
  <c r="CR243" i="34" s="1"/>
  <c r="CS24" i="34"/>
  <c r="CS243" i="34" s="1"/>
  <c r="CT24" i="34"/>
  <c r="CT243" i="34" s="1"/>
  <c r="CU24" i="34"/>
  <c r="CU243" i="34" s="1"/>
  <c r="CV24" i="34"/>
  <c r="CV243" i="34" s="1"/>
  <c r="CW24" i="34"/>
  <c r="CW243" i="34" s="1"/>
  <c r="CX24" i="34"/>
  <c r="CX243" i="34" s="1"/>
  <c r="CY24" i="34"/>
  <c r="CY243" i="34" s="1"/>
  <c r="CZ24" i="34"/>
  <c r="CZ243" i="34" s="1"/>
  <c r="DA24" i="34"/>
  <c r="DA243" i="34" s="1"/>
  <c r="DB24" i="34"/>
  <c r="DB243" i="34" s="1"/>
  <c r="DC24" i="34"/>
  <c r="DC243" i="34" s="1"/>
  <c r="DD24" i="34"/>
  <c r="DD243" i="34" s="1"/>
  <c r="DE24" i="34"/>
  <c r="DE243" i="34" s="1"/>
  <c r="DF24" i="34"/>
  <c r="DF243" i="34" s="1"/>
  <c r="DG24" i="34"/>
  <c r="DG243" i="34" s="1"/>
  <c r="DH24" i="34"/>
  <c r="DH243" i="34" s="1"/>
  <c r="DI24" i="34"/>
  <c r="DI243" i="34" s="1"/>
  <c r="DJ24" i="34"/>
  <c r="DJ243" i="34" s="1"/>
  <c r="DK24" i="34"/>
  <c r="DK243" i="34" s="1"/>
  <c r="DL24" i="34"/>
  <c r="DL243" i="34" s="1"/>
  <c r="DM24" i="34"/>
  <c r="DM243" i="34" s="1"/>
  <c r="DN24" i="34"/>
  <c r="DN243" i="34" s="1"/>
  <c r="DO24" i="34"/>
  <c r="DO243" i="34" s="1"/>
  <c r="DP24" i="34"/>
  <c r="DP243" i="34" s="1"/>
  <c r="DQ24" i="34"/>
  <c r="DQ243" i="34" s="1"/>
  <c r="DR24" i="34"/>
  <c r="DR243" i="34" s="1"/>
  <c r="DS24" i="34"/>
  <c r="DS243" i="34" s="1"/>
  <c r="DT24" i="34"/>
  <c r="DT243" i="34" s="1"/>
  <c r="DU24" i="34"/>
  <c r="DU243" i="34" s="1"/>
  <c r="DV24" i="34"/>
  <c r="DV243" i="34" s="1"/>
  <c r="DW24" i="34"/>
  <c r="DW243" i="34" s="1"/>
  <c r="DX24" i="34"/>
  <c r="DX243" i="34" s="1"/>
  <c r="DY24" i="34"/>
  <c r="DY243" i="34" s="1"/>
  <c r="DZ24" i="34"/>
  <c r="DZ243" i="34" s="1"/>
  <c r="EA24" i="34"/>
  <c r="EA243" i="34" s="1"/>
  <c r="EB24" i="34"/>
  <c r="EB243" i="34" s="1"/>
  <c r="EC24" i="34"/>
  <c r="EC243" i="34" s="1"/>
  <c r="ED24" i="34"/>
  <c r="ED243" i="34" s="1"/>
  <c r="EE24" i="34"/>
  <c r="EE243" i="34" s="1"/>
  <c r="EF24" i="34"/>
  <c r="EF243" i="34" s="1"/>
  <c r="EG24" i="34"/>
  <c r="EG243" i="34" s="1"/>
  <c r="EH24" i="34"/>
  <c r="EH243" i="34" s="1"/>
  <c r="EI24" i="34"/>
  <c r="EI243" i="34" s="1"/>
  <c r="EJ24" i="34"/>
  <c r="EJ243" i="34" s="1"/>
  <c r="EK24" i="34"/>
  <c r="EK243" i="34" s="1"/>
  <c r="EL24" i="34"/>
  <c r="EL243" i="34" s="1"/>
  <c r="EM24" i="34"/>
  <c r="EM243" i="34" s="1"/>
  <c r="EN24" i="34"/>
  <c r="EN243" i="34" s="1"/>
  <c r="EO24" i="34"/>
  <c r="EO243" i="34" s="1"/>
  <c r="EP24" i="34"/>
  <c r="EP243" i="34" s="1"/>
  <c r="EQ24" i="34"/>
  <c r="EQ243" i="34" s="1"/>
  <c r="ER24" i="34"/>
  <c r="ER243" i="34" s="1"/>
  <c r="ES24" i="34"/>
  <c r="ES243" i="34" s="1"/>
  <c r="ET24" i="34"/>
  <c r="ET243" i="34" s="1"/>
  <c r="EU24" i="34"/>
  <c r="EU243" i="34" s="1"/>
  <c r="EV24" i="34"/>
  <c r="EV243" i="34" s="1"/>
  <c r="EW24" i="34"/>
  <c r="EW243" i="34" s="1"/>
  <c r="EX24" i="34"/>
  <c r="EX243" i="34" s="1"/>
  <c r="FJ112" i="9"/>
  <c r="FJ112" i="31" s="1"/>
  <c r="FJ113" i="9"/>
  <c r="FJ113" i="31"/>
  <c r="D14" i="34"/>
  <c r="EZ24" i="34"/>
  <c r="AD17" i="33"/>
  <c r="AF17" i="33" s="1"/>
  <c r="AH17" i="33"/>
  <c r="AI17" i="33"/>
  <c r="AL17" i="33"/>
  <c r="AM17" i="33"/>
  <c r="AP17" i="33"/>
  <c r="AQ17" i="33"/>
  <c r="AT17" i="33"/>
  <c r="AU17" i="33"/>
  <c r="AX17" i="33"/>
  <c r="AY17" i="33"/>
  <c r="BB17" i="33"/>
  <c r="BC17" i="33"/>
  <c r="BF17" i="33"/>
  <c r="BG17" i="33"/>
  <c r="BJ17" i="33"/>
  <c r="BK17" i="33"/>
  <c r="BN17" i="33"/>
  <c r="BO17" i="33"/>
  <c r="BR17" i="33"/>
  <c r="BS17" i="33"/>
  <c r="BV17" i="33"/>
  <c r="BW17" i="33"/>
  <c r="BZ17" i="33"/>
  <c r="CA17" i="33"/>
  <c r="CD17" i="33"/>
  <c r="CE17" i="33"/>
  <c r="CH17" i="33"/>
  <c r="CI17" i="33"/>
  <c r="CL17" i="33"/>
  <c r="CM17" i="33"/>
  <c r="CP17" i="33"/>
  <c r="CQ17" i="33"/>
  <c r="CT17" i="33"/>
  <c r="CU17" i="33"/>
  <c r="CX17" i="33"/>
  <c r="CY17" i="33"/>
  <c r="DB17" i="33"/>
  <c r="DC17" i="33"/>
  <c r="DF17" i="33"/>
  <c r="DG17" i="33"/>
  <c r="DJ17" i="33"/>
  <c r="DK17" i="33"/>
  <c r="DN17" i="33"/>
  <c r="DO17" i="33"/>
  <c r="DR17" i="33"/>
  <c r="DS17" i="33"/>
  <c r="DV17" i="33"/>
  <c r="DW17" i="33"/>
  <c r="DZ17" i="33"/>
  <c r="EA17" i="33"/>
  <c r="ED17" i="33"/>
  <c r="EE17" i="33"/>
  <c r="EH17" i="33"/>
  <c r="EI17" i="33"/>
  <c r="EL17" i="33"/>
  <c r="EM17" i="33"/>
  <c r="EP17" i="33"/>
  <c r="EQ17" i="33"/>
  <c r="ET17" i="33"/>
  <c r="EU17" i="33"/>
  <c r="EX17" i="33"/>
  <c r="AD18" i="33"/>
  <c r="AF18" i="33" s="1"/>
  <c r="AG18" i="33"/>
  <c r="AH18" i="33"/>
  <c r="AI18" i="33"/>
  <c r="AK18" i="33"/>
  <c r="AL18" i="33"/>
  <c r="AM18" i="33"/>
  <c r="AO18" i="33"/>
  <c r="AP18" i="33"/>
  <c r="AQ18" i="33"/>
  <c r="AS18" i="33"/>
  <c r="AT18" i="33"/>
  <c r="AU18" i="33"/>
  <c r="AW18" i="33"/>
  <c r="AX18" i="33"/>
  <c r="AY18" i="33"/>
  <c r="BA18" i="33"/>
  <c r="BB18" i="33"/>
  <c r="BC18" i="33"/>
  <c r="BE18" i="33"/>
  <c r="BF18" i="33"/>
  <c r="BG18" i="33"/>
  <c r="BI18" i="33"/>
  <c r="BJ18" i="33"/>
  <c r="BK18" i="33"/>
  <c r="BM18" i="33"/>
  <c r="BN18" i="33"/>
  <c r="BO18" i="33"/>
  <c r="BQ18" i="33"/>
  <c r="BR18" i="33"/>
  <c r="BS18" i="33"/>
  <c r="BU18" i="33"/>
  <c r="BV18" i="33"/>
  <c r="BW18" i="33"/>
  <c r="BY18" i="33"/>
  <c r="BZ18" i="33"/>
  <c r="CA18" i="33"/>
  <c r="CC18" i="33"/>
  <c r="CD18" i="33"/>
  <c r="CE18" i="33"/>
  <c r="CG18" i="33"/>
  <c r="CH18" i="33"/>
  <c r="CI18" i="33"/>
  <c r="CK18" i="33"/>
  <c r="CL18" i="33"/>
  <c r="CM18" i="33"/>
  <c r="CO18" i="33"/>
  <c r="CP18" i="33"/>
  <c r="CQ18" i="33"/>
  <c r="CS18" i="33"/>
  <c r="CT18" i="33"/>
  <c r="CU18" i="33"/>
  <c r="CW18" i="33"/>
  <c r="CX18" i="33"/>
  <c r="CY18" i="33"/>
  <c r="DA18" i="33"/>
  <c r="DB18" i="33"/>
  <c r="DC18" i="33"/>
  <c r="DE18" i="33"/>
  <c r="DF18" i="33"/>
  <c r="DG18" i="33"/>
  <c r="DI18" i="33"/>
  <c r="DJ18" i="33"/>
  <c r="DK18" i="33"/>
  <c r="DM18" i="33"/>
  <c r="DN18" i="33"/>
  <c r="DO18" i="33"/>
  <c r="DQ18" i="33"/>
  <c r="DR18" i="33"/>
  <c r="DS18" i="33"/>
  <c r="DU18" i="33"/>
  <c r="DV18" i="33"/>
  <c r="DW18" i="33"/>
  <c r="DY18" i="33"/>
  <c r="DZ18" i="33"/>
  <c r="EA18" i="33"/>
  <c r="EC18" i="33"/>
  <c r="ED18" i="33"/>
  <c r="EE18" i="33"/>
  <c r="EG18" i="33"/>
  <c r="EH18" i="33"/>
  <c r="EI18" i="33"/>
  <c r="EK18" i="33"/>
  <c r="EL18" i="33"/>
  <c r="EM18" i="33"/>
  <c r="EO18" i="33"/>
  <c r="EP18" i="33"/>
  <c r="EQ18" i="33"/>
  <c r="ES18" i="33"/>
  <c r="ET18" i="33"/>
  <c r="EU18" i="33"/>
  <c r="EW18" i="33"/>
  <c r="EX18" i="33"/>
  <c r="AD19" i="33"/>
  <c r="AF19" i="33"/>
  <c r="AG19" i="33"/>
  <c r="AH19" i="33"/>
  <c r="AI19" i="33"/>
  <c r="AJ19" i="33"/>
  <c r="AK19" i="33"/>
  <c r="AL19" i="33"/>
  <c r="AM19" i="33"/>
  <c r="AN19" i="33"/>
  <c r="AO19" i="33"/>
  <c r="AP19" i="33"/>
  <c r="AQ19" i="33"/>
  <c r="AR19" i="33"/>
  <c r="AS19" i="33"/>
  <c r="AT19" i="33"/>
  <c r="AU19" i="33"/>
  <c r="AV19" i="33"/>
  <c r="AW19" i="33"/>
  <c r="AX19" i="33"/>
  <c r="AY19" i="33"/>
  <c r="AZ19" i="33"/>
  <c r="BA19" i="33"/>
  <c r="BB19" i="33"/>
  <c r="BC19" i="33"/>
  <c r="BD19" i="33"/>
  <c r="BE19" i="33"/>
  <c r="BF19" i="33"/>
  <c r="BG19" i="33"/>
  <c r="BH19" i="33"/>
  <c r="BI19" i="33"/>
  <c r="BJ19" i="33"/>
  <c r="BK19" i="33"/>
  <c r="BL19" i="33"/>
  <c r="BM19" i="33"/>
  <c r="BN19" i="33"/>
  <c r="BO19" i="33"/>
  <c r="BP19" i="33"/>
  <c r="BQ19" i="33"/>
  <c r="BR19" i="33"/>
  <c r="BS19" i="33"/>
  <c r="BT19" i="33"/>
  <c r="BU19" i="33"/>
  <c r="BV19" i="33"/>
  <c r="BW19" i="33"/>
  <c r="BX19" i="33"/>
  <c r="BY19" i="33"/>
  <c r="BZ19" i="33"/>
  <c r="CA19" i="33"/>
  <c r="CB19" i="33"/>
  <c r="CC19" i="33"/>
  <c r="CD19" i="33"/>
  <c r="CE19" i="33"/>
  <c r="CF19" i="33"/>
  <c r="CG19" i="33"/>
  <c r="CH19" i="33"/>
  <c r="CI19" i="33"/>
  <c r="CJ19" i="33"/>
  <c r="CK19" i="33"/>
  <c r="CL19" i="33"/>
  <c r="CM19" i="33"/>
  <c r="CN19" i="33"/>
  <c r="CO19" i="33"/>
  <c r="CP19" i="33"/>
  <c r="CQ19" i="33"/>
  <c r="CR19" i="33"/>
  <c r="CS19" i="33"/>
  <c r="CT19" i="33"/>
  <c r="CU19" i="33"/>
  <c r="CV19" i="33"/>
  <c r="CW19" i="33"/>
  <c r="CX19" i="33"/>
  <c r="CY19" i="33"/>
  <c r="CZ19" i="33"/>
  <c r="DA19" i="33"/>
  <c r="DB19" i="33"/>
  <c r="DC19" i="33"/>
  <c r="DD19" i="33"/>
  <c r="DE19" i="33"/>
  <c r="DF19" i="33"/>
  <c r="DG19" i="33"/>
  <c r="DH19" i="33"/>
  <c r="DI19" i="33"/>
  <c r="DJ19" i="33"/>
  <c r="DK19" i="33"/>
  <c r="DL19" i="33"/>
  <c r="DM19" i="33"/>
  <c r="DN19" i="33"/>
  <c r="DO19" i="33"/>
  <c r="DP19" i="33"/>
  <c r="DQ19" i="33"/>
  <c r="DR19" i="33"/>
  <c r="DS19" i="33"/>
  <c r="DT19" i="33"/>
  <c r="DU19" i="33"/>
  <c r="DV19" i="33"/>
  <c r="DW19" i="33"/>
  <c r="DX19" i="33"/>
  <c r="DY19" i="33"/>
  <c r="DZ19" i="33"/>
  <c r="EA19" i="33"/>
  <c r="EB19" i="33"/>
  <c r="EC19" i="33"/>
  <c r="ED19" i="33"/>
  <c r="EE19" i="33"/>
  <c r="EF19" i="33"/>
  <c r="EG19" i="33"/>
  <c r="EH19" i="33"/>
  <c r="EI19" i="33"/>
  <c r="EJ19" i="33"/>
  <c r="EK19" i="33"/>
  <c r="EL19" i="33"/>
  <c r="EM19" i="33"/>
  <c r="EN19" i="33"/>
  <c r="EO19" i="33"/>
  <c r="EP19" i="33"/>
  <c r="EQ19" i="33"/>
  <c r="ER19" i="33"/>
  <c r="ES19" i="33"/>
  <c r="ET19" i="33"/>
  <c r="EU19" i="33"/>
  <c r="EV19" i="33"/>
  <c r="EW19" i="33"/>
  <c r="EX19" i="33"/>
  <c r="AD20" i="33"/>
  <c r="AD21" i="33"/>
  <c r="AF21" i="33" s="1"/>
  <c r="AH21" i="33"/>
  <c r="AI21" i="33"/>
  <c r="AL21" i="33"/>
  <c r="AM21" i="33"/>
  <c r="AP21" i="33"/>
  <c r="AQ21" i="33"/>
  <c r="AT21" i="33"/>
  <c r="AU21" i="33"/>
  <c r="AX21" i="33"/>
  <c r="AY21" i="33"/>
  <c r="BB21" i="33"/>
  <c r="BC21" i="33"/>
  <c r="BF21" i="33"/>
  <c r="BG21" i="33"/>
  <c r="BJ21" i="33"/>
  <c r="BK21" i="33"/>
  <c r="BN21" i="33"/>
  <c r="BO21" i="33"/>
  <c r="BR21" i="33"/>
  <c r="BS21" i="33"/>
  <c r="BV21" i="33"/>
  <c r="BW21" i="33"/>
  <c r="BZ21" i="33"/>
  <c r="CA21" i="33"/>
  <c r="CD21" i="33"/>
  <c r="CE21" i="33"/>
  <c r="CH21" i="33"/>
  <c r="CI21" i="33"/>
  <c r="CL21" i="33"/>
  <c r="CM21" i="33"/>
  <c r="CP21" i="33"/>
  <c r="CQ21" i="33"/>
  <c r="CT21" i="33"/>
  <c r="CU21" i="33"/>
  <c r="CX21" i="33"/>
  <c r="CY21" i="33"/>
  <c r="DB21" i="33"/>
  <c r="DC21" i="33"/>
  <c r="DF21" i="33"/>
  <c r="DG21" i="33"/>
  <c r="DJ21" i="33"/>
  <c r="DK21" i="33"/>
  <c r="DN21" i="33"/>
  <c r="DO21" i="33"/>
  <c r="DR21" i="33"/>
  <c r="DS21" i="33"/>
  <c r="DV21" i="33"/>
  <c r="DW21" i="33"/>
  <c r="DZ21" i="33"/>
  <c r="EA21" i="33"/>
  <c r="ED21" i="33"/>
  <c r="EE21" i="33"/>
  <c r="EH21" i="33"/>
  <c r="EI21" i="33"/>
  <c r="EL21" i="33"/>
  <c r="EM21" i="33"/>
  <c r="EP21" i="33"/>
  <c r="EQ21" i="33"/>
  <c r="ET21" i="33"/>
  <c r="EU21" i="33"/>
  <c r="EX21" i="33"/>
  <c r="AD22" i="33"/>
  <c r="AF22" i="33" s="1"/>
  <c r="AG22" i="33"/>
  <c r="AH22" i="33"/>
  <c r="AI22" i="33"/>
  <c r="AK22" i="33"/>
  <c r="AL22" i="33"/>
  <c r="AM22" i="33"/>
  <c r="AO22" i="33"/>
  <c r="AP22" i="33"/>
  <c r="AQ22" i="33"/>
  <c r="AS22" i="33"/>
  <c r="AT22" i="33"/>
  <c r="AU22" i="33"/>
  <c r="AW22" i="33"/>
  <c r="AX22" i="33"/>
  <c r="AY22" i="33"/>
  <c r="BA22" i="33"/>
  <c r="BB22" i="33"/>
  <c r="BC22" i="33"/>
  <c r="BE22" i="33"/>
  <c r="BF22" i="33"/>
  <c r="BG22" i="33"/>
  <c r="BI22" i="33"/>
  <c r="BJ22" i="33"/>
  <c r="BK22" i="33"/>
  <c r="BM22" i="33"/>
  <c r="BN22" i="33"/>
  <c r="BO22" i="33"/>
  <c r="BQ22" i="33"/>
  <c r="BR22" i="33"/>
  <c r="BS22" i="33"/>
  <c r="BU22" i="33"/>
  <c r="BV22" i="33"/>
  <c r="BW22" i="33"/>
  <c r="BY22" i="33"/>
  <c r="BZ22" i="33"/>
  <c r="CA22" i="33"/>
  <c r="CC22" i="33"/>
  <c r="CD22" i="33"/>
  <c r="CE22" i="33"/>
  <c r="CG22" i="33"/>
  <c r="CH22" i="33"/>
  <c r="CI22" i="33"/>
  <c r="CK22" i="33"/>
  <c r="CL22" i="33"/>
  <c r="CM22" i="33"/>
  <c r="CO22" i="33"/>
  <c r="CP22" i="33"/>
  <c r="CQ22" i="33"/>
  <c r="CS22" i="33"/>
  <c r="CT22" i="33"/>
  <c r="CU22" i="33"/>
  <c r="CW22" i="33"/>
  <c r="CX22" i="33"/>
  <c r="CY22" i="33"/>
  <c r="DA22" i="33"/>
  <c r="DB22" i="33"/>
  <c r="DC22" i="33"/>
  <c r="DE22" i="33"/>
  <c r="DF22" i="33"/>
  <c r="DG22" i="33"/>
  <c r="DI22" i="33"/>
  <c r="DJ22" i="33"/>
  <c r="DK22" i="33"/>
  <c r="DM22" i="33"/>
  <c r="DN22" i="33"/>
  <c r="DO22" i="33"/>
  <c r="DQ22" i="33"/>
  <c r="DR22" i="33"/>
  <c r="DS22" i="33"/>
  <c r="DU22" i="33"/>
  <c r="DV22" i="33"/>
  <c r="DW22" i="33"/>
  <c r="DY22" i="33"/>
  <c r="DZ22" i="33"/>
  <c r="EA22" i="33"/>
  <c r="EC22" i="33"/>
  <c r="ED22" i="33"/>
  <c r="EE22" i="33"/>
  <c r="EG22" i="33"/>
  <c r="EH22" i="33"/>
  <c r="EI22" i="33"/>
  <c r="EK22" i="33"/>
  <c r="EL22" i="33"/>
  <c r="EM22" i="33"/>
  <c r="EO22" i="33"/>
  <c r="EP22" i="33"/>
  <c r="EQ22" i="33"/>
  <c r="ES22" i="33"/>
  <c r="ET22" i="33"/>
  <c r="EU22" i="33"/>
  <c r="EW22" i="33"/>
  <c r="EX22" i="33"/>
  <c r="AD23" i="33"/>
  <c r="AF23" i="33"/>
  <c r="AG23" i="33"/>
  <c r="AH23" i="33"/>
  <c r="AI23" i="33"/>
  <c r="AJ23" i="33"/>
  <c r="AK23" i="33"/>
  <c r="AL23" i="33"/>
  <c r="AM23" i="33"/>
  <c r="AN23" i="33"/>
  <c r="AO23" i="33"/>
  <c r="AP23" i="33"/>
  <c r="AQ23" i="33"/>
  <c r="AR23" i="33"/>
  <c r="AS23" i="33"/>
  <c r="AT23" i="33"/>
  <c r="AU23" i="33"/>
  <c r="AV23" i="33"/>
  <c r="AW23" i="33"/>
  <c r="AX23" i="33"/>
  <c r="AY23" i="33"/>
  <c r="AZ23" i="33"/>
  <c r="BA23" i="33"/>
  <c r="BB23" i="33"/>
  <c r="BC23" i="33"/>
  <c r="BD23" i="33"/>
  <c r="BE23" i="33"/>
  <c r="BF23" i="33"/>
  <c r="BG23" i="33"/>
  <c r="BH23" i="33"/>
  <c r="BI23" i="33"/>
  <c r="BJ23" i="33"/>
  <c r="BK23" i="33"/>
  <c r="BL23" i="33"/>
  <c r="BM23" i="33"/>
  <c r="BN23" i="33"/>
  <c r="BO23" i="33"/>
  <c r="BP23" i="33"/>
  <c r="BQ23" i="33"/>
  <c r="BR23" i="33"/>
  <c r="BS23" i="33"/>
  <c r="BT23" i="33"/>
  <c r="BU23" i="33"/>
  <c r="BV23" i="33"/>
  <c r="BW23" i="33"/>
  <c r="BX23" i="33"/>
  <c r="BY23" i="33"/>
  <c r="BZ23" i="33"/>
  <c r="CA23" i="33"/>
  <c r="CB23" i="33"/>
  <c r="CC23" i="33"/>
  <c r="CD23" i="33"/>
  <c r="CE23" i="33"/>
  <c r="CF23" i="33"/>
  <c r="CG23" i="33"/>
  <c r="CH23" i="33"/>
  <c r="CI23" i="33"/>
  <c r="CJ23" i="33"/>
  <c r="CK23" i="33"/>
  <c r="CL23" i="33"/>
  <c r="CM23" i="33"/>
  <c r="CN23" i="33"/>
  <c r="CO23" i="33"/>
  <c r="CP23" i="33"/>
  <c r="CQ23" i="33"/>
  <c r="CR23" i="33"/>
  <c r="CS23" i="33"/>
  <c r="CT23" i="33"/>
  <c r="CU23" i="33"/>
  <c r="CV23" i="33"/>
  <c r="CW23" i="33"/>
  <c r="CX23" i="33"/>
  <c r="CY23" i="33"/>
  <c r="CZ23" i="33"/>
  <c r="DA23" i="33"/>
  <c r="DB23" i="33"/>
  <c r="DC23" i="33"/>
  <c r="DD23" i="33"/>
  <c r="DE23" i="33"/>
  <c r="DF23" i="33"/>
  <c r="DG23" i="33"/>
  <c r="DH23" i="33"/>
  <c r="DI23" i="33"/>
  <c r="DJ23" i="33"/>
  <c r="DK23" i="33"/>
  <c r="DL23" i="33"/>
  <c r="DM23" i="33"/>
  <c r="DN23" i="33"/>
  <c r="DO23" i="33"/>
  <c r="DP23" i="33"/>
  <c r="DQ23" i="33"/>
  <c r="DR23" i="33"/>
  <c r="DS23" i="33"/>
  <c r="DT23" i="33"/>
  <c r="DU23" i="33"/>
  <c r="DV23" i="33"/>
  <c r="DW23" i="33"/>
  <c r="DX23" i="33"/>
  <c r="DY23" i="33"/>
  <c r="DZ23" i="33"/>
  <c r="EA23" i="33"/>
  <c r="EB23" i="33"/>
  <c r="EC23" i="33"/>
  <c r="ED23" i="33"/>
  <c r="EE23" i="33"/>
  <c r="EF23" i="33"/>
  <c r="EG23" i="33"/>
  <c r="EH23" i="33"/>
  <c r="EI23" i="33"/>
  <c r="EJ23" i="33"/>
  <c r="EK23" i="33"/>
  <c r="EL23" i="33"/>
  <c r="EM23" i="33"/>
  <c r="EN23" i="33"/>
  <c r="EO23" i="33"/>
  <c r="EP23" i="33"/>
  <c r="EQ23" i="33"/>
  <c r="ER23" i="33"/>
  <c r="ES23" i="33"/>
  <c r="ET23" i="33"/>
  <c r="EU23" i="33"/>
  <c r="EV23" i="33"/>
  <c r="EW23" i="33"/>
  <c r="EX23" i="33"/>
  <c r="AD26" i="33"/>
  <c r="AI26" i="33"/>
  <c r="AM26" i="33"/>
  <c r="AU26" i="33"/>
  <c r="AY26" i="33"/>
  <c r="BC26" i="33"/>
  <c r="BK26" i="33"/>
  <c r="BO26" i="33"/>
  <c r="BS26" i="33"/>
  <c r="CA26" i="33"/>
  <c r="CE26" i="33"/>
  <c r="CI26" i="33"/>
  <c r="CQ26" i="33"/>
  <c r="CU26" i="33"/>
  <c r="CY26" i="33"/>
  <c r="DG26" i="33"/>
  <c r="DK26" i="33"/>
  <c r="DO26" i="33"/>
  <c r="DW26" i="33"/>
  <c r="EA26" i="33"/>
  <c r="EE26" i="33"/>
  <c r="EM26" i="33"/>
  <c r="EQ26" i="33"/>
  <c r="EU26" i="33"/>
  <c r="AD28" i="33"/>
  <c r="AF28" i="33" s="1"/>
  <c r="AH28" i="33"/>
  <c r="AI28" i="33"/>
  <c r="AL28" i="33"/>
  <c r="AM28" i="33"/>
  <c r="AP28" i="33"/>
  <c r="AQ28" i="33"/>
  <c r="AT28" i="33"/>
  <c r="AU28" i="33"/>
  <c r="AX28" i="33"/>
  <c r="AY28" i="33"/>
  <c r="BB28" i="33"/>
  <c r="BC28" i="33"/>
  <c r="BF28" i="33"/>
  <c r="BG28" i="33"/>
  <c r="BJ28" i="33"/>
  <c r="BK28" i="33"/>
  <c r="BN28" i="33"/>
  <c r="BO28" i="33"/>
  <c r="BR28" i="33"/>
  <c r="BS28" i="33"/>
  <c r="BV28" i="33"/>
  <c r="BW28" i="33"/>
  <c r="BZ28" i="33"/>
  <c r="CA28" i="33"/>
  <c r="CD28" i="33"/>
  <c r="CE28" i="33"/>
  <c r="CH28" i="33"/>
  <c r="CI28" i="33"/>
  <c r="CL28" i="33"/>
  <c r="CM28" i="33"/>
  <c r="CP28" i="33"/>
  <c r="CQ28" i="33"/>
  <c r="CT28" i="33"/>
  <c r="CU28" i="33"/>
  <c r="CX28" i="33"/>
  <c r="CY28" i="33"/>
  <c r="DB28" i="33"/>
  <c r="DC28" i="33"/>
  <c r="DF28" i="33"/>
  <c r="DG28" i="33"/>
  <c r="DJ28" i="33"/>
  <c r="DK28" i="33"/>
  <c r="DN28" i="33"/>
  <c r="DO28" i="33"/>
  <c r="DR28" i="33"/>
  <c r="DS28" i="33"/>
  <c r="DV28" i="33"/>
  <c r="DW28" i="33"/>
  <c r="DZ28" i="33"/>
  <c r="EA28" i="33"/>
  <c r="ED28" i="33"/>
  <c r="EE28" i="33"/>
  <c r="EH28" i="33"/>
  <c r="EI28" i="33"/>
  <c r="EL28" i="33"/>
  <c r="EM28" i="33"/>
  <c r="EP28" i="33"/>
  <c r="EQ28" i="33"/>
  <c r="ET28" i="33"/>
  <c r="EU28" i="33"/>
  <c r="EX28" i="33"/>
  <c r="AD30" i="33"/>
  <c r="AF30" i="33" s="1"/>
  <c r="AG30" i="33"/>
  <c r="AH30" i="33"/>
  <c r="AI30" i="33"/>
  <c r="AK30" i="33"/>
  <c r="AL30" i="33"/>
  <c r="AM30" i="33"/>
  <c r="AO30" i="33"/>
  <c r="AP30" i="33"/>
  <c r="AQ30" i="33"/>
  <c r="AS30" i="33"/>
  <c r="AT30" i="33"/>
  <c r="AU30" i="33"/>
  <c r="AW30" i="33"/>
  <c r="AX30" i="33"/>
  <c r="AY30" i="33"/>
  <c r="BA30" i="33"/>
  <c r="BB30" i="33"/>
  <c r="BC30" i="33"/>
  <c r="BE30" i="33"/>
  <c r="BF30" i="33"/>
  <c r="BG30" i="33"/>
  <c r="BI30" i="33"/>
  <c r="BJ30" i="33"/>
  <c r="BK30" i="33"/>
  <c r="BM30" i="33"/>
  <c r="BN30" i="33"/>
  <c r="BO30" i="33"/>
  <c r="BQ30" i="33"/>
  <c r="BR30" i="33"/>
  <c r="BS30" i="33"/>
  <c r="BU30" i="33"/>
  <c r="BV30" i="33"/>
  <c r="BW30" i="33"/>
  <c r="BY30" i="33"/>
  <c r="BZ30" i="33"/>
  <c r="CA30" i="33"/>
  <c r="CC30" i="33"/>
  <c r="CD30" i="33"/>
  <c r="CE30" i="33"/>
  <c r="CG30" i="33"/>
  <c r="CH30" i="33"/>
  <c r="CI30" i="33"/>
  <c r="CK30" i="33"/>
  <c r="CL30" i="33"/>
  <c r="CM30" i="33"/>
  <c r="CO30" i="33"/>
  <c r="CP30" i="33"/>
  <c r="CQ30" i="33"/>
  <c r="CS30" i="33"/>
  <c r="CT30" i="33"/>
  <c r="CU30" i="33"/>
  <c r="CW30" i="33"/>
  <c r="CX30" i="33"/>
  <c r="CY30" i="33"/>
  <c r="DA30" i="33"/>
  <c r="DB30" i="33"/>
  <c r="DC30" i="33"/>
  <c r="DE30" i="33"/>
  <c r="DF30" i="33"/>
  <c r="DG30" i="33"/>
  <c r="DI30" i="33"/>
  <c r="DJ30" i="33"/>
  <c r="DK30" i="33"/>
  <c r="DM30" i="33"/>
  <c r="DN30" i="33"/>
  <c r="DO30" i="33"/>
  <c r="DQ30" i="33"/>
  <c r="DR30" i="33"/>
  <c r="DS30" i="33"/>
  <c r="DU30" i="33"/>
  <c r="DV30" i="33"/>
  <c r="DW30" i="33"/>
  <c r="DY30" i="33"/>
  <c r="DZ30" i="33"/>
  <c r="EA30" i="33"/>
  <c r="EC30" i="33"/>
  <c r="ED30" i="33"/>
  <c r="EE30" i="33"/>
  <c r="EG30" i="33"/>
  <c r="EH30" i="33"/>
  <c r="EI30" i="33"/>
  <c r="EK30" i="33"/>
  <c r="EL30" i="33"/>
  <c r="EM30" i="33"/>
  <c r="EO30" i="33"/>
  <c r="EP30" i="33"/>
  <c r="EQ30" i="33"/>
  <c r="ES30" i="33"/>
  <c r="ET30" i="33"/>
  <c r="EU30" i="33"/>
  <c r="EW30" i="33"/>
  <c r="EX30" i="33"/>
  <c r="AD33" i="33"/>
  <c r="AF33" i="33"/>
  <c r="AG33" i="33"/>
  <c r="AH33" i="33"/>
  <c r="AI33" i="33"/>
  <c r="AJ33" i="33"/>
  <c r="AK33" i="33"/>
  <c r="AL33" i="33"/>
  <c r="AM33" i="33"/>
  <c r="AN33" i="33"/>
  <c r="AO33" i="33"/>
  <c r="AP33" i="33"/>
  <c r="AQ33" i="33"/>
  <c r="AR33" i="33"/>
  <c r="AS33" i="33"/>
  <c r="AT33" i="33"/>
  <c r="AU33" i="33"/>
  <c r="AV33" i="33"/>
  <c r="AW33" i="33"/>
  <c r="AX33" i="33"/>
  <c r="AY33" i="33"/>
  <c r="AZ33" i="33"/>
  <c r="BA33" i="33"/>
  <c r="BB33" i="33"/>
  <c r="BC33" i="33"/>
  <c r="BD33" i="33"/>
  <c r="BE33" i="33"/>
  <c r="BF33" i="33"/>
  <c r="BG33" i="33"/>
  <c r="BH33" i="33"/>
  <c r="BI33" i="33"/>
  <c r="BJ33" i="33"/>
  <c r="BK33" i="33"/>
  <c r="BL33" i="33"/>
  <c r="BM33" i="33"/>
  <c r="BN33" i="33"/>
  <c r="BO33" i="33"/>
  <c r="BP33" i="33"/>
  <c r="BQ33" i="33"/>
  <c r="BR33" i="33"/>
  <c r="BS33" i="33"/>
  <c r="BT33" i="33"/>
  <c r="BU33" i="33"/>
  <c r="BV33" i="33"/>
  <c r="BW33" i="33"/>
  <c r="BX33" i="33"/>
  <c r="BY33" i="33"/>
  <c r="BZ33" i="33"/>
  <c r="CA33" i="33"/>
  <c r="CB33" i="33"/>
  <c r="CC33" i="33"/>
  <c r="CD33" i="33"/>
  <c r="CE33" i="33"/>
  <c r="CF33" i="33"/>
  <c r="CG33" i="33"/>
  <c r="CH33" i="33"/>
  <c r="CI33" i="33"/>
  <c r="CJ33" i="33"/>
  <c r="CK33" i="33"/>
  <c r="CL33" i="33"/>
  <c r="CM33" i="33"/>
  <c r="CN33" i="33"/>
  <c r="CO33" i="33"/>
  <c r="CP33" i="33"/>
  <c r="CQ33" i="33"/>
  <c r="CR33" i="33"/>
  <c r="CS33" i="33"/>
  <c r="CT33" i="33"/>
  <c r="CU33" i="33"/>
  <c r="CV33" i="33"/>
  <c r="CW33" i="33"/>
  <c r="CX33" i="33"/>
  <c r="CY33" i="33"/>
  <c r="CZ33" i="33"/>
  <c r="DA33" i="33"/>
  <c r="DB33" i="33"/>
  <c r="DC33" i="33"/>
  <c r="DD33" i="33"/>
  <c r="DE33" i="33"/>
  <c r="DF33" i="33"/>
  <c r="DG33" i="33"/>
  <c r="DH33" i="33"/>
  <c r="DI33" i="33"/>
  <c r="DJ33" i="33"/>
  <c r="DK33" i="33"/>
  <c r="DL33" i="33"/>
  <c r="DM33" i="33"/>
  <c r="DN33" i="33"/>
  <c r="DO33" i="33"/>
  <c r="DP33" i="33"/>
  <c r="DQ33" i="33"/>
  <c r="DR33" i="33"/>
  <c r="DS33" i="33"/>
  <c r="DT33" i="33"/>
  <c r="DU33" i="33"/>
  <c r="DV33" i="33"/>
  <c r="DW33" i="33"/>
  <c r="DX33" i="33"/>
  <c r="DY33" i="33"/>
  <c r="DZ33" i="33"/>
  <c r="EA33" i="33"/>
  <c r="EB33" i="33"/>
  <c r="EC33" i="33"/>
  <c r="ED33" i="33"/>
  <c r="EE33" i="33"/>
  <c r="EF33" i="33"/>
  <c r="EG33" i="33"/>
  <c r="EH33" i="33"/>
  <c r="EI33" i="33"/>
  <c r="EJ33" i="33"/>
  <c r="EK33" i="33"/>
  <c r="EL33" i="33"/>
  <c r="EM33" i="33"/>
  <c r="EN33" i="33"/>
  <c r="EO33" i="33"/>
  <c r="EP33" i="33"/>
  <c r="EQ33" i="33"/>
  <c r="ER33" i="33"/>
  <c r="ES33" i="33"/>
  <c r="ET33" i="33"/>
  <c r="EU33" i="33"/>
  <c r="EV33" i="33"/>
  <c r="EW33" i="33"/>
  <c r="EX33" i="33"/>
  <c r="AD34" i="33"/>
  <c r="AI34" i="33"/>
  <c r="AM34" i="33"/>
  <c r="AQ34" i="33"/>
  <c r="AU34" i="33"/>
  <c r="AY34" i="33"/>
  <c r="BC34" i="33"/>
  <c r="BG34" i="33"/>
  <c r="BK34" i="33"/>
  <c r="BO34" i="33"/>
  <c r="BS34" i="33"/>
  <c r="BW34" i="33"/>
  <c r="CA34" i="33"/>
  <c r="CE34" i="33"/>
  <c r="CI34" i="33"/>
  <c r="CM34" i="33"/>
  <c r="CQ34" i="33"/>
  <c r="CU34" i="33"/>
  <c r="CY34" i="33"/>
  <c r="DC34" i="33"/>
  <c r="DG34" i="33"/>
  <c r="DK34" i="33"/>
  <c r="DO34" i="33"/>
  <c r="DS34" i="33"/>
  <c r="DW34" i="33"/>
  <c r="EA34" i="33"/>
  <c r="EE34" i="33"/>
  <c r="EI34" i="33"/>
  <c r="EM34" i="33"/>
  <c r="EQ34" i="33"/>
  <c r="EU34" i="33"/>
  <c r="AD35" i="33"/>
  <c r="AF35" i="33" s="1"/>
  <c r="AH35" i="33"/>
  <c r="AI35" i="33"/>
  <c r="AL35" i="33"/>
  <c r="AM35" i="33"/>
  <c r="AP35" i="33"/>
  <c r="AQ35" i="33"/>
  <c r="AT35" i="33"/>
  <c r="AU35" i="33"/>
  <c r="AX35" i="33"/>
  <c r="AY35" i="33"/>
  <c r="BB35" i="33"/>
  <c r="BC35" i="33"/>
  <c r="BF35" i="33"/>
  <c r="BG35" i="33"/>
  <c r="BJ35" i="33"/>
  <c r="BK35" i="33"/>
  <c r="BN35" i="33"/>
  <c r="BO35" i="33"/>
  <c r="BR35" i="33"/>
  <c r="BS35" i="33"/>
  <c r="BV35" i="33"/>
  <c r="BW35" i="33"/>
  <c r="BZ35" i="33"/>
  <c r="CA35" i="33"/>
  <c r="CD35" i="33"/>
  <c r="CE35" i="33"/>
  <c r="CH35" i="33"/>
  <c r="CI35" i="33"/>
  <c r="CL35" i="33"/>
  <c r="CM35" i="33"/>
  <c r="CP35" i="33"/>
  <c r="CQ35" i="33"/>
  <c r="CT35" i="33"/>
  <c r="CU35" i="33"/>
  <c r="CX35" i="33"/>
  <c r="CY35" i="33"/>
  <c r="DB35" i="33"/>
  <c r="DC35" i="33"/>
  <c r="DF35" i="33"/>
  <c r="DG35" i="33"/>
  <c r="DJ35" i="33"/>
  <c r="DK35" i="33"/>
  <c r="DN35" i="33"/>
  <c r="DO35" i="33"/>
  <c r="DR35" i="33"/>
  <c r="DS35" i="33"/>
  <c r="DV35" i="33"/>
  <c r="DW35" i="33"/>
  <c r="DZ35" i="33"/>
  <c r="EA35" i="33"/>
  <c r="ED35" i="33"/>
  <c r="EE35" i="33"/>
  <c r="EH35" i="33"/>
  <c r="EI35" i="33"/>
  <c r="EL35" i="33"/>
  <c r="EM35" i="33"/>
  <c r="EP35" i="33"/>
  <c r="EQ35" i="33"/>
  <c r="ET35" i="33"/>
  <c r="EU35" i="33"/>
  <c r="EX35" i="33"/>
  <c r="AD36" i="33"/>
  <c r="AF36" i="33" s="1"/>
  <c r="AG36" i="33"/>
  <c r="AH36" i="33"/>
  <c r="AI36" i="33"/>
  <c r="AK36" i="33"/>
  <c r="AL36" i="33"/>
  <c r="AM36" i="33"/>
  <c r="AO36" i="33"/>
  <c r="AP36" i="33"/>
  <c r="AQ36" i="33"/>
  <c r="AS36" i="33"/>
  <c r="AT36" i="33"/>
  <c r="AU36" i="33"/>
  <c r="AW36" i="33"/>
  <c r="AX36" i="33"/>
  <c r="AY36" i="33"/>
  <c r="BA36" i="33"/>
  <c r="BB36" i="33"/>
  <c r="BC36" i="33"/>
  <c r="BE36" i="33"/>
  <c r="BF36" i="33"/>
  <c r="BG36" i="33"/>
  <c r="BI36" i="33"/>
  <c r="BJ36" i="33"/>
  <c r="BK36" i="33"/>
  <c r="BM36" i="33"/>
  <c r="BN36" i="33"/>
  <c r="BO36" i="33"/>
  <c r="BQ36" i="33"/>
  <c r="BR36" i="33"/>
  <c r="BS36" i="33"/>
  <c r="BU36" i="33"/>
  <c r="BV36" i="33"/>
  <c r="BW36" i="33"/>
  <c r="BY36" i="33"/>
  <c r="BZ36" i="33"/>
  <c r="CA36" i="33"/>
  <c r="CC36" i="33"/>
  <c r="CD36" i="33"/>
  <c r="CE36" i="33"/>
  <c r="CG36" i="33"/>
  <c r="CH36" i="33"/>
  <c r="CI36" i="33"/>
  <c r="CK36" i="33"/>
  <c r="CL36" i="33"/>
  <c r="CM36" i="33"/>
  <c r="CO36" i="33"/>
  <c r="CP36" i="33"/>
  <c r="CQ36" i="33"/>
  <c r="CS36" i="33"/>
  <c r="CT36" i="33"/>
  <c r="CU36" i="33"/>
  <c r="CW36" i="33"/>
  <c r="CX36" i="33"/>
  <c r="CY36" i="33"/>
  <c r="DA36" i="33"/>
  <c r="DB36" i="33"/>
  <c r="DC36" i="33"/>
  <c r="DE36" i="33"/>
  <c r="DF36" i="33"/>
  <c r="DG36" i="33"/>
  <c r="DI36" i="33"/>
  <c r="DJ36" i="33"/>
  <c r="DK36" i="33"/>
  <c r="DM36" i="33"/>
  <c r="DN36" i="33"/>
  <c r="DO36" i="33"/>
  <c r="DQ36" i="33"/>
  <c r="DR36" i="33"/>
  <c r="DS36" i="33"/>
  <c r="DU36" i="33"/>
  <c r="DV36" i="33"/>
  <c r="DW36" i="33"/>
  <c r="DY36" i="33"/>
  <c r="DZ36" i="33"/>
  <c r="EA36" i="33"/>
  <c r="EC36" i="33"/>
  <c r="ED36" i="33"/>
  <c r="EE36" i="33"/>
  <c r="EG36" i="33"/>
  <c r="EH36" i="33"/>
  <c r="EI36" i="33"/>
  <c r="EK36" i="33"/>
  <c r="EL36" i="33"/>
  <c r="EM36" i="33"/>
  <c r="EO36" i="33"/>
  <c r="EP36" i="33"/>
  <c r="EQ36" i="33"/>
  <c r="ES36" i="33"/>
  <c r="ET36" i="33"/>
  <c r="EU36" i="33"/>
  <c r="EW36" i="33"/>
  <c r="EX36" i="33"/>
  <c r="AD37" i="33"/>
  <c r="AF37" i="33"/>
  <c r="AG37" i="33"/>
  <c r="AH37" i="33"/>
  <c r="AI37" i="33"/>
  <c r="AJ37" i="33"/>
  <c r="AK37" i="33"/>
  <c r="AL37" i="33"/>
  <c r="AM37" i="33"/>
  <c r="AN37" i="33"/>
  <c r="AO37" i="33"/>
  <c r="AP37" i="33"/>
  <c r="AQ37" i="33"/>
  <c r="AR37" i="33"/>
  <c r="AS37" i="33"/>
  <c r="AT37" i="33"/>
  <c r="AU37" i="33"/>
  <c r="AV37" i="33"/>
  <c r="AW37" i="33"/>
  <c r="AX37" i="33"/>
  <c r="AY37" i="33"/>
  <c r="AZ37" i="33"/>
  <c r="BA37" i="33"/>
  <c r="BB37" i="33"/>
  <c r="BC37" i="33"/>
  <c r="BD37" i="33"/>
  <c r="BE37" i="33"/>
  <c r="BF37" i="33"/>
  <c r="BG37" i="33"/>
  <c r="BH37" i="33"/>
  <c r="BI37" i="33"/>
  <c r="BJ37" i="33"/>
  <c r="BK37" i="33"/>
  <c r="BL37" i="33"/>
  <c r="BM37" i="33"/>
  <c r="BN37" i="33"/>
  <c r="BO37" i="33"/>
  <c r="BP37" i="33"/>
  <c r="BQ37" i="33"/>
  <c r="BR37" i="33"/>
  <c r="BS37" i="33"/>
  <c r="BT37" i="33"/>
  <c r="BU37" i="33"/>
  <c r="BV37" i="33"/>
  <c r="BW37" i="33"/>
  <c r="BX37" i="33"/>
  <c r="BY37" i="33"/>
  <c r="BZ37" i="33"/>
  <c r="CA37" i="33"/>
  <c r="CB37" i="33"/>
  <c r="CC37" i="33"/>
  <c r="CD37" i="33"/>
  <c r="CE37" i="33"/>
  <c r="CF37" i="33"/>
  <c r="CG37" i="33"/>
  <c r="CH37" i="33"/>
  <c r="CI37" i="33"/>
  <c r="CJ37" i="33"/>
  <c r="CK37" i="33"/>
  <c r="CL37" i="33"/>
  <c r="CM37" i="33"/>
  <c r="CN37" i="33"/>
  <c r="CO37" i="33"/>
  <c r="CP37" i="33"/>
  <c r="CQ37" i="33"/>
  <c r="CR37" i="33"/>
  <c r="CS37" i="33"/>
  <c r="CT37" i="33"/>
  <c r="CU37" i="33"/>
  <c r="CV37" i="33"/>
  <c r="CW37" i="33"/>
  <c r="CX37" i="33"/>
  <c r="CY37" i="33"/>
  <c r="CZ37" i="33"/>
  <c r="DA37" i="33"/>
  <c r="DB37" i="33"/>
  <c r="DC37" i="33"/>
  <c r="DD37" i="33"/>
  <c r="DE37" i="33"/>
  <c r="DF37" i="33"/>
  <c r="DG37" i="33"/>
  <c r="DH37" i="33"/>
  <c r="DI37" i="33"/>
  <c r="DJ37" i="33"/>
  <c r="DK37" i="33"/>
  <c r="DL37" i="33"/>
  <c r="DM37" i="33"/>
  <c r="DN37" i="33"/>
  <c r="DO37" i="33"/>
  <c r="DP37" i="33"/>
  <c r="DQ37" i="33"/>
  <c r="DR37" i="33"/>
  <c r="DS37" i="33"/>
  <c r="DT37" i="33"/>
  <c r="DU37" i="33"/>
  <c r="DV37" i="33"/>
  <c r="DW37" i="33"/>
  <c r="DX37" i="33"/>
  <c r="DY37" i="33"/>
  <c r="DZ37" i="33"/>
  <c r="EA37" i="33"/>
  <c r="EB37" i="33"/>
  <c r="EC37" i="33"/>
  <c r="ED37" i="33"/>
  <c r="EE37" i="33"/>
  <c r="EF37" i="33"/>
  <c r="EG37" i="33"/>
  <c r="EH37" i="33"/>
  <c r="EI37" i="33"/>
  <c r="EJ37" i="33"/>
  <c r="EK37" i="33"/>
  <c r="EL37" i="33"/>
  <c r="EM37" i="33"/>
  <c r="EN37" i="33"/>
  <c r="EO37" i="33"/>
  <c r="EP37" i="33"/>
  <c r="EQ37" i="33"/>
  <c r="ER37" i="33"/>
  <c r="ES37" i="33"/>
  <c r="ET37" i="33"/>
  <c r="EU37" i="33"/>
  <c r="EV37" i="33"/>
  <c r="EW37" i="33"/>
  <c r="EX37" i="33"/>
  <c r="AD38" i="33"/>
  <c r="AI38" i="33" s="1"/>
  <c r="AM38" i="33"/>
  <c r="AQ38" i="33"/>
  <c r="AU38" i="33"/>
  <c r="BC38" i="33"/>
  <c r="BG38" i="33"/>
  <c r="BK38" i="33"/>
  <c r="BS38" i="33"/>
  <c r="BW38" i="33"/>
  <c r="CA38" i="33"/>
  <c r="CI38" i="33"/>
  <c r="CM38" i="33"/>
  <c r="CQ38" i="33"/>
  <c r="CY38" i="33"/>
  <c r="DC38" i="33"/>
  <c r="DG38" i="33"/>
  <c r="DO38" i="33"/>
  <c r="DS38" i="33"/>
  <c r="DW38" i="33"/>
  <c r="EE38" i="33"/>
  <c r="EI38" i="33"/>
  <c r="EM38" i="33"/>
  <c r="EU38" i="33"/>
  <c r="AD39" i="33"/>
  <c r="AF39" i="33" s="1"/>
  <c r="AH39" i="33"/>
  <c r="AI39" i="33"/>
  <c r="AL39" i="33"/>
  <c r="AM39" i="33"/>
  <c r="AP39" i="33"/>
  <c r="AQ39" i="33"/>
  <c r="AT39" i="33"/>
  <c r="AU39" i="33"/>
  <c r="AX39" i="33"/>
  <c r="AY39" i="33"/>
  <c r="BB39" i="33"/>
  <c r="BC39" i="33"/>
  <c r="BF39" i="33"/>
  <c r="BG39" i="33"/>
  <c r="BJ39" i="33"/>
  <c r="BK39" i="33"/>
  <c r="BN39" i="33"/>
  <c r="BO39" i="33"/>
  <c r="BR39" i="33"/>
  <c r="BS39" i="33"/>
  <c r="BV39" i="33"/>
  <c r="BW39" i="33"/>
  <c r="BZ39" i="33"/>
  <c r="CA39" i="33"/>
  <c r="CD39" i="33"/>
  <c r="CE39" i="33"/>
  <c r="CH39" i="33"/>
  <c r="CI39" i="33"/>
  <c r="CL39" i="33"/>
  <c r="CM39" i="33"/>
  <c r="CP39" i="33"/>
  <c r="CQ39" i="33"/>
  <c r="CT39" i="33"/>
  <c r="CU39" i="33"/>
  <c r="CX39" i="33"/>
  <c r="CY39" i="33"/>
  <c r="DB39" i="33"/>
  <c r="DC39" i="33"/>
  <c r="DF39" i="33"/>
  <c r="DG39" i="33"/>
  <c r="DJ39" i="33"/>
  <c r="DK39" i="33"/>
  <c r="DN39" i="33"/>
  <c r="DO39" i="33"/>
  <c r="DR39" i="33"/>
  <c r="DS39" i="33"/>
  <c r="DV39" i="33"/>
  <c r="DW39" i="33"/>
  <c r="DZ39" i="33"/>
  <c r="EA39" i="33"/>
  <c r="ED39" i="33"/>
  <c r="EE39" i="33"/>
  <c r="EH39" i="33"/>
  <c r="EI39" i="33"/>
  <c r="EL39" i="33"/>
  <c r="EM39" i="33"/>
  <c r="EP39" i="33"/>
  <c r="EQ39" i="33"/>
  <c r="ET39" i="33"/>
  <c r="EU39" i="33"/>
  <c r="EX39" i="33"/>
  <c r="AD40" i="33"/>
  <c r="AF40" i="33" s="1"/>
  <c r="AG40" i="33"/>
  <c r="AH40" i="33"/>
  <c r="AI40" i="33"/>
  <c r="AK40" i="33"/>
  <c r="AL40" i="33"/>
  <c r="AM40" i="33"/>
  <c r="AO40" i="33"/>
  <c r="AP40" i="33"/>
  <c r="AQ40" i="33"/>
  <c r="AS40" i="33"/>
  <c r="AT40" i="33"/>
  <c r="AU40" i="33"/>
  <c r="AW40" i="33"/>
  <c r="AX40" i="33"/>
  <c r="AY40" i="33"/>
  <c r="BA40" i="33"/>
  <c r="BB40" i="33"/>
  <c r="BC40" i="33"/>
  <c r="BE40" i="33"/>
  <c r="BF40" i="33"/>
  <c r="BG40" i="33"/>
  <c r="BI40" i="33"/>
  <c r="BJ40" i="33"/>
  <c r="BK40" i="33"/>
  <c r="BM40" i="33"/>
  <c r="BN40" i="33"/>
  <c r="BO40" i="33"/>
  <c r="BQ40" i="33"/>
  <c r="BR40" i="33"/>
  <c r="BS40" i="33"/>
  <c r="BU40" i="33"/>
  <c r="BV40" i="33"/>
  <c r="BW40" i="33"/>
  <c r="BY40" i="33"/>
  <c r="BZ40" i="33"/>
  <c r="CA40" i="33"/>
  <c r="CC40" i="33"/>
  <c r="CD40" i="33"/>
  <c r="CE40" i="33"/>
  <c r="CG40" i="33"/>
  <c r="CH40" i="33"/>
  <c r="CI40" i="33"/>
  <c r="CK40" i="33"/>
  <c r="CL40" i="33"/>
  <c r="CM40" i="33"/>
  <c r="CO40" i="33"/>
  <c r="CP40" i="33"/>
  <c r="CQ40" i="33"/>
  <c r="CS40" i="33"/>
  <c r="CT40" i="33"/>
  <c r="CU40" i="33"/>
  <c r="CW40" i="33"/>
  <c r="CX40" i="33"/>
  <c r="CY40" i="33"/>
  <c r="DA40" i="33"/>
  <c r="DB40" i="33"/>
  <c r="DC40" i="33"/>
  <c r="DE40" i="33"/>
  <c r="DF40" i="33"/>
  <c r="DG40" i="33"/>
  <c r="DI40" i="33"/>
  <c r="DJ40" i="33"/>
  <c r="DK40" i="33"/>
  <c r="DM40" i="33"/>
  <c r="DN40" i="33"/>
  <c r="DO40" i="33"/>
  <c r="DQ40" i="33"/>
  <c r="DR40" i="33"/>
  <c r="DS40" i="33"/>
  <c r="DU40" i="33"/>
  <c r="DV40" i="33"/>
  <c r="DW40" i="33"/>
  <c r="DY40" i="33"/>
  <c r="DZ40" i="33"/>
  <c r="EA40" i="33"/>
  <c r="EC40" i="33"/>
  <c r="ED40" i="33"/>
  <c r="EE40" i="33"/>
  <c r="EG40" i="33"/>
  <c r="EH40" i="33"/>
  <c r="EI40" i="33"/>
  <c r="EK40" i="33"/>
  <c r="EL40" i="33"/>
  <c r="EM40" i="33"/>
  <c r="EO40" i="33"/>
  <c r="EP40" i="33"/>
  <c r="EQ40" i="33"/>
  <c r="ES40" i="33"/>
  <c r="ET40" i="33"/>
  <c r="EU40" i="33"/>
  <c r="EW40" i="33"/>
  <c r="EX40" i="33"/>
  <c r="AD41" i="33"/>
  <c r="AF41" i="33"/>
  <c r="AG41" i="33"/>
  <c r="AH41" i="33"/>
  <c r="AI41" i="33"/>
  <c r="AJ41" i="33"/>
  <c r="AK41" i="33"/>
  <c r="AL41" i="33"/>
  <c r="AM41" i="33"/>
  <c r="AN41" i="33"/>
  <c r="AO41" i="33"/>
  <c r="AP41" i="33"/>
  <c r="AQ41" i="33"/>
  <c r="AR41" i="33"/>
  <c r="AS41" i="33"/>
  <c r="AT41" i="33"/>
  <c r="AU41" i="33"/>
  <c r="AV41" i="33"/>
  <c r="AW41" i="33"/>
  <c r="AX41" i="33"/>
  <c r="AY41" i="33"/>
  <c r="AZ41" i="33"/>
  <c r="BA41" i="33"/>
  <c r="BB41" i="33"/>
  <c r="BC41" i="33"/>
  <c r="BD41" i="33"/>
  <c r="BE41" i="33"/>
  <c r="BF41" i="33"/>
  <c r="BG41" i="33"/>
  <c r="BH41" i="33"/>
  <c r="BI41" i="33"/>
  <c r="BJ41" i="33"/>
  <c r="BK41" i="33"/>
  <c r="BL41" i="33"/>
  <c r="BM41" i="33"/>
  <c r="BN41" i="33"/>
  <c r="BO41" i="33"/>
  <c r="BP41" i="33"/>
  <c r="BQ41" i="33"/>
  <c r="BR41" i="33"/>
  <c r="BS41" i="33"/>
  <c r="BT41" i="33"/>
  <c r="BU41" i="33"/>
  <c r="BV41" i="33"/>
  <c r="BW41" i="33"/>
  <c r="BX41" i="33"/>
  <c r="BY41" i="33"/>
  <c r="BZ41" i="33"/>
  <c r="CA41" i="33"/>
  <c r="CB41" i="33"/>
  <c r="CC41" i="33"/>
  <c r="CD41" i="33"/>
  <c r="CE41" i="33"/>
  <c r="CF41" i="33"/>
  <c r="CG41" i="33"/>
  <c r="CH41" i="33"/>
  <c r="CI41" i="33"/>
  <c r="CJ41" i="33"/>
  <c r="CK41" i="33"/>
  <c r="CL41" i="33"/>
  <c r="CM41" i="33"/>
  <c r="CN41" i="33"/>
  <c r="CO41" i="33"/>
  <c r="CP41" i="33"/>
  <c r="CQ41" i="33"/>
  <c r="CR41" i="33"/>
  <c r="CS41" i="33"/>
  <c r="CT41" i="33"/>
  <c r="CU41" i="33"/>
  <c r="CV41" i="33"/>
  <c r="CW41" i="33"/>
  <c r="CX41" i="33"/>
  <c r="CY41" i="33"/>
  <c r="CZ41" i="33"/>
  <c r="DA41" i="33"/>
  <c r="DB41" i="33"/>
  <c r="DC41" i="33"/>
  <c r="DD41" i="33"/>
  <c r="DE41" i="33"/>
  <c r="DF41" i="33"/>
  <c r="DG41" i="33"/>
  <c r="DH41" i="33"/>
  <c r="DI41" i="33"/>
  <c r="DJ41" i="33"/>
  <c r="DK41" i="33"/>
  <c r="DL41" i="33"/>
  <c r="DM41" i="33"/>
  <c r="DN41" i="33"/>
  <c r="DO41" i="33"/>
  <c r="DP41" i="33"/>
  <c r="DQ41" i="33"/>
  <c r="DR41" i="33"/>
  <c r="DS41" i="33"/>
  <c r="DT41" i="33"/>
  <c r="DU41" i="33"/>
  <c r="DV41" i="33"/>
  <c r="DW41" i="33"/>
  <c r="DX41" i="33"/>
  <c r="DY41" i="33"/>
  <c r="DZ41" i="33"/>
  <c r="EA41" i="33"/>
  <c r="EB41" i="33"/>
  <c r="EC41" i="33"/>
  <c r="ED41" i="33"/>
  <c r="EE41" i="33"/>
  <c r="EF41" i="33"/>
  <c r="EG41" i="33"/>
  <c r="EH41" i="33"/>
  <c r="EI41" i="33"/>
  <c r="EJ41" i="33"/>
  <c r="EK41" i="33"/>
  <c r="EL41" i="33"/>
  <c r="EM41" i="33"/>
  <c r="EN41" i="33"/>
  <c r="EO41" i="33"/>
  <c r="EP41" i="33"/>
  <c r="EQ41" i="33"/>
  <c r="ER41" i="33"/>
  <c r="ES41" i="33"/>
  <c r="ET41" i="33"/>
  <c r="EU41" i="33"/>
  <c r="EV41" i="33"/>
  <c r="EW41" i="33"/>
  <c r="EX41" i="33"/>
  <c r="AD42" i="33"/>
  <c r="AI42" i="33"/>
  <c r="AU42" i="33"/>
  <c r="AY42" i="33"/>
  <c r="BK42" i="33"/>
  <c r="BO42" i="33"/>
  <c r="CA42" i="33"/>
  <c r="CE42" i="33"/>
  <c r="CQ42" i="33"/>
  <c r="CU42" i="33"/>
  <c r="DG42" i="33"/>
  <c r="DK42" i="33"/>
  <c r="DW42" i="33"/>
  <c r="EA42" i="33"/>
  <c r="EM42" i="33"/>
  <c r="EQ42" i="33"/>
  <c r="AD43" i="33"/>
  <c r="AF43" i="33" s="1"/>
  <c r="AH43" i="33"/>
  <c r="AI43" i="33"/>
  <c r="AL43" i="33"/>
  <c r="AM43" i="33"/>
  <c r="AP43" i="33"/>
  <c r="AQ43" i="33"/>
  <c r="AT43" i="33"/>
  <c r="AU43" i="33"/>
  <c r="AX43" i="33"/>
  <c r="AY43" i="33"/>
  <c r="BB43" i="33"/>
  <c r="BC43" i="33"/>
  <c r="BF43" i="33"/>
  <c r="BG43" i="33"/>
  <c r="BJ43" i="33"/>
  <c r="BK43" i="33"/>
  <c r="BN43" i="33"/>
  <c r="BO43" i="33"/>
  <c r="BR43" i="33"/>
  <c r="BS43" i="33"/>
  <c r="BV43" i="33"/>
  <c r="BW43" i="33"/>
  <c r="BZ43" i="33"/>
  <c r="CA43" i="33"/>
  <c r="CD43" i="33"/>
  <c r="CE43" i="33"/>
  <c r="CH43" i="33"/>
  <c r="CI43" i="33"/>
  <c r="CL43" i="33"/>
  <c r="CM43" i="33"/>
  <c r="CP43" i="33"/>
  <c r="CQ43" i="33"/>
  <c r="CT43" i="33"/>
  <c r="CU43" i="33"/>
  <c r="CX43" i="33"/>
  <c r="CY43" i="33"/>
  <c r="DB43" i="33"/>
  <c r="DC43" i="33"/>
  <c r="DF43" i="33"/>
  <c r="DG43" i="33"/>
  <c r="DJ43" i="33"/>
  <c r="DK43" i="33"/>
  <c r="DN43" i="33"/>
  <c r="DO43" i="33"/>
  <c r="DR43" i="33"/>
  <c r="DS43" i="33"/>
  <c r="DV43" i="33"/>
  <c r="DW43" i="33"/>
  <c r="DZ43" i="33"/>
  <c r="EA43" i="33"/>
  <c r="ED43" i="33"/>
  <c r="EE43" i="33"/>
  <c r="EH43" i="33"/>
  <c r="EI43" i="33"/>
  <c r="EL43" i="33"/>
  <c r="EM43" i="33"/>
  <c r="EP43" i="33"/>
  <c r="EQ43" i="33"/>
  <c r="ET43" i="33"/>
  <c r="EU43" i="33"/>
  <c r="EX43" i="33"/>
  <c r="AD50" i="33"/>
  <c r="AF50" i="33"/>
  <c r="AG50" i="33"/>
  <c r="AH50" i="33"/>
  <c r="AI50" i="33"/>
  <c r="AJ50" i="33"/>
  <c r="AK50" i="33"/>
  <c r="AL50" i="33"/>
  <c r="AM50" i="33"/>
  <c r="AN50" i="33"/>
  <c r="AO50" i="33"/>
  <c r="AP50" i="33"/>
  <c r="AQ50" i="33"/>
  <c r="AR50" i="33"/>
  <c r="AS50" i="33"/>
  <c r="AT50" i="33"/>
  <c r="AU50" i="33"/>
  <c r="AV50" i="33"/>
  <c r="AW50" i="33"/>
  <c r="AX50" i="33"/>
  <c r="AY50" i="33"/>
  <c r="AZ50" i="33"/>
  <c r="BA50" i="33"/>
  <c r="BB50" i="33"/>
  <c r="BC50" i="33"/>
  <c r="BD50" i="33"/>
  <c r="BE50" i="33"/>
  <c r="BF50" i="33"/>
  <c r="BG50" i="33"/>
  <c r="BH50" i="33"/>
  <c r="BI50" i="33"/>
  <c r="BJ50" i="33"/>
  <c r="BK50" i="33"/>
  <c r="BL50" i="33"/>
  <c r="BM50" i="33"/>
  <c r="BN50" i="33"/>
  <c r="BO50" i="33"/>
  <c r="BP50" i="33"/>
  <c r="BQ50" i="33"/>
  <c r="BR50" i="33"/>
  <c r="BS50" i="33"/>
  <c r="BT50" i="33"/>
  <c r="BU50" i="33"/>
  <c r="BV50" i="33"/>
  <c r="BW50" i="33"/>
  <c r="BX50" i="33"/>
  <c r="BY50" i="33"/>
  <c r="BZ50" i="33"/>
  <c r="CA50" i="33"/>
  <c r="CB50" i="33"/>
  <c r="CC50" i="33"/>
  <c r="CD50" i="33"/>
  <c r="CE50" i="33"/>
  <c r="CF50" i="33"/>
  <c r="CG50" i="33"/>
  <c r="CH50" i="33"/>
  <c r="CI50" i="33"/>
  <c r="CJ50" i="33"/>
  <c r="CK50" i="33"/>
  <c r="CL50" i="33"/>
  <c r="CM50" i="33"/>
  <c r="CN50" i="33"/>
  <c r="CO50" i="33"/>
  <c r="CP50" i="33"/>
  <c r="CQ50" i="33"/>
  <c r="CR50" i="33"/>
  <c r="CS50" i="33"/>
  <c r="CT50" i="33"/>
  <c r="CU50" i="33"/>
  <c r="CV50" i="33"/>
  <c r="CW50" i="33"/>
  <c r="CX50" i="33"/>
  <c r="CY50" i="33"/>
  <c r="CZ50" i="33"/>
  <c r="DA50" i="33"/>
  <c r="DB50" i="33"/>
  <c r="DC50" i="33"/>
  <c r="DD50" i="33"/>
  <c r="DE50" i="33"/>
  <c r="DF50" i="33"/>
  <c r="DG50" i="33"/>
  <c r="DH50" i="33"/>
  <c r="DI50" i="33"/>
  <c r="DJ50" i="33"/>
  <c r="DK50" i="33"/>
  <c r="DL50" i="33"/>
  <c r="DM50" i="33"/>
  <c r="DN50" i="33"/>
  <c r="DO50" i="33"/>
  <c r="DP50" i="33"/>
  <c r="DQ50" i="33"/>
  <c r="DR50" i="33"/>
  <c r="DS50" i="33"/>
  <c r="DT50" i="33"/>
  <c r="DU50" i="33"/>
  <c r="DV50" i="33"/>
  <c r="DW50" i="33"/>
  <c r="DX50" i="33"/>
  <c r="DY50" i="33"/>
  <c r="DZ50" i="33"/>
  <c r="EA50" i="33"/>
  <c r="EB50" i="33"/>
  <c r="EC50" i="33"/>
  <c r="ED50" i="33"/>
  <c r="EE50" i="33"/>
  <c r="EF50" i="33"/>
  <c r="EG50" i="33"/>
  <c r="EH50" i="33"/>
  <c r="EI50" i="33"/>
  <c r="EJ50" i="33"/>
  <c r="EK50" i="33"/>
  <c r="EL50" i="33"/>
  <c r="EM50" i="33"/>
  <c r="EN50" i="33"/>
  <c r="EO50" i="33"/>
  <c r="EP50" i="33"/>
  <c r="EQ50" i="33"/>
  <c r="ER50" i="33"/>
  <c r="ES50" i="33"/>
  <c r="ET50" i="33"/>
  <c r="EU50" i="33"/>
  <c r="EV50" i="33"/>
  <c r="EW50" i="33"/>
  <c r="EX50" i="33"/>
  <c r="AD51" i="33"/>
  <c r="AI51" i="33"/>
  <c r="AU51" i="33"/>
  <c r="AY51" i="33"/>
  <c r="BK51" i="33"/>
  <c r="BO51" i="33"/>
  <c r="CA51" i="33"/>
  <c r="CE51" i="33"/>
  <c r="CQ51" i="33"/>
  <c r="CU51" i="33"/>
  <c r="DG51" i="33"/>
  <c r="DK51" i="33"/>
  <c r="DW51" i="33"/>
  <c r="EA51" i="33"/>
  <c r="EM51" i="33"/>
  <c r="EQ51" i="33"/>
  <c r="AD52" i="33"/>
  <c r="AF52" i="33" s="1"/>
  <c r="AH52" i="33"/>
  <c r="AI52" i="33"/>
  <c r="AL52" i="33"/>
  <c r="AM52" i="33"/>
  <c r="AP52" i="33"/>
  <c r="AQ52" i="33"/>
  <c r="AT52" i="33"/>
  <c r="AU52" i="33"/>
  <c r="AX52" i="33"/>
  <c r="AY52" i="33"/>
  <c r="BB52" i="33"/>
  <c r="BC52" i="33"/>
  <c r="BF52" i="33"/>
  <c r="BG52" i="33"/>
  <c r="BJ52" i="33"/>
  <c r="BK52" i="33"/>
  <c r="BN52" i="33"/>
  <c r="BO52" i="33"/>
  <c r="BR52" i="33"/>
  <c r="BS52" i="33"/>
  <c r="BV52" i="33"/>
  <c r="BW52" i="33"/>
  <c r="BZ52" i="33"/>
  <c r="CA52" i="33"/>
  <c r="CD52" i="33"/>
  <c r="CE52" i="33"/>
  <c r="CH52" i="33"/>
  <c r="CI52" i="33"/>
  <c r="CL52" i="33"/>
  <c r="CM52" i="33"/>
  <c r="CP52" i="33"/>
  <c r="CQ52" i="33"/>
  <c r="CT52" i="33"/>
  <c r="CU52" i="33"/>
  <c r="CX52" i="33"/>
  <c r="CY52" i="33"/>
  <c r="DB52" i="33"/>
  <c r="DC52" i="33"/>
  <c r="DF52" i="33"/>
  <c r="DG52" i="33"/>
  <c r="DJ52" i="33"/>
  <c r="DK52" i="33"/>
  <c r="DN52" i="33"/>
  <c r="DO52" i="33"/>
  <c r="DR52" i="33"/>
  <c r="DS52" i="33"/>
  <c r="DV52" i="33"/>
  <c r="DW52" i="33"/>
  <c r="DZ52" i="33"/>
  <c r="EA52" i="33"/>
  <c r="ED52" i="33"/>
  <c r="EE52" i="33"/>
  <c r="EH52" i="33"/>
  <c r="EI52" i="33"/>
  <c r="EL52" i="33"/>
  <c r="EM52" i="33"/>
  <c r="EP52" i="33"/>
  <c r="EQ52" i="33"/>
  <c r="ET52" i="33"/>
  <c r="EU52" i="33"/>
  <c r="EX52" i="33"/>
  <c r="AD53" i="33"/>
  <c r="AF53" i="33" s="1"/>
  <c r="AG53" i="33"/>
  <c r="AH53" i="33"/>
  <c r="AI53" i="33"/>
  <c r="AK53" i="33"/>
  <c r="AL53" i="33"/>
  <c r="AM53" i="33"/>
  <c r="AO53" i="33"/>
  <c r="AP53" i="33"/>
  <c r="AQ53" i="33"/>
  <c r="AS53" i="33"/>
  <c r="AT53" i="33"/>
  <c r="AU53" i="33"/>
  <c r="AW53" i="33"/>
  <c r="AX53" i="33"/>
  <c r="AY53" i="33"/>
  <c r="BA53" i="33"/>
  <c r="BB53" i="33"/>
  <c r="BC53" i="33"/>
  <c r="BE53" i="33"/>
  <c r="BF53" i="33"/>
  <c r="BG53" i="33"/>
  <c r="BI53" i="33"/>
  <c r="BJ53" i="33"/>
  <c r="BK53" i="33"/>
  <c r="BM53" i="33"/>
  <c r="BN53" i="33"/>
  <c r="BO53" i="33"/>
  <c r="BQ53" i="33"/>
  <c r="BR53" i="33"/>
  <c r="BS53" i="33"/>
  <c r="BU53" i="33"/>
  <c r="BV53" i="33"/>
  <c r="BW53" i="33"/>
  <c r="BY53" i="33"/>
  <c r="BZ53" i="33"/>
  <c r="CA53" i="33"/>
  <c r="CC53" i="33"/>
  <c r="CD53" i="33"/>
  <c r="CE53" i="33"/>
  <c r="CG53" i="33"/>
  <c r="CH53" i="33"/>
  <c r="CI53" i="33"/>
  <c r="CK53" i="33"/>
  <c r="CL53" i="33"/>
  <c r="CM53" i="33"/>
  <c r="CO53" i="33"/>
  <c r="CP53" i="33"/>
  <c r="CQ53" i="33"/>
  <c r="CS53" i="33"/>
  <c r="CT53" i="33"/>
  <c r="CU53" i="33"/>
  <c r="CW53" i="33"/>
  <c r="CX53" i="33"/>
  <c r="CY53" i="33"/>
  <c r="DA53" i="33"/>
  <c r="DB53" i="33"/>
  <c r="DC53" i="33"/>
  <c r="DE53" i="33"/>
  <c r="DF53" i="33"/>
  <c r="DG53" i="33"/>
  <c r="DI53" i="33"/>
  <c r="DJ53" i="33"/>
  <c r="DK53" i="33"/>
  <c r="DM53" i="33"/>
  <c r="DN53" i="33"/>
  <c r="DO53" i="33"/>
  <c r="DQ53" i="33"/>
  <c r="DR53" i="33"/>
  <c r="DS53" i="33"/>
  <c r="DU53" i="33"/>
  <c r="DV53" i="33"/>
  <c r="DW53" i="33"/>
  <c r="DY53" i="33"/>
  <c r="DZ53" i="33"/>
  <c r="EA53" i="33"/>
  <c r="EC53" i="33"/>
  <c r="ED53" i="33"/>
  <c r="EE53" i="33"/>
  <c r="EG53" i="33"/>
  <c r="EH53" i="33"/>
  <c r="EI53" i="33"/>
  <c r="EK53" i="33"/>
  <c r="EL53" i="33"/>
  <c r="EM53" i="33"/>
  <c r="EO53" i="33"/>
  <c r="EP53" i="33"/>
  <c r="EQ53" i="33"/>
  <c r="ES53" i="33"/>
  <c r="ET53" i="33"/>
  <c r="EU53" i="33"/>
  <c r="EW53" i="33"/>
  <c r="EX53" i="33"/>
  <c r="AD54" i="33"/>
  <c r="AF54" i="33"/>
  <c r="AG54" i="33"/>
  <c r="AH54" i="33"/>
  <c r="AI54" i="33"/>
  <c r="AJ54" i="33"/>
  <c r="AK54" i="33"/>
  <c r="AL54" i="33"/>
  <c r="AM54" i="33"/>
  <c r="AN54" i="33"/>
  <c r="AO54" i="33"/>
  <c r="AP54" i="33"/>
  <c r="AQ54" i="33"/>
  <c r="AR54" i="33"/>
  <c r="AS54" i="33"/>
  <c r="AT54" i="33"/>
  <c r="AU54" i="33"/>
  <c r="AV54" i="33"/>
  <c r="AW54" i="33"/>
  <c r="AX54" i="33"/>
  <c r="AY54" i="33"/>
  <c r="AZ54" i="33"/>
  <c r="BA54" i="33"/>
  <c r="BB54" i="33"/>
  <c r="BC54" i="33"/>
  <c r="BD54" i="33"/>
  <c r="BE54" i="33"/>
  <c r="BF54" i="33"/>
  <c r="BG54" i="33"/>
  <c r="BH54" i="33"/>
  <c r="BI54" i="33"/>
  <c r="BJ54" i="33"/>
  <c r="BK54" i="33"/>
  <c r="BL54" i="33"/>
  <c r="BM54" i="33"/>
  <c r="BN54" i="33"/>
  <c r="BO54" i="33"/>
  <c r="BP54" i="33"/>
  <c r="BQ54" i="33"/>
  <c r="BR54" i="33"/>
  <c r="BS54" i="33"/>
  <c r="BT54" i="33"/>
  <c r="BU54" i="33"/>
  <c r="BV54" i="33"/>
  <c r="BW54" i="33"/>
  <c r="BX54" i="33"/>
  <c r="BY54" i="33"/>
  <c r="BZ54" i="33"/>
  <c r="CA54" i="33"/>
  <c r="CB54" i="33"/>
  <c r="CC54" i="33"/>
  <c r="CD54" i="33"/>
  <c r="CE54" i="33"/>
  <c r="CF54" i="33"/>
  <c r="CG54" i="33"/>
  <c r="CH54" i="33"/>
  <c r="CI54" i="33"/>
  <c r="CJ54" i="33"/>
  <c r="CK54" i="33"/>
  <c r="CL54" i="33"/>
  <c r="CM54" i="33"/>
  <c r="CN54" i="33"/>
  <c r="CO54" i="33"/>
  <c r="CP54" i="33"/>
  <c r="CQ54" i="33"/>
  <c r="CR54" i="33"/>
  <c r="CS54" i="33"/>
  <c r="CT54" i="33"/>
  <c r="CU54" i="33"/>
  <c r="CV54" i="33"/>
  <c r="CW54" i="33"/>
  <c r="CX54" i="33"/>
  <c r="CY54" i="33"/>
  <c r="CZ54" i="33"/>
  <c r="DA54" i="33"/>
  <c r="DB54" i="33"/>
  <c r="DC54" i="33"/>
  <c r="DD54" i="33"/>
  <c r="DE54" i="33"/>
  <c r="DF54" i="33"/>
  <c r="DG54" i="33"/>
  <c r="DH54" i="33"/>
  <c r="DI54" i="33"/>
  <c r="DJ54" i="33"/>
  <c r="DK54" i="33"/>
  <c r="DL54" i="33"/>
  <c r="DM54" i="33"/>
  <c r="DN54" i="33"/>
  <c r="DO54" i="33"/>
  <c r="DP54" i="33"/>
  <c r="DQ54" i="33"/>
  <c r="DR54" i="33"/>
  <c r="DS54" i="33"/>
  <c r="DT54" i="33"/>
  <c r="DU54" i="33"/>
  <c r="DV54" i="33"/>
  <c r="DW54" i="33"/>
  <c r="DX54" i="33"/>
  <c r="DY54" i="33"/>
  <c r="DZ54" i="33"/>
  <c r="EA54" i="33"/>
  <c r="EB54" i="33"/>
  <c r="EC54" i="33"/>
  <c r="ED54" i="33"/>
  <c r="EE54" i="33"/>
  <c r="EF54" i="33"/>
  <c r="EG54" i="33"/>
  <c r="EH54" i="33"/>
  <c r="EI54" i="33"/>
  <c r="EJ54" i="33"/>
  <c r="EK54" i="33"/>
  <c r="EL54" i="33"/>
  <c r="EM54" i="33"/>
  <c r="EN54" i="33"/>
  <c r="EO54" i="33"/>
  <c r="EP54" i="33"/>
  <c r="EQ54" i="33"/>
  <c r="ER54" i="33"/>
  <c r="ES54" i="33"/>
  <c r="ET54" i="33"/>
  <c r="EU54" i="33"/>
  <c r="EV54" i="33"/>
  <c r="EW54" i="33"/>
  <c r="EX54" i="33"/>
  <c r="AD55" i="33"/>
  <c r="AF55" i="33"/>
  <c r="AI55" i="33"/>
  <c r="AM55" i="33"/>
  <c r="AN55" i="33"/>
  <c r="AQ55" i="33"/>
  <c r="AU55" i="33"/>
  <c r="AV55" i="33"/>
  <c r="AY55" i="33"/>
  <c r="BC55" i="33"/>
  <c r="BD55" i="33"/>
  <c r="BG55" i="33"/>
  <c r="BK55" i="33"/>
  <c r="BL55" i="33"/>
  <c r="BO55" i="33"/>
  <c r="BS55" i="33"/>
  <c r="BT55" i="33"/>
  <c r="BW55" i="33"/>
  <c r="CA55" i="33"/>
  <c r="CB55" i="33"/>
  <c r="CE55" i="33"/>
  <c r="CI55" i="33"/>
  <c r="CJ55" i="33"/>
  <c r="CM55" i="33"/>
  <c r="CQ55" i="33"/>
  <c r="CR55" i="33"/>
  <c r="CU55" i="33"/>
  <c r="CY55" i="33"/>
  <c r="CZ55" i="33"/>
  <c r="DC55" i="33"/>
  <c r="DG55" i="33"/>
  <c r="DH55" i="33"/>
  <c r="DK55" i="33"/>
  <c r="DO55" i="33"/>
  <c r="DP55" i="33"/>
  <c r="DS55" i="33"/>
  <c r="DW55" i="33"/>
  <c r="DX55" i="33"/>
  <c r="EA55" i="33"/>
  <c r="EE55" i="33"/>
  <c r="EF55" i="33"/>
  <c r="EI55" i="33"/>
  <c r="EM55" i="33"/>
  <c r="EN55" i="33"/>
  <c r="EQ55" i="33"/>
  <c r="EU55" i="33"/>
  <c r="EV55" i="33"/>
  <c r="AD56" i="33"/>
  <c r="AH56" i="33"/>
  <c r="AI56" i="33"/>
  <c r="AL56" i="33"/>
  <c r="AM56" i="33"/>
  <c r="AP56" i="33"/>
  <c r="AQ56" i="33"/>
  <c r="AT56" i="33"/>
  <c r="AU56" i="33"/>
  <c r="AX56" i="33"/>
  <c r="AY56" i="33"/>
  <c r="BB56" i="33"/>
  <c r="BC56" i="33"/>
  <c r="BF56" i="33"/>
  <c r="BG56" i="33"/>
  <c r="BJ56" i="33"/>
  <c r="BK56" i="33"/>
  <c r="BN56" i="33"/>
  <c r="BO56" i="33"/>
  <c r="BR56" i="33"/>
  <c r="BS56" i="33"/>
  <c r="BV56" i="33"/>
  <c r="BW56" i="33"/>
  <c r="BZ56" i="33"/>
  <c r="CA56" i="33"/>
  <c r="CD56" i="33"/>
  <c r="CE56" i="33"/>
  <c r="CH56" i="33"/>
  <c r="CI56" i="33"/>
  <c r="CL56" i="33"/>
  <c r="CM56" i="33"/>
  <c r="CP56" i="33"/>
  <c r="CQ56" i="33"/>
  <c r="CT56" i="33"/>
  <c r="CU56" i="33"/>
  <c r="CX56" i="33"/>
  <c r="CY56" i="33"/>
  <c r="DB56" i="33"/>
  <c r="DC56" i="33"/>
  <c r="DF56" i="33"/>
  <c r="DG56" i="33"/>
  <c r="DJ56" i="33"/>
  <c r="DK56" i="33"/>
  <c r="DN56" i="33"/>
  <c r="DO56" i="33"/>
  <c r="DR56" i="33"/>
  <c r="DS56" i="33"/>
  <c r="DV56" i="33"/>
  <c r="DW56" i="33"/>
  <c r="DZ56" i="33"/>
  <c r="EA56" i="33"/>
  <c r="ED56" i="33"/>
  <c r="EE56" i="33"/>
  <c r="EH56" i="33"/>
  <c r="EI56" i="33"/>
  <c r="EL56" i="33"/>
  <c r="EM56" i="33"/>
  <c r="EP56" i="33"/>
  <c r="EQ56" i="33"/>
  <c r="ET56" i="33"/>
  <c r="EU56" i="33"/>
  <c r="EX56" i="33"/>
  <c r="AD57" i="33"/>
  <c r="AF57" i="33" s="1"/>
  <c r="AG57" i="33"/>
  <c r="AH57" i="33"/>
  <c r="AI57" i="33"/>
  <c r="AK57" i="33"/>
  <c r="AL57" i="33"/>
  <c r="AM57" i="33"/>
  <c r="AO57" i="33"/>
  <c r="AP57" i="33"/>
  <c r="AQ57" i="33"/>
  <c r="AS57" i="33"/>
  <c r="AT57" i="33"/>
  <c r="AU57" i="33"/>
  <c r="AW57" i="33"/>
  <c r="AX57" i="33"/>
  <c r="AY57" i="33"/>
  <c r="BA57" i="33"/>
  <c r="BB57" i="33"/>
  <c r="BC57" i="33"/>
  <c r="BE57" i="33"/>
  <c r="BF57" i="33"/>
  <c r="BG57" i="33"/>
  <c r="BI57" i="33"/>
  <c r="BJ57" i="33"/>
  <c r="BK57" i="33"/>
  <c r="BM57" i="33"/>
  <c r="BN57" i="33"/>
  <c r="BO57" i="33"/>
  <c r="BQ57" i="33"/>
  <c r="BR57" i="33"/>
  <c r="BS57" i="33"/>
  <c r="BU57" i="33"/>
  <c r="BV57" i="33"/>
  <c r="BW57" i="33"/>
  <c r="BY57" i="33"/>
  <c r="BZ57" i="33"/>
  <c r="CA57" i="33"/>
  <c r="CC57" i="33"/>
  <c r="CD57" i="33"/>
  <c r="CE57" i="33"/>
  <c r="CG57" i="33"/>
  <c r="CH57" i="33"/>
  <c r="CI57" i="33"/>
  <c r="CK57" i="33"/>
  <c r="CL57" i="33"/>
  <c r="CM57" i="33"/>
  <c r="CO57" i="33"/>
  <c r="CP57" i="33"/>
  <c r="CQ57" i="33"/>
  <c r="CS57" i="33"/>
  <c r="CT57" i="33"/>
  <c r="CU57" i="33"/>
  <c r="CW57" i="33"/>
  <c r="CX57" i="33"/>
  <c r="CY57" i="33"/>
  <c r="DA57" i="33"/>
  <c r="DB57" i="33"/>
  <c r="DC57" i="33"/>
  <c r="DE57" i="33"/>
  <c r="DF57" i="33"/>
  <c r="DG57" i="33"/>
  <c r="DI57" i="33"/>
  <c r="DJ57" i="33"/>
  <c r="DK57" i="33"/>
  <c r="DM57" i="33"/>
  <c r="DN57" i="33"/>
  <c r="DO57" i="33"/>
  <c r="DQ57" i="33"/>
  <c r="DR57" i="33"/>
  <c r="DS57" i="33"/>
  <c r="DU57" i="33"/>
  <c r="DV57" i="33"/>
  <c r="DW57" i="33"/>
  <c r="DY57" i="33"/>
  <c r="DZ57" i="33"/>
  <c r="EA57" i="33"/>
  <c r="EC57" i="33"/>
  <c r="ED57" i="33"/>
  <c r="EE57" i="33"/>
  <c r="EG57" i="33"/>
  <c r="EH57" i="33"/>
  <c r="EI57" i="33"/>
  <c r="EK57" i="33"/>
  <c r="EL57" i="33"/>
  <c r="EM57" i="33"/>
  <c r="EO57" i="33"/>
  <c r="EP57" i="33"/>
  <c r="EQ57" i="33"/>
  <c r="ES57" i="33"/>
  <c r="ET57" i="33"/>
  <c r="EU57" i="33"/>
  <c r="EW57" i="33"/>
  <c r="EX57" i="33"/>
  <c r="AD58" i="33"/>
  <c r="AF58" i="33"/>
  <c r="AG58" i="33"/>
  <c r="AH58" i="33"/>
  <c r="AI58" i="33"/>
  <c r="AJ58" i="33"/>
  <c r="AK58" i="33"/>
  <c r="AL58" i="33"/>
  <c r="AM58" i="33"/>
  <c r="AN58" i="33"/>
  <c r="AO58" i="33"/>
  <c r="AP58" i="33"/>
  <c r="AQ58" i="33"/>
  <c r="AR58" i="33"/>
  <c r="AS58" i="33"/>
  <c r="AT58" i="33"/>
  <c r="AU58" i="33"/>
  <c r="AV58" i="33"/>
  <c r="AW58" i="33"/>
  <c r="AX58" i="33"/>
  <c r="AY58" i="33"/>
  <c r="AZ58" i="33"/>
  <c r="BA58" i="33"/>
  <c r="BB58" i="33"/>
  <c r="BC58" i="33"/>
  <c r="BD58" i="33"/>
  <c r="BE58" i="33"/>
  <c r="BF58" i="33"/>
  <c r="BG58" i="33"/>
  <c r="BH58" i="33"/>
  <c r="BI58" i="33"/>
  <c r="BJ58" i="33"/>
  <c r="BK58" i="33"/>
  <c r="BL58" i="33"/>
  <c r="BM58" i="33"/>
  <c r="BN58" i="33"/>
  <c r="BO58" i="33"/>
  <c r="BP58" i="33"/>
  <c r="BQ58" i="33"/>
  <c r="BR58" i="33"/>
  <c r="BS58" i="33"/>
  <c r="BT58" i="33"/>
  <c r="BU58" i="33"/>
  <c r="BV58" i="33"/>
  <c r="BW58" i="33"/>
  <c r="BX58" i="33"/>
  <c r="BY58" i="33"/>
  <c r="BZ58" i="33"/>
  <c r="CA58" i="33"/>
  <c r="CB58" i="33"/>
  <c r="CC58" i="33"/>
  <c r="CD58" i="33"/>
  <c r="CE58" i="33"/>
  <c r="CF58" i="33"/>
  <c r="CG58" i="33"/>
  <c r="CH58" i="33"/>
  <c r="CI58" i="33"/>
  <c r="CJ58" i="33"/>
  <c r="CK58" i="33"/>
  <c r="CL58" i="33"/>
  <c r="CM58" i="33"/>
  <c r="CN58" i="33"/>
  <c r="CO58" i="33"/>
  <c r="CP58" i="33"/>
  <c r="CQ58" i="33"/>
  <c r="CR58" i="33"/>
  <c r="CS58" i="33"/>
  <c r="CT58" i="33"/>
  <c r="CU58" i="33"/>
  <c r="CV58" i="33"/>
  <c r="CW58" i="33"/>
  <c r="CX58" i="33"/>
  <c r="CY58" i="33"/>
  <c r="CZ58" i="33"/>
  <c r="DA58" i="33"/>
  <c r="DB58" i="33"/>
  <c r="DC58" i="33"/>
  <c r="DD58" i="33"/>
  <c r="DE58" i="33"/>
  <c r="DF58" i="33"/>
  <c r="DG58" i="33"/>
  <c r="DH58" i="33"/>
  <c r="DI58" i="33"/>
  <c r="DJ58" i="33"/>
  <c r="DK58" i="33"/>
  <c r="DL58" i="33"/>
  <c r="DM58" i="33"/>
  <c r="DN58" i="33"/>
  <c r="DO58" i="33"/>
  <c r="DP58" i="33"/>
  <c r="DQ58" i="33"/>
  <c r="DR58" i="33"/>
  <c r="DS58" i="33"/>
  <c r="DT58" i="33"/>
  <c r="DU58" i="33"/>
  <c r="DV58" i="33"/>
  <c r="DW58" i="33"/>
  <c r="DX58" i="33"/>
  <c r="DY58" i="33"/>
  <c r="DZ58" i="33"/>
  <c r="EA58" i="33"/>
  <c r="EB58" i="33"/>
  <c r="EC58" i="33"/>
  <c r="ED58" i="33"/>
  <c r="EE58" i="33"/>
  <c r="EF58" i="33"/>
  <c r="EG58" i="33"/>
  <c r="EH58" i="33"/>
  <c r="EI58" i="33"/>
  <c r="EJ58" i="33"/>
  <c r="EK58" i="33"/>
  <c r="EL58" i="33"/>
  <c r="EM58" i="33"/>
  <c r="EN58" i="33"/>
  <c r="EO58" i="33"/>
  <c r="EP58" i="33"/>
  <c r="EQ58" i="33"/>
  <c r="ER58" i="33"/>
  <c r="ES58" i="33"/>
  <c r="ET58" i="33"/>
  <c r="EU58" i="33"/>
  <c r="EV58" i="33"/>
  <c r="EW58" i="33"/>
  <c r="EX58" i="33"/>
  <c r="AD59" i="33"/>
  <c r="AF59" i="33"/>
  <c r="AI59" i="33"/>
  <c r="AJ59" i="33"/>
  <c r="AM59" i="33"/>
  <c r="AN59" i="33"/>
  <c r="AQ59" i="33"/>
  <c r="AR59" i="33"/>
  <c r="AU59" i="33"/>
  <c r="AV59" i="33"/>
  <c r="AY59" i="33"/>
  <c r="AZ59" i="33"/>
  <c r="BC59" i="33"/>
  <c r="BD59" i="33"/>
  <c r="BG59" i="33"/>
  <c r="BH59" i="33"/>
  <c r="BK59" i="33"/>
  <c r="BL59" i="33"/>
  <c r="BO59" i="33"/>
  <c r="BP59" i="33"/>
  <c r="BS59" i="33"/>
  <c r="BT59" i="33"/>
  <c r="BW59" i="33"/>
  <c r="BX59" i="33"/>
  <c r="CA59" i="33"/>
  <c r="CB59" i="33"/>
  <c r="CE59" i="33"/>
  <c r="CF59" i="33"/>
  <c r="CI59" i="33"/>
  <c r="CJ59" i="33"/>
  <c r="CM59" i="33"/>
  <c r="CN59" i="33"/>
  <c r="CQ59" i="33"/>
  <c r="CR59" i="33"/>
  <c r="CU59" i="33"/>
  <c r="CV59" i="33"/>
  <c r="CY59" i="33"/>
  <c r="CZ59" i="33"/>
  <c r="DC59" i="33"/>
  <c r="DD59" i="33"/>
  <c r="DG59" i="33"/>
  <c r="DH59" i="33"/>
  <c r="DK59" i="33"/>
  <c r="DL59" i="33"/>
  <c r="DO59" i="33"/>
  <c r="DP59" i="33"/>
  <c r="DS59" i="33"/>
  <c r="DT59" i="33"/>
  <c r="DW59" i="33"/>
  <c r="DX59" i="33"/>
  <c r="EA59" i="33"/>
  <c r="EB59" i="33"/>
  <c r="EE59" i="33"/>
  <c r="EF59" i="33"/>
  <c r="EI59" i="33"/>
  <c r="EJ59" i="33"/>
  <c r="EM59" i="33"/>
  <c r="EN59" i="33"/>
  <c r="EQ59" i="33"/>
  <c r="ER59" i="33"/>
  <c r="EU59" i="33"/>
  <c r="EV59" i="33"/>
  <c r="AD60" i="33"/>
  <c r="AH60" i="33" s="1"/>
  <c r="AM60" i="33"/>
  <c r="AU60" i="33"/>
  <c r="BC60" i="33"/>
  <c r="BK60" i="33"/>
  <c r="BS60" i="33"/>
  <c r="CA60" i="33"/>
  <c r="CI60" i="33"/>
  <c r="CQ60" i="33"/>
  <c r="CY60" i="33"/>
  <c r="DG60" i="33"/>
  <c r="DO60" i="33"/>
  <c r="DW60" i="33"/>
  <c r="EE60" i="33"/>
  <c r="EM60" i="33"/>
  <c r="EU60" i="33"/>
  <c r="AD61" i="33"/>
  <c r="AF61" i="33" s="1"/>
  <c r="AG61" i="33"/>
  <c r="AH61" i="33"/>
  <c r="AI61" i="33"/>
  <c r="AK61" i="33"/>
  <c r="AL61" i="33"/>
  <c r="AM61" i="33"/>
  <c r="AO61" i="33"/>
  <c r="AP61" i="33"/>
  <c r="AQ61" i="33"/>
  <c r="AS61" i="33"/>
  <c r="AT61" i="33"/>
  <c r="AU61" i="33"/>
  <c r="AW61" i="33"/>
  <c r="AX61" i="33"/>
  <c r="AY61" i="33"/>
  <c r="BA61" i="33"/>
  <c r="BB61" i="33"/>
  <c r="BC61" i="33"/>
  <c r="BE61" i="33"/>
  <c r="BF61" i="33"/>
  <c r="BG61" i="33"/>
  <c r="BI61" i="33"/>
  <c r="BJ61" i="33"/>
  <c r="BK61" i="33"/>
  <c r="BM61" i="33"/>
  <c r="BN61" i="33"/>
  <c r="BO61" i="33"/>
  <c r="BQ61" i="33"/>
  <c r="BR61" i="33"/>
  <c r="BS61" i="33"/>
  <c r="BU61" i="33"/>
  <c r="BV61" i="33"/>
  <c r="BW61" i="33"/>
  <c r="BY61" i="33"/>
  <c r="BZ61" i="33"/>
  <c r="CA61" i="33"/>
  <c r="CC61" i="33"/>
  <c r="CD61" i="33"/>
  <c r="CE61" i="33"/>
  <c r="CG61" i="33"/>
  <c r="CH61" i="33"/>
  <c r="CI61" i="33"/>
  <c r="CK61" i="33"/>
  <c r="CL61" i="33"/>
  <c r="CM61" i="33"/>
  <c r="CO61" i="33"/>
  <c r="CP61" i="33"/>
  <c r="CQ61" i="33"/>
  <c r="CS61" i="33"/>
  <c r="CT61" i="33"/>
  <c r="CU61" i="33"/>
  <c r="CW61" i="33"/>
  <c r="CX61" i="33"/>
  <c r="CY61" i="33"/>
  <c r="DA61" i="33"/>
  <c r="DB61" i="33"/>
  <c r="DC61" i="33"/>
  <c r="DE61" i="33"/>
  <c r="DF61" i="33"/>
  <c r="DG61" i="33"/>
  <c r="DI61" i="33"/>
  <c r="DJ61" i="33"/>
  <c r="DK61" i="33"/>
  <c r="DM61" i="33"/>
  <c r="DN61" i="33"/>
  <c r="DO61" i="33"/>
  <c r="DQ61" i="33"/>
  <c r="DR61" i="33"/>
  <c r="DS61" i="33"/>
  <c r="DU61" i="33"/>
  <c r="DV61" i="33"/>
  <c r="DW61" i="33"/>
  <c r="DY61" i="33"/>
  <c r="DZ61" i="33"/>
  <c r="EA61" i="33"/>
  <c r="EC61" i="33"/>
  <c r="ED61" i="33"/>
  <c r="EE61" i="33"/>
  <c r="EG61" i="33"/>
  <c r="EH61" i="33"/>
  <c r="EI61" i="33"/>
  <c r="EK61" i="33"/>
  <c r="EL61" i="33"/>
  <c r="EM61" i="33"/>
  <c r="EO61" i="33"/>
  <c r="EP61" i="33"/>
  <c r="EQ61" i="33"/>
  <c r="ES61" i="33"/>
  <c r="ET61" i="33"/>
  <c r="EU61" i="33"/>
  <c r="EW61" i="33"/>
  <c r="EX61" i="33"/>
  <c r="AD64" i="33"/>
  <c r="AF64" i="33"/>
  <c r="AG64" i="33"/>
  <c r="AH64" i="33"/>
  <c r="AI64" i="33"/>
  <c r="AJ64" i="33"/>
  <c r="AK64" i="33"/>
  <c r="AL64" i="33"/>
  <c r="AM64" i="33"/>
  <c r="AN64" i="33"/>
  <c r="AO64" i="33"/>
  <c r="AP64" i="33"/>
  <c r="AQ64" i="33"/>
  <c r="AR64" i="33"/>
  <c r="AS64" i="33"/>
  <c r="AT64" i="33"/>
  <c r="AU64" i="33"/>
  <c r="AV64" i="33"/>
  <c r="AW64" i="33"/>
  <c r="AX64" i="33"/>
  <c r="AY64" i="33"/>
  <c r="AZ64" i="33"/>
  <c r="BA64" i="33"/>
  <c r="BB64" i="33"/>
  <c r="BC64" i="33"/>
  <c r="BD64" i="33"/>
  <c r="BE64" i="33"/>
  <c r="BF64" i="33"/>
  <c r="BG64" i="33"/>
  <c r="BH64" i="33"/>
  <c r="BI64" i="33"/>
  <c r="BJ64" i="33"/>
  <c r="BK64" i="33"/>
  <c r="BL64" i="33"/>
  <c r="BM64" i="33"/>
  <c r="BN64" i="33"/>
  <c r="BO64" i="33"/>
  <c r="BP64" i="33"/>
  <c r="BQ64" i="33"/>
  <c r="BR64" i="33"/>
  <c r="BS64" i="33"/>
  <c r="BT64" i="33"/>
  <c r="BU64" i="33"/>
  <c r="BV64" i="33"/>
  <c r="BW64" i="33"/>
  <c r="BX64" i="33"/>
  <c r="BY64" i="33"/>
  <c r="BZ64" i="33"/>
  <c r="CA64" i="33"/>
  <c r="CB64" i="33"/>
  <c r="CC64" i="33"/>
  <c r="CD64" i="33"/>
  <c r="CE64" i="33"/>
  <c r="CF64" i="33"/>
  <c r="CG64" i="33"/>
  <c r="CH64" i="33"/>
  <c r="CI64" i="33"/>
  <c r="CJ64" i="33"/>
  <c r="CK64" i="33"/>
  <c r="CL64" i="33"/>
  <c r="CM64" i="33"/>
  <c r="CN64" i="33"/>
  <c r="CO64" i="33"/>
  <c r="CP64" i="33"/>
  <c r="CQ64" i="33"/>
  <c r="CR64" i="33"/>
  <c r="CS64" i="33"/>
  <c r="CT64" i="33"/>
  <c r="CU64" i="33"/>
  <c r="CV64" i="33"/>
  <c r="CW64" i="33"/>
  <c r="CX64" i="33"/>
  <c r="CY64" i="33"/>
  <c r="CZ64" i="33"/>
  <c r="DA64" i="33"/>
  <c r="DB64" i="33"/>
  <c r="DC64" i="33"/>
  <c r="DD64" i="33"/>
  <c r="DE64" i="33"/>
  <c r="DF64" i="33"/>
  <c r="DG64" i="33"/>
  <c r="DH64" i="33"/>
  <c r="DI64" i="33"/>
  <c r="DJ64" i="33"/>
  <c r="DK64" i="33"/>
  <c r="DL64" i="33"/>
  <c r="DM64" i="33"/>
  <c r="DN64" i="33"/>
  <c r="DO64" i="33"/>
  <c r="DP64" i="33"/>
  <c r="DQ64" i="33"/>
  <c r="DR64" i="33"/>
  <c r="DS64" i="33"/>
  <c r="DT64" i="33"/>
  <c r="DU64" i="33"/>
  <c r="DV64" i="33"/>
  <c r="DW64" i="33"/>
  <c r="DX64" i="33"/>
  <c r="DY64" i="33"/>
  <c r="DZ64" i="33"/>
  <c r="EA64" i="33"/>
  <c r="EB64" i="33"/>
  <c r="EC64" i="33"/>
  <c r="ED64" i="33"/>
  <c r="EE64" i="33"/>
  <c r="EF64" i="33"/>
  <c r="EG64" i="33"/>
  <c r="EH64" i="33"/>
  <c r="EI64" i="33"/>
  <c r="EJ64" i="33"/>
  <c r="EK64" i="33"/>
  <c r="EL64" i="33"/>
  <c r="EM64" i="33"/>
  <c r="EN64" i="33"/>
  <c r="EO64" i="33"/>
  <c r="EP64" i="33"/>
  <c r="EQ64" i="33"/>
  <c r="ER64" i="33"/>
  <c r="ES64" i="33"/>
  <c r="ET64" i="33"/>
  <c r="EU64" i="33"/>
  <c r="EV64" i="33"/>
  <c r="EW64" i="33"/>
  <c r="EX64" i="33"/>
  <c r="AD65" i="33"/>
  <c r="AF65" i="33" s="1"/>
  <c r="AM65" i="33"/>
  <c r="AU65" i="33"/>
  <c r="BC65" i="33"/>
  <c r="BK65" i="33"/>
  <c r="BS65" i="33"/>
  <c r="CA65" i="33"/>
  <c r="CI65" i="33"/>
  <c r="CQ65" i="33"/>
  <c r="CY65" i="33"/>
  <c r="DG65" i="33"/>
  <c r="DO65" i="33"/>
  <c r="DW65" i="33"/>
  <c r="EE65" i="33"/>
  <c r="EM65" i="33"/>
  <c r="EU65" i="33"/>
  <c r="AD66" i="33"/>
  <c r="AH66" i="33"/>
  <c r="AL66" i="33"/>
  <c r="AM66" i="33"/>
  <c r="AP66" i="33"/>
  <c r="AT66" i="33"/>
  <c r="AU66" i="33"/>
  <c r="AX66" i="33"/>
  <c r="BB66" i="33"/>
  <c r="BC66" i="33"/>
  <c r="BF66" i="33"/>
  <c r="BJ66" i="33"/>
  <c r="BK66" i="33"/>
  <c r="BN66" i="33"/>
  <c r="BR66" i="33"/>
  <c r="BS66" i="33"/>
  <c r="BV66" i="33"/>
  <c r="BZ66" i="33"/>
  <c r="CA66" i="33"/>
  <c r="CD66" i="33"/>
  <c r="CH66" i="33"/>
  <c r="CI66" i="33"/>
  <c r="CL66" i="33"/>
  <c r="CP66" i="33"/>
  <c r="CQ66" i="33"/>
  <c r="CT66" i="33"/>
  <c r="CX66" i="33"/>
  <c r="CY66" i="33"/>
  <c r="DB66" i="33"/>
  <c r="DF66" i="33"/>
  <c r="DG66" i="33"/>
  <c r="DJ66" i="33"/>
  <c r="DN66" i="33"/>
  <c r="DO66" i="33"/>
  <c r="DR66" i="33"/>
  <c r="DV66" i="33"/>
  <c r="DW66" i="33"/>
  <c r="DZ66" i="33"/>
  <c r="ED66" i="33"/>
  <c r="EE66" i="33"/>
  <c r="EH66" i="33"/>
  <c r="EL66" i="33"/>
  <c r="EM66" i="33"/>
  <c r="EP66" i="33"/>
  <c r="ET66" i="33"/>
  <c r="EU66" i="33"/>
  <c r="EX66" i="33"/>
  <c r="AD67" i="33"/>
  <c r="AF67" i="33" s="1"/>
  <c r="AG67" i="33"/>
  <c r="AH67" i="33"/>
  <c r="AI67" i="33"/>
  <c r="AK67" i="33"/>
  <c r="AL67" i="33"/>
  <c r="AM67" i="33"/>
  <c r="AO67" i="33"/>
  <c r="AP67" i="33"/>
  <c r="AQ67" i="33"/>
  <c r="AS67" i="33"/>
  <c r="AT67" i="33"/>
  <c r="AU67" i="33"/>
  <c r="AW67" i="33"/>
  <c r="AX67" i="33"/>
  <c r="AY67" i="33"/>
  <c r="BA67" i="33"/>
  <c r="BB67" i="33"/>
  <c r="BC67" i="33"/>
  <c r="BE67" i="33"/>
  <c r="BF67" i="33"/>
  <c r="BG67" i="33"/>
  <c r="BI67" i="33"/>
  <c r="BJ67" i="33"/>
  <c r="BK67" i="33"/>
  <c r="BM67" i="33"/>
  <c r="BN67" i="33"/>
  <c r="BO67" i="33"/>
  <c r="BQ67" i="33"/>
  <c r="BR67" i="33"/>
  <c r="BS67" i="33"/>
  <c r="BU67" i="33"/>
  <c r="BV67" i="33"/>
  <c r="BW67" i="33"/>
  <c r="BY67" i="33"/>
  <c r="BZ67" i="33"/>
  <c r="CA67" i="33"/>
  <c r="CC67" i="33"/>
  <c r="CD67" i="33"/>
  <c r="CE67" i="33"/>
  <c r="CG67" i="33"/>
  <c r="CH67" i="33"/>
  <c r="CI67" i="33"/>
  <c r="CK67" i="33"/>
  <c r="CL67" i="33"/>
  <c r="CM67" i="33"/>
  <c r="CO67" i="33"/>
  <c r="CP67" i="33"/>
  <c r="CQ67" i="33"/>
  <c r="CS67" i="33"/>
  <c r="CT67" i="33"/>
  <c r="CU67" i="33"/>
  <c r="CW67" i="33"/>
  <c r="CX67" i="33"/>
  <c r="CY67" i="33"/>
  <c r="DA67" i="33"/>
  <c r="DB67" i="33"/>
  <c r="DC67" i="33"/>
  <c r="DE67" i="33"/>
  <c r="DF67" i="33"/>
  <c r="DG67" i="33"/>
  <c r="DI67" i="33"/>
  <c r="DJ67" i="33"/>
  <c r="DK67" i="33"/>
  <c r="DM67" i="33"/>
  <c r="DN67" i="33"/>
  <c r="DO67" i="33"/>
  <c r="DQ67" i="33"/>
  <c r="DR67" i="33"/>
  <c r="DS67" i="33"/>
  <c r="DU67" i="33"/>
  <c r="DV67" i="33"/>
  <c r="DW67" i="33"/>
  <c r="DY67" i="33"/>
  <c r="DZ67" i="33"/>
  <c r="EA67" i="33"/>
  <c r="EC67" i="33"/>
  <c r="ED67" i="33"/>
  <c r="EE67" i="33"/>
  <c r="EG67" i="33"/>
  <c r="EH67" i="33"/>
  <c r="EI67" i="33"/>
  <c r="EK67" i="33"/>
  <c r="EL67" i="33"/>
  <c r="EM67" i="33"/>
  <c r="EO67" i="33"/>
  <c r="EP67" i="33"/>
  <c r="EQ67" i="33"/>
  <c r="ES67" i="33"/>
  <c r="ET67" i="33"/>
  <c r="EU67" i="33"/>
  <c r="EW67" i="33"/>
  <c r="EX67" i="33"/>
  <c r="AD68" i="33"/>
  <c r="AF68" i="33"/>
  <c r="AG68" i="33"/>
  <c r="AH68" i="33"/>
  <c r="AI68" i="33"/>
  <c r="AJ68" i="33"/>
  <c r="AK68" i="33"/>
  <c r="AL68" i="33"/>
  <c r="AM68" i="33"/>
  <c r="AN68" i="33"/>
  <c r="AO68" i="33"/>
  <c r="AP68" i="33"/>
  <c r="AQ68" i="33"/>
  <c r="AR68" i="33"/>
  <c r="AS68" i="33"/>
  <c r="AT68" i="33"/>
  <c r="AU68" i="33"/>
  <c r="AV68" i="33"/>
  <c r="AW68" i="33"/>
  <c r="AX68" i="33"/>
  <c r="AY68" i="33"/>
  <c r="AZ68" i="33"/>
  <c r="BA68" i="33"/>
  <c r="BB68" i="33"/>
  <c r="BC68" i="33"/>
  <c r="BD68" i="33"/>
  <c r="BE68" i="33"/>
  <c r="BF68" i="33"/>
  <c r="BG68" i="33"/>
  <c r="BH68" i="33"/>
  <c r="BI68" i="33"/>
  <c r="BJ68" i="33"/>
  <c r="BK68" i="33"/>
  <c r="BL68" i="33"/>
  <c r="BM68" i="33"/>
  <c r="BN68" i="33"/>
  <c r="BO68" i="33"/>
  <c r="BP68" i="33"/>
  <c r="BQ68" i="33"/>
  <c r="BR68" i="33"/>
  <c r="BS68" i="33"/>
  <c r="BT68" i="33"/>
  <c r="BU68" i="33"/>
  <c r="BV68" i="33"/>
  <c r="BW68" i="33"/>
  <c r="BX68" i="33"/>
  <c r="BY68" i="33"/>
  <c r="BZ68" i="33"/>
  <c r="CA68" i="33"/>
  <c r="CB68" i="33"/>
  <c r="CC68" i="33"/>
  <c r="CD68" i="33"/>
  <c r="CE68" i="33"/>
  <c r="CF68" i="33"/>
  <c r="CG68" i="33"/>
  <c r="CH68" i="33"/>
  <c r="CI68" i="33"/>
  <c r="CJ68" i="33"/>
  <c r="CK68" i="33"/>
  <c r="CL68" i="33"/>
  <c r="CM68" i="33"/>
  <c r="CN68" i="33"/>
  <c r="CO68" i="33"/>
  <c r="CP68" i="33"/>
  <c r="CQ68" i="33"/>
  <c r="CR68" i="33"/>
  <c r="CS68" i="33"/>
  <c r="CT68" i="33"/>
  <c r="CU68" i="33"/>
  <c r="CV68" i="33"/>
  <c r="CW68" i="33"/>
  <c r="CX68" i="33"/>
  <c r="CY68" i="33"/>
  <c r="CZ68" i="33"/>
  <c r="DA68" i="33"/>
  <c r="DB68" i="33"/>
  <c r="DC68" i="33"/>
  <c r="DD68" i="33"/>
  <c r="DE68" i="33"/>
  <c r="DF68" i="33"/>
  <c r="DG68" i="33"/>
  <c r="DH68" i="33"/>
  <c r="DI68" i="33"/>
  <c r="DJ68" i="33"/>
  <c r="DK68" i="33"/>
  <c r="DL68" i="33"/>
  <c r="DM68" i="33"/>
  <c r="DN68" i="33"/>
  <c r="DO68" i="33"/>
  <c r="DP68" i="33"/>
  <c r="DQ68" i="33"/>
  <c r="DR68" i="33"/>
  <c r="DS68" i="33"/>
  <c r="DT68" i="33"/>
  <c r="DU68" i="33"/>
  <c r="DV68" i="33"/>
  <c r="DW68" i="33"/>
  <c r="DX68" i="33"/>
  <c r="DY68" i="33"/>
  <c r="DZ68" i="33"/>
  <c r="EA68" i="33"/>
  <c r="EB68" i="33"/>
  <c r="EC68" i="33"/>
  <c r="ED68" i="33"/>
  <c r="EE68" i="33"/>
  <c r="EF68" i="33"/>
  <c r="EG68" i="33"/>
  <c r="EH68" i="33"/>
  <c r="EI68" i="33"/>
  <c r="EJ68" i="33"/>
  <c r="EK68" i="33"/>
  <c r="EL68" i="33"/>
  <c r="EM68" i="33"/>
  <c r="EN68" i="33"/>
  <c r="EO68" i="33"/>
  <c r="EP68" i="33"/>
  <c r="EQ68" i="33"/>
  <c r="ER68" i="33"/>
  <c r="ES68" i="33"/>
  <c r="ET68" i="33"/>
  <c r="EU68" i="33"/>
  <c r="EV68" i="33"/>
  <c r="EW68" i="33"/>
  <c r="EX68" i="33"/>
  <c r="AD69" i="33"/>
  <c r="AF69" i="33"/>
  <c r="AJ69" i="33"/>
  <c r="AM69" i="33"/>
  <c r="AN69" i="33"/>
  <c r="AR69" i="33"/>
  <c r="AU69" i="33"/>
  <c r="AV69" i="33"/>
  <c r="AZ69" i="33"/>
  <c r="BC69" i="33"/>
  <c r="BD69" i="33"/>
  <c r="BH69" i="33"/>
  <c r="BK69" i="33"/>
  <c r="BL69" i="33"/>
  <c r="BP69" i="33"/>
  <c r="BS69" i="33"/>
  <c r="BT69" i="33"/>
  <c r="BX69" i="33"/>
  <c r="CA69" i="33"/>
  <c r="CB69" i="33"/>
  <c r="CF69" i="33"/>
  <c r="CI69" i="33"/>
  <c r="CJ69" i="33"/>
  <c r="CN69" i="33"/>
  <c r="CQ69" i="33"/>
  <c r="CR69" i="33"/>
  <c r="CV69" i="33"/>
  <c r="CY69" i="33"/>
  <c r="CZ69" i="33"/>
  <c r="DD69" i="33"/>
  <c r="DG69" i="33"/>
  <c r="DH69" i="33"/>
  <c r="DL69" i="33"/>
  <c r="DO69" i="33"/>
  <c r="DP69" i="33"/>
  <c r="DT69" i="33"/>
  <c r="DW69" i="33"/>
  <c r="DX69" i="33"/>
  <c r="EB69" i="33"/>
  <c r="EE69" i="33"/>
  <c r="EF69" i="33"/>
  <c r="EJ69" i="33"/>
  <c r="EM69" i="33"/>
  <c r="EN69" i="33"/>
  <c r="ER69" i="33"/>
  <c r="EU69" i="33"/>
  <c r="EV69" i="33"/>
  <c r="AD70" i="33"/>
  <c r="AH70" i="33" s="1"/>
  <c r="AI70" i="33"/>
  <c r="AM70" i="33"/>
  <c r="AQ70" i="33"/>
  <c r="AU70" i="33"/>
  <c r="AY70" i="33"/>
  <c r="BC70" i="33"/>
  <c r="BG70" i="33"/>
  <c r="BK70" i="33"/>
  <c r="BO70" i="33"/>
  <c r="BS70" i="33"/>
  <c r="BW70" i="33"/>
  <c r="CA70" i="33"/>
  <c r="CE70" i="33"/>
  <c r="CI70" i="33"/>
  <c r="CM70" i="33"/>
  <c r="CQ70" i="33"/>
  <c r="CU70" i="33"/>
  <c r="CY70" i="33"/>
  <c r="DC70" i="33"/>
  <c r="DG70" i="33"/>
  <c r="DK70" i="33"/>
  <c r="DO70" i="33"/>
  <c r="DS70" i="33"/>
  <c r="DW70" i="33"/>
  <c r="EA70" i="33"/>
  <c r="EE70" i="33"/>
  <c r="EI70" i="33"/>
  <c r="EM70" i="33"/>
  <c r="EQ70" i="33"/>
  <c r="EU70" i="33"/>
  <c r="AD71" i="33"/>
  <c r="AF71" i="33" s="1"/>
  <c r="AG71" i="33"/>
  <c r="AH71" i="33"/>
  <c r="AI71" i="33"/>
  <c r="AK71" i="33"/>
  <c r="AL71" i="33"/>
  <c r="AM71" i="33"/>
  <c r="AO71" i="33"/>
  <c r="AP71" i="33"/>
  <c r="AQ71" i="33"/>
  <c r="AS71" i="33"/>
  <c r="AT71" i="33"/>
  <c r="AU71" i="33"/>
  <c r="AW71" i="33"/>
  <c r="AX71" i="33"/>
  <c r="AY71" i="33"/>
  <c r="BA71" i="33"/>
  <c r="BB71" i="33"/>
  <c r="BC71" i="33"/>
  <c r="BE71" i="33"/>
  <c r="BF71" i="33"/>
  <c r="BG71" i="33"/>
  <c r="BI71" i="33"/>
  <c r="BJ71" i="33"/>
  <c r="BK71" i="33"/>
  <c r="BM71" i="33"/>
  <c r="BN71" i="33"/>
  <c r="BO71" i="33"/>
  <c r="BQ71" i="33"/>
  <c r="BR71" i="33"/>
  <c r="BS71" i="33"/>
  <c r="BU71" i="33"/>
  <c r="BV71" i="33"/>
  <c r="BW71" i="33"/>
  <c r="BY71" i="33"/>
  <c r="BZ71" i="33"/>
  <c r="CA71" i="33"/>
  <c r="CC71" i="33"/>
  <c r="CD71" i="33"/>
  <c r="CE71" i="33"/>
  <c r="CG71" i="33"/>
  <c r="CH71" i="33"/>
  <c r="CI71" i="33"/>
  <c r="CK71" i="33"/>
  <c r="CL71" i="33"/>
  <c r="CM71" i="33"/>
  <c r="CO71" i="33"/>
  <c r="CP71" i="33"/>
  <c r="CQ71" i="33"/>
  <c r="CS71" i="33"/>
  <c r="CT71" i="33"/>
  <c r="CU71" i="33"/>
  <c r="CW71" i="33"/>
  <c r="CX71" i="33"/>
  <c r="CY71" i="33"/>
  <c r="DA71" i="33"/>
  <c r="DB71" i="33"/>
  <c r="DC71" i="33"/>
  <c r="DE71" i="33"/>
  <c r="DF71" i="33"/>
  <c r="DG71" i="33"/>
  <c r="DI71" i="33"/>
  <c r="DJ71" i="33"/>
  <c r="DK71" i="33"/>
  <c r="DM71" i="33"/>
  <c r="DN71" i="33"/>
  <c r="DO71" i="33"/>
  <c r="DQ71" i="33"/>
  <c r="DR71" i="33"/>
  <c r="DS71" i="33"/>
  <c r="DU71" i="33"/>
  <c r="DV71" i="33"/>
  <c r="DW71" i="33"/>
  <c r="DY71" i="33"/>
  <c r="DZ71" i="33"/>
  <c r="EA71" i="33"/>
  <c r="EC71" i="33"/>
  <c r="ED71" i="33"/>
  <c r="EE71" i="33"/>
  <c r="EG71" i="33"/>
  <c r="EH71" i="33"/>
  <c r="EI71" i="33"/>
  <c r="EK71" i="33"/>
  <c r="EL71" i="33"/>
  <c r="EM71" i="33"/>
  <c r="EO71" i="33"/>
  <c r="EP71" i="33"/>
  <c r="EQ71" i="33"/>
  <c r="ES71" i="33"/>
  <c r="ET71" i="33"/>
  <c r="EU71" i="33"/>
  <c r="EW71" i="33"/>
  <c r="EX71" i="33"/>
  <c r="AD72" i="33"/>
  <c r="AF72" i="33"/>
  <c r="AG72" i="33"/>
  <c r="AH72" i="33"/>
  <c r="AI72" i="33"/>
  <c r="AJ72" i="33"/>
  <c r="AK72" i="33"/>
  <c r="AL72" i="33"/>
  <c r="AM72" i="33"/>
  <c r="AN72" i="33"/>
  <c r="AO72" i="33"/>
  <c r="AP72" i="33"/>
  <c r="AQ72" i="33"/>
  <c r="AR72" i="33"/>
  <c r="AS72" i="33"/>
  <c r="AT72" i="33"/>
  <c r="AU72" i="33"/>
  <c r="AV72" i="33"/>
  <c r="AW72" i="33"/>
  <c r="AX72" i="33"/>
  <c r="AY72" i="33"/>
  <c r="AZ72" i="33"/>
  <c r="BA72" i="33"/>
  <c r="BB72" i="33"/>
  <c r="BC72" i="33"/>
  <c r="BD72" i="33"/>
  <c r="BE72" i="33"/>
  <c r="BF72" i="33"/>
  <c r="BG72" i="33"/>
  <c r="BH72" i="33"/>
  <c r="BI72" i="33"/>
  <c r="BJ72" i="33"/>
  <c r="BK72" i="33"/>
  <c r="BL72" i="33"/>
  <c r="BM72" i="33"/>
  <c r="BN72" i="33"/>
  <c r="BO72" i="33"/>
  <c r="BP72" i="33"/>
  <c r="BQ72" i="33"/>
  <c r="BR72" i="33"/>
  <c r="BS72" i="33"/>
  <c r="BT72" i="33"/>
  <c r="BU72" i="33"/>
  <c r="BV72" i="33"/>
  <c r="BW72" i="33"/>
  <c r="BX72" i="33"/>
  <c r="BY72" i="33"/>
  <c r="BZ72" i="33"/>
  <c r="CA72" i="33"/>
  <c r="CB72" i="33"/>
  <c r="CC72" i="33"/>
  <c r="CD72" i="33"/>
  <c r="CE72" i="33"/>
  <c r="CF72" i="33"/>
  <c r="CG72" i="33"/>
  <c r="CH72" i="33"/>
  <c r="CI72" i="33"/>
  <c r="CJ72" i="33"/>
  <c r="CK72" i="33"/>
  <c r="CL72" i="33"/>
  <c r="CM72" i="33"/>
  <c r="CN72" i="33"/>
  <c r="CO72" i="33"/>
  <c r="CP72" i="33"/>
  <c r="CQ72" i="33"/>
  <c r="CR72" i="33"/>
  <c r="CS72" i="33"/>
  <c r="CT72" i="33"/>
  <c r="CU72" i="33"/>
  <c r="CV72" i="33"/>
  <c r="CW72" i="33"/>
  <c r="CX72" i="33"/>
  <c r="CY72" i="33"/>
  <c r="CZ72" i="33"/>
  <c r="DA72" i="33"/>
  <c r="DB72" i="33"/>
  <c r="DC72" i="33"/>
  <c r="DD72" i="33"/>
  <c r="DE72" i="33"/>
  <c r="DF72" i="33"/>
  <c r="DG72" i="33"/>
  <c r="DH72" i="33"/>
  <c r="DI72" i="33"/>
  <c r="DJ72" i="33"/>
  <c r="DK72" i="33"/>
  <c r="DL72" i="33"/>
  <c r="DM72" i="33"/>
  <c r="DN72" i="33"/>
  <c r="DO72" i="33"/>
  <c r="DP72" i="33"/>
  <c r="DQ72" i="33"/>
  <c r="DR72" i="33"/>
  <c r="DS72" i="33"/>
  <c r="DT72" i="33"/>
  <c r="DU72" i="33"/>
  <c r="DV72" i="33"/>
  <c r="DW72" i="33"/>
  <c r="DX72" i="33"/>
  <c r="DY72" i="33"/>
  <c r="DZ72" i="33"/>
  <c r="EA72" i="33"/>
  <c r="EB72" i="33"/>
  <c r="EC72" i="33"/>
  <c r="ED72" i="33"/>
  <c r="EE72" i="33"/>
  <c r="EF72" i="33"/>
  <c r="EG72" i="33"/>
  <c r="EH72" i="33"/>
  <c r="EI72" i="33"/>
  <c r="EJ72" i="33"/>
  <c r="EK72" i="33"/>
  <c r="EL72" i="33"/>
  <c r="EM72" i="33"/>
  <c r="EN72" i="33"/>
  <c r="EO72" i="33"/>
  <c r="EP72" i="33"/>
  <c r="EQ72" i="33"/>
  <c r="ER72" i="33"/>
  <c r="ES72" i="33"/>
  <c r="ET72" i="33"/>
  <c r="EU72" i="33"/>
  <c r="EV72" i="33"/>
  <c r="EW72" i="33"/>
  <c r="EX72" i="33"/>
  <c r="AD73" i="33"/>
  <c r="AF73" i="33"/>
  <c r="AI73" i="33"/>
  <c r="AM73" i="33"/>
  <c r="AN73" i="33"/>
  <c r="AQ73" i="33"/>
  <c r="AU73" i="33"/>
  <c r="AV73" i="33"/>
  <c r="AY73" i="33"/>
  <c r="BC73" i="33"/>
  <c r="BD73" i="33"/>
  <c r="BG73" i="33"/>
  <c r="BK73" i="33"/>
  <c r="BL73" i="33"/>
  <c r="BO73" i="33"/>
  <c r="BS73" i="33"/>
  <c r="BT73" i="33"/>
  <c r="BW73" i="33"/>
  <c r="CA73" i="33"/>
  <c r="CB73" i="33"/>
  <c r="CE73" i="33"/>
  <c r="CI73" i="33"/>
  <c r="CJ73" i="33"/>
  <c r="CM73" i="33"/>
  <c r="CQ73" i="33"/>
  <c r="CR73" i="33"/>
  <c r="CU73" i="33"/>
  <c r="CY73" i="33"/>
  <c r="CZ73" i="33"/>
  <c r="DC73" i="33"/>
  <c r="DG73" i="33"/>
  <c r="DH73" i="33"/>
  <c r="DK73" i="33"/>
  <c r="DO73" i="33"/>
  <c r="DP73" i="33"/>
  <c r="DS73" i="33"/>
  <c r="DW73" i="33"/>
  <c r="DX73" i="33"/>
  <c r="EA73" i="33"/>
  <c r="EE73" i="33"/>
  <c r="EF73" i="33"/>
  <c r="EI73" i="33"/>
  <c r="EM73" i="33"/>
  <c r="EN73" i="33"/>
  <c r="EQ73" i="33"/>
  <c r="EU73" i="33"/>
  <c r="EV73" i="33"/>
  <c r="AD74" i="33"/>
  <c r="AH74" i="33"/>
  <c r="AI74" i="33"/>
  <c r="AL74" i="33"/>
  <c r="AM74" i="33"/>
  <c r="AP74" i="33"/>
  <c r="AQ74" i="33"/>
  <c r="AT74" i="33"/>
  <c r="AU74" i="33"/>
  <c r="AX74" i="33"/>
  <c r="AY74" i="33"/>
  <c r="BB74" i="33"/>
  <c r="BC74" i="33"/>
  <c r="BF74" i="33"/>
  <c r="BG74" i="33"/>
  <c r="BJ74" i="33"/>
  <c r="BK74" i="33"/>
  <c r="BN74" i="33"/>
  <c r="BO74" i="33"/>
  <c r="BR74" i="33"/>
  <c r="BS74" i="33"/>
  <c r="BV74" i="33"/>
  <c r="BW74" i="33"/>
  <c r="BZ74" i="33"/>
  <c r="CA74" i="33"/>
  <c r="CD74" i="33"/>
  <c r="CE74" i="33"/>
  <c r="CH74" i="33"/>
  <c r="CI74" i="33"/>
  <c r="CL74" i="33"/>
  <c r="CM74" i="33"/>
  <c r="CP74" i="33"/>
  <c r="CQ74" i="33"/>
  <c r="CT74" i="33"/>
  <c r="CU74" i="33"/>
  <c r="CX74" i="33"/>
  <c r="CY74" i="33"/>
  <c r="DB74" i="33"/>
  <c r="DC74" i="33"/>
  <c r="DF74" i="33"/>
  <c r="DG74" i="33"/>
  <c r="DJ74" i="33"/>
  <c r="DK74" i="33"/>
  <c r="DN74" i="33"/>
  <c r="DO74" i="33"/>
  <c r="DR74" i="33"/>
  <c r="DS74" i="33"/>
  <c r="DV74" i="33"/>
  <c r="DW74" i="33"/>
  <c r="DZ74" i="33"/>
  <c r="EA74" i="33"/>
  <c r="ED74" i="33"/>
  <c r="EE74" i="33"/>
  <c r="EH74" i="33"/>
  <c r="EI74" i="33"/>
  <c r="EL74" i="33"/>
  <c r="EM74" i="33"/>
  <c r="EP74" i="33"/>
  <c r="EQ74" i="33"/>
  <c r="ET74" i="33"/>
  <c r="EU74" i="33"/>
  <c r="EX74" i="33"/>
  <c r="AD81" i="33"/>
  <c r="AF81" i="33"/>
  <c r="AG81" i="33"/>
  <c r="AH81" i="33"/>
  <c r="AI81" i="33"/>
  <c r="AJ81" i="33"/>
  <c r="AK81" i="33"/>
  <c r="AL81" i="33"/>
  <c r="AM81" i="33"/>
  <c r="AN81" i="33"/>
  <c r="AO81" i="33"/>
  <c r="AP81" i="33"/>
  <c r="AQ81" i="33"/>
  <c r="AR81" i="33"/>
  <c r="AS81" i="33"/>
  <c r="AT81" i="33"/>
  <c r="AU81" i="33"/>
  <c r="AV81" i="33"/>
  <c r="AW81" i="33"/>
  <c r="AX81" i="33"/>
  <c r="AY81" i="33"/>
  <c r="AZ81" i="33"/>
  <c r="BA81" i="33"/>
  <c r="BB81" i="33"/>
  <c r="BC81" i="33"/>
  <c r="BD81" i="33"/>
  <c r="BE81" i="33"/>
  <c r="BF81" i="33"/>
  <c r="BG81" i="33"/>
  <c r="BH81" i="33"/>
  <c r="BI81" i="33"/>
  <c r="BJ81" i="33"/>
  <c r="BK81" i="33"/>
  <c r="BL81" i="33"/>
  <c r="BM81" i="33"/>
  <c r="BN81" i="33"/>
  <c r="BO81" i="33"/>
  <c r="BP81" i="33"/>
  <c r="BQ81" i="33"/>
  <c r="BR81" i="33"/>
  <c r="BS81" i="33"/>
  <c r="BT81" i="33"/>
  <c r="BU81" i="33"/>
  <c r="BV81" i="33"/>
  <c r="BW81" i="33"/>
  <c r="BX81" i="33"/>
  <c r="BY81" i="33"/>
  <c r="BZ81" i="33"/>
  <c r="CA81" i="33"/>
  <c r="CB81" i="33"/>
  <c r="CC81" i="33"/>
  <c r="CD81" i="33"/>
  <c r="CE81" i="33"/>
  <c r="CF81" i="33"/>
  <c r="CG81" i="33"/>
  <c r="CH81" i="33"/>
  <c r="CI81" i="33"/>
  <c r="CJ81" i="33"/>
  <c r="CK81" i="33"/>
  <c r="CL81" i="33"/>
  <c r="CM81" i="33"/>
  <c r="CN81" i="33"/>
  <c r="CO81" i="33"/>
  <c r="CP81" i="33"/>
  <c r="CQ81" i="33"/>
  <c r="CR81" i="33"/>
  <c r="CS81" i="33"/>
  <c r="CT81" i="33"/>
  <c r="CU81" i="33"/>
  <c r="CV81" i="33"/>
  <c r="CW81" i="33"/>
  <c r="CX81" i="33"/>
  <c r="CY81" i="33"/>
  <c r="CZ81" i="33"/>
  <c r="DA81" i="33"/>
  <c r="DB81" i="33"/>
  <c r="DC81" i="33"/>
  <c r="DD81" i="33"/>
  <c r="DE81" i="33"/>
  <c r="DF81" i="33"/>
  <c r="DG81" i="33"/>
  <c r="DH81" i="33"/>
  <c r="DI81" i="33"/>
  <c r="DJ81" i="33"/>
  <c r="DK81" i="33"/>
  <c r="DL81" i="33"/>
  <c r="DM81" i="33"/>
  <c r="DN81" i="33"/>
  <c r="DO81" i="33"/>
  <c r="DP81" i="33"/>
  <c r="DQ81" i="33"/>
  <c r="DR81" i="33"/>
  <c r="DS81" i="33"/>
  <c r="DT81" i="33"/>
  <c r="DU81" i="33"/>
  <c r="DV81" i="33"/>
  <c r="DW81" i="33"/>
  <c r="DX81" i="33"/>
  <c r="DY81" i="33"/>
  <c r="DZ81" i="33"/>
  <c r="EA81" i="33"/>
  <c r="EB81" i="33"/>
  <c r="EC81" i="33"/>
  <c r="ED81" i="33"/>
  <c r="EE81" i="33"/>
  <c r="EF81" i="33"/>
  <c r="EG81" i="33"/>
  <c r="EH81" i="33"/>
  <c r="EI81" i="33"/>
  <c r="EJ81" i="33"/>
  <c r="EK81" i="33"/>
  <c r="EL81" i="33"/>
  <c r="EM81" i="33"/>
  <c r="EN81" i="33"/>
  <c r="EO81" i="33"/>
  <c r="EP81" i="33"/>
  <c r="EQ81" i="33"/>
  <c r="ER81" i="33"/>
  <c r="ES81" i="33"/>
  <c r="ET81" i="33"/>
  <c r="EU81" i="33"/>
  <c r="EV81" i="33"/>
  <c r="EW81" i="33"/>
  <c r="EX81" i="33"/>
  <c r="AD82" i="33"/>
  <c r="AF82" i="33"/>
  <c r="AI82" i="33"/>
  <c r="AM82" i="33"/>
  <c r="AN82" i="33"/>
  <c r="AQ82" i="33"/>
  <c r="AU82" i="33"/>
  <c r="AV82" i="33"/>
  <c r="AY82" i="33"/>
  <c r="BC82" i="33"/>
  <c r="BD82" i="33"/>
  <c r="BG82" i="33"/>
  <c r="BK82" i="33"/>
  <c r="BL82" i="33"/>
  <c r="BO82" i="33"/>
  <c r="BS82" i="33"/>
  <c r="BT82" i="33"/>
  <c r="BW82" i="33"/>
  <c r="CA82" i="33"/>
  <c r="CB82" i="33"/>
  <c r="CE82" i="33"/>
  <c r="CI82" i="33"/>
  <c r="CJ82" i="33"/>
  <c r="CM82" i="33"/>
  <c r="CQ82" i="33"/>
  <c r="CR82" i="33"/>
  <c r="CU82" i="33"/>
  <c r="CY82" i="33"/>
  <c r="CZ82" i="33"/>
  <c r="DC82" i="33"/>
  <c r="DG82" i="33"/>
  <c r="DH82" i="33"/>
  <c r="DK82" i="33"/>
  <c r="DO82" i="33"/>
  <c r="DP82" i="33"/>
  <c r="DS82" i="33"/>
  <c r="DW82" i="33"/>
  <c r="DX82" i="33"/>
  <c r="EA82" i="33"/>
  <c r="EE82" i="33"/>
  <c r="EF82" i="33"/>
  <c r="EI82" i="33"/>
  <c r="EM82" i="33"/>
  <c r="EN82" i="33"/>
  <c r="EQ82" i="33"/>
  <c r="EU82" i="33"/>
  <c r="EV82" i="33"/>
  <c r="AD83" i="33"/>
  <c r="AH83" i="33"/>
  <c r="AI83" i="33"/>
  <c r="AL83" i="33"/>
  <c r="AM83" i="33"/>
  <c r="AP83" i="33"/>
  <c r="AQ83" i="33"/>
  <c r="AT83" i="33"/>
  <c r="AU83" i="33"/>
  <c r="AX83" i="33"/>
  <c r="AY83" i="33"/>
  <c r="BB83" i="33"/>
  <c r="BC83" i="33"/>
  <c r="BF83" i="33"/>
  <c r="BG83" i="33"/>
  <c r="BJ83" i="33"/>
  <c r="BK83" i="33"/>
  <c r="BN83" i="33"/>
  <c r="BO83" i="33"/>
  <c r="BR83" i="33"/>
  <c r="BS83" i="33"/>
  <c r="BV83" i="33"/>
  <c r="BW83" i="33"/>
  <c r="BZ83" i="33"/>
  <c r="CA83" i="33"/>
  <c r="CD83" i="33"/>
  <c r="CE83" i="33"/>
  <c r="CH83" i="33"/>
  <c r="CI83" i="33"/>
  <c r="CL83" i="33"/>
  <c r="CM83" i="33"/>
  <c r="CP83" i="33"/>
  <c r="CQ83" i="33"/>
  <c r="CT83" i="33"/>
  <c r="CU83" i="33"/>
  <c r="CX83" i="33"/>
  <c r="CY83" i="33"/>
  <c r="DB83" i="33"/>
  <c r="DC83" i="33"/>
  <c r="DF83" i="33"/>
  <c r="DG83" i="33"/>
  <c r="DJ83" i="33"/>
  <c r="DK83" i="33"/>
  <c r="DN83" i="33"/>
  <c r="DO83" i="33"/>
  <c r="DR83" i="33"/>
  <c r="DS83" i="33"/>
  <c r="DV83" i="33"/>
  <c r="DW83" i="33"/>
  <c r="DZ83" i="33"/>
  <c r="EA83" i="33"/>
  <c r="ED83" i="33"/>
  <c r="EE83" i="33"/>
  <c r="EH83" i="33"/>
  <c r="EI83" i="33"/>
  <c r="EL83" i="33"/>
  <c r="EM83" i="33"/>
  <c r="EP83" i="33"/>
  <c r="EQ83" i="33"/>
  <c r="ET83" i="33"/>
  <c r="EU83" i="33"/>
  <c r="EX83" i="33"/>
  <c r="AD90" i="33"/>
  <c r="AH90" i="33"/>
  <c r="AM90" i="33"/>
  <c r="AP90" i="33"/>
  <c r="AU90" i="33"/>
  <c r="AX90" i="33"/>
  <c r="BC90" i="33"/>
  <c r="BF90" i="33"/>
  <c r="BK90" i="33"/>
  <c r="BN90" i="33"/>
  <c r="BS90" i="33"/>
  <c r="BV90" i="33"/>
  <c r="CA90" i="33"/>
  <c r="CD90" i="33"/>
  <c r="CI90" i="33"/>
  <c r="CL90" i="33"/>
  <c r="CQ90" i="33"/>
  <c r="CT90" i="33"/>
  <c r="CY90" i="33"/>
  <c r="DB90" i="33"/>
  <c r="DG90" i="33"/>
  <c r="DJ90" i="33"/>
  <c r="DO90" i="33"/>
  <c r="DR90" i="33"/>
  <c r="DW90" i="33"/>
  <c r="DZ90" i="33"/>
  <c r="EE90" i="33"/>
  <c r="EH90" i="33"/>
  <c r="EM90" i="33"/>
  <c r="EP90" i="33"/>
  <c r="EU90" i="33"/>
  <c r="EX90" i="33"/>
  <c r="AD91" i="33"/>
  <c r="AF91" i="33" s="1"/>
  <c r="AG91" i="33"/>
  <c r="AH91" i="33"/>
  <c r="AI91" i="33"/>
  <c r="AK91" i="33"/>
  <c r="AL91" i="33"/>
  <c r="AM91" i="33"/>
  <c r="AO91" i="33"/>
  <c r="AP91" i="33"/>
  <c r="AQ91" i="33"/>
  <c r="AS91" i="33"/>
  <c r="AT91" i="33"/>
  <c r="AU91" i="33"/>
  <c r="AW91" i="33"/>
  <c r="AX91" i="33"/>
  <c r="AY91" i="33"/>
  <c r="BA91" i="33"/>
  <c r="BB91" i="33"/>
  <c r="BC91" i="33"/>
  <c r="BE91" i="33"/>
  <c r="BF91" i="33"/>
  <c r="BG91" i="33"/>
  <c r="BI91" i="33"/>
  <c r="BJ91" i="33"/>
  <c r="BK91" i="33"/>
  <c r="BM91" i="33"/>
  <c r="BN91" i="33"/>
  <c r="BO91" i="33"/>
  <c r="BQ91" i="33"/>
  <c r="BR91" i="33"/>
  <c r="BS91" i="33"/>
  <c r="BU91" i="33"/>
  <c r="BV91" i="33"/>
  <c r="BW91" i="33"/>
  <c r="BY91" i="33"/>
  <c r="BZ91" i="33"/>
  <c r="CA91" i="33"/>
  <c r="CC91" i="33"/>
  <c r="CD91" i="33"/>
  <c r="CE91" i="33"/>
  <c r="CG91" i="33"/>
  <c r="CH91" i="33"/>
  <c r="CI91" i="33"/>
  <c r="CK91" i="33"/>
  <c r="CL91" i="33"/>
  <c r="CM91" i="33"/>
  <c r="CO91" i="33"/>
  <c r="CP91" i="33"/>
  <c r="CQ91" i="33"/>
  <c r="CS91" i="33"/>
  <c r="CT91" i="33"/>
  <c r="CU91" i="33"/>
  <c r="CW91" i="33"/>
  <c r="CX91" i="33"/>
  <c r="CY91" i="33"/>
  <c r="DA91" i="33"/>
  <c r="DB91" i="33"/>
  <c r="DC91" i="33"/>
  <c r="DE91" i="33"/>
  <c r="DF91" i="33"/>
  <c r="DG91" i="33"/>
  <c r="DI91" i="33"/>
  <c r="DJ91" i="33"/>
  <c r="DK91" i="33"/>
  <c r="DM91" i="33"/>
  <c r="DN91" i="33"/>
  <c r="DO91" i="33"/>
  <c r="DQ91" i="33"/>
  <c r="DR91" i="33"/>
  <c r="DS91" i="33"/>
  <c r="DU91" i="33"/>
  <c r="DV91" i="33"/>
  <c r="DW91" i="33"/>
  <c r="DY91" i="33"/>
  <c r="DZ91" i="33"/>
  <c r="EA91" i="33"/>
  <c r="EC91" i="33"/>
  <c r="ED91" i="33"/>
  <c r="EE91" i="33"/>
  <c r="EG91" i="33"/>
  <c r="EH91" i="33"/>
  <c r="EI91" i="33"/>
  <c r="EK91" i="33"/>
  <c r="EL91" i="33"/>
  <c r="EM91" i="33"/>
  <c r="EO91" i="33"/>
  <c r="EP91" i="33"/>
  <c r="EQ91" i="33"/>
  <c r="ES91" i="33"/>
  <c r="ET91" i="33"/>
  <c r="EU91" i="33"/>
  <c r="EW91" i="33"/>
  <c r="EX91" i="33"/>
  <c r="AD92" i="33"/>
  <c r="AF92" i="33"/>
  <c r="AG92" i="33"/>
  <c r="AH92" i="33"/>
  <c r="AI92" i="33"/>
  <c r="AJ92" i="33"/>
  <c r="AK92" i="33"/>
  <c r="AL92" i="33"/>
  <c r="AM92" i="33"/>
  <c r="AN92" i="33"/>
  <c r="AO92" i="33"/>
  <c r="AP92" i="33"/>
  <c r="AQ92" i="33"/>
  <c r="AR92" i="33"/>
  <c r="AS92" i="33"/>
  <c r="AT92" i="33"/>
  <c r="AU92" i="33"/>
  <c r="AV92" i="33"/>
  <c r="AW92" i="33"/>
  <c r="AX92" i="33"/>
  <c r="AY92" i="33"/>
  <c r="AZ92" i="33"/>
  <c r="BA92" i="33"/>
  <c r="BB92" i="33"/>
  <c r="BC92" i="33"/>
  <c r="BD92" i="33"/>
  <c r="BE92" i="33"/>
  <c r="BF92" i="33"/>
  <c r="BG92" i="33"/>
  <c r="BH92" i="33"/>
  <c r="BI92" i="33"/>
  <c r="BJ92" i="33"/>
  <c r="BK92" i="33"/>
  <c r="BL92" i="33"/>
  <c r="BM92" i="33"/>
  <c r="BN92" i="33"/>
  <c r="BO92" i="33"/>
  <c r="BP92" i="33"/>
  <c r="BQ92" i="33"/>
  <c r="BR92" i="33"/>
  <c r="BS92" i="33"/>
  <c r="BT92" i="33"/>
  <c r="BU92" i="33"/>
  <c r="BV92" i="33"/>
  <c r="BW92" i="33"/>
  <c r="BX92" i="33"/>
  <c r="BY92" i="33"/>
  <c r="BZ92" i="33"/>
  <c r="CA92" i="33"/>
  <c r="CB92" i="33"/>
  <c r="CC92" i="33"/>
  <c r="CD92" i="33"/>
  <c r="CE92" i="33"/>
  <c r="CF92" i="33"/>
  <c r="CG92" i="33"/>
  <c r="CH92" i="33"/>
  <c r="CI92" i="33"/>
  <c r="CJ92" i="33"/>
  <c r="CK92" i="33"/>
  <c r="CL92" i="33"/>
  <c r="CM92" i="33"/>
  <c r="CN92" i="33"/>
  <c r="CO92" i="33"/>
  <c r="CP92" i="33"/>
  <c r="CQ92" i="33"/>
  <c r="CR92" i="33"/>
  <c r="CS92" i="33"/>
  <c r="CT92" i="33"/>
  <c r="CU92" i="33"/>
  <c r="CV92" i="33"/>
  <c r="CW92" i="33"/>
  <c r="CX92" i="33"/>
  <c r="CY92" i="33"/>
  <c r="CZ92" i="33"/>
  <c r="DA92" i="33"/>
  <c r="DB92" i="33"/>
  <c r="DC92" i="33"/>
  <c r="DD92" i="33"/>
  <c r="DE92" i="33"/>
  <c r="DF92" i="33"/>
  <c r="DG92" i="33"/>
  <c r="DH92" i="33"/>
  <c r="DI92" i="33"/>
  <c r="DJ92" i="33"/>
  <c r="DK92" i="33"/>
  <c r="DL92" i="33"/>
  <c r="DM92" i="33"/>
  <c r="DN92" i="33"/>
  <c r="DO92" i="33"/>
  <c r="DP92" i="33"/>
  <c r="DQ92" i="33"/>
  <c r="DR92" i="33"/>
  <c r="DS92" i="33"/>
  <c r="DT92" i="33"/>
  <c r="DU92" i="33"/>
  <c r="DV92" i="33"/>
  <c r="DW92" i="33"/>
  <c r="DX92" i="33"/>
  <c r="DY92" i="33"/>
  <c r="DZ92" i="33"/>
  <c r="EA92" i="33"/>
  <c r="EB92" i="33"/>
  <c r="EC92" i="33"/>
  <c r="ED92" i="33"/>
  <c r="EE92" i="33"/>
  <c r="EF92" i="33"/>
  <c r="EG92" i="33"/>
  <c r="EH92" i="33"/>
  <c r="EI92" i="33"/>
  <c r="EJ92" i="33"/>
  <c r="EK92" i="33"/>
  <c r="EL92" i="33"/>
  <c r="EM92" i="33"/>
  <c r="EN92" i="33"/>
  <c r="EO92" i="33"/>
  <c r="EP92" i="33"/>
  <c r="EQ92" i="33"/>
  <c r="ER92" i="33"/>
  <c r="ES92" i="33"/>
  <c r="ET92" i="33"/>
  <c r="EU92" i="33"/>
  <c r="EV92" i="33"/>
  <c r="EW92" i="33"/>
  <c r="EX92" i="33"/>
  <c r="AD93" i="33"/>
  <c r="AF93" i="33"/>
  <c r="AM93" i="33"/>
  <c r="AN93" i="33"/>
  <c r="AU93" i="33"/>
  <c r="AV93" i="33"/>
  <c r="BC93" i="33"/>
  <c r="BD93" i="33"/>
  <c r="BK93" i="33"/>
  <c r="BL93" i="33"/>
  <c r="BS93" i="33"/>
  <c r="BT93" i="33"/>
  <c r="CA93" i="33"/>
  <c r="CB93" i="33"/>
  <c r="CI93" i="33"/>
  <c r="CJ93" i="33"/>
  <c r="CQ93" i="33"/>
  <c r="CR93" i="33"/>
  <c r="CY93" i="33"/>
  <c r="CZ93" i="33"/>
  <c r="DG93" i="33"/>
  <c r="DH93" i="33"/>
  <c r="DO93" i="33"/>
  <c r="DP93" i="33"/>
  <c r="DW93" i="33"/>
  <c r="DX93" i="33"/>
  <c r="EE93" i="33"/>
  <c r="EF93" i="33"/>
  <c r="EM93" i="33"/>
  <c r="EN93" i="33"/>
  <c r="EU93" i="33"/>
  <c r="EV93" i="33"/>
  <c r="AD113" i="33"/>
  <c r="AH113" i="33" s="1"/>
  <c r="AM113" i="33"/>
  <c r="AU113" i="33"/>
  <c r="BC113" i="33"/>
  <c r="BK113" i="33"/>
  <c r="BS113" i="33"/>
  <c r="CA113" i="33"/>
  <c r="CI113" i="33"/>
  <c r="CQ113" i="33"/>
  <c r="CY113" i="33"/>
  <c r="DG113" i="33"/>
  <c r="DO113" i="33"/>
  <c r="DW113" i="33"/>
  <c r="EE113" i="33"/>
  <c r="EM113" i="33"/>
  <c r="EU113" i="33"/>
  <c r="AD116" i="33"/>
  <c r="AF116" i="33" s="1"/>
  <c r="AG116" i="33"/>
  <c r="AH116" i="33"/>
  <c r="AI116" i="33"/>
  <c r="AK116" i="33"/>
  <c r="AL116" i="33"/>
  <c r="AM116" i="33"/>
  <c r="AO116" i="33"/>
  <c r="AP116" i="33"/>
  <c r="AQ116" i="33"/>
  <c r="AS116" i="33"/>
  <c r="AT116" i="33"/>
  <c r="AU116" i="33"/>
  <c r="AW116" i="33"/>
  <c r="AX116" i="33"/>
  <c r="AY116" i="33"/>
  <c r="BA116" i="33"/>
  <c r="BB116" i="33"/>
  <c r="BC116" i="33"/>
  <c r="BE116" i="33"/>
  <c r="BF116" i="33"/>
  <c r="BG116" i="33"/>
  <c r="BI116" i="33"/>
  <c r="BJ116" i="33"/>
  <c r="BK116" i="33"/>
  <c r="BM116" i="33"/>
  <c r="BN116" i="33"/>
  <c r="BO116" i="33"/>
  <c r="BQ116" i="33"/>
  <c r="BR116" i="33"/>
  <c r="BS116" i="33"/>
  <c r="BU116" i="33"/>
  <c r="BV116" i="33"/>
  <c r="BW116" i="33"/>
  <c r="BY116" i="33"/>
  <c r="BZ116" i="33"/>
  <c r="CA116" i="33"/>
  <c r="CC116" i="33"/>
  <c r="CD116" i="33"/>
  <c r="CE116" i="33"/>
  <c r="CG116" i="33"/>
  <c r="CH116" i="33"/>
  <c r="CI116" i="33"/>
  <c r="CK116" i="33"/>
  <c r="CL116" i="33"/>
  <c r="CM116" i="33"/>
  <c r="CO116" i="33"/>
  <c r="CP116" i="33"/>
  <c r="CQ116" i="33"/>
  <c r="CS116" i="33"/>
  <c r="CT116" i="33"/>
  <c r="CU116" i="33"/>
  <c r="CW116" i="33"/>
  <c r="CX116" i="33"/>
  <c r="CY116" i="33"/>
  <c r="DA116" i="33"/>
  <c r="DB116" i="33"/>
  <c r="DC116" i="33"/>
  <c r="DE116" i="33"/>
  <c r="DF116" i="33"/>
  <c r="DG116" i="33"/>
  <c r="DI116" i="33"/>
  <c r="DJ116" i="33"/>
  <c r="DK116" i="33"/>
  <c r="DM116" i="33"/>
  <c r="DN116" i="33"/>
  <c r="DO116" i="33"/>
  <c r="DQ116" i="33"/>
  <c r="DR116" i="33"/>
  <c r="DS116" i="33"/>
  <c r="DU116" i="33"/>
  <c r="DV116" i="33"/>
  <c r="DW116" i="33"/>
  <c r="DY116" i="33"/>
  <c r="DZ116" i="33"/>
  <c r="EA116" i="33"/>
  <c r="EC116" i="33"/>
  <c r="ED116" i="33"/>
  <c r="EE116" i="33"/>
  <c r="EG116" i="33"/>
  <c r="EH116" i="33"/>
  <c r="EI116" i="33"/>
  <c r="EK116" i="33"/>
  <c r="EL116" i="33"/>
  <c r="EM116" i="33"/>
  <c r="EO116" i="33"/>
  <c r="EP116" i="33"/>
  <c r="EQ116" i="33"/>
  <c r="ES116" i="33"/>
  <c r="ET116" i="33"/>
  <c r="EU116" i="33"/>
  <c r="EW116" i="33"/>
  <c r="EX116" i="33"/>
  <c r="AD123" i="33"/>
  <c r="AF123" i="33"/>
  <c r="AI123" i="33"/>
  <c r="AM123" i="33"/>
  <c r="AN123" i="33"/>
  <c r="AQ123" i="33"/>
  <c r="AU123" i="33"/>
  <c r="AV123" i="33"/>
  <c r="AY123" i="33"/>
  <c r="BC123" i="33"/>
  <c r="BD123" i="33"/>
  <c r="BG123" i="33"/>
  <c r="BK123" i="33"/>
  <c r="BL123" i="33"/>
  <c r="BO123" i="33"/>
  <c r="BS123" i="33"/>
  <c r="BT123" i="33"/>
  <c r="BW123" i="33"/>
  <c r="BY123" i="33"/>
  <c r="CA123" i="33"/>
  <c r="CB123" i="33"/>
  <c r="CE123" i="33"/>
  <c r="CF123" i="33"/>
  <c r="CG123" i="33"/>
  <c r="CJ123" i="33"/>
  <c r="CK123" i="33"/>
  <c r="CM123" i="33"/>
  <c r="CO123" i="33"/>
  <c r="CQ123" i="33"/>
  <c r="CR123" i="33"/>
  <c r="CU123" i="33"/>
  <c r="CV123" i="33"/>
  <c r="CW123" i="33"/>
  <c r="CZ123" i="33"/>
  <c r="DA123" i="33"/>
  <c r="DC123" i="33"/>
  <c r="DE123" i="33"/>
  <c r="DG123" i="33"/>
  <c r="DH123" i="33"/>
  <c r="DK123" i="33"/>
  <c r="DL123" i="33"/>
  <c r="DM123" i="33"/>
  <c r="DP123" i="33"/>
  <c r="DQ123" i="33"/>
  <c r="DS123" i="33"/>
  <c r="DU123" i="33"/>
  <c r="DW123" i="33"/>
  <c r="DX123" i="33"/>
  <c r="EA123" i="33"/>
  <c r="EB123" i="33"/>
  <c r="EC123" i="33"/>
  <c r="EF123" i="33"/>
  <c r="EG123" i="33"/>
  <c r="EI123" i="33"/>
  <c r="EK123" i="33"/>
  <c r="EM123" i="33"/>
  <c r="EN123" i="33"/>
  <c r="EQ123" i="33"/>
  <c r="ER123" i="33"/>
  <c r="ES123" i="33"/>
  <c r="EV123" i="33"/>
  <c r="EW123" i="33"/>
  <c r="AD124" i="33"/>
  <c r="AF124" i="33"/>
  <c r="AH124" i="33"/>
  <c r="AI124" i="33"/>
  <c r="AJ124" i="33"/>
  <c r="AL124" i="33"/>
  <c r="AM124" i="33"/>
  <c r="AN124" i="33"/>
  <c r="AP124" i="33"/>
  <c r="AQ124" i="33"/>
  <c r="AR124" i="33"/>
  <c r="AT124" i="33"/>
  <c r="AU124" i="33"/>
  <c r="AV124" i="33"/>
  <c r="AX124" i="33"/>
  <c r="AY124" i="33"/>
  <c r="AZ124" i="33"/>
  <c r="BB124" i="33"/>
  <c r="BC124" i="33"/>
  <c r="BD124" i="33"/>
  <c r="BF124" i="33"/>
  <c r="BG124" i="33"/>
  <c r="BH124" i="33"/>
  <c r="BJ124" i="33"/>
  <c r="BK124" i="33"/>
  <c r="BL124" i="33"/>
  <c r="BN124" i="33"/>
  <c r="BO124" i="33"/>
  <c r="BP124" i="33"/>
  <c r="BR124" i="33"/>
  <c r="BS124" i="33"/>
  <c r="BT124" i="33"/>
  <c r="BV124" i="33"/>
  <c r="BW124" i="33"/>
  <c r="BX124" i="33"/>
  <c r="BZ124" i="33"/>
  <c r="CA124" i="33"/>
  <c r="CB124" i="33"/>
  <c r="CD124" i="33"/>
  <c r="CE124" i="33"/>
  <c r="CF124" i="33"/>
  <c r="CH124" i="33"/>
  <c r="CI124" i="33"/>
  <c r="CJ124" i="33"/>
  <c r="CL124" i="33"/>
  <c r="CM124" i="33"/>
  <c r="CN124" i="33"/>
  <c r="CP124" i="33"/>
  <c r="CQ124" i="33"/>
  <c r="CR124" i="33"/>
  <c r="CT124" i="33"/>
  <c r="CU124" i="33"/>
  <c r="CV124" i="33"/>
  <c r="CX124" i="33"/>
  <c r="CY124" i="33"/>
  <c r="CZ124" i="33"/>
  <c r="DB124" i="33"/>
  <c r="DC124" i="33"/>
  <c r="DD124" i="33"/>
  <c r="DF124" i="33"/>
  <c r="DG124" i="33"/>
  <c r="DH124" i="33"/>
  <c r="DJ124" i="33"/>
  <c r="DK124" i="33"/>
  <c r="DL124" i="33"/>
  <c r="DN124" i="33"/>
  <c r="DO124" i="33"/>
  <c r="DP124" i="33"/>
  <c r="DR124" i="33"/>
  <c r="DS124" i="33"/>
  <c r="DT124" i="33"/>
  <c r="DV124" i="33"/>
  <c r="DW124" i="33"/>
  <c r="DX124" i="33"/>
  <c r="DZ124" i="33"/>
  <c r="EA124" i="33"/>
  <c r="EB124" i="33"/>
  <c r="ED124" i="33"/>
  <c r="EE124" i="33"/>
  <c r="EF124" i="33"/>
  <c r="EH124" i="33"/>
  <c r="EI124" i="33"/>
  <c r="EJ124" i="33"/>
  <c r="EL124" i="33"/>
  <c r="EM124" i="33"/>
  <c r="EN124" i="33"/>
  <c r="EP124" i="33"/>
  <c r="EQ124" i="33"/>
  <c r="ER124" i="33"/>
  <c r="ET124" i="33"/>
  <c r="EU124" i="33"/>
  <c r="EV124" i="33"/>
  <c r="EX124" i="33"/>
  <c r="AD125" i="33"/>
  <c r="AG125" i="33"/>
  <c r="AK125" i="33"/>
  <c r="AL125" i="33"/>
  <c r="AP125" i="33"/>
  <c r="AQ125" i="33"/>
  <c r="AU125" i="33"/>
  <c r="AW125" i="33"/>
  <c r="BA125" i="33"/>
  <c r="BB125" i="33"/>
  <c r="BF125" i="33"/>
  <c r="BG125" i="33"/>
  <c r="BK125" i="33"/>
  <c r="BM125" i="33"/>
  <c r="BQ125" i="33"/>
  <c r="BR125" i="33"/>
  <c r="BV125" i="33"/>
  <c r="BW125" i="33"/>
  <c r="CA125" i="33"/>
  <c r="CC125" i="33"/>
  <c r="CG125" i="33"/>
  <c r="CH125" i="33"/>
  <c r="CL125" i="33"/>
  <c r="CM125" i="33"/>
  <c r="CQ125" i="33"/>
  <c r="CS125" i="33"/>
  <c r="CW125" i="33"/>
  <c r="CX125" i="33"/>
  <c r="DB125" i="33"/>
  <c r="DC125" i="33"/>
  <c r="DG125" i="33"/>
  <c r="DI125" i="33"/>
  <c r="DM125" i="33"/>
  <c r="DN125" i="33"/>
  <c r="DR125" i="33"/>
  <c r="DS125" i="33"/>
  <c r="DW125" i="33"/>
  <c r="DY125" i="33"/>
  <c r="EC125" i="33"/>
  <c r="ED125" i="33"/>
  <c r="EH125" i="33"/>
  <c r="EI125" i="33"/>
  <c r="EM125" i="33"/>
  <c r="EO125" i="33"/>
  <c r="ES125" i="33"/>
  <c r="ET125" i="33"/>
  <c r="EX125" i="33"/>
  <c r="AD126" i="33"/>
  <c r="AF126" i="33"/>
  <c r="AG126" i="33"/>
  <c r="AH126" i="33"/>
  <c r="AI126" i="33"/>
  <c r="AJ126" i="33"/>
  <c r="AK126" i="33"/>
  <c r="AL126" i="33"/>
  <c r="AM126" i="33"/>
  <c r="AN126" i="33"/>
  <c r="AO126" i="33"/>
  <c r="AP126" i="33"/>
  <c r="AQ126" i="33"/>
  <c r="AR126" i="33"/>
  <c r="AS126" i="33"/>
  <c r="AT126" i="33"/>
  <c r="AU126" i="33"/>
  <c r="AV126" i="33"/>
  <c r="AW126" i="33"/>
  <c r="AX126" i="33"/>
  <c r="AY126" i="33"/>
  <c r="AZ126" i="33"/>
  <c r="BA126" i="33"/>
  <c r="BB126" i="33"/>
  <c r="BC126" i="33"/>
  <c r="BD126" i="33"/>
  <c r="BE126" i="33"/>
  <c r="BF126" i="33"/>
  <c r="BG126" i="33"/>
  <c r="BH126" i="33"/>
  <c r="BI126" i="33"/>
  <c r="BJ126" i="33"/>
  <c r="BK126" i="33"/>
  <c r="BL126" i="33"/>
  <c r="BM126" i="33"/>
  <c r="BN126" i="33"/>
  <c r="BO126" i="33"/>
  <c r="BP126" i="33"/>
  <c r="BQ126" i="33"/>
  <c r="BR126" i="33"/>
  <c r="BS126" i="33"/>
  <c r="BT126" i="33"/>
  <c r="BU126" i="33"/>
  <c r="BV126" i="33"/>
  <c r="BW126" i="33"/>
  <c r="BX126" i="33"/>
  <c r="BY126" i="33"/>
  <c r="BZ126" i="33"/>
  <c r="CA126" i="33"/>
  <c r="CB126" i="33"/>
  <c r="CC126" i="33"/>
  <c r="CD126" i="33"/>
  <c r="CE126" i="33"/>
  <c r="CF126" i="33"/>
  <c r="CG126" i="33"/>
  <c r="CH126" i="33"/>
  <c r="CI126" i="33"/>
  <c r="CJ126" i="33"/>
  <c r="CK126" i="33"/>
  <c r="CL126" i="33"/>
  <c r="CM126" i="33"/>
  <c r="CN126" i="33"/>
  <c r="CO126" i="33"/>
  <c r="CP126" i="33"/>
  <c r="CQ126" i="33"/>
  <c r="CR126" i="33"/>
  <c r="CS126" i="33"/>
  <c r="CT126" i="33"/>
  <c r="CU126" i="33"/>
  <c r="CV126" i="33"/>
  <c r="CW126" i="33"/>
  <c r="CX126" i="33"/>
  <c r="CY126" i="33"/>
  <c r="CZ126" i="33"/>
  <c r="DA126" i="33"/>
  <c r="DB126" i="33"/>
  <c r="DC126" i="33"/>
  <c r="DD126" i="33"/>
  <c r="DE126" i="33"/>
  <c r="DF126" i="33"/>
  <c r="DG126" i="33"/>
  <c r="DH126" i="33"/>
  <c r="DI126" i="33"/>
  <c r="DJ126" i="33"/>
  <c r="DK126" i="33"/>
  <c r="DL126" i="33"/>
  <c r="DM126" i="33"/>
  <c r="DN126" i="33"/>
  <c r="DO126" i="33"/>
  <c r="DP126" i="33"/>
  <c r="DQ126" i="33"/>
  <c r="DR126" i="33"/>
  <c r="DS126" i="33"/>
  <c r="DT126" i="33"/>
  <c r="DU126" i="33"/>
  <c r="DV126" i="33"/>
  <c r="DW126" i="33"/>
  <c r="DX126" i="33"/>
  <c r="DY126" i="33"/>
  <c r="DZ126" i="33"/>
  <c r="EA126" i="33"/>
  <c r="EB126" i="33"/>
  <c r="EC126" i="33"/>
  <c r="ED126" i="33"/>
  <c r="EE126" i="33"/>
  <c r="EF126" i="33"/>
  <c r="EG126" i="33"/>
  <c r="EH126" i="33"/>
  <c r="EI126" i="33"/>
  <c r="EJ126" i="33"/>
  <c r="EK126" i="33"/>
  <c r="EL126" i="33"/>
  <c r="EM126" i="33"/>
  <c r="EN126" i="33"/>
  <c r="EO126" i="33"/>
  <c r="EP126" i="33"/>
  <c r="EQ126" i="33"/>
  <c r="ER126" i="33"/>
  <c r="ES126" i="33"/>
  <c r="ET126" i="33"/>
  <c r="EU126" i="33"/>
  <c r="EV126" i="33"/>
  <c r="EW126" i="33"/>
  <c r="EX126" i="33"/>
  <c r="AD128" i="33"/>
  <c r="AF128" i="33"/>
  <c r="AG128" i="33"/>
  <c r="AI128" i="33"/>
  <c r="AJ128" i="33"/>
  <c r="AK128" i="33"/>
  <c r="AM128" i="33"/>
  <c r="AN128" i="33"/>
  <c r="AO128" i="33"/>
  <c r="AQ128" i="33"/>
  <c r="AR128" i="33"/>
  <c r="AS128" i="33"/>
  <c r="AU128" i="33"/>
  <c r="AV128" i="33"/>
  <c r="AW128" i="33"/>
  <c r="AY128" i="33"/>
  <c r="AZ128" i="33"/>
  <c r="BA128" i="33"/>
  <c r="BC128" i="33"/>
  <c r="BD128" i="33"/>
  <c r="BE128" i="33"/>
  <c r="BG128" i="33"/>
  <c r="BH128" i="33"/>
  <c r="BI128" i="33"/>
  <c r="BK128" i="33"/>
  <c r="BL128" i="33"/>
  <c r="BM128" i="33"/>
  <c r="BO128" i="33"/>
  <c r="BP128" i="33"/>
  <c r="BQ128" i="33"/>
  <c r="BS128" i="33"/>
  <c r="BT128" i="33"/>
  <c r="BU128" i="33"/>
  <c r="BW128" i="33"/>
  <c r="BX128" i="33"/>
  <c r="BY128" i="33"/>
  <c r="CA128" i="33"/>
  <c r="CB128" i="33"/>
  <c r="CC128" i="33"/>
  <c r="CE128" i="33"/>
  <c r="CF128" i="33"/>
  <c r="CG128" i="33"/>
  <c r="CI128" i="33"/>
  <c r="CJ128" i="33"/>
  <c r="CK128" i="33"/>
  <c r="CM128" i="33"/>
  <c r="CN128" i="33"/>
  <c r="CO128" i="33"/>
  <c r="CQ128" i="33"/>
  <c r="CR128" i="33"/>
  <c r="CS128" i="33"/>
  <c r="CU128" i="33"/>
  <c r="CV128" i="33"/>
  <c r="CW128" i="33"/>
  <c r="CY128" i="33"/>
  <c r="CZ128" i="33"/>
  <c r="DA128" i="33"/>
  <c r="DC128" i="33"/>
  <c r="DD128" i="33"/>
  <c r="DE128" i="33"/>
  <c r="DG128" i="33"/>
  <c r="DH128" i="33"/>
  <c r="DI128" i="33"/>
  <c r="DK128" i="33"/>
  <c r="DL128" i="33"/>
  <c r="DM128" i="33"/>
  <c r="DO128" i="33"/>
  <c r="DP128" i="33"/>
  <c r="DQ128" i="33"/>
  <c r="DS128" i="33"/>
  <c r="DT128" i="33"/>
  <c r="DU128" i="33"/>
  <c r="DW128" i="33"/>
  <c r="DX128" i="33"/>
  <c r="DY128" i="33"/>
  <c r="EA128" i="33"/>
  <c r="EB128" i="33"/>
  <c r="EC128" i="33"/>
  <c r="EE128" i="33"/>
  <c r="EF128" i="33"/>
  <c r="EG128" i="33"/>
  <c r="EI128" i="33"/>
  <c r="EJ128" i="33"/>
  <c r="EK128" i="33"/>
  <c r="EM128" i="33"/>
  <c r="EN128" i="33"/>
  <c r="EO128" i="33"/>
  <c r="EQ128" i="33"/>
  <c r="ER128" i="33"/>
  <c r="ES128" i="33"/>
  <c r="EU128" i="33"/>
  <c r="EV128" i="33"/>
  <c r="EW128" i="33"/>
  <c r="AD129" i="33"/>
  <c r="AF129" i="33"/>
  <c r="AJ129" i="33"/>
  <c r="AL129" i="33"/>
  <c r="AP129" i="33"/>
  <c r="AQ129" i="33"/>
  <c r="AU129" i="33"/>
  <c r="AV129" i="33"/>
  <c r="AZ129" i="33"/>
  <c r="BB129" i="33"/>
  <c r="BF129" i="33"/>
  <c r="BG129" i="33"/>
  <c r="BK129" i="33"/>
  <c r="BL129" i="33"/>
  <c r="BP129" i="33"/>
  <c r="BR129" i="33"/>
  <c r="BV129" i="33"/>
  <c r="BW129" i="33"/>
  <c r="CA129" i="33"/>
  <c r="CB129" i="33"/>
  <c r="CF129" i="33"/>
  <c r="CH129" i="33"/>
  <c r="CL129" i="33"/>
  <c r="CM129" i="33"/>
  <c r="CQ129" i="33"/>
  <c r="CR129" i="33"/>
  <c r="CV129" i="33"/>
  <c r="CX129" i="33"/>
  <c r="DB129" i="33"/>
  <c r="DC129" i="33"/>
  <c r="DG129" i="33"/>
  <c r="DH129" i="33"/>
  <c r="DL129" i="33"/>
  <c r="DN129" i="33"/>
  <c r="DR129" i="33"/>
  <c r="DS129" i="33"/>
  <c r="DW129" i="33"/>
  <c r="DX129" i="33"/>
  <c r="EB129" i="33"/>
  <c r="ED129" i="33"/>
  <c r="EH129" i="33"/>
  <c r="EI129" i="33"/>
  <c r="EM129" i="33"/>
  <c r="EN129" i="33"/>
  <c r="ER129" i="33"/>
  <c r="ET129" i="33"/>
  <c r="EX129" i="33"/>
  <c r="AD130" i="33"/>
  <c r="AG130" i="33"/>
  <c r="AH130" i="33"/>
  <c r="AI130" i="33"/>
  <c r="AK130" i="33"/>
  <c r="AL130" i="33"/>
  <c r="AM130" i="33"/>
  <c r="AO130" i="33"/>
  <c r="AP130" i="33"/>
  <c r="AQ130" i="33"/>
  <c r="AS130" i="33"/>
  <c r="AT130" i="33"/>
  <c r="AU130" i="33"/>
  <c r="AW130" i="33"/>
  <c r="AX130" i="33"/>
  <c r="AY130" i="33"/>
  <c r="BA130" i="33"/>
  <c r="BB130" i="33"/>
  <c r="BC130" i="33"/>
  <c r="BE130" i="33"/>
  <c r="BF130" i="33"/>
  <c r="BG130" i="33"/>
  <c r="BI130" i="33"/>
  <c r="BJ130" i="33"/>
  <c r="BK130" i="33"/>
  <c r="BM130" i="33"/>
  <c r="BN130" i="33"/>
  <c r="BO130" i="33"/>
  <c r="BQ130" i="33"/>
  <c r="BR130" i="33"/>
  <c r="BS130" i="33"/>
  <c r="BU130" i="33"/>
  <c r="BV130" i="33"/>
  <c r="BW130" i="33"/>
  <c r="BY130" i="33"/>
  <c r="BZ130" i="33"/>
  <c r="CA130" i="33"/>
  <c r="CC130" i="33"/>
  <c r="CD130" i="33"/>
  <c r="CE130" i="33"/>
  <c r="CG130" i="33"/>
  <c r="CH130" i="33"/>
  <c r="CI130" i="33"/>
  <c r="CK130" i="33"/>
  <c r="CL130" i="33"/>
  <c r="CM130" i="33"/>
  <c r="CO130" i="33"/>
  <c r="CP130" i="33"/>
  <c r="CQ130" i="33"/>
  <c r="CS130" i="33"/>
  <c r="CT130" i="33"/>
  <c r="CU130" i="33"/>
  <c r="CW130" i="33"/>
  <c r="CX130" i="33"/>
  <c r="CY130" i="33"/>
  <c r="DA130" i="33"/>
  <c r="DB130" i="33"/>
  <c r="DC130" i="33"/>
  <c r="DE130" i="33"/>
  <c r="DF130" i="33"/>
  <c r="DG130" i="33"/>
  <c r="DI130" i="33"/>
  <c r="DJ130" i="33"/>
  <c r="DK130" i="33"/>
  <c r="DM130" i="33"/>
  <c r="DN130" i="33"/>
  <c r="DO130" i="33"/>
  <c r="DQ130" i="33"/>
  <c r="DR130" i="33"/>
  <c r="DS130" i="33"/>
  <c r="DU130" i="33"/>
  <c r="DV130" i="33"/>
  <c r="DW130" i="33"/>
  <c r="DY130" i="33"/>
  <c r="DZ130" i="33"/>
  <c r="EA130" i="33"/>
  <c r="EC130" i="33"/>
  <c r="ED130" i="33"/>
  <c r="EE130" i="33"/>
  <c r="EG130" i="33"/>
  <c r="EH130" i="33"/>
  <c r="EI130" i="33"/>
  <c r="EK130" i="33"/>
  <c r="EL130" i="33"/>
  <c r="EM130" i="33"/>
  <c r="EO130" i="33"/>
  <c r="EP130" i="33"/>
  <c r="EQ130" i="33"/>
  <c r="ES130" i="33"/>
  <c r="ET130" i="33"/>
  <c r="EU130" i="33"/>
  <c r="EW130" i="33"/>
  <c r="EX130" i="33"/>
  <c r="AD131" i="33"/>
  <c r="AF131" i="33"/>
  <c r="AG131" i="33"/>
  <c r="AH131" i="33"/>
  <c r="AI131" i="33"/>
  <c r="AJ131" i="33"/>
  <c r="AK131" i="33"/>
  <c r="AL131" i="33"/>
  <c r="AM131" i="33"/>
  <c r="AN131" i="33"/>
  <c r="AO131" i="33"/>
  <c r="AP131" i="33"/>
  <c r="AQ131" i="33"/>
  <c r="AR131" i="33"/>
  <c r="AS131" i="33"/>
  <c r="AT131" i="33"/>
  <c r="AU131" i="33"/>
  <c r="AV131" i="33"/>
  <c r="AW131" i="33"/>
  <c r="AX131" i="33"/>
  <c r="AY131" i="33"/>
  <c r="AZ131" i="33"/>
  <c r="BA131" i="33"/>
  <c r="BB131" i="33"/>
  <c r="BC131" i="33"/>
  <c r="BD131" i="33"/>
  <c r="BE131" i="33"/>
  <c r="BF131" i="33"/>
  <c r="BG131" i="33"/>
  <c r="BH131" i="33"/>
  <c r="BI131" i="33"/>
  <c r="BJ131" i="33"/>
  <c r="BK131" i="33"/>
  <c r="BL131" i="33"/>
  <c r="BM131" i="33"/>
  <c r="BN131" i="33"/>
  <c r="BO131" i="33"/>
  <c r="BP131" i="33"/>
  <c r="BQ131" i="33"/>
  <c r="BR131" i="33"/>
  <c r="BS131" i="33"/>
  <c r="BT131" i="33"/>
  <c r="BU131" i="33"/>
  <c r="BV131" i="33"/>
  <c r="BW131" i="33"/>
  <c r="BX131" i="33"/>
  <c r="BY131" i="33"/>
  <c r="BZ131" i="33"/>
  <c r="CA131" i="33"/>
  <c r="CB131" i="33"/>
  <c r="CC131" i="33"/>
  <c r="CD131" i="33"/>
  <c r="CE131" i="33"/>
  <c r="CF131" i="33"/>
  <c r="CG131" i="33"/>
  <c r="CH131" i="33"/>
  <c r="CI131" i="33"/>
  <c r="CJ131" i="33"/>
  <c r="CK131" i="33"/>
  <c r="CL131" i="33"/>
  <c r="CM131" i="33"/>
  <c r="CN131" i="33"/>
  <c r="CO131" i="33"/>
  <c r="CP131" i="33"/>
  <c r="CQ131" i="33"/>
  <c r="CR131" i="33"/>
  <c r="CS131" i="33"/>
  <c r="CT131" i="33"/>
  <c r="CU131" i="33"/>
  <c r="CV131" i="33"/>
  <c r="CW131" i="33"/>
  <c r="CX131" i="33"/>
  <c r="CY131" i="33"/>
  <c r="CZ131" i="33"/>
  <c r="DA131" i="33"/>
  <c r="DB131" i="33"/>
  <c r="DC131" i="33"/>
  <c r="DD131" i="33"/>
  <c r="DE131" i="33"/>
  <c r="DF131" i="33"/>
  <c r="DG131" i="33"/>
  <c r="DH131" i="33"/>
  <c r="DI131" i="33"/>
  <c r="DJ131" i="33"/>
  <c r="DK131" i="33"/>
  <c r="DL131" i="33"/>
  <c r="DM131" i="33"/>
  <c r="DN131" i="33"/>
  <c r="DO131" i="33"/>
  <c r="DP131" i="33"/>
  <c r="DQ131" i="33"/>
  <c r="DR131" i="33"/>
  <c r="DS131" i="33"/>
  <c r="DT131" i="33"/>
  <c r="DU131" i="33"/>
  <c r="DV131" i="33"/>
  <c r="DW131" i="33"/>
  <c r="DX131" i="33"/>
  <c r="DY131" i="33"/>
  <c r="DZ131" i="33"/>
  <c r="EA131" i="33"/>
  <c r="EB131" i="33"/>
  <c r="EC131" i="33"/>
  <c r="ED131" i="33"/>
  <c r="EE131" i="33"/>
  <c r="EF131" i="33"/>
  <c r="EG131" i="33"/>
  <c r="EH131" i="33"/>
  <c r="EI131" i="33"/>
  <c r="EJ131" i="33"/>
  <c r="EK131" i="33"/>
  <c r="EL131" i="33"/>
  <c r="EM131" i="33"/>
  <c r="EN131" i="33"/>
  <c r="EO131" i="33"/>
  <c r="EP131" i="33"/>
  <c r="EQ131" i="33"/>
  <c r="ER131" i="33"/>
  <c r="ES131" i="33"/>
  <c r="ET131" i="33"/>
  <c r="EU131" i="33"/>
  <c r="EV131" i="33"/>
  <c r="EW131" i="33"/>
  <c r="EX131" i="33"/>
  <c r="AD139" i="33"/>
  <c r="AF139" i="33"/>
  <c r="AH139" i="33"/>
  <c r="AJ139" i="33"/>
  <c r="AL139" i="33"/>
  <c r="AM139" i="33"/>
  <c r="AP139" i="33"/>
  <c r="AQ139" i="33"/>
  <c r="AR139" i="33"/>
  <c r="AU139" i="33"/>
  <c r="AV139" i="33"/>
  <c r="AX139" i="33"/>
  <c r="AZ139" i="33"/>
  <c r="BB139" i="33"/>
  <c r="BC139" i="33"/>
  <c r="BF139" i="33"/>
  <c r="BG139" i="33"/>
  <c r="BH139" i="33"/>
  <c r="BK139" i="33"/>
  <c r="BL139" i="33"/>
  <c r="BN139" i="33"/>
  <c r="BP139" i="33"/>
  <c r="BR139" i="33"/>
  <c r="BS139" i="33"/>
  <c r="BV139" i="33"/>
  <c r="BW139" i="33"/>
  <c r="BX139" i="33"/>
  <c r="CA139" i="33"/>
  <c r="CB139" i="33"/>
  <c r="CD139" i="33"/>
  <c r="CF139" i="33"/>
  <c r="CH139" i="33"/>
  <c r="CI139" i="33"/>
  <c r="CL139" i="33"/>
  <c r="CM139" i="33"/>
  <c r="CN139" i="33"/>
  <c r="CQ139" i="33"/>
  <c r="CR139" i="33"/>
  <c r="CT139" i="33"/>
  <c r="CV139" i="33"/>
  <c r="CX139" i="33"/>
  <c r="CY139" i="33"/>
  <c r="DB139" i="33"/>
  <c r="DC139" i="33"/>
  <c r="DD139" i="33"/>
  <c r="DG139" i="33"/>
  <c r="DH139" i="33"/>
  <c r="DJ139" i="33"/>
  <c r="DL139" i="33"/>
  <c r="DN139" i="33"/>
  <c r="DO139" i="33"/>
  <c r="DR139" i="33"/>
  <c r="DS139" i="33"/>
  <c r="DT139" i="33"/>
  <c r="DW139" i="33"/>
  <c r="DX139" i="33"/>
  <c r="DZ139" i="33"/>
  <c r="EB139" i="33"/>
  <c r="ED139" i="33"/>
  <c r="EE139" i="33"/>
  <c r="EH139" i="33"/>
  <c r="EI139" i="33"/>
  <c r="EJ139" i="33"/>
  <c r="EM139" i="33"/>
  <c r="EN139" i="33"/>
  <c r="EP139" i="33"/>
  <c r="ER139" i="33"/>
  <c r="ET139" i="33"/>
  <c r="EU139" i="33"/>
  <c r="EX139" i="33"/>
  <c r="AD150" i="33"/>
  <c r="AF150" i="33"/>
  <c r="AJ150" i="33"/>
  <c r="AK150" i="33"/>
  <c r="AO150" i="33"/>
  <c r="AQ150" i="33"/>
  <c r="AU150" i="33"/>
  <c r="AV150" i="33"/>
  <c r="AZ150" i="33"/>
  <c r="BA150" i="33"/>
  <c r="BE150" i="33"/>
  <c r="BG150" i="33"/>
  <c r="BK150" i="33"/>
  <c r="BL150" i="33"/>
  <c r="BP150" i="33"/>
  <c r="BQ150" i="33"/>
  <c r="BU150" i="33"/>
  <c r="BW150" i="33"/>
  <c r="CA150" i="33"/>
  <c r="CB150" i="33"/>
  <c r="CF150" i="33"/>
  <c r="CG150" i="33"/>
  <c r="CK150" i="33"/>
  <c r="CM150" i="33"/>
  <c r="CQ150" i="33"/>
  <c r="CR150" i="33"/>
  <c r="CV150" i="33"/>
  <c r="CW150" i="33"/>
  <c r="DA150" i="33"/>
  <c r="DC150" i="33"/>
  <c r="DG150" i="33"/>
  <c r="DH150" i="33"/>
  <c r="DL150" i="33"/>
  <c r="DM150" i="33"/>
  <c r="DQ150" i="33"/>
  <c r="DS150" i="33"/>
  <c r="DW150" i="33"/>
  <c r="DX150" i="33"/>
  <c r="EB150" i="33"/>
  <c r="EC150" i="33"/>
  <c r="EG150" i="33"/>
  <c r="EI150" i="33"/>
  <c r="EM150" i="33"/>
  <c r="EN150" i="33"/>
  <c r="ER150" i="33"/>
  <c r="ES150" i="33"/>
  <c r="EW150" i="33"/>
  <c r="AD151" i="33"/>
  <c r="AF151" i="33"/>
  <c r="AH151" i="33"/>
  <c r="AI151" i="33"/>
  <c r="AJ151" i="33"/>
  <c r="AL151" i="33"/>
  <c r="AM151" i="33"/>
  <c r="AN151" i="33"/>
  <c r="AP151" i="33"/>
  <c r="AQ151" i="33"/>
  <c r="AR151" i="33"/>
  <c r="AT151" i="33"/>
  <c r="AU151" i="33"/>
  <c r="AV151" i="33"/>
  <c r="AX151" i="33"/>
  <c r="AY151" i="33"/>
  <c r="AZ151" i="33"/>
  <c r="BB151" i="33"/>
  <c r="BC151" i="33"/>
  <c r="BD151" i="33"/>
  <c r="BF151" i="33"/>
  <c r="BG151" i="33"/>
  <c r="BH151" i="33"/>
  <c r="BJ151" i="33"/>
  <c r="BK151" i="33"/>
  <c r="BL151" i="33"/>
  <c r="BN151" i="33"/>
  <c r="BO151" i="33"/>
  <c r="BP151" i="33"/>
  <c r="BR151" i="33"/>
  <c r="BS151" i="33"/>
  <c r="BT151" i="33"/>
  <c r="BV151" i="33"/>
  <c r="BW151" i="33"/>
  <c r="BX151" i="33"/>
  <c r="BZ151" i="33"/>
  <c r="CA151" i="33"/>
  <c r="CB151" i="33"/>
  <c r="CD151" i="33"/>
  <c r="CE151" i="33"/>
  <c r="CF151" i="33"/>
  <c r="CH151" i="33"/>
  <c r="CI151" i="33"/>
  <c r="CJ151" i="33"/>
  <c r="CL151" i="33"/>
  <c r="CM151" i="33"/>
  <c r="CN151" i="33"/>
  <c r="CP151" i="33"/>
  <c r="CQ151" i="33"/>
  <c r="CR151" i="33"/>
  <c r="CT151" i="33"/>
  <c r="CU151" i="33"/>
  <c r="CV151" i="33"/>
  <c r="CX151" i="33"/>
  <c r="CY151" i="33"/>
  <c r="CZ151" i="33"/>
  <c r="DB151" i="33"/>
  <c r="DC151" i="33"/>
  <c r="DD151" i="33"/>
  <c r="DF151" i="33"/>
  <c r="DG151" i="33"/>
  <c r="DH151" i="33"/>
  <c r="DJ151" i="33"/>
  <c r="DK151" i="33"/>
  <c r="DL151" i="33"/>
  <c r="DN151" i="33"/>
  <c r="DO151" i="33"/>
  <c r="DP151" i="33"/>
  <c r="DR151" i="33"/>
  <c r="DS151" i="33"/>
  <c r="DT151" i="33"/>
  <c r="DV151" i="33"/>
  <c r="DW151" i="33"/>
  <c r="DX151" i="33"/>
  <c r="DZ151" i="33"/>
  <c r="EA151" i="33"/>
  <c r="EB151" i="33"/>
  <c r="ED151" i="33"/>
  <c r="EE151" i="33"/>
  <c r="EF151" i="33"/>
  <c r="EH151" i="33"/>
  <c r="EI151" i="33"/>
  <c r="EJ151" i="33"/>
  <c r="EL151" i="33"/>
  <c r="EM151" i="33"/>
  <c r="EN151" i="33"/>
  <c r="EP151" i="33"/>
  <c r="EQ151" i="33"/>
  <c r="ER151" i="33"/>
  <c r="ET151" i="33"/>
  <c r="EU151" i="33"/>
  <c r="EV151" i="33"/>
  <c r="EX151" i="33"/>
  <c r="AD152" i="33"/>
  <c r="AG152" i="33"/>
  <c r="AK152" i="33"/>
  <c r="AL152" i="33"/>
  <c r="AP152" i="33"/>
  <c r="AQ152" i="33"/>
  <c r="AU152" i="33"/>
  <c r="AW152" i="33"/>
  <c r="BA152" i="33"/>
  <c r="BB152" i="33"/>
  <c r="BF152" i="33"/>
  <c r="BG152" i="33"/>
  <c r="BK152" i="33"/>
  <c r="BM152" i="33"/>
  <c r="BQ152" i="33"/>
  <c r="BR152" i="33"/>
  <c r="BV152" i="33"/>
  <c r="BW152" i="33"/>
  <c r="CA152" i="33"/>
  <c r="CC152" i="33"/>
  <c r="CG152" i="33"/>
  <c r="CH152" i="33"/>
  <c r="CL152" i="33"/>
  <c r="CM152" i="33"/>
  <c r="CQ152" i="33"/>
  <c r="CS152" i="33"/>
  <c r="CW152" i="33"/>
  <c r="CX152" i="33"/>
  <c r="DB152" i="33"/>
  <c r="DC152" i="33"/>
  <c r="DG152" i="33"/>
  <c r="DI152" i="33"/>
  <c r="DM152" i="33"/>
  <c r="DN152" i="33"/>
  <c r="DR152" i="33"/>
  <c r="DS152" i="33"/>
  <c r="DW152" i="33"/>
  <c r="DY152" i="33"/>
  <c r="EC152" i="33"/>
  <c r="ED152" i="33"/>
  <c r="EH152" i="33"/>
  <c r="EI152" i="33"/>
  <c r="EM152" i="33"/>
  <c r="EO152" i="33"/>
  <c r="ES152" i="33"/>
  <c r="ET152" i="33"/>
  <c r="EX152" i="33"/>
  <c r="AD153" i="33"/>
  <c r="AF153" i="33"/>
  <c r="AG153" i="33"/>
  <c r="AH153" i="33"/>
  <c r="AI153" i="33"/>
  <c r="AJ153" i="33"/>
  <c r="AK153" i="33"/>
  <c r="AL153" i="33"/>
  <c r="AM153" i="33"/>
  <c r="AN153" i="33"/>
  <c r="AO153" i="33"/>
  <c r="AP153" i="33"/>
  <c r="AQ153" i="33"/>
  <c r="AR153" i="33"/>
  <c r="AS153" i="33"/>
  <c r="AT153" i="33"/>
  <c r="AU153" i="33"/>
  <c r="AV153" i="33"/>
  <c r="AW153" i="33"/>
  <c r="AX153" i="33"/>
  <c r="AY153" i="33"/>
  <c r="AZ153" i="33"/>
  <c r="BA153" i="33"/>
  <c r="BB153" i="33"/>
  <c r="BC153" i="33"/>
  <c r="BD153" i="33"/>
  <c r="BE153" i="33"/>
  <c r="BF153" i="33"/>
  <c r="BG153" i="33"/>
  <c r="BH153" i="33"/>
  <c r="BI153" i="33"/>
  <c r="BJ153" i="33"/>
  <c r="BK153" i="33"/>
  <c r="BL153" i="33"/>
  <c r="BM153" i="33"/>
  <c r="BN153" i="33"/>
  <c r="BO153" i="33"/>
  <c r="BP153" i="33"/>
  <c r="BQ153" i="33"/>
  <c r="BR153" i="33"/>
  <c r="BS153" i="33"/>
  <c r="BT153" i="33"/>
  <c r="BU153" i="33"/>
  <c r="BV153" i="33"/>
  <c r="BW153" i="33"/>
  <c r="BX153" i="33"/>
  <c r="BY153" i="33"/>
  <c r="BZ153" i="33"/>
  <c r="CA153" i="33"/>
  <c r="CB153" i="33"/>
  <c r="CC153" i="33"/>
  <c r="CD153" i="33"/>
  <c r="CE153" i="33"/>
  <c r="CF153" i="33"/>
  <c r="CG153" i="33"/>
  <c r="CH153" i="33"/>
  <c r="CI153" i="33"/>
  <c r="CJ153" i="33"/>
  <c r="CK153" i="33"/>
  <c r="CL153" i="33"/>
  <c r="CM153" i="33"/>
  <c r="CN153" i="33"/>
  <c r="CO153" i="33"/>
  <c r="CP153" i="33"/>
  <c r="CQ153" i="33"/>
  <c r="CR153" i="33"/>
  <c r="CS153" i="33"/>
  <c r="CT153" i="33"/>
  <c r="CU153" i="33"/>
  <c r="CV153" i="33"/>
  <c r="CW153" i="33"/>
  <c r="CX153" i="33"/>
  <c r="CY153" i="33"/>
  <c r="CZ153" i="33"/>
  <c r="DA153" i="33"/>
  <c r="DB153" i="33"/>
  <c r="DC153" i="33"/>
  <c r="DD153" i="33"/>
  <c r="DE153" i="33"/>
  <c r="DF153" i="33"/>
  <c r="DG153" i="33"/>
  <c r="DH153" i="33"/>
  <c r="DI153" i="33"/>
  <c r="DJ153" i="33"/>
  <c r="DK153" i="33"/>
  <c r="DL153" i="33"/>
  <c r="DM153" i="33"/>
  <c r="DN153" i="33"/>
  <c r="DO153" i="33"/>
  <c r="DP153" i="33"/>
  <c r="DQ153" i="33"/>
  <c r="DR153" i="33"/>
  <c r="DS153" i="33"/>
  <c r="DT153" i="33"/>
  <c r="DU153" i="33"/>
  <c r="DV153" i="33"/>
  <c r="DW153" i="33"/>
  <c r="DX153" i="33"/>
  <c r="DY153" i="33"/>
  <c r="DZ153" i="33"/>
  <c r="EA153" i="33"/>
  <c r="EB153" i="33"/>
  <c r="EC153" i="33"/>
  <c r="ED153" i="33"/>
  <c r="EE153" i="33"/>
  <c r="EF153" i="33"/>
  <c r="EG153" i="33"/>
  <c r="EH153" i="33"/>
  <c r="EI153" i="33"/>
  <c r="EJ153" i="33"/>
  <c r="EK153" i="33"/>
  <c r="EL153" i="33"/>
  <c r="EM153" i="33"/>
  <c r="EN153" i="33"/>
  <c r="EO153" i="33"/>
  <c r="EP153" i="33"/>
  <c r="EQ153" i="33"/>
  <c r="ER153" i="33"/>
  <c r="ES153" i="33"/>
  <c r="ET153" i="33"/>
  <c r="EU153" i="33"/>
  <c r="EV153" i="33"/>
  <c r="EW153" i="33"/>
  <c r="EX153" i="33"/>
  <c r="AD154" i="33"/>
  <c r="AF154" i="33"/>
  <c r="AG154" i="33"/>
  <c r="AI154" i="33"/>
  <c r="AJ154" i="33"/>
  <c r="AK154" i="33"/>
  <c r="AM154" i="33"/>
  <c r="AN154" i="33"/>
  <c r="AO154" i="33"/>
  <c r="AQ154" i="33"/>
  <c r="AR154" i="33"/>
  <c r="AS154" i="33"/>
  <c r="AU154" i="33"/>
  <c r="AV154" i="33"/>
  <c r="AW154" i="33"/>
  <c r="AY154" i="33"/>
  <c r="AZ154" i="33"/>
  <c r="BA154" i="33"/>
  <c r="BC154" i="33"/>
  <c r="BD154" i="33"/>
  <c r="BE154" i="33"/>
  <c r="BG154" i="33"/>
  <c r="BH154" i="33"/>
  <c r="BI154" i="33"/>
  <c r="BK154" i="33"/>
  <c r="BL154" i="33"/>
  <c r="BM154" i="33"/>
  <c r="BO154" i="33"/>
  <c r="BP154" i="33"/>
  <c r="BQ154" i="33"/>
  <c r="BS154" i="33"/>
  <c r="BT154" i="33"/>
  <c r="BU154" i="33"/>
  <c r="BW154" i="33"/>
  <c r="BX154" i="33"/>
  <c r="BY154" i="33"/>
  <c r="CA154" i="33"/>
  <c r="CB154" i="33"/>
  <c r="CC154" i="33"/>
  <c r="CE154" i="33"/>
  <c r="CF154" i="33"/>
  <c r="CG154" i="33"/>
  <c r="CI154" i="33"/>
  <c r="CJ154" i="33"/>
  <c r="CK154" i="33"/>
  <c r="CM154" i="33"/>
  <c r="CN154" i="33"/>
  <c r="CO154" i="33"/>
  <c r="CQ154" i="33"/>
  <c r="CR154" i="33"/>
  <c r="CS154" i="33"/>
  <c r="CU154" i="33"/>
  <c r="CV154" i="33"/>
  <c r="CW154" i="33"/>
  <c r="CY154" i="33"/>
  <c r="CZ154" i="33"/>
  <c r="DA154" i="33"/>
  <c r="DC154" i="33"/>
  <c r="DD154" i="33"/>
  <c r="DE154" i="33"/>
  <c r="DG154" i="33"/>
  <c r="DH154" i="33"/>
  <c r="DI154" i="33"/>
  <c r="DK154" i="33"/>
  <c r="DL154" i="33"/>
  <c r="DM154" i="33"/>
  <c r="DO154" i="33"/>
  <c r="DP154" i="33"/>
  <c r="DQ154" i="33"/>
  <c r="DS154" i="33"/>
  <c r="DT154" i="33"/>
  <c r="DU154" i="33"/>
  <c r="DW154" i="33"/>
  <c r="DX154" i="33"/>
  <c r="DY154" i="33"/>
  <c r="EA154" i="33"/>
  <c r="EB154" i="33"/>
  <c r="EC154" i="33"/>
  <c r="EE154" i="33"/>
  <c r="EF154" i="33"/>
  <c r="EG154" i="33"/>
  <c r="EI154" i="33"/>
  <c r="EJ154" i="33"/>
  <c r="EK154" i="33"/>
  <c r="EM154" i="33"/>
  <c r="EN154" i="33"/>
  <c r="EO154" i="33"/>
  <c r="EQ154" i="33"/>
  <c r="ER154" i="33"/>
  <c r="ES154" i="33"/>
  <c r="EU154" i="33"/>
  <c r="EV154" i="33"/>
  <c r="EW154" i="33"/>
  <c r="AD155" i="33"/>
  <c r="AF155" i="33"/>
  <c r="AJ155" i="33"/>
  <c r="AL155" i="33"/>
  <c r="AP155" i="33"/>
  <c r="AQ155" i="33"/>
  <c r="AU155" i="33"/>
  <c r="AV155" i="33"/>
  <c r="AZ155" i="33"/>
  <c r="BB155" i="33"/>
  <c r="BF155" i="33"/>
  <c r="BG155" i="33"/>
  <c r="BK155" i="33"/>
  <c r="BL155" i="33"/>
  <c r="BP155" i="33"/>
  <c r="BR155" i="33"/>
  <c r="BV155" i="33"/>
  <c r="BW155" i="33"/>
  <c r="CA155" i="33"/>
  <c r="CB155" i="33"/>
  <c r="CF155" i="33"/>
  <c r="CH155" i="33"/>
  <c r="CL155" i="33"/>
  <c r="CM155" i="33"/>
  <c r="CQ155" i="33"/>
  <c r="CR155" i="33"/>
  <c r="CV155" i="33"/>
  <c r="CX155" i="33"/>
  <c r="DB155" i="33"/>
  <c r="DC155" i="33"/>
  <c r="DG155" i="33"/>
  <c r="DH155" i="33"/>
  <c r="DL155" i="33"/>
  <c r="DN155" i="33"/>
  <c r="DR155" i="33"/>
  <c r="DS155" i="33"/>
  <c r="DW155" i="33"/>
  <c r="DX155" i="33"/>
  <c r="EB155" i="33"/>
  <c r="ED155" i="33"/>
  <c r="EH155" i="33"/>
  <c r="EI155" i="33"/>
  <c r="EM155" i="33"/>
  <c r="EN155" i="33"/>
  <c r="ER155" i="33"/>
  <c r="ET155" i="33"/>
  <c r="EX155" i="33"/>
  <c r="AD156" i="33"/>
  <c r="AG156" i="33"/>
  <c r="AH156" i="33"/>
  <c r="AI156" i="33"/>
  <c r="AK156" i="33"/>
  <c r="AL156" i="33"/>
  <c r="AM156" i="33"/>
  <c r="AO156" i="33"/>
  <c r="AP156" i="33"/>
  <c r="AQ156" i="33"/>
  <c r="AS156" i="33"/>
  <c r="AT156" i="33"/>
  <c r="AU156" i="33"/>
  <c r="AW156" i="33"/>
  <c r="AX156" i="33"/>
  <c r="AY156" i="33"/>
  <c r="BA156" i="33"/>
  <c r="BB156" i="33"/>
  <c r="BC156" i="33"/>
  <c r="BE156" i="33"/>
  <c r="BF156" i="33"/>
  <c r="BG156" i="33"/>
  <c r="BI156" i="33"/>
  <c r="BJ156" i="33"/>
  <c r="BK156" i="33"/>
  <c r="BM156" i="33"/>
  <c r="BN156" i="33"/>
  <c r="BO156" i="33"/>
  <c r="BQ156" i="33"/>
  <c r="BR156" i="33"/>
  <c r="BS156" i="33"/>
  <c r="BU156" i="33"/>
  <c r="BV156" i="33"/>
  <c r="BW156" i="33"/>
  <c r="BY156" i="33"/>
  <c r="BZ156" i="33"/>
  <c r="CA156" i="33"/>
  <c r="CC156" i="33"/>
  <c r="CD156" i="33"/>
  <c r="CE156" i="33"/>
  <c r="CG156" i="33"/>
  <c r="CH156" i="33"/>
  <c r="CI156" i="33"/>
  <c r="CK156" i="33"/>
  <c r="CL156" i="33"/>
  <c r="CM156" i="33"/>
  <c r="CO156" i="33"/>
  <c r="CP156" i="33"/>
  <c r="CQ156" i="33"/>
  <c r="CS156" i="33"/>
  <c r="CT156" i="33"/>
  <c r="CU156" i="33"/>
  <c r="CW156" i="33"/>
  <c r="CX156" i="33"/>
  <c r="CY156" i="33"/>
  <c r="DA156" i="33"/>
  <c r="DB156" i="33"/>
  <c r="DC156" i="33"/>
  <c r="DE156" i="33"/>
  <c r="DF156" i="33"/>
  <c r="DG156" i="33"/>
  <c r="DI156" i="33"/>
  <c r="DJ156" i="33"/>
  <c r="DK156" i="33"/>
  <c r="DM156" i="33"/>
  <c r="DN156" i="33"/>
  <c r="DO156" i="33"/>
  <c r="DQ156" i="33"/>
  <c r="DR156" i="33"/>
  <c r="DS156" i="33"/>
  <c r="DU156" i="33"/>
  <c r="DV156" i="33"/>
  <c r="DW156" i="33"/>
  <c r="DY156" i="33"/>
  <c r="DZ156" i="33"/>
  <c r="EA156" i="33"/>
  <c r="EC156" i="33"/>
  <c r="ED156" i="33"/>
  <c r="EE156" i="33"/>
  <c r="EG156" i="33"/>
  <c r="EH156" i="33"/>
  <c r="EI156" i="33"/>
  <c r="EK156" i="33"/>
  <c r="EL156" i="33"/>
  <c r="EM156" i="33"/>
  <c r="EO156" i="33"/>
  <c r="EP156" i="33"/>
  <c r="EQ156" i="33"/>
  <c r="ES156" i="33"/>
  <c r="ET156" i="33"/>
  <c r="EU156" i="33"/>
  <c r="EW156" i="33"/>
  <c r="EX156" i="33"/>
  <c r="AD157" i="33"/>
  <c r="AF157" i="33"/>
  <c r="AG157" i="33"/>
  <c r="AH157" i="33"/>
  <c r="AI157" i="33"/>
  <c r="AJ157" i="33"/>
  <c r="AK157" i="33"/>
  <c r="AL157" i="33"/>
  <c r="AM157" i="33"/>
  <c r="AN157" i="33"/>
  <c r="AO157" i="33"/>
  <c r="AP157" i="33"/>
  <c r="AQ157" i="33"/>
  <c r="AR157" i="33"/>
  <c r="AS157" i="33"/>
  <c r="AT157" i="33"/>
  <c r="AU157" i="33"/>
  <c r="AV157" i="33"/>
  <c r="AW157" i="33"/>
  <c r="AX157" i="33"/>
  <c r="AY157" i="33"/>
  <c r="AZ157" i="33"/>
  <c r="BA157" i="33"/>
  <c r="BB157" i="33"/>
  <c r="BC157" i="33"/>
  <c r="BD157" i="33"/>
  <c r="BE157" i="33"/>
  <c r="BF157" i="33"/>
  <c r="BG157" i="33"/>
  <c r="BH157" i="33"/>
  <c r="BI157" i="33"/>
  <c r="BJ157" i="33"/>
  <c r="BK157" i="33"/>
  <c r="BL157" i="33"/>
  <c r="BM157" i="33"/>
  <c r="BN157" i="33"/>
  <c r="BO157" i="33"/>
  <c r="BP157" i="33"/>
  <c r="BQ157" i="33"/>
  <c r="BR157" i="33"/>
  <c r="BS157" i="33"/>
  <c r="BT157" i="33"/>
  <c r="BU157" i="33"/>
  <c r="BV157" i="33"/>
  <c r="BW157" i="33"/>
  <c r="BX157" i="33"/>
  <c r="BY157" i="33"/>
  <c r="BZ157" i="33"/>
  <c r="CA157" i="33"/>
  <c r="CB157" i="33"/>
  <c r="CC157" i="33"/>
  <c r="CD157" i="33"/>
  <c r="CE157" i="33"/>
  <c r="CF157" i="33"/>
  <c r="CG157" i="33"/>
  <c r="CH157" i="33"/>
  <c r="CI157" i="33"/>
  <c r="CJ157" i="33"/>
  <c r="CK157" i="33"/>
  <c r="CL157" i="33"/>
  <c r="CM157" i="33"/>
  <c r="CN157" i="33"/>
  <c r="CO157" i="33"/>
  <c r="CP157" i="33"/>
  <c r="CQ157" i="33"/>
  <c r="CR157" i="33"/>
  <c r="CS157" i="33"/>
  <c r="CT157" i="33"/>
  <c r="CU157" i="33"/>
  <c r="CV157" i="33"/>
  <c r="CW157" i="33"/>
  <c r="CX157" i="33"/>
  <c r="CY157" i="33"/>
  <c r="CZ157" i="33"/>
  <c r="DA157" i="33"/>
  <c r="DB157" i="33"/>
  <c r="DC157" i="33"/>
  <c r="DD157" i="33"/>
  <c r="DE157" i="33"/>
  <c r="DF157" i="33"/>
  <c r="DG157" i="33"/>
  <c r="DH157" i="33"/>
  <c r="DI157" i="33"/>
  <c r="DJ157" i="33"/>
  <c r="DK157" i="33"/>
  <c r="DL157" i="33"/>
  <c r="DM157" i="33"/>
  <c r="DN157" i="33"/>
  <c r="DO157" i="33"/>
  <c r="DP157" i="33"/>
  <c r="DQ157" i="33"/>
  <c r="DR157" i="33"/>
  <c r="DS157" i="33"/>
  <c r="DT157" i="33"/>
  <c r="DU157" i="33"/>
  <c r="DV157" i="33"/>
  <c r="DW157" i="33"/>
  <c r="DX157" i="33"/>
  <c r="DY157" i="33"/>
  <c r="DZ157" i="33"/>
  <c r="EA157" i="33"/>
  <c r="EB157" i="33"/>
  <c r="EC157" i="33"/>
  <c r="ED157" i="33"/>
  <c r="EE157" i="33"/>
  <c r="EF157" i="33"/>
  <c r="EG157" i="33"/>
  <c r="EH157" i="33"/>
  <c r="EI157" i="33"/>
  <c r="EJ157" i="33"/>
  <c r="EK157" i="33"/>
  <c r="EL157" i="33"/>
  <c r="EM157" i="33"/>
  <c r="EN157" i="33"/>
  <c r="EO157" i="33"/>
  <c r="EP157" i="33"/>
  <c r="EQ157" i="33"/>
  <c r="ER157" i="33"/>
  <c r="ES157" i="33"/>
  <c r="ET157" i="33"/>
  <c r="EU157" i="33"/>
  <c r="EV157" i="33"/>
  <c r="EW157" i="33"/>
  <c r="EX157" i="33"/>
  <c r="AD158" i="33"/>
  <c r="AF158" i="33"/>
  <c r="AJ158" i="33"/>
  <c r="AK158" i="33"/>
  <c r="AO158" i="33"/>
  <c r="AQ158" i="33"/>
  <c r="AU158" i="33"/>
  <c r="AV158" i="33"/>
  <c r="AZ158" i="33"/>
  <c r="BA158" i="33"/>
  <c r="BE158" i="33"/>
  <c r="BG158" i="33"/>
  <c r="BK158" i="33"/>
  <c r="BL158" i="33"/>
  <c r="BP158" i="33"/>
  <c r="BQ158" i="33"/>
  <c r="BU158" i="33"/>
  <c r="BW158" i="33"/>
  <c r="CA158" i="33"/>
  <c r="CB158" i="33"/>
  <c r="CF158" i="33"/>
  <c r="CG158" i="33"/>
  <c r="CK158" i="33"/>
  <c r="CM158" i="33"/>
  <c r="CQ158" i="33"/>
  <c r="CR158" i="33"/>
  <c r="CV158" i="33"/>
  <c r="CW158" i="33"/>
  <c r="DA158" i="33"/>
  <c r="DC158" i="33"/>
  <c r="DG158" i="33"/>
  <c r="DH158" i="33"/>
  <c r="DL158" i="33"/>
  <c r="DM158" i="33"/>
  <c r="DQ158" i="33"/>
  <c r="DS158" i="33"/>
  <c r="DW158" i="33"/>
  <c r="DX158" i="33"/>
  <c r="EB158" i="33"/>
  <c r="EC158" i="33"/>
  <c r="EG158" i="33"/>
  <c r="EI158" i="33"/>
  <c r="EM158" i="33"/>
  <c r="EN158" i="33"/>
  <c r="ER158" i="33"/>
  <c r="ES158" i="33"/>
  <c r="EW158" i="33"/>
  <c r="AD159" i="33"/>
  <c r="AF159" i="33"/>
  <c r="AH159" i="33"/>
  <c r="AI159" i="33"/>
  <c r="AJ159" i="33"/>
  <c r="AL159" i="33"/>
  <c r="AM159" i="33"/>
  <c r="AN159" i="33"/>
  <c r="AP159" i="33"/>
  <c r="AQ159" i="33"/>
  <c r="AR159" i="33"/>
  <c r="AT159" i="33"/>
  <c r="AU159" i="33"/>
  <c r="AV159" i="33"/>
  <c r="AX159" i="33"/>
  <c r="AY159" i="33"/>
  <c r="AZ159" i="33"/>
  <c r="BB159" i="33"/>
  <c r="BC159" i="33"/>
  <c r="BD159" i="33"/>
  <c r="BF159" i="33"/>
  <c r="BG159" i="33"/>
  <c r="BH159" i="33"/>
  <c r="BJ159" i="33"/>
  <c r="BK159" i="33"/>
  <c r="BL159" i="33"/>
  <c r="BN159" i="33"/>
  <c r="BO159" i="33"/>
  <c r="BP159" i="33"/>
  <c r="BR159" i="33"/>
  <c r="BS159" i="33"/>
  <c r="BT159" i="33"/>
  <c r="BV159" i="33"/>
  <c r="BW159" i="33"/>
  <c r="BX159" i="33"/>
  <c r="BZ159" i="33"/>
  <c r="CA159" i="33"/>
  <c r="CB159" i="33"/>
  <c r="CD159" i="33"/>
  <c r="CE159" i="33"/>
  <c r="CF159" i="33"/>
  <c r="CH159" i="33"/>
  <c r="CI159" i="33"/>
  <c r="CJ159" i="33"/>
  <c r="CL159" i="33"/>
  <c r="CM159" i="33"/>
  <c r="CN159" i="33"/>
  <c r="CP159" i="33"/>
  <c r="CQ159" i="33"/>
  <c r="CR159" i="33"/>
  <c r="CT159" i="33"/>
  <c r="CU159" i="33"/>
  <c r="CV159" i="33"/>
  <c r="CX159" i="33"/>
  <c r="CY159" i="33"/>
  <c r="CZ159" i="33"/>
  <c r="DB159" i="33"/>
  <c r="DC159" i="33"/>
  <c r="DD159" i="33"/>
  <c r="DF159" i="33"/>
  <c r="DG159" i="33"/>
  <c r="DH159" i="33"/>
  <c r="DJ159" i="33"/>
  <c r="DK159" i="33"/>
  <c r="DL159" i="33"/>
  <c r="DN159" i="33"/>
  <c r="DO159" i="33"/>
  <c r="DP159" i="33"/>
  <c r="DR159" i="33"/>
  <c r="DS159" i="33"/>
  <c r="DT159" i="33"/>
  <c r="DV159" i="33"/>
  <c r="DW159" i="33"/>
  <c r="DX159" i="33"/>
  <c r="DZ159" i="33"/>
  <c r="EA159" i="33"/>
  <c r="EB159" i="33"/>
  <c r="ED159" i="33"/>
  <c r="EE159" i="33"/>
  <c r="EF159" i="33"/>
  <c r="EH159" i="33"/>
  <c r="EI159" i="33"/>
  <c r="EJ159" i="33"/>
  <c r="EL159" i="33"/>
  <c r="EM159" i="33"/>
  <c r="EN159" i="33"/>
  <c r="EP159" i="33"/>
  <c r="EQ159" i="33"/>
  <c r="ER159" i="33"/>
  <c r="ET159" i="33"/>
  <c r="EU159" i="33"/>
  <c r="EV159" i="33"/>
  <c r="EX159" i="33"/>
  <c r="AD160" i="33"/>
  <c r="AG160" i="33"/>
  <c r="AK160" i="33"/>
  <c r="AL160" i="33"/>
  <c r="AP160" i="33"/>
  <c r="AQ160" i="33"/>
  <c r="AU160" i="33"/>
  <c r="AW160" i="33"/>
  <c r="BA160" i="33"/>
  <c r="BB160" i="33"/>
  <c r="BF160" i="33"/>
  <c r="BG160" i="33"/>
  <c r="BK160" i="33"/>
  <c r="BM160" i="33"/>
  <c r="BQ160" i="33"/>
  <c r="BR160" i="33"/>
  <c r="BV160" i="33"/>
  <c r="BW160" i="33"/>
  <c r="CA160" i="33"/>
  <c r="CC160" i="33"/>
  <c r="CG160" i="33"/>
  <c r="CH160" i="33"/>
  <c r="CL160" i="33"/>
  <c r="CM160" i="33"/>
  <c r="CQ160" i="33"/>
  <c r="CS160" i="33"/>
  <c r="CW160" i="33"/>
  <c r="CX160" i="33"/>
  <c r="DB160" i="33"/>
  <c r="DC160" i="33"/>
  <c r="DG160" i="33"/>
  <c r="DI160" i="33"/>
  <c r="DM160" i="33"/>
  <c r="DN160" i="33"/>
  <c r="DR160" i="33"/>
  <c r="DS160" i="33"/>
  <c r="DW160" i="33"/>
  <c r="DY160" i="33"/>
  <c r="EC160" i="33"/>
  <c r="ED160" i="33"/>
  <c r="EH160" i="33"/>
  <c r="EI160" i="33"/>
  <c r="EM160" i="33"/>
  <c r="EO160" i="33"/>
  <c r="ES160" i="33"/>
  <c r="ET160" i="33"/>
  <c r="EX160" i="33"/>
  <c r="AD161" i="33"/>
  <c r="AF161" i="33"/>
  <c r="AG161" i="33"/>
  <c r="AH161" i="33"/>
  <c r="AI161" i="33"/>
  <c r="AJ161" i="33"/>
  <c r="AK161" i="33"/>
  <c r="AL161" i="33"/>
  <c r="AM161" i="33"/>
  <c r="AN161" i="33"/>
  <c r="AO161" i="33"/>
  <c r="AP161" i="33"/>
  <c r="AQ161" i="33"/>
  <c r="AR161" i="33"/>
  <c r="AS161" i="33"/>
  <c r="AT161" i="33"/>
  <c r="AU161" i="33"/>
  <c r="AV161" i="33"/>
  <c r="AW161" i="33"/>
  <c r="AX161" i="33"/>
  <c r="AY161" i="33"/>
  <c r="AZ161" i="33"/>
  <c r="BA161" i="33"/>
  <c r="BB161" i="33"/>
  <c r="BC161" i="33"/>
  <c r="BD161" i="33"/>
  <c r="BE161" i="33"/>
  <c r="BF161" i="33"/>
  <c r="BG161" i="33"/>
  <c r="BH161" i="33"/>
  <c r="BI161" i="33"/>
  <c r="BJ161" i="33"/>
  <c r="BK161" i="33"/>
  <c r="BL161" i="33"/>
  <c r="BM161" i="33"/>
  <c r="BN161" i="33"/>
  <c r="BO161" i="33"/>
  <c r="BP161" i="33"/>
  <c r="BQ161" i="33"/>
  <c r="BR161" i="33"/>
  <c r="BS161" i="33"/>
  <c r="BT161" i="33"/>
  <c r="BU161" i="33"/>
  <c r="BV161" i="33"/>
  <c r="BW161" i="33"/>
  <c r="BX161" i="33"/>
  <c r="BY161" i="33"/>
  <c r="BZ161" i="33"/>
  <c r="CA161" i="33"/>
  <c r="CB161" i="33"/>
  <c r="CC161" i="33"/>
  <c r="CD161" i="33"/>
  <c r="CE161" i="33"/>
  <c r="CF161" i="33"/>
  <c r="CG161" i="33"/>
  <c r="CH161" i="33"/>
  <c r="CI161" i="33"/>
  <c r="CJ161" i="33"/>
  <c r="CK161" i="33"/>
  <c r="CL161" i="33"/>
  <c r="CM161" i="33"/>
  <c r="CN161" i="33"/>
  <c r="CO161" i="33"/>
  <c r="CP161" i="33"/>
  <c r="CQ161" i="33"/>
  <c r="CR161" i="33"/>
  <c r="CS161" i="33"/>
  <c r="CT161" i="33"/>
  <c r="CU161" i="33"/>
  <c r="CV161" i="33"/>
  <c r="CW161" i="33"/>
  <c r="CX161" i="33"/>
  <c r="CY161" i="33"/>
  <c r="CZ161" i="33"/>
  <c r="DA161" i="33"/>
  <c r="DB161" i="33"/>
  <c r="DC161" i="33"/>
  <c r="DD161" i="33"/>
  <c r="DE161" i="33"/>
  <c r="DF161" i="33"/>
  <c r="DG161" i="33"/>
  <c r="DH161" i="33"/>
  <c r="DI161" i="33"/>
  <c r="DJ161" i="33"/>
  <c r="DK161" i="33"/>
  <c r="DL161" i="33"/>
  <c r="DM161" i="33"/>
  <c r="DN161" i="33"/>
  <c r="DO161" i="33"/>
  <c r="DP161" i="33"/>
  <c r="DQ161" i="33"/>
  <c r="DR161" i="33"/>
  <c r="DS161" i="33"/>
  <c r="DT161" i="33"/>
  <c r="DU161" i="33"/>
  <c r="DV161" i="33"/>
  <c r="DW161" i="33"/>
  <c r="DX161" i="33"/>
  <c r="DY161" i="33"/>
  <c r="DZ161" i="33"/>
  <c r="EA161" i="33"/>
  <c r="EB161" i="33"/>
  <c r="EC161" i="33"/>
  <c r="ED161" i="33"/>
  <c r="EE161" i="33"/>
  <c r="EF161" i="33"/>
  <c r="EG161" i="33"/>
  <c r="EH161" i="33"/>
  <c r="EI161" i="33"/>
  <c r="EJ161" i="33"/>
  <c r="EK161" i="33"/>
  <c r="EL161" i="33"/>
  <c r="EM161" i="33"/>
  <c r="EN161" i="33"/>
  <c r="EO161" i="33"/>
  <c r="EP161" i="33"/>
  <c r="EQ161" i="33"/>
  <c r="ER161" i="33"/>
  <c r="ES161" i="33"/>
  <c r="ET161" i="33"/>
  <c r="EU161" i="33"/>
  <c r="EV161" i="33"/>
  <c r="EW161" i="33"/>
  <c r="EX161" i="33"/>
  <c r="AD164" i="33"/>
  <c r="AF164" i="33"/>
  <c r="AG164" i="33"/>
  <c r="AI164" i="33"/>
  <c r="AJ164" i="33"/>
  <c r="AK164" i="33"/>
  <c r="AM164" i="33"/>
  <c r="AN164" i="33"/>
  <c r="AO164" i="33"/>
  <c r="AQ164" i="33"/>
  <c r="AR164" i="33"/>
  <c r="AS164" i="33"/>
  <c r="AU164" i="33"/>
  <c r="AV164" i="33"/>
  <c r="AW164" i="33"/>
  <c r="AY164" i="33"/>
  <c r="AZ164" i="33"/>
  <c r="BA164" i="33"/>
  <c r="BC164" i="33"/>
  <c r="BD164" i="33"/>
  <c r="BE164" i="33"/>
  <c r="BG164" i="33"/>
  <c r="BH164" i="33"/>
  <c r="BI164" i="33"/>
  <c r="BK164" i="33"/>
  <c r="BL164" i="33"/>
  <c r="BM164" i="33"/>
  <c r="BO164" i="33"/>
  <c r="BP164" i="33"/>
  <c r="BQ164" i="33"/>
  <c r="BS164" i="33"/>
  <c r="BT164" i="33"/>
  <c r="BU164" i="33"/>
  <c r="BW164" i="33"/>
  <c r="BX164" i="33"/>
  <c r="BY164" i="33"/>
  <c r="CA164" i="33"/>
  <c r="CB164" i="33"/>
  <c r="CC164" i="33"/>
  <c r="CE164" i="33"/>
  <c r="CF164" i="33"/>
  <c r="CG164" i="33"/>
  <c r="CI164" i="33"/>
  <c r="CJ164" i="33"/>
  <c r="CK164" i="33"/>
  <c r="CM164" i="33"/>
  <c r="CN164" i="33"/>
  <c r="CO164" i="33"/>
  <c r="CQ164" i="33"/>
  <c r="CR164" i="33"/>
  <c r="CS164" i="33"/>
  <c r="CU164" i="33"/>
  <c r="CV164" i="33"/>
  <c r="CW164" i="33"/>
  <c r="CY164" i="33"/>
  <c r="CZ164" i="33"/>
  <c r="DA164" i="33"/>
  <c r="DC164" i="33"/>
  <c r="DD164" i="33"/>
  <c r="DE164" i="33"/>
  <c r="DG164" i="33"/>
  <c r="DH164" i="33"/>
  <c r="DI164" i="33"/>
  <c r="DK164" i="33"/>
  <c r="DL164" i="33"/>
  <c r="DM164" i="33"/>
  <c r="DO164" i="33"/>
  <c r="DP164" i="33"/>
  <c r="DQ164" i="33"/>
  <c r="DS164" i="33"/>
  <c r="DT164" i="33"/>
  <c r="DU164" i="33"/>
  <c r="DW164" i="33"/>
  <c r="DX164" i="33"/>
  <c r="DY164" i="33"/>
  <c r="EA164" i="33"/>
  <c r="EB164" i="33"/>
  <c r="EC164" i="33"/>
  <c r="EE164" i="33"/>
  <c r="EF164" i="33"/>
  <c r="EG164" i="33"/>
  <c r="EI164" i="33"/>
  <c r="EJ164" i="33"/>
  <c r="EK164" i="33"/>
  <c r="EM164" i="33"/>
  <c r="EN164" i="33"/>
  <c r="EO164" i="33"/>
  <c r="EQ164" i="33"/>
  <c r="ER164" i="33"/>
  <c r="ES164" i="33"/>
  <c r="EU164" i="33"/>
  <c r="EV164" i="33"/>
  <c r="EW164" i="33"/>
  <c r="AD165" i="33"/>
  <c r="AF165" i="33"/>
  <c r="AJ165" i="33"/>
  <c r="AL165" i="33"/>
  <c r="AP165" i="33"/>
  <c r="AQ165" i="33"/>
  <c r="AU165" i="33"/>
  <c r="AV165" i="33"/>
  <c r="AZ165" i="33"/>
  <c r="BB165" i="33"/>
  <c r="BF165" i="33"/>
  <c r="BG165" i="33"/>
  <c r="BK165" i="33"/>
  <c r="BL165" i="33"/>
  <c r="BP165" i="33"/>
  <c r="BR165" i="33"/>
  <c r="BV165" i="33"/>
  <c r="BW165" i="33"/>
  <c r="CA165" i="33"/>
  <c r="CB165" i="33"/>
  <c r="CF165" i="33"/>
  <c r="CH165" i="33"/>
  <c r="CL165" i="33"/>
  <c r="CM165" i="33"/>
  <c r="CQ165" i="33"/>
  <c r="CR165" i="33"/>
  <c r="CV165" i="33"/>
  <c r="CX165" i="33"/>
  <c r="DB165" i="33"/>
  <c r="DC165" i="33"/>
  <c r="DG165" i="33"/>
  <c r="DH165" i="33"/>
  <c r="DL165" i="33"/>
  <c r="DN165" i="33"/>
  <c r="DR165" i="33"/>
  <c r="DS165" i="33"/>
  <c r="DW165" i="33"/>
  <c r="DX165" i="33"/>
  <c r="EB165" i="33"/>
  <c r="ED165" i="33"/>
  <c r="EH165" i="33"/>
  <c r="EI165" i="33"/>
  <c r="EM165" i="33"/>
  <c r="EN165" i="33"/>
  <c r="ER165" i="33"/>
  <c r="ET165" i="33"/>
  <c r="EX165" i="33"/>
  <c r="AD166" i="33"/>
  <c r="AG166" i="33"/>
  <c r="AH166" i="33"/>
  <c r="AI166" i="33"/>
  <c r="AK166" i="33"/>
  <c r="AL166" i="33"/>
  <c r="AM166" i="33"/>
  <c r="AO166" i="33"/>
  <c r="AP166" i="33"/>
  <c r="AQ166" i="33"/>
  <c r="AS166" i="33"/>
  <c r="AT166" i="33"/>
  <c r="AU166" i="33"/>
  <c r="AW166" i="33"/>
  <c r="AX166" i="33"/>
  <c r="AY166" i="33"/>
  <c r="BA166" i="33"/>
  <c r="BB166" i="33"/>
  <c r="BC166" i="33"/>
  <c r="BE166" i="33"/>
  <c r="BF166" i="33"/>
  <c r="BG166" i="33"/>
  <c r="BI166" i="33"/>
  <c r="BJ166" i="33"/>
  <c r="BK166" i="33"/>
  <c r="BM166" i="33"/>
  <c r="BN166" i="33"/>
  <c r="BO166" i="33"/>
  <c r="BQ166" i="33"/>
  <c r="BR166" i="33"/>
  <c r="BS166" i="33"/>
  <c r="BU166" i="33"/>
  <c r="BV166" i="33"/>
  <c r="BW166" i="33"/>
  <c r="BY166" i="33"/>
  <c r="BZ166" i="33"/>
  <c r="CA166" i="33"/>
  <c r="CC166" i="33"/>
  <c r="CD166" i="33"/>
  <c r="CE166" i="33"/>
  <c r="CG166" i="33"/>
  <c r="CH166" i="33"/>
  <c r="CI166" i="33"/>
  <c r="CK166" i="33"/>
  <c r="CL166" i="33"/>
  <c r="CM166" i="33"/>
  <c r="CO166" i="33"/>
  <c r="CP166" i="33"/>
  <c r="CQ166" i="33"/>
  <c r="CS166" i="33"/>
  <c r="CT166" i="33"/>
  <c r="CU166" i="33"/>
  <c r="CW166" i="33"/>
  <c r="CX166" i="33"/>
  <c r="CY166" i="33"/>
  <c r="DA166" i="33"/>
  <c r="DB166" i="33"/>
  <c r="DC166" i="33"/>
  <c r="DE166" i="33"/>
  <c r="DF166" i="33"/>
  <c r="DG166" i="33"/>
  <c r="DI166" i="33"/>
  <c r="DJ166" i="33"/>
  <c r="DK166" i="33"/>
  <c r="DM166" i="33"/>
  <c r="DN166" i="33"/>
  <c r="DO166" i="33"/>
  <c r="DQ166" i="33"/>
  <c r="DR166" i="33"/>
  <c r="DS166" i="33"/>
  <c r="DU166" i="33"/>
  <c r="DV166" i="33"/>
  <c r="DW166" i="33"/>
  <c r="DY166" i="33"/>
  <c r="DZ166" i="33"/>
  <c r="EA166" i="33"/>
  <c r="EC166" i="33"/>
  <c r="ED166" i="33"/>
  <c r="EE166" i="33"/>
  <c r="EG166" i="33"/>
  <c r="EH166" i="33"/>
  <c r="EI166" i="33"/>
  <c r="EK166" i="33"/>
  <c r="EL166" i="33"/>
  <c r="EM166" i="33"/>
  <c r="EO166" i="33"/>
  <c r="EP166" i="33"/>
  <c r="EQ166" i="33"/>
  <c r="ES166" i="33"/>
  <c r="ET166" i="33"/>
  <c r="EU166" i="33"/>
  <c r="EW166" i="33"/>
  <c r="EX166" i="33"/>
  <c r="AD167" i="33"/>
  <c r="AF167" i="33"/>
  <c r="AG167" i="33"/>
  <c r="AH167" i="33"/>
  <c r="AI167" i="33"/>
  <c r="AJ167" i="33"/>
  <c r="AK167" i="33"/>
  <c r="AL167" i="33"/>
  <c r="AM167" i="33"/>
  <c r="AN167" i="33"/>
  <c r="AO167" i="33"/>
  <c r="AP167" i="33"/>
  <c r="AQ167" i="33"/>
  <c r="AR167" i="33"/>
  <c r="AS167" i="33"/>
  <c r="AT167" i="33"/>
  <c r="AU167" i="33"/>
  <c r="AV167" i="33"/>
  <c r="AW167" i="33"/>
  <c r="AX167" i="33"/>
  <c r="AY167" i="33"/>
  <c r="AZ167" i="33"/>
  <c r="BA167" i="33"/>
  <c r="BB167" i="33"/>
  <c r="BC167" i="33"/>
  <c r="BD167" i="33"/>
  <c r="BE167" i="33"/>
  <c r="BF167" i="33"/>
  <c r="BG167" i="33"/>
  <c r="BH167" i="33"/>
  <c r="BI167" i="33"/>
  <c r="BJ167" i="33"/>
  <c r="BK167" i="33"/>
  <c r="BL167" i="33"/>
  <c r="BM167" i="33"/>
  <c r="BN167" i="33"/>
  <c r="BO167" i="33"/>
  <c r="BP167" i="33"/>
  <c r="BQ167" i="33"/>
  <c r="BR167" i="33"/>
  <c r="BS167" i="33"/>
  <c r="BT167" i="33"/>
  <c r="BU167" i="33"/>
  <c r="BV167" i="33"/>
  <c r="BW167" i="33"/>
  <c r="BX167" i="33"/>
  <c r="BY167" i="33"/>
  <c r="BZ167" i="33"/>
  <c r="CA167" i="33"/>
  <c r="CB167" i="33"/>
  <c r="CC167" i="33"/>
  <c r="CD167" i="33"/>
  <c r="CE167" i="33"/>
  <c r="CF167" i="33"/>
  <c r="CG167" i="33"/>
  <c r="CH167" i="33"/>
  <c r="CI167" i="33"/>
  <c r="CJ167" i="33"/>
  <c r="CK167" i="33"/>
  <c r="CL167" i="33"/>
  <c r="CM167" i="33"/>
  <c r="CN167" i="33"/>
  <c r="CO167" i="33"/>
  <c r="CP167" i="33"/>
  <c r="CQ167" i="33"/>
  <c r="CR167" i="33"/>
  <c r="CS167" i="33"/>
  <c r="CT167" i="33"/>
  <c r="CU167" i="33"/>
  <c r="CV167" i="33"/>
  <c r="CW167" i="33"/>
  <c r="CX167" i="33"/>
  <c r="CY167" i="33"/>
  <c r="CZ167" i="33"/>
  <c r="DA167" i="33"/>
  <c r="DB167" i="33"/>
  <c r="DC167" i="33"/>
  <c r="DD167" i="33"/>
  <c r="DE167" i="33"/>
  <c r="DF167" i="33"/>
  <c r="DG167" i="33"/>
  <c r="DH167" i="33"/>
  <c r="DI167" i="33"/>
  <c r="DJ167" i="33"/>
  <c r="DK167" i="33"/>
  <c r="DL167" i="33"/>
  <c r="DM167" i="33"/>
  <c r="DN167" i="33"/>
  <c r="DO167" i="33"/>
  <c r="DP167" i="33"/>
  <c r="DQ167" i="33"/>
  <c r="DR167" i="33"/>
  <c r="DS167" i="33"/>
  <c r="DT167" i="33"/>
  <c r="DU167" i="33"/>
  <c r="DV167" i="33"/>
  <c r="DW167" i="33"/>
  <c r="DX167" i="33"/>
  <c r="DY167" i="33"/>
  <c r="DZ167" i="33"/>
  <c r="EA167" i="33"/>
  <c r="EB167" i="33"/>
  <c r="EC167" i="33"/>
  <c r="ED167" i="33"/>
  <c r="EE167" i="33"/>
  <c r="EF167" i="33"/>
  <c r="EG167" i="33"/>
  <c r="EH167" i="33"/>
  <c r="EI167" i="33"/>
  <c r="EJ167" i="33"/>
  <c r="EK167" i="33"/>
  <c r="EL167" i="33"/>
  <c r="EM167" i="33"/>
  <c r="EN167" i="33"/>
  <c r="EO167" i="33"/>
  <c r="EP167" i="33"/>
  <c r="EQ167" i="33"/>
  <c r="ER167" i="33"/>
  <c r="ES167" i="33"/>
  <c r="ET167" i="33"/>
  <c r="EU167" i="33"/>
  <c r="EV167" i="33"/>
  <c r="EW167" i="33"/>
  <c r="EX167" i="33"/>
  <c r="AD168" i="33"/>
  <c r="AF168" i="33"/>
  <c r="AJ168" i="33"/>
  <c r="AK168" i="33"/>
  <c r="AO168" i="33"/>
  <c r="AQ168" i="33"/>
  <c r="AU168" i="33"/>
  <c r="AV168" i="33"/>
  <c r="AZ168" i="33"/>
  <c r="BA168" i="33"/>
  <c r="BE168" i="33"/>
  <c r="BG168" i="33"/>
  <c r="BK168" i="33"/>
  <c r="BL168" i="33"/>
  <c r="BP168" i="33"/>
  <c r="BQ168" i="33"/>
  <c r="BU168" i="33"/>
  <c r="BW168" i="33"/>
  <c r="CA168" i="33"/>
  <c r="CB168" i="33"/>
  <c r="CF168" i="33"/>
  <c r="CG168" i="33"/>
  <c r="CK168" i="33"/>
  <c r="CM168" i="33"/>
  <c r="CQ168" i="33"/>
  <c r="CR168" i="33"/>
  <c r="CV168" i="33"/>
  <c r="CW168" i="33"/>
  <c r="DA168" i="33"/>
  <c r="DC168" i="33"/>
  <c r="DG168" i="33"/>
  <c r="DH168" i="33"/>
  <c r="DL168" i="33"/>
  <c r="DM168" i="33"/>
  <c r="DQ168" i="33"/>
  <c r="DS168" i="33"/>
  <c r="DW168" i="33"/>
  <c r="DX168" i="33"/>
  <c r="EB168" i="33"/>
  <c r="EC168" i="33"/>
  <c r="EG168" i="33"/>
  <c r="EI168" i="33"/>
  <c r="EM168" i="33"/>
  <c r="EN168" i="33"/>
  <c r="ER168" i="33"/>
  <c r="ES168" i="33"/>
  <c r="EW168" i="33"/>
  <c r="AD169" i="33"/>
  <c r="AF169" i="33"/>
  <c r="AH169" i="33"/>
  <c r="AI169" i="33"/>
  <c r="AJ169" i="33"/>
  <c r="AL169" i="33"/>
  <c r="AM169" i="33"/>
  <c r="AN169" i="33"/>
  <c r="AP169" i="33"/>
  <c r="AQ169" i="33"/>
  <c r="AR169" i="33"/>
  <c r="AT169" i="33"/>
  <c r="AU169" i="33"/>
  <c r="AV169" i="33"/>
  <c r="AX169" i="33"/>
  <c r="AY169" i="33"/>
  <c r="AZ169" i="33"/>
  <c r="BB169" i="33"/>
  <c r="BC169" i="33"/>
  <c r="BD169" i="33"/>
  <c r="BF169" i="33"/>
  <c r="BG169" i="33"/>
  <c r="BH169" i="33"/>
  <c r="BJ169" i="33"/>
  <c r="BK169" i="33"/>
  <c r="BL169" i="33"/>
  <c r="BN169" i="33"/>
  <c r="BO169" i="33"/>
  <c r="BP169" i="33"/>
  <c r="BR169" i="33"/>
  <c r="BS169" i="33"/>
  <c r="BT169" i="33"/>
  <c r="BV169" i="33"/>
  <c r="BW169" i="33"/>
  <c r="BX169" i="33"/>
  <c r="BZ169" i="33"/>
  <c r="CA169" i="33"/>
  <c r="CB169" i="33"/>
  <c r="CD169" i="33"/>
  <c r="CE169" i="33"/>
  <c r="CF169" i="33"/>
  <c r="CH169" i="33"/>
  <c r="CI169" i="33"/>
  <c r="CJ169" i="33"/>
  <c r="CL169" i="33"/>
  <c r="CM169" i="33"/>
  <c r="CN169" i="33"/>
  <c r="CP169" i="33"/>
  <c r="CQ169" i="33"/>
  <c r="CR169" i="33"/>
  <c r="CT169" i="33"/>
  <c r="CU169" i="33"/>
  <c r="CV169" i="33"/>
  <c r="CX169" i="33"/>
  <c r="CY169" i="33"/>
  <c r="CZ169" i="33"/>
  <c r="DB169" i="33"/>
  <c r="DC169" i="33"/>
  <c r="DD169" i="33"/>
  <c r="DF169" i="33"/>
  <c r="DG169" i="33"/>
  <c r="DH169" i="33"/>
  <c r="DJ169" i="33"/>
  <c r="DK169" i="33"/>
  <c r="DL169" i="33"/>
  <c r="DN169" i="33"/>
  <c r="DO169" i="33"/>
  <c r="DP169" i="33"/>
  <c r="DR169" i="33"/>
  <c r="DS169" i="33"/>
  <c r="DT169" i="33"/>
  <c r="DV169" i="33"/>
  <c r="DW169" i="33"/>
  <c r="DX169" i="33"/>
  <c r="DZ169" i="33"/>
  <c r="EA169" i="33"/>
  <c r="EB169" i="33"/>
  <c r="ED169" i="33"/>
  <c r="EE169" i="33"/>
  <c r="EF169" i="33"/>
  <c r="EH169" i="33"/>
  <c r="EI169" i="33"/>
  <c r="EJ169" i="33"/>
  <c r="EL169" i="33"/>
  <c r="EM169" i="33"/>
  <c r="EN169" i="33"/>
  <c r="EP169" i="33"/>
  <c r="EQ169" i="33"/>
  <c r="ER169" i="33"/>
  <c r="ET169" i="33"/>
  <c r="EU169" i="33"/>
  <c r="EV169" i="33"/>
  <c r="EX169" i="33"/>
  <c r="AD170" i="33"/>
  <c r="AG170" i="33"/>
  <c r="AK170" i="33"/>
  <c r="AL170" i="33"/>
  <c r="AP170" i="33"/>
  <c r="AQ170" i="33"/>
  <c r="AU170" i="33"/>
  <c r="AW170" i="33"/>
  <c r="BA170" i="33"/>
  <c r="BB170" i="33"/>
  <c r="BF170" i="33"/>
  <c r="BG170" i="33"/>
  <c r="BK170" i="33"/>
  <c r="BM170" i="33"/>
  <c r="BQ170" i="33"/>
  <c r="BR170" i="33"/>
  <c r="BV170" i="33"/>
  <c r="BW170" i="33"/>
  <c r="CA170" i="33"/>
  <c r="CC170" i="33"/>
  <c r="CG170" i="33"/>
  <c r="CH170" i="33"/>
  <c r="CL170" i="33"/>
  <c r="CM170" i="33"/>
  <c r="CQ170" i="33"/>
  <c r="CS170" i="33"/>
  <c r="CW170" i="33"/>
  <c r="CX170" i="33"/>
  <c r="DB170" i="33"/>
  <c r="DC170" i="33"/>
  <c r="DG170" i="33"/>
  <c r="DI170" i="33"/>
  <c r="DM170" i="33"/>
  <c r="DN170" i="33"/>
  <c r="DR170" i="33"/>
  <c r="DS170" i="33"/>
  <c r="DW170" i="33"/>
  <c r="DY170" i="33"/>
  <c r="EC170" i="33"/>
  <c r="ED170" i="33"/>
  <c r="EH170" i="33"/>
  <c r="EI170" i="33"/>
  <c r="EM170" i="33"/>
  <c r="EO170" i="33"/>
  <c r="ES170" i="33"/>
  <c r="ET170" i="33"/>
  <c r="EX170" i="33"/>
  <c r="AD171" i="33"/>
  <c r="AF171" i="33"/>
  <c r="AG171" i="33"/>
  <c r="AH171" i="33"/>
  <c r="AI171" i="33"/>
  <c r="AJ171" i="33"/>
  <c r="AK171" i="33"/>
  <c r="AL171" i="33"/>
  <c r="AM171" i="33"/>
  <c r="AN171" i="33"/>
  <c r="AO171" i="33"/>
  <c r="AP171" i="33"/>
  <c r="AQ171" i="33"/>
  <c r="AR171" i="33"/>
  <c r="AS171" i="33"/>
  <c r="AT171" i="33"/>
  <c r="AU171" i="33"/>
  <c r="AV171" i="33"/>
  <c r="AW171" i="33"/>
  <c r="AX171" i="33"/>
  <c r="AY171" i="33"/>
  <c r="AZ171" i="33"/>
  <c r="BA171" i="33"/>
  <c r="BB171" i="33"/>
  <c r="BC171" i="33"/>
  <c r="BD171" i="33"/>
  <c r="BE171" i="33"/>
  <c r="BF171" i="33"/>
  <c r="BG171" i="33"/>
  <c r="BH171" i="33"/>
  <c r="BI171" i="33"/>
  <c r="BJ171" i="33"/>
  <c r="BK171" i="33"/>
  <c r="BL171" i="33"/>
  <c r="BM171" i="33"/>
  <c r="BN171" i="33"/>
  <c r="BO171" i="33"/>
  <c r="BP171" i="33"/>
  <c r="BQ171" i="33"/>
  <c r="BR171" i="33"/>
  <c r="BS171" i="33"/>
  <c r="BT171" i="33"/>
  <c r="BU171" i="33"/>
  <c r="BV171" i="33"/>
  <c r="BW171" i="33"/>
  <c r="BX171" i="33"/>
  <c r="BY171" i="33"/>
  <c r="BZ171" i="33"/>
  <c r="CA171" i="33"/>
  <c r="CB171" i="33"/>
  <c r="CC171" i="33"/>
  <c r="CD171" i="33"/>
  <c r="CE171" i="33"/>
  <c r="CF171" i="33"/>
  <c r="CG171" i="33"/>
  <c r="CH171" i="33"/>
  <c r="CI171" i="33"/>
  <c r="CJ171" i="33"/>
  <c r="CK171" i="33"/>
  <c r="CL171" i="33"/>
  <c r="CM171" i="33"/>
  <c r="CN171" i="33"/>
  <c r="CO171" i="33"/>
  <c r="CP171" i="33"/>
  <c r="CQ171" i="33"/>
  <c r="CR171" i="33"/>
  <c r="CS171" i="33"/>
  <c r="CT171" i="33"/>
  <c r="CU171" i="33"/>
  <c r="CV171" i="33"/>
  <c r="CW171" i="33"/>
  <c r="CX171" i="33"/>
  <c r="CY171" i="33"/>
  <c r="CZ171" i="33"/>
  <c r="DA171" i="33"/>
  <c r="DB171" i="33"/>
  <c r="DC171" i="33"/>
  <c r="DD171" i="33"/>
  <c r="DE171" i="33"/>
  <c r="DF171" i="33"/>
  <c r="DG171" i="33"/>
  <c r="DH171" i="33"/>
  <c r="DI171" i="33"/>
  <c r="DJ171" i="33"/>
  <c r="DK171" i="33"/>
  <c r="DL171" i="33"/>
  <c r="DM171" i="33"/>
  <c r="DN171" i="33"/>
  <c r="DO171" i="33"/>
  <c r="DP171" i="33"/>
  <c r="DQ171" i="33"/>
  <c r="DR171" i="33"/>
  <c r="DS171" i="33"/>
  <c r="DT171" i="33"/>
  <c r="DU171" i="33"/>
  <c r="DV171" i="33"/>
  <c r="DW171" i="33"/>
  <c r="DX171" i="33"/>
  <c r="DY171" i="33"/>
  <c r="DZ171" i="33"/>
  <c r="EA171" i="33"/>
  <c r="EB171" i="33"/>
  <c r="EC171" i="33"/>
  <c r="ED171" i="33"/>
  <c r="EE171" i="33"/>
  <c r="EF171" i="33"/>
  <c r="EG171" i="33"/>
  <c r="EH171" i="33"/>
  <c r="EI171" i="33"/>
  <c r="EJ171" i="33"/>
  <c r="EK171" i="33"/>
  <c r="EL171" i="33"/>
  <c r="EM171" i="33"/>
  <c r="EN171" i="33"/>
  <c r="EO171" i="33"/>
  <c r="EP171" i="33"/>
  <c r="EQ171" i="33"/>
  <c r="ER171" i="33"/>
  <c r="ES171" i="33"/>
  <c r="ET171" i="33"/>
  <c r="EU171" i="33"/>
  <c r="EV171" i="33"/>
  <c r="EW171" i="33"/>
  <c r="EX171" i="33"/>
  <c r="AD172" i="33"/>
  <c r="AF172" i="33"/>
  <c r="AG172" i="33"/>
  <c r="AI172" i="33"/>
  <c r="AJ172" i="33"/>
  <c r="AK172" i="33"/>
  <c r="AM172" i="33"/>
  <c r="AN172" i="33"/>
  <c r="AO172" i="33"/>
  <c r="AQ172" i="33"/>
  <c r="AR172" i="33"/>
  <c r="AS172" i="33"/>
  <c r="AU172" i="33"/>
  <c r="AV172" i="33"/>
  <c r="AW172" i="33"/>
  <c r="AY172" i="33"/>
  <c r="AZ172" i="33"/>
  <c r="BA172" i="33"/>
  <c r="BC172" i="33"/>
  <c r="BD172" i="33"/>
  <c r="BE172" i="33"/>
  <c r="BG172" i="33"/>
  <c r="BH172" i="33"/>
  <c r="BI172" i="33"/>
  <c r="BK172" i="33"/>
  <c r="BL172" i="33"/>
  <c r="BM172" i="33"/>
  <c r="BO172" i="33"/>
  <c r="BP172" i="33"/>
  <c r="BQ172" i="33"/>
  <c r="BS172" i="33"/>
  <c r="BT172" i="33"/>
  <c r="BU172" i="33"/>
  <c r="BW172" i="33"/>
  <c r="BX172" i="33"/>
  <c r="BY172" i="33"/>
  <c r="CA172" i="33"/>
  <c r="CB172" i="33"/>
  <c r="CC172" i="33"/>
  <c r="CE172" i="33"/>
  <c r="CF172" i="33"/>
  <c r="CG172" i="33"/>
  <c r="CI172" i="33"/>
  <c r="CJ172" i="33"/>
  <c r="CK172" i="33"/>
  <c r="CM172" i="33"/>
  <c r="CN172" i="33"/>
  <c r="CO172" i="33"/>
  <c r="CQ172" i="33"/>
  <c r="CR172" i="33"/>
  <c r="CS172" i="33"/>
  <c r="CU172" i="33"/>
  <c r="CV172" i="33"/>
  <c r="CW172" i="33"/>
  <c r="CY172" i="33"/>
  <c r="CZ172" i="33"/>
  <c r="DA172" i="33"/>
  <c r="DC172" i="33"/>
  <c r="DD172" i="33"/>
  <c r="DE172" i="33"/>
  <c r="DG172" i="33"/>
  <c r="DH172" i="33"/>
  <c r="DI172" i="33"/>
  <c r="DK172" i="33"/>
  <c r="DL172" i="33"/>
  <c r="DM172" i="33"/>
  <c r="DO172" i="33"/>
  <c r="DP172" i="33"/>
  <c r="DQ172" i="33"/>
  <c r="DS172" i="33"/>
  <c r="DT172" i="33"/>
  <c r="DU172" i="33"/>
  <c r="DW172" i="33"/>
  <c r="DX172" i="33"/>
  <c r="DY172" i="33"/>
  <c r="EA172" i="33"/>
  <c r="EB172" i="33"/>
  <c r="EC172" i="33"/>
  <c r="EE172" i="33"/>
  <c r="EF172" i="33"/>
  <c r="EG172" i="33"/>
  <c r="EI172" i="33"/>
  <c r="EJ172" i="33"/>
  <c r="EK172" i="33"/>
  <c r="EM172" i="33"/>
  <c r="EN172" i="33"/>
  <c r="EO172" i="33"/>
  <c r="EQ172" i="33"/>
  <c r="ER172" i="33"/>
  <c r="ES172" i="33"/>
  <c r="EU172" i="33"/>
  <c r="EV172" i="33"/>
  <c r="EW172" i="33"/>
  <c r="AD173" i="33"/>
  <c r="AF173" i="33"/>
  <c r="AJ173" i="33"/>
  <c r="AL173" i="33"/>
  <c r="AP173" i="33"/>
  <c r="AQ173" i="33"/>
  <c r="AU173" i="33"/>
  <c r="AV173" i="33"/>
  <c r="AZ173" i="33"/>
  <c r="BB173" i="33"/>
  <c r="BF173" i="33"/>
  <c r="BG173" i="33"/>
  <c r="BK173" i="33"/>
  <c r="BL173" i="33"/>
  <c r="BP173" i="33"/>
  <c r="BR173" i="33"/>
  <c r="BV173" i="33"/>
  <c r="BW173" i="33"/>
  <c r="CA173" i="33"/>
  <c r="CB173" i="33"/>
  <c r="CF173" i="33"/>
  <c r="CH173" i="33"/>
  <c r="CL173" i="33"/>
  <c r="CM173" i="33"/>
  <c r="CQ173" i="33"/>
  <c r="CR173" i="33"/>
  <c r="CV173" i="33"/>
  <c r="CX173" i="33"/>
  <c r="DB173" i="33"/>
  <c r="DC173" i="33"/>
  <c r="DG173" i="33"/>
  <c r="DH173" i="33"/>
  <c r="DL173" i="33"/>
  <c r="DN173" i="33"/>
  <c r="DR173" i="33"/>
  <c r="DS173" i="33"/>
  <c r="DW173" i="33"/>
  <c r="DX173" i="33"/>
  <c r="EB173" i="33"/>
  <c r="ED173" i="33"/>
  <c r="EH173" i="33"/>
  <c r="EI173" i="33"/>
  <c r="EM173" i="33"/>
  <c r="EN173" i="33"/>
  <c r="ER173" i="33"/>
  <c r="ET173" i="33"/>
  <c r="EX173" i="33"/>
  <c r="AD174" i="33"/>
  <c r="AG174" i="33"/>
  <c r="AH174" i="33"/>
  <c r="AI174" i="33"/>
  <c r="AK174" i="33"/>
  <c r="AL174" i="33"/>
  <c r="AM174" i="33"/>
  <c r="AO174" i="33"/>
  <c r="AP174" i="33"/>
  <c r="AQ174" i="33"/>
  <c r="AS174" i="33"/>
  <c r="AT174" i="33"/>
  <c r="AU174" i="33"/>
  <c r="AW174" i="33"/>
  <c r="AX174" i="33"/>
  <c r="AY174" i="33"/>
  <c r="BA174" i="33"/>
  <c r="BB174" i="33"/>
  <c r="BC174" i="33"/>
  <c r="BE174" i="33"/>
  <c r="BF174" i="33"/>
  <c r="BG174" i="33"/>
  <c r="BI174" i="33"/>
  <c r="BJ174" i="33"/>
  <c r="BK174" i="33"/>
  <c r="BM174" i="33"/>
  <c r="BN174" i="33"/>
  <c r="BO174" i="33"/>
  <c r="BQ174" i="33"/>
  <c r="BR174" i="33"/>
  <c r="BS174" i="33"/>
  <c r="BU174" i="33"/>
  <c r="BV174" i="33"/>
  <c r="BW174" i="33"/>
  <c r="BY174" i="33"/>
  <c r="BZ174" i="33"/>
  <c r="CA174" i="33"/>
  <c r="CC174" i="33"/>
  <c r="CD174" i="33"/>
  <c r="CE174" i="33"/>
  <c r="CG174" i="33"/>
  <c r="CH174" i="33"/>
  <c r="CI174" i="33"/>
  <c r="CK174" i="33"/>
  <c r="CL174" i="33"/>
  <c r="CM174" i="33"/>
  <c r="CO174" i="33"/>
  <c r="CP174" i="33"/>
  <c r="CQ174" i="33"/>
  <c r="CS174" i="33"/>
  <c r="CT174" i="33"/>
  <c r="CU174" i="33"/>
  <c r="CW174" i="33"/>
  <c r="CX174" i="33"/>
  <c r="CY174" i="33"/>
  <c r="DA174" i="33"/>
  <c r="DB174" i="33"/>
  <c r="DC174" i="33"/>
  <c r="DE174" i="33"/>
  <c r="DF174" i="33"/>
  <c r="DG174" i="33"/>
  <c r="DI174" i="33"/>
  <c r="DJ174" i="33"/>
  <c r="DK174" i="33"/>
  <c r="DM174" i="33"/>
  <c r="DN174" i="33"/>
  <c r="DO174" i="33"/>
  <c r="DQ174" i="33"/>
  <c r="DR174" i="33"/>
  <c r="DS174" i="33"/>
  <c r="DU174" i="33"/>
  <c r="DV174" i="33"/>
  <c r="DW174" i="33"/>
  <c r="DY174" i="33"/>
  <c r="DZ174" i="33"/>
  <c r="EA174" i="33"/>
  <c r="EC174" i="33"/>
  <c r="ED174" i="33"/>
  <c r="EE174" i="33"/>
  <c r="EG174" i="33"/>
  <c r="EH174" i="33"/>
  <c r="EI174" i="33"/>
  <c r="EK174" i="33"/>
  <c r="EL174" i="33"/>
  <c r="EM174" i="33"/>
  <c r="EO174" i="33"/>
  <c r="EP174" i="33"/>
  <c r="EQ174" i="33"/>
  <c r="ES174" i="33"/>
  <c r="ET174" i="33"/>
  <c r="EU174" i="33"/>
  <c r="EW174" i="33"/>
  <c r="EX174" i="33"/>
  <c r="AD181" i="33"/>
  <c r="AK181" i="33" s="1"/>
  <c r="BA181" i="33"/>
  <c r="BV181" i="33"/>
  <c r="CQ181" i="33"/>
  <c r="DM181" i="33"/>
  <c r="EH181" i="33"/>
  <c r="AD182" i="33"/>
  <c r="AF182" i="33"/>
  <c r="AG182" i="33"/>
  <c r="AH182" i="33"/>
  <c r="AI182" i="33"/>
  <c r="AJ182" i="33"/>
  <c r="AK182" i="33"/>
  <c r="AL182" i="33"/>
  <c r="AM182" i="33"/>
  <c r="AN182" i="33"/>
  <c r="AO182" i="33"/>
  <c r="AP182" i="33"/>
  <c r="AQ182" i="33"/>
  <c r="AR182" i="33"/>
  <c r="AS182" i="33"/>
  <c r="AT182" i="33"/>
  <c r="AU182" i="33"/>
  <c r="AV182" i="33"/>
  <c r="AW182" i="33"/>
  <c r="AX182" i="33"/>
  <c r="AY182" i="33"/>
  <c r="AZ182" i="33"/>
  <c r="BA182" i="33"/>
  <c r="BB182" i="33"/>
  <c r="BC182" i="33"/>
  <c r="BD182" i="33"/>
  <c r="BE182" i="33"/>
  <c r="BF182" i="33"/>
  <c r="BG182" i="33"/>
  <c r="BH182" i="33"/>
  <c r="BI182" i="33"/>
  <c r="BJ182" i="33"/>
  <c r="BK182" i="33"/>
  <c r="BL182" i="33"/>
  <c r="BM182" i="33"/>
  <c r="BN182" i="33"/>
  <c r="BO182" i="33"/>
  <c r="BP182" i="33"/>
  <c r="BQ182" i="33"/>
  <c r="BR182" i="33"/>
  <c r="BS182" i="33"/>
  <c r="BT182" i="33"/>
  <c r="BU182" i="33"/>
  <c r="BV182" i="33"/>
  <c r="BW182" i="33"/>
  <c r="BX182" i="33"/>
  <c r="BY182" i="33"/>
  <c r="BZ182" i="33"/>
  <c r="CA182" i="33"/>
  <c r="CB182" i="33"/>
  <c r="CC182" i="33"/>
  <c r="CD182" i="33"/>
  <c r="CE182" i="33"/>
  <c r="CF182" i="33"/>
  <c r="CG182" i="33"/>
  <c r="CH182" i="33"/>
  <c r="CI182" i="33"/>
  <c r="CJ182" i="33"/>
  <c r="CK182" i="33"/>
  <c r="CL182" i="33"/>
  <c r="CM182" i="33"/>
  <c r="CN182" i="33"/>
  <c r="CO182" i="33"/>
  <c r="CP182" i="33"/>
  <c r="CQ182" i="33"/>
  <c r="CR182" i="33"/>
  <c r="CS182" i="33"/>
  <c r="CT182" i="33"/>
  <c r="CU182" i="33"/>
  <c r="CV182" i="33"/>
  <c r="CW182" i="33"/>
  <c r="CX182" i="33"/>
  <c r="CY182" i="33"/>
  <c r="CZ182" i="33"/>
  <c r="DA182" i="33"/>
  <c r="DB182" i="33"/>
  <c r="DC182" i="33"/>
  <c r="DD182" i="33"/>
  <c r="DE182" i="33"/>
  <c r="DF182" i="33"/>
  <c r="DG182" i="33"/>
  <c r="DH182" i="33"/>
  <c r="DI182" i="33"/>
  <c r="DJ182" i="33"/>
  <c r="DK182" i="33"/>
  <c r="DL182" i="33"/>
  <c r="DM182" i="33"/>
  <c r="DN182" i="33"/>
  <c r="DO182" i="33"/>
  <c r="DP182" i="33"/>
  <c r="DQ182" i="33"/>
  <c r="DR182" i="33"/>
  <c r="DS182" i="33"/>
  <c r="DT182" i="33"/>
  <c r="DU182" i="33"/>
  <c r="DV182" i="33"/>
  <c r="DW182" i="33"/>
  <c r="DX182" i="33"/>
  <c r="DY182" i="33"/>
  <c r="DZ182" i="33"/>
  <c r="EA182" i="33"/>
  <c r="EB182" i="33"/>
  <c r="EC182" i="33"/>
  <c r="ED182" i="33"/>
  <c r="EE182" i="33"/>
  <c r="EF182" i="33"/>
  <c r="EG182" i="33"/>
  <c r="EH182" i="33"/>
  <c r="EI182" i="33"/>
  <c r="EJ182" i="33"/>
  <c r="EK182" i="33"/>
  <c r="EL182" i="33"/>
  <c r="EM182" i="33"/>
  <c r="EN182" i="33"/>
  <c r="EO182" i="33"/>
  <c r="EP182" i="33"/>
  <c r="EQ182" i="33"/>
  <c r="ER182" i="33"/>
  <c r="ES182" i="33"/>
  <c r="ET182" i="33"/>
  <c r="EU182" i="33"/>
  <c r="EV182" i="33"/>
  <c r="EW182" i="33"/>
  <c r="EX182" i="33"/>
  <c r="AD183" i="33"/>
  <c r="AF183" i="33"/>
  <c r="AG183" i="33"/>
  <c r="AJ183" i="33"/>
  <c r="AK183" i="33"/>
  <c r="AM183" i="33"/>
  <c r="AO183" i="33"/>
  <c r="AQ183" i="33"/>
  <c r="AR183" i="33"/>
  <c r="AU183" i="33"/>
  <c r="AV183" i="33"/>
  <c r="AW183" i="33"/>
  <c r="AZ183" i="33"/>
  <c r="BA183" i="33"/>
  <c r="BC183" i="33"/>
  <c r="BE183" i="33"/>
  <c r="BG183" i="33"/>
  <c r="BH183" i="33"/>
  <c r="BK183" i="33"/>
  <c r="BL183" i="33"/>
  <c r="BM183" i="33"/>
  <c r="BP183" i="33"/>
  <c r="BQ183" i="33"/>
  <c r="BS183" i="33"/>
  <c r="BU183" i="33"/>
  <c r="BW183" i="33"/>
  <c r="BX183" i="33"/>
  <c r="CA183" i="33"/>
  <c r="CB183" i="33"/>
  <c r="CC183" i="33"/>
  <c r="CF183" i="33"/>
  <c r="CG183" i="33"/>
  <c r="CI183" i="33"/>
  <c r="CK183" i="33"/>
  <c r="CM183" i="33"/>
  <c r="CN183" i="33"/>
  <c r="CQ183" i="33"/>
  <c r="CR183" i="33"/>
  <c r="CS183" i="33"/>
  <c r="CV183" i="33"/>
  <c r="CW183" i="33"/>
  <c r="CY183" i="33"/>
  <c r="DA183" i="33"/>
  <c r="DC183" i="33"/>
  <c r="DD183" i="33"/>
  <c r="DG183" i="33"/>
  <c r="DH183" i="33"/>
  <c r="DI183" i="33"/>
  <c r="DL183" i="33"/>
  <c r="DM183" i="33"/>
  <c r="DO183" i="33"/>
  <c r="DQ183" i="33"/>
  <c r="DS183" i="33"/>
  <c r="DT183" i="33"/>
  <c r="DW183" i="33"/>
  <c r="DX183" i="33"/>
  <c r="DY183" i="33"/>
  <c r="EB183" i="33"/>
  <c r="EC183" i="33"/>
  <c r="EE183" i="33"/>
  <c r="EG183" i="33"/>
  <c r="EI183" i="33"/>
  <c r="EJ183" i="33"/>
  <c r="EM183" i="33"/>
  <c r="EN183" i="33"/>
  <c r="EO183" i="33"/>
  <c r="ER183" i="33"/>
  <c r="ES183" i="33"/>
  <c r="EU183" i="33"/>
  <c r="EW183" i="33"/>
  <c r="AD184" i="33"/>
  <c r="AJ184" i="33" s="1"/>
  <c r="AP184" i="33"/>
  <c r="AZ184" i="33"/>
  <c r="BK184" i="33"/>
  <c r="BV184" i="33"/>
  <c r="CF184" i="33"/>
  <c r="CQ184" i="33"/>
  <c r="DB184" i="33"/>
  <c r="DL184" i="33"/>
  <c r="DW184" i="33"/>
  <c r="EH184" i="33"/>
  <c r="ER184" i="33"/>
  <c r="AD195" i="33"/>
  <c r="AF195" i="33"/>
  <c r="AG195" i="33"/>
  <c r="AJ195" i="33"/>
  <c r="AK195" i="33"/>
  <c r="AM195" i="33"/>
  <c r="AO195" i="33"/>
  <c r="AQ195" i="33"/>
  <c r="AR195" i="33"/>
  <c r="AU195" i="33"/>
  <c r="AV195" i="33"/>
  <c r="AW195" i="33"/>
  <c r="AZ195" i="33"/>
  <c r="BA195" i="33"/>
  <c r="BC195" i="33"/>
  <c r="BE195" i="33"/>
  <c r="BG195" i="33"/>
  <c r="BH195" i="33"/>
  <c r="BK195" i="33"/>
  <c r="BL195" i="33"/>
  <c r="BM195" i="33"/>
  <c r="BP195" i="33"/>
  <c r="BQ195" i="33"/>
  <c r="BS195" i="33"/>
  <c r="BU195" i="33"/>
  <c r="BW195" i="33"/>
  <c r="BX195" i="33"/>
  <c r="CA195" i="33"/>
  <c r="CB195" i="33"/>
  <c r="CC195" i="33"/>
  <c r="CF195" i="33"/>
  <c r="CG195" i="33"/>
  <c r="CI195" i="33"/>
  <c r="CK195" i="33"/>
  <c r="CM195" i="33"/>
  <c r="CN195" i="33"/>
  <c r="CQ195" i="33"/>
  <c r="CR195" i="33"/>
  <c r="CS195" i="33"/>
  <c r="CV195" i="33"/>
  <c r="CW195" i="33"/>
  <c r="CY195" i="33"/>
  <c r="DA195" i="33"/>
  <c r="DC195" i="33"/>
  <c r="DD195" i="33"/>
  <c r="DG195" i="33"/>
  <c r="DH195" i="33"/>
  <c r="DI195" i="33"/>
  <c r="DL195" i="33"/>
  <c r="DM195" i="33"/>
  <c r="DO195" i="33"/>
  <c r="DQ195" i="33"/>
  <c r="DS195" i="33"/>
  <c r="DT195" i="33"/>
  <c r="DW195" i="33"/>
  <c r="DX195" i="33"/>
  <c r="DY195" i="33"/>
  <c r="EB195" i="33"/>
  <c r="EC195" i="33"/>
  <c r="EE195" i="33"/>
  <c r="EG195" i="33"/>
  <c r="EI195" i="33"/>
  <c r="EJ195" i="33"/>
  <c r="EM195" i="33"/>
  <c r="EN195" i="33"/>
  <c r="EO195" i="33"/>
  <c r="ER195" i="33"/>
  <c r="ES195" i="33"/>
  <c r="EU195" i="33"/>
  <c r="EW195" i="33"/>
  <c r="AD196" i="33"/>
  <c r="AJ196" i="33"/>
  <c r="AU196" i="33"/>
  <c r="AZ196" i="33"/>
  <c r="BF196" i="33"/>
  <c r="BP196" i="33"/>
  <c r="BV196" i="33"/>
  <c r="CA196" i="33"/>
  <c r="CL196" i="33"/>
  <c r="CQ196" i="33"/>
  <c r="CV196" i="33"/>
  <c r="DG196" i="33"/>
  <c r="DL196" i="33"/>
  <c r="DR196" i="33"/>
  <c r="EB196" i="33"/>
  <c r="EH196" i="33"/>
  <c r="EM196" i="33"/>
  <c r="EX196" i="33"/>
  <c r="AD197" i="33"/>
  <c r="AG197" i="33"/>
  <c r="AH197" i="33"/>
  <c r="AK197" i="33"/>
  <c r="AL197" i="33"/>
  <c r="AM197" i="33"/>
  <c r="AP197" i="33"/>
  <c r="AQ197" i="33"/>
  <c r="AS197" i="33"/>
  <c r="AU197" i="33"/>
  <c r="AW197" i="33"/>
  <c r="AX197" i="33"/>
  <c r="BA197" i="33"/>
  <c r="BB197" i="33"/>
  <c r="BC197" i="33"/>
  <c r="BF197" i="33"/>
  <c r="BG197" i="33"/>
  <c r="BI197" i="33"/>
  <c r="BK197" i="33"/>
  <c r="BM197" i="33"/>
  <c r="BN197" i="33"/>
  <c r="BQ197" i="33"/>
  <c r="BR197" i="33"/>
  <c r="BS197" i="33"/>
  <c r="BV197" i="33"/>
  <c r="BW197" i="33"/>
  <c r="BY197" i="33"/>
  <c r="CA197" i="33"/>
  <c r="CC197" i="33"/>
  <c r="CD197" i="33"/>
  <c r="CG197" i="33"/>
  <c r="CH197" i="33"/>
  <c r="CI197" i="33"/>
  <c r="CL197" i="33"/>
  <c r="CM197" i="33"/>
  <c r="CO197" i="33"/>
  <c r="CQ197" i="33"/>
  <c r="CS197" i="33"/>
  <c r="CT197" i="33"/>
  <c r="CW197" i="33"/>
  <c r="CX197" i="33"/>
  <c r="CY197" i="33"/>
  <c r="DB197" i="33"/>
  <c r="DC197" i="33"/>
  <c r="DE197" i="33"/>
  <c r="DG197" i="33"/>
  <c r="DI197" i="33"/>
  <c r="DJ197" i="33"/>
  <c r="DM197" i="33"/>
  <c r="DN197" i="33"/>
  <c r="DO197" i="33"/>
  <c r="DR197" i="33"/>
  <c r="DS197" i="33"/>
  <c r="DU197" i="33"/>
  <c r="DW197" i="33"/>
  <c r="DY197" i="33"/>
  <c r="DZ197" i="33"/>
  <c r="EC197" i="33"/>
  <c r="ED197" i="33"/>
  <c r="EE197" i="33"/>
  <c r="EH197" i="33"/>
  <c r="EI197" i="33"/>
  <c r="EK197" i="33"/>
  <c r="EM197" i="33"/>
  <c r="EO197" i="33"/>
  <c r="EP197" i="33"/>
  <c r="ES197" i="33"/>
  <c r="ET197" i="33"/>
  <c r="EU197" i="33"/>
  <c r="EX197" i="33"/>
  <c r="AD198" i="33"/>
  <c r="AF198" i="33"/>
  <c r="AG198" i="33"/>
  <c r="AH198" i="33"/>
  <c r="AI198" i="33"/>
  <c r="AJ198" i="33"/>
  <c r="AK198" i="33"/>
  <c r="AL198" i="33"/>
  <c r="AM198" i="33"/>
  <c r="AN198" i="33"/>
  <c r="AO198" i="33"/>
  <c r="AP198" i="33"/>
  <c r="AQ198" i="33"/>
  <c r="AR198" i="33"/>
  <c r="AS198" i="33"/>
  <c r="AT198" i="33"/>
  <c r="AU198" i="33"/>
  <c r="AV198" i="33"/>
  <c r="AW198" i="33"/>
  <c r="AX198" i="33"/>
  <c r="AY198" i="33"/>
  <c r="AZ198" i="33"/>
  <c r="BA198" i="33"/>
  <c r="BB198" i="33"/>
  <c r="BC198" i="33"/>
  <c r="BD198" i="33"/>
  <c r="BE198" i="33"/>
  <c r="BF198" i="33"/>
  <c r="BG198" i="33"/>
  <c r="BH198" i="33"/>
  <c r="BI198" i="33"/>
  <c r="BJ198" i="33"/>
  <c r="BK198" i="33"/>
  <c r="BL198" i="33"/>
  <c r="BM198" i="33"/>
  <c r="BN198" i="33"/>
  <c r="BO198" i="33"/>
  <c r="BP198" i="33"/>
  <c r="BQ198" i="33"/>
  <c r="BR198" i="33"/>
  <c r="BS198" i="33"/>
  <c r="BT198" i="33"/>
  <c r="BU198" i="33"/>
  <c r="BV198" i="33"/>
  <c r="BW198" i="33"/>
  <c r="BX198" i="33"/>
  <c r="BY198" i="33"/>
  <c r="BZ198" i="33"/>
  <c r="CA198" i="33"/>
  <c r="CB198" i="33"/>
  <c r="CC198" i="33"/>
  <c r="CD198" i="33"/>
  <c r="CE198" i="33"/>
  <c r="CF198" i="33"/>
  <c r="CG198" i="33"/>
  <c r="CH198" i="33"/>
  <c r="CI198" i="33"/>
  <c r="CJ198" i="33"/>
  <c r="CK198" i="33"/>
  <c r="CL198" i="33"/>
  <c r="CM198" i="33"/>
  <c r="CN198" i="33"/>
  <c r="CO198" i="33"/>
  <c r="CP198" i="33"/>
  <c r="CQ198" i="33"/>
  <c r="CR198" i="33"/>
  <c r="CS198" i="33"/>
  <c r="CT198" i="33"/>
  <c r="CU198" i="33"/>
  <c r="CV198" i="33"/>
  <c r="CW198" i="33"/>
  <c r="CX198" i="33"/>
  <c r="CY198" i="33"/>
  <c r="CZ198" i="33"/>
  <c r="DA198" i="33"/>
  <c r="DB198" i="33"/>
  <c r="DC198" i="33"/>
  <c r="DD198" i="33"/>
  <c r="DE198" i="33"/>
  <c r="DF198" i="33"/>
  <c r="DG198" i="33"/>
  <c r="DH198" i="33"/>
  <c r="DI198" i="33"/>
  <c r="DJ198" i="33"/>
  <c r="DK198" i="33"/>
  <c r="DL198" i="33"/>
  <c r="DM198" i="33"/>
  <c r="DN198" i="33"/>
  <c r="DO198" i="33"/>
  <c r="DP198" i="33"/>
  <c r="DQ198" i="33"/>
  <c r="DR198" i="33"/>
  <c r="DS198" i="33"/>
  <c r="DT198" i="33"/>
  <c r="DU198" i="33"/>
  <c r="DV198" i="33"/>
  <c r="DW198" i="33"/>
  <c r="DX198" i="33"/>
  <c r="DY198" i="33"/>
  <c r="DZ198" i="33"/>
  <c r="EA198" i="33"/>
  <c r="EB198" i="33"/>
  <c r="EC198" i="33"/>
  <c r="ED198" i="33"/>
  <c r="EE198" i="33"/>
  <c r="EF198" i="33"/>
  <c r="EG198" i="33"/>
  <c r="EH198" i="33"/>
  <c r="EI198" i="33"/>
  <c r="EJ198" i="33"/>
  <c r="EK198" i="33"/>
  <c r="EL198" i="33"/>
  <c r="EM198" i="33"/>
  <c r="EN198" i="33"/>
  <c r="EO198" i="33"/>
  <c r="EP198" i="33"/>
  <c r="EQ198" i="33"/>
  <c r="ER198" i="33"/>
  <c r="ES198" i="33"/>
  <c r="ET198" i="33"/>
  <c r="EU198" i="33"/>
  <c r="EV198" i="33"/>
  <c r="EW198" i="33"/>
  <c r="EX198" i="33"/>
  <c r="R19" i="13"/>
  <c r="Q19" i="13" s="1"/>
  <c r="Q3" i="13" s="1"/>
  <c r="P19" i="13"/>
  <c r="O19" i="13"/>
  <c r="O3" i="13" s="1"/>
  <c r="N19" i="13"/>
  <c r="H2" i="13"/>
  <c r="C16"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5" i="31"/>
  <c r="I2" i="13"/>
  <c r="J2" i="13"/>
  <c r="K2" i="13"/>
  <c r="L2" i="13"/>
  <c r="M2" i="13"/>
  <c r="N2" i="13"/>
  <c r="O2" i="13"/>
  <c r="P2" i="13"/>
  <c r="P3" i="13"/>
  <c r="Q2" i="13"/>
  <c r="R2" i="13"/>
  <c r="R3" i="13"/>
  <c r="A255" i="5"/>
  <c r="E34" i="8"/>
  <c r="A115" i="27"/>
  <c r="D115" i="27"/>
  <c r="E48" i="8"/>
  <c r="A115" i="30"/>
  <c r="D115" i="30"/>
  <c r="E57" i="8"/>
  <c r="FM15" i="9"/>
  <c r="FM16" i="9"/>
  <c r="FM17" i="9"/>
  <c r="FM18" i="9"/>
  <c r="FM19" i="9"/>
  <c r="FM20" i="9"/>
  <c r="FM21" i="9"/>
  <c r="FM22" i="9"/>
  <c r="FM23" i="9"/>
  <c r="FM24" i="9"/>
  <c r="FM25" i="9"/>
  <c r="FM26" i="9"/>
  <c r="FM27" i="9"/>
  <c r="FM28" i="9"/>
  <c r="FM29" i="9"/>
  <c r="FM30" i="9"/>
  <c r="FM31" i="9"/>
  <c r="FM32" i="9"/>
  <c r="FM33" i="9"/>
  <c r="FM34" i="9"/>
  <c r="FM35" i="9"/>
  <c r="FM36" i="9"/>
  <c r="FM37" i="9"/>
  <c r="FM38" i="9"/>
  <c r="FM39" i="9"/>
  <c r="FM40" i="9"/>
  <c r="FM41" i="9"/>
  <c r="FM42" i="9"/>
  <c r="FM43" i="9"/>
  <c r="FM44" i="9"/>
  <c r="FM45" i="9"/>
  <c r="FM46" i="9"/>
  <c r="FM47" i="9"/>
  <c r="FM48" i="9"/>
  <c r="FM49" i="9"/>
  <c r="FM50" i="9"/>
  <c r="FM51" i="9"/>
  <c r="FM52" i="9"/>
  <c r="FM53" i="9"/>
  <c r="FM54" i="9"/>
  <c r="FM55" i="9"/>
  <c r="FM56" i="9"/>
  <c r="FM57" i="9"/>
  <c r="FM58" i="9"/>
  <c r="FM59" i="9"/>
  <c r="FM60" i="9"/>
  <c r="FM61" i="9"/>
  <c r="FM62" i="9"/>
  <c r="FM63" i="9"/>
  <c r="FM64" i="9"/>
  <c r="FM65" i="9"/>
  <c r="FM66" i="9"/>
  <c r="FM67" i="9"/>
  <c r="FM68" i="9"/>
  <c r="FM69" i="9"/>
  <c r="FM70" i="9"/>
  <c r="FM71" i="9"/>
  <c r="FM72" i="9"/>
  <c r="FM73" i="9"/>
  <c r="FM74" i="9"/>
  <c r="FM75" i="9"/>
  <c r="FM76" i="9"/>
  <c r="FM77" i="9"/>
  <c r="FM78" i="9"/>
  <c r="FM79" i="9"/>
  <c r="FM80" i="9"/>
  <c r="FM81" i="9"/>
  <c r="FM82" i="9"/>
  <c r="FM83" i="9"/>
  <c r="FM84" i="9"/>
  <c r="FM85" i="9"/>
  <c r="FM86" i="9"/>
  <c r="FM87" i="9"/>
  <c r="FM88" i="9"/>
  <c r="FM89" i="9"/>
  <c r="FM90" i="9"/>
  <c r="FM91" i="9"/>
  <c r="FM92" i="9"/>
  <c r="FM93" i="9"/>
  <c r="FM94" i="9"/>
  <c r="FM95" i="9"/>
  <c r="FM96" i="9"/>
  <c r="FM97" i="9"/>
  <c r="FM98" i="9"/>
  <c r="FM99" i="9"/>
  <c r="FM100" i="9"/>
  <c r="FM101" i="9"/>
  <c r="FM102" i="9"/>
  <c r="FM103" i="9"/>
  <c r="FM104" i="9"/>
  <c r="FM105" i="9"/>
  <c r="FM106" i="9"/>
  <c r="FM107" i="9"/>
  <c r="FM108" i="9"/>
  <c r="FM109" i="9"/>
  <c r="FM110" i="9"/>
  <c r="FM111" i="9"/>
  <c r="FM112" i="9"/>
  <c r="FM113" i="9"/>
  <c r="FM115" i="9"/>
  <c r="E29" i="8" s="1"/>
  <c r="AD19" i="9"/>
  <c r="AE19" i="9" s="1"/>
  <c r="FN19" i="9" s="1"/>
  <c r="AD16" i="9"/>
  <c r="AE16" i="9"/>
  <c r="FN16" i="9" s="1"/>
  <c r="AD15" i="9"/>
  <c r="AE15" i="9" s="1"/>
  <c r="FN15" i="9" s="1"/>
  <c r="AD17" i="9"/>
  <c r="AE17" i="9"/>
  <c r="FN17" i="9" s="1"/>
  <c r="AD18" i="9"/>
  <c r="AE18" i="9" s="1"/>
  <c r="FN18" i="9"/>
  <c r="AD20" i="9"/>
  <c r="AE20" i="9" s="1"/>
  <c r="FN20" i="9" s="1"/>
  <c r="AD21" i="9"/>
  <c r="AE21" i="9"/>
  <c r="FN21" i="9" s="1"/>
  <c r="AD22" i="9"/>
  <c r="AE22" i="9"/>
  <c r="FN22" i="9"/>
  <c r="AD23" i="9"/>
  <c r="AE23" i="9" s="1"/>
  <c r="FN23" i="9" s="1"/>
  <c r="AD24" i="9"/>
  <c r="AE24" i="9"/>
  <c r="FN24" i="9" s="1"/>
  <c r="AD25" i="9"/>
  <c r="AE25" i="9" s="1"/>
  <c r="FN25" i="9" s="1"/>
  <c r="AD26" i="9"/>
  <c r="AE26" i="9"/>
  <c r="FN26" i="9" s="1"/>
  <c r="AD27" i="9"/>
  <c r="AE27" i="9" s="1"/>
  <c r="FN27" i="9"/>
  <c r="AD28" i="9"/>
  <c r="AE28" i="9" s="1"/>
  <c r="FN28" i="9" s="1"/>
  <c r="AD29" i="9"/>
  <c r="AE29" i="9"/>
  <c r="FN29" i="9"/>
  <c r="AD30" i="9"/>
  <c r="AE30" i="9"/>
  <c r="FN30" i="9"/>
  <c r="AD31" i="9"/>
  <c r="AE31" i="9" s="1"/>
  <c r="FN31" i="9" s="1"/>
  <c r="AD32" i="9"/>
  <c r="AE32" i="9"/>
  <c r="FN32" i="9" s="1"/>
  <c r="AD33" i="9"/>
  <c r="AE33" i="9" s="1"/>
  <c r="FN33" i="9" s="1"/>
  <c r="AD34" i="9"/>
  <c r="AE34" i="9"/>
  <c r="FN34" i="9" s="1"/>
  <c r="AD35" i="9"/>
  <c r="AE35" i="9" s="1"/>
  <c r="FN35" i="9"/>
  <c r="AD36" i="9"/>
  <c r="AE36" i="9" s="1"/>
  <c r="FN36" i="9" s="1"/>
  <c r="AD37" i="9"/>
  <c r="AE37" i="9"/>
  <c r="FN37" i="9" s="1"/>
  <c r="AD38" i="9"/>
  <c r="AE38" i="9"/>
  <c r="FN38" i="9"/>
  <c r="AD39" i="9"/>
  <c r="AE39" i="9" s="1"/>
  <c r="FN39" i="9" s="1"/>
  <c r="AD40" i="9"/>
  <c r="AE40" i="9"/>
  <c r="FN40" i="9" s="1"/>
  <c r="AD41" i="9"/>
  <c r="AE41" i="9" s="1"/>
  <c r="FN41" i="9" s="1"/>
  <c r="AD42" i="9"/>
  <c r="AE42" i="9"/>
  <c r="FN42" i="9" s="1"/>
  <c r="AD43" i="9"/>
  <c r="AE43" i="9" s="1"/>
  <c r="FN43" i="9"/>
  <c r="AD44" i="9"/>
  <c r="AE44" i="9" s="1"/>
  <c r="FN44" i="9" s="1"/>
  <c r="AD45" i="9"/>
  <c r="AE45" i="9"/>
  <c r="FN45" i="9"/>
  <c r="AD46" i="9"/>
  <c r="AE46" i="9"/>
  <c r="FN46" i="9"/>
  <c r="AD47" i="9"/>
  <c r="AE47" i="9" s="1"/>
  <c r="FN47" i="9" s="1"/>
  <c r="AD48" i="9"/>
  <c r="AE48" i="9"/>
  <c r="FN48" i="9" s="1"/>
  <c r="AD49" i="9"/>
  <c r="AE49" i="9" s="1"/>
  <c r="FN49" i="9" s="1"/>
  <c r="AD50" i="9"/>
  <c r="AE50" i="9"/>
  <c r="FN50" i="9" s="1"/>
  <c r="AD51" i="9"/>
  <c r="AE51" i="9" s="1"/>
  <c r="FN51" i="9"/>
  <c r="AD53" i="9"/>
  <c r="AE53" i="9" s="1"/>
  <c r="FN53" i="9" s="1"/>
  <c r="AD54" i="9"/>
  <c r="AE54" i="9"/>
  <c r="FN54" i="9" s="1"/>
  <c r="AD55" i="9"/>
  <c r="AE55" i="9"/>
  <c r="FN55" i="9"/>
  <c r="AD56" i="9"/>
  <c r="AE56" i="9" s="1"/>
  <c r="FN56" i="9" s="1"/>
  <c r="AD57" i="9"/>
  <c r="AE57" i="9"/>
  <c r="FN57" i="9" s="1"/>
  <c r="AD58" i="9"/>
  <c r="AE58" i="9" s="1"/>
  <c r="FN58" i="9" s="1"/>
  <c r="AD59" i="9"/>
  <c r="AE59" i="9"/>
  <c r="FN59" i="9" s="1"/>
  <c r="AD60" i="9"/>
  <c r="AE60" i="9" s="1"/>
  <c r="FN60" i="9"/>
  <c r="AD61" i="9"/>
  <c r="AE61" i="9" s="1"/>
  <c r="FN61" i="9" s="1"/>
  <c r="AD62" i="9"/>
  <c r="AE62" i="9"/>
  <c r="FN62" i="9"/>
  <c r="AD63" i="9"/>
  <c r="AE63" i="9"/>
  <c r="FN63" i="9"/>
  <c r="AD64" i="9"/>
  <c r="AE64" i="9" s="1"/>
  <c r="FN64" i="9" s="1"/>
  <c r="AD65" i="9"/>
  <c r="AE65" i="9"/>
  <c r="FN65" i="9" s="1"/>
  <c r="AD66" i="9"/>
  <c r="AE66" i="9" s="1"/>
  <c r="FN66" i="9" s="1"/>
  <c r="AD67" i="9"/>
  <c r="AE67" i="9"/>
  <c r="FN67" i="9" s="1"/>
  <c r="AD68" i="9"/>
  <c r="AE68" i="9" s="1"/>
  <c r="FN68" i="9"/>
  <c r="AD69" i="9"/>
  <c r="AE69" i="9" s="1"/>
  <c r="FN69" i="9" s="1"/>
  <c r="AD70" i="9"/>
  <c r="AE70" i="9"/>
  <c r="FN70" i="9" s="1"/>
  <c r="AD71" i="9"/>
  <c r="AE71" i="9"/>
  <c r="FN71" i="9"/>
  <c r="AD72" i="9"/>
  <c r="AE72" i="9" s="1"/>
  <c r="FN72" i="9" s="1"/>
  <c r="AD73" i="9"/>
  <c r="AE73" i="9"/>
  <c r="FN73" i="9" s="1"/>
  <c r="AD74" i="9"/>
  <c r="AE74" i="9" s="1"/>
  <c r="FN74" i="9" s="1"/>
  <c r="AD75" i="9"/>
  <c r="AE75" i="9"/>
  <c r="FN75" i="9" s="1"/>
  <c r="AD76" i="9"/>
  <c r="AE76" i="9" s="1"/>
  <c r="FN76" i="9"/>
  <c r="AD77" i="9"/>
  <c r="AE77" i="9" s="1"/>
  <c r="FN77" i="9" s="1"/>
  <c r="AD78" i="9"/>
  <c r="AE78" i="9"/>
  <c r="FN78" i="9"/>
  <c r="AD79" i="9"/>
  <c r="AE79" i="9"/>
  <c r="FN79" i="9"/>
  <c r="AD80" i="9"/>
  <c r="AE80" i="9" s="1"/>
  <c r="FN80" i="9" s="1"/>
  <c r="AD81" i="9"/>
  <c r="AE81" i="9"/>
  <c r="FN81" i="9" s="1"/>
  <c r="AD82" i="9"/>
  <c r="AE82" i="9" s="1"/>
  <c r="FN82" i="9" s="1"/>
  <c r="AD83" i="9"/>
  <c r="AE83" i="9"/>
  <c r="FN83" i="9" s="1"/>
  <c r="AD84" i="9"/>
  <c r="AE84" i="9" s="1"/>
  <c r="FN84" i="9"/>
  <c r="AD85" i="9"/>
  <c r="AE85" i="9" s="1"/>
  <c r="FN85" i="9" s="1"/>
  <c r="AD86" i="9"/>
  <c r="AE86" i="9"/>
  <c r="FN86" i="9" s="1"/>
  <c r="AD87" i="9"/>
  <c r="AE87" i="9"/>
  <c r="FN87" i="9"/>
  <c r="AD88" i="9"/>
  <c r="AE88" i="9" s="1"/>
  <c r="FN88" i="9" s="1"/>
  <c r="AD89" i="9"/>
  <c r="AE89" i="9"/>
  <c r="FN89" i="9" s="1"/>
  <c r="AD90" i="9"/>
  <c r="AD91" i="9"/>
  <c r="AE91" i="9"/>
  <c r="FN91" i="9" s="1"/>
  <c r="AD92" i="9"/>
  <c r="AD93" i="9"/>
  <c r="AD94" i="9"/>
  <c r="AD94" i="30" s="1"/>
  <c r="AE94" i="9"/>
  <c r="FN94" i="9"/>
  <c r="AD95" i="9"/>
  <c r="AE95" i="9"/>
  <c r="FN95" i="9"/>
  <c r="AD96" i="9"/>
  <c r="AD97" i="9"/>
  <c r="AE97" i="9"/>
  <c r="FN97" i="9" s="1"/>
  <c r="AD98" i="9"/>
  <c r="AD99" i="9"/>
  <c r="AE99" i="9"/>
  <c r="FN99" i="9" s="1"/>
  <c r="AD100" i="9"/>
  <c r="AD101" i="9"/>
  <c r="AD102" i="9"/>
  <c r="AD102" i="30" s="1"/>
  <c r="AE102" i="9"/>
  <c r="FN102" i="9" s="1"/>
  <c r="AD103" i="9"/>
  <c r="AE103" i="9"/>
  <c r="FN103" i="9"/>
  <c r="AD104" i="9"/>
  <c r="AD105" i="9"/>
  <c r="AE105" i="9"/>
  <c r="FN105" i="9" s="1"/>
  <c r="AD106" i="9"/>
  <c r="AD107" i="9"/>
  <c r="AE107" i="9"/>
  <c r="FN107" i="9" s="1"/>
  <c r="AD108" i="9"/>
  <c r="AD109" i="9"/>
  <c r="AD110" i="9"/>
  <c r="AD110" i="11" s="1"/>
  <c r="AE110" i="9"/>
  <c r="FN110" i="9"/>
  <c r="AD111" i="9"/>
  <c r="AE111" i="9"/>
  <c r="FN111" i="9"/>
  <c r="AD112" i="9"/>
  <c r="AD112" i="30" s="1"/>
  <c r="AD113" i="9"/>
  <c r="AE113" i="9"/>
  <c r="FN113" i="9" s="1"/>
  <c r="A115" i="35"/>
  <c r="D115" i="35" s="1"/>
  <c r="E68" i="8" s="1"/>
  <c r="A115" i="31"/>
  <c r="D115" i="31" s="1"/>
  <c r="E72" i="8" s="1"/>
  <c r="E77" i="8"/>
  <c r="E40" i="8"/>
  <c r="E41" i="8"/>
  <c r="H15" i="8"/>
  <c r="K15" i="8"/>
  <c r="A4" i="8"/>
  <c r="B307" i="3" s="1"/>
  <c r="B304" i="3"/>
  <c r="A4" i="32"/>
  <c r="B34" i="3" s="1"/>
  <c r="A4" i="34"/>
  <c r="B285" i="3" s="1"/>
  <c r="A4" i="15"/>
  <c r="C54" i="29" s="1"/>
  <c r="A4" i="11"/>
  <c r="B200" i="3" s="1"/>
  <c r="A4" i="27"/>
  <c r="B143" i="3" s="1"/>
  <c r="A4" i="30"/>
  <c r="B39" i="3" s="1"/>
  <c r="A184" i="3"/>
  <c r="B181" i="3"/>
  <c r="B178" i="3"/>
  <c r="A1144" i="5"/>
  <c r="A181" i="3"/>
  <c r="A1132" i="5"/>
  <c r="A178" i="3"/>
  <c r="B175" i="3"/>
  <c r="B104" i="3"/>
  <c r="A1120" i="5"/>
  <c r="A175" i="3"/>
  <c r="A1108" i="5"/>
  <c r="A172" i="3"/>
  <c r="A1073" i="5"/>
  <c r="A166" i="3"/>
  <c r="A4" i="29"/>
  <c r="A12" i="29" s="1"/>
  <c r="D1078" i="5"/>
  <c r="E1078" i="5" s="1"/>
  <c r="AC118" i="11" s="1"/>
  <c r="D1079" i="5"/>
  <c r="A169" i="3"/>
  <c r="A1034" i="5"/>
  <c r="A163" i="3"/>
  <c r="A1007" i="5"/>
  <c r="A159" i="3"/>
  <c r="A870" i="5"/>
  <c r="A156" i="3"/>
  <c r="A855" i="5"/>
  <c r="A154" i="3"/>
  <c r="B62" i="3"/>
  <c r="A4" i="9"/>
  <c r="B76" i="3" s="1"/>
  <c r="B60" i="3"/>
  <c r="A839" i="5"/>
  <c r="A151" i="3"/>
  <c r="A828" i="5"/>
  <c r="A147" i="3"/>
  <c r="A145" i="3"/>
  <c r="A4" i="31"/>
  <c r="C46" i="3" s="1"/>
  <c r="A580" i="5"/>
  <c r="A139" i="3"/>
  <c r="A566" i="5"/>
  <c r="A133" i="3"/>
  <c r="A529" i="5"/>
  <c r="A128" i="3" s="1"/>
  <c r="A506" i="5"/>
  <c r="A126" i="3"/>
  <c r="A362" i="5"/>
  <c r="B119" i="3" s="1"/>
  <c r="A351" i="5"/>
  <c r="B118" i="3"/>
  <c r="A340" i="5"/>
  <c r="B117" i="3" s="1"/>
  <c r="A329" i="5"/>
  <c r="B116" i="3" s="1"/>
  <c r="A318" i="5"/>
  <c r="B115" i="3" s="1"/>
  <c r="A497" i="5"/>
  <c r="A121" i="3"/>
  <c r="A307" i="5"/>
  <c r="A104" i="3" s="1"/>
  <c r="A281" i="5"/>
  <c r="A101" i="3"/>
  <c r="A94" i="3"/>
  <c r="A237" i="5"/>
  <c r="A91" i="3"/>
  <c r="A215" i="5"/>
  <c r="A84" i="3"/>
  <c r="A183" i="5"/>
  <c r="A81" i="3"/>
  <c r="A170" i="5"/>
  <c r="A78" i="3"/>
  <c r="A161" i="5"/>
  <c r="A75" i="3"/>
  <c r="A91" i="5"/>
  <c r="A68" i="3"/>
  <c r="A78" i="5"/>
  <c r="A64" i="3"/>
  <c r="A43" i="5"/>
  <c r="A60" i="3"/>
  <c r="A4" i="7"/>
  <c r="C51" i="29" s="1"/>
  <c r="B112" i="3"/>
  <c r="B109" i="3"/>
  <c r="B107" i="3"/>
  <c r="B98" i="3"/>
  <c r="A4" i="13"/>
  <c r="B50" i="3" s="1"/>
  <c r="A4" i="36"/>
  <c r="B43" i="3" s="1"/>
  <c r="A4" i="5"/>
  <c r="A52" i="3" s="1"/>
  <c r="A4" i="23"/>
  <c r="A34" i="25" s="1"/>
  <c r="A4" i="35"/>
  <c r="C67" i="29" s="1"/>
  <c r="A98" i="3"/>
  <c r="B89" i="3"/>
  <c r="B88" i="3"/>
  <c r="A87" i="3"/>
  <c r="C140" i="33"/>
  <c r="B180" i="5"/>
  <c r="C139" i="33" s="1"/>
  <c r="B179" i="5"/>
  <c r="C138" i="33"/>
  <c r="B178" i="5"/>
  <c r="C137" i="33" s="1"/>
  <c r="A73" i="3"/>
  <c r="A71" i="3"/>
  <c r="AH1151" i="5"/>
  <c r="AI1151" i="5"/>
  <c r="AJ1151" i="5"/>
  <c r="AK1151" i="5"/>
  <c r="AL1151" i="5"/>
  <c r="AM1151" i="5"/>
  <c r="AN1151" i="5"/>
  <c r="AO1151" i="5"/>
  <c r="AP1151" i="5"/>
  <c r="AQ1151" i="5"/>
  <c r="AR1151" i="5"/>
  <c r="AS1151" i="5"/>
  <c r="AT1151" i="5"/>
  <c r="AU1151" i="5"/>
  <c r="AV1151" i="5"/>
  <c r="AW1151" i="5"/>
  <c r="AX1151" i="5"/>
  <c r="AY1151" i="5"/>
  <c r="AZ1151" i="5"/>
  <c r="BA1151" i="5"/>
  <c r="BB1151" i="5"/>
  <c r="BC1151" i="5"/>
  <c r="BD1151" i="5"/>
  <c r="BE1151" i="5"/>
  <c r="BF1151" i="5"/>
  <c r="BG1151" i="5"/>
  <c r="BH1151" i="5"/>
  <c r="BI1151" i="5"/>
  <c r="BJ1151" i="5"/>
  <c r="BK1151" i="5"/>
  <c r="BL1151" i="5"/>
  <c r="BM1151" i="5"/>
  <c r="BN1151" i="5"/>
  <c r="BO1151" i="5"/>
  <c r="BP1151" i="5"/>
  <c r="BQ1151" i="5"/>
  <c r="BR1151" i="5"/>
  <c r="BS1151" i="5"/>
  <c r="BT1151" i="5"/>
  <c r="BU1151" i="5"/>
  <c r="BV1151" i="5"/>
  <c r="BW1151" i="5"/>
  <c r="BX1151" i="5"/>
  <c r="BY1151" i="5"/>
  <c r="BZ1151" i="5"/>
  <c r="CA1151" i="5"/>
  <c r="CB1151" i="5"/>
  <c r="CC1151" i="5"/>
  <c r="CD1151" i="5"/>
  <c r="CE1151" i="5"/>
  <c r="CF1151" i="5"/>
  <c r="CG1151" i="5"/>
  <c r="CH1151" i="5"/>
  <c r="CI1151" i="5"/>
  <c r="CJ1151" i="5"/>
  <c r="CK1151" i="5"/>
  <c r="CL1151" i="5"/>
  <c r="CM1151" i="5"/>
  <c r="CN1151" i="5"/>
  <c r="CO1151" i="5"/>
  <c r="CP1151" i="5"/>
  <c r="CQ1151" i="5"/>
  <c r="CR1151" i="5"/>
  <c r="CS1151" i="5"/>
  <c r="AH1155" i="5"/>
  <c r="E77" i="29"/>
  <c r="AD202" i="32"/>
  <c r="AD201" i="32"/>
  <c r="AD200" i="32"/>
  <c r="AD199" i="32"/>
  <c r="AD198" i="32"/>
  <c r="AD197" i="32"/>
  <c r="AD190" i="32"/>
  <c r="AD189" i="32"/>
  <c r="AD188" i="32"/>
  <c r="AD187" i="32"/>
  <c r="AD186" i="32"/>
  <c r="AD185" i="32"/>
  <c r="AD178" i="32"/>
  <c r="AD177" i="32"/>
  <c r="AD176" i="32"/>
  <c r="AD175" i="32"/>
  <c r="AD174" i="32"/>
  <c r="AD173" i="32"/>
  <c r="AD166" i="32"/>
  <c r="AD165" i="32"/>
  <c r="AD164" i="32"/>
  <c r="AD163" i="32"/>
  <c r="AD162" i="32"/>
  <c r="AD161" i="32"/>
  <c r="AD154" i="32"/>
  <c r="AD153" i="32"/>
  <c r="AD152" i="32"/>
  <c r="AD151" i="32"/>
  <c r="AD150" i="32"/>
  <c r="AD149" i="32"/>
  <c r="AD142" i="32"/>
  <c r="AD141" i="32"/>
  <c r="AD140" i="32"/>
  <c r="AD139" i="32"/>
  <c r="AD138" i="32"/>
  <c r="AD137" i="32"/>
  <c r="AD130" i="32"/>
  <c r="AD129" i="32"/>
  <c r="AD128" i="32"/>
  <c r="AD127" i="32"/>
  <c r="AD126" i="32"/>
  <c r="AD125" i="32"/>
  <c r="AD118" i="32"/>
  <c r="AD117" i="32"/>
  <c r="AD116" i="32"/>
  <c r="AD115" i="32"/>
  <c r="AD114" i="32"/>
  <c r="AD113" i="32"/>
  <c r="AD106" i="32"/>
  <c r="AD105" i="32"/>
  <c r="AD104" i="32"/>
  <c r="AD103" i="32"/>
  <c r="AD102" i="32"/>
  <c r="AD101" i="32"/>
  <c r="AD94" i="32"/>
  <c r="AD93" i="32"/>
  <c r="AD92" i="32"/>
  <c r="AD91" i="32"/>
  <c r="AD90" i="32"/>
  <c r="AD89" i="32"/>
  <c r="AD82" i="32"/>
  <c r="AD81" i="32"/>
  <c r="AD80" i="32"/>
  <c r="AD79" i="32"/>
  <c r="AD78" i="32"/>
  <c r="AD77" i="32"/>
  <c r="AD70" i="32"/>
  <c r="AD69" i="32"/>
  <c r="AD68" i="32"/>
  <c r="AD67" i="32"/>
  <c r="AD66" i="32"/>
  <c r="AD65" i="32"/>
  <c r="AD58" i="32"/>
  <c r="AD57" i="32"/>
  <c r="AD56" i="32"/>
  <c r="AD55" i="32"/>
  <c r="AD54" i="32"/>
  <c r="AD53" i="32"/>
  <c r="AD46" i="32"/>
  <c r="AD45" i="32"/>
  <c r="AD44" i="32"/>
  <c r="AD43" i="32"/>
  <c r="AD42" i="32"/>
  <c r="AD41" i="32"/>
  <c r="AD31" i="32"/>
  <c r="AD32" i="32"/>
  <c r="AD33" i="32"/>
  <c r="AD34" i="32"/>
  <c r="FL112" i="9"/>
  <c r="FL112" i="31"/>
  <c r="FI112" i="31"/>
  <c r="FH112" i="31"/>
  <c r="FG112" i="31"/>
  <c r="FF112" i="31"/>
  <c r="FE112" i="31"/>
  <c r="FD112" i="31"/>
  <c r="FC112" i="31"/>
  <c r="FB112" i="31"/>
  <c r="FA112" i="31"/>
  <c r="EZ112" i="31"/>
  <c r="AD112" i="31"/>
  <c r="AC112" i="31"/>
  <c r="AB112" i="31"/>
  <c r="AA112" i="31"/>
  <c r="Z112" i="31"/>
  <c r="Y112" i="31"/>
  <c r="X112" i="31"/>
  <c r="W112" i="31"/>
  <c r="U112" i="31"/>
  <c r="T112" i="31"/>
  <c r="S112" i="31"/>
  <c r="R112" i="31"/>
  <c r="Q112" i="31"/>
  <c r="P112" i="31"/>
  <c r="O112" i="31"/>
  <c r="N112" i="31"/>
  <c r="M112" i="31"/>
  <c r="L112" i="31"/>
  <c r="K112" i="31"/>
  <c r="J112" i="31"/>
  <c r="I112" i="31"/>
  <c r="H112" i="31"/>
  <c r="G112" i="31"/>
  <c r="F112" i="31"/>
  <c r="E112" i="31"/>
  <c r="D112" i="31"/>
  <c r="B112" i="31"/>
  <c r="A112" i="31"/>
  <c r="FL112" i="35"/>
  <c r="FJ112" i="35"/>
  <c r="FI112" i="35"/>
  <c r="FH112" i="35"/>
  <c r="FG112" i="35"/>
  <c r="FF112" i="35"/>
  <c r="FE112" i="35"/>
  <c r="FD112" i="35"/>
  <c r="FC112" i="35"/>
  <c r="FB112" i="35"/>
  <c r="FA112" i="35"/>
  <c r="EZ112" i="35"/>
  <c r="AD112" i="35"/>
  <c r="AC112" i="35"/>
  <c r="AB112" i="35"/>
  <c r="AA112" i="35"/>
  <c r="Z112" i="35"/>
  <c r="Y112" i="35"/>
  <c r="X112" i="35"/>
  <c r="W112" i="35"/>
  <c r="V112" i="35"/>
  <c r="U112" i="35"/>
  <c r="T112" i="35"/>
  <c r="S112" i="35"/>
  <c r="R112" i="35"/>
  <c r="Q112" i="35"/>
  <c r="P112" i="35"/>
  <c r="O112" i="35"/>
  <c r="N112" i="35"/>
  <c r="M112" i="35"/>
  <c r="L112" i="35"/>
  <c r="K112" i="35"/>
  <c r="J112" i="35"/>
  <c r="I112" i="35"/>
  <c r="H112" i="35"/>
  <c r="G112" i="35"/>
  <c r="F112" i="35"/>
  <c r="E112" i="35"/>
  <c r="D112" i="35"/>
  <c r="C112" i="35"/>
  <c r="B112" i="35"/>
  <c r="A112" i="35"/>
  <c r="FL112" i="30"/>
  <c r="FJ112" i="30"/>
  <c r="FI112" i="30"/>
  <c r="FH112" i="30"/>
  <c r="FG112" i="30"/>
  <c r="FF112" i="30"/>
  <c r="FE112" i="30"/>
  <c r="FC112" i="30"/>
  <c r="FB112" i="30"/>
  <c r="FA112" i="30"/>
  <c r="EZ112" i="30"/>
  <c r="AC112" i="30"/>
  <c r="AB112" i="30"/>
  <c r="AA112" i="30"/>
  <c r="Z112" i="30"/>
  <c r="Y112" i="30"/>
  <c r="X112" i="30"/>
  <c r="W112" i="30"/>
  <c r="U112" i="30"/>
  <c r="T112" i="30"/>
  <c r="S112" i="30"/>
  <c r="R112" i="30"/>
  <c r="Q112" i="30"/>
  <c r="P112" i="30"/>
  <c r="O112" i="30"/>
  <c r="N112" i="30"/>
  <c r="M112" i="30"/>
  <c r="L112" i="30"/>
  <c r="K112" i="30"/>
  <c r="J112" i="30"/>
  <c r="I112" i="30"/>
  <c r="H112" i="30"/>
  <c r="G112" i="30"/>
  <c r="F112" i="30"/>
  <c r="E112" i="30"/>
  <c r="D112" i="30"/>
  <c r="C112" i="30"/>
  <c r="B112" i="30"/>
  <c r="A112" i="30"/>
  <c r="FL112" i="27"/>
  <c r="FJ112" i="27"/>
  <c r="FH112" i="27"/>
  <c r="FF112" i="27"/>
  <c r="FE112" i="27"/>
  <c r="FC112" i="27"/>
  <c r="FA112" i="27"/>
  <c r="EZ112" i="27"/>
  <c r="AC112" i="27"/>
  <c r="AB112" i="27"/>
  <c r="AA112" i="27"/>
  <c r="Z112" i="27"/>
  <c r="Y112" i="27"/>
  <c r="X112" i="27"/>
  <c r="W112" i="27"/>
  <c r="U112" i="27"/>
  <c r="T112" i="27"/>
  <c r="S112" i="27"/>
  <c r="R112" i="27"/>
  <c r="Q112" i="27"/>
  <c r="P112" i="27"/>
  <c r="O112" i="27"/>
  <c r="N112" i="27"/>
  <c r="M112" i="27"/>
  <c r="L112" i="27"/>
  <c r="K112" i="27"/>
  <c r="J112" i="27"/>
  <c r="I112" i="27"/>
  <c r="H112" i="27"/>
  <c r="G112" i="27"/>
  <c r="F112" i="27"/>
  <c r="E112" i="27"/>
  <c r="D112" i="27"/>
  <c r="C112" i="27"/>
  <c r="B112" i="27"/>
  <c r="A112" i="27"/>
  <c r="FJ112" i="11"/>
  <c r="FI112" i="11"/>
  <c r="FC112" i="11"/>
  <c r="FA112" i="11"/>
  <c r="EZ112" i="11"/>
  <c r="AC112" i="11"/>
  <c r="AB112" i="11"/>
  <c r="AA112" i="11"/>
  <c r="Z112" i="11"/>
  <c r="Y112" i="11"/>
  <c r="X112" i="11"/>
  <c r="W112" i="11"/>
  <c r="U112" i="11"/>
  <c r="T112" i="11"/>
  <c r="S112" i="11"/>
  <c r="R112" i="11"/>
  <c r="O112" i="11"/>
  <c r="N112" i="11"/>
  <c r="M112" i="11"/>
  <c r="J112" i="11"/>
  <c r="I112" i="11"/>
  <c r="H112" i="11"/>
  <c r="G112" i="11"/>
  <c r="F112" i="11"/>
  <c r="E112" i="11"/>
  <c r="D112" i="11"/>
  <c r="B112" i="11"/>
  <c r="A112" i="11"/>
  <c r="A19" i="13"/>
  <c r="F16" i="13"/>
  <c r="G16" i="13"/>
  <c r="H16" i="13"/>
  <c r="I16" i="13"/>
  <c r="J16" i="13"/>
  <c r="K16" i="13"/>
  <c r="L16" i="13"/>
  <c r="M16" i="13"/>
  <c r="N16" i="13"/>
  <c r="O16" i="13"/>
  <c r="P16" i="13"/>
  <c r="Q16" i="13"/>
  <c r="R16" i="13"/>
  <c r="A1" i="3"/>
  <c r="A1" i="13" s="1"/>
  <c r="EX189" i="32"/>
  <c r="EX177" i="32"/>
  <c r="EX165" i="32"/>
  <c r="EX129" i="32"/>
  <c r="A194" i="32"/>
  <c r="A182" i="32"/>
  <c r="A170" i="32"/>
  <c r="A158" i="32"/>
  <c r="A146" i="32"/>
  <c r="A134" i="32"/>
  <c r="A122" i="32"/>
  <c r="A110" i="32"/>
  <c r="A98" i="32"/>
  <c r="A86" i="32"/>
  <c r="A74" i="32"/>
  <c r="A62" i="32"/>
  <c r="A50" i="32"/>
  <c r="A38" i="32"/>
  <c r="A26" i="32"/>
  <c r="A14" i="32"/>
  <c r="B19" i="34"/>
  <c r="E81" i="29"/>
  <c r="E83" i="29"/>
  <c r="AF24" i="15"/>
  <c r="AF30" i="15" s="1"/>
  <c r="AF28" i="15"/>
  <c r="E106" i="5"/>
  <c r="AF33" i="15"/>
  <c r="AF34" i="15"/>
  <c r="AG34" i="15" s="1"/>
  <c r="AH34" i="15" s="1"/>
  <c r="AI34" i="15" s="1"/>
  <c r="AJ34" i="15" s="1"/>
  <c r="AK34" i="15" s="1"/>
  <c r="AL34" i="15" s="1"/>
  <c r="AM34" i="15" s="1"/>
  <c r="AN34" i="15" s="1"/>
  <c r="AO34" i="15" s="1"/>
  <c r="AP34" i="15" s="1"/>
  <c r="AQ34" i="15" s="1"/>
  <c r="AR34" i="15" s="1"/>
  <c r="AS34" i="15" s="1"/>
  <c r="AT34" i="15" s="1"/>
  <c r="AU34" i="15" s="1"/>
  <c r="AV34" i="15" s="1"/>
  <c r="AW34" i="15" s="1"/>
  <c r="AX34" i="15" s="1"/>
  <c r="AY34" i="15" s="1"/>
  <c r="AZ34" i="15" s="1"/>
  <c r="BA34" i="15" s="1"/>
  <c r="BB34" i="15" s="1"/>
  <c r="BC34" i="15" s="1"/>
  <c r="BD34" i="15" s="1"/>
  <c r="BE34" i="15" s="1"/>
  <c r="BF34" i="15" s="1"/>
  <c r="BG34" i="15" s="1"/>
  <c r="BH34" i="15" s="1"/>
  <c r="BI34" i="15" s="1"/>
  <c r="BJ34" i="15" s="1"/>
  <c r="BK34" i="15" s="1"/>
  <c r="BL34" i="15" s="1"/>
  <c r="BM34" i="15" s="1"/>
  <c r="BN34" i="15" s="1"/>
  <c r="BO34" i="15" s="1"/>
  <c r="BP34" i="15" s="1"/>
  <c r="BQ34" i="15" s="1"/>
  <c r="BR34" i="15" s="1"/>
  <c r="BS34" i="15" s="1"/>
  <c r="BT34" i="15" s="1"/>
  <c r="BU34" i="15" s="1"/>
  <c r="BV34" i="15" s="1"/>
  <c r="BW34" i="15" s="1"/>
  <c r="BX34" i="15" s="1"/>
  <c r="BY34" i="15" s="1"/>
  <c r="BZ34" i="15" s="1"/>
  <c r="CA34" i="15" s="1"/>
  <c r="CB34" i="15" s="1"/>
  <c r="CC34" i="15" s="1"/>
  <c r="CD34" i="15" s="1"/>
  <c r="CE34" i="15" s="1"/>
  <c r="CF34" i="15" s="1"/>
  <c r="CG34" i="15" s="1"/>
  <c r="CH34" i="15" s="1"/>
  <c r="CI34" i="15" s="1"/>
  <c r="CJ34" i="15" s="1"/>
  <c r="CK34" i="15" s="1"/>
  <c r="CL34" i="15" s="1"/>
  <c r="CM34" i="15" s="1"/>
  <c r="CN34" i="15" s="1"/>
  <c r="CO34" i="15" s="1"/>
  <c r="CP34" i="15" s="1"/>
  <c r="CQ34" i="15" s="1"/>
  <c r="CR34" i="15" s="1"/>
  <c r="CS34" i="15" s="1"/>
  <c r="CT34" i="15" s="1"/>
  <c r="CU34" i="15" s="1"/>
  <c r="CV34" i="15" s="1"/>
  <c r="CW34" i="15" s="1"/>
  <c r="CX34" i="15" s="1"/>
  <c r="CY34" i="15" s="1"/>
  <c r="CZ34" i="15" s="1"/>
  <c r="DA34" i="15" s="1"/>
  <c r="DB34" i="15" s="1"/>
  <c r="DC34" i="15" s="1"/>
  <c r="DD34" i="15" s="1"/>
  <c r="DE34" i="15" s="1"/>
  <c r="DF34" i="15" s="1"/>
  <c r="DG34" i="15" s="1"/>
  <c r="DH34" i="15" s="1"/>
  <c r="DI34" i="15" s="1"/>
  <c r="DJ34" i="15" s="1"/>
  <c r="DK34" i="15" s="1"/>
  <c r="DL34" i="15" s="1"/>
  <c r="DM34" i="15" s="1"/>
  <c r="DN34" i="15" s="1"/>
  <c r="DO34" i="15" s="1"/>
  <c r="DP34" i="15" s="1"/>
  <c r="DQ34" i="15" s="1"/>
  <c r="DR34" i="15" s="1"/>
  <c r="DS34" i="15" s="1"/>
  <c r="DT34" i="15" s="1"/>
  <c r="DU34" i="15" s="1"/>
  <c r="DV34" i="15" s="1"/>
  <c r="DW34" i="15" s="1"/>
  <c r="DX34" i="15" s="1"/>
  <c r="DY34" i="15" s="1"/>
  <c r="DZ34" i="15" s="1"/>
  <c r="EA34" i="15" s="1"/>
  <c r="EB34" i="15" s="1"/>
  <c r="EC34" i="15" s="1"/>
  <c r="ED34" i="15" s="1"/>
  <c r="EE34" i="15" s="1"/>
  <c r="EF34" i="15" s="1"/>
  <c r="EG34" i="15" s="1"/>
  <c r="EH34" i="15" s="1"/>
  <c r="EI34" i="15" s="1"/>
  <c r="EJ34" i="15" s="1"/>
  <c r="EK34" i="15" s="1"/>
  <c r="EL34" i="15" s="1"/>
  <c r="EM34" i="15" s="1"/>
  <c r="EN34" i="15" s="1"/>
  <c r="EO34" i="15" s="1"/>
  <c r="EP34" i="15" s="1"/>
  <c r="EQ34" i="15" s="1"/>
  <c r="ER34" i="15" s="1"/>
  <c r="ES34" i="15" s="1"/>
  <c r="ET34" i="15" s="1"/>
  <c r="EU34" i="15" s="1"/>
  <c r="EV34" i="15" s="1"/>
  <c r="EW34" i="15" s="1"/>
  <c r="EX34" i="15" s="1"/>
  <c r="AF44" i="15"/>
  <c r="AF46" i="15" s="1"/>
  <c r="AF45" i="15"/>
  <c r="AF55" i="15"/>
  <c r="AG54" i="15"/>
  <c r="AG55" i="15"/>
  <c r="AG56" i="15" s="1"/>
  <c r="AG48" i="15" s="1"/>
  <c r="AG53" i="15"/>
  <c r="AG57" i="15"/>
  <c r="E81" i="8"/>
  <c r="AE271" i="5"/>
  <c r="AE272" i="5"/>
  <c r="AE273" i="5"/>
  <c r="AE274" i="5"/>
  <c r="AE275" i="5"/>
  <c r="AE276" i="5"/>
  <c r="AE277" i="5"/>
  <c r="AE278" i="5"/>
  <c r="AE279" i="5"/>
  <c r="AF510" i="5"/>
  <c r="AG510" i="5"/>
  <c r="AH510" i="5"/>
  <c r="AI510" i="5"/>
  <c r="AJ510" i="5"/>
  <c r="AK510" i="5"/>
  <c r="AL510" i="5"/>
  <c r="AM510" i="5"/>
  <c r="AN510" i="5"/>
  <c r="AO510" i="5"/>
  <c r="AP510" i="5"/>
  <c r="A532" i="5"/>
  <c r="AF532" i="5"/>
  <c r="B534" i="5"/>
  <c r="B535" i="5"/>
  <c r="B536" i="5"/>
  <c r="B537" i="5"/>
  <c r="B538" i="5"/>
  <c r="B539" i="5"/>
  <c r="B540" i="5"/>
  <c r="B541" i="5"/>
  <c r="B542" i="5"/>
  <c r="B543" i="5"/>
  <c r="B544" i="5"/>
  <c r="B545" i="5"/>
  <c r="B546" i="5"/>
  <c r="B547" i="5"/>
  <c r="AF1149" i="5"/>
  <c r="AE1152" i="5"/>
  <c r="AE1153" i="5"/>
  <c r="AE1154" i="5"/>
  <c r="AE1155" i="5"/>
  <c r="AE1156" i="5"/>
  <c r="AE1157" i="5"/>
  <c r="AE1158" i="5"/>
  <c r="AE1159" i="5"/>
  <c r="AE1160" i="5"/>
  <c r="AE1161" i="5"/>
  <c r="AE1162" i="5"/>
  <c r="AE1163" i="5"/>
  <c r="AE1164" i="5"/>
  <c r="EX9" i="5"/>
  <c r="EW9" i="5"/>
  <c r="EV9" i="5"/>
  <c r="EU9" i="5"/>
  <c r="ET9" i="5"/>
  <c r="ES9" i="5"/>
  <c r="ER9" i="5"/>
  <c r="EQ9" i="5"/>
  <c r="EP9" i="5"/>
  <c r="EO9" i="5"/>
  <c r="EN9" i="5"/>
  <c r="EM9" i="5"/>
  <c r="EL9" i="5"/>
  <c r="EK9" i="5"/>
  <c r="EJ9" i="5"/>
  <c r="EI9" i="5"/>
  <c r="EH9" i="5"/>
  <c r="EG9" i="5"/>
  <c r="EF9" i="5"/>
  <c r="EE9" i="5"/>
  <c r="ED9" i="5"/>
  <c r="EC9" i="5"/>
  <c r="EB9" i="5"/>
  <c r="EA9" i="5"/>
  <c r="DZ9" i="5"/>
  <c r="DY9" i="5"/>
  <c r="DX9" i="5"/>
  <c r="DW9" i="5"/>
  <c r="DV9" i="5"/>
  <c r="DU9" i="5"/>
  <c r="DT9" i="5"/>
  <c r="DS9" i="5"/>
  <c r="DR9" i="5"/>
  <c r="DQ9" i="5"/>
  <c r="DP9" i="5"/>
  <c r="DO9" i="5"/>
  <c r="DN9" i="5"/>
  <c r="DM9" i="5"/>
  <c r="DL9" i="5"/>
  <c r="DK9" i="5"/>
  <c r="DJ9" i="5"/>
  <c r="DI9" i="5"/>
  <c r="DH9" i="5"/>
  <c r="DG9" i="5"/>
  <c r="DF9" i="5"/>
  <c r="DE9" i="5"/>
  <c r="DD9" i="5"/>
  <c r="DC9" i="5"/>
  <c r="DB9" i="5"/>
  <c r="DA9" i="5"/>
  <c r="CZ9" i="5"/>
  <c r="CY9" i="5"/>
  <c r="CX9" i="5"/>
  <c r="CW9" i="5"/>
  <c r="CV9" i="5"/>
  <c r="CU9" i="5"/>
  <c r="CT9" i="5"/>
  <c r="CS9" i="5"/>
  <c r="CR9" i="5"/>
  <c r="CQ9" i="5"/>
  <c r="CP9" i="5"/>
  <c r="CO9" i="5"/>
  <c r="CN9" i="5"/>
  <c r="CM9" i="5"/>
  <c r="CL9" i="5"/>
  <c r="CK9" i="5"/>
  <c r="CJ9" i="5"/>
  <c r="CI9" i="5"/>
  <c r="CH9" i="5"/>
  <c r="CG9" i="5"/>
  <c r="CF9" i="5"/>
  <c r="CE9" i="5"/>
  <c r="CD9" i="5"/>
  <c r="CC9" i="5"/>
  <c r="CB9" i="5"/>
  <c r="CA9" i="5"/>
  <c r="BZ9" i="5"/>
  <c r="BY9" i="5"/>
  <c r="BX9" i="5"/>
  <c r="BW9" i="5"/>
  <c r="BV9" i="5"/>
  <c r="BU9" i="5"/>
  <c r="BT9" i="5"/>
  <c r="BS9" i="5"/>
  <c r="BR9" i="5"/>
  <c r="BQ9" i="5"/>
  <c r="BP9" i="5"/>
  <c r="BO9" i="5"/>
  <c r="BN9" i="5"/>
  <c r="BM9" i="5"/>
  <c r="BL9" i="5"/>
  <c r="BK9" i="5"/>
  <c r="BJ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F6" i="5"/>
  <c r="B251" i="3"/>
  <c r="A49" i="25"/>
  <c r="A4" i="14"/>
  <c r="A91" i="8" s="1"/>
  <c r="A4" i="25"/>
  <c r="A4" i="17"/>
  <c r="C49" i="29" s="1"/>
  <c r="A4" i="3"/>
  <c r="A17" i="25" s="1"/>
  <c r="AD243" i="33"/>
  <c r="C243" i="33"/>
  <c r="AD242" i="33"/>
  <c r="C242" i="33"/>
  <c r="C196" i="32"/>
  <c r="C184" i="32"/>
  <c r="C172" i="32"/>
  <c r="C160" i="32"/>
  <c r="C148" i="32"/>
  <c r="C136" i="32"/>
  <c r="C124" i="32"/>
  <c r="C112" i="32"/>
  <c r="C100" i="32"/>
  <c r="C88" i="32"/>
  <c r="C76" i="32"/>
  <c r="C64" i="32"/>
  <c r="C52" i="32"/>
  <c r="C40" i="32"/>
  <c r="C28" i="32"/>
  <c r="EX9" i="36"/>
  <c r="EW9" i="36"/>
  <c r="EV9" i="36"/>
  <c r="EU9" i="36"/>
  <c r="ET9" i="36"/>
  <c r="ES9" i="36"/>
  <c r="ER9" i="36"/>
  <c r="EQ9" i="36"/>
  <c r="EP9" i="36"/>
  <c r="EO9" i="36"/>
  <c r="EN9" i="36"/>
  <c r="EM9" i="36"/>
  <c r="EL9" i="36"/>
  <c r="EK9" i="36"/>
  <c r="EJ9" i="36"/>
  <c r="EI9" i="36"/>
  <c r="EH9" i="36"/>
  <c r="EG9" i="36"/>
  <c r="EF9" i="36"/>
  <c r="EE9" i="36"/>
  <c r="ED9" i="36"/>
  <c r="EC9" i="36"/>
  <c r="EB9" i="36"/>
  <c r="EA9" i="36"/>
  <c r="DZ9" i="36"/>
  <c r="DY9" i="36"/>
  <c r="DX9" i="36"/>
  <c r="DW9" i="36"/>
  <c r="DV9" i="36"/>
  <c r="DU9" i="36"/>
  <c r="DT9" i="36"/>
  <c r="DS9" i="36"/>
  <c r="DR9" i="36"/>
  <c r="DQ9" i="36"/>
  <c r="DP9" i="36"/>
  <c r="DO9" i="36"/>
  <c r="DN9" i="36"/>
  <c r="DM9" i="36"/>
  <c r="DL9" i="36"/>
  <c r="DK9" i="36"/>
  <c r="DJ9" i="36"/>
  <c r="DI9" i="36"/>
  <c r="DH9" i="36"/>
  <c r="DG9" i="36"/>
  <c r="DF9" i="36"/>
  <c r="DE9" i="36"/>
  <c r="DD9" i="36"/>
  <c r="DC9" i="36"/>
  <c r="DB9" i="36"/>
  <c r="DA9" i="36"/>
  <c r="CZ9" i="36"/>
  <c r="CY9" i="36"/>
  <c r="CX9" i="36"/>
  <c r="CW9" i="36"/>
  <c r="CV9" i="36"/>
  <c r="CU9" i="36"/>
  <c r="CT9" i="36"/>
  <c r="CS9" i="36"/>
  <c r="CR9" i="36"/>
  <c r="CQ9" i="36"/>
  <c r="CP9" i="36"/>
  <c r="CO9" i="36"/>
  <c r="CN9" i="36"/>
  <c r="CM9" i="36"/>
  <c r="CL9" i="36"/>
  <c r="CK9" i="36"/>
  <c r="CJ9" i="36"/>
  <c r="CI9" i="36"/>
  <c r="CH9" i="36"/>
  <c r="CG9" i="36"/>
  <c r="CF9" i="36"/>
  <c r="CE9" i="36"/>
  <c r="CD9" i="36"/>
  <c r="CC9" i="36"/>
  <c r="CB9" i="36"/>
  <c r="CA9" i="36"/>
  <c r="BZ9" i="36"/>
  <c r="BY9" i="36"/>
  <c r="BX9" i="36"/>
  <c r="BW9" i="36"/>
  <c r="BV9" i="36"/>
  <c r="BU9" i="36"/>
  <c r="BT9" i="36"/>
  <c r="BS9" i="36"/>
  <c r="BR9" i="36"/>
  <c r="BQ9" i="36"/>
  <c r="BP9" i="36"/>
  <c r="BO9" i="36"/>
  <c r="BN9" i="36"/>
  <c r="BM9" i="36"/>
  <c r="BL9" i="36"/>
  <c r="BK9" i="36"/>
  <c r="BJ9" i="36"/>
  <c r="BI9" i="36"/>
  <c r="BH9" i="36"/>
  <c r="BG9" i="36"/>
  <c r="BF9" i="36"/>
  <c r="BE9" i="36"/>
  <c r="BD9" i="36"/>
  <c r="BC9" i="36"/>
  <c r="BB9" i="36"/>
  <c r="BA9" i="36"/>
  <c r="AZ9" i="36"/>
  <c r="AY9" i="36"/>
  <c r="AX9" i="36"/>
  <c r="AW9" i="36"/>
  <c r="AV9" i="36"/>
  <c r="AU9" i="36"/>
  <c r="AT9" i="36"/>
  <c r="AS9" i="36"/>
  <c r="AR9" i="36"/>
  <c r="AQ9" i="36"/>
  <c r="AP9" i="36"/>
  <c r="AO9" i="36"/>
  <c r="AN9" i="36"/>
  <c r="AM9" i="36"/>
  <c r="AL9" i="36"/>
  <c r="AK9" i="36"/>
  <c r="AJ9" i="36"/>
  <c r="AI9" i="36"/>
  <c r="AH9" i="36"/>
  <c r="AG9" i="36"/>
  <c r="AF9" i="36"/>
  <c r="B19" i="36"/>
  <c r="B16" i="36"/>
  <c r="A209" i="32"/>
  <c r="B15" i="36"/>
  <c r="E16" i="14"/>
  <c r="E17" i="14" s="1"/>
  <c r="A3" i="13" s="1"/>
  <c r="A2" i="36"/>
  <c r="FL113" i="9"/>
  <c r="FL113" i="31"/>
  <c r="FI113" i="31"/>
  <c r="FH113" i="31"/>
  <c r="FG113" i="31"/>
  <c r="FF113" i="31"/>
  <c r="FE113" i="31"/>
  <c r="FD113" i="31"/>
  <c r="FC113" i="31"/>
  <c r="FB113" i="31"/>
  <c r="FA113" i="31"/>
  <c r="EZ113" i="31"/>
  <c r="AC113" i="31"/>
  <c r="AB113" i="31"/>
  <c r="AA113" i="31"/>
  <c r="Z113" i="31"/>
  <c r="Y113" i="31"/>
  <c r="X113" i="31"/>
  <c r="W113" i="31"/>
  <c r="U113" i="31"/>
  <c r="T113" i="31"/>
  <c r="S113" i="31"/>
  <c r="R113" i="31"/>
  <c r="Q113" i="31"/>
  <c r="P113" i="31"/>
  <c r="O113" i="31"/>
  <c r="N113" i="31"/>
  <c r="M113" i="31"/>
  <c r="L113" i="31"/>
  <c r="K113" i="31"/>
  <c r="J113" i="31"/>
  <c r="I113" i="31"/>
  <c r="H113" i="31"/>
  <c r="G113" i="31"/>
  <c r="F113" i="31"/>
  <c r="E113" i="31"/>
  <c r="D113" i="31"/>
  <c r="B113" i="31"/>
  <c r="A113" i="31"/>
  <c r="FL113" i="35"/>
  <c r="FJ113" i="35"/>
  <c r="FI113" i="35"/>
  <c r="FH113" i="35"/>
  <c r="FG113" i="35"/>
  <c r="FF113" i="35"/>
  <c r="FE113" i="35"/>
  <c r="FD113" i="35"/>
  <c r="FC113" i="35"/>
  <c r="FB113" i="35"/>
  <c r="FA113" i="35"/>
  <c r="EZ113" i="35"/>
  <c r="AC113" i="35"/>
  <c r="AB113" i="35"/>
  <c r="AA113" i="35"/>
  <c r="Z113" i="35"/>
  <c r="Y113" i="35"/>
  <c r="X113" i="35"/>
  <c r="W113" i="35"/>
  <c r="V113" i="35"/>
  <c r="U113" i="35"/>
  <c r="T113" i="35"/>
  <c r="S113" i="35"/>
  <c r="R113" i="35"/>
  <c r="Q113" i="35"/>
  <c r="P113" i="35"/>
  <c r="O113" i="35"/>
  <c r="N113" i="35"/>
  <c r="M113" i="35"/>
  <c r="L113" i="35"/>
  <c r="K113" i="35"/>
  <c r="J113" i="35"/>
  <c r="I113" i="35"/>
  <c r="H113" i="35"/>
  <c r="G113" i="35"/>
  <c r="F113" i="35"/>
  <c r="E113" i="35"/>
  <c r="D113" i="35"/>
  <c r="C113" i="35"/>
  <c r="B113" i="35"/>
  <c r="A113" i="35"/>
  <c r="FL113" i="30"/>
  <c r="FJ113" i="30"/>
  <c r="FI113" i="30"/>
  <c r="FH113" i="30"/>
  <c r="FG113" i="30"/>
  <c r="FF113" i="30"/>
  <c r="FE113" i="30"/>
  <c r="FC113" i="30"/>
  <c r="FB113" i="30"/>
  <c r="FA113" i="30"/>
  <c r="EZ113" i="30"/>
  <c r="AC113" i="30"/>
  <c r="AB113" i="30"/>
  <c r="AA113" i="30"/>
  <c r="Z113" i="30"/>
  <c r="Y113" i="30"/>
  <c r="X113" i="30"/>
  <c r="W113" i="30"/>
  <c r="U113" i="30"/>
  <c r="T113" i="30"/>
  <c r="S113" i="30"/>
  <c r="R113" i="30"/>
  <c r="Q113" i="30"/>
  <c r="P113" i="30"/>
  <c r="O113" i="30"/>
  <c r="N113" i="30"/>
  <c r="M113" i="30"/>
  <c r="L113" i="30"/>
  <c r="K113" i="30"/>
  <c r="J113" i="30"/>
  <c r="I113" i="30"/>
  <c r="H113" i="30"/>
  <c r="G113" i="30"/>
  <c r="F113" i="30"/>
  <c r="E113" i="30"/>
  <c r="D113" i="30"/>
  <c r="C113" i="30"/>
  <c r="B113" i="30"/>
  <c r="A113" i="30"/>
  <c r="FL113" i="27"/>
  <c r="FJ113" i="27"/>
  <c r="FH113" i="27"/>
  <c r="FF113" i="27"/>
  <c r="FE113" i="27"/>
  <c r="FC113" i="27"/>
  <c r="FA113" i="27"/>
  <c r="EZ113" i="27"/>
  <c r="AD113" i="27"/>
  <c r="AC113" i="27"/>
  <c r="AB113" i="27"/>
  <c r="AA113" i="27"/>
  <c r="Z113" i="27"/>
  <c r="Y113" i="27"/>
  <c r="X113" i="27"/>
  <c r="W113" i="27"/>
  <c r="U113" i="27"/>
  <c r="T113" i="27"/>
  <c r="S113" i="27"/>
  <c r="R113" i="27"/>
  <c r="Q113" i="27"/>
  <c r="P113" i="27"/>
  <c r="O113" i="27"/>
  <c r="N113" i="27"/>
  <c r="M113" i="27"/>
  <c r="L113" i="27"/>
  <c r="K113" i="27"/>
  <c r="J113" i="27"/>
  <c r="I113" i="27"/>
  <c r="H113" i="27"/>
  <c r="G113" i="27"/>
  <c r="F113" i="27"/>
  <c r="E113" i="27"/>
  <c r="D113" i="27"/>
  <c r="C113" i="27"/>
  <c r="B113" i="27"/>
  <c r="A113" i="27"/>
  <c r="FJ113" i="11"/>
  <c r="FI113" i="11"/>
  <c r="FC113" i="11"/>
  <c r="FA113" i="11"/>
  <c r="EZ113" i="11"/>
  <c r="AC113" i="11"/>
  <c r="AB113" i="11"/>
  <c r="AA113" i="11"/>
  <c r="Z113" i="11"/>
  <c r="Y113" i="11"/>
  <c r="X113" i="11"/>
  <c r="W113" i="11"/>
  <c r="U113" i="11"/>
  <c r="T113" i="11"/>
  <c r="S113" i="11"/>
  <c r="R113" i="11"/>
  <c r="O113" i="11"/>
  <c r="N113" i="11"/>
  <c r="M113" i="11"/>
  <c r="J113" i="11"/>
  <c r="I113" i="11"/>
  <c r="H113" i="11"/>
  <c r="G113" i="11"/>
  <c r="F113" i="11"/>
  <c r="E113" i="11"/>
  <c r="D113" i="11"/>
  <c r="B113" i="11"/>
  <c r="A113" i="11"/>
  <c r="E80" i="29"/>
  <c r="AE13" i="11" s="1"/>
  <c r="B80" i="29"/>
  <c r="FL111" i="9"/>
  <c r="FL110" i="9"/>
  <c r="FL109" i="9"/>
  <c r="FL108" i="9"/>
  <c r="FL111" i="31"/>
  <c r="FI111" i="31"/>
  <c r="FH111" i="31"/>
  <c r="FG111" i="31"/>
  <c r="FF111" i="31"/>
  <c r="FE111" i="31"/>
  <c r="FD111" i="31"/>
  <c r="FC111" i="31"/>
  <c r="FB111" i="31"/>
  <c r="FA111" i="31"/>
  <c r="EZ111" i="31"/>
  <c r="AD111" i="31"/>
  <c r="AC111" i="31"/>
  <c r="AB111" i="31"/>
  <c r="AA111" i="31"/>
  <c r="Z111" i="31"/>
  <c r="Y111" i="31"/>
  <c r="X111" i="31"/>
  <c r="W111" i="31"/>
  <c r="U111" i="31"/>
  <c r="T111" i="31"/>
  <c r="S111" i="31"/>
  <c r="R111" i="31"/>
  <c r="Q111" i="31"/>
  <c r="P111" i="31"/>
  <c r="O111" i="31"/>
  <c r="N111" i="31"/>
  <c r="M111" i="31"/>
  <c r="L111" i="31"/>
  <c r="K111" i="31"/>
  <c r="J111" i="31"/>
  <c r="I111" i="31"/>
  <c r="H111" i="31"/>
  <c r="G111" i="31"/>
  <c r="F111" i="31"/>
  <c r="E111" i="31"/>
  <c r="D111" i="31"/>
  <c r="B111" i="31"/>
  <c r="A111" i="31"/>
  <c r="FL110" i="31"/>
  <c r="FI110" i="31"/>
  <c r="FH110" i="31"/>
  <c r="FG110" i="31"/>
  <c r="FF110" i="31"/>
  <c r="FE110" i="31"/>
  <c r="FD110" i="31"/>
  <c r="FC110" i="31"/>
  <c r="FB110" i="31"/>
  <c r="FA110" i="31"/>
  <c r="EZ110" i="31"/>
  <c r="AC110" i="31"/>
  <c r="AB110" i="31"/>
  <c r="AA110" i="31"/>
  <c r="Z110" i="31"/>
  <c r="Y110" i="31"/>
  <c r="X110" i="31"/>
  <c r="W110" i="31"/>
  <c r="U110" i="31"/>
  <c r="T110" i="31"/>
  <c r="S110" i="31"/>
  <c r="R110" i="31"/>
  <c r="Q110" i="31"/>
  <c r="P110" i="31"/>
  <c r="O110" i="31"/>
  <c r="N110" i="31"/>
  <c r="M110" i="31"/>
  <c r="L110" i="31"/>
  <c r="K110" i="31"/>
  <c r="J110" i="31"/>
  <c r="I110" i="31"/>
  <c r="H110" i="31"/>
  <c r="G110" i="31"/>
  <c r="F110" i="31"/>
  <c r="E110" i="31"/>
  <c r="D110" i="31"/>
  <c r="B110" i="31"/>
  <c r="A110" i="31"/>
  <c r="FL109" i="31"/>
  <c r="FI109" i="31"/>
  <c r="FH109" i="31"/>
  <c r="FG109" i="31"/>
  <c r="FF109" i="31"/>
  <c r="FE109" i="31"/>
  <c r="FD109" i="31"/>
  <c r="FC109" i="31"/>
  <c r="FB109" i="31"/>
  <c r="FA109" i="31"/>
  <c r="EZ109" i="31"/>
  <c r="AD109" i="31"/>
  <c r="AC109" i="31"/>
  <c r="AB109" i="31"/>
  <c r="AA109" i="31"/>
  <c r="Z109" i="31"/>
  <c r="Y109" i="31"/>
  <c r="X109" i="31"/>
  <c r="W109" i="31"/>
  <c r="U109" i="31"/>
  <c r="T109" i="31"/>
  <c r="S109" i="31"/>
  <c r="R109" i="31"/>
  <c r="Q109" i="31"/>
  <c r="P109" i="31"/>
  <c r="O109" i="31"/>
  <c r="N109" i="31"/>
  <c r="M109" i="31"/>
  <c r="L109" i="31"/>
  <c r="K109" i="31"/>
  <c r="J109" i="31"/>
  <c r="I109" i="31"/>
  <c r="H109" i="31"/>
  <c r="G109" i="31"/>
  <c r="F109" i="31"/>
  <c r="E109" i="31"/>
  <c r="D109" i="31"/>
  <c r="B109" i="31"/>
  <c r="A109" i="31"/>
  <c r="FL108" i="31"/>
  <c r="FI108" i="31"/>
  <c r="FH108" i="31"/>
  <c r="FG108" i="31"/>
  <c r="FF108" i="31"/>
  <c r="FE108" i="31"/>
  <c r="FD108" i="31"/>
  <c r="FC108" i="31"/>
  <c r="FB108" i="31"/>
  <c r="FA108" i="31"/>
  <c r="EZ108" i="31"/>
  <c r="AC108" i="31"/>
  <c r="AB108" i="31"/>
  <c r="AA108" i="31"/>
  <c r="Z108" i="31"/>
  <c r="Y108" i="31"/>
  <c r="X108" i="31"/>
  <c r="W108" i="31"/>
  <c r="U108" i="31"/>
  <c r="T108" i="31"/>
  <c r="S108" i="31"/>
  <c r="R108" i="31"/>
  <c r="Q108" i="31"/>
  <c r="P108" i="31"/>
  <c r="O108" i="31"/>
  <c r="N108" i="31"/>
  <c r="M108" i="31"/>
  <c r="L108" i="31"/>
  <c r="K108" i="31"/>
  <c r="J108" i="31"/>
  <c r="I108" i="31"/>
  <c r="H108" i="31"/>
  <c r="G108" i="31"/>
  <c r="F108" i="31"/>
  <c r="E108" i="31"/>
  <c r="D108" i="31"/>
  <c r="B108" i="31"/>
  <c r="A108" i="31"/>
  <c r="FL111" i="35"/>
  <c r="FJ111" i="35"/>
  <c r="FI111" i="35"/>
  <c r="FH111" i="35"/>
  <c r="FG111" i="35"/>
  <c r="FF111" i="35"/>
  <c r="FE111" i="35"/>
  <c r="FD111" i="35"/>
  <c r="FC111" i="35"/>
  <c r="FB111" i="35"/>
  <c r="FA111" i="35"/>
  <c r="EZ111" i="35"/>
  <c r="AD111" i="35"/>
  <c r="AC111" i="35"/>
  <c r="AB111" i="35"/>
  <c r="AA111" i="35"/>
  <c r="Z111" i="35"/>
  <c r="Y111" i="35"/>
  <c r="X111" i="35"/>
  <c r="W111" i="35"/>
  <c r="V111" i="35"/>
  <c r="U111" i="35"/>
  <c r="T111" i="35"/>
  <c r="S111" i="35"/>
  <c r="R111" i="35"/>
  <c r="Q111" i="35"/>
  <c r="P111" i="35"/>
  <c r="O111" i="35"/>
  <c r="N111" i="35"/>
  <c r="M111" i="35"/>
  <c r="L111" i="35"/>
  <c r="K111" i="35"/>
  <c r="J111" i="35"/>
  <c r="I111" i="35"/>
  <c r="H111" i="35"/>
  <c r="G111" i="35"/>
  <c r="F111" i="35"/>
  <c r="E111" i="35"/>
  <c r="D111" i="35"/>
  <c r="C111" i="35"/>
  <c r="B111" i="35"/>
  <c r="A111" i="35"/>
  <c r="FL110" i="35"/>
  <c r="FJ110" i="35"/>
  <c r="FI110" i="35"/>
  <c r="FH110" i="35"/>
  <c r="FG110" i="35"/>
  <c r="FF110" i="35"/>
  <c r="FE110" i="35"/>
  <c r="FD110" i="35"/>
  <c r="FC110" i="35"/>
  <c r="FB110" i="35"/>
  <c r="FA110" i="35"/>
  <c r="EZ110" i="35"/>
  <c r="AD110" i="35"/>
  <c r="AC110" i="35"/>
  <c r="AB110" i="35"/>
  <c r="AA110" i="35"/>
  <c r="Z110" i="35"/>
  <c r="Y110" i="35"/>
  <c r="X110" i="35"/>
  <c r="W110" i="35"/>
  <c r="V110" i="35"/>
  <c r="U110" i="35"/>
  <c r="T110" i="35"/>
  <c r="S110" i="35"/>
  <c r="R110" i="35"/>
  <c r="Q110" i="35"/>
  <c r="P110" i="35"/>
  <c r="O110" i="35"/>
  <c r="N110" i="35"/>
  <c r="M110" i="35"/>
  <c r="L110" i="35"/>
  <c r="K110" i="35"/>
  <c r="J110" i="35"/>
  <c r="I110" i="35"/>
  <c r="H110" i="35"/>
  <c r="G110" i="35"/>
  <c r="F110" i="35"/>
  <c r="E110" i="35"/>
  <c r="D110" i="35"/>
  <c r="C110" i="35"/>
  <c r="B110" i="35"/>
  <c r="A110" i="35"/>
  <c r="FL109" i="35"/>
  <c r="FJ109" i="35"/>
  <c r="FI109" i="35"/>
  <c r="FH109" i="35"/>
  <c r="FG109" i="35"/>
  <c r="FF109" i="35"/>
  <c r="FE109" i="35"/>
  <c r="FD109" i="35"/>
  <c r="FC109" i="35"/>
  <c r="FB109" i="35"/>
  <c r="FA109" i="35"/>
  <c r="EZ109" i="35"/>
  <c r="AC109" i="35"/>
  <c r="AB109" i="35"/>
  <c r="AA109" i="35"/>
  <c r="Z109" i="35"/>
  <c r="Y109" i="35"/>
  <c r="X109" i="35"/>
  <c r="W109" i="35"/>
  <c r="V109" i="35"/>
  <c r="U109" i="35"/>
  <c r="T109" i="35"/>
  <c r="S109" i="35"/>
  <c r="R109" i="35"/>
  <c r="Q109" i="35"/>
  <c r="P109" i="35"/>
  <c r="O109" i="35"/>
  <c r="N109" i="35"/>
  <c r="M109" i="35"/>
  <c r="L109" i="35"/>
  <c r="K109" i="35"/>
  <c r="J109" i="35"/>
  <c r="I109" i="35"/>
  <c r="H109" i="35"/>
  <c r="G109" i="35"/>
  <c r="F109" i="35"/>
  <c r="E109" i="35"/>
  <c r="D109" i="35"/>
  <c r="C109" i="35"/>
  <c r="B109" i="35"/>
  <c r="A109" i="35"/>
  <c r="FL108" i="35"/>
  <c r="FJ108" i="35"/>
  <c r="FI108" i="35"/>
  <c r="FH108" i="35"/>
  <c r="FG108" i="35"/>
  <c r="FF108" i="35"/>
  <c r="FE108" i="35"/>
  <c r="FD108" i="35"/>
  <c r="FC108" i="35"/>
  <c r="FB108" i="35"/>
  <c r="FA108" i="35"/>
  <c r="EZ108" i="35"/>
  <c r="AD108" i="35"/>
  <c r="AC108" i="35"/>
  <c r="AB108" i="35"/>
  <c r="AA108" i="35"/>
  <c r="Z108" i="35"/>
  <c r="Y108" i="35"/>
  <c r="X108" i="35"/>
  <c r="W108" i="35"/>
  <c r="V108" i="35"/>
  <c r="U108" i="35"/>
  <c r="T108" i="35"/>
  <c r="S108" i="35"/>
  <c r="R108" i="35"/>
  <c r="Q108" i="35"/>
  <c r="P108" i="35"/>
  <c r="O108" i="35"/>
  <c r="N108" i="35"/>
  <c r="M108" i="35"/>
  <c r="L108" i="35"/>
  <c r="K108" i="35"/>
  <c r="J108" i="35"/>
  <c r="I108" i="35"/>
  <c r="H108" i="35"/>
  <c r="G108" i="35"/>
  <c r="F108" i="35"/>
  <c r="E108" i="35"/>
  <c r="D108" i="35"/>
  <c r="C108" i="35"/>
  <c r="B108" i="35"/>
  <c r="A108" i="35"/>
  <c r="FL111" i="30"/>
  <c r="FJ111" i="30"/>
  <c r="FI111" i="30"/>
  <c r="FH111" i="30"/>
  <c r="FG111" i="30"/>
  <c r="FF111" i="30"/>
  <c r="FE111" i="30"/>
  <c r="FC111" i="30"/>
  <c r="FB111" i="30"/>
  <c r="FA111" i="30"/>
  <c r="EZ111" i="30"/>
  <c r="AD111" i="30"/>
  <c r="AC111" i="30"/>
  <c r="AB111" i="30"/>
  <c r="AA111" i="30"/>
  <c r="Z111" i="30"/>
  <c r="Y111" i="30"/>
  <c r="X111" i="30"/>
  <c r="W111" i="30"/>
  <c r="U111" i="30"/>
  <c r="T111" i="30"/>
  <c r="S111" i="30"/>
  <c r="R111" i="30"/>
  <c r="Q111" i="30"/>
  <c r="P111" i="30"/>
  <c r="O111" i="30"/>
  <c r="N111" i="30"/>
  <c r="M111" i="30"/>
  <c r="L111" i="30"/>
  <c r="K111" i="30"/>
  <c r="J111" i="30"/>
  <c r="I111" i="30"/>
  <c r="H111" i="30"/>
  <c r="G111" i="30"/>
  <c r="F111" i="30"/>
  <c r="E111" i="30"/>
  <c r="D111" i="30"/>
  <c r="C111" i="30"/>
  <c r="B111" i="30"/>
  <c r="A111" i="30"/>
  <c r="FL110" i="30"/>
  <c r="FJ110" i="30"/>
  <c r="FI110" i="30"/>
  <c r="FH110" i="30"/>
  <c r="FG110" i="30"/>
  <c r="FF110" i="30"/>
  <c r="FE110" i="30"/>
  <c r="FC110" i="30"/>
  <c r="FB110" i="30"/>
  <c r="FA110" i="30"/>
  <c r="EZ110" i="30"/>
  <c r="AD110" i="30"/>
  <c r="AC110" i="30"/>
  <c r="AB110" i="30"/>
  <c r="AA110" i="30"/>
  <c r="Z110" i="30"/>
  <c r="Y110" i="30"/>
  <c r="X110" i="30"/>
  <c r="W110" i="30"/>
  <c r="U110" i="30"/>
  <c r="T110" i="30"/>
  <c r="S110" i="30"/>
  <c r="R110" i="30"/>
  <c r="Q110" i="30"/>
  <c r="P110" i="30"/>
  <c r="O110" i="30"/>
  <c r="N110" i="30"/>
  <c r="M110" i="30"/>
  <c r="L110" i="30"/>
  <c r="K110" i="30"/>
  <c r="J110" i="30"/>
  <c r="I110" i="30"/>
  <c r="H110" i="30"/>
  <c r="G110" i="30"/>
  <c r="F110" i="30"/>
  <c r="E110" i="30"/>
  <c r="D110" i="30"/>
  <c r="C110" i="30"/>
  <c r="B110" i="30"/>
  <c r="A110" i="30"/>
  <c r="FL109" i="30"/>
  <c r="FJ109" i="30"/>
  <c r="FI109" i="30"/>
  <c r="FH109" i="30"/>
  <c r="FG109" i="30"/>
  <c r="FF109" i="30"/>
  <c r="FE109" i="30"/>
  <c r="FC109" i="30"/>
  <c r="FB109" i="30"/>
  <c r="FA109" i="30"/>
  <c r="EZ109" i="30"/>
  <c r="AD109" i="30"/>
  <c r="AC109" i="30"/>
  <c r="AB109" i="30"/>
  <c r="AA109" i="30"/>
  <c r="Z109" i="30"/>
  <c r="Y109" i="30"/>
  <c r="X109" i="30"/>
  <c r="W109" i="30"/>
  <c r="U109" i="30"/>
  <c r="T109" i="30"/>
  <c r="S109" i="30"/>
  <c r="R109" i="30"/>
  <c r="Q109" i="30"/>
  <c r="P109" i="30"/>
  <c r="O109" i="30"/>
  <c r="N109" i="30"/>
  <c r="M109" i="30"/>
  <c r="L109" i="30"/>
  <c r="K109" i="30"/>
  <c r="J109" i="30"/>
  <c r="I109" i="30"/>
  <c r="H109" i="30"/>
  <c r="G109" i="30"/>
  <c r="F109" i="30"/>
  <c r="E109" i="30"/>
  <c r="D109" i="30"/>
  <c r="C109" i="30"/>
  <c r="B109" i="30"/>
  <c r="A109" i="30"/>
  <c r="FL108" i="30"/>
  <c r="FJ108" i="30"/>
  <c r="FI108" i="30"/>
  <c r="FH108" i="30"/>
  <c r="FG108" i="30"/>
  <c r="FF108" i="30"/>
  <c r="FE108" i="30"/>
  <c r="FC108" i="30"/>
  <c r="FB108" i="30"/>
  <c r="FA108" i="30"/>
  <c r="EZ108" i="30"/>
  <c r="AD108" i="30"/>
  <c r="AC108" i="30"/>
  <c r="AB108" i="30"/>
  <c r="AA108" i="30"/>
  <c r="Z108" i="30"/>
  <c r="Y108" i="30"/>
  <c r="X108" i="30"/>
  <c r="W108" i="30"/>
  <c r="U108" i="30"/>
  <c r="T108" i="30"/>
  <c r="S108" i="30"/>
  <c r="R108" i="30"/>
  <c r="Q108" i="30"/>
  <c r="P108" i="30"/>
  <c r="O108" i="30"/>
  <c r="N108" i="30"/>
  <c r="M108" i="30"/>
  <c r="L108" i="30"/>
  <c r="K108" i="30"/>
  <c r="J108" i="30"/>
  <c r="I108" i="30"/>
  <c r="H108" i="30"/>
  <c r="G108" i="30"/>
  <c r="F108" i="30"/>
  <c r="E108" i="30"/>
  <c r="D108" i="30"/>
  <c r="C108" i="30"/>
  <c r="B108" i="30"/>
  <c r="A108" i="30"/>
  <c r="FL111" i="27"/>
  <c r="FJ111" i="27"/>
  <c r="FH111" i="27"/>
  <c r="FF111" i="27"/>
  <c r="FE111" i="27"/>
  <c r="FC111" i="27"/>
  <c r="FA111" i="27"/>
  <c r="EZ111" i="27"/>
  <c r="AD111" i="27"/>
  <c r="AC111" i="27"/>
  <c r="AB111" i="27"/>
  <c r="AA111" i="27"/>
  <c r="Z111" i="27"/>
  <c r="Y111" i="27"/>
  <c r="X111" i="27"/>
  <c r="W111" i="27"/>
  <c r="U111" i="27"/>
  <c r="T111" i="27"/>
  <c r="S111" i="27"/>
  <c r="R111" i="27"/>
  <c r="Q111" i="27"/>
  <c r="P111" i="27"/>
  <c r="O111" i="27"/>
  <c r="N111" i="27"/>
  <c r="M111" i="27"/>
  <c r="L111" i="27"/>
  <c r="K111" i="27"/>
  <c r="J111" i="27"/>
  <c r="I111" i="27"/>
  <c r="H111" i="27"/>
  <c r="G111" i="27"/>
  <c r="F111" i="27"/>
  <c r="E111" i="27"/>
  <c r="D111" i="27"/>
  <c r="C111" i="27"/>
  <c r="B111" i="27"/>
  <c r="A111" i="27"/>
  <c r="FL110" i="27"/>
  <c r="FJ110" i="27"/>
  <c r="FH110" i="27"/>
  <c r="FF110" i="27"/>
  <c r="FE110" i="27"/>
  <c r="FC110" i="27"/>
  <c r="FA110" i="27"/>
  <c r="EZ110" i="27"/>
  <c r="AD110" i="27"/>
  <c r="AC110" i="27"/>
  <c r="AB110" i="27"/>
  <c r="AA110" i="27"/>
  <c r="Z110" i="27"/>
  <c r="Y110" i="27"/>
  <c r="X110" i="27"/>
  <c r="W110" i="27"/>
  <c r="U110" i="27"/>
  <c r="T110" i="27"/>
  <c r="S110" i="27"/>
  <c r="R110" i="27"/>
  <c r="Q110" i="27"/>
  <c r="P110" i="27"/>
  <c r="O110" i="27"/>
  <c r="N110" i="27"/>
  <c r="M110" i="27"/>
  <c r="L110" i="27"/>
  <c r="K110" i="27"/>
  <c r="J110" i="27"/>
  <c r="I110" i="27"/>
  <c r="H110" i="27"/>
  <c r="G110" i="27"/>
  <c r="F110" i="27"/>
  <c r="E110" i="27"/>
  <c r="D110" i="27"/>
  <c r="C110" i="27"/>
  <c r="B110" i="27"/>
  <c r="A110" i="27"/>
  <c r="FL109" i="27"/>
  <c r="FJ109" i="27"/>
  <c r="FH109" i="27"/>
  <c r="FF109" i="27"/>
  <c r="FE109" i="27"/>
  <c r="FC109" i="27"/>
  <c r="FA109" i="27"/>
  <c r="EZ109" i="27"/>
  <c r="AD109" i="27"/>
  <c r="AC109" i="27"/>
  <c r="AB109" i="27"/>
  <c r="AA109" i="27"/>
  <c r="Z109" i="27"/>
  <c r="Y109" i="27"/>
  <c r="X109" i="27"/>
  <c r="W109" i="27"/>
  <c r="U109" i="27"/>
  <c r="T109" i="27"/>
  <c r="S109" i="27"/>
  <c r="R109" i="27"/>
  <c r="Q109" i="27"/>
  <c r="P109" i="27"/>
  <c r="O109" i="27"/>
  <c r="N109" i="27"/>
  <c r="M109" i="27"/>
  <c r="L109" i="27"/>
  <c r="K109" i="27"/>
  <c r="J109" i="27"/>
  <c r="I109" i="27"/>
  <c r="H109" i="27"/>
  <c r="G109" i="27"/>
  <c r="F109" i="27"/>
  <c r="E109" i="27"/>
  <c r="D109" i="27"/>
  <c r="C109" i="27"/>
  <c r="B109" i="27"/>
  <c r="A109" i="27"/>
  <c r="FL108" i="27"/>
  <c r="FJ108" i="27"/>
  <c r="FH108" i="27"/>
  <c r="FF108" i="27"/>
  <c r="FE108" i="27"/>
  <c r="FC108" i="27"/>
  <c r="FA108" i="27"/>
  <c r="EZ108" i="27"/>
  <c r="AD108" i="27"/>
  <c r="AC108" i="27"/>
  <c r="AB108" i="27"/>
  <c r="AA108" i="27"/>
  <c r="Z108" i="27"/>
  <c r="Y108" i="27"/>
  <c r="X108" i="27"/>
  <c r="W108" i="27"/>
  <c r="U108" i="27"/>
  <c r="T108" i="27"/>
  <c r="S108" i="27"/>
  <c r="R108" i="27"/>
  <c r="Q108" i="27"/>
  <c r="P108" i="27"/>
  <c r="O108" i="27"/>
  <c r="N108" i="27"/>
  <c r="M108" i="27"/>
  <c r="L108" i="27"/>
  <c r="K108" i="27"/>
  <c r="J108" i="27"/>
  <c r="I108" i="27"/>
  <c r="H108" i="27"/>
  <c r="G108" i="27"/>
  <c r="F108" i="27"/>
  <c r="E108" i="27"/>
  <c r="D108" i="27"/>
  <c r="C108" i="27"/>
  <c r="B108" i="27"/>
  <c r="A108" i="27"/>
  <c r="FJ111" i="11"/>
  <c r="FI111" i="11"/>
  <c r="FC111" i="11"/>
  <c r="FA111" i="11"/>
  <c r="AD111" i="11"/>
  <c r="AC111" i="11"/>
  <c r="AB111" i="11"/>
  <c r="AA111" i="11"/>
  <c r="Z111" i="11"/>
  <c r="Y111" i="11"/>
  <c r="X111" i="11"/>
  <c r="W111" i="11"/>
  <c r="U111" i="11"/>
  <c r="T111" i="11"/>
  <c r="S111" i="11"/>
  <c r="R111" i="11"/>
  <c r="O111" i="11"/>
  <c r="N111" i="11"/>
  <c r="M111" i="11"/>
  <c r="J111" i="11"/>
  <c r="I111" i="11"/>
  <c r="H111" i="11"/>
  <c r="G111" i="11"/>
  <c r="F111" i="11"/>
  <c r="E111" i="11"/>
  <c r="D111" i="11"/>
  <c r="B111" i="11"/>
  <c r="A111" i="11"/>
  <c r="FJ110" i="11"/>
  <c r="FI110" i="11"/>
  <c r="FC110" i="11"/>
  <c r="FA110" i="11"/>
  <c r="AC110" i="11"/>
  <c r="AB110" i="11"/>
  <c r="AA110" i="11"/>
  <c r="Z110" i="11"/>
  <c r="Y110" i="11"/>
  <c r="X110" i="11"/>
  <c r="W110" i="11"/>
  <c r="U110" i="11"/>
  <c r="T110" i="11"/>
  <c r="S110" i="11"/>
  <c r="R110" i="11"/>
  <c r="O110" i="11"/>
  <c r="N110" i="11"/>
  <c r="M110" i="11"/>
  <c r="J110" i="11"/>
  <c r="I110" i="11"/>
  <c r="H110" i="11"/>
  <c r="G110" i="11"/>
  <c r="F110" i="11"/>
  <c r="E110" i="11"/>
  <c r="D110" i="11"/>
  <c r="B110" i="11"/>
  <c r="A110" i="11"/>
  <c r="FJ109" i="11"/>
  <c r="FI109" i="11"/>
  <c r="FC109" i="11"/>
  <c r="FA109" i="11"/>
  <c r="AC109" i="11"/>
  <c r="AB109" i="11"/>
  <c r="AA109" i="11"/>
  <c r="Z109" i="11"/>
  <c r="Y109" i="11"/>
  <c r="X109" i="11"/>
  <c r="W109" i="11"/>
  <c r="U109" i="11"/>
  <c r="T109" i="11"/>
  <c r="S109" i="11"/>
  <c r="R109" i="11"/>
  <c r="O109" i="11"/>
  <c r="N109" i="11"/>
  <c r="M109" i="11"/>
  <c r="J109" i="11"/>
  <c r="I109" i="11"/>
  <c r="H109" i="11"/>
  <c r="G109" i="11"/>
  <c r="F109" i="11"/>
  <c r="E109" i="11"/>
  <c r="D109" i="11"/>
  <c r="B109" i="11"/>
  <c r="A109" i="11"/>
  <c r="FJ108" i="11"/>
  <c r="FI108" i="11"/>
  <c r="FC108" i="11"/>
  <c r="FA108" i="11"/>
  <c r="AC108" i="11"/>
  <c r="AB108" i="11"/>
  <c r="AA108" i="11"/>
  <c r="Z108" i="11"/>
  <c r="Y108" i="11"/>
  <c r="X108" i="11"/>
  <c r="W108" i="11"/>
  <c r="U108" i="11"/>
  <c r="T108" i="11"/>
  <c r="S108" i="11"/>
  <c r="R108" i="11"/>
  <c r="O108" i="11"/>
  <c r="N108" i="11"/>
  <c r="M108" i="11"/>
  <c r="J108" i="11"/>
  <c r="I108" i="11"/>
  <c r="H108" i="11"/>
  <c r="G108" i="11"/>
  <c r="F108" i="11"/>
  <c r="E108" i="11"/>
  <c r="D108" i="11"/>
  <c r="B108" i="11"/>
  <c r="A108" i="11"/>
  <c r="C131" i="33"/>
  <c r="C130" i="33"/>
  <c r="C129" i="33"/>
  <c r="C128" i="33"/>
  <c r="C127" i="33"/>
  <c r="C126" i="33"/>
  <c r="C125" i="33"/>
  <c r="C124" i="33"/>
  <c r="C123" i="33"/>
  <c r="FL106" i="9"/>
  <c r="FL103" i="9"/>
  <c r="FL102" i="9"/>
  <c r="FL100" i="9"/>
  <c r="FL98" i="9"/>
  <c r="FL95" i="9"/>
  <c r="FL94" i="9"/>
  <c r="FL93" i="9"/>
  <c r="FL90" i="9"/>
  <c r="FI107" i="31"/>
  <c r="FH107" i="31"/>
  <c r="FG107" i="31"/>
  <c r="FF107" i="31"/>
  <c r="FE107" i="31"/>
  <c r="FD107" i="31"/>
  <c r="FC107" i="31"/>
  <c r="FB107" i="31"/>
  <c r="FA107" i="31"/>
  <c r="EZ107" i="31"/>
  <c r="AD107" i="31"/>
  <c r="AC107" i="31"/>
  <c r="AB107" i="31"/>
  <c r="AA107" i="31"/>
  <c r="Z107" i="31"/>
  <c r="Y107" i="31"/>
  <c r="X107" i="31"/>
  <c r="W107" i="31"/>
  <c r="U107" i="31"/>
  <c r="T107" i="31"/>
  <c r="S107" i="31"/>
  <c r="R107" i="31"/>
  <c r="Q107" i="31"/>
  <c r="P107" i="31"/>
  <c r="O107" i="31"/>
  <c r="N107" i="31"/>
  <c r="M107" i="31"/>
  <c r="L107" i="31"/>
  <c r="K107" i="31"/>
  <c r="J107" i="31"/>
  <c r="I107" i="31"/>
  <c r="H107" i="31"/>
  <c r="G107" i="31"/>
  <c r="F107" i="31"/>
  <c r="E107" i="31"/>
  <c r="D107" i="31"/>
  <c r="B107" i="31"/>
  <c r="A107" i="31"/>
  <c r="FL106" i="31"/>
  <c r="FI106" i="31"/>
  <c r="FH106" i="31"/>
  <c r="FG106" i="31"/>
  <c r="FF106" i="31"/>
  <c r="FE106" i="31"/>
  <c r="FD106" i="31"/>
  <c r="FC106" i="31"/>
  <c r="FB106" i="31"/>
  <c r="FA106" i="31"/>
  <c r="EZ106" i="31"/>
  <c r="AC106" i="31"/>
  <c r="AB106" i="31"/>
  <c r="AA106" i="31"/>
  <c r="Z106" i="31"/>
  <c r="Y106" i="31"/>
  <c r="X106" i="31"/>
  <c r="W106" i="31"/>
  <c r="U106" i="31"/>
  <c r="T106" i="31"/>
  <c r="S106" i="31"/>
  <c r="R106" i="31"/>
  <c r="Q106" i="31"/>
  <c r="P106" i="31"/>
  <c r="O106" i="31"/>
  <c r="N106" i="31"/>
  <c r="M106" i="31"/>
  <c r="L106" i="31"/>
  <c r="K106" i="31"/>
  <c r="J106" i="31"/>
  <c r="I106" i="31"/>
  <c r="H106" i="31"/>
  <c r="G106" i="31"/>
  <c r="F106" i="31"/>
  <c r="E106" i="31"/>
  <c r="D106" i="31"/>
  <c r="B106" i="31"/>
  <c r="A106" i="31"/>
  <c r="FI105" i="31"/>
  <c r="FH105" i="31"/>
  <c r="FG105" i="31"/>
  <c r="FF105" i="31"/>
  <c r="FE105" i="31"/>
  <c r="FD105" i="31"/>
  <c r="FC105" i="31"/>
  <c r="FB105" i="31"/>
  <c r="FA105" i="31"/>
  <c r="EZ105" i="31"/>
  <c r="AC105" i="31"/>
  <c r="AB105" i="31"/>
  <c r="AA105" i="31"/>
  <c r="Z105" i="31"/>
  <c r="Y105" i="31"/>
  <c r="X105" i="31"/>
  <c r="W105" i="31"/>
  <c r="U105" i="31"/>
  <c r="T105" i="31"/>
  <c r="S105" i="31"/>
  <c r="R105" i="31"/>
  <c r="Q105" i="31"/>
  <c r="P105" i="31"/>
  <c r="O105" i="31"/>
  <c r="N105" i="31"/>
  <c r="M105" i="31"/>
  <c r="L105" i="31"/>
  <c r="K105" i="31"/>
  <c r="J105" i="31"/>
  <c r="I105" i="31"/>
  <c r="H105" i="31"/>
  <c r="G105" i="31"/>
  <c r="F105" i="31"/>
  <c r="E105" i="31"/>
  <c r="D105" i="31"/>
  <c r="B105" i="31"/>
  <c r="A105" i="31"/>
  <c r="FI104" i="31"/>
  <c r="FH104" i="31"/>
  <c r="FG104" i="31"/>
  <c r="FF104" i="31"/>
  <c r="FE104" i="31"/>
  <c r="FD104" i="31"/>
  <c r="FC104" i="31"/>
  <c r="FB104" i="31"/>
  <c r="FA104" i="31"/>
  <c r="EZ104" i="31"/>
  <c r="AC104" i="31"/>
  <c r="AB104" i="31"/>
  <c r="AA104" i="31"/>
  <c r="Z104" i="31"/>
  <c r="Y104" i="31"/>
  <c r="X104" i="31"/>
  <c r="W104" i="31"/>
  <c r="U104" i="31"/>
  <c r="T104" i="31"/>
  <c r="S104" i="31"/>
  <c r="R104" i="31"/>
  <c r="Q104" i="31"/>
  <c r="P104" i="31"/>
  <c r="O104" i="31"/>
  <c r="N104" i="31"/>
  <c r="M104" i="31"/>
  <c r="L104" i="31"/>
  <c r="K104" i="31"/>
  <c r="J104" i="31"/>
  <c r="I104" i="31"/>
  <c r="H104" i="31"/>
  <c r="G104" i="31"/>
  <c r="F104" i="31"/>
  <c r="E104" i="31"/>
  <c r="D104" i="31"/>
  <c r="B104" i="31"/>
  <c r="A104" i="31"/>
  <c r="FL103" i="31"/>
  <c r="FI103" i="31"/>
  <c r="FH103" i="31"/>
  <c r="FG103" i="31"/>
  <c r="FF103" i="31"/>
  <c r="FE103" i="31"/>
  <c r="FD103" i="31"/>
  <c r="FC103" i="31"/>
  <c r="FB103" i="31"/>
  <c r="FA103" i="31"/>
  <c r="EZ103" i="31"/>
  <c r="AD103" i="31"/>
  <c r="AC103" i="31"/>
  <c r="AB103" i="31"/>
  <c r="AA103" i="31"/>
  <c r="Z103" i="31"/>
  <c r="Y103" i="31"/>
  <c r="X103" i="31"/>
  <c r="W103" i="31"/>
  <c r="U103" i="31"/>
  <c r="T103" i="31"/>
  <c r="S103" i="31"/>
  <c r="R103" i="31"/>
  <c r="Q103" i="31"/>
  <c r="P103" i="31"/>
  <c r="O103" i="31"/>
  <c r="N103" i="31"/>
  <c r="M103" i="31"/>
  <c r="L103" i="31"/>
  <c r="K103" i="31"/>
  <c r="J103" i="31"/>
  <c r="I103" i="31"/>
  <c r="H103" i="31"/>
  <c r="G103" i="31"/>
  <c r="F103" i="31"/>
  <c r="E103" i="31"/>
  <c r="D103" i="31"/>
  <c r="B103" i="31"/>
  <c r="A103" i="31"/>
  <c r="FL102" i="31"/>
  <c r="FI102" i="31"/>
  <c r="FH102" i="31"/>
  <c r="FG102" i="31"/>
  <c r="FF102" i="31"/>
  <c r="FE102" i="31"/>
  <c r="FD102" i="31"/>
  <c r="FC102" i="31"/>
  <c r="FB102" i="31"/>
  <c r="FA102" i="31"/>
  <c r="EZ102" i="31"/>
  <c r="AD102" i="31"/>
  <c r="AC102" i="31"/>
  <c r="AB102" i="31"/>
  <c r="AA102" i="31"/>
  <c r="Z102" i="31"/>
  <c r="Y102" i="31"/>
  <c r="X102" i="31"/>
  <c r="W102" i="31"/>
  <c r="U102" i="31"/>
  <c r="T102" i="31"/>
  <c r="S102" i="31"/>
  <c r="R102" i="31"/>
  <c r="Q102" i="31"/>
  <c r="P102" i="31"/>
  <c r="O102" i="31"/>
  <c r="N102" i="31"/>
  <c r="M102" i="31"/>
  <c r="L102" i="31"/>
  <c r="K102" i="31"/>
  <c r="J102" i="31"/>
  <c r="I102" i="31"/>
  <c r="H102" i="31"/>
  <c r="G102" i="31"/>
  <c r="F102" i="31"/>
  <c r="E102" i="31"/>
  <c r="D102" i="31"/>
  <c r="B102" i="31"/>
  <c r="A102" i="31"/>
  <c r="FI101" i="31"/>
  <c r="FH101" i="31"/>
  <c r="FG101" i="31"/>
  <c r="FF101" i="31"/>
  <c r="FE101" i="31"/>
  <c r="FD101" i="31"/>
  <c r="FC101" i="31"/>
  <c r="FB101" i="31"/>
  <c r="FA101" i="31"/>
  <c r="EZ101" i="31"/>
  <c r="AC101" i="31"/>
  <c r="AB101" i="31"/>
  <c r="AA101" i="31"/>
  <c r="Z101" i="31"/>
  <c r="Y101" i="31"/>
  <c r="X101" i="31"/>
  <c r="W101" i="31"/>
  <c r="U101" i="31"/>
  <c r="T101" i="31"/>
  <c r="S101" i="31"/>
  <c r="R101" i="31"/>
  <c r="Q101" i="31"/>
  <c r="P101" i="31"/>
  <c r="O101" i="31"/>
  <c r="N101" i="31"/>
  <c r="M101" i="31"/>
  <c r="L101" i="31"/>
  <c r="K101" i="31"/>
  <c r="J101" i="31"/>
  <c r="I101" i="31"/>
  <c r="H101" i="31"/>
  <c r="G101" i="31"/>
  <c r="F101" i="31"/>
  <c r="E101" i="31"/>
  <c r="D101" i="31"/>
  <c r="B101" i="31"/>
  <c r="A101" i="31"/>
  <c r="FL100" i="31"/>
  <c r="FI100" i="31"/>
  <c r="FH100" i="31"/>
  <c r="FG100" i="31"/>
  <c r="FF100" i="31"/>
  <c r="FE100" i="31"/>
  <c r="FD100" i="31"/>
  <c r="FC100" i="31"/>
  <c r="FB100" i="31"/>
  <c r="FA100" i="31"/>
  <c r="EZ100" i="31"/>
  <c r="AD100" i="31"/>
  <c r="AC100" i="31"/>
  <c r="AB100" i="31"/>
  <c r="AA100" i="31"/>
  <c r="Z100" i="31"/>
  <c r="Y100" i="31"/>
  <c r="X100" i="31"/>
  <c r="W100" i="31"/>
  <c r="U100" i="31"/>
  <c r="T100" i="31"/>
  <c r="S100" i="31"/>
  <c r="R100" i="31"/>
  <c r="Q100" i="31"/>
  <c r="P100" i="31"/>
  <c r="O100" i="31"/>
  <c r="N100" i="31"/>
  <c r="M100" i="31"/>
  <c r="L100" i="31"/>
  <c r="K100" i="31"/>
  <c r="J100" i="31"/>
  <c r="I100" i="31"/>
  <c r="H100" i="31"/>
  <c r="G100" i="31"/>
  <c r="F100" i="31"/>
  <c r="E100" i="31"/>
  <c r="D100" i="31"/>
  <c r="B100" i="31"/>
  <c r="A100" i="31"/>
  <c r="FI99" i="31"/>
  <c r="FH99" i="31"/>
  <c r="FG99" i="31"/>
  <c r="FF99" i="31"/>
  <c r="FE99" i="31"/>
  <c r="FD99" i="31"/>
  <c r="FC99" i="31"/>
  <c r="FB99" i="31"/>
  <c r="FA99" i="31"/>
  <c r="EZ99" i="31"/>
  <c r="AD99" i="31"/>
  <c r="AC99" i="31"/>
  <c r="AB99" i="31"/>
  <c r="AA99" i="31"/>
  <c r="Z99" i="31"/>
  <c r="Y99" i="31"/>
  <c r="X99" i="31"/>
  <c r="W99" i="31"/>
  <c r="U99" i="31"/>
  <c r="T99" i="31"/>
  <c r="S99" i="31"/>
  <c r="R99" i="31"/>
  <c r="Q99" i="31"/>
  <c r="P99" i="31"/>
  <c r="O99" i="31"/>
  <c r="N99" i="31"/>
  <c r="M99" i="31"/>
  <c r="L99" i="31"/>
  <c r="K99" i="31"/>
  <c r="J99" i="31"/>
  <c r="I99" i="31"/>
  <c r="H99" i="31"/>
  <c r="G99" i="31"/>
  <c r="F99" i="31"/>
  <c r="E99" i="31"/>
  <c r="D99" i="31"/>
  <c r="B99" i="31"/>
  <c r="A99" i="31"/>
  <c r="FL98" i="31"/>
  <c r="FI98" i="31"/>
  <c r="FH98" i="31"/>
  <c r="FG98" i="31"/>
  <c r="FF98" i="31"/>
  <c r="FE98" i="31"/>
  <c r="FD98" i="31"/>
  <c r="FC98" i="31"/>
  <c r="FB98" i="31"/>
  <c r="FA98" i="31"/>
  <c r="EZ98" i="31"/>
  <c r="AC98" i="31"/>
  <c r="AB98" i="31"/>
  <c r="AA98" i="31"/>
  <c r="Z98" i="31"/>
  <c r="Y98" i="31"/>
  <c r="X98" i="31"/>
  <c r="W98" i="31"/>
  <c r="U98" i="31"/>
  <c r="T98" i="31"/>
  <c r="S98" i="31"/>
  <c r="R98" i="31"/>
  <c r="Q98" i="31"/>
  <c r="P98" i="31"/>
  <c r="O98" i="31"/>
  <c r="N98" i="31"/>
  <c r="M98" i="31"/>
  <c r="L98" i="31"/>
  <c r="K98" i="31"/>
  <c r="J98" i="31"/>
  <c r="I98" i="31"/>
  <c r="H98" i="31"/>
  <c r="G98" i="31"/>
  <c r="F98" i="31"/>
  <c r="E98" i="31"/>
  <c r="D98" i="31"/>
  <c r="B98" i="31"/>
  <c r="A98" i="31"/>
  <c r="FI97" i="31"/>
  <c r="FH97" i="31"/>
  <c r="FG97" i="31"/>
  <c r="FF97" i="31"/>
  <c r="FE97" i="31"/>
  <c r="FD97" i="31"/>
  <c r="FC97" i="31"/>
  <c r="FB97" i="31"/>
  <c r="FA97" i="31"/>
  <c r="EZ97" i="31"/>
  <c r="AC97" i="31"/>
  <c r="AB97" i="31"/>
  <c r="AA97" i="31"/>
  <c r="Z97" i="31"/>
  <c r="Y97" i="31"/>
  <c r="X97" i="31"/>
  <c r="W97" i="31"/>
  <c r="U97" i="31"/>
  <c r="T97" i="31"/>
  <c r="S97" i="31"/>
  <c r="R97" i="31"/>
  <c r="Q97" i="31"/>
  <c r="P97" i="31"/>
  <c r="O97" i="31"/>
  <c r="N97" i="31"/>
  <c r="M97" i="31"/>
  <c r="L97" i="31"/>
  <c r="K97" i="31"/>
  <c r="J97" i="31"/>
  <c r="I97" i="31"/>
  <c r="H97" i="31"/>
  <c r="G97" i="31"/>
  <c r="F97" i="31"/>
  <c r="E97" i="31"/>
  <c r="D97" i="31"/>
  <c r="B97" i="31"/>
  <c r="A97" i="31"/>
  <c r="FI96" i="31"/>
  <c r="FH96" i="31"/>
  <c r="FG96" i="31"/>
  <c r="FF96" i="31"/>
  <c r="FE96" i="31"/>
  <c r="FD96" i="31"/>
  <c r="FC96" i="31"/>
  <c r="FB96" i="31"/>
  <c r="FA96" i="31"/>
  <c r="EZ96" i="31"/>
  <c r="AC96" i="31"/>
  <c r="AB96" i="31"/>
  <c r="AA96" i="31"/>
  <c r="Z96" i="31"/>
  <c r="Y96" i="31"/>
  <c r="X96" i="31"/>
  <c r="W96" i="31"/>
  <c r="U96" i="31"/>
  <c r="T96" i="31"/>
  <c r="S96" i="31"/>
  <c r="R96" i="31"/>
  <c r="Q96" i="31"/>
  <c r="P96" i="31"/>
  <c r="O96" i="31"/>
  <c r="N96" i="31"/>
  <c r="M96" i="31"/>
  <c r="L96" i="31"/>
  <c r="K96" i="31"/>
  <c r="J96" i="31"/>
  <c r="I96" i="31"/>
  <c r="H96" i="31"/>
  <c r="G96" i="31"/>
  <c r="F96" i="31"/>
  <c r="E96" i="31"/>
  <c r="D96" i="31"/>
  <c r="B96" i="31"/>
  <c r="A96" i="31"/>
  <c r="FL95" i="31"/>
  <c r="FI95" i="31"/>
  <c r="FH95" i="31"/>
  <c r="FG95" i="31"/>
  <c r="FF95" i="31"/>
  <c r="FE95" i="31"/>
  <c r="FD95" i="31"/>
  <c r="FC95" i="31"/>
  <c r="FB95" i="31"/>
  <c r="FA95" i="31"/>
  <c r="EZ95" i="31"/>
  <c r="AD95" i="31"/>
  <c r="AC95" i="31"/>
  <c r="AB95" i="31"/>
  <c r="AA95" i="31"/>
  <c r="Z95" i="31"/>
  <c r="Y95" i="31"/>
  <c r="X95" i="31"/>
  <c r="W95" i="31"/>
  <c r="U95" i="31"/>
  <c r="T95" i="31"/>
  <c r="S95" i="31"/>
  <c r="R95" i="31"/>
  <c r="Q95" i="31"/>
  <c r="P95" i="31"/>
  <c r="O95" i="31"/>
  <c r="N95" i="31"/>
  <c r="M95" i="31"/>
  <c r="L95" i="31"/>
  <c r="K95" i="31"/>
  <c r="J95" i="31"/>
  <c r="I95" i="31"/>
  <c r="H95" i="31"/>
  <c r="G95" i="31"/>
  <c r="F95" i="31"/>
  <c r="E95" i="31"/>
  <c r="D95" i="31"/>
  <c r="B95" i="31"/>
  <c r="A95" i="31"/>
  <c r="FL94" i="31"/>
  <c r="FI94" i="31"/>
  <c r="FH94" i="31"/>
  <c r="FG94" i="31"/>
  <c r="FF94" i="31"/>
  <c r="FE94" i="31"/>
  <c r="FD94" i="31"/>
  <c r="FC94" i="31"/>
  <c r="FB94" i="31"/>
  <c r="FA94" i="31"/>
  <c r="EZ94" i="31"/>
  <c r="AD94" i="31"/>
  <c r="AC94" i="31"/>
  <c r="AB94" i="31"/>
  <c r="AA94" i="31"/>
  <c r="Z94" i="31"/>
  <c r="Y94" i="31"/>
  <c r="X94" i="31"/>
  <c r="W94" i="31"/>
  <c r="U94" i="31"/>
  <c r="T94" i="31"/>
  <c r="S94" i="31"/>
  <c r="R94" i="31"/>
  <c r="Q94" i="31"/>
  <c r="P94" i="31"/>
  <c r="O94" i="31"/>
  <c r="N94" i="31"/>
  <c r="M94" i="31"/>
  <c r="L94" i="31"/>
  <c r="K94" i="31"/>
  <c r="J94" i="31"/>
  <c r="I94" i="31"/>
  <c r="H94" i="31"/>
  <c r="G94" i="31"/>
  <c r="F94" i="31"/>
  <c r="E94" i="31"/>
  <c r="D94" i="31"/>
  <c r="B94" i="31"/>
  <c r="A94" i="31"/>
  <c r="FL93" i="31"/>
  <c r="FI93" i="31"/>
  <c r="FH93" i="31"/>
  <c r="FG93" i="31"/>
  <c r="FF93" i="31"/>
  <c r="FE93" i="31"/>
  <c r="FD93" i="31"/>
  <c r="FC93" i="31"/>
  <c r="FB93" i="31"/>
  <c r="FA93" i="31"/>
  <c r="EZ93" i="31"/>
  <c r="AC93" i="31"/>
  <c r="AB93" i="31"/>
  <c r="AA93" i="31"/>
  <c r="Z93" i="31"/>
  <c r="Y93" i="31"/>
  <c r="X93" i="31"/>
  <c r="W93" i="31"/>
  <c r="U93" i="31"/>
  <c r="T93" i="31"/>
  <c r="S93" i="31"/>
  <c r="R93" i="31"/>
  <c r="Q93" i="31"/>
  <c r="P93" i="31"/>
  <c r="O93" i="31"/>
  <c r="N93" i="31"/>
  <c r="M93" i="31"/>
  <c r="L93" i="31"/>
  <c r="K93" i="31"/>
  <c r="J93" i="31"/>
  <c r="I93" i="31"/>
  <c r="H93" i="31"/>
  <c r="G93" i="31"/>
  <c r="F93" i="31"/>
  <c r="E93" i="31"/>
  <c r="D93" i="31"/>
  <c r="B93" i="31"/>
  <c r="A93" i="31"/>
  <c r="FI92" i="31"/>
  <c r="FH92" i="31"/>
  <c r="FG92" i="31"/>
  <c r="FF92" i="31"/>
  <c r="FE92" i="31"/>
  <c r="FD92" i="31"/>
  <c r="FC92" i="31"/>
  <c r="FB92" i="31"/>
  <c r="FA92" i="31"/>
  <c r="EZ92" i="31"/>
  <c r="AD92" i="31"/>
  <c r="AC92" i="31"/>
  <c r="AB92" i="31"/>
  <c r="AA92" i="31"/>
  <c r="Z92" i="31"/>
  <c r="Y92" i="31"/>
  <c r="X92" i="31"/>
  <c r="W92" i="31"/>
  <c r="U92" i="31"/>
  <c r="T92" i="31"/>
  <c r="S92" i="31"/>
  <c r="R92" i="31"/>
  <c r="Q92" i="31"/>
  <c r="P92" i="31"/>
  <c r="O92" i="31"/>
  <c r="N92" i="31"/>
  <c r="M92" i="31"/>
  <c r="L92" i="31"/>
  <c r="K92" i="31"/>
  <c r="J92" i="31"/>
  <c r="I92" i="31"/>
  <c r="H92" i="31"/>
  <c r="G92" i="31"/>
  <c r="F92" i="31"/>
  <c r="E92" i="31"/>
  <c r="D92" i="31"/>
  <c r="B92" i="31"/>
  <c r="A92" i="31"/>
  <c r="FI91" i="31"/>
  <c r="FH91" i="31"/>
  <c r="FG91" i="31"/>
  <c r="FF91" i="31"/>
  <c r="FE91" i="31"/>
  <c r="FD91" i="31"/>
  <c r="FC91" i="31"/>
  <c r="FB91" i="31"/>
  <c r="FA91" i="31"/>
  <c r="EZ91" i="31"/>
  <c r="AD91" i="31"/>
  <c r="AC91" i="31"/>
  <c r="AB91" i="31"/>
  <c r="AA91" i="31"/>
  <c r="Z91" i="31"/>
  <c r="Y91" i="31"/>
  <c r="X91" i="31"/>
  <c r="W91" i="31"/>
  <c r="U91" i="31"/>
  <c r="T91" i="31"/>
  <c r="S91" i="31"/>
  <c r="R91" i="31"/>
  <c r="Q91" i="31"/>
  <c r="P91" i="31"/>
  <c r="O91" i="31"/>
  <c r="N91" i="31"/>
  <c r="M91" i="31"/>
  <c r="L91" i="31"/>
  <c r="K91" i="31"/>
  <c r="J91" i="31"/>
  <c r="I91" i="31"/>
  <c r="H91" i="31"/>
  <c r="G91" i="31"/>
  <c r="F91" i="31"/>
  <c r="E91" i="31"/>
  <c r="D91" i="31"/>
  <c r="B91" i="31"/>
  <c r="A91" i="31"/>
  <c r="FL90" i="31"/>
  <c r="FI90" i="31"/>
  <c r="FH90" i="31"/>
  <c r="FG90" i="31"/>
  <c r="FF90" i="31"/>
  <c r="FE90" i="31"/>
  <c r="FD90" i="31"/>
  <c r="FC90" i="31"/>
  <c r="FB90" i="31"/>
  <c r="FA90" i="31"/>
  <c r="EZ90" i="31"/>
  <c r="AC90" i="31"/>
  <c r="AB90" i="31"/>
  <c r="AA90" i="31"/>
  <c r="Z90" i="31"/>
  <c r="Y90" i="31"/>
  <c r="X90" i="31"/>
  <c r="W90" i="31"/>
  <c r="U90" i="31"/>
  <c r="T90" i="31"/>
  <c r="S90" i="31"/>
  <c r="R90" i="31"/>
  <c r="Q90" i="31"/>
  <c r="P90" i="31"/>
  <c r="O90" i="31"/>
  <c r="N90" i="31"/>
  <c r="M90" i="31"/>
  <c r="L90" i="31"/>
  <c r="K90" i="31"/>
  <c r="J90" i="31"/>
  <c r="I90" i="31"/>
  <c r="H90" i="31"/>
  <c r="G90" i="31"/>
  <c r="F90" i="31"/>
  <c r="E90" i="31"/>
  <c r="D90" i="31"/>
  <c r="B90" i="31"/>
  <c r="A90" i="31"/>
  <c r="FJ107" i="35"/>
  <c r="FI107" i="35"/>
  <c r="FH107" i="35"/>
  <c r="FG107" i="35"/>
  <c r="FF107" i="35"/>
  <c r="FE107" i="35"/>
  <c r="FD107" i="35"/>
  <c r="FC107" i="35"/>
  <c r="FB107" i="35"/>
  <c r="FA107" i="35"/>
  <c r="EZ107" i="35"/>
  <c r="AD107" i="35"/>
  <c r="AC107" i="35"/>
  <c r="AB107" i="35"/>
  <c r="AA107" i="35"/>
  <c r="Z107" i="35"/>
  <c r="Y107" i="35"/>
  <c r="X107" i="35"/>
  <c r="W107" i="35"/>
  <c r="V107" i="35"/>
  <c r="U107" i="35"/>
  <c r="T107" i="35"/>
  <c r="S107" i="35"/>
  <c r="R107" i="35"/>
  <c r="Q107" i="35"/>
  <c r="P107" i="35"/>
  <c r="O107" i="35"/>
  <c r="N107" i="35"/>
  <c r="M107" i="35"/>
  <c r="L107" i="35"/>
  <c r="K107" i="35"/>
  <c r="J107" i="35"/>
  <c r="I107" i="35"/>
  <c r="H107" i="35"/>
  <c r="G107" i="35"/>
  <c r="F107" i="35"/>
  <c r="E107" i="35"/>
  <c r="D107" i="35"/>
  <c r="C107" i="35"/>
  <c r="B107" i="35"/>
  <c r="A107" i="35"/>
  <c r="FL106" i="35"/>
  <c r="FJ106" i="35"/>
  <c r="FI106" i="35"/>
  <c r="FH106" i="35"/>
  <c r="FG106" i="35"/>
  <c r="FF106" i="35"/>
  <c r="FE106" i="35"/>
  <c r="FD106" i="35"/>
  <c r="FC106" i="35"/>
  <c r="FB106" i="35"/>
  <c r="FA106" i="35"/>
  <c r="EZ106" i="35"/>
  <c r="AD106" i="35"/>
  <c r="AC106" i="35"/>
  <c r="AB106" i="35"/>
  <c r="AA106" i="35"/>
  <c r="Z106" i="35"/>
  <c r="Y106" i="35"/>
  <c r="X106" i="35"/>
  <c r="W106" i="35"/>
  <c r="V106" i="35"/>
  <c r="U106" i="35"/>
  <c r="T106" i="35"/>
  <c r="S106" i="35"/>
  <c r="R106" i="35"/>
  <c r="Q106" i="35"/>
  <c r="P106" i="35"/>
  <c r="O106" i="35"/>
  <c r="N106" i="35"/>
  <c r="M106" i="35"/>
  <c r="L106" i="35"/>
  <c r="K106" i="35"/>
  <c r="J106" i="35"/>
  <c r="I106" i="35"/>
  <c r="H106" i="35"/>
  <c r="G106" i="35"/>
  <c r="F106" i="35"/>
  <c r="E106" i="35"/>
  <c r="D106" i="35"/>
  <c r="C106" i="35"/>
  <c r="B106" i="35"/>
  <c r="A106" i="35"/>
  <c r="FJ105" i="35"/>
  <c r="FI105" i="35"/>
  <c r="FH105" i="35"/>
  <c r="FG105" i="35"/>
  <c r="FF105" i="35"/>
  <c r="FE105" i="35"/>
  <c r="FD105" i="35"/>
  <c r="FC105" i="35"/>
  <c r="FB105" i="35"/>
  <c r="FA105" i="35"/>
  <c r="EZ105" i="35"/>
  <c r="AD105" i="35"/>
  <c r="AC105" i="35"/>
  <c r="AB105" i="35"/>
  <c r="AA105" i="35"/>
  <c r="Z105" i="35"/>
  <c r="Y105" i="35"/>
  <c r="X105" i="35"/>
  <c r="W105" i="35"/>
  <c r="V105" i="35"/>
  <c r="U105" i="35"/>
  <c r="T105" i="35"/>
  <c r="S105" i="35"/>
  <c r="R105" i="35"/>
  <c r="Q105" i="35"/>
  <c r="P105" i="35"/>
  <c r="O105" i="35"/>
  <c r="N105" i="35"/>
  <c r="M105" i="35"/>
  <c r="L105" i="35"/>
  <c r="K105" i="35"/>
  <c r="J105" i="35"/>
  <c r="I105" i="35"/>
  <c r="H105" i="35"/>
  <c r="G105" i="35"/>
  <c r="F105" i="35"/>
  <c r="E105" i="35"/>
  <c r="D105" i="35"/>
  <c r="C105" i="35"/>
  <c r="B105" i="35"/>
  <c r="A105" i="35"/>
  <c r="FJ104" i="35"/>
  <c r="FI104" i="35"/>
  <c r="FH104" i="35"/>
  <c r="FG104" i="35"/>
  <c r="FF104" i="35"/>
  <c r="FE104" i="35"/>
  <c r="FD104" i="35"/>
  <c r="FC104" i="35"/>
  <c r="FB104" i="35"/>
  <c r="FA104" i="35"/>
  <c r="EZ104" i="35"/>
  <c r="AD104" i="35"/>
  <c r="AC104" i="35"/>
  <c r="AB104" i="35"/>
  <c r="AA104" i="35"/>
  <c r="Z104" i="35"/>
  <c r="Y104" i="35"/>
  <c r="X104" i="35"/>
  <c r="W104" i="35"/>
  <c r="V104" i="35"/>
  <c r="U104" i="35"/>
  <c r="T104" i="35"/>
  <c r="S104" i="35"/>
  <c r="R104" i="35"/>
  <c r="Q104" i="35"/>
  <c r="P104" i="35"/>
  <c r="O104" i="35"/>
  <c r="N104" i="35"/>
  <c r="M104" i="35"/>
  <c r="L104" i="35"/>
  <c r="K104" i="35"/>
  <c r="J104" i="35"/>
  <c r="I104" i="35"/>
  <c r="H104" i="35"/>
  <c r="G104" i="35"/>
  <c r="F104" i="35"/>
  <c r="E104" i="35"/>
  <c r="D104" i="35"/>
  <c r="C104" i="35"/>
  <c r="B104" i="35"/>
  <c r="A104" i="35"/>
  <c r="FL103" i="35"/>
  <c r="FJ103" i="35"/>
  <c r="FI103" i="35"/>
  <c r="FH103" i="35"/>
  <c r="FG103" i="35"/>
  <c r="FF103" i="35"/>
  <c r="FE103" i="35"/>
  <c r="FD103" i="35"/>
  <c r="FC103" i="35"/>
  <c r="FB103" i="35"/>
  <c r="FA103" i="35"/>
  <c r="EZ103" i="35"/>
  <c r="AD103" i="35"/>
  <c r="AC103" i="35"/>
  <c r="AB103" i="35"/>
  <c r="AA103" i="35"/>
  <c r="Z103" i="35"/>
  <c r="Y103" i="35"/>
  <c r="X103" i="35"/>
  <c r="W103" i="35"/>
  <c r="V103" i="35"/>
  <c r="U103" i="35"/>
  <c r="T103" i="35"/>
  <c r="S103" i="35"/>
  <c r="R103" i="35"/>
  <c r="Q103" i="35"/>
  <c r="P103" i="35"/>
  <c r="O103" i="35"/>
  <c r="N103" i="35"/>
  <c r="M103" i="35"/>
  <c r="L103" i="35"/>
  <c r="K103" i="35"/>
  <c r="J103" i="35"/>
  <c r="I103" i="35"/>
  <c r="H103" i="35"/>
  <c r="G103" i="35"/>
  <c r="F103" i="35"/>
  <c r="E103" i="35"/>
  <c r="D103" i="35"/>
  <c r="C103" i="35"/>
  <c r="B103" i="35"/>
  <c r="A103" i="35"/>
  <c r="FL102" i="35"/>
  <c r="FJ102" i="35"/>
  <c r="FI102" i="35"/>
  <c r="FH102" i="35"/>
  <c r="FG102" i="35"/>
  <c r="FF102" i="35"/>
  <c r="FE102" i="35"/>
  <c r="FD102" i="35"/>
  <c r="FC102" i="35"/>
  <c r="FB102" i="35"/>
  <c r="FA102" i="35"/>
  <c r="EZ102" i="35"/>
  <c r="AD102" i="35"/>
  <c r="AC102" i="35"/>
  <c r="AB102" i="35"/>
  <c r="AA102" i="35"/>
  <c r="Z102" i="35"/>
  <c r="Y102" i="35"/>
  <c r="X102" i="35"/>
  <c r="W102" i="35"/>
  <c r="V102" i="35"/>
  <c r="U102" i="35"/>
  <c r="T102" i="35"/>
  <c r="S102" i="35"/>
  <c r="R102" i="35"/>
  <c r="Q102" i="35"/>
  <c r="P102" i="35"/>
  <c r="O102" i="35"/>
  <c r="N102" i="35"/>
  <c r="M102" i="35"/>
  <c r="L102" i="35"/>
  <c r="K102" i="35"/>
  <c r="J102" i="35"/>
  <c r="I102" i="35"/>
  <c r="H102" i="35"/>
  <c r="G102" i="35"/>
  <c r="F102" i="35"/>
  <c r="E102" i="35"/>
  <c r="D102" i="35"/>
  <c r="C102" i="35"/>
  <c r="B102" i="35"/>
  <c r="A102" i="35"/>
  <c r="FJ101" i="35"/>
  <c r="FI101" i="35"/>
  <c r="FH101" i="35"/>
  <c r="FG101" i="35"/>
  <c r="FF101" i="35"/>
  <c r="FE101" i="35"/>
  <c r="FD101" i="35"/>
  <c r="FC101" i="35"/>
  <c r="FB101" i="35"/>
  <c r="FA101" i="35"/>
  <c r="EZ101" i="35"/>
  <c r="AC101" i="35"/>
  <c r="AB101" i="35"/>
  <c r="AA101" i="35"/>
  <c r="Z101" i="35"/>
  <c r="Y101" i="35"/>
  <c r="X101" i="35"/>
  <c r="W101" i="35"/>
  <c r="V101" i="35"/>
  <c r="U101" i="35"/>
  <c r="T101" i="35"/>
  <c r="S101" i="35"/>
  <c r="R101" i="35"/>
  <c r="Q101" i="35"/>
  <c r="P101" i="35"/>
  <c r="O101" i="35"/>
  <c r="N101" i="35"/>
  <c r="M101" i="35"/>
  <c r="L101" i="35"/>
  <c r="K101" i="35"/>
  <c r="J101" i="35"/>
  <c r="I101" i="35"/>
  <c r="H101" i="35"/>
  <c r="G101" i="35"/>
  <c r="F101" i="35"/>
  <c r="E101" i="35"/>
  <c r="D101" i="35"/>
  <c r="C101" i="35"/>
  <c r="B101" i="35"/>
  <c r="A101" i="35"/>
  <c r="FL100" i="35"/>
  <c r="FJ100" i="35"/>
  <c r="FI100" i="35"/>
  <c r="FH100" i="35"/>
  <c r="FG100" i="35"/>
  <c r="FF100" i="35"/>
  <c r="FE100" i="35"/>
  <c r="FD100" i="35"/>
  <c r="FC100" i="35"/>
  <c r="FB100" i="35"/>
  <c r="FA100" i="35"/>
  <c r="EZ100" i="35"/>
  <c r="AD100" i="35"/>
  <c r="AC100" i="35"/>
  <c r="AB100" i="35"/>
  <c r="AA100" i="35"/>
  <c r="Z100" i="35"/>
  <c r="Y100" i="35"/>
  <c r="X100" i="35"/>
  <c r="W100" i="35"/>
  <c r="V100" i="35"/>
  <c r="U100" i="35"/>
  <c r="T100" i="35"/>
  <c r="S100" i="35"/>
  <c r="R100" i="35"/>
  <c r="Q100" i="35"/>
  <c r="P100" i="35"/>
  <c r="O100" i="35"/>
  <c r="N100" i="35"/>
  <c r="M100" i="35"/>
  <c r="L100" i="35"/>
  <c r="K100" i="35"/>
  <c r="J100" i="35"/>
  <c r="I100" i="35"/>
  <c r="H100" i="35"/>
  <c r="G100" i="35"/>
  <c r="F100" i="35"/>
  <c r="E100" i="35"/>
  <c r="D100" i="35"/>
  <c r="C100" i="35"/>
  <c r="B100" i="35"/>
  <c r="A100" i="35"/>
  <c r="FJ99" i="35"/>
  <c r="FI99" i="35"/>
  <c r="FH99" i="35"/>
  <c r="FG99" i="35"/>
  <c r="FF99" i="35"/>
  <c r="FE99" i="35"/>
  <c r="FD99" i="35"/>
  <c r="FC99" i="35"/>
  <c r="FB99" i="35"/>
  <c r="FA99" i="35"/>
  <c r="EZ99" i="35"/>
  <c r="AD99" i="35"/>
  <c r="AC99" i="35"/>
  <c r="AB99" i="35"/>
  <c r="AA99" i="35"/>
  <c r="Z99" i="35"/>
  <c r="Y99" i="35"/>
  <c r="X99" i="35"/>
  <c r="W99" i="35"/>
  <c r="V99" i="35"/>
  <c r="U99" i="35"/>
  <c r="T99" i="35"/>
  <c r="S99" i="35"/>
  <c r="R99" i="35"/>
  <c r="Q99" i="35"/>
  <c r="P99" i="35"/>
  <c r="O99" i="35"/>
  <c r="N99" i="35"/>
  <c r="M99" i="35"/>
  <c r="L99" i="35"/>
  <c r="K99" i="35"/>
  <c r="J99" i="35"/>
  <c r="I99" i="35"/>
  <c r="H99" i="35"/>
  <c r="G99" i="35"/>
  <c r="F99" i="35"/>
  <c r="E99" i="35"/>
  <c r="D99" i="35"/>
  <c r="C99" i="35"/>
  <c r="B99" i="35"/>
  <c r="A99" i="35"/>
  <c r="FL98" i="35"/>
  <c r="FJ98" i="35"/>
  <c r="FI98" i="35"/>
  <c r="FH98" i="35"/>
  <c r="FG98" i="35"/>
  <c r="FF98" i="35"/>
  <c r="FE98" i="35"/>
  <c r="FD98" i="35"/>
  <c r="FC98" i="35"/>
  <c r="FB98" i="35"/>
  <c r="FA98" i="35"/>
  <c r="EZ98" i="35"/>
  <c r="AD98" i="35"/>
  <c r="AC98" i="35"/>
  <c r="AB98" i="35"/>
  <c r="AA98" i="35"/>
  <c r="Z98" i="35"/>
  <c r="Y98" i="35"/>
  <c r="X98" i="35"/>
  <c r="W98" i="35"/>
  <c r="V98" i="35"/>
  <c r="U98" i="35"/>
  <c r="T98" i="35"/>
  <c r="S98" i="35"/>
  <c r="R98" i="35"/>
  <c r="Q98" i="35"/>
  <c r="P98" i="35"/>
  <c r="O98" i="35"/>
  <c r="N98" i="35"/>
  <c r="M98" i="35"/>
  <c r="L98" i="35"/>
  <c r="K98" i="35"/>
  <c r="J98" i="35"/>
  <c r="I98" i="35"/>
  <c r="H98" i="35"/>
  <c r="G98" i="35"/>
  <c r="F98" i="35"/>
  <c r="E98" i="35"/>
  <c r="D98" i="35"/>
  <c r="C98" i="35"/>
  <c r="B98" i="35"/>
  <c r="A98" i="35"/>
  <c r="FJ97" i="35"/>
  <c r="FI97" i="35"/>
  <c r="FH97" i="35"/>
  <c r="FG97" i="35"/>
  <c r="FF97" i="35"/>
  <c r="FE97" i="35"/>
  <c r="FD97" i="35"/>
  <c r="FC97" i="35"/>
  <c r="FB97" i="35"/>
  <c r="FA97" i="35"/>
  <c r="EZ97" i="35"/>
  <c r="AD97" i="35"/>
  <c r="AC97" i="35"/>
  <c r="AB97" i="35"/>
  <c r="AA97" i="35"/>
  <c r="Z97" i="35"/>
  <c r="Y97" i="35"/>
  <c r="X97" i="35"/>
  <c r="W97" i="35"/>
  <c r="V97" i="35"/>
  <c r="U97" i="35"/>
  <c r="T97" i="35"/>
  <c r="S97" i="35"/>
  <c r="R97" i="35"/>
  <c r="Q97" i="35"/>
  <c r="P97" i="35"/>
  <c r="O97" i="35"/>
  <c r="N97" i="35"/>
  <c r="M97" i="35"/>
  <c r="L97" i="35"/>
  <c r="K97" i="35"/>
  <c r="J97" i="35"/>
  <c r="I97" i="35"/>
  <c r="H97" i="35"/>
  <c r="G97" i="35"/>
  <c r="F97" i="35"/>
  <c r="E97" i="35"/>
  <c r="D97" i="35"/>
  <c r="C97" i="35"/>
  <c r="B97" i="35"/>
  <c r="A97" i="35"/>
  <c r="FJ96" i="35"/>
  <c r="FI96" i="35"/>
  <c r="FH96" i="35"/>
  <c r="FG96" i="35"/>
  <c r="FF96" i="35"/>
  <c r="FE96" i="35"/>
  <c r="FD96" i="35"/>
  <c r="FC96" i="35"/>
  <c r="FB96" i="35"/>
  <c r="FA96" i="35"/>
  <c r="EZ96" i="35"/>
  <c r="AD96" i="35"/>
  <c r="AC96" i="35"/>
  <c r="AB96" i="35"/>
  <c r="AA96" i="35"/>
  <c r="Z96" i="35"/>
  <c r="Y96" i="35"/>
  <c r="X96" i="35"/>
  <c r="W96" i="35"/>
  <c r="V96" i="35"/>
  <c r="U96" i="35"/>
  <c r="T96" i="35"/>
  <c r="S96" i="35"/>
  <c r="R96" i="35"/>
  <c r="Q96" i="35"/>
  <c r="P96" i="35"/>
  <c r="O96" i="35"/>
  <c r="N96" i="35"/>
  <c r="M96" i="35"/>
  <c r="L96" i="35"/>
  <c r="K96" i="35"/>
  <c r="J96" i="35"/>
  <c r="I96" i="35"/>
  <c r="H96" i="35"/>
  <c r="G96" i="35"/>
  <c r="F96" i="35"/>
  <c r="E96" i="35"/>
  <c r="D96" i="35"/>
  <c r="C96" i="35"/>
  <c r="B96" i="35"/>
  <c r="A96" i="35"/>
  <c r="FL95" i="35"/>
  <c r="FJ95" i="35"/>
  <c r="FI95" i="35"/>
  <c r="FH95" i="35"/>
  <c r="FG95" i="35"/>
  <c r="FF95" i="35"/>
  <c r="FE95" i="35"/>
  <c r="FD95" i="35"/>
  <c r="FC95" i="35"/>
  <c r="FB95" i="35"/>
  <c r="FA95" i="35"/>
  <c r="EZ95" i="35"/>
  <c r="AD95" i="35"/>
  <c r="AC95" i="35"/>
  <c r="AB95" i="35"/>
  <c r="AA95" i="35"/>
  <c r="Z95" i="35"/>
  <c r="Y95" i="35"/>
  <c r="X95" i="35"/>
  <c r="W95" i="35"/>
  <c r="V95" i="35"/>
  <c r="U95" i="35"/>
  <c r="T95" i="35"/>
  <c r="S95" i="35"/>
  <c r="R95" i="35"/>
  <c r="Q95" i="35"/>
  <c r="P95" i="35"/>
  <c r="O95" i="35"/>
  <c r="N95" i="35"/>
  <c r="M95" i="35"/>
  <c r="L95" i="35"/>
  <c r="K95" i="35"/>
  <c r="J95" i="35"/>
  <c r="I95" i="35"/>
  <c r="H95" i="35"/>
  <c r="G95" i="35"/>
  <c r="F95" i="35"/>
  <c r="E95" i="35"/>
  <c r="D95" i="35"/>
  <c r="C95" i="35"/>
  <c r="B95" i="35"/>
  <c r="A95" i="35"/>
  <c r="FL94" i="35"/>
  <c r="FJ94" i="35"/>
  <c r="FI94" i="35"/>
  <c r="FH94" i="35"/>
  <c r="FG94" i="35"/>
  <c r="FF94" i="35"/>
  <c r="FE94" i="35"/>
  <c r="FD94" i="35"/>
  <c r="FC94" i="35"/>
  <c r="FB94" i="35"/>
  <c r="FA94" i="35"/>
  <c r="EZ94" i="35"/>
  <c r="AD94" i="35"/>
  <c r="AC94" i="35"/>
  <c r="AB94" i="35"/>
  <c r="AA94" i="35"/>
  <c r="Z94" i="35"/>
  <c r="Y94" i="35"/>
  <c r="X94" i="35"/>
  <c r="W94" i="35"/>
  <c r="V94" i="35"/>
  <c r="U94" i="35"/>
  <c r="T94" i="35"/>
  <c r="S94" i="35"/>
  <c r="R94" i="35"/>
  <c r="Q94" i="35"/>
  <c r="P94" i="35"/>
  <c r="O94" i="35"/>
  <c r="N94" i="35"/>
  <c r="M94" i="35"/>
  <c r="L94" i="35"/>
  <c r="K94" i="35"/>
  <c r="J94" i="35"/>
  <c r="I94" i="35"/>
  <c r="H94" i="35"/>
  <c r="G94" i="35"/>
  <c r="F94" i="35"/>
  <c r="E94" i="35"/>
  <c r="D94" i="35"/>
  <c r="C94" i="35"/>
  <c r="B94" i="35"/>
  <c r="A94" i="35"/>
  <c r="FL93" i="35"/>
  <c r="FJ93" i="35"/>
  <c r="FI93" i="35"/>
  <c r="FH93" i="35"/>
  <c r="FG93" i="35"/>
  <c r="FF93" i="35"/>
  <c r="FE93" i="35"/>
  <c r="FD93" i="35"/>
  <c r="FC93" i="35"/>
  <c r="FB93" i="35"/>
  <c r="FA93" i="35"/>
  <c r="EZ93" i="35"/>
  <c r="AC93" i="35"/>
  <c r="AB93" i="35"/>
  <c r="AA93" i="35"/>
  <c r="Z93" i="35"/>
  <c r="Y93" i="35"/>
  <c r="X93" i="35"/>
  <c r="W93" i="35"/>
  <c r="V93" i="35"/>
  <c r="U93" i="35"/>
  <c r="T93" i="35"/>
  <c r="S93" i="35"/>
  <c r="R93" i="35"/>
  <c r="Q93" i="35"/>
  <c r="P93" i="35"/>
  <c r="O93" i="35"/>
  <c r="N93" i="35"/>
  <c r="M93" i="35"/>
  <c r="L93" i="35"/>
  <c r="K93" i="35"/>
  <c r="J93" i="35"/>
  <c r="I93" i="35"/>
  <c r="H93" i="35"/>
  <c r="G93" i="35"/>
  <c r="F93" i="35"/>
  <c r="E93" i="35"/>
  <c r="D93" i="35"/>
  <c r="C93" i="35"/>
  <c r="B93" i="35"/>
  <c r="A93" i="35"/>
  <c r="FJ92" i="35"/>
  <c r="FI92" i="35"/>
  <c r="FH92" i="35"/>
  <c r="FG92" i="35"/>
  <c r="FF92" i="35"/>
  <c r="FE92" i="35"/>
  <c r="FD92" i="35"/>
  <c r="FC92" i="35"/>
  <c r="FB92" i="35"/>
  <c r="FA92" i="35"/>
  <c r="EZ92" i="35"/>
  <c r="AD92" i="35"/>
  <c r="AC92" i="35"/>
  <c r="AB92" i="35"/>
  <c r="AA92" i="35"/>
  <c r="Z92" i="35"/>
  <c r="Y92" i="35"/>
  <c r="X92" i="35"/>
  <c r="W92" i="35"/>
  <c r="V92" i="35"/>
  <c r="U92" i="35"/>
  <c r="T92" i="35"/>
  <c r="S92" i="35"/>
  <c r="R92" i="35"/>
  <c r="Q92" i="35"/>
  <c r="P92" i="35"/>
  <c r="O92" i="35"/>
  <c r="N92" i="35"/>
  <c r="M92" i="35"/>
  <c r="L92" i="35"/>
  <c r="K92" i="35"/>
  <c r="J92" i="35"/>
  <c r="I92" i="35"/>
  <c r="H92" i="35"/>
  <c r="G92" i="35"/>
  <c r="F92" i="35"/>
  <c r="E92" i="35"/>
  <c r="D92" i="35"/>
  <c r="C92" i="35"/>
  <c r="B92" i="35"/>
  <c r="A92" i="35"/>
  <c r="FJ91" i="35"/>
  <c r="FI91" i="35"/>
  <c r="FH91" i="35"/>
  <c r="FG91" i="35"/>
  <c r="FF91" i="35"/>
  <c r="FE91" i="35"/>
  <c r="FD91" i="35"/>
  <c r="FC91" i="35"/>
  <c r="FB91" i="35"/>
  <c r="FA91" i="35"/>
  <c r="EZ91" i="35"/>
  <c r="AD91" i="35"/>
  <c r="AC91" i="35"/>
  <c r="AB91" i="35"/>
  <c r="AA91" i="35"/>
  <c r="Z91" i="35"/>
  <c r="Y91" i="35"/>
  <c r="X91" i="35"/>
  <c r="W91" i="35"/>
  <c r="V91" i="35"/>
  <c r="U91" i="35"/>
  <c r="T91" i="35"/>
  <c r="S91" i="35"/>
  <c r="R91" i="35"/>
  <c r="Q91" i="35"/>
  <c r="P91" i="35"/>
  <c r="O91" i="35"/>
  <c r="N91" i="35"/>
  <c r="M91" i="35"/>
  <c r="L91" i="35"/>
  <c r="K91" i="35"/>
  <c r="J91" i="35"/>
  <c r="I91" i="35"/>
  <c r="H91" i="35"/>
  <c r="G91" i="35"/>
  <c r="F91" i="35"/>
  <c r="E91" i="35"/>
  <c r="D91" i="35"/>
  <c r="C91" i="35"/>
  <c r="B91" i="35"/>
  <c r="A91" i="35"/>
  <c r="FL90" i="35"/>
  <c r="FJ90" i="35"/>
  <c r="FI90" i="35"/>
  <c r="FH90" i="35"/>
  <c r="FG90" i="35"/>
  <c r="FF90" i="35"/>
  <c r="FE90" i="35"/>
  <c r="FD90" i="35"/>
  <c r="FC90" i="35"/>
  <c r="FB90" i="35"/>
  <c r="FA90" i="35"/>
  <c r="EZ90" i="35"/>
  <c r="AD90" i="35"/>
  <c r="AC90" i="35"/>
  <c r="AB90" i="35"/>
  <c r="AA90" i="35"/>
  <c r="Z90" i="35"/>
  <c r="Y90" i="35"/>
  <c r="X90" i="35"/>
  <c r="W90" i="35"/>
  <c r="V90" i="35"/>
  <c r="U90" i="35"/>
  <c r="T90" i="35"/>
  <c r="S90" i="35"/>
  <c r="R90" i="35"/>
  <c r="Q90" i="35"/>
  <c r="P90" i="35"/>
  <c r="O90" i="35"/>
  <c r="N90" i="35"/>
  <c r="M90" i="35"/>
  <c r="L90" i="35"/>
  <c r="K90" i="35"/>
  <c r="J90" i="35"/>
  <c r="I90" i="35"/>
  <c r="H90" i="35"/>
  <c r="G90" i="35"/>
  <c r="F90" i="35"/>
  <c r="E90" i="35"/>
  <c r="D90" i="35"/>
  <c r="C90" i="35"/>
  <c r="B90" i="35"/>
  <c r="A90" i="35"/>
  <c r="FJ107" i="30"/>
  <c r="FI107" i="30"/>
  <c r="FH107" i="30"/>
  <c r="FG107" i="30"/>
  <c r="FF107" i="30"/>
  <c r="FE107" i="30"/>
  <c r="FC107" i="30"/>
  <c r="FB107" i="30"/>
  <c r="FA107" i="30"/>
  <c r="EZ107" i="30"/>
  <c r="AD107" i="30"/>
  <c r="AC107" i="30"/>
  <c r="AB107" i="30"/>
  <c r="AA107" i="30"/>
  <c r="Z107" i="30"/>
  <c r="Y107" i="30"/>
  <c r="X107" i="30"/>
  <c r="W107" i="30"/>
  <c r="U107" i="30"/>
  <c r="T107" i="30"/>
  <c r="S107" i="30"/>
  <c r="R107" i="30"/>
  <c r="Q107" i="30"/>
  <c r="P107" i="30"/>
  <c r="O107" i="30"/>
  <c r="N107" i="30"/>
  <c r="M107" i="30"/>
  <c r="L107" i="30"/>
  <c r="K107" i="30"/>
  <c r="J107" i="30"/>
  <c r="I107" i="30"/>
  <c r="H107" i="30"/>
  <c r="G107" i="30"/>
  <c r="F107" i="30"/>
  <c r="E107" i="30"/>
  <c r="D107" i="30"/>
  <c r="C107" i="30"/>
  <c r="B107" i="30"/>
  <c r="A107" i="30"/>
  <c r="FL106" i="30"/>
  <c r="FJ106" i="30"/>
  <c r="FI106" i="30"/>
  <c r="FH106" i="30"/>
  <c r="FG106" i="30"/>
  <c r="FF106" i="30"/>
  <c r="FE106" i="30"/>
  <c r="FC106" i="30"/>
  <c r="FB106" i="30"/>
  <c r="FA106" i="30"/>
  <c r="EZ106" i="30"/>
  <c r="AC106" i="30"/>
  <c r="AB106" i="30"/>
  <c r="AA106" i="30"/>
  <c r="Z106" i="30"/>
  <c r="Y106" i="30"/>
  <c r="X106" i="30"/>
  <c r="W106" i="30"/>
  <c r="U106" i="30"/>
  <c r="T106" i="30"/>
  <c r="S106" i="30"/>
  <c r="R106" i="30"/>
  <c r="Q106" i="30"/>
  <c r="P106" i="30"/>
  <c r="O106" i="30"/>
  <c r="N106" i="30"/>
  <c r="M106" i="30"/>
  <c r="L106" i="30"/>
  <c r="K106" i="30"/>
  <c r="J106" i="30"/>
  <c r="I106" i="30"/>
  <c r="H106" i="30"/>
  <c r="G106" i="30"/>
  <c r="F106" i="30"/>
  <c r="E106" i="30"/>
  <c r="D106" i="30"/>
  <c r="C106" i="30"/>
  <c r="B106" i="30"/>
  <c r="A106" i="30"/>
  <c r="FJ105" i="30"/>
  <c r="FI105" i="30"/>
  <c r="FH105" i="30"/>
  <c r="FG105" i="30"/>
  <c r="FF105" i="30"/>
  <c r="FE105" i="30"/>
  <c r="FC105" i="30"/>
  <c r="FB105" i="30"/>
  <c r="FA105" i="30"/>
  <c r="EZ105" i="30"/>
  <c r="AC105" i="30"/>
  <c r="AB105" i="30"/>
  <c r="AA105" i="30"/>
  <c r="Z105" i="30"/>
  <c r="Y105" i="30"/>
  <c r="X105" i="30"/>
  <c r="W105" i="30"/>
  <c r="U105" i="30"/>
  <c r="T105" i="30"/>
  <c r="S105" i="30"/>
  <c r="R105" i="30"/>
  <c r="Q105" i="30"/>
  <c r="P105" i="30"/>
  <c r="O105" i="30"/>
  <c r="N105" i="30"/>
  <c r="M105" i="30"/>
  <c r="L105" i="30"/>
  <c r="K105" i="30"/>
  <c r="J105" i="30"/>
  <c r="I105" i="30"/>
  <c r="H105" i="30"/>
  <c r="G105" i="30"/>
  <c r="F105" i="30"/>
  <c r="E105" i="30"/>
  <c r="D105" i="30"/>
  <c r="C105" i="30"/>
  <c r="B105" i="30"/>
  <c r="A105" i="30"/>
  <c r="FJ104" i="30"/>
  <c r="FI104" i="30"/>
  <c r="FH104" i="30"/>
  <c r="FG104" i="30"/>
  <c r="FF104" i="30"/>
  <c r="FE104" i="30"/>
  <c r="FC104" i="30"/>
  <c r="FB104" i="30"/>
  <c r="FA104" i="30"/>
  <c r="EZ104" i="30"/>
  <c r="AC104" i="30"/>
  <c r="AB104" i="30"/>
  <c r="AA104" i="30"/>
  <c r="Z104" i="30"/>
  <c r="Y104" i="30"/>
  <c r="X104" i="30"/>
  <c r="W104" i="30"/>
  <c r="U104" i="30"/>
  <c r="T104" i="30"/>
  <c r="S104" i="30"/>
  <c r="R104" i="30"/>
  <c r="Q104" i="30"/>
  <c r="P104" i="30"/>
  <c r="O104" i="30"/>
  <c r="N104" i="30"/>
  <c r="M104" i="30"/>
  <c r="L104" i="30"/>
  <c r="K104" i="30"/>
  <c r="J104" i="30"/>
  <c r="I104" i="30"/>
  <c r="H104" i="30"/>
  <c r="G104" i="30"/>
  <c r="F104" i="30"/>
  <c r="E104" i="30"/>
  <c r="D104" i="30"/>
  <c r="C104" i="30"/>
  <c r="B104" i="30"/>
  <c r="A104" i="30"/>
  <c r="FL103" i="30"/>
  <c r="FJ103" i="30"/>
  <c r="FI103" i="30"/>
  <c r="FH103" i="30"/>
  <c r="FG103" i="30"/>
  <c r="FF103" i="30"/>
  <c r="FE103" i="30"/>
  <c r="FC103" i="30"/>
  <c r="FB103" i="30"/>
  <c r="FA103" i="30"/>
  <c r="EZ103" i="30"/>
  <c r="AD103" i="30"/>
  <c r="AC103" i="30"/>
  <c r="AB103" i="30"/>
  <c r="AA103" i="30"/>
  <c r="Z103" i="30"/>
  <c r="Y103" i="30"/>
  <c r="X103" i="30"/>
  <c r="W103" i="30"/>
  <c r="U103" i="30"/>
  <c r="T103" i="30"/>
  <c r="S103" i="30"/>
  <c r="R103" i="30"/>
  <c r="Q103" i="30"/>
  <c r="P103" i="30"/>
  <c r="O103" i="30"/>
  <c r="N103" i="30"/>
  <c r="M103" i="30"/>
  <c r="L103" i="30"/>
  <c r="K103" i="30"/>
  <c r="J103" i="30"/>
  <c r="I103" i="30"/>
  <c r="H103" i="30"/>
  <c r="G103" i="30"/>
  <c r="F103" i="30"/>
  <c r="E103" i="30"/>
  <c r="D103" i="30"/>
  <c r="C103" i="30"/>
  <c r="B103" i="30"/>
  <c r="A103" i="30"/>
  <c r="FL102" i="30"/>
  <c r="FJ102" i="30"/>
  <c r="FI102" i="30"/>
  <c r="FH102" i="30"/>
  <c r="FG102" i="30"/>
  <c r="FF102" i="30"/>
  <c r="FE102" i="30"/>
  <c r="FC102" i="30"/>
  <c r="FB102" i="30"/>
  <c r="FA102" i="30"/>
  <c r="EZ102" i="30"/>
  <c r="AC102" i="30"/>
  <c r="AB102" i="30"/>
  <c r="AA102" i="30"/>
  <c r="Z102" i="30"/>
  <c r="Y102" i="30"/>
  <c r="X102" i="30"/>
  <c r="W102" i="30"/>
  <c r="U102" i="30"/>
  <c r="T102" i="30"/>
  <c r="S102" i="30"/>
  <c r="R102" i="30"/>
  <c r="Q102" i="30"/>
  <c r="P102" i="30"/>
  <c r="O102" i="30"/>
  <c r="N102" i="30"/>
  <c r="M102" i="30"/>
  <c r="L102" i="30"/>
  <c r="K102" i="30"/>
  <c r="J102" i="30"/>
  <c r="I102" i="30"/>
  <c r="H102" i="30"/>
  <c r="G102" i="30"/>
  <c r="F102" i="30"/>
  <c r="E102" i="30"/>
  <c r="D102" i="30"/>
  <c r="C102" i="30"/>
  <c r="B102" i="30"/>
  <c r="A102" i="30"/>
  <c r="FJ101" i="30"/>
  <c r="FI101" i="30"/>
  <c r="FH101" i="30"/>
  <c r="FG101" i="30"/>
  <c r="FF101" i="30"/>
  <c r="FE101" i="30"/>
  <c r="FC101" i="30"/>
  <c r="FB101" i="30"/>
  <c r="FA101" i="30"/>
  <c r="EZ101" i="30"/>
  <c r="AC101" i="30"/>
  <c r="AB101" i="30"/>
  <c r="AA101" i="30"/>
  <c r="Z101" i="30"/>
  <c r="Y101" i="30"/>
  <c r="X101" i="30"/>
  <c r="W101" i="30"/>
  <c r="U101" i="30"/>
  <c r="T101" i="30"/>
  <c r="S101" i="30"/>
  <c r="R101" i="30"/>
  <c r="Q101" i="30"/>
  <c r="P101" i="30"/>
  <c r="O101" i="30"/>
  <c r="N101" i="30"/>
  <c r="M101" i="30"/>
  <c r="L101" i="30"/>
  <c r="K101" i="30"/>
  <c r="J101" i="30"/>
  <c r="I101" i="30"/>
  <c r="H101" i="30"/>
  <c r="G101" i="30"/>
  <c r="F101" i="30"/>
  <c r="E101" i="30"/>
  <c r="D101" i="30"/>
  <c r="C101" i="30"/>
  <c r="B101" i="30"/>
  <c r="A101" i="30"/>
  <c r="FL100" i="30"/>
  <c r="FJ100" i="30"/>
  <c r="FI100" i="30"/>
  <c r="FH100" i="30"/>
  <c r="FG100" i="30"/>
  <c r="FF100" i="30"/>
  <c r="FE100" i="30"/>
  <c r="FC100" i="30"/>
  <c r="FB100" i="30"/>
  <c r="FA100" i="30"/>
  <c r="EZ100" i="30"/>
  <c r="AC100" i="30"/>
  <c r="AB100" i="30"/>
  <c r="AA100" i="30"/>
  <c r="Z100" i="30"/>
  <c r="Y100" i="30"/>
  <c r="X100" i="30"/>
  <c r="W100" i="30"/>
  <c r="U100" i="30"/>
  <c r="T100" i="30"/>
  <c r="S100" i="30"/>
  <c r="R100" i="30"/>
  <c r="Q100" i="30"/>
  <c r="P100" i="30"/>
  <c r="O100" i="30"/>
  <c r="N100" i="30"/>
  <c r="M100" i="30"/>
  <c r="L100" i="30"/>
  <c r="K100" i="30"/>
  <c r="J100" i="30"/>
  <c r="I100" i="30"/>
  <c r="H100" i="30"/>
  <c r="G100" i="30"/>
  <c r="F100" i="30"/>
  <c r="E100" i="30"/>
  <c r="D100" i="30"/>
  <c r="C100" i="30"/>
  <c r="B100" i="30"/>
  <c r="A100" i="30"/>
  <c r="FJ99" i="30"/>
  <c r="FI99" i="30"/>
  <c r="FH99" i="30"/>
  <c r="FG99" i="30"/>
  <c r="FF99" i="30"/>
  <c r="FE99" i="30"/>
  <c r="FC99" i="30"/>
  <c r="FB99" i="30"/>
  <c r="FA99" i="30"/>
  <c r="EZ99" i="30"/>
  <c r="AD99" i="30"/>
  <c r="AC99" i="30"/>
  <c r="AB99" i="30"/>
  <c r="AA99" i="30"/>
  <c r="Z99" i="30"/>
  <c r="Y99" i="30"/>
  <c r="X99" i="30"/>
  <c r="W99" i="30"/>
  <c r="U99" i="30"/>
  <c r="T99" i="30"/>
  <c r="S99" i="30"/>
  <c r="R99" i="30"/>
  <c r="Q99" i="30"/>
  <c r="P99" i="30"/>
  <c r="O99" i="30"/>
  <c r="N99" i="30"/>
  <c r="M99" i="30"/>
  <c r="L99" i="30"/>
  <c r="K99" i="30"/>
  <c r="J99" i="30"/>
  <c r="I99" i="30"/>
  <c r="H99" i="30"/>
  <c r="G99" i="30"/>
  <c r="F99" i="30"/>
  <c r="E99" i="30"/>
  <c r="D99" i="30"/>
  <c r="C99" i="30"/>
  <c r="B99" i="30"/>
  <c r="A99" i="30"/>
  <c r="FL98" i="30"/>
  <c r="FJ98" i="30"/>
  <c r="FI98" i="30"/>
  <c r="FH98" i="30"/>
  <c r="FG98" i="30"/>
  <c r="FF98" i="30"/>
  <c r="FE98" i="30"/>
  <c r="FC98" i="30"/>
  <c r="FB98" i="30"/>
  <c r="FA98" i="30"/>
  <c r="EZ98" i="30"/>
  <c r="AC98" i="30"/>
  <c r="AB98" i="30"/>
  <c r="AA98" i="30"/>
  <c r="Z98" i="30"/>
  <c r="Y98" i="30"/>
  <c r="X98" i="30"/>
  <c r="W98" i="30"/>
  <c r="U98" i="30"/>
  <c r="T98" i="30"/>
  <c r="S98" i="30"/>
  <c r="R98" i="30"/>
  <c r="Q98" i="30"/>
  <c r="P98" i="30"/>
  <c r="O98" i="30"/>
  <c r="N98" i="30"/>
  <c r="M98" i="30"/>
  <c r="L98" i="30"/>
  <c r="K98" i="30"/>
  <c r="J98" i="30"/>
  <c r="I98" i="30"/>
  <c r="H98" i="30"/>
  <c r="G98" i="30"/>
  <c r="F98" i="30"/>
  <c r="E98" i="30"/>
  <c r="D98" i="30"/>
  <c r="C98" i="30"/>
  <c r="B98" i="30"/>
  <c r="A98" i="30"/>
  <c r="FJ97" i="30"/>
  <c r="FI97" i="30"/>
  <c r="FH97" i="30"/>
  <c r="FG97" i="30"/>
  <c r="FF97" i="30"/>
  <c r="FE97" i="30"/>
  <c r="FC97" i="30"/>
  <c r="FB97" i="30"/>
  <c r="FA97" i="30"/>
  <c r="EZ97" i="30"/>
  <c r="AC97" i="30"/>
  <c r="AB97" i="30"/>
  <c r="AA97" i="30"/>
  <c r="Z97" i="30"/>
  <c r="Y97" i="30"/>
  <c r="X97" i="30"/>
  <c r="W97" i="30"/>
  <c r="U97" i="30"/>
  <c r="T97" i="30"/>
  <c r="S97" i="30"/>
  <c r="R97" i="30"/>
  <c r="Q97" i="30"/>
  <c r="P97" i="30"/>
  <c r="O97" i="30"/>
  <c r="N97" i="30"/>
  <c r="M97" i="30"/>
  <c r="L97" i="30"/>
  <c r="K97" i="30"/>
  <c r="J97" i="30"/>
  <c r="I97" i="30"/>
  <c r="H97" i="30"/>
  <c r="G97" i="30"/>
  <c r="F97" i="30"/>
  <c r="E97" i="30"/>
  <c r="D97" i="30"/>
  <c r="C97" i="30"/>
  <c r="B97" i="30"/>
  <c r="A97" i="30"/>
  <c r="FJ96" i="30"/>
  <c r="FI96" i="30"/>
  <c r="FH96" i="30"/>
  <c r="FG96" i="30"/>
  <c r="FF96" i="30"/>
  <c r="FE96" i="30"/>
  <c r="FC96" i="30"/>
  <c r="FB96" i="30"/>
  <c r="FA96" i="30"/>
  <c r="EZ96" i="30"/>
  <c r="AC96" i="30"/>
  <c r="AB96" i="30"/>
  <c r="AA96" i="30"/>
  <c r="Z96" i="30"/>
  <c r="Y96" i="30"/>
  <c r="X96" i="30"/>
  <c r="W96" i="30"/>
  <c r="U96" i="30"/>
  <c r="T96" i="30"/>
  <c r="S96" i="30"/>
  <c r="R96" i="30"/>
  <c r="Q96" i="30"/>
  <c r="P96" i="30"/>
  <c r="O96" i="30"/>
  <c r="N96" i="30"/>
  <c r="M96" i="30"/>
  <c r="L96" i="30"/>
  <c r="K96" i="30"/>
  <c r="J96" i="30"/>
  <c r="I96" i="30"/>
  <c r="H96" i="30"/>
  <c r="G96" i="30"/>
  <c r="F96" i="30"/>
  <c r="E96" i="30"/>
  <c r="D96" i="30"/>
  <c r="C96" i="30"/>
  <c r="B96" i="30"/>
  <c r="A96" i="30"/>
  <c r="FL95" i="30"/>
  <c r="FJ95" i="30"/>
  <c r="FI95" i="30"/>
  <c r="FH95" i="30"/>
  <c r="FG95" i="30"/>
  <c r="FF95" i="30"/>
  <c r="FE95" i="30"/>
  <c r="FC95" i="30"/>
  <c r="FB95" i="30"/>
  <c r="FA95" i="30"/>
  <c r="EZ95" i="30"/>
  <c r="AD95" i="30"/>
  <c r="AC95" i="30"/>
  <c r="AB95" i="30"/>
  <c r="AA95" i="30"/>
  <c r="Z95" i="30"/>
  <c r="Y95" i="30"/>
  <c r="X95" i="30"/>
  <c r="W95" i="30"/>
  <c r="U95" i="30"/>
  <c r="T95" i="30"/>
  <c r="S95" i="30"/>
  <c r="R95" i="30"/>
  <c r="Q95" i="30"/>
  <c r="P95" i="30"/>
  <c r="O95" i="30"/>
  <c r="N95" i="30"/>
  <c r="M95" i="30"/>
  <c r="L95" i="30"/>
  <c r="K95" i="30"/>
  <c r="J95" i="30"/>
  <c r="I95" i="30"/>
  <c r="H95" i="30"/>
  <c r="G95" i="30"/>
  <c r="F95" i="30"/>
  <c r="E95" i="30"/>
  <c r="D95" i="30"/>
  <c r="C95" i="30"/>
  <c r="B95" i="30"/>
  <c r="A95" i="30"/>
  <c r="FL94" i="30"/>
  <c r="FJ94" i="30"/>
  <c r="FI94" i="30"/>
  <c r="FH94" i="30"/>
  <c r="FG94" i="30"/>
  <c r="FF94" i="30"/>
  <c r="FE94" i="30"/>
  <c r="FC94" i="30"/>
  <c r="FB94" i="30"/>
  <c r="FA94" i="30"/>
  <c r="EZ94" i="30"/>
  <c r="AC94" i="30"/>
  <c r="AB94" i="30"/>
  <c r="AA94" i="30"/>
  <c r="Z94" i="30"/>
  <c r="Y94" i="30"/>
  <c r="X94" i="30"/>
  <c r="W94" i="30"/>
  <c r="U94" i="30"/>
  <c r="T94" i="30"/>
  <c r="S94" i="30"/>
  <c r="R94" i="30"/>
  <c r="Q94" i="30"/>
  <c r="P94" i="30"/>
  <c r="O94" i="30"/>
  <c r="N94" i="30"/>
  <c r="M94" i="30"/>
  <c r="L94" i="30"/>
  <c r="K94" i="30"/>
  <c r="J94" i="30"/>
  <c r="I94" i="30"/>
  <c r="H94" i="30"/>
  <c r="G94" i="30"/>
  <c r="F94" i="30"/>
  <c r="E94" i="30"/>
  <c r="D94" i="30"/>
  <c r="C94" i="30"/>
  <c r="B94" i="30"/>
  <c r="A94" i="30"/>
  <c r="FL93" i="30"/>
  <c r="FJ93" i="30"/>
  <c r="FI93" i="30"/>
  <c r="FH93" i="30"/>
  <c r="FG93" i="30"/>
  <c r="FF93" i="30"/>
  <c r="FE93" i="30"/>
  <c r="FC93" i="30"/>
  <c r="FB93" i="30"/>
  <c r="FA93" i="30"/>
  <c r="EZ93" i="30"/>
  <c r="AC93" i="30"/>
  <c r="AB93" i="30"/>
  <c r="AA93" i="30"/>
  <c r="Z93" i="30"/>
  <c r="Y93" i="30"/>
  <c r="X93" i="30"/>
  <c r="W93" i="30"/>
  <c r="U93" i="30"/>
  <c r="T93" i="30"/>
  <c r="S93" i="30"/>
  <c r="R93" i="30"/>
  <c r="Q93" i="30"/>
  <c r="P93" i="30"/>
  <c r="O93" i="30"/>
  <c r="N93" i="30"/>
  <c r="M93" i="30"/>
  <c r="L93" i="30"/>
  <c r="K93" i="30"/>
  <c r="J93" i="30"/>
  <c r="I93" i="30"/>
  <c r="H93" i="30"/>
  <c r="G93" i="30"/>
  <c r="F93" i="30"/>
  <c r="E93" i="30"/>
  <c r="D93" i="30"/>
  <c r="C93" i="30"/>
  <c r="B93" i="30"/>
  <c r="A93" i="30"/>
  <c r="FJ92" i="30"/>
  <c r="FI92" i="30"/>
  <c r="FH92" i="30"/>
  <c r="FG92" i="30"/>
  <c r="FF92" i="30"/>
  <c r="FE92" i="30"/>
  <c r="FC92" i="30"/>
  <c r="FB92" i="30"/>
  <c r="FA92" i="30"/>
  <c r="EZ92" i="30"/>
  <c r="AC92" i="30"/>
  <c r="AB92" i="30"/>
  <c r="AA92" i="30"/>
  <c r="Z92" i="30"/>
  <c r="Y92" i="30"/>
  <c r="X92" i="30"/>
  <c r="W92" i="30"/>
  <c r="U92" i="30"/>
  <c r="T92" i="30"/>
  <c r="S92" i="30"/>
  <c r="R92" i="30"/>
  <c r="Q92" i="30"/>
  <c r="P92" i="30"/>
  <c r="O92" i="30"/>
  <c r="N92" i="30"/>
  <c r="M92" i="30"/>
  <c r="L92" i="30"/>
  <c r="K92" i="30"/>
  <c r="J92" i="30"/>
  <c r="I92" i="30"/>
  <c r="H92" i="30"/>
  <c r="G92" i="30"/>
  <c r="F92" i="30"/>
  <c r="E92" i="30"/>
  <c r="D92" i="30"/>
  <c r="C92" i="30"/>
  <c r="B92" i="30"/>
  <c r="A92" i="30"/>
  <c r="FJ91" i="30"/>
  <c r="FI91" i="30"/>
  <c r="FH91" i="30"/>
  <c r="FG91" i="30"/>
  <c r="FF91" i="30"/>
  <c r="FE91" i="30"/>
  <c r="FC91" i="30"/>
  <c r="FB91" i="30"/>
  <c r="FA91" i="30"/>
  <c r="EZ91" i="30"/>
  <c r="AD91" i="30"/>
  <c r="AC91" i="30"/>
  <c r="AB91" i="30"/>
  <c r="AA91" i="30"/>
  <c r="Z91" i="30"/>
  <c r="Y91" i="30"/>
  <c r="X91" i="30"/>
  <c r="W91" i="30"/>
  <c r="U91" i="30"/>
  <c r="T91" i="30"/>
  <c r="S91" i="30"/>
  <c r="R91" i="30"/>
  <c r="Q91" i="30"/>
  <c r="P91" i="30"/>
  <c r="O91" i="30"/>
  <c r="N91" i="30"/>
  <c r="M91" i="30"/>
  <c r="L91" i="30"/>
  <c r="K91" i="30"/>
  <c r="J91" i="30"/>
  <c r="I91" i="30"/>
  <c r="H91" i="30"/>
  <c r="G91" i="30"/>
  <c r="F91" i="30"/>
  <c r="E91" i="30"/>
  <c r="D91" i="30"/>
  <c r="C91" i="30"/>
  <c r="B91" i="30"/>
  <c r="A91" i="30"/>
  <c r="FL90" i="30"/>
  <c r="FJ90" i="30"/>
  <c r="FI90" i="30"/>
  <c r="FH90" i="30"/>
  <c r="FG90" i="30"/>
  <c r="FF90" i="30"/>
  <c r="FE90" i="30"/>
  <c r="FC90" i="30"/>
  <c r="FB90" i="30"/>
  <c r="FA90" i="30"/>
  <c r="EZ90" i="30"/>
  <c r="AC90" i="30"/>
  <c r="AB90" i="30"/>
  <c r="AA90" i="30"/>
  <c r="Z90" i="30"/>
  <c r="Y90" i="30"/>
  <c r="X90" i="30"/>
  <c r="W90" i="30"/>
  <c r="U90" i="30"/>
  <c r="T90" i="30"/>
  <c r="S90" i="30"/>
  <c r="R90" i="30"/>
  <c r="Q90" i="30"/>
  <c r="P90" i="30"/>
  <c r="O90" i="30"/>
  <c r="N90" i="30"/>
  <c r="M90" i="30"/>
  <c r="L90" i="30"/>
  <c r="K90" i="30"/>
  <c r="J90" i="30"/>
  <c r="I90" i="30"/>
  <c r="H90" i="30"/>
  <c r="G90" i="30"/>
  <c r="F90" i="30"/>
  <c r="E90" i="30"/>
  <c r="D90" i="30"/>
  <c r="C90" i="30"/>
  <c r="B90" i="30"/>
  <c r="A90" i="30"/>
  <c r="FJ107" i="27"/>
  <c r="FH107" i="27"/>
  <c r="FF107" i="27"/>
  <c r="FE107" i="27"/>
  <c r="FC107" i="27"/>
  <c r="FA107" i="27"/>
  <c r="EZ107" i="27"/>
  <c r="AD107" i="27"/>
  <c r="AC107" i="27"/>
  <c r="AB107" i="27"/>
  <c r="AA107" i="27"/>
  <c r="Z107" i="27"/>
  <c r="Y107" i="27"/>
  <c r="X107" i="27"/>
  <c r="W107" i="27"/>
  <c r="U107" i="27"/>
  <c r="T107" i="27"/>
  <c r="S107" i="27"/>
  <c r="R107" i="27"/>
  <c r="Q107" i="27"/>
  <c r="P107" i="27"/>
  <c r="O107" i="27"/>
  <c r="N107" i="27"/>
  <c r="M107" i="27"/>
  <c r="L107" i="27"/>
  <c r="K107" i="27"/>
  <c r="J107" i="27"/>
  <c r="I107" i="27"/>
  <c r="H107" i="27"/>
  <c r="G107" i="27"/>
  <c r="F107" i="27"/>
  <c r="E107" i="27"/>
  <c r="D107" i="27"/>
  <c r="C107" i="27"/>
  <c r="B107" i="27"/>
  <c r="A107" i="27"/>
  <c r="FL106" i="27"/>
  <c r="FJ106" i="27"/>
  <c r="FH106" i="27"/>
  <c r="FF106" i="27"/>
  <c r="FE106" i="27"/>
  <c r="FC106" i="27"/>
  <c r="FA106" i="27"/>
  <c r="EZ106" i="27"/>
  <c r="AC106" i="27"/>
  <c r="AB106" i="27"/>
  <c r="AA106" i="27"/>
  <c r="Z106" i="27"/>
  <c r="Y106" i="27"/>
  <c r="X106" i="27"/>
  <c r="W106" i="27"/>
  <c r="U106" i="27"/>
  <c r="T106" i="27"/>
  <c r="S106" i="27"/>
  <c r="R106" i="27"/>
  <c r="Q106" i="27"/>
  <c r="P106" i="27"/>
  <c r="O106" i="27"/>
  <c r="N106" i="27"/>
  <c r="M106" i="27"/>
  <c r="L106" i="27"/>
  <c r="K106" i="27"/>
  <c r="J106" i="27"/>
  <c r="I106" i="27"/>
  <c r="H106" i="27"/>
  <c r="G106" i="27"/>
  <c r="F106" i="27"/>
  <c r="E106" i="27"/>
  <c r="D106" i="27"/>
  <c r="C106" i="27"/>
  <c r="B106" i="27"/>
  <c r="A106" i="27"/>
  <c r="FJ105" i="27"/>
  <c r="FH105" i="27"/>
  <c r="FF105" i="27"/>
  <c r="FE105" i="27"/>
  <c r="FC105" i="27"/>
  <c r="FA105" i="27"/>
  <c r="EZ105" i="27"/>
  <c r="AD105" i="27"/>
  <c r="AC105" i="27"/>
  <c r="AB105" i="27"/>
  <c r="AA105" i="27"/>
  <c r="Z105" i="27"/>
  <c r="Y105" i="27"/>
  <c r="X105" i="27"/>
  <c r="W105" i="27"/>
  <c r="U105" i="27"/>
  <c r="T105" i="27"/>
  <c r="S105" i="27"/>
  <c r="R105" i="27"/>
  <c r="Q105" i="27"/>
  <c r="P105" i="27"/>
  <c r="O105" i="27"/>
  <c r="N105" i="27"/>
  <c r="M105" i="27"/>
  <c r="L105" i="27"/>
  <c r="K105" i="27"/>
  <c r="J105" i="27"/>
  <c r="I105" i="27"/>
  <c r="H105" i="27"/>
  <c r="G105" i="27"/>
  <c r="F105" i="27"/>
  <c r="E105" i="27"/>
  <c r="D105" i="27"/>
  <c r="C105" i="27"/>
  <c r="B105" i="27"/>
  <c r="A105" i="27"/>
  <c r="FJ104" i="27"/>
  <c r="FH104" i="27"/>
  <c r="FF104" i="27"/>
  <c r="FE104" i="27"/>
  <c r="FC104" i="27"/>
  <c r="FA104" i="27"/>
  <c r="EZ104" i="27"/>
  <c r="AC104" i="27"/>
  <c r="AB104" i="27"/>
  <c r="AA104" i="27"/>
  <c r="Z104" i="27"/>
  <c r="Y104" i="27"/>
  <c r="X104" i="27"/>
  <c r="W104" i="27"/>
  <c r="U104" i="27"/>
  <c r="T104" i="27"/>
  <c r="S104" i="27"/>
  <c r="R104" i="27"/>
  <c r="Q104" i="27"/>
  <c r="P104" i="27"/>
  <c r="O104" i="27"/>
  <c r="N104" i="27"/>
  <c r="M104" i="27"/>
  <c r="L104" i="27"/>
  <c r="K104" i="27"/>
  <c r="J104" i="27"/>
  <c r="I104" i="27"/>
  <c r="H104" i="27"/>
  <c r="G104" i="27"/>
  <c r="F104" i="27"/>
  <c r="E104" i="27"/>
  <c r="D104" i="27"/>
  <c r="C104" i="27"/>
  <c r="B104" i="27"/>
  <c r="A104" i="27"/>
  <c r="FL103" i="27"/>
  <c r="FJ103" i="27"/>
  <c r="FH103" i="27"/>
  <c r="FF103" i="27"/>
  <c r="FE103" i="27"/>
  <c r="FC103" i="27"/>
  <c r="FA103" i="27"/>
  <c r="EZ103" i="27"/>
  <c r="AD103" i="27"/>
  <c r="AC103" i="27"/>
  <c r="AB103" i="27"/>
  <c r="AA103" i="27"/>
  <c r="Z103" i="27"/>
  <c r="Y103" i="27"/>
  <c r="X103" i="27"/>
  <c r="W103" i="27"/>
  <c r="U103" i="27"/>
  <c r="T103" i="27"/>
  <c r="S103" i="27"/>
  <c r="R103" i="27"/>
  <c r="Q103" i="27"/>
  <c r="P103" i="27"/>
  <c r="O103" i="27"/>
  <c r="N103" i="27"/>
  <c r="M103" i="27"/>
  <c r="L103" i="27"/>
  <c r="K103" i="27"/>
  <c r="J103" i="27"/>
  <c r="I103" i="27"/>
  <c r="H103" i="27"/>
  <c r="G103" i="27"/>
  <c r="F103" i="27"/>
  <c r="E103" i="27"/>
  <c r="D103" i="27"/>
  <c r="C103" i="27"/>
  <c r="B103" i="27"/>
  <c r="A103" i="27"/>
  <c r="FL102" i="27"/>
  <c r="FJ102" i="27"/>
  <c r="FH102" i="27"/>
  <c r="FF102" i="27"/>
  <c r="FE102" i="27"/>
  <c r="FC102" i="27"/>
  <c r="FA102" i="27"/>
  <c r="EZ102" i="27"/>
  <c r="AD102" i="27"/>
  <c r="AC102" i="27"/>
  <c r="AB102" i="27"/>
  <c r="AA102" i="27"/>
  <c r="Z102" i="27"/>
  <c r="Y102" i="27"/>
  <c r="X102" i="27"/>
  <c r="W102" i="27"/>
  <c r="U102" i="27"/>
  <c r="T102" i="27"/>
  <c r="S102" i="27"/>
  <c r="R102" i="27"/>
  <c r="Q102" i="27"/>
  <c r="P102" i="27"/>
  <c r="O102" i="27"/>
  <c r="N102" i="27"/>
  <c r="M102" i="27"/>
  <c r="L102" i="27"/>
  <c r="K102" i="27"/>
  <c r="J102" i="27"/>
  <c r="I102" i="27"/>
  <c r="H102" i="27"/>
  <c r="G102" i="27"/>
  <c r="F102" i="27"/>
  <c r="E102" i="27"/>
  <c r="D102" i="27"/>
  <c r="C102" i="27"/>
  <c r="B102" i="27"/>
  <c r="A102" i="27"/>
  <c r="FJ101" i="27"/>
  <c r="FH101" i="27"/>
  <c r="FF101" i="27"/>
  <c r="FE101" i="27"/>
  <c r="FC101" i="27"/>
  <c r="FA101" i="27"/>
  <c r="EZ101" i="27"/>
  <c r="AC101" i="27"/>
  <c r="AB101" i="27"/>
  <c r="AA101" i="27"/>
  <c r="Z101" i="27"/>
  <c r="Y101" i="27"/>
  <c r="X101" i="27"/>
  <c r="W101" i="27"/>
  <c r="U101" i="27"/>
  <c r="T101" i="27"/>
  <c r="S101" i="27"/>
  <c r="R101" i="27"/>
  <c r="Q101" i="27"/>
  <c r="P101" i="27"/>
  <c r="O101" i="27"/>
  <c r="N101" i="27"/>
  <c r="M101" i="27"/>
  <c r="L101" i="27"/>
  <c r="K101" i="27"/>
  <c r="J101" i="27"/>
  <c r="I101" i="27"/>
  <c r="H101" i="27"/>
  <c r="G101" i="27"/>
  <c r="F101" i="27"/>
  <c r="E101" i="27"/>
  <c r="D101" i="27"/>
  <c r="C101" i="27"/>
  <c r="B101" i="27"/>
  <c r="A101" i="27"/>
  <c r="FL100" i="27"/>
  <c r="FJ100" i="27"/>
  <c r="FH100" i="27"/>
  <c r="FF100" i="27"/>
  <c r="FE100" i="27"/>
  <c r="FC100" i="27"/>
  <c r="FA100" i="27"/>
  <c r="EZ100" i="27"/>
  <c r="AC100" i="27"/>
  <c r="AB100" i="27"/>
  <c r="AA100" i="27"/>
  <c r="Z100" i="27"/>
  <c r="Y100" i="27"/>
  <c r="X100" i="27"/>
  <c r="W100" i="27"/>
  <c r="U100" i="27"/>
  <c r="T100" i="27"/>
  <c r="S100" i="27"/>
  <c r="R100" i="27"/>
  <c r="Q100" i="27"/>
  <c r="P100" i="27"/>
  <c r="O100" i="27"/>
  <c r="N100" i="27"/>
  <c r="M100" i="27"/>
  <c r="L100" i="27"/>
  <c r="K100" i="27"/>
  <c r="J100" i="27"/>
  <c r="I100" i="27"/>
  <c r="H100" i="27"/>
  <c r="G100" i="27"/>
  <c r="F100" i="27"/>
  <c r="E100" i="27"/>
  <c r="D100" i="27"/>
  <c r="C100" i="27"/>
  <c r="B100" i="27"/>
  <c r="A100" i="27"/>
  <c r="FJ99" i="27"/>
  <c r="FH99" i="27"/>
  <c r="FF99" i="27"/>
  <c r="FE99" i="27"/>
  <c r="FC99" i="27"/>
  <c r="FA99" i="27"/>
  <c r="EZ99" i="27"/>
  <c r="AD99" i="27"/>
  <c r="AC99" i="27"/>
  <c r="AB99" i="27"/>
  <c r="AA99" i="27"/>
  <c r="Z99" i="27"/>
  <c r="Y99" i="27"/>
  <c r="X99" i="27"/>
  <c r="W99" i="27"/>
  <c r="U99" i="27"/>
  <c r="T99" i="27"/>
  <c r="S99" i="27"/>
  <c r="R99" i="27"/>
  <c r="Q99" i="27"/>
  <c r="P99" i="27"/>
  <c r="O99" i="27"/>
  <c r="N99" i="27"/>
  <c r="M99" i="27"/>
  <c r="L99" i="27"/>
  <c r="K99" i="27"/>
  <c r="J99" i="27"/>
  <c r="I99" i="27"/>
  <c r="H99" i="27"/>
  <c r="G99" i="27"/>
  <c r="F99" i="27"/>
  <c r="E99" i="27"/>
  <c r="D99" i="27"/>
  <c r="C99" i="27"/>
  <c r="B99" i="27"/>
  <c r="A99" i="27"/>
  <c r="FL98" i="27"/>
  <c r="FJ98" i="27"/>
  <c r="FH98" i="27"/>
  <c r="FF98" i="27"/>
  <c r="FE98" i="27"/>
  <c r="FC98" i="27"/>
  <c r="FA98" i="27"/>
  <c r="EZ98" i="27"/>
  <c r="AD98" i="27"/>
  <c r="AC98" i="27"/>
  <c r="AB98" i="27"/>
  <c r="AA98" i="27"/>
  <c r="Z98" i="27"/>
  <c r="Y98" i="27"/>
  <c r="X98" i="27"/>
  <c r="W98" i="27"/>
  <c r="U98" i="27"/>
  <c r="T98" i="27"/>
  <c r="S98" i="27"/>
  <c r="R98" i="27"/>
  <c r="Q98" i="27"/>
  <c r="P98" i="27"/>
  <c r="O98" i="27"/>
  <c r="N98" i="27"/>
  <c r="M98" i="27"/>
  <c r="L98" i="27"/>
  <c r="K98" i="27"/>
  <c r="J98" i="27"/>
  <c r="I98" i="27"/>
  <c r="H98" i="27"/>
  <c r="G98" i="27"/>
  <c r="F98" i="27"/>
  <c r="E98" i="27"/>
  <c r="D98" i="27"/>
  <c r="C98" i="27"/>
  <c r="B98" i="27"/>
  <c r="A98" i="27"/>
  <c r="FJ97" i="27"/>
  <c r="FH97" i="27"/>
  <c r="FF97" i="27"/>
  <c r="FE97" i="27"/>
  <c r="FC97" i="27"/>
  <c r="FA97" i="27"/>
  <c r="EZ97" i="27"/>
  <c r="AD97" i="27"/>
  <c r="AC97" i="27"/>
  <c r="AB97" i="27"/>
  <c r="AA97" i="27"/>
  <c r="Z97" i="27"/>
  <c r="Y97" i="27"/>
  <c r="X97" i="27"/>
  <c r="W97" i="27"/>
  <c r="U97" i="27"/>
  <c r="T97" i="27"/>
  <c r="S97" i="27"/>
  <c r="R97" i="27"/>
  <c r="Q97" i="27"/>
  <c r="P97" i="27"/>
  <c r="O97" i="27"/>
  <c r="N97" i="27"/>
  <c r="M97" i="27"/>
  <c r="L97" i="27"/>
  <c r="K97" i="27"/>
  <c r="J97" i="27"/>
  <c r="I97" i="27"/>
  <c r="H97" i="27"/>
  <c r="G97" i="27"/>
  <c r="F97" i="27"/>
  <c r="E97" i="27"/>
  <c r="D97" i="27"/>
  <c r="C97" i="27"/>
  <c r="B97" i="27"/>
  <c r="A97" i="27"/>
  <c r="FJ96" i="27"/>
  <c r="FH96" i="27"/>
  <c r="FF96" i="27"/>
  <c r="FE96" i="27"/>
  <c r="FC96" i="27"/>
  <c r="FA96" i="27"/>
  <c r="EZ96" i="27"/>
  <c r="AC96" i="27"/>
  <c r="AB96" i="27"/>
  <c r="AA96" i="27"/>
  <c r="Z96" i="27"/>
  <c r="Y96" i="27"/>
  <c r="X96" i="27"/>
  <c r="W96" i="27"/>
  <c r="U96" i="27"/>
  <c r="T96" i="27"/>
  <c r="S96" i="27"/>
  <c r="R96" i="27"/>
  <c r="Q96" i="27"/>
  <c r="P96" i="27"/>
  <c r="O96" i="27"/>
  <c r="N96" i="27"/>
  <c r="M96" i="27"/>
  <c r="L96" i="27"/>
  <c r="K96" i="27"/>
  <c r="J96" i="27"/>
  <c r="I96" i="27"/>
  <c r="H96" i="27"/>
  <c r="G96" i="27"/>
  <c r="F96" i="27"/>
  <c r="E96" i="27"/>
  <c r="D96" i="27"/>
  <c r="C96" i="27"/>
  <c r="B96" i="27"/>
  <c r="A96" i="27"/>
  <c r="FL95" i="27"/>
  <c r="FJ95" i="27"/>
  <c r="FH95" i="27"/>
  <c r="FF95" i="27"/>
  <c r="FE95" i="27"/>
  <c r="FC95" i="27"/>
  <c r="FA95" i="27"/>
  <c r="EZ95" i="27"/>
  <c r="AD95" i="27"/>
  <c r="AC95" i="27"/>
  <c r="AB95" i="27"/>
  <c r="AA95" i="27"/>
  <c r="Z95" i="27"/>
  <c r="Y95" i="27"/>
  <c r="X95" i="27"/>
  <c r="W95" i="27"/>
  <c r="U95" i="27"/>
  <c r="T95" i="27"/>
  <c r="S95" i="27"/>
  <c r="R95" i="27"/>
  <c r="Q95" i="27"/>
  <c r="P95" i="27"/>
  <c r="O95" i="27"/>
  <c r="N95" i="27"/>
  <c r="M95" i="27"/>
  <c r="L95" i="27"/>
  <c r="K95" i="27"/>
  <c r="J95" i="27"/>
  <c r="I95" i="27"/>
  <c r="H95" i="27"/>
  <c r="G95" i="27"/>
  <c r="F95" i="27"/>
  <c r="E95" i="27"/>
  <c r="D95" i="27"/>
  <c r="C95" i="27"/>
  <c r="B95" i="27"/>
  <c r="A95" i="27"/>
  <c r="FL94" i="27"/>
  <c r="FJ94" i="27"/>
  <c r="FH94" i="27"/>
  <c r="FF94" i="27"/>
  <c r="FE94" i="27"/>
  <c r="FC94" i="27"/>
  <c r="FA94" i="27"/>
  <c r="EZ94" i="27"/>
  <c r="AC94" i="27"/>
  <c r="AB94" i="27"/>
  <c r="AA94" i="27"/>
  <c r="Z94" i="27"/>
  <c r="Y94" i="27"/>
  <c r="X94" i="27"/>
  <c r="W94" i="27"/>
  <c r="U94" i="27"/>
  <c r="T94" i="27"/>
  <c r="S94" i="27"/>
  <c r="R94" i="27"/>
  <c r="Q94" i="27"/>
  <c r="P94" i="27"/>
  <c r="O94" i="27"/>
  <c r="N94" i="27"/>
  <c r="M94" i="27"/>
  <c r="L94" i="27"/>
  <c r="K94" i="27"/>
  <c r="J94" i="27"/>
  <c r="I94" i="27"/>
  <c r="H94" i="27"/>
  <c r="G94" i="27"/>
  <c r="F94" i="27"/>
  <c r="E94" i="27"/>
  <c r="D94" i="27"/>
  <c r="C94" i="27"/>
  <c r="B94" i="27"/>
  <c r="A94" i="27"/>
  <c r="FL93" i="27"/>
  <c r="FJ93" i="27"/>
  <c r="FH93" i="27"/>
  <c r="FF93" i="27"/>
  <c r="FE93" i="27"/>
  <c r="FC93" i="27"/>
  <c r="FA93" i="27"/>
  <c r="EZ93" i="27"/>
  <c r="AC93" i="27"/>
  <c r="AB93" i="27"/>
  <c r="AA93" i="27"/>
  <c r="Z93" i="27"/>
  <c r="Y93" i="27"/>
  <c r="X93" i="27"/>
  <c r="W93" i="27"/>
  <c r="U93" i="27"/>
  <c r="T93" i="27"/>
  <c r="S93" i="27"/>
  <c r="R93" i="27"/>
  <c r="Q93" i="27"/>
  <c r="P93" i="27"/>
  <c r="O93" i="27"/>
  <c r="N93" i="27"/>
  <c r="M93" i="27"/>
  <c r="L93" i="27"/>
  <c r="K93" i="27"/>
  <c r="J93" i="27"/>
  <c r="I93" i="27"/>
  <c r="H93" i="27"/>
  <c r="G93" i="27"/>
  <c r="F93" i="27"/>
  <c r="E93" i="27"/>
  <c r="D93" i="27"/>
  <c r="C93" i="27"/>
  <c r="B93" i="27"/>
  <c r="A93" i="27"/>
  <c r="FJ92" i="27"/>
  <c r="FH92" i="27"/>
  <c r="FF92" i="27"/>
  <c r="FE92" i="27"/>
  <c r="FC92" i="27"/>
  <c r="FA92" i="27"/>
  <c r="EZ92" i="27"/>
  <c r="AC92" i="27"/>
  <c r="AB92" i="27"/>
  <c r="AA92" i="27"/>
  <c r="Z92" i="27"/>
  <c r="Y92" i="27"/>
  <c r="X92" i="27"/>
  <c r="W92" i="27"/>
  <c r="U92" i="27"/>
  <c r="T92" i="27"/>
  <c r="S92" i="27"/>
  <c r="R92" i="27"/>
  <c r="Q92" i="27"/>
  <c r="P92" i="27"/>
  <c r="O92" i="27"/>
  <c r="N92" i="27"/>
  <c r="M92" i="27"/>
  <c r="L92" i="27"/>
  <c r="K92" i="27"/>
  <c r="J92" i="27"/>
  <c r="I92" i="27"/>
  <c r="H92" i="27"/>
  <c r="G92" i="27"/>
  <c r="F92" i="27"/>
  <c r="E92" i="27"/>
  <c r="D92" i="27"/>
  <c r="C92" i="27"/>
  <c r="B92" i="27"/>
  <c r="A92" i="27"/>
  <c r="FJ91" i="27"/>
  <c r="FH91" i="27"/>
  <c r="FF91" i="27"/>
  <c r="FE91" i="27"/>
  <c r="FC91" i="27"/>
  <c r="FA91" i="27"/>
  <c r="EZ91" i="27"/>
  <c r="AD91" i="27"/>
  <c r="AC91" i="27"/>
  <c r="AB91" i="27"/>
  <c r="AA91" i="27"/>
  <c r="Z91" i="27"/>
  <c r="Y91" i="27"/>
  <c r="X91" i="27"/>
  <c r="W91" i="27"/>
  <c r="U91" i="27"/>
  <c r="T91" i="27"/>
  <c r="S91" i="27"/>
  <c r="R91" i="27"/>
  <c r="Q91" i="27"/>
  <c r="P91" i="27"/>
  <c r="O91" i="27"/>
  <c r="N91" i="27"/>
  <c r="M91" i="27"/>
  <c r="L91" i="27"/>
  <c r="K91" i="27"/>
  <c r="J91" i="27"/>
  <c r="I91" i="27"/>
  <c r="H91" i="27"/>
  <c r="G91" i="27"/>
  <c r="F91" i="27"/>
  <c r="E91" i="27"/>
  <c r="D91" i="27"/>
  <c r="C91" i="27"/>
  <c r="B91" i="27"/>
  <c r="A91" i="27"/>
  <c r="FL90" i="27"/>
  <c r="FJ90" i="27"/>
  <c r="FH90" i="27"/>
  <c r="FF90" i="27"/>
  <c r="FE90" i="27"/>
  <c r="FC90" i="27"/>
  <c r="FA90" i="27"/>
  <c r="EZ90" i="27"/>
  <c r="AD90" i="27"/>
  <c r="AC90" i="27"/>
  <c r="AB90" i="27"/>
  <c r="AA90" i="27"/>
  <c r="Z90" i="27"/>
  <c r="Y90" i="27"/>
  <c r="X90" i="27"/>
  <c r="W90" i="27"/>
  <c r="U90" i="27"/>
  <c r="T90" i="27"/>
  <c r="S90" i="27"/>
  <c r="R90" i="27"/>
  <c r="Q90" i="27"/>
  <c r="P90" i="27"/>
  <c r="O90" i="27"/>
  <c r="N90" i="27"/>
  <c r="M90" i="27"/>
  <c r="L90" i="27"/>
  <c r="K90" i="27"/>
  <c r="J90" i="27"/>
  <c r="I90" i="27"/>
  <c r="H90" i="27"/>
  <c r="G90" i="27"/>
  <c r="F90" i="27"/>
  <c r="E90" i="27"/>
  <c r="D90" i="27"/>
  <c r="C90" i="27"/>
  <c r="B90" i="27"/>
  <c r="A90" i="27"/>
  <c r="FJ107" i="11"/>
  <c r="FI107" i="11"/>
  <c r="FC107" i="11"/>
  <c r="FA107" i="11"/>
  <c r="AD107" i="11"/>
  <c r="AC107" i="11"/>
  <c r="AB107" i="11"/>
  <c r="AA107" i="11"/>
  <c r="Z107" i="11"/>
  <c r="Y107" i="11"/>
  <c r="X107" i="11"/>
  <c r="W107" i="11"/>
  <c r="U107" i="11"/>
  <c r="T107" i="11"/>
  <c r="S107" i="11"/>
  <c r="R107" i="11"/>
  <c r="O107" i="11"/>
  <c r="N107" i="11"/>
  <c r="M107" i="11"/>
  <c r="J107" i="11"/>
  <c r="I107" i="11"/>
  <c r="H107" i="11"/>
  <c r="G107" i="11"/>
  <c r="F107" i="11"/>
  <c r="E107" i="11"/>
  <c r="D107" i="11"/>
  <c r="B107" i="11"/>
  <c r="A107" i="11"/>
  <c r="FJ106" i="11"/>
  <c r="FI106" i="11"/>
  <c r="FC106" i="11"/>
  <c r="FA106" i="11"/>
  <c r="AD106" i="11"/>
  <c r="AC106" i="11"/>
  <c r="AB106" i="11"/>
  <c r="AA106" i="11"/>
  <c r="Z106" i="11"/>
  <c r="Y106" i="11"/>
  <c r="X106" i="11"/>
  <c r="W106" i="11"/>
  <c r="U106" i="11"/>
  <c r="T106" i="11"/>
  <c r="S106" i="11"/>
  <c r="R106" i="11"/>
  <c r="O106" i="11"/>
  <c r="N106" i="11"/>
  <c r="M106" i="11"/>
  <c r="J106" i="11"/>
  <c r="I106" i="11"/>
  <c r="H106" i="11"/>
  <c r="G106" i="11"/>
  <c r="F106" i="11"/>
  <c r="E106" i="11"/>
  <c r="D106" i="11"/>
  <c r="B106" i="11"/>
  <c r="A106" i="11"/>
  <c r="FJ105" i="11"/>
  <c r="FI105" i="11"/>
  <c r="FC105" i="11"/>
  <c r="FA105" i="11"/>
  <c r="AD105" i="11"/>
  <c r="AC105" i="11"/>
  <c r="AB105" i="11"/>
  <c r="AA105" i="11"/>
  <c r="Z105" i="11"/>
  <c r="Y105" i="11"/>
  <c r="X105" i="11"/>
  <c r="W105" i="11"/>
  <c r="U105" i="11"/>
  <c r="T105" i="11"/>
  <c r="S105" i="11"/>
  <c r="R105" i="11"/>
  <c r="O105" i="11"/>
  <c r="N105" i="11"/>
  <c r="M105" i="11"/>
  <c r="J105" i="11"/>
  <c r="I105" i="11"/>
  <c r="H105" i="11"/>
  <c r="G105" i="11"/>
  <c r="F105" i="11"/>
  <c r="E105" i="11"/>
  <c r="D105" i="11"/>
  <c r="B105" i="11"/>
  <c r="A105" i="11"/>
  <c r="FJ104" i="11"/>
  <c r="FI104" i="11"/>
  <c r="FC104" i="11"/>
  <c r="FA104" i="11"/>
  <c r="AD104" i="11"/>
  <c r="AC104" i="11"/>
  <c r="AB104" i="11"/>
  <c r="AA104" i="11"/>
  <c r="Z104" i="11"/>
  <c r="Y104" i="11"/>
  <c r="X104" i="11"/>
  <c r="W104" i="11"/>
  <c r="U104" i="11"/>
  <c r="T104" i="11"/>
  <c r="S104" i="11"/>
  <c r="R104" i="11"/>
  <c r="O104" i="11"/>
  <c r="N104" i="11"/>
  <c r="M104" i="11"/>
  <c r="J104" i="11"/>
  <c r="I104" i="11"/>
  <c r="H104" i="11"/>
  <c r="G104" i="11"/>
  <c r="F104" i="11"/>
  <c r="E104" i="11"/>
  <c r="D104" i="11"/>
  <c r="B104" i="11"/>
  <c r="A104" i="11"/>
  <c r="FJ103" i="11"/>
  <c r="FI103" i="11"/>
  <c r="FC103" i="11"/>
  <c r="FA103" i="11"/>
  <c r="AD103" i="11"/>
  <c r="AC103" i="11"/>
  <c r="AB103" i="11"/>
  <c r="AA103" i="11"/>
  <c r="Z103" i="11"/>
  <c r="Y103" i="11"/>
  <c r="X103" i="11"/>
  <c r="W103" i="11"/>
  <c r="U103" i="11"/>
  <c r="T103" i="11"/>
  <c r="S103" i="11"/>
  <c r="R103" i="11"/>
  <c r="O103" i="11"/>
  <c r="N103" i="11"/>
  <c r="M103" i="11"/>
  <c r="J103" i="11"/>
  <c r="I103" i="11"/>
  <c r="H103" i="11"/>
  <c r="G103" i="11"/>
  <c r="F103" i="11"/>
  <c r="E103" i="11"/>
  <c r="D103" i="11"/>
  <c r="B103" i="11"/>
  <c r="A103" i="11"/>
  <c r="FJ102" i="11"/>
  <c r="FI102" i="11"/>
  <c r="FC102" i="11"/>
  <c r="FA102" i="11"/>
  <c r="AD102" i="11"/>
  <c r="AC102" i="11"/>
  <c r="AB102" i="11"/>
  <c r="AA102" i="11"/>
  <c r="Z102" i="11"/>
  <c r="Y102" i="11"/>
  <c r="X102" i="11"/>
  <c r="W102" i="11"/>
  <c r="U102" i="11"/>
  <c r="T102" i="11"/>
  <c r="S102" i="11"/>
  <c r="R102" i="11"/>
  <c r="O102" i="11"/>
  <c r="N102" i="11"/>
  <c r="M102" i="11"/>
  <c r="J102" i="11"/>
  <c r="I102" i="11"/>
  <c r="H102" i="11"/>
  <c r="G102" i="11"/>
  <c r="F102" i="11"/>
  <c r="E102" i="11"/>
  <c r="D102" i="11"/>
  <c r="B102" i="11"/>
  <c r="A102" i="11"/>
  <c r="FJ101" i="11"/>
  <c r="FI101" i="11"/>
  <c r="FC101" i="11"/>
  <c r="FA101" i="11"/>
  <c r="AD101" i="11"/>
  <c r="AC101" i="11"/>
  <c r="AB101" i="11"/>
  <c r="AA101" i="11"/>
  <c r="Z101" i="11"/>
  <c r="Y101" i="11"/>
  <c r="X101" i="11"/>
  <c r="W101" i="11"/>
  <c r="U101" i="11"/>
  <c r="T101" i="11"/>
  <c r="S101" i="11"/>
  <c r="R101" i="11"/>
  <c r="O101" i="11"/>
  <c r="N101" i="11"/>
  <c r="M101" i="11"/>
  <c r="J101" i="11"/>
  <c r="I101" i="11"/>
  <c r="H101" i="11"/>
  <c r="G101" i="11"/>
  <c r="F101" i="11"/>
  <c r="E101" i="11"/>
  <c r="D101" i="11"/>
  <c r="B101" i="11"/>
  <c r="A101" i="11"/>
  <c r="FJ100" i="11"/>
  <c r="FI100" i="11"/>
  <c r="FC100" i="11"/>
  <c r="FA100" i="11"/>
  <c r="AD100" i="11"/>
  <c r="AC100" i="11"/>
  <c r="AB100" i="11"/>
  <c r="AA100" i="11"/>
  <c r="Z100" i="11"/>
  <c r="Y100" i="11"/>
  <c r="X100" i="11"/>
  <c r="W100" i="11"/>
  <c r="U100" i="11"/>
  <c r="T100" i="11"/>
  <c r="S100" i="11"/>
  <c r="R100" i="11"/>
  <c r="O100" i="11"/>
  <c r="N100" i="11"/>
  <c r="M100" i="11"/>
  <c r="J100" i="11"/>
  <c r="I100" i="11"/>
  <c r="H100" i="11"/>
  <c r="G100" i="11"/>
  <c r="F100" i="11"/>
  <c r="E100" i="11"/>
  <c r="D100" i="11"/>
  <c r="B100" i="11"/>
  <c r="A100" i="11"/>
  <c r="FJ99" i="11"/>
  <c r="FI99" i="11"/>
  <c r="FC99" i="11"/>
  <c r="FA99" i="11"/>
  <c r="AD99" i="11"/>
  <c r="AC99" i="11"/>
  <c r="AB99" i="11"/>
  <c r="AA99" i="11"/>
  <c r="Z99" i="11"/>
  <c r="Y99" i="11"/>
  <c r="X99" i="11"/>
  <c r="W99" i="11"/>
  <c r="U99" i="11"/>
  <c r="T99" i="11"/>
  <c r="S99" i="11"/>
  <c r="R99" i="11"/>
  <c r="O99" i="11"/>
  <c r="N99" i="11"/>
  <c r="M99" i="11"/>
  <c r="J99" i="11"/>
  <c r="I99" i="11"/>
  <c r="H99" i="11"/>
  <c r="G99" i="11"/>
  <c r="F99" i="11"/>
  <c r="E99" i="11"/>
  <c r="D99" i="11"/>
  <c r="B99" i="11"/>
  <c r="A99" i="11"/>
  <c r="FJ98" i="11"/>
  <c r="FI98" i="11"/>
  <c r="FC98" i="11"/>
  <c r="FA98" i="11"/>
  <c r="AD98" i="11"/>
  <c r="AC98" i="11"/>
  <c r="AB98" i="11"/>
  <c r="AA98" i="11"/>
  <c r="Z98" i="11"/>
  <c r="Y98" i="11"/>
  <c r="X98" i="11"/>
  <c r="W98" i="11"/>
  <c r="U98" i="11"/>
  <c r="T98" i="11"/>
  <c r="S98" i="11"/>
  <c r="R98" i="11"/>
  <c r="O98" i="11"/>
  <c r="N98" i="11"/>
  <c r="M98" i="11"/>
  <c r="J98" i="11"/>
  <c r="I98" i="11"/>
  <c r="H98" i="11"/>
  <c r="G98" i="11"/>
  <c r="F98" i="11"/>
  <c r="E98" i="11"/>
  <c r="D98" i="11"/>
  <c r="B98" i="11"/>
  <c r="A98" i="11"/>
  <c r="FJ97" i="11"/>
  <c r="FI97" i="11"/>
  <c r="FC97" i="11"/>
  <c r="FA97" i="11"/>
  <c r="AD97" i="11"/>
  <c r="AC97" i="11"/>
  <c r="AB97" i="11"/>
  <c r="AA97" i="11"/>
  <c r="Z97" i="11"/>
  <c r="Y97" i="11"/>
  <c r="X97" i="11"/>
  <c r="W97" i="11"/>
  <c r="U97" i="11"/>
  <c r="T97" i="11"/>
  <c r="S97" i="11"/>
  <c r="R97" i="11"/>
  <c r="O97" i="11"/>
  <c r="N97" i="11"/>
  <c r="M97" i="11"/>
  <c r="J97" i="11"/>
  <c r="I97" i="11"/>
  <c r="H97" i="11"/>
  <c r="G97" i="11"/>
  <c r="F97" i="11"/>
  <c r="E97" i="11"/>
  <c r="D97" i="11"/>
  <c r="B97" i="11"/>
  <c r="A97" i="11"/>
  <c r="FJ96" i="11"/>
  <c r="FI96" i="11"/>
  <c r="FC96" i="11"/>
  <c r="FA96" i="11"/>
  <c r="AD96" i="11"/>
  <c r="AC96" i="11"/>
  <c r="AB96" i="11"/>
  <c r="AA96" i="11"/>
  <c r="Z96" i="11"/>
  <c r="Y96" i="11"/>
  <c r="X96" i="11"/>
  <c r="W96" i="11"/>
  <c r="U96" i="11"/>
  <c r="T96" i="11"/>
  <c r="S96" i="11"/>
  <c r="R96" i="11"/>
  <c r="O96" i="11"/>
  <c r="N96" i="11"/>
  <c r="M96" i="11"/>
  <c r="J96" i="11"/>
  <c r="I96" i="11"/>
  <c r="H96" i="11"/>
  <c r="G96" i="11"/>
  <c r="F96" i="11"/>
  <c r="E96" i="11"/>
  <c r="D96" i="11"/>
  <c r="B96" i="11"/>
  <c r="A96" i="11"/>
  <c r="FJ95" i="11"/>
  <c r="FI95" i="11"/>
  <c r="FC95" i="11"/>
  <c r="FA95" i="11"/>
  <c r="AD95" i="11"/>
  <c r="AC95" i="11"/>
  <c r="AB95" i="11"/>
  <c r="AA95" i="11"/>
  <c r="Z95" i="11"/>
  <c r="Y95" i="11"/>
  <c r="X95" i="11"/>
  <c r="W95" i="11"/>
  <c r="U95" i="11"/>
  <c r="T95" i="11"/>
  <c r="S95" i="11"/>
  <c r="R95" i="11"/>
  <c r="O95" i="11"/>
  <c r="N95" i="11"/>
  <c r="M95" i="11"/>
  <c r="J95" i="11"/>
  <c r="I95" i="11"/>
  <c r="H95" i="11"/>
  <c r="G95" i="11"/>
  <c r="F95" i="11"/>
  <c r="E95" i="11"/>
  <c r="D95" i="11"/>
  <c r="B95" i="11"/>
  <c r="A95" i="11"/>
  <c r="FJ94" i="11"/>
  <c r="FI94" i="11"/>
  <c r="FC94" i="11"/>
  <c r="FA94" i="11"/>
  <c r="AD94" i="11"/>
  <c r="AC94" i="11"/>
  <c r="AB94" i="11"/>
  <c r="AA94" i="11"/>
  <c r="Z94" i="11"/>
  <c r="Y94" i="11"/>
  <c r="X94" i="11"/>
  <c r="W94" i="11"/>
  <c r="U94" i="11"/>
  <c r="T94" i="11"/>
  <c r="S94" i="11"/>
  <c r="R94" i="11"/>
  <c r="O94" i="11"/>
  <c r="N94" i="11"/>
  <c r="M94" i="11"/>
  <c r="J94" i="11"/>
  <c r="I94" i="11"/>
  <c r="H94" i="11"/>
  <c r="G94" i="11"/>
  <c r="F94" i="11"/>
  <c r="E94" i="11"/>
  <c r="D94" i="11"/>
  <c r="B94" i="11"/>
  <c r="A94" i="11"/>
  <c r="FJ93" i="11"/>
  <c r="FI93" i="11"/>
  <c r="FC93" i="11"/>
  <c r="FA93" i="11"/>
  <c r="AD93" i="11"/>
  <c r="AC93" i="11"/>
  <c r="AB93" i="11"/>
  <c r="AA93" i="11"/>
  <c r="Z93" i="11"/>
  <c r="Y93" i="11"/>
  <c r="X93" i="11"/>
  <c r="W93" i="11"/>
  <c r="U93" i="11"/>
  <c r="T93" i="11"/>
  <c r="S93" i="11"/>
  <c r="R93" i="11"/>
  <c r="O93" i="11"/>
  <c r="N93" i="11"/>
  <c r="M93" i="11"/>
  <c r="J93" i="11"/>
  <c r="I93" i="11"/>
  <c r="H93" i="11"/>
  <c r="G93" i="11"/>
  <c r="F93" i="11"/>
  <c r="E93" i="11"/>
  <c r="D93" i="11"/>
  <c r="B93" i="11"/>
  <c r="A93" i="11"/>
  <c r="FJ92" i="11"/>
  <c r="FI92" i="11"/>
  <c r="FC92" i="11"/>
  <c r="FA92" i="11"/>
  <c r="AD92" i="11"/>
  <c r="AC92" i="11"/>
  <c r="AB92" i="11"/>
  <c r="AA92" i="11"/>
  <c r="Z92" i="11"/>
  <c r="Y92" i="11"/>
  <c r="X92" i="11"/>
  <c r="W92" i="11"/>
  <c r="U92" i="11"/>
  <c r="T92" i="11"/>
  <c r="S92" i="11"/>
  <c r="R92" i="11"/>
  <c r="O92" i="11"/>
  <c r="N92" i="11"/>
  <c r="M92" i="11"/>
  <c r="J92" i="11"/>
  <c r="I92" i="11"/>
  <c r="H92" i="11"/>
  <c r="G92" i="11"/>
  <c r="F92" i="11"/>
  <c r="E92" i="11"/>
  <c r="D92" i="11"/>
  <c r="B92" i="11"/>
  <c r="A92" i="11"/>
  <c r="FJ91" i="11"/>
  <c r="FI91" i="11"/>
  <c r="FC91" i="11"/>
  <c r="FA91" i="11"/>
  <c r="AD91" i="11"/>
  <c r="AC91" i="11"/>
  <c r="AB91" i="11"/>
  <c r="AA91" i="11"/>
  <c r="Z91" i="11"/>
  <c r="Y91" i="11"/>
  <c r="X91" i="11"/>
  <c r="W91" i="11"/>
  <c r="U91" i="11"/>
  <c r="T91" i="11"/>
  <c r="S91" i="11"/>
  <c r="R91" i="11"/>
  <c r="O91" i="11"/>
  <c r="N91" i="11"/>
  <c r="M91" i="11"/>
  <c r="J91" i="11"/>
  <c r="I91" i="11"/>
  <c r="H91" i="11"/>
  <c r="G91" i="11"/>
  <c r="F91" i="11"/>
  <c r="E91" i="11"/>
  <c r="D91" i="11"/>
  <c r="B91" i="11"/>
  <c r="A91" i="11"/>
  <c r="FJ90" i="11"/>
  <c r="FI90" i="11"/>
  <c r="FC90" i="11"/>
  <c r="FA90" i="11"/>
  <c r="AD90" i="11"/>
  <c r="AC90" i="11"/>
  <c r="AB90" i="11"/>
  <c r="AA90" i="11"/>
  <c r="Z90" i="11"/>
  <c r="Y90" i="11"/>
  <c r="X90" i="11"/>
  <c r="W90" i="11"/>
  <c r="U90" i="11"/>
  <c r="T90" i="11"/>
  <c r="S90" i="11"/>
  <c r="R90" i="11"/>
  <c r="O90" i="11"/>
  <c r="N90" i="11"/>
  <c r="M90" i="11"/>
  <c r="J90" i="11"/>
  <c r="I90" i="11"/>
  <c r="H90" i="11"/>
  <c r="G90" i="11"/>
  <c r="F90" i="11"/>
  <c r="E90" i="11"/>
  <c r="D90" i="11"/>
  <c r="B90" i="11"/>
  <c r="A90" i="11"/>
  <c r="AE103" i="32"/>
  <c r="AE115" i="32"/>
  <c r="AE127" i="32"/>
  <c r="D1" i="14"/>
  <c r="E91" i="8" s="1"/>
  <c r="A2" i="14"/>
  <c r="E40" i="14"/>
  <c r="D48" i="14"/>
  <c r="A79" i="14"/>
  <c r="A2" i="13"/>
  <c r="A21" i="13"/>
  <c r="A2" i="33"/>
  <c r="AF9" i="33"/>
  <c r="AG9" i="33"/>
  <c r="AH9" i="33"/>
  <c r="AI9" i="33"/>
  <c r="AJ9" i="33"/>
  <c r="AK9" i="33"/>
  <c r="AL9" i="33"/>
  <c r="AM9" i="33"/>
  <c r="AN9" i="33"/>
  <c r="AO9" i="33"/>
  <c r="AP9" i="33"/>
  <c r="AQ9" i="33"/>
  <c r="AR9" i="33"/>
  <c r="AS9" i="33"/>
  <c r="AT9" i="33"/>
  <c r="AU9" i="33"/>
  <c r="AV9" i="33"/>
  <c r="AW9" i="33"/>
  <c r="AX9" i="33"/>
  <c r="AY9" i="33"/>
  <c r="AZ9" i="33"/>
  <c r="BA9" i="33"/>
  <c r="BB9" i="33"/>
  <c r="BC9" i="33"/>
  <c r="BD9" i="33"/>
  <c r="BE9" i="33"/>
  <c r="BF9" i="33"/>
  <c r="BG9" i="33"/>
  <c r="BH9" i="33"/>
  <c r="BI9" i="33"/>
  <c r="BJ9" i="33"/>
  <c r="BK9" i="33"/>
  <c r="BL9" i="33"/>
  <c r="BM9" i="33"/>
  <c r="BN9" i="33"/>
  <c r="BO9" i="33"/>
  <c r="BP9" i="33"/>
  <c r="BQ9" i="33"/>
  <c r="BR9" i="33"/>
  <c r="BS9" i="33"/>
  <c r="BT9" i="33"/>
  <c r="BU9" i="33"/>
  <c r="BV9" i="33"/>
  <c r="BW9" i="33"/>
  <c r="BX9" i="33"/>
  <c r="BY9" i="33"/>
  <c r="BZ9" i="33"/>
  <c r="CA9" i="33"/>
  <c r="CB9" i="33"/>
  <c r="CC9" i="33"/>
  <c r="CD9" i="33"/>
  <c r="CE9" i="33"/>
  <c r="CF9" i="33"/>
  <c r="CG9" i="33"/>
  <c r="CH9" i="33"/>
  <c r="CI9" i="33"/>
  <c r="CJ9" i="33"/>
  <c r="CK9" i="33"/>
  <c r="CL9" i="33"/>
  <c r="CM9" i="33"/>
  <c r="CN9" i="33"/>
  <c r="CO9" i="33"/>
  <c r="CP9" i="33"/>
  <c r="CQ9" i="33"/>
  <c r="CR9" i="33"/>
  <c r="CS9" i="33"/>
  <c r="CT9" i="33"/>
  <c r="CU9" i="33"/>
  <c r="CV9" i="33"/>
  <c r="CW9" i="33"/>
  <c r="CX9" i="33"/>
  <c r="CY9" i="33"/>
  <c r="CZ9" i="33"/>
  <c r="DA9" i="33"/>
  <c r="DB9" i="33"/>
  <c r="DC9" i="33"/>
  <c r="DD9" i="33"/>
  <c r="DE9" i="33"/>
  <c r="DF9" i="33"/>
  <c r="DG9" i="33"/>
  <c r="DH9" i="33"/>
  <c r="DI9" i="33"/>
  <c r="DJ9" i="33"/>
  <c r="DK9" i="33"/>
  <c r="DL9" i="33"/>
  <c r="DM9" i="33"/>
  <c r="DN9" i="33"/>
  <c r="DO9" i="33"/>
  <c r="DP9" i="33"/>
  <c r="DQ9" i="33"/>
  <c r="DR9" i="33"/>
  <c r="DS9" i="33"/>
  <c r="DT9" i="33"/>
  <c r="DU9" i="33"/>
  <c r="DV9" i="33"/>
  <c r="DW9" i="33"/>
  <c r="DX9" i="33"/>
  <c r="DY9" i="33"/>
  <c r="DZ9" i="33"/>
  <c r="EA9" i="33"/>
  <c r="EB9" i="33"/>
  <c r="EC9" i="33"/>
  <c r="ED9" i="33"/>
  <c r="EE9" i="33"/>
  <c r="EF9" i="33"/>
  <c r="EG9" i="33"/>
  <c r="EH9" i="33"/>
  <c r="EI9" i="33"/>
  <c r="EJ9" i="33"/>
  <c r="EK9" i="33"/>
  <c r="EL9" i="33"/>
  <c r="EM9" i="33"/>
  <c r="EN9" i="33"/>
  <c r="EO9" i="33"/>
  <c r="EP9" i="33"/>
  <c r="EQ9" i="33"/>
  <c r="ER9" i="33"/>
  <c r="ES9" i="33"/>
  <c r="ET9" i="33"/>
  <c r="EU9" i="33"/>
  <c r="EV9" i="33"/>
  <c r="EW9" i="33"/>
  <c r="EX9" i="33"/>
  <c r="C16" i="33"/>
  <c r="C17" i="33"/>
  <c r="C18" i="33"/>
  <c r="C19" i="33"/>
  <c r="C20" i="33"/>
  <c r="C21" i="33"/>
  <c r="C22" i="33"/>
  <c r="C23" i="33"/>
  <c r="C24" i="33"/>
  <c r="C25" i="33"/>
  <c r="C26" i="33"/>
  <c r="C27" i="33"/>
  <c r="C28" i="33"/>
  <c r="C29" i="33"/>
  <c r="C30" i="33"/>
  <c r="C31" i="33"/>
  <c r="C32" i="33"/>
  <c r="C33" i="33"/>
  <c r="C34" i="33"/>
  <c r="C35" i="33"/>
  <c r="C36" i="33"/>
  <c r="C37" i="33"/>
  <c r="C38" i="33"/>
  <c r="C39" i="33"/>
  <c r="C40" i="33"/>
  <c r="C41" i="33"/>
  <c r="C42" i="33"/>
  <c r="C43"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80" i="33"/>
  <c r="C81" i="33"/>
  <c r="C82" i="33"/>
  <c r="C83" i="33"/>
  <c r="C89" i="33"/>
  <c r="C90" i="33"/>
  <c r="C91" i="33"/>
  <c r="C92" i="33"/>
  <c r="C93" i="33"/>
  <c r="C94" i="33"/>
  <c r="C100" i="33"/>
  <c r="C101" i="33"/>
  <c r="C107" i="33"/>
  <c r="C108" i="33"/>
  <c r="C109" i="33"/>
  <c r="C110" i="33"/>
  <c r="C111" i="33"/>
  <c r="C112" i="33"/>
  <c r="C113" i="33"/>
  <c r="C114" i="33"/>
  <c r="C115" i="33"/>
  <c r="C116" i="33"/>
  <c r="C117" i="33"/>
  <c r="C149" i="33"/>
  <c r="C150" i="33"/>
  <c r="C151" i="33"/>
  <c r="C152" i="33"/>
  <c r="C153" i="33"/>
  <c r="C154" i="33"/>
  <c r="C155" i="33"/>
  <c r="C156" i="33"/>
  <c r="C157" i="33"/>
  <c r="C158" i="33"/>
  <c r="C159" i="33"/>
  <c r="C160" i="33"/>
  <c r="C161" i="33"/>
  <c r="C162" i="33"/>
  <c r="C163" i="33"/>
  <c r="C164" i="33"/>
  <c r="C165" i="33"/>
  <c r="C166" i="33"/>
  <c r="C167" i="33"/>
  <c r="C168" i="33"/>
  <c r="C169" i="33"/>
  <c r="C170" i="33"/>
  <c r="C171" i="33"/>
  <c r="C172" i="33"/>
  <c r="C173" i="33"/>
  <c r="C174" i="33"/>
  <c r="C180" i="33"/>
  <c r="C181" i="33"/>
  <c r="C182" i="33"/>
  <c r="C183" i="33"/>
  <c r="C184" i="33"/>
  <c r="C185" i="33"/>
  <c r="C194" i="33"/>
  <c r="C195" i="33"/>
  <c r="C196" i="33"/>
  <c r="C197" i="33"/>
  <c r="C198" i="33"/>
  <c r="C199" i="33"/>
  <c r="AD209" i="33"/>
  <c r="AD210" i="33"/>
  <c r="AD211" i="33"/>
  <c r="AD212" i="33"/>
  <c r="AD213" i="33"/>
  <c r="AD214" i="33"/>
  <c r="AD215" i="33"/>
  <c r="AD216" i="33"/>
  <c r="AD217" i="33"/>
  <c r="AD218" i="33"/>
  <c r="AD219" i="33"/>
  <c r="AD220" i="33"/>
  <c r="AD221" i="33"/>
  <c r="AD222" i="33"/>
  <c r="AD223" i="33"/>
  <c r="AD224" i="33"/>
  <c r="AD225" i="33"/>
  <c r="AD226" i="33"/>
  <c r="AD227" i="33"/>
  <c r="AD228" i="33"/>
  <c r="AD229" i="33"/>
  <c r="C230" i="33"/>
  <c r="H8" i="2"/>
  <c r="AD230" i="33" s="1"/>
  <c r="C231" i="33"/>
  <c r="H20" i="2"/>
  <c r="AD231" i="33" s="1"/>
  <c r="B74" i="29"/>
  <c r="C232" i="33"/>
  <c r="C74" i="29"/>
  <c r="AD232" i="33" s="1"/>
  <c r="B75" i="29"/>
  <c r="C233" i="33"/>
  <c r="C75" i="29"/>
  <c r="AD233" i="33" s="1"/>
  <c r="B76" i="29"/>
  <c r="C234" i="33"/>
  <c r="C76" i="29"/>
  <c r="AD234" i="33" s="1"/>
  <c r="B77" i="29"/>
  <c r="C235" i="33"/>
  <c r="C77" i="29"/>
  <c r="AD235" i="33" s="1"/>
  <c r="B78" i="29"/>
  <c r="C236" i="33"/>
  <c r="C78" i="29"/>
  <c r="AD236" i="33" s="1"/>
  <c r="B79" i="29"/>
  <c r="C237" i="33"/>
  <c r="C79" i="29"/>
  <c r="AD237" i="33" s="1"/>
  <c r="B81" i="29"/>
  <c r="C239" i="33"/>
  <c r="C81" i="29"/>
  <c r="AD239" i="33" s="1"/>
  <c r="B82" i="29"/>
  <c r="C240" i="33"/>
  <c r="C82" i="29"/>
  <c r="AD240" i="33" s="1"/>
  <c r="C241" i="33"/>
  <c r="A2" i="29"/>
  <c r="F2" i="29"/>
  <c r="F3" i="29"/>
  <c r="F4" i="29"/>
  <c r="F5" i="29"/>
  <c r="F6" i="29"/>
  <c r="E107" i="5"/>
  <c r="F7" i="29" s="1"/>
  <c r="F8" i="29"/>
  <c r="B83" i="29"/>
  <c r="C83" i="29" s="1"/>
  <c r="B105" i="29"/>
  <c r="C107" i="29"/>
  <c r="B113" i="29"/>
  <c r="B114" i="29"/>
  <c r="B117" i="29"/>
  <c r="B119" i="29"/>
  <c r="C119" i="29" s="1"/>
  <c r="B121" i="29"/>
  <c r="B123" i="29"/>
  <c r="B115" i="29"/>
  <c r="B116" i="29"/>
  <c r="B118" i="29"/>
  <c r="B120" i="29"/>
  <c r="B122" i="29"/>
  <c r="C122" i="29"/>
  <c r="B128" i="29"/>
  <c r="B129" i="29"/>
  <c r="A2" i="34"/>
  <c r="AF6" i="34"/>
  <c r="AF7" i="34"/>
  <c r="AF9" i="34"/>
  <c r="AG9" i="34"/>
  <c r="AH9" i="34"/>
  <c r="AI9" i="34"/>
  <c r="AJ9" i="34"/>
  <c r="AK9" i="34"/>
  <c r="AL9" i="34"/>
  <c r="AM9" i="34"/>
  <c r="AN9" i="34"/>
  <c r="AO9" i="34"/>
  <c r="AP9" i="34"/>
  <c r="AQ9" i="34"/>
  <c r="AR9" i="34"/>
  <c r="AS9" i="34"/>
  <c r="AT9" i="34"/>
  <c r="AU9" i="34"/>
  <c r="AV9" i="34"/>
  <c r="AW9" i="34"/>
  <c r="AX9" i="34"/>
  <c r="AY9" i="34"/>
  <c r="AZ9" i="34"/>
  <c r="BA9" i="34"/>
  <c r="BB9" i="34"/>
  <c r="BC9" i="34"/>
  <c r="BD9" i="34"/>
  <c r="BE9" i="34"/>
  <c r="BF9" i="34"/>
  <c r="BG9" i="34"/>
  <c r="BH9" i="34"/>
  <c r="BI9" i="34"/>
  <c r="BJ9" i="34"/>
  <c r="BK9" i="34"/>
  <c r="BL9" i="34"/>
  <c r="BM9" i="34"/>
  <c r="BN9" i="34"/>
  <c r="BO9" i="34"/>
  <c r="BP9" i="34"/>
  <c r="BQ9" i="34"/>
  <c r="BR9" i="34"/>
  <c r="BS9" i="34"/>
  <c r="BT9" i="34"/>
  <c r="BU9" i="34"/>
  <c r="BV9" i="34"/>
  <c r="BW9" i="34"/>
  <c r="BX9" i="34"/>
  <c r="BY9" i="34"/>
  <c r="BZ9" i="34"/>
  <c r="CA9" i="34"/>
  <c r="CB9" i="34"/>
  <c r="CC9" i="34"/>
  <c r="CD9" i="34"/>
  <c r="CE9" i="34"/>
  <c r="CF9" i="34"/>
  <c r="CG9" i="34"/>
  <c r="CH9" i="34"/>
  <c r="CI9" i="34"/>
  <c r="CJ9" i="34"/>
  <c r="CK9" i="34"/>
  <c r="CL9" i="34"/>
  <c r="CM9" i="34"/>
  <c r="CN9" i="34"/>
  <c r="CO9" i="34"/>
  <c r="CP9" i="34"/>
  <c r="CQ9" i="34"/>
  <c r="CR9" i="34"/>
  <c r="CS9" i="34"/>
  <c r="CT9" i="34"/>
  <c r="CU9" i="34"/>
  <c r="CV9" i="34"/>
  <c r="CW9" i="34"/>
  <c r="CX9" i="34"/>
  <c r="CY9" i="34"/>
  <c r="CZ9" i="34"/>
  <c r="DA9" i="34"/>
  <c r="DB9" i="34"/>
  <c r="DC9" i="34"/>
  <c r="DD9" i="34"/>
  <c r="DE9" i="34"/>
  <c r="DF9" i="34"/>
  <c r="DG9" i="34"/>
  <c r="DH9" i="34"/>
  <c r="DI9" i="34"/>
  <c r="DJ9" i="34"/>
  <c r="DK9" i="34"/>
  <c r="DL9" i="34"/>
  <c r="DM9" i="34"/>
  <c r="DN9" i="34"/>
  <c r="DO9" i="34"/>
  <c r="DP9" i="34"/>
  <c r="DQ9" i="34"/>
  <c r="DR9" i="34"/>
  <c r="DS9" i="34"/>
  <c r="DT9" i="34"/>
  <c r="DU9" i="34"/>
  <c r="DV9" i="34"/>
  <c r="DW9" i="34"/>
  <c r="DX9" i="34"/>
  <c r="DY9" i="34"/>
  <c r="DZ9" i="34"/>
  <c r="EA9" i="34"/>
  <c r="EB9" i="34"/>
  <c r="EC9" i="34"/>
  <c r="ED9" i="34"/>
  <c r="EE9" i="34"/>
  <c r="EF9" i="34"/>
  <c r="EG9" i="34"/>
  <c r="EH9" i="34"/>
  <c r="EI9" i="34"/>
  <c r="EJ9" i="34"/>
  <c r="EK9" i="34"/>
  <c r="EL9" i="34"/>
  <c r="EM9" i="34"/>
  <c r="EN9" i="34"/>
  <c r="EO9" i="34"/>
  <c r="EP9" i="34"/>
  <c r="EQ9" i="34"/>
  <c r="ER9" i="34"/>
  <c r="ES9" i="34"/>
  <c r="ET9" i="34"/>
  <c r="EU9" i="34"/>
  <c r="EV9" i="34"/>
  <c r="EW9" i="34"/>
  <c r="EX9" i="34"/>
  <c r="A14" i="34"/>
  <c r="AE23" i="34"/>
  <c r="AE14" i="34"/>
  <c r="A16" i="34"/>
  <c r="AD16" i="34"/>
  <c r="AF16" i="34"/>
  <c r="AG16" i="34"/>
  <c r="AH16" i="34"/>
  <c r="AE16" i="34" s="1"/>
  <c r="B21" i="34" s="1"/>
  <c r="AI16" i="34"/>
  <c r="AJ16" i="34"/>
  <c r="AK16" i="34"/>
  <c r="AL16" i="34"/>
  <c r="AM16" i="34"/>
  <c r="AN16" i="34"/>
  <c r="AO16" i="34"/>
  <c r="AP16" i="34"/>
  <c r="AQ16" i="34"/>
  <c r="AR16" i="34"/>
  <c r="AS16" i="34"/>
  <c r="AT16" i="34"/>
  <c r="AU16" i="34"/>
  <c r="AV16" i="34"/>
  <c r="AW16" i="34"/>
  <c r="AX16" i="34"/>
  <c r="AY16" i="34"/>
  <c r="AZ16" i="34"/>
  <c r="BA16" i="34"/>
  <c r="BB16" i="34"/>
  <c r="BC16" i="34"/>
  <c r="BD16" i="34"/>
  <c r="BE16" i="34"/>
  <c r="BF16" i="34"/>
  <c r="BG16" i="34"/>
  <c r="BH16" i="34"/>
  <c r="BI16" i="34"/>
  <c r="BJ16" i="34"/>
  <c r="BK16" i="34"/>
  <c r="BL16" i="34"/>
  <c r="BM16" i="34"/>
  <c r="BN16" i="34"/>
  <c r="BO16" i="34"/>
  <c r="BP16" i="34"/>
  <c r="BQ16" i="34"/>
  <c r="BR16" i="34"/>
  <c r="BS16" i="34"/>
  <c r="BT16" i="34"/>
  <c r="BU16" i="34"/>
  <c r="BV16" i="34"/>
  <c r="BW16" i="34"/>
  <c r="BX16" i="34"/>
  <c r="BY16" i="34"/>
  <c r="BZ16" i="34"/>
  <c r="CA16" i="34"/>
  <c r="CB16" i="34"/>
  <c r="CC16" i="34"/>
  <c r="CD16" i="34"/>
  <c r="CE16" i="34"/>
  <c r="CF16" i="34"/>
  <c r="CG16" i="34"/>
  <c r="CH16" i="34"/>
  <c r="CI16" i="34"/>
  <c r="CJ16" i="34"/>
  <c r="CK16" i="34"/>
  <c r="CL16" i="34"/>
  <c r="CM16" i="34"/>
  <c r="CN16" i="34"/>
  <c r="CO16" i="34"/>
  <c r="CP16" i="34"/>
  <c r="CQ16" i="34"/>
  <c r="CR16" i="34"/>
  <c r="CS16" i="34"/>
  <c r="CT16" i="34"/>
  <c r="CU16" i="34"/>
  <c r="CV16" i="34"/>
  <c r="CW16" i="34"/>
  <c r="CX16" i="34"/>
  <c r="CY16" i="34"/>
  <c r="CZ16" i="34"/>
  <c r="DA16" i="34"/>
  <c r="DB16" i="34"/>
  <c r="DC16" i="34"/>
  <c r="DD16" i="34"/>
  <c r="DE16" i="34"/>
  <c r="DF16" i="34"/>
  <c r="DG16" i="34"/>
  <c r="DH16" i="34"/>
  <c r="DI16" i="34"/>
  <c r="DJ16" i="34"/>
  <c r="DK16" i="34"/>
  <c r="DL16" i="34"/>
  <c r="DM16" i="34"/>
  <c r="DN16" i="34"/>
  <c r="DO16" i="34"/>
  <c r="DP16" i="34"/>
  <c r="DQ16" i="34"/>
  <c r="DR16" i="34"/>
  <c r="DS16" i="34"/>
  <c r="DT16" i="34"/>
  <c r="DU16" i="34"/>
  <c r="DV16" i="34"/>
  <c r="DW16" i="34"/>
  <c r="DX16" i="34"/>
  <c r="DY16" i="34"/>
  <c r="DZ16" i="34"/>
  <c r="EA16" i="34"/>
  <c r="EB16" i="34"/>
  <c r="EC16" i="34"/>
  <c r="ED16" i="34"/>
  <c r="EE16" i="34"/>
  <c r="EF16" i="34"/>
  <c r="EG16" i="34"/>
  <c r="EH16" i="34"/>
  <c r="EI16" i="34"/>
  <c r="EJ16" i="34"/>
  <c r="EK16" i="34"/>
  <c r="EL16" i="34"/>
  <c r="EM16" i="34"/>
  <c r="EN16" i="34"/>
  <c r="EO16" i="34"/>
  <c r="EP16" i="34"/>
  <c r="EQ16" i="34"/>
  <c r="ER16" i="34"/>
  <c r="ES16" i="34"/>
  <c r="ET16" i="34"/>
  <c r="EU16" i="34"/>
  <c r="EV16" i="34"/>
  <c r="EW16" i="34"/>
  <c r="EX16" i="34"/>
  <c r="AF19" i="34"/>
  <c r="AF20" i="34"/>
  <c r="AG20" i="34"/>
  <c r="AH20" i="34"/>
  <c r="AI20" i="34"/>
  <c r="AJ20" i="34"/>
  <c r="AK20" i="34"/>
  <c r="AL20" i="34"/>
  <c r="AM20" i="34"/>
  <c r="AN20" i="34"/>
  <c r="AO20" i="34"/>
  <c r="AP20" i="34"/>
  <c r="AQ20" i="34"/>
  <c r="AR20" i="34"/>
  <c r="AS20" i="34"/>
  <c r="AT20" i="34"/>
  <c r="AU20" i="34"/>
  <c r="AV20" i="34"/>
  <c r="AW20" i="34"/>
  <c r="AX20" i="34"/>
  <c r="AY20" i="34"/>
  <c r="AZ20" i="34"/>
  <c r="BA20" i="34"/>
  <c r="BB20" i="34"/>
  <c r="BC20" i="34"/>
  <c r="BD20" i="34"/>
  <c r="BE20" i="34"/>
  <c r="BF20" i="34"/>
  <c r="BG20" i="34"/>
  <c r="BH20" i="34"/>
  <c r="BI20" i="34"/>
  <c r="BJ20" i="34"/>
  <c r="BK20" i="34"/>
  <c r="BL20" i="34"/>
  <c r="BM20" i="34"/>
  <c r="BN20" i="34"/>
  <c r="BO20" i="34"/>
  <c r="BP20" i="34"/>
  <c r="BQ20" i="34"/>
  <c r="BR20" i="34"/>
  <c r="BS20" i="34"/>
  <c r="BT20" i="34"/>
  <c r="BU20" i="34"/>
  <c r="BV20" i="34"/>
  <c r="BW20" i="34"/>
  <c r="BX20" i="34"/>
  <c r="BY20" i="34"/>
  <c r="CA20" i="34"/>
  <c r="CB20" i="34"/>
  <c r="CC20" i="34"/>
  <c r="CE20" i="34"/>
  <c r="CF20" i="34"/>
  <c r="CG20" i="34"/>
  <c r="CI20" i="34"/>
  <c r="CJ20" i="34"/>
  <c r="CK20" i="34"/>
  <c r="CM20" i="34"/>
  <c r="CN20" i="34"/>
  <c r="CO20" i="34"/>
  <c r="CQ20" i="34"/>
  <c r="CR20" i="34"/>
  <c r="CS20" i="34"/>
  <c r="CU20" i="34"/>
  <c r="CV20" i="34"/>
  <c r="CW20" i="34"/>
  <c r="CY20" i="34"/>
  <c r="CZ20" i="34"/>
  <c r="DA20" i="34"/>
  <c r="DC20" i="34"/>
  <c r="DD20" i="34"/>
  <c r="DE20" i="34"/>
  <c r="DG20" i="34"/>
  <c r="DH20" i="34"/>
  <c r="DI20" i="34"/>
  <c r="DK20" i="34"/>
  <c r="DL20" i="34"/>
  <c r="DM20" i="34"/>
  <c r="DO20" i="34"/>
  <c r="DP20" i="34"/>
  <c r="DQ20" i="34"/>
  <c r="DS20" i="34"/>
  <c r="DT20" i="34"/>
  <c r="DU20" i="34"/>
  <c r="DW20" i="34"/>
  <c r="DX20" i="34"/>
  <c r="DY20" i="34"/>
  <c r="EA20" i="34"/>
  <c r="EB20" i="34"/>
  <c r="EC20" i="34"/>
  <c r="EE20" i="34"/>
  <c r="EF20" i="34"/>
  <c r="EG20" i="34"/>
  <c r="EI20" i="34"/>
  <c r="EJ20" i="34"/>
  <c r="EK20" i="34"/>
  <c r="EM20" i="34"/>
  <c r="EN20" i="34"/>
  <c r="EO20" i="34"/>
  <c r="EQ20" i="34"/>
  <c r="ER20" i="34"/>
  <c r="ES20" i="34"/>
  <c r="EU20" i="34"/>
  <c r="EV20" i="34"/>
  <c r="EW20" i="34"/>
  <c r="AE24" i="34"/>
  <c r="A28" i="34"/>
  <c r="A30" i="34"/>
  <c r="AD30" i="34"/>
  <c r="AF30" i="34"/>
  <c r="AG30" i="34"/>
  <c r="AH30" i="34"/>
  <c r="AI30" i="34"/>
  <c r="AJ30" i="34"/>
  <c r="AK30" i="34"/>
  <c r="AL30" i="34"/>
  <c r="AM30" i="34"/>
  <c r="AN30" i="34"/>
  <c r="AO30" i="34"/>
  <c r="AP30" i="34"/>
  <c r="AQ30" i="34"/>
  <c r="AR30" i="34"/>
  <c r="AS30" i="34"/>
  <c r="AT30" i="34"/>
  <c r="AU30" i="34"/>
  <c r="AV30" i="34"/>
  <c r="AW30" i="34"/>
  <c r="AX30" i="34"/>
  <c r="AY30" i="34"/>
  <c r="AZ30" i="34"/>
  <c r="BA30" i="34"/>
  <c r="BB30" i="34"/>
  <c r="BC30" i="34"/>
  <c r="BD30" i="34"/>
  <c r="BE30" i="34"/>
  <c r="BF30" i="34"/>
  <c r="BG30" i="34"/>
  <c r="BH30" i="34"/>
  <c r="BI30" i="34"/>
  <c r="BJ30" i="34"/>
  <c r="BK30" i="34"/>
  <c r="BL30" i="34"/>
  <c r="BM30" i="34"/>
  <c r="BN30" i="34"/>
  <c r="BO30" i="34"/>
  <c r="BP30" i="34"/>
  <c r="BQ30" i="34"/>
  <c r="BR30" i="34"/>
  <c r="BS30" i="34"/>
  <c r="BT30" i="34"/>
  <c r="BU30" i="34"/>
  <c r="BV30" i="34"/>
  <c r="BW30" i="34"/>
  <c r="BX30" i="34"/>
  <c r="BY30" i="34"/>
  <c r="BZ30" i="34"/>
  <c r="CA30" i="34"/>
  <c r="CB30" i="34"/>
  <c r="CC30" i="34"/>
  <c r="CD30" i="34"/>
  <c r="CE30" i="34"/>
  <c r="CF30" i="34"/>
  <c r="CG30" i="34"/>
  <c r="CH30" i="34"/>
  <c r="CI30" i="34"/>
  <c r="CJ30" i="34"/>
  <c r="CK30" i="34"/>
  <c r="CL30" i="34"/>
  <c r="CM30" i="34"/>
  <c r="CN30" i="34"/>
  <c r="CO30" i="34"/>
  <c r="CP30" i="34"/>
  <c r="CQ30" i="34"/>
  <c r="CR30" i="34"/>
  <c r="CS30" i="34"/>
  <c r="CT30" i="34"/>
  <c r="CU30" i="34"/>
  <c r="CV30" i="34"/>
  <c r="CW30" i="34"/>
  <c r="CX30" i="34"/>
  <c r="CY30" i="34"/>
  <c r="CZ30" i="34"/>
  <c r="DA30" i="34"/>
  <c r="DB30" i="34"/>
  <c r="DC30" i="34"/>
  <c r="DD30" i="34"/>
  <c r="DE30" i="34"/>
  <c r="DF30" i="34"/>
  <c r="DG30" i="34"/>
  <c r="DH30" i="34"/>
  <c r="DI30" i="34"/>
  <c r="DJ30" i="34"/>
  <c r="DK30" i="34"/>
  <c r="DL30" i="34"/>
  <c r="DM30" i="34"/>
  <c r="DN30" i="34"/>
  <c r="DO30" i="34"/>
  <c r="DP30" i="34"/>
  <c r="DQ30" i="34"/>
  <c r="DR30" i="34"/>
  <c r="DS30" i="34"/>
  <c r="DT30" i="34"/>
  <c r="DU30" i="34"/>
  <c r="DV30" i="34"/>
  <c r="DW30" i="34"/>
  <c r="DX30" i="34"/>
  <c r="DY30" i="34"/>
  <c r="DZ30" i="34"/>
  <c r="EA30" i="34"/>
  <c r="EB30" i="34"/>
  <c r="EC30" i="34"/>
  <c r="ED30" i="34"/>
  <c r="EE30" i="34"/>
  <c r="EF30" i="34"/>
  <c r="EG30" i="34"/>
  <c r="EH30" i="34"/>
  <c r="EI30" i="34"/>
  <c r="EJ30" i="34"/>
  <c r="EK30" i="34"/>
  <c r="EL30" i="34"/>
  <c r="EM30" i="34"/>
  <c r="EN30" i="34"/>
  <c r="EO30" i="34"/>
  <c r="EP30" i="34"/>
  <c r="EQ30" i="34"/>
  <c r="ER30" i="34"/>
  <c r="ES30" i="34"/>
  <c r="ET30" i="34"/>
  <c r="EU30" i="34"/>
  <c r="EV30" i="34"/>
  <c r="EW30" i="34"/>
  <c r="EX30" i="34"/>
  <c r="AF33" i="34"/>
  <c r="AG33" i="34"/>
  <c r="CT33" i="34"/>
  <c r="CU33" i="34"/>
  <c r="CV33" i="34"/>
  <c r="CW33" i="34"/>
  <c r="CX33" i="34"/>
  <c r="CY33" i="34"/>
  <c r="CZ33" i="34"/>
  <c r="DA33" i="34"/>
  <c r="DB33" i="34"/>
  <c r="DC33" i="34"/>
  <c r="DD33" i="34"/>
  <c r="DE33" i="34"/>
  <c r="DF33" i="34"/>
  <c r="DG33" i="34"/>
  <c r="DH33" i="34"/>
  <c r="DI33" i="34"/>
  <c r="DJ33" i="34"/>
  <c r="DK33" i="34"/>
  <c r="DL33" i="34"/>
  <c r="DM33" i="34"/>
  <c r="DN33" i="34"/>
  <c r="DO33" i="34"/>
  <c r="DP33" i="34"/>
  <c r="DQ33" i="34"/>
  <c r="DR33" i="34"/>
  <c r="DS33" i="34"/>
  <c r="DT33" i="34"/>
  <c r="DU33" i="34"/>
  <c r="DV33" i="34"/>
  <c r="DW33" i="34"/>
  <c r="DX33" i="34"/>
  <c r="DY33" i="34"/>
  <c r="DZ33" i="34"/>
  <c r="EA33" i="34"/>
  <c r="EB33" i="34"/>
  <c r="EC33" i="34"/>
  <c r="ED33" i="34"/>
  <c r="EE33" i="34"/>
  <c r="EF33" i="34"/>
  <c r="EG33" i="34"/>
  <c r="EH33" i="34"/>
  <c r="EI33" i="34"/>
  <c r="EJ33" i="34"/>
  <c r="EK33" i="34"/>
  <c r="EL33" i="34"/>
  <c r="EM33" i="34"/>
  <c r="EN33" i="34"/>
  <c r="EO33" i="34"/>
  <c r="EP33" i="34"/>
  <c r="EQ33" i="34"/>
  <c r="ER33" i="34"/>
  <c r="ES33" i="34"/>
  <c r="ET33" i="34"/>
  <c r="EU33" i="34"/>
  <c r="EV33" i="34"/>
  <c r="EW33" i="34"/>
  <c r="EX33" i="34"/>
  <c r="AF34" i="34"/>
  <c r="AG34" i="34"/>
  <c r="AH34" i="34"/>
  <c r="AI34" i="34"/>
  <c r="AJ34" i="34"/>
  <c r="AK34" i="34"/>
  <c r="AL34" i="34"/>
  <c r="AM34" i="34"/>
  <c r="AN34" i="34"/>
  <c r="AO34" i="34"/>
  <c r="AP34" i="34"/>
  <c r="AQ34" i="34"/>
  <c r="AR34" i="34"/>
  <c r="AS34" i="34"/>
  <c r="AT34" i="34"/>
  <c r="AU34" i="34"/>
  <c r="AV34" i="34"/>
  <c r="AW34" i="34"/>
  <c r="AX34" i="34"/>
  <c r="AY34" i="34"/>
  <c r="AZ34" i="34"/>
  <c r="BA34" i="34"/>
  <c r="BB34" i="34"/>
  <c r="BC34" i="34"/>
  <c r="BD34" i="34"/>
  <c r="BE34" i="34"/>
  <c r="BF34" i="34"/>
  <c r="BG34" i="34"/>
  <c r="BH34" i="34"/>
  <c r="BI34" i="34"/>
  <c r="BJ34" i="34"/>
  <c r="BK34" i="34"/>
  <c r="BL34" i="34"/>
  <c r="BM34" i="34"/>
  <c r="BN34" i="34"/>
  <c r="BO34" i="34"/>
  <c r="BP34" i="34"/>
  <c r="BQ34" i="34"/>
  <c r="BR34" i="34"/>
  <c r="BS34" i="34"/>
  <c r="BT34" i="34"/>
  <c r="BU34" i="34"/>
  <c r="BV34" i="34"/>
  <c r="BW34" i="34"/>
  <c r="BX34" i="34"/>
  <c r="BY34" i="34"/>
  <c r="BZ34" i="34"/>
  <c r="CA34" i="34"/>
  <c r="CB34" i="34"/>
  <c r="CC34" i="34"/>
  <c r="CD34" i="34"/>
  <c r="CE34" i="34"/>
  <c r="CF34" i="34"/>
  <c r="CG34" i="34"/>
  <c r="CH34" i="34"/>
  <c r="CI34" i="34"/>
  <c r="CJ34" i="34"/>
  <c r="CK34" i="34"/>
  <c r="CL34" i="34"/>
  <c r="CM34" i="34"/>
  <c r="CN34" i="34"/>
  <c r="CO34" i="34"/>
  <c r="CP34" i="34"/>
  <c r="CQ34" i="34"/>
  <c r="CR34" i="34"/>
  <c r="CS34" i="34"/>
  <c r="CT34" i="34"/>
  <c r="CU34" i="34"/>
  <c r="CV34" i="34"/>
  <c r="CW34" i="34"/>
  <c r="CX34" i="34"/>
  <c r="CY34" i="34"/>
  <c r="CZ34" i="34"/>
  <c r="DA34" i="34"/>
  <c r="DB34" i="34"/>
  <c r="DC34" i="34"/>
  <c r="DD34" i="34"/>
  <c r="DE34" i="34"/>
  <c r="DF34" i="34"/>
  <c r="DG34" i="34"/>
  <c r="DH34" i="34"/>
  <c r="DI34" i="34"/>
  <c r="DJ34" i="34"/>
  <c r="DK34" i="34"/>
  <c r="DL34" i="34"/>
  <c r="DM34" i="34"/>
  <c r="DN34" i="34"/>
  <c r="DO34" i="34"/>
  <c r="DP34" i="34"/>
  <c r="DQ34" i="34"/>
  <c r="DR34" i="34"/>
  <c r="DS34" i="34"/>
  <c r="DT34" i="34"/>
  <c r="DU34" i="34"/>
  <c r="DV34" i="34"/>
  <c r="DW34" i="34"/>
  <c r="DX34" i="34"/>
  <c r="DY34" i="34"/>
  <c r="DZ34" i="34"/>
  <c r="EA34" i="34"/>
  <c r="EB34" i="34"/>
  <c r="EC34" i="34"/>
  <c r="ED34" i="34"/>
  <c r="EE34" i="34"/>
  <c r="EF34" i="34"/>
  <c r="EG34" i="34"/>
  <c r="EH34" i="34"/>
  <c r="EI34" i="34"/>
  <c r="EJ34" i="34"/>
  <c r="EK34" i="34"/>
  <c r="EL34" i="34"/>
  <c r="EM34" i="34"/>
  <c r="EN34" i="34"/>
  <c r="EO34" i="34"/>
  <c r="EP34" i="34"/>
  <c r="EQ34" i="34"/>
  <c r="ER34" i="34"/>
  <c r="ES34" i="34"/>
  <c r="ET34" i="34"/>
  <c r="EU34" i="34"/>
  <c r="EV34" i="34"/>
  <c r="EW34" i="34"/>
  <c r="EX34" i="34"/>
  <c r="AE34" i="34"/>
  <c r="A42" i="34"/>
  <c r="A44" i="34"/>
  <c r="AD44" i="34"/>
  <c r="AF44" i="34"/>
  <c r="AE44" i="34" s="1"/>
  <c r="AG44" i="34"/>
  <c r="AH44" i="34"/>
  <c r="AI44" i="34"/>
  <c r="AJ44" i="34"/>
  <c r="AK44" i="34"/>
  <c r="AL44" i="34"/>
  <c r="AM44" i="34"/>
  <c r="AN44" i="34"/>
  <c r="AO44" i="34"/>
  <c r="AP44" i="34"/>
  <c r="AQ44" i="34"/>
  <c r="AR44" i="34"/>
  <c r="AS44" i="34"/>
  <c r="AT44" i="34"/>
  <c r="AU44" i="34"/>
  <c r="AV44" i="34"/>
  <c r="AW44" i="34"/>
  <c r="AX44" i="34"/>
  <c r="AY44" i="34"/>
  <c r="AZ44" i="34"/>
  <c r="BA44" i="34"/>
  <c r="BB44" i="34"/>
  <c r="BC44" i="34"/>
  <c r="BD44" i="34"/>
  <c r="BE44" i="34"/>
  <c r="BF44" i="34"/>
  <c r="BG44" i="34"/>
  <c r="BH44" i="34"/>
  <c r="BI44" i="34"/>
  <c r="BJ44" i="34"/>
  <c r="BK44" i="34"/>
  <c r="BL44" i="34"/>
  <c r="BM44" i="34"/>
  <c r="BN44" i="34"/>
  <c r="BO44" i="34"/>
  <c r="BP44" i="34"/>
  <c r="BQ44" i="34"/>
  <c r="BR44" i="34"/>
  <c r="BS44" i="34"/>
  <c r="BT44" i="34"/>
  <c r="BU44" i="34"/>
  <c r="BV44" i="34"/>
  <c r="BW44" i="34"/>
  <c r="BX44" i="34"/>
  <c r="BY44" i="34"/>
  <c r="BZ44" i="34"/>
  <c r="CA44" i="34"/>
  <c r="CB44" i="34"/>
  <c r="CC44" i="34"/>
  <c r="CD44" i="34"/>
  <c r="CE44" i="34"/>
  <c r="CF44" i="34"/>
  <c r="CG44" i="34"/>
  <c r="CH44" i="34"/>
  <c r="CI44" i="34"/>
  <c r="CJ44" i="34"/>
  <c r="CK44" i="34"/>
  <c r="CL44" i="34"/>
  <c r="CM44" i="34"/>
  <c r="CN44" i="34"/>
  <c r="CO44" i="34"/>
  <c r="CP44" i="34"/>
  <c r="CQ44" i="34"/>
  <c r="CR44" i="34"/>
  <c r="CS44" i="34"/>
  <c r="CT44" i="34"/>
  <c r="CU44" i="34"/>
  <c r="CV44" i="34"/>
  <c r="CW44" i="34"/>
  <c r="CX44" i="34"/>
  <c r="CY44" i="34"/>
  <c r="CZ44" i="34"/>
  <c r="DA44" i="34"/>
  <c r="DB44" i="34"/>
  <c r="DC44" i="34"/>
  <c r="DD44" i="34"/>
  <c r="DE44" i="34"/>
  <c r="DF44" i="34"/>
  <c r="DG44" i="34"/>
  <c r="DH44" i="34"/>
  <c r="DI44" i="34"/>
  <c r="DJ44" i="34"/>
  <c r="DK44" i="34"/>
  <c r="DL44" i="34"/>
  <c r="DM44" i="34"/>
  <c r="DN44" i="34"/>
  <c r="DO44" i="34"/>
  <c r="DP44" i="34"/>
  <c r="DQ44" i="34"/>
  <c r="DR44" i="34"/>
  <c r="DS44" i="34"/>
  <c r="DT44" i="34"/>
  <c r="DU44" i="34"/>
  <c r="DV44" i="34"/>
  <c r="DW44" i="34"/>
  <c r="DX44" i="34"/>
  <c r="DY44" i="34"/>
  <c r="DZ44" i="34"/>
  <c r="EA44" i="34"/>
  <c r="EB44" i="34"/>
  <c r="EC44" i="34"/>
  <c r="ED44" i="34"/>
  <c r="EE44" i="34"/>
  <c r="EF44" i="34"/>
  <c r="EG44" i="34"/>
  <c r="EH44" i="34"/>
  <c r="EI44" i="34"/>
  <c r="EJ44" i="34"/>
  <c r="EK44" i="34"/>
  <c r="EL44" i="34"/>
  <c r="EM44" i="34"/>
  <c r="EN44" i="34"/>
  <c r="EO44" i="34"/>
  <c r="EP44" i="34"/>
  <c r="EQ44" i="34"/>
  <c r="ER44" i="34"/>
  <c r="ES44" i="34"/>
  <c r="ET44" i="34"/>
  <c r="EU44" i="34"/>
  <c r="EV44" i="34"/>
  <c r="EW44" i="34"/>
  <c r="EX44" i="34"/>
  <c r="AF47" i="34"/>
  <c r="AG47" i="34"/>
  <c r="AI47" i="34"/>
  <c r="AJ47" i="34"/>
  <c r="AL47" i="34"/>
  <c r="AM47" i="34"/>
  <c r="AO47" i="34"/>
  <c r="AP47" i="34"/>
  <c r="AR47" i="34"/>
  <c r="AS47" i="34"/>
  <c r="AU47" i="34"/>
  <c r="AV47" i="34"/>
  <c r="AX47" i="34"/>
  <c r="AY47" i="34"/>
  <c r="BA47" i="34"/>
  <c r="BB47" i="34"/>
  <c r="BD47" i="34"/>
  <c r="BE47" i="34"/>
  <c r="BG47" i="34"/>
  <c r="BH47" i="34"/>
  <c r="BJ47" i="34"/>
  <c r="BK47" i="34"/>
  <c r="BM47" i="34"/>
  <c r="BN47" i="34"/>
  <c r="BP47" i="34"/>
  <c r="BQ47" i="34"/>
  <c r="BS47" i="34"/>
  <c r="BT47" i="34"/>
  <c r="BV47" i="34"/>
  <c r="BW47" i="34"/>
  <c r="BY47" i="34"/>
  <c r="BZ47" i="34"/>
  <c r="CB47" i="34"/>
  <c r="CC47" i="34"/>
  <c r="CE47" i="34"/>
  <c r="CF47" i="34"/>
  <c r="CH47" i="34"/>
  <c r="CI47" i="34"/>
  <c r="CK47" i="34"/>
  <c r="CL47" i="34"/>
  <c r="CN47" i="34"/>
  <c r="CO47" i="34"/>
  <c r="CQ47" i="34"/>
  <c r="CR47" i="34"/>
  <c r="CT47" i="34"/>
  <c r="CU47" i="34"/>
  <c r="CV47" i="34"/>
  <c r="CW47" i="34"/>
  <c r="CX47" i="34"/>
  <c r="CY47" i="34"/>
  <c r="CZ47" i="34"/>
  <c r="DA47" i="34"/>
  <c r="DB47" i="34"/>
  <c r="DC47" i="34"/>
  <c r="DD47" i="34"/>
  <c r="DE47" i="34"/>
  <c r="DF47" i="34"/>
  <c r="DG47" i="34"/>
  <c r="DH47" i="34"/>
  <c r="DI47" i="34"/>
  <c r="DJ47" i="34"/>
  <c r="DK47" i="34"/>
  <c r="DL47" i="34"/>
  <c r="DM47" i="34"/>
  <c r="DN47" i="34"/>
  <c r="DO47" i="34"/>
  <c r="DP47" i="34"/>
  <c r="DQ47" i="34"/>
  <c r="DR47" i="34"/>
  <c r="DS47" i="34"/>
  <c r="DT47" i="34"/>
  <c r="DU47" i="34"/>
  <c r="DV47" i="34"/>
  <c r="DW47" i="34"/>
  <c r="DX47" i="34"/>
  <c r="DY47" i="34"/>
  <c r="DZ47" i="34"/>
  <c r="EA47" i="34"/>
  <c r="EB47" i="34"/>
  <c r="EC47" i="34"/>
  <c r="ED47" i="34"/>
  <c r="EE47" i="34"/>
  <c r="EF47" i="34"/>
  <c r="EG47" i="34"/>
  <c r="EH47" i="34"/>
  <c r="EI47" i="34"/>
  <c r="EJ47" i="34"/>
  <c r="EK47" i="34"/>
  <c r="EL47" i="34"/>
  <c r="EM47" i="34"/>
  <c r="EN47" i="34"/>
  <c r="EO47" i="34"/>
  <c r="EP47" i="34"/>
  <c r="EQ47" i="34"/>
  <c r="ER47" i="34"/>
  <c r="ES47" i="34"/>
  <c r="ET47" i="34"/>
  <c r="EU47" i="34"/>
  <c r="EV47" i="34"/>
  <c r="EW47" i="34"/>
  <c r="EX47" i="34"/>
  <c r="AF48" i="34"/>
  <c r="AG48" i="34"/>
  <c r="AH48" i="34"/>
  <c r="AI48" i="34"/>
  <c r="AJ48" i="34"/>
  <c r="AK48" i="34"/>
  <c r="AL48" i="34"/>
  <c r="AM48" i="34"/>
  <c r="AN48" i="34"/>
  <c r="AO48" i="34"/>
  <c r="AP48" i="34"/>
  <c r="AQ48" i="34"/>
  <c r="AR48" i="34"/>
  <c r="AS48" i="34"/>
  <c r="AT48" i="34"/>
  <c r="AU48" i="34"/>
  <c r="AV48" i="34"/>
  <c r="AW48" i="34"/>
  <c r="AX48" i="34"/>
  <c r="AY48" i="34"/>
  <c r="AZ48" i="34"/>
  <c r="BA48" i="34"/>
  <c r="BB48" i="34"/>
  <c r="BC48" i="34"/>
  <c r="BD48" i="34"/>
  <c r="BE48" i="34"/>
  <c r="BF48" i="34"/>
  <c r="BG48" i="34"/>
  <c r="BH48" i="34"/>
  <c r="BI48" i="34"/>
  <c r="BJ48" i="34"/>
  <c r="BK48" i="34"/>
  <c r="BL48" i="34"/>
  <c r="BM48" i="34"/>
  <c r="BN48" i="34"/>
  <c r="BO48" i="34"/>
  <c r="BP48" i="34"/>
  <c r="BQ48" i="34"/>
  <c r="BR48" i="34"/>
  <c r="BS48" i="34"/>
  <c r="BT48" i="34"/>
  <c r="BU48" i="34"/>
  <c r="BV48" i="34"/>
  <c r="BW48" i="34"/>
  <c r="BX48" i="34"/>
  <c r="BY48" i="34"/>
  <c r="BZ48" i="34"/>
  <c r="CA48" i="34"/>
  <c r="CB48" i="34"/>
  <c r="CC48" i="34"/>
  <c r="CD48" i="34"/>
  <c r="CE48" i="34"/>
  <c r="CF48" i="34"/>
  <c r="CG48" i="34"/>
  <c r="CH48" i="34"/>
  <c r="CI48" i="34"/>
  <c r="CJ48" i="34"/>
  <c r="CK48" i="34"/>
  <c r="CL48" i="34"/>
  <c r="CM48" i="34"/>
  <c r="CN48" i="34"/>
  <c r="CO48" i="34"/>
  <c r="CP48" i="34"/>
  <c r="CR48" i="34"/>
  <c r="CS48" i="34"/>
  <c r="CT48" i="34"/>
  <c r="CV48" i="34"/>
  <c r="CW48" i="34"/>
  <c r="CX48" i="34"/>
  <c r="CZ48" i="34"/>
  <c r="DA48" i="34"/>
  <c r="DB48" i="34"/>
  <c r="DD48" i="34"/>
  <c r="DE48" i="34"/>
  <c r="DF48" i="34"/>
  <c r="DH48" i="34"/>
  <c r="DI48" i="34"/>
  <c r="DJ48" i="34"/>
  <c r="DL48" i="34"/>
  <c r="DM48" i="34"/>
  <c r="DN48" i="34"/>
  <c r="DP48" i="34"/>
  <c r="DQ48" i="34"/>
  <c r="DR48" i="34"/>
  <c r="DT48" i="34"/>
  <c r="DU48" i="34"/>
  <c r="DV48" i="34"/>
  <c r="DX48" i="34"/>
  <c r="DY48" i="34"/>
  <c r="DZ48" i="34"/>
  <c r="EB48" i="34"/>
  <c r="EC48" i="34"/>
  <c r="ED48" i="34"/>
  <c r="EF48" i="34"/>
  <c r="EG48" i="34"/>
  <c r="EH48" i="34"/>
  <c r="EJ48" i="34"/>
  <c r="EK48" i="34"/>
  <c r="EL48" i="34"/>
  <c r="EN48" i="34"/>
  <c r="EO48" i="34"/>
  <c r="EP48" i="34"/>
  <c r="ER48" i="34"/>
  <c r="ES48" i="34"/>
  <c r="ET48" i="34"/>
  <c r="EV48" i="34"/>
  <c r="EW48" i="34"/>
  <c r="EX48" i="34"/>
  <c r="A56" i="34"/>
  <c r="A58" i="34"/>
  <c r="AD58" i="34"/>
  <c r="AF58" i="34"/>
  <c r="AG58" i="34"/>
  <c r="AH58" i="34"/>
  <c r="AI58" i="34"/>
  <c r="AJ58" i="34"/>
  <c r="AK58" i="34"/>
  <c r="AL58" i="34"/>
  <c r="AM58" i="34"/>
  <c r="AN58" i="34"/>
  <c r="AO58" i="34"/>
  <c r="AP58" i="34"/>
  <c r="AQ58" i="34"/>
  <c r="AR58" i="34"/>
  <c r="AS58" i="34"/>
  <c r="AT58" i="34"/>
  <c r="AU58" i="34"/>
  <c r="AV58" i="34"/>
  <c r="AW58" i="34"/>
  <c r="AX58" i="34"/>
  <c r="AY58" i="34"/>
  <c r="AZ58" i="34"/>
  <c r="BA58" i="34"/>
  <c r="BB58" i="34"/>
  <c r="BC58" i="34"/>
  <c r="BD58" i="34"/>
  <c r="BE58" i="34"/>
  <c r="BF58" i="34"/>
  <c r="BG58" i="34"/>
  <c r="BH58" i="34"/>
  <c r="BI58" i="34"/>
  <c r="BJ58" i="34"/>
  <c r="BK58" i="34"/>
  <c r="BL58" i="34"/>
  <c r="BM58" i="34"/>
  <c r="BN58" i="34"/>
  <c r="BO58" i="34"/>
  <c r="BP58" i="34"/>
  <c r="BQ58" i="34"/>
  <c r="BR58" i="34"/>
  <c r="BS58" i="34"/>
  <c r="BT58" i="34"/>
  <c r="BU58" i="34"/>
  <c r="BV58" i="34"/>
  <c r="BW58" i="34"/>
  <c r="BX58" i="34"/>
  <c r="BY58" i="34"/>
  <c r="BZ58" i="34"/>
  <c r="CA58" i="34"/>
  <c r="CB58" i="34"/>
  <c r="CC58" i="34"/>
  <c r="CD58" i="34"/>
  <c r="CE58" i="34"/>
  <c r="CF58" i="34"/>
  <c r="CG58" i="34"/>
  <c r="CH58" i="34"/>
  <c r="CI58" i="34"/>
  <c r="CJ58" i="34"/>
  <c r="CK58" i="34"/>
  <c r="CL58" i="34"/>
  <c r="CM58" i="34"/>
  <c r="CN58" i="34"/>
  <c r="CO58" i="34"/>
  <c r="CP58" i="34"/>
  <c r="CQ58" i="34"/>
  <c r="CR58" i="34"/>
  <c r="CS58" i="34"/>
  <c r="CT58" i="34"/>
  <c r="CU58" i="34"/>
  <c r="CV58" i="34"/>
  <c r="CW58" i="34"/>
  <c r="CX58" i="34"/>
  <c r="CY58" i="34"/>
  <c r="CZ58" i="34"/>
  <c r="DA58" i="34"/>
  <c r="DB58" i="34"/>
  <c r="DC58" i="34"/>
  <c r="DD58" i="34"/>
  <c r="DE58" i="34"/>
  <c r="DF58" i="34"/>
  <c r="DG58" i="34"/>
  <c r="DH58" i="34"/>
  <c r="DI58" i="34"/>
  <c r="DJ58" i="34"/>
  <c r="DK58" i="34"/>
  <c r="DL58" i="34"/>
  <c r="DM58" i="34"/>
  <c r="DN58" i="34"/>
  <c r="DO58" i="34"/>
  <c r="DP58" i="34"/>
  <c r="DQ58" i="34"/>
  <c r="DR58" i="34"/>
  <c r="DS58" i="34"/>
  <c r="DT58" i="34"/>
  <c r="DU58" i="34"/>
  <c r="DV58" i="34"/>
  <c r="DW58" i="34"/>
  <c r="DX58" i="34"/>
  <c r="DY58" i="34"/>
  <c r="DZ58" i="34"/>
  <c r="EA58" i="34"/>
  <c r="EB58" i="34"/>
  <c r="EC58" i="34"/>
  <c r="ED58" i="34"/>
  <c r="EE58" i="34"/>
  <c r="EF58" i="34"/>
  <c r="EG58" i="34"/>
  <c r="EH58" i="34"/>
  <c r="EI58" i="34"/>
  <c r="EJ58" i="34"/>
  <c r="EK58" i="34"/>
  <c r="EL58" i="34"/>
  <c r="EM58" i="34"/>
  <c r="EN58" i="34"/>
  <c r="EO58" i="34"/>
  <c r="EP58" i="34"/>
  <c r="EQ58" i="34"/>
  <c r="ER58" i="34"/>
  <c r="ES58" i="34"/>
  <c r="ET58" i="34"/>
  <c r="EU58" i="34"/>
  <c r="EV58" i="34"/>
  <c r="EW58" i="34"/>
  <c r="EX58" i="34"/>
  <c r="AF61" i="34"/>
  <c r="AE61" i="34" s="1"/>
  <c r="AG61" i="34"/>
  <c r="AH61" i="34"/>
  <c r="AI61" i="34"/>
  <c r="AJ61" i="34"/>
  <c r="AK61" i="34"/>
  <c r="AL61" i="34"/>
  <c r="AM61" i="34"/>
  <c r="AN61" i="34"/>
  <c r="AO61" i="34"/>
  <c r="AP61" i="34"/>
  <c r="AQ61" i="34"/>
  <c r="AR61" i="34"/>
  <c r="AS61" i="34"/>
  <c r="AT61" i="34"/>
  <c r="AU61" i="34"/>
  <c r="AV61" i="34"/>
  <c r="AW61" i="34"/>
  <c r="AX61" i="34"/>
  <c r="AY61" i="34"/>
  <c r="AZ61" i="34"/>
  <c r="BA61" i="34"/>
  <c r="BB61" i="34"/>
  <c r="BC61" i="34"/>
  <c r="BD61" i="34"/>
  <c r="BE61" i="34"/>
  <c r="BF61" i="34"/>
  <c r="BG61" i="34"/>
  <c r="BH61" i="34"/>
  <c r="BI61" i="34"/>
  <c r="BJ61" i="34"/>
  <c r="BK61" i="34"/>
  <c r="BL61" i="34"/>
  <c r="BM61" i="34"/>
  <c r="BN61" i="34"/>
  <c r="BO61" i="34"/>
  <c r="BP61" i="34"/>
  <c r="BQ61" i="34"/>
  <c r="BR61" i="34"/>
  <c r="BS61" i="34"/>
  <c r="BT61" i="34"/>
  <c r="BU61" i="34"/>
  <c r="BV61" i="34"/>
  <c r="BW61" i="34"/>
  <c r="BX61" i="34"/>
  <c r="BY61" i="34"/>
  <c r="BZ61" i="34"/>
  <c r="CA61" i="34"/>
  <c r="CB61" i="34"/>
  <c r="CC61" i="34"/>
  <c r="CD61" i="34"/>
  <c r="CE61" i="34"/>
  <c r="CF61" i="34"/>
  <c r="CG61" i="34"/>
  <c r="CH61" i="34"/>
  <c r="CI61" i="34"/>
  <c r="CJ61" i="34"/>
  <c r="CK61" i="34"/>
  <c r="CL61" i="34"/>
  <c r="CM61" i="34"/>
  <c r="CN61" i="34"/>
  <c r="CO61" i="34"/>
  <c r="CP61" i="34"/>
  <c r="CQ61" i="34"/>
  <c r="CR61" i="34"/>
  <c r="CS61" i="34"/>
  <c r="CT61" i="34"/>
  <c r="CU61" i="34"/>
  <c r="CV61" i="34"/>
  <c r="CW61" i="34"/>
  <c r="CX61" i="34"/>
  <c r="CY61" i="34"/>
  <c r="CZ61" i="34"/>
  <c r="DA61" i="34"/>
  <c r="DB61" i="34"/>
  <c r="DC61" i="34"/>
  <c r="DD61" i="34"/>
  <c r="DE61" i="34"/>
  <c r="DF61" i="34"/>
  <c r="DG61" i="34"/>
  <c r="DH61" i="34"/>
  <c r="DI61" i="34"/>
  <c r="DJ61" i="34"/>
  <c r="DK61" i="34"/>
  <c r="DL61" i="34"/>
  <c r="DM61" i="34"/>
  <c r="DN61" i="34"/>
  <c r="DO61" i="34"/>
  <c r="DP61" i="34"/>
  <c r="DQ61" i="34"/>
  <c r="DR61" i="34"/>
  <c r="DS61" i="34"/>
  <c r="DT61" i="34"/>
  <c r="DU61" i="34"/>
  <c r="DV61" i="34"/>
  <c r="DW61" i="34"/>
  <c r="DX61" i="34"/>
  <c r="DY61" i="34"/>
  <c r="DZ61" i="34"/>
  <c r="EA61" i="34"/>
  <c r="EB61" i="34"/>
  <c r="EC61" i="34"/>
  <c r="ED61" i="34"/>
  <c r="EE61" i="34"/>
  <c r="EF61" i="34"/>
  <c r="EG61" i="34"/>
  <c r="EH61" i="34"/>
  <c r="EI61" i="34"/>
  <c r="EJ61" i="34"/>
  <c r="EK61" i="34"/>
  <c r="EL61" i="34"/>
  <c r="EM61" i="34"/>
  <c r="EN61" i="34"/>
  <c r="EO61" i="34"/>
  <c r="EP61" i="34"/>
  <c r="EQ61" i="34"/>
  <c r="ER61" i="34"/>
  <c r="ES61" i="34"/>
  <c r="ET61" i="34"/>
  <c r="EU61" i="34"/>
  <c r="EV61" i="34"/>
  <c r="EW61" i="34"/>
  <c r="EX61" i="34"/>
  <c r="AF62" i="34"/>
  <c r="AE62" i="34" s="1"/>
  <c r="AG62" i="34"/>
  <c r="AH62" i="34"/>
  <c r="AI62" i="34"/>
  <c r="AJ62" i="34"/>
  <c r="AK62" i="34"/>
  <c r="AL62" i="34"/>
  <c r="AM62" i="34"/>
  <c r="AN62" i="34"/>
  <c r="AO62" i="34"/>
  <c r="AP62" i="34"/>
  <c r="AQ62" i="34"/>
  <c r="AR62" i="34"/>
  <c r="AS62" i="34"/>
  <c r="AT62" i="34"/>
  <c r="AU62" i="34"/>
  <c r="AV62" i="34"/>
  <c r="AW62" i="34"/>
  <c r="AX62" i="34"/>
  <c r="AY62" i="34"/>
  <c r="AZ62" i="34"/>
  <c r="BA62" i="34"/>
  <c r="BB62" i="34"/>
  <c r="BC62" i="34"/>
  <c r="BD62" i="34"/>
  <c r="BE62" i="34"/>
  <c r="BF62" i="34"/>
  <c r="BG62" i="34"/>
  <c r="BH62" i="34"/>
  <c r="BI62" i="34"/>
  <c r="BJ62" i="34"/>
  <c r="BK62" i="34"/>
  <c r="BL62" i="34"/>
  <c r="BM62" i="34"/>
  <c r="BN62" i="34"/>
  <c r="BO62" i="34"/>
  <c r="BP62" i="34"/>
  <c r="BQ62" i="34"/>
  <c r="BR62" i="34"/>
  <c r="BS62" i="34"/>
  <c r="BT62" i="34"/>
  <c r="BU62" i="34"/>
  <c r="BV62" i="34"/>
  <c r="BW62" i="34"/>
  <c r="BX62" i="34"/>
  <c r="BY62" i="34"/>
  <c r="BZ62" i="34"/>
  <c r="CA62" i="34"/>
  <c r="CB62" i="34"/>
  <c r="CC62" i="34"/>
  <c r="CD62" i="34"/>
  <c r="CE62" i="34"/>
  <c r="CF62" i="34"/>
  <c r="CG62" i="34"/>
  <c r="CH62" i="34"/>
  <c r="CI62" i="34"/>
  <c r="CJ62" i="34"/>
  <c r="CK62" i="34"/>
  <c r="CL62" i="34"/>
  <c r="CM62" i="34"/>
  <c r="CN62" i="34"/>
  <c r="CO62" i="34"/>
  <c r="CP62" i="34"/>
  <c r="CQ62" i="34"/>
  <c r="CR62" i="34"/>
  <c r="CS62" i="34"/>
  <c r="CT62" i="34"/>
  <c r="CU62" i="34"/>
  <c r="CV62" i="34"/>
  <c r="CW62" i="34"/>
  <c r="CX62" i="34"/>
  <c r="CY62" i="34"/>
  <c r="CZ62" i="34"/>
  <c r="DA62" i="34"/>
  <c r="DB62" i="34"/>
  <c r="DC62" i="34"/>
  <c r="DD62" i="34"/>
  <c r="DE62" i="34"/>
  <c r="DF62" i="34"/>
  <c r="DG62" i="34"/>
  <c r="DH62" i="34"/>
  <c r="DI62" i="34"/>
  <c r="DJ62" i="34"/>
  <c r="DK62" i="34"/>
  <c r="DL62" i="34"/>
  <c r="DM62" i="34"/>
  <c r="DN62" i="34"/>
  <c r="DO62" i="34"/>
  <c r="DP62" i="34"/>
  <c r="DQ62" i="34"/>
  <c r="DR62" i="34"/>
  <c r="DS62" i="34"/>
  <c r="DT62" i="34"/>
  <c r="DU62" i="34"/>
  <c r="DV62" i="34"/>
  <c r="DW62" i="34"/>
  <c r="DX62" i="34"/>
  <c r="DY62" i="34"/>
  <c r="DZ62" i="34"/>
  <c r="EA62" i="34"/>
  <c r="EB62" i="34"/>
  <c r="EC62" i="34"/>
  <c r="ED62" i="34"/>
  <c r="EE62" i="34"/>
  <c r="EF62" i="34"/>
  <c r="EG62" i="34"/>
  <c r="EH62" i="34"/>
  <c r="EI62" i="34"/>
  <c r="EJ62" i="34"/>
  <c r="EK62" i="34"/>
  <c r="EL62" i="34"/>
  <c r="EM62" i="34"/>
  <c r="EN62" i="34"/>
  <c r="EO62" i="34"/>
  <c r="EP62" i="34"/>
  <c r="EQ62" i="34"/>
  <c r="ER62" i="34"/>
  <c r="ES62" i="34"/>
  <c r="ET62" i="34"/>
  <c r="EU62" i="34"/>
  <c r="EV62" i="34"/>
  <c r="EW62" i="34"/>
  <c r="EX62" i="34"/>
  <c r="A70" i="34"/>
  <c r="A72" i="34"/>
  <c r="AD72" i="34"/>
  <c r="AF72" i="34"/>
  <c r="AG72" i="34"/>
  <c r="AH72" i="34"/>
  <c r="AI72" i="34"/>
  <c r="AJ72" i="34"/>
  <c r="AK72" i="34"/>
  <c r="AL72" i="34"/>
  <c r="AM72" i="34"/>
  <c r="AN72" i="34"/>
  <c r="AO72" i="34"/>
  <c r="AP72" i="34"/>
  <c r="AQ72" i="34"/>
  <c r="AR72" i="34"/>
  <c r="AS72" i="34"/>
  <c r="AT72" i="34"/>
  <c r="AU72" i="34"/>
  <c r="AV72" i="34"/>
  <c r="AW72" i="34"/>
  <c r="AX72" i="34"/>
  <c r="AY72" i="34"/>
  <c r="AZ72" i="34"/>
  <c r="BA72" i="34"/>
  <c r="BB72" i="34"/>
  <c r="BC72" i="34"/>
  <c r="BD72" i="34"/>
  <c r="BE72" i="34"/>
  <c r="BF72" i="34"/>
  <c r="BG72" i="34"/>
  <c r="BH72" i="34"/>
  <c r="BI72" i="34"/>
  <c r="BJ72" i="34"/>
  <c r="BK72" i="34"/>
  <c r="BL72" i="34"/>
  <c r="BM72" i="34"/>
  <c r="BN72" i="34"/>
  <c r="BO72" i="34"/>
  <c r="BP72" i="34"/>
  <c r="BQ72" i="34"/>
  <c r="BR72" i="34"/>
  <c r="BS72" i="34"/>
  <c r="BT72" i="34"/>
  <c r="BU72" i="34"/>
  <c r="BV72" i="34"/>
  <c r="BW72" i="34"/>
  <c r="BX72" i="34"/>
  <c r="BY72" i="34"/>
  <c r="BZ72" i="34"/>
  <c r="CA72" i="34"/>
  <c r="CB72" i="34"/>
  <c r="CC72" i="34"/>
  <c r="CD72" i="34"/>
  <c r="CE72" i="34"/>
  <c r="CF72" i="34"/>
  <c r="CG72" i="34"/>
  <c r="CH72" i="34"/>
  <c r="CI72" i="34"/>
  <c r="CJ72" i="34"/>
  <c r="CK72" i="34"/>
  <c r="CL72" i="34"/>
  <c r="CM72" i="34"/>
  <c r="CN72" i="34"/>
  <c r="CO72" i="34"/>
  <c r="CP72" i="34"/>
  <c r="CQ72" i="34"/>
  <c r="CR72" i="34"/>
  <c r="CS72" i="34"/>
  <c r="CT72" i="34"/>
  <c r="CU72" i="34"/>
  <c r="CV72" i="34"/>
  <c r="CW72" i="34"/>
  <c r="CX72" i="34"/>
  <c r="CY72" i="34"/>
  <c r="CZ72" i="34"/>
  <c r="DA72" i="34"/>
  <c r="DB72" i="34"/>
  <c r="DC72" i="34"/>
  <c r="DD72" i="34"/>
  <c r="DE72" i="34"/>
  <c r="DF72" i="34"/>
  <c r="DG72" i="34"/>
  <c r="DH72" i="34"/>
  <c r="DI72" i="34"/>
  <c r="DJ72" i="34"/>
  <c r="DK72" i="34"/>
  <c r="DL72" i="34"/>
  <c r="DM72" i="34"/>
  <c r="DN72" i="34"/>
  <c r="DO72" i="34"/>
  <c r="DP72" i="34"/>
  <c r="DQ72" i="34"/>
  <c r="DR72" i="34"/>
  <c r="DS72" i="34"/>
  <c r="DT72" i="34"/>
  <c r="DU72" i="34"/>
  <c r="DV72" i="34"/>
  <c r="DW72" i="34"/>
  <c r="DX72" i="34"/>
  <c r="DY72" i="34"/>
  <c r="DZ72" i="34"/>
  <c r="EA72" i="34"/>
  <c r="EB72" i="34"/>
  <c r="EC72" i="34"/>
  <c r="ED72" i="34"/>
  <c r="EE72" i="34"/>
  <c r="EF72" i="34"/>
  <c r="EG72" i="34"/>
  <c r="EH72" i="34"/>
  <c r="EI72" i="34"/>
  <c r="EJ72" i="34"/>
  <c r="EK72" i="34"/>
  <c r="EL72" i="34"/>
  <c r="EM72" i="34"/>
  <c r="EN72" i="34"/>
  <c r="EO72" i="34"/>
  <c r="EP72" i="34"/>
  <c r="EQ72" i="34"/>
  <c r="ER72" i="34"/>
  <c r="ES72" i="34"/>
  <c r="ET72" i="34"/>
  <c r="EU72" i="34"/>
  <c r="EV72" i="34"/>
  <c r="EW72" i="34"/>
  <c r="EX72" i="34"/>
  <c r="AE72" i="34"/>
  <c r="AF75" i="34"/>
  <c r="AG75" i="34"/>
  <c r="AH75" i="34"/>
  <c r="AI75" i="34"/>
  <c r="AJ75" i="34"/>
  <c r="AK75" i="34"/>
  <c r="AL75" i="34"/>
  <c r="AM75" i="34"/>
  <c r="AN75" i="34"/>
  <c r="AO75" i="34"/>
  <c r="AP75" i="34"/>
  <c r="AQ75" i="34"/>
  <c r="AR75" i="34"/>
  <c r="AS75" i="34"/>
  <c r="AT75" i="34"/>
  <c r="AU75" i="34"/>
  <c r="AV75" i="34"/>
  <c r="AW75" i="34"/>
  <c r="AX75" i="34"/>
  <c r="AY75" i="34"/>
  <c r="AZ75" i="34"/>
  <c r="BA75" i="34"/>
  <c r="BB75" i="34"/>
  <c r="BC75" i="34"/>
  <c r="BD75" i="34"/>
  <c r="BE75" i="34"/>
  <c r="BF75" i="34"/>
  <c r="BG75" i="34"/>
  <c r="BH75" i="34"/>
  <c r="BI75" i="34"/>
  <c r="BJ75" i="34"/>
  <c r="BK75" i="34"/>
  <c r="BL75" i="34"/>
  <c r="BM75" i="34"/>
  <c r="BN75" i="34"/>
  <c r="BO75" i="34"/>
  <c r="BP75" i="34"/>
  <c r="BQ75" i="34"/>
  <c r="BR75" i="34"/>
  <c r="BS75" i="34"/>
  <c r="BT75" i="34"/>
  <c r="BU75" i="34"/>
  <c r="BV75" i="34"/>
  <c r="BW75" i="34"/>
  <c r="BX75" i="34"/>
  <c r="BY75" i="34"/>
  <c r="BZ75" i="34"/>
  <c r="CA75" i="34"/>
  <c r="CB75" i="34"/>
  <c r="CC75" i="34"/>
  <c r="CD75" i="34"/>
  <c r="CE75" i="34"/>
  <c r="CF75" i="34"/>
  <c r="CG75" i="34"/>
  <c r="CH75" i="34"/>
  <c r="CI75" i="34"/>
  <c r="CJ75" i="34"/>
  <c r="CK75" i="34"/>
  <c r="CL75" i="34"/>
  <c r="CM75" i="34"/>
  <c r="CN75" i="34"/>
  <c r="CO75" i="34"/>
  <c r="CP75" i="34"/>
  <c r="CQ75" i="34"/>
  <c r="CR75" i="34"/>
  <c r="CS75" i="34"/>
  <c r="CT75" i="34"/>
  <c r="CU75" i="34"/>
  <c r="CV75" i="34"/>
  <c r="CW75" i="34"/>
  <c r="CX75" i="34"/>
  <c r="CY75" i="34"/>
  <c r="CZ75" i="34"/>
  <c r="DA75" i="34"/>
  <c r="DB75" i="34"/>
  <c r="DC75" i="34"/>
  <c r="DD75" i="34"/>
  <c r="DE75" i="34"/>
  <c r="DF75" i="34"/>
  <c r="DG75" i="34"/>
  <c r="DH75" i="34"/>
  <c r="DI75" i="34"/>
  <c r="DJ75" i="34"/>
  <c r="DK75" i="34"/>
  <c r="DL75" i="34"/>
  <c r="DM75" i="34"/>
  <c r="DN75" i="34"/>
  <c r="DO75" i="34"/>
  <c r="DP75" i="34"/>
  <c r="DQ75" i="34"/>
  <c r="DR75" i="34"/>
  <c r="DS75" i="34"/>
  <c r="DT75" i="34"/>
  <c r="DU75" i="34"/>
  <c r="DV75" i="34"/>
  <c r="DW75" i="34"/>
  <c r="DX75" i="34"/>
  <c r="DY75" i="34"/>
  <c r="DZ75" i="34"/>
  <c r="EA75" i="34"/>
  <c r="EB75" i="34"/>
  <c r="EC75" i="34"/>
  <c r="ED75" i="34"/>
  <c r="EE75" i="34"/>
  <c r="EF75" i="34"/>
  <c r="EG75" i="34"/>
  <c r="EH75" i="34"/>
  <c r="EI75" i="34"/>
  <c r="EJ75" i="34"/>
  <c r="EK75" i="34"/>
  <c r="EL75" i="34"/>
  <c r="EM75" i="34"/>
  <c r="EN75" i="34"/>
  <c r="EO75" i="34"/>
  <c r="EP75" i="34"/>
  <c r="EQ75" i="34"/>
  <c r="ER75" i="34"/>
  <c r="ES75" i="34"/>
  <c r="ET75" i="34"/>
  <c r="EU75" i="34"/>
  <c r="EV75" i="34"/>
  <c r="EW75" i="34"/>
  <c r="EX75" i="34"/>
  <c r="AF76" i="34"/>
  <c r="AG76" i="34"/>
  <c r="AH76" i="34"/>
  <c r="AI76" i="34"/>
  <c r="AJ76" i="34"/>
  <c r="AK76" i="34"/>
  <c r="AL76" i="34"/>
  <c r="AM76" i="34"/>
  <c r="AN76" i="34"/>
  <c r="AO76" i="34"/>
  <c r="AP76" i="34"/>
  <c r="AQ76" i="34"/>
  <c r="AR76" i="34"/>
  <c r="AS76" i="34"/>
  <c r="AT76" i="34"/>
  <c r="AU76" i="34"/>
  <c r="AV76" i="34"/>
  <c r="AW76" i="34"/>
  <c r="AX76" i="34"/>
  <c r="AY76" i="34"/>
  <c r="AZ76" i="34"/>
  <c r="BA76" i="34"/>
  <c r="BB76" i="34"/>
  <c r="BD76" i="34"/>
  <c r="BE76" i="34"/>
  <c r="BF76" i="34"/>
  <c r="BH76" i="34"/>
  <c r="BI76" i="34"/>
  <c r="BJ76" i="34"/>
  <c r="BL76" i="34"/>
  <c r="BM76" i="34"/>
  <c r="BN76" i="34"/>
  <c r="BP76" i="34"/>
  <c r="BQ76" i="34"/>
  <c r="BR76" i="34"/>
  <c r="BT76" i="34"/>
  <c r="BU76" i="34"/>
  <c r="BV76" i="34"/>
  <c r="A84" i="34"/>
  <c r="A86" i="34"/>
  <c r="AD86" i="34"/>
  <c r="AF86" i="34"/>
  <c r="AG86" i="34"/>
  <c r="AH86" i="34"/>
  <c r="AI86" i="34"/>
  <c r="AJ86" i="34"/>
  <c r="AK86" i="34"/>
  <c r="AL86" i="34"/>
  <c r="AM86" i="34"/>
  <c r="AN86" i="34"/>
  <c r="AO86" i="34"/>
  <c r="AP86" i="34"/>
  <c r="AQ86" i="34"/>
  <c r="AR86" i="34"/>
  <c r="AS86" i="34"/>
  <c r="AT86" i="34"/>
  <c r="AU86" i="34"/>
  <c r="AV86" i="34"/>
  <c r="AW86" i="34"/>
  <c r="AX86" i="34"/>
  <c r="AY86" i="34"/>
  <c r="AZ86" i="34"/>
  <c r="BA86" i="34"/>
  <c r="BB86" i="34"/>
  <c r="BC86" i="34"/>
  <c r="BD86" i="34"/>
  <c r="BE86" i="34"/>
  <c r="BF86" i="34"/>
  <c r="BG86" i="34"/>
  <c r="BH86" i="34"/>
  <c r="BI86" i="34"/>
  <c r="BJ86" i="34"/>
  <c r="BK86" i="34"/>
  <c r="BL86" i="34"/>
  <c r="BM86" i="34"/>
  <c r="BN86" i="34"/>
  <c r="BO86" i="34"/>
  <c r="BP86" i="34"/>
  <c r="BQ86" i="34"/>
  <c r="BR86" i="34"/>
  <c r="BS86" i="34"/>
  <c r="BT86" i="34"/>
  <c r="BU86" i="34"/>
  <c r="BV86" i="34"/>
  <c r="BW86" i="34"/>
  <c r="BX86" i="34"/>
  <c r="BY86" i="34"/>
  <c r="BZ86" i="34"/>
  <c r="CA86" i="34"/>
  <c r="CB86" i="34"/>
  <c r="CC86" i="34"/>
  <c r="CD86" i="34"/>
  <c r="CE86" i="34"/>
  <c r="CF86" i="34"/>
  <c r="CG86" i="34"/>
  <c r="CH86" i="34"/>
  <c r="CI86" i="34"/>
  <c r="CJ86" i="34"/>
  <c r="CK86" i="34"/>
  <c r="CL86" i="34"/>
  <c r="CM86" i="34"/>
  <c r="CN86" i="34"/>
  <c r="CO86" i="34"/>
  <c r="CP86" i="34"/>
  <c r="CQ86" i="34"/>
  <c r="CR86" i="34"/>
  <c r="CS86" i="34"/>
  <c r="CT86" i="34"/>
  <c r="CU86" i="34"/>
  <c r="CV86" i="34"/>
  <c r="CW86" i="34"/>
  <c r="CX86" i="34"/>
  <c r="CY86" i="34"/>
  <c r="CZ86" i="34"/>
  <c r="DA86" i="34"/>
  <c r="DB86" i="34"/>
  <c r="DC86" i="34"/>
  <c r="DD86" i="34"/>
  <c r="DE86" i="34"/>
  <c r="DF86" i="34"/>
  <c r="DG86" i="34"/>
  <c r="DH86" i="34"/>
  <c r="DI86" i="34"/>
  <c r="DJ86" i="34"/>
  <c r="DK86" i="34"/>
  <c r="DL86" i="34"/>
  <c r="DM86" i="34"/>
  <c r="DN86" i="34"/>
  <c r="DO86" i="34"/>
  <c r="DP86" i="34"/>
  <c r="DQ86" i="34"/>
  <c r="DR86" i="34"/>
  <c r="DS86" i="34"/>
  <c r="DT86" i="34"/>
  <c r="DU86" i="34"/>
  <c r="DV86" i="34"/>
  <c r="DW86" i="34"/>
  <c r="DX86" i="34"/>
  <c r="DY86" i="34"/>
  <c r="DZ86" i="34"/>
  <c r="EA86" i="34"/>
  <c r="EB86" i="34"/>
  <c r="EC86" i="34"/>
  <c r="ED86" i="34"/>
  <c r="EE86" i="34"/>
  <c r="EF86" i="34"/>
  <c r="EG86" i="34"/>
  <c r="EH86" i="34"/>
  <c r="EI86" i="34"/>
  <c r="EJ86" i="34"/>
  <c r="EK86" i="34"/>
  <c r="EL86" i="34"/>
  <c r="EM86" i="34"/>
  <c r="EN86" i="34"/>
  <c r="EO86" i="34"/>
  <c r="EP86" i="34"/>
  <c r="EQ86" i="34"/>
  <c r="ER86" i="34"/>
  <c r="ES86" i="34"/>
  <c r="ET86" i="34"/>
  <c r="EU86" i="34"/>
  <c r="EV86" i="34"/>
  <c r="EW86" i="34"/>
  <c r="EX86" i="34"/>
  <c r="AF89" i="34"/>
  <c r="AG89" i="34"/>
  <c r="AH89" i="34"/>
  <c r="AE89" i="34" s="1"/>
  <c r="AI89" i="34"/>
  <c r="AJ89" i="34"/>
  <c r="AK89" i="34"/>
  <c r="AL89" i="34"/>
  <c r="AM89" i="34"/>
  <c r="AN89" i="34"/>
  <c r="AO89" i="34"/>
  <c r="AP89" i="34"/>
  <c r="AQ89" i="34"/>
  <c r="AR89" i="34"/>
  <c r="AS89" i="34"/>
  <c r="AT89" i="34"/>
  <c r="AU89" i="34"/>
  <c r="AV89" i="34"/>
  <c r="AW89" i="34"/>
  <c r="AX89" i="34"/>
  <c r="AY89" i="34"/>
  <c r="AZ89" i="34"/>
  <c r="BA89" i="34"/>
  <c r="BB89" i="34"/>
  <c r="BC89" i="34"/>
  <c r="BD89" i="34"/>
  <c r="BE89" i="34"/>
  <c r="BF89" i="34"/>
  <c r="BG89" i="34"/>
  <c r="BH89" i="34"/>
  <c r="BI89" i="34"/>
  <c r="BJ89" i="34"/>
  <c r="BK89" i="34"/>
  <c r="BL89" i="34"/>
  <c r="BM89" i="34"/>
  <c r="BN89" i="34"/>
  <c r="BO89" i="34"/>
  <c r="BP89" i="34"/>
  <c r="BQ89" i="34"/>
  <c r="BR89" i="34"/>
  <c r="BS89" i="34"/>
  <c r="BT89" i="34"/>
  <c r="BU89" i="34"/>
  <c r="BV89" i="34"/>
  <c r="BW89" i="34"/>
  <c r="BX89" i="34"/>
  <c r="BY89" i="34"/>
  <c r="BZ89" i="34"/>
  <c r="CA89" i="34"/>
  <c r="CB89" i="34"/>
  <c r="CC89" i="34"/>
  <c r="CD89" i="34"/>
  <c r="CE89" i="34"/>
  <c r="CF89" i="34"/>
  <c r="CG89" i="34"/>
  <c r="CH89" i="34"/>
  <c r="CI89" i="34"/>
  <c r="CJ89" i="34"/>
  <c r="CK89" i="34"/>
  <c r="CL89" i="34"/>
  <c r="CM89" i="34"/>
  <c r="CN89" i="34"/>
  <c r="CO89" i="34"/>
  <c r="CP89" i="34"/>
  <c r="CQ89" i="34"/>
  <c r="CR89" i="34"/>
  <c r="CS89" i="34"/>
  <c r="CT89" i="34"/>
  <c r="CU89" i="34"/>
  <c r="CV89" i="34"/>
  <c r="CW89" i="34"/>
  <c r="CX89" i="34"/>
  <c r="CY89" i="34"/>
  <c r="CZ89" i="34"/>
  <c r="DA89" i="34"/>
  <c r="DB89" i="34"/>
  <c r="DC89" i="34"/>
  <c r="DD89" i="34"/>
  <c r="DE89" i="34"/>
  <c r="DF89" i="34"/>
  <c r="DG89" i="34"/>
  <c r="DH89" i="34"/>
  <c r="DI89" i="34"/>
  <c r="DJ89" i="34"/>
  <c r="DK89" i="34"/>
  <c r="DL89" i="34"/>
  <c r="DM89" i="34"/>
  <c r="DN89" i="34"/>
  <c r="DO89" i="34"/>
  <c r="DP89" i="34"/>
  <c r="DQ89" i="34"/>
  <c r="DR89" i="34"/>
  <c r="DS89" i="34"/>
  <c r="DT89" i="34"/>
  <c r="DU89" i="34"/>
  <c r="DV89" i="34"/>
  <c r="DW89" i="34"/>
  <c r="DX89" i="34"/>
  <c r="DY89" i="34"/>
  <c r="DZ89" i="34"/>
  <c r="EA89" i="34"/>
  <c r="EB89" i="34"/>
  <c r="EC89" i="34"/>
  <c r="ED89" i="34"/>
  <c r="EE89" i="34"/>
  <c r="EF89" i="34"/>
  <c r="EG89" i="34"/>
  <c r="EH89" i="34"/>
  <c r="EI89" i="34"/>
  <c r="EJ89" i="34"/>
  <c r="EK89" i="34"/>
  <c r="EL89" i="34"/>
  <c r="EM89" i="34"/>
  <c r="EN89" i="34"/>
  <c r="EO89" i="34"/>
  <c r="EP89" i="34"/>
  <c r="EQ89" i="34"/>
  <c r="ER89" i="34"/>
  <c r="ES89" i="34"/>
  <c r="ET89" i="34"/>
  <c r="EU89" i="34"/>
  <c r="EV89" i="34"/>
  <c r="EW89" i="34"/>
  <c r="EX89" i="34"/>
  <c r="AF90" i="34"/>
  <c r="AG90" i="34"/>
  <c r="AH90" i="34"/>
  <c r="AI90" i="34"/>
  <c r="AJ90" i="34"/>
  <c r="AK90" i="34"/>
  <c r="AL90" i="34"/>
  <c r="AM90" i="34"/>
  <c r="AN90" i="34"/>
  <c r="AO90" i="34"/>
  <c r="AP90" i="34"/>
  <c r="AQ90" i="34"/>
  <c r="AR90" i="34"/>
  <c r="AS90" i="34"/>
  <c r="AT90" i="34"/>
  <c r="AU90" i="34"/>
  <c r="AV90" i="34"/>
  <c r="AW90" i="34"/>
  <c r="AX90" i="34"/>
  <c r="AY90" i="34"/>
  <c r="AZ90" i="34"/>
  <c r="BA90" i="34"/>
  <c r="BB90" i="34"/>
  <c r="BC90" i="34"/>
  <c r="BD90" i="34"/>
  <c r="BE90" i="34"/>
  <c r="BF90" i="34"/>
  <c r="BG90" i="34"/>
  <c r="BH90" i="34"/>
  <c r="BJ90" i="34"/>
  <c r="BK90" i="34"/>
  <c r="BL90" i="34"/>
  <c r="BN90" i="34"/>
  <c r="BO90" i="34"/>
  <c r="BP90" i="34"/>
  <c r="BR90" i="34"/>
  <c r="BS90" i="34"/>
  <c r="BT90" i="34"/>
  <c r="BV90" i="34"/>
  <c r="BW90" i="34"/>
  <c r="BX90" i="34"/>
  <c r="BZ90" i="34"/>
  <c r="CA90" i="34"/>
  <c r="CB90" i="34"/>
  <c r="A98" i="34"/>
  <c r="A100" i="34"/>
  <c r="AD100" i="34"/>
  <c r="AF100" i="34"/>
  <c r="AG100" i="34"/>
  <c r="AH100" i="34"/>
  <c r="AI100" i="34"/>
  <c r="AJ100" i="34"/>
  <c r="AK100" i="34"/>
  <c r="AL100" i="34"/>
  <c r="AM100" i="34"/>
  <c r="AN100" i="34"/>
  <c r="AO100" i="34"/>
  <c r="AP100" i="34"/>
  <c r="AQ100" i="34"/>
  <c r="AR100" i="34"/>
  <c r="AS100" i="34"/>
  <c r="AT100" i="34"/>
  <c r="AU100" i="34"/>
  <c r="AV100" i="34"/>
  <c r="AW100" i="34"/>
  <c r="AX100" i="34"/>
  <c r="AY100" i="34"/>
  <c r="AZ100" i="34"/>
  <c r="BA100" i="34"/>
  <c r="BB100" i="34"/>
  <c r="BC100" i="34"/>
  <c r="BD100" i="34"/>
  <c r="BE100" i="34"/>
  <c r="BF100" i="34"/>
  <c r="BG100" i="34"/>
  <c r="BH100" i="34"/>
  <c r="BI100" i="34"/>
  <c r="BJ100" i="34"/>
  <c r="BK100" i="34"/>
  <c r="BL100" i="34"/>
  <c r="BM100" i="34"/>
  <c r="BN100" i="34"/>
  <c r="BO100" i="34"/>
  <c r="BP100" i="34"/>
  <c r="BQ100" i="34"/>
  <c r="BR100" i="34"/>
  <c r="BS100" i="34"/>
  <c r="BT100" i="34"/>
  <c r="BU100" i="34"/>
  <c r="BV100" i="34"/>
  <c r="BW100" i="34"/>
  <c r="BX100" i="34"/>
  <c r="BY100" i="34"/>
  <c r="BZ100" i="34"/>
  <c r="CA100" i="34"/>
  <c r="CB100" i="34"/>
  <c r="CC100" i="34"/>
  <c r="CD100" i="34"/>
  <c r="CE100" i="34"/>
  <c r="CF100" i="34"/>
  <c r="CG100" i="34"/>
  <c r="CH100" i="34"/>
  <c r="CI100" i="34"/>
  <c r="CJ100" i="34"/>
  <c r="CK100" i="34"/>
  <c r="CL100" i="34"/>
  <c r="CM100" i="34"/>
  <c r="CN100" i="34"/>
  <c r="CO100" i="34"/>
  <c r="CP100" i="34"/>
  <c r="CQ100" i="34"/>
  <c r="CR100" i="34"/>
  <c r="CS100" i="34"/>
  <c r="CT100" i="34"/>
  <c r="CU100" i="34"/>
  <c r="CV100" i="34"/>
  <c r="CW100" i="34"/>
  <c r="CX100" i="34"/>
  <c r="CY100" i="34"/>
  <c r="CZ100" i="34"/>
  <c r="DA100" i="34"/>
  <c r="DB100" i="34"/>
  <c r="DC100" i="34"/>
  <c r="DD100" i="34"/>
  <c r="DE100" i="34"/>
  <c r="DF100" i="34"/>
  <c r="DG100" i="34"/>
  <c r="DH100" i="34"/>
  <c r="DI100" i="34"/>
  <c r="DJ100" i="34"/>
  <c r="DK100" i="34"/>
  <c r="DL100" i="34"/>
  <c r="DM100" i="34"/>
  <c r="DN100" i="34"/>
  <c r="DO100" i="34"/>
  <c r="DP100" i="34"/>
  <c r="DQ100" i="34"/>
  <c r="DR100" i="34"/>
  <c r="DS100" i="34"/>
  <c r="DT100" i="34"/>
  <c r="DU100" i="34"/>
  <c r="DV100" i="34"/>
  <c r="DW100" i="34"/>
  <c r="DX100" i="34"/>
  <c r="DY100" i="34"/>
  <c r="DZ100" i="34"/>
  <c r="EA100" i="34"/>
  <c r="EB100" i="34"/>
  <c r="EC100" i="34"/>
  <c r="ED100" i="34"/>
  <c r="EE100" i="34"/>
  <c r="EF100" i="34"/>
  <c r="EG100" i="34"/>
  <c r="EH100" i="34"/>
  <c r="EI100" i="34"/>
  <c r="EJ100" i="34"/>
  <c r="EK100" i="34"/>
  <c r="EL100" i="34"/>
  <c r="EM100" i="34"/>
  <c r="EN100" i="34"/>
  <c r="EO100" i="34"/>
  <c r="EP100" i="34"/>
  <c r="EQ100" i="34"/>
  <c r="ER100" i="34"/>
  <c r="ES100" i="34"/>
  <c r="ET100" i="34"/>
  <c r="EU100" i="34"/>
  <c r="EV100" i="34"/>
  <c r="EW100" i="34"/>
  <c r="EX100" i="34"/>
  <c r="AE100" i="34"/>
  <c r="AF103" i="34"/>
  <c r="AG103" i="34"/>
  <c r="AH103" i="34"/>
  <c r="AI103" i="34"/>
  <c r="AJ103" i="34"/>
  <c r="AK103" i="34"/>
  <c r="AL103" i="34"/>
  <c r="AM103" i="34"/>
  <c r="AN103" i="34"/>
  <c r="AO103" i="34"/>
  <c r="AP103" i="34"/>
  <c r="AQ103" i="34"/>
  <c r="AR103" i="34"/>
  <c r="AS103" i="34"/>
  <c r="AT103" i="34"/>
  <c r="AU103" i="34"/>
  <c r="AV103" i="34"/>
  <c r="AW103" i="34"/>
  <c r="AX103" i="34"/>
  <c r="AY103" i="34"/>
  <c r="AZ103" i="34"/>
  <c r="BA103" i="34"/>
  <c r="BB103" i="34"/>
  <c r="BC103" i="34"/>
  <c r="BD103" i="34"/>
  <c r="BE103" i="34"/>
  <c r="BF103" i="34"/>
  <c r="BG103" i="34"/>
  <c r="BH103" i="34"/>
  <c r="BI103" i="34"/>
  <c r="BJ103" i="34"/>
  <c r="BK103" i="34"/>
  <c r="BL103" i="34"/>
  <c r="BM103" i="34"/>
  <c r="BN103" i="34"/>
  <c r="BO103" i="34"/>
  <c r="BP103" i="34"/>
  <c r="BQ103" i="34"/>
  <c r="BR103" i="34"/>
  <c r="BS103" i="34"/>
  <c r="BT103" i="34"/>
  <c r="BU103" i="34"/>
  <c r="BV103" i="34"/>
  <c r="BW103" i="34"/>
  <c r="BX103" i="34"/>
  <c r="BY103" i="34"/>
  <c r="BZ103" i="34"/>
  <c r="CA103" i="34"/>
  <c r="CB103" i="34"/>
  <c r="CC103" i="34"/>
  <c r="CD103" i="34"/>
  <c r="CE103" i="34"/>
  <c r="CF103" i="34"/>
  <c r="CG103" i="34"/>
  <c r="CH103" i="34"/>
  <c r="CI103" i="34"/>
  <c r="CJ103" i="34"/>
  <c r="CK103" i="34"/>
  <c r="CL103" i="34"/>
  <c r="CM103" i="34"/>
  <c r="CN103" i="34"/>
  <c r="CO103" i="34"/>
  <c r="CP103" i="34"/>
  <c r="CQ103" i="34"/>
  <c r="CR103" i="34"/>
  <c r="CS103" i="34"/>
  <c r="CT103" i="34"/>
  <c r="CU103" i="34"/>
  <c r="CV103" i="34"/>
  <c r="CW103" i="34"/>
  <c r="CX103" i="34"/>
  <c r="CY103" i="34"/>
  <c r="CZ103" i="34"/>
  <c r="DA103" i="34"/>
  <c r="DB103" i="34"/>
  <c r="DC103" i="34"/>
  <c r="DD103" i="34"/>
  <c r="DE103" i="34"/>
  <c r="DF103" i="34"/>
  <c r="DG103" i="34"/>
  <c r="DH103" i="34"/>
  <c r="DI103" i="34"/>
  <c r="DJ103" i="34"/>
  <c r="DK103" i="34"/>
  <c r="DL103" i="34"/>
  <c r="DM103" i="34"/>
  <c r="DN103" i="34"/>
  <c r="DO103" i="34"/>
  <c r="DP103" i="34"/>
  <c r="DQ103" i="34"/>
  <c r="DR103" i="34"/>
  <c r="DS103" i="34"/>
  <c r="DT103" i="34"/>
  <c r="DU103" i="34"/>
  <c r="DV103" i="34"/>
  <c r="DW103" i="34"/>
  <c r="DX103" i="34"/>
  <c r="DY103" i="34"/>
  <c r="DZ103" i="34"/>
  <c r="EA103" i="34"/>
  <c r="EB103" i="34"/>
  <c r="EC103" i="34"/>
  <c r="ED103" i="34"/>
  <c r="EE103" i="34"/>
  <c r="EF103" i="34"/>
  <c r="EG103" i="34"/>
  <c r="EH103" i="34"/>
  <c r="EI103" i="34"/>
  <c r="EJ103" i="34"/>
  <c r="EK103" i="34"/>
  <c r="EL103" i="34"/>
  <c r="EM103" i="34"/>
  <c r="EN103" i="34"/>
  <c r="EO103" i="34"/>
  <c r="EP103" i="34"/>
  <c r="EQ103" i="34"/>
  <c r="ER103" i="34"/>
  <c r="ES103" i="34"/>
  <c r="ET103" i="34"/>
  <c r="EU103" i="34"/>
  <c r="EV103" i="34"/>
  <c r="EW103" i="34"/>
  <c r="EX103" i="34"/>
  <c r="AF104" i="34"/>
  <c r="AG104" i="34"/>
  <c r="AH104" i="34"/>
  <c r="AI104" i="34"/>
  <c r="AJ104" i="34"/>
  <c r="AK104" i="34"/>
  <c r="AL104" i="34"/>
  <c r="AM104" i="34"/>
  <c r="AN104" i="34"/>
  <c r="AO104" i="34"/>
  <c r="AP104" i="34"/>
  <c r="AQ104" i="34"/>
  <c r="AR104" i="34"/>
  <c r="AS104" i="34"/>
  <c r="AT104" i="34"/>
  <c r="AU104" i="34"/>
  <c r="AV104" i="34"/>
  <c r="AW104" i="34"/>
  <c r="AX104" i="34"/>
  <c r="AY104" i="34"/>
  <c r="AZ104" i="34"/>
  <c r="BA104" i="34"/>
  <c r="BB104" i="34"/>
  <c r="BC104" i="34"/>
  <c r="BD104" i="34"/>
  <c r="BE104" i="34"/>
  <c r="BF104" i="34"/>
  <c r="BG104" i="34"/>
  <c r="BH104" i="34"/>
  <c r="BI104" i="34"/>
  <c r="BJ104" i="34"/>
  <c r="BL104" i="34"/>
  <c r="BM104" i="34"/>
  <c r="BN104" i="34"/>
  <c r="BP104" i="34"/>
  <c r="BQ104" i="34"/>
  <c r="BR104" i="34"/>
  <c r="BT104" i="34"/>
  <c r="BU104" i="34"/>
  <c r="BV104" i="34"/>
  <c r="BX104" i="34"/>
  <c r="BY104" i="34"/>
  <c r="BZ104" i="34"/>
  <c r="CB104" i="34"/>
  <c r="CC104" i="34"/>
  <c r="CD104" i="34"/>
  <c r="A112" i="34"/>
  <c r="A114" i="34"/>
  <c r="AD114" i="34"/>
  <c r="AF114" i="34"/>
  <c r="AG114" i="34"/>
  <c r="AH114" i="34"/>
  <c r="AI114" i="34"/>
  <c r="AJ114" i="34"/>
  <c r="AK114" i="34"/>
  <c r="AL114" i="34"/>
  <c r="AM114" i="34"/>
  <c r="AN114" i="34"/>
  <c r="AO114" i="34"/>
  <c r="AP114" i="34"/>
  <c r="AQ114" i="34"/>
  <c r="AR114" i="34"/>
  <c r="AS114" i="34"/>
  <c r="AT114" i="34"/>
  <c r="AU114" i="34"/>
  <c r="AV114" i="34"/>
  <c r="AW114" i="34"/>
  <c r="AX114" i="34"/>
  <c r="AY114" i="34"/>
  <c r="AZ114" i="34"/>
  <c r="BA114" i="34"/>
  <c r="BB114" i="34"/>
  <c r="BC114" i="34"/>
  <c r="BD114" i="34"/>
  <c r="BE114" i="34"/>
  <c r="BF114" i="34"/>
  <c r="BG114" i="34"/>
  <c r="BH114" i="34"/>
  <c r="BI114" i="34"/>
  <c r="BJ114" i="34"/>
  <c r="BK114" i="34"/>
  <c r="BL114" i="34"/>
  <c r="BM114" i="34"/>
  <c r="BN114" i="34"/>
  <c r="BO114" i="34"/>
  <c r="BP114" i="34"/>
  <c r="BQ114" i="34"/>
  <c r="BR114" i="34"/>
  <c r="BS114" i="34"/>
  <c r="BT114" i="34"/>
  <c r="BU114" i="34"/>
  <c r="BV114" i="34"/>
  <c r="BW114" i="34"/>
  <c r="BX114" i="34"/>
  <c r="BY114" i="34"/>
  <c r="BZ114" i="34"/>
  <c r="CA114" i="34"/>
  <c r="CB114" i="34"/>
  <c r="CC114" i="34"/>
  <c r="CD114" i="34"/>
  <c r="CE114" i="34"/>
  <c r="CF114" i="34"/>
  <c r="CG114" i="34"/>
  <c r="CH114" i="34"/>
  <c r="CI114" i="34"/>
  <c r="CJ114" i="34"/>
  <c r="CK114" i="34"/>
  <c r="CL114" i="34"/>
  <c r="CM114" i="34"/>
  <c r="CN114" i="34"/>
  <c r="CO114" i="34"/>
  <c r="CP114" i="34"/>
  <c r="CQ114" i="34"/>
  <c r="CR114" i="34"/>
  <c r="CS114" i="34"/>
  <c r="CT114" i="34"/>
  <c r="CU114" i="34"/>
  <c r="CV114" i="34"/>
  <c r="CW114" i="34"/>
  <c r="CX114" i="34"/>
  <c r="CY114" i="34"/>
  <c r="CZ114" i="34"/>
  <c r="DA114" i="34"/>
  <c r="DB114" i="34"/>
  <c r="DC114" i="34"/>
  <c r="DD114" i="34"/>
  <c r="DE114" i="34"/>
  <c r="DF114" i="34"/>
  <c r="DG114" i="34"/>
  <c r="DH114" i="34"/>
  <c r="DI114" i="34"/>
  <c r="DJ114" i="34"/>
  <c r="DK114" i="34"/>
  <c r="DL114" i="34"/>
  <c r="DM114" i="34"/>
  <c r="DN114" i="34"/>
  <c r="DO114" i="34"/>
  <c r="DP114" i="34"/>
  <c r="DQ114" i="34"/>
  <c r="DR114" i="34"/>
  <c r="DS114" i="34"/>
  <c r="DT114" i="34"/>
  <c r="DU114" i="34"/>
  <c r="DV114" i="34"/>
  <c r="DW114" i="34"/>
  <c r="DX114" i="34"/>
  <c r="DY114" i="34"/>
  <c r="DZ114" i="34"/>
  <c r="EA114" i="34"/>
  <c r="EB114" i="34"/>
  <c r="EC114" i="34"/>
  <c r="ED114" i="34"/>
  <c r="EE114" i="34"/>
  <c r="EF114" i="34"/>
  <c r="EG114" i="34"/>
  <c r="EH114" i="34"/>
  <c r="EI114" i="34"/>
  <c r="EJ114" i="34"/>
  <c r="EK114" i="34"/>
  <c r="EL114" i="34"/>
  <c r="EM114" i="34"/>
  <c r="EN114" i="34"/>
  <c r="EO114" i="34"/>
  <c r="EP114" i="34"/>
  <c r="EQ114" i="34"/>
  <c r="ER114" i="34"/>
  <c r="ES114" i="34"/>
  <c r="ET114" i="34"/>
  <c r="EU114" i="34"/>
  <c r="EV114" i="34"/>
  <c r="EW114" i="34"/>
  <c r="EX114" i="34"/>
  <c r="AG115" i="34"/>
  <c r="AH115" i="34"/>
  <c r="AI115" i="34"/>
  <c r="AJ115" i="34"/>
  <c r="AK115" i="34"/>
  <c r="AL115" i="34"/>
  <c r="AM115" i="34"/>
  <c r="AN115" i="34"/>
  <c r="AO115" i="34"/>
  <c r="AP115" i="34"/>
  <c r="AQ115" i="34"/>
  <c r="AR115" i="34"/>
  <c r="AS115" i="34"/>
  <c r="AT115" i="34"/>
  <c r="AU115" i="34"/>
  <c r="AV115" i="34"/>
  <c r="AW115" i="34"/>
  <c r="AX115" i="34"/>
  <c r="AY115" i="34"/>
  <c r="AZ115" i="34"/>
  <c r="BA115" i="34"/>
  <c r="BB115" i="34"/>
  <c r="BC115" i="34"/>
  <c r="BD115" i="34"/>
  <c r="BE115" i="34"/>
  <c r="BF115" i="34"/>
  <c r="BG115" i="34"/>
  <c r="BH115" i="34"/>
  <c r="BI115" i="34"/>
  <c r="BJ115" i="34"/>
  <c r="BK115" i="34"/>
  <c r="BL115" i="34"/>
  <c r="BM115" i="34"/>
  <c r="BN115" i="34"/>
  <c r="BO115" i="34"/>
  <c r="BP115" i="34"/>
  <c r="BQ115" i="34"/>
  <c r="BR115" i="34"/>
  <c r="BS115" i="34"/>
  <c r="BT115" i="34"/>
  <c r="BU115" i="34"/>
  <c r="BV115" i="34"/>
  <c r="BW115" i="34"/>
  <c r="BX115" i="34"/>
  <c r="BY115" i="34"/>
  <c r="BZ115" i="34"/>
  <c r="CA115" i="34"/>
  <c r="CB115" i="34"/>
  <c r="CC115" i="34"/>
  <c r="CD115" i="34"/>
  <c r="CE115" i="34"/>
  <c r="CF115" i="34"/>
  <c r="CG115" i="34"/>
  <c r="CH115" i="34"/>
  <c r="CI115" i="34"/>
  <c r="CJ115" i="34"/>
  <c r="CK115" i="34"/>
  <c r="CL115" i="34"/>
  <c r="CM115" i="34"/>
  <c r="CN115" i="34"/>
  <c r="CO115" i="34"/>
  <c r="CP115" i="34"/>
  <c r="CQ115" i="34"/>
  <c r="CR115" i="34"/>
  <c r="CS115" i="34"/>
  <c r="CT115" i="34"/>
  <c r="CU115" i="34"/>
  <c r="CV115" i="34"/>
  <c r="CW115" i="34"/>
  <c r="CX115" i="34"/>
  <c r="CY115" i="34"/>
  <c r="CZ115" i="34"/>
  <c r="DA115" i="34"/>
  <c r="DB115" i="34"/>
  <c r="DC115" i="34"/>
  <c r="DD115" i="34"/>
  <c r="DE115" i="34"/>
  <c r="DF115" i="34"/>
  <c r="DG115" i="34"/>
  <c r="DH115" i="34"/>
  <c r="DI115" i="34"/>
  <c r="DJ115" i="34"/>
  <c r="DK115" i="34"/>
  <c r="DL115" i="34"/>
  <c r="DM115" i="34"/>
  <c r="DN115" i="34"/>
  <c r="DO115" i="34"/>
  <c r="DP115" i="34"/>
  <c r="DQ115" i="34"/>
  <c r="DR115" i="34"/>
  <c r="DS115" i="34"/>
  <c r="DT115" i="34"/>
  <c r="DU115" i="34"/>
  <c r="DV115" i="34"/>
  <c r="DW115" i="34"/>
  <c r="DX115" i="34"/>
  <c r="DY115" i="34"/>
  <c r="DZ115" i="34"/>
  <c r="EA115" i="34"/>
  <c r="EB115" i="34"/>
  <c r="EC115" i="34"/>
  <c r="ED115" i="34"/>
  <c r="EE115" i="34"/>
  <c r="EF115" i="34"/>
  <c r="EG115" i="34"/>
  <c r="EH115" i="34"/>
  <c r="EI115" i="34"/>
  <c r="EJ115" i="34"/>
  <c r="EK115" i="34"/>
  <c r="EL115" i="34"/>
  <c r="EM115" i="34"/>
  <c r="EN115" i="34"/>
  <c r="EO115" i="34"/>
  <c r="EP115" i="34"/>
  <c r="EQ115" i="34"/>
  <c r="ER115" i="34"/>
  <c r="ES115" i="34"/>
  <c r="ET115" i="34"/>
  <c r="EU115" i="34"/>
  <c r="EV115" i="34"/>
  <c r="EW115" i="34"/>
  <c r="EX115" i="34"/>
  <c r="AF115" i="34"/>
  <c r="AF117" i="34"/>
  <c r="AE117" i="34" s="1"/>
  <c r="AG117" i="34"/>
  <c r="AH117" i="34"/>
  <c r="AI117" i="34"/>
  <c r="AJ117" i="34"/>
  <c r="AK117" i="34"/>
  <c r="AL117" i="34"/>
  <c r="AM117" i="34"/>
  <c r="AN117" i="34"/>
  <c r="AO117" i="34"/>
  <c r="AP117" i="34"/>
  <c r="AQ117" i="34"/>
  <c r="AR117" i="34"/>
  <c r="AS117" i="34"/>
  <c r="AT117" i="34"/>
  <c r="AU117" i="34"/>
  <c r="AV117" i="34"/>
  <c r="AW117" i="34"/>
  <c r="AX117" i="34"/>
  <c r="AY117" i="34"/>
  <c r="AZ117" i="34"/>
  <c r="BA117" i="34"/>
  <c r="BB117" i="34"/>
  <c r="BC117" i="34"/>
  <c r="BD117" i="34"/>
  <c r="BE117" i="34"/>
  <c r="BF117" i="34"/>
  <c r="BG117" i="34"/>
  <c r="BH117" i="34"/>
  <c r="BI117" i="34"/>
  <c r="BJ117" i="34"/>
  <c r="BK117" i="34"/>
  <c r="BL117" i="34"/>
  <c r="BM117" i="34"/>
  <c r="BN117" i="34"/>
  <c r="BO117" i="34"/>
  <c r="BP117" i="34"/>
  <c r="BQ117" i="34"/>
  <c r="BR117" i="34"/>
  <c r="BS117" i="34"/>
  <c r="BT117" i="34"/>
  <c r="BU117" i="34"/>
  <c r="BV117" i="34"/>
  <c r="BW117" i="34"/>
  <c r="BX117" i="34"/>
  <c r="BY117" i="34"/>
  <c r="BZ117" i="34"/>
  <c r="CA117" i="34"/>
  <c r="CB117" i="34"/>
  <c r="CC117" i="34"/>
  <c r="CD117" i="34"/>
  <c r="CE117" i="34"/>
  <c r="CF117" i="34"/>
  <c r="CG117" i="34"/>
  <c r="CH117" i="34"/>
  <c r="CI117" i="34"/>
  <c r="CJ117" i="34"/>
  <c r="CK117" i="34"/>
  <c r="CL117" i="34"/>
  <c r="CM117" i="34"/>
  <c r="CN117" i="34"/>
  <c r="CO117" i="34"/>
  <c r="CP117" i="34"/>
  <c r="CQ117" i="34"/>
  <c r="CR117" i="34"/>
  <c r="CS117" i="34"/>
  <c r="CT117" i="34"/>
  <c r="CU117" i="34"/>
  <c r="CV117" i="34"/>
  <c r="CW117" i="34"/>
  <c r="CX117" i="34"/>
  <c r="CY117" i="34"/>
  <c r="CZ117" i="34"/>
  <c r="DA117" i="34"/>
  <c r="DB117" i="34"/>
  <c r="DC117" i="34"/>
  <c r="DD117" i="34"/>
  <c r="DE117" i="34"/>
  <c r="DF117" i="34"/>
  <c r="DG117" i="34"/>
  <c r="DH117" i="34"/>
  <c r="DI117" i="34"/>
  <c r="DJ117" i="34"/>
  <c r="DK117" i="34"/>
  <c r="DL117" i="34"/>
  <c r="DM117" i="34"/>
  <c r="DN117" i="34"/>
  <c r="DO117" i="34"/>
  <c r="DP117" i="34"/>
  <c r="DQ117" i="34"/>
  <c r="DR117" i="34"/>
  <c r="DS117" i="34"/>
  <c r="DT117" i="34"/>
  <c r="DU117" i="34"/>
  <c r="DV117" i="34"/>
  <c r="DW117" i="34"/>
  <c r="DX117" i="34"/>
  <c r="DY117" i="34"/>
  <c r="DZ117" i="34"/>
  <c r="EA117" i="34"/>
  <c r="EB117" i="34"/>
  <c r="EC117" i="34"/>
  <c r="ED117" i="34"/>
  <c r="EE117" i="34"/>
  <c r="EF117" i="34"/>
  <c r="EG117" i="34"/>
  <c r="EH117" i="34"/>
  <c r="EI117" i="34"/>
  <c r="EJ117" i="34"/>
  <c r="EK117" i="34"/>
  <c r="EL117" i="34"/>
  <c r="EM117" i="34"/>
  <c r="EN117" i="34"/>
  <c r="EO117" i="34"/>
  <c r="EP117" i="34"/>
  <c r="EQ117" i="34"/>
  <c r="ER117" i="34"/>
  <c r="ES117" i="34"/>
  <c r="ET117" i="34"/>
  <c r="EU117" i="34"/>
  <c r="EV117" i="34"/>
  <c r="EW117" i="34"/>
  <c r="EX117" i="34"/>
  <c r="AF118" i="34"/>
  <c r="AG118" i="34"/>
  <c r="AH118" i="34"/>
  <c r="AI118" i="34"/>
  <c r="AJ118" i="34"/>
  <c r="AK118" i="34"/>
  <c r="AL118" i="34"/>
  <c r="AM118" i="34"/>
  <c r="AN118" i="34"/>
  <c r="AO118" i="34"/>
  <c r="AP118" i="34"/>
  <c r="AQ118" i="34"/>
  <c r="AR118" i="34"/>
  <c r="AS118" i="34"/>
  <c r="AT118" i="34"/>
  <c r="AU118" i="34"/>
  <c r="AV118" i="34"/>
  <c r="AW118" i="34"/>
  <c r="AX118" i="34"/>
  <c r="AY118" i="34"/>
  <c r="AZ118" i="34"/>
  <c r="BA118" i="34"/>
  <c r="BB118" i="34"/>
  <c r="BC118" i="34"/>
  <c r="BD118" i="34"/>
  <c r="BE118" i="34"/>
  <c r="BF118" i="34"/>
  <c r="BG118" i="34"/>
  <c r="BH118" i="34"/>
  <c r="BI118" i="34"/>
  <c r="BJ118" i="34"/>
  <c r="BK118" i="34"/>
  <c r="BL118" i="34"/>
  <c r="BM118" i="34"/>
  <c r="BN118" i="34"/>
  <c r="BO118" i="34"/>
  <c r="BP118" i="34"/>
  <c r="BQ118" i="34"/>
  <c r="BR118" i="34"/>
  <c r="BS118" i="34"/>
  <c r="BT118" i="34"/>
  <c r="BU118" i="34"/>
  <c r="BV118" i="34"/>
  <c r="BW118" i="34"/>
  <c r="BX118" i="34"/>
  <c r="BY118" i="34"/>
  <c r="BZ118" i="34"/>
  <c r="CA118" i="34"/>
  <c r="CB118" i="34"/>
  <c r="AE119" i="34"/>
  <c r="AD119" i="34"/>
  <c r="A126" i="34"/>
  <c r="A128" i="34"/>
  <c r="AD128" i="34"/>
  <c r="AF128" i="34"/>
  <c r="AG128" i="34"/>
  <c r="AH128" i="34"/>
  <c r="AI128" i="34"/>
  <c r="AJ128" i="34"/>
  <c r="AK128" i="34"/>
  <c r="AL128" i="34"/>
  <c r="AM128" i="34"/>
  <c r="AN128" i="34"/>
  <c r="AO128" i="34"/>
  <c r="AP128" i="34"/>
  <c r="AQ128" i="34"/>
  <c r="AR128" i="34"/>
  <c r="AS128" i="34"/>
  <c r="AT128" i="34"/>
  <c r="AU128" i="34"/>
  <c r="AV128" i="34"/>
  <c r="AW128" i="34"/>
  <c r="AX128" i="34"/>
  <c r="AY128" i="34"/>
  <c r="AZ128" i="34"/>
  <c r="BA128" i="34"/>
  <c r="BB128" i="34"/>
  <c r="BC128" i="34"/>
  <c r="BD128" i="34"/>
  <c r="BE128" i="34"/>
  <c r="BF128" i="34"/>
  <c r="BG128" i="34"/>
  <c r="BH128" i="34"/>
  <c r="BI128" i="34"/>
  <c r="BJ128" i="34"/>
  <c r="BK128" i="34"/>
  <c r="BL128" i="34"/>
  <c r="BM128" i="34"/>
  <c r="BN128" i="34"/>
  <c r="BO128" i="34"/>
  <c r="BP128" i="34"/>
  <c r="BQ128" i="34"/>
  <c r="BR128" i="34"/>
  <c r="BS128" i="34"/>
  <c r="BT128" i="34"/>
  <c r="BU128" i="34"/>
  <c r="BV128" i="34"/>
  <c r="BW128" i="34"/>
  <c r="BX128" i="34"/>
  <c r="BY128" i="34"/>
  <c r="BZ128" i="34"/>
  <c r="CA128" i="34"/>
  <c r="CB128" i="34"/>
  <c r="CC128" i="34"/>
  <c r="CD128" i="34"/>
  <c r="CE128" i="34"/>
  <c r="CF128" i="34"/>
  <c r="CG128" i="34"/>
  <c r="CH128" i="34"/>
  <c r="CI128" i="34"/>
  <c r="CJ128" i="34"/>
  <c r="CK128" i="34"/>
  <c r="CL128" i="34"/>
  <c r="CM128" i="34"/>
  <c r="CN128" i="34"/>
  <c r="CO128" i="34"/>
  <c r="CP128" i="34"/>
  <c r="CQ128" i="34"/>
  <c r="CR128" i="34"/>
  <c r="CS128" i="34"/>
  <c r="CT128" i="34"/>
  <c r="CU128" i="34"/>
  <c r="CV128" i="34"/>
  <c r="CW128" i="34"/>
  <c r="CX128" i="34"/>
  <c r="CY128" i="34"/>
  <c r="CZ128" i="34"/>
  <c r="DA128" i="34"/>
  <c r="DB128" i="34"/>
  <c r="DC128" i="34"/>
  <c r="DD128" i="34"/>
  <c r="DE128" i="34"/>
  <c r="DF128" i="34"/>
  <c r="DG128" i="34"/>
  <c r="DH128" i="34"/>
  <c r="DI128" i="34"/>
  <c r="DJ128" i="34"/>
  <c r="DK128" i="34"/>
  <c r="DL128" i="34"/>
  <c r="DM128" i="34"/>
  <c r="DN128" i="34"/>
  <c r="DO128" i="34"/>
  <c r="DP128" i="34"/>
  <c r="DQ128" i="34"/>
  <c r="DR128" i="34"/>
  <c r="DS128" i="34"/>
  <c r="DT128" i="34"/>
  <c r="DU128" i="34"/>
  <c r="DV128" i="34"/>
  <c r="DW128" i="34"/>
  <c r="DX128" i="34"/>
  <c r="DY128" i="34"/>
  <c r="DZ128" i="34"/>
  <c r="EA128" i="34"/>
  <c r="EB128" i="34"/>
  <c r="EC128" i="34"/>
  <c r="ED128" i="34"/>
  <c r="EE128" i="34"/>
  <c r="EF128" i="34"/>
  <c r="EG128" i="34"/>
  <c r="EH128" i="34"/>
  <c r="EI128" i="34"/>
  <c r="EJ128" i="34"/>
  <c r="EK128" i="34"/>
  <c r="EL128" i="34"/>
  <c r="EM128" i="34"/>
  <c r="EN128" i="34"/>
  <c r="EO128" i="34"/>
  <c r="EP128" i="34"/>
  <c r="EQ128" i="34"/>
  <c r="ER128" i="34"/>
  <c r="ES128" i="34"/>
  <c r="ET128" i="34"/>
  <c r="EU128" i="34"/>
  <c r="EV128" i="34"/>
  <c r="EW128" i="34"/>
  <c r="EX128" i="34"/>
  <c r="AG129" i="34"/>
  <c r="AH129" i="34"/>
  <c r="AI129" i="34"/>
  <c r="AJ129" i="34"/>
  <c r="AK129" i="34"/>
  <c r="AL129" i="34"/>
  <c r="AM129" i="34"/>
  <c r="AN129" i="34"/>
  <c r="AO129" i="34"/>
  <c r="AP129" i="34"/>
  <c r="AQ129" i="34"/>
  <c r="AR129" i="34"/>
  <c r="AS129" i="34"/>
  <c r="AT129" i="34"/>
  <c r="AU129" i="34"/>
  <c r="AV129" i="34"/>
  <c r="AW129" i="34"/>
  <c r="AX129" i="34"/>
  <c r="AY129" i="34"/>
  <c r="AZ129" i="34"/>
  <c r="BA129" i="34"/>
  <c r="BB129" i="34"/>
  <c r="BC129" i="34"/>
  <c r="BD129" i="34"/>
  <c r="BE129" i="34"/>
  <c r="BF129" i="34"/>
  <c r="BG129" i="34"/>
  <c r="BH129" i="34"/>
  <c r="BI129" i="34"/>
  <c r="BJ129" i="34"/>
  <c r="BK129" i="34"/>
  <c r="BL129" i="34"/>
  <c r="BM129" i="34"/>
  <c r="BN129" i="34"/>
  <c r="BO129" i="34"/>
  <c r="BP129" i="34"/>
  <c r="BQ129" i="34"/>
  <c r="BR129" i="34"/>
  <c r="BS129" i="34"/>
  <c r="BT129" i="34"/>
  <c r="BU129" i="34"/>
  <c r="BV129" i="34"/>
  <c r="BW129" i="34"/>
  <c r="BX129" i="34"/>
  <c r="BY129" i="34"/>
  <c r="BZ129" i="34"/>
  <c r="CA129" i="34"/>
  <c r="CB129" i="34"/>
  <c r="CC129" i="34"/>
  <c r="CD129" i="34"/>
  <c r="CE129" i="34"/>
  <c r="CF129" i="34"/>
  <c r="CG129" i="34"/>
  <c r="CH129" i="34"/>
  <c r="CI129" i="34"/>
  <c r="CJ129" i="34"/>
  <c r="CK129" i="34"/>
  <c r="CL129" i="34"/>
  <c r="CM129" i="34"/>
  <c r="CN129" i="34"/>
  <c r="CO129" i="34"/>
  <c r="CP129" i="34"/>
  <c r="CQ129" i="34"/>
  <c r="CR129" i="34"/>
  <c r="CS129" i="34"/>
  <c r="CT129" i="34"/>
  <c r="CU129" i="34"/>
  <c r="CV129" i="34"/>
  <c r="CW129" i="34"/>
  <c r="CX129" i="34"/>
  <c r="CY129" i="34"/>
  <c r="CZ129" i="34"/>
  <c r="DA129" i="34"/>
  <c r="DB129" i="34"/>
  <c r="DC129" i="34"/>
  <c r="DD129" i="34"/>
  <c r="DE129" i="34"/>
  <c r="DF129" i="34"/>
  <c r="DG129" i="34"/>
  <c r="DH129" i="34"/>
  <c r="DI129" i="34"/>
  <c r="DJ129" i="34"/>
  <c r="DK129" i="34"/>
  <c r="DL129" i="34"/>
  <c r="DM129" i="34"/>
  <c r="DN129" i="34"/>
  <c r="DO129" i="34"/>
  <c r="DP129" i="34"/>
  <c r="DQ129" i="34"/>
  <c r="DR129" i="34"/>
  <c r="DS129" i="34"/>
  <c r="DT129" i="34"/>
  <c r="DU129" i="34"/>
  <c r="DV129" i="34"/>
  <c r="DW129" i="34"/>
  <c r="DX129" i="34"/>
  <c r="DY129" i="34"/>
  <c r="DZ129" i="34"/>
  <c r="EA129" i="34"/>
  <c r="EB129" i="34"/>
  <c r="EC129" i="34"/>
  <c r="ED129" i="34"/>
  <c r="EE129" i="34"/>
  <c r="EF129" i="34"/>
  <c r="EG129" i="34"/>
  <c r="EH129" i="34"/>
  <c r="EI129" i="34"/>
  <c r="EJ129" i="34"/>
  <c r="EK129" i="34"/>
  <c r="EL129" i="34"/>
  <c r="EM129" i="34"/>
  <c r="EN129" i="34"/>
  <c r="EO129" i="34"/>
  <c r="EP129" i="34"/>
  <c r="EQ129" i="34"/>
  <c r="ER129" i="34"/>
  <c r="ES129" i="34"/>
  <c r="ET129" i="34"/>
  <c r="EU129" i="34"/>
  <c r="EV129" i="34"/>
  <c r="EW129" i="34"/>
  <c r="EX129" i="34"/>
  <c r="AF129" i="34"/>
  <c r="AE129" i="34" s="1"/>
  <c r="AF131" i="34"/>
  <c r="AG131" i="34"/>
  <c r="AH131" i="34"/>
  <c r="AI131" i="34"/>
  <c r="AJ131" i="34"/>
  <c r="AK131" i="34"/>
  <c r="AL131" i="34"/>
  <c r="AM131" i="34"/>
  <c r="AN131" i="34"/>
  <c r="AO131" i="34"/>
  <c r="AP131" i="34"/>
  <c r="AQ131" i="34"/>
  <c r="AR131" i="34"/>
  <c r="AS131" i="34"/>
  <c r="AT131" i="34"/>
  <c r="AU131" i="34"/>
  <c r="AV131" i="34"/>
  <c r="AW131" i="34"/>
  <c r="AX131" i="34"/>
  <c r="AY131" i="34"/>
  <c r="AZ131" i="34"/>
  <c r="BA131" i="34"/>
  <c r="BB131" i="34"/>
  <c r="BC131" i="34"/>
  <c r="BD131" i="34"/>
  <c r="BE131" i="34"/>
  <c r="BF131" i="34"/>
  <c r="BG131" i="34"/>
  <c r="BH131" i="34"/>
  <c r="BI131" i="34"/>
  <c r="BJ131" i="34"/>
  <c r="BK131" i="34"/>
  <c r="BL131" i="34"/>
  <c r="BM131" i="34"/>
  <c r="BN131" i="34"/>
  <c r="BO131" i="34"/>
  <c r="BP131" i="34"/>
  <c r="BQ131" i="34"/>
  <c r="BR131" i="34"/>
  <c r="BS131" i="34"/>
  <c r="BT131" i="34"/>
  <c r="BU131" i="34"/>
  <c r="BV131" i="34"/>
  <c r="BW131" i="34"/>
  <c r="BX131" i="34"/>
  <c r="BY131" i="34"/>
  <c r="BZ131" i="34"/>
  <c r="CA131" i="34"/>
  <c r="CB131" i="34"/>
  <c r="CC131" i="34"/>
  <c r="CD131" i="34"/>
  <c r="CE131" i="34"/>
  <c r="CF131" i="34"/>
  <c r="CG131" i="34"/>
  <c r="CH131" i="34"/>
  <c r="CI131" i="34"/>
  <c r="CJ131" i="34"/>
  <c r="CK131" i="34"/>
  <c r="CL131" i="34"/>
  <c r="CM131" i="34"/>
  <c r="CN131" i="34"/>
  <c r="CO131" i="34"/>
  <c r="CP131" i="34"/>
  <c r="CQ131" i="34"/>
  <c r="CR131" i="34"/>
  <c r="CS131" i="34"/>
  <c r="CT131" i="34"/>
  <c r="CU131" i="34"/>
  <c r="CV131" i="34"/>
  <c r="CW131" i="34"/>
  <c r="CX131" i="34"/>
  <c r="CY131" i="34"/>
  <c r="CZ131" i="34"/>
  <c r="DA131" i="34"/>
  <c r="DB131" i="34"/>
  <c r="DC131" i="34"/>
  <c r="DD131" i="34"/>
  <c r="DE131" i="34"/>
  <c r="DF131" i="34"/>
  <c r="DG131" i="34"/>
  <c r="DH131" i="34"/>
  <c r="DI131" i="34"/>
  <c r="DJ131" i="34"/>
  <c r="DK131" i="34"/>
  <c r="DL131" i="34"/>
  <c r="DM131" i="34"/>
  <c r="DN131" i="34"/>
  <c r="DO131" i="34"/>
  <c r="DP131" i="34"/>
  <c r="DQ131" i="34"/>
  <c r="DR131" i="34"/>
  <c r="DS131" i="34"/>
  <c r="DT131" i="34"/>
  <c r="DU131" i="34"/>
  <c r="DV131" i="34"/>
  <c r="DW131" i="34"/>
  <c r="DX131" i="34"/>
  <c r="DY131" i="34"/>
  <c r="DZ131" i="34"/>
  <c r="EA131" i="34"/>
  <c r="EB131" i="34"/>
  <c r="EC131" i="34"/>
  <c r="ED131" i="34"/>
  <c r="EE131" i="34"/>
  <c r="EF131" i="34"/>
  <c r="EG131" i="34"/>
  <c r="EH131" i="34"/>
  <c r="EI131" i="34"/>
  <c r="EJ131" i="34"/>
  <c r="EK131" i="34"/>
  <c r="EL131" i="34"/>
  <c r="EM131" i="34"/>
  <c r="EN131" i="34"/>
  <c r="EO131" i="34"/>
  <c r="EP131" i="34"/>
  <c r="EQ131" i="34"/>
  <c r="ER131" i="34"/>
  <c r="ES131" i="34"/>
  <c r="ET131" i="34"/>
  <c r="EU131" i="34"/>
  <c r="EV131" i="34"/>
  <c r="EW131" i="34"/>
  <c r="EX131" i="34"/>
  <c r="AF132" i="34"/>
  <c r="AG132" i="34"/>
  <c r="AH132" i="34"/>
  <c r="AI132" i="34"/>
  <c r="AJ132" i="34"/>
  <c r="AK132" i="34"/>
  <c r="AL132" i="34"/>
  <c r="AM132" i="34"/>
  <c r="AN132" i="34"/>
  <c r="AO132" i="34"/>
  <c r="AP132" i="34"/>
  <c r="AQ132" i="34"/>
  <c r="AR132" i="34"/>
  <c r="AS132" i="34"/>
  <c r="AT132" i="34"/>
  <c r="AU132" i="34"/>
  <c r="AV132" i="34"/>
  <c r="AW132" i="34"/>
  <c r="AX132" i="34"/>
  <c r="AY132" i="34"/>
  <c r="AZ132" i="34"/>
  <c r="BA132" i="34"/>
  <c r="BB132" i="34"/>
  <c r="BC132" i="34"/>
  <c r="BD132" i="34"/>
  <c r="BE132" i="34"/>
  <c r="BF132" i="34"/>
  <c r="BG132" i="34"/>
  <c r="BH132" i="34"/>
  <c r="BI132" i="34"/>
  <c r="BJ132" i="34"/>
  <c r="BK132" i="34"/>
  <c r="BL132" i="34"/>
  <c r="BM132" i="34"/>
  <c r="BN132" i="34"/>
  <c r="BO132" i="34"/>
  <c r="BP132" i="34"/>
  <c r="BQ132" i="34"/>
  <c r="BR132" i="34"/>
  <c r="BS132" i="34"/>
  <c r="BT132" i="34"/>
  <c r="BU132" i="34"/>
  <c r="BV132" i="34"/>
  <c r="BW132" i="34"/>
  <c r="BX132" i="34"/>
  <c r="BY132" i="34"/>
  <c r="BZ132" i="34"/>
  <c r="CA132" i="34"/>
  <c r="CB132" i="34"/>
  <c r="CC132" i="34"/>
  <c r="CD132" i="34"/>
  <c r="CE132" i="34"/>
  <c r="CF132" i="34"/>
  <c r="CG132" i="34"/>
  <c r="CH132" i="34"/>
  <c r="AE133" i="34"/>
  <c r="AD133" i="34" s="1"/>
  <c r="A140" i="34"/>
  <c r="A142" i="34"/>
  <c r="AD142" i="34"/>
  <c r="AF142" i="34"/>
  <c r="AG142" i="34"/>
  <c r="AH142" i="34"/>
  <c r="AI142" i="34"/>
  <c r="AJ142" i="34"/>
  <c r="AK142" i="34"/>
  <c r="AL142" i="34"/>
  <c r="AM142" i="34"/>
  <c r="AN142" i="34"/>
  <c r="AO142" i="34"/>
  <c r="AP142" i="34"/>
  <c r="AQ142" i="34"/>
  <c r="AR142" i="34"/>
  <c r="AS142" i="34"/>
  <c r="AT142" i="34"/>
  <c r="AU142" i="34"/>
  <c r="AV142" i="34"/>
  <c r="AW142" i="34"/>
  <c r="AX142" i="34"/>
  <c r="AY142" i="34"/>
  <c r="AZ142" i="34"/>
  <c r="BA142" i="34"/>
  <c r="BB142" i="34"/>
  <c r="BC142" i="34"/>
  <c r="BD142" i="34"/>
  <c r="BE142" i="34"/>
  <c r="BF142" i="34"/>
  <c r="BG142" i="34"/>
  <c r="BH142" i="34"/>
  <c r="BI142" i="34"/>
  <c r="BJ142" i="34"/>
  <c r="BK142" i="34"/>
  <c r="BL142" i="34"/>
  <c r="BM142" i="34"/>
  <c r="BN142" i="34"/>
  <c r="BO142" i="34"/>
  <c r="BP142" i="34"/>
  <c r="BQ142" i="34"/>
  <c r="BR142" i="34"/>
  <c r="BS142" i="34"/>
  <c r="BT142" i="34"/>
  <c r="BU142" i="34"/>
  <c r="BV142" i="34"/>
  <c r="BW142" i="34"/>
  <c r="BX142" i="34"/>
  <c r="BY142" i="34"/>
  <c r="BZ142" i="34"/>
  <c r="CA142" i="34"/>
  <c r="CB142" i="34"/>
  <c r="CC142" i="34"/>
  <c r="CD142" i="34"/>
  <c r="CE142" i="34"/>
  <c r="CF142" i="34"/>
  <c r="CG142" i="34"/>
  <c r="CH142" i="34"/>
  <c r="CI142" i="34"/>
  <c r="CJ142" i="34"/>
  <c r="CK142" i="34"/>
  <c r="CL142" i="34"/>
  <c r="CM142" i="34"/>
  <c r="CN142" i="34"/>
  <c r="CO142" i="34"/>
  <c r="CP142" i="34"/>
  <c r="CQ142" i="34"/>
  <c r="CR142" i="34"/>
  <c r="CS142" i="34"/>
  <c r="CT142" i="34"/>
  <c r="CU142" i="34"/>
  <c r="CV142" i="34"/>
  <c r="CW142" i="34"/>
  <c r="CX142" i="34"/>
  <c r="CY142" i="34"/>
  <c r="CZ142" i="34"/>
  <c r="DA142" i="34"/>
  <c r="DB142" i="34"/>
  <c r="DC142" i="34"/>
  <c r="DD142" i="34"/>
  <c r="DE142" i="34"/>
  <c r="DF142" i="34"/>
  <c r="DG142" i="34"/>
  <c r="DH142" i="34"/>
  <c r="DI142" i="34"/>
  <c r="DJ142" i="34"/>
  <c r="DK142" i="34"/>
  <c r="DL142" i="34"/>
  <c r="DM142" i="34"/>
  <c r="DN142" i="34"/>
  <c r="DO142" i="34"/>
  <c r="DP142" i="34"/>
  <c r="DQ142" i="34"/>
  <c r="DR142" i="34"/>
  <c r="DS142" i="34"/>
  <c r="DT142" i="34"/>
  <c r="DU142" i="34"/>
  <c r="DV142" i="34"/>
  <c r="DW142" i="34"/>
  <c r="DX142" i="34"/>
  <c r="DY142" i="34"/>
  <c r="DZ142" i="34"/>
  <c r="EA142" i="34"/>
  <c r="EB142" i="34"/>
  <c r="EC142" i="34"/>
  <c r="ED142" i="34"/>
  <c r="EE142" i="34"/>
  <c r="EF142" i="34"/>
  <c r="EG142" i="34"/>
  <c r="EH142" i="34"/>
  <c r="EI142" i="34"/>
  <c r="EJ142" i="34"/>
  <c r="EK142" i="34"/>
  <c r="EL142" i="34"/>
  <c r="EM142" i="34"/>
  <c r="EN142" i="34"/>
  <c r="EO142" i="34"/>
  <c r="EP142" i="34"/>
  <c r="EQ142" i="34"/>
  <c r="ER142" i="34"/>
  <c r="ES142" i="34"/>
  <c r="ET142" i="34"/>
  <c r="EU142" i="34"/>
  <c r="EV142" i="34"/>
  <c r="EW142" i="34"/>
  <c r="EX142" i="34"/>
  <c r="AG143" i="34"/>
  <c r="AH143" i="34"/>
  <c r="AI143" i="34"/>
  <c r="AJ143" i="34"/>
  <c r="AK143" i="34"/>
  <c r="AL143" i="34"/>
  <c r="AM143" i="34"/>
  <c r="AN143" i="34"/>
  <c r="AO143" i="34"/>
  <c r="AP143" i="34"/>
  <c r="AQ143" i="34"/>
  <c r="AR143" i="34"/>
  <c r="AS143" i="34"/>
  <c r="AT143" i="34"/>
  <c r="AU143" i="34"/>
  <c r="AV143" i="34"/>
  <c r="AW143" i="34"/>
  <c r="AX143" i="34"/>
  <c r="AY143" i="34"/>
  <c r="AZ143" i="34"/>
  <c r="BA143" i="34"/>
  <c r="BB143" i="34"/>
  <c r="BC143" i="34"/>
  <c r="BD143" i="34"/>
  <c r="BE143" i="34"/>
  <c r="BF143" i="34"/>
  <c r="BG143" i="34"/>
  <c r="BH143" i="34"/>
  <c r="BI143" i="34"/>
  <c r="BJ143" i="34"/>
  <c r="BK143" i="34"/>
  <c r="BL143" i="34"/>
  <c r="BM143" i="34"/>
  <c r="BN143" i="34"/>
  <c r="BO143" i="34"/>
  <c r="BP143" i="34"/>
  <c r="BQ143" i="34"/>
  <c r="BR143" i="34"/>
  <c r="BS143" i="34"/>
  <c r="BT143" i="34"/>
  <c r="BU143" i="34"/>
  <c r="BV143" i="34"/>
  <c r="BW143" i="34"/>
  <c r="BX143" i="34"/>
  <c r="BY143" i="34"/>
  <c r="BZ143" i="34"/>
  <c r="CA143" i="34"/>
  <c r="CB143" i="34"/>
  <c r="CC143" i="34"/>
  <c r="CD143" i="34"/>
  <c r="CE143" i="34"/>
  <c r="CF143" i="34"/>
  <c r="CG143" i="34"/>
  <c r="CH143" i="34"/>
  <c r="CI143" i="34"/>
  <c r="CJ143" i="34"/>
  <c r="CK143" i="34"/>
  <c r="CL143" i="34"/>
  <c r="CM143" i="34"/>
  <c r="CN143" i="34"/>
  <c r="CO143" i="34"/>
  <c r="CP143" i="34"/>
  <c r="CQ143" i="34"/>
  <c r="CR143" i="34"/>
  <c r="CS143" i="34"/>
  <c r="CT143" i="34"/>
  <c r="CU143" i="34"/>
  <c r="CV143" i="34"/>
  <c r="CW143" i="34"/>
  <c r="CX143" i="34"/>
  <c r="CY143" i="34"/>
  <c r="CZ143" i="34"/>
  <c r="DA143" i="34"/>
  <c r="DB143" i="34"/>
  <c r="DC143" i="34"/>
  <c r="DD143" i="34"/>
  <c r="DE143" i="34"/>
  <c r="DF143" i="34"/>
  <c r="DG143" i="34"/>
  <c r="DH143" i="34"/>
  <c r="DI143" i="34"/>
  <c r="DJ143" i="34"/>
  <c r="DK143" i="34"/>
  <c r="DL143" i="34"/>
  <c r="DM143" i="34"/>
  <c r="DN143" i="34"/>
  <c r="DO143" i="34"/>
  <c r="DP143" i="34"/>
  <c r="DQ143" i="34"/>
  <c r="DR143" i="34"/>
  <c r="DS143" i="34"/>
  <c r="DT143" i="34"/>
  <c r="DU143" i="34"/>
  <c r="DV143" i="34"/>
  <c r="DW143" i="34"/>
  <c r="DX143" i="34"/>
  <c r="DY143" i="34"/>
  <c r="DZ143" i="34"/>
  <c r="EA143" i="34"/>
  <c r="EB143" i="34"/>
  <c r="EC143" i="34"/>
  <c r="ED143" i="34"/>
  <c r="EE143" i="34"/>
  <c r="EF143" i="34"/>
  <c r="EG143" i="34"/>
  <c r="EH143" i="34"/>
  <c r="EI143" i="34"/>
  <c r="EJ143" i="34"/>
  <c r="EK143" i="34"/>
  <c r="EL143" i="34"/>
  <c r="EM143" i="34"/>
  <c r="EN143" i="34"/>
  <c r="EO143" i="34"/>
  <c r="EP143" i="34"/>
  <c r="EQ143" i="34"/>
  <c r="ER143" i="34"/>
  <c r="ES143" i="34"/>
  <c r="ET143" i="34"/>
  <c r="EU143" i="34"/>
  <c r="EV143" i="34"/>
  <c r="EW143" i="34"/>
  <c r="EX143" i="34"/>
  <c r="AF143" i="34"/>
  <c r="AF145" i="34"/>
  <c r="AE145" i="34" s="1"/>
  <c r="AG145" i="34"/>
  <c r="AH145" i="34"/>
  <c r="AI145" i="34"/>
  <c r="AJ145" i="34"/>
  <c r="AK145" i="34"/>
  <c r="AL145" i="34"/>
  <c r="AM145" i="34"/>
  <c r="AN145" i="34"/>
  <c r="AO145" i="34"/>
  <c r="AP145" i="34"/>
  <c r="AQ145" i="34"/>
  <c r="AR145" i="34"/>
  <c r="AS145" i="34"/>
  <c r="AT145" i="34"/>
  <c r="AU145" i="34"/>
  <c r="AV145" i="34"/>
  <c r="AW145" i="34"/>
  <c r="AX145" i="34"/>
  <c r="AY145" i="34"/>
  <c r="AZ145" i="34"/>
  <c r="BA145" i="34"/>
  <c r="BB145" i="34"/>
  <c r="BC145" i="34"/>
  <c r="BD145" i="34"/>
  <c r="BE145" i="34"/>
  <c r="BF145" i="34"/>
  <c r="BG145" i="34"/>
  <c r="BH145" i="34"/>
  <c r="BI145" i="34"/>
  <c r="BJ145" i="34"/>
  <c r="BK145" i="34"/>
  <c r="BL145" i="34"/>
  <c r="BM145" i="34"/>
  <c r="BN145" i="34"/>
  <c r="BO145" i="34"/>
  <c r="BP145" i="34"/>
  <c r="BQ145" i="34"/>
  <c r="BR145" i="34"/>
  <c r="BS145" i="34"/>
  <c r="BT145" i="34"/>
  <c r="BU145" i="34"/>
  <c r="BV145" i="34"/>
  <c r="BW145" i="34"/>
  <c r="BX145" i="34"/>
  <c r="BY145" i="34"/>
  <c r="BZ145" i="34"/>
  <c r="CA145" i="34"/>
  <c r="CB145" i="34"/>
  <c r="CC145" i="34"/>
  <c r="CD145" i="34"/>
  <c r="CE145" i="34"/>
  <c r="CF145" i="34"/>
  <c r="CG145" i="34"/>
  <c r="CH145" i="34"/>
  <c r="CI145" i="34"/>
  <c r="CJ145" i="34"/>
  <c r="CK145" i="34"/>
  <c r="CL145" i="34"/>
  <c r="CM145" i="34"/>
  <c r="CN145" i="34"/>
  <c r="CO145" i="34"/>
  <c r="CP145" i="34"/>
  <c r="CQ145" i="34"/>
  <c r="CR145" i="34"/>
  <c r="CS145" i="34"/>
  <c r="CT145" i="34"/>
  <c r="CU145" i="34"/>
  <c r="CV145" i="34"/>
  <c r="CW145" i="34"/>
  <c r="CX145" i="34"/>
  <c r="CY145" i="34"/>
  <c r="CZ145" i="34"/>
  <c r="DA145" i="34"/>
  <c r="DB145" i="34"/>
  <c r="DC145" i="34"/>
  <c r="DD145" i="34"/>
  <c r="DE145" i="34"/>
  <c r="DF145" i="34"/>
  <c r="DG145" i="34"/>
  <c r="DH145" i="34"/>
  <c r="DI145" i="34"/>
  <c r="DJ145" i="34"/>
  <c r="DK145" i="34"/>
  <c r="DL145" i="34"/>
  <c r="DM145" i="34"/>
  <c r="DN145" i="34"/>
  <c r="DO145" i="34"/>
  <c r="DP145" i="34"/>
  <c r="DQ145" i="34"/>
  <c r="DR145" i="34"/>
  <c r="DS145" i="34"/>
  <c r="DT145" i="34"/>
  <c r="DU145" i="34"/>
  <c r="DV145" i="34"/>
  <c r="DW145" i="34"/>
  <c r="DX145" i="34"/>
  <c r="DY145" i="34"/>
  <c r="DZ145" i="34"/>
  <c r="EA145" i="34"/>
  <c r="EB145" i="34"/>
  <c r="EC145" i="34"/>
  <c r="ED145" i="34"/>
  <c r="EE145" i="34"/>
  <c r="EF145" i="34"/>
  <c r="EG145" i="34"/>
  <c r="EH145" i="34"/>
  <c r="EI145" i="34"/>
  <c r="EJ145" i="34"/>
  <c r="EK145" i="34"/>
  <c r="EL145" i="34"/>
  <c r="EM145" i="34"/>
  <c r="EN145" i="34"/>
  <c r="EO145" i="34"/>
  <c r="EP145" i="34"/>
  <c r="EQ145" i="34"/>
  <c r="ER145" i="34"/>
  <c r="ES145" i="34"/>
  <c r="ET145" i="34"/>
  <c r="EU145" i="34"/>
  <c r="EV145" i="34"/>
  <c r="EW145" i="34"/>
  <c r="EX145" i="34"/>
  <c r="AF146" i="34"/>
  <c r="AE146" i="34" s="1"/>
  <c r="AG146" i="34"/>
  <c r="AH146" i="34"/>
  <c r="AI146" i="34"/>
  <c r="AJ146" i="34"/>
  <c r="AK146" i="34"/>
  <c r="AL146" i="34"/>
  <c r="AM146" i="34"/>
  <c r="AN146" i="34"/>
  <c r="AO146" i="34"/>
  <c r="AP146" i="34"/>
  <c r="AQ146" i="34"/>
  <c r="AR146" i="34"/>
  <c r="AS146" i="34"/>
  <c r="AT146" i="34"/>
  <c r="AU146" i="34"/>
  <c r="AV146" i="34"/>
  <c r="AW146" i="34"/>
  <c r="AX146" i="34"/>
  <c r="AY146" i="34"/>
  <c r="AZ146" i="34"/>
  <c r="BA146" i="34"/>
  <c r="BB146" i="34"/>
  <c r="BC146" i="34"/>
  <c r="BD146" i="34"/>
  <c r="BE146" i="34"/>
  <c r="BF146" i="34"/>
  <c r="BG146" i="34"/>
  <c r="BH146" i="34"/>
  <c r="BI146" i="34"/>
  <c r="BJ146" i="34"/>
  <c r="BK146" i="34"/>
  <c r="BL146" i="34"/>
  <c r="BM146" i="34"/>
  <c r="BN146" i="34"/>
  <c r="BO146" i="34"/>
  <c r="BP146" i="34"/>
  <c r="BQ146" i="34"/>
  <c r="BR146" i="34"/>
  <c r="BS146" i="34"/>
  <c r="BT146" i="34"/>
  <c r="BU146" i="34"/>
  <c r="BV146" i="34"/>
  <c r="BW146" i="34"/>
  <c r="BX146" i="34"/>
  <c r="BY146" i="34"/>
  <c r="BZ146" i="34"/>
  <c r="CA146" i="34"/>
  <c r="CB146" i="34"/>
  <c r="CC146" i="34"/>
  <c r="CD146" i="34"/>
  <c r="CE146" i="34"/>
  <c r="CF146" i="34"/>
  <c r="CG146" i="34"/>
  <c r="CH146" i="34"/>
  <c r="CI146" i="34"/>
  <c r="CJ146" i="34"/>
  <c r="CK146" i="34"/>
  <c r="CL146" i="34"/>
  <c r="CM146" i="34"/>
  <c r="CN146" i="34"/>
  <c r="CO146" i="34"/>
  <c r="CP146" i="34"/>
  <c r="CQ146" i="34"/>
  <c r="CR146" i="34"/>
  <c r="CS146" i="34"/>
  <c r="CT146" i="34"/>
  <c r="CU146" i="34"/>
  <c r="CV146" i="34"/>
  <c r="CW146" i="34"/>
  <c r="CX146" i="34"/>
  <c r="CY146" i="34"/>
  <c r="CZ146" i="34"/>
  <c r="DA146" i="34"/>
  <c r="DB146" i="34"/>
  <c r="DC146" i="34"/>
  <c r="DD146" i="34"/>
  <c r="DE146" i="34"/>
  <c r="DF146" i="34"/>
  <c r="DG146" i="34"/>
  <c r="DH146" i="34"/>
  <c r="DI146" i="34"/>
  <c r="DJ146" i="34"/>
  <c r="DK146" i="34"/>
  <c r="DL146" i="34"/>
  <c r="DM146" i="34"/>
  <c r="DN146" i="34"/>
  <c r="DO146" i="34"/>
  <c r="DP146" i="34"/>
  <c r="DQ146" i="34"/>
  <c r="DR146" i="34"/>
  <c r="DS146" i="34"/>
  <c r="DT146" i="34"/>
  <c r="DU146" i="34"/>
  <c r="DV146" i="34"/>
  <c r="DW146" i="34"/>
  <c r="DX146" i="34"/>
  <c r="DY146" i="34"/>
  <c r="DZ146" i="34"/>
  <c r="EA146" i="34"/>
  <c r="EB146" i="34"/>
  <c r="EC146" i="34"/>
  <c r="ED146" i="34"/>
  <c r="EE146" i="34"/>
  <c r="EF146" i="34"/>
  <c r="EG146" i="34"/>
  <c r="EH146" i="34"/>
  <c r="EI146" i="34"/>
  <c r="EJ146" i="34"/>
  <c r="EK146" i="34"/>
  <c r="EL146" i="34"/>
  <c r="EM146" i="34"/>
  <c r="EN146" i="34"/>
  <c r="EO146" i="34"/>
  <c r="EP146" i="34"/>
  <c r="EQ146" i="34"/>
  <c r="ER146" i="34"/>
  <c r="ES146" i="34"/>
  <c r="ET146" i="34"/>
  <c r="EU146" i="34"/>
  <c r="EV146" i="34"/>
  <c r="EW146" i="34"/>
  <c r="EX146" i="34"/>
  <c r="A154" i="34"/>
  <c r="A156" i="34"/>
  <c r="AD156" i="34"/>
  <c r="AF156" i="34"/>
  <c r="AG156" i="34"/>
  <c r="AH156" i="34"/>
  <c r="AI156" i="34"/>
  <c r="AJ156" i="34"/>
  <c r="AK156" i="34"/>
  <c r="AL156" i="34"/>
  <c r="AM156" i="34"/>
  <c r="AN156" i="34"/>
  <c r="AO156" i="34"/>
  <c r="AP156" i="34"/>
  <c r="AQ156" i="34"/>
  <c r="AR156" i="34"/>
  <c r="AS156" i="34"/>
  <c r="AT156" i="34"/>
  <c r="AU156" i="34"/>
  <c r="AV156" i="34"/>
  <c r="AW156" i="34"/>
  <c r="AX156" i="34"/>
  <c r="AY156" i="34"/>
  <c r="AZ156" i="34"/>
  <c r="BA156" i="34"/>
  <c r="BB156" i="34"/>
  <c r="BC156" i="34"/>
  <c r="BD156" i="34"/>
  <c r="BE156" i="34"/>
  <c r="BF156" i="34"/>
  <c r="BG156" i="34"/>
  <c r="BH156" i="34"/>
  <c r="BI156" i="34"/>
  <c r="BJ156" i="34"/>
  <c r="BK156" i="34"/>
  <c r="BL156" i="34"/>
  <c r="BM156" i="34"/>
  <c r="BN156" i="34"/>
  <c r="BO156" i="34"/>
  <c r="BP156" i="34"/>
  <c r="BQ156" i="34"/>
  <c r="BR156" i="34"/>
  <c r="BS156" i="34"/>
  <c r="BT156" i="34"/>
  <c r="BU156" i="34"/>
  <c r="BV156" i="34"/>
  <c r="BW156" i="34"/>
  <c r="BX156" i="34"/>
  <c r="BY156" i="34"/>
  <c r="BZ156" i="34"/>
  <c r="CA156" i="34"/>
  <c r="CB156" i="34"/>
  <c r="CC156" i="34"/>
  <c r="CD156" i="34"/>
  <c r="CE156" i="34"/>
  <c r="CF156" i="34"/>
  <c r="CG156" i="34"/>
  <c r="CH156" i="34"/>
  <c r="CI156" i="34"/>
  <c r="CJ156" i="34"/>
  <c r="CK156" i="34"/>
  <c r="CL156" i="34"/>
  <c r="CM156" i="34"/>
  <c r="CN156" i="34"/>
  <c r="CO156" i="34"/>
  <c r="CP156" i="34"/>
  <c r="CQ156" i="34"/>
  <c r="CR156" i="34"/>
  <c r="CS156" i="34"/>
  <c r="CT156" i="34"/>
  <c r="CU156" i="34"/>
  <c r="CV156" i="34"/>
  <c r="CW156" i="34"/>
  <c r="CX156" i="34"/>
  <c r="CY156" i="34"/>
  <c r="CZ156" i="34"/>
  <c r="DA156" i="34"/>
  <c r="DB156" i="34"/>
  <c r="DC156" i="34"/>
  <c r="DD156" i="34"/>
  <c r="DE156" i="34"/>
  <c r="DF156" i="34"/>
  <c r="DG156" i="34"/>
  <c r="DH156" i="34"/>
  <c r="DI156" i="34"/>
  <c r="DJ156" i="34"/>
  <c r="DK156" i="34"/>
  <c r="DL156" i="34"/>
  <c r="DM156" i="34"/>
  <c r="DN156" i="34"/>
  <c r="DO156" i="34"/>
  <c r="DP156" i="34"/>
  <c r="DQ156" i="34"/>
  <c r="DR156" i="34"/>
  <c r="DS156" i="34"/>
  <c r="DT156" i="34"/>
  <c r="DU156" i="34"/>
  <c r="DV156" i="34"/>
  <c r="DW156" i="34"/>
  <c r="DX156" i="34"/>
  <c r="DY156" i="34"/>
  <c r="DZ156" i="34"/>
  <c r="EA156" i="34"/>
  <c r="EB156" i="34"/>
  <c r="EC156" i="34"/>
  <c r="ED156" i="34"/>
  <c r="EE156" i="34"/>
  <c r="EF156" i="34"/>
  <c r="EG156" i="34"/>
  <c r="EH156" i="34"/>
  <c r="EI156" i="34"/>
  <c r="EJ156" i="34"/>
  <c r="EK156" i="34"/>
  <c r="EL156" i="34"/>
  <c r="EM156" i="34"/>
  <c r="EN156" i="34"/>
  <c r="EO156" i="34"/>
  <c r="EP156" i="34"/>
  <c r="EQ156" i="34"/>
  <c r="ER156" i="34"/>
  <c r="ES156" i="34"/>
  <c r="ET156" i="34"/>
  <c r="EU156" i="34"/>
  <c r="EV156" i="34"/>
  <c r="EW156" i="34"/>
  <c r="EX156" i="34"/>
  <c r="AE156" i="34"/>
  <c r="AF157" i="34"/>
  <c r="AG157" i="34"/>
  <c r="AH157" i="34"/>
  <c r="AI157" i="34"/>
  <c r="AJ157" i="34"/>
  <c r="AK157" i="34"/>
  <c r="AL157" i="34"/>
  <c r="AM157" i="34"/>
  <c r="AN157" i="34"/>
  <c r="AO157" i="34"/>
  <c r="AP157" i="34"/>
  <c r="AQ157" i="34"/>
  <c r="AR157" i="34"/>
  <c r="AS157" i="34"/>
  <c r="AT157" i="34"/>
  <c r="AU157" i="34"/>
  <c r="AV157" i="34"/>
  <c r="AW157" i="34"/>
  <c r="AX157" i="34"/>
  <c r="AY157" i="34"/>
  <c r="AZ157" i="34"/>
  <c r="BA157" i="34"/>
  <c r="BB157" i="34"/>
  <c r="BC157" i="34"/>
  <c r="BD157" i="34"/>
  <c r="BE157" i="34"/>
  <c r="BF157" i="34"/>
  <c r="BG157" i="34"/>
  <c r="BH157" i="34"/>
  <c r="BI157" i="34"/>
  <c r="BJ157" i="34"/>
  <c r="BK157" i="34"/>
  <c r="BL157" i="34"/>
  <c r="BM157" i="34"/>
  <c r="BN157" i="34"/>
  <c r="BO157" i="34"/>
  <c r="BP157" i="34"/>
  <c r="BQ157" i="34"/>
  <c r="BR157" i="34"/>
  <c r="BS157" i="34"/>
  <c r="BT157" i="34"/>
  <c r="BU157" i="34"/>
  <c r="BV157" i="34"/>
  <c r="BW157" i="34"/>
  <c r="BX157" i="34"/>
  <c r="BY157" i="34"/>
  <c r="BZ157" i="34"/>
  <c r="CA157" i="34"/>
  <c r="CB157" i="34"/>
  <c r="CC157" i="34"/>
  <c r="CD157" i="34"/>
  <c r="CE157" i="34"/>
  <c r="CF157" i="34"/>
  <c r="CG157" i="34"/>
  <c r="CH157" i="34"/>
  <c r="CI157" i="34"/>
  <c r="CJ157" i="34"/>
  <c r="CK157" i="34"/>
  <c r="CL157" i="34"/>
  <c r="CM157" i="34"/>
  <c r="CN157" i="34"/>
  <c r="CO157" i="34"/>
  <c r="CP157" i="34"/>
  <c r="CQ157" i="34"/>
  <c r="CR157" i="34"/>
  <c r="CS157" i="34"/>
  <c r="CT157" i="34"/>
  <c r="CU157" i="34"/>
  <c r="CV157" i="34"/>
  <c r="CW157" i="34"/>
  <c r="CX157" i="34"/>
  <c r="CY157" i="34"/>
  <c r="CZ157" i="34"/>
  <c r="DA157" i="34"/>
  <c r="DB157" i="34"/>
  <c r="DC157" i="34"/>
  <c r="DD157" i="34"/>
  <c r="DE157" i="34"/>
  <c r="DF157" i="34"/>
  <c r="DG157" i="34"/>
  <c r="DH157" i="34"/>
  <c r="DI157" i="34"/>
  <c r="DJ157" i="34"/>
  <c r="DK157" i="34"/>
  <c r="DL157" i="34"/>
  <c r="DM157" i="34"/>
  <c r="DN157" i="34"/>
  <c r="DO157" i="34"/>
  <c r="DP157" i="34"/>
  <c r="DQ157" i="34"/>
  <c r="DR157" i="34"/>
  <c r="DS157" i="34"/>
  <c r="DT157" i="34"/>
  <c r="DU157" i="34"/>
  <c r="DV157" i="34"/>
  <c r="DW157" i="34"/>
  <c r="DX157" i="34"/>
  <c r="DY157" i="34"/>
  <c r="DZ157" i="34"/>
  <c r="EA157" i="34"/>
  <c r="EB157" i="34"/>
  <c r="EC157" i="34"/>
  <c r="ED157" i="34"/>
  <c r="EE157" i="34"/>
  <c r="EF157" i="34"/>
  <c r="EG157" i="34"/>
  <c r="EH157" i="34"/>
  <c r="EI157" i="34"/>
  <c r="EJ157" i="34"/>
  <c r="EK157" i="34"/>
  <c r="EL157" i="34"/>
  <c r="EM157" i="34"/>
  <c r="EN157" i="34"/>
  <c r="EO157" i="34"/>
  <c r="EP157" i="34"/>
  <c r="EQ157" i="34"/>
  <c r="ER157" i="34"/>
  <c r="ES157" i="34"/>
  <c r="ET157" i="34"/>
  <c r="EU157" i="34"/>
  <c r="EV157" i="34"/>
  <c r="EW157" i="34"/>
  <c r="EX157" i="34"/>
  <c r="AE157" i="34"/>
  <c r="AF159" i="34"/>
  <c r="AG159" i="34"/>
  <c r="AH159" i="34"/>
  <c r="AI159" i="34"/>
  <c r="AJ159" i="34"/>
  <c r="AK159" i="34"/>
  <c r="AL159" i="34"/>
  <c r="AM159" i="34"/>
  <c r="AN159" i="34"/>
  <c r="AO159" i="34"/>
  <c r="AP159" i="34"/>
  <c r="AQ159" i="34"/>
  <c r="AR159" i="34"/>
  <c r="AS159" i="34"/>
  <c r="AT159" i="34"/>
  <c r="AU159" i="34"/>
  <c r="AV159" i="34"/>
  <c r="AW159" i="34"/>
  <c r="AX159" i="34"/>
  <c r="AY159" i="34"/>
  <c r="AZ159" i="34"/>
  <c r="BA159" i="34"/>
  <c r="BB159" i="34"/>
  <c r="BC159" i="34"/>
  <c r="BD159" i="34"/>
  <c r="BE159" i="34"/>
  <c r="BF159" i="34"/>
  <c r="BG159" i="34"/>
  <c r="BH159" i="34"/>
  <c r="BI159" i="34"/>
  <c r="BJ159" i="34"/>
  <c r="BK159" i="34"/>
  <c r="BL159" i="34"/>
  <c r="BM159" i="34"/>
  <c r="BN159" i="34"/>
  <c r="BO159" i="34"/>
  <c r="BP159" i="34"/>
  <c r="BQ159" i="34"/>
  <c r="BR159" i="34"/>
  <c r="BS159" i="34"/>
  <c r="BT159" i="34"/>
  <c r="BU159" i="34"/>
  <c r="BV159" i="34"/>
  <c r="BW159" i="34"/>
  <c r="BX159" i="34"/>
  <c r="BY159" i="34"/>
  <c r="BZ159" i="34"/>
  <c r="CA159" i="34"/>
  <c r="CB159" i="34"/>
  <c r="CC159" i="34"/>
  <c r="CD159" i="34"/>
  <c r="CE159" i="34"/>
  <c r="CF159" i="34"/>
  <c r="CG159" i="34"/>
  <c r="CH159" i="34"/>
  <c r="CI159" i="34"/>
  <c r="CJ159" i="34"/>
  <c r="CK159" i="34"/>
  <c r="CL159" i="34"/>
  <c r="CM159" i="34"/>
  <c r="CN159" i="34"/>
  <c r="CO159" i="34"/>
  <c r="CP159" i="34"/>
  <c r="CQ159" i="34"/>
  <c r="CR159" i="34"/>
  <c r="CS159" i="34"/>
  <c r="CT159" i="34"/>
  <c r="CU159" i="34"/>
  <c r="CV159" i="34"/>
  <c r="CW159" i="34"/>
  <c r="CX159" i="34"/>
  <c r="CY159" i="34"/>
  <c r="CZ159" i="34"/>
  <c r="DA159" i="34"/>
  <c r="DB159" i="34"/>
  <c r="DC159" i="34"/>
  <c r="DD159" i="34"/>
  <c r="DE159" i="34"/>
  <c r="DF159" i="34"/>
  <c r="DG159" i="34"/>
  <c r="DH159" i="34"/>
  <c r="DI159" i="34"/>
  <c r="DJ159" i="34"/>
  <c r="DK159" i="34"/>
  <c r="DL159" i="34"/>
  <c r="DM159" i="34"/>
  <c r="DN159" i="34"/>
  <c r="DO159" i="34"/>
  <c r="DP159" i="34"/>
  <c r="DQ159" i="34"/>
  <c r="DR159" i="34"/>
  <c r="DS159" i="34"/>
  <c r="DT159" i="34"/>
  <c r="DU159" i="34"/>
  <c r="DV159" i="34"/>
  <c r="DW159" i="34"/>
  <c r="DX159" i="34"/>
  <c r="DY159" i="34"/>
  <c r="DZ159" i="34"/>
  <c r="EA159" i="34"/>
  <c r="EB159" i="34"/>
  <c r="EC159" i="34"/>
  <c r="ED159" i="34"/>
  <c r="EE159" i="34"/>
  <c r="EF159" i="34"/>
  <c r="EG159" i="34"/>
  <c r="EH159" i="34"/>
  <c r="EI159" i="34"/>
  <c r="EJ159" i="34"/>
  <c r="EK159" i="34"/>
  <c r="EL159" i="34"/>
  <c r="EM159" i="34"/>
  <c r="EN159" i="34"/>
  <c r="EO159" i="34"/>
  <c r="EP159" i="34"/>
  <c r="EQ159" i="34"/>
  <c r="ER159" i="34"/>
  <c r="ES159" i="34"/>
  <c r="ET159" i="34"/>
  <c r="EU159" i="34"/>
  <c r="EV159" i="34"/>
  <c r="EW159" i="34"/>
  <c r="EX159" i="34"/>
  <c r="AF160" i="34"/>
  <c r="AG160" i="34"/>
  <c r="AH160" i="34"/>
  <c r="AI160" i="34"/>
  <c r="AJ160" i="34"/>
  <c r="AK160" i="34"/>
  <c r="AL160" i="34"/>
  <c r="AM160" i="34"/>
  <c r="AN160" i="34"/>
  <c r="AO160" i="34"/>
  <c r="AP160" i="34"/>
  <c r="AQ160" i="34"/>
  <c r="AR160" i="34"/>
  <c r="AS160" i="34"/>
  <c r="AT160" i="34"/>
  <c r="AU160" i="34"/>
  <c r="AV160" i="34"/>
  <c r="AW160" i="34"/>
  <c r="AX160" i="34"/>
  <c r="AY160" i="34"/>
  <c r="AZ160" i="34"/>
  <c r="BA160" i="34"/>
  <c r="BB160" i="34"/>
  <c r="BC160" i="34"/>
  <c r="BD160" i="34"/>
  <c r="BE160" i="34"/>
  <c r="BF160" i="34"/>
  <c r="BG160" i="34"/>
  <c r="BH160" i="34"/>
  <c r="BI160" i="34"/>
  <c r="BJ160" i="34"/>
  <c r="BK160" i="34"/>
  <c r="BL160" i="34"/>
  <c r="BM160" i="34"/>
  <c r="BN160" i="34"/>
  <c r="BO160" i="34"/>
  <c r="BP160" i="34"/>
  <c r="BQ160" i="34"/>
  <c r="BR160" i="34"/>
  <c r="BS160" i="34"/>
  <c r="BT160" i="34"/>
  <c r="BU160" i="34"/>
  <c r="BV160" i="34"/>
  <c r="BW160" i="34"/>
  <c r="BX160" i="34"/>
  <c r="BY160" i="34"/>
  <c r="BZ160" i="34"/>
  <c r="CA160" i="34"/>
  <c r="CB160" i="34"/>
  <c r="CC160" i="34"/>
  <c r="CD160" i="34"/>
  <c r="CE160" i="34"/>
  <c r="CF160" i="34"/>
  <c r="CG160" i="34"/>
  <c r="CH160" i="34"/>
  <c r="CI160" i="34"/>
  <c r="CJ160" i="34"/>
  <c r="CK160" i="34"/>
  <c r="CL160" i="34"/>
  <c r="CM160" i="34"/>
  <c r="CN160" i="34"/>
  <c r="CO160" i="34"/>
  <c r="CP160" i="34"/>
  <c r="CQ160" i="34"/>
  <c r="CR160" i="34"/>
  <c r="CS160" i="34"/>
  <c r="CT160" i="34"/>
  <c r="A168" i="34"/>
  <c r="A170" i="34"/>
  <c r="AD170" i="34"/>
  <c r="AF170" i="34"/>
  <c r="AG170" i="34"/>
  <c r="AH170" i="34"/>
  <c r="AI170" i="34"/>
  <c r="AJ170" i="34"/>
  <c r="AK170" i="34"/>
  <c r="AL170" i="34"/>
  <c r="AM170" i="34"/>
  <c r="AN170" i="34"/>
  <c r="AO170" i="34"/>
  <c r="AP170" i="34"/>
  <c r="AQ170" i="34"/>
  <c r="AR170" i="34"/>
  <c r="AS170" i="34"/>
  <c r="AT170" i="34"/>
  <c r="AU170" i="34"/>
  <c r="AV170" i="34"/>
  <c r="AW170" i="34"/>
  <c r="AX170" i="34"/>
  <c r="AY170" i="34"/>
  <c r="AZ170" i="34"/>
  <c r="BA170" i="34"/>
  <c r="BB170" i="34"/>
  <c r="BC170" i="34"/>
  <c r="BD170" i="34"/>
  <c r="BE170" i="34"/>
  <c r="BF170" i="34"/>
  <c r="BG170" i="34"/>
  <c r="BH170" i="34"/>
  <c r="BI170" i="34"/>
  <c r="BJ170" i="34"/>
  <c r="BK170" i="34"/>
  <c r="BL170" i="34"/>
  <c r="BM170" i="34"/>
  <c r="BN170" i="34"/>
  <c r="BO170" i="34"/>
  <c r="BP170" i="34"/>
  <c r="BQ170" i="34"/>
  <c r="BR170" i="34"/>
  <c r="BS170" i="34"/>
  <c r="BT170" i="34"/>
  <c r="BU170" i="34"/>
  <c r="BV170" i="34"/>
  <c r="BW170" i="34"/>
  <c r="BX170" i="34"/>
  <c r="BY170" i="34"/>
  <c r="BZ170" i="34"/>
  <c r="CA170" i="34"/>
  <c r="CB170" i="34"/>
  <c r="CC170" i="34"/>
  <c r="CD170" i="34"/>
  <c r="CE170" i="34"/>
  <c r="CF170" i="34"/>
  <c r="CG170" i="34"/>
  <c r="CH170" i="34"/>
  <c r="CI170" i="34"/>
  <c r="CJ170" i="34"/>
  <c r="CK170" i="34"/>
  <c r="CL170" i="34"/>
  <c r="CM170" i="34"/>
  <c r="CN170" i="34"/>
  <c r="CO170" i="34"/>
  <c r="CP170" i="34"/>
  <c r="CQ170" i="34"/>
  <c r="CR170" i="34"/>
  <c r="CS170" i="34"/>
  <c r="CT170" i="34"/>
  <c r="CU170" i="34"/>
  <c r="CV170" i="34"/>
  <c r="CW170" i="34"/>
  <c r="CX170" i="34"/>
  <c r="CY170" i="34"/>
  <c r="CZ170" i="34"/>
  <c r="DA170" i="34"/>
  <c r="DB170" i="34"/>
  <c r="DC170" i="34"/>
  <c r="DD170" i="34"/>
  <c r="DE170" i="34"/>
  <c r="DF170" i="34"/>
  <c r="DG170" i="34"/>
  <c r="DH170" i="34"/>
  <c r="DI170" i="34"/>
  <c r="DJ170" i="34"/>
  <c r="DK170" i="34"/>
  <c r="DL170" i="34"/>
  <c r="DM170" i="34"/>
  <c r="DN170" i="34"/>
  <c r="DO170" i="34"/>
  <c r="DP170" i="34"/>
  <c r="DQ170" i="34"/>
  <c r="DR170" i="34"/>
  <c r="DS170" i="34"/>
  <c r="DT170" i="34"/>
  <c r="DU170" i="34"/>
  <c r="DV170" i="34"/>
  <c r="DW170" i="34"/>
  <c r="DX170" i="34"/>
  <c r="DY170" i="34"/>
  <c r="DZ170" i="34"/>
  <c r="EA170" i="34"/>
  <c r="EB170" i="34"/>
  <c r="EC170" i="34"/>
  <c r="ED170" i="34"/>
  <c r="EE170" i="34"/>
  <c r="EF170" i="34"/>
  <c r="EG170" i="34"/>
  <c r="EH170" i="34"/>
  <c r="EI170" i="34"/>
  <c r="EJ170" i="34"/>
  <c r="EK170" i="34"/>
  <c r="EL170" i="34"/>
  <c r="EM170" i="34"/>
  <c r="EN170" i="34"/>
  <c r="EO170" i="34"/>
  <c r="EP170" i="34"/>
  <c r="EQ170" i="34"/>
  <c r="ER170" i="34"/>
  <c r="ES170" i="34"/>
  <c r="ET170" i="34"/>
  <c r="EU170" i="34"/>
  <c r="EV170" i="34"/>
  <c r="EW170" i="34"/>
  <c r="EX170" i="34"/>
  <c r="AF171" i="34"/>
  <c r="AG171" i="34"/>
  <c r="AH171" i="34"/>
  <c r="AI171" i="34"/>
  <c r="AJ171" i="34"/>
  <c r="AK171" i="34"/>
  <c r="AL171" i="34"/>
  <c r="AM171" i="34"/>
  <c r="AN171" i="34"/>
  <c r="AO171" i="34"/>
  <c r="AP171" i="34"/>
  <c r="AQ171" i="34"/>
  <c r="AR171" i="34"/>
  <c r="AS171" i="34"/>
  <c r="AT171" i="34"/>
  <c r="AU171" i="34"/>
  <c r="AV171" i="34"/>
  <c r="AW171" i="34"/>
  <c r="AX171" i="34"/>
  <c r="AY171" i="34"/>
  <c r="AZ171" i="34"/>
  <c r="AE171" i="34" s="1"/>
  <c r="BA171" i="34"/>
  <c r="BB171" i="34"/>
  <c r="BC171" i="34"/>
  <c r="BD171" i="34"/>
  <c r="BE171" i="34"/>
  <c r="BF171" i="34"/>
  <c r="BG171" i="34"/>
  <c r="BH171" i="34"/>
  <c r="BI171" i="34"/>
  <c r="BJ171" i="34"/>
  <c r="BK171" i="34"/>
  <c r="BL171" i="34"/>
  <c r="BM171" i="34"/>
  <c r="BN171" i="34"/>
  <c r="BO171" i="34"/>
  <c r="BP171" i="34"/>
  <c r="BQ171" i="34"/>
  <c r="BR171" i="34"/>
  <c r="BS171" i="34"/>
  <c r="BT171" i="34"/>
  <c r="BU171" i="34"/>
  <c r="BV171" i="34"/>
  <c r="BW171" i="34"/>
  <c r="BX171" i="34"/>
  <c r="BY171" i="34"/>
  <c r="BZ171" i="34"/>
  <c r="CA171" i="34"/>
  <c r="CB171" i="34"/>
  <c r="CC171" i="34"/>
  <c r="CD171" i="34"/>
  <c r="CE171" i="34"/>
  <c r="CF171" i="34"/>
  <c r="CG171" i="34"/>
  <c r="CH171" i="34"/>
  <c r="CI171" i="34"/>
  <c r="CJ171" i="34"/>
  <c r="CK171" i="34"/>
  <c r="CL171" i="34"/>
  <c r="CM171" i="34"/>
  <c r="CN171" i="34"/>
  <c r="CO171" i="34"/>
  <c r="CP171" i="34"/>
  <c r="CQ171" i="34"/>
  <c r="CR171" i="34"/>
  <c r="CS171" i="34"/>
  <c r="CT171" i="34"/>
  <c r="CU171" i="34"/>
  <c r="CV171" i="34"/>
  <c r="CW171" i="34"/>
  <c r="CX171" i="34"/>
  <c r="CY171" i="34"/>
  <c r="CZ171" i="34"/>
  <c r="DA171" i="34"/>
  <c r="DB171" i="34"/>
  <c r="DC171" i="34"/>
  <c r="DD171" i="34"/>
  <c r="DE171" i="34"/>
  <c r="DF171" i="34"/>
  <c r="DG171" i="34"/>
  <c r="DH171" i="34"/>
  <c r="DI171" i="34"/>
  <c r="DJ171" i="34"/>
  <c r="DK171" i="34"/>
  <c r="DL171" i="34"/>
  <c r="DM171" i="34"/>
  <c r="DN171" i="34"/>
  <c r="DO171" i="34"/>
  <c r="DP171" i="34"/>
  <c r="DQ171" i="34"/>
  <c r="DR171" i="34"/>
  <c r="DS171" i="34"/>
  <c r="DT171" i="34"/>
  <c r="DU171" i="34"/>
  <c r="DV171" i="34"/>
  <c r="DW171" i="34"/>
  <c r="DX171" i="34"/>
  <c r="DY171" i="34"/>
  <c r="DZ171" i="34"/>
  <c r="EA171" i="34"/>
  <c r="EB171" i="34"/>
  <c r="EC171" i="34"/>
  <c r="ED171" i="34"/>
  <c r="EE171" i="34"/>
  <c r="EF171" i="34"/>
  <c r="EG171" i="34"/>
  <c r="EH171" i="34"/>
  <c r="EI171" i="34"/>
  <c r="EJ171" i="34"/>
  <c r="EK171" i="34"/>
  <c r="EL171" i="34"/>
  <c r="EM171" i="34"/>
  <c r="EN171" i="34"/>
  <c r="EO171" i="34"/>
  <c r="EP171" i="34"/>
  <c r="EQ171" i="34"/>
  <c r="ER171" i="34"/>
  <c r="ES171" i="34"/>
  <c r="ET171" i="34"/>
  <c r="EU171" i="34"/>
  <c r="EV171" i="34"/>
  <c r="EW171" i="34"/>
  <c r="EX171" i="34"/>
  <c r="AF173" i="34"/>
  <c r="AG173" i="34"/>
  <c r="AE173" i="34" s="1"/>
  <c r="AH173" i="34"/>
  <c r="AI173" i="34"/>
  <c r="AJ173" i="34"/>
  <c r="AK173" i="34"/>
  <c r="AL173" i="34"/>
  <c r="AM173" i="34"/>
  <c r="AN173" i="34"/>
  <c r="AO173" i="34"/>
  <c r="AP173" i="34"/>
  <c r="AQ173" i="34"/>
  <c r="AR173" i="34"/>
  <c r="AS173" i="34"/>
  <c r="AT173" i="34"/>
  <c r="AU173" i="34"/>
  <c r="AV173" i="34"/>
  <c r="AW173" i="34"/>
  <c r="AX173" i="34"/>
  <c r="AY173" i="34"/>
  <c r="AZ173" i="34"/>
  <c r="BA173" i="34"/>
  <c r="BB173" i="34"/>
  <c r="BC173" i="34"/>
  <c r="BD173" i="34"/>
  <c r="BE173" i="34"/>
  <c r="BF173" i="34"/>
  <c r="BG173" i="34"/>
  <c r="BH173" i="34"/>
  <c r="BI173" i="34"/>
  <c r="BJ173" i="34"/>
  <c r="BK173" i="34"/>
  <c r="BL173" i="34"/>
  <c r="BM173" i="34"/>
  <c r="BN173" i="34"/>
  <c r="BO173" i="34"/>
  <c r="BP173" i="34"/>
  <c r="BQ173" i="34"/>
  <c r="BR173" i="34"/>
  <c r="BS173" i="34"/>
  <c r="BT173" i="34"/>
  <c r="BU173" i="34"/>
  <c r="BV173" i="34"/>
  <c r="BW173" i="34"/>
  <c r="BX173" i="34"/>
  <c r="BY173" i="34"/>
  <c r="BZ173" i="34"/>
  <c r="CA173" i="34"/>
  <c r="CB173" i="34"/>
  <c r="CC173" i="34"/>
  <c r="CD173" i="34"/>
  <c r="CE173" i="34"/>
  <c r="CF173" i="34"/>
  <c r="CG173" i="34"/>
  <c r="CH173" i="34"/>
  <c r="CI173" i="34"/>
  <c r="CJ173" i="34"/>
  <c r="CK173" i="34"/>
  <c r="CL173" i="34"/>
  <c r="CM173" i="34"/>
  <c r="CN173" i="34"/>
  <c r="CO173" i="34"/>
  <c r="CP173" i="34"/>
  <c r="CQ173" i="34"/>
  <c r="CR173" i="34"/>
  <c r="CS173" i="34"/>
  <c r="CT173" i="34"/>
  <c r="CU173" i="34"/>
  <c r="CV173" i="34"/>
  <c r="CW173" i="34"/>
  <c r="CX173" i="34"/>
  <c r="CY173" i="34"/>
  <c r="CZ173" i="34"/>
  <c r="DA173" i="34"/>
  <c r="DB173" i="34"/>
  <c r="DC173" i="34"/>
  <c r="DD173" i="34"/>
  <c r="DE173" i="34"/>
  <c r="DF173" i="34"/>
  <c r="DG173" i="34"/>
  <c r="DH173" i="34"/>
  <c r="DI173" i="34"/>
  <c r="DJ173" i="34"/>
  <c r="DK173" i="34"/>
  <c r="DL173" i="34"/>
  <c r="DM173" i="34"/>
  <c r="DN173" i="34"/>
  <c r="DO173" i="34"/>
  <c r="DP173" i="34"/>
  <c r="DQ173" i="34"/>
  <c r="DR173" i="34"/>
  <c r="DS173" i="34"/>
  <c r="DT173" i="34"/>
  <c r="DU173" i="34"/>
  <c r="DV173" i="34"/>
  <c r="DW173" i="34"/>
  <c r="DX173" i="34"/>
  <c r="DY173" i="34"/>
  <c r="DZ173" i="34"/>
  <c r="EA173" i="34"/>
  <c r="EB173" i="34"/>
  <c r="EC173" i="34"/>
  <c r="ED173" i="34"/>
  <c r="EE173" i="34"/>
  <c r="EF173" i="34"/>
  <c r="EG173" i="34"/>
  <c r="EH173" i="34"/>
  <c r="EI173" i="34"/>
  <c r="EJ173" i="34"/>
  <c r="EK173" i="34"/>
  <c r="EL173" i="34"/>
  <c r="EM173" i="34"/>
  <c r="EN173" i="34"/>
  <c r="EO173" i="34"/>
  <c r="EP173" i="34"/>
  <c r="EQ173" i="34"/>
  <c r="ER173" i="34"/>
  <c r="ES173" i="34"/>
  <c r="ET173" i="34"/>
  <c r="EU173" i="34"/>
  <c r="EV173" i="34"/>
  <c r="EW173" i="34"/>
  <c r="EX173" i="34"/>
  <c r="AF174" i="34"/>
  <c r="AG174" i="34"/>
  <c r="AE174" i="34" s="1"/>
  <c r="AH174" i="34"/>
  <c r="AI174" i="34"/>
  <c r="AJ174" i="34"/>
  <c r="AK174" i="34"/>
  <c r="AL174" i="34"/>
  <c r="AM174" i="34"/>
  <c r="AN174" i="34"/>
  <c r="AO174" i="34"/>
  <c r="AP174" i="34"/>
  <c r="AQ174" i="34"/>
  <c r="AR174" i="34"/>
  <c r="AS174" i="34"/>
  <c r="AT174" i="34"/>
  <c r="AU174" i="34"/>
  <c r="AV174" i="34"/>
  <c r="AW174" i="34"/>
  <c r="AX174" i="34"/>
  <c r="AY174" i="34"/>
  <c r="AZ174" i="34"/>
  <c r="BA174" i="34"/>
  <c r="BB174" i="34"/>
  <c r="BC174" i="34"/>
  <c r="BD174" i="34"/>
  <c r="BE174" i="34"/>
  <c r="BF174" i="34"/>
  <c r="BG174" i="34"/>
  <c r="BH174" i="34"/>
  <c r="BI174" i="34"/>
  <c r="BJ174" i="34"/>
  <c r="BK174" i="34"/>
  <c r="BL174" i="34"/>
  <c r="BM174" i="34"/>
  <c r="BN174" i="34"/>
  <c r="BO174" i="34"/>
  <c r="BP174" i="34"/>
  <c r="BQ174" i="34"/>
  <c r="BR174" i="34"/>
  <c r="BS174" i="34"/>
  <c r="BT174" i="34"/>
  <c r="BU174" i="34"/>
  <c r="BV174" i="34"/>
  <c r="BW174" i="34"/>
  <c r="BX174" i="34"/>
  <c r="BY174" i="34"/>
  <c r="BZ174" i="34"/>
  <c r="CA174" i="34"/>
  <c r="CB174" i="34"/>
  <c r="CC174" i="34"/>
  <c r="CD174" i="34"/>
  <c r="CE174" i="34"/>
  <c r="CF174" i="34"/>
  <c r="CG174" i="34"/>
  <c r="CH174" i="34"/>
  <c r="CI174" i="34"/>
  <c r="CJ174" i="34"/>
  <c r="CK174" i="34"/>
  <c r="CL174" i="34"/>
  <c r="CM174" i="34"/>
  <c r="CN174" i="34"/>
  <c r="CO174" i="34"/>
  <c r="CP174" i="34"/>
  <c r="CQ174" i="34"/>
  <c r="CR174" i="34"/>
  <c r="CS174" i="34"/>
  <c r="CT174" i="34"/>
  <c r="CU174" i="34"/>
  <c r="CV174" i="34"/>
  <c r="CW174" i="34"/>
  <c r="CX174" i="34"/>
  <c r="CY174" i="34"/>
  <c r="CZ174" i="34"/>
  <c r="DA174" i="34"/>
  <c r="DB174" i="34"/>
  <c r="DC174" i="34"/>
  <c r="DD174" i="34"/>
  <c r="DE174" i="34"/>
  <c r="DF174" i="34"/>
  <c r="DG174" i="34"/>
  <c r="DH174" i="34"/>
  <c r="DI174" i="34"/>
  <c r="DJ174" i="34"/>
  <c r="DK174" i="34"/>
  <c r="DL174" i="34"/>
  <c r="DM174" i="34"/>
  <c r="DN174" i="34"/>
  <c r="DO174" i="34"/>
  <c r="DP174" i="34"/>
  <c r="DQ174" i="34"/>
  <c r="DR174" i="34"/>
  <c r="DS174" i="34"/>
  <c r="DT174" i="34"/>
  <c r="DU174" i="34"/>
  <c r="DV174" i="34"/>
  <c r="DW174" i="34"/>
  <c r="DX174" i="34"/>
  <c r="DY174" i="34"/>
  <c r="DZ174" i="34"/>
  <c r="EA174" i="34"/>
  <c r="EB174" i="34"/>
  <c r="EC174" i="34"/>
  <c r="ED174" i="34"/>
  <c r="EE174" i="34"/>
  <c r="EF174" i="34"/>
  <c r="EG174" i="34"/>
  <c r="EH174" i="34"/>
  <c r="EI174" i="34"/>
  <c r="EJ174" i="34"/>
  <c r="EK174" i="34"/>
  <c r="EL174" i="34"/>
  <c r="EM174" i="34"/>
  <c r="EN174" i="34"/>
  <c r="EO174" i="34"/>
  <c r="EP174" i="34"/>
  <c r="EQ174" i="34"/>
  <c r="ER174" i="34"/>
  <c r="ES174" i="34"/>
  <c r="ET174" i="34"/>
  <c r="EU174" i="34"/>
  <c r="EV174" i="34"/>
  <c r="EW174" i="34"/>
  <c r="EX174" i="34"/>
  <c r="A182" i="34"/>
  <c r="A184" i="34"/>
  <c r="AD184" i="34"/>
  <c r="AF184" i="34"/>
  <c r="AG184" i="34"/>
  <c r="AE184" i="34" s="1"/>
  <c r="AH184" i="34"/>
  <c r="AI184" i="34"/>
  <c r="AJ184" i="34"/>
  <c r="AK184" i="34"/>
  <c r="AL184" i="34"/>
  <c r="AM184" i="34"/>
  <c r="AN184" i="34"/>
  <c r="AO184" i="34"/>
  <c r="AP184" i="34"/>
  <c r="AQ184" i="34"/>
  <c r="AR184" i="34"/>
  <c r="AS184" i="34"/>
  <c r="AT184" i="34"/>
  <c r="AU184" i="34"/>
  <c r="AV184" i="34"/>
  <c r="AW184" i="34"/>
  <c r="AX184" i="34"/>
  <c r="AY184" i="34"/>
  <c r="AZ184" i="34"/>
  <c r="BA184" i="34"/>
  <c r="BB184" i="34"/>
  <c r="BC184" i="34"/>
  <c r="BD184" i="34"/>
  <c r="BE184" i="34"/>
  <c r="BF184" i="34"/>
  <c r="BG184" i="34"/>
  <c r="BH184" i="34"/>
  <c r="BI184" i="34"/>
  <c r="BJ184" i="34"/>
  <c r="BK184" i="34"/>
  <c r="BL184" i="34"/>
  <c r="BM184" i="34"/>
  <c r="BN184" i="34"/>
  <c r="BO184" i="34"/>
  <c r="BP184" i="34"/>
  <c r="BQ184" i="34"/>
  <c r="BR184" i="34"/>
  <c r="BS184" i="34"/>
  <c r="BT184" i="34"/>
  <c r="BU184" i="34"/>
  <c r="BV184" i="34"/>
  <c r="BW184" i="34"/>
  <c r="BX184" i="34"/>
  <c r="BY184" i="34"/>
  <c r="BZ184" i="34"/>
  <c r="CA184" i="34"/>
  <c r="CB184" i="34"/>
  <c r="CC184" i="34"/>
  <c r="CD184" i="34"/>
  <c r="CE184" i="34"/>
  <c r="CF184" i="34"/>
  <c r="CG184" i="34"/>
  <c r="CH184" i="34"/>
  <c r="CI184" i="34"/>
  <c r="CJ184" i="34"/>
  <c r="CK184" i="34"/>
  <c r="CL184" i="34"/>
  <c r="CM184" i="34"/>
  <c r="CN184" i="34"/>
  <c r="CO184" i="34"/>
  <c r="CP184" i="34"/>
  <c r="CQ184" i="34"/>
  <c r="CR184" i="34"/>
  <c r="CS184" i="34"/>
  <c r="CT184" i="34"/>
  <c r="CU184" i="34"/>
  <c r="CV184" i="34"/>
  <c r="CW184" i="34"/>
  <c r="CX184" i="34"/>
  <c r="CY184" i="34"/>
  <c r="CZ184" i="34"/>
  <c r="DA184" i="34"/>
  <c r="DB184" i="34"/>
  <c r="DC184" i="34"/>
  <c r="DD184" i="34"/>
  <c r="DE184" i="34"/>
  <c r="DF184" i="34"/>
  <c r="DG184" i="34"/>
  <c r="DH184" i="34"/>
  <c r="DI184" i="34"/>
  <c r="DJ184" i="34"/>
  <c r="DK184" i="34"/>
  <c r="DL184" i="34"/>
  <c r="DM184" i="34"/>
  <c r="DN184" i="34"/>
  <c r="DO184" i="34"/>
  <c r="DP184" i="34"/>
  <c r="DQ184" i="34"/>
  <c r="DR184" i="34"/>
  <c r="DS184" i="34"/>
  <c r="DT184" i="34"/>
  <c r="DU184" i="34"/>
  <c r="DV184" i="34"/>
  <c r="DW184" i="34"/>
  <c r="DX184" i="34"/>
  <c r="DY184" i="34"/>
  <c r="DZ184" i="34"/>
  <c r="EA184" i="34"/>
  <c r="EB184" i="34"/>
  <c r="EC184" i="34"/>
  <c r="ED184" i="34"/>
  <c r="EE184" i="34"/>
  <c r="EF184" i="34"/>
  <c r="EG184" i="34"/>
  <c r="EH184" i="34"/>
  <c r="EI184" i="34"/>
  <c r="EJ184" i="34"/>
  <c r="EK184" i="34"/>
  <c r="EL184" i="34"/>
  <c r="EM184" i="34"/>
  <c r="EN184" i="34"/>
  <c r="EO184" i="34"/>
  <c r="EP184" i="34"/>
  <c r="EQ184" i="34"/>
  <c r="ER184" i="34"/>
  <c r="ES184" i="34"/>
  <c r="ET184" i="34"/>
  <c r="EU184" i="34"/>
  <c r="EV184" i="34"/>
  <c r="EW184" i="34"/>
  <c r="EX184" i="34"/>
  <c r="AF185" i="34"/>
  <c r="AG185" i="34"/>
  <c r="AH185" i="34"/>
  <c r="AE185" i="34" s="1"/>
  <c r="AI185" i="34"/>
  <c r="AJ185" i="34"/>
  <c r="AK185" i="34"/>
  <c r="AL185" i="34"/>
  <c r="AM185" i="34"/>
  <c r="AN185" i="34"/>
  <c r="AO185" i="34"/>
  <c r="AP185" i="34"/>
  <c r="AQ185" i="34"/>
  <c r="AR185" i="34"/>
  <c r="AS185" i="34"/>
  <c r="AT185" i="34"/>
  <c r="AU185" i="34"/>
  <c r="AV185" i="34"/>
  <c r="AW185" i="34"/>
  <c r="AX185" i="34"/>
  <c r="AY185" i="34"/>
  <c r="AZ185" i="34"/>
  <c r="BA185" i="34"/>
  <c r="BB185" i="34"/>
  <c r="BC185" i="34"/>
  <c r="BD185" i="34"/>
  <c r="BE185" i="34"/>
  <c r="BF185" i="34"/>
  <c r="BG185" i="34"/>
  <c r="BH185" i="34"/>
  <c r="BI185" i="34"/>
  <c r="BJ185" i="34"/>
  <c r="BK185" i="34"/>
  <c r="BL185" i="34"/>
  <c r="BM185" i="34"/>
  <c r="BN185" i="34"/>
  <c r="BO185" i="34"/>
  <c r="BP185" i="34"/>
  <c r="BQ185" i="34"/>
  <c r="BR185" i="34"/>
  <c r="BS185" i="34"/>
  <c r="BT185" i="34"/>
  <c r="BU185" i="34"/>
  <c r="BV185" i="34"/>
  <c r="BW185" i="34"/>
  <c r="BX185" i="34"/>
  <c r="BY185" i="34"/>
  <c r="BZ185" i="34"/>
  <c r="CA185" i="34"/>
  <c r="CB185" i="34"/>
  <c r="CC185" i="34"/>
  <c r="CD185" i="34"/>
  <c r="CE185" i="34"/>
  <c r="CF185" i="34"/>
  <c r="CG185" i="34"/>
  <c r="CH185" i="34"/>
  <c r="CI185" i="34"/>
  <c r="CJ185" i="34"/>
  <c r="CK185" i="34"/>
  <c r="CL185" i="34"/>
  <c r="CM185" i="34"/>
  <c r="CN185" i="34"/>
  <c r="CO185" i="34"/>
  <c r="CP185" i="34"/>
  <c r="CQ185" i="34"/>
  <c r="CR185" i="34"/>
  <c r="CS185" i="34"/>
  <c r="CT185" i="34"/>
  <c r="CU185" i="34"/>
  <c r="CV185" i="34"/>
  <c r="CW185" i="34"/>
  <c r="CX185" i="34"/>
  <c r="CY185" i="34"/>
  <c r="CZ185" i="34"/>
  <c r="DA185" i="34"/>
  <c r="DB185" i="34"/>
  <c r="DC185" i="34"/>
  <c r="DD185" i="34"/>
  <c r="DE185" i="34"/>
  <c r="DF185" i="34"/>
  <c r="DG185" i="34"/>
  <c r="DH185" i="34"/>
  <c r="DI185" i="34"/>
  <c r="DJ185" i="34"/>
  <c r="DK185" i="34"/>
  <c r="DL185" i="34"/>
  <c r="DM185" i="34"/>
  <c r="DN185" i="34"/>
  <c r="DO185" i="34"/>
  <c r="DP185" i="34"/>
  <c r="DQ185" i="34"/>
  <c r="DR185" i="34"/>
  <c r="DS185" i="34"/>
  <c r="DT185" i="34"/>
  <c r="DU185" i="34"/>
  <c r="DV185" i="34"/>
  <c r="DW185" i="34"/>
  <c r="DX185" i="34"/>
  <c r="DY185" i="34"/>
  <c r="DZ185" i="34"/>
  <c r="EA185" i="34"/>
  <c r="EB185" i="34"/>
  <c r="EC185" i="34"/>
  <c r="ED185" i="34"/>
  <c r="EE185" i="34"/>
  <c r="EF185" i="34"/>
  <c r="EG185" i="34"/>
  <c r="EH185" i="34"/>
  <c r="EI185" i="34"/>
  <c r="EJ185" i="34"/>
  <c r="EK185" i="34"/>
  <c r="EL185" i="34"/>
  <c r="EM185" i="34"/>
  <c r="EN185" i="34"/>
  <c r="EO185" i="34"/>
  <c r="EP185" i="34"/>
  <c r="EQ185" i="34"/>
  <c r="ER185" i="34"/>
  <c r="ES185" i="34"/>
  <c r="ET185" i="34"/>
  <c r="EU185" i="34"/>
  <c r="EV185" i="34"/>
  <c r="EW185" i="34"/>
  <c r="EX185" i="34"/>
  <c r="AF187" i="34"/>
  <c r="AE187" i="34" s="1"/>
  <c r="AG187" i="34"/>
  <c r="AH187" i="34"/>
  <c r="AI187" i="34"/>
  <c r="AJ187" i="34"/>
  <c r="AK187" i="34"/>
  <c r="AL187" i="34"/>
  <c r="AM187" i="34"/>
  <c r="AN187" i="34"/>
  <c r="AO187" i="34"/>
  <c r="AP187" i="34"/>
  <c r="AQ187" i="34"/>
  <c r="AR187" i="34"/>
  <c r="AS187" i="34"/>
  <c r="AT187" i="34"/>
  <c r="AU187" i="34"/>
  <c r="AV187" i="34"/>
  <c r="AW187" i="34"/>
  <c r="AX187" i="34"/>
  <c r="AY187" i="34"/>
  <c r="AZ187" i="34"/>
  <c r="BA187" i="34"/>
  <c r="BB187" i="34"/>
  <c r="BC187" i="34"/>
  <c r="BD187" i="34"/>
  <c r="BE187" i="34"/>
  <c r="BF187" i="34"/>
  <c r="BG187" i="34"/>
  <c r="BH187" i="34"/>
  <c r="BI187" i="34"/>
  <c r="BJ187" i="34"/>
  <c r="BK187" i="34"/>
  <c r="BL187" i="34"/>
  <c r="BM187" i="34"/>
  <c r="BN187" i="34"/>
  <c r="BO187" i="34"/>
  <c r="BP187" i="34"/>
  <c r="BQ187" i="34"/>
  <c r="BR187" i="34"/>
  <c r="BS187" i="34"/>
  <c r="BT187" i="34"/>
  <c r="BU187" i="34"/>
  <c r="BV187" i="34"/>
  <c r="BW187" i="34"/>
  <c r="BX187" i="34"/>
  <c r="BY187" i="34"/>
  <c r="BZ187" i="34"/>
  <c r="CA187" i="34"/>
  <c r="CB187" i="34"/>
  <c r="CC187" i="34"/>
  <c r="CD187" i="34"/>
  <c r="CE187" i="34"/>
  <c r="CF187" i="34"/>
  <c r="CG187" i="34"/>
  <c r="CH187" i="34"/>
  <c r="CI187" i="34"/>
  <c r="CJ187" i="34"/>
  <c r="CK187" i="34"/>
  <c r="CL187" i="34"/>
  <c r="CM187" i="34"/>
  <c r="CN187" i="34"/>
  <c r="CO187" i="34"/>
  <c r="CP187" i="34"/>
  <c r="CQ187" i="34"/>
  <c r="CR187" i="34"/>
  <c r="CS187" i="34"/>
  <c r="CT187" i="34"/>
  <c r="CU187" i="34"/>
  <c r="CV187" i="34"/>
  <c r="CW187" i="34"/>
  <c r="CX187" i="34"/>
  <c r="CY187" i="34"/>
  <c r="CZ187" i="34"/>
  <c r="DA187" i="34"/>
  <c r="DB187" i="34"/>
  <c r="DC187" i="34"/>
  <c r="DD187" i="34"/>
  <c r="DE187" i="34"/>
  <c r="DF187" i="34"/>
  <c r="DG187" i="34"/>
  <c r="DH187" i="34"/>
  <c r="DI187" i="34"/>
  <c r="DJ187" i="34"/>
  <c r="DK187" i="34"/>
  <c r="DL187" i="34"/>
  <c r="DM187" i="34"/>
  <c r="DN187" i="34"/>
  <c r="DO187" i="34"/>
  <c r="DP187" i="34"/>
  <c r="DQ187" i="34"/>
  <c r="DR187" i="34"/>
  <c r="DS187" i="34"/>
  <c r="DT187" i="34"/>
  <c r="DU187" i="34"/>
  <c r="DV187" i="34"/>
  <c r="DW187" i="34"/>
  <c r="DX187" i="34"/>
  <c r="DY187" i="34"/>
  <c r="DZ187" i="34"/>
  <c r="EA187" i="34"/>
  <c r="EB187" i="34"/>
  <c r="EC187" i="34"/>
  <c r="ED187" i="34"/>
  <c r="EE187" i="34"/>
  <c r="EF187" i="34"/>
  <c r="EG187" i="34"/>
  <c r="EH187" i="34"/>
  <c r="EI187" i="34"/>
  <c r="EJ187" i="34"/>
  <c r="EK187" i="34"/>
  <c r="EL187" i="34"/>
  <c r="EM187" i="34"/>
  <c r="EN187" i="34"/>
  <c r="EO187" i="34"/>
  <c r="EP187" i="34"/>
  <c r="EQ187" i="34"/>
  <c r="ER187" i="34"/>
  <c r="ES187" i="34"/>
  <c r="ET187" i="34"/>
  <c r="EU187" i="34"/>
  <c r="EV187" i="34"/>
  <c r="EW187" i="34"/>
  <c r="EX187" i="34"/>
  <c r="AF188" i="34"/>
  <c r="AE188" i="34" s="1"/>
  <c r="AG188" i="34"/>
  <c r="AH188" i="34"/>
  <c r="AI188" i="34"/>
  <c r="AJ188" i="34"/>
  <c r="AK188" i="34"/>
  <c r="AL188" i="34"/>
  <c r="AM188" i="34"/>
  <c r="AN188" i="34"/>
  <c r="AO188" i="34"/>
  <c r="AP188" i="34"/>
  <c r="AQ188" i="34"/>
  <c r="AR188" i="34"/>
  <c r="AS188" i="34"/>
  <c r="AT188" i="34"/>
  <c r="AU188" i="34"/>
  <c r="AV188" i="34"/>
  <c r="AW188" i="34"/>
  <c r="AX188" i="34"/>
  <c r="AY188" i="34"/>
  <c r="AZ188" i="34"/>
  <c r="BA188" i="34"/>
  <c r="BB188" i="34"/>
  <c r="BC188" i="34"/>
  <c r="BD188" i="34"/>
  <c r="BE188" i="34"/>
  <c r="BF188" i="34"/>
  <c r="BG188" i="34"/>
  <c r="BH188" i="34"/>
  <c r="BI188" i="34"/>
  <c r="BJ188" i="34"/>
  <c r="BK188" i="34"/>
  <c r="BL188" i="34"/>
  <c r="BM188" i="34"/>
  <c r="BN188" i="34"/>
  <c r="BO188" i="34"/>
  <c r="BP188" i="34"/>
  <c r="BQ188" i="34"/>
  <c r="BR188" i="34"/>
  <c r="BS188" i="34"/>
  <c r="BT188" i="34"/>
  <c r="BU188" i="34"/>
  <c r="BV188" i="34"/>
  <c r="BW188" i="34"/>
  <c r="BX188" i="34"/>
  <c r="BY188" i="34"/>
  <c r="BZ188" i="34"/>
  <c r="CA188" i="34"/>
  <c r="CB188" i="34"/>
  <c r="CC188" i="34"/>
  <c r="CD188" i="34"/>
  <c r="CE188" i="34"/>
  <c r="CF188" i="34"/>
  <c r="CG188" i="34"/>
  <c r="CH188" i="34"/>
  <c r="CI188" i="34"/>
  <c r="CJ188" i="34"/>
  <c r="CK188" i="34"/>
  <c r="CL188" i="34"/>
  <c r="CM188" i="34"/>
  <c r="CN188" i="34"/>
  <c r="CO188" i="34"/>
  <c r="CP188" i="34"/>
  <c r="CQ188" i="34"/>
  <c r="CR188" i="34"/>
  <c r="CS188" i="34"/>
  <c r="CT188" i="34"/>
  <c r="CU188" i="34"/>
  <c r="CV188" i="34"/>
  <c r="CW188" i="34"/>
  <c r="CX188" i="34"/>
  <c r="CY188" i="34"/>
  <c r="CZ188" i="34"/>
  <c r="DA188" i="34"/>
  <c r="DB188" i="34"/>
  <c r="DC188" i="34"/>
  <c r="DD188" i="34"/>
  <c r="DE188" i="34"/>
  <c r="DF188" i="34"/>
  <c r="DG188" i="34"/>
  <c r="DH188" i="34"/>
  <c r="DI188" i="34"/>
  <c r="DJ188" i="34"/>
  <c r="DK188" i="34"/>
  <c r="DL188" i="34"/>
  <c r="DM188" i="34"/>
  <c r="DN188" i="34"/>
  <c r="DO188" i="34"/>
  <c r="DP188" i="34"/>
  <c r="DQ188" i="34"/>
  <c r="DR188" i="34"/>
  <c r="DS188" i="34"/>
  <c r="DT188" i="34"/>
  <c r="DU188" i="34"/>
  <c r="DV188" i="34"/>
  <c r="DW188" i="34"/>
  <c r="DX188" i="34"/>
  <c r="DY188" i="34"/>
  <c r="DZ188" i="34"/>
  <c r="EA188" i="34"/>
  <c r="EB188" i="34"/>
  <c r="EC188" i="34"/>
  <c r="ED188" i="34"/>
  <c r="EE188" i="34"/>
  <c r="EF188" i="34"/>
  <c r="EG188" i="34"/>
  <c r="EH188" i="34"/>
  <c r="EI188" i="34"/>
  <c r="EJ188" i="34"/>
  <c r="EK188" i="34"/>
  <c r="EL188" i="34"/>
  <c r="EM188" i="34"/>
  <c r="EN188" i="34"/>
  <c r="EO188" i="34"/>
  <c r="EP188" i="34"/>
  <c r="EQ188" i="34"/>
  <c r="ER188" i="34"/>
  <c r="ES188" i="34"/>
  <c r="ET188" i="34"/>
  <c r="EU188" i="34"/>
  <c r="EV188" i="34"/>
  <c r="EW188" i="34"/>
  <c r="EX188" i="34"/>
  <c r="A196" i="34"/>
  <c r="A198" i="34"/>
  <c r="AD198" i="34"/>
  <c r="AF198" i="34"/>
  <c r="AE198" i="34" s="1"/>
  <c r="AG198" i="34"/>
  <c r="AH198" i="34"/>
  <c r="AI198" i="34"/>
  <c r="AJ198" i="34"/>
  <c r="AK198" i="34"/>
  <c r="AL198" i="34"/>
  <c r="AM198" i="34"/>
  <c r="AN198" i="34"/>
  <c r="AO198" i="34"/>
  <c r="AP198" i="34"/>
  <c r="AQ198" i="34"/>
  <c r="AR198" i="34"/>
  <c r="AS198" i="34"/>
  <c r="AT198" i="34"/>
  <c r="AU198" i="34"/>
  <c r="AV198" i="34"/>
  <c r="AW198" i="34"/>
  <c r="AX198" i="34"/>
  <c r="AY198" i="34"/>
  <c r="AZ198" i="34"/>
  <c r="BA198" i="34"/>
  <c r="BB198" i="34"/>
  <c r="BC198" i="34"/>
  <c r="BD198" i="34"/>
  <c r="BE198" i="34"/>
  <c r="BF198" i="34"/>
  <c r="BG198" i="34"/>
  <c r="BH198" i="34"/>
  <c r="BI198" i="34"/>
  <c r="BJ198" i="34"/>
  <c r="BK198" i="34"/>
  <c r="BL198" i="34"/>
  <c r="BM198" i="34"/>
  <c r="BN198" i="34"/>
  <c r="BO198" i="34"/>
  <c r="BP198" i="34"/>
  <c r="BQ198" i="34"/>
  <c r="BR198" i="34"/>
  <c r="BS198" i="34"/>
  <c r="BT198" i="34"/>
  <c r="BU198" i="34"/>
  <c r="BV198" i="34"/>
  <c r="BW198" i="34"/>
  <c r="BX198" i="34"/>
  <c r="BY198" i="34"/>
  <c r="BZ198" i="34"/>
  <c r="CA198" i="34"/>
  <c r="CB198" i="34"/>
  <c r="CC198" i="34"/>
  <c r="CD198" i="34"/>
  <c r="CE198" i="34"/>
  <c r="CF198" i="34"/>
  <c r="CG198" i="34"/>
  <c r="CH198" i="34"/>
  <c r="CI198" i="34"/>
  <c r="CJ198" i="34"/>
  <c r="CK198" i="34"/>
  <c r="CL198" i="34"/>
  <c r="CM198" i="34"/>
  <c r="CN198" i="34"/>
  <c r="CO198" i="34"/>
  <c r="CP198" i="34"/>
  <c r="CQ198" i="34"/>
  <c r="CR198" i="34"/>
  <c r="CS198" i="34"/>
  <c r="CT198" i="34"/>
  <c r="CU198" i="34"/>
  <c r="CV198" i="34"/>
  <c r="CW198" i="34"/>
  <c r="CX198" i="34"/>
  <c r="CY198" i="34"/>
  <c r="CZ198" i="34"/>
  <c r="DA198" i="34"/>
  <c r="DB198" i="34"/>
  <c r="DC198" i="34"/>
  <c r="DD198" i="34"/>
  <c r="DE198" i="34"/>
  <c r="DF198" i="34"/>
  <c r="DG198" i="34"/>
  <c r="DH198" i="34"/>
  <c r="DI198" i="34"/>
  <c r="DJ198" i="34"/>
  <c r="DK198" i="34"/>
  <c r="DL198" i="34"/>
  <c r="DM198" i="34"/>
  <c r="DN198" i="34"/>
  <c r="DO198" i="34"/>
  <c r="DP198" i="34"/>
  <c r="DQ198" i="34"/>
  <c r="DR198" i="34"/>
  <c r="DS198" i="34"/>
  <c r="DT198" i="34"/>
  <c r="DU198" i="34"/>
  <c r="DV198" i="34"/>
  <c r="DW198" i="34"/>
  <c r="DX198" i="34"/>
  <c r="DY198" i="34"/>
  <c r="DZ198" i="34"/>
  <c r="EA198" i="34"/>
  <c r="EB198" i="34"/>
  <c r="EC198" i="34"/>
  <c r="ED198" i="34"/>
  <c r="EE198" i="34"/>
  <c r="EF198" i="34"/>
  <c r="EG198" i="34"/>
  <c r="EH198" i="34"/>
  <c r="EI198" i="34"/>
  <c r="EJ198" i="34"/>
  <c r="EK198" i="34"/>
  <c r="EL198" i="34"/>
  <c r="EM198" i="34"/>
  <c r="EN198" i="34"/>
  <c r="EO198" i="34"/>
  <c r="EP198" i="34"/>
  <c r="EQ198" i="34"/>
  <c r="ER198" i="34"/>
  <c r="ES198" i="34"/>
  <c r="ET198" i="34"/>
  <c r="EU198" i="34"/>
  <c r="EV198" i="34"/>
  <c r="EW198" i="34"/>
  <c r="EX198" i="34"/>
  <c r="AF199" i="34"/>
  <c r="AG199" i="34"/>
  <c r="AH199" i="34"/>
  <c r="AI199" i="34"/>
  <c r="AJ199" i="34"/>
  <c r="AK199" i="34"/>
  <c r="AL199" i="34"/>
  <c r="AM199" i="34"/>
  <c r="AN199" i="34"/>
  <c r="AE199" i="34" s="1"/>
  <c r="AO199" i="34"/>
  <c r="AP199" i="34"/>
  <c r="AQ199" i="34"/>
  <c r="AR199" i="34"/>
  <c r="AS199" i="34"/>
  <c r="AT199" i="34"/>
  <c r="AU199" i="34"/>
  <c r="AV199" i="34"/>
  <c r="AW199" i="34"/>
  <c r="AX199" i="34"/>
  <c r="AY199" i="34"/>
  <c r="AZ199" i="34"/>
  <c r="BA199" i="34"/>
  <c r="BB199" i="34"/>
  <c r="BC199" i="34"/>
  <c r="BD199" i="34"/>
  <c r="BE199" i="34"/>
  <c r="BF199" i="34"/>
  <c r="BG199" i="34"/>
  <c r="BH199" i="34"/>
  <c r="BI199" i="34"/>
  <c r="BJ199" i="34"/>
  <c r="BK199" i="34"/>
  <c r="BL199" i="34"/>
  <c r="BM199" i="34"/>
  <c r="BN199" i="34"/>
  <c r="BO199" i="34"/>
  <c r="BP199" i="34"/>
  <c r="BQ199" i="34"/>
  <c r="BR199" i="34"/>
  <c r="BS199" i="34"/>
  <c r="BT199" i="34"/>
  <c r="BU199" i="34"/>
  <c r="BV199" i="34"/>
  <c r="BW199" i="34"/>
  <c r="BX199" i="34"/>
  <c r="BY199" i="34"/>
  <c r="BZ199" i="34"/>
  <c r="CA199" i="34"/>
  <c r="CB199" i="34"/>
  <c r="CC199" i="34"/>
  <c r="CD199" i="34"/>
  <c r="CE199" i="34"/>
  <c r="CF199" i="34"/>
  <c r="CG199" i="34"/>
  <c r="CH199" i="34"/>
  <c r="CI199" i="34"/>
  <c r="CJ199" i="34"/>
  <c r="CK199" i="34"/>
  <c r="CL199" i="34"/>
  <c r="CM199" i="34"/>
  <c r="CN199" i="34"/>
  <c r="CO199" i="34"/>
  <c r="CP199" i="34"/>
  <c r="CQ199" i="34"/>
  <c r="CR199" i="34"/>
  <c r="CS199" i="34"/>
  <c r="CT199" i="34"/>
  <c r="CU199" i="34"/>
  <c r="CV199" i="34"/>
  <c r="CW199" i="34"/>
  <c r="CX199" i="34"/>
  <c r="CY199" i="34"/>
  <c r="CZ199" i="34"/>
  <c r="DA199" i="34"/>
  <c r="DB199" i="34"/>
  <c r="DC199" i="34"/>
  <c r="DD199" i="34"/>
  <c r="DE199" i="34"/>
  <c r="DF199" i="34"/>
  <c r="DG199" i="34"/>
  <c r="DH199" i="34"/>
  <c r="DI199" i="34"/>
  <c r="DJ199" i="34"/>
  <c r="DK199" i="34"/>
  <c r="DL199" i="34"/>
  <c r="DM199" i="34"/>
  <c r="DN199" i="34"/>
  <c r="DO199" i="34"/>
  <c r="DP199" i="34"/>
  <c r="DQ199" i="34"/>
  <c r="DR199" i="34"/>
  <c r="DS199" i="34"/>
  <c r="DT199" i="34"/>
  <c r="DU199" i="34"/>
  <c r="DV199" i="34"/>
  <c r="DW199" i="34"/>
  <c r="DX199" i="34"/>
  <c r="DY199" i="34"/>
  <c r="DZ199" i="34"/>
  <c r="EA199" i="34"/>
  <c r="EB199" i="34"/>
  <c r="EC199" i="34"/>
  <c r="ED199" i="34"/>
  <c r="EE199" i="34"/>
  <c r="EF199" i="34"/>
  <c r="EG199" i="34"/>
  <c r="EH199" i="34"/>
  <c r="EI199" i="34"/>
  <c r="EJ199" i="34"/>
  <c r="EK199" i="34"/>
  <c r="EL199" i="34"/>
  <c r="EM199" i="34"/>
  <c r="EN199" i="34"/>
  <c r="EO199" i="34"/>
  <c r="EP199" i="34"/>
  <c r="EQ199" i="34"/>
  <c r="ER199" i="34"/>
  <c r="ES199" i="34"/>
  <c r="ET199" i="34"/>
  <c r="EU199" i="34"/>
  <c r="EV199" i="34"/>
  <c r="EW199" i="34"/>
  <c r="EX199" i="34"/>
  <c r="AF201" i="34"/>
  <c r="AG201" i="34"/>
  <c r="AE201" i="34" s="1"/>
  <c r="AH201" i="34"/>
  <c r="AI201" i="34"/>
  <c r="AJ201" i="34"/>
  <c r="AK201" i="34"/>
  <c r="AL201" i="34"/>
  <c r="AM201" i="34"/>
  <c r="AN201" i="34"/>
  <c r="AO201" i="34"/>
  <c r="AP201" i="34"/>
  <c r="AQ201" i="34"/>
  <c r="AR201" i="34"/>
  <c r="AS201" i="34"/>
  <c r="AT201" i="34"/>
  <c r="AU201" i="34"/>
  <c r="AV201" i="34"/>
  <c r="AW201" i="34"/>
  <c r="AX201" i="34"/>
  <c r="AY201" i="34"/>
  <c r="AZ201" i="34"/>
  <c r="BA201" i="34"/>
  <c r="BB201" i="34"/>
  <c r="BC201" i="34"/>
  <c r="BD201" i="34"/>
  <c r="BE201" i="34"/>
  <c r="BF201" i="34"/>
  <c r="BG201" i="34"/>
  <c r="BH201" i="34"/>
  <c r="BI201" i="34"/>
  <c r="BJ201" i="34"/>
  <c r="BK201" i="34"/>
  <c r="BL201" i="34"/>
  <c r="BM201" i="34"/>
  <c r="BN201" i="34"/>
  <c r="BO201" i="34"/>
  <c r="BP201" i="34"/>
  <c r="BQ201" i="34"/>
  <c r="BR201" i="34"/>
  <c r="BS201" i="34"/>
  <c r="BT201" i="34"/>
  <c r="BU201" i="34"/>
  <c r="BV201" i="34"/>
  <c r="BW201" i="34"/>
  <c r="BX201" i="34"/>
  <c r="BY201" i="34"/>
  <c r="BZ201" i="34"/>
  <c r="CA201" i="34"/>
  <c r="CB201" i="34"/>
  <c r="CC201" i="34"/>
  <c r="CD201" i="34"/>
  <c r="CE201" i="34"/>
  <c r="CF201" i="34"/>
  <c r="CG201" i="34"/>
  <c r="CH201" i="34"/>
  <c r="CI201" i="34"/>
  <c r="CJ201" i="34"/>
  <c r="CK201" i="34"/>
  <c r="CL201" i="34"/>
  <c r="CM201" i="34"/>
  <c r="CN201" i="34"/>
  <c r="CO201" i="34"/>
  <c r="CP201" i="34"/>
  <c r="CQ201" i="34"/>
  <c r="CR201" i="34"/>
  <c r="CS201" i="34"/>
  <c r="CT201" i="34"/>
  <c r="CU201" i="34"/>
  <c r="CV201" i="34"/>
  <c r="CW201" i="34"/>
  <c r="CX201" i="34"/>
  <c r="CY201" i="34"/>
  <c r="CZ201" i="34"/>
  <c r="DA201" i="34"/>
  <c r="DB201" i="34"/>
  <c r="DC201" i="34"/>
  <c r="DD201" i="34"/>
  <c r="DE201" i="34"/>
  <c r="DF201" i="34"/>
  <c r="DG201" i="34"/>
  <c r="DH201" i="34"/>
  <c r="DI201" i="34"/>
  <c r="DJ201" i="34"/>
  <c r="DK201" i="34"/>
  <c r="DL201" i="34"/>
  <c r="DM201" i="34"/>
  <c r="DN201" i="34"/>
  <c r="DO201" i="34"/>
  <c r="DP201" i="34"/>
  <c r="DQ201" i="34"/>
  <c r="DR201" i="34"/>
  <c r="DS201" i="34"/>
  <c r="DT201" i="34"/>
  <c r="DU201" i="34"/>
  <c r="DV201" i="34"/>
  <c r="DW201" i="34"/>
  <c r="DX201" i="34"/>
  <c r="DY201" i="34"/>
  <c r="DZ201" i="34"/>
  <c r="EA201" i="34"/>
  <c r="EB201" i="34"/>
  <c r="EC201" i="34"/>
  <c r="ED201" i="34"/>
  <c r="EE201" i="34"/>
  <c r="EF201" i="34"/>
  <c r="EG201" i="34"/>
  <c r="EH201" i="34"/>
  <c r="EI201" i="34"/>
  <c r="EJ201" i="34"/>
  <c r="EK201" i="34"/>
  <c r="EL201" i="34"/>
  <c r="EM201" i="34"/>
  <c r="EN201" i="34"/>
  <c r="EO201" i="34"/>
  <c r="EP201" i="34"/>
  <c r="EQ201" i="34"/>
  <c r="ER201" i="34"/>
  <c r="ES201" i="34"/>
  <c r="ET201" i="34"/>
  <c r="EU201" i="34"/>
  <c r="EV201" i="34"/>
  <c r="EW201" i="34"/>
  <c r="EX201" i="34"/>
  <c r="AF202" i="34"/>
  <c r="AG202" i="34"/>
  <c r="AE202" i="34" s="1"/>
  <c r="AH202" i="34"/>
  <c r="AI202" i="34"/>
  <c r="AJ202" i="34"/>
  <c r="AK202" i="34"/>
  <c r="AL202" i="34"/>
  <c r="AM202" i="34"/>
  <c r="AN202" i="34"/>
  <c r="AO202" i="34"/>
  <c r="AP202" i="34"/>
  <c r="AQ202" i="34"/>
  <c r="AR202" i="34"/>
  <c r="AS202" i="34"/>
  <c r="AT202" i="34"/>
  <c r="AU202" i="34"/>
  <c r="AV202" i="34"/>
  <c r="AW202" i="34"/>
  <c r="AX202" i="34"/>
  <c r="AY202" i="34"/>
  <c r="AZ202" i="34"/>
  <c r="BA202" i="34"/>
  <c r="BB202" i="34"/>
  <c r="BC202" i="34"/>
  <c r="BD202" i="34"/>
  <c r="BE202" i="34"/>
  <c r="BF202" i="34"/>
  <c r="BG202" i="34"/>
  <c r="BH202" i="34"/>
  <c r="BI202" i="34"/>
  <c r="BJ202" i="34"/>
  <c r="BK202" i="34"/>
  <c r="BL202" i="34"/>
  <c r="BM202" i="34"/>
  <c r="BN202" i="34"/>
  <c r="BO202" i="34"/>
  <c r="BP202" i="34"/>
  <c r="BQ202" i="34"/>
  <c r="BR202" i="34"/>
  <c r="BS202" i="34"/>
  <c r="BT202" i="34"/>
  <c r="BU202" i="34"/>
  <c r="BV202" i="34"/>
  <c r="BW202" i="34"/>
  <c r="BX202" i="34"/>
  <c r="BY202" i="34"/>
  <c r="BZ202" i="34"/>
  <c r="CA202" i="34"/>
  <c r="CB202" i="34"/>
  <c r="CC202" i="34"/>
  <c r="CD202" i="34"/>
  <c r="CE202" i="34"/>
  <c r="CF202" i="34"/>
  <c r="CG202" i="34"/>
  <c r="CH202" i="34"/>
  <c r="CI202" i="34"/>
  <c r="CJ202" i="34"/>
  <c r="CK202" i="34"/>
  <c r="CL202" i="34"/>
  <c r="CM202" i="34"/>
  <c r="CN202" i="34"/>
  <c r="CO202" i="34"/>
  <c r="CP202" i="34"/>
  <c r="CQ202" i="34"/>
  <c r="CR202" i="34"/>
  <c r="CS202" i="34"/>
  <c r="CT202" i="34"/>
  <c r="CU202" i="34"/>
  <c r="CV202" i="34"/>
  <c r="CW202" i="34"/>
  <c r="CX202" i="34"/>
  <c r="CY202" i="34"/>
  <c r="CZ202" i="34"/>
  <c r="DA202" i="34"/>
  <c r="DB202" i="34"/>
  <c r="DC202" i="34"/>
  <c r="DD202" i="34"/>
  <c r="DE202" i="34"/>
  <c r="DF202" i="34"/>
  <c r="DG202" i="34"/>
  <c r="DH202" i="34"/>
  <c r="DI202" i="34"/>
  <c r="DJ202" i="34"/>
  <c r="DK202" i="34"/>
  <c r="DL202" i="34"/>
  <c r="DM202" i="34"/>
  <c r="DN202" i="34"/>
  <c r="DO202" i="34"/>
  <c r="DP202" i="34"/>
  <c r="DQ202" i="34"/>
  <c r="DR202" i="34"/>
  <c r="DS202" i="34"/>
  <c r="DT202" i="34"/>
  <c r="DU202" i="34"/>
  <c r="DV202" i="34"/>
  <c r="DW202" i="34"/>
  <c r="DX202" i="34"/>
  <c r="DY202" i="34"/>
  <c r="DZ202" i="34"/>
  <c r="EA202" i="34"/>
  <c r="EB202" i="34"/>
  <c r="EC202" i="34"/>
  <c r="ED202" i="34"/>
  <c r="EE202" i="34"/>
  <c r="EF202" i="34"/>
  <c r="EG202" i="34"/>
  <c r="EH202" i="34"/>
  <c r="EI202" i="34"/>
  <c r="EJ202" i="34"/>
  <c r="EK202" i="34"/>
  <c r="EL202" i="34"/>
  <c r="EM202" i="34"/>
  <c r="EN202" i="34"/>
  <c r="EO202" i="34"/>
  <c r="EP202" i="34"/>
  <c r="EQ202" i="34"/>
  <c r="ER202" i="34"/>
  <c r="ES202" i="34"/>
  <c r="ET202" i="34"/>
  <c r="EU202" i="34"/>
  <c r="EV202" i="34"/>
  <c r="EW202" i="34"/>
  <c r="EX202" i="34"/>
  <c r="A210" i="34"/>
  <c r="A212" i="34"/>
  <c r="AD212" i="34"/>
  <c r="AF212" i="34"/>
  <c r="AG212" i="34"/>
  <c r="AE212" i="34" s="1"/>
  <c r="AH212" i="34"/>
  <c r="AI212" i="34"/>
  <c r="AJ212" i="34"/>
  <c r="AK212" i="34"/>
  <c r="AL212" i="34"/>
  <c r="AM212" i="34"/>
  <c r="AN212" i="34"/>
  <c r="AO212" i="34"/>
  <c r="AP212" i="34"/>
  <c r="AQ212" i="34"/>
  <c r="AR212" i="34"/>
  <c r="AS212" i="34"/>
  <c r="AT212" i="34"/>
  <c r="AU212" i="34"/>
  <c r="AV212" i="34"/>
  <c r="AW212" i="34"/>
  <c r="AX212" i="34"/>
  <c r="AY212" i="34"/>
  <c r="AZ212" i="34"/>
  <c r="BA212" i="34"/>
  <c r="BB212" i="34"/>
  <c r="BC212" i="34"/>
  <c r="BD212" i="34"/>
  <c r="BE212" i="34"/>
  <c r="BF212" i="34"/>
  <c r="BG212" i="34"/>
  <c r="BH212" i="34"/>
  <c r="BI212" i="34"/>
  <c r="BJ212" i="34"/>
  <c r="BK212" i="34"/>
  <c r="BL212" i="34"/>
  <c r="BM212" i="34"/>
  <c r="BN212" i="34"/>
  <c r="BO212" i="34"/>
  <c r="BP212" i="34"/>
  <c r="BQ212" i="34"/>
  <c r="BR212" i="34"/>
  <c r="BS212" i="34"/>
  <c r="BT212" i="34"/>
  <c r="BU212" i="34"/>
  <c r="BV212" i="34"/>
  <c r="BW212" i="34"/>
  <c r="BX212" i="34"/>
  <c r="BY212" i="34"/>
  <c r="BZ212" i="34"/>
  <c r="CA212" i="34"/>
  <c r="CB212" i="34"/>
  <c r="CC212" i="34"/>
  <c r="CD212" i="34"/>
  <c r="CE212" i="34"/>
  <c r="CF212" i="34"/>
  <c r="CG212" i="34"/>
  <c r="CH212" i="34"/>
  <c r="CI212" i="34"/>
  <c r="CJ212" i="34"/>
  <c r="CK212" i="34"/>
  <c r="CL212" i="34"/>
  <c r="CM212" i="34"/>
  <c r="CN212" i="34"/>
  <c r="CO212" i="34"/>
  <c r="CP212" i="34"/>
  <c r="CQ212" i="34"/>
  <c r="CR212" i="34"/>
  <c r="CS212" i="34"/>
  <c r="CT212" i="34"/>
  <c r="CU212" i="34"/>
  <c r="CV212" i="34"/>
  <c r="CW212" i="34"/>
  <c r="CX212" i="34"/>
  <c r="CY212" i="34"/>
  <c r="CZ212" i="34"/>
  <c r="DA212" i="34"/>
  <c r="DB212" i="34"/>
  <c r="DC212" i="34"/>
  <c r="DD212" i="34"/>
  <c r="DE212" i="34"/>
  <c r="DF212" i="34"/>
  <c r="DG212" i="34"/>
  <c r="DH212" i="34"/>
  <c r="DI212" i="34"/>
  <c r="DJ212" i="34"/>
  <c r="DK212" i="34"/>
  <c r="DL212" i="34"/>
  <c r="DM212" i="34"/>
  <c r="DN212" i="34"/>
  <c r="DO212" i="34"/>
  <c r="DP212" i="34"/>
  <c r="DQ212" i="34"/>
  <c r="DR212" i="34"/>
  <c r="DS212" i="34"/>
  <c r="DT212" i="34"/>
  <c r="DU212" i="34"/>
  <c r="DV212" i="34"/>
  <c r="DW212" i="34"/>
  <c r="DX212" i="34"/>
  <c r="DY212" i="34"/>
  <c r="DZ212" i="34"/>
  <c r="EA212" i="34"/>
  <c r="EB212" i="34"/>
  <c r="EC212" i="34"/>
  <c r="ED212" i="34"/>
  <c r="EE212" i="34"/>
  <c r="EF212" i="34"/>
  <c r="EG212" i="34"/>
  <c r="EH212" i="34"/>
  <c r="EI212" i="34"/>
  <c r="EJ212" i="34"/>
  <c r="EK212" i="34"/>
  <c r="EL212" i="34"/>
  <c r="EM212" i="34"/>
  <c r="EN212" i="34"/>
  <c r="EO212" i="34"/>
  <c r="EP212" i="34"/>
  <c r="EQ212" i="34"/>
  <c r="ER212" i="34"/>
  <c r="ES212" i="34"/>
  <c r="ET212" i="34"/>
  <c r="EU212" i="34"/>
  <c r="EV212" i="34"/>
  <c r="EW212" i="34"/>
  <c r="EX212" i="34"/>
  <c r="AF213" i="34"/>
  <c r="AG213" i="34"/>
  <c r="AH213" i="34"/>
  <c r="AE213" i="34" s="1"/>
  <c r="AI213" i="34"/>
  <c r="AJ213" i="34"/>
  <c r="AK213" i="34"/>
  <c r="AL213" i="34"/>
  <c r="AM213" i="34"/>
  <c r="AN213" i="34"/>
  <c r="AO213" i="34"/>
  <c r="AP213" i="34"/>
  <c r="AQ213" i="34"/>
  <c r="AR213" i="34"/>
  <c r="AS213" i="34"/>
  <c r="AT213" i="34"/>
  <c r="AU213" i="34"/>
  <c r="AV213" i="34"/>
  <c r="AW213" i="34"/>
  <c r="AX213" i="34"/>
  <c r="AY213" i="34"/>
  <c r="AZ213" i="34"/>
  <c r="BA213" i="34"/>
  <c r="BB213" i="34"/>
  <c r="BC213" i="34"/>
  <c r="BD213" i="34"/>
  <c r="BE213" i="34"/>
  <c r="BF213" i="34"/>
  <c r="BG213" i="34"/>
  <c r="BH213" i="34"/>
  <c r="BI213" i="34"/>
  <c r="BJ213" i="34"/>
  <c r="BK213" i="34"/>
  <c r="BL213" i="34"/>
  <c r="BM213" i="34"/>
  <c r="BN213" i="34"/>
  <c r="BO213" i="34"/>
  <c r="BP213" i="34"/>
  <c r="BQ213" i="34"/>
  <c r="BR213" i="34"/>
  <c r="BS213" i="34"/>
  <c r="BT213" i="34"/>
  <c r="BU213" i="34"/>
  <c r="BV213" i="34"/>
  <c r="BW213" i="34"/>
  <c r="BX213" i="34"/>
  <c r="BY213" i="34"/>
  <c r="BZ213" i="34"/>
  <c r="CA213" i="34"/>
  <c r="CB213" i="34"/>
  <c r="CC213" i="34"/>
  <c r="CD213" i="34"/>
  <c r="CE213" i="34"/>
  <c r="CF213" i="34"/>
  <c r="CG213" i="34"/>
  <c r="CH213" i="34"/>
  <c r="CI213" i="34"/>
  <c r="CJ213" i="34"/>
  <c r="CK213" i="34"/>
  <c r="CL213" i="34"/>
  <c r="CM213" i="34"/>
  <c r="CN213" i="34"/>
  <c r="CO213" i="34"/>
  <c r="CP213" i="34"/>
  <c r="CQ213" i="34"/>
  <c r="CR213" i="34"/>
  <c r="CS213" i="34"/>
  <c r="CT213" i="34"/>
  <c r="CU213" i="34"/>
  <c r="CV213" i="34"/>
  <c r="CW213" i="34"/>
  <c r="CX213" i="34"/>
  <c r="CY213" i="34"/>
  <c r="CZ213" i="34"/>
  <c r="DA213" i="34"/>
  <c r="DB213" i="34"/>
  <c r="DC213" i="34"/>
  <c r="DD213" i="34"/>
  <c r="DE213" i="34"/>
  <c r="DF213" i="34"/>
  <c r="DG213" i="34"/>
  <c r="DH213" i="34"/>
  <c r="DI213" i="34"/>
  <c r="DJ213" i="34"/>
  <c r="DK213" i="34"/>
  <c r="DL213" i="34"/>
  <c r="DM213" i="34"/>
  <c r="DN213" i="34"/>
  <c r="DO213" i="34"/>
  <c r="DP213" i="34"/>
  <c r="DQ213" i="34"/>
  <c r="DR213" i="34"/>
  <c r="DS213" i="34"/>
  <c r="DT213" i="34"/>
  <c r="DU213" i="34"/>
  <c r="DV213" i="34"/>
  <c r="DW213" i="34"/>
  <c r="DX213" i="34"/>
  <c r="DY213" i="34"/>
  <c r="DZ213" i="34"/>
  <c r="EA213" i="34"/>
  <c r="EB213" i="34"/>
  <c r="EC213" i="34"/>
  <c r="ED213" i="34"/>
  <c r="EE213" i="34"/>
  <c r="EF213" i="34"/>
  <c r="EG213" i="34"/>
  <c r="EH213" i="34"/>
  <c r="EI213" i="34"/>
  <c r="EJ213" i="34"/>
  <c r="EK213" i="34"/>
  <c r="EL213" i="34"/>
  <c r="EM213" i="34"/>
  <c r="EN213" i="34"/>
  <c r="EO213" i="34"/>
  <c r="EP213" i="34"/>
  <c r="EQ213" i="34"/>
  <c r="ER213" i="34"/>
  <c r="ES213" i="34"/>
  <c r="ET213" i="34"/>
  <c r="EU213" i="34"/>
  <c r="EV213" i="34"/>
  <c r="EW213" i="34"/>
  <c r="EX213" i="34"/>
  <c r="AF215" i="34"/>
  <c r="AE215" i="34" s="1"/>
  <c r="AG215" i="34"/>
  <c r="AH215" i="34"/>
  <c r="AI215" i="34"/>
  <c r="AJ215" i="34"/>
  <c r="AK215" i="34"/>
  <c r="AL215" i="34"/>
  <c r="AM215" i="34"/>
  <c r="AN215" i="34"/>
  <c r="AO215" i="34"/>
  <c r="AP215" i="34"/>
  <c r="AQ215" i="34"/>
  <c r="AR215" i="34"/>
  <c r="AS215" i="34"/>
  <c r="AT215" i="34"/>
  <c r="AU215" i="34"/>
  <c r="AV215" i="34"/>
  <c r="AW215" i="34"/>
  <c r="AX215" i="34"/>
  <c r="AY215" i="34"/>
  <c r="AZ215" i="34"/>
  <c r="BA215" i="34"/>
  <c r="BB215" i="34"/>
  <c r="BC215" i="34"/>
  <c r="BD215" i="34"/>
  <c r="BE215" i="34"/>
  <c r="BF215" i="34"/>
  <c r="BG215" i="34"/>
  <c r="BH215" i="34"/>
  <c r="BI215" i="34"/>
  <c r="BJ215" i="34"/>
  <c r="BK215" i="34"/>
  <c r="BL215" i="34"/>
  <c r="BM215" i="34"/>
  <c r="BN215" i="34"/>
  <c r="BO215" i="34"/>
  <c r="BP215" i="34"/>
  <c r="BQ215" i="34"/>
  <c r="BR215" i="34"/>
  <c r="BS215" i="34"/>
  <c r="BT215" i="34"/>
  <c r="BU215" i="34"/>
  <c r="BV215" i="34"/>
  <c r="BW215" i="34"/>
  <c r="BX215" i="34"/>
  <c r="BY215" i="34"/>
  <c r="BZ215" i="34"/>
  <c r="CA215" i="34"/>
  <c r="CB215" i="34"/>
  <c r="CC215" i="34"/>
  <c r="CD215" i="34"/>
  <c r="CE215" i="34"/>
  <c r="CF215" i="34"/>
  <c r="CG215" i="34"/>
  <c r="CH215" i="34"/>
  <c r="CI215" i="34"/>
  <c r="CJ215" i="34"/>
  <c r="CK215" i="34"/>
  <c r="CL215" i="34"/>
  <c r="CM215" i="34"/>
  <c r="CN215" i="34"/>
  <c r="CO215" i="34"/>
  <c r="CP215" i="34"/>
  <c r="CQ215" i="34"/>
  <c r="CR215" i="34"/>
  <c r="CS215" i="34"/>
  <c r="CT215" i="34"/>
  <c r="CU215" i="34"/>
  <c r="CV215" i="34"/>
  <c r="CW215" i="34"/>
  <c r="CX215" i="34"/>
  <c r="CY215" i="34"/>
  <c r="CZ215" i="34"/>
  <c r="DA215" i="34"/>
  <c r="DB215" i="34"/>
  <c r="DC215" i="34"/>
  <c r="DD215" i="34"/>
  <c r="DE215" i="34"/>
  <c r="DF215" i="34"/>
  <c r="DG215" i="34"/>
  <c r="DH215" i="34"/>
  <c r="DI215" i="34"/>
  <c r="DJ215" i="34"/>
  <c r="DK215" i="34"/>
  <c r="DL215" i="34"/>
  <c r="DM215" i="34"/>
  <c r="DN215" i="34"/>
  <c r="DO215" i="34"/>
  <c r="DP215" i="34"/>
  <c r="DQ215" i="34"/>
  <c r="DR215" i="34"/>
  <c r="DS215" i="34"/>
  <c r="DT215" i="34"/>
  <c r="DU215" i="34"/>
  <c r="DV215" i="34"/>
  <c r="DW215" i="34"/>
  <c r="DX215" i="34"/>
  <c r="DY215" i="34"/>
  <c r="DZ215" i="34"/>
  <c r="EA215" i="34"/>
  <c r="EB215" i="34"/>
  <c r="EC215" i="34"/>
  <c r="ED215" i="34"/>
  <c r="EE215" i="34"/>
  <c r="EF215" i="34"/>
  <c r="EG215" i="34"/>
  <c r="EH215" i="34"/>
  <c r="EI215" i="34"/>
  <c r="EJ215" i="34"/>
  <c r="EK215" i="34"/>
  <c r="EL215" i="34"/>
  <c r="EM215" i="34"/>
  <c r="EN215" i="34"/>
  <c r="EO215" i="34"/>
  <c r="EP215" i="34"/>
  <c r="EQ215" i="34"/>
  <c r="ER215" i="34"/>
  <c r="ES215" i="34"/>
  <c r="ET215" i="34"/>
  <c r="EU215" i="34"/>
  <c r="EV215" i="34"/>
  <c r="EW215" i="34"/>
  <c r="EX215" i="34"/>
  <c r="AF216" i="34"/>
  <c r="AE216" i="34" s="1"/>
  <c r="AG216" i="34"/>
  <c r="AH216" i="34"/>
  <c r="AI216" i="34"/>
  <c r="AJ216" i="34"/>
  <c r="AK216" i="34"/>
  <c r="AL216" i="34"/>
  <c r="AM216" i="34"/>
  <c r="AN216" i="34"/>
  <c r="AO216" i="34"/>
  <c r="AP216" i="34"/>
  <c r="AQ216" i="34"/>
  <c r="AR216" i="34"/>
  <c r="AS216" i="34"/>
  <c r="AT216" i="34"/>
  <c r="AU216" i="34"/>
  <c r="AV216" i="34"/>
  <c r="AW216" i="34"/>
  <c r="AX216" i="34"/>
  <c r="AY216" i="34"/>
  <c r="AZ216" i="34"/>
  <c r="BA216" i="34"/>
  <c r="BB216" i="34"/>
  <c r="BC216" i="34"/>
  <c r="BD216" i="34"/>
  <c r="BE216" i="34"/>
  <c r="BF216" i="34"/>
  <c r="BG216" i="34"/>
  <c r="BH216" i="34"/>
  <c r="BI216" i="34"/>
  <c r="BJ216" i="34"/>
  <c r="BK216" i="34"/>
  <c r="BL216" i="34"/>
  <c r="BM216" i="34"/>
  <c r="BN216" i="34"/>
  <c r="BO216" i="34"/>
  <c r="BP216" i="34"/>
  <c r="BQ216" i="34"/>
  <c r="BR216" i="34"/>
  <c r="BS216" i="34"/>
  <c r="BT216" i="34"/>
  <c r="BU216" i="34"/>
  <c r="BV216" i="34"/>
  <c r="BW216" i="34"/>
  <c r="BX216" i="34"/>
  <c r="BY216" i="34"/>
  <c r="BZ216" i="34"/>
  <c r="CA216" i="34"/>
  <c r="CB216" i="34"/>
  <c r="CC216" i="34"/>
  <c r="CD216" i="34"/>
  <c r="CE216" i="34"/>
  <c r="CF216" i="34"/>
  <c r="CG216" i="34"/>
  <c r="CH216" i="34"/>
  <c r="CI216" i="34"/>
  <c r="CJ216" i="34"/>
  <c r="CK216" i="34"/>
  <c r="CL216" i="34"/>
  <c r="CM216" i="34"/>
  <c r="CN216" i="34"/>
  <c r="CO216" i="34"/>
  <c r="CP216" i="34"/>
  <c r="CQ216" i="34"/>
  <c r="CR216" i="34"/>
  <c r="CS216" i="34"/>
  <c r="CT216" i="34"/>
  <c r="CU216" i="34"/>
  <c r="CV216" i="34"/>
  <c r="CW216" i="34"/>
  <c r="CX216" i="34"/>
  <c r="CY216" i="34"/>
  <c r="CZ216" i="34"/>
  <c r="DA216" i="34"/>
  <c r="DB216" i="34"/>
  <c r="DC216" i="34"/>
  <c r="DD216" i="34"/>
  <c r="DE216" i="34"/>
  <c r="DF216" i="34"/>
  <c r="DG216" i="34"/>
  <c r="DH216" i="34"/>
  <c r="DI216" i="34"/>
  <c r="DJ216" i="34"/>
  <c r="DK216" i="34"/>
  <c r="DL216" i="34"/>
  <c r="DM216" i="34"/>
  <c r="DN216" i="34"/>
  <c r="DO216" i="34"/>
  <c r="DP216" i="34"/>
  <c r="DQ216" i="34"/>
  <c r="DR216" i="34"/>
  <c r="DS216" i="34"/>
  <c r="DT216" i="34"/>
  <c r="DU216" i="34"/>
  <c r="DV216" i="34"/>
  <c r="DW216" i="34"/>
  <c r="DX216" i="34"/>
  <c r="DY216" i="34"/>
  <c r="DZ216" i="34"/>
  <c r="EA216" i="34"/>
  <c r="EB216" i="34"/>
  <c r="EC216" i="34"/>
  <c r="ED216" i="34"/>
  <c r="EE216" i="34"/>
  <c r="EF216" i="34"/>
  <c r="EG216" i="34"/>
  <c r="EH216" i="34"/>
  <c r="EI216" i="34"/>
  <c r="EJ216" i="34"/>
  <c r="EK216" i="34"/>
  <c r="EL216" i="34"/>
  <c r="EM216" i="34"/>
  <c r="EN216" i="34"/>
  <c r="EO216" i="34"/>
  <c r="EP216" i="34"/>
  <c r="EQ216" i="34"/>
  <c r="ER216" i="34"/>
  <c r="ES216" i="34"/>
  <c r="ET216" i="34"/>
  <c r="EU216" i="34"/>
  <c r="EV216" i="34"/>
  <c r="EW216" i="34"/>
  <c r="EX216" i="34"/>
  <c r="A224" i="34"/>
  <c r="A226" i="34"/>
  <c r="AD226" i="34"/>
  <c r="AF226" i="34"/>
  <c r="AE226" i="34" s="1"/>
  <c r="AG226" i="34"/>
  <c r="AH226" i="34"/>
  <c r="AI226" i="34"/>
  <c r="AJ226" i="34"/>
  <c r="AK226" i="34"/>
  <c r="AL226" i="34"/>
  <c r="AM226" i="34"/>
  <c r="AN226" i="34"/>
  <c r="AO226" i="34"/>
  <c r="AP226" i="34"/>
  <c r="AQ226" i="34"/>
  <c r="AR226" i="34"/>
  <c r="AS226" i="34"/>
  <c r="AT226" i="34"/>
  <c r="AU226" i="34"/>
  <c r="AV226" i="34"/>
  <c r="AW226" i="34"/>
  <c r="AX226" i="34"/>
  <c r="AY226" i="34"/>
  <c r="AZ226" i="34"/>
  <c r="BA226" i="34"/>
  <c r="BB226" i="34"/>
  <c r="BC226" i="34"/>
  <c r="BD226" i="34"/>
  <c r="BE226" i="34"/>
  <c r="BF226" i="34"/>
  <c r="BG226" i="34"/>
  <c r="BH226" i="34"/>
  <c r="BI226" i="34"/>
  <c r="BJ226" i="34"/>
  <c r="BK226" i="34"/>
  <c r="BL226" i="34"/>
  <c r="BM226" i="34"/>
  <c r="BN226" i="34"/>
  <c r="BO226" i="34"/>
  <c r="BP226" i="34"/>
  <c r="BQ226" i="34"/>
  <c r="BR226" i="34"/>
  <c r="BS226" i="34"/>
  <c r="BT226" i="34"/>
  <c r="BU226" i="34"/>
  <c r="BV226" i="34"/>
  <c r="BW226" i="34"/>
  <c r="BX226" i="34"/>
  <c r="BY226" i="34"/>
  <c r="BZ226" i="34"/>
  <c r="CA226" i="34"/>
  <c r="CB226" i="34"/>
  <c r="CC226" i="34"/>
  <c r="CD226" i="34"/>
  <c r="CE226" i="34"/>
  <c r="CF226" i="34"/>
  <c r="CG226" i="34"/>
  <c r="CH226" i="34"/>
  <c r="CI226" i="34"/>
  <c r="CJ226" i="34"/>
  <c r="CK226" i="34"/>
  <c r="CL226" i="34"/>
  <c r="CM226" i="34"/>
  <c r="CN226" i="34"/>
  <c r="CO226" i="34"/>
  <c r="CP226" i="34"/>
  <c r="CQ226" i="34"/>
  <c r="CR226" i="34"/>
  <c r="CS226" i="34"/>
  <c r="CT226" i="34"/>
  <c r="CU226" i="34"/>
  <c r="CV226" i="34"/>
  <c r="CW226" i="34"/>
  <c r="CX226" i="34"/>
  <c r="CY226" i="34"/>
  <c r="CZ226" i="34"/>
  <c r="DA226" i="34"/>
  <c r="DB226" i="34"/>
  <c r="DC226" i="34"/>
  <c r="DD226" i="34"/>
  <c r="DE226" i="34"/>
  <c r="DF226" i="34"/>
  <c r="DG226" i="34"/>
  <c r="DH226" i="34"/>
  <c r="DI226" i="34"/>
  <c r="DJ226" i="34"/>
  <c r="DK226" i="34"/>
  <c r="DL226" i="34"/>
  <c r="DM226" i="34"/>
  <c r="DN226" i="34"/>
  <c r="DO226" i="34"/>
  <c r="DP226" i="34"/>
  <c r="DQ226" i="34"/>
  <c r="DR226" i="34"/>
  <c r="DS226" i="34"/>
  <c r="DT226" i="34"/>
  <c r="DU226" i="34"/>
  <c r="DV226" i="34"/>
  <c r="DW226" i="34"/>
  <c r="DX226" i="34"/>
  <c r="DY226" i="34"/>
  <c r="DZ226" i="34"/>
  <c r="EA226" i="34"/>
  <c r="EB226" i="34"/>
  <c r="EC226" i="34"/>
  <c r="ED226" i="34"/>
  <c r="EE226" i="34"/>
  <c r="EF226" i="34"/>
  <c r="EG226" i="34"/>
  <c r="EH226" i="34"/>
  <c r="EI226" i="34"/>
  <c r="EJ226" i="34"/>
  <c r="EK226" i="34"/>
  <c r="EL226" i="34"/>
  <c r="EM226" i="34"/>
  <c r="EN226" i="34"/>
  <c r="EO226" i="34"/>
  <c r="EP226" i="34"/>
  <c r="EQ226" i="34"/>
  <c r="ER226" i="34"/>
  <c r="ES226" i="34"/>
  <c r="ET226" i="34"/>
  <c r="EU226" i="34"/>
  <c r="EV226" i="34"/>
  <c r="EW226" i="34"/>
  <c r="EX226" i="34"/>
  <c r="AF227" i="34"/>
  <c r="AG227" i="34"/>
  <c r="AH227" i="34"/>
  <c r="AI227" i="34"/>
  <c r="AJ227" i="34"/>
  <c r="AK227" i="34"/>
  <c r="AL227" i="34"/>
  <c r="AM227" i="34"/>
  <c r="AN227" i="34"/>
  <c r="AO227" i="34"/>
  <c r="AP227" i="34"/>
  <c r="AQ227" i="34"/>
  <c r="AR227" i="34"/>
  <c r="AS227" i="34"/>
  <c r="AT227" i="34"/>
  <c r="AU227" i="34"/>
  <c r="AV227" i="34"/>
  <c r="AE227" i="34" s="1"/>
  <c r="AW227" i="34"/>
  <c r="AX227" i="34"/>
  <c r="AY227" i="34"/>
  <c r="AZ227" i="34"/>
  <c r="BA227" i="34"/>
  <c r="BB227" i="34"/>
  <c r="BC227" i="34"/>
  <c r="BD227" i="34"/>
  <c r="BE227" i="34"/>
  <c r="BF227" i="34"/>
  <c r="BG227" i="34"/>
  <c r="BH227" i="34"/>
  <c r="BI227" i="34"/>
  <c r="BJ227" i="34"/>
  <c r="BK227" i="34"/>
  <c r="BL227" i="34"/>
  <c r="BM227" i="34"/>
  <c r="BN227" i="34"/>
  <c r="BO227" i="34"/>
  <c r="BP227" i="34"/>
  <c r="BQ227" i="34"/>
  <c r="BR227" i="34"/>
  <c r="BS227" i="34"/>
  <c r="BT227" i="34"/>
  <c r="BU227" i="34"/>
  <c r="BV227" i="34"/>
  <c r="BW227" i="34"/>
  <c r="BX227" i="34"/>
  <c r="BY227" i="34"/>
  <c r="BZ227" i="34"/>
  <c r="CA227" i="34"/>
  <c r="CB227" i="34"/>
  <c r="CC227" i="34"/>
  <c r="CD227" i="34"/>
  <c r="CE227" i="34"/>
  <c r="CF227" i="34"/>
  <c r="CG227" i="34"/>
  <c r="CH227" i="34"/>
  <c r="CI227" i="34"/>
  <c r="CJ227" i="34"/>
  <c r="CK227" i="34"/>
  <c r="CL227" i="34"/>
  <c r="CM227" i="34"/>
  <c r="CN227" i="34"/>
  <c r="CO227" i="34"/>
  <c r="CP227" i="34"/>
  <c r="CQ227" i="34"/>
  <c r="CR227" i="34"/>
  <c r="CS227" i="34"/>
  <c r="CT227" i="34"/>
  <c r="CU227" i="34"/>
  <c r="CV227" i="34"/>
  <c r="CW227" i="34"/>
  <c r="CX227" i="34"/>
  <c r="CY227" i="34"/>
  <c r="CZ227" i="34"/>
  <c r="DA227" i="34"/>
  <c r="DB227" i="34"/>
  <c r="DC227" i="34"/>
  <c r="DD227" i="34"/>
  <c r="DE227" i="34"/>
  <c r="DF227" i="34"/>
  <c r="DG227" i="34"/>
  <c r="DH227" i="34"/>
  <c r="DI227" i="34"/>
  <c r="DJ227" i="34"/>
  <c r="DK227" i="34"/>
  <c r="DL227" i="34"/>
  <c r="DM227" i="34"/>
  <c r="DN227" i="34"/>
  <c r="DO227" i="34"/>
  <c r="DP227" i="34"/>
  <c r="DQ227" i="34"/>
  <c r="DR227" i="34"/>
  <c r="DS227" i="34"/>
  <c r="DT227" i="34"/>
  <c r="DU227" i="34"/>
  <c r="DV227" i="34"/>
  <c r="DW227" i="34"/>
  <c r="DX227" i="34"/>
  <c r="DY227" i="34"/>
  <c r="DZ227" i="34"/>
  <c r="EA227" i="34"/>
  <c r="EB227" i="34"/>
  <c r="EC227" i="34"/>
  <c r="ED227" i="34"/>
  <c r="EE227" i="34"/>
  <c r="EF227" i="34"/>
  <c r="EG227" i="34"/>
  <c r="EH227" i="34"/>
  <c r="EI227" i="34"/>
  <c r="EJ227" i="34"/>
  <c r="EK227" i="34"/>
  <c r="EL227" i="34"/>
  <c r="EM227" i="34"/>
  <c r="EN227" i="34"/>
  <c r="EO227" i="34"/>
  <c r="EP227" i="34"/>
  <c r="EQ227" i="34"/>
  <c r="ER227" i="34"/>
  <c r="ES227" i="34"/>
  <c r="ET227" i="34"/>
  <c r="EU227" i="34"/>
  <c r="EV227" i="34"/>
  <c r="EW227" i="34"/>
  <c r="EX227" i="34"/>
  <c r="AF229" i="34"/>
  <c r="AG229" i="34"/>
  <c r="AE229" i="34" s="1"/>
  <c r="AH229" i="34"/>
  <c r="AI229" i="34"/>
  <c r="AJ229" i="34"/>
  <c r="AK229" i="34"/>
  <c r="AL229" i="34"/>
  <c r="AM229" i="34"/>
  <c r="AN229" i="34"/>
  <c r="AO229" i="34"/>
  <c r="AP229" i="34"/>
  <c r="AQ229" i="34"/>
  <c r="AR229" i="34"/>
  <c r="AS229" i="34"/>
  <c r="AT229" i="34"/>
  <c r="AU229" i="34"/>
  <c r="AV229" i="34"/>
  <c r="AW229" i="34"/>
  <c r="AX229" i="34"/>
  <c r="AY229" i="34"/>
  <c r="AZ229" i="34"/>
  <c r="BA229" i="34"/>
  <c r="BB229" i="34"/>
  <c r="BC229" i="34"/>
  <c r="BD229" i="34"/>
  <c r="BE229" i="34"/>
  <c r="BF229" i="34"/>
  <c r="BG229" i="34"/>
  <c r="BH229" i="34"/>
  <c r="BI229" i="34"/>
  <c r="BJ229" i="34"/>
  <c r="BK229" i="34"/>
  <c r="BL229" i="34"/>
  <c r="BM229" i="34"/>
  <c r="BN229" i="34"/>
  <c r="BO229" i="34"/>
  <c r="BP229" i="34"/>
  <c r="BQ229" i="34"/>
  <c r="BR229" i="34"/>
  <c r="BS229" i="34"/>
  <c r="BT229" i="34"/>
  <c r="BU229" i="34"/>
  <c r="BV229" i="34"/>
  <c r="BW229" i="34"/>
  <c r="BX229" i="34"/>
  <c r="BY229" i="34"/>
  <c r="BZ229" i="34"/>
  <c r="CA229" i="34"/>
  <c r="CB229" i="34"/>
  <c r="CC229" i="34"/>
  <c r="CD229" i="34"/>
  <c r="CE229" i="34"/>
  <c r="CF229" i="34"/>
  <c r="CG229" i="34"/>
  <c r="CH229" i="34"/>
  <c r="CI229" i="34"/>
  <c r="CJ229" i="34"/>
  <c r="CK229" i="34"/>
  <c r="CL229" i="34"/>
  <c r="CM229" i="34"/>
  <c r="CN229" i="34"/>
  <c r="CO229" i="34"/>
  <c r="CP229" i="34"/>
  <c r="CQ229" i="34"/>
  <c r="CR229" i="34"/>
  <c r="CS229" i="34"/>
  <c r="CT229" i="34"/>
  <c r="CU229" i="34"/>
  <c r="CV229" i="34"/>
  <c r="CW229" i="34"/>
  <c r="CX229" i="34"/>
  <c r="CY229" i="34"/>
  <c r="CZ229" i="34"/>
  <c r="DA229" i="34"/>
  <c r="DB229" i="34"/>
  <c r="DC229" i="34"/>
  <c r="DD229" i="34"/>
  <c r="DE229" i="34"/>
  <c r="DF229" i="34"/>
  <c r="DG229" i="34"/>
  <c r="DH229" i="34"/>
  <c r="DI229" i="34"/>
  <c r="DJ229" i="34"/>
  <c r="DK229" i="34"/>
  <c r="DL229" i="34"/>
  <c r="DM229" i="34"/>
  <c r="DN229" i="34"/>
  <c r="DO229" i="34"/>
  <c r="DP229" i="34"/>
  <c r="DQ229" i="34"/>
  <c r="DR229" i="34"/>
  <c r="DS229" i="34"/>
  <c r="DT229" i="34"/>
  <c r="DU229" i="34"/>
  <c r="DV229" i="34"/>
  <c r="DW229" i="34"/>
  <c r="DX229" i="34"/>
  <c r="DY229" i="34"/>
  <c r="DZ229" i="34"/>
  <c r="EA229" i="34"/>
  <c r="EB229" i="34"/>
  <c r="EC229" i="34"/>
  <c r="ED229" i="34"/>
  <c r="EE229" i="34"/>
  <c r="EF229" i="34"/>
  <c r="EG229" i="34"/>
  <c r="EH229" i="34"/>
  <c r="EI229" i="34"/>
  <c r="EJ229" i="34"/>
  <c r="EK229" i="34"/>
  <c r="EL229" i="34"/>
  <c r="EM229" i="34"/>
  <c r="EN229" i="34"/>
  <c r="EO229" i="34"/>
  <c r="EP229" i="34"/>
  <c r="EQ229" i="34"/>
  <c r="ER229" i="34"/>
  <c r="ES229" i="34"/>
  <c r="ET229" i="34"/>
  <c r="EU229" i="34"/>
  <c r="EV229" i="34"/>
  <c r="EW229" i="34"/>
  <c r="EX229" i="34"/>
  <c r="AF230" i="34"/>
  <c r="AG230" i="34"/>
  <c r="AE230" i="34" s="1"/>
  <c r="AH230" i="34"/>
  <c r="AI230" i="34"/>
  <c r="AJ230" i="34"/>
  <c r="AK230" i="34"/>
  <c r="AL230" i="34"/>
  <c r="AM230" i="34"/>
  <c r="AN230" i="34"/>
  <c r="AO230" i="34"/>
  <c r="AP230" i="34"/>
  <c r="AQ230" i="34"/>
  <c r="AR230" i="34"/>
  <c r="AS230" i="34"/>
  <c r="AT230" i="34"/>
  <c r="AU230" i="34"/>
  <c r="AV230" i="34"/>
  <c r="AW230" i="34"/>
  <c r="AX230" i="34"/>
  <c r="AY230" i="34"/>
  <c r="AZ230" i="34"/>
  <c r="BA230" i="34"/>
  <c r="BB230" i="34"/>
  <c r="BC230" i="34"/>
  <c r="BD230" i="34"/>
  <c r="BE230" i="34"/>
  <c r="BF230" i="34"/>
  <c r="BG230" i="34"/>
  <c r="BH230" i="34"/>
  <c r="BI230" i="34"/>
  <c r="BJ230" i="34"/>
  <c r="BK230" i="34"/>
  <c r="BL230" i="34"/>
  <c r="BM230" i="34"/>
  <c r="BN230" i="34"/>
  <c r="BO230" i="34"/>
  <c r="BP230" i="34"/>
  <c r="BQ230" i="34"/>
  <c r="BR230" i="34"/>
  <c r="BS230" i="34"/>
  <c r="BT230" i="34"/>
  <c r="BU230" i="34"/>
  <c r="BV230" i="34"/>
  <c r="BW230" i="34"/>
  <c r="BX230" i="34"/>
  <c r="BY230" i="34"/>
  <c r="BZ230" i="34"/>
  <c r="CA230" i="34"/>
  <c r="CB230" i="34"/>
  <c r="CC230" i="34"/>
  <c r="CD230" i="34"/>
  <c r="CE230" i="34"/>
  <c r="CF230" i="34"/>
  <c r="CG230" i="34"/>
  <c r="CH230" i="34"/>
  <c r="CI230" i="34"/>
  <c r="CJ230" i="34"/>
  <c r="CK230" i="34"/>
  <c r="CL230" i="34"/>
  <c r="CM230" i="34"/>
  <c r="CN230" i="34"/>
  <c r="CO230" i="34"/>
  <c r="CP230" i="34"/>
  <c r="CQ230" i="34"/>
  <c r="CR230" i="34"/>
  <c r="CS230" i="34"/>
  <c r="CT230" i="34"/>
  <c r="CU230" i="34"/>
  <c r="CV230" i="34"/>
  <c r="CW230" i="34"/>
  <c r="CX230" i="34"/>
  <c r="CY230" i="34"/>
  <c r="CZ230" i="34"/>
  <c r="DA230" i="34"/>
  <c r="DB230" i="34"/>
  <c r="DC230" i="34"/>
  <c r="DD230" i="34"/>
  <c r="DE230" i="34"/>
  <c r="DF230" i="34"/>
  <c r="DG230" i="34"/>
  <c r="DH230" i="34"/>
  <c r="DI230" i="34"/>
  <c r="DJ230" i="34"/>
  <c r="DK230" i="34"/>
  <c r="DL230" i="34"/>
  <c r="DM230" i="34"/>
  <c r="DN230" i="34"/>
  <c r="DO230" i="34"/>
  <c r="DP230" i="34"/>
  <c r="DQ230" i="34"/>
  <c r="DR230" i="34"/>
  <c r="DS230" i="34"/>
  <c r="DT230" i="34"/>
  <c r="DU230" i="34"/>
  <c r="DV230" i="34"/>
  <c r="DW230" i="34"/>
  <c r="DX230" i="34"/>
  <c r="DY230" i="34"/>
  <c r="DZ230" i="34"/>
  <c r="EA230" i="34"/>
  <c r="EB230" i="34"/>
  <c r="EC230" i="34"/>
  <c r="ED230" i="34"/>
  <c r="EE230" i="34"/>
  <c r="EF230" i="34"/>
  <c r="EG230" i="34"/>
  <c r="EH230" i="34"/>
  <c r="EI230" i="34"/>
  <c r="EJ230" i="34"/>
  <c r="EK230" i="34"/>
  <c r="EL230" i="34"/>
  <c r="EM230" i="34"/>
  <c r="EN230" i="34"/>
  <c r="EO230" i="34"/>
  <c r="EP230" i="34"/>
  <c r="EQ230" i="34"/>
  <c r="ER230" i="34"/>
  <c r="ES230" i="34"/>
  <c r="ET230" i="34"/>
  <c r="EU230" i="34"/>
  <c r="EV230" i="34"/>
  <c r="EW230" i="34"/>
  <c r="EX230" i="34"/>
  <c r="A241" i="34"/>
  <c r="C243" i="34"/>
  <c r="AD243" i="34"/>
  <c r="C244" i="34"/>
  <c r="AD244" i="34"/>
  <c r="C245" i="34"/>
  <c r="AD245" i="34"/>
  <c r="C246" i="34"/>
  <c r="AD246" i="34"/>
  <c r="C247" i="34"/>
  <c r="AD247" i="34"/>
  <c r="C248" i="34"/>
  <c r="AD248" i="34"/>
  <c r="C249" i="34"/>
  <c r="AD249" i="34"/>
  <c r="C250" i="34"/>
  <c r="AD250" i="34"/>
  <c r="C251" i="34"/>
  <c r="AD251" i="34"/>
  <c r="C252" i="34"/>
  <c r="AD252" i="34"/>
  <c r="C253" i="34"/>
  <c r="AD253" i="34"/>
  <c r="C254" i="34"/>
  <c r="AD254" i="34"/>
  <c r="C255" i="34"/>
  <c r="AD255" i="34"/>
  <c r="C256" i="34"/>
  <c r="AD256" i="34"/>
  <c r="C257" i="34"/>
  <c r="AD257" i="34"/>
  <c r="C258" i="34"/>
  <c r="AD258" i="34"/>
  <c r="A262" i="34"/>
  <c r="C264" i="34"/>
  <c r="AD264" i="34"/>
  <c r="C265" i="34"/>
  <c r="AD265" i="34"/>
  <c r="C266" i="34"/>
  <c r="AD266" i="34"/>
  <c r="C267" i="34"/>
  <c r="AD267" i="34"/>
  <c r="C268" i="34"/>
  <c r="AD268" i="34"/>
  <c r="C269" i="34"/>
  <c r="AD269" i="34"/>
  <c r="C270" i="34"/>
  <c r="AD270" i="34"/>
  <c r="C271" i="34"/>
  <c r="AD271" i="34"/>
  <c r="C272" i="34"/>
  <c r="AD272" i="34"/>
  <c r="C273" i="34"/>
  <c r="AD273" i="34"/>
  <c r="C274" i="34"/>
  <c r="AD274" i="34"/>
  <c r="C275" i="34"/>
  <c r="AD275" i="34"/>
  <c r="C276" i="34"/>
  <c r="AD276" i="34"/>
  <c r="C277" i="34"/>
  <c r="AD277" i="34"/>
  <c r="C278" i="34"/>
  <c r="AD278" i="34"/>
  <c r="C279" i="34"/>
  <c r="AD279" i="34"/>
  <c r="A2" i="31"/>
  <c r="AF9" i="31"/>
  <c r="AG9" i="31"/>
  <c r="AH9" i="31"/>
  <c r="AI9" i="31"/>
  <c r="AJ9" i="31"/>
  <c r="AK9" i="31"/>
  <c r="AL9" i="31"/>
  <c r="AM9" i="31"/>
  <c r="AN9" i="31"/>
  <c r="AO9" i="31"/>
  <c r="AP9" i="31"/>
  <c r="AQ9" i="31"/>
  <c r="AR9" i="31"/>
  <c r="AS9" i="31"/>
  <c r="AT9" i="31"/>
  <c r="AU9" i="31"/>
  <c r="AV9" i="31"/>
  <c r="AW9" i="31"/>
  <c r="AX9" i="31"/>
  <c r="AY9" i="31"/>
  <c r="AZ9" i="31"/>
  <c r="BA9" i="31"/>
  <c r="BB9" i="31"/>
  <c r="BC9" i="31"/>
  <c r="BD9" i="31"/>
  <c r="BE9" i="31"/>
  <c r="BF9" i="31"/>
  <c r="BG9" i="31"/>
  <c r="BH9" i="31"/>
  <c r="BI9" i="31"/>
  <c r="BJ9" i="31"/>
  <c r="BK9" i="31"/>
  <c r="BL9" i="31"/>
  <c r="BM9" i="31"/>
  <c r="BN9" i="31"/>
  <c r="BO9" i="31"/>
  <c r="BP9" i="31"/>
  <c r="BQ9" i="31"/>
  <c r="BR9" i="31"/>
  <c r="BS9" i="31"/>
  <c r="BT9" i="31"/>
  <c r="BU9" i="31"/>
  <c r="BV9" i="31"/>
  <c r="BW9" i="31"/>
  <c r="BX9" i="31"/>
  <c r="BY9" i="31"/>
  <c r="BZ9" i="31"/>
  <c r="CA9" i="31"/>
  <c r="CB9" i="31"/>
  <c r="CC9" i="31"/>
  <c r="CD9" i="31"/>
  <c r="CE9" i="31"/>
  <c r="CF9" i="31"/>
  <c r="CG9" i="31"/>
  <c r="CH9" i="31"/>
  <c r="CI9" i="31"/>
  <c r="CJ9" i="31"/>
  <c r="CK9" i="31"/>
  <c r="CL9" i="31"/>
  <c r="CM9" i="31"/>
  <c r="CN9" i="31"/>
  <c r="CO9" i="31"/>
  <c r="CP9" i="31"/>
  <c r="CQ9" i="31"/>
  <c r="CR9" i="31"/>
  <c r="CS9" i="31"/>
  <c r="CT9" i="31"/>
  <c r="CU9" i="31"/>
  <c r="CV9" i="31"/>
  <c r="CW9" i="31"/>
  <c r="CX9" i="31"/>
  <c r="CY9" i="31"/>
  <c r="CZ9" i="31"/>
  <c r="DA9" i="31"/>
  <c r="DB9" i="31"/>
  <c r="DC9" i="31"/>
  <c r="DD9" i="31"/>
  <c r="DE9" i="31"/>
  <c r="DF9" i="31"/>
  <c r="DG9" i="31"/>
  <c r="DH9" i="31"/>
  <c r="DI9" i="31"/>
  <c r="DJ9" i="31"/>
  <c r="DK9" i="31"/>
  <c r="DL9" i="31"/>
  <c r="DM9" i="31"/>
  <c r="DN9" i="31"/>
  <c r="DO9" i="31"/>
  <c r="DP9" i="31"/>
  <c r="DQ9" i="31"/>
  <c r="DR9" i="31"/>
  <c r="DS9" i="31"/>
  <c r="DT9" i="31"/>
  <c r="DU9" i="31"/>
  <c r="DV9" i="31"/>
  <c r="DW9" i="31"/>
  <c r="DX9" i="31"/>
  <c r="DY9" i="31"/>
  <c r="DZ9" i="31"/>
  <c r="EA9" i="31"/>
  <c r="EB9" i="31"/>
  <c r="EC9" i="31"/>
  <c r="ED9" i="31"/>
  <c r="EE9" i="31"/>
  <c r="EF9" i="31"/>
  <c r="EG9" i="31"/>
  <c r="EH9" i="31"/>
  <c r="EI9" i="31"/>
  <c r="EJ9" i="31"/>
  <c r="EK9" i="31"/>
  <c r="EL9" i="31"/>
  <c r="EM9" i="31"/>
  <c r="EN9" i="31"/>
  <c r="EO9" i="31"/>
  <c r="EP9" i="31"/>
  <c r="EQ9" i="31"/>
  <c r="ER9" i="31"/>
  <c r="ES9" i="31"/>
  <c r="ET9" i="31"/>
  <c r="EU9" i="31"/>
  <c r="EV9" i="31"/>
  <c r="EW9" i="31"/>
  <c r="EX9" i="31"/>
  <c r="A13" i="31"/>
  <c r="B13" i="9"/>
  <c r="B13" i="31"/>
  <c r="C13" i="9"/>
  <c r="C13" i="31" s="1"/>
  <c r="D13" i="9"/>
  <c r="D13" i="31"/>
  <c r="E13" i="31"/>
  <c r="F13" i="31"/>
  <c r="G13" i="9"/>
  <c r="G13" i="31"/>
  <c r="H13" i="9"/>
  <c r="H13" i="31" s="1"/>
  <c r="I13" i="31"/>
  <c r="J13" i="9"/>
  <c r="J13" i="31"/>
  <c r="K13" i="9"/>
  <c r="K13" i="31" s="1"/>
  <c r="L13" i="9"/>
  <c r="L13" i="31"/>
  <c r="M13" i="9"/>
  <c r="M13" i="31" s="1"/>
  <c r="N13" i="9"/>
  <c r="N13" i="31"/>
  <c r="O13" i="9"/>
  <c r="O13" i="31" s="1"/>
  <c r="P13" i="31"/>
  <c r="Q13" i="31"/>
  <c r="R13" i="9"/>
  <c r="R13" i="31" s="1"/>
  <c r="S13" i="9"/>
  <c r="S13" i="31"/>
  <c r="T13" i="9"/>
  <c r="T13" i="31" s="1"/>
  <c r="U13" i="9"/>
  <c r="U13" i="31"/>
  <c r="V13" i="9"/>
  <c r="V13" i="31" s="1"/>
  <c r="W13" i="9"/>
  <c r="W13" i="31"/>
  <c r="X13" i="9"/>
  <c r="X13" i="31" s="1"/>
  <c r="Y13" i="9"/>
  <c r="Y13" i="31"/>
  <c r="Z13" i="9"/>
  <c r="Z13" i="31" s="1"/>
  <c r="AA13" i="9"/>
  <c r="AA13" i="31"/>
  <c r="AB13" i="31"/>
  <c r="AC13" i="9"/>
  <c r="AC13" i="31"/>
  <c r="AD13" i="31"/>
  <c r="AF13" i="31"/>
  <c r="AH13" i="31" s="1"/>
  <c r="AG13" i="31"/>
  <c r="AJ13" i="31"/>
  <c r="AK13" i="31"/>
  <c r="AN13" i="31"/>
  <c r="AO13" i="31"/>
  <c r="AR13" i="31"/>
  <c r="AS13" i="31"/>
  <c r="AV13" i="31"/>
  <c r="AW13" i="31"/>
  <c r="AZ13" i="31"/>
  <c r="BA13" i="31"/>
  <c r="BD13" i="31"/>
  <c r="BE13" i="31"/>
  <c r="BH13" i="31"/>
  <c r="BI13" i="31"/>
  <c r="BL13" i="31"/>
  <c r="BM13" i="31"/>
  <c r="BP13" i="31"/>
  <c r="BQ13" i="31"/>
  <c r="BT13" i="31"/>
  <c r="BU13" i="31"/>
  <c r="BX13" i="31"/>
  <c r="BY13" i="31"/>
  <c r="CB13" i="31"/>
  <c r="CC13" i="31"/>
  <c r="CF13" i="31"/>
  <c r="CG13" i="31"/>
  <c r="CJ13" i="31"/>
  <c r="CK13" i="31"/>
  <c r="CN13" i="31"/>
  <c r="CO13" i="31"/>
  <c r="CR13" i="31"/>
  <c r="CS13" i="31"/>
  <c r="CV13" i="31"/>
  <c r="CW13" i="31"/>
  <c r="CZ13" i="31"/>
  <c r="DA13" i="31"/>
  <c r="DD13" i="31"/>
  <c r="DE13" i="31"/>
  <c r="DH13" i="31"/>
  <c r="DI13" i="31"/>
  <c r="DL13" i="31"/>
  <c r="DM13" i="31"/>
  <c r="DP13" i="31"/>
  <c r="DQ13" i="31"/>
  <c r="DT13" i="31"/>
  <c r="DU13" i="31"/>
  <c r="DX13" i="31"/>
  <c r="DY13" i="31"/>
  <c r="EB13" i="31"/>
  <c r="EC13" i="31"/>
  <c r="EF13" i="31"/>
  <c r="EG13" i="31"/>
  <c r="EJ13" i="31"/>
  <c r="EK13" i="31"/>
  <c r="EN13" i="31"/>
  <c r="EO13" i="31"/>
  <c r="ER13" i="31"/>
  <c r="ES13" i="31"/>
  <c r="EV13" i="31"/>
  <c r="EW13" i="31"/>
  <c r="EZ13" i="9"/>
  <c r="EZ13" i="31"/>
  <c r="FA13" i="9"/>
  <c r="FA13" i="31" s="1"/>
  <c r="FB13" i="9"/>
  <c r="FB13" i="31"/>
  <c r="FC13" i="9"/>
  <c r="FC13" i="31" s="1"/>
  <c r="FD13" i="9"/>
  <c r="FD13" i="31"/>
  <c r="FE13" i="9"/>
  <c r="FE13" i="31" s="1"/>
  <c r="FF13" i="9"/>
  <c r="FF13" i="31"/>
  <c r="FG13" i="9"/>
  <c r="FG13" i="31" s="1"/>
  <c r="FH13" i="9"/>
  <c r="FH13" i="31"/>
  <c r="FI13" i="31"/>
  <c r="FJ13" i="31"/>
  <c r="FL13" i="31"/>
  <c r="A15" i="31"/>
  <c r="B15" i="31"/>
  <c r="D15" i="31"/>
  <c r="E15" i="31"/>
  <c r="F15" i="31"/>
  <c r="G15" i="31"/>
  <c r="H15" i="31"/>
  <c r="I15" i="31"/>
  <c r="J15" i="31"/>
  <c r="K15" i="31"/>
  <c r="L15" i="31"/>
  <c r="M15" i="31"/>
  <c r="N15" i="31"/>
  <c r="O15" i="31"/>
  <c r="P15" i="31"/>
  <c r="Q15" i="31"/>
  <c r="R15" i="31"/>
  <c r="S15" i="31"/>
  <c r="T15" i="31"/>
  <c r="U15" i="31"/>
  <c r="W15" i="31"/>
  <c r="X15" i="31"/>
  <c r="Y15" i="31"/>
  <c r="Z15" i="31"/>
  <c r="AA15" i="31"/>
  <c r="AB15" i="31"/>
  <c r="AC15" i="31"/>
  <c r="AD15" i="31"/>
  <c r="EZ15" i="31"/>
  <c r="FA15" i="31"/>
  <c r="FB15" i="31"/>
  <c r="FC15" i="31"/>
  <c r="FD15" i="31"/>
  <c r="FE15" i="31"/>
  <c r="FF15" i="31"/>
  <c r="FG15" i="31"/>
  <c r="FH15" i="31"/>
  <c r="FI15" i="31"/>
  <c r="A16" i="31"/>
  <c r="B16" i="31"/>
  <c r="D16" i="31"/>
  <c r="E16" i="31"/>
  <c r="F16" i="31"/>
  <c r="G16" i="31"/>
  <c r="H16" i="31"/>
  <c r="I16" i="31"/>
  <c r="J16" i="31"/>
  <c r="K16" i="31"/>
  <c r="L16" i="31"/>
  <c r="M16" i="31"/>
  <c r="N16" i="31"/>
  <c r="O16" i="31"/>
  <c r="P16" i="31"/>
  <c r="Q16" i="31"/>
  <c r="R16" i="31"/>
  <c r="S16" i="31"/>
  <c r="T16" i="31"/>
  <c r="U16" i="31"/>
  <c r="W16" i="31"/>
  <c r="X16" i="31"/>
  <c r="Y16" i="31"/>
  <c r="Z16" i="31"/>
  <c r="AA16" i="31"/>
  <c r="AB16" i="31"/>
  <c r="AC16" i="31"/>
  <c r="AD16" i="31"/>
  <c r="EZ16" i="31"/>
  <c r="FA16" i="31"/>
  <c r="FB16" i="31"/>
  <c r="FC16" i="31"/>
  <c r="FD16" i="31"/>
  <c r="FE16" i="31"/>
  <c r="FF16" i="31"/>
  <c r="FG16" i="31"/>
  <c r="FH16" i="31"/>
  <c r="FI16" i="31"/>
  <c r="FL16" i="31"/>
  <c r="A17" i="31"/>
  <c r="B17" i="31"/>
  <c r="D17" i="31"/>
  <c r="E17" i="31"/>
  <c r="F17" i="31"/>
  <c r="G17" i="31"/>
  <c r="H17" i="31"/>
  <c r="I17" i="31"/>
  <c r="J17" i="31"/>
  <c r="K17" i="31"/>
  <c r="L17" i="31"/>
  <c r="M17" i="31"/>
  <c r="N17" i="31"/>
  <c r="O17" i="31"/>
  <c r="P17" i="31"/>
  <c r="Q17" i="31"/>
  <c r="R17" i="31"/>
  <c r="S17" i="31"/>
  <c r="T17" i="31"/>
  <c r="U17" i="31"/>
  <c r="W17" i="31"/>
  <c r="X17" i="31"/>
  <c r="Y17" i="31"/>
  <c r="Z17" i="31"/>
  <c r="AA17" i="31"/>
  <c r="AB17" i="31"/>
  <c r="AC17" i="31"/>
  <c r="AD17" i="31"/>
  <c r="EZ17" i="31"/>
  <c r="FA17" i="31"/>
  <c r="FB17" i="31"/>
  <c r="FC17" i="31"/>
  <c r="FD17" i="31"/>
  <c r="FE17" i="31"/>
  <c r="FF17" i="31"/>
  <c r="FG17" i="31"/>
  <c r="FH17" i="31"/>
  <c r="FI17" i="31"/>
  <c r="A18" i="31"/>
  <c r="B18" i="31"/>
  <c r="D18" i="31"/>
  <c r="E18" i="31"/>
  <c r="F18" i="31"/>
  <c r="G18" i="31"/>
  <c r="H18" i="31"/>
  <c r="I18" i="31"/>
  <c r="J18" i="31"/>
  <c r="K18" i="31"/>
  <c r="L18" i="31"/>
  <c r="M18" i="31"/>
  <c r="N18" i="31"/>
  <c r="O18" i="31"/>
  <c r="P18" i="31"/>
  <c r="Q18" i="31"/>
  <c r="R18" i="31"/>
  <c r="S18" i="31"/>
  <c r="T18" i="31"/>
  <c r="U18" i="31"/>
  <c r="W18" i="31"/>
  <c r="X18" i="31"/>
  <c r="Y18" i="31"/>
  <c r="Z18" i="31"/>
  <c r="AA18" i="31"/>
  <c r="AB18" i="31"/>
  <c r="AC18" i="31"/>
  <c r="AD18" i="31"/>
  <c r="EZ18" i="31"/>
  <c r="FA18" i="31"/>
  <c r="FB18" i="31"/>
  <c r="FC18" i="31"/>
  <c r="FD18" i="31"/>
  <c r="FE18" i="31"/>
  <c r="FF18" i="31"/>
  <c r="FG18" i="31"/>
  <c r="FH18" i="31"/>
  <c r="FI18" i="31"/>
  <c r="A19" i="31"/>
  <c r="B19" i="31"/>
  <c r="D19" i="31"/>
  <c r="E19" i="31"/>
  <c r="F19" i="31"/>
  <c r="G19" i="31"/>
  <c r="H19" i="31"/>
  <c r="I19" i="31"/>
  <c r="J19" i="31"/>
  <c r="K19" i="31"/>
  <c r="L19" i="31"/>
  <c r="M19" i="31"/>
  <c r="N19" i="31"/>
  <c r="O19" i="31"/>
  <c r="P19" i="31"/>
  <c r="Q19" i="31"/>
  <c r="R19" i="31"/>
  <c r="S19" i="31"/>
  <c r="T19" i="31"/>
  <c r="U19" i="31"/>
  <c r="W19" i="31"/>
  <c r="X19" i="31"/>
  <c r="Y19" i="31"/>
  <c r="Z19" i="31"/>
  <c r="AA19" i="31"/>
  <c r="AB19" i="31"/>
  <c r="AC19" i="31"/>
  <c r="AD19" i="31"/>
  <c r="EZ19" i="31"/>
  <c r="FA19" i="31"/>
  <c r="FB19" i="31"/>
  <c r="FC19" i="31"/>
  <c r="FD19" i="31"/>
  <c r="FE19" i="31"/>
  <c r="FF19" i="31"/>
  <c r="FG19" i="31"/>
  <c r="FH19" i="31"/>
  <c r="FI19" i="31"/>
  <c r="A20" i="31"/>
  <c r="B20" i="31"/>
  <c r="D20" i="31"/>
  <c r="E20" i="31"/>
  <c r="F20" i="31"/>
  <c r="G20" i="31"/>
  <c r="H20" i="31"/>
  <c r="I20" i="31"/>
  <c r="J20" i="31"/>
  <c r="K20" i="31"/>
  <c r="L20" i="31"/>
  <c r="M20" i="31"/>
  <c r="N20" i="31"/>
  <c r="O20" i="31"/>
  <c r="P20" i="31"/>
  <c r="Q20" i="31"/>
  <c r="R20" i="31"/>
  <c r="S20" i="31"/>
  <c r="T20" i="31"/>
  <c r="U20" i="31"/>
  <c r="W20" i="31"/>
  <c r="X20" i="31"/>
  <c r="Y20" i="31"/>
  <c r="Z20" i="31"/>
  <c r="AA20" i="31"/>
  <c r="AB20" i="31"/>
  <c r="AC20" i="31"/>
  <c r="AD20" i="31"/>
  <c r="EZ20" i="31"/>
  <c r="FA20" i="31"/>
  <c r="FB20" i="31"/>
  <c r="FC20" i="31"/>
  <c r="FD20" i="31"/>
  <c r="FE20" i="31"/>
  <c r="FF20" i="31"/>
  <c r="FG20" i="31"/>
  <c r="FH20" i="31"/>
  <c r="FI20" i="31"/>
  <c r="A21" i="31"/>
  <c r="B21" i="31"/>
  <c r="D21" i="31"/>
  <c r="E21" i="31"/>
  <c r="F21" i="31"/>
  <c r="G21" i="31"/>
  <c r="H21" i="31"/>
  <c r="I21" i="31"/>
  <c r="J21" i="31"/>
  <c r="K21" i="31"/>
  <c r="L21" i="31"/>
  <c r="M21" i="31"/>
  <c r="N21" i="31"/>
  <c r="O21" i="31"/>
  <c r="P21" i="31"/>
  <c r="Q21" i="31"/>
  <c r="R21" i="31"/>
  <c r="S21" i="31"/>
  <c r="T21" i="31"/>
  <c r="U21" i="31"/>
  <c r="W21" i="31"/>
  <c r="X21" i="31"/>
  <c r="Y21" i="31"/>
  <c r="Z21" i="31"/>
  <c r="AA21" i="31"/>
  <c r="AB21" i="31"/>
  <c r="AC21" i="31"/>
  <c r="AD21" i="31"/>
  <c r="EZ21" i="31"/>
  <c r="FA21" i="31"/>
  <c r="FB21" i="31"/>
  <c r="FC21" i="31"/>
  <c r="FD21" i="31"/>
  <c r="FE21" i="31"/>
  <c r="FF21" i="31"/>
  <c r="FG21" i="31"/>
  <c r="FH21" i="31"/>
  <c r="FI21" i="31"/>
  <c r="FL21" i="31"/>
  <c r="A22" i="31"/>
  <c r="B22" i="31"/>
  <c r="D22" i="31"/>
  <c r="E22" i="31"/>
  <c r="F22" i="31"/>
  <c r="G22" i="31"/>
  <c r="H22" i="31"/>
  <c r="I22" i="31"/>
  <c r="J22" i="31"/>
  <c r="K22" i="31"/>
  <c r="L22" i="31"/>
  <c r="M22" i="31"/>
  <c r="N22" i="31"/>
  <c r="O22" i="31"/>
  <c r="P22" i="31"/>
  <c r="Q22" i="31"/>
  <c r="R22" i="31"/>
  <c r="S22" i="31"/>
  <c r="T22" i="31"/>
  <c r="U22" i="31"/>
  <c r="W22" i="31"/>
  <c r="X22" i="31"/>
  <c r="Y22" i="31"/>
  <c r="Z22" i="31"/>
  <c r="AA22" i="31"/>
  <c r="AB22" i="31"/>
  <c r="AC22" i="31"/>
  <c r="AD22" i="31"/>
  <c r="EZ22" i="31"/>
  <c r="FA22" i="31"/>
  <c r="FB22" i="31"/>
  <c r="FC22" i="31"/>
  <c r="FD22" i="31"/>
  <c r="FE22" i="31"/>
  <c r="FF22" i="31"/>
  <c r="FG22" i="31"/>
  <c r="FH22" i="31"/>
  <c r="FI22" i="31"/>
  <c r="FL22" i="31"/>
  <c r="A23" i="31"/>
  <c r="B23" i="31"/>
  <c r="D23" i="31"/>
  <c r="E23" i="31"/>
  <c r="F23" i="31"/>
  <c r="G23" i="31"/>
  <c r="H23" i="31"/>
  <c r="I23" i="31"/>
  <c r="J23" i="31"/>
  <c r="K23" i="31"/>
  <c r="L23" i="31"/>
  <c r="M23" i="31"/>
  <c r="N23" i="31"/>
  <c r="O23" i="31"/>
  <c r="P23" i="31"/>
  <c r="Q23" i="31"/>
  <c r="R23" i="31"/>
  <c r="S23" i="31"/>
  <c r="T23" i="31"/>
  <c r="U23" i="31"/>
  <c r="W23" i="31"/>
  <c r="X23" i="31"/>
  <c r="Y23" i="31"/>
  <c r="Z23" i="31"/>
  <c r="AA23" i="31"/>
  <c r="AB23" i="31"/>
  <c r="AC23" i="31"/>
  <c r="AD23" i="31"/>
  <c r="EZ23" i="31"/>
  <c r="FA23" i="31"/>
  <c r="FB23" i="31"/>
  <c r="FC23" i="31"/>
  <c r="FD23" i="31"/>
  <c r="FE23" i="31"/>
  <c r="FF23" i="31"/>
  <c r="FG23" i="31"/>
  <c r="FH23" i="31"/>
  <c r="FI23" i="31"/>
  <c r="A24" i="31"/>
  <c r="B24" i="31"/>
  <c r="D24" i="31"/>
  <c r="E24" i="31"/>
  <c r="F24" i="31"/>
  <c r="G24" i="31"/>
  <c r="H24" i="31"/>
  <c r="I24" i="31"/>
  <c r="J24" i="31"/>
  <c r="K24" i="31"/>
  <c r="L24" i="31"/>
  <c r="M24" i="31"/>
  <c r="N24" i="31"/>
  <c r="O24" i="31"/>
  <c r="P24" i="31"/>
  <c r="Q24" i="31"/>
  <c r="R24" i="31"/>
  <c r="S24" i="31"/>
  <c r="T24" i="31"/>
  <c r="U24" i="31"/>
  <c r="W24" i="31"/>
  <c r="X24" i="31"/>
  <c r="Y24" i="31"/>
  <c r="Z24" i="31"/>
  <c r="AA24" i="31"/>
  <c r="AB24" i="31"/>
  <c r="AC24" i="31"/>
  <c r="AD24" i="31"/>
  <c r="EZ24" i="31"/>
  <c r="FA24" i="31"/>
  <c r="FB24" i="31"/>
  <c r="FC24" i="31"/>
  <c r="FD24" i="31"/>
  <c r="FE24" i="31"/>
  <c r="FF24" i="31"/>
  <c r="FG24" i="31"/>
  <c r="FH24" i="31"/>
  <c r="FI24" i="31"/>
  <c r="A25" i="31"/>
  <c r="B25" i="31"/>
  <c r="D25" i="31"/>
  <c r="E25" i="31"/>
  <c r="F25" i="31"/>
  <c r="G25" i="31"/>
  <c r="H25" i="31"/>
  <c r="I25" i="31"/>
  <c r="J25" i="31"/>
  <c r="K25" i="31"/>
  <c r="L25" i="31"/>
  <c r="M25" i="31"/>
  <c r="N25" i="31"/>
  <c r="O25" i="31"/>
  <c r="P25" i="31"/>
  <c r="Q25" i="31"/>
  <c r="R25" i="31"/>
  <c r="S25" i="31"/>
  <c r="T25" i="31"/>
  <c r="U25" i="31"/>
  <c r="W25" i="31"/>
  <c r="X25" i="31"/>
  <c r="Y25" i="31"/>
  <c r="Z25" i="31"/>
  <c r="AA25" i="31"/>
  <c r="AB25" i="31"/>
  <c r="AC25" i="31"/>
  <c r="AD25" i="31"/>
  <c r="EZ25" i="31"/>
  <c r="FA25" i="31"/>
  <c r="FB25" i="31"/>
  <c r="FC25" i="31"/>
  <c r="FD25" i="31"/>
  <c r="FE25" i="31"/>
  <c r="FF25" i="31"/>
  <c r="FG25" i="31"/>
  <c r="FH25" i="31"/>
  <c r="FI25" i="31"/>
  <c r="FL25" i="31"/>
  <c r="A26" i="31"/>
  <c r="B26" i="31"/>
  <c r="D26" i="31"/>
  <c r="E26" i="31"/>
  <c r="F26" i="31"/>
  <c r="G26" i="31"/>
  <c r="H26" i="31"/>
  <c r="I26" i="31"/>
  <c r="J26" i="31"/>
  <c r="K26" i="31"/>
  <c r="L26" i="31"/>
  <c r="M26" i="31"/>
  <c r="N26" i="31"/>
  <c r="O26" i="31"/>
  <c r="P26" i="31"/>
  <c r="Q26" i="31"/>
  <c r="R26" i="31"/>
  <c r="S26" i="31"/>
  <c r="T26" i="31"/>
  <c r="U26" i="31"/>
  <c r="W26" i="31"/>
  <c r="X26" i="31"/>
  <c r="Y26" i="31"/>
  <c r="Z26" i="31"/>
  <c r="AA26" i="31"/>
  <c r="AB26" i="31"/>
  <c r="AC26" i="31"/>
  <c r="AD26" i="31"/>
  <c r="EZ26" i="31"/>
  <c r="FA26" i="31"/>
  <c r="FB26" i="31"/>
  <c r="FC26" i="31"/>
  <c r="FD26" i="31"/>
  <c r="FE26" i="31"/>
  <c r="FF26" i="31"/>
  <c r="FG26" i="31"/>
  <c r="FH26" i="31"/>
  <c r="FI26" i="31"/>
  <c r="A27" i="31"/>
  <c r="B27" i="31"/>
  <c r="D27" i="31"/>
  <c r="E27" i="31"/>
  <c r="F27" i="31"/>
  <c r="G27" i="31"/>
  <c r="H27" i="31"/>
  <c r="I27" i="31"/>
  <c r="J27" i="31"/>
  <c r="K27" i="31"/>
  <c r="L27" i="31"/>
  <c r="M27" i="31"/>
  <c r="N27" i="31"/>
  <c r="O27" i="31"/>
  <c r="P27" i="31"/>
  <c r="Q27" i="31"/>
  <c r="R27" i="31"/>
  <c r="S27" i="31"/>
  <c r="T27" i="31"/>
  <c r="U27" i="31"/>
  <c r="W27" i="31"/>
  <c r="X27" i="31"/>
  <c r="Y27" i="31"/>
  <c r="Z27" i="31"/>
  <c r="AA27" i="31"/>
  <c r="AB27" i="31"/>
  <c r="AC27" i="31"/>
  <c r="AD27" i="31"/>
  <c r="EZ27" i="31"/>
  <c r="FA27" i="31"/>
  <c r="FB27" i="31"/>
  <c r="FC27" i="31"/>
  <c r="FD27" i="31"/>
  <c r="FE27" i="31"/>
  <c r="FF27" i="31"/>
  <c r="FG27" i="31"/>
  <c r="FH27" i="31"/>
  <c r="FI27" i="31"/>
  <c r="FL27" i="31"/>
  <c r="A28" i="31"/>
  <c r="B28" i="31"/>
  <c r="D28" i="31"/>
  <c r="E28" i="31"/>
  <c r="F28" i="31"/>
  <c r="G28" i="31"/>
  <c r="H28" i="31"/>
  <c r="I28" i="31"/>
  <c r="J28" i="31"/>
  <c r="K28" i="31"/>
  <c r="L28" i="31"/>
  <c r="M28" i="31"/>
  <c r="N28" i="31"/>
  <c r="O28" i="31"/>
  <c r="P28" i="31"/>
  <c r="Q28" i="31"/>
  <c r="R28" i="31"/>
  <c r="S28" i="31"/>
  <c r="T28" i="31"/>
  <c r="U28" i="31"/>
  <c r="W28" i="31"/>
  <c r="X28" i="31"/>
  <c r="Y28" i="31"/>
  <c r="Z28" i="31"/>
  <c r="AA28" i="31"/>
  <c r="AB28" i="31"/>
  <c r="AC28" i="31"/>
  <c r="AD28" i="31"/>
  <c r="EZ28" i="31"/>
  <c r="FA28" i="31"/>
  <c r="FB28" i="31"/>
  <c r="FC28" i="31"/>
  <c r="FD28" i="31"/>
  <c r="FE28" i="31"/>
  <c r="FF28" i="31"/>
  <c r="FG28" i="31"/>
  <c r="FH28" i="31"/>
  <c r="FI28" i="31"/>
  <c r="A29" i="31"/>
  <c r="B29" i="31"/>
  <c r="D29" i="31"/>
  <c r="E29" i="31"/>
  <c r="F29" i="31"/>
  <c r="G29" i="31"/>
  <c r="H29" i="31"/>
  <c r="I29" i="31"/>
  <c r="J29" i="31"/>
  <c r="K29" i="31"/>
  <c r="L29" i="31"/>
  <c r="M29" i="31"/>
  <c r="N29" i="31"/>
  <c r="O29" i="31"/>
  <c r="P29" i="31"/>
  <c r="Q29" i="31"/>
  <c r="R29" i="31"/>
  <c r="S29" i="31"/>
  <c r="T29" i="31"/>
  <c r="U29" i="31"/>
  <c r="W29" i="31"/>
  <c r="X29" i="31"/>
  <c r="Y29" i="31"/>
  <c r="Z29" i="31"/>
  <c r="AA29" i="31"/>
  <c r="AB29" i="31"/>
  <c r="AC29" i="31"/>
  <c r="AD29" i="31"/>
  <c r="EZ29" i="31"/>
  <c r="FA29" i="31"/>
  <c r="FB29" i="31"/>
  <c r="FC29" i="31"/>
  <c r="FD29" i="31"/>
  <c r="FE29" i="31"/>
  <c r="FF29" i="31"/>
  <c r="FG29" i="31"/>
  <c r="FH29" i="31"/>
  <c r="FI29" i="31"/>
  <c r="FL29" i="31"/>
  <c r="A30" i="31"/>
  <c r="B30" i="31"/>
  <c r="D30" i="31"/>
  <c r="E30" i="31"/>
  <c r="F30" i="31"/>
  <c r="G30" i="31"/>
  <c r="H30" i="31"/>
  <c r="I30" i="31"/>
  <c r="J30" i="31"/>
  <c r="K30" i="31"/>
  <c r="L30" i="31"/>
  <c r="M30" i="31"/>
  <c r="N30" i="31"/>
  <c r="O30" i="31"/>
  <c r="P30" i="31"/>
  <c r="Q30" i="31"/>
  <c r="R30" i="31"/>
  <c r="S30" i="31"/>
  <c r="T30" i="31"/>
  <c r="U30" i="31"/>
  <c r="W30" i="31"/>
  <c r="X30" i="31"/>
  <c r="Y30" i="31"/>
  <c r="Z30" i="31"/>
  <c r="AA30" i="31"/>
  <c r="AB30" i="31"/>
  <c r="AC30" i="31"/>
  <c r="AD30" i="31"/>
  <c r="EZ30" i="31"/>
  <c r="FA30" i="31"/>
  <c r="FB30" i="31"/>
  <c r="FC30" i="31"/>
  <c r="FD30" i="31"/>
  <c r="FE30" i="31"/>
  <c r="FF30" i="31"/>
  <c r="FG30" i="31"/>
  <c r="FH30" i="31"/>
  <c r="FI30" i="31"/>
  <c r="FL30" i="31"/>
  <c r="A31" i="31"/>
  <c r="B31" i="31"/>
  <c r="D31" i="31"/>
  <c r="E31" i="31"/>
  <c r="F31" i="31"/>
  <c r="G31" i="31"/>
  <c r="H31" i="31"/>
  <c r="I31" i="31"/>
  <c r="J31" i="31"/>
  <c r="K31" i="31"/>
  <c r="L31" i="31"/>
  <c r="M31" i="31"/>
  <c r="N31" i="31"/>
  <c r="O31" i="31"/>
  <c r="P31" i="31"/>
  <c r="Q31" i="31"/>
  <c r="R31" i="31"/>
  <c r="S31" i="31"/>
  <c r="T31" i="31"/>
  <c r="U31" i="31"/>
  <c r="W31" i="31"/>
  <c r="X31" i="31"/>
  <c r="Y31" i="31"/>
  <c r="Z31" i="31"/>
  <c r="AA31" i="31"/>
  <c r="AB31" i="31"/>
  <c r="AC31" i="31"/>
  <c r="AD31" i="31"/>
  <c r="EZ31" i="31"/>
  <c r="FA31" i="31"/>
  <c r="FB31" i="31"/>
  <c r="FC31" i="31"/>
  <c r="FD31" i="31"/>
  <c r="FE31" i="31"/>
  <c r="FF31" i="31"/>
  <c r="FG31" i="31"/>
  <c r="FH31" i="31"/>
  <c r="FI31" i="31"/>
  <c r="A32" i="31"/>
  <c r="B32" i="31"/>
  <c r="D32" i="31"/>
  <c r="E32" i="31"/>
  <c r="F32" i="31"/>
  <c r="G32" i="31"/>
  <c r="H32" i="31"/>
  <c r="I32" i="31"/>
  <c r="J32" i="31"/>
  <c r="K32" i="31"/>
  <c r="L32" i="31"/>
  <c r="M32" i="31"/>
  <c r="N32" i="31"/>
  <c r="O32" i="31"/>
  <c r="P32" i="31"/>
  <c r="Q32" i="31"/>
  <c r="R32" i="31"/>
  <c r="S32" i="31"/>
  <c r="T32" i="31"/>
  <c r="U32" i="31"/>
  <c r="W32" i="31"/>
  <c r="X32" i="31"/>
  <c r="Y32" i="31"/>
  <c r="Z32" i="31"/>
  <c r="AA32" i="31"/>
  <c r="AB32" i="31"/>
  <c r="AC32" i="31"/>
  <c r="AD32" i="31"/>
  <c r="EZ32" i="31"/>
  <c r="FA32" i="31"/>
  <c r="FB32" i="31"/>
  <c r="FC32" i="31"/>
  <c r="FD32" i="31"/>
  <c r="FE32" i="31"/>
  <c r="FF32" i="31"/>
  <c r="FG32" i="31"/>
  <c r="FH32" i="31"/>
  <c r="FI32" i="31"/>
  <c r="A33" i="31"/>
  <c r="B33" i="31"/>
  <c r="D33" i="31"/>
  <c r="E33" i="31"/>
  <c r="F33" i="31"/>
  <c r="G33" i="31"/>
  <c r="H33" i="31"/>
  <c r="I33" i="31"/>
  <c r="J33" i="31"/>
  <c r="K33" i="31"/>
  <c r="L33" i="31"/>
  <c r="M33" i="31"/>
  <c r="N33" i="31"/>
  <c r="O33" i="31"/>
  <c r="P33" i="31"/>
  <c r="Q33" i="31"/>
  <c r="R33" i="31"/>
  <c r="S33" i="31"/>
  <c r="T33" i="31"/>
  <c r="U33" i="31"/>
  <c r="W33" i="31"/>
  <c r="X33" i="31"/>
  <c r="Y33" i="31"/>
  <c r="Z33" i="31"/>
  <c r="AA33" i="31"/>
  <c r="AB33" i="31"/>
  <c r="AC33" i="31"/>
  <c r="AD33" i="31"/>
  <c r="EZ33" i="31"/>
  <c r="FA33" i="31"/>
  <c r="FB33" i="31"/>
  <c r="FC33" i="31"/>
  <c r="FD33" i="31"/>
  <c r="FE33" i="31"/>
  <c r="FF33" i="31"/>
  <c r="FG33" i="31"/>
  <c r="FH33" i="31"/>
  <c r="FI33" i="31"/>
  <c r="FL33" i="31"/>
  <c r="A34" i="31"/>
  <c r="B34" i="31"/>
  <c r="D34" i="31"/>
  <c r="E34" i="31"/>
  <c r="F34" i="31"/>
  <c r="G34" i="31"/>
  <c r="H34" i="31"/>
  <c r="I34" i="31"/>
  <c r="J34" i="31"/>
  <c r="K34" i="31"/>
  <c r="L34" i="31"/>
  <c r="M34" i="31"/>
  <c r="N34" i="31"/>
  <c r="O34" i="31"/>
  <c r="P34" i="31"/>
  <c r="Q34" i="31"/>
  <c r="R34" i="31"/>
  <c r="S34" i="31"/>
  <c r="T34" i="31"/>
  <c r="U34" i="31"/>
  <c r="W34" i="31"/>
  <c r="X34" i="31"/>
  <c r="Y34" i="31"/>
  <c r="Z34" i="31"/>
  <c r="AA34" i="31"/>
  <c r="AB34" i="31"/>
  <c r="AC34" i="31"/>
  <c r="AD34" i="31"/>
  <c r="EZ34" i="31"/>
  <c r="FA34" i="31"/>
  <c r="FB34" i="31"/>
  <c r="FC34" i="31"/>
  <c r="FD34" i="31"/>
  <c r="FE34" i="31"/>
  <c r="FF34" i="31"/>
  <c r="FG34" i="31"/>
  <c r="FH34" i="31"/>
  <c r="FI34" i="31"/>
  <c r="FL34" i="31"/>
  <c r="A35" i="31"/>
  <c r="B35" i="31"/>
  <c r="D35" i="31"/>
  <c r="E35" i="31"/>
  <c r="F35" i="31"/>
  <c r="G35" i="31"/>
  <c r="H35" i="31"/>
  <c r="I35" i="31"/>
  <c r="J35" i="31"/>
  <c r="K35" i="31"/>
  <c r="L35" i="31"/>
  <c r="M35" i="31"/>
  <c r="N35" i="31"/>
  <c r="O35" i="31"/>
  <c r="P35" i="31"/>
  <c r="Q35" i="31"/>
  <c r="R35" i="31"/>
  <c r="S35" i="31"/>
  <c r="T35" i="31"/>
  <c r="U35" i="31"/>
  <c r="W35" i="31"/>
  <c r="X35" i="31"/>
  <c r="Y35" i="31"/>
  <c r="Z35" i="31"/>
  <c r="AA35" i="31"/>
  <c r="AB35" i="31"/>
  <c r="AC35" i="31"/>
  <c r="AD35" i="31"/>
  <c r="EZ35" i="31"/>
  <c r="FA35" i="31"/>
  <c r="FB35" i="31"/>
  <c r="FC35" i="31"/>
  <c r="FD35" i="31"/>
  <c r="FE35" i="31"/>
  <c r="FF35" i="31"/>
  <c r="FG35" i="31"/>
  <c r="FH35" i="31"/>
  <c r="FI35" i="31"/>
  <c r="FL35" i="31"/>
  <c r="A36" i="31"/>
  <c r="B36" i="31"/>
  <c r="D36" i="31"/>
  <c r="E36" i="31"/>
  <c r="F36" i="31"/>
  <c r="G36" i="31"/>
  <c r="H36" i="31"/>
  <c r="I36" i="31"/>
  <c r="J36" i="31"/>
  <c r="K36" i="31"/>
  <c r="L36" i="31"/>
  <c r="M36" i="31"/>
  <c r="N36" i="31"/>
  <c r="O36" i="31"/>
  <c r="P36" i="31"/>
  <c r="Q36" i="31"/>
  <c r="R36" i="31"/>
  <c r="S36" i="31"/>
  <c r="T36" i="31"/>
  <c r="U36" i="31"/>
  <c r="W36" i="31"/>
  <c r="X36" i="31"/>
  <c r="Y36" i="31"/>
  <c r="Z36" i="31"/>
  <c r="AA36" i="31"/>
  <c r="AB36" i="31"/>
  <c r="AC36" i="31"/>
  <c r="AD36" i="31"/>
  <c r="EZ36" i="31"/>
  <c r="FA36" i="31"/>
  <c r="FB36" i="31"/>
  <c r="FC36" i="31"/>
  <c r="FD36" i="31"/>
  <c r="FE36" i="31"/>
  <c r="FF36" i="31"/>
  <c r="FG36" i="31"/>
  <c r="FH36" i="31"/>
  <c r="FI36" i="31"/>
  <c r="FL36" i="31"/>
  <c r="A37" i="31"/>
  <c r="B37" i="31"/>
  <c r="D37" i="31"/>
  <c r="E37" i="31"/>
  <c r="F37" i="31"/>
  <c r="G37" i="31"/>
  <c r="H37" i="31"/>
  <c r="I37" i="31"/>
  <c r="J37" i="31"/>
  <c r="K37" i="31"/>
  <c r="L37" i="31"/>
  <c r="M37" i="31"/>
  <c r="N37" i="31"/>
  <c r="O37" i="31"/>
  <c r="P37" i="31"/>
  <c r="Q37" i="31"/>
  <c r="R37" i="31"/>
  <c r="S37" i="31"/>
  <c r="T37" i="31"/>
  <c r="U37" i="31"/>
  <c r="W37" i="31"/>
  <c r="X37" i="31"/>
  <c r="Y37" i="31"/>
  <c r="Z37" i="31"/>
  <c r="AA37" i="31"/>
  <c r="AB37" i="31"/>
  <c r="AC37" i="31"/>
  <c r="AD37" i="31"/>
  <c r="EZ37" i="31"/>
  <c r="FA37" i="31"/>
  <c r="FB37" i="31"/>
  <c r="FC37" i="31"/>
  <c r="FD37" i="31"/>
  <c r="FE37" i="31"/>
  <c r="FF37" i="31"/>
  <c r="FG37" i="31"/>
  <c r="FH37" i="31"/>
  <c r="FI37" i="31"/>
  <c r="A38" i="31"/>
  <c r="B38" i="31"/>
  <c r="D38" i="31"/>
  <c r="E38" i="31"/>
  <c r="F38" i="31"/>
  <c r="G38" i="31"/>
  <c r="H38" i="31"/>
  <c r="I38" i="31"/>
  <c r="J38" i="31"/>
  <c r="K38" i="31"/>
  <c r="L38" i="31"/>
  <c r="M38" i="31"/>
  <c r="N38" i="31"/>
  <c r="O38" i="31"/>
  <c r="P38" i="31"/>
  <c r="Q38" i="31"/>
  <c r="R38" i="31"/>
  <c r="S38" i="31"/>
  <c r="T38" i="31"/>
  <c r="U38" i="31"/>
  <c r="W38" i="31"/>
  <c r="X38" i="31"/>
  <c r="Y38" i="31"/>
  <c r="Z38" i="31"/>
  <c r="AA38" i="31"/>
  <c r="AB38" i="31"/>
  <c r="AC38" i="31"/>
  <c r="AD38" i="31"/>
  <c r="EZ38" i="31"/>
  <c r="FA38" i="31"/>
  <c r="FB38" i="31"/>
  <c r="FC38" i="31"/>
  <c r="FD38" i="31"/>
  <c r="FE38" i="31"/>
  <c r="FF38" i="31"/>
  <c r="FG38" i="31"/>
  <c r="FH38" i="31"/>
  <c r="FI38" i="31"/>
  <c r="A39" i="31"/>
  <c r="B39" i="31"/>
  <c r="D39" i="31"/>
  <c r="E39" i="31"/>
  <c r="F39" i="31"/>
  <c r="G39" i="31"/>
  <c r="H39" i="31"/>
  <c r="I39" i="31"/>
  <c r="J39" i="31"/>
  <c r="K39" i="31"/>
  <c r="L39" i="31"/>
  <c r="M39" i="31"/>
  <c r="N39" i="31"/>
  <c r="O39" i="31"/>
  <c r="P39" i="31"/>
  <c r="Q39" i="31"/>
  <c r="R39" i="31"/>
  <c r="S39" i="31"/>
  <c r="T39" i="31"/>
  <c r="U39" i="31"/>
  <c r="W39" i="31"/>
  <c r="X39" i="31"/>
  <c r="Y39" i="31"/>
  <c r="Z39" i="31"/>
  <c r="AA39" i="31"/>
  <c r="AB39" i="31"/>
  <c r="AC39" i="31"/>
  <c r="AD39" i="31"/>
  <c r="EZ39" i="31"/>
  <c r="FA39" i="31"/>
  <c r="FB39" i="31"/>
  <c r="FC39" i="31"/>
  <c r="FD39" i="31"/>
  <c r="FE39" i="31"/>
  <c r="FF39" i="31"/>
  <c r="FG39" i="31"/>
  <c r="FH39" i="31"/>
  <c r="FI39" i="31"/>
  <c r="FL39" i="31"/>
  <c r="A40" i="31"/>
  <c r="B40" i="31"/>
  <c r="D40" i="31"/>
  <c r="E40" i="31"/>
  <c r="F40" i="31"/>
  <c r="G40" i="31"/>
  <c r="H40" i="31"/>
  <c r="I40" i="31"/>
  <c r="J40" i="31"/>
  <c r="K40" i="31"/>
  <c r="L40" i="31"/>
  <c r="M40" i="31"/>
  <c r="N40" i="31"/>
  <c r="O40" i="31"/>
  <c r="P40" i="31"/>
  <c r="Q40" i="31"/>
  <c r="R40" i="31"/>
  <c r="S40" i="31"/>
  <c r="T40" i="31"/>
  <c r="U40" i="31"/>
  <c r="W40" i="31"/>
  <c r="X40" i="31"/>
  <c r="Y40" i="31"/>
  <c r="Z40" i="31"/>
  <c r="AA40" i="31"/>
  <c r="AB40" i="31"/>
  <c r="AC40" i="31"/>
  <c r="AD40" i="31"/>
  <c r="EZ40" i="31"/>
  <c r="FA40" i="31"/>
  <c r="FB40" i="31"/>
  <c r="FC40" i="31"/>
  <c r="FD40" i="31"/>
  <c r="FE40" i="31"/>
  <c r="FF40" i="31"/>
  <c r="FG40" i="31"/>
  <c r="FH40" i="31"/>
  <c r="FI40" i="31"/>
  <c r="A41" i="31"/>
  <c r="B41" i="31"/>
  <c r="D41" i="31"/>
  <c r="E41" i="31"/>
  <c r="F41" i="31"/>
  <c r="G41" i="31"/>
  <c r="H41" i="31"/>
  <c r="I41" i="31"/>
  <c r="J41" i="31"/>
  <c r="K41" i="31"/>
  <c r="L41" i="31"/>
  <c r="M41" i="31"/>
  <c r="N41" i="31"/>
  <c r="O41" i="31"/>
  <c r="P41" i="31"/>
  <c r="Q41" i="31"/>
  <c r="R41" i="31"/>
  <c r="S41" i="31"/>
  <c r="T41" i="31"/>
  <c r="U41" i="31"/>
  <c r="W41" i="31"/>
  <c r="X41" i="31"/>
  <c r="Y41" i="31"/>
  <c r="Z41" i="31"/>
  <c r="AA41" i="31"/>
  <c r="AB41" i="31"/>
  <c r="AC41" i="31"/>
  <c r="AD41" i="31"/>
  <c r="EZ41" i="31"/>
  <c r="FA41" i="31"/>
  <c r="FB41" i="31"/>
  <c r="FC41" i="31"/>
  <c r="FD41" i="31"/>
  <c r="FE41" i="31"/>
  <c r="FF41" i="31"/>
  <c r="FG41" i="31"/>
  <c r="FH41" i="31"/>
  <c r="FI41" i="31"/>
  <c r="A42" i="31"/>
  <c r="B42" i="31"/>
  <c r="D42" i="31"/>
  <c r="E42" i="31"/>
  <c r="F42" i="31"/>
  <c r="G42" i="31"/>
  <c r="H42" i="31"/>
  <c r="I42" i="31"/>
  <c r="J42" i="31"/>
  <c r="K42" i="31"/>
  <c r="L42" i="31"/>
  <c r="M42" i="31"/>
  <c r="N42" i="31"/>
  <c r="O42" i="31"/>
  <c r="P42" i="31"/>
  <c r="Q42" i="31"/>
  <c r="R42" i="31"/>
  <c r="S42" i="31"/>
  <c r="T42" i="31"/>
  <c r="U42" i="31"/>
  <c r="W42" i="31"/>
  <c r="X42" i="31"/>
  <c r="Y42" i="31"/>
  <c r="Z42" i="31"/>
  <c r="AA42" i="31"/>
  <c r="AB42" i="31"/>
  <c r="AC42" i="31"/>
  <c r="AD42" i="31"/>
  <c r="EZ42" i="31"/>
  <c r="FA42" i="31"/>
  <c r="FB42" i="31"/>
  <c r="FC42" i="31"/>
  <c r="FD42" i="31"/>
  <c r="FE42" i="31"/>
  <c r="FF42" i="31"/>
  <c r="FG42" i="31"/>
  <c r="FH42" i="31"/>
  <c r="FI42" i="31"/>
  <c r="A43" i="31"/>
  <c r="B43" i="31"/>
  <c r="D43" i="31"/>
  <c r="E43" i="31"/>
  <c r="F43" i="31"/>
  <c r="G43" i="31"/>
  <c r="H43" i="31"/>
  <c r="I43" i="31"/>
  <c r="J43" i="31"/>
  <c r="K43" i="31"/>
  <c r="L43" i="31"/>
  <c r="M43" i="31"/>
  <c r="N43" i="31"/>
  <c r="O43" i="31"/>
  <c r="P43" i="31"/>
  <c r="Q43" i="31"/>
  <c r="R43" i="31"/>
  <c r="S43" i="31"/>
  <c r="T43" i="31"/>
  <c r="U43" i="31"/>
  <c r="W43" i="31"/>
  <c r="X43" i="31"/>
  <c r="Y43" i="31"/>
  <c r="Z43" i="31"/>
  <c r="AA43" i="31"/>
  <c r="AB43" i="31"/>
  <c r="AC43" i="31"/>
  <c r="AD43" i="31"/>
  <c r="EZ43" i="31"/>
  <c r="FA43" i="31"/>
  <c r="FB43" i="31"/>
  <c r="FC43" i="31"/>
  <c r="FD43" i="31"/>
  <c r="FE43" i="31"/>
  <c r="FF43" i="31"/>
  <c r="FG43" i="31"/>
  <c r="FH43" i="31"/>
  <c r="FI43" i="31"/>
  <c r="FL43" i="31"/>
  <c r="A44" i="31"/>
  <c r="B44" i="31"/>
  <c r="D44" i="31"/>
  <c r="E44" i="31"/>
  <c r="F44" i="31"/>
  <c r="G44" i="31"/>
  <c r="H44" i="31"/>
  <c r="I44" i="31"/>
  <c r="J44" i="31"/>
  <c r="K44" i="31"/>
  <c r="L44" i="31"/>
  <c r="M44" i="31"/>
  <c r="N44" i="31"/>
  <c r="O44" i="31"/>
  <c r="P44" i="31"/>
  <c r="Q44" i="31"/>
  <c r="R44" i="31"/>
  <c r="S44" i="31"/>
  <c r="T44" i="31"/>
  <c r="U44" i="31"/>
  <c r="W44" i="31"/>
  <c r="X44" i="31"/>
  <c r="Y44" i="31"/>
  <c r="Z44" i="31"/>
  <c r="AA44" i="31"/>
  <c r="AB44" i="31"/>
  <c r="AC44" i="31"/>
  <c r="AD44" i="31"/>
  <c r="EZ44" i="31"/>
  <c r="FA44" i="31"/>
  <c r="FB44" i="31"/>
  <c r="FC44" i="31"/>
  <c r="FD44" i="31"/>
  <c r="FE44" i="31"/>
  <c r="FF44" i="31"/>
  <c r="FG44" i="31"/>
  <c r="FH44" i="31"/>
  <c r="FI44" i="31"/>
  <c r="A45" i="31"/>
  <c r="B45" i="31"/>
  <c r="D45" i="31"/>
  <c r="E45" i="31"/>
  <c r="F45" i="31"/>
  <c r="G45" i="31"/>
  <c r="H45" i="31"/>
  <c r="I45" i="31"/>
  <c r="J45" i="31"/>
  <c r="K45" i="31"/>
  <c r="L45" i="31"/>
  <c r="M45" i="31"/>
  <c r="N45" i="31"/>
  <c r="O45" i="31"/>
  <c r="P45" i="31"/>
  <c r="Q45" i="31"/>
  <c r="R45" i="31"/>
  <c r="S45" i="31"/>
  <c r="T45" i="31"/>
  <c r="U45" i="31"/>
  <c r="W45" i="31"/>
  <c r="X45" i="31"/>
  <c r="Y45" i="31"/>
  <c r="Z45" i="31"/>
  <c r="AA45" i="31"/>
  <c r="AB45" i="31"/>
  <c r="AC45" i="31"/>
  <c r="AD45" i="31"/>
  <c r="EZ45" i="31"/>
  <c r="FA45" i="31"/>
  <c r="FB45" i="31"/>
  <c r="FC45" i="31"/>
  <c r="FD45" i="31"/>
  <c r="FE45" i="31"/>
  <c r="FF45" i="31"/>
  <c r="FG45" i="31"/>
  <c r="FH45" i="31"/>
  <c r="FI45" i="31"/>
  <c r="FL45" i="31"/>
  <c r="A46" i="31"/>
  <c r="B46" i="31"/>
  <c r="D46" i="31"/>
  <c r="E46" i="31"/>
  <c r="F46" i="31"/>
  <c r="G46" i="31"/>
  <c r="H46" i="31"/>
  <c r="I46" i="31"/>
  <c r="J46" i="31"/>
  <c r="K46" i="31"/>
  <c r="L46" i="31"/>
  <c r="M46" i="31"/>
  <c r="N46" i="31"/>
  <c r="O46" i="31"/>
  <c r="P46" i="31"/>
  <c r="Q46" i="31"/>
  <c r="R46" i="31"/>
  <c r="S46" i="31"/>
  <c r="T46" i="31"/>
  <c r="U46" i="31"/>
  <c r="W46" i="31"/>
  <c r="X46" i="31"/>
  <c r="Y46" i="31"/>
  <c r="Z46" i="31"/>
  <c r="AA46" i="31"/>
  <c r="AB46" i="31"/>
  <c r="AC46" i="31"/>
  <c r="AD46" i="31"/>
  <c r="EZ46" i="31"/>
  <c r="FA46" i="31"/>
  <c r="FB46" i="31"/>
  <c r="FC46" i="31"/>
  <c r="FD46" i="31"/>
  <c r="FE46" i="31"/>
  <c r="FF46" i="31"/>
  <c r="FG46" i="31"/>
  <c r="FH46" i="31"/>
  <c r="FI46" i="31"/>
  <c r="FL46" i="31"/>
  <c r="A47" i="31"/>
  <c r="B47" i="31"/>
  <c r="D47" i="31"/>
  <c r="E47" i="31"/>
  <c r="F47" i="31"/>
  <c r="G47" i="31"/>
  <c r="H47" i="31"/>
  <c r="I47" i="31"/>
  <c r="J47" i="31"/>
  <c r="K47" i="31"/>
  <c r="L47" i="31"/>
  <c r="M47" i="31"/>
  <c r="N47" i="31"/>
  <c r="O47" i="31"/>
  <c r="P47" i="31"/>
  <c r="Q47" i="31"/>
  <c r="R47" i="31"/>
  <c r="S47" i="31"/>
  <c r="T47" i="31"/>
  <c r="U47" i="31"/>
  <c r="W47" i="31"/>
  <c r="X47" i="31"/>
  <c r="Y47" i="31"/>
  <c r="Z47" i="31"/>
  <c r="AA47" i="31"/>
  <c r="AB47" i="31"/>
  <c r="AC47" i="31"/>
  <c r="AD47" i="31"/>
  <c r="EZ47" i="31"/>
  <c r="FA47" i="31"/>
  <c r="FB47" i="31"/>
  <c r="FC47" i="31"/>
  <c r="FD47" i="31"/>
  <c r="FE47" i="31"/>
  <c r="FF47" i="31"/>
  <c r="FG47" i="31"/>
  <c r="FH47" i="31"/>
  <c r="FI47" i="31"/>
  <c r="FL47" i="31"/>
  <c r="A48" i="31"/>
  <c r="B48" i="31"/>
  <c r="D48" i="31"/>
  <c r="E48" i="31"/>
  <c r="F48" i="31"/>
  <c r="G48" i="31"/>
  <c r="H48" i="31"/>
  <c r="I48" i="31"/>
  <c r="J48" i="31"/>
  <c r="K48" i="31"/>
  <c r="L48" i="31"/>
  <c r="M48" i="31"/>
  <c r="N48" i="31"/>
  <c r="O48" i="31"/>
  <c r="P48" i="31"/>
  <c r="Q48" i="31"/>
  <c r="R48" i="31"/>
  <c r="S48" i="31"/>
  <c r="T48" i="31"/>
  <c r="U48" i="31"/>
  <c r="W48" i="31"/>
  <c r="X48" i="31"/>
  <c r="Y48" i="31"/>
  <c r="Z48" i="31"/>
  <c r="AA48" i="31"/>
  <c r="AB48" i="31"/>
  <c r="AC48" i="31"/>
  <c r="AD48" i="31"/>
  <c r="EZ48" i="31"/>
  <c r="FA48" i="31"/>
  <c r="FB48" i="31"/>
  <c r="FC48" i="31"/>
  <c r="FD48" i="31"/>
  <c r="FE48" i="31"/>
  <c r="FF48" i="31"/>
  <c r="FG48" i="31"/>
  <c r="FH48" i="31"/>
  <c r="FI48" i="31"/>
  <c r="FL48" i="31"/>
  <c r="A49" i="31"/>
  <c r="B49" i="31"/>
  <c r="D49" i="31"/>
  <c r="E49" i="31"/>
  <c r="F49" i="31"/>
  <c r="G49" i="31"/>
  <c r="H49" i="31"/>
  <c r="I49" i="31"/>
  <c r="J49" i="31"/>
  <c r="K49" i="31"/>
  <c r="L49" i="31"/>
  <c r="M49" i="31"/>
  <c r="N49" i="31"/>
  <c r="O49" i="31"/>
  <c r="P49" i="31"/>
  <c r="Q49" i="31"/>
  <c r="R49" i="31"/>
  <c r="S49" i="31"/>
  <c r="T49" i="31"/>
  <c r="U49" i="31"/>
  <c r="W49" i="31"/>
  <c r="X49" i="31"/>
  <c r="Y49" i="31"/>
  <c r="Z49" i="31"/>
  <c r="AA49" i="31"/>
  <c r="AB49" i="31"/>
  <c r="AC49" i="31"/>
  <c r="AD49" i="31"/>
  <c r="EZ49" i="31"/>
  <c r="FA49" i="31"/>
  <c r="FB49" i="31"/>
  <c r="FC49" i="31"/>
  <c r="FD49" i="31"/>
  <c r="FE49" i="31"/>
  <c r="FF49" i="31"/>
  <c r="FG49" i="31"/>
  <c r="FH49" i="31"/>
  <c r="FI49" i="31"/>
  <c r="A50" i="31"/>
  <c r="B50" i="31"/>
  <c r="D50" i="31"/>
  <c r="E50" i="31"/>
  <c r="F50" i="31"/>
  <c r="G50" i="31"/>
  <c r="H50" i="31"/>
  <c r="I50" i="31"/>
  <c r="J50" i="31"/>
  <c r="K50" i="31"/>
  <c r="L50" i="31"/>
  <c r="M50" i="31"/>
  <c r="N50" i="31"/>
  <c r="O50" i="31"/>
  <c r="P50" i="31"/>
  <c r="Q50" i="31"/>
  <c r="R50" i="31"/>
  <c r="S50" i="31"/>
  <c r="T50" i="31"/>
  <c r="U50" i="31"/>
  <c r="W50" i="31"/>
  <c r="X50" i="31"/>
  <c r="Y50" i="31"/>
  <c r="Z50" i="31"/>
  <c r="AA50" i="31"/>
  <c r="AB50" i="31"/>
  <c r="AC50" i="31"/>
  <c r="AD50" i="31"/>
  <c r="EZ50" i="31"/>
  <c r="FA50" i="31"/>
  <c r="FB50" i="31"/>
  <c r="FC50" i="31"/>
  <c r="FD50" i="31"/>
  <c r="FE50" i="31"/>
  <c r="FF50" i="31"/>
  <c r="FG50" i="31"/>
  <c r="FH50" i="31"/>
  <c r="FI50" i="31"/>
  <c r="A51" i="31"/>
  <c r="B51" i="31"/>
  <c r="D51" i="31"/>
  <c r="E51" i="31"/>
  <c r="F51" i="31"/>
  <c r="G51" i="31"/>
  <c r="H51" i="31"/>
  <c r="I51" i="31"/>
  <c r="J51" i="31"/>
  <c r="K51" i="31"/>
  <c r="L51" i="31"/>
  <c r="M51" i="31"/>
  <c r="N51" i="31"/>
  <c r="O51" i="31"/>
  <c r="P51" i="31"/>
  <c r="Q51" i="31"/>
  <c r="R51" i="31"/>
  <c r="S51" i="31"/>
  <c r="T51" i="31"/>
  <c r="U51" i="31"/>
  <c r="W51" i="31"/>
  <c r="X51" i="31"/>
  <c r="Y51" i="31"/>
  <c r="Z51" i="31"/>
  <c r="AA51" i="31"/>
  <c r="AB51" i="31"/>
  <c r="AC51" i="31"/>
  <c r="AD51" i="31"/>
  <c r="EZ51" i="31"/>
  <c r="FA51" i="31"/>
  <c r="FB51" i="31"/>
  <c r="FC51" i="31"/>
  <c r="FD51" i="31"/>
  <c r="FE51" i="31"/>
  <c r="FF51" i="31"/>
  <c r="FG51" i="31"/>
  <c r="FH51" i="31"/>
  <c r="FI51" i="31"/>
  <c r="FL51" i="31"/>
  <c r="A52" i="31"/>
  <c r="B52" i="31"/>
  <c r="D52" i="31"/>
  <c r="E52" i="31"/>
  <c r="F52" i="31"/>
  <c r="G52" i="31"/>
  <c r="H52" i="31"/>
  <c r="I52" i="31"/>
  <c r="J52" i="31"/>
  <c r="K52" i="31"/>
  <c r="L52" i="31"/>
  <c r="M52" i="31"/>
  <c r="N52" i="31"/>
  <c r="O52" i="31"/>
  <c r="P52" i="31"/>
  <c r="Q52" i="31"/>
  <c r="R52" i="31"/>
  <c r="S52" i="31"/>
  <c r="T52" i="31"/>
  <c r="U52" i="31"/>
  <c r="W52" i="31"/>
  <c r="X52" i="31"/>
  <c r="Y52" i="31"/>
  <c r="Z52" i="31"/>
  <c r="AA52" i="31"/>
  <c r="AB52" i="31"/>
  <c r="AC52" i="31"/>
  <c r="EZ52" i="31"/>
  <c r="FA52" i="31"/>
  <c r="FB52" i="31"/>
  <c r="FC52" i="31"/>
  <c r="FD52" i="31"/>
  <c r="FE52" i="31"/>
  <c r="FF52" i="31"/>
  <c r="FG52" i="31"/>
  <c r="FH52" i="31"/>
  <c r="FI52" i="31"/>
  <c r="FL52" i="31"/>
  <c r="A53" i="31"/>
  <c r="B53" i="31"/>
  <c r="D53" i="31"/>
  <c r="E53" i="31"/>
  <c r="F53" i="31"/>
  <c r="G53" i="31"/>
  <c r="H53" i="31"/>
  <c r="I53" i="31"/>
  <c r="J53" i="31"/>
  <c r="K53" i="31"/>
  <c r="L53" i="31"/>
  <c r="M53" i="31"/>
  <c r="N53" i="31"/>
  <c r="O53" i="31"/>
  <c r="P53" i="31"/>
  <c r="Q53" i="31"/>
  <c r="R53" i="31"/>
  <c r="S53" i="31"/>
  <c r="T53" i="31"/>
  <c r="U53" i="31"/>
  <c r="W53" i="31"/>
  <c r="X53" i="31"/>
  <c r="Y53" i="31"/>
  <c r="Z53" i="31"/>
  <c r="AA53" i="31"/>
  <c r="AB53" i="31"/>
  <c r="AC53" i="31"/>
  <c r="AD53" i="31"/>
  <c r="EZ53" i="31"/>
  <c r="FA53" i="31"/>
  <c r="FB53" i="31"/>
  <c r="FC53" i="31"/>
  <c r="FD53" i="31"/>
  <c r="FE53" i="31"/>
  <c r="FF53" i="31"/>
  <c r="FG53" i="31"/>
  <c r="FH53" i="31"/>
  <c r="FI53" i="31"/>
  <c r="A54" i="31"/>
  <c r="B54" i="31"/>
  <c r="D54" i="31"/>
  <c r="E54" i="31"/>
  <c r="F54" i="31"/>
  <c r="G54" i="31"/>
  <c r="H54" i="31"/>
  <c r="I54" i="31"/>
  <c r="J54" i="31"/>
  <c r="K54" i="31"/>
  <c r="L54" i="31"/>
  <c r="M54" i="31"/>
  <c r="N54" i="31"/>
  <c r="O54" i="31"/>
  <c r="P54" i="31"/>
  <c r="Q54" i="31"/>
  <c r="R54" i="31"/>
  <c r="S54" i="31"/>
  <c r="T54" i="31"/>
  <c r="U54" i="31"/>
  <c r="W54" i="31"/>
  <c r="X54" i="31"/>
  <c r="Y54" i="31"/>
  <c r="Z54" i="31"/>
  <c r="AA54" i="31"/>
  <c r="AB54" i="31"/>
  <c r="AC54" i="31"/>
  <c r="AD54" i="31"/>
  <c r="EZ54" i="31"/>
  <c r="FA54" i="31"/>
  <c r="FB54" i="31"/>
  <c r="FC54" i="31"/>
  <c r="FD54" i="31"/>
  <c r="FE54" i="31"/>
  <c r="FF54" i="31"/>
  <c r="FG54" i="31"/>
  <c r="FH54" i="31"/>
  <c r="FI54" i="31"/>
  <c r="A55" i="31"/>
  <c r="B55" i="31"/>
  <c r="D55" i="31"/>
  <c r="E55" i="31"/>
  <c r="F55" i="31"/>
  <c r="G55" i="31"/>
  <c r="H55" i="31"/>
  <c r="I55" i="31"/>
  <c r="J55" i="31"/>
  <c r="K55" i="31"/>
  <c r="L55" i="31"/>
  <c r="M55" i="31"/>
  <c r="N55" i="31"/>
  <c r="O55" i="31"/>
  <c r="P55" i="31"/>
  <c r="Q55" i="31"/>
  <c r="R55" i="31"/>
  <c r="S55" i="31"/>
  <c r="T55" i="31"/>
  <c r="U55" i="31"/>
  <c r="W55" i="31"/>
  <c r="X55" i="31"/>
  <c r="Y55" i="31"/>
  <c r="Z55" i="31"/>
  <c r="AA55" i="31"/>
  <c r="AB55" i="31"/>
  <c r="AC55" i="31"/>
  <c r="AD55" i="31"/>
  <c r="EZ55" i="31"/>
  <c r="FA55" i="31"/>
  <c r="FB55" i="31"/>
  <c r="FC55" i="31"/>
  <c r="FD55" i="31"/>
  <c r="FE55" i="31"/>
  <c r="FF55" i="31"/>
  <c r="FG55" i="31"/>
  <c r="FH55" i="31"/>
  <c r="FI55" i="31"/>
  <c r="FL55" i="31"/>
  <c r="A56" i="31"/>
  <c r="B56" i="31"/>
  <c r="D56" i="31"/>
  <c r="E56" i="31"/>
  <c r="F56" i="31"/>
  <c r="G56" i="31"/>
  <c r="H56" i="31"/>
  <c r="I56" i="31"/>
  <c r="J56" i="31"/>
  <c r="K56" i="31"/>
  <c r="L56" i="31"/>
  <c r="M56" i="31"/>
  <c r="N56" i="31"/>
  <c r="O56" i="31"/>
  <c r="P56" i="31"/>
  <c r="Q56" i="31"/>
  <c r="R56" i="31"/>
  <c r="S56" i="31"/>
  <c r="T56" i="31"/>
  <c r="U56" i="31"/>
  <c r="W56" i="31"/>
  <c r="X56" i="31"/>
  <c r="Y56" i="31"/>
  <c r="Z56" i="31"/>
  <c r="AA56" i="31"/>
  <c r="AB56" i="31"/>
  <c r="AC56" i="31"/>
  <c r="AD56" i="31"/>
  <c r="EZ56" i="31"/>
  <c r="FA56" i="31"/>
  <c r="FB56" i="31"/>
  <c r="FC56" i="31"/>
  <c r="FD56" i="31"/>
  <c r="FE56" i="31"/>
  <c r="FF56" i="31"/>
  <c r="FG56" i="31"/>
  <c r="FH56" i="31"/>
  <c r="FI56" i="31"/>
  <c r="FL56" i="31"/>
  <c r="A57" i="31"/>
  <c r="B57" i="31"/>
  <c r="D57" i="31"/>
  <c r="E57" i="31"/>
  <c r="F57" i="31"/>
  <c r="G57" i="31"/>
  <c r="H57" i="31"/>
  <c r="I57" i="31"/>
  <c r="J57" i="31"/>
  <c r="K57" i="31"/>
  <c r="L57" i="31"/>
  <c r="M57" i="31"/>
  <c r="N57" i="31"/>
  <c r="O57" i="31"/>
  <c r="P57" i="31"/>
  <c r="Q57" i="31"/>
  <c r="R57" i="31"/>
  <c r="S57" i="31"/>
  <c r="T57" i="31"/>
  <c r="U57" i="31"/>
  <c r="W57" i="31"/>
  <c r="X57" i="31"/>
  <c r="Y57" i="31"/>
  <c r="Z57" i="31"/>
  <c r="AA57" i="31"/>
  <c r="AB57" i="31"/>
  <c r="AC57" i="31"/>
  <c r="AD57" i="31"/>
  <c r="EZ57" i="31"/>
  <c r="FA57" i="31"/>
  <c r="FB57" i="31"/>
  <c r="FC57" i="31"/>
  <c r="FD57" i="31"/>
  <c r="FE57" i="31"/>
  <c r="FF57" i="31"/>
  <c r="FG57" i="31"/>
  <c r="FH57" i="31"/>
  <c r="FI57" i="31"/>
  <c r="A58" i="31"/>
  <c r="B58" i="31"/>
  <c r="D58" i="31"/>
  <c r="E58" i="31"/>
  <c r="F58" i="31"/>
  <c r="G58" i="31"/>
  <c r="H58" i="31"/>
  <c r="I58" i="31"/>
  <c r="J58" i="31"/>
  <c r="K58" i="31"/>
  <c r="L58" i="31"/>
  <c r="M58" i="31"/>
  <c r="N58" i="31"/>
  <c r="O58" i="31"/>
  <c r="P58" i="31"/>
  <c r="Q58" i="31"/>
  <c r="R58" i="31"/>
  <c r="S58" i="31"/>
  <c r="T58" i="31"/>
  <c r="U58" i="31"/>
  <c r="W58" i="31"/>
  <c r="X58" i="31"/>
  <c r="Y58" i="31"/>
  <c r="Z58" i="31"/>
  <c r="AA58" i="31"/>
  <c r="AB58" i="31"/>
  <c r="AC58" i="31"/>
  <c r="AD58" i="31"/>
  <c r="EZ58" i="31"/>
  <c r="FA58" i="31"/>
  <c r="FB58" i="31"/>
  <c r="FC58" i="31"/>
  <c r="FD58" i="31"/>
  <c r="FE58" i="31"/>
  <c r="FF58" i="31"/>
  <c r="FG58" i="31"/>
  <c r="FH58" i="31"/>
  <c r="FI58" i="31"/>
  <c r="FL58" i="31"/>
  <c r="A59" i="31"/>
  <c r="B59" i="31"/>
  <c r="D59" i="31"/>
  <c r="E59" i="31"/>
  <c r="F59" i="31"/>
  <c r="G59" i="31"/>
  <c r="H59" i="31"/>
  <c r="I59" i="31"/>
  <c r="J59" i="31"/>
  <c r="K59" i="31"/>
  <c r="L59" i="31"/>
  <c r="M59" i="31"/>
  <c r="N59" i="31"/>
  <c r="O59" i="31"/>
  <c r="P59" i="31"/>
  <c r="Q59" i="31"/>
  <c r="R59" i="31"/>
  <c r="S59" i="31"/>
  <c r="T59" i="31"/>
  <c r="U59" i="31"/>
  <c r="W59" i="31"/>
  <c r="X59" i="31"/>
  <c r="Y59" i="31"/>
  <c r="Z59" i="31"/>
  <c r="AA59" i="31"/>
  <c r="AB59" i="31"/>
  <c r="AC59" i="31"/>
  <c r="AD59" i="31"/>
  <c r="EZ59" i="31"/>
  <c r="FA59" i="31"/>
  <c r="FB59" i="31"/>
  <c r="FC59" i="31"/>
  <c r="FD59" i="31"/>
  <c r="FE59" i="31"/>
  <c r="FF59" i="31"/>
  <c r="FG59" i="31"/>
  <c r="FH59" i="31"/>
  <c r="FI59" i="31"/>
  <c r="FL59" i="31"/>
  <c r="A60" i="31"/>
  <c r="B60" i="31"/>
  <c r="D60" i="31"/>
  <c r="E60" i="31"/>
  <c r="F60" i="31"/>
  <c r="G60" i="31"/>
  <c r="H60" i="31"/>
  <c r="I60" i="31"/>
  <c r="J60" i="31"/>
  <c r="K60" i="31"/>
  <c r="L60" i="31"/>
  <c r="M60" i="31"/>
  <c r="N60" i="31"/>
  <c r="O60" i="31"/>
  <c r="P60" i="31"/>
  <c r="Q60" i="31"/>
  <c r="R60" i="31"/>
  <c r="S60" i="31"/>
  <c r="T60" i="31"/>
  <c r="U60" i="31"/>
  <c r="W60" i="31"/>
  <c r="X60" i="31"/>
  <c r="Y60" i="31"/>
  <c r="Z60" i="31"/>
  <c r="AA60" i="31"/>
  <c r="AB60" i="31"/>
  <c r="AC60" i="31"/>
  <c r="AD60" i="31"/>
  <c r="EZ60" i="31"/>
  <c r="FA60" i="31"/>
  <c r="FB60" i="31"/>
  <c r="FC60" i="31"/>
  <c r="FD60" i="31"/>
  <c r="FE60" i="31"/>
  <c r="FF60" i="31"/>
  <c r="FG60" i="31"/>
  <c r="FH60" i="31"/>
  <c r="FI60" i="31"/>
  <c r="A61" i="31"/>
  <c r="B61" i="31"/>
  <c r="D61" i="31"/>
  <c r="E61" i="31"/>
  <c r="F61" i="31"/>
  <c r="G61" i="31"/>
  <c r="H61" i="31"/>
  <c r="I61" i="31"/>
  <c r="J61" i="31"/>
  <c r="K61" i="31"/>
  <c r="L61" i="31"/>
  <c r="M61" i="31"/>
  <c r="N61" i="31"/>
  <c r="O61" i="31"/>
  <c r="P61" i="31"/>
  <c r="Q61" i="31"/>
  <c r="R61" i="31"/>
  <c r="S61" i="31"/>
  <c r="T61" i="31"/>
  <c r="U61" i="31"/>
  <c r="W61" i="31"/>
  <c r="X61" i="31"/>
  <c r="Y61" i="31"/>
  <c r="Z61" i="31"/>
  <c r="AA61" i="31"/>
  <c r="AB61" i="31"/>
  <c r="AC61" i="31"/>
  <c r="AD61" i="31"/>
  <c r="EZ61" i="31"/>
  <c r="FA61" i="31"/>
  <c r="FB61" i="31"/>
  <c r="FC61" i="31"/>
  <c r="FD61" i="31"/>
  <c r="FE61" i="31"/>
  <c r="FF61" i="31"/>
  <c r="FG61" i="31"/>
  <c r="FH61" i="31"/>
  <c r="FI61" i="31"/>
  <c r="A62" i="31"/>
  <c r="B62" i="31"/>
  <c r="D62" i="31"/>
  <c r="E62" i="31"/>
  <c r="F62" i="31"/>
  <c r="G62" i="31"/>
  <c r="H62" i="31"/>
  <c r="I62" i="31"/>
  <c r="J62" i="31"/>
  <c r="K62" i="31"/>
  <c r="L62" i="31"/>
  <c r="M62" i="31"/>
  <c r="N62" i="31"/>
  <c r="O62" i="31"/>
  <c r="P62" i="31"/>
  <c r="Q62" i="31"/>
  <c r="R62" i="31"/>
  <c r="S62" i="31"/>
  <c r="T62" i="31"/>
  <c r="U62" i="31"/>
  <c r="W62" i="31"/>
  <c r="X62" i="31"/>
  <c r="Y62" i="31"/>
  <c r="Z62" i="31"/>
  <c r="AA62" i="31"/>
  <c r="AB62" i="31"/>
  <c r="AC62" i="31"/>
  <c r="AD62" i="31"/>
  <c r="EZ62" i="31"/>
  <c r="FA62" i="31"/>
  <c r="FB62" i="31"/>
  <c r="FC62" i="31"/>
  <c r="FD62" i="31"/>
  <c r="FE62" i="31"/>
  <c r="FF62" i="31"/>
  <c r="FG62" i="31"/>
  <c r="FH62" i="31"/>
  <c r="FI62" i="31"/>
  <c r="FL62" i="31"/>
  <c r="A63" i="31"/>
  <c r="B63" i="31"/>
  <c r="D63" i="31"/>
  <c r="E63" i="31"/>
  <c r="F63" i="31"/>
  <c r="G63" i="31"/>
  <c r="H63" i="31"/>
  <c r="I63" i="31"/>
  <c r="J63" i="31"/>
  <c r="K63" i="31"/>
  <c r="L63" i="31"/>
  <c r="M63" i="31"/>
  <c r="N63" i="31"/>
  <c r="O63" i="31"/>
  <c r="P63" i="31"/>
  <c r="Q63" i="31"/>
  <c r="R63" i="31"/>
  <c r="S63" i="31"/>
  <c r="T63" i="31"/>
  <c r="U63" i="31"/>
  <c r="W63" i="31"/>
  <c r="X63" i="31"/>
  <c r="Y63" i="31"/>
  <c r="Z63" i="31"/>
  <c r="AA63" i="31"/>
  <c r="AB63" i="31"/>
  <c r="AC63" i="31"/>
  <c r="AD63" i="31"/>
  <c r="EZ63" i="31"/>
  <c r="FA63" i="31"/>
  <c r="FB63" i="31"/>
  <c r="FC63" i="31"/>
  <c r="FD63" i="31"/>
  <c r="FE63" i="31"/>
  <c r="FF63" i="31"/>
  <c r="FG63" i="31"/>
  <c r="FH63" i="31"/>
  <c r="FI63" i="31"/>
  <c r="A64" i="31"/>
  <c r="B64" i="31"/>
  <c r="D64" i="31"/>
  <c r="E64" i="31"/>
  <c r="F64" i="31"/>
  <c r="G64" i="31"/>
  <c r="H64" i="31"/>
  <c r="I64" i="31"/>
  <c r="J64" i="31"/>
  <c r="K64" i="31"/>
  <c r="L64" i="31"/>
  <c r="M64" i="31"/>
  <c r="N64" i="31"/>
  <c r="O64" i="31"/>
  <c r="P64" i="31"/>
  <c r="Q64" i="31"/>
  <c r="R64" i="31"/>
  <c r="S64" i="31"/>
  <c r="T64" i="31"/>
  <c r="U64" i="31"/>
  <c r="W64" i="31"/>
  <c r="X64" i="31"/>
  <c r="Y64" i="31"/>
  <c r="Z64" i="31"/>
  <c r="AA64" i="31"/>
  <c r="AB64" i="31"/>
  <c r="AC64" i="31"/>
  <c r="AD64" i="31"/>
  <c r="EZ64" i="31"/>
  <c r="FA64" i="31"/>
  <c r="FB64" i="31"/>
  <c r="FC64" i="31"/>
  <c r="FD64" i="31"/>
  <c r="FE64" i="31"/>
  <c r="FF64" i="31"/>
  <c r="FG64" i="31"/>
  <c r="FH64" i="31"/>
  <c r="FI64" i="31"/>
  <c r="FL64" i="31"/>
  <c r="A65" i="31"/>
  <c r="B65" i="31"/>
  <c r="D65" i="31"/>
  <c r="E65" i="31"/>
  <c r="F65" i="31"/>
  <c r="G65" i="31"/>
  <c r="H65" i="31"/>
  <c r="I65" i="31"/>
  <c r="J65" i="31"/>
  <c r="K65" i="31"/>
  <c r="L65" i="31"/>
  <c r="M65" i="31"/>
  <c r="N65" i="31"/>
  <c r="O65" i="31"/>
  <c r="P65" i="31"/>
  <c r="Q65" i="31"/>
  <c r="R65" i="31"/>
  <c r="S65" i="31"/>
  <c r="T65" i="31"/>
  <c r="U65" i="31"/>
  <c r="W65" i="31"/>
  <c r="X65" i="31"/>
  <c r="Y65" i="31"/>
  <c r="Z65" i="31"/>
  <c r="AA65" i="31"/>
  <c r="AB65" i="31"/>
  <c r="AC65" i="31"/>
  <c r="AD65" i="31"/>
  <c r="EZ65" i="31"/>
  <c r="FA65" i="31"/>
  <c r="FB65" i="31"/>
  <c r="FC65" i="31"/>
  <c r="FD65" i="31"/>
  <c r="FE65" i="31"/>
  <c r="FF65" i="31"/>
  <c r="FG65" i="31"/>
  <c r="FH65" i="31"/>
  <c r="FI65" i="31"/>
  <c r="FL65" i="31"/>
  <c r="A66" i="31"/>
  <c r="B66" i="31"/>
  <c r="D66" i="31"/>
  <c r="E66" i="31"/>
  <c r="F66" i="31"/>
  <c r="G66" i="31"/>
  <c r="H66" i="31"/>
  <c r="I66" i="31"/>
  <c r="J66" i="31"/>
  <c r="K66" i="31"/>
  <c r="L66" i="31"/>
  <c r="M66" i="31"/>
  <c r="N66" i="31"/>
  <c r="O66" i="31"/>
  <c r="P66" i="31"/>
  <c r="Q66" i="31"/>
  <c r="R66" i="31"/>
  <c r="S66" i="31"/>
  <c r="T66" i="31"/>
  <c r="U66" i="31"/>
  <c r="W66" i="31"/>
  <c r="X66" i="31"/>
  <c r="Y66" i="31"/>
  <c r="Z66" i="31"/>
  <c r="AA66" i="31"/>
  <c r="AB66" i="31"/>
  <c r="AC66" i="31"/>
  <c r="AD66" i="31"/>
  <c r="EZ66" i="31"/>
  <c r="FA66" i="31"/>
  <c r="FB66" i="31"/>
  <c r="FC66" i="31"/>
  <c r="FD66" i="31"/>
  <c r="FE66" i="31"/>
  <c r="FF66" i="31"/>
  <c r="FG66" i="31"/>
  <c r="FH66" i="31"/>
  <c r="FI66" i="31"/>
  <c r="FL66" i="31"/>
  <c r="A67" i="31"/>
  <c r="B67" i="31"/>
  <c r="D67" i="31"/>
  <c r="E67" i="31"/>
  <c r="F67" i="31"/>
  <c r="G67" i="31"/>
  <c r="H67" i="31"/>
  <c r="I67" i="31"/>
  <c r="J67" i="31"/>
  <c r="K67" i="31"/>
  <c r="L67" i="31"/>
  <c r="M67" i="31"/>
  <c r="N67" i="31"/>
  <c r="O67" i="31"/>
  <c r="P67" i="31"/>
  <c r="Q67" i="31"/>
  <c r="R67" i="31"/>
  <c r="S67" i="31"/>
  <c r="T67" i="31"/>
  <c r="U67" i="31"/>
  <c r="W67" i="31"/>
  <c r="X67" i="31"/>
  <c r="Y67" i="31"/>
  <c r="Z67" i="31"/>
  <c r="AA67" i="31"/>
  <c r="AB67" i="31"/>
  <c r="AC67" i="31"/>
  <c r="AD67" i="31"/>
  <c r="EZ67" i="31"/>
  <c r="FA67" i="31"/>
  <c r="FB67" i="31"/>
  <c r="FC67" i="31"/>
  <c r="FD67" i="31"/>
  <c r="FE67" i="31"/>
  <c r="FF67" i="31"/>
  <c r="FG67" i="31"/>
  <c r="FH67" i="31"/>
  <c r="FI67" i="31"/>
  <c r="FL67" i="31"/>
  <c r="A68" i="31"/>
  <c r="B68" i="31"/>
  <c r="D68" i="31"/>
  <c r="E68" i="31"/>
  <c r="F68" i="31"/>
  <c r="G68" i="31"/>
  <c r="H68" i="31"/>
  <c r="I68" i="31"/>
  <c r="J68" i="31"/>
  <c r="K68" i="31"/>
  <c r="L68" i="31"/>
  <c r="M68" i="31"/>
  <c r="N68" i="31"/>
  <c r="O68" i="31"/>
  <c r="P68" i="31"/>
  <c r="Q68" i="31"/>
  <c r="R68" i="31"/>
  <c r="S68" i="31"/>
  <c r="T68" i="31"/>
  <c r="U68" i="31"/>
  <c r="W68" i="31"/>
  <c r="X68" i="31"/>
  <c r="Y68" i="31"/>
  <c r="Z68" i="31"/>
  <c r="AA68" i="31"/>
  <c r="AB68" i="31"/>
  <c r="AC68" i="31"/>
  <c r="AD68" i="31"/>
  <c r="EZ68" i="31"/>
  <c r="FA68" i="31"/>
  <c r="FB68" i="31"/>
  <c r="FC68" i="31"/>
  <c r="FD68" i="31"/>
  <c r="FE68" i="31"/>
  <c r="FF68" i="31"/>
  <c r="FG68" i="31"/>
  <c r="FH68" i="31"/>
  <c r="FI68" i="31"/>
  <c r="A69" i="31"/>
  <c r="B69" i="31"/>
  <c r="D69" i="31"/>
  <c r="E69" i="31"/>
  <c r="F69" i="31"/>
  <c r="G69" i="31"/>
  <c r="H69" i="31"/>
  <c r="I69" i="31"/>
  <c r="J69" i="31"/>
  <c r="K69" i="31"/>
  <c r="L69" i="31"/>
  <c r="M69" i="31"/>
  <c r="N69" i="31"/>
  <c r="O69" i="31"/>
  <c r="P69" i="31"/>
  <c r="Q69" i="31"/>
  <c r="R69" i="31"/>
  <c r="S69" i="31"/>
  <c r="T69" i="31"/>
  <c r="U69" i="31"/>
  <c r="W69" i="31"/>
  <c r="X69" i="31"/>
  <c r="Y69" i="31"/>
  <c r="Z69" i="31"/>
  <c r="AA69" i="31"/>
  <c r="AB69" i="31"/>
  <c r="AC69" i="31"/>
  <c r="AD69" i="31"/>
  <c r="EZ69" i="31"/>
  <c r="FA69" i="31"/>
  <c r="FB69" i="31"/>
  <c r="FC69" i="31"/>
  <c r="FD69" i="31"/>
  <c r="FE69" i="31"/>
  <c r="FF69" i="31"/>
  <c r="FG69" i="31"/>
  <c r="FH69" i="31"/>
  <c r="FI69" i="31"/>
  <c r="A70" i="31"/>
  <c r="B70" i="31"/>
  <c r="D70" i="31"/>
  <c r="E70" i="31"/>
  <c r="F70" i="31"/>
  <c r="G70" i="31"/>
  <c r="H70" i="31"/>
  <c r="I70" i="31"/>
  <c r="J70" i="31"/>
  <c r="K70" i="31"/>
  <c r="L70" i="31"/>
  <c r="M70" i="31"/>
  <c r="N70" i="31"/>
  <c r="O70" i="31"/>
  <c r="P70" i="31"/>
  <c r="Q70" i="31"/>
  <c r="R70" i="31"/>
  <c r="S70" i="31"/>
  <c r="T70" i="31"/>
  <c r="U70" i="31"/>
  <c r="W70" i="31"/>
  <c r="X70" i="31"/>
  <c r="Y70" i="31"/>
  <c r="Z70" i="31"/>
  <c r="AA70" i="31"/>
  <c r="AB70" i="31"/>
  <c r="AC70" i="31"/>
  <c r="AD70" i="31"/>
  <c r="EZ70" i="31"/>
  <c r="FA70" i="31"/>
  <c r="FB70" i="31"/>
  <c r="FC70" i="31"/>
  <c r="FD70" i="31"/>
  <c r="FE70" i="31"/>
  <c r="FF70" i="31"/>
  <c r="FG70" i="31"/>
  <c r="FH70" i="31"/>
  <c r="FI70" i="31"/>
  <c r="FL70" i="31"/>
  <c r="A71" i="31"/>
  <c r="B71" i="31"/>
  <c r="D71" i="31"/>
  <c r="E71" i="31"/>
  <c r="F71" i="31"/>
  <c r="G71" i="31"/>
  <c r="H71" i="31"/>
  <c r="I71" i="31"/>
  <c r="J71" i="31"/>
  <c r="K71" i="31"/>
  <c r="L71" i="31"/>
  <c r="M71" i="31"/>
  <c r="N71" i="31"/>
  <c r="O71" i="31"/>
  <c r="P71" i="31"/>
  <c r="Q71" i="31"/>
  <c r="R71" i="31"/>
  <c r="S71" i="31"/>
  <c r="T71" i="31"/>
  <c r="U71" i="31"/>
  <c r="W71" i="31"/>
  <c r="X71" i="31"/>
  <c r="Y71" i="31"/>
  <c r="Z71" i="31"/>
  <c r="AA71" i="31"/>
  <c r="AB71" i="31"/>
  <c r="AC71" i="31"/>
  <c r="AD71" i="31"/>
  <c r="EZ71" i="31"/>
  <c r="FA71" i="31"/>
  <c r="FB71" i="31"/>
  <c r="FC71" i="31"/>
  <c r="FD71" i="31"/>
  <c r="FE71" i="31"/>
  <c r="FF71" i="31"/>
  <c r="FG71" i="31"/>
  <c r="FH71" i="31"/>
  <c r="FI71" i="31"/>
  <c r="FL71" i="31"/>
  <c r="A72" i="31"/>
  <c r="B72" i="31"/>
  <c r="D72" i="31"/>
  <c r="E72" i="31"/>
  <c r="F72" i="31"/>
  <c r="G72" i="31"/>
  <c r="H72" i="31"/>
  <c r="I72" i="31"/>
  <c r="J72" i="31"/>
  <c r="K72" i="31"/>
  <c r="L72" i="31"/>
  <c r="M72" i="31"/>
  <c r="N72" i="31"/>
  <c r="O72" i="31"/>
  <c r="P72" i="31"/>
  <c r="Q72" i="31"/>
  <c r="R72" i="31"/>
  <c r="S72" i="31"/>
  <c r="T72" i="31"/>
  <c r="U72" i="31"/>
  <c r="W72" i="31"/>
  <c r="X72" i="31"/>
  <c r="Y72" i="31"/>
  <c r="Z72" i="31"/>
  <c r="AA72" i="31"/>
  <c r="AB72" i="31"/>
  <c r="AC72" i="31"/>
  <c r="AD72" i="31"/>
  <c r="EZ72" i="31"/>
  <c r="FA72" i="31"/>
  <c r="FB72" i="31"/>
  <c r="FC72" i="31"/>
  <c r="FD72" i="31"/>
  <c r="FE72" i="31"/>
  <c r="FF72" i="31"/>
  <c r="FG72" i="31"/>
  <c r="FH72" i="31"/>
  <c r="FI72" i="31"/>
  <c r="A73" i="31"/>
  <c r="B73" i="31"/>
  <c r="D73" i="31"/>
  <c r="E73" i="31"/>
  <c r="F73" i="31"/>
  <c r="G73" i="31"/>
  <c r="H73" i="31"/>
  <c r="I73" i="31"/>
  <c r="J73" i="31"/>
  <c r="K73" i="31"/>
  <c r="L73" i="31"/>
  <c r="M73" i="31"/>
  <c r="N73" i="31"/>
  <c r="O73" i="31"/>
  <c r="P73" i="31"/>
  <c r="Q73" i="31"/>
  <c r="R73" i="31"/>
  <c r="S73" i="31"/>
  <c r="T73" i="31"/>
  <c r="U73" i="31"/>
  <c r="W73" i="31"/>
  <c r="X73" i="31"/>
  <c r="Y73" i="31"/>
  <c r="Z73" i="31"/>
  <c r="AA73" i="31"/>
  <c r="AB73" i="31"/>
  <c r="AC73" i="31"/>
  <c r="AD73" i="31"/>
  <c r="EZ73" i="31"/>
  <c r="FA73" i="31"/>
  <c r="FB73" i="31"/>
  <c r="FC73" i="31"/>
  <c r="FD73" i="31"/>
  <c r="FE73" i="31"/>
  <c r="FF73" i="31"/>
  <c r="FG73" i="31"/>
  <c r="FH73" i="31"/>
  <c r="FI73" i="31"/>
  <c r="A74" i="31"/>
  <c r="B74" i="31"/>
  <c r="D74" i="31"/>
  <c r="E74" i="31"/>
  <c r="F74" i="31"/>
  <c r="G74" i="31"/>
  <c r="H74" i="31"/>
  <c r="I74" i="31"/>
  <c r="J74" i="31"/>
  <c r="K74" i="31"/>
  <c r="L74" i="31"/>
  <c r="M74" i="31"/>
  <c r="N74" i="31"/>
  <c r="O74" i="31"/>
  <c r="P74" i="31"/>
  <c r="Q74" i="31"/>
  <c r="R74" i="31"/>
  <c r="S74" i="31"/>
  <c r="T74" i="31"/>
  <c r="U74" i="31"/>
  <c r="W74" i="31"/>
  <c r="X74" i="31"/>
  <c r="Y74" i="31"/>
  <c r="Z74" i="31"/>
  <c r="AA74" i="31"/>
  <c r="AB74" i="31"/>
  <c r="AC74" i="31"/>
  <c r="AD74" i="31"/>
  <c r="EZ74" i="31"/>
  <c r="FA74" i="31"/>
  <c r="FB74" i="31"/>
  <c r="FC74" i="31"/>
  <c r="FD74" i="31"/>
  <c r="FE74" i="31"/>
  <c r="FF74" i="31"/>
  <c r="FG74" i="31"/>
  <c r="FH74" i="31"/>
  <c r="FI74" i="31"/>
  <c r="FL74" i="31"/>
  <c r="A75" i="31"/>
  <c r="B75" i="31"/>
  <c r="D75" i="31"/>
  <c r="E75" i="31"/>
  <c r="F75" i="31"/>
  <c r="G75" i="31"/>
  <c r="H75" i="31"/>
  <c r="I75" i="31"/>
  <c r="J75" i="31"/>
  <c r="K75" i="31"/>
  <c r="L75" i="31"/>
  <c r="M75" i="31"/>
  <c r="N75" i="31"/>
  <c r="O75" i="31"/>
  <c r="P75" i="31"/>
  <c r="Q75" i="31"/>
  <c r="R75" i="31"/>
  <c r="S75" i="31"/>
  <c r="T75" i="31"/>
  <c r="U75" i="31"/>
  <c r="W75" i="31"/>
  <c r="X75" i="31"/>
  <c r="Y75" i="31"/>
  <c r="Z75" i="31"/>
  <c r="AA75" i="31"/>
  <c r="AB75" i="31"/>
  <c r="AC75" i="31"/>
  <c r="AD75" i="31"/>
  <c r="EZ75" i="31"/>
  <c r="FA75" i="31"/>
  <c r="FB75" i="31"/>
  <c r="FC75" i="31"/>
  <c r="FD75" i="31"/>
  <c r="FE75" i="31"/>
  <c r="FF75" i="31"/>
  <c r="FG75" i="31"/>
  <c r="FH75" i="31"/>
  <c r="FI75" i="31"/>
  <c r="FL75" i="31"/>
  <c r="A76" i="31"/>
  <c r="B76" i="31"/>
  <c r="D76" i="31"/>
  <c r="E76" i="31"/>
  <c r="F76" i="31"/>
  <c r="G76" i="31"/>
  <c r="H76" i="31"/>
  <c r="I76" i="31"/>
  <c r="J76" i="31"/>
  <c r="K76" i="31"/>
  <c r="L76" i="31"/>
  <c r="M76" i="31"/>
  <c r="N76" i="31"/>
  <c r="O76" i="31"/>
  <c r="P76" i="31"/>
  <c r="Q76" i="31"/>
  <c r="R76" i="31"/>
  <c r="S76" i="31"/>
  <c r="T76" i="31"/>
  <c r="U76" i="31"/>
  <c r="W76" i="31"/>
  <c r="X76" i="31"/>
  <c r="Y76" i="31"/>
  <c r="Z76" i="31"/>
  <c r="AA76" i="31"/>
  <c r="AB76" i="31"/>
  <c r="AC76" i="31"/>
  <c r="AD76" i="31"/>
  <c r="EZ76" i="31"/>
  <c r="FA76" i="31"/>
  <c r="FB76" i="31"/>
  <c r="FC76" i="31"/>
  <c r="FD76" i="31"/>
  <c r="FE76" i="31"/>
  <c r="FF76" i="31"/>
  <c r="FG76" i="31"/>
  <c r="FH76" i="31"/>
  <c r="FI76" i="31"/>
  <c r="A77" i="31"/>
  <c r="B77" i="31"/>
  <c r="D77" i="31"/>
  <c r="E77" i="31"/>
  <c r="F77" i="31"/>
  <c r="G77" i="31"/>
  <c r="H77" i="31"/>
  <c r="I77" i="31"/>
  <c r="J77" i="31"/>
  <c r="K77" i="31"/>
  <c r="L77" i="31"/>
  <c r="M77" i="31"/>
  <c r="N77" i="31"/>
  <c r="O77" i="31"/>
  <c r="P77" i="31"/>
  <c r="Q77" i="31"/>
  <c r="R77" i="31"/>
  <c r="S77" i="31"/>
  <c r="T77" i="31"/>
  <c r="U77" i="31"/>
  <c r="W77" i="31"/>
  <c r="X77" i="31"/>
  <c r="Y77" i="31"/>
  <c r="Z77" i="31"/>
  <c r="AA77" i="31"/>
  <c r="AB77" i="31"/>
  <c r="AC77" i="31"/>
  <c r="AD77" i="31"/>
  <c r="EZ77" i="31"/>
  <c r="FA77" i="31"/>
  <c r="FB77" i="31"/>
  <c r="FC77" i="31"/>
  <c r="FD77" i="31"/>
  <c r="FE77" i="31"/>
  <c r="FF77" i="31"/>
  <c r="FG77" i="31"/>
  <c r="FH77" i="31"/>
  <c r="FI77" i="31"/>
  <c r="A78" i="31"/>
  <c r="B78" i="31"/>
  <c r="D78" i="31"/>
  <c r="E78" i="31"/>
  <c r="F78" i="31"/>
  <c r="G78" i="31"/>
  <c r="H78" i="31"/>
  <c r="I78" i="31"/>
  <c r="J78" i="31"/>
  <c r="K78" i="31"/>
  <c r="L78" i="31"/>
  <c r="M78" i="31"/>
  <c r="N78" i="31"/>
  <c r="O78" i="31"/>
  <c r="P78" i="31"/>
  <c r="Q78" i="31"/>
  <c r="R78" i="31"/>
  <c r="S78" i="31"/>
  <c r="T78" i="31"/>
  <c r="U78" i="31"/>
  <c r="W78" i="31"/>
  <c r="X78" i="31"/>
  <c r="Y78" i="31"/>
  <c r="Z78" i="31"/>
  <c r="AA78" i="31"/>
  <c r="AB78" i="31"/>
  <c r="AC78" i="31"/>
  <c r="AD78" i="31"/>
  <c r="EZ78" i="31"/>
  <c r="FA78" i="31"/>
  <c r="FB78" i="31"/>
  <c r="FC78" i="31"/>
  <c r="FD78" i="31"/>
  <c r="FE78" i="31"/>
  <c r="FF78" i="31"/>
  <c r="FG78" i="31"/>
  <c r="FH78" i="31"/>
  <c r="FI78" i="31"/>
  <c r="FL78" i="31"/>
  <c r="A79" i="31"/>
  <c r="B79" i="31"/>
  <c r="D79" i="31"/>
  <c r="E79" i="31"/>
  <c r="F79" i="31"/>
  <c r="G79" i="31"/>
  <c r="H79" i="31"/>
  <c r="I79" i="31"/>
  <c r="J79" i="31"/>
  <c r="K79" i="31"/>
  <c r="L79" i="31"/>
  <c r="M79" i="31"/>
  <c r="N79" i="31"/>
  <c r="O79" i="31"/>
  <c r="P79" i="31"/>
  <c r="Q79" i="31"/>
  <c r="R79" i="31"/>
  <c r="S79" i="31"/>
  <c r="T79" i="31"/>
  <c r="U79" i="31"/>
  <c r="W79" i="31"/>
  <c r="X79" i="31"/>
  <c r="Y79" i="31"/>
  <c r="Z79" i="31"/>
  <c r="AA79" i="31"/>
  <c r="AB79" i="31"/>
  <c r="AC79" i="31"/>
  <c r="AD79" i="31"/>
  <c r="EZ79" i="31"/>
  <c r="FA79" i="31"/>
  <c r="FB79" i="31"/>
  <c r="FC79" i="31"/>
  <c r="FD79" i="31"/>
  <c r="FE79" i="31"/>
  <c r="FF79" i="31"/>
  <c r="FG79" i="31"/>
  <c r="FH79" i="31"/>
  <c r="FI79" i="31"/>
  <c r="FL79" i="31"/>
  <c r="A80" i="31"/>
  <c r="B80" i="31"/>
  <c r="D80" i="31"/>
  <c r="E80" i="31"/>
  <c r="F80" i="31"/>
  <c r="G80" i="31"/>
  <c r="H80" i="31"/>
  <c r="I80" i="31"/>
  <c r="J80" i="31"/>
  <c r="K80" i="31"/>
  <c r="L80" i="31"/>
  <c r="M80" i="31"/>
  <c r="N80" i="31"/>
  <c r="O80" i="31"/>
  <c r="P80" i="31"/>
  <c r="Q80" i="31"/>
  <c r="R80" i="31"/>
  <c r="S80" i="31"/>
  <c r="T80" i="31"/>
  <c r="U80" i="31"/>
  <c r="W80" i="31"/>
  <c r="X80" i="31"/>
  <c r="Y80" i="31"/>
  <c r="Z80" i="31"/>
  <c r="AA80" i="31"/>
  <c r="AB80" i="31"/>
  <c r="AC80" i="31"/>
  <c r="AD80" i="31"/>
  <c r="EZ80" i="31"/>
  <c r="FA80" i="31"/>
  <c r="FB80" i="31"/>
  <c r="FC80" i="31"/>
  <c r="FD80" i="31"/>
  <c r="FE80" i="31"/>
  <c r="FF80" i="31"/>
  <c r="FG80" i="31"/>
  <c r="FH80" i="31"/>
  <c r="FI80" i="31"/>
  <c r="A81" i="31"/>
  <c r="B81" i="31"/>
  <c r="D81" i="31"/>
  <c r="E81" i="31"/>
  <c r="F81" i="31"/>
  <c r="G81" i="31"/>
  <c r="H81" i="31"/>
  <c r="I81" i="31"/>
  <c r="J81" i="31"/>
  <c r="K81" i="31"/>
  <c r="L81" i="31"/>
  <c r="M81" i="31"/>
  <c r="N81" i="31"/>
  <c r="O81" i="31"/>
  <c r="P81" i="31"/>
  <c r="Q81" i="31"/>
  <c r="R81" i="31"/>
  <c r="S81" i="31"/>
  <c r="T81" i="31"/>
  <c r="U81" i="31"/>
  <c r="W81" i="31"/>
  <c r="X81" i="31"/>
  <c r="Y81" i="31"/>
  <c r="Z81" i="31"/>
  <c r="AA81" i="31"/>
  <c r="AB81" i="31"/>
  <c r="AC81" i="31"/>
  <c r="AD81" i="31"/>
  <c r="EZ81" i="31"/>
  <c r="FA81" i="31"/>
  <c r="FB81" i="31"/>
  <c r="FC81" i="31"/>
  <c r="FD81" i="31"/>
  <c r="FE81" i="31"/>
  <c r="FF81" i="31"/>
  <c r="FG81" i="31"/>
  <c r="FH81" i="31"/>
  <c r="FI81" i="31"/>
  <c r="A82" i="31"/>
  <c r="B82" i="31"/>
  <c r="D82" i="31"/>
  <c r="E82" i="31"/>
  <c r="F82" i="31"/>
  <c r="G82" i="31"/>
  <c r="H82" i="31"/>
  <c r="I82" i="31"/>
  <c r="J82" i="31"/>
  <c r="K82" i="31"/>
  <c r="L82" i="31"/>
  <c r="M82" i="31"/>
  <c r="N82" i="31"/>
  <c r="O82" i="31"/>
  <c r="P82" i="31"/>
  <c r="Q82" i="31"/>
  <c r="R82" i="31"/>
  <c r="S82" i="31"/>
  <c r="T82" i="31"/>
  <c r="U82" i="31"/>
  <c r="W82" i="31"/>
  <c r="X82" i="31"/>
  <c r="Y82" i="31"/>
  <c r="Z82" i="31"/>
  <c r="AA82" i="31"/>
  <c r="AB82" i="31"/>
  <c r="AC82" i="31"/>
  <c r="AD82" i="31"/>
  <c r="EZ82" i="31"/>
  <c r="FA82" i="31"/>
  <c r="FB82" i="31"/>
  <c r="FC82" i="31"/>
  <c r="FD82" i="31"/>
  <c r="FE82" i="31"/>
  <c r="FF82" i="31"/>
  <c r="FG82" i="31"/>
  <c r="FH82" i="31"/>
  <c r="FI82" i="31"/>
  <c r="FL82" i="31"/>
  <c r="A83" i="31"/>
  <c r="B83" i="31"/>
  <c r="D83" i="31"/>
  <c r="E83" i="31"/>
  <c r="F83" i="31"/>
  <c r="G83" i="31"/>
  <c r="H83" i="31"/>
  <c r="I83" i="31"/>
  <c r="J83" i="31"/>
  <c r="K83" i="31"/>
  <c r="L83" i="31"/>
  <c r="M83" i="31"/>
  <c r="N83" i="31"/>
  <c r="O83" i="31"/>
  <c r="P83" i="31"/>
  <c r="Q83" i="31"/>
  <c r="R83" i="31"/>
  <c r="S83" i="31"/>
  <c r="T83" i="31"/>
  <c r="U83" i="31"/>
  <c r="W83" i="31"/>
  <c r="X83" i="31"/>
  <c r="Y83" i="31"/>
  <c r="Z83" i="31"/>
  <c r="AA83" i="31"/>
  <c r="AB83" i="31"/>
  <c r="AC83" i="31"/>
  <c r="AD83" i="31"/>
  <c r="EZ83" i="31"/>
  <c r="FA83" i="31"/>
  <c r="FB83" i="31"/>
  <c r="FC83" i="31"/>
  <c r="FD83" i="31"/>
  <c r="FE83" i="31"/>
  <c r="FF83" i="31"/>
  <c r="FG83" i="31"/>
  <c r="FH83" i="31"/>
  <c r="FI83" i="31"/>
  <c r="A84" i="31"/>
  <c r="B84" i="31"/>
  <c r="D84" i="31"/>
  <c r="E84" i="31"/>
  <c r="F84" i="31"/>
  <c r="G84" i="31"/>
  <c r="H84" i="31"/>
  <c r="I84" i="31"/>
  <c r="J84" i="31"/>
  <c r="K84" i="31"/>
  <c r="L84" i="31"/>
  <c r="M84" i="31"/>
  <c r="N84" i="31"/>
  <c r="O84" i="31"/>
  <c r="P84" i="31"/>
  <c r="Q84" i="31"/>
  <c r="R84" i="31"/>
  <c r="S84" i="31"/>
  <c r="T84" i="31"/>
  <c r="U84" i="31"/>
  <c r="W84" i="31"/>
  <c r="X84" i="31"/>
  <c r="Y84" i="31"/>
  <c r="Z84" i="31"/>
  <c r="AA84" i="31"/>
  <c r="AB84" i="31"/>
  <c r="AC84" i="31"/>
  <c r="AD84" i="31"/>
  <c r="EZ84" i="31"/>
  <c r="FA84" i="31"/>
  <c r="FB84" i="31"/>
  <c r="FC84" i="31"/>
  <c r="FD84" i="31"/>
  <c r="FE84" i="31"/>
  <c r="FF84" i="31"/>
  <c r="FG84" i="31"/>
  <c r="FH84" i="31"/>
  <c r="FI84" i="31"/>
  <c r="FL84" i="31"/>
  <c r="A85" i="31"/>
  <c r="B85" i="31"/>
  <c r="D85" i="31"/>
  <c r="E85" i="31"/>
  <c r="F85" i="31"/>
  <c r="G85" i="31"/>
  <c r="H85" i="31"/>
  <c r="I85" i="31"/>
  <c r="J85" i="31"/>
  <c r="K85" i="31"/>
  <c r="L85" i="31"/>
  <c r="M85" i="31"/>
  <c r="N85" i="31"/>
  <c r="O85" i="31"/>
  <c r="P85" i="31"/>
  <c r="Q85" i="31"/>
  <c r="R85" i="31"/>
  <c r="S85" i="31"/>
  <c r="T85" i="31"/>
  <c r="U85" i="31"/>
  <c r="W85" i="31"/>
  <c r="X85" i="31"/>
  <c r="Y85" i="31"/>
  <c r="Z85" i="31"/>
  <c r="AA85" i="31"/>
  <c r="AB85" i="31"/>
  <c r="AC85" i="31"/>
  <c r="AD85" i="31"/>
  <c r="EZ85" i="31"/>
  <c r="FA85" i="31"/>
  <c r="FB85" i="31"/>
  <c r="FC85" i="31"/>
  <c r="FD85" i="31"/>
  <c r="FE85" i="31"/>
  <c r="FF85" i="31"/>
  <c r="FG85" i="31"/>
  <c r="FH85" i="31"/>
  <c r="FI85" i="31"/>
  <c r="A86" i="31"/>
  <c r="B86" i="31"/>
  <c r="D86" i="31"/>
  <c r="E86" i="31"/>
  <c r="F86" i="31"/>
  <c r="G86" i="31"/>
  <c r="H86" i="31"/>
  <c r="I86" i="31"/>
  <c r="J86" i="31"/>
  <c r="K86" i="31"/>
  <c r="L86" i="31"/>
  <c r="M86" i="31"/>
  <c r="N86" i="31"/>
  <c r="O86" i="31"/>
  <c r="P86" i="31"/>
  <c r="Q86" i="31"/>
  <c r="R86" i="31"/>
  <c r="S86" i="31"/>
  <c r="T86" i="31"/>
  <c r="U86" i="31"/>
  <c r="W86" i="31"/>
  <c r="X86" i="31"/>
  <c r="Y86" i="31"/>
  <c r="Z86" i="31"/>
  <c r="AA86" i="31"/>
  <c r="AB86" i="31"/>
  <c r="AC86" i="31"/>
  <c r="AD86" i="31"/>
  <c r="EZ86" i="31"/>
  <c r="FA86" i="31"/>
  <c r="FB86" i="31"/>
  <c r="FC86" i="31"/>
  <c r="FD86" i="31"/>
  <c r="FE86" i="31"/>
  <c r="FF86" i="31"/>
  <c r="FG86" i="31"/>
  <c r="FH86" i="31"/>
  <c r="FI86" i="31"/>
  <c r="FL86" i="31"/>
  <c r="A87" i="31"/>
  <c r="B87" i="31"/>
  <c r="D87" i="31"/>
  <c r="E87" i="31"/>
  <c r="F87" i="31"/>
  <c r="G87" i="31"/>
  <c r="H87" i="31"/>
  <c r="I87" i="31"/>
  <c r="J87" i="31"/>
  <c r="K87" i="31"/>
  <c r="L87" i="31"/>
  <c r="M87" i="31"/>
  <c r="N87" i="31"/>
  <c r="O87" i="31"/>
  <c r="P87" i="31"/>
  <c r="Q87" i="31"/>
  <c r="R87" i="31"/>
  <c r="S87" i="31"/>
  <c r="T87" i="31"/>
  <c r="U87" i="31"/>
  <c r="W87" i="31"/>
  <c r="X87" i="31"/>
  <c r="Y87" i="31"/>
  <c r="Z87" i="31"/>
  <c r="AA87" i="31"/>
  <c r="AB87" i="31"/>
  <c r="AC87" i="31"/>
  <c r="AD87" i="31"/>
  <c r="EZ87" i="31"/>
  <c r="FA87" i="31"/>
  <c r="FB87" i="31"/>
  <c r="FC87" i="31"/>
  <c r="FD87" i="31"/>
  <c r="FE87" i="31"/>
  <c r="FF87" i="31"/>
  <c r="FG87" i="31"/>
  <c r="FH87" i="31"/>
  <c r="FI87" i="31"/>
  <c r="FL87" i="31"/>
  <c r="A88" i="31"/>
  <c r="B88" i="31"/>
  <c r="D88" i="31"/>
  <c r="E88" i="31"/>
  <c r="F88" i="31"/>
  <c r="G88" i="31"/>
  <c r="H88" i="31"/>
  <c r="I88" i="31"/>
  <c r="J88" i="31"/>
  <c r="K88" i="31"/>
  <c r="L88" i="31"/>
  <c r="M88" i="31"/>
  <c r="N88" i="31"/>
  <c r="O88" i="31"/>
  <c r="P88" i="31"/>
  <c r="Q88" i="31"/>
  <c r="R88" i="31"/>
  <c r="S88" i="31"/>
  <c r="T88" i="31"/>
  <c r="U88" i="31"/>
  <c r="W88" i="31"/>
  <c r="X88" i="31"/>
  <c r="Y88" i="31"/>
  <c r="Z88" i="31"/>
  <c r="AA88" i="31"/>
  <c r="AB88" i="31"/>
  <c r="AC88" i="31"/>
  <c r="AD88" i="31"/>
  <c r="EZ88" i="31"/>
  <c r="FA88" i="31"/>
  <c r="FB88" i="31"/>
  <c r="FC88" i="31"/>
  <c r="FD88" i="31"/>
  <c r="FE88" i="31"/>
  <c r="FF88" i="31"/>
  <c r="FG88" i="31"/>
  <c r="FH88" i="31"/>
  <c r="FI88" i="31"/>
  <c r="A89" i="31"/>
  <c r="B89" i="31"/>
  <c r="D89" i="31"/>
  <c r="E89" i="31"/>
  <c r="F89" i="31"/>
  <c r="G89" i="31"/>
  <c r="H89" i="31"/>
  <c r="I89" i="31"/>
  <c r="J89" i="31"/>
  <c r="K89" i="31"/>
  <c r="L89" i="31"/>
  <c r="M89" i="31"/>
  <c r="N89" i="31"/>
  <c r="O89" i="31"/>
  <c r="P89" i="31"/>
  <c r="Q89" i="31"/>
  <c r="R89" i="31"/>
  <c r="S89" i="31"/>
  <c r="T89" i="31"/>
  <c r="U89" i="31"/>
  <c r="W89" i="31"/>
  <c r="X89" i="31"/>
  <c r="Y89" i="31"/>
  <c r="Z89" i="31"/>
  <c r="AA89" i="31"/>
  <c r="AB89" i="31"/>
  <c r="AC89" i="31"/>
  <c r="AD89" i="31"/>
  <c r="EZ89" i="31"/>
  <c r="FA89" i="31"/>
  <c r="FB89" i="31"/>
  <c r="FC89" i="31"/>
  <c r="FD89" i="31"/>
  <c r="FE89" i="31"/>
  <c r="FF89" i="31"/>
  <c r="FG89" i="31"/>
  <c r="FH89" i="31"/>
  <c r="FI89" i="31"/>
  <c r="A2" i="35"/>
  <c r="AF6" i="35"/>
  <c r="AF7" i="35"/>
  <c r="AF9" i="35"/>
  <c r="AG9" i="35"/>
  <c r="AH9" i="35"/>
  <c r="AI9" i="35"/>
  <c r="AJ9" i="35"/>
  <c r="AK9" i="35"/>
  <c r="AL9" i="35"/>
  <c r="AM9" i="35"/>
  <c r="AN9" i="35"/>
  <c r="AO9" i="35"/>
  <c r="AP9" i="35"/>
  <c r="AQ9" i="35"/>
  <c r="AR9" i="35"/>
  <c r="AS9" i="35"/>
  <c r="AT9" i="35"/>
  <c r="AU9" i="35"/>
  <c r="AV9" i="35"/>
  <c r="AW9" i="35"/>
  <c r="AX9" i="35"/>
  <c r="AY9" i="35"/>
  <c r="AZ9" i="35"/>
  <c r="BA9" i="35"/>
  <c r="BB9" i="35"/>
  <c r="BC9" i="35"/>
  <c r="BD9" i="35"/>
  <c r="BE9" i="35"/>
  <c r="BF9" i="35"/>
  <c r="BG9" i="35"/>
  <c r="BH9" i="35"/>
  <c r="BI9" i="35"/>
  <c r="BJ9" i="35"/>
  <c r="BK9" i="35"/>
  <c r="BL9" i="35"/>
  <c r="BM9" i="35"/>
  <c r="BN9" i="35"/>
  <c r="BO9" i="35"/>
  <c r="BP9" i="35"/>
  <c r="BQ9" i="35"/>
  <c r="BR9" i="35"/>
  <c r="BS9" i="35"/>
  <c r="BT9" i="35"/>
  <c r="BU9" i="35"/>
  <c r="BV9" i="35"/>
  <c r="BW9" i="35"/>
  <c r="BX9" i="35"/>
  <c r="BY9" i="35"/>
  <c r="BZ9" i="35"/>
  <c r="CA9" i="35"/>
  <c r="CB9" i="35"/>
  <c r="CC9" i="35"/>
  <c r="CD9" i="35"/>
  <c r="CE9" i="35"/>
  <c r="CF9" i="35"/>
  <c r="CG9" i="35"/>
  <c r="CH9" i="35"/>
  <c r="CI9" i="35"/>
  <c r="CJ9" i="35"/>
  <c r="CK9" i="35"/>
  <c r="CL9" i="35"/>
  <c r="CM9" i="35"/>
  <c r="CN9" i="35"/>
  <c r="CO9" i="35"/>
  <c r="CP9" i="35"/>
  <c r="CQ9" i="35"/>
  <c r="CR9" i="35"/>
  <c r="CS9" i="35"/>
  <c r="CT9" i="35"/>
  <c r="CU9" i="35"/>
  <c r="CV9" i="35"/>
  <c r="CW9" i="35"/>
  <c r="CX9" i="35"/>
  <c r="CY9" i="35"/>
  <c r="CZ9" i="35"/>
  <c r="DA9" i="35"/>
  <c r="DB9" i="35"/>
  <c r="DC9" i="35"/>
  <c r="DD9" i="35"/>
  <c r="DE9" i="35"/>
  <c r="DF9" i="35"/>
  <c r="DG9" i="35"/>
  <c r="DH9" i="35"/>
  <c r="DI9" i="35"/>
  <c r="DJ9" i="35"/>
  <c r="DK9" i="35"/>
  <c r="DL9" i="35"/>
  <c r="DM9" i="35"/>
  <c r="DN9" i="35"/>
  <c r="DO9" i="35"/>
  <c r="DP9" i="35"/>
  <c r="DQ9" i="35"/>
  <c r="DR9" i="35"/>
  <c r="DS9" i="35"/>
  <c r="DT9" i="35"/>
  <c r="DU9" i="35"/>
  <c r="DV9" i="35"/>
  <c r="DW9" i="35"/>
  <c r="DX9" i="35"/>
  <c r="DY9" i="35"/>
  <c r="DZ9" i="35"/>
  <c r="EA9" i="35"/>
  <c r="EB9" i="35"/>
  <c r="EC9" i="35"/>
  <c r="ED9" i="35"/>
  <c r="EE9" i="35"/>
  <c r="EF9" i="35"/>
  <c r="EG9" i="35"/>
  <c r="EH9" i="35"/>
  <c r="EI9" i="35"/>
  <c r="EJ9" i="35"/>
  <c r="EK9" i="35"/>
  <c r="EL9" i="35"/>
  <c r="EM9" i="35"/>
  <c r="EN9" i="35"/>
  <c r="EO9" i="35"/>
  <c r="EP9" i="35"/>
  <c r="EQ9" i="35"/>
  <c r="ER9" i="35"/>
  <c r="ES9" i="35"/>
  <c r="ET9" i="35"/>
  <c r="EU9" i="35"/>
  <c r="EV9" i="35"/>
  <c r="EW9" i="35"/>
  <c r="EX9" i="35"/>
  <c r="A13" i="35"/>
  <c r="B13" i="35"/>
  <c r="D13" i="35"/>
  <c r="E13" i="35"/>
  <c r="F13" i="35"/>
  <c r="G13" i="35"/>
  <c r="I13" i="35"/>
  <c r="J13" i="35"/>
  <c r="K13" i="35"/>
  <c r="L13" i="35"/>
  <c r="M13" i="35"/>
  <c r="N13" i="35"/>
  <c r="O13" i="35"/>
  <c r="P13" i="35"/>
  <c r="Q13" i="35"/>
  <c r="R13" i="35"/>
  <c r="S13" i="35"/>
  <c r="T13" i="35"/>
  <c r="U13" i="35"/>
  <c r="V13" i="35"/>
  <c r="W13" i="35"/>
  <c r="X13" i="35"/>
  <c r="Y13" i="35"/>
  <c r="Z13" i="35"/>
  <c r="AA13" i="35"/>
  <c r="AB13" i="35"/>
  <c r="AC13" i="35"/>
  <c r="AD13" i="35"/>
  <c r="AF13" i="35"/>
  <c r="AH13" i="35" s="1"/>
  <c r="AG13" i="35"/>
  <c r="AJ13" i="35"/>
  <c r="AK13" i="35"/>
  <c r="AN13" i="35"/>
  <c r="AO13" i="35"/>
  <c r="AR13" i="35"/>
  <c r="AS13" i="35"/>
  <c r="AV13" i="35"/>
  <c r="AW13" i="35"/>
  <c r="AZ13" i="35"/>
  <c r="BA13" i="35"/>
  <c r="BD13" i="35"/>
  <c r="BE13" i="35"/>
  <c r="BH13" i="35"/>
  <c r="BI13" i="35"/>
  <c r="BL13" i="35"/>
  <c r="BM13" i="35"/>
  <c r="BP13" i="35"/>
  <c r="BQ13" i="35"/>
  <c r="BT13" i="35"/>
  <c r="BU13" i="35"/>
  <c r="BX13" i="35"/>
  <c r="BY13" i="35"/>
  <c r="CB13" i="35"/>
  <c r="CC13" i="35"/>
  <c r="CF13" i="35"/>
  <c r="CG13" i="35"/>
  <c r="CJ13" i="35"/>
  <c r="CK13" i="35"/>
  <c r="CN13" i="35"/>
  <c r="CO13" i="35"/>
  <c r="CR13" i="35"/>
  <c r="CS13" i="35"/>
  <c r="CV13" i="35"/>
  <c r="CW13" i="35"/>
  <c r="CZ13" i="35"/>
  <c r="DA13" i="35"/>
  <c r="DD13" i="35"/>
  <c r="DE13" i="35"/>
  <c r="DH13" i="35"/>
  <c r="DI13" i="35"/>
  <c r="DL13" i="35"/>
  <c r="DM13" i="35"/>
  <c r="DP13" i="35"/>
  <c r="DQ13" i="35"/>
  <c r="DT13" i="35"/>
  <c r="DU13" i="35"/>
  <c r="DX13" i="35"/>
  <c r="DY13" i="35"/>
  <c r="EB13" i="35"/>
  <c r="EC13" i="35"/>
  <c r="EF13" i="35"/>
  <c r="EG13" i="35"/>
  <c r="EJ13" i="35"/>
  <c r="EK13" i="35"/>
  <c r="EN13" i="35"/>
  <c r="EO13" i="35"/>
  <c r="ER13" i="35"/>
  <c r="ES13" i="35"/>
  <c r="EV13" i="35"/>
  <c r="EW13" i="35"/>
  <c r="EZ13" i="35"/>
  <c r="FB13" i="35"/>
  <c r="FD13" i="35"/>
  <c r="FF13" i="35"/>
  <c r="FH13" i="35"/>
  <c r="FI13" i="35"/>
  <c r="FJ13" i="35"/>
  <c r="FL13" i="35"/>
  <c r="A15" i="35"/>
  <c r="B15" i="35"/>
  <c r="C15" i="35"/>
  <c r="D15" i="35"/>
  <c r="E15" i="35"/>
  <c r="F15" i="35"/>
  <c r="G15" i="35"/>
  <c r="H15" i="35"/>
  <c r="I15" i="35"/>
  <c r="J15" i="35"/>
  <c r="K15" i="35"/>
  <c r="L15" i="35"/>
  <c r="M15" i="35"/>
  <c r="N15" i="35"/>
  <c r="O15" i="35"/>
  <c r="P15" i="35"/>
  <c r="Q15" i="35"/>
  <c r="R15" i="35"/>
  <c r="S15" i="35"/>
  <c r="T15" i="35"/>
  <c r="U15" i="35"/>
  <c r="V15" i="35"/>
  <c r="W15" i="35"/>
  <c r="X15" i="35"/>
  <c r="Y15" i="35"/>
  <c r="Z15" i="35"/>
  <c r="AA15" i="35"/>
  <c r="AB15" i="35"/>
  <c r="AC15" i="35"/>
  <c r="AD15" i="35"/>
  <c r="EZ15" i="35"/>
  <c r="FA15" i="35"/>
  <c r="FB15" i="35"/>
  <c r="FC15" i="35"/>
  <c r="FD15" i="35"/>
  <c r="FE15" i="35"/>
  <c r="FF15" i="35"/>
  <c r="FG15" i="35"/>
  <c r="FH15" i="35"/>
  <c r="FI15" i="35"/>
  <c r="FJ15" i="35"/>
  <c r="A16" i="35"/>
  <c r="B16" i="35"/>
  <c r="C16" i="35"/>
  <c r="D16" i="35"/>
  <c r="E16" i="35"/>
  <c r="F16" i="35"/>
  <c r="G16" i="35"/>
  <c r="H16" i="35"/>
  <c r="I16" i="35"/>
  <c r="J16" i="35"/>
  <c r="K16" i="35"/>
  <c r="L16" i="35"/>
  <c r="M16" i="35"/>
  <c r="N16" i="35"/>
  <c r="O16" i="35"/>
  <c r="P16" i="35"/>
  <c r="Q16" i="35"/>
  <c r="R16" i="35"/>
  <c r="S16" i="35"/>
  <c r="T16" i="35"/>
  <c r="U16" i="35"/>
  <c r="V16" i="35"/>
  <c r="W16" i="35"/>
  <c r="X16" i="35"/>
  <c r="Y16" i="35"/>
  <c r="Z16" i="35"/>
  <c r="AA16" i="35"/>
  <c r="AB16" i="35"/>
  <c r="AC16" i="35"/>
  <c r="AD16" i="35"/>
  <c r="EZ16" i="35"/>
  <c r="FA16" i="35"/>
  <c r="FB16" i="35"/>
  <c r="FC16" i="35"/>
  <c r="FD16" i="35"/>
  <c r="FE16" i="35"/>
  <c r="FF16" i="35"/>
  <c r="FG16" i="35"/>
  <c r="FH16" i="35"/>
  <c r="FI16" i="35"/>
  <c r="FJ16" i="35"/>
  <c r="FL16" i="35"/>
  <c r="A17" i="35"/>
  <c r="B17" i="35"/>
  <c r="C17" i="35"/>
  <c r="D17" i="35"/>
  <c r="E17" i="35"/>
  <c r="F17" i="35"/>
  <c r="G17" i="35"/>
  <c r="H17" i="35"/>
  <c r="I17" i="35"/>
  <c r="J17" i="35"/>
  <c r="K17" i="35"/>
  <c r="L17" i="35"/>
  <c r="M17" i="35"/>
  <c r="N17" i="35"/>
  <c r="O17" i="35"/>
  <c r="P17" i="35"/>
  <c r="Q17" i="35"/>
  <c r="R17" i="35"/>
  <c r="S17" i="35"/>
  <c r="T17" i="35"/>
  <c r="U17" i="35"/>
  <c r="V17" i="35"/>
  <c r="W17" i="35"/>
  <c r="X17" i="35"/>
  <c r="Y17" i="35"/>
  <c r="Z17" i="35"/>
  <c r="AA17" i="35"/>
  <c r="AB17" i="35"/>
  <c r="AC17" i="35"/>
  <c r="AD17" i="35"/>
  <c r="EZ17" i="35"/>
  <c r="FA17" i="35"/>
  <c r="FB17" i="35"/>
  <c r="FC17" i="35"/>
  <c r="FD17" i="35"/>
  <c r="FE17" i="35"/>
  <c r="FF17" i="35"/>
  <c r="FG17" i="35"/>
  <c r="FH17" i="35"/>
  <c r="FI17" i="35"/>
  <c r="FJ17" i="35"/>
  <c r="A18" i="35"/>
  <c r="B18" i="35"/>
  <c r="C18" i="35"/>
  <c r="D18" i="35"/>
  <c r="E18" i="35"/>
  <c r="F18" i="35"/>
  <c r="G18" i="35"/>
  <c r="H18" i="35"/>
  <c r="I18" i="35"/>
  <c r="J18" i="35"/>
  <c r="K18" i="35"/>
  <c r="L18" i="35"/>
  <c r="M18" i="35"/>
  <c r="N18" i="35"/>
  <c r="O18" i="35"/>
  <c r="P18" i="35"/>
  <c r="Q18" i="35"/>
  <c r="R18" i="35"/>
  <c r="S18" i="35"/>
  <c r="T18" i="35"/>
  <c r="U18" i="35"/>
  <c r="V18" i="35"/>
  <c r="W18" i="35"/>
  <c r="X18" i="35"/>
  <c r="Y18" i="35"/>
  <c r="Z18" i="35"/>
  <c r="AA18" i="35"/>
  <c r="AB18" i="35"/>
  <c r="AC18" i="35"/>
  <c r="AD18" i="35"/>
  <c r="EZ18" i="35"/>
  <c r="FA18" i="35"/>
  <c r="FB18" i="35"/>
  <c r="FC18" i="35"/>
  <c r="FD18" i="35"/>
  <c r="FE18" i="35"/>
  <c r="FF18" i="35"/>
  <c r="FG18" i="35"/>
  <c r="FH18" i="35"/>
  <c r="FI18" i="35"/>
  <c r="FJ18" i="35"/>
  <c r="A19" i="35"/>
  <c r="B19" i="35"/>
  <c r="C19" i="35"/>
  <c r="D19" i="35"/>
  <c r="E19" i="35"/>
  <c r="F19" i="35"/>
  <c r="G19" i="35"/>
  <c r="H19" i="35"/>
  <c r="I19" i="35"/>
  <c r="J19" i="35"/>
  <c r="K19" i="35"/>
  <c r="L19" i="35"/>
  <c r="M19" i="35"/>
  <c r="N19" i="35"/>
  <c r="O19" i="35"/>
  <c r="P19" i="35"/>
  <c r="Q19" i="35"/>
  <c r="R19" i="35"/>
  <c r="S19" i="35"/>
  <c r="T19" i="35"/>
  <c r="U19" i="35"/>
  <c r="V19" i="35"/>
  <c r="W19" i="35"/>
  <c r="X19" i="35"/>
  <c r="Y19" i="35"/>
  <c r="Z19" i="35"/>
  <c r="AA19" i="35"/>
  <c r="AB19" i="35"/>
  <c r="AC19" i="35"/>
  <c r="AD19" i="35"/>
  <c r="EZ19" i="35"/>
  <c r="FA19" i="35"/>
  <c r="FB19" i="35"/>
  <c r="FC19" i="35"/>
  <c r="FD19" i="35"/>
  <c r="FE19" i="35"/>
  <c r="FF19" i="35"/>
  <c r="FG19" i="35"/>
  <c r="FH19" i="35"/>
  <c r="FI19" i="35"/>
  <c r="FJ19" i="35"/>
  <c r="A20" i="35"/>
  <c r="B20" i="35"/>
  <c r="C20" i="35"/>
  <c r="D20" i="35"/>
  <c r="E20" i="35"/>
  <c r="F20" i="35"/>
  <c r="G20" i="35"/>
  <c r="H20" i="35"/>
  <c r="I20" i="35"/>
  <c r="J20" i="35"/>
  <c r="K20" i="35"/>
  <c r="L20" i="35"/>
  <c r="M20" i="35"/>
  <c r="N20" i="35"/>
  <c r="O20" i="35"/>
  <c r="P20" i="35"/>
  <c r="Q20" i="35"/>
  <c r="R20" i="35"/>
  <c r="S20" i="35"/>
  <c r="T20" i="35"/>
  <c r="U20" i="35"/>
  <c r="V20" i="35"/>
  <c r="W20" i="35"/>
  <c r="X20" i="35"/>
  <c r="Y20" i="35"/>
  <c r="Z20" i="35"/>
  <c r="AA20" i="35"/>
  <c r="AB20" i="35"/>
  <c r="AC20" i="35"/>
  <c r="AD20" i="35"/>
  <c r="EZ20" i="35"/>
  <c r="FA20" i="35"/>
  <c r="FB20" i="35"/>
  <c r="FC20" i="35"/>
  <c r="FD20" i="35"/>
  <c r="FE20" i="35"/>
  <c r="FF20" i="35"/>
  <c r="FG20" i="35"/>
  <c r="FH20" i="35"/>
  <c r="FI20" i="35"/>
  <c r="FJ20" i="35"/>
  <c r="A21" i="35"/>
  <c r="B21" i="35"/>
  <c r="C21" i="35"/>
  <c r="D21" i="35"/>
  <c r="E21" i="35"/>
  <c r="F21" i="35"/>
  <c r="G21" i="35"/>
  <c r="H21" i="35"/>
  <c r="I21" i="35"/>
  <c r="J21" i="35"/>
  <c r="K21" i="35"/>
  <c r="L21" i="35"/>
  <c r="M21" i="35"/>
  <c r="N21" i="35"/>
  <c r="O21" i="35"/>
  <c r="P21" i="35"/>
  <c r="Q21" i="35"/>
  <c r="R21" i="35"/>
  <c r="S21" i="35"/>
  <c r="T21" i="35"/>
  <c r="U21" i="35"/>
  <c r="V21" i="35"/>
  <c r="W21" i="35"/>
  <c r="X21" i="35"/>
  <c r="Y21" i="35"/>
  <c r="Z21" i="35"/>
  <c r="AA21" i="35"/>
  <c r="AB21" i="35"/>
  <c r="AC21" i="35"/>
  <c r="AD21" i="35"/>
  <c r="EZ21" i="35"/>
  <c r="FA21" i="35"/>
  <c r="FB21" i="35"/>
  <c r="FC21" i="35"/>
  <c r="FD21" i="35"/>
  <c r="FE21" i="35"/>
  <c r="FF21" i="35"/>
  <c r="FG21" i="35"/>
  <c r="FH21" i="35"/>
  <c r="FI21" i="35"/>
  <c r="FJ21" i="35"/>
  <c r="FL21" i="35"/>
  <c r="A22" i="35"/>
  <c r="B22" i="35"/>
  <c r="C22" i="35"/>
  <c r="D22" i="35"/>
  <c r="E22" i="35"/>
  <c r="F22" i="35"/>
  <c r="G22" i="35"/>
  <c r="H22" i="35"/>
  <c r="I22" i="35"/>
  <c r="J22" i="35"/>
  <c r="K22" i="35"/>
  <c r="L22" i="35"/>
  <c r="M22" i="35"/>
  <c r="N22" i="35"/>
  <c r="O22" i="35"/>
  <c r="P22" i="35"/>
  <c r="Q22" i="35"/>
  <c r="R22" i="35"/>
  <c r="S22" i="35"/>
  <c r="T22" i="35"/>
  <c r="U22" i="35"/>
  <c r="V22" i="35"/>
  <c r="W22" i="35"/>
  <c r="X22" i="35"/>
  <c r="Y22" i="35"/>
  <c r="Z22" i="35"/>
  <c r="AA22" i="35"/>
  <c r="AB22" i="35"/>
  <c r="AC22" i="35"/>
  <c r="AD22" i="35"/>
  <c r="EZ22" i="35"/>
  <c r="FA22" i="35"/>
  <c r="FB22" i="35"/>
  <c r="FC22" i="35"/>
  <c r="FD22" i="35"/>
  <c r="FE22" i="35"/>
  <c r="FF22" i="35"/>
  <c r="FG22" i="35"/>
  <c r="FH22" i="35"/>
  <c r="FI22" i="35"/>
  <c r="FJ22" i="35"/>
  <c r="FL22" i="35"/>
  <c r="A23" i="35"/>
  <c r="B23" i="35"/>
  <c r="C23" i="35"/>
  <c r="D23" i="35"/>
  <c r="E23" i="35"/>
  <c r="F23" i="35"/>
  <c r="G23" i="35"/>
  <c r="H23" i="35"/>
  <c r="I23" i="35"/>
  <c r="J23" i="35"/>
  <c r="K23" i="35"/>
  <c r="L23" i="35"/>
  <c r="M23" i="35"/>
  <c r="N23" i="35"/>
  <c r="O23" i="35"/>
  <c r="P23" i="35"/>
  <c r="Q23" i="35"/>
  <c r="R23" i="35"/>
  <c r="S23" i="35"/>
  <c r="T23" i="35"/>
  <c r="U23" i="35"/>
  <c r="V23" i="35"/>
  <c r="W23" i="35"/>
  <c r="X23" i="35"/>
  <c r="Y23" i="35"/>
  <c r="Z23" i="35"/>
  <c r="AA23" i="35"/>
  <c r="AB23" i="35"/>
  <c r="AC23" i="35"/>
  <c r="AD23" i="35"/>
  <c r="EZ23" i="35"/>
  <c r="FA23" i="35"/>
  <c r="FB23" i="35"/>
  <c r="FC23" i="35"/>
  <c r="FD23" i="35"/>
  <c r="FE23" i="35"/>
  <c r="FF23" i="35"/>
  <c r="FG23" i="35"/>
  <c r="FH23" i="35"/>
  <c r="FI23" i="35"/>
  <c r="FJ23" i="35"/>
  <c r="A24" i="35"/>
  <c r="B24" i="35"/>
  <c r="C24" i="35"/>
  <c r="D24" i="35"/>
  <c r="E24" i="35"/>
  <c r="F24" i="35"/>
  <c r="G24" i="35"/>
  <c r="H24" i="35"/>
  <c r="I24" i="35"/>
  <c r="J24" i="35"/>
  <c r="K24" i="35"/>
  <c r="L24" i="35"/>
  <c r="M24" i="35"/>
  <c r="N24" i="35"/>
  <c r="O24" i="35"/>
  <c r="P24" i="35"/>
  <c r="Q24" i="35"/>
  <c r="R24" i="35"/>
  <c r="S24" i="35"/>
  <c r="T24" i="35"/>
  <c r="U24" i="35"/>
  <c r="V24" i="35"/>
  <c r="W24" i="35"/>
  <c r="X24" i="35"/>
  <c r="Y24" i="35"/>
  <c r="Z24" i="35"/>
  <c r="AA24" i="35"/>
  <c r="AB24" i="35"/>
  <c r="AC24" i="35"/>
  <c r="AD24" i="35"/>
  <c r="EZ24" i="35"/>
  <c r="FA24" i="35"/>
  <c r="FB24" i="35"/>
  <c r="FC24" i="35"/>
  <c r="FD24" i="35"/>
  <c r="FE24" i="35"/>
  <c r="FF24" i="35"/>
  <c r="FG24" i="35"/>
  <c r="FH24" i="35"/>
  <c r="FI24" i="35"/>
  <c r="FJ24" i="35"/>
  <c r="A25" i="35"/>
  <c r="B25" i="35"/>
  <c r="C25" i="35"/>
  <c r="D25" i="35"/>
  <c r="E25" i="35"/>
  <c r="F25" i="35"/>
  <c r="G25" i="35"/>
  <c r="H25" i="35"/>
  <c r="I25" i="35"/>
  <c r="J25" i="35"/>
  <c r="K25" i="35"/>
  <c r="L25" i="35"/>
  <c r="M25" i="35"/>
  <c r="N25" i="35"/>
  <c r="O25" i="35"/>
  <c r="P25" i="35"/>
  <c r="Q25" i="35"/>
  <c r="R25" i="35"/>
  <c r="S25" i="35"/>
  <c r="T25" i="35"/>
  <c r="U25" i="35"/>
  <c r="V25" i="35"/>
  <c r="W25" i="35"/>
  <c r="X25" i="35"/>
  <c r="Y25" i="35"/>
  <c r="Z25" i="35"/>
  <c r="AA25" i="35"/>
  <c r="AB25" i="35"/>
  <c r="AC25" i="35"/>
  <c r="AD25" i="35"/>
  <c r="EZ25" i="35"/>
  <c r="FA25" i="35"/>
  <c r="FB25" i="35"/>
  <c r="FC25" i="35"/>
  <c r="FD25" i="35"/>
  <c r="FE25" i="35"/>
  <c r="FF25" i="35"/>
  <c r="FG25" i="35"/>
  <c r="FH25" i="35"/>
  <c r="FI25" i="35"/>
  <c r="FJ25" i="35"/>
  <c r="FL25" i="35"/>
  <c r="A26" i="35"/>
  <c r="B26" i="35"/>
  <c r="C26" i="35"/>
  <c r="D26" i="35"/>
  <c r="E26" i="35"/>
  <c r="F26" i="35"/>
  <c r="G26" i="35"/>
  <c r="H26" i="35"/>
  <c r="I26" i="35"/>
  <c r="J26" i="35"/>
  <c r="K26" i="35"/>
  <c r="L26" i="35"/>
  <c r="M26" i="35"/>
  <c r="N26" i="35"/>
  <c r="O26" i="35"/>
  <c r="P26" i="35"/>
  <c r="Q26" i="35"/>
  <c r="R26" i="35"/>
  <c r="S26" i="35"/>
  <c r="T26" i="35"/>
  <c r="U26" i="35"/>
  <c r="V26" i="35"/>
  <c r="W26" i="35"/>
  <c r="X26" i="35"/>
  <c r="Y26" i="35"/>
  <c r="Z26" i="35"/>
  <c r="AA26" i="35"/>
  <c r="AB26" i="35"/>
  <c r="AC26" i="35"/>
  <c r="AD26" i="35"/>
  <c r="EZ26" i="35"/>
  <c r="FA26" i="35"/>
  <c r="FB26" i="35"/>
  <c r="FC26" i="35"/>
  <c r="FD26" i="35"/>
  <c r="FE26" i="35"/>
  <c r="FF26" i="35"/>
  <c r="FG26" i="35"/>
  <c r="FH26" i="35"/>
  <c r="FI26" i="35"/>
  <c r="FJ26" i="35"/>
  <c r="A27" i="35"/>
  <c r="B27" i="35"/>
  <c r="C27" i="35"/>
  <c r="D27" i="35"/>
  <c r="E27" i="35"/>
  <c r="F27" i="35"/>
  <c r="G27" i="35"/>
  <c r="H27" i="35"/>
  <c r="I27" i="35"/>
  <c r="J27" i="35"/>
  <c r="K27" i="35"/>
  <c r="L27" i="35"/>
  <c r="M27" i="35"/>
  <c r="N27" i="35"/>
  <c r="O27" i="35"/>
  <c r="P27" i="35"/>
  <c r="Q27" i="35"/>
  <c r="R27" i="35"/>
  <c r="S27" i="35"/>
  <c r="T27" i="35"/>
  <c r="U27" i="35"/>
  <c r="V27" i="35"/>
  <c r="W27" i="35"/>
  <c r="X27" i="35"/>
  <c r="Y27" i="35"/>
  <c r="Z27" i="35"/>
  <c r="AA27" i="35"/>
  <c r="AB27" i="35"/>
  <c r="AC27" i="35"/>
  <c r="AD27" i="35"/>
  <c r="EZ27" i="35"/>
  <c r="FA27" i="35"/>
  <c r="FB27" i="35"/>
  <c r="FC27" i="35"/>
  <c r="FD27" i="35"/>
  <c r="FE27" i="35"/>
  <c r="FF27" i="35"/>
  <c r="FG27" i="35"/>
  <c r="FH27" i="35"/>
  <c r="FI27" i="35"/>
  <c r="FJ27" i="35"/>
  <c r="FL27" i="35"/>
  <c r="A28" i="35"/>
  <c r="B28" i="35"/>
  <c r="C28" i="35"/>
  <c r="D28" i="35"/>
  <c r="E28" i="35"/>
  <c r="F28" i="35"/>
  <c r="G28" i="35"/>
  <c r="H28" i="35"/>
  <c r="I28" i="35"/>
  <c r="J28" i="35"/>
  <c r="K28" i="35"/>
  <c r="L28" i="35"/>
  <c r="M28" i="35"/>
  <c r="N28" i="35"/>
  <c r="O28" i="35"/>
  <c r="P28" i="35"/>
  <c r="Q28" i="35"/>
  <c r="R28" i="35"/>
  <c r="S28" i="35"/>
  <c r="T28" i="35"/>
  <c r="U28" i="35"/>
  <c r="V28" i="35"/>
  <c r="W28" i="35"/>
  <c r="X28" i="35"/>
  <c r="Y28" i="35"/>
  <c r="Z28" i="35"/>
  <c r="AA28" i="35"/>
  <c r="AB28" i="35"/>
  <c r="AC28" i="35"/>
  <c r="AD28" i="35"/>
  <c r="EZ28" i="35"/>
  <c r="FA28" i="35"/>
  <c r="FB28" i="35"/>
  <c r="FC28" i="35"/>
  <c r="FD28" i="35"/>
  <c r="FE28" i="35"/>
  <c r="FF28" i="35"/>
  <c r="FG28" i="35"/>
  <c r="FH28" i="35"/>
  <c r="FI28" i="35"/>
  <c r="FJ28" i="35"/>
  <c r="A29" i="35"/>
  <c r="B29" i="35"/>
  <c r="C29" i="35"/>
  <c r="D29" i="35"/>
  <c r="E29" i="35"/>
  <c r="F29" i="35"/>
  <c r="G29" i="35"/>
  <c r="H29" i="35"/>
  <c r="I29" i="35"/>
  <c r="J29" i="35"/>
  <c r="K29" i="35"/>
  <c r="L29" i="35"/>
  <c r="M29" i="35"/>
  <c r="N29" i="35"/>
  <c r="O29" i="35"/>
  <c r="P29" i="35"/>
  <c r="Q29" i="35"/>
  <c r="R29" i="35"/>
  <c r="S29" i="35"/>
  <c r="T29" i="35"/>
  <c r="U29" i="35"/>
  <c r="V29" i="35"/>
  <c r="W29" i="35"/>
  <c r="X29" i="35"/>
  <c r="Y29" i="35"/>
  <c r="Z29" i="35"/>
  <c r="AA29" i="35"/>
  <c r="AB29" i="35"/>
  <c r="AC29" i="35"/>
  <c r="AD29" i="35"/>
  <c r="EZ29" i="35"/>
  <c r="FA29" i="35"/>
  <c r="FB29" i="35"/>
  <c r="FC29" i="35"/>
  <c r="FD29" i="35"/>
  <c r="FE29" i="35"/>
  <c r="FF29" i="35"/>
  <c r="FG29" i="35"/>
  <c r="FH29" i="35"/>
  <c r="FI29" i="35"/>
  <c r="FJ29" i="35"/>
  <c r="FL29" i="35"/>
  <c r="A30" i="35"/>
  <c r="B30" i="35"/>
  <c r="C30" i="35"/>
  <c r="D30" i="35"/>
  <c r="E30" i="35"/>
  <c r="F30" i="35"/>
  <c r="G30" i="35"/>
  <c r="H30" i="35"/>
  <c r="I30" i="35"/>
  <c r="J30" i="35"/>
  <c r="K30" i="35"/>
  <c r="L30" i="35"/>
  <c r="M30" i="35"/>
  <c r="N30" i="35"/>
  <c r="O30" i="35"/>
  <c r="P30" i="35"/>
  <c r="Q30" i="35"/>
  <c r="R30" i="35"/>
  <c r="S30" i="35"/>
  <c r="T30" i="35"/>
  <c r="U30" i="35"/>
  <c r="V30" i="35"/>
  <c r="W30" i="35"/>
  <c r="X30" i="35"/>
  <c r="Y30" i="35"/>
  <c r="Z30" i="35"/>
  <c r="AA30" i="35"/>
  <c r="AB30" i="35"/>
  <c r="AC30" i="35"/>
  <c r="AD30" i="35"/>
  <c r="EZ30" i="35"/>
  <c r="FA30" i="35"/>
  <c r="FB30" i="35"/>
  <c r="FC30" i="35"/>
  <c r="FD30" i="35"/>
  <c r="FE30" i="35"/>
  <c r="FF30" i="35"/>
  <c r="FG30" i="35"/>
  <c r="FH30" i="35"/>
  <c r="FI30" i="35"/>
  <c r="FJ30" i="35"/>
  <c r="FL30" i="35"/>
  <c r="A31" i="35"/>
  <c r="B31" i="35"/>
  <c r="C31" i="35"/>
  <c r="D31" i="35"/>
  <c r="E31" i="35"/>
  <c r="F31" i="35"/>
  <c r="G31" i="35"/>
  <c r="H31" i="35"/>
  <c r="I31" i="35"/>
  <c r="J31" i="35"/>
  <c r="K31" i="35"/>
  <c r="L31" i="35"/>
  <c r="M31" i="35"/>
  <c r="N31" i="35"/>
  <c r="O31" i="35"/>
  <c r="P31" i="35"/>
  <c r="Q31" i="35"/>
  <c r="R31" i="35"/>
  <c r="S31" i="35"/>
  <c r="T31" i="35"/>
  <c r="U31" i="35"/>
  <c r="V31" i="35"/>
  <c r="W31" i="35"/>
  <c r="X31" i="35"/>
  <c r="Y31" i="35"/>
  <c r="Z31" i="35"/>
  <c r="AA31" i="35"/>
  <c r="AB31" i="35"/>
  <c r="AC31" i="35"/>
  <c r="AD31" i="35"/>
  <c r="EZ31" i="35"/>
  <c r="FA31" i="35"/>
  <c r="FB31" i="35"/>
  <c r="FC31" i="35"/>
  <c r="FD31" i="35"/>
  <c r="FE31" i="35"/>
  <c r="FF31" i="35"/>
  <c r="FG31" i="35"/>
  <c r="FH31" i="35"/>
  <c r="FI31" i="35"/>
  <c r="FJ31" i="35"/>
  <c r="A32" i="35"/>
  <c r="B32" i="35"/>
  <c r="C32" i="35"/>
  <c r="D32" i="35"/>
  <c r="E32" i="35"/>
  <c r="F32" i="35"/>
  <c r="G32" i="35"/>
  <c r="H32" i="35"/>
  <c r="I32" i="35"/>
  <c r="J32" i="35"/>
  <c r="K32" i="35"/>
  <c r="L32" i="35"/>
  <c r="M32" i="35"/>
  <c r="N32" i="35"/>
  <c r="O32" i="35"/>
  <c r="P32" i="35"/>
  <c r="Q32" i="35"/>
  <c r="R32" i="35"/>
  <c r="S32" i="35"/>
  <c r="T32" i="35"/>
  <c r="U32" i="35"/>
  <c r="V32" i="35"/>
  <c r="W32" i="35"/>
  <c r="X32" i="35"/>
  <c r="Y32" i="35"/>
  <c r="Z32" i="35"/>
  <c r="AA32" i="35"/>
  <c r="AB32" i="35"/>
  <c r="AC32" i="35"/>
  <c r="AD32" i="35"/>
  <c r="EZ32" i="35"/>
  <c r="FA32" i="35"/>
  <c r="FB32" i="35"/>
  <c r="FC32" i="35"/>
  <c r="FD32" i="35"/>
  <c r="FE32" i="35"/>
  <c r="FF32" i="35"/>
  <c r="FG32" i="35"/>
  <c r="FH32" i="35"/>
  <c r="FI32" i="35"/>
  <c r="FJ32" i="35"/>
  <c r="A33" i="35"/>
  <c r="B33" i="35"/>
  <c r="C33" i="35"/>
  <c r="D33" i="35"/>
  <c r="E33" i="35"/>
  <c r="F33" i="35"/>
  <c r="G33" i="35"/>
  <c r="H33" i="35"/>
  <c r="I33" i="35"/>
  <c r="J33" i="35"/>
  <c r="K33" i="35"/>
  <c r="L33" i="35"/>
  <c r="M33" i="35"/>
  <c r="N33" i="35"/>
  <c r="O33" i="35"/>
  <c r="P33" i="35"/>
  <c r="Q33" i="35"/>
  <c r="R33" i="35"/>
  <c r="S33" i="35"/>
  <c r="T33" i="35"/>
  <c r="U33" i="35"/>
  <c r="V33" i="35"/>
  <c r="W33" i="35"/>
  <c r="X33" i="35"/>
  <c r="Y33" i="35"/>
  <c r="Z33" i="35"/>
  <c r="AA33" i="35"/>
  <c r="AB33" i="35"/>
  <c r="AC33" i="35"/>
  <c r="AD33" i="35"/>
  <c r="EZ33" i="35"/>
  <c r="FA33" i="35"/>
  <c r="FB33" i="35"/>
  <c r="FC33" i="35"/>
  <c r="FD33" i="35"/>
  <c r="FE33" i="35"/>
  <c r="FF33" i="35"/>
  <c r="FG33" i="35"/>
  <c r="FH33" i="35"/>
  <c r="FI33" i="35"/>
  <c r="FJ33" i="35"/>
  <c r="FL33" i="35"/>
  <c r="A34" i="35"/>
  <c r="B34" i="35"/>
  <c r="C34" i="35"/>
  <c r="D34" i="35"/>
  <c r="E34" i="35"/>
  <c r="F34" i="35"/>
  <c r="G34" i="35"/>
  <c r="H34" i="35"/>
  <c r="I34" i="35"/>
  <c r="J34" i="35"/>
  <c r="K34" i="35"/>
  <c r="L34" i="35"/>
  <c r="M34" i="35"/>
  <c r="N34" i="35"/>
  <c r="O34" i="35"/>
  <c r="P34" i="35"/>
  <c r="Q34" i="35"/>
  <c r="R34" i="35"/>
  <c r="S34" i="35"/>
  <c r="T34" i="35"/>
  <c r="U34" i="35"/>
  <c r="V34" i="35"/>
  <c r="W34" i="35"/>
  <c r="X34" i="35"/>
  <c r="Y34" i="35"/>
  <c r="Z34" i="35"/>
  <c r="AA34" i="35"/>
  <c r="AB34" i="35"/>
  <c r="AC34" i="35"/>
  <c r="AD34" i="35"/>
  <c r="EZ34" i="35"/>
  <c r="FA34" i="35"/>
  <c r="FB34" i="35"/>
  <c r="FC34" i="35"/>
  <c r="FD34" i="35"/>
  <c r="FE34" i="35"/>
  <c r="FF34" i="35"/>
  <c r="FG34" i="35"/>
  <c r="FH34" i="35"/>
  <c r="FI34" i="35"/>
  <c r="FJ34" i="35"/>
  <c r="FL34" i="35"/>
  <c r="A35" i="35"/>
  <c r="B35" i="35"/>
  <c r="C35" i="35"/>
  <c r="D35" i="35"/>
  <c r="E35" i="35"/>
  <c r="F35" i="35"/>
  <c r="G35" i="35"/>
  <c r="H35" i="35"/>
  <c r="I35" i="35"/>
  <c r="J35" i="35"/>
  <c r="K35" i="35"/>
  <c r="L35" i="35"/>
  <c r="M35" i="35"/>
  <c r="N35" i="35"/>
  <c r="O35" i="35"/>
  <c r="P35" i="35"/>
  <c r="Q35" i="35"/>
  <c r="R35" i="35"/>
  <c r="S35" i="35"/>
  <c r="T35" i="35"/>
  <c r="U35" i="35"/>
  <c r="V35" i="35"/>
  <c r="W35" i="35"/>
  <c r="X35" i="35"/>
  <c r="Y35" i="35"/>
  <c r="Z35" i="35"/>
  <c r="AA35" i="35"/>
  <c r="AB35" i="35"/>
  <c r="AC35" i="35"/>
  <c r="AD35" i="35"/>
  <c r="EZ35" i="35"/>
  <c r="FA35" i="35"/>
  <c r="FB35" i="35"/>
  <c r="FC35" i="35"/>
  <c r="FD35" i="35"/>
  <c r="FE35" i="35"/>
  <c r="FF35" i="35"/>
  <c r="FG35" i="35"/>
  <c r="FH35" i="35"/>
  <c r="FI35" i="35"/>
  <c r="FJ35" i="35"/>
  <c r="FL35" i="35"/>
  <c r="A36" i="35"/>
  <c r="B36" i="35"/>
  <c r="C36" i="35"/>
  <c r="D36" i="35"/>
  <c r="E36" i="35"/>
  <c r="F36" i="35"/>
  <c r="G36" i="35"/>
  <c r="H36" i="35"/>
  <c r="I36" i="35"/>
  <c r="J36" i="35"/>
  <c r="K36" i="35"/>
  <c r="L36" i="35"/>
  <c r="M36" i="35"/>
  <c r="N36" i="35"/>
  <c r="O36" i="35"/>
  <c r="P36" i="35"/>
  <c r="Q36" i="35"/>
  <c r="R36" i="35"/>
  <c r="S36" i="35"/>
  <c r="T36" i="35"/>
  <c r="U36" i="35"/>
  <c r="V36" i="35"/>
  <c r="W36" i="35"/>
  <c r="X36" i="35"/>
  <c r="Y36" i="35"/>
  <c r="Z36" i="35"/>
  <c r="AA36" i="35"/>
  <c r="AB36" i="35"/>
  <c r="AC36" i="35"/>
  <c r="AD36" i="35"/>
  <c r="EZ36" i="35"/>
  <c r="FA36" i="35"/>
  <c r="FB36" i="35"/>
  <c r="FC36" i="35"/>
  <c r="FD36" i="35"/>
  <c r="FE36" i="35"/>
  <c r="FF36" i="35"/>
  <c r="FG36" i="35"/>
  <c r="FH36" i="35"/>
  <c r="FI36" i="35"/>
  <c r="FJ36" i="35"/>
  <c r="FL36" i="35"/>
  <c r="A37" i="35"/>
  <c r="B37" i="35"/>
  <c r="C37" i="35"/>
  <c r="D37" i="35"/>
  <c r="E37" i="35"/>
  <c r="F37" i="35"/>
  <c r="G37" i="35"/>
  <c r="H37" i="35"/>
  <c r="I37" i="35"/>
  <c r="J37" i="35"/>
  <c r="K37" i="35"/>
  <c r="L37" i="35"/>
  <c r="M37" i="35"/>
  <c r="N37" i="35"/>
  <c r="O37" i="35"/>
  <c r="P37" i="35"/>
  <c r="Q37" i="35"/>
  <c r="R37" i="35"/>
  <c r="S37" i="35"/>
  <c r="T37" i="35"/>
  <c r="U37" i="35"/>
  <c r="V37" i="35"/>
  <c r="W37" i="35"/>
  <c r="X37" i="35"/>
  <c r="Y37" i="35"/>
  <c r="Z37" i="35"/>
  <c r="AA37" i="35"/>
  <c r="AB37" i="35"/>
  <c r="AC37" i="35"/>
  <c r="AD37" i="35"/>
  <c r="EZ37" i="35"/>
  <c r="FA37" i="35"/>
  <c r="FB37" i="35"/>
  <c r="FC37" i="35"/>
  <c r="FD37" i="35"/>
  <c r="FE37" i="35"/>
  <c r="FF37" i="35"/>
  <c r="FG37" i="35"/>
  <c r="FH37" i="35"/>
  <c r="FI37" i="35"/>
  <c r="FJ37" i="35"/>
  <c r="A38" i="35"/>
  <c r="B38" i="35"/>
  <c r="C38" i="35"/>
  <c r="D38" i="35"/>
  <c r="E38" i="35"/>
  <c r="F38" i="35"/>
  <c r="G38" i="35"/>
  <c r="H38" i="35"/>
  <c r="I38" i="35"/>
  <c r="J38" i="35"/>
  <c r="K38" i="35"/>
  <c r="L38" i="35"/>
  <c r="M38" i="35"/>
  <c r="N38" i="35"/>
  <c r="O38" i="35"/>
  <c r="P38" i="35"/>
  <c r="Q38" i="35"/>
  <c r="R38" i="35"/>
  <c r="S38" i="35"/>
  <c r="T38" i="35"/>
  <c r="U38" i="35"/>
  <c r="V38" i="35"/>
  <c r="W38" i="35"/>
  <c r="X38" i="35"/>
  <c r="Y38" i="35"/>
  <c r="Z38" i="35"/>
  <c r="AA38" i="35"/>
  <c r="AB38" i="35"/>
  <c r="AC38" i="35"/>
  <c r="AD38" i="35"/>
  <c r="EZ38" i="35"/>
  <c r="FA38" i="35"/>
  <c r="FB38" i="35"/>
  <c r="FC38" i="35"/>
  <c r="FD38" i="35"/>
  <c r="FE38" i="35"/>
  <c r="FF38" i="35"/>
  <c r="FG38" i="35"/>
  <c r="FH38" i="35"/>
  <c r="FI38" i="35"/>
  <c r="FJ38" i="35"/>
  <c r="A39" i="35"/>
  <c r="B39" i="35"/>
  <c r="C39" i="35"/>
  <c r="D39" i="35"/>
  <c r="E39" i="35"/>
  <c r="F39" i="35"/>
  <c r="G39" i="35"/>
  <c r="H39" i="35"/>
  <c r="I39" i="35"/>
  <c r="J39" i="35"/>
  <c r="K39" i="35"/>
  <c r="L39" i="35"/>
  <c r="M39" i="35"/>
  <c r="N39" i="35"/>
  <c r="O39" i="35"/>
  <c r="P39" i="35"/>
  <c r="Q39" i="35"/>
  <c r="R39" i="35"/>
  <c r="S39" i="35"/>
  <c r="T39" i="35"/>
  <c r="U39" i="35"/>
  <c r="V39" i="35"/>
  <c r="W39" i="35"/>
  <c r="X39" i="35"/>
  <c r="Y39" i="35"/>
  <c r="Z39" i="35"/>
  <c r="AA39" i="35"/>
  <c r="AB39" i="35"/>
  <c r="AC39" i="35"/>
  <c r="AD39" i="35"/>
  <c r="EZ39" i="35"/>
  <c r="FA39" i="35"/>
  <c r="FB39" i="35"/>
  <c r="FC39" i="35"/>
  <c r="FD39" i="35"/>
  <c r="FE39" i="35"/>
  <c r="FF39" i="35"/>
  <c r="FG39" i="35"/>
  <c r="FH39" i="35"/>
  <c r="FI39" i="35"/>
  <c r="FJ39" i="35"/>
  <c r="FL39" i="35"/>
  <c r="A40" i="35"/>
  <c r="B40" i="35"/>
  <c r="C40" i="35"/>
  <c r="D40" i="35"/>
  <c r="E40" i="35"/>
  <c r="F40" i="35"/>
  <c r="G40" i="35"/>
  <c r="H40" i="35"/>
  <c r="I40" i="35"/>
  <c r="J40" i="35"/>
  <c r="K40" i="35"/>
  <c r="L40" i="35"/>
  <c r="M40" i="35"/>
  <c r="N40" i="35"/>
  <c r="O40" i="35"/>
  <c r="P40" i="35"/>
  <c r="Q40" i="35"/>
  <c r="R40" i="35"/>
  <c r="S40" i="35"/>
  <c r="T40" i="35"/>
  <c r="U40" i="35"/>
  <c r="V40" i="35"/>
  <c r="W40" i="35"/>
  <c r="X40" i="35"/>
  <c r="Y40" i="35"/>
  <c r="Z40" i="35"/>
  <c r="AA40" i="35"/>
  <c r="AB40" i="35"/>
  <c r="AC40" i="35"/>
  <c r="AD40" i="35"/>
  <c r="EZ40" i="35"/>
  <c r="FA40" i="35"/>
  <c r="FB40" i="35"/>
  <c r="FC40" i="35"/>
  <c r="FD40" i="35"/>
  <c r="FE40" i="35"/>
  <c r="FF40" i="35"/>
  <c r="FG40" i="35"/>
  <c r="FH40" i="35"/>
  <c r="FI40" i="35"/>
  <c r="FJ40" i="35"/>
  <c r="A41" i="35"/>
  <c r="B41" i="35"/>
  <c r="C41" i="35"/>
  <c r="D41" i="35"/>
  <c r="E41" i="35"/>
  <c r="F41" i="35"/>
  <c r="G41" i="35"/>
  <c r="H41" i="35"/>
  <c r="I41" i="35"/>
  <c r="J41" i="35"/>
  <c r="K41" i="35"/>
  <c r="L41" i="35"/>
  <c r="M41" i="35"/>
  <c r="N41" i="35"/>
  <c r="O41" i="35"/>
  <c r="P41" i="35"/>
  <c r="Q41" i="35"/>
  <c r="R41" i="35"/>
  <c r="S41" i="35"/>
  <c r="T41" i="35"/>
  <c r="U41" i="35"/>
  <c r="V41" i="35"/>
  <c r="W41" i="35"/>
  <c r="X41" i="35"/>
  <c r="Y41" i="35"/>
  <c r="Z41" i="35"/>
  <c r="AA41" i="35"/>
  <c r="AB41" i="35"/>
  <c r="AC41" i="35"/>
  <c r="AD41" i="35"/>
  <c r="EZ41" i="35"/>
  <c r="FA41" i="35"/>
  <c r="FB41" i="35"/>
  <c r="FC41" i="35"/>
  <c r="FD41" i="35"/>
  <c r="FE41" i="35"/>
  <c r="FF41" i="35"/>
  <c r="FG41" i="35"/>
  <c r="FH41" i="35"/>
  <c r="FI41" i="35"/>
  <c r="FJ41" i="35"/>
  <c r="A42" i="35"/>
  <c r="B42" i="35"/>
  <c r="C42" i="35"/>
  <c r="D42" i="35"/>
  <c r="E42" i="35"/>
  <c r="F42" i="35"/>
  <c r="G42" i="35"/>
  <c r="H42" i="35"/>
  <c r="I42" i="35"/>
  <c r="J42" i="35"/>
  <c r="K42" i="35"/>
  <c r="L42" i="35"/>
  <c r="M42" i="35"/>
  <c r="N42" i="35"/>
  <c r="O42" i="35"/>
  <c r="P42" i="35"/>
  <c r="Q42" i="35"/>
  <c r="R42" i="35"/>
  <c r="S42" i="35"/>
  <c r="T42" i="35"/>
  <c r="U42" i="35"/>
  <c r="V42" i="35"/>
  <c r="W42" i="35"/>
  <c r="X42" i="35"/>
  <c r="Y42" i="35"/>
  <c r="Z42" i="35"/>
  <c r="AA42" i="35"/>
  <c r="AB42" i="35"/>
  <c r="AC42" i="35"/>
  <c r="AD42" i="35"/>
  <c r="EZ42" i="35"/>
  <c r="FA42" i="35"/>
  <c r="FB42" i="35"/>
  <c r="FC42" i="35"/>
  <c r="FD42" i="35"/>
  <c r="FE42" i="35"/>
  <c r="FF42" i="35"/>
  <c r="FG42" i="35"/>
  <c r="FH42" i="35"/>
  <c r="FI42" i="35"/>
  <c r="FJ42" i="35"/>
  <c r="A43" i="35"/>
  <c r="B43" i="35"/>
  <c r="C43" i="35"/>
  <c r="D43" i="35"/>
  <c r="E43" i="35"/>
  <c r="F43" i="35"/>
  <c r="G43" i="35"/>
  <c r="H43" i="35"/>
  <c r="I43" i="35"/>
  <c r="J43" i="35"/>
  <c r="K43" i="35"/>
  <c r="L43" i="35"/>
  <c r="M43" i="35"/>
  <c r="N43" i="35"/>
  <c r="O43" i="35"/>
  <c r="P43" i="35"/>
  <c r="Q43" i="35"/>
  <c r="R43" i="35"/>
  <c r="S43" i="35"/>
  <c r="T43" i="35"/>
  <c r="U43" i="35"/>
  <c r="V43" i="35"/>
  <c r="W43" i="35"/>
  <c r="X43" i="35"/>
  <c r="Y43" i="35"/>
  <c r="Z43" i="35"/>
  <c r="AA43" i="35"/>
  <c r="AB43" i="35"/>
  <c r="AC43" i="35"/>
  <c r="AD43" i="35"/>
  <c r="EZ43" i="35"/>
  <c r="FA43" i="35"/>
  <c r="FB43" i="35"/>
  <c r="FC43" i="35"/>
  <c r="FD43" i="35"/>
  <c r="FE43" i="35"/>
  <c r="FF43" i="35"/>
  <c r="FG43" i="35"/>
  <c r="FH43" i="35"/>
  <c r="FI43" i="35"/>
  <c r="FJ43" i="35"/>
  <c r="FL43" i="35"/>
  <c r="A44" i="35"/>
  <c r="B44" i="35"/>
  <c r="C44" i="35"/>
  <c r="D44" i="35"/>
  <c r="E44" i="35"/>
  <c r="F44" i="35"/>
  <c r="G44" i="35"/>
  <c r="H44" i="35"/>
  <c r="I44" i="35"/>
  <c r="J44" i="35"/>
  <c r="K44" i="35"/>
  <c r="L44" i="35"/>
  <c r="M44" i="35"/>
  <c r="N44" i="35"/>
  <c r="O44" i="35"/>
  <c r="P44" i="35"/>
  <c r="Q44" i="35"/>
  <c r="R44" i="35"/>
  <c r="S44" i="35"/>
  <c r="T44" i="35"/>
  <c r="U44" i="35"/>
  <c r="V44" i="35"/>
  <c r="W44" i="35"/>
  <c r="X44" i="35"/>
  <c r="Y44" i="35"/>
  <c r="Z44" i="35"/>
  <c r="AA44" i="35"/>
  <c r="AB44" i="35"/>
  <c r="AC44" i="35"/>
  <c r="AD44" i="35"/>
  <c r="EZ44" i="35"/>
  <c r="FA44" i="35"/>
  <c r="FB44" i="35"/>
  <c r="FC44" i="35"/>
  <c r="FD44" i="35"/>
  <c r="FE44" i="35"/>
  <c r="FF44" i="35"/>
  <c r="FG44" i="35"/>
  <c r="FH44" i="35"/>
  <c r="FI44" i="35"/>
  <c r="FJ44" i="35"/>
  <c r="A45" i="35"/>
  <c r="B45" i="35"/>
  <c r="C45" i="35"/>
  <c r="D45" i="35"/>
  <c r="E45" i="35"/>
  <c r="F45" i="35"/>
  <c r="G45" i="35"/>
  <c r="H45" i="35"/>
  <c r="I45" i="35"/>
  <c r="J45" i="35"/>
  <c r="K45" i="35"/>
  <c r="L45" i="35"/>
  <c r="M45" i="35"/>
  <c r="N45" i="35"/>
  <c r="O45" i="35"/>
  <c r="P45" i="35"/>
  <c r="Q45" i="35"/>
  <c r="R45" i="35"/>
  <c r="S45" i="35"/>
  <c r="T45" i="35"/>
  <c r="U45" i="35"/>
  <c r="V45" i="35"/>
  <c r="W45" i="35"/>
  <c r="X45" i="35"/>
  <c r="Y45" i="35"/>
  <c r="Z45" i="35"/>
  <c r="AA45" i="35"/>
  <c r="AB45" i="35"/>
  <c r="AC45" i="35"/>
  <c r="AD45" i="35"/>
  <c r="EZ45" i="35"/>
  <c r="FA45" i="35"/>
  <c r="FB45" i="35"/>
  <c r="FC45" i="35"/>
  <c r="FD45" i="35"/>
  <c r="FE45" i="35"/>
  <c r="FF45" i="35"/>
  <c r="FG45" i="35"/>
  <c r="FH45" i="35"/>
  <c r="FI45" i="35"/>
  <c r="FJ45" i="35"/>
  <c r="FL45" i="35"/>
  <c r="A46" i="35"/>
  <c r="B46" i="35"/>
  <c r="C46" i="35"/>
  <c r="D46" i="35"/>
  <c r="E46" i="35"/>
  <c r="F46" i="35"/>
  <c r="G46" i="35"/>
  <c r="H46" i="35"/>
  <c r="I46" i="35"/>
  <c r="J46" i="35"/>
  <c r="K46" i="35"/>
  <c r="L46" i="35"/>
  <c r="M46" i="35"/>
  <c r="N46" i="35"/>
  <c r="O46" i="35"/>
  <c r="P46" i="35"/>
  <c r="Q46" i="35"/>
  <c r="R46" i="35"/>
  <c r="S46" i="35"/>
  <c r="T46" i="35"/>
  <c r="U46" i="35"/>
  <c r="V46" i="35"/>
  <c r="W46" i="35"/>
  <c r="X46" i="35"/>
  <c r="Y46" i="35"/>
  <c r="Z46" i="35"/>
  <c r="AA46" i="35"/>
  <c r="AB46" i="35"/>
  <c r="AC46" i="35"/>
  <c r="AD46" i="35"/>
  <c r="EZ46" i="35"/>
  <c r="FA46" i="35"/>
  <c r="FB46" i="35"/>
  <c r="FC46" i="35"/>
  <c r="FD46" i="35"/>
  <c r="FE46" i="35"/>
  <c r="FF46" i="35"/>
  <c r="FG46" i="35"/>
  <c r="FH46" i="35"/>
  <c r="FI46" i="35"/>
  <c r="FJ46" i="35"/>
  <c r="FL46" i="35"/>
  <c r="A47" i="35"/>
  <c r="B47" i="35"/>
  <c r="C47" i="35"/>
  <c r="D47" i="35"/>
  <c r="E47" i="35"/>
  <c r="F47" i="35"/>
  <c r="G47" i="35"/>
  <c r="H47" i="35"/>
  <c r="I47" i="35"/>
  <c r="J47" i="35"/>
  <c r="K47" i="35"/>
  <c r="L47" i="35"/>
  <c r="M47" i="35"/>
  <c r="N47" i="35"/>
  <c r="O47" i="35"/>
  <c r="P47" i="35"/>
  <c r="Q47" i="35"/>
  <c r="R47" i="35"/>
  <c r="S47" i="35"/>
  <c r="T47" i="35"/>
  <c r="U47" i="35"/>
  <c r="V47" i="35"/>
  <c r="W47" i="35"/>
  <c r="X47" i="35"/>
  <c r="Y47" i="35"/>
  <c r="Z47" i="35"/>
  <c r="AA47" i="35"/>
  <c r="AB47" i="35"/>
  <c r="AC47" i="35"/>
  <c r="AD47" i="35"/>
  <c r="EZ47" i="35"/>
  <c r="FA47" i="35"/>
  <c r="FB47" i="35"/>
  <c r="FC47" i="35"/>
  <c r="FD47" i="35"/>
  <c r="FE47" i="35"/>
  <c r="FF47" i="35"/>
  <c r="FG47" i="35"/>
  <c r="FH47" i="35"/>
  <c r="FI47" i="35"/>
  <c r="FJ47" i="35"/>
  <c r="FL47" i="35"/>
  <c r="A48" i="35"/>
  <c r="B48" i="35"/>
  <c r="C48" i="35"/>
  <c r="D48" i="35"/>
  <c r="E48" i="35"/>
  <c r="F48" i="35"/>
  <c r="G48" i="35"/>
  <c r="H48" i="35"/>
  <c r="I48" i="35"/>
  <c r="J48" i="35"/>
  <c r="K48" i="35"/>
  <c r="L48" i="35"/>
  <c r="M48" i="35"/>
  <c r="N48" i="35"/>
  <c r="O48" i="35"/>
  <c r="P48" i="35"/>
  <c r="Q48" i="35"/>
  <c r="R48" i="35"/>
  <c r="S48" i="35"/>
  <c r="T48" i="35"/>
  <c r="U48" i="35"/>
  <c r="V48" i="35"/>
  <c r="W48" i="35"/>
  <c r="X48" i="35"/>
  <c r="Y48" i="35"/>
  <c r="Z48" i="35"/>
  <c r="AA48" i="35"/>
  <c r="AB48" i="35"/>
  <c r="AC48" i="35"/>
  <c r="AD48" i="35"/>
  <c r="EZ48" i="35"/>
  <c r="FA48" i="35"/>
  <c r="FB48" i="35"/>
  <c r="FC48" i="35"/>
  <c r="FD48" i="35"/>
  <c r="FE48" i="35"/>
  <c r="FF48" i="35"/>
  <c r="FG48" i="35"/>
  <c r="FH48" i="35"/>
  <c r="FI48" i="35"/>
  <c r="FJ48" i="35"/>
  <c r="FL48" i="35"/>
  <c r="A49" i="35"/>
  <c r="B49" i="35"/>
  <c r="C49" i="35"/>
  <c r="D49" i="35"/>
  <c r="E49" i="35"/>
  <c r="F49" i="35"/>
  <c r="G49" i="35"/>
  <c r="H49" i="35"/>
  <c r="I49" i="35"/>
  <c r="J49" i="35"/>
  <c r="K49" i="35"/>
  <c r="L49" i="35"/>
  <c r="M49" i="35"/>
  <c r="N49" i="35"/>
  <c r="O49" i="35"/>
  <c r="P49" i="35"/>
  <c r="Q49" i="35"/>
  <c r="R49" i="35"/>
  <c r="S49" i="35"/>
  <c r="T49" i="35"/>
  <c r="U49" i="35"/>
  <c r="V49" i="35"/>
  <c r="W49" i="35"/>
  <c r="X49" i="35"/>
  <c r="Y49" i="35"/>
  <c r="Z49" i="35"/>
  <c r="AA49" i="35"/>
  <c r="AB49" i="35"/>
  <c r="AC49" i="35"/>
  <c r="AD49" i="35"/>
  <c r="EZ49" i="35"/>
  <c r="FA49" i="35"/>
  <c r="FB49" i="35"/>
  <c r="FC49" i="35"/>
  <c r="FD49" i="35"/>
  <c r="FE49" i="35"/>
  <c r="FF49" i="35"/>
  <c r="FG49" i="35"/>
  <c r="FH49" i="35"/>
  <c r="FI49" i="35"/>
  <c r="FJ49" i="35"/>
  <c r="A50" i="35"/>
  <c r="B50" i="35"/>
  <c r="C50" i="35"/>
  <c r="D50" i="35"/>
  <c r="E50" i="35"/>
  <c r="F50" i="35"/>
  <c r="G50" i="35"/>
  <c r="H50" i="35"/>
  <c r="I50" i="35"/>
  <c r="J50" i="35"/>
  <c r="K50" i="35"/>
  <c r="L50" i="35"/>
  <c r="M50" i="35"/>
  <c r="N50" i="35"/>
  <c r="O50" i="35"/>
  <c r="P50" i="35"/>
  <c r="Q50" i="35"/>
  <c r="R50" i="35"/>
  <c r="S50" i="35"/>
  <c r="T50" i="35"/>
  <c r="U50" i="35"/>
  <c r="V50" i="35"/>
  <c r="W50" i="35"/>
  <c r="X50" i="35"/>
  <c r="Y50" i="35"/>
  <c r="Z50" i="35"/>
  <c r="AA50" i="35"/>
  <c r="AB50" i="35"/>
  <c r="AC50" i="35"/>
  <c r="AD50" i="35"/>
  <c r="EZ50" i="35"/>
  <c r="FA50" i="35"/>
  <c r="FB50" i="35"/>
  <c r="FC50" i="35"/>
  <c r="FD50" i="35"/>
  <c r="FE50" i="35"/>
  <c r="FF50" i="35"/>
  <c r="FG50" i="35"/>
  <c r="FH50" i="35"/>
  <c r="FI50" i="35"/>
  <c r="FJ50" i="35"/>
  <c r="A51" i="35"/>
  <c r="B51" i="35"/>
  <c r="C51" i="35"/>
  <c r="D51" i="35"/>
  <c r="E51" i="35"/>
  <c r="F51" i="35"/>
  <c r="G51" i="35"/>
  <c r="H51" i="35"/>
  <c r="I51" i="35"/>
  <c r="J51" i="35"/>
  <c r="K51" i="35"/>
  <c r="L51" i="35"/>
  <c r="M51" i="35"/>
  <c r="N51" i="35"/>
  <c r="O51" i="35"/>
  <c r="P51" i="35"/>
  <c r="Q51" i="35"/>
  <c r="R51" i="35"/>
  <c r="S51" i="35"/>
  <c r="T51" i="35"/>
  <c r="U51" i="35"/>
  <c r="V51" i="35"/>
  <c r="W51" i="35"/>
  <c r="X51" i="35"/>
  <c r="Y51" i="35"/>
  <c r="Z51" i="35"/>
  <c r="AA51" i="35"/>
  <c r="AB51" i="35"/>
  <c r="AC51" i="35"/>
  <c r="AD51" i="35"/>
  <c r="EZ51" i="35"/>
  <c r="FA51" i="35"/>
  <c r="FB51" i="35"/>
  <c r="FC51" i="35"/>
  <c r="FD51" i="35"/>
  <c r="FE51" i="35"/>
  <c r="FF51" i="35"/>
  <c r="FG51" i="35"/>
  <c r="FH51" i="35"/>
  <c r="FI51" i="35"/>
  <c r="FJ51" i="35"/>
  <c r="FL51" i="35"/>
  <c r="A52" i="35"/>
  <c r="B52" i="35"/>
  <c r="C52" i="35"/>
  <c r="D52" i="35"/>
  <c r="E52" i="35"/>
  <c r="F52" i="35"/>
  <c r="G52" i="35"/>
  <c r="H52" i="35"/>
  <c r="I52" i="35"/>
  <c r="J52" i="35"/>
  <c r="K52" i="35"/>
  <c r="L52" i="35"/>
  <c r="M52" i="35"/>
  <c r="N52" i="35"/>
  <c r="O52" i="35"/>
  <c r="P52" i="35"/>
  <c r="Q52" i="35"/>
  <c r="R52" i="35"/>
  <c r="S52" i="35"/>
  <c r="T52" i="35"/>
  <c r="U52" i="35"/>
  <c r="V52" i="35"/>
  <c r="W52" i="35"/>
  <c r="X52" i="35"/>
  <c r="Y52" i="35"/>
  <c r="Z52" i="35"/>
  <c r="AA52" i="35"/>
  <c r="AB52" i="35"/>
  <c r="AC52" i="35"/>
  <c r="EZ52" i="35"/>
  <c r="FA52" i="35"/>
  <c r="FB52" i="35"/>
  <c r="FC52" i="35"/>
  <c r="FD52" i="35"/>
  <c r="FE52" i="35"/>
  <c r="FF52" i="35"/>
  <c r="FG52" i="35"/>
  <c r="FH52" i="35"/>
  <c r="FI52" i="35"/>
  <c r="FJ52" i="35"/>
  <c r="FL52" i="35"/>
  <c r="A53" i="35"/>
  <c r="B53" i="35"/>
  <c r="C53" i="35"/>
  <c r="D53" i="35"/>
  <c r="E53" i="35"/>
  <c r="F53" i="35"/>
  <c r="G53" i="35"/>
  <c r="H53" i="35"/>
  <c r="I53" i="35"/>
  <c r="J53" i="35"/>
  <c r="K53" i="35"/>
  <c r="L53" i="35"/>
  <c r="M53" i="35"/>
  <c r="N53" i="35"/>
  <c r="O53" i="35"/>
  <c r="P53" i="35"/>
  <c r="Q53" i="35"/>
  <c r="R53" i="35"/>
  <c r="S53" i="35"/>
  <c r="T53" i="35"/>
  <c r="U53" i="35"/>
  <c r="V53" i="35"/>
  <c r="W53" i="35"/>
  <c r="X53" i="35"/>
  <c r="Y53" i="35"/>
  <c r="Z53" i="35"/>
  <c r="AA53" i="35"/>
  <c r="AB53" i="35"/>
  <c r="AC53" i="35"/>
  <c r="AD53" i="35"/>
  <c r="EZ53" i="35"/>
  <c r="FA53" i="35"/>
  <c r="FB53" i="35"/>
  <c r="FC53" i="35"/>
  <c r="FD53" i="35"/>
  <c r="FE53" i="35"/>
  <c r="FF53" i="35"/>
  <c r="FG53" i="35"/>
  <c r="FH53" i="35"/>
  <c r="FI53" i="35"/>
  <c r="FJ53" i="35"/>
  <c r="A54" i="35"/>
  <c r="B54" i="35"/>
  <c r="C54" i="35"/>
  <c r="D54" i="35"/>
  <c r="E54" i="35"/>
  <c r="F54" i="35"/>
  <c r="G54" i="35"/>
  <c r="H54" i="35"/>
  <c r="I54" i="35"/>
  <c r="J54" i="35"/>
  <c r="K54" i="35"/>
  <c r="L54" i="35"/>
  <c r="M54" i="35"/>
  <c r="N54" i="35"/>
  <c r="O54" i="35"/>
  <c r="P54" i="35"/>
  <c r="Q54" i="35"/>
  <c r="R54" i="35"/>
  <c r="S54" i="35"/>
  <c r="T54" i="35"/>
  <c r="U54" i="35"/>
  <c r="V54" i="35"/>
  <c r="W54" i="35"/>
  <c r="X54" i="35"/>
  <c r="Y54" i="35"/>
  <c r="Z54" i="35"/>
  <c r="AA54" i="35"/>
  <c r="AB54" i="35"/>
  <c r="AC54" i="35"/>
  <c r="AD54" i="35"/>
  <c r="EZ54" i="35"/>
  <c r="FA54" i="35"/>
  <c r="FB54" i="35"/>
  <c r="FC54" i="35"/>
  <c r="FD54" i="35"/>
  <c r="FE54" i="35"/>
  <c r="FF54" i="35"/>
  <c r="FG54" i="35"/>
  <c r="FH54" i="35"/>
  <c r="FI54" i="35"/>
  <c r="FJ54" i="35"/>
  <c r="A55" i="35"/>
  <c r="B55" i="35"/>
  <c r="C55" i="35"/>
  <c r="D55" i="35"/>
  <c r="E55" i="35"/>
  <c r="F55" i="35"/>
  <c r="G55" i="35"/>
  <c r="H55" i="35"/>
  <c r="I55" i="35"/>
  <c r="J55" i="35"/>
  <c r="K55" i="35"/>
  <c r="L55" i="35"/>
  <c r="M55" i="35"/>
  <c r="N55" i="35"/>
  <c r="O55" i="35"/>
  <c r="P55" i="35"/>
  <c r="Q55" i="35"/>
  <c r="R55" i="35"/>
  <c r="S55" i="35"/>
  <c r="T55" i="35"/>
  <c r="U55" i="35"/>
  <c r="V55" i="35"/>
  <c r="W55" i="35"/>
  <c r="X55" i="35"/>
  <c r="Y55" i="35"/>
  <c r="Z55" i="35"/>
  <c r="AA55" i="35"/>
  <c r="AB55" i="35"/>
  <c r="AC55" i="35"/>
  <c r="AD55" i="35"/>
  <c r="EZ55" i="35"/>
  <c r="FA55" i="35"/>
  <c r="FB55" i="35"/>
  <c r="FC55" i="35"/>
  <c r="FD55" i="35"/>
  <c r="FE55" i="35"/>
  <c r="FF55" i="35"/>
  <c r="FG55" i="35"/>
  <c r="FH55" i="35"/>
  <c r="FI55" i="35"/>
  <c r="FJ55" i="35"/>
  <c r="FL55" i="35"/>
  <c r="A56" i="35"/>
  <c r="B56" i="35"/>
  <c r="C56" i="35"/>
  <c r="D56" i="35"/>
  <c r="E56" i="35"/>
  <c r="F56" i="35"/>
  <c r="G56" i="35"/>
  <c r="H56" i="35"/>
  <c r="I56" i="35"/>
  <c r="J56" i="35"/>
  <c r="K56" i="35"/>
  <c r="L56" i="35"/>
  <c r="M56" i="35"/>
  <c r="N56" i="35"/>
  <c r="O56" i="35"/>
  <c r="P56" i="35"/>
  <c r="Q56" i="35"/>
  <c r="R56" i="35"/>
  <c r="S56" i="35"/>
  <c r="T56" i="35"/>
  <c r="U56" i="35"/>
  <c r="V56" i="35"/>
  <c r="W56" i="35"/>
  <c r="X56" i="35"/>
  <c r="Y56" i="35"/>
  <c r="Z56" i="35"/>
  <c r="AA56" i="35"/>
  <c r="AB56" i="35"/>
  <c r="AC56" i="35"/>
  <c r="AD56" i="35"/>
  <c r="EZ56" i="35"/>
  <c r="FA56" i="35"/>
  <c r="FB56" i="35"/>
  <c r="FC56" i="35"/>
  <c r="FD56" i="35"/>
  <c r="FE56" i="35"/>
  <c r="FF56" i="35"/>
  <c r="FG56" i="35"/>
  <c r="FH56" i="35"/>
  <c r="FI56" i="35"/>
  <c r="FJ56" i="35"/>
  <c r="FL56" i="35"/>
  <c r="A57" i="35"/>
  <c r="B57" i="35"/>
  <c r="C57" i="35"/>
  <c r="D57" i="35"/>
  <c r="E57" i="35"/>
  <c r="F57" i="35"/>
  <c r="G57" i="35"/>
  <c r="H57" i="35"/>
  <c r="I57" i="35"/>
  <c r="J57" i="35"/>
  <c r="K57" i="35"/>
  <c r="L57" i="35"/>
  <c r="M57" i="35"/>
  <c r="N57" i="35"/>
  <c r="O57" i="35"/>
  <c r="P57" i="35"/>
  <c r="Q57" i="35"/>
  <c r="R57" i="35"/>
  <c r="S57" i="35"/>
  <c r="T57" i="35"/>
  <c r="U57" i="35"/>
  <c r="V57" i="35"/>
  <c r="W57" i="35"/>
  <c r="X57" i="35"/>
  <c r="Y57" i="35"/>
  <c r="Z57" i="35"/>
  <c r="AA57" i="35"/>
  <c r="AB57" i="35"/>
  <c r="AC57" i="35"/>
  <c r="AD57" i="35"/>
  <c r="EZ57" i="35"/>
  <c r="FA57" i="35"/>
  <c r="FB57" i="35"/>
  <c r="FC57" i="35"/>
  <c r="FD57" i="35"/>
  <c r="FE57" i="35"/>
  <c r="FF57" i="35"/>
  <c r="FG57" i="35"/>
  <c r="FH57" i="35"/>
  <c r="FI57" i="35"/>
  <c r="FJ57" i="35"/>
  <c r="A58" i="35"/>
  <c r="B58" i="35"/>
  <c r="C58" i="35"/>
  <c r="D58" i="35"/>
  <c r="E58" i="35"/>
  <c r="F58" i="35"/>
  <c r="G58" i="35"/>
  <c r="H58" i="35"/>
  <c r="I58" i="35"/>
  <c r="J58" i="35"/>
  <c r="K58" i="35"/>
  <c r="L58" i="35"/>
  <c r="M58" i="35"/>
  <c r="N58" i="35"/>
  <c r="O58" i="35"/>
  <c r="P58" i="35"/>
  <c r="Q58" i="35"/>
  <c r="R58" i="35"/>
  <c r="S58" i="35"/>
  <c r="T58" i="35"/>
  <c r="U58" i="35"/>
  <c r="V58" i="35"/>
  <c r="W58" i="35"/>
  <c r="X58" i="35"/>
  <c r="Y58" i="35"/>
  <c r="Z58" i="35"/>
  <c r="AA58" i="35"/>
  <c r="AB58" i="35"/>
  <c r="AC58" i="35"/>
  <c r="AD58" i="35"/>
  <c r="EZ58" i="35"/>
  <c r="FA58" i="35"/>
  <c r="FB58" i="35"/>
  <c r="FC58" i="35"/>
  <c r="FD58" i="35"/>
  <c r="FE58" i="35"/>
  <c r="FF58" i="35"/>
  <c r="FG58" i="35"/>
  <c r="FH58" i="35"/>
  <c r="FI58" i="35"/>
  <c r="FJ58" i="35"/>
  <c r="FL58" i="35"/>
  <c r="A59" i="35"/>
  <c r="B59" i="35"/>
  <c r="C59" i="35"/>
  <c r="D59" i="35"/>
  <c r="E59" i="35"/>
  <c r="F59" i="35"/>
  <c r="G59" i="35"/>
  <c r="H59" i="35"/>
  <c r="I59" i="35"/>
  <c r="J59" i="35"/>
  <c r="K59" i="35"/>
  <c r="L59" i="35"/>
  <c r="M59" i="35"/>
  <c r="N59" i="35"/>
  <c r="O59" i="35"/>
  <c r="P59" i="35"/>
  <c r="Q59" i="35"/>
  <c r="R59" i="35"/>
  <c r="S59" i="35"/>
  <c r="T59" i="35"/>
  <c r="U59" i="35"/>
  <c r="V59" i="35"/>
  <c r="W59" i="35"/>
  <c r="X59" i="35"/>
  <c r="Y59" i="35"/>
  <c r="Z59" i="35"/>
  <c r="AA59" i="35"/>
  <c r="AB59" i="35"/>
  <c r="AC59" i="35"/>
  <c r="AD59" i="35"/>
  <c r="EZ59" i="35"/>
  <c r="FA59" i="35"/>
  <c r="FB59" i="35"/>
  <c r="FC59" i="35"/>
  <c r="FD59" i="35"/>
  <c r="FE59" i="35"/>
  <c r="FF59" i="35"/>
  <c r="FG59" i="35"/>
  <c r="FH59" i="35"/>
  <c r="FI59" i="35"/>
  <c r="FJ59" i="35"/>
  <c r="FL59" i="35"/>
  <c r="A60" i="35"/>
  <c r="B60" i="35"/>
  <c r="C60" i="35"/>
  <c r="D60" i="35"/>
  <c r="E60" i="35"/>
  <c r="F60" i="35"/>
  <c r="G60" i="35"/>
  <c r="H60" i="35"/>
  <c r="I60" i="35"/>
  <c r="J60" i="35"/>
  <c r="K60" i="35"/>
  <c r="L60" i="35"/>
  <c r="M60" i="35"/>
  <c r="N60" i="35"/>
  <c r="O60" i="35"/>
  <c r="P60" i="35"/>
  <c r="Q60" i="35"/>
  <c r="R60" i="35"/>
  <c r="S60" i="35"/>
  <c r="T60" i="35"/>
  <c r="U60" i="35"/>
  <c r="V60" i="35"/>
  <c r="W60" i="35"/>
  <c r="X60" i="35"/>
  <c r="Y60" i="35"/>
  <c r="Z60" i="35"/>
  <c r="AA60" i="35"/>
  <c r="AB60" i="35"/>
  <c r="AC60" i="35"/>
  <c r="AD60" i="35"/>
  <c r="EZ60" i="35"/>
  <c r="FA60" i="35"/>
  <c r="FB60" i="35"/>
  <c r="FC60" i="35"/>
  <c r="FD60" i="35"/>
  <c r="FE60" i="35"/>
  <c r="FF60" i="35"/>
  <c r="FG60" i="35"/>
  <c r="FH60" i="35"/>
  <c r="FI60" i="35"/>
  <c r="FJ60" i="35"/>
  <c r="A61" i="35"/>
  <c r="B61" i="35"/>
  <c r="C61" i="35"/>
  <c r="D61" i="35"/>
  <c r="E61" i="35"/>
  <c r="F61" i="35"/>
  <c r="G61" i="35"/>
  <c r="H61" i="35"/>
  <c r="I61" i="35"/>
  <c r="J61" i="35"/>
  <c r="K61" i="35"/>
  <c r="L61" i="35"/>
  <c r="M61" i="35"/>
  <c r="N61" i="35"/>
  <c r="O61" i="35"/>
  <c r="P61" i="35"/>
  <c r="Q61" i="35"/>
  <c r="R61" i="35"/>
  <c r="S61" i="35"/>
  <c r="T61" i="35"/>
  <c r="U61" i="35"/>
  <c r="V61" i="35"/>
  <c r="W61" i="35"/>
  <c r="X61" i="35"/>
  <c r="Y61" i="35"/>
  <c r="Z61" i="35"/>
  <c r="AA61" i="35"/>
  <c r="AB61" i="35"/>
  <c r="AC61" i="35"/>
  <c r="AD61" i="35"/>
  <c r="EZ61" i="35"/>
  <c r="FA61" i="35"/>
  <c r="FB61" i="35"/>
  <c r="FC61" i="35"/>
  <c r="FD61" i="35"/>
  <c r="FE61" i="35"/>
  <c r="FF61" i="35"/>
  <c r="FG61" i="35"/>
  <c r="FH61" i="35"/>
  <c r="FI61" i="35"/>
  <c r="FJ61" i="35"/>
  <c r="A62" i="35"/>
  <c r="B62" i="35"/>
  <c r="C62" i="35"/>
  <c r="D62" i="35"/>
  <c r="E62" i="35"/>
  <c r="F62" i="35"/>
  <c r="G62" i="35"/>
  <c r="H62" i="35"/>
  <c r="I62" i="35"/>
  <c r="J62" i="35"/>
  <c r="K62" i="35"/>
  <c r="L62" i="35"/>
  <c r="M62" i="35"/>
  <c r="N62" i="35"/>
  <c r="O62" i="35"/>
  <c r="P62" i="35"/>
  <c r="Q62" i="35"/>
  <c r="R62" i="35"/>
  <c r="S62" i="35"/>
  <c r="T62" i="35"/>
  <c r="U62" i="35"/>
  <c r="V62" i="35"/>
  <c r="W62" i="35"/>
  <c r="X62" i="35"/>
  <c r="Y62" i="35"/>
  <c r="Z62" i="35"/>
  <c r="AA62" i="35"/>
  <c r="AB62" i="35"/>
  <c r="AC62" i="35"/>
  <c r="AD62" i="35"/>
  <c r="EZ62" i="35"/>
  <c r="FA62" i="35"/>
  <c r="FB62" i="35"/>
  <c r="FC62" i="35"/>
  <c r="FD62" i="35"/>
  <c r="FE62" i="35"/>
  <c r="FF62" i="35"/>
  <c r="FG62" i="35"/>
  <c r="FH62" i="35"/>
  <c r="FI62" i="35"/>
  <c r="FJ62" i="35"/>
  <c r="FL62" i="35"/>
  <c r="A63" i="35"/>
  <c r="B63" i="35"/>
  <c r="C63" i="35"/>
  <c r="D63" i="35"/>
  <c r="E63" i="35"/>
  <c r="F63" i="35"/>
  <c r="G63" i="35"/>
  <c r="H63" i="35"/>
  <c r="I63" i="35"/>
  <c r="J63" i="35"/>
  <c r="K63" i="35"/>
  <c r="L63" i="35"/>
  <c r="M63" i="35"/>
  <c r="N63" i="35"/>
  <c r="O63" i="35"/>
  <c r="P63" i="35"/>
  <c r="Q63" i="35"/>
  <c r="R63" i="35"/>
  <c r="S63" i="35"/>
  <c r="T63" i="35"/>
  <c r="U63" i="35"/>
  <c r="V63" i="35"/>
  <c r="W63" i="35"/>
  <c r="X63" i="35"/>
  <c r="Y63" i="35"/>
  <c r="Z63" i="35"/>
  <c r="AA63" i="35"/>
  <c r="AB63" i="35"/>
  <c r="AC63" i="35"/>
  <c r="AD63" i="35"/>
  <c r="EZ63" i="35"/>
  <c r="FA63" i="35"/>
  <c r="FB63" i="35"/>
  <c r="FC63" i="35"/>
  <c r="FD63" i="35"/>
  <c r="FE63" i="35"/>
  <c r="FF63" i="35"/>
  <c r="FG63" i="35"/>
  <c r="FH63" i="35"/>
  <c r="FI63" i="35"/>
  <c r="FJ63" i="35"/>
  <c r="A64" i="35"/>
  <c r="B64" i="35"/>
  <c r="C64" i="35"/>
  <c r="D64" i="35"/>
  <c r="E64" i="35"/>
  <c r="F64" i="35"/>
  <c r="G64" i="35"/>
  <c r="H64" i="35"/>
  <c r="I64" i="35"/>
  <c r="J64" i="35"/>
  <c r="K64" i="35"/>
  <c r="L64" i="35"/>
  <c r="M64" i="35"/>
  <c r="N64" i="35"/>
  <c r="O64" i="35"/>
  <c r="P64" i="35"/>
  <c r="Q64" i="35"/>
  <c r="R64" i="35"/>
  <c r="S64" i="35"/>
  <c r="T64" i="35"/>
  <c r="U64" i="35"/>
  <c r="V64" i="35"/>
  <c r="W64" i="35"/>
  <c r="X64" i="35"/>
  <c r="Y64" i="35"/>
  <c r="Z64" i="35"/>
  <c r="AA64" i="35"/>
  <c r="AB64" i="35"/>
  <c r="AC64" i="35"/>
  <c r="AD64" i="35"/>
  <c r="EZ64" i="35"/>
  <c r="FA64" i="35"/>
  <c r="FB64" i="35"/>
  <c r="FC64" i="35"/>
  <c r="FD64" i="35"/>
  <c r="FE64" i="35"/>
  <c r="FF64" i="35"/>
  <c r="FG64" i="35"/>
  <c r="FH64" i="35"/>
  <c r="FI64" i="35"/>
  <c r="FJ64" i="35"/>
  <c r="FL64" i="35"/>
  <c r="A65" i="35"/>
  <c r="B65" i="35"/>
  <c r="C65" i="35"/>
  <c r="D65" i="35"/>
  <c r="E65" i="35"/>
  <c r="F65" i="35"/>
  <c r="G65" i="35"/>
  <c r="H65" i="35"/>
  <c r="I65" i="35"/>
  <c r="J65" i="35"/>
  <c r="K65" i="35"/>
  <c r="L65" i="35"/>
  <c r="M65" i="35"/>
  <c r="N65" i="35"/>
  <c r="O65" i="35"/>
  <c r="P65" i="35"/>
  <c r="Q65" i="35"/>
  <c r="R65" i="35"/>
  <c r="S65" i="35"/>
  <c r="T65" i="35"/>
  <c r="U65" i="35"/>
  <c r="V65" i="35"/>
  <c r="W65" i="35"/>
  <c r="X65" i="35"/>
  <c r="Y65" i="35"/>
  <c r="Z65" i="35"/>
  <c r="AA65" i="35"/>
  <c r="AB65" i="35"/>
  <c r="AC65" i="35"/>
  <c r="AD65" i="35"/>
  <c r="EZ65" i="35"/>
  <c r="FA65" i="35"/>
  <c r="FB65" i="35"/>
  <c r="FC65" i="35"/>
  <c r="FD65" i="35"/>
  <c r="FE65" i="35"/>
  <c r="FF65" i="35"/>
  <c r="FG65" i="35"/>
  <c r="FH65" i="35"/>
  <c r="FI65" i="35"/>
  <c r="FJ65" i="35"/>
  <c r="FL65" i="35"/>
  <c r="A66" i="35"/>
  <c r="B66" i="35"/>
  <c r="C66" i="35"/>
  <c r="D66" i="35"/>
  <c r="E66" i="35"/>
  <c r="F66" i="35"/>
  <c r="G66" i="35"/>
  <c r="H66" i="35"/>
  <c r="I66" i="35"/>
  <c r="J66" i="35"/>
  <c r="K66" i="35"/>
  <c r="L66" i="35"/>
  <c r="M66" i="35"/>
  <c r="N66" i="35"/>
  <c r="O66" i="35"/>
  <c r="P66" i="35"/>
  <c r="Q66" i="35"/>
  <c r="R66" i="35"/>
  <c r="S66" i="35"/>
  <c r="T66" i="35"/>
  <c r="U66" i="35"/>
  <c r="V66" i="35"/>
  <c r="W66" i="35"/>
  <c r="X66" i="35"/>
  <c r="Y66" i="35"/>
  <c r="Z66" i="35"/>
  <c r="AA66" i="35"/>
  <c r="AB66" i="35"/>
  <c r="AC66" i="35"/>
  <c r="AD66" i="35"/>
  <c r="EZ66" i="35"/>
  <c r="FA66" i="35"/>
  <c r="FB66" i="35"/>
  <c r="FC66" i="35"/>
  <c r="FD66" i="35"/>
  <c r="FE66" i="35"/>
  <c r="FF66" i="35"/>
  <c r="FG66" i="35"/>
  <c r="FH66" i="35"/>
  <c r="FI66" i="35"/>
  <c r="FJ66" i="35"/>
  <c r="FL66" i="35"/>
  <c r="A67" i="35"/>
  <c r="B67" i="35"/>
  <c r="C67" i="35"/>
  <c r="D67" i="35"/>
  <c r="E67" i="35"/>
  <c r="F67" i="35"/>
  <c r="G67" i="35"/>
  <c r="H67" i="35"/>
  <c r="I67" i="35"/>
  <c r="J67" i="35"/>
  <c r="K67" i="35"/>
  <c r="L67" i="35"/>
  <c r="M67" i="35"/>
  <c r="N67" i="35"/>
  <c r="O67" i="35"/>
  <c r="P67" i="35"/>
  <c r="Q67" i="35"/>
  <c r="R67" i="35"/>
  <c r="S67" i="35"/>
  <c r="T67" i="35"/>
  <c r="U67" i="35"/>
  <c r="V67" i="35"/>
  <c r="W67" i="35"/>
  <c r="X67" i="35"/>
  <c r="Y67" i="35"/>
  <c r="Z67" i="35"/>
  <c r="AA67" i="35"/>
  <c r="AB67" i="35"/>
  <c r="AC67" i="35"/>
  <c r="AD67" i="35"/>
  <c r="EZ67" i="35"/>
  <c r="FA67" i="35"/>
  <c r="FB67" i="35"/>
  <c r="FC67" i="35"/>
  <c r="FD67" i="35"/>
  <c r="FE67" i="35"/>
  <c r="FF67" i="35"/>
  <c r="FG67" i="35"/>
  <c r="FH67" i="35"/>
  <c r="FI67" i="35"/>
  <c r="FJ67" i="35"/>
  <c r="FL67" i="35"/>
  <c r="A68" i="35"/>
  <c r="B68" i="35"/>
  <c r="C68" i="35"/>
  <c r="D68" i="35"/>
  <c r="E68" i="35"/>
  <c r="F68" i="35"/>
  <c r="G68" i="35"/>
  <c r="H68" i="35"/>
  <c r="I68" i="35"/>
  <c r="J68" i="35"/>
  <c r="K68" i="35"/>
  <c r="L68" i="35"/>
  <c r="M68" i="35"/>
  <c r="N68" i="35"/>
  <c r="O68" i="35"/>
  <c r="P68" i="35"/>
  <c r="Q68" i="35"/>
  <c r="R68" i="35"/>
  <c r="S68" i="35"/>
  <c r="T68" i="35"/>
  <c r="U68" i="35"/>
  <c r="V68" i="35"/>
  <c r="W68" i="35"/>
  <c r="X68" i="35"/>
  <c r="Y68" i="35"/>
  <c r="Z68" i="35"/>
  <c r="AA68" i="35"/>
  <c r="AB68" i="35"/>
  <c r="AC68" i="35"/>
  <c r="AD68" i="35"/>
  <c r="EZ68" i="35"/>
  <c r="FA68" i="35"/>
  <c r="FB68" i="35"/>
  <c r="FC68" i="35"/>
  <c r="FD68" i="35"/>
  <c r="FE68" i="35"/>
  <c r="FF68" i="35"/>
  <c r="FG68" i="35"/>
  <c r="FH68" i="35"/>
  <c r="FI68" i="35"/>
  <c r="FJ68" i="35"/>
  <c r="A69" i="35"/>
  <c r="B69" i="35"/>
  <c r="C69" i="35"/>
  <c r="D69" i="35"/>
  <c r="E69" i="35"/>
  <c r="F69" i="35"/>
  <c r="G69" i="35"/>
  <c r="H69" i="35"/>
  <c r="I69" i="35"/>
  <c r="J69" i="35"/>
  <c r="K69" i="35"/>
  <c r="L69" i="35"/>
  <c r="M69" i="35"/>
  <c r="N69" i="35"/>
  <c r="O69" i="35"/>
  <c r="P69" i="35"/>
  <c r="Q69" i="35"/>
  <c r="R69" i="35"/>
  <c r="S69" i="35"/>
  <c r="T69" i="35"/>
  <c r="U69" i="35"/>
  <c r="V69" i="35"/>
  <c r="W69" i="35"/>
  <c r="X69" i="35"/>
  <c r="Y69" i="35"/>
  <c r="Z69" i="35"/>
  <c r="AA69" i="35"/>
  <c r="AB69" i="35"/>
  <c r="AC69" i="35"/>
  <c r="AD69" i="35"/>
  <c r="EZ69" i="35"/>
  <c r="FA69" i="35"/>
  <c r="FB69" i="35"/>
  <c r="FC69" i="35"/>
  <c r="FD69" i="35"/>
  <c r="FE69" i="35"/>
  <c r="FF69" i="35"/>
  <c r="FG69" i="35"/>
  <c r="FH69" i="35"/>
  <c r="FI69" i="35"/>
  <c r="FJ69" i="35"/>
  <c r="A70" i="35"/>
  <c r="B70" i="35"/>
  <c r="C70" i="35"/>
  <c r="D70" i="35"/>
  <c r="E70" i="35"/>
  <c r="F70" i="35"/>
  <c r="G70" i="35"/>
  <c r="H70" i="35"/>
  <c r="I70" i="35"/>
  <c r="J70" i="35"/>
  <c r="K70" i="35"/>
  <c r="L70" i="35"/>
  <c r="M70" i="35"/>
  <c r="N70" i="35"/>
  <c r="O70" i="35"/>
  <c r="P70" i="35"/>
  <c r="Q70" i="35"/>
  <c r="R70" i="35"/>
  <c r="S70" i="35"/>
  <c r="T70" i="35"/>
  <c r="U70" i="35"/>
  <c r="V70" i="35"/>
  <c r="W70" i="35"/>
  <c r="X70" i="35"/>
  <c r="Y70" i="35"/>
  <c r="Z70" i="35"/>
  <c r="AA70" i="35"/>
  <c r="AB70" i="35"/>
  <c r="AC70" i="35"/>
  <c r="AD70" i="35"/>
  <c r="EZ70" i="35"/>
  <c r="FA70" i="35"/>
  <c r="FB70" i="35"/>
  <c r="FC70" i="35"/>
  <c r="FD70" i="35"/>
  <c r="FE70" i="35"/>
  <c r="FF70" i="35"/>
  <c r="FG70" i="35"/>
  <c r="FH70" i="35"/>
  <c r="FI70" i="35"/>
  <c r="FJ70" i="35"/>
  <c r="FL70" i="35"/>
  <c r="A71" i="35"/>
  <c r="B71" i="35"/>
  <c r="C71" i="35"/>
  <c r="D71" i="35"/>
  <c r="E71" i="35"/>
  <c r="F71" i="35"/>
  <c r="G71" i="35"/>
  <c r="H71" i="35"/>
  <c r="I71" i="35"/>
  <c r="J71" i="35"/>
  <c r="K71" i="35"/>
  <c r="L71" i="35"/>
  <c r="M71" i="35"/>
  <c r="N71" i="35"/>
  <c r="O71" i="35"/>
  <c r="P71" i="35"/>
  <c r="Q71" i="35"/>
  <c r="R71" i="35"/>
  <c r="S71" i="35"/>
  <c r="T71" i="35"/>
  <c r="U71" i="35"/>
  <c r="V71" i="35"/>
  <c r="W71" i="35"/>
  <c r="X71" i="35"/>
  <c r="Y71" i="35"/>
  <c r="Z71" i="35"/>
  <c r="AA71" i="35"/>
  <c r="AB71" i="35"/>
  <c r="AC71" i="35"/>
  <c r="AD71" i="35"/>
  <c r="EZ71" i="35"/>
  <c r="FA71" i="35"/>
  <c r="FB71" i="35"/>
  <c r="FC71" i="35"/>
  <c r="FD71" i="35"/>
  <c r="FE71" i="35"/>
  <c r="FF71" i="35"/>
  <c r="FG71" i="35"/>
  <c r="FH71" i="35"/>
  <c r="FI71" i="35"/>
  <c r="FJ71" i="35"/>
  <c r="FL71" i="35"/>
  <c r="A72" i="35"/>
  <c r="B72" i="35"/>
  <c r="C72" i="35"/>
  <c r="D72" i="35"/>
  <c r="E72" i="35"/>
  <c r="F72" i="35"/>
  <c r="G72" i="35"/>
  <c r="H72" i="35"/>
  <c r="I72" i="35"/>
  <c r="J72" i="35"/>
  <c r="K72" i="35"/>
  <c r="L72" i="35"/>
  <c r="M72" i="35"/>
  <c r="N72" i="35"/>
  <c r="O72" i="35"/>
  <c r="P72" i="35"/>
  <c r="Q72" i="35"/>
  <c r="R72" i="35"/>
  <c r="S72" i="35"/>
  <c r="T72" i="35"/>
  <c r="U72" i="35"/>
  <c r="V72" i="35"/>
  <c r="W72" i="35"/>
  <c r="X72" i="35"/>
  <c r="Y72" i="35"/>
  <c r="Z72" i="35"/>
  <c r="AA72" i="35"/>
  <c r="AB72" i="35"/>
  <c r="AC72" i="35"/>
  <c r="AD72" i="35"/>
  <c r="EZ72" i="35"/>
  <c r="FA72" i="35"/>
  <c r="FB72" i="35"/>
  <c r="FC72" i="35"/>
  <c r="FD72" i="35"/>
  <c r="FE72" i="35"/>
  <c r="FF72" i="35"/>
  <c r="FG72" i="35"/>
  <c r="FH72" i="35"/>
  <c r="FI72" i="35"/>
  <c r="FJ72" i="35"/>
  <c r="A73" i="35"/>
  <c r="B73" i="35"/>
  <c r="C73" i="35"/>
  <c r="D73" i="35"/>
  <c r="E73" i="35"/>
  <c r="F73" i="35"/>
  <c r="G73" i="35"/>
  <c r="H73" i="35"/>
  <c r="I73" i="35"/>
  <c r="J73" i="35"/>
  <c r="K73" i="35"/>
  <c r="L73" i="35"/>
  <c r="M73" i="35"/>
  <c r="N73" i="35"/>
  <c r="O73" i="35"/>
  <c r="P73" i="35"/>
  <c r="Q73" i="35"/>
  <c r="R73" i="35"/>
  <c r="S73" i="35"/>
  <c r="T73" i="35"/>
  <c r="U73" i="35"/>
  <c r="V73" i="35"/>
  <c r="W73" i="35"/>
  <c r="X73" i="35"/>
  <c r="Y73" i="35"/>
  <c r="Z73" i="35"/>
  <c r="AA73" i="35"/>
  <c r="AB73" i="35"/>
  <c r="AC73" i="35"/>
  <c r="AD73" i="35"/>
  <c r="EZ73" i="35"/>
  <c r="FA73" i="35"/>
  <c r="FB73" i="35"/>
  <c r="FC73" i="35"/>
  <c r="FD73" i="35"/>
  <c r="FE73" i="35"/>
  <c r="FF73" i="35"/>
  <c r="FG73" i="35"/>
  <c r="FH73" i="35"/>
  <c r="FI73" i="35"/>
  <c r="FJ73" i="35"/>
  <c r="A74" i="35"/>
  <c r="B74" i="35"/>
  <c r="C74" i="35"/>
  <c r="D74" i="35"/>
  <c r="E74" i="35"/>
  <c r="F74" i="35"/>
  <c r="G74" i="35"/>
  <c r="H74" i="35"/>
  <c r="I74" i="35"/>
  <c r="J74" i="35"/>
  <c r="K74" i="35"/>
  <c r="L74" i="35"/>
  <c r="M74" i="35"/>
  <c r="N74" i="35"/>
  <c r="O74" i="35"/>
  <c r="P74" i="35"/>
  <c r="Q74" i="35"/>
  <c r="R74" i="35"/>
  <c r="S74" i="35"/>
  <c r="T74" i="35"/>
  <c r="U74" i="35"/>
  <c r="V74" i="35"/>
  <c r="W74" i="35"/>
  <c r="X74" i="35"/>
  <c r="Y74" i="35"/>
  <c r="Z74" i="35"/>
  <c r="AA74" i="35"/>
  <c r="AB74" i="35"/>
  <c r="AC74" i="35"/>
  <c r="AD74" i="35"/>
  <c r="EZ74" i="35"/>
  <c r="FA74" i="35"/>
  <c r="FB74" i="35"/>
  <c r="FC74" i="35"/>
  <c r="FD74" i="35"/>
  <c r="FE74" i="35"/>
  <c r="FF74" i="35"/>
  <c r="FG74" i="35"/>
  <c r="FH74" i="35"/>
  <c r="FI74" i="35"/>
  <c r="FJ74" i="35"/>
  <c r="FL74" i="35"/>
  <c r="A75" i="35"/>
  <c r="B75" i="35"/>
  <c r="C75" i="35"/>
  <c r="D75" i="35"/>
  <c r="E75" i="35"/>
  <c r="F75" i="35"/>
  <c r="G75" i="35"/>
  <c r="H75" i="35"/>
  <c r="I75" i="35"/>
  <c r="J75" i="35"/>
  <c r="K75" i="35"/>
  <c r="L75" i="35"/>
  <c r="M75" i="35"/>
  <c r="N75" i="35"/>
  <c r="O75" i="35"/>
  <c r="P75" i="35"/>
  <c r="Q75" i="35"/>
  <c r="R75" i="35"/>
  <c r="S75" i="35"/>
  <c r="T75" i="35"/>
  <c r="U75" i="35"/>
  <c r="V75" i="35"/>
  <c r="W75" i="35"/>
  <c r="X75" i="35"/>
  <c r="Y75" i="35"/>
  <c r="Z75" i="35"/>
  <c r="AA75" i="35"/>
  <c r="AB75" i="35"/>
  <c r="AC75" i="35"/>
  <c r="AD75" i="35"/>
  <c r="EZ75" i="35"/>
  <c r="FA75" i="35"/>
  <c r="FB75" i="35"/>
  <c r="FC75" i="35"/>
  <c r="FD75" i="35"/>
  <c r="FE75" i="35"/>
  <c r="FF75" i="35"/>
  <c r="FG75" i="35"/>
  <c r="FH75" i="35"/>
  <c r="FI75" i="35"/>
  <c r="FJ75" i="35"/>
  <c r="FL75" i="35"/>
  <c r="A76" i="35"/>
  <c r="B76" i="35"/>
  <c r="C76" i="35"/>
  <c r="D76" i="35"/>
  <c r="E76" i="35"/>
  <c r="F76" i="35"/>
  <c r="G76" i="35"/>
  <c r="H76" i="35"/>
  <c r="I76" i="35"/>
  <c r="J76" i="35"/>
  <c r="K76" i="35"/>
  <c r="L76" i="35"/>
  <c r="M76" i="35"/>
  <c r="N76" i="35"/>
  <c r="O76" i="35"/>
  <c r="P76" i="35"/>
  <c r="Q76" i="35"/>
  <c r="R76" i="35"/>
  <c r="S76" i="35"/>
  <c r="T76" i="35"/>
  <c r="U76" i="35"/>
  <c r="V76" i="35"/>
  <c r="W76" i="35"/>
  <c r="X76" i="35"/>
  <c r="Y76" i="35"/>
  <c r="Z76" i="35"/>
  <c r="AA76" i="35"/>
  <c r="AB76" i="35"/>
  <c r="AC76" i="35"/>
  <c r="AD76" i="35"/>
  <c r="EZ76" i="35"/>
  <c r="FA76" i="35"/>
  <c r="FB76" i="35"/>
  <c r="FC76" i="35"/>
  <c r="FD76" i="35"/>
  <c r="FE76" i="35"/>
  <c r="FF76" i="35"/>
  <c r="FG76" i="35"/>
  <c r="FH76" i="35"/>
  <c r="FI76" i="35"/>
  <c r="FJ76" i="35"/>
  <c r="A77" i="35"/>
  <c r="B77" i="35"/>
  <c r="C77" i="35"/>
  <c r="D77" i="35"/>
  <c r="E77" i="35"/>
  <c r="F77" i="35"/>
  <c r="G77" i="35"/>
  <c r="H77" i="35"/>
  <c r="I77" i="35"/>
  <c r="J77" i="35"/>
  <c r="K77" i="35"/>
  <c r="L77" i="35"/>
  <c r="M77" i="35"/>
  <c r="N77" i="35"/>
  <c r="O77" i="35"/>
  <c r="P77" i="35"/>
  <c r="Q77" i="35"/>
  <c r="R77" i="35"/>
  <c r="S77" i="35"/>
  <c r="T77" i="35"/>
  <c r="U77" i="35"/>
  <c r="V77" i="35"/>
  <c r="W77" i="35"/>
  <c r="X77" i="35"/>
  <c r="Y77" i="35"/>
  <c r="Z77" i="35"/>
  <c r="AA77" i="35"/>
  <c r="AB77" i="35"/>
  <c r="AC77" i="35"/>
  <c r="AD77" i="35"/>
  <c r="EZ77" i="35"/>
  <c r="FA77" i="35"/>
  <c r="FB77" i="35"/>
  <c r="FC77" i="35"/>
  <c r="FD77" i="35"/>
  <c r="FE77" i="35"/>
  <c r="FF77" i="35"/>
  <c r="FG77" i="35"/>
  <c r="FH77" i="35"/>
  <c r="FI77" i="35"/>
  <c r="FJ77" i="35"/>
  <c r="A78" i="35"/>
  <c r="B78" i="35"/>
  <c r="C78" i="35"/>
  <c r="D78" i="35"/>
  <c r="E78" i="35"/>
  <c r="F78" i="35"/>
  <c r="G78" i="35"/>
  <c r="H78" i="35"/>
  <c r="I78" i="35"/>
  <c r="J78" i="35"/>
  <c r="K78" i="35"/>
  <c r="L78" i="35"/>
  <c r="M78" i="35"/>
  <c r="N78" i="35"/>
  <c r="O78" i="35"/>
  <c r="P78" i="35"/>
  <c r="Q78" i="35"/>
  <c r="R78" i="35"/>
  <c r="S78" i="35"/>
  <c r="T78" i="35"/>
  <c r="U78" i="35"/>
  <c r="V78" i="35"/>
  <c r="W78" i="35"/>
  <c r="X78" i="35"/>
  <c r="Y78" i="35"/>
  <c r="Z78" i="35"/>
  <c r="AA78" i="35"/>
  <c r="AB78" i="35"/>
  <c r="AC78" i="35"/>
  <c r="AD78" i="35"/>
  <c r="EZ78" i="35"/>
  <c r="FA78" i="35"/>
  <c r="FB78" i="35"/>
  <c r="FC78" i="35"/>
  <c r="FD78" i="35"/>
  <c r="FE78" i="35"/>
  <c r="FF78" i="35"/>
  <c r="FG78" i="35"/>
  <c r="FH78" i="35"/>
  <c r="FI78" i="35"/>
  <c r="FJ78" i="35"/>
  <c r="FL78" i="35"/>
  <c r="A79" i="35"/>
  <c r="B79" i="35"/>
  <c r="C79" i="35"/>
  <c r="D79" i="35"/>
  <c r="E79" i="35"/>
  <c r="F79" i="35"/>
  <c r="G79" i="35"/>
  <c r="H79" i="35"/>
  <c r="I79" i="35"/>
  <c r="J79" i="35"/>
  <c r="K79" i="35"/>
  <c r="L79" i="35"/>
  <c r="M79" i="35"/>
  <c r="N79" i="35"/>
  <c r="O79" i="35"/>
  <c r="P79" i="35"/>
  <c r="Q79" i="35"/>
  <c r="R79" i="35"/>
  <c r="S79" i="35"/>
  <c r="T79" i="35"/>
  <c r="U79" i="35"/>
  <c r="V79" i="35"/>
  <c r="W79" i="35"/>
  <c r="X79" i="35"/>
  <c r="Y79" i="35"/>
  <c r="Z79" i="35"/>
  <c r="AA79" i="35"/>
  <c r="AB79" i="35"/>
  <c r="AC79" i="35"/>
  <c r="AD79" i="35"/>
  <c r="EZ79" i="35"/>
  <c r="FA79" i="35"/>
  <c r="FB79" i="35"/>
  <c r="FC79" i="35"/>
  <c r="FD79" i="35"/>
  <c r="FE79" i="35"/>
  <c r="FF79" i="35"/>
  <c r="FG79" i="35"/>
  <c r="FH79" i="35"/>
  <c r="FI79" i="35"/>
  <c r="FJ79" i="35"/>
  <c r="FL79" i="35"/>
  <c r="A80" i="35"/>
  <c r="B80" i="35"/>
  <c r="C80" i="35"/>
  <c r="D80" i="35"/>
  <c r="E80" i="35"/>
  <c r="F80" i="35"/>
  <c r="G80" i="35"/>
  <c r="H80" i="35"/>
  <c r="I80" i="35"/>
  <c r="J80" i="35"/>
  <c r="K80" i="35"/>
  <c r="L80" i="35"/>
  <c r="M80" i="35"/>
  <c r="N80" i="35"/>
  <c r="O80" i="35"/>
  <c r="P80" i="35"/>
  <c r="Q80" i="35"/>
  <c r="R80" i="35"/>
  <c r="S80" i="35"/>
  <c r="T80" i="35"/>
  <c r="U80" i="35"/>
  <c r="V80" i="35"/>
  <c r="W80" i="35"/>
  <c r="X80" i="35"/>
  <c r="Y80" i="35"/>
  <c r="Z80" i="35"/>
  <c r="AA80" i="35"/>
  <c r="AB80" i="35"/>
  <c r="AC80" i="35"/>
  <c r="AD80" i="35"/>
  <c r="EZ80" i="35"/>
  <c r="FA80" i="35"/>
  <c r="FB80" i="35"/>
  <c r="FC80" i="35"/>
  <c r="FD80" i="35"/>
  <c r="FE80" i="35"/>
  <c r="FF80" i="35"/>
  <c r="FG80" i="35"/>
  <c r="FH80" i="35"/>
  <c r="FI80" i="35"/>
  <c r="FJ80" i="35"/>
  <c r="A81" i="35"/>
  <c r="B81" i="35"/>
  <c r="C81" i="35"/>
  <c r="D81" i="35"/>
  <c r="E81" i="35"/>
  <c r="F81" i="35"/>
  <c r="G81" i="35"/>
  <c r="H81" i="35"/>
  <c r="I81" i="35"/>
  <c r="J81" i="35"/>
  <c r="K81" i="35"/>
  <c r="L81" i="35"/>
  <c r="M81" i="35"/>
  <c r="N81" i="35"/>
  <c r="O81" i="35"/>
  <c r="P81" i="35"/>
  <c r="Q81" i="35"/>
  <c r="R81" i="35"/>
  <c r="S81" i="35"/>
  <c r="T81" i="35"/>
  <c r="U81" i="35"/>
  <c r="V81" i="35"/>
  <c r="W81" i="35"/>
  <c r="X81" i="35"/>
  <c r="Y81" i="35"/>
  <c r="Z81" i="35"/>
  <c r="AA81" i="35"/>
  <c r="AB81" i="35"/>
  <c r="AC81" i="35"/>
  <c r="AD81" i="35"/>
  <c r="EZ81" i="35"/>
  <c r="FA81" i="35"/>
  <c r="FB81" i="35"/>
  <c r="FC81" i="35"/>
  <c r="FD81" i="35"/>
  <c r="FE81" i="35"/>
  <c r="FF81" i="35"/>
  <c r="FG81" i="35"/>
  <c r="FH81" i="35"/>
  <c r="FI81" i="35"/>
  <c r="FJ81" i="35"/>
  <c r="A82" i="35"/>
  <c r="B82" i="35"/>
  <c r="C82" i="35"/>
  <c r="D82" i="35"/>
  <c r="E82" i="35"/>
  <c r="F82" i="35"/>
  <c r="G82" i="35"/>
  <c r="H82" i="35"/>
  <c r="I82" i="35"/>
  <c r="J82" i="35"/>
  <c r="K82" i="35"/>
  <c r="L82" i="35"/>
  <c r="M82" i="35"/>
  <c r="N82" i="35"/>
  <c r="O82" i="35"/>
  <c r="P82" i="35"/>
  <c r="Q82" i="35"/>
  <c r="R82" i="35"/>
  <c r="S82" i="35"/>
  <c r="T82" i="35"/>
  <c r="U82" i="35"/>
  <c r="V82" i="35"/>
  <c r="W82" i="35"/>
  <c r="X82" i="35"/>
  <c r="Y82" i="35"/>
  <c r="Z82" i="35"/>
  <c r="AA82" i="35"/>
  <c r="AB82" i="35"/>
  <c r="AC82" i="35"/>
  <c r="AD82" i="35"/>
  <c r="EZ82" i="35"/>
  <c r="FA82" i="35"/>
  <c r="FB82" i="35"/>
  <c r="FC82" i="35"/>
  <c r="FD82" i="35"/>
  <c r="FE82" i="35"/>
  <c r="FF82" i="35"/>
  <c r="FG82" i="35"/>
  <c r="FH82" i="35"/>
  <c r="FI82" i="35"/>
  <c r="FJ82" i="35"/>
  <c r="FL82" i="35"/>
  <c r="A83" i="35"/>
  <c r="B83" i="35"/>
  <c r="C83" i="35"/>
  <c r="D83" i="35"/>
  <c r="E83" i="35"/>
  <c r="F83" i="35"/>
  <c r="G83" i="35"/>
  <c r="H83" i="35"/>
  <c r="I83" i="35"/>
  <c r="J83" i="35"/>
  <c r="K83" i="35"/>
  <c r="L83" i="35"/>
  <c r="M83" i="35"/>
  <c r="N83" i="35"/>
  <c r="O83" i="35"/>
  <c r="P83" i="35"/>
  <c r="Q83" i="35"/>
  <c r="R83" i="35"/>
  <c r="S83" i="35"/>
  <c r="T83" i="35"/>
  <c r="U83" i="35"/>
  <c r="V83" i="35"/>
  <c r="W83" i="35"/>
  <c r="X83" i="35"/>
  <c r="Y83" i="35"/>
  <c r="Z83" i="35"/>
  <c r="AA83" i="35"/>
  <c r="AB83" i="35"/>
  <c r="AC83" i="35"/>
  <c r="AD83" i="35"/>
  <c r="EZ83" i="35"/>
  <c r="FA83" i="35"/>
  <c r="FB83" i="35"/>
  <c r="FC83" i="35"/>
  <c r="FD83" i="35"/>
  <c r="FE83" i="35"/>
  <c r="FF83" i="35"/>
  <c r="FG83" i="35"/>
  <c r="FH83" i="35"/>
  <c r="FI83" i="35"/>
  <c r="FJ83" i="35"/>
  <c r="A84" i="35"/>
  <c r="B84" i="35"/>
  <c r="C84" i="35"/>
  <c r="D84" i="35"/>
  <c r="E84" i="35"/>
  <c r="F84" i="35"/>
  <c r="G84" i="35"/>
  <c r="H84" i="35"/>
  <c r="I84" i="35"/>
  <c r="J84" i="35"/>
  <c r="K84" i="35"/>
  <c r="L84" i="35"/>
  <c r="M84" i="35"/>
  <c r="N84" i="35"/>
  <c r="O84" i="35"/>
  <c r="P84" i="35"/>
  <c r="Q84" i="35"/>
  <c r="R84" i="35"/>
  <c r="S84" i="35"/>
  <c r="T84" i="35"/>
  <c r="U84" i="35"/>
  <c r="V84" i="35"/>
  <c r="W84" i="35"/>
  <c r="X84" i="35"/>
  <c r="Y84" i="35"/>
  <c r="Z84" i="35"/>
  <c r="AA84" i="35"/>
  <c r="AB84" i="35"/>
  <c r="AC84" i="35"/>
  <c r="AD84" i="35"/>
  <c r="EZ84" i="35"/>
  <c r="FA84" i="35"/>
  <c r="FB84" i="35"/>
  <c r="FC84" i="35"/>
  <c r="FD84" i="35"/>
  <c r="FE84" i="35"/>
  <c r="FF84" i="35"/>
  <c r="FG84" i="35"/>
  <c r="FH84" i="35"/>
  <c r="FI84" i="35"/>
  <c r="FJ84" i="35"/>
  <c r="FL84" i="35"/>
  <c r="A85" i="35"/>
  <c r="B85" i="35"/>
  <c r="C85" i="35"/>
  <c r="D85" i="35"/>
  <c r="E85" i="35"/>
  <c r="F85" i="35"/>
  <c r="G85" i="35"/>
  <c r="H85" i="35"/>
  <c r="I85" i="35"/>
  <c r="J85" i="35"/>
  <c r="K85" i="35"/>
  <c r="L85" i="35"/>
  <c r="M85" i="35"/>
  <c r="N85" i="35"/>
  <c r="O85" i="35"/>
  <c r="P85" i="35"/>
  <c r="Q85" i="35"/>
  <c r="R85" i="35"/>
  <c r="S85" i="35"/>
  <c r="T85" i="35"/>
  <c r="U85" i="35"/>
  <c r="V85" i="35"/>
  <c r="W85" i="35"/>
  <c r="X85" i="35"/>
  <c r="Y85" i="35"/>
  <c r="Z85" i="35"/>
  <c r="AA85" i="35"/>
  <c r="AB85" i="35"/>
  <c r="AC85" i="35"/>
  <c r="AD85" i="35"/>
  <c r="EZ85" i="35"/>
  <c r="FA85" i="35"/>
  <c r="FB85" i="35"/>
  <c r="FC85" i="35"/>
  <c r="FD85" i="35"/>
  <c r="FE85" i="35"/>
  <c r="FF85" i="35"/>
  <c r="FG85" i="35"/>
  <c r="FH85" i="35"/>
  <c r="FI85" i="35"/>
  <c r="FJ85" i="35"/>
  <c r="A86" i="35"/>
  <c r="B86" i="35"/>
  <c r="C86" i="35"/>
  <c r="D86" i="35"/>
  <c r="E86" i="35"/>
  <c r="F86" i="35"/>
  <c r="G86" i="35"/>
  <c r="H86" i="35"/>
  <c r="I86" i="35"/>
  <c r="J86" i="35"/>
  <c r="K86" i="35"/>
  <c r="L86" i="35"/>
  <c r="M86" i="35"/>
  <c r="N86" i="35"/>
  <c r="O86" i="35"/>
  <c r="P86" i="35"/>
  <c r="Q86" i="35"/>
  <c r="R86" i="35"/>
  <c r="S86" i="35"/>
  <c r="T86" i="35"/>
  <c r="U86" i="35"/>
  <c r="V86" i="35"/>
  <c r="W86" i="35"/>
  <c r="X86" i="35"/>
  <c r="Y86" i="35"/>
  <c r="Z86" i="35"/>
  <c r="AA86" i="35"/>
  <c r="AB86" i="35"/>
  <c r="AC86" i="35"/>
  <c r="AD86" i="35"/>
  <c r="EZ86" i="35"/>
  <c r="FA86" i="35"/>
  <c r="FB86" i="35"/>
  <c r="FC86" i="35"/>
  <c r="FD86" i="35"/>
  <c r="FE86" i="35"/>
  <c r="FF86" i="35"/>
  <c r="FG86" i="35"/>
  <c r="FH86" i="35"/>
  <c r="FI86" i="35"/>
  <c r="FJ86" i="35"/>
  <c r="FL86" i="35"/>
  <c r="A87" i="35"/>
  <c r="B87" i="35"/>
  <c r="C87" i="35"/>
  <c r="D87" i="35"/>
  <c r="E87" i="35"/>
  <c r="F87" i="35"/>
  <c r="G87" i="35"/>
  <c r="H87" i="35"/>
  <c r="I87" i="35"/>
  <c r="J87" i="35"/>
  <c r="K87" i="35"/>
  <c r="L87" i="35"/>
  <c r="M87" i="35"/>
  <c r="N87" i="35"/>
  <c r="O87" i="35"/>
  <c r="P87" i="35"/>
  <c r="Q87" i="35"/>
  <c r="R87" i="35"/>
  <c r="S87" i="35"/>
  <c r="T87" i="35"/>
  <c r="U87" i="35"/>
  <c r="V87" i="35"/>
  <c r="W87" i="35"/>
  <c r="X87" i="35"/>
  <c r="Y87" i="35"/>
  <c r="Z87" i="35"/>
  <c r="AA87" i="35"/>
  <c r="AB87" i="35"/>
  <c r="AC87" i="35"/>
  <c r="AD87" i="35"/>
  <c r="EZ87" i="35"/>
  <c r="FA87" i="35"/>
  <c r="FB87" i="35"/>
  <c r="FC87" i="35"/>
  <c r="FD87" i="35"/>
  <c r="FE87" i="35"/>
  <c r="FF87" i="35"/>
  <c r="FG87" i="35"/>
  <c r="FH87" i="35"/>
  <c r="FI87" i="35"/>
  <c r="FJ87" i="35"/>
  <c r="FL87" i="35"/>
  <c r="A88" i="35"/>
  <c r="B88" i="35"/>
  <c r="C88" i="35"/>
  <c r="D88" i="35"/>
  <c r="E88" i="35"/>
  <c r="F88" i="35"/>
  <c r="G88" i="35"/>
  <c r="H88" i="35"/>
  <c r="I88" i="35"/>
  <c r="J88" i="35"/>
  <c r="K88" i="35"/>
  <c r="L88" i="35"/>
  <c r="M88" i="35"/>
  <c r="N88" i="35"/>
  <c r="O88" i="35"/>
  <c r="P88" i="35"/>
  <c r="Q88" i="35"/>
  <c r="R88" i="35"/>
  <c r="S88" i="35"/>
  <c r="T88" i="35"/>
  <c r="U88" i="35"/>
  <c r="V88" i="35"/>
  <c r="W88" i="35"/>
  <c r="X88" i="35"/>
  <c r="Y88" i="35"/>
  <c r="Z88" i="35"/>
  <c r="AA88" i="35"/>
  <c r="AB88" i="35"/>
  <c r="AC88" i="35"/>
  <c r="AD88" i="35"/>
  <c r="EZ88" i="35"/>
  <c r="FA88" i="35"/>
  <c r="FB88" i="35"/>
  <c r="FC88" i="35"/>
  <c r="FD88" i="35"/>
  <c r="FE88" i="35"/>
  <c r="FF88" i="35"/>
  <c r="FG88" i="35"/>
  <c r="FH88" i="35"/>
  <c r="FI88" i="35"/>
  <c r="FJ88" i="35"/>
  <c r="A89" i="35"/>
  <c r="B89" i="35"/>
  <c r="C89" i="35"/>
  <c r="D89" i="35"/>
  <c r="E89" i="35"/>
  <c r="F89" i="35"/>
  <c r="G89" i="35"/>
  <c r="H89" i="35"/>
  <c r="I89" i="35"/>
  <c r="J89" i="35"/>
  <c r="K89" i="35"/>
  <c r="L89" i="35"/>
  <c r="M89" i="35"/>
  <c r="N89" i="35"/>
  <c r="O89" i="35"/>
  <c r="P89" i="35"/>
  <c r="Q89" i="35"/>
  <c r="R89" i="35"/>
  <c r="S89" i="35"/>
  <c r="T89" i="35"/>
  <c r="U89" i="35"/>
  <c r="V89" i="35"/>
  <c r="W89" i="35"/>
  <c r="X89" i="35"/>
  <c r="Y89" i="35"/>
  <c r="Z89" i="35"/>
  <c r="AA89" i="35"/>
  <c r="AB89" i="35"/>
  <c r="AC89" i="35"/>
  <c r="AD89" i="35"/>
  <c r="EZ89" i="35"/>
  <c r="FA89" i="35"/>
  <c r="FB89" i="35"/>
  <c r="FC89" i="35"/>
  <c r="FD89" i="35"/>
  <c r="FE89" i="35"/>
  <c r="FF89" i="35"/>
  <c r="FG89" i="35"/>
  <c r="FH89" i="35"/>
  <c r="FI89" i="35"/>
  <c r="FJ89" i="35"/>
  <c r="A2" i="30"/>
  <c r="AF9" i="30"/>
  <c r="AG9" i="30"/>
  <c r="AH9" i="30"/>
  <c r="AI9" i="30"/>
  <c r="AJ9" i="30"/>
  <c r="AK9" i="30"/>
  <c r="AL9" i="30"/>
  <c r="AM9" i="30"/>
  <c r="AN9" i="30"/>
  <c r="AO9" i="30"/>
  <c r="AP9" i="30"/>
  <c r="AQ9" i="30"/>
  <c r="AR9" i="30"/>
  <c r="AS9" i="30"/>
  <c r="AT9" i="30"/>
  <c r="AU9" i="30"/>
  <c r="AV9" i="30"/>
  <c r="AW9" i="30"/>
  <c r="AX9" i="30"/>
  <c r="AY9" i="30"/>
  <c r="AZ9" i="30"/>
  <c r="BA9" i="30"/>
  <c r="BB9" i="30"/>
  <c r="BC9" i="30"/>
  <c r="BD9" i="30"/>
  <c r="BE9" i="30"/>
  <c r="BF9" i="30"/>
  <c r="BG9" i="30"/>
  <c r="BH9" i="30"/>
  <c r="BI9" i="30"/>
  <c r="BJ9" i="30"/>
  <c r="BK9" i="30"/>
  <c r="BL9" i="30"/>
  <c r="BM9" i="30"/>
  <c r="BN9" i="30"/>
  <c r="BO9" i="30"/>
  <c r="BP9" i="30"/>
  <c r="BQ9" i="30"/>
  <c r="BR9" i="30"/>
  <c r="BS9" i="30"/>
  <c r="BT9" i="30"/>
  <c r="BU9" i="30"/>
  <c r="BV9" i="30"/>
  <c r="BW9" i="30"/>
  <c r="BX9" i="30"/>
  <c r="BY9" i="30"/>
  <c r="BZ9" i="30"/>
  <c r="CA9" i="30"/>
  <c r="CB9" i="30"/>
  <c r="CC9" i="30"/>
  <c r="CD9" i="30"/>
  <c r="CE9" i="30"/>
  <c r="CF9" i="30"/>
  <c r="CG9" i="30"/>
  <c r="CH9" i="30"/>
  <c r="CI9" i="30"/>
  <c r="CJ9" i="30"/>
  <c r="CK9" i="30"/>
  <c r="CL9" i="30"/>
  <c r="CM9" i="30"/>
  <c r="CN9" i="30"/>
  <c r="CO9" i="30"/>
  <c r="CP9" i="30"/>
  <c r="CQ9" i="30"/>
  <c r="CR9" i="30"/>
  <c r="CS9" i="30"/>
  <c r="CT9" i="30"/>
  <c r="CU9" i="30"/>
  <c r="CV9" i="30"/>
  <c r="CW9" i="30"/>
  <c r="CX9" i="30"/>
  <c r="CY9" i="30"/>
  <c r="CZ9" i="30"/>
  <c r="DA9" i="30"/>
  <c r="DB9" i="30"/>
  <c r="DC9" i="30"/>
  <c r="DD9" i="30"/>
  <c r="DE9" i="30"/>
  <c r="DF9" i="30"/>
  <c r="DG9" i="30"/>
  <c r="DH9" i="30"/>
  <c r="DI9" i="30"/>
  <c r="DJ9" i="30"/>
  <c r="DK9" i="30"/>
  <c r="DL9" i="30"/>
  <c r="DM9" i="30"/>
  <c r="DN9" i="30"/>
  <c r="DO9" i="30"/>
  <c r="DP9" i="30"/>
  <c r="DQ9" i="30"/>
  <c r="DR9" i="30"/>
  <c r="DS9" i="30"/>
  <c r="DT9" i="30"/>
  <c r="DU9" i="30"/>
  <c r="DV9" i="30"/>
  <c r="DW9" i="30"/>
  <c r="DX9" i="30"/>
  <c r="DY9" i="30"/>
  <c r="DZ9" i="30"/>
  <c r="EA9" i="30"/>
  <c r="EB9" i="30"/>
  <c r="EC9" i="30"/>
  <c r="ED9" i="30"/>
  <c r="EE9" i="30"/>
  <c r="EF9" i="30"/>
  <c r="EG9" i="30"/>
  <c r="EH9" i="30"/>
  <c r="EI9" i="30"/>
  <c r="EJ9" i="30"/>
  <c r="EK9" i="30"/>
  <c r="EL9" i="30"/>
  <c r="EM9" i="30"/>
  <c r="EN9" i="30"/>
  <c r="EO9" i="30"/>
  <c r="EP9" i="30"/>
  <c r="EQ9" i="30"/>
  <c r="ER9" i="30"/>
  <c r="ES9" i="30"/>
  <c r="ET9" i="30"/>
  <c r="EU9" i="30"/>
  <c r="EV9" i="30"/>
  <c r="EW9" i="30"/>
  <c r="EX9" i="30"/>
  <c r="A13" i="30"/>
  <c r="B13" i="30"/>
  <c r="C13" i="30"/>
  <c r="D13" i="30"/>
  <c r="E13" i="30"/>
  <c r="F13" i="30"/>
  <c r="G13" i="30"/>
  <c r="H13" i="30"/>
  <c r="I13" i="30"/>
  <c r="J13" i="30"/>
  <c r="K13" i="30"/>
  <c r="L13" i="30"/>
  <c r="M13" i="30"/>
  <c r="N13" i="30"/>
  <c r="O13" i="30"/>
  <c r="P13" i="30"/>
  <c r="Q13" i="30"/>
  <c r="R13" i="30"/>
  <c r="S13" i="30"/>
  <c r="T13" i="30"/>
  <c r="U13" i="30"/>
  <c r="V13" i="30"/>
  <c r="W13" i="30"/>
  <c r="X13" i="30"/>
  <c r="Y13" i="30"/>
  <c r="Z13" i="30"/>
  <c r="AA13" i="30"/>
  <c r="AB13" i="30"/>
  <c r="AC13" i="30"/>
  <c r="AD13" i="30"/>
  <c r="AF13" i="30"/>
  <c r="AH13" i="30" s="1"/>
  <c r="AG13" i="30"/>
  <c r="AJ13" i="30"/>
  <c r="AK13" i="30"/>
  <c r="AN13" i="30"/>
  <c r="AO13" i="30"/>
  <c r="AR13" i="30"/>
  <c r="AS13" i="30"/>
  <c r="AV13" i="30"/>
  <c r="AW13" i="30"/>
  <c r="AZ13" i="30"/>
  <c r="BA13" i="30"/>
  <c r="BD13" i="30"/>
  <c r="BE13" i="30"/>
  <c r="BH13" i="30"/>
  <c r="BI13" i="30"/>
  <c r="BL13" i="30"/>
  <c r="BM13" i="30"/>
  <c r="BP13" i="30"/>
  <c r="BQ13" i="30"/>
  <c r="BT13" i="30"/>
  <c r="BU13" i="30"/>
  <c r="BX13" i="30"/>
  <c r="BY13" i="30"/>
  <c r="CB13" i="30"/>
  <c r="CC13" i="30"/>
  <c r="CF13" i="30"/>
  <c r="CG13" i="30"/>
  <c r="CJ13" i="30"/>
  <c r="CK13" i="30"/>
  <c r="CN13" i="30"/>
  <c r="CO13" i="30"/>
  <c r="CR13" i="30"/>
  <c r="CS13" i="30"/>
  <c r="CV13" i="30"/>
  <c r="CW13" i="30"/>
  <c r="CZ13" i="30"/>
  <c r="DA13" i="30"/>
  <c r="DD13" i="30"/>
  <c r="DE13" i="30"/>
  <c r="DH13" i="30"/>
  <c r="DI13" i="30"/>
  <c r="DL13" i="30"/>
  <c r="DM13" i="30"/>
  <c r="DP13" i="30"/>
  <c r="DQ13" i="30"/>
  <c r="DT13" i="30"/>
  <c r="DU13" i="30"/>
  <c r="DX13" i="30"/>
  <c r="DY13" i="30"/>
  <c r="EB13" i="30"/>
  <c r="EC13" i="30"/>
  <c r="EF13" i="30"/>
  <c r="EG13" i="30"/>
  <c r="EJ13" i="30"/>
  <c r="EK13" i="30"/>
  <c r="EN13" i="30"/>
  <c r="EO13" i="30"/>
  <c r="ER13" i="30"/>
  <c r="ES13" i="30"/>
  <c r="EV13" i="30"/>
  <c r="EW13" i="30"/>
  <c r="EZ13" i="30"/>
  <c r="FA13" i="30"/>
  <c r="FB13" i="30"/>
  <c r="FC13" i="30"/>
  <c r="FD13" i="30"/>
  <c r="FE13" i="30"/>
  <c r="FF13" i="30"/>
  <c r="FG13" i="30"/>
  <c r="FH13" i="30"/>
  <c r="FI13" i="30"/>
  <c r="FJ13" i="30"/>
  <c r="FL13" i="30"/>
  <c r="A15" i="30"/>
  <c r="B15" i="30"/>
  <c r="C15" i="30"/>
  <c r="D15" i="30"/>
  <c r="E15" i="30"/>
  <c r="F15" i="30"/>
  <c r="G15" i="30"/>
  <c r="H15" i="30"/>
  <c r="I15" i="30"/>
  <c r="J15" i="30"/>
  <c r="K15" i="30"/>
  <c r="L15" i="30"/>
  <c r="M15" i="30"/>
  <c r="N15" i="30"/>
  <c r="O15" i="30"/>
  <c r="P15" i="30"/>
  <c r="Q15" i="30"/>
  <c r="R15" i="30"/>
  <c r="S15" i="30"/>
  <c r="T15" i="30"/>
  <c r="U15" i="30"/>
  <c r="W15" i="30"/>
  <c r="X15" i="30"/>
  <c r="Y15" i="30"/>
  <c r="Z15" i="30"/>
  <c r="AA15" i="30"/>
  <c r="AB15" i="30"/>
  <c r="AC15" i="30"/>
  <c r="AD15" i="30"/>
  <c r="EZ15" i="30"/>
  <c r="FA15" i="30"/>
  <c r="FB15" i="30"/>
  <c r="FC15" i="30"/>
  <c r="FE15" i="30"/>
  <c r="FF15" i="30"/>
  <c r="FG15" i="30"/>
  <c r="FH15" i="30"/>
  <c r="FI15" i="30"/>
  <c r="FJ15" i="30"/>
  <c r="A16" i="30"/>
  <c r="B16" i="30"/>
  <c r="C16" i="30"/>
  <c r="D16" i="30"/>
  <c r="E16" i="30"/>
  <c r="F16" i="30"/>
  <c r="G16" i="30"/>
  <c r="H16" i="30"/>
  <c r="I16" i="30"/>
  <c r="J16" i="30"/>
  <c r="K16" i="30"/>
  <c r="L16" i="30"/>
  <c r="M16" i="30"/>
  <c r="N16" i="30"/>
  <c r="O16" i="30"/>
  <c r="P16" i="30"/>
  <c r="Q16" i="30"/>
  <c r="R16" i="30"/>
  <c r="S16" i="30"/>
  <c r="T16" i="30"/>
  <c r="U16" i="30"/>
  <c r="W16" i="30"/>
  <c r="X16" i="30"/>
  <c r="Y16" i="30"/>
  <c r="Z16" i="30"/>
  <c r="AA16" i="30"/>
  <c r="AB16" i="30"/>
  <c r="AC16" i="30"/>
  <c r="AD16" i="30"/>
  <c r="EZ16" i="30"/>
  <c r="FA16" i="30"/>
  <c r="FB16" i="30"/>
  <c r="FC16" i="30"/>
  <c r="FE16" i="30"/>
  <c r="FF16" i="30"/>
  <c r="FG16" i="30"/>
  <c r="FH16" i="30"/>
  <c r="FI16" i="30"/>
  <c r="FJ16" i="30"/>
  <c r="FL16" i="30"/>
  <c r="A17" i="30"/>
  <c r="B17" i="30"/>
  <c r="C17" i="30"/>
  <c r="D17" i="30"/>
  <c r="E17" i="30"/>
  <c r="F17" i="30"/>
  <c r="G17" i="30"/>
  <c r="H17" i="30"/>
  <c r="I17" i="30"/>
  <c r="J17" i="30"/>
  <c r="K17" i="30"/>
  <c r="L17" i="30"/>
  <c r="M17" i="30"/>
  <c r="N17" i="30"/>
  <c r="O17" i="30"/>
  <c r="P17" i="30"/>
  <c r="Q17" i="30"/>
  <c r="R17" i="30"/>
  <c r="S17" i="30"/>
  <c r="T17" i="30"/>
  <c r="U17" i="30"/>
  <c r="W17" i="30"/>
  <c r="X17" i="30"/>
  <c r="Y17" i="30"/>
  <c r="Z17" i="30"/>
  <c r="AA17" i="30"/>
  <c r="AB17" i="30"/>
  <c r="AC17" i="30"/>
  <c r="AD17" i="30"/>
  <c r="EZ17" i="30"/>
  <c r="FA17" i="30"/>
  <c r="FB17" i="30"/>
  <c r="FC17" i="30"/>
  <c r="FE17" i="30"/>
  <c r="FF17" i="30"/>
  <c r="FG17" i="30"/>
  <c r="FH17" i="30"/>
  <c r="FI17" i="30"/>
  <c r="FJ17" i="30"/>
  <c r="A18" i="30"/>
  <c r="B18" i="30"/>
  <c r="C18" i="30"/>
  <c r="D18" i="30"/>
  <c r="E18" i="30"/>
  <c r="F18" i="30"/>
  <c r="G18" i="30"/>
  <c r="H18" i="30"/>
  <c r="I18" i="30"/>
  <c r="J18" i="30"/>
  <c r="K18" i="30"/>
  <c r="L18" i="30"/>
  <c r="M18" i="30"/>
  <c r="N18" i="30"/>
  <c r="O18" i="30"/>
  <c r="P18" i="30"/>
  <c r="Q18" i="30"/>
  <c r="R18" i="30"/>
  <c r="S18" i="30"/>
  <c r="T18" i="30"/>
  <c r="U18" i="30"/>
  <c r="W18" i="30"/>
  <c r="X18" i="30"/>
  <c r="Y18" i="30"/>
  <c r="Z18" i="30"/>
  <c r="AA18" i="30"/>
  <c r="AB18" i="30"/>
  <c r="AC18" i="30"/>
  <c r="AD18" i="30"/>
  <c r="EZ18" i="30"/>
  <c r="FA18" i="30"/>
  <c r="FB18" i="30"/>
  <c r="FC18" i="30"/>
  <c r="FE18" i="30"/>
  <c r="FF18" i="30"/>
  <c r="FG18" i="30"/>
  <c r="FH18" i="30"/>
  <c r="FI18" i="30"/>
  <c r="FJ18" i="30"/>
  <c r="A19" i="30"/>
  <c r="B19" i="30"/>
  <c r="C19" i="30"/>
  <c r="D19" i="30"/>
  <c r="E19" i="30"/>
  <c r="F19" i="30"/>
  <c r="G19" i="30"/>
  <c r="H19" i="30"/>
  <c r="I19" i="30"/>
  <c r="J19" i="30"/>
  <c r="K19" i="30"/>
  <c r="L19" i="30"/>
  <c r="M19" i="30"/>
  <c r="N19" i="30"/>
  <c r="O19" i="30"/>
  <c r="P19" i="30"/>
  <c r="Q19" i="30"/>
  <c r="R19" i="30"/>
  <c r="S19" i="30"/>
  <c r="T19" i="30"/>
  <c r="U19" i="30"/>
  <c r="W19" i="30"/>
  <c r="X19" i="30"/>
  <c r="Y19" i="30"/>
  <c r="Z19" i="30"/>
  <c r="AA19" i="30"/>
  <c r="AB19" i="30"/>
  <c r="AC19" i="30"/>
  <c r="AD19" i="30"/>
  <c r="EZ19" i="30"/>
  <c r="FA19" i="30"/>
  <c r="FB19" i="30"/>
  <c r="FC19" i="30"/>
  <c r="FE19" i="30"/>
  <c r="FF19" i="30"/>
  <c r="FG19" i="30"/>
  <c r="FH19" i="30"/>
  <c r="FI19" i="30"/>
  <c r="FJ19" i="30"/>
  <c r="A20" i="30"/>
  <c r="B20" i="30"/>
  <c r="C20" i="30"/>
  <c r="D20" i="30"/>
  <c r="E20" i="30"/>
  <c r="F20" i="30"/>
  <c r="G20" i="30"/>
  <c r="H20" i="30"/>
  <c r="I20" i="30"/>
  <c r="J20" i="30"/>
  <c r="K20" i="30"/>
  <c r="L20" i="30"/>
  <c r="M20" i="30"/>
  <c r="N20" i="30"/>
  <c r="O20" i="30"/>
  <c r="P20" i="30"/>
  <c r="Q20" i="30"/>
  <c r="R20" i="30"/>
  <c r="S20" i="30"/>
  <c r="T20" i="30"/>
  <c r="U20" i="30"/>
  <c r="W20" i="30"/>
  <c r="X20" i="30"/>
  <c r="Y20" i="30"/>
  <c r="Z20" i="30"/>
  <c r="AA20" i="30"/>
  <c r="AB20" i="30"/>
  <c r="AC20" i="30"/>
  <c r="AD20" i="30"/>
  <c r="EZ20" i="30"/>
  <c r="FA20" i="30"/>
  <c r="FB20" i="30"/>
  <c r="FC20" i="30"/>
  <c r="FE20" i="30"/>
  <c r="FF20" i="30"/>
  <c r="FG20" i="30"/>
  <c r="FH20" i="30"/>
  <c r="FI20" i="30"/>
  <c r="FJ20" i="30"/>
  <c r="A21" i="30"/>
  <c r="B21" i="30"/>
  <c r="C21" i="30"/>
  <c r="D21" i="30"/>
  <c r="E21" i="30"/>
  <c r="F21" i="30"/>
  <c r="G21" i="30"/>
  <c r="H21" i="30"/>
  <c r="I21" i="30"/>
  <c r="J21" i="30"/>
  <c r="K21" i="30"/>
  <c r="L21" i="30"/>
  <c r="M21" i="30"/>
  <c r="N21" i="30"/>
  <c r="O21" i="30"/>
  <c r="P21" i="30"/>
  <c r="Q21" i="30"/>
  <c r="R21" i="30"/>
  <c r="S21" i="30"/>
  <c r="T21" i="30"/>
  <c r="U21" i="30"/>
  <c r="W21" i="30"/>
  <c r="X21" i="30"/>
  <c r="Y21" i="30"/>
  <c r="Z21" i="30"/>
  <c r="AA21" i="30"/>
  <c r="AB21" i="30"/>
  <c r="AC21" i="30"/>
  <c r="AD21" i="30"/>
  <c r="EZ21" i="30"/>
  <c r="FA21" i="30"/>
  <c r="FB21" i="30"/>
  <c r="FC21" i="30"/>
  <c r="FE21" i="30"/>
  <c r="FF21" i="30"/>
  <c r="FG21" i="30"/>
  <c r="FH21" i="30"/>
  <c r="FI21" i="30"/>
  <c r="FJ21" i="30"/>
  <c r="FL21" i="30"/>
  <c r="A22" i="30"/>
  <c r="B22" i="30"/>
  <c r="C22" i="30"/>
  <c r="D22" i="30"/>
  <c r="E22" i="30"/>
  <c r="F22" i="30"/>
  <c r="G22" i="30"/>
  <c r="H22" i="30"/>
  <c r="I22" i="30"/>
  <c r="J22" i="30"/>
  <c r="K22" i="30"/>
  <c r="L22" i="30"/>
  <c r="M22" i="30"/>
  <c r="N22" i="30"/>
  <c r="O22" i="30"/>
  <c r="P22" i="30"/>
  <c r="Q22" i="30"/>
  <c r="R22" i="30"/>
  <c r="S22" i="30"/>
  <c r="T22" i="30"/>
  <c r="U22" i="30"/>
  <c r="W22" i="30"/>
  <c r="X22" i="30"/>
  <c r="Y22" i="30"/>
  <c r="Z22" i="30"/>
  <c r="AA22" i="30"/>
  <c r="AB22" i="30"/>
  <c r="AC22" i="30"/>
  <c r="AD22" i="30"/>
  <c r="EZ22" i="30"/>
  <c r="FA22" i="30"/>
  <c r="FB22" i="30"/>
  <c r="FC22" i="30"/>
  <c r="FE22" i="30"/>
  <c r="FF22" i="30"/>
  <c r="FG22" i="30"/>
  <c r="FH22" i="30"/>
  <c r="FI22" i="30"/>
  <c r="FJ22" i="30"/>
  <c r="FL22" i="30"/>
  <c r="A23" i="30"/>
  <c r="B23" i="30"/>
  <c r="C23" i="30"/>
  <c r="D23" i="30"/>
  <c r="E23" i="30"/>
  <c r="F23" i="30"/>
  <c r="G23" i="30"/>
  <c r="H23" i="30"/>
  <c r="I23" i="30"/>
  <c r="J23" i="30"/>
  <c r="K23" i="30"/>
  <c r="L23" i="30"/>
  <c r="M23" i="30"/>
  <c r="N23" i="30"/>
  <c r="O23" i="30"/>
  <c r="P23" i="30"/>
  <c r="Q23" i="30"/>
  <c r="R23" i="30"/>
  <c r="S23" i="30"/>
  <c r="T23" i="30"/>
  <c r="U23" i="30"/>
  <c r="W23" i="30"/>
  <c r="X23" i="30"/>
  <c r="Y23" i="30"/>
  <c r="Z23" i="30"/>
  <c r="AA23" i="30"/>
  <c r="AB23" i="30"/>
  <c r="AC23" i="30"/>
  <c r="AD23" i="30"/>
  <c r="EZ23" i="30"/>
  <c r="FA23" i="30"/>
  <c r="FB23" i="30"/>
  <c r="FC23" i="30"/>
  <c r="FE23" i="30"/>
  <c r="FF23" i="30"/>
  <c r="FG23" i="30"/>
  <c r="FH23" i="30"/>
  <c r="FI23" i="30"/>
  <c r="FJ23" i="30"/>
  <c r="A24" i="30"/>
  <c r="B24" i="30"/>
  <c r="C24" i="30"/>
  <c r="D24" i="30"/>
  <c r="E24" i="30"/>
  <c r="F24" i="30"/>
  <c r="G24" i="30"/>
  <c r="H24" i="30"/>
  <c r="I24" i="30"/>
  <c r="J24" i="30"/>
  <c r="K24" i="30"/>
  <c r="L24" i="30"/>
  <c r="M24" i="30"/>
  <c r="N24" i="30"/>
  <c r="O24" i="30"/>
  <c r="P24" i="30"/>
  <c r="Q24" i="30"/>
  <c r="R24" i="30"/>
  <c r="S24" i="30"/>
  <c r="T24" i="30"/>
  <c r="U24" i="30"/>
  <c r="W24" i="30"/>
  <c r="X24" i="30"/>
  <c r="Y24" i="30"/>
  <c r="Z24" i="30"/>
  <c r="AA24" i="30"/>
  <c r="AB24" i="30"/>
  <c r="AC24" i="30"/>
  <c r="AD24" i="30"/>
  <c r="EZ24" i="30"/>
  <c r="FA24" i="30"/>
  <c r="FB24" i="30"/>
  <c r="FC24" i="30"/>
  <c r="FE24" i="30"/>
  <c r="FF24" i="30"/>
  <c r="FG24" i="30"/>
  <c r="FH24" i="30"/>
  <c r="FI24" i="30"/>
  <c r="FJ24" i="30"/>
  <c r="A25" i="30"/>
  <c r="B25" i="30"/>
  <c r="C25" i="30"/>
  <c r="D25" i="30"/>
  <c r="E25" i="30"/>
  <c r="F25" i="30"/>
  <c r="G25" i="30"/>
  <c r="H25" i="30"/>
  <c r="I25" i="30"/>
  <c r="J25" i="30"/>
  <c r="K25" i="30"/>
  <c r="L25" i="30"/>
  <c r="M25" i="30"/>
  <c r="N25" i="30"/>
  <c r="O25" i="30"/>
  <c r="P25" i="30"/>
  <c r="Q25" i="30"/>
  <c r="R25" i="30"/>
  <c r="S25" i="30"/>
  <c r="T25" i="30"/>
  <c r="U25" i="30"/>
  <c r="W25" i="30"/>
  <c r="X25" i="30"/>
  <c r="Y25" i="30"/>
  <c r="Z25" i="30"/>
  <c r="AA25" i="30"/>
  <c r="AB25" i="30"/>
  <c r="AC25" i="30"/>
  <c r="AD25" i="30"/>
  <c r="EZ25" i="30"/>
  <c r="FA25" i="30"/>
  <c r="FB25" i="30"/>
  <c r="FC25" i="30"/>
  <c r="FE25" i="30"/>
  <c r="FF25" i="30"/>
  <c r="FG25" i="30"/>
  <c r="FH25" i="30"/>
  <c r="FI25" i="30"/>
  <c r="FJ25" i="30"/>
  <c r="FL25" i="30"/>
  <c r="A26" i="30"/>
  <c r="B26" i="30"/>
  <c r="C26" i="30"/>
  <c r="D26" i="30"/>
  <c r="E26" i="30"/>
  <c r="F26" i="30"/>
  <c r="G26" i="30"/>
  <c r="H26" i="30"/>
  <c r="I26" i="30"/>
  <c r="J26" i="30"/>
  <c r="K26" i="30"/>
  <c r="L26" i="30"/>
  <c r="M26" i="30"/>
  <c r="N26" i="30"/>
  <c r="O26" i="30"/>
  <c r="P26" i="30"/>
  <c r="Q26" i="30"/>
  <c r="R26" i="30"/>
  <c r="S26" i="30"/>
  <c r="T26" i="30"/>
  <c r="U26" i="30"/>
  <c r="W26" i="30"/>
  <c r="X26" i="30"/>
  <c r="Y26" i="30"/>
  <c r="Z26" i="30"/>
  <c r="AA26" i="30"/>
  <c r="AB26" i="30"/>
  <c r="AC26" i="30"/>
  <c r="AD26" i="30"/>
  <c r="EZ26" i="30"/>
  <c r="FA26" i="30"/>
  <c r="FB26" i="30"/>
  <c r="FC26" i="30"/>
  <c r="FE26" i="30"/>
  <c r="FF26" i="30"/>
  <c r="FG26" i="30"/>
  <c r="FH26" i="30"/>
  <c r="FI26" i="30"/>
  <c r="FJ26" i="30"/>
  <c r="A27" i="30"/>
  <c r="B27" i="30"/>
  <c r="C27" i="30"/>
  <c r="D27" i="30"/>
  <c r="E27" i="30"/>
  <c r="F27" i="30"/>
  <c r="G27" i="30"/>
  <c r="H27" i="30"/>
  <c r="I27" i="30"/>
  <c r="J27" i="30"/>
  <c r="K27" i="30"/>
  <c r="L27" i="30"/>
  <c r="M27" i="30"/>
  <c r="N27" i="30"/>
  <c r="O27" i="30"/>
  <c r="P27" i="30"/>
  <c r="Q27" i="30"/>
  <c r="R27" i="30"/>
  <c r="S27" i="30"/>
  <c r="T27" i="30"/>
  <c r="U27" i="30"/>
  <c r="W27" i="30"/>
  <c r="X27" i="30"/>
  <c r="Y27" i="30"/>
  <c r="Z27" i="30"/>
  <c r="AA27" i="30"/>
  <c r="AB27" i="30"/>
  <c r="AC27" i="30"/>
  <c r="AD27" i="30"/>
  <c r="EZ27" i="30"/>
  <c r="FA27" i="30"/>
  <c r="FB27" i="30"/>
  <c r="FC27" i="30"/>
  <c r="FE27" i="30"/>
  <c r="FF27" i="30"/>
  <c r="FG27" i="30"/>
  <c r="FH27" i="30"/>
  <c r="FI27" i="30"/>
  <c r="FJ27" i="30"/>
  <c r="FL27" i="30"/>
  <c r="A28" i="30"/>
  <c r="B28" i="30"/>
  <c r="C28" i="30"/>
  <c r="D28" i="30"/>
  <c r="E28" i="30"/>
  <c r="F28" i="30"/>
  <c r="G28" i="30"/>
  <c r="H28" i="30"/>
  <c r="I28" i="30"/>
  <c r="J28" i="30"/>
  <c r="K28" i="30"/>
  <c r="L28" i="30"/>
  <c r="M28" i="30"/>
  <c r="N28" i="30"/>
  <c r="O28" i="30"/>
  <c r="P28" i="30"/>
  <c r="Q28" i="30"/>
  <c r="R28" i="30"/>
  <c r="S28" i="30"/>
  <c r="T28" i="30"/>
  <c r="U28" i="30"/>
  <c r="W28" i="30"/>
  <c r="X28" i="30"/>
  <c r="Y28" i="30"/>
  <c r="Z28" i="30"/>
  <c r="AA28" i="30"/>
  <c r="AB28" i="30"/>
  <c r="AC28" i="30"/>
  <c r="AD28" i="30"/>
  <c r="EZ28" i="30"/>
  <c r="FA28" i="30"/>
  <c r="FB28" i="30"/>
  <c r="FC28" i="30"/>
  <c r="FE28" i="30"/>
  <c r="FF28" i="30"/>
  <c r="FG28" i="30"/>
  <c r="FH28" i="30"/>
  <c r="FI28" i="30"/>
  <c r="FJ28" i="30"/>
  <c r="A29" i="30"/>
  <c r="B29" i="30"/>
  <c r="C29" i="30"/>
  <c r="D29" i="30"/>
  <c r="E29" i="30"/>
  <c r="F29" i="30"/>
  <c r="G29" i="30"/>
  <c r="H29" i="30"/>
  <c r="I29" i="30"/>
  <c r="J29" i="30"/>
  <c r="K29" i="30"/>
  <c r="L29" i="30"/>
  <c r="M29" i="30"/>
  <c r="N29" i="30"/>
  <c r="O29" i="30"/>
  <c r="P29" i="30"/>
  <c r="Q29" i="30"/>
  <c r="R29" i="30"/>
  <c r="S29" i="30"/>
  <c r="T29" i="30"/>
  <c r="U29" i="30"/>
  <c r="W29" i="30"/>
  <c r="X29" i="30"/>
  <c r="Y29" i="30"/>
  <c r="Z29" i="30"/>
  <c r="AA29" i="30"/>
  <c r="AB29" i="30"/>
  <c r="AC29" i="30"/>
  <c r="AD29" i="30"/>
  <c r="EZ29" i="30"/>
  <c r="FA29" i="30"/>
  <c r="FB29" i="30"/>
  <c r="FC29" i="30"/>
  <c r="FE29" i="30"/>
  <c r="FF29" i="30"/>
  <c r="FG29" i="30"/>
  <c r="FH29" i="30"/>
  <c r="FI29" i="30"/>
  <c r="FJ29" i="30"/>
  <c r="FL29" i="30"/>
  <c r="A30" i="30"/>
  <c r="B30" i="30"/>
  <c r="C30" i="30"/>
  <c r="D30" i="30"/>
  <c r="E30" i="30"/>
  <c r="F30" i="30"/>
  <c r="G30" i="30"/>
  <c r="H30" i="30"/>
  <c r="I30" i="30"/>
  <c r="J30" i="30"/>
  <c r="K30" i="30"/>
  <c r="L30" i="30"/>
  <c r="M30" i="30"/>
  <c r="N30" i="30"/>
  <c r="O30" i="30"/>
  <c r="P30" i="30"/>
  <c r="Q30" i="30"/>
  <c r="R30" i="30"/>
  <c r="S30" i="30"/>
  <c r="T30" i="30"/>
  <c r="U30" i="30"/>
  <c r="W30" i="30"/>
  <c r="X30" i="30"/>
  <c r="Y30" i="30"/>
  <c r="Z30" i="30"/>
  <c r="AA30" i="30"/>
  <c r="AB30" i="30"/>
  <c r="AC30" i="30"/>
  <c r="AD30" i="30"/>
  <c r="EZ30" i="30"/>
  <c r="FA30" i="30"/>
  <c r="FB30" i="30"/>
  <c r="FC30" i="30"/>
  <c r="FE30" i="30"/>
  <c r="FF30" i="30"/>
  <c r="FG30" i="30"/>
  <c r="FH30" i="30"/>
  <c r="FI30" i="30"/>
  <c r="FJ30" i="30"/>
  <c r="FL30" i="30"/>
  <c r="A31" i="30"/>
  <c r="B31" i="30"/>
  <c r="C31" i="30"/>
  <c r="D31" i="30"/>
  <c r="E31" i="30"/>
  <c r="F31" i="30"/>
  <c r="G31" i="30"/>
  <c r="H31" i="30"/>
  <c r="I31" i="30"/>
  <c r="J31" i="30"/>
  <c r="K31" i="30"/>
  <c r="L31" i="30"/>
  <c r="M31" i="30"/>
  <c r="N31" i="30"/>
  <c r="O31" i="30"/>
  <c r="P31" i="30"/>
  <c r="Q31" i="30"/>
  <c r="R31" i="30"/>
  <c r="S31" i="30"/>
  <c r="T31" i="30"/>
  <c r="U31" i="30"/>
  <c r="W31" i="30"/>
  <c r="X31" i="30"/>
  <c r="Y31" i="30"/>
  <c r="Z31" i="30"/>
  <c r="AA31" i="30"/>
  <c r="AB31" i="30"/>
  <c r="AC31" i="30"/>
  <c r="AD31" i="30"/>
  <c r="EZ31" i="30"/>
  <c r="FA31" i="30"/>
  <c r="FB31" i="30"/>
  <c r="FC31" i="30"/>
  <c r="FE31" i="30"/>
  <c r="FF31" i="30"/>
  <c r="FG31" i="30"/>
  <c r="FH31" i="30"/>
  <c r="FI31" i="30"/>
  <c r="FJ31" i="30"/>
  <c r="A32" i="30"/>
  <c r="B32" i="30"/>
  <c r="C32" i="30"/>
  <c r="D32" i="30"/>
  <c r="E32" i="30"/>
  <c r="F32" i="30"/>
  <c r="G32" i="30"/>
  <c r="H32" i="30"/>
  <c r="I32" i="30"/>
  <c r="J32" i="30"/>
  <c r="K32" i="30"/>
  <c r="L32" i="30"/>
  <c r="M32" i="30"/>
  <c r="N32" i="30"/>
  <c r="O32" i="30"/>
  <c r="P32" i="30"/>
  <c r="Q32" i="30"/>
  <c r="R32" i="30"/>
  <c r="S32" i="30"/>
  <c r="T32" i="30"/>
  <c r="U32" i="30"/>
  <c r="W32" i="30"/>
  <c r="X32" i="30"/>
  <c r="Y32" i="30"/>
  <c r="Z32" i="30"/>
  <c r="AA32" i="30"/>
  <c r="AB32" i="30"/>
  <c r="AC32" i="30"/>
  <c r="AD32" i="30"/>
  <c r="EZ32" i="30"/>
  <c r="FA32" i="30"/>
  <c r="FB32" i="30"/>
  <c r="FC32" i="30"/>
  <c r="FE32" i="30"/>
  <c r="FF32" i="30"/>
  <c r="FG32" i="30"/>
  <c r="FH32" i="30"/>
  <c r="FI32" i="30"/>
  <c r="FJ32" i="30"/>
  <c r="A33" i="30"/>
  <c r="B33" i="30"/>
  <c r="C33" i="30"/>
  <c r="D33" i="30"/>
  <c r="E33" i="30"/>
  <c r="F33" i="30"/>
  <c r="G33" i="30"/>
  <c r="H33" i="30"/>
  <c r="I33" i="30"/>
  <c r="J33" i="30"/>
  <c r="K33" i="30"/>
  <c r="L33" i="30"/>
  <c r="M33" i="30"/>
  <c r="N33" i="30"/>
  <c r="O33" i="30"/>
  <c r="P33" i="30"/>
  <c r="Q33" i="30"/>
  <c r="R33" i="30"/>
  <c r="S33" i="30"/>
  <c r="T33" i="30"/>
  <c r="U33" i="30"/>
  <c r="W33" i="30"/>
  <c r="X33" i="30"/>
  <c r="Y33" i="30"/>
  <c r="Z33" i="30"/>
  <c r="AA33" i="30"/>
  <c r="AB33" i="30"/>
  <c r="AC33" i="30"/>
  <c r="AD33" i="30"/>
  <c r="EZ33" i="30"/>
  <c r="FA33" i="30"/>
  <c r="FB33" i="30"/>
  <c r="FC33" i="30"/>
  <c r="FE33" i="30"/>
  <c r="FF33" i="30"/>
  <c r="FG33" i="30"/>
  <c r="FH33" i="30"/>
  <c r="FI33" i="30"/>
  <c r="FJ33" i="30"/>
  <c r="FL33" i="30"/>
  <c r="A34" i="30"/>
  <c r="B34" i="30"/>
  <c r="C34" i="30"/>
  <c r="D34" i="30"/>
  <c r="E34" i="30"/>
  <c r="F34" i="30"/>
  <c r="G34" i="30"/>
  <c r="H34" i="30"/>
  <c r="I34" i="30"/>
  <c r="J34" i="30"/>
  <c r="K34" i="30"/>
  <c r="L34" i="30"/>
  <c r="M34" i="30"/>
  <c r="N34" i="30"/>
  <c r="O34" i="30"/>
  <c r="P34" i="30"/>
  <c r="Q34" i="30"/>
  <c r="R34" i="30"/>
  <c r="S34" i="30"/>
  <c r="T34" i="30"/>
  <c r="U34" i="30"/>
  <c r="W34" i="30"/>
  <c r="X34" i="30"/>
  <c r="Y34" i="30"/>
  <c r="Z34" i="30"/>
  <c r="AA34" i="30"/>
  <c r="AB34" i="30"/>
  <c r="AC34" i="30"/>
  <c r="AD34" i="30"/>
  <c r="EZ34" i="30"/>
  <c r="FA34" i="30"/>
  <c r="FB34" i="30"/>
  <c r="FC34" i="30"/>
  <c r="FE34" i="30"/>
  <c r="FF34" i="30"/>
  <c r="FG34" i="30"/>
  <c r="FH34" i="30"/>
  <c r="FI34" i="30"/>
  <c r="FJ34" i="30"/>
  <c r="FL34" i="30"/>
  <c r="A35" i="30"/>
  <c r="B35" i="30"/>
  <c r="C35" i="30"/>
  <c r="D35" i="30"/>
  <c r="E35" i="30"/>
  <c r="F35" i="30"/>
  <c r="G35" i="30"/>
  <c r="H35" i="30"/>
  <c r="I35" i="30"/>
  <c r="J35" i="30"/>
  <c r="K35" i="30"/>
  <c r="L35" i="30"/>
  <c r="M35" i="30"/>
  <c r="N35" i="30"/>
  <c r="O35" i="30"/>
  <c r="P35" i="30"/>
  <c r="Q35" i="30"/>
  <c r="R35" i="30"/>
  <c r="S35" i="30"/>
  <c r="T35" i="30"/>
  <c r="U35" i="30"/>
  <c r="W35" i="30"/>
  <c r="X35" i="30"/>
  <c r="Y35" i="30"/>
  <c r="Z35" i="30"/>
  <c r="AA35" i="30"/>
  <c r="AB35" i="30"/>
  <c r="AC35" i="30"/>
  <c r="AD35" i="30"/>
  <c r="EZ35" i="30"/>
  <c r="FA35" i="30"/>
  <c r="FB35" i="30"/>
  <c r="FC35" i="30"/>
  <c r="FE35" i="30"/>
  <c r="FF35" i="30"/>
  <c r="FG35" i="30"/>
  <c r="FH35" i="30"/>
  <c r="FI35" i="30"/>
  <c r="FJ35" i="30"/>
  <c r="FL35" i="30"/>
  <c r="A36" i="30"/>
  <c r="B36" i="30"/>
  <c r="C36" i="30"/>
  <c r="D36" i="30"/>
  <c r="E36" i="30"/>
  <c r="F36" i="30"/>
  <c r="G36" i="30"/>
  <c r="H36" i="30"/>
  <c r="I36" i="30"/>
  <c r="J36" i="30"/>
  <c r="K36" i="30"/>
  <c r="L36" i="30"/>
  <c r="M36" i="30"/>
  <c r="N36" i="30"/>
  <c r="O36" i="30"/>
  <c r="P36" i="30"/>
  <c r="Q36" i="30"/>
  <c r="R36" i="30"/>
  <c r="S36" i="30"/>
  <c r="T36" i="30"/>
  <c r="U36" i="30"/>
  <c r="W36" i="30"/>
  <c r="X36" i="30"/>
  <c r="Y36" i="30"/>
  <c r="Z36" i="30"/>
  <c r="AA36" i="30"/>
  <c r="AB36" i="30"/>
  <c r="AC36" i="30"/>
  <c r="AD36" i="30"/>
  <c r="EZ36" i="30"/>
  <c r="FA36" i="30"/>
  <c r="FB36" i="30"/>
  <c r="FC36" i="30"/>
  <c r="FE36" i="30"/>
  <c r="FF36" i="30"/>
  <c r="FG36" i="30"/>
  <c r="FH36" i="30"/>
  <c r="FI36" i="30"/>
  <c r="FJ36" i="30"/>
  <c r="FL36" i="30"/>
  <c r="A37" i="30"/>
  <c r="B37" i="30"/>
  <c r="C37" i="30"/>
  <c r="D37" i="30"/>
  <c r="E37" i="30"/>
  <c r="F37" i="30"/>
  <c r="G37" i="30"/>
  <c r="H37" i="30"/>
  <c r="I37" i="30"/>
  <c r="J37" i="30"/>
  <c r="K37" i="30"/>
  <c r="L37" i="30"/>
  <c r="M37" i="30"/>
  <c r="N37" i="30"/>
  <c r="O37" i="30"/>
  <c r="P37" i="30"/>
  <c r="Q37" i="30"/>
  <c r="R37" i="30"/>
  <c r="S37" i="30"/>
  <c r="T37" i="30"/>
  <c r="U37" i="30"/>
  <c r="W37" i="30"/>
  <c r="X37" i="30"/>
  <c r="Y37" i="30"/>
  <c r="Z37" i="30"/>
  <c r="AA37" i="30"/>
  <c r="AB37" i="30"/>
  <c r="AC37" i="30"/>
  <c r="AD37" i="30"/>
  <c r="EZ37" i="30"/>
  <c r="FA37" i="30"/>
  <c r="FB37" i="30"/>
  <c r="FC37" i="30"/>
  <c r="FE37" i="30"/>
  <c r="FF37" i="30"/>
  <c r="FG37" i="30"/>
  <c r="FH37" i="30"/>
  <c r="FI37" i="30"/>
  <c r="FJ37" i="30"/>
  <c r="A38" i="30"/>
  <c r="B38" i="30"/>
  <c r="C38" i="30"/>
  <c r="D38" i="30"/>
  <c r="E38" i="30"/>
  <c r="F38" i="30"/>
  <c r="G38" i="30"/>
  <c r="H38" i="30"/>
  <c r="I38" i="30"/>
  <c r="J38" i="30"/>
  <c r="K38" i="30"/>
  <c r="L38" i="30"/>
  <c r="M38" i="30"/>
  <c r="N38" i="30"/>
  <c r="O38" i="30"/>
  <c r="P38" i="30"/>
  <c r="Q38" i="30"/>
  <c r="R38" i="30"/>
  <c r="S38" i="30"/>
  <c r="T38" i="30"/>
  <c r="U38" i="30"/>
  <c r="W38" i="30"/>
  <c r="X38" i="30"/>
  <c r="Y38" i="30"/>
  <c r="Z38" i="30"/>
  <c r="AA38" i="30"/>
  <c r="AB38" i="30"/>
  <c r="AC38" i="30"/>
  <c r="AD38" i="30"/>
  <c r="EZ38" i="30"/>
  <c r="FA38" i="30"/>
  <c r="FB38" i="30"/>
  <c r="FC38" i="30"/>
  <c r="FE38" i="30"/>
  <c r="FF38" i="30"/>
  <c r="FG38" i="30"/>
  <c r="FH38" i="30"/>
  <c r="FI38" i="30"/>
  <c r="FJ38" i="30"/>
  <c r="A39" i="30"/>
  <c r="B39" i="30"/>
  <c r="C39" i="30"/>
  <c r="D39" i="30"/>
  <c r="E39" i="30"/>
  <c r="F39" i="30"/>
  <c r="G39" i="30"/>
  <c r="H39" i="30"/>
  <c r="I39" i="30"/>
  <c r="J39" i="30"/>
  <c r="K39" i="30"/>
  <c r="L39" i="30"/>
  <c r="M39" i="30"/>
  <c r="N39" i="30"/>
  <c r="O39" i="30"/>
  <c r="P39" i="30"/>
  <c r="Q39" i="30"/>
  <c r="R39" i="30"/>
  <c r="S39" i="30"/>
  <c r="T39" i="30"/>
  <c r="U39" i="30"/>
  <c r="W39" i="30"/>
  <c r="X39" i="30"/>
  <c r="Y39" i="30"/>
  <c r="Z39" i="30"/>
  <c r="AA39" i="30"/>
  <c r="AB39" i="30"/>
  <c r="AC39" i="30"/>
  <c r="AD39" i="30"/>
  <c r="EZ39" i="30"/>
  <c r="FA39" i="30"/>
  <c r="FB39" i="30"/>
  <c r="FC39" i="30"/>
  <c r="FE39" i="30"/>
  <c r="FF39" i="30"/>
  <c r="FG39" i="30"/>
  <c r="FH39" i="30"/>
  <c r="FI39" i="30"/>
  <c r="FJ39" i="30"/>
  <c r="FL39" i="30"/>
  <c r="A40" i="30"/>
  <c r="B40" i="30"/>
  <c r="C40" i="30"/>
  <c r="D40" i="30"/>
  <c r="E40" i="30"/>
  <c r="F40" i="30"/>
  <c r="G40" i="30"/>
  <c r="H40" i="30"/>
  <c r="I40" i="30"/>
  <c r="J40" i="30"/>
  <c r="K40" i="30"/>
  <c r="L40" i="30"/>
  <c r="M40" i="30"/>
  <c r="N40" i="30"/>
  <c r="O40" i="30"/>
  <c r="P40" i="30"/>
  <c r="Q40" i="30"/>
  <c r="R40" i="30"/>
  <c r="S40" i="30"/>
  <c r="T40" i="30"/>
  <c r="U40" i="30"/>
  <c r="W40" i="30"/>
  <c r="X40" i="30"/>
  <c r="Y40" i="30"/>
  <c r="Z40" i="30"/>
  <c r="AA40" i="30"/>
  <c r="AB40" i="30"/>
  <c r="AC40" i="30"/>
  <c r="AD40" i="30"/>
  <c r="EZ40" i="30"/>
  <c r="FA40" i="30"/>
  <c r="FB40" i="30"/>
  <c r="FC40" i="30"/>
  <c r="FE40" i="30"/>
  <c r="FF40" i="30"/>
  <c r="FG40" i="30"/>
  <c r="FH40" i="30"/>
  <c r="FI40" i="30"/>
  <c r="FJ40" i="30"/>
  <c r="A41" i="30"/>
  <c r="B41" i="30"/>
  <c r="C41" i="30"/>
  <c r="D41" i="30"/>
  <c r="E41" i="30"/>
  <c r="F41" i="30"/>
  <c r="G41" i="30"/>
  <c r="H41" i="30"/>
  <c r="I41" i="30"/>
  <c r="J41" i="30"/>
  <c r="K41" i="30"/>
  <c r="L41" i="30"/>
  <c r="M41" i="30"/>
  <c r="N41" i="30"/>
  <c r="O41" i="30"/>
  <c r="P41" i="30"/>
  <c r="Q41" i="30"/>
  <c r="R41" i="30"/>
  <c r="S41" i="30"/>
  <c r="T41" i="30"/>
  <c r="U41" i="30"/>
  <c r="W41" i="30"/>
  <c r="X41" i="30"/>
  <c r="Y41" i="30"/>
  <c r="Z41" i="30"/>
  <c r="AA41" i="30"/>
  <c r="AB41" i="30"/>
  <c r="AC41" i="30"/>
  <c r="AD41" i="30"/>
  <c r="EZ41" i="30"/>
  <c r="FA41" i="30"/>
  <c r="FB41" i="30"/>
  <c r="FC41" i="30"/>
  <c r="FE41" i="30"/>
  <c r="FF41" i="30"/>
  <c r="FG41" i="30"/>
  <c r="FH41" i="30"/>
  <c r="FI41" i="30"/>
  <c r="FJ41" i="30"/>
  <c r="A42" i="30"/>
  <c r="B42" i="30"/>
  <c r="C42" i="30"/>
  <c r="D42" i="30"/>
  <c r="E42" i="30"/>
  <c r="F42" i="30"/>
  <c r="G42" i="30"/>
  <c r="H42" i="30"/>
  <c r="I42" i="30"/>
  <c r="J42" i="30"/>
  <c r="K42" i="30"/>
  <c r="L42" i="30"/>
  <c r="M42" i="30"/>
  <c r="N42" i="30"/>
  <c r="O42" i="30"/>
  <c r="P42" i="30"/>
  <c r="Q42" i="30"/>
  <c r="R42" i="30"/>
  <c r="S42" i="30"/>
  <c r="T42" i="30"/>
  <c r="U42" i="30"/>
  <c r="W42" i="30"/>
  <c r="X42" i="30"/>
  <c r="Y42" i="30"/>
  <c r="Z42" i="30"/>
  <c r="AA42" i="30"/>
  <c r="AB42" i="30"/>
  <c r="AC42" i="30"/>
  <c r="AD42" i="30"/>
  <c r="EZ42" i="30"/>
  <c r="FA42" i="30"/>
  <c r="FB42" i="30"/>
  <c r="FC42" i="30"/>
  <c r="FE42" i="30"/>
  <c r="FF42" i="30"/>
  <c r="FG42" i="30"/>
  <c r="FH42" i="30"/>
  <c r="FI42" i="30"/>
  <c r="FJ42" i="30"/>
  <c r="A43" i="30"/>
  <c r="B43" i="30"/>
  <c r="C43" i="30"/>
  <c r="D43" i="30"/>
  <c r="E43" i="30"/>
  <c r="F43" i="30"/>
  <c r="G43" i="30"/>
  <c r="H43" i="30"/>
  <c r="I43" i="30"/>
  <c r="J43" i="30"/>
  <c r="K43" i="30"/>
  <c r="L43" i="30"/>
  <c r="M43" i="30"/>
  <c r="N43" i="30"/>
  <c r="O43" i="30"/>
  <c r="P43" i="30"/>
  <c r="Q43" i="30"/>
  <c r="R43" i="30"/>
  <c r="S43" i="30"/>
  <c r="T43" i="30"/>
  <c r="U43" i="30"/>
  <c r="W43" i="30"/>
  <c r="X43" i="30"/>
  <c r="Y43" i="30"/>
  <c r="Z43" i="30"/>
  <c r="AA43" i="30"/>
  <c r="AB43" i="30"/>
  <c r="AC43" i="30"/>
  <c r="AD43" i="30"/>
  <c r="EZ43" i="30"/>
  <c r="FA43" i="30"/>
  <c r="FB43" i="30"/>
  <c r="FC43" i="30"/>
  <c r="FE43" i="30"/>
  <c r="FF43" i="30"/>
  <c r="FG43" i="30"/>
  <c r="FH43" i="30"/>
  <c r="FI43" i="30"/>
  <c r="FJ43" i="30"/>
  <c r="FL43" i="30"/>
  <c r="A44" i="30"/>
  <c r="B44" i="30"/>
  <c r="C44" i="30"/>
  <c r="D44" i="30"/>
  <c r="E44" i="30"/>
  <c r="F44" i="30"/>
  <c r="G44" i="30"/>
  <c r="H44" i="30"/>
  <c r="I44" i="30"/>
  <c r="J44" i="30"/>
  <c r="K44" i="30"/>
  <c r="L44" i="30"/>
  <c r="M44" i="30"/>
  <c r="N44" i="30"/>
  <c r="O44" i="30"/>
  <c r="P44" i="30"/>
  <c r="Q44" i="30"/>
  <c r="R44" i="30"/>
  <c r="S44" i="30"/>
  <c r="T44" i="30"/>
  <c r="U44" i="30"/>
  <c r="W44" i="30"/>
  <c r="X44" i="30"/>
  <c r="Y44" i="30"/>
  <c r="Z44" i="30"/>
  <c r="AA44" i="30"/>
  <c r="AB44" i="30"/>
  <c r="AC44" i="30"/>
  <c r="AD44" i="30"/>
  <c r="EZ44" i="30"/>
  <c r="FA44" i="30"/>
  <c r="FB44" i="30"/>
  <c r="FC44" i="30"/>
  <c r="FE44" i="30"/>
  <c r="FF44" i="30"/>
  <c r="FG44" i="30"/>
  <c r="FH44" i="30"/>
  <c r="FI44" i="30"/>
  <c r="FJ44" i="30"/>
  <c r="A45" i="30"/>
  <c r="B45" i="30"/>
  <c r="C45" i="30"/>
  <c r="D45" i="30"/>
  <c r="E45" i="30"/>
  <c r="F45" i="30"/>
  <c r="G45" i="30"/>
  <c r="H45" i="30"/>
  <c r="I45" i="30"/>
  <c r="J45" i="30"/>
  <c r="K45" i="30"/>
  <c r="L45" i="30"/>
  <c r="M45" i="30"/>
  <c r="N45" i="30"/>
  <c r="O45" i="30"/>
  <c r="P45" i="30"/>
  <c r="Q45" i="30"/>
  <c r="R45" i="30"/>
  <c r="S45" i="30"/>
  <c r="T45" i="30"/>
  <c r="U45" i="30"/>
  <c r="W45" i="30"/>
  <c r="X45" i="30"/>
  <c r="Y45" i="30"/>
  <c r="Z45" i="30"/>
  <c r="AA45" i="30"/>
  <c r="AB45" i="30"/>
  <c r="AC45" i="30"/>
  <c r="AD45" i="30"/>
  <c r="EZ45" i="30"/>
  <c r="FA45" i="30"/>
  <c r="FB45" i="30"/>
  <c r="FC45" i="30"/>
  <c r="FE45" i="30"/>
  <c r="FF45" i="30"/>
  <c r="FG45" i="30"/>
  <c r="FH45" i="30"/>
  <c r="FI45" i="30"/>
  <c r="FJ45" i="30"/>
  <c r="FL45" i="30"/>
  <c r="A46" i="30"/>
  <c r="B46" i="30"/>
  <c r="C46" i="30"/>
  <c r="D46" i="30"/>
  <c r="E46" i="30"/>
  <c r="F46" i="30"/>
  <c r="G46" i="30"/>
  <c r="H46" i="30"/>
  <c r="I46" i="30"/>
  <c r="J46" i="30"/>
  <c r="K46" i="30"/>
  <c r="L46" i="30"/>
  <c r="M46" i="30"/>
  <c r="N46" i="30"/>
  <c r="O46" i="30"/>
  <c r="P46" i="30"/>
  <c r="Q46" i="30"/>
  <c r="R46" i="30"/>
  <c r="S46" i="30"/>
  <c r="T46" i="30"/>
  <c r="U46" i="30"/>
  <c r="W46" i="30"/>
  <c r="X46" i="30"/>
  <c r="Y46" i="30"/>
  <c r="Z46" i="30"/>
  <c r="AA46" i="30"/>
  <c r="AB46" i="30"/>
  <c r="AC46" i="30"/>
  <c r="AD46" i="30"/>
  <c r="EZ46" i="30"/>
  <c r="FA46" i="30"/>
  <c r="FB46" i="30"/>
  <c r="FC46" i="30"/>
  <c r="FE46" i="30"/>
  <c r="FF46" i="30"/>
  <c r="FG46" i="30"/>
  <c r="FH46" i="30"/>
  <c r="FI46" i="30"/>
  <c r="FJ46" i="30"/>
  <c r="FL46" i="30"/>
  <c r="A47" i="30"/>
  <c r="B47" i="30"/>
  <c r="C47" i="30"/>
  <c r="D47" i="30"/>
  <c r="E47" i="30"/>
  <c r="F47" i="30"/>
  <c r="G47" i="30"/>
  <c r="H47" i="30"/>
  <c r="I47" i="30"/>
  <c r="J47" i="30"/>
  <c r="K47" i="30"/>
  <c r="L47" i="30"/>
  <c r="M47" i="30"/>
  <c r="N47" i="30"/>
  <c r="O47" i="30"/>
  <c r="P47" i="30"/>
  <c r="Q47" i="30"/>
  <c r="R47" i="30"/>
  <c r="S47" i="30"/>
  <c r="T47" i="30"/>
  <c r="U47" i="30"/>
  <c r="W47" i="30"/>
  <c r="X47" i="30"/>
  <c r="Y47" i="30"/>
  <c r="Z47" i="30"/>
  <c r="AA47" i="30"/>
  <c r="AB47" i="30"/>
  <c r="AC47" i="30"/>
  <c r="AD47" i="30"/>
  <c r="EZ47" i="30"/>
  <c r="FA47" i="30"/>
  <c r="FB47" i="30"/>
  <c r="FC47" i="30"/>
  <c r="FE47" i="30"/>
  <c r="FF47" i="30"/>
  <c r="FG47" i="30"/>
  <c r="FH47" i="30"/>
  <c r="FI47" i="30"/>
  <c r="FJ47" i="30"/>
  <c r="FL47" i="30"/>
  <c r="A48" i="30"/>
  <c r="B48" i="30"/>
  <c r="C48" i="30"/>
  <c r="D48" i="30"/>
  <c r="E48" i="30"/>
  <c r="F48" i="30"/>
  <c r="G48" i="30"/>
  <c r="H48" i="30"/>
  <c r="I48" i="30"/>
  <c r="J48" i="30"/>
  <c r="K48" i="30"/>
  <c r="L48" i="30"/>
  <c r="M48" i="30"/>
  <c r="N48" i="30"/>
  <c r="O48" i="30"/>
  <c r="P48" i="30"/>
  <c r="Q48" i="30"/>
  <c r="R48" i="30"/>
  <c r="S48" i="30"/>
  <c r="T48" i="30"/>
  <c r="U48" i="30"/>
  <c r="W48" i="30"/>
  <c r="X48" i="30"/>
  <c r="Y48" i="30"/>
  <c r="Z48" i="30"/>
  <c r="AA48" i="30"/>
  <c r="AB48" i="30"/>
  <c r="AC48" i="30"/>
  <c r="AD48" i="30"/>
  <c r="EZ48" i="30"/>
  <c r="FA48" i="30"/>
  <c r="FB48" i="30"/>
  <c r="FC48" i="30"/>
  <c r="FE48" i="30"/>
  <c r="FF48" i="30"/>
  <c r="FG48" i="30"/>
  <c r="FH48" i="30"/>
  <c r="FI48" i="30"/>
  <c r="FJ48" i="30"/>
  <c r="FL48" i="30"/>
  <c r="A49" i="30"/>
  <c r="B49" i="30"/>
  <c r="C49" i="30"/>
  <c r="D49" i="30"/>
  <c r="E49" i="30"/>
  <c r="F49" i="30"/>
  <c r="G49" i="30"/>
  <c r="H49" i="30"/>
  <c r="I49" i="30"/>
  <c r="J49" i="30"/>
  <c r="K49" i="30"/>
  <c r="L49" i="30"/>
  <c r="M49" i="30"/>
  <c r="N49" i="30"/>
  <c r="O49" i="30"/>
  <c r="P49" i="30"/>
  <c r="Q49" i="30"/>
  <c r="R49" i="30"/>
  <c r="S49" i="30"/>
  <c r="T49" i="30"/>
  <c r="U49" i="30"/>
  <c r="W49" i="30"/>
  <c r="X49" i="30"/>
  <c r="Y49" i="30"/>
  <c r="Z49" i="30"/>
  <c r="AA49" i="30"/>
  <c r="AB49" i="30"/>
  <c r="AC49" i="30"/>
  <c r="AD49" i="30"/>
  <c r="EZ49" i="30"/>
  <c r="FA49" i="30"/>
  <c r="FB49" i="30"/>
  <c r="FC49" i="30"/>
  <c r="FE49" i="30"/>
  <c r="FF49" i="30"/>
  <c r="FG49" i="30"/>
  <c r="FH49" i="30"/>
  <c r="FI49" i="30"/>
  <c r="FJ49" i="30"/>
  <c r="A50" i="30"/>
  <c r="B50" i="30"/>
  <c r="C50" i="30"/>
  <c r="D50" i="30"/>
  <c r="E50" i="30"/>
  <c r="F50" i="30"/>
  <c r="G50" i="30"/>
  <c r="H50" i="30"/>
  <c r="I50" i="30"/>
  <c r="J50" i="30"/>
  <c r="K50" i="30"/>
  <c r="L50" i="30"/>
  <c r="M50" i="30"/>
  <c r="N50" i="30"/>
  <c r="O50" i="30"/>
  <c r="P50" i="30"/>
  <c r="Q50" i="30"/>
  <c r="R50" i="30"/>
  <c r="S50" i="30"/>
  <c r="T50" i="30"/>
  <c r="U50" i="30"/>
  <c r="W50" i="30"/>
  <c r="X50" i="30"/>
  <c r="Y50" i="30"/>
  <c r="Z50" i="30"/>
  <c r="AA50" i="30"/>
  <c r="AB50" i="30"/>
  <c r="AC50" i="30"/>
  <c r="AD50" i="30"/>
  <c r="EZ50" i="30"/>
  <c r="FA50" i="30"/>
  <c r="FB50" i="30"/>
  <c r="FC50" i="30"/>
  <c r="FE50" i="30"/>
  <c r="FF50" i="30"/>
  <c r="FG50" i="30"/>
  <c r="FH50" i="30"/>
  <c r="FI50" i="30"/>
  <c r="FJ50" i="30"/>
  <c r="A51" i="30"/>
  <c r="B51" i="30"/>
  <c r="C51" i="30"/>
  <c r="D51" i="30"/>
  <c r="E51" i="30"/>
  <c r="F51" i="30"/>
  <c r="G51" i="30"/>
  <c r="H51" i="30"/>
  <c r="I51" i="30"/>
  <c r="J51" i="30"/>
  <c r="K51" i="30"/>
  <c r="L51" i="30"/>
  <c r="M51" i="30"/>
  <c r="N51" i="30"/>
  <c r="O51" i="30"/>
  <c r="P51" i="30"/>
  <c r="Q51" i="30"/>
  <c r="R51" i="30"/>
  <c r="S51" i="30"/>
  <c r="T51" i="30"/>
  <c r="U51" i="30"/>
  <c r="W51" i="30"/>
  <c r="X51" i="30"/>
  <c r="Y51" i="30"/>
  <c r="Z51" i="30"/>
  <c r="AA51" i="30"/>
  <c r="AB51" i="30"/>
  <c r="AC51" i="30"/>
  <c r="AD51" i="30"/>
  <c r="EZ51" i="30"/>
  <c r="FA51" i="30"/>
  <c r="FB51" i="30"/>
  <c r="FC51" i="30"/>
  <c r="FE51" i="30"/>
  <c r="FF51" i="30"/>
  <c r="FG51" i="30"/>
  <c r="FH51" i="30"/>
  <c r="FI51" i="30"/>
  <c r="FJ51" i="30"/>
  <c r="FL51" i="30"/>
  <c r="A52" i="30"/>
  <c r="B52" i="30"/>
  <c r="C52" i="30"/>
  <c r="D52" i="30"/>
  <c r="E52" i="30"/>
  <c r="F52" i="30"/>
  <c r="G52" i="30"/>
  <c r="H52" i="30"/>
  <c r="I52" i="30"/>
  <c r="J52" i="30"/>
  <c r="K52" i="30"/>
  <c r="L52" i="30"/>
  <c r="M52" i="30"/>
  <c r="N52" i="30"/>
  <c r="O52" i="30"/>
  <c r="P52" i="30"/>
  <c r="Q52" i="30"/>
  <c r="R52" i="30"/>
  <c r="S52" i="30"/>
  <c r="T52" i="30"/>
  <c r="U52" i="30"/>
  <c r="W52" i="30"/>
  <c r="X52" i="30"/>
  <c r="Y52" i="30"/>
  <c r="Z52" i="30"/>
  <c r="AA52" i="30"/>
  <c r="AB52" i="30"/>
  <c r="AC52" i="30"/>
  <c r="EZ52" i="30"/>
  <c r="FA52" i="30"/>
  <c r="FB52" i="30"/>
  <c r="FC52" i="30"/>
  <c r="FE52" i="30"/>
  <c r="FF52" i="30"/>
  <c r="FG52" i="30"/>
  <c r="FH52" i="30"/>
  <c r="FI52" i="30"/>
  <c r="FJ52" i="30"/>
  <c r="FL52" i="30"/>
  <c r="A53" i="30"/>
  <c r="B53" i="30"/>
  <c r="C53" i="30"/>
  <c r="D53" i="30"/>
  <c r="E53" i="30"/>
  <c r="F53" i="30"/>
  <c r="G53" i="30"/>
  <c r="H53" i="30"/>
  <c r="I53" i="30"/>
  <c r="J53" i="30"/>
  <c r="K53" i="30"/>
  <c r="L53" i="30"/>
  <c r="M53" i="30"/>
  <c r="N53" i="30"/>
  <c r="O53" i="30"/>
  <c r="P53" i="30"/>
  <c r="Q53" i="30"/>
  <c r="R53" i="30"/>
  <c r="S53" i="30"/>
  <c r="T53" i="30"/>
  <c r="U53" i="30"/>
  <c r="W53" i="30"/>
  <c r="X53" i="30"/>
  <c r="Y53" i="30"/>
  <c r="Z53" i="30"/>
  <c r="AA53" i="30"/>
  <c r="AB53" i="30"/>
  <c r="AC53" i="30"/>
  <c r="AD53" i="30"/>
  <c r="EZ53" i="30"/>
  <c r="FA53" i="30"/>
  <c r="FB53" i="30"/>
  <c r="FC53" i="30"/>
  <c r="FE53" i="30"/>
  <c r="FF53" i="30"/>
  <c r="FG53" i="30"/>
  <c r="FH53" i="30"/>
  <c r="FI53" i="30"/>
  <c r="FJ53" i="30"/>
  <c r="A54" i="30"/>
  <c r="B54" i="30"/>
  <c r="C54" i="30"/>
  <c r="D54" i="30"/>
  <c r="E54" i="30"/>
  <c r="F54" i="30"/>
  <c r="G54" i="30"/>
  <c r="H54" i="30"/>
  <c r="I54" i="30"/>
  <c r="J54" i="30"/>
  <c r="K54" i="30"/>
  <c r="L54" i="30"/>
  <c r="M54" i="30"/>
  <c r="N54" i="30"/>
  <c r="O54" i="30"/>
  <c r="P54" i="30"/>
  <c r="Q54" i="30"/>
  <c r="R54" i="30"/>
  <c r="S54" i="30"/>
  <c r="T54" i="30"/>
  <c r="U54" i="30"/>
  <c r="W54" i="30"/>
  <c r="X54" i="30"/>
  <c r="Y54" i="30"/>
  <c r="Z54" i="30"/>
  <c r="AA54" i="30"/>
  <c r="AB54" i="30"/>
  <c r="AC54" i="30"/>
  <c r="AD54" i="30"/>
  <c r="EZ54" i="30"/>
  <c r="FA54" i="30"/>
  <c r="FB54" i="30"/>
  <c r="FC54" i="30"/>
  <c r="FE54" i="30"/>
  <c r="FF54" i="30"/>
  <c r="FG54" i="30"/>
  <c r="FH54" i="30"/>
  <c r="FI54" i="30"/>
  <c r="FJ54" i="30"/>
  <c r="A55" i="30"/>
  <c r="B55" i="30"/>
  <c r="C55" i="30"/>
  <c r="D55" i="30"/>
  <c r="E55" i="30"/>
  <c r="F55" i="30"/>
  <c r="G55" i="30"/>
  <c r="H55" i="30"/>
  <c r="I55" i="30"/>
  <c r="J55" i="30"/>
  <c r="K55" i="30"/>
  <c r="L55" i="30"/>
  <c r="M55" i="30"/>
  <c r="N55" i="30"/>
  <c r="O55" i="30"/>
  <c r="P55" i="30"/>
  <c r="Q55" i="30"/>
  <c r="R55" i="30"/>
  <c r="S55" i="30"/>
  <c r="T55" i="30"/>
  <c r="U55" i="30"/>
  <c r="W55" i="30"/>
  <c r="X55" i="30"/>
  <c r="Y55" i="30"/>
  <c r="Z55" i="30"/>
  <c r="AA55" i="30"/>
  <c r="AB55" i="30"/>
  <c r="AC55" i="30"/>
  <c r="AD55" i="30"/>
  <c r="EZ55" i="30"/>
  <c r="FA55" i="30"/>
  <c r="FB55" i="30"/>
  <c r="FC55" i="30"/>
  <c r="FE55" i="30"/>
  <c r="FF55" i="30"/>
  <c r="FG55" i="30"/>
  <c r="FH55" i="30"/>
  <c r="FI55" i="30"/>
  <c r="FJ55" i="30"/>
  <c r="FL55" i="30"/>
  <c r="A56" i="30"/>
  <c r="B56" i="30"/>
  <c r="C56" i="30"/>
  <c r="D56" i="30"/>
  <c r="E56" i="30"/>
  <c r="F56" i="30"/>
  <c r="G56" i="30"/>
  <c r="H56" i="30"/>
  <c r="I56" i="30"/>
  <c r="J56" i="30"/>
  <c r="K56" i="30"/>
  <c r="L56" i="30"/>
  <c r="M56" i="30"/>
  <c r="N56" i="30"/>
  <c r="O56" i="30"/>
  <c r="P56" i="30"/>
  <c r="Q56" i="30"/>
  <c r="R56" i="30"/>
  <c r="S56" i="30"/>
  <c r="T56" i="30"/>
  <c r="U56" i="30"/>
  <c r="W56" i="30"/>
  <c r="X56" i="30"/>
  <c r="Y56" i="30"/>
  <c r="Z56" i="30"/>
  <c r="AA56" i="30"/>
  <c r="AB56" i="30"/>
  <c r="AC56" i="30"/>
  <c r="AD56" i="30"/>
  <c r="EZ56" i="30"/>
  <c r="FA56" i="30"/>
  <c r="FB56" i="30"/>
  <c r="FC56" i="30"/>
  <c r="FE56" i="30"/>
  <c r="FF56" i="30"/>
  <c r="FG56" i="30"/>
  <c r="FH56" i="30"/>
  <c r="FI56" i="30"/>
  <c r="FJ56" i="30"/>
  <c r="FL56" i="30"/>
  <c r="A57" i="30"/>
  <c r="B57" i="30"/>
  <c r="C57" i="30"/>
  <c r="D57" i="30"/>
  <c r="E57" i="30"/>
  <c r="F57" i="30"/>
  <c r="G57" i="30"/>
  <c r="H57" i="30"/>
  <c r="I57" i="30"/>
  <c r="J57" i="30"/>
  <c r="K57" i="30"/>
  <c r="L57" i="30"/>
  <c r="M57" i="30"/>
  <c r="N57" i="30"/>
  <c r="O57" i="30"/>
  <c r="P57" i="30"/>
  <c r="Q57" i="30"/>
  <c r="R57" i="30"/>
  <c r="S57" i="30"/>
  <c r="T57" i="30"/>
  <c r="U57" i="30"/>
  <c r="W57" i="30"/>
  <c r="X57" i="30"/>
  <c r="Y57" i="30"/>
  <c r="Z57" i="30"/>
  <c r="AA57" i="30"/>
  <c r="AB57" i="30"/>
  <c r="AC57" i="30"/>
  <c r="AD57" i="30"/>
  <c r="EZ57" i="30"/>
  <c r="FA57" i="30"/>
  <c r="FB57" i="30"/>
  <c r="FC57" i="30"/>
  <c r="FE57" i="30"/>
  <c r="FF57" i="30"/>
  <c r="FG57" i="30"/>
  <c r="FH57" i="30"/>
  <c r="FI57" i="30"/>
  <c r="FJ57" i="30"/>
  <c r="A58" i="30"/>
  <c r="B58" i="30"/>
  <c r="C58" i="30"/>
  <c r="D58" i="30"/>
  <c r="E58" i="30"/>
  <c r="F58" i="30"/>
  <c r="G58" i="30"/>
  <c r="H58" i="30"/>
  <c r="I58" i="30"/>
  <c r="J58" i="30"/>
  <c r="K58" i="30"/>
  <c r="L58" i="30"/>
  <c r="M58" i="30"/>
  <c r="N58" i="30"/>
  <c r="O58" i="30"/>
  <c r="P58" i="30"/>
  <c r="Q58" i="30"/>
  <c r="R58" i="30"/>
  <c r="S58" i="30"/>
  <c r="T58" i="30"/>
  <c r="U58" i="30"/>
  <c r="W58" i="30"/>
  <c r="X58" i="30"/>
  <c r="Y58" i="30"/>
  <c r="Z58" i="30"/>
  <c r="AA58" i="30"/>
  <c r="AB58" i="30"/>
  <c r="AC58" i="30"/>
  <c r="AD58" i="30"/>
  <c r="EZ58" i="30"/>
  <c r="FA58" i="30"/>
  <c r="FB58" i="30"/>
  <c r="FC58" i="30"/>
  <c r="FE58" i="30"/>
  <c r="FF58" i="30"/>
  <c r="FG58" i="30"/>
  <c r="FH58" i="30"/>
  <c r="FI58" i="30"/>
  <c r="FJ58" i="30"/>
  <c r="FL58" i="30"/>
  <c r="A59" i="30"/>
  <c r="B59" i="30"/>
  <c r="C59" i="30"/>
  <c r="D59" i="30"/>
  <c r="E59" i="30"/>
  <c r="F59" i="30"/>
  <c r="G59" i="30"/>
  <c r="H59" i="30"/>
  <c r="I59" i="30"/>
  <c r="J59" i="30"/>
  <c r="K59" i="30"/>
  <c r="L59" i="30"/>
  <c r="M59" i="30"/>
  <c r="N59" i="30"/>
  <c r="O59" i="30"/>
  <c r="P59" i="30"/>
  <c r="Q59" i="30"/>
  <c r="R59" i="30"/>
  <c r="S59" i="30"/>
  <c r="T59" i="30"/>
  <c r="U59" i="30"/>
  <c r="W59" i="30"/>
  <c r="X59" i="30"/>
  <c r="Y59" i="30"/>
  <c r="Z59" i="30"/>
  <c r="AA59" i="30"/>
  <c r="AB59" i="30"/>
  <c r="AC59" i="30"/>
  <c r="AD59" i="30"/>
  <c r="EZ59" i="30"/>
  <c r="FA59" i="30"/>
  <c r="FB59" i="30"/>
  <c r="FC59" i="30"/>
  <c r="FE59" i="30"/>
  <c r="FF59" i="30"/>
  <c r="FG59" i="30"/>
  <c r="FH59" i="30"/>
  <c r="FI59" i="30"/>
  <c r="FJ59" i="30"/>
  <c r="FL59" i="30"/>
  <c r="A60" i="30"/>
  <c r="B60" i="30"/>
  <c r="C60" i="30"/>
  <c r="D60" i="30"/>
  <c r="E60" i="30"/>
  <c r="F60" i="30"/>
  <c r="G60" i="30"/>
  <c r="H60" i="30"/>
  <c r="I60" i="30"/>
  <c r="J60" i="30"/>
  <c r="K60" i="30"/>
  <c r="L60" i="30"/>
  <c r="M60" i="30"/>
  <c r="N60" i="30"/>
  <c r="O60" i="30"/>
  <c r="P60" i="30"/>
  <c r="Q60" i="30"/>
  <c r="R60" i="30"/>
  <c r="S60" i="30"/>
  <c r="T60" i="30"/>
  <c r="U60" i="30"/>
  <c r="W60" i="30"/>
  <c r="X60" i="30"/>
  <c r="Y60" i="30"/>
  <c r="Z60" i="30"/>
  <c r="AA60" i="30"/>
  <c r="AB60" i="30"/>
  <c r="AC60" i="30"/>
  <c r="AD60" i="30"/>
  <c r="EZ60" i="30"/>
  <c r="FA60" i="30"/>
  <c r="FB60" i="30"/>
  <c r="FC60" i="30"/>
  <c r="FE60" i="30"/>
  <c r="FF60" i="30"/>
  <c r="FG60" i="30"/>
  <c r="FH60" i="30"/>
  <c r="FI60" i="30"/>
  <c r="FJ60" i="30"/>
  <c r="A61" i="30"/>
  <c r="B61" i="30"/>
  <c r="C61" i="30"/>
  <c r="D61" i="30"/>
  <c r="E61" i="30"/>
  <c r="F61" i="30"/>
  <c r="G61" i="30"/>
  <c r="H61" i="30"/>
  <c r="I61" i="30"/>
  <c r="J61" i="30"/>
  <c r="K61" i="30"/>
  <c r="L61" i="30"/>
  <c r="M61" i="30"/>
  <c r="N61" i="30"/>
  <c r="O61" i="30"/>
  <c r="P61" i="30"/>
  <c r="Q61" i="30"/>
  <c r="R61" i="30"/>
  <c r="S61" i="30"/>
  <c r="T61" i="30"/>
  <c r="U61" i="30"/>
  <c r="W61" i="30"/>
  <c r="X61" i="30"/>
  <c r="Y61" i="30"/>
  <c r="Z61" i="30"/>
  <c r="AA61" i="30"/>
  <c r="AB61" i="30"/>
  <c r="AC61" i="30"/>
  <c r="AD61" i="30"/>
  <c r="EZ61" i="30"/>
  <c r="FA61" i="30"/>
  <c r="FB61" i="30"/>
  <c r="FC61" i="30"/>
  <c r="FE61" i="30"/>
  <c r="FF61" i="30"/>
  <c r="FG61" i="30"/>
  <c r="FH61" i="30"/>
  <c r="FI61" i="30"/>
  <c r="FJ61" i="30"/>
  <c r="A62" i="30"/>
  <c r="B62" i="30"/>
  <c r="C62" i="30"/>
  <c r="D62" i="30"/>
  <c r="E62" i="30"/>
  <c r="F62" i="30"/>
  <c r="G62" i="30"/>
  <c r="H62" i="30"/>
  <c r="I62" i="30"/>
  <c r="J62" i="30"/>
  <c r="K62" i="30"/>
  <c r="L62" i="30"/>
  <c r="M62" i="30"/>
  <c r="N62" i="30"/>
  <c r="O62" i="30"/>
  <c r="P62" i="30"/>
  <c r="Q62" i="30"/>
  <c r="R62" i="30"/>
  <c r="S62" i="30"/>
  <c r="T62" i="30"/>
  <c r="U62" i="30"/>
  <c r="W62" i="30"/>
  <c r="X62" i="30"/>
  <c r="Y62" i="30"/>
  <c r="Z62" i="30"/>
  <c r="AA62" i="30"/>
  <c r="AB62" i="30"/>
  <c r="AC62" i="30"/>
  <c r="AD62" i="30"/>
  <c r="EZ62" i="30"/>
  <c r="FA62" i="30"/>
  <c r="FB62" i="30"/>
  <c r="FC62" i="30"/>
  <c r="FE62" i="30"/>
  <c r="FF62" i="30"/>
  <c r="FG62" i="30"/>
  <c r="FH62" i="30"/>
  <c r="FI62" i="30"/>
  <c r="FJ62" i="30"/>
  <c r="FL62" i="30"/>
  <c r="A63" i="30"/>
  <c r="B63" i="30"/>
  <c r="C63" i="30"/>
  <c r="D63" i="30"/>
  <c r="E63" i="30"/>
  <c r="F63" i="30"/>
  <c r="G63" i="30"/>
  <c r="H63" i="30"/>
  <c r="I63" i="30"/>
  <c r="J63" i="30"/>
  <c r="K63" i="30"/>
  <c r="L63" i="30"/>
  <c r="M63" i="30"/>
  <c r="N63" i="30"/>
  <c r="O63" i="30"/>
  <c r="P63" i="30"/>
  <c r="Q63" i="30"/>
  <c r="R63" i="30"/>
  <c r="S63" i="30"/>
  <c r="T63" i="30"/>
  <c r="U63" i="30"/>
  <c r="W63" i="30"/>
  <c r="X63" i="30"/>
  <c r="Y63" i="30"/>
  <c r="Z63" i="30"/>
  <c r="AA63" i="30"/>
  <c r="AB63" i="30"/>
  <c r="AC63" i="30"/>
  <c r="AD63" i="30"/>
  <c r="EZ63" i="30"/>
  <c r="FA63" i="30"/>
  <c r="FB63" i="30"/>
  <c r="FC63" i="30"/>
  <c r="FE63" i="30"/>
  <c r="FF63" i="30"/>
  <c r="FG63" i="30"/>
  <c r="FH63" i="30"/>
  <c r="FI63" i="30"/>
  <c r="FJ63" i="30"/>
  <c r="A64" i="30"/>
  <c r="B64" i="30"/>
  <c r="C64" i="30"/>
  <c r="D64" i="30"/>
  <c r="E64" i="30"/>
  <c r="F64" i="30"/>
  <c r="G64" i="30"/>
  <c r="H64" i="30"/>
  <c r="I64" i="30"/>
  <c r="J64" i="30"/>
  <c r="K64" i="30"/>
  <c r="L64" i="30"/>
  <c r="M64" i="30"/>
  <c r="N64" i="30"/>
  <c r="O64" i="30"/>
  <c r="P64" i="30"/>
  <c r="Q64" i="30"/>
  <c r="R64" i="30"/>
  <c r="S64" i="30"/>
  <c r="T64" i="30"/>
  <c r="U64" i="30"/>
  <c r="W64" i="30"/>
  <c r="X64" i="30"/>
  <c r="Y64" i="30"/>
  <c r="Z64" i="30"/>
  <c r="AA64" i="30"/>
  <c r="AB64" i="30"/>
  <c r="AC64" i="30"/>
  <c r="AD64" i="30"/>
  <c r="EZ64" i="30"/>
  <c r="FA64" i="30"/>
  <c r="FB64" i="30"/>
  <c r="FC64" i="30"/>
  <c r="FE64" i="30"/>
  <c r="FF64" i="30"/>
  <c r="FG64" i="30"/>
  <c r="FH64" i="30"/>
  <c r="FI64" i="30"/>
  <c r="FJ64" i="30"/>
  <c r="FL64" i="30"/>
  <c r="A65" i="30"/>
  <c r="B65" i="30"/>
  <c r="C65" i="30"/>
  <c r="D65" i="30"/>
  <c r="E65" i="30"/>
  <c r="F65" i="30"/>
  <c r="G65" i="30"/>
  <c r="H65" i="30"/>
  <c r="I65" i="30"/>
  <c r="J65" i="30"/>
  <c r="K65" i="30"/>
  <c r="L65" i="30"/>
  <c r="M65" i="30"/>
  <c r="N65" i="30"/>
  <c r="O65" i="30"/>
  <c r="P65" i="30"/>
  <c r="Q65" i="30"/>
  <c r="R65" i="30"/>
  <c r="S65" i="30"/>
  <c r="T65" i="30"/>
  <c r="U65" i="30"/>
  <c r="W65" i="30"/>
  <c r="X65" i="30"/>
  <c r="Y65" i="30"/>
  <c r="Z65" i="30"/>
  <c r="AA65" i="30"/>
  <c r="AB65" i="30"/>
  <c r="AC65" i="30"/>
  <c r="AD65" i="30"/>
  <c r="EZ65" i="30"/>
  <c r="FA65" i="30"/>
  <c r="FB65" i="30"/>
  <c r="FC65" i="30"/>
  <c r="FE65" i="30"/>
  <c r="FF65" i="30"/>
  <c r="FG65" i="30"/>
  <c r="FH65" i="30"/>
  <c r="FI65" i="30"/>
  <c r="FJ65" i="30"/>
  <c r="FL65" i="30"/>
  <c r="A66" i="30"/>
  <c r="B66" i="30"/>
  <c r="C66" i="30"/>
  <c r="D66" i="30"/>
  <c r="E66" i="30"/>
  <c r="F66" i="30"/>
  <c r="G66" i="30"/>
  <c r="H66" i="30"/>
  <c r="I66" i="30"/>
  <c r="J66" i="30"/>
  <c r="K66" i="30"/>
  <c r="L66" i="30"/>
  <c r="M66" i="30"/>
  <c r="N66" i="30"/>
  <c r="O66" i="30"/>
  <c r="P66" i="30"/>
  <c r="Q66" i="30"/>
  <c r="R66" i="30"/>
  <c r="S66" i="30"/>
  <c r="T66" i="30"/>
  <c r="U66" i="30"/>
  <c r="W66" i="30"/>
  <c r="X66" i="30"/>
  <c r="Y66" i="30"/>
  <c r="Z66" i="30"/>
  <c r="AA66" i="30"/>
  <c r="AB66" i="30"/>
  <c r="AC66" i="30"/>
  <c r="AD66" i="30"/>
  <c r="EZ66" i="30"/>
  <c r="FA66" i="30"/>
  <c r="FB66" i="30"/>
  <c r="FC66" i="30"/>
  <c r="FE66" i="30"/>
  <c r="FF66" i="30"/>
  <c r="FG66" i="30"/>
  <c r="FH66" i="30"/>
  <c r="FI66" i="30"/>
  <c r="FJ66" i="30"/>
  <c r="FL66" i="30"/>
  <c r="A67" i="30"/>
  <c r="B67" i="30"/>
  <c r="C67" i="30"/>
  <c r="D67" i="30"/>
  <c r="E67" i="30"/>
  <c r="F67" i="30"/>
  <c r="G67" i="30"/>
  <c r="H67" i="30"/>
  <c r="I67" i="30"/>
  <c r="J67" i="30"/>
  <c r="K67" i="30"/>
  <c r="L67" i="30"/>
  <c r="M67" i="30"/>
  <c r="N67" i="30"/>
  <c r="O67" i="30"/>
  <c r="P67" i="30"/>
  <c r="Q67" i="30"/>
  <c r="R67" i="30"/>
  <c r="S67" i="30"/>
  <c r="T67" i="30"/>
  <c r="U67" i="30"/>
  <c r="W67" i="30"/>
  <c r="X67" i="30"/>
  <c r="Y67" i="30"/>
  <c r="Z67" i="30"/>
  <c r="AA67" i="30"/>
  <c r="AB67" i="30"/>
  <c r="AC67" i="30"/>
  <c r="AD67" i="30"/>
  <c r="EZ67" i="30"/>
  <c r="FA67" i="30"/>
  <c r="FB67" i="30"/>
  <c r="FC67" i="30"/>
  <c r="FE67" i="30"/>
  <c r="FF67" i="30"/>
  <c r="FG67" i="30"/>
  <c r="FH67" i="30"/>
  <c r="FI67" i="30"/>
  <c r="FJ67" i="30"/>
  <c r="FL67" i="30"/>
  <c r="A68" i="30"/>
  <c r="B68" i="30"/>
  <c r="C68" i="30"/>
  <c r="D68" i="30"/>
  <c r="E68" i="30"/>
  <c r="F68" i="30"/>
  <c r="G68" i="30"/>
  <c r="H68" i="30"/>
  <c r="I68" i="30"/>
  <c r="J68" i="30"/>
  <c r="K68" i="30"/>
  <c r="L68" i="30"/>
  <c r="M68" i="30"/>
  <c r="N68" i="30"/>
  <c r="O68" i="30"/>
  <c r="P68" i="30"/>
  <c r="Q68" i="30"/>
  <c r="R68" i="30"/>
  <c r="S68" i="30"/>
  <c r="T68" i="30"/>
  <c r="U68" i="30"/>
  <c r="W68" i="30"/>
  <c r="X68" i="30"/>
  <c r="Y68" i="30"/>
  <c r="Z68" i="30"/>
  <c r="AA68" i="30"/>
  <c r="AB68" i="30"/>
  <c r="AC68" i="30"/>
  <c r="AD68" i="30"/>
  <c r="EZ68" i="30"/>
  <c r="FA68" i="30"/>
  <c r="FB68" i="30"/>
  <c r="FC68" i="30"/>
  <c r="FE68" i="30"/>
  <c r="FF68" i="30"/>
  <c r="FG68" i="30"/>
  <c r="FH68" i="30"/>
  <c r="FI68" i="30"/>
  <c r="FJ68" i="30"/>
  <c r="A69" i="30"/>
  <c r="B69" i="30"/>
  <c r="C69" i="30"/>
  <c r="D69" i="30"/>
  <c r="E69" i="30"/>
  <c r="F69" i="30"/>
  <c r="G69" i="30"/>
  <c r="H69" i="30"/>
  <c r="I69" i="30"/>
  <c r="J69" i="30"/>
  <c r="K69" i="30"/>
  <c r="L69" i="30"/>
  <c r="M69" i="30"/>
  <c r="N69" i="30"/>
  <c r="O69" i="30"/>
  <c r="P69" i="30"/>
  <c r="Q69" i="30"/>
  <c r="R69" i="30"/>
  <c r="S69" i="30"/>
  <c r="T69" i="30"/>
  <c r="U69" i="30"/>
  <c r="W69" i="30"/>
  <c r="X69" i="30"/>
  <c r="Y69" i="30"/>
  <c r="Z69" i="30"/>
  <c r="AA69" i="30"/>
  <c r="AB69" i="30"/>
  <c r="AC69" i="30"/>
  <c r="AD69" i="30"/>
  <c r="EZ69" i="30"/>
  <c r="FA69" i="30"/>
  <c r="FB69" i="30"/>
  <c r="FC69" i="30"/>
  <c r="FE69" i="30"/>
  <c r="FF69" i="30"/>
  <c r="FG69" i="30"/>
  <c r="FH69" i="30"/>
  <c r="FI69" i="30"/>
  <c r="FJ69" i="30"/>
  <c r="A70" i="30"/>
  <c r="B70" i="30"/>
  <c r="C70" i="30"/>
  <c r="D70" i="30"/>
  <c r="E70" i="30"/>
  <c r="F70" i="30"/>
  <c r="G70" i="30"/>
  <c r="H70" i="30"/>
  <c r="I70" i="30"/>
  <c r="J70" i="30"/>
  <c r="K70" i="30"/>
  <c r="L70" i="30"/>
  <c r="M70" i="30"/>
  <c r="N70" i="30"/>
  <c r="O70" i="30"/>
  <c r="P70" i="30"/>
  <c r="Q70" i="30"/>
  <c r="R70" i="30"/>
  <c r="S70" i="30"/>
  <c r="T70" i="30"/>
  <c r="U70" i="30"/>
  <c r="W70" i="30"/>
  <c r="X70" i="30"/>
  <c r="Y70" i="30"/>
  <c r="Z70" i="30"/>
  <c r="AA70" i="30"/>
  <c r="AB70" i="30"/>
  <c r="AC70" i="30"/>
  <c r="AD70" i="30"/>
  <c r="EZ70" i="30"/>
  <c r="FA70" i="30"/>
  <c r="FB70" i="30"/>
  <c r="FC70" i="30"/>
  <c r="FE70" i="30"/>
  <c r="FF70" i="30"/>
  <c r="FG70" i="30"/>
  <c r="FH70" i="30"/>
  <c r="FI70" i="30"/>
  <c r="FJ70" i="30"/>
  <c r="FL70" i="30"/>
  <c r="A71" i="30"/>
  <c r="B71" i="30"/>
  <c r="C71" i="30"/>
  <c r="D71" i="30"/>
  <c r="E71" i="30"/>
  <c r="F71" i="30"/>
  <c r="G71" i="30"/>
  <c r="H71" i="30"/>
  <c r="I71" i="30"/>
  <c r="J71" i="30"/>
  <c r="K71" i="30"/>
  <c r="L71" i="30"/>
  <c r="M71" i="30"/>
  <c r="N71" i="30"/>
  <c r="O71" i="30"/>
  <c r="P71" i="30"/>
  <c r="Q71" i="30"/>
  <c r="R71" i="30"/>
  <c r="S71" i="30"/>
  <c r="T71" i="30"/>
  <c r="U71" i="30"/>
  <c r="W71" i="30"/>
  <c r="X71" i="30"/>
  <c r="Y71" i="30"/>
  <c r="Z71" i="30"/>
  <c r="AA71" i="30"/>
  <c r="AB71" i="30"/>
  <c r="AC71" i="30"/>
  <c r="AD71" i="30"/>
  <c r="EZ71" i="30"/>
  <c r="FA71" i="30"/>
  <c r="FB71" i="30"/>
  <c r="FC71" i="30"/>
  <c r="FE71" i="30"/>
  <c r="FF71" i="30"/>
  <c r="FG71" i="30"/>
  <c r="FH71" i="30"/>
  <c r="FI71" i="30"/>
  <c r="FJ71" i="30"/>
  <c r="FL71" i="30"/>
  <c r="A72" i="30"/>
  <c r="B72" i="30"/>
  <c r="C72" i="30"/>
  <c r="D72" i="30"/>
  <c r="E72" i="30"/>
  <c r="F72" i="30"/>
  <c r="G72" i="30"/>
  <c r="H72" i="30"/>
  <c r="I72" i="30"/>
  <c r="J72" i="30"/>
  <c r="K72" i="30"/>
  <c r="L72" i="30"/>
  <c r="M72" i="30"/>
  <c r="N72" i="30"/>
  <c r="O72" i="30"/>
  <c r="P72" i="30"/>
  <c r="Q72" i="30"/>
  <c r="R72" i="30"/>
  <c r="S72" i="30"/>
  <c r="T72" i="30"/>
  <c r="U72" i="30"/>
  <c r="W72" i="30"/>
  <c r="X72" i="30"/>
  <c r="Y72" i="30"/>
  <c r="Z72" i="30"/>
  <c r="AA72" i="30"/>
  <c r="AB72" i="30"/>
  <c r="AC72" i="30"/>
  <c r="AD72" i="30"/>
  <c r="EZ72" i="30"/>
  <c r="FA72" i="30"/>
  <c r="FB72" i="30"/>
  <c r="FC72" i="30"/>
  <c r="FE72" i="30"/>
  <c r="FF72" i="30"/>
  <c r="FG72" i="30"/>
  <c r="FH72" i="30"/>
  <c r="FI72" i="30"/>
  <c r="FJ72" i="30"/>
  <c r="A73" i="30"/>
  <c r="B73" i="30"/>
  <c r="C73" i="30"/>
  <c r="D73" i="30"/>
  <c r="E73" i="30"/>
  <c r="F73" i="30"/>
  <c r="G73" i="30"/>
  <c r="H73" i="30"/>
  <c r="I73" i="30"/>
  <c r="J73" i="30"/>
  <c r="K73" i="30"/>
  <c r="L73" i="30"/>
  <c r="M73" i="30"/>
  <c r="N73" i="30"/>
  <c r="O73" i="30"/>
  <c r="P73" i="30"/>
  <c r="Q73" i="30"/>
  <c r="R73" i="30"/>
  <c r="S73" i="30"/>
  <c r="T73" i="30"/>
  <c r="U73" i="30"/>
  <c r="W73" i="30"/>
  <c r="X73" i="30"/>
  <c r="Y73" i="30"/>
  <c r="Z73" i="30"/>
  <c r="AA73" i="30"/>
  <c r="AB73" i="30"/>
  <c r="AC73" i="30"/>
  <c r="AD73" i="30"/>
  <c r="EZ73" i="30"/>
  <c r="FA73" i="30"/>
  <c r="FB73" i="30"/>
  <c r="FC73" i="30"/>
  <c r="FE73" i="30"/>
  <c r="FF73" i="30"/>
  <c r="FG73" i="30"/>
  <c r="FH73" i="30"/>
  <c r="FI73" i="30"/>
  <c r="FJ73" i="30"/>
  <c r="A74" i="30"/>
  <c r="B74" i="30"/>
  <c r="C74" i="30"/>
  <c r="D74" i="30"/>
  <c r="E74" i="30"/>
  <c r="F74" i="30"/>
  <c r="G74" i="30"/>
  <c r="H74" i="30"/>
  <c r="I74" i="30"/>
  <c r="J74" i="30"/>
  <c r="K74" i="30"/>
  <c r="L74" i="30"/>
  <c r="M74" i="30"/>
  <c r="N74" i="30"/>
  <c r="O74" i="30"/>
  <c r="P74" i="30"/>
  <c r="Q74" i="30"/>
  <c r="R74" i="30"/>
  <c r="S74" i="30"/>
  <c r="T74" i="30"/>
  <c r="U74" i="30"/>
  <c r="W74" i="30"/>
  <c r="X74" i="30"/>
  <c r="Y74" i="30"/>
  <c r="Z74" i="30"/>
  <c r="AA74" i="30"/>
  <c r="AB74" i="30"/>
  <c r="AC74" i="30"/>
  <c r="AD74" i="30"/>
  <c r="EZ74" i="30"/>
  <c r="FA74" i="30"/>
  <c r="FB74" i="30"/>
  <c r="FC74" i="30"/>
  <c r="FE74" i="30"/>
  <c r="FF74" i="30"/>
  <c r="FG74" i="30"/>
  <c r="FH74" i="30"/>
  <c r="FI74" i="30"/>
  <c r="FJ74" i="30"/>
  <c r="FL74" i="30"/>
  <c r="A75" i="30"/>
  <c r="B75" i="30"/>
  <c r="C75" i="30"/>
  <c r="D75" i="30"/>
  <c r="E75" i="30"/>
  <c r="F75" i="30"/>
  <c r="G75" i="30"/>
  <c r="H75" i="30"/>
  <c r="I75" i="30"/>
  <c r="J75" i="30"/>
  <c r="K75" i="30"/>
  <c r="L75" i="30"/>
  <c r="M75" i="30"/>
  <c r="N75" i="30"/>
  <c r="O75" i="30"/>
  <c r="P75" i="30"/>
  <c r="Q75" i="30"/>
  <c r="R75" i="30"/>
  <c r="S75" i="30"/>
  <c r="T75" i="30"/>
  <c r="U75" i="30"/>
  <c r="W75" i="30"/>
  <c r="X75" i="30"/>
  <c r="Y75" i="30"/>
  <c r="Z75" i="30"/>
  <c r="AA75" i="30"/>
  <c r="AB75" i="30"/>
  <c r="AC75" i="30"/>
  <c r="AD75" i="30"/>
  <c r="EZ75" i="30"/>
  <c r="FA75" i="30"/>
  <c r="FB75" i="30"/>
  <c r="FC75" i="30"/>
  <c r="FE75" i="30"/>
  <c r="FF75" i="30"/>
  <c r="FG75" i="30"/>
  <c r="FH75" i="30"/>
  <c r="FI75" i="30"/>
  <c r="FJ75" i="30"/>
  <c r="FL75" i="30"/>
  <c r="A76" i="30"/>
  <c r="B76" i="30"/>
  <c r="C76" i="30"/>
  <c r="D76" i="30"/>
  <c r="E76" i="30"/>
  <c r="F76" i="30"/>
  <c r="G76" i="30"/>
  <c r="H76" i="30"/>
  <c r="I76" i="30"/>
  <c r="J76" i="30"/>
  <c r="K76" i="30"/>
  <c r="L76" i="30"/>
  <c r="M76" i="30"/>
  <c r="N76" i="30"/>
  <c r="O76" i="30"/>
  <c r="P76" i="30"/>
  <c r="Q76" i="30"/>
  <c r="R76" i="30"/>
  <c r="S76" i="30"/>
  <c r="T76" i="30"/>
  <c r="U76" i="30"/>
  <c r="W76" i="30"/>
  <c r="X76" i="30"/>
  <c r="Y76" i="30"/>
  <c r="Z76" i="30"/>
  <c r="AA76" i="30"/>
  <c r="AB76" i="30"/>
  <c r="AC76" i="30"/>
  <c r="AD76" i="30"/>
  <c r="EZ76" i="30"/>
  <c r="FA76" i="30"/>
  <c r="FB76" i="30"/>
  <c r="FC76" i="30"/>
  <c r="FE76" i="30"/>
  <c r="FF76" i="30"/>
  <c r="FG76" i="30"/>
  <c r="FH76" i="30"/>
  <c r="FI76" i="30"/>
  <c r="FJ76" i="30"/>
  <c r="A77" i="30"/>
  <c r="B77" i="30"/>
  <c r="C77" i="30"/>
  <c r="D77" i="30"/>
  <c r="E77" i="30"/>
  <c r="F77" i="30"/>
  <c r="G77" i="30"/>
  <c r="H77" i="30"/>
  <c r="I77" i="30"/>
  <c r="J77" i="30"/>
  <c r="K77" i="30"/>
  <c r="L77" i="30"/>
  <c r="M77" i="30"/>
  <c r="N77" i="30"/>
  <c r="O77" i="30"/>
  <c r="P77" i="30"/>
  <c r="Q77" i="30"/>
  <c r="R77" i="30"/>
  <c r="S77" i="30"/>
  <c r="T77" i="30"/>
  <c r="U77" i="30"/>
  <c r="W77" i="30"/>
  <c r="X77" i="30"/>
  <c r="Y77" i="30"/>
  <c r="Z77" i="30"/>
  <c r="AA77" i="30"/>
  <c r="AB77" i="30"/>
  <c r="AC77" i="30"/>
  <c r="AD77" i="30"/>
  <c r="EZ77" i="30"/>
  <c r="FA77" i="30"/>
  <c r="FB77" i="30"/>
  <c r="FC77" i="30"/>
  <c r="FE77" i="30"/>
  <c r="FF77" i="30"/>
  <c r="FG77" i="30"/>
  <c r="FH77" i="30"/>
  <c r="FI77" i="30"/>
  <c r="FJ77" i="30"/>
  <c r="A78" i="30"/>
  <c r="B78" i="30"/>
  <c r="C78" i="30"/>
  <c r="D78" i="30"/>
  <c r="E78" i="30"/>
  <c r="F78" i="30"/>
  <c r="G78" i="30"/>
  <c r="H78" i="30"/>
  <c r="I78" i="30"/>
  <c r="J78" i="30"/>
  <c r="K78" i="30"/>
  <c r="L78" i="30"/>
  <c r="M78" i="30"/>
  <c r="N78" i="30"/>
  <c r="O78" i="30"/>
  <c r="P78" i="30"/>
  <c r="Q78" i="30"/>
  <c r="R78" i="30"/>
  <c r="S78" i="30"/>
  <c r="T78" i="30"/>
  <c r="U78" i="30"/>
  <c r="W78" i="30"/>
  <c r="X78" i="30"/>
  <c r="Y78" i="30"/>
  <c r="Z78" i="30"/>
  <c r="AA78" i="30"/>
  <c r="AB78" i="30"/>
  <c r="AC78" i="30"/>
  <c r="AD78" i="30"/>
  <c r="EZ78" i="30"/>
  <c r="FA78" i="30"/>
  <c r="FB78" i="30"/>
  <c r="FC78" i="30"/>
  <c r="FE78" i="30"/>
  <c r="FF78" i="30"/>
  <c r="FG78" i="30"/>
  <c r="FH78" i="30"/>
  <c r="FI78" i="30"/>
  <c r="FJ78" i="30"/>
  <c r="FL78" i="30"/>
  <c r="A79" i="30"/>
  <c r="B79" i="30"/>
  <c r="C79" i="30"/>
  <c r="D79" i="30"/>
  <c r="E79" i="30"/>
  <c r="F79" i="30"/>
  <c r="G79" i="30"/>
  <c r="H79" i="30"/>
  <c r="I79" i="30"/>
  <c r="J79" i="30"/>
  <c r="K79" i="30"/>
  <c r="L79" i="30"/>
  <c r="M79" i="30"/>
  <c r="N79" i="30"/>
  <c r="O79" i="30"/>
  <c r="P79" i="30"/>
  <c r="Q79" i="30"/>
  <c r="R79" i="30"/>
  <c r="S79" i="30"/>
  <c r="T79" i="30"/>
  <c r="U79" i="30"/>
  <c r="W79" i="30"/>
  <c r="X79" i="30"/>
  <c r="Y79" i="30"/>
  <c r="Z79" i="30"/>
  <c r="AA79" i="30"/>
  <c r="AB79" i="30"/>
  <c r="AC79" i="30"/>
  <c r="AD79" i="30"/>
  <c r="EZ79" i="30"/>
  <c r="FA79" i="30"/>
  <c r="FB79" i="30"/>
  <c r="FC79" i="30"/>
  <c r="FE79" i="30"/>
  <c r="FF79" i="30"/>
  <c r="FG79" i="30"/>
  <c r="FH79" i="30"/>
  <c r="FI79" i="30"/>
  <c r="FJ79" i="30"/>
  <c r="FL79" i="30"/>
  <c r="A80" i="30"/>
  <c r="B80" i="30"/>
  <c r="C80" i="30"/>
  <c r="D80" i="30"/>
  <c r="E80" i="30"/>
  <c r="F80" i="30"/>
  <c r="G80" i="30"/>
  <c r="H80" i="30"/>
  <c r="I80" i="30"/>
  <c r="J80" i="30"/>
  <c r="K80" i="30"/>
  <c r="L80" i="30"/>
  <c r="M80" i="30"/>
  <c r="N80" i="30"/>
  <c r="O80" i="30"/>
  <c r="P80" i="30"/>
  <c r="Q80" i="30"/>
  <c r="R80" i="30"/>
  <c r="S80" i="30"/>
  <c r="T80" i="30"/>
  <c r="U80" i="30"/>
  <c r="W80" i="30"/>
  <c r="X80" i="30"/>
  <c r="Y80" i="30"/>
  <c r="Z80" i="30"/>
  <c r="AA80" i="30"/>
  <c r="AB80" i="30"/>
  <c r="AC80" i="30"/>
  <c r="AD80" i="30"/>
  <c r="EZ80" i="30"/>
  <c r="FA80" i="30"/>
  <c r="FB80" i="30"/>
  <c r="FC80" i="30"/>
  <c r="FE80" i="30"/>
  <c r="FF80" i="30"/>
  <c r="FG80" i="30"/>
  <c r="FH80" i="30"/>
  <c r="FI80" i="30"/>
  <c r="FJ80" i="30"/>
  <c r="A81" i="30"/>
  <c r="B81" i="30"/>
  <c r="C81" i="30"/>
  <c r="D81" i="30"/>
  <c r="E81" i="30"/>
  <c r="F81" i="30"/>
  <c r="G81" i="30"/>
  <c r="H81" i="30"/>
  <c r="I81" i="30"/>
  <c r="J81" i="30"/>
  <c r="K81" i="30"/>
  <c r="L81" i="30"/>
  <c r="M81" i="30"/>
  <c r="N81" i="30"/>
  <c r="O81" i="30"/>
  <c r="P81" i="30"/>
  <c r="Q81" i="30"/>
  <c r="R81" i="30"/>
  <c r="S81" i="30"/>
  <c r="T81" i="30"/>
  <c r="U81" i="30"/>
  <c r="W81" i="30"/>
  <c r="X81" i="30"/>
  <c r="Y81" i="30"/>
  <c r="Z81" i="30"/>
  <c r="AA81" i="30"/>
  <c r="AB81" i="30"/>
  <c r="AC81" i="30"/>
  <c r="AD81" i="30"/>
  <c r="EZ81" i="30"/>
  <c r="FA81" i="30"/>
  <c r="FB81" i="30"/>
  <c r="FC81" i="30"/>
  <c r="FE81" i="30"/>
  <c r="FF81" i="30"/>
  <c r="FG81" i="30"/>
  <c r="FH81" i="30"/>
  <c r="FI81" i="30"/>
  <c r="FJ81" i="30"/>
  <c r="A82" i="30"/>
  <c r="B82" i="30"/>
  <c r="C82" i="30"/>
  <c r="D82" i="30"/>
  <c r="E82" i="30"/>
  <c r="F82" i="30"/>
  <c r="G82" i="30"/>
  <c r="H82" i="30"/>
  <c r="I82" i="30"/>
  <c r="J82" i="30"/>
  <c r="K82" i="30"/>
  <c r="L82" i="30"/>
  <c r="M82" i="30"/>
  <c r="N82" i="30"/>
  <c r="O82" i="30"/>
  <c r="P82" i="30"/>
  <c r="Q82" i="30"/>
  <c r="R82" i="30"/>
  <c r="S82" i="30"/>
  <c r="T82" i="30"/>
  <c r="U82" i="30"/>
  <c r="W82" i="30"/>
  <c r="X82" i="30"/>
  <c r="Y82" i="30"/>
  <c r="Z82" i="30"/>
  <c r="AA82" i="30"/>
  <c r="AB82" i="30"/>
  <c r="AC82" i="30"/>
  <c r="AD82" i="30"/>
  <c r="EZ82" i="30"/>
  <c r="FA82" i="30"/>
  <c r="FB82" i="30"/>
  <c r="FC82" i="30"/>
  <c r="FE82" i="30"/>
  <c r="FF82" i="30"/>
  <c r="FG82" i="30"/>
  <c r="FH82" i="30"/>
  <c r="FI82" i="30"/>
  <c r="FJ82" i="30"/>
  <c r="FL82" i="30"/>
  <c r="A83" i="30"/>
  <c r="B83" i="30"/>
  <c r="C83" i="30"/>
  <c r="D83" i="30"/>
  <c r="E83" i="30"/>
  <c r="F83" i="30"/>
  <c r="G83" i="30"/>
  <c r="H83" i="30"/>
  <c r="I83" i="30"/>
  <c r="J83" i="30"/>
  <c r="K83" i="30"/>
  <c r="L83" i="30"/>
  <c r="M83" i="30"/>
  <c r="N83" i="30"/>
  <c r="O83" i="30"/>
  <c r="P83" i="30"/>
  <c r="Q83" i="30"/>
  <c r="R83" i="30"/>
  <c r="S83" i="30"/>
  <c r="T83" i="30"/>
  <c r="U83" i="30"/>
  <c r="W83" i="30"/>
  <c r="X83" i="30"/>
  <c r="Y83" i="30"/>
  <c r="Z83" i="30"/>
  <c r="AA83" i="30"/>
  <c r="AB83" i="30"/>
  <c r="AC83" i="30"/>
  <c r="AD83" i="30"/>
  <c r="EZ83" i="30"/>
  <c r="FA83" i="30"/>
  <c r="FB83" i="30"/>
  <c r="FC83" i="30"/>
  <c r="FE83" i="30"/>
  <c r="FF83" i="30"/>
  <c r="FG83" i="30"/>
  <c r="FH83" i="30"/>
  <c r="FI83" i="30"/>
  <c r="FJ83" i="30"/>
  <c r="A84" i="30"/>
  <c r="B84" i="30"/>
  <c r="C84" i="30"/>
  <c r="D84" i="30"/>
  <c r="E84" i="30"/>
  <c r="F84" i="30"/>
  <c r="G84" i="30"/>
  <c r="H84" i="30"/>
  <c r="I84" i="30"/>
  <c r="J84" i="30"/>
  <c r="K84" i="30"/>
  <c r="L84" i="30"/>
  <c r="M84" i="30"/>
  <c r="N84" i="30"/>
  <c r="O84" i="30"/>
  <c r="P84" i="30"/>
  <c r="Q84" i="30"/>
  <c r="R84" i="30"/>
  <c r="S84" i="30"/>
  <c r="T84" i="30"/>
  <c r="U84" i="30"/>
  <c r="W84" i="30"/>
  <c r="X84" i="30"/>
  <c r="Y84" i="30"/>
  <c r="Z84" i="30"/>
  <c r="AA84" i="30"/>
  <c r="AB84" i="30"/>
  <c r="AC84" i="30"/>
  <c r="AD84" i="30"/>
  <c r="EZ84" i="30"/>
  <c r="FA84" i="30"/>
  <c r="FB84" i="30"/>
  <c r="FC84" i="30"/>
  <c r="FE84" i="30"/>
  <c r="FF84" i="30"/>
  <c r="FG84" i="30"/>
  <c r="FH84" i="30"/>
  <c r="FI84" i="30"/>
  <c r="FJ84" i="30"/>
  <c r="FL84" i="30"/>
  <c r="A85" i="30"/>
  <c r="B85" i="30"/>
  <c r="C85" i="30"/>
  <c r="D85" i="30"/>
  <c r="E85" i="30"/>
  <c r="F85" i="30"/>
  <c r="G85" i="30"/>
  <c r="H85" i="30"/>
  <c r="I85" i="30"/>
  <c r="J85" i="30"/>
  <c r="K85" i="30"/>
  <c r="L85" i="30"/>
  <c r="M85" i="30"/>
  <c r="N85" i="30"/>
  <c r="O85" i="30"/>
  <c r="P85" i="30"/>
  <c r="Q85" i="30"/>
  <c r="R85" i="30"/>
  <c r="S85" i="30"/>
  <c r="T85" i="30"/>
  <c r="U85" i="30"/>
  <c r="W85" i="30"/>
  <c r="X85" i="30"/>
  <c r="Y85" i="30"/>
  <c r="Z85" i="30"/>
  <c r="AA85" i="30"/>
  <c r="AB85" i="30"/>
  <c r="AC85" i="30"/>
  <c r="AD85" i="30"/>
  <c r="EZ85" i="30"/>
  <c r="FA85" i="30"/>
  <c r="FB85" i="30"/>
  <c r="FC85" i="30"/>
  <c r="FE85" i="30"/>
  <c r="FF85" i="30"/>
  <c r="FG85" i="30"/>
  <c r="FH85" i="30"/>
  <c r="FI85" i="30"/>
  <c r="FJ85" i="30"/>
  <c r="A86" i="30"/>
  <c r="B86" i="30"/>
  <c r="C86" i="30"/>
  <c r="D86" i="30"/>
  <c r="E86" i="30"/>
  <c r="F86" i="30"/>
  <c r="G86" i="30"/>
  <c r="H86" i="30"/>
  <c r="I86" i="30"/>
  <c r="J86" i="30"/>
  <c r="K86" i="30"/>
  <c r="L86" i="30"/>
  <c r="M86" i="30"/>
  <c r="N86" i="30"/>
  <c r="O86" i="30"/>
  <c r="P86" i="30"/>
  <c r="Q86" i="30"/>
  <c r="R86" i="30"/>
  <c r="S86" i="30"/>
  <c r="T86" i="30"/>
  <c r="U86" i="30"/>
  <c r="W86" i="30"/>
  <c r="X86" i="30"/>
  <c r="Y86" i="30"/>
  <c r="Z86" i="30"/>
  <c r="AA86" i="30"/>
  <c r="AB86" i="30"/>
  <c r="AC86" i="30"/>
  <c r="AD86" i="30"/>
  <c r="EZ86" i="30"/>
  <c r="FA86" i="30"/>
  <c r="FB86" i="30"/>
  <c r="FC86" i="30"/>
  <c r="FE86" i="30"/>
  <c r="FF86" i="30"/>
  <c r="FG86" i="30"/>
  <c r="FH86" i="30"/>
  <c r="FI86" i="30"/>
  <c r="FJ86" i="30"/>
  <c r="FL86" i="30"/>
  <c r="A87" i="30"/>
  <c r="B87" i="30"/>
  <c r="C87" i="30"/>
  <c r="D87" i="30"/>
  <c r="E87" i="30"/>
  <c r="F87" i="30"/>
  <c r="G87" i="30"/>
  <c r="H87" i="30"/>
  <c r="I87" i="30"/>
  <c r="J87" i="30"/>
  <c r="K87" i="30"/>
  <c r="L87" i="30"/>
  <c r="M87" i="30"/>
  <c r="N87" i="30"/>
  <c r="O87" i="30"/>
  <c r="P87" i="30"/>
  <c r="Q87" i="30"/>
  <c r="R87" i="30"/>
  <c r="S87" i="30"/>
  <c r="T87" i="30"/>
  <c r="U87" i="30"/>
  <c r="W87" i="30"/>
  <c r="X87" i="30"/>
  <c r="Y87" i="30"/>
  <c r="Z87" i="30"/>
  <c r="AA87" i="30"/>
  <c r="AB87" i="30"/>
  <c r="AC87" i="30"/>
  <c r="AD87" i="30"/>
  <c r="EZ87" i="30"/>
  <c r="FA87" i="30"/>
  <c r="FB87" i="30"/>
  <c r="FC87" i="30"/>
  <c r="FE87" i="30"/>
  <c r="FF87" i="30"/>
  <c r="FG87" i="30"/>
  <c r="FH87" i="30"/>
  <c r="FI87" i="30"/>
  <c r="FJ87" i="30"/>
  <c r="FL87" i="30"/>
  <c r="A88" i="30"/>
  <c r="B88" i="30"/>
  <c r="C88" i="30"/>
  <c r="D88" i="30"/>
  <c r="E88" i="30"/>
  <c r="F88" i="30"/>
  <c r="G88" i="30"/>
  <c r="H88" i="30"/>
  <c r="I88" i="30"/>
  <c r="J88" i="30"/>
  <c r="K88" i="30"/>
  <c r="L88" i="30"/>
  <c r="M88" i="30"/>
  <c r="N88" i="30"/>
  <c r="O88" i="30"/>
  <c r="P88" i="30"/>
  <c r="Q88" i="30"/>
  <c r="R88" i="30"/>
  <c r="S88" i="30"/>
  <c r="T88" i="30"/>
  <c r="U88" i="30"/>
  <c r="W88" i="30"/>
  <c r="X88" i="30"/>
  <c r="Y88" i="30"/>
  <c r="Z88" i="30"/>
  <c r="AA88" i="30"/>
  <c r="AB88" i="30"/>
  <c r="AC88" i="30"/>
  <c r="AD88" i="30"/>
  <c r="EZ88" i="30"/>
  <c r="FA88" i="30"/>
  <c r="FB88" i="30"/>
  <c r="FC88" i="30"/>
  <c r="FE88" i="30"/>
  <c r="FF88" i="30"/>
  <c r="FG88" i="30"/>
  <c r="FH88" i="30"/>
  <c r="FI88" i="30"/>
  <c r="FJ88" i="30"/>
  <c r="A89" i="30"/>
  <c r="B89" i="30"/>
  <c r="C89" i="30"/>
  <c r="D89" i="30"/>
  <c r="E89" i="30"/>
  <c r="F89" i="30"/>
  <c r="G89" i="30"/>
  <c r="H89" i="30"/>
  <c r="I89" i="30"/>
  <c r="J89" i="30"/>
  <c r="K89" i="30"/>
  <c r="L89" i="30"/>
  <c r="M89" i="30"/>
  <c r="N89" i="30"/>
  <c r="O89" i="30"/>
  <c r="P89" i="30"/>
  <c r="Q89" i="30"/>
  <c r="R89" i="30"/>
  <c r="S89" i="30"/>
  <c r="T89" i="30"/>
  <c r="U89" i="30"/>
  <c r="W89" i="30"/>
  <c r="X89" i="30"/>
  <c r="Y89" i="30"/>
  <c r="Z89" i="30"/>
  <c r="AA89" i="30"/>
  <c r="AB89" i="30"/>
  <c r="AC89" i="30"/>
  <c r="AD89" i="30"/>
  <c r="EZ89" i="30"/>
  <c r="FA89" i="30"/>
  <c r="FB89" i="30"/>
  <c r="FC89" i="30"/>
  <c r="FE89" i="30"/>
  <c r="FF89" i="30"/>
  <c r="FG89" i="30"/>
  <c r="FH89" i="30"/>
  <c r="FI89" i="30"/>
  <c r="FJ89" i="30"/>
  <c r="A2" i="32"/>
  <c r="AF9" i="32"/>
  <c r="AG9" i="32"/>
  <c r="AH9" i="32"/>
  <c r="AI9" i="32"/>
  <c r="AJ9" i="32"/>
  <c r="AK9" i="32"/>
  <c r="AL9" i="32"/>
  <c r="AM9" i="32"/>
  <c r="AN9" i="32"/>
  <c r="AO9" i="32"/>
  <c r="AP9" i="32"/>
  <c r="AQ9" i="32"/>
  <c r="AR9" i="32"/>
  <c r="AS9" i="32"/>
  <c r="AT9" i="32"/>
  <c r="AU9" i="32"/>
  <c r="AV9" i="32"/>
  <c r="AW9" i="32"/>
  <c r="AX9" i="32"/>
  <c r="AY9" i="32"/>
  <c r="AZ9" i="32"/>
  <c r="BA9" i="32"/>
  <c r="BB9" i="32"/>
  <c r="BC9" i="32"/>
  <c r="BD9" i="32"/>
  <c r="BE9" i="32"/>
  <c r="BF9" i="32"/>
  <c r="BG9" i="32"/>
  <c r="BH9" i="32"/>
  <c r="BI9" i="32"/>
  <c r="BJ9" i="32"/>
  <c r="BK9" i="32"/>
  <c r="BL9" i="32"/>
  <c r="BM9" i="32"/>
  <c r="BN9" i="32"/>
  <c r="BO9" i="32"/>
  <c r="BP9" i="32"/>
  <c r="BQ9" i="32"/>
  <c r="BR9" i="32"/>
  <c r="BS9" i="32"/>
  <c r="BT9" i="32"/>
  <c r="BU9" i="32"/>
  <c r="BV9" i="32"/>
  <c r="BW9" i="32"/>
  <c r="BX9" i="32"/>
  <c r="BY9" i="32"/>
  <c r="BZ9" i="32"/>
  <c r="CA9" i="32"/>
  <c r="CB9" i="32"/>
  <c r="CC9" i="32"/>
  <c r="CD9" i="32"/>
  <c r="CE9" i="32"/>
  <c r="CF9" i="32"/>
  <c r="CG9" i="32"/>
  <c r="CH9" i="32"/>
  <c r="CI9" i="32"/>
  <c r="CJ9" i="32"/>
  <c r="CK9" i="32"/>
  <c r="CL9" i="32"/>
  <c r="CM9" i="32"/>
  <c r="CN9" i="32"/>
  <c r="CO9" i="32"/>
  <c r="CP9" i="32"/>
  <c r="CQ9" i="32"/>
  <c r="CR9" i="32"/>
  <c r="CS9" i="32"/>
  <c r="CT9" i="32"/>
  <c r="CU9" i="32"/>
  <c r="CV9" i="32"/>
  <c r="CW9" i="32"/>
  <c r="CX9" i="32"/>
  <c r="CY9" i="32"/>
  <c r="CZ9" i="32"/>
  <c r="DA9" i="32"/>
  <c r="DB9" i="32"/>
  <c r="DC9" i="32"/>
  <c r="DD9" i="32"/>
  <c r="DE9" i="32"/>
  <c r="DF9" i="32"/>
  <c r="DG9" i="32"/>
  <c r="DH9" i="32"/>
  <c r="DI9" i="32"/>
  <c r="DJ9" i="32"/>
  <c r="DK9" i="32"/>
  <c r="DL9" i="32"/>
  <c r="DM9" i="32"/>
  <c r="DN9" i="32"/>
  <c r="DO9" i="32"/>
  <c r="DP9" i="32"/>
  <c r="DQ9" i="32"/>
  <c r="DR9" i="32"/>
  <c r="DS9" i="32"/>
  <c r="DT9" i="32"/>
  <c r="DU9" i="32"/>
  <c r="DV9" i="32"/>
  <c r="DW9" i="32"/>
  <c r="DX9" i="32"/>
  <c r="DY9" i="32"/>
  <c r="DZ9" i="32"/>
  <c r="EA9" i="32"/>
  <c r="EB9" i="32"/>
  <c r="EC9" i="32"/>
  <c r="ED9" i="32"/>
  <c r="EE9" i="32"/>
  <c r="EF9" i="32"/>
  <c r="EG9" i="32"/>
  <c r="EH9" i="32"/>
  <c r="EI9" i="32"/>
  <c r="EJ9" i="32"/>
  <c r="EK9" i="32"/>
  <c r="EL9" i="32"/>
  <c r="EM9" i="32"/>
  <c r="EN9" i="32"/>
  <c r="EO9" i="32"/>
  <c r="EP9" i="32"/>
  <c r="EQ9" i="32"/>
  <c r="ER9" i="32"/>
  <c r="ES9" i="32"/>
  <c r="ET9" i="32"/>
  <c r="EU9" i="32"/>
  <c r="EV9" i="32"/>
  <c r="EW9" i="32"/>
  <c r="EX9" i="32"/>
  <c r="AE21" i="32"/>
  <c r="D28" i="32"/>
  <c r="AD29" i="32"/>
  <c r="AD30" i="32"/>
  <c r="AE33" i="32"/>
  <c r="AE36" i="32"/>
  <c r="D40" i="32"/>
  <c r="AE45" i="32"/>
  <c r="D52" i="32"/>
  <c r="AE57" i="32"/>
  <c r="D64" i="32"/>
  <c r="D76" i="32"/>
  <c r="D88" i="32"/>
  <c r="D100" i="32"/>
  <c r="D112" i="32"/>
  <c r="D124" i="32"/>
  <c r="AE129" i="32"/>
  <c r="D136" i="32"/>
  <c r="AE139" i="32"/>
  <c r="D148" i="32"/>
  <c r="AE151" i="32"/>
  <c r="AE153" i="32"/>
  <c r="D160" i="32"/>
  <c r="AE163" i="32"/>
  <c r="AE165" i="32"/>
  <c r="D172" i="32"/>
  <c r="AE175" i="32"/>
  <c r="AE177" i="32"/>
  <c r="D184" i="32"/>
  <c r="AE187" i="32"/>
  <c r="AE189" i="32"/>
  <c r="D196" i="32"/>
  <c r="AE199" i="32"/>
  <c r="AE201" i="32"/>
  <c r="C211" i="32"/>
  <c r="AD211" i="32"/>
  <c r="C212" i="32"/>
  <c r="AD212" i="32"/>
  <c r="C213" i="32"/>
  <c r="AD213" i="32"/>
  <c r="C214" i="32"/>
  <c r="AD214" i="32"/>
  <c r="C215" i="32"/>
  <c r="AD215" i="32"/>
  <c r="C216" i="32"/>
  <c r="AD216" i="32"/>
  <c r="C217" i="32"/>
  <c r="AD217" i="32"/>
  <c r="C218" i="32"/>
  <c r="AD218" i="32"/>
  <c r="C219" i="32"/>
  <c r="AD219" i="32"/>
  <c r="C220" i="32"/>
  <c r="AD220" i="32"/>
  <c r="C221" i="32"/>
  <c r="AD221" i="32"/>
  <c r="C222" i="32"/>
  <c r="AD222" i="32"/>
  <c r="C223" i="32"/>
  <c r="AD223" i="32"/>
  <c r="C224" i="32"/>
  <c r="AD224" i="32"/>
  <c r="C225" i="32"/>
  <c r="AD225" i="32"/>
  <c r="C226" i="32"/>
  <c r="AD226" i="32"/>
  <c r="A230" i="32"/>
  <c r="C232" i="32"/>
  <c r="AD232" i="32"/>
  <c r="C233" i="32"/>
  <c r="AD233" i="32"/>
  <c r="C234" i="32"/>
  <c r="AD234" i="32"/>
  <c r="C235" i="32"/>
  <c r="AD235" i="32"/>
  <c r="C236" i="32"/>
  <c r="AD236" i="32"/>
  <c r="C237" i="32"/>
  <c r="AD237" i="32"/>
  <c r="C238" i="32"/>
  <c r="AD238" i="32"/>
  <c r="C239" i="32"/>
  <c r="AD239" i="32"/>
  <c r="C240" i="32"/>
  <c r="AD240" i="32"/>
  <c r="C241" i="32"/>
  <c r="AD241" i="32"/>
  <c r="C242" i="32"/>
  <c r="AD242" i="32"/>
  <c r="C243" i="32"/>
  <c r="AD243" i="32"/>
  <c r="C244" i="32"/>
  <c r="AD244" i="32"/>
  <c r="C245" i="32"/>
  <c r="AD245" i="32"/>
  <c r="C246" i="32"/>
  <c r="AD246" i="32"/>
  <c r="C247" i="32"/>
  <c r="AD247" i="32"/>
  <c r="A251" i="32"/>
  <c r="C253" i="32"/>
  <c r="AD253" i="32"/>
  <c r="C254" i="32"/>
  <c r="AD254" i="32"/>
  <c r="C255" i="32"/>
  <c r="AD255" i="32"/>
  <c r="C256" i="32"/>
  <c r="AD256" i="32"/>
  <c r="C257" i="32"/>
  <c r="AD257" i="32"/>
  <c r="C258" i="32"/>
  <c r="AD258" i="32"/>
  <c r="C259" i="32"/>
  <c r="AD259" i="32"/>
  <c r="C260" i="32"/>
  <c r="AD260" i="32"/>
  <c r="C261" i="32"/>
  <c r="AD261" i="32"/>
  <c r="C262" i="32"/>
  <c r="AD262" i="32"/>
  <c r="C263" i="32"/>
  <c r="AD263" i="32"/>
  <c r="C264" i="32"/>
  <c r="AD264" i="32"/>
  <c r="C265" i="32"/>
  <c r="AD265" i="32"/>
  <c r="C266" i="32"/>
  <c r="AD266" i="32"/>
  <c r="C267" i="32"/>
  <c r="AD267" i="32"/>
  <c r="C268" i="32"/>
  <c r="AD268" i="32"/>
  <c r="C274" i="32"/>
  <c r="C275" i="32"/>
  <c r="C276" i="32"/>
  <c r="C277" i="32"/>
  <c r="C278" i="32"/>
  <c r="C279" i="32"/>
  <c r="C280" i="32"/>
  <c r="C281" i="32"/>
  <c r="C282" i="32"/>
  <c r="C283" i="32"/>
  <c r="C284" i="32"/>
  <c r="C285" i="32"/>
  <c r="C286" i="32"/>
  <c r="C287" i="32"/>
  <c r="C288" i="32"/>
  <c r="C289" i="32"/>
  <c r="A2" i="27"/>
  <c r="AF9" i="27"/>
  <c r="AG9" i="27"/>
  <c r="AH9" i="27"/>
  <c r="AI9" i="27"/>
  <c r="AJ9" i="27"/>
  <c r="AK9" i="27"/>
  <c r="AL9" i="27"/>
  <c r="AM9" i="27"/>
  <c r="AN9" i="27"/>
  <c r="AO9" i="27"/>
  <c r="AP9" i="27"/>
  <c r="AQ9" i="27"/>
  <c r="AR9" i="27"/>
  <c r="AS9" i="27"/>
  <c r="AT9" i="27"/>
  <c r="AU9" i="27"/>
  <c r="AV9" i="27"/>
  <c r="AW9" i="27"/>
  <c r="AX9" i="27"/>
  <c r="AY9" i="27"/>
  <c r="AZ9" i="27"/>
  <c r="BA9" i="27"/>
  <c r="BB9" i="27"/>
  <c r="BC9" i="27"/>
  <c r="BD9" i="27"/>
  <c r="BE9" i="27"/>
  <c r="BF9" i="27"/>
  <c r="BG9" i="27"/>
  <c r="BH9" i="27"/>
  <c r="BI9" i="27"/>
  <c r="BJ9" i="27"/>
  <c r="BK9" i="27"/>
  <c r="BL9" i="27"/>
  <c r="BM9" i="27"/>
  <c r="BN9" i="27"/>
  <c r="BO9" i="27"/>
  <c r="BP9" i="27"/>
  <c r="BQ9" i="27"/>
  <c r="BR9" i="27"/>
  <c r="BS9" i="27"/>
  <c r="BT9" i="27"/>
  <c r="BU9" i="27"/>
  <c r="BV9" i="27"/>
  <c r="BW9" i="27"/>
  <c r="BX9" i="27"/>
  <c r="BY9" i="27"/>
  <c r="BZ9" i="27"/>
  <c r="CA9" i="27"/>
  <c r="CB9" i="27"/>
  <c r="CC9" i="27"/>
  <c r="CD9" i="27"/>
  <c r="CE9" i="27"/>
  <c r="CF9" i="27"/>
  <c r="CG9" i="27"/>
  <c r="CH9" i="27"/>
  <c r="CI9" i="27"/>
  <c r="CJ9" i="27"/>
  <c r="CK9" i="27"/>
  <c r="CL9" i="27"/>
  <c r="CM9" i="27"/>
  <c r="CN9" i="27"/>
  <c r="CO9" i="27"/>
  <c r="CP9" i="27"/>
  <c r="CQ9" i="27"/>
  <c r="CR9" i="27"/>
  <c r="CS9" i="27"/>
  <c r="CT9" i="27"/>
  <c r="CU9" i="27"/>
  <c r="CV9" i="27"/>
  <c r="CW9" i="27"/>
  <c r="CX9" i="27"/>
  <c r="CY9" i="27"/>
  <c r="CZ9" i="27"/>
  <c r="DA9" i="27"/>
  <c r="DB9"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A13" i="27"/>
  <c r="B13" i="27"/>
  <c r="C13" i="27"/>
  <c r="D13" i="27"/>
  <c r="E13" i="27"/>
  <c r="F13" i="27"/>
  <c r="G13" i="27"/>
  <c r="H13" i="27"/>
  <c r="I13" i="27"/>
  <c r="J13" i="27"/>
  <c r="K13" i="27"/>
  <c r="L13" i="27"/>
  <c r="M13" i="27"/>
  <c r="N13" i="27"/>
  <c r="O13" i="27"/>
  <c r="P13" i="27"/>
  <c r="Q13" i="27"/>
  <c r="R13" i="27"/>
  <c r="S13" i="27"/>
  <c r="T13" i="27"/>
  <c r="U13" i="27"/>
  <c r="V13" i="27"/>
  <c r="W13" i="27"/>
  <c r="X13" i="27"/>
  <c r="Y13" i="27"/>
  <c r="Z13" i="27"/>
  <c r="AA13" i="27"/>
  <c r="AB13" i="27"/>
  <c r="AC13" i="27"/>
  <c r="AD13" i="27"/>
  <c r="AF13" i="27"/>
  <c r="AH13" i="27" s="1"/>
  <c r="AG13" i="27"/>
  <c r="AJ13" i="27"/>
  <c r="AK13" i="27"/>
  <c r="AN13" i="27"/>
  <c r="AO13" i="27"/>
  <c r="AR13" i="27"/>
  <c r="AS13" i="27"/>
  <c r="AV13" i="27"/>
  <c r="AW13" i="27"/>
  <c r="AZ13" i="27"/>
  <c r="BA13" i="27"/>
  <c r="BD13" i="27"/>
  <c r="BE13" i="27"/>
  <c r="BH13" i="27"/>
  <c r="BI13" i="27"/>
  <c r="BL13" i="27"/>
  <c r="BM13" i="27"/>
  <c r="BP13" i="27"/>
  <c r="BQ13" i="27"/>
  <c r="BT13" i="27"/>
  <c r="BU13" i="27"/>
  <c r="BX13" i="27"/>
  <c r="BY13" i="27"/>
  <c r="CB13" i="27"/>
  <c r="CC13" i="27"/>
  <c r="CF13" i="27"/>
  <c r="CG13" i="27"/>
  <c r="CJ13" i="27"/>
  <c r="CK13" i="27"/>
  <c r="CN13" i="27"/>
  <c r="CO13" i="27"/>
  <c r="CR13" i="27"/>
  <c r="CS13" i="27"/>
  <c r="CV13" i="27"/>
  <c r="CW13" i="27"/>
  <c r="CZ13" i="27"/>
  <c r="DA13" i="27"/>
  <c r="DD13" i="27"/>
  <c r="DE13" i="27"/>
  <c r="DH13" i="27"/>
  <c r="DI13" i="27"/>
  <c r="DL13" i="27"/>
  <c r="DM13" i="27"/>
  <c r="DP13" i="27"/>
  <c r="DQ13" i="27"/>
  <c r="DT13" i="27"/>
  <c r="DU13" i="27"/>
  <c r="DX13" i="27"/>
  <c r="DY13" i="27"/>
  <c r="EB13" i="27"/>
  <c r="EC13" i="27"/>
  <c r="EF13" i="27"/>
  <c r="EG13" i="27"/>
  <c r="EJ13" i="27"/>
  <c r="EK13" i="27"/>
  <c r="EN13" i="27"/>
  <c r="EO13" i="27"/>
  <c r="ER13" i="27"/>
  <c r="ES13" i="27"/>
  <c r="EV13" i="27"/>
  <c r="EW13" i="27"/>
  <c r="EZ13" i="27"/>
  <c r="FA13" i="27"/>
  <c r="FB13" i="27"/>
  <c r="FC13" i="27"/>
  <c r="FD13" i="27"/>
  <c r="FE13" i="27"/>
  <c r="FF13" i="27"/>
  <c r="FG13" i="27"/>
  <c r="FH13" i="27"/>
  <c r="FI13" i="27"/>
  <c r="FJ13" i="27"/>
  <c r="FL13" i="27"/>
  <c r="A15" i="27"/>
  <c r="B15" i="27"/>
  <c r="C15" i="27"/>
  <c r="D15" i="27"/>
  <c r="E15" i="27"/>
  <c r="F15" i="27"/>
  <c r="G15" i="27"/>
  <c r="H15" i="27"/>
  <c r="I15" i="27"/>
  <c r="J15" i="27"/>
  <c r="K15" i="27"/>
  <c r="L15" i="27"/>
  <c r="M15" i="27"/>
  <c r="N15" i="27"/>
  <c r="O15" i="27"/>
  <c r="P15" i="27"/>
  <c r="Q15" i="27"/>
  <c r="R15" i="27"/>
  <c r="S15" i="27"/>
  <c r="T15" i="27"/>
  <c r="U15" i="27"/>
  <c r="W15" i="27"/>
  <c r="X15" i="27"/>
  <c r="Y15" i="27"/>
  <c r="Z15" i="27"/>
  <c r="AA15" i="27"/>
  <c r="AB15" i="27"/>
  <c r="AC15" i="27"/>
  <c r="AD15" i="27"/>
  <c r="EZ15" i="27"/>
  <c r="FA15" i="27"/>
  <c r="FC15" i="27"/>
  <c r="FE15" i="27"/>
  <c r="FF15" i="27"/>
  <c r="FH15" i="27"/>
  <c r="FJ15" i="27"/>
  <c r="A16" i="27"/>
  <c r="B16" i="27"/>
  <c r="C16" i="27"/>
  <c r="D16" i="27"/>
  <c r="E16" i="27"/>
  <c r="F16" i="27"/>
  <c r="G16" i="27"/>
  <c r="H16" i="27"/>
  <c r="I16" i="27"/>
  <c r="J16" i="27"/>
  <c r="K16" i="27"/>
  <c r="L16" i="27"/>
  <c r="M16" i="27"/>
  <c r="N16" i="27"/>
  <c r="O16" i="27"/>
  <c r="P16" i="27"/>
  <c r="Q16" i="27"/>
  <c r="R16" i="27"/>
  <c r="S16" i="27"/>
  <c r="T16" i="27"/>
  <c r="U16" i="27"/>
  <c r="W16" i="27"/>
  <c r="X16" i="27"/>
  <c r="Y16" i="27"/>
  <c r="Z16" i="27"/>
  <c r="AA16" i="27"/>
  <c r="AB16" i="27"/>
  <c r="AC16" i="27"/>
  <c r="AD16" i="27"/>
  <c r="EZ16" i="27"/>
  <c r="FA16" i="27"/>
  <c r="FC16" i="27"/>
  <c r="FE16" i="27"/>
  <c r="FF16" i="27"/>
  <c r="FH16" i="27"/>
  <c r="FJ16" i="27"/>
  <c r="FL16" i="27"/>
  <c r="A17" i="27"/>
  <c r="B17" i="27"/>
  <c r="C17" i="27"/>
  <c r="D17" i="27"/>
  <c r="E17" i="27"/>
  <c r="F17" i="27"/>
  <c r="G17" i="27"/>
  <c r="H17" i="27"/>
  <c r="I17" i="27"/>
  <c r="J17" i="27"/>
  <c r="K17" i="27"/>
  <c r="L17" i="27"/>
  <c r="M17" i="27"/>
  <c r="N17" i="27"/>
  <c r="O17" i="27"/>
  <c r="P17" i="27"/>
  <c r="Q17" i="27"/>
  <c r="R17" i="27"/>
  <c r="S17" i="27"/>
  <c r="T17" i="27"/>
  <c r="U17" i="27"/>
  <c r="W17" i="27"/>
  <c r="X17" i="27"/>
  <c r="Y17" i="27"/>
  <c r="Z17" i="27"/>
  <c r="AA17" i="27"/>
  <c r="AB17" i="27"/>
  <c r="AC17" i="27"/>
  <c r="AD17" i="27"/>
  <c r="EZ17" i="27"/>
  <c r="FA17" i="27"/>
  <c r="FC17" i="27"/>
  <c r="FE17" i="27"/>
  <c r="FF17" i="27"/>
  <c r="FH17" i="27"/>
  <c r="FJ17" i="27"/>
  <c r="A18" i="27"/>
  <c r="B18" i="27"/>
  <c r="C18" i="27"/>
  <c r="D18" i="27"/>
  <c r="E18" i="27"/>
  <c r="F18" i="27"/>
  <c r="G18" i="27"/>
  <c r="H18" i="27"/>
  <c r="I18" i="27"/>
  <c r="J18" i="27"/>
  <c r="K18" i="27"/>
  <c r="L18" i="27"/>
  <c r="M18" i="27"/>
  <c r="N18" i="27"/>
  <c r="O18" i="27"/>
  <c r="P18" i="27"/>
  <c r="Q18" i="27"/>
  <c r="R18" i="27"/>
  <c r="S18" i="27"/>
  <c r="T18" i="27"/>
  <c r="U18" i="27"/>
  <c r="W18" i="27"/>
  <c r="X18" i="27"/>
  <c r="Y18" i="27"/>
  <c r="Z18" i="27"/>
  <c r="AA18" i="27"/>
  <c r="AB18" i="27"/>
  <c r="AC18" i="27"/>
  <c r="AD18" i="27"/>
  <c r="EZ18" i="27"/>
  <c r="FA18" i="27"/>
  <c r="FC18" i="27"/>
  <c r="FE18" i="27"/>
  <c r="FF18" i="27"/>
  <c r="FH18" i="27"/>
  <c r="FJ18" i="27"/>
  <c r="A19" i="27"/>
  <c r="B19" i="27"/>
  <c r="C19" i="27"/>
  <c r="D19" i="27"/>
  <c r="E19" i="27"/>
  <c r="F19" i="27"/>
  <c r="G19" i="27"/>
  <c r="H19" i="27"/>
  <c r="I19" i="27"/>
  <c r="J19" i="27"/>
  <c r="K19" i="27"/>
  <c r="L19" i="27"/>
  <c r="M19" i="27"/>
  <c r="N19" i="27"/>
  <c r="O19" i="27"/>
  <c r="P19" i="27"/>
  <c r="Q19" i="27"/>
  <c r="R19" i="27"/>
  <c r="S19" i="27"/>
  <c r="T19" i="27"/>
  <c r="U19" i="27"/>
  <c r="W19" i="27"/>
  <c r="X19" i="27"/>
  <c r="Y19" i="27"/>
  <c r="Z19" i="27"/>
  <c r="AA19" i="27"/>
  <c r="AB19" i="27"/>
  <c r="AC19" i="27"/>
  <c r="AD19" i="27"/>
  <c r="EZ19" i="27"/>
  <c r="FA19" i="27"/>
  <c r="FC19" i="27"/>
  <c r="FE19" i="27"/>
  <c r="FF19" i="27"/>
  <c r="FH19" i="27"/>
  <c r="FJ19" i="27"/>
  <c r="A20" i="27"/>
  <c r="B20" i="27"/>
  <c r="C20" i="27"/>
  <c r="D20" i="27"/>
  <c r="E20" i="27"/>
  <c r="F20" i="27"/>
  <c r="G20" i="27"/>
  <c r="H20" i="27"/>
  <c r="I20" i="27"/>
  <c r="J20" i="27"/>
  <c r="K20" i="27"/>
  <c r="L20" i="27"/>
  <c r="M20" i="27"/>
  <c r="N20" i="27"/>
  <c r="O20" i="27"/>
  <c r="P20" i="27"/>
  <c r="Q20" i="27"/>
  <c r="R20" i="27"/>
  <c r="S20" i="27"/>
  <c r="T20" i="27"/>
  <c r="U20" i="27"/>
  <c r="W20" i="27"/>
  <c r="X20" i="27"/>
  <c r="Y20" i="27"/>
  <c r="Z20" i="27"/>
  <c r="AA20" i="27"/>
  <c r="AB20" i="27"/>
  <c r="AC20" i="27"/>
  <c r="AD20" i="27"/>
  <c r="EZ20" i="27"/>
  <c r="FA20" i="27"/>
  <c r="FC20" i="27"/>
  <c r="FE20" i="27"/>
  <c r="FF20" i="27"/>
  <c r="FH20" i="27"/>
  <c r="FJ20" i="27"/>
  <c r="A21" i="27"/>
  <c r="B21" i="27"/>
  <c r="C21" i="27"/>
  <c r="D21" i="27"/>
  <c r="E21" i="27"/>
  <c r="F21" i="27"/>
  <c r="G21" i="27"/>
  <c r="H21" i="27"/>
  <c r="I21" i="27"/>
  <c r="J21" i="27"/>
  <c r="K21" i="27"/>
  <c r="L21" i="27"/>
  <c r="M21" i="27"/>
  <c r="N21" i="27"/>
  <c r="O21" i="27"/>
  <c r="P21" i="27"/>
  <c r="Q21" i="27"/>
  <c r="R21" i="27"/>
  <c r="S21" i="27"/>
  <c r="T21" i="27"/>
  <c r="U21" i="27"/>
  <c r="W21" i="27"/>
  <c r="X21" i="27"/>
  <c r="Y21" i="27"/>
  <c r="Z21" i="27"/>
  <c r="AA21" i="27"/>
  <c r="AB21" i="27"/>
  <c r="AC21" i="27"/>
  <c r="AD21" i="27"/>
  <c r="EZ21" i="27"/>
  <c r="FA21" i="27"/>
  <c r="FC21" i="27"/>
  <c r="FE21" i="27"/>
  <c r="FF21" i="27"/>
  <c r="FH21" i="27"/>
  <c r="FJ21" i="27"/>
  <c r="FL21" i="27"/>
  <c r="A22" i="27"/>
  <c r="B22" i="27"/>
  <c r="C22" i="27"/>
  <c r="D22" i="27"/>
  <c r="E22" i="27"/>
  <c r="F22" i="27"/>
  <c r="G22" i="27"/>
  <c r="H22" i="27"/>
  <c r="I22" i="27"/>
  <c r="J22" i="27"/>
  <c r="K22" i="27"/>
  <c r="L22" i="27"/>
  <c r="M22" i="27"/>
  <c r="N22" i="27"/>
  <c r="O22" i="27"/>
  <c r="P22" i="27"/>
  <c r="Q22" i="27"/>
  <c r="R22" i="27"/>
  <c r="S22" i="27"/>
  <c r="T22" i="27"/>
  <c r="U22" i="27"/>
  <c r="W22" i="27"/>
  <c r="X22" i="27"/>
  <c r="Y22" i="27"/>
  <c r="Z22" i="27"/>
  <c r="AA22" i="27"/>
  <c r="AB22" i="27"/>
  <c r="AC22" i="27"/>
  <c r="AD22" i="27"/>
  <c r="EZ22" i="27"/>
  <c r="FA22" i="27"/>
  <c r="FC22" i="27"/>
  <c r="FE22" i="27"/>
  <c r="FF22" i="27"/>
  <c r="FH22" i="27"/>
  <c r="FJ22" i="27"/>
  <c r="FL22" i="27"/>
  <c r="A23" i="27"/>
  <c r="B23" i="27"/>
  <c r="C23" i="27"/>
  <c r="D23" i="27"/>
  <c r="E23" i="27"/>
  <c r="F23" i="27"/>
  <c r="G23" i="27"/>
  <c r="H23" i="27"/>
  <c r="I23" i="27"/>
  <c r="J23" i="27"/>
  <c r="K23" i="27"/>
  <c r="L23" i="27"/>
  <c r="M23" i="27"/>
  <c r="N23" i="27"/>
  <c r="O23" i="27"/>
  <c r="P23" i="27"/>
  <c r="Q23" i="27"/>
  <c r="R23" i="27"/>
  <c r="S23" i="27"/>
  <c r="T23" i="27"/>
  <c r="U23" i="27"/>
  <c r="W23" i="27"/>
  <c r="X23" i="27"/>
  <c r="Y23" i="27"/>
  <c r="Z23" i="27"/>
  <c r="AA23" i="27"/>
  <c r="AB23" i="27"/>
  <c r="AC23" i="27"/>
  <c r="AD23" i="27"/>
  <c r="EZ23" i="27"/>
  <c r="FA23" i="27"/>
  <c r="FC23" i="27"/>
  <c r="FE23" i="27"/>
  <c r="FF23" i="27"/>
  <c r="FH23" i="27"/>
  <c r="FJ23" i="27"/>
  <c r="A24" i="27"/>
  <c r="B24" i="27"/>
  <c r="C24" i="27"/>
  <c r="D24" i="27"/>
  <c r="E24" i="27"/>
  <c r="F24" i="27"/>
  <c r="G24" i="27"/>
  <c r="H24" i="27"/>
  <c r="I24" i="27"/>
  <c r="J24" i="27"/>
  <c r="K24" i="27"/>
  <c r="L24" i="27"/>
  <c r="M24" i="27"/>
  <c r="N24" i="27"/>
  <c r="O24" i="27"/>
  <c r="P24" i="27"/>
  <c r="Q24" i="27"/>
  <c r="R24" i="27"/>
  <c r="S24" i="27"/>
  <c r="T24" i="27"/>
  <c r="U24" i="27"/>
  <c r="W24" i="27"/>
  <c r="X24" i="27"/>
  <c r="Y24" i="27"/>
  <c r="Z24" i="27"/>
  <c r="AA24" i="27"/>
  <c r="AB24" i="27"/>
  <c r="AC24" i="27"/>
  <c r="AD24" i="27"/>
  <c r="EZ24" i="27"/>
  <c r="FA24" i="27"/>
  <c r="FC24" i="27"/>
  <c r="FE24" i="27"/>
  <c r="FF24" i="27"/>
  <c r="FH24" i="27"/>
  <c r="FJ24" i="27"/>
  <c r="A25" i="27"/>
  <c r="B25" i="27"/>
  <c r="C25" i="27"/>
  <c r="D25" i="27"/>
  <c r="E25" i="27"/>
  <c r="F25" i="27"/>
  <c r="G25" i="27"/>
  <c r="H25" i="27"/>
  <c r="I25" i="27"/>
  <c r="J25" i="27"/>
  <c r="K25" i="27"/>
  <c r="L25" i="27"/>
  <c r="M25" i="27"/>
  <c r="N25" i="27"/>
  <c r="O25" i="27"/>
  <c r="P25" i="27"/>
  <c r="Q25" i="27"/>
  <c r="R25" i="27"/>
  <c r="S25" i="27"/>
  <c r="T25" i="27"/>
  <c r="U25" i="27"/>
  <c r="W25" i="27"/>
  <c r="X25" i="27"/>
  <c r="Y25" i="27"/>
  <c r="Z25" i="27"/>
  <c r="AA25" i="27"/>
  <c r="AB25" i="27"/>
  <c r="AC25" i="27"/>
  <c r="AD25" i="27"/>
  <c r="EZ25" i="27"/>
  <c r="FA25" i="27"/>
  <c r="FC25" i="27"/>
  <c r="FE25" i="27"/>
  <c r="FF25" i="27"/>
  <c r="FH25" i="27"/>
  <c r="FJ25" i="27"/>
  <c r="FL25" i="27"/>
  <c r="A26" i="27"/>
  <c r="B26" i="27"/>
  <c r="C26" i="27"/>
  <c r="D26" i="27"/>
  <c r="E26" i="27"/>
  <c r="F26" i="27"/>
  <c r="G26" i="27"/>
  <c r="H26" i="27"/>
  <c r="I26" i="27"/>
  <c r="J26" i="27"/>
  <c r="K26" i="27"/>
  <c r="L26" i="27"/>
  <c r="M26" i="27"/>
  <c r="N26" i="27"/>
  <c r="O26" i="27"/>
  <c r="P26" i="27"/>
  <c r="Q26" i="27"/>
  <c r="R26" i="27"/>
  <c r="S26" i="27"/>
  <c r="T26" i="27"/>
  <c r="U26" i="27"/>
  <c r="W26" i="27"/>
  <c r="X26" i="27"/>
  <c r="Y26" i="27"/>
  <c r="Z26" i="27"/>
  <c r="AA26" i="27"/>
  <c r="AB26" i="27"/>
  <c r="AC26" i="27"/>
  <c r="AD26" i="27"/>
  <c r="EZ26" i="27"/>
  <c r="FA26" i="27"/>
  <c r="FC26" i="27"/>
  <c r="FE26" i="27"/>
  <c r="FF26" i="27"/>
  <c r="FH26" i="27"/>
  <c r="FJ26" i="27"/>
  <c r="A27" i="27"/>
  <c r="B27" i="27"/>
  <c r="C27" i="27"/>
  <c r="D27" i="27"/>
  <c r="E27" i="27"/>
  <c r="F27" i="27"/>
  <c r="G27" i="27"/>
  <c r="H27" i="27"/>
  <c r="I27" i="27"/>
  <c r="J27" i="27"/>
  <c r="K27" i="27"/>
  <c r="L27" i="27"/>
  <c r="M27" i="27"/>
  <c r="N27" i="27"/>
  <c r="O27" i="27"/>
  <c r="P27" i="27"/>
  <c r="Q27" i="27"/>
  <c r="R27" i="27"/>
  <c r="S27" i="27"/>
  <c r="T27" i="27"/>
  <c r="U27" i="27"/>
  <c r="W27" i="27"/>
  <c r="X27" i="27"/>
  <c r="Y27" i="27"/>
  <c r="Z27" i="27"/>
  <c r="AA27" i="27"/>
  <c r="AB27" i="27"/>
  <c r="AC27" i="27"/>
  <c r="AD27" i="27"/>
  <c r="EZ27" i="27"/>
  <c r="FA27" i="27"/>
  <c r="FC27" i="27"/>
  <c r="FE27" i="27"/>
  <c r="FF27" i="27"/>
  <c r="FH27" i="27"/>
  <c r="FJ27" i="27"/>
  <c r="FL27" i="27"/>
  <c r="A28" i="27"/>
  <c r="B28" i="27"/>
  <c r="C28" i="27"/>
  <c r="D28" i="27"/>
  <c r="E28" i="27"/>
  <c r="F28" i="27"/>
  <c r="G28" i="27"/>
  <c r="H28" i="27"/>
  <c r="I28" i="27"/>
  <c r="J28" i="27"/>
  <c r="K28" i="27"/>
  <c r="L28" i="27"/>
  <c r="M28" i="27"/>
  <c r="N28" i="27"/>
  <c r="O28" i="27"/>
  <c r="P28" i="27"/>
  <c r="Q28" i="27"/>
  <c r="R28" i="27"/>
  <c r="S28" i="27"/>
  <c r="T28" i="27"/>
  <c r="U28" i="27"/>
  <c r="W28" i="27"/>
  <c r="X28" i="27"/>
  <c r="Y28" i="27"/>
  <c r="Z28" i="27"/>
  <c r="AA28" i="27"/>
  <c r="AB28" i="27"/>
  <c r="AC28" i="27"/>
  <c r="AD28" i="27"/>
  <c r="EZ28" i="27"/>
  <c r="FA28" i="27"/>
  <c r="FC28" i="27"/>
  <c r="FE28" i="27"/>
  <c r="FF28" i="27"/>
  <c r="FH28" i="27"/>
  <c r="FJ28" i="27"/>
  <c r="A29" i="27"/>
  <c r="B29" i="27"/>
  <c r="C29" i="27"/>
  <c r="D29" i="27"/>
  <c r="E29" i="27"/>
  <c r="F29" i="27"/>
  <c r="G29" i="27"/>
  <c r="H29" i="27"/>
  <c r="I29" i="27"/>
  <c r="J29" i="27"/>
  <c r="K29" i="27"/>
  <c r="L29" i="27"/>
  <c r="M29" i="27"/>
  <c r="N29" i="27"/>
  <c r="O29" i="27"/>
  <c r="P29" i="27"/>
  <c r="Q29" i="27"/>
  <c r="R29" i="27"/>
  <c r="S29" i="27"/>
  <c r="T29" i="27"/>
  <c r="U29" i="27"/>
  <c r="W29" i="27"/>
  <c r="X29" i="27"/>
  <c r="Y29" i="27"/>
  <c r="Z29" i="27"/>
  <c r="AA29" i="27"/>
  <c r="AB29" i="27"/>
  <c r="AC29" i="27"/>
  <c r="AD29" i="27"/>
  <c r="EZ29" i="27"/>
  <c r="FA29" i="27"/>
  <c r="FC29" i="27"/>
  <c r="FE29" i="27"/>
  <c r="FF29" i="27"/>
  <c r="FH29" i="27"/>
  <c r="FJ29" i="27"/>
  <c r="FL29" i="27"/>
  <c r="A30" i="27"/>
  <c r="B30" i="27"/>
  <c r="C30" i="27"/>
  <c r="D30" i="27"/>
  <c r="E30" i="27"/>
  <c r="F30" i="27"/>
  <c r="G30" i="27"/>
  <c r="H30" i="27"/>
  <c r="I30" i="27"/>
  <c r="J30" i="27"/>
  <c r="K30" i="27"/>
  <c r="L30" i="27"/>
  <c r="M30" i="27"/>
  <c r="N30" i="27"/>
  <c r="O30" i="27"/>
  <c r="P30" i="27"/>
  <c r="Q30" i="27"/>
  <c r="R30" i="27"/>
  <c r="S30" i="27"/>
  <c r="T30" i="27"/>
  <c r="U30" i="27"/>
  <c r="W30" i="27"/>
  <c r="X30" i="27"/>
  <c r="Y30" i="27"/>
  <c r="Z30" i="27"/>
  <c r="AA30" i="27"/>
  <c r="AB30" i="27"/>
  <c r="AC30" i="27"/>
  <c r="AD30" i="27"/>
  <c r="EZ30" i="27"/>
  <c r="FA30" i="27"/>
  <c r="FC30" i="27"/>
  <c r="FE30" i="27"/>
  <c r="FF30" i="27"/>
  <c r="FH30" i="27"/>
  <c r="FJ30" i="27"/>
  <c r="FL30" i="27"/>
  <c r="A31" i="27"/>
  <c r="B31" i="27"/>
  <c r="C31" i="27"/>
  <c r="D31" i="27"/>
  <c r="E31" i="27"/>
  <c r="F31" i="27"/>
  <c r="G31" i="27"/>
  <c r="H31" i="27"/>
  <c r="I31" i="27"/>
  <c r="J31" i="27"/>
  <c r="K31" i="27"/>
  <c r="L31" i="27"/>
  <c r="M31" i="27"/>
  <c r="N31" i="27"/>
  <c r="O31" i="27"/>
  <c r="P31" i="27"/>
  <c r="Q31" i="27"/>
  <c r="R31" i="27"/>
  <c r="S31" i="27"/>
  <c r="T31" i="27"/>
  <c r="U31" i="27"/>
  <c r="W31" i="27"/>
  <c r="X31" i="27"/>
  <c r="Y31" i="27"/>
  <c r="Z31" i="27"/>
  <c r="AA31" i="27"/>
  <c r="AB31" i="27"/>
  <c r="AC31" i="27"/>
  <c r="AD31" i="27"/>
  <c r="EZ31" i="27"/>
  <c r="FA31" i="27"/>
  <c r="FC31" i="27"/>
  <c r="FE31" i="27"/>
  <c r="FF31" i="27"/>
  <c r="FH31" i="27"/>
  <c r="FJ31" i="27"/>
  <c r="A32" i="27"/>
  <c r="B32" i="27"/>
  <c r="C32" i="27"/>
  <c r="D32" i="27"/>
  <c r="E32" i="27"/>
  <c r="F32" i="27"/>
  <c r="G32" i="27"/>
  <c r="H32" i="27"/>
  <c r="I32" i="27"/>
  <c r="J32" i="27"/>
  <c r="K32" i="27"/>
  <c r="L32" i="27"/>
  <c r="M32" i="27"/>
  <c r="N32" i="27"/>
  <c r="O32" i="27"/>
  <c r="P32" i="27"/>
  <c r="Q32" i="27"/>
  <c r="R32" i="27"/>
  <c r="S32" i="27"/>
  <c r="T32" i="27"/>
  <c r="U32" i="27"/>
  <c r="W32" i="27"/>
  <c r="X32" i="27"/>
  <c r="Y32" i="27"/>
  <c r="Z32" i="27"/>
  <c r="AA32" i="27"/>
  <c r="AB32" i="27"/>
  <c r="AC32" i="27"/>
  <c r="AD32" i="27"/>
  <c r="EZ32" i="27"/>
  <c r="FA32" i="27"/>
  <c r="FC32" i="27"/>
  <c r="FE32" i="27"/>
  <c r="FF32" i="27"/>
  <c r="FH32" i="27"/>
  <c r="FJ32" i="27"/>
  <c r="A33" i="27"/>
  <c r="B33" i="27"/>
  <c r="C33" i="27"/>
  <c r="D33" i="27"/>
  <c r="E33" i="27"/>
  <c r="F33" i="27"/>
  <c r="G33" i="27"/>
  <c r="H33" i="27"/>
  <c r="I33" i="27"/>
  <c r="J33" i="27"/>
  <c r="K33" i="27"/>
  <c r="L33" i="27"/>
  <c r="M33" i="27"/>
  <c r="N33" i="27"/>
  <c r="O33" i="27"/>
  <c r="P33" i="27"/>
  <c r="Q33" i="27"/>
  <c r="R33" i="27"/>
  <c r="S33" i="27"/>
  <c r="T33" i="27"/>
  <c r="U33" i="27"/>
  <c r="W33" i="27"/>
  <c r="X33" i="27"/>
  <c r="Y33" i="27"/>
  <c r="Z33" i="27"/>
  <c r="AA33" i="27"/>
  <c r="AB33" i="27"/>
  <c r="AC33" i="27"/>
  <c r="AD33" i="27"/>
  <c r="EZ33" i="27"/>
  <c r="FA33" i="27"/>
  <c r="FC33" i="27"/>
  <c r="FE33" i="27"/>
  <c r="FF33" i="27"/>
  <c r="FH33" i="27"/>
  <c r="FJ33" i="27"/>
  <c r="FL33" i="27"/>
  <c r="A34" i="27"/>
  <c r="B34" i="27"/>
  <c r="C34" i="27"/>
  <c r="D34" i="27"/>
  <c r="E34" i="27"/>
  <c r="F34" i="27"/>
  <c r="G34" i="27"/>
  <c r="H34" i="27"/>
  <c r="I34" i="27"/>
  <c r="J34" i="27"/>
  <c r="K34" i="27"/>
  <c r="L34" i="27"/>
  <c r="M34" i="27"/>
  <c r="N34" i="27"/>
  <c r="O34" i="27"/>
  <c r="P34" i="27"/>
  <c r="Q34" i="27"/>
  <c r="R34" i="27"/>
  <c r="S34" i="27"/>
  <c r="T34" i="27"/>
  <c r="U34" i="27"/>
  <c r="W34" i="27"/>
  <c r="X34" i="27"/>
  <c r="Y34" i="27"/>
  <c r="Z34" i="27"/>
  <c r="AA34" i="27"/>
  <c r="AB34" i="27"/>
  <c r="AC34" i="27"/>
  <c r="AD34" i="27"/>
  <c r="EZ34" i="27"/>
  <c r="FA34" i="27"/>
  <c r="FC34" i="27"/>
  <c r="FE34" i="27"/>
  <c r="FF34" i="27"/>
  <c r="FH34" i="27"/>
  <c r="FJ34" i="27"/>
  <c r="FL34" i="27"/>
  <c r="A35" i="27"/>
  <c r="B35" i="27"/>
  <c r="C35" i="27"/>
  <c r="D35" i="27"/>
  <c r="E35" i="27"/>
  <c r="F35" i="27"/>
  <c r="G35" i="27"/>
  <c r="H35" i="27"/>
  <c r="I35" i="27"/>
  <c r="J35" i="27"/>
  <c r="K35" i="27"/>
  <c r="L35" i="27"/>
  <c r="M35" i="27"/>
  <c r="N35" i="27"/>
  <c r="O35" i="27"/>
  <c r="P35" i="27"/>
  <c r="Q35" i="27"/>
  <c r="R35" i="27"/>
  <c r="S35" i="27"/>
  <c r="T35" i="27"/>
  <c r="U35" i="27"/>
  <c r="W35" i="27"/>
  <c r="X35" i="27"/>
  <c r="Y35" i="27"/>
  <c r="Z35" i="27"/>
  <c r="AA35" i="27"/>
  <c r="AB35" i="27"/>
  <c r="AC35" i="27"/>
  <c r="AD35" i="27"/>
  <c r="EZ35" i="27"/>
  <c r="FA35" i="27"/>
  <c r="FC35" i="27"/>
  <c r="FE35" i="27"/>
  <c r="FF35" i="27"/>
  <c r="FH35" i="27"/>
  <c r="FJ35" i="27"/>
  <c r="FL35" i="27"/>
  <c r="A36" i="27"/>
  <c r="B36" i="27"/>
  <c r="C36" i="27"/>
  <c r="D36" i="27"/>
  <c r="E36" i="27"/>
  <c r="F36" i="27"/>
  <c r="G36" i="27"/>
  <c r="H36" i="27"/>
  <c r="I36" i="27"/>
  <c r="J36" i="27"/>
  <c r="K36" i="27"/>
  <c r="L36" i="27"/>
  <c r="M36" i="27"/>
  <c r="N36" i="27"/>
  <c r="O36" i="27"/>
  <c r="P36" i="27"/>
  <c r="Q36" i="27"/>
  <c r="R36" i="27"/>
  <c r="S36" i="27"/>
  <c r="T36" i="27"/>
  <c r="U36" i="27"/>
  <c r="W36" i="27"/>
  <c r="X36" i="27"/>
  <c r="Y36" i="27"/>
  <c r="Z36" i="27"/>
  <c r="AA36" i="27"/>
  <c r="AB36" i="27"/>
  <c r="AC36" i="27"/>
  <c r="AD36" i="27"/>
  <c r="EZ36" i="27"/>
  <c r="FA36" i="27"/>
  <c r="FC36" i="27"/>
  <c r="FE36" i="27"/>
  <c r="FF36" i="27"/>
  <c r="FH36" i="27"/>
  <c r="FJ36" i="27"/>
  <c r="FL36" i="27"/>
  <c r="A37" i="27"/>
  <c r="B37" i="27"/>
  <c r="C37" i="27"/>
  <c r="D37" i="27"/>
  <c r="E37" i="27"/>
  <c r="F37" i="27"/>
  <c r="G37" i="27"/>
  <c r="H37" i="27"/>
  <c r="I37" i="27"/>
  <c r="J37" i="27"/>
  <c r="K37" i="27"/>
  <c r="L37" i="27"/>
  <c r="M37" i="27"/>
  <c r="N37" i="27"/>
  <c r="O37" i="27"/>
  <c r="P37" i="27"/>
  <c r="Q37" i="27"/>
  <c r="R37" i="27"/>
  <c r="S37" i="27"/>
  <c r="T37" i="27"/>
  <c r="U37" i="27"/>
  <c r="W37" i="27"/>
  <c r="X37" i="27"/>
  <c r="Y37" i="27"/>
  <c r="Z37" i="27"/>
  <c r="AA37" i="27"/>
  <c r="AB37" i="27"/>
  <c r="AC37" i="27"/>
  <c r="AD37" i="27"/>
  <c r="EZ37" i="27"/>
  <c r="FA37" i="27"/>
  <c r="FC37" i="27"/>
  <c r="FE37" i="27"/>
  <c r="FF37" i="27"/>
  <c r="FH37" i="27"/>
  <c r="FJ37" i="27"/>
  <c r="A38" i="27"/>
  <c r="B38" i="27"/>
  <c r="C38" i="27"/>
  <c r="D38" i="27"/>
  <c r="E38" i="27"/>
  <c r="F38" i="27"/>
  <c r="G38" i="27"/>
  <c r="H38" i="27"/>
  <c r="I38" i="27"/>
  <c r="J38" i="27"/>
  <c r="K38" i="27"/>
  <c r="L38" i="27"/>
  <c r="M38" i="27"/>
  <c r="N38" i="27"/>
  <c r="O38" i="27"/>
  <c r="P38" i="27"/>
  <c r="Q38" i="27"/>
  <c r="R38" i="27"/>
  <c r="S38" i="27"/>
  <c r="T38" i="27"/>
  <c r="U38" i="27"/>
  <c r="W38" i="27"/>
  <c r="X38" i="27"/>
  <c r="Y38" i="27"/>
  <c r="Z38" i="27"/>
  <c r="AA38" i="27"/>
  <c r="AB38" i="27"/>
  <c r="AC38" i="27"/>
  <c r="AD38" i="27"/>
  <c r="EZ38" i="27"/>
  <c r="FA38" i="27"/>
  <c r="FC38" i="27"/>
  <c r="FE38" i="27"/>
  <c r="FF38" i="27"/>
  <c r="FH38" i="27"/>
  <c r="FJ38" i="27"/>
  <c r="A39" i="27"/>
  <c r="B39" i="27"/>
  <c r="C39" i="27"/>
  <c r="D39" i="27"/>
  <c r="E39" i="27"/>
  <c r="F39" i="27"/>
  <c r="G39" i="27"/>
  <c r="H39" i="27"/>
  <c r="I39" i="27"/>
  <c r="J39" i="27"/>
  <c r="K39" i="27"/>
  <c r="L39" i="27"/>
  <c r="M39" i="27"/>
  <c r="N39" i="27"/>
  <c r="O39" i="27"/>
  <c r="P39" i="27"/>
  <c r="Q39" i="27"/>
  <c r="R39" i="27"/>
  <c r="S39" i="27"/>
  <c r="T39" i="27"/>
  <c r="U39" i="27"/>
  <c r="W39" i="27"/>
  <c r="X39" i="27"/>
  <c r="Y39" i="27"/>
  <c r="Z39" i="27"/>
  <c r="AA39" i="27"/>
  <c r="AB39" i="27"/>
  <c r="AC39" i="27"/>
  <c r="AD39" i="27"/>
  <c r="EZ39" i="27"/>
  <c r="FA39" i="27"/>
  <c r="FC39" i="27"/>
  <c r="FE39" i="27"/>
  <c r="FF39" i="27"/>
  <c r="FH39" i="27"/>
  <c r="FJ39" i="27"/>
  <c r="FL39" i="27"/>
  <c r="A40" i="27"/>
  <c r="B40" i="27"/>
  <c r="C40" i="27"/>
  <c r="D40" i="27"/>
  <c r="E40" i="27"/>
  <c r="F40" i="27"/>
  <c r="G40" i="27"/>
  <c r="H40" i="27"/>
  <c r="I40" i="27"/>
  <c r="J40" i="27"/>
  <c r="K40" i="27"/>
  <c r="L40" i="27"/>
  <c r="M40" i="27"/>
  <c r="N40" i="27"/>
  <c r="O40" i="27"/>
  <c r="P40" i="27"/>
  <c r="Q40" i="27"/>
  <c r="R40" i="27"/>
  <c r="S40" i="27"/>
  <c r="T40" i="27"/>
  <c r="U40" i="27"/>
  <c r="W40" i="27"/>
  <c r="X40" i="27"/>
  <c r="Y40" i="27"/>
  <c r="Z40" i="27"/>
  <c r="AA40" i="27"/>
  <c r="AB40" i="27"/>
  <c r="AC40" i="27"/>
  <c r="AD40" i="27"/>
  <c r="EZ40" i="27"/>
  <c r="FA40" i="27"/>
  <c r="FC40" i="27"/>
  <c r="FE40" i="27"/>
  <c r="FF40" i="27"/>
  <c r="FH40" i="27"/>
  <c r="FJ40" i="27"/>
  <c r="A41" i="27"/>
  <c r="B41" i="27"/>
  <c r="C41" i="27"/>
  <c r="D41" i="27"/>
  <c r="E41" i="27"/>
  <c r="F41" i="27"/>
  <c r="G41" i="27"/>
  <c r="H41" i="27"/>
  <c r="I41" i="27"/>
  <c r="J41" i="27"/>
  <c r="K41" i="27"/>
  <c r="L41" i="27"/>
  <c r="M41" i="27"/>
  <c r="N41" i="27"/>
  <c r="O41" i="27"/>
  <c r="P41" i="27"/>
  <c r="Q41" i="27"/>
  <c r="R41" i="27"/>
  <c r="S41" i="27"/>
  <c r="T41" i="27"/>
  <c r="U41" i="27"/>
  <c r="W41" i="27"/>
  <c r="X41" i="27"/>
  <c r="Y41" i="27"/>
  <c r="Z41" i="27"/>
  <c r="AA41" i="27"/>
  <c r="AB41" i="27"/>
  <c r="AC41" i="27"/>
  <c r="AD41" i="27"/>
  <c r="EZ41" i="27"/>
  <c r="FA41" i="27"/>
  <c r="FC41" i="27"/>
  <c r="FE41" i="27"/>
  <c r="FF41" i="27"/>
  <c r="FH41" i="27"/>
  <c r="FJ41" i="27"/>
  <c r="A42" i="27"/>
  <c r="B42" i="27"/>
  <c r="C42" i="27"/>
  <c r="D42" i="27"/>
  <c r="E42" i="27"/>
  <c r="F42" i="27"/>
  <c r="G42" i="27"/>
  <c r="H42" i="27"/>
  <c r="I42" i="27"/>
  <c r="J42" i="27"/>
  <c r="K42" i="27"/>
  <c r="L42" i="27"/>
  <c r="M42" i="27"/>
  <c r="N42" i="27"/>
  <c r="O42" i="27"/>
  <c r="P42" i="27"/>
  <c r="Q42" i="27"/>
  <c r="R42" i="27"/>
  <c r="S42" i="27"/>
  <c r="T42" i="27"/>
  <c r="U42" i="27"/>
  <c r="W42" i="27"/>
  <c r="X42" i="27"/>
  <c r="Y42" i="27"/>
  <c r="Z42" i="27"/>
  <c r="AA42" i="27"/>
  <c r="AB42" i="27"/>
  <c r="AC42" i="27"/>
  <c r="AD42" i="27"/>
  <c r="EZ42" i="27"/>
  <c r="FA42" i="27"/>
  <c r="FC42" i="27"/>
  <c r="FE42" i="27"/>
  <c r="FF42" i="27"/>
  <c r="FH42" i="27"/>
  <c r="FJ42" i="27"/>
  <c r="A43" i="27"/>
  <c r="B43" i="27"/>
  <c r="C43" i="27"/>
  <c r="D43" i="27"/>
  <c r="E43" i="27"/>
  <c r="F43" i="27"/>
  <c r="G43" i="27"/>
  <c r="H43" i="27"/>
  <c r="I43" i="27"/>
  <c r="J43" i="27"/>
  <c r="K43" i="27"/>
  <c r="L43" i="27"/>
  <c r="M43" i="27"/>
  <c r="N43" i="27"/>
  <c r="O43" i="27"/>
  <c r="P43" i="27"/>
  <c r="Q43" i="27"/>
  <c r="R43" i="27"/>
  <c r="S43" i="27"/>
  <c r="T43" i="27"/>
  <c r="U43" i="27"/>
  <c r="W43" i="27"/>
  <c r="X43" i="27"/>
  <c r="Y43" i="27"/>
  <c r="Z43" i="27"/>
  <c r="AA43" i="27"/>
  <c r="AB43" i="27"/>
  <c r="AC43" i="27"/>
  <c r="AD43" i="27"/>
  <c r="EZ43" i="27"/>
  <c r="FA43" i="27"/>
  <c r="FC43" i="27"/>
  <c r="FE43" i="27"/>
  <c r="FF43" i="27"/>
  <c r="FH43" i="27"/>
  <c r="FJ43" i="27"/>
  <c r="FL43" i="27"/>
  <c r="A44" i="27"/>
  <c r="B44" i="27"/>
  <c r="C44" i="27"/>
  <c r="D44" i="27"/>
  <c r="E44" i="27"/>
  <c r="F44" i="27"/>
  <c r="G44" i="27"/>
  <c r="H44" i="27"/>
  <c r="I44" i="27"/>
  <c r="J44" i="27"/>
  <c r="K44" i="27"/>
  <c r="L44" i="27"/>
  <c r="M44" i="27"/>
  <c r="N44" i="27"/>
  <c r="O44" i="27"/>
  <c r="P44" i="27"/>
  <c r="Q44" i="27"/>
  <c r="R44" i="27"/>
  <c r="S44" i="27"/>
  <c r="T44" i="27"/>
  <c r="U44" i="27"/>
  <c r="W44" i="27"/>
  <c r="X44" i="27"/>
  <c r="Y44" i="27"/>
  <c r="Z44" i="27"/>
  <c r="AA44" i="27"/>
  <c r="AB44" i="27"/>
  <c r="AC44" i="27"/>
  <c r="AD44" i="27"/>
  <c r="EZ44" i="27"/>
  <c r="FA44" i="27"/>
  <c r="FC44" i="27"/>
  <c r="FE44" i="27"/>
  <c r="FF44" i="27"/>
  <c r="FH44" i="27"/>
  <c r="FJ44" i="27"/>
  <c r="A45" i="27"/>
  <c r="B45" i="27"/>
  <c r="C45" i="27"/>
  <c r="D45" i="27"/>
  <c r="E45" i="27"/>
  <c r="F45" i="27"/>
  <c r="G45" i="27"/>
  <c r="H45" i="27"/>
  <c r="I45" i="27"/>
  <c r="J45" i="27"/>
  <c r="K45" i="27"/>
  <c r="L45" i="27"/>
  <c r="M45" i="27"/>
  <c r="N45" i="27"/>
  <c r="O45" i="27"/>
  <c r="P45" i="27"/>
  <c r="Q45" i="27"/>
  <c r="R45" i="27"/>
  <c r="S45" i="27"/>
  <c r="T45" i="27"/>
  <c r="U45" i="27"/>
  <c r="W45" i="27"/>
  <c r="X45" i="27"/>
  <c r="Y45" i="27"/>
  <c r="Z45" i="27"/>
  <c r="AA45" i="27"/>
  <c r="AB45" i="27"/>
  <c r="AC45" i="27"/>
  <c r="AD45" i="27"/>
  <c r="EZ45" i="27"/>
  <c r="FA45" i="27"/>
  <c r="FC45" i="27"/>
  <c r="FE45" i="27"/>
  <c r="FF45" i="27"/>
  <c r="FH45" i="27"/>
  <c r="FJ45" i="27"/>
  <c r="FL45" i="27"/>
  <c r="A46" i="27"/>
  <c r="B46" i="27"/>
  <c r="C46" i="27"/>
  <c r="D46" i="27"/>
  <c r="E46" i="27"/>
  <c r="F46" i="27"/>
  <c r="G46" i="27"/>
  <c r="H46" i="27"/>
  <c r="I46" i="27"/>
  <c r="J46" i="27"/>
  <c r="K46" i="27"/>
  <c r="L46" i="27"/>
  <c r="M46" i="27"/>
  <c r="N46" i="27"/>
  <c r="O46" i="27"/>
  <c r="P46" i="27"/>
  <c r="Q46" i="27"/>
  <c r="R46" i="27"/>
  <c r="S46" i="27"/>
  <c r="T46" i="27"/>
  <c r="U46" i="27"/>
  <c r="W46" i="27"/>
  <c r="X46" i="27"/>
  <c r="Y46" i="27"/>
  <c r="Z46" i="27"/>
  <c r="AA46" i="27"/>
  <c r="AB46" i="27"/>
  <c r="AC46" i="27"/>
  <c r="AD46" i="27"/>
  <c r="EZ46" i="27"/>
  <c r="FA46" i="27"/>
  <c r="FC46" i="27"/>
  <c r="FE46" i="27"/>
  <c r="FF46" i="27"/>
  <c r="FH46" i="27"/>
  <c r="FJ46" i="27"/>
  <c r="FL46" i="27"/>
  <c r="A47" i="27"/>
  <c r="B47" i="27"/>
  <c r="C47" i="27"/>
  <c r="D47" i="27"/>
  <c r="E47" i="27"/>
  <c r="F47" i="27"/>
  <c r="G47" i="27"/>
  <c r="H47" i="27"/>
  <c r="I47" i="27"/>
  <c r="J47" i="27"/>
  <c r="K47" i="27"/>
  <c r="L47" i="27"/>
  <c r="M47" i="27"/>
  <c r="N47" i="27"/>
  <c r="O47" i="27"/>
  <c r="P47" i="27"/>
  <c r="Q47" i="27"/>
  <c r="R47" i="27"/>
  <c r="S47" i="27"/>
  <c r="T47" i="27"/>
  <c r="U47" i="27"/>
  <c r="W47" i="27"/>
  <c r="X47" i="27"/>
  <c r="Y47" i="27"/>
  <c r="Z47" i="27"/>
  <c r="AA47" i="27"/>
  <c r="AB47" i="27"/>
  <c r="AC47" i="27"/>
  <c r="AD47" i="27"/>
  <c r="EZ47" i="27"/>
  <c r="FA47" i="27"/>
  <c r="FC47" i="27"/>
  <c r="FE47" i="27"/>
  <c r="FF47" i="27"/>
  <c r="FH47" i="27"/>
  <c r="FJ47" i="27"/>
  <c r="FL47" i="27"/>
  <c r="A48" i="27"/>
  <c r="B48" i="27"/>
  <c r="C48" i="27"/>
  <c r="D48" i="27"/>
  <c r="E48" i="27"/>
  <c r="F48" i="27"/>
  <c r="G48" i="27"/>
  <c r="H48" i="27"/>
  <c r="I48" i="27"/>
  <c r="J48" i="27"/>
  <c r="K48" i="27"/>
  <c r="L48" i="27"/>
  <c r="M48" i="27"/>
  <c r="N48" i="27"/>
  <c r="O48" i="27"/>
  <c r="P48" i="27"/>
  <c r="Q48" i="27"/>
  <c r="R48" i="27"/>
  <c r="S48" i="27"/>
  <c r="T48" i="27"/>
  <c r="U48" i="27"/>
  <c r="W48" i="27"/>
  <c r="X48" i="27"/>
  <c r="Y48" i="27"/>
  <c r="Z48" i="27"/>
  <c r="AA48" i="27"/>
  <c r="AB48" i="27"/>
  <c r="AC48" i="27"/>
  <c r="AD48" i="27"/>
  <c r="EZ48" i="27"/>
  <c r="FA48" i="27"/>
  <c r="FC48" i="27"/>
  <c r="FE48" i="27"/>
  <c r="FF48" i="27"/>
  <c r="FH48" i="27"/>
  <c r="FJ48" i="27"/>
  <c r="FL48" i="27"/>
  <c r="A49" i="27"/>
  <c r="B49" i="27"/>
  <c r="C49" i="27"/>
  <c r="D49" i="27"/>
  <c r="E49" i="27"/>
  <c r="F49" i="27"/>
  <c r="G49" i="27"/>
  <c r="H49" i="27"/>
  <c r="I49" i="27"/>
  <c r="J49" i="27"/>
  <c r="K49" i="27"/>
  <c r="L49" i="27"/>
  <c r="M49" i="27"/>
  <c r="N49" i="27"/>
  <c r="O49" i="27"/>
  <c r="P49" i="27"/>
  <c r="Q49" i="27"/>
  <c r="R49" i="27"/>
  <c r="S49" i="27"/>
  <c r="T49" i="27"/>
  <c r="U49" i="27"/>
  <c r="W49" i="27"/>
  <c r="X49" i="27"/>
  <c r="Y49" i="27"/>
  <c r="Z49" i="27"/>
  <c r="AA49" i="27"/>
  <c r="AB49" i="27"/>
  <c r="AC49" i="27"/>
  <c r="AD49" i="27"/>
  <c r="EZ49" i="27"/>
  <c r="FA49" i="27"/>
  <c r="FC49" i="27"/>
  <c r="FE49" i="27"/>
  <c r="FF49" i="27"/>
  <c r="FH49" i="27"/>
  <c r="FJ49" i="27"/>
  <c r="A50" i="27"/>
  <c r="B50" i="27"/>
  <c r="C50" i="27"/>
  <c r="D50" i="27"/>
  <c r="E50" i="27"/>
  <c r="F50" i="27"/>
  <c r="G50" i="27"/>
  <c r="H50" i="27"/>
  <c r="I50" i="27"/>
  <c r="J50" i="27"/>
  <c r="K50" i="27"/>
  <c r="L50" i="27"/>
  <c r="M50" i="27"/>
  <c r="N50" i="27"/>
  <c r="O50" i="27"/>
  <c r="P50" i="27"/>
  <c r="Q50" i="27"/>
  <c r="R50" i="27"/>
  <c r="S50" i="27"/>
  <c r="T50" i="27"/>
  <c r="U50" i="27"/>
  <c r="W50" i="27"/>
  <c r="X50" i="27"/>
  <c r="Y50" i="27"/>
  <c r="Z50" i="27"/>
  <c r="AA50" i="27"/>
  <c r="AB50" i="27"/>
  <c r="AC50" i="27"/>
  <c r="AD50" i="27"/>
  <c r="EZ50" i="27"/>
  <c r="FA50" i="27"/>
  <c r="FC50" i="27"/>
  <c r="FE50" i="27"/>
  <c r="FF50" i="27"/>
  <c r="FH50" i="27"/>
  <c r="FJ50" i="27"/>
  <c r="A51" i="27"/>
  <c r="B51" i="27"/>
  <c r="C51" i="27"/>
  <c r="D51" i="27"/>
  <c r="E51" i="27"/>
  <c r="F51" i="27"/>
  <c r="G51" i="27"/>
  <c r="H51" i="27"/>
  <c r="I51" i="27"/>
  <c r="J51" i="27"/>
  <c r="K51" i="27"/>
  <c r="L51" i="27"/>
  <c r="M51" i="27"/>
  <c r="N51" i="27"/>
  <c r="O51" i="27"/>
  <c r="P51" i="27"/>
  <c r="Q51" i="27"/>
  <c r="R51" i="27"/>
  <c r="S51" i="27"/>
  <c r="T51" i="27"/>
  <c r="U51" i="27"/>
  <c r="W51" i="27"/>
  <c r="X51" i="27"/>
  <c r="Y51" i="27"/>
  <c r="Z51" i="27"/>
  <c r="AA51" i="27"/>
  <c r="AB51" i="27"/>
  <c r="AC51" i="27"/>
  <c r="AD51" i="27"/>
  <c r="EZ51" i="27"/>
  <c r="FA51" i="27"/>
  <c r="FC51" i="27"/>
  <c r="FE51" i="27"/>
  <c r="FF51" i="27"/>
  <c r="FH51" i="27"/>
  <c r="FJ51" i="27"/>
  <c r="FL51" i="27"/>
  <c r="A52" i="27"/>
  <c r="B52" i="27"/>
  <c r="C52" i="27"/>
  <c r="D52" i="27"/>
  <c r="E52" i="27"/>
  <c r="F52" i="27"/>
  <c r="G52" i="27"/>
  <c r="H52" i="27"/>
  <c r="I52" i="27"/>
  <c r="J52" i="27"/>
  <c r="K52" i="27"/>
  <c r="L52" i="27"/>
  <c r="M52" i="27"/>
  <c r="N52" i="27"/>
  <c r="O52" i="27"/>
  <c r="P52" i="27"/>
  <c r="Q52" i="27"/>
  <c r="R52" i="27"/>
  <c r="S52" i="27"/>
  <c r="T52" i="27"/>
  <c r="U52" i="27"/>
  <c r="W52" i="27"/>
  <c r="X52" i="27"/>
  <c r="Y52" i="27"/>
  <c r="Z52" i="27"/>
  <c r="AA52" i="27"/>
  <c r="AB52" i="27"/>
  <c r="AC52" i="27"/>
  <c r="EZ52" i="27"/>
  <c r="FA52" i="27"/>
  <c r="FC52" i="27"/>
  <c r="FE52" i="27"/>
  <c r="FF52" i="27"/>
  <c r="FH52" i="27"/>
  <c r="FJ52" i="27"/>
  <c r="FL52" i="27"/>
  <c r="A53" i="27"/>
  <c r="B53" i="27"/>
  <c r="C53" i="27"/>
  <c r="D53" i="27"/>
  <c r="E53" i="27"/>
  <c r="F53" i="27"/>
  <c r="G53" i="27"/>
  <c r="H53" i="27"/>
  <c r="I53" i="27"/>
  <c r="J53" i="27"/>
  <c r="K53" i="27"/>
  <c r="L53" i="27"/>
  <c r="M53" i="27"/>
  <c r="N53" i="27"/>
  <c r="O53" i="27"/>
  <c r="P53" i="27"/>
  <c r="Q53" i="27"/>
  <c r="R53" i="27"/>
  <c r="S53" i="27"/>
  <c r="T53" i="27"/>
  <c r="U53" i="27"/>
  <c r="W53" i="27"/>
  <c r="X53" i="27"/>
  <c r="Y53" i="27"/>
  <c r="Z53" i="27"/>
  <c r="AA53" i="27"/>
  <c r="AB53" i="27"/>
  <c r="AC53" i="27"/>
  <c r="AD53" i="27"/>
  <c r="EZ53" i="27"/>
  <c r="FA53" i="27"/>
  <c r="FC53" i="27"/>
  <c r="FE53" i="27"/>
  <c r="FF53" i="27"/>
  <c r="FH53" i="27"/>
  <c r="FJ53" i="27"/>
  <c r="A54" i="27"/>
  <c r="B54" i="27"/>
  <c r="C54" i="27"/>
  <c r="D54" i="27"/>
  <c r="E54" i="27"/>
  <c r="F54" i="27"/>
  <c r="G54" i="27"/>
  <c r="H54" i="27"/>
  <c r="I54" i="27"/>
  <c r="J54" i="27"/>
  <c r="K54" i="27"/>
  <c r="L54" i="27"/>
  <c r="M54" i="27"/>
  <c r="N54" i="27"/>
  <c r="O54" i="27"/>
  <c r="P54" i="27"/>
  <c r="Q54" i="27"/>
  <c r="R54" i="27"/>
  <c r="S54" i="27"/>
  <c r="T54" i="27"/>
  <c r="U54" i="27"/>
  <c r="W54" i="27"/>
  <c r="X54" i="27"/>
  <c r="Y54" i="27"/>
  <c r="Z54" i="27"/>
  <c r="AA54" i="27"/>
  <c r="AB54" i="27"/>
  <c r="AC54" i="27"/>
  <c r="AD54" i="27"/>
  <c r="EZ54" i="27"/>
  <c r="FA54" i="27"/>
  <c r="FC54" i="27"/>
  <c r="FE54" i="27"/>
  <c r="FF54" i="27"/>
  <c r="FH54" i="27"/>
  <c r="FJ54" i="27"/>
  <c r="A55" i="27"/>
  <c r="B55" i="27"/>
  <c r="C55" i="27"/>
  <c r="D55" i="27"/>
  <c r="E55" i="27"/>
  <c r="F55" i="27"/>
  <c r="G55" i="27"/>
  <c r="H55" i="27"/>
  <c r="I55" i="27"/>
  <c r="J55" i="27"/>
  <c r="K55" i="27"/>
  <c r="L55" i="27"/>
  <c r="M55" i="27"/>
  <c r="N55" i="27"/>
  <c r="O55" i="27"/>
  <c r="P55" i="27"/>
  <c r="Q55" i="27"/>
  <c r="R55" i="27"/>
  <c r="S55" i="27"/>
  <c r="T55" i="27"/>
  <c r="U55" i="27"/>
  <c r="W55" i="27"/>
  <c r="X55" i="27"/>
  <c r="Y55" i="27"/>
  <c r="Z55" i="27"/>
  <c r="AA55" i="27"/>
  <c r="AB55" i="27"/>
  <c r="AC55" i="27"/>
  <c r="AD55" i="27"/>
  <c r="EZ55" i="27"/>
  <c r="FA55" i="27"/>
  <c r="FC55" i="27"/>
  <c r="FE55" i="27"/>
  <c r="FF55" i="27"/>
  <c r="FH55" i="27"/>
  <c r="FJ55" i="27"/>
  <c r="FL55" i="27"/>
  <c r="A56" i="27"/>
  <c r="B56" i="27"/>
  <c r="C56" i="27"/>
  <c r="D56" i="27"/>
  <c r="E56" i="27"/>
  <c r="F56" i="27"/>
  <c r="G56" i="27"/>
  <c r="H56" i="27"/>
  <c r="I56" i="27"/>
  <c r="J56" i="27"/>
  <c r="K56" i="27"/>
  <c r="L56" i="27"/>
  <c r="M56" i="27"/>
  <c r="N56" i="27"/>
  <c r="O56" i="27"/>
  <c r="P56" i="27"/>
  <c r="Q56" i="27"/>
  <c r="R56" i="27"/>
  <c r="S56" i="27"/>
  <c r="T56" i="27"/>
  <c r="U56" i="27"/>
  <c r="W56" i="27"/>
  <c r="X56" i="27"/>
  <c r="Y56" i="27"/>
  <c r="Z56" i="27"/>
  <c r="AA56" i="27"/>
  <c r="AB56" i="27"/>
  <c r="AC56" i="27"/>
  <c r="AD56" i="27"/>
  <c r="EZ56" i="27"/>
  <c r="FA56" i="27"/>
  <c r="FC56" i="27"/>
  <c r="FE56" i="27"/>
  <c r="FF56" i="27"/>
  <c r="FH56" i="27"/>
  <c r="FJ56" i="27"/>
  <c r="FL56" i="27"/>
  <c r="A57" i="27"/>
  <c r="B57" i="27"/>
  <c r="C57" i="27"/>
  <c r="D57" i="27"/>
  <c r="E57" i="27"/>
  <c r="F57" i="27"/>
  <c r="G57" i="27"/>
  <c r="H57" i="27"/>
  <c r="I57" i="27"/>
  <c r="J57" i="27"/>
  <c r="K57" i="27"/>
  <c r="L57" i="27"/>
  <c r="M57" i="27"/>
  <c r="N57" i="27"/>
  <c r="O57" i="27"/>
  <c r="P57" i="27"/>
  <c r="Q57" i="27"/>
  <c r="R57" i="27"/>
  <c r="S57" i="27"/>
  <c r="T57" i="27"/>
  <c r="U57" i="27"/>
  <c r="W57" i="27"/>
  <c r="X57" i="27"/>
  <c r="Y57" i="27"/>
  <c r="Z57" i="27"/>
  <c r="AA57" i="27"/>
  <c r="AB57" i="27"/>
  <c r="AC57" i="27"/>
  <c r="AD57" i="27"/>
  <c r="EZ57" i="27"/>
  <c r="FA57" i="27"/>
  <c r="FC57" i="27"/>
  <c r="FE57" i="27"/>
  <c r="FF57" i="27"/>
  <c r="FH57" i="27"/>
  <c r="FJ57" i="27"/>
  <c r="A58" i="27"/>
  <c r="B58" i="27"/>
  <c r="C58" i="27"/>
  <c r="D58" i="27"/>
  <c r="E58" i="27"/>
  <c r="F58" i="27"/>
  <c r="G58" i="27"/>
  <c r="H58" i="27"/>
  <c r="I58" i="27"/>
  <c r="J58" i="27"/>
  <c r="K58" i="27"/>
  <c r="L58" i="27"/>
  <c r="M58" i="27"/>
  <c r="N58" i="27"/>
  <c r="O58" i="27"/>
  <c r="P58" i="27"/>
  <c r="Q58" i="27"/>
  <c r="R58" i="27"/>
  <c r="S58" i="27"/>
  <c r="T58" i="27"/>
  <c r="U58" i="27"/>
  <c r="W58" i="27"/>
  <c r="X58" i="27"/>
  <c r="Y58" i="27"/>
  <c r="Z58" i="27"/>
  <c r="AA58" i="27"/>
  <c r="AB58" i="27"/>
  <c r="AC58" i="27"/>
  <c r="AD58" i="27"/>
  <c r="EZ58" i="27"/>
  <c r="FA58" i="27"/>
  <c r="FC58" i="27"/>
  <c r="FE58" i="27"/>
  <c r="FF58" i="27"/>
  <c r="FH58" i="27"/>
  <c r="FJ58" i="27"/>
  <c r="FL58" i="27"/>
  <c r="A59" i="27"/>
  <c r="B59" i="27"/>
  <c r="C59" i="27"/>
  <c r="D59" i="27"/>
  <c r="E59" i="27"/>
  <c r="F59" i="27"/>
  <c r="G59" i="27"/>
  <c r="H59" i="27"/>
  <c r="I59" i="27"/>
  <c r="J59" i="27"/>
  <c r="K59" i="27"/>
  <c r="L59" i="27"/>
  <c r="M59" i="27"/>
  <c r="N59" i="27"/>
  <c r="O59" i="27"/>
  <c r="P59" i="27"/>
  <c r="Q59" i="27"/>
  <c r="R59" i="27"/>
  <c r="S59" i="27"/>
  <c r="T59" i="27"/>
  <c r="U59" i="27"/>
  <c r="W59" i="27"/>
  <c r="X59" i="27"/>
  <c r="Y59" i="27"/>
  <c r="Z59" i="27"/>
  <c r="AA59" i="27"/>
  <c r="AB59" i="27"/>
  <c r="AC59" i="27"/>
  <c r="AD59" i="27"/>
  <c r="EZ59" i="27"/>
  <c r="FA59" i="27"/>
  <c r="FC59" i="27"/>
  <c r="FE59" i="27"/>
  <c r="FF59" i="27"/>
  <c r="FH59" i="27"/>
  <c r="FJ59" i="27"/>
  <c r="FL59" i="27"/>
  <c r="A60" i="27"/>
  <c r="B60" i="27"/>
  <c r="C60" i="27"/>
  <c r="D60" i="27"/>
  <c r="E60" i="27"/>
  <c r="F60" i="27"/>
  <c r="G60" i="27"/>
  <c r="H60" i="27"/>
  <c r="I60" i="27"/>
  <c r="J60" i="27"/>
  <c r="K60" i="27"/>
  <c r="L60" i="27"/>
  <c r="M60" i="27"/>
  <c r="N60" i="27"/>
  <c r="O60" i="27"/>
  <c r="P60" i="27"/>
  <c r="Q60" i="27"/>
  <c r="R60" i="27"/>
  <c r="S60" i="27"/>
  <c r="T60" i="27"/>
  <c r="U60" i="27"/>
  <c r="W60" i="27"/>
  <c r="X60" i="27"/>
  <c r="Y60" i="27"/>
  <c r="Z60" i="27"/>
  <c r="AA60" i="27"/>
  <c r="AB60" i="27"/>
  <c r="AC60" i="27"/>
  <c r="AD60" i="27"/>
  <c r="EZ60" i="27"/>
  <c r="FA60" i="27"/>
  <c r="FC60" i="27"/>
  <c r="FE60" i="27"/>
  <c r="FF60" i="27"/>
  <c r="FH60" i="27"/>
  <c r="FJ60" i="27"/>
  <c r="A61" i="27"/>
  <c r="B61" i="27"/>
  <c r="C61" i="27"/>
  <c r="D61" i="27"/>
  <c r="E61" i="27"/>
  <c r="F61" i="27"/>
  <c r="G61" i="27"/>
  <c r="H61" i="27"/>
  <c r="I61" i="27"/>
  <c r="J61" i="27"/>
  <c r="K61" i="27"/>
  <c r="L61" i="27"/>
  <c r="M61" i="27"/>
  <c r="N61" i="27"/>
  <c r="O61" i="27"/>
  <c r="P61" i="27"/>
  <c r="Q61" i="27"/>
  <c r="R61" i="27"/>
  <c r="S61" i="27"/>
  <c r="T61" i="27"/>
  <c r="U61" i="27"/>
  <c r="W61" i="27"/>
  <c r="X61" i="27"/>
  <c r="Y61" i="27"/>
  <c r="Z61" i="27"/>
  <c r="AA61" i="27"/>
  <c r="AB61" i="27"/>
  <c r="AC61" i="27"/>
  <c r="AD61" i="27"/>
  <c r="EZ61" i="27"/>
  <c r="FA61" i="27"/>
  <c r="FC61" i="27"/>
  <c r="FE61" i="27"/>
  <c r="FF61" i="27"/>
  <c r="FH61" i="27"/>
  <c r="FJ61" i="27"/>
  <c r="A62" i="27"/>
  <c r="B62" i="27"/>
  <c r="C62" i="27"/>
  <c r="D62" i="27"/>
  <c r="E62" i="27"/>
  <c r="F62" i="27"/>
  <c r="G62" i="27"/>
  <c r="H62" i="27"/>
  <c r="I62" i="27"/>
  <c r="J62" i="27"/>
  <c r="K62" i="27"/>
  <c r="L62" i="27"/>
  <c r="M62" i="27"/>
  <c r="N62" i="27"/>
  <c r="O62" i="27"/>
  <c r="P62" i="27"/>
  <c r="Q62" i="27"/>
  <c r="R62" i="27"/>
  <c r="S62" i="27"/>
  <c r="T62" i="27"/>
  <c r="U62" i="27"/>
  <c r="W62" i="27"/>
  <c r="X62" i="27"/>
  <c r="Y62" i="27"/>
  <c r="Z62" i="27"/>
  <c r="AA62" i="27"/>
  <c r="AB62" i="27"/>
  <c r="AC62" i="27"/>
  <c r="AD62" i="27"/>
  <c r="EZ62" i="27"/>
  <c r="FA62" i="27"/>
  <c r="FC62" i="27"/>
  <c r="FE62" i="27"/>
  <c r="FF62" i="27"/>
  <c r="FH62" i="27"/>
  <c r="FJ62" i="27"/>
  <c r="FL62" i="27"/>
  <c r="A63" i="27"/>
  <c r="B63" i="27"/>
  <c r="C63" i="27"/>
  <c r="D63" i="27"/>
  <c r="E63" i="27"/>
  <c r="F63" i="27"/>
  <c r="G63" i="27"/>
  <c r="H63" i="27"/>
  <c r="I63" i="27"/>
  <c r="J63" i="27"/>
  <c r="K63" i="27"/>
  <c r="L63" i="27"/>
  <c r="M63" i="27"/>
  <c r="N63" i="27"/>
  <c r="O63" i="27"/>
  <c r="P63" i="27"/>
  <c r="Q63" i="27"/>
  <c r="R63" i="27"/>
  <c r="S63" i="27"/>
  <c r="T63" i="27"/>
  <c r="U63" i="27"/>
  <c r="W63" i="27"/>
  <c r="X63" i="27"/>
  <c r="Y63" i="27"/>
  <c r="Z63" i="27"/>
  <c r="AA63" i="27"/>
  <c r="AB63" i="27"/>
  <c r="AC63" i="27"/>
  <c r="AD63" i="27"/>
  <c r="EZ63" i="27"/>
  <c r="FA63" i="27"/>
  <c r="FC63" i="27"/>
  <c r="FE63" i="27"/>
  <c r="FF63" i="27"/>
  <c r="FH63" i="27"/>
  <c r="FJ63" i="27"/>
  <c r="A64" i="27"/>
  <c r="B64" i="27"/>
  <c r="C64" i="27"/>
  <c r="D64" i="27"/>
  <c r="E64" i="27"/>
  <c r="F64" i="27"/>
  <c r="G64" i="27"/>
  <c r="H64" i="27"/>
  <c r="I64" i="27"/>
  <c r="J64" i="27"/>
  <c r="K64" i="27"/>
  <c r="L64" i="27"/>
  <c r="M64" i="27"/>
  <c r="N64" i="27"/>
  <c r="O64" i="27"/>
  <c r="P64" i="27"/>
  <c r="Q64" i="27"/>
  <c r="R64" i="27"/>
  <c r="S64" i="27"/>
  <c r="T64" i="27"/>
  <c r="U64" i="27"/>
  <c r="W64" i="27"/>
  <c r="X64" i="27"/>
  <c r="Y64" i="27"/>
  <c r="Z64" i="27"/>
  <c r="AA64" i="27"/>
  <c r="AB64" i="27"/>
  <c r="AC64" i="27"/>
  <c r="AD64" i="27"/>
  <c r="EZ64" i="27"/>
  <c r="FA64" i="27"/>
  <c r="FC64" i="27"/>
  <c r="FE64" i="27"/>
  <c r="FF64" i="27"/>
  <c r="FH64" i="27"/>
  <c r="FJ64" i="27"/>
  <c r="FL64" i="27"/>
  <c r="A65" i="27"/>
  <c r="B65" i="27"/>
  <c r="C65" i="27"/>
  <c r="D65" i="27"/>
  <c r="E65" i="27"/>
  <c r="F65" i="27"/>
  <c r="G65" i="27"/>
  <c r="H65" i="27"/>
  <c r="I65" i="27"/>
  <c r="J65" i="27"/>
  <c r="K65" i="27"/>
  <c r="L65" i="27"/>
  <c r="M65" i="27"/>
  <c r="N65" i="27"/>
  <c r="O65" i="27"/>
  <c r="P65" i="27"/>
  <c r="Q65" i="27"/>
  <c r="R65" i="27"/>
  <c r="S65" i="27"/>
  <c r="T65" i="27"/>
  <c r="U65" i="27"/>
  <c r="W65" i="27"/>
  <c r="X65" i="27"/>
  <c r="Y65" i="27"/>
  <c r="Z65" i="27"/>
  <c r="AA65" i="27"/>
  <c r="AB65" i="27"/>
  <c r="AC65" i="27"/>
  <c r="AD65" i="27"/>
  <c r="EZ65" i="27"/>
  <c r="FA65" i="27"/>
  <c r="FC65" i="27"/>
  <c r="FE65" i="27"/>
  <c r="FF65" i="27"/>
  <c r="FH65" i="27"/>
  <c r="FJ65" i="27"/>
  <c r="FL65" i="27"/>
  <c r="A66" i="27"/>
  <c r="B66" i="27"/>
  <c r="C66" i="27"/>
  <c r="D66" i="27"/>
  <c r="E66" i="27"/>
  <c r="F66" i="27"/>
  <c r="G66" i="27"/>
  <c r="H66" i="27"/>
  <c r="I66" i="27"/>
  <c r="J66" i="27"/>
  <c r="K66" i="27"/>
  <c r="L66" i="27"/>
  <c r="M66" i="27"/>
  <c r="N66" i="27"/>
  <c r="O66" i="27"/>
  <c r="P66" i="27"/>
  <c r="Q66" i="27"/>
  <c r="R66" i="27"/>
  <c r="S66" i="27"/>
  <c r="T66" i="27"/>
  <c r="U66" i="27"/>
  <c r="W66" i="27"/>
  <c r="X66" i="27"/>
  <c r="Y66" i="27"/>
  <c r="Z66" i="27"/>
  <c r="AA66" i="27"/>
  <c r="AB66" i="27"/>
  <c r="AC66" i="27"/>
  <c r="AD66" i="27"/>
  <c r="EZ66" i="27"/>
  <c r="FA66" i="27"/>
  <c r="FC66" i="27"/>
  <c r="FE66" i="27"/>
  <c r="FF66" i="27"/>
  <c r="FH66" i="27"/>
  <c r="FJ66" i="27"/>
  <c r="FL66" i="27"/>
  <c r="A67" i="27"/>
  <c r="B67" i="27"/>
  <c r="C67" i="27"/>
  <c r="D67" i="27"/>
  <c r="E67" i="27"/>
  <c r="F67" i="27"/>
  <c r="G67" i="27"/>
  <c r="H67" i="27"/>
  <c r="I67" i="27"/>
  <c r="J67" i="27"/>
  <c r="K67" i="27"/>
  <c r="L67" i="27"/>
  <c r="M67" i="27"/>
  <c r="N67" i="27"/>
  <c r="O67" i="27"/>
  <c r="P67" i="27"/>
  <c r="Q67" i="27"/>
  <c r="R67" i="27"/>
  <c r="S67" i="27"/>
  <c r="T67" i="27"/>
  <c r="U67" i="27"/>
  <c r="W67" i="27"/>
  <c r="X67" i="27"/>
  <c r="Y67" i="27"/>
  <c r="Z67" i="27"/>
  <c r="AA67" i="27"/>
  <c r="AB67" i="27"/>
  <c r="AC67" i="27"/>
  <c r="AD67" i="27"/>
  <c r="EZ67" i="27"/>
  <c r="FA67" i="27"/>
  <c r="FC67" i="27"/>
  <c r="FE67" i="27"/>
  <c r="FF67" i="27"/>
  <c r="FH67" i="27"/>
  <c r="FJ67" i="27"/>
  <c r="FL67" i="27"/>
  <c r="A68" i="27"/>
  <c r="B68" i="27"/>
  <c r="C68" i="27"/>
  <c r="D68" i="27"/>
  <c r="E68" i="27"/>
  <c r="F68" i="27"/>
  <c r="G68" i="27"/>
  <c r="H68" i="27"/>
  <c r="I68" i="27"/>
  <c r="J68" i="27"/>
  <c r="K68" i="27"/>
  <c r="L68" i="27"/>
  <c r="M68" i="27"/>
  <c r="N68" i="27"/>
  <c r="O68" i="27"/>
  <c r="P68" i="27"/>
  <c r="Q68" i="27"/>
  <c r="R68" i="27"/>
  <c r="S68" i="27"/>
  <c r="T68" i="27"/>
  <c r="U68" i="27"/>
  <c r="W68" i="27"/>
  <c r="X68" i="27"/>
  <c r="Y68" i="27"/>
  <c r="Z68" i="27"/>
  <c r="AA68" i="27"/>
  <c r="AB68" i="27"/>
  <c r="AC68" i="27"/>
  <c r="AD68" i="27"/>
  <c r="EZ68" i="27"/>
  <c r="FA68" i="27"/>
  <c r="FC68" i="27"/>
  <c r="FE68" i="27"/>
  <c r="FF68" i="27"/>
  <c r="FH68" i="27"/>
  <c r="FJ68" i="27"/>
  <c r="A69" i="27"/>
  <c r="B69" i="27"/>
  <c r="C69" i="27"/>
  <c r="D69" i="27"/>
  <c r="E69" i="27"/>
  <c r="F69" i="27"/>
  <c r="G69" i="27"/>
  <c r="H69" i="27"/>
  <c r="I69" i="27"/>
  <c r="J69" i="27"/>
  <c r="K69" i="27"/>
  <c r="L69" i="27"/>
  <c r="M69" i="27"/>
  <c r="N69" i="27"/>
  <c r="O69" i="27"/>
  <c r="P69" i="27"/>
  <c r="Q69" i="27"/>
  <c r="R69" i="27"/>
  <c r="S69" i="27"/>
  <c r="T69" i="27"/>
  <c r="U69" i="27"/>
  <c r="W69" i="27"/>
  <c r="X69" i="27"/>
  <c r="Y69" i="27"/>
  <c r="Z69" i="27"/>
  <c r="AA69" i="27"/>
  <c r="AB69" i="27"/>
  <c r="AC69" i="27"/>
  <c r="AD69" i="27"/>
  <c r="EZ69" i="27"/>
  <c r="FA69" i="27"/>
  <c r="FC69" i="27"/>
  <c r="FE69" i="27"/>
  <c r="FF69" i="27"/>
  <c r="FH69" i="27"/>
  <c r="FJ69" i="27"/>
  <c r="A70" i="27"/>
  <c r="B70" i="27"/>
  <c r="C70" i="27"/>
  <c r="D70" i="27"/>
  <c r="E70" i="27"/>
  <c r="F70" i="27"/>
  <c r="G70" i="27"/>
  <c r="H70" i="27"/>
  <c r="I70" i="27"/>
  <c r="J70" i="27"/>
  <c r="K70" i="27"/>
  <c r="L70" i="27"/>
  <c r="M70" i="27"/>
  <c r="N70" i="27"/>
  <c r="O70" i="27"/>
  <c r="P70" i="27"/>
  <c r="Q70" i="27"/>
  <c r="R70" i="27"/>
  <c r="S70" i="27"/>
  <c r="T70" i="27"/>
  <c r="U70" i="27"/>
  <c r="W70" i="27"/>
  <c r="X70" i="27"/>
  <c r="Y70" i="27"/>
  <c r="Z70" i="27"/>
  <c r="AA70" i="27"/>
  <c r="AB70" i="27"/>
  <c r="AC70" i="27"/>
  <c r="AD70" i="27"/>
  <c r="EZ70" i="27"/>
  <c r="FA70" i="27"/>
  <c r="FC70" i="27"/>
  <c r="FE70" i="27"/>
  <c r="FF70" i="27"/>
  <c r="FH70" i="27"/>
  <c r="FJ70" i="27"/>
  <c r="FL70" i="27"/>
  <c r="A71" i="27"/>
  <c r="B71" i="27"/>
  <c r="C71" i="27"/>
  <c r="D71" i="27"/>
  <c r="E71" i="27"/>
  <c r="F71" i="27"/>
  <c r="G71" i="27"/>
  <c r="H71" i="27"/>
  <c r="I71" i="27"/>
  <c r="J71" i="27"/>
  <c r="K71" i="27"/>
  <c r="L71" i="27"/>
  <c r="M71" i="27"/>
  <c r="N71" i="27"/>
  <c r="O71" i="27"/>
  <c r="P71" i="27"/>
  <c r="Q71" i="27"/>
  <c r="R71" i="27"/>
  <c r="S71" i="27"/>
  <c r="T71" i="27"/>
  <c r="U71" i="27"/>
  <c r="W71" i="27"/>
  <c r="X71" i="27"/>
  <c r="Y71" i="27"/>
  <c r="Z71" i="27"/>
  <c r="AA71" i="27"/>
  <c r="AB71" i="27"/>
  <c r="AC71" i="27"/>
  <c r="AD71" i="27"/>
  <c r="EZ71" i="27"/>
  <c r="FA71" i="27"/>
  <c r="FC71" i="27"/>
  <c r="FE71" i="27"/>
  <c r="FF71" i="27"/>
  <c r="FH71" i="27"/>
  <c r="FJ71" i="27"/>
  <c r="FL71" i="27"/>
  <c r="A72" i="27"/>
  <c r="B72" i="27"/>
  <c r="C72" i="27"/>
  <c r="D72" i="27"/>
  <c r="E72" i="27"/>
  <c r="F72" i="27"/>
  <c r="G72" i="27"/>
  <c r="H72" i="27"/>
  <c r="I72" i="27"/>
  <c r="J72" i="27"/>
  <c r="K72" i="27"/>
  <c r="L72" i="27"/>
  <c r="M72" i="27"/>
  <c r="N72" i="27"/>
  <c r="O72" i="27"/>
  <c r="P72" i="27"/>
  <c r="Q72" i="27"/>
  <c r="R72" i="27"/>
  <c r="S72" i="27"/>
  <c r="T72" i="27"/>
  <c r="U72" i="27"/>
  <c r="W72" i="27"/>
  <c r="X72" i="27"/>
  <c r="Y72" i="27"/>
  <c r="Z72" i="27"/>
  <c r="AA72" i="27"/>
  <c r="AB72" i="27"/>
  <c r="AC72" i="27"/>
  <c r="AD72" i="27"/>
  <c r="EZ72" i="27"/>
  <c r="FA72" i="27"/>
  <c r="FC72" i="27"/>
  <c r="FE72" i="27"/>
  <c r="FF72" i="27"/>
  <c r="FH72" i="27"/>
  <c r="FJ72" i="27"/>
  <c r="A73" i="27"/>
  <c r="B73" i="27"/>
  <c r="C73" i="27"/>
  <c r="D73" i="27"/>
  <c r="E73" i="27"/>
  <c r="F73" i="27"/>
  <c r="G73" i="27"/>
  <c r="H73" i="27"/>
  <c r="I73" i="27"/>
  <c r="J73" i="27"/>
  <c r="K73" i="27"/>
  <c r="L73" i="27"/>
  <c r="M73" i="27"/>
  <c r="N73" i="27"/>
  <c r="O73" i="27"/>
  <c r="P73" i="27"/>
  <c r="Q73" i="27"/>
  <c r="R73" i="27"/>
  <c r="S73" i="27"/>
  <c r="T73" i="27"/>
  <c r="U73" i="27"/>
  <c r="W73" i="27"/>
  <c r="X73" i="27"/>
  <c r="Y73" i="27"/>
  <c r="Z73" i="27"/>
  <c r="AA73" i="27"/>
  <c r="AB73" i="27"/>
  <c r="AC73" i="27"/>
  <c r="AD73" i="27"/>
  <c r="EZ73" i="27"/>
  <c r="FA73" i="27"/>
  <c r="FC73" i="27"/>
  <c r="FE73" i="27"/>
  <c r="FF73" i="27"/>
  <c r="FH73" i="27"/>
  <c r="FJ73" i="27"/>
  <c r="A74" i="27"/>
  <c r="B74" i="27"/>
  <c r="C74" i="27"/>
  <c r="D74" i="27"/>
  <c r="E74" i="27"/>
  <c r="F74" i="27"/>
  <c r="G74" i="27"/>
  <c r="H74" i="27"/>
  <c r="I74" i="27"/>
  <c r="J74" i="27"/>
  <c r="K74" i="27"/>
  <c r="L74" i="27"/>
  <c r="M74" i="27"/>
  <c r="N74" i="27"/>
  <c r="O74" i="27"/>
  <c r="P74" i="27"/>
  <c r="Q74" i="27"/>
  <c r="R74" i="27"/>
  <c r="S74" i="27"/>
  <c r="T74" i="27"/>
  <c r="U74" i="27"/>
  <c r="W74" i="27"/>
  <c r="X74" i="27"/>
  <c r="Y74" i="27"/>
  <c r="Z74" i="27"/>
  <c r="AA74" i="27"/>
  <c r="AB74" i="27"/>
  <c r="AC74" i="27"/>
  <c r="AD74" i="27"/>
  <c r="EZ74" i="27"/>
  <c r="FA74" i="27"/>
  <c r="FC74" i="27"/>
  <c r="FE74" i="27"/>
  <c r="FF74" i="27"/>
  <c r="FH74" i="27"/>
  <c r="FJ74" i="27"/>
  <c r="FL74" i="27"/>
  <c r="A75" i="27"/>
  <c r="B75" i="27"/>
  <c r="C75" i="27"/>
  <c r="D75" i="27"/>
  <c r="E75" i="27"/>
  <c r="F75" i="27"/>
  <c r="G75" i="27"/>
  <c r="H75" i="27"/>
  <c r="I75" i="27"/>
  <c r="J75" i="27"/>
  <c r="K75" i="27"/>
  <c r="L75" i="27"/>
  <c r="M75" i="27"/>
  <c r="N75" i="27"/>
  <c r="O75" i="27"/>
  <c r="P75" i="27"/>
  <c r="Q75" i="27"/>
  <c r="R75" i="27"/>
  <c r="S75" i="27"/>
  <c r="T75" i="27"/>
  <c r="U75" i="27"/>
  <c r="W75" i="27"/>
  <c r="X75" i="27"/>
  <c r="Y75" i="27"/>
  <c r="Z75" i="27"/>
  <c r="AA75" i="27"/>
  <c r="AB75" i="27"/>
  <c r="AC75" i="27"/>
  <c r="AD75" i="27"/>
  <c r="EZ75" i="27"/>
  <c r="FA75" i="27"/>
  <c r="FC75" i="27"/>
  <c r="FE75" i="27"/>
  <c r="FF75" i="27"/>
  <c r="FH75" i="27"/>
  <c r="FJ75" i="27"/>
  <c r="FL75" i="27"/>
  <c r="A76" i="27"/>
  <c r="B76" i="27"/>
  <c r="C76" i="27"/>
  <c r="D76" i="27"/>
  <c r="E76" i="27"/>
  <c r="F76" i="27"/>
  <c r="G76" i="27"/>
  <c r="H76" i="27"/>
  <c r="I76" i="27"/>
  <c r="J76" i="27"/>
  <c r="K76" i="27"/>
  <c r="L76" i="27"/>
  <c r="M76" i="27"/>
  <c r="N76" i="27"/>
  <c r="O76" i="27"/>
  <c r="P76" i="27"/>
  <c r="Q76" i="27"/>
  <c r="R76" i="27"/>
  <c r="S76" i="27"/>
  <c r="T76" i="27"/>
  <c r="U76" i="27"/>
  <c r="W76" i="27"/>
  <c r="X76" i="27"/>
  <c r="Y76" i="27"/>
  <c r="Z76" i="27"/>
  <c r="AA76" i="27"/>
  <c r="AB76" i="27"/>
  <c r="AC76" i="27"/>
  <c r="AD76" i="27"/>
  <c r="EZ76" i="27"/>
  <c r="FA76" i="27"/>
  <c r="FC76" i="27"/>
  <c r="FE76" i="27"/>
  <c r="FF76" i="27"/>
  <c r="FH76" i="27"/>
  <c r="FJ76" i="27"/>
  <c r="A77" i="27"/>
  <c r="B77" i="27"/>
  <c r="C77" i="27"/>
  <c r="D77" i="27"/>
  <c r="E77" i="27"/>
  <c r="F77" i="27"/>
  <c r="G77" i="27"/>
  <c r="H77" i="27"/>
  <c r="I77" i="27"/>
  <c r="J77" i="27"/>
  <c r="K77" i="27"/>
  <c r="L77" i="27"/>
  <c r="M77" i="27"/>
  <c r="N77" i="27"/>
  <c r="O77" i="27"/>
  <c r="P77" i="27"/>
  <c r="Q77" i="27"/>
  <c r="R77" i="27"/>
  <c r="S77" i="27"/>
  <c r="T77" i="27"/>
  <c r="U77" i="27"/>
  <c r="W77" i="27"/>
  <c r="X77" i="27"/>
  <c r="Y77" i="27"/>
  <c r="Z77" i="27"/>
  <c r="AA77" i="27"/>
  <c r="AB77" i="27"/>
  <c r="AC77" i="27"/>
  <c r="AD77" i="27"/>
  <c r="EZ77" i="27"/>
  <c r="FA77" i="27"/>
  <c r="FC77" i="27"/>
  <c r="FE77" i="27"/>
  <c r="FF77" i="27"/>
  <c r="FH77" i="27"/>
  <c r="FJ77" i="27"/>
  <c r="A78" i="27"/>
  <c r="B78" i="27"/>
  <c r="C78" i="27"/>
  <c r="D78" i="27"/>
  <c r="E78" i="27"/>
  <c r="F78" i="27"/>
  <c r="G78" i="27"/>
  <c r="H78" i="27"/>
  <c r="I78" i="27"/>
  <c r="J78" i="27"/>
  <c r="K78" i="27"/>
  <c r="L78" i="27"/>
  <c r="M78" i="27"/>
  <c r="N78" i="27"/>
  <c r="O78" i="27"/>
  <c r="P78" i="27"/>
  <c r="Q78" i="27"/>
  <c r="R78" i="27"/>
  <c r="S78" i="27"/>
  <c r="T78" i="27"/>
  <c r="U78" i="27"/>
  <c r="W78" i="27"/>
  <c r="X78" i="27"/>
  <c r="Y78" i="27"/>
  <c r="Z78" i="27"/>
  <c r="AA78" i="27"/>
  <c r="AB78" i="27"/>
  <c r="AC78" i="27"/>
  <c r="AD78" i="27"/>
  <c r="EZ78" i="27"/>
  <c r="FA78" i="27"/>
  <c r="FC78" i="27"/>
  <c r="FE78" i="27"/>
  <c r="FF78" i="27"/>
  <c r="FH78" i="27"/>
  <c r="FJ78" i="27"/>
  <c r="FL78" i="27"/>
  <c r="A79" i="27"/>
  <c r="B79" i="27"/>
  <c r="C79" i="27"/>
  <c r="D79" i="27"/>
  <c r="E79" i="27"/>
  <c r="F79" i="27"/>
  <c r="G79" i="27"/>
  <c r="H79" i="27"/>
  <c r="I79" i="27"/>
  <c r="J79" i="27"/>
  <c r="K79" i="27"/>
  <c r="L79" i="27"/>
  <c r="M79" i="27"/>
  <c r="N79" i="27"/>
  <c r="O79" i="27"/>
  <c r="P79" i="27"/>
  <c r="Q79" i="27"/>
  <c r="R79" i="27"/>
  <c r="S79" i="27"/>
  <c r="T79" i="27"/>
  <c r="U79" i="27"/>
  <c r="W79" i="27"/>
  <c r="X79" i="27"/>
  <c r="Y79" i="27"/>
  <c r="Z79" i="27"/>
  <c r="AA79" i="27"/>
  <c r="AB79" i="27"/>
  <c r="AC79" i="27"/>
  <c r="AD79" i="27"/>
  <c r="EZ79" i="27"/>
  <c r="FA79" i="27"/>
  <c r="FC79" i="27"/>
  <c r="FE79" i="27"/>
  <c r="FF79" i="27"/>
  <c r="FH79" i="27"/>
  <c r="FJ79" i="27"/>
  <c r="FL79" i="27"/>
  <c r="A80" i="27"/>
  <c r="B80" i="27"/>
  <c r="C80" i="27"/>
  <c r="D80" i="27"/>
  <c r="E80" i="27"/>
  <c r="F80" i="27"/>
  <c r="G80" i="27"/>
  <c r="H80" i="27"/>
  <c r="I80" i="27"/>
  <c r="J80" i="27"/>
  <c r="K80" i="27"/>
  <c r="L80" i="27"/>
  <c r="M80" i="27"/>
  <c r="N80" i="27"/>
  <c r="O80" i="27"/>
  <c r="P80" i="27"/>
  <c r="Q80" i="27"/>
  <c r="R80" i="27"/>
  <c r="S80" i="27"/>
  <c r="T80" i="27"/>
  <c r="U80" i="27"/>
  <c r="W80" i="27"/>
  <c r="X80" i="27"/>
  <c r="Y80" i="27"/>
  <c r="Z80" i="27"/>
  <c r="AA80" i="27"/>
  <c r="AB80" i="27"/>
  <c r="AC80" i="27"/>
  <c r="AD80" i="27"/>
  <c r="EZ80" i="27"/>
  <c r="FA80" i="27"/>
  <c r="FC80" i="27"/>
  <c r="FE80" i="27"/>
  <c r="FF80" i="27"/>
  <c r="FH80" i="27"/>
  <c r="FJ80" i="27"/>
  <c r="A81" i="27"/>
  <c r="B81" i="27"/>
  <c r="C81" i="27"/>
  <c r="D81" i="27"/>
  <c r="E81" i="27"/>
  <c r="F81" i="27"/>
  <c r="G81" i="27"/>
  <c r="H81" i="27"/>
  <c r="I81" i="27"/>
  <c r="J81" i="27"/>
  <c r="K81" i="27"/>
  <c r="L81" i="27"/>
  <c r="M81" i="27"/>
  <c r="N81" i="27"/>
  <c r="O81" i="27"/>
  <c r="P81" i="27"/>
  <c r="Q81" i="27"/>
  <c r="R81" i="27"/>
  <c r="S81" i="27"/>
  <c r="T81" i="27"/>
  <c r="U81" i="27"/>
  <c r="W81" i="27"/>
  <c r="X81" i="27"/>
  <c r="Y81" i="27"/>
  <c r="Z81" i="27"/>
  <c r="AA81" i="27"/>
  <c r="AB81" i="27"/>
  <c r="AC81" i="27"/>
  <c r="AD81" i="27"/>
  <c r="EZ81" i="27"/>
  <c r="FA81" i="27"/>
  <c r="FC81" i="27"/>
  <c r="FE81" i="27"/>
  <c r="FF81" i="27"/>
  <c r="FH81" i="27"/>
  <c r="FJ81" i="27"/>
  <c r="A82" i="27"/>
  <c r="B82" i="27"/>
  <c r="C82" i="27"/>
  <c r="D82" i="27"/>
  <c r="E82" i="27"/>
  <c r="F82" i="27"/>
  <c r="G82" i="27"/>
  <c r="H82" i="27"/>
  <c r="I82" i="27"/>
  <c r="J82" i="27"/>
  <c r="K82" i="27"/>
  <c r="L82" i="27"/>
  <c r="M82" i="27"/>
  <c r="N82" i="27"/>
  <c r="O82" i="27"/>
  <c r="P82" i="27"/>
  <c r="Q82" i="27"/>
  <c r="R82" i="27"/>
  <c r="S82" i="27"/>
  <c r="T82" i="27"/>
  <c r="U82" i="27"/>
  <c r="W82" i="27"/>
  <c r="X82" i="27"/>
  <c r="Y82" i="27"/>
  <c r="Z82" i="27"/>
  <c r="AA82" i="27"/>
  <c r="AB82" i="27"/>
  <c r="AC82" i="27"/>
  <c r="AD82" i="27"/>
  <c r="EZ82" i="27"/>
  <c r="FA82" i="27"/>
  <c r="FC82" i="27"/>
  <c r="FE82" i="27"/>
  <c r="FF82" i="27"/>
  <c r="FH82" i="27"/>
  <c r="FJ82" i="27"/>
  <c r="FL82" i="27"/>
  <c r="A83" i="27"/>
  <c r="B83" i="27"/>
  <c r="C83" i="27"/>
  <c r="D83" i="27"/>
  <c r="E83" i="27"/>
  <c r="F83" i="27"/>
  <c r="G83" i="27"/>
  <c r="H83" i="27"/>
  <c r="I83" i="27"/>
  <c r="J83" i="27"/>
  <c r="K83" i="27"/>
  <c r="L83" i="27"/>
  <c r="M83" i="27"/>
  <c r="N83" i="27"/>
  <c r="O83" i="27"/>
  <c r="P83" i="27"/>
  <c r="Q83" i="27"/>
  <c r="R83" i="27"/>
  <c r="S83" i="27"/>
  <c r="T83" i="27"/>
  <c r="U83" i="27"/>
  <c r="W83" i="27"/>
  <c r="X83" i="27"/>
  <c r="Y83" i="27"/>
  <c r="Z83" i="27"/>
  <c r="AA83" i="27"/>
  <c r="AB83" i="27"/>
  <c r="AC83" i="27"/>
  <c r="AD83" i="27"/>
  <c r="EZ83" i="27"/>
  <c r="FA83" i="27"/>
  <c r="FC83" i="27"/>
  <c r="FE83" i="27"/>
  <c r="FF83" i="27"/>
  <c r="FH83" i="27"/>
  <c r="FJ83" i="27"/>
  <c r="A84" i="27"/>
  <c r="B84" i="27"/>
  <c r="C84" i="27"/>
  <c r="D84" i="27"/>
  <c r="E84" i="27"/>
  <c r="F84" i="27"/>
  <c r="G84" i="27"/>
  <c r="H84" i="27"/>
  <c r="I84" i="27"/>
  <c r="J84" i="27"/>
  <c r="K84" i="27"/>
  <c r="L84" i="27"/>
  <c r="M84" i="27"/>
  <c r="N84" i="27"/>
  <c r="O84" i="27"/>
  <c r="P84" i="27"/>
  <c r="Q84" i="27"/>
  <c r="R84" i="27"/>
  <c r="S84" i="27"/>
  <c r="T84" i="27"/>
  <c r="U84" i="27"/>
  <c r="W84" i="27"/>
  <c r="X84" i="27"/>
  <c r="Y84" i="27"/>
  <c r="Z84" i="27"/>
  <c r="AA84" i="27"/>
  <c r="AB84" i="27"/>
  <c r="AC84" i="27"/>
  <c r="AD84" i="27"/>
  <c r="EZ84" i="27"/>
  <c r="FA84" i="27"/>
  <c r="FC84" i="27"/>
  <c r="FE84" i="27"/>
  <c r="FF84" i="27"/>
  <c r="FH84" i="27"/>
  <c r="FJ84" i="27"/>
  <c r="FL84" i="27"/>
  <c r="A85" i="27"/>
  <c r="B85" i="27"/>
  <c r="C85" i="27"/>
  <c r="D85" i="27"/>
  <c r="E85" i="27"/>
  <c r="F85" i="27"/>
  <c r="G85" i="27"/>
  <c r="H85" i="27"/>
  <c r="I85" i="27"/>
  <c r="J85" i="27"/>
  <c r="K85" i="27"/>
  <c r="L85" i="27"/>
  <c r="M85" i="27"/>
  <c r="N85" i="27"/>
  <c r="O85" i="27"/>
  <c r="P85" i="27"/>
  <c r="Q85" i="27"/>
  <c r="R85" i="27"/>
  <c r="S85" i="27"/>
  <c r="T85" i="27"/>
  <c r="U85" i="27"/>
  <c r="W85" i="27"/>
  <c r="X85" i="27"/>
  <c r="Y85" i="27"/>
  <c r="Z85" i="27"/>
  <c r="AA85" i="27"/>
  <c r="AB85" i="27"/>
  <c r="AC85" i="27"/>
  <c r="AD85" i="27"/>
  <c r="EZ85" i="27"/>
  <c r="FA85" i="27"/>
  <c r="FC85" i="27"/>
  <c r="FE85" i="27"/>
  <c r="FF85" i="27"/>
  <c r="FH85" i="27"/>
  <c r="FJ85" i="27"/>
  <c r="A86" i="27"/>
  <c r="B86" i="27"/>
  <c r="C86" i="27"/>
  <c r="D86" i="27"/>
  <c r="E86" i="27"/>
  <c r="F86" i="27"/>
  <c r="G86" i="27"/>
  <c r="H86" i="27"/>
  <c r="I86" i="27"/>
  <c r="J86" i="27"/>
  <c r="K86" i="27"/>
  <c r="L86" i="27"/>
  <c r="M86" i="27"/>
  <c r="N86" i="27"/>
  <c r="O86" i="27"/>
  <c r="P86" i="27"/>
  <c r="Q86" i="27"/>
  <c r="R86" i="27"/>
  <c r="S86" i="27"/>
  <c r="T86" i="27"/>
  <c r="U86" i="27"/>
  <c r="W86" i="27"/>
  <c r="X86" i="27"/>
  <c r="Y86" i="27"/>
  <c r="Z86" i="27"/>
  <c r="AA86" i="27"/>
  <c r="AB86" i="27"/>
  <c r="AC86" i="27"/>
  <c r="AD86" i="27"/>
  <c r="EZ86" i="27"/>
  <c r="FA86" i="27"/>
  <c r="FC86" i="27"/>
  <c r="FE86" i="27"/>
  <c r="FF86" i="27"/>
  <c r="FH86" i="27"/>
  <c r="FJ86" i="27"/>
  <c r="FL86" i="27"/>
  <c r="A87" i="27"/>
  <c r="B87" i="27"/>
  <c r="C87" i="27"/>
  <c r="D87" i="27"/>
  <c r="E87" i="27"/>
  <c r="F87" i="27"/>
  <c r="G87" i="27"/>
  <c r="H87" i="27"/>
  <c r="I87" i="27"/>
  <c r="J87" i="27"/>
  <c r="K87" i="27"/>
  <c r="L87" i="27"/>
  <c r="M87" i="27"/>
  <c r="N87" i="27"/>
  <c r="O87" i="27"/>
  <c r="P87" i="27"/>
  <c r="Q87" i="27"/>
  <c r="R87" i="27"/>
  <c r="S87" i="27"/>
  <c r="T87" i="27"/>
  <c r="U87" i="27"/>
  <c r="W87" i="27"/>
  <c r="X87" i="27"/>
  <c r="Y87" i="27"/>
  <c r="Z87" i="27"/>
  <c r="AA87" i="27"/>
  <c r="AB87" i="27"/>
  <c r="AC87" i="27"/>
  <c r="AD87" i="27"/>
  <c r="EZ87" i="27"/>
  <c r="FA87" i="27"/>
  <c r="FC87" i="27"/>
  <c r="FE87" i="27"/>
  <c r="FF87" i="27"/>
  <c r="FH87" i="27"/>
  <c r="FJ87" i="27"/>
  <c r="FL87" i="27"/>
  <c r="A88" i="27"/>
  <c r="B88" i="27"/>
  <c r="C88" i="27"/>
  <c r="D88" i="27"/>
  <c r="E88" i="27"/>
  <c r="F88" i="27"/>
  <c r="G88" i="27"/>
  <c r="H88" i="27"/>
  <c r="I88" i="27"/>
  <c r="J88" i="27"/>
  <c r="K88" i="27"/>
  <c r="L88" i="27"/>
  <c r="M88" i="27"/>
  <c r="N88" i="27"/>
  <c r="O88" i="27"/>
  <c r="P88" i="27"/>
  <c r="Q88" i="27"/>
  <c r="R88" i="27"/>
  <c r="S88" i="27"/>
  <c r="T88" i="27"/>
  <c r="U88" i="27"/>
  <c r="W88" i="27"/>
  <c r="X88" i="27"/>
  <c r="Y88" i="27"/>
  <c r="Z88" i="27"/>
  <c r="AA88" i="27"/>
  <c r="AB88" i="27"/>
  <c r="AC88" i="27"/>
  <c r="AD88" i="27"/>
  <c r="EZ88" i="27"/>
  <c r="FA88" i="27"/>
  <c r="FC88" i="27"/>
  <c r="FE88" i="27"/>
  <c r="FF88" i="27"/>
  <c r="FH88" i="27"/>
  <c r="FJ88" i="27"/>
  <c r="A89" i="27"/>
  <c r="B89" i="27"/>
  <c r="C89" i="27"/>
  <c r="D89" i="27"/>
  <c r="E89" i="27"/>
  <c r="F89" i="27"/>
  <c r="G89" i="27"/>
  <c r="H89" i="27"/>
  <c r="I89" i="27"/>
  <c r="J89" i="27"/>
  <c r="K89" i="27"/>
  <c r="L89" i="27"/>
  <c r="M89" i="27"/>
  <c r="N89" i="27"/>
  <c r="O89" i="27"/>
  <c r="P89" i="27"/>
  <c r="Q89" i="27"/>
  <c r="R89" i="27"/>
  <c r="S89" i="27"/>
  <c r="T89" i="27"/>
  <c r="U89" i="27"/>
  <c r="W89" i="27"/>
  <c r="X89" i="27"/>
  <c r="Y89" i="27"/>
  <c r="Z89" i="27"/>
  <c r="AA89" i="27"/>
  <c r="AB89" i="27"/>
  <c r="AC89" i="27"/>
  <c r="AD89" i="27"/>
  <c r="EZ89" i="27"/>
  <c r="FA89" i="27"/>
  <c r="FC89" i="27"/>
  <c r="FE89" i="27"/>
  <c r="FF89" i="27"/>
  <c r="FH89" i="27"/>
  <c r="FJ89" i="27"/>
  <c r="A2" i="23"/>
  <c r="AF6" i="23"/>
  <c r="AF9" i="23"/>
  <c r="AG9" i="23"/>
  <c r="AH9" i="23"/>
  <c r="AI9" i="23"/>
  <c r="AJ9" i="23"/>
  <c r="AK9" i="23"/>
  <c r="AL9" i="23"/>
  <c r="AM9" i="23"/>
  <c r="AN9" i="23"/>
  <c r="AO9" i="23"/>
  <c r="AP9" i="23"/>
  <c r="AQ9" i="23"/>
  <c r="AR9" i="23"/>
  <c r="AS9" i="23"/>
  <c r="AT9" i="23"/>
  <c r="AU9" i="23"/>
  <c r="AV9" i="23"/>
  <c r="AW9" i="23"/>
  <c r="AX9" i="23"/>
  <c r="AY9" i="23"/>
  <c r="AZ9" i="23"/>
  <c r="BA9" i="23"/>
  <c r="BB9" i="23"/>
  <c r="BC9" i="23"/>
  <c r="BD9" i="23"/>
  <c r="BE9" i="23"/>
  <c r="BF9" i="23"/>
  <c r="BG9" i="23"/>
  <c r="BH9" i="23"/>
  <c r="BI9" i="23"/>
  <c r="BJ9" i="23"/>
  <c r="BK9" i="23"/>
  <c r="BL9" i="23"/>
  <c r="BM9" i="23"/>
  <c r="BN9" i="23"/>
  <c r="BO9" i="23"/>
  <c r="BP9" i="23"/>
  <c r="BQ9" i="23"/>
  <c r="BR9" i="23"/>
  <c r="BS9" i="23"/>
  <c r="BT9" i="23"/>
  <c r="BU9" i="23"/>
  <c r="BV9" i="23"/>
  <c r="BW9" i="23"/>
  <c r="BX9" i="23"/>
  <c r="BY9" i="23"/>
  <c r="BZ9" i="23"/>
  <c r="CA9" i="23"/>
  <c r="CB9" i="23"/>
  <c r="CC9" i="23"/>
  <c r="CD9" i="23"/>
  <c r="CE9" i="23"/>
  <c r="CF9" i="23"/>
  <c r="CG9" i="23"/>
  <c r="CH9" i="23"/>
  <c r="CI9" i="23"/>
  <c r="CJ9" i="23"/>
  <c r="CK9" i="23"/>
  <c r="CL9" i="23"/>
  <c r="CM9" i="23"/>
  <c r="CN9" i="23"/>
  <c r="CO9" i="23"/>
  <c r="CP9" i="23"/>
  <c r="CQ9" i="23"/>
  <c r="CR9" i="23"/>
  <c r="CS9" i="23"/>
  <c r="CT9" i="23"/>
  <c r="CU9" i="23"/>
  <c r="CV9" i="23"/>
  <c r="CW9" i="23"/>
  <c r="CX9" i="23"/>
  <c r="CY9" i="23"/>
  <c r="CZ9" i="23"/>
  <c r="DA9" i="23"/>
  <c r="DB9" i="23"/>
  <c r="DC9" i="23"/>
  <c r="DD9" i="23"/>
  <c r="DE9" i="23"/>
  <c r="DF9" i="23"/>
  <c r="DG9" i="23"/>
  <c r="DH9" i="23"/>
  <c r="DI9" i="23"/>
  <c r="DJ9" i="23"/>
  <c r="DK9" i="23"/>
  <c r="DL9" i="23"/>
  <c r="DM9" i="23"/>
  <c r="DN9" i="23"/>
  <c r="DO9" i="23"/>
  <c r="DP9" i="23"/>
  <c r="DQ9" i="23"/>
  <c r="DR9" i="23"/>
  <c r="DS9" i="23"/>
  <c r="DT9" i="23"/>
  <c r="DU9" i="23"/>
  <c r="DV9" i="23"/>
  <c r="DW9" i="23"/>
  <c r="DX9" i="23"/>
  <c r="DY9" i="23"/>
  <c r="DZ9" i="23"/>
  <c r="EA9" i="23"/>
  <c r="EB9" i="23"/>
  <c r="EC9" i="23"/>
  <c r="ED9" i="23"/>
  <c r="EE9" i="23"/>
  <c r="EF9" i="23"/>
  <c r="EG9" i="23"/>
  <c r="EH9" i="23"/>
  <c r="EI9" i="23"/>
  <c r="EJ9" i="23"/>
  <c r="EK9" i="23"/>
  <c r="EL9" i="23"/>
  <c r="EM9" i="23"/>
  <c r="EN9" i="23"/>
  <c r="EO9" i="23"/>
  <c r="EP9" i="23"/>
  <c r="EQ9" i="23"/>
  <c r="ER9" i="23"/>
  <c r="ES9" i="23"/>
  <c r="ET9" i="23"/>
  <c r="EU9" i="23"/>
  <c r="EV9" i="23"/>
  <c r="EW9" i="23"/>
  <c r="EX9" i="23"/>
  <c r="A15" i="23"/>
  <c r="A16" i="23"/>
  <c r="A17" i="23"/>
  <c r="A23" i="23"/>
  <c r="A32" i="23" s="1"/>
  <c r="H181" i="5"/>
  <c r="B23" i="23" s="1"/>
  <c r="B32" i="23" s="1"/>
  <c r="A29" i="23"/>
  <c r="A30" i="23"/>
  <c r="A31" i="23"/>
  <c r="D32" i="23"/>
  <c r="E32" i="23"/>
  <c r="F32" i="23"/>
  <c r="G32" i="23"/>
  <c r="H32" i="23"/>
  <c r="I32" i="23"/>
  <c r="J32" i="23"/>
  <c r="K32" i="23"/>
  <c r="L32" i="23"/>
  <c r="M32" i="23"/>
  <c r="N32" i="23"/>
  <c r="O32" i="23"/>
  <c r="P32" i="23"/>
  <c r="Q32" i="23"/>
  <c r="R32" i="23"/>
  <c r="S32" i="23"/>
  <c r="T32" i="23"/>
  <c r="U32" i="23"/>
  <c r="V32" i="23"/>
  <c r="W32" i="23"/>
  <c r="X32" i="23"/>
  <c r="Y32" i="23"/>
  <c r="Z32" i="23"/>
  <c r="AA32" i="23"/>
  <c r="AB32" i="23"/>
  <c r="A39" i="23"/>
  <c r="B39" i="23"/>
  <c r="C39" i="23"/>
  <c r="AD39" i="23"/>
  <c r="A40" i="23"/>
  <c r="B40" i="23"/>
  <c r="C40" i="23"/>
  <c r="AD40" i="23"/>
  <c r="A41" i="23"/>
  <c r="B41" i="23"/>
  <c r="C41" i="23"/>
  <c r="A49" i="23"/>
  <c r="B49" i="23"/>
  <c r="C49" i="23"/>
  <c r="AD49" i="23"/>
  <c r="A50" i="23"/>
  <c r="B50" i="23"/>
  <c r="C50" i="23"/>
  <c r="AD50" i="23"/>
  <c r="A51" i="23"/>
  <c r="B51" i="23"/>
  <c r="C51" i="23"/>
  <c r="A57" i="23"/>
  <c r="A2" i="11"/>
  <c r="AF9" i="11"/>
  <c r="AG9" i="11"/>
  <c r="AH9" i="11"/>
  <c r="AI9" i="11"/>
  <c r="AJ9" i="11"/>
  <c r="AK9" i="11"/>
  <c r="AL9" i="11"/>
  <c r="AM9" i="11"/>
  <c r="AN9" i="11"/>
  <c r="AO9" i="11"/>
  <c r="AP9" i="11"/>
  <c r="AQ9" i="11"/>
  <c r="AR9" i="11"/>
  <c r="AS9" i="11"/>
  <c r="AT9" i="11"/>
  <c r="AU9" i="11"/>
  <c r="AV9" i="11"/>
  <c r="AW9" i="11"/>
  <c r="AX9" i="11"/>
  <c r="AY9" i="11"/>
  <c r="AZ9" i="11"/>
  <c r="BA9" i="11"/>
  <c r="BB9" i="11"/>
  <c r="BC9" i="11"/>
  <c r="BD9" i="11"/>
  <c r="BE9" i="11"/>
  <c r="BF9" i="11"/>
  <c r="BG9" i="11"/>
  <c r="BH9" i="11"/>
  <c r="BI9" i="11"/>
  <c r="BJ9" i="11"/>
  <c r="BK9" i="11"/>
  <c r="BL9" i="11"/>
  <c r="BM9" i="11"/>
  <c r="BN9" i="11"/>
  <c r="BO9" i="11"/>
  <c r="BP9" i="11"/>
  <c r="BQ9" i="11"/>
  <c r="BR9" i="11"/>
  <c r="BS9" i="11"/>
  <c r="BT9" i="11"/>
  <c r="BU9" i="11"/>
  <c r="BV9" i="11"/>
  <c r="BW9" i="11"/>
  <c r="BX9" i="11"/>
  <c r="BY9" i="11"/>
  <c r="BZ9" i="11"/>
  <c r="CA9" i="11"/>
  <c r="CB9" i="11"/>
  <c r="CC9" i="11"/>
  <c r="CD9" i="11"/>
  <c r="CE9" i="11"/>
  <c r="CF9" i="11"/>
  <c r="CG9" i="11"/>
  <c r="CH9" i="11"/>
  <c r="CI9" i="11"/>
  <c r="CJ9" i="11"/>
  <c r="CK9" i="11"/>
  <c r="CL9" i="11"/>
  <c r="CM9" i="11"/>
  <c r="CN9" i="11"/>
  <c r="CO9" i="11"/>
  <c r="CP9" i="11"/>
  <c r="CQ9" i="11"/>
  <c r="CR9" i="11"/>
  <c r="CS9" i="11"/>
  <c r="CT9" i="11"/>
  <c r="CU9" i="11"/>
  <c r="CV9" i="11"/>
  <c r="CW9" i="11"/>
  <c r="CX9" i="11"/>
  <c r="CY9" i="11"/>
  <c r="CZ9" i="11"/>
  <c r="DA9" i="11"/>
  <c r="DB9" i="11"/>
  <c r="DC9" i="11"/>
  <c r="DD9" i="11"/>
  <c r="DE9" i="11"/>
  <c r="DF9" i="11"/>
  <c r="DG9" i="11"/>
  <c r="DH9" i="11"/>
  <c r="DI9" i="11"/>
  <c r="DJ9" i="11"/>
  <c r="DK9" i="11"/>
  <c r="DL9" i="11"/>
  <c r="DM9" i="11"/>
  <c r="DN9" i="11"/>
  <c r="DO9" i="11"/>
  <c r="DP9" i="11"/>
  <c r="DQ9" i="11"/>
  <c r="DR9" i="11"/>
  <c r="DS9" i="11"/>
  <c r="DT9" i="11"/>
  <c r="DU9" i="11"/>
  <c r="DV9" i="11"/>
  <c r="DW9" i="11"/>
  <c r="DX9" i="11"/>
  <c r="DY9" i="11"/>
  <c r="DZ9" i="11"/>
  <c r="EA9" i="11"/>
  <c r="EB9" i="11"/>
  <c r="EC9" i="11"/>
  <c r="ED9" i="11"/>
  <c r="EE9" i="11"/>
  <c r="EF9" i="11"/>
  <c r="EG9" i="11"/>
  <c r="EH9" i="11"/>
  <c r="EI9" i="11"/>
  <c r="EJ9" i="11"/>
  <c r="EK9" i="11"/>
  <c r="EL9" i="11"/>
  <c r="EM9" i="11"/>
  <c r="EN9" i="11"/>
  <c r="EO9" i="11"/>
  <c r="EP9" i="11"/>
  <c r="EQ9" i="11"/>
  <c r="ER9" i="11"/>
  <c r="ES9" i="11"/>
  <c r="ET9" i="11"/>
  <c r="EU9" i="11"/>
  <c r="EV9" i="11"/>
  <c r="EW9" i="11"/>
  <c r="EX9" i="11"/>
  <c r="A13" i="11"/>
  <c r="B13" i="11"/>
  <c r="C13" i="11"/>
  <c r="D13" i="11"/>
  <c r="E13" i="11"/>
  <c r="F13" i="11"/>
  <c r="G13" i="11"/>
  <c r="H13" i="11"/>
  <c r="I13" i="11"/>
  <c r="J13" i="11"/>
  <c r="K13" i="11"/>
  <c r="L13" i="11"/>
  <c r="M13" i="11"/>
  <c r="N13" i="11"/>
  <c r="O13" i="11"/>
  <c r="P13" i="11"/>
  <c r="Q13" i="11"/>
  <c r="R13" i="11"/>
  <c r="S13" i="11"/>
  <c r="T13" i="11"/>
  <c r="U13" i="11"/>
  <c r="V13" i="11"/>
  <c r="W13" i="11"/>
  <c r="X13" i="11"/>
  <c r="Y13" i="11"/>
  <c r="Z13" i="11"/>
  <c r="AA13" i="11"/>
  <c r="AB13" i="11"/>
  <c r="AC13" i="11"/>
  <c r="AD13" i="11"/>
  <c r="AF13" i="11"/>
  <c r="AH13" i="11" s="1"/>
  <c r="AJ13" i="11"/>
  <c r="AN13" i="11"/>
  <c r="AR13" i="11"/>
  <c r="AV13" i="11"/>
  <c r="AZ13" i="11"/>
  <c r="BD13" i="11"/>
  <c r="BH13" i="11"/>
  <c r="BL13" i="11"/>
  <c r="BP13" i="11"/>
  <c r="BT13" i="11"/>
  <c r="BV13" i="11"/>
  <c r="BX13" i="11"/>
  <c r="BY13" i="11"/>
  <c r="BZ13" i="11"/>
  <c r="CB13" i="11"/>
  <c r="CC13" i="11"/>
  <c r="CD13" i="11"/>
  <c r="CF13" i="11"/>
  <c r="CG13" i="11"/>
  <c r="CH13" i="11"/>
  <c r="CI13" i="11"/>
  <c r="CJ13" i="11"/>
  <c r="CK13" i="11"/>
  <c r="CL13" i="11"/>
  <c r="CM13" i="11"/>
  <c r="CN13" i="11"/>
  <c r="CO13" i="11"/>
  <c r="CP13" i="11"/>
  <c r="CQ13" i="11"/>
  <c r="CR13" i="11"/>
  <c r="CS13" i="11"/>
  <c r="CT13" i="11"/>
  <c r="CU13" i="11"/>
  <c r="CV13" i="11"/>
  <c r="CW13" i="11"/>
  <c r="CX13" i="11"/>
  <c r="CY13" i="11"/>
  <c r="CZ13" i="11"/>
  <c r="DA13" i="11"/>
  <c r="DB13" i="11"/>
  <c r="DC13" i="11"/>
  <c r="DD13" i="11"/>
  <c r="DE13" i="11"/>
  <c r="DF13" i="11"/>
  <c r="DG13" i="11"/>
  <c r="DH13" i="11"/>
  <c r="DI13" i="11"/>
  <c r="DJ13" i="11"/>
  <c r="DK13" i="11"/>
  <c r="DL13" i="11"/>
  <c r="DM13" i="11"/>
  <c r="DN13" i="11"/>
  <c r="DO13" i="11"/>
  <c r="DP13" i="11"/>
  <c r="DQ13" i="11"/>
  <c r="DR13" i="11"/>
  <c r="DS13" i="11"/>
  <c r="DT13" i="11"/>
  <c r="DU13" i="11"/>
  <c r="DV13" i="11"/>
  <c r="DW13" i="11"/>
  <c r="DX13" i="11"/>
  <c r="DY13" i="11"/>
  <c r="DZ13" i="11"/>
  <c r="EA13" i="11"/>
  <c r="EB13" i="11"/>
  <c r="EC13" i="11"/>
  <c r="ED13" i="11"/>
  <c r="EE13" i="11"/>
  <c r="EF13" i="11"/>
  <c r="EG13" i="11"/>
  <c r="EH13" i="11"/>
  <c r="EI13" i="11"/>
  <c r="EJ13" i="11"/>
  <c r="EK13" i="11"/>
  <c r="EL13" i="11"/>
  <c r="EM13" i="11"/>
  <c r="EN13" i="11"/>
  <c r="EO13" i="11"/>
  <c r="EP13" i="11"/>
  <c r="EQ13" i="11"/>
  <c r="ER13" i="11"/>
  <c r="ES13" i="11"/>
  <c r="ET13" i="11"/>
  <c r="EU13" i="11"/>
  <c r="EV13" i="11"/>
  <c r="EW13" i="11"/>
  <c r="EX13" i="11"/>
  <c r="EZ13" i="11"/>
  <c r="FA13" i="11"/>
  <c r="FB13" i="11"/>
  <c r="FC13" i="11"/>
  <c r="FD13" i="11"/>
  <c r="FE13" i="11"/>
  <c r="FF13" i="11"/>
  <c r="FG13" i="11"/>
  <c r="FH13" i="11"/>
  <c r="FI13" i="11"/>
  <c r="FJ13" i="11"/>
  <c r="FL13" i="11"/>
  <c r="A15" i="11"/>
  <c r="B15" i="11"/>
  <c r="D15" i="11"/>
  <c r="E15" i="11"/>
  <c r="F15" i="11"/>
  <c r="G15" i="11"/>
  <c r="H15" i="11"/>
  <c r="I15" i="11"/>
  <c r="J15" i="11"/>
  <c r="M15" i="11"/>
  <c r="N15" i="11"/>
  <c r="O15" i="11"/>
  <c r="R15" i="11"/>
  <c r="S15" i="11"/>
  <c r="T15" i="11"/>
  <c r="U15" i="11"/>
  <c r="W15" i="11"/>
  <c r="X15" i="11"/>
  <c r="Y15" i="11"/>
  <c r="Z15" i="11"/>
  <c r="AA15" i="11"/>
  <c r="AB15" i="11"/>
  <c r="AC15" i="11"/>
  <c r="AD15" i="11"/>
  <c r="FA15" i="11"/>
  <c r="FC15" i="11"/>
  <c r="FI15" i="11"/>
  <c r="FJ15" i="11"/>
  <c r="A16" i="11"/>
  <c r="B16" i="11"/>
  <c r="D16" i="11"/>
  <c r="E16" i="11"/>
  <c r="F16" i="11"/>
  <c r="G16" i="11"/>
  <c r="H16" i="11"/>
  <c r="I16" i="11"/>
  <c r="J16" i="11"/>
  <c r="M16" i="11"/>
  <c r="N16" i="11"/>
  <c r="O16" i="11"/>
  <c r="R16" i="11"/>
  <c r="S16" i="11"/>
  <c r="T16" i="11"/>
  <c r="U16" i="11"/>
  <c r="W16" i="11"/>
  <c r="X16" i="11"/>
  <c r="Y16" i="11"/>
  <c r="Z16" i="11"/>
  <c r="AA16" i="11"/>
  <c r="AB16" i="11"/>
  <c r="AC16" i="11"/>
  <c r="AD16" i="11"/>
  <c r="FA16" i="11"/>
  <c r="FC16" i="11"/>
  <c r="FI16" i="11"/>
  <c r="FJ16" i="11"/>
  <c r="A17" i="11"/>
  <c r="B17" i="11"/>
  <c r="D17" i="11"/>
  <c r="E17" i="11"/>
  <c r="F17" i="11"/>
  <c r="G17" i="11"/>
  <c r="H17" i="11"/>
  <c r="I17" i="11"/>
  <c r="J17" i="11"/>
  <c r="M17" i="11"/>
  <c r="N17" i="11"/>
  <c r="O17" i="11"/>
  <c r="R17" i="11"/>
  <c r="S17" i="11"/>
  <c r="T17" i="11"/>
  <c r="U17" i="11"/>
  <c r="W17" i="11"/>
  <c r="X17" i="11"/>
  <c r="Y17" i="11"/>
  <c r="Z17" i="11"/>
  <c r="AA17" i="11"/>
  <c r="AB17" i="11"/>
  <c r="AC17" i="11"/>
  <c r="AD17" i="11"/>
  <c r="FA17" i="11"/>
  <c r="FC17" i="11"/>
  <c r="FI17" i="11"/>
  <c r="FJ17" i="11"/>
  <c r="A18" i="11"/>
  <c r="B18" i="11"/>
  <c r="D18" i="11"/>
  <c r="E18" i="11"/>
  <c r="F18" i="11"/>
  <c r="G18" i="11"/>
  <c r="H18" i="11"/>
  <c r="I18" i="11"/>
  <c r="J18" i="11"/>
  <c r="M18" i="11"/>
  <c r="N18" i="11"/>
  <c r="O18" i="11"/>
  <c r="R18" i="11"/>
  <c r="S18" i="11"/>
  <c r="T18" i="11"/>
  <c r="U18" i="11"/>
  <c r="W18" i="11"/>
  <c r="X18" i="11"/>
  <c r="Y18" i="11"/>
  <c r="Z18" i="11"/>
  <c r="AA18" i="11"/>
  <c r="AB18" i="11"/>
  <c r="AC18" i="11"/>
  <c r="AD18" i="11"/>
  <c r="FA18" i="11"/>
  <c r="FC18" i="11"/>
  <c r="FI18" i="11"/>
  <c r="FJ18" i="11"/>
  <c r="A19" i="11"/>
  <c r="B19" i="11"/>
  <c r="D19" i="11"/>
  <c r="E19" i="11"/>
  <c r="F19" i="11"/>
  <c r="G19" i="11"/>
  <c r="H19" i="11"/>
  <c r="I19" i="11"/>
  <c r="J19" i="11"/>
  <c r="M19" i="11"/>
  <c r="N19" i="11"/>
  <c r="O19" i="11"/>
  <c r="R19" i="11"/>
  <c r="S19" i="11"/>
  <c r="T19" i="11"/>
  <c r="U19" i="11"/>
  <c r="W19" i="11"/>
  <c r="X19" i="11"/>
  <c r="Y19" i="11"/>
  <c r="Z19" i="11"/>
  <c r="AA19" i="11"/>
  <c r="AB19" i="11"/>
  <c r="AC19" i="11"/>
  <c r="AD19" i="11"/>
  <c r="FA19" i="11"/>
  <c r="FC19" i="11"/>
  <c r="FI19" i="11"/>
  <c r="FJ19" i="11"/>
  <c r="A20" i="11"/>
  <c r="B20" i="11"/>
  <c r="D20" i="11"/>
  <c r="E20" i="11"/>
  <c r="F20" i="11"/>
  <c r="G20" i="11"/>
  <c r="H20" i="11"/>
  <c r="I20" i="11"/>
  <c r="J20" i="11"/>
  <c r="M20" i="11"/>
  <c r="N20" i="11"/>
  <c r="O20" i="11"/>
  <c r="R20" i="11"/>
  <c r="S20" i="11"/>
  <c r="T20" i="11"/>
  <c r="U20" i="11"/>
  <c r="W20" i="11"/>
  <c r="X20" i="11"/>
  <c r="Y20" i="11"/>
  <c r="Z20" i="11"/>
  <c r="AA20" i="11"/>
  <c r="AB20" i="11"/>
  <c r="AC20" i="11"/>
  <c r="AD20" i="11"/>
  <c r="FA20" i="11"/>
  <c r="FC20" i="11"/>
  <c r="FI20" i="11"/>
  <c r="FJ20" i="11"/>
  <c r="A21" i="11"/>
  <c r="B21" i="11"/>
  <c r="D21" i="11"/>
  <c r="E21" i="11"/>
  <c r="F21" i="11"/>
  <c r="G21" i="11"/>
  <c r="H21" i="11"/>
  <c r="I21" i="11"/>
  <c r="J21" i="11"/>
  <c r="M21" i="11"/>
  <c r="N21" i="11"/>
  <c r="O21" i="11"/>
  <c r="R21" i="11"/>
  <c r="S21" i="11"/>
  <c r="T21" i="11"/>
  <c r="U21" i="11"/>
  <c r="W21" i="11"/>
  <c r="X21" i="11"/>
  <c r="Y21" i="11"/>
  <c r="Z21" i="11"/>
  <c r="AA21" i="11"/>
  <c r="AB21" i="11"/>
  <c r="AC21" i="11"/>
  <c r="AD21" i="11"/>
  <c r="FA21" i="11"/>
  <c r="FC21" i="11"/>
  <c r="FI21" i="11"/>
  <c r="FJ21" i="11"/>
  <c r="A22" i="11"/>
  <c r="B22" i="11"/>
  <c r="D22" i="11"/>
  <c r="E22" i="11"/>
  <c r="F22" i="11"/>
  <c r="G22" i="11"/>
  <c r="H22" i="11"/>
  <c r="I22" i="11"/>
  <c r="J22" i="11"/>
  <c r="M22" i="11"/>
  <c r="N22" i="11"/>
  <c r="O22" i="11"/>
  <c r="R22" i="11"/>
  <c r="S22" i="11"/>
  <c r="T22" i="11"/>
  <c r="U22" i="11"/>
  <c r="W22" i="11"/>
  <c r="X22" i="11"/>
  <c r="Y22" i="11"/>
  <c r="Z22" i="11"/>
  <c r="AA22" i="11"/>
  <c r="AB22" i="11"/>
  <c r="AC22" i="11"/>
  <c r="AD22" i="11"/>
  <c r="FA22" i="11"/>
  <c r="FC22" i="11"/>
  <c r="FI22" i="11"/>
  <c r="FJ22" i="11"/>
  <c r="A23" i="11"/>
  <c r="B23" i="11"/>
  <c r="D23" i="11"/>
  <c r="E23" i="11"/>
  <c r="F23" i="11"/>
  <c r="G23" i="11"/>
  <c r="H23" i="11"/>
  <c r="I23" i="11"/>
  <c r="J23" i="11"/>
  <c r="M23" i="11"/>
  <c r="N23" i="11"/>
  <c r="O23" i="11"/>
  <c r="R23" i="11"/>
  <c r="S23" i="11"/>
  <c r="T23" i="11"/>
  <c r="U23" i="11"/>
  <c r="W23" i="11"/>
  <c r="X23" i="11"/>
  <c r="Y23" i="11"/>
  <c r="Z23" i="11"/>
  <c r="AA23" i="11"/>
  <c r="AB23" i="11"/>
  <c r="AC23" i="11"/>
  <c r="AD23" i="11"/>
  <c r="FA23" i="11"/>
  <c r="FC23" i="11"/>
  <c r="FI23" i="11"/>
  <c r="FJ23" i="11"/>
  <c r="A24" i="11"/>
  <c r="B24" i="11"/>
  <c r="D24" i="11"/>
  <c r="E24" i="11"/>
  <c r="F24" i="11"/>
  <c r="G24" i="11"/>
  <c r="H24" i="11"/>
  <c r="I24" i="11"/>
  <c r="J24" i="11"/>
  <c r="M24" i="11"/>
  <c r="N24" i="11"/>
  <c r="O24" i="11"/>
  <c r="R24" i="11"/>
  <c r="S24" i="11"/>
  <c r="T24" i="11"/>
  <c r="U24" i="11"/>
  <c r="W24" i="11"/>
  <c r="X24" i="11"/>
  <c r="Y24" i="11"/>
  <c r="Z24" i="11"/>
  <c r="AA24" i="11"/>
  <c r="AB24" i="11"/>
  <c r="AC24" i="11"/>
  <c r="AD24" i="11"/>
  <c r="FA24" i="11"/>
  <c r="FC24" i="11"/>
  <c r="FI24" i="11"/>
  <c r="FJ24" i="11"/>
  <c r="A25" i="11"/>
  <c r="B25" i="11"/>
  <c r="D25" i="11"/>
  <c r="E25" i="11"/>
  <c r="F25" i="11"/>
  <c r="G25" i="11"/>
  <c r="H25" i="11"/>
  <c r="I25" i="11"/>
  <c r="J25" i="11"/>
  <c r="M25" i="11"/>
  <c r="N25" i="11"/>
  <c r="O25" i="11"/>
  <c r="R25" i="11"/>
  <c r="S25" i="11"/>
  <c r="T25" i="11"/>
  <c r="U25" i="11"/>
  <c r="W25" i="11"/>
  <c r="X25" i="11"/>
  <c r="Y25" i="11"/>
  <c r="Z25" i="11"/>
  <c r="AA25" i="11"/>
  <c r="AB25" i="11"/>
  <c r="AC25" i="11"/>
  <c r="AD25" i="11"/>
  <c r="FA25" i="11"/>
  <c r="FC25" i="11"/>
  <c r="FI25" i="11"/>
  <c r="FJ25" i="11"/>
  <c r="A26" i="11"/>
  <c r="B26" i="11"/>
  <c r="D26" i="11"/>
  <c r="E26" i="11"/>
  <c r="F26" i="11"/>
  <c r="G26" i="11"/>
  <c r="H26" i="11"/>
  <c r="I26" i="11"/>
  <c r="J26" i="11"/>
  <c r="M26" i="11"/>
  <c r="N26" i="11"/>
  <c r="O26" i="11"/>
  <c r="R26" i="11"/>
  <c r="S26" i="11"/>
  <c r="T26" i="11"/>
  <c r="U26" i="11"/>
  <c r="W26" i="11"/>
  <c r="X26" i="11"/>
  <c r="Y26" i="11"/>
  <c r="Z26" i="11"/>
  <c r="AA26" i="11"/>
  <c r="AB26" i="11"/>
  <c r="AC26" i="11"/>
  <c r="AD26" i="11"/>
  <c r="FA26" i="11"/>
  <c r="FC26" i="11"/>
  <c r="FI26" i="11"/>
  <c r="FJ26" i="11"/>
  <c r="A27" i="11"/>
  <c r="B27" i="11"/>
  <c r="D27" i="11"/>
  <c r="E27" i="11"/>
  <c r="F27" i="11"/>
  <c r="G27" i="11"/>
  <c r="H27" i="11"/>
  <c r="I27" i="11"/>
  <c r="J27" i="11"/>
  <c r="M27" i="11"/>
  <c r="N27" i="11"/>
  <c r="O27" i="11"/>
  <c r="R27" i="11"/>
  <c r="S27" i="11"/>
  <c r="T27" i="11"/>
  <c r="U27" i="11"/>
  <c r="W27" i="11"/>
  <c r="X27" i="11"/>
  <c r="Y27" i="11"/>
  <c r="Z27" i="11"/>
  <c r="AA27" i="11"/>
  <c r="AB27" i="11"/>
  <c r="AC27" i="11"/>
  <c r="AD27" i="11"/>
  <c r="FA27" i="11"/>
  <c r="FC27" i="11"/>
  <c r="FI27" i="11"/>
  <c r="FJ27" i="11"/>
  <c r="A28" i="11"/>
  <c r="B28" i="11"/>
  <c r="D28" i="11"/>
  <c r="E28" i="11"/>
  <c r="F28" i="11"/>
  <c r="G28" i="11"/>
  <c r="H28" i="11"/>
  <c r="I28" i="11"/>
  <c r="J28" i="11"/>
  <c r="M28" i="11"/>
  <c r="N28" i="11"/>
  <c r="O28" i="11"/>
  <c r="R28" i="11"/>
  <c r="S28" i="11"/>
  <c r="T28" i="11"/>
  <c r="U28" i="11"/>
  <c r="W28" i="11"/>
  <c r="X28" i="11"/>
  <c r="Y28" i="11"/>
  <c r="Z28" i="11"/>
  <c r="AA28" i="11"/>
  <c r="AB28" i="11"/>
  <c r="AC28" i="11"/>
  <c r="AD28" i="11"/>
  <c r="FA28" i="11"/>
  <c r="FC28" i="11"/>
  <c r="FI28" i="11"/>
  <c r="FJ28" i="11"/>
  <c r="A29" i="11"/>
  <c r="B29" i="11"/>
  <c r="D29" i="11"/>
  <c r="E29" i="11"/>
  <c r="F29" i="11"/>
  <c r="G29" i="11"/>
  <c r="H29" i="11"/>
  <c r="I29" i="11"/>
  <c r="J29" i="11"/>
  <c r="M29" i="11"/>
  <c r="N29" i="11"/>
  <c r="O29" i="11"/>
  <c r="R29" i="11"/>
  <c r="S29" i="11"/>
  <c r="T29" i="11"/>
  <c r="U29" i="11"/>
  <c r="W29" i="11"/>
  <c r="X29" i="11"/>
  <c r="Y29" i="11"/>
  <c r="Z29" i="11"/>
  <c r="AA29" i="11"/>
  <c r="AB29" i="11"/>
  <c r="AC29" i="11"/>
  <c r="AD29" i="11"/>
  <c r="FA29" i="11"/>
  <c r="FC29" i="11"/>
  <c r="FI29" i="11"/>
  <c r="FJ29" i="11"/>
  <c r="A30" i="11"/>
  <c r="B30" i="11"/>
  <c r="D30" i="11"/>
  <c r="E30" i="11"/>
  <c r="F30" i="11"/>
  <c r="G30" i="11"/>
  <c r="H30" i="11"/>
  <c r="I30" i="11"/>
  <c r="J30" i="11"/>
  <c r="M30" i="11"/>
  <c r="N30" i="11"/>
  <c r="O30" i="11"/>
  <c r="R30" i="11"/>
  <c r="S30" i="11"/>
  <c r="T30" i="11"/>
  <c r="U30" i="11"/>
  <c r="W30" i="11"/>
  <c r="X30" i="11"/>
  <c r="Y30" i="11"/>
  <c r="Z30" i="11"/>
  <c r="AA30" i="11"/>
  <c r="AB30" i="11"/>
  <c r="AC30" i="11"/>
  <c r="AD30" i="11"/>
  <c r="FA30" i="11"/>
  <c r="FC30" i="11"/>
  <c r="FI30" i="11"/>
  <c r="FJ30" i="11"/>
  <c r="A31" i="11"/>
  <c r="B31" i="11"/>
  <c r="D31" i="11"/>
  <c r="E31" i="11"/>
  <c r="F31" i="11"/>
  <c r="G31" i="11"/>
  <c r="H31" i="11"/>
  <c r="I31" i="11"/>
  <c r="J31" i="11"/>
  <c r="M31" i="11"/>
  <c r="N31" i="11"/>
  <c r="O31" i="11"/>
  <c r="R31" i="11"/>
  <c r="S31" i="11"/>
  <c r="T31" i="11"/>
  <c r="U31" i="11"/>
  <c r="W31" i="11"/>
  <c r="X31" i="11"/>
  <c r="Y31" i="11"/>
  <c r="Z31" i="11"/>
  <c r="AA31" i="11"/>
  <c r="AB31" i="11"/>
  <c r="AC31" i="11"/>
  <c r="AD31" i="11"/>
  <c r="FA31" i="11"/>
  <c r="FC31" i="11"/>
  <c r="FI31" i="11"/>
  <c r="FJ31" i="11"/>
  <c r="A32" i="11"/>
  <c r="B32" i="11"/>
  <c r="D32" i="11"/>
  <c r="E32" i="11"/>
  <c r="F32" i="11"/>
  <c r="G32" i="11"/>
  <c r="H32" i="11"/>
  <c r="I32" i="11"/>
  <c r="J32" i="11"/>
  <c r="M32" i="11"/>
  <c r="N32" i="11"/>
  <c r="O32" i="11"/>
  <c r="R32" i="11"/>
  <c r="S32" i="11"/>
  <c r="T32" i="11"/>
  <c r="U32" i="11"/>
  <c r="W32" i="11"/>
  <c r="X32" i="11"/>
  <c r="Y32" i="11"/>
  <c r="Z32" i="11"/>
  <c r="AA32" i="11"/>
  <c r="AB32" i="11"/>
  <c r="AC32" i="11"/>
  <c r="AD32" i="11"/>
  <c r="FA32" i="11"/>
  <c r="FC32" i="11"/>
  <c r="FI32" i="11"/>
  <c r="FJ32" i="11"/>
  <c r="A33" i="11"/>
  <c r="B33" i="11"/>
  <c r="D33" i="11"/>
  <c r="E33" i="11"/>
  <c r="F33" i="11"/>
  <c r="G33" i="11"/>
  <c r="H33" i="11"/>
  <c r="I33" i="11"/>
  <c r="J33" i="11"/>
  <c r="M33" i="11"/>
  <c r="N33" i="11"/>
  <c r="O33" i="11"/>
  <c r="R33" i="11"/>
  <c r="S33" i="11"/>
  <c r="T33" i="11"/>
  <c r="U33" i="11"/>
  <c r="W33" i="11"/>
  <c r="X33" i="11"/>
  <c r="Y33" i="11"/>
  <c r="Z33" i="11"/>
  <c r="AA33" i="11"/>
  <c r="AB33" i="11"/>
  <c r="AC33" i="11"/>
  <c r="AD33" i="11"/>
  <c r="FA33" i="11"/>
  <c r="FC33" i="11"/>
  <c r="FI33" i="11"/>
  <c r="FJ33" i="11"/>
  <c r="A34" i="11"/>
  <c r="B34" i="11"/>
  <c r="D34" i="11"/>
  <c r="E34" i="11"/>
  <c r="F34" i="11"/>
  <c r="G34" i="11"/>
  <c r="H34" i="11"/>
  <c r="I34" i="11"/>
  <c r="J34" i="11"/>
  <c r="M34" i="11"/>
  <c r="N34" i="11"/>
  <c r="O34" i="11"/>
  <c r="R34" i="11"/>
  <c r="S34" i="11"/>
  <c r="T34" i="11"/>
  <c r="U34" i="11"/>
  <c r="W34" i="11"/>
  <c r="X34" i="11"/>
  <c r="Y34" i="11"/>
  <c r="Z34" i="11"/>
  <c r="AA34" i="11"/>
  <c r="AB34" i="11"/>
  <c r="AC34" i="11"/>
  <c r="AD34" i="11"/>
  <c r="FA34" i="11"/>
  <c r="FC34" i="11"/>
  <c r="FI34" i="11"/>
  <c r="FJ34" i="11"/>
  <c r="A35" i="11"/>
  <c r="B35" i="11"/>
  <c r="D35" i="11"/>
  <c r="E35" i="11"/>
  <c r="F35" i="11"/>
  <c r="G35" i="11"/>
  <c r="H35" i="11"/>
  <c r="I35" i="11"/>
  <c r="J35" i="11"/>
  <c r="M35" i="11"/>
  <c r="N35" i="11"/>
  <c r="O35" i="11"/>
  <c r="R35" i="11"/>
  <c r="S35" i="11"/>
  <c r="T35" i="11"/>
  <c r="U35" i="11"/>
  <c r="W35" i="11"/>
  <c r="X35" i="11"/>
  <c r="Y35" i="11"/>
  <c r="Z35" i="11"/>
  <c r="AA35" i="11"/>
  <c r="AB35" i="11"/>
  <c r="AC35" i="11"/>
  <c r="AD35" i="11"/>
  <c r="FA35" i="11"/>
  <c r="FC35" i="11"/>
  <c r="FI35" i="11"/>
  <c r="FJ35" i="11"/>
  <c r="A36" i="11"/>
  <c r="B36" i="11"/>
  <c r="D36" i="11"/>
  <c r="E36" i="11"/>
  <c r="F36" i="11"/>
  <c r="G36" i="11"/>
  <c r="H36" i="11"/>
  <c r="I36" i="11"/>
  <c r="J36" i="11"/>
  <c r="M36" i="11"/>
  <c r="N36" i="11"/>
  <c r="O36" i="11"/>
  <c r="R36" i="11"/>
  <c r="S36" i="11"/>
  <c r="T36" i="11"/>
  <c r="U36" i="11"/>
  <c r="W36" i="11"/>
  <c r="X36" i="11"/>
  <c r="Y36" i="11"/>
  <c r="Z36" i="11"/>
  <c r="AA36" i="11"/>
  <c r="AB36" i="11"/>
  <c r="AC36" i="11"/>
  <c r="AD36" i="11"/>
  <c r="FA36" i="11"/>
  <c r="FC36" i="11"/>
  <c r="FI36" i="11"/>
  <c r="FJ36" i="11"/>
  <c r="A37" i="11"/>
  <c r="B37" i="11"/>
  <c r="D37" i="11"/>
  <c r="E37" i="11"/>
  <c r="F37" i="11"/>
  <c r="G37" i="11"/>
  <c r="H37" i="11"/>
  <c r="I37" i="11"/>
  <c r="J37" i="11"/>
  <c r="M37" i="11"/>
  <c r="N37" i="11"/>
  <c r="O37" i="11"/>
  <c r="R37" i="11"/>
  <c r="S37" i="11"/>
  <c r="T37" i="11"/>
  <c r="U37" i="11"/>
  <c r="W37" i="11"/>
  <c r="X37" i="11"/>
  <c r="Y37" i="11"/>
  <c r="Z37" i="11"/>
  <c r="AA37" i="11"/>
  <c r="AB37" i="11"/>
  <c r="AC37" i="11"/>
  <c r="AD37" i="11"/>
  <c r="FA37" i="11"/>
  <c r="FC37" i="11"/>
  <c r="FI37" i="11"/>
  <c r="FJ37" i="11"/>
  <c r="A38" i="11"/>
  <c r="B38" i="11"/>
  <c r="D38" i="11"/>
  <c r="E38" i="11"/>
  <c r="F38" i="11"/>
  <c r="G38" i="11"/>
  <c r="H38" i="11"/>
  <c r="I38" i="11"/>
  <c r="J38" i="11"/>
  <c r="M38" i="11"/>
  <c r="N38" i="11"/>
  <c r="O38" i="11"/>
  <c r="R38" i="11"/>
  <c r="S38" i="11"/>
  <c r="T38" i="11"/>
  <c r="U38" i="11"/>
  <c r="W38" i="11"/>
  <c r="X38" i="11"/>
  <c r="Y38" i="11"/>
  <c r="Z38" i="11"/>
  <c r="AA38" i="11"/>
  <c r="AB38" i="11"/>
  <c r="AC38" i="11"/>
  <c r="AD38" i="11"/>
  <c r="FA38" i="11"/>
  <c r="FC38" i="11"/>
  <c r="FI38" i="11"/>
  <c r="FJ38" i="11"/>
  <c r="A39" i="11"/>
  <c r="B39" i="11"/>
  <c r="D39" i="11"/>
  <c r="E39" i="11"/>
  <c r="F39" i="11"/>
  <c r="G39" i="11"/>
  <c r="H39" i="11"/>
  <c r="I39" i="11"/>
  <c r="J39" i="11"/>
  <c r="M39" i="11"/>
  <c r="N39" i="11"/>
  <c r="O39" i="11"/>
  <c r="R39" i="11"/>
  <c r="S39" i="11"/>
  <c r="T39" i="11"/>
  <c r="U39" i="11"/>
  <c r="W39" i="11"/>
  <c r="X39" i="11"/>
  <c r="Y39" i="11"/>
  <c r="Z39" i="11"/>
  <c r="AA39" i="11"/>
  <c r="AB39" i="11"/>
  <c r="AC39" i="11"/>
  <c r="AD39" i="11"/>
  <c r="FA39" i="11"/>
  <c r="FC39" i="11"/>
  <c r="FI39" i="11"/>
  <c r="FJ39" i="11"/>
  <c r="A40" i="11"/>
  <c r="B40" i="11"/>
  <c r="D40" i="11"/>
  <c r="E40" i="11"/>
  <c r="F40" i="11"/>
  <c r="G40" i="11"/>
  <c r="H40" i="11"/>
  <c r="I40" i="11"/>
  <c r="J40" i="11"/>
  <c r="M40" i="11"/>
  <c r="N40" i="11"/>
  <c r="O40" i="11"/>
  <c r="R40" i="11"/>
  <c r="S40" i="11"/>
  <c r="T40" i="11"/>
  <c r="U40" i="11"/>
  <c r="W40" i="11"/>
  <c r="X40" i="11"/>
  <c r="Y40" i="11"/>
  <c r="Z40" i="11"/>
  <c r="AA40" i="11"/>
  <c r="AB40" i="11"/>
  <c r="AC40" i="11"/>
  <c r="AD40" i="11"/>
  <c r="FA40" i="11"/>
  <c r="FC40" i="11"/>
  <c r="FI40" i="11"/>
  <c r="FJ40" i="11"/>
  <c r="A41" i="11"/>
  <c r="B41" i="11"/>
  <c r="D41" i="11"/>
  <c r="E41" i="11"/>
  <c r="F41" i="11"/>
  <c r="G41" i="11"/>
  <c r="H41" i="11"/>
  <c r="I41" i="11"/>
  <c r="J41" i="11"/>
  <c r="M41" i="11"/>
  <c r="N41" i="11"/>
  <c r="O41" i="11"/>
  <c r="R41" i="11"/>
  <c r="S41" i="11"/>
  <c r="T41" i="11"/>
  <c r="U41" i="11"/>
  <c r="W41" i="11"/>
  <c r="X41" i="11"/>
  <c r="Y41" i="11"/>
  <c r="Z41" i="11"/>
  <c r="AA41" i="11"/>
  <c r="AB41" i="11"/>
  <c r="AC41" i="11"/>
  <c r="AD41" i="11"/>
  <c r="FA41" i="11"/>
  <c r="FC41" i="11"/>
  <c r="FI41" i="11"/>
  <c r="FJ41" i="11"/>
  <c r="A42" i="11"/>
  <c r="B42" i="11"/>
  <c r="D42" i="11"/>
  <c r="E42" i="11"/>
  <c r="F42" i="11"/>
  <c r="G42" i="11"/>
  <c r="H42" i="11"/>
  <c r="I42" i="11"/>
  <c r="J42" i="11"/>
  <c r="M42" i="11"/>
  <c r="N42" i="11"/>
  <c r="O42" i="11"/>
  <c r="R42" i="11"/>
  <c r="S42" i="11"/>
  <c r="T42" i="11"/>
  <c r="U42" i="11"/>
  <c r="W42" i="11"/>
  <c r="X42" i="11"/>
  <c r="Y42" i="11"/>
  <c r="Z42" i="11"/>
  <c r="AA42" i="11"/>
  <c r="AB42" i="11"/>
  <c r="AC42" i="11"/>
  <c r="AD42" i="11"/>
  <c r="FA42" i="11"/>
  <c r="FC42" i="11"/>
  <c r="FI42" i="11"/>
  <c r="FJ42" i="11"/>
  <c r="A43" i="11"/>
  <c r="B43" i="11"/>
  <c r="D43" i="11"/>
  <c r="E43" i="11"/>
  <c r="F43" i="11"/>
  <c r="G43" i="11"/>
  <c r="H43" i="11"/>
  <c r="I43" i="11"/>
  <c r="J43" i="11"/>
  <c r="M43" i="11"/>
  <c r="N43" i="11"/>
  <c r="O43" i="11"/>
  <c r="R43" i="11"/>
  <c r="S43" i="11"/>
  <c r="T43" i="11"/>
  <c r="U43" i="11"/>
  <c r="W43" i="11"/>
  <c r="X43" i="11"/>
  <c r="Y43" i="11"/>
  <c r="Z43" i="11"/>
  <c r="AA43" i="11"/>
  <c r="AB43" i="11"/>
  <c r="AC43" i="11"/>
  <c r="AD43" i="11"/>
  <c r="FA43" i="11"/>
  <c r="FC43" i="11"/>
  <c r="FI43" i="11"/>
  <c r="FJ43" i="11"/>
  <c r="A44" i="11"/>
  <c r="B44" i="11"/>
  <c r="D44" i="11"/>
  <c r="E44" i="11"/>
  <c r="F44" i="11"/>
  <c r="G44" i="11"/>
  <c r="H44" i="11"/>
  <c r="I44" i="11"/>
  <c r="J44" i="11"/>
  <c r="M44" i="11"/>
  <c r="N44" i="11"/>
  <c r="O44" i="11"/>
  <c r="R44" i="11"/>
  <c r="S44" i="11"/>
  <c r="T44" i="11"/>
  <c r="U44" i="11"/>
  <c r="W44" i="11"/>
  <c r="X44" i="11"/>
  <c r="Y44" i="11"/>
  <c r="Z44" i="11"/>
  <c r="AA44" i="11"/>
  <c r="AB44" i="11"/>
  <c r="AC44" i="11"/>
  <c r="AD44" i="11"/>
  <c r="FA44" i="11"/>
  <c r="FC44" i="11"/>
  <c r="FI44" i="11"/>
  <c r="FJ44" i="11"/>
  <c r="A45" i="11"/>
  <c r="B45" i="11"/>
  <c r="D45" i="11"/>
  <c r="E45" i="11"/>
  <c r="F45" i="11"/>
  <c r="G45" i="11"/>
  <c r="H45" i="11"/>
  <c r="I45" i="11"/>
  <c r="J45" i="11"/>
  <c r="M45" i="11"/>
  <c r="N45" i="11"/>
  <c r="O45" i="11"/>
  <c r="R45" i="11"/>
  <c r="S45" i="11"/>
  <c r="T45" i="11"/>
  <c r="U45" i="11"/>
  <c r="W45" i="11"/>
  <c r="X45" i="11"/>
  <c r="Y45" i="11"/>
  <c r="Z45" i="11"/>
  <c r="AA45" i="11"/>
  <c r="AB45" i="11"/>
  <c r="AC45" i="11"/>
  <c r="AD45" i="11"/>
  <c r="FA45" i="11"/>
  <c r="FC45" i="11"/>
  <c r="FI45" i="11"/>
  <c r="FJ45" i="11"/>
  <c r="A46" i="11"/>
  <c r="B46" i="11"/>
  <c r="D46" i="11"/>
  <c r="E46" i="11"/>
  <c r="F46" i="11"/>
  <c r="G46" i="11"/>
  <c r="H46" i="11"/>
  <c r="I46" i="11"/>
  <c r="J46" i="11"/>
  <c r="M46" i="11"/>
  <c r="N46" i="11"/>
  <c r="O46" i="11"/>
  <c r="R46" i="11"/>
  <c r="S46" i="11"/>
  <c r="T46" i="11"/>
  <c r="U46" i="11"/>
  <c r="W46" i="11"/>
  <c r="X46" i="11"/>
  <c r="Y46" i="11"/>
  <c r="Z46" i="11"/>
  <c r="AA46" i="11"/>
  <c r="AB46" i="11"/>
  <c r="AC46" i="11"/>
  <c r="AD46" i="11"/>
  <c r="FA46" i="11"/>
  <c r="FC46" i="11"/>
  <c r="FI46" i="11"/>
  <c r="FJ46" i="11"/>
  <c r="A47" i="11"/>
  <c r="B47" i="11"/>
  <c r="D47" i="11"/>
  <c r="E47" i="11"/>
  <c r="F47" i="11"/>
  <c r="G47" i="11"/>
  <c r="H47" i="11"/>
  <c r="I47" i="11"/>
  <c r="J47" i="11"/>
  <c r="M47" i="11"/>
  <c r="N47" i="11"/>
  <c r="O47" i="11"/>
  <c r="R47" i="11"/>
  <c r="S47" i="11"/>
  <c r="T47" i="11"/>
  <c r="U47" i="11"/>
  <c r="W47" i="11"/>
  <c r="X47" i="11"/>
  <c r="Y47" i="11"/>
  <c r="Z47" i="11"/>
  <c r="AA47" i="11"/>
  <c r="AB47" i="11"/>
  <c r="AC47" i="11"/>
  <c r="AD47" i="11"/>
  <c r="FA47" i="11"/>
  <c r="FC47" i="11"/>
  <c r="FI47" i="11"/>
  <c r="FJ47" i="11"/>
  <c r="A48" i="11"/>
  <c r="B48" i="11"/>
  <c r="D48" i="11"/>
  <c r="E48" i="11"/>
  <c r="F48" i="11"/>
  <c r="G48" i="11"/>
  <c r="H48" i="11"/>
  <c r="I48" i="11"/>
  <c r="J48" i="11"/>
  <c r="M48" i="11"/>
  <c r="N48" i="11"/>
  <c r="O48" i="11"/>
  <c r="R48" i="11"/>
  <c r="S48" i="11"/>
  <c r="T48" i="11"/>
  <c r="U48" i="11"/>
  <c r="W48" i="11"/>
  <c r="X48" i="11"/>
  <c r="Y48" i="11"/>
  <c r="Z48" i="11"/>
  <c r="AA48" i="11"/>
  <c r="AB48" i="11"/>
  <c r="AC48" i="11"/>
  <c r="AD48" i="11"/>
  <c r="FA48" i="11"/>
  <c r="FC48" i="11"/>
  <c r="FI48" i="11"/>
  <c r="FJ48" i="11"/>
  <c r="A49" i="11"/>
  <c r="B49" i="11"/>
  <c r="D49" i="11"/>
  <c r="E49" i="11"/>
  <c r="F49" i="11"/>
  <c r="G49" i="11"/>
  <c r="H49" i="11"/>
  <c r="I49" i="11"/>
  <c r="J49" i="11"/>
  <c r="M49" i="11"/>
  <c r="N49" i="11"/>
  <c r="O49" i="11"/>
  <c r="R49" i="11"/>
  <c r="S49" i="11"/>
  <c r="T49" i="11"/>
  <c r="U49" i="11"/>
  <c r="W49" i="11"/>
  <c r="X49" i="11"/>
  <c r="Y49" i="11"/>
  <c r="Z49" i="11"/>
  <c r="AA49" i="11"/>
  <c r="AB49" i="11"/>
  <c r="AC49" i="11"/>
  <c r="AD49" i="11"/>
  <c r="FA49" i="11"/>
  <c r="FC49" i="11"/>
  <c r="FI49" i="11"/>
  <c r="FJ49" i="11"/>
  <c r="A50" i="11"/>
  <c r="B50" i="11"/>
  <c r="D50" i="11"/>
  <c r="E50" i="11"/>
  <c r="F50" i="11"/>
  <c r="G50" i="11"/>
  <c r="H50" i="11"/>
  <c r="I50" i="11"/>
  <c r="J50" i="11"/>
  <c r="M50" i="11"/>
  <c r="N50" i="11"/>
  <c r="O50" i="11"/>
  <c r="R50" i="11"/>
  <c r="S50" i="11"/>
  <c r="T50" i="11"/>
  <c r="U50" i="11"/>
  <c r="W50" i="11"/>
  <c r="X50" i="11"/>
  <c r="Y50" i="11"/>
  <c r="Z50" i="11"/>
  <c r="AA50" i="11"/>
  <c r="AB50" i="11"/>
  <c r="AC50" i="11"/>
  <c r="AD50" i="11"/>
  <c r="FA50" i="11"/>
  <c r="FC50" i="11"/>
  <c r="FI50" i="11"/>
  <c r="FJ50" i="11"/>
  <c r="A51" i="11"/>
  <c r="B51" i="11"/>
  <c r="D51" i="11"/>
  <c r="E51" i="11"/>
  <c r="F51" i="11"/>
  <c r="G51" i="11"/>
  <c r="H51" i="11"/>
  <c r="I51" i="11"/>
  <c r="J51" i="11"/>
  <c r="M51" i="11"/>
  <c r="N51" i="11"/>
  <c r="O51" i="11"/>
  <c r="R51" i="11"/>
  <c r="S51" i="11"/>
  <c r="T51" i="11"/>
  <c r="U51" i="11"/>
  <c r="W51" i="11"/>
  <c r="X51" i="11"/>
  <c r="Y51" i="11"/>
  <c r="Z51" i="11"/>
  <c r="AA51" i="11"/>
  <c r="AB51" i="11"/>
  <c r="AC51" i="11"/>
  <c r="AD51" i="11"/>
  <c r="FA51" i="11"/>
  <c r="FC51" i="11"/>
  <c r="FI51" i="11"/>
  <c r="FJ51" i="11"/>
  <c r="A52" i="11"/>
  <c r="B52" i="11"/>
  <c r="D52" i="11"/>
  <c r="E52" i="11"/>
  <c r="F52" i="11"/>
  <c r="G52" i="11"/>
  <c r="H52" i="11"/>
  <c r="I52" i="11"/>
  <c r="J52" i="11"/>
  <c r="M52" i="11"/>
  <c r="N52" i="11"/>
  <c r="O52" i="11"/>
  <c r="R52" i="11"/>
  <c r="S52" i="11"/>
  <c r="T52" i="11"/>
  <c r="U52" i="11"/>
  <c r="W52" i="11"/>
  <c r="X52" i="11"/>
  <c r="Y52" i="11"/>
  <c r="Z52" i="11"/>
  <c r="AA52" i="11"/>
  <c r="AB52" i="11"/>
  <c r="AC52" i="11"/>
  <c r="FA52" i="11"/>
  <c r="FC52" i="11"/>
  <c r="FI52" i="11"/>
  <c r="FJ52" i="11"/>
  <c r="A53" i="11"/>
  <c r="B53" i="11"/>
  <c r="D53" i="11"/>
  <c r="E53" i="11"/>
  <c r="F53" i="11"/>
  <c r="G53" i="11"/>
  <c r="H53" i="11"/>
  <c r="I53" i="11"/>
  <c r="J53" i="11"/>
  <c r="M53" i="11"/>
  <c r="N53" i="11"/>
  <c r="O53" i="11"/>
  <c r="R53" i="11"/>
  <c r="S53" i="11"/>
  <c r="T53" i="11"/>
  <c r="U53" i="11"/>
  <c r="W53" i="11"/>
  <c r="X53" i="11"/>
  <c r="Y53" i="11"/>
  <c r="Z53" i="11"/>
  <c r="AA53" i="11"/>
  <c r="AB53" i="11"/>
  <c r="AC53" i="11"/>
  <c r="AD53" i="11"/>
  <c r="FA53" i="11"/>
  <c r="FC53" i="11"/>
  <c r="FI53" i="11"/>
  <c r="FJ53" i="11"/>
  <c r="A54" i="11"/>
  <c r="B54" i="11"/>
  <c r="D54" i="11"/>
  <c r="E54" i="11"/>
  <c r="F54" i="11"/>
  <c r="G54" i="11"/>
  <c r="H54" i="11"/>
  <c r="I54" i="11"/>
  <c r="J54" i="11"/>
  <c r="M54" i="11"/>
  <c r="N54" i="11"/>
  <c r="O54" i="11"/>
  <c r="R54" i="11"/>
  <c r="S54" i="11"/>
  <c r="T54" i="11"/>
  <c r="U54" i="11"/>
  <c r="W54" i="11"/>
  <c r="X54" i="11"/>
  <c r="Y54" i="11"/>
  <c r="Z54" i="11"/>
  <c r="AA54" i="11"/>
  <c r="AB54" i="11"/>
  <c r="AC54" i="11"/>
  <c r="AD54" i="11"/>
  <c r="FA54" i="11"/>
  <c r="FC54" i="11"/>
  <c r="FI54" i="11"/>
  <c r="FJ54" i="11"/>
  <c r="A55" i="11"/>
  <c r="B55" i="11"/>
  <c r="D55" i="11"/>
  <c r="E55" i="11"/>
  <c r="F55" i="11"/>
  <c r="G55" i="11"/>
  <c r="H55" i="11"/>
  <c r="I55" i="11"/>
  <c r="J55" i="11"/>
  <c r="M55" i="11"/>
  <c r="N55" i="11"/>
  <c r="O55" i="11"/>
  <c r="R55" i="11"/>
  <c r="S55" i="11"/>
  <c r="T55" i="11"/>
  <c r="U55" i="11"/>
  <c r="W55" i="11"/>
  <c r="X55" i="11"/>
  <c r="Y55" i="11"/>
  <c r="Z55" i="11"/>
  <c r="AA55" i="11"/>
  <c r="AB55" i="11"/>
  <c r="AC55" i="11"/>
  <c r="AD55" i="11"/>
  <c r="FA55" i="11"/>
  <c r="FC55" i="11"/>
  <c r="FI55" i="11"/>
  <c r="FJ55" i="11"/>
  <c r="A56" i="11"/>
  <c r="B56" i="11"/>
  <c r="D56" i="11"/>
  <c r="E56" i="11"/>
  <c r="F56" i="11"/>
  <c r="G56" i="11"/>
  <c r="H56" i="11"/>
  <c r="I56" i="11"/>
  <c r="J56" i="11"/>
  <c r="M56" i="11"/>
  <c r="N56" i="11"/>
  <c r="O56" i="11"/>
  <c r="R56" i="11"/>
  <c r="S56" i="11"/>
  <c r="T56" i="11"/>
  <c r="U56" i="11"/>
  <c r="W56" i="11"/>
  <c r="X56" i="11"/>
  <c r="Y56" i="11"/>
  <c r="Z56" i="11"/>
  <c r="AA56" i="11"/>
  <c r="AB56" i="11"/>
  <c r="AC56" i="11"/>
  <c r="AD56" i="11"/>
  <c r="FA56" i="11"/>
  <c r="FC56" i="11"/>
  <c r="FI56" i="11"/>
  <c r="FJ56" i="11"/>
  <c r="A57" i="11"/>
  <c r="B57" i="11"/>
  <c r="D57" i="11"/>
  <c r="E57" i="11"/>
  <c r="F57" i="11"/>
  <c r="G57" i="11"/>
  <c r="H57" i="11"/>
  <c r="I57" i="11"/>
  <c r="J57" i="11"/>
  <c r="M57" i="11"/>
  <c r="N57" i="11"/>
  <c r="O57" i="11"/>
  <c r="R57" i="11"/>
  <c r="S57" i="11"/>
  <c r="T57" i="11"/>
  <c r="U57" i="11"/>
  <c r="W57" i="11"/>
  <c r="X57" i="11"/>
  <c r="Y57" i="11"/>
  <c r="Z57" i="11"/>
  <c r="AA57" i="11"/>
  <c r="AB57" i="11"/>
  <c r="AC57" i="11"/>
  <c r="AD57" i="11"/>
  <c r="FA57" i="11"/>
  <c r="FC57" i="11"/>
  <c r="FI57" i="11"/>
  <c r="FJ57" i="11"/>
  <c r="A58" i="11"/>
  <c r="B58" i="11"/>
  <c r="D58" i="11"/>
  <c r="E58" i="11"/>
  <c r="F58" i="11"/>
  <c r="G58" i="11"/>
  <c r="H58" i="11"/>
  <c r="I58" i="11"/>
  <c r="J58" i="11"/>
  <c r="M58" i="11"/>
  <c r="N58" i="11"/>
  <c r="O58" i="11"/>
  <c r="R58" i="11"/>
  <c r="S58" i="11"/>
  <c r="T58" i="11"/>
  <c r="U58" i="11"/>
  <c r="W58" i="11"/>
  <c r="X58" i="11"/>
  <c r="Y58" i="11"/>
  <c r="Z58" i="11"/>
  <c r="AA58" i="11"/>
  <c r="AB58" i="11"/>
  <c r="AC58" i="11"/>
  <c r="AD58" i="11"/>
  <c r="FA58" i="11"/>
  <c r="FC58" i="11"/>
  <c r="FI58" i="11"/>
  <c r="FJ58" i="11"/>
  <c r="A59" i="11"/>
  <c r="B59" i="11"/>
  <c r="D59" i="11"/>
  <c r="E59" i="11"/>
  <c r="F59" i="11"/>
  <c r="G59" i="11"/>
  <c r="H59" i="11"/>
  <c r="I59" i="11"/>
  <c r="J59" i="11"/>
  <c r="M59" i="11"/>
  <c r="N59" i="11"/>
  <c r="O59" i="11"/>
  <c r="R59" i="11"/>
  <c r="S59" i="11"/>
  <c r="T59" i="11"/>
  <c r="U59" i="11"/>
  <c r="W59" i="11"/>
  <c r="X59" i="11"/>
  <c r="Y59" i="11"/>
  <c r="Z59" i="11"/>
  <c r="AA59" i="11"/>
  <c r="AB59" i="11"/>
  <c r="AC59" i="11"/>
  <c r="AD59" i="11"/>
  <c r="FA59" i="11"/>
  <c r="FC59" i="11"/>
  <c r="FI59" i="11"/>
  <c r="FJ59" i="11"/>
  <c r="A60" i="11"/>
  <c r="B60" i="11"/>
  <c r="D60" i="11"/>
  <c r="E60" i="11"/>
  <c r="F60" i="11"/>
  <c r="G60" i="11"/>
  <c r="H60" i="11"/>
  <c r="I60" i="11"/>
  <c r="J60" i="11"/>
  <c r="M60" i="11"/>
  <c r="N60" i="11"/>
  <c r="O60" i="11"/>
  <c r="R60" i="11"/>
  <c r="S60" i="11"/>
  <c r="T60" i="11"/>
  <c r="U60" i="11"/>
  <c r="W60" i="11"/>
  <c r="X60" i="11"/>
  <c r="Y60" i="11"/>
  <c r="Z60" i="11"/>
  <c r="AA60" i="11"/>
  <c r="AB60" i="11"/>
  <c r="AC60" i="11"/>
  <c r="AD60" i="11"/>
  <c r="FA60" i="11"/>
  <c r="FC60" i="11"/>
  <c r="FI60" i="11"/>
  <c r="FJ60" i="11"/>
  <c r="A61" i="11"/>
  <c r="B61" i="11"/>
  <c r="D61" i="11"/>
  <c r="E61" i="11"/>
  <c r="F61" i="11"/>
  <c r="G61" i="11"/>
  <c r="H61" i="11"/>
  <c r="I61" i="11"/>
  <c r="J61" i="11"/>
  <c r="M61" i="11"/>
  <c r="N61" i="11"/>
  <c r="O61" i="11"/>
  <c r="R61" i="11"/>
  <c r="S61" i="11"/>
  <c r="T61" i="11"/>
  <c r="U61" i="11"/>
  <c r="W61" i="11"/>
  <c r="X61" i="11"/>
  <c r="Y61" i="11"/>
  <c r="Z61" i="11"/>
  <c r="AA61" i="11"/>
  <c r="AB61" i="11"/>
  <c r="AC61" i="11"/>
  <c r="AD61" i="11"/>
  <c r="FA61" i="11"/>
  <c r="FC61" i="11"/>
  <c r="FI61" i="11"/>
  <c r="FJ61" i="11"/>
  <c r="A62" i="11"/>
  <c r="B62" i="11"/>
  <c r="D62" i="11"/>
  <c r="E62" i="11"/>
  <c r="F62" i="11"/>
  <c r="G62" i="11"/>
  <c r="H62" i="11"/>
  <c r="I62" i="11"/>
  <c r="J62" i="11"/>
  <c r="M62" i="11"/>
  <c r="N62" i="11"/>
  <c r="O62" i="11"/>
  <c r="R62" i="11"/>
  <c r="S62" i="11"/>
  <c r="T62" i="11"/>
  <c r="U62" i="11"/>
  <c r="W62" i="11"/>
  <c r="X62" i="11"/>
  <c r="Y62" i="11"/>
  <c r="Z62" i="11"/>
  <c r="AA62" i="11"/>
  <c r="AB62" i="11"/>
  <c r="AC62" i="11"/>
  <c r="AD62" i="11"/>
  <c r="FA62" i="11"/>
  <c r="FC62" i="11"/>
  <c r="FI62" i="11"/>
  <c r="FJ62" i="11"/>
  <c r="A63" i="11"/>
  <c r="B63" i="11"/>
  <c r="D63" i="11"/>
  <c r="E63" i="11"/>
  <c r="F63" i="11"/>
  <c r="G63" i="11"/>
  <c r="H63" i="11"/>
  <c r="I63" i="11"/>
  <c r="J63" i="11"/>
  <c r="M63" i="11"/>
  <c r="N63" i="11"/>
  <c r="O63" i="11"/>
  <c r="R63" i="11"/>
  <c r="S63" i="11"/>
  <c r="T63" i="11"/>
  <c r="U63" i="11"/>
  <c r="W63" i="11"/>
  <c r="X63" i="11"/>
  <c r="Y63" i="11"/>
  <c r="Z63" i="11"/>
  <c r="AA63" i="11"/>
  <c r="AB63" i="11"/>
  <c r="AC63" i="11"/>
  <c r="AD63" i="11"/>
  <c r="FA63" i="11"/>
  <c r="FC63" i="11"/>
  <c r="FI63" i="11"/>
  <c r="FJ63" i="11"/>
  <c r="A64" i="11"/>
  <c r="B64" i="11"/>
  <c r="D64" i="11"/>
  <c r="E64" i="11"/>
  <c r="F64" i="11"/>
  <c r="G64" i="11"/>
  <c r="H64" i="11"/>
  <c r="I64" i="11"/>
  <c r="J64" i="11"/>
  <c r="M64" i="11"/>
  <c r="N64" i="11"/>
  <c r="O64" i="11"/>
  <c r="R64" i="11"/>
  <c r="S64" i="11"/>
  <c r="T64" i="11"/>
  <c r="U64" i="11"/>
  <c r="W64" i="11"/>
  <c r="X64" i="11"/>
  <c r="Y64" i="11"/>
  <c r="Z64" i="11"/>
  <c r="AA64" i="11"/>
  <c r="AB64" i="11"/>
  <c r="AC64" i="11"/>
  <c r="AD64" i="11"/>
  <c r="FA64" i="11"/>
  <c r="FC64" i="11"/>
  <c r="FI64" i="11"/>
  <c r="FJ64" i="11"/>
  <c r="A65" i="11"/>
  <c r="B65" i="11"/>
  <c r="D65" i="11"/>
  <c r="E65" i="11"/>
  <c r="F65" i="11"/>
  <c r="G65" i="11"/>
  <c r="H65" i="11"/>
  <c r="I65" i="11"/>
  <c r="J65" i="11"/>
  <c r="M65" i="11"/>
  <c r="N65" i="11"/>
  <c r="O65" i="11"/>
  <c r="R65" i="11"/>
  <c r="S65" i="11"/>
  <c r="T65" i="11"/>
  <c r="U65" i="11"/>
  <c r="W65" i="11"/>
  <c r="X65" i="11"/>
  <c r="Y65" i="11"/>
  <c r="Z65" i="11"/>
  <c r="AA65" i="11"/>
  <c r="AB65" i="11"/>
  <c r="AC65" i="11"/>
  <c r="AD65" i="11"/>
  <c r="FA65" i="11"/>
  <c r="FC65" i="11"/>
  <c r="FI65" i="11"/>
  <c r="FJ65" i="11"/>
  <c r="A66" i="11"/>
  <c r="B66" i="11"/>
  <c r="D66" i="11"/>
  <c r="E66" i="11"/>
  <c r="F66" i="11"/>
  <c r="G66" i="11"/>
  <c r="H66" i="11"/>
  <c r="I66" i="11"/>
  <c r="J66" i="11"/>
  <c r="M66" i="11"/>
  <c r="N66" i="11"/>
  <c r="O66" i="11"/>
  <c r="R66" i="11"/>
  <c r="S66" i="11"/>
  <c r="T66" i="11"/>
  <c r="U66" i="11"/>
  <c r="W66" i="11"/>
  <c r="X66" i="11"/>
  <c r="Y66" i="11"/>
  <c r="Z66" i="11"/>
  <c r="AA66" i="11"/>
  <c r="AB66" i="11"/>
  <c r="AC66" i="11"/>
  <c r="AD66" i="11"/>
  <c r="FA66" i="11"/>
  <c r="FC66" i="11"/>
  <c r="FI66" i="11"/>
  <c r="FJ66" i="11"/>
  <c r="A67" i="11"/>
  <c r="B67" i="11"/>
  <c r="D67" i="11"/>
  <c r="E67" i="11"/>
  <c r="F67" i="11"/>
  <c r="G67" i="11"/>
  <c r="H67" i="11"/>
  <c r="I67" i="11"/>
  <c r="J67" i="11"/>
  <c r="M67" i="11"/>
  <c r="N67" i="11"/>
  <c r="O67" i="11"/>
  <c r="R67" i="11"/>
  <c r="S67" i="11"/>
  <c r="T67" i="11"/>
  <c r="U67" i="11"/>
  <c r="W67" i="11"/>
  <c r="X67" i="11"/>
  <c r="Y67" i="11"/>
  <c r="Z67" i="11"/>
  <c r="AA67" i="11"/>
  <c r="AB67" i="11"/>
  <c r="AC67" i="11"/>
  <c r="AD67" i="11"/>
  <c r="FA67" i="11"/>
  <c r="FC67" i="11"/>
  <c r="FI67" i="11"/>
  <c r="FJ67" i="11"/>
  <c r="A68" i="11"/>
  <c r="B68" i="11"/>
  <c r="D68" i="11"/>
  <c r="E68" i="11"/>
  <c r="F68" i="11"/>
  <c r="G68" i="11"/>
  <c r="H68" i="11"/>
  <c r="I68" i="11"/>
  <c r="J68" i="11"/>
  <c r="M68" i="11"/>
  <c r="N68" i="11"/>
  <c r="O68" i="11"/>
  <c r="R68" i="11"/>
  <c r="S68" i="11"/>
  <c r="T68" i="11"/>
  <c r="U68" i="11"/>
  <c r="W68" i="11"/>
  <c r="X68" i="11"/>
  <c r="Y68" i="11"/>
  <c r="Z68" i="11"/>
  <c r="AA68" i="11"/>
  <c r="AB68" i="11"/>
  <c r="AC68" i="11"/>
  <c r="AD68" i="11"/>
  <c r="FA68" i="11"/>
  <c r="FC68" i="11"/>
  <c r="FI68" i="11"/>
  <c r="FJ68" i="11"/>
  <c r="A69" i="11"/>
  <c r="B69" i="11"/>
  <c r="D69" i="11"/>
  <c r="E69" i="11"/>
  <c r="F69" i="11"/>
  <c r="G69" i="11"/>
  <c r="H69" i="11"/>
  <c r="I69" i="11"/>
  <c r="J69" i="11"/>
  <c r="M69" i="11"/>
  <c r="N69" i="11"/>
  <c r="O69" i="11"/>
  <c r="R69" i="11"/>
  <c r="S69" i="11"/>
  <c r="T69" i="11"/>
  <c r="U69" i="11"/>
  <c r="W69" i="11"/>
  <c r="X69" i="11"/>
  <c r="Y69" i="11"/>
  <c r="Z69" i="11"/>
  <c r="AA69" i="11"/>
  <c r="AB69" i="11"/>
  <c r="AC69" i="11"/>
  <c r="AD69" i="11"/>
  <c r="FA69" i="11"/>
  <c r="FC69" i="11"/>
  <c r="FI69" i="11"/>
  <c r="FJ69" i="11"/>
  <c r="A70" i="11"/>
  <c r="B70" i="11"/>
  <c r="D70" i="11"/>
  <c r="E70" i="11"/>
  <c r="F70" i="11"/>
  <c r="G70" i="11"/>
  <c r="H70" i="11"/>
  <c r="I70" i="11"/>
  <c r="J70" i="11"/>
  <c r="M70" i="11"/>
  <c r="N70" i="11"/>
  <c r="O70" i="11"/>
  <c r="R70" i="11"/>
  <c r="S70" i="11"/>
  <c r="T70" i="11"/>
  <c r="U70" i="11"/>
  <c r="W70" i="11"/>
  <c r="X70" i="11"/>
  <c r="Y70" i="11"/>
  <c r="Z70" i="11"/>
  <c r="AA70" i="11"/>
  <c r="AB70" i="11"/>
  <c r="AC70" i="11"/>
  <c r="AD70" i="11"/>
  <c r="FA70" i="11"/>
  <c r="FC70" i="11"/>
  <c r="FI70" i="11"/>
  <c r="FJ70" i="11"/>
  <c r="A71" i="11"/>
  <c r="B71" i="11"/>
  <c r="D71" i="11"/>
  <c r="E71" i="11"/>
  <c r="F71" i="11"/>
  <c r="G71" i="11"/>
  <c r="H71" i="11"/>
  <c r="I71" i="11"/>
  <c r="J71" i="11"/>
  <c r="M71" i="11"/>
  <c r="N71" i="11"/>
  <c r="O71" i="11"/>
  <c r="R71" i="11"/>
  <c r="S71" i="11"/>
  <c r="T71" i="11"/>
  <c r="U71" i="11"/>
  <c r="W71" i="11"/>
  <c r="X71" i="11"/>
  <c r="Y71" i="11"/>
  <c r="Z71" i="11"/>
  <c r="AA71" i="11"/>
  <c r="AB71" i="11"/>
  <c r="AC71" i="11"/>
  <c r="AD71" i="11"/>
  <c r="FA71" i="11"/>
  <c r="FC71" i="11"/>
  <c r="FI71" i="11"/>
  <c r="FJ71" i="11"/>
  <c r="A72" i="11"/>
  <c r="B72" i="11"/>
  <c r="D72" i="11"/>
  <c r="E72" i="11"/>
  <c r="F72" i="11"/>
  <c r="G72" i="11"/>
  <c r="H72" i="11"/>
  <c r="I72" i="11"/>
  <c r="J72" i="11"/>
  <c r="M72" i="11"/>
  <c r="N72" i="11"/>
  <c r="O72" i="11"/>
  <c r="R72" i="11"/>
  <c r="S72" i="11"/>
  <c r="T72" i="11"/>
  <c r="U72" i="11"/>
  <c r="W72" i="11"/>
  <c r="X72" i="11"/>
  <c r="Y72" i="11"/>
  <c r="Z72" i="11"/>
  <c r="AA72" i="11"/>
  <c r="AB72" i="11"/>
  <c r="AC72" i="11"/>
  <c r="AD72" i="11"/>
  <c r="FA72" i="11"/>
  <c r="FC72" i="11"/>
  <c r="FI72" i="11"/>
  <c r="FJ72" i="11"/>
  <c r="A73" i="11"/>
  <c r="B73" i="11"/>
  <c r="D73" i="11"/>
  <c r="E73" i="11"/>
  <c r="F73" i="11"/>
  <c r="G73" i="11"/>
  <c r="H73" i="11"/>
  <c r="I73" i="11"/>
  <c r="J73" i="11"/>
  <c r="M73" i="11"/>
  <c r="N73" i="11"/>
  <c r="O73" i="11"/>
  <c r="R73" i="11"/>
  <c r="S73" i="11"/>
  <c r="T73" i="11"/>
  <c r="U73" i="11"/>
  <c r="W73" i="11"/>
  <c r="X73" i="11"/>
  <c r="Y73" i="11"/>
  <c r="Z73" i="11"/>
  <c r="AA73" i="11"/>
  <c r="AB73" i="11"/>
  <c r="AC73" i="11"/>
  <c r="AD73" i="11"/>
  <c r="FA73" i="11"/>
  <c r="FC73" i="11"/>
  <c r="FI73" i="11"/>
  <c r="FJ73" i="11"/>
  <c r="A74" i="11"/>
  <c r="B74" i="11"/>
  <c r="D74" i="11"/>
  <c r="E74" i="11"/>
  <c r="F74" i="11"/>
  <c r="G74" i="11"/>
  <c r="H74" i="11"/>
  <c r="I74" i="11"/>
  <c r="J74" i="11"/>
  <c r="M74" i="11"/>
  <c r="N74" i="11"/>
  <c r="O74" i="11"/>
  <c r="R74" i="11"/>
  <c r="S74" i="11"/>
  <c r="T74" i="11"/>
  <c r="U74" i="11"/>
  <c r="W74" i="11"/>
  <c r="X74" i="11"/>
  <c r="Y74" i="11"/>
  <c r="Z74" i="11"/>
  <c r="AA74" i="11"/>
  <c r="AB74" i="11"/>
  <c r="AC74" i="11"/>
  <c r="AD74" i="11"/>
  <c r="FA74" i="11"/>
  <c r="FC74" i="11"/>
  <c r="FI74" i="11"/>
  <c r="FJ74" i="11"/>
  <c r="A75" i="11"/>
  <c r="B75" i="11"/>
  <c r="D75" i="11"/>
  <c r="E75" i="11"/>
  <c r="F75" i="11"/>
  <c r="G75" i="11"/>
  <c r="H75" i="11"/>
  <c r="I75" i="11"/>
  <c r="J75" i="11"/>
  <c r="M75" i="11"/>
  <c r="N75" i="11"/>
  <c r="O75" i="11"/>
  <c r="R75" i="11"/>
  <c r="S75" i="11"/>
  <c r="T75" i="11"/>
  <c r="U75" i="11"/>
  <c r="W75" i="11"/>
  <c r="X75" i="11"/>
  <c r="Y75" i="11"/>
  <c r="Z75" i="11"/>
  <c r="AA75" i="11"/>
  <c r="AB75" i="11"/>
  <c r="AC75" i="11"/>
  <c r="AD75" i="11"/>
  <c r="FA75" i="11"/>
  <c r="FC75" i="11"/>
  <c r="FI75" i="11"/>
  <c r="FJ75" i="11"/>
  <c r="A76" i="11"/>
  <c r="B76" i="11"/>
  <c r="D76" i="11"/>
  <c r="E76" i="11"/>
  <c r="F76" i="11"/>
  <c r="G76" i="11"/>
  <c r="H76" i="11"/>
  <c r="I76" i="11"/>
  <c r="J76" i="11"/>
  <c r="M76" i="11"/>
  <c r="N76" i="11"/>
  <c r="O76" i="11"/>
  <c r="R76" i="11"/>
  <c r="S76" i="11"/>
  <c r="T76" i="11"/>
  <c r="U76" i="11"/>
  <c r="W76" i="11"/>
  <c r="X76" i="11"/>
  <c r="Y76" i="11"/>
  <c r="Z76" i="11"/>
  <c r="AA76" i="11"/>
  <c r="AB76" i="11"/>
  <c r="AC76" i="11"/>
  <c r="AD76" i="11"/>
  <c r="FA76" i="11"/>
  <c r="FC76" i="11"/>
  <c r="FI76" i="11"/>
  <c r="FJ76" i="11"/>
  <c r="A77" i="11"/>
  <c r="B77" i="11"/>
  <c r="D77" i="11"/>
  <c r="E77" i="11"/>
  <c r="F77" i="11"/>
  <c r="G77" i="11"/>
  <c r="H77" i="11"/>
  <c r="I77" i="11"/>
  <c r="J77" i="11"/>
  <c r="M77" i="11"/>
  <c r="N77" i="11"/>
  <c r="O77" i="11"/>
  <c r="R77" i="11"/>
  <c r="S77" i="11"/>
  <c r="T77" i="11"/>
  <c r="U77" i="11"/>
  <c r="W77" i="11"/>
  <c r="X77" i="11"/>
  <c r="Y77" i="11"/>
  <c r="Z77" i="11"/>
  <c r="AA77" i="11"/>
  <c r="AB77" i="11"/>
  <c r="AC77" i="11"/>
  <c r="AD77" i="11"/>
  <c r="FA77" i="11"/>
  <c r="FC77" i="11"/>
  <c r="FI77" i="11"/>
  <c r="FJ77" i="11"/>
  <c r="A78" i="11"/>
  <c r="B78" i="11"/>
  <c r="D78" i="11"/>
  <c r="E78" i="11"/>
  <c r="F78" i="11"/>
  <c r="G78" i="11"/>
  <c r="H78" i="11"/>
  <c r="I78" i="11"/>
  <c r="J78" i="11"/>
  <c r="M78" i="11"/>
  <c r="N78" i="11"/>
  <c r="O78" i="11"/>
  <c r="R78" i="11"/>
  <c r="S78" i="11"/>
  <c r="T78" i="11"/>
  <c r="U78" i="11"/>
  <c r="W78" i="11"/>
  <c r="X78" i="11"/>
  <c r="Y78" i="11"/>
  <c r="Z78" i="11"/>
  <c r="AA78" i="11"/>
  <c r="AB78" i="11"/>
  <c r="AC78" i="11"/>
  <c r="AD78" i="11"/>
  <c r="FA78" i="11"/>
  <c r="FC78" i="11"/>
  <c r="FI78" i="11"/>
  <c r="FJ78" i="11"/>
  <c r="A79" i="11"/>
  <c r="B79" i="11"/>
  <c r="D79" i="11"/>
  <c r="E79" i="11"/>
  <c r="F79" i="11"/>
  <c r="G79" i="11"/>
  <c r="H79" i="11"/>
  <c r="I79" i="11"/>
  <c r="J79" i="11"/>
  <c r="M79" i="11"/>
  <c r="N79" i="11"/>
  <c r="O79" i="11"/>
  <c r="R79" i="11"/>
  <c r="S79" i="11"/>
  <c r="T79" i="11"/>
  <c r="U79" i="11"/>
  <c r="W79" i="11"/>
  <c r="X79" i="11"/>
  <c r="Y79" i="11"/>
  <c r="Z79" i="11"/>
  <c r="AA79" i="11"/>
  <c r="AB79" i="11"/>
  <c r="AC79" i="11"/>
  <c r="AD79" i="11"/>
  <c r="FA79" i="11"/>
  <c r="FC79" i="11"/>
  <c r="FI79" i="11"/>
  <c r="FJ79" i="11"/>
  <c r="A80" i="11"/>
  <c r="B80" i="11"/>
  <c r="D80" i="11"/>
  <c r="E80" i="11"/>
  <c r="F80" i="11"/>
  <c r="G80" i="11"/>
  <c r="H80" i="11"/>
  <c r="I80" i="11"/>
  <c r="J80" i="11"/>
  <c r="M80" i="11"/>
  <c r="N80" i="11"/>
  <c r="O80" i="11"/>
  <c r="R80" i="11"/>
  <c r="S80" i="11"/>
  <c r="T80" i="11"/>
  <c r="U80" i="11"/>
  <c r="W80" i="11"/>
  <c r="X80" i="11"/>
  <c r="Y80" i="11"/>
  <c r="Z80" i="11"/>
  <c r="AA80" i="11"/>
  <c r="AB80" i="11"/>
  <c r="AC80" i="11"/>
  <c r="AD80" i="11"/>
  <c r="FA80" i="11"/>
  <c r="FC80" i="11"/>
  <c r="FI80" i="11"/>
  <c r="FJ80" i="11"/>
  <c r="A81" i="11"/>
  <c r="B81" i="11"/>
  <c r="D81" i="11"/>
  <c r="E81" i="11"/>
  <c r="F81" i="11"/>
  <c r="G81" i="11"/>
  <c r="H81" i="11"/>
  <c r="I81" i="11"/>
  <c r="J81" i="11"/>
  <c r="M81" i="11"/>
  <c r="N81" i="11"/>
  <c r="O81" i="11"/>
  <c r="R81" i="11"/>
  <c r="S81" i="11"/>
  <c r="T81" i="11"/>
  <c r="U81" i="11"/>
  <c r="W81" i="11"/>
  <c r="X81" i="11"/>
  <c r="Y81" i="11"/>
  <c r="Z81" i="11"/>
  <c r="AA81" i="11"/>
  <c r="AB81" i="11"/>
  <c r="AC81" i="11"/>
  <c r="AD81" i="11"/>
  <c r="FA81" i="11"/>
  <c r="FC81" i="11"/>
  <c r="FI81" i="11"/>
  <c r="FJ81" i="11"/>
  <c r="A82" i="11"/>
  <c r="B82" i="11"/>
  <c r="D82" i="11"/>
  <c r="E82" i="11"/>
  <c r="F82" i="11"/>
  <c r="G82" i="11"/>
  <c r="H82" i="11"/>
  <c r="I82" i="11"/>
  <c r="J82" i="11"/>
  <c r="M82" i="11"/>
  <c r="N82" i="11"/>
  <c r="O82" i="11"/>
  <c r="R82" i="11"/>
  <c r="S82" i="11"/>
  <c r="T82" i="11"/>
  <c r="U82" i="11"/>
  <c r="W82" i="11"/>
  <c r="X82" i="11"/>
  <c r="Y82" i="11"/>
  <c r="Z82" i="11"/>
  <c r="AA82" i="11"/>
  <c r="AB82" i="11"/>
  <c r="AC82" i="11"/>
  <c r="AD82" i="11"/>
  <c r="FA82" i="11"/>
  <c r="FC82" i="11"/>
  <c r="FI82" i="11"/>
  <c r="FJ82" i="11"/>
  <c r="A83" i="11"/>
  <c r="B83" i="11"/>
  <c r="D83" i="11"/>
  <c r="E83" i="11"/>
  <c r="F83" i="11"/>
  <c r="G83" i="11"/>
  <c r="H83" i="11"/>
  <c r="I83" i="11"/>
  <c r="J83" i="11"/>
  <c r="M83" i="11"/>
  <c r="N83" i="11"/>
  <c r="O83" i="11"/>
  <c r="R83" i="11"/>
  <c r="S83" i="11"/>
  <c r="T83" i="11"/>
  <c r="U83" i="11"/>
  <c r="W83" i="11"/>
  <c r="X83" i="11"/>
  <c r="Y83" i="11"/>
  <c r="Z83" i="11"/>
  <c r="AA83" i="11"/>
  <c r="AB83" i="11"/>
  <c r="AC83" i="11"/>
  <c r="AD83" i="11"/>
  <c r="FA83" i="11"/>
  <c r="FC83" i="11"/>
  <c r="FI83" i="11"/>
  <c r="FJ83" i="11"/>
  <c r="A84" i="11"/>
  <c r="B84" i="11"/>
  <c r="D84" i="11"/>
  <c r="E84" i="11"/>
  <c r="F84" i="11"/>
  <c r="G84" i="11"/>
  <c r="H84" i="11"/>
  <c r="I84" i="11"/>
  <c r="J84" i="11"/>
  <c r="M84" i="11"/>
  <c r="N84" i="11"/>
  <c r="O84" i="11"/>
  <c r="R84" i="11"/>
  <c r="S84" i="11"/>
  <c r="T84" i="11"/>
  <c r="U84" i="11"/>
  <c r="W84" i="11"/>
  <c r="X84" i="11"/>
  <c r="Y84" i="11"/>
  <c r="Z84" i="11"/>
  <c r="AA84" i="11"/>
  <c r="AB84" i="11"/>
  <c r="AC84" i="11"/>
  <c r="AD84" i="11"/>
  <c r="FA84" i="11"/>
  <c r="FC84" i="11"/>
  <c r="FI84" i="11"/>
  <c r="FJ84" i="11"/>
  <c r="A85" i="11"/>
  <c r="B85" i="11"/>
  <c r="D85" i="11"/>
  <c r="E85" i="11"/>
  <c r="F85" i="11"/>
  <c r="G85" i="11"/>
  <c r="H85" i="11"/>
  <c r="I85" i="11"/>
  <c r="J85" i="11"/>
  <c r="M85" i="11"/>
  <c r="N85" i="11"/>
  <c r="O85" i="11"/>
  <c r="R85" i="11"/>
  <c r="S85" i="11"/>
  <c r="T85" i="11"/>
  <c r="U85" i="11"/>
  <c r="W85" i="11"/>
  <c r="X85" i="11"/>
  <c r="Y85" i="11"/>
  <c r="Z85" i="11"/>
  <c r="AA85" i="11"/>
  <c r="AB85" i="11"/>
  <c r="AC85" i="11"/>
  <c r="AD85" i="11"/>
  <c r="FA85" i="11"/>
  <c r="FC85" i="11"/>
  <c r="FI85" i="11"/>
  <c r="FJ85" i="11"/>
  <c r="A86" i="11"/>
  <c r="B86" i="11"/>
  <c r="D86" i="11"/>
  <c r="E86" i="11"/>
  <c r="F86" i="11"/>
  <c r="G86" i="11"/>
  <c r="H86" i="11"/>
  <c r="I86" i="11"/>
  <c r="J86" i="11"/>
  <c r="M86" i="11"/>
  <c r="N86" i="11"/>
  <c r="O86" i="11"/>
  <c r="R86" i="11"/>
  <c r="S86" i="11"/>
  <c r="T86" i="11"/>
  <c r="U86" i="11"/>
  <c r="W86" i="11"/>
  <c r="X86" i="11"/>
  <c r="Y86" i="11"/>
  <c r="Z86" i="11"/>
  <c r="AA86" i="11"/>
  <c r="AB86" i="11"/>
  <c r="AC86" i="11"/>
  <c r="AD86" i="11"/>
  <c r="FA86" i="11"/>
  <c r="FC86" i="11"/>
  <c r="FI86" i="11"/>
  <c r="FJ86" i="11"/>
  <c r="A87" i="11"/>
  <c r="B87" i="11"/>
  <c r="D87" i="11"/>
  <c r="E87" i="11"/>
  <c r="F87" i="11"/>
  <c r="G87" i="11"/>
  <c r="H87" i="11"/>
  <c r="I87" i="11"/>
  <c r="J87" i="11"/>
  <c r="M87" i="11"/>
  <c r="N87" i="11"/>
  <c r="O87" i="11"/>
  <c r="R87" i="11"/>
  <c r="S87" i="11"/>
  <c r="T87" i="11"/>
  <c r="U87" i="11"/>
  <c r="W87" i="11"/>
  <c r="X87" i="11"/>
  <c r="Y87" i="11"/>
  <c r="Z87" i="11"/>
  <c r="AA87" i="11"/>
  <c r="AB87" i="11"/>
  <c r="AC87" i="11"/>
  <c r="AD87" i="11"/>
  <c r="FA87" i="11"/>
  <c r="FC87" i="11"/>
  <c r="FI87" i="11"/>
  <c r="FJ87" i="11"/>
  <c r="A88" i="11"/>
  <c r="B88" i="11"/>
  <c r="D88" i="11"/>
  <c r="E88" i="11"/>
  <c r="F88" i="11"/>
  <c r="G88" i="11"/>
  <c r="H88" i="11"/>
  <c r="I88" i="11"/>
  <c r="J88" i="11"/>
  <c r="M88" i="11"/>
  <c r="N88" i="11"/>
  <c r="O88" i="11"/>
  <c r="R88" i="11"/>
  <c r="S88" i="11"/>
  <c r="T88" i="11"/>
  <c r="U88" i="11"/>
  <c r="W88" i="11"/>
  <c r="X88" i="11"/>
  <c r="Y88" i="11"/>
  <c r="Z88" i="11"/>
  <c r="AA88" i="11"/>
  <c r="AB88" i="11"/>
  <c r="AC88" i="11"/>
  <c r="AD88" i="11"/>
  <c r="FA88" i="11"/>
  <c r="FC88" i="11"/>
  <c r="FI88" i="11"/>
  <c r="FJ88" i="11"/>
  <c r="A89" i="11"/>
  <c r="B89" i="11"/>
  <c r="D89" i="11"/>
  <c r="E89" i="11"/>
  <c r="F89" i="11"/>
  <c r="G89" i="11"/>
  <c r="H89" i="11"/>
  <c r="I89" i="11"/>
  <c r="J89" i="11"/>
  <c r="M89" i="11"/>
  <c r="N89" i="11"/>
  <c r="O89" i="11"/>
  <c r="R89" i="11"/>
  <c r="S89" i="11"/>
  <c r="T89" i="11"/>
  <c r="U89" i="11"/>
  <c r="W89" i="11"/>
  <c r="X89" i="11"/>
  <c r="Y89" i="11"/>
  <c r="Z89" i="11"/>
  <c r="AA89" i="11"/>
  <c r="AB89" i="11"/>
  <c r="AC89" i="11"/>
  <c r="AD89" i="11"/>
  <c r="FA89" i="11"/>
  <c r="FC89" i="11"/>
  <c r="FI89" i="11"/>
  <c r="FJ89" i="11"/>
  <c r="B118" i="11"/>
  <c r="A121" i="11"/>
  <c r="A2" i="9"/>
  <c r="AF3" i="9"/>
  <c r="AG3" i="9"/>
  <c r="AH3" i="9"/>
  <c r="AI3" i="9"/>
  <c r="AJ3" i="9"/>
  <c r="AK3" i="9"/>
  <c r="AL3" i="9"/>
  <c r="AM3" i="9"/>
  <c r="AN3" i="9"/>
  <c r="AO3" i="9"/>
  <c r="AP3" i="9"/>
  <c r="AQ3" i="9"/>
  <c r="AR3" i="9"/>
  <c r="AS3" i="9"/>
  <c r="AT3" i="9"/>
  <c r="AU3" i="9"/>
  <c r="AV3" i="9"/>
  <c r="AW3" i="9"/>
  <c r="AX3" i="9"/>
  <c r="AY3" i="9"/>
  <c r="AZ3" i="9"/>
  <c r="BA3" i="9"/>
  <c r="BB3" i="9"/>
  <c r="BC3" i="9"/>
  <c r="BD3" i="9"/>
  <c r="BF3" i="9"/>
  <c r="BG3" i="9"/>
  <c r="BH3" i="9"/>
  <c r="BI3" i="9"/>
  <c r="BJ3" i="9"/>
  <c r="BK3" i="9"/>
  <c r="BL3" i="9"/>
  <c r="BM3" i="9"/>
  <c r="BN3" i="9"/>
  <c r="BO3" i="9"/>
  <c r="BP3" i="9"/>
  <c r="BQ3" i="9"/>
  <c r="BR3" i="9"/>
  <c r="BS3" i="9"/>
  <c r="BT3" i="9"/>
  <c r="BU3" i="9"/>
  <c r="BV3" i="9"/>
  <c r="BW3" i="9"/>
  <c r="BX3" i="9"/>
  <c r="BY3" i="9"/>
  <c r="BZ3" i="9"/>
  <c r="CA3" i="9"/>
  <c r="CB3" i="9"/>
  <c r="CC3" i="9"/>
  <c r="CD3" i="9"/>
  <c r="CE3" i="9"/>
  <c r="CF3" i="9"/>
  <c r="CG3" i="9"/>
  <c r="CH3" i="9"/>
  <c r="CI3" i="9"/>
  <c r="CJ3" i="9"/>
  <c r="CK3" i="9"/>
  <c r="CL3" i="9"/>
  <c r="CM3" i="9"/>
  <c r="CN3" i="9"/>
  <c r="CO3" i="9"/>
  <c r="CP3" i="9"/>
  <c r="CQ3" i="9"/>
  <c r="CR3" i="9"/>
  <c r="CS3" i="9"/>
  <c r="CT3" i="9"/>
  <c r="CU3" i="9"/>
  <c r="CV3" i="9"/>
  <c r="CW3" i="9"/>
  <c r="CX3" i="9"/>
  <c r="CY3" i="9"/>
  <c r="CZ3" i="9"/>
  <c r="DA3" i="9"/>
  <c r="DB3" i="9"/>
  <c r="DC3" i="9"/>
  <c r="DD3" i="9"/>
  <c r="DE3" i="9"/>
  <c r="DF3" i="9"/>
  <c r="DG3" i="9"/>
  <c r="DH3" i="9"/>
  <c r="DI3" i="9"/>
  <c r="DJ3" i="9"/>
  <c r="DK3" i="9"/>
  <c r="DL3" i="9"/>
  <c r="DM3" i="9"/>
  <c r="DN3" i="9"/>
  <c r="DO3" i="9"/>
  <c r="DP3" i="9"/>
  <c r="DQ3" i="9"/>
  <c r="DR3" i="9"/>
  <c r="DS3" i="9"/>
  <c r="DT3" i="9"/>
  <c r="DU3" i="9"/>
  <c r="DV3" i="9"/>
  <c r="DW3" i="9"/>
  <c r="DX3" i="9"/>
  <c r="DY3" i="9"/>
  <c r="DZ3" i="9"/>
  <c r="EA3" i="9"/>
  <c r="EB3" i="9"/>
  <c r="EC3" i="9"/>
  <c r="ED3" i="9"/>
  <c r="EE3" i="9"/>
  <c r="EF3" i="9"/>
  <c r="EG3" i="9"/>
  <c r="EH3" i="9"/>
  <c r="EI3" i="9"/>
  <c r="EJ3" i="9"/>
  <c r="EK3" i="9"/>
  <c r="EL3" i="9"/>
  <c r="EM3" i="9"/>
  <c r="EN3" i="9"/>
  <c r="EO3" i="9"/>
  <c r="EP3" i="9"/>
  <c r="EQ3" i="9"/>
  <c r="ER3" i="9"/>
  <c r="ES3" i="9"/>
  <c r="ET3" i="9"/>
  <c r="EU3" i="9"/>
  <c r="EV3" i="9"/>
  <c r="EW3" i="9"/>
  <c r="EX3" i="9"/>
  <c r="AF5" i="9"/>
  <c r="AF9" i="9"/>
  <c r="AG9" i="9"/>
  <c r="AH9" i="9"/>
  <c r="AI9" i="9"/>
  <c r="AJ9" i="9"/>
  <c r="AK9" i="9"/>
  <c r="AL9" i="9"/>
  <c r="AM9" i="9"/>
  <c r="AN9" i="9"/>
  <c r="AO9" i="9"/>
  <c r="AP9" i="9"/>
  <c r="AQ9" i="9"/>
  <c r="AR9" i="9"/>
  <c r="AS9" i="9"/>
  <c r="AT9" i="9"/>
  <c r="AU9" i="9"/>
  <c r="AV9" i="9"/>
  <c r="AW9" i="9"/>
  <c r="AX9" i="9"/>
  <c r="AY9" i="9"/>
  <c r="AZ9" i="9"/>
  <c r="BA9" i="9"/>
  <c r="BB9" i="9"/>
  <c r="BC9" i="9"/>
  <c r="BD9" i="9"/>
  <c r="BE9" i="9"/>
  <c r="BF9" i="9"/>
  <c r="BG9" i="9"/>
  <c r="BH9" i="9"/>
  <c r="BI9" i="9"/>
  <c r="BJ9" i="9"/>
  <c r="BK9" i="9"/>
  <c r="BL9" i="9"/>
  <c r="BM9" i="9"/>
  <c r="BN9" i="9"/>
  <c r="BO9" i="9"/>
  <c r="BP9" i="9"/>
  <c r="BQ9" i="9"/>
  <c r="BR9" i="9"/>
  <c r="BS9" i="9"/>
  <c r="BT9" i="9"/>
  <c r="BU9" i="9"/>
  <c r="BV9" i="9"/>
  <c r="BW9" i="9"/>
  <c r="BX9" i="9"/>
  <c r="BY9" i="9"/>
  <c r="BZ9" i="9"/>
  <c r="CA9" i="9"/>
  <c r="CB9" i="9"/>
  <c r="CC9" i="9"/>
  <c r="CD9" i="9"/>
  <c r="CE9" i="9"/>
  <c r="CF9" i="9"/>
  <c r="CG9" i="9"/>
  <c r="CH9" i="9"/>
  <c r="CI9" i="9"/>
  <c r="CJ9" i="9"/>
  <c r="CK9" i="9"/>
  <c r="CL9" i="9"/>
  <c r="CM9" i="9"/>
  <c r="CN9" i="9"/>
  <c r="CO9" i="9"/>
  <c r="CP9" i="9"/>
  <c r="CQ9" i="9"/>
  <c r="CR9" i="9"/>
  <c r="CS9" i="9"/>
  <c r="CT9" i="9"/>
  <c r="CU9" i="9"/>
  <c r="CV9" i="9"/>
  <c r="CW9" i="9"/>
  <c r="CX9" i="9"/>
  <c r="CY9" i="9"/>
  <c r="CZ9" i="9"/>
  <c r="DA9" i="9"/>
  <c r="DB9" i="9"/>
  <c r="DC9" i="9"/>
  <c r="DD9" i="9"/>
  <c r="DE9" i="9"/>
  <c r="DF9" i="9"/>
  <c r="DG9" i="9"/>
  <c r="DH9" i="9"/>
  <c r="DI9" i="9"/>
  <c r="DJ9" i="9"/>
  <c r="DK9" i="9"/>
  <c r="DL9" i="9"/>
  <c r="DM9" i="9"/>
  <c r="DN9" i="9"/>
  <c r="DO9" i="9"/>
  <c r="DP9" i="9"/>
  <c r="DQ9" i="9"/>
  <c r="DR9" i="9"/>
  <c r="DS9" i="9"/>
  <c r="DT9" i="9"/>
  <c r="DU9" i="9"/>
  <c r="DV9" i="9"/>
  <c r="DW9" i="9"/>
  <c r="DX9" i="9"/>
  <c r="DY9" i="9"/>
  <c r="DZ9" i="9"/>
  <c r="EA9" i="9"/>
  <c r="EB9" i="9"/>
  <c r="EC9" i="9"/>
  <c r="ED9" i="9"/>
  <c r="EE9" i="9"/>
  <c r="EF9" i="9"/>
  <c r="EG9" i="9"/>
  <c r="EH9" i="9"/>
  <c r="EI9" i="9"/>
  <c r="EJ9" i="9"/>
  <c r="EK9" i="9"/>
  <c r="EL9" i="9"/>
  <c r="EM9" i="9"/>
  <c r="EN9" i="9"/>
  <c r="EO9" i="9"/>
  <c r="EP9" i="9"/>
  <c r="EQ9" i="9"/>
  <c r="ER9" i="9"/>
  <c r="ES9" i="9"/>
  <c r="ET9" i="9"/>
  <c r="EU9" i="9"/>
  <c r="EV9" i="9"/>
  <c r="EW9" i="9"/>
  <c r="EX9" i="9"/>
  <c r="FL16" i="9"/>
  <c r="FL21" i="9"/>
  <c r="FL22" i="9"/>
  <c r="FL25" i="9"/>
  <c r="FL27" i="9"/>
  <c r="FL29" i="9"/>
  <c r="FL30" i="9"/>
  <c r="FL33" i="9"/>
  <c r="FL34" i="9"/>
  <c r="FL35" i="9"/>
  <c r="FL36" i="9"/>
  <c r="FL39" i="9"/>
  <c r="FL43" i="9"/>
  <c r="FL45" i="9"/>
  <c r="FL46" i="9"/>
  <c r="FL47" i="9"/>
  <c r="FL48" i="9"/>
  <c r="FL51" i="9"/>
  <c r="FL52" i="9"/>
  <c r="FL55" i="9"/>
  <c r="FL56" i="9"/>
  <c r="FL58" i="9"/>
  <c r="FL59" i="9"/>
  <c r="FL62" i="9"/>
  <c r="FL64" i="9"/>
  <c r="FL65" i="9"/>
  <c r="FL66" i="9"/>
  <c r="FL67" i="9"/>
  <c r="FL70" i="9"/>
  <c r="FL71" i="9"/>
  <c r="FL74" i="9"/>
  <c r="FL75" i="9"/>
  <c r="FL78" i="9"/>
  <c r="FL79" i="9"/>
  <c r="FL82" i="9"/>
  <c r="FL84" i="9"/>
  <c r="FL86" i="9"/>
  <c r="FL87" i="9"/>
  <c r="AF115" i="9"/>
  <c r="AG115" i="9"/>
  <c r="AH115" i="9"/>
  <c r="AI115" i="9"/>
  <c r="AJ115" i="9"/>
  <c r="AK115" i="9"/>
  <c r="AL115" i="9"/>
  <c r="AM115" i="9"/>
  <c r="AN115" i="9"/>
  <c r="AO115" i="9"/>
  <c r="AP115" i="9"/>
  <c r="AQ115" i="9"/>
  <c r="AR115" i="9"/>
  <c r="AS115" i="9"/>
  <c r="AT115" i="9"/>
  <c r="AU115" i="9"/>
  <c r="AV115" i="9"/>
  <c r="AW115" i="9"/>
  <c r="AX115" i="9"/>
  <c r="AY115" i="9"/>
  <c r="AZ115" i="9"/>
  <c r="BA115" i="9"/>
  <c r="BB115" i="9"/>
  <c r="BC115" i="9"/>
  <c r="BD115" i="9"/>
  <c r="BF115" i="9"/>
  <c r="BG115" i="9"/>
  <c r="BH115" i="9"/>
  <c r="BI115" i="9"/>
  <c r="BJ115" i="9"/>
  <c r="BK115" i="9"/>
  <c r="BL115" i="9"/>
  <c r="BM115" i="9"/>
  <c r="BN115" i="9"/>
  <c r="BO115" i="9"/>
  <c r="BP115" i="9"/>
  <c r="BQ115" i="9"/>
  <c r="BR115" i="9"/>
  <c r="BS115" i="9"/>
  <c r="BT115" i="9"/>
  <c r="BU115" i="9"/>
  <c r="BV115" i="9"/>
  <c r="BW115" i="9"/>
  <c r="BX115" i="9"/>
  <c r="BY115" i="9"/>
  <c r="BZ115" i="9"/>
  <c r="CA115" i="9"/>
  <c r="CB115" i="9"/>
  <c r="CC115" i="9"/>
  <c r="CD115" i="9"/>
  <c r="CE115" i="9"/>
  <c r="CF115" i="9"/>
  <c r="CG115" i="9"/>
  <c r="CH115" i="9"/>
  <c r="CI115" i="9"/>
  <c r="CJ115" i="9"/>
  <c r="CK115" i="9"/>
  <c r="CL115" i="9"/>
  <c r="CM115" i="9"/>
  <c r="CN115" i="9"/>
  <c r="CO115" i="9"/>
  <c r="CP115" i="9"/>
  <c r="CQ115" i="9"/>
  <c r="CR115" i="9"/>
  <c r="CS115" i="9"/>
  <c r="CT115" i="9"/>
  <c r="CU115" i="9"/>
  <c r="CV115" i="9"/>
  <c r="CW115" i="9"/>
  <c r="CX115" i="9"/>
  <c r="CY115" i="9"/>
  <c r="CZ115" i="9"/>
  <c r="DA115" i="9"/>
  <c r="DB115" i="9"/>
  <c r="DC115" i="9"/>
  <c r="DD115" i="9"/>
  <c r="DE115" i="9"/>
  <c r="DF115" i="9"/>
  <c r="DG115" i="9"/>
  <c r="DH115" i="9"/>
  <c r="DI115" i="9"/>
  <c r="DJ115" i="9"/>
  <c r="DK115" i="9"/>
  <c r="DL115" i="9"/>
  <c r="DM115" i="9"/>
  <c r="DN115" i="9"/>
  <c r="DO115" i="9"/>
  <c r="DP115" i="9"/>
  <c r="DQ115" i="9"/>
  <c r="DR115" i="9"/>
  <c r="DS115" i="9"/>
  <c r="DT115" i="9"/>
  <c r="DU115" i="9"/>
  <c r="DV115" i="9"/>
  <c r="DW115" i="9"/>
  <c r="DX115" i="9"/>
  <c r="DY115" i="9"/>
  <c r="DZ115" i="9"/>
  <c r="EA115" i="9"/>
  <c r="EB115" i="9"/>
  <c r="EC115" i="9"/>
  <c r="ED115" i="9"/>
  <c r="EE115" i="9"/>
  <c r="EF115" i="9"/>
  <c r="EG115" i="9"/>
  <c r="EH115" i="9"/>
  <c r="EI115" i="9"/>
  <c r="EJ115" i="9"/>
  <c r="EK115" i="9"/>
  <c r="EL115" i="9"/>
  <c r="EM115" i="9"/>
  <c r="EN115" i="9"/>
  <c r="EO115" i="9"/>
  <c r="EP115" i="9"/>
  <c r="EQ115" i="9"/>
  <c r="ER115" i="9"/>
  <c r="ES115" i="9"/>
  <c r="ET115" i="9"/>
  <c r="EU115" i="9"/>
  <c r="EV115" i="9"/>
  <c r="EW115" i="9"/>
  <c r="EX115" i="9"/>
  <c r="EZ115" i="9"/>
  <c r="FA115" i="9"/>
  <c r="FB115" i="9"/>
  <c r="FC115" i="9"/>
  <c r="FD115" i="9"/>
  <c r="FE115" i="9"/>
  <c r="FF115" i="9"/>
  <c r="FG115" i="9"/>
  <c r="FH115" i="9"/>
  <c r="FI115" i="9"/>
  <c r="A117" i="9"/>
  <c r="A2" i="15"/>
  <c r="A70" i="15"/>
  <c r="A2" i="5"/>
  <c r="D174" i="5"/>
  <c r="C259" i="5"/>
  <c r="C261" i="5"/>
  <c r="H572" i="5"/>
  <c r="H573" i="5"/>
  <c r="H574" i="5"/>
  <c r="H575" i="5"/>
  <c r="H576" i="5"/>
  <c r="H578" i="5"/>
  <c r="E586" i="5"/>
  <c r="E587" i="5"/>
  <c r="A1183" i="5"/>
  <c r="A2" i="8"/>
  <c r="E14" i="8"/>
  <c r="D40" i="8"/>
  <c r="D41" i="8"/>
  <c r="D42" i="8"/>
  <c r="D43" i="8"/>
  <c r="D84" i="8"/>
  <c r="D85" i="8"/>
  <c r="D86" i="8"/>
  <c r="A101" i="8"/>
  <c r="A2" i="7"/>
  <c r="A135" i="7"/>
  <c r="A2" i="25"/>
  <c r="A51" i="25"/>
  <c r="A2" i="17"/>
  <c r="C27" i="17"/>
  <c r="C29" i="17"/>
  <c r="A44" i="17"/>
  <c r="A2" i="3"/>
  <c r="C3" i="2"/>
  <c r="D8" i="2"/>
  <c r="D9" i="2"/>
  <c r="D10" i="2"/>
  <c r="D11" i="2"/>
  <c r="D12" i="2"/>
  <c r="C13" i="2"/>
  <c r="D13" i="2"/>
  <c r="D16" i="2"/>
  <c r="D17" i="2"/>
  <c r="D18" i="2"/>
  <c r="D20" i="2"/>
  <c r="D21" i="2"/>
  <c r="D22" i="2"/>
  <c r="D24" i="2"/>
  <c r="D25" i="2"/>
  <c r="D26" i="2"/>
  <c r="D29" i="2"/>
  <c r="A3" i="15" l="1"/>
  <c r="A3" i="17"/>
  <c r="A1" i="14"/>
  <c r="B189" i="3"/>
  <c r="A3" i="14"/>
  <c r="A1" i="30"/>
  <c r="A1" i="31"/>
  <c r="B46" i="3"/>
  <c r="C68" i="29"/>
  <c r="B276" i="3"/>
  <c r="A52" i="8"/>
  <c r="A3" i="11"/>
  <c r="A3" i="27"/>
  <c r="A3" i="31"/>
  <c r="A3" i="7"/>
  <c r="A3" i="23"/>
  <c r="A3" i="34"/>
  <c r="A1" i="32"/>
  <c r="A38" i="25"/>
  <c r="A1" i="36"/>
  <c r="A3" i="3"/>
  <c r="A3" i="25"/>
  <c r="A3" i="8"/>
  <c r="A3" i="9"/>
  <c r="A3" i="35"/>
  <c r="B259" i="3"/>
  <c r="A19" i="8"/>
  <c r="A3" i="5"/>
  <c r="A3" i="32"/>
  <c r="A3" i="30"/>
  <c r="C58" i="29"/>
  <c r="A1" i="17"/>
  <c r="A1" i="25"/>
  <c r="A1" i="7"/>
  <c r="A1" i="27"/>
  <c r="A1" i="35"/>
  <c r="A1" i="34"/>
  <c r="A83" i="8"/>
  <c r="A1" i="5"/>
  <c r="A1" i="15"/>
  <c r="A1" i="9"/>
  <c r="A1" i="33"/>
  <c r="A29" i="25"/>
  <c r="B282" i="3"/>
  <c r="B287" i="3"/>
  <c r="A1" i="11"/>
  <c r="A1" i="29"/>
  <c r="A1" i="8"/>
  <c r="A1" i="23"/>
  <c r="A37" i="25"/>
  <c r="B291" i="3"/>
  <c r="C52" i="29"/>
  <c r="A23" i="25"/>
  <c r="A33" i="8"/>
  <c r="C53" i="29"/>
  <c r="A18" i="25"/>
  <c r="A26" i="25"/>
  <c r="A42" i="25"/>
  <c r="B279" i="3"/>
  <c r="B54" i="3"/>
  <c r="B69" i="3"/>
  <c r="B32" i="3"/>
  <c r="B35" i="3"/>
  <c r="A76" i="8"/>
  <c r="C65" i="29"/>
  <c r="C48" i="29"/>
  <c r="B248" i="3"/>
  <c r="B99" i="3"/>
  <c r="C66" i="29"/>
  <c r="C56" i="29"/>
  <c r="B78" i="3"/>
  <c r="A39" i="8"/>
  <c r="C57" i="29"/>
  <c r="A33" i="25"/>
  <c r="A43" i="25"/>
  <c r="B270" i="3"/>
  <c r="B37" i="3"/>
  <c r="B106" i="3"/>
  <c r="B131" i="3"/>
  <c r="AG26" i="15"/>
  <c r="AG4" i="33"/>
  <c r="A67" i="8"/>
  <c r="A28" i="8"/>
  <c r="AF7" i="11"/>
  <c r="AF6" i="27"/>
  <c r="AF7" i="32"/>
  <c r="AF6" i="30"/>
  <c r="AF6" i="31"/>
  <c r="C62" i="29"/>
  <c r="AF7" i="33"/>
  <c r="AF6" i="36"/>
  <c r="A32" i="25"/>
  <c r="A36" i="25"/>
  <c r="AF511" i="5"/>
  <c r="AF27" i="15"/>
  <c r="B263" i="3"/>
  <c r="B296" i="3"/>
  <c r="B71" i="3"/>
  <c r="B49" i="3"/>
  <c r="B185" i="3"/>
  <c r="AF25" i="15"/>
  <c r="B184" i="3"/>
  <c r="AF7" i="27"/>
  <c r="AF7" i="30"/>
  <c r="AF7" i="31"/>
  <c r="C64" i="29"/>
  <c r="A89" i="8"/>
  <c r="A81" i="8"/>
  <c r="A56" i="8"/>
  <c r="A23" i="8"/>
  <c r="AF6" i="9"/>
  <c r="AF6" i="11"/>
  <c r="AF7" i="23"/>
  <c r="AF6" i="32"/>
  <c r="AF126" i="29"/>
  <c r="C61" i="29"/>
  <c r="AF6" i="33"/>
  <c r="A20" i="25"/>
  <c r="A27" i="25"/>
  <c r="A47" i="25"/>
  <c r="AF5" i="5"/>
  <c r="AF54" i="15"/>
  <c r="AF56" i="15" s="1"/>
  <c r="B267" i="3"/>
  <c r="B102" i="3"/>
  <c r="AE13" i="31"/>
  <c r="AE13" i="35"/>
  <c r="AE13" i="30"/>
  <c r="AE13" i="27"/>
  <c r="A3" i="36"/>
  <c r="B38" i="3"/>
  <c r="B113" i="3"/>
  <c r="B170" i="3"/>
  <c r="A71" i="8"/>
  <c r="A47" i="8"/>
  <c r="B40" i="3"/>
  <c r="B110" i="3"/>
  <c r="A96" i="8"/>
  <c r="B254" i="3"/>
  <c r="B45" i="3"/>
  <c r="BU13" i="11"/>
  <c r="BQ13" i="11"/>
  <c r="BM13" i="11"/>
  <c r="BI13" i="11"/>
  <c r="BE13" i="11"/>
  <c r="BA13" i="11"/>
  <c r="AW13" i="11"/>
  <c r="AS13" i="11"/>
  <c r="AO13" i="11"/>
  <c r="AK13" i="11"/>
  <c r="AG13" i="11"/>
  <c r="CE13" i="11"/>
  <c r="CA13" i="11"/>
  <c r="BW13" i="11"/>
  <c r="BS13" i="11"/>
  <c r="BO13" i="11"/>
  <c r="BK13" i="11"/>
  <c r="BG13" i="11"/>
  <c r="BC13" i="11"/>
  <c r="AY13" i="11"/>
  <c r="AU13" i="11"/>
  <c r="AQ13" i="11"/>
  <c r="AM13" i="11"/>
  <c r="AI13" i="11"/>
  <c r="BR13" i="11"/>
  <c r="BN13" i="11"/>
  <c r="BJ13" i="11"/>
  <c r="BF13" i="11"/>
  <c r="BB13" i="11"/>
  <c r="AX13" i="11"/>
  <c r="AT13" i="11"/>
  <c r="AP13" i="11"/>
  <c r="AL13" i="11"/>
  <c r="FE13" i="35"/>
  <c r="FA13" i="35"/>
  <c r="H13" i="35"/>
  <c r="AE131" i="34"/>
  <c r="AE86" i="34"/>
  <c r="AE75" i="34"/>
  <c r="C238" i="33"/>
  <c r="C80" i="29"/>
  <c r="AD238" i="33" s="1"/>
  <c r="A19" i="25"/>
  <c r="C50" i="29"/>
  <c r="AF512" i="5"/>
  <c r="AG44" i="15"/>
  <c r="AE1151" i="5"/>
  <c r="B258" i="3"/>
  <c r="E1079" i="5"/>
  <c r="B169" i="3"/>
  <c r="A35" i="25"/>
  <c r="C43" i="3"/>
  <c r="B246" i="3"/>
  <c r="AD109" i="35"/>
  <c r="AD109" i="11"/>
  <c r="AE109" i="9"/>
  <c r="FN109" i="9" s="1"/>
  <c r="AE104" i="9"/>
  <c r="FN104" i="9" s="1"/>
  <c r="AD104" i="30"/>
  <c r="AD104" i="27"/>
  <c r="AD104" i="31"/>
  <c r="AD98" i="30"/>
  <c r="AE98" i="9"/>
  <c r="FN98" i="9" s="1"/>
  <c r="AD98" i="31"/>
  <c r="AG196" i="33"/>
  <c r="AK196" i="33"/>
  <c r="AO196" i="33"/>
  <c r="AS196" i="33"/>
  <c r="AW196" i="33"/>
  <c r="BA196" i="33"/>
  <c r="BE196" i="33"/>
  <c r="BI196" i="33"/>
  <c r="BM196" i="33"/>
  <c r="BQ196" i="33"/>
  <c r="BU196" i="33"/>
  <c r="BY196" i="33"/>
  <c r="CC196" i="33"/>
  <c r="CG196" i="33"/>
  <c r="CK196" i="33"/>
  <c r="CO196" i="33"/>
  <c r="CS196" i="33"/>
  <c r="CW196" i="33"/>
  <c r="DA196" i="33"/>
  <c r="DE196" i="33"/>
  <c r="DI196" i="33"/>
  <c r="DM196" i="33"/>
  <c r="DQ196" i="33"/>
  <c r="DU196" i="33"/>
  <c r="DY196" i="33"/>
  <c r="EC196" i="33"/>
  <c r="EG196" i="33"/>
  <c r="EK196" i="33"/>
  <c r="EO196" i="33"/>
  <c r="ES196" i="33"/>
  <c r="EW196" i="33"/>
  <c r="AF196" i="33"/>
  <c r="AL196" i="33"/>
  <c r="AQ196" i="33"/>
  <c r="AV196" i="33"/>
  <c r="BB196" i="33"/>
  <c r="BG196" i="33"/>
  <c r="BL196" i="33"/>
  <c r="BR196" i="33"/>
  <c r="BW196" i="33"/>
  <c r="CB196" i="33"/>
  <c r="CH196" i="33"/>
  <c r="CM196" i="33"/>
  <c r="CR196" i="33"/>
  <c r="CX196" i="33"/>
  <c r="DC196" i="33"/>
  <c r="DH196" i="33"/>
  <c r="DN196" i="33"/>
  <c r="DS196" i="33"/>
  <c r="DX196" i="33"/>
  <c r="ED196" i="33"/>
  <c r="EI196" i="33"/>
  <c r="EN196" i="33"/>
  <c r="ET196" i="33"/>
  <c r="AH196" i="33"/>
  <c r="AM196" i="33"/>
  <c r="AR196" i="33"/>
  <c r="AX196" i="33"/>
  <c r="BC196" i="33"/>
  <c r="BH196" i="33"/>
  <c r="BN196" i="33"/>
  <c r="BS196" i="33"/>
  <c r="BX196" i="33"/>
  <c r="CD196" i="33"/>
  <c r="CI196" i="33"/>
  <c r="CN196" i="33"/>
  <c r="CT196" i="33"/>
  <c r="CY196" i="33"/>
  <c r="DD196" i="33"/>
  <c r="DJ196" i="33"/>
  <c r="DO196" i="33"/>
  <c r="DT196" i="33"/>
  <c r="DZ196" i="33"/>
  <c r="EE196" i="33"/>
  <c r="EJ196" i="33"/>
  <c r="EP196" i="33"/>
  <c r="EU196" i="33"/>
  <c r="AI196" i="33"/>
  <c r="AN196" i="33"/>
  <c r="AT196" i="33"/>
  <c r="AY196" i="33"/>
  <c r="BD196" i="33"/>
  <c r="BJ196" i="33"/>
  <c r="BO196" i="33"/>
  <c r="BT196" i="33"/>
  <c r="BZ196" i="33"/>
  <c r="CE196" i="33"/>
  <c r="CJ196" i="33"/>
  <c r="CP196" i="33"/>
  <c r="CU196" i="33"/>
  <c r="CZ196" i="33"/>
  <c r="DF196" i="33"/>
  <c r="DK196" i="33"/>
  <c r="DP196" i="33"/>
  <c r="DV196" i="33"/>
  <c r="EA196" i="33"/>
  <c r="EF196" i="33"/>
  <c r="EL196" i="33"/>
  <c r="EQ196" i="33"/>
  <c r="EV196" i="33"/>
  <c r="EX184" i="33"/>
  <c r="EB184" i="33"/>
  <c r="DG184" i="33"/>
  <c r="CL184" i="33"/>
  <c r="BP184" i="33"/>
  <c r="AU184" i="33"/>
  <c r="EM181" i="33"/>
  <c r="DR181" i="33"/>
  <c r="CW181" i="33"/>
  <c r="CA181" i="33"/>
  <c r="BF181" i="33"/>
  <c r="EU13" i="27"/>
  <c r="EQ13" i="27"/>
  <c r="EM13" i="27"/>
  <c r="EI13" i="27"/>
  <c r="EE13" i="27"/>
  <c r="EA13" i="27"/>
  <c r="DW13" i="27"/>
  <c r="DS13" i="27"/>
  <c r="DO13" i="27"/>
  <c r="DK13" i="27"/>
  <c r="DG13" i="27"/>
  <c r="DC13" i="27"/>
  <c r="CY13" i="27"/>
  <c r="CU13" i="27"/>
  <c r="CQ13" i="27"/>
  <c r="CM13" i="27"/>
  <c r="CI13" i="27"/>
  <c r="CE13" i="27"/>
  <c r="CA13" i="27"/>
  <c r="BW13" i="27"/>
  <c r="BS13" i="27"/>
  <c r="BO13" i="27"/>
  <c r="BK13" i="27"/>
  <c r="BG13" i="27"/>
  <c r="BC13" i="27"/>
  <c r="AY13" i="27"/>
  <c r="AU13" i="27"/>
  <c r="AQ13" i="27"/>
  <c r="AM13" i="27"/>
  <c r="AI13" i="27"/>
  <c r="EU13" i="30"/>
  <c r="EQ13" i="30"/>
  <c r="EM13" i="30"/>
  <c r="EI13" i="30"/>
  <c r="EE13" i="30"/>
  <c r="EA13" i="30"/>
  <c r="DW13" i="30"/>
  <c r="DS13" i="30"/>
  <c r="DO13" i="30"/>
  <c r="DK13" i="30"/>
  <c r="DG13" i="30"/>
  <c r="DC13" i="30"/>
  <c r="CY13" i="30"/>
  <c r="CU13" i="30"/>
  <c r="CQ13" i="30"/>
  <c r="CM13" i="30"/>
  <c r="CI13" i="30"/>
  <c r="CE13" i="30"/>
  <c r="CA13" i="30"/>
  <c r="BW13" i="30"/>
  <c r="BS13" i="30"/>
  <c r="BO13" i="30"/>
  <c r="BK13" i="30"/>
  <c r="BG13" i="30"/>
  <c r="BC13" i="30"/>
  <c r="AY13" i="30"/>
  <c r="AU13" i="30"/>
  <c r="AQ13" i="30"/>
  <c r="AM13" i="30"/>
  <c r="AI13" i="30"/>
  <c r="EU13" i="35"/>
  <c r="EQ13" i="35"/>
  <c r="EM13" i="35"/>
  <c r="EI13" i="35"/>
  <c r="EE13" i="35"/>
  <c r="EA13" i="35"/>
  <c r="DW13" i="35"/>
  <c r="DS13" i="35"/>
  <c r="DO13" i="35"/>
  <c r="DK13" i="35"/>
  <c r="DG13" i="35"/>
  <c r="DC13" i="35"/>
  <c r="CY13" i="35"/>
  <c r="CU13" i="35"/>
  <c r="CQ13" i="35"/>
  <c r="CM13" i="35"/>
  <c r="CI13" i="35"/>
  <c r="CE13" i="35"/>
  <c r="CA13" i="35"/>
  <c r="BW13" i="35"/>
  <c r="BS13" i="35"/>
  <c r="BO13" i="35"/>
  <c r="BK13" i="35"/>
  <c r="BG13" i="35"/>
  <c r="BC13" i="35"/>
  <c r="AY13" i="35"/>
  <c r="AU13" i="35"/>
  <c r="AQ13" i="35"/>
  <c r="AM13" i="35"/>
  <c r="AI13" i="35"/>
  <c r="C13" i="35"/>
  <c r="EU13" i="31"/>
  <c r="EQ13" i="31"/>
  <c r="EM13" i="31"/>
  <c r="EI13" i="31"/>
  <c r="EE13" i="31"/>
  <c r="EA13" i="31"/>
  <c r="DW13" i="31"/>
  <c r="DS13" i="31"/>
  <c r="DO13" i="31"/>
  <c r="DK13" i="31"/>
  <c r="DG13" i="31"/>
  <c r="DC13" i="31"/>
  <c r="CY13" i="31"/>
  <c r="CU13" i="31"/>
  <c r="CQ13" i="31"/>
  <c r="CM13" i="31"/>
  <c r="CI13" i="31"/>
  <c r="CE13" i="31"/>
  <c r="CA13" i="31"/>
  <c r="BW13" i="31"/>
  <c r="BS13" i="31"/>
  <c r="BO13" i="31"/>
  <c r="BK13" i="31"/>
  <c r="BG13" i="31"/>
  <c r="BC13" i="31"/>
  <c r="AY13" i="31"/>
  <c r="AU13" i="31"/>
  <c r="AQ13" i="31"/>
  <c r="AM13" i="31"/>
  <c r="AI13" i="31"/>
  <c r="AE143" i="34"/>
  <c r="AH54" i="15"/>
  <c r="AH55" i="15"/>
  <c r="AD120" i="34"/>
  <c r="AD134" i="34"/>
  <c r="AD106" i="34"/>
  <c r="B42" i="3"/>
  <c r="C60" i="29"/>
  <c r="B152" i="3"/>
  <c r="B135" i="3"/>
  <c r="B95" i="3"/>
  <c r="B82" i="3"/>
  <c r="B124" i="3"/>
  <c r="C55" i="29"/>
  <c r="B61" i="3"/>
  <c r="B141" i="3"/>
  <c r="B92" i="3"/>
  <c r="B68" i="3"/>
  <c r="B142" i="3"/>
  <c r="B33" i="3"/>
  <c r="B286" i="3"/>
  <c r="B154" i="3"/>
  <c r="B130" i="3"/>
  <c r="B85" i="3"/>
  <c r="B65" i="3"/>
  <c r="B58" i="3"/>
  <c r="B290" i="3"/>
  <c r="B271" i="3"/>
  <c r="AE112" i="9"/>
  <c r="FN112" i="9" s="1"/>
  <c r="AD112" i="27"/>
  <c r="AD112" i="11"/>
  <c r="AD106" i="30"/>
  <c r="AE106" i="9"/>
  <c r="FN106" i="9" s="1"/>
  <c r="AD106" i="31"/>
  <c r="AD106" i="27"/>
  <c r="N5" i="13"/>
  <c r="AF181" i="33"/>
  <c r="AJ181" i="33"/>
  <c r="AN181" i="33"/>
  <c r="AR181" i="33"/>
  <c r="AV181" i="33"/>
  <c r="AZ181" i="33"/>
  <c r="BD181" i="33"/>
  <c r="BH181" i="33"/>
  <c r="BL181" i="33"/>
  <c r="BP181" i="33"/>
  <c r="BT181" i="33"/>
  <c r="BX181" i="33"/>
  <c r="CB181" i="33"/>
  <c r="CF181" i="33"/>
  <c r="CJ181" i="33"/>
  <c r="CN181" i="33"/>
  <c r="CR181" i="33"/>
  <c r="CV181" i="33"/>
  <c r="CZ181" i="33"/>
  <c r="DD181" i="33"/>
  <c r="DH181" i="33"/>
  <c r="DL181" i="33"/>
  <c r="DP181" i="33"/>
  <c r="DT181" i="33"/>
  <c r="DX181" i="33"/>
  <c r="EB181" i="33"/>
  <c r="EF181" i="33"/>
  <c r="EJ181" i="33"/>
  <c r="EN181" i="33"/>
  <c r="ER181" i="33"/>
  <c r="EV181" i="33"/>
  <c r="AG181" i="33"/>
  <c r="AL181" i="33"/>
  <c r="AQ181" i="33"/>
  <c r="AW181" i="33"/>
  <c r="BB181" i="33"/>
  <c r="BG181" i="33"/>
  <c r="BM181" i="33"/>
  <c r="BR181" i="33"/>
  <c r="BW181" i="33"/>
  <c r="CC181" i="33"/>
  <c r="CH181" i="33"/>
  <c r="CM181" i="33"/>
  <c r="CS181" i="33"/>
  <c r="CX181" i="33"/>
  <c r="DC181" i="33"/>
  <c r="DI181" i="33"/>
  <c r="DN181" i="33"/>
  <c r="DS181" i="33"/>
  <c r="DY181" i="33"/>
  <c r="ED181" i="33"/>
  <c r="EI181" i="33"/>
  <c r="EO181" i="33"/>
  <c r="ET181" i="33"/>
  <c r="AH181" i="33"/>
  <c r="AM181" i="33"/>
  <c r="AS181" i="33"/>
  <c r="AX181" i="33"/>
  <c r="BC181" i="33"/>
  <c r="BI181" i="33"/>
  <c r="BN181" i="33"/>
  <c r="BS181" i="33"/>
  <c r="BY181" i="33"/>
  <c r="CD181" i="33"/>
  <c r="CI181" i="33"/>
  <c r="CO181" i="33"/>
  <c r="CT181" i="33"/>
  <c r="CY181" i="33"/>
  <c r="DE181" i="33"/>
  <c r="DJ181" i="33"/>
  <c r="DO181" i="33"/>
  <c r="DU181" i="33"/>
  <c r="DZ181" i="33"/>
  <c r="EE181" i="33"/>
  <c r="EK181" i="33"/>
  <c r="EP181" i="33"/>
  <c r="EU181" i="33"/>
  <c r="AI181" i="33"/>
  <c r="AO181" i="33"/>
  <c r="AT181" i="33"/>
  <c r="AY181" i="33"/>
  <c r="BE181" i="33"/>
  <c r="BJ181" i="33"/>
  <c r="BO181" i="33"/>
  <c r="BU181" i="33"/>
  <c r="BZ181" i="33"/>
  <c r="CE181" i="33"/>
  <c r="CK181" i="33"/>
  <c r="CP181" i="33"/>
  <c r="CU181" i="33"/>
  <c r="DA181" i="33"/>
  <c r="DF181" i="33"/>
  <c r="DK181" i="33"/>
  <c r="DQ181" i="33"/>
  <c r="DV181" i="33"/>
  <c r="EA181" i="33"/>
  <c r="EG181" i="33"/>
  <c r="EL181" i="33"/>
  <c r="EQ181" i="33"/>
  <c r="EW181" i="33"/>
  <c r="EX13" i="27"/>
  <c r="ET13" i="27"/>
  <c r="EP13" i="27"/>
  <c r="EL13" i="27"/>
  <c r="EH13" i="27"/>
  <c r="ED13" i="27"/>
  <c r="DZ13" i="27"/>
  <c r="DV13" i="27"/>
  <c r="DR13" i="27"/>
  <c r="DN13" i="27"/>
  <c r="DJ13" i="27"/>
  <c r="DF13" i="27"/>
  <c r="DB13" i="27"/>
  <c r="CX13" i="27"/>
  <c r="CT13" i="27"/>
  <c r="CP13" i="27"/>
  <c r="CL13" i="27"/>
  <c r="CH13" i="27"/>
  <c r="CD13" i="27"/>
  <c r="BZ13" i="27"/>
  <c r="BV13" i="27"/>
  <c r="BR13" i="27"/>
  <c r="BN13" i="27"/>
  <c r="BJ13" i="27"/>
  <c r="BF13" i="27"/>
  <c r="BB13" i="27"/>
  <c r="AX13" i="27"/>
  <c r="AT13" i="27"/>
  <c r="AP13" i="27"/>
  <c r="AL13" i="27"/>
  <c r="EX13" i="30"/>
  <c r="ET13" i="30"/>
  <c r="EP13" i="30"/>
  <c r="EL13" i="30"/>
  <c r="EH13" i="30"/>
  <c r="ED13" i="30"/>
  <c r="DZ13" i="30"/>
  <c r="DV13" i="30"/>
  <c r="DR13" i="30"/>
  <c r="DN13" i="30"/>
  <c r="DJ13" i="30"/>
  <c r="DF13" i="30"/>
  <c r="DB13" i="30"/>
  <c r="CX13" i="30"/>
  <c r="CT13" i="30"/>
  <c r="CP13" i="30"/>
  <c r="CL13" i="30"/>
  <c r="CH13" i="30"/>
  <c r="CD13" i="30"/>
  <c r="BZ13" i="30"/>
  <c r="BV13" i="30"/>
  <c r="BR13" i="30"/>
  <c r="BN13" i="30"/>
  <c r="BJ13" i="30"/>
  <c r="BF13" i="30"/>
  <c r="BB13" i="30"/>
  <c r="AX13" i="30"/>
  <c r="AT13" i="30"/>
  <c r="AP13" i="30"/>
  <c r="AL13" i="30"/>
  <c r="FG13" i="35"/>
  <c r="FC13" i="35"/>
  <c r="EX13" i="35"/>
  <c r="ET13" i="35"/>
  <c r="EP13" i="35"/>
  <c r="EL13" i="35"/>
  <c r="EH13" i="35"/>
  <c r="ED13" i="35"/>
  <c r="DZ13" i="35"/>
  <c r="DV13" i="35"/>
  <c r="DR13" i="35"/>
  <c r="DN13" i="35"/>
  <c r="DJ13" i="35"/>
  <c r="DF13" i="35"/>
  <c r="DB13" i="35"/>
  <c r="CX13" i="35"/>
  <c r="CT13" i="35"/>
  <c r="CP13" i="35"/>
  <c r="CL13" i="35"/>
  <c r="CH13" i="35"/>
  <c r="CD13" i="35"/>
  <c r="BZ13" i="35"/>
  <c r="BV13" i="35"/>
  <c r="BR13" i="35"/>
  <c r="BN13" i="35"/>
  <c r="BJ13" i="35"/>
  <c r="BF13" i="35"/>
  <c r="BB13" i="35"/>
  <c r="AX13" i="35"/>
  <c r="AT13" i="35"/>
  <c r="AP13" i="35"/>
  <c r="AL13" i="35"/>
  <c r="EX13" i="31"/>
  <c r="ET13" i="31"/>
  <c r="EP13" i="31"/>
  <c r="EL13" i="31"/>
  <c r="EH13" i="31"/>
  <c r="ED13" i="31"/>
  <c r="DZ13" i="31"/>
  <c r="DV13" i="31"/>
  <c r="DR13" i="31"/>
  <c r="DN13" i="31"/>
  <c r="DJ13" i="31"/>
  <c r="DF13" i="31"/>
  <c r="DB13" i="31"/>
  <c r="CX13" i="31"/>
  <c r="CT13" i="31"/>
  <c r="CP13" i="31"/>
  <c r="CL13" i="31"/>
  <c r="CH13" i="31"/>
  <c r="CD13" i="31"/>
  <c r="BZ13" i="31"/>
  <c r="BV13" i="31"/>
  <c r="BR13" i="31"/>
  <c r="BN13" i="31"/>
  <c r="BJ13" i="31"/>
  <c r="BF13" i="31"/>
  <c r="BB13" i="31"/>
  <c r="AX13" i="31"/>
  <c r="AT13" i="31"/>
  <c r="AP13" i="31"/>
  <c r="AL13" i="31"/>
  <c r="AE159" i="34"/>
  <c r="AE142" i="34"/>
  <c r="AE115" i="34"/>
  <c r="AH53" i="15"/>
  <c r="AG30" i="15"/>
  <c r="AF26" i="15"/>
  <c r="AF4" i="33"/>
  <c r="B247" i="3"/>
  <c r="B55" i="3"/>
  <c r="B123" i="3"/>
  <c r="AD93" i="31"/>
  <c r="AD93" i="30"/>
  <c r="AE93" i="9"/>
  <c r="FN93" i="9" s="1"/>
  <c r="AD93" i="35"/>
  <c r="AD93" i="27"/>
  <c r="Q5" i="13"/>
  <c r="Q4" i="13" s="1"/>
  <c r="ER196" i="33"/>
  <c r="DW196" i="33"/>
  <c r="DB196" i="33"/>
  <c r="CF196" i="33"/>
  <c r="BK196" i="33"/>
  <c r="AP196" i="33"/>
  <c r="EM184" i="33"/>
  <c r="DR184" i="33"/>
  <c r="CV184" i="33"/>
  <c r="CA184" i="33"/>
  <c r="BF184" i="33"/>
  <c r="EX181" i="33"/>
  <c r="EC181" i="33"/>
  <c r="DG181" i="33"/>
  <c r="CL181" i="33"/>
  <c r="BQ181" i="33"/>
  <c r="AU181" i="33"/>
  <c r="AE128" i="34"/>
  <c r="AE114" i="34"/>
  <c r="B136" i="3"/>
  <c r="B79" i="3"/>
  <c r="B148" i="3"/>
  <c r="AD101" i="31"/>
  <c r="AD101" i="30"/>
  <c r="AE101" i="9"/>
  <c r="FN101" i="9" s="1"/>
  <c r="AD101" i="27"/>
  <c r="AD101" i="35"/>
  <c r="AE96" i="9"/>
  <c r="FN96" i="9" s="1"/>
  <c r="AD96" i="30"/>
  <c r="AD96" i="27"/>
  <c r="AD96" i="31"/>
  <c r="AD90" i="30"/>
  <c r="AE90" i="9"/>
  <c r="FN90" i="9" s="1"/>
  <c r="AD90" i="31"/>
  <c r="M19" i="13"/>
  <c r="N3" i="13"/>
  <c r="AG184" i="33"/>
  <c r="AK184" i="33"/>
  <c r="AO184" i="33"/>
  <c r="AS184" i="33"/>
  <c r="AW184" i="33"/>
  <c r="BA184" i="33"/>
  <c r="BE184" i="33"/>
  <c r="BI184" i="33"/>
  <c r="BM184" i="33"/>
  <c r="BQ184" i="33"/>
  <c r="BU184" i="33"/>
  <c r="BY184" i="33"/>
  <c r="CC184" i="33"/>
  <c r="CG184" i="33"/>
  <c r="CK184" i="33"/>
  <c r="CO184" i="33"/>
  <c r="CS184" i="33"/>
  <c r="CW184" i="33"/>
  <c r="DA184" i="33"/>
  <c r="DE184" i="33"/>
  <c r="DI184" i="33"/>
  <c r="DM184" i="33"/>
  <c r="DQ184" i="33"/>
  <c r="DU184" i="33"/>
  <c r="DY184" i="33"/>
  <c r="EC184" i="33"/>
  <c r="EG184" i="33"/>
  <c r="EK184" i="33"/>
  <c r="EO184" i="33"/>
  <c r="ES184" i="33"/>
  <c r="EW184" i="33"/>
  <c r="AF184" i="33"/>
  <c r="AL184" i="33"/>
  <c r="AQ184" i="33"/>
  <c r="AV184" i="33"/>
  <c r="BB184" i="33"/>
  <c r="BG184" i="33"/>
  <c r="BL184" i="33"/>
  <c r="BR184" i="33"/>
  <c r="BW184" i="33"/>
  <c r="CB184" i="33"/>
  <c r="CH184" i="33"/>
  <c r="CM184" i="33"/>
  <c r="CR184" i="33"/>
  <c r="CX184" i="33"/>
  <c r="DC184" i="33"/>
  <c r="DH184" i="33"/>
  <c r="DN184" i="33"/>
  <c r="DS184" i="33"/>
  <c r="DX184" i="33"/>
  <c r="ED184" i="33"/>
  <c r="EI184" i="33"/>
  <c r="EN184" i="33"/>
  <c r="ET184" i="33"/>
  <c r="AH184" i="33"/>
  <c r="AM184" i="33"/>
  <c r="AR184" i="33"/>
  <c r="AX184" i="33"/>
  <c r="BC184" i="33"/>
  <c r="BH184" i="33"/>
  <c r="BN184" i="33"/>
  <c r="BS184" i="33"/>
  <c r="BX184" i="33"/>
  <c r="CD184" i="33"/>
  <c r="CI184" i="33"/>
  <c r="CN184" i="33"/>
  <c r="CT184" i="33"/>
  <c r="CY184" i="33"/>
  <c r="DD184" i="33"/>
  <c r="DJ184" i="33"/>
  <c r="DO184" i="33"/>
  <c r="DT184" i="33"/>
  <c r="DZ184" i="33"/>
  <c r="EE184" i="33"/>
  <c r="EJ184" i="33"/>
  <c r="EP184" i="33"/>
  <c r="EU184" i="33"/>
  <c r="AI184" i="33"/>
  <c r="AN184" i="33"/>
  <c r="AT184" i="33"/>
  <c r="AY184" i="33"/>
  <c r="BD184" i="33"/>
  <c r="BJ184" i="33"/>
  <c r="BO184" i="33"/>
  <c r="BT184" i="33"/>
  <c r="BZ184" i="33"/>
  <c r="CE184" i="33"/>
  <c r="CJ184" i="33"/>
  <c r="CP184" i="33"/>
  <c r="CU184" i="33"/>
  <c r="CZ184" i="33"/>
  <c r="DF184" i="33"/>
  <c r="DK184" i="33"/>
  <c r="DP184" i="33"/>
  <c r="DV184" i="33"/>
  <c r="EA184" i="33"/>
  <c r="EF184" i="33"/>
  <c r="EL184" i="33"/>
  <c r="EQ184" i="33"/>
  <c r="EV184" i="33"/>
  <c r="ES181" i="33"/>
  <c r="DW181" i="33"/>
  <c r="DB181" i="33"/>
  <c r="CG181" i="33"/>
  <c r="BK181" i="33"/>
  <c r="AP181" i="33"/>
  <c r="AE182" i="33"/>
  <c r="AG173" i="33"/>
  <c r="AK173" i="33"/>
  <c r="AO173" i="33"/>
  <c r="AS173" i="33"/>
  <c r="AW173" i="33"/>
  <c r="BA173" i="33"/>
  <c r="BE173" i="33"/>
  <c r="BI173" i="33"/>
  <c r="BM173" i="33"/>
  <c r="BQ173" i="33"/>
  <c r="BU173" i="33"/>
  <c r="BY173" i="33"/>
  <c r="CC173" i="33"/>
  <c r="CG173" i="33"/>
  <c r="CK173" i="33"/>
  <c r="CO173" i="33"/>
  <c r="CS173" i="33"/>
  <c r="CW173" i="33"/>
  <c r="DA173" i="33"/>
  <c r="DE173" i="33"/>
  <c r="DI173" i="33"/>
  <c r="DM173" i="33"/>
  <c r="DQ173" i="33"/>
  <c r="DU173" i="33"/>
  <c r="DY173" i="33"/>
  <c r="EC173" i="33"/>
  <c r="EG173" i="33"/>
  <c r="EK173" i="33"/>
  <c r="EO173" i="33"/>
  <c r="ES173" i="33"/>
  <c r="EW173" i="33"/>
  <c r="AF170" i="33"/>
  <c r="AJ170" i="33"/>
  <c r="AN170" i="33"/>
  <c r="AR170" i="33"/>
  <c r="AV170" i="33"/>
  <c r="AZ170" i="33"/>
  <c r="BD170" i="33"/>
  <c r="BH170" i="33"/>
  <c r="BL170" i="33"/>
  <c r="BP170" i="33"/>
  <c r="BT170" i="33"/>
  <c r="BX170" i="33"/>
  <c r="CB170" i="33"/>
  <c r="CF170" i="33"/>
  <c r="CJ170" i="33"/>
  <c r="CN170" i="33"/>
  <c r="CR170" i="33"/>
  <c r="CV170" i="33"/>
  <c r="CZ170" i="33"/>
  <c r="DD170" i="33"/>
  <c r="DH170" i="33"/>
  <c r="DL170" i="33"/>
  <c r="DP170" i="33"/>
  <c r="DT170" i="33"/>
  <c r="DX170" i="33"/>
  <c r="EB170" i="33"/>
  <c r="EF170" i="33"/>
  <c r="EJ170" i="33"/>
  <c r="EN170" i="33"/>
  <c r="ER170" i="33"/>
  <c r="EV170" i="33"/>
  <c r="AH168" i="33"/>
  <c r="AL168" i="33"/>
  <c r="AP168" i="33"/>
  <c r="AT168" i="33"/>
  <c r="AX168" i="33"/>
  <c r="BB168" i="33"/>
  <c r="BF168" i="33"/>
  <c r="BJ168" i="33"/>
  <c r="BN168" i="33"/>
  <c r="BR168" i="33"/>
  <c r="BV168" i="33"/>
  <c r="BZ168" i="33"/>
  <c r="CD168" i="33"/>
  <c r="CH168" i="33"/>
  <c r="CL168" i="33"/>
  <c r="CP168" i="33"/>
  <c r="CT168" i="33"/>
  <c r="CX168" i="33"/>
  <c r="DB168" i="33"/>
  <c r="DF168" i="33"/>
  <c r="DJ168" i="33"/>
  <c r="DN168" i="33"/>
  <c r="DR168" i="33"/>
  <c r="DV168" i="33"/>
  <c r="DZ168" i="33"/>
  <c r="ED168" i="33"/>
  <c r="EH168" i="33"/>
  <c r="EL168" i="33"/>
  <c r="EP168" i="33"/>
  <c r="ET168" i="33"/>
  <c r="EX168" i="33"/>
  <c r="AG165" i="33"/>
  <c r="AK165" i="33"/>
  <c r="AO165" i="33"/>
  <c r="AS165" i="33"/>
  <c r="AW165" i="33"/>
  <c r="BA165" i="33"/>
  <c r="BE165" i="33"/>
  <c r="BI165" i="33"/>
  <c r="BM165" i="33"/>
  <c r="BQ165" i="33"/>
  <c r="BU165" i="33"/>
  <c r="BY165" i="33"/>
  <c r="CC165" i="33"/>
  <c r="CG165" i="33"/>
  <c r="CK165" i="33"/>
  <c r="CO165" i="33"/>
  <c r="CS165" i="33"/>
  <c r="CW165" i="33"/>
  <c r="DA165" i="33"/>
  <c r="DE165" i="33"/>
  <c r="DI165" i="33"/>
  <c r="DM165" i="33"/>
  <c r="DQ165" i="33"/>
  <c r="DU165" i="33"/>
  <c r="DY165" i="33"/>
  <c r="EC165" i="33"/>
  <c r="EG165" i="33"/>
  <c r="EK165" i="33"/>
  <c r="EO165" i="33"/>
  <c r="ES165" i="33"/>
  <c r="EW165" i="33"/>
  <c r="AF160" i="33"/>
  <c r="AJ160" i="33"/>
  <c r="AN160" i="33"/>
  <c r="AR160" i="33"/>
  <c r="AV160" i="33"/>
  <c r="AZ160" i="33"/>
  <c r="BD160" i="33"/>
  <c r="BH160" i="33"/>
  <c r="BL160" i="33"/>
  <c r="BP160" i="33"/>
  <c r="BT160" i="33"/>
  <c r="BX160" i="33"/>
  <c r="CB160" i="33"/>
  <c r="CF160" i="33"/>
  <c r="CJ160" i="33"/>
  <c r="CN160" i="33"/>
  <c r="CR160" i="33"/>
  <c r="CV160" i="33"/>
  <c r="CZ160" i="33"/>
  <c r="DD160" i="33"/>
  <c r="DH160" i="33"/>
  <c r="DL160" i="33"/>
  <c r="DP160" i="33"/>
  <c r="DT160" i="33"/>
  <c r="DX160" i="33"/>
  <c r="EB160" i="33"/>
  <c r="EF160" i="33"/>
  <c r="EJ160" i="33"/>
  <c r="EN160" i="33"/>
  <c r="ER160" i="33"/>
  <c r="EV160" i="33"/>
  <c r="AH158" i="33"/>
  <c r="AL158" i="33"/>
  <c r="AP158" i="33"/>
  <c r="AT158" i="33"/>
  <c r="AX158" i="33"/>
  <c r="BB158" i="33"/>
  <c r="BF158" i="33"/>
  <c r="BJ158" i="33"/>
  <c r="BN158" i="33"/>
  <c r="BR158" i="33"/>
  <c r="BV158" i="33"/>
  <c r="BZ158" i="33"/>
  <c r="CD158" i="33"/>
  <c r="CH158" i="33"/>
  <c r="CL158" i="33"/>
  <c r="CP158" i="33"/>
  <c r="CT158" i="33"/>
  <c r="CX158" i="33"/>
  <c r="DB158" i="33"/>
  <c r="DF158" i="33"/>
  <c r="DJ158" i="33"/>
  <c r="DN158" i="33"/>
  <c r="DR158" i="33"/>
  <c r="DV158" i="33"/>
  <c r="DZ158" i="33"/>
  <c r="ED158" i="33"/>
  <c r="EH158" i="33"/>
  <c r="EL158" i="33"/>
  <c r="EP158" i="33"/>
  <c r="ET158" i="33"/>
  <c r="EX158" i="33"/>
  <c r="AG155" i="33"/>
  <c r="AK155" i="33"/>
  <c r="AO155" i="33"/>
  <c r="AS155" i="33"/>
  <c r="AW155" i="33"/>
  <c r="BA155" i="33"/>
  <c r="BE155" i="33"/>
  <c r="BI155" i="33"/>
  <c r="BM155" i="33"/>
  <c r="BQ155" i="33"/>
  <c r="BU155" i="33"/>
  <c r="BY155" i="33"/>
  <c r="CC155" i="33"/>
  <c r="CG155" i="33"/>
  <c r="CK155" i="33"/>
  <c r="CO155" i="33"/>
  <c r="CS155" i="33"/>
  <c r="CW155" i="33"/>
  <c r="DA155" i="33"/>
  <c r="DE155" i="33"/>
  <c r="DI155" i="33"/>
  <c r="DM155" i="33"/>
  <c r="DQ155" i="33"/>
  <c r="DU155" i="33"/>
  <c r="DY155" i="33"/>
  <c r="EC155" i="33"/>
  <c r="EG155" i="33"/>
  <c r="EK155" i="33"/>
  <c r="EO155" i="33"/>
  <c r="ES155" i="33"/>
  <c r="EW155" i="33"/>
  <c r="AF152" i="33"/>
  <c r="AJ152" i="33"/>
  <c r="AN152" i="33"/>
  <c r="AR152" i="33"/>
  <c r="AV152" i="33"/>
  <c r="AZ152" i="33"/>
  <c r="BD152" i="33"/>
  <c r="BH152" i="33"/>
  <c r="BL152" i="33"/>
  <c r="BP152" i="33"/>
  <c r="BT152" i="33"/>
  <c r="BX152" i="33"/>
  <c r="CB152" i="33"/>
  <c r="CF152" i="33"/>
  <c r="CJ152" i="33"/>
  <c r="CN152" i="33"/>
  <c r="CR152" i="33"/>
  <c r="CV152" i="33"/>
  <c r="CZ152" i="33"/>
  <c r="DD152" i="33"/>
  <c r="DH152" i="33"/>
  <c r="DL152" i="33"/>
  <c r="DP152" i="33"/>
  <c r="DT152" i="33"/>
  <c r="DX152" i="33"/>
  <c r="EB152" i="33"/>
  <c r="EF152" i="33"/>
  <c r="EJ152" i="33"/>
  <c r="EN152" i="33"/>
  <c r="ER152" i="33"/>
  <c r="EV152" i="33"/>
  <c r="AH150" i="33"/>
  <c r="AL150" i="33"/>
  <c r="AP150" i="33"/>
  <c r="AT150" i="33"/>
  <c r="AX150" i="33"/>
  <c r="BB150" i="33"/>
  <c r="BF150" i="33"/>
  <c r="BJ150" i="33"/>
  <c r="BN150" i="33"/>
  <c r="BR150" i="33"/>
  <c r="BV150" i="33"/>
  <c r="BZ150" i="33"/>
  <c r="CD150" i="33"/>
  <c r="CH150" i="33"/>
  <c r="CL150" i="33"/>
  <c r="CP150" i="33"/>
  <c r="CT150" i="33"/>
  <c r="CX150" i="33"/>
  <c r="DB150" i="33"/>
  <c r="DF150" i="33"/>
  <c r="DJ150" i="33"/>
  <c r="DN150" i="33"/>
  <c r="DR150" i="33"/>
  <c r="DV150" i="33"/>
  <c r="DZ150" i="33"/>
  <c r="ED150" i="33"/>
  <c r="EH150" i="33"/>
  <c r="EL150" i="33"/>
  <c r="EP150" i="33"/>
  <c r="ET150" i="33"/>
  <c r="EX150" i="33"/>
  <c r="AG129" i="33"/>
  <c r="AK129" i="33"/>
  <c r="AO129" i="33"/>
  <c r="AS129" i="33"/>
  <c r="AW129" i="33"/>
  <c r="BA129" i="33"/>
  <c r="BE129" i="33"/>
  <c r="BI129" i="33"/>
  <c r="BM129" i="33"/>
  <c r="BQ129" i="33"/>
  <c r="BU129" i="33"/>
  <c r="BY129" i="33"/>
  <c r="CC129" i="33"/>
  <c r="CG129" i="33"/>
  <c r="CK129" i="33"/>
  <c r="CO129" i="33"/>
  <c r="CS129" i="33"/>
  <c r="CW129" i="33"/>
  <c r="DA129" i="33"/>
  <c r="DE129" i="33"/>
  <c r="DI129" i="33"/>
  <c r="DM129" i="33"/>
  <c r="DQ129" i="33"/>
  <c r="DU129" i="33"/>
  <c r="DY129" i="33"/>
  <c r="EC129" i="33"/>
  <c r="EG129" i="33"/>
  <c r="EK129" i="33"/>
  <c r="EO129" i="33"/>
  <c r="ES129" i="33"/>
  <c r="EW129" i="33"/>
  <c r="AF125" i="33"/>
  <c r="AJ125" i="33"/>
  <c r="AN125" i="33"/>
  <c r="AR125" i="33"/>
  <c r="AV125" i="33"/>
  <c r="AZ125" i="33"/>
  <c r="BD125" i="33"/>
  <c r="BH125" i="33"/>
  <c r="BL125" i="33"/>
  <c r="BP125" i="33"/>
  <c r="BT125" i="33"/>
  <c r="BX125" i="33"/>
  <c r="CB125" i="33"/>
  <c r="CF125" i="33"/>
  <c r="CJ125" i="33"/>
  <c r="CN125" i="33"/>
  <c r="CR125" i="33"/>
  <c r="CV125" i="33"/>
  <c r="CZ125" i="33"/>
  <c r="DD125" i="33"/>
  <c r="DH125" i="33"/>
  <c r="DL125" i="33"/>
  <c r="DP125" i="33"/>
  <c r="DT125" i="33"/>
  <c r="DX125" i="33"/>
  <c r="EB125" i="33"/>
  <c r="EF125" i="33"/>
  <c r="EJ125" i="33"/>
  <c r="EN125" i="33"/>
  <c r="ER125" i="33"/>
  <c r="EV125" i="33"/>
  <c r="ET113" i="33"/>
  <c r="EL113" i="33"/>
  <c r="ED113" i="33"/>
  <c r="DV113" i="33"/>
  <c r="DN113" i="33"/>
  <c r="DF113" i="33"/>
  <c r="CX113" i="33"/>
  <c r="CP113" i="33"/>
  <c r="CH113" i="33"/>
  <c r="BZ113" i="33"/>
  <c r="BR113" i="33"/>
  <c r="BJ113" i="33"/>
  <c r="BB113" i="33"/>
  <c r="AT113" i="33"/>
  <c r="AL113" i="33"/>
  <c r="AG93" i="33"/>
  <c r="AE93" i="33" s="1"/>
  <c r="AK93" i="33"/>
  <c r="AO93" i="33"/>
  <c r="AS93" i="33"/>
  <c r="AW93" i="33"/>
  <c r="BA93" i="33"/>
  <c r="BE93" i="33"/>
  <c r="BI93" i="33"/>
  <c r="BM93" i="33"/>
  <c r="BQ93" i="33"/>
  <c r="BU93" i="33"/>
  <c r="BY93" i="33"/>
  <c r="CC93" i="33"/>
  <c r="CG93" i="33"/>
  <c r="CK93" i="33"/>
  <c r="CO93" i="33"/>
  <c r="CS93" i="33"/>
  <c r="CW93" i="33"/>
  <c r="DA93" i="33"/>
  <c r="DE93" i="33"/>
  <c r="DI93" i="33"/>
  <c r="DM93" i="33"/>
  <c r="DQ93" i="33"/>
  <c r="DU93" i="33"/>
  <c r="DY93" i="33"/>
  <c r="EC93" i="33"/>
  <c r="EG93" i="33"/>
  <c r="EK93" i="33"/>
  <c r="EO93" i="33"/>
  <c r="ES93" i="33"/>
  <c r="EW93" i="33"/>
  <c r="AH93" i="33"/>
  <c r="AL93" i="33"/>
  <c r="AP93" i="33"/>
  <c r="AT93" i="33"/>
  <c r="AX93" i="33"/>
  <c r="BB93" i="33"/>
  <c r="BF93" i="33"/>
  <c r="BJ93" i="33"/>
  <c r="BN93" i="33"/>
  <c r="BR93" i="33"/>
  <c r="BV93" i="33"/>
  <c r="BZ93" i="33"/>
  <c r="CD93" i="33"/>
  <c r="CH93" i="33"/>
  <c r="CL93" i="33"/>
  <c r="CP93" i="33"/>
  <c r="CT93" i="33"/>
  <c r="CX93" i="33"/>
  <c r="DB93" i="33"/>
  <c r="DF93" i="33"/>
  <c r="DJ93" i="33"/>
  <c r="DN93" i="33"/>
  <c r="DR93" i="33"/>
  <c r="DV93" i="33"/>
  <c r="DZ93" i="33"/>
  <c r="ED93" i="33"/>
  <c r="EH93" i="33"/>
  <c r="EL93" i="33"/>
  <c r="EP93" i="33"/>
  <c r="ET93" i="33"/>
  <c r="EX93" i="33"/>
  <c r="AF90" i="33"/>
  <c r="AJ90" i="33"/>
  <c r="AN90" i="33"/>
  <c r="AR90" i="33"/>
  <c r="AV90" i="33"/>
  <c r="AZ90" i="33"/>
  <c r="BD90" i="33"/>
  <c r="BH90" i="33"/>
  <c r="BL90" i="33"/>
  <c r="BP90" i="33"/>
  <c r="BT90" i="33"/>
  <c r="BX90" i="33"/>
  <c r="CB90" i="33"/>
  <c r="CF90" i="33"/>
  <c r="CJ90" i="33"/>
  <c r="CN90" i="33"/>
  <c r="CR90" i="33"/>
  <c r="CV90" i="33"/>
  <c r="CZ90" i="33"/>
  <c r="DD90" i="33"/>
  <c r="DH90" i="33"/>
  <c r="DL90" i="33"/>
  <c r="DP90" i="33"/>
  <c r="DT90" i="33"/>
  <c r="DX90" i="33"/>
  <c r="EB90" i="33"/>
  <c r="EF90" i="33"/>
  <c r="EJ90" i="33"/>
  <c r="EN90" i="33"/>
  <c r="ER90" i="33"/>
  <c r="EV90" i="33"/>
  <c r="AG90" i="33"/>
  <c r="AK90" i="33"/>
  <c r="AO90" i="33"/>
  <c r="AS90" i="33"/>
  <c r="AW90" i="33"/>
  <c r="BA90" i="33"/>
  <c r="BE90" i="33"/>
  <c r="BI90" i="33"/>
  <c r="BM90" i="33"/>
  <c r="BQ90" i="33"/>
  <c r="BU90" i="33"/>
  <c r="BY90" i="33"/>
  <c r="CC90" i="33"/>
  <c r="CG90" i="33"/>
  <c r="CK90" i="33"/>
  <c r="CO90" i="33"/>
  <c r="CS90" i="33"/>
  <c r="CW90" i="33"/>
  <c r="DA90" i="33"/>
  <c r="DE90" i="33"/>
  <c r="DI90" i="33"/>
  <c r="DM90" i="33"/>
  <c r="DQ90" i="33"/>
  <c r="DU90" i="33"/>
  <c r="DY90" i="33"/>
  <c r="EC90" i="33"/>
  <c r="EG90" i="33"/>
  <c r="EK90" i="33"/>
  <c r="EO90" i="33"/>
  <c r="ES90" i="33"/>
  <c r="EW90" i="33"/>
  <c r="AE81" i="33"/>
  <c r="AE72" i="33"/>
  <c r="EX70" i="33"/>
  <c r="EP70" i="33"/>
  <c r="EH70" i="33"/>
  <c r="DZ70" i="33"/>
  <c r="DR70" i="33"/>
  <c r="DJ70" i="33"/>
  <c r="DB70" i="33"/>
  <c r="CT70" i="33"/>
  <c r="CL70" i="33"/>
  <c r="CD70" i="33"/>
  <c r="BV70" i="33"/>
  <c r="BN70" i="33"/>
  <c r="BF70" i="33"/>
  <c r="AX70" i="33"/>
  <c r="AP70" i="33"/>
  <c r="AG69" i="33"/>
  <c r="AE69" i="33" s="1"/>
  <c r="AK69" i="33"/>
  <c r="AO69" i="33"/>
  <c r="AS69" i="33"/>
  <c r="AW69" i="33"/>
  <c r="BA69" i="33"/>
  <c r="BE69" i="33"/>
  <c r="BI69" i="33"/>
  <c r="BM69" i="33"/>
  <c r="BQ69" i="33"/>
  <c r="BU69" i="33"/>
  <c r="BY69" i="33"/>
  <c r="CC69" i="33"/>
  <c r="CG69" i="33"/>
  <c r="CK69" i="33"/>
  <c r="CO69" i="33"/>
  <c r="CS69" i="33"/>
  <c r="CW69" i="33"/>
  <c r="DA69" i="33"/>
  <c r="DE69" i="33"/>
  <c r="DI69" i="33"/>
  <c r="DM69" i="33"/>
  <c r="DQ69" i="33"/>
  <c r="DU69" i="33"/>
  <c r="DY69" i="33"/>
  <c r="EC69" i="33"/>
  <c r="EG69" i="33"/>
  <c r="EK69" i="33"/>
  <c r="EO69" i="33"/>
  <c r="ES69" i="33"/>
  <c r="EW69" i="33"/>
  <c r="AH69" i="33"/>
  <c r="AL69" i="33"/>
  <c r="AP69" i="33"/>
  <c r="AT69" i="33"/>
  <c r="AX69" i="33"/>
  <c r="BB69" i="33"/>
  <c r="BF69" i="33"/>
  <c r="BJ69" i="33"/>
  <c r="BN69" i="33"/>
  <c r="BR69" i="33"/>
  <c r="BV69" i="33"/>
  <c r="BZ69" i="33"/>
  <c r="CD69" i="33"/>
  <c r="CH69" i="33"/>
  <c r="CL69" i="33"/>
  <c r="CP69" i="33"/>
  <c r="CT69" i="33"/>
  <c r="CX69" i="33"/>
  <c r="DB69" i="33"/>
  <c r="DF69" i="33"/>
  <c r="DJ69" i="33"/>
  <c r="DN69" i="33"/>
  <c r="DR69" i="33"/>
  <c r="DV69" i="33"/>
  <c r="DZ69" i="33"/>
  <c r="ED69" i="33"/>
  <c r="EH69" i="33"/>
  <c r="EL69" i="33"/>
  <c r="EP69" i="33"/>
  <c r="ET69" i="33"/>
  <c r="EX69" i="33"/>
  <c r="AF66" i="33"/>
  <c r="AJ66" i="33"/>
  <c r="AN66" i="33"/>
  <c r="AR66" i="33"/>
  <c r="AV66" i="33"/>
  <c r="AZ66" i="33"/>
  <c r="BD66" i="33"/>
  <c r="BH66" i="33"/>
  <c r="BL66" i="33"/>
  <c r="BP66" i="33"/>
  <c r="BT66" i="33"/>
  <c r="BX66" i="33"/>
  <c r="CB66" i="33"/>
  <c r="CF66" i="33"/>
  <c r="CJ66" i="33"/>
  <c r="CN66" i="33"/>
  <c r="CR66" i="33"/>
  <c r="CV66" i="33"/>
  <c r="CZ66" i="33"/>
  <c r="DD66" i="33"/>
  <c r="DH66" i="33"/>
  <c r="DL66" i="33"/>
  <c r="DP66" i="33"/>
  <c r="DT66" i="33"/>
  <c r="DX66" i="33"/>
  <c r="EB66" i="33"/>
  <c r="EF66" i="33"/>
  <c r="EJ66" i="33"/>
  <c r="EN66" i="33"/>
  <c r="ER66" i="33"/>
  <c r="EV66" i="33"/>
  <c r="AG66" i="33"/>
  <c r="AK66" i="33"/>
  <c r="AO66" i="33"/>
  <c r="AS66" i="33"/>
  <c r="AW66" i="33"/>
  <c r="BA66" i="33"/>
  <c r="BE66" i="33"/>
  <c r="BI66" i="33"/>
  <c r="BM66" i="33"/>
  <c r="BQ66" i="33"/>
  <c r="BU66" i="33"/>
  <c r="BY66" i="33"/>
  <c r="CC66" i="33"/>
  <c r="CG66" i="33"/>
  <c r="CK66" i="33"/>
  <c r="CO66" i="33"/>
  <c r="CS66" i="33"/>
  <c r="CW66" i="33"/>
  <c r="DA66" i="33"/>
  <c r="DE66" i="33"/>
  <c r="DI66" i="33"/>
  <c r="DM66" i="33"/>
  <c r="DQ66" i="33"/>
  <c r="DU66" i="33"/>
  <c r="DY66" i="33"/>
  <c r="EC66" i="33"/>
  <c r="EG66" i="33"/>
  <c r="EK66" i="33"/>
  <c r="EO66" i="33"/>
  <c r="ES66" i="33"/>
  <c r="EW66" i="33"/>
  <c r="ER65" i="33"/>
  <c r="EJ65" i="33"/>
  <c r="EB65" i="33"/>
  <c r="DT65" i="33"/>
  <c r="DL65" i="33"/>
  <c r="DD65" i="33"/>
  <c r="CV65" i="33"/>
  <c r="CN65" i="33"/>
  <c r="CF65" i="33"/>
  <c r="BX65" i="33"/>
  <c r="BP65" i="33"/>
  <c r="BH65" i="33"/>
  <c r="AZ65" i="33"/>
  <c r="AR65" i="33"/>
  <c r="AJ65" i="33"/>
  <c r="ET60" i="33"/>
  <c r="EL60" i="33"/>
  <c r="ED60" i="33"/>
  <c r="DV60" i="33"/>
  <c r="DN60" i="33"/>
  <c r="DF60" i="33"/>
  <c r="CX60" i="33"/>
  <c r="CP60" i="33"/>
  <c r="CH60" i="33"/>
  <c r="BZ60" i="33"/>
  <c r="BR60" i="33"/>
  <c r="BJ60" i="33"/>
  <c r="BB60" i="33"/>
  <c r="AT60" i="33"/>
  <c r="AL60" i="33"/>
  <c r="AE54" i="33"/>
  <c r="AF51" i="33"/>
  <c r="AJ51" i="33"/>
  <c r="AN51" i="33"/>
  <c r="AR51" i="33"/>
  <c r="AV51" i="33"/>
  <c r="AZ51" i="33"/>
  <c r="BD51" i="33"/>
  <c r="BH51" i="33"/>
  <c r="BL51" i="33"/>
  <c r="BP51" i="33"/>
  <c r="BT51" i="33"/>
  <c r="BX51" i="33"/>
  <c r="CB51" i="33"/>
  <c r="CF51" i="33"/>
  <c r="CJ51" i="33"/>
  <c r="CN51" i="33"/>
  <c r="CR51" i="33"/>
  <c r="CV51" i="33"/>
  <c r="CZ51" i="33"/>
  <c r="DD51" i="33"/>
  <c r="DH51" i="33"/>
  <c r="DL51" i="33"/>
  <c r="DP51" i="33"/>
  <c r="DT51" i="33"/>
  <c r="DX51" i="33"/>
  <c r="EB51" i="33"/>
  <c r="EF51" i="33"/>
  <c r="EJ51" i="33"/>
  <c r="EN51" i="33"/>
  <c r="ER51" i="33"/>
  <c r="EV51" i="33"/>
  <c r="AG51" i="33"/>
  <c r="AK51" i="33"/>
  <c r="AO51" i="33"/>
  <c r="AS51" i="33"/>
  <c r="AW51" i="33"/>
  <c r="BA51" i="33"/>
  <c r="BE51" i="33"/>
  <c r="BI51" i="33"/>
  <c r="BM51" i="33"/>
  <c r="BQ51" i="33"/>
  <c r="BU51" i="33"/>
  <c r="BY51" i="33"/>
  <c r="CC51" i="33"/>
  <c r="CG51" i="33"/>
  <c r="CK51" i="33"/>
  <c r="CO51" i="33"/>
  <c r="CS51" i="33"/>
  <c r="CW51" i="33"/>
  <c r="DA51" i="33"/>
  <c r="DE51" i="33"/>
  <c r="DI51" i="33"/>
  <c r="DM51" i="33"/>
  <c r="DQ51" i="33"/>
  <c r="DU51" i="33"/>
  <c r="DY51" i="33"/>
  <c r="EC51" i="33"/>
  <c r="EG51" i="33"/>
  <c r="EK51" i="33"/>
  <c r="EO51" i="33"/>
  <c r="ES51" i="33"/>
  <c r="EW51" i="33"/>
  <c r="AH51" i="33"/>
  <c r="AL51" i="33"/>
  <c r="AP51" i="33"/>
  <c r="AT51" i="33"/>
  <c r="AX51" i="33"/>
  <c r="BB51" i="33"/>
  <c r="BF51" i="33"/>
  <c r="BJ51" i="33"/>
  <c r="BN51" i="33"/>
  <c r="BR51" i="33"/>
  <c r="BV51" i="33"/>
  <c r="BZ51" i="33"/>
  <c r="CD51" i="33"/>
  <c r="CH51" i="33"/>
  <c r="CL51" i="33"/>
  <c r="CP51" i="33"/>
  <c r="CT51" i="33"/>
  <c r="CX51" i="33"/>
  <c r="DB51" i="33"/>
  <c r="DF51" i="33"/>
  <c r="DJ51" i="33"/>
  <c r="DN51" i="33"/>
  <c r="DR51" i="33"/>
  <c r="DV51" i="33"/>
  <c r="DZ51" i="33"/>
  <c r="ED51" i="33"/>
  <c r="EH51" i="33"/>
  <c r="EL51" i="33"/>
  <c r="EP51" i="33"/>
  <c r="ET51" i="33"/>
  <c r="EX51" i="33"/>
  <c r="AF42" i="33"/>
  <c r="AJ42" i="33"/>
  <c r="AN42" i="33"/>
  <c r="AR42" i="33"/>
  <c r="AV42" i="33"/>
  <c r="AZ42" i="33"/>
  <c r="BD42" i="33"/>
  <c r="BH42" i="33"/>
  <c r="BL42" i="33"/>
  <c r="BP42" i="33"/>
  <c r="BT42" i="33"/>
  <c r="BX42" i="33"/>
  <c r="CB42" i="33"/>
  <c r="CF42" i="33"/>
  <c r="CJ42" i="33"/>
  <c r="CN42" i="33"/>
  <c r="CR42" i="33"/>
  <c r="CV42" i="33"/>
  <c r="CZ42" i="33"/>
  <c r="DD42" i="33"/>
  <c r="DH42" i="33"/>
  <c r="DL42" i="33"/>
  <c r="DP42" i="33"/>
  <c r="DT42" i="33"/>
  <c r="DX42" i="33"/>
  <c r="EB42" i="33"/>
  <c r="EF42" i="33"/>
  <c r="EJ42" i="33"/>
  <c r="EN42" i="33"/>
  <c r="ER42" i="33"/>
  <c r="EV42" i="33"/>
  <c r="AG42" i="33"/>
  <c r="AK42" i="33"/>
  <c r="AO42" i="33"/>
  <c r="AS42" i="33"/>
  <c r="AW42" i="33"/>
  <c r="BA42" i="33"/>
  <c r="BE42" i="33"/>
  <c r="BI42" i="33"/>
  <c r="BM42" i="33"/>
  <c r="BQ42" i="33"/>
  <c r="BU42" i="33"/>
  <c r="BY42" i="33"/>
  <c r="CC42" i="33"/>
  <c r="CG42" i="33"/>
  <c r="CK42" i="33"/>
  <c r="CO42" i="33"/>
  <c r="CS42" i="33"/>
  <c r="CW42" i="33"/>
  <c r="DA42" i="33"/>
  <c r="DE42" i="33"/>
  <c r="DI42" i="33"/>
  <c r="DM42" i="33"/>
  <c r="DQ42" i="33"/>
  <c r="DU42" i="33"/>
  <c r="DY42" i="33"/>
  <c r="EC42" i="33"/>
  <c r="EG42" i="33"/>
  <c r="EK42" i="33"/>
  <c r="EO42" i="33"/>
  <c r="ES42" i="33"/>
  <c r="EW42" i="33"/>
  <c r="AH42" i="33"/>
  <c r="AL42" i="33"/>
  <c r="AP42" i="33"/>
  <c r="AT42" i="33"/>
  <c r="AX42" i="33"/>
  <c r="BB42" i="33"/>
  <c r="BF42" i="33"/>
  <c r="BJ42" i="33"/>
  <c r="BN42" i="33"/>
  <c r="BR42" i="33"/>
  <c r="BV42" i="33"/>
  <c r="BZ42" i="33"/>
  <c r="CD42" i="33"/>
  <c r="CH42" i="33"/>
  <c r="CL42" i="33"/>
  <c r="CP42" i="33"/>
  <c r="CT42" i="33"/>
  <c r="CX42" i="33"/>
  <c r="DB42" i="33"/>
  <c r="DF42" i="33"/>
  <c r="DJ42" i="33"/>
  <c r="DN42" i="33"/>
  <c r="DR42" i="33"/>
  <c r="DV42" i="33"/>
  <c r="DZ42" i="33"/>
  <c r="ED42" i="33"/>
  <c r="EH42" i="33"/>
  <c r="EL42" i="33"/>
  <c r="EP42" i="33"/>
  <c r="ET42" i="33"/>
  <c r="EX42" i="33"/>
  <c r="AE23" i="33"/>
  <c r="ER134" i="34"/>
  <c r="EJ134" i="34"/>
  <c r="EB134" i="34"/>
  <c r="DT134" i="34"/>
  <c r="DL134" i="34"/>
  <c r="DD134" i="34"/>
  <c r="CV134" i="34"/>
  <c r="CN134" i="34"/>
  <c r="CF134" i="34"/>
  <c r="BX134" i="34"/>
  <c r="BP134" i="34"/>
  <c r="BH134" i="34"/>
  <c r="AZ134" i="34"/>
  <c r="AR134" i="34"/>
  <c r="AJ134" i="34"/>
  <c r="EX120" i="34"/>
  <c r="EP120" i="34"/>
  <c r="EH120" i="34"/>
  <c r="DZ120" i="34"/>
  <c r="DR120" i="34"/>
  <c r="DJ120" i="34"/>
  <c r="DB120" i="34"/>
  <c r="CT120" i="34"/>
  <c r="CL120" i="34"/>
  <c r="CD120" i="34"/>
  <c r="BV120" i="34"/>
  <c r="BN120" i="34"/>
  <c r="BF120" i="34"/>
  <c r="AX120" i="34"/>
  <c r="AP120" i="34"/>
  <c r="AH120" i="34"/>
  <c r="BS278" i="5"/>
  <c r="BT278" i="5" s="1"/>
  <c r="BU278" i="5" s="1"/>
  <c r="BV278" i="5" s="1"/>
  <c r="BW278" i="5" s="1"/>
  <c r="BX278" i="5" s="1"/>
  <c r="BY278" i="5" s="1"/>
  <c r="BZ278" i="5" s="1"/>
  <c r="CA278" i="5" s="1"/>
  <c r="CB278" i="5" s="1"/>
  <c r="CC278" i="5" s="1"/>
  <c r="CD278" i="5" s="1"/>
  <c r="CE278" i="5" s="1"/>
  <c r="CF278" i="5" s="1"/>
  <c r="CG278" i="5" s="1"/>
  <c r="CH278" i="5" s="1"/>
  <c r="CI278" i="5" s="1"/>
  <c r="CJ278" i="5" s="1"/>
  <c r="CK278" i="5" s="1"/>
  <c r="CL278" i="5" s="1"/>
  <c r="CM278" i="5" s="1"/>
  <c r="CN278" i="5" s="1"/>
  <c r="CO278" i="5" s="1"/>
  <c r="CP278" i="5" s="1"/>
  <c r="CQ278" i="5" s="1"/>
  <c r="CR278" i="5" s="1"/>
  <c r="CS278" i="5" s="1"/>
  <c r="CT278" i="5" s="1"/>
  <c r="CU278" i="5" s="1"/>
  <c r="CV278" i="5" s="1"/>
  <c r="CW278" i="5" s="1"/>
  <c r="CX278" i="5" s="1"/>
  <c r="CY278" i="5" s="1"/>
  <c r="CZ278" i="5" s="1"/>
  <c r="DA278" i="5" s="1"/>
  <c r="DB278" i="5" s="1"/>
  <c r="DC278" i="5" s="1"/>
  <c r="DD278" i="5" s="1"/>
  <c r="DE278" i="5" s="1"/>
  <c r="DF278" i="5" s="1"/>
  <c r="DG278" i="5" s="1"/>
  <c r="DH278" i="5" s="1"/>
  <c r="DI278" i="5" s="1"/>
  <c r="DJ278" i="5" s="1"/>
  <c r="DK278" i="5" s="1"/>
  <c r="DL278" i="5" s="1"/>
  <c r="DM278" i="5" s="1"/>
  <c r="DN278" i="5" s="1"/>
  <c r="DO278" i="5" s="1"/>
  <c r="DP278" i="5" s="1"/>
  <c r="DQ278" i="5" s="1"/>
  <c r="DR278" i="5" s="1"/>
  <c r="DS278" i="5" s="1"/>
  <c r="DT278" i="5" s="1"/>
  <c r="DU278" i="5" s="1"/>
  <c r="DV278" i="5" s="1"/>
  <c r="DW278" i="5" s="1"/>
  <c r="DX278" i="5" s="1"/>
  <c r="DY278" i="5" s="1"/>
  <c r="DZ278" i="5" s="1"/>
  <c r="EA278" i="5" s="1"/>
  <c r="EB278" i="5" s="1"/>
  <c r="EC278" i="5" s="1"/>
  <c r="ED278" i="5" s="1"/>
  <c r="EE278" i="5" s="1"/>
  <c r="EF278" i="5" s="1"/>
  <c r="EG278" i="5" s="1"/>
  <c r="EH278" i="5" s="1"/>
  <c r="EI278" i="5" s="1"/>
  <c r="EJ278" i="5" s="1"/>
  <c r="EK278" i="5" s="1"/>
  <c r="EL278" i="5" s="1"/>
  <c r="EM278" i="5" s="1"/>
  <c r="EN278" i="5" s="1"/>
  <c r="EO278" i="5" s="1"/>
  <c r="EP278" i="5" s="1"/>
  <c r="EQ278" i="5" s="1"/>
  <c r="ER278" i="5" s="1"/>
  <c r="ES278" i="5" s="1"/>
  <c r="ET278" i="5" s="1"/>
  <c r="EU278" i="5" s="1"/>
  <c r="EV278" i="5" s="1"/>
  <c r="EW278" i="5" s="1"/>
  <c r="EX278" i="5" s="1"/>
  <c r="AE30" i="34"/>
  <c r="B256" i="3"/>
  <c r="A61" i="8"/>
  <c r="B137" i="3"/>
  <c r="A41" i="25"/>
  <c r="C59" i="29"/>
  <c r="B280" i="3"/>
  <c r="A28" i="25"/>
  <c r="AD113" i="31"/>
  <c r="AD113" i="35"/>
  <c r="AD113" i="11"/>
  <c r="AE108" i="9"/>
  <c r="FN108" i="9" s="1"/>
  <c r="AD108" i="31"/>
  <c r="AD108" i="11"/>
  <c r="AD105" i="31"/>
  <c r="AD105" i="30"/>
  <c r="AE100" i="9"/>
  <c r="FN100" i="9" s="1"/>
  <c r="AD100" i="30"/>
  <c r="AD100" i="27"/>
  <c r="AD97" i="31"/>
  <c r="AD97" i="30"/>
  <c r="AE92" i="9"/>
  <c r="FN92" i="9" s="1"/>
  <c r="AD92" i="30"/>
  <c r="AD92" i="27"/>
  <c r="AF197" i="33"/>
  <c r="AJ197" i="33"/>
  <c r="AN197" i="33"/>
  <c r="AR197" i="33"/>
  <c r="AV197" i="33"/>
  <c r="AZ197" i="33"/>
  <c r="BD197" i="33"/>
  <c r="BH197" i="33"/>
  <c r="BL197" i="33"/>
  <c r="BP197" i="33"/>
  <c r="BT197" i="33"/>
  <c r="BX197" i="33"/>
  <c r="CB197" i="33"/>
  <c r="CF197" i="33"/>
  <c r="CJ197" i="33"/>
  <c r="CN197" i="33"/>
  <c r="CR197" i="33"/>
  <c r="CV197" i="33"/>
  <c r="CZ197" i="33"/>
  <c r="DD197" i="33"/>
  <c r="DH197" i="33"/>
  <c r="DL197" i="33"/>
  <c r="DP197" i="33"/>
  <c r="DT197" i="33"/>
  <c r="DX197" i="33"/>
  <c r="EB197" i="33"/>
  <c r="EF197" i="33"/>
  <c r="EJ197" i="33"/>
  <c r="EN197" i="33"/>
  <c r="ER197" i="33"/>
  <c r="EV197" i="33"/>
  <c r="AH195" i="33"/>
  <c r="AL195" i="33"/>
  <c r="AP195" i="33"/>
  <c r="AT195" i="33"/>
  <c r="AX195" i="33"/>
  <c r="BB195" i="33"/>
  <c r="BF195" i="33"/>
  <c r="BJ195" i="33"/>
  <c r="BN195" i="33"/>
  <c r="BR195" i="33"/>
  <c r="BV195" i="33"/>
  <c r="BZ195" i="33"/>
  <c r="CD195" i="33"/>
  <c r="CH195" i="33"/>
  <c r="CL195" i="33"/>
  <c r="CP195" i="33"/>
  <c r="CT195" i="33"/>
  <c r="CX195" i="33"/>
  <c r="DB195" i="33"/>
  <c r="DF195" i="33"/>
  <c r="DJ195" i="33"/>
  <c r="DN195" i="33"/>
  <c r="DR195" i="33"/>
  <c r="DV195" i="33"/>
  <c r="DZ195" i="33"/>
  <c r="ED195" i="33"/>
  <c r="EH195" i="33"/>
  <c r="EL195" i="33"/>
  <c r="EP195" i="33"/>
  <c r="ET195" i="33"/>
  <c r="EX195" i="33"/>
  <c r="AH183" i="33"/>
  <c r="AL183" i="33"/>
  <c r="AP183" i="33"/>
  <c r="AT183" i="33"/>
  <c r="AX183" i="33"/>
  <c r="BB183" i="33"/>
  <c r="BF183" i="33"/>
  <c r="BJ183" i="33"/>
  <c r="BN183" i="33"/>
  <c r="BR183" i="33"/>
  <c r="BV183" i="33"/>
  <c r="BZ183" i="33"/>
  <c r="CD183" i="33"/>
  <c r="CH183" i="33"/>
  <c r="CL183" i="33"/>
  <c r="CP183" i="33"/>
  <c r="CT183" i="33"/>
  <c r="CX183" i="33"/>
  <c r="DB183" i="33"/>
  <c r="DF183" i="33"/>
  <c r="DJ183" i="33"/>
  <c r="DN183" i="33"/>
  <c r="DR183" i="33"/>
  <c r="DV183" i="33"/>
  <c r="DZ183" i="33"/>
  <c r="ED183" i="33"/>
  <c r="EH183" i="33"/>
  <c r="EL183" i="33"/>
  <c r="EP183" i="33"/>
  <c r="ET183" i="33"/>
  <c r="EX183" i="33"/>
  <c r="EV173" i="33"/>
  <c r="EQ173" i="33"/>
  <c r="EL173" i="33"/>
  <c r="EF173" i="33"/>
  <c r="EA173" i="33"/>
  <c r="DV173" i="33"/>
  <c r="DP173" i="33"/>
  <c r="DK173" i="33"/>
  <c r="DF173" i="33"/>
  <c r="CZ173" i="33"/>
  <c r="CU173" i="33"/>
  <c r="CP173" i="33"/>
  <c r="CJ173" i="33"/>
  <c r="CE173" i="33"/>
  <c r="BZ173" i="33"/>
  <c r="BT173" i="33"/>
  <c r="BO173" i="33"/>
  <c r="BJ173" i="33"/>
  <c r="BD173" i="33"/>
  <c r="AY173" i="33"/>
  <c r="AT173" i="33"/>
  <c r="AN173" i="33"/>
  <c r="AI173" i="33"/>
  <c r="AE171" i="33"/>
  <c r="EW170" i="33"/>
  <c r="EQ170" i="33"/>
  <c r="EL170" i="33"/>
  <c r="EG170" i="33"/>
  <c r="EA170" i="33"/>
  <c r="DV170" i="33"/>
  <c r="DQ170" i="33"/>
  <c r="DK170" i="33"/>
  <c r="DF170" i="33"/>
  <c r="DA170" i="33"/>
  <c r="CU170" i="33"/>
  <c r="CP170" i="33"/>
  <c r="CK170" i="33"/>
  <c r="CE170" i="33"/>
  <c r="BZ170" i="33"/>
  <c r="BU170" i="33"/>
  <c r="BO170" i="33"/>
  <c r="BJ170" i="33"/>
  <c r="BE170" i="33"/>
  <c r="AY170" i="33"/>
  <c r="AT170" i="33"/>
  <c r="AO170" i="33"/>
  <c r="AI170" i="33"/>
  <c r="EV168" i="33"/>
  <c r="EQ168" i="33"/>
  <c r="EK168" i="33"/>
  <c r="EF168" i="33"/>
  <c r="EA168" i="33"/>
  <c r="DU168" i="33"/>
  <c r="DP168" i="33"/>
  <c r="DK168" i="33"/>
  <c r="DE168" i="33"/>
  <c r="CZ168" i="33"/>
  <c r="CU168" i="33"/>
  <c r="CO168" i="33"/>
  <c r="CJ168" i="33"/>
  <c r="CE168" i="33"/>
  <c r="BY168" i="33"/>
  <c r="BT168" i="33"/>
  <c r="BO168" i="33"/>
  <c r="BI168" i="33"/>
  <c r="BD168" i="33"/>
  <c r="AY168" i="33"/>
  <c r="AS168" i="33"/>
  <c r="AN168" i="33"/>
  <c r="AI168" i="33"/>
  <c r="EV165" i="33"/>
  <c r="EQ165" i="33"/>
  <c r="EL165" i="33"/>
  <c r="EF165" i="33"/>
  <c r="EA165" i="33"/>
  <c r="DV165" i="33"/>
  <c r="DP165" i="33"/>
  <c r="DK165" i="33"/>
  <c r="DF165" i="33"/>
  <c r="CZ165" i="33"/>
  <c r="CU165" i="33"/>
  <c r="CP165" i="33"/>
  <c r="CJ165" i="33"/>
  <c r="CE165" i="33"/>
  <c r="BZ165" i="33"/>
  <c r="BT165" i="33"/>
  <c r="BO165" i="33"/>
  <c r="BJ165" i="33"/>
  <c r="BD165" i="33"/>
  <c r="AY165" i="33"/>
  <c r="AT165" i="33"/>
  <c r="AN165" i="33"/>
  <c r="AI165" i="33"/>
  <c r="AE161" i="33"/>
  <c r="EW160" i="33"/>
  <c r="EQ160" i="33"/>
  <c r="EL160" i="33"/>
  <c r="EG160" i="33"/>
  <c r="EA160" i="33"/>
  <c r="DV160" i="33"/>
  <c r="DQ160" i="33"/>
  <c r="DK160" i="33"/>
  <c r="DF160" i="33"/>
  <c r="DA160" i="33"/>
  <c r="CU160" i="33"/>
  <c r="CP160" i="33"/>
  <c r="CK160" i="33"/>
  <c r="CE160" i="33"/>
  <c r="BZ160" i="33"/>
  <c r="BU160" i="33"/>
  <c r="BO160" i="33"/>
  <c r="BJ160" i="33"/>
  <c r="BE160" i="33"/>
  <c r="AY160" i="33"/>
  <c r="AT160" i="33"/>
  <c r="AO160" i="33"/>
  <c r="AI160" i="33"/>
  <c r="EV158" i="33"/>
  <c r="EQ158" i="33"/>
  <c r="EK158" i="33"/>
  <c r="EF158" i="33"/>
  <c r="EA158" i="33"/>
  <c r="DU158" i="33"/>
  <c r="DP158" i="33"/>
  <c r="DK158" i="33"/>
  <c r="DE158" i="33"/>
  <c r="CZ158" i="33"/>
  <c r="CU158" i="33"/>
  <c r="CO158" i="33"/>
  <c r="CJ158" i="33"/>
  <c r="CE158" i="33"/>
  <c r="BY158" i="33"/>
  <c r="BT158" i="33"/>
  <c r="BO158" i="33"/>
  <c r="BI158" i="33"/>
  <c r="BD158" i="33"/>
  <c r="AY158" i="33"/>
  <c r="AS158" i="33"/>
  <c r="AN158" i="33"/>
  <c r="AI158" i="33"/>
  <c r="EV155" i="33"/>
  <c r="EQ155" i="33"/>
  <c r="EL155" i="33"/>
  <c r="EF155" i="33"/>
  <c r="EA155" i="33"/>
  <c r="DV155" i="33"/>
  <c r="DP155" i="33"/>
  <c r="DK155" i="33"/>
  <c r="DF155" i="33"/>
  <c r="CZ155" i="33"/>
  <c r="CU155" i="33"/>
  <c r="CP155" i="33"/>
  <c r="CJ155" i="33"/>
  <c r="CE155" i="33"/>
  <c r="BZ155" i="33"/>
  <c r="BT155" i="33"/>
  <c r="BO155" i="33"/>
  <c r="BJ155" i="33"/>
  <c r="BD155" i="33"/>
  <c r="AY155" i="33"/>
  <c r="AT155" i="33"/>
  <c r="AN155" i="33"/>
  <c r="AI155" i="33"/>
  <c r="AE153" i="33"/>
  <c r="EW152" i="33"/>
  <c r="EQ152" i="33"/>
  <c r="EL152" i="33"/>
  <c r="EG152" i="33"/>
  <c r="EA152" i="33"/>
  <c r="DV152" i="33"/>
  <c r="DQ152" i="33"/>
  <c r="DK152" i="33"/>
  <c r="DF152" i="33"/>
  <c r="DA152" i="33"/>
  <c r="CU152" i="33"/>
  <c r="CP152" i="33"/>
  <c r="CK152" i="33"/>
  <c r="CE152" i="33"/>
  <c r="BZ152" i="33"/>
  <c r="BU152" i="33"/>
  <c r="BO152" i="33"/>
  <c r="BJ152" i="33"/>
  <c r="BE152" i="33"/>
  <c r="AY152" i="33"/>
  <c r="AT152" i="33"/>
  <c r="AO152" i="33"/>
  <c r="AI152" i="33"/>
  <c r="EV150" i="33"/>
  <c r="EQ150" i="33"/>
  <c r="EK150" i="33"/>
  <c r="EF150" i="33"/>
  <c r="EA150" i="33"/>
  <c r="DU150" i="33"/>
  <c r="DP150" i="33"/>
  <c r="DK150" i="33"/>
  <c r="DE150" i="33"/>
  <c r="CZ150" i="33"/>
  <c r="CU150" i="33"/>
  <c r="CO150" i="33"/>
  <c r="CJ150" i="33"/>
  <c r="CE150" i="33"/>
  <c r="BY150" i="33"/>
  <c r="BT150" i="33"/>
  <c r="BO150" i="33"/>
  <c r="BI150" i="33"/>
  <c r="BD150" i="33"/>
  <c r="AY150" i="33"/>
  <c r="AS150" i="33"/>
  <c r="AN150" i="33"/>
  <c r="AI150" i="33"/>
  <c r="AG139" i="33"/>
  <c r="AK139" i="33"/>
  <c r="AO139" i="33"/>
  <c r="AS139" i="33"/>
  <c r="AW139" i="33"/>
  <c r="BA139" i="33"/>
  <c r="BE139" i="33"/>
  <c r="BI139" i="33"/>
  <c r="BM139" i="33"/>
  <c r="BQ139" i="33"/>
  <c r="BU139" i="33"/>
  <c r="BY139" i="33"/>
  <c r="CC139" i="33"/>
  <c r="CG139" i="33"/>
  <c r="CK139" i="33"/>
  <c r="CO139" i="33"/>
  <c r="CS139" i="33"/>
  <c r="CW139" i="33"/>
  <c r="DA139" i="33"/>
  <c r="DE139" i="33"/>
  <c r="DI139" i="33"/>
  <c r="DM139" i="33"/>
  <c r="DQ139" i="33"/>
  <c r="DU139" i="33"/>
  <c r="DY139" i="33"/>
  <c r="EC139" i="33"/>
  <c r="EG139" i="33"/>
  <c r="EK139" i="33"/>
  <c r="EO139" i="33"/>
  <c r="ES139" i="33"/>
  <c r="EW139" i="33"/>
  <c r="EV129" i="33"/>
  <c r="EQ129" i="33"/>
  <c r="EL129" i="33"/>
  <c r="EF129" i="33"/>
  <c r="EA129" i="33"/>
  <c r="DV129" i="33"/>
  <c r="DP129" i="33"/>
  <c r="DK129" i="33"/>
  <c r="DF129" i="33"/>
  <c r="CZ129" i="33"/>
  <c r="CU129" i="33"/>
  <c r="CP129" i="33"/>
  <c r="CJ129" i="33"/>
  <c r="CE129" i="33"/>
  <c r="BZ129" i="33"/>
  <c r="BT129" i="33"/>
  <c r="BO129" i="33"/>
  <c r="BJ129" i="33"/>
  <c r="BD129" i="33"/>
  <c r="AY129" i="33"/>
  <c r="AT129" i="33"/>
  <c r="AN129" i="33"/>
  <c r="AI129" i="33"/>
  <c r="AE126" i="33"/>
  <c r="EW125" i="33"/>
  <c r="EQ125" i="33"/>
  <c r="EL125" i="33"/>
  <c r="EG125" i="33"/>
  <c r="EA125" i="33"/>
  <c r="DV125" i="33"/>
  <c r="DQ125" i="33"/>
  <c r="DK125" i="33"/>
  <c r="DF125" i="33"/>
  <c r="DA125" i="33"/>
  <c r="CU125" i="33"/>
  <c r="CP125" i="33"/>
  <c r="CK125" i="33"/>
  <c r="CE125" i="33"/>
  <c r="BZ125" i="33"/>
  <c r="BU125" i="33"/>
  <c r="BO125" i="33"/>
  <c r="BJ125" i="33"/>
  <c r="BE125" i="33"/>
  <c r="AY125" i="33"/>
  <c r="AT125" i="33"/>
  <c r="AO125" i="33"/>
  <c r="AI125" i="33"/>
  <c r="AG123" i="33"/>
  <c r="AK123" i="33"/>
  <c r="AO123" i="33"/>
  <c r="AS123" i="33"/>
  <c r="AW123" i="33"/>
  <c r="BA123" i="33"/>
  <c r="BE123" i="33"/>
  <c r="BI123" i="33"/>
  <c r="BM123" i="33"/>
  <c r="BQ123" i="33"/>
  <c r="BU123" i="33"/>
  <c r="AH123" i="33"/>
  <c r="AL123" i="33"/>
  <c r="AP123" i="33"/>
  <c r="AT123" i="33"/>
  <c r="AX123" i="33"/>
  <c r="BB123" i="33"/>
  <c r="BF123" i="33"/>
  <c r="BJ123" i="33"/>
  <c r="BN123" i="33"/>
  <c r="BR123" i="33"/>
  <c r="BV123" i="33"/>
  <c r="BZ123" i="33"/>
  <c r="CD123" i="33"/>
  <c r="CH123" i="33"/>
  <c r="CL123" i="33"/>
  <c r="CP123" i="33"/>
  <c r="CT123" i="33"/>
  <c r="CX123" i="33"/>
  <c r="DB123" i="33"/>
  <c r="DF123" i="33"/>
  <c r="DJ123" i="33"/>
  <c r="DN123" i="33"/>
  <c r="DR123" i="33"/>
  <c r="DV123" i="33"/>
  <c r="DZ123" i="33"/>
  <c r="ED123" i="33"/>
  <c r="EH123" i="33"/>
  <c r="EL123" i="33"/>
  <c r="EP123" i="33"/>
  <c r="ET123" i="33"/>
  <c r="EX123" i="33"/>
  <c r="EQ113" i="33"/>
  <c r="EI113" i="33"/>
  <c r="EA113" i="33"/>
  <c r="DS113" i="33"/>
  <c r="DK113" i="33"/>
  <c r="DC113" i="33"/>
  <c r="CU113" i="33"/>
  <c r="CM113" i="33"/>
  <c r="CE113" i="33"/>
  <c r="BW113" i="33"/>
  <c r="BO113" i="33"/>
  <c r="BG113" i="33"/>
  <c r="AY113" i="33"/>
  <c r="AQ113" i="33"/>
  <c r="AI113" i="33"/>
  <c r="ER93" i="33"/>
  <c r="EJ93" i="33"/>
  <c r="EB93" i="33"/>
  <c r="DT93" i="33"/>
  <c r="DL93" i="33"/>
  <c r="DD93" i="33"/>
  <c r="CV93" i="33"/>
  <c r="CN93" i="33"/>
  <c r="CF93" i="33"/>
  <c r="BX93" i="33"/>
  <c r="BP93" i="33"/>
  <c r="BH93" i="33"/>
  <c r="AZ93" i="33"/>
  <c r="AR93" i="33"/>
  <c r="AJ93" i="33"/>
  <c r="ET90" i="33"/>
  <c r="EL90" i="33"/>
  <c r="ED90" i="33"/>
  <c r="DV90" i="33"/>
  <c r="DN90" i="33"/>
  <c r="DF90" i="33"/>
  <c r="CX90" i="33"/>
  <c r="CP90" i="33"/>
  <c r="CH90" i="33"/>
  <c r="BZ90" i="33"/>
  <c r="BR90" i="33"/>
  <c r="BJ90" i="33"/>
  <c r="BB90" i="33"/>
  <c r="AT90" i="33"/>
  <c r="AL90" i="33"/>
  <c r="AG82" i="33"/>
  <c r="AK82" i="33"/>
  <c r="AO82" i="33"/>
  <c r="AS82" i="33"/>
  <c r="AW82" i="33"/>
  <c r="BA82" i="33"/>
  <c r="BE82" i="33"/>
  <c r="BI82" i="33"/>
  <c r="BM82" i="33"/>
  <c r="BQ82" i="33"/>
  <c r="BU82" i="33"/>
  <c r="BY82" i="33"/>
  <c r="CC82" i="33"/>
  <c r="CG82" i="33"/>
  <c r="CK82" i="33"/>
  <c r="CO82" i="33"/>
  <c r="CS82" i="33"/>
  <c r="CW82" i="33"/>
  <c r="DA82" i="33"/>
  <c r="DE82" i="33"/>
  <c r="DI82" i="33"/>
  <c r="DM82" i="33"/>
  <c r="DQ82" i="33"/>
  <c r="DU82" i="33"/>
  <c r="DY82" i="33"/>
  <c r="EC82" i="33"/>
  <c r="EG82" i="33"/>
  <c r="EK82" i="33"/>
  <c r="EO82" i="33"/>
  <c r="ES82" i="33"/>
  <c r="EW82" i="33"/>
  <c r="AH82" i="33"/>
  <c r="AL82" i="33"/>
  <c r="AP82" i="33"/>
  <c r="AT82" i="33"/>
  <c r="AX82" i="33"/>
  <c r="BB82" i="33"/>
  <c r="BF82" i="33"/>
  <c r="BJ82" i="33"/>
  <c r="BN82" i="33"/>
  <c r="BR82" i="33"/>
  <c r="BV82" i="33"/>
  <c r="BZ82" i="33"/>
  <c r="CD82" i="33"/>
  <c r="CH82" i="33"/>
  <c r="CL82" i="33"/>
  <c r="CP82" i="33"/>
  <c r="CT82" i="33"/>
  <c r="CX82" i="33"/>
  <c r="DB82" i="33"/>
  <c r="DF82" i="33"/>
  <c r="DJ82" i="33"/>
  <c r="DN82" i="33"/>
  <c r="DR82" i="33"/>
  <c r="DV82" i="33"/>
  <c r="DZ82" i="33"/>
  <c r="ED82" i="33"/>
  <c r="EH82" i="33"/>
  <c r="EL82" i="33"/>
  <c r="EP82" i="33"/>
  <c r="ET82" i="33"/>
  <c r="EX82" i="33"/>
  <c r="AG73" i="33"/>
  <c r="AK73" i="33"/>
  <c r="AO73" i="33"/>
  <c r="AS73" i="33"/>
  <c r="AW73" i="33"/>
  <c r="BA73" i="33"/>
  <c r="BE73" i="33"/>
  <c r="BI73" i="33"/>
  <c r="BM73" i="33"/>
  <c r="BQ73" i="33"/>
  <c r="BU73" i="33"/>
  <c r="BY73" i="33"/>
  <c r="CC73" i="33"/>
  <c r="CG73" i="33"/>
  <c r="CK73" i="33"/>
  <c r="CO73" i="33"/>
  <c r="CS73" i="33"/>
  <c r="CW73" i="33"/>
  <c r="DA73" i="33"/>
  <c r="DE73" i="33"/>
  <c r="DI73" i="33"/>
  <c r="DM73" i="33"/>
  <c r="DQ73" i="33"/>
  <c r="DU73" i="33"/>
  <c r="DY73" i="33"/>
  <c r="EC73" i="33"/>
  <c r="EG73" i="33"/>
  <c r="EK73" i="33"/>
  <c r="EO73" i="33"/>
  <c r="ES73" i="33"/>
  <c r="EW73" i="33"/>
  <c r="AH73" i="33"/>
  <c r="AL73" i="33"/>
  <c r="AP73" i="33"/>
  <c r="AT73" i="33"/>
  <c r="AX73" i="33"/>
  <c r="BB73" i="33"/>
  <c r="BF73" i="33"/>
  <c r="BJ73" i="33"/>
  <c r="BN73" i="33"/>
  <c r="BR73" i="33"/>
  <c r="BV73" i="33"/>
  <c r="BZ73" i="33"/>
  <c r="CD73" i="33"/>
  <c r="CH73" i="33"/>
  <c r="CL73" i="33"/>
  <c r="CP73" i="33"/>
  <c r="CT73" i="33"/>
  <c r="CX73" i="33"/>
  <c r="DB73" i="33"/>
  <c r="DF73" i="33"/>
  <c r="DJ73" i="33"/>
  <c r="DN73" i="33"/>
  <c r="DR73" i="33"/>
  <c r="DV73" i="33"/>
  <c r="DZ73" i="33"/>
  <c r="ED73" i="33"/>
  <c r="EH73" i="33"/>
  <c r="EL73" i="33"/>
  <c r="EP73" i="33"/>
  <c r="ET73" i="33"/>
  <c r="EX73" i="33"/>
  <c r="AF70" i="33"/>
  <c r="AJ70" i="33"/>
  <c r="AN70" i="33"/>
  <c r="AR70" i="33"/>
  <c r="AV70" i="33"/>
  <c r="AZ70" i="33"/>
  <c r="BD70" i="33"/>
  <c r="BH70" i="33"/>
  <c r="BL70" i="33"/>
  <c r="BP70" i="33"/>
  <c r="BT70" i="33"/>
  <c r="BX70" i="33"/>
  <c r="CB70" i="33"/>
  <c r="CF70" i="33"/>
  <c r="CJ70" i="33"/>
  <c r="CN70" i="33"/>
  <c r="CR70" i="33"/>
  <c r="CV70" i="33"/>
  <c r="CZ70" i="33"/>
  <c r="DD70" i="33"/>
  <c r="DH70" i="33"/>
  <c r="DL70" i="33"/>
  <c r="DP70" i="33"/>
  <c r="DT70" i="33"/>
  <c r="DX70" i="33"/>
  <c r="EB70" i="33"/>
  <c r="EF70" i="33"/>
  <c r="EJ70" i="33"/>
  <c r="EN70" i="33"/>
  <c r="ER70" i="33"/>
  <c r="EV70" i="33"/>
  <c r="AG70" i="33"/>
  <c r="AK70" i="33"/>
  <c r="AO70" i="33"/>
  <c r="AS70" i="33"/>
  <c r="AW70" i="33"/>
  <c r="BA70" i="33"/>
  <c r="BE70" i="33"/>
  <c r="BI70" i="33"/>
  <c r="BM70" i="33"/>
  <c r="BQ70" i="33"/>
  <c r="BU70" i="33"/>
  <c r="BY70" i="33"/>
  <c r="CC70" i="33"/>
  <c r="CG70" i="33"/>
  <c r="CK70" i="33"/>
  <c r="CO70" i="33"/>
  <c r="CS70" i="33"/>
  <c r="CW70" i="33"/>
  <c r="DA70" i="33"/>
  <c r="DE70" i="33"/>
  <c r="DI70" i="33"/>
  <c r="DM70" i="33"/>
  <c r="DQ70" i="33"/>
  <c r="DU70" i="33"/>
  <c r="DY70" i="33"/>
  <c r="EC70" i="33"/>
  <c r="EG70" i="33"/>
  <c r="EK70" i="33"/>
  <c r="EO70" i="33"/>
  <c r="ES70" i="33"/>
  <c r="EW70" i="33"/>
  <c r="EQ65" i="33"/>
  <c r="EI65" i="33"/>
  <c r="EA65" i="33"/>
  <c r="DS65" i="33"/>
  <c r="DK65" i="33"/>
  <c r="DC65" i="33"/>
  <c r="CU65" i="33"/>
  <c r="CM65" i="33"/>
  <c r="CE65" i="33"/>
  <c r="BW65" i="33"/>
  <c r="BO65" i="33"/>
  <c r="BG65" i="33"/>
  <c r="AY65" i="33"/>
  <c r="AQ65" i="33"/>
  <c r="AI65" i="33"/>
  <c r="EQ60" i="33"/>
  <c r="EI60" i="33"/>
  <c r="EA60" i="33"/>
  <c r="DS60" i="33"/>
  <c r="DK60" i="33"/>
  <c r="DC60" i="33"/>
  <c r="CU60" i="33"/>
  <c r="CM60" i="33"/>
  <c r="CE60" i="33"/>
  <c r="BW60" i="33"/>
  <c r="BO60" i="33"/>
  <c r="BG60" i="33"/>
  <c r="AY60" i="33"/>
  <c r="AQ60" i="33"/>
  <c r="AI60" i="33"/>
  <c r="AE58" i="33"/>
  <c r="AG55" i="33"/>
  <c r="AK55" i="33"/>
  <c r="AO55" i="33"/>
  <c r="AS55" i="33"/>
  <c r="AW55" i="33"/>
  <c r="BA55" i="33"/>
  <c r="BE55" i="33"/>
  <c r="BI55" i="33"/>
  <c r="BM55" i="33"/>
  <c r="BQ55" i="33"/>
  <c r="BU55" i="33"/>
  <c r="BY55" i="33"/>
  <c r="CC55" i="33"/>
  <c r="CG55" i="33"/>
  <c r="CK55" i="33"/>
  <c r="CO55" i="33"/>
  <c r="CS55" i="33"/>
  <c r="CW55" i="33"/>
  <c r="DA55" i="33"/>
  <c r="DE55" i="33"/>
  <c r="DI55" i="33"/>
  <c r="DM55" i="33"/>
  <c r="DQ55" i="33"/>
  <c r="DU55" i="33"/>
  <c r="DY55" i="33"/>
  <c r="EC55" i="33"/>
  <c r="EG55" i="33"/>
  <c r="EK55" i="33"/>
  <c r="EO55" i="33"/>
  <c r="ES55" i="33"/>
  <c r="EW55" i="33"/>
  <c r="AH55" i="33"/>
  <c r="AL55" i="33"/>
  <c r="AP55" i="33"/>
  <c r="AT55" i="33"/>
  <c r="AX55" i="33"/>
  <c r="BB55" i="33"/>
  <c r="BF55" i="33"/>
  <c r="BJ55" i="33"/>
  <c r="BN55" i="33"/>
  <c r="BR55" i="33"/>
  <c r="BV55" i="33"/>
  <c r="BZ55" i="33"/>
  <c r="CD55" i="33"/>
  <c r="CH55" i="33"/>
  <c r="CL55" i="33"/>
  <c r="CP55" i="33"/>
  <c r="CT55" i="33"/>
  <c r="CX55" i="33"/>
  <c r="DB55" i="33"/>
  <c r="DF55" i="33"/>
  <c r="DJ55" i="33"/>
  <c r="DN55" i="33"/>
  <c r="DR55" i="33"/>
  <c r="DV55" i="33"/>
  <c r="DZ55" i="33"/>
  <c r="ED55" i="33"/>
  <c r="EH55" i="33"/>
  <c r="EL55" i="33"/>
  <c r="EP55" i="33"/>
  <c r="ET55" i="33"/>
  <c r="EX55" i="33"/>
  <c r="EI51" i="33"/>
  <c r="DS51" i="33"/>
  <c r="DC51" i="33"/>
  <c r="CM51" i="33"/>
  <c r="BW51" i="33"/>
  <c r="BG51" i="33"/>
  <c r="AQ51" i="33"/>
  <c r="EI42" i="33"/>
  <c r="DS42" i="33"/>
  <c r="DC42" i="33"/>
  <c r="CM42" i="33"/>
  <c r="BW42" i="33"/>
  <c r="BG42" i="33"/>
  <c r="AQ42" i="33"/>
  <c r="AE33" i="33"/>
  <c r="AF26" i="33"/>
  <c r="AJ26" i="33"/>
  <c r="AN26" i="33"/>
  <c r="AR26" i="33"/>
  <c r="AV26" i="33"/>
  <c r="AZ26" i="33"/>
  <c r="BD26" i="33"/>
  <c r="BH26" i="33"/>
  <c r="BL26" i="33"/>
  <c r="BP26" i="33"/>
  <c r="BT26" i="33"/>
  <c r="BX26" i="33"/>
  <c r="CB26" i="33"/>
  <c r="CF26" i="33"/>
  <c r="CJ26" i="33"/>
  <c r="CN26" i="33"/>
  <c r="CR26" i="33"/>
  <c r="CV26" i="33"/>
  <c r="CZ26" i="33"/>
  <c r="DD26" i="33"/>
  <c r="DH26" i="33"/>
  <c r="DL26" i="33"/>
  <c r="DP26" i="33"/>
  <c r="DT26" i="33"/>
  <c r="DX26" i="33"/>
  <c r="EB26" i="33"/>
  <c r="EF26" i="33"/>
  <c r="EJ26" i="33"/>
  <c r="EN26" i="33"/>
  <c r="ER26" i="33"/>
  <c r="EV26" i="33"/>
  <c r="AG26" i="33"/>
  <c r="AK26" i="33"/>
  <c r="AO26" i="33"/>
  <c r="AS26" i="33"/>
  <c r="AW26" i="33"/>
  <c r="BA26" i="33"/>
  <c r="BE26" i="33"/>
  <c r="BI26" i="33"/>
  <c r="BM26" i="33"/>
  <c r="BQ26" i="33"/>
  <c r="BU26" i="33"/>
  <c r="BY26" i="33"/>
  <c r="CC26" i="33"/>
  <c r="CG26" i="33"/>
  <c r="CK26" i="33"/>
  <c r="CO26" i="33"/>
  <c r="CS26" i="33"/>
  <c r="CW26" i="33"/>
  <c r="DA26" i="33"/>
  <c r="DE26" i="33"/>
  <c r="DI26" i="33"/>
  <c r="DM26" i="33"/>
  <c r="DQ26" i="33"/>
  <c r="DU26" i="33"/>
  <c r="DY26" i="33"/>
  <c r="EC26" i="33"/>
  <c r="EG26" i="33"/>
  <c r="EK26" i="33"/>
  <c r="EO26" i="33"/>
  <c r="ES26" i="33"/>
  <c r="EW26" i="33"/>
  <c r="AH26" i="33"/>
  <c r="AL26" i="33"/>
  <c r="AP26" i="33"/>
  <c r="AT26" i="33"/>
  <c r="AX26" i="33"/>
  <c r="BB26" i="33"/>
  <c r="BF26" i="33"/>
  <c r="BJ26" i="33"/>
  <c r="BN26" i="33"/>
  <c r="BR26" i="33"/>
  <c r="BV26" i="33"/>
  <c r="BZ26" i="33"/>
  <c r="CD26" i="33"/>
  <c r="CH26" i="33"/>
  <c r="CL26" i="33"/>
  <c r="CP26" i="33"/>
  <c r="CT26" i="33"/>
  <c r="CX26" i="33"/>
  <c r="DB26" i="33"/>
  <c r="DF26" i="33"/>
  <c r="DJ26" i="33"/>
  <c r="DN26" i="33"/>
  <c r="DR26" i="33"/>
  <c r="DV26" i="33"/>
  <c r="DZ26" i="33"/>
  <c r="ED26" i="33"/>
  <c r="EH26" i="33"/>
  <c r="EL26" i="33"/>
  <c r="EP26" i="33"/>
  <c r="ET26" i="33"/>
  <c r="EX26" i="33"/>
  <c r="ET134" i="34"/>
  <c r="EL134" i="34"/>
  <c r="ED134" i="34"/>
  <c r="DV134" i="34"/>
  <c r="DN134" i="34"/>
  <c r="DF134" i="34"/>
  <c r="CX134" i="34"/>
  <c r="CP134" i="34"/>
  <c r="CH134" i="34"/>
  <c r="BZ134" i="34"/>
  <c r="BR134" i="34"/>
  <c r="BJ134" i="34"/>
  <c r="BB134" i="34"/>
  <c r="AT134" i="34"/>
  <c r="AL134" i="34"/>
  <c r="ER120" i="34"/>
  <c r="EJ120" i="34"/>
  <c r="EB120" i="34"/>
  <c r="DT120" i="34"/>
  <c r="DL120" i="34"/>
  <c r="DD120" i="34"/>
  <c r="CV120" i="34"/>
  <c r="CN120" i="34"/>
  <c r="CF120" i="34"/>
  <c r="BX120" i="34"/>
  <c r="BP120" i="34"/>
  <c r="BH120" i="34"/>
  <c r="AZ120" i="34"/>
  <c r="AR120" i="34"/>
  <c r="AJ120" i="34"/>
  <c r="CD105" i="32"/>
  <c r="CC118" i="34"/>
  <c r="CF93" i="32"/>
  <c r="CE104" i="34"/>
  <c r="AE170" i="34"/>
  <c r="AE103" i="34"/>
  <c r="AE58" i="34"/>
  <c r="A3" i="29"/>
  <c r="A3" i="33"/>
  <c r="AD94" i="27"/>
  <c r="AD110" i="31"/>
  <c r="AD113" i="30"/>
  <c r="A48" i="25"/>
  <c r="C63" i="29"/>
  <c r="AE198" i="33"/>
  <c r="EW197" i="33"/>
  <c r="EQ197" i="33"/>
  <c r="EL197" i="33"/>
  <c r="EG197" i="33"/>
  <c r="EA197" i="33"/>
  <c r="DV197" i="33"/>
  <c r="DQ197" i="33"/>
  <c r="DK197" i="33"/>
  <c r="DF197" i="33"/>
  <c r="DA197" i="33"/>
  <c r="CU197" i="33"/>
  <c r="CP197" i="33"/>
  <c r="CK197" i="33"/>
  <c r="CE197" i="33"/>
  <c r="BZ197" i="33"/>
  <c r="BU197" i="33"/>
  <c r="BO197" i="33"/>
  <c r="BJ197" i="33"/>
  <c r="BE197" i="33"/>
  <c r="AY197" i="33"/>
  <c r="AT197" i="33"/>
  <c r="AO197" i="33"/>
  <c r="AI197" i="33"/>
  <c r="EV195" i="33"/>
  <c r="EQ195" i="33"/>
  <c r="EK195" i="33"/>
  <c r="EF195" i="33"/>
  <c r="EA195" i="33"/>
  <c r="DU195" i="33"/>
  <c r="DP195" i="33"/>
  <c r="DK195" i="33"/>
  <c r="DE195" i="33"/>
  <c r="CZ195" i="33"/>
  <c r="CU195" i="33"/>
  <c r="CO195" i="33"/>
  <c r="CJ195" i="33"/>
  <c r="CE195" i="33"/>
  <c r="BY195" i="33"/>
  <c r="BT195" i="33"/>
  <c r="BO195" i="33"/>
  <c r="BI195" i="33"/>
  <c r="BD195" i="33"/>
  <c r="AY195" i="33"/>
  <c r="AS195" i="33"/>
  <c r="AN195" i="33"/>
  <c r="AI195" i="33"/>
  <c r="EV183" i="33"/>
  <c r="EQ183" i="33"/>
  <c r="EK183" i="33"/>
  <c r="EF183" i="33"/>
  <c r="EA183" i="33"/>
  <c r="DU183" i="33"/>
  <c r="DP183" i="33"/>
  <c r="DK183" i="33"/>
  <c r="DE183" i="33"/>
  <c r="CZ183" i="33"/>
  <c r="CU183" i="33"/>
  <c r="CO183" i="33"/>
  <c r="CJ183" i="33"/>
  <c r="CE183" i="33"/>
  <c r="BY183" i="33"/>
  <c r="BT183" i="33"/>
  <c r="BO183" i="33"/>
  <c r="BI183" i="33"/>
  <c r="BD183" i="33"/>
  <c r="AY183" i="33"/>
  <c r="AS183" i="33"/>
  <c r="AN183" i="33"/>
  <c r="AI183" i="33"/>
  <c r="AF174" i="33"/>
  <c r="AJ174" i="33"/>
  <c r="AN174" i="33"/>
  <c r="AR174" i="33"/>
  <c r="AV174" i="33"/>
  <c r="AZ174" i="33"/>
  <c r="BD174" i="33"/>
  <c r="BH174" i="33"/>
  <c r="BL174" i="33"/>
  <c r="BP174" i="33"/>
  <c r="BT174" i="33"/>
  <c r="BX174" i="33"/>
  <c r="CB174" i="33"/>
  <c r="CF174" i="33"/>
  <c r="CJ174" i="33"/>
  <c r="CN174" i="33"/>
  <c r="CR174" i="33"/>
  <c r="CV174" i="33"/>
  <c r="CZ174" i="33"/>
  <c r="DD174" i="33"/>
  <c r="DH174" i="33"/>
  <c r="DL174" i="33"/>
  <c r="DP174" i="33"/>
  <c r="DT174" i="33"/>
  <c r="DX174" i="33"/>
  <c r="EB174" i="33"/>
  <c r="EF174" i="33"/>
  <c r="EJ174" i="33"/>
  <c r="EN174" i="33"/>
  <c r="ER174" i="33"/>
  <c r="EV174" i="33"/>
  <c r="EU173" i="33"/>
  <c r="EP173" i="33"/>
  <c r="EJ173" i="33"/>
  <c r="EE173" i="33"/>
  <c r="DZ173" i="33"/>
  <c r="DT173" i="33"/>
  <c r="DO173" i="33"/>
  <c r="DJ173" i="33"/>
  <c r="DD173" i="33"/>
  <c r="CY173" i="33"/>
  <c r="CT173" i="33"/>
  <c r="CN173" i="33"/>
  <c r="CI173" i="33"/>
  <c r="CD173" i="33"/>
  <c r="BX173" i="33"/>
  <c r="BS173" i="33"/>
  <c r="BN173" i="33"/>
  <c r="BH173" i="33"/>
  <c r="BC173" i="33"/>
  <c r="AX173" i="33"/>
  <c r="AR173" i="33"/>
  <c r="AM173" i="33"/>
  <c r="AH173" i="33"/>
  <c r="AH172" i="33"/>
  <c r="AL172" i="33"/>
  <c r="AP172" i="33"/>
  <c r="AT172" i="33"/>
  <c r="AX172" i="33"/>
  <c r="BB172" i="33"/>
  <c r="BF172" i="33"/>
  <c r="BJ172" i="33"/>
  <c r="BN172" i="33"/>
  <c r="BR172" i="33"/>
  <c r="BV172" i="33"/>
  <c r="BZ172" i="33"/>
  <c r="CD172" i="33"/>
  <c r="CH172" i="33"/>
  <c r="CL172" i="33"/>
  <c r="CP172" i="33"/>
  <c r="CT172" i="33"/>
  <c r="CX172" i="33"/>
  <c r="DB172" i="33"/>
  <c r="DF172" i="33"/>
  <c r="DJ172" i="33"/>
  <c r="DN172" i="33"/>
  <c r="DR172" i="33"/>
  <c r="DV172" i="33"/>
  <c r="DZ172" i="33"/>
  <c r="ED172" i="33"/>
  <c r="EH172" i="33"/>
  <c r="EL172" i="33"/>
  <c r="EP172" i="33"/>
  <c r="ET172" i="33"/>
  <c r="EX172" i="33"/>
  <c r="EU170" i="33"/>
  <c r="EP170" i="33"/>
  <c r="EK170" i="33"/>
  <c r="EE170" i="33"/>
  <c r="DZ170" i="33"/>
  <c r="DU170" i="33"/>
  <c r="DO170" i="33"/>
  <c r="DJ170" i="33"/>
  <c r="DE170" i="33"/>
  <c r="CY170" i="33"/>
  <c r="CT170" i="33"/>
  <c r="CO170" i="33"/>
  <c r="CI170" i="33"/>
  <c r="CD170" i="33"/>
  <c r="BY170" i="33"/>
  <c r="BS170" i="33"/>
  <c r="BN170" i="33"/>
  <c r="BI170" i="33"/>
  <c r="BC170" i="33"/>
  <c r="AX170" i="33"/>
  <c r="AS170" i="33"/>
  <c r="AM170" i="33"/>
  <c r="AH170" i="33"/>
  <c r="AG169" i="33"/>
  <c r="AK169" i="33"/>
  <c r="AO169" i="33"/>
  <c r="AS169" i="33"/>
  <c r="AW169" i="33"/>
  <c r="BA169" i="33"/>
  <c r="BE169" i="33"/>
  <c r="BI169" i="33"/>
  <c r="BM169" i="33"/>
  <c r="BQ169" i="33"/>
  <c r="BU169" i="33"/>
  <c r="BY169" i="33"/>
  <c r="CC169" i="33"/>
  <c r="CG169" i="33"/>
  <c r="CK169" i="33"/>
  <c r="CO169" i="33"/>
  <c r="CS169" i="33"/>
  <c r="CW169" i="33"/>
  <c r="DA169" i="33"/>
  <c r="DE169" i="33"/>
  <c r="DI169" i="33"/>
  <c r="DM169" i="33"/>
  <c r="DQ169" i="33"/>
  <c r="DU169" i="33"/>
  <c r="DY169" i="33"/>
  <c r="EC169" i="33"/>
  <c r="EG169" i="33"/>
  <c r="EK169" i="33"/>
  <c r="EO169" i="33"/>
  <c r="ES169" i="33"/>
  <c r="EW169" i="33"/>
  <c r="EU168" i="33"/>
  <c r="EO168" i="33"/>
  <c r="EJ168" i="33"/>
  <c r="EE168" i="33"/>
  <c r="DY168" i="33"/>
  <c r="DT168" i="33"/>
  <c r="DO168" i="33"/>
  <c r="DI168" i="33"/>
  <c r="DD168" i="33"/>
  <c r="CY168" i="33"/>
  <c r="CS168" i="33"/>
  <c r="CN168" i="33"/>
  <c r="CI168" i="33"/>
  <c r="CC168" i="33"/>
  <c r="BX168" i="33"/>
  <c r="BS168" i="33"/>
  <c r="BM168" i="33"/>
  <c r="BH168" i="33"/>
  <c r="BC168" i="33"/>
  <c r="AW168" i="33"/>
  <c r="AR168" i="33"/>
  <c r="AM168" i="33"/>
  <c r="AG168" i="33"/>
  <c r="AF166" i="33"/>
  <c r="AJ166" i="33"/>
  <c r="AN166" i="33"/>
  <c r="AR166" i="33"/>
  <c r="AV166" i="33"/>
  <c r="AZ166" i="33"/>
  <c r="BD166" i="33"/>
  <c r="BH166" i="33"/>
  <c r="BL166" i="33"/>
  <c r="BP166" i="33"/>
  <c r="BT166" i="33"/>
  <c r="BX166" i="33"/>
  <c r="CB166" i="33"/>
  <c r="CF166" i="33"/>
  <c r="CJ166" i="33"/>
  <c r="CN166" i="33"/>
  <c r="CR166" i="33"/>
  <c r="CV166" i="33"/>
  <c r="CZ166" i="33"/>
  <c r="DD166" i="33"/>
  <c r="DH166" i="33"/>
  <c r="DL166" i="33"/>
  <c r="DP166" i="33"/>
  <c r="DT166" i="33"/>
  <c r="DX166" i="33"/>
  <c r="EB166" i="33"/>
  <c r="EF166" i="33"/>
  <c r="EJ166" i="33"/>
  <c r="EN166" i="33"/>
  <c r="ER166" i="33"/>
  <c r="EV166" i="33"/>
  <c r="EU165" i="33"/>
  <c r="EP165" i="33"/>
  <c r="EJ165" i="33"/>
  <c r="EE165" i="33"/>
  <c r="DZ165" i="33"/>
  <c r="DT165" i="33"/>
  <c r="DO165" i="33"/>
  <c r="DJ165" i="33"/>
  <c r="DD165" i="33"/>
  <c r="CY165" i="33"/>
  <c r="CT165" i="33"/>
  <c r="CN165" i="33"/>
  <c r="CI165" i="33"/>
  <c r="CD165" i="33"/>
  <c r="BX165" i="33"/>
  <c r="BS165" i="33"/>
  <c r="BN165" i="33"/>
  <c r="BH165" i="33"/>
  <c r="BC165" i="33"/>
  <c r="AX165" i="33"/>
  <c r="AR165" i="33"/>
  <c r="AM165" i="33"/>
  <c r="AH165" i="33"/>
  <c r="AH164" i="33"/>
  <c r="AL164" i="33"/>
  <c r="AP164" i="33"/>
  <c r="AT164" i="33"/>
  <c r="AX164" i="33"/>
  <c r="BB164" i="33"/>
  <c r="BF164" i="33"/>
  <c r="BJ164" i="33"/>
  <c r="BN164" i="33"/>
  <c r="BR164" i="33"/>
  <c r="BV164" i="33"/>
  <c r="BZ164" i="33"/>
  <c r="CD164" i="33"/>
  <c r="CH164" i="33"/>
  <c r="CL164" i="33"/>
  <c r="CP164" i="33"/>
  <c r="CT164" i="33"/>
  <c r="CX164" i="33"/>
  <c r="DB164" i="33"/>
  <c r="DF164" i="33"/>
  <c r="DJ164" i="33"/>
  <c r="DN164" i="33"/>
  <c r="DR164" i="33"/>
  <c r="DV164" i="33"/>
  <c r="DZ164" i="33"/>
  <c r="ED164" i="33"/>
  <c r="EH164" i="33"/>
  <c r="EL164" i="33"/>
  <c r="EP164" i="33"/>
  <c r="ET164" i="33"/>
  <c r="EX164" i="33"/>
  <c r="EU160" i="33"/>
  <c r="EP160" i="33"/>
  <c r="EK160" i="33"/>
  <c r="EE160" i="33"/>
  <c r="DZ160" i="33"/>
  <c r="DU160" i="33"/>
  <c r="DO160" i="33"/>
  <c r="DJ160" i="33"/>
  <c r="DE160" i="33"/>
  <c r="CY160" i="33"/>
  <c r="CT160" i="33"/>
  <c r="CO160" i="33"/>
  <c r="CI160" i="33"/>
  <c r="CD160" i="33"/>
  <c r="BY160" i="33"/>
  <c r="BS160" i="33"/>
  <c r="BN160" i="33"/>
  <c r="BI160" i="33"/>
  <c r="BC160" i="33"/>
  <c r="AX160" i="33"/>
  <c r="AS160" i="33"/>
  <c r="AM160" i="33"/>
  <c r="AH160" i="33"/>
  <c r="AG159" i="33"/>
  <c r="AK159" i="33"/>
  <c r="AO159" i="33"/>
  <c r="AS159" i="33"/>
  <c r="AW159" i="33"/>
  <c r="BA159" i="33"/>
  <c r="BE159" i="33"/>
  <c r="BI159" i="33"/>
  <c r="BM159" i="33"/>
  <c r="BQ159" i="33"/>
  <c r="BU159" i="33"/>
  <c r="BY159" i="33"/>
  <c r="CC159" i="33"/>
  <c r="CG159" i="33"/>
  <c r="CK159" i="33"/>
  <c r="CO159" i="33"/>
  <c r="CS159" i="33"/>
  <c r="CW159" i="33"/>
  <c r="DA159" i="33"/>
  <c r="DE159" i="33"/>
  <c r="DI159" i="33"/>
  <c r="DM159" i="33"/>
  <c r="DQ159" i="33"/>
  <c r="DU159" i="33"/>
  <c r="DY159" i="33"/>
  <c r="EC159" i="33"/>
  <c r="EG159" i="33"/>
  <c r="EK159" i="33"/>
  <c r="EO159" i="33"/>
  <c r="ES159" i="33"/>
  <c r="EW159" i="33"/>
  <c r="EU158" i="33"/>
  <c r="EO158" i="33"/>
  <c r="EJ158" i="33"/>
  <c r="EE158" i="33"/>
  <c r="DY158" i="33"/>
  <c r="DT158" i="33"/>
  <c r="DO158" i="33"/>
  <c r="DI158" i="33"/>
  <c r="DD158" i="33"/>
  <c r="CY158" i="33"/>
  <c r="CS158" i="33"/>
  <c r="CN158" i="33"/>
  <c r="CI158" i="33"/>
  <c r="CC158" i="33"/>
  <c r="BX158" i="33"/>
  <c r="BS158" i="33"/>
  <c r="BM158" i="33"/>
  <c r="BH158" i="33"/>
  <c r="BC158" i="33"/>
  <c r="AW158" i="33"/>
  <c r="AR158" i="33"/>
  <c r="AM158" i="33"/>
  <c r="AG158" i="33"/>
  <c r="AF156" i="33"/>
  <c r="AJ156" i="33"/>
  <c r="AN156" i="33"/>
  <c r="AR156" i="33"/>
  <c r="AV156" i="33"/>
  <c r="AZ156" i="33"/>
  <c r="BD156" i="33"/>
  <c r="BH156" i="33"/>
  <c r="BL156" i="33"/>
  <c r="BP156" i="33"/>
  <c r="BT156" i="33"/>
  <c r="BX156" i="33"/>
  <c r="CB156" i="33"/>
  <c r="CF156" i="33"/>
  <c r="CJ156" i="33"/>
  <c r="CN156" i="33"/>
  <c r="CR156" i="33"/>
  <c r="CV156" i="33"/>
  <c r="CZ156" i="33"/>
  <c r="DD156" i="33"/>
  <c r="DH156" i="33"/>
  <c r="DL156" i="33"/>
  <c r="DP156" i="33"/>
  <c r="DT156" i="33"/>
  <c r="DX156" i="33"/>
  <c r="EB156" i="33"/>
  <c r="EF156" i="33"/>
  <c r="EJ156" i="33"/>
  <c r="EN156" i="33"/>
  <c r="ER156" i="33"/>
  <c r="EV156" i="33"/>
  <c r="EU155" i="33"/>
  <c r="EP155" i="33"/>
  <c r="EJ155" i="33"/>
  <c r="EE155" i="33"/>
  <c r="DZ155" i="33"/>
  <c r="DT155" i="33"/>
  <c r="DO155" i="33"/>
  <c r="DJ155" i="33"/>
  <c r="DD155" i="33"/>
  <c r="CY155" i="33"/>
  <c r="CT155" i="33"/>
  <c r="CN155" i="33"/>
  <c r="CI155" i="33"/>
  <c r="CD155" i="33"/>
  <c r="BX155" i="33"/>
  <c r="BS155" i="33"/>
  <c r="BN155" i="33"/>
  <c r="BH155" i="33"/>
  <c r="BC155" i="33"/>
  <c r="AX155" i="33"/>
  <c r="AR155" i="33"/>
  <c r="AM155" i="33"/>
  <c r="AH155" i="33"/>
  <c r="AH154" i="33"/>
  <c r="AL154" i="33"/>
  <c r="AP154" i="33"/>
  <c r="AT154" i="33"/>
  <c r="AX154" i="33"/>
  <c r="BB154" i="33"/>
  <c r="BF154" i="33"/>
  <c r="BJ154" i="33"/>
  <c r="BN154" i="33"/>
  <c r="BR154" i="33"/>
  <c r="BV154" i="33"/>
  <c r="BZ154" i="33"/>
  <c r="CD154" i="33"/>
  <c r="CH154" i="33"/>
  <c r="CL154" i="33"/>
  <c r="CP154" i="33"/>
  <c r="CT154" i="33"/>
  <c r="CX154" i="33"/>
  <c r="DB154" i="33"/>
  <c r="DF154" i="33"/>
  <c r="DJ154" i="33"/>
  <c r="DN154" i="33"/>
  <c r="DR154" i="33"/>
  <c r="DV154" i="33"/>
  <c r="DZ154" i="33"/>
  <c r="ED154" i="33"/>
  <c r="EH154" i="33"/>
  <c r="EL154" i="33"/>
  <c r="EP154" i="33"/>
  <c r="ET154" i="33"/>
  <c r="EX154" i="33"/>
  <c r="EU152" i="33"/>
  <c r="EP152" i="33"/>
  <c r="EK152" i="33"/>
  <c r="EE152" i="33"/>
  <c r="DZ152" i="33"/>
  <c r="DU152" i="33"/>
  <c r="DO152" i="33"/>
  <c r="DJ152" i="33"/>
  <c r="DE152" i="33"/>
  <c r="CY152" i="33"/>
  <c r="CT152" i="33"/>
  <c r="CO152" i="33"/>
  <c r="CI152" i="33"/>
  <c r="CD152" i="33"/>
  <c r="BY152" i="33"/>
  <c r="BS152" i="33"/>
  <c r="BN152" i="33"/>
  <c r="BI152" i="33"/>
  <c r="BC152" i="33"/>
  <c r="AX152" i="33"/>
  <c r="AS152" i="33"/>
  <c r="AM152" i="33"/>
  <c r="AH152" i="33"/>
  <c r="AG151" i="33"/>
  <c r="AK151" i="33"/>
  <c r="AO151" i="33"/>
  <c r="AS151" i="33"/>
  <c r="AW151" i="33"/>
  <c r="BA151" i="33"/>
  <c r="BE151" i="33"/>
  <c r="BI151" i="33"/>
  <c r="BM151" i="33"/>
  <c r="BQ151" i="33"/>
  <c r="BU151" i="33"/>
  <c r="BY151" i="33"/>
  <c r="CC151" i="33"/>
  <c r="CG151" i="33"/>
  <c r="CK151" i="33"/>
  <c r="CO151" i="33"/>
  <c r="CS151" i="33"/>
  <c r="CW151" i="33"/>
  <c r="DA151" i="33"/>
  <c r="DE151" i="33"/>
  <c r="DI151" i="33"/>
  <c r="DM151" i="33"/>
  <c r="DQ151" i="33"/>
  <c r="DU151" i="33"/>
  <c r="DY151" i="33"/>
  <c r="EC151" i="33"/>
  <c r="EG151" i="33"/>
  <c r="EK151" i="33"/>
  <c r="EO151" i="33"/>
  <c r="ES151" i="33"/>
  <c r="EW151" i="33"/>
  <c r="EU150" i="33"/>
  <c r="EO150" i="33"/>
  <c r="EJ150" i="33"/>
  <c r="EE150" i="33"/>
  <c r="DY150" i="33"/>
  <c r="DT150" i="33"/>
  <c r="DO150" i="33"/>
  <c r="DI150" i="33"/>
  <c r="DD150" i="33"/>
  <c r="CY150" i="33"/>
  <c r="CS150" i="33"/>
  <c r="CN150" i="33"/>
  <c r="CI150" i="33"/>
  <c r="CC150" i="33"/>
  <c r="BX150" i="33"/>
  <c r="BS150" i="33"/>
  <c r="BM150" i="33"/>
  <c r="BH150" i="33"/>
  <c r="BC150" i="33"/>
  <c r="AW150" i="33"/>
  <c r="AR150" i="33"/>
  <c r="AM150" i="33"/>
  <c r="AG150" i="33"/>
  <c r="EV139" i="33"/>
  <c r="EQ139" i="33"/>
  <c r="EL139" i="33"/>
  <c r="EF139" i="33"/>
  <c r="EA139" i="33"/>
  <c r="DV139" i="33"/>
  <c r="DP139" i="33"/>
  <c r="DK139" i="33"/>
  <c r="DF139" i="33"/>
  <c r="CZ139" i="33"/>
  <c r="CU139" i="33"/>
  <c r="CP139" i="33"/>
  <c r="CJ139" i="33"/>
  <c r="CE139" i="33"/>
  <c r="BZ139" i="33"/>
  <c r="BT139" i="33"/>
  <c r="BO139" i="33"/>
  <c r="BJ139" i="33"/>
  <c r="BD139" i="33"/>
  <c r="AY139" i="33"/>
  <c r="AT139" i="33"/>
  <c r="AN139" i="33"/>
  <c r="AI139" i="33"/>
  <c r="AF130" i="33"/>
  <c r="AJ130" i="33"/>
  <c r="AN130" i="33"/>
  <c r="AR130" i="33"/>
  <c r="AV130" i="33"/>
  <c r="AZ130" i="33"/>
  <c r="BD130" i="33"/>
  <c r="BH130" i="33"/>
  <c r="BL130" i="33"/>
  <c r="BP130" i="33"/>
  <c r="BT130" i="33"/>
  <c r="BX130" i="33"/>
  <c r="CB130" i="33"/>
  <c r="CF130" i="33"/>
  <c r="CJ130" i="33"/>
  <c r="CN130" i="33"/>
  <c r="CR130" i="33"/>
  <c r="CV130" i="33"/>
  <c r="CZ130" i="33"/>
  <c r="DD130" i="33"/>
  <c r="DH130" i="33"/>
  <c r="DL130" i="33"/>
  <c r="DP130" i="33"/>
  <c r="DT130" i="33"/>
  <c r="DX130" i="33"/>
  <c r="EB130" i="33"/>
  <c r="EF130" i="33"/>
  <c r="EJ130" i="33"/>
  <c r="EN130" i="33"/>
  <c r="ER130" i="33"/>
  <c r="EV130" i="33"/>
  <c r="EU129" i="33"/>
  <c r="EP129" i="33"/>
  <c r="EJ129" i="33"/>
  <c r="EE129" i="33"/>
  <c r="DZ129" i="33"/>
  <c r="DT129" i="33"/>
  <c r="DO129" i="33"/>
  <c r="DJ129" i="33"/>
  <c r="DD129" i="33"/>
  <c r="CY129" i="33"/>
  <c r="CT129" i="33"/>
  <c r="CN129" i="33"/>
  <c r="CI129" i="33"/>
  <c r="CD129" i="33"/>
  <c r="BX129" i="33"/>
  <c r="BS129" i="33"/>
  <c r="BN129" i="33"/>
  <c r="BH129" i="33"/>
  <c r="BC129" i="33"/>
  <c r="AX129" i="33"/>
  <c r="AR129" i="33"/>
  <c r="AM129" i="33"/>
  <c r="AH129" i="33"/>
  <c r="AH128" i="33"/>
  <c r="AE128" i="33" s="1"/>
  <c r="AL128" i="33"/>
  <c r="AP128" i="33"/>
  <c r="AT128" i="33"/>
  <c r="AX128" i="33"/>
  <c r="BB128" i="33"/>
  <c r="BF128" i="33"/>
  <c r="BJ128" i="33"/>
  <c r="BN128" i="33"/>
  <c r="BR128" i="33"/>
  <c r="BV128" i="33"/>
  <c r="BZ128" i="33"/>
  <c r="CD128" i="33"/>
  <c r="CH128" i="33"/>
  <c r="CL128" i="33"/>
  <c r="CP128" i="33"/>
  <c r="CT128" i="33"/>
  <c r="CX128" i="33"/>
  <c r="DB128" i="33"/>
  <c r="DF128" i="33"/>
  <c r="DJ128" i="33"/>
  <c r="DN128" i="33"/>
  <c r="DR128" i="33"/>
  <c r="DV128" i="33"/>
  <c r="DZ128" i="33"/>
  <c r="ED128" i="33"/>
  <c r="EH128" i="33"/>
  <c r="EL128" i="33"/>
  <c r="EP128" i="33"/>
  <c r="ET128" i="33"/>
  <c r="EX128" i="33"/>
  <c r="EU125" i="33"/>
  <c r="EP125" i="33"/>
  <c r="EK125" i="33"/>
  <c r="EE125" i="33"/>
  <c r="DZ125" i="33"/>
  <c r="DU125" i="33"/>
  <c r="DO125" i="33"/>
  <c r="DJ125" i="33"/>
  <c r="DE125" i="33"/>
  <c r="CY125" i="33"/>
  <c r="CT125" i="33"/>
  <c r="CO125" i="33"/>
  <c r="CI125" i="33"/>
  <c r="CD125" i="33"/>
  <c r="BY125" i="33"/>
  <c r="BS125" i="33"/>
  <c r="BN125" i="33"/>
  <c r="BI125" i="33"/>
  <c r="BC125" i="33"/>
  <c r="AX125" i="33"/>
  <c r="AS125" i="33"/>
  <c r="AM125" i="33"/>
  <c r="AH125" i="33"/>
  <c r="AG124" i="33"/>
  <c r="AK124" i="33"/>
  <c r="AO124" i="33"/>
  <c r="AS124" i="33"/>
  <c r="AW124" i="33"/>
  <c r="BA124" i="33"/>
  <c r="BE124" i="33"/>
  <c r="BI124" i="33"/>
  <c r="BM124" i="33"/>
  <c r="BQ124" i="33"/>
  <c r="BU124" i="33"/>
  <c r="BY124" i="33"/>
  <c r="CC124" i="33"/>
  <c r="CG124" i="33"/>
  <c r="CK124" i="33"/>
  <c r="CO124" i="33"/>
  <c r="CS124" i="33"/>
  <c r="CW124" i="33"/>
  <c r="DA124" i="33"/>
  <c r="DE124" i="33"/>
  <c r="DI124" i="33"/>
  <c r="DM124" i="33"/>
  <c r="DQ124" i="33"/>
  <c r="DU124" i="33"/>
  <c r="DY124" i="33"/>
  <c r="EC124" i="33"/>
  <c r="EG124" i="33"/>
  <c r="EK124" i="33"/>
  <c r="EO124" i="33"/>
  <c r="ES124" i="33"/>
  <c r="EW124" i="33"/>
  <c r="EU123" i="33"/>
  <c r="EO123" i="33"/>
  <c r="EJ123" i="33"/>
  <c r="EE123" i="33"/>
  <c r="DY123" i="33"/>
  <c r="DT123" i="33"/>
  <c r="DO123" i="33"/>
  <c r="DI123" i="33"/>
  <c r="DD123" i="33"/>
  <c r="CY123" i="33"/>
  <c r="CS123" i="33"/>
  <c r="CN123" i="33"/>
  <c r="CI123" i="33"/>
  <c r="CC123" i="33"/>
  <c r="BX123" i="33"/>
  <c r="BP123" i="33"/>
  <c r="BH123" i="33"/>
  <c r="AZ123" i="33"/>
  <c r="AR123" i="33"/>
  <c r="AJ123" i="33"/>
  <c r="EX113" i="33"/>
  <c r="EP113" i="33"/>
  <c r="EH113" i="33"/>
  <c r="DZ113" i="33"/>
  <c r="DR113" i="33"/>
  <c r="DJ113" i="33"/>
  <c r="DB113" i="33"/>
  <c r="CT113" i="33"/>
  <c r="CL113" i="33"/>
  <c r="CD113" i="33"/>
  <c r="BV113" i="33"/>
  <c r="BN113" i="33"/>
  <c r="BF113" i="33"/>
  <c r="AX113" i="33"/>
  <c r="AP113" i="33"/>
  <c r="EQ93" i="33"/>
  <c r="EI93" i="33"/>
  <c r="EA93" i="33"/>
  <c r="DS93" i="33"/>
  <c r="DK93" i="33"/>
  <c r="DC93" i="33"/>
  <c r="CU93" i="33"/>
  <c r="CM93" i="33"/>
  <c r="CE93" i="33"/>
  <c r="BW93" i="33"/>
  <c r="BO93" i="33"/>
  <c r="BG93" i="33"/>
  <c r="AY93" i="33"/>
  <c r="AQ93" i="33"/>
  <c r="AI93" i="33"/>
  <c r="EQ90" i="33"/>
  <c r="EI90" i="33"/>
  <c r="EA90" i="33"/>
  <c r="DS90" i="33"/>
  <c r="DK90" i="33"/>
  <c r="DC90" i="33"/>
  <c r="CU90" i="33"/>
  <c r="CM90" i="33"/>
  <c r="CE90" i="33"/>
  <c r="BW90" i="33"/>
  <c r="BO90" i="33"/>
  <c r="BG90" i="33"/>
  <c r="AY90" i="33"/>
  <c r="AQ90" i="33"/>
  <c r="AI90" i="33"/>
  <c r="AF83" i="33"/>
  <c r="AJ83" i="33"/>
  <c r="AN83" i="33"/>
  <c r="AR83" i="33"/>
  <c r="AV83" i="33"/>
  <c r="AZ83" i="33"/>
  <c r="BD83" i="33"/>
  <c r="BH83" i="33"/>
  <c r="BL83" i="33"/>
  <c r="BP83" i="33"/>
  <c r="BT83" i="33"/>
  <c r="BX83" i="33"/>
  <c r="CB83" i="33"/>
  <c r="CF83" i="33"/>
  <c r="CJ83" i="33"/>
  <c r="CN83" i="33"/>
  <c r="CR83" i="33"/>
  <c r="CV83" i="33"/>
  <c r="CZ83" i="33"/>
  <c r="DD83" i="33"/>
  <c r="DH83" i="33"/>
  <c r="DL83" i="33"/>
  <c r="DP83" i="33"/>
  <c r="DT83" i="33"/>
  <c r="DX83" i="33"/>
  <c r="EB83" i="33"/>
  <c r="EF83" i="33"/>
  <c r="EJ83" i="33"/>
  <c r="EN83" i="33"/>
  <c r="ER83" i="33"/>
  <c r="EV83" i="33"/>
  <c r="AG83" i="33"/>
  <c r="AK83" i="33"/>
  <c r="AO83" i="33"/>
  <c r="AS83" i="33"/>
  <c r="AW83" i="33"/>
  <c r="BA83" i="33"/>
  <c r="BE83" i="33"/>
  <c r="BI83" i="33"/>
  <c r="BM83" i="33"/>
  <c r="BQ83" i="33"/>
  <c r="BU83" i="33"/>
  <c r="BY83" i="33"/>
  <c r="CC83" i="33"/>
  <c r="CG83" i="33"/>
  <c r="CK83" i="33"/>
  <c r="CO83" i="33"/>
  <c r="CS83" i="33"/>
  <c r="CW83" i="33"/>
  <c r="DA83" i="33"/>
  <c r="DE83" i="33"/>
  <c r="DI83" i="33"/>
  <c r="DM83" i="33"/>
  <c r="DQ83" i="33"/>
  <c r="DU83" i="33"/>
  <c r="DY83" i="33"/>
  <c r="EC83" i="33"/>
  <c r="EG83" i="33"/>
  <c r="EK83" i="33"/>
  <c r="EO83" i="33"/>
  <c r="ES83" i="33"/>
  <c r="EW83" i="33"/>
  <c r="ER82" i="33"/>
  <c r="EJ82" i="33"/>
  <c r="EB82" i="33"/>
  <c r="DT82" i="33"/>
  <c r="DL82" i="33"/>
  <c r="DD82" i="33"/>
  <c r="CV82" i="33"/>
  <c r="CN82" i="33"/>
  <c r="CF82" i="33"/>
  <c r="BX82" i="33"/>
  <c r="BP82" i="33"/>
  <c r="BH82" i="33"/>
  <c r="AZ82" i="33"/>
  <c r="AR82" i="33"/>
  <c r="AJ82" i="33"/>
  <c r="AF74" i="33"/>
  <c r="AJ74" i="33"/>
  <c r="AN74" i="33"/>
  <c r="AR74" i="33"/>
  <c r="AV74" i="33"/>
  <c r="AZ74" i="33"/>
  <c r="BD74" i="33"/>
  <c r="BH74" i="33"/>
  <c r="BL74" i="33"/>
  <c r="BP74" i="33"/>
  <c r="BT74" i="33"/>
  <c r="BX74" i="33"/>
  <c r="CB74" i="33"/>
  <c r="CF74" i="33"/>
  <c r="CJ74" i="33"/>
  <c r="CN74" i="33"/>
  <c r="CR74" i="33"/>
  <c r="CV74" i="33"/>
  <c r="CZ74" i="33"/>
  <c r="DD74" i="33"/>
  <c r="DH74" i="33"/>
  <c r="DL74" i="33"/>
  <c r="DP74" i="33"/>
  <c r="DT74" i="33"/>
  <c r="DX74" i="33"/>
  <c r="EB74" i="33"/>
  <c r="EF74" i="33"/>
  <c r="EJ74" i="33"/>
  <c r="EN74" i="33"/>
  <c r="ER74" i="33"/>
  <c r="EV74" i="33"/>
  <c r="AG74" i="33"/>
  <c r="AK74" i="33"/>
  <c r="AO74" i="33"/>
  <c r="AS74" i="33"/>
  <c r="AW74" i="33"/>
  <c r="BA74" i="33"/>
  <c r="BE74" i="33"/>
  <c r="BI74" i="33"/>
  <c r="BM74" i="33"/>
  <c r="BQ74" i="33"/>
  <c r="BU74" i="33"/>
  <c r="BY74" i="33"/>
  <c r="CC74" i="33"/>
  <c r="CG74" i="33"/>
  <c r="CK74" i="33"/>
  <c r="CO74" i="33"/>
  <c r="CS74" i="33"/>
  <c r="CW74" i="33"/>
  <c r="DA74" i="33"/>
  <c r="DE74" i="33"/>
  <c r="DI74" i="33"/>
  <c r="DM74" i="33"/>
  <c r="DQ74" i="33"/>
  <c r="DU74" i="33"/>
  <c r="DY74" i="33"/>
  <c r="EC74" i="33"/>
  <c r="EG74" i="33"/>
  <c r="EK74" i="33"/>
  <c r="EO74" i="33"/>
  <c r="ES74" i="33"/>
  <c r="EW74" i="33"/>
  <c r="ER73" i="33"/>
  <c r="EJ73" i="33"/>
  <c r="EB73" i="33"/>
  <c r="DT73" i="33"/>
  <c r="DL73" i="33"/>
  <c r="DD73" i="33"/>
  <c r="CV73" i="33"/>
  <c r="CN73" i="33"/>
  <c r="CF73" i="33"/>
  <c r="BX73" i="33"/>
  <c r="BP73" i="33"/>
  <c r="BH73" i="33"/>
  <c r="AZ73" i="33"/>
  <c r="AR73" i="33"/>
  <c r="AJ73" i="33"/>
  <c r="ET70" i="33"/>
  <c r="EL70" i="33"/>
  <c r="ED70" i="33"/>
  <c r="DV70" i="33"/>
  <c r="DN70" i="33"/>
  <c r="DF70" i="33"/>
  <c r="CX70" i="33"/>
  <c r="CP70" i="33"/>
  <c r="CH70" i="33"/>
  <c r="BZ70" i="33"/>
  <c r="BR70" i="33"/>
  <c r="BJ70" i="33"/>
  <c r="BB70" i="33"/>
  <c r="AT70" i="33"/>
  <c r="AL70" i="33"/>
  <c r="EQ69" i="33"/>
  <c r="EI69" i="33"/>
  <c r="EA69" i="33"/>
  <c r="DS69" i="33"/>
  <c r="DK69" i="33"/>
  <c r="DC69" i="33"/>
  <c r="CU69" i="33"/>
  <c r="CM69" i="33"/>
  <c r="CE69" i="33"/>
  <c r="BW69" i="33"/>
  <c r="BO69" i="33"/>
  <c r="BG69" i="33"/>
  <c r="AY69" i="33"/>
  <c r="AQ69" i="33"/>
  <c r="AI69" i="33"/>
  <c r="EQ66" i="33"/>
  <c r="EI66" i="33"/>
  <c r="EA66" i="33"/>
  <c r="DS66" i="33"/>
  <c r="DK66" i="33"/>
  <c r="DC66" i="33"/>
  <c r="CU66" i="33"/>
  <c r="CM66" i="33"/>
  <c r="CE66" i="33"/>
  <c r="BW66" i="33"/>
  <c r="BO66" i="33"/>
  <c r="BG66" i="33"/>
  <c r="AY66" i="33"/>
  <c r="AQ66" i="33"/>
  <c r="AI66" i="33"/>
  <c r="EV65" i="33"/>
  <c r="EN65" i="33"/>
  <c r="EF65" i="33"/>
  <c r="DX65" i="33"/>
  <c r="DP65" i="33"/>
  <c r="DH65" i="33"/>
  <c r="CZ65" i="33"/>
  <c r="CR65" i="33"/>
  <c r="CJ65" i="33"/>
  <c r="CB65" i="33"/>
  <c r="BT65" i="33"/>
  <c r="BL65" i="33"/>
  <c r="BD65" i="33"/>
  <c r="AV65" i="33"/>
  <c r="AN65" i="33"/>
  <c r="AE64" i="33"/>
  <c r="EX60" i="33"/>
  <c r="EP60" i="33"/>
  <c r="EH60" i="33"/>
  <c r="DZ60" i="33"/>
  <c r="DR60" i="33"/>
  <c r="DJ60" i="33"/>
  <c r="DB60" i="33"/>
  <c r="CT60" i="33"/>
  <c r="CL60" i="33"/>
  <c r="CD60" i="33"/>
  <c r="BV60" i="33"/>
  <c r="BN60" i="33"/>
  <c r="BF60" i="33"/>
  <c r="AX60" i="33"/>
  <c r="AP60" i="33"/>
  <c r="AG59" i="33"/>
  <c r="AK59" i="33"/>
  <c r="AO59" i="33"/>
  <c r="AS59" i="33"/>
  <c r="AW59" i="33"/>
  <c r="BA59" i="33"/>
  <c r="BE59" i="33"/>
  <c r="BI59" i="33"/>
  <c r="BM59" i="33"/>
  <c r="BQ59" i="33"/>
  <c r="BU59" i="33"/>
  <c r="BY59" i="33"/>
  <c r="CC59" i="33"/>
  <c r="CG59" i="33"/>
  <c r="CK59" i="33"/>
  <c r="CO59" i="33"/>
  <c r="CS59" i="33"/>
  <c r="CW59" i="33"/>
  <c r="DA59" i="33"/>
  <c r="DE59" i="33"/>
  <c r="DI59" i="33"/>
  <c r="DM59" i="33"/>
  <c r="DQ59" i="33"/>
  <c r="DU59" i="33"/>
  <c r="DY59" i="33"/>
  <c r="EC59" i="33"/>
  <c r="EG59" i="33"/>
  <c r="EK59" i="33"/>
  <c r="EO59" i="33"/>
  <c r="ES59" i="33"/>
  <c r="EW59" i="33"/>
  <c r="AH59" i="33"/>
  <c r="AL59" i="33"/>
  <c r="AP59" i="33"/>
  <c r="AT59" i="33"/>
  <c r="AX59" i="33"/>
  <c r="BB59" i="33"/>
  <c r="BF59" i="33"/>
  <c r="BJ59" i="33"/>
  <c r="BN59" i="33"/>
  <c r="BR59" i="33"/>
  <c r="BV59" i="33"/>
  <c r="BZ59" i="33"/>
  <c r="CD59" i="33"/>
  <c r="CH59" i="33"/>
  <c r="CL59" i="33"/>
  <c r="CP59" i="33"/>
  <c r="CT59" i="33"/>
  <c r="CX59" i="33"/>
  <c r="DB59" i="33"/>
  <c r="DF59" i="33"/>
  <c r="DJ59" i="33"/>
  <c r="DN59" i="33"/>
  <c r="DR59" i="33"/>
  <c r="DV59" i="33"/>
  <c r="DZ59" i="33"/>
  <c r="ED59" i="33"/>
  <c r="EH59" i="33"/>
  <c r="EL59" i="33"/>
  <c r="EP59" i="33"/>
  <c r="ET59" i="33"/>
  <c r="EX59" i="33"/>
  <c r="AF56" i="33"/>
  <c r="AJ56" i="33"/>
  <c r="AN56" i="33"/>
  <c r="AR56" i="33"/>
  <c r="AV56" i="33"/>
  <c r="AZ56" i="33"/>
  <c r="BD56" i="33"/>
  <c r="BH56" i="33"/>
  <c r="BL56" i="33"/>
  <c r="BP56" i="33"/>
  <c r="BT56" i="33"/>
  <c r="BX56" i="33"/>
  <c r="CB56" i="33"/>
  <c r="CF56" i="33"/>
  <c r="CJ56" i="33"/>
  <c r="CN56" i="33"/>
  <c r="CR56" i="33"/>
  <c r="CV56" i="33"/>
  <c r="CZ56" i="33"/>
  <c r="DD56" i="33"/>
  <c r="DH56" i="33"/>
  <c r="DL56" i="33"/>
  <c r="DP56" i="33"/>
  <c r="DT56" i="33"/>
  <c r="DX56" i="33"/>
  <c r="EB56" i="33"/>
  <c r="EF56" i="33"/>
  <c r="EJ56" i="33"/>
  <c r="EN56" i="33"/>
  <c r="ER56" i="33"/>
  <c r="EV56" i="33"/>
  <c r="AG56" i="33"/>
  <c r="AK56" i="33"/>
  <c r="AO56" i="33"/>
  <c r="AS56" i="33"/>
  <c r="AW56" i="33"/>
  <c r="BA56" i="33"/>
  <c r="BE56" i="33"/>
  <c r="BI56" i="33"/>
  <c r="BM56" i="33"/>
  <c r="BQ56" i="33"/>
  <c r="BU56" i="33"/>
  <c r="BY56" i="33"/>
  <c r="CC56" i="33"/>
  <c r="CG56" i="33"/>
  <c r="CK56" i="33"/>
  <c r="CO56" i="33"/>
  <c r="CS56" i="33"/>
  <c r="CW56" i="33"/>
  <c r="DA56" i="33"/>
  <c r="DE56" i="33"/>
  <c r="DI56" i="33"/>
  <c r="DM56" i="33"/>
  <c r="DQ56" i="33"/>
  <c r="DU56" i="33"/>
  <c r="DY56" i="33"/>
  <c r="EC56" i="33"/>
  <c r="EG56" i="33"/>
  <c r="EK56" i="33"/>
  <c r="EO56" i="33"/>
  <c r="ES56" i="33"/>
  <c r="EW56" i="33"/>
  <c r="ER55" i="33"/>
  <c r="EJ55" i="33"/>
  <c r="EB55" i="33"/>
  <c r="DT55" i="33"/>
  <c r="DL55" i="33"/>
  <c r="DD55" i="33"/>
  <c r="CV55" i="33"/>
  <c r="CN55" i="33"/>
  <c r="CF55" i="33"/>
  <c r="BX55" i="33"/>
  <c r="BP55" i="33"/>
  <c r="BH55" i="33"/>
  <c r="AZ55" i="33"/>
  <c r="AR55" i="33"/>
  <c r="AJ55" i="33"/>
  <c r="EU51" i="33"/>
  <c r="EE51" i="33"/>
  <c r="DO51" i="33"/>
  <c r="CY51" i="33"/>
  <c r="CI51" i="33"/>
  <c r="BS51" i="33"/>
  <c r="BC51" i="33"/>
  <c r="AM51" i="33"/>
  <c r="EU42" i="33"/>
  <c r="EE42" i="33"/>
  <c r="DO42" i="33"/>
  <c r="CY42" i="33"/>
  <c r="CI42" i="33"/>
  <c r="BS42" i="33"/>
  <c r="BC42" i="33"/>
  <c r="AM42" i="33"/>
  <c r="EQ38" i="33"/>
  <c r="EA38" i="33"/>
  <c r="DK38" i="33"/>
  <c r="CU38" i="33"/>
  <c r="CE38" i="33"/>
  <c r="BO38" i="33"/>
  <c r="AY38" i="33"/>
  <c r="AE37" i="33"/>
  <c r="AF34" i="33"/>
  <c r="AJ34" i="33"/>
  <c r="AN34" i="33"/>
  <c r="AR34" i="33"/>
  <c r="AV34" i="33"/>
  <c r="AZ34" i="33"/>
  <c r="BD34" i="33"/>
  <c r="BH34" i="33"/>
  <c r="BL34" i="33"/>
  <c r="BP34" i="33"/>
  <c r="BT34" i="33"/>
  <c r="BX34" i="33"/>
  <c r="CB34" i="33"/>
  <c r="CF34" i="33"/>
  <c r="CJ34" i="33"/>
  <c r="CN34" i="33"/>
  <c r="CR34" i="33"/>
  <c r="CV34" i="33"/>
  <c r="CZ34" i="33"/>
  <c r="DD34" i="33"/>
  <c r="DH34" i="33"/>
  <c r="DL34" i="33"/>
  <c r="DP34" i="33"/>
  <c r="DT34" i="33"/>
  <c r="DX34" i="33"/>
  <c r="EB34" i="33"/>
  <c r="EF34" i="33"/>
  <c r="EJ34" i="33"/>
  <c r="EN34" i="33"/>
  <c r="ER34" i="33"/>
  <c r="EV34" i="33"/>
  <c r="AG34" i="33"/>
  <c r="AK34" i="33"/>
  <c r="AO34" i="33"/>
  <c r="AS34" i="33"/>
  <c r="AW34" i="33"/>
  <c r="BA34" i="33"/>
  <c r="BE34" i="33"/>
  <c r="BI34" i="33"/>
  <c r="BM34" i="33"/>
  <c r="BQ34" i="33"/>
  <c r="BU34" i="33"/>
  <c r="BY34" i="33"/>
  <c r="CC34" i="33"/>
  <c r="CG34" i="33"/>
  <c r="CK34" i="33"/>
  <c r="CO34" i="33"/>
  <c r="CS34" i="33"/>
  <c r="CW34" i="33"/>
  <c r="DA34" i="33"/>
  <c r="DE34" i="33"/>
  <c r="DI34" i="33"/>
  <c r="DM34" i="33"/>
  <c r="DQ34" i="33"/>
  <c r="DU34" i="33"/>
  <c r="DY34" i="33"/>
  <c r="EC34" i="33"/>
  <c r="EG34" i="33"/>
  <c r="EK34" i="33"/>
  <c r="EO34" i="33"/>
  <c r="ES34" i="33"/>
  <c r="EW34" i="33"/>
  <c r="AH34" i="33"/>
  <c r="AL34" i="33"/>
  <c r="AP34" i="33"/>
  <c r="AT34" i="33"/>
  <c r="AX34" i="33"/>
  <c r="BB34" i="33"/>
  <c r="BF34" i="33"/>
  <c r="BJ34" i="33"/>
  <c r="BN34" i="33"/>
  <c r="BR34" i="33"/>
  <c r="BV34" i="33"/>
  <c r="BZ34" i="33"/>
  <c r="CD34" i="33"/>
  <c r="CH34" i="33"/>
  <c r="CL34" i="33"/>
  <c r="CP34" i="33"/>
  <c r="CT34" i="33"/>
  <c r="CX34" i="33"/>
  <c r="DB34" i="33"/>
  <c r="DF34" i="33"/>
  <c r="DJ34" i="33"/>
  <c r="DN34" i="33"/>
  <c r="DR34" i="33"/>
  <c r="DV34" i="33"/>
  <c r="DZ34" i="33"/>
  <c r="ED34" i="33"/>
  <c r="EH34" i="33"/>
  <c r="EL34" i="33"/>
  <c r="EP34" i="33"/>
  <c r="ET34" i="33"/>
  <c r="EX34" i="33"/>
  <c r="EI26" i="33"/>
  <c r="DS26" i="33"/>
  <c r="DC26" i="33"/>
  <c r="CM26" i="33"/>
  <c r="BW26" i="33"/>
  <c r="BG26" i="33"/>
  <c r="AQ26" i="33"/>
  <c r="EV134" i="34"/>
  <c r="EN134" i="34"/>
  <c r="EF134" i="34"/>
  <c r="DX134" i="34"/>
  <c r="DP134" i="34"/>
  <c r="DH134" i="34"/>
  <c r="CZ134" i="34"/>
  <c r="CR134" i="34"/>
  <c r="CJ134" i="34"/>
  <c r="CB134" i="34"/>
  <c r="BT134" i="34"/>
  <c r="BL134" i="34"/>
  <c r="BD134" i="34"/>
  <c r="AV134" i="34"/>
  <c r="AN134" i="34"/>
  <c r="AF134" i="34"/>
  <c r="ET120" i="34"/>
  <c r="EL120" i="34"/>
  <c r="ED120" i="34"/>
  <c r="DV120" i="34"/>
  <c r="DN120" i="34"/>
  <c r="DF120" i="34"/>
  <c r="CX120" i="34"/>
  <c r="CP120" i="34"/>
  <c r="CH120" i="34"/>
  <c r="BZ120" i="34"/>
  <c r="BR120" i="34"/>
  <c r="BJ120" i="34"/>
  <c r="BB120" i="34"/>
  <c r="AT120" i="34"/>
  <c r="AL120" i="34"/>
  <c r="CJ117" i="32"/>
  <c r="CI132" i="34"/>
  <c r="AE167" i="33"/>
  <c r="AE157" i="33"/>
  <c r="AE131" i="33"/>
  <c r="AF113" i="33"/>
  <c r="AJ113" i="33"/>
  <c r="AN113" i="33"/>
  <c r="AR113" i="33"/>
  <c r="AV113" i="33"/>
  <c r="AZ113" i="33"/>
  <c r="BD113" i="33"/>
  <c r="BH113" i="33"/>
  <c r="BL113" i="33"/>
  <c r="BP113" i="33"/>
  <c r="BT113" i="33"/>
  <c r="BX113" i="33"/>
  <c r="CB113" i="33"/>
  <c r="CF113" i="33"/>
  <c r="CJ113" i="33"/>
  <c r="CN113" i="33"/>
  <c r="CR113" i="33"/>
  <c r="CV113" i="33"/>
  <c r="CZ113" i="33"/>
  <c r="DD113" i="33"/>
  <c r="DH113" i="33"/>
  <c r="DL113" i="33"/>
  <c r="DP113" i="33"/>
  <c r="DT113" i="33"/>
  <c r="DX113" i="33"/>
  <c r="EB113" i="33"/>
  <c r="EF113" i="33"/>
  <c r="EJ113" i="33"/>
  <c r="EN113" i="33"/>
  <c r="ER113" i="33"/>
  <c r="EV113" i="33"/>
  <c r="AG113" i="33"/>
  <c r="AK113" i="33"/>
  <c r="AO113" i="33"/>
  <c r="AS113" i="33"/>
  <c r="AW113" i="33"/>
  <c r="BA113" i="33"/>
  <c r="BE113" i="33"/>
  <c r="BI113" i="33"/>
  <c r="BM113" i="33"/>
  <c r="BQ113" i="33"/>
  <c r="BU113" i="33"/>
  <c r="BY113" i="33"/>
  <c r="CC113" i="33"/>
  <c r="CG113" i="33"/>
  <c r="CK113" i="33"/>
  <c r="CO113" i="33"/>
  <c r="CS113" i="33"/>
  <c r="CW113" i="33"/>
  <c r="DA113" i="33"/>
  <c r="DE113" i="33"/>
  <c r="DI113" i="33"/>
  <c r="DM113" i="33"/>
  <c r="DQ113" i="33"/>
  <c r="DU113" i="33"/>
  <c r="DY113" i="33"/>
  <c r="EC113" i="33"/>
  <c r="EG113" i="33"/>
  <c r="EK113" i="33"/>
  <c r="EO113" i="33"/>
  <c r="ES113" i="33"/>
  <c r="EW113" i="33"/>
  <c r="AE92" i="33"/>
  <c r="AE68" i="33"/>
  <c r="AG65" i="33"/>
  <c r="AE65" i="33" s="1"/>
  <c r="AK65" i="33"/>
  <c r="AO65" i="33"/>
  <c r="AS65" i="33"/>
  <c r="AW65" i="33"/>
  <c r="BA65" i="33"/>
  <c r="BE65" i="33"/>
  <c r="BI65" i="33"/>
  <c r="BM65" i="33"/>
  <c r="BQ65" i="33"/>
  <c r="BU65" i="33"/>
  <c r="BY65" i="33"/>
  <c r="CC65" i="33"/>
  <c r="CG65" i="33"/>
  <c r="CK65" i="33"/>
  <c r="CO65" i="33"/>
  <c r="CS65" i="33"/>
  <c r="CW65" i="33"/>
  <c r="DA65" i="33"/>
  <c r="DE65" i="33"/>
  <c r="DI65" i="33"/>
  <c r="DM65" i="33"/>
  <c r="DQ65" i="33"/>
  <c r="DU65" i="33"/>
  <c r="DY65" i="33"/>
  <c r="EC65" i="33"/>
  <c r="EG65" i="33"/>
  <c r="EK65" i="33"/>
  <c r="EO65" i="33"/>
  <c r="ES65" i="33"/>
  <c r="EW65" i="33"/>
  <c r="AH65" i="33"/>
  <c r="AL65" i="33"/>
  <c r="AP65" i="33"/>
  <c r="AT65" i="33"/>
  <c r="AX65" i="33"/>
  <c r="BB65" i="33"/>
  <c r="BF65" i="33"/>
  <c r="BJ65" i="33"/>
  <c r="BN65" i="33"/>
  <c r="BR65" i="33"/>
  <c r="BV65" i="33"/>
  <c r="BZ65" i="33"/>
  <c r="CD65" i="33"/>
  <c r="CH65" i="33"/>
  <c r="CL65" i="33"/>
  <c r="CP65" i="33"/>
  <c r="CT65" i="33"/>
  <c r="CX65" i="33"/>
  <c r="DB65" i="33"/>
  <c r="DF65" i="33"/>
  <c r="DJ65" i="33"/>
  <c r="DN65" i="33"/>
  <c r="DR65" i="33"/>
  <c r="DV65" i="33"/>
  <c r="DZ65" i="33"/>
  <c r="ED65" i="33"/>
  <c r="EH65" i="33"/>
  <c r="EL65" i="33"/>
  <c r="EP65" i="33"/>
  <c r="ET65" i="33"/>
  <c r="EX65" i="33"/>
  <c r="AF60" i="33"/>
  <c r="AJ60" i="33"/>
  <c r="AN60" i="33"/>
  <c r="AR60" i="33"/>
  <c r="AV60" i="33"/>
  <c r="AZ60" i="33"/>
  <c r="BD60" i="33"/>
  <c r="BH60" i="33"/>
  <c r="BL60" i="33"/>
  <c r="BP60" i="33"/>
  <c r="BT60" i="33"/>
  <c r="BX60" i="33"/>
  <c r="CB60" i="33"/>
  <c r="CF60" i="33"/>
  <c r="CJ60" i="33"/>
  <c r="CN60" i="33"/>
  <c r="CR60" i="33"/>
  <c r="CV60" i="33"/>
  <c r="CZ60" i="33"/>
  <c r="DD60" i="33"/>
  <c r="DH60" i="33"/>
  <c r="DL60" i="33"/>
  <c r="DP60" i="33"/>
  <c r="DT60" i="33"/>
  <c r="DX60" i="33"/>
  <c r="EB60" i="33"/>
  <c r="EF60" i="33"/>
  <c r="EJ60" i="33"/>
  <c r="EN60" i="33"/>
  <c r="ER60" i="33"/>
  <c r="EV60" i="33"/>
  <c r="AG60" i="33"/>
  <c r="AK60" i="33"/>
  <c r="AO60" i="33"/>
  <c r="AS60" i="33"/>
  <c r="AW60" i="33"/>
  <c r="BA60" i="33"/>
  <c r="BE60" i="33"/>
  <c r="BI60" i="33"/>
  <c r="BM60" i="33"/>
  <c r="BQ60" i="33"/>
  <c r="BU60" i="33"/>
  <c r="BY60" i="33"/>
  <c r="CC60" i="33"/>
  <c r="CG60" i="33"/>
  <c r="CK60" i="33"/>
  <c r="CO60" i="33"/>
  <c r="CS60" i="33"/>
  <c r="CW60" i="33"/>
  <c r="DA60" i="33"/>
  <c r="DE60" i="33"/>
  <c r="DI60" i="33"/>
  <c r="DM60" i="33"/>
  <c r="DQ60" i="33"/>
  <c r="DU60" i="33"/>
  <c r="DY60" i="33"/>
  <c r="EC60" i="33"/>
  <c r="EG60" i="33"/>
  <c r="EK60" i="33"/>
  <c r="EO60" i="33"/>
  <c r="ES60" i="33"/>
  <c r="EW60" i="33"/>
  <c r="AE50" i="33"/>
  <c r="AE41" i="33"/>
  <c r="AF38" i="33"/>
  <c r="AJ38" i="33"/>
  <c r="AN38" i="33"/>
  <c r="AR38" i="33"/>
  <c r="AV38" i="33"/>
  <c r="AZ38" i="33"/>
  <c r="BD38" i="33"/>
  <c r="BH38" i="33"/>
  <c r="BL38" i="33"/>
  <c r="BP38" i="33"/>
  <c r="BT38" i="33"/>
  <c r="BX38" i="33"/>
  <c r="CB38" i="33"/>
  <c r="CF38" i="33"/>
  <c r="CJ38" i="33"/>
  <c r="CN38" i="33"/>
  <c r="CR38" i="33"/>
  <c r="CV38" i="33"/>
  <c r="CZ38" i="33"/>
  <c r="DD38" i="33"/>
  <c r="DH38" i="33"/>
  <c r="DL38" i="33"/>
  <c r="DP38" i="33"/>
  <c r="DT38" i="33"/>
  <c r="DX38" i="33"/>
  <c r="EB38" i="33"/>
  <c r="EF38" i="33"/>
  <c r="EJ38" i="33"/>
  <c r="EN38" i="33"/>
  <c r="ER38" i="33"/>
  <c r="EV38" i="33"/>
  <c r="AG38" i="33"/>
  <c r="AK38" i="33"/>
  <c r="AO38" i="33"/>
  <c r="AS38" i="33"/>
  <c r="AW38" i="33"/>
  <c r="BA38" i="33"/>
  <c r="BE38" i="33"/>
  <c r="BI38" i="33"/>
  <c r="BM38" i="33"/>
  <c r="BQ38" i="33"/>
  <c r="BU38" i="33"/>
  <c r="BY38" i="33"/>
  <c r="CC38" i="33"/>
  <c r="CG38" i="33"/>
  <c r="CK38" i="33"/>
  <c r="CO38" i="33"/>
  <c r="CS38" i="33"/>
  <c r="CW38" i="33"/>
  <c r="DA38" i="33"/>
  <c r="DE38" i="33"/>
  <c r="DI38" i="33"/>
  <c r="DM38" i="33"/>
  <c r="DQ38" i="33"/>
  <c r="DU38" i="33"/>
  <c r="DY38" i="33"/>
  <c r="EC38" i="33"/>
  <c r="EG38" i="33"/>
  <c r="EK38" i="33"/>
  <c r="EO38" i="33"/>
  <c r="ES38" i="33"/>
  <c r="EW38" i="33"/>
  <c r="AH38" i="33"/>
  <c r="AL38" i="33"/>
  <c r="AP38" i="33"/>
  <c r="AT38" i="33"/>
  <c r="AX38" i="33"/>
  <c r="BB38" i="33"/>
  <c r="BF38" i="33"/>
  <c r="BJ38" i="33"/>
  <c r="BN38" i="33"/>
  <c r="BR38" i="33"/>
  <c r="BV38" i="33"/>
  <c r="BZ38" i="33"/>
  <c r="CD38" i="33"/>
  <c r="CH38" i="33"/>
  <c r="CL38" i="33"/>
  <c r="CP38" i="33"/>
  <c r="CT38" i="33"/>
  <c r="CX38" i="33"/>
  <c r="DB38" i="33"/>
  <c r="DF38" i="33"/>
  <c r="DJ38" i="33"/>
  <c r="DN38" i="33"/>
  <c r="DR38" i="33"/>
  <c r="DV38" i="33"/>
  <c r="DZ38" i="33"/>
  <c r="ED38" i="33"/>
  <c r="EH38" i="33"/>
  <c r="EL38" i="33"/>
  <c r="EP38" i="33"/>
  <c r="ET38" i="33"/>
  <c r="EX38" i="33"/>
  <c r="AE19" i="33"/>
  <c r="AE243" i="34"/>
  <c r="EX134" i="34"/>
  <c r="EP134" i="34"/>
  <c r="EH134" i="34"/>
  <c r="DZ134" i="34"/>
  <c r="DR134" i="34"/>
  <c r="DJ134" i="34"/>
  <c r="DB134" i="34"/>
  <c r="CT134" i="34"/>
  <c r="CL134" i="34"/>
  <c r="CD134" i="34"/>
  <c r="BV134" i="34"/>
  <c r="BN134" i="34"/>
  <c r="BF134" i="34"/>
  <c r="AX134" i="34"/>
  <c r="AP134" i="34"/>
  <c r="AH134" i="34"/>
  <c r="EV120" i="34"/>
  <c r="EN120" i="34"/>
  <c r="EF120" i="34"/>
  <c r="DX120" i="34"/>
  <c r="DP120" i="34"/>
  <c r="DH120" i="34"/>
  <c r="CZ120" i="34"/>
  <c r="CR120" i="34"/>
  <c r="CJ120" i="34"/>
  <c r="CB120" i="34"/>
  <c r="BT120" i="34"/>
  <c r="BL120" i="34"/>
  <c r="BD120" i="34"/>
  <c r="AV120" i="34"/>
  <c r="AN120" i="34"/>
  <c r="AF120" i="34"/>
  <c r="CV141" i="32"/>
  <c r="CU160" i="34"/>
  <c r="BX69" i="32"/>
  <c r="BW76" i="34"/>
  <c r="CD81" i="32"/>
  <c r="CC90" i="34"/>
  <c r="CA104" i="34"/>
  <c r="BW104" i="34"/>
  <c r="BS104" i="34"/>
  <c r="BO104" i="34"/>
  <c r="BK104" i="34"/>
  <c r="BY90" i="34"/>
  <c r="BU90" i="34"/>
  <c r="BQ90" i="34"/>
  <c r="BM90" i="34"/>
  <c r="BI90" i="34"/>
  <c r="BS76" i="34"/>
  <c r="BO76" i="34"/>
  <c r="BK76" i="34"/>
  <c r="BG76" i="34"/>
  <c r="BC76" i="34"/>
  <c r="EU48" i="34"/>
  <c r="EQ48" i="34"/>
  <c r="EM48" i="34"/>
  <c r="EI48" i="34"/>
  <c r="EE48" i="34"/>
  <c r="EA48" i="34"/>
  <c r="DW48" i="34"/>
  <c r="DS48" i="34"/>
  <c r="DO48" i="34"/>
  <c r="DK48" i="34"/>
  <c r="DG48" i="34"/>
  <c r="DC48" i="34"/>
  <c r="CY48" i="34"/>
  <c r="CU48" i="34"/>
  <c r="CQ48" i="34"/>
  <c r="AE48" i="34" s="1"/>
  <c r="ET20" i="34"/>
  <c r="EP20" i="34"/>
  <c r="EL20" i="34"/>
  <c r="EH20" i="34"/>
  <c r="ED20" i="34"/>
  <c r="DZ20" i="34"/>
  <c r="DV20" i="34"/>
  <c r="DR20" i="34"/>
  <c r="DN20" i="34"/>
  <c r="DJ20" i="34"/>
  <c r="DF20" i="34"/>
  <c r="DB20" i="34"/>
  <c r="CX20" i="34"/>
  <c r="CT20" i="34"/>
  <c r="CP20" i="34"/>
  <c r="CL20" i="34"/>
  <c r="CH20" i="34"/>
  <c r="CD20" i="34"/>
  <c r="BZ20" i="34"/>
  <c r="AE20" i="34" s="1"/>
  <c r="AF118" i="11"/>
  <c r="EV116" i="33"/>
  <c r="ER116" i="33"/>
  <c r="EN116" i="33"/>
  <c r="EJ116" i="33"/>
  <c r="EF116" i="33"/>
  <c r="EB116" i="33"/>
  <c r="DX116" i="33"/>
  <c r="DT116" i="33"/>
  <c r="DP116" i="33"/>
  <c r="DL116" i="33"/>
  <c r="DH116" i="33"/>
  <c r="DD116" i="33"/>
  <c r="CZ116" i="33"/>
  <c r="CV116" i="33"/>
  <c r="CR116" i="33"/>
  <c r="CN116" i="33"/>
  <c r="CJ116" i="33"/>
  <c r="CF116" i="33"/>
  <c r="CB116" i="33"/>
  <c r="BX116" i="33"/>
  <c r="BT116" i="33"/>
  <c r="BP116" i="33"/>
  <c r="BL116" i="33"/>
  <c r="BH116" i="33"/>
  <c r="BD116" i="33"/>
  <c r="AZ116" i="33"/>
  <c r="AV116" i="33"/>
  <c r="AR116" i="33"/>
  <c r="AN116" i="33"/>
  <c r="AJ116" i="33"/>
  <c r="AE116" i="33" s="1"/>
  <c r="EV91" i="33"/>
  <c r="ER91" i="33"/>
  <c r="EN91" i="33"/>
  <c r="EJ91" i="33"/>
  <c r="EF91" i="33"/>
  <c r="EB91" i="33"/>
  <c r="DX91" i="33"/>
  <c r="DT91" i="33"/>
  <c r="DP91" i="33"/>
  <c r="DL91" i="33"/>
  <c r="DH91" i="33"/>
  <c r="DD91" i="33"/>
  <c r="CZ91" i="33"/>
  <c r="CV91" i="33"/>
  <c r="CR91" i="33"/>
  <c r="CN91" i="33"/>
  <c r="CJ91" i="33"/>
  <c r="CF91" i="33"/>
  <c r="CB91" i="33"/>
  <c r="BX91" i="33"/>
  <c r="BT91" i="33"/>
  <c r="BP91" i="33"/>
  <c r="BL91" i="33"/>
  <c r="BH91" i="33"/>
  <c r="BD91" i="33"/>
  <c r="AZ91" i="33"/>
  <c r="AV91" i="33"/>
  <c r="AR91" i="33"/>
  <c r="AN91" i="33"/>
  <c r="AJ91" i="33"/>
  <c r="AE91" i="33" s="1"/>
  <c r="EV71" i="33"/>
  <c r="ER71" i="33"/>
  <c r="EN71" i="33"/>
  <c r="EJ71" i="33"/>
  <c r="EF71" i="33"/>
  <c r="EB71" i="33"/>
  <c r="DX71" i="33"/>
  <c r="DT71" i="33"/>
  <c r="DP71" i="33"/>
  <c r="DL71" i="33"/>
  <c r="DH71" i="33"/>
  <c r="DD71" i="33"/>
  <c r="CZ71" i="33"/>
  <c r="CV71" i="33"/>
  <c r="CR71" i="33"/>
  <c r="CN71" i="33"/>
  <c r="CJ71" i="33"/>
  <c r="CF71" i="33"/>
  <c r="CB71" i="33"/>
  <c r="BX71" i="33"/>
  <c r="BT71" i="33"/>
  <c r="BP71" i="33"/>
  <c r="BL71" i="33"/>
  <c r="BH71" i="33"/>
  <c r="BD71" i="33"/>
  <c r="AZ71" i="33"/>
  <c r="AV71" i="33"/>
  <c r="AR71" i="33"/>
  <c r="AN71" i="33"/>
  <c r="AJ71" i="33"/>
  <c r="AE71" i="33" s="1"/>
  <c r="EV67" i="33"/>
  <c r="ER67" i="33"/>
  <c r="EN67" i="33"/>
  <c r="EJ67" i="33"/>
  <c r="EF67" i="33"/>
  <c r="EB67" i="33"/>
  <c r="DX67" i="33"/>
  <c r="DT67" i="33"/>
  <c r="DP67" i="33"/>
  <c r="DL67" i="33"/>
  <c r="DH67" i="33"/>
  <c r="DD67" i="33"/>
  <c r="CZ67" i="33"/>
  <c r="CV67" i="33"/>
  <c r="CR67" i="33"/>
  <c r="CN67" i="33"/>
  <c r="CJ67" i="33"/>
  <c r="CF67" i="33"/>
  <c r="CB67" i="33"/>
  <c r="BX67" i="33"/>
  <c r="BT67" i="33"/>
  <c r="BP67" i="33"/>
  <c r="BL67" i="33"/>
  <c r="BH67" i="33"/>
  <c r="BD67" i="33"/>
  <c r="AZ67" i="33"/>
  <c r="AV67" i="33"/>
  <c r="AR67" i="33"/>
  <c r="AN67" i="33"/>
  <c r="AJ67" i="33"/>
  <c r="AE67" i="33" s="1"/>
  <c r="EV61" i="33"/>
  <c r="ER61" i="33"/>
  <c r="EN61" i="33"/>
  <c r="EJ61" i="33"/>
  <c r="EF61" i="33"/>
  <c r="EB61" i="33"/>
  <c r="DX61" i="33"/>
  <c r="DT61" i="33"/>
  <c r="DP61" i="33"/>
  <c r="DL61" i="33"/>
  <c r="DH61" i="33"/>
  <c r="DD61" i="33"/>
  <c r="CZ61" i="33"/>
  <c r="CV61" i="33"/>
  <c r="CR61" i="33"/>
  <c r="CN61" i="33"/>
  <c r="CJ61" i="33"/>
  <c r="CF61" i="33"/>
  <c r="CB61" i="33"/>
  <c r="BX61" i="33"/>
  <c r="BT61" i="33"/>
  <c r="BP61" i="33"/>
  <c r="BL61" i="33"/>
  <c r="BH61" i="33"/>
  <c r="BD61" i="33"/>
  <c r="AZ61" i="33"/>
  <c r="AV61" i="33"/>
  <c r="AR61" i="33"/>
  <c r="AN61" i="33"/>
  <c r="AJ61" i="33"/>
  <c r="AE61" i="33" s="1"/>
  <c r="EV57" i="33"/>
  <c r="ER57" i="33"/>
  <c r="EN57" i="33"/>
  <c r="EJ57" i="33"/>
  <c r="EF57" i="33"/>
  <c r="EB57" i="33"/>
  <c r="DX57" i="33"/>
  <c r="DT57" i="33"/>
  <c r="DP57" i="33"/>
  <c r="DL57" i="33"/>
  <c r="DH57" i="33"/>
  <c r="DD57" i="33"/>
  <c r="CZ57" i="33"/>
  <c r="CV57" i="33"/>
  <c r="CR57" i="33"/>
  <c r="CN57" i="33"/>
  <c r="CJ57" i="33"/>
  <c r="CF57" i="33"/>
  <c r="CB57" i="33"/>
  <c r="BX57" i="33"/>
  <c r="BT57" i="33"/>
  <c r="BP57" i="33"/>
  <c r="BL57" i="33"/>
  <c r="BH57" i="33"/>
  <c r="BD57" i="33"/>
  <c r="AZ57" i="33"/>
  <c r="AV57" i="33"/>
  <c r="AR57" i="33"/>
  <c r="AN57" i="33"/>
  <c r="AJ57" i="33"/>
  <c r="AE57" i="33" s="1"/>
  <c r="EV53" i="33"/>
  <c r="ER53" i="33"/>
  <c r="EN53" i="33"/>
  <c r="EJ53" i="33"/>
  <c r="EF53" i="33"/>
  <c r="EB53" i="33"/>
  <c r="DX53" i="33"/>
  <c r="DT53" i="33"/>
  <c r="DP53" i="33"/>
  <c r="DL53" i="33"/>
  <c r="DH53" i="33"/>
  <c r="DD53" i="33"/>
  <c r="CZ53" i="33"/>
  <c r="CV53" i="33"/>
  <c r="CR53" i="33"/>
  <c r="CN53" i="33"/>
  <c r="CJ53" i="33"/>
  <c r="CF53" i="33"/>
  <c r="CB53" i="33"/>
  <c r="BX53" i="33"/>
  <c r="BT53" i="33"/>
  <c r="BP53" i="33"/>
  <c r="BL53" i="33"/>
  <c r="BH53" i="33"/>
  <c r="BD53" i="33"/>
  <c r="AZ53" i="33"/>
  <c r="AV53" i="33"/>
  <c r="AR53" i="33"/>
  <c r="AN53" i="33"/>
  <c r="AJ53" i="33"/>
  <c r="AE53" i="33" s="1"/>
  <c r="EW52" i="33"/>
  <c r="ES52" i="33"/>
  <c r="EO52" i="33"/>
  <c r="EK52" i="33"/>
  <c r="EG52" i="33"/>
  <c r="EC52" i="33"/>
  <c r="DY52" i="33"/>
  <c r="DU52" i="33"/>
  <c r="DQ52" i="33"/>
  <c r="DM52" i="33"/>
  <c r="DI52" i="33"/>
  <c r="DE52" i="33"/>
  <c r="DA52" i="33"/>
  <c r="CW52" i="33"/>
  <c r="CS52" i="33"/>
  <c r="CO52" i="33"/>
  <c r="CK52" i="33"/>
  <c r="CG52" i="33"/>
  <c r="CC52" i="33"/>
  <c r="BY52" i="33"/>
  <c r="BU52" i="33"/>
  <c r="BQ52" i="33"/>
  <c r="BM52" i="33"/>
  <c r="BI52" i="33"/>
  <c r="BE52" i="33"/>
  <c r="BA52" i="33"/>
  <c r="AW52" i="33"/>
  <c r="AS52" i="33"/>
  <c r="AO52" i="33"/>
  <c r="AK52" i="33"/>
  <c r="AG52" i="33"/>
  <c r="AE52" i="33" s="1"/>
  <c r="EW43" i="33"/>
  <c r="ES43" i="33"/>
  <c r="EO43" i="33"/>
  <c r="EK43" i="33"/>
  <c r="EG43" i="33"/>
  <c r="EC43" i="33"/>
  <c r="DY43" i="33"/>
  <c r="DU43" i="33"/>
  <c r="DQ43" i="33"/>
  <c r="DM43" i="33"/>
  <c r="DI43" i="33"/>
  <c r="DE43" i="33"/>
  <c r="DA43" i="33"/>
  <c r="CW43" i="33"/>
  <c r="CS43" i="33"/>
  <c r="CO43" i="33"/>
  <c r="CK43" i="33"/>
  <c r="CG43" i="33"/>
  <c r="CC43" i="33"/>
  <c r="BY43" i="33"/>
  <c r="BU43" i="33"/>
  <c r="BQ43" i="33"/>
  <c r="BM43" i="33"/>
  <c r="BI43" i="33"/>
  <c r="BE43" i="33"/>
  <c r="BA43" i="33"/>
  <c r="AW43" i="33"/>
  <c r="AS43" i="33"/>
  <c r="AO43" i="33"/>
  <c r="AK43" i="33"/>
  <c r="AG43" i="33"/>
  <c r="AE43" i="33" s="1"/>
  <c r="EV40" i="33"/>
  <c r="ER40" i="33"/>
  <c r="EN40" i="33"/>
  <c r="EJ40" i="33"/>
  <c r="EF40" i="33"/>
  <c r="EB40" i="33"/>
  <c r="DX40" i="33"/>
  <c r="DT40" i="33"/>
  <c r="DP40" i="33"/>
  <c r="DL40" i="33"/>
  <c r="DH40" i="33"/>
  <c r="DD40" i="33"/>
  <c r="CZ40" i="33"/>
  <c r="CV40" i="33"/>
  <c r="CR40" i="33"/>
  <c r="CN40" i="33"/>
  <c r="CJ40" i="33"/>
  <c r="CF40" i="33"/>
  <c r="CB40" i="33"/>
  <c r="BX40" i="33"/>
  <c r="BT40" i="33"/>
  <c r="BP40" i="33"/>
  <c r="BL40" i="33"/>
  <c r="BH40" i="33"/>
  <c r="BD40" i="33"/>
  <c r="AZ40" i="33"/>
  <c r="AV40" i="33"/>
  <c r="AR40" i="33"/>
  <c r="AN40" i="33"/>
  <c r="AJ40" i="33"/>
  <c r="AE40" i="33" s="1"/>
  <c r="EW39" i="33"/>
  <c r="ES39" i="33"/>
  <c r="EO39" i="33"/>
  <c r="EK39" i="33"/>
  <c r="EG39" i="33"/>
  <c r="EC39" i="33"/>
  <c r="DY39" i="33"/>
  <c r="DU39" i="33"/>
  <c r="DQ39" i="33"/>
  <c r="DM39" i="33"/>
  <c r="DI39" i="33"/>
  <c r="DE39" i="33"/>
  <c r="DA39" i="33"/>
  <c r="CW39" i="33"/>
  <c r="CS39" i="33"/>
  <c r="CO39" i="33"/>
  <c r="CK39" i="33"/>
  <c r="CG39" i="33"/>
  <c r="CC39" i="33"/>
  <c r="BY39" i="33"/>
  <c r="BU39" i="33"/>
  <c r="BQ39" i="33"/>
  <c r="BM39" i="33"/>
  <c r="BI39" i="33"/>
  <c r="BE39" i="33"/>
  <c r="BA39" i="33"/>
  <c r="AW39" i="33"/>
  <c r="AS39" i="33"/>
  <c r="AO39" i="33"/>
  <c r="AK39" i="33"/>
  <c r="AG39" i="33"/>
  <c r="AE39" i="33" s="1"/>
  <c r="EV36" i="33"/>
  <c r="ER36" i="33"/>
  <c r="EN36" i="33"/>
  <c r="EJ36" i="33"/>
  <c r="EF36" i="33"/>
  <c r="EB36" i="33"/>
  <c r="DX36" i="33"/>
  <c r="DT36" i="33"/>
  <c r="DP36" i="33"/>
  <c r="DL36" i="33"/>
  <c r="DH36" i="33"/>
  <c r="DD36" i="33"/>
  <c r="CZ36" i="33"/>
  <c r="CV36" i="33"/>
  <c r="CR36" i="33"/>
  <c r="CN36" i="33"/>
  <c r="CJ36" i="33"/>
  <c r="CF36" i="33"/>
  <c r="CB36" i="33"/>
  <c r="BX36" i="33"/>
  <c r="BT36" i="33"/>
  <c r="BP36" i="33"/>
  <c r="BL36" i="33"/>
  <c r="BH36" i="33"/>
  <c r="BD36" i="33"/>
  <c r="AZ36" i="33"/>
  <c r="AV36" i="33"/>
  <c r="AR36" i="33"/>
  <c r="AN36" i="33"/>
  <c r="AJ36" i="33"/>
  <c r="AE36" i="33" s="1"/>
  <c r="EW35" i="33"/>
  <c r="ES35" i="33"/>
  <c r="EO35" i="33"/>
  <c r="EK35" i="33"/>
  <c r="EG35" i="33"/>
  <c r="EC35" i="33"/>
  <c r="DY35" i="33"/>
  <c r="DU35" i="33"/>
  <c r="DQ35" i="33"/>
  <c r="DM35" i="33"/>
  <c r="DI35" i="33"/>
  <c r="DE35" i="33"/>
  <c r="DA35" i="33"/>
  <c r="CW35" i="33"/>
  <c r="CS35" i="33"/>
  <c r="CO35" i="33"/>
  <c r="CK35" i="33"/>
  <c r="CG35" i="33"/>
  <c r="CC35" i="33"/>
  <c r="BY35" i="33"/>
  <c r="BU35" i="33"/>
  <c r="BQ35" i="33"/>
  <c r="BM35" i="33"/>
  <c r="BI35" i="33"/>
  <c r="BE35" i="33"/>
  <c r="BA35" i="33"/>
  <c r="AW35" i="33"/>
  <c r="AS35" i="33"/>
  <c r="AO35" i="33"/>
  <c r="AK35" i="33"/>
  <c r="AG35" i="33"/>
  <c r="AE35" i="33" s="1"/>
  <c r="EV30" i="33"/>
  <c r="ER30" i="33"/>
  <c r="EN30" i="33"/>
  <c r="EJ30" i="33"/>
  <c r="EF30" i="33"/>
  <c r="EB30" i="33"/>
  <c r="DX30" i="33"/>
  <c r="DT30" i="33"/>
  <c r="DP30" i="33"/>
  <c r="DL30" i="33"/>
  <c r="DH30" i="33"/>
  <c r="DD30" i="33"/>
  <c r="CZ30" i="33"/>
  <c r="CV30" i="33"/>
  <c r="CR30" i="33"/>
  <c r="CN30" i="33"/>
  <c r="CJ30" i="33"/>
  <c r="CF30" i="33"/>
  <c r="CB30" i="33"/>
  <c r="BX30" i="33"/>
  <c r="BT30" i="33"/>
  <c r="BP30" i="33"/>
  <c r="BL30" i="33"/>
  <c r="BH30" i="33"/>
  <c r="BD30" i="33"/>
  <c r="AZ30" i="33"/>
  <c r="AV30" i="33"/>
  <c r="AR30" i="33"/>
  <c r="AN30" i="33"/>
  <c r="AJ30" i="33"/>
  <c r="AE30" i="33" s="1"/>
  <c r="EW28" i="33"/>
  <c r="ES28" i="33"/>
  <c r="EO28" i="33"/>
  <c r="EK28" i="33"/>
  <c r="EG28" i="33"/>
  <c r="EC28" i="33"/>
  <c r="DY28" i="33"/>
  <c r="DU28" i="33"/>
  <c r="DQ28" i="33"/>
  <c r="DM28" i="33"/>
  <c r="DI28" i="33"/>
  <c r="DE28" i="33"/>
  <c r="DA28" i="33"/>
  <c r="CW28" i="33"/>
  <c r="CS28" i="33"/>
  <c r="CO28" i="33"/>
  <c r="CK28" i="33"/>
  <c r="CG28" i="33"/>
  <c r="CC28" i="33"/>
  <c r="BY28" i="33"/>
  <c r="BU28" i="33"/>
  <c r="BQ28" i="33"/>
  <c r="BM28" i="33"/>
  <c r="BI28" i="33"/>
  <c r="BE28" i="33"/>
  <c r="BA28" i="33"/>
  <c r="AW28" i="33"/>
  <c r="AS28" i="33"/>
  <c r="AO28" i="33"/>
  <c r="AK28" i="33"/>
  <c r="AG28" i="33"/>
  <c r="AE28" i="33" s="1"/>
  <c r="EV22" i="33"/>
  <c r="ER22" i="33"/>
  <c r="EN22" i="33"/>
  <c r="EJ22" i="33"/>
  <c r="EF22" i="33"/>
  <c r="EB22" i="33"/>
  <c r="DX22" i="33"/>
  <c r="DT22" i="33"/>
  <c r="DP22" i="33"/>
  <c r="DL22" i="33"/>
  <c r="DH22" i="33"/>
  <c r="DD22" i="33"/>
  <c r="CZ22" i="33"/>
  <c r="CV22" i="33"/>
  <c r="CR22" i="33"/>
  <c r="CN22" i="33"/>
  <c r="CJ22" i="33"/>
  <c r="CF22" i="33"/>
  <c r="CB22" i="33"/>
  <c r="BX22" i="33"/>
  <c r="BT22" i="33"/>
  <c r="BP22" i="33"/>
  <c r="BL22" i="33"/>
  <c r="BH22" i="33"/>
  <c r="BD22" i="33"/>
  <c r="AZ22" i="33"/>
  <c r="AV22" i="33"/>
  <c r="AR22" i="33"/>
  <c r="AN22" i="33"/>
  <c r="AJ22" i="33"/>
  <c r="AE22" i="33" s="1"/>
  <c r="EW21" i="33"/>
  <c r="ES21" i="33"/>
  <c r="EO21" i="33"/>
  <c r="EK21" i="33"/>
  <c r="EG21" i="33"/>
  <c r="EC21" i="33"/>
  <c r="DY21" i="33"/>
  <c r="DU21" i="33"/>
  <c r="DQ21" i="33"/>
  <c r="DM21" i="33"/>
  <c r="DI21" i="33"/>
  <c r="DE21" i="33"/>
  <c r="DA21" i="33"/>
  <c r="CW21" i="33"/>
  <c r="CS21" i="33"/>
  <c r="CO21" i="33"/>
  <c r="CK21" i="33"/>
  <c r="CG21" i="33"/>
  <c r="CC21" i="33"/>
  <c r="BY21" i="33"/>
  <c r="BU21" i="33"/>
  <c r="BQ21" i="33"/>
  <c r="BM21" i="33"/>
  <c r="BI21" i="33"/>
  <c r="BE21" i="33"/>
  <c r="BA21" i="33"/>
  <c r="AW21" i="33"/>
  <c r="AS21" i="33"/>
  <c r="AO21" i="33"/>
  <c r="AK21" i="33"/>
  <c r="AG21" i="33"/>
  <c r="AE21" i="33" s="1"/>
  <c r="EV18" i="33"/>
  <c r="ER18" i="33"/>
  <c r="EN18" i="33"/>
  <c r="EJ18" i="33"/>
  <c r="EF18" i="33"/>
  <c r="EB18" i="33"/>
  <c r="DX18" i="33"/>
  <c r="DT18" i="33"/>
  <c r="DP18" i="33"/>
  <c r="DL18" i="33"/>
  <c r="DH18" i="33"/>
  <c r="DD18" i="33"/>
  <c r="CZ18" i="33"/>
  <c r="CV18" i="33"/>
  <c r="CR18" i="33"/>
  <c r="CN18" i="33"/>
  <c r="CJ18" i="33"/>
  <c r="CF18" i="33"/>
  <c r="CB18" i="33"/>
  <c r="BX18" i="33"/>
  <c r="BT18" i="33"/>
  <c r="BP18" i="33"/>
  <c r="BL18" i="33"/>
  <c r="BH18" i="33"/>
  <c r="BD18" i="33"/>
  <c r="AZ18" i="33"/>
  <c r="AV18" i="33"/>
  <c r="AR18" i="33"/>
  <c r="AN18" i="33"/>
  <c r="AJ18" i="33"/>
  <c r="AE18" i="33" s="1"/>
  <c r="EW17" i="33"/>
  <c r="ES17" i="33"/>
  <c r="EO17" i="33"/>
  <c r="EK17" i="33"/>
  <c r="EG17" i="33"/>
  <c r="EC17" i="33"/>
  <c r="DY17" i="33"/>
  <c r="DU17" i="33"/>
  <c r="DQ17" i="33"/>
  <c r="DM17" i="33"/>
  <c r="DI17" i="33"/>
  <c r="DE17" i="33"/>
  <c r="DA17" i="33"/>
  <c r="CW17" i="33"/>
  <c r="CS17" i="33"/>
  <c r="CO17" i="33"/>
  <c r="CK17" i="33"/>
  <c r="CG17" i="33"/>
  <c r="CC17" i="33"/>
  <c r="BY17" i="33"/>
  <c r="BU17" i="33"/>
  <c r="BQ17" i="33"/>
  <c r="BM17" i="33"/>
  <c r="BI17" i="33"/>
  <c r="BE17" i="33"/>
  <c r="BA17" i="33"/>
  <c r="AW17" i="33"/>
  <c r="AS17" i="33"/>
  <c r="AO17" i="33"/>
  <c r="AK17" i="33"/>
  <c r="AG17" i="33"/>
  <c r="AE17" i="33" s="1"/>
  <c r="EV52" i="33"/>
  <c r="ER52" i="33"/>
  <c r="EN52" i="33"/>
  <c r="EJ52" i="33"/>
  <c r="EF52" i="33"/>
  <c r="EB52" i="33"/>
  <c r="DX52" i="33"/>
  <c r="DT52" i="33"/>
  <c r="DP52" i="33"/>
  <c r="DL52" i="33"/>
  <c r="DH52" i="33"/>
  <c r="DD52" i="33"/>
  <c r="CZ52" i="33"/>
  <c r="CV52" i="33"/>
  <c r="CR52" i="33"/>
  <c r="CN52" i="33"/>
  <c r="CJ52" i="33"/>
  <c r="CF52" i="33"/>
  <c r="CB52" i="33"/>
  <c r="BX52" i="33"/>
  <c r="BT52" i="33"/>
  <c r="BP52" i="33"/>
  <c r="BL52" i="33"/>
  <c r="BH52" i="33"/>
  <c r="BD52" i="33"/>
  <c r="AZ52" i="33"/>
  <c r="AV52" i="33"/>
  <c r="AR52" i="33"/>
  <c r="AN52" i="33"/>
  <c r="AJ52" i="33"/>
  <c r="EV43" i="33"/>
  <c r="ER43" i="33"/>
  <c r="EN43" i="33"/>
  <c r="EJ43" i="33"/>
  <c r="EF43" i="33"/>
  <c r="EB43" i="33"/>
  <c r="DX43" i="33"/>
  <c r="DT43" i="33"/>
  <c r="DP43" i="33"/>
  <c r="DL43" i="33"/>
  <c r="DH43" i="33"/>
  <c r="DD43" i="33"/>
  <c r="CZ43" i="33"/>
  <c r="CV43" i="33"/>
  <c r="CR43" i="33"/>
  <c r="CN43" i="33"/>
  <c r="CJ43" i="33"/>
  <c r="CF43" i="33"/>
  <c r="CB43" i="33"/>
  <c r="BX43" i="33"/>
  <c r="BT43" i="33"/>
  <c r="BP43" i="33"/>
  <c r="BL43" i="33"/>
  <c r="BH43" i="33"/>
  <c r="BD43" i="33"/>
  <c r="AZ43" i="33"/>
  <c r="AV43" i="33"/>
  <c r="AR43" i="33"/>
  <c r="AN43" i="33"/>
  <c r="AJ43" i="33"/>
  <c r="EV39" i="33"/>
  <c r="ER39" i="33"/>
  <c r="EN39" i="33"/>
  <c r="EJ39" i="33"/>
  <c r="EF39" i="33"/>
  <c r="EB39" i="33"/>
  <c r="DX39" i="33"/>
  <c r="DT39" i="33"/>
  <c r="DP39" i="33"/>
  <c r="DL39" i="33"/>
  <c r="DH39" i="33"/>
  <c r="DD39" i="33"/>
  <c r="CZ39" i="33"/>
  <c r="CV39" i="33"/>
  <c r="CR39" i="33"/>
  <c r="CN39" i="33"/>
  <c r="CJ39" i="33"/>
  <c r="CF39" i="33"/>
  <c r="CB39" i="33"/>
  <c r="BX39" i="33"/>
  <c r="BT39" i="33"/>
  <c r="BP39" i="33"/>
  <c r="BL39" i="33"/>
  <c r="BH39" i="33"/>
  <c r="BD39" i="33"/>
  <c r="AZ39" i="33"/>
  <c r="AV39" i="33"/>
  <c r="AR39" i="33"/>
  <c r="AN39" i="33"/>
  <c r="AJ39" i="33"/>
  <c r="EV35" i="33"/>
  <c r="ER35" i="33"/>
  <c r="EN35" i="33"/>
  <c r="EJ35" i="33"/>
  <c r="EF35" i="33"/>
  <c r="EB35" i="33"/>
  <c r="DX35" i="33"/>
  <c r="DT35" i="33"/>
  <c r="DP35" i="33"/>
  <c r="DL35" i="33"/>
  <c r="DH35" i="33"/>
  <c r="DD35" i="33"/>
  <c r="CZ35" i="33"/>
  <c r="CV35" i="33"/>
  <c r="CR35" i="33"/>
  <c r="CN35" i="33"/>
  <c r="CJ35" i="33"/>
  <c r="CF35" i="33"/>
  <c r="CB35" i="33"/>
  <c r="BX35" i="33"/>
  <c r="BT35" i="33"/>
  <c r="BP35" i="33"/>
  <c r="BL35" i="33"/>
  <c r="BH35" i="33"/>
  <c r="BD35" i="33"/>
  <c r="AZ35" i="33"/>
  <c r="AV35" i="33"/>
  <c r="AR35" i="33"/>
  <c r="AN35" i="33"/>
  <c r="AJ35" i="33"/>
  <c r="EV28" i="33"/>
  <c r="ER28" i="33"/>
  <c r="EN28" i="33"/>
  <c r="EJ28" i="33"/>
  <c r="EF28" i="33"/>
  <c r="EB28" i="33"/>
  <c r="DX28" i="33"/>
  <c r="DT28" i="33"/>
  <c r="DP28" i="33"/>
  <c r="DL28" i="33"/>
  <c r="DH28" i="33"/>
  <c r="DD28" i="33"/>
  <c r="CZ28" i="33"/>
  <c r="CV28" i="33"/>
  <c r="CR28" i="33"/>
  <c r="CN28" i="33"/>
  <c r="CJ28" i="33"/>
  <c r="CF28" i="33"/>
  <c r="CB28" i="33"/>
  <c r="BX28" i="33"/>
  <c r="BT28" i="33"/>
  <c r="BP28" i="33"/>
  <c r="BL28" i="33"/>
  <c r="BH28" i="33"/>
  <c r="BD28" i="33"/>
  <c r="AZ28" i="33"/>
  <c r="AV28" i="33"/>
  <c r="AR28" i="33"/>
  <c r="AN28" i="33"/>
  <c r="AJ28" i="33"/>
  <c r="EV21" i="33"/>
  <c r="ER21" i="33"/>
  <c r="EN21" i="33"/>
  <c r="EJ21" i="33"/>
  <c r="EF21" i="33"/>
  <c r="EB21" i="33"/>
  <c r="DX21" i="33"/>
  <c r="DT21" i="33"/>
  <c r="DP21" i="33"/>
  <c r="DL21" i="33"/>
  <c r="DH21" i="33"/>
  <c r="DD21" i="33"/>
  <c r="CZ21" i="33"/>
  <c r="CV21" i="33"/>
  <c r="CR21" i="33"/>
  <c r="CN21" i="33"/>
  <c r="CJ21" i="33"/>
  <c r="CF21" i="33"/>
  <c r="CB21" i="33"/>
  <c r="BX21" i="33"/>
  <c r="BT21" i="33"/>
  <c r="BP21" i="33"/>
  <c r="BL21" i="33"/>
  <c r="BH21" i="33"/>
  <c r="BD21" i="33"/>
  <c r="AZ21" i="33"/>
  <c r="AV21" i="33"/>
  <c r="AR21" i="33"/>
  <c r="AN21" i="33"/>
  <c r="AJ21" i="33"/>
  <c r="EV17" i="33"/>
  <c r="ER17" i="33"/>
  <c r="EN17" i="33"/>
  <c r="EJ17" i="33"/>
  <c r="EF17" i="33"/>
  <c r="EB17" i="33"/>
  <c r="DX17" i="33"/>
  <c r="DT17" i="33"/>
  <c r="DP17" i="33"/>
  <c r="DL17" i="33"/>
  <c r="DH17" i="33"/>
  <c r="DD17" i="33"/>
  <c r="CZ17" i="33"/>
  <c r="CV17" i="33"/>
  <c r="CR17" i="33"/>
  <c r="CN17" i="33"/>
  <c r="CJ17" i="33"/>
  <c r="CF17" i="33"/>
  <c r="CB17" i="33"/>
  <c r="BX17" i="33"/>
  <c r="BT17" i="33"/>
  <c r="BP17" i="33"/>
  <c r="BL17" i="33"/>
  <c r="BH17" i="33"/>
  <c r="BD17" i="33"/>
  <c r="AZ17" i="33"/>
  <c r="AV17" i="33"/>
  <c r="AR17" i="33"/>
  <c r="AN17" i="33"/>
  <c r="AJ17" i="33"/>
  <c r="AF203" i="34"/>
  <c r="AH203" i="34"/>
  <c r="AL203" i="34"/>
  <c r="AP203" i="34"/>
  <c r="AT203" i="34"/>
  <c r="AX203" i="34"/>
  <c r="BB203" i="34"/>
  <c r="BF203" i="34"/>
  <c r="BJ203" i="34"/>
  <c r="BN203" i="34"/>
  <c r="BR203" i="34"/>
  <c r="BV203" i="34"/>
  <c r="BZ203" i="34"/>
  <c r="CD203" i="34"/>
  <c r="CH203" i="34"/>
  <c r="CL203" i="34"/>
  <c r="CP203" i="34"/>
  <c r="CT203" i="34"/>
  <c r="CX203" i="34"/>
  <c r="DB203" i="34"/>
  <c r="DF203" i="34"/>
  <c r="DJ203" i="34"/>
  <c r="DN203" i="34"/>
  <c r="DR203" i="34"/>
  <c r="DV203" i="34"/>
  <c r="DZ203" i="34"/>
  <c r="ED203" i="34"/>
  <c r="EH203" i="34"/>
  <c r="EL203" i="34"/>
  <c r="EP203" i="34"/>
  <c r="ET203" i="34"/>
  <c r="EX203" i="34"/>
  <c r="AG203" i="34"/>
  <c r="AK203" i="34"/>
  <c r="AO203" i="34"/>
  <c r="AS203" i="34"/>
  <c r="AW203" i="34"/>
  <c r="BA203" i="34"/>
  <c r="BE203" i="34"/>
  <c r="BI203" i="34"/>
  <c r="BM203" i="34"/>
  <c r="BQ203" i="34"/>
  <c r="BU203" i="34"/>
  <c r="BY203" i="34"/>
  <c r="CC203" i="34"/>
  <c r="CG203" i="34"/>
  <c r="CK203" i="34"/>
  <c r="CO203" i="34"/>
  <c r="CS203" i="34"/>
  <c r="CW203" i="34"/>
  <c r="DA203" i="34"/>
  <c r="DE203" i="34"/>
  <c r="DI203" i="34"/>
  <c r="DM203" i="34"/>
  <c r="DQ203" i="34"/>
  <c r="DU203" i="34"/>
  <c r="DY203" i="34"/>
  <c r="EC203" i="34"/>
  <c r="AJ203" i="34"/>
  <c r="AN203" i="34"/>
  <c r="AR203" i="34"/>
  <c r="AV203" i="34"/>
  <c r="AZ203" i="34"/>
  <c r="BD203" i="34"/>
  <c r="BH203" i="34"/>
  <c r="BL203" i="34"/>
  <c r="BP203" i="34"/>
  <c r="BT203" i="34"/>
  <c r="BX203" i="34"/>
  <c r="CB203" i="34"/>
  <c r="CF203" i="34"/>
  <c r="CJ203" i="34"/>
  <c r="CN203" i="34"/>
  <c r="CR203" i="34"/>
  <c r="CV203" i="34"/>
  <c r="CZ203" i="34"/>
  <c r="DD203" i="34"/>
  <c r="DH203" i="34"/>
  <c r="DL203" i="34"/>
  <c r="DP203" i="34"/>
  <c r="DT203" i="34"/>
  <c r="DX203" i="34"/>
  <c r="EB203" i="34"/>
  <c r="EF203" i="34"/>
  <c r="EJ203" i="34"/>
  <c r="EN203" i="34"/>
  <c r="ER203" i="34"/>
  <c r="EV203" i="34"/>
  <c r="AI203" i="34"/>
  <c r="AQ203" i="34"/>
  <c r="AU203" i="34"/>
  <c r="AY203" i="34"/>
  <c r="BC203" i="34"/>
  <c r="BG203" i="34"/>
  <c r="BK203" i="34"/>
  <c r="BO203" i="34"/>
  <c r="BS203" i="34"/>
  <c r="BW203" i="34"/>
  <c r="CA203" i="34"/>
  <c r="AF147" i="34"/>
  <c r="AH147" i="34"/>
  <c r="AL147" i="34"/>
  <c r="AP147" i="34"/>
  <c r="AT147" i="34"/>
  <c r="AX147" i="34"/>
  <c r="BB147" i="34"/>
  <c r="BF147" i="34"/>
  <c r="BJ147" i="34"/>
  <c r="BN147" i="34"/>
  <c r="BR147" i="34"/>
  <c r="BV147" i="34"/>
  <c r="BZ147" i="34"/>
  <c r="CD147" i="34"/>
  <c r="CH147" i="34"/>
  <c r="CL147" i="34"/>
  <c r="CP147" i="34"/>
  <c r="CT147" i="34"/>
  <c r="CX147" i="34"/>
  <c r="DB147" i="34"/>
  <c r="DF147" i="34"/>
  <c r="DJ147" i="34"/>
  <c r="DN147" i="34"/>
  <c r="DR147" i="34"/>
  <c r="DV147" i="34"/>
  <c r="DZ147" i="34"/>
  <c r="ED147" i="34"/>
  <c r="EH147" i="34"/>
  <c r="EL147" i="34"/>
  <c r="EP147" i="34"/>
  <c r="ET147" i="34"/>
  <c r="EX147" i="34"/>
  <c r="AG147" i="34"/>
  <c r="AK147" i="34"/>
  <c r="AO147" i="34"/>
  <c r="AS147" i="34"/>
  <c r="AW147" i="34"/>
  <c r="BA147" i="34"/>
  <c r="BE147" i="34"/>
  <c r="BI147" i="34"/>
  <c r="BM147" i="34"/>
  <c r="BQ147" i="34"/>
  <c r="BU147" i="34"/>
  <c r="BY147" i="34"/>
  <c r="CC147" i="34"/>
  <c r="CG147" i="34"/>
  <c r="CK147" i="34"/>
  <c r="CO147" i="34"/>
  <c r="CS147" i="34"/>
  <c r="CW147" i="34"/>
  <c r="DA147" i="34"/>
  <c r="DE147" i="34"/>
  <c r="DI147" i="34"/>
  <c r="DM147" i="34"/>
  <c r="DQ147" i="34"/>
  <c r="DU147" i="34"/>
  <c r="DY147" i="34"/>
  <c r="EC147" i="34"/>
  <c r="AJ147" i="34"/>
  <c r="AN147" i="34"/>
  <c r="AR147" i="34"/>
  <c r="AV147" i="34"/>
  <c r="AZ147" i="34"/>
  <c r="BD147" i="34"/>
  <c r="BH147" i="34"/>
  <c r="BL147" i="34"/>
  <c r="BP147" i="34"/>
  <c r="BT147" i="34"/>
  <c r="BX147" i="34"/>
  <c r="CB147" i="34"/>
  <c r="CF147" i="34"/>
  <c r="CJ147" i="34"/>
  <c r="CN147" i="34"/>
  <c r="CR147" i="34"/>
  <c r="CV147" i="34"/>
  <c r="CZ147" i="34"/>
  <c r="DD147" i="34"/>
  <c r="DH147" i="34"/>
  <c r="DL147" i="34"/>
  <c r="DP147" i="34"/>
  <c r="DT147" i="34"/>
  <c r="DX147" i="34"/>
  <c r="EB147" i="34"/>
  <c r="EF147" i="34"/>
  <c r="EJ147" i="34"/>
  <c r="EN147" i="34"/>
  <c r="ER147" i="34"/>
  <c r="EV147" i="34"/>
  <c r="AQ147" i="34"/>
  <c r="AM147" i="34"/>
  <c r="AU147" i="34"/>
  <c r="AY147" i="34"/>
  <c r="BC147" i="34"/>
  <c r="BG147" i="34"/>
  <c r="BK147" i="34"/>
  <c r="BO147" i="34"/>
  <c r="FA77" i="34"/>
  <c r="AF231" i="34"/>
  <c r="AJ231" i="34"/>
  <c r="AN231" i="34"/>
  <c r="AR231" i="34"/>
  <c r="AV231" i="34"/>
  <c r="AZ231" i="34"/>
  <c r="BD231" i="34"/>
  <c r="BH231" i="34"/>
  <c r="BL231" i="34"/>
  <c r="BP231" i="34"/>
  <c r="BT231" i="34"/>
  <c r="BX231" i="34"/>
  <c r="CB231" i="34"/>
  <c r="CF231" i="34"/>
  <c r="CJ231" i="34"/>
  <c r="CN231" i="34"/>
  <c r="CR231" i="34"/>
  <c r="CV231" i="34"/>
  <c r="CZ231" i="34"/>
  <c r="DD231" i="34"/>
  <c r="DH231" i="34"/>
  <c r="DL231" i="34"/>
  <c r="DP231" i="34"/>
  <c r="DT231" i="34"/>
  <c r="DX231" i="34"/>
  <c r="EB231" i="34"/>
  <c r="EF231" i="34"/>
  <c r="EJ231" i="34"/>
  <c r="EN231" i="34"/>
  <c r="ER231" i="34"/>
  <c r="EV231" i="34"/>
  <c r="AI231" i="34"/>
  <c r="AM231" i="34"/>
  <c r="AQ231" i="34"/>
  <c r="AU231" i="34"/>
  <c r="AY231" i="34"/>
  <c r="BC231" i="34"/>
  <c r="BG231" i="34"/>
  <c r="BK231" i="34"/>
  <c r="BO231" i="34"/>
  <c r="BS231" i="34"/>
  <c r="BW231" i="34"/>
  <c r="CA231" i="34"/>
  <c r="CE231" i="34"/>
  <c r="CI231" i="34"/>
  <c r="CM231" i="34"/>
  <c r="CQ231" i="34"/>
  <c r="CU231" i="34"/>
  <c r="CY231" i="34"/>
  <c r="DC231" i="34"/>
  <c r="DG231" i="34"/>
  <c r="DK231" i="34"/>
  <c r="DO231" i="34"/>
  <c r="DS231" i="34"/>
  <c r="DW231" i="34"/>
  <c r="EA231" i="34"/>
  <c r="EE231" i="34"/>
  <c r="AH231" i="34"/>
  <c r="AL231" i="34"/>
  <c r="AP231" i="34"/>
  <c r="AT231" i="34"/>
  <c r="AX231" i="34"/>
  <c r="BB231" i="34"/>
  <c r="BF231" i="34"/>
  <c r="BJ231" i="34"/>
  <c r="BN231" i="34"/>
  <c r="BR231" i="34"/>
  <c r="BV231" i="34"/>
  <c r="BZ231" i="34"/>
  <c r="CD231" i="34"/>
  <c r="CH231" i="34"/>
  <c r="CL231" i="34"/>
  <c r="CP231" i="34"/>
  <c r="CT231" i="34"/>
  <c r="CX231" i="34"/>
  <c r="DB231" i="34"/>
  <c r="DF231" i="34"/>
  <c r="DJ231" i="34"/>
  <c r="DN231" i="34"/>
  <c r="DR231" i="34"/>
  <c r="DV231" i="34"/>
  <c r="DZ231" i="34"/>
  <c r="ED231" i="34"/>
  <c r="EH231" i="34"/>
  <c r="EL231" i="34"/>
  <c r="EP231" i="34"/>
  <c r="ET231" i="34"/>
  <c r="EX231" i="34"/>
  <c r="AF175" i="34"/>
  <c r="AJ175" i="34"/>
  <c r="AN175" i="34"/>
  <c r="AR175" i="34"/>
  <c r="AV175" i="34"/>
  <c r="AZ175" i="34"/>
  <c r="BD175" i="34"/>
  <c r="BH175" i="34"/>
  <c r="BL175" i="34"/>
  <c r="BP175" i="34"/>
  <c r="BT175" i="34"/>
  <c r="BX175" i="34"/>
  <c r="CB175" i="34"/>
  <c r="CF175" i="34"/>
  <c r="CJ175" i="34"/>
  <c r="CN175" i="34"/>
  <c r="CR175" i="34"/>
  <c r="CV175" i="34"/>
  <c r="CZ175" i="34"/>
  <c r="DD175" i="34"/>
  <c r="DH175" i="34"/>
  <c r="DL175" i="34"/>
  <c r="DP175" i="34"/>
  <c r="DT175" i="34"/>
  <c r="DX175" i="34"/>
  <c r="EB175" i="34"/>
  <c r="EF175" i="34"/>
  <c r="EJ175" i="34"/>
  <c r="EN175" i="34"/>
  <c r="ER175" i="34"/>
  <c r="EV175" i="34"/>
  <c r="AI175" i="34"/>
  <c r="AM175" i="34"/>
  <c r="AQ175" i="34"/>
  <c r="AU175" i="34"/>
  <c r="AY175" i="34"/>
  <c r="BC175" i="34"/>
  <c r="BG175" i="34"/>
  <c r="BK175" i="34"/>
  <c r="BO175" i="34"/>
  <c r="BS175" i="34"/>
  <c r="BW175" i="34"/>
  <c r="CA175" i="34"/>
  <c r="CE175" i="34"/>
  <c r="CI175" i="34"/>
  <c r="CM175" i="34"/>
  <c r="CQ175" i="34"/>
  <c r="CU175" i="34"/>
  <c r="CY175" i="34"/>
  <c r="DC175" i="34"/>
  <c r="DG175" i="34"/>
  <c r="DK175" i="34"/>
  <c r="DO175" i="34"/>
  <c r="DS175" i="34"/>
  <c r="DW175" i="34"/>
  <c r="EA175" i="34"/>
  <c r="EE175" i="34"/>
  <c r="AH175" i="34"/>
  <c r="AL175" i="34"/>
  <c r="AP175" i="34"/>
  <c r="AT175" i="34"/>
  <c r="AX175" i="34"/>
  <c r="BB175" i="34"/>
  <c r="BF175" i="34"/>
  <c r="BJ175" i="34"/>
  <c r="BN175" i="34"/>
  <c r="BR175" i="34"/>
  <c r="BV175" i="34"/>
  <c r="BZ175" i="34"/>
  <c r="CD175" i="34"/>
  <c r="CH175" i="34"/>
  <c r="CL175" i="34"/>
  <c r="CP175" i="34"/>
  <c r="CT175" i="34"/>
  <c r="CX175" i="34"/>
  <c r="DB175" i="34"/>
  <c r="DF175" i="34"/>
  <c r="DJ175" i="34"/>
  <c r="DN175" i="34"/>
  <c r="DR175" i="34"/>
  <c r="DV175" i="34"/>
  <c r="DZ175" i="34"/>
  <c r="ED175" i="34"/>
  <c r="EH175" i="34"/>
  <c r="EL175" i="34"/>
  <c r="EP175" i="34"/>
  <c r="ET175" i="34"/>
  <c r="EX175" i="34"/>
  <c r="FA49" i="34"/>
  <c r="AL274" i="5"/>
  <c r="AM274" i="5" s="1"/>
  <c r="AN274" i="5" s="1"/>
  <c r="AO274" i="5" s="1"/>
  <c r="AP274" i="5" s="1"/>
  <c r="AQ274" i="5" s="1"/>
  <c r="AR274" i="5" s="1"/>
  <c r="AS274" i="5" s="1"/>
  <c r="AT274" i="5" s="1"/>
  <c r="AU274" i="5" s="1"/>
  <c r="AV274" i="5" s="1"/>
  <c r="AW274" i="5" s="1"/>
  <c r="AX274" i="5" s="1"/>
  <c r="AY274" i="5" s="1"/>
  <c r="AZ274" i="5" s="1"/>
  <c r="BA274" i="5" s="1"/>
  <c r="BB274" i="5" s="1"/>
  <c r="BC274" i="5" s="1"/>
  <c r="BD274" i="5" s="1"/>
  <c r="BE274" i="5" s="1"/>
  <c r="BF274" i="5" s="1"/>
  <c r="BG274" i="5" s="1"/>
  <c r="BH274" i="5" s="1"/>
  <c r="BI274" i="5" s="1"/>
  <c r="BJ274" i="5" s="1"/>
  <c r="BK274" i="5" s="1"/>
  <c r="BL274" i="5" s="1"/>
  <c r="BM274" i="5" s="1"/>
  <c r="BN274" i="5" s="1"/>
  <c r="BO274" i="5" s="1"/>
  <c r="BP274" i="5" s="1"/>
  <c r="BQ274" i="5" s="1"/>
  <c r="BR274" i="5" s="1"/>
  <c r="BS274" i="5" s="1"/>
  <c r="BT274" i="5" s="1"/>
  <c r="BU274" i="5" s="1"/>
  <c r="BV274" i="5" s="1"/>
  <c r="BW274" i="5" s="1"/>
  <c r="BX274" i="5" s="1"/>
  <c r="BY274" i="5" s="1"/>
  <c r="BZ274" i="5" s="1"/>
  <c r="CA274" i="5" s="1"/>
  <c r="CB274" i="5" s="1"/>
  <c r="CC274" i="5" s="1"/>
  <c r="CD274" i="5" s="1"/>
  <c r="CE274" i="5" s="1"/>
  <c r="CF274" i="5" s="1"/>
  <c r="CG274" i="5" s="1"/>
  <c r="CH274" i="5" s="1"/>
  <c r="CI274" i="5" s="1"/>
  <c r="CJ274" i="5" s="1"/>
  <c r="CK274" i="5" s="1"/>
  <c r="CL274" i="5" s="1"/>
  <c r="CM274" i="5" s="1"/>
  <c r="CN274" i="5" s="1"/>
  <c r="CO274" i="5" s="1"/>
  <c r="CP274" i="5" s="1"/>
  <c r="CQ274" i="5" s="1"/>
  <c r="CR274" i="5" s="1"/>
  <c r="CS274" i="5" s="1"/>
  <c r="CT274" i="5" s="1"/>
  <c r="CU274" i="5" s="1"/>
  <c r="CV274" i="5" s="1"/>
  <c r="CW274" i="5" s="1"/>
  <c r="CX274" i="5" s="1"/>
  <c r="CY274" i="5" s="1"/>
  <c r="CZ274" i="5" s="1"/>
  <c r="DA274" i="5" s="1"/>
  <c r="DB274" i="5" s="1"/>
  <c r="DC274" i="5" s="1"/>
  <c r="DD274" i="5" s="1"/>
  <c r="DE274" i="5" s="1"/>
  <c r="DF274" i="5" s="1"/>
  <c r="DG274" i="5" s="1"/>
  <c r="DH274" i="5" s="1"/>
  <c r="DI274" i="5" s="1"/>
  <c r="DJ274" i="5" s="1"/>
  <c r="DK274" i="5" s="1"/>
  <c r="DL274" i="5" s="1"/>
  <c r="DM274" i="5" s="1"/>
  <c r="DN274" i="5" s="1"/>
  <c r="DO274" i="5" s="1"/>
  <c r="DP274" i="5" s="1"/>
  <c r="DQ274" i="5" s="1"/>
  <c r="DR274" i="5" s="1"/>
  <c r="DS274" i="5" s="1"/>
  <c r="DT274" i="5" s="1"/>
  <c r="DU274" i="5" s="1"/>
  <c r="DV274" i="5" s="1"/>
  <c r="DW274" i="5" s="1"/>
  <c r="DX274" i="5" s="1"/>
  <c r="DY274" i="5" s="1"/>
  <c r="DZ274" i="5" s="1"/>
  <c r="EA274" i="5" s="1"/>
  <c r="EB274" i="5" s="1"/>
  <c r="EC274" i="5" s="1"/>
  <c r="ED274" i="5" s="1"/>
  <c r="EE274" i="5" s="1"/>
  <c r="EF274" i="5" s="1"/>
  <c r="EG274" i="5" s="1"/>
  <c r="EH274" i="5" s="1"/>
  <c r="EI274" i="5" s="1"/>
  <c r="EJ274" i="5" s="1"/>
  <c r="EK274" i="5" s="1"/>
  <c r="EL274" i="5" s="1"/>
  <c r="EM274" i="5" s="1"/>
  <c r="EN274" i="5" s="1"/>
  <c r="EO274" i="5" s="1"/>
  <c r="EP274" i="5" s="1"/>
  <c r="EQ274" i="5" s="1"/>
  <c r="ER274" i="5" s="1"/>
  <c r="ES274" i="5" s="1"/>
  <c r="ET274" i="5" s="1"/>
  <c r="EU274" i="5" s="1"/>
  <c r="EV274" i="5" s="1"/>
  <c r="EW274" i="5" s="1"/>
  <c r="EX274" i="5" s="1"/>
  <c r="AQ189" i="34"/>
  <c r="AO217" i="34"/>
  <c r="AO161" i="34"/>
  <c r="AM189" i="34"/>
  <c r="AK217" i="34"/>
  <c r="AK161" i="34"/>
  <c r="AI189" i="34"/>
  <c r="AG217" i="34"/>
  <c r="AG161" i="34"/>
  <c r="AF217" i="34"/>
  <c r="AF189" i="34"/>
  <c r="AF161" i="34"/>
  <c r="AE40" i="32"/>
  <c r="AI277" i="5"/>
  <c r="AJ277" i="5" s="1"/>
  <c r="AK277" i="5" s="1"/>
  <c r="AL277" i="5" s="1"/>
  <c r="AM277" i="5" s="1"/>
  <c r="AN277" i="5" s="1"/>
  <c r="AO277" i="5" s="1"/>
  <c r="AP277" i="5" s="1"/>
  <c r="AQ277" i="5" s="1"/>
  <c r="AR277" i="5" s="1"/>
  <c r="AS277" i="5" s="1"/>
  <c r="AT277" i="5" s="1"/>
  <c r="AU277" i="5" s="1"/>
  <c r="AV277" i="5" s="1"/>
  <c r="AW277" i="5" s="1"/>
  <c r="AX277" i="5" s="1"/>
  <c r="AY277" i="5" s="1"/>
  <c r="AZ277" i="5" s="1"/>
  <c r="BA277" i="5" s="1"/>
  <c r="BB277" i="5" s="1"/>
  <c r="BC277" i="5" s="1"/>
  <c r="BD277" i="5" s="1"/>
  <c r="BE277" i="5" s="1"/>
  <c r="BF277" i="5" s="1"/>
  <c r="BG277" i="5" s="1"/>
  <c r="BH277" i="5" s="1"/>
  <c r="BI277" i="5" s="1"/>
  <c r="BJ277" i="5" s="1"/>
  <c r="BK277" i="5" s="1"/>
  <c r="BL277" i="5" s="1"/>
  <c r="BM277" i="5" s="1"/>
  <c r="BN277" i="5" s="1"/>
  <c r="BO277" i="5" s="1"/>
  <c r="BP277" i="5" s="1"/>
  <c r="BQ277" i="5" s="1"/>
  <c r="BR277" i="5" s="1"/>
  <c r="BS277" i="5" s="1"/>
  <c r="BT277" i="5" s="1"/>
  <c r="BU277" i="5" s="1"/>
  <c r="BV277" i="5" s="1"/>
  <c r="BW277" i="5" s="1"/>
  <c r="BX277" i="5" s="1"/>
  <c r="BY277" i="5" s="1"/>
  <c r="BZ277" i="5" s="1"/>
  <c r="CA277" i="5" s="1"/>
  <c r="CB277" i="5" s="1"/>
  <c r="CC277" i="5" s="1"/>
  <c r="CD277" i="5" s="1"/>
  <c r="CE277" i="5" s="1"/>
  <c r="CF277" i="5" s="1"/>
  <c r="CG277" i="5" s="1"/>
  <c r="CH277" i="5" s="1"/>
  <c r="CI277" i="5" s="1"/>
  <c r="CJ277" i="5" s="1"/>
  <c r="CK277" i="5" s="1"/>
  <c r="CL277" i="5" s="1"/>
  <c r="CM277" i="5" s="1"/>
  <c r="CN277" i="5" s="1"/>
  <c r="CO277" i="5" s="1"/>
  <c r="CP277" i="5" s="1"/>
  <c r="CQ277" i="5" s="1"/>
  <c r="CR277" i="5" s="1"/>
  <c r="CS277" i="5" s="1"/>
  <c r="CT277" i="5" s="1"/>
  <c r="CU277" i="5" s="1"/>
  <c r="CV277" i="5" s="1"/>
  <c r="CW277" i="5" s="1"/>
  <c r="CX277" i="5" s="1"/>
  <c r="CY277" i="5" s="1"/>
  <c r="CZ277" i="5" s="1"/>
  <c r="DA277" i="5" s="1"/>
  <c r="DB277" i="5" s="1"/>
  <c r="DC277" i="5" s="1"/>
  <c r="DD277" i="5" s="1"/>
  <c r="DE277" i="5" s="1"/>
  <c r="DF277" i="5" s="1"/>
  <c r="DG277" i="5" s="1"/>
  <c r="DH277" i="5" s="1"/>
  <c r="DI277" i="5" s="1"/>
  <c r="DJ277" i="5" s="1"/>
  <c r="DK277" i="5" s="1"/>
  <c r="DL277" i="5" s="1"/>
  <c r="DM277" i="5" s="1"/>
  <c r="DN277" i="5" s="1"/>
  <c r="DO277" i="5" s="1"/>
  <c r="DP277" i="5" s="1"/>
  <c r="DQ277" i="5" s="1"/>
  <c r="DR277" i="5" s="1"/>
  <c r="DS277" i="5" s="1"/>
  <c r="DT277" i="5" s="1"/>
  <c r="DU277" i="5" s="1"/>
  <c r="DV277" i="5" s="1"/>
  <c r="DW277" i="5" s="1"/>
  <c r="DX277" i="5" s="1"/>
  <c r="DY277" i="5" s="1"/>
  <c r="DZ277" i="5" s="1"/>
  <c r="EA277" i="5" s="1"/>
  <c r="EB277" i="5" s="1"/>
  <c r="EC277" i="5" s="1"/>
  <c r="ED277" i="5" s="1"/>
  <c r="EE277" i="5" s="1"/>
  <c r="EF277" i="5" s="1"/>
  <c r="EG277" i="5" s="1"/>
  <c r="EH277" i="5" s="1"/>
  <c r="EI277" i="5" s="1"/>
  <c r="EJ277" i="5" s="1"/>
  <c r="EK277" i="5" s="1"/>
  <c r="EL277" i="5" s="1"/>
  <c r="EM277" i="5" s="1"/>
  <c r="EN277" i="5" s="1"/>
  <c r="EO277" i="5" s="1"/>
  <c r="EP277" i="5" s="1"/>
  <c r="EQ277" i="5" s="1"/>
  <c r="ER277" i="5" s="1"/>
  <c r="ES277" i="5" s="1"/>
  <c r="ET277" i="5" s="1"/>
  <c r="EU277" i="5" s="1"/>
  <c r="EV277" i="5" s="1"/>
  <c r="EW277" i="5" s="1"/>
  <c r="EX277" i="5" s="1"/>
  <c r="H271" i="5"/>
  <c r="EZ271" i="5" s="1"/>
  <c r="AK189" i="34"/>
  <c r="AI279" i="5"/>
  <c r="AJ279" i="5" s="1"/>
  <c r="AK279" i="5" s="1"/>
  <c r="AL279" i="5" s="1"/>
  <c r="AM279" i="5" s="1"/>
  <c r="AN279" i="5" s="1"/>
  <c r="AO279" i="5" s="1"/>
  <c r="AP279" i="5" s="1"/>
  <c r="AQ279" i="5" s="1"/>
  <c r="AR279" i="5" s="1"/>
  <c r="AS279" i="5" s="1"/>
  <c r="AT279" i="5" s="1"/>
  <c r="AU279" i="5" s="1"/>
  <c r="AV279" i="5" s="1"/>
  <c r="AW279" i="5" s="1"/>
  <c r="AX279" i="5" s="1"/>
  <c r="AY279" i="5" s="1"/>
  <c r="AZ279" i="5" s="1"/>
  <c r="BA279" i="5" s="1"/>
  <c r="BB279" i="5" s="1"/>
  <c r="BC279" i="5" s="1"/>
  <c r="BD279" i="5" s="1"/>
  <c r="BE279" i="5" s="1"/>
  <c r="BF279" i="5" s="1"/>
  <c r="BG279" i="5" s="1"/>
  <c r="BH279" i="5" s="1"/>
  <c r="BI279" i="5" s="1"/>
  <c r="BJ279" i="5" s="1"/>
  <c r="BK279" i="5" s="1"/>
  <c r="BL279" i="5" s="1"/>
  <c r="BM279" i="5" s="1"/>
  <c r="BN279" i="5" s="1"/>
  <c r="BO279" i="5" s="1"/>
  <c r="BP279" i="5" s="1"/>
  <c r="BQ279" i="5" s="1"/>
  <c r="BR279" i="5" s="1"/>
  <c r="BS279" i="5" s="1"/>
  <c r="BT279" i="5" s="1"/>
  <c r="BU279" i="5" s="1"/>
  <c r="BV279" i="5" s="1"/>
  <c r="BW279" i="5" s="1"/>
  <c r="BX279" i="5" s="1"/>
  <c r="BY279" i="5" s="1"/>
  <c r="BZ279" i="5" s="1"/>
  <c r="CA279" i="5" s="1"/>
  <c r="CB279" i="5" s="1"/>
  <c r="CC279" i="5" s="1"/>
  <c r="CD279" i="5" s="1"/>
  <c r="CE279" i="5" s="1"/>
  <c r="CF279" i="5" s="1"/>
  <c r="CG279" i="5" s="1"/>
  <c r="CH279" i="5" s="1"/>
  <c r="CI279" i="5" s="1"/>
  <c r="CJ279" i="5" s="1"/>
  <c r="CK279" i="5" s="1"/>
  <c r="CL279" i="5" s="1"/>
  <c r="CM279" i="5" s="1"/>
  <c r="CN279" i="5" s="1"/>
  <c r="CO279" i="5" s="1"/>
  <c r="CP279" i="5" s="1"/>
  <c r="CQ279" i="5" s="1"/>
  <c r="CR279" i="5" s="1"/>
  <c r="CS279" i="5" s="1"/>
  <c r="CT279" i="5" s="1"/>
  <c r="CU279" i="5" s="1"/>
  <c r="CV279" i="5" s="1"/>
  <c r="CW279" i="5" s="1"/>
  <c r="CX279" i="5" s="1"/>
  <c r="CY279" i="5" s="1"/>
  <c r="CZ279" i="5" s="1"/>
  <c r="DA279" i="5" s="1"/>
  <c r="DB279" i="5" s="1"/>
  <c r="DC279" i="5" s="1"/>
  <c r="DD279" i="5" s="1"/>
  <c r="DE279" i="5" s="1"/>
  <c r="DF279" i="5" s="1"/>
  <c r="DG279" i="5" s="1"/>
  <c r="DH279" i="5" s="1"/>
  <c r="DI279" i="5" s="1"/>
  <c r="DJ279" i="5" s="1"/>
  <c r="DK279" i="5" s="1"/>
  <c r="DL279" i="5" s="1"/>
  <c r="DM279" i="5" s="1"/>
  <c r="DN279" i="5" s="1"/>
  <c r="DO279" i="5" s="1"/>
  <c r="DP279" i="5" s="1"/>
  <c r="DQ279" i="5" s="1"/>
  <c r="DR279" i="5" s="1"/>
  <c r="DS279" i="5" s="1"/>
  <c r="DT279" i="5" s="1"/>
  <c r="DU279" i="5" s="1"/>
  <c r="DV279" i="5" s="1"/>
  <c r="DW279" i="5" s="1"/>
  <c r="DX279" i="5" s="1"/>
  <c r="DY279" i="5" s="1"/>
  <c r="DZ279" i="5" s="1"/>
  <c r="EA279" i="5" s="1"/>
  <c r="EB279" i="5" s="1"/>
  <c r="EC279" i="5" s="1"/>
  <c r="ED279" i="5" s="1"/>
  <c r="EE279" i="5" s="1"/>
  <c r="EF279" i="5" s="1"/>
  <c r="EG279" i="5" s="1"/>
  <c r="EH279" i="5" s="1"/>
  <c r="EI279" i="5" s="1"/>
  <c r="EJ279" i="5" s="1"/>
  <c r="EK279" i="5" s="1"/>
  <c r="EL279" i="5" s="1"/>
  <c r="EM279" i="5" s="1"/>
  <c r="EN279" i="5" s="1"/>
  <c r="EO279" i="5" s="1"/>
  <c r="EP279" i="5" s="1"/>
  <c r="EQ279" i="5" s="1"/>
  <c r="ER279" i="5" s="1"/>
  <c r="ES279" i="5" s="1"/>
  <c r="ET279" i="5" s="1"/>
  <c r="EU279" i="5" s="1"/>
  <c r="EV279" i="5" s="1"/>
  <c r="EW279" i="5" s="1"/>
  <c r="EX279" i="5" s="1"/>
  <c r="H276" i="5"/>
  <c r="EZ276" i="5" s="1"/>
  <c r="AJ275" i="5"/>
  <c r="AK275" i="5" s="1"/>
  <c r="AL275" i="5" s="1"/>
  <c r="AM275" i="5" s="1"/>
  <c r="AN275" i="5" s="1"/>
  <c r="AO275" i="5" s="1"/>
  <c r="AP275" i="5" s="1"/>
  <c r="AQ275" i="5" s="1"/>
  <c r="AR275" i="5" s="1"/>
  <c r="AS275" i="5" s="1"/>
  <c r="AT275" i="5" s="1"/>
  <c r="AU275" i="5" s="1"/>
  <c r="AV275" i="5" s="1"/>
  <c r="AW275" i="5" s="1"/>
  <c r="AX275" i="5" s="1"/>
  <c r="AY275" i="5" s="1"/>
  <c r="AZ275" i="5" s="1"/>
  <c r="BA275" i="5" s="1"/>
  <c r="BB275" i="5" s="1"/>
  <c r="BC275" i="5" s="1"/>
  <c r="BD275" i="5" s="1"/>
  <c r="BE275" i="5" s="1"/>
  <c r="BF275" i="5" s="1"/>
  <c r="BG275" i="5" s="1"/>
  <c r="BH275" i="5" s="1"/>
  <c r="BI275" i="5" s="1"/>
  <c r="BJ275" i="5" s="1"/>
  <c r="BK275" i="5" s="1"/>
  <c r="BL275" i="5" s="1"/>
  <c r="BM275" i="5" s="1"/>
  <c r="BN275" i="5" s="1"/>
  <c r="BO275" i="5" s="1"/>
  <c r="BP275" i="5" s="1"/>
  <c r="BQ275" i="5" s="1"/>
  <c r="BR275" i="5" s="1"/>
  <c r="BS275" i="5" s="1"/>
  <c r="BT275" i="5" s="1"/>
  <c r="BU275" i="5" s="1"/>
  <c r="BV275" i="5" s="1"/>
  <c r="BW275" i="5" s="1"/>
  <c r="BX275" i="5" s="1"/>
  <c r="BY275" i="5" s="1"/>
  <c r="BZ275" i="5" s="1"/>
  <c r="CA275" i="5" s="1"/>
  <c r="CB275" i="5" s="1"/>
  <c r="CC275" i="5" s="1"/>
  <c r="CD275" i="5" s="1"/>
  <c r="CE275" i="5" s="1"/>
  <c r="CF275" i="5" s="1"/>
  <c r="CG275" i="5" s="1"/>
  <c r="CH275" i="5" s="1"/>
  <c r="CI275" i="5" s="1"/>
  <c r="CJ275" i="5" s="1"/>
  <c r="CK275" i="5" s="1"/>
  <c r="CL275" i="5" s="1"/>
  <c r="CM275" i="5" s="1"/>
  <c r="CN275" i="5" s="1"/>
  <c r="CO275" i="5" s="1"/>
  <c r="CP275" i="5" s="1"/>
  <c r="CQ275" i="5" s="1"/>
  <c r="CR275" i="5" s="1"/>
  <c r="CS275" i="5" s="1"/>
  <c r="CT275" i="5" s="1"/>
  <c r="CU275" i="5" s="1"/>
  <c r="CV275" i="5" s="1"/>
  <c r="CW275" i="5" s="1"/>
  <c r="CX275" i="5" s="1"/>
  <c r="CY275" i="5" s="1"/>
  <c r="CZ275" i="5" s="1"/>
  <c r="DA275" i="5" s="1"/>
  <c r="DB275" i="5" s="1"/>
  <c r="DC275" i="5" s="1"/>
  <c r="DD275" i="5" s="1"/>
  <c r="DE275" i="5" s="1"/>
  <c r="DF275" i="5" s="1"/>
  <c r="DG275" i="5" s="1"/>
  <c r="DH275" i="5" s="1"/>
  <c r="DI275" i="5" s="1"/>
  <c r="DJ275" i="5" s="1"/>
  <c r="DK275" i="5" s="1"/>
  <c r="DL275" i="5" s="1"/>
  <c r="DM275" i="5" s="1"/>
  <c r="DN275" i="5" s="1"/>
  <c r="DO275" i="5" s="1"/>
  <c r="DP275" i="5" s="1"/>
  <c r="DQ275" i="5" s="1"/>
  <c r="DR275" i="5" s="1"/>
  <c r="DS275" i="5" s="1"/>
  <c r="DT275" i="5" s="1"/>
  <c r="DU275" i="5" s="1"/>
  <c r="DV275" i="5" s="1"/>
  <c r="DW275" i="5" s="1"/>
  <c r="DX275" i="5" s="1"/>
  <c r="DY275" i="5" s="1"/>
  <c r="DZ275" i="5" s="1"/>
  <c r="EA275" i="5" s="1"/>
  <c r="EB275" i="5" s="1"/>
  <c r="EC275" i="5" s="1"/>
  <c r="ED275" i="5" s="1"/>
  <c r="EE275" i="5" s="1"/>
  <c r="EF275" i="5" s="1"/>
  <c r="EG275" i="5" s="1"/>
  <c r="EH275" i="5" s="1"/>
  <c r="EI275" i="5" s="1"/>
  <c r="EJ275" i="5" s="1"/>
  <c r="EK275" i="5" s="1"/>
  <c r="EL275" i="5" s="1"/>
  <c r="EM275" i="5" s="1"/>
  <c r="EN275" i="5" s="1"/>
  <c r="EO275" i="5" s="1"/>
  <c r="EP275" i="5" s="1"/>
  <c r="EQ275" i="5" s="1"/>
  <c r="ER275" i="5" s="1"/>
  <c r="ES275" i="5" s="1"/>
  <c r="ET275" i="5" s="1"/>
  <c r="EU275" i="5" s="1"/>
  <c r="EV275" i="5" s="1"/>
  <c r="EW275" i="5" s="1"/>
  <c r="EX275" i="5" s="1"/>
  <c r="AF71" i="11"/>
  <c r="AF70" i="11"/>
  <c r="AF66" i="11"/>
  <c r="AF58" i="11"/>
  <c r="AF39" i="11"/>
  <c r="FO37" i="11"/>
  <c r="AF36" i="11"/>
  <c r="AF93" i="11"/>
  <c r="FM92" i="11"/>
  <c r="FL92" i="11" s="1"/>
  <c r="AF25" i="11"/>
  <c r="AG21" i="15"/>
  <c r="AF31" i="15"/>
  <c r="AE112" i="32"/>
  <c r="AH149" i="32"/>
  <c r="AL149" i="32"/>
  <c r="AP149" i="32"/>
  <c r="AT149" i="32"/>
  <c r="AX149" i="32"/>
  <c r="BB149" i="32"/>
  <c r="BF149" i="32"/>
  <c r="BJ149" i="32"/>
  <c r="BN149" i="32"/>
  <c r="BR149" i="32"/>
  <c r="BV149" i="32"/>
  <c r="BZ149" i="32"/>
  <c r="CD149" i="32"/>
  <c r="CH149" i="32"/>
  <c r="CL149" i="32"/>
  <c r="CP149" i="32"/>
  <c r="CT149" i="32"/>
  <c r="CX149" i="32"/>
  <c r="DB149" i="32"/>
  <c r="DF149" i="32"/>
  <c r="DJ149" i="32"/>
  <c r="DN149" i="32"/>
  <c r="DR149" i="32"/>
  <c r="DV149" i="32"/>
  <c r="DZ149" i="32"/>
  <c r="ED149" i="32"/>
  <c r="EH149" i="32"/>
  <c r="EL149" i="32"/>
  <c r="EP149" i="32"/>
  <c r="ET149" i="32"/>
  <c r="EX149" i="32"/>
  <c r="AI149" i="32"/>
  <c r="AM149" i="32"/>
  <c r="AQ149" i="32"/>
  <c r="AU149" i="32"/>
  <c r="AY149" i="32"/>
  <c r="BC149" i="32"/>
  <c r="BG149" i="32"/>
  <c r="BK149" i="32"/>
  <c r="BO149" i="32"/>
  <c r="BS149" i="32"/>
  <c r="BW149" i="32"/>
  <c r="CA149" i="32"/>
  <c r="CE149" i="32"/>
  <c r="CI149" i="32"/>
  <c r="CM149" i="32"/>
  <c r="CQ149" i="32"/>
  <c r="CU149" i="32"/>
  <c r="CY149" i="32"/>
  <c r="DC149" i="32"/>
  <c r="DG149" i="32"/>
  <c r="DK149" i="32"/>
  <c r="DO149" i="32"/>
  <c r="DS149" i="32"/>
  <c r="DW149" i="32"/>
  <c r="EA149" i="32"/>
  <c r="EE149" i="32"/>
  <c r="EI149" i="32"/>
  <c r="EM149" i="32"/>
  <c r="EQ149" i="32"/>
  <c r="EU149" i="32"/>
  <c r="AF149" i="32"/>
  <c r="AJ149" i="32"/>
  <c r="AN149" i="32"/>
  <c r="AR149" i="32"/>
  <c r="AV149" i="32"/>
  <c r="AZ149" i="32"/>
  <c r="BD149" i="32"/>
  <c r="BH149" i="32"/>
  <c r="BL149" i="32"/>
  <c r="BP149" i="32"/>
  <c r="BT149" i="32"/>
  <c r="BX149" i="32"/>
  <c r="CB149" i="32"/>
  <c r="CF149" i="32"/>
  <c r="CJ149" i="32"/>
  <c r="CN149" i="32"/>
  <c r="CR149" i="32"/>
  <c r="CV149" i="32"/>
  <c r="CZ149" i="32"/>
  <c r="DD149" i="32"/>
  <c r="DH149" i="32"/>
  <c r="DL149" i="32"/>
  <c r="DP149" i="32"/>
  <c r="DT149" i="32"/>
  <c r="DX149" i="32"/>
  <c r="EB149" i="32"/>
  <c r="EF149" i="32"/>
  <c r="EJ149" i="32"/>
  <c r="EN149" i="32"/>
  <c r="ER149" i="32"/>
  <c r="EV149" i="32"/>
  <c r="AO149" i="32"/>
  <c r="BE149" i="32"/>
  <c r="BU149" i="32"/>
  <c r="CK149" i="32"/>
  <c r="DA149" i="32"/>
  <c r="DQ149" i="32"/>
  <c r="EG149" i="32"/>
  <c r="EW149" i="32"/>
  <c r="AS149" i="32"/>
  <c r="BI149" i="32"/>
  <c r="BY149" i="32"/>
  <c r="CO149" i="32"/>
  <c r="DE149" i="32"/>
  <c r="DU149" i="32"/>
  <c r="EK149" i="32"/>
  <c r="AG149" i="32"/>
  <c r="AW149" i="32"/>
  <c r="BM149" i="32"/>
  <c r="CC149" i="32"/>
  <c r="CS149" i="32"/>
  <c r="DI149" i="32"/>
  <c r="DY149" i="32"/>
  <c r="EO149" i="32"/>
  <c r="BQ149" i="32"/>
  <c r="EC149" i="32"/>
  <c r="CG149" i="32"/>
  <c r="ES149" i="32"/>
  <c r="BA149" i="32"/>
  <c r="DM149" i="32"/>
  <c r="CW149" i="32"/>
  <c r="AK149" i="32"/>
  <c r="AD285" i="32"/>
  <c r="AF75" i="11"/>
  <c r="AF74" i="11"/>
  <c r="H273" i="5"/>
  <c r="EZ273" i="5" s="1"/>
  <c r="AF79" i="11"/>
  <c r="AF78" i="11"/>
  <c r="AF111" i="11"/>
  <c r="AF48" i="11"/>
  <c r="AH112" i="11"/>
  <c r="AL112" i="11"/>
  <c r="AP112" i="11"/>
  <c r="AT112" i="11"/>
  <c r="AX112" i="11"/>
  <c r="BB112" i="11"/>
  <c r="BF112" i="11"/>
  <c r="BJ112" i="11"/>
  <c r="BN112" i="11"/>
  <c r="BR112" i="11"/>
  <c r="BV112" i="11"/>
  <c r="BZ112" i="11"/>
  <c r="CD112" i="11"/>
  <c r="CH112" i="11"/>
  <c r="CL112" i="11"/>
  <c r="CP112" i="11"/>
  <c r="CT112" i="11"/>
  <c r="CX112" i="11"/>
  <c r="DB112" i="11"/>
  <c r="DF112" i="11"/>
  <c r="DJ112" i="11"/>
  <c r="DN112" i="11"/>
  <c r="DR112" i="11"/>
  <c r="DV112" i="11"/>
  <c r="DZ112" i="11"/>
  <c r="ED112" i="11"/>
  <c r="EH112" i="11"/>
  <c r="EL112" i="11"/>
  <c r="EP112" i="11"/>
  <c r="ET112" i="11"/>
  <c r="EX112" i="11"/>
  <c r="AK112" i="11"/>
  <c r="AO112" i="11"/>
  <c r="AS112" i="11"/>
  <c r="AW112" i="11"/>
  <c r="BA112" i="11"/>
  <c r="BE112" i="11"/>
  <c r="BI112" i="11"/>
  <c r="BM112" i="11"/>
  <c r="BQ112" i="11"/>
  <c r="BU112" i="11"/>
  <c r="BY112" i="11"/>
  <c r="CC112" i="11"/>
  <c r="CG112" i="11"/>
  <c r="CK112" i="11"/>
  <c r="CO112" i="11"/>
  <c r="CS112" i="11"/>
  <c r="CW112" i="11"/>
  <c r="DA112" i="11"/>
  <c r="DE112" i="11"/>
  <c r="DI112" i="11"/>
  <c r="DM112" i="11"/>
  <c r="DQ112" i="11"/>
  <c r="DU112" i="11"/>
  <c r="DY112" i="11"/>
  <c r="EC112" i="11"/>
  <c r="EG112" i="11"/>
  <c r="EK112" i="11"/>
  <c r="EO112" i="11"/>
  <c r="ES112" i="11"/>
  <c r="EW112" i="11"/>
  <c r="AJ112" i="11"/>
  <c r="AN112" i="11"/>
  <c r="AR112" i="11"/>
  <c r="AV112" i="11"/>
  <c r="AZ112" i="11"/>
  <c r="BD112" i="11"/>
  <c r="BH112" i="11"/>
  <c r="BL112" i="11"/>
  <c r="BP112" i="11"/>
  <c r="BT112" i="11"/>
  <c r="BX112" i="11"/>
  <c r="CB112" i="11"/>
  <c r="CF112" i="11"/>
  <c r="CJ112" i="11"/>
  <c r="CN112" i="11"/>
  <c r="CR112" i="11"/>
  <c r="CV112" i="11"/>
  <c r="CZ112" i="11"/>
  <c r="DD112" i="11"/>
  <c r="DH112" i="11"/>
  <c r="DL112" i="11"/>
  <c r="DP112" i="11"/>
  <c r="DT112" i="11"/>
  <c r="DX112" i="11"/>
  <c r="EB112" i="11"/>
  <c r="EF112" i="11"/>
  <c r="EJ112" i="11"/>
  <c r="EN112" i="11"/>
  <c r="ER112" i="11"/>
  <c r="EV112" i="11"/>
  <c r="AQ112" i="11"/>
  <c r="BG112" i="11"/>
  <c r="BW112" i="11"/>
  <c r="CM112" i="11"/>
  <c r="DC112" i="11"/>
  <c r="DS112" i="11"/>
  <c r="EI112" i="11"/>
  <c r="AM112" i="11"/>
  <c r="BC112" i="11"/>
  <c r="BS112" i="11"/>
  <c r="CI112" i="11"/>
  <c r="CY112" i="11"/>
  <c r="DO112" i="11"/>
  <c r="EE112" i="11"/>
  <c r="EU112" i="11"/>
  <c r="AG112" i="11"/>
  <c r="AI112" i="11"/>
  <c r="AY112" i="11"/>
  <c r="BO112" i="11"/>
  <c r="CE112" i="11"/>
  <c r="CU112" i="11"/>
  <c r="DK112" i="11"/>
  <c r="EA112" i="11"/>
  <c r="EQ112" i="11"/>
  <c r="AF112" i="11"/>
  <c r="AI113" i="11"/>
  <c r="AM113" i="11"/>
  <c r="AQ113" i="11"/>
  <c r="AU113" i="11"/>
  <c r="AY113" i="11"/>
  <c r="BC113" i="11"/>
  <c r="BG113" i="11"/>
  <c r="BK113" i="11"/>
  <c r="BO113" i="11"/>
  <c r="BS113" i="11"/>
  <c r="BW113" i="11"/>
  <c r="CA113" i="11"/>
  <c r="CE113" i="11"/>
  <c r="CI113" i="11"/>
  <c r="CM113" i="11"/>
  <c r="CQ113" i="11"/>
  <c r="CU113" i="11"/>
  <c r="CY113" i="11"/>
  <c r="DC113" i="11"/>
  <c r="DG113" i="11"/>
  <c r="DK113" i="11"/>
  <c r="DO113" i="11"/>
  <c r="DS113" i="11"/>
  <c r="DW113" i="11"/>
  <c r="EA113" i="11"/>
  <c r="EE113" i="11"/>
  <c r="EI113" i="11"/>
  <c r="EM113" i="11"/>
  <c r="EQ113" i="11"/>
  <c r="EU113" i="11"/>
  <c r="AH113" i="11"/>
  <c r="AL113" i="11"/>
  <c r="AP113" i="11"/>
  <c r="AT113" i="11"/>
  <c r="AX113" i="11"/>
  <c r="BB113" i="11"/>
  <c r="BF113" i="11"/>
  <c r="BJ113" i="11"/>
  <c r="BN113" i="11"/>
  <c r="BR113" i="11"/>
  <c r="BV113" i="11"/>
  <c r="BZ113" i="11"/>
  <c r="CD113" i="11"/>
  <c r="CH113" i="11"/>
  <c r="CL113" i="11"/>
  <c r="CP113" i="11"/>
  <c r="CT113" i="11"/>
  <c r="CX113" i="11"/>
  <c r="DB113" i="11"/>
  <c r="DF113" i="11"/>
  <c r="DJ113" i="11"/>
  <c r="DN113" i="11"/>
  <c r="DR113" i="11"/>
  <c r="DV113" i="11"/>
  <c r="DZ113" i="11"/>
  <c r="ED113" i="11"/>
  <c r="EH113" i="11"/>
  <c r="EL113" i="11"/>
  <c r="EP113" i="11"/>
  <c r="ET113" i="11"/>
  <c r="EX113" i="11"/>
  <c r="AK113" i="11"/>
  <c r="AO113" i="11"/>
  <c r="AS113" i="11"/>
  <c r="AW113" i="11"/>
  <c r="BA113" i="11"/>
  <c r="BE113" i="11"/>
  <c r="BI113" i="11"/>
  <c r="BM113" i="11"/>
  <c r="BQ113" i="11"/>
  <c r="BU113" i="11"/>
  <c r="BY113" i="11"/>
  <c r="CC113" i="11"/>
  <c r="CG113" i="11"/>
  <c r="CK113" i="11"/>
  <c r="CO113" i="11"/>
  <c r="CS113" i="11"/>
  <c r="CW113" i="11"/>
  <c r="DA113" i="11"/>
  <c r="DE113" i="11"/>
  <c r="DI113" i="11"/>
  <c r="DM113" i="11"/>
  <c r="DQ113" i="11"/>
  <c r="DU113" i="11"/>
  <c r="DY113" i="11"/>
  <c r="EC113" i="11"/>
  <c r="EG113" i="11"/>
  <c r="EK113" i="11"/>
  <c r="EO113" i="11"/>
  <c r="ES113" i="11"/>
  <c r="EW113" i="11"/>
  <c r="AE64" i="32"/>
  <c r="AH23" i="15"/>
  <c r="AG25" i="15"/>
  <c r="AE136" i="32"/>
  <c r="AF173" i="32"/>
  <c r="AJ173" i="32"/>
  <c r="AN173" i="32"/>
  <c r="AR173" i="32"/>
  <c r="AV173" i="32"/>
  <c r="AZ173" i="32"/>
  <c r="BD173" i="32"/>
  <c r="BH173" i="32"/>
  <c r="BL173" i="32"/>
  <c r="BP173" i="32"/>
  <c r="BT173" i="32"/>
  <c r="BX173" i="32"/>
  <c r="CB173" i="32"/>
  <c r="CF173" i="32"/>
  <c r="CJ173" i="32"/>
  <c r="CN173" i="32"/>
  <c r="CR173" i="32"/>
  <c r="CV173" i="32"/>
  <c r="CZ173" i="32"/>
  <c r="DD173" i="32"/>
  <c r="DH173" i="32"/>
  <c r="DL173" i="32"/>
  <c r="DP173" i="32"/>
  <c r="DT173" i="32"/>
  <c r="DX173" i="32"/>
  <c r="EB173" i="32"/>
  <c r="EF173" i="32"/>
  <c r="EJ173" i="32"/>
  <c r="EN173" i="32"/>
  <c r="ER173" i="32"/>
  <c r="EV173" i="32"/>
  <c r="AG173" i="32"/>
  <c r="AK173" i="32"/>
  <c r="AO173" i="32"/>
  <c r="AS173" i="32"/>
  <c r="AW173" i="32"/>
  <c r="BA173" i="32"/>
  <c r="BE173" i="32"/>
  <c r="BI173" i="32"/>
  <c r="BM173" i="32"/>
  <c r="BQ173" i="32"/>
  <c r="BU173" i="32"/>
  <c r="BY173" i="32"/>
  <c r="CC173" i="32"/>
  <c r="CG173" i="32"/>
  <c r="CK173" i="32"/>
  <c r="CO173" i="32"/>
  <c r="CS173" i="32"/>
  <c r="CW173" i="32"/>
  <c r="DA173" i="32"/>
  <c r="DE173" i="32"/>
  <c r="DI173" i="32"/>
  <c r="DM173" i="32"/>
  <c r="DQ173" i="32"/>
  <c r="DU173" i="32"/>
  <c r="DY173" i="32"/>
  <c r="EC173" i="32"/>
  <c r="EG173" i="32"/>
  <c r="EK173" i="32"/>
  <c r="EO173" i="32"/>
  <c r="ES173" i="32"/>
  <c r="EW173" i="32"/>
  <c r="AH173" i="32"/>
  <c r="AL173" i="32"/>
  <c r="AP173" i="32"/>
  <c r="AT173" i="32"/>
  <c r="AX173" i="32"/>
  <c r="BB173" i="32"/>
  <c r="BF173" i="32"/>
  <c r="BJ173" i="32"/>
  <c r="BN173" i="32"/>
  <c r="BR173" i="32"/>
  <c r="BV173" i="32"/>
  <c r="BZ173" i="32"/>
  <c r="CD173" i="32"/>
  <c r="CH173" i="32"/>
  <c r="CL173" i="32"/>
  <c r="CP173" i="32"/>
  <c r="CT173" i="32"/>
  <c r="CX173" i="32"/>
  <c r="DB173" i="32"/>
  <c r="DF173" i="32"/>
  <c r="DJ173" i="32"/>
  <c r="DN173" i="32"/>
  <c r="DR173" i="32"/>
  <c r="DV173" i="32"/>
  <c r="DZ173" i="32"/>
  <c r="ED173" i="32"/>
  <c r="EH173" i="32"/>
  <c r="EL173" i="32"/>
  <c r="EP173" i="32"/>
  <c r="ET173" i="32"/>
  <c r="EX173" i="32"/>
  <c r="AQ173" i="32"/>
  <c r="BG173" i="32"/>
  <c r="BW173" i="32"/>
  <c r="CM173" i="32"/>
  <c r="DC173" i="32"/>
  <c r="DS173" i="32"/>
  <c r="EI173" i="32"/>
  <c r="AU173" i="32"/>
  <c r="BK173" i="32"/>
  <c r="CA173" i="32"/>
  <c r="CQ173" i="32"/>
  <c r="DG173" i="32"/>
  <c r="DW173" i="32"/>
  <c r="EM173" i="32"/>
  <c r="AI173" i="32"/>
  <c r="AY173" i="32"/>
  <c r="BO173" i="32"/>
  <c r="CE173" i="32"/>
  <c r="CU173" i="32"/>
  <c r="DK173" i="32"/>
  <c r="EA173" i="32"/>
  <c r="EQ173" i="32"/>
  <c r="BS173" i="32"/>
  <c r="EE173" i="32"/>
  <c r="CI173" i="32"/>
  <c r="EU173" i="32"/>
  <c r="BC173" i="32"/>
  <c r="DO173" i="32"/>
  <c r="CY173" i="32"/>
  <c r="AM173" i="32"/>
  <c r="AD287" i="32"/>
  <c r="FL77" i="11"/>
  <c r="FL73" i="11"/>
  <c r="FL69" i="11"/>
  <c r="AF62" i="11"/>
  <c r="AF110" i="11"/>
  <c r="AF102" i="11"/>
  <c r="AF98" i="11"/>
  <c r="AF95" i="11"/>
  <c r="AF33" i="11"/>
  <c r="FM32" i="11"/>
  <c r="FL32" i="11" s="1"/>
  <c r="AF47" i="11"/>
  <c r="AF29" i="11"/>
  <c r="AF21" i="11"/>
  <c r="FO19" i="11"/>
  <c r="AE52" i="32"/>
  <c r="AE88" i="32"/>
  <c r="C29" i="23"/>
  <c r="BK112" i="27" s="1"/>
  <c r="AH101" i="32"/>
  <c r="AL101" i="32"/>
  <c r="AP101" i="32"/>
  <c r="AT101" i="32"/>
  <c r="AX101" i="32"/>
  <c r="BB101" i="32"/>
  <c r="BF101" i="32"/>
  <c r="BJ101" i="32"/>
  <c r="BN101" i="32"/>
  <c r="BR101" i="32"/>
  <c r="BV101" i="32"/>
  <c r="BZ101" i="32"/>
  <c r="CD101" i="32"/>
  <c r="CH101" i="32"/>
  <c r="CL101" i="32"/>
  <c r="CP101" i="32"/>
  <c r="CT101" i="32"/>
  <c r="CX101" i="32"/>
  <c r="DB101" i="32"/>
  <c r="DF101" i="32"/>
  <c r="DJ101" i="32"/>
  <c r="DN101" i="32"/>
  <c r="DR101" i="32"/>
  <c r="DV101" i="32"/>
  <c r="DZ101" i="32"/>
  <c r="ED101" i="32"/>
  <c r="EH101" i="32"/>
  <c r="EL101" i="32"/>
  <c r="EP101" i="32"/>
  <c r="ET101" i="32"/>
  <c r="EX101" i="32"/>
  <c r="AI101" i="32"/>
  <c r="AM101" i="32"/>
  <c r="AQ101" i="32"/>
  <c r="AU101" i="32"/>
  <c r="AY101" i="32"/>
  <c r="BC101" i="32"/>
  <c r="BG101" i="32"/>
  <c r="BK101" i="32"/>
  <c r="BO101" i="32"/>
  <c r="BS101" i="32"/>
  <c r="BW101" i="32"/>
  <c r="CA101" i="32"/>
  <c r="CE101" i="32"/>
  <c r="CI101" i="32"/>
  <c r="CM101" i="32"/>
  <c r="CQ101" i="32"/>
  <c r="CU101" i="32"/>
  <c r="CY101" i="32"/>
  <c r="DC101" i="32"/>
  <c r="DG101" i="32"/>
  <c r="DK101" i="32"/>
  <c r="DO101" i="32"/>
  <c r="DS101" i="32"/>
  <c r="DW101" i="32"/>
  <c r="EA101" i="32"/>
  <c r="EE101" i="32"/>
  <c r="EI101" i="32"/>
  <c r="EM101" i="32"/>
  <c r="EQ101" i="32"/>
  <c r="EU101" i="32"/>
  <c r="AF101" i="32"/>
  <c r="AJ101" i="32"/>
  <c r="AN101" i="32"/>
  <c r="AR101" i="32"/>
  <c r="AV101" i="32"/>
  <c r="AZ101" i="32"/>
  <c r="BD101" i="32"/>
  <c r="BH101" i="32"/>
  <c r="BL101" i="32"/>
  <c r="BP101" i="32"/>
  <c r="BT101" i="32"/>
  <c r="BX101" i="32"/>
  <c r="CB101" i="32"/>
  <c r="CF101" i="32"/>
  <c r="CJ101" i="32"/>
  <c r="CN101" i="32"/>
  <c r="CR101" i="32"/>
  <c r="CV101" i="32"/>
  <c r="CZ101" i="32"/>
  <c r="DD101" i="32"/>
  <c r="DH101" i="32"/>
  <c r="DL101" i="32"/>
  <c r="DP101" i="32"/>
  <c r="DT101" i="32"/>
  <c r="DX101" i="32"/>
  <c r="EB101" i="32"/>
  <c r="EF101" i="32"/>
  <c r="EJ101" i="32"/>
  <c r="EN101" i="32"/>
  <c r="ER101" i="32"/>
  <c r="EV101" i="32"/>
  <c r="AK101" i="32"/>
  <c r="BA101" i="32"/>
  <c r="BQ101" i="32"/>
  <c r="CG101" i="32"/>
  <c r="CW101" i="32"/>
  <c r="DM101" i="32"/>
  <c r="EC101" i="32"/>
  <c r="ES101" i="32"/>
  <c r="AO101" i="32"/>
  <c r="BE101" i="32"/>
  <c r="BU101" i="32"/>
  <c r="CK101" i="32"/>
  <c r="DA101" i="32"/>
  <c r="DQ101" i="32"/>
  <c r="EG101" i="32"/>
  <c r="EW101" i="32"/>
  <c r="AS101" i="32"/>
  <c r="BI101" i="32"/>
  <c r="BY101" i="32"/>
  <c r="CO101" i="32"/>
  <c r="DE101" i="32"/>
  <c r="DU101" i="32"/>
  <c r="EK101" i="32"/>
  <c r="BM101" i="32"/>
  <c r="DY101" i="32"/>
  <c r="CC101" i="32"/>
  <c r="EO101" i="32"/>
  <c r="AW101" i="32"/>
  <c r="DI101" i="32"/>
  <c r="CS101" i="32"/>
  <c r="AG101" i="32"/>
  <c r="AD281" i="32"/>
  <c r="AE160" i="32"/>
  <c r="CG31" i="32"/>
  <c r="CG33" i="34" s="1"/>
  <c r="BQ31" i="32"/>
  <c r="BQ33" i="34" s="1"/>
  <c r="BA31" i="32"/>
  <c r="BA33" i="34" s="1"/>
  <c r="AK31" i="32"/>
  <c r="AK33" i="34" s="1"/>
  <c r="AE28" i="32"/>
  <c r="CO31" i="32" s="1"/>
  <c r="CO33" i="34" s="1"/>
  <c r="AF65" i="11"/>
  <c r="AF64" i="11"/>
  <c r="AF106" i="11"/>
  <c r="AF94" i="11"/>
  <c r="AF86" i="11"/>
  <c r="AF82" i="11"/>
  <c r="AF35" i="11"/>
  <c r="AF51" i="11"/>
  <c r="AF16" i="11"/>
  <c r="AF43" i="11"/>
  <c r="AE16" i="32"/>
  <c r="AE76" i="32"/>
  <c r="AF125" i="32"/>
  <c r="AJ125" i="32"/>
  <c r="AN125" i="32"/>
  <c r="AR125" i="32"/>
  <c r="AV125" i="32"/>
  <c r="AZ125" i="32"/>
  <c r="BD125" i="32"/>
  <c r="BH125" i="32"/>
  <c r="BL125" i="32"/>
  <c r="BP125" i="32"/>
  <c r="BT125" i="32"/>
  <c r="BX125" i="32"/>
  <c r="CB125" i="32"/>
  <c r="CF125" i="32"/>
  <c r="CJ125" i="32"/>
  <c r="CN125" i="32"/>
  <c r="CR125" i="32"/>
  <c r="CV125" i="32"/>
  <c r="CZ125" i="32"/>
  <c r="DD125" i="32"/>
  <c r="DH125" i="32"/>
  <c r="DL125" i="32"/>
  <c r="DP125" i="32"/>
  <c r="DT125" i="32"/>
  <c r="DX125" i="32"/>
  <c r="EB125" i="32"/>
  <c r="EF125" i="32"/>
  <c r="EJ125" i="32"/>
  <c r="EN125" i="32"/>
  <c r="ER125" i="32"/>
  <c r="EV125" i="32"/>
  <c r="AG125" i="32"/>
  <c r="AK125" i="32"/>
  <c r="AO125" i="32"/>
  <c r="AS125" i="32"/>
  <c r="AW125" i="32"/>
  <c r="BA125" i="32"/>
  <c r="BE125" i="32"/>
  <c r="BI125" i="32"/>
  <c r="BM125" i="32"/>
  <c r="BQ125" i="32"/>
  <c r="BU125" i="32"/>
  <c r="BY125" i="32"/>
  <c r="CC125" i="32"/>
  <c r="CG125" i="32"/>
  <c r="CK125" i="32"/>
  <c r="CO125" i="32"/>
  <c r="CS125" i="32"/>
  <c r="CW125" i="32"/>
  <c r="DA125" i="32"/>
  <c r="DE125" i="32"/>
  <c r="DI125" i="32"/>
  <c r="DM125" i="32"/>
  <c r="DQ125" i="32"/>
  <c r="DU125" i="32"/>
  <c r="DY125" i="32"/>
  <c r="EC125" i="32"/>
  <c r="EG125" i="32"/>
  <c r="EK125" i="32"/>
  <c r="EO125" i="32"/>
  <c r="ES125" i="32"/>
  <c r="EW125" i="32"/>
  <c r="AH125" i="32"/>
  <c r="AL125" i="32"/>
  <c r="AP125" i="32"/>
  <c r="AT125" i="32"/>
  <c r="AX125" i="32"/>
  <c r="BB125" i="32"/>
  <c r="BF125" i="32"/>
  <c r="BJ125" i="32"/>
  <c r="BN125" i="32"/>
  <c r="BR125" i="32"/>
  <c r="BV125" i="32"/>
  <c r="BZ125" i="32"/>
  <c r="CD125" i="32"/>
  <c r="CH125" i="32"/>
  <c r="CL125" i="32"/>
  <c r="CP125" i="32"/>
  <c r="CT125" i="32"/>
  <c r="CX125" i="32"/>
  <c r="DB125" i="32"/>
  <c r="DF125" i="32"/>
  <c r="DJ125" i="32"/>
  <c r="DN125" i="32"/>
  <c r="DR125" i="32"/>
  <c r="DV125" i="32"/>
  <c r="DZ125" i="32"/>
  <c r="ED125" i="32"/>
  <c r="EH125" i="32"/>
  <c r="EL125" i="32"/>
  <c r="EP125" i="32"/>
  <c r="ET125" i="32"/>
  <c r="EX125" i="32"/>
  <c r="AM125" i="32"/>
  <c r="BC125" i="32"/>
  <c r="BS125" i="32"/>
  <c r="CI125" i="32"/>
  <c r="CY125" i="32"/>
  <c r="DO125" i="32"/>
  <c r="EE125" i="32"/>
  <c r="EU125" i="32"/>
  <c r="AQ125" i="32"/>
  <c r="BG125" i="32"/>
  <c r="BW125" i="32"/>
  <c r="CM125" i="32"/>
  <c r="DC125" i="32"/>
  <c r="DS125" i="32"/>
  <c r="EI125" i="32"/>
  <c r="AU125" i="32"/>
  <c r="BK125" i="32"/>
  <c r="CA125" i="32"/>
  <c r="CQ125" i="32"/>
  <c r="DG125" i="32"/>
  <c r="DW125" i="32"/>
  <c r="EM125" i="32"/>
  <c r="BO125" i="32"/>
  <c r="EA125" i="32"/>
  <c r="CE125" i="32"/>
  <c r="EQ125" i="32"/>
  <c r="AY125" i="32"/>
  <c r="DK125" i="32"/>
  <c r="CU125" i="32"/>
  <c r="AI125" i="32"/>
  <c r="AD283" i="32"/>
  <c r="AF67" i="11"/>
  <c r="AF109" i="11"/>
  <c r="AF108" i="11"/>
  <c r="AF90" i="11"/>
  <c r="AF34" i="11"/>
  <c r="AF55" i="11"/>
  <c r="AF46" i="11"/>
  <c r="AF45" i="11"/>
  <c r="AF16" i="23"/>
  <c r="AG185" i="32"/>
  <c r="AK185" i="32"/>
  <c r="AO185" i="32"/>
  <c r="AS185" i="32"/>
  <c r="AW185" i="32"/>
  <c r="BA185" i="32"/>
  <c r="BE185" i="32"/>
  <c r="BI185" i="32"/>
  <c r="BM185" i="32"/>
  <c r="BQ185" i="32"/>
  <c r="BU185" i="32"/>
  <c r="BY185" i="32"/>
  <c r="CC185" i="32"/>
  <c r="CG185" i="32"/>
  <c r="CK185" i="32"/>
  <c r="CO185" i="32"/>
  <c r="CS185" i="32"/>
  <c r="CW185" i="32"/>
  <c r="DA185" i="32"/>
  <c r="DE185" i="32"/>
  <c r="DI185" i="32"/>
  <c r="DM185" i="32"/>
  <c r="DQ185" i="32"/>
  <c r="DU185" i="32"/>
  <c r="DY185" i="32"/>
  <c r="EC185" i="32"/>
  <c r="EG185" i="32"/>
  <c r="EK185" i="32"/>
  <c r="EO185" i="32"/>
  <c r="ES185" i="32"/>
  <c r="EW185" i="32"/>
  <c r="AH185" i="32"/>
  <c r="AL185" i="32"/>
  <c r="AP185" i="32"/>
  <c r="AT185" i="32"/>
  <c r="AX185" i="32"/>
  <c r="BB185" i="32"/>
  <c r="BF185" i="32"/>
  <c r="BJ185" i="32"/>
  <c r="BN185" i="32"/>
  <c r="BR185" i="32"/>
  <c r="BV185" i="32"/>
  <c r="BZ185" i="32"/>
  <c r="CD185" i="32"/>
  <c r="CH185" i="32"/>
  <c r="CL185" i="32"/>
  <c r="CP185" i="32"/>
  <c r="CT185" i="32"/>
  <c r="CX185" i="32"/>
  <c r="DB185" i="32"/>
  <c r="DF185" i="32"/>
  <c r="DJ185" i="32"/>
  <c r="DN185" i="32"/>
  <c r="DR185" i="32"/>
  <c r="DV185" i="32"/>
  <c r="DZ185" i="32"/>
  <c r="ED185" i="32"/>
  <c r="EH185" i="32"/>
  <c r="EL185" i="32"/>
  <c r="EP185" i="32"/>
  <c r="ET185" i="32"/>
  <c r="EX185" i="32"/>
  <c r="AI185" i="32"/>
  <c r="AM185" i="32"/>
  <c r="AQ185" i="32"/>
  <c r="AU185" i="32"/>
  <c r="AY185" i="32"/>
  <c r="BC185" i="32"/>
  <c r="BG185" i="32"/>
  <c r="BK185" i="32"/>
  <c r="BO185" i="32"/>
  <c r="BS185" i="32"/>
  <c r="BW185" i="32"/>
  <c r="CA185" i="32"/>
  <c r="CE185" i="32"/>
  <c r="CI185" i="32"/>
  <c r="CM185" i="32"/>
  <c r="CQ185" i="32"/>
  <c r="CU185" i="32"/>
  <c r="CY185" i="32"/>
  <c r="DC185" i="32"/>
  <c r="DG185" i="32"/>
  <c r="DK185" i="32"/>
  <c r="DO185" i="32"/>
  <c r="DS185" i="32"/>
  <c r="DW185" i="32"/>
  <c r="EA185" i="32"/>
  <c r="EE185" i="32"/>
  <c r="EI185" i="32"/>
  <c r="EM185" i="32"/>
  <c r="EQ185" i="32"/>
  <c r="EU185" i="32"/>
  <c r="AR185" i="32"/>
  <c r="BH185" i="32"/>
  <c r="BX185" i="32"/>
  <c r="CN185" i="32"/>
  <c r="DD185" i="32"/>
  <c r="DT185" i="32"/>
  <c r="EJ185" i="32"/>
  <c r="AF185" i="32"/>
  <c r="AV185" i="32"/>
  <c r="BL185" i="32"/>
  <c r="CB185" i="32"/>
  <c r="CR185" i="32"/>
  <c r="DH185" i="32"/>
  <c r="DX185" i="32"/>
  <c r="EN185" i="32"/>
  <c r="AJ185" i="32"/>
  <c r="AZ185" i="32"/>
  <c r="BP185" i="32"/>
  <c r="CF185" i="32"/>
  <c r="CV185" i="32"/>
  <c r="DL185" i="32"/>
  <c r="EB185" i="32"/>
  <c r="ER185" i="32"/>
  <c r="BT185" i="32"/>
  <c r="EF185" i="32"/>
  <c r="CJ185" i="32"/>
  <c r="EV185" i="32"/>
  <c r="BD185" i="32"/>
  <c r="DP185" i="32"/>
  <c r="AN185" i="32"/>
  <c r="CB31" i="32"/>
  <c r="CB33" i="34" s="1"/>
  <c r="BX31" i="32"/>
  <c r="BX33" i="34" s="1"/>
  <c r="BT31" i="32"/>
  <c r="BT33" i="34" s="1"/>
  <c r="BP31" i="32"/>
  <c r="BP33" i="34" s="1"/>
  <c r="BL31" i="32"/>
  <c r="BL33" i="34" s="1"/>
  <c r="BH31" i="32"/>
  <c r="BH33" i="34" s="1"/>
  <c r="FL76" i="11"/>
  <c r="FL72" i="11"/>
  <c r="FL68" i="11"/>
  <c r="FL40" i="11"/>
  <c r="FL38" i="11"/>
  <c r="FL37" i="11"/>
  <c r="FL99" i="11"/>
  <c r="FL97" i="11"/>
  <c r="FL96" i="11"/>
  <c r="FL83" i="11"/>
  <c r="FL81" i="11"/>
  <c r="FL80" i="11"/>
  <c r="FL17" i="11"/>
  <c r="FL15" i="11"/>
  <c r="FL50" i="11"/>
  <c r="FL49" i="11"/>
  <c r="FL26" i="11"/>
  <c r="FL20" i="11"/>
  <c r="FL19" i="11"/>
  <c r="FL18" i="11"/>
  <c r="AN17" i="23"/>
  <c r="AR17" i="23"/>
  <c r="AK17" i="23"/>
  <c r="AM17" i="23"/>
  <c r="AQ17" i="23"/>
  <c r="AU17" i="23"/>
  <c r="AV17" i="23"/>
  <c r="AI17" i="23"/>
  <c r="AJ17" i="23"/>
  <c r="AL17" i="23"/>
  <c r="AP17" i="23"/>
  <c r="AT17" i="23"/>
  <c r="AW17" i="23"/>
  <c r="AX17" i="23"/>
  <c r="BB17" i="23"/>
  <c r="BF17" i="23"/>
  <c r="AH17" i="23"/>
  <c r="BA17" i="23"/>
  <c r="BE17" i="23"/>
  <c r="AG17" i="23"/>
  <c r="AS17" i="23"/>
  <c r="AZ17" i="23"/>
  <c r="BD17" i="23"/>
  <c r="BI17" i="23"/>
  <c r="BK17" i="23"/>
  <c r="AY17" i="23"/>
  <c r="BO17" i="23"/>
  <c r="BS17" i="23"/>
  <c r="BT17" i="23"/>
  <c r="BN17" i="23"/>
  <c r="BR17" i="23"/>
  <c r="AO17" i="23"/>
  <c r="BG17" i="23"/>
  <c r="BM17" i="23"/>
  <c r="BQ17" i="23"/>
  <c r="BV17" i="23"/>
  <c r="BZ17" i="23"/>
  <c r="CD17" i="23"/>
  <c r="BC17" i="23"/>
  <c r="CA17" i="23"/>
  <c r="CC17" i="23"/>
  <c r="CF17" i="23"/>
  <c r="CI17" i="23"/>
  <c r="CM17" i="23"/>
  <c r="CQ17" i="23"/>
  <c r="BW17" i="23"/>
  <c r="BX17" i="23"/>
  <c r="CE17" i="23"/>
  <c r="CH17" i="23"/>
  <c r="CL17" i="23"/>
  <c r="CP17" i="23"/>
  <c r="BH17" i="23"/>
  <c r="BP17" i="23"/>
  <c r="BU17" i="23"/>
  <c r="CB17" i="23"/>
  <c r="CG17" i="23"/>
  <c r="CK17" i="23"/>
  <c r="CO17" i="23"/>
  <c r="CT17" i="23"/>
  <c r="CX17" i="23"/>
  <c r="DB17" i="23"/>
  <c r="BL17" i="23"/>
  <c r="BY17" i="23"/>
  <c r="CV17" i="23"/>
  <c r="DC17" i="23"/>
  <c r="DG17" i="23"/>
  <c r="DK17" i="23"/>
  <c r="DO17" i="23"/>
  <c r="DP17" i="23"/>
  <c r="DT17" i="23"/>
  <c r="DX17" i="23"/>
  <c r="CS17" i="23"/>
  <c r="CZ17" i="23"/>
  <c r="DF17" i="23"/>
  <c r="DJ17" i="23"/>
  <c r="DN17" i="23"/>
  <c r="DS17" i="23"/>
  <c r="DW17" i="23"/>
  <c r="BJ17" i="23"/>
  <c r="CN17" i="23"/>
  <c r="CU17" i="23"/>
  <c r="CW17" i="23"/>
  <c r="DE17" i="23"/>
  <c r="DI17" i="23"/>
  <c r="DM17" i="23"/>
  <c r="DR17" i="23"/>
  <c r="DV17" i="23"/>
  <c r="DD17" i="23"/>
  <c r="DU17" i="23"/>
  <c r="EA17" i="23"/>
  <c r="EB17" i="23"/>
  <c r="EF17" i="23"/>
  <c r="EJ17" i="23"/>
  <c r="EO17" i="23"/>
  <c r="ES17" i="23"/>
  <c r="EW17" i="23"/>
  <c r="AF17" i="23"/>
  <c r="CR17" i="23"/>
  <c r="DA17" i="23"/>
  <c r="DL17" i="23"/>
  <c r="DQ17" i="23"/>
  <c r="DZ17" i="23"/>
  <c r="EE17" i="23"/>
  <c r="EI17" i="23"/>
  <c r="EM17" i="23"/>
  <c r="EN17" i="23"/>
  <c r="ER17" i="23"/>
  <c r="EV17" i="23"/>
  <c r="CJ17" i="23"/>
  <c r="CY17" i="23"/>
  <c r="DH17" i="23"/>
  <c r="DY17" i="23"/>
  <c r="ED17" i="23"/>
  <c r="EH17" i="23"/>
  <c r="EL17" i="23"/>
  <c r="EQ17" i="23"/>
  <c r="EU17" i="23"/>
  <c r="ET17" i="23"/>
  <c r="EK17" i="23"/>
  <c r="EP17" i="23"/>
  <c r="EG17" i="23"/>
  <c r="EC17" i="23"/>
  <c r="EX17" i="23"/>
  <c r="C31" i="23"/>
  <c r="AI113" i="32"/>
  <c r="AM113" i="32"/>
  <c r="AQ113" i="32"/>
  <c r="AU113" i="32"/>
  <c r="AY113" i="32"/>
  <c r="BC113" i="32"/>
  <c r="BG113" i="32"/>
  <c r="BK113" i="32"/>
  <c r="BO113" i="32"/>
  <c r="BS113" i="32"/>
  <c r="BW113" i="32"/>
  <c r="CA113" i="32"/>
  <c r="CE113" i="32"/>
  <c r="CI113" i="32"/>
  <c r="CM113" i="32"/>
  <c r="CQ113" i="32"/>
  <c r="CU113" i="32"/>
  <c r="CY113" i="32"/>
  <c r="DC113" i="32"/>
  <c r="DG113" i="32"/>
  <c r="DK113" i="32"/>
  <c r="DO113" i="32"/>
  <c r="DS113" i="32"/>
  <c r="DW113" i="32"/>
  <c r="EA113" i="32"/>
  <c r="EE113" i="32"/>
  <c r="EI113" i="32"/>
  <c r="EM113" i="32"/>
  <c r="EQ113" i="32"/>
  <c r="EU113" i="32"/>
  <c r="AF113" i="32"/>
  <c r="AJ113" i="32"/>
  <c r="AN113" i="32"/>
  <c r="AR113" i="32"/>
  <c r="AV113" i="32"/>
  <c r="AZ113" i="32"/>
  <c r="BD113" i="32"/>
  <c r="BH113" i="32"/>
  <c r="BL113" i="32"/>
  <c r="BP113" i="32"/>
  <c r="BT113" i="32"/>
  <c r="BX113" i="32"/>
  <c r="CB113" i="32"/>
  <c r="CF113" i="32"/>
  <c r="CJ113" i="32"/>
  <c r="CN113" i="32"/>
  <c r="CR113" i="32"/>
  <c r="CV113" i="32"/>
  <c r="CZ113" i="32"/>
  <c r="DD113" i="32"/>
  <c r="DH113" i="32"/>
  <c r="DL113" i="32"/>
  <c r="DP113" i="32"/>
  <c r="DT113" i="32"/>
  <c r="DX113" i="32"/>
  <c r="EB113" i="32"/>
  <c r="EF113" i="32"/>
  <c r="EJ113" i="32"/>
  <c r="EN113" i="32"/>
  <c r="ER113" i="32"/>
  <c r="EV113" i="32"/>
  <c r="AG113" i="32"/>
  <c r="AK113" i="32"/>
  <c r="AO113" i="32"/>
  <c r="AS113" i="32"/>
  <c r="AW113" i="32"/>
  <c r="BA113" i="32"/>
  <c r="BE113" i="32"/>
  <c r="BI113" i="32"/>
  <c r="BM113" i="32"/>
  <c r="BQ113" i="32"/>
  <c r="BU113" i="32"/>
  <c r="BY113" i="32"/>
  <c r="CC113" i="32"/>
  <c r="CG113" i="32"/>
  <c r="CK113" i="32"/>
  <c r="CO113" i="32"/>
  <c r="CS113" i="32"/>
  <c r="CW113" i="32"/>
  <c r="DA113" i="32"/>
  <c r="DE113" i="32"/>
  <c r="DI113" i="32"/>
  <c r="DM113" i="32"/>
  <c r="DQ113" i="32"/>
  <c r="DU113" i="32"/>
  <c r="DY113" i="32"/>
  <c r="EC113" i="32"/>
  <c r="EG113" i="32"/>
  <c r="EK113" i="32"/>
  <c r="EO113" i="32"/>
  <c r="ES113" i="32"/>
  <c r="EW113" i="32"/>
  <c r="AL113" i="32"/>
  <c r="BB113" i="32"/>
  <c r="BR113" i="32"/>
  <c r="CH113" i="32"/>
  <c r="CX113" i="32"/>
  <c r="DN113" i="32"/>
  <c r="ED113" i="32"/>
  <c r="ET113" i="32"/>
  <c r="AP113" i="32"/>
  <c r="BF113" i="32"/>
  <c r="BV113" i="32"/>
  <c r="CL113" i="32"/>
  <c r="DB113" i="32"/>
  <c r="DR113" i="32"/>
  <c r="EH113" i="32"/>
  <c r="EX113" i="32"/>
  <c r="AT113" i="32"/>
  <c r="BJ113" i="32"/>
  <c r="BZ113" i="32"/>
  <c r="CP113" i="32"/>
  <c r="DF113" i="32"/>
  <c r="DV113" i="32"/>
  <c r="EL113" i="32"/>
  <c r="BN113" i="32"/>
  <c r="DZ113" i="32"/>
  <c r="CD113" i="32"/>
  <c r="EP113" i="32"/>
  <c r="AX113" i="32"/>
  <c r="DJ113" i="32"/>
  <c r="AH113" i="32"/>
  <c r="AG137" i="32"/>
  <c r="AK137" i="32"/>
  <c r="AO137" i="32"/>
  <c r="AS137" i="32"/>
  <c r="AW137" i="32"/>
  <c r="BA137" i="32"/>
  <c r="BE137" i="32"/>
  <c r="BI137" i="32"/>
  <c r="BM137" i="32"/>
  <c r="BQ137" i="32"/>
  <c r="BU137" i="32"/>
  <c r="BY137" i="32"/>
  <c r="CC137" i="32"/>
  <c r="CG137" i="32"/>
  <c r="CK137" i="32"/>
  <c r="CO137" i="32"/>
  <c r="CS137" i="32"/>
  <c r="CW137" i="32"/>
  <c r="DA137" i="32"/>
  <c r="DE137" i="32"/>
  <c r="DI137" i="32"/>
  <c r="DM137" i="32"/>
  <c r="DQ137" i="32"/>
  <c r="DU137" i="32"/>
  <c r="DY137" i="32"/>
  <c r="EC137" i="32"/>
  <c r="EG137" i="32"/>
  <c r="EK137" i="32"/>
  <c r="EO137" i="32"/>
  <c r="ES137" i="32"/>
  <c r="EW137" i="32"/>
  <c r="AH137" i="32"/>
  <c r="AL137" i="32"/>
  <c r="AP137" i="32"/>
  <c r="AT137" i="32"/>
  <c r="AX137" i="32"/>
  <c r="BB137" i="32"/>
  <c r="BF137" i="32"/>
  <c r="BJ137" i="32"/>
  <c r="BN137" i="32"/>
  <c r="BR137" i="32"/>
  <c r="BV137" i="32"/>
  <c r="BZ137" i="32"/>
  <c r="CD137" i="32"/>
  <c r="CH137" i="32"/>
  <c r="CL137" i="32"/>
  <c r="CP137" i="32"/>
  <c r="CT137" i="32"/>
  <c r="CX137" i="32"/>
  <c r="DB137" i="32"/>
  <c r="DF137" i="32"/>
  <c r="DJ137" i="32"/>
  <c r="DN137" i="32"/>
  <c r="DR137" i="32"/>
  <c r="DV137" i="32"/>
  <c r="DZ137" i="32"/>
  <c r="ED137" i="32"/>
  <c r="EH137" i="32"/>
  <c r="EL137" i="32"/>
  <c r="EP137" i="32"/>
  <c r="ET137" i="32"/>
  <c r="EX137" i="32"/>
  <c r="AI137" i="32"/>
  <c r="AM137" i="32"/>
  <c r="AQ137" i="32"/>
  <c r="AU137" i="32"/>
  <c r="AY137" i="32"/>
  <c r="BC137" i="32"/>
  <c r="BG137" i="32"/>
  <c r="BK137" i="32"/>
  <c r="BO137" i="32"/>
  <c r="BS137" i="32"/>
  <c r="BW137" i="32"/>
  <c r="CA137" i="32"/>
  <c r="CE137" i="32"/>
  <c r="CI137" i="32"/>
  <c r="CM137" i="32"/>
  <c r="CQ137" i="32"/>
  <c r="CU137" i="32"/>
  <c r="CY137" i="32"/>
  <c r="DC137" i="32"/>
  <c r="DG137" i="32"/>
  <c r="DK137" i="32"/>
  <c r="DO137" i="32"/>
  <c r="DS137" i="32"/>
  <c r="DW137" i="32"/>
  <c r="EA137" i="32"/>
  <c r="EE137" i="32"/>
  <c r="EI137" i="32"/>
  <c r="EM137" i="32"/>
  <c r="EQ137" i="32"/>
  <c r="EU137" i="32"/>
  <c r="AN137" i="32"/>
  <c r="BD137" i="32"/>
  <c r="BT137" i="32"/>
  <c r="CJ137" i="32"/>
  <c r="CZ137" i="32"/>
  <c r="DP137" i="32"/>
  <c r="EF137" i="32"/>
  <c r="EV137" i="32"/>
  <c r="AR137" i="32"/>
  <c r="BH137" i="32"/>
  <c r="BX137" i="32"/>
  <c r="CN137" i="32"/>
  <c r="DD137" i="32"/>
  <c r="DT137" i="32"/>
  <c r="EJ137" i="32"/>
  <c r="AF137" i="32"/>
  <c r="AV137" i="32"/>
  <c r="BL137" i="32"/>
  <c r="CB137" i="32"/>
  <c r="CR137" i="32"/>
  <c r="DH137" i="32"/>
  <c r="DX137" i="32"/>
  <c r="EN137" i="32"/>
  <c r="BP137" i="32"/>
  <c r="EB137" i="32"/>
  <c r="CF137" i="32"/>
  <c r="ER137" i="32"/>
  <c r="AZ137" i="32"/>
  <c r="DL137" i="32"/>
  <c r="AJ137" i="32"/>
  <c r="AI161" i="32"/>
  <c r="AM161" i="32"/>
  <c r="AQ161" i="32"/>
  <c r="AU161" i="32"/>
  <c r="AY161" i="32"/>
  <c r="BC161" i="32"/>
  <c r="BG161" i="32"/>
  <c r="BK161" i="32"/>
  <c r="BO161" i="32"/>
  <c r="BS161" i="32"/>
  <c r="BW161" i="32"/>
  <c r="CA161" i="32"/>
  <c r="CE161" i="32"/>
  <c r="CI161" i="32"/>
  <c r="CM161" i="32"/>
  <c r="CQ161" i="32"/>
  <c r="CU161" i="32"/>
  <c r="CY161" i="32"/>
  <c r="DC161" i="32"/>
  <c r="DG161" i="32"/>
  <c r="DK161" i="32"/>
  <c r="DO161" i="32"/>
  <c r="DS161" i="32"/>
  <c r="DW161" i="32"/>
  <c r="EA161" i="32"/>
  <c r="EE161" i="32"/>
  <c r="EI161" i="32"/>
  <c r="EM161" i="32"/>
  <c r="EQ161" i="32"/>
  <c r="EU161" i="32"/>
  <c r="AF161" i="32"/>
  <c r="AJ161" i="32"/>
  <c r="AN161" i="32"/>
  <c r="AR161" i="32"/>
  <c r="AV161" i="32"/>
  <c r="AZ161" i="32"/>
  <c r="BD161" i="32"/>
  <c r="BH161" i="32"/>
  <c r="BL161" i="32"/>
  <c r="BP161" i="32"/>
  <c r="BT161" i="32"/>
  <c r="BX161" i="32"/>
  <c r="CB161" i="32"/>
  <c r="CF161" i="32"/>
  <c r="CJ161" i="32"/>
  <c r="CN161" i="32"/>
  <c r="CR161" i="32"/>
  <c r="CV161" i="32"/>
  <c r="CZ161" i="32"/>
  <c r="DD161" i="32"/>
  <c r="DH161" i="32"/>
  <c r="DL161" i="32"/>
  <c r="DP161" i="32"/>
  <c r="DT161" i="32"/>
  <c r="DX161" i="32"/>
  <c r="EB161" i="32"/>
  <c r="EF161" i="32"/>
  <c r="EJ161" i="32"/>
  <c r="EN161" i="32"/>
  <c r="ER161" i="32"/>
  <c r="EV161" i="32"/>
  <c r="AG161" i="32"/>
  <c r="AK161" i="32"/>
  <c r="AO161" i="32"/>
  <c r="AS161" i="32"/>
  <c r="AW161" i="32"/>
  <c r="BA161" i="32"/>
  <c r="BE161" i="32"/>
  <c r="BI161" i="32"/>
  <c r="BM161" i="32"/>
  <c r="BQ161" i="32"/>
  <c r="BU161" i="32"/>
  <c r="BY161" i="32"/>
  <c r="CC161" i="32"/>
  <c r="CG161" i="32"/>
  <c r="CK161" i="32"/>
  <c r="CO161" i="32"/>
  <c r="CS161" i="32"/>
  <c r="CW161" i="32"/>
  <c r="DA161" i="32"/>
  <c r="DE161" i="32"/>
  <c r="DI161" i="32"/>
  <c r="DM161" i="32"/>
  <c r="DQ161" i="32"/>
  <c r="DU161" i="32"/>
  <c r="DY161" i="32"/>
  <c r="EC161" i="32"/>
  <c r="EG161" i="32"/>
  <c r="EK161" i="32"/>
  <c r="EO161" i="32"/>
  <c r="ES161" i="32"/>
  <c r="EW161" i="32"/>
  <c r="AP161" i="32"/>
  <c r="BF161" i="32"/>
  <c r="BV161" i="32"/>
  <c r="CL161" i="32"/>
  <c r="DB161" i="32"/>
  <c r="DR161" i="32"/>
  <c r="EH161" i="32"/>
  <c r="EX161" i="32"/>
  <c r="AT161" i="32"/>
  <c r="BJ161" i="32"/>
  <c r="BZ161" i="32"/>
  <c r="CP161" i="32"/>
  <c r="DF161" i="32"/>
  <c r="DV161" i="32"/>
  <c r="EL161" i="32"/>
  <c r="AH161" i="32"/>
  <c r="AX161" i="32"/>
  <c r="BN161" i="32"/>
  <c r="CD161" i="32"/>
  <c r="CT161" i="32"/>
  <c r="DJ161" i="32"/>
  <c r="DZ161" i="32"/>
  <c r="EP161" i="32"/>
  <c r="BR161" i="32"/>
  <c r="ED161" i="32"/>
  <c r="CH161" i="32"/>
  <c r="ET161" i="32"/>
  <c r="BB161" i="32"/>
  <c r="DN161" i="32"/>
  <c r="AL161" i="32"/>
  <c r="AF59" i="11"/>
  <c r="FL57" i="11"/>
  <c r="AF56" i="11"/>
  <c r="AF103" i="11"/>
  <c r="FL101" i="11"/>
  <c r="AF100" i="11"/>
  <c r="AF87" i="11"/>
  <c r="FL85" i="11"/>
  <c r="AF84" i="11"/>
  <c r="AF52" i="11"/>
  <c r="FL23" i="11"/>
  <c r="AF22" i="11"/>
  <c r="AF30" i="11"/>
  <c r="FL28" i="11"/>
  <c r="AF27" i="11"/>
  <c r="CT113" i="32"/>
  <c r="AH197" i="32"/>
  <c r="AL197" i="32"/>
  <c r="AP197" i="32"/>
  <c r="AT197" i="32"/>
  <c r="AX197" i="32"/>
  <c r="BB197" i="32"/>
  <c r="BF197" i="32"/>
  <c r="BJ197" i="32"/>
  <c r="BN197" i="32"/>
  <c r="BR197" i="32"/>
  <c r="BV197" i="32"/>
  <c r="BZ197" i="32"/>
  <c r="CD197" i="32"/>
  <c r="CH197" i="32"/>
  <c r="CL197" i="32"/>
  <c r="CP197" i="32"/>
  <c r="CT197" i="32"/>
  <c r="CX197" i="32"/>
  <c r="DB197" i="32"/>
  <c r="DF197" i="32"/>
  <c r="DJ197" i="32"/>
  <c r="DN197" i="32"/>
  <c r="DR197" i="32"/>
  <c r="DV197" i="32"/>
  <c r="DZ197" i="32"/>
  <c r="ED197" i="32"/>
  <c r="EH197" i="32"/>
  <c r="EL197" i="32"/>
  <c r="EP197" i="32"/>
  <c r="ET197" i="32"/>
  <c r="EX197" i="32"/>
  <c r="AI197" i="32"/>
  <c r="AM197" i="32"/>
  <c r="AQ197" i="32"/>
  <c r="AU197" i="32"/>
  <c r="AY197" i="32"/>
  <c r="BC197" i="32"/>
  <c r="BG197" i="32"/>
  <c r="BK197" i="32"/>
  <c r="BO197" i="32"/>
  <c r="BS197" i="32"/>
  <c r="BW197" i="32"/>
  <c r="CA197" i="32"/>
  <c r="CE197" i="32"/>
  <c r="CI197" i="32"/>
  <c r="CM197" i="32"/>
  <c r="CQ197" i="32"/>
  <c r="CU197" i="32"/>
  <c r="CY197" i="32"/>
  <c r="DC197" i="32"/>
  <c r="DG197" i="32"/>
  <c r="DK197" i="32"/>
  <c r="DO197" i="32"/>
  <c r="DS197" i="32"/>
  <c r="DW197" i="32"/>
  <c r="EA197" i="32"/>
  <c r="EE197" i="32"/>
  <c r="EI197" i="32"/>
  <c r="EM197" i="32"/>
  <c r="EQ197" i="32"/>
  <c r="EU197" i="32"/>
  <c r="AF197" i="32"/>
  <c r="AJ197" i="32"/>
  <c r="AN197" i="32"/>
  <c r="AR197" i="32"/>
  <c r="AV197" i="32"/>
  <c r="AZ197" i="32"/>
  <c r="BD197" i="32"/>
  <c r="BH197" i="32"/>
  <c r="BL197" i="32"/>
  <c r="BP197" i="32"/>
  <c r="BT197" i="32"/>
  <c r="BX197" i="32"/>
  <c r="CB197" i="32"/>
  <c r="CF197" i="32"/>
  <c r="CJ197" i="32"/>
  <c r="CN197" i="32"/>
  <c r="CR197" i="32"/>
  <c r="CV197" i="32"/>
  <c r="CZ197" i="32"/>
  <c r="DD197" i="32"/>
  <c r="DH197" i="32"/>
  <c r="DL197" i="32"/>
  <c r="DP197" i="32"/>
  <c r="DT197" i="32"/>
  <c r="DX197" i="32"/>
  <c r="EB197" i="32"/>
  <c r="EF197" i="32"/>
  <c r="EJ197" i="32"/>
  <c r="EN197" i="32"/>
  <c r="ER197" i="32"/>
  <c r="EV197" i="32"/>
  <c r="AS197" i="32"/>
  <c r="BI197" i="32"/>
  <c r="BY197" i="32"/>
  <c r="CO197" i="32"/>
  <c r="DE197" i="32"/>
  <c r="DU197" i="32"/>
  <c r="EK197" i="32"/>
  <c r="AG197" i="32"/>
  <c r="AW197" i="32"/>
  <c r="BM197" i="32"/>
  <c r="CC197" i="32"/>
  <c r="CS197" i="32"/>
  <c r="DI197" i="32"/>
  <c r="DY197" i="32"/>
  <c r="EO197" i="32"/>
  <c r="AK197" i="32"/>
  <c r="BA197" i="32"/>
  <c r="BQ197" i="32"/>
  <c r="CG197" i="32"/>
  <c r="CW197" i="32"/>
  <c r="DM197" i="32"/>
  <c r="EC197" i="32"/>
  <c r="ES197" i="32"/>
  <c r="BU197" i="32"/>
  <c r="EG197" i="32"/>
  <c r="CK197" i="32"/>
  <c r="EW197" i="32"/>
  <c r="BE197" i="32"/>
  <c r="DQ197" i="32"/>
  <c r="DA197" i="32"/>
  <c r="AO197" i="32"/>
  <c r="BR31" i="32"/>
  <c r="BR33" i="34" s="1"/>
  <c r="BN31" i="32"/>
  <c r="BN33" i="34" s="1"/>
  <c r="BJ31" i="32"/>
  <c r="BJ33" i="34" s="1"/>
  <c r="FL63" i="11"/>
  <c r="FL61" i="11"/>
  <c r="FL60" i="11"/>
  <c r="FL107" i="11"/>
  <c r="FL105" i="11"/>
  <c r="FL104" i="11"/>
  <c r="FL91" i="11"/>
  <c r="FL89" i="11"/>
  <c r="FL88" i="11"/>
  <c r="FL31" i="11"/>
  <c r="FL24" i="11"/>
  <c r="FL54" i="11"/>
  <c r="FL53" i="11"/>
  <c r="FL44" i="11"/>
  <c r="FL42" i="11"/>
  <c r="FL41" i="11"/>
  <c r="C30" i="23"/>
  <c r="CZ185" i="32"/>
  <c r="BE52" i="9"/>
  <c r="AI272" i="5"/>
  <c r="AH283" i="5"/>
  <c r="B31" i="23"/>
  <c r="AD17" i="23"/>
  <c r="AG283" i="5"/>
  <c r="B30" i="23"/>
  <c r="AE154" i="33" l="1"/>
  <c r="AE164" i="33"/>
  <c r="AE172" i="33"/>
  <c r="AE195" i="33"/>
  <c r="AF35" i="15"/>
  <c r="AF29" i="15"/>
  <c r="AE183" i="33"/>
  <c r="AF88" i="11"/>
  <c r="FL88" i="31"/>
  <c r="FL88" i="35"/>
  <c r="FL88" i="30"/>
  <c r="FL88" i="27"/>
  <c r="FL88" i="9"/>
  <c r="ES226" i="32"/>
  <c r="ES228" i="34"/>
  <c r="EK226" i="32"/>
  <c r="EK228" i="34"/>
  <c r="AJ272" i="5"/>
  <c r="AF41" i="11"/>
  <c r="FL41" i="30"/>
  <c r="FL41" i="31"/>
  <c r="FL41" i="35"/>
  <c r="FL41" i="9"/>
  <c r="FL41" i="27"/>
  <c r="AF107" i="11"/>
  <c r="FL107" i="27"/>
  <c r="FL107" i="35"/>
  <c r="FL107" i="30"/>
  <c r="FL107" i="31"/>
  <c r="FL107" i="9"/>
  <c r="EC226" i="32"/>
  <c r="EC228" i="34"/>
  <c r="BM226" i="32"/>
  <c r="BM228" i="34"/>
  <c r="BI226" i="32"/>
  <c r="BI228" i="34"/>
  <c r="CR226" i="32"/>
  <c r="CR228" i="34"/>
  <c r="BL226" i="32"/>
  <c r="BL228" i="34"/>
  <c r="EI226" i="32"/>
  <c r="EI228" i="34"/>
  <c r="CM226" i="32"/>
  <c r="CM228" i="34"/>
  <c r="BG226" i="32"/>
  <c r="BG228" i="34"/>
  <c r="AQ226" i="32"/>
  <c r="AQ228" i="34"/>
  <c r="ET226" i="32"/>
  <c r="ET228" i="34"/>
  <c r="ED226" i="32"/>
  <c r="ED228" i="34"/>
  <c r="DN226" i="32"/>
  <c r="DN228" i="34"/>
  <c r="CX226" i="32"/>
  <c r="CX228" i="34"/>
  <c r="CH226" i="32"/>
  <c r="CH228" i="34"/>
  <c r="BR226" i="32"/>
  <c r="BR228" i="34"/>
  <c r="BB226" i="32"/>
  <c r="BB228" i="34"/>
  <c r="AL226" i="32"/>
  <c r="AL228" i="34"/>
  <c r="CT219" i="32"/>
  <c r="CT130" i="34"/>
  <c r="AF28" i="11"/>
  <c r="FL28" i="31"/>
  <c r="FL28" i="35"/>
  <c r="FL28" i="30"/>
  <c r="FL28" i="27"/>
  <c r="FL28" i="9"/>
  <c r="AF87" i="27"/>
  <c r="AF56" i="27"/>
  <c r="AF57" i="11"/>
  <c r="FL57" i="30"/>
  <c r="FL57" i="31"/>
  <c r="FL57" i="35"/>
  <c r="FL57" i="9"/>
  <c r="FL57" i="27"/>
  <c r="DN223" i="32"/>
  <c r="DN186" i="34"/>
  <c r="ED223" i="32"/>
  <c r="ED186" i="34"/>
  <c r="DJ223" i="32"/>
  <c r="DJ186" i="34"/>
  <c r="AX223" i="32"/>
  <c r="AX186" i="34"/>
  <c r="DF223" i="32"/>
  <c r="DF186" i="34"/>
  <c r="AT223" i="32"/>
  <c r="AT186" i="34"/>
  <c r="DB223" i="32"/>
  <c r="DB186" i="34"/>
  <c r="AP223" i="32"/>
  <c r="AP186" i="34"/>
  <c r="EK223" i="32"/>
  <c r="EK186" i="34"/>
  <c r="DU223" i="32"/>
  <c r="DU186" i="34"/>
  <c r="DE223" i="32"/>
  <c r="DE186" i="34"/>
  <c r="CO223" i="32"/>
  <c r="CO186" i="34"/>
  <c r="BY223" i="32"/>
  <c r="BY186" i="34"/>
  <c r="BI223" i="32"/>
  <c r="BI186" i="34"/>
  <c r="AS223" i="32"/>
  <c r="AS186" i="34"/>
  <c r="EV223" i="32"/>
  <c r="EV186" i="34"/>
  <c r="EF223" i="32"/>
  <c r="EF186" i="34"/>
  <c r="DP223" i="32"/>
  <c r="DP186" i="34"/>
  <c r="CZ223" i="32"/>
  <c r="CZ186" i="34"/>
  <c r="CJ223" i="32"/>
  <c r="CJ186" i="34"/>
  <c r="BT223" i="32"/>
  <c r="BT186" i="34"/>
  <c r="BD223" i="32"/>
  <c r="BD186" i="34"/>
  <c r="AN223" i="32"/>
  <c r="AN186" i="34"/>
  <c r="EQ223" i="32"/>
  <c r="EQ186" i="34"/>
  <c r="EA223" i="32"/>
  <c r="EA186" i="34"/>
  <c r="DK223" i="32"/>
  <c r="DK186" i="34"/>
  <c r="CU223" i="32"/>
  <c r="CU186" i="34"/>
  <c r="CE223" i="32"/>
  <c r="CE186" i="34"/>
  <c r="BO223" i="32"/>
  <c r="BO186" i="34"/>
  <c r="AY223" i="32"/>
  <c r="AY186" i="34"/>
  <c r="AI223" i="32"/>
  <c r="AI186" i="34"/>
  <c r="ER221" i="32"/>
  <c r="ER158" i="34"/>
  <c r="EN221" i="32"/>
  <c r="EN158" i="34"/>
  <c r="CB221" i="32"/>
  <c r="CB158" i="34"/>
  <c r="EJ221" i="32"/>
  <c r="EJ158" i="34"/>
  <c r="BX221" i="32"/>
  <c r="BX158" i="34"/>
  <c r="EF221" i="32"/>
  <c r="EF158" i="34"/>
  <c r="BT221" i="32"/>
  <c r="BT158" i="34"/>
  <c r="EQ221" i="32"/>
  <c r="EQ158" i="34"/>
  <c r="EA221" i="32"/>
  <c r="EA158" i="34"/>
  <c r="DK221" i="32"/>
  <c r="DK158" i="34"/>
  <c r="CU221" i="32"/>
  <c r="CU158" i="34"/>
  <c r="CE221" i="32"/>
  <c r="CE158" i="34"/>
  <c r="BO221" i="32"/>
  <c r="BO158" i="34"/>
  <c r="AY221" i="32"/>
  <c r="AY158" i="34"/>
  <c r="AI221" i="32"/>
  <c r="AI158" i="34"/>
  <c r="EL221" i="32"/>
  <c r="EL158" i="34"/>
  <c r="DV221" i="32"/>
  <c r="DV158" i="34"/>
  <c r="DF221" i="32"/>
  <c r="DF158" i="34"/>
  <c r="CP221" i="32"/>
  <c r="CP158" i="34"/>
  <c r="BZ221" i="32"/>
  <c r="BZ158" i="34"/>
  <c r="BJ221" i="32"/>
  <c r="BJ158" i="34"/>
  <c r="AT221" i="32"/>
  <c r="AT158" i="34"/>
  <c r="EW221" i="32"/>
  <c r="EW158" i="34"/>
  <c r="EG221" i="32"/>
  <c r="EG158" i="34"/>
  <c r="DQ221" i="32"/>
  <c r="DQ158" i="34"/>
  <c r="DA221" i="32"/>
  <c r="DA158" i="34"/>
  <c r="CK221" i="32"/>
  <c r="CK158" i="34"/>
  <c r="BU221" i="32"/>
  <c r="BU158" i="34"/>
  <c r="BE221" i="32"/>
  <c r="BE158" i="34"/>
  <c r="AO221" i="32"/>
  <c r="AO158" i="34"/>
  <c r="DJ219" i="32"/>
  <c r="DJ130" i="34"/>
  <c r="DZ219" i="32"/>
  <c r="DZ130" i="34"/>
  <c r="DF219" i="32"/>
  <c r="DF130" i="34"/>
  <c r="AT219" i="32"/>
  <c r="AT130" i="34"/>
  <c r="DB219" i="32"/>
  <c r="DB130" i="34"/>
  <c r="AP219" i="32"/>
  <c r="AP130" i="34"/>
  <c r="CX219" i="32"/>
  <c r="CX130" i="34"/>
  <c r="AL219" i="32"/>
  <c r="AL130" i="34"/>
  <c r="EK219" i="32"/>
  <c r="EK130" i="34"/>
  <c r="DU219" i="32"/>
  <c r="DU130" i="34"/>
  <c r="DE219" i="32"/>
  <c r="DE130" i="34"/>
  <c r="CO219" i="32"/>
  <c r="CO130" i="34"/>
  <c r="BY219" i="32"/>
  <c r="BY130" i="34"/>
  <c r="BI219" i="32"/>
  <c r="BI130" i="34"/>
  <c r="AS219" i="32"/>
  <c r="AS130" i="34"/>
  <c r="EV219" i="32"/>
  <c r="EV130" i="34"/>
  <c r="EF219" i="32"/>
  <c r="EF130" i="34"/>
  <c r="DP219" i="32"/>
  <c r="DP130" i="34"/>
  <c r="CZ219" i="32"/>
  <c r="CZ130" i="34"/>
  <c r="CJ219" i="32"/>
  <c r="CJ130" i="34"/>
  <c r="BT219" i="32"/>
  <c r="BT130" i="34"/>
  <c r="BD219" i="32"/>
  <c r="BD130" i="34"/>
  <c r="AN219" i="32"/>
  <c r="AN130" i="34"/>
  <c r="EQ219" i="32"/>
  <c r="EQ130" i="34"/>
  <c r="EA219" i="32"/>
  <c r="EA130" i="34"/>
  <c r="DK219" i="32"/>
  <c r="DK130" i="34"/>
  <c r="CU219" i="32"/>
  <c r="CU130" i="34"/>
  <c r="CE219" i="32"/>
  <c r="CE130" i="34"/>
  <c r="BO219" i="32"/>
  <c r="BO130" i="34"/>
  <c r="AY219" i="32"/>
  <c r="AY130" i="34"/>
  <c r="AI219" i="32"/>
  <c r="AI130" i="34"/>
  <c r="AE17" i="23"/>
  <c r="AF18" i="11"/>
  <c r="FL18" i="35"/>
  <c r="FL18" i="30"/>
  <c r="FL18" i="27"/>
  <c r="FL18" i="31"/>
  <c r="FL18" i="9"/>
  <c r="AF49" i="11"/>
  <c r="FL49" i="30"/>
  <c r="FL49" i="31"/>
  <c r="FL49" i="35"/>
  <c r="FL49" i="9"/>
  <c r="FL49" i="27"/>
  <c r="AF80" i="11"/>
  <c r="FL80" i="31"/>
  <c r="FL80" i="35"/>
  <c r="FL80" i="30"/>
  <c r="FL80" i="27"/>
  <c r="FL80" i="9"/>
  <c r="AF97" i="11"/>
  <c r="FL97" i="9"/>
  <c r="FL97" i="31"/>
  <c r="FL97" i="35"/>
  <c r="FL97" i="27"/>
  <c r="FL97" i="30"/>
  <c r="AF40" i="11"/>
  <c r="FL40" i="31"/>
  <c r="FL40" i="35"/>
  <c r="FL40" i="30"/>
  <c r="FL40" i="27"/>
  <c r="FL40" i="9"/>
  <c r="BD225" i="32"/>
  <c r="BD214" i="34"/>
  <c r="BT225" i="32"/>
  <c r="BT214" i="34"/>
  <c r="CV225" i="32"/>
  <c r="CV214" i="34"/>
  <c r="AJ225" i="32"/>
  <c r="AJ214" i="34"/>
  <c r="CR225" i="32"/>
  <c r="CR214" i="34"/>
  <c r="AE185" i="32"/>
  <c r="AF225" i="32"/>
  <c r="AF214" i="34"/>
  <c r="CN225" i="32"/>
  <c r="CN214" i="34"/>
  <c r="EU225" i="32"/>
  <c r="EU214" i="34"/>
  <c r="EE225" i="32"/>
  <c r="EE214" i="34"/>
  <c r="DO225" i="32"/>
  <c r="DO214" i="34"/>
  <c r="CY225" i="32"/>
  <c r="CY214" i="34"/>
  <c r="CI225" i="32"/>
  <c r="CI214" i="34"/>
  <c r="BS225" i="32"/>
  <c r="BS214" i="34"/>
  <c r="BC225" i="32"/>
  <c r="BC214" i="34"/>
  <c r="AM225" i="32"/>
  <c r="AM214" i="34"/>
  <c r="EP225" i="32"/>
  <c r="EP214" i="34"/>
  <c r="DZ225" i="32"/>
  <c r="DZ214" i="34"/>
  <c r="DJ225" i="32"/>
  <c r="DJ214" i="34"/>
  <c r="CT225" i="32"/>
  <c r="CT214" i="34"/>
  <c r="CD225" i="32"/>
  <c r="CD214" i="34"/>
  <c r="BN225" i="32"/>
  <c r="BN214" i="34"/>
  <c r="AX225" i="32"/>
  <c r="AX214" i="34"/>
  <c r="AH225" i="32"/>
  <c r="AH214" i="34"/>
  <c r="EK225" i="32"/>
  <c r="EK214" i="34"/>
  <c r="DU225" i="32"/>
  <c r="DU214" i="34"/>
  <c r="DE225" i="32"/>
  <c r="DE214" i="34"/>
  <c r="CO225" i="32"/>
  <c r="CO214" i="34"/>
  <c r="BY225" i="32"/>
  <c r="BY214" i="34"/>
  <c r="BI225" i="32"/>
  <c r="BI214" i="34"/>
  <c r="AS225" i="32"/>
  <c r="AS214" i="34"/>
  <c r="AF46" i="27"/>
  <c r="AF108" i="27"/>
  <c r="AF67" i="27"/>
  <c r="AI220" i="32"/>
  <c r="AI144" i="34"/>
  <c r="EQ220" i="32"/>
  <c r="EQ144" i="34"/>
  <c r="EM220" i="32"/>
  <c r="EM144" i="34"/>
  <c r="CA220" i="32"/>
  <c r="CA144" i="34"/>
  <c r="DS220" i="32"/>
  <c r="DS144" i="34"/>
  <c r="BG220" i="32"/>
  <c r="BG144" i="34"/>
  <c r="DO220" i="32"/>
  <c r="DO144" i="34"/>
  <c r="BC220" i="32"/>
  <c r="BC144" i="34"/>
  <c r="EP220" i="32"/>
  <c r="EP144" i="34"/>
  <c r="DZ220" i="32"/>
  <c r="DZ144" i="34"/>
  <c r="DJ220" i="32"/>
  <c r="DJ144" i="34"/>
  <c r="CT220" i="32"/>
  <c r="CT144" i="34"/>
  <c r="CD220" i="32"/>
  <c r="CD144" i="34"/>
  <c r="BN220" i="32"/>
  <c r="BN144" i="34"/>
  <c r="AX220" i="32"/>
  <c r="AX144" i="34"/>
  <c r="AH220" i="32"/>
  <c r="AH144" i="34"/>
  <c r="EK220" i="32"/>
  <c r="EK144" i="34"/>
  <c r="DU220" i="32"/>
  <c r="DU144" i="34"/>
  <c r="DE220" i="32"/>
  <c r="DE144" i="34"/>
  <c r="CO220" i="32"/>
  <c r="CO144" i="34"/>
  <c r="BY220" i="32"/>
  <c r="BY144" i="34"/>
  <c r="BI220" i="32"/>
  <c r="BI144" i="34"/>
  <c r="AS220" i="32"/>
  <c r="AS144" i="34"/>
  <c r="EV220" i="32"/>
  <c r="EV144" i="34"/>
  <c r="EF220" i="32"/>
  <c r="EF144" i="34"/>
  <c r="DP220" i="32"/>
  <c r="DP144" i="34"/>
  <c r="CZ220" i="32"/>
  <c r="CZ144" i="34"/>
  <c r="CJ220" i="32"/>
  <c r="CJ144" i="34"/>
  <c r="BT220" i="32"/>
  <c r="BT144" i="34"/>
  <c r="BD220" i="32"/>
  <c r="BD144" i="34"/>
  <c r="AN220" i="32"/>
  <c r="AN144" i="34"/>
  <c r="AF43" i="27"/>
  <c r="AF106" i="27"/>
  <c r="AO31" i="32"/>
  <c r="AO33" i="34" s="1"/>
  <c r="BE31" i="32"/>
  <c r="BE33" i="34" s="1"/>
  <c r="BU31" i="32"/>
  <c r="BU33" i="34" s="1"/>
  <c r="CK31" i="32"/>
  <c r="CK33" i="34" s="1"/>
  <c r="DI218" i="32"/>
  <c r="DI116" i="34"/>
  <c r="DY218" i="32"/>
  <c r="DY116" i="34"/>
  <c r="DE218" i="32"/>
  <c r="DE116" i="34"/>
  <c r="AS218" i="32"/>
  <c r="AS116" i="34"/>
  <c r="DA218" i="32"/>
  <c r="DA116" i="34"/>
  <c r="AO218" i="32"/>
  <c r="AO116" i="34"/>
  <c r="CW218" i="32"/>
  <c r="CW116" i="34"/>
  <c r="AK218" i="32"/>
  <c r="AK116" i="34"/>
  <c r="EJ218" i="32"/>
  <c r="EJ116" i="34"/>
  <c r="DT218" i="32"/>
  <c r="DT116" i="34"/>
  <c r="DD218" i="32"/>
  <c r="DD116" i="34"/>
  <c r="CN218" i="32"/>
  <c r="CN116" i="34"/>
  <c r="BX218" i="32"/>
  <c r="BX116" i="34"/>
  <c r="BH218" i="32"/>
  <c r="BH116" i="34"/>
  <c r="AR218" i="32"/>
  <c r="AR116" i="34"/>
  <c r="EU218" i="32"/>
  <c r="EU116" i="34"/>
  <c r="EE218" i="32"/>
  <c r="EE116" i="34"/>
  <c r="DO218" i="32"/>
  <c r="DO116" i="34"/>
  <c r="CY218" i="32"/>
  <c r="CY116" i="34"/>
  <c r="CI218" i="32"/>
  <c r="CI116" i="34"/>
  <c r="BS218" i="32"/>
  <c r="BS116" i="34"/>
  <c r="BC218" i="32"/>
  <c r="BC116" i="34"/>
  <c r="AM218" i="32"/>
  <c r="AM116" i="34"/>
  <c r="EP218" i="32"/>
  <c r="EP116" i="34"/>
  <c r="DZ218" i="32"/>
  <c r="DZ116" i="34"/>
  <c r="DJ218" i="32"/>
  <c r="DJ116" i="34"/>
  <c r="CT218" i="32"/>
  <c r="CT116" i="34"/>
  <c r="CD218" i="32"/>
  <c r="CD116" i="34"/>
  <c r="BN218" i="32"/>
  <c r="BN116" i="34"/>
  <c r="AX218" i="32"/>
  <c r="AX116" i="34"/>
  <c r="AH218" i="32"/>
  <c r="AH116" i="34"/>
  <c r="AF32" i="11"/>
  <c r="FL32" i="31"/>
  <c r="FL32" i="35"/>
  <c r="FL32" i="30"/>
  <c r="FL32" i="27"/>
  <c r="FL32" i="9"/>
  <c r="AF110" i="27"/>
  <c r="AF73" i="11"/>
  <c r="FL73" i="30"/>
  <c r="FL73" i="31"/>
  <c r="FL73" i="35"/>
  <c r="FL73" i="9"/>
  <c r="FL73" i="27"/>
  <c r="CY224" i="32"/>
  <c r="CY200" i="34"/>
  <c r="CI224" i="32"/>
  <c r="CI200" i="34"/>
  <c r="EA224" i="32"/>
  <c r="EA200" i="34"/>
  <c r="BO224" i="32"/>
  <c r="BO200" i="34"/>
  <c r="DW224" i="32"/>
  <c r="DW200" i="34"/>
  <c r="BK224" i="32"/>
  <c r="BK200" i="34"/>
  <c r="DC224" i="32"/>
  <c r="DC200" i="34"/>
  <c r="AQ224" i="32"/>
  <c r="AQ200" i="34"/>
  <c r="EL224" i="32"/>
  <c r="EL200" i="34"/>
  <c r="DV224" i="32"/>
  <c r="DV200" i="34"/>
  <c r="DF224" i="32"/>
  <c r="DF200" i="34"/>
  <c r="CP224" i="32"/>
  <c r="CP200" i="34"/>
  <c r="BZ224" i="32"/>
  <c r="BZ200" i="34"/>
  <c r="BJ224" i="32"/>
  <c r="BJ200" i="34"/>
  <c r="AT224" i="32"/>
  <c r="AT200" i="34"/>
  <c r="EW224" i="32"/>
  <c r="EW200" i="34"/>
  <c r="EG224" i="32"/>
  <c r="EG200" i="34"/>
  <c r="DQ224" i="32"/>
  <c r="DQ200" i="34"/>
  <c r="DA224" i="32"/>
  <c r="DA200" i="34"/>
  <c r="CK224" i="32"/>
  <c r="CK200" i="34"/>
  <c r="BU224" i="32"/>
  <c r="BU200" i="34"/>
  <c r="BE224" i="32"/>
  <c r="BE200" i="34"/>
  <c r="AO224" i="32"/>
  <c r="AO200" i="34"/>
  <c r="ER224" i="32"/>
  <c r="ER200" i="34"/>
  <c r="EB224" i="32"/>
  <c r="EB200" i="34"/>
  <c r="DL224" i="32"/>
  <c r="DL200" i="34"/>
  <c r="CV224" i="32"/>
  <c r="CV200" i="34"/>
  <c r="CF224" i="32"/>
  <c r="CF200" i="34"/>
  <c r="BP224" i="32"/>
  <c r="BP200" i="34"/>
  <c r="AZ224" i="32"/>
  <c r="AZ200" i="34"/>
  <c r="AJ224" i="32"/>
  <c r="AJ200" i="34"/>
  <c r="AG35" i="15"/>
  <c r="AG29" i="15"/>
  <c r="EK113" i="27"/>
  <c r="DU113" i="27"/>
  <c r="DE113" i="27"/>
  <c r="CO113" i="27"/>
  <c r="BY113" i="27"/>
  <c r="BI113" i="27"/>
  <c r="AS113" i="27"/>
  <c r="ET113" i="27"/>
  <c r="ED113" i="27"/>
  <c r="DN113" i="27"/>
  <c r="CX113" i="27"/>
  <c r="CH113" i="27"/>
  <c r="BR113" i="27"/>
  <c r="BB113" i="27"/>
  <c r="AL113" i="27"/>
  <c r="EM113" i="27"/>
  <c r="DW113" i="27"/>
  <c r="DG113" i="27"/>
  <c r="CQ113" i="27"/>
  <c r="CA113" i="27"/>
  <c r="BK113" i="27"/>
  <c r="AU113" i="27"/>
  <c r="DK112" i="27"/>
  <c r="AY112" i="27"/>
  <c r="EE112" i="27"/>
  <c r="BS112" i="27"/>
  <c r="DS112" i="27"/>
  <c r="BG112" i="27"/>
  <c r="EN112" i="27"/>
  <c r="DX112" i="27"/>
  <c r="DH112" i="27"/>
  <c r="CR112" i="27"/>
  <c r="CB112" i="27"/>
  <c r="BL112" i="27"/>
  <c r="AV112" i="27"/>
  <c r="EW112" i="27"/>
  <c r="EG112" i="27"/>
  <c r="DQ112" i="27"/>
  <c r="DA112" i="27"/>
  <c r="CK112" i="27"/>
  <c r="BU112" i="27"/>
  <c r="BE112" i="27"/>
  <c r="AO112" i="27"/>
  <c r="EP112" i="27"/>
  <c r="DZ112" i="27"/>
  <c r="DJ112" i="27"/>
  <c r="CT112" i="27"/>
  <c r="CD112" i="27"/>
  <c r="BN112" i="27"/>
  <c r="AX112" i="27"/>
  <c r="AH112" i="27"/>
  <c r="DM222" i="32"/>
  <c r="DM172" i="34"/>
  <c r="EC222" i="32"/>
  <c r="EC172" i="34"/>
  <c r="DI222" i="32"/>
  <c r="DI172" i="34"/>
  <c r="AW222" i="32"/>
  <c r="AW172" i="34"/>
  <c r="DE222" i="32"/>
  <c r="DE172" i="34"/>
  <c r="AS222" i="32"/>
  <c r="AS172" i="34"/>
  <c r="DA222" i="32"/>
  <c r="DA172" i="34"/>
  <c r="AO222" i="32"/>
  <c r="AO172" i="34"/>
  <c r="EJ222" i="32"/>
  <c r="EJ172" i="34"/>
  <c r="DT222" i="32"/>
  <c r="DT172" i="34"/>
  <c r="DD222" i="32"/>
  <c r="DD172" i="34"/>
  <c r="CN222" i="32"/>
  <c r="CN172" i="34"/>
  <c r="BX222" i="32"/>
  <c r="BX172" i="34"/>
  <c r="BH222" i="32"/>
  <c r="BH172" i="34"/>
  <c r="AR222" i="32"/>
  <c r="AR172" i="34"/>
  <c r="EU222" i="32"/>
  <c r="EU172" i="34"/>
  <c r="EE222" i="32"/>
  <c r="EE172" i="34"/>
  <c r="DO222" i="32"/>
  <c r="DO172" i="34"/>
  <c r="CY222" i="32"/>
  <c r="CY172" i="34"/>
  <c r="CI222" i="32"/>
  <c r="CI172" i="34"/>
  <c r="BS222" i="32"/>
  <c r="BS172" i="34"/>
  <c r="BC222" i="32"/>
  <c r="BC172" i="34"/>
  <c r="AM222" i="32"/>
  <c r="AM172" i="34"/>
  <c r="EP222" i="32"/>
  <c r="EP172" i="34"/>
  <c r="DZ222" i="32"/>
  <c r="DZ172" i="34"/>
  <c r="DJ222" i="32"/>
  <c r="DJ172" i="34"/>
  <c r="CT222" i="32"/>
  <c r="CT172" i="34"/>
  <c r="CD222" i="32"/>
  <c r="CD172" i="34"/>
  <c r="BN222" i="32"/>
  <c r="BN172" i="34"/>
  <c r="AX222" i="32"/>
  <c r="AX172" i="34"/>
  <c r="AH222" i="32"/>
  <c r="AH172" i="34"/>
  <c r="AG532" i="5"/>
  <c r="AG22" i="15"/>
  <c r="AG28" i="15"/>
  <c r="AG6" i="36"/>
  <c r="AG126" i="29"/>
  <c r="AG6" i="34"/>
  <c r="AG33" i="15"/>
  <c r="AG1149" i="5"/>
  <c r="AG5" i="5"/>
  <c r="AG269" i="5"/>
  <c r="AG6" i="33"/>
  <c r="AG6" i="35"/>
  <c r="AG6" i="30"/>
  <c r="AG6" i="27"/>
  <c r="AG27" i="15"/>
  <c r="AG6" i="31"/>
  <c r="AG6" i="23"/>
  <c r="AG6" i="32"/>
  <c r="AG5" i="9"/>
  <c r="AG6" i="11"/>
  <c r="BH113" i="27"/>
  <c r="DT113" i="27"/>
  <c r="AF66" i="27"/>
  <c r="AZ113" i="27"/>
  <c r="H277" i="5"/>
  <c r="EZ277" i="5" s="1"/>
  <c r="AG113" i="27"/>
  <c r="AE56" i="33"/>
  <c r="AE74" i="33"/>
  <c r="AE159" i="33"/>
  <c r="AE166" i="33"/>
  <c r="CE105" i="32"/>
  <c r="CD118" i="34"/>
  <c r="AE70" i="33"/>
  <c r="AE82" i="33"/>
  <c r="AE123" i="33"/>
  <c r="AE139" i="33"/>
  <c r="AE42" i="33"/>
  <c r="AE125" i="33"/>
  <c r="AE155" i="33"/>
  <c r="L19" i="13"/>
  <c r="M3" i="13"/>
  <c r="AI53" i="15"/>
  <c r="AH57" i="15"/>
  <c r="AE181" i="33"/>
  <c r="AK120" i="34"/>
  <c r="AS120" i="34"/>
  <c r="BA120" i="34"/>
  <c r="BI120" i="34"/>
  <c r="BQ120" i="34"/>
  <c r="BY120" i="34"/>
  <c r="CG120" i="34"/>
  <c r="CO120" i="34"/>
  <c r="CW120" i="34"/>
  <c r="DE120" i="34"/>
  <c r="DM120" i="34"/>
  <c r="DU120" i="34"/>
  <c r="EC120" i="34"/>
  <c r="EK120" i="34"/>
  <c r="ES120" i="34"/>
  <c r="AI120" i="34"/>
  <c r="AQ120" i="34"/>
  <c r="AY120" i="34"/>
  <c r="BG120" i="34"/>
  <c r="BO120" i="34"/>
  <c r="BW120" i="34"/>
  <c r="CE120" i="34"/>
  <c r="CM120" i="34"/>
  <c r="CU120" i="34"/>
  <c r="DC120" i="34"/>
  <c r="DK120" i="34"/>
  <c r="DS120" i="34"/>
  <c r="EA120" i="34"/>
  <c r="EI120" i="34"/>
  <c r="EQ120" i="34"/>
  <c r="AG120" i="34"/>
  <c r="AE120" i="34" s="1"/>
  <c r="AO120" i="34"/>
  <c r="AW120" i="34"/>
  <c r="BE120" i="34"/>
  <c r="BM120" i="34"/>
  <c r="BU120" i="34"/>
  <c r="CC120" i="34"/>
  <c r="CK120" i="34"/>
  <c r="CS120" i="34"/>
  <c r="DA120" i="34"/>
  <c r="DI120" i="34"/>
  <c r="DQ120" i="34"/>
  <c r="DY120" i="34"/>
  <c r="EG120" i="34"/>
  <c r="EO120" i="34"/>
  <c r="EW120" i="34"/>
  <c r="AM120" i="34"/>
  <c r="AU120" i="34"/>
  <c r="BC120" i="34"/>
  <c r="BK120" i="34"/>
  <c r="BS120" i="34"/>
  <c r="CA120" i="34"/>
  <c r="CI120" i="34"/>
  <c r="CQ120" i="34"/>
  <c r="CY120" i="34"/>
  <c r="DG120" i="34"/>
  <c r="DO120" i="34"/>
  <c r="DW120" i="34"/>
  <c r="EE120" i="34"/>
  <c r="EM120" i="34"/>
  <c r="EU120" i="34"/>
  <c r="A16" i="36"/>
  <c r="D264" i="34"/>
  <c r="D268" i="34"/>
  <c r="D272" i="34"/>
  <c r="D276" i="34"/>
  <c r="D265" i="34"/>
  <c r="D269" i="34"/>
  <c r="D273" i="34"/>
  <c r="D277" i="34"/>
  <c r="D266" i="34"/>
  <c r="D270" i="34"/>
  <c r="D274" i="34"/>
  <c r="D278" i="34"/>
  <c r="D267" i="34"/>
  <c r="D271" i="34"/>
  <c r="D275" i="34"/>
  <c r="D279" i="34"/>
  <c r="AO226" i="32"/>
  <c r="AO228" i="34"/>
  <c r="EO226" i="32"/>
  <c r="EO228" i="34"/>
  <c r="DA226" i="32"/>
  <c r="DA228" i="34"/>
  <c r="BQ226" i="32"/>
  <c r="BQ228" i="34"/>
  <c r="DU226" i="32"/>
  <c r="DU228" i="34"/>
  <c r="DX226" i="32"/>
  <c r="DX228" i="34"/>
  <c r="CB226" i="32"/>
  <c r="CB228" i="34"/>
  <c r="AE197" i="32"/>
  <c r="AF226" i="32"/>
  <c r="AF228" i="34"/>
  <c r="DC226" i="32"/>
  <c r="DC228" i="34"/>
  <c r="AD52" i="9"/>
  <c r="BE115" i="9"/>
  <c r="BE3" i="9"/>
  <c r="DQ226" i="32"/>
  <c r="DQ228" i="34"/>
  <c r="DM226" i="32"/>
  <c r="DM228" i="34"/>
  <c r="DI226" i="32"/>
  <c r="DI228" i="34"/>
  <c r="AW226" i="32"/>
  <c r="AW228" i="34"/>
  <c r="DE226" i="32"/>
  <c r="DE228" i="34"/>
  <c r="AS226" i="32"/>
  <c r="AS228" i="34"/>
  <c r="EJ226" i="32"/>
  <c r="EJ228" i="34"/>
  <c r="DT226" i="32"/>
  <c r="DT228" i="34"/>
  <c r="DD226" i="32"/>
  <c r="DD228" i="34"/>
  <c r="CN226" i="32"/>
  <c r="CN228" i="34"/>
  <c r="BX226" i="32"/>
  <c r="BX228" i="34"/>
  <c r="BH226" i="32"/>
  <c r="BH228" i="34"/>
  <c r="AR226" i="32"/>
  <c r="AR228" i="34"/>
  <c r="EU226" i="32"/>
  <c r="EU228" i="34"/>
  <c r="EE226" i="32"/>
  <c r="EE228" i="34"/>
  <c r="DO226" i="32"/>
  <c r="DO228" i="34"/>
  <c r="CY226" i="32"/>
  <c r="CY228" i="34"/>
  <c r="CI226" i="32"/>
  <c r="CI228" i="34"/>
  <c r="BS226" i="32"/>
  <c r="BS228" i="34"/>
  <c r="BC226" i="32"/>
  <c r="BC228" i="34"/>
  <c r="AM226" i="32"/>
  <c r="AM228" i="34"/>
  <c r="EP226" i="32"/>
  <c r="EP228" i="34"/>
  <c r="DZ226" i="32"/>
  <c r="DZ228" i="34"/>
  <c r="DJ226" i="32"/>
  <c r="DJ228" i="34"/>
  <c r="CT226" i="32"/>
  <c r="CT228" i="34"/>
  <c r="CD226" i="32"/>
  <c r="CD228" i="34"/>
  <c r="BN226" i="32"/>
  <c r="BN228" i="34"/>
  <c r="AX226" i="32"/>
  <c r="AX228" i="34"/>
  <c r="AH226" i="32"/>
  <c r="AH228" i="34"/>
  <c r="AF30" i="27"/>
  <c r="AF22" i="27"/>
  <c r="AF100" i="27"/>
  <c r="AF101" i="11"/>
  <c r="FL101" i="9"/>
  <c r="FL101" i="27"/>
  <c r="FL101" i="35"/>
  <c r="FL101" i="30"/>
  <c r="FL101" i="31"/>
  <c r="AF59" i="27"/>
  <c r="BB223" i="32"/>
  <c r="BB186" i="34"/>
  <c r="BR223" i="32"/>
  <c r="BR186" i="34"/>
  <c r="CT223" i="32"/>
  <c r="CT186" i="34"/>
  <c r="AH223" i="32"/>
  <c r="AH186" i="34"/>
  <c r="CP223" i="32"/>
  <c r="CP186" i="34"/>
  <c r="EX223" i="32"/>
  <c r="EX186" i="34"/>
  <c r="CL223" i="32"/>
  <c r="CL186" i="34"/>
  <c r="EW223" i="32"/>
  <c r="EW186" i="34"/>
  <c r="EG223" i="32"/>
  <c r="EG186" i="34"/>
  <c r="DQ223" i="32"/>
  <c r="DQ186" i="34"/>
  <c r="DA223" i="32"/>
  <c r="DA186" i="34"/>
  <c r="CK223" i="32"/>
  <c r="CK186" i="34"/>
  <c r="BU223" i="32"/>
  <c r="BU186" i="34"/>
  <c r="BE223" i="32"/>
  <c r="BE186" i="34"/>
  <c r="AO223" i="32"/>
  <c r="AO186" i="34"/>
  <c r="ER223" i="32"/>
  <c r="ER186" i="34"/>
  <c r="EB223" i="32"/>
  <c r="EB186" i="34"/>
  <c r="DL223" i="32"/>
  <c r="DL186" i="34"/>
  <c r="CV223" i="32"/>
  <c r="CV186" i="34"/>
  <c r="CF223" i="32"/>
  <c r="CF186" i="34"/>
  <c r="BP223" i="32"/>
  <c r="BP186" i="34"/>
  <c r="AZ223" i="32"/>
  <c r="AZ186" i="34"/>
  <c r="AJ223" i="32"/>
  <c r="AJ186" i="34"/>
  <c r="EM223" i="32"/>
  <c r="EM186" i="34"/>
  <c r="DW223" i="32"/>
  <c r="DW186" i="34"/>
  <c r="DG223" i="32"/>
  <c r="DG186" i="34"/>
  <c r="CQ223" i="32"/>
  <c r="CQ186" i="34"/>
  <c r="CA223" i="32"/>
  <c r="CA186" i="34"/>
  <c r="BK223" i="32"/>
  <c r="BK186" i="34"/>
  <c r="AU223" i="32"/>
  <c r="AU186" i="34"/>
  <c r="AJ221" i="32"/>
  <c r="AJ158" i="34"/>
  <c r="CF221" i="32"/>
  <c r="CF158" i="34"/>
  <c r="DX221" i="32"/>
  <c r="DX158" i="34"/>
  <c r="BL221" i="32"/>
  <c r="BL158" i="34"/>
  <c r="DT221" i="32"/>
  <c r="DT158" i="34"/>
  <c r="BH221" i="32"/>
  <c r="BH158" i="34"/>
  <c r="DP221" i="32"/>
  <c r="DP158" i="34"/>
  <c r="BD221" i="32"/>
  <c r="BD158" i="34"/>
  <c r="EM221" i="32"/>
  <c r="EM158" i="34"/>
  <c r="DW221" i="32"/>
  <c r="DW158" i="34"/>
  <c r="DG221" i="32"/>
  <c r="DG158" i="34"/>
  <c r="CQ221" i="32"/>
  <c r="CQ158" i="34"/>
  <c r="CA221" i="32"/>
  <c r="CA158" i="34"/>
  <c r="BK221" i="32"/>
  <c r="BK158" i="34"/>
  <c r="AU221" i="32"/>
  <c r="AU158" i="34"/>
  <c r="EX221" i="32"/>
  <c r="EX158" i="34"/>
  <c r="EH221" i="32"/>
  <c r="EH158" i="34"/>
  <c r="DR221" i="32"/>
  <c r="DR158" i="34"/>
  <c r="DB221" i="32"/>
  <c r="DB158" i="34"/>
  <c r="CL221" i="32"/>
  <c r="CL158" i="34"/>
  <c r="BV221" i="32"/>
  <c r="BV158" i="34"/>
  <c r="BF221" i="32"/>
  <c r="BF158" i="34"/>
  <c r="AP221" i="32"/>
  <c r="AP158" i="34"/>
  <c r="ES221" i="32"/>
  <c r="ES158" i="34"/>
  <c r="EC221" i="32"/>
  <c r="EC158" i="34"/>
  <c r="DM221" i="32"/>
  <c r="DM158" i="34"/>
  <c r="CW221" i="32"/>
  <c r="CW158" i="34"/>
  <c r="CG221" i="32"/>
  <c r="CG158" i="34"/>
  <c r="BQ221" i="32"/>
  <c r="BQ158" i="34"/>
  <c r="BA221" i="32"/>
  <c r="BA158" i="34"/>
  <c r="AK221" i="32"/>
  <c r="AK158" i="34"/>
  <c r="AX219" i="32"/>
  <c r="AX130" i="34"/>
  <c r="BN219" i="32"/>
  <c r="BN130" i="34"/>
  <c r="CP219" i="32"/>
  <c r="CP130" i="34"/>
  <c r="EX219" i="32"/>
  <c r="EX130" i="34"/>
  <c r="CL219" i="32"/>
  <c r="CL130" i="34"/>
  <c r="ET219" i="32"/>
  <c r="ET130" i="34"/>
  <c r="CH219" i="32"/>
  <c r="CH130" i="34"/>
  <c r="EW219" i="32"/>
  <c r="EW130" i="34"/>
  <c r="EG219" i="32"/>
  <c r="EG130" i="34"/>
  <c r="DQ219" i="32"/>
  <c r="DQ130" i="34"/>
  <c r="DA219" i="32"/>
  <c r="DA130" i="34"/>
  <c r="CK219" i="32"/>
  <c r="CK130" i="34"/>
  <c r="BU219" i="32"/>
  <c r="BU130" i="34"/>
  <c r="BE219" i="32"/>
  <c r="BE130" i="34"/>
  <c r="AO219" i="32"/>
  <c r="AO130" i="34"/>
  <c r="ER219" i="32"/>
  <c r="ER130" i="34"/>
  <c r="EB219" i="32"/>
  <c r="EB130" i="34"/>
  <c r="DL219" i="32"/>
  <c r="DL130" i="34"/>
  <c r="CV219" i="32"/>
  <c r="CV130" i="34"/>
  <c r="CF219" i="32"/>
  <c r="CF130" i="34"/>
  <c r="BP219" i="32"/>
  <c r="BP130" i="34"/>
  <c r="AZ219" i="32"/>
  <c r="AZ130" i="34"/>
  <c r="AJ219" i="32"/>
  <c r="AJ130" i="34"/>
  <c r="EM219" i="32"/>
  <c r="EM130" i="34"/>
  <c r="DW219" i="32"/>
  <c r="DW130" i="34"/>
  <c r="DG219" i="32"/>
  <c r="DG130" i="34"/>
  <c r="CQ219" i="32"/>
  <c r="CQ130" i="34"/>
  <c r="CA219" i="32"/>
  <c r="CA130" i="34"/>
  <c r="BK219" i="32"/>
  <c r="BK130" i="34"/>
  <c r="AU219" i="32"/>
  <c r="AU130" i="34"/>
  <c r="AF19" i="11"/>
  <c r="FL19" i="31"/>
  <c r="FL19" i="30"/>
  <c r="FL19" i="27"/>
  <c r="FL19" i="35"/>
  <c r="FL19" i="9"/>
  <c r="AF50" i="11"/>
  <c r="FL50" i="35"/>
  <c r="FL50" i="30"/>
  <c r="FL50" i="27"/>
  <c r="FL50" i="31"/>
  <c r="FL50" i="9"/>
  <c r="AF81" i="11"/>
  <c r="FL81" i="30"/>
  <c r="FL81" i="31"/>
  <c r="FL81" i="35"/>
  <c r="FL81" i="27"/>
  <c r="FL81" i="9"/>
  <c r="AF99" i="11"/>
  <c r="FL99" i="35"/>
  <c r="FL99" i="27"/>
  <c r="FL99" i="30"/>
  <c r="FL99" i="9"/>
  <c r="FL99" i="31"/>
  <c r="AF68" i="11"/>
  <c r="FL68" i="31"/>
  <c r="FL68" i="35"/>
  <c r="FL68" i="30"/>
  <c r="FL68" i="27"/>
  <c r="FL68" i="9"/>
  <c r="EV225" i="32"/>
  <c r="EV214" i="34"/>
  <c r="ER225" i="32"/>
  <c r="ER214" i="34"/>
  <c r="CF225" i="32"/>
  <c r="CF214" i="34"/>
  <c r="EN225" i="32"/>
  <c r="EN214" i="34"/>
  <c r="CB225" i="32"/>
  <c r="CB214" i="34"/>
  <c r="EJ225" i="32"/>
  <c r="EJ214" i="34"/>
  <c r="BX225" i="32"/>
  <c r="BX214" i="34"/>
  <c r="EQ225" i="32"/>
  <c r="EQ214" i="34"/>
  <c r="EA225" i="32"/>
  <c r="EA214" i="34"/>
  <c r="DK225" i="32"/>
  <c r="DK214" i="34"/>
  <c r="CU225" i="32"/>
  <c r="CU214" i="34"/>
  <c r="CE225" i="32"/>
  <c r="CE214" i="34"/>
  <c r="BO225" i="32"/>
  <c r="BO214" i="34"/>
  <c r="AY225" i="32"/>
  <c r="AY214" i="34"/>
  <c r="AI225" i="32"/>
  <c r="AI214" i="34"/>
  <c r="EL225" i="32"/>
  <c r="EL214" i="34"/>
  <c r="DV225" i="32"/>
  <c r="DV214" i="34"/>
  <c r="DF225" i="32"/>
  <c r="DF214" i="34"/>
  <c r="CP225" i="32"/>
  <c r="CP214" i="34"/>
  <c r="BZ225" i="32"/>
  <c r="BZ214" i="34"/>
  <c r="BJ225" i="32"/>
  <c r="BJ214" i="34"/>
  <c r="AT225" i="32"/>
  <c r="AT214" i="34"/>
  <c r="EW225" i="32"/>
  <c r="EW214" i="34"/>
  <c r="EG225" i="32"/>
  <c r="EG214" i="34"/>
  <c r="DQ225" i="32"/>
  <c r="DQ214" i="34"/>
  <c r="DA225" i="32"/>
  <c r="DA214" i="34"/>
  <c r="CK225" i="32"/>
  <c r="CK214" i="34"/>
  <c r="BU225" i="32"/>
  <c r="BU214" i="34"/>
  <c r="BE225" i="32"/>
  <c r="BE214" i="34"/>
  <c r="AO225" i="32"/>
  <c r="AO214" i="34"/>
  <c r="AF90" i="27"/>
  <c r="AF109" i="27"/>
  <c r="CU220" i="32"/>
  <c r="CU144" i="34"/>
  <c r="CE220" i="32"/>
  <c r="CE144" i="34"/>
  <c r="DW220" i="32"/>
  <c r="DW144" i="34"/>
  <c r="BK220" i="32"/>
  <c r="BK144" i="34"/>
  <c r="DC220" i="32"/>
  <c r="DC144" i="34"/>
  <c r="AQ220" i="32"/>
  <c r="AQ144" i="34"/>
  <c r="CY220" i="32"/>
  <c r="CY144" i="34"/>
  <c r="AM220" i="32"/>
  <c r="AM144" i="34"/>
  <c r="EL220" i="32"/>
  <c r="EL144" i="34"/>
  <c r="DV220" i="32"/>
  <c r="DV144" i="34"/>
  <c r="DF220" i="32"/>
  <c r="DF144" i="34"/>
  <c r="CP220" i="32"/>
  <c r="CP144" i="34"/>
  <c r="BZ220" i="32"/>
  <c r="BZ144" i="34"/>
  <c r="BJ220" i="32"/>
  <c r="BJ144" i="34"/>
  <c r="AT220" i="32"/>
  <c r="AT144" i="34"/>
  <c r="EW220" i="32"/>
  <c r="EW144" i="34"/>
  <c r="EG220" i="32"/>
  <c r="EG144" i="34"/>
  <c r="DQ220" i="32"/>
  <c r="DQ144" i="34"/>
  <c r="DA220" i="32"/>
  <c r="DA144" i="34"/>
  <c r="CK220" i="32"/>
  <c r="CK144" i="34"/>
  <c r="BU220" i="32"/>
  <c r="BU144" i="34"/>
  <c r="BE220" i="32"/>
  <c r="BE144" i="34"/>
  <c r="AO220" i="32"/>
  <c r="AO144" i="34"/>
  <c r="ER220" i="32"/>
  <c r="ER144" i="34"/>
  <c r="EB220" i="32"/>
  <c r="EB144" i="34"/>
  <c r="DL220" i="32"/>
  <c r="DL144" i="34"/>
  <c r="CV220" i="32"/>
  <c r="CV144" i="34"/>
  <c r="CF220" i="32"/>
  <c r="CF144" i="34"/>
  <c r="BP220" i="32"/>
  <c r="BP144" i="34"/>
  <c r="AZ220" i="32"/>
  <c r="AZ144" i="34"/>
  <c r="AJ220" i="32"/>
  <c r="AJ144" i="34"/>
  <c r="AF138" i="33"/>
  <c r="AF35" i="27"/>
  <c r="AF94" i="27"/>
  <c r="AS31" i="32"/>
  <c r="AS33" i="34" s="1"/>
  <c r="BI31" i="32"/>
  <c r="BI33" i="34" s="1"/>
  <c r="BY31" i="32"/>
  <c r="BY33" i="34" s="1"/>
  <c r="AW218" i="32"/>
  <c r="AW116" i="34"/>
  <c r="BM218" i="32"/>
  <c r="BM116" i="34"/>
  <c r="CO218" i="32"/>
  <c r="CO116" i="34"/>
  <c r="EW218" i="32"/>
  <c r="EW116" i="34"/>
  <c r="CK218" i="32"/>
  <c r="CK116" i="34"/>
  <c r="ES218" i="32"/>
  <c r="ES116" i="34"/>
  <c r="CG218" i="32"/>
  <c r="CG116" i="34"/>
  <c r="EV218" i="32"/>
  <c r="EV116" i="34"/>
  <c r="EF218" i="32"/>
  <c r="EF116" i="34"/>
  <c r="DP218" i="32"/>
  <c r="DP116" i="34"/>
  <c r="CZ218" i="32"/>
  <c r="CZ116" i="34"/>
  <c r="CJ218" i="32"/>
  <c r="CJ116" i="34"/>
  <c r="BT218" i="32"/>
  <c r="BT116" i="34"/>
  <c r="BD218" i="32"/>
  <c r="BD116" i="34"/>
  <c r="AN218" i="32"/>
  <c r="AN116" i="34"/>
  <c r="EQ218" i="32"/>
  <c r="EQ116" i="34"/>
  <c r="EA218" i="32"/>
  <c r="EA116" i="34"/>
  <c r="DK218" i="32"/>
  <c r="DK116" i="34"/>
  <c r="CU218" i="32"/>
  <c r="CU116" i="34"/>
  <c r="CE218" i="32"/>
  <c r="CE116" i="34"/>
  <c r="BO218" i="32"/>
  <c r="BO116" i="34"/>
  <c r="AY218" i="32"/>
  <c r="AY116" i="34"/>
  <c r="AI218" i="32"/>
  <c r="AI116" i="34"/>
  <c r="EL218" i="32"/>
  <c r="EL116" i="34"/>
  <c r="DV218" i="32"/>
  <c r="DV116" i="34"/>
  <c r="DF218" i="32"/>
  <c r="DF116" i="34"/>
  <c r="CP218" i="32"/>
  <c r="CP116" i="34"/>
  <c r="BZ218" i="32"/>
  <c r="BZ116" i="34"/>
  <c r="BJ218" i="32"/>
  <c r="BJ116" i="34"/>
  <c r="AT218" i="32"/>
  <c r="AT116" i="34"/>
  <c r="AF21" i="27"/>
  <c r="AF47" i="27"/>
  <c r="AF33" i="27"/>
  <c r="AF95" i="27"/>
  <c r="AF62" i="27"/>
  <c r="AF77" i="11"/>
  <c r="FL77" i="30"/>
  <c r="FL77" i="31"/>
  <c r="FL77" i="35"/>
  <c r="FL77" i="9"/>
  <c r="FL77" i="27"/>
  <c r="DO224" i="32"/>
  <c r="DO200" i="34"/>
  <c r="EE224" i="32"/>
  <c r="EE200" i="34"/>
  <c r="DK224" i="32"/>
  <c r="DK200" i="34"/>
  <c r="AY224" i="32"/>
  <c r="AY200" i="34"/>
  <c r="DG224" i="32"/>
  <c r="DG200" i="34"/>
  <c r="AU224" i="32"/>
  <c r="AU200" i="34"/>
  <c r="CM224" i="32"/>
  <c r="CM200" i="34"/>
  <c r="EX224" i="32"/>
  <c r="EX200" i="34"/>
  <c r="EH224" i="32"/>
  <c r="EH200" i="34"/>
  <c r="DR224" i="32"/>
  <c r="DR200" i="34"/>
  <c r="DB224" i="32"/>
  <c r="DB200" i="34"/>
  <c r="CL224" i="32"/>
  <c r="CL200" i="34"/>
  <c r="BV224" i="32"/>
  <c r="BV200" i="34"/>
  <c r="BF224" i="32"/>
  <c r="BF200" i="34"/>
  <c r="AP224" i="32"/>
  <c r="AP200" i="34"/>
  <c r="ES224" i="32"/>
  <c r="ES200" i="34"/>
  <c r="EC224" i="32"/>
  <c r="EC200" i="34"/>
  <c r="DM224" i="32"/>
  <c r="DM200" i="34"/>
  <c r="CW224" i="32"/>
  <c r="CW200" i="34"/>
  <c r="CG224" i="32"/>
  <c r="CG200" i="34"/>
  <c r="BQ224" i="32"/>
  <c r="BQ200" i="34"/>
  <c r="BA224" i="32"/>
  <c r="BA200" i="34"/>
  <c r="AK224" i="32"/>
  <c r="AK200" i="34"/>
  <c r="EN224" i="32"/>
  <c r="EN200" i="34"/>
  <c r="DX224" i="32"/>
  <c r="DX200" i="34"/>
  <c r="DH224" i="32"/>
  <c r="DH200" i="34"/>
  <c r="CR224" i="32"/>
  <c r="CR200" i="34"/>
  <c r="CB224" i="32"/>
  <c r="CB200" i="34"/>
  <c r="BL224" i="32"/>
  <c r="BL200" i="34"/>
  <c r="AV224" i="32"/>
  <c r="AV200" i="34"/>
  <c r="AE173" i="32"/>
  <c r="AF224" i="32"/>
  <c r="AF200" i="34"/>
  <c r="AI23" i="15"/>
  <c r="AH25" i="15"/>
  <c r="AH24" i="15"/>
  <c r="EW113" i="27"/>
  <c r="EG113" i="27"/>
  <c r="DQ113" i="27"/>
  <c r="DA113" i="27"/>
  <c r="CK113" i="27"/>
  <c r="BU113" i="27"/>
  <c r="BE113" i="27"/>
  <c r="AO113" i="27"/>
  <c r="EP113" i="27"/>
  <c r="DZ113" i="27"/>
  <c r="DJ113" i="27"/>
  <c r="CT113" i="27"/>
  <c r="CD113" i="27"/>
  <c r="BN113" i="27"/>
  <c r="AX113" i="27"/>
  <c r="AH113" i="27"/>
  <c r="EI113" i="27"/>
  <c r="DS113" i="27"/>
  <c r="DC113" i="27"/>
  <c r="CM113" i="27"/>
  <c r="BW113" i="27"/>
  <c r="BG113" i="27"/>
  <c r="AQ113" i="27"/>
  <c r="AF112" i="27"/>
  <c r="AE112" i="11"/>
  <c r="CU112" i="27"/>
  <c r="AI112" i="27"/>
  <c r="DO112" i="27"/>
  <c r="BC112" i="27"/>
  <c r="DC112" i="27"/>
  <c r="AQ112" i="27"/>
  <c r="EJ112" i="27"/>
  <c r="DT112" i="27"/>
  <c r="DD112" i="27"/>
  <c r="CN112" i="27"/>
  <c r="BX112" i="27"/>
  <c r="BH112" i="27"/>
  <c r="AR112" i="27"/>
  <c r="ES112" i="27"/>
  <c r="EC112" i="27"/>
  <c r="DM112" i="27"/>
  <c r="CW112" i="27"/>
  <c r="CG112" i="27"/>
  <c r="BQ112" i="27"/>
  <c r="BA112" i="27"/>
  <c r="AK112" i="27"/>
  <c r="EL112" i="27"/>
  <c r="DV112" i="27"/>
  <c r="DF112" i="27"/>
  <c r="CP112" i="27"/>
  <c r="BZ112" i="27"/>
  <c r="BJ112" i="27"/>
  <c r="AT112" i="27"/>
  <c r="AF48" i="27"/>
  <c r="AF111" i="27"/>
  <c r="AF27" i="33"/>
  <c r="AF107" i="33"/>
  <c r="BA222" i="32"/>
  <c r="BA172" i="34"/>
  <c r="BQ222" i="32"/>
  <c r="BQ172" i="34"/>
  <c r="CS222" i="32"/>
  <c r="CS172" i="34"/>
  <c r="AG222" i="32"/>
  <c r="AG172" i="34"/>
  <c r="CO222" i="32"/>
  <c r="CO172" i="34"/>
  <c r="EW222" i="32"/>
  <c r="EW172" i="34"/>
  <c r="CK222" i="32"/>
  <c r="CK172" i="34"/>
  <c r="EV222" i="32"/>
  <c r="EV172" i="34"/>
  <c r="EF222" i="32"/>
  <c r="EF172" i="34"/>
  <c r="DP222" i="32"/>
  <c r="DP172" i="34"/>
  <c r="CZ222" i="32"/>
  <c r="CZ172" i="34"/>
  <c r="CJ222" i="32"/>
  <c r="CJ172" i="34"/>
  <c r="BT222" i="32"/>
  <c r="BT172" i="34"/>
  <c r="BD222" i="32"/>
  <c r="BD172" i="34"/>
  <c r="AN222" i="32"/>
  <c r="AN172" i="34"/>
  <c r="EQ222" i="32"/>
  <c r="EQ172" i="34"/>
  <c r="EA222" i="32"/>
  <c r="EA172" i="34"/>
  <c r="DK222" i="32"/>
  <c r="DK172" i="34"/>
  <c r="CU222" i="32"/>
  <c r="CU172" i="34"/>
  <c r="CE222" i="32"/>
  <c r="CE172" i="34"/>
  <c r="BO222" i="32"/>
  <c r="BO172" i="34"/>
  <c r="AY222" i="32"/>
  <c r="AY172" i="34"/>
  <c r="AI222" i="32"/>
  <c r="AI172" i="34"/>
  <c r="EL222" i="32"/>
  <c r="EL172" i="34"/>
  <c r="DV222" i="32"/>
  <c r="DV172" i="34"/>
  <c r="DF222" i="32"/>
  <c r="DF172" i="34"/>
  <c r="CP222" i="32"/>
  <c r="CP172" i="34"/>
  <c r="BZ222" i="32"/>
  <c r="BZ172" i="34"/>
  <c r="BJ222" i="32"/>
  <c r="BJ172" i="34"/>
  <c r="AT222" i="32"/>
  <c r="AT172" i="34"/>
  <c r="BX113" i="27"/>
  <c r="EJ113" i="27"/>
  <c r="AF93" i="27"/>
  <c r="AF58" i="27"/>
  <c r="AF70" i="27"/>
  <c r="DW112" i="27"/>
  <c r="CQ112" i="27"/>
  <c r="AE161" i="34"/>
  <c r="AD161" i="34" s="1"/>
  <c r="AE203" i="34"/>
  <c r="AD203" i="34" s="1"/>
  <c r="CE81" i="32"/>
  <c r="CD90" i="34"/>
  <c r="CW141" i="32"/>
  <c r="CV160" i="34"/>
  <c r="AE60" i="33"/>
  <c r="AE34" i="33"/>
  <c r="AE83" i="33"/>
  <c r="AE124" i="33"/>
  <c r="AE130" i="33"/>
  <c r="AE150" i="33"/>
  <c r="AE168" i="33"/>
  <c r="AE66" i="33"/>
  <c r="AE152" i="33"/>
  <c r="AE165" i="33"/>
  <c r="N4" i="13"/>
  <c r="AF105" i="11"/>
  <c r="FL105" i="31"/>
  <c r="FL105" i="30"/>
  <c r="FL105" i="9"/>
  <c r="FL105" i="35"/>
  <c r="FL105" i="27"/>
  <c r="EW226" i="32"/>
  <c r="EW228" i="34"/>
  <c r="CC226" i="32"/>
  <c r="CC228" i="34"/>
  <c r="AD31" i="23"/>
  <c r="AD41" i="23"/>
  <c r="AD51" i="23"/>
  <c r="AF54" i="11"/>
  <c r="FL54" i="35"/>
  <c r="FL54" i="30"/>
  <c r="FL54" i="27"/>
  <c r="FL54" i="31"/>
  <c r="FL54" i="9"/>
  <c r="AF89" i="11"/>
  <c r="FL89" i="30"/>
  <c r="FL89" i="31"/>
  <c r="FL89" i="35"/>
  <c r="FL89" i="9"/>
  <c r="FL89" i="27"/>
  <c r="CK226" i="32"/>
  <c r="CK228" i="34"/>
  <c r="DY226" i="32"/>
  <c r="DY228" i="34"/>
  <c r="EN226" i="32"/>
  <c r="EN228" i="34"/>
  <c r="DH226" i="32"/>
  <c r="DH228" i="34"/>
  <c r="AV226" i="32"/>
  <c r="AV228" i="34"/>
  <c r="DS226" i="32"/>
  <c r="DS228" i="34"/>
  <c r="BW226" i="32"/>
  <c r="BW228" i="34"/>
  <c r="AF42" i="11"/>
  <c r="FL42" i="35"/>
  <c r="FL42" i="30"/>
  <c r="FL42" i="27"/>
  <c r="FL42" i="31"/>
  <c r="FL42" i="9"/>
  <c r="AF24" i="11"/>
  <c r="FL24" i="31"/>
  <c r="FL24" i="35"/>
  <c r="FL24" i="30"/>
  <c r="FL24" i="27"/>
  <c r="FL24" i="9"/>
  <c r="AF91" i="11"/>
  <c r="FL91" i="9"/>
  <c r="FL91" i="35"/>
  <c r="FL91" i="30"/>
  <c r="FL91" i="27"/>
  <c r="FL91" i="31"/>
  <c r="AF60" i="11"/>
  <c r="FL60" i="31"/>
  <c r="FL60" i="35"/>
  <c r="FL60" i="30"/>
  <c r="FL60" i="27"/>
  <c r="FL60" i="9"/>
  <c r="EG226" i="32"/>
  <c r="EG228" i="34"/>
  <c r="BA226" i="32"/>
  <c r="BA228" i="34"/>
  <c r="AI283" i="5"/>
  <c r="CZ225" i="32"/>
  <c r="CZ214" i="34"/>
  <c r="AF44" i="11"/>
  <c r="FL44" i="31"/>
  <c r="FL44" i="35"/>
  <c r="FL44" i="30"/>
  <c r="FL44" i="27"/>
  <c r="FL44" i="9"/>
  <c r="AF31" i="11"/>
  <c r="FL31" i="31"/>
  <c r="FL31" i="30"/>
  <c r="FL31" i="27"/>
  <c r="FL31" i="35"/>
  <c r="FL31" i="9"/>
  <c r="AF104" i="11"/>
  <c r="FL104" i="9"/>
  <c r="FL104" i="31"/>
  <c r="FL104" i="27"/>
  <c r="FL104" i="35"/>
  <c r="FL104" i="30"/>
  <c r="AF61" i="11"/>
  <c r="FL61" i="30"/>
  <c r="FL61" i="31"/>
  <c r="FL61" i="35"/>
  <c r="FL61" i="9"/>
  <c r="FL61" i="27"/>
  <c r="BE226" i="32"/>
  <c r="BE228" i="34"/>
  <c r="BU226" i="32"/>
  <c r="BU228" i="34"/>
  <c r="CW226" i="32"/>
  <c r="CW228" i="34"/>
  <c r="AK226" i="32"/>
  <c r="AK228" i="34"/>
  <c r="CS226" i="32"/>
  <c r="CS228" i="34"/>
  <c r="AG226" i="32"/>
  <c r="AG228" i="34"/>
  <c r="CO226" i="32"/>
  <c r="CO228" i="34"/>
  <c r="EV226" i="32"/>
  <c r="EV228" i="34"/>
  <c r="EF226" i="32"/>
  <c r="EF228" i="34"/>
  <c r="DP226" i="32"/>
  <c r="DP228" i="34"/>
  <c r="CZ226" i="32"/>
  <c r="CZ228" i="34"/>
  <c r="CJ226" i="32"/>
  <c r="CJ228" i="34"/>
  <c r="BT226" i="32"/>
  <c r="BT228" i="34"/>
  <c r="BD226" i="32"/>
  <c r="BD228" i="34"/>
  <c r="AN226" i="32"/>
  <c r="AN228" i="34"/>
  <c r="EQ226" i="32"/>
  <c r="EQ228" i="34"/>
  <c r="EA226" i="32"/>
  <c r="EA228" i="34"/>
  <c r="DK226" i="32"/>
  <c r="DK228" i="34"/>
  <c r="CU226" i="32"/>
  <c r="CU228" i="34"/>
  <c r="CE226" i="32"/>
  <c r="CE228" i="34"/>
  <c r="BO226" i="32"/>
  <c r="BO228" i="34"/>
  <c r="AY226" i="32"/>
  <c r="AY228" i="34"/>
  <c r="AI226" i="32"/>
  <c r="AI228" i="34"/>
  <c r="EL226" i="32"/>
  <c r="EL228" i="34"/>
  <c r="DV226" i="32"/>
  <c r="DV228" i="34"/>
  <c r="DF226" i="32"/>
  <c r="DF228" i="34"/>
  <c r="CP226" i="32"/>
  <c r="CP228" i="34"/>
  <c r="BZ226" i="32"/>
  <c r="BZ228" i="34"/>
  <c r="BJ226" i="32"/>
  <c r="BJ228" i="34"/>
  <c r="AT226" i="32"/>
  <c r="AT228" i="34"/>
  <c r="AF27" i="27"/>
  <c r="AF52" i="27"/>
  <c r="AF25" i="33"/>
  <c r="AF109" i="33"/>
  <c r="AF84" i="27"/>
  <c r="AF85" i="11"/>
  <c r="FL85" i="30"/>
  <c r="FL85" i="31"/>
  <c r="FL85" i="35"/>
  <c r="FL85" i="9"/>
  <c r="FL85" i="27"/>
  <c r="ET223" i="32"/>
  <c r="ET186" i="34"/>
  <c r="EP223" i="32"/>
  <c r="EP186" i="34"/>
  <c r="CD223" i="32"/>
  <c r="CD186" i="34"/>
  <c r="EL223" i="32"/>
  <c r="EL186" i="34"/>
  <c r="BZ223" i="32"/>
  <c r="BZ186" i="34"/>
  <c r="EH223" i="32"/>
  <c r="EH186" i="34"/>
  <c r="BV223" i="32"/>
  <c r="BV186" i="34"/>
  <c r="ES223" i="32"/>
  <c r="ES186" i="34"/>
  <c r="EC223" i="32"/>
  <c r="EC186" i="34"/>
  <c r="DM223" i="32"/>
  <c r="DM186" i="34"/>
  <c r="CW223" i="32"/>
  <c r="CW186" i="34"/>
  <c r="CG223" i="32"/>
  <c r="CG186" i="34"/>
  <c r="BQ223" i="32"/>
  <c r="BQ186" i="34"/>
  <c r="BA223" i="32"/>
  <c r="BA186" i="34"/>
  <c r="AK223" i="32"/>
  <c r="AK186" i="34"/>
  <c r="EN223" i="32"/>
  <c r="EN186" i="34"/>
  <c r="DX223" i="32"/>
  <c r="DX186" i="34"/>
  <c r="DH223" i="32"/>
  <c r="DH186" i="34"/>
  <c r="CR223" i="32"/>
  <c r="CR186" i="34"/>
  <c r="CB223" i="32"/>
  <c r="CB186" i="34"/>
  <c r="BL223" i="32"/>
  <c r="BL186" i="34"/>
  <c r="AV223" i="32"/>
  <c r="AV186" i="34"/>
  <c r="AE161" i="32"/>
  <c r="D158" i="32" s="1"/>
  <c r="AF223" i="32"/>
  <c r="AF186" i="34"/>
  <c r="EI223" i="32"/>
  <c r="EI186" i="34"/>
  <c r="DS223" i="32"/>
  <c r="DS186" i="34"/>
  <c r="DC223" i="32"/>
  <c r="DC186" i="34"/>
  <c r="CM223" i="32"/>
  <c r="CM186" i="34"/>
  <c r="BW223" i="32"/>
  <c r="BW186" i="34"/>
  <c r="BG223" i="32"/>
  <c r="BG186" i="34"/>
  <c r="AQ223" i="32"/>
  <c r="AQ186" i="34"/>
  <c r="DL221" i="32"/>
  <c r="DL158" i="34"/>
  <c r="EB221" i="32"/>
  <c r="EB158" i="34"/>
  <c r="DH221" i="32"/>
  <c r="DH158" i="34"/>
  <c r="AV221" i="32"/>
  <c r="AV158" i="34"/>
  <c r="DD221" i="32"/>
  <c r="DD158" i="34"/>
  <c r="AR221" i="32"/>
  <c r="AR158" i="34"/>
  <c r="CZ221" i="32"/>
  <c r="CZ158" i="34"/>
  <c r="AN221" i="32"/>
  <c r="AN158" i="34"/>
  <c r="EI221" i="32"/>
  <c r="EI158" i="34"/>
  <c r="DS221" i="32"/>
  <c r="DS158" i="34"/>
  <c r="DC221" i="32"/>
  <c r="DC158" i="34"/>
  <c r="CM221" i="32"/>
  <c r="CM158" i="34"/>
  <c r="BW221" i="32"/>
  <c r="BW158" i="34"/>
  <c r="BG221" i="32"/>
  <c r="BG158" i="34"/>
  <c r="AQ221" i="32"/>
  <c r="AQ158" i="34"/>
  <c r="ET221" i="32"/>
  <c r="ET158" i="34"/>
  <c r="ED221" i="32"/>
  <c r="ED158" i="34"/>
  <c r="DN221" i="32"/>
  <c r="DN158" i="34"/>
  <c r="CX221" i="32"/>
  <c r="CX158" i="34"/>
  <c r="CH221" i="32"/>
  <c r="CH158" i="34"/>
  <c r="BR221" i="32"/>
  <c r="BR158" i="34"/>
  <c r="BB221" i="32"/>
  <c r="BB158" i="34"/>
  <c r="AL221" i="32"/>
  <c r="AL158" i="34"/>
  <c r="EO221" i="32"/>
  <c r="EO158" i="34"/>
  <c r="DY221" i="32"/>
  <c r="DY158" i="34"/>
  <c r="DI221" i="32"/>
  <c r="DI158" i="34"/>
  <c r="CS221" i="32"/>
  <c r="CS158" i="34"/>
  <c r="CC221" i="32"/>
  <c r="CC158" i="34"/>
  <c r="BM221" i="32"/>
  <c r="BM158" i="34"/>
  <c r="AW221" i="32"/>
  <c r="AW158" i="34"/>
  <c r="AG221" i="32"/>
  <c r="AG158" i="34"/>
  <c r="EP219" i="32"/>
  <c r="EP130" i="34"/>
  <c r="EL219" i="32"/>
  <c r="EL130" i="34"/>
  <c r="BZ219" i="32"/>
  <c r="BZ130" i="34"/>
  <c r="EH219" i="32"/>
  <c r="EH130" i="34"/>
  <c r="BV219" i="32"/>
  <c r="BV130" i="34"/>
  <c r="ED219" i="32"/>
  <c r="ED130" i="34"/>
  <c r="BR219" i="32"/>
  <c r="BR130" i="34"/>
  <c r="ES219" i="32"/>
  <c r="ES130" i="34"/>
  <c r="EC219" i="32"/>
  <c r="EC130" i="34"/>
  <c r="DM219" i="32"/>
  <c r="DM130" i="34"/>
  <c r="CW219" i="32"/>
  <c r="CW130" i="34"/>
  <c r="CG219" i="32"/>
  <c r="CG130" i="34"/>
  <c r="BQ219" i="32"/>
  <c r="BQ130" i="34"/>
  <c r="BA219" i="32"/>
  <c r="BA130" i="34"/>
  <c r="AK219" i="32"/>
  <c r="AK130" i="34"/>
  <c r="EN219" i="32"/>
  <c r="EN130" i="34"/>
  <c r="DX219" i="32"/>
  <c r="DX130" i="34"/>
  <c r="DH219" i="32"/>
  <c r="DH130" i="34"/>
  <c r="CR219" i="32"/>
  <c r="CR130" i="34"/>
  <c r="CB219" i="32"/>
  <c r="CB130" i="34"/>
  <c r="BL219" i="32"/>
  <c r="BL130" i="34"/>
  <c r="AV219" i="32"/>
  <c r="AV130" i="34"/>
  <c r="AE113" i="32"/>
  <c r="AF219" i="32"/>
  <c r="AF130" i="34"/>
  <c r="EI219" i="32"/>
  <c r="EI130" i="34"/>
  <c r="DS219" i="32"/>
  <c r="DS130" i="34"/>
  <c r="DC219" i="32"/>
  <c r="DC130" i="34"/>
  <c r="CM219" i="32"/>
  <c r="CM130" i="34"/>
  <c r="BW219" i="32"/>
  <c r="BW130" i="34"/>
  <c r="BG219" i="32"/>
  <c r="BG130" i="34"/>
  <c r="AQ219" i="32"/>
  <c r="AQ130" i="34"/>
  <c r="AF20" i="11"/>
  <c r="FL20" i="31"/>
  <c r="FL20" i="35"/>
  <c r="FL20" i="30"/>
  <c r="FL20" i="27"/>
  <c r="FL20" i="9"/>
  <c r="AF15" i="11"/>
  <c r="FL15" i="31"/>
  <c r="FL15" i="30"/>
  <c r="FL15" i="27"/>
  <c r="FL15" i="35"/>
  <c r="FL15" i="9"/>
  <c r="AF83" i="11"/>
  <c r="FL83" i="31"/>
  <c r="FL83" i="30"/>
  <c r="FL83" i="27"/>
  <c r="FL83" i="35"/>
  <c r="FL83" i="9"/>
  <c r="AF37" i="11"/>
  <c r="FL37" i="30"/>
  <c r="FL37" i="31"/>
  <c r="FL37" i="35"/>
  <c r="FL37" i="9"/>
  <c r="FL37" i="27"/>
  <c r="AF72" i="11"/>
  <c r="FL72" i="31"/>
  <c r="FL72" i="35"/>
  <c r="FL72" i="30"/>
  <c r="FL72" i="27"/>
  <c r="FL72" i="9"/>
  <c r="AN225" i="32"/>
  <c r="AN214" i="34"/>
  <c r="CJ225" i="32"/>
  <c r="CJ214" i="34"/>
  <c r="EB225" i="32"/>
  <c r="EB214" i="34"/>
  <c r="BP225" i="32"/>
  <c r="BP214" i="34"/>
  <c r="DX225" i="32"/>
  <c r="DX214" i="34"/>
  <c r="BL225" i="32"/>
  <c r="BL214" i="34"/>
  <c r="DT225" i="32"/>
  <c r="DT214" i="34"/>
  <c r="BH225" i="32"/>
  <c r="BH214" i="34"/>
  <c r="EM225" i="32"/>
  <c r="EM214" i="34"/>
  <c r="DW225" i="32"/>
  <c r="DW214" i="34"/>
  <c r="DG225" i="32"/>
  <c r="DG214" i="34"/>
  <c r="CQ225" i="32"/>
  <c r="CQ214" i="34"/>
  <c r="CA225" i="32"/>
  <c r="CA214" i="34"/>
  <c r="BK225" i="32"/>
  <c r="BK214" i="34"/>
  <c r="AU225" i="32"/>
  <c r="AU214" i="34"/>
  <c r="EX225" i="32"/>
  <c r="EX214" i="34"/>
  <c r="EH225" i="32"/>
  <c r="EH214" i="34"/>
  <c r="DR225" i="32"/>
  <c r="DR214" i="34"/>
  <c r="DB225" i="32"/>
  <c r="DB214" i="34"/>
  <c r="CL225" i="32"/>
  <c r="CL214" i="34"/>
  <c r="BV225" i="32"/>
  <c r="BV214" i="34"/>
  <c r="BF225" i="32"/>
  <c r="BF214" i="34"/>
  <c r="AP225" i="32"/>
  <c r="AP214" i="34"/>
  <c r="ES225" i="32"/>
  <c r="ES214" i="34"/>
  <c r="EC225" i="32"/>
  <c r="EC214" i="34"/>
  <c r="DM225" i="32"/>
  <c r="DM214" i="34"/>
  <c r="CW225" i="32"/>
  <c r="CW214" i="34"/>
  <c r="CG225" i="32"/>
  <c r="CG214" i="34"/>
  <c r="BQ225" i="32"/>
  <c r="BQ214" i="34"/>
  <c r="BA225" i="32"/>
  <c r="BA214" i="34"/>
  <c r="AK225" i="32"/>
  <c r="AK214" i="34"/>
  <c r="AF55" i="27"/>
  <c r="AF34" i="27"/>
  <c r="DK220" i="32"/>
  <c r="DK144" i="34"/>
  <c r="EA220" i="32"/>
  <c r="EA144" i="34"/>
  <c r="DG220" i="32"/>
  <c r="DG144" i="34"/>
  <c r="AU220" i="32"/>
  <c r="AU144" i="34"/>
  <c r="CM220" i="32"/>
  <c r="CM144" i="34"/>
  <c r="EU220" i="32"/>
  <c r="EU144" i="34"/>
  <c r="CI220" i="32"/>
  <c r="CI144" i="34"/>
  <c r="EX220" i="32"/>
  <c r="EX144" i="34"/>
  <c r="EH220" i="32"/>
  <c r="EH144" i="34"/>
  <c r="DR220" i="32"/>
  <c r="DR144" i="34"/>
  <c r="DB220" i="32"/>
  <c r="DB144" i="34"/>
  <c r="CL220" i="32"/>
  <c r="CL144" i="34"/>
  <c r="BV220" i="32"/>
  <c r="BV144" i="34"/>
  <c r="BF220" i="32"/>
  <c r="BF144" i="34"/>
  <c r="AP220" i="32"/>
  <c r="AP144" i="34"/>
  <c r="ES220" i="32"/>
  <c r="ES144" i="34"/>
  <c r="EC220" i="32"/>
  <c r="EC144" i="34"/>
  <c r="DM220" i="32"/>
  <c r="DM144" i="34"/>
  <c r="CW220" i="32"/>
  <c r="CW144" i="34"/>
  <c r="CG220" i="32"/>
  <c r="CG144" i="34"/>
  <c r="BQ220" i="32"/>
  <c r="BQ144" i="34"/>
  <c r="BA220" i="32"/>
  <c r="BA144" i="34"/>
  <c r="AK220" i="32"/>
  <c r="AK144" i="34"/>
  <c r="EN220" i="32"/>
  <c r="EN144" i="34"/>
  <c r="DX220" i="32"/>
  <c r="DX144" i="34"/>
  <c r="DH220" i="32"/>
  <c r="DH144" i="34"/>
  <c r="CR220" i="32"/>
  <c r="CR144" i="34"/>
  <c r="CB220" i="32"/>
  <c r="CB144" i="34"/>
  <c r="BL220" i="32"/>
  <c r="BL144" i="34"/>
  <c r="AV220" i="32"/>
  <c r="AV144" i="34"/>
  <c r="AE125" i="32"/>
  <c r="AF220" i="32"/>
  <c r="AF144" i="34"/>
  <c r="AF62" i="33"/>
  <c r="AF100" i="33"/>
  <c r="AF86" i="27"/>
  <c r="AF64" i="27"/>
  <c r="CI31" i="32"/>
  <c r="CI33" i="34" s="1"/>
  <c r="CM31" i="32"/>
  <c r="CM33" i="34" s="1"/>
  <c r="CQ31" i="32"/>
  <c r="CQ33" i="34" s="1"/>
  <c r="AI31" i="32"/>
  <c r="AI33" i="34" s="1"/>
  <c r="AM31" i="32"/>
  <c r="AM33" i="34" s="1"/>
  <c r="AQ31" i="32"/>
  <c r="AQ33" i="34" s="1"/>
  <c r="AU31" i="32"/>
  <c r="AU33" i="34" s="1"/>
  <c r="AY31" i="32"/>
  <c r="AY33" i="34" s="1"/>
  <c r="BC31" i="32"/>
  <c r="BC33" i="34" s="1"/>
  <c r="BG31" i="32"/>
  <c r="BG33" i="34" s="1"/>
  <c r="BV31" i="32"/>
  <c r="BV33" i="34" s="1"/>
  <c r="BZ31" i="32"/>
  <c r="BZ33" i="34" s="1"/>
  <c r="CD31" i="32"/>
  <c r="CD33" i="34" s="1"/>
  <c r="CJ31" i="32"/>
  <c r="CJ33" i="34" s="1"/>
  <c r="AH31" i="32"/>
  <c r="AL31" i="32"/>
  <c r="AL33" i="34" s="1"/>
  <c r="AP31" i="32"/>
  <c r="AP33" i="34" s="1"/>
  <c r="AT31" i="32"/>
  <c r="AT33" i="34" s="1"/>
  <c r="AX31" i="32"/>
  <c r="AX33" i="34" s="1"/>
  <c r="BB31" i="32"/>
  <c r="BB33" i="34" s="1"/>
  <c r="BF31" i="32"/>
  <c r="BF33" i="34" s="1"/>
  <c r="CP31" i="32"/>
  <c r="CP33" i="34" s="1"/>
  <c r="BK31" i="32"/>
  <c r="BK33" i="34" s="1"/>
  <c r="BO31" i="32"/>
  <c r="BO33" i="34" s="1"/>
  <c r="BS31" i="32"/>
  <c r="BS33" i="34" s="1"/>
  <c r="BW31" i="32"/>
  <c r="BW33" i="34" s="1"/>
  <c r="CA31" i="32"/>
  <c r="CA33" i="34" s="1"/>
  <c r="CE31" i="32"/>
  <c r="CE33" i="34" s="1"/>
  <c r="CH31" i="32"/>
  <c r="CH33" i="34" s="1"/>
  <c r="CN31" i="32"/>
  <c r="CN33" i="34" s="1"/>
  <c r="AJ31" i="32"/>
  <c r="AJ33" i="34" s="1"/>
  <c r="AV31" i="32"/>
  <c r="AV33" i="34" s="1"/>
  <c r="CR31" i="32"/>
  <c r="CR33" i="34" s="1"/>
  <c r="AZ31" i="32"/>
  <c r="AZ33" i="34" s="1"/>
  <c r="AN31" i="32"/>
  <c r="AN33" i="34" s="1"/>
  <c r="BD31" i="32"/>
  <c r="BD33" i="34" s="1"/>
  <c r="CF31" i="32"/>
  <c r="CF33" i="34" s="1"/>
  <c r="CL31" i="32"/>
  <c r="CL33" i="34" s="1"/>
  <c r="AR31" i="32"/>
  <c r="AR33" i="34" s="1"/>
  <c r="AW31" i="32"/>
  <c r="AW33" i="34" s="1"/>
  <c r="BM31" i="32"/>
  <c r="BM33" i="34" s="1"/>
  <c r="CC31" i="32"/>
  <c r="CC33" i="34" s="1"/>
  <c r="CS31" i="32"/>
  <c r="CS33" i="34" s="1"/>
  <c r="AG218" i="32"/>
  <c r="AG116" i="34"/>
  <c r="EO218" i="32"/>
  <c r="EO116" i="34"/>
  <c r="EK218" i="32"/>
  <c r="EK116" i="34"/>
  <c r="BY218" i="32"/>
  <c r="BY116" i="34"/>
  <c r="EG218" i="32"/>
  <c r="EG116" i="34"/>
  <c r="BU218" i="32"/>
  <c r="BU116" i="34"/>
  <c r="EC218" i="32"/>
  <c r="EC116" i="34"/>
  <c r="BQ218" i="32"/>
  <c r="BQ116" i="34"/>
  <c r="ER218" i="32"/>
  <c r="ER116" i="34"/>
  <c r="EB218" i="32"/>
  <c r="EB116" i="34"/>
  <c r="DL218" i="32"/>
  <c r="DL116" i="34"/>
  <c r="CV218" i="32"/>
  <c r="CV116" i="34"/>
  <c r="CF218" i="32"/>
  <c r="CF116" i="34"/>
  <c r="BP218" i="32"/>
  <c r="BP116" i="34"/>
  <c r="AZ218" i="32"/>
  <c r="AZ116" i="34"/>
  <c r="AJ218" i="32"/>
  <c r="AJ116" i="34"/>
  <c r="EM218" i="32"/>
  <c r="EM116" i="34"/>
  <c r="DW218" i="32"/>
  <c r="DW116" i="34"/>
  <c r="DG218" i="32"/>
  <c r="DG116" i="34"/>
  <c r="CQ218" i="32"/>
  <c r="CQ116" i="34"/>
  <c r="CA218" i="32"/>
  <c r="CA116" i="34"/>
  <c r="BK218" i="32"/>
  <c r="BK116" i="34"/>
  <c r="AU218" i="32"/>
  <c r="AU116" i="34"/>
  <c r="EX218" i="32"/>
  <c r="EX116" i="34"/>
  <c r="EH218" i="32"/>
  <c r="EH116" i="34"/>
  <c r="DR218" i="32"/>
  <c r="DR116" i="34"/>
  <c r="DB218" i="32"/>
  <c r="DB116" i="34"/>
  <c r="CL218" i="32"/>
  <c r="CL116" i="34"/>
  <c r="BV218" i="32"/>
  <c r="BV116" i="34"/>
  <c r="BF218" i="32"/>
  <c r="BF116" i="34"/>
  <c r="AP218" i="32"/>
  <c r="AP116" i="34"/>
  <c r="AJ113" i="27"/>
  <c r="BP113" i="27"/>
  <c r="CV113" i="27"/>
  <c r="EB113" i="27"/>
  <c r="AU112" i="27"/>
  <c r="CA112" i="27"/>
  <c r="DG112" i="27"/>
  <c r="EM112" i="27"/>
  <c r="AF113" i="27"/>
  <c r="AV113" i="27"/>
  <c r="BL113" i="27"/>
  <c r="CB113" i="27"/>
  <c r="CR113" i="27"/>
  <c r="DH113" i="27"/>
  <c r="DX113" i="27"/>
  <c r="EN113" i="27"/>
  <c r="BD113" i="27"/>
  <c r="DP113" i="27"/>
  <c r="AN113" i="27"/>
  <c r="CZ113" i="27"/>
  <c r="CJ113" i="27"/>
  <c r="EV113" i="27"/>
  <c r="BT113" i="27"/>
  <c r="EF113" i="27"/>
  <c r="AF98" i="27"/>
  <c r="AF102" i="27"/>
  <c r="BC224" i="32"/>
  <c r="BC200" i="34"/>
  <c r="BS224" i="32"/>
  <c r="BS200" i="34"/>
  <c r="CU224" i="32"/>
  <c r="CU200" i="34"/>
  <c r="AI224" i="32"/>
  <c r="AI200" i="34"/>
  <c r="CQ224" i="32"/>
  <c r="CQ200" i="34"/>
  <c r="EI224" i="32"/>
  <c r="EI200" i="34"/>
  <c r="BW224" i="32"/>
  <c r="BW200" i="34"/>
  <c r="ET224" i="32"/>
  <c r="ET200" i="34"/>
  <c r="ED224" i="32"/>
  <c r="ED200" i="34"/>
  <c r="DN224" i="32"/>
  <c r="DN200" i="34"/>
  <c r="CX224" i="32"/>
  <c r="CX200" i="34"/>
  <c r="CH224" i="32"/>
  <c r="CH200" i="34"/>
  <c r="BR224" i="32"/>
  <c r="BR200" i="34"/>
  <c r="BB224" i="32"/>
  <c r="BB200" i="34"/>
  <c r="AL224" i="32"/>
  <c r="AL200" i="34"/>
  <c r="EO224" i="32"/>
  <c r="EO200" i="34"/>
  <c r="DY224" i="32"/>
  <c r="DY200" i="34"/>
  <c r="DI224" i="32"/>
  <c r="DI200" i="34"/>
  <c r="CS224" i="32"/>
  <c r="CS200" i="34"/>
  <c r="CC224" i="32"/>
  <c r="CC200" i="34"/>
  <c r="BM224" i="32"/>
  <c r="BM200" i="34"/>
  <c r="AW224" i="32"/>
  <c r="AW200" i="34"/>
  <c r="AG224" i="32"/>
  <c r="AG200" i="34"/>
  <c r="EJ224" i="32"/>
  <c r="EJ200" i="34"/>
  <c r="DT224" i="32"/>
  <c r="DT200" i="34"/>
  <c r="DD224" i="32"/>
  <c r="DD200" i="34"/>
  <c r="CN224" i="32"/>
  <c r="CN200" i="34"/>
  <c r="BX224" i="32"/>
  <c r="BX200" i="34"/>
  <c r="BH224" i="32"/>
  <c r="BH200" i="34"/>
  <c r="AR224" i="32"/>
  <c r="AR200" i="34"/>
  <c r="ES113" i="27"/>
  <c r="EC113" i="27"/>
  <c r="DM113" i="27"/>
  <c r="CW113" i="27"/>
  <c r="CG113" i="27"/>
  <c r="BQ113" i="27"/>
  <c r="BA113" i="27"/>
  <c r="AK113" i="27"/>
  <c r="EL113" i="27"/>
  <c r="DV113" i="27"/>
  <c r="DF113" i="27"/>
  <c r="CP113" i="27"/>
  <c r="BZ113" i="27"/>
  <c r="BJ113" i="27"/>
  <c r="AT113" i="27"/>
  <c r="EU113" i="27"/>
  <c r="EE113" i="27"/>
  <c r="DO113" i="27"/>
  <c r="CY113" i="27"/>
  <c r="CI113" i="27"/>
  <c r="BS113" i="27"/>
  <c r="BC113" i="27"/>
  <c r="AM113" i="27"/>
  <c r="EQ112" i="27"/>
  <c r="CE112" i="27"/>
  <c r="AG112" i="27"/>
  <c r="CY112" i="27"/>
  <c r="AM112" i="27"/>
  <c r="CM112" i="27"/>
  <c r="EV112" i="27"/>
  <c r="EF112" i="27"/>
  <c r="DP112" i="27"/>
  <c r="CZ112" i="27"/>
  <c r="CJ112" i="27"/>
  <c r="BT112" i="27"/>
  <c r="BD112" i="27"/>
  <c r="AN112" i="27"/>
  <c r="EO112" i="27"/>
  <c r="DY112" i="27"/>
  <c r="DI112" i="27"/>
  <c r="CS112" i="27"/>
  <c r="CC112" i="27"/>
  <c r="BM112" i="27"/>
  <c r="AW112" i="27"/>
  <c r="EX112" i="27"/>
  <c r="EH112" i="27"/>
  <c r="DR112" i="27"/>
  <c r="DB112" i="27"/>
  <c r="CL112" i="27"/>
  <c r="BV112" i="27"/>
  <c r="BF112" i="27"/>
  <c r="AP112" i="27"/>
  <c r="AF78" i="27"/>
  <c r="AF74" i="27"/>
  <c r="AF75" i="27"/>
  <c r="AK222" i="32"/>
  <c r="AK172" i="34"/>
  <c r="ES222" i="32"/>
  <c r="ES172" i="34"/>
  <c r="EO222" i="32"/>
  <c r="EO172" i="34"/>
  <c r="CC222" i="32"/>
  <c r="CC172" i="34"/>
  <c r="EK222" i="32"/>
  <c r="EK172" i="34"/>
  <c r="BY222" i="32"/>
  <c r="BY172" i="34"/>
  <c r="EG222" i="32"/>
  <c r="EG172" i="34"/>
  <c r="BU222" i="32"/>
  <c r="BU172" i="34"/>
  <c r="ER222" i="32"/>
  <c r="ER172" i="34"/>
  <c r="EB222" i="32"/>
  <c r="EB172" i="34"/>
  <c r="DL222" i="32"/>
  <c r="DL172" i="34"/>
  <c r="CV222" i="32"/>
  <c r="CV172" i="34"/>
  <c r="CF222" i="32"/>
  <c r="CF172" i="34"/>
  <c r="BP222" i="32"/>
  <c r="BP172" i="34"/>
  <c r="AZ222" i="32"/>
  <c r="AZ172" i="34"/>
  <c r="AJ222" i="32"/>
  <c r="AJ172" i="34"/>
  <c r="EM222" i="32"/>
  <c r="EM172" i="34"/>
  <c r="DW222" i="32"/>
  <c r="DW172" i="34"/>
  <c r="DG222" i="32"/>
  <c r="DG172" i="34"/>
  <c r="CQ222" i="32"/>
  <c r="CQ172" i="34"/>
  <c r="CA222" i="32"/>
  <c r="CA172" i="34"/>
  <c r="BK222" i="32"/>
  <c r="BK172" i="34"/>
  <c r="AU222" i="32"/>
  <c r="AU172" i="34"/>
  <c r="EX222" i="32"/>
  <c r="EX172" i="34"/>
  <c r="EH222" i="32"/>
  <c r="EH172" i="34"/>
  <c r="DR222" i="32"/>
  <c r="DR172" i="34"/>
  <c r="DB222" i="32"/>
  <c r="DB172" i="34"/>
  <c r="CL222" i="32"/>
  <c r="CL172" i="34"/>
  <c r="BV222" i="32"/>
  <c r="BV172" i="34"/>
  <c r="BF222" i="32"/>
  <c r="BF172" i="34"/>
  <c r="AP222" i="32"/>
  <c r="AP172" i="34"/>
  <c r="CN113" i="27"/>
  <c r="AF36" i="27"/>
  <c r="AF39" i="27"/>
  <c r="H275" i="5"/>
  <c r="EZ275" i="5" s="1"/>
  <c r="H279" i="5"/>
  <c r="EZ279" i="5" s="1"/>
  <c r="ER113" i="27"/>
  <c r="DL113" i="27"/>
  <c r="AE189" i="34"/>
  <c r="AD189" i="34" s="1"/>
  <c r="CF113" i="27"/>
  <c r="H274" i="5"/>
  <c r="EZ274" i="5" s="1"/>
  <c r="AE147" i="34"/>
  <c r="AD147" i="34" s="1"/>
  <c r="CK117" i="32"/>
  <c r="CJ132" i="34"/>
  <c r="AE59" i="33"/>
  <c r="AE151" i="33"/>
  <c r="AE156" i="33"/>
  <c r="AE169" i="33"/>
  <c r="AE174" i="33"/>
  <c r="CG93" i="32"/>
  <c r="CF104" i="34"/>
  <c r="AE55" i="33"/>
  <c r="AE73" i="33"/>
  <c r="AE51" i="33"/>
  <c r="AE90" i="33"/>
  <c r="AE160" i="33"/>
  <c r="AE173" i="33"/>
  <c r="AI55" i="15"/>
  <c r="AI54" i="15"/>
  <c r="AE196" i="33"/>
  <c r="AF53" i="11"/>
  <c r="FL53" i="30"/>
  <c r="FL53" i="31"/>
  <c r="FL53" i="35"/>
  <c r="FL53" i="9"/>
  <c r="FL53" i="27"/>
  <c r="AF63" i="11"/>
  <c r="FL63" i="31"/>
  <c r="FL63" i="30"/>
  <c r="FL63" i="27"/>
  <c r="FL63" i="35"/>
  <c r="FL63" i="9"/>
  <c r="CG226" i="32"/>
  <c r="CG228" i="34"/>
  <c r="BY226" i="32"/>
  <c r="BY228" i="34"/>
  <c r="ER226" i="32"/>
  <c r="ER228" i="34"/>
  <c r="EB226" i="32"/>
  <c r="EB228" i="34"/>
  <c r="DL226" i="32"/>
  <c r="DL228" i="34"/>
  <c r="CV226" i="32"/>
  <c r="CV228" i="34"/>
  <c r="CF226" i="32"/>
  <c r="CF228" i="34"/>
  <c r="BP226" i="32"/>
  <c r="BP228" i="34"/>
  <c r="AZ226" i="32"/>
  <c r="AZ228" i="34"/>
  <c r="AJ226" i="32"/>
  <c r="AJ228" i="34"/>
  <c r="EM226" i="32"/>
  <c r="EM228" i="34"/>
  <c r="DW226" i="32"/>
  <c r="DW228" i="34"/>
  <c r="DG226" i="32"/>
  <c r="DG228" i="34"/>
  <c r="CQ226" i="32"/>
  <c r="CQ228" i="34"/>
  <c r="CA226" i="32"/>
  <c r="CA228" i="34"/>
  <c r="BK226" i="32"/>
  <c r="BK228" i="34"/>
  <c r="AU226" i="32"/>
  <c r="AU228" i="34"/>
  <c r="EX226" i="32"/>
  <c r="EX228" i="34"/>
  <c r="EH226" i="32"/>
  <c r="EH228" i="34"/>
  <c r="DR226" i="32"/>
  <c r="DR228" i="34"/>
  <c r="DB226" i="32"/>
  <c r="DB228" i="34"/>
  <c r="CL226" i="32"/>
  <c r="CL228" i="34"/>
  <c r="BV226" i="32"/>
  <c r="BV228" i="34"/>
  <c r="BF226" i="32"/>
  <c r="BF228" i="34"/>
  <c r="AP226" i="32"/>
  <c r="AP228" i="34"/>
  <c r="AF23" i="11"/>
  <c r="FL23" i="31"/>
  <c r="FL23" i="30"/>
  <c r="FL23" i="27"/>
  <c r="FL23" i="35"/>
  <c r="FL23" i="9"/>
  <c r="AF103" i="27"/>
  <c r="AL223" i="32"/>
  <c r="AL186" i="34"/>
  <c r="CH223" i="32"/>
  <c r="CH186" i="34"/>
  <c r="DZ223" i="32"/>
  <c r="DZ186" i="34"/>
  <c r="BN223" i="32"/>
  <c r="BN186" i="34"/>
  <c r="DV223" i="32"/>
  <c r="DV186" i="34"/>
  <c r="BJ223" i="32"/>
  <c r="BJ186" i="34"/>
  <c r="DR223" i="32"/>
  <c r="DR186" i="34"/>
  <c r="BF223" i="32"/>
  <c r="BF186" i="34"/>
  <c r="EO223" i="32"/>
  <c r="EO186" i="34"/>
  <c r="DY223" i="32"/>
  <c r="DY186" i="34"/>
  <c r="DI223" i="32"/>
  <c r="DI186" i="34"/>
  <c r="CS223" i="32"/>
  <c r="CS186" i="34"/>
  <c r="CC223" i="32"/>
  <c r="CC186" i="34"/>
  <c r="BM223" i="32"/>
  <c r="BM186" i="34"/>
  <c r="AW223" i="32"/>
  <c r="AW186" i="34"/>
  <c r="AG223" i="32"/>
  <c r="AG186" i="34"/>
  <c r="EJ223" i="32"/>
  <c r="EJ186" i="34"/>
  <c r="DT223" i="32"/>
  <c r="DT186" i="34"/>
  <c r="DD223" i="32"/>
  <c r="DD186" i="34"/>
  <c r="CN223" i="32"/>
  <c r="CN186" i="34"/>
  <c r="BX223" i="32"/>
  <c r="BX186" i="34"/>
  <c r="BH223" i="32"/>
  <c r="BH186" i="34"/>
  <c r="AR223" i="32"/>
  <c r="AR186" i="34"/>
  <c r="EU223" i="32"/>
  <c r="EU186" i="34"/>
  <c r="EE223" i="32"/>
  <c r="EE186" i="34"/>
  <c r="DO223" i="32"/>
  <c r="DO186" i="34"/>
  <c r="CY223" i="32"/>
  <c r="CY186" i="34"/>
  <c r="CI223" i="32"/>
  <c r="CI186" i="34"/>
  <c r="BS223" i="32"/>
  <c r="BS186" i="34"/>
  <c r="BC223" i="32"/>
  <c r="BC186" i="34"/>
  <c r="AM223" i="32"/>
  <c r="AM186" i="34"/>
  <c r="AZ221" i="32"/>
  <c r="AZ158" i="34"/>
  <c r="BP221" i="32"/>
  <c r="BP158" i="34"/>
  <c r="CR221" i="32"/>
  <c r="CR158" i="34"/>
  <c r="AE137" i="32"/>
  <c r="D134" i="32" s="1"/>
  <c r="AF221" i="32"/>
  <c r="AF158" i="34"/>
  <c r="CN221" i="32"/>
  <c r="CN158" i="34"/>
  <c r="EV221" i="32"/>
  <c r="EV158" i="34"/>
  <c r="CJ221" i="32"/>
  <c r="CJ158" i="34"/>
  <c r="EU221" i="32"/>
  <c r="EU158" i="34"/>
  <c r="EE221" i="32"/>
  <c r="EE158" i="34"/>
  <c r="DO221" i="32"/>
  <c r="DO158" i="34"/>
  <c r="CY221" i="32"/>
  <c r="CY158" i="34"/>
  <c r="CI221" i="32"/>
  <c r="CI158" i="34"/>
  <c r="BS221" i="32"/>
  <c r="BS158" i="34"/>
  <c r="BC221" i="32"/>
  <c r="BC158" i="34"/>
  <c r="AM221" i="32"/>
  <c r="AM158" i="34"/>
  <c r="EP221" i="32"/>
  <c r="EP158" i="34"/>
  <c r="DZ221" i="32"/>
  <c r="DZ158" i="34"/>
  <c r="DJ221" i="32"/>
  <c r="DJ158" i="34"/>
  <c r="CT221" i="32"/>
  <c r="CT158" i="34"/>
  <c r="CD221" i="32"/>
  <c r="CD158" i="34"/>
  <c r="BN221" i="32"/>
  <c r="BN158" i="34"/>
  <c r="AX221" i="32"/>
  <c r="AX158" i="34"/>
  <c r="AH221" i="32"/>
  <c r="AH158" i="34"/>
  <c r="EK221" i="32"/>
  <c r="EK158" i="34"/>
  <c r="DU221" i="32"/>
  <c r="DU158" i="34"/>
  <c r="DE221" i="32"/>
  <c r="DE158" i="34"/>
  <c r="CO221" i="32"/>
  <c r="CO158" i="34"/>
  <c r="BY221" i="32"/>
  <c r="BY158" i="34"/>
  <c r="BI221" i="32"/>
  <c r="BI158" i="34"/>
  <c r="AS221" i="32"/>
  <c r="AS158" i="34"/>
  <c r="AH219" i="32"/>
  <c r="AH130" i="34"/>
  <c r="CD219" i="32"/>
  <c r="CD130" i="34"/>
  <c r="DV219" i="32"/>
  <c r="DV130" i="34"/>
  <c r="BJ219" i="32"/>
  <c r="BJ130" i="34"/>
  <c r="DR219" i="32"/>
  <c r="DR130" i="34"/>
  <c r="BF219" i="32"/>
  <c r="BF130" i="34"/>
  <c r="DN219" i="32"/>
  <c r="DN130" i="34"/>
  <c r="BB219" i="32"/>
  <c r="BB130" i="34"/>
  <c r="EO219" i="32"/>
  <c r="EO130" i="34"/>
  <c r="DY219" i="32"/>
  <c r="DY130" i="34"/>
  <c r="DI219" i="32"/>
  <c r="DI130" i="34"/>
  <c r="CS219" i="32"/>
  <c r="CS130" i="34"/>
  <c r="CC219" i="32"/>
  <c r="CC130" i="34"/>
  <c r="BM219" i="32"/>
  <c r="BM130" i="34"/>
  <c r="AW219" i="32"/>
  <c r="AW130" i="34"/>
  <c r="AG219" i="32"/>
  <c r="AG130" i="34"/>
  <c r="EJ219" i="32"/>
  <c r="EJ130" i="34"/>
  <c r="DT219" i="32"/>
  <c r="DT130" i="34"/>
  <c r="DD219" i="32"/>
  <c r="DD130" i="34"/>
  <c r="CN219" i="32"/>
  <c r="CN130" i="34"/>
  <c r="BX219" i="32"/>
  <c r="BX130" i="34"/>
  <c r="BH219" i="32"/>
  <c r="BH130" i="34"/>
  <c r="AR219" i="32"/>
  <c r="AR130" i="34"/>
  <c r="EU219" i="32"/>
  <c r="EU130" i="34"/>
  <c r="EE219" i="32"/>
  <c r="EE130" i="34"/>
  <c r="DO219" i="32"/>
  <c r="DO130" i="34"/>
  <c r="CY219" i="32"/>
  <c r="CY130" i="34"/>
  <c r="CI219" i="32"/>
  <c r="CI130" i="34"/>
  <c r="BS219" i="32"/>
  <c r="BS130" i="34"/>
  <c r="BC219" i="32"/>
  <c r="BC130" i="34"/>
  <c r="AM219" i="32"/>
  <c r="AM130" i="34"/>
  <c r="AF26" i="11"/>
  <c r="FL26" i="35"/>
  <c r="FL26" i="30"/>
  <c r="FL26" i="27"/>
  <c r="FL26" i="31"/>
  <c r="FL26" i="9"/>
  <c r="AF17" i="11"/>
  <c r="FL17" i="30"/>
  <c r="FL17" i="31"/>
  <c r="FL17" i="35"/>
  <c r="FL17" i="9"/>
  <c r="FL17" i="27"/>
  <c r="AF96" i="11"/>
  <c r="FL96" i="9"/>
  <c r="FL96" i="31"/>
  <c r="FL96" i="27"/>
  <c r="FL96" i="30"/>
  <c r="FL96" i="35"/>
  <c r="AF38" i="11"/>
  <c r="AF87" i="34" s="1"/>
  <c r="FL38" i="35"/>
  <c r="FL38" i="30"/>
  <c r="FL38" i="27"/>
  <c r="FL38" i="31"/>
  <c r="FL38" i="9"/>
  <c r="AF76" i="11"/>
  <c r="FL76" i="31"/>
  <c r="FL76" i="35"/>
  <c r="FL76" i="30"/>
  <c r="FL76" i="27"/>
  <c r="FL76" i="9"/>
  <c r="DP225" i="32"/>
  <c r="DP214" i="34"/>
  <c r="EF225" i="32"/>
  <c r="EF214" i="34"/>
  <c r="DL225" i="32"/>
  <c r="DL214" i="34"/>
  <c r="AZ225" i="32"/>
  <c r="AZ214" i="34"/>
  <c r="DH225" i="32"/>
  <c r="DH214" i="34"/>
  <c r="AV225" i="32"/>
  <c r="AV214" i="34"/>
  <c r="DD225" i="32"/>
  <c r="DD214" i="34"/>
  <c r="AR225" i="32"/>
  <c r="AR214" i="34"/>
  <c r="EI225" i="32"/>
  <c r="EI214" i="34"/>
  <c r="DS225" i="32"/>
  <c r="DS214" i="34"/>
  <c r="DC225" i="32"/>
  <c r="DC214" i="34"/>
  <c r="CM225" i="32"/>
  <c r="CM214" i="34"/>
  <c r="BW225" i="32"/>
  <c r="BW214" i="34"/>
  <c r="BG225" i="32"/>
  <c r="BG214" i="34"/>
  <c r="AQ225" i="32"/>
  <c r="AQ214" i="34"/>
  <c r="ET225" i="32"/>
  <c r="ET214" i="34"/>
  <c r="ED225" i="32"/>
  <c r="ED214" i="34"/>
  <c r="DN225" i="32"/>
  <c r="DN214" i="34"/>
  <c r="CX225" i="32"/>
  <c r="CX214" i="34"/>
  <c r="CH225" i="32"/>
  <c r="CH214" i="34"/>
  <c r="BR225" i="32"/>
  <c r="BR214" i="34"/>
  <c r="BB225" i="32"/>
  <c r="BB214" i="34"/>
  <c r="AL225" i="32"/>
  <c r="AL214" i="34"/>
  <c r="EO225" i="32"/>
  <c r="EO214" i="34"/>
  <c r="DY225" i="32"/>
  <c r="DY214" i="34"/>
  <c r="DI225" i="32"/>
  <c r="DI214" i="34"/>
  <c r="CS225" i="32"/>
  <c r="CS214" i="34"/>
  <c r="CC225" i="32"/>
  <c r="CC214" i="34"/>
  <c r="BM225" i="32"/>
  <c r="BM214" i="34"/>
  <c r="AW225" i="32"/>
  <c r="AW214" i="34"/>
  <c r="AG225" i="32"/>
  <c r="AG214" i="34"/>
  <c r="AF45" i="27"/>
  <c r="AF115" i="33"/>
  <c r="AY220" i="32"/>
  <c r="AY144" i="34"/>
  <c r="BO220" i="32"/>
  <c r="BO144" i="34"/>
  <c r="CQ220" i="32"/>
  <c r="CQ144" i="34"/>
  <c r="EI220" i="32"/>
  <c r="EI144" i="34"/>
  <c r="BW220" i="32"/>
  <c r="BW144" i="34"/>
  <c r="EE220" i="32"/>
  <c r="EE144" i="34"/>
  <c r="BS220" i="32"/>
  <c r="BS144" i="34"/>
  <c r="ET220" i="32"/>
  <c r="ET144" i="34"/>
  <c r="ED220" i="32"/>
  <c r="ED144" i="34"/>
  <c r="DN220" i="32"/>
  <c r="DN144" i="34"/>
  <c r="CX220" i="32"/>
  <c r="CX144" i="34"/>
  <c r="CH220" i="32"/>
  <c r="CH144" i="34"/>
  <c r="BR220" i="32"/>
  <c r="BR144" i="34"/>
  <c r="BB220" i="32"/>
  <c r="BB144" i="34"/>
  <c r="AL220" i="32"/>
  <c r="AL144" i="34"/>
  <c r="EO220" i="32"/>
  <c r="EO144" i="34"/>
  <c r="DY220" i="32"/>
  <c r="DY144" i="34"/>
  <c r="DI220" i="32"/>
  <c r="DI144" i="34"/>
  <c r="CS220" i="32"/>
  <c r="CS144" i="34"/>
  <c r="CC220" i="32"/>
  <c r="CC144" i="34"/>
  <c r="BM220" i="32"/>
  <c r="BM144" i="34"/>
  <c r="AW220" i="32"/>
  <c r="AW144" i="34"/>
  <c r="AG220" i="32"/>
  <c r="AG144" i="34"/>
  <c r="EJ220" i="32"/>
  <c r="EJ144" i="34"/>
  <c r="DT220" i="32"/>
  <c r="DT144" i="34"/>
  <c r="DD220" i="32"/>
  <c r="DD144" i="34"/>
  <c r="CN220" i="32"/>
  <c r="CN144" i="34"/>
  <c r="BX220" i="32"/>
  <c r="BX144" i="34"/>
  <c r="BH220" i="32"/>
  <c r="BH144" i="34"/>
  <c r="AR220" i="32"/>
  <c r="AR144" i="34"/>
  <c r="AF82" i="27"/>
  <c r="AF65" i="27"/>
  <c r="CS218" i="32"/>
  <c r="CS116" i="34"/>
  <c r="CC218" i="32"/>
  <c r="CC116" i="34"/>
  <c r="DU218" i="32"/>
  <c r="DU116" i="34"/>
  <c r="BI218" i="32"/>
  <c r="BI116" i="34"/>
  <c r="DQ218" i="32"/>
  <c r="DQ116" i="34"/>
  <c r="BE218" i="32"/>
  <c r="BE116" i="34"/>
  <c r="DM218" i="32"/>
  <c r="DM116" i="34"/>
  <c r="BA218" i="32"/>
  <c r="BA116" i="34"/>
  <c r="EN218" i="32"/>
  <c r="EN116" i="34"/>
  <c r="DX218" i="32"/>
  <c r="DX116" i="34"/>
  <c r="DH218" i="32"/>
  <c r="DH116" i="34"/>
  <c r="CR218" i="32"/>
  <c r="CR116" i="34"/>
  <c r="CB218" i="32"/>
  <c r="CB116" i="34"/>
  <c r="BL218" i="32"/>
  <c r="BL116" i="34"/>
  <c r="AV218" i="32"/>
  <c r="AV116" i="34"/>
  <c r="AE101" i="32"/>
  <c r="AF218" i="32"/>
  <c r="AF116" i="34"/>
  <c r="EI218" i="32"/>
  <c r="EI116" i="34"/>
  <c r="DS218" i="32"/>
  <c r="DS116" i="34"/>
  <c r="DC218" i="32"/>
  <c r="DC116" i="34"/>
  <c r="CM218" i="32"/>
  <c r="CM116" i="34"/>
  <c r="BW218" i="32"/>
  <c r="BW116" i="34"/>
  <c r="BG218" i="32"/>
  <c r="BG116" i="34"/>
  <c r="AQ218" i="32"/>
  <c r="AQ116" i="34"/>
  <c r="ET218" i="32"/>
  <c r="ET116" i="34"/>
  <c r="ED218" i="32"/>
  <c r="ED116" i="34"/>
  <c r="DN218" i="32"/>
  <c r="DN116" i="34"/>
  <c r="CX218" i="32"/>
  <c r="CX116" i="34"/>
  <c r="CH218" i="32"/>
  <c r="CH116" i="34"/>
  <c r="BR218" i="32"/>
  <c r="BR116" i="34"/>
  <c r="BB218" i="32"/>
  <c r="BB116" i="34"/>
  <c r="AL218" i="32"/>
  <c r="AL116" i="34"/>
  <c r="AF29" i="27"/>
  <c r="AF69" i="11"/>
  <c r="FL69" i="30"/>
  <c r="FL69" i="31"/>
  <c r="FL69" i="35"/>
  <c r="FL69" i="9"/>
  <c r="FL69" i="27"/>
  <c r="AM224" i="32"/>
  <c r="AM200" i="34"/>
  <c r="EU224" i="32"/>
  <c r="EU200" i="34"/>
  <c r="EQ224" i="32"/>
  <c r="EQ200" i="34"/>
  <c r="CE224" i="32"/>
  <c r="CE200" i="34"/>
  <c r="EM224" i="32"/>
  <c r="EM200" i="34"/>
  <c r="CA224" i="32"/>
  <c r="CA200" i="34"/>
  <c r="DS224" i="32"/>
  <c r="DS200" i="34"/>
  <c r="BG224" i="32"/>
  <c r="BG200" i="34"/>
  <c r="EP224" i="32"/>
  <c r="EP200" i="34"/>
  <c r="DZ224" i="32"/>
  <c r="DZ200" i="34"/>
  <c r="DJ224" i="32"/>
  <c r="DJ200" i="34"/>
  <c r="CT224" i="32"/>
  <c r="CT200" i="34"/>
  <c r="CD224" i="32"/>
  <c r="CD200" i="34"/>
  <c r="BN224" i="32"/>
  <c r="BN200" i="34"/>
  <c r="AX224" i="32"/>
  <c r="AX200" i="34"/>
  <c r="AH224" i="32"/>
  <c r="AH200" i="34"/>
  <c r="EK224" i="32"/>
  <c r="EK200" i="34"/>
  <c r="DU224" i="32"/>
  <c r="DU200" i="34"/>
  <c r="DE224" i="32"/>
  <c r="DE200" i="34"/>
  <c r="CO224" i="32"/>
  <c r="CO200" i="34"/>
  <c r="BY224" i="32"/>
  <c r="BY200" i="34"/>
  <c r="BI224" i="32"/>
  <c r="BI200" i="34"/>
  <c r="AS224" i="32"/>
  <c r="AS200" i="34"/>
  <c r="EV224" i="32"/>
  <c r="EV200" i="34"/>
  <c r="EF224" i="32"/>
  <c r="EF200" i="34"/>
  <c r="DP224" i="32"/>
  <c r="DP200" i="34"/>
  <c r="CZ224" i="32"/>
  <c r="CZ200" i="34"/>
  <c r="CJ224" i="32"/>
  <c r="CJ200" i="34"/>
  <c r="BT224" i="32"/>
  <c r="BT200" i="34"/>
  <c r="BD224" i="32"/>
  <c r="BD200" i="34"/>
  <c r="AN224" i="32"/>
  <c r="AN200" i="34"/>
  <c r="EO113" i="27"/>
  <c r="DY113" i="27"/>
  <c r="DI113" i="27"/>
  <c r="CS113" i="27"/>
  <c r="CC113" i="27"/>
  <c r="BM113" i="27"/>
  <c r="AW113" i="27"/>
  <c r="EX113" i="27"/>
  <c r="EH113" i="27"/>
  <c r="DR113" i="27"/>
  <c r="DB113" i="27"/>
  <c r="CL113" i="27"/>
  <c r="BV113" i="27"/>
  <c r="BF113" i="27"/>
  <c r="AP113" i="27"/>
  <c r="EQ113" i="27"/>
  <c r="EA113" i="27"/>
  <c r="DK113" i="27"/>
  <c r="CU113" i="27"/>
  <c r="CE113" i="27"/>
  <c r="BO113" i="27"/>
  <c r="AY113" i="27"/>
  <c r="AI113" i="27"/>
  <c r="EA112" i="27"/>
  <c r="BO112" i="27"/>
  <c r="EU112" i="27"/>
  <c r="CI112" i="27"/>
  <c r="EI112" i="27"/>
  <c r="BW112" i="27"/>
  <c r="ER112" i="27"/>
  <c r="EB112" i="27"/>
  <c r="DL112" i="27"/>
  <c r="CV112" i="27"/>
  <c r="CF112" i="27"/>
  <c r="BP112" i="27"/>
  <c r="AZ112" i="27"/>
  <c r="AJ112" i="27"/>
  <c r="EK112" i="27"/>
  <c r="DU112" i="27"/>
  <c r="DE112" i="27"/>
  <c r="CO112" i="27"/>
  <c r="BY112" i="27"/>
  <c r="BI112" i="27"/>
  <c r="AS112" i="27"/>
  <c r="ET112" i="27"/>
  <c r="ED112" i="27"/>
  <c r="DN112" i="27"/>
  <c r="CX112" i="27"/>
  <c r="CH112" i="27"/>
  <c r="BR112" i="27"/>
  <c r="BB112" i="27"/>
  <c r="AL112" i="27"/>
  <c r="AF79" i="27"/>
  <c r="CW222" i="32"/>
  <c r="CW172" i="34"/>
  <c r="CG222" i="32"/>
  <c r="CG172" i="34"/>
  <c r="DY222" i="32"/>
  <c r="DY172" i="34"/>
  <c r="BM222" i="32"/>
  <c r="BM172" i="34"/>
  <c r="DU222" i="32"/>
  <c r="DU172" i="34"/>
  <c r="BI222" i="32"/>
  <c r="BI172" i="34"/>
  <c r="DQ222" i="32"/>
  <c r="DQ172" i="34"/>
  <c r="BE222" i="32"/>
  <c r="BE172" i="34"/>
  <c r="EN222" i="32"/>
  <c r="EN172" i="34"/>
  <c r="DX222" i="32"/>
  <c r="DX172" i="34"/>
  <c r="DH222" i="32"/>
  <c r="DH172" i="34"/>
  <c r="CR222" i="32"/>
  <c r="CR172" i="34"/>
  <c r="CB222" i="32"/>
  <c r="CB172" i="34"/>
  <c r="BL222" i="32"/>
  <c r="BL172" i="34"/>
  <c r="AV222" i="32"/>
  <c r="AV172" i="34"/>
  <c r="AE149" i="32"/>
  <c r="AF222" i="32"/>
  <c r="AF172" i="34"/>
  <c r="EI222" i="32"/>
  <c r="EI172" i="34"/>
  <c r="DS222" i="32"/>
  <c r="DS172" i="34"/>
  <c r="DC222" i="32"/>
  <c r="DC172" i="34"/>
  <c r="CM222" i="32"/>
  <c r="CM172" i="34"/>
  <c r="BW222" i="32"/>
  <c r="BW172" i="34"/>
  <c r="BG222" i="32"/>
  <c r="BG172" i="34"/>
  <c r="AQ222" i="32"/>
  <c r="AQ172" i="34"/>
  <c r="ET222" i="32"/>
  <c r="ET172" i="34"/>
  <c r="ED222" i="32"/>
  <c r="ED172" i="34"/>
  <c r="DN222" i="32"/>
  <c r="DN172" i="34"/>
  <c r="CX222" i="32"/>
  <c r="CX172" i="34"/>
  <c r="CH222" i="32"/>
  <c r="CH172" i="34"/>
  <c r="BR222" i="32"/>
  <c r="BR172" i="34"/>
  <c r="BB222" i="32"/>
  <c r="BB172" i="34"/>
  <c r="AL222" i="32"/>
  <c r="AL172" i="34"/>
  <c r="AF8" i="5"/>
  <c r="AF8" i="9"/>
  <c r="AR113" i="27"/>
  <c r="DD113" i="27"/>
  <c r="AF25" i="27"/>
  <c r="AF92" i="11"/>
  <c r="FL92" i="9"/>
  <c r="FL92" i="31"/>
  <c r="FL92" i="27"/>
  <c r="FL92" i="35"/>
  <c r="FL92" i="30"/>
  <c r="AF71" i="27"/>
  <c r="AE113" i="11"/>
  <c r="AE217" i="34"/>
  <c r="AD217" i="34" s="1"/>
  <c r="AE175" i="34"/>
  <c r="AD175" i="34" s="1"/>
  <c r="AE231" i="34"/>
  <c r="AD231" i="34" s="1"/>
  <c r="BY69" i="32"/>
  <c r="BX76" i="34"/>
  <c r="AE38" i="33"/>
  <c r="AE113" i="33"/>
  <c r="AE158" i="33"/>
  <c r="AE26" i="33"/>
  <c r="AE197" i="33"/>
  <c r="H278" i="5"/>
  <c r="EZ278" i="5" s="1"/>
  <c r="AE129" i="33"/>
  <c r="AE170" i="33"/>
  <c r="AE184" i="33"/>
  <c r="AM134" i="34"/>
  <c r="AU134" i="34"/>
  <c r="BC134" i="34"/>
  <c r="BK134" i="34"/>
  <c r="BS134" i="34"/>
  <c r="CA134" i="34"/>
  <c r="CI134" i="34"/>
  <c r="CQ134" i="34"/>
  <c r="CY134" i="34"/>
  <c r="DG134" i="34"/>
  <c r="DO134" i="34"/>
  <c r="DW134" i="34"/>
  <c r="EE134" i="34"/>
  <c r="EM134" i="34"/>
  <c r="EU134" i="34"/>
  <c r="AK134" i="34"/>
  <c r="AS134" i="34"/>
  <c r="BA134" i="34"/>
  <c r="BI134" i="34"/>
  <c r="BQ134" i="34"/>
  <c r="BY134" i="34"/>
  <c r="CG134" i="34"/>
  <c r="CO134" i="34"/>
  <c r="CW134" i="34"/>
  <c r="DE134" i="34"/>
  <c r="DM134" i="34"/>
  <c r="DU134" i="34"/>
  <c r="EC134" i="34"/>
  <c r="EK134" i="34"/>
  <c r="ES134" i="34"/>
  <c r="AI134" i="34"/>
  <c r="AQ134" i="34"/>
  <c r="AY134" i="34"/>
  <c r="BG134" i="34"/>
  <c r="BO134" i="34"/>
  <c r="BW134" i="34"/>
  <c r="CE134" i="34"/>
  <c r="CM134" i="34"/>
  <c r="CU134" i="34"/>
  <c r="DC134" i="34"/>
  <c r="DK134" i="34"/>
  <c r="DS134" i="34"/>
  <c r="EA134" i="34"/>
  <c r="EI134" i="34"/>
  <c r="EQ134" i="34"/>
  <c r="AG134" i="34"/>
  <c r="AE134" i="34" s="1"/>
  <c r="AO134" i="34"/>
  <c r="AW134" i="34"/>
  <c r="BE134" i="34"/>
  <c r="BM134" i="34"/>
  <c r="BU134" i="34"/>
  <c r="CC134" i="34"/>
  <c r="CK134" i="34"/>
  <c r="CS134" i="34"/>
  <c r="DA134" i="34"/>
  <c r="DI134" i="34"/>
  <c r="DQ134" i="34"/>
  <c r="DY134" i="34"/>
  <c r="EG134" i="34"/>
  <c r="EO134" i="34"/>
  <c r="EW134" i="34"/>
  <c r="AH56" i="15"/>
  <c r="AH48" i="15" s="1"/>
  <c r="AG45" i="15"/>
  <c r="AG511" i="5"/>
  <c r="AE220" i="32" l="1"/>
  <c r="AF1148" i="5"/>
  <c r="AF8" i="34"/>
  <c r="AF8" i="35"/>
  <c r="AF8" i="11"/>
  <c r="AF8" i="31"/>
  <c r="AF8" i="27"/>
  <c r="AF8" i="23"/>
  <c r="AF7" i="9"/>
  <c r="AF8" i="33"/>
  <c r="AF8" i="32"/>
  <c r="AF8" i="30"/>
  <c r="AF268" i="5"/>
  <c r="AF7" i="5"/>
  <c r="AF531" i="5"/>
  <c r="AF8" i="36"/>
  <c r="AF5" i="11"/>
  <c r="AF4" i="9"/>
  <c r="AF4" i="5"/>
  <c r="AF5" i="34"/>
  <c r="AF5" i="30"/>
  <c r="AF5" i="36"/>
  <c r="AF5" i="23"/>
  <c r="AF5" i="32"/>
  <c r="AF5" i="33"/>
  <c r="AF5" i="31"/>
  <c r="AF5" i="27"/>
  <c r="AF5" i="35"/>
  <c r="AF91" i="27"/>
  <c r="AF42" i="27"/>
  <c r="AE200" i="34"/>
  <c r="AF277" i="34"/>
  <c r="AJ53" i="15"/>
  <c r="AI57" i="15"/>
  <c r="AG5" i="11"/>
  <c r="AG5" i="23"/>
  <c r="AG5" i="32"/>
  <c r="AG4" i="5"/>
  <c r="AG5" i="34"/>
  <c r="AG4" i="9"/>
  <c r="AG5" i="27"/>
  <c r="AG5" i="31"/>
  <c r="AG5" i="36"/>
  <c r="AG5" i="35"/>
  <c r="AG5" i="30"/>
  <c r="AG5" i="33"/>
  <c r="AF73" i="27"/>
  <c r="AE214" i="34"/>
  <c r="AE218" i="32"/>
  <c r="AF83" i="27"/>
  <c r="AF20" i="27"/>
  <c r="AF104" i="27"/>
  <c r="AF31" i="27"/>
  <c r="AF59" i="34"/>
  <c r="CF81" i="32"/>
  <c r="CE90" i="34"/>
  <c r="AF101" i="27"/>
  <c r="AF279" i="34"/>
  <c r="AF276" i="34"/>
  <c r="K19" i="13"/>
  <c r="L3" i="13"/>
  <c r="AE172" i="34"/>
  <c r="EZ102" i="32"/>
  <c r="EZ103" i="32"/>
  <c r="AG102" i="32"/>
  <c r="AK102" i="32"/>
  <c r="AO102" i="32"/>
  <c r="AS102" i="32"/>
  <c r="AW102" i="32"/>
  <c r="BA102" i="32"/>
  <c r="BE102" i="32"/>
  <c r="BI102" i="32"/>
  <c r="BM102" i="32"/>
  <c r="BQ102" i="32"/>
  <c r="BU102" i="32"/>
  <c r="BY102" i="32"/>
  <c r="CC102" i="32"/>
  <c r="CG102" i="32"/>
  <c r="CK102" i="32"/>
  <c r="CO102" i="32"/>
  <c r="CS102" i="32"/>
  <c r="CW102" i="32"/>
  <c r="DA102" i="32"/>
  <c r="DE102" i="32"/>
  <c r="DI102" i="32"/>
  <c r="DM102" i="32"/>
  <c r="DQ102" i="32"/>
  <c r="DU102" i="32"/>
  <c r="DY102" i="32"/>
  <c r="EC102" i="32"/>
  <c r="EG102" i="32"/>
  <c r="EK102" i="32"/>
  <c r="EO102" i="32"/>
  <c r="ES102" i="32"/>
  <c r="EW102" i="32"/>
  <c r="AG108" i="32"/>
  <c r="AG281" i="32" s="1"/>
  <c r="AI108" i="32"/>
  <c r="AI281" i="32" s="1"/>
  <c r="AK108" i="32"/>
  <c r="AK281" i="32" s="1"/>
  <c r="AM108" i="32"/>
  <c r="AM281" i="32" s="1"/>
  <c r="AO108" i="32"/>
  <c r="AO281" i="32" s="1"/>
  <c r="AQ108" i="32"/>
  <c r="AQ281" i="32" s="1"/>
  <c r="AS108" i="32"/>
  <c r="AS281" i="32" s="1"/>
  <c r="AU108" i="32"/>
  <c r="AU281" i="32" s="1"/>
  <c r="AW108" i="32"/>
  <c r="AW281" i="32" s="1"/>
  <c r="AY108" i="32"/>
  <c r="AY281" i="32" s="1"/>
  <c r="BA108" i="32"/>
  <c r="BA281" i="32" s="1"/>
  <c r="BC108" i="32"/>
  <c r="BC281" i="32" s="1"/>
  <c r="BE108" i="32"/>
  <c r="BE281" i="32" s="1"/>
  <c r="BG108" i="32"/>
  <c r="BG281" i="32" s="1"/>
  <c r="BI108" i="32"/>
  <c r="BI281" i="32" s="1"/>
  <c r="BK108" i="32"/>
  <c r="BK281" i="32" s="1"/>
  <c r="BM108" i="32"/>
  <c r="BM281" i="32" s="1"/>
  <c r="BO108" i="32"/>
  <c r="BO281" i="32" s="1"/>
  <c r="BQ108" i="32"/>
  <c r="BQ281" i="32" s="1"/>
  <c r="BS108" i="32"/>
  <c r="BS281" i="32" s="1"/>
  <c r="BU108" i="32"/>
  <c r="BU281" i="32" s="1"/>
  <c r="BW108" i="32"/>
  <c r="BW281" i="32" s="1"/>
  <c r="BY108" i="32"/>
  <c r="BY281" i="32" s="1"/>
  <c r="CA108" i="32"/>
  <c r="CA281" i="32" s="1"/>
  <c r="CC108" i="32"/>
  <c r="CC281" i="32" s="1"/>
  <c r="CE108" i="32"/>
  <c r="CE281" i="32" s="1"/>
  <c r="CG108" i="32"/>
  <c r="CG281" i="32" s="1"/>
  <c r="CI108" i="32"/>
  <c r="CI281" i="32" s="1"/>
  <c r="CK108" i="32"/>
  <c r="CK281" i="32" s="1"/>
  <c r="CM108" i="32"/>
  <c r="CM281" i="32" s="1"/>
  <c r="CO108" i="32"/>
  <c r="CO281" i="32" s="1"/>
  <c r="CQ108" i="32"/>
  <c r="CQ281" i="32" s="1"/>
  <c r="CS108" i="32"/>
  <c r="CS281" i="32" s="1"/>
  <c r="CU108" i="32"/>
  <c r="CU281" i="32" s="1"/>
  <c r="CW108" i="32"/>
  <c r="CW281" i="32" s="1"/>
  <c r="CY108" i="32"/>
  <c r="CY281" i="32" s="1"/>
  <c r="DA108" i="32"/>
  <c r="DA281" i="32" s="1"/>
  <c r="DC108" i="32"/>
  <c r="DC281" i="32" s="1"/>
  <c r="DE108" i="32"/>
  <c r="DE281" i="32" s="1"/>
  <c r="DG108" i="32"/>
  <c r="DG281" i="32" s="1"/>
  <c r="DI108" i="32"/>
  <c r="DI281" i="32" s="1"/>
  <c r="DK108" i="32"/>
  <c r="DK281" i="32" s="1"/>
  <c r="DM108" i="32"/>
  <c r="DM281" i="32" s="1"/>
  <c r="DO108" i="32"/>
  <c r="DO281" i="32" s="1"/>
  <c r="DQ108" i="32"/>
  <c r="DQ281" i="32" s="1"/>
  <c r="DS108" i="32"/>
  <c r="DS281" i="32" s="1"/>
  <c r="DU108" i="32"/>
  <c r="DU281" i="32" s="1"/>
  <c r="DW108" i="32"/>
  <c r="DW281" i="32" s="1"/>
  <c r="DY108" i="32"/>
  <c r="DY281" i="32" s="1"/>
  <c r="EA108" i="32"/>
  <c r="EA281" i="32" s="1"/>
  <c r="EC108" i="32"/>
  <c r="EC281" i="32" s="1"/>
  <c r="EE108" i="32"/>
  <c r="EE281" i="32" s="1"/>
  <c r="EG108" i="32"/>
  <c r="EG281" i="32" s="1"/>
  <c r="EI108" i="32"/>
  <c r="EI281" i="32" s="1"/>
  <c r="EK108" i="32"/>
  <c r="EK281" i="32" s="1"/>
  <c r="EM108" i="32"/>
  <c r="EM281" i="32" s="1"/>
  <c r="EO108" i="32"/>
  <c r="EO281" i="32" s="1"/>
  <c r="EQ108" i="32"/>
  <c r="EQ281" i="32" s="1"/>
  <c r="ES108" i="32"/>
  <c r="ES281" i="32" s="1"/>
  <c r="EU108" i="32"/>
  <c r="EU281" i="32" s="1"/>
  <c r="EW108" i="32"/>
  <c r="EW281" i="32" s="1"/>
  <c r="AH102" i="32"/>
  <c r="AM102" i="32"/>
  <c r="AR102" i="32"/>
  <c r="AX102" i="32"/>
  <c r="BC102" i="32"/>
  <c r="BH102" i="32"/>
  <c r="BN102" i="32"/>
  <c r="BS102" i="32"/>
  <c r="BX102" i="32"/>
  <c r="CD102" i="32"/>
  <c r="CI102" i="32"/>
  <c r="CN102" i="32"/>
  <c r="CT102" i="32"/>
  <c r="CY102" i="32"/>
  <c r="DD102" i="32"/>
  <c r="DJ102" i="32"/>
  <c r="DO102" i="32"/>
  <c r="DT102" i="32"/>
  <c r="DZ102" i="32"/>
  <c r="EE102" i="32"/>
  <c r="EJ102" i="32"/>
  <c r="EP102" i="32"/>
  <c r="EU102" i="32"/>
  <c r="AJ108" i="32"/>
  <c r="AJ281" i="32" s="1"/>
  <c r="AR108" i="32"/>
  <c r="AR281" i="32" s="1"/>
  <c r="AZ108" i="32"/>
  <c r="AZ281" i="32" s="1"/>
  <c r="BH108" i="32"/>
  <c r="BH281" i="32" s="1"/>
  <c r="BP108" i="32"/>
  <c r="BP281" i="32" s="1"/>
  <c r="BX108" i="32"/>
  <c r="BX281" i="32" s="1"/>
  <c r="CF108" i="32"/>
  <c r="CF281" i="32" s="1"/>
  <c r="CN108" i="32"/>
  <c r="CN281" i="32" s="1"/>
  <c r="CV108" i="32"/>
  <c r="CV281" i="32" s="1"/>
  <c r="DD108" i="32"/>
  <c r="DD281" i="32" s="1"/>
  <c r="DL108" i="32"/>
  <c r="DL281" i="32" s="1"/>
  <c r="DT108" i="32"/>
  <c r="DT281" i="32" s="1"/>
  <c r="EB108" i="32"/>
  <c r="EB281" i="32" s="1"/>
  <c r="EJ108" i="32"/>
  <c r="EJ281" i="32" s="1"/>
  <c r="ER108" i="32"/>
  <c r="ER281" i="32" s="1"/>
  <c r="AI102" i="32"/>
  <c r="AN102" i="32"/>
  <c r="AT102" i="32"/>
  <c r="AY102" i="32"/>
  <c r="BD102" i="32"/>
  <c r="BJ102" i="32"/>
  <c r="BO102" i="32"/>
  <c r="BT102" i="32"/>
  <c r="BZ102" i="32"/>
  <c r="CE102" i="32"/>
  <c r="CJ102" i="32"/>
  <c r="CP102" i="32"/>
  <c r="CU102" i="32"/>
  <c r="CZ102" i="32"/>
  <c r="DF102" i="32"/>
  <c r="DK102" i="32"/>
  <c r="DP102" i="32"/>
  <c r="DV102" i="32"/>
  <c r="EA102" i="32"/>
  <c r="EF102" i="32"/>
  <c r="EL102" i="32"/>
  <c r="EQ102" i="32"/>
  <c r="EV102" i="32"/>
  <c r="AH108" i="32"/>
  <c r="AH281" i="32" s="1"/>
  <c r="AP108" i="32"/>
  <c r="AP281" i="32" s="1"/>
  <c r="AX108" i="32"/>
  <c r="AX281" i="32" s="1"/>
  <c r="BF108" i="32"/>
  <c r="BF281" i="32" s="1"/>
  <c r="BN108" i="32"/>
  <c r="BN281" i="32" s="1"/>
  <c r="BV108" i="32"/>
  <c r="BV281" i="32" s="1"/>
  <c r="CD108" i="32"/>
  <c r="CD281" i="32" s="1"/>
  <c r="CL108" i="32"/>
  <c r="CL281" i="32" s="1"/>
  <c r="CT108" i="32"/>
  <c r="CT281" i="32" s="1"/>
  <c r="DB108" i="32"/>
  <c r="DB281" i="32" s="1"/>
  <c r="DJ108" i="32"/>
  <c r="DJ281" i="32" s="1"/>
  <c r="DR108" i="32"/>
  <c r="DR281" i="32" s="1"/>
  <c r="DZ108" i="32"/>
  <c r="DZ281" i="32" s="1"/>
  <c r="EH108" i="32"/>
  <c r="EH281" i="32" s="1"/>
  <c r="EP108" i="32"/>
  <c r="EP281" i="32" s="1"/>
  <c r="EX108" i="32"/>
  <c r="EX281" i="32" s="1"/>
  <c r="AL102" i="32"/>
  <c r="AV102" i="32"/>
  <c r="BG102" i="32"/>
  <c r="BR102" i="32"/>
  <c r="CB102" i="32"/>
  <c r="CM102" i="32"/>
  <c r="CX102" i="32"/>
  <c r="DH102" i="32"/>
  <c r="DS102" i="32"/>
  <c r="ED102" i="32"/>
  <c r="EN102" i="32"/>
  <c r="AT108" i="32"/>
  <c r="AT281" i="32" s="1"/>
  <c r="BJ108" i="32"/>
  <c r="BJ281" i="32" s="1"/>
  <c r="BZ108" i="32"/>
  <c r="BZ281" i="32" s="1"/>
  <c r="CP108" i="32"/>
  <c r="CP281" i="32" s="1"/>
  <c r="DF108" i="32"/>
  <c r="DF281" i="32" s="1"/>
  <c r="DV108" i="32"/>
  <c r="DV281" i="32" s="1"/>
  <c r="EL108" i="32"/>
  <c r="EL281" i="32" s="1"/>
  <c r="AP102" i="32"/>
  <c r="AZ102" i="32"/>
  <c r="BK102" i="32"/>
  <c r="BV102" i="32"/>
  <c r="CF102" i="32"/>
  <c r="CQ102" i="32"/>
  <c r="DB102" i="32"/>
  <c r="DL102" i="32"/>
  <c r="DW102" i="32"/>
  <c r="EH102" i="32"/>
  <c r="ER102" i="32"/>
  <c r="AF108" i="32"/>
  <c r="AF281" i="32" s="1"/>
  <c r="AV108" i="32"/>
  <c r="AV281" i="32" s="1"/>
  <c r="BL108" i="32"/>
  <c r="BL281" i="32" s="1"/>
  <c r="CB108" i="32"/>
  <c r="CB281" i="32" s="1"/>
  <c r="CR108" i="32"/>
  <c r="CR281" i="32" s="1"/>
  <c r="DH108" i="32"/>
  <c r="DH281" i="32" s="1"/>
  <c r="DX108" i="32"/>
  <c r="DX281" i="32" s="1"/>
  <c r="EN108" i="32"/>
  <c r="EN281" i="32" s="1"/>
  <c r="AF102" i="32"/>
  <c r="AQ102" i="32"/>
  <c r="BB102" i="32"/>
  <c r="BL102" i="32"/>
  <c r="BW102" i="32"/>
  <c r="CH102" i="32"/>
  <c r="CR102" i="32"/>
  <c r="DC102" i="32"/>
  <c r="DN102" i="32"/>
  <c r="DX102" i="32"/>
  <c r="EI102" i="32"/>
  <c r="ET102" i="32"/>
  <c r="AL108" i="32"/>
  <c r="AL281" i="32" s="1"/>
  <c r="BB108" i="32"/>
  <c r="BB281" i="32" s="1"/>
  <c r="BR108" i="32"/>
  <c r="BR281" i="32" s="1"/>
  <c r="CH108" i="32"/>
  <c r="CH281" i="32" s="1"/>
  <c r="CX108" i="32"/>
  <c r="CX281" i="32" s="1"/>
  <c r="DN108" i="32"/>
  <c r="DN281" i="32" s="1"/>
  <c r="ED108" i="32"/>
  <c r="ED281" i="32" s="1"/>
  <c r="ET108" i="32"/>
  <c r="ET281" i="32" s="1"/>
  <c r="AJ102" i="32"/>
  <c r="AU102" i="32"/>
  <c r="BF102" i="32"/>
  <c r="BP102" i="32"/>
  <c r="CA102" i="32"/>
  <c r="CL102" i="32"/>
  <c r="CV102" i="32"/>
  <c r="DG102" i="32"/>
  <c r="DR102" i="32"/>
  <c r="EB102" i="32"/>
  <c r="EM102" i="32"/>
  <c r="EX102" i="32"/>
  <c r="AN108" i="32"/>
  <c r="AN281" i="32" s="1"/>
  <c r="BD108" i="32"/>
  <c r="BD281" i="32" s="1"/>
  <c r="BT108" i="32"/>
  <c r="BT281" i="32" s="1"/>
  <c r="CJ108" i="32"/>
  <c r="CJ281" i="32" s="1"/>
  <c r="CZ108" i="32"/>
  <c r="CZ281" i="32" s="1"/>
  <c r="DP108" i="32"/>
  <c r="DP281" i="32" s="1"/>
  <c r="EF108" i="32"/>
  <c r="EF281" i="32" s="1"/>
  <c r="EV108" i="32"/>
  <c r="EV281" i="32" s="1"/>
  <c r="EX104" i="32"/>
  <c r="AH104" i="32"/>
  <c r="AI104" i="32"/>
  <c r="AJ104" i="32"/>
  <c r="AN104" i="32"/>
  <c r="AO104" i="32"/>
  <c r="AP104" i="32"/>
  <c r="AT104" i="32"/>
  <c r="AU104" i="32"/>
  <c r="AV104" i="32"/>
  <c r="AZ104" i="32"/>
  <c r="BA104" i="32"/>
  <c r="BB104" i="32"/>
  <c r="BF104" i="32"/>
  <c r="BG104" i="32"/>
  <c r="BH104" i="32"/>
  <c r="BL104" i="32"/>
  <c r="BM104" i="32"/>
  <c r="BN104" i="32"/>
  <c r="BR104" i="32"/>
  <c r="BS104" i="32"/>
  <c r="BT104" i="32"/>
  <c r="BX104" i="32"/>
  <c r="BY104" i="32"/>
  <c r="BZ104" i="32"/>
  <c r="CD104" i="32"/>
  <c r="CE104" i="32"/>
  <c r="CF104" i="32"/>
  <c r="CJ104" i="32"/>
  <c r="CK104" i="32"/>
  <c r="CL104" i="32"/>
  <c r="CP104" i="32"/>
  <c r="CQ104" i="32"/>
  <c r="CR104" i="32"/>
  <c r="AF104" i="32"/>
  <c r="AG104" i="32"/>
  <c r="AK104" i="32"/>
  <c r="AL104" i="32"/>
  <c r="AM104" i="32"/>
  <c r="AQ104" i="32"/>
  <c r="AR104" i="32"/>
  <c r="AS104" i="32"/>
  <c r="AW104" i="32"/>
  <c r="AX104" i="32"/>
  <c r="AY104" i="32"/>
  <c r="BC104" i="32"/>
  <c r="BD104" i="32"/>
  <c r="BE104" i="32"/>
  <c r="BI104" i="32"/>
  <c r="BJ104" i="32"/>
  <c r="BK104" i="32"/>
  <c r="BO104" i="32"/>
  <c r="BP104" i="32"/>
  <c r="BQ104" i="32"/>
  <c r="BU104" i="32"/>
  <c r="BV104" i="32"/>
  <c r="BW104" i="32"/>
  <c r="CA104" i="32"/>
  <c r="CB104" i="32"/>
  <c r="CC104" i="32"/>
  <c r="CG104" i="32"/>
  <c r="CH104" i="32"/>
  <c r="CI104" i="32"/>
  <c r="CM104" i="32"/>
  <c r="CN104" i="32"/>
  <c r="CO104" i="32"/>
  <c r="CS104" i="32"/>
  <c r="CT104" i="32"/>
  <c r="CU104" i="32"/>
  <c r="CV104" i="32"/>
  <c r="CW104" i="32"/>
  <c r="CX104" i="32"/>
  <c r="CY104" i="32"/>
  <c r="CZ104" i="32"/>
  <c r="DA104" i="32"/>
  <c r="DB104" i="32"/>
  <c r="DC104" i="32"/>
  <c r="DD104" i="32"/>
  <c r="DE104" i="32"/>
  <c r="DF104" i="32"/>
  <c r="DG104" i="32"/>
  <c r="DH104" i="32"/>
  <c r="DI104" i="32"/>
  <c r="DJ104" i="32"/>
  <c r="DK104" i="32"/>
  <c r="DL104" i="32"/>
  <c r="DM104" i="32"/>
  <c r="DN104" i="32"/>
  <c r="DO104" i="32"/>
  <c r="DP104" i="32"/>
  <c r="DQ104" i="32"/>
  <c r="DR104" i="32"/>
  <c r="DS104" i="32"/>
  <c r="DT104" i="32"/>
  <c r="DU104" i="32"/>
  <c r="DV104" i="32"/>
  <c r="DW104" i="32"/>
  <c r="DX104" i="32"/>
  <c r="DY104" i="32"/>
  <c r="DZ104" i="32"/>
  <c r="EA104" i="32"/>
  <c r="EB104" i="32"/>
  <c r="EC104" i="32"/>
  <c r="ED104" i="32"/>
  <c r="EE104" i="32"/>
  <c r="EF104" i="32"/>
  <c r="EG104" i="32"/>
  <c r="EH104" i="32"/>
  <c r="EI104" i="32"/>
  <c r="EJ104" i="32"/>
  <c r="EK104" i="32"/>
  <c r="EL104" i="32"/>
  <c r="EM104" i="32"/>
  <c r="EN104" i="32"/>
  <c r="EO104" i="32"/>
  <c r="EP104" i="32"/>
  <c r="EQ104" i="32"/>
  <c r="ER104" i="32"/>
  <c r="ES104" i="32"/>
  <c r="ET104" i="32"/>
  <c r="EU104" i="32"/>
  <c r="EV104" i="32"/>
  <c r="EW104" i="32"/>
  <c r="D98" i="32"/>
  <c r="AF63" i="33"/>
  <c r="AF26" i="27"/>
  <c r="AF108" i="33"/>
  <c r="EZ127" i="32"/>
  <c r="EZ126" i="32"/>
  <c r="AI126" i="32"/>
  <c r="AM126" i="32"/>
  <c r="AQ126" i="32"/>
  <c r="AU126" i="32"/>
  <c r="AY126" i="32"/>
  <c r="BC126" i="32"/>
  <c r="BG126" i="32"/>
  <c r="BK126" i="32"/>
  <c r="BO126" i="32"/>
  <c r="BS126" i="32"/>
  <c r="BW126" i="32"/>
  <c r="CA126" i="32"/>
  <c r="CE126" i="32"/>
  <c r="CI126" i="32"/>
  <c r="CM126" i="32"/>
  <c r="CQ126" i="32"/>
  <c r="CU126" i="32"/>
  <c r="CY126" i="32"/>
  <c r="DC126" i="32"/>
  <c r="DG126" i="32"/>
  <c r="DK126" i="32"/>
  <c r="DO126" i="32"/>
  <c r="DS126" i="32"/>
  <c r="DW126" i="32"/>
  <c r="EA126" i="32"/>
  <c r="EE126" i="32"/>
  <c r="EI126" i="32"/>
  <c r="EM126" i="32"/>
  <c r="EQ126" i="32"/>
  <c r="EU126" i="32"/>
  <c r="AG132" i="32"/>
  <c r="AG283" i="32" s="1"/>
  <c r="AI132" i="32"/>
  <c r="AI283" i="32" s="1"/>
  <c r="AK132" i="32"/>
  <c r="AK283" i="32" s="1"/>
  <c r="AM132" i="32"/>
  <c r="AM283" i="32" s="1"/>
  <c r="AO132" i="32"/>
  <c r="AO283" i="32" s="1"/>
  <c r="AQ132" i="32"/>
  <c r="AQ283" i="32" s="1"/>
  <c r="AS132" i="32"/>
  <c r="AS283" i="32" s="1"/>
  <c r="AU132" i="32"/>
  <c r="AU283" i="32" s="1"/>
  <c r="AW132" i="32"/>
  <c r="AW283" i="32" s="1"/>
  <c r="AY132" i="32"/>
  <c r="AY283" i="32" s="1"/>
  <c r="BA132" i="32"/>
  <c r="BA283" i="32" s="1"/>
  <c r="BC132" i="32"/>
  <c r="BC283" i="32" s="1"/>
  <c r="BE132" i="32"/>
  <c r="BE283" i="32" s="1"/>
  <c r="BG132" i="32"/>
  <c r="BG283" i="32" s="1"/>
  <c r="BI132" i="32"/>
  <c r="BI283" i="32" s="1"/>
  <c r="BK132" i="32"/>
  <c r="BK283" i="32" s="1"/>
  <c r="BM132" i="32"/>
  <c r="BM283" i="32" s="1"/>
  <c r="BO132" i="32"/>
  <c r="BO283" i="32" s="1"/>
  <c r="BQ132" i="32"/>
  <c r="BQ283" i="32" s="1"/>
  <c r="BS132" i="32"/>
  <c r="BS283" i="32" s="1"/>
  <c r="BU132" i="32"/>
  <c r="BU283" i="32" s="1"/>
  <c r="BW132" i="32"/>
  <c r="BW283" i="32" s="1"/>
  <c r="BY132" i="32"/>
  <c r="BY283" i="32" s="1"/>
  <c r="CA132" i="32"/>
  <c r="CA283" i="32" s="1"/>
  <c r="CC132" i="32"/>
  <c r="CC283" i="32" s="1"/>
  <c r="CE132" i="32"/>
  <c r="CE283" i="32" s="1"/>
  <c r="CG132" i="32"/>
  <c r="CG283" i="32" s="1"/>
  <c r="CI132" i="32"/>
  <c r="CI283" i="32" s="1"/>
  <c r="CK132" i="32"/>
  <c r="CK283" i="32" s="1"/>
  <c r="CM132" i="32"/>
  <c r="CM283" i="32" s="1"/>
  <c r="CO132" i="32"/>
  <c r="CO283" i="32" s="1"/>
  <c r="CQ132" i="32"/>
  <c r="CQ283" i="32" s="1"/>
  <c r="CS132" i="32"/>
  <c r="CS283" i="32" s="1"/>
  <c r="CU132" i="32"/>
  <c r="CU283" i="32" s="1"/>
  <c r="CW132" i="32"/>
  <c r="CW283" i="32" s="1"/>
  <c r="CY132" i="32"/>
  <c r="CY283" i="32" s="1"/>
  <c r="DA132" i="32"/>
  <c r="DA283" i="32" s="1"/>
  <c r="DC132" i="32"/>
  <c r="DC283" i="32" s="1"/>
  <c r="DE132" i="32"/>
  <c r="DE283" i="32" s="1"/>
  <c r="DG132" i="32"/>
  <c r="DG283" i="32" s="1"/>
  <c r="DI132" i="32"/>
  <c r="DI283" i="32" s="1"/>
  <c r="DK132" i="32"/>
  <c r="DK283" i="32" s="1"/>
  <c r="DM132" i="32"/>
  <c r="DM283" i="32" s="1"/>
  <c r="DO132" i="32"/>
  <c r="DO283" i="32" s="1"/>
  <c r="DQ132" i="32"/>
  <c r="DQ283" i="32" s="1"/>
  <c r="DS132" i="32"/>
  <c r="DS283" i="32" s="1"/>
  <c r="DU132" i="32"/>
  <c r="DU283" i="32" s="1"/>
  <c r="DW132" i="32"/>
  <c r="DW283" i="32" s="1"/>
  <c r="DY132" i="32"/>
  <c r="DY283" i="32" s="1"/>
  <c r="EA132" i="32"/>
  <c r="EA283" i="32" s="1"/>
  <c r="EC132" i="32"/>
  <c r="EC283" i="32" s="1"/>
  <c r="EE132" i="32"/>
  <c r="EE283" i="32" s="1"/>
  <c r="EG132" i="32"/>
  <c r="EG283" i="32" s="1"/>
  <c r="EI132" i="32"/>
  <c r="EI283" i="32" s="1"/>
  <c r="EK132" i="32"/>
  <c r="EK283" i="32" s="1"/>
  <c r="EM132" i="32"/>
  <c r="EM283" i="32" s="1"/>
  <c r="EO132" i="32"/>
  <c r="EO283" i="32" s="1"/>
  <c r="EQ132" i="32"/>
  <c r="EQ283" i="32" s="1"/>
  <c r="ES132" i="32"/>
  <c r="ES283" i="32" s="1"/>
  <c r="EU132" i="32"/>
  <c r="EU283" i="32" s="1"/>
  <c r="EW132" i="32"/>
  <c r="EW283" i="32" s="1"/>
  <c r="AG126" i="32"/>
  <c r="AL126" i="32"/>
  <c r="AR126" i="32"/>
  <c r="AW126" i="32"/>
  <c r="BB126" i="32"/>
  <c r="BH126" i="32"/>
  <c r="BM126" i="32"/>
  <c r="BR126" i="32"/>
  <c r="BX126" i="32"/>
  <c r="CC126" i="32"/>
  <c r="CH126" i="32"/>
  <c r="CN126" i="32"/>
  <c r="CS126" i="32"/>
  <c r="CX126" i="32"/>
  <c r="DD126" i="32"/>
  <c r="DI126" i="32"/>
  <c r="DN126" i="32"/>
  <c r="DT126" i="32"/>
  <c r="DY126" i="32"/>
  <c r="ED126" i="32"/>
  <c r="EJ126" i="32"/>
  <c r="EO126" i="32"/>
  <c r="ET126" i="32"/>
  <c r="AH132" i="32"/>
  <c r="AH283" i="32" s="1"/>
  <c r="AP132" i="32"/>
  <c r="AP283" i="32" s="1"/>
  <c r="AX132" i="32"/>
  <c r="AX283" i="32" s="1"/>
  <c r="BF132" i="32"/>
  <c r="BF283" i="32" s="1"/>
  <c r="BN132" i="32"/>
  <c r="BN283" i="32" s="1"/>
  <c r="BV132" i="32"/>
  <c r="BV283" i="32" s="1"/>
  <c r="CD132" i="32"/>
  <c r="CD283" i="32" s="1"/>
  <c r="CL132" i="32"/>
  <c r="CL283" i="32" s="1"/>
  <c r="CT132" i="32"/>
  <c r="CT283" i="32" s="1"/>
  <c r="DB132" i="32"/>
  <c r="DB283" i="32" s="1"/>
  <c r="DJ132" i="32"/>
  <c r="DJ283" i="32" s="1"/>
  <c r="DR132" i="32"/>
  <c r="DR283" i="32" s="1"/>
  <c r="DZ132" i="32"/>
  <c r="DZ283" i="32" s="1"/>
  <c r="EH132" i="32"/>
  <c r="EH283" i="32" s="1"/>
  <c r="EP132" i="32"/>
  <c r="EP283" i="32" s="1"/>
  <c r="EX132" i="32"/>
  <c r="EX283" i="32" s="1"/>
  <c r="AH126" i="32"/>
  <c r="AN126" i="32"/>
  <c r="AS126" i="32"/>
  <c r="AX126" i="32"/>
  <c r="BD126" i="32"/>
  <c r="BI126" i="32"/>
  <c r="BN126" i="32"/>
  <c r="BT126" i="32"/>
  <c r="BY126" i="32"/>
  <c r="CD126" i="32"/>
  <c r="CJ126" i="32"/>
  <c r="CO126" i="32"/>
  <c r="CT126" i="32"/>
  <c r="CZ126" i="32"/>
  <c r="DE126" i="32"/>
  <c r="DJ126" i="32"/>
  <c r="DP126" i="32"/>
  <c r="DU126" i="32"/>
  <c r="DZ126" i="32"/>
  <c r="EF126" i="32"/>
  <c r="EK126" i="32"/>
  <c r="EP126" i="32"/>
  <c r="EV126" i="32"/>
  <c r="AF132" i="32"/>
  <c r="AF283" i="32" s="1"/>
  <c r="AN132" i="32"/>
  <c r="AN283" i="32" s="1"/>
  <c r="AV132" i="32"/>
  <c r="AV283" i="32" s="1"/>
  <c r="BD132" i="32"/>
  <c r="BD283" i="32" s="1"/>
  <c r="BL132" i="32"/>
  <c r="BL283" i="32" s="1"/>
  <c r="BT132" i="32"/>
  <c r="BT283" i="32" s="1"/>
  <c r="CB132" i="32"/>
  <c r="CB283" i="32" s="1"/>
  <c r="CJ132" i="32"/>
  <c r="CJ283" i="32" s="1"/>
  <c r="CR132" i="32"/>
  <c r="CR283" i="32" s="1"/>
  <c r="CZ132" i="32"/>
  <c r="CZ283" i="32" s="1"/>
  <c r="DH132" i="32"/>
  <c r="DH283" i="32" s="1"/>
  <c r="DP132" i="32"/>
  <c r="DP283" i="32" s="1"/>
  <c r="DX132" i="32"/>
  <c r="DX283" i="32" s="1"/>
  <c r="EF132" i="32"/>
  <c r="EF283" i="32" s="1"/>
  <c r="EN132" i="32"/>
  <c r="EN283" i="32" s="1"/>
  <c r="EV132" i="32"/>
  <c r="EV283" i="32" s="1"/>
  <c r="AO126" i="32"/>
  <c r="AZ126" i="32"/>
  <c r="BJ126" i="32"/>
  <c r="BU126" i="32"/>
  <c r="CF126" i="32"/>
  <c r="CP126" i="32"/>
  <c r="DA126" i="32"/>
  <c r="DL126" i="32"/>
  <c r="DV126" i="32"/>
  <c r="EG126" i="32"/>
  <c r="ER126" i="32"/>
  <c r="AJ132" i="32"/>
  <c r="AJ283" i="32" s="1"/>
  <c r="AZ132" i="32"/>
  <c r="AZ283" i="32" s="1"/>
  <c r="BP132" i="32"/>
  <c r="BP283" i="32" s="1"/>
  <c r="CF132" i="32"/>
  <c r="CF283" i="32" s="1"/>
  <c r="CV132" i="32"/>
  <c r="CV283" i="32" s="1"/>
  <c r="DL132" i="32"/>
  <c r="DL283" i="32" s="1"/>
  <c r="EB132" i="32"/>
  <c r="EB283" i="32" s="1"/>
  <c r="ER132" i="32"/>
  <c r="ER283" i="32" s="1"/>
  <c r="AF126" i="32"/>
  <c r="AP126" i="32"/>
  <c r="BA126" i="32"/>
  <c r="BL126" i="32"/>
  <c r="BV126" i="32"/>
  <c r="CG126" i="32"/>
  <c r="CR126" i="32"/>
  <c r="DB126" i="32"/>
  <c r="DM126" i="32"/>
  <c r="DX126" i="32"/>
  <c r="EH126" i="32"/>
  <c r="ES126" i="32"/>
  <c r="AL132" i="32"/>
  <c r="AL283" i="32" s="1"/>
  <c r="BB132" i="32"/>
  <c r="BB283" i="32" s="1"/>
  <c r="BR132" i="32"/>
  <c r="BR283" i="32" s="1"/>
  <c r="CH132" i="32"/>
  <c r="CH283" i="32" s="1"/>
  <c r="CX132" i="32"/>
  <c r="CX283" i="32" s="1"/>
  <c r="DN132" i="32"/>
  <c r="DN283" i="32" s="1"/>
  <c r="ED132" i="32"/>
  <c r="ED283" i="32" s="1"/>
  <c r="ET132" i="32"/>
  <c r="ET283" i="32" s="1"/>
  <c r="AJ126" i="32"/>
  <c r="AT126" i="32"/>
  <c r="BE126" i="32"/>
  <c r="BP126" i="32"/>
  <c r="BZ126" i="32"/>
  <c r="CK126" i="32"/>
  <c r="CV126" i="32"/>
  <c r="DF126" i="32"/>
  <c r="DQ126" i="32"/>
  <c r="EB126" i="32"/>
  <c r="EL126" i="32"/>
  <c r="EW126" i="32"/>
  <c r="AR132" i="32"/>
  <c r="AR283" i="32" s="1"/>
  <c r="BH132" i="32"/>
  <c r="BH283" i="32" s="1"/>
  <c r="BX132" i="32"/>
  <c r="BX283" i="32" s="1"/>
  <c r="CN132" i="32"/>
  <c r="CN283" i="32" s="1"/>
  <c r="DD132" i="32"/>
  <c r="DD283" i="32" s="1"/>
  <c r="DT132" i="32"/>
  <c r="DT283" i="32" s="1"/>
  <c r="EJ132" i="32"/>
  <c r="EJ283" i="32" s="1"/>
  <c r="AK126" i="32"/>
  <c r="AV126" i="32"/>
  <c r="BF126" i="32"/>
  <c r="BQ126" i="32"/>
  <c r="CB126" i="32"/>
  <c r="CL126" i="32"/>
  <c r="CW126" i="32"/>
  <c r="DH126" i="32"/>
  <c r="DR126" i="32"/>
  <c r="EC126" i="32"/>
  <c r="EN126" i="32"/>
  <c r="EX126" i="32"/>
  <c r="AT132" i="32"/>
  <c r="AT283" i="32" s="1"/>
  <c r="BJ132" i="32"/>
  <c r="BJ283" i="32" s="1"/>
  <c r="BZ132" i="32"/>
  <c r="BZ283" i="32" s="1"/>
  <c r="CP132" i="32"/>
  <c r="CP283" i="32" s="1"/>
  <c r="DF132" i="32"/>
  <c r="DF283" i="32" s="1"/>
  <c r="DV132" i="32"/>
  <c r="DV283" i="32" s="1"/>
  <c r="EL132" i="32"/>
  <c r="EL283" i="32" s="1"/>
  <c r="D122" i="32"/>
  <c r="AF128" i="32"/>
  <c r="AG128" i="32"/>
  <c r="AK128" i="32"/>
  <c r="AL128" i="32"/>
  <c r="AM128" i="32"/>
  <c r="AQ128" i="32"/>
  <c r="AR128" i="32"/>
  <c r="AS128" i="32"/>
  <c r="AW128" i="32"/>
  <c r="AX128" i="32"/>
  <c r="AY128" i="32"/>
  <c r="BC128" i="32"/>
  <c r="BD128" i="32"/>
  <c r="BE128" i="32"/>
  <c r="BI128" i="32"/>
  <c r="BJ128" i="32"/>
  <c r="BK128" i="32"/>
  <c r="BO128" i="32"/>
  <c r="BP128" i="32"/>
  <c r="BQ128" i="32"/>
  <c r="BU128" i="32"/>
  <c r="BV128" i="32"/>
  <c r="BW128" i="32"/>
  <c r="CA128" i="32"/>
  <c r="CB128" i="32"/>
  <c r="CC128" i="32"/>
  <c r="CG128" i="32"/>
  <c r="CH128" i="32"/>
  <c r="CI128" i="32"/>
  <c r="CM128" i="32"/>
  <c r="CN128" i="32"/>
  <c r="CO128" i="32"/>
  <c r="CS128" i="32"/>
  <c r="CT128" i="32"/>
  <c r="CU128" i="32"/>
  <c r="CV128" i="32"/>
  <c r="CW128" i="32"/>
  <c r="CX128" i="32"/>
  <c r="CY128" i="32"/>
  <c r="CZ128" i="32"/>
  <c r="DA128" i="32"/>
  <c r="DB128" i="32"/>
  <c r="DC128" i="32"/>
  <c r="DD128" i="32"/>
  <c r="DE128" i="32"/>
  <c r="DF128" i="32"/>
  <c r="DG128" i="32"/>
  <c r="DH128" i="32"/>
  <c r="DI128" i="32"/>
  <c r="DJ128" i="32"/>
  <c r="DK128" i="32"/>
  <c r="DL128" i="32"/>
  <c r="DM128" i="32"/>
  <c r="DN128" i="32"/>
  <c r="DO128" i="32"/>
  <c r="DP128" i="32"/>
  <c r="DQ128" i="32"/>
  <c r="DR128" i="32"/>
  <c r="DS128" i="32"/>
  <c r="DT128" i="32"/>
  <c r="DU128" i="32"/>
  <c r="DV128" i="32"/>
  <c r="DW128" i="32"/>
  <c r="DX128" i="32"/>
  <c r="DY128" i="32"/>
  <c r="DZ128" i="32"/>
  <c r="EA128" i="32"/>
  <c r="EB128" i="32"/>
  <c r="EC128" i="32"/>
  <c r="ED128" i="32"/>
  <c r="EE128" i="32"/>
  <c r="EF128" i="32"/>
  <c r="EG128" i="32"/>
  <c r="EH128" i="32"/>
  <c r="EI128" i="32"/>
  <c r="EJ128" i="32"/>
  <c r="EK128" i="32"/>
  <c r="EL128" i="32"/>
  <c r="EM128" i="32"/>
  <c r="EN128" i="32"/>
  <c r="EO128" i="32"/>
  <c r="EP128" i="32"/>
  <c r="EQ128" i="32"/>
  <c r="ER128" i="32"/>
  <c r="ES128" i="32"/>
  <c r="ET128" i="32"/>
  <c r="EU128" i="32"/>
  <c r="EV128" i="32"/>
  <c r="EW128" i="32"/>
  <c r="AH128" i="32"/>
  <c r="AI128" i="32"/>
  <c r="AJ128" i="32"/>
  <c r="AN128" i="32"/>
  <c r="AO128" i="32"/>
  <c r="AP128" i="32"/>
  <c r="AT128" i="32"/>
  <c r="AU128" i="32"/>
  <c r="AV128" i="32"/>
  <c r="AZ128" i="32"/>
  <c r="BA128" i="32"/>
  <c r="BB128" i="32"/>
  <c r="BF128" i="32"/>
  <c r="BG128" i="32"/>
  <c r="BH128" i="32"/>
  <c r="BL128" i="32"/>
  <c r="BM128" i="32"/>
  <c r="BN128" i="32"/>
  <c r="BR128" i="32"/>
  <c r="BS128" i="32"/>
  <c r="BT128" i="32"/>
  <c r="BX128" i="32"/>
  <c r="BY128" i="32"/>
  <c r="BZ128" i="32"/>
  <c r="CD128" i="32"/>
  <c r="CE128" i="32"/>
  <c r="CF128" i="32"/>
  <c r="CJ128" i="32"/>
  <c r="CK128" i="32"/>
  <c r="CL128" i="32"/>
  <c r="CP128" i="32"/>
  <c r="CQ128" i="32"/>
  <c r="CR128" i="32"/>
  <c r="EX128" i="32"/>
  <c r="AF37" i="27"/>
  <c r="AE186" i="34"/>
  <c r="AF54" i="27"/>
  <c r="AF105" i="27"/>
  <c r="CX141" i="32"/>
  <c r="CW160" i="34"/>
  <c r="AE112" i="27"/>
  <c r="AH4" i="33"/>
  <c r="AH30" i="15"/>
  <c r="AH26" i="15"/>
  <c r="AE224" i="32"/>
  <c r="AF68" i="27"/>
  <c r="EZ198" i="32"/>
  <c r="EZ199" i="32"/>
  <c r="AH198" i="32"/>
  <c r="AL198" i="32"/>
  <c r="AP198" i="32"/>
  <c r="AT198" i="32"/>
  <c r="AX198" i="32"/>
  <c r="BB198" i="32"/>
  <c r="BF198" i="32"/>
  <c r="BJ198" i="32"/>
  <c r="BN198" i="32"/>
  <c r="BR198" i="32"/>
  <c r="BV198" i="32"/>
  <c r="BZ198" i="32"/>
  <c r="CD198" i="32"/>
  <c r="CH198" i="32"/>
  <c r="CL198" i="32"/>
  <c r="CP198" i="32"/>
  <c r="CT198" i="32"/>
  <c r="CX198" i="32"/>
  <c r="DB198" i="32"/>
  <c r="DF198" i="32"/>
  <c r="DJ198" i="32"/>
  <c r="DN198" i="32"/>
  <c r="DR198" i="32"/>
  <c r="DV198" i="32"/>
  <c r="DZ198" i="32"/>
  <c r="ED198" i="32"/>
  <c r="EH198" i="32"/>
  <c r="EL198" i="32"/>
  <c r="EP198" i="32"/>
  <c r="ET198" i="32"/>
  <c r="EX198" i="32"/>
  <c r="AF204" i="32"/>
  <c r="AF289" i="32" s="1"/>
  <c r="AJ204" i="32"/>
  <c r="AJ289" i="32" s="1"/>
  <c r="AN204" i="32"/>
  <c r="AN289" i="32" s="1"/>
  <c r="AR204" i="32"/>
  <c r="AR289" i="32" s="1"/>
  <c r="AV204" i="32"/>
  <c r="AV289" i="32" s="1"/>
  <c r="AZ204" i="32"/>
  <c r="AZ289" i="32" s="1"/>
  <c r="BD204" i="32"/>
  <c r="BD289" i="32" s="1"/>
  <c r="BH204" i="32"/>
  <c r="BH289" i="32" s="1"/>
  <c r="BL204" i="32"/>
  <c r="BL289" i="32" s="1"/>
  <c r="BP204" i="32"/>
  <c r="BP289" i="32" s="1"/>
  <c r="BT204" i="32"/>
  <c r="BT289" i="32" s="1"/>
  <c r="BX204" i="32"/>
  <c r="BX289" i="32" s="1"/>
  <c r="CB204" i="32"/>
  <c r="CB289" i="32" s="1"/>
  <c r="CF204" i="32"/>
  <c r="CF289" i="32" s="1"/>
  <c r="CJ204" i="32"/>
  <c r="CJ289" i="32" s="1"/>
  <c r="CN204" i="32"/>
  <c r="CN289" i="32" s="1"/>
  <c r="CR204" i="32"/>
  <c r="CR289" i="32" s="1"/>
  <c r="CV204" i="32"/>
  <c r="CV289" i="32" s="1"/>
  <c r="CZ204" i="32"/>
  <c r="CZ289" i="32" s="1"/>
  <c r="DD204" i="32"/>
  <c r="DD289" i="32" s="1"/>
  <c r="DH204" i="32"/>
  <c r="DH289" i="32" s="1"/>
  <c r="DL204" i="32"/>
  <c r="DL289" i="32" s="1"/>
  <c r="DP204" i="32"/>
  <c r="DP289" i="32" s="1"/>
  <c r="DT204" i="32"/>
  <c r="DT289" i="32" s="1"/>
  <c r="DX204" i="32"/>
  <c r="DX289" i="32" s="1"/>
  <c r="EB204" i="32"/>
  <c r="EB289" i="32" s="1"/>
  <c r="EF204" i="32"/>
  <c r="EF289" i="32" s="1"/>
  <c r="EJ204" i="32"/>
  <c r="EJ289" i="32" s="1"/>
  <c r="EN204" i="32"/>
  <c r="EN289" i="32" s="1"/>
  <c r="ER204" i="32"/>
  <c r="ER289" i="32" s="1"/>
  <c r="EV204" i="32"/>
  <c r="EV289" i="32" s="1"/>
  <c r="AI198" i="32"/>
  <c r="AM198" i="32"/>
  <c r="AQ198" i="32"/>
  <c r="AU198" i="32"/>
  <c r="AY198" i="32"/>
  <c r="BC198" i="32"/>
  <c r="BG198" i="32"/>
  <c r="BK198" i="32"/>
  <c r="BO198" i="32"/>
  <c r="BS198" i="32"/>
  <c r="BW198" i="32"/>
  <c r="CA198" i="32"/>
  <c r="CE198" i="32"/>
  <c r="CI198" i="32"/>
  <c r="CM198" i="32"/>
  <c r="CQ198" i="32"/>
  <c r="CU198" i="32"/>
  <c r="CY198" i="32"/>
  <c r="DC198" i="32"/>
  <c r="DG198" i="32"/>
  <c r="DK198" i="32"/>
  <c r="DO198" i="32"/>
  <c r="DS198" i="32"/>
  <c r="DW198" i="32"/>
  <c r="EA198" i="32"/>
  <c r="EE198" i="32"/>
  <c r="EI198" i="32"/>
  <c r="EM198" i="32"/>
  <c r="EQ198" i="32"/>
  <c r="EU198" i="32"/>
  <c r="AG204" i="32"/>
  <c r="AG289" i="32" s="1"/>
  <c r="AK204" i="32"/>
  <c r="AK289" i="32" s="1"/>
  <c r="AO204" i="32"/>
  <c r="AO289" i="32" s="1"/>
  <c r="AS204" i="32"/>
  <c r="AS289" i="32" s="1"/>
  <c r="AW204" i="32"/>
  <c r="AW289" i="32" s="1"/>
  <c r="BA204" i="32"/>
  <c r="BA289" i="32" s="1"/>
  <c r="BE204" i="32"/>
  <c r="BE289" i="32" s="1"/>
  <c r="BI204" i="32"/>
  <c r="BI289" i="32" s="1"/>
  <c r="BM204" i="32"/>
  <c r="BM289" i="32" s="1"/>
  <c r="BQ204" i="32"/>
  <c r="BQ289" i="32" s="1"/>
  <c r="BU204" i="32"/>
  <c r="BU289" i="32" s="1"/>
  <c r="BY204" i="32"/>
  <c r="BY289" i="32" s="1"/>
  <c r="CC204" i="32"/>
  <c r="CC289" i="32" s="1"/>
  <c r="CG204" i="32"/>
  <c r="CG289" i="32" s="1"/>
  <c r="CK204" i="32"/>
  <c r="CK289" i="32" s="1"/>
  <c r="CO204" i="32"/>
  <c r="CO289" i="32" s="1"/>
  <c r="CS204" i="32"/>
  <c r="CS289" i="32" s="1"/>
  <c r="CW204" i="32"/>
  <c r="CW289" i="32" s="1"/>
  <c r="DA204" i="32"/>
  <c r="DA289" i="32" s="1"/>
  <c r="DE204" i="32"/>
  <c r="DE289" i="32" s="1"/>
  <c r="DI204" i="32"/>
  <c r="DI289" i="32" s="1"/>
  <c r="DM204" i="32"/>
  <c r="DM289" i="32" s="1"/>
  <c r="DQ204" i="32"/>
  <c r="DQ289" i="32" s="1"/>
  <c r="DU204" i="32"/>
  <c r="DU289" i="32" s="1"/>
  <c r="DY204" i="32"/>
  <c r="DY289" i="32" s="1"/>
  <c r="EC204" i="32"/>
  <c r="EC289" i="32" s="1"/>
  <c r="EG204" i="32"/>
  <c r="EG289" i="32" s="1"/>
  <c r="EK204" i="32"/>
  <c r="EK289" i="32" s="1"/>
  <c r="EO204" i="32"/>
  <c r="EO289" i="32" s="1"/>
  <c r="ES204" i="32"/>
  <c r="ES289" i="32" s="1"/>
  <c r="EW204" i="32"/>
  <c r="EW289" i="32" s="1"/>
  <c r="AF198" i="32"/>
  <c r="AJ198" i="32"/>
  <c r="AN198" i="32"/>
  <c r="AR198" i="32"/>
  <c r="AV198" i="32"/>
  <c r="AZ198" i="32"/>
  <c r="BD198" i="32"/>
  <c r="BH198" i="32"/>
  <c r="BL198" i="32"/>
  <c r="BP198" i="32"/>
  <c r="BT198" i="32"/>
  <c r="BX198" i="32"/>
  <c r="CB198" i="32"/>
  <c r="CF198" i="32"/>
  <c r="CJ198" i="32"/>
  <c r="CN198" i="32"/>
  <c r="CR198" i="32"/>
  <c r="CV198" i="32"/>
  <c r="CZ198" i="32"/>
  <c r="DD198" i="32"/>
  <c r="DH198" i="32"/>
  <c r="DL198" i="32"/>
  <c r="DP198" i="32"/>
  <c r="DT198" i="32"/>
  <c r="DX198" i="32"/>
  <c r="EB198" i="32"/>
  <c r="EF198" i="32"/>
  <c r="EJ198" i="32"/>
  <c r="EN198" i="32"/>
  <c r="ER198" i="32"/>
  <c r="EV198" i="32"/>
  <c r="AH204" i="32"/>
  <c r="AH289" i="32" s="1"/>
  <c r="AL204" i="32"/>
  <c r="AL289" i="32" s="1"/>
  <c r="AP204" i="32"/>
  <c r="AP289" i="32" s="1"/>
  <c r="AT204" i="32"/>
  <c r="AT289" i="32" s="1"/>
  <c r="AX204" i="32"/>
  <c r="AX289" i="32" s="1"/>
  <c r="BB204" i="32"/>
  <c r="BB289" i="32" s="1"/>
  <c r="BF204" i="32"/>
  <c r="BF289" i="32" s="1"/>
  <c r="BJ204" i="32"/>
  <c r="BJ289" i="32" s="1"/>
  <c r="BN204" i="32"/>
  <c r="BN289" i="32" s="1"/>
  <c r="BR204" i="32"/>
  <c r="BR289" i="32" s="1"/>
  <c r="BV204" i="32"/>
  <c r="BV289" i="32" s="1"/>
  <c r="BZ204" i="32"/>
  <c r="BZ289" i="32" s="1"/>
  <c r="CD204" i="32"/>
  <c r="CD289" i="32" s="1"/>
  <c r="CH204" i="32"/>
  <c r="CH289" i="32" s="1"/>
  <c r="CL204" i="32"/>
  <c r="CL289" i="32" s="1"/>
  <c r="CP204" i="32"/>
  <c r="CP289" i="32" s="1"/>
  <c r="CT204" i="32"/>
  <c r="CT289" i="32" s="1"/>
  <c r="CX204" i="32"/>
  <c r="CX289" i="32" s="1"/>
  <c r="DB204" i="32"/>
  <c r="DB289" i="32" s="1"/>
  <c r="DF204" i="32"/>
  <c r="DF289" i="32" s="1"/>
  <c r="DJ204" i="32"/>
  <c r="DJ289" i="32" s="1"/>
  <c r="DN204" i="32"/>
  <c r="DN289" i="32" s="1"/>
  <c r="DR204" i="32"/>
  <c r="DR289" i="32" s="1"/>
  <c r="DV204" i="32"/>
  <c r="DV289" i="32" s="1"/>
  <c r="DZ204" i="32"/>
  <c r="DZ289" i="32" s="1"/>
  <c r="ED204" i="32"/>
  <c r="ED289" i="32" s="1"/>
  <c r="EH204" i="32"/>
  <c r="EH289" i="32" s="1"/>
  <c r="EL204" i="32"/>
  <c r="EL289" i="32" s="1"/>
  <c r="EP204" i="32"/>
  <c r="EP289" i="32" s="1"/>
  <c r="ET204" i="32"/>
  <c r="ET289" i="32" s="1"/>
  <c r="EX204" i="32"/>
  <c r="EX289" i="32" s="1"/>
  <c r="AS198" i="32"/>
  <c r="BI198" i="32"/>
  <c r="BY198" i="32"/>
  <c r="CO198" i="32"/>
  <c r="DE198" i="32"/>
  <c r="DU198" i="32"/>
  <c r="EK198" i="32"/>
  <c r="AQ204" i="32"/>
  <c r="AQ289" i="32" s="1"/>
  <c r="BG204" i="32"/>
  <c r="BG289" i="32" s="1"/>
  <c r="BW204" i="32"/>
  <c r="BW289" i="32" s="1"/>
  <c r="CM204" i="32"/>
  <c r="CM289" i="32" s="1"/>
  <c r="DC204" i="32"/>
  <c r="DC289" i="32" s="1"/>
  <c r="DS204" i="32"/>
  <c r="DS289" i="32" s="1"/>
  <c r="EI204" i="32"/>
  <c r="EI289" i="32" s="1"/>
  <c r="AG198" i="32"/>
  <c r="AW198" i="32"/>
  <c r="BM198" i="32"/>
  <c r="CC198" i="32"/>
  <c r="CS198" i="32"/>
  <c r="DI198" i="32"/>
  <c r="DY198" i="32"/>
  <c r="EO198" i="32"/>
  <c r="AU204" i="32"/>
  <c r="AU289" i="32" s="1"/>
  <c r="BK204" i="32"/>
  <c r="BK289" i="32" s="1"/>
  <c r="CA204" i="32"/>
  <c r="CA289" i="32" s="1"/>
  <c r="CQ204" i="32"/>
  <c r="CQ289" i="32" s="1"/>
  <c r="DG204" i="32"/>
  <c r="DG289" i="32" s="1"/>
  <c r="DW204" i="32"/>
  <c r="DW289" i="32" s="1"/>
  <c r="EM204" i="32"/>
  <c r="EM289" i="32" s="1"/>
  <c r="AK198" i="32"/>
  <c r="BA198" i="32"/>
  <c r="BQ198" i="32"/>
  <c r="CG198" i="32"/>
  <c r="CW198" i="32"/>
  <c r="DM198" i="32"/>
  <c r="EC198" i="32"/>
  <c r="ES198" i="32"/>
  <c r="AI204" i="32"/>
  <c r="AI289" i="32" s="1"/>
  <c r="AY204" i="32"/>
  <c r="AY289" i="32" s="1"/>
  <c r="BO204" i="32"/>
  <c r="BO289" i="32" s="1"/>
  <c r="CE204" i="32"/>
  <c r="CE289" i="32" s="1"/>
  <c r="CU204" i="32"/>
  <c r="CU289" i="32" s="1"/>
  <c r="DK204" i="32"/>
  <c r="DK289" i="32" s="1"/>
  <c r="EA204" i="32"/>
  <c r="EA289" i="32" s="1"/>
  <c r="EQ204" i="32"/>
  <c r="EQ289" i="32" s="1"/>
  <c r="AO198" i="32"/>
  <c r="BE198" i="32"/>
  <c r="BU198" i="32"/>
  <c r="CK198" i="32"/>
  <c r="DA198" i="32"/>
  <c r="DQ198" i="32"/>
  <c r="EG198" i="32"/>
  <c r="EW198" i="32"/>
  <c r="AM204" i="32"/>
  <c r="AM289" i="32" s="1"/>
  <c r="BC204" i="32"/>
  <c r="BC289" i="32" s="1"/>
  <c r="BS204" i="32"/>
  <c r="BS289" i="32" s="1"/>
  <c r="CI204" i="32"/>
  <c r="CI289" i="32" s="1"/>
  <c r="CY204" i="32"/>
  <c r="CY289" i="32" s="1"/>
  <c r="DO204" i="32"/>
  <c r="DO289" i="32" s="1"/>
  <c r="EE204" i="32"/>
  <c r="EE289" i="32" s="1"/>
  <c r="EU204" i="32"/>
  <c r="EU289" i="32" s="1"/>
  <c r="AH200" i="32"/>
  <c r="AI200" i="32"/>
  <c r="AJ200" i="32"/>
  <c r="AN200" i="32"/>
  <c r="AO200" i="32"/>
  <c r="AP200" i="32"/>
  <c r="AT200" i="32"/>
  <c r="AU200" i="32"/>
  <c r="AV200" i="32"/>
  <c r="AZ200" i="32"/>
  <c r="BA200" i="32"/>
  <c r="BB200" i="32"/>
  <c r="BF200" i="32"/>
  <c r="BG200" i="32"/>
  <c r="BH200" i="32"/>
  <c r="BL200" i="32"/>
  <c r="BM200" i="32"/>
  <c r="BN200" i="32"/>
  <c r="BR200" i="32"/>
  <c r="BS200" i="32"/>
  <c r="BT200" i="32"/>
  <c r="BX200" i="32"/>
  <c r="BY200" i="32"/>
  <c r="BZ200" i="32"/>
  <c r="CD200" i="32"/>
  <c r="CE200" i="32"/>
  <c r="CF200" i="32"/>
  <c r="CJ200" i="32"/>
  <c r="CK200" i="32"/>
  <c r="CL200" i="32"/>
  <c r="CP200" i="32"/>
  <c r="CQ200" i="32"/>
  <c r="CR200" i="32"/>
  <c r="AF200" i="32"/>
  <c r="AG200" i="32"/>
  <c r="AK200" i="32"/>
  <c r="AL200" i="32"/>
  <c r="AM200" i="32"/>
  <c r="AQ200" i="32"/>
  <c r="AR200" i="32"/>
  <c r="AS200" i="32"/>
  <c r="AW200" i="32"/>
  <c r="AX200" i="32"/>
  <c r="AY200" i="32"/>
  <c r="BC200" i="32"/>
  <c r="BD200" i="32"/>
  <c r="BE200" i="32"/>
  <c r="BI200" i="32"/>
  <c r="BJ200" i="32"/>
  <c r="BK200" i="32"/>
  <c r="BO200" i="32"/>
  <c r="BP200" i="32"/>
  <c r="BQ200" i="32"/>
  <c r="BU200" i="32"/>
  <c r="BV200" i="32"/>
  <c r="BW200" i="32"/>
  <c r="CA200" i="32"/>
  <c r="CB200" i="32"/>
  <c r="CC200" i="32"/>
  <c r="CG200" i="32"/>
  <c r="CH200" i="32"/>
  <c r="CI200" i="32"/>
  <c r="CM200" i="32"/>
  <c r="CN200" i="32"/>
  <c r="CO200" i="32"/>
  <c r="CS200" i="32"/>
  <c r="CT200" i="32"/>
  <c r="CU200" i="32"/>
  <c r="CV200" i="32"/>
  <c r="CW200" i="32"/>
  <c r="CX200" i="32"/>
  <c r="CY200" i="32"/>
  <c r="CZ200" i="32"/>
  <c r="DA200" i="32"/>
  <c r="DB200" i="32"/>
  <c r="DC200" i="32"/>
  <c r="DD200" i="32"/>
  <c r="DE200" i="32"/>
  <c r="DF200" i="32"/>
  <c r="DG200" i="32"/>
  <c r="DH200" i="32"/>
  <c r="DI200" i="32"/>
  <c r="DJ200" i="32"/>
  <c r="DK200" i="32"/>
  <c r="DL200" i="32"/>
  <c r="DM200" i="32"/>
  <c r="DN200" i="32"/>
  <c r="DO200" i="32"/>
  <c r="DP200" i="32"/>
  <c r="DQ200" i="32"/>
  <c r="DR200" i="32"/>
  <c r="DS200" i="32"/>
  <c r="DT200" i="32"/>
  <c r="DU200" i="32"/>
  <c r="DV200" i="32"/>
  <c r="DW200" i="32"/>
  <c r="DX200" i="32"/>
  <c r="DY200" i="32"/>
  <c r="DZ200" i="32"/>
  <c r="EA200" i="32"/>
  <c r="EB200" i="32"/>
  <c r="EC200" i="32"/>
  <c r="ED200" i="32"/>
  <c r="EE200" i="32"/>
  <c r="EF200" i="32"/>
  <c r="EG200" i="32"/>
  <c r="EH200" i="32"/>
  <c r="EI200" i="32"/>
  <c r="EJ200" i="32"/>
  <c r="EK200" i="32"/>
  <c r="EL200" i="32"/>
  <c r="EM200" i="32"/>
  <c r="EN200" i="32"/>
  <c r="EO200" i="32"/>
  <c r="EP200" i="32"/>
  <c r="EQ200" i="32"/>
  <c r="ER200" i="32"/>
  <c r="ES200" i="32"/>
  <c r="ET200" i="32"/>
  <c r="EU200" i="32"/>
  <c r="EV200" i="32"/>
  <c r="EW200" i="32"/>
  <c r="EX200" i="32"/>
  <c r="D194" i="32"/>
  <c r="AF275" i="34"/>
  <c r="AF274" i="34"/>
  <c r="AF273" i="34"/>
  <c r="AF272" i="34"/>
  <c r="CF105" i="32"/>
  <c r="CE118" i="34"/>
  <c r="AH21" i="15"/>
  <c r="AG6" i="5"/>
  <c r="AG7" i="36"/>
  <c r="AG7" i="34"/>
  <c r="AG7" i="33"/>
  <c r="AG7" i="35"/>
  <c r="AG7" i="30"/>
  <c r="AG7" i="31"/>
  <c r="AG7" i="23"/>
  <c r="AG7" i="32"/>
  <c r="AG7" i="11"/>
  <c r="AG7" i="27"/>
  <c r="AG6" i="9"/>
  <c r="AG31" i="15"/>
  <c r="AF32" i="27"/>
  <c r="AE225" i="32"/>
  <c r="AF80" i="27"/>
  <c r="AF57" i="27"/>
  <c r="AF101" i="34"/>
  <c r="AF15" i="23"/>
  <c r="EZ139" i="32"/>
  <c r="EZ138" i="32"/>
  <c r="AG138" i="32"/>
  <c r="AK138" i="32"/>
  <c r="AO138" i="32"/>
  <c r="AS138" i="32"/>
  <c r="AW138" i="32"/>
  <c r="BA138" i="32"/>
  <c r="BE138" i="32"/>
  <c r="BI138" i="32"/>
  <c r="BM138" i="32"/>
  <c r="BQ138" i="32"/>
  <c r="BU138" i="32"/>
  <c r="BY138" i="32"/>
  <c r="CC138" i="32"/>
  <c r="CG138" i="32"/>
  <c r="CK138" i="32"/>
  <c r="CO138" i="32"/>
  <c r="CS138" i="32"/>
  <c r="CW138" i="32"/>
  <c r="DA138" i="32"/>
  <c r="DE138" i="32"/>
  <c r="DI138" i="32"/>
  <c r="DM138" i="32"/>
  <c r="DQ138" i="32"/>
  <c r="DU138" i="32"/>
  <c r="DY138" i="32"/>
  <c r="EC138" i="32"/>
  <c r="EG138" i="32"/>
  <c r="EK138" i="32"/>
  <c r="EO138" i="32"/>
  <c r="ES138" i="32"/>
  <c r="EW138" i="32"/>
  <c r="AI144" i="32"/>
  <c r="AI284" i="32" s="1"/>
  <c r="AM144" i="32"/>
  <c r="AM284" i="32" s="1"/>
  <c r="AQ144" i="32"/>
  <c r="AQ284" i="32" s="1"/>
  <c r="AU144" i="32"/>
  <c r="AU284" i="32" s="1"/>
  <c r="AY144" i="32"/>
  <c r="AY284" i="32" s="1"/>
  <c r="BC144" i="32"/>
  <c r="BC284" i="32" s="1"/>
  <c r="BG144" i="32"/>
  <c r="BG284" i="32" s="1"/>
  <c r="BK144" i="32"/>
  <c r="BK284" i="32" s="1"/>
  <c r="BO144" i="32"/>
  <c r="BO284" i="32" s="1"/>
  <c r="BS144" i="32"/>
  <c r="BS284" i="32" s="1"/>
  <c r="BW144" i="32"/>
  <c r="BW284" i="32" s="1"/>
  <c r="CA144" i="32"/>
  <c r="CA284" i="32" s="1"/>
  <c r="CE144" i="32"/>
  <c r="CE284" i="32" s="1"/>
  <c r="CI144" i="32"/>
  <c r="CI284" i="32" s="1"/>
  <c r="CM144" i="32"/>
  <c r="CM284" i="32" s="1"/>
  <c r="CQ144" i="32"/>
  <c r="CQ284" i="32" s="1"/>
  <c r="CU144" i="32"/>
  <c r="CU284" i="32" s="1"/>
  <c r="CY144" i="32"/>
  <c r="CY284" i="32" s="1"/>
  <c r="DC144" i="32"/>
  <c r="DC284" i="32" s="1"/>
  <c r="DG144" i="32"/>
  <c r="DG284" i="32" s="1"/>
  <c r="DK144" i="32"/>
  <c r="DK284" i="32" s="1"/>
  <c r="DO144" i="32"/>
  <c r="DO284" i="32" s="1"/>
  <c r="DS144" i="32"/>
  <c r="DS284" i="32" s="1"/>
  <c r="DW144" i="32"/>
  <c r="DW284" i="32" s="1"/>
  <c r="EA144" i="32"/>
  <c r="EA284" i="32" s="1"/>
  <c r="EE144" i="32"/>
  <c r="EE284" i="32" s="1"/>
  <c r="EI144" i="32"/>
  <c r="EI284" i="32" s="1"/>
  <c r="EM144" i="32"/>
  <c r="EM284" i="32" s="1"/>
  <c r="EQ144" i="32"/>
  <c r="EQ284" i="32" s="1"/>
  <c r="EU144" i="32"/>
  <c r="EU284" i="32" s="1"/>
  <c r="AH138" i="32"/>
  <c r="AL138" i="32"/>
  <c r="AP138" i="32"/>
  <c r="AT138" i="32"/>
  <c r="AX138" i="32"/>
  <c r="BB138" i="32"/>
  <c r="BF138" i="32"/>
  <c r="BJ138" i="32"/>
  <c r="BN138" i="32"/>
  <c r="BR138" i="32"/>
  <c r="BV138" i="32"/>
  <c r="BZ138" i="32"/>
  <c r="CD138" i="32"/>
  <c r="CH138" i="32"/>
  <c r="CL138" i="32"/>
  <c r="CP138" i="32"/>
  <c r="CT138" i="32"/>
  <c r="CX138" i="32"/>
  <c r="DB138" i="32"/>
  <c r="DF138" i="32"/>
  <c r="DJ138" i="32"/>
  <c r="DN138" i="32"/>
  <c r="DR138" i="32"/>
  <c r="DV138" i="32"/>
  <c r="DZ138" i="32"/>
  <c r="ED138" i="32"/>
  <c r="EH138" i="32"/>
  <c r="EL138" i="32"/>
  <c r="EP138" i="32"/>
  <c r="ET138" i="32"/>
  <c r="EX138" i="32"/>
  <c r="AF144" i="32"/>
  <c r="AF284" i="32" s="1"/>
  <c r="AJ144" i="32"/>
  <c r="AJ284" i="32" s="1"/>
  <c r="AN144" i="32"/>
  <c r="AN284" i="32" s="1"/>
  <c r="AR144" i="32"/>
  <c r="AR284" i="32" s="1"/>
  <c r="AV144" i="32"/>
  <c r="AV284" i="32" s="1"/>
  <c r="AZ144" i="32"/>
  <c r="AZ284" i="32" s="1"/>
  <c r="BD144" i="32"/>
  <c r="BD284" i="32" s="1"/>
  <c r="BH144" i="32"/>
  <c r="BH284" i="32" s="1"/>
  <c r="BL144" i="32"/>
  <c r="BL284" i="32" s="1"/>
  <c r="BP144" i="32"/>
  <c r="BP284" i="32" s="1"/>
  <c r="BT144" i="32"/>
  <c r="BT284" i="32" s="1"/>
  <c r="BX144" i="32"/>
  <c r="BX284" i="32" s="1"/>
  <c r="CB144" i="32"/>
  <c r="CB284" i="32" s="1"/>
  <c r="CF144" i="32"/>
  <c r="CF284" i="32" s="1"/>
  <c r="CJ144" i="32"/>
  <c r="CJ284" i="32" s="1"/>
  <c r="CN144" i="32"/>
  <c r="CN284" i="32" s="1"/>
  <c r="CR144" i="32"/>
  <c r="CR284" i="32" s="1"/>
  <c r="CV144" i="32"/>
  <c r="CV284" i="32" s="1"/>
  <c r="CZ144" i="32"/>
  <c r="CZ284" i="32" s="1"/>
  <c r="DD144" i="32"/>
  <c r="DD284" i="32" s="1"/>
  <c r="DH144" i="32"/>
  <c r="DH284" i="32" s="1"/>
  <c r="DL144" i="32"/>
  <c r="DL284" i="32" s="1"/>
  <c r="DP144" i="32"/>
  <c r="DP284" i="32" s="1"/>
  <c r="DT144" i="32"/>
  <c r="DT284" i="32" s="1"/>
  <c r="DX144" i="32"/>
  <c r="DX284" i="32" s="1"/>
  <c r="EB144" i="32"/>
  <c r="EB284" i="32" s="1"/>
  <c r="EF144" i="32"/>
  <c r="EF284" i="32" s="1"/>
  <c r="EJ144" i="32"/>
  <c r="EJ284" i="32" s="1"/>
  <c r="EN144" i="32"/>
  <c r="EN284" i="32" s="1"/>
  <c r="ER144" i="32"/>
  <c r="ER284" i="32" s="1"/>
  <c r="EV144" i="32"/>
  <c r="EV284" i="32" s="1"/>
  <c r="AI138" i="32"/>
  <c r="AM138" i="32"/>
  <c r="AQ138" i="32"/>
  <c r="AU138" i="32"/>
  <c r="AY138" i="32"/>
  <c r="BC138" i="32"/>
  <c r="BG138" i="32"/>
  <c r="BK138" i="32"/>
  <c r="BO138" i="32"/>
  <c r="BS138" i="32"/>
  <c r="BW138" i="32"/>
  <c r="CA138" i="32"/>
  <c r="CE138" i="32"/>
  <c r="CI138" i="32"/>
  <c r="CM138" i="32"/>
  <c r="CQ138" i="32"/>
  <c r="CU138" i="32"/>
  <c r="CY138" i="32"/>
  <c r="DC138" i="32"/>
  <c r="DG138" i="32"/>
  <c r="DK138" i="32"/>
  <c r="DO138" i="32"/>
  <c r="DS138" i="32"/>
  <c r="DW138" i="32"/>
  <c r="EA138" i="32"/>
  <c r="EE138" i="32"/>
  <c r="EI138" i="32"/>
  <c r="EM138" i="32"/>
  <c r="EQ138" i="32"/>
  <c r="EU138" i="32"/>
  <c r="AG144" i="32"/>
  <c r="AG284" i="32" s="1"/>
  <c r="AK144" i="32"/>
  <c r="AK284" i="32" s="1"/>
  <c r="AO144" i="32"/>
  <c r="AO284" i="32" s="1"/>
  <c r="AS144" i="32"/>
  <c r="AS284" i="32" s="1"/>
  <c r="AW144" i="32"/>
  <c r="AW284" i="32" s="1"/>
  <c r="BA144" i="32"/>
  <c r="BA284" i="32" s="1"/>
  <c r="BE144" i="32"/>
  <c r="BE284" i="32" s="1"/>
  <c r="BI144" i="32"/>
  <c r="BI284" i="32" s="1"/>
  <c r="BM144" i="32"/>
  <c r="BM284" i="32" s="1"/>
  <c r="BQ144" i="32"/>
  <c r="BQ284" i="32" s="1"/>
  <c r="BU144" i="32"/>
  <c r="BU284" i="32" s="1"/>
  <c r="BY144" i="32"/>
  <c r="BY284" i="32" s="1"/>
  <c r="CC144" i="32"/>
  <c r="CC284" i="32" s="1"/>
  <c r="CG144" i="32"/>
  <c r="CG284" i="32" s="1"/>
  <c r="CK144" i="32"/>
  <c r="CK284" i="32" s="1"/>
  <c r="CO144" i="32"/>
  <c r="CO284" i="32" s="1"/>
  <c r="CS144" i="32"/>
  <c r="CS284" i="32" s="1"/>
  <c r="CW144" i="32"/>
  <c r="CW284" i="32" s="1"/>
  <c r="DA144" i="32"/>
  <c r="DA284" i="32" s="1"/>
  <c r="DE144" i="32"/>
  <c r="DE284" i="32" s="1"/>
  <c r="DI144" i="32"/>
  <c r="DI284" i="32" s="1"/>
  <c r="DM144" i="32"/>
  <c r="DM284" i="32" s="1"/>
  <c r="DQ144" i="32"/>
  <c r="DQ284" i="32" s="1"/>
  <c r="DU144" i="32"/>
  <c r="DU284" i="32" s="1"/>
  <c r="DY144" i="32"/>
  <c r="DY284" i="32" s="1"/>
  <c r="EC144" i="32"/>
  <c r="EC284" i="32" s="1"/>
  <c r="EG144" i="32"/>
  <c r="EG284" i="32" s="1"/>
  <c r="EK144" i="32"/>
  <c r="EK284" i="32" s="1"/>
  <c r="EO144" i="32"/>
  <c r="EO284" i="32" s="1"/>
  <c r="ES144" i="32"/>
  <c r="ES284" i="32" s="1"/>
  <c r="EW144" i="32"/>
  <c r="EW284" i="32" s="1"/>
  <c r="AR138" i="32"/>
  <c r="BH138" i="32"/>
  <c r="BX138" i="32"/>
  <c r="CN138" i="32"/>
  <c r="DD138" i="32"/>
  <c r="DT138" i="32"/>
  <c r="EJ138" i="32"/>
  <c r="AT144" i="32"/>
  <c r="AT284" i="32" s="1"/>
  <c r="BJ144" i="32"/>
  <c r="BJ284" i="32" s="1"/>
  <c r="BZ144" i="32"/>
  <c r="BZ284" i="32" s="1"/>
  <c r="CP144" i="32"/>
  <c r="CP284" i="32" s="1"/>
  <c r="DF144" i="32"/>
  <c r="DF284" i="32" s="1"/>
  <c r="DV144" i="32"/>
  <c r="DV284" i="32" s="1"/>
  <c r="EL144" i="32"/>
  <c r="EL284" i="32" s="1"/>
  <c r="AF138" i="32"/>
  <c r="AV138" i="32"/>
  <c r="BL138" i="32"/>
  <c r="CB138" i="32"/>
  <c r="CR138" i="32"/>
  <c r="DH138" i="32"/>
  <c r="DX138" i="32"/>
  <c r="EN138" i="32"/>
  <c r="AH144" i="32"/>
  <c r="AH284" i="32" s="1"/>
  <c r="AX144" i="32"/>
  <c r="AX284" i="32" s="1"/>
  <c r="BN144" i="32"/>
  <c r="BN284" i="32" s="1"/>
  <c r="CD144" i="32"/>
  <c r="CD284" i="32" s="1"/>
  <c r="CT144" i="32"/>
  <c r="CT284" i="32" s="1"/>
  <c r="DJ144" i="32"/>
  <c r="DJ284" i="32" s="1"/>
  <c r="DZ144" i="32"/>
  <c r="DZ284" i="32" s="1"/>
  <c r="EP144" i="32"/>
  <c r="EP284" i="32" s="1"/>
  <c r="AJ138" i="32"/>
  <c r="AZ138" i="32"/>
  <c r="BP138" i="32"/>
  <c r="CF138" i="32"/>
  <c r="CV138" i="32"/>
  <c r="DL138" i="32"/>
  <c r="EB138" i="32"/>
  <c r="ER138" i="32"/>
  <c r="AL144" i="32"/>
  <c r="AL284" i="32" s="1"/>
  <c r="BB144" i="32"/>
  <c r="BB284" i="32" s="1"/>
  <c r="BR144" i="32"/>
  <c r="BR284" i="32" s="1"/>
  <c r="CH144" i="32"/>
  <c r="CH284" i="32" s="1"/>
  <c r="CX144" i="32"/>
  <c r="CX284" i="32" s="1"/>
  <c r="DN144" i="32"/>
  <c r="DN284" i="32" s="1"/>
  <c r="ED144" i="32"/>
  <c r="ED284" i="32" s="1"/>
  <c r="ET144" i="32"/>
  <c r="ET284" i="32" s="1"/>
  <c r="AN138" i="32"/>
  <c r="BD138" i="32"/>
  <c r="BT138" i="32"/>
  <c r="CJ138" i="32"/>
  <c r="CZ138" i="32"/>
  <c r="DP138" i="32"/>
  <c r="EF138" i="32"/>
  <c r="EV138" i="32"/>
  <c r="AP144" i="32"/>
  <c r="AP284" i="32" s="1"/>
  <c r="BF144" i="32"/>
  <c r="BF284" i="32" s="1"/>
  <c r="BV144" i="32"/>
  <c r="BV284" i="32" s="1"/>
  <c r="CL144" i="32"/>
  <c r="CL284" i="32" s="1"/>
  <c r="DB144" i="32"/>
  <c r="DB284" i="32" s="1"/>
  <c r="DR144" i="32"/>
  <c r="DR284" i="32" s="1"/>
  <c r="EH144" i="32"/>
  <c r="EH284" i="32" s="1"/>
  <c r="EX144" i="32"/>
  <c r="EX284" i="32" s="1"/>
  <c r="AM140" i="32"/>
  <c r="BK140" i="32"/>
  <c r="CI140" i="32"/>
  <c r="AF140" i="32"/>
  <c r="AQ140" i="32"/>
  <c r="BO140" i="32"/>
  <c r="CM140" i="32"/>
  <c r="CO140" i="32"/>
  <c r="CZ140" i="32"/>
  <c r="DP140" i="32"/>
  <c r="EF140" i="32"/>
  <c r="EV140" i="32"/>
  <c r="BJ140" i="32"/>
  <c r="CA140" i="32"/>
  <c r="CH140" i="32"/>
  <c r="AH140" i="32"/>
  <c r="AI140" i="32"/>
  <c r="AJ140" i="32"/>
  <c r="AN140" i="32"/>
  <c r="AO140" i="32"/>
  <c r="AP140" i="32"/>
  <c r="AT140" i="32"/>
  <c r="AU140" i="32"/>
  <c r="AV140" i="32"/>
  <c r="AZ140" i="32"/>
  <c r="BA140" i="32"/>
  <c r="BB140" i="32"/>
  <c r="BF140" i="32"/>
  <c r="BG140" i="32"/>
  <c r="BH140" i="32"/>
  <c r="BL140" i="32"/>
  <c r="BM140" i="32"/>
  <c r="BN140" i="32"/>
  <c r="BR140" i="32"/>
  <c r="BS140" i="32"/>
  <c r="BT140" i="32"/>
  <c r="BX140" i="32"/>
  <c r="BY140" i="32"/>
  <c r="BZ140" i="32"/>
  <c r="CD140" i="32"/>
  <c r="CE140" i="32"/>
  <c r="CF140" i="32"/>
  <c r="CJ140" i="32"/>
  <c r="CK140" i="32"/>
  <c r="CL140" i="32"/>
  <c r="CP140" i="32"/>
  <c r="CQ140" i="32"/>
  <c r="CR140" i="32"/>
  <c r="BD140" i="32"/>
  <c r="CB140" i="32"/>
  <c r="AG140" i="32"/>
  <c r="BE140" i="32"/>
  <c r="CC140" i="32"/>
  <c r="AK140" i="32"/>
  <c r="BI140" i="32"/>
  <c r="CG140" i="32"/>
  <c r="AS140" i="32"/>
  <c r="DD140" i="32"/>
  <c r="EX140" i="32"/>
  <c r="AX140" i="32"/>
  <c r="BV140" i="32"/>
  <c r="CT140" i="32"/>
  <c r="CX140" i="32"/>
  <c r="DB140" i="32"/>
  <c r="DF140" i="32"/>
  <c r="DJ140" i="32"/>
  <c r="DN140" i="32"/>
  <c r="DR140" i="32"/>
  <c r="DV140" i="32"/>
  <c r="DZ140" i="32"/>
  <c r="ED140" i="32"/>
  <c r="EH140" i="32"/>
  <c r="EL140" i="32"/>
  <c r="EP140" i="32"/>
  <c r="ET140" i="32"/>
  <c r="AY140" i="32"/>
  <c r="BW140" i="32"/>
  <c r="CU140" i="32"/>
  <c r="CY140" i="32"/>
  <c r="DC140" i="32"/>
  <c r="DG140" i="32"/>
  <c r="DK140" i="32"/>
  <c r="DO140" i="32"/>
  <c r="DS140" i="32"/>
  <c r="DW140" i="32"/>
  <c r="EA140" i="32"/>
  <c r="EE140" i="32"/>
  <c r="EI140" i="32"/>
  <c r="EM140" i="32"/>
  <c r="EQ140" i="32"/>
  <c r="EU140" i="32"/>
  <c r="AL140" i="32"/>
  <c r="BC140" i="32"/>
  <c r="DT140" i="32"/>
  <c r="AW140" i="32"/>
  <c r="BU140" i="32"/>
  <c r="CS140" i="32"/>
  <c r="CW140" i="32"/>
  <c r="DA140" i="32"/>
  <c r="DE140" i="32"/>
  <c r="DI140" i="32"/>
  <c r="DM140" i="32"/>
  <c r="DQ140" i="32"/>
  <c r="DU140" i="32"/>
  <c r="DY140" i="32"/>
  <c r="EC140" i="32"/>
  <c r="EG140" i="32"/>
  <c r="EK140" i="32"/>
  <c r="EO140" i="32"/>
  <c r="ES140" i="32"/>
  <c r="EW140" i="32"/>
  <c r="AR140" i="32"/>
  <c r="BP140" i="32"/>
  <c r="CN140" i="32"/>
  <c r="CV140" i="32"/>
  <c r="DL140" i="32"/>
  <c r="EB140" i="32"/>
  <c r="ER140" i="32"/>
  <c r="DH140" i="32"/>
  <c r="DX140" i="32"/>
  <c r="EN140" i="32"/>
  <c r="EJ140" i="32"/>
  <c r="BQ140" i="32"/>
  <c r="EZ115" i="32"/>
  <c r="EZ114" i="32"/>
  <c r="AF114" i="32"/>
  <c r="AJ114" i="32"/>
  <c r="AN114" i="32"/>
  <c r="AR114" i="32"/>
  <c r="AV114" i="32"/>
  <c r="AZ114" i="32"/>
  <c r="BD114" i="32"/>
  <c r="BH114" i="32"/>
  <c r="BL114" i="32"/>
  <c r="BP114" i="32"/>
  <c r="BT114" i="32"/>
  <c r="BX114" i="32"/>
  <c r="CB114" i="32"/>
  <c r="CF114" i="32"/>
  <c r="CJ114" i="32"/>
  <c r="CN114" i="32"/>
  <c r="CR114" i="32"/>
  <c r="CV114" i="32"/>
  <c r="CZ114" i="32"/>
  <c r="DD114" i="32"/>
  <c r="DH114" i="32"/>
  <c r="DL114" i="32"/>
  <c r="DP114" i="32"/>
  <c r="DT114" i="32"/>
  <c r="DX114" i="32"/>
  <c r="EB114" i="32"/>
  <c r="EF114" i="32"/>
  <c r="EJ114" i="32"/>
  <c r="EN114" i="32"/>
  <c r="ER114" i="32"/>
  <c r="EV114" i="32"/>
  <c r="AF120" i="32"/>
  <c r="AF282" i="32" s="1"/>
  <c r="AH120" i="32"/>
  <c r="AH282" i="32" s="1"/>
  <c r="AJ120" i="32"/>
  <c r="AJ282" i="32" s="1"/>
  <c r="AL120" i="32"/>
  <c r="AL282" i="32" s="1"/>
  <c r="AN120" i="32"/>
  <c r="AN282" i="32" s="1"/>
  <c r="AP120" i="32"/>
  <c r="AP282" i="32" s="1"/>
  <c r="AR120" i="32"/>
  <c r="AR282" i="32" s="1"/>
  <c r="AT120" i="32"/>
  <c r="AT282" i="32" s="1"/>
  <c r="AV120" i="32"/>
  <c r="AV282" i="32" s="1"/>
  <c r="AX120" i="32"/>
  <c r="AX282" i="32" s="1"/>
  <c r="AZ120" i="32"/>
  <c r="AZ282" i="32" s="1"/>
  <c r="BB120" i="32"/>
  <c r="BB282" i="32" s="1"/>
  <c r="BD120" i="32"/>
  <c r="BD282" i="32" s="1"/>
  <c r="BF120" i="32"/>
  <c r="BF282" i="32" s="1"/>
  <c r="BH120" i="32"/>
  <c r="BH282" i="32" s="1"/>
  <c r="BJ120" i="32"/>
  <c r="BJ282" i="32" s="1"/>
  <c r="BL120" i="32"/>
  <c r="BL282" i="32" s="1"/>
  <c r="BN120" i="32"/>
  <c r="BN282" i="32" s="1"/>
  <c r="BP120" i="32"/>
  <c r="BP282" i="32" s="1"/>
  <c r="BR120" i="32"/>
  <c r="BR282" i="32" s="1"/>
  <c r="BT120" i="32"/>
  <c r="BT282" i="32" s="1"/>
  <c r="BV120" i="32"/>
  <c r="BV282" i="32" s="1"/>
  <c r="BX120" i="32"/>
  <c r="BX282" i="32" s="1"/>
  <c r="BZ120" i="32"/>
  <c r="BZ282" i="32" s="1"/>
  <c r="CB120" i="32"/>
  <c r="CB282" i="32" s="1"/>
  <c r="CD120" i="32"/>
  <c r="CD282" i="32" s="1"/>
  <c r="CF120" i="32"/>
  <c r="CF282" i="32" s="1"/>
  <c r="CH120" i="32"/>
  <c r="CH282" i="32" s="1"/>
  <c r="CJ120" i="32"/>
  <c r="CJ282" i="32" s="1"/>
  <c r="CL120" i="32"/>
  <c r="CL282" i="32" s="1"/>
  <c r="CN120" i="32"/>
  <c r="CN282" i="32" s="1"/>
  <c r="CP120" i="32"/>
  <c r="CP282" i="32" s="1"/>
  <c r="CR120" i="32"/>
  <c r="CR282" i="32" s="1"/>
  <c r="CT120" i="32"/>
  <c r="CT282" i="32" s="1"/>
  <c r="CV120" i="32"/>
  <c r="CV282" i="32" s="1"/>
  <c r="CX120" i="32"/>
  <c r="CX282" i="32" s="1"/>
  <c r="CZ120" i="32"/>
  <c r="CZ282" i="32" s="1"/>
  <c r="DB120" i="32"/>
  <c r="DB282" i="32" s="1"/>
  <c r="DD120" i="32"/>
  <c r="DD282" i="32" s="1"/>
  <c r="DF120" i="32"/>
  <c r="DF282" i="32" s="1"/>
  <c r="DH120" i="32"/>
  <c r="DH282" i="32" s="1"/>
  <c r="DJ120" i="32"/>
  <c r="DJ282" i="32" s="1"/>
  <c r="DL120" i="32"/>
  <c r="DL282" i="32" s="1"/>
  <c r="DN120" i="32"/>
  <c r="DN282" i="32" s="1"/>
  <c r="DP120" i="32"/>
  <c r="DP282" i="32" s="1"/>
  <c r="DR120" i="32"/>
  <c r="DR282" i="32" s="1"/>
  <c r="DT120" i="32"/>
  <c r="DT282" i="32" s="1"/>
  <c r="DV120" i="32"/>
  <c r="DV282" i="32" s="1"/>
  <c r="DX120" i="32"/>
  <c r="DX282" i="32" s="1"/>
  <c r="DZ120" i="32"/>
  <c r="DZ282" i="32" s="1"/>
  <c r="EB120" i="32"/>
  <c r="EB282" i="32" s="1"/>
  <c r="ED120" i="32"/>
  <c r="ED282" i="32" s="1"/>
  <c r="EF120" i="32"/>
  <c r="EF282" i="32" s="1"/>
  <c r="EH120" i="32"/>
  <c r="EH282" i="32" s="1"/>
  <c r="EJ120" i="32"/>
  <c r="EJ282" i="32" s="1"/>
  <c r="EL120" i="32"/>
  <c r="EL282" i="32" s="1"/>
  <c r="EN120" i="32"/>
  <c r="EN282" i="32" s="1"/>
  <c r="EP120" i="32"/>
  <c r="EP282" i="32" s="1"/>
  <c r="ER120" i="32"/>
  <c r="ER282" i="32" s="1"/>
  <c r="ET120" i="32"/>
  <c r="ET282" i="32" s="1"/>
  <c r="EV120" i="32"/>
  <c r="EV282" i="32" s="1"/>
  <c r="EX120" i="32"/>
  <c r="EX282" i="32" s="1"/>
  <c r="AK114" i="32"/>
  <c r="AP114" i="32"/>
  <c r="AU114" i="32"/>
  <c r="BA114" i="32"/>
  <c r="BF114" i="32"/>
  <c r="BK114" i="32"/>
  <c r="BQ114" i="32"/>
  <c r="BV114" i="32"/>
  <c r="CA114" i="32"/>
  <c r="CG114" i="32"/>
  <c r="CL114" i="32"/>
  <c r="CQ114" i="32"/>
  <c r="CW114" i="32"/>
  <c r="DB114" i="32"/>
  <c r="DG114" i="32"/>
  <c r="DM114" i="32"/>
  <c r="DR114" i="32"/>
  <c r="DW114" i="32"/>
  <c r="EC114" i="32"/>
  <c r="EH114" i="32"/>
  <c r="EM114" i="32"/>
  <c r="ES114" i="32"/>
  <c r="EX114" i="32"/>
  <c r="AM120" i="32"/>
  <c r="AM282" i="32" s="1"/>
  <c r="AU120" i="32"/>
  <c r="AU282" i="32" s="1"/>
  <c r="BC120" i="32"/>
  <c r="BC282" i="32" s="1"/>
  <c r="BK120" i="32"/>
  <c r="BK282" i="32" s="1"/>
  <c r="BS120" i="32"/>
  <c r="BS282" i="32" s="1"/>
  <c r="CA120" i="32"/>
  <c r="CA282" i="32" s="1"/>
  <c r="CI120" i="32"/>
  <c r="CI282" i="32" s="1"/>
  <c r="CQ120" i="32"/>
  <c r="CQ282" i="32" s="1"/>
  <c r="CY120" i="32"/>
  <c r="CY282" i="32" s="1"/>
  <c r="DG120" i="32"/>
  <c r="DG282" i="32" s="1"/>
  <c r="DO120" i="32"/>
  <c r="DO282" i="32" s="1"/>
  <c r="DW120" i="32"/>
  <c r="DW282" i="32" s="1"/>
  <c r="EE120" i="32"/>
  <c r="EE282" i="32" s="1"/>
  <c r="EM120" i="32"/>
  <c r="EM282" i="32" s="1"/>
  <c r="EU120" i="32"/>
  <c r="EU282" i="32" s="1"/>
  <c r="AG114" i="32"/>
  <c r="AL114" i="32"/>
  <c r="AQ114" i="32"/>
  <c r="AW114" i="32"/>
  <c r="BB114" i="32"/>
  <c r="BG114" i="32"/>
  <c r="BM114" i="32"/>
  <c r="BR114" i="32"/>
  <c r="BW114" i="32"/>
  <c r="CC114" i="32"/>
  <c r="CH114" i="32"/>
  <c r="CM114" i="32"/>
  <c r="CS114" i="32"/>
  <c r="CX114" i="32"/>
  <c r="DC114" i="32"/>
  <c r="DI114" i="32"/>
  <c r="DN114" i="32"/>
  <c r="DS114" i="32"/>
  <c r="DY114" i="32"/>
  <c r="ED114" i="32"/>
  <c r="EI114" i="32"/>
  <c r="EO114" i="32"/>
  <c r="ET114" i="32"/>
  <c r="AK120" i="32"/>
  <c r="AK282" i="32" s="1"/>
  <c r="AS120" i="32"/>
  <c r="AS282" i="32" s="1"/>
  <c r="BA120" i="32"/>
  <c r="BA282" i="32" s="1"/>
  <c r="BI120" i="32"/>
  <c r="BI282" i="32" s="1"/>
  <c r="BQ120" i="32"/>
  <c r="BQ282" i="32" s="1"/>
  <c r="BY120" i="32"/>
  <c r="BY282" i="32" s="1"/>
  <c r="CG120" i="32"/>
  <c r="CG282" i="32" s="1"/>
  <c r="CO120" i="32"/>
  <c r="CO282" i="32" s="1"/>
  <c r="CW120" i="32"/>
  <c r="CW282" i="32" s="1"/>
  <c r="DE120" i="32"/>
  <c r="DE282" i="32" s="1"/>
  <c r="DM120" i="32"/>
  <c r="DM282" i="32" s="1"/>
  <c r="DU120" i="32"/>
  <c r="DU282" i="32" s="1"/>
  <c r="EC120" i="32"/>
  <c r="EC282" i="32" s="1"/>
  <c r="EK120" i="32"/>
  <c r="EK282" i="32" s="1"/>
  <c r="ES120" i="32"/>
  <c r="ES282" i="32" s="1"/>
  <c r="AM114" i="32"/>
  <c r="AX114" i="32"/>
  <c r="BI114" i="32"/>
  <c r="BS114" i="32"/>
  <c r="CD114" i="32"/>
  <c r="CO114" i="32"/>
  <c r="CY114" i="32"/>
  <c r="DJ114" i="32"/>
  <c r="DU114" i="32"/>
  <c r="EE114" i="32"/>
  <c r="EP114" i="32"/>
  <c r="AO120" i="32"/>
  <c r="AO282" i="32" s="1"/>
  <c r="BE120" i="32"/>
  <c r="BE282" i="32" s="1"/>
  <c r="BU120" i="32"/>
  <c r="BU282" i="32" s="1"/>
  <c r="CK120" i="32"/>
  <c r="CK282" i="32" s="1"/>
  <c r="DA120" i="32"/>
  <c r="DA282" i="32" s="1"/>
  <c r="DQ120" i="32"/>
  <c r="DQ282" i="32" s="1"/>
  <c r="EG120" i="32"/>
  <c r="EG282" i="32" s="1"/>
  <c r="EW120" i="32"/>
  <c r="EW282" i="32" s="1"/>
  <c r="AO114" i="32"/>
  <c r="AY114" i="32"/>
  <c r="BJ114" i="32"/>
  <c r="BU114" i="32"/>
  <c r="CE114" i="32"/>
  <c r="CP114" i="32"/>
  <c r="DA114" i="32"/>
  <c r="DK114" i="32"/>
  <c r="DV114" i="32"/>
  <c r="EG114" i="32"/>
  <c r="EQ114" i="32"/>
  <c r="AQ120" i="32"/>
  <c r="AQ282" i="32" s="1"/>
  <c r="BG120" i="32"/>
  <c r="BG282" i="32" s="1"/>
  <c r="BW120" i="32"/>
  <c r="BW282" i="32" s="1"/>
  <c r="CM120" i="32"/>
  <c r="CM282" i="32" s="1"/>
  <c r="DC120" i="32"/>
  <c r="DC282" i="32" s="1"/>
  <c r="DS120" i="32"/>
  <c r="DS282" i="32" s="1"/>
  <c r="EI120" i="32"/>
  <c r="EI282" i="32" s="1"/>
  <c r="AH114" i="32"/>
  <c r="AS114" i="32"/>
  <c r="BC114" i="32"/>
  <c r="BN114" i="32"/>
  <c r="BY114" i="32"/>
  <c r="CI114" i="32"/>
  <c r="CT114" i="32"/>
  <c r="DE114" i="32"/>
  <c r="DO114" i="32"/>
  <c r="DZ114" i="32"/>
  <c r="EK114" i="32"/>
  <c r="EU114" i="32"/>
  <c r="AG120" i="32"/>
  <c r="AG282" i="32" s="1"/>
  <c r="AW120" i="32"/>
  <c r="AW282" i="32" s="1"/>
  <c r="BM120" i="32"/>
  <c r="BM282" i="32" s="1"/>
  <c r="CC120" i="32"/>
  <c r="CC282" i="32" s="1"/>
  <c r="CS120" i="32"/>
  <c r="CS282" i="32" s="1"/>
  <c r="DI120" i="32"/>
  <c r="DI282" i="32" s="1"/>
  <c r="DY120" i="32"/>
  <c r="DY282" i="32" s="1"/>
  <c r="EO120" i="32"/>
  <c r="EO282" i="32" s="1"/>
  <c r="AI114" i="32"/>
  <c r="AT114" i="32"/>
  <c r="BE114" i="32"/>
  <c r="BO114" i="32"/>
  <c r="BZ114" i="32"/>
  <c r="CK114" i="32"/>
  <c r="CU114" i="32"/>
  <c r="DF114" i="32"/>
  <c r="DQ114" i="32"/>
  <c r="EA114" i="32"/>
  <c r="EL114" i="32"/>
  <c r="EW114" i="32"/>
  <c r="AI120" i="32"/>
  <c r="AI282" i="32" s="1"/>
  <c r="AY120" i="32"/>
  <c r="AY282" i="32" s="1"/>
  <c r="BO120" i="32"/>
  <c r="BO282" i="32" s="1"/>
  <c r="CE120" i="32"/>
  <c r="CE282" i="32" s="1"/>
  <c r="CU120" i="32"/>
  <c r="CU282" i="32" s="1"/>
  <c r="DK120" i="32"/>
  <c r="DK282" i="32" s="1"/>
  <c r="EA120" i="32"/>
  <c r="EA282" i="32" s="1"/>
  <c r="EQ120" i="32"/>
  <c r="EQ282" i="32" s="1"/>
  <c r="AF116" i="32"/>
  <c r="AG116" i="32"/>
  <c r="AK116" i="32"/>
  <c r="AL116" i="32"/>
  <c r="AM116" i="32"/>
  <c r="AQ116" i="32"/>
  <c r="AR116" i="32"/>
  <c r="AS116" i="32"/>
  <c r="AW116" i="32"/>
  <c r="AX116" i="32"/>
  <c r="AY116" i="32"/>
  <c r="BC116" i="32"/>
  <c r="BD116" i="32"/>
  <c r="BE116" i="32"/>
  <c r="BI116" i="32"/>
  <c r="BJ116" i="32"/>
  <c r="BK116" i="32"/>
  <c r="BO116" i="32"/>
  <c r="BP116" i="32"/>
  <c r="BQ116" i="32"/>
  <c r="BU116" i="32"/>
  <c r="BV116" i="32"/>
  <c r="BW116" i="32"/>
  <c r="CA116" i="32"/>
  <c r="CB116" i="32"/>
  <c r="CC116" i="32"/>
  <c r="CG116" i="32"/>
  <c r="CH116" i="32"/>
  <c r="CI116" i="32"/>
  <c r="CM116" i="32"/>
  <c r="CN116" i="32"/>
  <c r="CO116" i="32"/>
  <c r="CS116" i="32"/>
  <c r="CT116" i="32"/>
  <c r="CU116" i="32"/>
  <c r="CV116" i="32"/>
  <c r="CW116" i="32"/>
  <c r="CX116" i="32"/>
  <c r="CY116" i="32"/>
  <c r="CZ116" i="32"/>
  <c r="DA116" i="32"/>
  <c r="DB116" i="32"/>
  <c r="DC116" i="32"/>
  <c r="DD116" i="32"/>
  <c r="DE116" i="32"/>
  <c r="DF116" i="32"/>
  <c r="DG116" i="32"/>
  <c r="DH116" i="32"/>
  <c r="DI116" i="32"/>
  <c r="DJ116" i="32"/>
  <c r="DK116" i="32"/>
  <c r="DL116" i="32"/>
  <c r="DM116" i="32"/>
  <c r="DN116" i="32"/>
  <c r="DO116" i="32"/>
  <c r="DP116" i="32"/>
  <c r="DQ116" i="32"/>
  <c r="DR116" i="32"/>
  <c r="DS116" i="32"/>
  <c r="DT116" i="32"/>
  <c r="DU116" i="32"/>
  <c r="DV116" i="32"/>
  <c r="DW116" i="32"/>
  <c r="DX116" i="32"/>
  <c r="DY116" i="32"/>
  <c r="DZ116" i="32"/>
  <c r="EA116" i="32"/>
  <c r="EB116" i="32"/>
  <c r="EC116" i="32"/>
  <c r="ED116" i="32"/>
  <c r="EE116" i="32"/>
  <c r="EF116" i="32"/>
  <c r="EG116" i="32"/>
  <c r="EH116" i="32"/>
  <c r="EI116" i="32"/>
  <c r="EJ116" i="32"/>
  <c r="EK116" i="32"/>
  <c r="EL116" i="32"/>
  <c r="EM116" i="32"/>
  <c r="EN116" i="32"/>
  <c r="EO116" i="32"/>
  <c r="EP116" i="32"/>
  <c r="EQ116" i="32"/>
  <c r="ER116" i="32"/>
  <c r="ES116" i="32"/>
  <c r="ET116" i="32"/>
  <c r="EU116" i="32"/>
  <c r="EV116" i="32"/>
  <c r="EW116" i="32"/>
  <c r="AU116" i="32"/>
  <c r="BS116" i="32"/>
  <c r="CQ116" i="32"/>
  <c r="AV116" i="32"/>
  <c r="BT116" i="32"/>
  <c r="CR116" i="32"/>
  <c r="BY116" i="32"/>
  <c r="BR116" i="32"/>
  <c r="AN116" i="32"/>
  <c r="BL116" i="32"/>
  <c r="CJ116" i="32"/>
  <c r="AO116" i="32"/>
  <c r="BM116" i="32"/>
  <c r="CK116" i="32"/>
  <c r="AP116" i="32"/>
  <c r="BN116" i="32"/>
  <c r="CL116" i="32"/>
  <c r="BH116" i="32"/>
  <c r="BA116" i="32"/>
  <c r="AT116" i="32"/>
  <c r="AH116" i="32"/>
  <c r="BF116" i="32"/>
  <c r="CD116" i="32"/>
  <c r="AI116" i="32"/>
  <c r="BG116" i="32"/>
  <c r="CE116" i="32"/>
  <c r="AJ116" i="32"/>
  <c r="EX116" i="32"/>
  <c r="BB116" i="32"/>
  <c r="BZ116" i="32"/>
  <c r="AZ116" i="32"/>
  <c r="BX116" i="32"/>
  <c r="CP116" i="32"/>
  <c r="CF116" i="32"/>
  <c r="AF85" i="27"/>
  <c r="AE226" i="32"/>
  <c r="AF16" i="36"/>
  <c r="AH44" i="15"/>
  <c r="AG512" i="5"/>
  <c r="AE222" i="32"/>
  <c r="AF69" i="27"/>
  <c r="AF73" i="34"/>
  <c r="AF76" i="27"/>
  <c r="AF96" i="27"/>
  <c r="AE158" i="34"/>
  <c r="AF23" i="27"/>
  <c r="AF63" i="27"/>
  <c r="AF53" i="27"/>
  <c r="AI56" i="15"/>
  <c r="CL117" i="32"/>
  <c r="CK132" i="34"/>
  <c r="D110" i="32"/>
  <c r="AE31" i="32"/>
  <c r="AH33" i="34"/>
  <c r="AE33" i="34" s="1"/>
  <c r="AF137" i="33"/>
  <c r="AF72" i="27"/>
  <c r="AE130" i="34"/>
  <c r="AE223" i="32"/>
  <c r="AF61" i="27"/>
  <c r="AF60" i="27"/>
  <c r="AF89" i="32" s="1"/>
  <c r="AF89" i="27"/>
  <c r="AH35" i="15"/>
  <c r="AH29" i="15"/>
  <c r="EZ174" i="32"/>
  <c r="EZ175" i="32"/>
  <c r="AF174" i="32"/>
  <c r="AJ174" i="32"/>
  <c r="AN174" i="32"/>
  <c r="AR174" i="32"/>
  <c r="AV174" i="32"/>
  <c r="AZ174" i="32"/>
  <c r="BD174" i="32"/>
  <c r="BH174" i="32"/>
  <c r="BL174" i="32"/>
  <c r="BP174" i="32"/>
  <c r="BT174" i="32"/>
  <c r="BX174" i="32"/>
  <c r="CB174" i="32"/>
  <c r="CF174" i="32"/>
  <c r="CJ174" i="32"/>
  <c r="CN174" i="32"/>
  <c r="CR174" i="32"/>
  <c r="CV174" i="32"/>
  <c r="CZ174" i="32"/>
  <c r="DD174" i="32"/>
  <c r="DH174" i="32"/>
  <c r="DL174" i="32"/>
  <c r="DP174" i="32"/>
  <c r="DT174" i="32"/>
  <c r="DX174" i="32"/>
  <c r="EB174" i="32"/>
  <c r="EF174" i="32"/>
  <c r="EJ174" i="32"/>
  <c r="EN174" i="32"/>
  <c r="ER174" i="32"/>
  <c r="EV174" i="32"/>
  <c r="AH180" i="32"/>
  <c r="AH287" i="32" s="1"/>
  <c r="AL180" i="32"/>
  <c r="AL287" i="32" s="1"/>
  <c r="AP180" i="32"/>
  <c r="AP287" i="32" s="1"/>
  <c r="AT180" i="32"/>
  <c r="AT287" i="32" s="1"/>
  <c r="AX180" i="32"/>
  <c r="AX287" i="32" s="1"/>
  <c r="BB180" i="32"/>
  <c r="BB287" i="32" s="1"/>
  <c r="BF180" i="32"/>
  <c r="BF287" i="32" s="1"/>
  <c r="BJ180" i="32"/>
  <c r="BJ287" i="32" s="1"/>
  <c r="BN180" i="32"/>
  <c r="BN287" i="32" s="1"/>
  <c r="BR180" i="32"/>
  <c r="BR287" i="32" s="1"/>
  <c r="BV180" i="32"/>
  <c r="BV287" i="32" s="1"/>
  <c r="BZ180" i="32"/>
  <c r="BZ287" i="32" s="1"/>
  <c r="CD180" i="32"/>
  <c r="CD287" i="32" s="1"/>
  <c r="CH180" i="32"/>
  <c r="CH287" i="32" s="1"/>
  <c r="CL180" i="32"/>
  <c r="CL287" i="32" s="1"/>
  <c r="CP180" i="32"/>
  <c r="CP287" i="32" s="1"/>
  <c r="CT180" i="32"/>
  <c r="CT287" i="32" s="1"/>
  <c r="CX180" i="32"/>
  <c r="CX287" i="32" s="1"/>
  <c r="DB180" i="32"/>
  <c r="DB287" i="32" s="1"/>
  <c r="DF180" i="32"/>
  <c r="DF287" i="32" s="1"/>
  <c r="DJ180" i="32"/>
  <c r="DJ287" i="32" s="1"/>
  <c r="DN180" i="32"/>
  <c r="DN287" i="32" s="1"/>
  <c r="DR180" i="32"/>
  <c r="DR287" i="32" s="1"/>
  <c r="DV180" i="32"/>
  <c r="DV287" i="32" s="1"/>
  <c r="DZ180" i="32"/>
  <c r="DZ287" i="32" s="1"/>
  <c r="ED180" i="32"/>
  <c r="ED287" i="32" s="1"/>
  <c r="EH180" i="32"/>
  <c r="EH287" i="32" s="1"/>
  <c r="EL180" i="32"/>
  <c r="EL287" i="32" s="1"/>
  <c r="EP180" i="32"/>
  <c r="EP287" i="32" s="1"/>
  <c r="ET180" i="32"/>
  <c r="ET287" i="32" s="1"/>
  <c r="EX180" i="32"/>
  <c r="EX287" i="32" s="1"/>
  <c r="AG174" i="32"/>
  <c r="AK174" i="32"/>
  <c r="AO174" i="32"/>
  <c r="AS174" i="32"/>
  <c r="AW174" i="32"/>
  <c r="BA174" i="32"/>
  <c r="BE174" i="32"/>
  <c r="BI174" i="32"/>
  <c r="BM174" i="32"/>
  <c r="BQ174" i="32"/>
  <c r="BU174" i="32"/>
  <c r="BY174" i="32"/>
  <c r="CC174" i="32"/>
  <c r="CG174" i="32"/>
  <c r="CK174" i="32"/>
  <c r="CO174" i="32"/>
  <c r="CS174" i="32"/>
  <c r="CW174" i="32"/>
  <c r="DA174" i="32"/>
  <c r="DE174" i="32"/>
  <c r="DI174" i="32"/>
  <c r="DM174" i="32"/>
  <c r="DQ174" i="32"/>
  <c r="DU174" i="32"/>
  <c r="DY174" i="32"/>
  <c r="EC174" i="32"/>
  <c r="EG174" i="32"/>
  <c r="EK174" i="32"/>
  <c r="EO174" i="32"/>
  <c r="ES174" i="32"/>
  <c r="EW174" i="32"/>
  <c r="AI180" i="32"/>
  <c r="AI287" i="32" s="1"/>
  <c r="AM180" i="32"/>
  <c r="AM287" i="32" s="1"/>
  <c r="AQ180" i="32"/>
  <c r="AQ287" i="32" s="1"/>
  <c r="AU180" i="32"/>
  <c r="AU287" i="32" s="1"/>
  <c r="AY180" i="32"/>
  <c r="AY287" i="32" s="1"/>
  <c r="BC180" i="32"/>
  <c r="BC287" i="32" s="1"/>
  <c r="BG180" i="32"/>
  <c r="BG287" i="32" s="1"/>
  <c r="BK180" i="32"/>
  <c r="BK287" i="32" s="1"/>
  <c r="BO180" i="32"/>
  <c r="BO287" i="32" s="1"/>
  <c r="BS180" i="32"/>
  <c r="BS287" i="32" s="1"/>
  <c r="BW180" i="32"/>
  <c r="BW287" i="32" s="1"/>
  <c r="CA180" i="32"/>
  <c r="CA287" i="32" s="1"/>
  <c r="CE180" i="32"/>
  <c r="CE287" i="32" s="1"/>
  <c r="CI180" i="32"/>
  <c r="CI287" i="32" s="1"/>
  <c r="CM180" i="32"/>
  <c r="CM287" i="32" s="1"/>
  <c r="CQ180" i="32"/>
  <c r="CQ287" i="32" s="1"/>
  <c r="CU180" i="32"/>
  <c r="CU287" i="32" s="1"/>
  <c r="CY180" i="32"/>
  <c r="CY287" i="32" s="1"/>
  <c r="DC180" i="32"/>
  <c r="DC287" i="32" s="1"/>
  <c r="DG180" i="32"/>
  <c r="DG287" i="32" s="1"/>
  <c r="DK180" i="32"/>
  <c r="DK287" i="32" s="1"/>
  <c r="DO180" i="32"/>
  <c r="DO287" i="32" s="1"/>
  <c r="DS180" i="32"/>
  <c r="DS287" i="32" s="1"/>
  <c r="DW180" i="32"/>
  <c r="DW287" i="32" s="1"/>
  <c r="EA180" i="32"/>
  <c r="EA287" i="32" s="1"/>
  <c r="EE180" i="32"/>
  <c r="EE287" i="32" s="1"/>
  <c r="EI180" i="32"/>
  <c r="EI287" i="32" s="1"/>
  <c r="EM180" i="32"/>
  <c r="EM287" i="32" s="1"/>
  <c r="EQ180" i="32"/>
  <c r="EQ287" i="32" s="1"/>
  <c r="EU180" i="32"/>
  <c r="EU287" i="32" s="1"/>
  <c r="AH174" i="32"/>
  <c r="AL174" i="32"/>
  <c r="AP174" i="32"/>
  <c r="AT174" i="32"/>
  <c r="AX174" i="32"/>
  <c r="BB174" i="32"/>
  <c r="BF174" i="32"/>
  <c r="BJ174" i="32"/>
  <c r="BN174" i="32"/>
  <c r="BR174" i="32"/>
  <c r="BV174" i="32"/>
  <c r="BZ174" i="32"/>
  <c r="CD174" i="32"/>
  <c r="CH174" i="32"/>
  <c r="CL174" i="32"/>
  <c r="CP174" i="32"/>
  <c r="CT174" i="32"/>
  <c r="CX174" i="32"/>
  <c r="DB174" i="32"/>
  <c r="DF174" i="32"/>
  <c r="DJ174" i="32"/>
  <c r="DN174" i="32"/>
  <c r="DR174" i="32"/>
  <c r="DV174" i="32"/>
  <c r="DZ174" i="32"/>
  <c r="ED174" i="32"/>
  <c r="EH174" i="32"/>
  <c r="EL174" i="32"/>
  <c r="EP174" i="32"/>
  <c r="ET174" i="32"/>
  <c r="EX174" i="32"/>
  <c r="AF180" i="32"/>
  <c r="AF287" i="32" s="1"/>
  <c r="AJ180" i="32"/>
  <c r="AJ287" i="32" s="1"/>
  <c r="AN180" i="32"/>
  <c r="AN287" i="32" s="1"/>
  <c r="AR180" i="32"/>
  <c r="AR287" i="32" s="1"/>
  <c r="AV180" i="32"/>
  <c r="AV287" i="32" s="1"/>
  <c r="AZ180" i="32"/>
  <c r="AZ287" i="32" s="1"/>
  <c r="BD180" i="32"/>
  <c r="BD287" i="32" s="1"/>
  <c r="BH180" i="32"/>
  <c r="BH287" i="32" s="1"/>
  <c r="BL180" i="32"/>
  <c r="BL287" i="32" s="1"/>
  <c r="BP180" i="32"/>
  <c r="BP287" i="32" s="1"/>
  <c r="BT180" i="32"/>
  <c r="BT287" i="32" s="1"/>
  <c r="BX180" i="32"/>
  <c r="BX287" i="32" s="1"/>
  <c r="CB180" i="32"/>
  <c r="CB287" i="32" s="1"/>
  <c r="CF180" i="32"/>
  <c r="CF287" i="32" s="1"/>
  <c r="CJ180" i="32"/>
  <c r="CJ287" i="32" s="1"/>
  <c r="CN180" i="32"/>
  <c r="CN287" i="32" s="1"/>
  <c r="CR180" i="32"/>
  <c r="CR287" i="32" s="1"/>
  <c r="CV180" i="32"/>
  <c r="CV287" i="32" s="1"/>
  <c r="CZ180" i="32"/>
  <c r="CZ287" i="32" s="1"/>
  <c r="DD180" i="32"/>
  <c r="DD287" i="32" s="1"/>
  <c r="DH180" i="32"/>
  <c r="DH287" i="32" s="1"/>
  <c r="DL180" i="32"/>
  <c r="DL287" i="32" s="1"/>
  <c r="DP180" i="32"/>
  <c r="DP287" i="32" s="1"/>
  <c r="DT180" i="32"/>
  <c r="DT287" i="32" s="1"/>
  <c r="DX180" i="32"/>
  <c r="DX287" i="32" s="1"/>
  <c r="EB180" i="32"/>
  <c r="EB287" i="32" s="1"/>
  <c r="EF180" i="32"/>
  <c r="EF287" i="32" s="1"/>
  <c r="EJ180" i="32"/>
  <c r="EJ287" i="32" s="1"/>
  <c r="EN180" i="32"/>
  <c r="EN287" i="32" s="1"/>
  <c r="ER180" i="32"/>
  <c r="ER287" i="32" s="1"/>
  <c r="EV180" i="32"/>
  <c r="EV287" i="32" s="1"/>
  <c r="AM174" i="32"/>
  <c r="BC174" i="32"/>
  <c r="BS174" i="32"/>
  <c r="CI174" i="32"/>
  <c r="CY174" i="32"/>
  <c r="DO174" i="32"/>
  <c r="EE174" i="32"/>
  <c r="EU174" i="32"/>
  <c r="AG180" i="32"/>
  <c r="AG287" i="32" s="1"/>
  <c r="AW180" i="32"/>
  <c r="AW287" i="32" s="1"/>
  <c r="BM180" i="32"/>
  <c r="BM287" i="32" s="1"/>
  <c r="CC180" i="32"/>
  <c r="CC287" i="32" s="1"/>
  <c r="CS180" i="32"/>
  <c r="CS287" i="32" s="1"/>
  <c r="DI180" i="32"/>
  <c r="DI287" i="32" s="1"/>
  <c r="DY180" i="32"/>
  <c r="DY287" i="32" s="1"/>
  <c r="EO180" i="32"/>
  <c r="EO287" i="32" s="1"/>
  <c r="AQ174" i="32"/>
  <c r="BG174" i="32"/>
  <c r="BW174" i="32"/>
  <c r="CM174" i="32"/>
  <c r="DC174" i="32"/>
  <c r="DS174" i="32"/>
  <c r="EI174" i="32"/>
  <c r="AK180" i="32"/>
  <c r="AK287" i="32" s="1"/>
  <c r="BA180" i="32"/>
  <c r="BA287" i="32" s="1"/>
  <c r="BQ180" i="32"/>
  <c r="BQ287" i="32" s="1"/>
  <c r="CG180" i="32"/>
  <c r="CG287" i="32" s="1"/>
  <c r="CW180" i="32"/>
  <c r="CW287" i="32" s="1"/>
  <c r="DM180" i="32"/>
  <c r="DM287" i="32" s="1"/>
  <c r="EC180" i="32"/>
  <c r="EC287" i="32" s="1"/>
  <c r="ES180" i="32"/>
  <c r="ES287" i="32" s="1"/>
  <c r="AU174" i="32"/>
  <c r="BK174" i="32"/>
  <c r="CA174" i="32"/>
  <c r="CQ174" i="32"/>
  <c r="DG174" i="32"/>
  <c r="DW174" i="32"/>
  <c r="EM174" i="32"/>
  <c r="AO180" i="32"/>
  <c r="AO287" i="32" s="1"/>
  <c r="BE180" i="32"/>
  <c r="BE287" i="32" s="1"/>
  <c r="BU180" i="32"/>
  <c r="BU287" i="32" s="1"/>
  <c r="CK180" i="32"/>
  <c r="CK287" i="32" s="1"/>
  <c r="DA180" i="32"/>
  <c r="DA287" i="32" s="1"/>
  <c r="DQ180" i="32"/>
  <c r="DQ287" i="32" s="1"/>
  <c r="EG180" i="32"/>
  <c r="EG287" i="32" s="1"/>
  <c r="EW180" i="32"/>
  <c r="EW287" i="32" s="1"/>
  <c r="AI174" i="32"/>
  <c r="AY174" i="32"/>
  <c r="BO174" i="32"/>
  <c r="CE174" i="32"/>
  <c r="CU174" i="32"/>
  <c r="DK174" i="32"/>
  <c r="EA174" i="32"/>
  <c r="EQ174" i="32"/>
  <c r="AS180" i="32"/>
  <c r="AS287" i="32" s="1"/>
  <c r="BI180" i="32"/>
  <c r="BI287" i="32" s="1"/>
  <c r="BY180" i="32"/>
  <c r="BY287" i="32" s="1"/>
  <c r="CO180" i="32"/>
  <c r="CO287" i="32" s="1"/>
  <c r="DE180" i="32"/>
  <c r="DE287" i="32" s="1"/>
  <c r="DU180" i="32"/>
  <c r="DU287" i="32" s="1"/>
  <c r="EK180" i="32"/>
  <c r="EK287" i="32" s="1"/>
  <c r="EX176" i="32"/>
  <c r="D170" i="32"/>
  <c r="AF176" i="32"/>
  <c r="AG176" i="32"/>
  <c r="AK176" i="32"/>
  <c r="AL176" i="32"/>
  <c r="AM176" i="32"/>
  <c r="AQ176" i="32"/>
  <c r="AR176" i="32"/>
  <c r="AS176" i="32"/>
  <c r="AW176" i="32"/>
  <c r="AX176" i="32"/>
  <c r="AY176" i="32"/>
  <c r="BC176" i="32"/>
  <c r="BD176" i="32"/>
  <c r="BE176" i="32"/>
  <c r="BI176" i="32"/>
  <c r="BJ176" i="32"/>
  <c r="BK176" i="32"/>
  <c r="BO176" i="32"/>
  <c r="BP176" i="32"/>
  <c r="BQ176" i="32"/>
  <c r="BU176" i="32"/>
  <c r="BV176" i="32"/>
  <c r="BW176" i="32"/>
  <c r="CA176" i="32"/>
  <c r="CB176" i="32"/>
  <c r="CC176" i="32"/>
  <c r="CG176" i="32"/>
  <c r="CH176" i="32"/>
  <c r="CI176" i="32"/>
  <c r="CM176" i="32"/>
  <c r="CN176" i="32"/>
  <c r="CO176" i="32"/>
  <c r="CS176" i="32"/>
  <c r="CT176" i="32"/>
  <c r="CU176" i="32"/>
  <c r="CV176" i="32"/>
  <c r="CW176" i="32"/>
  <c r="CX176" i="32"/>
  <c r="CY176" i="32"/>
  <c r="CZ176" i="32"/>
  <c r="DA176" i="32"/>
  <c r="DB176" i="32"/>
  <c r="DC176" i="32"/>
  <c r="DD176" i="32"/>
  <c r="DE176" i="32"/>
  <c r="DF176" i="32"/>
  <c r="DG176" i="32"/>
  <c r="DH176" i="32"/>
  <c r="DI176" i="32"/>
  <c r="DJ176" i="32"/>
  <c r="DK176" i="32"/>
  <c r="DL176" i="32"/>
  <c r="DM176" i="32"/>
  <c r="DN176" i="32"/>
  <c r="DO176" i="32"/>
  <c r="DP176" i="32"/>
  <c r="DQ176" i="32"/>
  <c r="DR176" i="32"/>
  <c r="DS176" i="32"/>
  <c r="DT176" i="32"/>
  <c r="DU176" i="32"/>
  <c r="DV176" i="32"/>
  <c r="DW176" i="32"/>
  <c r="DX176" i="32"/>
  <c r="DY176" i="32"/>
  <c r="DZ176" i="32"/>
  <c r="EA176" i="32"/>
  <c r="EB176" i="32"/>
  <c r="EC176" i="32"/>
  <c r="ED176" i="32"/>
  <c r="EE176" i="32"/>
  <c r="EF176" i="32"/>
  <c r="EG176" i="32"/>
  <c r="EH176" i="32"/>
  <c r="EI176" i="32"/>
  <c r="EJ176" i="32"/>
  <c r="EK176" i="32"/>
  <c r="EL176" i="32"/>
  <c r="EM176" i="32"/>
  <c r="EN176" i="32"/>
  <c r="EO176" i="32"/>
  <c r="EP176" i="32"/>
  <c r="EQ176" i="32"/>
  <c r="ER176" i="32"/>
  <c r="ES176" i="32"/>
  <c r="ET176" i="32"/>
  <c r="EU176" i="32"/>
  <c r="EV176" i="32"/>
  <c r="EW176" i="32"/>
  <c r="AH176" i="32"/>
  <c r="AI176" i="32"/>
  <c r="AJ176" i="32"/>
  <c r="AN176" i="32"/>
  <c r="AO176" i="32"/>
  <c r="AP176" i="32"/>
  <c r="AT176" i="32"/>
  <c r="AU176" i="32"/>
  <c r="AV176" i="32"/>
  <c r="AZ176" i="32"/>
  <c r="BA176" i="32"/>
  <c r="BB176" i="32"/>
  <c r="BF176" i="32"/>
  <c r="BG176" i="32"/>
  <c r="BH176" i="32"/>
  <c r="BL176" i="32"/>
  <c r="BM176" i="32"/>
  <c r="BN176" i="32"/>
  <c r="BR176" i="32"/>
  <c r="BS176" i="32"/>
  <c r="BT176" i="32"/>
  <c r="BX176" i="32"/>
  <c r="BY176" i="32"/>
  <c r="BZ176" i="32"/>
  <c r="CD176" i="32"/>
  <c r="CE176" i="32"/>
  <c r="CF176" i="32"/>
  <c r="CJ176" i="32"/>
  <c r="CK176" i="32"/>
  <c r="CL176" i="32"/>
  <c r="CP176" i="32"/>
  <c r="CQ176" i="32"/>
  <c r="CR176" i="32"/>
  <c r="AF77" i="27"/>
  <c r="AF81" i="27"/>
  <c r="AF50" i="27"/>
  <c r="AF31" i="33"/>
  <c r="AF271" i="34"/>
  <c r="AF270" i="34"/>
  <c r="AF269" i="34"/>
  <c r="AF268" i="34"/>
  <c r="AG535" i="5"/>
  <c r="AG536" i="5"/>
  <c r="AG540" i="5"/>
  <c r="AG542" i="5"/>
  <c r="AG537" i="5"/>
  <c r="AG538" i="5"/>
  <c r="AG541" i="5"/>
  <c r="AG545" i="5"/>
  <c r="AG546" i="5"/>
  <c r="AG544" i="5"/>
  <c r="AG534" i="5"/>
  <c r="AG539" i="5"/>
  <c r="AG543" i="5"/>
  <c r="AG547" i="5"/>
  <c r="AG531" i="5"/>
  <c r="AG8" i="33"/>
  <c r="AG1148" i="5"/>
  <c r="AG8" i="36"/>
  <c r="AG8" i="34"/>
  <c r="AG268" i="5"/>
  <c r="AG8" i="31"/>
  <c r="AG8" i="32"/>
  <c r="AG7" i="5"/>
  <c r="AG8" i="35"/>
  <c r="AG8" i="30"/>
  <c r="AG8" i="27"/>
  <c r="AG8" i="23"/>
  <c r="AG7" i="9"/>
  <c r="AG8" i="11"/>
  <c r="EZ187" i="32"/>
  <c r="EZ186" i="32"/>
  <c r="AG186" i="32"/>
  <c r="AK186" i="32"/>
  <c r="AO186" i="32"/>
  <c r="AS186" i="32"/>
  <c r="AW186" i="32"/>
  <c r="BA186" i="32"/>
  <c r="BE186" i="32"/>
  <c r="BI186" i="32"/>
  <c r="BM186" i="32"/>
  <c r="BQ186" i="32"/>
  <c r="BU186" i="32"/>
  <c r="BY186" i="32"/>
  <c r="CC186" i="32"/>
  <c r="CG186" i="32"/>
  <c r="CK186" i="32"/>
  <c r="CO186" i="32"/>
  <c r="CS186" i="32"/>
  <c r="CW186" i="32"/>
  <c r="DA186" i="32"/>
  <c r="DE186" i="32"/>
  <c r="DI186" i="32"/>
  <c r="DM186" i="32"/>
  <c r="DQ186" i="32"/>
  <c r="DU186" i="32"/>
  <c r="DY186" i="32"/>
  <c r="EC186" i="32"/>
  <c r="EG186" i="32"/>
  <c r="EK186" i="32"/>
  <c r="EO186" i="32"/>
  <c r="ES186" i="32"/>
  <c r="EW186" i="32"/>
  <c r="AI192" i="32"/>
  <c r="AI288" i="32" s="1"/>
  <c r="AM192" i="32"/>
  <c r="AM288" i="32" s="1"/>
  <c r="AQ192" i="32"/>
  <c r="AQ288" i="32" s="1"/>
  <c r="AU192" i="32"/>
  <c r="AU288" i="32" s="1"/>
  <c r="AY192" i="32"/>
  <c r="AY288" i="32" s="1"/>
  <c r="BC192" i="32"/>
  <c r="BC288" i="32" s="1"/>
  <c r="BG192" i="32"/>
  <c r="BG288" i="32" s="1"/>
  <c r="BK192" i="32"/>
  <c r="BK288" i="32" s="1"/>
  <c r="BO192" i="32"/>
  <c r="BO288" i="32" s="1"/>
  <c r="BS192" i="32"/>
  <c r="BS288" i="32" s="1"/>
  <c r="BW192" i="32"/>
  <c r="BW288" i="32" s="1"/>
  <c r="CA192" i="32"/>
  <c r="CA288" i="32" s="1"/>
  <c r="CE192" i="32"/>
  <c r="CE288" i="32" s="1"/>
  <c r="CI192" i="32"/>
  <c r="CI288" i="32" s="1"/>
  <c r="CM192" i="32"/>
  <c r="CM288" i="32" s="1"/>
  <c r="CQ192" i="32"/>
  <c r="CQ288" i="32" s="1"/>
  <c r="CU192" i="32"/>
  <c r="CU288" i="32" s="1"/>
  <c r="CY192" i="32"/>
  <c r="CY288" i="32" s="1"/>
  <c r="DC192" i="32"/>
  <c r="DC288" i="32" s="1"/>
  <c r="DG192" i="32"/>
  <c r="DG288" i="32" s="1"/>
  <c r="DK192" i="32"/>
  <c r="DK288" i="32" s="1"/>
  <c r="DO192" i="32"/>
  <c r="DO288" i="32" s="1"/>
  <c r="DS192" i="32"/>
  <c r="DS288" i="32" s="1"/>
  <c r="DW192" i="32"/>
  <c r="DW288" i="32" s="1"/>
  <c r="EA192" i="32"/>
  <c r="EA288" i="32" s="1"/>
  <c r="EE192" i="32"/>
  <c r="EE288" i="32" s="1"/>
  <c r="EI192" i="32"/>
  <c r="EI288" i="32" s="1"/>
  <c r="EM192" i="32"/>
  <c r="EM288" i="32" s="1"/>
  <c r="EQ192" i="32"/>
  <c r="EQ288" i="32" s="1"/>
  <c r="EU192" i="32"/>
  <c r="EU288" i="32" s="1"/>
  <c r="AH186" i="32"/>
  <c r="AL186" i="32"/>
  <c r="AP186" i="32"/>
  <c r="AT186" i="32"/>
  <c r="AX186" i="32"/>
  <c r="BB186" i="32"/>
  <c r="BF186" i="32"/>
  <c r="BJ186" i="32"/>
  <c r="BN186" i="32"/>
  <c r="BR186" i="32"/>
  <c r="BV186" i="32"/>
  <c r="BZ186" i="32"/>
  <c r="CD186" i="32"/>
  <c r="CH186" i="32"/>
  <c r="CL186" i="32"/>
  <c r="CP186" i="32"/>
  <c r="CT186" i="32"/>
  <c r="CX186" i="32"/>
  <c r="DB186" i="32"/>
  <c r="DF186" i="32"/>
  <c r="DJ186" i="32"/>
  <c r="DN186" i="32"/>
  <c r="DR186" i="32"/>
  <c r="DV186" i="32"/>
  <c r="DZ186" i="32"/>
  <c r="ED186" i="32"/>
  <c r="EH186" i="32"/>
  <c r="EL186" i="32"/>
  <c r="EP186" i="32"/>
  <c r="ET186" i="32"/>
  <c r="EX186" i="32"/>
  <c r="AF192" i="32"/>
  <c r="AF288" i="32" s="1"/>
  <c r="AJ192" i="32"/>
  <c r="AJ288" i="32" s="1"/>
  <c r="AN192" i="32"/>
  <c r="AN288" i="32" s="1"/>
  <c r="AR192" i="32"/>
  <c r="AR288" i="32" s="1"/>
  <c r="AV192" i="32"/>
  <c r="AV288" i="32" s="1"/>
  <c r="AZ192" i="32"/>
  <c r="AZ288" i="32" s="1"/>
  <c r="BD192" i="32"/>
  <c r="BD288" i="32" s="1"/>
  <c r="BH192" i="32"/>
  <c r="BH288" i="32" s="1"/>
  <c r="BL192" i="32"/>
  <c r="BL288" i="32" s="1"/>
  <c r="BP192" i="32"/>
  <c r="BP288" i="32" s="1"/>
  <c r="BT192" i="32"/>
  <c r="BT288" i="32" s="1"/>
  <c r="BX192" i="32"/>
  <c r="BX288" i="32" s="1"/>
  <c r="CB192" i="32"/>
  <c r="CB288" i="32" s="1"/>
  <c r="CF192" i="32"/>
  <c r="CF288" i="32" s="1"/>
  <c r="CJ192" i="32"/>
  <c r="CJ288" i="32" s="1"/>
  <c r="CN192" i="32"/>
  <c r="CN288" i="32" s="1"/>
  <c r="CR192" i="32"/>
  <c r="CR288" i="32" s="1"/>
  <c r="CV192" i="32"/>
  <c r="CV288" i="32" s="1"/>
  <c r="CZ192" i="32"/>
  <c r="CZ288" i="32" s="1"/>
  <c r="DD192" i="32"/>
  <c r="DD288" i="32" s="1"/>
  <c r="DH192" i="32"/>
  <c r="DH288" i="32" s="1"/>
  <c r="DL192" i="32"/>
  <c r="DL288" i="32" s="1"/>
  <c r="DP192" i="32"/>
  <c r="DP288" i="32" s="1"/>
  <c r="DT192" i="32"/>
  <c r="DT288" i="32" s="1"/>
  <c r="DX192" i="32"/>
  <c r="DX288" i="32" s="1"/>
  <c r="EB192" i="32"/>
  <c r="EB288" i="32" s="1"/>
  <c r="EF192" i="32"/>
  <c r="EF288" i="32" s="1"/>
  <c r="EJ192" i="32"/>
  <c r="EJ288" i="32" s="1"/>
  <c r="EN192" i="32"/>
  <c r="EN288" i="32" s="1"/>
  <c r="ER192" i="32"/>
  <c r="ER288" i="32" s="1"/>
  <c r="EV192" i="32"/>
  <c r="EV288" i="32" s="1"/>
  <c r="AI186" i="32"/>
  <c r="AM186" i="32"/>
  <c r="AQ186" i="32"/>
  <c r="AU186" i="32"/>
  <c r="AY186" i="32"/>
  <c r="BC186" i="32"/>
  <c r="BG186" i="32"/>
  <c r="BK186" i="32"/>
  <c r="BO186" i="32"/>
  <c r="BS186" i="32"/>
  <c r="BW186" i="32"/>
  <c r="CA186" i="32"/>
  <c r="CE186" i="32"/>
  <c r="CI186" i="32"/>
  <c r="CM186" i="32"/>
  <c r="CQ186" i="32"/>
  <c r="CU186" i="32"/>
  <c r="CY186" i="32"/>
  <c r="DC186" i="32"/>
  <c r="DG186" i="32"/>
  <c r="DK186" i="32"/>
  <c r="DO186" i="32"/>
  <c r="DS186" i="32"/>
  <c r="DW186" i="32"/>
  <c r="EA186" i="32"/>
  <c r="EE186" i="32"/>
  <c r="EI186" i="32"/>
  <c r="EM186" i="32"/>
  <c r="EQ186" i="32"/>
  <c r="EU186" i="32"/>
  <c r="AG192" i="32"/>
  <c r="AG288" i="32" s="1"/>
  <c r="AK192" i="32"/>
  <c r="AK288" i="32" s="1"/>
  <c r="AO192" i="32"/>
  <c r="AO288" i="32" s="1"/>
  <c r="AS192" i="32"/>
  <c r="AS288" i="32" s="1"/>
  <c r="AW192" i="32"/>
  <c r="AW288" i="32" s="1"/>
  <c r="BA192" i="32"/>
  <c r="BA288" i="32" s="1"/>
  <c r="BE192" i="32"/>
  <c r="BE288" i="32" s="1"/>
  <c r="BI192" i="32"/>
  <c r="BI288" i="32" s="1"/>
  <c r="BM192" i="32"/>
  <c r="BM288" i="32" s="1"/>
  <c r="BQ192" i="32"/>
  <c r="BQ288" i="32" s="1"/>
  <c r="BU192" i="32"/>
  <c r="BU288" i="32" s="1"/>
  <c r="BY192" i="32"/>
  <c r="BY288" i="32" s="1"/>
  <c r="CC192" i="32"/>
  <c r="CC288" i="32" s="1"/>
  <c r="CG192" i="32"/>
  <c r="CG288" i="32" s="1"/>
  <c r="CK192" i="32"/>
  <c r="CK288" i="32" s="1"/>
  <c r="CO192" i="32"/>
  <c r="CO288" i="32" s="1"/>
  <c r="CS192" i="32"/>
  <c r="CS288" i="32" s="1"/>
  <c r="CW192" i="32"/>
  <c r="CW288" i="32" s="1"/>
  <c r="DA192" i="32"/>
  <c r="DA288" i="32" s="1"/>
  <c r="DE192" i="32"/>
  <c r="DE288" i="32" s="1"/>
  <c r="DI192" i="32"/>
  <c r="DI288" i="32" s="1"/>
  <c r="DM192" i="32"/>
  <c r="DM288" i="32" s="1"/>
  <c r="DQ192" i="32"/>
  <c r="DQ288" i="32" s="1"/>
  <c r="DU192" i="32"/>
  <c r="DU288" i="32" s="1"/>
  <c r="DY192" i="32"/>
  <c r="DY288" i="32" s="1"/>
  <c r="EC192" i="32"/>
  <c r="EC288" i="32" s="1"/>
  <c r="EG192" i="32"/>
  <c r="EG288" i="32" s="1"/>
  <c r="EK192" i="32"/>
  <c r="EK288" i="32" s="1"/>
  <c r="EO192" i="32"/>
  <c r="EO288" i="32" s="1"/>
  <c r="ES192" i="32"/>
  <c r="ES288" i="32" s="1"/>
  <c r="EW192" i="32"/>
  <c r="EW288" i="32" s="1"/>
  <c r="AF186" i="32"/>
  <c r="AV186" i="32"/>
  <c r="BL186" i="32"/>
  <c r="CB186" i="32"/>
  <c r="CR186" i="32"/>
  <c r="DH186" i="32"/>
  <c r="DX186" i="32"/>
  <c r="EN186" i="32"/>
  <c r="AT192" i="32"/>
  <c r="AT288" i="32" s="1"/>
  <c r="BJ192" i="32"/>
  <c r="BJ288" i="32" s="1"/>
  <c r="BZ192" i="32"/>
  <c r="BZ288" i="32" s="1"/>
  <c r="CP192" i="32"/>
  <c r="CP288" i="32" s="1"/>
  <c r="DF192" i="32"/>
  <c r="DF288" i="32" s="1"/>
  <c r="DV192" i="32"/>
  <c r="DV288" i="32" s="1"/>
  <c r="EL192" i="32"/>
  <c r="EL288" i="32" s="1"/>
  <c r="AJ186" i="32"/>
  <c r="AZ186" i="32"/>
  <c r="BP186" i="32"/>
  <c r="CF186" i="32"/>
  <c r="CV186" i="32"/>
  <c r="DL186" i="32"/>
  <c r="EB186" i="32"/>
  <c r="ER186" i="32"/>
  <c r="AH192" i="32"/>
  <c r="AH288" i="32" s="1"/>
  <c r="AX192" i="32"/>
  <c r="AX288" i="32" s="1"/>
  <c r="BN192" i="32"/>
  <c r="BN288" i="32" s="1"/>
  <c r="CD192" i="32"/>
  <c r="CD288" i="32" s="1"/>
  <c r="CT192" i="32"/>
  <c r="CT288" i="32" s="1"/>
  <c r="DJ192" i="32"/>
  <c r="DJ288" i="32" s="1"/>
  <c r="DZ192" i="32"/>
  <c r="DZ288" i="32" s="1"/>
  <c r="EP192" i="32"/>
  <c r="EP288" i="32" s="1"/>
  <c r="AN186" i="32"/>
  <c r="BD186" i="32"/>
  <c r="BT186" i="32"/>
  <c r="CJ186" i="32"/>
  <c r="CZ186" i="32"/>
  <c r="DP186" i="32"/>
  <c r="EF186" i="32"/>
  <c r="EV186" i="32"/>
  <c r="AL192" i="32"/>
  <c r="AL288" i="32" s="1"/>
  <c r="BB192" i="32"/>
  <c r="BB288" i="32" s="1"/>
  <c r="BR192" i="32"/>
  <c r="BR288" i="32" s="1"/>
  <c r="CH192" i="32"/>
  <c r="CH288" i="32" s="1"/>
  <c r="CX192" i="32"/>
  <c r="CX288" i="32" s="1"/>
  <c r="DN192" i="32"/>
  <c r="DN288" i="32" s="1"/>
  <c r="ED192" i="32"/>
  <c r="ED288" i="32" s="1"/>
  <c r="ET192" i="32"/>
  <c r="ET288" i="32" s="1"/>
  <c r="AR186" i="32"/>
  <c r="BH186" i="32"/>
  <c r="BX186" i="32"/>
  <c r="CN186" i="32"/>
  <c r="DD186" i="32"/>
  <c r="DT186" i="32"/>
  <c r="EJ186" i="32"/>
  <c r="AP192" i="32"/>
  <c r="AP288" i="32" s="1"/>
  <c r="BF192" i="32"/>
  <c r="BF288" i="32" s="1"/>
  <c r="BV192" i="32"/>
  <c r="BV288" i="32" s="1"/>
  <c r="CL192" i="32"/>
  <c r="CL288" i="32" s="1"/>
  <c r="DB192" i="32"/>
  <c r="DB288" i="32" s="1"/>
  <c r="DR192" i="32"/>
  <c r="DR288" i="32" s="1"/>
  <c r="EH192" i="32"/>
  <c r="EH288" i="32" s="1"/>
  <c r="EX192" i="32"/>
  <c r="EX288" i="32" s="1"/>
  <c r="AQ188" i="32"/>
  <c r="AX188" i="32"/>
  <c r="BO188" i="32"/>
  <c r="BV188" i="32"/>
  <c r="CM188" i="32"/>
  <c r="CT188" i="32"/>
  <c r="CX188" i="32"/>
  <c r="DB188" i="32"/>
  <c r="DF188" i="32"/>
  <c r="DJ188" i="32"/>
  <c r="DN188" i="32"/>
  <c r="DR188" i="32"/>
  <c r="DV188" i="32"/>
  <c r="DZ188" i="32"/>
  <c r="ED188" i="32"/>
  <c r="EH188" i="32"/>
  <c r="EL188" i="32"/>
  <c r="EP188" i="32"/>
  <c r="ET188" i="32"/>
  <c r="AS188" i="32"/>
  <c r="BQ188" i="32"/>
  <c r="CO188" i="32"/>
  <c r="CW188" i="32"/>
  <c r="DM188" i="32"/>
  <c r="EC188" i="32"/>
  <c r="ES188" i="32"/>
  <c r="CS188" i="32"/>
  <c r="DI188" i="32"/>
  <c r="DY188" i="32"/>
  <c r="EO188" i="32"/>
  <c r="EK188" i="32"/>
  <c r="AF188" i="32"/>
  <c r="AK188" i="32"/>
  <c r="AR188" i="32"/>
  <c r="BI188" i="32"/>
  <c r="BP188" i="32"/>
  <c r="CG188" i="32"/>
  <c r="CN188" i="32"/>
  <c r="DA188" i="32"/>
  <c r="DQ188" i="32"/>
  <c r="EG188" i="32"/>
  <c r="EW188" i="32"/>
  <c r="BK188" i="32"/>
  <c r="CB188" i="32"/>
  <c r="DE188" i="32"/>
  <c r="CI188" i="32"/>
  <c r="D182" i="32"/>
  <c r="AH188" i="32"/>
  <c r="AI188" i="32"/>
  <c r="AJ188" i="32"/>
  <c r="AN188" i="32"/>
  <c r="AO188" i="32"/>
  <c r="AP188" i="32"/>
  <c r="AT188" i="32"/>
  <c r="AU188" i="32"/>
  <c r="AV188" i="32"/>
  <c r="AZ188" i="32"/>
  <c r="BA188" i="32"/>
  <c r="BB188" i="32"/>
  <c r="BF188" i="32"/>
  <c r="BG188" i="32"/>
  <c r="BH188" i="32"/>
  <c r="BL188" i="32"/>
  <c r="BM188" i="32"/>
  <c r="BN188" i="32"/>
  <c r="BR188" i="32"/>
  <c r="BS188" i="32"/>
  <c r="BT188" i="32"/>
  <c r="BX188" i="32"/>
  <c r="BY188" i="32"/>
  <c r="BZ188" i="32"/>
  <c r="CD188" i="32"/>
  <c r="CE188" i="32"/>
  <c r="CF188" i="32"/>
  <c r="CJ188" i="32"/>
  <c r="CK188" i="32"/>
  <c r="CL188" i="32"/>
  <c r="CP188" i="32"/>
  <c r="CQ188" i="32"/>
  <c r="CR188" i="32"/>
  <c r="AG188" i="32"/>
  <c r="BE188" i="32"/>
  <c r="CC188" i="32"/>
  <c r="AL188" i="32"/>
  <c r="BC188" i="32"/>
  <c r="BJ188" i="32"/>
  <c r="CA188" i="32"/>
  <c r="CH188" i="32"/>
  <c r="BU188" i="32"/>
  <c r="DU188" i="32"/>
  <c r="AY188" i="32"/>
  <c r="BW188" i="32"/>
  <c r="CU188" i="32"/>
  <c r="CY188" i="32"/>
  <c r="DC188" i="32"/>
  <c r="DG188" i="32"/>
  <c r="DK188" i="32"/>
  <c r="DO188" i="32"/>
  <c r="DS188" i="32"/>
  <c r="DW188" i="32"/>
  <c r="EA188" i="32"/>
  <c r="EE188" i="32"/>
  <c r="EI188" i="32"/>
  <c r="EM188" i="32"/>
  <c r="EQ188" i="32"/>
  <c r="EU188" i="32"/>
  <c r="CV188" i="32"/>
  <c r="CZ188" i="32"/>
  <c r="DD188" i="32"/>
  <c r="DH188" i="32"/>
  <c r="DL188" i="32"/>
  <c r="DP188" i="32"/>
  <c r="DT188" i="32"/>
  <c r="DX188" i="32"/>
  <c r="EB188" i="32"/>
  <c r="EF188" i="32"/>
  <c r="EJ188" i="32"/>
  <c r="EN188" i="32"/>
  <c r="ER188" i="32"/>
  <c r="EV188" i="32"/>
  <c r="AM188" i="32"/>
  <c r="BD188" i="32"/>
  <c r="AW188" i="32"/>
  <c r="EX188" i="32"/>
  <c r="AF40" i="27"/>
  <c r="AF49" i="27"/>
  <c r="AF28" i="27"/>
  <c r="AK272" i="5"/>
  <c r="AJ283" i="5"/>
  <c r="AI48" i="15"/>
  <c r="AF24" i="27"/>
  <c r="AF16" i="33"/>
  <c r="AF94" i="33"/>
  <c r="AF114" i="33"/>
  <c r="AF45" i="34"/>
  <c r="AE52" i="9"/>
  <c r="AD52" i="31"/>
  <c r="AD115" i="31" s="1"/>
  <c r="AD52" i="35"/>
  <c r="AD115" i="35" s="1"/>
  <c r="AD52" i="30"/>
  <c r="AD115" i="30" s="1"/>
  <c r="AD52" i="27"/>
  <c r="AD115" i="27" s="1"/>
  <c r="AD52" i="11"/>
  <c r="AD115" i="11" s="1"/>
  <c r="AD115" i="9"/>
  <c r="AF278" i="34"/>
  <c r="BZ69" i="32"/>
  <c r="BY76" i="34"/>
  <c r="AG46" i="15"/>
  <c r="AF92" i="27"/>
  <c r="EZ150" i="32"/>
  <c r="EZ151" i="32"/>
  <c r="AH150" i="32"/>
  <c r="AL150" i="32"/>
  <c r="AP150" i="32"/>
  <c r="AT150" i="32"/>
  <c r="AX150" i="32"/>
  <c r="BB150" i="32"/>
  <c r="BF150" i="32"/>
  <c r="BJ150" i="32"/>
  <c r="BN150" i="32"/>
  <c r="BR150" i="32"/>
  <c r="BV150" i="32"/>
  <c r="BZ150" i="32"/>
  <c r="CD150" i="32"/>
  <c r="CH150" i="32"/>
  <c r="CL150" i="32"/>
  <c r="CP150" i="32"/>
  <c r="CT150" i="32"/>
  <c r="CX150" i="32"/>
  <c r="DB150" i="32"/>
  <c r="DF150" i="32"/>
  <c r="DJ150" i="32"/>
  <c r="DN150" i="32"/>
  <c r="DR150" i="32"/>
  <c r="DV150" i="32"/>
  <c r="DZ150" i="32"/>
  <c r="ED150" i="32"/>
  <c r="EH150" i="32"/>
  <c r="EL150" i="32"/>
  <c r="EP150" i="32"/>
  <c r="ET150" i="32"/>
  <c r="EX150" i="32"/>
  <c r="AF156" i="32"/>
  <c r="AF285" i="32" s="1"/>
  <c r="AJ156" i="32"/>
  <c r="AJ285" i="32" s="1"/>
  <c r="AN156" i="32"/>
  <c r="AN285" i="32" s="1"/>
  <c r="AR156" i="32"/>
  <c r="AR285" i="32" s="1"/>
  <c r="AV156" i="32"/>
  <c r="AV285" i="32" s="1"/>
  <c r="AZ156" i="32"/>
  <c r="AZ285" i="32" s="1"/>
  <c r="BD156" i="32"/>
  <c r="BD285" i="32" s="1"/>
  <c r="BH156" i="32"/>
  <c r="BH285" i="32" s="1"/>
  <c r="BL156" i="32"/>
  <c r="BL285" i="32" s="1"/>
  <c r="BP156" i="32"/>
  <c r="BP285" i="32" s="1"/>
  <c r="BT156" i="32"/>
  <c r="BT285" i="32" s="1"/>
  <c r="BX156" i="32"/>
  <c r="BX285" i="32" s="1"/>
  <c r="CB156" i="32"/>
  <c r="CB285" i="32" s="1"/>
  <c r="CF156" i="32"/>
  <c r="CF285" i="32" s="1"/>
  <c r="CJ156" i="32"/>
  <c r="CJ285" i="32" s="1"/>
  <c r="CN156" i="32"/>
  <c r="CN285" i="32" s="1"/>
  <c r="CR156" i="32"/>
  <c r="CR285" i="32" s="1"/>
  <c r="CV156" i="32"/>
  <c r="CV285" i="32" s="1"/>
  <c r="CZ156" i="32"/>
  <c r="CZ285" i="32" s="1"/>
  <c r="DD156" i="32"/>
  <c r="DD285" i="32" s="1"/>
  <c r="DH156" i="32"/>
  <c r="DH285" i="32" s="1"/>
  <c r="DL156" i="32"/>
  <c r="DL285" i="32" s="1"/>
  <c r="DP156" i="32"/>
  <c r="DP285" i="32" s="1"/>
  <c r="DT156" i="32"/>
  <c r="DT285" i="32" s="1"/>
  <c r="DX156" i="32"/>
  <c r="DX285" i="32" s="1"/>
  <c r="EB156" i="32"/>
  <c r="EB285" i="32" s="1"/>
  <c r="EF156" i="32"/>
  <c r="EF285" i="32" s="1"/>
  <c r="EJ156" i="32"/>
  <c r="EJ285" i="32" s="1"/>
  <c r="EN156" i="32"/>
  <c r="EN285" i="32" s="1"/>
  <c r="ER156" i="32"/>
  <c r="ER285" i="32" s="1"/>
  <c r="EV156" i="32"/>
  <c r="EV285" i="32" s="1"/>
  <c r="AI150" i="32"/>
  <c r="AM150" i="32"/>
  <c r="AQ150" i="32"/>
  <c r="AU150" i="32"/>
  <c r="AY150" i="32"/>
  <c r="BC150" i="32"/>
  <c r="BG150" i="32"/>
  <c r="BK150" i="32"/>
  <c r="BO150" i="32"/>
  <c r="BS150" i="32"/>
  <c r="BW150" i="32"/>
  <c r="CA150" i="32"/>
  <c r="CE150" i="32"/>
  <c r="CI150" i="32"/>
  <c r="CM150" i="32"/>
  <c r="CQ150" i="32"/>
  <c r="CU150" i="32"/>
  <c r="CY150" i="32"/>
  <c r="DC150" i="32"/>
  <c r="DG150" i="32"/>
  <c r="DK150" i="32"/>
  <c r="DO150" i="32"/>
  <c r="DS150" i="32"/>
  <c r="DW150" i="32"/>
  <c r="EA150" i="32"/>
  <c r="EE150" i="32"/>
  <c r="EI150" i="32"/>
  <c r="EM150" i="32"/>
  <c r="EQ150" i="32"/>
  <c r="EU150" i="32"/>
  <c r="AG156" i="32"/>
  <c r="AG285" i="32" s="1"/>
  <c r="AK156" i="32"/>
  <c r="AK285" i="32" s="1"/>
  <c r="AO156" i="32"/>
  <c r="AO285" i="32" s="1"/>
  <c r="AS156" i="32"/>
  <c r="AS285" i="32" s="1"/>
  <c r="AW156" i="32"/>
  <c r="AW285" i="32" s="1"/>
  <c r="BA156" i="32"/>
  <c r="BA285" i="32" s="1"/>
  <c r="BE156" i="32"/>
  <c r="BE285" i="32" s="1"/>
  <c r="BI156" i="32"/>
  <c r="BI285" i="32" s="1"/>
  <c r="BM156" i="32"/>
  <c r="BM285" i="32" s="1"/>
  <c r="BQ156" i="32"/>
  <c r="BQ285" i="32" s="1"/>
  <c r="BU156" i="32"/>
  <c r="BU285" i="32" s="1"/>
  <c r="BY156" i="32"/>
  <c r="BY285" i="32" s="1"/>
  <c r="CC156" i="32"/>
  <c r="CC285" i="32" s="1"/>
  <c r="CG156" i="32"/>
  <c r="CG285" i="32" s="1"/>
  <c r="CK156" i="32"/>
  <c r="CK285" i="32" s="1"/>
  <c r="CO156" i="32"/>
  <c r="CO285" i="32" s="1"/>
  <c r="CS156" i="32"/>
  <c r="CS285" i="32" s="1"/>
  <c r="CW156" i="32"/>
  <c r="CW285" i="32" s="1"/>
  <c r="DA156" i="32"/>
  <c r="DA285" i="32" s="1"/>
  <c r="DE156" i="32"/>
  <c r="DE285" i="32" s="1"/>
  <c r="DI156" i="32"/>
  <c r="DI285" i="32" s="1"/>
  <c r="DM156" i="32"/>
  <c r="DM285" i="32" s="1"/>
  <c r="DQ156" i="32"/>
  <c r="DQ285" i="32" s="1"/>
  <c r="DU156" i="32"/>
  <c r="DU285" i="32" s="1"/>
  <c r="DY156" i="32"/>
  <c r="DY285" i="32" s="1"/>
  <c r="EC156" i="32"/>
  <c r="EC285" i="32" s="1"/>
  <c r="EG156" i="32"/>
  <c r="EG285" i="32" s="1"/>
  <c r="EK156" i="32"/>
  <c r="EK285" i="32" s="1"/>
  <c r="EO156" i="32"/>
  <c r="EO285" i="32" s="1"/>
  <c r="ES156" i="32"/>
  <c r="ES285" i="32" s="1"/>
  <c r="EW156" i="32"/>
  <c r="EW285" i="32" s="1"/>
  <c r="AF150" i="32"/>
  <c r="AJ150" i="32"/>
  <c r="AN150" i="32"/>
  <c r="AR150" i="32"/>
  <c r="AV150" i="32"/>
  <c r="AZ150" i="32"/>
  <c r="BD150" i="32"/>
  <c r="BH150" i="32"/>
  <c r="BL150" i="32"/>
  <c r="BP150" i="32"/>
  <c r="BT150" i="32"/>
  <c r="BX150" i="32"/>
  <c r="CB150" i="32"/>
  <c r="CF150" i="32"/>
  <c r="CJ150" i="32"/>
  <c r="CN150" i="32"/>
  <c r="CR150" i="32"/>
  <c r="CV150" i="32"/>
  <c r="CZ150" i="32"/>
  <c r="DD150" i="32"/>
  <c r="DH150" i="32"/>
  <c r="DL150" i="32"/>
  <c r="DP150" i="32"/>
  <c r="DT150" i="32"/>
  <c r="DX150" i="32"/>
  <c r="EB150" i="32"/>
  <c r="EF150" i="32"/>
  <c r="EJ150" i="32"/>
  <c r="EN150" i="32"/>
  <c r="ER150" i="32"/>
  <c r="EV150" i="32"/>
  <c r="AH156" i="32"/>
  <c r="AH285" i="32" s="1"/>
  <c r="AL156" i="32"/>
  <c r="AL285" i="32" s="1"/>
  <c r="AP156" i="32"/>
  <c r="AP285" i="32" s="1"/>
  <c r="AT156" i="32"/>
  <c r="AT285" i="32" s="1"/>
  <c r="AX156" i="32"/>
  <c r="AX285" i="32" s="1"/>
  <c r="BB156" i="32"/>
  <c r="BB285" i="32" s="1"/>
  <c r="BF156" i="32"/>
  <c r="BF285" i="32" s="1"/>
  <c r="BJ156" i="32"/>
  <c r="BJ285" i="32" s="1"/>
  <c r="BN156" i="32"/>
  <c r="BN285" i="32" s="1"/>
  <c r="BR156" i="32"/>
  <c r="BR285" i="32" s="1"/>
  <c r="BV156" i="32"/>
  <c r="BV285" i="32" s="1"/>
  <c r="BZ156" i="32"/>
  <c r="BZ285" i="32" s="1"/>
  <c r="CD156" i="32"/>
  <c r="CD285" i="32" s="1"/>
  <c r="CH156" i="32"/>
  <c r="CH285" i="32" s="1"/>
  <c r="CL156" i="32"/>
  <c r="CL285" i="32" s="1"/>
  <c r="CP156" i="32"/>
  <c r="CP285" i="32" s="1"/>
  <c r="CT156" i="32"/>
  <c r="CT285" i="32" s="1"/>
  <c r="CX156" i="32"/>
  <c r="CX285" i="32" s="1"/>
  <c r="DB156" i="32"/>
  <c r="DB285" i="32" s="1"/>
  <c r="DF156" i="32"/>
  <c r="DF285" i="32" s="1"/>
  <c r="DJ156" i="32"/>
  <c r="DJ285" i="32" s="1"/>
  <c r="DN156" i="32"/>
  <c r="DN285" i="32" s="1"/>
  <c r="DR156" i="32"/>
  <c r="DR285" i="32" s="1"/>
  <c r="DV156" i="32"/>
  <c r="DV285" i="32" s="1"/>
  <c r="DZ156" i="32"/>
  <c r="DZ285" i="32" s="1"/>
  <c r="ED156" i="32"/>
  <c r="ED285" i="32" s="1"/>
  <c r="EH156" i="32"/>
  <c r="EH285" i="32" s="1"/>
  <c r="EL156" i="32"/>
  <c r="EL285" i="32" s="1"/>
  <c r="EP156" i="32"/>
  <c r="EP285" i="32" s="1"/>
  <c r="ET156" i="32"/>
  <c r="ET285" i="32" s="1"/>
  <c r="EX156" i="32"/>
  <c r="EX285" i="32" s="1"/>
  <c r="AS150" i="32"/>
  <c r="BI150" i="32"/>
  <c r="BY150" i="32"/>
  <c r="CO150" i="32"/>
  <c r="DE150" i="32"/>
  <c r="DU150" i="32"/>
  <c r="EK150" i="32"/>
  <c r="AQ156" i="32"/>
  <c r="AQ285" i="32" s="1"/>
  <c r="BG156" i="32"/>
  <c r="BG285" i="32" s="1"/>
  <c r="BW156" i="32"/>
  <c r="BW285" i="32" s="1"/>
  <c r="CM156" i="32"/>
  <c r="CM285" i="32" s="1"/>
  <c r="DC156" i="32"/>
  <c r="DC285" i="32" s="1"/>
  <c r="DS156" i="32"/>
  <c r="DS285" i="32" s="1"/>
  <c r="EI156" i="32"/>
  <c r="EI285" i="32" s="1"/>
  <c r="AG150" i="32"/>
  <c r="AW150" i="32"/>
  <c r="BM150" i="32"/>
  <c r="CC150" i="32"/>
  <c r="CS150" i="32"/>
  <c r="DI150" i="32"/>
  <c r="DY150" i="32"/>
  <c r="EO150" i="32"/>
  <c r="AU156" i="32"/>
  <c r="AU285" i="32" s="1"/>
  <c r="BK156" i="32"/>
  <c r="BK285" i="32" s="1"/>
  <c r="CA156" i="32"/>
  <c r="CA285" i="32" s="1"/>
  <c r="CQ156" i="32"/>
  <c r="CQ285" i="32" s="1"/>
  <c r="DG156" i="32"/>
  <c r="DG285" i="32" s="1"/>
  <c r="DW156" i="32"/>
  <c r="DW285" i="32" s="1"/>
  <c r="EM156" i="32"/>
  <c r="EM285" i="32" s="1"/>
  <c r="AK150" i="32"/>
  <c r="BA150" i="32"/>
  <c r="BQ150" i="32"/>
  <c r="CG150" i="32"/>
  <c r="CW150" i="32"/>
  <c r="DM150" i="32"/>
  <c r="EC150" i="32"/>
  <c r="ES150" i="32"/>
  <c r="AI156" i="32"/>
  <c r="AI285" i="32" s="1"/>
  <c r="AY156" i="32"/>
  <c r="AY285" i="32" s="1"/>
  <c r="BO156" i="32"/>
  <c r="BO285" i="32" s="1"/>
  <c r="CE156" i="32"/>
  <c r="CE285" i="32" s="1"/>
  <c r="CU156" i="32"/>
  <c r="CU285" i="32" s="1"/>
  <c r="DK156" i="32"/>
  <c r="DK285" i="32" s="1"/>
  <c r="EA156" i="32"/>
  <c r="EA285" i="32" s="1"/>
  <c r="EQ156" i="32"/>
  <c r="EQ285" i="32" s="1"/>
  <c r="AO150" i="32"/>
  <c r="BE150" i="32"/>
  <c r="BU150" i="32"/>
  <c r="CK150" i="32"/>
  <c r="DA150" i="32"/>
  <c r="DQ150" i="32"/>
  <c r="EG150" i="32"/>
  <c r="EW150" i="32"/>
  <c r="AM156" i="32"/>
  <c r="AM285" i="32" s="1"/>
  <c r="BC156" i="32"/>
  <c r="BC285" i="32" s="1"/>
  <c r="BS156" i="32"/>
  <c r="BS285" i="32" s="1"/>
  <c r="CI156" i="32"/>
  <c r="CI285" i="32" s="1"/>
  <c r="CY156" i="32"/>
  <c r="CY285" i="32" s="1"/>
  <c r="DO156" i="32"/>
  <c r="DO285" i="32" s="1"/>
  <c r="EE156" i="32"/>
  <c r="EE285" i="32" s="1"/>
  <c r="EU156" i="32"/>
  <c r="EU285" i="32" s="1"/>
  <c r="EX152" i="32"/>
  <c r="D146" i="32"/>
  <c r="AH152" i="32"/>
  <c r="AI152" i="32"/>
  <c r="AJ152" i="32"/>
  <c r="AN152" i="32"/>
  <c r="AO152" i="32"/>
  <c r="AP152" i="32"/>
  <c r="AT152" i="32"/>
  <c r="AU152" i="32"/>
  <c r="AV152" i="32"/>
  <c r="AZ152" i="32"/>
  <c r="BA152" i="32"/>
  <c r="BB152" i="32"/>
  <c r="BF152" i="32"/>
  <c r="BG152" i="32"/>
  <c r="BH152" i="32"/>
  <c r="BL152" i="32"/>
  <c r="BM152" i="32"/>
  <c r="BN152" i="32"/>
  <c r="BR152" i="32"/>
  <c r="BS152" i="32"/>
  <c r="BT152" i="32"/>
  <c r="BX152" i="32"/>
  <c r="BY152" i="32"/>
  <c r="BZ152" i="32"/>
  <c r="CD152" i="32"/>
  <c r="CE152" i="32"/>
  <c r="CF152" i="32"/>
  <c r="CJ152" i="32"/>
  <c r="CK152" i="32"/>
  <c r="CL152" i="32"/>
  <c r="CP152" i="32"/>
  <c r="CQ152" i="32"/>
  <c r="CR152" i="32"/>
  <c r="AF152" i="32"/>
  <c r="AG152" i="32"/>
  <c r="AK152" i="32"/>
  <c r="AL152" i="32"/>
  <c r="AM152" i="32"/>
  <c r="AQ152" i="32"/>
  <c r="AR152" i="32"/>
  <c r="AS152" i="32"/>
  <c r="AW152" i="32"/>
  <c r="AX152" i="32"/>
  <c r="AY152" i="32"/>
  <c r="BC152" i="32"/>
  <c r="BD152" i="32"/>
  <c r="BE152" i="32"/>
  <c r="BI152" i="32"/>
  <c r="BJ152" i="32"/>
  <c r="BK152" i="32"/>
  <c r="BO152" i="32"/>
  <c r="BP152" i="32"/>
  <c r="BQ152" i="32"/>
  <c r="BU152" i="32"/>
  <c r="BV152" i="32"/>
  <c r="BW152" i="32"/>
  <c r="CA152" i="32"/>
  <c r="CB152" i="32"/>
  <c r="CC152" i="32"/>
  <c r="CG152" i="32"/>
  <c r="CH152" i="32"/>
  <c r="CI152" i="32"/>
  <c r="CM152" i="32"/>
  <c r="CN152" i="32"/>
  <c r="CO152" i="32"/>
  <c r="CS152" i="32"/>
  <c r="CT152" i="32"/>
  <c r="CU152" i="32"/>
  <c r="CV152" i="32"/>
  <c r="CW152" i="32"/>
  <c r="CX152" i="32"/>
  <c r="CY152" i="32"/>
  <c r="CZ152" i="32"/>
  <c r="DA152" i="32"/>
  <c r="DB152" i="32"/>
  <c r="DC152" i="32"/>
  <c r="DD152" i="32"/>
  <c r="DE152" i="32"/>
  <c r="DF152" i="32"/>
  <c r="DG152" i="32"/>
  <c r="DH152" i="32"/>
  <c r="DI152" i="32"/>
  <c r="DJ152" i="32"/>
  <c r="DK152" i="32"/>
  <c r="DL152" i="32"/>
  <c r="DM152" i="32"/>
  <c r="DN152" i="32"/>
  <c r="DO152" i="32"/>
  <c r="DP152" i="32"/>
  <c r="DQ152" i="32"/>
  <c r="DR152" i="32"/>
  <c r="DS152" i="32"/>
  <c r="DT152" i="32"/>
  <c r="DU152" i="32"/>
  <c r="DV152" i="32"/>
  <c r="DW152" i="32"/>
  <c r="DX152" i="32"/>
  <c r="DY152" i="32"/>
  <c r="DZ152" i="32"/>
  <c r="EA152" i="32"/>
  <c r="EB152" i="32"/>
  <c r="EC152" i="32"/>
  <c r="ED152" i="32"/>
  <c r="EE152" i="32"/>
  <c r="EF152" i="32"/>
  <c r="EG152" i="32"/>
  <c r="EH152" i="32"/>
  <c r="EI152" i="32"/>
  <c r="EJ152" i="32"/>
  <c r="EK152" i="32"/>
  <c r="EL152" i="32"/>
  <c r="EM152" i="32"/>
  <c r="EN152" i="32"/>
  <c r="EO152" i="32"/>
  <c r="EP152" i="32"/>
  <c r="EQ152" i="32"/>
  <c r="ER152" i="32"/>
  <c r="ES152" i="32"/>
  <c r="ET152" i="32"/>
  <c r="EU152" i="32"/>
  <c r="EV152" i="32"/>
  <c r="EW152" i="32"/>
  <c r="AE116" i="34"/>
  <c r="AF38" i="27"/>
  <c r="AE221" i="32"/>
  <c r="AJ54" i="15"/>
  <c r="AJ55" i="15"/>
  <c r="CH93" i="32"/>
  <c r="CG104" i="34"/>
  <c r="AF77" i="32"/>
  <c r="AE113" i="27"/>
  <c r="AE144" i="34"/>
  <c r="AF15" i="27"/>
  <c r="AF115" i="11"/>
  <c r="AF23" i="23"/>
  <c r="AF49" i="33"/>
  <c r="AF101" i="33"/>
  <c r="AF127" i="33"/>
  <c r="AF32" i="33"/>
  <c r="AF117" i="33"/>
  <c r="AF140" i="33"/>
  <c r="AF80" i="33"/>
  <c r="AF89" i="33"/>
  <c r="AF31" i="34"/>
  <c r="AF3" i="11"/>
  <c r="AE219" i="32"/>
  <c r="EZ162" i="32"/>
  <c r="EZ163" i="32"/>
  <c r="AI162" i="32"/>
  <c r="AM162" i="32"/>
  <c r="AQ162" i="32"/>
  <c r="AU162" i="32"/>
  <c r="AY162" i="32"/>
  <c r="BC162" i="32"/>
  <c r="BG162" i="32"/>
  <c r="BK162" i="32"/>
  <c r="BO162" i="32"/>
  <c r="BS162" i="32"/>
  <c r="BW162" i="32"/>
  <c r="CA162" i="32"/>
  <c r="CE162" i="32"/>
  <c r="CI162" i="32"/>
  <c r="CM162" i="32"/>
  <c r="CQ162" i="32"/>
  <c r="CU162" i="32"/>
  <c r="CY162" i="32"/>
  <c r="DC162" i="32"/>
  <c r="DG162" i="32"/>
  <c r="DK162" i="32"/>
  <c r="DO162" i="32"/>
  <c r="DS162" i="32"/>
  <c r="DW162" i="32"/>
  <c r="EA162" i="32"/>
  <c r="EE162" i="32"/>
  <c r="EI162" i="32"/>
  <c r="EM162" i="32"/>
  <c r="EQ162" i="32"/>
  <c r="EU162" i="32"/>
  <c r="AG168" i="32"/>
  <c r="AG286" i="32" s="1"/>
  <c r="AK168" i="32"/>
  <c r="AK286" i="32" s="1"/>
  <c r="AO168" i="32"/>
  <c r="AO286" i="32" s="1"/>
  <c r="AS168" i="32"/>
  <c r="AS286" i="32" s="1"/>
  <c r="AW168" i="32"/>
  <c r="AW286" i="32" s="1"/>
  <c r="BA168" i="32"/>
  <c r="BA286" i="32" s="1"/>
  <c r="BE168" i="32"/>
  <c r="BE286" i="32" s="1"/>
  <c r="BI168" i="32"/>
  <c r="BI286" i="32" s="1"/>
  <c r="BM168" i="32"/>
  <c r="BM286" i="32" s="1"/>
  <c r="BQ168" i="32"/>
  <c r="BQ286" i="32" s="1"/>
  <c r="BU168" i="32"/>
  <c r="BU286" i="32" s="1"/>
  <c r="BY168" i="32"/>
  <c r="BY286" i="32" s="1"/>
  <c r="CC168" i="32"/>
  <c r="CC286" i="32" s="1"/>
  <c r="CG168" i="32"/>
  <c r="CG286" i="32" s="1"/>
  <c r="CK168" i="32"/>
  <c r="CK286" i="32" s="1"/>
  <c r="CO168" i="32"/>
  <c r="CO286" i="32" s="1"/>
  <c r="CS168" i="32"/>
  <c r="CS286" i="32" s="1"/>
  <c r="CW168" i="32"/>
  <c r="CW286" i="32" s="1"/>
  <c r="DA168" i="32"/>
  <c r="DA286" i="32" s="1"/>
  <c r="DE168" i="32"/>
  <c r="DE286" i="32" s="1"/>
  <c r="DI168" i="32"/>
  <c r="DI286" i="32" s="1"/>
  <c r="DM168" i="32"/>
  <c r="DM286" i="32" s="1"/>
  <c r="DQ168" i="32"/>
  <c r="DQ286" i="32" s="1"/>
  <c r="DU168" i="32"/>
  <c r="DU286" i="32" s="1"/>
  <c r="DY168" i="32"/>
  <c r="DY286" i="32" s="1"/>
  <c r="EC168" i="32"/>
  <c r="EC286" i="32" s="1"/>
  <c r="EG168" i="32"/>
  <c r="EG286" i="32" s="1"/>
  <c r="EK168" i="32"/>
  <c r="EK286" i="32" s="1"/>
  <c r="EO168" i="32"/>
  <c r="EO286" i="32" s="1"/>
  <c r="ES168" i="32"/>
  <c r="ES286" i="32" s="1"/>
  <c r="EW168" i="32"/>
  <c r="EW286" i="32" s="1"/>
  <c r="AF162" i="32"/>
  <c r="AJ162" i="32"/>
  <c r="AN162" i="32"/>
  <c r="AR162" i="32"/>
  <c r="AV162" i="32"/>
  <c r="AZ162" i="32"/>
  <c r="BD162" i="32"/>
  <c r="BH162" i="32"/>
  <c r="BL162" i="32"/>
  <c r="BP162" i="32"/>
  <c r="BT162" i="32"/>
  <c r="BX162" i="32"/>
  <c r="CB162" i="32"/>
  <c r="CF162" i="32"/>
  <c r="CJ162" i="32"/>
  <c r="CN162" i="32"/>
  <c r="CR162" i="32"/>
  <c r="CV162" i="32"/>
  <c r="CZ162" i="32"/>
  <c r="DD162" i="32"/>
  <c r="DH162" i="32"/>
  <c r="DL162" i="32"/>
  <c r="DP162" i="32"/>
  <c r="DT162" i="32"/>
  <c r="DX162" i="32"/>
  <c r="EB162" i="32"/>
  <c r="EF162" i="32"/>
  <c r="EJ162" i="32"/>
  <c r="EN162" i="32"/>
  <c r="ER162" i="32"/>
  <c r="EV162" i="32"/>
  <c r="AH168" i="32"/>
  <c r="AH286" i="32" s="1"/>
  <c r="AL168" i="32"/>
  <c r="AL286" i="32" s="1"/>
  <c r="AP168" i="32"/>
  <c r="AP286" i="32" s="1"/>
  <c r="AT168" i="32"/>
  <c r="AT286" i="32" s="1"/>
  <c r="AX168" i="32"/>
  <c r="AX286" i="32" s="1"/>
  <c r="BB168" i="32"/>
  <c r="BB286" i="32" s="1"/>
  <c r="BF168" i="32"/>
  <c r="BF286" i="32" s="1"/>
  <c r="BJ168" i="32"/>
  <c r="BJ286" i="32" s="1"/>
  <c r="BN168" i="32"/>
  <c r="BN286" i="32" s="1"/>
  <c r="BR168" i="32"/>
  <c r="BR286" i="32" s="1"/>
  <c r="BV168" i="32"/>
  <c r="BV286" i="32" s="1"/>
  <c r="BZ168" i="32"/>
  <c r="BZ286" i="32" s="1"/>
  <c r="CD168" i="32"/>
  <c r="CD286" i="32" s="1"/>
  <c r="CH168" i="32"/>
  <c r="CH286" i="32" s="1"/>
  <c r="CL168" i="32"/>
  <c r="CL286" i="32" s="1"/>
  <c r="CP168" i="32"/>
  <c r="CP286" i="32" s="1"/>
  <c r="CT168" i="32"/>
  <c r="CT286" i="32" s="1"/>
  <c r="CX168" i="32"/>
  <c r="CX286" i="32" s="1"/>
  <c r="DB168" i="32"/>
  <c r="DB286" i="32" s="1"/>
  <c r="DF168" i="32"/>
  <c r="DF286" i="32" s="1"/>
  <c r="DJ168" i="32"/>
  <c r="DJ286" i="32" s="1"/>
  <c r="DN168" i="32"/>
  <c r="DN286" i="32" s="1"/>
  <c r="DR168" i="32"/>
  <c r="DR286" i="32" s="1"/>
  <c r="DV168" i="32"/>
  <c r="DV286" i="32" s="1"/>
  <c r="DZ168" i="32"/>
  <c r="DZ286" i="32" s="1"/>
  <c r="ED168" i="32"/>
  <c r="ED286" i="32" s="1"/>
  <c r="EH168" i="32"/>
  <c r="EH286" i="32" s="1"/>
  <c r="EL168" i="32"/>
  <c r="EL286" i="32" s="1"/>
  <c r="EP168" i="32"/>
  <c r="EP286" i="32" s="1"/>
  <c r="ET168" i="32"/>
  <c r="ET286" i="32" s="1"/>
  <c r="EX168" i="32"/>
  <c r="EX286" i="32" s="1"/>
  <c r="AG162" i="32"/>
  <c r="AK162" i="32"/>
  <c r="AO162" i="32"/>
  <c r="AS162" i="32"/>
  <c r="AW162" i="32"/>
  <c r="BA162" i="32"/>
  <c r="BE162" i="32"/>
  <c r="BI162" i="32"/>
  <c r="BM162" i="32"/>
  <c r="BQ162" i="32"/>
  <c r="BU162" i="32"/>
  <c r="BY162" i="32"/>
  <c r="CC162" i="32"/>
  <c r="CG162" i="32"/>
  <c r="CK162" i="32"/>
  <c r="CO162" i="32"/>
  <c r="CS162" i="32"/>
  <c r="CW162" i="32"/>
  <c r="DA162" i="32"/>
  <c r="DE162" i="32"/>
  <c r="DI162" i="32"/>
  <c r="DM162" i="32"/>
  <c r="DQ162" i="32"/>
  <c r="DU162" i="32"/>
  <c r="DY162" i="32"/>
  <c r="EC162" i="32"/>
  <c r="EG162" i="32"/>
  <c r="EK162" i="32"/>
  <c r="EO162" i="32"/>
  <c r="ES162" i="32"/>
  <c r="EW162" i="32"/>
  <c r="AI168" i="32"/>
  <c r="AI286" i="32" s="1"/>
  <c r="AM168" i="32"/>
  <c r="AM286" i="32" s="1"/>
  <c r="AQ168" i="32"/>
  <c r="AQ286" i="32" s="1"/>
  <c r="AU168" i="32"/>
  <c r="AU286" i="32" s="1"/>
  <c r="AY168" i="32"/>
  <c r="AY286" i="32" s="1"/>
  <c r="BC168" i="32"/>
  <c r="BC286" i="32" s="1"/>
  <c r="BG168" i="32"/>
  <c r="BG286" i="32" s="1"/>
  <c r="BK168" i="32"/>
  <c r="BK286" i="32" s="1"/>
  <c r="BO168" i="32"/>
  <c r="BO286" i="32" s="1"/>
  <c r="BS168" i="32"/>
  <c r="BS286" i="32" s="1"/>
  <c r="BW168" i="32"/>
  <c r="BW286" i="32" s="1"/>
  <c r="CA168" i="32"/>
  <c r="CA286" i="32" s="1"/>
  <c r="CE168" i="32"/>
  <c r="CE286" i="32" s="1"/>
  <c r="CI168" i="32"/>
  <c r="CI286" i="32" s="1"/>
  <c r="CM168" i="32"/>
  <c r="CM286" i="32" s="1"/>
  <c r="CQ168" i="32"/>
  <c r="CQ286" i="32" s="1"/>
  <c r="CU168" i="32"/>
  <c r="CU286" i="32" s="1"/>
  <c r="CY168" i="32"/>
  <c r="CY286" i="32" s="1"/>
  <c r="DC168" i="32"/>
  <c r="DC286" i="32" s="1"/>
  <c r="DG168" i="32"/>
  <c r="DG286" i="32" s="1"/>
  <c r="DK168" i="32"/>
  <c r="DK286" i="32" s="1"/>
  <c r="DO168" i="32"/>
  <c r="DO286" i="32" s="1"/>
  <c r="DS168" i="32"/>
  <c r="DS286" i="32" s="1"/>
  <c r="DW168" i="32"/>
  <c r="DW286" i="32" s="1"/>
  <c r="EA168" i="32"/>
  <c r="EA286" i="32" s="1"/>
  <c r="EE168" i="32"/>
  <c r="EE286" i="32" s="1"/>
  <c r="EI168" i="32"/>
  <c r="EI286" i="32" s="1"/>
  <c r="EM168" i="32"/>
  <c r="EM286" i="32" s="1"/>
  <c r="EQ168" i="32"/>
  <c r="EQ286" i="32" s="1"/>
  <c r="EU168" i="32"/>
  <c r="EU286" i="32" s="1"/>
  <c r="AP162" i="32"/>
  <c r="BF162" i="32"/>
  <c r="BV162" i="32"/>
  <c r="CL162" i="32"/>
  <c r="DB162" i="32"/>
  <c r="DR162" i="32"/>
  <c r="EH162" i="32"/>
  <c r="EX162" i="32"/>
  <c r="AJ168" i="32"/>
  <c r="AJ286" i="32" s="1"/>
  <c r="AZ168" i="32"/>
  <c r="AZ286" i="32" s="1"/>
  <c r="BP168" i="32"/>
  <c r="BP286" i="32" s="1"/>
  <c r="CF168" i="32"/>
  <c r="CF286" i="32" s="1"/>
  <c r="CV168" i="32"/>
  <c r="CV286" i="32" s="1"/>
  <c r="DL168" i="32"/>
  <c r="DL286" i="32" s="1"/>
  <c r="EB168" i="32"/>
  <c r="EB286" i="32" s="1"/>
  <c r="ER168" i="32"/>
  <c r="ER286" i="32" s="1"/>
  <c r="AT162" i="32"/>
  <c r="BJ162" i="32"/>
  <c r="BZ162" i="32"/>
  <c r="CP162" i="32"/>
  <c r="DF162" i="32"/>
  <c r="DV162" i="32"/>
  <c r="EL162" i="32"/>
  <c r="AN168" i="32"/>
  <c r="AN286" i="32" s="1"/>
  <c r="BD168" i="32"/>
  <c r="BD286" i="32" s="1"/>
  <c r="BT168" i="32"/>
  <c r="BT286" i="32" s="1"/>
  <c r="CJ168" i="32"/>
  <c r="CJ286" i="32" s="1"/>
  <c r="CZ168" i="32"/>
  <c r="CZ286" i="32" s="1"/>
  <c r="DP168" i="32"/>
  <c r="DP286" i="32" s="1"/>
  <c r="EF168" i="32"/>
  <c r="EF286" i="32" s="1"/>
  <c r="EV168" i="32"/>
  <c r="EV286" i="32" s="1"/>
  <c r="AH162" i="32"/>
  <c r="AX162" i="32"/>
  <c r="BN162" i="32"/>
  <c r="CD162" i="32"/>
  <c r="CT162" i="32"/>
  <c r="DJ162" i="32"/>
  <c r="DZ162" i="32"/>
  <c r="EP162" i="32"/>
  <c r="AR168" i="32"/>
  <c r="AR286" i="32" s="1"/>
  <c r="BH168" i="32"/>
  <c r="BH286" i="32" s="1"/>
  <c r="BX168" i="32"/>
  <c r="BX286" i="32" s="1"/>
  <c r="CN168" i="32"/>
  <c r="CN286" i="32" s="1"/>
  <c r="DD168" i="32"/>
  <c r="DD286" i="32" s="1"/>
  <c r="DT168" i="32"/>
  <c r="DT286" i="32" s="1"/>
  <c r="EJ168" i="32"/>
  <c r="EJ286" i="32" s="1"/>
  <c r="AL162" i="32"/>
  <c r="BB162" i="32"/>
  <c r="BR162" i="32"/>
  <c r="CH162" i="32"/>
  <c r="CX162" i="32"/>
  <c r="DN162" i="32"/>
  <c r="ED162" i="32"/>
  <c r="ET162" i="32"/>
  <c r="AF168" i="32"/>
  <c r="AF286" i="32" s="1"/>
  <c r="AV168" i="32"/>
  <c r="AV286" i="32" s="1"/>
  <c r="BL168" i="32"/>
  <c r="BL286" i="32" s="1"/>
  <c r="CB168" i="32"/>
  <c r="CB286" i="32" s="1"/>
  <c r="CR168" i="32"/>
  <c r="CR286" i="32" s="1"/>
  <c r="DH168" i="32"/>
  <c r="DH286" i="32" s="1"/>
  <c r="DX168" i="32"/>
  <c r="DX286" i="32" s="1"/>
  <c r="EN168" i="32"/>
  <c r="EN286" i="32" s="1"/>
  <c r="AZ164" i="32"/>
  <c r="BX164" i="32"/>
  <c r="BA164" i="32"/>
  <c r="BY164" i="32"/>
  <c r="CQ164" i="32"/>
  <c r="AF164" i="32"/>
  <c r="AG164" i="32"/>
  <c r="AK164" i="32"/>
  <c r="AL164" i="32"/>
  <c r="AM164" i="32"/>
  <c r="AQ164" i="32"/>
  <c r="AR164" i="32"/>
  <c r="AS164" i="32"/>
  <c r="AW164" i="32"/>
  <c r="AX164" i="32"/>
  <c r="AY164" i="32"/>
  <c r="BC164" i="32"/>
  <c r="BD164" i="32"/>
  <c r="BE164" i="32"/>
  <c r="BI164" i="32"/>
  <c r="BJ164" i="32"/>
  <c r="BK164" i="32"/>
  <c r="BO164" i="32"/>
  <c r="BP164" i="32"/>
  <c r="BQ164" i="32"/>
  <c r="BU164" i="32"/>
  <c r="BV164" i="32"/>
  <c r="BW164" i="32"/>
  <c r="CA164" i="32"/>
  <c r="CB164" i="32"/>
  <c r="CC164" i="32"/>
  <c r="CG164" i="32"/>
  <c r="CH164" i="32"/>
  <c r="CI164" i="32"/>
  <c r="CM164" i="32"/>
  <c r="CN164" i="32"/>
  <c r="CO164" i="32"/>
  <c r="CS164" i="32"/>
  <c r="CT164" i="32"/>
  <c r="CU164" i="32"/>
  <c r="CV164" i="32"/>
  <c r="CW164" i="32"/>
  <c r="CX164" i="32"/>
  <c r="CY164" i="32"/>
  <c r="CZ164" i="32"/>
  <c r="DA164" i="32"/>
  <c r="DB164" i="32"/>
  <c r="DC164" i="32"/>
  <c r="DD164" i="32"/>
  <c r="DE164" i="32"/>
  <c r="DF164" i="32"/>
  <c r="DG164" i="32"/>
  <c r="DH164" i="32"/>
  <c r="DI164" i="32"/>
  <c r="DJ164" i="32"/>
  <c r="DK164" i="32"/>
  <c r="DL164" i="32"/>
  <c r="DM164" i="32"/>
  <c r="DN164" i="32"/>
  <c r="DO164" i="32"/>
  <c r="DP164" i="32"/>
  <c r="DQ164" i="32"/>
  <c r="DR164" i="32"/>
  <c r="DS164" i="32"/>
  <c r="DT164" i="32"/>
  <c r="DU164" i="32"/>
  <c r="DV164" i="32"/>
  <c r="DW164" i="32"/>
  <c r="DX164" i="32"/>
  <c r="DY164" i="32"/>
  <c r="DZ164" i="32"/>
  <c r="EA164" i="32"/>
  <c r="EB164" i="32"/>
  <c r="EC164" i="32"/>
  <c r="ED164" i="32"/>
  <c r="EE164" i="32"/>
  <c r="EF164" i="32"/>
  <c r="EG164" i="32"/>
  <c r="EH164" i="32"/>
  <c r="EI164" i="32"/>
  <c r="EJ164" i="32"/>
  <c r="EK164" i="32"/>
  <c r="EL164" i="32"/>
  <c r="EM164" i="32"/>
  <c r="EN164" i="32"/>
  <c r="EO164" i="32"/>
  <c r="EP164" i="32"/>
  <c r="EQ164" i="32"/>
  <c r="ER164" i="32"/>
  <c r="ES164" i="32"/>
  <c r="ET164" i="32"/>
  <c r="EU164" i="32"/>
  <c r="EV164" i="32"/>
  <c r="EW164" i="32"/>
  <c r="AV164" i="32"/>
  <c r="BT164" i="32"/>
  <c r="CR164" i="32"/>
  <c r="AT164" i="32"/>
  <c r="BR164" i="32"/>
  <c r="CP164" i="32"/>
  <c r="BZ164" i="32"/>
  <c r="BS164" i="32"/>
  <c r="CJ164" i="32"/>
  <c r="AU164" i="32"/>
  <c r="AO164" i="32"/>
  <c r="BM164" i="32"/>
  <c r="CK164" i="32"/>
  <c r="AP164" i="32"/>
  <c r="BN164" i="32"/>
  <c r="CL164" i="32"/>
  <c r="BB164" i="32"/>
  <c r="AN164" i="32"/>
  <c r="BL164" i="32"/>
  <c r="AH164" i="32"/>
  <c r="BF164" i="32"/>
  <c r="CD164" i="32"/>
  <c r="AI164" i="32"/>
  <c r="BG164" i="32"/>
  <c r="CE164" i="32"/>
  <c r="AJ164" i="32"/>
  <c r="BH164" i="32"/>
  <c r="CF164" i="32"/>
  <c r="EX164" i="32"/>
  <c r="AF44" i="27"/>
  <c r="AF110" i="33"/>
  <c r="AJ23" i="15"/>
  <c r="AI24" i="15"/>
  <c r="AI25" i="15" s="1"/>
  <c r="AF99" i="27"/>
  <c r="AF19" i="27"/>
  <c r="AF20" i="33"/>
  <c r="AE228" i="34"/>
  <c r="AF267" i="34"/>
  <c r="AF266" i="34"/>
  <c r="AF265" i="34"/>
  <c r="AI264" i="34"/>
  <c r="AM264" i="34"/>
  <c r="AQ264" i="34"/>
  <c r="AU264" i="34"/>
  <c r="AY264" i="34"/>
  <c r="BC264" i="34"/>
  <c r="BG264" i="34"/>
  <c r="BK264" i="34"/>
  <c r="BO264" i="34"/>
  <c r="BS264" i="34"/>
  <c r="BW264" i="34"/>
  <c r="CA264" i="34"/>
  <c r="CE264" i="34"/>
  <c r="CI264" i="34"/>
  <c r="CM264" i="34"/>
  <c r="CQ264" i="34"/>
  <c r="CU264" i="34"/>
  <c r="CY264" i="34"/>
  <c r="DC264" i="34"/>
  <c r="DG264" i="34"/>
  <c r="DK264" i="34"/>
  <c r="DO264" i="34"/>
  <c r="DS264" i="34"/>
  <c r="DW264" i="34"/>
  <c r="EA264" i="34"/>
  <c r="EE264" i="34"/>
  <c r="EI264" i="34"/>
  <c r="EM264" i="34"/>
  <c r="EQ264" i="34"/>
  <c r="EU264" i="34"/>
  <c r="AF264" i="34"/>
  <c r="AJ264" i="34"/>
  <c r="AN264" i="34"/>
  <c r="AR264" i="34"/>
  <c r="AV264" i="34"/>
  <c r="AZ264" i="34"/>
  <c r="BD264" i="34"/>
  <c r="BH264" i="34"/>
  <c r="BL264" i="34"/>
  <c r="BP264" i="34"/>
  <c r="BT264" i="34"/>
  <c r="BX264" i="34"/>
  <c r="CB264" i="34"/>
  <c r="CF264" i="34"/>
  <c r="CJ264" i="34"/>
  <c r="CN264" i="34"/>
  <c r="CR264" i="34"/>
  <c r="CV264" i="34"/>
  <c r="CZ264" i="34"/>
  <c r="DD264" i="34"/>
  <c r="DH264" i="34"/>
  <c r="DL264" i="34"/>
  <c r="DP264" i="34"/>
  <c r="DT264" i="34"/>
  <c r="DX264" i="34"/>
  <c r="EB264" i="34"/>
  <c r="EF264" i="34"/>
  <c r="EJ264" i="34"/>
  <c r="EN264" i="34"/>
  <c r="ER264" i="34"/>
  <c r="EV264" i="34"/>
  <c r="AG264" i="34"/>
  <c r="AK264" i="34"/>
  <c r="AO264" i="34"/>
  <c r="AS264" i="34"/>
  <c r="AW264" i="34"/>
  <c r="BA264" i="34"/>
  <c r="BE264" i="34"/>
  <c r="BI264" i="34"/>
  <c r="BM264" i="34"/>
  <c r="BQ264" i="34"/>
  <c r="BU264" i="34"/>
  <c r="BY264" i="34"/>
  <c r="CC264" i="34"/>
  <c r="CG264" i="34"/>
  <c r="CK264" i="34"/>
  <c r="CO264" i="34"/>
  <c r="CS264" i="34"/>
  <c r="CW264" i="34"/>
  <c r="DA264" i="34"/>
  <c r="DE264" i="34"/>
  <c r="DI264" i="34"/>
  <c r="DM264" i="34"/>
  <c r="DQ264" i="34"/>
  <c r="DU264" i="34"/>
  <c r="DY264" i="34"/>
  <c r="EC264" i="34"/>
  <c r="EG264" i="34"/>
  <c r="EK264" i="34"/>
  <c r="EO264" i="34"/>
  <c r="ES264" i="34"/>
  <c r="EW264" i="34"/>
  <c r="AL264" i="34"/>
  <c r="BB264" i="34"/>
  <c r="BR264" i="34"/>
  <c r="CH264" i="34"/>
  <c r="CX264" i="34"/>
  <c r="DN264" i="34"/>
  <c r="ED264" i="34"/>
  <c r="ET264" i="34"/>
  <c r="AP264" i="34"/>
  <c r="BF264" i="34"/>
  <c r="BV264" i="34"/>
  <c r="CL264" i="34"/>
  <c r="DB264" i="34"/>
  <c r="DR264" i="34"/>
  <c r="EH264" i="34"/>
  <c r="EX264" i="34"/>
  <c r="AT264" i="34"/>
  <c r="BJ264" i="34"/>
  <c r="BZ264" i="34"/>
  <c r="CP264" i="34"/>
  <c r="DF264" i="34"/>
  <c r="DV264" i="34"/>
  <c r="EL264" i="34"/>
  <c r="AH264" i="34"/>
  <c r="AX264" i="34"/>
  <c r="BN264" i="34"/>
  <c r="CD264" i="34"/>
  <c r="CT264" i="34"/>
  <c r="DJ264" i="34"/>
  <c r="DZ264" i="34"/>
  <c r="EP264" i="34"/>
  <c r="AF97" i="27"/>
  <c r="AF18" i="27"/>
  <c r="AF29" i="33"/>
  <c r="AF111" i="33"/>
  <c r="AF17" i="34"/>
  <c r="AF107" i="27"/>
  <c r="AF41" i="27"/>
  <c r="AF24" i="33"/>
  <c r="AF112" i="33"/>
  <c r="AF88" i="27"/>
  <c r="AF65" i="32" l="1"/>
  <c r="AF215" i="32" s="1"/>
  <c r="AE264" i="34"/>
  <c r="AF281" i="34"/>
  <c r="FA228" i="34"/>
  <c r="AD228" i="34"/>
  <c r="AJ166" i="32"/>
  <c r="AJ265" i="32" s="1"/>
  <c r="AJ244" i="32"/>
  <c r="CD166" i="32"/>
  <c r="CD265" i="32" s="1"/>
  <c r="CD244" i="32"/>
  <c r="AN166" i="32"/>
  <c r="AN265" i="32" s="1"/>
  <c r="AN244" i="32"/>
  <c r="AP166" i="32"/>
  <c r="AP265" i="32" s="1"/>
  <c r="AP244" i="32"/>
  <c r="AU166" i="32"/>
  <c r="AU265" i="32" s="1"/>
  <c r="AU244" i="32"/>
  <c r="CP166" i="32"/>
  <c r="CP265" i="32" s="1"/>
  <c r="CP244" i="32"/>
  <c r="BT166" i="32"/>
  <c r="BT265" i="32" s="1"/>
  <c r="BT244" i="32"/>
  <c r="EU166" i="32"/>
  <c r="EU265" i="32" s="1"/>
  <c r="EU244" i="32"/>
  <c r="EQ166" i="32"/>
  <c r="EQ265" i="32" s="1"/>
  <c r="EQ244" i="32"/>
  <c r="EM166" i="32"/>
  <c r="EM265" i="32" s="1"/>
  <c r="EM244" i="32"/>
  <c r="EI166" i="32"/>
  <c r="EI265" i="32" s="1"/>
  <c r="EI244" i="32"/>
  <c r="EE166" i="32"/>
  <c r="EE265" i="32" s="1"/>
  <c r="EE244" i="32"/>
  <c r="EA166" i="32"/>
  <c r="EA265" i="32" s="1"/>
  <c r="EA244" i="32"/>
  <c r="DW166" i="32"/>
  <c r="DW265" i="32" s="1"/>
  <c r="DW244" i="32"/>
  <c r="DS166" i="32"/>
  <c r="DS265" i="32" s="1"/>
  <c r="DS244" i="32"/>
  <c r="DO166" i="32"/>
  <c r="DO265" i="32" s="1"/>
  <c r="DO244" i="32"/>
  <c r="DK166" i="32"/>
  <c r="DK265" i="32" s="1"/>
  <c r="DK244" i="32"/>
  <c r="DG166" i="32"/>
  <c r="DG265" i="32" s="1"/>
  <c r="DG244" i="32"/>
  <c r="DC166" i="32"/>
  <c r="DC265" i="32" s="1"/>
  <c r="DC244" i="32"/>
  <c r="CY166" i="32"/>
  <c r="CY265" i="32" s="1"/>
  <c r="CY244" i="32"/>
  <c r="CU166" i="32"/>
  <c r="CU265" i="32" s="1"/>
  <c r="CU244" i="32"/>
  <c r="CN166" i="32"/>
  <c r="CN265" i="32" s="1"/>
  <c r="CN244" i="32"/>
  <c r="CG166" i="32"/>
  <c r="CG265" i="32" s="1"/>
  <c r="CG244" i="32"/>
  <c r="BW166" i="32"/>
  <c r="BW265" i="32" s="1"/>
  <c r="BW244" i="32"/>
  <c r="BP166" i="32"/>
  <c r="BP265" i="32" s="1"/>
  <c r="BP244" i="32"/>
  <c r="BI166" i="32"/>
  <c r="BI265" i="32" s="1"/>
  <c r="BI244" i="32"/>
  <c r="AY166" i="32"/>
  <c r="AY265" i="32" s="1"/>
  <c r="AY244" i="32"/>
  <c r="AR166" i="32"/>
  <c r="AR265" i="32" s="1"/>
  <c r="AR244" i="32"/>
  <c r="AK166" i="32"/>
  <c r="AK265" i="32" s="1"/>
  <c r="AK244" i="32"/>
  <c r="BY166" i="32"/>
  <c r="BY265" i="32" s="1"/>
  <c r="BY244" i="32"/>
  <c r="AE162" i="32"/>
  <c r="AF85" i="33"/>
  <c r="AF133" i="33"/>
  <c r="CI93" i="32"/>
  <c r="CH104" i="34"/>
  <c r="EV154" i="32"/>
  <c r="EV264" i="32" s="1"/>
  <c r="EV243" i="32"/>
  <c r="ER154" i="32"/>
  <c r="ER264" i="32" s="1"/>
  <c r="ER243" i="32"/>
  <c r="EN154" i="32"/>
  <c r="EN264" i="32" s="1"/>
  <c r="EN243" i="32"/>
  <c r="EJ154" i="32"/>
  <c r="EJ264" i="32" s="1"/>
  <c r="EJ243" i="32"/>
  <c r="EF154" i="32"/>
  <c r="EF264" i="32" s="1"/>
  <c r="EF243" i="32"/>
  <c r="EB154" i="32"/>
  <c r="EB264" i="32" s="1"/>
  <c r="EB243" i="32"/>
  <c r="DX154" i="32"/>
  <c r="DX264" i="32" s="1"/>
  <c r="DX243" i="32"/>
  <c r="DT154" i="32"/>
  <c r="DT264" i="32" s="1"/>
  <c r="DT243" i="32"/>
  <c r="DP154" i="32"/>
  <c r="DP264" i="32" s="1"/>
  <c r="DP243" i="32"/>
  <c r="DL154" i="32"/>
  <c r="DL264" i="32" s="1"/>
  <c r="DL243" i="32"/>
  <c r="DH154" i="32"/>
  <c r="DH264" i="32" s="1"/>
  <c r="DH243" i="32"/>
  <c r="DD154" i="32"/>
  <c r="DD264" i="32" s="1"/>
  <c r="DD243" i="32"/>
  <c r="CZ154" i="32"/>
  <c r="CZ264" i="32" s="1"/>
  <c r="CZ243" i="32"/>
  <c r="CV154" i="32"/>
  <c r="CV264" i="32" s="1"/>
  <c r="CV243" i="32"/>
  <c r="CO154" i="32"/>
  <c r="CO264" i="32" s="1"/>
  <c r="CO243" i="32"/>
  <c r="CH154" i="32"/>
  <c r="CH264" i="32" s="1"/>
  <c r="CH243" i="32"/>
  <c r="CA154" i="32"/>
  <c r="CA264" i="32" s="1"/>
  <c r="CA243" i="32"/>
  <c r="BQ154" i="32"/>
  <c r="BQ264" i="32" s="1"/>
  <c r="BQ243" i="32"/>
  <c r="BJ154" i="32"/>
  <c r="BJ264" i="32" s="1"/>
  <c r="BJ243" i="32"/>
  <c r="BC154" i="32"/>
  <c r="BC264" i="32" s="1"/>
  <c r="BC243" i="32"/>
  <c r="AS154" i="32"/>
  <c r="AS264" i="32" s="1"/>
  <c r="AS243" i="32"/>
  <c r="AL154" i="32"/>
  <c r="AL264" i="32" s="1"/>
  <c r="AL243" i="32"/>
  <c r="CR154" i="32"/>
  <c r="CR264" i="32" s="1"/>
  <c r="CR243" i="32"/>
  <c r="CK154" i="32"/>
  <c r="CK264" i="32" s="1"/>
  <c r="CK243" i="32"/>
  <c r="CD154" i="32"/>
  <c r="CD264" i="32" s="1"/>
  <c r="CD243" i="32"/>
  <c r="BT154" i="32"/>
  <c r="BT264" i="32" s="1"/>
  <c r="BT243" i="32"/>
  <c r="BM154" i="32"/>
  <c r="BM264" i="32" s="1"/>
  <c r="BM243" i="32"/>
  <c r="BF154" i="32"/>
  <c r="BF264" i="32" s="1"/>
  <c r="BF243" i="32"/>
  <c r="AV154" i="32"/>
  <c r="AV264" i="32" s="1"/>
  <c r="AV243" i="32"/>
  <c r="AO154" i="32"/>
  <c r="AO264" i="32" s="1"/>
  <c r="AO243" i="32"/>
  <c r="AH154" i="32"/>
  <c r="AH264" i="32" s="1"/>
  <c r="AH243" i="32"/>
  <c r="AF185" i="33"/>
  <c r="AF41" i="32"/>
  <c r="AL272" i="5"/>
  <c r="AK283" i="5"/>
  <c r="BD190" i="32"/>
  <c r="BD267" i="32" s="1"/>
  <c r="BD246" i="32"/>
  <c r="EN190" i="32"/>
  <c r="EN267" i="32" s="1"/>
  <c r="EN246" i="32"/>
  <c r="DX190" i="32"/>
  <c r="DX267" i="32" s="1"/>
  <c r="DX246" i="32"/>
  <c r="DH190" i="32"/>
  <c r="DH267" i="32" s="1"/>
  <c r="DH246" i="32"/>
  <c r="EU190" i="32"/>
  <c r="EU267" i="32" s="1"/>
  <c r="EU246" i="32"/>
  <c r="EE190" i="32"/>
  <c r="EE267" i="32" s="1"/>
  <c r="EE246" i="32"/>
  <c r="DO190" i="32"/>
  <c r="DO267" i="32" s="1"/>
  <c r="DO246" i="32"/>
  <c r="CY190" i="32"/>
  <c r="CY267" i="32" s="1"/>
  <c r="CY246" i="32"/>
  <c r="DU190" i="32"/>
  <c r="DU267" i="32" s="1"/>
  <c r="DU246" i="32"/>
  <c r="BJ190" i="32"/>
  <c r="BJ267" i="32" s="1"/>
  <c r="BJ246" i="32"/>
  <c r="BE190" i="32"/>
  <c r="BE267" i="32" s="1"/>
  <c r="BE246" i="32"/>
  <c r="CP190" i="32"/>
  <c r="CP267" i="32" s="1"/>
  <c r="CP246" i="32"/>
  <c r="CF190" i="32"/>
  <c r="CF267" i="32" s="1"/>
  <c r="CF246" i="32"/>
  <c r="BY190" i="32"/>
  <c r="BY267" i="32" s="1"/>
  <c r="BY246" i="32"/>
  <c r="BR190" i="32"/>
  <c r="BR267" i="32" s="1"/>
  <c r="BR246" i="32"/>
  <c r="BH190" i="32"/>
  <c r="BH267" i="32" s="1"/>
  <c r="BH246" i="32"/>
  <c r="BA190" i="32"/>
  <c r="BA267" i="32" s="1"/>
  <c r="BA246" i="32"/>
  <c r="AT190" i="32"/>
  <c r="AT267" i="32" s="1"/>
  <c r="AT246" i="32"/>
  <c r="AJ190" i="32"/>
  <c r="AJ267" i="32" s="1"/>
  <c r="AJ246" i="32"/>
  <c r="CI190" i="32"/>
  <c r="CI267" i="32" s="1"/>
  <c r="CI246" i="32"/>
  <c r="EW190" i="32"/>
  <c r="EW267" i="32" s="1"/>
  <c r="EW246" i="32"/>
  <c r="CN190" i="32"/>
  <c r="CN267" i="32" s="1"/>
  <c r="CN246" i="32"/>
  <c r="AR190" i="32"/>
  <c r="AR267" i="32" s="1"/>
  <c r="AR246" i="32"/>
  <c r="EO190" i="32"/>
  <c r="EO267" i="32" s="1"/>
  <c r="EO246" i="32"/>
  <c r="ES190" i="32"/>
  <c r="ES267" i="32" s="1"/>
  <c r="ES246" i="32"/>
  <c r="CO190" i="32"/>
  <c r="CO267" i="32" s="1"/>
  <c r="CO246" i="32"/>
  <c r="EP190" i="32"/>
  <c r="EP267" i="32" s="1"/>
  <c r="EP246" i="32"/>
  <c r="DZ190" i="32"/>
  <c r="DZ267" i="32" s="1"/>
  <c r="DZ246" i="32"/>
  <c r="DJ190" i="32"/>
  <c r="DJ267" i="32" s="1"/>
  <c r="DJ246" i="32"/>
  <c r="CT190" i="32"/>
  <c r="CT267" i="32" s="1"/>
  <c r="CT246" i="32"/>
  <c r="AX190" i="32"/>
  <c r="AX267" i="32" s="1"/>
  <c r="AX246" i="32"/>
  <c r="CP178" i="32"/>
  <c r="CP266" i="32" s="1"/>
  <c r="CP245" i="32"/>
  <c r="CF178" i="32"/>
  <c r="CF266" i="32" s="1"/>
  <c r="CF245" i="32"/>
  <c r="BY178" i="32"/>
  <c r="BY266" i="32" s="1"/>
  <c r="BY245" i="32"/>
  <c r="BR178" i="32"/>
  <c r="BR266" i="32" s="1"/>
  <c r="BR245" i="32"/>
  <c r="BH178" i="32"/>
  <c r="BH266" i="32" s="1"/>
  <c r="BH245" i="32"/>
  <c r="BA178" i="32"/>
  <c r="BA266" i="32" s="1"/>
  <c r="BA245" i="32"/>
  <c r="AT178" i="32"/>
  <c r="AT266" i="32" s="1"/>
  <c r="AT245" i="32"/>
  <c r="AJ178" i="32"/>
  <c r="AJ266" i="32" s="1"/>
  <c r="AJ245" i="32"/>
  <c r="EV178" i="32"/>
  <c r="EV266" i="32" s="1"/>
  <c r="EV245" i="32"/>
  <c r="ER178" i="32"/>
  <c r="ER266" i="32" s="1"/>
  <c r="ER245" i="32"/>
  <c r="EN178" i="32"/>
  <c r="EN266" i="32" s="1"/>
  <c r="EN245" i="32"/>
  <c r="EJ178" i="32"/>
  <c r="EJ266" i="32" s="1"/>
  <c r="EJ245" i="32"/>
  <c r="EF178" i="32"/>
  <c r="EF266" i="32" s="1"/>
  <c r="EF245" i="32"/>
  <c r="EB178" i="32"/>
  <c r="EB266" i="32" s="1"/>
  <c r="EB245" i="32"/>
  <c r="DX178" i="32"/>
  <c r="DX266" i="32" s="1"/>
  <c r="DX245" i="32"/>
  <c r="DT178" i="32"/>
  <c r="DT266" i="32" s="1"/>
  <c r="DT245" i="32"/>
  <c r="DP178" i="32"/>
  <c r="DP266" i="32" s="1"/>
  <c r="DP245" i="32"/>
  <c r="DL178" i="32"/>
  <c r="DL266" i="32" s="1"/>
  <c r="DL245" i="32"/>
  <c r="DH178" i="32"/>
  <c r="DH266" i="32" s="1"/>
  <c r="DH245" i="32"/>
  <c r="DD178" i="32"/>
  <c r="DD266" i="32" s="1"/>
  <c r="DD245" i="32"/>
  <c r="CZ178" i="32"/>
  <c r="CZ266" i="32" s="1"/>
  <c r="CZ245" i="32"/>
  <c r="CV178" i="32"/>
  <c r="CV266" i="32" s="1"/>
  <c r="CV245" i="32"/>
  <c r="CO178" i="32"/>
  <c r="CO266" i="32" s="1"/>
  <c r="CO245" i="32"/>
  <c r="CH178" i="32"/>
  <c r="CH266" i="32" s="1"/>
  <c r="CH245" i="32"/>
  <c r="CA178" i="32"/>
  <c r="CA266" i="32" s="1"/>
  <c r="CA245" i="32"/>
  <c r="BQ178" i="32"/>
  <c r="BQ266" i="32" s="1"/>
  <c r="BQ245" i="32"/>
  <c r="BJ178" i="32"/>
  <c r="BJ266" i="32" s="1"/>
  <c r="BJ245" i="32"/>
  <c r="BC178" i="32"/>
  <c r="BC266" i="32" s="1"/>
  <c r="BC245" i="32"/>
  <c r="AS178" i="32"/>
  <c r="AS266" i="32" s="1"/>
  <c r="AS245" i="32"/>
  <c r="AL178" i="32"/>
  <c r="AL266" i="32" s="1"/>
  <c r="AL245" i="32"/>
  <c r="AF142" i="33"/>
  <c r="AZ118" i="32"/>
  <c r="AZ261" i="32" s="1"/>
  <c r="AZ240" i="32"/>
  <c r="AJ118" i="32"/>
  <c r="AJ261" i="32" s="1"/>
  <c r="AJ240" i="32"/>
  <c r="CD118" i="32"/>
  <c r="CD261" i="32" s="1"/>
  <c r="CD240" i="32"/>
  <c r="BA118" i="32"/>
  <c r="BA261" i="32" s="1"/>
  <c r="BA240" i="32"/>
  <c r="AP118" i="32"/>
  <c r="AP261" i="32" s="1"/>
  <c r="AP240" i="32"/>
  <c r="CJ118" i="32"/>
  <c r="CJ261" i="32" s="1"/>
  <c r="CJ240" i="32"/>
  <c r="BY118" i="32"/>
  <c r="BY261" i="32" s="1"/>
  <c r="BY240" i="32"/>
  <c r="CQ240" i="32"/>
  <c r="EV240" i="32"/>
  <c r="ER240" i="32"/>
  <c r="EN240" i="32"/>
  <c r="EJ240" i="32"/>
  <c r="EF240" i="32"/>
  <c r="EB240" i="32"/>
  <c r="DX240" i="32"/>
  <c r="DT240" i="32"/>
  <c r="DP240" i="32"/>
  <c r="DL240" i="32"/>
  <c r="DH240" i="32"/>
  <c r="DD240" i="32"/>
  <c r="CZ240" i="32"/>
  <c r="CV240" i="32"/>
  <c r="CO240" i="32"/>
  <c r="CH118" i="32"/>
  <c r="CH261" i="32" s="1"/>
  <c r="CH240" i="32"/>
  <c r="CA118" i="32"/>
  <c r="CA261" i="32" s="1"/>
  <c r="CA240" i="32"/>
  <c r="BQ118" i="32"/>
  <c r="BQ261" i="32" s="1"/>
  <c r="BQ240" i="32"/>
  <c r="BJ118" i="32"/>
  <c r="BJ261" i="32" s="1"/>
  <c r="BJ240" i="32"/>
  <c r="BC118" i="32"/>
  <c r="BC261" i="32" s="1"/>
  <c r="BC240" i="32"/>
  <c r="AS118" i="32"/>
  <c r="AS261" i="32" s="1"/>
  <c r="AS240" i="32"/>
  <c r="AL118" i="32"/>
  <c r="AL261" i="32" s="1"/>
  <c r="AL240" i="32"/>
  <c r="EN242" i="32"/>
  <c r="EB242" i="32"/>
  <c r="BP142" i="32"/>
  <c r="BP263" i="32" s="1"/>
  <c r="BP242" i="32"/>
  <c r="EO242" i="32"/>
  <c r="DY242" i="32"/>
  <c r="DI242" i="32"/>
  <c r="CS142" i="32"/>
  <c r="CS263" i="32" s="1"/>
  <c r="CS242" i="32"/>
  <c r="BC142" i="32"/>
  <c r="BC263" i="32" s="1"/>
  <c r="BC242" i="32"/>
  <c r="EM242" i="32"/>
  <c r="DW242" i="32"/>
  <c r="DG242" i="32"/>
  <c r="BW142" i="32"/>
  <c r="BW263" i="32" s="1"/>
  <c r="BW242" i="32"/>
  <c r="EL242" i="32"/>
  <c r="DV242" i="32"/>
  <c r="DF242" i="32"/>
  <c r="BV142" i="32"/>
  <c r="BV263" i="32" s="1"/>
  <c r="BV242" i="32"/>
  <c r="AS142" i="32"/>
  <c r="AS263" i="32" s="1"/>
  <c r="AS242" i="32"/>
  <c r="CC142" i="32"/>
  <c r="CC263" i="32" s="1"/>
  <c r="CC242" i="32"/>
  <c r="BD142" i="32"/>
  <c r="BD263" i="32" s="1"/>
  <c r="BD242" i="32"/>
  <c r="CL142" i="32"/>
  <c r="CL263" i="32" s="1"/>
  <c r="CL242" i="32"/>
  <c r="CE142" i="32"/>
  <c r="CE263" i="32" s="1"/>
  <c r="CE242" i="32"/>
  <c r="BX142" i="32"/>
  <c r="BX263" i="32" s="1"/>
  <c r="BX242" i="32"/>
  <c r="BN142" i="32"/>
  <c r="BN263" i="32" s="1"/>
  <c r="BN242" i="32"/>
  <c r="BG142" i="32"/>
  <c r="BG263" i="32" s="1"/>
  <c r="BG242" i="32"/>
  <c r="AZ142" i="32"/>
  <c r="AZ263" i="32" s="1"/>
  <c r="AZ242" i="32"/>
  <c r="AP142" i="32"/>
  <c r="AP263" i="32" s="1"/>
  <c r="AP242" i="32"/>
  <c r="AI142" i="32"/>
  <c r="AI263" i="32" s="1"/>
  <c r="AI242" i="32"/>
  <c r="BJ142" i="32"/>
  <c r="BJ263" i="32" s="1"/>
  <c r="BJ242" i="32"/>
  <c r="CZ242" i="32"/>
  <c r="AQ142" i="32"/>
  <c r="AQ263" i="32" s="1"/>
  <c r="AQ242" i="32"/>
  <c r="AM142" i="32"/>
  <c r="AM263" i="32" s="1"/>
  <c r="AM242" i="32"/>
  <c r="AE138" i="32"/>
  <c r="AG8" i="5"/>
  <c r="AG8" i="9"/>
  <c r="CG105" i="32"/>
  <c r="CF118" i="34"/>
  <c r="EV202" i="32"/>
  <c r="EV268" i="32" s="1"/>
  <c r="EV247" i="32"/>
  <c r="ER202" i="32"/>
  <c r="ER268" i="32" s="1"/>
  <c r="ER247" i="32"/>
  <c r="EN202" i="32"/>
  <c r="EN268" i="32" s="1"/>
  <c r="EN247" i="32"/>
  <c r="EJ202" i="32"/>
  <c r="EJ268" i="32" s="1"/>
  <c r="EJ247" i="32"/>
  <c r="EF202" i="32"/>
  <c r="EF268" i="32" s="1"/>
  <c r="EF247" i="32"/>
  <c r="EB202" i="32"/>
  <c r="EB268" i="32" s="1"/>
  <c r="EB247" i="32"/>
  <c r="DX202" i="32"/>
  <c r="DX268" i="32" s="1"/>
  <c r="DX247" i="32"/>
  <c r="DT202" i="32"/>
  <c r="DT268" i="32" s="1"/>
  <c r="DT247" i="32"/>
  <c r="DP202" i="32"/>
  <c r="DP268" i="32" s="1"/>
  <c r="DP247" i="32"/>
  <c r="DL202" i="32"/>
  <c r="DL268" i="32" s="1"/>
  <c r="DL247" i="32"/>
  <c r="DH202" i="32"/>
  <c r="DH268" i="32" s="1"/>
  <c r="DH247" i="32"/>
  <c r="DD202" i="32"/>
  <c r="DD268" i="32" s="1"/>
  <c r="DD247" i="32"/>
  <c r="CZ202" i="32"/>
  <c r="CZ268" i="32" s="1"/>
  <c r="CZ247" i="32"/>
  <c r="CV202" i="32"/>
  <c r="CV268" i="32" s="1"/>
  <c r="CV247" i="32"/>
  <c r="CO202" i="32"/>
  <c r="CO268" i="32" s="1"/>
  <c r="CO247" i="32"/>
  <c r="CH202" i="32"/>
  <c r="CH268" i="32" s="1"/>
  <c r="CH247" i="32"/>
  <c r="CA202" i="32"/>
  <c r="CA268" i="32" s="1"/>
  <c r="CA247" i="32"/>
  <c r="BQ202" i="32"/>
  <c r="BQ268" i="32" s="1"/>
  <c r="BQ247" i="32"/>
  <c r="BJ202" i="32"/>
  <c r="BJ268" i="32" s="1"/>
  <c r="BJ247" i="32"/>
  <c r="BC202" i="32"/>
  <c r="BC268" i="32" s="1"/>
  <c r="BC247" i="32"/>
  <c r="AS202" i="32"/>
  <c r="AS268" i="32" s="1"/>
  <c r="AS247" i="32"/>
  <c r="AL202" i="32"/>
  <c r="AL268" i="32" s="1"/>
  <c r="AL247" i="32"/>
  <c r="CR202" i="32"/>
  <c r="CR268" i="32" s="1"/>
  <c r="CR247" i="32"/>
  <c r="CK202" i="32"/>
  <c r="CK268" i="32" s="1"/>
  <c r="CK247" i="32"/>
  <c r="CD202" i="32"/>
  <c r="CD268" i="32" s="1"/>
  <c r="CD247" i="32"/>
  <c r="BT202" i="32"/>
  <c r="BT268" i="32" s="1"/>
  <c r="BT247" i="32"/>
  <c r="BM202" i="32"/>
  <c r="BM268" i="32" s="1"/>
  <c r="BM247" i="32"/>
  <c r="BF202" i="32"/>
  <c r="BF268" i="32" s="1"/>
  <c r="BF247" i="32"/>
  <c r="AV202" i="32"/>
  <c r="AV268" i="32" s="1"/>
  <c r="AV247" i="32"/>
  <c r="AO202" i="32"/>
  <c r="AO268" i="32" s="1"/>
  <c r="AO247" i="32"/>
  <c r="AH202" i="32"/>
  <c r="AH268" i="32" s="1"/>
  <c r="AH247" i="32"/>
  <c r="EX130" i="32"/>
  <c r="EX262" i="32" s="1"/>
  <c r="EX241" i="32"/>
  <c r="CL130" i="32"/>
  <c r="CL262" i="32" s="1"/>
  <c r="CL241" i="32"/>
  <c r="CE130" i="32"/>
  <c r="CE262" i="32" s="1"/>
  <c r="CE241" i="32"/>
  <c r="BX130" i="32"/>
  <c r="BX262" i="32" s="1"/>
  <c r="BX241" i="32"/>
  <c r="BN130" i="32"/>
  <c r="BN262" i="32" s="1"/>
  <c r="BN241" i="32"/>
  <c r="BG130" i="32"/>
  <c r="BG262" i="32" s="1"/>
  <c r="BG241" i="32"/>
  <c r="AZ130" i="32"/>
  <c r="AZ262" i="32" s="1"/>
  <c r="AZ241" i="32"/>
  <c r="AP130" i="32"/>
  <c r="AP262" i="32" s="1"/>
  <c r="AP241" i="32"/>
  <c r="AI130" i="32"/>
  <c r="AI262" i="32" s="1"/>
  <c r="AI241" i="32"/>
  <c r="EU130" i="32"/>
  <c r="EU262" i="32" s="1"/>
  <c r="EU241" i="32"/>
  <c r="EQ130" i="32"/>
  <c r="EQ262" i="32" s="1"/>
  <c r="EQ241" i="32"/>
  <c r="EM130" i="32"/>
  <c r="EM262" i="32" s="1"/>
  <c r="EM241" i="32"/>
  <c r="EI130" i="32"/>
  <c r="EI262" i="32" s="1"/>
  <c r="EI241" i="32"/>
  <c r="EE130" i="32"/>
  <c r="EE262" i="32" s="1"/>
  <c r="EE241" i="32"/>
  <c r="EA130" i="32"/>
  <c r="EA262" i="32" s="1"/>
  <c r="EA241" i="32"/>
  <c r="DW130" i="32"/>
  <c r="DW262" i="32" s="1"/>
  <c r="DW241" i="32"/>
  <c r="DS130" i="32"/>
  <c r="DS262" i="32" s="1"/>
  <c r="DS241" i="32"/>
  <c r="DO130" i="32"/>
  <c r="DO262" i="32" s="1"/>
  <c r="DO241" i="32"/>
  <c r="DK130" i="32"/>
  <c r="DK262" i="32" s="1"/>
  <c r="DK241" i="32"/>
  <c r="DG130" i="32"/>
  <c r="DG262" i="32" s="1"/>
  <c r="DG241" i="32"/>
  <c r="DC130" i="32"/>
  <c r="DC262" i="32" s="1"/>
  <c r="DC241" i="32"/>
  <c r="CY130" i="32"/>
  <c r="CY262" i="32" s="1"/>
  <c r="CY241" i="32"/>
  <c r="CU130" i="32"/>
  <c r="CU262" i="32" s="1"/>
  <c r="CU241" i="32"/>
  <c r="CN130" i="32"/>
  <c r="CN262" i="32" s="1"/>
  <c r="CN241" i="32"/>
  <c r="CG130" i="32"/>
  <c r="CG262" i="32" s="1"/>
  <c r="CG241" i="32"/>
  <c r="BW130" i="32"/>
  <c r="BW262" i="32" s="1"/>
  <c r="BW241" i="32"/>
  <c r="BP130" i="32"/>
  <c r="BP262" i="32" s="1"/>
  <c r="BP241" i="32"/>
  <c r="BI130" i="32"/>
  <c r="BI262" i="32" s="1"/>
  <c r="BI241" i="32"/>
  <c r="AY130" i="32"/>
  <c r="AY262" i="32" s="1"/>
  <c r="AY241" i="32"/>
  <c r="AR130" i="32"/>
  <c r="AR262" i="32" s="1"/>
  <c r="AR241" i="32"/>
  <c r="AK130" i="32"/>
  <c r="AK262" i="32" s="1"/>
  <c r="AK241" i="32"/>
  <c r="EU239" i="32"/>
  <c r="EQ239" i="32"/>
  <c r="EM239" i="32"/>
  <c r="EI239" i="32"/>
  <c r="EE239" i="32"/>
  <c r="EA239" i="32"/>
  <c r="DW239" i="32"/>
  <c r="DS239" i="32"/>
  <c r="DO239" i="32"/>
  <c r="DK239" i="32"/>
  <c r="DG239" i="32"/>
  <c r="DC239" i="32"/>
  <c r="CY239" i="32"/>
  <c r="CU239" i="32"/>
  <c r="CN239" i="32"/>
  <c r="CG106" i="32"/>
  <c r="CG260" i="32" s="1"/>
  <c r="CG239" i="32"/>
  <c r="BW106" i="32"/>
  <c r="BW260" i="32" s="1"/>
  <c r="BW239" i="32"/>
  <c r="BP106" i="32"/>
  <c r="BP260" i="32" s="1"/>
  <c r="BP239" i="32"/>
  <c r="BI106" i="32"/>
  <c r="BI260" i="32" s="1"/>
  <c r="BI239" i="32"/>
  <c r="AY106" i="32"/>
  <c r="AY260" i="32" s="1"/>
  <c r="AY239" i="32"/>
  <c r="AR106" i="32"/>
  <c r="AR260" i="32" s="1"/>
  <c r="AR239" i="32"/>
  <c r="AK106" i="32"/>
  <c r="AK260" i="32" s="1"/>
  <c r="AK239" i="32"/>
  <c r="CQ239" i="32"/>
  <c r="CJ239" i="32"/>
  <c r="BZ106" i="32"/>
  <c r="BZ260" i="32" s="1"/>
  <c r="BZ239" i="32"/>
  <c r="BS106" i="32"/>
  <c r="BS260" i="32" s="1"/>
  <c r="BS239" i="32"/>
  <c r="BL106" i="32"/>
  <c r="BL260" i="32" s="1"/>
  <c r="BL239" i="32"/>
  <c r="BB106" i="32"/>
  <c r="BB260" i="32" s="1"/>
  <c r="BB239" i="32"/>
  <c r="AU106" i="32"/>
  <c r="AU260" i="32" s="1"/>
  <c r="AU239" i="32"/>
  <c r="AN106" i="32"/>
  <c r="AN260" i="32" s="1"/>
  <c r="AN239" i="32"/>
  <c r="EX239" i="32"/>
  <c r="AE102" i="32"/>
  <c r="AJ57" i="15"/>
  <c r="AK53" i="15"/>
  <c r="FA200" i="34"/>
  <c r="AD200" i="34"/>
  <c r="AF217" i="32"/>
  <c r="AF102" i="34"/>
  <c r="AI30" i="15"/>
  <c r="AI35" i="15" s="1"/>
  <c r="AI26" i="15"/>
  <c r="AI29" i="15" s="1"/>
  <c r="AI4" i="33"/>
  <c r="EX244" i="32"/>
  <c r="EX166" i="32"/>
  <c r="EX265" i="32" s="1"/>
  <c r="CE166" i="32"/>
  <c r="CE265" i="32" s="1"/>
  <c r="CE244" i="32"/>
  <c r="BF166" i="32"/>
  <c r="BF265" i="32" s="1"/>
  <c r="BF244" i="32"/>
  <c r="BB166" i="32"/>
  <c r="BB265" i="32" s="1"/>
  <c r="BB244" i="32"/>
  <c r="CK166" i="32"/>
  <c r="CK265" i="32" s="1"/>
  <c r="CK244" i="32"/>
  <c r="CJ166" i="32"/>
  <c r="CJ265" i="32" s="1"/>
  <c r="CJ244" i="32"/>
  <c r="BR166" i="32"/>
  <c r="BR265" i="32" s="1"/>
  <c r="BR244" i="32"/>
  <c r="AV166" i="32"/>
  <c r="AV265" i="32" s="1"/>
  <c r="AV244" i="32"/>
  <c r="ET166" i="32"/>
  <c r="ET265" i="32" s="1"/>
  <c r="ET244" i="32"/>
  <c r="EP166" i="32"/>
  <c r="EP265" i="32" s="1"/>
  <c r="EP244" i="32"/>
  <c r="EL166" i="32"/>
  <c r="EL265" i="32" s="1"/>
  <c r="EL244" i="32"/>
  <c r="EH166" i="32"/>
  <c r="EH265" i="32" s="1"/>
  <c r="EH244" i="32"/>
  <c r="ED166" i="32"/>
  <c r="ED265" i="32" s="1"/>
  <c r="ED244" i="32"/>
  <c r="DZ166" i="32"/>
  <c r="DZ265" i="32" s="1"/>
  <c r="DZ244" i="32"/>
  <c r="DV166" i="32"/>
  <c r="DV265" i="32" s="1"/>
  <c r="DV244" i="32"/>
  <c r="DR166" i="32"/>
  <c r="DR265" i="32" s="1"/>
  <c r="DR244" i="32"/>
  <c r="DN166" i="32"/>
  <c r="DN265" i="32" s="1"/>
  <c r="DN244" i="32"/>
  <c r="DJ166" i="32"/>
  <c r="DJ265" i="32" s="1"/>
  <c r="DJ244" i="32"/>
  <c r="DF166" i="32"/>
  <c r="DF265" i="32" s="1"/>
  <c r="DF244" i="32"/>
  <c r="DB166" i="32"/>
  <c r="DB265" i="32" s="1"/>
  <c r="DB244" i="32"/>
  <c r="CX166" i="32"/>
  <c r="CX265" i="32" s="1"/>
  <c r="CX244" i="32"/>
  <c r="CT166" i="32"/>
  <c r="CT265" i="32" s="1"/>
  <c r="CT244" i="32"/>
  <c r="CM166" i="32"/>
  <c r="CM265" i="32" s="1"/>
  <c r="CM244" i="32"/>
  <c r="CC166" i="32"/>
  <c r="CC265" i="32" s="1"/>
  <c r="CC244" i="32"/>
  <c r="BV166" i="32"/>
  <c r="BV265" i="32" s="1"/>
  <c r="BV244" i="32"/>
  <c r="BO166" i="32"/>
  <c r="BO265" i="32" s="1"/>
  <c r="BO244" i="32"/>
  <c r="BE166" i="32"/>
  <c r="BE265" i="32" s="1"/>
  <c r="BE244" i="32"/>
  <c r="AX166" i="32"/>
  <c r="AX265" i="32" s="1"/>
  <c r="AX244" i="32"/>
  <c r="AQ166" i="32"/>
  <c r="AQ265" i="32" s="1"/>
  <c r="AQ244" i="32"/>
  <c r="AG166" i="32"/>
  <c r="AG265" i="32" s="1"/>
  <c r="AG244" i="32"/>
  <c r="BA166" i="32"/>
  <c r="BA265" i="32" s="1"/>
  <c r="BA244" i="32"/>
  <c r="AF128" i="29"/>
  <c r="AG118" i="11"/>
  <c r="AF216" i="32"/>
  <c r="AF88" i="34"/>
  <c r="AK54" i="15"/>
  <c r="AK56" i="15" s="1"/>
  <c r="AK55" i="15"/>
  <c r="EU154" i="32"/>
  <c r="EU264" i="32" s="1"/>
  <c r="EU243" i="32"/>
  <c r="EQ154" i="32"/>
  <c r="EQ264" i="32" s="1"/>
  <c r="EQ243" i="32"/>
  <c r="EM154" i="32"/>
  <c r="EM264" i="32" s="1"/>
  <c r="EM243" i="32"/>
  <c r="EI154" i="32"/>
  <c r="EI264" i="32" s="1"/>
  <c r="EI243" i="32"/>
  <c r="EE154" i="32"/>
  <c r="EE264" i="32" s="1"/>
  <c r="EE243" i="32"/>
  <c r="EA154" i="32"/>
  <c r="EA264" i="32" s="1"/>
  <c r="EA243" i="32"/>
  <c r="DW154" i="32"/>
  <c r="DW264" i="32" s="1"/>
  <c r="DW243" i="32"/>
  <c r="DS154" i="32"/>
  <c r="DS264" i="32" s="1"/>
  <c r="DS243" i="32"/>
  <c r="DO154" i="32"/>
  <c r="DO264" i="32" s="1"/>
  <c r="DO243" i="32"/>
  <c r="DK154" i="32"/>
  <c r="DK264" i="32" s="1"/>
  <c r="DK243" i="32"/>
  <c r="DG154" i="32"/>
  <c r="DG264" i="32" s="1"/>
  <c r="DG243" i="32"/>
  <c r="DC154" i="32"/>
  <c r="DC264" i="32" s="1"/>
  <c r="DC243" i="32"/>
  <c r="CY154" i="32"/>
  <c r="CY264" i="32" s="1"/>
  <c r="CY243" i="32"/>
  <c r="CU154" i="32"/>
  <c r="CU264" i="32" s="1"/>
  <c r="CU243" i="32"/>
  <c r="CN154" i="32"/>
  <c r="CN264" i="32" s="1"/>
  <c r="CN243" i="32"/>
  <c r="CG154" i="32"/>
  <c r="CG264" i="32" s="1"/>
  <c r="CG243" i="32"/>
  <c r="BW154" i="32"/>
  <c r="BW264" i="32" s="1"/>
  <c r="BW243" i="32"/>
  <c r="BP154" i="32"/>
  <c r="BP264" i="32" s="1"/>
  <c r="BP243" i="32"/>
  <c r="BI154" i="32"/>
  <c r="BI264" i="32" s="1"/>
  <c r="BI243" i="32"/>
  <c r="AY154" i="32"/>
  <c r="AY264" i="32" s="1"/>
  <c r="AY243" i="32"/>
  <c r="AR154" i="32"/>
  <c r="AR264" i="32" s="1"/>
  <c r="AR243" i="32"/>
  <c r="AK154" i="32"/>
  <c r="AK264" i="32" s="1"/>
  <c r="AK243" i="32"/>
  <c r="CQ154" i="32"/>
  <c r="CQ264" i="32" s="1"/>
  <c r="CQ243" i="32"/>
  <c r="CJ154" i="32"/>
  <c r="CJ264" i="32" s="1"/>
  <c r="CJ243" i="32"/>
  <c r="BZ154" i="32"/>
  <c r="BZ264" i="32" s="1"/>
  <c r="BZ243" i="32"/>
  <c r="BS154" i="32"/>
  <c r="BS264" i="32" s="1"/>
  <c r="BS243" i="32"/>
  <c r="BL154" i="32"/>
  <c r="BL264" i="32" s="1"/>
  <c r="BL243" i="32"/>
  <c r="BB154" i="32"/>
  <c r="BB264" i="32" s="1"/>
  <c r="BB243" i="32"/>
  <c r="AU154" i="32"/>
  <c r="AU264" i="32" s="1"/>
  <c r="AU243" i="32"/>
  <c r="AN154" i="32"/>
  <c r="AN264" i="32" s="1"/>
  <c r="AN243" i="32"/>
  <c r="AE150" i="32"/>
  <c r="FN52" i="9"/>
  <c r="FN115" i="9" s="1"/>
  <c r="E30" i="8" s="1"/>
  <c r="AE115" i="9"/>
  <c r="AE3" i="9"/>
  <c r="AM190" i="32"/>
  <c r="AM267" i="32" s="1"/>
  <c r="AM246" i="32"/>
  <c r="EJ190" i="32"/>
  <c r="EJ267" i="32" s="1"/>
  <c r="EJ246" i="32"/>
  <c r="DT190" i="32"/>
  <c r="DT267" i="32" s="1"/>
  <c r="DT246" i="32"/>
  <c r="DD190" i="32"/>
  <c r="DD267" i="32" s="1"/>
  <c r="DD246" i="32"/>
  <c r="EQ190" i="32"/>
  <c r="EQ267" i="32" s="1"/>
  <c r="EQ246" i="32"/>
  <c r="EA190" i="32"/>
  <c r="EA267" i="32" s="1"/>
  <c r="EA246" i="32"/>
  <c r="DK190" i="32"/>
  <c r="DK267" i="32" s="1"/>
  <c r="DK246" i="32"/>
  <c r="CU190" i="32"/>
  <c r="CU267" i="32" s="1"/>
  <c r="CU246" i="32"/>
  <c r="BU190" i="32"/>
  <c r="BU267" i="32" s="1"/>
  <c r="BU246" i="32"/>
  <c r="BC190" i="32"/>
  <c r="BC267" i="32" s="1"/>
  <c r="BC246" i="32"/>
  <c r="AG190" i="32"/>
  <c r="AG267" i="32" s="1"/>
  <c r="AG246" i="32"/>
  <c r="CL190" i="32"/>
  <c r="CL267" i="32" s="1"/>
  <c r="CL246" i="32"/>
  <c r="CE190" i="32"/>
  <c r="CE267" i="32" s="1"/>
  <c r="CE246" i="32"/>
  <c r="BX190" i="32"/>
  <c r="BX267" i="32" s="1"/>
  <c r="BX246" i="32"/>
  <c r="BN190" i="32"/>
  <c r="BN267" i="32" s="1"/>
  <c r="BN246" i="32"/>
  <c r="BG190" i="32"/>
  <c r="BG267" i="32" s="1"/>
  <c r="BG246" i="32"/>
  <c r="AZ190" i="32"/>
  <c r="AZ267" i="32" s="1"/>
  <c r="AZ246" i="32"/>
  <c r="AP190" i="32"/>
  <c r="AP267" i="32" s="1"/>
  <c r="AP246" i="32"/>
  <c r="AI190" i="32"/>
  <c r="AI267" i="32" s="1"/>
  <c r="AI246" i="32"/>
  <c r="DE190" i="32"/>
  <c r="DE267" i="32" s="1"/>
  <c r="DE246" i="32"/>
  <c r="EG190" i="32"/>
  <c r="EG267" i="32" s="1"/>
  <c r="EG246" i="32"/>
  <c r="CG190" i="32"/>
  <c r="CG267" i="32" s="1"/>
  <c r="CG246" i="32"/>
  <c r="AK190" i="32"/>
  <c r="AK267" i="32" s="1"/>
  <c r="AK246" i="32"/>
  <c r="DY190" i="32"/>
  <c r="DY267" i="32" s="1"/>
  <c r="DY246" i="32"/>
  <c r="EC190" i="32"/>
  <c r="EC267" i="32" s="1"/>
  <c r="EC246" i="32"/>
  <c r="BQ190" i="32"/>
  <c r="BQ267" i="32" s="1"/>
  <c r="BQ246" i="32"/>
  <c r="EL190" i="32"/>
  <c r="EL267" i="32" s="1"/>
  <c r="EL246" i="32"/>
  <c r="DV190" i="32"/>
  <c r="DV267" i="32" s="1"/>
  <c r="DV246" i="32"/>
  <c r="DF190" i="32"/>
  <c r="DF267" i="32" s="1"/>
  <c r="DF246" i="32"/>
  <c r="CM190" i="32"/>
  <c r="CM267" i="32" s="1"/>
  <c r="CM246" i="32"/>
  <c r="AQ190" i="32"/>
  <c r="AQ267" i="32" s="1"/>
  <c r="AQ246" i="32"/>
  <c r="AG84" i="11"/>
  <c r="AG45" i="11"/>
  <c r="AG62" i="11"/>
  <c r="AG25" i="11"/>
  <c r="AG55" i="11"/>
  <c r="AG82" i="11"/>
  <c r="AG47" i="11"/>
  <c r="AG98" i="11"/>
  <c r="AG54" i="11"/>
  <c r="AG89" i="11"/>
  <c r="AG60" i="11"/>
  <c r="AG30" i="11"/>
  <c r="AG20" i="11"/>
  <c r="AG72" i="11"/>
  <c r="AG48" i="11"/>
  <c r="AG39" i="11"/>
  <c r="AG53" i="11"/>
  <c r="AG23" i="11"/>
  <c r="AG26" i="11"/>
  <c r="AG76" i="11"/>
  <c r="AG90" i="11"/>
  <c r="AG21" i="11"/>
  <c r="AG79" i="11"/>
  <c r="AG50" i="11"/>
  <c r="AG58" i="11"/>
  <c r="AG88" i="11"/>
  <c r="AG100" i="11"/>
  <c r="AG64" i="11"/>
  <c r="AG73" i="11"/>
  <c r="AG81" i="11"/>
  <c r="AG68" i="11"/>
  <c r="AG35" i="11"/>
  <c r="AG86" i="11"/>
  <c r="AG94" i="11"/>
  <c r="AG33" i="11"/>
  <c r="AG77" i="11"/>
  <c r="AG105" i="11"/>
  <c r="AG24" i="11"/>
  <c r="AG44" i="11"/>
  <c r="AG104" i="11"/>
  <c r="AG61" i="11"/>
  <c r="AG22" i="11"/>
  <c r="AG109" i="11"/>
  <c r="AG43" i="11"/>
  <c r="AG16" i="11"/>
  <c r="AG29" i="11"/>
  <c r="AG78" i="11"/>
  <c r="AG71" i="11"/>
  <c r="AG27" i="11"/>
  <c r="AG17" i="11"/>
  <c r="AG38" i="11"/>
  <c r="AG108" i="11"/>
  <c r="AG51" i="11"/>
  <c r="AG69" i="11"/>
  <c r="AG74" i="11"/>
  <c r="AG65" i="11"/>
  <c r="AG95" i="11"/>
  <c r="AG93" i="11"/>
  <c r="AG28" i="11"/>
  <c r="AG18" i="11"/>
  <c r="AG40" i="11"/>
  <c r="AG75" i="11"/>
  <c r="AG101" i="11"/>
  <c r="AG56" i="11"/>
  <c r="AG34" i="11"/>
  <c r="AG102" i="11"/>
  <c r="AG111" i="11"/>
  <c r="AG70" i="11"/>
  <c r="AG42" i="11"/>
  <c r="AG91" i="11"/>
  <c r="AG85" i="11"/>
  <c r="AG15" i="11"/>
  <c r="AG83" i="11"/>
  <c r="AG37" i="11"/>
  <c r="AG96" i="11"/>
  <c r="AG46" i="11"/>
  <c r="AG92" i="11"/>
  <c r="AG67" i="11"/>
  <c r="AG31" i="11"/>
  <c r="AG52" i="11"/>
  <c r="AG66" i="11"/>
  <c r="AG106" i="11"/>
  <c r="AG110" i="11"/>
  <c r="AG41" i="11"/>
  <c r="AG107" i="11"/>
  <c r="AG103" i="11"/>
  <c r="AG57" i="11"/>
  <c r="AG49" i="11"/>
  <c r="AG80" i="11"/>
  <c r="AG97" i="11"/>
  <c r="AG32" i="11"/>
  <c r="AG87" i="11"/>
  <c r="AG19" i="11"/>
  <c r="AG99" i="11"/>
  <c r="AG59" i="11"/>
  <c r="AG36" i="11"/>
  <c r="AG63" i="11"/>
  <c r="CL178" i="32"/>
  <c r="CL266" i="32" s="1"/>
  <c r="CL245" i="32"/>
  <c r="CE178" i="32"/>
  <c r="CE266" i="32" s="1"/>
  <c r="CE245" i="32"/>
  <c r="BX178" i="32"/>
  <c r="BX266" i="32" s="1"/>
  <c r="BX245" i="32"/>
  <c r="BN178" i="32"/>
  <c r="BN266" i="32" s="1"/>
  <c r="BN245" i="32"/>
  <c r="BG178" i="32"/>
  <c r="BG266" i="32" s="1"/>
  <c r="BG245" i="32"/>
  <c r="AZ178" i="32"/>
  <c r="AZ266" i="32" s="1"/>
  <c r="AZ245" i="32"/>
  <c r="AP178" i="32"/>
  <c r="AP266" i="32" s="1"/>
  <c r="AP245" i="32"/>
  <c r="AI178" i="32"/>
  <c r="AI266" i="32" s="1"/>
  <c r="AI245" i="32"/>
  <c r="EU178" i="32"/>
  <c r="EU266" i="32" s="1"/>
  <c r="EU245" i="32"/>
  <c r="EQ178" i="32"/>
  <c r="EQ266" i="32" s="1"/>
  <c r="EQ245" i="32"/>
  <c r="EM178" i="32"/>
  <c r="EM266" i="32" s="1"/>
  <c r="EM245" i="32"/>
  <c r="EI178" i="32"/>
  <c r="EI266" i="32" s="1"/>
  <c r="EI245" i="32"/>
  <c r="EE178" i="32"/>
  <c r="EE266" i="32" s="1"/>
  <c r="EE245" i="32"/>
  <c r="EA178" i="32"/>
  <c r="EA266" i="32" s="1"/>
  <c r="EA245" i="32"/>
  <c r="DW178" i="32"/>
  <c r="DW266" i="32" s="1"/>
  <c r="DW245" i="32"/>
  <c r="DS178" i="32"/>
  <c r="DS266" i="32" s="1"/>
  <c r="DS245" i="32"/>
  <c r="DO178" i="32"/>
  <c r="DO266" i="32" s="1"/>
  <c r="DO245" i="32"/>
  <c r="DK178" i="32"/>
  <c r="DK266" i="32" s="1"/>
  <c r="DK245" i="32"/>
  <c r="DG178" i="32"/>
  <c r="DG266" i="32" s="1"/>
  <c r="DG245" i="32"/>
  <c r="DC178" i="32"/>
  <c r="DC266" i="32" s="1"/>
  <c r="DC245" i="32"/>
  <c r="CY178" i="32"/>
  <c r="CY266" i="32" s="1"/>
  <c r="CY245" i="32"/>
  <c r="CU178" i="32"/>
  <c r="CU266" i="32" s="1"/>
  <c r="CU245" i="32"/>
  <c r="CN178" i="32"/>
  <c r="CN266" i="32" s="1"/>
  <c r="CN245" i="32"/>
  <c r="CG178" i="32"/>
  <c r="CG266" i="32" s="1"/>
  <c r="CG245" i="32"/>
  <c r="BW178" i="32"/>
  <c r="BW266" i="32" s="1"/>
  <c r="BW245" i="32"/>
  <c r="BP178" i="32"/>
  <c r="BP266" i="32" s="1"/>
  <c r="BP245" i="32"/>
  <c r="BI178" i="32"/>
  <c r="BI266" i="32" s="1"/>
  <c r="BI245" i="32"/>
  <c r="AY178" i="32"/>
  <c r="AY266" i="32" s="1"/>
  <c r="AY245" i="32"/>
  <c r="AR178" i="32"/>
  <c r="AR266" i="32" s="1"/>
  <c r="AR245" i="32"/>
  <c r="AK178" i="32"/>
  <c r="AK266" i="32" s="1"/>
  <c r="AK245" i="32"/>
  <c r="EX178" i="32"/>
  <c r="EX266" i="32" s="1"/>
  <c r="EX245" i="32"/>
  <c r="AF119" i="33"/>
  <c r="FA130" i="34"/>
  <c r="AD130" i="34"/>
  <c r="AH511" i="5"/>
  <c r="AH45" i="15"/>
  <c r="AH46" i="15" s="1"/>
  <c r="CF118" i="32"/>
  <c r="CF261" i="32" s="1"/>
  <c r="CF240" i="32"/>
  <c r="BZ118" i="32"/>
  <c r="BZ261" i="32" s="1"/>
  <c r="BZ240" i="32"/>
  <c r="CE118" i="32"/>
  <c r="CE261" i="32" s="1"/>
  <c r="CE240" i="32"/>
  <c r="BF118" i="32"/>
  <c r="BF261" i="32" s="1"/>
  <c r="BF240" i="32"/>
  <c r="BH118" i="32"/>
  <c r="BH261" i="32" s="1"/>
  <c r="BH240" i="32"/>
  <c r="CK118" i="32"/>
  <c r="CK261" i="32" s="1"/>
  <c r="CK240" i="32"/>
  <c r="BL118" i="32"/>
  <c r="BL261" i="32" s="1"/>
  <c r="BL240" i="32"/>
  <c r="CR240" i="32"/>
  <c r="BS118" i="32"/>
  <c r="BS261" i="32" s="1"/>
  <c r="BS240" i="32"/>
  <c r="EU240" i="32"/>
  <c r="EQ240" i="32"/>
  <c r="EM240" i="32"/>
  <c r="EI240" i="32"/>
  <c r="EE240" i="32"/>
  <c r="EA240" i="32"/>
  <c r="DW240" i="32"/>
  <c r="DS240" i="32"/>
  <c r="DO240" i="32"/>
  <c r="DK240" i="32"/>
  <c r="DG240" i="32"/>
  <c r="DC240" i="32"/>
  <c r="CY240" i="32"/>
  <c r="CU240" i="32"/>
  <c r="CN240" i="32"/>
  <c r="CG118" i="32"/>
  <c r="CG261" i="32" s="1"/>
  <c r="CG240" i="32"/>
  <c r="BW118" i="32"/>
  <c r="BW261" i="32" s="1"/>
  <c r="BW240" i="32"/>
  <c r="BP118" i="32"/>
  <c r="BP261" i="32" s="1"/>
  <c r="BP240" i="32"/>
  <c r="BI118" i="32"/>
  <c r="BI261" i="32" s="1"/>
  <c r="BI240" i="32"/>
  <c r="AY118" i="32"/>
  <c r="AY261" i="32" s="1"/>
  <c r="AY240" i="32"/>
  <c r="AR118" i="32"/>
  <c r="AR261" i="32" s="1"/>
  <c r="AR240" i="32"/>
  <c r="AK118" i="32"/>
  <c r="AK261" i="32" s="1"/>
  <c r="AK240" i="32"/>
  <c r="AE114" i="32"/>
  <c r="AF103" i="33"/>
  <c r="DX242" i="32"/>
  <c r="DL242" i="32"/>
  <c r="AR142" i="32"/>
  <c r="AR263" i="32" s="1"/>
  <c r="AR242" i="32"/>
  <c r="EK242" i="32"/>
  <c r="DU242" i="32"/>
  <c r="DE242" i="32"/>
  <c r="BU142" i="32"/>
  <c r="BU263" i="32" s="1"/>
  <c r="BU242" i="32"/>
  <c r="AL142" i="32"/>
  <c r="AL263" i="32" s="1"/>
  <c r="AL242" i="32"/>
  <c r="EI242" i="32"/>
  <c r="DS242" i="32"/>
  <c r="DC242" i="32"/>
  <c r="AY142" i="32"/>
  <c r="AY263" i="32" s="1"/>
  <c r="AY242" i="32"/>
  <c r="EH242" i="32"/>
  <c r="DR242" i="32"/>
  <c r="DB242" i="32"/>
  <c r="AX142" i="32"/>
  <c r="AX263" i="32" s="1"/>
  <c r="AX242" i="32"/>
  <c r="CG142" i="32"/>
  <c r="CG263" i="32" s="1"/>
  <c r="CG242" i="32"/>
  <c r="BE142" i="32"/>
  <c r="BE263" i="32" s="1"/>
  <c r="BE242" i="32"/>
  <c r="CR142" i="32"/>
  <c r="CR263" i="32" s="1"/>
  <c r="CR242" i="32"/>
  <c r="CK142" i="32"/>
  <c r="CK263" i="32" s="1"/>
  <c r="CK242" i="32"/>
  <c r="CD142" i="32"/>
  <c r="CD263" i="32" s="1"/>
  <c r="CD242" i="32"/>
  <c r="BT142" i="32"/>
  <c r="BT263" i="32" s="1"/>
  <c r="BT242" i="32"/>
  <c r="BM142" i="32"/>
  <c r="BM263" i="32" s="1"/>
  <c r="BM242" i="32"/>
  <c r="BF142" i="32"/>
  <c r="BF263" i="32" s="1"/>
  <c r="BF242" i="32"/>
  <c r="AV142" i="32"/>
  <c r="AV263" i="32" s="1"/>
  <c r="AV242" i="32"/>
  <c r="AO142" i="32"/>
  <c r="AO263" i="32" s="1"/>
  <c r="AO242" i="32"/>
  <c r="AH142" i="32"/>
  <c r="AH263" i="32" s="1"/>
  <c r="AH242" i="32"/>
  <c r="EV242" i="32"/>
  <c r="CO142" i="32"/>
  <c r="CO263" i="32" s="1"/>
  <c r="CO242" i="32"/>
  <c r="AF142" i="32"/>
  <c r="AE140" i="32"/>
  <c r="AF242" i="32"/>
  <c r="AH22" i="15"/>
  <c r="AH532" i="5"/>
  <c r="AH6" i="36"/>
  <c r="AH6" i="34"/>
  <c r="AH33" i="15"/>
  <c r="AH1149" i="5"/>
  <c r="AH126" i="29"/>
  <c r="AH5" i="5"/>
  <c r="AH28" i="15"/>
  <c r="AH269" i="5"/>
  <c r="AH6" i="33"/>
  <c r="AH6" i="35"/>
  <c r="AH6" i="30"/>
  <c r="AH6" i="27"/>
  <c r="AH27" i="15"/>
  <c r="AH6" i="31"/>
  <c r="AH6" i="23"/>
  <c r="AH5" i="9"/>
  <c r="AH6" i="11"/>
  <c r="AH6" i="32"/>
  <c r="EU202" i="32"/>
  <c r="EU268" i="32" s="1"/>
  <c r="EU247" i="32"/>
  <c r="EQ202" i="32"/>
  <c r="EQ268" i="32" s="1"/>
  <c r="EQ247" i="32"/>
  <c r="EM202" i="32"/>
  <c r="EM268" i="32" s="1"/>
  <c r="EM247" i="32"/>
  <c r="EI202" i="32"/>
  <c r="EI268" i="32" s="1"/>
  <c r="EI247" i="32"/>
  <c r="EE202" i="32"/>
  <c r="EE268" i="32" s="1"/>
  <c r="EE247" i="32"/>
  <c r="EA202" i="32"/>
  <c r="EA268" i="32" s="1"/>
  <c r="EA247" i="32"/>
  <c r="DW202" i="32"/>
  <c r="DW268" i="32" s="1"/>
  <c r="DW247" i="32"/>
  <c r="DS202" i="32"/>
  <c r="DS268" i="32" s="1"/>
  <c r="DS247" i="32"/>
  <c r="DO202" i="32"/>
  <c r="DO268" i="32" s="1"/>
  <c r="DO247" i="32"/>
  <c r="DK202" i="32"/>
  <c r="DK268" i="32" s="1"/>
  <c r="DK247" i="32"/>
  <c r="DG202" i="32"/>
  <c r="DG268" i="32" s="1"/>
  <c r="DG247" i="32"/>
  <c r="DC202" i="32"/>
  <c r="DC268" i="32" s="1"/>
  <c r="DC247" i="32"/>
  <c r="CY202" i="32"/>
  <c r="CY268" i="32" s="1"/>
  <c r="CY247" i="32"/>
  <c r="CU202" i="32"/>
  <c r="CU268" i="32" s="1"/>
  <c r="CU247" i="32"/>
  <c r="CN202" i="32"/>
  <c r="CN268" i="32" s="1"/>
  <c r="CN247" i="32"/>
  <c r="CG202" i="32"/>
  <c r="CG268" i="32" s="1"/>
  <c r="CG247" i="32"/>
  <c r="BW202" i="32"/>
  <c r="BW268" i="32" s="1"/>
  <c r="BW247" i="32"/>
  <c r="BP202" i="32"/>
  <c r="BP268" i="32" s="1"/>
  <c r="BP247" i="32"/>
  <c r="BI202" i="32"/>
  <c r="BI268" i="32" s="1"/>
  <c r="BI247" i="32"/>
  <c r="AY202" i="32"/>
  <c r="AY268" i="32" s="1"/>
  <c r="AY247" i="32"/>
  <c r="AR202" i="32"/>
  <c r="AR268" i="32" s="1"/>
  <c r="AR247" i="32"/>
  <c r="AK202" i="32"/>
  <c r="AK268" i="32" s="1"/>
  <c r="AK247" i="32"/>
  <c r="CQ202" i="32"/>
  <c r="CQ268" i="32" s="1"/>
  <c r="CQ247" i="32"/>
  <c r="CJ202" i="32"/>
  <c r="CJ268" i="32" s="1"/>
  <c r="CJ247" i="32"/>
  <c r="BZ202" i="32"/>
  <c r="BZ268" i="32" s="1"/>
  <c r="BZ247" i="32"/>
  <c r="BS202" i="32"/>
  <c r="BS268" i="32" s="1"/>
  <c r="BS247" i="32"/>
  <c r="BL202" i="32"/>
  <c r="BL268" i="32" s="1"/>
  <c r="BL247" i="32"/>
  <c r="BB202" i="32"/>
  <c r="BB268" i="32" s="1"/>
  <c r="BB247" i="32"/>
  <c r="AU202" i="32"/>
  <c r="AU268" i="32" s="1"/>
  <c r="AU247" i="32"/>
  <c r="AN202" i="32"/>
  <c r="AN268" i="32" s="1"/>
  <c r="AN247" i="32"/>
  <c r="CY141" i="32"/>
  <c r="CX160" i="34"/>
  <c r="CR130" i="32"/>
  <c r="CR262" i="32" s="1"/>
  <c r="CR241" i="32"/>
  <c r="CK130" i="32"/>
  <c r="CK262" i="32" s="1"/>
  <c r="CK241" i="32"/>
  <c r="CD130" i="32"/>
  <c r="CD262" i="32" s="1"/>
  <c r="CD241" i="32"/>
  <c r="BT130" i="32"/>
  <c r="BT262" i="32" s="1"/>
  <c r="BT241" i="32"/>
  <c r="BM130" i="32"/>
  <c r="BM262" i="32" s="1"/>
  <c r="BM241" i="32"/>
  <c r="BF130" i="32"/>
  <c r="BF262" i="32" s="1"/>
  <c r="BF241" i="32"/>
  <c r="AV130" i="32"/>
  <c r="AV262" i="32" s="1"/>
  <c r="AV241" i="32"/>
  <c r="AO130" i="32"/>
  <c r="AO262" i="32" s="1"/>
  <c r="AO241" i="32"/>
  <c r="AH130" i="32"/>
  <c r="AH262" i="32" s="1"/>
  <c r="AH241" i="32"/>
  <c r="ET130" i="32"/>
  <c r="ET262" i="32" s="1"/>
  <c r="ET241" i="32"/>
  <c r="EP130" i="32"/>
  <c r="EP262" i="32" s="1"/>
  <c r="EP241" i="32"/>
  <c r="EL130" i="32"/>
  <c r="EL262" i="32" s="1"/>
  <c r="EL241" i="32"/>
  <c r="EH130" i="32"/>
  <c r="EH262" i="32" s="1"/>
  <c r="EH241" i="32"/>
  <c r="ED130" i="32"/>
  <c r="ED262" i="32" s="1"/>
  <c r="ED241" i="32"/>
  <c r="DZ130" i="32"/>
  <c r="DZ262" i="32" s="1"/>
  <c r="DZ241" i="32"/>
  <c r="DV130" i="32"/>
  <c r="DV262" i="32" s="1"/>
  <c r="DV241" i="32"/>
  <c r="DR130" i="32"/>
  <c r="DR262" i="32" s="1"/>
  <c r="DR241" i="32"/>
  <c r="DN130" i="32"/>
  <c r="DN262" i="32" s="1"/>
  <c r="DN241" i="32"/>
  <c r="DJ130" i="32"/>
  <c r="DJ262" i="32" s="1"/>
  <c r="DJ241" i="32"/>
  <c r="DF130" i="32"/>
  <c r="DF262" i="32" s="1"/>
  <c r="DF241" i="32"/>
  <c r="DB130" i="32"/>
  <c r="DB262" i="32" s="1"/>
  <c r="DB241" i="32"/>
  <c r="CX130" i="32"/>
  <c r="CX262" i="32" s="1"/>
  <c r="CX241" i="32"/>
  <c r="CT130" i="32"/>
  <c r="CT262" i="32" s="1"/>
  <c r="CT241" i="32"/>
  <c r="CM130" i="32"/>
  <c r="CM262" i="32" s="1"/>
  <c r="CM241" i="32"/>
  <c r="CC130" i="32"/>
  <c r="CC262" i="32" s="1"/>
  <c r="CC241" i="32"/>
  <c r="BV130" i="32"/>
  <c r="BV262" i="32" s="1"/>
  <c r="BV241" i="32"/>
  <c r="BO130" i="32"/>
  <c r="BO262" i="32" s="1"/>
  <c r="BO241" i="32"/>
  <c r="BE130" i="32"/>
  <c r="BE262" i="32" s="1"/>
  <c r="BE241" i="32"/>
  <c r="AX130" i="32"/>
  <c r="AX262" i="32" s="1"/>
  <c r="AX241" i="32"/>
  <c r="AQ130" i="32"/>
  <c r="AQ262" i="32" s="1"/>
  <c r="AQ241" i="32"/>
  <c r="AG130" i="32"/>
  <c r="AG262" i="32" s="1"/>
  <c r="AG241" i="32"/>
  <c r="AE126" i="32"/>
  <c r="ET239" i="32"/>
  <c r="EP239" i="32"/>
  <c r="EL239" i="32"/>
  <c r="EH239" i="32"/>
  <c r="ED239" i="32"/>
  <c r="DZ239" i="32"/>
  <c r="DV239" i="32"/>
  <c r="DR239" i="32"/>
  <c r="DN239" i="32"/>
  <c r="DJ239" i="32"/>
  <c r="DF239" i="32"/>
  <c r="DB239" i="32"/>
  <c r="CX239" i="32"/>
  <c r="CT239" i="32"/>
  <c r="CM239" i="32"/>
  <c r="CC106" i="32"/>
  <c r="CC260" i="32" s="1"/>
  <c r="CC239" i="32"/>
  <c r="BV106" i="32"/>
  <c r="BV260" i="32" s="1"/>
  <c r="BV239" i="32"/>
  <c r="BO106" i="32"/>
  <c r="BO260" i="32" s="1"/>
  <c r="BO239" i="32"/>
  <c r="BE106" i="32"/>
  <c r="BE260" i="32" s="1"/>
  <c r="BE239" i="32"/>
  <c r="AX106" i="32"/>
  <c r="AX260" i="32" s="1"/>
  <c r="AX239" i="32"/>
  <c r="AQ106" i="32"/>
  <c r="AQ260" i="32" s="1"/>
  <c r="AQ239" i="32"/>
  <c r="AG106" i="32"/>
  <c r="AG260" i="32" s="1"/>
  <c r="AG239" i="32"/>
  <c r="CP239" i="32"/>
  <c r="CF106" i="32"/>
  <c r="CF260" i="32" s="1"/>
  <c r="CF239" i="32"/>
  <c r="BY106" i="32"/>
  <c r="BY260" i="32" s="1"/>
  <c r="BY239" i="32"/>
  <c r="BR106" i="32"/>
  <c r="BR260" i="32" s="1"/>
  <c r="BR239" i="32"/>
  <c r="BH106" i="32"/>
  <c r="BH260" i="32" s="1"/>
  <c r="BH239" i="32"/>
  <c r="BA106" i="32"/>
  <c r="BA260" i="32" s="1"/>
  <c r="BA239" i="32"/>
  <c r="AT106" i="32"/>
  <c r="AT260" i="32" s="1"/>
  <c r="AT239" i="32"/>
  <c r="AJ106" i="32"/>
  <c r="AJ260" i="32" s="1"/>
  <c r="AJ239" i="32"/>
  <c r="FA172" i="34"/>
  <c r="AD172" i="34"/>
  <c r="J19" i="13"/>
  <c r="K3" i="13"/>
  <c r="AF53" i="32"/>
  <c r="FA214" i="34"/>
  <c r="AD214" i="34"/>
  <c r="AK23" i="15"/>
  <c r="AJ24" i="15"/>
  <c r="CF166" i="32"/>
  <c r="CF265" i="32" s="1"/>
  <c r="CF244" i="32"/>
  <c r="BG166" i="32"/>
  <c r="BG265" i="32" s="1"/>
  <c r="BG244" i="32"/>
  <c r="AH166" i="32"/>
  <c r="AH265" i="32" s="1"/>
  <c r="AH244" i="32"/>
  <c r="CL166" i="32"/>
  <c r="CL265" i="32" s="1"/>
  <c r="CL244" i="32"/>
  <c r="BM166" i="32"/>
  <c r="BM265" i="32" s="1"/>
  <c r="BM244" i="32"/>
  <c r="BS166" i="32"/>
  <c r="BS265" i="32" s="1"/>
  <c r="BS244" i="32"/>
  <c r="AT166" i="32"/>
  <c r="AT265" i="32" s="1"/>
  <c r="AT244" i="32"/>
  <c r="EW166" i="32"/>
  <c r="EW265" i="32" s="1"/>
  <c r="EW244" i="32"/>
  <c r="ES166" i="32"/>
  <c r="ES265" i="32" s="1"/>
  <c r="ES244" i="32"/>
  <c r="EO166" i="32"/>
  <c r="EO265" i="32" s="1"/>
  <c r="EO244" i="32"/>
  <c r="EK166" i="32"/>
  <c r="EK265" i="32" s="1"/>
  <c r="EK244" i="32"/>
  <c r="EG166" i="32"/>
  <c r="EG265" i="32" s="1"/>
  <c r="EG244" i="32"/>
  <c r="EC166" i="32"/>
  <c r="EC265" i="32" s="1"/>
  <c r="EC244" i="32"/>
  <c r="DY166" i="32"/>
  <c r="DY265" i="32" s="1"/>
  <c r="DY244" i="32"/>
  <c r="DU166" i="32"/>
  <c r="DU265" i="32" s="1"/>
  <c r="DU244" i="32"/>
  <c r="DQ166" i="32"/>
  <c r="DQ265" i="32" s="1"/>
  <c r="DQ244" i="32"/>
  <c r="DM166" i="32"/>
  <c r="DM265" i="32" s="1"/>
  <c r="DM244" i="32"/>
  <c r="DI166" i="32"/>
  <c r="DI265" i="32" s="1"/>
  <c r="DI244" i="32"/>
  <c r="DE166" i="32"/>
  <c r="DE265" i="32" s="1"/>
  <c r="DE244" i="32"/>
  <c r="DA166" i="32"/>
  <c r="DA265" i="32" s="1"/>
  <c r="DA244" i="32"/>
  <c r="CW166" i="32"/>
  <c r="CW265" i="32" s="1"/>
  <c r="CW244" i="32"/>
  <c r="CS166" i="32"/>
  <c r="CS265" i="32" s="1"/>
  <c r="CS244" i="32"/>
  <c r="CI166" i="32"/>
  <c r="CI265" i="32" s="1"/>
  <c r="CI244" i="32"/>
  <c r="CB166" i="32"/>
  <c r="CB265" i="32" s="1"/>
  <c r="CB244" i="32"/>
  <c r="BU166" i="32"/>
  <c r="BU265" i="32" s="1"/>
  <c r="BU244" i="32"/>
  <c r="BK166" i="32"/>
  <c r="BK265" i="32" s="1"/>
  <c r="BK244" i="32"/>
  <c r="BD166" i="32"/>
  <c r="BD265" i="32" s="1"/>
  <c r="BD244" i="32"/>
  <c r="AW166" i="32"/>
  <c r="AW265" i="32" s="1"/>
  <c r="AW244" i="32"/>
  <c r="AM166" i="32"/>
  <c r="AM265" i="32" s="1"/>
  <c r="AM244" i="32"/>
  <c r="AF166" i="32"/>
  <c r="AE164" i="32"/>
  <c r="AF244" i="32"/>
  <c r="BX166" i="32"/>
  <c r="BX265" i="32" s="1"/>
  <c r="BX244" i="32"/>
  <c r="AF76" i="33"/>
  <c r="AF149" i="33"/>
  <c r="AG113" i="30"/>
  <c r="AK113" i="30"/>
  <c r="AO113" i="30"/>
  <c r="AS113" i="30"/>
  <c r="AW113" i="30"/>
  <c r="BA113" i="30"/>
  <c r="BE113" i="30"/>
  <c r="BI113" i="30"/>
  <c r="BM113" i="30"/>
  <c r="BQ113" i="30"/>
  <c r="BU113" i="30"/>
  <c r="BY113" i="30"/>
  <c r="CC113" i="30"/>
  <c r="CG113" i="30"/>
  <c r="CK113" i="30"/>
  <c r="CO113" i="30"/>
  <c r="CS113" i="30"/>
  <c r="CW113" i="30"/>
  <c r="DA113" i="30"/>
  <c r="DE113" i="30"/>
  <c r="DI113" i="30"/>
  <c r="DM113" i="30"/>
  <c r="DQ113" i="30"/>
  <c r="DU113" i="30"/>
  <c r="DY113" i="30"/>
  <c r="EC113" i="30"/>
  <c r="EG113" i="30"/>
  <c r="EK113" i="30"/>
  <c r="EO113" i="30"/>
  <c r="ES113" i="30"/>
  <c r="EW113" i="30"/>
  <c r="AJ113" i="30"/>
  <c r="AP113" i="30"/>
  <c r="AU113" i="30"/>
  <c r="AZ113" i="30"/>
  <c r="BF113" i="30"/>
  <c r="BK113" i="30"/>
  <c r="BP113" i="30"/>
  <c r="BV113" i="30"/>
  <c r="CA113" i="30"/>
  <c r="CF113" i="30"/>
  <c r="CL113" i="30"/>
  <c r="CQ113" i="30"/>
  <c r="CV113" i="30"/>
  <c r="DB113" i="30"/>
  <c r="DG113" i="30"/>
  <c r="DL113" i="30"/>
  <c r="DR113" i="30"/>
  <c r="DW113" i="30"/>
  <c r="EB113" i="30"/>
  <c r="EH113" i="30"/>
  <c r="EM113" i="30"/>
  <c r="ER113" i="30"/>
  <c r="EX113" i="30"/>
  <c r="AF113" i="30"/>
  <c r="AL113" i="30"/>
  <c r="AQ113" i="30"/>
  <c r="AV113" i="30"/>
  <c r="BB113" i="30"/>
  <c r="BG113" i="30"/>
  <c r="BL113" i="30"/>
  <c r="BR113" i="30"/>
  <c r="BW113" i="30"/>
  <c r="CB113" i="30"/>
  <c r="CH113" i="30"/>
  <c r="CM113" i="30"/>
  <c r="CR113" i="30"/>
  <c r="CX113" i="30"/>
  <c r="DC113" i="30"/>
  <c r="DH113" i="30"/>
  <c r="DN113" i="30"/>
  <c r="DS113" i="30"/>
  <c r="DX113" i="30"/>
  <c r="ED113" i="30"/>
  <c r="EI113" i="30"/>
  <c r="EN113" i="30"/>
  <c r="ET113" i="30"/>
  <c r="AH113" i="30"/>
  <c r="AM113" i="30"/>
  <c r="AR113" i="30"/>
  <c r="AX113" i="30"/>
  <c r="BC113" i="30"/>
  <c r="BH113" i="30"/>
  <c r="BN113" i="30"/>
  <c r="BS113" i="30"/>
  <c r="BX113" i="30"/>
  <c r="CD113" i="30"/>
  <c r="CI113" i="30"/>
  <c r="CN113" i="30"/>
  <c r="CT113" i="30"/>
  <c r="CY113" i="30"/>
  <c r="DD113" i="30"/>
  <c r="DJ113" i="30"/>
  <c r="DO113" i="30"/>
  <c r="DT113" i="30"/>
  <c r="DZ113" i="30"/>
  <c r="EE113" i="30"/>
  <c r="EJ113" i="30"/>
  <c r="EP113" i="30"/>
  <c r="EU113" i="30"/>
  <c r="AT113" i="30"/>
  <c r="BO113" i="30"/>
  <c r="CJ113" i="30"/>
  <c r="DF113" i="30"/>
  <c r="EA113" i="30"/>
  <c r="EV113" i="30"/>
  <c r="AY113" i="30"/>
  <c r="BT113" i="30"/>
  <c r="CP113" i="30"/>
  <c r="DK113" i="30"/>
  <c r="EF113" i="30"/>
  <c r="AI113" i="30"/>
  <c r="BD113" i="30"/>
  <c r="BZ113" i="30"/>
  <c r="CU113" i="30"/>
  <c r="DP113" i="30"/>
  <c r="EL113" i="30"/>
  <c r="BJ113" i="30"/>
  <c r="EQ113" i="30"/>
  <c r="CZ113" i="30"/>
  <c r="AN113" i="30"/>
  <c r="DV113" i="30"/>
  <c r="CE113" i="30"/>
  <c r="AJ56" i="15"/>
  <c r="AJ48" i="15" s="1"/>
  <c r="AK48" i="15" s="1"/>
  <c r="FA116" i="34"/>
  <c r="AD116" i="34"/>
  <c r="ET154" i="32"/>
  <c r="ET264" i="32" s="1"/>
  <c r="ET243" i="32"/>
  <c r="EP154" i="32"/>
  <c r="EP264" i="32" s="1"/>
  <c r="EP243" i="32"/>
  <c r="EL154" i="32"/>
  <c r="EL264" i="32" s="1"/>
  <c r="EL243" i="32"/>
  <c r="EH154" i="32"/>
  <c r="EH264" i="32" s="1"/>
  <c r="EH243" i="32"/>
  <c r="ED154" i="32"/>
  <c r="ED264" i="32" s="1"/>
  <c r="ED243" i="32"/>
  <c r="DZ154" i="32"/>
  <c r="DZ264" i="32" s="1"/>
  <c r="DZ243" i="32"/>
  <c r="DV154" i="32"/>
  <c r="DV264" i="32" s="1"/>
  <c r="DV243" i="32"/>
  <c r="DR154" i="32"/>
  <c r="DR264" i="32" s="1"/>
  <c r="DR243" i="32"/>
  <c r="DN154" i="32"/>
  <c r="DN264" i="32" s="1"/>
  <c r="DN243" i="32"/>
  <c r="DJ154" i="32"/>
  <c r="DJ264" i="32" s="1"/>
  <c r="DJ243" i="32"/>
  <c r="DF154" i="32"/>
  <c r="DF264" i="32" s="1"/>
  <c r="DF243" i="32"/>
  <c r="DB154" i="32"/>
  <c r="DB264" i="32" s="1"/>
  <c r="DB243" i="32"/>
  <c r="CX154" i="32"/>
  <c r="CX264" i="32" s="1"/>
  <c r="CX243" i="32"/>
  <c r="CT154" i="32"/>
  <c r="CT264" i="32" s="1"/>
  <c r="CT243" i="32"/>
  <c r="CM154" i="32"/>
  <c r="CM264" i="32" s="1"/>
  <c r="CM243" i="32"/>
  <c r="CC154" i="32"/>
  <c r="CC264" i="32" s="1"/>
  <c r="CC243" i="32"/>
  <c r="BV154" i="32"/>
  <c r="BV264" i="32" s="1"/>
  <c r="BV243" i="32"/>
  <c r="BO154" i="32"/>
  <c r="BO264" i="32" s="1"/>
  <c r="BO243" i="32"/>
  <c r="BE154" i="32"/>
  <c r="BE264" i="32" s="1"/>
  <c r="BE243" i="32"/>
  <c r="AX154" i="32"/>
  <c r="AX264" i="32" s="1"/>
  <c r="AX243" i="32"/>
  <c r="AQ154" i="32"/>
  <c r="AQ264" i="32" s="1"/>
  <c r="AQ243" i="32"/>
  <c r="AG154" i="32"/>
  <c r="AG264" i="32" s="1"/>
  <c r="AG243" i="32"/>
  <c r="CP154" i="32"/>
  <c r="CP264" i="32" s="1"/>
  <c r="CP243" i="32"/>
  <c r="CF154" i="32"/>
  <c r="CF264" i="32" s="1"/>
  <c r="CF243" i="32"/>
  <c r="BY154" i="32"/>
  <c r="BY264" i="32" s="1"/>
  <c r="BY243" i="32"/>
  <c r="BR154" i="32"/>
  <c r="BR264" i="32" s="1"/>
  <c r="BR243" i="32"/>
  <c r="BH154" i="32"/>
  <c r="BH264" i="32" s="1"/>
  <c r="BH243" i="32"/>
  <c r="BA154" i="32"/>
  <c r="BA264" i="32" s="1"/>
  <c r="BA243" i="32"/>
  <c r="AT154" i="32"/>
  <c r="AT264" i="32" s="1"/>
  <c r="AT243" i="32"/>
  <c r="AJ154" i="32"/>
  <c r="AJ264" i="32" s="1"/>
  <c r="AJ243" i="32"/>
  <c r="EX154" i="32"/>
  <c r="EX264" i="32" s="1"/>
  <c r="EX243" i="32"/>
  <c r="AF45" i="33"/>
  <c r="EX190" i="32"/>
  <c r="EX267" i="32" s="1"/>
  <c r="EX246" i="32"/>
  <c r="EV190" i="32"/>
  <c r="EV267" i="32" s="1"/>
  <c r="EV246" i="32"/>
  <c r="EF190" i="32"/>
  <c r="EF267" i="32" s="1"/>
  <c r="EF246" i="32"/>
  <c r="DP190" i="32"/>
  <c r="DP267" i="32" s="1"/>
  <c r="DP246" i="32"/>
  <c r="CZ190" i="32"/>
  <c r="CZ267" i="32" s="1"/>
  <c r="CZ246" i="32"/>
  <c r="EM190" i="32"/>
  <c r="EM267" i="32" s="1"/>
  <c r="EM246" i="32"/>
  <c r="DW190" i="32"/>
  <c r="DW267" i="32" s="1"/>
  <c r="DW246" i="32"/>
  <c r="DG190" i="32"/>
  <c r="DG267" i="32" s="1"/>
  <c r="DG246" i="32"/>
  <c r="BW190" i="32"/>
  <c r="BW267" i="32" s="1"/>
  <c r="BW246" i="32"/>
  <c r="CH190" i="32"/>
  <c r="CH267" i="32" s="1"/>
  <c r="CH246" i="32"/>
  <c r="AL190" i="32"/>
  <c r="AL267" i="32" s="1"/>
  <c r="AL246" i="32"/>
  <c r="CR190" i="32"/>
  <c r="CR267" i="32" s="1"/>
  <c r="CR246" i="32"/>
  <c r="CK190" i="32"/>
  <c r="CK267" i="32" s="1"/>
  <c r="CK246" i="32"/>
  <c r="CD190" i="32"/>
  <c r="CD267" i="32" s="1"/>
  <c r="CD246" i="32"/>
  <c r="BT190" i="32"/>
  <c r="BT267" i="32" s="1"/>
  <c r="BT246" i="32"/>
  <c r="BM190" i="32"/>
  <c r="BM267" i="32" s="1"/>
  <c r="BM246" i="32"/>
  <c r="BF190" i="32"/>
  <c r="BF267" i="32" s="1"/>
  <c r="BF246" i="32"/>
  <c r="AV190" i="32"/>
  <c r="AV267" i="32" s="1"/>
  <c r="AV246" i="32"/>
  <c r="AO190" i="32"/>
  <c r="AO267" i="32" s="1"/>
  <c r="AO246" i="32"/>
  <c r="AH190" i="32"/>
  <c r="AH267" i="32" s="1"/>
  <c r="AH246" i="32"/>
  <c r="CB190" i="32"/>
  <c r="CB267" i="32" s="1"/>
  <c r="CB246" i="32"/>
  <c r="DQ190" i="32"/>
  <c r="DQ267" i="32" s="1"/>
  <c r="DQ246" i="32"/>
  <c r="BP190" i="32"/>
  <c r="BP267" i="32" s="1"/>
  <c r="BP246" i="32"/>
  <c r="AF190" i="32"/>
  <c r="AE188" i="32"/>
  <c r="AF246" i="32"/>
  <c r="DI190" i="32"/>
  <c r="DI267" i="32" s="1"/>
  <c r="DI246" i="32"/>
  <c r="DM190" i="32"/>
  <c r="DM267" i="32" s="1"/>
  <c r="DM246" i="32"/>
  <c r="AS190" i="32"/>
  <c r="AS267" i="32" s="1"/>
  <c r="AS246" i="32"/>
  <c r="EH190" i="32"/>
  <c r="EH267" i="32" s="1"/>
  <c r="EH246" i="32"/>
  <c r="DR190" i="32"/>
  <c r="DR267" i="32" s="1"/>
  <c r="DR246" i="32"/>
  <c r="DB190" i="32"/>
  <c r="DB267" i="32" s="1"/>
  <c r="DB246" i="32"/>
  <c r="BV190" i="32"/>
  <c r="BV267" i="32" s="1"/>
  <c r="BV246" i="32"/>
  <c r="CR178" i="32"/>
  <c r="CR266" i="32" s="1"/>
  <c r="CR245" i="32"/>
  <c r="CK178" i="32"/>
  <c r="CK266" i="32" s="1"/>
  <c r="CK245" i="32"/>
  <c r="CD178" i="32"/>
  <c r="CD266" i="32" s="1"/>
  <c r="CD245" i="32"/>
  <c r="BT178" i="32"/>
  <c r="BT266" i="32" s="1"/>
  <c r="BT245" i="32"/>
  <c r="BM178" i="32"/>
  <c r="BM266" i="32" s="1"/>
  <c r="BM245" i="32"/>
  <c r="BF178" i="32"/>
  <c r="BF266" i="32" s="1"/>
  <c r="BF245" i="32"/>
  <c r="AV178" i="32"/>
  <c r="AV266" i="32" s="1"/>
  <c r="AV245" i="32"/>
  <c r="AO178" i="32"/>
  <c r="AO266" i="32" s="1"/>
  <c r="AO245" i="32"/>
  <c r="AH178" i="32"/>
  <c r="AH266" i="32" s="1"/>
  <c r="AH245" i="32"/>
  <c r="ET178" i="32"/>
  <c r="ET266" i="32" s="1"/>
  <c r="ET245" i="32"/>
  <c r="EP178" i="32"/>
  <c r="EP266" i="32" s="1"/>
  <c r="EP245" i="32"/>
  <c r="EL178" i="32"/>
  <c r="EL266" i="32" s="1"/>
  <c r="EL245" i="32"/>
  <c r="EH178" i="32"/>
  <c r="EH266" i="32" s="1"/>
  <c r="EH245" i="32"/>
  <c r="ED178" i="32"/>
  <c r="ED266" i="32" s="1"/>
  <c r="ED245" i="32"/>
  <c r="DZ178" i="32"/>
  <c r="DZ266" i="32" s="1"/>
  <c r="DZ245" i="32"/>
  <c r="DV178" i="32"/>
  <c r="DV266" i="32" s="1"/>
  <c r="DV245" i="32"/>
  <c r="DR178" i="32"/>
  <c r="DR266" i="32" s="1"/>
  <c r="DR245" i="32"/>
  <c r="DN178" i="32"/>
  <c r="DN266" i="32" s="1"/>
  <c r="DN245" i="32"/>
  <c r="DJ178" i="32"/>
  <c r="DJ266" i="32" s="1"/>
  <c r="DJ245" i="32"/>
  <c r="DF178" i="32"/>
  <c r="DF266" i="32" s="1"/>
  <c r="DF245" i="32"/>
  <c r="DB178" i="32"/>
  <c r="DB266" i="32" s="1"/>
  <c r="DB245" i="32"/>
  <c r="CX178" i="32"/>
  <c r="CX266" i="32" s="1"/>
  <c r="CX245" i="32"/>
  <c r="CT178" i="32"/>
  <c r="CT266" i="32" s="1"/>
  <c r="CT245" i="32"/>
  <c r="CM178" i="32"/>
  <c r="CM266" i="32" s="1"/>
  <c r="CM245" i="32"/>
  <c r="CC178" i="32"/>
  <c r="CC266" i="32" s="1"/>
  <c r="CC245" i="32"/>
  <c r="BV178" i="32"/>
  <c r="BV266" i="32" s="1"/>
  <c r="BV245" i="32"/>
  <c r="BO178" i="32"/>
  <c r="BO266" i="32" s="1"/>
  <c r="BO245" i="32"/>
  <c r="BE178" i="32"/>
  <c r="BE266" i="32" s="1"/>
  <c r="BE245" i="32"/>
  <c r="AX178" i="32"/>
  <c r="AX266" i="32" s="1"/>
  <c r="AX245" i="32"/>
  <c r="AQ178" i="32"/>
  <c r="AQ266" i="32" s="1"/>
  <c r="AQ245" i="32"/>
  <c r="AG178" i="32"/>
  <c r="AG266" i="32" s="1"/>
  <c r="AG245" i="32"/>
  <c r="AH268" i="5"/>
  <c r="AH1148" i="5"/>
  <c r="AH7" i="5"/>
  <c r="AH531" i="5"/>
  <c r="AH8" i="33"/>
  <c r="AH8" i="34"/>
  <c r="AH8" i="35"/>
  <c r="AH8" i="30"/>
  <c r="AH8" i="31"/>
  <c r="AH8" i="23"/>
  <c r="AH8" i="32"/>
  <c r="AH8" i="36"/>
  <c r="AH8" i="11"/>
  <c r="AH8" i="27"/>
  <c r="AH7" i="9"/>
  <c r="CM117" i="32"/>
  <c r="CL132" i="34"/>
  <c r="CP240" i="32"/>
  <c r="BB118" i="32"/>
  <c r="BB261" i="32" s="1"/>
  <c r="BB240" i="32"/>
  <c r="BG118" i="32"/>
  <c r="BG261" i="32" s="1"/>
  <c r="BG240" i="32"/>
  <c r="AH118" i="32"/>
  <c r="AH261" i="32" s="1"/>
  <c r="AH240" i="32"/>
  <c r="CL118" i="32"/>
  <c r="CL261" i="32" s="1"/>
  <c r="CL240" i="32"/>
  <c r="BM118" i="32"/>
  <c r="BM261" i="32" s="1"/>
  <c r="BM240" i="32"/>
  <c r="AN118" i="32"/>
  <c r="AN261" i="32" s="1"/>
  <c r="AN240" i="32"/>
  <c r="BT118" i="32"/>
  <c r="BT261" i="32" s="1"/>
  <c r="BT240" i="32"/>
  <c r="AU118" i="32"/>
  <c r="AU261" i="32" s="1"/>
  <c r="AU240" i="32"/>
  <c r="ET240" i="32"/>
  <c r="EP240" i="32"/>
  <c r="EL240" i="32"/>
  <c r="EH240" i="32"/>
  <c r="ED240" i="32"/>
  <c r="DZ240" i="32"/>
  <c r="DV240" i="32"/>
  <c r="DR240" i="32"/>
  <c r="DN240" i="32"/>
  <c r="DJ240" i="32"/>
  <c r="DF240" i="32"/>
  <c r="DB240" i="32"/>
  <c r="CX240" i="32"/>
  <c r="CT240" i="32"/>
  <c r="CM118" i="32"/>
  <c r="CM261" i="32" s="1"/>
  <c r="CM240" i="32"/>
  <c r="CC118" i="32"/>
  <c r="CC261" i="32" s="1"/>
  <c r="CC240" i="32"/>
  <c r="BV118" i="32"/>
  <c r="BV261" i="32" s="1"/>
  <c r="BV240" i="32"/>
  <c r="BO118" i="32"/>
  <c r="BO261" i="32" s="1"/>
  <c r="BO240" i="32"/>
  <c r="BE118" i="32"/>
  <c r="BE261" i="32" s="1"/>
  <c r="BE240" i="32"/>
  <c r="AX118" i="32"/>
  <c r="AX261" i="32" s="1"/>
  <c r="AX240" i="32"/>
  <c r="AQ118" i="32"/>
  <c r="AQ261" i="32" s="1"/>
  <c r="AQ240" i="32"/>
  <c r="AG118" i="32"/>
  <c r="AG261" i="32" s="1"/>
  <c r="AG240" i="32"/>
  <c r="BQ142" i="32"/>
  <c r="BQ263" i="32" s="1"/>
  <c r="BQ242" i="32"/>
  <c r="DH242" i="32"/>
  <c r="CV142" i="32"/>
  <c r="CV263" i="32" s="1"/>
  <c r="CV242" i="32"/>
  <c r="EW242" i="32"/>
  <c r="EG242" i="32"/>
  <c r="DQ242" i="32"/>
  <c r="DA242" i="32"/>
  <c r="AW142" i="32"/>
  <c r="AW263" i="32" s="1"/>
  <c r="AW242" i="32"/>
  <c r="EU242" i="32"/>
  <c r="EE242" i="32"/>
  <c r="DO242" i="32"/>
  <c r="CY142" i="32"/>
  <c r="CY263" i="32" s="1"/>
  <c r="CY242" i="32"/>
  <c r="ET242" i="32"/>
  <c r="ED242" i="32"/>
  <c r="DN242" i="32"/>
  <c r="CX142" i="32"/>
  <c r="CX263" i="32" s="1"/>
  <c r="CX242" i="32"/>
  <c r="EX242" i="32"/>
  <c r="BI142" i="32"/>
  <c r="BI263" i="32" s="1"/>
  <c r="BI242" i="32"/>
  <c r="AG142" i="32"/>
  <c r="AG263" i="32" s="1"/>
  <c r="AG242" i="32"/>
  <c r="CQ142" i="32"/>
  <c r="CQ263" i="32" s="1"/>
  <c r="CQ242" i="32"/>
  <c r="CJ142" i="32"/>
  <c r="CJ263" i="32" s="1"/>
  <c r="CJ242" i="32"/>
  <c r="BZ142" i="32"/>
  <c r="BZ263" i="32" s="1"/>
  <c r="BZ242" i="32"/>
  <c r="BS142" i="32"/>
  <c r="BS263" i="32" s="1"/>
  <c r="BS242" i="32"/>
  <c r="BL142" i="32"/>
  <c r="BL263" i="32" s="1"/>
  <c r="BL242" i="32"/>
  <c r="BB142" i="32"/>
  <c r="BB263" i="32" s="1"/>
  <c r="BB242" i="32"/>
  <c r="AU142" i="32"/>
  <c r="AU263" i="32" s="1"/>
  <c r="AU242" i="32"/>
  <c r="AN142" i="32"/>
  <c r="AN263" i="32" s="1"/>
  <c r="AN242" i="32"/>
  <c r="CH142" i="32"/>
  <c r="CH263" i="32" s="1"/>
  <c r="CH242" i="32"/>
  <c r="EF242" i="32"/>
  <c r="CM142" i="32"/>
  <c r="CM263" i="32" s="1"/>
  <c r="CM242" i="32"/>
  <c r="CI142" i="32"/>
  <c r="CI263" i="32" s="1"/>
  <c r="CI242" i="32"/>
  <c r="AF19" i="23"/>
  <c r="EX247" i="32"/>
  <c r="EX202" i="32"/>
  <c r="EX268" i="32" s="1"/>
  <c r="ET202" i="32"/>
  <c r="ET268" i="32" s="1"/>
  <c r="ET247" i="32"/>
  <c r="EP202" i="32"/>
  <c r="EP268" i="32" s="1"/>
  <c r="EP247" i="32"/>
  <c r="EL202" i="32"/>
  <c r="EL268" i="32" s="1"/>
  <c r="EL247" i="32"/>
  <c r="EH202" i="32"/>
  <c r="EH268" i="32" s="1"/>
  <c r="EH247" i="32"/>
  <c r="ED202" i="32"/>
  <c r="ED268" i="32" s="1"/>
  <c r="ED247" i="32"/>
  <c r="DZ202" i="32"/>
  <c r="DZ268" i="32" s="1"/>
  <c r="DZ247" i="32"/>
  <c r="DV202" i="32"/>
  <c r="DV268" i="32" s="1"/>
  <c r="DV247" i="32"/>
  <c r="DR202" i="32"/>
  <c r="DR268" i="32" s="1"/>
  <c r="DR247" i="32"/>
  <c r="DN202" i="32"/>
  <c r="DN268" i="32" s="1"/>
  <c r="DN247" i="32"/>
  <c r="DJ202" i="32"/>
  <c r="DJ268" i="32" s="1"/>
  <c r="DJ247" i="32"/>
  <c r="DF202" i="32"/>
  <c r="DF268" i="32" s="1"/>
  <c r="DF247" i="32"/>
  <c r="DB202" i="32"/>
  <c r="DB268" i="32" s="1"/>
  <c r="DB247" i="32"/>
  <c r="CX202" i="32"/>
  <c r="CX268" i="32" s="1"/>
  <c r="CX247" i="32"/>
  <c r="CT202" i="32"/>
  <c r="CT268" i="32" s="1"/>
  <c r="CT247" i="32"/>
  <c r="CM202" i="32"/>
  <c r="CM268" i="32" s="1"/>
  <c r="CM247" i="32"/>
  <c r="CC202" i="32"/>
  <c r="CC268" i="32" s="1"/>
  <c r="CC247" i="32"/>
  <c r="BV202" i="32"/>
  <c r="BV268" i="32" s="1"/>
  <c r="BV247" i="32"/>
  <c r="BO202" i="32"/>
  <c r="BO268" i="32" s="1"/>
  <c r="BO247" i="32"/>
  <c r="BE202" i="32"/>
  <c r="BE268" i="32" s="1"/>
  <c r="BE247" i="32"/>
  <c r="AX202" i="32"/>
  <c r="AX268" i="32" s="1"/>
  <c r="AX247" i="32"/>
  <c r="AQ202" i="32"/>
  <c r="AQ268" i="32" s="1"/>
  <c r="AQ247" i="32"/>
  <c r="AG202" i="32"/>
  <c r="AG268" i="32" s="1"/>
  <c r="AG247" i="32"/>
  <c r="CP202" i="32"/>
  <c r="CP268" i="32" s="1"/>
  <c r="CP247" i="32"/>
  <c r="CF202" i="32"/>
  <c r="CF268" i="32" s="1"/>
  <c r="CF247" i="32"/>
  <c r="BY202" i="32"/>
  <c r="BY268" i="32" s="1"/>
  <c r="BY247" i="32"/>
  <c r="BR202" i="32"/>
  <c r="BR268" i="32" s="1"/>
  <c r="BR247" i="32"/>
  <c r="BH202" i="32"/>
  <c r="BH268" i="32" s="1"/>
  <c r="BH247" i="32"/>
  <c r="BA202" i="32"/>
  <c r="BA268" i="32" s="1"/>
  <c r="BA247" i="32"/>
  <c r="AT202" i="32"/>
  <c r="AT268" i="32" s="1"/>
  <c r="AT247" i="32"/>
  <c r="AJ202" i="32"/>
  <c r="AJ268" i="32" s="1"/>
  <c r="AJ247" i="32"/>
  <c r="AH112" i="30"/>
  <c r="AL112" i="30"/>
  <c r="AP112" i="30"/>
  <c r="AT112" i="30"/>
  <c r="AX112" i="30"/>
  <c r="BB112" i="30"/>
  <c r="BF112" i="30"/>
  <c r="BJ112" i="30"/>
  <c r="BN112" i="30"/>
  <c r="BR112" i="30"/>
  <c r="BV112" i="30"/>
  <c r="BZ112" i="30"/>
  <c r="CD112" i="30"/>
  <c r="CH112" i="30"/>
  <c r="CL112" i="30"/>
  <c r="CP112" i="30"/>
  <c r="CT112" i="30"/>
  <c r="CX112" i="30"/>
  <c r="DB112" i="30"/>
  <c r="DF112" i="30"/>
  <c r="DJ112" i="30"/>
  <c r="DN112" i="30"/>
  <c r="DR112" i="30"/>
  <c r="DV112" i="30"/>
  <c r="DZ112" i="30"/>
  <c r="ED112" i="30"/>
  <c r="EH112" i="30"/>
  <c r="EL112" i="30"/>
  <c r="EP112" i="30"/>
  <c r="ET112" i="30"/>
  <c r="EX112" i="30"/>
  <c r="AG112" i="30"/>
  <c r="AM112" i="30"/>
  <c r="AR112" i="30"/>
  <c r="AW112" i="30"/>
  <c r="BC112" i="30"/>
  <c r="BH112" i="30"/>
  <c r="BM112" i="30"/>
  <c r="BS112" i="30"/>
  <c r="BX112" i="30"/>
  <c r="CC112" i="30"/>
  <c r="CI112" i="30"/>
  <c r="CN112" i="30"/>
  <c r="CS112" i="30"/>
  <c r="CY112" i="30"/>
  <c r="DD112" i="30"/>
  <c r="DI112" i="30"/>
  <c r="DO112" i="30"/>
  <c r="DT112" i="30"/>
  <c r="DY112" i="30"/>
  <c r="EE112" i="30"/>
  <c r="EJ112" i="30"/>
  <c r="EO112" i="30"/>
  <c r="EU112" i="30"/>
  <c r="AI112" i="30"/>
  <c r="AN112" i="30"/>
  <c r="AS112" i="30"/>
  <c r="AY112" i="30"/>
  <c r="BD112" i="30"/>
  <c r="BI112" i="30"/>
  <c r="BO112" i="30"/>
  <c r="BT112" i="30"/>
  <c r="BY112" i="30"/>
  <c r="CE112" i="30"/>
  <c r="CJ112" i="30"/>
  <c r="CO112" i="30"/>
  <c r="CU112" i="30"/>
  <c r="CZ112" i="30"/>
  <c r="DE112" i="30"/>
  <c r="DK112" i="30"/>
  <c r="DP112" i="30"/>
  <c r="DU112" i="30"/>
  <c r="EA112" i="30"/>
  <c r="EF112" i="30"/>
  <c r="EK112" i="30"/>
  <c r="EQ112" i="30"/>
  <c r="EV112" i="30"/>
  <c r="AJ112" i="30"/>
  <c r="AO112" i="30"/>
  <c r="AU112" i="30"/>
  <c r="AZ112" i="30"/>
  <c r="BE112" i="30"/>
  <c r="BK112" i="30"/>
  <c r="BP112" i="30"/>
  <c r="BU112" i="30"/>
  <c r="CA112" i="30"/>
  <c r="CF112" i="30"/>
  <c r="CK112" i="30"/>
  <c r="CQ112" i="30"/>
  <c r="CV112" i="30"/>
  <c r="DA112" i="30"/>
  <c r="DG112" i="30"/>
  <c r="DL112" i="30"/>
  <c r="DQ112" i="30"/>
  <c r="DW112" i="30"/>
  <c r="EB112" i="30"/>
  <c r="EG112" i="30"/>
  <c r="EM112" i="30"/>
  <c r="ER112" i="30"/>
  <c r="EW112" i="30"/>
  <c r="AV112" i="30"/>
  <c r="BQ112" i="30"/>
  <c r="CM112" i="30"/>
  <c r="DH112" i="30"/>
  <c r="EC112" i="30"/>
  <c r="AF112" i="30"/>
  <c r="BA112" i="30"/>
  <c r="BW112" i="30"/>
  <c r="CR112" i="30"/>
  <c r="DM112" i="30"/>
  <c r="EI112" i="30"/>
  <c r="AK112" i="30"/>
  <c r="BG112" i="30"/>
  <c r="CB112" i="30"/>
  <c r="CW112" i="30"/>
  <c r="DS112" i="30"/>
  <c r="EN112" i="30"/>
  <c r="AQ112" i="30"/>
  <c r="DX112" i="30"/>
  <c r="CG112" i="30"/>
  <c r="DC112" i="30"/>
  <c r="ES112" i="30"/>
  <c r="BL112" i="30"/>
  <c r="CQ130" i="32"/>
  <c r="CQ262" i="32" s="1"/>
  <c r="CQ241" i="32"/>
  <c r="CJ130" i="32"/>
  <c r="CJ262" i="32" s="1"/>
  <c r="CJ241" i="32"/>
  <c r="BZ130" i="32"/>
  <c r="BZ262" i="32" s="1"/>
  <c r="BZ241" i="32"/>
  <c r="BS130" i="32"/>
  <c r="BS262" i="32" s="1"/>
  <c r="BS241" i="32"/>
  <c r="BL130" i="32"/>
  <c r="BL262" i="32" s="1"/>
  <c r="BL241" i="32"/>
  <c r="BB130" i="32"/>
  <c r="BB262" i="32" s="1"/>
  <c r="BB241" i="32"/>
  <c r="AU130" i="32"/>
  <c r="AU262" i="32" s="1"/>
  <c r="AU241" i="32"/>
  <c r="AN130" i="32"/>
  <c r="AN262" i="32" s="1"/>
  <c r="AN241" i="32"/>
  <c r="EW130" i="32"/>
  <c r="EW262" i="32" s="1"/>
  <c r="EW241" i="32"/>
  <c r="ES130" i="32"/>
  <c r="ES262" i="32" s="1"/>
  <c r="ES241" i="32"/>
  <c r="EO130" i="32"/>
  <c r="EO262" i="32" s="1"/>
  <c r="EO241" i="32"/>
  <c r="EK130" i="32"/>
  <c r="EK262" i="32" s="1"/>
  <c r="EK241" i="32"/>
  <c r="EG130" i="32"/>
  <c r="EG262" i="32" s="1"/>
  <c r="EG241" i="32"/>
  <c r="EC130" i="32"/>
  <c r="EC262" i="32" s="1"/>
  <c r="EC241" i="32"/>
  <c r="DY130" i="32"/>
  <c r="DY262" i="32" s="1"/>
  <c r="DY241" i="32"/>
  <c r="DU130" i="32"/>
  <c r="DU262" i="32" s="1"/>
  <c r="DU241" i="32"/>
  <c r="DQ130" i="32"/>
  <c r="DQ262" i="32" s="1"/>
  <c r="DQ241" i="32"/>
  <c r="DM130" i="32"/>
  <c r="DM262" i="32" s="1"/>
  <c r="DM241" i="32"/>
  <c r="DI130" i="32"/>
  <c r="DI262" i="32" s="1"/>
  <c r="DI241" i="32"/>
  <c r="DE130" i="32"/>
  <c r="DE262" i="32" s="1"/>
  <c r="DE241" i="32"/>
  <c r="DA130" i="32"/>
  <c r="DA262" i="32" s="1"/>
  <c r="DA241" i="32"/>
  <c r="CW130" i="32"/>
  <c r="CW262" i="32" s="1"/>
  <c r="CW241" i="32"/>
  <c r="CS130" i="32"/>
  <c r="CS262" i="32" s="1"/>
  <c r="CS241" i="32"/>
  <c r="CI130" i="32"/>
  <c r="CI262" i="32" s="1"/>
  <c r="CI241" i="32"/>
  <c r="CB130" i="32"/>
  <c r="CB262" i="32" s="1"/>
  <c r="CB241" i="32"/>
  <c r="BU130" i="32"/>
  <c r="BU262" i="32" s="1"/>
  <c r="BU241" i="32"/>
  <c r="BK130" i="32"/>
  <c r="BK262" i="32" s="1"/>
  <c r="BK241" i="32"/>
  <c r="BD130" i="32"/>
  <c r="BD262" i="32" s="1"/>
  <c r="BD241" i="32"/>
  <c r="AW130" i="32"/>
  <c r="AW262" i="32" s="1"/>
  <c r="AW241" i="32"/>
  <c r="AM130" i="32"/>
  <c r="AM262" i="32" s="1"/>
  <c r="AM241" i="32"/>
  <c r="AF130" i="32"/>
  <c r="AE128" i="32"/>
  <c r="AF241" i="32"/>
  <c r="EW239" i="32"/>
  <c r="ES239" i="32"/>
  <c r="EO239" i="32"/>
  <c r="EK239" i="32"/>
  <c r="EG239" i="32"/>
  <c r="EC239" i="32"/>
  <c r="DY239" i="32"/>
  <c r="DU239" i="32"/>
  <c r="DQ239" i="32"/>
  <c r="DM239" i="32"/>
  <c r="DI239" i="32"/>
  <c r="DE239" i="32"/>
  <c r="DA239" i="32"/>
  <c r="CW239" i="32"/>
  <c r="CS239" i="32"/>
  <c r="CI239" i="32"/>
  <c r="CB106" i="32"/>
  <c r="CB260" i="32" s="1"/>
  <c r="CB239" i="32"/>
  <c r="BU106" i="32"/>
  <c r="BU260" i="32" s="1"/>
  <c r="BU239" i="32"/>
  <c r="BK106" i="32"/>
  <c r="BK260" i="32" s="1"/>
  <c r="BK239" i="32"/>
  <c r="BD106" i="32"/>
  <c r="BD260" i="32" s="1"/>
  <c r="BD239" i="32"/>
  <c r="AW106" i="32"/>
  <c r="AW260" i="32" s="1"/>
  <c r="AW239" i="32"/>
  <c r="AM106" i="32"/>
  <c r="AM260" i="32" s="1"/>
  <c r="AM239" i="32"/>
  <c r="AF106" i="32"/>
  <c r="AE104" i="32"/>
  <c r="AF239" i="32"/>
  <c r="CL239" i="32"/>
  <c r="CE106" i="32"/>
  <c r="CE260" i="32" s="1"/>
  <c r="CE239" i="32"/>
  <c r="BX106" i="32"/>
  <c r="BX260" i="32" s="1"/>
  <c r="BX239" i="32"/>
  <c r="BN106" i="32"/>
  <c r="BN260" i="32" s="1"/>
  <c r="BN239" i="32"/>
  <c r="BG106" i="32"/>
  <c r="BG260" i="32" s="1"/>
  <c r="BG239" i="32"/>
  <c r="AZ106" i="32"/>
  <c r="AZ260" i="32" s="1"/>
  <c r="AZ239" i="32"/>
  <c r="AP106" i="32"/>
  <c r="AP260" i="32" s="1"/>
  <c r="AP239" i="32"/>
  <c r="AI106" i="32"/>
  <c r="AI260" i="32" s="1"/>
  <c r="AI239" i="32"/>
  <c r="CG81" i="32"/>
  <c r="CF90" i="34"/>
  <c r="AF17" i="32"/>
  <c r="BH166" i="32"/>
  <c r="BH265" i="32" s="1"/>
  <c r="BH244" i="32"/>
  <c r="AI166" i="32"/>
  <c r="AI265" i="32" s="1"/>
  <c r="AI244" i="32"/>
  <c r="BL166" i="32"/>
  <c r="BL265" i="32" s="1"/>
  <c r="BL244" i="32"/>
  <c r="BN166" i="32"/>
  <c r="BN265" i="32" s="1"/>
  <c r="BN244" i="32"/>
  <c r="AO166" i="32"/>
  <c r="AO265" i="32" s="1"/>
  <c r="AO244" i="32"/>
  <c r="BZ166" i="32"/>
  <c r="BZ265" i="32" s="1"/>
  <c r="BZ244" i="32"/>
  <c r="CR166" i="32"/>
  <c r="CR265" i="32" s="1"/>
  <c r="CR244" i="32"/>
  <c r="EV166" i="32"/>
  <c r="EV265" i="32" s="1"/>
  <c r="EV244" i="32"/>
  <c r="ER166" i="32"/>
  <c r="ER265" i="32" s="1"/>
  <c r="ER244" i="32"/>
  <c r="EN166" i="32"/>
  <c r="EN265" i="32" s="1"/>
  <c r="EN244" i="32"/>
  <c r="EJ166" i="32"/>
  <c r="EJ265" i="32" s="1"/>
  <c r="EJ244" i="32"/>
  <c r="EF166" i="32"/>
  <c r="EF265" i="32" s="1"/>
  <c r="EF244" i="32"/>
  <c r="EB166" i="32"/>
  <c r="EB265" i="32" s="1"/>
  <c r="EB244" i="32"/>
  <c r="DX166" i="32"/>
  <c r="DX265" i="32" s="1"/>
  <c r="DX244" i="32"/>
  <c r="DT166" i="32"/>
  <c r="DT265" i="32" s="1"/>
  <c r="DT244" i="32"/>
  <c r="DP166" i="32"/>
  <c r="DP265" i="32" s="1"/>
  <c r="DP244" i="32"/>
  <c r="DL166" i="32"/>
  <c r="DL265" i="32" s="1"/>
  <c r="DL244" i="32"/>
  <c r="DH166" i="32"/>
  <c r="DH265" i="32" s="1"/>
  <c r="DH244" i="32"/>
  <c r="DD166" i="32"/>
  <c r="DD265" i="32" s="1"/>
  <c r="DD244" i="32"/>
  <c r="CZ166" i="32"/>
  <c r="CZ265" i="32" s="1"/>
  <c r="CZ244" i="32"/>
  <c r="CV166" i="32"/>
  <c r="CV265" i="32" s="1"/>
  <c r="CV244" i="32"/>
  <c r="CO166" i="32"/>
  <c r="CO265" i="32" s="1"/>
  <c r="CO244" i="32"/>
  <c r="CH166" i="32"/>
  <c r="CH265" i="32" s="1"/>
  <c r="CH244" i="32"/>
  <c r="CA166" i="32"/>
  <c r="CA265" i="32" s="1"/>
  <c r="CA244" i="32"/>
  <c r="BQ166" i="32"/>
  <c r="BQ265" i="32" s="1"/>
  <c r="BQ244" i="32"/>
  <c r="BJ166" i="32"/>
  <c r="BJ265" i="32" s="1"/>
  <c r="BJ244" i="32"/>
  <c r="BC166" i="32"/>
  <c r="BC265" i="32" s="1"/>
  <c r="BC244" i="32"/>
  <c r="AS166" i="32"/>
  <c r="AS265" i="32" s="1"/>
  <c r="AS244" i="32"/>
  <c r="AL166" i="32"/>
  <c r="AL265" i="32" s="1"/>
  <c r="AL244" i="32"/>
  <c r="CQ166" i="32"/>
  <c r="CQ265" i="32" s="1"/>
  <c r="CQ244" i="32"/>
  <c r="AZ166" i="32"/>
  <c r="AZ265" i="32" s="1"/>
  <c r="AZ244" i="32"/>
  <c r="AF96" i="33"/>
  <c r="FA144" i="34"/>
  <c r="AD144" i="34"/>
  <c r="EW154" i="32"/>
  <c r="EW264" i="32" s="1"/>
  <c r="EW243" i="32"/>
  <c r="ES154" i="32"/>
  <c r="ES264" i="32" s="1"/>
  <c r="ES243" i="32"/>
  <c r="EO154" i="32"/>
  <c r="EO264" i="32" s="1"/>
  <c r="EO243" i="32"/>
  <c r="EK154" i="32"/>
  <c r="EK264" i="32" s="1"/>
  <c r="EK243" i="32"/>
  <c r="EG154" i="32"/>
  <c r="EG264" i="32" s="1"/>
  <c r="EG243" i="32"/>
  <c r="EC154" i="32"/>
  <c r="EC264" i="32" s="1"/>
  <c r="EC243" i="32"/>
  <c r="DY154" i="32"/>
  <c r="DY264" i="32" s="1"/>
  <c r="DY243" i="32"/>
  <c r="DU154" i="32"/>
  <c r="DU264" i="32" s="1"/>
  <c r="DU243" i="32"/>
  <c r="DQ154" i="32"/>
  <c r="DQ264" i="32" s="1"/>
  <c r="DQ243" i="32"/>
  <c r="DM154" i="32"/>
  <c r="DM264" i="32" s="1"/>
  <c r="DM243" i="32"/>
  <c r="DI154" i="32"/>
  <c r="DI264" i="32" s="1"/>
  <c r="DI243" i="32"/>
  <c r="DE154" i="32"/>
  <c r="DE264" i="32" s="1"/>
  <c r="DE243" i="32"/>
  <c r="DA154" i="32"/>
  <c r="DA264" i="32" s="1"/>
  <c r="DA243" i="32"/>
  <c r="CW154" i="32"/>
  <c r="CW264" i="32" s="1"/>
  <c r="CW243" i="32"/>
  <c r="CS154" i="32"/>
  <c r="CS264" i="32" s="1"/>
  <c r="CS243" i="32"/>
  <c r="CI154" i="32"/>
  <c r="CI264" i="32" s="1"/>
  <c r="CI243" i="32"/>
  <c r="CB154" i="32"/>
  <c r="CB264" i="32" s="1"/>
  <c r="CB243" i="32"/>
  <c r="BU154" i="32"/>
  <c r="BU264" i="32" s="1"/>
  <c r="BU243" i="32"/>
  <c r="BK154" i="32"/>
  <c r="BK264" i="32" s="1"/>
  <c r="BK243" i="32"/>
  <c r="BD154" i="32"/>
  <c r="BD264" i="32" s="1"/>
  <c r="BD243" i="32"/>
  <c r="AW154" i="32"/>
  <c r="AW264" i="32" s="1"/>
  <c r="AW243" i="32"/>
  <c r="AM154" i="32"/>
  <c r="AM264" i="32" s="1"/>
  <c r="AM243" i="32"/>
  <c r="AF154" i="32"/>
  <c r="AE152" i="32"/>
  <c r="AF243" i="32"/>
  <c r="CL154" i="32"/>
  <c r="CL264" i="32" s="1"/>
  <c r="CL243" i="32"/>
  <c r="CE154" i="32"/>
  <c r="CE264" i="32" s="1"/>
  <c r="CE243" i="32"/>
  <c r="BX154" i="32"/>
  <c r="BX264" i="32" s="1"/>
  <c r="BX243" i="32"/>
  <c r="BN154" i="32"/>
  <c r="BN264" i="32" s="1"/>
  <c r="BN243" i="32"/>
  <c r="BG154" i="32"/>
  <c r="BG264" i="32" s="1"/>
  <c r="BG243" i="32"/>
  <c r="AZ154" i="32"/>
  <c r="AZ264" i="32" s="1"/>
  <c r="AZ243" i="32"/>
  <c r="AP154" i="32"/>
  <c r="AP264" i="32" s="1"/>
  <c r="AP243" i="32"/>
  <c r="AI154" i="32"/>
  <c r="AI264" i="32" s="1"/>
  <c r="AI243" i="32"/>
  <c r="CA69" i="32"/>
  <c r="BZ76" i="34"/>
  <c r="AW190" i="32"/>
  <c r="AW267" i="32" s="1"/>
  <c r="AW246" i="32"/>
  <c r="ER190" i="32"/>
  <c r="ER267" i="32" s="1"/>
  <c r="ER246" i="32"/>
  <c r="EB190" i="32"/>
  <c r="EB267" i="32" s="1"/>
  <c r="EB246" i="32"/>
  <c r="DL190" i="32"/>
  <c r="DL267" i="32" s="1"/>
  <c r="DL246" i="32"/>
  <c r="CV190" i="32"/>
  <c r="CV267" i="32" s="1"/>
  <c r="CV246" i="32"/>
  <c r="EI190" i="32"/>
  <c r="EI267" i="32" s="1"/>
  <c r="EI246" i="32"/>
  <c r="DS190" i="32"/>
  <c r="DS267" i="32" s="1"/>
  <c r="DS246" i="32"/>
  <c r="DC190" i="32"/>
  <c r="DC267" i="32" s="1"/>
  <c r="DC246" i="32"/>
  <c r="AY190" i="32"/>
  <c r="AY267" i="32" s="1"/>
  <c r="AY246" i="32"/>
  <c r="CA190" i="32"/>
  <c r="CA267" i="32" s="1"/>
  <c r="CA246" i="32"/>
  <c r="CC190" i="32"/>
  <c r="CC267" i="32" s="1"/>
  <c r="CC246" i="32"/>
  <c r="CQ190" i="32"/>
  <c r="CQ267" i="32" s="1"/>
  <c r="CQ246" i="32"/>
  <c r="CJ190" i="32"/>
  <c r="CJ267" i="32" s="1"/>
  <c r="CJ246" i="32"/>
  <c r="BZ190" i="32"/>
  <c r="BZ267" i="32" s="1"/>
  <c r="BZ246" i="32"/>
  <c r="BS190" i="32"/>
  <c r="BS267" i="32" s="1"/>
  <c r="BS246" i="32"/>
  <c r="BL190" i="32"/>
  <c r="BL267" i="32" s="1"/>
  <c r="BL246" i="32"/>
  <c r="BB190" i="32"/>
  <c r="BB267" i="32" s="1"/>
  <c r="BB246" i="32"/>
  <c r="AU190" i="32"/>
  <c r="AU267" i="32" s="1"/>
  <c r="AU246" i="32"/>
  <c r="AN190" i="32"/>
  <c r="AN267" i="32" s="1"/>
  <c r="AN246" i="32"/>
  <c r="BK190" i="32"/>
  <c r="BK267" i="32" s="1"/>
  <c r="BK246" i="32"/>
  <c r="DA190" i="32"/>
  <c r="DA267" i="32" s="1"/>
  <c r="DA246" i="32"/>
  <c r="BI190" i="32"/>
  <c r="BI267" i="32" s="1"/>
  <c r="BI246" i="32"/>
  <c r="EK190" i="32"/>
  <c r="EK267" i="32" s="1"/>
  <c r="EK246" i="32"/>
  <c r="CS190" i="32"/>
  <c r="CS267" i="32" s="1"/>
  <c r="CS246" i="32"/>
  <c r="CW190" i="32"/>
  <c r="CW267" i="32" s="1"/>
  <c r="CW246" i="32"/>
  <c r="ET190" i="32"/>
  <c r="ET267" i="32" s="1"/>
  <c r="ET246" i="32"/>
  <c r="ED190" i="32"/>
  <c r="ED267" i="32" s="1"/>
  <c r="ED246" i="32"/>
  <c r="DN190" i="32"/>
  <c r="DN267" i="32" s="1"/>
  <c r="DN246" i="32"/>
  <c r="CX190" i="32"/>
  <c r="CX267" i="32" s="1"/>
  <c r="CX246" i="32"/>
  <c r="BO190" i="32"/>
  <c r="BO267" i="32" s="1"/>
  <c r="BO246" i="32"/>
  <c r="AE186" i="32"/>
  <c r="CQ178" i="32"/>
  <c r="CQ266" i="32" s="1"/>
  <c r="CQ245" i="32"/>
  <c r="CJ178" i="32"/>
  <c r="CJ266" i="32" s="1"/>
  <c r="CJ245" i="32"/>
  <c r="BZ178" i="32"/>
  <c r="BZ266" i="32" s="1"/>
  <c r="BZ245" i="32"/>
  <c r="BS178" i="32"/>
  <c r="BS266" i="32" s="1"/>
  <c r="BS245" i="32"/>
  <c r="BL178" i="32"/>
  <c r="BL266" i="32" s="1"/>
  <c r="BL245" i="32"/>
  <c r="BB178" i="32"/>
  <c r="BB266" i="32" s="1"/>
  <c r="BB245" i="32"/>
  <c r="AU178" i="32"/>
  <c r="AU266" i="32" s="1"/>
  <c r="AU245" i="32"/>
  <c r="AN178" i="32"/>
  <c r="AN266" i="32" s="1"/>
  <c r="AN245" i="32"/>
  <c r="EW178" i="32"/>
  <c r="EW266" i="32" s="1"/>
  <c r="EW245" i="32"/>
  <c r="ES178" i="32"/>
  <c r="ES266" i="32" s="1"/>
  <c r="ES245" i="32"/>
  <c r="EO178" i="32"/>
  <c r="EO266" i="32" s="1"/>
  <c r="EO245" i="32"/>
  <c r="EK178" i="32"/>
  <c r="EK266" i="32" s="1"/>
  <c r="EK245" i="32"/>
  <c r="EG178" i="32"/>
  <c r="EG266" i="32" s="1"/>
  <c r="EG245" i="32"/>
  <c r="EC178" i="32"/>
  <c r="EC266" i="32" s="1"/>
  <c r="EC245" i="32"/>
  <c r="DY178" i="32"/>
  <c r="DY266" i="32" s="1"/>
  <c r="DY245" i="32"/>
  <c r="DU178" i="32"/>
  <c r="DU266" i="32" s="1"/>
  <c r="DU245" i="32"/>
  <c r="DQ178" i="32"/>
  <c r="DQ266" i="32" s="1"/>
  <c r="DQ245" i="32"/>
  <c r="DM178" i="32"/>
  <c r="DM266" i="32" s="1"/>
  <c r="DM245" i="32"/>
  <c r="DI178" i="32"/>
  <c r="DI266" i="32" s="1"/>
  <c r="DI245" i="32"/>
  <c r="DE178" i="32"/>
  <c r="DE266" i="32" s="1"/>
  <c r="DE245" i="32"/>
  <c r="DA178" i="32"/>
  <c r="DA266" i="32" s="1"/>
  <c r="DA245" i="32"/>
  <c r="CW178" i="32"/>
  <c r="CW266" i="32" s="1"/>
  <c r="CW245" i="32"/>
  <c r="CS178" i="32"/>
  <c r="CS266" i="32" s="1"/>
  <c r="CS245" i="32"/>
  <c r="CI178" i="32"/>
  <c r="CI266" i="32" s="1"/>
  <c r="CI245" i="32"/>
  <c r="CB178" i="32"/>
  <c r="CB266" i="32" s="1"/>
  <c r="CB245" i="32"/>
  <c r="BU178" i="32"/>
  <c r="BU266" i="32" s="1"/>
  <c r="BU245" i="32"/>
  <c r="BK178" i="32"/>
  <c r="BK266" i="32" s="1"/>
  <c r="BK245" i="32"/>
  <c r="BD178" i="32"/>
  <c r="BD266" i="32" s="1"/>
  <c r="BD245" i="32"/>
  <c r="AW178" i="32"/>
  <c r="AW266" i="32" s="1"/>
  <c r="AW245" i="32"/>
  <c r="AM178" i="32"/>
  <c r="AM266" i="32" s="1"/>
  <c r="AM245" i="32"/>
  <c r="AF178" i="32"/>
  <c r="AE176" i="32"/>
  <c r="AF245" i="32"/>
  <c r="AE245" i="32" s="1"/>
  <c r="AE174" i="32"/>
  <c r="AH4" i="5"/>
  <c r="AH5" i="11"/>
  <c r="AH5" i="32"/>
  <c r="AH5" i="23"/>
  <c r="AH5" i="34"/>
  <c r="AH5" i="27"/>
  <c r="AH5" i="33"/>
  <c r="AH5" i="30"/>
  <c r="AH5" i="36"/>
  <c r="AH4" i="9"/>
  <c r="AH5" i="31"/>
  <c r="AH5" i="35"/>
  <c r="FA158" i="34"/>
  <c r="AD158" i="34"/>
  <c r="BX118" i="32"/>
  <c r="BX261" i="32" s="1"/>
  <c r="BX240" i="32"/>
  <c r="EX240" i="32"/>
  <c r="AI118" i="32"/>
  <c r="AI261" i="32" s="1"/>
  <c r="AI240" i="32"/>
  <c r="AT118" i="32"/>
  <c r="AT261" i="32" s="1"/>
  <c r="AT240" i="32"/>
  <c r="BN118" i="32"/>
  <c r="BN261" i="32" s="1"/>
  <c r="BN240" i="32"/>
  <c r="AO118" i="32"/>
  <c r="AO261" i="32" s="1"/>
  <c r="AO240" i="32"/>
  <c r="BR118" i="32"/>
  <c r="BR261" i="32" s="1"/>
  <c r="BR240" i="32"/>
  <c r="AV118" i="32"/>
  <c r="AV261" i="32" s="1"/>
  <c r="AV240" i="32"/>
  <c r="EW240" i="32"/>
  <c r="ES240" i="32"/>
  <c r="EO240" i="32"/>
  <c r="EK240" i="32"/>
  <c r="EG240" i="32"/>
  <c r="EC240" i="32"/>
  <c r="DY240" i="32"/>
  <c r="DU240" i="32"/>
  <c r="DQ240" i="32"/>
  <c r="DM240" i="32"/>
  <c r="DI240" i="32"/>
  <c r="DE240" i="32"/>
  <c r="DA240" i="32"/>
  <c r="CW240" i="32"/>
  <c r="CS240" i="32"/>
  <c r="CI118" i="32"/>
  <c r="CI261" i="32" s="1"/>
  <c r="CI240" i="32"/>
  <c r="CB118" i="32"/>
  <c r="CB261" i="32" s="1"/>
  <c r="CB240" i="32"/>
  <c r="BU118" i="32"/>
  <c r="BU261" i="32" s="1"/>
  <c r="BU240" i="32"/>
  <c r="BK118" i="32"/>
  <c r="BK261" i="32" s="1"/>
  <c r="BK240" i="32"/>
  <c r="BD118" i="32"/>
  <c r="BD261" i="32" s="1"/>
  <c r="BD240" i="32"/>
  <c r="AW118" i="32"/>
  <c r="AW261" i="32" s="1"/>
  <c r="AW240" i="32"/>
  <c r="AM118" i="32"/>
  <c r="AM261" i="32" s="1"/>
  <c r="AM240" i="32"/>
  <c r="AF118" i="32"/>
  <c r="AE116" i="32"/>
  <c r="AF240" i="32"/>
  <c r="EJ242" i="32"/>
  <c r="ER242" i="32"/>
  <c r="CN142" i="32"/>
  <c r="CN263" i="32" s="1"/>
  <c r="CN242" i="32"/>
  <c r="ES242" i="32"/>
  <c r="EC242" i="32"/>
  <c r="DM242" i="32"/>
  <c r="CW142" i="32"/>
  <c r="CW263" i="32" s="1"/>
  <c r="CW242" i="32"/>
  <c r="DT242" i="32"/>
  <c r="EQ242" i="32"/>
  <c r="EA242" i="32"/>
  <c r="DK242" i="32"/>
  <c r="CU142" i="32"/>
  <c r="CU263" i="32" s="1"/>
  <c r="CU242" i="32"/>
  <c r="EP242" i="32"/>
  <c r="DZ242" i="32"/>
  <c r="DJ242" i="32"/>
  <c r="CT142" i="32"/>
  <c r="CT263" i="32" s="1"/>
  <c r="CT242" i="32"/>
  <c r="DD242" i="32"/>
  <c r="AK142" i="32"/>
  <c r="AK263" i="32" s="1"/>
  <c r="AK242" i="32"/>
  <c r="CB142" i="32"/>
  <c r="CB263" i="32" s="1"/>
  <c r="CB242" i="32"/>
  <c r="CP142" i="32"/>
  <c r="CP263" i="32" s="1"/>
  <c r="CP242" i="32"/>
  <c r="CF142" i="32"/>
  <c r="CF263" i="32" s="1"/>
  <c r="CF242" i="32"/>
  <c r="BY142" i="32"/>
  <c r="BY263" i="32" s="1"/>
  <c r="BY242" i="32"/>
  <c r="BR142" i="32"/>
  <c r="BR263" i="32" s="1"/>
  <c r="BR242" i="32"/>
  <c r="BH142" i="32"/>
  <c r="BH263" i="32" s="1"/>
  <c r="BH242" i="32"/>
  <c r="BA142" i="32"/>
  <c r="BA263" i="32" s="1"/>
  <c r="BA242" i="32"/>
  <c r="AT142" i="32"/>
  <c r="AT263" i="32" s="1"/>
  <c r="AT242" i="32"/>
  <c r="AJ142" i="32"/>
  <c r="AJ263" i="32" s="1"/>
  <c r="AJ242" i="32"/>
  <c r="CA142" i="32"/>
  <c r="CA263" i="32" s="1"/>
  <c r="CA242" i="32"/>
  <c r="DP242" i="32"/>
  <c r="BO142" i="32"/>
  <c r="BO263" i="32" s="1"/>
  <c r="BO242" i="32"/>
  <c r="BK142" i="32"/>
  <c r="BK263" i="32" s="1"/>
  <c r="BK242" i="32"/>
  <c r="EW202" i="32"/>
  <c r="EW268" i="32" s="1"/>
  <c r="EW247" i="32"/>
  <c r="ES202" i="32"/>
  <c r="ES268" i="32" s="1"/>
  <c r="ES247" i="32"/>
  <c r="EO202" i="32"/>
  <c r="EO268" i="32" s="1"/>
  <c r="EO247" i="32"/>
  <c r="EK202" i="32"/>
  <c r="EK268" i="32" s="1"/>
  <c r="EK247" i="32"/>
  <c r="EG202" i="32"/>
  <c r="EG268" i="32" s="1"/>
  <c r="EG247" i="32"/>
  <c r="EC202" i="32"/>
  <c r="EC268" i="32" s="1"/>
  <c r="EC247" i="32"/>
  <c r="DY202" i="32"/>
  <c r="DY268" i="32" s="1"/>
  <c r="DY247" i="32"/>
  <c r="DU202" i="32"/>
  <c r="DU268" i="32" s="1"/>
  <c r="DU247" i="32"/>
  <c r="DQ202" i="32"/>
  <c r="DQ268" i="32" s="1"/>
  <c r="DQ247" i="32"/>
  <c r="DM202" i="32"/>
  <c r="DM268" i="32" s="1"/>
  <c r="DM247" i="32"/>
  <c r="DI202" i="32"/>
  <c r="DI268" i="32" s="1"/>
  <c r="DI247" i="32"/>
  <c r="DE202" i="32"/>
  <c r="DE268" i="32" s="1"/>
  <c r="DE247" i="32"/>
  <c r="DA202" i="32"/>
  <c r="DA268" i="32" s="1"/>
  <c r="DA247" i="32"/>
  <c r="CW202" i="32"/>
  <c r="CW268" i="32" s="1"/>
  <c r="CW247" i="32"/>
  <c r="CS202" i="32"/>
  <c r="CS268" i="32" s="1"/>
  <c r="CS247" i="32"/>
  <c r="CI202" i="32"/>
  <c r="CI268" i="32" s="1"/>
  <c r="CI247" i="32"/>
  <c r="CB202" i="32"/>
  <c r="CB268" i="32" s="1"/>
  <c r="CB247" i="32"/>
  <c r="BU202" i="32"/>
  <c r="BU268" i="32" s="1"/>
  <c r="BU247" i="32"/>
  <c r="BK202" i="32"/>
  <c r="BK268" i="32" s="1"/>
  <c r="BK247" i="32"/>
  <c r="BD202" i="32"/>
  <c r="BD268" i="32" s="1"/>
  <c r="BD247" i="32"/>
  <c r="AW202" i="32"/>
  <c r="AW268" i="32" s="1"/>
  <c r="AW247" i="32"/>
  <c r="AM202" i="32"/>
  <c r="AM268" i="32" s="1"/>
  <c r="AM247" i="32"/>
  <c r="AF202" i="32"/>
  <c r="AE200" i="32"/>
  <c r="AF247" i="32"/>
  <c r="CL202" i="32"/>
  <c r="CL268" i="32" s="1"/>
  <c r="CL247" i="32"/>
  <c r="CE202" i="32"/>
  <c r="CE268" i="32" s="1"/>
  <c r="CE247" i="32"/>
  <c r="BX202" i="32"/>
  <c r="BX268" i="32" s="1"/>
  <c r="BX247" i="32"/>
  <c r="BN202" i="32"/>
  <c r="BN268" i="32" s="1"/>
  <c r="BN247" i="32"/>
  <c r="BG202" i="32"/>
  <c r="BG268" i="32" s="1"/>
  <c r="BG247" i="32"/>
  <c r="AZ202" i="32"/>
  <c r="AZ268" i="32" s="1"/>
  <c r="AZ247" i="32"/>
  <c r="AP202" i="32"/>
  <c r="AP268" i="32" s="1"/>
  <c r="AP247" i="32"/>
  <c r="AI202" i="32"/>
  <c r="AI268" i="32" s="1"/>
  <c r="AI247" i="32"/>
  <c r="AE198" i="32"/>
  <c r="FA186" i="34"/>
  <c r="AD186" i="34"/>
  <c r="CP130" i="32"/>
  <c r="CP262" i="32" s="1"/>
  <c r="CP241" i="32"/>
  <c r="CF130" i="32"/>
  <c r="CF262" i="32" s="1"/>
  <c r="CF241" i="32"/>
  <c r="BY130" i="32"/>
  <c r="BY262" i="32" s="1"/>
  <c r="BY241" i="32"/>
  <c r="BR130" i="32"/>
  <c r="BR262" i="32" s="1"/>
  <c r="BR241" i="32"/>
  <c r="BH130" i="32"/>
  <c r="BH262" i="32" s="1"/>
  <c r="BH241" i="32"/>
  <c r="BA130" i="32"/>
  <c r="BA262" i="32" s="1"/>
  <c r="BA241" i="32"/>
  <c r="AT130" i="32"/>
  <c r="AT262" i="32" s="1"/>
  <c r="AT241" i="32"/>
  <c r="AJ130" i="32"/>
  <c r="AJ262" i="32" s="1"/>
  <c r="AJ241" i="32"/>
  <c r="EV130" i="32"/>
  <c r="EV262" i="32" s="1"/>
  <c r="EV241" i="32"/>
  <c r="ER130" i="32"/>
  <c r="ER262" i="32" s="1"/>
  <c r="ER241" i="32"/>
  <c r="EN130" i="32"/>
  <c r="EN262" i="32" s="1"/>
  <c r="EN241" i="32"/>
  <c r="EJ130" i="32"/>
  <c r="EJ262" i="32" s="1"/>
  <c r="EJ241" i="32"/>
  <c r="EF130" i="32"/>
  <c r="EF262" i="32" s="1"/>
  <c r="EF241" i="32"/>
  <c r="EB130" i="32"/>
  <c r="EB262" i="32" s="1"/>
  <c r="EB241" i="32"/>
  <c r="DX130" i="32"/>
  <c r="DX262" i="32" s="1"/>
  <c r="DX241" i="32"/>
  <c r="DT130" i="32"/>
  <c r="DT262" i="32" s="1"/>
  <c r="DT241" i="32"/>
  <c r="DP130" i="32"/>
  <c r="DP262" i="32" s="1"/>
  <c r="DP241" i="32"/>
  <c r="DL130" i="32"/>
  <c r="DL262" i="32" s="1"/>
  <c r="DL241" i="32"/>
  <c r="DH130" i="32"/>
  <c r="DH262" i="32" s="1"/>
  <c r="DH241" i="32"/>
  <c r="DD130" i="32"/>
  <c r="DD262" i="32" s="1"/>
  <c r="DD241" i="32"/>
  <c r="CZ130" i="32"/>
  <c r="CZ262" i="32" s="1"/>
  <c r="CZ241" i="32"/>
  <c r="CV130" i="32"/>
  <c r="CV262" i="32" s="1"/>
  <c r="CV241" i="32"/>
  <c r="CO130" i="32"/>
  <c r="CO262" i="32" s="1"/>
  <c r="CO241" i="32"/>
  <c r="CH130" i="32"/>
  <c r="CH262" i="32" s="1"/>
  <c r="CH241" i="32"/>
  <c r="CA130" i="32"/>
  <c r="CA262" i="32" s="1"/>
  <c r="CA241" i="32"/>
  <c r="BQ130" i="32"/>
  <c r="BQ262" i="32" s="1"/>
  <c r="BQ241" i="32"/>
  <c r="BJ130" i="32"/>
  <c r="BJ262" i="32" s="1"/>
  <c r="BJ241" i="32"/>
  <c r="BC130" i="32"/>
  <c r="BC262" i="32" s="1"/>
  <c r="BC241" i="32"/>
  <c r="AS130" i="32"/>
  <c r="AS262" i="32" s="1"/>
  <c r="AS241" i="32"/>
  <c r="AL130" i="32"/>
  <c r="AL262" i="32" s="1"/>
  <c r="AL241" i="32"/>
  <c r="EV239" i="32"/>
  <c r="ER239" i="32"/>
  <c r="EN239" i="32"/>
  <c r="EJ239" i="32"/>
  <c r="EF239" i="32"/>
  <c r="EB239" i="32"/>
  <c r="DX239" i="32"/>
  <c r="DT239" i="32"/>
  <c r="DP239" i="32"/>
  <c r="DL239" i="32"/>
  <c r="DH239" i="32"/>
  <c r="DD239" i="32"/>
  <c r="CZ239" i="32"/>
  <c r="CV239" i="32"/>
  <c r="CO239" i="32"/>
  <c r="CH239" i="32"/>
  <c r="CA106" i="32"/>
  <c r="CA260" i="32" s="1"/>
  <c r="CA239" i="32"/>
  <c r="BQ106" i="32"/>
  <c r="BQ260" i="32" s="1"/>
  <c r="BQ239" i="32"/>
  <c r="BJ106" i="32"/>
  <c r="BJ260" i="32" s="1"/>
  <c r="BJ239" i="32"/>
  <c r="BC106" i="32"/>
  <c r="BC260" i="32" s="1"/>
  <c r="BC239" i="32"/>
  <c r="AS106" i="32"/>
  <c r="AS260" i="32" s="1"/>
  <c r="AS239" i="32"/>
  <c r="AL106" i="32"/>
  <c r="AL260" i="32" s="1"/>
  <c r="AL239" i="32"/>
  <c r="CR239" i="32"/>
  <c r="CK239" i="32"/>
  <c r="CD106" i="32"/>
  <c r="CD260" i="32" s="1"/>
  <c r="CD239" i="32"/>
  <c r="BT106" i="32"/>
  <c r="BT260" i="32" s="1"/>
  <c r="BT239" i="32"/>
  <c r="BM106" i="32"/>
  <c r="BM260" i="32" s="1"/>
  <c r="BM239" i="32"/>
  <c r="BF106" i="32"/>
  <c r="BF260" i="32" s="1"/>
  <c r="BF239" i="32"/>
  <c r="AV106" i="32"/>
  <c r="AV260" i="32" s="1"/>
  <c r="AV239" i="32"/>
  <c r="AO106" i="32"/>
  <c r="AO260" i="32" s="1"/>
  <c r="AO239" i="32"/>
  <c r="AH106" i="32"/>
  <c r="AH260" i="32" s="1"/>
  <c r="AH239" i="32"/>
  <c r="AF74" i="34" l="1"/>
  <c r="AE240" i="32"/>
  <c r="AI8" i="36"/>
  <c r="AI8" i="34"/>
  <c r="AI531" i="5"/>
  <c r="AI1148" i="5"/>
  <c r="AI8" i="33"/>
  <c r="AI8" i="35"/>
  <c r="AI8" i="30"/>
  <c r="AI8" i="27"/>
  <c r="AI268" i="5"/>
  <c r="AI7" i="5"/>
  <c r="AI8" i="31"/>
  <c r="AI8" i="23"/>
  <c r="AI8" i="32"/>
  <c r="AI7" i="9"/>
  <c r="AI8" i="11"/>
  <c r="AI4" i="5"/>
  <c r="AI5" i="11"/>
  <c r="AI5" i="23"/>
  <c r="AI5" i="32"/>
  <c r="AI5" i="34"/>
  <c r="AI5" i="33"/>
  <c r="AI5" i="35"/>
  <c r="AI5" i="30"/>
  <c r="AI5" i="31"/>
  <c r="AI5" i="27"/>
  <c r="AI4" i="9"/>
  <c r="AI5" i="36"/>
  <c r="EZ152" i="32"/>
  <c r="AE146" i="32"/>
  <c r="AF262" i="32"/>
  <c r="AE262" i="32" s="1"/>
  <c r="AE130" i="32"/>
  <c r="AF268" i="32"/>
  <c r="AE268" i="32" s="1"/>
  <c r="AE202" i="32"/>
  <c r="EZ176" i="32"/>
  <c r="AE170" i="32"/>
  <c r="AF264" i="32"/>
  <c r="AE264" i="32" s="1"/>
  <c r="AE154" i="32"/>
  <c r="AE246" i="32"/>
  <c r="AF265" i="32"/>
  <c r="AE265" i="32" s="1"/>
  <c r="AE166" i="32"/>
  <c r="AJ30" i="15"/>
  <c r="AJ4" i="33"/>
  <c r="AJ26" i="15"/>
  <c r="AG99" i="27"/>
  <c r="AG97" i="27"/>
  <c r="AG103" i="27"/>
  <c r="AG106" i="27"/>
  <c r="AG67" i="27"/>
  <c r="AG37" i="27"/>
  <c r="AG91" i="27"/>
  <c r="AG102" i="27"/>
  <c r="AG75" i="27"/>
  <c r="AG93" i="27"/>
  <c r="AG69" i="27"/>
  <c r="AG63" i="33"/>
  <c r="AG29" i="27"/>
  <c r="AG22" i="27"/>
  <c r="AG31" i="33"/>
  <c r="AG24" i="27"/>
  <c r="AG94" i="33"/>
  <c r="AG114" i="33"/>
  <c r="AG45" i="34"/>
  <c r="AG16" i="33"/>
  <c r="AG94" i="27"/>
  <c r="AG81" i="27"/>
  <c r="AG88" i="27"/>
  <c r="AG21" i="27"/>
  <c r="AG23" i="27"/>
  <c r="AG72" i="27"/>
  <c r="AG89" i="27"/>
  <c r="AG82" i="27"/>
  <c r="AG73" i="34"/>
  <c r="AG45" i="27"/>
  <c r="AG115" i="33"/>
  <c r="CJ93" i="32"/>
  <c r="CI104" i="34"/>
  <c r="AF266" i="32"/>
  <c r="AE266" i="32" s="1"/>
  <c r="AE178" i="32"/>
  <c r="CB69" i="32"/>
  <c r="CA76" i="34"/>
  <c r="AE239" i="32"/>
  <c r="AE241" i="32"/>
  <c r="AF20" i="23"/>
  <c r="EZ188" i="32"/>
  <c r="AE182" i="32"/>
  <c r="AL23" i="15"/>
  <c r="AK24" i="15"/>
  <c r="I19" i="13"/>
  <c r="J3" i="13"/>
  <c r="AE242" i="32"/>
  <c r="AG63" i="27"/>
  <c r="AG19" i="27"/>
  <c r="AG20" i="33"/>
  <c r="AG80" i="27"/>
  <c r="AG107" i="27"/>
  <c r="AG66" i="27"/>
  <c r="AG92" i="27"/>
  <c r="AG83" i="27"/>
  <c r="AG42" i="27"/>
  <c r="AG34" i="27"/>
  <c r="AG40" i="27"/>
  <c r="AG95" i="27"/>
  <c r="AG138" i="33"/>
  <c r="AG16" i="23"/>
  <c r="AG27" i="27"/>
  <c r="AG62" i="33"/>
  <c r="AG100" i="33"/>
  <c r="AG108" i="33"/>
  <c r="AG15" i="23"/>
  <c r="AG137" i="33"/>
  <c r="AG61" i="27"/>
  <c r="AG105" i="27"/>
  <c r="AG86" i="27"/>
  <c r="AG73" i="27"/>
  <c r="AG58" i="27"/>
  <c r="AG90" i="27"/>
  <c r="AG53" i="27"/>
  <c r="AG20" i="27"/>
  <c r="AG54" i="27"/>
  <c r="AG55" i="27"/>
  <c r="AG84" i="27"/>
  <c r="AK57" i="15"/>
  <c r="AL53" i="15"/>
  <c r="EZ200" i="32"/>
  <c r="AE194" i="32"/>
  <c r="AF261" i="32"/>
  <c r="AE247" i="32"/>
  <c r="EZ116" i="32"/>
  <c r="AE110" i="32"/>
  <c r="AE243" i="32"/>
  <c r="CH81" i="32"/>
  <c r="CG90" i="34"/>
  <c r="EZ104" i="32"/>
  <c r="AE98" i="32"/>
  <c r="EZ128" i="32"/>
  <c r="AE122" i="32"/>
  <c r="AE112" i="30"/>
  <c r="CN117" i="32"/>
  <c r="CM132" i="34"/>
  <c r="AF267" i="32"/>
  <c r="AE267" i="32" s="1"/>
  <c r="AE190" i="32"/>
  <c r="AE244" i="32"/>
  <c r="AJ25" i="15"/>
  <c r="AF214" i="32"/>
  <c r="AF60" i="34"/>
  <c r="AH535" i="5"/>
  <c r="AH539" i="5"/>
  <c r="AH547" i="5"/>
  <c r="AH541" i="5"/>
  <c r="AH543" i="5"/>
  <c r="AH545" i="5"/>
  <c r="AH537" i="5"/>
  <c r="AH538" i="5"/>
  <c r="AH540" i="5"/>
  <c r="AH546" i="5"/>
  <c r="AH544" i="5"/>
  <c r="AH536" i="5"/>
  <c r="AH534" i="5"/>
  <c r="AH542" i="5"/>
  <c r="EZ140" i="32"/>
  <c r="AE134" i="32"/>
  <c r="AG36" i="27"/>
  <c r="AG87" i="34"/>
  <c r="AG87" i="27"/>
  <c r="AG49" i="27"/>
  <c r="AG41" i="27"/>
  <c r="AG24" i="33"/>
  <c r="AG112" i="33"/>
  <c r="AG52" i="27"/>
  <c r="AG109" i="33"/>
  <c r="AG25" i="33"/>
  <c r="AG46" i="27"/>
  <c r="AG15" i="27"/>
  <c r="AG117" i="33"/>
  <c r="AG127" i="33"/>
  <c r="AG115" i="11"/>
  <c r="AG23" i="23"/>
  <c r="AG31" i="34"/>
  <c r="AG3" i="11"/>
  <c r="AG89" i="33"/>
  <c r="AG140" i="33"/>
  <c r="AG32" i="33"/>
  <c r="AG80" i="33"/>
  <c r="AG101" i="33"/>
  <c r="AG49" i="33"/>
  <c r="AG70" i="27"/>
  <c r="AG56" i="27"/>
  <c r="AG101" i="34"/>
  <c r="AG18" i="27"/>
  <c r="AG111" i="33"/>
  <c r="AG17" i="34"/>
  <c r="AG29" i="33"/>
  <c r="AG65" i="27"/>
  <c r="AG108" i="27"/>
  <c r="AG71" i="27"/>
  <c r="AG43" i="27"/>
  <c r="AG104" i="27"/>
  <c r="AG77" i="27"/>
  <c r="AG35" i="27"/>
  <c r="AG64" i="27"/>
  <c r="AG50" i="27"/>
  <c r="AG76" i="27"/>
  <c r="AG39" i="27"/>
  <c r="AG30" i="27"/>
  <c r="AG98" i="27"/>
  <c r="AG25" i="27"/>
  <c r="AL54" i="15"/>
  <c r="AL55" i="15"/>
  <c r="CH105" i="32"/>
  <c r="CG118" i="34"/>
  <c r="AM272" i="5"/>
  <c r="AL283" i="5"/>
  <c r="AF211" i="32"/>
  <c r="AF18" i="34"/>
  <c r="AF260" i="32"/>
  <c r="AE113" i="30"/>
  <c r="EZ164" i="32"/>
  <c r="AE158" i="32"/>
  <c r="CZ141" i="32"/>
  <c r="CY160" i="34"/>
  <c r="AI21" i="15"/>
  <c r="AH31" i="15"/>
  <c r="AH7" i="36"/>
  <c r="AH7" i="34"/>
  <c r="AH7" i="33"/>
  <c r="AH6" i="5"/>
  <c r="AH7" i="35"/>
  <c r="AH7" i="30"/>
  <c r="AH7" i="27"/>
  <c r="AH7" i="31"/>
  <c r="AH7" i="23"/>
  <c r="AH7" i="32"/>
  <c r="AH6" i="9"/>
  <c r="AH7" i="11"/>
  <c r="AF263" i="32"/>
  <c r="AH512" i="5"/>
  <c r="AI44" i="15"/>
  <c r="AG59" i="27"/>
  <c r="AG32" i="27"/>
  <c r="AG57" i="27"/>
  <c r="AG110" i="27"/>
  <c r="AG31" i="27"/>
  <c r="AG59" i="34"/>
  <c r="AG96" i="27"/>
  <c r="AG85" i="27"/>
  <c r="AG111" i="27"/>
  <c r="AG27" i="33"/>
  <c r="AG107" i="33"/>
  <c r="AG101" i="27"/>
  <c r="AG28" i="27"/>
  <c r="AG74" i="27"/>
  <c r="AG38" i="27"/>
  <c r="AG78" i="27"/>
  <c r="AG109" i="27"/>
  <c r="AG44" i="27"/>
  <c r="AG110" i="33"/>
  <c r="AG33" i="27"/>
  <c r="AG68" i="27"/>
  <c r="AG100" i="27"/>
  <c r="AG79" i="27"/>
  <c r="AG26" i="27"/>
  <c r="AG48" i="27"/>
  <c r="AG60" i="27"/>
  <c r="AG47" i="27"/>
  <c r="AG62" i="27"/>
  <c r="AF213" i="32"/>
  <c r="AF46" i="34"/>
  <c r="AL56" i="15" l="1"/>
  <c r="AL48" i="15" s="1"/>
  <c r="AM48" i="15" s="1"/>
  <c r="AN48" i="15" s="1"/>
  <c r="AO48" i="15" s="1"/>
  <c r="AP48" i="15" s="1"/>
  <c r="AG119" i="33"/>
  <c r="AG89" i="32"/>
  <c r="AG76" i="33"/>
  <c r="AG149" i="33"/>
  <c r="CI81" i="32"/>
  <c r="CH90" i="34"/>
  <c r="AG103" i="33"/>
  <c r="AK30" i="15"/>
  <c r="AK26" i="15"/>
  <c r="AK4" i="33"/>
  <c r="DA141" i="32"/>
  <c r="CZ160" i="34"/>
  <c r="CZ142" i="32"/>
  <c r="AG17" i="32"/>
  <c r="AG96" i="33"/>
  <c r="AG128" i="29"/>
  <c r="AH118" i="11"/>
  <c r="AG77" i="32"/>
  <c r="AH107" i="11"/>
  <c r="AH97" i="11"/>
  <c r="AH90" i="11"/>
  <c r="AH66" i="11"/>
  <c r="AH52" i="11"/>
  <c r="AH99" i="11"/>
  <c r="AH109" i="11"/>
  <c r="AH74" i="11"/>
  <c r="AH25" i="11"/>
  <c r="AH24" i="11"/>
  <c r="AH60" i="11"/>
  <c r="AH31" i="11"/>
  <c r="AH15" i="11"/>
  <c r="AH64" i="11"/>
  <c r="AH76" i="11"/>
  <c r="AH43" i="11"/>
  <c r="AH106" i="11"/>
  <c r="AH110" i="11"/>
  <c r="AH101" i="11"/>
  <c r="AH16" i="11"/>
  <c r="AH79" i="11"/>
  <c r="AH61" i="11"/>
  <c r="AH30" i="11"/>
  <c r="AH82" i="11"/>
  <c r="AH26" i="11"/>
  <c r="AH65" i="11"/>
  <c r="AH69" i="11"/>
  <c r="AH62" i="11"/>
  <c r="AH28" i="11"/>
  <c r="AH57" i="11"/>
  <c r="AH18" i="11"/>
  <c r="AH21" i="11"/>
  <c r="AH102" i="11"/>
  <c r="AH68" i="11"/>
  <c r="AH34" i="11"/>
  <c r="AH98" i="11"/>
  <c r="AH54" i="11"/>
  <c r="AH89" i="11"/>
  <c r="AH44" i="11"/>
  <c r="AH46" i="11"/>
  <c r="AH55" i="11"/>
  <c r="AH63" i="11"/>
  <c r="AH56" i="11"/>
  <c r="AH92" i="11"/>
  <c r="AH39" i="11"/>
  <c r="AH91" i="11"/>
  <c r="AH20" i="11"/>
  <c r="AH83" i="11"/>
  <c r="AH53" i="11"/>
  <c r="AH23" i="11"/>
  <c r="AH88" i="11"/>
  <c r="AH41" i="11"/>
  <c r="AH100" i="11"/>
  <c r="AH49" i="11"/>
  <c r="AH94" i="11"/>
  <c r="AH32" i="11"/>
  <c r="AH70" i="11"/>
  <c r="AH22" i="11"/>
  <c r="AH84" i="11"/>
  <c r="AH19" i="11"/>
  <c r="AH81" i="11"/>
  <c r="AH86" i="11"/>
  <c r="AH95" i="11"/>
  <c r="AH36" i="11"/>
  <c r="AH58" i="11"/>
  <c r="AH105" i="11"/>
  <c r="AH42" i="11"/>
  <c r="AH104" i="11"/>
  <c r="AH72" i="11"/>
  <c r="AH47" i="11"/>
  <c r="AH111" i="11"/>
  <c r="AH75" i="11"/>
  <c r="AH17" i="11"/>
  <c r="AH38" i="11"/>
  <c r="AH108" i="11"/>
  <c r="AH78" i="11"/>
  <c r="AH77" i="11"/>
  <c r="AH103" i="11"/>
  <c r="AH67" i="11"/>
  <c r="AH27" i="11"/>
  <c r="AH87" i="11"/>
  <c r="AH59" i="11"/>
  <c r="AH80" i="11"/>
  <c r="AH40" i="11"/>
  <c r="AH35" i="11"/>
  <c r="AH33" i="11"/>
  <c r="AH73" i="11"/>
  <c r="AH71" i="11"/>
  <c r="AH50" i="11"/>
  <c r="AH45" i="11"/>
  <c r="AH51" i="11"/>
  <c r="AH93" i="11"/>
  <c r="AH85" i="11"/>
  <c r="AH37" i="11"/>
  <c r="AH48" i="11"/>
  <c r="AH96" i="11"/>
  <c r="AH29" i="11"/>
  <c r="AJ35" i="15"/>
  <c r="AJ29" i="15"/>
  <c r="CO117" i="32"/>
  <c r="CN132" i="34"/>
  <c r="CN118" i="32"/>
  <c r="AG142" i="33"/>
  <c r="AM23" i="15"/>
  <c r="AL24" i="15"/>
  <c r="AL25" i="15" s="1"/>
  <c r="CK93" i="32"/>
  <c r="CJ104" i="34"/>
  <c r="AG53" i="32"/>
  <c r="AI511" i="5"/>
  <c r="AI45" i="15"/>
  <c r="AH8" i="5"/>
  <c r="AH8" i="9"/>
  <c r="AN272" i="5"/>
  <c r="AM283" i="5"/>
  <c r="CI105" i="32"/>
  <c r="CH118" i="34"/>
  <c r="CH106" i="32"/>
  <c r="AG85" i="33"/>
  <c r="AG133" i="33"/>
  <c r="AG19" i="23"/>
  <c r="I3" i="13"/>
  <c r="H19" i="13"/>
  <c r="AG65" i="32"/>
  <c r="AG45" i="33"/>
  <c r="AG185" i="33"/>
  <c r="AG41" i="32"/>
  <c r="AI532" i="5"/>
  <c r="AI22" i="15"/>
  <c r="AI33" i="15"/>
  <c r="AI269" i="5"/>
  <c r="AI1149" i="5"/>
  <c r="AI6" i="33"/>
  <c r="AI27" i="15"/>
  <c r="AI28" i="15"/>
  <c r="AI6" i="34"/>
  <c r="AI6" i="36"/>
  <c r="AI6" i="31"/>
  <c r="AI6" i="32"/>
  <c r="AI126" i="29"/>
  <c r="AI5" i="5"/>
  <c r="AI6" i="35"/>
  <c r="AI6" i="30"/>
  <c r="AI6" i="27"/>
  <c r="AI5" i="9"/>
  <c r="AI6" i="23"/>
  <c r="AI6" i="11"/>
  <c r="AM55" i="15"/>
  <c r="AM54" i="15"/>
  <c r="AM53" i="15"/>
  <c r="AL57" i="15"/>
  <c r="AK25" i="15"/>
  <c r="CC69" i="32"/>
  <c r="CB76" i="34"/>
  <c r="AM56" i="15" l="1"/>
  <c r="CJ105" i="32"/>
  <c r="CI118" i="34"/>
  <c r="CI106" i="32"/>
  <c r="CI260" i="32" s="1"/>
  <c r="AO272" i="5"/>
  <c r="AN283" i="5"/>
  <c r="AJ44" i="15"/>
  <c r="AI512" i="5"/>
  <c r="CL93" i="32"/>
  <c r="CK104" i="34"/>
  <c r="CP117" i="32"/>
  <c r="CO132" i="34"/>
  <c r="CO118" i="32"/>
  <c r="CO261" i="32" s="1"/>
  <c r="AJ7" i="5"/>
  <c r="AJ1148" i="5"/>
  <c r="AJ531" i="5"/>
  <c r="AJ8" i="36"/>
  <c r="AJ8" i="34"/>
  <c r="AJ8" i="35"/>
  <c r="AJ8" i="30"/>
  <c r="AJ8" i="27"/>
  <c r="AJ268" i="5"/>
  <c r="AJ8" i="33"/>
  <c r="AJ8" i="31"/>
  <c r="AJ8" i="23"/>
  <c r="AJ7" i="9"/>
  <c r="AJ8" i="32"/>
  <c r="AJ8" i="11"/>
  <c r="AH96" i="27"/>
  <c r="AH93" i="27"/>
  <c r="AH71" i="27"/>
  <c r="AH40" i="27"/>
  <c r="AH27" i="27"/>
  <c r="AH78" i="27"/>
  <c r="AH75" i="27"/>
  <c r="AH104" i="27"/>
  <c r="AH36" i="27"/>
  <c r="AH87" i="34"/>
  <c r="AH19" i="27"/>
  <c r="AH20" i="33"/>
  <c r="AH32" i="27"/>
  <c r="AH41" i="27"/>
  <c r="AH112" i="33"/>
  <c r="AH24" i="33"/>
  <c r="AH83" i="27"/>
  <c r="AH92" i="27"/>
  <c r="AH46" i="27"/>
  <c r="AH98" i="27"/>
  <c r="AH21" i="27"/>
  <c r="AH62" i="27"/>
  <c r="AH82" i="27"/>
  <c r="AH73" i="34"/>
  <c r="AH108" i="33"/>
  <c r="AH62" i="33"/>
  <c r="AH137" i="33"/>
  <c r="AH15" i="23"/>
  <c r="AH100" i="33"/>
  <c r="AH43" i="27"/>
  <c r="AH31" i="27"/>
  <c r="AH59" i="34"/>
  <c r="AH74" i="27"/>
  <c r="AH66" i="27"/>
  <c r="AG216" i="32"/>
  <c r="AG88" i="34"/>
  <c r="AK35" i="15"/>
  <c r="AK29" i="15"/>
  <c r="CH260" i="32"/>
  <c r="AG214" i="32"/>
  <c r="AG60" i="34"/>
  <c r="AJ5" i="23"/>
  <c r="AJ5" i="32"/>
  <c r="AJ5" i="11"/>
  <c r="AJ4" i="5"/>
  <c r="AJ5" i="30"/>
  <c r="AJ4" i="9"/>
  <c r="AJ5" i="31"/>
  <c r="AJ5" i="36"/>
  <c r="AJ5" i="34"/>
  <c r="AJ5" i="35"/>
  <c r="AJ5" i="33"/>
  <c r="AJ5" i="27"/>
  <c r="AH48" i="27"/>
  <c r="AH138" i="33"/>
  <c r="AH16" i="23"/>
  <c r="AH73" i="27"/>
  <c r="AH80" i="27"/>
  <c r="AH67" i="27"/>
  <c r="AH108" i="27"/>
  <c r="AH111" i="27"/>
  <c r="AH107" i="33"/>
  <c r="AH27" i="33"/>
  <c r="AH42" i="27"/>
  <c r="AH95" i="27"/>
  <c r="AH84" i="27"/>
  <c r="AH94" i="27"/>
  <c r="AH88" i="27"/>
  <c r="AH20" i="27"/>
  <c r="AH56" i="27"/>
  <c r="AH101" i="34"/>
  <c r="AH44" i="27"/>
  <c r="AH110" i="33"/>
  <c r="AH34" i="27"/>
  <c r="AH18" i="27"/>
  <c r="AH29" i="33"/>
  <c r="AH111" i="33"/>
  <c r="AH17" i="34"/>
  <c r="AH69" i="27"/>
  <c r="AH30" i="27"/>
  <c r="AH101" i="27"/>
  <c r="AH76" i="27"/>
  <c r="AH60" i="27"/>
  <c r="AH109" i="27"/>
  <c r="AH90" i="27"/>
  <c r="AG211" i="32"/>
  <c r="AG18" i="34"/>
  <c r="CZ263" i="32"/>
  <c r="CJ81" i="32"/>
  <c r="CI90" i="34"/>
  <c r="AG217" i="32"/>
  <c r="AG102" i="34"/>
  <c r="AJ21" i="15"/>
  <c r="AI31" i="15"/>
  <c r="AI7" i="33"/>
  <c r="AI7" i="34"/>
  <c r="AI6" i="5"/>
  <c r="AI7" i="36"/>
  <c r="AI7" i="35"/>
  <c r="AI7" i="30"/>
  <c r="AI7" i="27"/>
  <c r="AI7" i="31"/>
  <c r="AI7" i="23"/>
  <c r="AI6" i="9"/>
  <c r="AI7" i="11"/>
  <c r="AI7" i="32"/>
  <c r="AG215" i="32"/>
  <c r="AG74" i="34"/>
  <c r="AL30" i="15"/>
  <c r="AL35" i="15" s="1"/>
  <c r="AL4" i="33"/>
  <c r="AL26" i="15"/>
  <c r="AL29" i="15" s="1"/>
  <c r="CN261" i="32"/>
  <c r="AH37" i="27"/>
  <c r="AH45" i="27"/>
  <c r="AH115" i="33"/>
  <c r="AH33" i="27"/>
  <c r="AH59" i="27"/>
  <c r="AH103" i="27"/>
  <c r="AH38" i="27"/>
  <c r="AH47" i="27"/>
  <c r="AH105" i="27"/>
  <c r="AH86" i="27"/>
  <c r="AH22" i="27"/>
  <c r="AH31" i="33"/>
  <c r="AH49" i="27"/>
  <c r="AH23" i="27"/>
  <c r="AH91" i="27"/>
  <c r="AH63" i="27"/>
  <c r="AH89" i="27"/>
  <c r="AH68" i="27"/>
  <c r="AH57" i="27"/>
  <c r="AH65" i="27"/>
  <c r="AH61" i="27"/>
  <c r="AH110" i="27"/>
  <c r="AH64" i="27"/>
  <c r="AH24" i="27"/>
  <c r="AH16" i="33"/>
  <c r="AH45" i="34"/>
  <c r="AH114" i="33"/>
  <c r="AH94" i="33"/>
  <c r="AH99" i="27"/>
  <c r="AH97" i="27"/>
  <c r="AN53" i="15"/>
  <c r="AM57" i="15"/>
  <c r="G19" i="13"/>
  <c r="H3" i="13"/>
  <c r="CD69" i="32"/>
  <c r="CC76" i="34"/>
  <c r="AG213" i="32"/>
  <c r="AG46" i="34"/>
  <c r="AN54" i="15"/>
  <c r="AN55" i="15"/>
  <c r="AI535" i="5"/>
  <c r="AI534" i="5"/>
  <c r="AI538" i="5"/>
  <c r="AI541" i="5"/>
  <c r="AI543" i="5"/>
  <c r="AI536" i="5"/>
  <c r="AI539" i="5"/>
  <c r="AI547" i="5"/>
  <c r="AI542" i="5"/>
  <c r="AI545" i="5"/>
  <c r="AI537" i="5"/>
  <c r="AI540" i="5"/>
  <c r="AI546" i="5"/>
  <c r="AI544" i="5"/>
  <c r="AG20" i="23"/>
  <c r="AI46" i="15"/>
  <c r="AM24" i="15"/>
  <c r="AN23" i="15"/>
  <c r="AH29" i="27"/>
  <c r="AH85" i="27"/>
  <c r="AH50" i="27"/>
  <c r="AH35" i="27"/>
  <c r="AH87" i="27"/>
  <c r="AH77" i="27"/>
  <c r="AH63" i="33"/>
  <c r="AH72" i="27"/>
  <c r="AH58" i="27"/>
  <c r="AH81" i="27"/>
  <c r="AH70" i="27"/>
  <c r="AH100" i="27"/>
  <c r="AH53" i="27"/>
  <c r="AH39" i="27"/>
  <c r="AH55" i="27"/>
  <c r="AH54" i="27"/>
  <c r="AH102" i="27"/>
  <c r="AH28" i="27"/>
  <c r="AH26" i="27"/>
  <c r="AH79" i="27"/>
  <c r="AH106" i="27"/>
  <c r="AH15" i="27"/>
  <c r="AH80" i="33"/>
  <c r="AH115" i="11"/>
  <c r="AH23" i="23"/>
  <c r="AH117" i="33"/>
  <c r="AH49" i="33"/>
  <c r="AH31" i="34"/>
  <c r="AH3" i="11"/>
  <c r="AH127" i="33"/>
  <c r="AH32" i="33"/>
  <c r="AH101" i="33"/>
  <c r="AH140" i="33"/>
  <c r="AH89" i="33"/>
  <c r="AH25" i="27"/>
  <c r="AH52" i="27"/>
  <c r="AH25" i="33"/>
  <c r="AH109" i="33"/>
  <c r="AH107" i="27"/>
  <c r="DB141" i="32"/>
  <c r="DA160" i="34"/>
  <c r="DA142" i="32"/>
  <c r="DA263" i="32" s="1"/>
  <c r="AN56" i="15" l="1"/>
  <c r="AL5" i="11"/>
  <c r="AL4" i="5"/>
  <c r="AL5" i="23"/>
  <c r="AL5" i="32"/>
  <c r="AL5" i="34"/>
  <c r="AL5" i="27"/>
  <c r="AL4" i="9"/>
  <c r="AL5" i="31"/>
  <c r="AL5" i="36"/>
  <c r="AL5" i="33"/>
  <c r="AL5" i="30"/>
  <c r="AL5" i="35"/>
  <c r="AL268" i="5"/>
  <c r="AL1148" i="5"/>
  <c r="AL7" i="5"/>
  <c r="AL8" i="36"/>
  <c r="AL8" i="34"/>
  <c r="AL8" i="33"/>
  <c r="AL8" i="35"/>
  <c r="AL8" i="30"/>
  <c r="AL8" i="31"/>
  <c r="AL8" i="23"/>
  <c r="AL8" i="32"/>
  <c r="AL531" i="5"/>
  <c r="AL8" i="11"/>
  <c r="AL8" i="27"/>
  <c r="AL7" i="9"/>
  <c r="G3" i="13"/>
  <c r="F19" i="13"/>
  <c r="F3" i="13" s="1"/>
  <c r="AH185" i="33"/>
  <c r="AH41" i="32"/>
  <c r="CK81" i="32"/>
  <c r="CJ90" i="34"/>
  <c r="AH17" i="32"/>
  <c r="AH89" i="32"/>
  <c r="AK531" i="5"/>
  <c r="AK8" i="33"/>
  <c r="AK268" i="5"/>
  <c r="AK7" i="5"/>
  <c r="AK8" i="36"/>
  <c r="AK8" i="31"/>
  <c r="AK1148" i="5"/>
  <c r="AK8" i="32"/>
  <c r="AK8" i="34"/>
  <c r="AK8" i="35"/>
  <c r="AK8" i="30"/>
  <c r="AK8" i="27"/>
  <c r="AK8" i="23"/>
  <c r="AK7" i="9"/>
  <c r="AK8" i="11"/>
  <c r="AH53" i="32"/>
  <c r="AH103" i="33"/>
  <c r="AH65" i="32"/>
  <c r="AH77" i="32"/>
  <c r="DC141" i="32"/>
  <c r="DB160" i="34"/>
  <c r="DB142" i="32"/>
  <c r="DB263" i="32" s="1"/>
  <c r="AM30" i="15"/>
  <c r="AM26" i="15"/>
  <c r="AM4" i="33"/>
  <c r="AH128" i="29"/>
  <c r="AI118" i="11"/>
  <c r="AK4" i="5"/>
  <c r="AK5" i="23"/>
  <c r="AK5" i="32"/>
  <c r="AK5" i="11"/>
  <c r="AK5" i="34"/>
  <c r="AK5" i="27"/>
  <c r="AK5" i="31"/>
  <c r="AK5" i="35"/>
  <c r="AK5" i="33"/>
  <c r="AK4" i="9"/>
  <c r="AK5" i="36"/>
  <c r="AK5" i="30"/>
  <c r="AH19" i="23"/>
  <c r="CM93" i="32"/>
  <c r="CL104" i="34"/>
  <c r="CK105" i="32"/>
  <c r="CJ118" i="34"/>
  <c r="CJ106" i="32"/>
  <c r="AH76" i="33"/>
  <c r="AH85" i="33"/>
  <c r="AM25" i="15"/>
  <c r="AI104" i="11"/>
  <c r="AI37" i="11"/>
  <c r="AI45" i="11"/>
  <c r="AI55" i="11"/>
  <c r="AI108" i="11"/>
  <c r="AI16" i="11"/>
  <c r="AI110" i="11"/>
  <c r="AI71" i="11"/>
  <c r="AI100" i="11"/>
  <c r="AI103" i="11"/>
  <c r="AI47" i="11"/>
  <c r="AI111" i="11"/>
  <c r="AI25" i="11"/>
  <c r="AI22" i="11"/>
  <c r="AI15" i="11"/>
  <c r="AI83" i="11"/>
  <c r="AI84" i="11"/>
  <c r="AI46" i="11"/>
  <c r="AI44" i="11"/>
  <c r="AI31" i="11"/>
  <c r="AI61" i="11"/>
  <c r="AI64" i="11"/>
  <c r="AI62" i="11"/>
  <c r="AI48" i="11"/>
  <c r="AI53" i="11"/>
  <c r="AI23" i="11"/>
  <c r="AI38" i="11"/>
  <c r="AI33" i="11"/>
  <c r="AI69" i="11"/>
  <c r="AI70" i="11"/>
  <c r="AI90" i="11"/>
  <c r="AI85" i="11"/>
  <c r="AI79" i="11"/>
  <c r="AI92" i="11"/>
  <c r="AI59" i="11"/>
  <c r="AI20" i="11"/>
  <c r="AI72" i="11"/>
  <c r="AI82" i="11"/>
  <c r="AI30" i="11"/>
  <c r="AI56" i="11"/>
  <c r="AI26" i="11"/>
  <c r="AI17" i="11"/>
  <c r="AI96" i="11"/>
  <c r="AI76" i="11"/>
  <c r="AI35" i="11"/>
  <c r="AI106" i="11"/>
  <c r="AI98" i="11"/>
  <c r="AI101" i="11"/>
  <c r="AI50" i="11"/>
  <c r="AI58" i="11"/>
  <c r="AI63" i="11"/>
  <c r="AI57" i="11"/>
  <c r="AI18" i="11"/>
  <c r="AI40" i="11"/>
  <c r="AI34" i="11"/>
  <c r="AI81" i="11"/>
  <c r="AI68" i="11"/>
  <c r="AI95" i="11"/>
  <c r="AI91" i="11"/>
  <c r="AI42" i="11"/>
  <c r="AI65" i="11"/>
  <c r="AI89" i="11"/>
  <c r="AI77" i="11"/>
  <c r="AI52" i="11"/>
  <c r="AI66" i="11"/>
  <c r="AI75" i="11"/>
  <c r="AI88" i="11"/>
  <c r="AI78" i="11"/>
  <c r="AI102" i="11"/>
  <c r="AI107" i="11"/>
  <c r="AI105" i="11"/>
  <c r="AI29" i="11"/>
  <c r="AI54" i="11"/>
  <c r="AI74" i="11"/>
  <c r="AI21" i="11"/>
  <c r="AI39" i="11"/>
  <c r="AI51" i="11"/>
  <c r="AI99" i="11"/>
  <c r="AI32" i="11"/>
  <c r="AI86" i="11"/>
  <c r="AI60" i="11"/>
  <c r="AI43" i="11"/>
  <c r="AI109" i="11"/>
  <c r="AI73" i="11"/>
  <c r="AI49" i="11"/>
  <c r="AI41" i="11"/>
  <c r="AI93" i="11"/>
  <c r="AI27" i="11"/>
  <c r="AI97" i="11"/>
  <c r="AI24" i="11"/>
  <c r="AI67" i="11"/>
  <c r="AI36" i="11"/>
  <c r="AI19" i="11"/>
  <c r="AI94" i="11"/>
  <c r="AI80" i="11"/>
  <c r="AI87" i="11"/>
  <c r="AI28" i="11"/>
  <c r="CE69" i="32"/>
  <c r="CD76" i="34"/>
  <c r="AO53" i="15"/>
  <c r="AN57" i="15"/>
  <c r="AI8" i="5"/>
  <c r="AI8" i="9"/>
  <c r="AH142" i="33"/>
  <c r="AP272" i="5"/>
  <c r="AO283" i="5"/>
  <c r="AH96" i="33"/>
  <c r="AH133" i="33"/>
  <c r="AH149" i="33"/>
  <c r="AO23" i="15"/>
  <c r="AN24" i="15"/>
  <c r="AO55" i="15"/>
  <c r="AO54" i="15"/>
  <c r="AH45" i="33"/>
  <c r="AJ22" i="15"/>
  <c r="AJ532" i="5"/>
  <c r="AJ27" i="15"/>
  <c r="AJ5" i="5"/>
  <c r="AJ6" i="33"/>
  <c r="AJ28" i="15"/>
  <c r="AJ33" i="15"/>
  <c r="AJ6" i="35"/>
  <c r="AJ6" i="30"/>
  <c r="AJ6" i="31"/>
  <c r="AJ6" i="23"/>
  <c r="AJ269" i="5"/>
  <c r="AJ1149" i="5"/>
  <c r="AJ6" i="34"/>
  <c r="AJ6" i="32"/>
  <c r="AJ6" i="36"/>
  <c r="AJ126" i="29"/>
  <c r="AJ6" i="11"/>
  <c r="AJ6" i="27"/>
  <c r="AJ5" i="9"/>
  <c r="AH119" i="33"/>
  <c r="CQ117" i="32"/>
  <c r="CP132" i="34"/>
  <c r="CP118" i="32"/>
  <c r="AJ45" i="15"/>
  <c r="AJ511" i="5"/>
  <c r="AO56" i="15" l="1"/>
  <c r="CR117" i="32"/>
  <c r="CQ132" i="34"/>
  <c r="CQ118" i="32"/>
  <c r="CQ261" i="32" s="1"/>
  <c r="AP23" i="15"/>
  <c r="AO24" i="15"/>
  <c r="AO25" i="15" s="1"/>
  <c r="AO57" i="15"/>
  <c r="AP53" i="15"/>
  <c r="AI80" i="27"/>
  <c r="AI67" i="27"/>
  <c r="AI93" i="27"/>
  <c r="AI109" i="27"/>
  <c r="AI32" i="27"/>
  <c r="AI21" i="27"/>
  <c r="AI105" i="27"/>
  <c r="AI88" i="27"/>
  <c r="AI77" i="27"/>
  <c r="AI91" i="27"/>
  <c r="AI34" i="27"/>
  <c r="AI63" i="27"/>
  <c r="AI98" i="27"/>
  <c r="AI96" i="27"/>
  <c r="AI30" i="27"/>
  <c r="AI59" i="27"/>
  <c r="AI90" i="27"/>
  <c r="AI38" i="27"/>
  <c r="AI62" i="27"/>
  <c r="AI44" i="27"/>
  <c r="AI110" i="33"/>
  <c r="AI15" i="27"/>
  <c r="AI117" i="33"/>
  <c r="AI23" i="23"/>
  <c r="AI115" i="11"/>
  <c r="AI31" i="34"/>
  <c r="AI3" i="11"/>
  <c r="AI80" i="33"/>
  <c r="AI32" i="33"/>
  <c r="AI101" i="33"/>
  <c r="AI140" i="33"/>
  <c r="AI89" i="33"/>
  <c r="AI49" i="33"/>
  <c r="AI127" i="33"/>
  <c r="AI47" i="27"/>
  <c r="AI110" i="27"/>
  <c r="AI45" i="27"/>
  <c r="AI115" i="33"/>
  <c r="AM35" i="15"/>
  <c r="AM29" i="15"/>
  <c r="CJ260" i="32"/>
  <c r="CN93" i="32"/>
  <c r="CM104" i="34"/>
  <c r="DD141" i="32"/>
  <c r="DC160" i="34"/>
  <c r="DC142" i="32"/>
  <c r="AJ512" i="5"/>
  <c r="AK44" i="15"/>
  <c r="AI94" i="27"/>
  <c r="AI24" i="27"/>
  <c r="AI114" i="33"/>
  <c r="AI45" i="34"/>
  <c r="AI16" i="33"/>
  <c r="AI94" i="33"/>
  <c r="AI41" i="27"/>
  <c r="AI112" i="33"/>
  <c r="AI24" i="33"/>
  <c r="AI43" i="27"/>
  <c r="AI99" i="27"/>
  <c r="AI74" i="27"/>
  <c r="AI107" i="27"/>
  <c r="AI75" i="27"/>
  <c r="AI89" i="27"/>
  <c r="AI95" i="27"/>
  <c r="AI40" i="27"/>
  <c r="AI58" i="27"/>
  <c r="AI106" i="27"/>
  <c r="AI63" i="33"/>
  <c r="AI82" i="27"/>
  <c r="AI73" i="34"/>
  <c r="AI92" i="27"/>
  <c r="AI70" i="27"/>
  <c r="AI23" i="27"/>
  <c r="AI64" i="27"/>
  <c r="AI46" i="27"/>
  <c r="AI22" i="27"/>
  <c r="AI31" i="33"/>
  <c r="AI103" i="27"/>
  <c r="AI62" i="33"/>
  <c r="AI137" i="33"/>
  <c r="AI15" i="23"/>
  <c r="AI100" i="33"/>
  <c r="AI108" i="33"/>
  <c r="AI37" i="27"/>
  <c r="AH215" i="32"/>
  <c r="AH74" i="34"/>
  <c r="AH211" i="32"/>
  <c r="AH18" i="34"/>
  <c r="CL81" i="32"/>
  <c r="CK90" i="34"/>
  <c r="AJ535" i="5"/>
  <c r="AJ537" i="5"/>
  <c r="AJ544" i="5"/>
  <c r="AJ534" i="5"/>
  <c r="AJ538" i="5"/>
  <c r="AJ536" i="5"/>
  <c r="AJ541" i="5"/>
  <c r="AJ542" i="5"/>
  <c r="AJ545" i="5"/>
  <c r="AJ543" i="5"/>
  <c r="AJ547" i="5"/>
  <c r="AJ540" i="5"/>
  <c r="AJ539" i="5"/>
  <c r="AJ546" i="5"/>
  <c r="CP261" i="32"/>
  <c r="AK21" i="15"/>
  <c r="AJ31" i="15"/>
  <c r="AJ7" i="33"/>
  <c r="AJ6" i="5"/>
  <c r="AJ7" i="36"/>
  <c r="AJ7" i="34"/>
  <c r="AJ7" i="31"/>
  <c r="AJ7" i="32"/>
  <c r="AJ7" i="35"/>
  <c r="AJ7" i="30"/>
  <c r="AJ7" i="27"/>
  <c r="AJ7" i="23"/>
  <c r="AJ6" i="9"/>
  <c r="AJ7" i="11"/>
  <c r="AN30" i="15"/>
  <c r="AN26" i="15"/>
  <c r="AN4" i="33"/>
  <c r="AQ272" i="5"/>
  <c r="AP283" i="5"/>
  <c r="AI28" i="27"/>
  <c r="AI19" i="27"/>
  <c r="AI20" i="33"/>
  <c r="AI97" i="27"/>
  <c r="AI49" i="27"/>
  <c r="AI60" i="27"/>
  <c r="AI138" i="33"/>
  <c r="AI16" i="23"/>
  <c r="AI54" i="27"/>
  <c r="AI102" i="27"/>
  <c r="AI66" i="27"/>
  <c r="AI65" i="27"/>
  <c r="AI68" i="27"/>
  <c r="AI18" i="27"/>
  <c r="AI111" i="33"/>
  <c r="AI17" i="34"/>
  <c r="AI29" i="33"/>
  <c r="AI50" i="27"/>
  <c r="AI35" i="27"/>
  <c r="AI26" i="27"/>
  <c r="AI72" i="27"/>
  <c r="AI79" i="27"/>
  <c r="AI69" i="27"/>
  <c r="AI53" i="27"/>
  <c r="AI61" i="27"/>
  <c r="AI84" i="27"/>
  <c r="AI25" i="27"/>
  <c r="AI100" i="27"/>
  <c r="AI108" i="27"/>
  <c r="AI104" i="27"/>
  <c r="CL105" i="32"/>
  <c r="CK118" i="34"/>
  <c r="CK106" i="32"/>
  <c r="CK260" i="32" s="1"/>
  <c r="AH216" i="32"/>
  <c r="AH88" i="34"/>
  <c r="AH214" i="32"/>
  <c r="AH60" i="34"/>
  <c r="AH217" i="32"/>
  <c r="AH102" i="34"/>
  <c r="AJ46" i="15"/>
  <c r="AP54" i="15"/>
  <c r="AP55" i="15"/>
  <c r="AN25" i="15"/>
  <c r="CF69" i="32"/>
  <c r="CE76" i="34"/>
  <c r="AI87" i="27"/>
  <c r="AI36" i="27"/>
  <c r="AI87" i="34"/>
  <c r="AI27" i="27"/>
  <c r="AI73" i="27"/>
  <c r="AI86" i="27"/>
  <c r="AI39" i="27"/>
  <c r="AI29" i="27"/>
  <c r="AI78" i="27"/>
  <c r="AI52" i="27"/>
  <c r="AI109" i="33"/>
  <c r="AI25" i="33"/>
  <c r="AI42" i="27"/>
  <c r="AI81" i="27"/>
  <c r="AI57" i="27"/>
  <c r="AI101" i="27"/>
  <c r="AI76" i="27"/>
  <c r="AI56" i="27"/>
  <c r="AI101" i="34"/>
  <c r="AI20" i="27"/>
  <c r="AI85" i="27"/>
  <c r="AI33" i="27"/>
  <c r="AI48" i="27"/>
  <c r="AI31" i="27"/>
  <c r="AI59" i="34"/>
  <c r="AI83" i="27"/>
  <c r="AI111" i="27"/>
  <c r="AI27" i="33"/>
  <c r="AI107" i="33"/>
  <c r="AI71" i="27"/>
  <c r="AI55" i="27"/>
  <c r="AH20" i="23"/>
  <c r="AH213" i="32"/>
  <c r="AH46" i="34"/>
  <c r="AI53" i="32" l="1"/>
  <c r="AI77" i="32"/>
  <c r="CG69" i="32"/>
  <c r="CF76" i="34"/>
  <c r="CM81" i="32"/>
  <c r="CL90" i="34"/>
  <c r="AI19" i="23"/>
  <c r="DE141" i="32"/>
  <c r="DD160" i="34"/>
  <c r="DD142" i="32"/>
  <c r="DD263" i="32" s="1"/>
  <c r="AM8" i="36"/>
  <c r="AM8" i="34"/>
  <c r="AM531" i="5"/>
  <c r="AM1148" i="5"/>
  <c r="AM8" i="33"/>
  <c r="AM268" i="5"/>
  <c r="AM7" i="5"/>
  <c r="AM8" i="35"/>
  <c r="AM8" i="30"/>
  <c r="AM8" i="27"/>
  <c r="AM8" i="31"/>
  <c r="AM8" i="23"/>
  <c r="AM8" i="32"/>
  <c r="AM7" i="9"/>
  <c r="AM8" i="11"/>
  <c r="AI96" i="33"/>
  <c r="AI85" i="33"/>
  <c r="AP57" i="15"/>
  <c r="AQ53" i="15"/>
  <c r="AI119" i="33"/>
  <c r="AN35" i="15"/>
  <c r="AN29" i="15"/>
  <c r="AI17" i="32"/>
  <c r="AR272" i="5"/>
  <c r="AQ283" i="5"/>
  <c r="AJ8" i="5"/>
  <c r="AJ8" i="9"/>
  <c r="AI142" i="33"/>
  <c r="AI65" i="32"/>
  <c r="AM4" i="5"/>
  <c r="AM5" i="11"/>
  <c r="AM5" i="23"/>
  <c r="AM5" i="32"/>
  <c r="AM5" i="34"/>
  <c r="AM5" i="33"/>
  <c r="AM5" i="35"/>
  <c r="AM5" i="30"/>
  <c r="AM5" i="36"/>
  <c r="AM5" i="27"/>
  <c r="AM4" i="9"/>
  <c r="AM5" i="31"/>
  <c r="AO30" i="15"/>
  <c r="AO35" i="15" s="1"/>
  <c r="AO4" i="33"/>
  <c r="AO26" i="15"/>
  <c r="AO29" i="15" s="1"/>
  <c r="AQ55" i="15"/>
  <c r="AQ54" i="15"/>
  <c r="CM105" i="32"/>
  <c r="CL118" i="34"/>
  <c r="CL106" i="32"/>
  <c r="CL260" i="32" s="1"/>
  <c r="AK532" i="5"/>
  <c r="AK22" i="15"/>
  <c r="AK28" i="15"/>
  <c r="AK6" i="36"/>
  <c r="AK126" i="29"/>
  <c r="AK6" i="34"/>
  <c r="AK269" i="5"/>
  <c r="AK27" i="15"/>
  <c r="AK5" i="5"/>
  <c r="AK6" i="33"/>
  <c r="AK33" i="15"/>
  <c r="AK6" i="35"/>
  <c r="AK6" i="30"/>
  <c r="AK6" i="27"/>
  <c r="AK6" i="31"/>
  <c r="AK6" i="23"/>
  <c r="AK1149" i="5"/>
  <c r="AK6" i="32"/>
  <c r="AK5" i="9"/>
  <c r="AK6" i="11"/>
  <c r="AJ98" i="11"/>
  <c r="AJ82" i="11"/>
  <c r="AJ87" i="11"/>
  <c r="AJ62" i="11"/>
  <c r="AJ67" i="11"/>
  <c r="AJ71" i="11"/>
  <c r="AJ48" i="11"/>
  <c r="AJ47" i="11"/>
  <c r="AJ16" i="11"/>
  <c r="AJ22" i="11"/>
  <c r="AJ110" i="11"/>
  <c r="AJ102" i="11"/>
  <c r="AJ93" i="11"/>
  <c r="AJ100" i="11"/>
  <c r="AJ107" i="11"/>
  <c r="AJ99" i="11"/>
  <c r="AJ53" i="11"/>
  <c r="AJ40" i="11"/>
  <c r="AJ31" i="11"/>
  <c r="AJ26" i="11"/>
  <c r="AJ44" i="11"/>
  <c r="AJ80" i="11"/>
  <c r="AJ104" i="11"/>
  <c r="AJ17" i="11"/>
  <c r="AJ28" i="11"/>
  <c r="AJ85" i="11"/>
  <c r="AJ39" i="11"/>
  <c r="AJ33" i="11"/>
  <c r="AJ111" i="11"/>
  <c r="AJ70" i="11"/>
  <c r="AJ65" i="11"/>
  <c r="AJ30" i="11"/>
  <c r="AJ58" i="11"/>
  <c r="AJ59" i="11"/>
  <c r="AJ97" i="11"/>
  <c r="AJ68" i="11"/>
  <c r="AJ23" i="11"/>
  <c r="AJ50" i="11"/>
  <c r="AJ20" i="11"/>
  <c r="AJ69" i="11"/>
  <c r="AJ61" i="11"/>
  <c r="AJ32" i="11"/>
  <c r="AJ37" i="11"/>
  <c r="AJ96" i="11"/>
  <c r="AJ57" i="11"/>
  <c r="AJ76" i="11"/>
  <c r="AJ103" i="11"/>
  <c r="AJ74" i="11"/>
  <c r="AJ27" i="11"/>
  <c r="AJ94" i="11"/>
  <c r="AJ79" i="11"/>
  <c r="AJ84" i="11"/>
  <c r="AJ56" i="11"/>
  <c r="AJ45" i="11"/>
  <c r="AJ109" i="11"/>
  <c r="AJ43" i="11"/>
  <c r="AJ73" i="11"/>
  <c r="AJ42" i="11"/>
  <c r="AJ38" i="11"/>
  <c r="AJ54" i="11"/>
  <c r="AJ15" i="11"/>
  <c r="AJ101" i="11"/>
  <c r="AJ41" i="11"/>
  <c r="AJ77" i="11"/>
  <c r="AJ83" i="11"/>
  <c r="AJ92" i="11"/>
  <c r="AJ18" i="11"/>
  <c r="AJ34" i="11"/>
  <c r="AJ78" i="11"/>
  <c r="AJ52" i="11"/>
  <c r="AJ46" i="11"/>
  <c r="AJ90" i="11"/>
  <c r="AJ36" i="11"/>
  <c r="AJ75" i="11"/>
  <c r="AJ21" i="11"/>
  <c r="AJ86" i="11"/>
  <c r="AJ95" i="11"/>
  <c r="AJ25" i="11"/>
  <c r="AJ81" i="11"/>
  <c r="AJ24" i="11"/>
  <c r="AJ19" i="11"/>
  <c r="AJ89" i="11"/>
  <c r="AJ63" i="11"/>
  <c r="AJ91" i="11"/>
  <c r="AJ49" i="11"/>
  <c r="AJ105" i="11"/>
  <c r="AJ72" i="11"/>
  <c r="AJ88" i="11"/>
  <c r="AJ60" i="11"/>
  <c r="AJ35" i="11"/>
  <c r="AJ51" i="11"/>
  <c r="AJ64" i="11"/>
  <c r="AJ106" i="11"/>
  <c r="AJ55" i="11"/>
  <c r="AJ108" i="11"/>
  <c r="AJ66" i="11"/>
  <c r="AJ29" i="11"/>
  <c r="AI185" i="33"/>
  <c r="AI41" i="32"/>
  <c r="DC263" i="32"/>
  <c r="AI133" i="33"/>
  <c r="AI149" i="33"/>
  <c r="AQ23" i="15"/>
  <c r="AP25" i="15"/>
  <c r="AP24" i="15"/>
  <c r="CS117" i="32"/>
  <c r="CR132" i="34"/>
  <c r="CR118" i="32"/>
  <c r="AI89" i="32"/>
  <c r="AP56" i="15"/>
  <c r="AI103" i="33"/>
  <c r="AI45" i="33"/>
  <c r="AK511" i="5"/>
  <c r="AK45" i="15"/>
  <c r="AK46" i="15" s="1"/>
  <c r="CO93" i="32"/>
  <c r="CN104" i="34"/>
  <c r="AI76" i="33"/>
  <c r="AI128" i="29"/>
  <c r="AJ118" i="11"/>
  <c r="AO4" i="5" l="1"/>
  <c r="AO5" i="23"/>
  <c r="AO5" i="32"/>
  <c r="AO5" i="11"/>
  <c r="AO5" i="34"/>
  <c r="AO5" i="35"/>
  <c r="AO5" i="33"/>
  <c r="AO5" i="30"/>
  <c r="AO4" i="9"/>
  <c r="AO5" i="36"/>
  <c r="AO5" i="27"/>
  <c r="AO5" i="31"/>
  <c r="AO531" i="5"/>
  <c r="AO8" i="33"/>
  <c r="AO7" i="5"/>
  <c r="AO8" i="36"/>
  <c r="AO8" i="34"/>
  <c r="AO8" i="31"/>
  <c r="AO268" i="5"/>
  <c r="AO8" i="32"/>
  <c r="AO1148" i="5"/>
  <c r="AO8" i="35"/>
  <c r="AO8" i="30"/>
  <c r="AO8" i="27"/>
  <c r="AO7" i="9"/>
  <c r="AO8" i="23"/>
  <c r="AO8" i="11"/>
  <c r="AP35" i="15"/>
  <c r="CP93" i="32"/>
  <c r="CO104" i="34"/>
  <c r="AI217" i="32"/>
  <c r="AI102" i="34"/>
  <c r="AP30" i="15"/>
  <c r="AP4" i="33"/>
  <c r="AP26" i="15"/>
  <c r="AP29" i="15" s="1"/>
  <c r="AJ66" i="27"/>
  <c r="AJ64" i="27"/>
  <c r="AJ88" i="27"/>
  <c r="AJ91" i="27"/>
  <c r="AJ24" i="27"/>
  <c r="AJ114" i="33"/>
  <c r="AJ45" i="34"/>
  <c r="AJ94" i="33"/>
  <c r="AJ16" i="33"/>
  <c r="AJ86" i="27"/>
  <c r="AJ90" i="27"/>
  <c r="AJ34" i="27"/>
  <c r="AJ77" i="27"/>
  <c r="AJ54" i="27"/>
  <c r="AJ43" i="27"/>
  <c r="AJ84" i="27"/>
  <c r="AJ74" i="27"/>
  <c r="AJ96" i="27"/>
  <c r="AJ69" i="27"/>
  <c r="AJ68" i="27"/>
  <c r="AJ30" i="27"/>
  <c r="AJ33" i="27"/>
  <c r="AJ63" i="33"/>
  <c r="AJ26" i="27"/>
  <c r="AJ99" i="27"/>
  <c r="AJ102" i="27"/>
  <c r="AJ47" i="27"/>
  <c r="AJ62" i="27"/>
  <c r="AK535" i="5"/>
  <c r="AK540" i="5"/>
  <c r="AK542" i="5"/>
  <c r="AK545" i="5"/>
  <c r="AK546" i="5"/>
  <c r="AK544" i="5"/>
  <c r="AK534" i="5"/>
  <c r="AK539" i="5"/>
  <c r="AK543" i="5"/>
  <c r="AK547" i="5"/>
  <c r="AK536" i="5"/>
  <c r="AK538" i="5"/>
  <c r="AK541" i="5"/>
  <c r="AK537" i="5"/>
  <c r="AR53" i="15"/>
  <c r="AQ57" i="15"/>
  <c r="DF141" i="32"/>
  <c r="DE160" i="34"/>
  <c r="DE142" i="32"/>
  <c r="AI216" i="32"/>
  <c r="AI88" i="34"/>
  <c r="CR261" i="32"/>
  <c r="AJ138" i="33"/>
  <c r="AJ16" i="23"/>
  <c r="AJ72" i="27"/>
  <c r="AJ63" i="27"/>
  <c r="AJ81" i="27"/>
  <c r="AJ21" i="27"/>
  <c r="AJ46" i="27"/>
  <c r="AJ18" i="27"/>
  <c r="AJ29" i="33"/>
  <c r="AJ111" i="33"/>
  <c r="AJ17" i="34"/>
  <c r="AJ41" i="27"/>
  <c r="AJ112" i="33"/>
  <c r="AJ24" i="33"/>
  <c r="AJ38" i="27"/>
  <c r="AJ109" i="27"/>
  <c r="AJ79" i="27"/>
  <c r="AJ103" i="27"/>
  <c r="AJ37" i="27"/>
  <c r="AJ20" i="27"/>
  <c r="AJ97" i="27"/>
  <c r="AJ65" i="27"/>
  <c r="AJ39" i="27"/>
  <c r="AJ104" i="27"/>
  <c r="AJ31" i="27"/>
  <c r="AJ59" i="34"/>
  <c r="AJ107" i="27"/>
  <c r="AJ110" i="27"/>
  <c r="AJ48" i="27"/>
  <c r="AJ87" i="27"/>
  <c r="AI215" i="32"/>
  <c r="AI74" i="34"/>
  <c r="AL44" i="15"/>
  <c r="AK512" i="5"/>
  <c r="AR23" i="15"/>
  <c r="AQ24" i="15"/>
  <c r="AQ25" i="15"/>
  <c r="AI213" i="32"/>
  <c r="AI46" i="34"/>
  <c r="AJ55" i="27"/>
  <c r="AJ35" i="27"/>
  <c r="AJ105" i="27"/>
  <c r="AJ89" i="27"/>
  <c r="AJ25" i="27"/>
  <c r="AJ75" i="27"/>
  <c r="AJ52" i="27"/>
  <c r="AJ109" i="33"/>
  <c r="AJ25" i="33"/>
  <c r="AJ92" i="27"/>
  <c r="AJ101" i="27"/>
  <c r="AJ42" i="27"/>
  <c r="AJ45" i="27"/>
  <c r="AJ115" i="33"/>
  <c r="AJ94" i="27"/>
  <c r="AJ76" i="27"/>
  <c r="AJ32" i="27"/>
  <c r="AJ50" i="27"/>
  <c r="AJ59" i="27"/>
  <c r="AJ70" i="27"/>
  <c r="AJ85" i="27"/>
  <c r="AJ80" i="27"/>
  <c r="AJ40" i="27"/>
  <c r="AJ100" i="27"/>
  <c r="AJ22" i="27"/>
  <c r="AJ31" i="33"/>
  <c r="AJ71" i="27"/>
  <c r="AJ82" i="27"/>
  <c r="AJ73" i="34"/>
  <c r="AQ56" i="15"/>
  <c r="AS272" i="5"/>
  <c r="AR283" i="5"/>
  <c r="AN531" i="5"/>
  <c r="AN1148" i="5"/>
  <c r="AN8" i="33"/>
  <c r="AN8" i="34"/>
  <c r="AN268" i="5"/>
  <c r="AN7" i="5"/>
  <c r="AN8" i="36"/>
  <c r="AN8" i="35"/>
  <c r="AN8" i="30"/>
  <c r="AN8" i="27"/>
  <c r="AN8" i="31"/>
  <c r="AN8" i="23"/>
  <c r="AN7" i="9"/>
  <c r="AN8" i="11"/>
  <c r="AN8" i="32"/>
  <c r="AI20" i="23"/>
  <c r="CN81" i="32"/>
  <c r="CM90" i="34"/>
  <c r="CH69" i="32"/>
  <c r="CG76" i="34"/>
  <c r="AI214" i="32"/>
  <c r="AI60" i="34"/>
  <c r="AJ108" i="27"/>
  <c r="CT117" i="32"/>
  <c r="CS132" i="34"/>
  <c r="CS118" i="32"/>
  <c r="CS261" i="32" s="1"/>
  <c r="AJ29" i="27"/>
  <c r="AJ106" i="27"/>
  <c r="AJ60" i="27"/>
  <c r="AJ49" i="27"/>
  <c r="AJ19" i="27"/>
  <c r="AJ20" i="33"/>
  <c r="AJ95" i="27"/>
  <c r="AJ36" i="27"/>
  <c r="AJ87" i="34"/>
  <c r="AJ78" i="27"/>
  <c r="AJ83" i="27"/>
  <c r="AJ15" i="27"/>
  <c r="AJ49" i="33"/>
  <c r="AJ80" i="33"/>
  <c r="AJ117" i="33"/>
  <c r="AJ32" i="33"/>
  <c r="AJ115" i="11"/>
  <c r="AJ23" i="23"/>
  <c r="AJ89" i="33"/>
  <c r="AJ31" i="34"/>
  <c r="AJ3" i="11"/>
  <c r="AJ127" i="33"/>
  <c r="AJ101" i="33"/>
  <c r="AJ140" i="33"/>
  <c r="AJ73" i="27"/>
  <c r="AJ56" i="27"/>
  <c r="AJ101" i="34"/>
  <c r="AJ27" i="27"/>
  <c r="AJ57" i="27"/>
  <c r="AJ61" i="27"/>
  <c r="AJ23" i="27"/>
  <c r="AJ58" i="27"/>
  <c r="AJ111" i="27"/>
  <c r="AJ107" i="33"/>
  <c r="AJ27" i="33"/>
  <c r="AJ28" i="27"/>
  <c r="AJ44" i="27"/>
  <c r="AJ110" i="33"/>
  <c r="AJ53" i="27"/>
  <c r="AJ93" i="27"/>
  <c r="AJ137" i="33"/>
  <c r="AJ108" i="33"/>
  <c r="AJ100" i="33"/>
  <c r="AJ62" i="33"/>
  <c r="AJ15" i="23"/>
  <c r="AJ67" i="27"/>
  <c r="AJ98" i="27"/>
  <c r="AL21" i="15"/>
  <c r="AK6" i="5"/>
  <c r="AK7" i="36"/>
  <c r="AK7" i="35"/>
  <c r="AK7" i="30"/>
  <c r="AK7" i="33"/>
  <c r="AK7" i="34"/>
  <c r="AK7" i="31"/>
  <c r="AK7" i="23"/>
  <c r="AK7" i="32"/>
  <c r="AK7" i="11"/>
  <c r="AK7" i="27"/>
  <c r="AK6" i="9"/>
  <c r="AK31" i="15"/>
  <c r="CN105" i="32"/>
  <c r="CM118" i="34"/>
  <c r="CM106" i="32"/>
  <c r="CM260" i="32" s="1"/>
  <c r="AR55" i="15"/>
  <c r="AR54" i="15"/>
  <c r="AR56" i="15" s="1"/>
  <c r="AI211" i="32"/>
  <c r="AI18" i="34"/>
  <c r="AN5" i="11"/>
  <c r="AN4" i="5"/>
  <c r="AN5" i="32"/>
  <c r="AN5" i="23"/>
  <c r="AN5" i="30"/>
  <c r="AN4" i="9"/>
  <c r="AN5" i="31"/>
  <c r="AN5" i="36"/>
  <c r="AN5" i="33"/>
  <c r="AN5" i="34"/>
  <c r="AN5" i="35"/>
  <c r="AN5" i="27"/>
  <c r="AP268" i="5" l="1"/>
  <c r="AP1148" i="5"/>
  <c r="AP7" i="5"/>
  <c r="AP8" i="36"/>
  <c r="AP531" i="5"/>
  <c r="AP8" i="35"/>
  <c r="AP8" i="30"/>
  <c r="AP8" i="33"/>
  <c r="AP8" i="34"/>
  <c r="AP8" i="31"/>
  <c r="AP8" i="23"/>
  <c r="AP8" i="32"/>
  <c r="AP8" i="27"/>
  <c r="AP8" i="11"/>
  <c r="AP7" i="9"/>
  <c r="AJ103" i="33"/>
  <c r="AJ128" i="29"/>
  <c r="AK118" i="11"/>
  <c r="AJ76" i="33"/>
  <c r="AJ77" i="32"/>
  <c r="CU117" i="32"/>
  <c r="CT132" i="34"/>
  <c r="CT118" i="32"/>
  <c r="CT261" i="32" s="1"/>
  <c r="AT272" i="5"/>
  <c r="AS283" i="5"/>
  <c r="AS23" i="15"/>
  <c r="AR24" i="15"/>
  <c r="DG141" i="32"/>
  <c r="DF160" i="34"/>
  <c r="DF142" i="32"/>
  <c r="DF263" i="32" s="1"/>
  <c r="AJ45" i="33"/>
  <c r="AJ41" i="32"/>
  <c r="AJ185" i="33"/>
  <c r="AJ89" i="32"/>
  <c r="AJ149" i="33"/>
  <c r="CO81" i="32"/>
  <c r="CN90" i="34"/>
  <c r="AJ53" i="32"/>
  <c r="CQ93" i="32"/>
  <c r="CP104" i="34"/>
  <c r="CO105" i="32"/>
  <c r="CN118" i="34"/>
  <c r="CN106" i="32"/>
  <c r="CN260" i="32" s="1"/>
  <c r="AJ19" i="23"/>
  <c r="AJ142" i="33"/>
  <c r="AJ96" i="33"/>
  <c r="AJ65" i="32"/>
  <c r="AQ35" i="15"/>
  <c r="AL45" i="15"/>
  <c r="AL46" i="15" s="1"/>
  <c r="AL511" i="5"/>
  <c r="AJ17" i="32"/>
  <c r="DE263" i="32"/>
  <c r="AS53" i="15"/>
  <c r="AR57" i="15"/>
  <c r="AL532" i="5"/>
  <c r="AL22" i="15"/>
  <c r="AL33" i="15"/>
  <c r="AL1149" i="5"/>
  <c r="AL5" i="5"/>
  <c r="AL126" i="29"/>
  <c r="AL269" i="5"/>
  <c r="AL6" i="36"/>
  <c r="AL27" i="15"/>
  <c r="AL28" i="15"/>
  <c r="AL6" i="35"/>
  <c r="AL6" i="30"/>
  <c r="AL6" i="27"/>
  <c r="AL6" i="33"/>
  <c r="AL6" i="34"/>
  <c r="AL6" i="31"/>
  <c r="AL6" i="23"/>
  <c r="AL6" i="32"/>
  <c r="AL5" i="9"/>
  <c r="AL6" i="11"/>
  <c r="AS55" i="15"/>
  <c r="AS54" i="15"/>
  <c r="AK8" i="5"/>
  <c r="AK8" i="9"/>
  <c r="AJ119" i="33"/>
  <c r="AJ133" i="33"/>
  <c r="AJ85" i="33"/>
  <c r="CI69" i="32"/>
  <c r="CH76" i="34"/>
  <c r="AQ30" i="15"/>
  <c r="AQ26" i="15"/>
  <c r="AQ29" i="15" s="1"/>
  <c r="AQ4" i="33"/>
  <c r="AK62" i="11"/>
  <c r="AK62" i="27" s="1"/>
  <c r="AK108" i="11"/>
  <c r="AK108" i="27" s="1"/>
  <c r="AK39" i="11"/>
  <c r="AK39" i="27" s="1"/>
  <c r="AK21" i="11"/>
  <c r="AK21" i="27" s="1"/>
  <c r="AK46" i="11"/>
  <c r="AK46" i="27" s="1"/>
  <c r="AK36" i="11"/>
  <c r="AK29" i="11"/>
  <c r="AK29" i="27" s="1"/>
  <c r="AK59" i="11"/>
  <c r="AK59" i="27" s="1"/>
  <c r="AK70" i="11"/>
  <c r="AK70" i="27" s="1"/>
  <c r="AK33" i="11"/>
  <c r="AK33" i="27" s="1"/>
  <c r="AK82" i="11"/>
  <c r="AK34" i="11"/>
  <c r="AK34" i="27" s="1"/>
  <c r="AK52" i="11"/>
  <c r="AK49" i="11"/>
  <c r="AK49" i="27" s="1"/>
  <c r="AK50" i="11"/>
  <c r="AK50" i="27" s="1"/>
  <c r="AK83" i="11"/>
  <c r="AK83" i="27" s="1"/>
  <c r="AK99" i="11"/>
  <c r="AK99" i="27" s="1"/>
  <c r="AK26" i="11"/>
  <c r="AK26" i="27" s="1"/>
  <c r="AK96" i="11"/>
  <c r="AK96" i="27" s="1"/>
  <c r="AK68" i="11"/>
  <c r="AK68" i="27" s="1"/>
  <c r="AK24" i="11"/>
  <c r="AK37" i="11"/>
  <c r="AK37" i="27" s="1"/>
  <c r="AK92" i="11"/>
  <c r="AK92" i="27" s="1"/>
  <c r="AK88" i="11"/>
  <c r="AK88" i="27" s="1"/>
  <c r="AK103" i="11"/>
  <c r="AK103" i="27" s="1"/>
  <c r="AK111" i="11"/>
  <c r="AK47" i="11"/>
  <c r="AK47" i="27" s="1"/>
  <c r="AK35" i="11"/>
  <c r="AK35" i="27" s="1"/>
  <c r="AK56" i="11"/>
  <c r="AK22" i="11"/>
  <c r="AK80" i="11"/>
  <c r="AK80" i="27" s="1"/>
  <c r="AK91" i="11"/>
  <c r="AK91" i="27" s="1"/>
  <c r="AK63" i="11"/>
  <c r="AK63" i="27" s="1"/>
  <c r="AK60" i="11"/>
  <c r="AK60" i="27" s="1"/>
  <c r="AK17" i="11"/>
  <c r="AK18" i="11"/>
  <c r="AK77" i="11"/>
  <c r="AK77" i="27" s="1"/>
  <c r="AK44" i="11"/>
  <c r="AK23" i="11"/>
  <c r="AK23" i="27" s="1"/>
  <c r="AK42" i="11"/>
  <c r="AK42" i="27" s="1"/>
  <c r="AK28" i="11"/>
  <c r="AK28" i="27" s="1"/>
  <c r="AK79" i="11"/>
  <c r="AK79" i="27" s="1"/>
  <c r="AK90" i="11"/>
  <c r="AK90" i="27" s="1"/>
  <c r="AK71" i="11"/>
  <c r="AK71" i="27" s="1"/>
  <c r="AK78" i="11"/>
  <c r="AK78" i="27" s="1"/>
  <c r="AK43" i="11"/>
  <c r="AK43" i="27" s="1"/>
  <c r="AK87" i="11"/>
  <c r="AK87" i="27" s="1"/>
  <c r="AK102" i="11"/>
  <c r="AK102" i="27" s="1"/>
  <c r="AK65" i="11"/>
  <c r="AK65" i="27" s="1"/>
  <c r="AK51" i="11"/>
  <c r="AK100" i="11"/>
  <c r="AK100" i="27" s="1"/>
  <c r="AK41" i="11"/>
  <c r="AK32" i="11"/>
  <c r="AK32" i="27" s="1"/>
  <c r="AK31" i="11"/>
  <c r="AK107" i="11"/>
  <c r="AK107" i="27" s="1"/>
  <c r="AK20" i="11"/>
  <c r="AK20" i="27" s="1"/>
  <c r="AK76" i="11"/>
  <c r="AK76" i="27" s="1"/>
  <c r="AK73" i="11"/>
  <c r="AK73" i="27" s="1"/>
  <c r="AK54" i="11"/>
  <c r="AK54" i="27" s="1"/>
  <c r="AK104" i="11"/>
  <c r="AK104" i="27" s="1"/>
  <c r="AK38" i="11"/>
  <c r="AK38" i="27" s="1"/>
  <c r="AK85" i="11"/>
  <c r="AK85" i="27" s="1"/>
  <c r="AK40" i="11"/>
  <c r="AK40" i="27" s="1"/>
  <c r="AK95" i="11"/>
  <c r="AK95" i="27" s="1"/>
  <c r="AK55" i="11"/>
  <c r="AK55" i="27" s="1"/>
  <c r="AK66" i="11"/>
  <c r="AK66" i="27" s="1"/>
  <c r="AK48" i="11"/>
  <c r="AK48" i="27" s="1"/>
  <c r="AK109" i="11"/>
  <c r="AK109" i="27" s="1"/>
  <c r="AK30" i="11"/>
  <c r="AK30" i="27" s="1"/>
  <c r="AK98" i="11"/>
  <c r="AK98" i="27" s="1"/>
  <c r="AK86" i="11"/>
  <c r="AK86" i="27" s="1"/>
  <c r="AK67" i="11"/>
  <c r="AK67" i="27" s="1"/>
  <c r="AK84" i="11"/>
  <c r="AK84" i="27" s="1"/>
  <c r="AK57" i="11"/>
  <c r="AK57" i="27" s="1"/>
  <c r="AK19" i="11"/>
  <c r="AK15" i="11"/>
  <c r="AK97" i="11"/>
  <c r="AK97" i="27" s="1"/>
  <c r="AK72" i="11"/>
  <c r="AK72" i="27" s="1"/>
  <c r="AK105" i="11"/>
  <c r="AK105" i="27" s="1"/>
  <c r="AK81" i="11"/>
  <c r="AK81" i="27" s="1"/>
  <c r="AK89" i="11"/>
  <c r="AK89" i="27" s="1"/>
  <c r="AK61" i="11"/>
  <c r="AK61" i="27" s="1"/>
  <c r="AK69" i="11"/>
  <c r="AK69" i="27" s="1"/>
  <c r="AK53" i="11"/>
  <c r="AK53" i="27" s="1"/>
  <c r="AK101" i="11"/>
  <c r="AK101" i="27" s="1"/>
  <c r="AK75" i="11"/>
  <c r="AK75" i="27" s="1"/>
  <c r="AK93" i="11"/>
  <c r="AK93" i="27" s="1"/>
  <c r="AK45" i="11"/>
  <c r="AK110" i="11"/>
  <c r="AK110" i="27" s="1"/>
  <c r="AK64" i="11"/>
  <c r="AK64" i="27" s="1"/>
  <c r="AK27" i="11"/>
  <c r="AK27" i="27" s="1"/>
  <c r="AK58" i="11"/>
  <c r="AK58" i="27" s="1"/>
  <c r="AK25" i="11"/>
  <c r="AK25" i="27" s="1"/>
  <c r="AK106" i="11"/>
  <c r="AK106" i="27" s="1"/>
  <c r="AK94" i="11"/>
  <c r="AK94" i="27" s="1"/>
  <c r="AK16" i="11"/>
  <c r="AK74" i="11"/>
  <c r="AK74" i="27" s="1"/>
  <c r="AP4" i="5"/>
  <c r="AP5" i="23"/>
  <c r="AP5" i="32"/>
  <c r="AP5" i="11"/>
  <c r="AP5" i="34"/>
  <c r="AP5" i="27"/>
  <c r="AP5" i="31"/>
  <c r="AP5" i="35"/>
  <c r="AP5" i="33"/>
  <c r="AP5" i="36"/>
  <c r="AP5" i="30"/>
  <c r="AP4" i="9"/>
  <c r="AQ8" i="36" l="1"/>
  <c r="AQ8" i="34"/>
  <c r="AQ268" i="5"/>
  <c r="AQ7" i="5"/>
  <c r="AQ531" i="5"/>
  <c r="AQ8" i="35"/>
  <c r="AQ8" i="30"/>
  <c r="AQ8" i="27"/>
  <c r="AQ8" i="33"/>
  <c r="AQ8" i="31"/>
  <c r="AQ8" i="23"/>
  <c r="AQ1148" i="5"/>
  <c r="AQ8" i="32"/>
  <c r="AQ7" i="9"/>
  <c r="AQ8" i="11"/>
  <c r="AK62" i="33"/>
  <c r="AK100" i="33"/>
  <c r="AK108" i="33"/>
  <c r="AK15" i="23"/>
  <c r="AK137" i="33"/>
  <c r="AK45" i="27"/>
  <c r="AK115" i="33"/>
  <c r="AK15" i="27"/>
  <c r="AK115" i="11"/>
  <c r="AK117" i="33"/>
  <c r="AK23" i="23"/>
  <c r="AK127" i="33"/>
  <c r="AK133" i="33" s="1"/>
  <c r="AK31" i="34"/>
  <c r="AK3" i="11"/>
  <c r="AK101" i="33"/>
  <c r="AK80" i="33"/>
  <c r="AK85" i="33" s="1"/>
  <c r="AK140" i="33"/>
  <c r="AK89" i="33"/>
  <c r="AK49" i="33"/>
  <c r="AK32" i="33"/>
  <c r="AK41" i="27"/>
  <c r="AK112" i="33"/>
  <c r="AK24" i="33"/>
  <c r="AK18" i="27"/>
  <c r="AK111" i="33"/>
  <c r="AK17" i="34"/>
  <c r="AK29" i="33"/>
  <c r="AS56" i="15"/>
  <c r="AJ211" i="32"/>
  <c r="AJ18" i="34"/>
  <c r="AJ20" i="23"/>
  <c r="CP81" i="32"/>
  <c r="CO90" i="34"/>
  <c r="AJ217" i="32"/>
  <c r="AJ102" i="34"/>
  <c r="DH141" i="32"/>
  <c r="DG160" i="34"/>
  <c r="DG142" i="32"/>
  <c r="DG263" i="32" s="1"/>
  <c r="AK19" i="27"/>
  <c r="AK20" i="33"/>
  <c r="AK63" i="33"/>
  <c r="AK82" i="27"/>
  <c r="AK65" i="32" s="1"/>
  <c r="AK73" i="34"/>
  <c r="AT54" i="15"/>
  <c r="AT55" i="15"/>
  <c r="AT53" i="15"/>
  <c r="AS57" i="15"/>
  <c r="AQ4" i="5"/>
  <c r="AQ5" i="11"/>
  <c r="AQ5" i="23"/>
  <c r="AQ5" i="32"/>
  <c r="AQ5" i="34"/>
  <c r="AQ5" i="33"/>
  <c r="AQ5" i="35"/>
  <c r="AQ5" i="27"/>
  <c r="AQ4" i="9"/>
  <c r="AQ5" i="31"/>
  <c r="AQ5" i="36"/>
  <c r="AQ5" i="30"/>
  <c r="CP105" i="32"/>
  <c r="CO118" i="34"/>
  <c r="CO106" i="32"/>
  <c r="CO260" i="32" s="1"/>
  <c r="AR30" i="15"/>
  <c r="AR26" i="15"/>
  <c r="AR4" i="33"/>
  <c r="AJ216" i="32"/>
  <c r="AJ88" i="34"/>
  <c r="AK31" i="27"/>
  <c r="AK53" i="32" s="1"/>
  <c r="AK59" i="34"/>
  <c r="AK138" i="33"/>
  <c r="AK16" i="23"/>
  <c r="AK44" i="27"/>
  <c r="AK110" i="33"/>
  <c r="AK22" i="27"/>
  <c r="AK31" i="33"/>
  <c r="AK111" i="27"/>
  <c r="AK27" i="33"/>
  <c r="AK107" i="33"/>
  <c r="AK36" i="27"/>
  <c r="AK77" i="32" s="1"/>
  <c r="AK87" i="34"/>
  <c r="AM21" i="15"/>
  <c r="AL31" i="15"/>
  <c r="AL7" i="36"/>
  <c r="AL7" i="34"/>
  <c r="AL6" i="5"/>
  <c r="AL7" i="35"/>
  <c r="AL7" i="30"/>
  <c r="AL7" i="27"/>
  <c r="AL7" i="33"/>
  <c r="AL7" i="31"/>
  <c r="AL7" i="23"/>
  <c r="AL7" i="32"/>
  <c r="AL6" i="9"/>
  <c r="AL7" i="11"/>
  <c r="AM44" i="15"/>
  <c r="AL512" i="5"/>
  <c r="AJ214" i="32"/>
  <c r="AJ60" i="34"/>
  <c r="AR25" i="15"/>
  <c r="AU272" i="5"/>
  <c r="AT283" i="5"/>
  <c r="AK56" i="27"/>
  <c r="AK89" i="32" s="1"/>
  <c r="AK101" i="34"/>
  <c r="AK24" i="27"/>
  <c r="AK114" i="33"/>
  <c r="AK94" i="33"/>
  <c r="AK45" i="34"/>
  <c r="AK16" i="33"/>
  <c r="AK52" i="27"/>
  <c r="AK109" i="33"/>
  <c r="AK25" i="33"/>
  <c r="CJ69" i="32"/>
  <c r="CI76" i="34"/>
  <c r="AL535" i="5"/>
  <c r="AL537" i="5"/>
  <c r="AL539" i="5"/>
  <c r="AL547" i="5"/>
  <c r="AL536" i="5"/>
  <c r="AL540" i="5"/>
  <c r="AL542" i="5"/>
  <c r="AL544" i="5"/>
  <c r="AL546" i="5"/>
  <c r="AL534" i="5"/>
  <c r="AL543" i="5"/>
  <c r="AL538" i="5"/>
  <c r="AL545" i="5"/>
  <c r="AL541" i="5"/>
  <c r="AJ215" i="32"/>
  <c r="AJ74" i="34"/>
  <c r="CR93" i="32"/>
  <c r="CQ104" i="34"/>
  <c r="AJ213" i="32"/>
  <c r="AJ46" i="34"/>
  <c r="AT23" i="15"/>
  <c r="AS24" i="15"/>
  <c r="AS25" i="15"/>
  <c r="CV117" i="32"/>
  <c r="CU132" i="34"/>
  <c r="CU118" i="32"/>
  <c r="CU261" i="32" s="1"/>
  <c r="CW117" i="32" l="1"/>
  <c r="CV132" i="34"/>
  <c r="CV118" i="32"/>
  <c r="CV261" i="32" s="1"/>
  <c r="CS93" i="32"/>
  <c r="CR104" i="34"/>
  <c r="AV272" i="5"/>
  <c r="AU283" i="5"/>
  <c r="AM511" i="5"/>
  <c r="AM45" i="15"/>
  <c r="AK216" i="32"/>
  <c r="AK88" i="34"/>
  <c r="AK214" i="32"/>
  <c r="AK60" i="34"/>
  <c r="AU55" i="15"/>
  <c r="AU54" i="15"/>
  <c r="AK76" i="33"/>
  <c r="AK217" i="32"/>
  <c r="AK102" i="34"/>
  <c r="AR35" i="15"/>
  <c r="AR29" i="15"/>
  <c r="AL8" i="5"/>
  <c r="AL8" i="9"/>
  <c r="AK119" i="33"/>
  <c r="CQ105" i="32"/>
  <c r="CP118" i="34"/>
  <c r="CP106" i="32"/>
  <c r="CP260" i="32" s="1"/>
  <c r="AT56" i="15"/>
  <c r="AK96" i="33"/>
  <c r="AK103" i="33"/>
  <c r="AL88" i="11"/>
  <c r="AL88" i="27" s="1"/>
  <c r="AL77" i="11"/>
  <c r="AL77" i="27" s="1"/>
  <c r="AL83" i="11"/>
  <c r="AL83" i="27" s="1"/>
  <c r="AL69" i="11"/>
  <c r="AL69" i="27" s="1"/>
  <c r="AL107" i="11"/>
  <c r="AL107" i="27" s="1"/>
  <c r="AL54" i="11"/>
  <c r="AL54" i="27" s="1"/>
  <c r="AL17" i="11"/>
  <c r="AL28" i="11"/>
  <c r="AL28" i="27" s="1"/>
  <c r="AL42" i="11"/>
  <c r="AL42" i="27" s="1"/>
  <c r="AL15" i="11"/>
  <c r="AL76" i="11"/>
  <c r="AL76" i="27" s="1"/>
  <c r="AL80" i="11"/>
  <c r="AL80" i="27" s="1"/>
  <c r="AL63" i="11"/>
  <c r="AL63" i="27" s="1"/>
  <c r="AL66" i="11"/>
  <c r="AL66" i="27" s="1"/>
  <c r="AL47" i="11"/>
  <c r="AL47" i="27" s="1"/>
  <c r="AL52" i="11"/>
  <c r="AL93" i="11"/>
  <c r="AL93" i="27" s="1"/>
  <c r="AL98" i="11"/>
  <c r="AL98" i="27" s="1"/>
  <c r="AL55" i="11"/>
  <c r="AL55" i="27" s="1"/>
  <c r="AL40" i="11"/>
  <c r="AL40" i="27" s="1"/>
  <c r="AL91" i="11"/>
  <c r="AL91" i="27" s="1"/>
  <c r="AL37" i="11"/>
  <c r="AL37" i="27" s="1"/>
  <c r="AL50" i="11"/>
  <c r="AL50" i="27" s="1"/>
  <c r="AL18" i="11"/>
  <c r="AL31" i="11"/>
  <c r="AL19" i="11"/>
  <c r="AL57" i="11"/>
  <c r="AL57" i="27" s="1"/>
  <c r="AL24" i="11"/>
  <c r="AL20" i="11"/>
  <c r="AL20" i="27" s="1"/>
  <c r="AL34" i="11"/>
  <c r="AL34" i="27" s="1"/>
  <c r="AL75" i="11"/>
  <c r="AL75" i="27" s="1"/>
  <c r="AL64" i="11"/>
  <c r="AL64" i="27" s="1"/>
  <c r="AL58" i="11"/>
  <c r="AL58" i="27" s="1"/>
  <c r="AL25" i="11"/>
  <c r="AL25" i="27" s="1"/>
  <c r="AL95" i="11"/>
  <c r="AL95" i="27" s="1"/>
  <c r="AL45" i="11"/>
  <c r="AL73" i="11"/>
  <c r="AL73" i="27" s="1"/>
  <c r="AL61" i="11"/>
  <c r="AL61" i="27" s="1"/>
  <c r="AL26" i="11"/>
  <c r="AL26" i="27" s="1"/>
  <c r="AL81" i="11"/>
  <c r="AL81" i="27" s="1"/>
  <c r="AL97" i="11"/>
  <c r="AL97" i="27" s="1"/>
  <c r="AL53" i="11"/>
  <c r="AL53" i="27" s="1"/>
  <c r="AL68" i="11"/>
  <c r="AL68" i="27" s="1"/>
  <c r="AL32" i="11"/>
  <c r="AL32" i="27" s="1"/>
  <c r="AL60" i="11"/>
  <c r="AL60" i="27" s="1"/>
  <c r="AL92" i="11"/>
  <c r="AL92" i="27" s="1"/>
  <c r="AL41" i="11"/>
  <c r="AL38" i="11"/>
  <c r="AL38" i="27" s="1"/>
  <c r="AL102" i="11"/>
  <c r="AL102" i="27" s="1"/>
  <c r="AL16" i="11"/>
  <c r="AL94" i="11"/>
  <c r="AL94" i="27" s="1"/>
  <c r="AL51" i="11"/>
  <c r="AL21" i="11"/>
  <c r="AL21" i="27" s="1"/>
  <c r="AL78" i="11"/>
  <c r="AL78" i="27" s="1"/>
  <c r="AL30" i="11"/>
  <c r="AL30" i="27" s="1"/>
  <c r="AL87" i="11"/>
  <c r="AL87" i="27" s="1"/>
  <c r="AL89" i="11"/>
  <c r="AL89" i="27" s="1"/>
  <c r="AL72" i="11"/>
  <c r="AL72" i="27" s="1"/>
  <c r="AL84" i="11"/>
  <c r="AL84" i="27" s="1"/>
  <c r="AL82" i="11"/>
  <c r="AL65" i="11"/>
  <c r="AL65" i="27" s="1"/>
  <c r="AL104" i="11"/>
  <c r="AL104" i="27" s="1"/>
  <c r="AL86" i="11"/>
  <c r="AL86" i="27" s="1"/>
  <c r="AL74" i="11"/>
  <c r="AL74" i="27" s="1"/>
  <c r="AL39" i="11"/>
  <c r="AL39" i="27" s="1"/>
  <c r="AL29" i="11"/>
  <c r="AL29" i="27" s="1"/>
  <c r="AL70" i="11"/>
  <c r="AL70" i="27" s="1"/>
  <c r="AL110" i="11"/>
  <c r="AL110" i="27" s="1"/>
  <c r="AL71" i="11"/>
  <c r="AL71" i="27" s="1"/>
  <c r="AL36" i="11"/>
  <c r="AL67" i="11"/>
  <c r="AL67" i="27" s="1"/>
  <c r="AL90" i="11"/>
  <c r="AL90" i="27" s="1"/>
  <c r="AL49" i="11"/>
  <c r="AL49" i="27" s="1"/>
  <c r="AL96" i="11"/>
  <c r="AL96" i="27" s="1"/>
  <c r="AL111" i="11"/>
  <c r="AL99" i="11"/>
  <c r="AL99" i="27" s="1"/>
  <c r="AL43" i="11"/>
  <c r="AL43" i="27" s="1"/>
  <c r="AL27" i="11"/>
  <c r="AL27" i="27" s="1"/>
  <c r="AL22" i="11"/>
  <c r="AL56" i="11"/>
  <c r="AL106" i="11"/>
  <c r="AL106" i="27" s="1"/>
  <c r="AL33" i="11"/>
  <c r="AL33" i="27" s="1"/>
  <c r="AL105" i="11"/>
  <c r="AL105" i="27" s="1"/>
  <c r="AL23" i="11"/>
  <c r="AL23" i="27" s="1"/>
  <c r="AL85" i="11"/>
  <c r="AL85" i="27" s="1"/>
  <c r="AL79" i="11"/>
  <c r="AL79" i="27" s="1"/>
  <c r="AL103" i="11"/>
  <c r="AL103" i="27" s="1"/>
  <c r="AL100" i="11"/>
  <c r="AL100" i="27" s="1"/>
  <c r="AL44" i="11"/>
  <c r="AL59" i="11"/>
  <c r="AL59" i="27" s="1"/>
  <c r="AL108" i="11"/>
  <c r="AL108" i="27" s="1"/>
  <c r="AL46" i="11"/>
  <c r="AL46" i="27" s="1"/>
  <c r="AL109" i="11"/>
  <c r="AL109" i="27" s="1"/>
  <c r="AL48" i="11"/>
  <c r="AL48" i="27" s="1"/>
  <c r="AL62" i="11"/>
  <c r="AL62" i="27" s="1"/>
  <c r="AL101" i="11"/>
  <c r="AL101" i="27" s="1"/>
  <c r="AL35" i="11"/>
  <c r="AL35" i="27" s="1"/>
  <c r="AS30" i="15"/>
  <c r="AS35" i="15" s="1"/>
  <c r="AS26" i="15"/>
  <c r="AS29" i="15" s="1"/>
  <c r="AS4" i="33"/>
  <c r="AM532" i="5"/>
  <c r="AM22" i="15"/>
  <c r="AM33" i="15"/>
  <c r="AM269" i="5"/>
  <c r="AM1149" i="5"/>
  <c r="AM6" i="33"/>
  <c r="AM6" i="36"/>
  <c r="AM6" i="34"/>
  <c r="AM126" i="29"/>
  <c r="AM6" i="31"/>
  <c r="AM27" i="15"/>
  <c r="AM6" i="32"/>
  <c r="AM5" i="5"/>
  <c r="AM28" i="15"/>
  <c r="AM6" i="35"/>
  <c r="AM6" i="30"/>
  <c r="AM6" i="27"/>
  <c r="AM6" i="23"/>
  <c r="AM5" i="9"/>
  <c r="AM6" i="11"/>
  <c r="DI141" i="32"/>
  <c r="DH160" i="34"/>
  <c r="DH142" i="32"/>
  <c r="DH263" i="32" s="1"/>
  <c r="AK128" i="29"/>
  <c r="AL118" i="11"/>
  <c r="AK142" i="33"/>
  <c r="AU23" i="15"/>
  <c r="AT24" i="15"/>
  <c r="CK69" i="32"/>
  <c r="CJ76" i="34"/>
  <c r="AK45" i="33"/>
  <c r="AK185" i="33"/>
  <c r="AK41" i="32"/>
  <c r="AT57" i="15"/>
  <c r="AU53" i="15"/>
  <c r="AK215" i="32"/>
  <c r="AK74" i="34"/>
  <c r="CQ81" i="32"/>
  <c r="CP90" i="34"/>
  <c r="AK17" i="32"/>
  <c r="AK149" i="33"/>
  <c r="AK19" i="23"/>
  <c r="AK20" i="23" s="1"/>
  <c r="AU56" i="15" l="1"/>
  <c r="AS531" i="5"/>
  <c r="AS8" i="33"/>
  <c r="AS1148" i="5"/>
  <c r="AS8" i="34"/>
  <c r="AS8" i="31"/>
  <c r="AS8" i="32"/>
  <c r="AS268" i="5"/>
  <c r="AS7" i="5"/>
  <c r="AS8" i="36"/>
  <c r="AS8" i="35"/>
  <c r="AS8" i="30"/>
  <c r="AS8" i="27"/>
  <c r="AS8" i="23"/>
  <c r="AS7" i="9"/>
  <c r="AS8" i="11"/>
  <c r="AS5" i="11"/>
  <c r="AS4" i="5"/>
  <c r="AS5" i="23"/>
  <c r="AS5" i="32"/>
  <c r="AS5" i="34"/>
  <c r="AS5" i="33"/>
  <c r="AS5" i="30"/>
  <c r="AS5" i="36"/>
  <c r="AS4" i="9"/>
  <c r="AS5" i="31"/>
  <c r="AS5" i="35"/>
  <c r="AS5" i="27"/>
  <c r="AT30" i="15"/>
  <c r="AT4" i="33"/>
  <c r="AT26" i="15"/>
  <c r="AL22" i="27"/>
  <c r="AL31" i="33"/>
  <c r="AL111" i="27"/>
  <c r="AL107" i="33"/>
  <c r="AL27" i="33"/>
  <c r="AL41" i="27"/>
  <c r="AL112" i="33"/>
  <c r="AL24" i="33"/>
  <c r="AL63" i="33"/>
  <c r="CR105" i="32"/>
  <c r="CQ118" i="34"/>
  <c r="CQ106" i="32"/>
  <c r="CQ260" i="32" s="1"/>
  <c r="AR531" i="5"/>
  <c r="AR1148" i="5"/>
  <c r="AR8" i="36"/>
  <c r="AR8" i="33"/>
  <c r="AR8" i="34"/>
  <c r="AR268" i="5"/>
  <c r="AR8" i="35"/>
  <c r="AR8" i="30"/>
  <c r="AR8" i="27"/>
  <c r="AR7" i="5"/>
  <c r="AR8" i="31"/>
  <c r="AR8" i="23"/>
  <c r="AR8" i="32"/>
  <c r="AR7" i="9"/>
  <c r="AR8" i="11"/>
  <c r="AN44" i="15"/>
  <c r="AM512" i="5"/>
  <c r="CR81" i="32"/>
  <c r="CQ90" i="34"/>
  <c r="AV53" i="15"/>
  <c r="AU57" i="15"/>
  <c r="AT25" i="15"/>
  <c r="AM31" i="15"/>
  <c r="AN21" i="15"/>
  <c r="AM7" i="36"/>
  <c r="AM7" i="33"/>
  <c r="AM7" i="34"/>
  <c r="AM7" i="35"/>
  <c r="AM7" i="30"/>
  <c r="AM7" i="27"/>
  <c r="AM6" i="5"/>
  <c r="AM7" i="31"/>
  <c r="AM7" i="23"/>
  <c r="AM7" i="32"/>
  <c r="AM6" i="9"/>
  <c r="AM7" i="11"/>
  <c r="AL36" i="27"/>
  <c r="AL77" i="32" s="1"/>
  <c r="AL87" i="34"/>
  <c r="AL108" i="33"/>
  <c r="AL15" i="23"/>
  <c r="AL62" i="33"/>
  <c r="AL100" i="33"/>
  <c r="AL137" i="33"/>
  <c r="AL19" i="27"/>
  <c r="AL20" i="33"/>
  <c r="AL15" i="27"/>
  <c r="AL49" i="33"/>
  <c r="AL80" i="33"/>
  <c r="AL85" i="33" s="1"/>
  <c r="AL115" i="11"/>
  <c r="AL23" i="23"/>
  <c r="AL117" i="33"/>
  <c r="AL31" i="34"/>
  <c r="AL3" i="11"/>
  <c r="AL140" i="33"/>
  <c r="AL89" i="33"/>
  <c r="AL127" i="33"/>
  <c r="AL133" i="33" s="1"/>
  <c r="AL32" i="33"/>
  <c r="AL101" i="33"/>
  <c r="AR5" i="11"/>
  <c r="AR4" i="5"/>
  <c r="AR5" i="23"/>
  <c r="AR5" i="32"/>
  <c r="AR5" i="30"/>
  <c r="AR4" i="9"/>
  <c r="AR5" i="31"/>
  <c r="AR5" i="36"/>
  <c r="AR5" i="27"/>
  <c r="AR5" i="34"/>
  <c r="AR5" i="33"/>
  <c r="AR5" i="35"/>
  <c r="AV54" i="15"/>
  <c r="AV55" i="15"/>
  <c r="AM46" i="15"/>
  <c r="AW272" i="5"/>
  <c r="AV283" i="5"/>
  <c r="AV23" i="15"/>
  <c r="AU24" i="15"/>
  <c r="AU25" i="15" s="1"/>
  <c r="DJ141" i="32"/>
  <c r="DI160" i="34"/>
  <c r="DI142" i="32"/>
  <c r="DI263" i="32" s="1"/>
  <c r="AM535" i="5"/>
  <c r="AM534" i="5"/>
  <c r="AM536" i="5"/>
  <c r="AM541" i="5"/>
  <c r="AM543" i="5"/>
  <c r="AM538" i="5"/>
  <c r="AM545" i="5"/>
  <c r="AM546" i="5"/>
  <c r="AM540" i="5"/>
  <c r="AM537" i="5"/>
  <c r="AM539" i="5"/>
  <c r="AM544" i="5"/>
  <c r="AM547" i="5"/>
  <c r="AM542" i="5"/>
  <c r="AL44" i="27"/>
  <c r="AL110" i="33"/>
  <c r="AL31" i="27"/>
  <c r="AL53" i="32" s="1"/>
  <c r="AL59" i="34"/>
  <c r="CX117" i="32"/>
  <c r="CW132" i="34"/>
  <c r="CW118" i="32"/>
  <c r="CW261" i="32" s="1"/>
  <c r="AK211" i="32"/>
  <c r="AK18" i="34"/>
  <c r="AK213" i="32"/>
  <c r="AK46" i="34"/>
  <c r="CL69" i="32"/>
  <c r="CK76" i="34"/>
  <c r="AL56" i="27"/>
  <c r="AL89" i="32" s="1"/>
  <c r="AL101" i="34"/>
  <c r="AL82" i="27"/>
  <c r="AL65" i="32" s="1"/>
  <c r="AL73" i="34"/>
  <c r="AL138" i="33"/>
  <c r="AL16" i="23"/>
  <c r="AL45" i="27"/>
  <c r="AL115" i="33"/>
  <c r="AL24" i="27"/>
  <c r="AL16" i="33"/>
  <c r="AL45" i="34"/>
  <c r="AL114" i="33"/>
  <c r="AL94" i="33"/>
  <c r="AL18" i="27"/>
  <c r="AL111" i="33"/>
  <c r="AL29" i="33"/>
  <c r="AL17" i="34"/>
  <c r="AL52" i="27"/>
  <c r="AL25" i="33"/>
  <c r="AL109" i="33"/>
  <c r="CT93" i="32"/>
  <c r="CS104" i="34"/>
  <c r="AL17" i="32" l="1"/>
  <c r="AL211" i="32" s="1"/>
  <c r="AL76" i="33"/>
  <c r="AL45" i="33"/>
  <c r="AL215" i="32"/>
  <c r="AL74" i="34"/>
  <c r="CM69" i="32"/>
  <c r="CL76" i="34"/>
  <c r="AV24" i="15"/>
  <c r="AV25" i="15" s="1"/>
  <c r="AW23" i="15"/>
  <c r="AL128" i="29"/>
  <c r="AM118" i="11"/>
  <c r="AT35" i="15"/>
  <c r="AT29" i="15"/>
  <c r="CS81" i="32"/>
  <c r="CR90" i="34"/>
  <c r="AL119" i="33"/>
  <c r="DK141" i="32"/>
  <c r="DJ160" i="34"/>
  <c r="DJ142" i="32"/>
  <c r="DJ263" i="32" s="1"/>
  <c r="AW55" i="15"/>
  <c r="AW54" i="15"/>
  <c r="AL19" i="23"/>
  <c r="AL20" i="23" s="1"/>
  <c r="AL216" i="32"/>
  <c r="AL88" i="34"/>
  <c r="CS105" i="32"/>
  <c r="CR118" i="34"/>
  <c r="CR106" i="32"/>
  <c r="CR260" i="32" s="1"/>
  <c r="AL217" i="32"/>
  <c r="AL102" i="34"/>
  <c r="AL214" i="32"/>
  <c r="AL60" i="34"/>
  <c r="AM108" i="11"/>
  <c r="AM108" i="27" s="1"/>
  <c r="AM57" i="11"/>
  <c r="AM57" i="27" s="1"/>
  <c r="AM81" i="11"/>
  <c r="AM81" i="27" s="1"/>
  <c r="AM53" i="11"/>
  <c r="AM53" i="27" s="1"/>
  <c r="AM42" i="11"/>
  <c r="AM42" i="27" s="1"/>
  <c r="AM97" i="11"/>
  <c r="AM97" i="27" s="1"/>
  <c r="AM104" i="11"/>
  <c r="AM104" i="27" s="1"/>
  <c r="AM38" i="11"/>
  <c r="AM38" i="27" s="1"/>
  <c r="AM24" i="11"/>
  <c r="AM49" i="11"/>
  <c r="AM49" i="27" s="1"/>
  <c r="AM89" i="11"/>
  <c r="AM89" i="27" s="1"/>
  <c r="AM61" i="11"/>
  <c r="AM61" i="27" s="1"/>
  <c r="AM20" i="11"/>
  <c r="AM20" i="27" s="1"/>
  <c r="AM54" i="11"/>
  <c r="AM54" i="27" s="1"/>
  <c r="AM90" i="11"/>
  <c r="AM90" i="27" s="1"/>
  <c r="AM18" i="11"/>
  <c r="AM91" i="11"/>
  <c r="AM91" i="27" s="1"/>
  <c r="AM63" i="11"/>
  <c r="AM63" i="27" s="1"/>
  <c r="AM107" i="11"/>
  <c r="AM107" i="27" s="1"/>
  <c r="AM40" i="11"/>
  <c r="AM40" i="27" s="1"/>
  <c r="AM15" i="11"/>
  <c r="AM92" i="11"/>
  <c r="AM92" i="27" s="1"/>
  <c r="AM26" i="11"/>
  <c r="AM26" i="27" s="1"/>
  <c r="AM73" i="11"/>
  <c r="AM73" i="27" s="1"/>
  <c r="AM60" i="11"/>
  <c r="AM60" i="27" s="1"/>
  <c r="AM76" i="11"/>
  <c r="AM76" i="27" s="1"/>
  <c r="AM23" i="11"/>
  <c r="AM23" i="27" s="1"/>
  <c r="AM31" i="11"/>
  <c r="AM48" i="11"/>
  <c r="AM48" i="27" s="1"/>
  <c r="AM74" i="11"/>
  <c r="AM74" i="27" s="1"/>
  <c r="AM65" i="11"/>
  <c r="AM65" i="27" s="1"/>
  <c r="AM67" i="11"/>
  <c r="AM67" i="27" s="1"/>
  <c r="AM100" i="11"/>
  <c r="AM100" i="27" s="1"/>
  <c r="AM101" i="11"/>
  <c r="AM101" i="27" s="1"/>
  <c r="AM85" i="11"/>
  <c r="AM85" i="27" s="1"/>
  <c r="AM17" i="11"/>
  <c r="AM28" i="11"/>
  <c r="AM28" i="27" s="1"/>
  <c r="AM32" i="11"/>
  <c r="AM32" i="27" s="1"/>
  <c r="AM37" i="11"/>
  <c r="AM37" i="27" s="1"/>
  <c r="AM105" i="11"/>
  <c r="AM105" i="27" s="1"/>
  <c r="AM88" i="11"/>
  <c r="AM88" i="27" s="1"/>
  <c r="AM19" i="11"/>
  <c r="AM44" i="11"/>
  <c r="AM69" i="11"/>
  <c r="AM69" i="27" s="1"/>
  <c r="AM109" i="11"/>
  <c r="AM109" i="27" s="1"/>
  <c r="AM50" i="11"/>
  <c r="AM50" i="27" s="1"/>
  <c r="AM80" i="11"/>
  <c r="AM80" i="27" s="1"/>
  <c r="AM72" i="11"/>
  <c r="AM72" i="27" s="1"/>
  <c r="AM41" i="11"/>
  <c r="AM96" i="11"/>
  <c r="AM96" i="27" s="1"/>
  <c r="AM75" i="11"/>
  <c r="AM75" i="27" s="1"/>
  <c r="AM94" i="11"/>
  <c r="AM94" i="27" s="1"/>
  <c r="AM87" i="11"/>
  <c r="AM87" i="27" s="1"/>
  <c r="AM70" i="11"/>
  <c r="AM70" i="27" s="1"/>
  <c r="AM110" i="11"/>
  <c r="AM110" i="27" s="1"/>
  <c r="AM82" i="11"/>
  <c r="AM56" i="11"/>
  <c r="AM71" i="11"/>
  <c r="AM71" i="27" s="1"/>
  <c r="AM45" i="11"/>
  <c r="AM102" i="11"/>
  <c r="AM102" i="27" s="1"/>
  <c r="AM106" i="11"/>
  <c r="AM106" i="27" s="1"/>
  <c r="AM27" i="11"/>
  <c r="AM27" i="27" s="1"/>
  <c r="AM83" i="11"/>
  <c r="AM83" i="27" s="1"/>
  <c r="AM68" i="11"/>
  <c r="AM68" i="27" s="1"/>
  <c r="AM99" i="11"/>
  <c r="AM99" i="27" s="1"/>
  <c r="AM77" i="11"/>
  <c r="AM77" i="27" s="1"/>
  <c r="AM111" i="11"/>
  <c r="AM39" i="11"/>
  <c r="AM39" i="27" s="1"/>
  <c r="AM93" i="11"/>
  <c r="AM93" i="27" s="1"/>
  <c r="AM33" i="11"/>
  <c r="AM33" i="27" s="1"/>
  <c r="AM29" i="11"/>
  <c r="AM29" i="27" s="1"/>
  <c r="AM95" i="11"/>
  <c r="AM95" i="27" s="1"/>
  <c r="AM35" i="11"/>
  <c r="AM35" i="27" s="1"/>
  <c r="AM51" i="11"/>
  <c r="AM66" i="11"/>
  <c r="AM66" i="27" s="1"/>
  <c r="AM22" i="11"/>
  <c r="AM78" i="11"/>
  <c r="AM78" i="27" s="1"/>
  <c r="AM79" i="11"/>
  <c r="AM79" i="27" s="1"/>
  <c r="AM58" i="11"/>
  <c r="AM58" i="27" s="1"/>
  <c r="AM59" i="11"/>
  <c r="AM59" i="27" s="1"/>
  <c r="AM98" i="11"/>
  <c r="AM98" i="27" s="1"/>
  <c r="AM62" i="11"/>
  <c r="AM62" i="27" s="1"/>
  <c r="AM46" i="11"/>
  <c r="AM46" i="27" s="1"/>
  <c r="AM34" i="11"/>
  <c r="AM34" i="27" s="1"/>
  <c r="AM16" i="11"/>
  <c r="AM30" i="11"/>
  <c r="AM30" i="27" s="1"/>
  <c r="AM52" i="11"/>
  <c r="AM36" i="11"/>
  <c r="AM25" i="11"/>
  <c r="AM25" i="27" s="1"/>
  <c r="AM103" i="11"/>
  <c r="AM103" i="27" s="1"/>
  <c r="AM47" i="11"/>
  <c r="AM47" i="27" s="1"/>
  <c r="AM64" i="11"/>
  <c r="AM64" i="27" s="1"/>
  <c r="AM21" i="11"/>
  <c r="AM21" i="27" s="1"/>
  <c r="AM55" i="11"/>
  <c r="AM55" i="27" s="1"/>
  <c r="AM43" i="11"/>
  <c r="AM43" i="27" s="1"/>
  <c r="AM86" i="11"/>
  <c r="AM86" i="27" s="1"/>
  <c r="AM84" i="11"/>
  <c r="AM84" i="27" s="1"/>
  <c r="AU35" i="15"/>
  <c r="AV56" i="15"/>
  <c r="AL96" i="33"/>
  <c r="AL142" i="33"/>
  <c r="AN22" i="15"/>
  <c r="AN532" i="5"/>
  <c r="AN27" i="15"/>
  <c r="AN5" i="5"/>
  <c r="AN28" i="15"/>
  <c r="AN33" i="15"/>
  <c r="AN1149" i="5"/>
  <c r="AN6" i="34"/>
  <c r="AN6" i="33"/>
  <c r="AN126" i="29"/>
  <c r="AN6" i="35"/>
  <c r="AN6" i="30"/>
  <c r="AN6" i="31"/>
  <c r="AN6" i="23"/>
  <c r="AN6" i="36"/>
  <c r="AN6" i="32"/>
  <c r="AN269" i="5"/>
  <c r="AN6" i="27"/>
  <c r="AN6" i="11"/>
  <c r="AN5" i="9"/>
  <c r="AV57" i="15"/>
  <c r="AW53" i="15"/>
  <c r="AL41" i="32"/>
  <c r="AL185" i="33"/>
  <c r="CU93" i="32"/>
  <c r="CT104" i="34"/>
  <c r="CY117" i="32"/>
  <c r="CX132" i="34"/>
  <c r="CX118" i="32"/>
  <c r="CX261" i="32" s="1"/>
  <c r="AU26" i="15"/>
  <c r="AU29" i="15" s="1"/>
  <c r="AU30" i="15"/>
  <c r="AU4" i="33"/>
  <c r="AW283" i="5"/>
  <c r="AX272" i="5"/>
  <c r="AL149" i="33"/>
  <c r="AL103" i="33"/>
  <c r="AM8" i="5"/>
  <c r="AM8" i="9"/>
  <c r="AN511" i="5"/>
  <c r="AN45" i="15"/>
  <c r="AN46" i="15" s="1"/>
  <c r="AL18" i="34" l="1"/>
  <c r="AW56" i="15"/>
  <c r="AV35" i="15"/>
  <c r="AU8" i="36"/>
  <c r="AU8" i="34"/>
  <c r="AU7" i="5"/>
  <c r="AU1148" i="5"/>
  <c r="AU8" i="35"/>
  <c r="AU8" i="30"/>
  <c r="AU8" i="27"/>
  <c r="AU531" i="5"/>
  <c r="AU8" i="31"/>
  <c r="AU8" i="23"/>
  <c r="AU268" i="5"/>
  <c r="AU8" i="33"/>
  <c r="AU8" i="32"/>
  <c r="AU7" i="9"/>
  <c r="AU8" i="11"/>
  <c r="CV93" i="32"/>
  <c r="CU104" i="34"/>
  <c r="AO21" i="15"/>
  <c r="AN31" i="15"/>
  <c r="AN7" i="33"/>
  <c r="AN7" i="34"/>
  <c r="AN7" i="31"/>
  <c r="AN7" i="32"/>
  <c r="AN6" i="5"/>
  <c r="AN7" i="36"/>
  <c r="AN7" i="35"/>
  <c r="AN7" i="30"/>
  <c r="AN7" i="27"/>
  <c r="AN6" i="9"/>
  <c r="AN7" i="23"/>
  <c r="AN7" i="11"/>
  <c r="AM62" i="33"/>
  <c r="AM108" i="33"/>
  <c r="AM15" i="23"/>
  <c r="AM137" i="33"/>
  <c r="AM100" i="33"/>
  <c r="AM56" i="27"/>
  <c r="AM89" i="32" s="1"/>
  <c r="AM101" i="34"/>
  <c r="AM41" i="27"/>
  <c r="AM112" i="33"/>
  <c r="AM24" i="33"/>
  <c r="AM15" i="27"/>
  <c r="AM117" i="33"/>
  <c r="AM127" i="33"/>
  <c r="AM133" i="33" s="1"/>
  <c r="AM115" i="11"/>
  <c r="AM23" i="23"/>
  <c r="AM31" i="34"/>
  <c r="AM3" i="11"/>
  <c r="AM80" i="33"/>
  <c r="AM85" i="33" s="1"/>
  <c r="AM32" i="33"/>
  <c r="AM101" i="33"/>
  <c r="AM140" i="33"/>
  <c r="AM89" i="33"/>
  <c r="AM49" i="33"/>
  <c r="AM24" i="27"/>
  <c r="AM114" i="33"/>
  <c r="AM45" i="34"/>
  <c r="AM16" i="33"/>
  <c r="AM94" i="33"/>
  <c r="CT81" i="32"/>
  <c r="CS90" i="34"/>
  <c r="AN512" i="5"/>
  <c r="AO44" i="15"/>
  <c r="AX283" i="5"/>
  <c r="AY272" i="5"/>
  <c r="AM36" i="27"/>
  <c r="AM77" i="32" s="1"/>
  <c r="AM87" i="34"/>
  <c r="AM22" i="27"/>
  <c r="AM31" i="33"/>
  <c r="AM82" i="27"/>
  <c r="AM65" i="32" s="1"/>
  <c r="AM73" i="34"/>
  <c r="AM63" i="33"/>
  <c r="AM31" i="27"/>
  <c r="AM53" i="32" s="1"/>
  <c r="AM59" i="34"/>
  <c r="AM18" i="27"/>
  <c r="AM111" i="33"/>
  <c r="AM17" i="34"/>
  <c r="AM29" i="33"/>
  <c r="DL141" i="32"/>
  <c r="DK160" i="34"/>
  <c r="DK142" i="32"/>
  <c r="DK263" i="32" s="1"/>
  <c r="AT268" i="5"/>
  <c r="AT1148" i="5"/>
  <c r="AT7" i="5"/>
  <c r="AT531" i="5"/>
  <c r="AT8" i="33"/>
  <c r="AT8" i="35"/>
  <c r="AT8" i="30"/>
  <c r="AT8" i="31"/>
  <c r="AT8" i="23"/>
  <c r="AT8" i="36"/>
  <c r="AT8" i="34"/>
  <c r="AT8" i="32"/>
  <c r="AT8" i="11"/>
  <c r="AT8" i="27"/>
  <c r="AT7" i="9"/>
  <c r="CZ117" i="32"/>
  <c r="CY132" i="34"/>
  <c r="CY118" i="32"/>
  <c r="CY261" i="32" s="1"/>
  <c r="AL213" i="32"/>
  <c r="AL46" i="34"/>
  <c r="AM52" i="27"/>
  <c r="AM109" i="33"/>
  <c r="AM25" i="33"/>
  <c r="AM111" i="27"/>
  <c r="AM107" i="33"/>
  <c r="AM27" i="33"/>
  <c r="AM45" i="27"/>
  <c r="AM115" i="33"/>
  <c r="AM44" i="27"/>
  <c r="AM110" i="33"/>
  <c r="AX54" i="15"/>
  <c r="AX55" i="15"/>
  <c r="AT4" i="5"/>
  <c r="AT5" i="23"/>
  <c r="AT5" i="32"/>
  <c r="AT5" i="11"/>
  <c r="AT5" i="34"/>
  <c r="AT5" i="27"/>
  <c r="AT5" i="35"/>
  <c r="AT5" i="33"/>
  <c r="AT5" i="30"/>
  <c r="AT5" i="31"/>
  <c r="AT4" i="9"/>
  <c r="AT5" i="36"/>
  <c r="AX23" i="15"/>
  <c r="AW24" i="15"/>
  <c r="AW25" i="15" s="1"/>
  <c r="AX53" i="15"/>
  <c r="AW57" i="15"/>
  <c r="AN535" i="5"/>
  <c r="AN544" i="5"/>
  <c r="AN539" i="5"/>
  <c r="AN541" i="5"/>
  <c r="AN543" i="5"/>
  <c r="AN547" i="5"/>
  <c r="AN545" i="5"/>
  <c r="AN538" i="5"/>
  <c r="AN540" i="5"/>
  <c r="AN546" i="5"/>
  <c r="AN537" i="5"/>
  <c r="AN536" i="5"/>
  <c r="AN534" i="5"/>
  <c r="AN542" i="5"/>
  <c r="AU5" i="11"/>
  <c r="AU5" i="23"/>
  <c r="AU5" i="32"/>
  <c r="AU4" i="5"/>
  <c r="AU5" i="34"/>
  <c r="AU5" i="33"/>
  <c r="AU5" i="35"/>
  <c r="AU5" i="31"/>
  <c r="AU5" i="27"/>
  <c r="AU4" i="9"/>
  <c r="AU5" i="36"/>
  <c r="AU5" i="30"/>
  <c r="AM16" i="23"/>
  <c r="AM138" i="33"/>
  <c r="AM19" i="27"/>
  <c r="AM20" i="33"/>
  <c r="CT105" i="32"/>
  <c r="CS118" i="34"/>
  <c r="CS106" i="32"/>
  <c r="CS260" i="32" s="1"/>
  <c r="AV26" i="15"/>
  <c r="AV29" i="15" s="1"/>
  <c r="AV30" i="15"/>
  <c r="AV4" i="33"/>
  <c r="CN69" i="32"/>
  <c r="CM76" i="34"/>
  <c r="AM96" i="33" l="1"/>
  <c r="AM119" i="33"/>
  <c r="AV268" i="5"/>
  <c r="AV7" i="5"/>
  <c r="AV8" i="36"/>
  <c r="AV8" i="33"/>
  <c r="AV1148" i="5"/>
  <c r="AV8" i="35"/>
  <c r="AV8" i="30"/>
  <c r="AV8" i="27"/>
  <c r="AV531" i="5"/>
  <c r="AV8" i="34"/>
  <c r="AV8" i="31"/>
  <c r="AV8" i="23"/>
  <c r="AV8" i="32"/>
  <c r="AV7" i="9"/>
  <c r="AV8" i="11"/>
  <c r="AX56" i="15"/>
  <c r="CU105" i="32"/>
  <c r="CT118" i="34"/>
  <c r="CT106" i="32"/>
  <c r="CT260" i="32" s="1"/>
  <c r="AW26" i="15"/>
  <c r="AW29" i="15" s="1"/>
  <c r="AW4" i="33"/>
  <c r="AW30" i="15"/>
  <c r="AM185" i="33"/>
  <c r="AM41" i="32"/>
  <c r="AM142" i="33"/>
  <c r="CW93" i="32"/>
  <c r="CV104" i="34"/>
  <c r="AW35" i="15"/>
  <c r="AY53" i="15"/>
  <c r="AX57" i="15"/>
  <c r="AX24" i="15"/>
  <c r="AX25" i="15" s="1"/>
  <c r="AY23" i="15"/>
  <c r="DM141" i="32"/>
  <c r="DL160" i="34"/>
  <c r="DL142" i="32"/>
  <c r="DL263" i="32" s="1"/>
  <c r="AM17" i="32"/>
  <c r="AZ272" i="5"/>
  <c r="AY283" i="5"/>
  <c r="AM45" i="33"/>
  <c r="AM76" i="33"/>
  <c r="AM149" i="33"/>
  <c r="AM19" i="23"/>
  <c r="AM20" i="23" s="1"/>
  <c r="AN8" i="5"/>
  <c r="AN8" i="9"/>
  <c r="CO69" i="32"/>
  <c r="CN76" i="34"/>
  <c r="AM128" i="29"/>
  <c r="AN118" i="11"/>
  <c r="AM217" i="32"/>
  <c r="AM102" i="34"/>
  <c r="AO532" i="5"/>
  <c r="AO22" i="15"/>
  <c r="AO28" i="15"/>
  <c r="AO6" i="36"/>
  <c r="AO126" i="29"/>
  <c r="AO6" i="34"/>
  <c r="AO27" i="15"/>
  <c r="AO6" i="33"/>
  <c r="AO269" i="5"/>
  <c r="AO1149" i="5"/>
  <c r="AO5" i="5"/>
  <c r="AO6" i="35"/>
  <c r="AO6" i="30"/>
  <c r="AO6" i="27"/>
  <c r="AO33" i="15"/>
  <c r="AO6" i="31"/>
  <c r="AO6" i="23"/>
  <c r="AO6" i="32"/>
  <c r="AO5" i="9"/>
  <c r="AO6" i="11"/>
  <c r="AY55" i="15"/>
  <c r="AY54" i="15"/>
  <c r="AN71" i="11"/>
  <c r="AN71" i="27" s="1"/>
  <c r="AN36" i="11"/>
  <c r="AN21" i="11"/>
  <c r="AN21" i="27" s="1"/>
  <c r="AN43" i="11"/>
  <c r="AN43" i="27" s="1"/>
  <c r="AN22" i="11"/>
  <c r="AN62" i="11"/>
  <c r="AN62" i="27" s="1"/>
  <c r="AN16" i="11"/>
  <c r="AN52" i="11"/>
  <c r="AN33" i="11"/>
  <c r="AN33" i="27" s="1"/>
  <c r="AN46" i="11"/>
  <c r="AN46" i="27" s="1"/>
  <c r="AN18" i="11"/>
  <c r="AN68" i="11"/>
  <c r="AN68" i="27" s="1"/>
  <c r="AN85" i="11"/>
  <c r="AN85" i="27" s="1"/>
  <c r="AN92" i="11"/>
  <c r="AN92" i="27" s="1"/>
  <c r="AN19" i="11"/>
  <c r="AN31" i="11"/>
  <c r="AN76" i="11"/>
  <c r="AN76" i="27" s="1"/>
  <c r="AN89" i="11"/>
  <c r="AN89" i="27" s="1"/>
  <c r="AN23" i="11"/>
  <c r="AN23" i="27" s="1"/>
  <c r="AN60" i="11"/>
  <c r="AN60" i="27" s="1"/>
  <c r="AN49" i="11"/>
  <c r="AN49" i="27" s="1"/>
  <c r="AN47" i="11"/>
  <c r="AN47" i="27" s="1"/>
  <c r="AN108" i="11"/>
  <c r="AN108" i="27" s="1"/>
  <c r="AN93" i="11"/>
  <c r="AN93" i="27" s="1"/>
  <c r="AN64" i="11"/>
  <c r="AN64" i="27" s="1"/>
  <c r="AN59" i="11"/>
  <c r="AN59" i="27" s="1"/>
  <c r="AN73" i="11"/>
  <c r="AN73" i="27" s="1"/>
  <c r="AN91" i="11"/>
  <c r="AN91" i="27" s="1"/>
  <c r="AN83" i="11"/>
  <c r="AN83" i="27" s="1"/>
  <c r="AN107" i="11"/>
  <c r="AN107" i="27" s="1"/>
  <c r="AN99" i="11"/>
  <c r="AN99" i="27" s="1"/>
  <c r="AN38" i="11"/>
  <c r="AN38" i="27" s="1"/>
  <c r="AN69" i="11"/>
  <c r="AN69" i="27" s="1"/>
  <c r="AN20" i="11"/>
  <c r="AN20" i="27" s="1"/>
  <c r="AN26" i="11"/>
  <c r="AN26" i="27" s="1"/>
  <c r="AN104" i="11"/>
  <c r="AN104" i="27" s="1"/>
  <c r="AN80" i="11"/>
  <c r="AN80" i="27" s="1"/>
  <c r="AN29" i="11"/>
  <c r="AN29" i="27" s="1"/>
  <c r="AN90" i="11"/>
  <c r="AN90" i="27" s="1"/>
  <c r="AN111" i="11"/>
  <c r="AN35" i="11"/>
  <c r="AN35" i="27" s="1"/>
  <c r="AN88" i="11"/>
  <c r="AN88" i="27" s="1"/>
  <c r="AN101" i="11"/>
  <c r="AN101" i="27" s="1"/>
  <c r="AN44" i="11"/>
  <c r="AN72" i="11"/>
  <c r="AN72" i="27" s="1"/>
  <c r="AN57" i="11"/>
  <c r="AN57" i="27" s="1"/>
  <c r="AN42" i="11"/>
  <c r="AN42" i="27" s="1"/>
  <c r="AN77" i="11"/>
  <c r="AN77" i="27" s="1"/>
  <c r="AN40" i="11"/>
  <c r="AN40" i="27" s="1"/>
  <c r="AN53" i="11"/>
  <c r="AN53" i="27" s="1"/>
  <c r="AN17" i="11"/>
  <c r="AN37" i="11"/>
  <c r="AN37" i="27" s="1"/>
  <c r="AN32" i="11"/>
  <c r="AN32" i="27" s="1"/>
  <c r="AN34" i="11"/>
  <c r="AN34" i="27" s="1"/>
  <c r="AN95" i="11"/>
  <c r="AN95" i="27" s="1"/>
  <c r="AN109" i="11"/>
  <c r="AN109" i="27" s="1"/>
  <c r="AN28" i="11"/>
  <c r="AN28" i="27" s="1"/>
  <c r="AN81" i="11"/>
  <c r="AN81" i="27" s="1"/>
  <c r="AN61" i="11"/>
  <c r="AN61" i="27" s="1"/>
  <c r="AN96" i="11"/>
  <c r="AN96" i="27" s="1"/>
  <c r="AN97" i="11"/>
  <c r="AN97" i="27" s="1"/>
  <c r="AN24" i="11"/>
  <c r="AN54" i="11"/>
  <c r="AN54" i="27" s="1"/>
  <c r="AN50" i="11"/>
  <c r="AN50" i="27" s="1"/>
  <c r="AN63" i="11"/>
  <c r="AN63" i="27" s="1"/>
  <c r="AN105" i="11"/>
  <c r="AN105" i="27" s="1"/>
  <c r="AN41" i="11"/>
  <c r="AN15" i="11"/>
  <c r="AN39" i="11"/>
  <c r="AN39" i="27" s="1"/>
  <c r="AN58" i="11"/>
  <c r="AN58" i="27" s="1"/>
  <c r="AN79" i="11"/>
  <c r="AN79" i="27" s="1"/>
  <c r="AN66" i="11"/>
  <c r="AN66" i="27" s="1"/>
  <c r="AN74" i="11"/>
  <c r="AN74" i="27" s="1"/>
  <c r="AN25" i="11"/>
  <c r="AN25" i="27" s="1"/>
  <c r="AN48" i="11"/>
  <c r="AN48" i="27" s="1"/>
  <c r="AN84" i="11"/>
  <c r="AN84" i="27" s="1"/>
  <c r="AN30" i="11"/>
  <c r="AN30" i="27" s="1"/>
  <c r="AN100" i="11"/>
  <c r="AN100" i="27" s="1"/>
  <c r="AN87" i="11"/>
  <c r="AN87" i="27" s="1"/>
  <c r="AN27" i="11"/>
  <c r="AN27" i="27" s="1"/>
  <c r="AN70" i="11"/>
  <c r="AN70" i="27" s="1"/>
  <c r="AN51" i="11"/>
  <c r="AN55" i="11"/>
  <c r="AN55" i="27" s="1"/>
  <c r="AN94" i="11"/>
  <c r="AN94" i="27" s="1"/>
  <c r="AN67" i="11"/>
  <c r="AN67" i="27" s="1"/>
  <c r="AN103" i="11"/>
  <c r="AN103" i="27" s="1"/>
  <c r="AN56" i="11"/>
  <c r="AN78" i="11"/>
  <c r="AN78" i="27" s="1"/>
  <c r="AN106" i="11"/>
  <c r="AN106" i="27" s="1"/>
  <c r="AN110" i="11"/>
  <c r="AN110" i="27" s="1"/>
  <c r="AN98" i="11"/>
  <c r="AN98" i="27" s="1"/>
  <c r="AN75" i="11"/>
  <c r="AN75" i="27" s="1"/>
  <c r="AN102" i="11"/>
  <c r="AN102" i="27" s="1"/>
  <c r="AN65" i="11"/>
  <c r="AN65" i="27" s="1"/>
  <c r="AN82" i="11"/>
  <c r="AN86" i="11"/>
  <c r="AN86" i="27" s="1"/>
  <c r="AN45" i="11"/>
  <c r="DA117" i="32"/>
  <c r="CZ132" i="34"/>
  <c r="CZ118" i="32"/>
  <c r="CZ261" i="32" s="1"/>
  <c r="AM214" i="32"/>
  <c r="AM60" i="34"/>
  <c r="AM215" i="32"/>
  <c r="AM74" i="34"/>
  <c r="AM216" i="32"/>
  <c r="AM88" i="34"/>
  <c r="AO45" i="15"/>
  <c r="AO46" i="15" s="1"/>
  <c r="AO511" i="5"/>
  <c r="CU81" i="32"/>
  <c r="CT90" i="34"/>
  <c r="AM103" i="33"/>
  <c r="AV5" i="23"/>
  <c r="AV5" i="32"/>
  <c r="AV4" i="5"/>
  <c r="AV5" i="11"/>
  <c r="AV5" i="30"/>
  <c r="AV4" i="9"/>
  <c r="AV5" i="31"/>
  <c r="AV5" i="36"/>
  <c r="AV5" i="34"/>
  <c r="AV5" i="27"/>
  <c r="AV5" i="35"/>
  <c r="AV5" i="33"/>
  <c r="AX35" i="15" l="1"/>
  <c r="AN15" i="27"/>
  <c r="AN49" i="33"/>
  <c r="AN80" i="33"/>
  <c r="AN85" i="33" s="1"/>
  <c r="AN117" i="33"/>
  <c r="AN89" i="33"/>
  <c r="AN115" i="11"/>
  <c r="AN23" i="23"/>
  <c r="AN127" i="33"/>
  <c r="AN133" i="33" s="1"/>
  <c r="AN31" i="34"/>
  <c r="AN3" i="11"/>
  <c r="AN140" i="33"/>
  <c r="AN101" i="33"/>
  <c r="AN32" i="33"/>
  <c r="AN44" i="27"/>
  <c r="AN110" i="33"/>
  <c r="AN111" i="27"/>
  <c r="AN107" i="33"/>
  <c r="AN27" i="33"/>
  <c r="AN31" i="27"/>
  <c r="AN53" i="32" s="1"/>
  <c r="AN59" i="34"/>
  <c r="AN52" i="27"/>
  <c r="AN25" i="33"/>
  <c r="AN109" i="33"/>
  <c r="AY56" i="15"/>
  <c r="AP21" i="15"/>
  <c r="AO6" i="5"/>
  <c r="AO7" i="33"/>
  <c r="AO7" i="35"/>
  <c r="AO7" i="30"/>
  <c r="AO7" i="31"/>
  <c r="AO7" i="23"/>
  <c r="AO7" i="36"/>
  <c r="AO7" i="34"/>
  <c r="AO7" i="32"/>
  <c r="AO7" i="27"/>
  <c r="AO7" i="11"/>
  <c r="AO6" i="9"/>
  <c r="AO31" i="15"/>
  <c r="DN141" i="32"/>
  <c r="DM160" i="34"/>
  <c r="DM142" i="32"/>
  <c r="DM263" i="32" s="1"/>
  <c r="CV81" i="32"/>
  <c r="CU90" i="34"/>
  <c r="AN82" i="27"/>
  <c r="AN65" i="32" s="1"/>
  <c r="AN73" i="34"/>
  <c r="AN56" i="27"/>
  <c r="AN89" i="32" s="1"/>
  <c r="AN101" i="34"/>
  <c r="AN41" i="27"/>
  <c r="AN112" i="33"/>
  <c r="AN24" i="33"/>
  <c r="AN63" i="33"/>
  <c r="AN19" i="27"/>
  <c r="AN20" i="33"/>
  <c r="AN18" i="27"/>
  <c r="AN29" i="33"/>
  <c r="AN111" i="33"/>
  <c r="AN17" i="34"/>
  <c r="AN15" i="23"/>
  <c r="AN62" i="33"/>
  <c r="AN137" i="33"/>
  <c r="AN108" i="33"/>
  <c r="AN100" i="33"/>
  <c r="AZ55" i="15"/>
  <c r="AZ54" i="15"/>
  <c r="AO535" i="5"/>
  <c r="AO534" i="5"/>
  <c r="AO538" i="5"/>
  <c r="AO542" i="5"/>
  <c r="AO545" i="5"/>
  <c r="AO546" i="5"/>
  <c r="AO537" i="5"/>
  <c r="AO540" i="5"/>
  <c r="AO536" i="5"/>
  <c r="AO541" i="5"/>
  <c r="AO539" i="5"/>
  <c r="AO543" i="5"/>
  <c r="AO544" i="5"/>
  <c r="AO547" i="5"/>
  <c r="AM211" i="32"/>
  <c r="AM18" i="34"/>
  <c r="AZ53" i="15"/>
  <c r="AY57" i="15"/>
  <c r="CX93" i="32"/>
  <c r="CW104" i="34"/>
  <c r="AP44" i="15"/>
  <c r="AO512" i="5"/>
  <c r="DB117" i="32"/>
  <c r="DA132" i="34"/>
  <c r="DA118" i="32"/>
  <c r="DA261" i="32" s="1"/>
  <c r="AN138" i="33"/>
  <c r="AN16" i="23"/>
  <c r="AN24" i="27"/>
  <c r="AN114" i="33"/>
  <c r="AN45" i="34"/>
  <c r="AN16" i="33"/>
  <c r="AN94" i="33"/>
  <c r="AN36" i="27"/>
  <c r="AN77" i="32" s="1"/>
  <c r="AN87" i="34"/>
  <c r="BA272" i="5"/>
  <c r="AZ283" i="5"/>
  <c r="AZ23" i="15"/>
  <c r="AY24" i="15"/>
  <c r="AW531" i="5"/>
  <c r="AW8" i="33"/>
  <c r="AW1148" i="5"/>
  <c r="AW8" i="36"/>
  <c r="AW8" i="34"/>
  <c r="AW268" i="5"/>
  <c r="AW8" i="31"/>
  <c r="AW7" i="5"/>
  <c r="AW8" i="32"/>
  <c r="AW8" i="35"/>
  <c r="AW8" i="30"/>
  <c r="AW8" i="27"/>
  <c r="AW8" i="23"/>
  <c r="AW7" i="9"/>
  <c r="AW8" i="11"/>
  <c r="CV105" i="32"/>
  <c r="CU118" i="34"/>
  <c r="CU106" i="32"/>
  <c r="CU260" i="32" s="1"/>
  <c r="AN45" i="27"/>
  <c r="AN115" i="33"/>
  <c r="AN22" i="27"/>
  <c r="AN31" i="33"/>
  <c r="CP69" i="32"/>
  <c r="CO76" i="34"/>
  <c r="AX4" i="33"/>
  <c r="AX26" i="15"/>
  <c r="AX29" i="15" s="1"/>
  <c r="AX30" i="15"/>
  <c r="AW4" i="5"/>
  <c r="AW5" i="11"/>
  <c r="AW5" i="23"/>
  <c r="AW5" i="32"/>
  <c r="AW5" i="34"/>
  <c r="AW4" i="9"/>
  <c r="AW5" i="27"/>
  <c r="AW5" i="31"/>
  <c r="AW5" i="36"/>
  <c r="AW5" i="30"/>
  <c r="AW5" i="33"/>
  <c r="AW5" i="35"/>
  <c r="AM213" i="32"/>
  <c r="AM46" i="34"/>
  <c r="AN103" i="33" l="1"/>
  <c r="AZ56" i="15"/>
  <c r="AX268" i="5"/>
  <c r="AX1148" i="5"/>
  <c r="AX7" i="5"/>
  <c r="AX531" i="5"/>
  <c r="AX8" i="33"/>
  <c r="AX8" i="34"/>
  <c r="AX8" i="35"/>
  <c r="AX8" i="30"/>
  <c r="AX8" i="36"/>
  <c r="AX8" i="31"/>
  <c r="AX8" i="23"/>
  <c r="AX8" i="32"/>
  <c r="AX8" i="11"/>
  <c r="AX8" i="27"/>
  <c r="AX7" i="9"/>
  <c r="CQ69" i="32"/>
  <c r="CP76" i="34"/>
  <c r="AN185" i="33"/>
  <c r="AN41" i="32"/>
  <c r="AP511" i="5"/>
  <c r="AP45" i="15"/>
  <c r="AP512" i="5" s="1"/>
  <c r="AZ57" i="15"/>
  <c r="BA53" i="15"/>
  <c r="AO47" i="11"/>
  <c r="AO47" i="27" s="1"/>
  <c r="AO35" i="11"/>
  <c r="AO35" i="27" s="1"/>
  <c r="AO100" i="11"/>
  <c r="AO100" i="27" s="1"/>
  <c r="AO75" i="11"/>
  <c r="AO75" i="27" s="1"/>
  <c r="AO94" i="11"/>
  <c r="AO94" i="27" s="1"/>
  <c r="AO22" i="11"/>
  <c r="AO95" i="11"/>
  <c r="AO95" i="27" s="1"/>
  <c r="AO55" i="11"/>
  <c r="AO55" i="27" s="1"/>
  <c r="AO36" i="11"/>
  <c r="AO62" i="11"/>
  <c r="AO62" i="27" s="1"/>
  <c r="AO43" i="11"/>
  <c r="AO43" i="27" s="1"/>
  <c r="AO87" i="11"/>
  <c r="AO87" i="27" s="1"/>
  <c r="AO40" i="11"/>
  <c r="AO40" i="27" s="1"/>
  <c r="AO91" i="11"/>
  <c r="AO91" i="27" s="1"/>
  <c r="AO96" i="11"/>
  <c r="AO96" i="27" s="1"/>
  <c r="AO107" i="11"/>
  <c r="AO107" i="27" s="1"/>
  <c r="AO19" i="11"/>
  <c r="AO60" i="11"/>
  <c r="AO60" i="27" s="1"/>
  <c r="AO76" i="11"/>
  <c r="AO76" i="27" s="1"/>
  <c r="AO57" i="11"/>
  <c r="AO57" i="27" s="1"/>
  <c r="AO15" i="11"/>
  <c r="AO18" i="11"/>
  <c r="AO24" i="11"/>
  <c r="AO102" i="11"/>
  <c r="AO102" i="27" s="1"/>
  <c r="AO65" i="11"/>
  <c r="AO65" i="27" s="1"/>
  <c r="AO67" i="11"/>
  <c r="AO67" i="27" s="1"/>
  <c r="AO84" i="11"/>
  <c r="AO84" i="27" s="1"/>
  <c r="AO78" i="11"/>
  <c r="AO78" i="27" s="1"/>
  <c r="AO108" i="11"/>
  <c r="AO108" i="27" s="1"/>
  <c r="AO70" i="11"/>
  <c r="AO70" i="27" s="1"/>
  <c r="AO21" i="11"/>
  <c r="AO21" i="27" s="1"/>
  <c r="AO46" i="11"/>
  <c r="AO46" i="27" s="1"/>
  <c r="AO93" i="11"/>
  <c r="AO93" i="27" s="1"/>
  <c r="AO29" i="11"/>
  <c r="AO29" i="27" s="1"/>
  <c r="AO109" i="11"/>
  <c r="AO109" i="27" s="1"/>
  <c r="AO30" i="11"/>
  <c r="AO30" i="27" s="1"/>
  <c r="AO101" i="11"/>
  <c r="AO101" i="27" s="1"/>
  <c r="AO85" i="11"/>
  <c r="AO85" i="27" s="1"/>
  <c r="AO104" i="11"/>
  <c r="AO104" i="27" s="1"/>
  <c r="AO49" i="11"/>
  <c r="AO49" i="27" s="1"/>
  <c r="AO50" i="11"/>
  <c r="AO50" i="27" s="1"/>
  <c r="AO31" i="11"/>
  <c r="AO81" i="11"/>
  <c r="AO81" i="27" s="1"/>
  <c r="AO68" i="11"/>
  <c r="AO68" i="27" s="1"/>
  <c r="AO72" i="11"/>
  <c r="AO72" i="27" s="1"/>
  <c r="AO97" i="11"/>
  <c r="AO97" i="27" s="1"/>
  <c r="AO44" i="11"/>
  <c r="AO98" i="11"/>
  <c r="AO98" i="27" s="1"/>
  <c r="AO86" i="11"/>
  <c r="AO86" i="27" s="1"/>
  <c r="AO34" i="11"/>
  <c r="AO34" i="27" s="1"/>
  <c r="AO39" i="11"/>
  <c r="AO39" i="27" s="1"/>
  <c r="AO110" i="11"/>
  <c r="AO110" i="27" s="1"/>
  <c r="AO45" i="11"/>
  <c r="AO58" i="11"/>
  <c r="AO58" i="27" s="1"/>
  <c r="AO106" i="11"/>
  <c r="AO106" i="27" s="1"/>
  <c r="AO27" i="11"/>
  <c r="AO27" i="27" s="1"/>
  <c r="AO79" i="11"/>
  <c r="AO79" i="27" s="1"/>
  <c r="AO51" i="11"/>
  <c r="AO59" i="11"/>
  <c r="AO59" i="27" s="1"/>
  <c r="AO88" i="11"/>
  <c r="AO88" i="27" s="1"/>
  <c r="AO54" i="11"/>
  <c r="AO54" i="27" s="1"/>
  <c r="AO83" i="11"/>
  <c r="AO83" i="27" s="1"/>
  <c r="AO17" i="11"/>
  <c r="AO80" i="11"/>
  <c r="AO80" i="27" s="1"/>
  <c r="AO99" i="11"/>
  <c r="AO99" i="27" s="1"/>
  <c r="AO37" i="11"/>
  <c r="AO37" i="27" s="1"/>
  <c r="AO61" i="11"/>
  <c r="AO61" i="27" s="1"/>
  <c r="AO89" i="11"/>
  <c r="AO89" i="27" s="1"/>
  <c r="AO63" i="11"/>
  <c r="AO63" i="27" s="1"/>
  <c r="AO73" i="11"/>
  <c r="AO73" i="27" s="1"/>
  <c r="AO38" i="11"/>
  <c r="AO38" i="27" s="1"/>
  <c r="AO82" i="11"/>
  <c r="AO103" i="11"/>
  <c r="AO103" i="27" s="1"/>
  <c r="AO25" i="11"/>
  <c r="AO25" i="27" s="1"/>
  <c r="AO64" i="11"/>
  <c r="AO64" i="27" s="1"/>
  <c r="AO52" i="11"/>
  <c r="AO74" i="11"/>
  <c r="AO74" i="27" s="1"/>
  <c r="AO90" i="11"/>
  <c r="AO90" i="27" s="1"/>
  <c r="AO66" i="11"/>
  <c r="AO66" i="27" s="1"/>
  <c r="AO48" i="11"/>
  <c r="AO48" i="27" s="1"/>
  <c r="AO16" i="11"/>
  <c r="AO56" i="11"/>
  <c r="AO28" i="11"/>
  <c r="AO28" i="27" s="1"/>
  <c r="AO42" i="11"/>
  <c r="AO42" i="27" s="1"/>
  <c r="AO23" i="11"/>
  <c r="AO23" i="27" s="1"/>
  <c r="AO41" i="11"/>
  <c r="AO32" i="11"/>
  <c r="AO32" i="27" s="1"/>
  <c r="AO105" i="11"/>
  <c r="AO105" i="27" s="1"/>
  <c r="AO53" i="11"/>
  <c r="AO53" i="27" s="1"/>
  <c r="AO69" i="11"/>
  <c r="AO69" i="27" s="1"/>
  <c r="AO20" i="11"/>
  <c r="AO20" i="27" s="1"/>
  <c r="AO26" i="11"/>
  <c r="AO26" i="27" s="1"/>
  <c r="AO77" i="11"/>
  <c r="AO77" i="27" s="1"/>
  <c r="AO92" i="11"/>
  <c r="AO92" i="27" s="1"/>
  <c r="AO111" i="11"/>
  <c r="AO33" i="11"/>
  <c r="AO33" i="27" s="1"/>
  <c r="AO71" i="11"/>
  <c r="AO71" i="27" s="1"/>
  <c r="AN17" i="32"/>
  <c r="DO141" i="32"/>
  <c r="DN160" i="34"/>
  <c r="DN142" i="32"/>
  <c r="DN263" i="32" s="1"/>
  <c r="AP532" i="5"/>
  <c r="AP22" i="15"/>
  <c r="AP269" i="5"/>
  <c r="AP27" i="15"/>
  <c r="AP28" i="15"/>
  <c r="AP5" i="5"/>
  <c r="AP6" i="33"/>
  <c r="AP6" i="34"/>
  <c r="AP1149" i="5"/>
  <c r="AP6" i="36"/>
  <c r="AP126" i="29"/>
  <c r="AP6" i="35"/>
  <c r="AP6" i="30"/>
  <c r="AP6" i="27"/>
  <c r="AP33" i="15"/>
  <c r="AP6" i="31"/>
  <c r="AP6" i="23"/>
  <c r="AP6" i="32"/>
  <c r="AP5" i="9"/>
  <c r="AP6" i="11"/>
  <c r="AN119" i="33"/>
  <c r="AN96" i="33"/>
  <c r="AN149" i="33"/>
  <c r="CW105" i="32"/>
  <c r="CV118" i="34"/>
  <c r="CV106" i="32"/>
  <c r="CV260" i="32" s="1"/>
  <c r="AY26" i="15"/>
  <c r="AY30" i="15"/>
  <c r="AY4" i="33"/>
  <c r="AN45" i="33"/>
  <c r="AN142" i="33"/>
  <c r="AN217" i="32"/>
  <c r="AN102" i="34"/>
  <c r="CW81" i="32"/>
  <c r="CV90" i="34"/>
  <c r="BA283" i="5"/>
  <c r="BB272" i="5"/>
  <c r="DC117" i="32"/>
  <c r="DB132" i="34"/>
  <c r="DB118" i="32"/>
  <c r="DB261" i="32" s="1"/>
  <c r="CY93" i="32"/>
  <c r="CX104" i="34"/>
  <c r="BA55" i="15"/>
  <c r="BA54" i="15"/>
  <c r="BA56" i="15" s="1"/>
  <c r="AN214" i="32"/>
  <c r="AN60" i="34"/>
  <c r="AY25" i="15"/>
  <c r="BA23" i="15"/>
  <c r="AZ24" i="15"/>
  <c r="AN216" i="32"/>
  <c r="AN88" i="34"/>
  <c r="AN19" i="23"/>
  <c r="AN20" i="23" s="1"/>
  <c r="AN215" i="32"/>
  <c r="AN74" i="34"/>
  <c r="AO8" i="5"/>
  <c r="AO8" i="9"/>
  <c r="AN128" i="29"/>
  <c r="AO118" i="11"/>
  <c r="AN76" i="33"/>
  <c r="AX4" i="5"/>
  <c r="AX5" i="11"/>
  <c r="AX5" i="32"/>
  <c r="AX5" i="23"/>
  <c r="AX5" i="34"/>
  <c r="AX5" i="27"/>
  <c r="AX5" i="33"/>
  <c r="AX5" i="30"/>
  <c r="AX5" i="36"/>
  <c r="AX4" i="9"/>
  <c r="AX5" i="35"/>
  <c r="AX5" i="31"/>
  <c r="AP46" i="15" l="1"/>
  <c r="CX81" i="32"/>
  <c r="CW90" i="34"/>
  <c r="CX105" i="32"/>
  <c r="CW118" i="34"/>
  <c r="CW106" i="32"/>
  <c r="CW260" i="32" s="1"/>
  <c r="AO62" i="33"/>
  <c r="AO137" i="33"/>
  <c r="AO100" i="33"/>
  <c r="AO15" i="23"/>
  <c r="AO108" i="33"/>
  <c r="AO45" i="27"/>
  <c r="AO115" i="33"/>
  <c r="AO15" i="27"/>
  <c r="AO117" i="33"/>
  <c r="AO23" i="23"/>
  <c r="AO115" i="11"/>
  <c r="AO140" i="33"/>
  <c r="AO31" i="34"/>
  <c r="AO3" i="11"/>
  <c r="AO32" i="33"/>
  <c r="AO80" i="33"/>
  <c r="AO85" i="33" s="1"/>
  <c r="AO101" i="33"/>
  <c r="AO127" i="33"/>
  <c r="AO133" i="33" s="1"/>
  <c r="AO49" i="33"/>
  <c r="AO89" i="33"/>
  <c r="AO19" i="27"/>
  <c r="AO20" i="33"/>
  <c r="AO36" i="27"/>
  <c r="AO77" i="32" s="1"/>
  <c r="AO87" i="34"/>
  <c r="AY35" i="15"/>
  <c r="AY29" i="15"/>
  <c r="BB283" i="5"/>
  <c r="BC272" i="5"/>
  <c r="AO52" i="27"/>
  <c r="AO109" i="33"/>
  <c r="AO25" i="33"/>
  <c r="AO82" i="27"/>
  <c r="AO65" i="32" s="1"/>
  <c r="AO73" i="34"/>
  <c r="BA57" i="15"/>
  <c r="BB53" i="15"/>
  <c r="BB23" i="15"/>
  <c r="BA24" i="15"/>
  <c r="BA25" i="15" s="1"/>
  <c r="CZ93" i="32"/>
  <c r="CY104" i="34"/>
  <c r="BB54" i="15"/>
  <c r="BB56" i="15" s="1"/>
  <c r="BB55" i="15"/>
  <c r="AZ30" i="15"/>
  <c r="AZ4" i="33"/>
  <c r="AZ26" i="15"/>
  <c r="AQ21" i="15"/>
  <c r="AP31" i="15"/>
  <c r="AP7" i="36"/>
  <c r="AP7" i="34"/>
  <c r="AP6" i="5"/>
  <c r="AP7" i="35"/>
  <c r="AP7" i="30"/>
  <c r="AP7" i="27"/>
  <c r="AP7" i="31"/>
  <c r="AP7" i="23"/>
  <c r="AP7" i="33"/>
  <c r="AP7" i="32"/>
  <c r="AP6" i="9"/>
  <c r="AP7" i="11"/>
  <c r="DP141" i="32"/>
  <c r="DO160" i="34"/>
  <c r="DO142" i="32"/>
  <c r="DO263" i="32" s="1"/>
  <c r="AO111" i="27"/>
  <c r="AO27" i="33"/>
  <c r="AO107" i="33"/>
  <c r="AO63" i="33"/>
  <c r="AO44" i="27"/>
  <c r="AO110" i="33"/>
  <c r="AO24" i="27"/>
  <c r="AO94" i="33"/>
  <c r="AO114" i="33"/>
  <c r="AO45" i="34"/>
  <c r="AO16" i="33"/>
  <c r="AN213" i="32"/>
  <c r="AN46" i="34"/>
  <c r="AZ25" i="15"/>
  <c r="DD117" i="32"/>
  <c r="DC132" i="34"/>
  <c r="DC118" i="32"/>
  <c r="DC261" i="32" s="1"/>
  <c r="AP535" i="5"/>
  <c r="AP537" i="5"/>
  <c r="AP539" i="5"/>
  <c r="AP547" i="5"/>
  <c r="AP544" i="5"/>
  <c r="AP534" i="5"/>
  <c r="AP542" i="5"/>
  <c r="AP536" i="5"/>
  <c r="AP545" i="5"/>
  <c r="AP538" i="5"/>
  <c r="AP541" i="5"/>
  <c r="AP546" i="5"/>
  <c r="AP543" i="5"/>
  <c r="AP540" i="5"/>
  <c r="AN211" i="32"/>
  <c r="AN18" i="34"/>
  <c r="AO41" i="27"/>
  <c r="AO112" i="33"/>
  <c r="AO24" i="33"/>
  <c r="AO56" i="27"/>
  <c r="AO89" i="32" s="1"/>
  <c r="AO101" i="34"/>
  <c r="AO16" i="23"/>
  <c r="AO138" i="33"/>
  <c r="AO31" i="27"/>
  <c r="AO53" i="32" s="1"/>
  <c r="AO59" i="34"/>
  <c r="AO18" i="27"/>
  <c r="AO111" i="33"/>
  <c r="AO17" i="34"/>
  <c r="AO29" i="33"/>
  <c r="AO22" i="27"/>
  <c r="AO31" i="33"/>
  <c r="CR69" i="32"/>
  <c r="CQ76" i="34"/>
  <c r="AO17" i="32" l="1"/>
  <c r="AO211" i="32" s="1"/>
  <c r="BA35" i="15"/>
  <c r="AP8" i="5"/>
  <c r="AP8" i="9"/>
  <c r="BC23" i="15"/>
  <c r="BB24" i="15"/>
  <c r="BB25" i="15" s="1"/>
  <c r="AO215" i="32"/>
  <c r="AO74" i="34"/>
  <c r="AY8" i="36"/>
  <c r="AY8" i="34"/>
  <c r="AY531" i="5"/>
  <c r="AY1148" i="5"/>
  <c r="AY8" i="33"/>
  <c r="AY268" i="5"/>
  <c r="AY7" i="5"/>
  <c r="AY8" i="35"/>
  <c r="AY8" i="30"/>
  <c r="AY8" i="27"/>
  <c r="AY8" i="31"/>
  <c r="AY8" i="23"/>
  <c r="AY8" i="32"/>
  <c r="AY7" i="9"/>
  <c r="AY8" i="11"/>
  <c r="AO142" i="33"/>
  <c r="CS69" i="32"/>
  <c r="CR76" i="34"/>
  <c r="DE117" i="32"/>
  <c r="DD132" i="34"/>
  <c r="DD118" i="32"/>
  <c r="DD261" i="32" s="1"/>
  <c r="AO45" i="33"/>
  <c r="AO41" i="32"/>
  <c r="AO185" i="33"/>
  <c r="AQ532" i="5"/>
  <c r="AQ22" i="15"/>
  <c r="AQ33" i="15"/>
  <c r="AQ269" i="5"/>
  <c r="AQ1149" i="5"/>
  <c r="AQ6" i="33"/>
  <c r="AQ5" i="5"/>
  <c r="AQ126" i="29"/>
  <c r="AQ6" i="36"/>
  <c r="AQ28" i="15"/>
  <c r="AQ6" i="31"/>
  <c r="AQ6" i="34"/>
  <c r="AQ6" i="32"/>
  <c r="AQ27" i="15"/>
  <c r="AQ6" i="35"/>
  <c r="AQ6" i="30"/>
  <c r="AQ6" i="27"/>
  <c r="AQ6" i="23"/>
  <c r="AQ5" i="9"/>
  <c r="AQ6" i="11"/>
  <c r="BC55" i="15"/>
  <c r="BC54" i="15"/>
  <c r="DA93" i="32"/>
  <c r="CZ104" i="34"/>
  <c r="BC53" i="15"/>
  <c r="BB57" i="15"/>
  <c r="AY5" i="11"/>
  <c r="AY5" i="23"/>
  <c r="AY5" i="32"/>
  <c r="AY4" i="5"/>
  <c r="AY5" i="34"/>
  <c r="AY5" i="33"/>
  <c r="AY5" i="35"/>
  <c r="AY5" i="30"/>
  <c r="AY5" i="27"/>
  <c r="AY4" i="9"/>
  <c r="AY5" i="36"/>
  <c r="AY5" i="31"/>
  <c r="CY105" i="32"/>
  <c r="CX118" i="34"/>
  <c r="CX106" i="32"/>
  <c r="CX260" i="32" s="1"/>
  <c r="AO214" i="32"/>
  <c r="AO60" i="34"/>
  <c r="AP65" i="11"/>
  <c r="AP65" i="27" s="1"/>
  <c r="AP108" i="11"/>
  <c r="AP108" i="27" s="1"/>
  <c r="AP70" i="11"/>
  <c r="AP70" i="27" s="1"/>
  <c r="AP111" i="11"/>
  <c r="AP82" i="11"/>
  <c r="AP41" i="11"/>
  <c r="AP50" i="11"/>
  <c r="AP50" i="27" s="1"/>
  <c r="AP24" i="11"/>
  <c r="AP26" i="11"/>
  <c r="AP26" i="27" s="1"/>
  <c r="AP69" i="11"/>
  <c r="AP69" i="27" s="1"/>
  <c r="AP73" i="11"/>
  <c r="AP73" i="27" s="1"/>
  <c r="AP44" i="11"/>
  <c r="AP96" i="11"/>
  <c r="AP96" i="27" s="1"/>
  <c r="AP80" i="11"/>
  <c r="AP80" i="27" s="1"/>
  <c r="AP31" i="11"/>
  <c r="AP92" i="11"/>
  <c r="AP92" i="27" s="1"/>
  <c r="AP23" i="11"/>
  <c r="AP23" i="27" s="1"/>
  <c r="AP21" i="11"/>
  <c r="AP21" i="27" s="1"/>
  <c r="AP67" i="11"/>
  <c r="AP67" i="27" s="1"/>
  <c r="AP100" i="11"/>
  <c r="AP100" i="27" s="1"/>
  <c r="AP75" i="11"/>
  <c r="AP75" i="27" s="1"/>
  <c r="AP64" i="11"/>
  <c r="AP64" i="27" s="1"/>
  <c r="AP103" i="11"/>
  <c r="AP103" i="27" s="1"/>
  <c r="AP58" i="11"/>
  <c r="AP58" i="27" s="1"/>
  <c r="AP48" i="11"/>
  <c r="AP48" i="27" s="1"/>
  <c r="AP56" i="11"/>
  <c r="AP57" i="11"/>
  <c r="AP57" i="27" s="1"/>
  <c r="AP81" i="11"/>
  <c r="AP81" i="27" s="1"/>
  <c r="AP104" i="11"/>
  <c r="AP104" i="27" s="1"/>
  <c r="AP17" i="11"/>
  <c r="AP89" i="11"/>
  <c r="AP89" i="27" s="1"/>
  <c r="AP101" i="11"/>
  <c r="AP101" i="27" s="1"/>
  <c r="AP85" i="11"/>
  <c r="AP85" i="27" s="1"/>
  <c r="AP60" i="11"/>
  <c r="AP60" i="27" s="1"/>
  <c r="AP97" i="11"/>
  <c r="AP97" i="27" s="1"/>
  <c r="AP20" i="11"/>
  <c r="AP20" i="27" s="1"/>
  <c r="AP42" i="11"/>
  <c r="AP42" i="27" s="1"/>
  <c r="AP38" i="11"/>
  <c r="AP38" i="27" s="1"/>
  <c r="AP18" i="11"/>
  <c r="AP68" i="11"/>
  <c r="AP68" i="27" s="1"/>
  <c r="AP83" i="11"/>
  <c r="AP83" i="27" s="1"/>
  <c r="AP107" i="11"/>
  <c r="AP107" i="27" s="1"/>
  <c r="AP32" i="11"/>
  <c r="AP32" i="27" s="1"/>
  <c r="AP72" i="11"/>
  <c r="AP72" i="27" s="1"/>
  <c r="AP53" i="11"/>
  <c r="AP53" i="27" s="1"/>
  <c r="AP66" i="11"/>
  <c r="AP66" i="27" s="1"/>
  <c r="AP25" i="11"/>
  <c r="AP25" i="27" s="1"/>
  <c r="AP86" i="11"/>
  <c r="AP86" i="27" s="1"/>
  <c r="AP45" i="11"/>
  <c r="AP102" i="11"/>
  <c r="AP102" i="27" s="1"/>
  <c r="AP35" i="11"/>
  <c r="AP35" i="27" s="1"/>
  <c r="AP34" i="11"/>
  <c r="AP34" i="27" s="1"/>
  <c r="AP27" i="11"/>
  <c r="AP27" i="27" s="1"/>
  <c r="AP29" i="11"/>
  <c r="AP29" i="27" s="1"/>
  <c r="AP43" i="11"/>
  <c r="AP43" i="27" s="1"/>
  <c r="AP30" i="11"/>
  <c r="AP30" i="27" s="1"/>
  <c r="AP78" i="11"/>
  <c r="AP78" i="27" s="1"/>
  <c r="AP47" i="11"/>
  <c r="AP47" i="27" s="1"/>
  <c r="AP88" i="11"/>
  <c r="AP88" i="27" s="1"/>
  <c r="AP19" i="11"/>
  <c r="AP105" i="11"/>
  <c r="AP105" i="27" s="1"/>
  <c r="AP15" i="11"/>
  <c r="AP76" i="11"/>
  <c r="AP76" i="27" s="1"/>
  <c r="AP40" i="11"/>
  <c r="AP40" i="27" s="1"/>
  <c r="AP91" i="11"/>
  <c r="AP91" i="27" s="1"/>
  <c r="AP37" i="11"/>
  <c r="AP37" i="27" s="1"/>
  <c r="AP28" i="11"/>
  <c r="AP28" i="27" s="1"/>
  <c r="AP99" i="11"/>
  <c r="AP99" i="27" s="1"/>
  <c r="AP54" i="11"/>
  <c r="AP54" i="27" s="1"/>
  <c r="AP63" i="11"/>
  <c r="AP63" i="27" s="1"/>
  <c r="AP39" i="11"/>
  <c r="AP39" i="27" s="1"/>
  <c r="AP52" i="11"/>
  <c r="AP106" i="11"/>
  <c r="AP106" i="27" s="1"/>
  <c r="AP94" i="11"/>
  <c r="AP94" i="27" s="1"/>
  <c r="AP93" i="11"/>
  <c r="AP93" i="27" s="1"/>
  <c r="AP109" i="11"/>
  <c r="AP109" i="27" s="1"/>
  <c r="AP16" i="11"/>
  <c r="AP79" i="11"/>
  <c r="AP79" i="27" s="1"/>
  <c r="AP61" i="11"/>
  <c r="AP61" i="27" s="1"/>
  <c r="AP62" i="11"/>
  <c r="AP62" i="27" s="1"/>
  <c r="AP110" i="11"/>
  <c r="AP110" i="27" s="1"/>
  <c r="AP71" i="11"/>
  <c r="AP71" i="27" s="1"/>
  <c r="AP98" i="11"/>
  <c r="AP98" i="27" s="1"/>
  <c r="AP33" i="11"/>
  <c r="AP33" i="27" s="1"/>
  <c r="AP77" i="11"/>
  <c r="AP77" i="27" s="1"/>
  <c r="AP74" i="11"/>
  <c r="AP74" i="27" s="1"/>
  <c r="AP87" i="11"/>
  <c r="AP87" i="27" s="1"/>
  <c r="AP46" i="11"/>
  <c r="AP46" i="27" s="1"/>
  <c r="AP36" i="11"/>
  <c r="AP49" i="11"/>
  <c r="AP49" i="27" s="1"/>
  <c r="AP22" i="11"/>
  <c r="AP90" i="11"/>
  <c r="AP90" i="27" s="1"/>
  <c r="AP95" i="11"/>
  <c r="AP95" i="27" s="1"/>
  <c r="AP84" i="11"/>
  <c r="AP84" i="27" s="1"/>
  <c r="AP55" i="11"/>
  <c r="AP55" i="27" s="1"/>
  <c r="AP51" i="11"/>
  <c r="AP59" i="11"/>
  <c r="AP59" i="27" s="1"/>
  <c r="AZ35" i="15"/>
  <c r="AZ29" i="15"/>
  <c r="AO119" i="33"/>
  <c r="BD272" i="5"/>
  <c r="BC283" i="5"/>
  <c r="AO96" i="33"/>
  <c r="AO149" i="33"/>
  <c r="AO19" i="23"/>
  <c r="AO20" i="23" s="1"/>
  <c r="AO217" i="32"/>
  <c r="AO102" i="34"/>
  <c r="DQ141" i="32"/>
  <c r="DP160" i="34"/>
  <c r="DP142" i="32"/>
  <c r="DP263" i="32" s="1"/>
  <c r="BA26" i="15"/>
  <c r="BA29" i="15" s="1"/>
  <c r="BA30" i="15"/>
  <c r="BA4" i="33"/>
  <c r="AO216" i="32"/>
  <c r="AO88" i="34"/>
  <c r="AO76" i="33"/>
  <c r="AO128" i="29"/>
  <c r="AP118" i="11"/>
  <c r="AO103" i="33"/>
  <c r="CY81" i="32"/>
  <c r="CX90" i="34"/>
  <c r="BC56" i="15" l="1"/>
  <c r="AO18" i="34"/>
  <c r="BA531" i="5"/>
  <c r="BA8" i="33"/>
  <c r="BA268" i="5"/>
  <c r="BA7" i="5"/>
  <c r="BA8" i="36"/>
  <c r="BA8" i="31"/>
  <c r="BA8" i="34"/>
  <c r="BA8" i="32"/>
  <c r="BA1148" i="5"/>
  <c r="BA8" i="35"/>
  <c r="BA8" i="30"/>
  <c r="BA8" i="27"/>
  <c r="BA8" i="23"/>
  <c r="BA7" i="9"/>
  <c r="BA8" i="11"/>
  <c r="BB35" i="15"/>
  <c r="AZ4" i="5"/>
  <c r="AZ5" i="23"/>
  <c r="AZ5" i="32"/>
  <c r="AZ5" i="11"/>
  <c r="AZ5" i="30"/>
  <c r="AZ4" i="9"/>
  <c r="AZ5" i="31"/>
  <c r="AZ5" i="36"/>
  <c r="AZ5" i="34"/>
  <c r="AZ5" i="35"/>
  <c r="AZ5" i="33"/>
  <c r="AZ5" i="27"/>
  <c r="AP15" i="27"/>
  <c r="AP49" i="33"/>
  <c r="AP80" i="33"/>
  <c r="AP85" i="33" s="1"/>
  <c r="AP115" i="11"/>
  <c r="AP23" i="23"/>
  <c r="AP117" i="33"/>
  <c r="AP31" i="34"/>
  <c r="AP3" i="11"/>
  <c r="AP101" i="33"/>
  <c r="AP140" i="33"/>
  <c r="AP89" i="33"/>
  <c r="AP127" i="33"/>
  <c r="AP133" i="33" s="1"/>
  <c r="AP32" i="33"/>
  <c r="AP63" i="33"/>
  <c r="AP56" i="27"/>
  <c r="AP89" i="32" s="1"/>
  <c r="AP101" i="34"/>
  <c r="AP41" i="27"/>
  <c r="AP112" i="33"/>
  <c r="AP24" i="33"/>
  <c r="BD53" i="15"/>
  <c r="BC57" i="15"/>
  <c r="BD54" i="15"/>
  <c r="BD55" i="15"/>
  <c r="AQ535" i="5"/>
  <c r="AQ536" i="5"/>
  <c r="AQ540" i="5"/>
  <c r="AQ542" i="5"/>
  <c r="AQ543" i="5"/>
  <c r="AQ541" i="5"/>
  <c r="AQ534" i="5"/>
  <c r="AQ545" i="5"/>
  <c r="AQ538" i="5"/>
  <c r="AQ547" i="5"/>
  <c r="AQ539" i="5"/>
  <c r="AQ546" i="5"/>
  <c r="AQ544" i="5"/>
  <c r="AQ537" i="5"/>
  <c r="BE272" i="5"/>
  <c r="BD283" i="5"/>
  <c r="AP36" i="27"/>
  <c r="AP77" i="32" s="1"/>
  <c r="AP87" i="34"/>
  <c r="AP108" i="33"/>
  <c r="AP15" i="23"/>
  <c r="AP100" i="33"/>
  <c r="AP137" i="33"/>
  <c r="AP62" i="33"/>
  <c r="AP45" i="27"/>
  <c r="AP115" i="33"/>
  <c r="AP82" i="27"/>
  <c r="AP65" i="32" s="1"/>
  <c r="AP73" i="34"/>
  <c r="CZ81" i="32"/>
  <c r="CY90" i="34"/>
  <c r="AP16" i="23"/>
  <c r="AP138" i="33"/>
  <c r="AP52" i="27"/>
  <c r="AP109" i="33"/>
  <c r="AP25" i="33"/>
  <c r="AP19" i="27"/>
  <c r="AP20" i="33"/>
  <c r="AP44" i="27"/>
  <c r="AP110" i="33"/>
  <c r="AP24" i="27"/>
  <c r="AP16" i="33"/>
  <c r="AP45" i="34"/>
  <c r="AP114" i="33"/>
  <c r="AP94" i="33"/>
  <c r="AP111" i="27"/>
  <c r="AP27" i="33"/>
  <c r="AP107" i="33"/>
  <c r="CZ105" i="32"/>
  <c r="CY118" i="34"/>
  <c r="CY106" i="32"/>
  <c r="CY260" i="32" s="1"/>
  <c r="DB93" i="32"/>
  <c r="DA104" i="34"/>
  <c r="AO213" i="32"/>
  <c r="AO46" i="34"/>
  <c r="DF117" i="32"/>
  <c r="DE132" i="34"/>
  <c r="DE118" i="32"/>
  <c r="DE261" i="32" s="1"/>
  <c r="CT69" i="32"/>
  <c r="CS76" i="34"/>
  <c r="BB4" i="33"/>
  <c r="BB26" i="15"/>
  <c r="BB29" i="15" s="1"/>
  <c r="BB30" i="15"/>
  <c r="BA4" i="5"/>
  <c r="BA5" i="23"/>
  <c r="BA5" i="32"/>
  <c r="BA5" i="11"/>
  <c r="BA5" i="34"/>
  <c r="BA5" i="27"/>
  <c r="BA5" i="31"/>
  <c r="BA5" i="35"/>
  <c r="BA5" i="33"/>
  <c r="BA5" i="36"/>
  <c r="BA5" i="30"/>
  <c r="BA4" i="9"/>
  <c r="DR141" i="32"/>
  <c r="DQ160" i="34"/>
  <c r="DQ142" i="32"/>
  <c r="DQ263" i="32" s="1"/>
  <c r="AZ7" i="5"/>
  <c r="AZ531" i="5"/>
  <c r="AZ8" i="36"/>
  <c r="AZ8" i="34"/>
  <c r="AZ268" i="5"/>
  <c r="AZ8" i="33"/>
  <c r="AZ1148" i="5"/>
  <c r="AZ8" i="35"/>
  <c r="AZ8" i="30"/>
  <c r="AZ8" i="27"/>
  <c r="AZ8" i="31"/>
  <c r="AZ8" i="23"/>
  <c r="AZ7" i="9"/>
  <c r="AZ8" i="32"/>
  <c r="AZ8" i="11"/>
  <c r="AP22" i="27"/>
  <c r="AP31" i="33"/>
  <c r="AP18" i="27"/>
  <c r="AP29" i="33"/>
  <c r="AP111" i="33"/>
  <c r="AP17" i="34"/>
  <c r="AP31" i="27"/>
  <c r="AP53" i="32" s="1"/>
  <c r="AP59" i="34"/>
  <c r="AQ31" i="15"/>
  <c r="AR21" i="15"/>
  <c r="AQ6" i="5"/>
  <c r="AQ7" i="36"/>
  <c r="AQ7" i="33"/>
  <c r="AQ7" i="35"/>
  <c r="AQ7" i="30"/>
  <c r="AQ7" i="27"/>
  <c r="AQ7" i="34"/>
  <c r="AQ7" i="31"/>
  <c r="AQ7" i="23"/>
  <c r="AQ7" i="32"/>
  <c r="AQ6" i="9"/>
  <c r="AQ7" i="11"/>
  <c r="BD23" i="15"/>
  <c r="BC24" i="15"/>
  <c r="BC25" i="15" s="1"/>
  <c r="AP17" i="32" l="1"/>
  <c r="AP18" i="34" s="1"/>
  <c r="AP103" i="33"/>
  <c r="BB268" i="5"/>
  <c r="BB1148" i="5"/>
  <c r="BB7" i="5"/>
  <c r="BB8" i="36"/>
  <c r="BB8" i="34"/>
  <c r="BB8" i="35"/>
  <c r="BB8" i="30"/>
  <c r="BB531" i="5"/>
  <c r="BB8" i="31"/>
  <c r="BB8" i="23"/>
  <c r="BB8" i="33"/>
  <c r="BB8" i="32"/>
  <c r="BB8" i="11"/>
  <c r="BB8" i="27"/>
  <c r="BB7" i="9"/>
  <c r="AR22" i="15"/>
  <c r="AR532" i="5"/>
  <c r="AR27" i="15"/>
  <c r="AR5" i="5"/>
  <c r="AR33" i="15"/>
  <c r="AR1149" i="5"/>
  <c r="AR6" i="36"/>
  <c r="AR6" i="34"/>
  <c r="AR269" i="5"/>
  <c r="AR126" i="29"/>
  <c r="AR6" i="35"/>
  <c r="AR6" i="30"/>
  <c r="AR28" i="15"/>
  <c r="AR6" i="33"/>
  <c r="AR6" i="31"/>
  <c r="AR6" i="23"/>
  <c r="AR6" i="32"/>
  <c r="AR6" i="11"/>
  <c r="AR6" i="27"/>
  <c r="AR5" i="9"/>
  <c r="BC26" i="15"/>
  <c r="BC30" i="15"/>
  <c r="BC4" i="33"/>
  <c r="DA105" i="32"/>
  <c r="CZ118" i="34"/>
  <c r="CZ106" i="32"/>
  <c r="CZ260" i="32" s="1"/>
  <c r="AP185" i="33"/>
  <c r="AP41" i="32"/>
  <c r="AP76" i="33"/>
  <c r="BB5" i="11"/>
  <c r="BB4" i="5"/>
  <c r="BB5" i="23"/>
  <c r="BB5" i="32"/>
  <c r="BB5" i="34"/>
  <c r="BB5" i="27"/>
  <c r="BB4" i="9"/>
  <c r="BB5" i="31"/>
  <c r="BB5" i="36"/>
  <c r="BB5" i="35"/>
  <c r="BB5" i="30"/>
  <c r="BB5" i="33"/>
  <c r="AP214" i="32"/>
  <c r="AP60" i="34"/>
  <c r="AP211" i="32"/>
  <c r="DS141" i="32"/>
  <c r="DR160" i="34"/>
  <c r="DR142" i="32"/>
  <c r="DR263" i="32" s="1"/>
  <c r="DG117" i="32"/>
  <c r="DF132" i="34"/>
  <c r="DF118" i="32"/>
  <c r="DF261" i="32" s="1"/>
  <c r="DC93" i="32"/>
  <c r="DB104" i="34"/>
  <c r="AP119" i="33"/>
  <c r="AP215" i="32"/>
  <c r="AP74" i="34"/>
  <c r="AP142" i="33"/>
  <c r="AQ55" i="11"/>
  <c r="AQ55" i="27" s="1"/>
  <c r="AQ103" i="11"/>
  <c r="AQ103" i="27" s="1"/>
  <c r="AQ30" i="11"/>
  <c r="AQ30" i="27" s="1"/>
  <c r="AQ48" i="11"/>
  <c r="AQ48" i="27" s="1"/>
  <c r="AQ45" i="11"/>
  <c r="AQ42" i="11"/>
  <c r="AQ42" i="27" s="1"/>
  <c r="AQ26" i="11"/>
  <c r="AQ26" i="27" s="1"/>
  <c r="AQ18" i="11"/>
  <c r="AQ77" i="11"/>
  <c r="AQ77" i="27" s="1"/>
  <c r="AQ85" i="11"/>
  <c r="AQ85" i="27" s="1"/>
  <c r="AQ38" i="11"/>
  <c r="AQ38" i="27" s="1"/>
  <c r="AQ60" i="11"/>
  <c r="AQ60" i="27" s="1"/>
  <c r="AQ28" i="11"/>
  <c r="AQ28" i="27" s="1"/>
  <c r="AQ32" i="11"/>
  <c r="AQ32" i="27" s="1"/>
  <c r="AQ37" i="11"/>
  <c r="AQ37" i="27" s="1"/>
  <c r="AQ41" i="11"/>
  <c r="AQ102" i="11"/>
  <c r="AQ102" i="27" s="1"/>
  <c r="AQ100" i="11"/>
  <c r="AQ100" i="27" s="1"/>
  <c r="AQ24" i="11"/>
  <c r="AQ44" i="11"/>
  <c r="AQ101" i="11"/>
  <c r="AQ101" i="27" s="1"/>
  <c r="AQ54" i="11"/>
  <c r="AQ54" i="27" s="1"/>
  <c r="AQ83" i="11"/>
  <c r="AQ83" i="27" s="1"/>
  <c r="AQ69" i="11"/>
  <c r="AQ69" i="27" s="1"/>
  <c r="AQ15" i="11"/>
  <c r="AQ80" i="11"/>
  <c r="AQ80" i="27" s="1"/>
  <c r="AQ73" i="11"/>
  <c r="AQ73" i="27" s="1"/>
  <c r="AQ96" i="11"/>
  <c r="AQ96" i="27" s="1"/>
  <c r="AQ49" i="11"/>
  <c r="AQ49" i="27" s="1"/>
  <c r="AQ50" i="11"/>
  <c r="AQ50" i="27" s="1"/>
  <c r="AQ91" i="11"/>
  <c r="AQ91" i="27" s="1"/>
  <c r="AQ53" i="11"/>
  <c r="AQ53" i="27" s="1"/>
  <c r="AQ92" i="11"/>
  <c r="AQ92" i="27" s="1"/>
  <c r="AQ72" i="11"/>
  <c r="AQ72" i="27" s="1"/>
  <c r="AQ97" i="11"/>
  <c r="AQ97" i="27" s="1"/>
  <c r="AQ99" i="11"/>
  <c r="AQ99" i="27" s="1"/>
  <c r="AQ76" i="11"/>
  <c r="AQ76" i="27" s="1"/>
  <c r="AQ89" i="11"/>
  <c r="AQ89" i="27" s="1"/>
  <c r="AQ78" i="11"/>
  <c r="AQ78" i="27" s="1"/>
  <c r="AQ67" i="11"/>
  <c r="AQ67" i="27" s="1"/>
  <c r="AQ105" i="11"/>
  <c r="AQ105" i="27" s="1"/>
  <c r="AQ63" i="11"/>
  <c r="AQ63" i="27" s="1"/>
  <c r="AQ57" i="11"/>
  <c r="AQ57" i="27" s="1"/>
  <c r="AQ81" i="11"/>
  <c r="AQ81" i="27" s="1"/>
  <c r="AQ61" i="11"/>
  <c r="AQ61" i="27" s="1"/>
  <c r="AQ23" i="11"/>
  <c r="AQ23" i="27" s="1"/>
  <c r="AQ19" i="11"/>
  <c r="AQ107" i="11"/>
  <c r="AQ107" i="27" s="1"/>
  <c r="AQ40" i="11"/>
  <c r="AQ40" i="27" s="1"/>
  <c r="AQ104" i="11"/>
  <c r="AQ104" i="27" s="1"/>
  <c r="AQ88" i="11"/>
  <c r="AQ88" i="27" s="1"/>
  <c r="AQ31" i="11"/>
  <c r="AQ110" i="11"/>
  <c r="AQ110" i="27" s="1"/>
  <c r="AQ35" i="11"/>
  <c r="AQ35" i="27" s="1"/>
  <c r="AQ34" i="11"/>
  <c r="AQ34" i="27" s="1"/>
  <c r="AQ75" i="11"/>
  <c r="AQ75" i="27" s="1"/>
  <c r="AQ17" i="11"/>
  <c r="AQ66" i="11"/>
  <c r="AQ66" i="27" s="1"/>
  <c r="AQ47" i="11"/>
  <c r="AQ47" i="27" s="1"/>
  <c r="AQ39" i="11"/>
  <c r="AQ39" i="27" s="1"/>
  <c r="AQ33" i="11"/>
  <c r="AQ33" i="27" s="1"/>
  <c r="AQ70" i="11"/>
  <c r="AQ70" i="27" s="1"/>
  <c r="AQ25" i="11"/>
  <c r="AQ25" i="27" s="1"/>
  <c r="AQ16" i="11"/>
  <c r="AQ98" i="11"/>
  <c r="AQ98" i="27" s="1"/>
  <c r="AQ64" i="11"/>
  <c r="AQ64" i="27" s="1"/>
  <c r="AQ79" i="11"/>
  <c r="AQ79" i="27" s="1"/>
  <c r="AQ20" i="11"/>
  <c r="AQ20" i="27" s="1"/>
  <c r="AQ52" i="11"/>
  <c r="AQ111" i="11"/>
  <c r="AQ108" i="11"/>
  <c r="AQ108" i="27" s="1"/>
  <c r="AQ84" i="11"/>
  <c r="AQ84" i="27" s="1"/>
  <c r="AQ74" i="11"/>
  <c r="AQ74" i="27" s="1"/>
  <c r="AQ109" i="11"/>
  <c r="AQ109" i="27" s="1"/>
  <c r="AQ87" i="11"/>
  <c r="AQ87" i="27" s="1"/>
  <c r="AQ22" i="11"/>
  <c r="AQ62" i="11"/>
  <c r="AQ62" i="27" s="1"/>
  <c r="AQ90" i="11"/>
  <c r="AQ90" i="27" s="1"/>
  <c r="AQ68" i="11"/>
  <c r="AQ68" i="27" s="1"/>
  <c r="AQ59" i="11"/>
  <c r="AQ59" i="27" s="1"/>
  <c r="AQ58" i="11"/>
  <c r="AQ58" i="27" s="1"/>
  <c r="AQ21" i="11"/>
  <c r="AQ21" i="27" s="1"/>
  <c r="AQ46" i="11"/>
  <c r="AQ46" i="27" s="1"/>
  <c r="AQ71" i="11"/>
  <c r="AQ71" i="27" s="1"/>
  <c r="AQ95" i="11"/>
  <c r="AQ95" i="27" s="1"/>
  <c r="AQ94" i="11"/>
  <c r="AQ94" i="27" s="1"/>
  <c r="AQ29" i="11"/>
  <c r="AQ29" i="27" s="1"/>
  <c r="AQ27" i="11"/>
  <c r="AQ27" i="27" s="1"/>
  <c r="AQ56" i="11"/>
  <c r="AQ36" i="11"/>
  <c r="AQ106" i="11"/>
  <c r="AQ106" i="27" s="1"/>
  <c r="AQ65" i="11"/>
  <c r="AQ65" i="27" s="1"/>
  <c r="AQ82" i="11"/>
  <c r="AQ43" i="11"/>
  <c r="AQ43" i="27" s="1"/>
  <c r="AQ93" i="11"/>
  <c r="AQ93" i="27" s="1"/>
  <c r="AQ86" i="11"/>
  <c r="AQ86" i="27" s="1"/>
  <c r="AQ51" i="11"/>
  <c r="BE53" i="15"/>
  <c r="BD57" i="15"/>
  <c r="AP149" i="33"/>
  <c r="CU69" i="32"/>
  <c r="CT76" i="34"/>
  <c r="BE283" i="5"/>
  <c r="BF272" i="5"/>
  <c r="BE55" i="15"/>
  <c r="BE54" i="15"/>
  <c r="AP217" i="32"/>
  <c r="AP102" i="34"/>
  <c r="AP128" i="29"/>
  <c r="AQ118" i="11"/>
  <c r="BE23" i="15"/>
  <c r="BD24" i="15"/>
  <c r="BC35" i="15"/>
  <c r="BC29" i="15"/>
  <c r="AQ8" i="5"/>
  <c r="AQ8" i="9"/>
  <c r="AP45" i="33"/>
  <c r="DA81" i="32"/>
  <c r="CZ90" i="34"/>
  <c r="AP19" i="23"/>
  <c r="AP20" i="23" s="1"/>
  <c r="AP216" i="32"/>
  <c r="AP88" i="34"/>
  <c r="BD56" i="15"/>
  <c r="AP96" i="33"/>
  <c r="DB81" i="32" l="1"/>
  <c r="DA90" i="34"/>
  <c r="BD30" i="15"/>
  <c r="BD26" i="15"/>
  <c r="BD4" i="33"/>
  <c r="BF54" i="15"/>
  <c r="BF55" i="15"/>
  <c r="BD25" i="15"/>
  <c r="CV69" i="32"/>
  <c r="CU76" i="34"/>
  <c r="AQ138" i="33"/>
  <c r="AQ16" i="23"/>
  <c r="AQ82" i="27"/>
  <c r="AQ65" i="32" s="1"/>
  <c r="AQ73" i="34"/>
  <c r="AQ56" i="27"/>
  <c r="AQ89" i="32" s="1"/>
  <c r="AQ101" i="34"/>
  <c r="AQ52" i="27"/>
  <c r="AQ109" i="33"/>
  <c r="AQ25" i="33"/>
  <c r="AQ63" i="33"/>
  <c r="AQ15" i="27"/>
  <c r="AQ115" i="11"/>
  <c r="AQ117" i="33"/>
  <c r="AQ23" i="23"/>
  <c r="AQ31" i="34"/>
  <c r="AQ3" i="11"/>
  <c r="AQ127" i="33"/>
  <c r="AQ133" i="33" s="1"/>
  <c r="AQ32" i="33"/>
  <c r="AQ89" i="33"/>
  <c r="AQ49" i="33"/>
  <c r="AQ101" i="33"/>
  <c r="AQ140" i="33"/>
  <c r="AQ80" i="33"/>
  <c r="AQ85" i="33" s="1"/>
  <c r="AQ45" i="27"/>
  <c r="AQ115" i="33"/>
  <c r="DD93" i="32"/>
  <c r="DC104" i="34"/>
  <c r="AP213" i="32"/>
  <c r="AP46" i="34"/>
  <c r="DB105" i="32"/>
  <c r="DA118" i="34"/>
  <c r="DA106" i="32"/>
  <c r="DA260" i="32" s="1"/>
  <c r="BC8" i="36"/>
  <c r="BC8" i="34"/>
  <c r="BC531" i="5"/>
  <c r="BC1148" i="5"/>
  <c r="BC8" i="33"/>
  <c r="BC268" i="5"/>
  <c r="BC8" i="35"/>
  <c r="BC8" i="30"/>
  <c r="BC8" i="27"/>
  <c r="BC8" i="31"/>
  <c r="BC8" i="23"/>
  <c r="BC7" i="5"/>
  <c r="BC8" i="32"/>
  <c r="BC7" i="9"/>
  <c r="BC8" i="11"/>
  <c r="BF23" i="15"/>
  <c r="BE25" i="15"/>
  <c r="BE24" i="15"/>
  <c r="BF283" i="5"/>
  <c r="BG272" i="5"/>
  <c r="AQ22" i="27"/>
  <c r="AQ31" i="33"/>
  <c r="AQ108" i="33"/>
  <c r="AQ62" i="33"/>
  <c r="AQ15" i="23"/>
  <c r="AQ100" i="33"/>
  <c r="AQ137" i="33"/>
  <c r="AQ31" i="27"/>
  <c r="AQ53" i="32" s="1"/>
  <c r="AQ59" i="34"/>
  <c r="AQ44" i="27"/>
  <c r="AQ110" i="33"/>
  <c r="AQ41" i="27"/>
  <c r="AQ112" i="33"/>
  <c r="AQ24" i="33"/>
  <c r="AQ18" i="27"/>
  <c r="AQ111" i="33"/>
  <c r="AQ17" i="34"/>
  <c r="AQ29" i="33"/>
  <c r="BC5" i="11"/>
  <c r="BC5" i="23"/>
  <c r="BC5" i="32"/>
  <c r="BC4" i="5"/>
  <c r="BC5" i="34"/>
  <c r="BC5" i="33"/>
  <c r="BC5" i="35"/>
  <c r="BC5" i="30"/>
  <c r="BC5" i="36"/>
  <c r="BC5" i="27"/>
  <c r="BC4" i="9"/>
  <c r="BC5" i="31"/>
  <c r="BE56" i="15"/>
  <c r="AQ19" i="27"/>
  <c r="AQ20" i="33"/>
  <c r="AQ24" i="27"/>
  <c r="AQ114" i="33"/>
  <c r="AQ45" i="34"/>
  <c r="AQ94" i="33"/>
  <c r="AQ16" i="33"/>
  <c r="DT141" i="32"/>
  <c r="DS160" i="34"/>
  <c r="DS142" i="32"/>
  <c r="DS263" i="32" s="1"/>
  <c r="AR535" i="5"/>
  <c r="AR544" i="5"/>
  <c r="AR534" i="5"/>
  <c r="AR536" i="5"/>
  <c r="AR538" i="5"/>
  <c r="AR545" i="5"/>
  <c r="AR546" i="5"/>
  <c r="AR537" i="5"/>
  <c r="AR539" i="5"/>
  <c r="AR540" i="5"/>
  <c r="AR547" i="5"/>
  <c r="AR543" i="5"/>
  <c r="AR542" i="5"/>
  <c r="AR541" i="5"/>
  <c r="BE57" i="15"/>
  <c r="BF53" i="15"/>
  <c r="AQ36" i="27"/>
  <c r="AQ77" i="32" s="1"/>
  <c r="AQ87" i="34"/>
  <c r="AQ111" i="27"/>
  <c r="AQ27" i="33"/>
  <c r="AQ107" i="33"/>
  <c r="DH117" i="32"/>
  <c r="DG132" i="34"/>
  <c r="DG118" i="32"/>
  <c r="DG261" i="32" s="1"/>
  <c r="AS21" i="15"/>
  <c r="AR31" i="15"/>
  <c r="AR7" i="33"/>
  <c r="AR7" i="36"/>
  <c r="AR7" i="34"/>
  <c r="AR7" i="31"/>
  <c r="AR6" i="5"/>
  <c r="AR7" i="32"/>
  <c r="AR7" i="35"/>
  <c r="AR7" i="30"/>
  <c r="AR7" i="27"/>
  <c r="AR7" i="23"/>
  <c r="AR6" i="9"/>
  <c r="AR7" i="11"/>
  <c r="AQ103" i="33" l="1"/>
  <c r="AQ142" i="33"/>
  <c r="AQ119" i="33"/>
  <c r="BF57" i="15"/>
  <c r="BG53" i="15"/>
  <c r="AQ19" i="23"/>
  <c r="AQ20" i="23" s="1"/>
  <c r="BH272" i="5"/>
  <c r="BG283" i="5"/>
  <c r="BF24" i="15"/>
  <c r="BF25" i="15" s="1"/>
  <c r="BG23" i="15"/>
  <c r="CW69" i="32"/>
  <c r="CV76" i="34"/>
  <c r="BF56" i="15"/>
  <c r="AS532" i="5"/>
  <c r="AS22" i="15"/>
  <c r="AS28" i="15"/>
  <c r="AS6" i="36"/>
  <c r="AS126" i="29"/>
  <c r="AS6" i="34"/>
  <c r="AS33" i="15"/>
  <c r="AS1149" i="5"/>
  <c r="AS5" i="5"/>
  <c r="AS269" i="5"/>
  <c r="AS6" i="35"/>
  <c r="AS6" i="30"/>
  <c r="AS6" i="27"/>
  <c r="AS6" i="33"/>
  <c r="AS6" i="31"/>
  <c r="AS6" i="23"/>
  <c r="AS27" i="15"/>
  <c r="AS6" i="32"/>
  <c r="AS5" i="9"/>
  <c r="AS6" i="11"/>
  <c r="AQ214" i="32"/>
  <c r="AQ60" i="34"/>
  <c r="AQ76" i="33"/>
  <c r="AQ128" i="29"/>
  <c r="AR118" i="11"/>
  <c r="AQ217" i="32"/>
  <c r="AQ102" i="34"/>
  <c r="DC81" i="32"/>
  <c r="DB90" i="34"/>
  <c r="AR8" i="5"/>
  <c r="AR8" i="9"/>
  <c r="DI117" i="32"/>
  <c r="DH132" i="34"/>
  <c r="DH118" i="32"/>
  <c r="DH261" i="32" s="1"/>
  <c r="DU141" i="32"/>
  <c r="DT160" i="34"/>
  <c r="DT142" i="32"/>
  <c r="DT263" i="32" s="1"/>
  <c r="AQ17" i="32"/>
  <c r="BE30" i="15"/>
  <c r="BE4" i="33"/>
  <c r="BE26" i="15"/>
  <c r="DC105" i="32"/>
  <c r="DB118" i="34"/>
  <c r="DB106" i="32"/>
  <c r="DB260" i="32" s="1"/>
  <c r="AQ96" i="33"/>
  <c r="AQ149" i="33"/>
  <c r="BD35" i="15"/>
  <c r="BD29" i="15"/>
  <c r="AQ216" i="32"/>
  <c r="AQ88" i="34"/>
  <c r="AR34" i="11"/>
  <c r="AR34" i="27" s="1"/>
  <c r="AR80" i="11"/>
  <c r="AR80" i="27" s="1"/>
  <c r="AR104" i="11"/>
  <c r="AR104" i="27" s="1"/>
  <c r="AR76" i="11"/>
  <c r="AR76" i="27" s="1"/>
  <c r="AR18" i="11"/>
  <c r="AR91" i="11"/>
  <c r="AR91" i="27" s="1"/>
  <c r="AR83" i="11"/>
  <c r="AR83" i="27" s="1"/>
  <c r="AR50" i="11"/>
  <c r="AR50" i="27" s="1"/>
  <c r="AR97" i="11"/>
  <c r="AR97" i="27" s="1"/>
  <c r="AR42" i="11"/>
  <c r="AR42" i="27" s="1"/>
  <c r="AR63" i="11"/>
  <c r="AR63" i="27" s="1"/>
  <c r="AR20" i="11"/>
  <c r="AR20" i="27" s="1"/>
  <c r="AR73" i="11"/>
  <c r="AR73" i="27" s="1"/>
  <c r="AR79" i="11"/>
  <c r="AR79" i="27" s="1"/>
  <c r="AR94" i="11"/>
  <c r="AR94" i="27" s="1"/>
  <c r="AR100" i="11"/>
  <c r="AR100" i="27" s="1"/>
  <c r="AR75" i="11"/>
  <c r="AR75" i="27" s="1"/>
  <c r="AR16" i="11"/>
  <c r="AR56" i="11"/>
  <c r="AR32" i="11"/>
  <c r="AR32" i="27" s="1"/>
  <c r="AR37" i="11"/>
  <c r="AR37" i="27" s="1"/>
  <c r="AR81" i="11"/>
  <c r="AR81" i="27" s="1"/>
  <c r="AR101" i="11"/>
  <c r="AR101" i="27" s="1"/>
  <c r="AR44" i="11"/>
  <c r="AR72" i="11"/>
  <c r="AR72" i="27" s="1"/>
  <c r="AR17" i="11"/>
  <c r="AR19" i="11"/>
  <c r="AR24" i="11"/>
  <c r="AR38" i="11"/>
  <c r="AR38" i="27" s="1"/>
  <c r="AR41" i="11"/>
  <c r="AR26" i="11"/>
  <c r="AR26" i="27" s="1"/>
  <c r="AR52" i="11"/>
  <c r="AR105" i="11"/>
  <c r="AR105" i="27" s="1"/>
  <c r="AR53" i="11"/>
  <c r="AR53" i="27" s="1"/>
  <c r="AR88" i="11"/>
  <c r="AR88" i="27" s="1"/>
  <c r="AR68" i="11"/>
  <c r="AR68" i="27" s="1"/>
  <c r="AR85" i="11"/>
  <c r="AR85" i="27" s="1"/>
  <c r="AR96" i="11"/>
  <c r="AR96" i="27" s="1"/>
  <c r="AR107" i="11"/>
  <c r="AR107" i="27" s="1"/>
  <c r="AR99" i="11"/>
  <c r="AR99" i="27" s="1"/>
  <c r="AR31" i="11"/>
  <c r="AR69" i="11"/>
  <c r="AR69" i="27" s="1"/>
  <c r="AR49" i="11"/>
  <c r="AR49" i="27" s="1"/>
  <c r="AR25" i="11"/>
  <c r="AR25" i="27" s="1"/>
  <c r="AR102" i="11"/>
  <c r="AR102" i="27" s="1"/>
  <c r="AR82" i="11"/>
  <c r="AR30" i="11"/>
  <c r="AR30" i="27" s="1"/>
  <c r="AR66" i="11"/>
  <c r="AR66" i="27" s="1"/>
  <c r="AR47" i="11"/>
  <c r="AR47" i="27" s="1"/>
  <c r="AR55" i="11"/>
  <c r="AR55" i="27" s="1"/>
  <c r="AR58" i="11"/>
  <c r="AR58" i="27" s="1"/>
  <c r="AR62" i="11"/>
  <c r="AR62" i="27" s="1"/>
  <c r="AR90" i="11"/>
  <c r="AR90" i="27" s="1"/>
  <c r="AR22" i="11"/>
  <c r="AR60" i="11"/>
  <c r="AR60" i="27" s="1"/>
  <c r="AR23" i="11"/>
  <c r="AR23" i="27" s="1"/>
  <c r="AR28" i="11"/>
  <c r="AR28" i="27" s="1"/>
  <c r="AR77" i="11"/>
  <c r="AR77" i="27" s="1"/>
  <c r="AR15" i="11"/>
  <c r="AR92" i="11"/>
  <c r="AR92" i="27" s="1"/>
  <c r="AR57" i="11"/>
  <c r="AR57" i="27" s="1"/>
  <c r="AR54" i="11"/>
  <c r="AR54" i="27" s="1"/>
  <c r="AR61" i="11"/>
  <c r="AR61" i="27" s="1"/>
  <c r="AR89" i="11"/>
  <c r="AR89" i="27" s="1"/>
  <c r="AR40" i="11"/>
  <c r="AR40" i="27" s="1"/>
  <c r="AR71" i="11"/>
  <c r="AR71" i="27" s="1"/>
  <c r="AR33" i="11"/>
  <c r="AR33" i="27" s="1"/>
  <c r="AR43" i="11"/>
  <c r="AR43" i="27" s="1"/>
  <c r="AR86" i="11"/>
  <c r="AR86" i="27" s="1"/>
  <c r="AR95" i="11"/>
  <c r="AR95" i="27" s="1"/>
  <c r="AR78" i="11"/>
  <c r="AR78" i="27" s="1"/>
  <c r="AR103" i="11"/>
  <c r="AR103" i="27" s="1"/>
  <c r="AR51" i="11"/>
  <c r="AR65" i="11"/>
  <c r="AR65" i="27" s="1"/>
  <c r="AR108" i="11"/>
  <c r="AR108" i="27" s="1"/>
  <c r="AR110" i="11"/>
  <c r="AR110" i="27" s="1"/>
  <c r="AR48" i="11"/>
  <c r="AR48" i="27" s="1"/>
  <c r="AR45" i="11"/>
  <c r="AR29" i="11"/>
  <c r="AR29" i="27" s="1"/>
  <c r="AR98" i="11"/>
  <c r="AR98" i="27" s="1"/>
  <c r="AR111" i="11"/>
  <c r="AR70" i="11"/>
  <c r="AR70" i="27" s="1"/>
  <c r="AR59" i="11"/>
  <c r="AR59" i="27" s="1"/>
  <c r="AR67" i="11"/>
  <c r="AR67" i="27" s="1"/>
  <c r="AR64" i="11"/>
  <c r="AR64" i="27" s="1"/>
  <c r="AR106" i="11"/>
  <c r="AR106" i="27" s="1"/>
  <c r="AR36" i="11"/>
  <c r="AR74" i="11"/>
  <c r="AR74" i="27" s="1"/>
  <c r="AR109" i="11"/>
  <c r="AR109" i="27" s="1"/>
  <c r="AR84" i="11"/>
  <c r="AR84" i="27" s="1"/>
  <c r="AR87" i="11"/>
  <c r="AR87" i="27" s="1"/>
  <c r="AR35" i="11"/>
  <c r="AR35" i="27" s="1"/>
  <c r="AR21" i="11"/>
  <c r="AR21" i="27" s="1"/>
  <c r="AR93" i="11"/>
  <c r="AR93" i="27" s="1"/>
  <c r="AR39" i="11"/>
  <c r="AR39" i="27" s="1"/>
  <c r="AR27" i="11"/>
  <c r="AR27" i="27" s="1"/>
  <c r="AR46" i="11"/>
  <c r="AR46" i="27" s="1"/>
  <c r="AQ45" i="33"/>
  <c r="AQ185" i="33"/>
  <c r="AQ41" i="32"/>
  <c r="BE35" i="15"/>
  <c r="BE29" i="15"/>
  <c r="DE93" i="32"/>
  <c r="DD104" i="34"/>
  <c r="AQ215" i="32"/>
  <c r="AQ74" i="34"/>
  <c r="BG55" i="15"/>
  <c r="BG54" i="15"/>
  <c r="BG56" i="15" s="1"/>
  <c r="AQ213" i="32" l="1"/>
  <c r="AQ46" i="34"/>
  <c r="BH55" i="15"/>
  <c r="BH54" i="15"/>
  <c r="DF93" i="32"/>
  <c r="DE104" i="34"/>
  <c r="AR36" i="27"/>
  <c r="AR77" i="32" s="1"/>
  <c r="AR87" i="34"/>
  <c r="AR15" i="27"/>
  <c r="AR49" i="33"/>
  <c r="AR80" i="33"/>
  <c r="AR85" i="33" s="1"/>
  <c r="AR117" i="33"/>
  <c r="AR89" i="33"/>
  <c r="AR115" i="11"/>
  <c r="AR32" i="33"/>
  <c r="AR127" i="33"/>
  <c r="AR133" i="33" s="1"/>
  <c r="AR23" i="23"/>
  <c r="AR31" i="34"/>
  <c r="AR3" i="11"/>
  <c r="AR140" i="33"/>
  <c r="AR101" i="33"/>
  <c r="AR19" i="27"/>
  <c r="AR20" i="33"/>
  <c r="AR56" i="27"/>
  <c r="AR89" i="32" s="1"/>
  <c r="AR101" i="34"/>
  <c r="AS535" i="5"/>
  <c r="AS534" i="5"/>
  <c r="AS538" i="5"/>
  <c r="AS541" i="5"/>
  <c r="AS543" i="5"/>
  <c r="AS545" i="5"/>
  <c r="AS546" i="5"/>
  <c r="AS539" i="5"/>
  <c r="AS544" i="5"/>
  <c r="AS547" i="5"/>
  <c r="AS537" i="5"/>
  <c r="AS540" i="5"/>
  <c r="AS536" i="5"/>
  <c r="AS542" i="5"/>
  <c r="BF35" i="15"/>
  <c r="BE4" i="5"/>
  <c r="BE5" i="23"/>
  <c r="BE5" i="32"/>
  <c r="BE5" i="11"/>
  <c r="BE5" i="34"/>
  <c r="BE5" i="35"/>
  <c r="BE5" i="33"/>
  <c r="BE5" i="30"/>
  <c r="BE5" i="27"/>
  <c r="BE5" i="31"/>
  <c r="BE4" i="9"/>
  <c r="BE5" i="36"/>
  <c r="BE531" i="5"/>
  <c r="BE8" i="33"/>
  <c r="BE7" i="5"/>
  <c r="BE1148" i="5"/>
  <c r="BE8" i="31"/>
  <c r="BE8" i="32"/>
  <c r="BE8" i="36"/>
  <c r="BE8" i="34"/>
  <c r="BE268" i="5"/>
  <c r="BE8" i="35"/>
  <c r="BE8" i="30"/>
  <c r="BE8" i="27"/>
  <c r="BE7" i="9"/>
  <c r="BE8" i="23"/>
  <c r="BE8" i="11"/>
  <c r="AR45" i="27"/>
  <c r="AR115" i="33"/>
  <c r="AR22" i="27"/>
  <c r="AR31" i="33"/>
  <c r="AR82" i="27"/>
  <c r="AR65" i="32" s="1"/>
  <c r="AR73" i="34"/>
  <c r="AR41" i="27"/>
  <c r="AR112" i="33"/>
  <c r="AR24" i="33"/>
  <c r="AR63" i="33"/>
  <c r="AR108" i="33"/>
  <c r="AR137" i="33"/>
  <c r="AR62" i="33"/>
  <c r="AR15" i="23"/>
  <c r="AR100" i="33"/>
  <c r="AR103" i="33" s="1"/>
  <c r="BD531" i="5"/>
  <c r="BD1148" i="5"/>
  <c r="BD8" i="33"/>
  <c r="BD8" i="34"/>
  <c r="BD268" i="5"/>
  <c r="BD7" i="5"/>
  <c r="BD8" i="35"/>
  <c r="BD8" i="30"/>
  <c r="BD8" i="27"/>
  <c r="BD8" i="36"/>
  <c r="BD8" i="31"/>
  <c r="BD8" i="23"/>
  <c r="BD7" i="9"/>
  <c r="BD8" i="11"/>
  <c r="BD8" i="32"/>
  <c r="DJ117" i="32"/>
  <c r="DI132" i="34"/>
  <c r="DI118" i="32"/>
  <c r="DI261" i="32" s="1"/>
  <c r="DD81" i="32"/>
  <c r="DC90" i="34"/>
  <c r="BH53" i="15"/>
  <c r="BG57" i="15"/>
  <c r="AR111" i="27"/>
  <c r="AR107" i="33"/>
  <c r="AR27" i="33"/>
  <c r="AR16" i="23"/>
  <c r="AR138" i="33"/>
  <c r="AR31" i="27"/>
  <c r="AR53" i="32" s="1"/>
  <c r="AR59" i="34"/>
  <c r="AR18" i="27"/>
  <c r="AR29" i="33"/>
  <c r="AR111" i="33"/>
  <c r="AR17" i="34"/>
  <c r="BD5" i="11"/>
  <c r="BD4" i="5"/>
  <c r="BD5" i="32"/>
  <c r="BD5" i="23"/>
  <c r="BD5" i="30"/>
  <c r="BD4" i="9"/>
  <c r="BD5" i="31"/>
  <c r="BD5" i="36"/>
  <c r="BD5" i="33"/>
  <c r="BD5" i="34"/>
  <c r="BD5" i="35"/>
  <c r="BD5" i="27"/>
  <c r="DV141" i="32"/>
  <c r="DU160" i="34"/>
  <c r="DU142" i="32"/>
  <c r="DU263" i="32" s="1"/>
  <c r="BH23" i="15"/>
  <c r="BG24" i="15"/>
  <c r="BG25" i="15" s="1"/>
  <c r="AR52" i="27"/>
  <c r="AR109" i="33"/>
  <c r="AR25" i="33"/>
  <c r="AR24" i="27"/>
  <c r="AR114" i="33"/>
  <c r="AR45" i="34"/>
  <c r="AR16" i="33"/>
  <c r="AR94" i="33"/>
  <c r="AR44" i="27"/>
  <c r="AR110" i="33"/>
  <c r="DD105" i="32"/>
  <c r="DC118" i="34"/>
  <c r="DC106" i="32"/>
  <c r="DC260" i="32" s="1"/>
  <c r="AQ211" i="32"/>
  <c r="AQ18" i="34"/>
  <c r="AT21" i="15"/>
  <c r="AS6" i="5"/>
  <c r="AS7" i="33"/>
  <c r="AS7" i="34"/>
  <c r="AS7" i="35"/>
  <c r="AS7" i="30"/>
  <c r="AS7" i="36"/>
  <c r="AS7" i="31"/>
  <c r="AS7" i="23"/>
  <c r="AS7" i="32"/>
  <c r="AS7" i="11"/>
  <c r="AS7" i="27"/>
  <c r="AS6" i="9"/>
  <c r="AS31" i="15"/>
  <c r="CX69" i="32"/>
  <c r="CW76" i="34"/>
  <c r="BF4" i="33"/>
  <c r="BF26" i="15"/>
  <c r="BF29" i="15" s="1"/>
  <c r="BF30" i="15"/>
  <c r="BI272" i="5"/>
  <c r="BH283" i="5"/>
  <c r="BH56" i="15" l="1"/>
  <c r="AR45" i="33"/>
  <c r="BG35" i="15"/>
  <c r="BF268" i="5"/>
  <c r="BF1148" i="5"/>
  <c r="BF7" i="5"/>
  <c r="BF8" i="36"/>
  <c r="BF8" i="35"/>
  <c r="BF8" i="30"/>
  <c r="BF8" i="31"/>
  <c r="BF8" i="23"/>
  <c r="BF531" i="5"/>
  <c r="BF8" i="32"/>
  <c r="BF8" i="33"/>
  <c r="BF8" i="34"/>
  <c r="BF8" i="27"/>
  <c r="BF8" i="11"/>
  <c r="BF7" i="9"/>
  <c r="AS8" i="5"/>
  <c r="AS8" i="9"/>
  <c r="BH25" i="15"/>
  <c r="BH24" i="15"/>
  <c r="BI23" i="15"/>
  <c r="AR19" i="23"/>
  <c r="AR20" i="23" s="1"/>
  <c r="BF4" i="5"/>
  <c r="BF5" i="23"/>
  <c r="BF5" i="32"/>
  <c r="BF5" i="11"/>
  <c r="BF5" i="34"/>
  <c r="BF5" i="27"/>
  <c r="BF5" i="31"/>
  <c r="BF5" i="35"/>
  <c r="BF5" i="33"/>
  <c r="BF4" i="9"/>
  <c r="BF5" i="36"/>
  <c r="BF5" i="30"/>
  <c r="AR217" i="32"/>
  <c r="AR102" i="34"/>
  <c r="AT532" i="5"/>
  <c r="AT22" i="15"/>
  <c r="AT27" i="15"/>
  <c r="AT28" i="15"/>
  <c r="AT6" i="33"/>
  <c r="AT6" i="34"/>
  <c r="AT33" i="15"/>
  <c r="AT6" i="36"/>
  <c r="AT269" i="5"/>
  <c r="AT1149" i="5"/>
  <c r="AT126" i="29"/>
  <c r="AT6" i="35"/>
  <c r="AT6" i="30"/>
  <c r="AT6" i="27"/>
  <c r="AT5" i="5"/>
  <c r="AT6" i="31"/>
  <c r="AT6" i="23"/>
  <c r="AT5" i="9"/>
  <c r="AT6" i="32"/>
  <c r="AT6" i="11"/>
  <c r="AR185" i="33"/>
  <c r="AR41" i="32"/>
  <c r="AR214" i="32"/>
  <c r="AR60" i="34"/>
  <c r="BI53" i="15"/>
  <c r="BH57" i="15"/>
  <c r="AR216" i="32"/>
  <c r="AR88" i="34"/>
  <c r="BI55" i="15"/>
  <c r="BI54" i="15"/>
  <c r="BI56" i="15" s="1"/>
  <c r="BI283" i="5"/>
  <c r="BJ272" i="5"/>
  <c r="DE105" i="32"/>
  <c r="DD118" i="34"/>
  <c r="DD106" i="32"/>
  <c r="DD260" i="32" s="1"/>
  <c r="AR119" i="33"/>
  <c r="DK117" i="32"/>
  <c r="DJ132" i="34"/>
  <c r="DJ118" i="32"/>
  <c r="DJ261" i="32" s="1"/>
  <c r="AR142" i="33"/>
  <c r="AS29" i="11"/>
  <c r="AS29" i="27" s="1"/>
  <c r="AS59" i="11"/>
  <c r="AS59" i="27" s="1"/>
  <c r="AS71" i="11"/>
  <c r="AS71" i="27" s="1"/>
  <c r="AS33" i="11"/>
  <c r="AS33" i="27" s="1"/>
  <c r="AS82" i="11"/>
  <c r="AS103" i="11"/>
  <c r="AS103" i="27" s="1"/>
  <c r="AS75" i="11"/>
  <c r="AS75" i="27" s="1"/>
  <c r="AS94" i="11"/>
  <c r="AS94" i="27" s="1"/>
  <c r="AS70" i="11"/>
  <c r="AS70" i="27" s="1"/>
  <c r="AS74" i="11"/>
  <c r="AS74" i="27" s="1"/>
  <c r="AS109" i="11"/>
  <c r="AS109" i="27" s="1"/>
  <c r="AS22" i="11"/>
  <c r="AS73" i="11"/>
  <c r="AS73" i="27" s="1"/>
  <c r="AS24" i="11"/>
  <c r="AS85" i="11"/>
  <c r="AS85" i="27" s="1"/>
  <c r="AS38" i="11"/>
  <c r="AS38" i="27" s="1"/>
  <c r="AS88" i="11"/>
  <c r="AS88" i="27" s="1"/>
  <c r="AS89" i="11"/>
  <c r="AS89" i="27" s="1"/>
  <c r="AS96" i="11"/>
  <c r="AS96" i="27" s="1"/>
  <c r="AS49" i="11"/>
  <c r="AS49" i="27" s="1"/>
  <c r="AS50" i="11"/>
  <c r="AS50" i="27" s="1"/>
  <c r="AS31" i="11"/>
  <c r="AS20" i="11"/>
  <c r="AS20" i="27" s="1"/>
  <c r="AS47" i="11"/>
  <c r="AS47" i="27" s="1"/>
  <c r="AS35" i="11"/>
  <c r="AS35" i="27" s="1"/>
  <c r="AS100" i="11"/>
  <c r="AS100" i="27" s="1"/>
  <c r="AS78" i="11"/>
  <c r="AS78" i="27" s="1"/>
  <c r="AS108" i="11"/>
  <c r="AS108" i="27" s="1"/>
  <c r="AS58" i="11"/>
  <c r="AS58" i="27" s="1"/>
  <c r="AS95" i="11"/>
  <c r="AS95" i="27" s="1"/>
  <c r="AS90" i="11"/>
  <c r="AS90" i="27" s="1"/>
  <c r="AS27" i="11"/>
  <c r="AS27" i="27" s="1"/>
  <c r="AS101" i="11"/>
  <c r="AS101" i="27" s="1"/>
  <c r="AS44" i="11"/>
  <c r="AS15" i="11"/>
  <c r="AS69" i="11"/>
  <c r="AS69" i="27" s="1"/>
  <c r="AS28" i="11"/>
  <c r="AS28" i="27" s="1"/>
  <c r="AS42" i="11"/>
  <c r="AS42" i="27" s="1"/>
  <c r="AS68" i="11"/>
  <c r="AS68" i="27" s="1"/>
  <c r="AS80" i="11"/>
  <c r="AS80" i="27" s="1"/>
  <c r="AS105" i="11"/>
  <c r="AS105" i="27" s="1"/>
  <c r="AS37" i="11"/>
  <c r="AS37" i="27" s="1"/>
  <c r="AS72" i="11"/>
  <c r="AS72" i="27" s="1"/>
  <c r="AS48" i="11"/>
  <c r="AS48" i="27" s="1"/>
  <c r="AS16" i="11"/>
  <c r="AS87" i="11"/>
  <c r="AS87" i="27" s="1"/>
  <c r="AS102" i="11"/>
  <c r="AS102" i="27" s="1"/>
  <c r="AS65" i="11"/>
  <c r="AS65" i="27" s="1"/>
  <c r="AS67" i="11"/>
  <c r="AS67" i="27" s="1"/>
  <c r="AS84" i="11"/>
  <c r="AS84" i="27" s="1"/>
  <c r="AS110" i="11"/>
  <c r="AS110" i="27" s="1"/>
  <c r="AS55" i="11"/>
  <c r="AS55" i="27" s="1"/>
  <c r="AS39" i="11"/>
  <c r="AS39" i="27" s="1"/>
  <c r="AS21" i="11"/>
  <c r="AS21" i="27" s="1"/>
  <c r="AS46" i="11"/>
  <c r="AS46" i="27" s="1"/>
  <c r="AS18" i="11"/>
  <c r="AS81" i="11"/>
  <c r="AS81" i="27" s="1"/>
  <c r="AS104" i="11"/>
  <c r="AS104" i="27" s="1"/>
  <c r="AS53" i="11"/>
  <c r="AS53" i="27" s="1"/>
  <c r="AS92" i="11"/>
  <c r="AS92" i="27" s="1"/>
  <c r="AS40" i="11"/>
  <c r="AS40" i="27" s="1"/>
  <c r="AS91" i="11"/>
  <c r="AS91" i="27" s="1"/>
  <c r="AS63" i="11"/>
  <c r="AS63" i="27" s="1"/>
  <c r="AS32" i="11"/>
  <c r="AS32" i="27" s="1"/>
  <c r="AS54" i="11"/>
  <c r="AS54" i="27" s="1"/>
  <c r="AS23" i="11"/>
  <c r="AS23" i="27" s="1"/>
  <c r="AS107" i="11"/>
  <c r="AS107" i="27" s="1"/>
  <c r="AS66" i="11"/>
  <c r="AS66" i="27" s="1"/>
  <c r="AS62" i="11"/>
  <c r="AS62" i="27" s="1"/>
  <c r="AS43" i="11"/>
  <c r="AS43" i="27" s="1"/>
  <c r="AS30" i="11"/>
  <c r="AS30" i="27" s="1"/>
  <c r="AS98" i="11"/>
  <c r="AS98" i="27" s="1"/>
  <c r="AS86" i="11"/>
  <c r="AS86" i="27" s="1"/>
  <c r="AS34" i="11"/>
  <c r="AS34" i="27" s="1"/>
  <c r="AS25" i="11"/>
  <c r="AS25" i="27" s="1"/>
  <c r="AS64" i="11"/>
  <c r="AS64" i="27" s="1"/>
  <c r="AS45" i="11"/>
  <c r="AS93" i="11"/>
  <c r="AS93" i="27" s="1"/>
  <c r="AS106" i="11"/>
  <c r="AS106" i="27" s="1"/>
  <c r="AS52" i="11"/>
  <c r="AS97" i="11"/>
  <c r="AS97" i="27" s="1"/>
  <c r="AS77" i="11"/>
  <c r="AS77" i="27" s="1"/>
  <c r="AS61" i="11"/>
  <c r="AS61" i="27" s="1"/>
  <c r="AS17" i="11"/>
  <c r="AS26" i="11"/>
  <c r="AS26" i="27" s="1"/>
  <c r="AS99" i="11"/>
  <c r="AS99" i="27" s="1"/>
  <c r="AS83" i="11"/>
  <c r="AS83" i="27" s="1"/>
  <c r="AS41" i="11"/>
  <c r="AS19" i="11"/>
  <c r="AS60" i="11"/>
  <c r="AS60" i="27" s="1"/>
  <c r="AS76" i="11"/>
  <c r="AS76" i="27" s="1"/>
  <c r="AS57" i="11"/>
  <c r="AS57" i="27" s="1"/>
  <c r="AS56" i="11"/>
  <c r="AS51" i="11"/>
  <c r="AS79" i="11"/>
  <c r="AS79" i="27" s="1"/>
  <c r="AS36" i="11"/>
  <c r="AS111" i="11"/>
  <c r="AR128" i="29"/>
  <c r="AS118" i="11"/>
  <c r="AR76" i="33"/>
  <c r="CY69" i="32"/>
  <c r="CX76" i="34"/>
  <c r="BG26" i="15"/>
  <c r="BG29" i="15" s="1"/>
  <c r="BG30" i="15"/>
  <c r="BG4" i="33"/>
  <c r="DW141" i="32"/>
  <c r="DV160" i="34"/>
  <c r="DV142" i="32"/>
  <c r="DV263" i="32" s="1"/>
  <c r="AR17" i="32"/>
  <c r="DE81" i="32"/>
  <c r="DD90" i="34"/>
  <c r="AR215" i="32"/>
  <c r="AR74" i="34"/>
  <c r="AR96" i="33"/>
  <c r="AR149" i="33"/>
  <c r="DG93" i="32"/>
  <c r="DF104" i="34"/>
  <c r="BG8" i="36" l="1"/>
  <c r="BG8" i="34"/>
  <c r="BG268" i="5"/>
  <c r="BG7" i="5"/>
  <c r="BG8" i="33"/>
  <c r="BG1148" i="5"/>
  <c r="BG8" i="35"/>
  <c r="BG8" i="30"/>
  <c r="BG8" i="27"/>
  <c r="BG8" i="31"/>
  <c r="BG8" i="23"/>
  <c r="BG531" i="5"/>
  <c r="BG8" i="32"/>
  <c r="BG7" i="9"/>
  <c r="BG8" i="11"/>
  <c r="AS44" i="27"/>
  <c r="AS110" i="33"/>
  <c r="AS31" i="27"/>
  <c r="AS53" i="32" s="1"/>
  <c r="AS59" i="34"/>
  <c r="AS24" i="27"/>
  <c r="AS94" i="33"/>
  <c r="AS114" i="33"/>
  <c r="AS45" i="34"/>
  <c r="AS16" i="33"/>
  <c r="AR211" i="32"/>
  <c r="AR18" i="34"/>
  <c r="AS138" i="33"/>
  <c r="AS16" i="23"/>
  <c r="DF81" i="32"/>
  <c r="DE90" i="34"/>
  <c r="CZ69" i="32"/>
  <c r="CY76" i="34"/>
  <c r="AS111" i="27"/>
  <c r="AS27" i="33"/>
  <c r="AS107" i="33"/>
  <c r="AS56" i="27"/>
  <c r="AS89" i="32" s="1"/>
  <c r="AS101" i="34"/>
  <c r="AS19" i="27"/>
  <c r="AS20" i="33"/>
  <c r="AS45" i="27"/>
  <c r="AS115" i="33"/>
  <c r="AS62" i="33"/>
  <c r="AS100" i="33"/>
  <c r="AS15" i="23"/>
  <c r="AS108" i="33"/>
  <c r="AS137" i="33"/>
  <c r="AS82" i="27"/>
  <c r="AS65" i="32" s="1"/>
  <c r="AS73" i="34"/>
  <c r="DL117" i="32"/>
  <c r="DK132" i="34"/>
  <c r="DK118" i="32"/>
  <c r="DK261" i="32" s="1"/>
  <c r="DF105" i="32"/>
  <c r="DE118" i="34"/>
  <c r="DE106" i="32"/>
  <c r="DE260" i="32" s="1"/>
  <c r="BI24" i="15"/>
  <c r="BJ23" i="15"/>
  <c r="BI25" i="15"/>
  <c r="AS63" i="33"/>
  <c r="AS52" i="27"/>
  <c r="AS109" i="33"/>
  <c r="AS25" i="33"/>
  <c r="AS18" i="27"/>
  <c r="AS111" i="33"/>
  <c r="AS17" i="34"/>
  <c r="AS29" i="33"/>
  <c r="AS22" i="27"/>
  <c r="AS31" i="33"/>
  <c r="AR213" i="32"/>
  <c r="AR46" i="34"/>
  <c r="AT31" i="15"/>
  <c r="AU21" i="15"/>
  <c r="AT7" i="36"/>
  <c r="AT7" i="34"/>
  <c r="AT7" i="33"/>
  <c r="AT6" i="5"/>
  <c r="AT7" i="35"/>
  <c r="AT7" i="30"/>
  <c r="AT7" i="27"/>
  <c r="AT7" i="31"/>
  <c r="AT7" i="23"/>
  <c r="AT7" i="32"/>
  <c r="AT6" i="9"/>
  <c r="AT7" i="11"/>
  <c r="BH26" i="15"/>
  <c r="BH29" i="15" s="1"/>
  <c r="BH4" i="33"/>
  <c r="BH30" i="15"/>
  <c r="AS36" i="27"/>
  <c r="AS77" i="32" s="1"/>
  <c r="AS87" i="34"/>
  <c r="AS41" i="27"/>
  <c r="AS24" i="33"/>
  <c r="AS112" i="33"/>
  <c r="DH93" i="32"/>
  <c r="DG104" i="34"/>
  <c r="DX141" i="32"/>
  <c r="DW160" i="34"/>
  <c r="DW142" i="32"/>
  <c r="DW263" i="32" s="1"/>
  <c r="AS15" i="27"/>
  <c r="AS127" i="33"/>
  <c r="AS133" i="33" s="1"/>
  <c r="AS115" i="11"/>
  <c r="AS23" i="23"/>
  <c r="AS117" i="33"/>
  <c r="AS31" i="34"/>
  <c r="AS3" i="11"/>
  <c r="AS89" i="33"/>
  <c r="AS96" i="33" s="1"/>
  <c r="AS49" i="33"/>
  <c r="AS32" i="33"/>
  <c r="AS101" i="33"/>
  <c r="AS140" i="33"/>
  <c r="AS80" i="33"/>
  <c r="AS85" i="33" s="1"/>
  <c r="BJ283" i="5"/>
  <c r="BK272" i="5"/>
  <c r="BJ54" i="15"/>
  <c r="BJ56" i="15" s="1"/>
  <c r="BJ55" i="15"/>
  <c r="BJ53" i="15"/>
  <c r="BI57" i="15"/>
  <c r="AT535" i="5"/>
  <c r="AT537" i="5"/>
  <c r="AT539" i="5"/>
  <c r="AT544" i="5"/>
  <c r="AT547" i="5"/>
  <c r="AT540" i="5"/>
  <c r="AT542" i="5"/>
  <c r="AT538" i="5"/>
  <c r="AT541" i="5"/>
  <c r="AT546" i="5"/>
  <c r="AT545" i="5"/>
  <c r="AT534" i="5"/>
  <c r="AT543" i="5"/>
  <c r="AT536" i="5"/>
  <c r="BH35" i="15"/>
  <c r="BG5" i="11"/>
  <c r="BG5" i="23"/>
  <c r="BG5" i="32"/>
  <c r="BG4" i="5"/>
  <c r="BG5" i="34"/>
  <c r="BG5" i="33"/>
  <c r="BG5" i="35"/>
  <c r="BG5" i="27"/>
  <c r="BG4" i="9"/>
  <c r="BG5" i="31"/>
  <c r="BG5" i="36"/>
  <c r="BG5" i="30"/>
  <c r="AS76" i="33" l="1"/>
  <c r="BH4" i="5"/>
  <c r="BH5" i="11"/>
  <c r="BH5" i="23"/>
  <c r="BH5" i="32"/>
  <c r="BH5" i="30"/>
  <c r="BH4" i="9"/>
  <c r="BH5" i="31"/>
  <c r="BH5" i="36"/>
  <c r="BH5" i="27"/>
  <c r="BH5" i="34"/>
  <c r="BH5" i="33"/>
  <c r="BH5" i="35"/>
  <c r="BJ57" i="15"/>
  <c r="BK53" i="15"/>
  <c r="BK283" i="5"/>
  <c r="BL272" i="5"/>
  <c r="AS128" i="29"/>
  <c r="AT118" i="11"/>
  <c r="AS216" i="32"/>
  <c r="AS88" i="34"/>
  <c r="BI35" i="15"/>
  <c r="DM117" i="32"/>
  <c r="DL132" i="34"/>
  <c r="DL118" i="32"/>
  <c r="DL261" i="32" s="1"/>
  <c r="BK55" i="15"/>
  <c r="BK54" i="15"/>
  <c r="DY141" i="32"/>
  <c r="DX160" i="34"/>
  <c r="DX142" i="32"/>
  <c r="DX263" i="32" s="1"/>
  <c r="AU532" i="5"/>
  <c r="AU22" i="15"/>
  <c r="AU33" i="15"/>
  <c r="AU269" i="5"/>
  <c r="AU1149" i="5"/>
  <c r="AU6" i="33"/>
  <c r="AU27" i="15"/>
  <c r="AU28" i="15"/>
  <c r="AU5" i="5"/>
  <c r="AU6" i="31"/>
  <c r="AU6" i="32"/>
  <c r="AU6" i="34"/>
  <c r="AU6" i="36"/>
  <c r="AU126" i="29"/>
  <c r="AU6" i="35"/>
  <c r="AU6" i="30"/>
  <c r="AU6" i="27"/>
  <c r="AU6" i="23"/>
  <c r="AU5" i="9"/>
  <c r="AU6" i="11"/>
  <c r="BK23" i="15"/>
  <c r="BJ24" i="15"/>
  <c r="BJ25" i="15" s="1"/>
  <c r="DG105" i="32"/>
  <c r="DF118" i="34"/>
  <c r="DF106" i="32"/>
  <c r="DF260" i="32" s="1"/>
  <c r="AS19" i="23"/>
  <c r="AS20" i="23" s="1"/>
  <c r="DG81" i="32"/>
  <c r="DF90" i="34"/>
  <c r="AS214" i="32"/>
  <c r="AS60" i="34"/>
  <c r="AT73" i="11"/>
  <c r="AT73" i="27" s="1"/>
  <c r="AT23" i="11"/>
  <c r="AT23" i="27" s="1"/>
  <c r="AT76" i="11"/>
  <c r="AT76" i="27" s="1"/>
  <c r="AT88" i="11"/>
  <c r="AT88" i="27" s="1"/>
  <c r="AT105" i="11"/>
  <c r="AT105" i="27" s="1"/>
  <c r="AT91" i="11"/>
  <c r="AT91" i="27" s="1"/>
  <c r="AT32" i="11"/>
  <c r="AT32" i="27" s="1"/>
  <c r="AT63" i="11"/>
  <c r="AT63" i="27" s="1"/>
  <c r="AT49" i="11"/>
  <c r="AT49" i="27" s="1"/>
  <c r="AT50" i="11"/>
  <c r="AT50" i="27" s="1"/>
  <c r="AT15" i="11"/>
  <c r="AT111" i="11"/>
  <c r="AT66" i="11"/>
  <c r="AT66" i="27" s="1"/>
  <c r="AT71" i="11"/>
  <c r="AT71" i="27" s="1"/>
  <c r="AT70" i="11"/>
  <c r="AT70" i="27" s="1"/>
  <c r="AT53" i="11"/>
  <c r="AT53" i="27" s="1"/>
  <c r="AT20" i="11"/>
  <c r="AT20" i="27" s="1"/>
  <c r="AT27" i="11"/>
  <c r="AT27" i="27" s="1"/>
  <c r="AT84" i="11"/>
  <c r="AT84" i="27" s="1"/>
  <c r="AT22" i="11"/>
  <c r="AT69" i="11"/>
  <c r="AT69" i="27" s="1"/>
  <c r="AT31" i="11"/>
  <c r="AT54" i="11"/>
  <c r="AT54" i="27" s="1"/>
  <c r="AT81" i="11"/>
  <c r="AT81" i="27" s="1"/>
  <c r="AT103" i="11"/>
  <c r="AT103" i="27" s="1"/>
  <c r="AT90" i="11"/>
  <c r="AT90" i="27" s="1"/>
  <c r="AT86" i="11"/>
  <c r="AT86" i="27" s="1"/>
  <c r="AT47" i="11"/>
  <c r="AT47" i="27" s="1"/>
  <c r="AT60" i="11"/>
  <c r="AT60" i="27" s="1"/>
  <c r="AT104" i="11"/>
  <c r="AT104" i="27" s="1"/>
  <c r="AT89" i="11"/>
  <c r="AT89" i="27" s="1"/>
  <c r="AT87" i="11"/>
  <c r="AT87" i="27" s="1"/>
  <c r="AT45" i="11"/>
  <c r="AT46" i="11"/>
  <c r="AT46" i="27" s="1"/>
  <c r="AT100" i="11"/>
  <c r="AT100" i="27" s="1"/>
  <c r="AT109" i="11"/>
  <c r="AT109" i="27" s="1"/>
  <c r="AT16" i="11"/>
  <c r="AT96" i="11"/>
  <c r="AT96" i="27" s="1"/>
  <c r="AT77" i="11"/>
  <c r="AT77" i="27" s="1"/>
  <c r="AT52" i="11"/>
  <c r="AT34" i="11"/>
  <c r="AT34" i="27" s="1"/>
  <c r="AT51" i="11"/>
  <c r="AT82" i="11"/>
  <c r="AT80" i="11"/>
  <c r="AT80" i="27" s="1"/>
  <c r="AT28" i="11"/>
  <c r="AT28" i="27" s="1"/>
  <c r="AT57" i="11"/>
  <c r="AT57" i="27" s="1"/>
  <c r="AT106" i="11"/>
  <c r="AT106" i="27" s="1"/>
  <c r="AT64" i="11"/>
  <c r="AT64" i="27" s="1"/>
  <c r="AT79" i="11"/>
  <c r="AT79" i="27" s="1"/>
  <c r="AT99" i="11"/>
  <c r="AT99" i="27" s="1"/>
  <c r="AT101" i="11"/>
  <c r="AT101" i="27" s="1"/>
  <c r="AT19" i="11"/>
  <c r="AT55" i="11"/>
  <c r="AT55" i="27" s="1"/>
  <c r="AT67" i="11"/>
  <c r="AT67" i="27" s="1"/>
  <c r="AT108" i="11"/>
  <c r="AT108" i="27" s="1"/>
  <c r="AT35" i="11"/>
  <c r="AT35" i="27" s="1"/>
  <c r="AT98" i="11"/>
  <c r="AT98" i="27" s="1"/>
  <c r="AT42" i="11"/>
  <c r="AT42" i="27" s="1"/>
  <c r="AT18" i="11"/>
  <c r="AT43" i="11"/>
  <c r="AT43" i="27" s="1"/>
  <c r="AT94" i="11"/>
  <c r="AT94" i="27" s="1"/>
  <c r="AT62" i="11"/>
  <c r="AT62" i="27" s="1"/>
  <c r="AT97" i="11"/>
  <c r="AT97" i="27" s="1"/>
  <c r="AT37" i="11"/>
  <c r="AT37" i="27" s="1"/>
  <c r="AT38" i="11"/>
  <c r="AT38" i="27" s="1"/>
  <c r="AT92" i="11"/>
  <c r="AT92" i="27" s="1"/>
  <c r="AT78" i="11"/>
  <c r="AT78" i="27" s="1"/>
  <c r="AT48" i="11"/>
  <c r="AT48" i="27" s="1"/>
  <c r="AT36" i="11"/>
  <c r="AT107" i="11"/>
  <c r="AT107" i="27" s="1"/>
  <c r="AT68" i="11"/>
  <c r="AT68" i="27" s="1"/>
  <c r="AT41" i="11"/>
  <c r="AT65" i="11"/>
  <c r="AT65" i="27" s="1"/>
  <c r="AT21" i="11"/>
  <c r="AT21" i="27" s="1"/>
  <c r="AT74" i="11"/>
  <c r="AT74" i="27" s="1"/>
  <c r="AT39" i="11"/>
  <c r="AT39" i="27" s="1"/>
  <c r="AT29" i="11"/>
  <c r="AT29" i="27" s="1"/>
  <c r="AT33" i="11"/>
  <c r="AT33" i="27" s="1"/>
  <c r="AT25" i="11"/>
  <c r="AT25" i="27" s="1"/>
  <c r="AT40" i="11"/>
  <c r="AT40" i="27" s="1"/>
  <c r="AT72" i="11"/>
  <c r="AT72" i="27" s="1"/>
  <c r="AT110" i="11"/>
  <c r="AT110" i="27" s="1"/>
  <c r="AT102" i="11"/>
  <c r="AT102" i="27" s="1"/>
  <c r="AT93" i="11"/>
  <c r="AT93" i="27" s="1"/>
  <c r="AT85" i="11"/>
  <c r="AT85" i="27" s="1"/>
  <c r="AT44" i="11"/>
  <c r="AT61" i="11"/>
  <c r="AT61" i="27" s="1"/>
  <c r="AT24" i="11"/>
  <c r="AT30" i="11"/>
  <c r="AT30" i="27" s="1"/>
  <c r="AT59" i="11"/>
  <c r="AT59" i="27" s="1"/>
  <c r="AT56" i="11"/>
  <c r="AT83" i="11"/>
  <c r="AT83" i="27" s="1"/>
  <c r="AT17" i="11"/>
  <c r="AT26" i="11"/>
  <c r="AT26" i="27" s="1"/>
  <c r="AT75" i="11"/>
  <c r="AT75" i="27" s="1"/>
  <c r="AT58" i="11"/>
  <c r="AT58" i="27" s="1"/>
  <c r="AT95" i="11"/>
  <c r="AT95" i="27" s="1"/>
  <c r="AS149" i="33"/>
  <c r="AT8" i="5"/>
  <c r="AT8" i="9"/>
  <c r="AS17" i="32"/>
  <c r="BI26" i="15"/>
  <c r="BI29" i="15" s="1"/>
  <c r="BI4" i="33"/>
  <c r="BI30" i="15"/>
  <c r="AS215" i="32"/>
  <c r="AS74" i="34"/>
  <c r="AS103" i="33"/>
  <c r="AS217" i="32"/>
  <c r="AS102" i="34"/>
  <c r="BH531" i="5"/>
  <c r="BH1148" i="5"/>
  <c r="BH8" i="36"/>
  <c r="BH8" i="33"/>
  <c r="BH8" i="34"/>
  <c r="BH268" i="5"/>
  <c r="BH7" i="5"/>
  <c r="BH8" i="35"/>
  <c r="BH8" i="30"/>
  <c r="BH8" i="27"/>
  <c r="BH8" i="31"/>
  <c r="BH8" i="23"/>
  <c r="BH8" i="32"/>
  <c r="BH7" i="9"/>
  <c r="BH8" i="11"/>
  <c r="DI93" i="32"/>
  <c r="DH104" i="34"/>
  <c r="AS142" i="33"/>
  <c r="AS119" i="33"/>
  <c r="DA69" i="32"/>
  <c r="CZ76" i="34"/>
  <c r="AS45" i="33"/>
  <c r="AS41" i="32"/>
  <c r="AS185" i="33"/>
  <c r="BK56" i="15" l="1"/>
  <c r="BI531" i="5"/>
  <c r="BI8" i="33"/>
  <c r="BI1148" i="5"/>
  <c r="BI8" i="34"/>
  <c r="BI268" i="5"/>
  <c r="BI7" i="5"/>
  <c r="BI8" i="31"/>
  <c r="BI8" i="36"/>
  <c r="BI8" i="32"/>
  <c r="BI8" i="35"/>
  <c r="BI8" i="30"/>
  <c r="BI8" i="27"/>
  <c r="BI8" i="23"/>
  <c r="BI7" i="9"/>
  <c r="BI8" i="11"/>
  <c r="AS213" i="32"/>
  <c r="AS46" i="34"/>
  <c r="AT56" i="27"/>
  <c r="AT89" i="32" s="1"/>
  <c r="AT101" i="34"/>
  <c r="AT18" i="27"/>
  <c r="AT29" i="33"/>
  <c r="AT111" i="33"/>
  <c r="AT17" i="34"/>
  <c r="AT82" i="27"/>
  <c r="AT65" i="32" s="1"/>
  <c r="AT73" i="34"/>
  <c r="AT15" i="27"/>
  <c r="AT49" i="33"/>
  <c r="AT117" i="33"/>
  <c r="AT115" i="11"/>
  <c r="AT23" i="23"/>
  <c r="AT80" i="33"/>
  <c r="AT85" i="33" s="1"/>
  <c r="AT31" i="34"/>
  <c r="AT3" i="11"/>
  <c r="AT127" i="33"/>
  <c r="AT133" i="33" s="1"/>
  <c r="AT32" i="33"/>
  <c r="AT101" i="33"/>
  <c r="AT140" i="33"/>
  <c r="AT89" i="33"/>
  <c r="DH105" i="32"/>
  <c r="DG118" i="34"/>
  <c r="DG106" i="32"/>
  <c r="DG260" i="32" s="1"/>
  <c r="BL54" i="15"/>
  <c r="BL55" i="15"/>
  <c r="DB69" i="32"/>
  <c r="DA76" i="34"/>
  <c r="DJ93" i="32"/>
  <c r="DI104" i="34"/>
  <c r="AT44" i="27"/>
  <c r="AT110" i="33"/>
  <c r="AT16" i="23"/>
  <c r="AT138" i="33"/>
  <c r="AT31" i="27"/>
  <c r="AT53" i="32" s="1"/>
  <c r="AT59" i="34"/>
  <c r="BJ4" i="33"/>
  <c r="BJ30" i="15"/>
  <c r="BJ26" i="15"/>
  <c r="BJ29" i="15" s="1"/>
  <c r="BI4" i="5"/>
  <c r="BI5" i="11"/>
  <c r="BI5" i="32"/>
  <c r="BI5" i="23"/>
  <c r="BI5" i="34"/>
  <c r="BI5" i="33"/>
  <c r="BI5" i="30"/>
  <c r="BI5" i="36"/>
  <c r="BI4" i="9"/>
  <c r="BI5" i="35"/>
  <c r="BI5" i="27"/>
  <c r="BI5" i="31"/>
  <c r="BL53" i="15"/>
  <c r="BK57" i="15"/>
  <c r="AS211" i="32"/>
  <c r="AS18" i="34"/>
  <c r="AT63" i="33"/>
  <c r="AT36" i="27"/>
  <c r="AT77" i="32" s="1"/>
  <c r="AT87" i="34"/>
  <c r="AT137" i="33"/>
  <c r="AT15" i="23"/>
  <c r="AT108" i="33"/>
  <c r="AT62" i="33"/>
  <c r="AT100" i="33"/>
  <c r="AT103" i="33" s="1"/>
  <c r="AT45" i="27"/>
  <c r="AT115" i="33"/>
  <c r="DH81" i="32"/>
  <c r="DG90" i="34"/>
  <c r="BJ35" i="15"/>
  <c r="AU31" i="15"/>
  <c r="AV21" i="15"/>
  <c r="AU6" i="5"/>
  <c r="AU7" i="36"/>
  <c r="AU7" i="34"/>
  <c r="AU7" i="33"/>
  <c r="AU7" i="35"/>
  <c r="AU7" i="30"/>
  <c r="AU7" i="27"/>
  <c r="AU7" i="31"/>
  <c r="AU7" i="23"/>
  <c r="AU6" i="9"/>
  <c r="AU7" i="32"/>
  <c r="AU7" i="11"/>
  <c r="DZ141" i="32"/>
  <c r="DY160" i="34"/>
  <c r="DY142" i="32"/>
  <c r="DY263" i="32" s="1"/>
  <c r="AT24" i="27"/>
  <c r="AT16" i="33"/>
  <c r="AT45" i="34"/>
  <c r="AT114" i="33"/>
  <c r="AT94" i="33"/>
  <c r="AT41" i="27"/>
  <c r="AT112" i="33"/>
  <c r="AT24" i="33"/>
  <c r="AT19" i="27"/>
  <c r="AT20" i="33"/>
  <c r="AT52" i="27"/>
  <c r="AT25" i="33"/>
  <c r="AT109" i="33"/>
  <c r="AT22" i="27"/>
  <c r="AT31" i="33"/>
  <c r="AT111" i="27"/>
  <c r="AT107" i="33"/>
  <c r="AT27" i="33"/>
  <c r="BL23" i="15"/>
  <c r="BK24" i="15"/>
  <c r="BK25" i="15"/>
  <c r="AU535" i="5"/>
  <c r="AU536" i="5"/>
  <c r="AU540" i="5"/>
  <c r="AU542" i="5"/>
  <c r="AU545" i="5"/>
  <c r="AU546" i="5"/>
  <c r="AU537" i="5"/>
  <c r="AU538" i="5"/>
  <c r="AU539" i="5"/>
  <c r="AU541" i="5"/>
  <c r="AU547" i="5"/>
  <c r="AU544" i="5"/>
  <c r="AU543" i="5"/>
  <c r="AU534" i="5"/>
  <c r="DN117" i="32"/>
  <c r="DM132" i="34"/>
  <c r="DM118" i="32"/>
  <c r="DM261" i="32" s="1"/>
  <c r="BM272" i="5"/>
  <c r="BL283" i="5"/>
  <c r="BL56" i="15" l="1"/>
  <c r="AT142" i="33"/>
  <c r="AT119" i="33"/>
  <c r="DO117" i="32"/>
  <c r="DN132" i="34"/>
  <c r="DN118" i="32"/>
  <c r="DN261" i="32" s="1"/>
  <c r="BK26" i="15"/>
  <c r="BK30" i="15"/>
  <c r="BK4" i="33"/>
  <c r="AT185" i="33"/>
  <c r="AT41" i="32"/>
  <c r="EA141" i="32"/>
  <c r="DZ160" i="34"/>
  <c r="DZ142" i="32"/>
  <c r="DZ263" i="32" s="1"/>
  <c r="BJ5" i="23"/>
  <c r="BJ5" i="32"/>
  <c r="BJ4" i="5"/>
  <c r="BJ5" i="11"/>
  <c r="BJ5" i="34"/>
  <c r="BJ5" i="27"/>
  <c r="BJ5" i="35"/>
  <c r="BJ5" i="33"/>
  <c r="BJ5" i="30"/>
  <c r="BJ4" i="9"/>
  <c r="BJ5" i="36"/>
  <c r="BJ5" i="31"/>
  <c r="AT19" i="23"/>
  <c r="AT20" i="23" s="1"/>
  <c r="AT216" i="32"/>
  <c r="AT88" i="34"/>
  <c r="DC69" i="32"/>
  <c r="DB76" i="34"/>
  <c r="AT215" i="32"/>
  <c r="AT74" i="34"/>
  <c r="AT17" i="32"/>
  <c r="BN272" i="5"/>
  <c r="BM283" i="5"/>
  <c r="BM23" i="15"/>
  <c r="BL24" i="15"/>
  <c r="BL25" i="15" s="1"/>
  <c r="AV22" i="15"/>
  <c r="AV532" i="5"/>
  <c r="AV27" i="15"/>
  <c r="AV5" i="5"/>
  <c r="AV269" i="5"/>
  <c r="AV126" i="29"/>
  <c r="AV6" i="36"/>
  <c r="AV6" i="33"/>
  <c r="AV6" i="35"/>
  <c r="AV6" i="30"/>
  <c r="AV33" i="15"/>
  <c r="AV6" i="31"/>
  <c r="AV6" i="23"/>
  <c r="AV28" i="15"/>
  <c r="AV6" i="32"/>
  <c r="AV1149" i="5"/>
  <c r="AV6" i="34"/>
  <c r="AV6" i="11"/>
  <c r="AV6" i="27"/>
  <c r="AV5" i="9"/>
  <c r="BM55" i="15"/>
  <c r="BM54" i="15"/>
  <c r="DI105" i="32"/>
  <c r="DH118" i="34"/>
  <c r="DH106" i="32"/>
  <c r="DH260" i="32" s="1"/>
  <c r="AT76" i="33"/>
  <c r="AU21" i="11"/>
  <c r="AU21" i="27" s="1"/>
  <c r="AU90" i="11"/>
  <c r="AU90" i="27" s="1"/>
  <c r="AU39" i="11"/>
  <c r="AU39" i="27" s="1"/>
  <c r="AU29" i="11"/>
  <c r="AU29" i="27" s="1"/>
  <c r="AU34" i="11"/>
  <c r="AU34" i="27" s="1"/>
  <c r="AU58" i="11"/>
  <c r="AU58" i="27" s="1"/>
  <c r="AU62" i="11"/>
  <c r="AU62" i="27" s="1"/>
  <c r="AU64" i="11"/>
  <c r="AU64" i="27" s="1"/>
  <c r="AU46" i="11"/>
  <c r="AU46" i="27" s="1"/>
  <c r="AU100" i="11"/>
  <c r="AU100" i="27" s="1"/>
  <c r="AU41" i="11"/>
  <c r="AU60" i="11"/>
  <c r="AU60" i="27" s="1"/>
  <c r="AU72" i="11"/>
  <c r="AU72" i="27" s="1"/>
  <c r="AU105" i="11"/>
  <c r="AU105" i="27" s="1"/>
  <c r="AU15" i="11"/>
  <c r="AU96" i="11"/>
  <c r="AU96" i="27" s="1"/>
  <c r="AU50" i="11"/>
  <c r="AU50" i="27" s="1"/>
  <c r="AU61" i="11"/>
  <c r="AU61" i="27" s="1"/>
  <c r="AU69" i="11"/>
  <c r="AU69" i="27" s="1"/>
  <c r="AU23" i="11"/>
  <c r="AU23" i="27" s="1"/>
  <c r="AU80" i="11"/>
  <c r="AU80" i="27" s="1"/>
  <c r="AU73" i="11"/>
  <c r="AU73" i="27" s="1"/>
  <c r="AU36" i="11"/>
  <c r="AU86" i="11"/>
  <c r="AU86" i="27" s="1"/>
  <c r="AU55" i="11"/>
  <c r="AU55" i="27" s="1"/>
  <c r="AU25" i="11"/>
  <c r="AU25" i="27" s="1"/>
  <c r="AU98" i="11"/>
  <c r="AU98" i="27" s="1"/>
  <c r="AU94" i="11"/>
  <c r="AU94" i="27" s="1"/>
  <c r="AU59" i="11"/>
  <c r="AU59" i="27" s="1"/>
  <c r="AU84" i="11"/>
  <c r="AU84" i="27" s="1"/>
  <c r="AU49" i="11"/>
  <c r="AU49" i="27" s="1"/>
  <c r="AU44" i="11"/>
  <c r="AU76" i="11"/>
  <c r="AU76" i="27" s="1"/>
  <c r="AU42" i="11"/>
  <c r="AU42" i="27" s="1"/>
  <c r="AU53" i="11"/>
  <c r="AU53" i="27" s="1"/>
  <c r="AU57" i="11"/>
  <c r="AU57" i="27" s="1"/>
  <c r="AU81" i="11"/>
  <c r="AU81" i="27" s="1"/>
  <c r="AU85" i="11"/>
  <c r="AU85" i="27" s="1"/>
  <c r="AU92" i="11"/>
  <c r="AU92" i="27" s="1"/>
  <c r="AU17" i="11"/>
  <c r="AU97" i="11"/>
  <c r="AU97" i="27" s="1"/>
  <c r="AU79" i="11"/>
  <c r="AU79" i="27" s="1"/>
  <c r="AU51" i="11"/>
  <c r="AU87" i="11"/>
  <c r="AU87" i="27" s="1"/>
  <c r="AU74" i="11"/>
  <c r="AU74" i="27" s="1"/>
  <c r="AU33" i="11"/>
  <c r="AU33" i="27" s="1"/>
  <c r="AU82" i="11"/>
  <c r="AU56" i="11"/>
  <c r="AU30" i="11"/>
  <c r="AU30" i="27" s="1"/>
  <c r="AU19" i="11"/>
  <c r="AU31" i="11"/>
  <c r="AU54" i="11"/>
  <c r="AU54" i="27" s="1"/>
  <c r="AU24" i="11"/>
  <c r="AU63" i="11"/>
  <c r="AU63" i="27" s="1"/>
  <c r="AU18" i="11"/>
  <c r="AU77" i="11"/>
  <c r="AU77" i="27" s="1"/>
  <c r="AU83" i="11"/>
  <c r="AU83" i="27" s="1"/>
  <c r="AU99" i="11"/>
  <c r="AU99" i="27" s="1"/>
  <c r="AU107" i="11"/>
  <c r="AU107" i="27" s="1"/>
  <c r="AU40" i="11"/>
  <c r="AU40" i="27" s="1"/>
  <c r="AU109" i="11"/>
  <c r="AU109" i="27" s="1"/>
  <c r="AU70" i="11"/>
  <c r="AU70" i="27" s="1"/>
  <c r="AU102" i="11"/>
  <c r="AU102" i="27" s="1"/>
  <c r="AU43" i="11"/>
  <c r="AU43" i="27" s="1"/>
  <c r="AU71" i="11"/>
  <c r="AU71" i="27" s="1"/>
  <c r="AU111" i="11"/>
  <c r="AU47" i="11"/>
  <c r="AU47" i="27" s="1"/>
  <c r="AU35" i="11"/>
  <c r="AU35" i="27" s="1"/>
  <c r="AU103" i="11"/>
  <c r="AU103" i="27" s="1"/>
  <c r="AU88" i="11"/>
  <c r="AU88" i="27" s="1"/>
  <c r="AU89" i="11"/>
  <c r="AU89" i="27" s="1"/>
  <c r="AU104" i="11"/>
  <c r="AU104" i="27" s="1"/>
  <c r="AU68" i="11"/>
  <c r="AU68" i="27" s="1"/>
  <c r="AU20" i="11"/>
  <c r="AU20" i="27" s="1"/>
  <c r="AU26" i="11"/>
  <c r="AU26" i="27" s="1"/>
  <c r="AU101" i="11"/>
  <c r="AU101" i="27" s="1"/>
  <c r="AU91" i="11"/>
  <c r="AU91" i="27" s="1"/>
  <c r="AU38" i="11"/>
  <c r="AU38" i="27" s="1"/>
  <c r="AU37" i="11"/>
  <c r="AU37" i="27" s="1"/>
  <c r="AU28" i="11"/>
  <c r="AU28" i="27" s="1"/>
  <c r="AU32" i="11"/>
  <c r="AU32" i="27" s="1"/>
  <c r="AU65" i="11"/>
  <c r="AU65" i="27" s="1"/>
  <c r="AU16" i="11"/>
  <c r="AU106" i="11"/>
  <c r="AU106" i="27" s="1"/>
  <c r="AU22" i="11"/>
  <c r="AU67" i="11"/>
  <c r="AU67" i="27" s="1"/>
  <c r="AU66" i="11"/>
  <c r="AU66" i="27" s="1"/>
  <c r="AU75" i="11"/>
  <c r="AU75" i="27" s="1"/>
  <c r="AU93" i="11"/>
  <c r="AU93" i="27" s="1"/>
  <c r="AU95" i="11"/>
  <c r="AU95" i="27" s="1"/>
  <c r="AU45" i="11"/>
  <c r="AU108" i="11"/>
  <c r="AU108" i="27" s="1"/>
  <c r="AU78" i="11"/>
  <c r="AU78" i="27" s="1"/>
  <c r="AU52" i="11"/>
  <c r="AU110" i="11"/>
  <c r="AU110" i="27" s="1"/>
  <c r="AU27" i="11"/>
  <c r="AU27" i="27" s="1"/>
  <c r="AU48" i="11"/>
  <c r="AU48" i="27" s="1"/>
  <c r="AU8" i="5"/>
  <c r="AU8" i="9"/>
  <c r="DI81" i="32"/>
  <c r="DH90" i="34"/>
  <c r="BL57" i="15"/>
  <c r="BM53" i="15"/>
  <c r="DK93" i="32"/>
  <c r="DJ104" i="34"/>
  <c r="AT96" i="33"/>
  <c r="AT149" i="33"/>
  <c r="AT217" i="32"/>
  <c r="AT102" i="34"/>
  <c r="BK35" i="15"/>
  <c r="BK29" i="15"/>
  <c r="AT45" i="33"/>
  <c r="BJ268" i="5"/>
  <c r="BJ1148" i="5"/>
  <c r="BJ7" i="5"/>
  <c r="BJ531" i="5"/>
  <c r="BJ8" i="33"/>
  <c r="BJ8" i="36"/>
  <c r="BJ8" i="34"/>
  <c r="BJ8" i="35"/>
  <c r="BJ8" i="30"/>
  <c r="BJ8" i="31"/>
  <c r="BJ8" i="23"/>
  <c r="BJ8" i="32"/>
  <c r="BJ8" i="11"/>
  <c r="BJ8" i="27"/>
  <c r="BJ7" i="9"/>
  <c r="AT214" i="32"/>
  <c r="AT60" i="34"/>
  <c r="AT128" i="29"/>
  <c r="AU118" i="11"/>
  <c r="BL35" i="15" l="1"/>
  <c r="BK5" i="11"/>
  <c r="BK5" i="23"/>
  <c r="BK5" i="32"/>
  <c r="BK4" i="5"/>
  <c r="BK5" i="34"/>
  <c r="BK5" i="33"/>
  <c r="BK5" i="35"/>
  <c r="BK5" i="31"/>
  <c r="BK5" i="36"/>
  <c r="BK5" i="30"/>
  <c r="BK5" i="27"/>
  <c r="BK4" i="9"/>
  <c r="AU52" i="27"/>
  <c r="AU109" i="33"/>
  <c r="AU25" i="33"/>
  <c r="AU111" i="27"/>
  <c r="AU107" i="33"/>
  <c r="AU27" i="33"/>
  <c r="AU19" i="27"/>
  <c r="AU20" i="33"/>
  <c r="AV535" i="5"/>
  <c r="AV541" i="5"/>
  <c r="AV543" i="5"/>
  <c r="AV545" i="5"/>
  <c r="AV546" i="5"/>
  <c r="AV534" i="5"/>
  <c r="AV536" i="5"/>
  <c r="AV542" i="5"/>
  <c r="AV537" i="5"/>
  <c r="AV538" i="5"/>
  <c r="AV539" i="5"/>
  <c r="AV540" i="5"/>
  <c r="AV547" i="5"/>
  <c r="AV544" i="5"/>
  <c r="BM24" i="15"/>
  <c r="BM25" i="15" s="1"/>
  <c r="BN23" i="15"/>
  <c r="AU22" i="27"/>
  <c r="AU31" i="33"/>
  <c r="AU24" i="27"/>
  <c r="AU114" i="33"/>
  <c r="AU45" i="34"/>
  <c r="AU94" i="33"/>
  <c r="AU16" i="33"/>
  <c r="DJ105" i="32"/>
  <c r="DI118" i="34"/>
  <c r="DI106" i="32"/>
  <c r="DI260" i="32" s="1"/>
  <c r="AV31" i="15"/>
  <c r="AW21" i="15"/>
  <c r="AV7" i="33"/>
  <c r="AV6" i="5"/>
  <c r="AV7" i="36"/>
  <c r="AV7" i="31"/>
  <c r="AV7" i="34"/>
  <c r="AV7" i="32"/>
  <c r="AV7" i="35"/>
  <c r="AV7" i="30"/>
  <c r="AV7" i="27"/>
  <c r="AV7" i="23"/>
  <c r="AV6" i="9"/>
  <c r="AV7" i="11"/>
  <c r="AT211" i="32"/>
  <c r="AT18" i="34"/>
  <c r="DD69" i="32"/>
  <c r="DC76" i="34"/>
  <c r="DL93" i="32"/>
  <c r="DK104" i="34"/>
  <c r="DJ81" i="32"/>
  <c r="DI90" i="34"/>
  <c r="AU56" i="27"/>
  <c r="AU89" i="32" s="1"/>
  <c r="AU101" i="34"/>
  <c r="AU63" i="33"/>
  <c r="AU44" i="27"/>
  <c r="AU110" i="33"/>
  <c r="BM56" i="15"/>
  <c r="EB141" i="32"/>
  <c r="EA160" i="34"/>
  <c r="EA142" i="32"/>
  <c r="EA263" i="32" s="1"/>
  <c r="DP117" i="32"/>
  <c r="DO132" i="34"/>
  <c r="DO118" i="32"/>
  <c r="DO261" i="32" s="1"/>
  <c r="BK8" i="36"/>
  <c r="BK8" i="34"/>
  <c r="BK7" i="5"/>
  <c r="BK531" i="5"/>
  <c r="BK268" i="5"/>
  <c r="BK8" i="33"/>
  <c r="BK8" i="35"/>
  <c r="BK8" i="30"/>
  <c r="BK8" i="27"/>
  <c r="BK1148" i="5"/>
  <c r="BK8" i="31"/>
  <c r="BK8" i="23"/>
  <c r="BK8" i="32"/>
  <c r="BK7" i="9"/>
  <c r="BK8" i="11"/>
  <c r="BN53" i="15"/>
  <c r="BM57" i="15"/>
  <c r="AU45" i="27"/>
  <c r="AU115" i="33"/>
  <c r="AU62" i="33"/>
  <c r="AU108" i="33"/>
  <c r="AU100" i="33"/>
  <c r="AU15" i="23"/>
  <c r="AU137" i="33"/>
  <c r="AU18" i="27"/>
  <c r="AU111" i="33"/>
  <c r="AU17" i="34"/>
  <c r="AU29" i="33"/>
  <c r="AU31" i="27"/>
  <c r="AU53" i="32" s="1"/>
  <c r="AU59" i="34"/>
  <c r="AU82" i="27"/>
  <c r="AU65" i="32" s="1"/>
  <c r="AU73" i="34"/>
  <c r="AU16" i="23"/>
  <c r="AU138" i="33"/>
  <c r="AU36" i="27"/>
  <c r="AU77" i="32" s="1"/>
  <c r="AU87" i="34"/>
  <c r="AU15" i="27"/>
  <c r="AU117" i="33"/>
  <c r="AU23" i="23"/>
  <c r="AU115" i="11"/>
  <c r="AU31" i="34"/>
  <c r="AU3" i="11"/>
  <c r="AU101" i="33"/>
  <c r="AU140" i="33"/>
  <c r="AU89" i="33"/>
  <c r="AU49" i="33"/>
  <c r="AU127" i="33"/>
  <c r="AU133" i="33" s="1"/>
  <c r="AU80" i="33"/>
  <c r="AU85" i="33" s="1"/>
  <c r="AU32" i="33"/>
  <c r="AU41" i="27"/>
  <c r="AU112" i="33"/>
  <c r="AU24" i="33"/>
  <c r="BN54" i="15"/>
  <c r="BN55" i="15"/>
  <c r="BL26" i="15"/>
  <c r="BL29" i="15" s="1"/>
  <c r="BL30" i="15"/>
  <c r="BL4" i="33"/>
  <c r="BN283" i="5"/>
  <c r="BO272" i="5"/>
  <c r="AT213" i="32"/>
  <c r="AT46" i="34"/>
  <c r="AU96" i="33" l="1"/>
  <c r="AU76" i="33"/>
  <c r="BL268" i="5"/>
  <c r="BL7" i="5"/>
  <c r="BL8" i="36"/>
  <c r="BL531" i="5"/>
  <c r="BL8" i="34"/>
  <c r="BL8" i="33"/>
  <c r="BL8" i="35"/>
  <c r="BL8" i="30"/>
  <c r="BL8" i="27"/>
  <c r="BL1148" i="5"/>
  <c r="BL8" i="31"/>
  <c r="BL8" i="23"/>
  <c r="BL8" i="32"/>
  <c r="BL7" i="9"/>
  <c r="BL8" i="11"/>
  <c r="AU128" i="29"/>
  <c r="AV118" i="11"/>
  <c r="AU214" i="32"/>
  <c r="AU60" i="34"/>
  <c r="AU17" i="32"/>
  <c r="EC141" i="32"/>
  <c r="EB160" i="34"/>
  <c r="EB142" i="32"/>
  <c r="EB263" i="32" s="1"/>
  <c r="BO283" i="5"/>
  <c r="BP272" i="5"/>
  <c r="AU216" i="32"/>
  <c r="AU88" i="34"/>
  <c r="AU142" i="33"/>
  <c r="DQ117" i="32"/>
  <c r="DP132" i="34"/>
  <c r="DP118" i="32"/>
  <c r="DP261" i="32" s="1"/>
  <c r="DK81" i="32"/>
  <c r="DJ90" i="34"/>
  <c r="AW22" i="15"/>
  <c r="AW532" i="5"/>
  <c r="AW28" i="15"/>
  <c r="AW6" i="36"/>
  <c r="AW126" i="29"/>
  <c r="AW6" i="34"/>
  <c r="AW33" i="15"/>
  <c r="AW1149" i="5"/>
  <c r="AW5" i="5"/>
  <c r="AW269" i="5"/>
  <c r="AW27" i="15"/>
  <c r="AW6" i="35"/>
  <c r="AW6" i="30"/>
  <c r="AW6" i="27"/>
  <c r="AW6" i="31"/>
  <c r="AW6" i="23"/>
  <c r="AW6" i="33"/>
  <c r="AW6" i="32"/>
  <c r="AW5" i="9"/>
  <c r="AW6" i="11"/>
  <c r="DK105" i="32"/>
  <c r="DJ118" i="34"/>
  <c r="DJ106" i="32"/>
  <c r="DJ260" i="32" s="1"/>
  <c r="BM35" i="15"/>
  <c r="AV45" i="11"/>
  <c r="AV52" i="11"/>
  <c r="AV73" i="11"/>
  <c r="AV73" i="27" s="1"/>
  <c r="AV54" i="11"/>
  <c r="AV54" i="27" s="1"/>
  <c r="AV69" i="11"/>
  <c r="AV69" i="27" s="1"/>
  <c r="AV60" i="11"/>
  <c r="AV60" i="27" s="1"/>
  <c r="AV63" i="11"/>
  <c r="AV63" i="27" s="1"/>
  <c r="AV28" i="11"/>
  <c r="AV28" i="27" s="1"/>
  <c r="AV68" i="11"/>
  <c r="AV68" i="27" s="1"/>
  <c r="AV85" i="11"/>
  <c r="AV85" i="27" s="1"/>
  <c r="AV23" i="11"/>
  <c r="AV23" i="27" s="1"/>
  <c r="AV24" i="11"/>
  <c r="AV97" i="11"/>
  <c r="AV97" i="27" s="1"/>
  <c r="AV70" i="11"/>
  <c r="AV70" i="27" s="1"/>
  <c r="AV47" i="11"/>
  <c r="AV47" i="27" s="1"/>
  <c r="AV103" i="11"/>
  <c r="AV103" i="27" s="1"/>
  <c r="AV41" i="11"/>
  <c r="AV19" i="11"/>
  <c r="AV89" i="11"/>
  <c r="AV89" i="27" s="1"/>
  <c r="AV80" i="11"/>
  <c r="AV80" i="27" s="1"/>
  <c r="AV104" i="11"/>
  <c r="AV104" i="27" s="1"/>
  <c r="AV76" i="11"/>
  <c r="AV76" i="27" s="1"/>
  <c r="AV57" i="11"/>
  <c r="AV57" i="27" s="1"/>
  <c r="AV77" i="11"/>
  <c r="AV77" i="27" s="1"/>
  <c r="AV83" i="11"/>
  <c r="AV83" i="27" s="1"/>
  <c r="AV17" i="11"/>
  <c r="AV31" i="11"/>
  <c r="AV42" i="11"/>
  <c r="AV42" i="27" s="1"/>
  <c r="AV35" i="11"/>
  <c r="AV35" i="27" s="1"/>
  <c r="AV22" i="11"/>
  <c r="AV79" i="11"/>
  <c r="AV79" i="27" s="1"/>
  <c r="AV102" i="11"/>
  <c r="AV102" i="27" s="1"/>
  <c r="AV51" i="11"/>
  <c r="AV30" i="11"/>
  <c r="AV30" i="27" s="1"/>
  <c r="AV66" i="11"/>
  <c r="AV66" i="27" s="1"/>
  <c r="AV94" i="11"/>
  <c r="AV94" i="27" s="1"/>
  <c r="AV100" i="11"/>
  <c r="AV100" i="27" s="1"/>
  <c r="AV49" i="11"/>
  <c r="AV49" i="27" s="1"/>
  <c r="AV50" i="11"/>
  <c r="AV50" i="27" s="1"/>
  <c r="AV20" i="11"/>
  <c r="AV20" i="27" s="1"/>
  <c r="AV32" i="11"/>
  <c r="AV32" i="27" s="1"/>
  <c r="AV61" i="11"/>
  <c r="AV61" i="27" s="1"/>
  <c r="AV99" i="11"/>
  <c r="AV99" i="27" s="1"/>
  <c r="AV18" i="11"/>
  <c r="AV91" i="11"/>
  <c r="AV91" i="27" s="1"/>
  <c r="AV72" i="11"/>
  <c r="AV72" i="27" s="1"/>
  <c r="AV96" i="11"/>
  <c r="AV96" i="27" s="1"/>
  <c r="AV15" i="11"/>
  <c r="AV38" i="11"/>
  <c r="AV38" i="27" s="1"/>
  <c r="AV36" i="11"/>
  <c r="AV67" i="11"/>
  <c r="AV67" i="27" s="1"/>
  <c r="AV84" i="11"/>
  <c r="AV84" i="27" s="1"/>
  <c r="AV40" i="11"/>
  <c r="AV40" i="27" s="1"/>
  <c r="AV81" i="11"/>
  <c r="AV81" i="27" s="1"/>
  <c r="AV26" i="11"/>
  <c r="AV26" i="27" s="1"/>
  <c r="AV105" i="11"/>
  <c r="AV105" i="27" s="1"/>
  <c r="AV37" i="11"/>
  <c r="AV37" i="27" s="1"/>
  <c r="AV88" i="11"/>
  <c r="AV88" i="27" s="1"/>
  <c r="AV101" i="11"/>
  <c r="AV101" i="27" s="1"/>
  <c r="AV44" i="11"/>
  <c r="AV53" i="11"/>
  <c r="AV53" i="27" s="1"/>
  <c r="AV92" i="11"/>
  <c r="AV92" i="27" s="1"/>
  <c r="AV107" i="11"/>
  <c r="AV107" i="27" s="1"/>
  <c r="AV62" i="11"/>
  <c r="AV62" i="27" s="1"/>
  <c r="AV78" i="11"/>
  <c r="AV78" i="27" s="1"/>
  <c r="AV55" i="11"/>
  <c r="AV55" i="27" s="1"/>
  <c r="AV39" i="11"/>
  <c r="AV39" i="27" s="1"/>
  <c r="AV48" i="11"/>
  <c r="AV48" i="27" s="1"/>
  <c r="AV93" i="11"/>
  <c r="AV93" i="27" s="1"/>
  <c r="AV71" i="11"/>
  <c r="AV71" i="27" s="1"/>
  <c r="AV25" i="11"/>
  <c r="AV25" i="27" s="1"/>
  <c r="AV108" i="11"/>
  <c r="AV108" i="27" s="1"/>
  <c r="AV27" i="11"/>
  <c r="AV27" i="27" s="1"/>
  <c r="AV106" i="11"/>
  <c r="AV106" i="27" s="1"/>
  <c r="AV95" i="11"/>
  <c r="AV95" i="27" s="1"/>
  <c r="AV74" i="11"/>
  <c r="AV74" i="27" s="1"/>
  <c r="AV90" i="11"/>
  <c r="AV90" i="27" s="1"/>
  <c r="AV59" i="11"/>
  <c r="AV59" i="27" s="1"/>
  <c r="AV109" i="11"/>
  <c r="AV109" i="27" s="1"/>
  <c r="AV16" i="11"/>
  <c r="AV43" i="11"/>
  <c r="AV43" i="27" s="1"/>
  <c r="AV75" i="11"/>
  <c r="AV75" i="27" s="1"/>
  <c r="AV34" i="11"/>
  <c r="AV34" i="27" s="1"/>
  <c r="AV87" i="11"/>
  <c r="AV87" i="27" s="1"/>
  <c r="AV46" i="11"/>
  <c r="AV46" i="27" s="1"/>
  <c r="AV29" i="11"/>
  <c r="AV29" i="27" s="1"/>
  <c r="AV86" i="11"/>
  <c r="AV86" i="27" s="1"/>
  <c r="AV21" i="11"/>
  <c r="AV21" i="27" s="1"/>
  <c r="AV98" i="11"/>
  <c r="AV98" i="27" s="1"/>
  <c r="AV33" i="11"/>
  <c r="AV33" i="27" s="1"/>
  <c r="AV65" i="11"/>
  <c r="AV65" i="27" s="1"/>
  <c r="AV82" i="11"/>
  <c r="AV64" i="11"/>
  <c r="AV64" i="27" s="1"/>
  <c r="AV58" i="11"/>
  <c r="AV58" i="27" s="1"/>
  <c r="AV110" i="11"/>
  <c r="AV110" i="27" s="1"/>
  <c r="AV111" i="11"/>
  <c r="AV56" i="11"/>
  <c r="AU119" i="33"/>
  <c r="BO55" i="15"/>
  <c r="BO54" i="15"/>
  <c r="AU215" i="32"/>
  <c r="AU74" i="34"/>
  <c r="AU19" i="23"/>
  <c r="AU20" i="23" s="1"/>
  <c r="BO53" i="15"/>
  <c r="BN57" i="15"/>
  <c r="DE69" i="32"/>
  <c r="DD76" i="34"/>
  <c r="AV8" i="5"/>
  <c r="AV8" i="9"/>
  <c r="AU45" i="33"/>
  <c r="AU185" i="33"/>
  <c r="AU41" i="32"/>
  <c r="BO23" i="15"/>
  <c r="BN24" i="15"/>
  <c r="BN56" i="15"/>
  <c r="AU149" i="33"/>
  <c r="AU103" i="33"/>
  <c r="AU217" i="32"/>
  <c r="AU102" i="34"/>
  <c r="DM93" i="32"/>
  <c r="DL104" i="34"/>
  <c r="BM26" i="15"/>
  <c r="BM29" i="15" s="1"/>
  <c r="BM30" i="15"/>
  <c r="BM4" i="33"/>
  <c r="BL4" i="5"/>
  <c r="BL5" i="23"/>
  <c r="BL5" i="32"/>
  <c r="BL5" i="11"/>
  <c r="BL5" i="30"/>
  <c r="BL4" i="9"/>
  <c r="BL5" i="31"/>
  <c r="BL5" i="36"/>
  <c r="BL5" i="34"/>
  <c r="BL5" i="27"/>
  <c r="BL5" i="35"/>
  <c r="BL5" i="33"/>
  <c r="BM531" i="5" l="1"/>
  <c r="BM8" i="33"/>
  <c r="BM1148" i="5"/>
  <c r="BM8" i="36"/>
  <c r="BM8" i="34"/>
  <c r="BM268" i="5"/>
  <c r="BM8" i="31"/>
  <c r="BM8" i="32"/>
  <c r="BM7" i="5"/>
  <c r="BM8" i="35"/>
  <c r="BM8" i="30"/>
  <c r="BM8" i="27"/>
  <c r="BM8" i="23"/>
  <c r="BM7" i="9"/>
  <c r="BM8" i="11"/>
  <c r="AV31" i="27"/>
  <c r="AV53" i="32" s="1"/>
  <c r="AV59" i="34"/>
  <c r="BM4" i="5"/>
  <c r="BM5" i="11"/>
  <c r="BM5" i="23"/>
  <c r="BM5" i="32"/>
  <c r="BM5" i="34"/>
  <c r="BM4" i="9"/>
  <c r="BM5" i="27"/>
  <c r="BM5" i="31"/>
  <c r="BM5" i="36"/>
  <c r="BM5" i="33"/>
  <c r="BM5" i="35"/>
  <c r="BM5" i="30"/>
  <c r="DR117" i="32"/>
  <c r="DQ132" i="34"/>
  <c r="DQ118" i="32"/>
  <c r="DQ261" i="32" s="1"/>
  <c r="AU211" i="32"/>
  <c r="AU18" i="34"/>
  <c r="BP23" i="15"/>
  <c r="BO24" i="15"/>
  <c r="BP55" i="15"/>
  <c r="BP54" i="15"/>
  <c r="AU213" i="32"/>
  <c r="AU46" i="34"/>
  <c r="BP53" i="15"/>
  <c r="BO57" i="15"/>
  <c r="AV36" i="27"/>
  <c r="AV77" i="32" s="1"/>
  <c r="AV87" i="34"/>
  <c r="AV22" i="27"/>
  <c r="AV31" i="33"/>
  <c r="AV63" i="33"/>
  <c r="AV19" i="27"/>
  <c r="AV20" i="33"/>
  <c r="AV52" i="27"/>
  <c r="AV109" i="33"/>
  <c r="AV25" i="33"/>
  <c r="DL81" i="32"/>
  <c r="DK90" i="34"/>
  <c r="BQ272" i="5"/>
  <c r="BP283" i="5"/>
  <c r="DN93" i="32"/>
  <c r="DM104" i="34"/>
  <c r="AV138" i="33"/>
  <c r="AV16" i="23"/>
  <c r="AV41" i="27"/>
  <c r="AV112" i="33"/>
  <c r="AV24" i="33"/>
  <c r="AV45" i="27"/>
  <c r="AV115" i="33"/>
  <c r="AW535" i="5"/>
  <c r="AW534" i="5"/>
  <c r="AW536" i="5"/>
  <c r="AW538" i="5"/>
  <c r="AW541" i="5"/>
  <c r="AW543" i="5"/>
  <c r="AW544" i="5"/>
  <c r="AW542" i="5"/>
  <c r="AW545" i="5"/>
  <c r="AW537" i="5"/>
  <c r="AW539" i="5"/>
  <c r="AW546" i="5"/>
  <c r="AW547" i="5"/>
  <c r="AW540" i="5"/>
  <c r="BN4" i="33"/>
  <c r="BN30" i="15"/>
  <c r="BN26" i="15"/>
  <c r="AV56" i="27"/>
  <c r="AV89" i="32" s="1"/>
  <c r="AV101" i="34"/>
  <c r="BN25" i="15"/>
  <c r="DF69" i="32"/>
  <c r="DE76" i="34"/>
  <c r="BO56" i="15"/>
  <c r="AV111" i="27"/>
  <c r="AV27" i="33"/>
  <c r="AV107" i="33"/>
  <c r="AV82" i="27"/>
  <c r="AV65" i="32" s="1"/>
  <c r="AV73" i="34"/>
  <c r="AV137" i="33"/>
  <c r="AV108" i="33"/>
  <c r="AV15" i="23"/>
  <c r="AV100" i="33"/>
  <c r="AV62" i="33"/>
  <c r="AV44" i="27"/>
  <c r="AV110" i="33"/>
  <c r="AV15" i="27"/>
  <c r="AV49" i="33"/>
  <c r="AV80" i="33"/>
  <c r="AV85" i="33" s="1"/>
  <c r="AV117" i="33"/>
  <c r="AV32" i="33"/>
  <c r="AV89" i="33"/>
  <c r="AV115" i="11"/>
  <c r="AV127" i="33"/>
  <c r="AV133" i="33" s="1"/>
  <c r="AV23" i="23"/>
  <c r="AV31" i="34"/>
  <c r="AV3" i="11"/>
  <c r="AV101" i="33"/>
  <c r="AV140" i="33"/>
  <c r="AV18" i="27"/>
  <c r="AV29" i="33"/>
  <c r="AV111" i="33"/>
  <c r="AV17" i="34"/>
  <c r="AV24" i="27"/>
  <c r="AV114" i="33"/>
  <c r="AV45" i="34"/>
  <c r="AV16" i="33"/>
  <c r="AV94" i="33"/>
  <c r="DL105" i="32"/>
  <c r="DK118" i="34"/>
  <c r="DK106" i="32"/>
  <c r="DK260" i="32" s="1"/>
  <c r="AX21" i="15"/>
  <c r="AW6" i="5"/>
  <c r="AW7" i="36"/>
  <c r="AW7" i="34"/>
  <c r="AW7" i="35"/>
  <c r="AW7" i="30"/>
  <c r="AW7" i="31"/>
  <c r="AW7" i="23"/>
  <c r="AW7" i="33"/>
  <c r="AW7" i="32"/>
  <c r="AW7" i="11"/>
  <c r="AW7" i="27"/>
  <c r="AW6" i="9"/>
  <c r="AW31" i="15"/>
  <c r="ED141" i="32"/>
  <c r="EC160" i="34"/>
  <c r="EC142" i="32"/>
  <c r="EC263" i="32" s="1"/>
  <c r="AV76" i="33" l="1"/>
  <c r="AV17" i="32"/>
  <c r="AV211" i="32" s="1"/>
  <c r="AV45" i="33"/>
  <c r="AX532" i="5"/>
  <c r="AX22" i="15"/>
  <c r="AX6" i="36"/>
  <c r="AX6" i="34"/>
  <c r="AX33" i="15"/>
  <c r="AX1149" i="5"/>
  <c r="AX126" i="29"/>
  <c r="AX6" i="33"/>
  <c r="AX27" i="15"/>
  <c r="AX5" i="5"/>
  <c r="AX6" i="35"/>
  <c r="AX6" i="30"/>
  <c r="AX6" i="27"/>
  <c r="AX28" i="15"/>
  <c r="AX269" i="5"/>
  <c r="AX6" i="31"/>
  <c r="AX6" i="23"/>
  <c r="AX5" i="9"/>
  <c r="AX6" i="11"/>
  <c r="AX6" i="32"/>
  <c r="AV149" i="33"/>
  <c r="AV103" i="33"/>
  <c r="DG69" i="32"/>
  <c r="DF76" i="34"/>
  <c r="DO93" i="32"/>
  <c r="DN104" i="34"/>
  <c r="AV216" i="32"/>
  <c r="AV88" i="34"/>
  <c r="BO26" i="15"/>
  <c r="BO30" i="15"/>
  <c r="BO4" i="33"/>
  <c r="AV214" i="32"/>
  <c r="AV60" i="34"/>
  <c r="EE141" i="32"/>
  <c r="ED160" i="34"/>
  <c r="ED142" i="32"/>
  <c r="ED263" i="32" s="1"/>
  <c r="AV19" i="23"/>
  <c r="AV20" i="23" s="1"/>
  <c r="BN35" i="15"/>
  <c r="BN29" i="15"/>
  <c r="AW58" i="11"/>
  <c r="AW58" i="27" s="1"/>
  <c r="AW106" i="11"/>
  <c r="AW106" i="27" s="1"/>
  <c r="AW87" i="11"/>
  <c r="AW87" i="27" s="1"/>
  <c r="AW79" i="11"/>
  <c r="AW79" i="27" s="1"/>
  <c r="AW43" i="11"/>
  <c r="AW43" i="27" s="1"/>
  <c r="AW52" i="11"/>
  <c r="AW39" i="11"/>
  <c r="AW39" i="27" s="1"/>
  <c r="AW33" i="11"/>
  <c r="AW33" i="27" s="1"/>
  <c r="AW82" i="11"/>
  <c r="AW109" i="11"/>
  <c r="AW109" i="27" s="1"/>
  <c r="AW84" i="11"/>
  <c r="AW84" i="27" s="1"/>
  <c r="AW110" i="11"/>
  <c r="AW110" i="27" s="1"/>
  <c r="AW108" i="11"/>
  <c r="AW108" i="27" s="1"/>
  <c r="AW101" i="11"/>
  <c r="AW101" i="27" s="1"/>
  <c r="AW20" i="11"/>
  <c r="AW20" i="27" s="1"/>
  <c r="AW26" i="11"/>
  <c r="AW26" i="27" s="1"/>
  <c r="AW91" i="11"/>
  <c r="AW91" i="27" s="1"/>
  <c r="AW97" i="11"/>
  <c r="AW97" i="27" s="1"/>
  <c r="AW24" i="11"/>
  <c r="AW38" i="11"/>
  <c r="AW38" i="27" s="1"/>
  <c r="AW88" i="11"/>
  <c r="AW88" i="27" s="1"/>
  <c r="AW42" i="11"/>
  <c r="AW42" i="27" s="1"/>
  <c r="AW93" i="11"/>
  <c r="AW93" i="27" s="1"/>
  <c r="AW16" i="11"/>
  <c r="AW27" i="11"/>
  <c r="AW27" i="27" s="1"/>
  <c r="AW48" i="11"/>
  <c r="AW48" i="27" s="1"/>
  <c r="AW59" i="11"/>
  <c r="AW59" i="27" s="1"/>
  <c r="AW22" i="11"/>
  <c r="AW111" i="11"/>
  <c r="AW47" i="11"/>
  <c r="AW47" i="27" s="1"/>
  <c r="AW35" i="11"/>
  <c r="AW35" i="27" s="1"/>
  <c r="AW34" i="11"/>
  <c r="AW34" i="27" s="1"/>
  <c r="AW25" i="11"/>
  <c r="AW25" i="27" s="1"/>
  <c r="AW95" i="11"/>
  <c r="AW95" i="27" s="1"/>
  <c r="AW45" i="11"/>
  <c r="AW99" i="11"/>
  <c r="AW99" i="27" s="1"/>
  <c r="AW72" i="11"/>
  <c r="AW72" i="27" s="1"/>
  <c r="AW17" i="11"/>
  <c r="AW31" i="11"/>
  <c r="AW73" i="11"/>
  <c r="AW73" i="27" s="1"/>
  <c r="AW44" i="11"/>
  <c r="AW69" i="11"/>
  <c r="AW69" i="27" s="1"/>
  <c r="AW28" i="11"/>
  <c r="AW28" i="27" s="1"/>
  <c r="AW85" i="11"/>
  <c r="AW85" i="27" s="1"/>
  <c r="AW76" i="11"/>
  <c r="AW76" i="27" s="1"/>
  <c r="AW32" i="11"/>
  <c r="AW32" i="27" s="1"/>
  <c r="AW30" i="11"/>
  <c r="AW30" i="27" s="1"/>
  <c r="AW102" i="11"/>
  <c r="AW102" i="27" s="1"/>
  <c r="AW65" i="11"/>
  <c r="AW65" i="27" s="1"/>
  <c r="AW51" i="11"/>
  <c r="AW55" i="11"/>
  <c r="AW55" i="27" s="1"/>
  <c r="AW75" i="11"/>
  <c r="AW75" i="27" s="1"/>
  <c r="AW64" i="11"/>
  <c r="AW64" i="27" s="1"/>
  <c r="AW107" i="11"/>
  <c r="AW107" i="27" s="1"/>
  <c r="AW68" i="11"/>
  <c r="AW68" i="27" s="1"/>
  <c r="AW63" i="11"/>
  <c r="AW63" i="27" s="1"/>
  <c r="AW19" i="11"/>
  <c r="AW37" i="11"/>
  <c r="AW37" i="27" s="1"/>
  <c r="AW81" i="11"/>
  <c r="AW81" i="27" s="1"/>
  <c r="AW104" i="11"/>
  <c r="AW104" i="27" s="1"/>
  <c r="AW92" i="11"/>
  <c r="AW92" i="27" s="1"/>
  <c r="AW40" i="11"/>
  <c r="AW40" i="27" s="1"/>
  <c r="AW15" i="11"/>
  <c r="AW41" i="11"/>
  <c r="AW50" i="11"/>
  <c r="AW50" i="27" s="1"/>
  <c r="AW89" i="11"/>
  <c r="AW89" i="27" s="1"/>
  <c r="AW49" i="11"/>
  <c r="AW49" i="27" s="1"/>
  <c r="AW96" i="11"/>
  <c r="AW96" i="27" s="1"/>
  <c r="AW21" i="11"/>
  <c r="AW21" i="27" s="1"/>
  <c r="AW46" i="11"/>
  <c r="AW46" i="27" s="1"/>
  <c r="AW36" i="11"/>
  <c r="AW29" i="11"/>
  <c r="AW29" i="27" s="1"/>
  <c r="AW103" i="11"/>
  <c r="AW103" i="27" s="1"/>
  <c r="AW71" i="11"/>
  <c r="AW71" i="27" s="1"/>
  <c r="AW98" i="11"/>
  <c r="AW98" i="27" s="1"/>
  <c r="AW86" i="11"/>
  <c r="AW86" i="27" s="1"/>
  <c r="AW67" i="11"/>
  <c r="AW67" i="27" s="1"/>
  <c r="AW100" i="11"/>
  <c r="AW100" i="27" s="1"/>
  <c r="AW78" i="11"/>
  <c r="AW78" i="27" s="1"/>
  <c r="AW94" i="11"/>
  <c r="AW94" i="27" s="1"/>
  <c r="AW57" i="11"/>
  <c r="AW57" i="27" s="1"/>
  <c r="AW54" i="11"/>
  <c r="AW54" i="27" s="1"/>
  <c r="AW23" i="11"/>
  <c r="AW23" i="27" s="1"/>
  <c r="AW105" i="11"/>
  <c r="AW105" i="27" s="1"/>
  <c r="AW18" i="11"/>
  <c r="AW77" i="11"/>
  <c r="AW77" i="27" s="1"/>
  <c r="AW61" i="11"/>
  <c r="AW61" i="27" s="1"/>
  <c r="AW60" i="11"/>
  <c r="AW60" i="27" s="1"/>
  <c r="AW53" i="11"/>
  <c r="AW53" i="27" s="1"/>
  <c r="AW83" i="11"/>
  <c r="AW83" i="27" s="1"/>
  <c r="AW80" i="11"/>
  <c r="AW80" i="27" s="1"/>
  <c r="AW90" i="11"/>
  <c r="AW90" i="27" s="1"/>
  <c r="AW74" i="11"/>
  <c r="AW74" i="27" s="1"/>
  <c r="AW56" i="11"/>
  <c r="AW70" i="11"/>
  <c r="AW70" i="27" s="1"/>
  <c r="AW62" i="11"/>
  <c r="AW62" i="27" s="1"/>
  <c r="AW66" i="11"/>
  <c r="AW66" i="27" s="1"/>
  <c r="DM81" i="32"/>
  <c r="DL90" i="34"/>
  <c r="BP56" i="15"/>
  <c r="BQ23" i="15"/>
  <c r="BP24" i="15"/>
  <c r="BP25" i="15"/>
  <c r="AV41" i="32"/>
  <c r="AV185" i="33"/>
  <c r="AW8" i="5"/>
  <c r="AW8" i="9"/>
  <c r="DM105" i="32"/>
  <c r="DL118" i="34"/>
  <c r="DL106" i="32"/>
  <c r="DL260" i="32" s="1"/>
  <c r="AV128" i="29"/>
  <c r="AW118" i="11"/>
  <c r="AV215" i="32"/>
  <c r="AV74" i="34"/>
  <c r="BP57" i="15"/>
  <c r="BQ53" i="15"/>
  <c r="BQ55" i="15"/>
  <c r="BQ54" i="15"/>
  <c r="DS117" i="32"/>
  <c r="DR132" i="34"/>
  <c r="DR118" i="32"/>
  <c r="DR261" i="32" s="1"/>
  <c r="AV96" i="33"/>
  <c r="AV142" i="33"/>
  <c r="AV119" i="33"/>
  <c r="AV217" i="32"/>
  <c r="AV102" i="34"/>
  <c r="BR272" i="5"/>
  <c r="BQ283" i="5"/>
  <c r="BO25" i="15"/>
  <c r="AV18" i="34" l="1"/>
  <c r="BR54" i="15"/>
  <c r="BR55" i="15"/>
  <c r="BQ24" i="15"/>
  <c r="BR23" i="15"/>
  <c r="AW56" i="27"/>
  <c r="AW89" i="32" s="1"/>
  <c r="AW101" i="34"/>
  <c r="AW138" i="33"/>
  <c r="AW16" i="23"/>
  <c r="AW63" i="33"/>
  <c r="AW52" i="27"/>
  <c r="AW109" i="33"/>
  <c r="AW25" i="33"/>
  <c r="DH69" i="32"/>
  <c r="DG76" i="34"/>
  <c r="BQ57" i="15"/>
  <c r="BR53" i="15"/>
  <c r="DN105" i="32"/>
  <c r="DM118" i="34"/>
  <c r="DM106" i="32"/>
  <c r="DM260" i="32" s="1"/>
  <c r="AV213" i="32"/>
  <c r="AV46" i="34"/>
  <c r="AW18" i="27"/>
  <c r="AW111" i="33"/>
  <c r="AW17" i="34"/>
  <c r="AW29" i="33"/>
  <c r="AW19" i="27"/>
  <c r="AW20" i="33"/>
  <c r="AW44" i="27"/>
  <c r="AW110" i="33"/>
  <c r="AW111" i="27"/>
  <c r="AW107" i="33"/>
  <c r="AW27" i="33"/>
  <c r="AW82" i="27"/>
  <c r="AW65" i="32" s="1"/>
  <c r="AW73" i="34"/>
  <c r="EF141" i="32"/>
  <c r="EE160" i="34"/>
  <c r="EE142" i="32"/>
  <c r="EE263" i="32" s="1"/>
  <c r="AY21" i="15"/>
  <c r="AX31" i="15"/>
  <c r="AX7" i="36"/>
  <c r="AX7" i="34"/>
  <c r="AX7" i="33"/>
  <c r="AX7" i="35"/>
  <c r="AX7" i="30"/>
  <c r="AX7" i="27"/>
  <c r="AX7" i="31"/>
  <c r="AX7" i="23"/>
  <c r="AX6" i="5"/>
  <c r="AX7" i="32"/>
  <c r="AX6" i="9"/>
  <c r="AX7" i="11"/>
  <c r="BR283" i="5"/>
  <c r="BS272" i="5"/>
  <c r="DT117" i="32"/>
  <c r="DS132" i="34"/>
  <c r="DS118" i="32"/>
  <c r="DS261" i="32" s="1"/>
  <c r="BP35" i="15"/>
  <c r="AW41" i="27"/>
  <c r="AW24" i="33"/>
  <c r="AW112" i="33"/>
  <c r="AW22" i="27"/>
  <c r="AW31" i="33"/>
  <c r="AW62" i="33"/>
  <c r="AW15" i="23"/>
  <c r="AW100" i="33"/>
  <c r="AW108" i="33"/>
  <c r="AW137" i="33"/>
  <c r="BN268" i="5"/>
  <c r="BN1148" i="5"/>
  <c r="BN7" i="5"/>
  <c r="BN531" i="5"/>
  <c r="BN8" i="33"/>
  <c r="BN8" i="34"/>
  <c r="BN8" i="35"/>
  <c r="BN8" i="30"/>
  <c r="BN8" i="31"/>
  <c r="BN8" i="23"/>
  <c r="BN8" i="32"/>
  <c r="BN8" i="36"/>
  <c r="BN8" i="11"/>
  <c r="BN8" i="27"/>
  <c r="BN7" i="9"/>
  <c r="DP93" i="32"/>
  <c r="DO104" i="34"/>
  <c r="AX535" i="5"/>
  <c r="AX539" i="5"/>
  <c r="AX544" i="5"/>
  <c r="AX547" i="5"/>
  <c r="AX534" i="5"/>
  <c r="AX537" i="5"/>
  <c r="AX538" i="5"/>
  <c r="AX540" i="5"/>
  <c r="AX543" i="5"/>
  <c r="AX546" i="5"/>
  <c r="AX536" i="5"/>
  <c r="AX541" i="5"/>
  <c r="AX542" i="5"/>
  <c r="AX545" i="5"/>
  <c r="BO35" i="15"/>
  <c r="BO29" i="15"/>
  <c r="BQ56" i="15"/>
  <c r="BP30" i="15"/>
  <c r="BP4" i="33"/>
  <c r="BP26" i="15"/>
  <c r="BP29" i="15" s="1"/>
  <c r="DN81" i="32"/>
  <c r="DM90" i="34"/>
  <c r="AW36" i="27"/>
  <c r="AW77" i="32" s="1"/>
  <c r="AW87" i="34"/>
  <c r="AW15" i="27"/>
  <c r="AW117" i="33"/>
  <c r="AW115" i="11"/>
  <c r="AW23" i="23"/>
  <c r="AW31" i="34"/>
  <c r="AW3" i="11"/>
  <c r="AW89" i="33"/>
  <c r="AW32" i="33"/>
  <c r="AW80" i="33"/>
  <c r="AW85" i="33" s="1"/>
  <c r="AW101" i="33"/>
  <c r="AW127" i="33"/>
  <c r="AW133" i="33" s="1"/>
  <c r="AW140" i="33"/>
  <c r="AW49" i="33"/>
  <c r="AW31" i="27"/>
  <c r="AW53" i="32" s="1"/>
  <c r="AW59" i="34"/>
  <c r="AW45" i="27"/>
  <c r="AW115" i="33"/>
  <c r="AW24" i="27"/>
  <c r="AW94" i="33"/>
  <c r="AW114" i="33"/>
  <c r="AW45" i="34"/>
  <c r="AW16" i="33"/>
  <c r="BN5" i="11"/>
  <c r="BN4" i="5"/>
  <c r="BN5" i="23"/>
  <c r="BN5" i="34"/>
  <c r="BN5" i="27"/>
  <c r="BN5" i="32"/>
  <c r="BN5" i="33"/>
  <c r="BN5" i="30"/>
  <c r="BN5" i="36"/>
  <c r="BN4" i="9"/>
  <c r="BN5" i="31"/>
  <c r="BN5" i="35"/>
  <c r="AW76" i="33" l="1"/>
  <c r="AW45" i="33"/>
  <c r="BP7" i="5"/>
  <c r="BP1148" i="5"/>
  <c r="BP531" i="5"/>
  <c r="BP8" i="36"/>
  <c r="BP8" i="34"/>
  <c r="BP8" i="35"/>
  <c r="BP8" i="30"/>
  <c r="BP8" i="27"/>
  <c r="BP268" i="5"/>
  <c r="BP8" i="33"/>
  <c r="BP8" i="31"/>
  <c r="BP8" i="23"/>
  <c r="BP7" i="9"/>
  <c r="BP8" i="32"/>
  <c r="BP8" i="11"/>
  <c r="AW185" i="33"/>
  <c r="AW41" i="32"/>
  <c r="AW214" i="32"/>
  <c r="AW60" i="34"/>
  <c r="AX47" i="11"/>
  <c r="AX47" i="27" s="1"/>
  <c r="AX39" i="11"/>
  <c r="AX39" i="27" s="1"/>
  <c r="AX74" i="11"/>
  <c r="AX74" i="27" s="1"/>
  <c r="AX98" i="11"/>
  <c r="AX98" i="27" s="1"/>
  <c r="AX16" i="11"/>
  <c r="AX84" i="11"/>
  <c r="AX84" i="27" s="1"/>
  <c r="AX58" i="11"/>
  <c r="AX58" i="27" s="1"/>
  <c r="AX64" i="11"/>
  <c r="AX64" i="27" s="1"/>
  <c r="AX90" i="11"/>
  <c r="AX90" i="27" s="1"/>
  <c r="AX87" i="11"/>
  <c r="AX87" i="27" s="1"/>
  <c r="AX97" i="11"/>
  <c r="AX97" i="27" s="1"/>
  <c r="AX68" i="11"/>
  <c r="AX68" i="27" s="1"/>
  <c r="AX26" i="11"/>
  <c r="AX26" i="27" s="1"/>
  <c r="AX28" i="11"/>
  <c r="AX28" i="27" s="1"/>
  <c r="AX63" i="11"/>
  <c r="AX63" i="27" s="1"/>
  <c r="AX96" i="11"/>
  <c r="AX96" i="27" s="1"/>
  <c r="AX18" i="11"/>
  <c r="AX77" i="11"/>
  <c r="AX77" i="27" s="1"/>
  <c r="AX104" i="11"/>
  <c r="AX104" i="27" s="1"/>
  <c r="AX69" i="11"/>
  <c r="AX69" i="27" s="1"/>
  <c r="AX40" i="11"/>
  <c r="AX40" i="27" s="1"/>
  <c r="AX75" i="11"/>
  <c r="AX75" i="27" s="1"/>
  <c r="AX106" i="11"/>
  <c r="AX106" i="27" s="1"/>
  <c r="AX52" i="11"/>
  <c r="AX82" i="11"/>
  <c r="AX36" i="11"/>
  <c r="AX79" i="11"/>
  <c r="AX79" i="27" s="1"/>
  <c r="AX95" i="11"/>
  <c r="AX95" i="27" s="1"/>
  <c r="AX109" i="11"/>
  <c r="AX109" i="27" s="1"/>
  <c r="AX22" i="11"/>
  <c r="AX102" i="11"/>
  <c r="AX102" i="27" s="1"/>
  <c r="AX94" i="11"/>
  <c r="AX94" i="27" s="1"/>
  <c r="AX34" i="11"/>
  <c r="AX34" i="27" s="1"/>
  <c r="AX27" i="11"/>
  <c r="AX27" i="27" s="1"/>
  <c r="AX32" i="11"/>
  <c r="AX32" i="27" s="1"/>
  <c r="AX31" i="11"/>
  <c r="AX17" i="11"/>
  <c r="AX89" i="11"/>
  <c r="AX89" i="27" s="1"/>
  <c r="AX92" i="11"/>
  <c r="AX92" i="27" s="1"/>
  <c r="AX88" i="11"/>
  <c r="AX88" i="27" s="1"/>
  <c r="AX49" i="11"/>
  <c r="AX49" i="27" s="1"/>
  <c r="AX105" i="11"/>
  <c r="AX105" i="27" s="1"/>
  <c r="AX61" i="11"/>
  <c r="AX61" i="27" s="1"/>
  <c r="AX91" i="11"/>
  <c r="AX91" i="27" s="1"/>
  <c r="AX73" i="11"/>
  <c r="AX73" i="27" s="1"/>
  <c r="AX111" i="11"/>
  <c r="AX55" i="11"/>
  <c r="AX55" i="27" s="1"/>
  <c r="AX93" i="11"/>
  <c r="AX93" i="27" s="1"/>
  <c r="AX78" i="11"/>
  <c r="AX78" i="27" s="1"/>
  <c r="AX86" i="11"/>
  <c r="AX86" i="27" s="1"/>
  <c r="AX45" i="11"/>
  <c r="AX30" i="11"/>
  <c r="AX30" i="27" s="1"/>
  <c r="AX33" i="11"/>
  <c r="AX33" i="27" s="1"/>
  <c r="AX35" i="11"/>
  <c r="AX35" i="27" s="1"/>
  <c r="AX46" i="11"/>
  <c r="AX46" i="27" s="1"/>
  <c r="AX107" i="11"/>
  <c r="AX107" i="27" s="1"/>
  <c r="AX50" i="11"/>
  <c r="AX50" i="27" s="1"/>
  <c r="AX20" i="11"/>
  <c r="AX20" i="27" s="1"/>
  <c r="AX54" i="11"/>
  <c r="AX54" i="27" s="1"/>
  <c r="AX24" i="11"/>
  <c r="AX101" i="11"/>
  <c r="AX101" i="27" s="1"/>
  <c r="AX41" i="11"/>
  <c r="AX19" i="11"/>
  <c r="AX60" i="11"/>
  <c r="AX60" i="27" s="1"/>
  <c r="AX38" i="11"/>
  <c r="AX38" i="27" s="1"/>
  <c r="AX37" i="11"/>
  <c r="AX37" i="27" s="1"/>
  <c r="AX42" i="11"/>
  <c r="AX42" i="27" s="1"/>
  <c r="AX48" i="11"/>
  <c r="AX48" i="27" s="1"/>
  <c r="AX51" i="11"/>
  <c r="AX59" i="11"/>
  <c r="AX59" i="27" s="1"/>
  <c r="AX71" i="11"/>
  <c r="AX71" i="27" s="1"/>
  <c r="AX21" i="11"/>
  <c r="AX21" i="27" s="1"/>
  <c r="AX67" i="11"/>
  <c r="AX67" i="27" s="1"/>
  <c r="AX100" i="11"/>
  <c r="AX100" i="27" s="1"/>
  <c r="AX80" i="11"/>
  <c r="AX80" i="27" s="1"/>
  <c r="AX99" i="11"/>
  <c r="AX99" i="27" s="1"/>
  <c r="AX15" i="11"/>
  <c r="AX23" i="11"/>
  <c r="AX23" i="27" s="1"/>
  <c r="AX72" i="11"/>
  <c r="AX72" i="27" s="1"/>
  <c r="AX85" i="11"/>
  <c r="AX85" i="27" s="1"/>
  <c r="AX57" i="11"/>
  <c r="AX57" i="27" s="1"/>
  <c r="AX81" i="11"/>
  <c r="AX81" i="27" s="1"/>
  <c r="AX44" i="11"/>
  <c r="AX76" i="11"/>
  <c r="AX76" i="27" s="1"/>
  <c r="AX53" i="11"/>
  <c r="AX53" i="27" s="1"/>
  <c r="AX83" i="11"/>
  <c r="AX83" i="27" s="1"/>
  <c r="AX108" i="11"/>
  <c r="AX108" i="27" s="1"/>
  <c r="AX110" i="11"/>
  <c r="AX110" i="27" s="1"/>
  <c r="AX25" i="11"/>
  <c r="AX25" i="27" s="1"/>
  <c r="AX29" i="11"/>
  <c r="AX29" i="27" s="1"/>
  <c r="AX56" i="11"/>
  <c r="AX70" i="11"/>
  <c r="AX70" i="27" s="1"/>
  <c r="AX103" i="11"/>
  <c r="AX103" i="27" s="1"/>
  <c r="AX66" i="11"/>
  <c r="AX66" i="27" s="1"/>
  <c r="AX62" i="11"/>
  <c r="AX62" i="27" s="1"/>
  <c r="AX43" i="11"/>
  <c r="AX43" i="27" s="1"/>
  <c r="AX65" i="11"/>
  <c r="AX65" i="27" s="1"/>
  <c r="BS283" i="5"/>
  <c r="BT272" i="5"/>
  <c r="AW215" i="32"/>
  <c r="AW74" i="34"/>
  <c r="DO105" i="32"/>
  <c r="DN118" i="34"/>
  <c r="DN106" i="32"/>
  <c r="DN260" i="32" s="1"/>
  <c r="DI69" i="32"/>
  <c r="DH76" i="34"/>
  <c r="BS23" i="15"/>
  <c r="BR24" i="15"/>
  <c r="BR25" i="15" s="1"/>
  <c r="BR56" i="15"/>
  <c r="AW149" i="33"/>
  <c r="DO81" i="32"/>
  <c r="DN90" i="34"/>
  <c r="BO8" i="36"/>
  <c r="BO8" i="34"/>
  <c r="BO531" i="5"/>
  <c r="BO1148" i="5"/>
  <c r="BO8" i="33"/>
  <c r="BO8" i="35"/>
  <c r="BO8" i="30"/>
  <c r="BO8" i="27"/>
  <c r="BO268" i="5"/>
  <c r="BO7" i="5"/>
  <c r="BO8" i="31"/>
  <c r="BO8" i="23"/>
  <c r="BO8" i="32"/>
  <c r="BO7" i="9"/>
  <c r="BO8" i="11"/>
  <c r="AW103" i="33"/>
  <c r="BS53" i="15"/>
  <c r="BR57" i="15"/>
  <c r="BQ26" i="15"/>
  <c r="BQ30" i="15"/>
  <c r="BQ4" i="33"/>
  <c r="BO5" i="11"/>
  <c r="BO5" i="23"/>
  <c r="BO5" i="32"/>
  <c r="BO4" i="5"/>
  <c r="BO5" i="34"/>
  <c r="BO5" i="33"/>
  <c r="BO5" i="35"/>
  <c r="BO5" i="30"/>
  <c r="BO5" i="31"/>
  <c r="BO5" i="27"/>
  <c r="BO4" i="9"/>
  <c r="BO5" i="36"/>
  <c r="AW19" i="23"/>
  <c r="AW20" i="23" s="1"/>
  <c r="DU117" i="32"/>
  <c r="DT132" i="34"/>
  <c r="DT118" i="32"/>
  <c r="DT261" i="32" s="1"/>
  <c r="AX8" i="5"/>
  <c r="AX8" i="9"/>
  <c r="EG141" i="32"/>
  <c r="EF160" i="34"/>
  <c r="EF142" i="32"/>
  <c r="EF263" i="32" s="1"/>
  <c r="AW119" i="33"/>
  <c r="BQ25" i="15"/>
  <c r="AW96" i="33"/>
  <c r="AW128" i="29"/>
  <c r="AX118" i="11"/>
  <c r="AW216" i="32"/>
  <c r="AW88" i="34"/>
  <c r="DQ93" i="32"/>
  <c r="DP104" i="34"/>
  <c r="AW142" i="33"/>
  <c r="BP4" i="5"/>
  <c r="BP5" i="23"/>
  <c r="BP5" i="32"/>
  <c r="BP5" i="11"/>
  <c r="BP5" i="30"/>
  <c r="BP4" i="9"/>
  <c r="BP5" i="31"/>
  <c r="BP5" i="36"/>
  <c r="BP5" i="34"/>
  <c r="BP5" i="35"/>
  <c r="BP5" i="33"/>
  <c r="BP5" i="27"/>
  <c r="AY532" i="5"/>
  <c r="AY22" i="15"/>
  <c r="AY33" i="15"/>
  <c r="AY269" i="5"/>
  <c r="AY1149" i="5"/>
  <c r="AY6" i="33"/>
  <c r="AY27" i="15"/>
  <c r="AY28" i="15"/>
  <c r="AY6" i="34"/>
  <c r="AY126" i="29"/>
  <c r="AY6" i="31"/>
  <c r="AY5" i="5"/>
  <c r="AY6" i="32"/>
  <c r="AY6" i="36"/>
  <c r="AY6" i="35"/>
  <c r="AY6" i="30"/>
  <c r="AY6" i="27"/>
  <c r="AY5" i="9"/>
  <c r="AY6" i="23"/>
  <c r="AY6" i="11"/>
  <c r="AW17" i="32"/>
  <c r="AW217" i="32"/>
  <c r="AW102" i="34"/>
  <c r="BS55" i="15"/>
  <c r="BS54" i="15"/>
  <c r="BR35" i="15" l="1"/>
  <c r="AW211" i="32"/>
  <c r="AW18" i="34"/>
  <c r="AY535" i="5"/>
  <c r="AY538" i="5"/>
  <c r="AY540" i="5"/>
  <c r="AY542" i="5"/>
  <c r="AY545" i="5"/>
  <c r="AY546" i="5"/>
  <c r="AY539" i="5"/>
  <c r="AY544" i="5"/>
  <c r="AY547" i="5"/>
  <c r="AY534" i="5"/>
  <c r="AY537" i="5"/>
  <c r="AY543" i="5"/>
  <c r="AY541" i="5"/>
  <c r="AY536" i="5"/>
  <c r="DP81" i="32"/>
  <c r="DO90" i="34"/>
  <c r="AX15" i="27"/>
  <c r="AX80" i="33"/>
  <c r="AX85" i="33" s="1"/>
  <c r="AX115" i="11"/>
  <c r="AX23" i="23"/>
  <c r="AX117" i="33"/>
  <c r="AX49" i="33"/>
  <c r="AX31" i="34"/>
  <c r="AX3" i="11"/>
  <c r="AX127" i="33"/>
  <c r="AX133" i="33" s="1"/>
  <c r="AX32" i="33"/>
  <c r="AX101" i="33"/>
  <c r="AX140" i="33"/>
  <c r="AX89" i="33"/>
  <c r="AX138" i="33"/>
  <c r="AX16" i="23"/>
  <c r="AX63" i="33"/>
  <c r="AX82" i="27"/>
  <c r="AX65" i="32" s="1"/>
  <c r="AX73" i="34"/>
  <c r="AX18" i="27"/>
  <c r="AX29" i="33"/>
  <c r="AX111" i="33"/>
  <c r="AX17" i="34"/>
  <c r="AX108" i="33"/>
  <c r="AX137" i="33"/>
  <c r="AX62" i="33"/>
  <c r="AX100" i="33"/>
  <c r="AX15" i="23"/>
  <c r="BT23" i="15"/>
  <c r="BS25" i="15"/>
  <c r="BS24" i="15"/>
  <c r="AX24" i="27"/>
  <c r="AX16" i="33"/>
  <c r="AX45" i="34"/>
  <c r="AX114" i="33"/>
  <c r="AX94" i="33"/>
  <c r="AX31" i="27"/>
  <c r="AX53" i="32" s="1"/>
  <c r="AX59" i="34"/>
  <c r="AX52" i="27"/>
  <c r="AX25" i="33"/>
  <c r="AX109" i="33"/>
  <c r="BT54" i="15"/>
  <c r="BT55" i="15"/>
  <c r="BQ35" i="15"/>
  <c r="BQ29" i="15"/>
  <c r="EH141" i="32"/>
  <c r="EG160" i="34"/>
  <c r="EG142" i="32"/>
  <c r="EG263" i="32" s="1"/>
  <c r="BS56" i="15"/>
  <c r="DV117" i="32"/>
  <c r="DU132" i="34"/>
  <c r="DU118" i="32"/>
  <c r="DU261" i="32" s="1"/>
  <c r="BT53" i="15"/>
  <c r="BS57" i="15"/>
  <c r="DP105" i="32"/>
  <c r="DO118" i="34"/>
  <c r="DO106" i="32"/>
  <c r="DO260" i="32" s="1"/>
  <c r="BT283" i="5"/>
  <c r="BU272" i="5"/>
  <c r="AX56" i="27"/>
  <c r="AX89" i="32" s="1"/>
  <c r="AX101" i="34"/>
  <c r="AX44" i="27"/>
  <c r="AX110" i="33"/>
  <c r="AX19" i="27"/>
  <c r="AX20" i="33"/>
  <c r="AX45" i="27"/>
  <c r="AX115" i="33"/>
  <c r="AY31" i="15"/>
  <c r="AZ21" i="15"/>
  <c r="AY7" i="33"/>
  <c r="AY7" i="34"/>
  <c r="AY6" i="5"/>
  <c r="AY7" i="35"/>
  <c r="AY7" i="30"/>
  <c r="AY7" i="27"/>
  <c r="AY7" i="36"/>
  <c r="AY7" i="31"/>
  <c r="AY7" i="23"/>
  <c r="AY6" i="9"/>
  <c r="AY7" i="11"/>
  <c r="AY7" i="32"/>
  <c r="DR93" i="32"/>
  <c r="DQ104" i="34"/>
  <c r="BR4" i="33"/>
  <c r="BR26" i="15"/>
  <c r="BR29" i="15" s="1"/>
  <c r="BR30" i="15"/>
  <c r="DJ69" i="32"/>
  <c r="DI76" i="34"/>
  <c r="AX41" i="27"/>
  <c r="AX112" i="33"/>
  <c r="AX24" i="33"/>
  <c r="AX111" i="27"/>
  <c r="AX27" i="33"/>
  <c r="AX107" i="33"/>
  <c r="AX22" i="27"/>
  <c r="AX31" i="33"/>
  <c r="AX36" i="27"/>
  <c r="AX77" i="32" s="1"/>
  <c r="AX87" i="34"/>
  <c r="AW213" i="32"/>
  <c r="AW46" i="34"/>
  <c r="AX103" i="33" l="1"/>
  <c r="AX119" i="33"/>
  <c r="AX142" i="33"/>
  <c r="BR268" i="5"/>
  <c r="BR1148" i="5"/>
  <c r="BR7" i="5"/>
  <c r="BR8" i="36"/>
  <c r="BR8" i="34"/>
  <c r="BR8" i="33"/>
  <c r="BR8" i="35"/>
  <c r="BR8" i="30"/>
  <c r="BR8" i="31"/>
  <c r="BR8" i="23"/>
  <c r="BR8" i="32"/>
  <c r="BR531" i="5"/>
  <c r="BR8" i="11"/>
  <c r="BR8" i="27"/>
  <c r="BR7" i="9"/>
  <c r="DK69" i="32"/>
  <c r="DJ76" i="34"/>
  <c r="AY8" i="5"/>
  <c r="AY8" i="9"/>
  <c r="AX217" i="32"/>
  <c r="AX102" i="34"/>
  <c r="BQ5" i="23"/>
  <c r="BQ5" i="32"/>
  <c r="BQ4" i="5"/>
  <c r="BQ5" i="11"/>
  <c r="BQ5" i="34"/>
  <c r="BQ5" i="27"/>
  <c r="BQ5" i="31"/>
  <c r="BQ5" i="35"/>
  <c r="BQ5" i="33"/>
  <c r="BQ4" i="9"/>
  <c r="BQ5" i="36"/>
  <c r="BQ5" i="30"/>
  <c r="AX185" i="33"/>
  <c r="AX41" i="32"/>
  <c r="BS35" i="15"/>
  <c r="AX17" i="32"/>
  <c r="AX96" i="33"/>
  <c r="AX149" i="33"/>
  <c r="DQ81" i="32"/>
  <c r="DP90" i="34"/>
  <c r="DQ105" i="32"/>
  <c r="DP118" i="34"/>
  <c r="DP106" i="32"/>
  <c r="DP260" i="32" s="1"/>
  <c r="BU55" i="15"/>
  <c r="BU54" i="15"/>
  <c r="BU56" i="15" s="1"/>
  <c r="BT24" i="15"/>
  <c r="BT25" i="15" s="1"/>
  <c r="BU23" i="15"/>
  <c r="AX216" i="32"/>
  <c r="AX88" i="34"/>
  <c r="DS93" i="32"/>
  <c r="DR104" i="34"/>
  <c r="BV272" i="5"/>
  <c r="BU283" i="5"/>
  <c r="DW117" i="32"/>
  <c r="DV132" i="34"/>
  <c r="DV118" i="32"/>
  <c r="DV261" i="32" s="1"/>
  <c r="EI141" i="32"/>
  <c r="EH160" i="34"/>
  <c r="EH142" i="32"/>
  <c r="EH263" i="32" s="1"/>
  <c r="BT56" i="15"/>
  <c r="AX215" i="32"/>
  <c r="AX74" i="34"/>
  <c r="AX128" i="29"/>
  <c r="AY118" i="11"/>
  <c r="AY58" i="11"/>
  <c r="AY58" i="27" s="1"/>
  <c r="AY62" i="11"/>
  <c r="AY62" i="27" s="1"/>
  <c r="AY64" i="11"/>
  <c r="AY64" i="27" s="1"/>
  <c r="AY46" i="11"/>
  <c r="AY46" i="27" s="1"/>
  <c r="AY30" i="11"/>
  <c r="AY30" i="27" s="1"/>
  <c r="AY98" i="11"/>
  <c r="AY98" i="27" s="1"/>
  <c r="AY45" i="11"/>
  <c r="AY75" i="11"/>
  <c r="AY75" i="27" s="1"/>
  <c r="AY106" i="11"/>
  <c r="AY106" i="27" s="1"/>
  <c r="AY22" i="11"/>
  <c r="AY36" i="11"/>
  <c r="AY51" i="11"/>
  <c r="AY55" i="11"/>
  <c r="AY55" i="27" s="1"/>
  <c r="AY80" i="11"/>
  <c r="AY80" i="27" s="1"/>
  <c r="AY73" i="11"/>
  <c r="AY73" i="27" s="1"/>
  <c r="AY81" i="11"/>
  <c r="AY81" i="27" s="1"/>
  <c r="AY19" i="11"/>
  <c r="AY44" i="11"/>
  <c r="AY53" i="11"/>
  <c r="AY53" i="27" s="1"/>
  <c r="AY91" i="11"/>
  <c r="AY91" i="27" s="1"/>
  <c r="AY88" i="11"/>
  <c r="AY88" i="27" s="1"/>
  <c r="AY24" i="11"/>
  <c r="AY85" i="11"/>
  <c r="AY85" i="27" s="1"/>
  <c r="AY101" i="11"/>
  <c r="AY101" i="27" s="1"/>
  <c r="AY100" i="11"/>
  <c r="AY100" i="27" s="1"/>
  <c r="AY110" i="11"/>
  <c r="AY110" i="27" s="1"/>
  <c r="AY109" i="11"/>
  <c r="AY109" i="27" s="1"/>
  <c r="AY27" i="11"/>
  <c r="AY27" i="27" s="1"/>
  <c r="AY79" i="11"/>
  <c r="AY79" i="27" s="1"/>
  <c r="AY43" i="11"/>
  <c r="AY43" i="27" s="1"/>
  <c r="AY87" i="11"/>
  <c r="AY87" i="27" s="1"/>
  <c r="AY97" i="11"/>
  <c r="AY97" i="27" s="1"/>
  <c r="AY99" i="11"/>
  <c r="AY99" i="27" s="1"/>
  <c r="AY61" i="11"/>
  <c r="AY61" i="27" s="1"/>
  <c r="AY54" i="11"/>
  <c r="AY54" i="27" s="1"/>
  <c r="AY31" i="11"/>
  <c r="AY23" i="11"/>
  <c r="AY23" i="27" s="1"/>
  <c r="AY17" i="11"/>
  <c r="AY68" i="11"/>
  <c r="AY68" i="27" s="1"/>
  <c r="AY20" i="11"/>
  <c r="AY20" i="27" s="1"/>
  <c r="AY83" i="11"/>
  <c r="AY83" i="27" s="1"/>
  <c r="AY50" i="11"/>
  <c r="AY50" i="27" s="1"/>
  <c r="AY74" i="11"/>
  <c r="AY74" i="27" s="1"/>
  <c r="AY33" i="11"/>
  <c r="AY33" i="27" s="1"/>
  <c r="AY86" i="11"/>
  <c r="AY86" i="27" s="1"/>
  <c r="AY56" i="11"/>
  <c r="AY78" i="11"/>
  <c r="AY78" i="27" s="1"/>
  <c r="AY16" i="11"/>
  <c r="AY84" i="11"/>
  <c r="AY84" i="27" s="1"/>
  <c r="AY95" i="11"/>
  <c r="AY95" i="27" s="1"/>
  <c r="AY108" i="11"/>
  <c r="AY108" i="27" s="1"/>
  <c r="AY70" i="11"/>
  <c r="AY70" i="27" s="1"/>
  <c r="AY29" i="11"/>
  <c r="AY29" i="27" s="1"/>
  <c r="AY90" i="11"/>
  <c r="AY90" i="27" s="1"/>
  <c r="AY107" i="11"/>
  <c r="AY107" i="27" s="1"/>
  <c r="AY40" i="11"/>
  <c r="AY40" i="27" s="1"/>
  <c r="AY37" i="11"/>
  <c r="AY37" i="27" s="1"/>
  <c r="AY41" i="11"/>
  <c r="AY89" i="11"/>
  <c r="AY89" i="27" s="1"/>
  <c r="AY104" i="11"/>
  <c r="AY104" i="27" s="1"/>
  <c r="AY76" i="11"/>
  <c r="AY76" i="27" s="1"/>
  <c r="AY38" i="11"/>
  <c r="AY38" i="27" s="1"/>
  <c r="AY105" i="11"/>
  <c r="AY105" i="27" s="1"/>
  <c r="AY63" i="11"/>
  <c r="AY63" i="27" s="1"/>
  <c r="AY57" i="11"/>
  <c r="AY57" i="27" s="1"/>
  <c r="AY15" i="11"/>
  <c r="AY47" i="11"/>
  <c r="AY47" i="27" s="1"/>
  <c r="AY35" i="11"/>
  <c r="AY35" i="27" s="1"/>
  <c r="AY103" i="11"/>
  <c r="AY103" i="27" s="1"/>
  <c r="AY48" i="11"/>
  <c r="AY48" i="27" s="1"/>
  <c r="AY67" i="11"/>
  <c r="AY67" i="27" s="1"/>
  <c r="AY93" i="11"/>
  <c r="AY93" i="27" s="1"/>
  <c r="AY21" i="11"/>
  <c r="AY21" i="27" s="1"/>
  <c r="AY52" i="11"/>
  <c r="AY39" i="11"/>
  <c r="AY39" i="27" s="1"/>
  <c r="AY82" i="11"/>
  <c r="AY34" i="11"/>
  <c r="AY34" i="27" s="1"/>
  <c r="AY28" i="11"/>
  <c r="AY28" i="27" s="1"/>
  <c r="AY32" i="11"/>
  <c r="AY32" i="27" s="1"/>
  <c r="AY92" i="11"/>
  <c r="AY92" i="27" s="1"/>
  <c r="AY49" i="11"/>
  <c r="AY49" i="27" s="1"/>
  <c r="AY60" i="11"/>
  <c r="AY60" i="27" s="1"/>
  <c r="AY72" i="11"/>
  <c r="AY72" i="27" s="1"/>
  <c r="AY77" i="11"/>
  <c r="AY77" i="27" s="1"/>
  <c r="AY69" i="11"/>
  <c r="AY69" i="27" s="1"/>
  <c r="AY42" i="11"/>
  <c r="AY42" i="27" s="1"/>
  <c r="AY26" i="11"/>
  <c r="AY26" i="27" s="1"/>
  <c r="AY18" i="11"/>
  <c r="AY96" i="11"/>
  <c r="AY96" i="27" s="1"/>
  <c r="AY65" i="11"/>
  <c r="AY65" i="27" s="1"/>
  <c r="AY102" i="11"/>
  <c r="AY102" i="27" s="1"/>
  <c r="AY111" i="11"/>
  <c r="AY66" i="11"/>
  <c r="AY66" i="27" s="1"/>
  <c r="AY25" i="11"/>
  <c r="AY25" i="27" s="1"/>
  <c r="AY71" i="11"/>
  <c r="AY71" i="27" s="1"/>
  <c r="AY59" i="11"/>
  <c r="AY59" i="27" s="1"/>
  <c r="AY94" i="11"/>
  <c r="AY94" i="27" s="1"/>
  <c r="AZ532" i="5"/>
  <c r="AZ22" i="15"/>
  <c r="AZ27" i="15"/>
  <c r="AZ5" i="5"/>
  <c r="AZ6" i="33"/>
  <c r="AZ28" i="15"/>
  <c r="AZ269" i="5"/>
  <c r="AZ1149" i="5"/>
  <c r="AZ6" i="34"/>
  <c r="AZ6" i="35"/>
  <c r="AZ6" i="30"/>
  <c r="AZ6" i="36"/>
  <c r="AZ126" i="29"/>
  <c r="AZ6" i="31"/>
  <c r="AZ6" i="23"/>
  <c r="AZ33" i="15"/>
  <c r="AZ6" i="32"/>
  <c r="AZ6" i="11"/>
  <c r="AZ6" i="27"/>
  <c r="AZ5" i="9"/>
  <c r="BU53" i="15"/>
  <c r="BU57" i="15" s="1"/>
  <c r="BT57" i="15"/>
  <c r="BQ531" i="5"/>
  <c r="BQ8" i="33"/>
  <c r="BQ268" i="5"/>
  <c r="BQ7" i="5"/>
  <c r="BQ8" i="36"/>
  <c r="BQ8" i="31"/>
  <c r="BQ1148" i="5"/>
  <c r="BQ8" i="32"/>
  <c r="BQ8" i="34"/>
  <c r="BQ8" i="35"/>
  <c r="BQ8" i="30"/>
  <c r="BQ8" i="27"/>
  <c r="BQ8" i="23"/>
  <c r="BQ7" i="9"/>
  <c r="BQ8" i="11"/>
  <c r="AX214" i="32"/>
  <c r="AX60" i="34"/>
  <c r="AX45" i="33"/>
  <c r="BS26" i="15"/>
  <c r="BS29" i="15" s="1"/>
  <c r="BS30" i="15"/>
  <c r="BS4" i="33"/>
  <c r="AX19" i="23"/>
  <c r="AX20" i="23" s="1"/>
  <c r="AX76" i="33"/>
  <c r="BR5" i="11"/>
  <c r="BR5" i="23"/>
  <c r="BR5" i="32"/>
  <c r="BR4" i="5"/>
  <c r="BR5" i="34"/>
  <c r="BR5" i="27"/>
  <c r="BR4" i="9"/>
  <c r="BR5" i="31"/>
  <c r="BR5" i="36"/>
  <c r="BR5" i="30"/>
  <c r="BR5" i="33"/>
  <c r="BR5" i="35"/>
  <c r="BS8" i="36" l="1"/>
  <c r="BS8" i="34"/>
  <c r="BS531" i="5"/>
  <c r="BS1148" i="5"/>
  <c r="BS8" i="33"/>
  <c r="BS268" i="5"/>
  <c r="BS7" i="5"/>
  <c r="BS8" i="35"/>
  <c r="BS8" i="30"/>
  <c r="BS8" i="27"/>
  <c r="BS8" i="31"/>
  <c r="BS8" i="23"/>
  <c r="BS8" i="32"/>
  <c r="BS7" i="9"/>
  <c r="BS8" i="11"/>
  <c r="BT35" i="15"/>
  <c r="A58" i="15"/>
  <c r="AZ535" i="5"/>
  <c r="AZ537" i="5"/>
  <c r="AZ536" i="5"/>
  <c r="AZ540" i="5"/>
  <c r="AZ542" i="5"/>
  <c r="AZ539" i="5"/>
  <c r="AZ541" i="5"/>
  <c r="AZ545" i="5"/>
  <c r="AZ547" i="5"/>
  <c r="AZ538" i="5"/>
  <c r="AZ544" i="5"/>
  <c r="AZ546" i="5"/>
  <c r="AZ543" i="5"/>
  <c r="AZ534" i="5"/>
  <c r="AY52" i="27"/>
  <c r="AY25" i="33"/>
  <c r="AY109" i="33"/>
  <c r="AY15" i="27"/>
  <c r="AY117" i="33"/>
  <c r="AY23" i="23"/>
  <c r="AY115" i="11"/>
  <c r="AY127" i="33"/>
  <c r="AY133" i="33" s="1"/>
  <c r="AY31" i="34"/>
  <c r="AY3" i="11"/>
  <c r="AY32" i="33"/>
  <c r="AY89" i="33"/>
  <c r="AY49" i="33"/>
  <c r="AY101" i="33"/>
  <c r="AY140" i="33"/>
  <c r="AY80" i="33"/>
  <c r="AY85" i="33" s="1"/>
  <c r="AY41" i="27"/>
  <c r="AY112" i="33"/>
  <c r="AY24" i="33"/>
  <c r="AY56" i="27"/>
  <c r="AY89" i="32" s="1"/>
  <c r="AY101" i="34"/>
  <c r="AY63" i="33"/>
  <c r="AY24" i="27"/>
  <c r="AY114" i="33"/>
  <c r="AY45" i="34"/>
  <c r="AY94" i="33"/>
  <c r="AY16" i="33"/>
  <c r="AY44" i="27"/>
  <c r="AY110" i="33"/>
  <c r="AY22" i="27"/>
  <c r="AY31" i="33"/>
  <c r="DX117" i="32"/>
  <c r="DW132" i="34"/>
  <c r="DW118" i="32"/>
  <c r="DW261" i="32" s="1"/>
  <c r="DR81" i="32"/>
  <c r="DQ90" i="34"/>
  <c r="AY19" i="27"/>
  <c r="AY20" i="33"/>
  <c r="EJ141" i="32"/>
  <c r="EI160" i="34"/>
  <c r="EI142" i="32"/>
  <c r="EI263" i="32" s="1"/>
  <c r="DT93" i="32"/>
  <c r="DS104" i="34"/>
  <c r="DR105" i="32"/>
  <c r="DQ118" i="34"/>
  <c r="DQ106" i="32"/>
  <c r="DQ260" i="32" s="1"/>
  <c r="BS5" i="11"/>
  <c r="BS5" i="23"/>
  <c r="BS5" i="32"/>
  <c r="BS4" i="5"/>
  <c r="BS5" i="34"/>
  <c r="BS5" i="33"/>
  <c r="BS5" i="35"/>
  <c r="BS5" i="30"/>
  <c r="BS5" i="36"/>
  <c r="BS5" i="27"/>
  <c r="BS4" i="9"/>
  <c r="BS5" i="31"/>
  <c r="AY111" i="27"/>
  <c r="AY27" i="33"/>
  <c r="AY107" i="33"/>
  <c r="AY18" i="27"/>
  <c r="AY111" i="33"/>
  <c r="AY17" i="34"/>
  <c r="AY29" i="33"/>
  <c r="AY82" i="27"/>
  <c r="AY65" i="32" s="1"/>
  <c r="AY73" i="34"/>
  <c r="AY62" i="33"/>
  <c r="AY100" i="33"/>
  <c r="AY137" i="33"/>
  <c r="AY108" i="33"/>
  <c r="AY15" i="23"/>
  <c r="AY31" i="27"/>
  <c r="AY53" i="32" s="1"/>
  <c r="AY59" i="34"/>
  <c r="AY16" i="23"/>
  <c r="AY138" i="33"/>
  <c r="BV23" i="15"/>
  <c r="BU24" i="15"/>
  <c r="BU25" i="15"/>
  <c r="AX213" i="32"/>
  <c r="AX46" i="34"/>
  <c r="AZ31" i="15"/>
  <c r="BA21" i="15"/>
  <c r="AZ7" i="33"/>
  <c r="AZ6" i="5"/>
  <c r="AZ7" i="31"/>
  <c r="AZ7" i="32"/>
  <c r="AZ7" i="36"/>
  <c r="AZ7" i="34"/>
  <c r="AZ7" i="35"/>
  <c r="AZ7" i="30"/>
  <c r="AZ7" i="27"/>
  <c r="AZ7" i="23"/>
  <c r="AZ6" i="9"/>
  <c r="AZ7" i="11"/>
  <c r="AY36" i="27"/>
  <c r="AY77" i="32" s="1"/>
  <c r="AY87" i="34"/>
  <c r="AY45" i="27"/>
  <c r="AY115" i="33"/>
  <c r="BW272" i="5"/>
  <c r="BV283" i="5"/>
  <c r="BT26" i="15"/>
  <c r="BT29" i="15" s="1"/>
  <c r="BT4" i="33"/>
  <c r="BT30" i="15"/>
  <c r="AX211" i="32"/>
  <c r="AX18" i="34"/>
  <c r="DL69" i="32"/>
  <c r="DK76" i="34"/>
  <c r="AY103" i="33" l="1"/>
  <c r="BT531" i="5"/>
  <c r="BT1148" i="5"/>
  <c r="BT8" i="33"/>
  <c r="BT8" i="34"/>
  <c r="BT268" i="5"/>
  <c r="BT7" i="5"/>
  <c r="BT8" i="36"/>
  <c r="BT8" i="35"/>
  <c r="BT8" i="30"/>
  <c r="BT8" i="27"/>
  <c r="BT8" i="31"/>
  <c r="BT8" i="23"/>
  <c r="BT7" i="9"/>
  <c r="BT8" i="11"/>
  <c r="BT8" i="32"/>
  <c r="DM69" i="32"/>
  <c r="DL76" i="34"/>
  <c r="BW23" i="15"/>
  <c r="BV24" i="15"/>
  <c r="BV25" i="15"/>
  <c r="AY142" i="33"/>
  <c r="DS105" i="32"/>
  <c r="DR118" i="34"/>
  <c r="DR106" i="32"/>
  <c r="DR260" i="32" s="1"/>
  <c r="BT4" i="5"/>
  <c r="BT5" i="11"/>
  <c r="BT5" i="32"/>
  <c r="BT5" i="23"/>
  <c r="BT5" i="30"/>
  <c r="BT4" i="9"/>
  <c r="BT5" i="31"/>
  <c r="BT5" i="36"/>
  <c r="BT5" i="33"/>
  <c r="BT5" i="34"/>
  <c r="BT5" i="35"/>
  <c r="BT5" i="27"/>
  <c r="BW283" i="5"/>
  <c r="BX272" i="5"/>
  <c r="AY216" i="32"/>
  <c r="AY88" i="34"/>
  <c r="AY214" i="32"/>
  <c r="AY60" i="34"/>
  <c r="AY215" i="32"/>
  <c r="AY74" i="34"/>
  <c r="AY17" i="32"/>
  <c r="EK141" i="32"/>
  <c r="EJ160" i="34"/>
  <c r="EJ142" i="32"/>
  <c r="EJ263" i="32" s="1"/>
  <c r="DS81" i="32"/>
  <c r="DR90" i="34"/>
  <c r="DY117" i="32"/>
  <c r="DX132" i="34"/>
  <c r="DX118" i="32"/>
  <c r="DX261" i="32" s="1"/>
  <c r="AY76" i="33"/>
  <c r="BA22" i="15"/>
  <c r="BA532" i="5"/>
  <c r="BA28" i="15"/>
  <c r="BA6" i="36"/>
  <c r="BA126" i="29"/>
  <c r="BA6" i="34"/>
  <c r="BA269" i="5"/>
  <c r="BA27" i="15"/>
  <c r="BA5" i="5"/>
  <c r="BA6" i="33"/>
  <c r="BA1149" i="5"/>
  <c r="BA6" i="35"/>
  <c r="BA6" i="30"/>
  <c r="BA6" i="27"/>
  <c r="BA6" i="31"/>
  <c r="BA6" i="23"/>
  <c r="BA33" i="15"/>
  <c r="BA6" i="32"/>
  <c r="BA5" i="9"/>
  <c r="BA6" i="11"/>
  <c r="BU35" i="15"/>
  <c r="AY19" i="23"/>
  <c r="AY20" i="23" s="1"/>
  <c r="AY119" i="33"/>
  <c r="DU93" i="32"/>
  <c r="DT104" i="34"/>
  <c r="AY45" i="33"/>
  <c r="AY185" i="33"/>
  <c r="AY41" i="32"/>
  <c r="AY217" i="32"/>
  <c r="AY102" i="34"/>
  <c r="AY96" i="33"/>
  <c r="AY149" i="33"/>
  <c r="AZ8" i="5"/>
  <c r="AZ8" i="9"/>
  <c r="BU30" i="15"/>
  <c r="BU4" i="33"/>
  <c r="BU26" i="15"/>
  <c r="BU29" i="15" s="1"/>
  <c r="AY128" i="29"/>
  <c r="AZ118" i="11"/>
  <c r="AZ70" i="11"/>
  <c r="AZ70" i="27" s="1"/>
  <c r="AZ47" i="11"/>
  <c r="AZ47" i="27" s="1"/>
  <c r="AZ100" i="11"/>
  <c r="AZ100" i="27" s="1"/>
  <c r="AZ75" i="11"/>
  <c r="AZ75" i="27" s="1"/>
  <c r="AZ106" i="11"/>
  <c r="AZ106" i="27" s="1"/>
  <c r="AZ34" i="11"/>
  <c r="AZ34" i="27" s="1"/>
  <c r="AZ25" i="11"/>
  <c r="AZ25" i="27" s="1"/>
  <c r="AZ35" i="11"/>
  <c r="AZ35" i="27" s="1"/>
  <c r="AZ55" i="11"/>
  <c r="AZ55" i="27" s="1"/>
  <c r="AZ79" i="11"/>
  <c r="AZ79" i="27" s="1"/>
  <c r="AZ102" i="11"/>
  <c r="AZ102" i="27" s="1"/>
  <c r="AZ82" i="11"/>
  <c r="AZ22" i="11"/>
  <c r="AZ19" i="11"/>
  <c r="AZ53" i="11"/>
  <c r="AZ53" i="27" s="1"/>
  <c r="AZ73" i="11"/>
  <c r="AZ73" i="27" s="1"/>
  <c r="AZ20" i="11"/>
  <c r="AZ20" i="27" s="1"/>
  <c r="AZ32" i="11"/>
  <c r="AZ32" i="27" s="1"/>
  <c r="AZ17" i="11"/>
  <c r="AZ57" i="11"/>
  <c r="AZ57" i="27" s="1"/>
  <c r="AZ66" i="11"/>
  <c r="AZ66" i="27" s="1"/>
  <c r="AZ94" i="11"/>
  <c r="AZ94" i="27" s="1"/>
  <c r="AZ84" i="11"/>
  <c r="AZ84" i="27" s="1"/>
  <c r="AZ62" i="11"/>
  <c r="AZ62" i="27" s="1"/>
  <c r="AZ67" i="11"/>
  <c r="AZ67" i="27" s="1"/>
  <c r="AZ59" i="11"/>
  <c r="AZ59" i="27" s="1"/>
  <c r="AZ95" i="11"/>
  <c r="AZ95" i="27" s="1"/>
  <c r="AZ16" i="11"/>
  <c r="AZ46" i="11"/>
  <c r="AZ46" i="27" s="1"/>
  <c r="AZ78" i="11"/>
  <c r="AZ78" i="27" s="1"/>
  <c r="AZ98" i="11"/>
  <c r="AZ98" i="27" s="1"/>
  <c r="AZ51" i="11"/>
  <c r="AZ30" i="11"/>
  <c r="AZ30" i="27" s="1"/>
  <c r="AZ99" i="11"/>
  <c r="AZ99" i="27" s="1"/>
  <c r="AZ23" i="11"/>
  <c r="AZ23" i="27" s="1"/>
  <c r="AZ50" i="11"/>
  <c r="AZ50" i="27" s="1"/>
  <c r="AZ15" i="11"/>
  <c r="AZ54" i="11"/>
  <c r="AZ54" i="27" s="1"/>
  <c r="AZ77" i="11"/>
  <c r="AZ77" i="27" s="1"/>
  <c r="AZ104" i="11"/>
  <c r="AZ104" i="27" s="1"/>
  <c r="AZ76" i="11"/>
  <c r="AZ76" i="27" s="1"/>
  <c r="AZ88" i="11"/>
  <c r="AZ88" i="27" s="1"/>
  <c r="AZ72" i="11"/>
  <c r="AZ72" i="27" s="1"/>
  <c r="AZ36" i="11"/>
  <c r="AZ45" i="11"/>
  <c r="AZ58" i="11"/>
  <c r="AZ58" i="27" s="1"/>
  <c r="AZ21" i="11"/>
  <c r="AZ21" i="27" s="1"/>
  <c r="AZ108" i="11"/>
  <c r="AZ108" i="27" s="1"/>
  <c r="AZ56" i="11"/>
  <c r="AZ33" i="11"/>
  <c r="AZ33" i="27" s="1"/>
  <c r="AZ43" i="11"/>
  <c r="AZ43" i="27" s="1"/>
  <c r="AZ27" i="11"/>
  <c r="AZ27" i="27" s="1"/>
  <c r="AZ111" i="11"/>
  <c r="AZ29" i="11"/>
  <c r="AZ29" i="27" s="1"/>
  <c r="AZ87" i="11"/>
  <c r="AZ87" i="27" s="1"/>
  <c r="AZ107" i="11"/>
  <c r="AZ107" i="27" s="1"/>
  <c r="AZ42" i="11"/>
  <c r="AZ42" i="27" s="1"/>
  <c r="AZ38" i="11"/>
  <c r="AZ38" i="27" s="1"/>
  <c r="AZ81" i="11"/>
  <c r="AZ81" i="27" s="1"/>
  <c r="AZ63" i="11"/>
  <c r="AZ63" i="27" s="1"/>
  <c r="AZ85" i="11"/>
  <c r="AZ85" i="27" s="1"/>
  <c r="AZ105" i="11"/>
  <c r="AZ105" i="27" s="1"/>
  <c r="AZ61" i="11"/>
  <c r="AZ61" i="27" s="1"/>
  <c r="AZ69" i="11"/>
  <c r="AZ69" i="27" s="1"/>
  <c r="AZ41" i="11"/>
  <c r="AZ49" i="11"/>
  <c r="AZ49" i="27" s="1"/>
  <c r="AZ96" i="11"/>
  <c r="AZ96" i="27" s="1"/>
  <c r="AZ86" i="11"/>
  <c r="AZ86" i="27" s="1"/>
  <c r="AZ52" i="11"/>
  <c r="AZ97" i="11"/>
  <c r="AZ97" i="27" s="1"/>
  <c r="AZ24" i="11"/>
  <c r="AZ40" i="11"/>
  <c r="AZ40" i="27" s="1"/>
  <c r="AZ89" i="11"/>
  <c r="AZ89" i="27" s="1"/>
  <c r="AZ26" i="11"/>
  <c r="AZ26" i="27" s="1"/>
  <c r="AZ80" i="11"/>
  <c r="AZ80" i="27" s="1"/>
  <c r="AZ60" i="11"/>
  <c r="AZ60" i="27" s="1"/>
  <c r="AZ37" i="11"/>
  <c r="AZ37" i="27" s="1"/>
  <c r="AZ91" i="11"/>
  <c r="AZ91" i="27" s="1"/>
  <c r="AZ28" i="11"/>
  <c r="AZ28" i="27" s="1"/>
  <c r="AZ68" i="11"/>
  <c r="AZ68" i="27" s="1"/>
  <c r="AZ92" i="11"/>
  <c r="AZ92" i="27" s="1"/>
  <c r="AZ101" i="11"/>
  <c r="AZ101" i="27" s="1"/>
  <c r="AZ31" i="11"/>
  <c r="AZ44" i="11"/>
  <c r="AZ83" i="11"/>
  <c r="AZ83" i="27" s="1"/>
  <c r="AZ18" i="11"/>
  <c r="AZ109" i="11"/>
  <c r="AZ109" i="27" s="1"/>
  <c r="AZ65" i="11"/>
  <c r="AZ65" i="27" s="1"/>
  <c r="AZ64" i="11"/>
  <c r="AZ64" i="27" s="1"/>
  <c r="AZ39" i="11"/>
  <c r="AZ39" i="27" s="1"/>
  <c r="AZ48" i="11"/>
  <c r="AZ48" i="27" s="1"/>
  <c r="AZ93" i="11"/>
  <c r="AZ93" i="27" s="1"/>
  <c r="AZ103" i="11"/>
  <c r="AZ103" i="27" s="1"/>
  <c r="AZ71" i="11"/>
  <c r="AZ71" i="27" s="1"/>
  <c r="AZ74" i="11"/>
  <c r="AZ74" i="27" s="1"/>
  <c r="AZ90" i="11"/>
  <c r="AZ90" i="27" s="1"/>
  <c r="AZ110" i="11"/>
  <c r="AZ110" i="27" s="1"/>
  <c r="BU531" i="5" l="1"/>
  <c r="BU8" i="33"/>
  <c r="BU7" i="5"/>
  <c r="BU8" i="36"/>
  <c r="BU8" i="34"/>
  <c r="BU8" i="31"/>
  <c r="BU268" i="5"/>
  <c r="BU8" i="32"/>
  <c r="BU1148" i="5"/>
  <c r="BU8" i="35"/>
  <c r="BU8" i="30"/>
  <c r="BU8" i="27"/>
  <c r="BU7" i="9"/>
  <c r="BU8" i="23"/>
  <c r="BU8" i="11"/>
  <c r="AZ31" i="27"/>
  <c r="AZ53" i="32" s="1"/>
  <c r="AZ59" i="34"/>
  <c r="AZ24" i="27"/>
  <c r="AZ114" i="33"/>
  <c r="AZ45" i="34"/>
  <c r="AZ94" i="33"/>
  <c r="AZ16" i="33"/>
  <c r="AZ63" i="33"/>
  <c r="EL141" i="32"/>
  <c r="EK160" i="34"/>
  <c r="EK142" i="32"/>
  <c r="EK263" i="32" s="1"/>
  <c r="BV4" i="33"/>
  <c r="BV26" i="15"/>
  <c r="BV30" i="15"/>
  <c r="AZ18" i="27"/>
  <c r="AZ29" i="33"/>
  <c r="AZ111" i="33"/>
  <c r="AZ17" i="34"/>
  <c r="AZ19" i="27"/>
  <c r="AZ20" i="33"/>
  <c r="DT81" i="32"/>
  <c r="DS90" i="34"/>
  <c r="AY211" i="32"/>
  <c r="AY18" i="34"/>
  <c r="BX283" i="5"/>
  <c r="BY272" i="5"/>
  <c r="DT105" i="32"/>
  <c r="DS118" i="34"/>
  <c r="DS106" i="32"/>
  <c r="DS260" i="32" s="1"/>
  <c r="BX23" i="15"/>
  <c r="BW24" i="15"/>
  <c r="AZ52" i="27"/>
  <c r="AZ109" i="33"/>
  <c r="AZ25" i="33"/>
  <c r="AZ41" i="27"/>
  <c r="AZ112" i="33"/>
  <c r="AZ24" i="33"/>
  <c r="AZ111" i="27"/>
  <c r="AZ107" i="33"/>
  <c r="AZ27" i="33"/>
  <c r="AZ56" i="27"/>
  <c r="AZ89" i="32" s="1"/>
  <c r="AZ101" i="34"/>
  <c r="AZ45" i="27"/>
  <c r="AZ115" i="33"/>
  <c r="AZ15" i="27"/>
  <c r="AZ49" i="33"/>
  <c r="AZ80" i="33"/>
  <c r="AZ85" i="33" s="1"/>
  <c r="AZ117" i="33"/>
  <c r="AZ32" i="33"/>
  <c r="AZ115" i="11"/>
  <c r="AZ89" i="33"/>
  <c r="AZ96" i="33" s="1"/>
  <c r="AZ23" i="23"/>
  <c r="AZ31" i="34"/>
  <c r="AZ3" i="11"/>
  <c r="AZ101" i="33"/>
  <c r="AZ127" i="33"/>
  <c r="AZ133" i="33" s="1"/>
  <c r="AZ140" i="33"/>
  <c r="AZ22" i="27"/>
  <c r="AZ31" i="33"/>
  <c r="BA535" i="5"/>
  <c r="BA536" i="5"/>
  <c r="BA540" i="5"/>
  <c r="BA541" i="5"/>
  <c r="BA543" i="5"/>
  <c r="BA534" i="5"/>
  <c r="BA538" i="5"/>
  <c r="BA545" i="5"/>
  <c r="BA546" i="5"/>
  <c r="BA539" i="5"/>
  <c r="BA547" i="5"/>
  <c r="BA537" i="5"/>
  <c r="BA544" i="5"/>
  <c r="BA542" i="5"/>
  <c r="AZ44" i="27"/>
  <c r="AZ110" i="33"/>
  <c r="AZ36" i="27"/>
  <c r="AZ77" i="32" s="1"/>
  <c r="AZ87" i="34"/>
  <c r="AZ138" i="33"/>
  <c r="AZ16" i="23"/>
  <c r="AZ137" i="33"/>
  <c r="AZ108" i="33"/>
  <c r="AZ100" i="33"/>
  <c r="AZ15" i="23"/>
  <c r="AZ62" i="33"/>
  <c r="AZ82" i="27"/>
  <c r="AZ65" i="32" s="1"/>
  <c r="AZ73" i="34"/>
  <c r="AY213" i="32"/>
  <c r="AY46" i="34"/>
  <c r="DV93" i="32"/>
  <c r="DU104" i="34"/>
  <c r="BU4" i="5"/>
  <c r="BU5" i="23"/>
  <c r="BU5" i="32"/>
  <c r="BU5" i="11"/>
  <c r="BU5" i="34"/>
  <c r="BU5" i="35"/>
  <c r="BU5" i="33"/>
  <c r="BU5" i="30"/>
  <c r="BU4" i="9"/>
  <c r="BU5" i="36"/>
  <c r="BU5" i="27"/>
  <c r="BU5" i="31"/>
  <c r="BB21" i="15"/>
  <c r="BA6" i="5"/>
  <c r="BA7" i="36"/>
  <c r="BA7" i="35"/>
  <c r="BA7" i="30"/>
  <c r="BA7" i="31"/>
  <c r="BA7" i="23"/>
  <c r="BA7" i="32"/>
  <c r="BA7" i="33"/>
  <c r="BA7" i="34"/>
  <c r="BA7" i="11"/>
  <c r="BA7" i="27"/>
  <c r="BA6" i="9"/>
  <c r="BA31" i="15"/>
  <c r="DZ117" i="32"/>
  <c r="DY132" i="34"/>
  <c r="DY118" i="32"/>
  <c r="DY261" i="32" s="1"/>
  <c r="BV35" i="15"/>
  <c r="BV29" i="15"/>
  <c r="DN69" i="32"/>
  <c r="DM76" i="34"/>
  <c r="AZ103" i="33" l="1"/>
  <c r="AZ216" i="32"/>
  <c r="AZ88" i="34"/>
  <c r="BA75" i="11"/>
  <c r="BA75" i="27" s="1"/>
  <c r="BA94" i="11"/>
  <c r="BA94" i="27" s="1"/>
  <c r="BA58" i="11"/>
  <c r="BA58" i="27" s="1"/>
  <c r="BA106" i="11"/>
  <c r="BA106" i="27" s="1"/>
  <c r="BA27" i="11"/>
  <c r="BA27" i="27" s="1"/>
  <c r="BA79" i="11"/>
  <c r="BA79" i="27" s="1"/>
  <c r="BA43" i="11"/>
  <c r="BA43" i="27" s="1"/>
  <c r="BA30" i="11"/>
  <c r="BA30" i="27" s="1"/>
  <c r="BA102" i="11"/>
  <c r="BA102" i="27" s="1"/>
  <c r="BA65" i="11"/>
  <c r="BA65" i="27" s="1"/>
  <c r="BA51" i="11"/>
  <c r="BA55" i="11"/>
  <c r="BA55" i="27" s="1"/>
  <c r="BA52" i="11"/>
  <c r="BA80" i="11"/>
  <c r="BA80" i="27" s="1"/>
  <c r="BA50" i="11"/>
  <c r="BA50" i="27" s="1"/>
  <c r="BA85" i="11"/>
  <c r="BA85" i="27" s="1"/>
  <c r="BA57" i="11"/>
  <c r="BA57" i="27" s="1"/>
  <c r="BA83" i="11"/>
  <c r="BA83" i="27" s="1"/>
  <c r="BA26" i="11"/>
  <c r="BA26" i="27" s="1"/>
  <c r="BA18" i="11"/>
  <c r="BA99" i="11"/>
  <c r="BA99" i="27" s="1"/>
  <c r="BA44" i="11"/>
  <c r="BA38" i="11"/>
  <c r="BA38" i="27" s="1"/>
  <c r="BA96" i="11"/>
  <c r="BA96" i="27" s="1"/>
  <c r="BA82" i="11"/>
  <c r="BA100" i="11"/>
  <c r="BA100" i="27" s="1"/>
  <c r="BA60" i="11"/>
  <c r="BA60" i="27" s="1"/>
  <c r="BA89" i="11"/>
  <c r="BA89" i="27" s="1"/>
  <c r="BA61" i="11"/>
  <c r="BA61" i="27" s="1"/>
  <c r="BA28" i="11"/>
  <c r="BA28" i="27" s="1"/>
  <c r="BA78" i="11"/>
  <c r="BA78" i="27" s="1"/>
  <c r="BA108" i="11"/>
  <c r="BA108" i="27" s="1"/>
  <c r="BA74" i="11"/>
  <c r="BA74" i="27" s="1"/>
  <c r="BA16" i="11"/>
  <c r="BA66" i="11"/>
  <c r="BA66" i="27" s="1"/>
  <c r="BA48" i="11"/>
  <c r="BA48" i="27" s="1"/>
  <c r="BA59" i="11"/>
  <c r="BA59" i="27" s="1"/>
  <c r="BA71" i="11"/>
  <c r="BA71" i="27" s="1"/>
  <c r="BA98" i="11"/>
  <c r="BA98" i="27" s="1"/>
  <c r="BA86" i="11"/>
  <c r="BA86" i="27" s="1"/>
  <c r="BA67" i="11"/>
  <c r="BA67" i="27" s="1"/>
  <c r="BA103" i="11"/>
  <c r="BA103" i="27" s="1"/>
  <c r="BA22" i="11"/>
  <c r="BA32" i="11"/>
  <c r="BA32" i="27" s="1"/>
  <c r="BA105" i="11"/>
  <c r="BA105" i="27" s="1"/>
  <c r="BA15" i="11"/>
  <c r="BA68" i="11"/>
  <c r="BA68" i="27" s="1"/>
  <c r="BA72" i="11"/>
  <c r="BA72" i="27" s="1"/>
  <c r="BA17" i="11"/>
  <c r="BA97" i="11"/>
  <c r="BA97" i="27" s="1"/>
  <c r="BA77" i="11"/>
  <c r="BA77" i="27" s="1"/>
  <c r="BA104" i="11"/>
  <c r="BA104" i="27" s="1"/>
  <c r="BA69" i="11"/>
  <c r="BA69" i="27" s="1"/>
  <c r="BA88" i="11"/>
  <c r="BA88" i="27" s="1"/>
  <c r="BA33" i="11"/>
  <c r="BA33" i="27" s="1"/>
  <c r="BA41" i="11"/>
  <c r="BA76" i="11"/>
  <c r="BA76" i="27" s="1"/>
  <c r="BA53" i="11"/>
  <c r="BA53" i="27" s="1"/>
  <c r="BA54" i="11"/>
  <c r="BA54" i="27" s="1"/>
  <c r="BA110" i="11"/>
  <c r="BA110" i="27" s="1"/>
  <c r="BA45" i="11"/>
  <c r="BA95" i="11"/>
  <c r="BA95" i="27" s="1"/>
  <c r="BA90" i="11"/>
  <c r="BA90" i="27" s="1"/>
  <c r="BA39" i="11"/>
  <c r="BA39" i="27" s="1"/>
  <c r="BA62" i="11"/>
  <c r="BA62" i="27" s="1"/>
  <c r="BA56" i="11"/>
  <c r="BA93" i="11"/>
  <c r="BA93" i="27" s="1"/>
  <c r="BA109" i="11"/>
  <c r="BA109" i="27" s="1"/>
  <c r="BA101" i="11"/>
  <c r="BA101" i="27" s="1"/>
  <c r="BA91" i="11"/>
  <c r="BA91" i="27" s="1"/>
  <c r="BA73" i="11"/>
  <c r="BA73" i="27" s="1"/>
  <c r="BA92" i="11"/>
  <c r="BA92" i="27" s="1"/>
  <c r="BA25" i="11"/>
  <c r="BA25" i="27" s="1"/>
  <c r="BA64" i="11"/>
  <c r="BA64" i="27" s="1"/>
  <c r="BA70" i="11"/>
  <c r="BA70" i="27" s="1"/>
  <c r="BA21" i="11"/>
  <c r="BA21" i="27" s="1"/>
  <c r="BA46" i="11"/>
  <c r="BA46" i="27" s="1"/>
  <c r="BA36" i="11"/>
  <c r="BA29" i="11"/>
  <c r="BA29" i="27" s="1"/>
  <c r="BA87" i="11"/>
  <c r="BA87" i="27" s="1"/>
  <c r="BA111" i="11"/>
  <c r="BA47" i="11"/>
  <c r="BA47" i="27" s="1"/>
  <c r="BA35" i="11"/>
  <c r="BA35" i="27" s="1"/>
  <c r="BA34" i="11"/>
  <c r="BA34" i="27" s="1"/>
  <c r="BA84" i="11"/>
  <c r="BA84" i="27" s="1"/>
  <c r="BA49" i="11"/>
  <c r="BA49" i="27" s="1"/>
  <c r="BA19" i="11"/>
  <c r="BA31" i="11"/>
  <c r="BA42" i="11"/>
  <c r="BA42" i="27" s="1"/>
  <c r="BA20" i="11"/>
  <c r="BA20" i="27" s="1"/>
  <c r="BA63" i="11"/>
  <c r="BA63" i="27" s="1"/>
  <c r="BA107" i="11"/>
  <c r="BA107" i="27" s="1"/>
  <c r="BA81" i="11"/>
  <c r="BA81" i="27" s="1"/>
  <c r="BA24" i="11"/>
  <c r="BA23" i="11"/>
  <c r="BA23" i="27" s="1"/>
  <c r="BA37" i="11"/>
  <c r="BA37" i="27" s="1"/>
  <c r="BA40" i="11"/>
  <c r="BA40" i="27" s="1"/>
  <c r="BZ272" i="5"/>
  <c r="BY283" i="5"/>
  <c r="AZ17" i="32"/>
  <c r="AZ214" i="32"/>
  <c r="AZ60" i="34"/>
  <c r="DO69" i="32"/>
  <c r="DN76" i="34"/>
  <c r="AZ215" i="32"/>
  <c r="AZ74" i="34"/>
  <c r="AZ119" i="33"/>
  <c r="BW26" i="15"/>
  <c r="BW30" i="15"/>
  <c r="BW4" i="33"/>
  <c r="DU81" i="32"/>
  <c r="DT90" i="34"/>
  <c r="BV268" i="5"/>
  <c r="BV1148" i="5"/>
  <c r="BV7" i="5"/>
  <c r="BV8" i="36"/>
  <c r="BV531" i="5"/>
  <c r="BV8" i="35"/>
  <c r="BV8" i="30"/>
  <c r="BV8" i="33"/>
  <c r="BV8" i="34"/>
  <c r="BV8" i="31"/>
  <c r="BV8" i="23"/>
  <c r="BV8" i="32"/>
  <c r="BV8" i="27"/>
  <c r="BV8" i="11"/>
  <c r="BV7" i="9"/>
  <c r="EA117" i="32"/>
  <c r="DZ132" i="34"/>
  <c r="DZ118" i="32"/>
  <c r="DZ261" i="32" s="1"/>
  <c r="DW93" i="32"/>
  <c r="DV104" i="34"/>
  <c r="BV5" i="23"/>
  <c r="BV5" i="32"/>
  <c r="BV4" i="5"/>
  <c r="BV5" i="11"/>
  <c r="BV5" i="34"/>
  <c r="BV5" i="27"/>
  <c r="BV5" i="31"/>
  <c r="BV5" i="35"/>
  <c r="BV5" i="33"/>
  <c r="BV5" i="36"/>
  <c r="BV5" i="30"/>
  <c r="BV4" i="9"/>
  <c r="BA8" i="5"/>
  <c r="BA8" i="9"/>
  <c r="AZ142" i="33"/>
  <c r="AZ128" i="29"/>
  <c r="BA118" i="11"/>
  <c r="AZ76" i="33"/>
  <c r="BW25" i="15"/>
  <c r="DU105" i="32"/>
  <c r="DT118" i="34"/>
  <c r="DT106" i="32"/>
  <c r="DT260" i="32" s="1"/>
  <c r="EM141" i="32"/>
  <c r="EL160" i="34"/>
  <c r="EL142" i="32"/>
  <c r="EL263" i="32" s="1"/>
  <c r="AZ45" i="33"/>
  <c r="AZ41" i="32"/>
  <c r="AZ185" i="33"/>
  <c r="BB532" i="5"/>
  <c r="BB22" i="15"/>
  <c r="BB33" i="15"/>
  <c r="BB1149" i="5"/>
  <c r="BB5" i="5"/>
  <c r="BB126" i="29"/>
  <c r="BB269" i="5"/>
  <c r="BB6" i="36"/>
  <c r="BB28" i="15"/>
  <c r="BB6" i="33"/>
  <c r="BB6" i="34"/>
  <c r="BB27" i="15"/>
  <c r="BB6" i="35"/>
  <c r="BB6" i="30"/>
  <c r="BB6" i="27"/>
  <c r="BB6" i="31"/>
  <c r="BB6" i="23"/>
  <c r="BB6" i="32"/>
  <c r="BB5" i="9"/>
  <c r="BB6" i="11"/>
  <c r="AZ19" i="23"/>
  <c r="AZ20" i="23" s="1"/>
  <c r="AZ149" i="33"/>
  <c r="AZ217" i="32"/>
  <c r="AZ102" i="34"/>
  <c r="BY23" i="15"/>
  <c r="BX24" i="15"/>
  <c r="AZ211" i="32" l="1"/>
  <c r="AZ18" i="34"/>
  <c r="BA111" i="27"/>
  <c r="BA107" i="33"/>
  <c r="BA27" i="33"/>
  <c r="BA45" i="27"/>
  <c r="BA115" i="33"/>
  <c r="BA63" i="33"/>
  <c r="BA82" i="27"/>
  <c r="BA65" i="32" s="1"/>
  <c r="BA73" i="34"/>
  <c r="BA52" i="27"/>
  <c r="BA109" i="33"/>
  <c r="BA25" i="33"/>
  <c r="BC21" i="15"/>
  <c r="BB31" i="15"/>
  <c r="BB7" i="36"/>
  <c r="BB7" i="34"/>
  <c r="BB6" i="5"/>
  <c r="BB7" i="33"/>
  <c r="BB7" i="35"/>
  <c r="BB7" i="30"/>
  <c r="BB7" i="27"/>
  <c r="BB7" i="31"/>
  <c r="BB7" i="23"/>
  <c r="BB7" i="32"/>
  <c r="BB6" i="9"/>
  <c r="BB7" i="11"/>
  <c r="BX26" i="15"/>
  <c r="BX30" i="15"/>
  <c r="BX4" i="33"/>
  <c r="BB535" i="5"/>
  <c r="BB539" i="5"/>
  <c r="BB544" i="5"/>
  <c r="BB547" i="5"/>
  <c r="BB543" i="5"/>
  <c r="BB534" i="5"/>
  <c r="BB536" i="5"/>
  <c r="BB542" i="5"/>
  <c r="BB545" i="5"/>
  <c r="BB538" i="5"/>
  <c r="BB541" i="5"/>
  <c r="BB546" i="5"/>
  <c r="BB540" i="5"/>
  <c r="BB537" i="5"/>
  <c r="DV81" i="32"/>
  <c r="DU90" i="34"/>
  <c r="DP69" i="32"/>
  <c r="DO76" i="34"/>
  <c r="BA31" i="27"/>
  <c r="BA53" i="32" s="1"/>
  <c r="BA59" i="34"/>
  <c r="BA41" i="27"/>
  <c r="BA112" i="33"/>
  <c r="BA24" i="33"/>
  <c r="BA18" i="27"/>
  <c r="BA111" i="33"/>
  <c r="BA17" i="34"/>
  <c r="BA29" i="33"/>
  <c r="BZ23" i="15"/>
  <c r="BY24" i="15"/>
  <c r="BY25" i="15" s="1"/>
  <c r="DV105" i="32"/>
  <c r="DU118" i="34"/>
  <c r="DU106" i="32"/>
  <c r="DU260" i="32" s="1"/>
  <c r="EB117" i="32"/>
  <c r="EA132" i="34"/>
  <c r="EA118" i="32"/>
  <c r="EA261" i="32" s="1"/>
  <c r="BA19" i="27"/>
  <c r="BA20" i="33"/>
  <c r="BA22" i="27"/>
  <c r="BA31" i="33"/>
  <c r="BA138" i="33"/>
  <c r="BA16" i="23"/>
  <c r="BX25" i="15"/>
  <c r="AZ213" i="32"/>
  <c r="AZ46" i="34"/>
  <c r="EN141" i="32"/>
  <c r="EM160" i="34"/>
  <c r="EM142" i="32"/>
  <c r="EM263" i="32" s="1"/>
  <c r="BW35" i="15"/>
  <c r="BW29" i="15"/>
  <c r="DX93" i="32"/>
  <c r="DW104" i="34"/>
  <c r="BZ283" i="5"/>
  <c r="CA272" i="5"/>
  <c r="BA24" i="27"/>
  <c r="BA114" i="33"/>
  <c r="BA94" i="33"/>
  <c r="BA45" i="34"/>
  <c r="BA16" i="33"/>
  <c r="BA36" i="27"/>
  <c r="BA77" i="32" s="1"/>
  <c r="BA87" i="34"/>
  <c r="BA56" i="27"/>
  <c r="BA89" i="32" s="1"/>
  <c r="BA101" i="34"/>
  <c r="BA15" i="27"/>
  <c r="BA127" i="33"/>
  <c r="BA133" i="33" s="1"/>
  <c r="BA115" i="11"/>
  <c r="BA23" i="23"/>
  <c r="BA117" i="33"/>
  <c r="BA31" i="34"/>
  <c r="BA3" i="11"/>
  <c r="BA101" i="33"/>
  <c r="BA80" i="33"/>
  <c r="BA85" i="33" s="1"/>
  <c r="BA89" i="33"/>
  <c r="BA96" i="33" s="1"/>
  <c r="BA49" i="33"/>
  <c r="BA140" i="33"/>
  <c r="BA32" i="33"/>
  <c r="BA62" i="33"/>
  <c r="BA100" i="33"/>
  <c r="BA108" i="33"/>
  <c r="BA15" i="23"/>
  <c r="BA137" i="33"/>
  <c r="BA44" i="27"/>
  <c r="BA110" i="33"/>
  <c r="BA103" i="33" l="1"/>
  <c r="BA142" i="33"/>
  <c r="BA76" i="33"/>
  <c r="BA128" i="29"/>
  <c r="BB118" i="11"/>
  <c r="BA217" i="32"/>
  <c r="BA102" i="34"/>
  <c r="DW105" i="32"/>
  <c r="DV118" i="34"/>
  <c r="DV106" i="32"/>
  <c r="DV260" i="32" s="1"/>
  <c r="BA214" i="32"/>
  <c r="BA60" i="34"/>
  <c r="BC532" i="5"/>
  <c r="BC22" i="15"/>
  <c r="BC33" i="15"/>
  <c r="BC269" i="5"/>
  <c r="BC1149" i="5"/>
  <c r="BC6" i="33"/>
  <c r="BC6" i="36"/>
  <c r="BC6" i="34"/>
  <c r="BC126" i="29"/>
  <c r="BC5" i="5"/>
  <c r="BC6" i="31"/>
  <c r="BC28" i="15"/>
  <c r="BC6" i="32"/>
  <c r="BC27" i="15"/>
  <c r="BC6" i="35"/>
  <c r="BC6" i="30"/>
  <c r="BC6" i="27"/>
  <c r="BC6" i="23"/>
  <c r="BC5" i="9"/>
  <c r="BC6" i="11"/>
  <c r="CB272" i="5"/>
  <c r="CA283" i="5"/>
  <c r="DY93" i="32"/>
  <c r="DX104" i="34"/>
  <c r="EC117" i="32"/>
  <c r="EB132" i="34"/>
  <c r="EB118" i="32"/>
  <c r="EB261" i="32" s="1"/>
  <c r="BY35" i="15"/>
  <c r="DW81" i="32"/>
  <c r="DV90" i="34"/>
  <c r="BA215" i="32"/>
  <c r="BA74" i="34"/>
  <c r="BA19" i="23"/>
  <c r="BA20" i="23" s="1"/>
  <c r="BA149" i="33"/>
  <c r="BA216" i="32"/>
  <c r="BA88" i="34"/>
  <c r="BW8" i="36"/>
  <c r="BW8" i="34"/>
  <c r="BW268" i="5"/>
  <c r="BW7" i="5"/>
  <c r="BW531" i="5"/>
  <c r="BW8" i="35"/>
  <c r="BW8" i="30"/>
  <c r="BW8" i="27"/>
  <c r="BW8" i="33"/>
  <c r="BW8" i="31"/>
  <c r="BW8" i="23"/>
  <c r="BW1148" i="5"/>
  <c r="BW8" i="32"/>
  <c r="BW7" i="9"/>
  <c r="BW8" i="11"/>
  <c r="EO141" i="32"/>
  <c r="EN160" i="34"/>
  <c r="EN142" i="32"/>
  <c r="EN263" i="32" s="1"/>
  <c r="BX35" i="15"/>
  <c r="BX29" i="15"/>
  <c r="BY30" i="15"/>
  <c r="BY26" i="15"/>
  <c r="BY29" i="15" s="1"/>
  <c r="BY4" i="33"/>
  <c r="BA45" i="33"/>
  <c r="BA185" i="33"/>
  <c r="BA41" i="32"/>
  <c r="BW5" i="11"/>
  <c r="BW5" i="23"/>
  <c r="BW5" i="32"/>
  <c r="BW4" i="5"/>
  <c r="BW5" i="34"/>
  <c r="BW5" i="33"/>
  <c r="BW5" i="35"/>
  <c r="BW5" i="27"/>
  <c r="BW4" i="9"/>
  <c r="BW5" i="31"/>
  <c r="BW5" i="36"/>
  <c r="BW5" i="30"/>
  <c r="CA23" i="15"/>
  <c r="BZ24" i="15"/>
  <c r="BZ25" i="15" s="1"/>
  <c r="BA17" i="32"/>
  <c r="DQ69" i="32"/>
  <c r="DP76" i="34"/>
  <c r="BB102" i="11"/>
  <c r="BB102" i="27" s="1"/>
  <c r="BB35" i="11"/>
  <c r="BB35" i="27" s="1"/>
  <c r="BB56" i="11"/>
  <c r="BB22" i="11"/>
  <c r="BB110" i="11"/>
  <c r="BB110" i="27" s="1"/>
  <c r="BB43" i="11"/>
  <c r="BB43" i="27" s="1"/>
  <c r="BB74" i="11"/>
  <c r="BB74" i="27" s="1"/>
  <c r="BB64" i="11"/>
  <c r="BB64" i="27" s="1"/>
  <c r="BB58" i="11"/>
  <c r="BB58" i="27" s="1"/>
  <c r="BB25" i="11"/>
  <c r="BB25" i="27" s="1"/>
  <c r="BB95" i="11"/>
  <c r="BB95" i="27" s="1"/>
  <c r="BB34" i="11"/>
  <c r="BB34" i="27" s="1"/>
  <c r="BB84" i="11"/>
  <c r="BB84" i="27" s="1"/>
  <c r="BB101" i="11"/>
  <c r="BB101" i="27" s="1"/>
  <c r="BB91" i="11"/>
  <c r="BB91" i="27" s="1"/>
  <c r="BB83" i="11"/>
  <c r="BB83" i="27" s="1"/>
  <c r="BB104" i="11"/>
  <c r="BB104" i="27" s="1"/>
  <c r="BB97" i="11"/>
  <c r="BB97" i="27" s="1"/>
  <c r="BB23" i="11"/>
  <c r="BB23" i="27" s="1"/>
  <c r="BB42" i="11"/>
  <c r="BB42" i="27" s="1"/>
  <c r="BB60" i="11"/>
  <c r="BB60" i="27" s="1"/>
  <c r="BB76" i="11"/>
  <c r="BB76" i="27" s="1"/>
  <c r="BB41" i="11"/>
  <c r="BB32" i="11"/>
  <c r="BB32" i="27" s="1"/>
  <c r="BB33" i="11"/>
  <c r="BB33" i="27" s="1"/>
  <c r="BB51" i="11"/>
  <c r="BB100" i="11"/>
  <c r="BB100" i="27" s="1"/>
  <c r="BB27" i="11"/>
  <c r="BB27" i="27" s="1"/>
  <c r="BB29" i="11"/>
  <c r="BB29" i="27" s="1"/>
  <c r="BB108" i="11"/>
  <c r="BB108" i="27" s="1"/>
  <c r="BB111" i="11"/>
  <c r="BB82" i="11"/>
  <c r="BB39" i="11"/>
  <c r="BB39" i="27" s="1"/>
  <c r="BB79" i="11"/>
  <c r="BB79" i="27" s="1"/>
  <c r="BB86" i="11"/>
  <c r="BB86" i="27" s="1"/>
  <c r="BB55" i="11"/>
  <c r="BB55" i="27" s="1"/>
  <c r="BB80" i="11"/>
  <c r="BB80" i="27" s="1"/>
  <c r="BB50" i="11"/>
  <c r="BB50" i="27" s="1"/>
  <c r="BB44" i="11"/>
  <c r="BB37" i="11"/>
  <c r="BB37" i="27" s="1"/>
  <c r="BB38" i="11"/>
  <c r="BB38" i="27" s="1"/>
  <c r="BB99" i="11"/>
  <c r="BB99" i="27" s="1"/>
  <c r="BB26" i="11"/>
  <c r="BB26" i="27" s="1"/>
  <c r="BB61" i="11"/>
  <c r="BB61" i="27" s="1"/>
  <c r="BB15" i="11"/>
  <c r="BB92" i="11"/>
  <c r="BB92" i="27" s="1"/>
  <c r="BB28" i="11"/>
  <c r="BB28" i="27" s="1"/>
  <c r="BB77" i="11"/>
  <c r="BB77" i="27" s="1"/>
  <c r="BB21" i="11"/>
  <c r="BB21" i="27" s="1"/>
  <c r="BB67" i="11"/>
  <c r="BB67" i="27" s="1"/>
  <c r="BB87" i="11"/>
  <c r="BB87" i="27" s="1"/>
  <c r="BB70" i="11"/>
  <c r="BB70" i="27" s="1"/>
  <c r="BB65" i="11"/>
  <c r="BB65" i="27" s="1"/>
  <c r="BB46" i="11"/>
  <c r="BB46" i="27" s="1"/>
  <c r="BB62" i="11"/>
  <c r="BB62" i="27" s="1"/>
  <c r="BB30" i="11"/>
  <c r="BB30" i="27" s="1"/>
  <c r="BB36" i="11"/>
  <c r="BB48" i="11"/>
  <c r="BB48" i="27" s="1"/>
  <c r="BB16" i="11"/>
  <c r="BB45" i="11"/>
  <c r="BB40" i="11"/>
  <c r="BB40" i="27" s="1"/>
  <c r="BB68" i="11"/>
  <c r="BB68" i="27" s="1"/>
  <c r="BB85" i="11"/>
  <c r="BB85" i="27" s="1"/>
  <c r="BB96" i="11"/>
  <c r="BB96" i="27" s="1"/>
  <c r="BB69" i="11"/>
  <c r="BB69" i="27" s="1"/>
  <c r="BB31" i="11"/>
  <c r="BB17" i="11"/>
  <c r="BB18" i="11"/>
  <c r="BB72" i="11"/>
  <c r="BB72" i="27" s="1"/>
  <c r="BB19" i="11"/>
  <c r="BB57" i="11"/>
  <c r="BB57" i="27" s="1"/>
  <c r="BB105" i="11"/>
  <c r="BB105" i="27" s="1"/>
  <c r="BB78" i="11"/>
  <c r="BB78" i="27" s="1"/>
  <c r="BB94" i="11"/>
  <c r="BB94" i="27" s="1"/>
  <c r="BB90" i="11"/>
  <c r="BB90" i="27" s="1"/>
  <c r="BB52" i="11"/>
  <c r="BB75" i="11"/>
  <c r="BB75" i="27" s="1"/>
  <c r="BB106" i="11"/>
  <c r="BB106" i="27" s="1"/>
  <c r="BB103" i="11"/>
  <c r="BB103" i="27" s="1"/>
  <c r="BB47" i="11"/>
  <c r="BB47" i="27" s="1"/>
  <c r="BB66" i="11"/>
  <c r="BB66" i="27" s="1"/>
  <c r="BB93" i="11"/>
  <c r="BB93" i="27" s="1"/>
  <c r="BB98" i="11"/>
  <c r="BB98" i="27" s="1"/>
  <c r="BB109" i="11"/>
  <c r="BB109" i="27" s="1"/>
  <c r="BB59" i="11"/>
  <c r="BB59" i="27" s="1"/>
  <c r="BB73" i="11"/>
  <c r="BB73" i="27" s="1"/>
  <c r="BB24" i="11"/>
  <c r="BB20" i="11"/>
  <c r="BB20" i="27" s="1"/>
  <c r="BB54" i="11"/>
  <c r="BB54" i="27" s="1"/>
  <c r="BB107" i="11"/>
  <c r="BB107" i="27" s="1"/>
  <c r="BB53" i="11"/>
  <c r="BB53" i="27" s="1"/>
  <c r="BB81" i="11"/>
  <c r="BB81" i="27" s="1"/>
  <c r="BB89" i="11"/>
  <c r="BB89" i="27" s="1"/>
  <c r="BB63" i="11"/>
  <c r="BB63" i="27" s="1"/>
  <c r="BB88" i="11"/>
  <c r="BB88" i="27" s="1"/>
  <c r="BB49" i="11"/>
  <c r="BB49" i="27" s="1"/>
  <c r="BB71" i="11"/>
  <c r="BB71" i="27" s="1"/>
  <c r="BB8" i="5"/>
  <c r="BB8" i="9"/>
  <c r="BA119" i="33"/>
  <c r="BY531" i="5" l="1"/>
  <c r="BY8" i="33"/>
  <c r="BY1148" i="5"/>
  <c r="BY8" i="34"/>
  <c r="BY8" i="31"/>
  <c r="BY8" i="32"/>
  <c r="BY268" i="5"/>
  <c r="BY7" i="5"/>
  <c r="BY8" i="36"/>
  <c r="BY8" i="35"/>
  <c r="BY8" i="30"/>
  <c r="BY8" i="27"/>
  <c r="BY8" i="23"/>
  <c r="BY7" i="9"/>
  <c r="BY8" i="11"/>
  <c r="BB24" i="27"/>
  <c r="BB16" i="33"/>
  <c r="BB45" i="34"/>
  <c r="BB114" i="33"/>
  <c r="BB94" i="33"/>
  <c r="BB63" i="33"/>
  <c r="BB108" i="33"/>
  <c r="BB62" i="33"/>
  <c r="BB100" i="33"/>
  <c r="BB15" i="23"/>
  <c r="BB137" i="33"/>
  <c r="BB44" i="27"/>
  <c r="BB110" i="33"/>
  <c r="BB111" i="27"/>
  <c r="BB107" i="33"/>
  <c r="BB27" i="33"/>
  <c r="BB41" i="27"/>
  <c r="BB112" i="33"/>
  <c r="BB24" i="33"/>
  <c r="BB56" i="27"/>
  <c r="BB89" i="32" s="1"/>
  <c r="BB101" i="34"/>
  <c r="DR69" i="32"/>
  <c r="DQ76" i="34"/>
  <c r="CB23" i="15"/>
  <c r="CA24" i="15"/>
  <c r="CA25" i="15" s="1"/>
  <c r="BX531" i="5"/>
  <c r="BX1148" i="5"/>
  <c r="BX8" i="36"/>
  <c r="BX8" i="33"/>
  <c r="BX8" i="34"/>
  <c r="BX268" i="5"/>
  <c r="BX8" i="35"/>
  <c r="BX8" i="30"/>
  <c r="BX8" i="27"/>
  <c r="BX7" i="5"/>
  <c r="BX8" i="31"/>
  <c r="BX8" i="23"/>
  <c r="BX8" i="32"/>
  <c r="BX7" i="9"/>
  <c r="BX8" i="11"/>
  <c r="EP141" i="32"/>
  <c r="EO160" i="34"/>
  <c r="EO142" i="32"/>
  <c r="EO263" i="32" s="1"/>
  <c r="DZ93" i="32"/>
  <c r="DY104" i="34"/>
  <c r="DX105" i="32"/>
  <c r="DW118" i="34"/>
  <c r="DW106" i="32"/>
  <c r="DW260" i="32" s="1"/>
  <c r="BB19" i="27"/>
  <c r="BB20" i="33"/>
  <c r="BB31" i="27"/>
  <c r="BB53" i="32" s="1"/>
  <c r="BB59" i="34"/>
  <c r="BB138" i="33"/>
  <c r="BB16" i="23"/>
  <c r="BA211" i="32"/>
  <c r="BA18" i="34"/>
  <c r="BA213" i="32"/>
  <c r="BA46" i="34"/>
  <c r="BX4" i="5"/>
  <c r="BX5" i="11"/>
  <c r="BX5" i="23"/>
  <c r="BX5" i="32"/>
  <c r="BX5" i="30"/>
  <c r="BX4" i="9"/>
  <c r="BX5" i="31"/>
  <c r="BX5" i="36"/>
  <c r="BX5" i="27"/>
  <c r="BX5" i="34"/>
  <c r="BX5" i="35"/>
  <c r="BX5" i="33"/>
  <c r="DX81" i="32"/>
  <c r="DW90" i="34"/>
  <c r="BB36" i="27"/>
  <c r="BB77" i="32" s="1"/>
  <c r="BB87" i="34"/>
  <c r="BB15" i="27"/>
  <c r="BB49" i="33"/>
  <c r="BB76" i="33" s="1"/>
  <c r="BB80" i="33"/>
  <c r="BB85" i="33" s="1"/>
  <c r="BB115" i="11"/>
  <c r="BB23" i="23"/>
  <c r="BB117" i="33"/>
  <c r="BB31" i="34"/>
  <c r="BB3" i="11"/>
  <c r="BB140" i="33"/>
  <c r="BB89" i="33"/>
  <c r="BB127" i="33"/>
  <c r="BB133" i="33" s="1"/>
  <c r="BB32" i="33"/>
  <c r="BB101" i="33"/>
  <c r="BZ35" i="15"/>
  <c r="ED117" i="32"/>
  <c r="EC132" i="34"/>
  <c r="EC118" i="32"/>
  <c r="EC261" i="32" s="1"/>
  <c r="BC31" i="15"/>
  <c r="BD21" i="15"/>
  <c r="BC7" i="36"/>
  <c r="BC7" i="33"/>
  <c r="BC7" i="34"/>
  <c r="BC6" i="5"/>
  <c r="BC7" i="35"/>
  <c r="BC7" i="30"/>
  <c r="BC7" i="27"/>
  <c r="BC7" i="31"/>
  <c r="BC7" i="23"/>
  <c r="BC7" i="32"/>
  <c r="BC6" i="9"/>
  <c r="BC7" i="11"/>
  <c r="BB52" i="27"/>
  <c r="BB25" i="33"/>
  <c r="BB109" i="33"/>
  <c r="BB18" i="27"/>
  <c r="BB111" i="33"/>
  <c r="BB29" i="33"/>
  <c r="BB17" i="34"/>
  <c r="BB45" i="27"/>
  <c r="BB115" i="33"/>
  <c r="BB82" i="27"/>
  <c r="BB65" i="32" s="1"/>
  <c r="BB73" i="34"/>
  <c r="BB22" i="27"/>
  <c r="BB31" i="33"/>
  <c r="BZ4" i="33"/>
  <c r="BZ30" i="15"/>
  <c r="BZ26" i="15"/>
  <c r="BZ29" i="15" s="1"/>
  <c r="BY5" i="11"/>
  <c r="BY5" i="32"/>
  <c r="BY4" i="5"/>
  <c r="BY5" i="23"/>
  <c r="BY5" i="34"/>
  <c r="BY5" i="33"/>
  <c r="BY5" i="30"/>
  <c r="BY5" i="36"/>
  <c r="BY4" i="9"/>
  <c r="BY5" i="31"/>
  <c r="BY5" i="35"/>
  <c r="BY5" i="27"/>
  <c r="CC272" i="5"/>
  <c r="CB283" i="5"/>
  <c r="BC535" i="5"/>
  <c r="BC534" i="5"/>
  <c r="BC538" i="5"/>
  <c r="BC541" i="5"/>
  <c r="BC545" i="5"/>
  <c r="BC546" i="5"/>
  <c r="BC537" i="5"/>
  <c r="BC540" i="5"/>
  <c r="BC542" i="5"/>
  <c r="BC536" i="5"/>
  <c r="BC539" i="5"/>
  <c r="BC547" i="5"/>
  <c r="BC544" i="5"/>
  <c r="BC543" i="5"/>
  <c r="BB96" i="33" l="1"/>
  <c r="CA35" i="15"/>
  <c r="BZ268" i="5"/>
  <c r="BZ1148" i="5"/>
  <c r="BZ7" i="5"/>
  <c r="BZ531" i="5"/>
  <c r="BZ8" i="33"/>
  <c r="BZ8" i="35"/>
  <c r="BZ8" i="30"/>
  <c r="BZ8" i="31"/>
  <c r="BZ8" i="23"/>
  <c r="BZ8" i="36"/>
  <c r="BZ8" i="34"/>
  <c r="BZ8" i="32"/>
  <c r="BZ8" i="11"/>
  <c r="BZ8" i="27"/>
  <c r="BZ7" i="9"/>
  <c r="CD272" i="5"/>
  <c r="CC283" i="5"/>
  <c r="BB215" i="32"/>
  <c r="BB74" i="34"/>
  <c r="BB216" i="32"/>
  <c r="BB88" i="34"/>
  <c r="DY105" i="32"/>
  <c r="DX118" i="34"/>
  <c r="DX106" i="32"/>
  <c r="DX260" i="32" s="1"/>
  <c r="BB119" i="33"/>
  <c r="BB142" i="33"/>
  <c r="BB41" i="32"/>
  <c r="BB185" i="33"/>
  <c r="BC70" i="11"/>
  <c r="BC70" i="27" s="1"/>
  <c r="BC29" i="11"/>
  <c r="BC29" i="27" s="1"/>
  <c r="BC43" i="11"/>
  <c r="BC43" i="27" s="1"/>
  <c r="BC87" i="11"/>
  <c r="BC87" i="27" s="1"/>
  <c r="BC58" i="11"/>
  <c r="BC58" i="27" s="1"/>
  <c r="BC62" i="11"/>
  <c r="BC62" i="27" s="1"/>
  <c r="BC94" i="11"/>
  <c r="BC94" i="27" s="1"/>
  <c r="BC56" i="11"/>
  <c r="BC66" i="11"/>
  <c r="BC66" i="27" s="1"/>
  <c r="BC98" i="11"/>
  <c r="BC98" i="27" s="1"/>
  <c r="BC67" i="11"/>
  <c r="BC67" i="27" s="1"/>
  <c r="BC75" i="11"/>
  <c r="BC75" i="27" s="1"/>
  <c r="BC55" i="11"/>
  <c r="BC55" i="27" s="1"/>
  <c r="BC18" i="11"/>
  <c r="BC77" i="11"/>
  <c r="BC77" i="27" s="1"/>
  <c r="BC83" i="11"/>
  <c r="BC83" i="27" s="1"/>
  <c r="BC24" i="11"/>
  <c r="BC28" i="11"/>
  <c r="BC28" i="27" s="1"/>
  <c r="BC73" i="11"/>
  <c r="BC73" i="27" s="1"/>
  <c r="BC68" i="11"/>
  <c r="BC68" i="27" s="1"/>
  <c r="BC41" i="11"/>
  <c r="BC89" i="11"/>
  <c r="BC89" i="27" s="1"/>
  <c r="BC104" i="11"/>
  <c r="BC104" i="27" s="1"/>
  <c r="BC88" i="11"/>
  <c r="BC88" i="27" s="1"/>
  <c r="BC108" i="11"/>
  <c r="BC108" i="27" s="1"/>
  <c r="BC52" i="11"/>
  <c r="BC25" i="11"/>
  <c r="BC25" i="27" s="1"/>
  <c r="BC33" i="11"/>
  <c r="BC33" i="27" s="1"/>
  <c r="BC35" i="11"/>
  <c r="BC35" i="27" s="1"/>
  <c r="BC103" i="11"/>
  <c r="BC103" i="27" s="1"/>
  <c r="BC78" i="11"/>
  <c r="BC78" i="27" s="1"/>
  <c r="BC65" i="11"/>
  <c r="BC65" i="27" s="1"/>
  <c r="BC45" i="11"/>
  <c r="BC95" i="11"/>
  <c r="BC95" i="27" s="1"/>
  <c r="BC100" i="11"/>
  <c r="BC100" i="27" s="1"/>
  <c r="BC101" i="11"/>
  <c r="BC101" i="27" s="1"/>
  <c r="BC91" i="11"/>
  <c r="BC91" i="27" s="1"/>
  <c r="BC17" i="11"/>
  <c r="BC20" i="11"/>
  <c r="BC20" i="27" s="1"/>
  <c r="BC80" i="11"/>
  <c r="BC80" i="27" s="1"/>
  <c r="BC99" i="11"/>
  <c r="BC99" i="27" s="1"/>
  <c r="BC42" i="11"/>
  <c r="BC42" i="27" s="1"/>
  <c r="BC49" i="11"/>
  <c r="BC49" i="27" s="1"/>
  <c r="BC60" i="11"/>
  <c r="BC60" i="27" s="1"/>
  <c r="BC72" i="11"/>
  <c r="BC72" i="27" s="1"/>
  <c r="BC105" i="11"/>
  <c r="BC105" i="27" s="1"/>
  <c r="BC79" i="11"/>
  <c r="BC79" i="27" s="1"/>
  <c r="BC86" i="11"/>
  <c r="BC86" i="27" s="1"/>
  <c r="BC90" i="11"/>
  <c r="BC90" i="27" s="1"/>
  <c r="BC22" i="11"/>
  <c r="BC74" i="11"/>
  <c r="BC74" i="27" s="1"/>
  <c r="BC47" i="11"/>
  <c r="BC47" i="27" s="1"/>
  <c r="BC46" i="11"/>
  <c r="BC46" i="27" s="1"/>
  <c r="BC84" i="11"/>
  <c r="BC84" i="27" s="1"/>
  <c r="BC48" i="11"/>
  <c r="BC48" i="27" s="1"/>
  <c r="BC82" i="11"/>
  <c r="BC36" i="11"/>
  <c r="BC21" i="11"/>
  <c r="BC21" i="27" s="1"/>
  <c r="BC27" i="11"/>
  <c r="BC27" i="27" s="1"/>
  <c r="BC50" i="11"/>
  <c r="BC50" i="27" s="1"/>
  <c r="BC61" i="11"/>
  <c r="BC61" i="27" s="1"/>
  <c r="BC96" i="11"/>
  <c r="BC96" i="27" s="1"/>
  <c r="BC23" i="11"/>
  <c r="BC23" i="27" s="1"/>
  <c r="BC97" i="11"/>
  <c r="BC97" i="27" s="1"/>
  <c r="BC15" i="11"/>
  <c r="BC63" i="11"/>
  <c r="BC63" i="27" s="1"/>
  <c r="BC40" i="11"/>
  <c r="BC40" i="27" s="1"/>
  <c r="BC44" i="11"/>
  <c r="BC53" i="11"/>
  <c r="BC53" i="27" s="1"/>
  <c r="BC54" i="11"/>
  <c r="BC54" i="27" s="1"/>
  <c r="BC102" i="11"/>
  <c r="BC102" i="27" s="1"/>
  <c r="BC51" i="11"/>
  <c r="BC34" i="11"/>
  <c r="BC34" i="27" s="1"/>
  <c r="BC71" i="11"/>
  <c r="BC71" i="27" s="1"/>
  <c r="BC111" i="11"/>
  <c r="BC64" i="11"/>
  <c r="BC64" i="27" s="1"/>
  <c r="BC59" i="11"/>
  <c r="BC59" i="27" s="1"/>
  <c r="BC30" i="11"/>
  <c r="BC30" i="27" s="1"/>
  <c r="BC110" i="11"/>
  <c r="BC110" i="27" s="1"/>
  <c r="BC16" i="11"/>
  <c r="BC93" i="11"/>
  <c r="BC93" i="27" s="1"/>
  <c r="BC109" i="11"/>
  <c r="BC109" i="27" s="1"/>
  <c r="BC57" i="11"/>
  <c r="BC57" i="27" s="1"/>
  <c r="BC81" i="11"/>
  <c r="BC81" i="27" s="1"/>
  <c r="BC85" i="11"/>
  <c r="BC85" i="27" s="1"/>
  <c r="BC69" i="11"/>
  <c r="BC69" i="27" s="1"/>
  <c r="BC107" i="11"/>
  <c r="BC107" i="27" s="1"/>
  <c r="BC32" i="11"/>
  <c r="BC32" i="27" s="1"/>
  <c r="BC37" i="11"/>
  <c r="BC37" i="27" s="1"/>
  <c r="BC92" i="11"/>
  <c r="BC92" i="27" s="1"/>
  <c r="BC19" i="11"/>
  <c r="BC31" i="11"/>
  <c r="BC38" i="11"/>
  <c r="BC38" i="27" s="1"/>
  <c r="BC26" i="11"/>
  <c r="BC26" i="27" s="1"/>
  <c r="BC76" i="11"/>
  <c r="BC76" i="27" s="1"/>
  <c r="BC106" i="11"/>
  <c r="BC106" i="27" s="1"/>
  <c r="BC39" i="11"/>
  <c r="BC39" i="27" s="1"/>
  <c r="BZ4" i="5"/>
  <c r="BZ5" i="23"/>
  <c r="BZ5" i="32"/>
  <c r="BZ5" i="11"/>
  <c r="BZ5" i="34"/>
  <c r="BZ5" i="27"/>
  <c r="BZ5" i="35"/>
  <c r="BZ5" i="33"/>
  <c r="BZ5" i="30"/>
  <c r="BZ5" i="31"/>
  <c r="BZ4" i="9"/>
  <c r="BZ5" i="36"/>
  <c r="EQ141" i="32"/>
  <c r="EP160" i="34"/>
  <c r="EP142" i="32"/>
  <c r="EP263" i="32" s="1"/>
  <c r="DS69" i="32"/>
  <c r="DR76" i="34"/>
  <c r="BB19" i="23"/>
  <c r="BB20" i="23" s="1"/>
  <c r="BB17" i="32"/>
  <c r="BD532" i="5"/>
  <c r="BD22" i="15"/>
  <c r="BD27" i="15"/>
  <c r="BD5" i="5"/>
  <c r="BD28" i="15"/>
  <c r="BD33" i="15"/>
  <c r="BD1149" i="5"/>
  <c r="BD6" i="34"/>
  <c r="BD6" i="36"/>
  <c r="BD6" i="35"/>
  <c r="BD6" i="30"/>
  <c r="BD269" i="5"/>
  <c r="BD6" i="31"/>
  <c r="BD6" i="23"/>
  <c r="BD6" i="33"/>
  <c r="BD126" i="29"/>
  <c r="BD6" i="32"/>
  <c r="BD6" i="27"/>
  <c r="BD6" i="11"/>
  <c r="BD5" i="9"/>
  <c r="EE117" i="32"/>
  <c r="ED132" i="34"/>
  <c r="ED118" i="32"/>
  <c r="ED261" i="32" s="1"/>
  <c r="BB149" i="33"/>
  <c r="DY81" i="32"/>
  <c r="DX90" i="34"/>
  <c r="EA93" i="32"/>
  <c r="DZ104" i="34"/>
  <c r="CA26" i="15"/>
  <c r="CA29" i="15" s="1"/>
  <c r="CA30" i="15"/>
  <c r="CA4" i="33"/>
  <c r="BB103" i="33"/>
  <c r="BC8" i="5"/>
  <c r="BC8" i="9"/>
  <c r="BB128" i="29"/>
  <c r="BC118" i="11"/>
  <c r="BB214" i="32"/>
  <c r="BB60" i="34"/>
  <c r="CB24" i="15"/>
  <c r="CB25" i="15" s="1"/>
  <c r="CC23" i="15"/>
  <c r="BB217" i="32"/>
  <c r="BB102" i="34"/>
  <c r="BB45" i="33"/>
  <c r="CA8" i="36" l="1"/>
  <c r="CA8" i="34"/>
  <c r="CA7" i="5"/>
  <c r="CA1148" i="5"/>
  <c r="CA8" i="35"/>
  <c r="CA8" i="30"/>
  <c r="CA8" i="27"/>
  <c r="CA531" i="5"/>
  <c r="CA8" i="31"/>
  <c r="CA8" i="23"/>
  <c r="CA268" i="5"/>
  <c r="CA8" i="33"/>
  <c r="CA8" i="32"/>
  <c r="CA7" i="9"/>
  <c r="CA8" i="11"/>
  <c r="CB35" i="15"/>
  <c r="BD31" i="15"/>
  <c r="BE21" i="15"/>
  <c r="BD7" i="33"/>
  <c r="BD7" i="34"/>
  <c r="BD6" i="5"/>
  <c r="BD7" i="31"/>
  <c r="BD7" i="36"/>
  <c r="BD7" i="32"/>
  <c r="BD7" i="35"/>
  <c r="BD7" i="30"/>
  <c r="BD7" i="27"/>
  <c r="BD6" i="9"/>
  <c r="BD7" i="23"/>
  <c r="BD7" i="11"/>
  <c r="CD23" i="15"/>
  <c r="CC24" i="15"/>
  <c r="EB93" i="32"/>
  <c r="EA104" i="34"/>
  <c r="CB26" i="15"/>
  <c r="CB29" i="15" s="1"/>
  <c r="CB30" i="15"/>
  <c r="CB4" i="33"/>
  <c r="BC31" i="27"/>
  <c r="BC53" i="32" s="1"/>
  <c r="BC59" i="34"/>
  <c r="BC62" i="33"/>
  <c r="BC108" i="33"/>
  <c r="BC100" i="33"/>
  <c r="BC137" i="33"/>
  <c r="BC15" i="23"/>
  <c r="BC16" i="23"/>
  <c r="BC138" i="33"/>
  <c r="BC44" i="27"/>
  <c r="BC110" i="33"/>
  <c r="BC82" i="27"/>
  <c r="BC65" i="32" s="1"/>
  <c r="BC73" i="34"/>
  <c r="BC56" i="27"/>
  <c r="BC89" i="32" s="1"/>
  <c r="BC101" i="34"/>
  <c r="BC19" i="27"/>
  <c r="BC20" i="33"/>
  <c r="BC111" i="27"/>
  <c r="BC107" i="33"/>
  <c r="BC27" i="33"/>
  <c r="BB213" i="32"/>
  <c r="BB46" i="34"/>
  <c r="CD283" i="5"/>
  <c r="CE272" i="5"/>
  <c r="DZ81" i="32"/>
  <c r="DY90" i="34"/>
  <c r="EF117" i="32"/>
  <c r="EE132" i="34"/>
  <c r="EE118" i="32"/>
  <c r="EE261" i="32" s="1"/>
  <c r="BD535" i="5"/>
  <c r="BD537" i="5"/>
  <c r="BD539" i="5"/>
  <c r="BD544" i="5"/>
  <c r="BD547" i="5"/>
  <c r="BD540" i="5"/>
  <c r="BD534" i="5"/>
  <c r="BD543" i="5"/>
  <c r="BD536" i="5"/>
  <c r="BD542" i="5"/>
  <c r="BD545" i="5"/>
  <c r="BD546" i="5"/>
  <c r="BD541" i="5"/>
  <c r="BD538" i="5"/>
  <c r="ER141" i="32"/>
  <c r="EQ160" i="34"/>
  <c r="EQ142" i="32"/>
  <c r="EQ263" i="32" s="1"/>
  <c r="BC22" i="27"/>
  <c r="BC31" i="33"/>
  <c r="BC63" i="33"/>
  <c r="BC52" i="27"/>
  <c r="BC109" i="33"/>
  <c r="BC25" i="33"/>
  <c r="BC18" i="27"/>
  <c r="BC111" i="33"/>
  <c r="BC17" i="34"/>
  <c r="BC29" i="33"/>
  <c r="DZ105" i="32"/>
  <c r="DY118" i="34"/>
  <c r="DY106" i="32"/>
  <c r="DY260" i="32" s="1"/>
  <c r="BB211" i="32"/>
  <c r="BB18" i="34"/>
  <c r="DT69" i="32"/>
  <c r="DS76" i="34"/>
  <c r="BC15" i="27"/>
  <c r="BC117" i="33"/>
  <c r="BC127" i="33"/>
  <c r="BC133" i="33" s="1"/>
  <c r="BC23" i="23"/>
  <c r="BC115" i="11"/>
  <c r="BC31" i="34"/>
  <c r="BC3" i="11"/>
  <c r="BC80" i="33"/>
  <c r="BC85" i="33" s="1"/>
  <c r="BC32" i="33"/>
  <c r="BC101" i="33"/>
  <c r="BC140" i="33"/>
  <c r="BC89" i="33"/>
  <c r="BC49" i="33"/>
  <c r="BC36" i="27"/>
  <c r="BC77" i="32" s="1"/>
  <c r="BC87" i="34"/>
  <c r="BC45" i="27"/>
  <c r="BC115" i="33"/>
  <c r="BC41" i="27"/>
  <c r="BC112" i="33"/>
  <c r="BC24" i="33"/>
  <c r="BC24" i="27"/>
  <c r="BC114" i="33"/>
  <c r="BC45" i="34"/>
  <c r="BC16" i="33"/>
  <c r="BC94" i="33"/>
  <c r="CA5" i="11"/>
  <c r="CA5" i="23"/>
  <c r="CA5" i="32"/>
  <c r="CA4" i="5"/>
  <c r="CA5" i="34"/>
  <c r="CA5" i="33"/>
  <c r="CA5" i="35"/>
  <c r="CA5" i="31"/>
  <c r="CA5" i="27"/>
  <c r="CA4" i="9"/>
  <c r="CA5" i="36"/>
  <c r="CA5" i="30"/>
  <c r="BC45" i="33" l="1"/>
  <c r="BC76" i="33"/>
  <c r="CB268" i="5"/>
  <c r="CB7" i="5"/>
  <c r="CB8" i="36"/>
  <c r="CB8" i="33"/>
  <c r="CB1148" i="5"/>
  <c r="CB8" i="35"/>
  <c r="CB8" i="30"/>
  <c r="CB8" i="27"/>
  <c r="CB531" i="5"/>
  <c r="CB8" i="34"/>
  <c r="CB8" i="31"/>
  <c r="CB8" i="23"/>
  <c r="CB8" i="32"/>
  <c r="CB7" i="9"/>
  <c r="CB8" i="11"/>
  <c r="BC96" i="33"/>
  <c r="BC119" i="33"/>
  <c r="BC214" i="32"/>
  <c r="BC60" i="34"/>
  <c r="CE23" i="15"/>
  <c r="CD24" i="15"/>
  <c r="CD25" i="15" s="1"/>
  <c r="CB5" i="23"/>
  <c r="CB5" i="32"/>
  <c r="CB4" i="5"/>
  <c r="CB5" i="11"/>
  <c r="CB5" i="30"/>
  <c r="CB4" i="9"/>
  <c r="CB5" i="31"/>
  <c r="CB5" i="36"/>
  <c r="CB5" i="34"/>
  <c r="CB5" i="27"/>
  <c r="CB5" i="35"/>
  <c r="CB5" i="33"/>
  <c r="DU69" i="32"/>
  <c r="DT76" i="34"/>
  <c r="ES141" i="32"/>
  <c r="ER160" i="34"/>
  <c r="ER142" i="32"/>
  <c r="ER263" i="32" s="1"/>
  <c r="EA81" i="32"/>
  <c r="DZ90" i="34"/>
  <c r="BC217" i="32"/>
  <c r="BC102" i="34"/>
  <c r="BC19" i="23"/>
  <c r="BC20" i="23" s="1"/>
  <c r="EC93" i="32"/>
  <c r="EB104" i="34"/>
  <c r="BE22" i="15"/>
  <c r="BE532" i="5"/>
  <c r="BE28" i="15"/>
  <c r="BE6" i="36"/>
  <c r="BE126" i="29"/>
  <c r="BE6" i="34"/>
  <c r="BE27" i="15"/>
  <c r="BE6" i="33"/>
  <c r="BE33" i="15"/>
  <c r="BE6" i="35"/>
  <c r="BE6" i="30"/>
  <c r="BE6" i="27"/>
  <c r="BE269" i="5"/>
  <c r="BE1149" i="5"/>
  <c r="BE6" i="31"/>
  <c r="BE6" i="23"/>
  <c r="BE5" i="5"/>
  <c r="BE6" i="32"/>
  <c r="BE5" i="9"/>
  <c r="BE6" i="11"/>
  <c r="BC216" i="32"/>
  <c r="BC88" i="34"/>
  <c r="EG117" i="32"/>
  <c r="EF132" i="34"/>
  <c r="EF118" i="32"/>
  <c r="EF261" i="32" s="1"/>
  <c r="BC142" i="33"/>
  <c r="CC26" i="15"/>
  <c r="CC4" i="33"/>
  <c r="CC30" i="15"/>
  <c r="BD8" i="5"/>
  <c r="BD8" i="9"/>
  <c r="BC185" i="33"/>
  <c r="BC41" i="32"/>
  <c r="BC128" i="29"/>
  <c r="BD118" i="11"/>
  <c r="BC149" i="33"/>
  <c r="EA105" i="32"/>
  <c r="DZ118" i="34"/>
  <c r="DZ106" i="32"/>
  <c r="DZ260" i="32" s="1"/>
  <c r="BC17" i="32"/>
  <c r="BD78" i="11"/>
  <c r="BD78" i="27" s="1"/>
  <c r="BD98" i="11"/>
  <c r="BD98" i="27" s="1"/>
  <c r="BD51" i="11"/>
  <c r="BD52" i="11"/>
  <c r="BD36" i="11"/>
  <c r="BD94" i="11"/>
  <c r="BD94" i="27" s="1"/>
  <c r="BD103" i="11"/>
  <c r="BD103" i="27" s="1"/>
  <c r="BD71" i="11"/>
  <c r="BD71" i="27" s="1"/>
  <c r="BD75" i="11"/>
  <c r="BD75" i="27" s="1"/>
  <c r="BD108" i="11"/>
  <c r="BD108" i="27" s="1"/>
  <c r="BD27" i="11"/>
  <c r="BD27" i="27" s="1"/>
  <c r="BD29" i="11"/>
  <c r="BD29" i="27" s="1"/>
  <c r="BD109" i="11"/>
  <c r="BD109" i="27" s="1"/>
  <c r="BD28" i="11"/>
  <c r="BD28" i="27" s="1"/>
  <c r="BD68" i="11"/>
  <c r="BD68" i="27" s="1"/>
  <c r="BD85" i="11"/>
  <c r="BD85" i="27" s="1"/>
  <c r="BD69" i="11"/>
  <c r="BD69" i="27" s="1"/>
  <c r="BD76" i="11"/>
  <c r="BD76" i="27" s="1"/>
  <c r="BD99" i="11"/>
  <c r="BD99" i="27" s="1"/>
  <c r="BD61" i="11"/>
  <c r="BD61" i="27" s="1"/>
  <c r="BD73" i="11"/>
  <c r="BD73" i="27" s="1"/>
  <c r="BD31" i="11"/>
  <c r="BD26" i="11"/>
  <c r="BD26" i="27" s="1"/>
  <c r="BD105" i="11"/>
  <c r="BD105" i="27" s="1"/>
  <c r="BD111" i="11"/>
  <c r="BD33" i="11"/>
  <c r="BD33" i="27" s="1"/>
  <c r="BD55" i="11"/>
  <c r="BD55" i="27" s="1"/>
  <c r="BD30" i="11"/>
  <c r="BD30" i="27" s="1"/>
  <c r="BD79" i="11"/>
  <c r="BD79" i="27" s="1"/>
  <c r="BD35" i="11"/>
  <c r="BD35" i="27" s="1"/>
  <c r="BD100" i="11"/>
  <c r="BD100" i="27" s="1"/>
  <c r="BD58" i="11"/>
  <c r="BD58" i="27" s="1"/>
  <c r="BD62" i="11"/>
  <c r="BD62" i="27" s="1"/>
  <c r="BD90" i="11"/>
  <c r="BD90" i="27" s="1"/>
  <c r="BD93" i="11"/>
  <c r="BD93" i="27" s="1"/>
  <c r="BD21" i="11"/>
  <c r="BD21" i="27" s="1"/>
  <c r="BD46" i="11"/>
  <c r="BD46" i="27" s="1"/>
  <c r="BD18" i="11"/>
  <c r="BD77" i="11"/>
  <c r="BD77" i="27" s="1"/>
  <c r="BD83" i="11"/>
  <c r="BD83" i="27" s="1"/>
  <c r="BD92" i="11"/>
  <c r="BD92" i="27" s="1"/>
  <c r="BD107" i="11"/>
  <c r="BD107" i="27" s="1"/>
  <c r="BD54" i="11"/>
  <c r="BD54" i="27" s="1"/>
  <c r="BD38" i="11"/>
  <c r="BD38" i="27" s="1"/>
  <c r="BD19" i="11"/>
  <c r="BD20" i="11"/>
  <c r="BD20" i="27" s="1"/>
  <c r="BD57" i="11"/>
  <c r="BD57" i="27" s="1"/>
  <c r="BD104" i="11"/>
  <c r="BD104" i="27" s="1"/>
  <c r="BD48" i="11"/>
  <c r="BD48" i="27" s="1"/>
  <c r="BD86" i="11"/>
  <c r="BD86" i="27" s="1"/>
  <c r="BD59" i="11"/>
  <c r="BD59" i="27" s="1"/>
  <c r="BD70" i="11"/>
  <c r="BD70" i="27" s="1"/>
  <c r="BD110" i="11"/>
  <c r="BD110" i="27" s="1"/>
  <c r="BD67" i="11"/>
  <c r="BD67" i="27" s="1"/>
  <c r="BD84" i="11"/>
  <c r="BD84" i="27" s="1"/>
  <c r="BD39" i="11"/>
  <c r="BD39" i="27" s="1"/>
  <c r="BD106" i="11"/>
  <c r="BD106" i="27" s="1"/>
  <c r="BD34" i="11"/>
  <c r="BD34" i="27" s="1"/>
  <c r="BD95" i="11"/>
  <c r="BD95" i="27" s="1"/>
  <c r="BD64" i="11"/>
  <c r="BD64" i="27" s="1"/>
  <c r="BD88" i="11"/>
  <c r="BD88" i="27" s="1"/>
  <c r="BD49" i="11"/>
  <c r="BD49" i="27" s="1"/>
  <c r="BD91" i="11"/>
  <c r="BD91" i="27" s="1"/>
  <c r="BD72" i="11"/>
  <c r="BD72" i="27" s="1"/>
  <c r="BD60" i="11"/>
  <c r="BD60" i="27" s="1"/>
  <c r="BD97" i="11"/>
  <c r="BD97" i="27" s="1"/>
  <c r="BD42" i="11"/>
  <c r="BD42" i="27" s="1"/>
  <c r="BD37" i="11"/>
  <c r="BD37" i="27" s="1"/>
  <c r="BD50" i="11"/>
  <c r="BD50" i="27" s="1"/>
  <c r="BD53" i="11"/>
  <c r="BD53" i="27" s="1"/>
  <c r="BD80" i="11"/>
  <c r="BD80" i="27" s="1"/>
  <c r="BD15" i="11"/>
  <c r="BD102" i="11"/>
  <c r="BD102" i="27" s="1"/>
  <c r="BD82" i="11"/>
  <c r="BD87" i="11"/>
  <c r="BD87" i="27" s="1"/>
  <c r="BD66" i="11"/>
  <c r="BD66" i="27" s="1"/>
  <c r="BD65" i="11"/>
  <c r="BD65" i="27" s="1"/>
  <c r="BD45" i="11"/>
  <c r="BD22" i="11"/>
  <c r="BD25" i="11"/>
  <c r="BD25" i="27" s="1"/>
  <c r="BD43" i="11"/>
  <c r="BD43" i="27" s="1"/>
  <c r="BD56" i="11"/>
  <c r="BD47" i="11"/>
  <c r="BD47" i="27" s="1"/>
  <c r="BD16" i="11"/>
  <c r="BD41" i="11"/>
  <c r="BD101" i="11"/>
  <c r="BD101" i="27" s="1"/>
  <c r="BD44" i="11"/>
  <c r="BD96" i="11"/>
  <c r="BD96" i="27" s="1"/>
  <c r="BD63" i="11"/>
  <c r="BD63" i="27" s="1"/>
  <c r="BD81" i="11"/>
  <c r="BD81" i="27" s="1"/>
  <c r="BD24" i="11"/>
  <c r="BD40" i="11"/>
  <c r="BD40" i="27" s="1"/>
  <c r="BD89" i="11"/>
  <c r="BD89" i="27" s="1"/>
  <c r="BD23" i="11"/>
  <c r="BD23" i="27" s="1"/>
  <c r="BD32" i="11"/>
  <c r="BD32" i="27" s="1"/>
  <c r="BD17" i="11"/>
  <c r="BD74" i="11"/>
  <c r="BD74" i="27" s="1"/>
  <c r="CE283" i="5"/>
  <c r="CF272" i="5"/>
  <c r="BC215" i="32"/>
  <c r="BC74" i="34"/>
  <c r="BC103" i="33"/>
  <c r="CC25" i="15"/>
  <c r="BD41" i="27" l="1"/>
  <c r="BD112" i="33"/>
  <c r="BD24" i="33"/>
  <c r="BD19" i="27"/>
  <c r="BD20" i="33"/>
  <c r="BD111" i="27"/>
  <c r="BD107" i="33"/>
  <c r="BD27" i="33"/>
  <c r="BD36" i="27"/>
  <c r="BD77" i="32" s="1"/>
  <c r="BD87" i="34"/>
  <c r="EB105" i="32"/>
  <c r="EA118" i="34"/>
  <c r="EA106" i="32"/>
  <c r="EA260" i="32" s="1"/>
  <c r="BC213" i="32"/>
  <c r="BC46" i="34"/>
  <c r="EH117" i="32"/>
  <c r="EG132" i="34"/>
  <c r="EG118" i="32"/>
  <c r="EG261" i="32" s="1"/>
  <c r="ED93" i="32"/>
  <c r="EC104" i="34"/>
  <c r="CD4" i="33"/>
  <c r="CD26" i="15"/>
  <c r="CD30" i="15"/>
  <c r="BD63" i="33"/>
  <c r="BD108" i="33"/>
  <c r="BD62" i="33"/>
  <c r="BD15" i="23"/>
  <c r="BD137" i="33"/>
  <c r="BD100" i="33"/>
  <c r="BD15" i="27"/>
  <c r="BD49" i="33"/>
  <c r="BD80" i="33"/>
  <c r="BD85" i="33" s="1"/>
  <c r="BD117" i="33"/>
  <c r="BD89" i="33"/>
  <c r="BD115" i="11"/>
  <c r="BD23" i="23"/>
  <c r="BD31" i="34"/>
  <c r="BD3" i="11"/>
  <c r="BD101" i="33"/>
  <c r="BD140" i="33"/>
  <c r="BD32" i="33"/>
  <c r="BD127" i="33"/>
  <c r="BD133" i="33" s="1"/>
  <c r="BD52" i="27"/>
  <c r="BD25" i="33"/>
  <c r="BD109" i="33"/>
  <c r="BC211" i="32"/>
  <c r="BC18" i="34"/>
  <c r="BE535" i="5"/>
  <c r="BE536" i="5"/>
  <c r="BE540" i="5"/>
  <c r="BE542" i="5"/>
  <c r="BE541" i="5"/>
  <c r="BE543" i="5"/>
  <c r="BE537" i="5"/>
  <c r="BE538" i="5"/>
  <c r="BE546" i="5"/>
  <c r="BE544" i="5"/>
  <c r="BE534" i="5"/>
  <c r="BE539" i="5"/>
  <c r="BE545" i="5"/>
  <c r="BE547" i="5"/>
  <c r="ET141" i="32"/>
  <c r="ES160" i="34"/>
  <c r="ES142" i="32"/>
  <c r="ES263" i="32" s="1"/>
  <c r="CD35" i="15"/>
  <c r="CD29" i="15"/>
  <c r="CG272" i="5"/>
  <c r="CF283" i="5"/>
  <c r="BD24" i="27"/>
  <c r="BD114" i="33"/>
  <c r="BD45" i="34"/>
  <c r="BD16" i="33"/>
  <c r="BD94" i="33"/>
  <c r="BD44" i="27"/>
  <c r="BD110" i="33"/>
  <c r="BD22" i="27"/>
  <c r="BD31" i="33"/>
  <c r="BD16" i="23"/>
  <c r="BD138" i="33"/>
  <c r="BF21" i="15"/>
  <c r="BE6" i="5"/>
  <c r="BE7" i="33"/>
  <c r="BE7" i="36"/>
  <c r="BE7" i="34"/>
  <c r="BE7" i="35"/>
  <c r="BE7" i="30"/>
  <c r="BE7" i="31"/>
  <c r="BE7" i="23"/>
  <c r="BE7" i="32"/>
  <c r="BE7" i="27"/>
  <c r="BE7" i="11"/>
  <c r="BE6" i="9"/>
  <c r="BE31" i="15"/>
  <c r="EB81" i="32"/>
  <c r="EA90" i="34"/>
  <c r="CF23" i="15"/>
  <c r="CE24" i="15"/>
  <c r="CE25" i="15" s="1"/>
  <c r="CC35" i="15"/>
  <c r="CC29" i="15"/>
  <c r="BD56" i="27"/>
  <c r="BD89" i="32" s="1"/>
  <c r="BD101" i="34"/>
  <c r="BD45" i="27"/>
  <c r="BD115" i="33"/>
  <c r="BD82" i="27"/>
  <c r="BD65" i="32" s="1"/>
  <c r="BD73" i="34"/>
  <c r="BD18" i="27"/>
  <c r="BD29" i="33"/>
  <c r="BD111" i="33"/>
  <c r="BD17" i="34"/>
  <c r="BD31" i="27"/>
  <c r="BD53" i="32" s="1"/>
  <c r="BD59" i="34"/>
  <c r="DV69" i="32"/>
  <c r="DU76" i="34"/>
  <c r="BD17" i="32" l="1"/>
  <c r="BD76" i="33"/>
  <c r="CE35" i="15"/>
  <c r="EC81" i="32"/>
  <c r="EB90" i="34"/>
  <c r="BD45" i="33"/>
  <c r="CD4" i="5"/>
  <c r="CD5" i="11"/>
  <c r="CD5" i="32"/>
  <c r="CD5" i="34"/>
  <c r="CD5" i="23"/>
  <c r="CD5" i="27"/>
  <c r="CD5" i="33"/>
  <c r="CD5" i="30"/>
  <c r="CD5" i="36"/>
  <c r="CD4" i="9"/>
  <c r="CD5" i="35"/>
  <c r="CD5" i="31"/>
  <c r="BD96" i="33"/>
  <c r="BD149" i="33"/>
  <c r="EI117" i="32"/>
  <c r="EH132" i="34"/>
  <c r="EH118" i="32"/>
  <c r="EH261" i="32" s="1"/>
  <c r="BD215" i="32"/>
  <c r="BD74" i="34"/>
  <c r="BD217" i="32"/>
  <c r="BD102" i="34"/>
  <c r="CE26" i="15"/>
  <c r="CE29" i="15" s="1"/>
  <c r="CE30" i="15"/>
  <c r="CE4" i="33"/>
  <c r="BE8" i="5"/>
  <c r="BE8" i="9"/>
  <c r="BD103" i="33"/>
  <c r="EE93" i="32"/>
  <c r="ED104" i="34"/>
  <c r="EC105" i="32"/>
  <c r="EB118" i="34"/>
  <c r="EB106" i="32"/>
  <c r="EB260" i="32" s="1"/>
  <c r="BD119" i="33"/>
  <c r="BD214" i="32"/>
  <c r="BD60" i="34"/>
  <c r="DW69" i="32"/>
  <c r="DV76" i="34"/>
  <c r="CC531" i="5"/>
  <c r="CC8" i="33"/>
  <c r="CC1148" i="5"/>
  <c r="CC8" i="36"/>
  <c r="CC8" i="34"/>
  <c r="CC268" i="5"/>
  <c r="CC8" i="31"/>
  <c r="CC7" i="5"/>
  <c r="CC8" i="32"/>
  <c r="CC8" i="35"/>
  <c r="CC8" i="30"/>
  <c r="CC8" i="27"/>
  <c r="CC8" i="23"/>
  <c r="CC7" i="9"/>
  <c r="CC8" i="11"/>
  <c r="CF25" i="15"/>
  <c r="CG23" i="15"/>
  <c r="CF24" i="15"/>
  <c r="BF532" i="5"/>
  <c r="BF22" i="15"/>
  <c r="BF269" i="5"/>
  <c r="BF27" i="15"/>
  <c r="BF28" i="15"/>
  <c r="BF5" i="5"/>
  <c r="BF6" i="33"/>
  <c r="BF33" i="15"/>
  <c r="BF6" i="34"/>
  <c r="BF6" i="35"/>
  <c r="BF6" i="30"/>
  <c r="BF6" i="27"/>
  <c r="BF1149" i="5"/>
  <c r="BF6" i="36"/>
  <c r="BF126" i="29"/>
  <c r="BF6" i="31"/>
  <c r="BF6" i="23"/>
  <c r="BF6" i="32"/>
  <c r="BF5" i="9"/>
  <c r="BF6" i="11"/>
  <c r="CH272" i="5"/>
  <c r="CG283" i="5"/>
  <c r="BE93" i="11"/>
  <c r="BE93" i="27" s="1"/>
  <c r="BE33" i="11"/>
  <c r="BE33" i="27" s="1"/>
  <c r="BE82" i="11"/>
  <c r="BE109" i="11"/>
  <c r="BE109" i="27" s="1"/>
  <c r="BE84" i="11"/>
  <c r="BE84" i="27" s="1"/>
  <c r="BE110" i="11"/>
  <c r="BE110" i="27" s="1"/>
  <c r="BE45" i="11"/>
  <c r="BE58" i="11"/>
  <c r="BE58" i="27" s="1"/>
  <c r="BE106" i="11"/>
  <c r="BE106" i="27" s="1"/>
  <c r="BE46" i="11"/>
  <c r="BE46" i="27" s="1"/>
  <c r="BE79" i="11"/>
  <c r="BE79" i="27" s="1"/>
  <c r="BE29" i="11"/>
  <c r="BE29" i="27" s="1"/>
  <c r="BE30" i="11"/>
  <c r="BE30" i="27" s="1"/>
  <c r="BE54" i="11"/>
  <c r="BE54" i="27" s="1"/>
  <c r="BE23" i="11"/>
  <c r="BE23" i="27" s="1"/>
  <c r="BE24" i="11"/>
  <c r="BE49" i="11"/>
  <c r="BE49" i="27" s="1"/>
  <c r="BE19" i="11"/>
  <c r="BE60" i="11"/>
  <c r="BE60" i="27" s="1"/>
  <c r="BE76" i="11"/>
  <c r="BE76" i="27" s="1"/>
  <c r="BE107" i="11"/>
  <c r="BE107" i="27" s="1"/>
  <c r="BE52" i="11"/>
  <c r="BE18" i="11"/>
  <c r="BE111" i="11"/>
  <c r="BE47" i="11"/>
  <c r="BE47" i="27" s="1"/>
  <c r="BE35" i="11"/>
  <c r="BE35" i="27" s="1"/>
  <c r="BE34" i="11"/>
  <c r="BE34" i="27" s="1"/>
  <c r="BE25" i="11"/>
  <c r="BE25" i="27" s="1"/>
  <c r="BE64" i="11"/>
  <c r="BE64" i="27" s="1"/>
  <c r="BE103" i="11"/>
  <c r="BE103" i="27" s="1"/>
  <c r="BE39" i="11"/>
  <c r="BE39" i="27" s="1"/>
  <c r="BE16" i="11"/>
  <c r="BE27" i="11"/>
  <c r="BE27" i="27" s="1"/>
  <c r="BE48" i="11"/>
  <c r="BE48" i="27" s="1"/>
  <c r="BE43" i="11"/>
  <c r="BE43" i="27" s="1"/>
  <c r="BE88" i="11"/>
  <c r="BE88" i="27" s="1"/>
  <c r="BE89" i="11"/>
  <c r="BE89" i="27" s="1"/>
  <c r="BE96" i="11"/>
  <c r="BE96" i="27" s="1"/>
  <c r="BE44" i="11"/>
  <c r="BE80" i="11"/>
  <c r="BE80" i="27" s="1"/>
  <c r="BE50" i="11"/>
  <c r="BE50" i="27" s="1"/>
  <c r="BE31" i="11"/>
  <c r="BE53" i="11"/>
  <c r="BE53" i="27" s="1"/>
  <c r="BE57" i="11"/>
  <c r="BE57" i="27" s="1"/>
  <c r="BE20" i="11"/>
  <c r="BE20" i="27" s="1"/>
  <c r="BE26" i="11"/>
  <c r="BE26" i="27" s="1"/>
  <c r="BE97" i="11"/>
  <c r="BE97" i="27" s="1"/>
  <c r="BE102" i="11"/>
  <c r="BE102" i="27" s="1"/>
  <c r="BE65" i="11"/>
  <c r="BE65" i="27" s="1"/>
  <c r="BE51" i="11"/>
  <c r="BE100" i="11"/>
  <c r="BE100" i="27" s="1"/>
  <c r="BE75" i="11"/>
  <c r="BE75" i="27" s="1"/>
  <c r="BE94" i="11"/>
  <c r="BE94" i="27" s="1"/>
  <c r="BE22" i="11"/>
  <c r="BE74" i="11"/>
  <c r="BE74" i="27" s="1"/>
  <c r="BE90" i="11"/>
  <c r="BE90" i="27" s="1"/>
  <c r="BE66" i="11"/>
  <c r="BE66" i="27" s="1"/>
  <c r="BE62" i="11"/>
  <c r="BE62" i="27" s="1"/>
  <c r="BE59" i="11"/>
  <c r="BE59" i="27" s="1"/>
  <c r="BE28" i="11"/>
  <c r="BE28" i="27" s="1"/>
  <c r="BE42" i="11"/>
  <c r="BE42" i="27" s="1"/>
  <c r="BE81" i="11"/>
  <c r="BE81" i="27" s="1"/>
  <c r="BE17" i="11"/>
  <c r="BE32" i="11"/>
  <c r="BE32" i="27" s="1"/>
  <c r="BE105" i="11"/>
  <c r="BE105" i="27" s="1"/>
  <c r="BE85" i="11"/>
  <c r="BE85" i="27" s="1"/>
  <c r="BE38" i="11"/>
  <c r="BE38" i="27" s="1"/>
  <c r="BE99" i="11"/>
  <c r="BE99" i="27" s="1"/>
  <c r="BE15" i="11"/>
  <c r="BE104" i="11"/>
  <c r="BE104" i="27" s="1"/>
  <c r="BE73" i="11"/>
  <c r="BE73" i="27" s="1"/>
  <c r="BE86" i="11"/>
  <c r="BE86" i="27" s="1"/>
  <c r="BE67" i="11"/>
  <c r="BE67" i="27" s="1"/>
  <c r="BE87" i="11"/>
  <c r="BE87" i="27" s="1"/>
  <c r="BE78" i="11"/>
  <c r="BE78" i="27" s="1"/>
  <c r="BE108" i="11"/>
  <c r="BE108" i="27" s="1"/>
  <c r="BE70" i="11"/>
  <c r="BE70" i="27" s="1"/>
  <c r="BE21" i="11"/>
  <c r="BE21" i="27" s="1"/>
  <c r="BE55" i="11"/>
  <c r="BE55" i="27" s="1"/>
  <c r="BE36" i="11"/>
  <c r="BE95" i="11"/>
  <c r="BE95" i="27" s="1"/>
  <c r="BE56" i="11"/>
  <c r="BE40" i="11"/>
  <c r="BE40" i="27" s="1"/>
  <c r="BE37" i="11"/>
  <c r="BE37" i="27" s="1"/>
  <c r="BE77" i="11"/>
  <c r="BE77" i="27" s="1"/>
  <c r="BE41" i="11"/>
  <c r="BE101" i="11"/>
  <c r="BE101" i="27" s="1"/>
  <c r="BE91" i="11"/>
  <c r="BE91" i="27" s="1"/>
  <c r="BE83" i="11"/>
  <c r="BE83" i="27" s="1"/>
  <c r="BE69" i="11"/>
  <c r="BE69" i="27" s="1"/>
  <c r="BE68" i="11"/>
  <c r="BE68" i="27" s="1"/>
  <c r="BE72" i="11"/>
  <c r="BE72" i="27" s="1"/>
  <c r="BE92" i="11"/>
  <c r="BE92" i="27" s="1"/>
  <c r="BE61" i="11"/>
  <c r="BE61" i="27" s="1"/>
  <c r="BE63" i="11"/>
  <c r="BE63" i="27" s="1"/>
  <c r="BE71" i="11"/>
  <c r="BE71" i="27" s="1"/>
  <c r="BE98" i="11"/>
  <c r="BE98" i="27" s="1"/>
  <c r="BD142" i="33"/>
  <c r="BD211" i="32"/>
  <c r="BD18" i="34"/>
  <c r="CC4" i="5"/>
  <c r="CC5" i="11"/>
  <c r="CC5" i="23"/>
  <c r="CC5" i="32"/>
  <c r="CC5" i="34"/>
  <c r="CC4" i="9"/>
  <c r="CC5" i="27"/>
  <c r="CC5" i="31"/>
  <c r="CC5" i="36"/>
  <c r="CC5" i="33"/>
  <c r="CC5" i="30"/>
  <c r="CC5" i="35"/>
  <c r="BD185" i="33"/>
  <c r="BD41" i="32"/>
  <c r="CD268" i="5"/>
  <c r="CD1148" i="5"/>
  <c r="CD7" i="5"/>
  <c r="CD531" i="5"/>
  <c r="CD8" i="33"/>
  <c r="CD8" i="34"/>
  <c r="CD8" i="35"/>
  <c r="CD8" i="30"/>
  <c r="CD8" i="36"/>
  <c r="CD8" i="31"/>
  <c r="CD8" i="23"/>
  <c r="CD8" i="32"/>
  <c r="CD8" i="11"/>
  <c r="CD8" i="27"/>
  <c r="CD7" i="9"/>
  <c r="EU141" i="32"/>
  <c r="ET160" i="34"/>
  <c r="ET142" i="32"/>
  <c r="ET263" i="32" s="1"/>
  <c r="BD128" i="29"/>
  <c r="BE118" i="11"/>
  <c r="BD19" i="23"/>
  <c r="BD20" i="23" s="1"/>
  <c r="BD216" i="32"/>
  <c r="BD88" i="34"/>
  <c r="CE8" i="36" l="1"/>
  <c r="CE8" i="34"/>
  <c r="CE531" i="5"/>
  <c r="CE1148" i="5"/>
  <c r="CE8" i="33"/>
  <c r="CE268" i="5"/>
  <c r="CE7" i="5"/>
  <c r="CE8" i="35"/>
  <c r="CE8" i="30"/>
  <c r="CE8" i="27"/>
  <c r="CE8" i="31"/>
  <c r="CE8" i="23"/>
  <c r="CE8" i="32"/>
  <c r="CE7" i="9"/>
  <c r="CE8" i="11"/>
  <c r="EV141" i="32"/>
  <c r="EU160" i="34"/>
  <c r="EU142" i="32"/>
  <c r="EU263" i="32" s="1"/>
  <c r="BD213" i="32"/>
  <c r="BD46" i="34"/>
  <c r="BE41" i="27"/>
  <c r="BE112" i="33"/>
  <c r="BE24" i="33"/>
  <c r="BE56" i="27"/>
  <c r="BE89" i="32" s="1"/>
  <c r="BE101" i="34"/>
  <c r="BE22" i="27"/>
  <c r="BE31" i="33"/>
  <c r="BE138" i="33"/>
  <c r="BE16" i="23"/>
  <c r="BE31" i="27"/>
  <c r="BE53" i="32" s="1"/>
  <c r="BE59" i="34"/>
  <c r="BE52" i="27"/>
  <c r="BE109" i="33"/>
  <c r="BE25" i="33"/>
  <c r="BE19" i="27"/>
  <c r="BE20" i="33"/>
  <c r="CH283" i="5"/>
  <c r="CI272" i="5"/>
  <c r="BF535" i="5"/>
  <c r="BF539" i="5"/>
  <c r="BF547" i="5"/>
  <c r="BF534" i="5"/>
  <c r="BF536" i="5"/>
  <c r="BF538" i="5"/>
  <c r="BF546" i="5"/>
  <c r="BF541" i="5"/>
  <c r="BF545" i="5"/>
  <c r="BF537" i="5"/>
  <c r="BF540" i="5"/>
  <c r="BF543" i="5"/>
  <c r="BF544" i="5"/>
  <c r="BF542" i="5"/>
  <c r="DX69" i="32"/>
  <c r="DW76" i="34"/>
  <c r="EF93" i="32"/>
  <c r="EE104" i="34"/>
  <c r="BE15" i="27"/>
  <c r="BE117" i="33"/>
  <c r="BE140" i="33"/>
  <c r="BE23" i="23"/>
  <c r="BE115" i="11"/>
  <c r="BE31" i="34"/>
  <c r="BE3" i="11"/>
  <c r="BE127" i="33"/>
  <c r="BE133" i="33" s="1"/>
  <c r="BE32" i="33"/>
  <c r="BE80" i="33"/>
  <c r="BE85" i="33" s="1"/>
  <c r="BE101" i="33"/>
  <c r="BE49" i="33"/>
  <c r="BE89" i="33"/>
  <c r="CF30" i="15"/>
  <c r="CF4" i="33"/>
  <c r="CF26" i="15"/>
  <c r="CF29" i="15" s="1"/>
  <c r="ED81" i="32"/>
  <c r="EC90" i="34"/>
  <c r="BE36" i="27"/>
  <c r="BE77" i="32" s="1"/>
  <c r="BE87" i="34"/>
  <c r="BE62" i="33"/>
  <c r="BE15" i="23"/>
  <c r="BE137" i="33"/>
  <c r="BE100" i="33"/>
  <c r="BE108" i="33"/>
  <c r="BE111" i="27"/>
  <c r="BE27" i="33"/>
  <c r="BE107" i="33"/>
  <c r="BE24" i="27"/>
  <c r="BE94" i="33"/>
  <c r="BE114" i="33"/>
  <c r="BE45" i="34"/>
  <c r="BE16" i="33"/>
  <c r="CH23" i="15"/>
  <c r="CG24" i="15"/>
  <c r="CG25" i="15"/>
  <c r="ED105" i="32"/>
  <c r="EC118" i="34"/>
  <c r="EC106" i="32"/>
  <c r="EC260" i="32" s="1"/>
  <c r="BE63" i="33"/>
  <c r="BE44" i="27"/>
  <c r="BE110" i="33"/>
  <c r="BE18" i="27"/>
  <c r="BE111" i="33"/>
  <c r="BE17" i="34"/>
  <c r="BE29" i="33"/>
  <c r="BE45" i="27"/>
  <c r="BE115" i="33"/>
  <c r="BE82" i="27"/>
  <c r="BE65" i="32" s="1"/>
  <c r="BE73" i="34"/>
  <c r="BG21" i="15"/>
  <c r="BF31" i="15"/>
  <c r="BF7" i="36"/>
  <c r="BF7" i="34"/>
  <c r="BF6" i="5"/>
  <c r="BF7" i="33"/>
  <c r="BF7" i="35"/>
  <c r="BF7" i="30"/>
  <c r="BF7" i="27"/>
  <c r="BF7" i="31"/>
  <c r="BF7" i="23"/>
  <c r="BF7" i="32"/>
  <c r="BF6" i="9"/>
  <c r="BF7" i="11"/>
  <c r="CF35" i="15"/>
  <c r="EJ117" i="32"/>
  <c r="EI132" i="34"/>
  <c r="EI118" i="32"/>
  <c r="EI261" i="32" s="1"/>
  <c r="CE5" i="11"/>
  <c r="CE5" i="23"/>
  <c r="CE5" i="32"/>
  <c r="CE4" i="5"/>
  <c r="CE5" i="34"/>
  <c r="CE5" i="33"/>
  <c r="CE5" i="35"/>
  <c r="CE5" i="30"/>
  <c r="CE5" i="27"/>
  <c r="CE4" i="9"/>
  <c r="CE5" i="36"/>
  <c r="CE5" i="31"/>
  <c r="BE103" i="33" l="1"/>
  <c r="BE142" i="33"/>
  <c r="EK117" i="32"/>
  <c r="EJ132" i="34"/>
  <c r="EJ118" i="32"/>
  <c r="EJ261" i="32" s="1"/>
  <c r="BG532" i="5"/>
  <c r="BG22" i="15"/>
  <c r="BG33" i="15"/>
  <c r="BG269" i="5"/>
  <c r="BG1149" i="5"/>
  <c r="BG6" i="33"/>
  <c r="BG5" i="5"/>
  <c r="BG126" i="29"/>
  <c r="BG6" i="36"/>
  <c r="BG27" i="15"/>
  <c r="BG6" i="31"/>
  <c r="BG6" i="32"/>
  <c r="BG28" i="15"/>
  <c r="BG6" i="34"/>
  <c r="BG6" i="35"/>
  <c r="BG6" i="30"/>
  <c r="BG6" i="27"/>
  <c r="BG6" i="23"/>
  <c r="BG5" i="9"/>
  <c r="BG6" i="11"/>
  <c r="CF7" i="5"/>
  <c r="CF531" i="5"/>
  <c r="CF8" i="36"/>
  <c r="CF8" i="34"/>
  <c r="CF268" i="5"/>
  <c r="CF8" i="33"/>
  <c r="CF1148" i="5"/>
  <c r="CF8" i="35"/>
  <c r="CF8" i="30"/>
  <c r="CF8" i="27"/>
  <c r="CF8" i="31"/>
  <c r="CF8" i="23"/>
  <c r="CF7" i="9"/>
  <c r="CF8" i="32"/>
  <c r="CF8" i="11"/>
  <c r="CG35" i="15"/>
  <c r="BE45" i="33"/>
  <c r="BE41" i="32"/>
  <c r="BE185" i="33"/>
  <c r="BE215" i="32"/>
  <c r="BE74" i="34"/>
  <c r="CG26" i="15"/>
  <c r="CG29" i="15" s="1"/>
  <c r="CG30" i="15"/>
  <c r="CG4" i="33"/>
  <c r="BE119" i="33"/>
  <c r="EE81" i="32"/>
  <c r="ED90" i="34"/>
  <c r="EG93" i="32"/>
  <c r="EF104" i="34"/>
  <c r="BF70" i="11"/>
  <c r="BF70" i="27" s="1"/>
  <c r="BF93" i="11"/>
  <c r="BF93" i="27" s="1"/>
  <c r="BF78" i="11"/>
  <c r="BF78" i="27" s="1"/>
  <c r="BF95" i="11"/>
  <c r="BF95" i="27" s="1"/>
  <c r="BF109" i="11"/>
  <c r="BF109" i="27" s="1"/>
  <c r="BF84" i="11"/>
  <c r="BF84" i="27" s="1"/>
  <c r="BF33" i="11"/>
  <c r="BF33" i="27" s="1"/>
  <c r="BF67" i="11"/>
  <c r="BF67" i="27" s="1"/>
  <c r="BF100" i="11"/>
  <c r="BF100" i="27" s="1"/>
  <c r="BF75" i="11"/>
  <c r="BF75" i="27" s="1"/>
  <c r="BF64" i="11"/>
  <c r="BF64" i="27" s="1"/>
  <c r="BF34" i="11"/>
  <c r="BF34" i="27" s="1"/>
  <c r="BF47" i="11"/>
  <c r="BF47" i="27" s="1"/>
  <c r="BF41" i="11"/>
  <c r="BF19" i="11"/>
  <c r="BF42" i="11"/>
  <c r="BF42" i="27" s="1"/>
  <c r="BF15" i="11"/>
  <c r="BF53" i="11"/>
  <c r="BF53" i="27" s="1"/>
  <c r="BF101" i="11"/>
  <c r="BF101" i="27" s="1"/>
  <c r="BF85" i="11"/>
  <c r="BF85" i="27" s="1"/>
  <c r="BF96" i="11"/>
  <c r="BF96" i="27" s="1"/>
  <c r="BF18" i="11"/>
  <c r="BF44" i="11"/>
  <c r="BF20" i="11"/>
  <c r="BF20" i="27" s="1"/>
  <c r="BF92" i="11"/>
  <c r="BF92" i="27" s="1"/>
  <c r="BF25" i="11"/>
  <c r="BF25" i="27" s="1"/>
  <c r="BF48" i="11"/>
  <c r="BF48" i="27" s="1"/>
  <c r="BF86" i="11"/>
  <c r="BF86" i="27" s="1"/>
  <c r="BF45" i="11"/>
  <c r="BF71" i="11"/>
  <c r="BF71" i="27" s="1"/>
  <c r="BF21" i="11"/>
  <c r="BF21" i="27" s="1"/>
  <c r="BF90" i="11"/>
  <c r="BF90" i="27" s="1"/>
  <c r="BF87" i="11"/>
  <c r="BF87" i="27" s="1"/>
  <c r="BF110" i="11"/>
  <c r="BF110" i="27" s="1"/>
  <c r="BF106" i="11"/>
  <c r="BF106" i="27" s="1"/>
  <c r="BF103" i="11"/>
  <c r="BF103" i="27" s="1"/>
  <c r="BF82" i="11"/>
  <c r="BF57" i="11"/>
  <c r="BF57" i="27" s="1"/>
  <c r="BF81" i="11"/>
  <c r="BF81" i="27" s="1"/>
  <c r="BF60" i="11"/>
  <c r="BF60" i="27" s="1"/>
  <c r="BF38" i="11"/>
  <c r="BF38" i="27" s="1"/>
  <c r="BF63" i="11"/>
  <c r="BF63" i="27" s="1"/>
  <c r="BF50" i="11"/>
  <c r="BF50" i="27" s="1"/>
  <c r="BF83" i="11"/>
  <c r="BF83" i="27" s="1"/>
  <c r="BF76" i="11"/>
  <c r="BF76" i="27" s="1"/>
  <c r="BF97" i="11"/>
  <c r="BF97" i="27" s="1"/>
  <c r="BF31" i="11"/>
  <c r="BF23" i="11"/>
  <c r="BF23" i="27" s="1"/>
  <c r="BF39" i="11"/>
  <c r="BF39" i="27" s="1"/>
  <c r="BF74" i="11"/>
  <c r="BF74" i="27" s="1"/>
  <c r="BF62" i="11"/>
  <c r="BF62" i="27" s="1"/>
  <c r="BF51" i="11"/>
  <c r="BF59" i="11"/>
  <c r="BF59" i="27" s="1"/>
  <c r="BF66" i="11"/>
  <c r="BF66" i="27" s="1"/>
  <c r="BF94" i="11"/>
  <c r="BF94" i="27" s="1"/>
  <c r="BF55" i="11"/>
  <c r="BF55" i="27" s="1"/>
  <c r="BF52" i="11"/>
  <c r="BF29" i="11"/>
  <c r="BF29" i="27" s="1"/>
  <c r="BF43" i="11"/>
  <c r="BF43" i="27" s="1"/>
  <c r="BF22" i="11"/>
  <c r="BF30" i="11"/>
  <c r="BF30" i="27" s="1"/>
  <c r="BF49" i="11"/>
  <c r="BF49" i="27" s="1"/>
  <c r="BF77" i="11"/>
  <c r="BF77" i="27" s="1"/>
  <c r="BF104" i="11"/>
  <c r="BF104" i="27" s="1"/>
  <c r="BF69" i="11"/>
  <c r="BF69" i="27" s="1"/>
  <c r="BF40" i="11"/>
  <c r="BF40" i="27" s="1"/>
  <c r="BF24" i="11"/>
  <c r="BF37" i="11"/>
  <c r="BF37" i="27" s="1"/>
  <c r="BF89" i="11"/>
  <c r="BF89" i="27" s="1"/>
  <c r="BF99" i="11"/>
  <c r="BF99" i="27" s="1"/>
  <c r="BF72" i="11"/>
  <c r="BF72" i="27" s="1"/>
  <c r="BF28" i="11"/>
  <c r="BF28" i="27" s="1"/>
  <c r="BF98" i="11"/>
  <c r="BF98" i="27" s="1"/>
  <c r="BF16" i="11"/>
  <c r="BF56" i="11"/>
  <c r="BF102" i="11"/>
  <c r="BF102" i="27" s="1"/>
  <c r="BF35" i="11"/>
  <c r="BF35" i="27" s="1"/>
  <c r="BF46" i="11"/>
  <c r="BF46" i="27" s="1"/>
  <c r="BF27" i="11"/>
  <c r="BF27" i="27" s="1"/>
  <c r="BF65" i="11"/>
  <c r="BF65" i="27" s="1"/>
  <c r="BF108" i="11"/>
  <c r="BF108" i="27" s="1"/>
  <c r="BF111" i="11"/>
  <c r="BF88" i="11"/>
  <c r="BF88" i="27" s="1"/>
  <c r="BF80" i="11"/>
  <c r="BF80" i="27" s="1"/>
  <c r="BF105" i="11"/>
  <c r="BF105" i="27" s="1"/>
  <c r="BF61" i="11"/>
  <c r="BF61" i="27" s="1"/>
  <c r="BF54" i="11"/>
  <c r="BF54" i="27" s="1"/>
  <c r="BF73" i="11"/>
  <c r="BF73" i="27" s="1"/>
  <c r="BF91" i="11"/>
  <c r="BF91" i="27" s="1"/>
  <c r="BF26" i="11"/>
  <c r="BF26" i="27" s="1"/>
  <c r="BF107" i="11"/>
  <c r="BF107" i="27" s="1"/>
  <c r="BF68" i="11"/>
  <c r="BF68" i="27" s="1"/>
  <c r="BF17" i="11"/>
  <c r="BF32" i="11"/>
  <c r="BF32" i="27" s="1"/>
  <c r="BF58" i="11"/>
  <c r="BF58" i="27" s="1"/>
  <c r="BF79" i="11"/>
  <c r="BF79" i="27" s="1"/>
  <c r="BF36" i="11"/>
  <c r="CF4" i="5"/>
  <c r="CF5" i="23"/>
  <c r="CF5" i="32"/>
  <c r="CF5" i="11"/>
  <c r="CF5" i="30"/>
  <c r="CF4" i="9"/>
  <c r="CF5" i="31"/>
  <c r="CF5" i="36"/>
  <c r="CF5" i="34"/>
  <c r="CF5" i="35"/>
  <c r="CF5" i="33"/>
  <c r="CF5" i="27"/>
  <c r="BF8" i="5"/>
  <c r="BF8" i="9"/>
  <c r="CI23" i="15"/>
  <c r="CH24" i="15"/>
  <c r="CH25" i="15" s="1"/>
  <c r="BE96" i="33"/>
  <c r="BE128" i="29"/>
  <c r="BF118" i="11"/>
  <c r="BE149" i="33"/>
  <c r="BE217" i="32"/>
  <c r="BE102" i="34"/>
  <c r="EW141" i="32"/>
  <c r="EV160" i="34"/>
  <c r="EV142" i="32"/>
  <c r="EV263" i="32" s="1"/>
  <c r="BE17" i="32"/>
  <c r="EE105" i="32"/>
  <c r="ED118" i="34"/>
  <c r="ED106" i="32"/>
  <c r="ED260" i="32" s="1"/>
  <c r="BE19" i="23"/>
  <c r="BE20" i="23" s="1"/>
  <c r="BE216" i="32"/>
  <c r="BE88" i="34"/>
  <c r="BE76" i="33"/>
  <c r="DY69" i="32"/>
  <c r="DX76" i="34"/>
  <c r="CI283" i="5"/>
  <c r="CJ272" i="5"/>
  <c r="BE214" i="32"/>
  <c r="BE60" i="34"/>
  <c r="CH35" i="15" l="1"/>
  <c r="CG531" i="5"/>
  <c r="CG8" i="33"/>
  <c r="CG268" i="5"/>
  <c r="CG7" i="5"/>
  <c r="CG8" i="36"/>
  <c r="CG8" i="31"/>
  <c r="CG8" i="34"/>
  <c r="CG8" i="32"/>
  <c r="CG1148" i="5"/>
  <c r="CG8" i="35"/>
  <c r="CG8" i="30"/>
  <c r="CG8" i="27"/>
  <c r="CG8" i="23"/>
  <c r="CG7" i="9"/>
  <c r="CG8" i="11"/>
  <c r="CK272" i="5"/>
  <c r="CJ283" i="5"/>
  <c r="EF105" i="32"/>
  <c r="EE118" i="34"/>
  <c r="EE106" i="32"/>
  <c r="EE260" i="32" s="1"/>
  <c r="EX141" i="32"/>
  <c r="EW160" i="34"/>
  <c r="EW142" i="32"/>
  <c r="EW263" i="32" s="1"/>
  <c r="BF36" i="27"/>
  <c r="BF77" i="32" s="1"/>
  <c r="BF87" i="34"/>
  <c r="BF63" i="33"/>
  <c r="BF52" i="27"/>
  <c r="BF109" i="33"/>
  <c r="BF25" i="33"/>
  <c r="BF82" i="27"/>
  <c r="BF65" i="32" s="1"/>
  <c r="BF73" i="34"/>
  <c r="BF45" i="27"/>
  <c r="BF115" i="33"/>
  <c r="BF15" i="27"/>
  <c r="BF49" i="33"/>
  <c r="BF80" i="33"/>
  <c r="BF85" i="33" s="1"/>
  <c r="BF115" i="11"/>
  <c r="BF23" i="23"/>
  <c r="BF117" i="33"/>
  <c r="BF31" i="34"/>
  <c r="BF3" i="11"/>
  <c r="BF101" i="33"/>
  <c r="BF140" i="33"/>
  <c r="BF89" i="33"/>
  <c r="BF127" i="33"/>
  <c r="BF133" i="33" s="1"/>
  <c r="BF32" i="33"/>
  <c r="EF81" i="32"/>
  <c r="EE90" i="34"/>
  <c r="BG535" i="5"/>
  <c r="BG534" i="5"/>
  <c r="BG538" i="5"/>
  <c r="BG541" i="5"/>
  <c r="BG543" i="5"/>
  <c r="BG544" i="5"/>
  <c r="BG539" i="5"/>
  <c r="BG542" i="5"/>
  <c r="BG547" i="5"/>
  <c r="BG545" i="5"/>
  <c r="BG537" i="5"/>
  <c r="BG540" i="5"/>
  <c r="BG546" i="5"/>
  <c r="BG536" i="5"/>
  <c r="BE211" i="32"/>
  <c r="BE18" i="34"/>
  <c r="CI24" i="15"/>
  <c r="CJ23" i="15"/>
  <c r="CI25" i="15"/>
  <c r="BF22" i="27"/>
  <c r="BF31" i="33"/>
  <c r="BF138" i="33"/>
  <c r="BF16" i="23"/>
  <c r="CG4" i="5"/>
  <c r="CG5" i="23"/>
  <c r="CG5" i="32"/>
  <c r="CG5" i="11"/>
  <c r="CG5" i="34"/>
  <c r="CG5" i="27"/>
  <c r="CG5" i="31"/>
  <c r="CG5" i="35"/>
  <c r="CG5" i="33"/>
  <c r="CG5" i="36"/>
  <c r="CG5" i="30"/>
  <c r="CG4" i="9"/>
  <c r="BF56" i="27"/>
  <c r="BF89" i="32" s="1"/>
  <c r="BF101" i="34"/>
  <c r="BF24" i="27"/>
  <c r="BF16" i="33"/>
  <c r="BF45" i="34"/>
  <c r="BF114" i="33"/>
  <c r="BF94" i="33"/>
  <c r="BF31" i="27"/>
  <c r="BF53" i="32" s="1"/>
  <c r="BF59" i="34"/>
  <c r="BF44" i="27"/>
  <c r="BF110" i="33"/>
  <c r="BF19" i="27"/>
  <c r="BF20" i="33"/>
  <c r="EH93" i="32"/>
  <c r="EG104" i="34"/>
  <c r="BE213" i="32"/>
  <c r="BE46" i="34"/>
  <c r="DZ69" i="32"/>
  <c r="DY76" i="34"/>
  <c r="CH4" i="33"/>
  <c r="CH26" i="15"/>
  <c r="CH29" i="15" s="1"/>
  <c r="CH30" i="15"/>
  <c r="BF111" i="27"/>
  <c r="BF107" i="33"/>
  <c r="BF27" i="33"/>
  <c r="BF108" i="33"/>
  <c r="BF100" i="33"/>
  <c r="BF103" i="33" s="1"/>
  <c r="BF15" i="23"/>
  <c r="BF137" i="33"/>
  <c r="BF62" i="33"/>
  <c r="BF18" i="27"/>
  <c r="BF29" i="33"/>
  <c r="BF111" i="33"/>
  <c r="BF17" i="34"/>
  <c r="BF41" i="27"/>
  <c r="BF112" i="33"/>
  <c r="BF24" i="33"/>
  <c r="BG31" i="15"/>
  <c r="BH21" i="15"/>
  <c r="BG6" i="5"/>
  <c r="BG7" i="36"/>
  <c r="BG7" i="34"/>
  <c r="BG7" i="33"/>
  <c r="BG7" i="35"/>
  <c r="BG7" i="30"/>
  <c r="BG7" i="27"/>
  <c r="BG7" i="31"/>
  <c r="BG7" i="23"/>
  <c r="BG7" i="32"/>
  <c r="BG6" i="9"/>
  <c r="BG7" i="11"/>
  <c r="EL117" i="32"/>
  <c r="EK132" i="34"/>
  <c r="EK118" i="32"/>
  <c r="EK261" i="32" s="1"/>
  <c r="BF142" i="33" l="1"/>
  <c r="BF119" i="33"/>
  <c r="CH268" i="5"/>
  <c r="CH1148" i="5"/>
  <c r="CH7" i="5"/>
  <c r="CH8" i="36"/>
  <c r="CH8" i="34"/>
  <c r="CH8" i="35"/>
  <c r="CH8" i="30"/>
  <c r="CH531" i="5"/>
  <c r="CH8" i="31"/>
  <c r="CH8" i="23"/>
  <c r="CH8" i="33"/>
  <c r="CH8" i="32"/>
  <c r="CH8" i="11"/>
  <c r="CH8" i="27"/>
  <c r="CH7" i="9"/>
  <c r="BF214" i="32"/>
  <c r="BF60" i="34"/>
  <c r="BF45" i="33"/>
  <c r="CK23" i="15"/>
  <c r="CJ24" i="15"/>
  <c r="BF149" i="33"/>
  <c r="BF215" i="32"/>
  <c r="BF74" i="34"/>
  <c r="BF185" i="33"/>
  <c r="BF41" i="32"/>
  <c r="CI26" i="15"/>
  <c r="CI30" i="15"/>
  <c r="CI4" i="33"/>
  <c r="BG110" i="11"/>
  <c r="BG110" i="27" s="1"/>
  <c r="BG55" i="11"/>
  <c r="BG55" i="27" s="1"/>
  <c r="BG39" i="11"/>
  <c r="BG39" i="27" s="1"/>
  <c r="BG106" i="11"/>
  <c r="BG106" i="27" s="1"/>
  <c r="BG90" i="11"/>
  <c r="BG90" i="27" s="1"/>
  <c r="BG71" i="11"/>
  <c r="BG71" i="27" s="1"/>
  <c r="BG111" i="11"/>
  <c r="BG64" i="11"/>
  <c r="BG64" i="27" s="1"/>
  <c r="BG56" i="11"/>
  <c r="BG30" i="11"/>
  <c r="BG30" i="27" s="1"/>
  <c r="BG48" i="11"/>
  <c r="BG48" i="27" s="1"/>
  <c r="BG82" i="11"/>
  <c r="BG84" i="11"/>
  <c r="BG84" i="27" s="1"/>
  <c r="BG42" i="11"/>
  <c r="BG42" i="27" s="1"/>
  <c r="BG63" i="11"/>
  <c r="BG63" i="27" s="1"/>
  <c r="BG72" i="11"/>
  <c r="BG72" i="27" s="1"/>
  <c r="BG50" i="11"/>
  <c r="BG50" i="27" s="1"/>
  <c r="BG91" i="11"/>
  <c r="BG91" i="27" s="1"/>
  <c r="BG23" i="11"/>
  <c r="BG23" i="27" s="1"/>
  <c r="BG44" i="11"/>
  <c r="BG28" i="11"/>
  <c r="BG28" i="27" s="1"/>
  <c r="BG73" i="11"/>
  <c r="BG73" i="27" s="1"/>
  <c r="BG92" i="11"/>
  <c r="BG92" i="27" s="1"/>
  <c r="BG49" i="11"/>
  <c r="BG49" i="27" s="1"/>
  <c r="BG95" i="11"/>
  <c r="BG95" i="27" s="1"/>
  <c r="BG100" i="11"/>
  <c r="BG100" i="27" s="1"/>
  <c r="BG79" i="11"/>
  <c r="BG79" i="27" s="1"/>
  <c r="BG51" i="11"/>
  <c r="BG34" i="11"/>
  <c r="BG34" i="27" s="1"/>
  <c r="BG58" i="11"/>
  <c r="BG58" i="27" s="1"/>
  <c r="BG62" i="11"/>
  <c r="BG62" i="27" s="1"/>
  <c r="BG86" i="11"/>
  <c r="BG86" i="27" s="1"/>
  <c r="BG103" i="11"/>
  <c r="BG103" i="27" s="1"/>
  <c r="BG66" i="11"/>
  <c r="BG66" i="27" s="1"/>
  <c r="BG98" i="11"/>
  <c r="BG98" i="27" s="1"/>
  <c r="BG16" i="11"/>
  <c r="BG88" i="11"/>
  <c r="BG88" i="27" s="1"/>
  <c r="BG24" i="11"/>
  <c r="BG26" i="11"/>
  <c r="BG26" i="27" s="1"/>
  <c r="BG57" i="11"/>
  <c r="BG57" i="27" s="1"/>
  <c r="BG81" i="11"/>
  <c r="BG81" i="27" s="1"/>
  <c r="BG61" i="11"/>
  <c r="BG61" i="27" s="1"/>
  <c r="BG17" i="11"/>
  <c r="BG31" i="11"/>
  <c r="BG80" i="11"/>
  <c r="BG80" i="27" s="1"/>
  <c r="BG99" i="11"/>
  <c r="BG99" i="27" s="1"/>
  <c r="BG60" i="11"/>
  <c r="BG60" i="27" s="1"/>
  <c r="BG40" i="11"/>
  <c r="BG40" i="27" s="1"/>
  <c r="BG93" i="11"/>
  <c r="BG93" i="27" s="1"/>
  <c r="BG21" i="11"/>
  <c r="BG21" i="27" s="1"/>
  <c r="BG27" i="11"/>
  <c r="BG27" i="27" s="1"/>
  <c r="BG102" i="11"/>
  <c r="BG102" i="27" s="1"/>
  <c r="BG43" i="11"/>
  <c r="BG43" i="27" s="1"/>
  <c r="BG46" i="11"/>
  <c r="BG46" i="27" s="1"/>
  <c r="BG25" i="11"/>
  <c r="BG25" i="27" s="1"/>
  <c r="BG33" i="11"/>
  <c r="BG33" i="27" s="1"/>
  <c r="BG35" i="11"/>
  <c r="BG35" i="27" s="1"/>
  <c r="BG52" i="11"/>
  <c r="BG36" i="11"/>
  <c r="BG65" i="11"/>
  <c r="BG65" i="27" s="1"/>
  <c r="BG67" i="11"/>
  <c r="BG67" i="27" s="1"/>
  <c r="BG68" i="11"/>
  <c r="BG68" i="27" s="1"/>
  <c r="BG20" i="11"/>
  <c r="BG20" i="27" s="1"/>
  <c r="BG96" i="11"/>
  <c r="BG96" i="27" s="1"/>
  <c r="BG18" i="11"/>
  <c r="BG77" i="11"/>
  <c r="BG77" i="27" s="1"/>
  <c r="BG85" i="11"/>
  <c r="BG85" i="27" s="1"/>
  <c r="BG69" i="11"/>
  <c r="BG69" i="27" s="1"/>
  <c r="BG76" i="11"/>
  <c r="BG76" i="27" s="1"/>
  <c r="BG97" i="11"/>
  <c r="BG97" i="27" s="1"/>
  <c r="BG37" i="11"/>
  <c r="BG37" i="27" s="1"/>
  <c r="BG15" i="11"/>
  <c r="BG104" i="11"/>
  <c r="BG104" i="27" s="1"/>
  <c r="BG75" i="11"/>
  <c r="BG75" i="27" s="1"/>
  <c r="BG109" i="11"/>
  <c r="BG109" i="27" s="1"/>
  <c r="BG70" i="11"/>
  <c r="BG70" i="27" s="1"/>
  <c r="BG29" i="11"/>
  <c r="BG29" i="27" s="1"/>
  <c r="BG108" i="11"/>
  <c r="BG108" i="27" s="1"/>
  <c r="BG87" i="11"/>
  <c r="BG87" i="27" s="1"/>
  <c r="BG74" i="11"/>
  <c r="BG74" i="27" s="1"/>
  <c r="BG47" i="11"/>
  <c r="BG47" i="27" s="1"/>
  <c r="BG59" i="11"/>
  <c r="BG59" i="27" s="1"/>
  <c r="BG22" i="11"/>
  <c r="BG78" i="11"/>
  <c r="BG78" i="27" s="1"/>
  <c r="BG94" i="11"/>
  <c r="BG94" i="27" s="1"/>
  <c r="BG45" i="11"/>
  <c r="BG105" i="11"/>
  <c r="BG105" i="27" s="1"/>
  <c r="BG53" i="11"/>
  <c r="BG53" i="27" s="1"/>
  <c r="BG19" i="11"/>
  <c r="BG101" i="11"/>
  <c r="BG101" i="27" s="1"/>
  <c r="BG54" i="11"/>
  <c r="BG54" i="27" s="1"/>
  <c r="BG83" i="11"/>
  <c r="BG83" i="27" s="1"/>
  <c r="BG89" i="11"/>
  <c r="BG89" i="27" s="1"/>
  <c r="BG107" i="11"/>
  <c r="BG107" i="27" s="1"/>
  <c r="BG32" i="11"/>
  <c r="BG32" i="27" s="1"/>
  <c r="BG38" i="11"/>
  <c r="BG38" i="27" s="1"/>
  <c r="BG41" i="11"/>
  <c r="BF128" i="29"/>
  <c r="BG118" i="11"/>
  <c r="CL272" i="5"/>
  <c r="CK283" i="5"/>
  <c r="BF17" i="32"/>
  <c r="BG8" i="5"/>
  <c r="BG8" i="9"/>
  <c r="EM117" i="32"/>
  <c r="EL132" i="34"/>
  <c r="EL118" i="32"/>
  <c r="EL261" i="32" s="1"/>
  <c r="BF19" i="23"/>
  <c r="BF20" i="23" s="1"/>
  <c r="EA69" i="32"/>
  <c r="DZ76" i="34"/>
  <c r="EI93" i="32"/>
  <c r="EH104" i="34"/>
  <c r="BF96" i="33"/>
  <c r="EG105" i="32"/>
  <c r="EF118" i="34"/>
  <c r="EF106" i="32"/>
  <c r="EF260" i="32" s="1"/>
  <c r="BH532" i="5"/>
  <c r="BH22" i="15"/>
  <c r="BH27" i="15"/>
  <c r="BH5" i="5"/>
  <c r="BH33" i="15"/>
  <c r="BH1149" i="5"/>
  <c r="BH6" i="36"/>
  <c r="BH6" i="34"/>
  <c r="BH269" i="5"/>
  <c r="BH126" i="29"/>
  <c r="BH6" i="35"/>
  <c r="BH6" i="30"/>
  <c r="BH6" i="31"/>
  <c r="BH6" i="23"/>
  <c r="BH6" i="32"/>
  <c r="BH28" i="15"/>
  <c r="BH6" i="33"/>
  <c r="BH6" i="11"/>
  <c r="BH6" i="27"/>
  <c r="BH5" i="9"/>
  <c r="BF217" i="32"/>
  <c r="BF102" i="34"/>
  <c r="CI35" i="15"/>
  <c r="CI29" i="15"/>
  <c r="EG81" i="32"/>
  <c r="EF90" i="34"/>
  <c r="BF76" i="33"/>
  <c r="BF216" i="32"/>
  <c r="BF88" i="34"/>
  <c r="EX160" i="34"/>
  <c r="AE160" i="34" s="1"/>
  <c r="EX142" i="32"/>
  <c r="AE141" i="32"/>
  <c r="CH5" i="11"/>
  <c r="CH4" i="5"/>
  <c r="CH5" i="23"/>
  <c r="CH5" i="32"/>
  <c r="CH5" i="34"/>
  <c r="CH5" i="27"/>
  <c r="CH4" i="9"/>
  <c r="CH5" i="31"/>
  <c r="CH5" i="36"/>
  <c r="CH5" i="33"/>
  <c r="CH5" i="35"/>
  <c r="CH5" i="30"/>
  <c r="EX263" i="32" l="1"/>
  <c r="AE263" i="32" s="1"/>
  <c r="AE142" i="32"/>
  <c r="EH81" i="32"/>
  <c r="EG90" i="34"/>
  <c r="BH31" i="15"/>
  <c r="BI21" i="15"/>
  <c r="BH7" i="33"/>
  <c r="BH7" i="36"/>
  <c r="BH7" i="34"/>
  <c r="BH7" i="31"/>
  <c r="BH7" i="32"/>
  <c r="BH6" i="5"/>
  <c r="BH7" i="35"/>
  <c r="BH7" i="30"/>
  <c r="BH7" i="27"/>
  <c r="BH7" i="23"/>
  <c r="BH6" i="9"/>
  <c r="BH7" i="11"/>
  <c r="EH105" i="32"/>
  <c r="EG118" i="34"/>
  <c r="EG106" i="32"/>
  <c r="EG260" i="32" s="1"/>
  <c r="BF211" i="32"/>
  <c r="BF18" i="34"/>
  <c r="BG22" i="27"/>
  <c r="BG31" i="33"/>
  <c r="BG36" i="27"/>
  <c r="BG77" i="32" s="1"/>
  <c r="BG87" i="34"/>
  <c r="BG63" i="33"/>
  <c r="BG111" i="27"/>
  <c r="BG107" i="33"/>
  <c r="BG27" i="33"/>
  <c r="CJ30" i="15"/>
  <c r="CJ26" i="15"/>
  <c r="CJ4" i="33"/>
  <c r="CI8" i="36"/>
  <c r="CI8" i="34"/>
  <c r="CI531" i="5"/>
  <c r="CI1148" i="5"/>
  <c r="CI8" i="33"/>
  <c r="CI268" i="5"/>
  <c r="CI8" i="35"/>
  <c r="CI8" i="30"/>
  <c r="CI8" i="27"/>
  <c r="CI8" i="31"/>
  <c r="CI8" i="23"/>
  <c r="CI7" i="5"/>
  <c r="CI8" i="32"/>
  <c r="CI7" i="9"/>
  <c r="CI8" i="11"/>
  <c r="BH535" i="5"/>
  <c r="BH537" i="5"/>
  <c r="BH544" i="5"/>
  <c r="BH540" i="5"/>
  <c r="BH542" i="5"/>
  <c r="BH536" i="5"/>
  <c r="BH538" i="5"/>
  <c r="BH539" i="5"/>
  <c r="BH541" i="5"/>
  <c r="BH547" i="5"/>
  <c r="BH545" i="5"/>
  <c r="BH543" i="5"/>
  <c r="BH534" i="5"/>
  <c r="BH546" i="5"/>
  <c r="EJ93" i="32"/>
  <c r="EI104" i="34"/>
  <c r="EN117" i="32"/>
  <c r="EM132" i="34"/>
  <c r="EM118" i="32"/>
  <c r="EM261" i="32" s="1"/>
  <c r="BG45" i="27"/>
  <c r="BG115" i="33"/>
  <c r="BG52" i="27"/>
  <c r="BG109" i="33"/>
  <c r="BG25" i="33"/>
  <c r="BG24" i="27"/>
  <c r="BG114" i="33"/>
  <c r="BG45" i="34"/>
  <c r="BG94" i="33"/>
  <c r="BG16" i="33"/>
  <c r="CL23" i="15"/>
  <c r="CK24" i="15"/>
  <c r="CK25" i="15" s="1"/>
  <c r="BG41" i="27"/>
  <c r="BG112" i="33"/>
  <c r="BG24" i="33"/>
  <c r="BG19" i="27"/>
  <c r="BG20" i="33"/>
  <c r="BG18" i="27"/>
  <c r="BG111" i="33"/>
  <c r="BG17" i="34"/>
  <c r="BG29" i="33"/>
  <c r="BG56" i="27"/>
  <c r="BG89" i="32" s="1"/>
  <c r="BG101" i="34"/>
  <c r="BF213" i="32"/>
  <c r="BF46" i="34"/>
  <c r="CI5" i="11"/>
  <c r="CI5" i="23"/>
  <c r="CI5" i="32"/>
  <c r="CI4" i="5"/>
  <c r="CI5" i="34"/>
  <c r="CI5" i="33"/>
  <c r="CI5" i="35"/>
  <c r="CI5" i="30"/>
  <c r="CI5" i="36"/>
  <c r="CI5" i="27"/>
  <c r="CI4" i="9"/>
  <c r="CI5" i="31"/>
  <c r="EB69" i="32"/>
  <c r="EA76" i="34"/>
  <c r="CL283" i="5"/>
  <c r="CM272" i="5"/>
  <c r="BG15" i="27"/>
  <c r="BG115" i="11"/>
  <c r="BG23" i="23"/>
  <c r="BG117" i="33"/>
  <c r="BG127" i="33"/>
  <c r="BG133" i="33" s="1"/>
  <c r="BG31" i="34"/>
  <c r="BG3" i="11"/>
  <c r="BG32" i="33"/>
  <c r="BG89" i="33"/>
  <c r="BG96" i="33" s="1"/>
  <c r="BG49" i="33"/>
  <c r="BG101" i="33"/>
  <c r="BG140" i="33"/>
  <c r="BG80" i="33"/>
  <c r="BG85" i="33" s="1"/>
  <c r="BG31" i="27"/>
  <c r="BG53" i="32" s="1"/>
  <c r="BG59" i="34"/>
  <c r="BG108" i="33"/>
  <c r="BG62" i="33"/>
  <c r="BG15" i="23"/>
  <c r="BG100" i="33"/>
  <c r="BG137" i="33"/>
  <c r="BG138" i="33"/>
  <c r="BG16" i="23"/>
  <c r="BG44" i="27"/>
  <c r="BG110" i="33"/>
  <c r="BG82" i="27"/>
  <c r="BG65" i="32" s="1"/>
  <c r="BG73" i="34"/>
  <c r="CJ25" i="15"/>
  <c r="BG103" i="33" l="1"/>
  <c r="BG142" i="33"/>
  <c r="CJ35" i="15"/>
  <c r="CJ29" i="15"/>
  <c r="BG214" i="32"/>
  <c r="BG60" i="34"/>
  <c r="BG76" i="33"/>
  <c r="BG128" i="29"/>
  <c r="BH118" i="11"/>
  <c r="EC69" i="32"/>
  <c r="EB76" i="34"/>
  <c r="CK30" i="15"/>
  <c r="CK4" i="33"/>
  <c r="CK26" i="15"/>
  <c r="EO117" i="32"/>
  <c r="EN132" i="34"/>
  <c r="EN118" i="32"/>
  <c r="EN261" i="32" s="1"/>
  <c r="BH75" i="11"/>
  <c r="BH75" i="27" s="1"/>
  <c r="BH16" i="11"/>
  <c r="BH102" i="11"/>
  <c r="BH102" i="27" s="1"/>
  <c r="BH86" i="11"/>
  <c r="BH86" i="27" s="1"/>
  <c r="BH87" i="11"/>
  <c r="BH87" i="27" s="1"/>
  <c r="BH25" i="11"/>
  <c r="BH25" i="27" s="1"/>
  <c r="BH94" i="11"/>
  <c r="BH94" i="27" s="1"/>
  <c r="BH55" i="11"/>
  <c r="BH55" i="27" s="1"/>
  <c r="BH100" i="11"/>
  <c r="BH100" i="27" s="1"/>
  <c r="BH58" i="11"/>
  <c r="BH58" i="27" s="1"/>
  <c r="BH47" i="11"/>
  <c r="BH47" i="27" s="1"/>
  <c r="BH90" i="11"/>
  <c r="BH90" i="27" s="1"/>
  <c r="BH22" i="11"/>
  <c r="BH73" i="11"/>
  <c r="BH73" i="27" s="1"/>
  <c r="BH60" i="11"/>
  <c r="BH60" i="27" s="1"/>
  <c r="BH23" i="11"/>
  <c r="BH23" i="27" s="1"/>
  <c r="BH69" i="11"/>
  <c r="BH69" i="27" s="1"/>
  <c r="BH18" i="11"/>
  <c r="BH81" i="11"/>
  <c r="BH81" i="27" s="1"/>
  <c r="BH107" i="11"/>
  <c r="BH107" i="27" s="1"/>
  <c r="BH29" i="11"/>
  <c r="BH29" i="27" s="1"/>
  <c r="BH34" i="11"/>
  <c r="BH34" i="27" s="1"/>
  <c r="BH30" i="11"/>
  <c r="BH30" i="27" s="1"/>
  <c r="BH50" i="11"/>
  <c r="BH50" i="27" s="1"/>
  <c r="BH104" i="11"/>
  <c r="BH104" i="27" s="1"/>
  <c r="BH76" i="11"/>
  <c r="BH76" i="27" s="1"/>
  <c r="BH88" i="11"/>
  <c r="BH88" i="27" s="1"/>
  <c r="BH49" i="11"/>
  <c r="BH49" i="27" s="1"/>
  <c r="BH68" i="11"/>
  <c r="BH68" i="27" s="1"/>
  <c r="BH83" i="11"/>
  <c r="BH83" i="27" s="1"/>
  <c r="BH42" i="11"/>
  <c r="BH42" i="27" s="1"/>
  <c r="BH97" i="11"/>
  <c r="BH97" i="27" s="1"/>
  <c r="BH17" i="11"/>
  <c r="BH40" i="11"/>
  <c r="BH40" i="27" s="1"/>
  <c r="BH37" i="11"/>
  <c r="BH37" i="27" s="1"/>
  <c r="BH41" i="11"/>
  <c r="BH91" i="11"/>
  <c r="BH91" i="27" s="1"/>
  <c r="BH61" i="11"/>
  <c r="BH61" i="27" s="1"/>
  <c r="BH38" i="11"/>
  <c r="BH38" i="27" s="1"/>
  <c r="BH62" i="11"/>
  <c r="BH62" i="27" s="1"/>
  <c r="BH52" i="11"/>
  <c r="BH53" i="11"/>
  <c r="BH53" i="27" s="1"/>
  <c r="BH19" i="11"/>
  <c r="BH20" i="11"/>
  <c r="BH20" i="27" s="1"/>
  <c r="BH44" i="11"/>
  <c r="BH57" i="11"/>
  <c r="BH57" i="27" s="1"/>
  <c r="BH95" i="11"/>
  <c r="BH95" i="27" s="1"/>
  <c r="BH74" i="11"/>
  <c r="BH74" i="27" s="1"/>
  <c r="BH33" i="11"/>
  <c r="BH33" i="27" s="1"/>
  <c r="BH35" i="11"/>
  <c r="BH35" i="27" s="1"/>
  <c r="BH66" i="11"/>
  <c r="BH66" i="27" s="1"/>
  <c r="BH110" i="11"/>
  <c r="BH110" i="27" s="1"/>
  <c r="BH43" i="11"/>
  <c r="BH43" i="27" s="1"/>
  <c r="BH45" i="11"/>
  <c r="BH27" i="11"/>
  <c r="BH27" i="27" s="1"/>
  <c r="BH111" i="11"/>
  <c r="BH106" i="11"/>
  <c r="BH106" i="27" s="1"/>
  <c r="BH56" i="11"/>
  <c r="BH80" i="11"/>
  <c r="BH80" i="27" s="1"/>
  <c r="BH105" i="11"/>
  <c r="BH105" i="27" s="1"/>
  <c r="BH31" i="11"/>
  <c r="BH101" i="11"/>
  <c r="BH101" i="27" s="1"/>
  <c r="BH72" i="11"/>
  <c r="BH72" i="27" s="1"/>
  <c r="BH99" i="11"/>
  <c r="BH99" i="27" s="1"/>
  <c r="BH89" i="11"/>
  <c r="BH89" i="27" s="1"/>
  <c r="BH108" i="11"/>
  <c r="BH108" i="27" s="1"/>
  <c r="BH54" i="11"/>
  <c r="BH54" i="27" s="1"/>
  <c r="BH28" i="11"/>
  <c r="BH28" i="27" s="1"/>
  <c r="BH96" i="11"/>
  <c r="BH96" i="27" s="1"/>
  <c r="BH63" i="11"/>
  <c r="BH63" i="27" s="1"/>
  <c r="BH92" i="11"/>
  <c r="BH92" i="27" s="1"/>
  <c r="BH93" i="11"/>
  <c r="BH93" i="27" s="1"/>
  <c r="BH64" i="11"/>
  <c r="BH64" i="27" s="1"/>
  <c r="BH78" i="11"/>
  <c r="BH78" i="27" s="1"/>
  <c r="BH65" i="11"/>
  <c r="BH65" i="27" s="1"/>
  <c r="BH59" i="11"/>
  <c r="BH59" i="27" s="1"/>
  <c r="BH36" i="11"/>
  <c r="BH21" i="11"/>
  <c r="BH21" i="27" s="1"/>
  <c r="BH67" i="11"/>
  <c r="BH67" i="27" s="1"/>
  <c r="BH103" i="11"/>
  <c r="BH103" i="27" s="1"/>
  <c r="BH71" i="11"/>
  <c r="BH71" i="27" s="1"/>
  <c r="BH32" i="11"/>
  <c r="BH32" i="27" s="1"/>
  <c r="BH26" i="11"/>
  <c r="BH26" i="27" s="1"/>
  <c r="BH85" i="11"/>
  <c r="BH85" i="27" s="1"/>
  <c r="BH77" i="11"/>
  <c r="BH77" i="27" s="1"/>
  <c r="BH15" i="11"/>
  <c r="BH24" i="11"/>
  <c r="BH46" i="11"/>
  <c r="BH46" i="27" s="1"/>
  <c r="BH82" i="11"/>
  <c r="BH51" i="11"/>
  <c r="BH98" i="11"/>
  <c r="BH98" i="27" s="1"/>
  <c r="BH48" i="11"/>
  <c r="BH48" i="27" s="1"/>
  <c r="BH39" i="11"/>
  <c r="BH39" i="27" s="1"/>
  <c r="BH79" i="11"/>
  <c r="BH79" i="27" s="1"/>
  <c r="BH109" i="11"/>
  <c r="BH109" i="27" s="1"/>
  <c r="BH84" i="11"/>
  <c r="BH84" i="27" s="1"/>
  <c r="BH70" i="11"/>
  <c r="BH70" i="27" s="1"/>
  <c r="EI105" i="32"/>
  <c r="EH118" i="34"/>
  <c r="EH106" i="32"/>
  <c r="EH260" i="32" s="1"/>
  <c r="EI81" i="32"/>
  <c r="EH90" i="34"/>
  <c r="BG149" i="33"/>
  <c r="BG217" i="32"/>
  <c r="BG102" i="34"/>
  <c r="BG17" i="32"/>
  <c r="CM23" i="15"/>
  <c r="CL25" i="15"/>
  <c r="CL24" i="15"/>
  <c r="BG119" i="33"/>
  <c r="BI532" i="5"/>
  <c r="BI22" i="15"/>
  <c r="BI28" i="15"/>
  <c r="BI6" i="36"/>
  <c r="BI126" i="29"/>
  <c r="BI6" i="34"/>
  <c r="BI33" i="15"/>
  <c r="BI1149" i="5"/>
  <c r="BI6" i="33"/>
  <c r="BI27" i="15"/>
  <c r="BI6" i="35"/>
  <c r="BI6" i="30"/>
  <c r="BI6" i="27"/>
  <c r="BI5" i="5"/>
  <c r="BI6" i="31"/>
  <c r="BI6" i="23"/>
  <c r="BI269" i="5"/>
  <c r="BI6" i="32"/>
  <c r="BI5" i="9"/>
  <c r="BI6" i="11"/>
  <c r="BG45" i="33"/>
  <c r="BG185" i="33"/>
  <c r="BG41" i="32"/>
  <c r="EK93" i="32"/>
  <c r="EJ104" i="34"/>
  <c r="BG216" i="32"/>
  <c r="BG88" i="34"/>
  <c r="BH8" i="5"/>
  <c r="BH8" i="9"/>
  <c r="BG215" i="32"/>
  <c r="BG74" i="34"/>
  <c r="BG19" i="23"/>
  <c r="BG20" i="23" s="1"/>
  <c r="CM283" i="5"/>
  <c r="CN272" i="5"/>
  <c r="CK35" i="15"/>
  <c r="CK29" i="15"/>
  <c r="CK531" i="5" l="1"/>
  <c r="CK8" i="33"/>
  <c r="CK7" i="5"/>
  <c r="CK1148" i="5"/>
  <c r="CK8" i="31"/>
  <c r="CK8" i="32"/>
  <c r="CK8" i="36"/>
  <c r="CK8" i="34"/>
  <c r="CK268" i="5"/>
  <c r="CK8" i="35"/>
  <c r="CK8" i="30"/>
  <c r="CK8" i="27"/>
  <c r="CK7" i="9"/>
  <c r="CK8" i="23"/>
  <c r="CK8" i="11"/>
  <c r="CO272" i="5"/>
  <c r="CN283" i="5"/>
  <c r="EL93" i="32"/>
  <c r="EK104" i="34"/>
  <c r="BJ21" i="15"/>
  <c r="BI6" i="5"/>
  <c r="BI7" i="33"/>
  <c r="BI7" i="34"/>
  <c r="BI7" i="35"/>
  <c r="BI7" i="30"/>
  <c r="BI7" i="31"/>
  <c r="BI7" i="23"/>
  <c r="BI7" i="32"/>
  <c r="BI7" i="36"/>
  <c r="BI7" i="11"/>
  <c r="BI7" i="27"/>
  <c r="BI6" i="9"/>
  <c r="BI31" i="15"/>
  <c r="CL4" i="33"/>
  <c r="CL26" i="15"/>
  <c r="CL30" i="15"/>
  <c r="EJ81" i="32"/>
  <c r="EI90" i="34"/>
  <c r="BH82" i="27"/>
  <c r="BH65" i="32" s="1"/>
  <c r="BH73" i="34"/>
  <c r="BH36" i="27"/>
  <c r="BH77" i="32" s="1"/>
  <c r="BH87" i="34"/>
  <c r="BH31" i="27"/>
  <c r="BH53" i="32" s="1"/>
  <c r="BH59" i="34"/>
  <c r="BH44" i="27"/>
  <c r="BH110" i="33"/>
  <c r="BH52" i="27"/>
  <c r="BH109" i="33"/>
  <c r="BH25" i="33"/>
  <c r="BH63" i="33"/>
  <c r="BH22" i="27"/>
  <c r="BH31" i="33"/>
  <c r="ED69" i="32"/>
  <c r="EC76" i="34"/>
  <c r="BG213" i="32"/>
  <c r="BG46" i="34"/>
  <c r="BI535" i="5"/>
  <c r="BI540" i="5"/>
  <c r="BI542" i="5"/>
  <c r="BI545" i="5"/>
  <c r="BI546" i="5"/>
  <c r="BI536" i="5"/>
  <c r="BI537" i="5"/>
  <c r="BI539" i="5"/>
  <c r="BI547" i="5"/>
  <c r="BI534" i="5"/>
  <c r="BI543" i="5"/>
  <c r="BI538" i="5"/>
  <c r="BI541" i="5"/>
  <c r="BI544" i="5"/>
  <c r="CL35" i="15"/>
  <c r="CL29" i="15"/>
  <c r="BH111" i="27"/>
  <c r="BH107" i="33"/>
  <c r="BH27" i="33"/>
  <c r="BH41" i="27"/>
  <c r="BH112" i="33"/>
  <c r="BH24" i="33"/>
  <c r="CK4" i="5"/>
  <c r="CK5" i="23"/>
  <c r="CK5" i="32"/>
  <c r="CK5" i="11"/>
  <c r="CK5" i="34"/>
  <c r="CK5" i="35"/>
  <c r="CK5" i="33"/>
  <c r="CK5" i="30"/>
  <c r="CK5" i="27"/>
  <c r="CK5" i="31"/>
  <c r="CK4" i="9"/>
  <c r="CK5" i="36"/>
  <c r="CN23" i="15"/>
  <c r="CM24" i="15"/>
  <c r="CM25" i="15" s="1"/>
  <c r="BH24" i="27"/>
  <c r="BH114" i="33"/>
  <c r="BH45" i="34"/>
  <c r="BH16" i="33"/>
  <c r="BH94" i="33"/>
  <c r="BH19" i="27"/>
  <c r="BH20" i="33"/>
  <c r="CJ531" i="5"/>
  <c r="CJ1148" i="5"/>
  <c r="CJ8" i="33"/>
  <c r="CJ8" i="34"/>
  <c r="CJ268" i="5"/>
  <c r="CJ7" i="5"/>
  <c r="CJ8" i="35"/>
  <c r="CJ8" i="30"/>
  <c r="CJ8" i="27"/>
  <c r="CJ8" i="36"/>
  <c r="CJ8" i="31"/>
  <c r="CJ8" i="23"/>
  <c r="CJ7" i="9"/>
  <c r="CJ8" i="11"/>
  <c r="CJ8" i="32"/>
  <c r="BG211" i="32"/>
  <c r="BG18" i="34"/>
  <c r="EJ105" i="32"/>
  <c r="EI118" i="34"/>
  <c r="EI106" i="32"/>
  <c r="EI260" i="32" s="1"/>
  <c r="BH138" i="33"/>
  <c r="BH16" i="23"/>
  <c r="BH15" i="27"/>
  <c r="BH49" i="33"/>
  <c r="BH80" i="33"/>
  <c r="BH85" i="33" s="1"/>
  <c r="BH117" i="33"/>
  <c r="BH89" i="33"/>
  <c r="BH115" i="11"/>
  <c r="BH32" i="33"/>
  <c r="BH127" i="33"/>
  <c r="BH133" i="33" s="1"/>
  <c r="BH23" i="23"/>
  <c r="BH31" i="34"/>
  <c r="BH3" i="11"/>
  <c r="BH101" i="33"/>
  <c r="BH140" i="33"/>
  <c r="BH56" i="27"/>
  <c r="BH89" i="32" s="1"/>
  <c r="BH101" i="34"/>
  <c r="BH45" i="27"/>
  <c r="BH115" i="33"/>
  <c r="BH18" i="27"/>
  <c r="BH29" i="33"/>
  <c r="BH111" i="33"/>
  <c r="BH17" i="34"/>
  <c r="BH137" i="33"/>
  <c r="BH108" i="33"/>
  <c r="BH62" i="33"/>
  <c r="BH15" i="23"/>
  <c r="BH100" i="33"/>
  <c r="EP117" i="32"/>
  <c r="EO132" i="34"/>
  <c r="EO118" i="32"/>
  <c r="EO261" i="32" s="1"/>
  <c r="CJ5" i="11"/>
  <c r="CJ5" i="23"/>
  <c r="CJ4" i="5"/>
  <c r="CJ5" i="32"/>
  <c r="CJ5" i="30"/>
  <c r="CJ4" i="9"/>
  <c r="CJ5" i="31"/>
  <c r="CJ5" i="36"/>
  <c r="CJ5" i="33"/>
  <c r="CJ5" i="34"/>
  <c r="CJ5" i="35"/>
  <c r="CJ5" i="27"/>
  <c r="BH17" i="32" l="1"/>
  <c r="BH211" i="32" s="1"/>
  <c r="BH103" i="33"/>
  <c r="BH96" i="33"/>
  <c r="BH217" i="32"/>
  <c r="BH102" i="34"/>
  <c r="BH128" i="29"/>
  <c r="BI118" i="11"/>
  <c r="BH76" i="33"/>
  <c r="CO23" i="15"/>
  <c r="CN24" i="15"/>
  <c r="CN25" i="15" s="1"/>
  <c r="CL268" i="5"/>
  <c r="CL1148" i="5"/>
  <c r="CL7" i="5"/>
  <c r="CL8" i="36"/>
  <c r="CL8" i="35"/>
  <c r="CL8" i="30"/>
  <c r="CL8" i="31"/>
  <c r="CL8" i="23"/>
  <c r="CL531" i="5"/>
  <c r="CL8" i="32"/>
  <c r="CL8" i="33"/>
  <c r="CL8" i="34"/>
  <c r="CL8" i="27"/>
  <c r="CL8" i="11"/>
  <c r="CL7" i="9"/>
  <c r="BH216" i="32"/>
  <c r="BH88" i="34"/>
  <c r="EK81" i="32"/>
  <c r="EJ90" i="34"/>
  <c r="EM93" i="32"/>
  <c r="EL104" i="34"/>
  <c r="BH19" i="23"/>
  <c r="BH20" i="23" s="1"/>
  <c r="BH149" i="33"/>
  <c r="BH185" i="33"/>
  <c r="BH41" i="32"/>
  <c r="CL4" i="5"/>
  <c r="CL5" i="23"/>
  <c r="CL5" i="32"/>
  <c r="CL5" i="11"/>
  <c r="CL5" i="34"/>
  <c r="CL5" i="27"/>
  <c r="CL5" i="31"/>
  <c r="CL5" i="35"/>
  <c r="CL5" i="33"/>
  <c r="CL4" i="9"/>
  <c r="CL5" i="36"/>
  <c r="CL5" i="30"/>
  <c r="BI8" i="5"/>
  <c r="BI8" i="9"/>
  <c r="EQ117" i="32"/>
  <c r="EP132" i="34"/>
  <c r="EP118" i="32"/>
  <c r="EP261" i="32" s="1"/>
  <c r="BH45" i="33"/>
  <c r="CM35" i="15"/>
  <c r="BH119" i="33"/>
  <c r="BH214" i="32"/>
  <c r="BH60" i="34"/>
  <c r="BH215" i="32"/>
  <c r="BH74" i="34"/>
  <c r="BJ22" i="15"/>
  <c r="BJ532" i="5"/>
  <c r="BJ27" i="15"/>
  <c r="BJ28" i="15"/>
  <c r="BJ6" i="33"/>
  <c r="BJ6" i="34"/>
  <c r="BJ269" i="5"/>
  <c r="BJ1149" i="5"/>
  <c r="BJ126" i="29"/>
  <c r="BJ5" i="5"/>
  <c r="BJ33" i="15"/>
  <c r="BJ6" i="36"/>
  <c r="BJ6" i="35"/>
  <c r="BJ6" i="30"/>
  <c r="BJ6" i="27"/>
  <c r="BJ6" i="31"/>
  <c r="BJ6" i="23"/>
  <c r="BJ5" i="9"/>
  <c r="BJ6" i="32"/>
  <c r="BJ6" i="11"/>
  <c r="BH142" i="33"/>
  <c r="EK105" i="32"/>
  <c r="EJ118" i="34"/>
  <c r="EJ106" i="32"/>
  <c r="EJ260" i="32" s="1"/>
  <c r="CM26" i="15"/>
  <c r="CM29" i="15" s="1"/>
  <c r="CM30" i="15"/>
  <c r="CM4" i="33"/>
  <c r="BI93" i="11"/>
  <c r="BI93" i="27" s="1"/>
  <c r="BI62" i="11"/>
  <c r="BI62" i="27" s="1"/>
  <c r="BI55" i="11"/>
  <c r="BI55" i="27" s="1"/>
  <c r="BI71" i="11"/>
  <c r="BI71" i="27" s="1"/>
  <c r="BI65" i="11"/>
  <c r="BI65" i="27" s="1"/>
  <c r="BI51" i="11"/>
  <c r="BI100" i="11"/>
  <c r="BI100" i="27" s="1"/>
  <c r="BI75" i="11"/>
  <c r="BI75" i="27" s="1"/>
  <c r="BI64" i="11"/>
  <c r="BI64" i="27" s="1"/>
  <c r="BI70" i="11"/>
  <c r="BI70" i="27" s="1"/>
  <c r="BI29" i="11"/>
  <c r="BI29" i="27" s="1"/>
  <c r="BI46" i="11"/>
  <c r="BI46" i="27" s="1"/>
  <c r="BI41" i="11"/>
  <c r="BI81" i="11"/>
  <c r="BI81" i="27" s="1"/>
  <c r="BI104" i="11"/>
  <c r="BI104" i="27" s="1"/>
  <c r="BI38" i="11"/>
  <c r="BI38" i="27" s="1"/>
  <c r="BI105" i="11"/>
  <c r="BI105" i="27" s="1"/>
  <c r="BI97" i="11"/>
  <c r="BI97" i="27" s="1"/>
  <c r="BI91" i="11"/>
  <c r="BI91" i="27" s="1"/>
  <c r="BI80" i="11"/>
  <c r="BI80" i="27" s="1"/>
  <c r="BI99" i="11"/>
  <c r="BI99" i="27" s="1"/>
  <c r="BI31" i="11"/>
  <c r="BI76" i="11"/>
  <c r="BI76" i="27" s="1"/>
  <c r="BI57" i="11"/>
  <c r="BI57" i="27" s="1"/>
  <c r="BI66" i="11"/>
  <c r="BI66" i="27" s="1"/>
  <c r="BI79" i="11"/>
  <c r="BI79" i="27" s="1"/>
  <c r="BI95" i="11"/>
  <c r="BI95" i="27" s="1"/>
  <c r="BI59" i="11"/>
  <c r="BI59" i="27" s="1"/>
  <c r="BI102" i="11"/>
  <c r="BI102" i="27" s="1"/>
  <c r="BI86" i="11"/>
  <c r="BI86" i="27" s="1"/>
  <c r="BI67" i="11"/>
  <c r="BI67" i="27" s="1"/>
  <c r="BI87" i="11"/>
  <c r="BI87" i="27" s="1"/>
  <c r="BI78" i="11"/>
  <c r="BI78" i="27" s="1"/>
  <c r="BI94" i="11"/>
  <c r="BI94" i="27" s="1"/>
  <c r="BI58" i="11"/>
  <c r="BI58" i="27" s="1"/>
  <c r="BI106" i="11"/>
  <c r="BI106" i="27" s="1"/>
  <c r="BI52" i="11"/>
  <c r="BI18" i="11"/>
  <c r="BI77" i="11"/>
  <c r="BI77" i="27" s="1"/>
  <c r="BI61" i="11"/>
  <c r="BI61" i="27" s="1"/>
  <c r="BI69" i="11"/>
  <c r="BI69" i="27" s="1"/>
  <c r="BI63" i="11"/>
  <c r="BI63" i="27" s="1"/>
  <c r="BI40" i="11"/>
  <c r="BI40" i="27" s="1"/>
  <c r="BI85" i="11"/>
  <c r="BI85" i="27" s="1"/>
  <c r="BI32" i="11"/>
  <c r="BI32" i="27" s="1"/>
  <c r="BI54" i="11"/>
  <c r="BI54" i="27" s="1"/>
  <c r="BI83" i="11"/>
  <c r="BI83" i="27" s="1"/>
  <c r="BI37" i="11"/>
  <c r="BI37" i="27" s="1"/>
  <c r="BI20" i="11"/>
  <c r="BI20" i="27" s="1"/>
  <c r="BI39" i="11"/>
  <c r="BI39" i="27" s="1"/>
  <c r="BI111" i="11"/>
  <c r="BI16" i="11"/>
  <c r="BI56" i="11"/>
  <c r="BI98" i="11"/>
  <c r="BI98" i="27" s="1"/>
  <c r="BI82" i="11"/>
  <c r="BI34" i="11"/>
  <c r="BI34" i="27" s="1"/>
  <c r="BI84" i="11"/>
  <c r="BI84" i="27" s="1"/>
  <c r="BI110" i="11"/>
  <c r="BI110" i="27" s="1"/>
  <c r="BI108" i="11"/>
  <c r="BI108" i="27" s="1"/>
  <c r="BI74" i="11"/>
  <c r="BI74" i="27" s="1"/>
  <c r="BI43" i="11"/>
  <c r="BI43" i="27" s="1"/>
  <c r="BI22" i="11"/>
  <c r="BI49" i="11"/>
  <c r="BI49" i="27" s="1"/>
  <c r="BI24" i="11"/>
  <c r="BI15" i="11"/>
  <c r="BI92" i="11"/>
  <c r="BI92" i="27" s="1"/>
  <c r="BI88" i="11"/>
  <c r="BI88" i="27" s="1"/>
  <c r="BI101" i="11"/>
  <c r="BI101" i="27" s="1"/>
  <c r="BI96" i="11"/>
  <c r="BI96" i="27" s="1"/>
  <c r="BI19" i="11"/>
  <c r="BI89" i="11"/>
  <c r="BI89" i="27" s="1"/>
  <c r="BI53" i="11"/>
  <c r="BI53" i="27" s="1"/>
  <c r="BI26" i="11"/>
  <c r="BI26" i="27" s="1"/>
  <c r="BI36" i="11"/>
  <c r="BI48" i="11"/>
  <c r="BI48" i="27" s="1"/>
  <c r="BI109" i="11"/>
  <c r="BI109" i="27" s="1"/>
  <c r="BI30" i="11"/>
  <c r="BI30" i="27" s="1"/>
  <c r="BI33" i="11"/>
  <c r="BI33" i="27" s="1"/>
  <c r="BI35" i="11"/>
  <c r="BI35" i="27" s="1"/>
  <c r="BI45" i="11"/>
  <c r="BI25" i="11"/>
  <c r="BI25" i="27" s="1"/>
  <c r="BI21" i="11"/>
  <c r="BI21" i="27" s="1"/>
  <c r="BI103" i="11"/>
  <c r="BI103" i="27" s="1"/>
  <c r="BI47" i="11"/>
  <c r="BI47" i="27" s="1"/>
  <c r="BI90" i="11"/>
  <c r="BI90" i="27" s="1"/>
  <c r="BI27" i="11"/>
  <c r="BI27" i="27" s="1"/>
  <c r="BI73" i="11"/>
  <c r="BI73" i="27" s="1"/>
  <c r="BI44" i="11"/>
  <c r="BI17" i="11"/>
  <c r="BI68" i="11"/>
  <c r="BI68" i="27" s="1"/>
  <c r="BI28" i="11"/>
  <c r="BI28" i="27" s="1"/>
  <c r="BI42" i="11"/>
  <c r="BI42" i="27" s="1"/>
  <c r="BI72" i="11"/>
  <c r="BI72" i="27" s="1"/>
  <c r="BI50" i="11"/>
  <c r="BI50" i="27" s="1"/>
  <c r="BI60" i="11"/>
  <c r="BI60" i="27" s="1"/>
  <c r="BI23" i="11"/>
  <c r="BI23" i="27" s="1"/>
  <c r="BI107" i="11"/>
  <c r="BI107" i="27" s="1"/>
  <c r="EE69" i="32"/>
  <c r="ED76" i="34"/>
  <c r="CP272" i="5"/>
  <c r="CO283" i="5"/>
  <c r="BH18" i="34" l="1"/>
  <c r="CM8" i="36"/>
  <c r="CM8" i="34"/>
  <c r="CM268" i="5"/>
  <c r="CM7" i="5"/>
  <c r="CM8" i="33"/>
  <c r="CM1148" i="5"/>
  <c r="CM8" i="35"/>
  <c r="CM8" i="30"/>
  <c r="CM8" i="27"/>
  <c r="CM8" i="31"/>
  <c r="CM8" i="23"/>
  <c r="CM531" i="5"/>
  <c r="CM8" i="32"/>
  <c r="CM7" i="9"/>
  <c r="CM8" i="11"/>
  <c r="CP283" i="5"/>
  <c r="CQ272" i="5"/>
  <c r="BI44" i="27"/>
  <c r="BI110" i="33"/>
  <c r="BI45" i="27"/>
  <c r="BI115" i="33"/>
  <c r="BI24" i="27"/>
  <c r="BI94" i="33"/>
  <c r="BI114" i="33"/>
  <c r="BI45" i="34"/>
  <c r="BI16" i="33"/>
  <c r="BI62" i="33"/>
  <c r="BI100" i="33"/>
  <c r="BI108" i="33"/>
  <c r="BI137" i="33"/>
  <c r="BI15" i="23"/>
  <c r="EL81" i="32"/>
  <c r="EK90" i="34"/>
  <c r="CP23" i="15"/>
  <c r="CO24" i="15"/>
  <c r="CO25" i="15" s="1"/>
  <c r="BI82" i="27"/>
  <c r="BI65" i="32" s="1"/>
  <c r="BI73" i="34"/>
  <c r="BI111" i="27"/>
  <c r="BI27" i="33"/>
  <c r="BI107" i="33"/>
  <c r="EL105" i="32"/>
  <c r="EK118" i="34"/>
  <c r="EK106" i="32"/>
  <c r="EK260" i="32" s="1"/>
  <c r="BJ535" i="5"/>
  <c r="BJ537" i="5"/>
  <c r="BJ539" i="5"/>
  <c r="BJ547" i="5"/>
  <c r="BJ541" i="5"/>
  <c r="BJ543" i="5"/>
  <c r="BJ545" i="5"/>
  <c r="BJ546" i="5"/>
  <c r="BJ544" i="5"/>
  <c r="BJ534" i="5"/>
  <c r="BJ542" i="5"/>
  <c r="BJ536" i="5"/>
  <c r="BJ538" i="5"/>
  <c r="BJ540" i="5"/>
  <c r="CM5" i="11"/>
  <c r="CM5" i="23"/>
  <c r="CM5" i="32"/>
  <c r="CM4" i="5"/>
  <c r="CM5" i="34"/>
  <c r="CM5" i="33"/>
  <c r="CM5" i="35"/>
  <c r="CM5" i="27"/>
  <c r="CM4" i="9"/>
  <c r="CM5" i="31"/>
  <c r="CM5" i="36"/>
  <c r="CM5" i="30"/>
  <c r="EF69" i="32"/>
  <c r="EE76" i="34"/>
  <c r="BI36" i="27"/>
  <c r="BI77" i="32" s="1"/>
  <c r="BI87" i="34"/>
  <c r="BI19" i="27"/>
  <c r="BI20" i="33"/>
  <c r="BI22" i="27"/>
  <c r="BI31" i="33"/>
  <c r="BI18" i="27"/>
  <c r="BI111" i="33"/>
  <c r="BI17" i="34"/>
  <c r="BI29" i="33"/>
  <c r="BI31" i="27"/>
  <c r="BI53" i="32" s="1"/>
  <c r="BI59" i="34"/>
  <c r="BI138" i="33"/>
  <c r="BI16" i="23"/>
  <c r="BK21" i="15"/>
  <c r="BJ31" i="15"/>
  <c r="BJ7" i="36"/>
  <c r="BJ7" i="34"/>
  <c r="BJ7" i="33"/>
  <c r="BJ7" i="35"/>
  <c r="BJ7" i="30"/>
  <c r="BJ7" i="27"/>
  <c r="BJ6" i="5"/>
  <c r="BJ7" i="31"/>
  <c r="BJ7" i="23"/>
  <c r="BJ7" i="32"/>
  <c r="BJ6" i="9"/>
  <c r="BJ7" i="11"/>
  <c r="BH213" i="32"/>
  <c r="BH46" i="34"/>
  <c r="EN93" i="32"/>
  <c r="EM104" i="34"/>
  <c r="CN26" i="15"/>
  <c r="CN4" i="33"/>
  <c r="CN30" i="15"/>
  <c r="BI63" i="33"/>
  <c r="BI15" i="27"/>
  <c r="BI117" i="33"/>
  <c r="BI115" i="11"/>
  <c r="BI23" i="23"/>
  <c r="BI127" i="33"/>
  <c r="BI133" i="33" s="1"/>
  <c r="BI31" i="34"/>
  <c r="BI3" i="11"/>
  <c r="BI89" i="33"/>
  <c r="BI49" i="33"/>
  <c r="BI32" i="33"/>
  <c r="BI101" i="33"/>
  <c r="BI140" i="33"/>
  <c r="BI80" i="33"/>
  <c r="BI85" i="33" s="1"/>
  <c r="BI56" i="27"/>
  <c r="BI89" i="32" s="1"/>
  <c r="BI101" i="34"/>
  <c r="BI52" i="27"/>
  <c r="BI109" i="33"/>
  <c r="BI25" i="33"/>
  <c r="BI41" i="27"/>
  <c r="BI24" i="33"/>
  <c r="BI112" i="33"/>
  <c r="ER117" i="32"/>
  <c r="EQ132" i="34"/>
  <c r="EQ118" i="32"/>
  <c r="EQ261" i="32" s="1"/>
  <c r="CN35" i="15"/>
  <c r="CN29" i="15"/>
  <c r="BI96" i="33" l="1"/>
  <c r="BI214" i="32"/>
  <c r="BI60" i="34"/>
  <c r="BI17" i="32"/>
  <c r="EG69" i="32"/>
  <c r="EF76" i="34"/>
  <c r="BJ62" i="11"/>
  <c r="BJ62" i="27" s="1"/>
  <c r="BJ109" i="11"/>
  <c r="BJ109" i="27" s="1"/>
  <c r="BJ84" i="11"/>
  <c r="BJ84" i="27" s="1"/>
  <c r="BJ74" i="11"/>
  <c r="BJ74" i="27" s="1"/>
  <c r="BJ21" i="11"/>
  <c r="BJ21" i="27" s="1"/>
  <c r="BJ90" i="11"/>
  <c r="BJ90" i="27" s="1"/>
  <c r="BJ58" i="11"/>
  <c r="BJ58" i="27" s="1"/>
  <c r="BJ65" i="11"/>
  <c r="BJ65" i="27" s="1"/>
  <c r="BJ16" i="11"/>
  <c r="BJ55" i="11"/>
  <c r="BJ55" i="27" s="1"/>
  <c r="BJ32" i="11"/>
  <c r="BJ32" i="27" s="1"/>
  <c r="BJ20" i="11"/>
  <c r="BJ20" i="27" s="1"/>
  <c r="BJ99" i="11"/>
  <c r="BJ99" i="27" s="1"/>
  <c r="BJ49" i="11"/>
  <c r="BJ49" i="27" s="1"/>
  <c r="BJ42" i="11"/>
  <c r="BJ42" i="27" s="1"/>
  <c r="BJ53" i="11"/>
  <c r="BJ53" i="27" s="1"/>
  <c r="BJ60" i="11"/>
  <c r="BJ60" i="27" s="1"/>
  <c r="BJ40" i="11"/>
  <c r="BJ40" i="27" s="1"/>
  <c r="BJ91" i="11"/>
  <c r="BJ91" i="27" s="1"/>
  <c r="BJ83" i="11"/>
  <c r="BJ83" i="27" s="1"/>
  <c r="BJ19" i="11"/>
  <c r="BJ17" i="11"/>
  <c r="BJ44" i="11"/>
  <c r="BJ76" i="11"/>
  <c r="BJ76" i="27" s="1"/>
  <c r="BJ86" i="11"/>
  <c r="BJ86" i="27" s="1"/>
  <c r="BJ67" i="11"/>
  <c r="BJ67" i="27" s="1"/>
  <c r="BJ34" i="11"/>
  <c r="BJ34" i="27" s="1"/>
  <c r="BJ57" i="11"/>
  <c r="BJ57" i="27" s="1"/>
  <c r="BJ18" i="11"/>
  <c r="BJ97" i="11"/>
  <c r="BJ97" i="27" s="1"/>
  <c r="BJ111" i="11"/>
  <c r="BJ22" i="11"/>
  <c r="BJ93" i="11"/>
  <c r="BJ93" i="27" s="1"/>
  <c r="BJ98" i="11"/>
  <c r="BJ98" i="27" s="1"/>
  <c r="BJ45" i="11"/>
  <c r="BJ52" i="11"/>
  <c r="BJ48" i="11"/>
  <c r="BJ48" i="27" s="1"/>
  <c r="BJ94" i="11"/>
  <c r="BJ94" i="27" s="1"/>
  <c r="BJ46" i="11"/>
  <c r="BJ46" i="27" s="1"/>
  <c r="BJ75" i="11"/>
  <c r="BJ75" i="27" s="1"/>
  <c r="BJ64" i="11"/>
  <c r="BJ64" i="27" s="1"/>
  <c r="BJ43" i="11"/>
  <c r="BJ43" i="27" s="1"/>
  <c r="BJ103" i="11"/>
  <c r="BJ103" i="27" s="1"/>
  <c r="BJ68" i="11"/>
  <c r="BJ68" i="27" s="1"/>
  <c r="BJ72" i="11"/>
  <c r="BJ72" i="27" s="1"/>
  <c r="BJ88" i="11"/>
  <c r="BJ88" i="27" s="1"/>
  <c r="BJ81" i="11"/>
  <c r="BJ81" i="27" s="1"/>
  <c r="BJ24" i="11"/>
  <c r="BJ23" i="11"/>
  <c r="BJ23" i="27" s="1"/>
  <c r="BJ31" i="11"/>
  <c r="BJ73" i="11"/>
  <c r="BJ73" i="27" s="1"/>
  <c r="BJ37" i="11"/>
  <c r="BJ37" i="27" s="1"/>
  <c r="BJ56" i="11"/>
  <c r="BJ110" i="11"/>
  <c r="BJ110" i="27" s="1"/>
  <c r="BJ80" i="11"/>
  <c r="BJ80" i="27" s="1"/>
  <c r="BJ105" i="11"/>
  <c r="BJ105" i="27" s="1"/>
  <c r="BJ50" i="11"/>
  <c r="BJ50" i="27" s="1"/>
  <c r="BJ47" i="11"/>
  <c r="BJ47" i="27" s="1"/>
  <c r="BJ70" i="11"/>
  <c r="BJ70" i="27" s="1"/>
  <c r="BJ25" i="11"/>
  <c r="BJ25" i="27" s="1"/>
  <c r="BJ95" i="11"/>
  <c r="BJ95" i="27" s="1"/>
  <c r="BJ59" i="11"/>
  <c r="BJ59" i="27" s="1"/>
  <c r="BJ30" i="11"/>
  <c r="BJ30" i="27" s="1"/>
  <c r="BJ102" i="11"/>
  <c r="BJ102" i="27" s="1"/>
  <c r="BJ35" i="11"/>
  <c r="BJ35" i="27" s="1"/>
  <c r="BJ100" i="11"/>
  <c r="BJ100" i="27" s="1"/>
  <c r="BJ78" i="11"/>
  <c r="BJ78" i="27" s="1"/>
  <c r="BJ106" i="11"/>
  <c r="BJ106" i="27" s="1"/>
  <c r="BJ108" i="11"/>
  <c r="BJ108" i="27" s="1"/>
  <c r="BJ27" i="11"/>
  <c r="BJ27" i="27" s="1"/>
  <c r="BJ54" i="11"/>
  <c r="BJ54" i="27" s="1"/>
  <c r="BJ63" i="11"/>
  <c r="BJ63" i="27" s="1"/>
  <c r="BJ41" i="11"/>
  <c r="BJ77" i="11"/>
  <c r="BJ77" i="27" s="1"/>
  <c r="BJ104" i="11"/>
  <c r="BJ104" i="27" s="1"/>
  <c r="BJ38" i="11"/>
  <c r="BJ38" i="27" s="1"/>
  <c r="BJ28" i="11"/>
  <c r="BJ28" i="27" s="1"/>
  <c r="BJ101" i="11"/>
  <c r="BJ101" i="27" s="1"/>
  <c r="BJ85" i="11"/>
  <c r="BJ85" i="27" s="1"/>
  <c r="BJ26" i="11"/>
  <c r="BJ26" i="27" s="1"/>
  <c r="BJ107" i="11"/>
  <c r="BJ107" i="27" s="1"/>
  <c r="BJ79" i="11"/>
  <c r="BJ79" i="27" s="1"/>
  <c r="BJ33" i="11"/>
  <c r="BJ33" i="27" s="1"/>
  <c r="BJ51" i="11"/>
  <c r="BJ92" i="11"/>
  <c r="BJ92" i="27" s="1"/>
  <c r="BJ69" i="11"/>
  <c r="BJ69" i="27" s="1"/>
  <c r="BJ96" i="11"/>
  <c r="BJ96" i="27" s="1"/>
  <c r="BJ29" i="11"/>
  <c r="BJ29" i="27" s="1"/>
  <c r="BJ39" i="11"/>
  <c r="BJ39" i="27" s="1"/>
  <c r="BJ71" i="11"/>
  <c r="BJ71" i="27" s="1"/>
  <c r="BJ87" i="11"/>
  <c r="BJ87" i="27" s="1"/>
  <c r="BJ89" i="11"/>
  <c r="BJ89" i="27" s="1"/>
  <c r="BJ61" i="11"/>
  <c r="BJ61" i="27" s="1"/>
  <c r="BJ15" i="11"/>
  <c r="BJ66" i="11"/>
  <c r="BJ66" i="27" s="1"/>
  <c r="BJ36" i="11"/>
  <c r="BJ82" i="11"/>
  <c r="BI119" i="33"/>
  <c r="BI215" i="32"/>
  <c r="BI74" i="34"/>
  <c r="BI45" i="33"/>
  <c r="BI41" i="32"/>
  <c r="BI185" i="33"/>
  <c r="BI128" i="29"/>
  <c r="BJ118" i="11"/>
  <c r="CO35" i="15"/>
  <c r="CO29" i="15"/>
  <c r="EM81" i="32"/>
  <c r="EL90" i="34"/>
  <c r="BI103" i="33"/>
  <c r="CN531" i="5"/>
  <c r="CN1148" i="5"/>
  <c r="CN8" i="36"/>
  <c r="CN8" i="33"/>
  <c r="CN8" i="34"/>
  <c r="CN268" i="5"/>
  <c r="CN7" i="5"/>
  <c r="CN8" i="35"/>
  <c r="CN8" i="30"/>
  <c r="CN8" i="27"/>
  <c r="CN8" i="31"/>
  <c r="CN8" i="23"/>
  <c r="CN8" i="32"/>
  <c r="CN7" i="9"/>
  <c r="CN8" i="11"/>
  <c r="ES117" i="32"/>
  <c r="ER132" i="34"/>
  <c r="ER118" i="32"/>
  <c r="ER261" i="32" s="1"/>
  <c r="BI217" i="32"/>
  <c r="BI102" i="34"/>
  <c r="EO93" i="32"/>
  <c r="EN104" i="34"/>
  <c r="BJ8" i="5"/>
  <c r="BJ8" i="9"/>
  <c r="BI216" i="32"/>
  <c r="BI88" i="34"/>
  <c r="CO26" i="15"/>
  <c r="CO4" i="33"/>
  <c r="CO30" i="15"/>
  <c r="BI19" i="23"/>
  <c r="BI20" i="23" s="1"/>
  <c r="CQ283" i="5"/>
  <c r="CR272" i="5"/>
  <c r="CN4" i="5"/>
  <c r="CN5" i="11"/>
  <c r="CN5" i="23"/>
  <c r="CN5" i="32"/>
  <c r="CN5" i="30"/>
  <c r="CN4" i="9"/>
  <c r="CN5" i="31"/>
  <c r="CN5" i="36"/>
  <c r="CN5" i="27"/>
  <c r="CN5" i="34"/>
  <c r="CN5" i="33"/>
  <c r="CN5" i="35"/>
  <c r="BI76" i="33"/>
  <c r="BI149" i="33"/>
  <c r="BK532" i="5"/>
  <c r="BK22" i="15"/>
  <c r="BK33" i="15"/>
  <c r="BK269" i="5"/>
  <c r="BK1149" i="5"/>
  <c r="BK6" i="33"/>
  <c r="BK27" i="15"/>
  <c r="BK28" i="15"/>
  <c r="BK5" i="5"/>
  <c r="BK6" i="34"/>
  <c r="BK6" i="31"/>
  <c r="BK6" i="36"/>
  <c r="BK126" i="29"/>
  <c r="BK6" i="32"/>
  <c r="BK6" i="35"/>
  <c r="BK6" i="30"/>
  <c r="BK6" i="27"/>
  <c r="BK6" i="23"/>
  <c r="BK5" i="9"/>
  <c r="BK6" i="11"/>
  <c r="EM105" i="32"/>
  <c r="EL118" i="34"/>
  <c r="EL106" i="32"/>
  <c r="EL260" i="32" s="1"/>
  <c r="CQ23" i="15"/>
  <c r="CP24" i="15"/>
  <c r="BI142" i="33"/>
  <c r="CP4" i="33" l="1"/>
  <c r="CP30" i="15"/>
  <c r="CP26" i="15"/>
  <c r="BL21" i="15"/>
  <c r="BK31" i="15"/>
  <c r="BK6" i="5"/>
  <c r="BK7" i="36"/>
  <c r="BK7" i="34"/>
  <c r="BK7" i="35"/>
  <c r="BK7" i="30"/>
  <c r="BK7" i="27"/>
  <c r="BK7" i="33"/>
  <c r="BK7" i="31"/>
  <c r="BK7" i="23"/>
  <c r="BK6" i="9"/>
  <c r="BK7" i="32"/>
  <c r="BK7" i="11"/>
  <c r="BJ82" i="27"/>
  <c r="BJ65" i="32" s="1"/>
  <c r="BJ73" i="34"/>
  <c r="BJ41" i="27"/>
  <c r="BJ112" i="33"/>
  <c r="BJ24" i="33"/>
  <c r="BJ56" i="27"/>
  <c r="BJ89" i="32" s="1"/>
  <c r="BJ101" i="34"/>
  <c r="BJ18" i="27"/>
  <c r="BJ29" i="33"/>
  <c r="BJ111" i="33"/>
  <c r="BJ17" i="34"/>
  <c r="BJ19" i="27"/>
  <c r="BJ20" i="33"/>
  <c r="BJ15" i="23"/>
  <c r="BJ137" i="33"/>
  <c r="BJ62" i="33"/>
  <c r="BJ108" i="33"/>
  <c r="BJ100" i="33"/>
  <c r="CP25" i="15"/>
  <c r="EN105" i="32"/>
  <c r="EM118" i="34"/>
  <c r="EM106" i="32"/>
  <c r="EM260" i="32" s="1"/>
  <c r="BK535" i="5"/>
  <c r="BK534" i="5"/>
  <c r="BK536" i="5"/>
  <c r="BK541" i="5"/>
  <c r="BK543" i="5"/>
  <c r="BK538" i="5"/>
  <c r="BK540" i="5"/>
  <c r="BK546" i="5"/>
  <c r="BK537" i="5"/>
  <c r="BK544" i="5"/>
  <c r="BK539" i="5"/>
  <c r="BK542" i="5"/>
  <c r="BK547" i="5"/>
  <c r="BK545" i="5"/>
  <c r="CR283" i="5"/>
  <c r="CS272" i="5"/>
  <c r="EN81" i="32"/>
  <c r="EM90" i="34"/>
  <c r="BJ36" i="27"/>
  <c r="BJ77" i="32" s="1"/>
  <c r="BJ87" i="34"/>
  <c r="BJ138" i="33"/>
  <c r="BJ16" i="23"/>
  <c r="BJ24" i="27"/>
  <c r="BJ16" i="33"/>
  <c r="BJ45" i="34"/>
  <c r="BJ114" i="33"/>
  <c r="BJ94" i="33"/>
  <c r="BJ52" i="27"/>
  <c r="BJ25" i="33"/>
  <c r="BJ109" i="33"/>
  <c r="BJ22" i="27"/>
  <c r="BJ31" i="33"/>
  <c r="CR23" i="15"/>
  <c r="CQ24" i="15"/>
  <c r="CQ25" i="15"/>
  <c r="EP93" i="32"/>
  <c r="EO104" i="34"/>
  <c r="CO531" i="5"/>
  <c r="CO8" i="33"/>
  <c r="CO1148" i="5"/>
  <c r="CO8" i="34"/>
  <c r="CO268" i="5"/>
  <c r="CO7" i="5"/>
  <c r="CO8" i="31"/>
  <c r="CO8" i="36"/>
  <c r="CO8" i="32"/>
  <c r="CO8" i="35"/>
  <c r="CO8" i="30"/>
  <c r="CO8" i="27"/>
  <c r="CO8" i="23"/>
  <c r="CO7" i="9"/>
  <c r="CO8" i="11"/>
  <c r="BJ45" i="27"/>
  <c r="BJ115" i="33"/>
  <c r="BJ111" i="27"/>
  <c r="BJ27" i="33"/>
  <c r="BJ107" i="33"/>
  <c r="BJ44" i="27"/>
  <c r="BJ110" i="33"/>
  <c r="EH69" i="32"/>
  <c r="EG76" i="34"/>
  <c r="ET117" i="32"/>
  <c r="ES132" i="34"/>
  <c r="ES118" i="32"/>
  <c r="ES261" i="32" s="1"/>
  <c r="CO4" i="5"/>
  <c r="CO5" i="11"/>
  <c r="CO5" i="32"/>
  <c r="CO5" i="23"/>
  <c r="CO5" i="34"/>
  <c r="CO5" i="33"/>
  <c r="CO5" i="30"/>
  <c r="CO5" i="36"/>
  <c r="CO4" i="9"/>
  <c r="CO5" i="35"/>
  <c r="CO5" i="27"/>
  <c r="CO5" i="31"/>
  <c r="BI213" i="32"/>
  <c r="BI46" i="34"/>
  <c r="BJ15" i="27"/>
  <c r="BJ49" i="33"/>
  <c r="BJ117" i="33"/>
  <c r="BJ115" i="11"/>
  <c r="BJ23" i="23"/>
  <c r="BJ80" i="33"/>
  <c r="BJ85" i="33" s="1"/>
  <c r="BJ31" i="34"/>
  <c r="BJ3" i="11"/>
  <c r="BJ127" i="33"/>
  <c r="BJ133" i="33" s="1"/>
  <c r="BJ32" i="33"/>
  <c r="BJ101" i="33"/>
  <c r="BJ140" i="33"/>
  <c r="BJ89" i="33"/>
  <c r="BJ96" i="33" s="1"/>
  <c r="BJ31" i="27"/>
  <c r="BJ53" i="32" s="1"/>
  <c r="BJ59" i="34"/>
  <c r="BJ63" i="33"/>
  <c r="BI211" i="32"/>
  <c r="BI18" i="34"/>
  <c r="BJ149" i="33" l="1"/>
  <c r="EI69" i="32"/>
  <c r="EH76" i="34"/>
  <c r="EQ93" i="32"/>
  <c r="EP104" i="34"/>
  <c r="BJ45" i="33"/>
  <c r="EO81" i="32"/>
  <c r="EN90" i="34"/>
  <c r="EO105" i="32"/>
  <c r="EN118" i="34"/>
  <c r="EN106" i="32"/>
  <c r="EN260" i="32" s="1"/>
  <c r="BJ217" i="32"/>
  <c r="BJ102" i="34"/>
  <c r="BJ128" i="29"/>
  <c r="BK118" i="11"/>
  <c r="EU117" i="32"/>
  <c r="ET132" i="34"/>
  <c r="ET118" i="32"/>
  <c r="ET261" i="32" s="1"/>
  <c r="CQ35" i="15"/>
  <c r="BJ185" i="33"/>
  <c r="BJ41" i="32"/>
  <c r="BK111" i="11"/>
  <c r="BK29" i="11"/>
  <c r="BK29" i="27" s="1"/>
  <c r="BK67" i="11"/>
  <c r="BK67" i="27" s="1"/>
  <c r="BK84" i="11"/>
  <c r="BK84" i="27" s="1"/>
  <c r="BK75" i="11"/>
  <c r="BK75" i="27" s="1"/>
  <c r="BK109" i="11"/>
  <c r="BK109" i="27" s="1"/>
  <c r="BK79" i="11"/>
  <c r="BK79" i="27" s="1"/>
  <c r="BK34" i="11"/>
  <c r="BK34" i="27" s="1"/>
  <c r="BK71" i="11"/>
  <c r="BK71" i="27" s="1"/>
  <c r="BK62" i="11"/>
  <c r="BK62" i="27" s="1"/>
  <c r="BK86" i="11"/>
  <c r="BK86" i="27" s="1"/>
  <c r="BK59" i="11"/>
  <c r="BK59" i="27" s="1"/>
  <c r="BK28" i="11"/>
  <c r="BK28" i="27" s="1"/>
  <c r="BK60" i="11"/>
  <c r="BK60" i="27" s="1"/>
  <c r="BK72" i="11"/>
  <c r="BK72" i="27" s="1"/>
  <c r="BK92" i="11"/>
  <c r="BK92" i="27" s="1"/>
  <c r="BK105" i="11"/>
  <c r="BK105" i="27" s="1"/>
  <c r="BK63" i="11"/>
  <c r="BK63" i="27" s="1"/>
  <c r="BK23" i="11"/>
  <c r="BK23" i="27" s="1"/>
  <c r="BK101" i="11"/>
  <c r="BK101" i="27" s="1"/>
  <c r="BK61" i="11"/>
  <c r="BK61" i="27" s="1"/>
  <c r="BK69" i="11"/>
  <c r="BK69" i="27" s="1"/>
  <c r="BK80" i="11"/>
  <c r="BK80" i="27" s="1"/>
  <c r="BK99" i="11"/>
  <c r="BK99" i="27" s="1"/>
  <c r="BK66" i="11"/>
  <c r="BK66" i="27" s="1"/>
  <c r="BK48" i="11"/>
  <c r="BK48" i="27" s="1"/>
  <c r="BK65" i="11"/>
  <c r="BK65" i="27" s="1"/>
  <c r="BK55" i="11"/>
  <c r="BK55" i="27" s="1"/>
  <c r="BK52" i="11"/>
  <c r="BK110" i="11"/>
  <c r="BK110" i="27" s="1"/>
  <c r="BK108" i="11"/>
  <c r="BK108" i="27" s="1"/>
  <c r="BK21" i="11"/>
  <c r="BK21" i="27" s="1"/>
  <c r="BK46" i="11"/>
  <c r="BK46" i="27" s="1"/>
  <c r="BK58" i="11"/>
  <c r="BK58" i="27" s="1"/>
  <c r="BK102" i="11"/>
  <c r="BK102" i="27" s="1"/>
  <c r="BK35" i="11"/>
  <c r="BK35" i="27" s="1"/>
  <c r="BK56" i="11"/>
  <c r="BK40" i="11"/>
  <c r="BK40" i="27" s="1"/>
  <c r="BK44" i="11"/>
  <c r="BK17" i="11"/>
  <c r="BK88" i="11"/>
  <c r="BK88" i="27" s="1"/>
  <c r="BK24" i="11"/>
  <c r="BK96" i="11"/>
  <c r="BK96" i="27" s="1"/>
  <c r="BK41" i="11"/>
  <c r="BK81" i="11"/>
  <c r="BK81" i="27" s="1"/>
  <c r="BK85" i="11"/>
  <c r="BK85" i="27" s="1"/>
  <c r="BK38" i="11"/>
  <c r="BK38" i="27" s="1"/>
  <c r="BK97" i="11"/>
  <c r="BK97" i="27" s="1"/>
  <c r="BK54" i="11"/>
  <c r="BK54" i="27" s="1"/>
  <c r="BK36" i="11"/>
  <c r="BK98" i="11"/>
  <c r="BK98" i="27" s="1"/>
  <c r="BK94" i="11"/>
  <c r="BK94" i="27" s="1"/>
  <c r="BK45" i="11"/>
  <c r="BK22" i="11"/>
  <c r="BK95" i="11"/>
  <c r="BK95" i="27" s="1"/>
  <c r="BK70" i="11"/>
  <c r="BK70" i="27" s="1"/>
  <c r="BK106" i="11"/>
  <c r="BK106" i="27" s="1"/>
  <c r="BK87" i="11"/>
  <c r="BK87" i="27" s="1"/>
  <c r="BK25" i="11"/>
  <c r="BK25" i="27" s="1"/>
  <c r="BK33" i="11"/>
  <c r="BK33" i="27" s="1"/>
  <c r="BK51" i="11"/>
  <c r="BK103" i="11"/>
  <c r="BK103" i="27" s="1"/>
  <c r="BK89" i="11"/>
  <c r="BK89" i="27" s="1"/>
  <c r="BK31" i="11"/>
  <c r="BK76" i="11"/>
  <c r="BK76" i="27" s="1"/>
  <c r="BK50" i="11"/>
  <c r="BK50" i="27" s="1"/>
  <c r="BK20" i="11"/>
  <c r="BK20" i="27" s="1"/>
  <c r="BK19" i="11"/>
  <c r="BK57" i="11"/>
  <c r="BK57" i="27" s="1"/>
  <c r="BK77" i="11"/>
  <c r="BK77" i="27" s="1"/>
  <c r="BK83" i="11"/>
  <c r="BK83" i="27" s="1"/>
  <c r="BK107" i="11"/>
  <c r="BK107" i="27" s="1"/>
  <c r="BK32" i="11"/>
  <c r="BK32" i="27" s="1"/>
  <c r="BK78" i="11"/>
  <c r="BK78" i="27" s="1"/>
  <c r="BK47" i="11"/>
  <c r="BK47" i="27" s="1"/>
  <c r="BK82" i="11"/>
  <c r="BK100" i="11"/>
  <c r="BK100" i="27" s="1"/>
  <c r="BK93" i="11"/>
  <c r="BK93" i="27" s="1"/>
  <c r="BK16" i="11"/>
  <c r="BK39" i="11"/>
  <c r="BK39" i="27" s="1"/>
  <c r="BK90" i="11"/>
  <c r="BK90" i="27" s="1"/>
  <c r="BK27" i="11"/>
  <c r="BK27" i="27" s="1"/>
  <c r="BK74" i="11"/>
  <c r="BK74" i="27" s="1"/>
  <c r="BK64" i="11"/>
  <c r="BK64" i="27" s="1"/>
  <c r="BK43" i="11"/>
  <c r="BK43" i="27" s="1"/>
  <c r="BK30" i="11"/>
  <c r="BK30" i="27" s="1"/>
  <c r="BK42" i="11"/>
  <c r="BK42" i="27" s="1"/>
  <c r="BK104" i="11"/>
  <c r="BK104" i="27" s="1"/>
  <c r="BK37" i="11"/>
  <c r="BK37" i="27" s="1"/>
  <c r="BK68" i="11"/>
  <c r="BK68" i="27" s="1"/>
  <c r="BK15" i="11"/>
  <c r="BK53" i="11"/>
  <c r="BK53" i="27" s="1"/>
  <c r="BK49" i="11"/>
  <c r="BK49" i="27" s="1"/>
  <c r="BK91" i="11"/>
  <c r="BK91" i="27" s="1"/>
  <c r="BK26" i="11"/>
  <c r="BK26" i="27" s="1"/>
  <c r="BK18" i="11"/>
  <c r="BK73" i="11"/>
  <c r="BK73" i="27" s="1"/>
  <c r="CP35" i="15"/>
  <c r="CP29" i="15"/>
  <c r="BJ215" i="32"/>
  <c r="BJ74" i="34"/>
  <c r="CQ26" i="15"/>
  <c r="CQ29" i="15" s="1"/>
  <c r="CQ30" i="15"/>
  <c r="CQ4" i="33"/>
  <c r="BJ216" i="32"/>
  <c r="BJ88" i="34"/>
  <c r="CS283" i="5"/>
  <c r="CT272" i="5"/>
  <c r="BJ142" i="33"/>
  <c r="BJ17" i="32"/>
  <c r="BK8" i="5"/>
  <c r="BK8" i="9"/>
  <c r="BJ214" i="32"/>
  <c r="BJ60" i="34"/>
  <c r="BJ76" i="33"/>
  <c r="BJ119" i="33"/>
  <c r="CR24" i="15"/>
  <c r="CR25" i="15" s="1"/>
  <c r="CS23" i="15"/>
  <c r="BJ103" i="33"/>
  <c r="BJ19" i="23"/>
  <c r="BJ20" i="23" s="1"/>
  <c r="BL532" i="5"/>
  <c r="BL22" i="15"/>
  <c r="BL27" i="15"/>
  <c r="BL5" i="5"/>
  <c r="BL269" i="5"/>
  <c r="BL126" i="29"/>
  <c r="BL6" i="36"/>
  <c r="BL6" i="33"/>
  <c r="BL28" i="15"/>
  <c r="BL6" i="35"/>
  <c r="BL6" i="30"/>
  <c r="BL1149" i="5"/>
  <c r="BL6" i="34"/>
  <c r="BL6" i="31"/>
  <c r="BL6" i="23"/>
  <c r="BL6" i="32"/>
  <c r="BL33" i="15"/>
  <c r="BL6" i="11"/>
  <c r="BL6" i="27"/>
  <c r="BL5" i="9"/>
  <c r="CQ8" i="36" l="1"/>
  <c r="CQ8" i="34"/>
  <c r="CQ7" i="5"/>
  <c r="CQ531" i="5"/>
  <c r="CQ268" i="5"/>
  <c r="CQ8" i="33"/>
  <c r="CQ8" i="35"/>
  <c r="CQ8" i="30"/>
  <c r="CQ8" i="27"/>
  <c r="CQ1148" i="5"/>
  <c r="CQ8" i="31"/>
  <c r="CQ8" i="23"/>
  <c r="CQ8" i="32"/>
  <c r="CQ7" i="9"/>
  <c r="CQ8" i="11"/>
  <c r="CR26" i="15"/>
  <c r="CR30" i="15"/>
  <c r="CR4" i="33"/>
  <c r="BJ211" i="32"/>
  <c r="BJ18" i="34"/>
  <c r="BK18" i="27"/>
  <c r="BK111" i="33"/>
  <c r="BK17" i="34"/>
  <c r="BK29" i="33"/>
  <c r="BK82" i="27"/>
  <c r="BK65" i="32" s="1"/>
  <c r="BK73" i="34"/>
  <c r="BK19" i="27"/>
  <c r="BK20" i="33"/>
  <c r="BK31" i="27"/>
  <c r="BK53" i="32" s="1"/>
  <c r="BK59" i="34"/>
  <c r="BK41" i="27"/>
  <c r="BK112" i="33"/>
  <c r="BK24" i="33"/>
  <c r="BK63" i="33"/>
  <c r="CQ5" i="11"/>
  <c r="CQ5" i="23"/>
  <c r="CQ5" i="32"/>
  <c r="CQ4" i="5"/>
  <c r="CQ5" i="34"/>
  <c r="CQ5" i="33"/>
  <c r="CQ5" i="35"/>
  <c r="CQ5" i="31"/>
  <c r="CQ5" i="36"/>
  <c r="CQ5" i="30"/>
  <c r="CQ5" i="27"/>
  <c r="CQ4" i="9"/>
  <c r="EP81" i="32"/>
  <c r="EO90" i="34"/>
  <c r="BL31" i="15"/>
  <c r="BM21" i="15"/>
  <c r="BL7" i="33"/>
  <c r="BL6" i="5"/>
  <c r="BL7" i="36"/>
  <c r="BL7" i="31"/>
  <c r="BL7" i="32"/>
  <c r="BL7" i="34"/>
  <c r="BL7" i="35"/>
  <c r="BL7" i="30"/>
  <c r="BL7" i="27"/>
  <c r="BL7" i="23"/>
  <c r="BL6" i="9"/>
  <c r="BL7" i="11"/>
  <c r="CR35" i="15"/>
  <c r="CR29" i="15"/>
  <c r="CP268" i="5"/>
  <c r="CP1148" i="5"/>
  <c r="CP7" i="5"/>
  <c r="CP531" i="5"/>
  <c r="CP8" i="33"/>
  <c r="CP8" i="36"/>
  <c r="CP8" i="34"/>
  <c r="CP8" i="35"/>
  <c r="CP8" i="30"/>
  <c r="CP8" i="31"/>
  <c r="CP8" i="23"/>
  <c r="CP8" i="32"/>
  <c r="CP8" i="11"/>
  <c r="CP8" i="27"/>
  <c r="CP7" i="9"/>
  <c r="BK15" i="27"/>
  <c r="BK117" i="33"/>
  <c r="BK23" i="23"/>
  <c r="BK115" i="11"/>
  <c r="BK31" i="34"/>
  <c r="BK3" i="11"/>
  <c r="BK101" i="33"/>
  <c r="BK140" i="33"/>
  <c r="BK127" i="33"/>
  <c r="BK133" i="33" s="1"/>
  <c r="BK89" i="33"/>
  <c r="BK49" i="33"/>
  <c r="BK80" i="33"/>
  <c r="BK85" i="33" s="1"/>
  <c r="BK32" i="33"/>
  <c r="BK62" i="33"/>
  <c r="BK108" i="33"/>
  <c r="BK100" i="33"/>
  <c r="BK15" i="23"/>
  <c r="BK137" i="33"/>
  <c r="BK44" i="27"/>
  <c r="BK110" i="33"/>
  <c r="BJ213" i="32"/>
  <c r="BJ46" i="34"/>
  <c r="EJ69" i="32"/>
  <c r="EI76" i="34"/>
  <c r="BL535" i="5"/>
  <c r="BL544" i="5"/>
  <c r="BL537" i="5"/>
  <c r="BL545" i="5"/>
  <c r="BL538" i="5"/>
  <c r="BL540" i="5"/>
  <c r="BL543" i="5"/>
  <c r="BL546" i="5"/>
  <c r="BL547" i="5"/>
  <c r="BL536" i="5"/>
  <c r="BL534" i="5"/>
  <c r="BL539" i="5"/>
  <c r="BL542" i="5"/>
  <c r="BL541" i="5"/>
  <c r="CP5" i="23"/>
  <c r="CP5" i="32"/>
  <c r="CP4" i="5"/>
  <c r="CP5" i="11"/>
  <c r="CP5" i="34"/>
  <c r="CP5" i="27"/>
  <c r="CP5" i="35"/>
  <c r="CP5" i="33"/>
  <c r="CP5" i="30"/>
  <c r="CP4" i="9"/>
  <c r="CP5" i="36"/>
  <c r="CP5" i="31"/>
  <c r="BK22" i="27"/>
  <c r="BK31" i="33"/>
  <c r="BK36" i="27"/>
  <c r="BK77" i="32" s="1"/>
  <c r="BK87" i="34"/>
  <c r="BK24" i="27"/>
  <c r="BK114" i="33"/>
  <c r="BK45" i="34"/>
  <c r="BK94" i="33"/>
  <c r="BK16" i="33"/>
  <c r="EP105" i="32"/>
  <c r="EO118" i="34"/>
  <c r="EO106" i="32"/>
  <c r="EO260" i="32" s="1"/>
  <c r="CT23" i="15"/>
  <c r="CS24" i="15"/>
  <c r="CS25" i="15" s="1"/>
  <c r="CT283" i="5"/>
  <c r="CU272" i="5"/>
  <c r="BK138" i="33"/>
  <c r="BK16" i="23"/>
  <c r="BK45" i="27"/>
  <c r="BK115" i="33"/>
  <c r="BK56" i="27"/>
  <c r="BK89" i="32" s="1"/>
  <c r="BK101" i="34"/>
  <c r="BK52" i="27"/>
  <c r="BK109" i="33"/>
  <c r="BK25" i="33"/>
  <c r="BK111" i="27"/>
  <c r="BK107" i="33"/>
  <c r="BK27" i="33"/>
  <c r="EV117" i="32"/>
  <c r="EU132" i="34"/>
  <c r="EU118" i="32"/>
  <c r="EU261" i="32" s="1"/>
  <c r="ER93" i="32"/>
  <c r="EQ104" i="34"/>
  <c r="BK119" i="33" l="1"/>
  <c r="BK103" i="33"/>
  <c r="CS35" i="15"/>
  <c r="BK217" i="32"/>
  <c r="BK102" i="34"/>
  <c r="ES93" i="32"/>
  <c r="ER104" i="34"/>
  <c r="BK45" i="33"/>
  <c r="BK41" i="32"/>
  <c r="BK185" i="33"/>
  <c r="EK69" i="32"/>
  <c r="EJ76" i="34"/>
  <c r="BK128" i="29"/>
  <c r="BL118" i="11"/>
  <c r="CR4" i="5"/>
  <c r="CR5" i="23"/>
  <c r="CR5" i="32"/>
  <c r="CR5" i="11"/>
  <c r="CR5" i="30"/>
  <c r="CR4" i="9"/>
  <c r="CR5" i="31"/>
  <c r="CR5" i="36"/>
  <c r="CR5" i="34"/>
  <c r="CR5" i="27"/>
  <c r="CR5" i="35"/>
  <c r="CR5" i="33"/>
  <c r="EQ81" i="32"/>
  <c r="EP90" i="34"/>
  <c r="CS26" i="15"/>
  <c r="CS29" i="15" s="1"/>
  <c r="CS30" i="15"/>
  <c r="CS4" i="33"/>
  <c r="BK142" i="33"/>
  <c r="BK76" i="33"/>
  <c r="BM532" i="5"/>
  <c r="BM22" i="15"/>
  <c r="BM28" i="15"/>
  <c r="BM6" i="36"/>
  <c r="BM126" i="29"/>
  <c r="BM6" i="34"/>
  <c r="BM33" i="15"/>
  <c r="BM1149" i="5"/>
  <c r="BM5" i="5"/>
  <c r="BM269" i="5"/>
  <c r="BM6" i="33"/>
  <c r="BM6" i="35"/>
  <c r="BM6" i="30"/>
  <c r="BM6" i="27"/>
  <c r="BM27" i="15"/>
  <c r="BM6" i="31"/>
  <c r="BM6" i="23"/>
  <c r="BM6" i="32"/>
  <c r="BM5" i="9"/>
  <c r="BM6" i="11"/>
  <c r="CU283" i="5"/>
  <c r="CV272" i="5"/>
  <c r="CT24" i="15"/>
  <c r="CU23" i="15"/>
  <c r="BK216" i="32"/>
  <c r="BK88" i="34"/>
  <c r="BL71" i="11"/>
  <c r="BL71" i="27" s="1"/>
  <c r="BL21" i="11"/>
  <c r="BL21" i="27" s="1"/>
  <c r="BL67" i="11"/>
  <c r="BL67" i="27" s="1"/>
  <c r="BL55" i="11"/>
  <c r="BL55" i="27" s="1"/>
  <c r="BL75" i="11"/>
  <c r="BL75" i="27" s="1"/>
  <c r="BL65" i="11"/>
  <c r="BL65" i="27" s="1"/>
  <c r="BL52" i="11"/>
  <c r="BL102" i="11"/>
  <c r="BL102" i="27" s="1"/>
  <c r="BL86" i="11"/>
  <c r="BL86" i="27" s="1"/>
  <c r="BL87" i="11"/>
  <c r="BL87" i="27" s="1"/>
  <c r="BL36" i="11"/>
  <c r="BL47" i="11"/>
  <c r="BL47" i="27" s="1"/>
  <c r="BL103" i="11"/>
  <c r="BL103" i="27" s="1"/>
  <c r="BL28" i="11"/>
  <c r="BL28" i="27" s="1"/>
  <c r="BL42" i="11"/>
  <c r="BL42" i="27" s="1"/>
  <c r="BL77" i="11"/>
  <c r="BL77" i="27" s="1"/>
  <c r="BL80" i="11"/>
  <c r="BL80" i="27" s="1"/>
  <c r="BL50" i="11"/>
  <c r="BL50" i="27" s="1"/>
  <c r="BL104" i="11"/>
  <c r="BL104" i="27" s="1"/>
  <c r="BL26" i="11"/>
  <c r="BL26" i="27" s="1"/>
  <c r="BL83" i="11"/>
  <c r="BL83" i="27" s="1"/>
  <c r="BL44" i="11"/>
  <c r="BL58" i="11"/>
  <c r="BL58" i="27" s="1"/>
  <c r="BL106" i="11"/>
  <c r="BL106" i="27" s="1"/>
  <c r="BL108" i="11"/>
  <c r="BL108" i="27" s="1"/>
  <c r="BL56" i="11"/>
  <c r="BL111" i="11"/>
  <c r="BL64" i="11"/>
  <c r="BL64" i="27" s="1"/>
  <c r="BL22" i="11"/>
  <c r="BL98" i="11"/>
  <c r="BL98" i="27" s="1"/>
  <c r="BL82" i="11"/>
  <c r="BL27" i="11"/>
  <c r="BL27" i="27" s="1"/>
  <c r="BL25" i="11"/>
  <c r="BL25" i="27" s="1"/>
  <c r="BL94" i="11"/>
  <c r="BL94" i="27" s="1"/>
  <c r="BL100" i="11"/>
  <c r="BL100" i="27" s="1"/>
  <c r="BL49" i="11"/>
  <c r="BL49" i="27" s="1"/>
  <c r="BL31" i="11"/>
  <c r="BL15" i="11"/>
  <c r="BL32" i="11"/>
  <c r="BL32" i="27" s="1"/>
  <c r="BL81" i="11"/>
  <c r="BL81" i="27" s="1"/>
  <c r="BL61" i="11"/>
  <c r="BL61" i="27" s="1"/>
  <c r="BL76" i="11"/>
  <c r="BL76" i="27" s="1"/>
  <c r="BL54" i="11"/>
  <c r="BL54" i="27" s="1"/>
  <c r="BL72" i="11"/>
  <c r="BL72" i="27" s="1"/>
  <c r="BL74" i="11"/>
  <c r="BL74" i="27" s="1"/>
  <c r="BL33" i="11"/>
  <c r="BL33" i="27" s="1"/>
  <c r="BL35" i="11"/>
  <c r="BL35" i="27" s="1"/>
  <c r="BL70" i="11"/>
  <c r="BL70" i="27" s="1"/>
  <c r="BL79" i="11"/>
  <c r="BL79" i="27" s="1"/>
  <c r="BL45" i="11"/>
  <c r="BL84" i="11"/>
  <c r="BL84" i="27" s="1"/>
  <c r="BL40" i="11"/>
  <c r="BL40" i="27" s="1"/>
  <c r="BL17" i="11"/>
  <c r="BL38" i="11"/>
  <c r="BL38" i="27" s="1"/>
  <c r="BL73" i="11"/>
  <c r="BL73" i="27" s="1"/>
  <c r="BL105" i="11"/>
  <c r="BL105" i="27" s="1"/>
  <c r="BL20" i="11"/>
  <c r="BL20" i="27" s="1"/>
  <c r="BL88" i="11"/>
  <c r="BL88" i="27" s="1"/>
  <c r="BL91" i="11"/>
  <c r="BL91" i="27" s="1"/>
  <c r="BL53" i="11"/>
  <c r="BL53" i="27" s="1"/>
  <c r="BL92" i="11"/>
  <c r="BL92" i="27" s="1"/>
  <c r="BL97" i="11"/>
  <c r="BL97" i="27" s="1"/>
  <c r="BL37" i="11"/>
  <c r="BL37" i="27" s="1"/>
  <c r="BL85" i="11"/>
  <c r="BL85" i="27" s="1"/>
  <c r="BL107" i="11"/>
  <c r="BL107" i="27" s="1"/>
  <c r="BL68" i="11"/>
  <c r="BL68" i="27" s="1"/>
  <c r="BL57" i="11"/>
  <c r="BL57" i="27" s="1"/>
  <c r="BL18" i="11"/>
  <c r="BL62" i="11"/>
  <c r="BL62" i="27" s="1"/>
  <c r="BL16" i="11"/>
  <c r="BL34" i="11"/>
  <c r="BL34" i="27" s="1"/>
  <c r="BL93" i="11"/>
  <c r="BL93" i="27" s="1"/>
  <c r="BL95" i="11"/>
  <c r="BL95" i="27" s="1"/>
  <c r="BL109" i="11"/>
  <c r="BL109" i="27" s="1"/>
  <c r="BL78" i="11"/>
  <c r="BL78" i="27" s="1"/>
  <c r="BL29" i="11"/>
  <c r="BL29" i="27" s="1"/>
  <c r="BL46" i="11"/>
  <c r="BL46" i="27" s="1"/>
  <c r="BL66" i="11"/>
  <c r="BL66" i="27" s="1"/>
  <c r="BL110" i="11"/>
  <c r="BL110" i="27" s="1"/>
  <c r="BL59" i="11"/>
  <c r="BL59" i="27" s="1"/>
  <c r="BL41" i="11"/>
  <c r="BL89" i="11"/>
  <c r="BL89" i="27" s="1"/>
  <c r="BL99" i="11"/>
  <c r="BL99" i="27" s="1"/>
  <c r="BL69" i="11"/>
  <c r="BL69" i="27" s="1"/>
  <c r="BL19" i="11"/>
  <c r="BL60" i="11"/>
  <c r="BL60" i="27" s="1"/>
  <c r="BL101" i="11"/>
  <c r="BL101" i="27" s="1"/>
  <c r="BL63" i="11"/>
  <c r="BL63" i="27" s="1"/>
  <c r="BL24" i="11"/>
  <c r="BL23" i="11"/>
  <c r="BL23" i="27" s="1"/>
  <c r="BL96" i="11"/>
  <c r="BL96" i="27" s="1"/>
  <c r="BL39" i="11"/>
  <c r="BL39" i="27" s="1"/>
  <c r="BL48" i="11"/>
  <c r="BL48" i="27" s="1"/>
  <c r="BL30" i="11"/>
  <c r="BL30" i="27" s="1"/>
  <c r="BL90" i="11"/>
  <c r="BL90" i="27" s="1"/>
  <c r="BL43" i="11"/>
  <c r="BL43" i="27" s="1"/>
  <c r="BL51" i="11"/>
  <c r="BK19" i="23"/>
  <c r="BK20" i="23" s="1"/>
  <c r="BK96" i="33"/>
  <c r="BL8" i="5"/>
  <c r="BL8" i="9"/>
  <c r="EW117" i="32"/>
  <c r="EV132" i="34"/>
  <c r="EV118" i="32"/>
  <c r="EV261" i="32" s="1"/>
  <c r="EQ105" i="32"/>
  <c r="EP118" i="34"/>
  <c r="EP106" i="32"/>
  <c r="EP260" i="32" s="1"/>
  <c r="BK149" i="33"/>
  <c r="CR268" i="5"/>
  <c r="CR7" i="5"/>
  <c r="CR8" i="36"/>
  <c r="CR531" i="5"/>
  <c r="CR8" i="34"/>
  <c r="CR8" i="33"/>
  <c r="CR8" i="35"/>
  <c r="CR8" i="30"/>
  <c r="CR8" i="27"/>
  <c r="CR1148" i="5"/>
  <c r="CR8" i="31"/>
  <c r="CR8" i="23"/>
  <c r="CR8" i="32"/>
  <c r="CR7" i="9"/>
  <c r="CR8" i="11"/>
  <c r="BK214" i="32"/>
  <c r="BK60" i="34"/>
  <c r="BK215" i="32"/>
  <c r="BK74" i="34"/>
  <c r="BK17" i="32"/>
  <c r="CS531" i="5" l="1"/>
  <c r="CS8" i="33"/>
  <c r="CS1148" i="5"/>
  <c r="CS8" i="36"/>
  <c r="CS8" i="34"/>
  <c r="CS268" i="5"/>
  <c r="CS8" i="31"/>
  <c r="CS8" i="32"/>
  <c r="CS7" i="5"/>
  <c r="CS8" i="35"/>
  <c r="CS8" i="30"/>
  <c r="CS8" i="27"/>
  <c r="CS8" i="23"/>
  <c r="CS7" i="9"/>
  <c r="CS8" i="11"/>
  <c r="BK211" i="32"/>
  <c r="BK18" i="34"/>
  <c r="BL138" i="33"/>
  <c r="BL16" i="23"/>
  <c r="BL24" i="27"/>
  <c r="BL114" i="33"/>
  <c r="BL45" i="34"/>
  <c r="BL16" i="33"/>
  <c r="BL94" i="33"/>
  <c r="BL19" i="27"/>
  <c r="BL20" i="33"/>
  <c r="BL41" i="27"/>
  <c r="BL112" i="33"/>
  <c r="BL24" i="33"/>
  <c r="BL63" i="33"/>
  <c r="BL31" i="27"/>
  <c r="BL53" i="32" s="1"/>
  <c r="BL59" i="34"/>
  <c r="BL22" i="27"/>
  <c r="BL31" i="33"/>
  <c r="CV23" i="15"/>
  <c r="CU25" i="15"/>
  <c r="CU24" i="15"/>
  <c r="BN21" i="15"/>
  <c r="BM6" i="5"/>
  <c r="BM7" i="36"/>
  <c r="BM7" i="34"/>
  <c r="BM7" i="33"/>
  <c r="BM7" i="35"/>
  <c r="BM7" i="30"/>
  <c r="BM7" i="31"/>
  <c r="BM7" i="23"/>
  <c r="BM7" i="32"/>
  <c r="BM7" i="11"/>
  <c r="BM7" i="27"/>
  <c r="BM6" i="9"/>
  <c r="BM31" i="15"/>
  <c r="ER81" i="32"/>
  <c r="EQ90" i="34"/>
  <c r="EL69" i="32"/>
  <c r="EK76" i="34"/>
  <c r="EW132" i="34"/>
  <c r="EX117" i="32"/>
  <c r="EW118" i="32"/>
  <c r="EW261" i="32" s="1"/>
  <c r="CT4" i="33"/>
  <c r="CT30" i="15"/>
  <c r="CT26" i="15"/>
  <c r="BM535" i="5"/>
  <c r="BM534" i="5"/>
  <c r="BM538" i="5"/>
  <c r="BM542" i="5"/>
  <c r="BM545" i="5"/>
  <c r="BM546" i="5"/>
  <c r="BM544" i="5"/>
  <c r="BM536" i="5"/>
  <c r="BM539" i="5"/>
  <c r="BM541" i="5"/>
  <c r="BM547" i="5"/>
  <c r="BM537" i="5"/>
  <c r="BM540" i="5"/>
  <c r="BM543" i="5"/>
  <c r="BL18" i="27"/>
  <c r="BL29" i="33"/>
  <c r="BL111" i="33"/>
  <c r="BL17" i="34"/>
  <c r="ER105" i="32"/>
  <c r="EQ118" i="34"/>
  <c r="EQ106" i="32"/>
  <c r="EQ260" i="32" s="1"/>
  <c r="BL82" i="27"/>
  <c r="BL65" i="32" s="1"/>
  <c r="BL73" i="34"/>
  <c r="BL111" i="27"/>
  <c r="BL27" i="33"/>
  <c r="BL107" i="33"/>
  <c r="BL36" i="27"/>
  <c r="BL77" i="32" s="1"/>
  <c r="BL87" i="34"/>
  <c r="BL52" i="27"/>
  <c r="BL109" i="33"/>
  <c r="BL25" i="33"/>
  <c r="BK213" i="32"/>
  <c r="BK46" i="34"/>
  <c r="ET93" i="32"/>
  <c r="ES104" i="34"/>
  <c r="CS4" i="5"/>
  <c r="CS5" i="11"/>
  <c r="CS5" i="23"/>
  <c r="CS5" i="32"/>
  <c r="CS5" i="34"/>
  <c r="CS4" i="9"/>
  <c r="CS5" i="27"/>
  <c r="CS5" i="31"/>
  <c r="CS5" i="36"/>
  <c r="CS5" i="33"/>
  <c r="CS5" i="35"/>
  <c r="CS5" i="30"/>
  <c r="BL137" i="33"/>
  <c r="BL108" i="33"/>
  <c r="BL15" i="23"/>
  <c r="BL100" i="33"/>
  <c r="BL62" i="33"/>
  <c r="BL45" i="27"/>
  <c r="BL115" i="33"/>
  <c r="BL15" i="27"/>
  <c r="BL49" i="33"/>
  <c r="BL80" i="33"/>
  <c r="BL85" i="33" s="1"/>
  <c r="BL117" i="33"/>
  <c r="BL32" i="33"/>
  <c r="BL89" i="33"/>
  <c r="BL115" i="11"/>
  <c r="BL23" i="23"/>
  <c r="BL31" i="34"/>
  <c r="BL3" i="11"/>
  <c r="BL101" i="33"/>
  <c r="BL127" i="33"/>
  <c r="BL133" i="33" s="1"/>
  <c r="BL140" i="33"/>
  <c r="BL56" i="27"/>
  <c r="BL89" i="32" s="1"/>
  <c r="BL101" i="34"/>
  <c r="BL44" i="27"/>
  <c r="BL110" i="33"/>
  <c r="CT25" i="15"/>
  <c r="CW272" i="5"/>
  <c r="CV283" i="5"/>
  <c r="BL96" i="33" l="1"/>
  <c r="BL76" i="33"/>
  <c r="BL19" i="23"/>
  <c r="BL20" i="23" s="1"/>
  <c r="EX132" i="34"/>
  <c r="AE132" i="34" s="1"/>
  <c r="EX118" i="32"/>
  <c r="AE117" i="32"/>
  <c r="EM69" i="32"/>
  <c r="EL76" i="34"/>
  <c r="BN22" i="15"/>
  <c r="BN532" i="5"/>
  <c r="BN6" i="36"/>
  <c r="BN6" i="34"/>
  <c r="BN33" i="15"/>
  <c r="BN1149" i="5"/>
  <c r="BN126" i="29"/>
  <c r="BN5" i="5"/>
  <c r="BN28" i="15"/>
  <c r="BN269" i="5"/>
  <c r="BN6" i="33"/>
  <c r="BN6" i="35"/>
  <c r="BN6" i="30"/>
  <c r="BN6" i="27"/>
  <c r="BN27" i="15"/>
  <c r="BN6" i="31"/>
  <c r="BN6" i="23"/>
  <c r="BN5" i="9"/>
  <c r="BN6" i="11"/>
  <c r="BN6" i="32"/>
  <c r="BL45" i="33"/>
  <c r="CW283" i="5"/>
  <c r="CX272" i="5"/>
  <c r="BL128" i="29"/>
  <c r="BM118" i="11"/>
  <c r="BL216" i="32"/>
  <c r="BL88" i="34"/>
  <c r="ES105" i="32"/>
  <c r="ER118" i="34"/>
  <c r="ER106" i="32"/>
  <c r="ER260" i="32" s="1"/>
  <c r="BL17" i="32"/>
  <c r="CU26" i="15"/>
  <c r="CU30" i="15"/>
  <c r="CU4" i="33"/>
  <c r="CT35" i="15"/>
  <c r="CT29" i="15"/>
  <c r="BL217" i="32"/>
  <c r="BL102" i="34"/>
  <c r="BL142" i="33"/>
  <c r="EU93" i="32"/>
  <c r="ET104" i="34"/>
  <c r="BL119" i="33"/>
  <c r="BL215" i="32"/>
  <c r="BL74" i="34"/>
  <c r="ES81" i="32"/>
  <c r="ER90" i="34"/>
  <c r="CU35" i="15"/>
  <c r="CU29" i="15"/>
  <c r="BL149" i="33"/>
  <c r="BL103" i="33"/>
  <c r="BM74" i="11"/>
  <c r="BM74" i="27" s="1"/>
  <c r="BM43" i="11"/>
  <c r="BM43" i="27" s="1"/>
  <c r="BM36" i="11"/>
  <c r="BM48" i="11"/>
  <c r="BM48" i="27" s="1"/>
  <c r="BM59" i="11"/>
  <c r="BM59" i="27" s="1"/>
  <c r="BM22" i="11"/>
  <c r="BM33" i="11"/>
  <c r="BM33" i="27" s="1"/>
  <c r="BM35" i="11"/>
  <c r="BM35" i="27" s="1"/>
  <c r="BM103" i="11"/>
  <c r="BM103" i="27" s="1"/>
  <c r="BM25" i="11"/>
  <c r="BM25" i="27" s="1"/>
  <c r="BM21" i="11"/>
  <c r="BM21" i="27" s="1"/>
  <c r="BM108" i="11"/>
  <c r="BM108" i="27" s="1"/>
  <c r="BM27" i="11"/>
  <c r="BM27" i="27" s="1"/>
  <c r="BM54" i="11"/>
  <c r="BM54" i="27" s="1"/>
  <c r="BM72" i="11"/>
  <c r="BM72" i="27" s="1"/>
  <c r="BM17" i="11"/>
  <c r="BM73" i="11"/>
  <c r="BM73" i="27" s="1"/>
  <c r="BM99" i="11"/>
  <c r="BM99" i="27" s="1"/>
  <c r="BM104" i="11"/>
  <c r="BM104" i="27" s="1"/>
  <c r="BM26" i="11"/>
  <c r="BM26" i="27" s="1"/>
  <c r="BM89" i="11"/>
  <c r="BM89" i="27" s="1"/>
  <c r="BM97" i="11"/>
  <c r="BM97" i="27" s="1"/>
  <c r="BM96" i="11"/>
  <c r="BM96" i="27" s="1"/>
  <c r="BM32" i="11"/>
  <c r="BM32" i="27" s="1"/>
  <c r="BM95" i="11"/>
  <c r="BM95" i="27" s="1"/>
  <c r="BM90" i="11"/>
  <c r="BM90" i="27" s="1"/>
  <c r="BM93" i="11"/>
  <c r="BM93" i="27" s="1"/>
  <c r="BM62" i="11"/>
  <c r="BM62" i="27" s="1"/>
  <c r="BM56" i="11"/>
  <c r="BM71" i="11"/>
  <c r="BM71" i="27" s="1"/>
  <c r="BM65" i="11"/>
  <c r="BM65" i="27" s="1"/>
  <c r="BM16" i="11"/>
  <c r="BM100" i="11"/>
  <c r="BM100" i="27" s="1"/>
  <c r="BM75" i="11"/>
  <c r="BM75" i="27" s="1"/>
  <c r="BM64" i="11"/>
  <c r="BM64" i="27" s="1"/>
  <c r="BM55" i="11"/>
  <c r="BM55" i="27" s="1"/>
  <c r="BM57" i="11"/>
  <c r="BM57" i="27" s="1"/>
  <c r="BM91" i="11"/>
  <c r="BM91" i="27" s="1"/>
  <c r="BM53" i="11"/>
  <c r="BM53" i="27" s="1"/>
  <c r="BM41" i="11"/>
  <c r="BM101" i="11"/>
  <c r="BM101" i="27" s="1"/>
  <c r="BM77" i="11"/>
  <c r="BM77" i="27" s="1"/>
  <c r="BM61" i="11"/>
  <c r="BM61" i="27" s="1"/>
  <c r="BM38" i="11"/>
  <c r="BM38" i="27" s="1"/>
  <c r="BM44" i="11"/>
  <c r="BM40" i="11"/>
  <c r="BM40" i="27" s="1"/>
  <c r="BM28" i="11"/>
  <c r="BM28" i="27" s="1"/>
  <c r="BM60" i="11"/>
  <c r="BM60" i="27" s="1"/>
  <c r="BM70" i="11"/>
  <c r="BM70" i="27" s="1"/>
  <c r="BM29" i="11"/>
  <c r="BM29" i="27" s="1"/>
  <c r="BM30" i="11"/>
  <c r="BM30" i="27" s="1"/>
  <c r="BM79" i="11"/>
  <c r="BM79" i="27" s="1"/>
  <c r="BM47" i="11"/>
  <c r="BM47" i="27" s="1"/>
  <c r="BM87" i="11"/>
  <c r="BM87" i="27" s="1"/>
  <c r="BM102" i="11"/>
  <c r="BM102" i="27" s="1"/>
  <c r="BM86" i="11"/>
  <c r="BM86" i="27" s="1"/>
  <c r="BM67" i="11"/>
  <c r="BM67" i="27" s="1"/>
  <c r="BM84" i="11"/>
  <c r="BM84" i="27" s="1"/>
  <c r="BM78" i="11"/>
  <c r="BM78" i="27" s="1"/>
  <c r="BM94" i="11"/>
  <c r="BM94" i="27" s="1"/>
  <c r="BM46" i="11"/>
  <c r="BM46" i="27" s="1"/>
  <c r="BM68" i="11"/>
  <c r="BM68" i="27" s="1"/>
  <c r="BM83" i="11"/>
  <c r="BM83" i="27" s="1"/>
  <c r="BM63" i="11"/>
  <c r="BM63" i="27" s="1"/>
  <c r="BM107" i="11"/>
  <c r="BM107" i="27" s="1"/>
  <c r="BM19" i="11"/>
  <c r="BM42" i="11"/>
  <c r="BM42" i="27" s="1"/>
  <c r="BM85" i="11"/>
  <c r="BM85" i="27" s="1"/>
  <c r="BM69" i="11"/>
  <c r="BM69" i="27" s="1"/>
  <c r="BM31" i="11"/>
  <c r="BM50" i="11"/>
  <c r="BM50" i="27" s="1"/>
  <c r="BM18" i="11"/>
  <c r="BM76" i="11"/>
  <c r="BM76" i="27" s="1"/>
  <c r="BM58" i="11"/>
  <c r="BM58" i="27" s="1"/>
  <c r="BM106" i="11"/>
  <c r="BM106" i="27" s="1"/>
  <c r="BM66" i="11"/>
  <c r="BM66" i="27" s="1"/>
  <c r="BM111" i="11"/>
  <c r="BM51" i="11"/>
  <c r="BM52" i="11"/>
  <c r="BM98" i="11"/>
  <c r="BM98" i="27" s="1"/>
  <c r="BM82" i="11"/>
  <c r="BM34" i="11"/>
  <c r="BM34" i="27" s="1"/>
  <c r="BM39" i="11"/>
  <c r="BM39" i="27" s="1"/>
  <c r="BM110" i="11"/>
  <c r="BM110" i="27" s="1"/>
  <c r="BM109" i="11"/>
  <c r="BM109" i="27" s="1"/>
  <c r="BM45" i="11"/>
  <c r="BM105" i="11"/>
  <c r="BM105" i="27" s="1"/>
  <c r="BM37" i="11"/>
  <c r="BM37" i="27" s="1"/>
  <c r="BM23" i="11"/>
  <c r="BM23" i="27" s="1"/>
  <c r="BM49" i="11"/>
  <c r="BM49" i="27" s="1"/>
  <c r="BM81" i="11"/>
  <c r="BM81" i="27" s="1"/>
  <c r="BM24" i="11"/>
  <c r="BM20" i="11"/>
  <c r="BM20" i="27" s="1"/>
  <c r="BM92" i="11"/>
  <c r="BM92" i="27" s="1"/>
  <c r="BM88" i="11"/>
  <c r="BM88" i="27" s="1"/>
  <c r="BM15" i="11"/>
  <c r="BM80" i="11"/>
  <c r="BM80" i="27" s="1"/>
  <c r="BM8" i="5"/>
  <c r="BM8" i="9"/>
  <c r="CW23" i="15"/>
  <c r="CV25" i="15"/>
  <c r="CV24" i="15"/>
  <c r="BL214" i="32"/>
  <c r="BL60" i="34"/>
  <c r="BL41" i="32"/>
  <c r="BL185" i="33"/>
  <c r="CV30" i="15" l="1"/>
  <c r="CV4" i="33"/>
  <c r="CV26" i="15"/>
  <c r="BM45" i="27"/>
  <c r="BM115" i="33"/>
  <c r="BM16" i="23"/>
  <c r="BM138" i="33"/>
  <c r="BM31" i="27"/>
  <c r="BM53" i="32" s="1"/>
  <c r="BM59" i="34"/>
  <c r="BM19" i="27"/>
  <c r="BM20" i="33"/>
  <c r="BM22" i="27"/>
  <c r="BM31" i="33"/>
  <c r="CU8" i="36"/>
  <c r="CU8" i="34"/>
  <c r="CU531" i="5"/>
  <c r="CU1148" i="5"/>
  <c r="CU8" i="33"/>
  <c r="CU8" i="35"/>
  <c r="CU8" i="30"/>
  <c r="CU8" i="27"/>
  <c r="CU268" i="5"/>
  <c r="CU7" i="5"/>
  <c r="CU8" i="31"/>
  <c r="CU8" i="23"/>
  <c r="CU8" i="32"/>
  <c r="CU7" i="9"/>
  <c r="CU8" i="11"/>
  <c r="EV93" i="32"/>
  <c r="EU104" i="34"/>
  <c r="CT268" i="5"/>
  <c r="CT1148" i="5"/>
  <c r="CT7" i="5"/>
  <c r="CT531" i="5"/>
  <c r="CT8" i="33"/>
  <c r="CT8" i="34"/>
  <c r="CT8" i="35"/>
  <c r="CT8" i="30"/>
  <c r="CT8" i="31"/>
  <c r="CT8" i="23"/>
  <c r="CT8" i="32"/>
  <c r="CT8" i="36"/>
  <c r="CT8" i="11"/>
  <c r="CT8" i="27"/>
  <c r="CT7" i="9"/>
  <c r="ET105" i="32"/>
  <c r="ES118" i="34"/>
  <c r="ES106" i="32"/>
  <c r="ES260" i="32" s="1"/>
  <c r="CV35" i="15"/>
  <c r="CV29" i="15"/>
  <c r="BM82" i="27"/>
  <c r="BM65" i="32" s="1"/>
  <c r="BM73" i="34"/>
  <c r="BM111" i="27"/>
  <c r="BM27" i="33"/>
  <c r="BM107" i="33"/>
  <c r="BM44" i="27"/>
  <c r="BM110" i="33"/>
  <c r="BM56" i="27"/>
  <c r="BM89" i="32" s="1"/>
  <c r="BM101" i="34"/>
  <c r="CU5" i="11"/>
  <c r="CU5" i="23"/>
  <c r="CU5" i="32"/>
  <c r="CU4" i="5"/>
  <c r="CU5" i="34"/>
  <c r="CU5" i="33"/>
  <c r="CU5" i="35"/>
  <c r="CU5" i="30"/>
  <c r="CU5" i="31"/>
  <c r="CU5" i="27"/>
  <c r="CU4" i="9"/>
  <c r="CU5" i="36"/>
  <c r="CT5" i="11"/>
  <c r="CT4" i="5"/>
  <c r="CT5" i="32"/>
  <c r="CT5" i="23"/>
  <c r="CT5" i="34"/>
  <c r="CT5" i="27"/>
  <c r="CT5" i="33"/>
  <c r="CT5" i="30"/>
  <c r="CT5" i="36"/>
  <c r="CT4" i="9"/>
  <c r="CT5" i="31"/>
  <c r="CT5" i="35"/>
  <c r="BL211" i="32"/>
  <c r="BL18" i="34"/>
  <c r="EN69" i="32"/>
  <c r="EM76" i="34"/>
  <c r="BL213" i="32"/>
  <c r="BL46" i="34"/>
  <c r="CX23" i="15"/>
  <c r="CW24" i="15"/>
  <c r="CW25" i="15" s="1"/>
  <c r="BM15" i="27"/>
  <c r="BM117" i="33"/>
  <c r="BM115" i="11"/>
  <c r="BM127" i="33"/>
  <c r="BM133" i="33" s="1"/>
  <c r="BM23" i="23"/>
  <c r="BM31" i="34"/>
  <c r="BM3" i="11"/>
  <c r="BM140" i="33"/>
  <c r="BM89" i="33"/>
  <c r="BM32" i="33"/>
  <c r="BM80" i="33"/>
  <c r="BM85" i="33" s="1"/>
  <c r="BM101" i="33"/>
  <c r="BM49" i="33"/>
  <c r="BM24" i="27"/>
  <c r="BM94" i="33"/>
  <c r="BM114" i="33"/>
  <c r="BM45" i="34"/>
  <c r="BM16" i="33"/>
  <c r="BM18" i="27"/>
  <c r="BM111" i="33"/>
  <c r="BM17" i="34"/>
  <c r="BM29" i="33"/>
  <c r="BM41" i="27"/>
  <c r="BM24" i="33"/>
  <c r="BM112" i="33"/>
  <c r="BM62" i="33"/>
  <c r="BM100" i="33"/>
  <c r="BM15" i="23"/>
  <c r="BM108" i="33"/>
  <c r="BM137" i="33"/>
  <c r="BM63" i="33"/>
  <c r="CX283" i="5"/>
  <c r="CY272" i="5"/>
  <c r="BN535" i="5"/>
  <c r="BN537" i="5"/>
  <c r="BN539" i="5"/>
  <c r="BN547" i="5"/>
  <c r="BN536" i="5"/>
  <c r="BN541" i="5"/>
  <c r="BN542" i="5"/>
  <c r="BN534" i="5"/>
  <c r="BN545" i="5"/>
  <c r="BN538" i="5"/>
  <c r="BN544" i="5"/>
  <c r="BN546" i="5"/>
  <c r="BN543" i="5"/>
  <c r="BN540" i="5"/>
  <c r="BM52" i="27"/>
  <c r="BM109" i="33"/>
  <c r="BM25" i="33"/>
  <c r="BM36" i="27"/>
  <c r="BM77" i="32" s="1"/>
  <c r="BM87" i="34"/>
  <c r="ET81" i="32"/>
  <c r="ES90" i="34"/>
  <c r="BO21" i="15"/>
  <c r="BN31" i="15"/>
  <c r="BN7" i="36"/>
  <c r="BN7" i="34"/>
  <c r="BN7" i="33"/>
  <c r="BN6" i="5"/>
  <c r="BN7" i="35"/>
  <c r="BN7" i="30"/>
  <c r="BN7" i="27"/>
  <c r="BN7" i="31"/>
  <c r="BN7" i="23"/>
  <c r="BN7" i="32"/>
  <c r="BN6" i="9"/>
  <c r="BN7" i="11"/>
  <c r="EX261" i="32"/>
  <c r="AE261" i="32" s="1"/>
  <c r="AE118" i="32"/>
  <c r="BM103" i="33" l="1"/>
  <c r="BM142" i="33"/>
  <c r="BM96" i="33"/>
  <c r="CW35" i="15"/>
  <c r="BN8" i="5"/>
  <c r="BN8" i="9"/>
  <c r="BO532" i="5"/>
  <c r="BO22" i="15"/>
  <c r="BO33" i="15"/>
  <c r="BO269" i="5"/>
  <c r="BO1149" i="5"/>
  <c r="BO6" i="33"/>
  <c r="BO27" i="15"/>
  <c r="BO28" i="15"/>
  <c r="BO6" i="34"/>
  <c r="BO6" i="36"/>
  <c r="BO6" i="31"/>
  <c r="BO6" i="32"/>
  <c r="BO126" i="29"/>
  <c r="BO5" i="5"/>
  <c r="BO6" i="35"/>
  <c r="BO6" i="30"/>
  <c r="BO6" i="27"/>
  <c r="BO5" i="9"/>
  <c r="BO6" i="23"/>
  <c r="BO6" i="11"/>
  <c r="CY283" i="5"/>
  <c r="CZ272" i="5"/>
  <c r="BM17" i="32"/>
  <c r="BM128" i="29"/>
  <c r="BN118" i="11"/>
  <c r="CV4" i="5"/>
  <c r="CV5" i="23"/>
  <c r="CV5" i="32"/>
  <c r="CV5" i="11"/>
  <c r="CV5" i="30"/>
  <c r="CV4" i="9"/>
  <c r="CV5" i="31"/>
  <c r="CV5" i="36"/>
  <c r="CV5" i="34"/>
  <c r="CV5" i="35"/>
  <c r="CV5" i="33"/>
  <c r="CV5" i="27"/>
  <c r="EU105" i="32"/>
  <c r="ET118" i="34"/>
  <c r="ET106" i="32"/>
  <c r="ET260" i="32" s="1"/>
  <c r="BM216" i="32"/>
  <c r="BM88" i="34"/>
  <c r="BM45" i="33"/>
  <c r="BM185" i="33"/>
  <c r="BM41" i="32"/>
  <c r="CX24" i="15"/>
  <c r="CX25" i="15"/>
  <c r="CY23" i="15"/>
  <c r="EW93" i="32"/>
  <c r="EV104" i="34"/>
  <c r="BN46" i="11"/>
  <c r="BN46" i="27" s="1"/>
  <c r="BN70" i="11"/>
  <c r="BN70" i="27" s="1"/>
  <c r="BN29" i="11"/>
  <c r="BN29" i="27" s="1"/>
  <c r="BN39" i="11"/>
  <c r="BN39" i="27" s="1"/>
  <c r="BN79" i="11"/>
  <c r="BN79" i="27" s="1"/>
  <c r="BN86" i="11"/>
  <c r="BN86" i="27" s="1"/>
  <c r="BN56" i="11"/>
  <c r="BN74" i="11"/>
  <c r="BN74" i="27" s="1"/>
  <c r="BN33" i="11"/>
  <c r="BN33" i="27" s="1"/>
  <c r="BN16" i="11"/>
  <c r="BN87" i="11"/>
  <c r="BN87" i="27" s="1"/>
  <c r="BN19" i="11"/>
  <c r="BN31" i="11"/>
  <c r="BN23" i="11"/>
  <c r="BN23" i="27" s="1"/>
  <c r="BN89" i="11"/>
  <c r="BN89" i="27" s="1"/>
  <c r="BN37" i="11"/>
  <c r="BN37" i="27" s="1"/>
  <c r="BN49" i="11"/>
  <c r="BN49" i="27" s="1"/>
  <c r="BN105" i="11"/>
  <c r="BN105" i="27" s="1"/>
  <c r="BN104" i="11"/>
  <c r="BN104" i="27" s="1"/>
  <c r="BN76" i="11"/>
  <c r="BN76" i="27" s="1"/>
  <c r="BN18" i="11"/>
  <c r="BN91" i="11"/>
  <c r="BN91" i="27" s="1"/>
  <c r="BN110" i="11"/>
  <c r="BN110" i="27" s="1"/>
  <c r="BN43" i="11"/>
  <c r="BN43" i="27" s="1"/>
  <c r="BN103" i="11"/>
  <c r="BN103" i="27" s="1"/>
  <c r="BN66" i="11"/>
  <c r="BN66" i="27" s="1"/>
  <c r="BN82" i="11"/>
  <c r="BN36" i="11"/>
  <c r="BN62" i="11"/>
  <c r="BN62" i="27" s="1"/>
  <c r="BN109" i="11"/>
  <c r="BN109" i="27" s="1"/>
  <c r="BN84" i="11"/>
  <c r="BN84" i="27" s="1"/>
  <c r="BN78" i="11"/>
  <c r="BN78" i="27" s="1"/>
  <c r="BN21" i="11"/>
  <c r="BN21" i="27" s="1"/>
  <c r="BN67" i="11"/>
  <c r="BN67" i="27" s="1"/>
  <c r="BN30" i="11"/>
  <c r="BN30" i="27" s="1"/>
  <c r="BN50" i="11"/>
  <c r="BN50" i="27" s="1"/>
  <c r="BN15" i="11"/>
  <c r="BN96" i="11"/>
  <c r="BN96" i="27" s="1"/>
  <c r="BN44" i="11"/>
  <c r="BN88" i="11"/>
  <c r="BN88" i="27" s="1"/>
  <c r="BN32" i="11"/>
  <c r="BN32" i="27" s="1"/>
  <c r="BN42" i="11"/>
  <c r="BN42" i="27" s="1"/>
  <c r="BN61" i="11"/>
  <c r="BN61" i="27" s="1"/>
  <c r="BN69" i="11"/>
  <c r="BN69" i="27" s="1"/>
  <c r="BN40" i="11"/>
  <c r="BN40" i="27" s="1"/>
  <c r="BN93" i="11"/>
  <c r="BN93" i="27" s="1"/>
  <c r="BN98" i="11"/>
  <c r="BN98" i="27" s="1"/>
  <c r="BN45" i="11"/>
  <c r="BN22" i="11"/>
  <c r="BN48" i="11"/>
  <c r="BN48" i="27" s="1"/>
  <c r="BN94" i="11"/>
  <c r="BN94" i="27" s="1"/>
  <c r="BN90" i="11"/>
  <c r="BN90" i="27" s="1"/>
  <c r="BN107" i="11"/>
  <c r="BN107" i="27" s="1"/>
  <c r="BN99" i="11"/>
  <c r="BN99" i="27" s="1"/>
  <c r="BN17" i="11"/>
  <c r="BN80" i="11"/>
  <c r="BN80" i="27" s="1"/>
  <c r="BN63" i="11"/>
  <c r="BN63" i="27" s="1"/>
  <c r="BN41" i="11"/>
  <c r="BN81" i="11"/>
  <c r="BN81" i="27" s="1"/>
  <c r="BN24" i="11"/>
  <c r="BN72" i="11"/>
  <c r="BN72" i="27" s="1"/>
  <c r="BN83" i="11"/>
  <c r="BN83" i="27" s="1"/>
  <c r="BN73" i="11"/>
  <c r="BN73" i="27" s="1"/>
  <c r="BN53" i="11"/>
  <c r="BN53" i="27" s="1"/>
  <c r="BN77" i="11"/>
  <c r="BN77" i="27" s="1"/>
  <c r="BN38" i="11"/>
  <c r="BN38" i="27" s="1"/>
  <c r="BN101" i="11"/>
  <c r="BN101" i="27" s="1"/>
  <c r="BN20" i="11"/>
  <c r="BN20" i="27" s="1"/>
  <c r="BN27" i="11"/>
  <c r="BN27" i="27" s="1"/>
  <c r="BN47" i="11"/>
  <c r="BN47" i="27" s="1"/>
  <c r="BN55" i="11"/>
  <c r="BN55" i="27" s="1"/>
  <c r="BN25" i="11"/>
  <c r="BN25" i="27" s="1"/>
  <c r="BN95" i="11"/>
  <c r="BN95" i="27" s="1"/>
  <c r="BN59" i="11"/>
  <c r="BN59" i="27" s="1"/>
  <c r="BN71" i="11"/>
  <c r="BN71" i="27" s="1"/>
  <c r="BN102" i="11"/>
  <c r="BN102" i="27" s="1"/>
  <c r="BN35" i="11"/>
  <c r="BN35" i="27" s="1"/>
  <c r="BN100" i="11"/>
  <c r="BN100" i="27" s="1"/>
  <c r="BN97" i="11"/>
  <c r="BN97" i="27" s="1"/>
  <c r="BN68" i="11"/>
  <c r="BN68" i="27" s="1"/>
  <c r="BN85" i="11"/>
  <c r="BN85" i="27" s="1"/>
  <c r="BN54" i="11"/>
  <c r="BN54" i="27" s="1"/>
  <c r="BN92" i="11"/>
  <c r="BN92" i="27" s="1"/>
  <c r="BN57" i="11"/>
  <c r="BN57" i="27" s="1"/>
  <c r="BN60" i="11"/>
  <c r="BN60" i="27" s="1"/>
  <c r="BN28" i="11"/>
  <c r="BN28" i="27" s="1"/>
  <c r="BN26" i="11"/>
  <c r="BN26" i="27" s="1"/>
  <c r="BN75" i="11"/>
  <c r="BN75" i="27" s="1"/>
  <c r="BN34" i="11"/>
  <c r="BN34" i="27" s="1"/>
  <c r="BN51" i="11"/>
  <c r="BN65" i="11"/>
  <c r="BN65" i="27" s="1"/>
  <c r="BN64" i="11"/>
  <c r="BN64" i="27" s="1"/>
  <c r="BN111" i="11"/>
  <c r="BN58" i="11"/>
  <c r="BN58" i="27" s="1"/>
  <c r="BN52" i="11"/>
  <c r="BN106" i="11"/>
  <c r="BN106" i="27" s="1"/>
  <c r="BN108" i="11"/>
  <c r="BN108" i="27" s="1"/>
  <c r="BM19" i="23"/>
  <c r="BM20" i="23" s="1"/>
  <c r="BM76" i="33"/>
  <c r="BM149" i="33"/>
  <c r="EO69" i="32"/>
  <c r="EN76" i="34"/>
  <c r="BM119" i="33"/>
  <c r="BM215" i="32"/>
  <c r="BM74" i="34"/>
  <c r="BM214" i="32"/>
  <c r="BM60" i="34"/>
  <c r="EU81" i="32"/>
  <c r="ET90" i="34"/>
  <c r="CW26" i="15"/>
  <c r="CW29" i="15" s="1"/>
  <c r="CW30" i="15"/>
  <c r="CW4" i="33"/>
  <c r="BM217" i="32"/>
  <c r="BM102" i="34"/>
  <c r="CV7" i="5"/>
  <c r="CV1148" i="5"/>
  <c r="CV531" i="5"/>
  <c r="CV8" i="36"/>
  <c r="CV8" i="34"/>
  <c r="CV8" i="35"/>
  <c r="CV8" i="30"/>
  <c r="CV8" i="27"/>
  <c r="CV268" i="5"/>
  <c r="CV8" i="33"/>
  <c r="CV8" i="31"/>
  <c r="CV8" i="23"/>
  <c r="CV7" i="9"/>
  <c r="CV8" i="32"/>
  <c r="CV8" i="11"/>
  <c r="CW531" i="5" l="1"/>
  <c r="CW8" i="33"/>
  <c r="CW268" i="5"/>
  <c r="CW7" i="5"/>
  <c r="CW8" i="36"/>
  <c r="CW8" i="31"/>
  <c r="CW1148" i="5"/>
  <c r="CW8" i="32"/>
  <c r="CW8" i="34"/>
  <c r="CW8" i="35"/>
  <c r="CW8" i="30"/>
  <c r="CW8" i="27"/>
  <c r="CW8" i="23"/>
  <c r="CW7" i="9"/>
  <c r="CW8" i="11"/>
  <c r="BN111" i="27"/>
  <c r="BN107" i="33"/>
  <c r="BN27" i="33"/>
  <c r="BN22" i="27"/>
  <c r="BN31" i="33"/>
  <c r="BN15" i="27"/>
  <c r="BN80" i="33"/>
  <c r="BN85" i="33" s="1"/>
  <c r="BN115" i="11"/>
  <c r="BN23" i="23"/>
  <c r="BN49" i="33"/>
  <c r="BN117" i="33"/>
  <c r="BN31" i="34"/>
  <c r="BN3" i="11"/>
  <c r="BN127" i="33"/>
  <c r="BN133" i="33" s="1"/>
  <c r="BN32" i="33"/>
  <c r="BN101" i="33"/>
  <c r="BN140" i="33"/>
  <c r="BN89" i="33"/>
  <c r="BN18" i="27"/>
  <c r="BN29" i="33"/>
  <c r="BN111" i="33"/>
  <c r="BN17" i="34"/>
  <c r="BN31" i="27"/>
  <c r="BN53" i="32" s="1"/>
  <c r="BN59" i="34"/>
  <c r="CZ23" i="15"/>
  <c r="CY24" i="15"/>
  <c r="CY25" i="15" s="1"/>
  <c r="EV105" i="32"/>
  <c r="EU118" i="34"/>
  <c r="EU106" i="32"/>
  <c r="EU260" i="32" s="1"/>
  <c r="BN24" i="27"/>
  <c r="BN16" i="33"/>
  <c r="BN45" i="34"/>
  <c r="BN114" i="33"/>
  <c r="BN94" i="33"/>
  <c r="BN45" i="27"/>
  <c r="BN115" i="33"/>
  <c r="BN36" i="27"/>
  <c r="BN77" i="32" s="1"/>
  <c r="BN87" i="34"/>
  <c r="BN19" i="27"/>
  <c r="BN20" i="33"/>
  <c r="CX35" i="15"/>
  <c r="DA272" i="5"/>
  <c r="CZ283" i="5"/>
  <c r="BP21" i="15"/>
  <c r="BO31" i="15"/>
  <c r="BO7" i="33"/>
  <c r="BO7" i="34"/>
  <c r="BO6" i="5"/>
  <c r="BO7" i="36"/>
  <c r="BO7" i="35"/>
  <c r="BO7" i="30"/>
  <c r="BO7" i="27"/>
  <c r="BO7" i="31"/>
  <c r="BO7" i="23"/>
  <c r="BO6" i="9"/>
  <c r="BO7" i="11"/>
  <c r="BO7" i="32"/>
  <c r="BN16" i="23"/>
  <c r="BN138" i="33"/>
  <c r="EP69" i="32"/>
  <c r="EO76" i="34"/>
  <c r="BN52" i="27"/>
  <c r="BN25" i="33"/>
  <c r="BN109" i="33"/>
  <c r="BN63" i="33"/>
  <c r="BN44" i="27"/>
  <c r="BN110" i="33"/>
  <c r="BN82" i="27"/>
  <c r="BN65" i="32" s="1"/>
  <c r="BN73" i="34"/>
  <c r="BN56" i="27"/>
  <c r="BN89" i="32" s="1"/>
  <c r="BN101" i="34"/>
  <c r="EX93" i="32"/>
  <c r="EW104" i="34"/>
  <c r="CX4" i="33"/>
  <c r="CX26" i="15"/>
  <c r="CX29" i="15" s="1"/>
  <c r="CX30" i="15"/>
  <c r="BO535" i="5"/>
  <c r="BO536" i="5"/>
  <c r="BO540" i="5"/>
  <c r="BO542" i="5"/>
  <c r="BO543" i="5"/>
  <c r="BO534" i="5"/>
  <c r="BO538" i="5"/>
  <c r="BO539" i="5"/>
  <c r="BO545" i="5"/>
  <c r="BO546" i="5"/>
  <c r="BO547" i="5"/>
  <c r="BO541" i="5"/>
  <c r="BO537" i="5"/>
  <c r="BO544" i="5"/>
  <c r="EV81" i="32"/>
  <c r="EU90" i="34"/>
  <c r="BN41" i="27"/>
  <c r="BN112" i="33"/>
  <c r="BN24" i="33"/>
  <c r="BN108" i="33"/>
  <c r="BN137" i="33"/>
  <c r="BN62" i="33"/>
  <c r="BN100" i="33"/>
  <c r="BN15" i="23"/>
  <c r="BM213" i="32"/>
  <c r="BM46" i="34"/>
  <c r="BM211" i="32"/>
  <c r="BM18" i="34"/>
  <c r="CW5" i="23"/>
  <c r="CW5" i="32"/>
  <c r="CW4" i="5"/>
  <c r="CW5" i="34"/>
  <c r="CW5" i="11"/>
  <c r="CW5" i="27"/>
  <c r="CW5" i="31"/>
  <c r="CW5" i="35"/>
  <c r="CW4" i="9"/>
  <c r="CW5" i="33"/>
  <c r="CW5" i="36"/>
  <c r="CW5" i="30"/>
  <c r="BN103" i="33" l="1"/>
  <c r="BN142" i="33"/>
  <c r="CX268" i="5"/>
  <c r="CX1148" i="5"/>
  <c r="CX7" i="5"/>
  <c r="CX8" i="36"/>
  <c r="CX8" i="34"/>
  <c r="CX8" i="33"/>
  <c r="CX8" i="35"/>
  <c r="CX8" i="30"/>
  <c r="CX8" i="31"/>
  <c r="CX8" i="23"/>
  <c r="CX8" i="32"/>
  <c r="CX531" i="5"/>
  <c r="CX8" i="11"/>
  <c r="CX8" i="27"/>
  <c r="CX7" i="9"/>
  <c r="CY35" i="15"/>
  <c r="EW81" i="32"/>
  <c r="EV90" i="34"/>
  <c r="BN217" i="32"/>
  <c r="BN102" i="34"/>
  <c r="BO8" i="5"/>
  <c r="BO8" i="9"/>
  <c r="DB272" i="5"/>
  <c r="DA283" i="5"/>
  <c r="BN45" i="33"/>
  <c r="DA23" i="15"/>
  <c r="CZ24" i="15"/>
  <c r="BN19" i="23"/>
  <c r="BN20" i="23" s="1"/>
  <c r="BO58" i="11"/>
  <c r="BO58" i="27" s="1"/>
  <c r="BO62" i="11"/>
  <c r="BO62" i="27" s="1"/>
  <c r="BO35" i="11"/>
  <c r="BO35" i="27" s="1"/>
  <c r="BO103" i="11"/>
  <c r="BO103" i="27" s="1"/>
  <c r="BO111" i="11"/>
  <c r="BO29" i="11"/>
  <c r="BO29" i="27" s="1"/>
  <c r="BO51" i="11"/>
  <c r="BO75" i="11"/>
  <c r="BO75" i="27" s="1"/>
  <c r="BO109" i="11"/>
  <c r="BO109" i="27" s="1"/>
  <c r="BO70" i="11"/>
  <c r="BO70" i="27" s="1"/>
  <c r="BO21" i="11"/>
  <c r="BO21" i="27" s="1"/>
  <c r="BO34" i="11"/>
  <c r="BO34" i="27" s="1"/>
  <c r="BO22" i="11"/>
  <c r="BO80" i="11"/>
  <c r="BO80" i="27" s="1"/>
  <c r="BO19" i="11"/>
  <c r="BO101" i="11"/>
  <c r="BO101" i="27" s="1"/>
  <c r="BO40" i="11"/>
  <c r="BO40" i="27" s="1"/>
  <c r="BO44" i="11"/>
  <c r="BO17" i="11"/>
  <c r="BO81" i="11"/>
  <c r="BO81" i="27" s="1"/>
  <c r="BO50" i="11"/>
  <c r="BO50" i="27" s="1"/>
  <c r="BO24" i="11"/>
  <c r="BO63" i="11"/>
  <c r="BO63" i="27" s="1"/>
  <c r="BO41" i="11"/>
  <c r="BO36" i="11"/>
  <c r="BO33" i="11"/>
  <c r="BO33" i="27" s="1"/>
  <c r="BO43" i="11"/>
  <c r="BO43" i="27" s="1"/>
  <c r="BO30" i="11"/>
  <c r="BO30" i="27" s="1"/>
  <c r="BO48" i="11"/>
  <c r="BO48" i="27" s="1"/>
  <c r="BO65" i="11"/>
  <c r="BO65" i="27" s="1"/>
  <c r="BO67" i="11"/>
  <c r="BO67" i="27" s="1"/>
  <c r="BO98" i="11"/>
  <c r="BO98" i="27" s="1"/>
  <c r="BO100" i="11"/>
  <c r="BO100" i="27" s="1"/>
  <c r="BO39" i="11"/>
  <c r="BO39" i="27" s="1"/>
  <c r="BO106" i="11"/>
  <c r="BO106" i="27" s="1"/>
  <c r="BO55" i="11"/>
  <c r="BO55" i="27" s="1"/>
  <c r="BO27" i="11"/>
  <c r="BO27" i="27" s="1"/>
  <c r="BO97" i="11"/>
  <c r="BO97" i="27" s="1"/>
  <c r="BO99" i="11"/>
  <c r="BO99" i="27" s="1"/>
  <c r="BO77" i="11"/>
  <c r="BO77" i="27" s="1"/>
  <c r="BO89" i="11"/>
  <c r="BO89" i="27" s="1"/>
  <c r="BO31" i="11"/>
  <c r="BO38" i="11"/>
  <c r="BO38" i="27" s="1"/>
  <c r="BO15" i="11"/>
  <c r="BO68" i="11"/>
  <c r="BO68" i="27" s="1"/>
  <c r="BO104" i="11"/>
  <c r="BO104" i="27" s="1"/>
  <c r="BO61" i="11"/>
  <c r="BO61" i="27" s="1"/>
  <c r="BO57" i="11"/>
  <c r="BO57" i="27" s="1"/>
  <c r="BO25" i="11"/>
  <c r="BO25" i="27" s="1"/>
  <c r="BO64" i="11"/>
  <c r="BO64" i="27" s="1"/>
  <c r="BO59" i="11"/>
  <c r="BO59" i="27" s="1"/>
  <c r="BO66" i="11"/>
  <c r="BO66" i="27" s="1"/>
  <c r="BO102" i="11"/>
  <c r="BO102" i="27" s="1"/>
  <c r="BO94" i="11"/>
  <c r="BO94" i="27" s="1"/>
  <c r="BO45" i="11"/>
  <c r="BO95" i="11"/>
  <c r="BO95" i="27" s="1"/>
  <c r="BO84" i="11"/>
  <c r="BO84" i="27" s="1"/>
  <c r="BO79" i="11"/>
  <c r="BO79" i="27" s="1"/>
  <c r="BO108" i="11"/>
  <c r="BO108" i="27" s="1"/>
  <c r="BO46" i="11"/>
  <c r="BO46" i="27" s="1"/>
  <c r="BO107" i="11"/>
  <c r="BO107" i="27" s="1"/>
  <c r="BO32" i="11"/>
  <c r="BO32" i="27" s="1"/>
  <c r="BO37" i="11"/>
  <c r="BO37" i="27" s="1"/>
  <c r="BO91" i="11"/>
  <c r="BO91" i="27" s="1"/>
  <c r="BO42" i="11"/>
  <c r="BO42" i="27" s="1"/>
  <c r="BO72" i="11"/>
  <c r="BO72" i="27" s="1"/>
  <c r="BO76" i="11"/>
  <c r="BO76" i="27" s="1"/>
  <c r="BO83" i="11"/>
  <c r="BO83" i="27" s="1"/>
  <c r="BO105" i="11"/>
  <c r="BO105" i="27" s="1"/>
  <c r="BO20" i="11"/>
  <c r="BO20" i="27" s="1"/>
  <c r="BO69" i="11"/>
  <c r="BO69" i="27" s="1"/>
  <c r="BO49" i="11"/>
  <c r="BO49" i="27" s="1"/>
  <c r="BO71" i="11"/>
  <c r="BO71" i="27" s="1"/>
  <c r="BO74" i="11"/>
  <c r="BO74" i="27" s="1"/>
  <c r="BO82" i="11"/>
  <c r="BO56" i="11"/>
  <c r="BO78" i="11"/>
  <c r="BO78" i="27" s="1"/>
  <c r="BO47" i="11"/>
  <c r="BO47" i="27" s="1"/>
  <c r="BO86" i="11"/>
  <c r="BO86" i="27" s="1"/>
  <c r="BO93" i="11"/>
  <c r="BO93" i="27" s="1"/>
  <c r="BO16" i="11"/>
  <c r="BO52" i="11"/>
  <c r="BO110" i="11"/>
  <c r="BO110" i="27" s="1"/>
  <c r="BO90" i="11"/>
  <c r="BO90" i="27" s="1"/>
  <c r="BO87" i="11"/>
  <c r="BO87" i="27" s="1"/>
  <c r="BO18" i="11"/>
  <c r="BO73" i="11"/>
  <c r="BO73" i="27" s="1"/>
  <c r="BO96" i="11"/>
  <c r="BO96" i="27" s="1"/>
  <c r="BO28" i="11"/>
  <c r="BO28" i="27" s="1"/>
  <c r="BO60" i="11"/>
  <c r="BO60" i="27" s="1"/>
  <c r="BO23" i="11"/>
  <c r="BO23" i="27" s="1"/>
  <c r="BO92" i="11"/>
  <c r="BO92" i="27" s="1"/>
  <c r="BO26" i="11"/>
  <c r="BO26" i="27" s="1"/>
  <c r="BO54" i="11"/>
  <c r="BO54" i="27" s="1"/>
  <c r="BO53" i="11"/>
  <c r="BO53" i="27" s="1"/>
  <c r="BO88" i="11"/>
  <c r="BO88" i="27" s="1"/>
  <c r="BO85" i="11"/>
  <c r="BO85" i="27" s="1"/>
  <c r="BP532" i="5"/>
  <c r="BP22" i="15"/>
  <c r="BP27" i="15"/>
  <c r="BP5" i="5"/>
  <c r="BP6" i="33"/>
  <c r="BP28" i="15"/>
  <c r="BP33" i="15"/>
  <c r="BP6" i="35"/>
  <c r="BP6" i="30"/>
  <c r="BP6" i="31"/>
  <c r="BP6" i="23"/>
  <c r="BP269" i="5"/>
  <c r="BP1149" i="5"/>
  <c r="BP6" i="34"/>
  <c r="BP6" i="32"/>
  <c r="BP6" i="36"/>
  <c r="BP126" i="29"/>
  <c r="BP6" i="11"/>
  <c r="BP6" i="27"/>
  <c r="BP5" i="9"/>
  <c r="BN185" i="33"/>
  <c r="BN41" i="32"/>
  <c r="EW105" i="32"/>
  <c r="EV118" i="34"/>
  <c r="EV106" i="32"/>
  <c r="EV260" i="32" s="1"/>
  <c r="BN128" i="29"/>
  <c r="BO118" i="11"/>
  <c r="EX104" i="34"/>
  <c r="AE104" i="34" s="1"/>
  <c r="AE93" i="32"/>
  <c r="BN215" i="32"/>
  <c r="BN74" i="34"/>
  <c r="CX5" i="11"/>
  <c r="CX5" i="23"/>
  <c r="CX5" i="32"/>
  <c r="CX4" i="5"/>
  <c r="CX5" i="34"/>
  <c r="CX5" i="27"/>
  <c r="CX4" i="9"/>
  <c r="CX5" i="31"/>
  <c r="CX5" i="36"/>
  <c r="CX5" i="30"/>
  <c r="CX5" i="33"/>
  <c r="CX5" i="35"/>
  <c r="BN216" i="32"/>
  <c r="BN88" i="34"/>
  <c r="BN214" i="32"/>
  <c r="BN60" i="34"/>
  <c r="BN17" i="32"/>
  <c r="EQ69" i="32"/>
  <c r="EP76" i="34"/>
  <c r="CY26" i="15"/>
  <c r="CY29" i="15" s="1"/>
  <c r="CY30" i="15"/>
  <c r="CY4" i="33"/>
  <c r="BN96" i="33"/>
  <c r="BN76" i="33"/>
  <c r="BN149" i="33"/>
  <c r="BN119" i="33"/>
  <c r="CY8" i="36" l="1"/>
  <c r="CY8" i="34"/>
  <c r="CY531" i="5"/>
  <c r="CY1148" i="5"/>
  <c r="CY8" i="33"/>
  <c r="CY268" i="5"/>
  <c r="CY7" i="5"/>
  <c r="CY8" i="35"/>
  <c r="CY8" i="30"/>
  <c r="CY8" i="27"/>
  <c r="CY8" i="31"/>
  <c r="CY8" i="23"/>
  <c r="CY8" i="32"/>
  <c r="CY7" i="9"/>
  <c r="CY8" i="11"/>
  <c r="BO62" i="33"/>
  <c r="BO137" i="33"/>
  <c r="BO100" i="33"/>
  <c r="BO15" i="23"/>
  <c r="BO108" i="33"/>
  <c r="BO36" i="27"/>
  <c r="BO77" i="32" s="1"/>
  <c r="BO87" i="34"/>
  <c r="BO22" i="27"/>
  <c r="BO31" i="33"/>
  <c r="BO111" i="27"/>
  <c r="BO107" i="33"/>
  <c r="BO27" i="33"/>
  <c r="CZ26" i="15"/>
  <c r="CZ4" i="33"/>
  <c r="CZ30" i="15"/>
  <c r="BO56" i="27"/>
  <c r="BO89" i="32" s="1"/>
  <c r="BO101" i="34"/>
  <c r="BO15" i="27"/>
  <c r="BO117" i="33"/>
  <c r="BO127" i="33"/>
  <c r="BO133" i="33" s="1"/>
  <c r="BO23" i="23"/>
  <c r="BO115" i="11"/>
  <c r="BO31" i="34"/>
  <c r="BO3" i="11"/>
  <c r="BO32" i="33"/>
  <c r="BO89" i="33"/>
  <c r="BO49" i="33"/>
  <c r="BO101" i="33"/>
  <c r="BO140" i="33"/>
  <c r="BO80" i="33"/>
  <c r="BO85" i="33" s="1"/>
  <c r="BO41" i="27"/>
  <c r="BO112" i="33"/>
  <c r="BO24" i="33"/>
  <c r="CZ25" i="15"/>
  <c r="EX81" i="32"/>
  <c r="EW90" i="34"/>
  <c r="BN211" i="32"/>
  <c r="BN18" i="34"/>
  <c r="EX105" i="32"/>
  <c r="EW118" i="34"/>
  <c r="EW106" i="32"/>
  <c r="EW260" i="32" s="1"/>
  <c r="BP31" i="15"/>
  <c r="BQ21" i="15"/>
  <c r="BP7" i="33"/>
  <c r="BP6" i="5"/>
  <c r="BP7" i="36"/>
  <c r="BP7" i="34"/>
  <c r="BP7" i="31"/>
  <c r="BP7" i="32"/>
  <c r="BP7" i="35"/>
  <c r="BP7" i="30"/>
  <c r="BP7" i="27"/>
  <c r="BP7" i="23"/>
  <c r="BP6" i="9"/>
  <c r="BP7" i="11"/>
  <c r="BO82" i="27"/>
  <c r="BO65" i="32" s="1"/>
  <c r="BO73" i="34"/>
  <c r="BO45" i="27"/>
  <c r="BO115" i="33"/>
  <c r="BO63" i="33"/>
  <c r="BO19" i="27"/>
  <c r="BO20" i="33"/>
  <c r="BO138" i="33"/>
  <c r="BO16" i="23"/>
  <c r="DB23" i="15"/>
  <c r="DA25" i="15"/>
  <c r="DA24" i="15"/>
  <c r="DB283" i="5"/>
  <c r="DC272" i="5"/>
  <c r="ER69" i="32"/>
  <c r="EQ76" i="34"/>
  <c r="BN213" i="32"/>
  <c r="BN46" i="34"/>
  <c r="BP535" i="5"/>
  <c r="BP544" i="5"/>
  <c r="BP537" i="5"/>
  <c r="BP540" i="5"/>
  <c r="BP534" i="5"/>
  <c r="BP536" i="5"/>
  <c r="BP539" i="5"/>
  <c r="BP543" i="5"/>
  <c r="BP547" i="5"/>
  <c r="BP542" i="5"/>
  <c r="BP545" i="5"/>
  <c r="BP541" i="5"/>
  <c r="BP538" i="5"/>
  <c r="BP546" i="5"/>
  <c r="BO18" i="27"/>
  <c r="BO111" i="33"/>
  <c r="BO17" i="34"/>
  <c r="BO29" i="33"/>
  <c r="BO52" i="27"/>
  <c r="BO109" i="33"/>
  <c r="BO25" i="33"/>
  <c r="BO31" i="27"/>
  <c r="BO53" i="32" s="1"/>
  <c r="BO59" i="34"/>
  <c r="BO24" i="27"/>
  <c r="BO114" i="33"/>
  <c r="BO45" i="34"/>
  <c r="BO94" i="33"/>
  <c r="BO16" i="33"/>
  <c r="BO44" i="27"/>
  <c r="BO110" i="33"/>
  <c r="CY5" i="11"/>
  <c r="CY5" i="23"/>
  <c r="CY5" i="32"/>
  <c r="CY4" i="5"/>
  <c r="CY5" i="34"/>
  <c r="CY5" i="33"/>
  <c r="CY5" i="35"/>
  <c r="CY5" i="30"/>
  <c r="CY5" i="36"/>
  <c r="CY5" i="27"/>
  <c r="CY4" i="9"/>
  <c r="CY5" i="31"/>
  <c r="BO45" i="33" l="1"/>
  <c r="BO214" i="32"/>
  <c r="BO60" i="34"/>
  <c r="BP8" i="5"/>
  <c r="BP8" i="9"/>
  <c r="CZ35" i="15"/>
  <c r="CZ29" i="15"/>
  <c r="BO76" i="33"/>
  <c r="BO19" i="23"/>
  <c r="BO20" i="23" s="1"/>
  <c r="BP36" i="11"/>
  <c r="BP94" i="11"/>
  <c r="BP94" i="27" s="1"/>
  <c r="BP100" i="11"/>
  <c r="BP100" i="27" s="1"/>
  <c r="BP71" i="11"/>
  <c r="BP71" i="27" s="1"/>
  <c r="BP62" i="11"/>
  <c r="BP62" i="27" s="1"/>
  <c r="BP16" i="11"/>
  <c r="BP55" i="11"/>
  <c r="BP55" i="27" s="1"/>
  <c r="BP93" i="11"/>
  <c r="BP93" i="27" s="1"/>
  <c r="BP65" i="11"/>
  <c r="BP65" i="27" s="1"/>
  <c r="BP74" i="11"/>
  <c r="BP74" i="27" s="1"/>
  <c r="BP33" i="11"/>
  <c r="BP33" i="27" s="1"/>
  <c r="BP35" i="11"/>
  <c r="BP35" i="27" s="1"/>
  <c r="BP27" i="11"/>
  <c r="BP27" i="27" s="1"/>
  <c r="BP97" i="11"/>
  <c r="BP97" i="27" s="1"/>
  <c r="BP44" i="11"/>
  <c r="BP77" i="11"/>
  <c r="BP77" i="27" s="1"/>
  <c r="BP40" i="11"/>
  <c r="BP40" i="27" s="1"/>
  <c r="BP17" i="11"/>
  <c r="BP49" i="11"/>
  <c r="BP49" i="27" s="1"/>
  <c r="BP50" i="11"/>
  <c r="BP50" i="27" s="1"/>
  <c r="BP104" i="11"/>
  <c r="BP104" i="27" s="1"/>
  <c r="BP23" i="11"/>
  <c r="BP23" i="27" s="1"/>
  <c r="BP72" i="11"/>
  <c r="BP72" i="27" s="1"/>
  <c r="BP101" i="11"/>
  <c r="BP101" i="27" s="1"/>
  <c r="BP79" i="11"/>
  <c r="BP79" i="27" s="1"/>
  <c r="BP67" i="11"/>
  <c r="BP67" i="27" s="1"/>
  <c r="BP84" i="11"/>
  <c r="BP84" i="27" s="1"/>
  <c r="BP58" i="11"/>
  <c r="BP58" i="27" s="1"/>
  <c r="BP21" i="11"/>
  <c r="BP21" i="27" s="1"/>
  <c r="BP108" i="11"/>
  <c r="BP108" i="27" s="1"/>
  <c r="BP59" i="11"/>
  <c r="BP59" i="27" s="1"/>
  <c r="BP48" i="11"/>
  <c r="BP48" i="27" s="1"/>
  <c r="BP64" i="11"/>
  <c r="BP64" i="27" s="1"/>
  <c r="BP78" i="11"/>
  <c r="BP78" i="27" s="1"/>
  <c r="BP47" i="11"/>
  <c r="BP47" i="27" s="1"/>
  <c r="BP43" i="11"/>
  <c r="BP43" i="27" s="1"/>
  <c r="BP107" i="11"/>
  <c r="BP107" i="27" s="1"/>
  <c r="BP99" i="11"/>
  <c r="BP99" i="27" s="1"/>
  <c r="BP53" i="11"/>
  <c r="BP53" i="27" s="1"/>
  <c r="BP31" i="11"/>
  <c r="BP89" i="11"/>
  <c r="BP89" i="27" s="1"/>
  <c r="BP85" i="11"/>
  <c r="BP85" i="27" s="1"/>
  <c r="BP80" i="11"/>
  <c r="BP80" i="27" s="1"/>
  <c r="BP81" i="11"/>
  <c r="BP81" i="27" s="1"/>
  <c r="BP20" i="11"/>
  <c r="BP20" i="27" s="1"/>
  <c r="BP26" i="11"/>
  <c r="BP26" i="27" s="1"/>
  <c r="BP69" i="11"/>
  <c r="BP69" i="27" s="1"/>
  <c r="BP19" i="11"/>
  <c r="BP45" i="11"/>
  <c r="BP52" i="11"/>
  <c r="BP39" i="11"/>
  <c r="BP39" i="27" s="1"/>
  <c r="BP106" i="11"/>
  <c r="BP106" i="27" s="1"/>
  <c r="BP90" i="11"/>
  <c r="BP90" i="27" s="1"/>
  <c r="BP56" i="11"/>
  <c r="BP95" i="11"/>
  <c r="BP95" i="27" s="1"/>
  <c r="BP109" i="11"/>
  <c r="BP109" i="27" s="1"/>
  <c r="BP102" i="11"/>
  <c r="BP102" i="27" s="1"/>
  <c r="BP86" i="11"/>
  <c r="BP86" i="27" s="1"/>
  <c r="BP46" i="11"/>
  <c r="BP46" i="27" s="1"/>
  <c r="BP57" i="11"/>
  <c r="BP57" i="27" s="1"/>
  <c r="BP54" i="11"/>
  <c r="BP54" i="27" s="1"/>
  <c r="BP38" i="11"/>
  <c r="BP38" i="27" s="1"/>
  <c r="BP83" i="11"/>
  <c r="BP83" i="27" s="1"/>
  <c r="BP42" i="11"/>
  <c r="BP42" i="27" s="1"/>
  <c r="BP96" i="11"/>
  <c r="BP96" i="27" s="1"/>
  <c r="BP32" i="11"/>
  <c r="BP32" i="27" s="1"/>
  <c r="BP105" i="11"/>
  <c r="BP105" i="27" s="1"/>
  <c r="BP37" i="11"/>
  <c r="BP37" i="27" s="1"/>
  <c r="BP76" i="11"/>
  <c r="BP76" i="27" s="1"/>
  <c r="BP88" i="11"/>
  <c r="BP88" i="27" s="1"/>
  <c r="BP91" i="11"/>
  <c r="BP91" i="27" s="1"/>
  <c r="BP66" i="11"/>
  <c r="BP66" i="27" s="1"/>
  <c r="BP110" i="11"/>
  <c r="BP110" i="27" s="1"/>
  <c r="BP103" i="11"/>
  <c r="BP103" i="27" s="1"/>
  <c r="BP22" i="11"/>
  <c r="BP75" i="11"/>
  <c r="BP75" i="27" s="1"/>
  <c r="BP51" i="11"/>
  <c r="BP34" i="11"/>
  <c r="BP34" i="27" s="1"/>
  <c r="BP30" i="11"/>
  <c r="BP30" i="27" s="1"/>
  <c r="BP29" i="11"/>
  <c r="BP29" i="27" s="1"/>
  <c r="BP25" i="11"/>
  <c r="BP25" i="27" s="1"/>
  <c r="BP98" i="11"/>
  <c r="BP98" i="27" s="1"/>
  <c r="BP82" i="11"/>
  <c r="BP87" i="11"/>
  <c r="BP87" i="27" s="1"/>
  <c r="BP18" i="11"/>
  <c r="BP24" i="11"/>
  <c r="BP68" i="11"/>
  <c r="BP68" i="27" s="1"/>
  <c r="BP28" i="11"/>
  <c r="BP28" i="27" s="1"/>
  <c r="BP15" i="11"/>
  <c r="BP92" i="11"/>
  <c r="BP92" i="27" s="1"/>
  <c r="BP73" i="11"/>
  <c r="BP73" i="27" s="1"/>
  <c r="BP60" i="11"/>
  <c r="BP60" i="27" s="1"/>
  <c r="BP63" i="11"/>
  <c r="BP63" i="27" s="1"/>
  <c r="BP61" i="11"/>
  <c r="BP61" i="27" s="1"/>
  <c r="BP41" i="11"/>
  <c r="BP70" i="11"/>
  <c r="BP70" i="27" s="1"/>
  <c r="BP111" i="11"/>
  <c r="ES69" i="32"/>
  <c r="ER76" i="34"/>
  <c r="DA30" i="15"/>
  <c r="DA4" i="33"/>
  <c r="DA26" i="15"/>
  <c r="BO96" i="33"/>
  <c r="BO128" i="29"/>
  <c r="BP118" i="11"/>
  <c r="BO149" i="33"/>
  <c r="BO119" i="33"/>
  <c r="BO103" i="33"/>
  <c r="BO185" i="33"/>
  <c r="BO41" i="32"/>
  <c r="DA35" i="15"/>
  <c r="DA29" i="15"/>
  <c r="BO215" i="32"/>
  <c r="BO74" i="34"/>
  <c r="BO216" i="32"/>
  <c r="BO88" i="34"/>
  <c r="BO142" i="33"/>
  <c r="BO17" i="32"/>
  <c r="DD272" i="5"/>
  <c r="DC283" i="5"/>
  <c r="DB25" i="15"/>
  <c r="DC23" i="15"/>
  <c r="DB24" i="15"/>
  <c r="BQ532" i="5"/>
  <c r="BQ22" i="15"/>
  <c r="BQ28" i="15"/>
  <c r="BQ6" i="36"/>
  <c r="BQ126" i="29"/>
  <c r="BQ6" i="34"/>
  <c r="BQ269" i="5"/>
  <c r="BQ27" i="15"/>
  <c r="BQ5" i="5"/>
  <c r="BQ6" i="33"/>
  <c r="BQ33" i="15"/>
  <c r="BQ6" i="35"/>
  <c r="BQ6" i="30"/>
  <c r="BQ6" i="27"/>
  <c r="BQ6" i="31"/>
  <c r="BQ6" i="23"/>
  <c r="BQ1149" i="5"/>
  <c r="BQ6" i="32"/>
  <c r="BQ5" i="9"/>
  <c r="BQ6" i="11"/>
  <c r="EX118" i="34"/>
  <c r="AE118" i="34" s="1"/>
  <c r="EX106" i="32"/>
  <c r="AE105" i="32"/>
  <c r="EX90" i="34"/>
  <c r="AE90" i="34" s="1"/>
  <c r="AE81" i="32"/>
  <c r="BO217" i="32"/>
  <c r="BO102" i="34"/>
  <c r="EX260" i="32" l="1"/>
  <c r="AE260" i="32" s="1"/>
  <c r="AE106" i="32"/>
  <c r="DD23" i="15"/>
  <c r="DC24" i="15"/>
  <c r="DC25" i="15" s="1"/>
  <c r="DD283" i="5"/>
  <c r="DE272" i="5"/>
  <c r="DA4" i="5"/>
  <c r="DA5" i="23"/>
  <c r="DA5" i="32"/>
  <c r="DA5" i="11"/>
  <c r="DA5" i="34"/>
  <c r="DA5" i="35"/>
  <c r="DA5" i="33"/>
  <c r="DA5" i="30"/>
  <c r="DA4" i="9"/>
  <c r="DA5" i="36"/>
  <c r="DA5" i="27"/>
  <c r="DA5" i="31"/>
  <c r="BP19" i="27"/>
  <c r="BP20" i="33"/>
  <c r="BP31" i="27"/>
  <c r="BP53" i="32" s="1"/>
  <c r="BP59" i="34"/>
  <c r="CZ531" i="5"/>
  <c r="CZ1148" i="5"/>
  <c r="CZ8" i="33"/>
  <c r="CZ8" i="34"/>
  <c r="CZ268" i="5"/>
  <c r="CZ7" i="5"/>
  <c r="CZ8" i="36"/>
  <c r="CZ8" i="35"/>
  <c r="CZ8" i="30"/>
  <c r="CZ8" i="27"/>
  <c r="CZ8" i="31"/>
  <c r="CZ8" i="23"/>
  <c r="CZ7" i="9"/>
  <c r="CZ8" i="11"/>
  <c r="CZ8" i="32"/>
  <c r="BR21" i="15"/>
  <c r="BQ6" i="5"/>
  <c r="BQ7" i="36"/>
  <c r="BQ7" i="35"/>
  <c r="BQ7" i="30"/>
  <c r="BQ7" i="33"/>
  <c r="BQ7" i="34"/>
  <c r="BQ7" i="31"/>
  <c r="BQ7" i="23"/>
  <c r="BQ7" i="32"/>
  <c r="BQ7" i="11"/>
  <c r="BQ7" i="27"/>
  <c r="BQ6" i="9"/>
  <c r="BQ31" i="15"/>
  <c r="DB35" i="15"/>
  <c r="BO211" i="32"/>
  <c r="BO18" i="34"/>
  <c r="BO213" i="32"/>
  <c r="BO46" i="34"/>
  <c r="BP41" i="27"/>
  <c r="BP112" i="33"/>
  <c r="BP24" i="33"/>
  <c r="BP82" i="27"/>
  <c r="BP65" i="32" s="1"/>
  <c r="BP73" i="34"/>
  <c r="BP22" i="27"/>
  <c r="BP31" i="33"/>
  <c r="BP44" i="27"/>
  <c r="BP110" i="33"/>
  <c r="CZ4" i="5"/>
  <c r="CZ5" i="11"/>
  <c r="CZ5" i="32"/>
  <c r="CZ5" i="23"/>
  <c r="CZ5" i="30"/>
  <c r="CZ4" i="9"/>
  <c r="CZ5" i="31"/>
  <c r="CZ5" i="36"/>
  <c r="CZ5" i="33"/>
  <c r="CZ5" i="34"/>
  <c r="CZ5" i="35"/>
  <c r="CZ5" i="27"/>
  <c r="BQ535" i="5"/>
  <c r="BQ534" i="5"/>
  <c r="BQ538" i="5"/>
  <c r="BQ541" i="5"/>
  <c r="BQ543" i="5"/>
  <c r="BQ545" i="5"/>
  <c r="BQ546" i="5"/>
  <c r="BQ537" i="5"/>
  <c r="BQ540" i="5"/>
  <c r="BQ542" i="5"/>
  <c r="BQ544" i="5"/>
  <c r="BQ536" i="5"/>
  <c r="BQ539" i="5"/>
  <c r="BQ547" i="5"/>
  <c r="ET69" i="32"/>
  <c r="ES76" i="34"/>
  <c r="BP24" i="27"/>
  <c r="BP114" i="33"/>
  <c r="BP45" i="34"/>
  <c r="BP94" i="33"/>
  <c r="BP16" i="33"/>
  <c r="BP56" i="27"/>
  <c r="BP89" i="32" s="1"/>
  <c r="BP101" i="34"/>
  <c r="BP52" i="27"/>
  <c r="BP109" i="33"/>
  <c r="BP25" i="33"/>
  <c r="BP63" i="33"/>
  <c r="BP137" i="33"/>
  <c r="BP108" i="33"/>
  <c r="BP100" i="33"/>
  <c r="BP15" i="23"/>
  <c r="BP62" i="33"/>
  <c r="DB4" i="33"/>
  <c r="DB26" i="15"/>
  <c r="DB29" i="15" s="1"/>
  <c r="DB30" i="15"/>
  <c r="DA531" i="5"/>
  <c r="DA8" i="33"/>
  <c r="DA7" i="5"/>
  <c r="DA8" i="36"/>
  <c r="DA8" i="34"/>
  <c r="DA8" i="31"/>
  <c r="DA268" i="5"/>
  <c r="DA8" i="32"/>
  <c r="DA1148" i="5"/>
  <c r="DA8" i="35"/>
  <c r="DA8" i="30"/>
  <c r="DA8" i="27"/>
  <c r="DA7" i="9"/>
  <c r="DA8" i="23"/>
  <c r="DA8" i="11"/>
  <c r="BP111" i="27"/>
  <c r="BP107" i="33"/>
  <c r="BP27" i="33"/>
  <c r="BP15" i="27"/>
  <c r="BP49" i="33"/>
  <c r="BP80" i="33"/>
  <c r="BP85" i="33" s="1"/>
  <c r="BP117" i="33"/>
  <c r="BP32" i="33"/>
  <c r="BP115" i="11"/>
  <c r="BP89" i="33"/>
  <c r="BP96" i="33" s="1"/>
  <c r="BP23" i="23"/>
  <c r="BP31" i="34"/>
  <c r="BP3" i="11"/>
  <c r="BP101" i="33"/>
  <c r="BP127" i="33"/>
  <c r="BP133" i="33" s="1"/>
  <c r="BP140" i="33"/>
  <c r="BP18" i="27"/>
  <c r="BP29" i="33"/>
  <c r="BP111" i="33"/>
  <c r="BP17" i="34"/>
  <c r="BP16" i="23"/>
  <c r="BP138" i="33"/>
  <c r="BP45" i="27"/>
  <c r="BP115" i="33"/>
  <c r="BP36" i="27"/>
  <c r="BP77" i="32" s="1"/>
  <c r="BP87" i="34"/>
  <c r="BP76" i="33" l="1"/>
  <c r="DB268" i="5"/>
  <c r="DB1148" i="5"/>
  <c r="DB7" i="5"/>
  <c r="DB8" i="36"/>
  <c r="DB531" i="5"/>
  <c r="DB8" i="35"/>
  <c r="DB8" i="30"/>
  <c r="DB8" i="33"/>
  <c r="DB8" i="34"/>
  <c r="DB8" i="31"/>
  <c r="DB8" i="23"/>
  <c r="DB8" i="32"/>
  <c r="DB8" i="27"/>
  <c r="DB8" i="11"/>
  <c r="DB7" i="9"/>
  <c r="BP119" i="33"/>
  <c r="BP142" i="33"/>
  <c r="BP217" i="32"/>
  <c r="BP102" i="34"/>
  <c r="BP215" i="32"/>
  <c r="BP74" i="34"/>
  <c r="DC26" i="15"/>
  <c r="DC30" i="15"/>
  <c r="DC4" i="33"/>
  <c r="BP17" i="32"/>
  <c r="BP128" i="29"/>
  <c r="BQ118" i="11"/>
  <c r="BP19" i="23"/>
  <c r="BP20" i="23" s="1"/>
  <c r="BP45" i="33"/>
  <c r="BP41" i="32"/>
  <c r="BP185" i="33"/>
  <c r="DB5" i="23"/>
  <c r="DB5" i="32"/>
  <c r="DB5" i="11"/>
  <c r="DB4" i="5"/>
  <c r="DB5" i="34"/>
  <c r="DB5" i="27"/>
  <c r="DB5" i="31"/>
  <c r="DB5" i="35"/>
  <c r="DB5" i="36"/>
  <c r="DB5" i="30"/>
  <c r="DB4" i="9"/>
  <c r="DB5" i="33"/>
  <c r="BP214" i="32"/>
  <c r="BP60" i="34"/>
  <c r="DE283" i="5"/>
  <c r="DF272" i="5"/>
  <c r="DD24" i="15"/>
  <c r="DE23" i="15"/>
  <c r="BP149" i="33"/>
  <c r="BP103" i="33"/>
  <c r="BQ47" i="11"/>
  <c r="BQ47" i="27" s="1"/>
  <c r="BQ87" i="11"/>
  <c r="BQ87" i="27" s="1"/>
  <c r="BQ102" i="11"/>
  <c r="BQ102" i="27" s="1"/>
  <c r="BQ86" i="11"/>
  <c r="BQ86" i="27" s="1"/>
  <c r="BQ34" i="11"/>
  <c r="BQ34" i="27" s="1"/>
  <c r="BQ84" i="11"/>
  <c r="BQ84" i="27" s="1"/>
  <c r="BQ80" i="11"/>
  <c r="BQ80" i="27" s="1"/>
  <c r="BQ44" i="11"/>
  <c r="BQ57" i="11"/>
  <c r="BQ57" i="27" s="1"/>
  <c r="BQ85" i="11"/>
  <c r="BQ85" i="27" s="1"/>
  <c r="BQ17" i="11"/>
  <c r="BQ49" i="11"/>
  <c r="BQ49" i="27" s="1"/>
  <c r="BQ77" i="11"/>
  <c r="BQ77" i="27" s="1"/>
  <c r="BQ104" i="11"/>
  <c r="BQ104" i="27" s="1"/>
  <c r="BQ23" i="11"/>
  <c r="BQ23" i="27" s="1"/>
  <c r="BQ92" i="11"/>
  <c r="BQ92" i="27" s="1"/>
  <c r="BQ107" i="11"/>
  <c r="BQ107" i="27" s="1"/>
  <c r="BQ15" i="11"/>
  <c r="BQ73" i="11"/>
  <c r="BQ73" i="27" s="1"/>
  <c r="BQ61" i="11"/>
  <c r="BQ61" i="27" s="1"/>
  <c r="BQ50" i="11"/>
  <c r="BQ50" i="27" s="1"/>
  <c r="BQ54" i="11"/>
  <c r="BQ54" i="27" s="1"/>
  <c r="BQ75" i="11"/>
  <c r="BQ75" i="27" s="1"/>
  <c r="BQ21" i="11"/>
  <c r="BQ21" i="27" s="1"/>
  <c r="BQ108" i="11"/>
  <c r="BQ108" i="27" s="1"/>
  <c r="BQ70" i="11"/>
  <c r="BQ70" i="27" s="1"/>
  <c r="BQ106" i="11"/>
  <c r="BQ106" i="27" s="1"/>
  <c r="BQ30" i="11"/>
  <c r="BQ30" i="27" s="1"/>
  <c r="BQ111" i="11"/>
  <c r="BQ51" i="11"/>
  <c r="BQ52" i="11"/>
  <c r="BQ98" i="11"/>
  <c r="BQ98" i="27" s="1"/>
  <c r="BQ82" i="11"/>
  <c r="BQ55" i="11"/>
  <c r="BQ55" i="27" s="1"/>
  <c r="BQ22" i="11"/>
  <c r="BQ32" i="11"/>
  <c r="BQ32" i="27" s="1"/>
  <c r="BQ31" i="11"/>
  <c r="BQ101" i="11"/>
  <c r="BQ101" i="27" s="1"/>
  <c r="BQ99" i="11"/>
  <c r="BQ99" i="27" s="1"/>
  <c r="BQ42" i="11"/>
  <c r="BQ42" i="27" s="1"/>
  <c r="BQ26" i="11"/>
  <c r="BQ26" i="27" s="1"/>
  <c r="BQ97" i="11"/>
  <c r="BQ97" i="27" s="1"/>
  <c r="BQ40" i="11"/>
  <c r="BQ40" i="27" s="1"/>
  <c r="BQ78" i="11"/>
  <c r="BQ78" i="27" s="1"/>
  <c r="BQ64" i="11"/>
  <c r="BQ64" i="27" s="1"/>
  <c r="BQ46" i="11"/>
  <c r="BQ46" i="27" s="1"/>
  <c r="BQ58" i="11"/>
  <c r="BQ58" i="27" s="1"/>
  <c r="BQ16" i="11"/>
  <c r="BQ66" i="11"/>
  <c r="BQ66" i="27" s="1"/>
  <c r="BQ48" i="11"/>
  <c r="BQ48" i="27" s="1"/>
  <c r="BQ59" i="11"/>
  <c r="BQ59" i="27" s="1"/>
  <c r="BQ71" i="11"/>
  <c r="BQ71" i="27" s="1"/>
  <c r="BQ33" i="11"/>
  <c r="BQ33" i="27" s="1"/>
  <c r="BQ35" i="11"/>
  <c r="BQ35" i="27" s="1"/>
  <c r="BQ103" i="11"/>
  <c r="BQ103" i="27" s="1"/>
  <c r="BQ28" i="11"/>
  <c r="BQ28" i="27" s="1"/>
  <c r="BQ89" i="11"/>
  <c r="BQ89" i="27" s="1"/>
  <c r="BQ37" i="11"/>
  <c r="BQ37" i="27" s="1"/>
  <c r="BQ68" i="11"/>
  <c r="BQ68" i="27" s="1"/>
  <c r="BQ72" i="11"/>
  <c r="BQ72" i="27" s="1"/>
  <c r="BQ53" i="11"/>
  <c r="BQ53" i="27" s="1"/>
  <c r="BQ19" i="11"/>
  <c r="BQ24" i="11"/>
  <c r="BQ20" i="11"/>
  <c r="BQ20" i="27" s="1"/>
  <c r="BQ38" i="11"/>
  <c r="BQ38" i="27" s="1"/>
  <c r="BQ94" i="11"/>
  <c r="BQ94" i="27" s="1"/>
  <c r="BQ45" i="11"/>
  <c r="BQ74" i="11"/>
  <c r="BQ74" i="27" s="1"/>
  <c r="BQ43" i="11"/>
  <c r="BQ43" i="27" s="1"/>
  <c r="BQ36" i="11"/>
  <c r="BQ62" i="11"/>
  <c r="BQ62" i="27" s="1"/>
  <c r="BQ56" i="11"/>
  <c r="BQ39" i="11"/>
  <c r="BQ39" i="27" s="1"/>
  <c r="BQ65" i="11"/>
  <c r="BQ65" i="27" s="1"/>
  <c r="BQ67" i="11"/>
  <c r="BQ67" i="27" s="1"/>
  <c r="BQ100" i="11"/>
  <c r="BQ100" i="27" s="1"/>
  <c r="BQ18" i="11"/>
  <c r="BQ60" i="11"/>
  <c r="BQ60" i="27" s="1"/>
  <c r="BQ76" i="11"/>
  <c r="BQ76" i="27" s="1"/>
  <c r="BQ105" i="11"/>
  <c r="BQ105" i="27" s="1"/>
  <c r="BQ63" i="11"/>
  <c r="BQ63" i="27" s="1"/>
  <c r="BQ41" i="11"/>
  <c r="BQ81" i="11"/>
  <c r="BQ81" i="27" s="1"/>
  <c r="BQ91" i="11"/>
  <c r="BQ91" i="27" s="1"/>
  <c r="BQ83" i="11"/>
  <c r="BQ83" i="27" s="1"/>
  <c r="BQ69" i="11"/>
  <c r="BQ69" i="27" s="1"/>
  <c r="BQ88" i="11"/>
  <c r="BQ88" i="27" s="1"/>
  <c r="BQ96" i="11"/>
  <c r="BQ96" i="27" s="1"/>
  <c r="BQ25" i="11"/>
  <c r="BQ25" i="27" s="1"/>
  <c r="BQ90" i="11"/>
  <c r="BQ90" i="27" s="1"/>
  <c r="BQ95" i="11"/>
  <c r="BQ95" i="27" s="1"/>
  <c r="BQ110" i="11"/>
  <c r="BQ110" i="27" s="1"/>
  <c r="BQ29" i="11"/>
  <c r="BQ29" i="27" s="1"/>
  <c r="BQ93" i="11"/>
  <c r="BQ93" i="27" s="1"/>
  <c r="BQ27" i="11"/>
  <c r="BQ27" i="27" s="1"/>
  <c r="BQ79" i="11"/>
  <c r="BQ79" i="27" s="1"/>
  <c r="BQ109" i="11"/>
  <c r="BQ109" i="27" s="1"/>
  <c r="BQ8" i="5"/>
  <c r="BQ8" i="9"/>
  <c r="BP216" i="32"/>
  <c r="BP88" i="34"/>
  <c r="EU69" i="32"/>
  <c r="ET76" i="34"/>
  <c r="BR22" i="15"/>
  <c r="BR532" i="5"/>
  <c r="BR33" i="15"/>
  <c r="BR1149" i="5"/>
  <c r="BR5" i="5"/>
  <c r="BR126" i="29"/>
  <c r="BR269" i="5"/>
  <c r="BR6" i="36"/>
  <c r="BR27" i="15"/>
  <c r="BR28" i="15"/>
  <c r="BR6" i="35"/>
  <c r="BR6" i="30"/>
  <c r="BR6" i="27"/>
  <c r="BR6" i="33"/>
  <c r="BR6" i="34"/>
  <c r="BR6" i="31"/>
  <c r="BR6" i="23"/>
  <c r="BR6" i="32"/>
  <c r="BR5" i="9"/>
  <c r="BR6" i="11"/>
  <c r="DC35" i="15"/>
  <c r="DC29" i="15"/>
  <c r="DC8" i="36" l="1"/>
  <c r="DC8" i="34"/>
  <c r="DC268" i="5"/>
  <c r="DC7" i="5"/>
  <c r="DC531" i="5"/>
  <c r="DC8" i="35"/>
  <c r="DC8" i="30"/>
  <c r="DC8" i="27"/>
  <c r="DC8" i="33"/>
  <c r="DC8" i="31"/>
  <c r="DC8" i="23"/>
  <c r="DC1148" i="5"/>
  <c r="DC8" i="32"/>
  <c r="DC7" i="9"/>
  <c r="DC8" i="11"/>
  <c r="BR535" i="5"/>
  <c r="BR537" i="5"/>
  <c r="BR539" i="5"/>
  <c r="BR544" i="5"/>
  <c r="BR547" i="5"/>
  <c r="BR545" i="5"/>
  <c r="BR538" i="5"/>
  <c r="BR541" i="5"/>
  <c r="BR546" i="5"/>
  <c r="BR540" i="5"/>
  <c r="BR534" i="5"/>
  <c r="BR543" i="5"/>
  <c r="BR536" i="5"/>
  <c r="BR542" i="5"/>
  <c r="BQ45" i="27"/>
  <c r="BQ115" i="33"/>
  <c r="BQ24" i="27"/>
  <c r="BQ114" i="33"/>
  <c r="BQ94" i="33"/>
  <c r="BQ45" i="34"/>
  <c r="BQ16" i="33"/>
  <c r="BQ22" i="27"/>
  <c r="BQ31" i="33"/>
  <c r="BQ52" i="27"/>
  <c r="BQ109" i="33"/>
  <c r="BQ25" i="33"/>
  <c r="BQ63" i="33"/>
  <c r="EV69" i="32"/>
  <c r="EU76" i="34"/>
  <c r="BQ41" i="27"/>
  <c r="BQ112" i="33"/>
  <c r="BQ24" i="33"/>
  <c r="BQ36" i="27"/>
  <c r="BQ77" i="32" s="1"/>
  <c r="BQ87" i="34"/>
  <c r="BQ19" i="27"/>
  <c r="BQ20" i="33"/>
  <c r="BQ138" i="33"/>
  <c r="BQ16" i="23"/>
  <c r="BQ15" i="27"/>
  <c r="BQ117" i="33"/>
  <c r="BQ115" i="11"/>
  <c r="BQ127" i="33"/>
  <c r="BQ133" i="33" s="1"/>
  <c r="BQ23" i="23"/>
  <c r="BQ31" i="34"/>
  <c r="BQ3" i="11"/>
  <c r="BQ101" i="33"/>
  <c r="BQ140" i="33"/>
  <c r="BQ80" i="33"/>
  <c r="BQ85" i="33" s="1"/>
  <c r="BQ89" i="33"/>
  <c r="BQ49" i="33"/>
  <c r="BQ32" i="33"/>
  <c r="DE24" i="15"/>
  <c r="DF23" i="15"/>
  <c r="DE25" i="15"/>
  <c r="DF283" i="5"/>
  <c r="DG272" i="5"/>
  <c r="BP211" i="32"/>
  <c r="BP18" i="34"/>
  <c r="DC5" i="11"/>
  <c r="DC5" i="23"/>
  <c r="DC5" i="32"/>
  <c r="DC4" i="5"/>
  <c r="DC5" i="34"/>
  <c r="DC5" i="33"/>
  <c r="DC5" i="35"/>
  <c r="DC5" i="27"/>
  <c r="DC4" i="9"/>
  <c r="DC5" i="31"/>
  <c r="DC5" i="36"/>
  <c r="DC5" i="30"/>
  <c r="BS21" i="15"/>
  <c r="BR31" i="15"/>
  <c r="BR7" i="36"/>
  <c r="BR7" i="34"/>
  <c r="BR6" i="5"/>
  <c r="BR7" i="35"/>
  <c r="BR7" i="30"/>
  <c r="BR7" i="27"/>
  <c r="BR7" i="33"/>
  <c r="BR7" i="31"/>
  <c r="BR7" i="23"/>
  <c r="BR7" i="32"/>
  <c r="BR6" i="9"/>
  <c r="BR7" i="11"/>
  <c r="BQ18" i="27"/>
  <c r="BQ111" i="33"/>
  <c r="BQ17" i="34"/>
  <c r="BQ29" i="33"/>
  <c r="BQ31" i="27"/>
  <c r="BQ53" i="32" s="1"/>
  <c r="BQ59" i="34"/>
  <c r="BQ82" i="27"/>
  <c r="BQ65" i="32" s="1"/>
  <c r="BQ73" i="34"/>
  <c r="BQ111" i="27"/>
  <c r="BQ107" i="33"/>
  <c r="BQ27" i="33"/>
  <c r="DD26" i="15"/>
  <c r="DD30" i="15"/>
  <c r="DD4" i="33"/>
  <c r="BP213" i="32"/>
  <c r="BP46" i="34"/>
  <c r="BQ56" i="27"/>
  <c r="BQ89" i="32" s="1"/>
  <c r="BQ101" i="34"/>
  <c r="BQ62" i="33"/>
  <c r="BQ100" i="33"/>
  <c r="BQ15" i="23"/>
  <c r="BQ108" i="33"/>
  <c r="BQ137" i="33"/>
  <c r="BQ142" i="33" s="1"/>
  <c r="BQ44" i="27"/>
  <c r="BQ110" i="33"/>
  <c r="DD25" i="15"/>
  <c r="BQ96" i="33" l="1"/>
  <c r="BQ103" i="33"/>
  <c r="BR8" i="5"/>
  <c r="BR8" i="9"/>
  <c r="DG23" i="15"/>
  <c r="DF24" i="15"/>
  <c r="DF25" i="15" s="1"/>
  <c r="BQ128" i="29"/>
  <c r="BR118" i="11"/>
  <c r="DD35" i="15"/>
  <c r="DD29" i="15"/>
  <c r="BQ215" i="32"/>
  <c r="BQ74" i="34"/>
  <c r="BS532" i="5"/>
  <c r="BS22" i="15"/>
  <c r="BS33" i="15"/>
  <c r="BS269" i="5"/>
  <c r="BS1149" i="5"/>
  <c r="BS6" i="33"/>
  <c r="BS6" i="36"/>
  <c r="BS6" i="34"/>
  <c r="BS126" i="29"/>
  <c r="BS6" i="31"/>
  <c r="BS27" i="15"/>
  <c r="BS6" i="32"/>
  <c r="BS5" i="5"/>
  <c r="BS28" i="15"/>
  <c r="BS6" i="35"/>
  <c r="BS6" i="30"/>
  <c r="BS6" i="27"/>
  <c r="BS6" i="23"/>
  <c r="BS5" i="9"/>
  <c r="BS6" i="11"/>
  <c r="DG283" i="5"/>
  <c r="DH272" i="5"/>
  <c r="DE30" i="15"/>
  <c r="DE26" i="15"/>
  <c r="DE29" i="15" s="1"/>
  <c r="DE4" i="33"/>
  <c r="BQ216" i="32"/>
  <c r="BQ88" i="34"/>
  <c r="BQ19" i="23"/>
  <c r="BQ20" i="23" s="1"/>
  <c r="BQ119" i="33"/>
  <c r="BQ149" i="33"/>
  <c r="EW69" i="32"/>
  <c r="EV76" i="34"/>
  <c r="BQ217" i="32"/>
  <c r="BQ102" i="34"/>
  <c r="BQ214" i="32"/>
  <c r="BQ60" i="34"/>
  <c r="BQ17" i="32"/>
  <c r="DE35" i="15"/>
  <c r="BQ76" i="33"/>
  <c r="BQ45" i="33"/>
  <c r="BQ185" i="33"/>
  <c r="BQ41" i="32"/>
  <c r="BR71" i="11"/>
  <c r="BR71" i="27" s="1"/>
  <c r="BR21" i="11"/>
  <c r="BR21" i="27" s="1"/>
  <c r="BR67" i="11"/>
  <c r="BR67" i="27" s="1"/>
  <c r="BR87" i="11"/>
  <c r="BR87" i="27" s="1"/>
  <c r="BR110" i="11"/>
  <c r="BR110" i="27" s="1"/>
  <c r="BR108" i="11"/>
  <c r="BR108" i="27" s="1"/>
  <c r="BR52" i="11"/>
  <c r="BR70" i="11"/>
  <c r="BR70" i="27" s="1"/>
  <c r="BR29" i="11"/>
  <c r="BR29" i="27" s="1"/>
  <c r="BR66" i="11"/>
  <c r="BR66" i="27" s="1"/>
  <c r="BR25" i="11"/>
  <c r="BR25" i="27" s="1"/>
  <c r="BR95" i="11"/>
  <c r="BR95" i="27" s="1"/>
  <c r="BR45" i="11"/>
  <c r="BR32" i="11"/>
  <c r="BR32" i="27" s="1"/>
  <c r="BR54" i="11"/>
  <c r="BR54" i="27" s="1"/>
  <c r="BR20" i="11"/>
  <c r="BR20" i="27" s="1"/>
  <c r="BR77" i="11"/>
  <c r="BR77" i="27" s="1"/>
  <c r="BR80" i="11"/>
  <c r="BR80" i="27" s="1"/>
  <c r="BR68" i="11"/>
  <c r="BR68" i="27" s="1"/>
  <c r="BR26" i="11"/>
  <c r="BR26" i="27" s="1"/>
  <c r="BR89" i="11"/>
  <c r="BR89" i="27" s="1"/>
  <c r="BR17" i="11"/>
  <c r="BR72" i="11"/>
  <c r="BR72" i="27" s="1"/>
  <c r="BR28" i="11"/>
  <c r="BR28" i="27" s="1"/>
  <c r="BR76" i="11"/>
  <c r="BR76" i="27" s="1"/>
  <c r="BR58" i="11"/>
  <c r="BR58" i="27" s="1"/>
  <c r="BR94" i="11"/>
  <c r="BR94" i="27" s="1"/>
  <c r="BR90" i="11"/>
  <c r="BR90" i="27" s="1"/>
  <c r="BR75" i="11"/>
  <c r="BR75" i="27" s="1"/>
  <c r="BR65" i="11"/>
  <c r="BR65" i="27" s="1"/>
  <c r="BR34" i="11"/>
  <c r="BR34" i="27" s="1"/>
  <c r="BR22" i="11"/>
  <c r="BR74" i="11"/>
  <c r="BR74" i="27" s="1"/>
  <c r="BR82" i="11"/>
  <c r="BR39" i="11"/>
  <c r="BR39" i="27" s="1"/>
  <c r="BR79" i="11"/>
  <c r="BR79" i="27" s="1"/>
  <c r="BR64" i="11"/>
  <c r="BR64" i="27" s="1"/>
  <c r="BR59" i="11"/>
  <c r="BR59" i="27" s="1"/>
  <c r="BR73" i="11"/>
  <c r="BR73" i="27" s="1"/>
  <c r="BR42" i="11"/>
  <c r="BR42" i="27" s="1"/>
  <c r="BR83" i="11"/>
  <c r="BR83" i="27" s="1"/>
  <c r="BR61" i="11"/>
  <c r="BR61" i="27" s="1"/>
  <c r="BR97" i="11"/>
  <c r="BR97" i="27" s="1"/>
  <c r="BR24" i="11"/>
  <c r="BR105" i="11"/>
  <c r="BR105" i="27" s="1"/>
  <c r="BR44" i="11"/>
  <c r="BR92" i="11"/>
  <c r="BR92" i="27" s="1"/>
  <c r="BR23" i="11"/>
  <c r="BR23" i="27" s="1"/>
  <c r="BR57" i="11"/>
  <c r="BR57" i="27" s="1"/>
  <c r="BR102" i="11"/>
  <c r="BR102" i="27" s="1"/>
  <c r="BR35" i="11"/>
  <c r="BR35" i="27" s="1"/>
  <c r="BR46" i="11"/>
  <c r="BR46" i="27" s="1"/>
  <c r="BR78" i="11"/>
  <c r="BR78" i="27" s="1"/>
  <c r="BR106" i="11"/>
  <c r="BR106" i="27" s="1"/>
  <c r="BR56" i="11"/>
  <c r="BR30" i="11"/>
  <c r="BR30" i="27" s="1"/>
  <c r="BR111" i="11"/>
  <c r="BR51" i="11"/>
  <c r="BR36" i="11"/>
  <c r="BR62" i="11"/>
  <c r="BR62" i="27" s="1"/>
  <c r="BR86" i="11"/>
  <c r="BR86" i="27" s="1"/>
  <c r="BR84" i="11"/>
  <c r="BR84" i="27" s="1"/>
  <c r="BR101" i="11"/>
  <c r="BR101" i="27" s="1"/>
  <c r="BR91" i="11"/>
  <c r="BR91" i="27" s="1"/>
  <c r="BR37" i="11"/>
  <c r="BR37" i="27" s="1"/>
  <c r="BR107" i="11"/>
  <c r="BR107" i="27" s="1"/>
  <c r="BR19" i="11"/>
  <c r="BR31" i="11"/>
  <c r="BR38" i="11"/>
  <c r="BR38" i="27" s="1"/>
  <c r="BR15" i="11"/>
  <c r="BR81" i="11"/>
  <c r="BR81" i="27" s="1"/>
  <c r="BR88" i="11"/>
  <c r="BR88" i="27" s="1"/>
  <c r="BR49" i="11"/>
  <c r="BR49" i="27" s="1"/>
  <c r="BR33" i="11"/>
  <c r="BR33" i="27" s="1"/>
  <c r="BR16" i="11"/>
  <c r="BR100" i="11"/>
  <c r="BR100" i="27" s="1"/>
  <c r="BR48" i="11"/>
  <c r="BR48" i="27" s="1"/>
  <c r="BR43" i="11"/>
  <c r="BR43" i="27" s="1"/>
  <c r="BR103" i="11"/>
  <c r="BR103" i="27" s="1"/>
  <c r="BR27" i="11"/>
  <c r="BR27" i="27" s="1"/>
  <c r="BR47" i="11"/>
  <c r="BR47" i="27" s="1"/>
  <c r="BR55" i="11"/>
  <c r="BR55" i="27" s="1"/>
  <c r="BR93" i="11"/>
  <c r="BR93" i="27" s="1"/>
  <c r="BR98" i="11"/>
  <c r="BR98" i="27" s="1"/>
  <c r="BR109" i="11"/>
  <c r="BR109" i="27" s="1"/>
  <c r="BR40" i="11"/>
  <c r="BR40" i="27" s="1"/>
  <c r="BR50" i="11"/>
  <c r="BR50" i="27" s="1"/>
  <c r="BR85" i="11"/>
  <c r="BR85" i="27" s="1"/>
  <c r="BR96" i="11"/>
  <c r="BR96" i="27" s="1"/>
  <c r="BR18" i="11"/>
  <c r="BR99" i="11"/>
  <c r="BR99" i="27" s="1"/>
  <c r="BR53" i="11"/>
  <c r="BR53" i="27" s="1"/>
  <c r="BR69" i="11"/>
  <c r="BR69" i="27" s="1"/>
  <c r="BR63" i="11"/>
  <c r="BR63" i="27" s="1"/>
  <c r="BR104" i="11"/>
  <c r="BR104" i="27" s="1"/>
  <c r="BR41" i="11"/>
  <c r="BR60" i="11"/>
  <c r="BR60" i="27" s="1"/>
  <c r="DF35" i="15" l="1"/>
  <c r="BR41" i="27"/>
  <c r="BR112" i="33"/>
  <c r="BR24" i="33"/>
  <c r="BR31" i="27"/>
  <c r="BR53" i="32" s="1"/>
  <c r="BR59" i="34"/>
  <c r="BR24" i="27"/>
  <c r="BR16" i="33"/>
  <c r="BR45" i="34"/>
  <c r="BR114" i="33"/>
  <c r="BR94" i="33"/>
  <c r="BR22" i="27"/>
  <c r="BR31" i="33"/>
  <c r="BQ213" i="32"/>
  <c r="BQ46" i="34"/>
  <c r="BS535" i="5"/>
  <c r="BS536" i="5"/>
  <c r="BS540" i="5"/>
  <c r="BS542" i="5"/>
  <c r="BS545" i="5"/>
  <c r="BS546" i="5"/>
  <c r="BS541" i="5"/>
  <c r="BS543" i="5"/>
  <c r="BS537" i="5"/>
  <c r="BS538" i="5"/>
  <c r="BS544" i="5"/>
  <c r="BS547" i="5"/>
  <c r="BS534" i="5"/>
  <c r="BS539" i="5"/>
  <c r="DD4" i="5"/>
  <c r="DD5" i="11"/>
  <c r="DD5" i="23"/>
  <c r="DD5" i="32"/>
  <c r="DD5" i="30"/>
  <c r="DD4" i="9"/>
  <c r="DD5" i="31"/>
  <c r="DD5" i="36"/>
  <c r="DD5" i="27"/>
  <c r="DD5" i="34"/>
  <c r="DD5" i="33"/>
  <c r="DD5" i="35"/>
  <c r="BR108" i="33"/>
  <c r="BR15" i="23"/>
  <c r="BR62" i="33"/>
  <c r="BR100" i="33"/>
  <c r="BR137" i="33"/>
  <c r="BR19" i="27"/>
  <c r="BR20" i="33"/>
  <c r="BR36" i="27"/>
  <c r="BR77" i="32" s="1"/>
  <c r="BR87" i="34"/>
  <c r="BR56" i="27"/>
  <c r="BR89" i="32" s="1"/>
  <c r="BR101" i="34"/>
  <c r="BR52" i="27"/>
  <c r="BR25" i="33"/>
  <c r="BR109" i="33"/>
  <c r="BQ211" i="32"/>
  <c r="BQ18" i="34"/>
  <c r="DH23" i="15"/>
  <c r="DG24" i="15"/>
  <c r="DG25" i="15" s="1"/>
  <c r="BR18" i="27"/>
  <c r="BR111" i="33"/>
  <c r="BR29" i="33"/>
  <c r="BR17" i="34"/>
  <c r="BR15" i="27"/>
  <c r="BR49" i="33"/>
  <c r="BR80" i="33"/>
  <c r="BR85" i="33" s="1"/>
  <c r="BR115" i="11"/>
  <c r="BR23" i="23"/>
  <c r="BR117" i="33"/>
  <c r="BR31" i="34"/>
  <c r="BR3" i="11"/>
  <c r="BR140" i="33"/>
  <c r="BR89" i="33"/>
  <c r="BR127" i="33"/>
  <c r="BR133" i="33" s="1"/>
  <c r="BR32" i="33"/>
  <c r="BR101" i="33"/>
  <c r="BR138" i="33"/>
  <c r="BR16" i="23"/>
  <c r="BR44" i="27"/>
  <c r="BR110" i="33"/>
  <c r="BR82" i="27"/>
  <c r="BR65" i="32" s="1"/>
  <c r="BR73" i="34"/>
  <c r="BR63" i="33"/>
  <c r="DE531" i="5"/>
  <c r="DE8" i="33"/>
  <c r="DE1148" i="5"/>
  <c r="DE8" i="34"/>
  <c r="DE8" i="31"/>
  <c r="DE8" i="32"/>
  <c r="DE268" i="5"/>
  <c r="DE7" i="5"/>
  <c r="DE8" i="36"/>
  <c r="DE8" i="35"/>
  <c r="DE8" i="30"/>
  <c r="DE8" i="27"/>
  <c r="DE8" i="23"/>
  <c r="DE7" i="9"/>
  <c r="DE8" i="11"/>
  <c r="BR111" i="27"/>
  <c r="BR107" i="33"/>
  <c r="BR27" i="33"/>
  <c r="BR45" i="27"/>
  <c r="BR115" i="33"/>
  <c r="DE5" i="11"/>
  <c r="DE5" i="23"/>
  <c r="DE5" i="32"/>
  <c r="DE5" i="34"/>
  <c r="DE4" i="5"/>
  <c r="DE5" i="33"/>
  <c r="DE5" i="30"/>
  <c r="DE5" i="36"/>
  <c r="DE4" i="9"/>
  <c r="DE5" i="31"/>
  <c r="DE5" i="35"/>
  <c r="DE5" i="27"/>
  <c r="EX69" i="32"/>
  <c r="EW76" i="34"/>
  <c r="DI272" i="5"/>
  <c r="DH283" i="5"/>
  <c r="BT21" i="15"/>
  <c r="BS31" i="15"/>
  <c r="BS7" i="36"/>
  <c r="BS7" i="33"/>
  <c r="BS7" i="34"/>
  <c r="BS7" i="35"/>
  <c r="BS7" i="30"/>
  <c r="BS7" i="27"/>
  <c r="BS6" i="5"/>
  <c r="BS7" i="31"/>
  <c r="BS7" i="23"/>
  <c r="BS7" i="32"/>
  <c r="BS6" i="9"/>
  <c r="BS7" i="11"/>
  <c r="DD531" i="5"/>
  <c r="DD1148" i="5"/>
  <c r="DD8" i="36"/>
  <c r="DD8" i="33"/>
  <c r="DD8" i="34"/>
  <c r="DD268" i="5"/>
  <c r="DD8" i="35"/>
  <c r="DD8" i="30"/>
  <c r="DD8" i="27"/>
  <c r="DD7" i="5"/>
  <c r="DD8" i="31"/>
  <c r="DD8" i="23"/>
  <c r="DD8" i="32"/>
  <c r="DD7" i="9"/>
  <c r="DD8" i="11"/>
  <c r="DF4" i="33"/>
  <c r="DF30" i="15"/>
  <c r="DF26" i="15"/>
  <c r="DF29" i="15" s="1"/>
  <c r="BR96" i="33" l="1"/>
  <c r="DG35" i="15"/>
  <c r="DF268" i="5"/>
  <c r="DF1148" i="5"/>
  <c r="DF7" i="5"/>
  <c r="DF531" i="5"/>
  <c r="DF8" i="33"/>
  <c r="DF8" i="35"/>
  <c r="DF8" i="30"/>
  <c r="DF8" i="31"/>
  <c r="DF8" i="23"/>
  <c r="DF8" i="36"/>
  <c r="DF8" i="34"/>
  <c r="DF8" i="32"/>
  <c r="DF8" i="11"/>
  <c r="DF8" i="27"/>
  <c r="DF7" i="9"/>
  <c r="EX76" i="34"/>
  <c r="AE76" i="34" s="1"/>
  <c r="AE69" i="32"/>
  <c r="BR119" i="33"/>
  <c r="BR128" i="29"/>
  <c r="BS118" i="11"/>
  <c r="BR215" i="32"/>
  <c r="BR74" i="34"/>
  <c r="DG26" i="15"/>
  <c r="DG29" i="15" s="1"/>
  <c r="DG30" i="15"/>
  <c r="DG4" i="33"/>
  <c r="BR217" i="32"/>
  <c r="BR102" i="34"/>
  <c r="BR19" i="23"/>
  <c r="BR20" i="23" s="1"/>
  <c r="BS36" i="11"/>
  <c r="BS108" i="11"/>
  <c r="BS108" i="27" s="1"/>
  <c r="BS22" i="11"/>
  <c r="BS25" i="11"/>
  <c r="BS25" i="27" s="1"/>
  <c r="BS33" i="11"/>
  <c r="BS33" i="27" s="1"/>
  <c r="BS35" i="11"/>
  <c r="BS35" i="27" s="1"/>
  <c r="BS56" i="11"/>
  <c r="BS78" i="11"/>
  <c r="BS78" i="27" s="1"/>
  <c r="BS29" i="11"/>
  <c r="BS29" i="27" s="1"/>
  <c r="BS45" i="11"/>
  <c r="BS110" i="11"/>
  <c r="BS110" i="27" s="1"/>
  <c r="BS16" i="11"/>
  <c r="BS52" i="11"/>
  <c r="BS49" i="11"/>
  <c r="BS49" i="27" s="1"/>
  <c r="BS77" i="11"/>
  <c r="BS77" i="27" s="1"/>
  <c r="BS85" i="11"/>
  <c r="BS85" i="27" s="1"/>
  <c r="BS20" i="11"/>
  <c r="BS20" i="27" s="1"/>
  <c r="BS97" i="11"/>
  <c r="BS97" i="27" s="1"/>
  <c r="BS99" i="11"/>
  <c r="BS99" i="27" s="1"/>
  <c r="BS23" i="11"/>
  <c r="BS23" i="27" s="1"/>
  <c r="BS60" i="11"/>
  <c r="BS60" i="27" s="1"/>
  <c r="BS72" i="11"/>
  <c r="BS72" i="27" s="1"/>
  <c r="BS50" i="11"/>
  <c r="BS50" i="27" s="1"/>
  <c r="BS38" i="11"/>
  <c r="BS38" i="27" s="1"/>
  <c r="BS64" i="11"/>
  <c r="BS64" i="27" s="1"/>
  <c r="BS43" i="11"/>
  <c r="BS43" i="27" s="1"/>
  <c r="BS103" i="11"/>
  <c r="BS103" i="27" s="1"/>
  <c r="BS111" i="11"/>
  <c r="BS65" i="11"/>
  <c r="BS65" i="27" s="1"/>
  <c r="BS84" i="11"/>
  <c r="BS84" i="27" s="1"/>
  <c r="BS98" i="11"/>
  <c r="BS98" i="27" s="1"/>
  <c r="BS109" i="11"/>
  <c r="BS109" i="27" s="1"/>
  <c r="BS88" i="11"/>
  <c r="BS88" i="27" s="1"/>
  <c r="BS40" i="11"/>
  <c r="BS40" i="27" s="1"/>
  <c r="BS54" i="11"/>
  <c r="BS54" i="27" s="1"/>
  <c r="BS83" i="11"/>
  <c r="BS83" i="27" s="1"/>
  <c r="BS107" i="11"/>
  <c r="BS107" i="27" s="1"/>
  <c r="BS32" i="11"/>
  <c r="BS32" i="27" s="1"/>
  <c r="BS37" i="11"/>
  <c r="BS37" i="27" s="1"/>
  <c r="BS28" i="11"/>
  <c r="BS28" i="27" s="1"/>
  <c r="BS44" i="11"/>
  <c r="BS53" i="11"/>
  <c r="BS53" i="27" s="1"/>
  <c r="BS68" i="11"/>
  <c r="BS68" i="27" s="1"/>
  <c r="BS105" i="11"/>
  <c r="BS105" i="27" s="1"/>
  <c r="BS46" i="11"/>
  <c r="BS46" i="27" s="1"/>
  <c r="BS71" i="11"/>
  <c r="BS71" i="27" s="1"/>
  <c r="BS62" i="11"/>
  <c r="BS62" i="27" s="1"/>
  <c r="BS106" i="11"/>
  <c r="BS106" i="27" s="1"/>
  <c r="BS90" i="11"/>
  <c r="BS90" i="27" s="1"/>
  <c r="BS30" i="11"/>
  <c r="BS30" i="27" s="1"/>
  <c r="BS48" i="11"/>
  <c r="BS48" i="27" s="1"/>
  <c r="BS94" i="11"/>
  <c r="BS94" i="27" s="1"/>
  <c r="BS93" i="11"/>
  <c r="BS93" i="27" s="1"/>
  <c r="BS95" i="11"/>
  <c r="BS95" i="27" s="1"/>
  <c r="BS55" i="11"/>
  <c r="BS55" i="27" s="1"/>
  <c r="BS41" i="11"/>
  <c r="BS101" i="11"/>
  <c r="BS101" i="27" s="1"/>
  <c r="BS91" i="11"/>
  <c r="BS91" i="27" s="1"/>
  <c r="BS26" i="11"/>
  <c r="BS26" i="27" s="1"/>
  <c r="BS18" i="11"/>
  <c r="BS73" i="11"/>
  <c r="BS73" i="27" s="1"/>
  <c r="BS96" i="11"/>
  <c r="BS96" i="27" s="1"/>
  <c r="BS89" i="11"/>
  <c r="BS89" i="27" s="1"/>
  <c r="BS31" i="11"/>
  <c r="BS17" i="11"/>
  <c r="BS24" i="11"/>
  <c r="BS104" i="11"/>
  <c r="BS104" i="27" s="1"/>
  <c r="BS87" i="11"/>
  <c r="BS87" i="27" s="1"/>
  <c r="BS58" i="11"/>
  <c r="BS58" i="27" s="1"/>
  <c r="BS102" i="11"/>
  <c r="BS102" i="27" s="1"/>
  <c r="BS86" i="11"/>
  <c r="BS86" i="27" s="1"/>
  <c r="BS59" i="11"/>
  <c r="BS59" i="27" s="1"/>
  <c r="BS66" i="11"/>
  <c r="BS66" i="27" s="1"/>
  <c r="BS47" i="11"/>
  <c r="BS47" i="27" s="1"/>
  <c r="BS67" i="11"/>
  <c r="BS67" i="27" s="1"/>
  <c r="BS75" i="11"/>
  <c r="BS75" i="27" s="1"/>
  <c r="BS82" i="11"/>
  <c r="BS100" i="11"/>
  <c r="BS100" i="27" s="1"/>
  <c r="BS57" i="11"/>
  <c r="BS57" i="27" s="1"/>
  <c r="BS81" i="11"/>
  <c r="BS81" i="27" s="1"/>
  <c r="BS61" i="11"/>
  <c r="BS61" i="27" s="1"/>
  <c r="BS69" i="11"/>
  <c r="BS69" i="27" s="1"/>
  <c r="BS80" i="11"/>
  <c r="BS80" i="27" s="1"/>
  <c r="BS19" i="11"/>
  <c r="BS92" i="11"/>
  <c r="BS92" i="27" s="1"/>
  <c r="BS42" i="11"/>
  <c r="BS42" i="27" s="1"/>
  <c r="BS15" i="11"/>
  <c r="BS76" i="11"/>
  <c r="BS76" i="27" s="1"/>
  <c r="BS63" i="11"/>
  <c r="BS63" i="27" s="1"/>
  <c r="BS51" i="11"/>
  <c r="BS21" i="11"/>
  <c r="BS21" i="27" s="1"/>
  <c r="BS74" i="11"/>
  <c r="BS74" i="27" s="1"/>
  <c r="BS79" i="11"/>
  <c r="BS79" i="27" s="1"/>
  <c r="BS39" i="11"/>
  <c r="BS39" i="27" s="1"/>
  <c r="BS70" i="11"/>
  <c r="BS70" i="27" s="1"/>
  <c r="BS27" i="11"/>
  <c r="BS27" i="27" s="1"/>
  <c r="BS34" i="11"/>
  <c r="BS34" i="27" s="1"/>
  <c r="BR214" i="32"/>
  <c r="BR60" i="34"/>
  <c r="BS8" i="5"/>
  <c r="BS8" i="9"/>
  <c r="DJ272" i="5"/>
  <c r="DI283" i="5"/>
  <c r="BR76" i="33"/>
  <c r="DI23" i="15"/>
  <c r="DH24" i="15"/>
  <c r="DH25" i="15" s="1"/>
  <c r="BR142" i="33"/>
  <c r="BR45" i="33"/>
  <c r="BT532" i="5"/>
  <c r="BT22" i="15"/>
  <c r="BT27" i="15"/>
  <c r="BT5" i="5"/>
  <c r="BT28" i="15"/>
  <c r="BT33" i="15"/>
  <c r="BT1149" i="5"/>
  <c r="BT6" i="34"/>
  <c r="BT6" i="33"/>
  <c r="BT126" i="29"/>
  <c r="BT6" i="35"/>
  <c r="BT6" i="30"/>
  <c r="BT6" i="31"/>
  <c r="BT6" i="23"/>
  <c r="BT6" i="36"/>
  <c r="BT6" i="32"/>
  <c r="BT269" i="5"/>
  <c r="BT6" i="27"/>
  <c r="BT6" i="11"/>
  <c r="BT5" i="9"/>
  <c r="BR149" i="33"/>
  <c r="BR17" i="32"/>
  <c r="BR216" i="32"/>
  <c r="BR88" i="34"/>
  <c r="BR103" i="33"/>
  <c r="BR41" i="32"/>
  <c r="BR185" i="33"/>
  <c r="DF4" i="5"/>
  <c r="DF5" i="23"/>
  <c r="DF5" i="32"/>
  <c r="DF5" i="11"/>
  <c r="DF5" i="34"/>
  <c r="DF5" i="27"/>
  <c r="DF5" i="35"/>
  <c r="DF5" i="33"/>
  <c r="DF5" i="30"/>
  <c r="DF5" i="31"/>
  <c r="DF4" i="9"/>
  <c r="DF5" i="36"/>
  <c r="DG8" i="36" l="1"/>
  <c r="DG8" i="34"/>
  <c r="DG7" i="5"/>
  <c r="DG1148" i="5"/>
  <c r="DG8" i="35"/>
  <c r="DG8" i="30"/>
  <c r="DG8" i="27"/>
  <c r="DG531" i="5"/>
  <c r="DG8" i="31"/>
  <c r="DG8" i="23"/>
  <c r="DG268" i="5"/>
  <c r="DG8" i="33"/>
  <c r="DG8" i="32"/>
  <c r="DG7" i="9"/>
  <c r="DG8" i="11"/>
  <c r="DH35" i="15"/>
  <c r="BR213" i="32"/>
  <c r="BR46" i="34"/>
  <c r="DI24" i="15"/>
  <c r="DI25" i="15"/>
  <c r="DJ23" i="15"/>
  <c r="DJ283" i="5"/>
  <c r="DK272" i="5"/>
  <c r="BS82" i="27"/>
  <c r="BS65" i="32" s="1"/>
  <c r="BS73" i="34"/>
  <c r="BS63" i="33"/>
  <c r="BS44" i="27"/>
  <c r="BS110" i="33"/>
  <c r="BS52" i="27"/>
  <c r="BS109" i="33"/>
  <c r="BS25" i="33"/>
  <c r="BS36" i="27"/>
  <c r="BS77" i="32" s="1"/>
  <c r="BS87" i="34"/>
  <c r="BS19" i="27"/>
  <c r="BS20" i="33"/>
  <c r="BS31" i="27"/>
  <c r="BS53" i="32" s="1"/>
  <c r="BS59" i="34"/>
  <c r="BS18" i="27"/>
  <c r="BS111" i="33"/>
  <c r="BS17" i="34"/>
  <c r="BS29" i="33"/>
  <c r="BS41" i="27"/>
  <c r="BS112" i="33"/>
  <c r="BS24" i="33"/>
  <c r="BS111" i="27"/>
  <c r="BS27" i="33"/>
  <c r="BS107" i="33"/>
  <c r="BS62" i="33"/>
  <c r="BS108" i="33"/>
  <c r="BS100" i="33"/>
  <c r="BS137" i="33"/>
  <c r="BS15" i="23"/>
  <c r="BU21" i="15"/>
  <c r="BT31" i="15"/>
  <c r="BT7" i="33"/>
  <c r="BT7" i="34"/>
  <c r="BT7" i="31"/>
  <c r="BT7" i="32"/>
  <c r="BT6" i="5"/>
  <c r="BT7" i="36"/>
  <c r="BT7" i="35"/>
  <c r="BT7" i="30"/>
  <c r="BT7" i="27"/>
  <c r="BT6" i="9"/>
  <c r="BT7" i="23"/>
  <c r="BT7" i="11"/>
  <c r="BS15" i="27"/>
  <c r="BS117" i="33"/>
  <c r="BS115" i="11"/>
  <c r="BS23" i="23"/>
  <c r="BS31" i="34"/>
  <c r="BS3" i="11"/>
  <c r="BS127" i="33"/>
  <c r="BS133" i="33" s="1"/>
  <c r="BS80" i="33"/>
  <c r="BS85" i="33" s="1"/>
  <c r="BS32" i="33"/>
  <c r="BS101" i="33"/>
  <c r="BS140" i="33"/>
  <c r="BS89" i="33"/>
  <c r="BS49" i="33"/>
  <c r="BS56" i="27"/>
  <c r="BS89" i="32" s="1"/>
  <c r="BS101" i="34"/>
  <c r="BS22" i="27"/>
  <c r="BS31" i="33"/>
  <c r="DG5" i="11"/>
  <c r="DG5" i="23"/>
  <c r="DG5" i="32"/>
  <c r="DG4" i="5"/>
  <c r="DG5" i="34"/>
  <c r="DG5" i="33"/>
  <c r="DG5" i="35"/>
  <c r="DG5" i="31"/>
  <c r="DG5" i="27"/>
  <c r="DG4" i="9"/>
  <c r="DG5" i="36"/>
  <c r="DG5" i="30"/>
  <c r="BR211" i="32"/>
  <c r="BR18" i="34"/>
  <c r="BT535" i="5"/>
  <c r="BT534" i="5"/>
  <c r="BT536" i="5"/>
  <c r="BT538" i="5"/>
  <c r="BT539" i="5"/>
  <c r="BT547" i="5"/>
  <c r="BT542" i="5"/>
  <c r="BT541" i="5"/>
  <c r="BT545" i="5"/>
  <c r="BT537" i="5"/>
  <c r="BT540" i="5"/>
  <c r="BT546" i="5"/>
  <c r="BT544" i="5"/>
  <c r="BT543" i="5"/>
  <c r="DH26" i="15"/>
  <c r="DH29" i="15" s="1"/>
  <c r="DH30" i="15"/>
  <c r="DH4" i="33"/>
  <c r="BS16" i="23"/>
  <c r="BS138" i="33"/>
  <c r="BS24" i="27"/>
  <c r="BS114" i="33"/>
  <c r="BS45" i="34"/>
  <c r="BS16" i="33"/>
  <c r="BS94" i="33"/>
  <c r="BS45" i="27"/>
  <c r="BS115" i="33"/>
  <c r="BS45" i="33" l="1"/>
  <c r="BS76" i="33"/>
  <c r="DH268" i="5"/>
  <c r="DH7" i="5"/>
  <c r="DH8" i="36"/>
  <c r="DH8" i="33"/>
  <c r="DH1148" i="5"/>
  <c r="DH8" i="35"/>
  <c r="DH8" i="30"/>
  <c r="DH8" i="27"/>
  <c r="DH531" i="5"/>
  <c r="DH8" i="34"/>
  <c r="DH8" i="31"/>
  <c r="DH8" i="23"/>
  <c r="DH8" i="32"/>
  <c r="DH7" i="9"/>
  <c r="DH8" i="11"/>
  <c r="BS149" i="33"/>
  <c r="BS103" i="33"/>
  <c r="BS119" i="33"/>
  <c r="DK283" i="5"/>
  <c r="DL272" i="5"/>
  <c r="DH5" i="23"/>
  <c r="DH5" i="32"/>
  <c r="DH4" i="5"/>
  <c r="DH5" i="11"/>
  <c r="DH5" i="30"/>
  <c r="DH4" i="9"/>
  <c r="DH5" i="31"/>
  <c r="DH5" i="36"/>
  <c r="DH5" i="34"/>
  <c r="DH5" i="27"/>
  <c r="DH5" i="35"/>
  <c r="DH5" i="33"/>
  <c r="BS185" i="33"/>
  <c r="BS41" i="32"/>
  <c r="BT102" i="11"/>
  <c r="BT102" i="27" s="1"/>
  <c r="BT82" i="11"/>
  <c r="BT87" i="11"/>
  <c r="BT87" i="27" s="1"/>
  <c r="BT36" i="11"/>
  <c r="BT21" i="11"/>
  <c r="BT21" i="27" s="1"/>
  <c r="BT100" i="11"/>
  <c r="BT100" i="27" s="1"/>
  <c r="BT79" i="11"/>
  <c r="BT79" i="27" s="1"/>
  <c r="BT67" i="11"/>
  <c r="BT67" i="27" s="1"/>
  <c r="BT45" i="11"/>
  <c r="BT71" i="11"/>
  <c r="BT71" i="27" s="1"/>
  <c r="BT48" i="11"/>
  <c r="BT48" i="27" s="1"/>
  <c r="BT64" i="11"/>
  <c r="BT64" i="27" s="1"/>
  <c r="BT27" i="11"/>
  <c r="BT27" i="27" s="1"/>
  <c r="BT54" i="11"/>
  <c r="BT54" i="27" s="1"/>
  <c r="BT72" i="11"/>
  <c r="BT72" i="27" s="1"/>
  <c r="BT92" i="11"/>
  <c r="BT92" i="27" s="1"/>
  <c r="BT107" i="11"/>
  <c r="BT107" i="27" s="1"/>
  <c r="BT99" i="11"/>
  <c r="BT99" i="27" s="1"/>
  <c r="BT38" i="11"/>
  <c r="BT38" i="27" s="1"/>
  <c r="BT60" i="11"/>
  <c r="BT60" i="27" s="1"/>
  <c r="BT28" i="11"/>
  <c r="BT28" i="27" s="1"/>
  <c r="BT89" i="11"/>
  <c r="BT89" i="27" s="1"/>
  <c r="BT20" i="11"/>
  <c r="BT20" i="27" s="1"/>
  <c r="BT32" i="11"/>
  <c r="BT32" i="27" s="1"/>
  <c r="BT98" i="11"/>
  <c r="BT98" i="27" s="1"/>
  <c r="BT16" i="11"/>
  <c r="BT52" i="11"/>
  <c r="BT111" i="11"/>
  <c r="BT94" i="11"/>
  <c r="BT94" i="27" s="1"/>
  <c r="BT84" i="11"/>
  <c r="BT84" i="27" s="1"/>
  <c r="BT62" i="11"/>
  <c r="BT62" i="27" s="1"/>
  <c r="BT108" i="11"/>
  <c r="BT108" i="27" s="1"/>
  <c r="BT56" i="11"/>
  <c r="BT93" i="11"/>
  <c r="BT93" i="27" s="1"/>
  <c r="BT95" i="11"/>
  <c r="BT95" i="27" s="1"/>
  <c r="BT35" i="11"/>
  <c r="BT35" i="27" s="1"/>
  <c r="BT88" i="11"/>
  <c r="BT88" i="27" s="1"/>
  <c r="BT91" i="11"/>
  <c r="BT91" i="27" s="1"/>
  <c r="BT63" i="11"/>
  <c r="BT63" i="27" s="1"/>
  <c r="BT104" i="11"/>
  <c r="BT104" i="27" s="1"/>
  <c r="BT18" i="11"/>
  <c r="BT77" i="11"/>
  <c r="BT77" i="27" s="1"/>
  <c r="BT69" i="11"/>
  <c r="BT69" i="27" s="1"/>
  <c r="BT15" i="11"/>
  <c r="BT40" i="11"/>
  <c r="BT40" i="27" s="1"/>
  <c r="BT42" i="11"/>
  <c r="BT42" i="27" s="1"/>
  <c r="BT76" i="11"/>
  <c r="BT76" i="27" s="1"/>
  <c r="BT19" i="11"/>
  <c r="BT74" i="11"/>
  <c r="BT74" i="27" s="1"/>
  <c r="BT29" i="11"/>
  <c r="BT29" i="27" s="1"/>
  <c r="BT43" i="11"/>
  <c r="BT43" i="27" s="1"/>
  <c r="BT70" i="11"/>
  <c r="BT70" i="27" s="1"/>
  <c r="BT110" i="11"/>
  <c r="BT110" i="27" s="1"/>
  <c r="BT59" i="11"/>
  <c r="BT59" i="27" s="1"/>
  <c r="BT58" i="11"/>
  <c r="BT58" i="27" s="1"/>
  <c r="BT106" i="11"/>
  <c r="BT106" i="27" s="1"/>
  <c r="BT90" i="11"/>
  <c r="BT90" i="27" s="1"/>
  <c r="BT22" i="11"/>
  <c r="BT25" i="11"/>
  <c r="BT25" i="27" s="1"/>
  <c r="BT47" i="11"/>
  <c r="BT47" i="27" s="1"/>
  <c r="BT109" i="11"/>
  <c r="BT109" i="27" s="1"/>
  <c r="BT101" i="11"/>
  <c r="BT101" i="27" s="1"/>
  <c r="BT85" i="11"/>
  <c r="BT85" i="27" s="1"/>
  <c r="BT23" i="11"/>
  <c r="BT23" i="27" s="1"/>
  <c r="BT37" i="11"/>
  <c r="BT37" i="27" s="1"/>
  <c r="BT49" i="11"/>
  <c r="BT49" i="27" s="1"/>
  <c r="BT24" i="11"/>
  <c r="BT50" i="11"/>
  <c r="BT50" i="27" s="1"/>
  <c r="BT26" i="11"/>
  <c r="BT26" i="27" s="1"/>
  <c r="BT73" i="11"/>
  <c r="BT73" i="27" s="1"/>
  <c r="BT61" i="11"/>
  <c r="BT61" i="27" s="1"/>
  <c r="BT57" i="11"/>
  <c r="BT57" i="27" s="1"/>
  <c r="BT31" i="11"/>
  <c r="BT66" i="11"/>
  <c r="BT66" i="27" s="1"/>
  <c r="BT33" i="11"/>
  <c r="BT33" i="27" s="1"/>
  <c r="BT103" i="11"/>
  <c r="BT103" i="27" s="1"/>
  <c r="BT39" i="11"/>
  <c r="BT39" i="27" s="1"/>
  <c r="BT51" i="11"/>
  <c r="BT34" i="11"/>
  <c r="BT34" i="27" s="1"/>
  <c r="BT30" i="11"/>
  <c r="BT30" i="27" s="1"/>
  <c r="BT75" i="11"/>
  <c r="BT75" i="27" s="1"/>
  <c r="BT65" i="11"/>
  <c r="BT65" i="27" s="1"/>
  <c r="BT55" i="11"/>
  <c r="BT55" i="27" s="1"/>
  <c r="BT68" i="11"/>
  <c r="BT68" i="27" s="1"/>
  <c r="BT83" i="11"/>
  <c r="BT83" i="27" s="1"/>
  <c r="BT96" i="11"/>
  <c r="BT96" i="27" s="1"/>
  <c r="BT41" i="11"/>
  <c r="BT97" i="11"/>
  <c r="BT97" i="27" s="1"/>
  <c r="BT44" i="11"/>
  <c r="BT105" i="11"/>
  <c r="BT105" i="27" s="1"/>
  <c r="BT17" i="11"/>
  <c r="BT81" i="11"/>
  <c r="BT81" i="27" s="1"/>
  <c r="BT53" i="11"/>
  <c r="BT53" i="27" s="1"/>
  <c r="BT80" i="11"/>
  <c r="BT80" i="27" s="1"/>
  <c r="BT78" i="11"/>
  <c r="BT78" i="27" s="1"/>
  <c r="BT46" i="11"/>
  <c r="BT46" i="27" s="1"/>
  <c r="BT86" i="11"/>
  <c r="BT86" i="27" s="1"/>
  <c r="BS96" i="33"/>
  <c r="BS17" i="32"/>
  <c r="BS216" i="32"/>
  <c r="BS88" i="34"/>
  <c r="DK23" i="15"/>
  <c r="DJ24" i="15"/>
  <c r="BS128" i="29"/>
  <c r="BT118" i="11"/>
  <c r="BT8" i="5"/>
  <c r="BT8" i="9"/>
  <c r="BS19" i="23"/>
  <c r="BS20" i="23" s="1"/>
  <c r="BS215" i="32"/>
  <c r="BS74" i="34"/>
  <c r="DI35" i="15"/>
  <c r="BS217" i="32"/>
  <c r="BS102" i="34"/>
  <c r="BU532" i="5"/>
  <c r="BU22" i="15"/>
  <c r="BU28" i="15"/>
  <c r="BU6" i="36"/>
  <c r="BU126" i="29"/>
  <c r="BU6" i="34"/>
  <c r="BU27" i="15"/>
  <c r="BU6" i="33"/>
  <c r="BU269" i="5"/>
  <c r="BU1149" i="5"/>
  <c r="BU5" i="5"/>
  <c r="BU6" i="35"/>
  <c r="BU6" i="30"/>
  <c r="BU6" i="27"/>
  <c r="BU33" i="15"/>
  <c r="BU6" i="31"/>
  <c r="BU6" i="23"/>
  <c r="BU6" i="32"/>
  <c r="BU5" i="9"/>
  <c r="BU6" i="11"/>
  <c r="BS142" i="33"/>
  <c r="BS214" i="32"/>
  <c r="BS60" i="34"/>
  <c r="DI26" i="15"/>
  <c r="DI29" i="15" s="1"/>
  <c r="DI4" i="33"/>
  <c r="DI30" i="15"/>
  <c r="DI531" i="5" l="1"/>
  <c r="DI8" i="33"/>
  <c r="DI1148" i="5"/>
  <c r="DI8" i="36"/>
  <c r="DI8" i="34"/>
  <c r="DI268" i="5"/>
  <c r="DI8" i="31"/>
  <c r="DI7" i="5"/>
  <c r="DI8" i="32"/>
  <c r="DI8" i="35"/>
  <c r="DI8" i="30"/>
  <c r="DI8" i="27"/>
  <c r="DI8" i="23"/>
  <c r="DI7" i="9"/>
  <c r="DI8" i="11"/>
  <c r="DJ4" i="33"/>
  <c r="DJ26" i="15"/>
  <c r="DJ30" i="15"/>
  <c r="DJ25" i="15"/>
  <c r="BU535" i="5"/>
  <c r="BU534" i="5"/>
  <c r="BU536" i="5"/>
  <c r="BU538" i="5"/>
  <c r="BU541" i="5"/>
  <c r="BU543" i="5"/>
  <c r="BU544" i="5"/>
  <c r="BU539" i="5"/>
  <c r="BU547" i="5"/>
  <c r="BU542" i="5"/>
  <c r="BU545" i="5"/>
  <c r="BU537" i="5"/>
  <c r="BU546" i="5"/>
  <c r="BU540" i="5"/>
  <c r="BT44" i="27"/>
  <c r="BT110" i="33"/>
  <c r="BT31" i="27"/>
  <c r="BT53" i="32" s="1"/>
  <c r="BT59" i="34"/>
  <c r="BT18" i="27"/>
  <c r="BT29" i="33"/>
  <c r="BT111" i="33"/>
  <c r="BT17" i="34"/>
  <c r="BT56" i="27"/>
  <c r="BT89" i="32" s="1"/>
  <c r="BT101" i="34"/>
  <c r="BT45" i="27"/>
  <c r="BT115" i="33"/>
  <c r="DM272" i="5"/>
  <c r="DL283" i="5"/>
  <c r="BT19" i="27"/>
  <c r="BT20" i="33"/>
  <c r="BT15" i="27"/>
  <c r="BT49" i="33"/>
  <c r="BT80" i="33"/>
  <c r="BT85" i="33" s="1"/>
  <c r="BT117" i="33"/>
  <c r="BT89" i="33"/>
  <c r="BT115" i="11"/>
  <c r="BT23" i="23"/>
  <c r="BT127" i="33"/>
  <c r="BT133" i="33" s="1"/>
  <c r="BT31" i="34"/>
  <c r="BT3" i="11"/>
  <c r="BT140" i="33"/>
  <c r="BT32" i="33"/>
  <c r="BT101" i="33"/>
  <c r="BT111" i="27"/>
  <c r="BT107" i="33"/>
  <c r="BT27" i="33"/>
  <c r="BT36" i="27"/>
  <c r="BT77" i="32" s="1"/>
  <c r="BT87" i="34"/>
  <c r="BS213" i="32"/>
  <c r="BS46" i="34"/>
  <c r="BS211" i="32"/>
  <c r="BS18" i="34"/>
  <c r="BT63" i="33"/>
  <c r="BT41" i="27"/>
  <c r="BT112" i="33"/>
  <c r="BT24" i="33"/>
  <c r="BT24" i="27"/>
  <c r="BT114" i="33"/>
  <c r="BT45" i="34"/>
  <c r="BT16" i="33"/>
  <c r="BT94" i="33"/>
  <c r="BT52" i="27"/>
  <c r="BT25" i="33"/>
  <c r="BT109" i="33"/>
  <c r="BV21" i="15"/>
  <c r="BU6" i="5"/>
  <c r="BU7" i="33"/>
  <c r="BU7" i="35"/>
  <c r="BU7" i="30"/>
  <c r="BU7" i="31"/>
  <c r="BU7" i="23"/>
  <c r="BU7" i="36"/>
  <c r="BU7" i="34"/>
  <c r="BU7" i="32"/>
  <c r="BU7" i="27"/>
  <c r="BU7" i="11"/>
  <c r="BU6" i="9"/>
  <c r="BU31" i="15"/>
  <c r="DI4" i="5"/>
  <c r="DI5" i="11"/>
  <c r="DI5" i="23"/>
  <c r="DI5" i="32"/>
  <c r="DI5" i="34"/>
  <c r="DI4" i="9"/>
  <c r="DI5" i="27"/>
  <c r="DI5" i="31"/>
  <c r="DI5" i="36"/>
  <c r="DI5" i="30"/>
  <c r="DI5" i="33"/>
  <c r="DI5" i="35"/>
  <c r="DL23" i="15"/>
  <c r="DK24" i="15"/>
  <c r="BT16" i="23"/>
  <c r="BT138" i="33"/>
  <c r="BT22" i="27"/>
  <c r="BT31" i="33"/>
  <c r="BT15" i="23"/>
  <c r="BT108" i="33"/>
  <c r="BT62" i="33"/>
  <c r="BT137" i="33"/>
  <c r="BT100" i="33"/>
  <c r="BT82" i="27"/>
  <c r="BT65" i="32" s="1"/>
  <c r="BT73" i="34"/>
  <c r="BT103" i="33" l="1"/>
  <c r="BT142" i="33"/>
  <c r="BU8" i="5"/>
  <c r="BU8" i="9"/>
  <c r="BT128" i="29"/>
  <c r="BU118" i="11"/>
  <c r="BT76" i="33"/>
  <c r="DJ35" i="15"/>
  <c r="DJ29" i="15"/>
  <c r="DK26" i="15"/>
  <c r="DK30" i="15"/>
  <c r="DK4" i="33"/>
  <c r="BT185" i="33"/>
  <c r="BT41" i="32"/>
  <c r="BT216" i="32"/>
  <c r="BT88" i="34"/>
  <c r="BT96" i="33"/>
  <c r="BT149" i="33"/>
  <c r="BT217" i="32"/>
  <c r="BT102" i="34"/>
  <c r="BT17" i="32"/>
  <c r="BT215" i="32"/>
  <c r="BT74" i="34"/>
  <c r="BV532" i="5"/>
  <c r="BV22" i="15"/>
  <c r="BV269" i="5"/>
  <c r="BV27" i="15"/>
  <c r="BV28" i="15"/>
  <c r="BV5" i="5"/>
  <c r="BV6" i="33"/>
  <c r="BV6" i="34"/>
  <c r="BV1149" i="5"/>
  <c r="BV6" i="36"/>
  <c r="BV126" i="29"/>
  <c r="BV6" i="35"/>
  <c r="BV6" i="30"/>
  <c r="BV6" i="27"/>
  <c r="BV33" i="15"/>
  <c r="BV6" i="31"/>
  <c r="BV6" i="23"/>
  <c r="BV6" i="32"/>
  <c r="BV5" i="9"/>
  <c r="BV6" i="11"/>
  <c r="BT19" i="23"/>
  <c r="BT20" i="23" s="1"/>
  <c r="DK25" i="15"/>
  <c r="BT45" i="33"/>
  <c r="DN272" i="5"/>
  <c r="DM283" i="5"/>
  <c r="DM23" i="15"/>
  <c r="DL25" i="15"/>
  <c r="DL24" i="15"/>
  <c r="BT119" i="33"/>
  <c r="BT214" i="32"/>
  <c r="BT60" i="34"/>
  <c r="BU98" i="11"/>
  <c r="BU98" i="27" s="1"/>
  <c r="BU86" i="11"/>
  <c r="BU86" i="27" s="1"/>
  <c r="BU34" i="11"/>
  <c r="BU34" i="27" s="1"/>
  <c r="BU52" i="11"/>
  <c r="BU78" i="11"/>
  <c r="BU78" i="27" s="1"/>
  <c r="BU94" i="11"/>
  <c r="BU94" i="27" s="1"/>
  <c r="BU45" i="11"/>
  <c r="BU70" i="11"/>
  <c r="BU70" i="27" s="1"/>
  <c r="BU106" i="11"/>
  <c r="BU106" i="27" s="1"/>
  <c r="BU90" i="11"/>
  <c r="BU90" i="27" s="1"/>
  <c r="BU39" i="11"/>
  <c r="BU39" i="27" s="1"/>
  <c r="BU48" i="11"/>
  <c r="BU48" i="27" s="1"/>
  <c r="BU56" i="11"/>
  <c r="BU50" i="11"/>
  <c r="BU50" i="27" s="1"/>
  <c r="BU99" i="11"/>
  <c r="BU99" i="27" s="1"/>
  <c r="BU28" i="11"/>
  <c r="BU28" i="27" s="1"/>
  <c r="BU105" i="11"/>
  <c r="BU105" i="27" s="1"/>
  <c r="BU31" i="11"/>
  <c r="BU77" i="11"/>
  <c r="BU77" i="27" s="1"/>
  <c r="BU101" i="11"/>
  <c r="BU101" i="27" s="1"/>
  <c r="BU83" i="11"/>
  <c r="BU83" i="27" s="1"/>
  <c r="BU17" i="11"/>
  <c r="BU26" i="11"/>
  <c r="BU26" i="27" s="1"/>
  <c r="BU73" i="11"/>
  <c r="BU73" i="27" s="1"/>
  <c r="BU95" i="11"/>
  <c r="BU95" i="27" s="1"/>
  <c r="BU82" i="11"/>
  <c r="BU55" i="11"/>
  <c r="BU55" i="27" s="1"/>
  <c r="BU93" i="11"/>
  <c r="BU93" i="27" s="1"/>
  <c r="BU110" i="11"/>
  <c r="BU110" i="27" s="1"/>
  <c r="BU109" i="11"/>
  <c r="BU109" i="27" s="1"/>
  <c r="BU87" i="11"/>
  <c r="BU87" i="27" s="1"/>
  <c r="BU58" i="11"/>
  <c r="BU58" i="27" s="1"/>
  <c r="BU51" i="11"/>
  <c r="BU103" i="11"/>
  <c r="BU103" i="27" s="1"/>
  <c r="BU36" i="11"/>
  <c r="BU62" i="11"/>
  <c r="BU62" i="27" s="1"/>
  <c r="BU88" i="11"/>
  <c r="BU88" i="27" s="1"/>
  <c r="BU89" i="11"/>
  <c r="BU89" i="27" s="1"/>
  <c r="BU20" i="11"/>
  <c r="BU20" i="27" s="1"/>
  <c r="BU18" i="11"/>
  <c r="BU54" i="11"/>
  <c r="BU54" i="27" s="1"/>
  <c r="BU37" i="11"/>
  <c r="BU37" i="27" s="1"/>
  <c r="BU24" i="11"/>
  <c r="BU68" i="11"/>
  <c r="BU68" i="27" s="1"/>
  <c r="BU72" i="11"/>
  <c r="BU72" i="27" s="1"/>
  <c r="BU81" i="11"/>
  <c r="BU81" i="27" s="1"/>
  <c r="BU41" i="11"/>
  <c r="BU104" i="11"/>
  <c r="BU104" i="27" s="1"/>
  <c r="BU71" i="11"/>
  <c r="BU71" i="27" s="1"/>
  <c r="BU33" i="11"/>
  <c r="BU33" i="27" s="1"/>
  <c r="BU35" i="11"/>
  <c r="BU35" i="27" s="1"/>
  <c r="BU100" i="11"/>
  <c r="BU100" i="27" s="1"/>
  <c r="BU25" i="11"/>
  <c r="BU25" i="27" s="1"/>
  <c r="BU21" i="11"/>
  <c r="BU21" i="27" s="1"/>
  <c r="BU108" i="11"/>
  <c r="BU108" i="27" s="1"/>
  <c r="BU22" i="11"/>
  <c r="BU74" i="11"/>
  <c r="BU74" i="27" s="1"/>
  <c r="BU16" i="11"/>
  <c r="BU30" i="11"/>
  <c r="BU30" i="27" s="1"/>
  <c r="BU79" i="11"/>
  <c r="BU79" i="27" s="1"/>
  <c r="BU47" i="11"/>
  <c r="BU47" i="27" s="1"/>
  <c r="BU97" i="11"/>
  <c r="BU97" i="27" s="1"/>
  <c r="BU23" i="11"/>
  <c r="BU23" i="27" s="1"/>
  <c r="BU38" i="11"/>
  <c r="BU38" i="27" s="1"/>
  <c r="BU80" i="11"/>
  <c r="BU80" i="27" s="1"/>
  <c r="BU60" i="11"/>
  <c r="BU60" i="27" s="1"/>
  <c r="BU76" i="11"/>
  <c r="BU76" i="27" s="1"/>
  <c r="BU15" i="11"/>
  <c r="BU91" i="11"/>
  <c r="BU91" i="27" s="1"/>
  <c r="BU53" i="11"/>
  <c r="BU53" i="27" s="1"/>
  <c r="BU42" i="11"/>
  <c r="BU42" i="27" s="1"/>
  <c r="BU107" i="11"/>
  <c r="BU107" i="27" s="1"/>
  <c r="BU92" i="11"/>
  <c r="BU92" i="27" s="1"/>
  <c r="BU67" i="11"/>
  <c r="BU67" i="27" s="1"/>
  <c r="BU84" i="11"/>
  <c r="BU84" i="27" s="1"/>
  <c r="BU75" i="11"/>
  <c r="BU75" i="27" s="1"/>
  <c r="BU64" i="11"/>
  <c r="BU64" i="27" s="1"/>
  <c r="BU46" i="11"/>
  <c r="BU46" i="27" s="1"/>
  <c r="BU27" i="11"/>
  <c r="BU27" i="27" s="1"/>
  <c r="BU29" i="11"/>
  <c r="BU29" i="27" s="1"/>
  <c r="BU43" i="11"/>
  <c r="BU43" i="27" s="1"/>
  <c r="BU66" i="11"/>
  <c r="BU66" i="27" s="1"/>
  <c r="BU111" i="11"/>
  <c r="BU59" i="11"/>
  <c r="BU59" i="27" s="1"/>
  <c r="BU40" i="11"/>
  <c r="BU40" i="27" s="1"/>
  <c r="BU96" i="11"/>
  <c r="BU96" i="27" s="1"/>
  <c r="BU69" i="11"/>
  <c r="BU69" i="27" s="1"/>
  <c r="BU32" i="11"/>
  <c r="BU32" i="27" s="1"/>
  <c r="BU44" i="11"/>
  <c r="BU19" i="11"/>
  <c r="BU57" i="11"/>
  <c r="BU57" i="27" s="1"/>
  <c r="BU85" i="11"/>
  <c r="BU85" i="27" s="1"/>
  <c r="BU63" i="11"/>
  <c r="BU63" i="27" s="1"/>
  <c r="BU61" i="11"/>
  <c r="BU61" i="27" s="1"/>
  <c r="BU49" i="11"/>
  <c r="BU49" i="27" s="1"/>
  <c r="BU102" i="11"/>
  <c r="BU102" i="27" s="1"/>
  <c r="BU65" i="11"/>
  <c r="BU65" i="27" s="1"/>
  <c r="BU111" i="27" l="1"/>
  <c r="BU107" i="33"/>
  <c r="BU27" i="33"/>
  <c r="BU41" i="27"/>
  <c r="BU112" i="33"/>
  <c r="BU24" i="33"/>
  <c r="BU24" i="27"/>
  <c r="BU94" i="33"/>
  <c r="BU114" i="33"/>
  <c r="BU45" i="34"/>
  <c r="BU16" i="33"/>
  <c r="BU36" i="27"/>
  <c r="BU77" i="32" s="1"/>
  <c r="BU87" i="34"/>
  <c r="BU45" i="27"/>
  <c r="BU115" i="33"/>
  <c r="DN23" i="15"/>
  <c r="DM24" i="15"/>
  <c r="BT213" i="32"/>
  <c r="BT46" i="34"/>
  <c r="BU19" i="27"/>
  <c r="BU20" i="33"/>
  <c r="BU62" i="33"/>
  <c r="BU137" i="33"/>
  <c r="BU100" i="33"/>
  <c r="BU15" i="23"/>
  <c r="BU108" i="33"/>
  <c r="BU82" i="27"/>
  <c r="BU65" i="32" s="1"/>
  <c r="BU73" i="34"/>
  <c r="BU63" i="33"/>
  <c r="BU31" i="27"/>
  <c r="BU53" i="32" s="1"/>
  <c r="BU59" i="34"/>
  <c r="DN283" i="5"/>
  <c r="DO272" i="5"/>
  <c r="BW21" i="15"/>
  <c r="BV31" i="15"/>
  <c r="BV7" i="36"/>
  <c r="BV7" i="34"/>
  <c r="BV6" i="5"/>
  <c r="BV7" i="35"/>
  <c r="BV7" i="30"/>
  <c r="BV7" i="27"/>
  <c r="BV7" i="31"/>
  <c r="BV7" i="23"/>
  <c r="BV7" i="33"/>
  <c r="BV7" i="32"/>
  <c r="BV6" i="9"/>
  <c r="BV7" i="11"/>
  <c r="BT211" i="32"/>
  <c r="BT18" i="34"/>
  <c r="DJ268" i="5"/>
  <c r="DJ1148" i="5"/>
  <c r="DJ7" i="5"/>
  <c r="DJ531" i="5"/>
  <c r="DJ8" i="33"/>
  <c r="DJ8" i="34"/>
  <c r="DJ8" i="35"/>
  <c r="DJ8" i="30"/>
  <c r="DJ8" i="36"/>
  <c r="DJ8" i="31"/>
  <c r="DJ8" i="23"/>
  <c r="DJ8" i="32"/>
  <c r="DJ8" i="11"/>
  <c r="DJ8" i="27"/>
  <c r="DJ7" i="9"/>
  <c r="BU44" i="27"/>
  <c r="BU110" i="33"/>
  <c r="BU16" i="23"/>
  <c r="BU138" i="33"/>
  <c r="BU56" i="27"/>
  <c r="BU89" i="32" s="1"/>
  <c r="BU101" i="34"/>
  <c r="DL30" i="15"/>
  <c r="DL4" i="33"/>
  <c r="DL26" i="15"/>
  <c r="DL29" i="15" s="1"/>
  <c r="BV535" i="5"/>
  <c r="BV539" i="5"/>
  <c r="BV544" i="5"/>
  <c r="BV547" i="5"/>
  <c r="BV540" i="5"/>
  <c r="BV542" i="5"/>
  <c r="BV534" i="5"/>
  <c r="BV537" i="5"/>
  <c r="BV543" i="5"/>
  <c r="BV546" i="5"/>
  <c r="BV536" i="5"/>
  <c r="BV538" i="5"/>
  <c r="BV541" i="5"/>
  <c r="BV545" i="5"/>
  <c r="DJ4" i="5"/>
  <c r="DJ5" i="11"/>
  <c r="DJ5" i="32"/>
  <c r="DJ5" i="23"/>
  <c r="DJ5" i="34"/>
  <c r="DJ5" i="27"/>
  <c r="DJ5" i="33"/>
  <c r="DJ5" i="30"/>
  <c r="DJ5" i="36"/>
  <c r="DJ4" i="9"/>
  <c r="DJ5" i="35"/>
  <c r="DJ5" i="31"/>
  <c r="BU15" i="27"/>
  <c r="BU117" i="33"/>
  <c r="BU23" i="23"/>
  <c r="BU115" i="11"/>
  <c r="BU140" i="33"/>
  <c r="BU31" i="34"/>
  <c r="BU3" i="11"/>
  <c r="BU32" i="33"/>
  <c r="BU80" i="33"/>
  <c r="BU85" i="33" s="1"/>
  <c r="BU101" i="33"/>
  <c r="BU49" i="33"/>
  <c r="BU76" i="33" s="1"/>
  <c r="BU127" i="33"/>
  <c r="BU133" i="33" s="1"/>
  <c r="BU89" i="33"/>
  <c r="BU96" i="33" s="1"/>
  <c r="BU22" i="27"/>
  <c r="BU31" i="33"/>
  <c r="BU18" i="27"/>
  <c r="BU111" i="33"/>
  <c r="BU17" i="34"/>
  <c r="BU29" i="33"/>
  <c r="BU52" i="27"/>
  <c r="BU109" i="33"/>
  <c r="BU25" i="33"/>
  <c r="DL35" i="15"/>
  <c r="DK35" i="15"/>
  <c r="DK29" i="15"/>
  <c r="BU17" i="32" l="1"/>
  <c r="BU211" i="32" s="1"/>
  <c r="DL7" i="5"/>
  <c r="DL531" i="5"/>
  <c r="DL8" i="36"/>
  <c r="DL8" i="34"/>
  <c r="DL268" i="5"/>
  <c r="DL8" i="33"/>
  <c r="DL1148" i="5"/>
  <c r="DL8" i="35"/>
  <c r="DL8" i="30"/>
  <c r="DL8" i="27"/>
  <c r="DL8" i="31"/>
  <c r="DL8" i="23"/>
  <c r="DL7" i="9"/>
  <c r="DL8" i="32"/>
  <c r="DL8" i="11"/>
  <c r="BU217" i="32"/>
  <c r="BU102" i="34"/>
  <c r="BW22" i="15"/>
  <c r="BW532" i="5"/>
  <c r="BW33" i="15"/>
  <c r="BW269" i="5"/>
  <c r="BW1149" i="5"/>
  <c r="BW6" i="33"/>
  <c r="BW5" i="5"/>
  <c r="BW126" i="29"/>
  <c r="BW6" i="36"/>
  <c r="BW28" i="15"/>
  <c r="BW6" i="31"/>
  <c r="BW6" i="34"/>
  <c r="BW6" i="32"/>
  <c r="BW27" i="15"/>
  <c r="BW6" i="35"/>
  <c r="BW6" i="30"/>
  <c r="BW6" i="27"/>
  <c r="BW6" i="23"/>
  <c r="BW5" i="9"/>
  <c r="BW6" i="11"/>
  <c r="BU214" i="32"/>
  <c r="BU60" i="34"/>
  <c r="BU215" i="32"/>
  <c r="BU74" i="34"/>
  <c r="BU142" i="33"/>
  <c r="BU45" i="33"/>
  <c r="BU41" i="32"/>
  <c r="BU185" i="33"/>
  <c r="DK5" i="11"/>
  <c r="DK5" i="23"/>
  <c r="DK5" i="32"/>
  <c r="DK4" i="5"/>
  <c r="DK5" i="34"/>
  <c r="DK5" i="33"/>
  <c r="DK5" i="35"/>
  <c r="DK5" i="30"/>
  <c r="DK5" i="27"/>
  <c r="DK4" i="9"/>
  <c r="DK5" i="36"/>
  <c r="DK5" i="31"/>
  <c r="BU149" i="33"/>
  <c r="DM26" i="15"/>
  <c r="DM30" i="15"/>
  <c r="DM4" i="33"/>
  <c r="BU119" i="33"/>
  <c r="DK8" i="36"/>
  <c r="DK8" i="34"/>
  <c r="DK531" i="5"/>
  <c r="DK1148" i="5"/>
  <c r="DK8" i="33"/>
  <c r="DK268" i="5"/>
  <c r="DK7" i="5"/>
  <c r="DK8" i="35"/>
  <c r="DK8" i="30"/>
  <c r="DK8" i="27"/>
  <c r="DK8" i="31"/>
  <c r="DK8" i="23"/>
  <c r="DK8" i="32"/>
  <c r="DK7" i="9"/>
  <c r="DK8" i="11"/>
  <c r="BU128" i="29"/>
  <c r="BV118" i="11"/>
  <c r="DO283" i="5"/>
  <c r="DP272" i="5"/>
  <c r="BU19" i="23"/>
  <c r="BU20" i="23" s="1"/>
  <c r="DM25" i="15"/>
  <c r="DL4" i="5"/>
  <c r="DL5" i="23"/>
  <c r="DL5" i="32"/>
  <c r="DL5" i="11"/>
  <c r="DL5" i="30"/>
  <c r="DL4" i="9"/>
  <c r="DL5" i="31"/>
  <c r="DL5" i="36"/>
  <c r="DL5" i="34"/>
  <c r="DL5" i="35"/>
  <c r="DL5" i="33"/>
  <c r="DL5" i="27"/>
  <c r="BV102" i="11"/>
  <c r="BV102" i="27" s="1"/>
  <c r="BV35" i="11"/>
  <c r="BV35" i="27" s="1"/>
  <c r="BV56" i="11"/>
  <c r="BV75" i="11"/>
  <c r="BV75" i="27" s="1"/>
  <c r="BV106" i="11"/>
  <c r="BV106" i="27" s="1"/>
  <c r="BV103" i="11"/>
  <c r="BV103" i="27" s="1"/>
  <c r="BV48" i="11"/>
  <c r="BV48" i="27" s="1"/>
  <c r="BV51" i="11"/>
  <c r="BV41" i="11"/>
  <c r="BV81" i="11"/>
  <c r="BV81" i="27" s="1"/>
  <c r="BV44" i="11"/>
  <c r="BV15" i="11"/>
  <c r="BV40" i="11"/>
  <c r="BV40" i="27" s="1"/>
  <c r="BV42" i="11"/>
  <c r="BV42" i="27" s="1"/>
  <c r="BV83" i="11"/>
  <c r="BV83" i="27" s="1"/>
  <c r="BV68" i="11"/>
  <c r="BV68" i="27" s="1"/>
  <c r="BV18" i="11"/>
  <c r="BV99" i="11"/>
  <c r="BV99" i="27" s="1"/>
  <c r="BV26" i="11"/>
  <c r="BV26" i="27" s="1"/>
  <c r="BV53" i="11"/>
  <c r="BV53" i="27" s="1"/>
  <c r="BV73" i="11"/>
  <c r="BV73" i="27" s="1"/>
  <c r="BV37" i="11"/>
  <c r="BV37" i="27" s="1"/>
  <c r="BV80" i="11"/>
  <c r="BV80" i="27" s="1"/>
  <c r="BV17" i="11"/>
  <c r="BV92" i="11"/>
  <c r="BV92" i="27" s="1"/>
  <c r="BV76" i="11"/>
  <c r="BV76" i="27" s="1"/>
  <c r="BV36" i="11"/>
  <c r="BV98" i="11"/>
  <c r="BV98" i="27" s="1"/>
  <c r="BV55" i="11"/>
  <c r="BV55" i="27" s="1"/>
  <c r="BV52" i="11"/>
  <c r="BV74" i="11"/>
  <c r="BV74" i="27" s="1"/>
  <c r="BV33" i="11"/>
  <c r="BV33" i="27" s="1"/>
  <c r="BV67" i="11"/>
  <c r="BV67" i="27" s="1"/>
  <c r="BV100" i="11"/>
  <c r="BV100" i="27" s="1"/>
  <c r="BV110" i="11"/>
  <c r="BV110" i="27" s="1"/>
  <c r="BV16" i="11"/>
  <c r="BV30" i="11"/>
  <c r="BV30" i="27" s="1"/>
  <c r="BV47" i="11"/>
  <c r="BV47" i="27" s="1"/>
  <c r="BV34" i="11"/>
  <c r="BV34" i="27" s="1"/>
  <c r="BV57" i="11"/>
  <c r="BV57" i="27" s="1"/>
  <c r="BV77" i="11"/>
  <c r="BV77" i="27" s="1"/>
  <c r="BV104" i="11"/>
  <c r="BV104" i="27" s="1"/>
  <c r="BV38" i="11"/>
  <c r="BV38" i="27" s="1"/>
  <c r="BV91" i="11"/>
  <c r="BV91" i="27" s="1"/>
  <c r="BV63" i="11"/>
  <c r="BV63" i="27" s="1"/>
  <c r="BV24" i="11"/>
  <c r="BV60" i="11"/>
  <c r="BV60" i="27" s="1"/>
  <c r="BV97" i="11"/>
  <c r="BV97" i="27" s="1"/>
  <c r="BV93" i="11"/>
  <c r="BV93" i="27" s="1"/>
  <c r="BV95" i="11"/>
  <c r="BV95" i="27" s="1"/>
  <c r="BV45" i="11"/>
  <c r="BV71" i="11"/>
  <c r="BV71" i="27" s="1"/>
  <c r="BV78" i="11"/>
  <c r="BV78" i="27" s="1"/>
  <c r="BV21" i="11"/>
  <c r="BV21" i="27" s="1"/>
  <c r="BV90" i="11"/>
  <c r="BV90" i="27" s="1"/>
  <c r="BV87" i="11"/>
  <c r="BV87" i="27" s="1"/>
  <c r="BV65" i="11"/>
  <c r="BV65" i="27" s="1"/>
  <c r="BV43" i="11"/>
  <c r="BV43" i="27" s="1"/>
  <c r="BV27" i="11"/>
  <c r="BV27" i="27" s="1"/>
  <c r="BV29" i="11"/>
  <c r="BV29" i="27" s="1"/>
  <c r="BV22" i="11"/>
  <c r="BV49" i="11"/>
  <c r="BV49" i="27" s="1"/>
  <c r="BV105" i="11"/>
  <c r="BV105" i="27" s="1"/>
  <c r="BV61" i="11"/>
  <c r="BV61" i="27" s="1"/>
  <c r="BV69" i="11"/>
  <c r="BV69" i="27" s="1"/>
  <c r="BV101" i="11"/>
  <c r="BV101" i="27" s="1"/>
  <c r="BV23" i="11"/>
  <c r="BV23" i="27" s="1"/>
  <c r="BV31" i="11"/>
  <c r="BV25" i="11"/>
  <c r="BV25" i="27" s="1"/>
  <c r="BV86" i="11"/>
  <c r="BV86" i="27" s="1"/>
  <c r="BV59" i="11"/>
  <c r="BV59" i="27" s="1"/>
  <c r="BV70" i="11"/>
  <c r="BV70" i="27" s="1"/>
  <c r="BV62" i="11"/>
  <c r="BV62" i="27" s="1"/>
  <c r="BV94" i="11"/>
  <c r="BV94" i="27" s="1"/>
  <c r="BV46" i="11"/>
  <c r="BV46" i="27" s="1"/>
  <c r="BV66" i="11"/>
  <c r="BV66" i="27" s="1"/>
  <c r="BV64" i="11"/>
  <c r="BV64" i="27" s="1"/>
  <c r="BV108" i="11"/>
  <c r="BV108" i="27" s="1"/>
  <c r="BV111" i="11"/>
  <c r="BV82" i="11"/>
  <c r="BV88" i="11"/>
  <c r="BV88" i="27" s="1"/>
  <c r="BV32" i="11"/>
  <c r="BV32" i="27" s="1"/>
  <c r="BV54" i="11"/>
  <c r="BV54" i="27" s="1"/>
  <c r="BV20" i="11"/>
  <c r="BV20" i="27" s="1"/>
  <c r="BV28" i="11"/>
  <c r="BV28" i="27" s="1"/>
  <c r="BV50" i="11"/>
  <c r="BV50" i="27" s="1"/>
  <c r="BV85" i="11"/>
  <c r="BV85" i="27" s="1"/>
  <c r="BV96" i="11"/>
  <c r="BV96" i="27" s="1"/>
  <c r="BV107" i="11"/>
  <c r="BV107" i="27" s="1"/>
  <c r="BV19" i="11"/>
  <c r="BV72" i="11"/>
  <c r="BV72" i="27" s="1"/>
  <c r="BV89" i="11"/>
  <c r="BV89" i="27" s="1"/>
  <c r="BV39" i="11"/>
  <c r="BV39" i="27" s="1"/>
  <c r="BV109" i="11"/>
  <c r="BV109" i="27" s="1"/>
  <c r="BV79" i="11"/>
  <c r="BV79" i="27" s="1"/>
  <c r="BV58" i="11"/>
  <c r="BV58" i="27" s="1"/>
  <c r="BV84" i="11"/>
  <c r="BV84" i="27" s="1"/>
  <c r="BV8" i="5"/>
  <c r="BV8" i="9"/>
  <c r="BU103" i="33"/>
  <c r="DO23" i="15"/>
  <c r="DN24" i="15"/>
  <c r="DN25" i="15" s="1"/>
  <c r="BU216" i="32"/>
  <c r="BU88" i="34"/>
  <c r="BU18" i="34" l="1"/>
  <c r="DN35" i="15"/>
  <c r="BV82" i="27"/>
  <c r="BV65" i="32" s="1"/>
  <c r="BV73" i="34"/>
  <c r="BV31" i="27"/>
  <c r="BV53" i="32" s="1"/>
  <c r="BV59" i="34"/>
  <c r="BV108" i="33"/>
  <c r="BV100" i="33"/>
  <c r="BV15" i="23"/>
  <c r="BV137" i="33"/>
  <c r="BV62" i="33"/>
  <c r="BV63" i="33"/>
  <c r="BV15" i="27"/>
  <c r="BV49" i="33"/>
  <c r="BV80" i="33"/>
  <c r="BV85" i="33" s="1"/>
  <c r="BV115" i="11"/>
  <c r="BV23" i="23"/>
  <c r="BV117" i="33"/>
  <c r="BV31" i="34"/>
  <c r="BV3" i="11"/>
  <c r="BV101" i="33"/>
  <c r="BV140" i="33"/>
  <c r="BV89" i="33"/>
  <c r="BV127" i="33"/>
  <c r="BV133" i="33" s="1"/>
  <c r="BV32" i="33"/>
  <c r="BV138" i="33"/>
  <c r="BV16" i="23"/>
  <c r="DM35" i="15"/>
  <c r="DM29" i="15"/>
  <c r="BW535" i="5"/>
  <c r="BW538" i="5"/>
  <c r="BW540" i="5"/>
  <c r="BW542" i="5"/>
  <c r="BW545" i="5"/>
  <c r="BW546" i="5"/>
  <c r="BW536" i="5"/>
  <c r="BW544" i="5"/>
  <c r="BW534" i="5"/>
  <c r="BW537" i="5"/>
  <c r="BW539" i="5"/>
  <c r="BW543" i="5"/>
  <c r="BW547" i="5"/>
  <c r="BW541" i="5"/>
  <c r="DP23" i="15"/>
  <c r="DO24" i="15"/>
  <c r="DO25" i="15" s="1"/>
  <c r="BV111" i="27"/>
  <c r="BV27" i="33"/>
  <c r="BV107" i="33"/>
  <c r="BV45" i="27"/>
  <c r="BV115" i="33"/>
  <c r="BV36" i="27"/>
  <c r="BV77" i="32" s="1"/>
  <c r="BV87" i="34"/>
  <c r="BV44" i="27"/>
  <c r="BV110" i="33"/>
  <c r="BV56" i="27"/>
  <c r="BV89" i="32" s="1"/>
  <c r="BV101" i="34"/>
  <c r="DP283" i="5"/>
  <c r="DQ272" i="5"/>
  <c r="BW31" i="15"/>
  <c r="BX21" i="15"/>
  <c r="BW6" i="5"/>
  <c r="BW7" i="36"/>
  <c r="BW7" i="33"/>
  <c r="BW7" i="35"/>
  <c r="BW7" i="30"/>
  <c r="BW7" i="27"/>
  <c r="BW7" i="34"/>
  <c r="BW7" i="31"/>
  <c r="BW7" i="23"/>
  <c r="BW7" i="32"/>
  <c r="BW6" i="9"/>
  <c r="BW7" i="11"/>
  <c r="BV19" i="27"/>
  <c r="BV20" i="33"/>
  <c r="BV24" i="27"/>
  <c r="BV16" i="33"/>
  <c r="BV45" i="34"/>
  <c r="BV114" i="33"/>
  <c r="BV94" i="33"/>
  <c r="BV52" i="27"/>
  <c r="BV109" i="33"/>
  <c r="BV25" i="33"/>
  <c r="DN4" i="33"/>
  <c r="DN26" i="15"/>
  <c r="DN29" i="15" s="1"/>
  <c r="DN30" i="15"/>
  <c r="BV22" i="27"/>
  <c r="BV31" i="33"/>
  <c r="BV18" i="27"/>
  <c r="BV29" i="33"/>
  <c r="BV111" i="33"/>
  <c r="BV17" i="34"/>
  <c r="BV41" i="27"/>
  <c r="BV112" i="33"/>
  <c r="BV24" i="33"/>
  <c r="BU213" i="32"/>
  <c r="BU46" i="34"/>
  <c r="BV76" i="33" l="1"/>
  <c r="BV17" i="32"/>
  <c r="BV211" i="32" s="1"/>
  <c r="DN268" i="5"/>
  <c r="DN1148" i="5"/>
  <c r="DN7" i="5"/>
  <c r="DN8" i="36"/>
  <c r="DN8" i="34"/>
  <c r="DN8" i="35"/>
  <c r="DN8" i="30"/>
  <c r="DN531" i="5"/>
  <c r="DN8" i="31"/>
  <c r="DN8" i="23"/>
  <c r="DN8" i="33"/>
  <c r="DN8" i="32"/>
  <c r="DN8" i="11"/>
  <c r="DN8" i="27"/>
  <c r="DN7" i="9"/>
  <c r="BV119" i="33"/>
  <c r="DO26" i="15"/>
  <c r="DO29" i="15" s="1"/>
  <c r="DO30" i="15"/>
  <c r="DO4" i="33"/>
  <c r="DM4" i="5"/>
  <c r="DM5" i="23"/>
  <c r="DM5" i="32"/>
  <c r="DM5" i="11"/>
  <c r="DM5" i="34"/>
  <c r="DM5" i="27"/>
  <c r="DM5" i="31"/>
  <c r="DM5" i="35"/>
  <c r="DM5" i="36"/>
  <c r="DM5" i="30"/>
  <c r="DM4" i="9"/>
  <c r="DM5" i="33"/>
  <c r="BV149" i="33"/>
  <c r="BV142" i="33"/>
  <c r="BV215" i="32"/>
  <c r="BV74" i="34"/>
  <c r="DR272" i="5"/>
  <c r="DQ283" i="5"/>
  <c r="BV217" i="32"/>
  <c r="BV102" i="34"/>
  <c r="BV216" i="32"/>
  <c r="BV88" i="34"/>
  <c r="DP24" i="15"/>
  <c r="DQ23" i="15"/>
  <c r="BV128" i="29"/>
  <c r="BW118" i="11"/>
  <c r="BV19" i="23"/>
  <c r="BV20" i="23" s="1"/>
  <c r="BV45" i="33"/>
  <c r="BX532" i="5"/>
  <c r="BX22" i="15"/>
  <c r="BX27" i="15"/>
  <c r="BX5" i="5"/>
  <c r="BX33" i="15"/>
  <c r="BX1149" i="5"/>
  <c r="BX6" i="36"/>
  <c r="BX6" i="34"/>
  <c r="BX269" i="5"/>
  <c r="BX126" i="29"/>
  <c r="BX6" i="35"/>
  <c r="BX6" i="30"/>
  <c r="BX28" i="15"/>
  <c r="BX6" i="33"/>
  <c r="BX6" i="31"/>
  <c r="BX6" i="23"/>
  <c r="BX6" i="32"/>
  <c r="BX6" i="11"/>
  <c r="BX6" i="27"/>
  <c r="BX5" i="9"/>
  <c r="BV96" i="33"/>
  <c r="BV103" i="33"/>
  <c r="BV214" i="32"/>
  <c r="BV60" i="34"/>
  <c r="BV41" i="32"/>
  <c r="BV185" i="33"/>
  <c r="BW8" i="5"/>
  <c r="BW8" i="9"/>
  <c r="DO35" i="15"/>
  <c r="BW93" i="11"/>
  <c r="BW93" i="27" s="1"/>
  <c r="BW98" i="11"/>
  <c r="BW98" i="27" s="1"/>
  <c r="BW84" i="11"/>
  <c r="BW84" i="27" s="1"/>
  <c r="BW21" i="11"/>
  <c r="BW21" i="27" s="1"/>
  <c r="BW100" i="11"/>
  <c r="BW100" i="27" s="1"/>
  <c r="BW71" i="11"/>
  <c r="BW71" i="27" s="1"/>
  <c r="BW62" i="11"/>
  <c r="BW62" i="27" s="1"/>
  <c r="BW86" i="11"/>
  <c r="BW86" i="27" s="1"/>
  <c r="BW90" i="11"/>
  <c r="BW90" i="27" s="1"/>
  <c r="BW103" i="11"/>
  <c r="BW103" i="27" s="1"/>
  <c r="BW78" i="11"/>
  <c r="BW78" i="27" s="1"/>
  <c r="BW29" i="11"/>
  <c r="BW29" i="27" s="1"/>
  <c r="BW67" i="11"/>
  <c r="BW67" i="27" s="1"/>
  <c r="BW68" i="11"/>
  <c r="BW68" i="27" s="1"/>
  <c r="BW20" i="11"/>
  <c r="BW20" i="27" s="1"/>
  <c r="BW60" i="11"/>
  <c r="BW60" i="27" s="1"/>
  <c r="BW38" i="11"/>
  <c r="BW38" i="27" s="1"/>
  <c r="BW57" i="11"/>
  <c r="BW57" i="27" s="1"/>
  <c r="BW77" i="11"/>
  <c r="BW77" i="27" s="1"/>
  <c r="BW83" i="11"/>
  <c r="BW83" i="27" s="1"/>
  <c r="BW69" i="11"/>
  <c r="BW69" i="27" s="1"/>
  <c r="BW97" i="11"/>
  <c r="BW97" i="27" s="1"/>
  <c r="BW99" i="11"/>
  <c r="BW99" i="27" s="1"/>
  <c r="BW44" i="11"/>
  <c r="BW75" i="11"/>
  <c r="BW75" i="27" s="1"/>
  <c r="BW95" i="11"/>
  <c r="BW95" i="27" s="1"/>
  <c r="BW70" i="11"/>
  <c r="BW70" i="27" s="1"/>
  <c r="BW16" i="11"/>
  <c r="BW87" i="11"/>
  <c r="BW87" i="27" s="1"/>
  <c r="BW58" i="11"/>
  <c r="BW58" i="27" s="1"/>
  <c r="BW33" i="11"/>
  <c r="BW33" i="27" s="1"/>
  <c r="BW35" i="11"/>
  <c r="BW35" i="27" s="1"/>
  <c r="BW55" i="11"/>
  <c r="BW55" i="27" s="1"/>
  <c r="BW22" i="11"/>
  <c r="BW111" i="11"/>
  <c r="BW65" i="11"/>
  <c r="BW65" i="27" s="1"/>
  <c r="BW45" i="11"/>
  <c r="BW105" i="11"/>
  <c r="BW105" i="27" s="1"/>
  <c r="BW15" i="11"/>
  <c r="BW31" i="11"/>
  <c r="BW76" i="11"/>
  <c r="BW76" i="27" s="1"/>
  <c r="BW49" i="11"/>
  <c r="BW49" i="27" s="1"/>
  <c r="BW91" i="11"/>
  <c r="BW91" i="27" s="1"/>
  <c r="BW23" i="11"/>
  <c r="BW23" i="27" s="1"/>
  <c r="BW107" i="11"/>
  <c r="BW107" i="27" s="1"/>
  <c r="BW32" i="11"/>
  <c r="BW32" i="27" s="1"/>
  <c r="BW54" i="11"/>
  <c r="BW54" i="27" s="1"/>
  <c r="BW28" i="11"/>
  <c r="BW28" i="27" s="1"/>
  <c r="BW110" i="11"/>
  <c r="BW110" i="27" s="1"/>
  <c r="BW82" i="11"/>
  <c r="BW39" i="11"/>
  <c r="BW39" i="27" s="1"/>
  <c r="BW34" i="11"/>
  <c r="BW34" i="27" s="1"/>
  <c r="BW52" i="11"/>
  <c r="BW25" i="11"/>
  <c r="BW25" i="27" s="1"/>
  <c r="BW64" i="11"/>
  <c r="BW64" i="27" s="1"/>
  <c r="BW43" i="11"/>
  <c r="BW43" i="27" s="1"/>
  <c r="BW59" i="11"/>
  <c r="BW59" i="27" s="1"/>
  <c r="BW30" i="11"/>
  <c r="BW30" i="27" s="1"/>
  <c r="BW48" i="11"/>
  <c r="BW48" i="27" s="1"/>
  <c r="BW94" i="11"/>
  <c r="BW94" i="27" s="1"/>
  <c r="BW40" i="11"/>
  <c r="BW40" i="27" s="1"/>
  <c r="BW24" i="11"/>
  <c r="BW63" i="11"/>
  <c r="BW63" i="27" s="1"/>
  <c r="BW53" i="11"/>
  <c r="BW53" i="27" s="1"/>
  <c r="BW88" i="11"/>
  <c r="BW88" i="27" s="1"/>
  <c r="BW101" i="11"/>
  <c r="BW101" i="27" s="1"/>
  <c r="BW61" i="11"/>
  <c r="BW61" i="27" s="1"/>
  <c r="BW26" i="11"/>
  <c r="BW26" i="27" s="1"/>
  <c r="BW18" i="11"/>
  <c r="BW73" i="11"/>
  <c r="BW73" i="27" s="1"/>
  <c r="BW37" i="11"/>
  <c r="BW37" i="27" s="1"/>
  <c r="BW72" i="11"/>
  <c r="BW72" i="27" s="1"/>
  <c r="BW36" i="11"/>
  <c r="BW102" i="11"/>
  <c r="BW102" i="27" s="1"/>
  <c r="BW109" i="11"/>
  <c r="BW109" i="27" s="1"/>
  <c r="BW79" i="11"/>
  <c r="BW79" i="27" s="1"/>
  <c r="BW46" i="11"/>
  <c r="BW46" i="27" s="1"/>
  <c r="BW27" i="11"/>
  <c r="BW27" i="27" s="1"/>
  <c r="BW74" i="11"/>
  <c r="BW74" i="27" s="1"/>
  <c r="BW106" i="11"/>
  <c r="BW106" i="27" s="1"/>
  <c r="BW108" i="11"/>
  <c r="BW108" i="27" s="1"/>
  <c r="BW56" i="11"/>
  <c r="BW66" i="11"/>
  <c r="BW66" i="27" s="1"/>
  <c r="BW47" i="11"/>
  <c r="BW47" i="27" s="1"/>
  <c r="BW51" i="11"/>
  <c r="BW50" i="11"/>
  <c r="BW50" i="27" s="1"/>
  <c r="BW104" i="11"/>
  <c r="BW104" i="27" s="1"/>
  <c r="BW89" i="11"/>
  <c r="BW89" i="27" s="1"/>
  <c r="BW17" i="11"/>
  <c r="BW41" i="11"/>
  <c r="BW81" i="11"/>
  <c r="BW81" i="27" s="1"/>
  <c r="BW85" i="11"/>
  <c r="BW85" i="27" s="1"/>
  <c r="BW96" i="11"/>
  <c r="BW96" i="27" s="1"/>
  <c r="BW80" i="11"/>
  <c r="BW80" i="27" s="1"/>
  <c r="BW19" i="11"/>
  <c r="BW42" i="11"/>
  <c r="BW42" i="27" s="1"/>
  <c r="BW92" i="11"/>
  <c r="BW92" i="27" s="1"/>
  <c r="DM531" i="5"/>
  <c r="DM8" i="33"/>
  <c r="DM268" i="5"/>
  <c r="DM7" i="5"/>
  <c r="DM8" i="36"/>
  <c r="DM8" i="31"/>
  <c r="DM8" i="34"/>
  <c r="DM8" i="32"/>
  <c r="DM1148" i="5"/>
  <c r="DM8" i="35"/>
  <c r="DM8" i="30"/>
  <c r="DM8" i="27"/>
  <c r="DM8" i="23"/>
  <c r="DM7" i="9"/>
  <c r="DM8" i="11"/>
  <c r="DN5" i="11"/>
  <c r="DN4" i="5"/>
  <c r="DN5" i="23"/>
  <c r="DN5" i="32"/>
  <c r="DN5" i="34"/>
  <c r="DN5" i="27"/>
  <c r="DN4" i="9"/>
  <c r="DN5" i="31"/>
  <c r="DN5" i="36"/>
  <c r="DN5" i="33"/>
  <c r="DN5" i="35"/>
  <c r="DN5" i="30"/>
  <c r="BV18" i="34" l="1"/>
  <c r="BW15" i="27"/>
  <c r="BW117" i="33"/>
  <c r="BW127" i="33"/>
  <c r="BW133" i="33" s="1"/>
  <c r="BW115" i="11"/>
  <c r="BW23" i="23"/>
  <c r="BW31" i="34"/>
  <c r="BW3" i="11"/>
  <c r="BW32" i="33"/>
  <c r="BW89" i="33"/>
  <c r="BW49" i="33"/>
  <c r="BW101" i="33"/>
  <c r="BW140" i="33"/>
  <c r="BW80" i="33"/>
  <c r="BW85" i="33" s="1"/>
  <c r="BW111" i="27"/>
  <c r="BW107" i="33"/>
  <c r="BW27" i="33"/>
  <c r="DO5" i="11"/>
  <c r="DO5" i="23"/>
  <c r="DO5" i="32"/>
  <c r="DO4" i="5"/>
  <c r="DO5" i="34"/>
  <c r="DO5" i="33"/>
  <c r="DO5" i="35"/>
  <c r="DO5" i="30"/>
  <c r="DO5" i="36"/>
  <c r="DO5" i="27"/>
  <c r="DO4" i="9"/>
  <c r="DO5" i="31"/>
  <c r="BW19" i="27"/>
  <c r="BW20" i="33"/>
  <c r="BW41" i="27"/>
  <c r="BW112" i="33"/>
  <c r="BW24" i="33"/>
  <c r="BW56" i="27"/>
  <c r="BW89" i="32" s="1"/>
  <c r="BW101" i="34"/>
  <c r="BW24" i="27"/>
  <c r="BW114" i="33"/>
  <c r="BW45" i="34"/>
  <c r="BW94" i="33"/>
  <c r="BW16" i="33"/>
  <c r="BW82" i="27"/>
  <c r="BW65" i="32" s="1"/>
  <c r="BW73" i="34"/>
  <c r="BW22" i="27"/>
  <c r="BW31" i="33"/>
  <c r="BY21" i="15"/>
  <c r="BX31" i="15"/>
  <c r="BX7" i="33"/>
  <c r="BX7" i="36"/>
  <c r="BX7" i="34"/>
  <c r="BX7" i="31"/>
  <c r="BX6" i="5"/>
  <c r="BX7" i="32"/>
  <c r="BX7" i="35"/>
  <c r="BX7" i="30"/>
  <c r="BX7" i="27"/>
  <c r="BX7" i="23"/>
  <c r="BX6" i="9"/>
  <c r="BX7" i="11"/>
  <c r="DR23" i="15"/>
  <c r="DQ24" i="15"/>
  <c r="BW63" i="33"/>
  <c r="BW138" i="33"/>
  <c r="BW16" i="23"/>
  <c r="BW36" i="27"/>
  <c r="BW77" i="32" s="1"/>
  <c r="BW87" i="34"/>
  <c r="BW18" i="27"/>
  <c r="BW111" i="33"/>
  <c r="BW17" i="34"/>
  <c r="BW29" i="33"/>
  <c r="BW52" i="27"/>
  <c r="BW109" i="33"/>
  <c r="BW25" i="33"/>
  <c r="BW45" i="27"/>
  <c r="BW115" i="33"/>
  <c r="BV213" i="32"/>
  <c r="BV46" i="34"/>
  <c r="BX535" i="5"/>
  <c r="BX537" i="5"/>
  <c r="BX534" i="5"/>
  <c r="BX538" i="5"/>
  <c r="BX541" i="5"/>
  <c r="BX543" i="5"/>
  <c r="BX545" i="5"/>
  <c r="BX546" i="5"/>
  <c r="BX540" i="5"/>
  <c r="BX544" i="5"/>
  <c r="BX539" i="5"/>
  <c r="BX542" i="5"/>
  <c r="BX547" i="5"/>
  <c r="BX536" i="5"/>
  <c r="DP30" i="15"/>
  <c r="DP26" i="15"/>
  <c r="DP4" i="33"/>
  <c r="DS272" i="5"/>
  <c r="DR283" i="5"/>
  <c r="BW31" i="27"/>
  <c r="BW53" i="32" s="1"/>
  <c r="BW59" i="34"/>
  <c r="BW108" i="33"/>
  <c r="BW62" i="33"/>
  <c r="BW100" i="33"/>
  <c r="BW15" i="23"/>
  <c r="BW137" i="33"/>
  <c r="BW142" i="33" s="1"/>
  <c r="BW44" i="27"/>
  <c r="BW110" i="33"/>
  <c r="DO8" i="36"/>
  <c r="DO8" i="34"/>
  <c r="DO531" i="5"/>
  <c r="DO1148" i="5"/>
  <c r="DO8" i="33"/>
  <c r="DO268" i="5"/>
  <c r="DO8" i="35"/>
  <c r="DO8" i="30"/>
  <c r="DO8" i="27"/>
  <c r="DO8" i="31"/>
  <c r="DO8" i="23"/>
  <c r="DO7" i="5"/>
  <c r="DO8" i="32"/>
  <c r="DO7" i="9"/>
  <c r="DO8" i="11"/>
  <c r="DP25" i="15"/>
  <c r="BW103" i="33" l="1"/>
  <c r="BW216" i="32"/>
  <c r="BW88" i="34"/>
  <c r="DS23" i="15"/>
  <c r="DR24" i="15"/>
  <c r="DR25" i="15" s="1"/>
  <c r="BW45" i="33"/>
  <c r="BW185" i="33"/>
  <c r="BW41" i="32"/>
  <c r="BW128" i="29"/>
  <c r="BX118" i="11"/>
  <c r="BW214" i="32"/>
  <c r="BW60" i="34"/>
  <c r="DS283" i="5"/>
  <c r="DT272" i="5"/>
  <c r="BW119" i="33"/>
  <c r="BW17" i="32"/>
  <c r="DQ30" i="15"/>
  <c r="DQ4" i="33"/>
  <c r="DQ26" i="15"/>
  <c r="BX8" i="5"/>
  <c r="BX8" i="9"/>
  <c r="BW217" i="32"/>
  <c r="BW102" i="34"/>
  <c r="BW76" i="33"/>
  <c r="DP35" i="15"/>
  <c r="DP29" i="15"/>
  <c r="BW19" i="23"/>
  <c r="BW20" i="23" s="1"/>
  <c r="BX93" i="11"/>
  <c r="BX93" i="27" s="1"/>
  <c r="BX29" i="11"/>
  <c r="BX29" i="27" s="1"/>
  <c r="BX109" i="11"/>
  <c r="BX109" i="27" s="1"/>
  <c r="BX74" i="11"/>
  <c r="BX74" i="27" s="1"/>
  <c r="BX98" i="11"/>
  <c r="BX98" i="27" s="1"/>
  <c r="BX46" i="11"/>
  <c r="BX46" i="27" s="1"/>
  <c r="BX71" i="11"/>
  <c r="BX71" i="27" s="1"/>
  <c r="BX111" i="11"/>
  <c r="BX65" i="11"/>
  <c r="BX65" i="27" s="1"/>
  <c r="BX103" i="11"/>
  <c r="BX103" i="27" s="1"/>
  <c r="BX39" i="11"/>
  <c r="BX39" i="27" s="1"/>
  <c r="BX67" i="11"/>
  <c r="BX67" i="27" s="1"/>
  <c r="BX56" i="11"/>
  <c r="BX57" i="11"/>
  <c r="BX57" i="27" s="1"/>
  <c r="BX105" i="11"/>
  <c r="BX105" i="27" s="1"/>
  <c r="BX61" i="11"/>
  <c r="BX61" i="27" s="1"/>
  <c r="BX63" i="11"/>
  <c r="BX63" i="27" s="1"/>
  <c r="BX69" i="11"/>
  <c r="BX69" i="27" s="1"/>
  <c r="BX101" i="11"/>
  <c r="BX101" i="27" s="1"/>
  <c r="BX85" i="11"/>
  <c r="BX85" i="27" s="1"/>
  <c r="BX96" i="11"/>
  <c r="BX96" i="27" s="1"/>
  <c r="BX107" i="11"/>
  <c r="BX107" i="27" s="1"/>
  <c r="BX99" i="11"/>
  <c r="BX99" i="27" s="1"/>
  <c r="BX23" i="11"/>
  <c r="BX23" i="27" s="1"/>
  <c r="BX40" i="11"/>
  <c r="BX40" i="27" s="1"/>
  <c r="BX64" i="11"/>
  <c r="BX64" i="27" s="1"/>
  <c r="BX22" i="11"/>
  <c r="BX79" i="11"/>
  <c r="BX79" i="27" s="1"/>
  <c r="BX86" i="11"/>
  <c r="BX86" i="27" s="1"/>
  <c r="BX45" i="11"/>
  <c r="BX70" i="11"/>
  <c r="BX70" i="27" s="1"/>
  <c r="BX110" i="11"/>
  <c r="BX110" i="27" s="1"/>
  <c r="BX94" i="11"/>
  <c r="BX94" i="27" s="1"/>
  <c r="BX100" i="11"/>
  <c r="BX100" i="27" s="1"/>
  <c r="BX62" i="11"/>
  <c r="BX62" i="27" s="1"/>
  <c r="BX108" i="11"/>
  <c r="BX108" i="27" s="1"/>
  <c r="BX30" i="11"/>
  <c r="BX30" i="27" s="1"/>
  <c r="BX80" i="11"/>
  <c r="BX80" i="27" s="1"/>
  <c r="BX60" i="11"/>
  <c r="BX60" i="27" s="1"/>
  <c r="BX20" i="11"/>
  <c r="BX20" i="27" s="1"/>
  <c r="BX26" i="11"/>
  <c r="BX26" i="27" s="1"/>
  <c r="BX42" i="11"/>
  <c r="BX42" i="27" s="1"/>
  <c r="BX19" i="11"/>
  <c r="BX15" i="11"/>
  <c r="BX92" i="11"/>
  <c r="BX92" i="27" s="1"/>
  <c r="BX18" i="11"/>
  <c r="BX54" i="11"/>
  <c r="BX54" i="27" s="1"/>
  <c r="BX38" i="11"/>
  <c r="BX38" i="27" s="1"/>
  <c r="BX95" i="11"/>
  <c r="BX95" i="27" s="1"/>
  <c r="BX51" i="11"/>
  <c r="BX25" i="11"/>
  <c r="BX25" i="27" s="1"/>
  <c r="BX78" i="11"/>
  <c r="BX78" i="27" s="1"/>
  <c r="BX82" i="11"/>
  <c r="BX87" i="11"/>
  <c r="BX87" i="27" s="1"/>
  <c r="BX66" i="11"/>
  <c r="BX66" i="27" s="1"/>
  <c r="BX33" i="11"/>
  <c r="BX33" i="27" s="1"/>
  <c r="BX35" i="11"/>
  <c r="BX35" i="27" s="1"/>
  <c r="BX84" i="11"/>
  <c r="BX84" i="27" s="1"/>
  <c r="BX106" i="11"/>
  <c r="BX106" i="27" s="1"/>
  <c r="BX90" i="11"/>
  <c r="BX90" i="27" s="1"/>
  <c r="BX27" i="11"/>
  <c r="BX27" i="27" s="1"/>
  <c r="BX32" i="11"/>
  <c r="BX32" i="27" s="1"/>
  <c r="BX31" i="11"/>
  <c r="BX37" i="11"/>
  <c r="BX37" i="27" s="1"/>
  <c r="BX17" i="11"/>
  <c r="BX88" i="11"/>
  <c r="BX88" i="27" s="1"/>
  <c r="BX68" i="11"/>
  <c r="BX68" i="27" s="1"/>
  <c r="BX83" i="11"/>
  <c r="BX83" i="27" s="1"/>
  <c r="BX77" i="11"/>
  <c r="BX77" i="27" s="1"/>
  <c r="BX97" i="11"/>
  <c r="BX97" i="27" s="1"/>
  <c r="BX24" i="11"/>
  <c r="BX28" i="11"/>
  <c r="BX28" i="27" s="1"/>
  <c r="BX47" i="11"/>
  <c r="BX47" i="27" s="1"/>
  <c r="BX43" i="11"/>
  <c r="BX43" i="27" s="1"/>
  <c r="BX75" i="11"/>
  <c r="BX75" i="27" s="1"/>
  <c r="BX102" i="11"/>
  <c r="BX102" i="27" s="1"/>
  <c r="BX55" i="11"/>
  <c r="BX55" i="27" s="1"/>
  <c r="BX52" i="11"/>
  <c r="BX36" i="11"/>
  <c r="BX21" i="11"/>
  <c r="BX21" i="27" s="1"/>
  <c r="BX59" i="11"/>
  <c r="BX59" i="27" s="1"/>
  <c r="BX58" i="11"/>
  <c r="BX58" i="27" s="1"/>
  <c r="BX16" i="11"/>
  <c r="BX34" i="11"/>
  <c r="BX34" i="27" s="1"/>
  <c r="BX41" i="11"/>
  <c r="BX50" i="11"/>
  <c r="BX50" i="27" s="1"/>
  <c r="BX104" i="11"/>
  <c r="BX104" i="27" s="1"/>
  <c r="BX53" i="11"/>
  <c r="BX53" i="27" s="1"/>
  <c r="BX76" i="11"/>
  <c r="BX76" i="27" s="1"/>
  <c r="BX73" i="11"/>
  <c r="BX73" i="27" s="1"/>
  <c r="BX91" i="11"/>
  <c r="BX91" i="27" s="1"/>
  <c r="BX72" i="11"/>
  <c r="BX72" i="27" s="1"/>
  <c r="BX89" i="11"/>
  <c r="BX89" i="27" s="1"/>
  <c r="BX81" i="11"/>
  <c r="BX81" i="27" s="1"/>
  <c r="BX44" i="11"/>
  <c r="BX49" i="11"/>
  <c r="BX49" i="27" s="1"/>
  <c r="BX48" i="11"/>
  <c r="BX48" i="27" s="1"/>
  <c r="DQ25" i="15"/>
  <c r="BY532" i="5"/>
  <c r="BY22" i="15"/>
  <c r="BY28" i="15"/>
  <c r="BY6" i="36"/>
  <c r="BY126" i="29"/>
  <c r="BY6" i="34"/>
  <c r="BY33" i="15"/>
  <c r="BY1149" i="5"/>
  <c r="BY5" i="5"/>
  <c r="BY269" i="5"/>
  <c r="BY6" i="35"/>
  <c r="BY6" i="30"/>
  <c r="BY6" i="27"/>
  <c r="BY6" i="33"/>
  <c r="BY6" i="31"/>
  <c r="BY6" i="23"/>
  <c r="BY27" i="15"/>
  <c r="BY6" i="32"/>
  <c r="BY5" i="9"/>
  <c r="BY6" i="11"/>
  <c r="BW215" i="32"/>
  <c r="BW74" i="34"/>
  <c r="BW96" i="33"/>
  <c r="BW149" i="33"/>
  <c r="DR35" i="15" l="1"/>
  <c r="BZ21" i="15"/>
  <c r="BY6" i="5"/>
  <c r="BY7" i="33"/>
  <c r="BY7" i="34"/>
  <c r="BY7" i="35"/>
  <c r="BY7" i="30"/>
  <c r="BY7" i="36"/>
  <c r="BY7" i="31"/>
  <c r="BY7" i="23"/>
  <c r="BY7" i="32"/>
  <c r="BY7" i="11"/>
  <c r="BY7" i="27"/>
  <c r="BY6" i="9"/>
  <c r="BY31" i="15"/>
  <c r="BX44" i="27"/>
  <c r="BX110" i="33"/>
  <c r="BX137" i="33"/>
  <c r="BX108" i="33"/>
  <c r="BX15" i="23"/>
  <c r="BX62" i="33"/>
  <c r="BX100" i="33"/>
  <c r="BX36" i="27"/>
  <c r="BX77" i="32" s="1"/>
  <c r="BX87" i="34"/>
  <c r="BX24" i="27"/>
  <c r="BX114" i="33"/>
  <c r="BX45" i="34"/>
  <c r="BX16" i="33"/>
  <c r="BX94" i="33"/>
  <c r="BX31" i="27"/>
  <c r="BX53" i="32" s="1"/>
  <c r="BX59" i="34"/>
  <c r="BX19" i="27"/>
  <c r="BX20" i="33"/>
  <c r="BX22" i="27"/>
  <c r="BX31" i="33"/>
  <c r="BW211" i="32"/>
  <c r="BW18" i="34"/>
  <c r="DT23" i="15"/>
  <c r="DS24" i="15"/>
  <c r="DS25" i="15" s="1"/>
  <c r="BY535" i="5"/>
  <c r="BY536" i="5"/>
  <c r="BY540" i="5"/>
  <c r="BY541" i="5"/>
  <c r="BY543" i="5"/>
  <c r="BY539" i="5"/>
  <c r="BY547" i="5"/>
  <c r="BY545" i="5"/>
  <c r="BY538" i="5"/>
  <c r="BY546" i="5"/>
  <c r="BY537" i="5"/>
  <c r="BY544" i="5"/>
  <c r="BY534" i="5"/>
  <c r="BY542" i="5"/>
  <c r="DQ35" i="15"/>
  <c r="DQ29" i="15"/>
  <c r="BX52" i="27"/>
  <c r="BX109" i="33"/>
  <c r="BX25" i="33"/>
  <c r="BX138" i="33"/>
  <c r="BX16" i="23"/>
  <c r="BX18" i="27"/>
  <c r="BX29" i="33"/>
  <c r="BX111" i="33"/>
  <c r="BX17" i="34"/>
  <c r="BX45" i="27"/>
  <c r="BX115" i="33"/>
  <c r="DT283" i="5"/>
  <c r="DU272" i="5"/>
  <c r="BX41" i="27"/>
  <c r="BX112" i="33"/>
  <c r="BX24" i="33"/>
  <c r="BX63" i="33"/>
  <c r="BX82" i="27"/>
  <c r="BX65" i="32" s="1"/>
  <c r="BX73" i="34"/>
  <c r="BX56" i="27"/>
  <c r="BX89" i="32" s="1"/>
  <c r="BX101" i="34"/>
  <c r="DP531" i="5"/>
  <c r="DP1148" i="5"/>
  <c r="DP8" i="33"/>
  <c r="DP8" i="34"/>
  <c r="DP268" i="5"/>
  <c r="DP7" i="5"/>
  <c r="DP8" i="35"/>
  <c r="DP8" i="30"/>
  <c r="DP8" i="27"/>
  <c r="DP8" i="36"/>
  <c r="DP8" i="31"/>
  <c r="DP8" i="23"/>
  <c r="DP7" i="9"/>
  <c r="DP8" i="11"/>
  <c r="DP8" i="32"/>
  <c r="BX15" i="27"/>
  <c r="BX49" i="33"/>
  <c r="BX80" i="33"/>
  <c r="BX85" i="33" s="1"/>
  <c r="BX117" i="33"/>
  <c r="BX89" i="33"/>
  <c r="BX96" i="33" s="1"/>
  <c r="BX115" i="11"/>
  <c r="BX32" i="33"/>
  <c r="BX127" i="33"/>
  <c r="BX133" i="33" s="1"/>
  <c r="BX23" i="23"/>
  <c r="BX31" i="34"/>
  <c r="BX3" i="11"/>
  <c r="BX101" i="33"/>
  <c r="BX140" i="33"/>
  <c r="BX111" i="27"/>
  <c r="BX107" i="33"/>
  <c r="BX27" i="33"/>
  <c r="DP5" i="11"/>
  <c r="DP5" i="32"/>
  <c r="DP4" i="5"/>
  <c r="DP5" i="23"/>
  <c r="DP5" i="30"/>
  <c r="DP4" i="9"/>
  <c r="DP5" i="31"/>
  <c r="DP5" i="36"/>
  <c r="DP5" i="33"/>
  <c r="DP5" i="34"/>
  <c r="DP5" i="35"/>
  <c r="DP5" i="27"/>
  <c r="BW213" i="32"/>
  <c r="BW46" i="34"/>
  <c r="DR4" i="33"/>
  <c r="DR26" i="15"/>
  <c r="DR29" i="15" s="1"/>
  <c r="DR30" i="15"/>
  <c r="BX119" i="33" l="1"/>
  <c r="BX76" i="33"/>
  <c r="DR268" i="5"/>
  <c r="DR1148" i="5"/>
  <c r="DR7" i="5"/>
  <c r="DR8" i="36"/>
  <c r="DR8" i="35"/>
  <c r="DR8" i="30"/>
  <c r="DR8" i="31"/>
  <c r="DR8" i="23"/>
  <c r="DR531" i="5"/>
  <c r="DR8" i="32"/>
  <c r="DR8" i="33"/>
  <c r="DR8" i="34"/>
  <c r="DR8" i="27"/>
  <c r="DR8" i="11"/>
  <c r="DR7" i="9"/>
  <c r="DS35" i="15"/>
  <c r="BX128" i="29"/>
  <c r="BY118" i="11"/>
  <c r="BX215" i="32"/>
  <c r="BX74" i="34"/>
  <c r="BY39" i="11"/>
  <c r="BY39" i="27" s="1"/>
  <c r="BY110" i="11"/>
  <c r="BY110" i="27" s="1"/>
  <c r="BY108" i="11"/>
  <c r="BY108" i="27" s="1"/>
  <c r="BY52" i="11"/>
  <c r="BY74" i="11"/>
  <c r="BY74" i="27" s="1"/>
  <c r="BY43" i="11"/>
  <c r="BY43" i="27" s="1"/>
  <c r="BY30" i="11"/>
  <c r="BY30" i="27" s="1"/>
  <c r="BY19" i="11"/>
  <c r="BY42" i="11"/>
  <c r="BY42" i="27" s="1"/>
  <c r="BY20" i="11"/>
  <c r="BY20" i="27" s="1"/>
  <c r="BY69" i="11"/>
  <c r="BY69" i="27" s="1"/>
  <c r="BY88" i="11"/>
  <c r="BY88" i="27" s="1"/>
  <c r="BY96" i="11"/>
  <c r="BY96" i="27" s="1"/>
  <c r="BY80" i="11"/>
  <c r="BY80" i="27" s="1"/>
  <c r="BY99" i="11"/>
  <c r="BY99" i="27" s="1"/>
  <c r="BY31" i="11"/>
  <c r="BY76" i="11"/>
  <c r="BY76" i="27" s="1"/>
  <c r="BY54" i="11"/>
  <c r="BY54" i="27" s="1"/>
  <c r="BY111" i="11"/>
  <c r="BY16" i="11"/>
  <c r="BY71" i="11"/>
  <c r="BY71" i="27" s="1"/>
  <c r="BY95" i="11"/>
  <c r="BY95" i="27" s="1"/>
  <c r="BY82" i="11"/>
  <c r="BY34" i="11"/>
  <c r="BY34" i="27" s="1"/>
  <c r="BY25" i="11"/>
  <c r="BY25" i="27" s="1"/>
  <c r="BY21" i="11"/>
  <c r="BY21" i="27" s="1"/>
  <c r="BY46" i="11"/>
  <c r="BY46" i="27" s="1"/>
  <c r="BY27" i="11"/>
  <c r="BY27" i="27" s="1"/>
  <c r="BY29" i="11"/>
  <c r="BY29" i="27" s="1"/>
  <c r="BY90" i="11"/>
  <c r="BY90" i="27" s="1"/>
  <c r="BY41" i="11"/>
  <c r="BY81" i="11"/>
  <c r="BY81" i="27" s="1"/>
  <c r="BY24" i="11"/>
  <c r="BY37" i="11"/>
  <c r="BY37" i="27" s="1"/>
  <c r="BY92" i="11"/>
  <c r="BY92" i="27" s="1"/>
  <c r="BY40" i="11"/>
  <c r="BY40" i="27" s="1"/>
  <c r="BY63" i="11"/>
  <c r="BY63" i="27" s="1"/>
  <c r="BY97" i="11"/>
  <c r="BY97" i="27" s="1"/>
  <c r="BY91" i="11"/>
  <c r="BY91" i="27" s="1"/>
  <c r="BY85" i="11"/>
  <c r="BY85" i="27" s="1"/>
  <c r="BY68" i="11"/>
  <c r="BY68" i="27" s="1"/>
  <c r="BY83" i="11"/>
  <c r="BY83" i="27" s="1"/>
  <c r="BY48" i="11"/>
  <c r="BY48" i="27" s="1"/>
  <c r="BY55" i="11"/>
  <c r="BY55" i="27" s="1"/>
  <c r="BY93" i="11"/>
  <c r="BY93" i="27" s="1"/>
  <c r="BY33" i="11"/>
  <c r="BY33" i="27" s="1"/>
  <c r="BY35" i="11"/>
  <c r="BY35" i="27" s="1"/>
  <c r="BY100" i="11"/>
  <c r="BY100" i="27" s="1"/>
  <c r="BY75" i="11"/>
  <c r="BY75" i="27" s="1"/>
  <c r="BY64" i="11"/>
  <c r="BY64" i="27" s="1"/>
  <c r="BY45" i="11"/>
  <c r="BY70" i="11"/>
  <c r="BY70" i="27" s="1"/>
  <c r="BY106" i="11"/>
  <c r="BY106" i="27" s="1"/>
  <c r="BY103" i="11"/>
  <c r="BY103" i="27" s="1"/>
  <c r="BY49" i="11"/>
  <c r="BY49" i="27" s="1"/>
  <c r="BY77" i="11"/>
  <c r="BY77" i="27" s="1"/>
  <c r="BY104" i="11"/>
  <c r="BY104" i="27" s="1"/>
  <c r="BY26" i="11"/>
  <c r="BY26" i="27" s="1"/>
  <c r="BY89" i="11"/>
  <c r="BY89" i="27" s="1"/>
  <c r="BY50" i="11"/>
  <c r="BY50" i="27" s="1"/>
  <c r="BY28" i="11"/>
  <c r="BY28" i="27" s="1"/>
  <c r="BY32" i="11"/>
  <c r="BY32" i="27" s="1"/>
  <c r="BY60" i="11"/>
  <c r="BY60" i="27" s="1"/>
  <c r="BY53" i="11"/>
  <c r="BY53" i="27" s="1"/>
  <c r="BY107" i="11"/>
  <c r="BY107" i="27" s="1"/>
  <c r="BY17" i="11"/>
  <c r="BY36" i="11"/>
  <c r="BY62" i="11"/>
  <c r="BY62" i="27" s="1"/>
  <c r="BY59" i="11"/>
  <c r="BY59" i="27" s="1"/>
  <c r="BY102" i="11"/>
  <c r="BY102" i="27" s="1"/>
  <c r="BY65" i="11"/>
  <c r="BY65" i="27" s="1"/>
  <c r="BY67" i="11"/>
  <c r="BY67" i="27" s="1"/>
  <c r="BY84" i="11"/>
  <c r="BY84" i="27" s="1"/>
  <c r="BY78" i="11"/>
  <c r="BY78" i="27" s="1"/>
  <c r="BY94" i="11"/>
  <c r="BY94" i="27" s="1"/>
  <c r="BY87" i="11"/>
  <c r="BY87" i="27" s="1"/>
  <c r="BY58" i="11"/>
  <c r="BY58" i="27" s="1"/>
  <c r="BY51" i="11"/>
  <c r="BY22" i="11"/>
  <c r="BY73" i="11"/>
  <c r="BY73" i="27" s="1"/>
  <c r="BY105" i="11"/>
  <c r="BY105" i="27" s="1"/>
  <c r="BY61" i="11"/>
  <c r="BY61" i="27" s="1"/>
  <c r="BY38" i="11"/>
  <c r="BY38" i="27" s="1"/>
  <c r="BY72" i="11"/>
  <c r="BY72" i="27" s="1"/>
  <c r="BY15" i="11"/>
  <c r="BY18" i="11"/>
  <c r="BY101" i="11"/>
  <c r="BY101" i="27" s="1"/>
  <c r="BY44" i="11"/>
  <c r="BY23" i="11"/>
  <c r="BY23" i="27" s="1"/>
  <c r="BY57" i="11"/>
  <c r="BY57" i="27" s="1"/>
  <c r="BY79" i="11"/>
  <c r="BY79" i="27" s="1"/>
  <c r="BY109" i="11"/>
  <c r="BY109" i="27" s="1"/>
  <c r="BY47" i="11"/>
  <c r="BY47" i="27" s="1"/>
  <c r="BY86" i="11"/>
  <c r="BY86" i="27" s="1"/>
  <c r="BY66" i="11"/>
  <c r="BY66" i="27" s="1"/>
  <c r="BY98" i="11"/>
  <c r="BY98" i="27" s="1"/>
  <c r="BY56" i="11"/>
  <c r="BX185" i="33"/>
  <c r="BX41" i="32"/>
  <c r="BZ532" i="5"/>
  <c r="BZ22" i="15"/>
  <c r="BZ27" i="15"/>
  <c r="BZ28" i="15"/>
  <c r="BZ6" i="33"/>
  <c r="BZ6" i="34"/>
  <c r="BZ33" i="15"/>
  <c r="BZ6" i="36"/>
  <c r="BZ269" i="5"/>
  <c r="BZ1149" i="5"/>
  <c r="BZ126" i="29"/>
  <c r="BZ6" i="35"/>
  <c r="BZ6" i="30"/>
  <c r="BZ6" i="27"/>
  <c r="BZ5" i="5"/>
  <c r="BZ6" i="31"/>
  <c r="BZ6" i="23"/>
  <c r="BZ5" i="9"/>
  <c r="BZ6" i="32"/>
  <c r="BZ6" i="11"/>
  <c r="BX149" i="33"/>
  <c r="DQ531" i="5"/>
  <c r="DQ8" i="33"/>
  <c r="DQ7" i="5"/>
  <c r="DQ1148" i="5"/>
  <c r="DQ8" i="31"/>
  <c r="DQ8" i="32"/>
  <c r="DQ8" i="36"/>
  <c r="DQ8" i="34"/>
  <c r="DQ268" i="5"/>
  <c r="DQ8" i="35"/>
  <c r="DQ8" i="30"/>
  <c r="DQ8" i="27"/>
  <c r="DQ7" i="9"/>
  <c r="DQ8" i="23"/>
  <c r="DQ8" i="11"/>
  <c r="BX45" i="33"/>
  <c r="BX19" i="23"/>
  <c r="BX20" i="23" s="1"/>
  <c r="BX217" i="32"/>
  <c r="BX102" i="34"/>
  <c r="BX17" i="32"/>
  <c r="DQ4" i="5"/>
  <c r="DQ5" i="23"/>
  <c r="DQ5" i="32"/>
  <c r="DQ5" i="11"/>
  <c r="DQ5" i="34"/>
  <c r="DQ5" i="35"/>
  <c r="DQ5" i="33"/>
  <c r="DQ5" i="30"/>
  <c r="DQ5" i="27"/>
  <c r="DQ5" i="31"/>
  <c r="DQ4" i="9"/>
  <c r="DQ5" i="36"/>
  <c r="DS26" i="15"/>
  <c r="DS29" i="15" s="1"/>
  <c r="DS30" i="15"/>
  <c r="DS4" i="33"/>
  <c r="BX216" i="32"/>
  <c r="BX88" i="34"/>
  <c r="DV272" i="5"/>
  <c r="DU283" i="5"/>
  <c r="DU23" i="15"/>
  <c r="DT24" i="15"/>
  <c r="BX214" i="32"/>
  <c r="BX60" i="34"/>
  <c r="BX103" i="33"/>
  <c r="BX142" i="33"/>
  <c r="BY8" i="5"/>
  <c r="BY8" i="9"/>
  <c r="DR4" i="5"/>
  <c r="DR5" i="23"/>
  <c r="DR5" i="32"/>
  <c r="DR5" i="11"/>
  <c r="DR5" i="34"/>
  <c r="DR5" i="27"/>
  <c r="DR5" i="31"/>
  <c r="DR5" i="35"/>
  <c r="DR4" i="9"/>
  <c r="DR5" i="33"/>
  <c r="DR5" i="36"/>
  <c r="DR5" i="30"/>
  <c r="DS8" i="36" l="1"/>
  <c r="DS8" i="34"/>
  <c r="DS268" i="5"/>
  <c r="DS7" i="5"/>
  <c r="DS8" i="33"/>
  <c r="DS1148" i="5"/>
  <c r="DS8" i="35"/>
  <c r="DS8" i="30"/>
  <c r="DS8" i="27"/>
  <c r="DS8" i="31"/>
  <c r="DS8" i="23"/>
  <c r="DS531" i="5"/>
  <c r="DS8" i="32"/>
  <c r="DS7" i="9"/>
  <c r="DS8" i="11"/>
  <c r="DV23" i="15"/>
  <c r="DU24" i="15"/>
  <c r="DU25" i="15" s="1"/>
  <c r="BX211" i="32"/>
  <c r="BX18" i="34"/>
  <c r="BX213" i="32"/>
  <c r="BX46" i="34"/>
  <c r="BY22" i="27"/>
  <c r="BY31" i="33"/>
  <c r="BY36" i="27"/>
  <c r="BY77" i="32" s="1"/>
  <c r="BY87" i="34"/>
  <c r="BY45" i="27"/>
  <c r="BY115" i="33"/>
  <c r="BY41" i="27"/>
  <c r="BY24" i="33"/>
  <c r="BY112" i="33"/>
  <c r="BY82" i="27"/>
  <c r="BY65" i="32" s="1"/>
  <c r="BY73" i="34"/>
  <c r="BY111" i="27"/>
  <c r="BY107" i="33"/>
  <c r="BY27" i="33"/>
  <c r="DS5" i="11"/>
  <c r="DS5" i="23"/>
  <c r="DS5" i="32"/>
  <c r="DS4" i="5"/>
  <c r="DS5" i="34"/>
  <c r="DS5" i="33"/>
  <c r="DS5" i="35"/>
  <c r="DS5" i="27"/>
  <c r="DS4" i="9"/>
  <c r="DS5" i="31"/>
  <c r="DS5" i="36"/>
  <c r="DS5" i="30"/>
  <c r="DT26" i="15"/>
  <c r="DT4" i="33"/>
  <c r="DT30" i="15"/>
  <c r="DT25" i="15"/>
  <c r="BY18" i="27"/>
  <c r="BY111" i="33"/>
  <c r="BY17" i="34"/>
  <c r="BY29" i="33"/>
  <c r="BY138" i="33"/>
  <c r="BY16" i="23"/>
  <c r="BY63" i="33"/>
  <c r="DW272" i="5"/>
  <c r="DV283" i="5"/>
  <c r="CA21" i="15"/>
  <c r="BZ31" i="15"/>
  <c r="BZ7" i="36"/>
  <c r="BZ7" i="34"/>
  <c r="BZ7" i="33"/>
  <c r="BZ6" i="5"/>
  <c r="BZ7" i="35"/>
  <c r="BZ7" i="30"/>
  <c r="BZ7" i="27"/>
  <c r="BZ7" i="31"/>
  <c r="BZ7" i="23"/>
  <c r="BZ7" i="32"/>
  <c r="BZ6" i="9"/>
  <c r="BZ7" i="11"/>
  <c r="BY56" i="27"/>
  <c r="BY89" i="32" s="1"/>
  <c r="BY101" i="34"/>
  <c r="BY15" i="27"/>
  <c r="BY115" i="11"/>
  <c r="BY23" i="23"/>
  <c r="BY117" i="33"/>
  <c r="BY31" i="34"/>
  <c r="BY3" i="11"/>
  <c r="BY140" i="33"/>
  <c r="BY89" i="33"/>
  <c r="BY49" i="33"/>
  <c r="BY32" i="33"/>
  <c r="BY101" i="33"/>
  <c r="BY127" i="33"/>
  <c r="BY133" i="33" s="1"/>
  <c r="BY80" i="33"/>
  <c r="BY85" i="33" s="1"/>
  <c r="BY24" i="27"/>
  <c r="BY94" i="33"/>
  <c r="BY114" i="33"/>
  <c r="BY45" i="34"/>
  <c r="BY16" i="33"/>
  <c r="BZ535" i="5"/>
  <c r="BZ539" i="5"/>
  <c r="BZ544" i="5"/>
  <c r="BZ547" i="5"/>
  <c r="BZ537" i="5"/>
  <c r="BZ540" i="5"/>
  <c r="BZ534" i="5"/>
  <c r="BZ536" i="5"/>
  <c r="BZ542" i="5"/>
  <c r="BZ545" i="5"/>
  <c r="BZ538" i="5"/>
  <c r="BZ541" i="5"/>
  <c r="BZ543" i="5"/>
  <c r="BZ546" i="5"/>
  <c r="BY44" i="27"/>
  <c r="BY110" i="33"/>
  <c r="BY62" i="33"/>
  <c r="BY100" i="33"/>
  <c r="BY15" i="23"/>
  <c r="BY108" i="33"/>
  <c r="BY137" i="33"/>
  <c r="BY31" i="27"/>
  <c r="BY53" i="32" s="1"/>
  <c r="BY59" i="34"/>
  <c r="BY19" i="27"/>
  <c r="BY20" i="33"/>
  <c r="BY52" i="27"/>
  <c r="BY25" i="33"/>
  <c r="BY109" i="33"/>
  <c r="BY142" i="33" l="1"/>
  <c r="BY103" i="33"/>
  <c r="DU35" i="15"/>
  <c r="BY96" i="33"/>
  <c r="DT35" i="15"/>
  <c r="DT29" i="15"/>
  <c r="BY215" i="32"/>
  <c r="BY74" i="34"/>
  <c r="DW23" i="15"/>
  <c r="DV24" i="15"/>
  <c r="DV25" i="15" s="1"/>
  <c r="BY19" i="23"/>
  <c r="BY20" i="23" s="1"/>
  <c r="BY217" i="32"/>
  <c r="BY102" i="34"/>
  <c r="BY119" i="33"/>
  <c r="BY214" i="32"/>
  <c r="BY60" i="34"/>
  <c r="BY45" i="33"/>
  <c r="BY41" i="32"/>
  <c r="BY185" i="33"/>
  <c r="BY128" i="29"/>
  <c r="BZ118" i="11"/>
  <c r="BZ8" i="5"/>
  <c r="BZ8" i="9"/>
  <c r="DW283" i="5"/>
  <c r="DX272" i="5"/>
  <c r="BZ58" i="11"/>
  <c r="BZ58" i="27" s="1"/>
  <c r="BZ64" i="11"/>
  <c r="BZ64" i="27" s="1"/>
  <c r="BZ34" i="11"/>
  <c r="BZ34" i="27" s="1"/>
  <c r="BZ36" i="11"/>
  <c r="BZ78" i="11"/>
  <c r="BZ78" i="27" s="1"/>
  <c r="BZ86" i="11"/>
  <c r="BZ86" i="27" s="1"/>
  <c r="BZ84" i="11"/>
  <c r="BZ84" i="27" s="1"/>
  <c r="BZ33" i="11"/>
  <c r="BZ33" i="27" s="1"/>
  <c r="BZ67" i="11"/>
  <c r="BZ67" i="27" s="1"/>
  <c r="BZ100" i="11"/>
  <c r="BZ100" i="27" s="1"/>
  <c r="BZ74" i="11"/>
  <c r="BZ74" i="27" s="1"/>
  <c r="BZ106" i="11"/>
  <c r="BZ106" i="27" s="1"/>
  <c r="BZ103" i="11"/>
  <c r="BZ103" i="27" s="1"/>
  <c r="BZ44" i="11"/>
  <c r="BZ50" i="11"/>
  <c r="BZ50" i="27" s="1"/>
  <c r="BZ57" i="11"/>
  <c r="BZ57" i="27" s="1"/>
  <c r="BZ81" i="11"/>
  <c r="BZ81" i="27" s="1"/>
  <c r="BZ54" i="11"/>
  <c r="BZ54" i="27" s="1"/>
  <c r="BZ72" i="11"/>
  <c r="BZ72" i="27" s="1"/>
  <c r="BZ38" i="11"/>
  <c r="BZ38" i="27" s="1"/>
  <c r="BZ73" i="11"/>
  <c r="BZ73" i="27" s="1"/>
  <c r="BZ91" i="11"/>
  <c r="BZ91" i="27" s="1"/>
  <c r="BZ37" i="11"/>
  <c r="BZ37" i="27" s="1"/>
  <c r="BZ18" i="11"/>
  <c r="BZ111" i="11"/>
  <c r="BZ82" i="11"/>
  <c r="BZ52" i="11"/>
  <c r="BZ93" i="11"/>
  <c r="BZ93" i="27" s="1"/>
  <c r="BZ62" i="11"/>
  <c r="BZ62" i="27" s="1"/>
  <c r="BZ109" i="11"/>
  <c r="BZ109" i="27" s="1"/>
  <c r="BZ22" i="11"/>
  <c r="BZ21" i="11"/>
  <c r="BZ21" i="27" s="1"/>
  <c r="BZ90" i="11"/>
  <c r="BZ90" i="27" s="1"/>
  <c r="BZ87" i="11"/>
  <c r="BZ87" i="27" s="1"/>
  <c r="BZ48" i="11"/>
  <c r="BZ48" i="27" s="1"/>
  <c r="BZ43" i="11"/>
  <c r="BZ43" i="27" s="1"/>
  <c r="BZ27" i="11"/>
  <c r="BZ27" i="27" s="1"/>
  <c r="BZ63" i="11"/>
  <c r="BZ63" i="27" s="1"/>
  <c r="BZ31" i="11"/>
  <c r="BZ49" i="11"/>
  <c r="BZ49" i="27" s="1"/>
  <c r="BZ68" i="11"/>
  <c r="BZ68" i="27" s="1"/>
  <c r="BZ104" i="11"/>
  <c r="BZ104" i="27" s="1"/>
  <c r="BZ53" i="11"/>
  <c r="BZ53" i="27" s="1"/>
  <c r="BZ69" i="11"/>
  <c r="BZ69" i="27" s="1"/>
  <c r="BZ101" i="11"/>
  <c r="BZ101" i="27" s="1"/>
  <c r="BZ85" i="11"/>
  <c r="BZ85" i="27" s="1"/>
  <c r="BZ96" i="11"/>
  <c r="BZ96" i="27" s="1"/>
  <c r="BZ97" i="11"/>
  <c r="BZ97" i="27" s="1"/>
  <c r="BZ47" i="11"/>
  <c r="BZ47" i="27" s="1"/>
  <c r="BZ51" i="11"/>
  <c r="BZ66" i="11"/>
  <c r="BZ66" i="27" s="1"/>
  <c r="BZ25" i="11"/>
  <c r="BZ25" i="27" s="1"/>
  <c r="BZ98" i="11"/>
  <c r="BZ98" i="27" s="1"/>
  <c r="BZ45" i="11"/>
  <c r="BZ71" i="11"/>
  <c r="BZ71" i="27" s="1"/>
  <c r="BZ94" i="11"/>
  <c r="BZ94" i="27" s="1"/>
  <c r="BZ55" i="11"/>
  <c r="BZ55" i="27" s="1"/>
  <c r="BZ30" i="11"/>
  <c r="BZ30" i="27" s="1"/>
  <c r="BZ110" i="11"/>
  <c r="BZ110" i="27" s="1"/>
  <c r="BZ108" i="11"/>
  <c r="BZ108" i="27" s="1"/>
  <c r="BZ89" i="11"/>
  <c r="BZ89" i="27" s="1"/>
  <c r="BZ76" i="11"/>
  <c r="BZ76" i="27" s="1"/>
  <c r="BZ88" i="11"/>
  <c r="BZ88" i="27" s="1"/>
  <c r="BZ80" i="11"/>
  <c r="BZ80" i="27" s="1"/>
  <c r="BZ77" i="11"/>
  <c r="BZ77" i="27" s="1"/>
  <c r="BZ61" i="11"/>
  <c r="BZ61" i="27" s="1"/>
  <c r="BZ26" i="11"/>
  <c r="BZ26" i="27" s="1"/>
  <c r="BZ99" i="11"/>
  <c r="BZ99" i="27" s="1"/>
  <c r="BZ42" i="11"/>
  <c r="BZ42" i="27" s="1"/>
  <c r="BZ15" i="11"/>
  <c r="BZ107" i="11"/>
  <c r="BZ107" i="27" s="1"/>
  <c r="BZ19" i="11"/>
  <c r="BZ70" i="11"/>
  <c r="BZ70" i="27" s="1"/>
  <c r="BZ29" i="11"/>
  <c r="BZ29" i="27" s="1"/>
  <c r="BZ16" i="11"/>
  <c r="BZ39" i="11"/>
  <c r="BZ39" i="27" s="1"/>
  <c r="BZ79" i="11"/>
  <c r="BZ79" i="27" s="1"/>
  <c r="BZ95" i="11"/>
  <c r="BZ95" i="27" s="1"/>
  <c r="BZ59" i="11"/>
  <c r="BZ59" i="27" s="1"/>
  <c r="BZ102" i="11"/>
  <c r="BZ102" i="27" s="1"/>
  <c r="BZ35" i="11"/>
  <c r="BZ35" i="27" s="1"/>
  <c r="BZ56" i="11"/>
  <c r="BZ75" i="11"/>
  <c r="BZ75" i="27" s="1"/>
  <c r="BZ65" i="11"/>
  <c r="BZ65" i="27" s="1"/>
  <c r="BZ46" i="11"/>
  <c r="BZ46" i="27" s="1"/>
  <c r="BZ60" i="11"/>
  <c r="BZ60" i="27" s="1"/>
  <c r="BZ92" i="11"/>
  <c r="BZ92" i="27" s="1"/>
  <c r="BZ41" i="11"/>
  <c r="BZ32" i="11"/>
  <c r="BZ32" i="27" s="1"/>
  <c r="BZ105" i="11"/>
  <c r="BZ105" i="27" s="1"/>
  <c r="BZ20" i="11"/>
  <c r="BZ20" i="27" s="1"/>
  <c r="BZ17" i="11"/>
  <c r="BZ40" i="11"/>
  <c r="BZ40" i="27" s="1"/>
  <c r="BZ24" i="11"/>
  <c r="BZ83" i="11"/>
  <c r="BZ83" i="27" s="1"/>
  <c r="BZ28" i="11"/>
  <c r="BZ28" i="27" s="1"/>
  <c r="BZ23" i="11"/>
  <c r="BZ23" i="27" s="1"/>
  <c r="BY76" i="33"/>
  <c r="BY149" i="33"/>
  <c r="CA22" i="15"/>
  <c r="CA532" i="5"/>
  <c r="CA33" i="15"/>
  <c r="CA269" i="5"/>
  <c r="CA1149" i="5"/>
  <c r="CA6" i="33"/>
  <c r="CA27" i="15"/>
  <c r="CA28" i="15"/>
  <c r="CA5" i="5"/>
  <c r="CA6" i="31"/>
  <c r="CA6" i="32"/>
  <c r="CA6" i="34"/>
  <c r="CA6" i="36"/>
  <c r="CA126" i="29"/>
  <c r="CA6" i="35"/>
  <c r="CA6" i="30"/>
  <c r="CA6" i="27"/>
  <c r="CA6" i="23"/>
  <c r="CA5" i="9"/>
  <c r="CA6" i="11"/>
  <c r="BY17" i="32"/>
  <c r="BY216" i="32"/>
  <c r="BY88" i="34"/>
  <c r="DU26" i="15"/>
  <c r="DU29" i="15" s="1"/>
  <c r="DU4" i="33"/>
  <c r="DU30" i="15"/>
  <c r="DU531" i="5" l="1"/>
  <c r="DU8" i="33"/>
  <c r="DU1148" i="5"/>
  <c r="DU8" i="34"/>
  <c r="DU268" i="5"/>
  <c r="DU7" i="5"/>
  <c r="DU8" i="31"/>
  <c r="DU8" i="36"/>
  <c r="DU8" i="32"/>
  <c r="DU8" i="35"/>
  <c r="DU8" i="30"/>
  <c r="DU8" i="27"/>
  <c r="DU8" i="23"/>
  <c r="DU7" i="9"/>
  <c r="DU8" i="11"/>
  <c r="BZ108" i="33"/>
  <c r="BZ137" i="33"/>
  <c r="BZ15" i="23"/>
  <c r="BZ62" i="33"/>
  <c r="BZ100" i="33"/>
  <c r="BZ31" i="27"/>
  <c r="BZ53" i="32" s="1"/>
  <c r="BZ59" i="34"/>
  <c r="BZ22" i="27"/>
  <c r="BZ31" i="33"/>
  <c r="BZ52" i="27"/>
  <c r="BZ25" i="33"/>
  <c r="BZ109" i="33"/>
  <c r="DX283" i="5"/>
  <c r="DY272" i="5"/>
  <c r="BY213" i="32"/>
  <c r="BY46" i="34"/>
  <c r="BY211" i="32"/>
  <c r="BY18" i="34"/>
  <c r="CA31" i="15"/>
  <c r="CB21" i="15"/>
  <c r="CA6" i="5"/>
  <c r="CA7" i="36"/>
  <c r="CA7" i="34"/>
  <c r="CA7" i="33"/>
  <c r="CA7" i="35"/>
  <c r="CA7" i="30"/>
  <c r="CA7" i="27"/>
  <c r="CA7" i="31"/>
  <c r="CA7" i="23"/>
  <c r="CA6" i="9"/>
  <c r="CA7" i="32"/>
  <c r="CA7" i="11"/>
  <c r="BZ24" i="27"/>
  <c r="BZ16" i="33"/>
  <c r="BZ45" i="34"/>
  <c r="BZ114" i="33"/>
  <c r="BZ94" i="33"/>
  <c r="BZ56" i="27"/>
  <c r="BZ89" i="32" s="1"/>
  <c r="BZ101" i="34"/>
  <c r="BZ15" i="27"/>
  <c r="BZ49" i="33"/>
  <c r="BZ117" i="33"/>
  <c r="BZ115" i="11"/>
  <c r="BZ23" i="23"/>
  <c r="BZ80" i="33"/>
  <c r="BZ85" i="33" s="1"/>
  <c r="BZ31" i="34"/>
  <c r="BZ3" i="11"/>
  <c r="BZ127" i="33"/>
  <c r="BZ133" i="33" s="1"/>
  <c r="BZ32" i="33"/>
  <c r="BZ101" i="33"/>
  <c r="BZ140" i="33"/>
  <c r="BZ89" i="33"/>
  <c r="BZ45" i="27"/>
  <c r="BZ115" i="33"/>
  <c r="BZ138" i="33"/>
  <c r="BZ16" i="23"/>
  <c r="BZ82" i="27"/>
  <c r="BZ65" i="32" s="1"/>
  <c r="BZ73" i="34"/>
  <c r="BZ44" i="27"/>
  <c r="BZ110" i="33"/>
  <c r="DV4" i="33"/>
  <c r="DV30" i="15"/>
  <c r="DV26" i="15"/>
  <c r="DV29" i="15" s="1"/>
  <c r="BZ111" i="27"/>
  <c r="BZ27" i="33"/>
  <c r="BZ107" i="33"/>
  <c r="DV35" i="15"/>
  <c r="DT531" i="5"/>
  <c r="DT1148" i="5"/>
  <c r="DT8" i="36"/>
  <c r="DT8" i="33"/>
  <c r="DT8" i="34"/>
  <c r="DT268" i="5"/>
  <c r="DT7" i="5"/>
  <c r="DT8" i="35"/>
  <c r="DT8" i="30"/>
  <c r="DT8" i="27"/>
  <c r="DT8" i="31"/>
  <c r="DT8" i="23"/>
  <c r="DT8" i="32"/>
  <c r="DT7" i="9"/>
  <c r="DT8" i="11"/>
  <c r="DU4" i="5"/>
  <c r="DU5" i="11"/>
  <c r="DU5" i="32"/>
  <c r="DU5" i="23"/>
  <c r="DU5" i="34"/>
  <c r="DU5" i="33"/>
  <c r="DU5" i="30"/>
  <c r="DU5" i="36"/>
  <c r="DU4" i="9"/>
  <c r="DU5" i="35"/>
  <c r="DU5" i="27"/>
  <c r="DU5" i="31"/>
  <c r="CA535" i="5"/>
  <c r="CA534" i="5"/>
  <c r="CA538" i="5"/>
  <c r="CA541" i="5"/>
  <c r="CA545" i="5"/>
  <c r="CA546" i="5"/>
  <c r="CA544" i="5"/>
  <c r="CA536" i="5"/>
  <c r="CA542" i="5"/>
  <c r="CA539" i="5"/>
  <c r="CA540" i="5"/>
  <c r="CA537" i="5"/>
  <c r="CA547" i="5"/>
  <c r="CA543" i="5"/>
  <c r="BZ63" i="33"/>
  <c r="BZ41" i="27"/>
  <c r="BZ112" i="33"/>
  <c r="BZ24" i="33"/>
  <c r="BZ19" i="27"/>
  <c r="BZ20" i="33"/>
  <c r="BZ18" i="27"/>
  <c r="BZ29" i="33"/>
  <c r="BZ111" i="33"/>
  <c r="BZ17" i="34"/>
  <c r="BZ36" i="27"/>
  <c r="BZ77" i="32" s="1"/>
  <c r="BZ87" i="34"/>
  <c r="DX23" i="15"/>
  <c r="DW24" i="15"/>
  <c r="DT4" i="5"/>
  <c r="DT5" i="11"/>
  <c r="DT5" i="23"/>
  <c r="DT5" i="32"/>
  <c r="DT5" i="30"/>
  <c r="DT4" i="9"/>
  <c r="DT5" i="31"/>
  <c r="DT5" i="36"/>
  <c r="DT5" i="27"/>
  <c r="DT5" i="34"/>
  <c r="DT5" i="33"/>
  <c r="DT5" i="35"/>
  <c r="BZ96" i="33" l="1"/>
  <c r="CA111" i="11"/>
  <c r="CA29" i="11"/>
  <c r="CA29" i="27" s="1"/>
  <c r="CA55" i="11"/>
  <c r="CA55" i="27" s="1"/>
  <c r="CA93" i="11"/>
  <c r="CA93" i="27" s="1"/>
  <c r="CA94" i="11"/>
  <c r="CA94" i="27" s="1"/>
  <c r="CA84" i="11"/>
  <c r="CA84" i="27" s="1"/>
  <c r="CA110" i="11"/>
  <c r="CA110" i="27" s="1"/>
  <c r="CA34" i="11"/>
  <c r="CA34" i="27" s="1"/>
  <c r="CA71" i="11"/>
  <c r="CA71" i="27" s="1"/>
  <c r="CA62" i="11"/>
  <c r="CA62" i="27" s="1"/>
  <c r="CA35" i="11"/>
  <c r="CA35" i="27" s="1"/>
  <c r="CA59" i="11"/>
  <c r="CA59" i="27" s="1"/>
  <c r="CA30" i="11"/>
  <c r="CA30" i="27" s="1"/>
  <c r="CA42" i="11"/>
  <c r="CA42" i="27" s="1"/>
  <c r="CA104" i="11"/>
  <c r="CA104" i="27" s="1"/>
  <c r="CA76" i="11"/>
  <c r="CA76" i="27" s="1"/>
  <c r="CA40" i="11"/>
  <c r="CA40" i="27" s="1"/>
  <c r="CA24" i="11"/>
  <c r="CA41" i="11"/>
  <c r="CA81" i="11"/>
  <c r="CA81" i="27" s="1"/>
  <c r="CA85" i="11"/>
  <c r="CA85" i="27" s="1"/>
  <c r="CA96" i="11"/>
  <c r="CA96" i="27" s="1"/>
  <c r="CA23" i="11"/>
  <c r="CA23" i="27" s="1"/>
  <c r="CA97" i="11"/>
  <c r="CA97" i="27" s="1"/>
  <c r="CA48" i="11"/>
  <c r="CA48" i="27" s="1"/>
  <c r="CA65" i="11"/>
  <c r="CA65" i="27" s="1"/>
  <c r="CA45" i="11"/>
  <c r="CA75" i="11"/>
  <c r="CA75" i="27" s="1"/>
  <c r="CA82" i="11"/>
  <c r="CA70" i="11"/>
  <c r="CA70" i="27" s="1"/>
  <c r="CA21" i="11"/>
  <c r="CA21" i="27" s="1"/>
  <c r="CA46" i="11"/>
  <c r="CA46" i="27" s="1"/>
  <c r="CA58" i="11"/>
  <c r="CA58" i="27" s="1"/>
  <c r="CA33" i="11"/>
  <c r="CA33" i="27" s="1"/>
  <c r="CA51" i="11"/>
  <c r="CA56" i="11"/>
  <c r="CA28" i="11"/>
  <c r="CA28" i="27" s="1"/>
  <c r="CA60" i="11"/>
  <c r="CA60" i="27" s="1"/>
  <c r="CA72" i="11"/>
  <c r="CA72" i="27" s="1"/>
  <c r="CA92" i="11"/>
  <c r="CA92" i="27" s="1"/>
  <c r="CA50" i="11"/>
  <c r="CA50" i="27" s="1"/>
  <c r="CA20" i="11"/>
  <c r="CA20" i="27" s="1"/>
  <c r="CA57" i="11"/>
  <c r="CA57" i="27" s="1"/>
  <c r="CA77" i="11"/>
  <c r="CA77" i="27" s="1"/>
  <c r="CA15" i="11"/>
  <c r="CA69" i="11"/>
  <c r="CA69" i="27" s="1"/>
  <c r="CA107" i="11"/>
  <c r="CA107" i="27" s="1"/>
  <c r="CA32" i="11"/>
  <c r="CA32" i="27" s="1"/>
  <c r="CA66" i="11"/>
  <c r="CA66" i="27" s="1"/>
  <c r="CA102" i="11"/>
  <c r="CA102" i="27" s="1"/>
  <c r="CA86" i="11"/>
  <c r="CA86" i="27" s="1"/>
  <c r="CA22" i="11"/>
  <c r="CA98" i="11"/>
  <c r="CA98" i="27" s="1"/>
  <c r="CA109" i="11"/>
  <c r="CA109" i="27" s="1"/>
  <c r="CA39" i="11"/>
  <c r="CA39" i="27" s="1"/>
  <c r="CA16" i="11"/>
  <c r="CA87" i="11"/>
  <c r="CA87" i="27" s="1"/>
  <c r="CA25" i="11"/>
  <c r="CA25" i="27" s="1"/>
  <c r="CA64" i="11"/>
  <c r="CA64" i="27" s="1"/>
  <c r="CA43" i="11"/>
  <c r="CA43" i="27" s="1"/>
  <c r="CA103" i="11"/>
  <c r="CA103" i="27" s="1"/>
  <c r="CA54" i="11"/>
  <c r="CA54" i="27" s="1"/>
  <c r="CA44" i="11"/>
  <c r="CA17" i="11"/>
  <c r="CA99" i="11"/>
  <c r="CA99" i="27" s="1"/>
  <c r="CA68" i="11"/>
  <c r="CA68" i="27" s="1"/>
  <c r="CA63" i="11"/>
  <c r="CA63" i="27" s="1"/>
  <c r="CA49" i="11"/>
  <c r="CA49" i="27" s="1"/>
  <c r="CA91" i="11"/>
  <c r="CA91" i="27" s="1"/>
  <c r="CA83" i="11"/>
  <c r="CA83" i="27" s="1"/>
  <c r="CA19" i="11"/>
  <c r="CA18" i="11"/>
  <c r="CA73" i="11"/>
  <c r="CA73" i="27" s="1"/>
  <c r="CA78" i="11"/>
  <c r="CA78" i="27" s="1"/>
  <c r="CA47" i="11"/>
  <c r="CA47" i="27" s="1"/>
  <c r="CA67" i="11"/>
  <c r="CA67" i="27" s="1"/>
  <c r="CA36" i="11"/>
  <c r="CA95" i="11"/>
  <c r="CA95" i="27" s="1"/>
  <c r="CA100" i="11"/>
  <c r="CA100" i="27" s="1"/>
  <c r="CA79" i="11"/>
  <c r="CA79" i="27" s="1"/>
  <c r="CA108" i="11"/>
  <c r="CA108" i="27" s="1"/>
  <c r="CA27" i="11"/>
  <c r="CA27" i="27" s="1"/>
  <c r="CA74" i="11"/>
  <c r="CA74" i="27" s="1"/>
  <c r="CA106" i="11"/>
  <c r="CA106" i="27" s="1"/>
  <c r="CA90" i="11"/>
  <c r="CA90" i="27" s="1"/>
  <c r="CA52" i="11"/>
  <c r="CA89" i="11"/>
  <c r="CA89" i="27" s="1"/>
  <c r="CA31" i="11"/>
  <c r="CA38" i="11"/>
  <c r="CA38" i="27" s="1"/>
  <c r="CA88" i="11"/>
  <c r="CA88" i="27" s="1"/>
  <c r="CA105" i="11"/>
  <c r="CA105" i="27" s="1"/>
  <c r="CA37" i="11"/>
  <c r="CA37" i="27" s="1"/>
  <c r="CA101" i="11"/>
  <c r="CA101" i="27" s="1"/>
  <c r="CA61" i="11"/>
  <c r="CA61" i="27" s="1"/>
  <c r="CA26" i="11"/>
  <c r="CA26" i="27" s="1"/>
  <c r="CA53" i="11"/>
  <c r="CA53" i="27" s="1"/>
  <c r="CA80" i="11"/>
  <c r="CA80" i="27" s="1"/>
  <c r="DV268" i="5"/>
  <c r="DV1148" i="5"/>
  <c r="DV7" i="5"/>
  <c r="DV531" i="5"/>
  <c r="DV8" i="33"/>
  <c r="DV8" i="36"/>
  <c r="DV8" i="34"/>
  <c r="DV8" i="35"/>
  <c r="DV8" i="30"/>
  <c r="DV8" i="31"/>
  <c r="DV8" i="23"/>
  <c r="DV8" i="32"/>
  <c r="DV8" i="11"/>
  <c r="DV8" i="27"/>
  <c r="DV7" i="9"/>
  <c r="BZ128" i="29"/>
  <c r="CA118" i="11"/>
  <c r="CA8" i="5"/>
  <c r="CA8" i="9"/>
  <c r="DV5" i="23"/>
  <c r="DV5" i="32"/>
  <c r="DV4" i="5"/>
  <c r="DV5" i="11"/>
  <c r="DV5" i="34"/>
  <c r="DV5" i="27"/>
  <c r="DV5" i="35"/>
  <c r="DV5" i="33"/>
  <c r="DV5" i="30"/>
  <c r="DV4" i="9"/>
  <c r="DV5" i="36"/>
  <c r="DV5" i="31"/>
  <c r="BZ215" i="32"/>
  <c r="BZ74" i="34"/>
  <c r="BZ217" i="32"/>
  <c r="BZ102" i="34"/>
  <c r="BZ45" i="33"/>
  <c r="BZ19" i="23"/>
  <c r="BZ20" i="23" s="1"/>
  <c r="DW26" i="15"/>
  <c r="DW30" i="15"/>
  <c r="DW4" i="33"/>
  <c r="DY23" i="15"/>
  <c r="DX24" i="15"/>
  <c r="DX25" i="15" s="1"/>
  <c r="BZ76" i="33"/>
  <c r="BZ41" i="32"/>
  <c r="BZ185" i="33"/>
  <c r="DY283" i="5"/>
  <c r="DZ272" i="5"/>
  <c r="BZ214" i="32"/>
  <c r="BZ60" i="34"/>
  <c r="BZ142" i="33"/>
  <c r="DW25" i="15"/>
  <c r="BZ216" i="32"/>
  <c r="BZ88" i="34"/>
  <c r="BZ17" i="32"/>
  <c r="BZ119" i="33"/>
  <c r="BZ149" i="33"/>
  <c r="CB532" i="5"/>
  <c r="CB22" i="15"/>
  <c r="CB27" i="15"/>
  <c r="CB5" i="5"/>
  <c r="CB269" i="5"/>
  <c r="CB126" i="29"/>
  <c r="CB6" i="36"/>
  <c r="CB6" i="33"/>
  <c r="CB6" i="35"/>
  <c r="CB6" i="30"/>
  <c r="CB33" i="15"/>
  <c r="CB6" i="31"/>
  <c r="CB6" i="23"/>
  <c r="CB28" i="15"/>
  <c r="CB6" i="32"/>
  <c r="CB1149" i="5"/>
  <c r="CB6" i="34"/>
  <c r="CB6" i="11"/>
  <c r="CB6" i="27"/>
  <c r="CB5" i="9"/>
  <c r="BZ103" i="33"/>
  <c r="DX35" i="15" l="1"/>
  <c r="CC21" i="15"/>
  <c r="CB31" i="15"/>
  <c r="CB7" i="33"/>
  <c r="CB6" i="5"/>
  <c r="CB7" i="36"/>
  <c r="CB7" i="31"/>
  <c r="CB7" i="34"/>
  <c r="CB7" i="32"/>
  <c r="CB7" i="35"/>
  <c r="CB7" i="30"/>
  <c r="CB7" i="27"/>
  <c r="CB7" i="23"/>
  <c r="CB6" i="9"/>
  <c r="CB7" i="11"/>
  <c r="CB535" i="5"/>
  <c r="CB537" i="5"/>
  <c r="CB536" i="5"/>
  <c r="CB541" i="5"/>
  <c r="CB543" i="5"/>
  <c r="CB539" i="5"/>
  <c r="CB540" i="5"/>
  <c r="CB547" i="5"/>
  <c r="CB534" i="5"/>
  <c r="CB542" i="5"/>
  <c r="CB545" i="5"/>
  <c r="CB544" i="5"/>
  <c r="CB546" i="5"/>
  <c r="CB538" i="5"/>
  <c r="CA31" i="27"/>
  <c r="CA53" i="32" s="1"/>
  <c r="CA59" i="34"/>
  <c r="CA18" i="27"/>
  <c r="CA111" i="33"/>
  <c r="CA17" i="34"/>
  <c r="CA29" i="33"/>
  <c r="CA63" i="33"/>
  <c r="CA62" i="33"/>
  <c r="CA108" i="33"/>
  <c r="CA100" i="33"/>
  <c r="CA15" i="23"/>
  <c r="CA137" i="33"/>
  <c r="CA22" i="27"/>
  <c r="CA31" i="33"/>
  <c r="CA56" i="27"/>
  <c r="CA89" i="32" s="1"/>
  <c r="CA101" i="34"/>
  <c r="DW35" i="15"/>
  <c r="DW29" i="15"/>
  <c r="CA19" i="27"/>
  <c r="CA20" i="33"/>
  <c r="CA44" i="27"/>
  <c r="CA110" i="33"/>
  <c r="CA138" i="33"/>
  <c r="CA16" i="23"/>
  <c r="CA45" i="27"/>
  <c r="CA115" i="33"/>
  <c r="CA41" i="27"/>
  <c r="CA112" i="33"/>
  <c r="CA24" i="33"/>
  <c r="DZ283" i="5"/>
  <c r="EA272" i="5"/>
  <c r="BZ213" i="32"/>
  <c r="BZ46" i="34"/>
  <c r="DX26" i="15"/>
  <c r="DX29" i="15" s="1"/>
  <c r="DX30" i="15"/>
  <c r="DX4" i="33"/>
  <c r="CA52" i="27"/>
  <c r="CA109" i="33"/>
  <c r="CA25" i="33"/>
  <c r="CA24" i="27"/>
  <c r="CA114" i="33"/>
  <c r="CA45" i="34"/>
  <c r="CA94" i="33"/>
  <c r="CA16" i="33"/>
  <c r="BZ211" i="32"/>
  <c r="BZ18" i="34"/>
  <c r="DZ23" i="15"/>
  <c r="DY24" i="15"/>
  <c r="CA36" i="27"/>
  <c r="CA77" i="32" s="1"/>
  <c r="CA87" i="34"/>
  <c r="CA15" i="27"/>
  <c r="CA23" i="23"/>
  <c r="CA117" i="33"/>
  <c r="CA115" i="11"/>
  <c r="CA31" i="34"/>
  <c r="CA3" i="11"/>
  <c r="CA101" i="33"/>
  <c r="CA127" i="33"/>
  <c r="CA133" i="33" s="1"/>
  <c r="CA140" i="33"/>
  <c r="CA89" i="33"/>
  <c r="CA49" i="33"/>
  <c r="CA80" i="33"/>
  <c r="CA85" i="33" s="1"/>
  <c r="CA32" i="33"/>
  <c r="CA82" i="27"/>
  <c r="CA65" i="32" s="1"/>
  <c r="CA73" i="34"/>
  <c r="CA111" i="27"/>
  <c r="CA107" i="33"/>
  <c r="CA27" i="33"/>
  <c r="CA76" i="33" l="1"/>
  <c r="CA96" i="33"/>
  <c r="CA119" i="33"/>
  <c r="DX268" i="5"/>
  <c r="DX7" i="5"/>
  <c r="DX8" i="36"/>
  <c r="DX531" i="5"/>
  <c r="DX8" i="34"/>
  <c r="DX8" i="33"/>
  <c r="DX8" i="35"/>
  <c r="DX8" i="30"/>
  <c r="DX8" i="27"/>
  <c r="DX1148" i="5"/>
  <c r="DX8" i="31"/>
  <c r="DX8" i="23"/>
  <c r="DX8" i="32"/>
  <c r="DX7" i="9"/>
  <c r="DX8" i="11"/>
  <c r="CA128" i="29"/>
  <c r="CB118" i="11"/>
  <c r="EA23" i="15"/>
  <c r="DZ24" i="15"/>
  <c r="DZ25" i="15" s="1"/>
  <c r="DW5" i="11"/>
  <c r="DW5" i="23"/>
  <c r="DW5" i="32"/>
  <c r="DW4" i="5"/>
  <c r="DW5" i="34"/>
  <c r="DW5" i="33"/>
  <c r="DW5" i="35"/>
  <c r="DW5" i="31"/>
  <c r="DW5" i="36"/>
  <c r="DW5" i="30"/>
  <c r="DW5" i="27"/>
  <c r="DW4" i="9"/>
  <c r="CA17" i="32"/>
  <c r="CC532" i="5"/>
  <c r="CC22" i="15"/>
  <c r="CC28" i="15"/>
  <c r="CC6" i="36"/>
  <c r="CC126" i="29"/>
  <c r="CC6" i="34"/>
  <c r="CC33" i="15"/>
  <c r="CC1149" i="5"/>
  <c r="CC5" i="5"/>
  <c r="CC269" i="5"/>
  <c r="CC27" i="15"/>
  <c r="CC6" i="35"/>
  <c r="CC6" i="30"/>
  <c r="CC6" i="27"/>
  <c r="CC6" i="31"/>
  <c r="CC6" i="23"/>
  <c r="CC6" i="33"/>
  <c r="CC6" i="32"/>
  <c r="CC5" i="9"/>
  <c r="CC6" i="11"/>
  <c r="CA216" i="32"/>
  <c r="CA88" i="34"/>
  <c r="EA283" i="5"/>
  <c r="EB272" i="5"/>
  <c r="CA142" i="33"/>
  <c r="CA215" i="32"/>
  <c r="CA74" i="34"/>
  <c r="DY26" i="15"/>
  <c r="DY30" i="15"/>
  <c r="DY4" i="33"/>
  <c r="CA217" i="32"/>
  <c r="CA102" i="34"/>
  <c r="CA19" i="23"/>
  <c r="CA20" i="23" s="1"/>
  <c r="CA214" i="32"/>
  <c r="CA60" i="34"/>
  <c r="CB79" i="11"/>
  <c r="CB79" i="27" s="1"/>
  <c r="CB16" i="11"/>
  <c r="CB45" i="11"/>
  <c r="CB71" i="11"/>
  <c r="CB71" i="27" s="1"/>
  <c r="CB64" i="11"/>
  <c r="CB64" i="27" s="1"/>
  <c r="CB52" i="11"/>
  <c r="CB111" i="11"/>
  <c r="CB65" i="11"/>
  <c r="CB65" i="27" s="1"/>
  <c r="CB46" i="11"/>
  <c r="CB46" i="27" s="1"/>
  <c r="CB66" i="11"/>
  <c r="CB66" i="27" s="1"/>
  <c r="CB29" i="11"/>
  <c r="CB29" i="27" s="1"/>
  <c r="CB103" i="11"/>
  <c r="CB103" i="27" s="1"/>
  <c r="CB28" i="11"/>
  <c r="CB28" i="27" s="1"/>
  <c r="CB42" i="11"/>
  <c r="CB42" i="27" s="1"/>
  <c r="CB15" i="11"/>
  <c r="CB26" i="11"/>
  <c r="CB26" i="27" s="1"/>
  <c r="CB19" i="11"/>
  <c r="CB18" i="11"/>
  <c r="CB86" i="11"/>
  <c r="CB86" i="27" s="1"/>
  <c r="CB87" i="11"/>
  <c r="CB87" i="27" s="1"/>
  <c r="CB36" i="11"/>
  <c r="CB94" i="11"/>
  <c r="CB94" i="27" s="1"/>
  <c r="CB100" i="11"/>
  <c r="CB100" i="27" s="1"/>
  <c r="CB57" i="11"/>
  <c r="CB57" i="27" s="1"/>
  <c r="CB23" i="11"/>
  <c r="CB23" i="27" s="1"/>
  <c r="CB41" i="11"/>
  <c r="CB50" i="11"/>
  <c r="CB50" i="27" s="1"/>
  <c r="CB104" i="11"/>
  <c r="CB104" i="27" s="1"/>
  <c r="CB17" i="11"/>
  <c r="CB88" i="11"/>
  <c r="CB88" i="27" s="1"/>
  <c r="CB81" i="11"/>
  <c r="CB81" i="27" s="1"/>
  <c r="CB31" i="11"/>
  <c r="CB53" i="11"/>
  <c r="CB53" i="27" s="1"/>
  <c r="CB99" i="11"/>
  <c r="CB99" i="27" s="1"/>
  <c r="CB97" i="11"/>
  <c r="CB97" i="27" s="1"/>
  <c r="CB105" i="11"/>
  <c r="CB105" i="27" s="1"/>
  <c r="CB20" i="11"/>
  <c r="CB20" i="27" s="1"/>
  <c r="CB76" i="11"/>
  <c r="CB76" i="27" s="1"/>
  <c r="CB73" i="11"/>
  <c r="CB73" i="27" s="1"/>
  <c r="CB68" i="11"/>
  <c r="CB68" i="27" s="1"/>
  <c r="CB85" i="11"/>
  <c r="CB85" i="27" s="1"/>
  <c r="CB96" i="11"/>
  <c r="CB96" i="27" s="1"/>
  <c r="CB63" i="11"/>
  <c r="CB63" i="27" s="1"/>
  <c r="CB61" i="11"/>
  <c r="CB61" i="27" s="1"/>
  <c r="CB54" i="11"/>
  <c r="CB54" i="27" s="1"/>
  <c r="CB24" i="11"/>
  <c r="CB77" i="11"/>
  <c r="CB77" i="27" s="1"/>
  <c r="CB69" i="11"/>
  <c r="CB69" i="27" s="1"/>
  <c r="CB32" i="11"/>
  <c r="CB32" i="27" s="1"/>
  <c r="CB38" i="11"/>
  <c r="CB38" i="27" s="1"/>
  <c r="CB72" i="11"/>
  <c r="CB72" i="27" s="1"/>
  <c r="CB95" i="11"/>
  <c r="CB95" i="27" s="1"/>
  <c r="CB109" i="11"/>
  <c r="CB109" i="27" s="1"/>
  <c r="CB78" i="11"/>
  <c r="CB78" i="27" s="1"/>
  <c r="CB21" i="11"/>
  <c r="CB21" i="27" s="1"/>
  <c r="CB43" i="11"/>
  <c r="CB43" i="27" s="1"/>
  <c r="CB70" i="11"/>
  <c r="CB70" i="27" s="1"/>
  <c r="CB33" i="11"/>
  <c r="CB33" i="27" s="1"/>
  <c r="CB55" i="11"/>
  <c r="CB55" i="27" s="1"/>
  <c r="CB27" i="11"/>
  <c r="CB27" i="27" s="1"/>
  <c r="CB89" i="11"/>
  <c r="CB89" i="27" s="1"/>
  <c r="CB80" i="11"/>
  <c r="CB80" i="27" s="1"/>
  <c r="CB37" i="11"/>
  <c r="CB37" i="27" s="1"/>
  <c r="CB101" i="11"/>
  <c r="CB101" i="27" s="1"/>
  <c r="CB83" i="11"/>
  <c r="CB83" i="27" s="1"/>
  <c r="CB107" i="11"/>
  <c r="CB107" i="27" s="1"/>
  <c r="CB60" i="11"/>
  <c r="CB60" i="27" s="1"/>
  <c r="CB91" i="11"/>
  <c r="CB91" i="27" s="1"/>
  <c r="CB92" i="11"/>
  <c r="CB92" i="27" s="1"/>
  <c r="CB106" i="11"/>
  <c r="CB106" i="27" s="1"/>
  <c r="CB84" i="11"/>
  <c r="CB84" i="27" s="1"/>
  <c r="CB82" i="11"/>
  <c r="CB48" i="11"/>
  <c r="CB48" i="27" s="1"/>
  <c r="CB39" i="11"/>
  <c r="CB39" i="27" s="1"/>
  <c r="CB93" i="11"/>
  <c r="CB93" i="27" s="1"/>
  <c r="CB58" i="11"/>
  <c r="CB58" i="27" s="1"/>
  <c r="CB25" i="11"/>
  <c r="CB25" i="27" s="1"/>
  <c r="CB49" i="11"/>
  <c r="CB49" i="27" s="1"/>
  <c r="CB35" i="11"/>
  <c r="CB35" i="27" s="1"/>
  <c r="CB98" i="11"/>
  <c r="CB98" i="27" s="1"/>
  <c r="CB56" i="11"/>
  <c r="CB102" i="11"/>
  <c r="CB102" i="27" s="1"/>
  <c r="CB59" i="11"/>
  <c r="CB59" i="27" s="1"/>
  <c r="CB30" i="11"/>
  <c r="CB30" i="27" s="1"/>
  <c r="CB44" i="11"/>
  <c r="CB110" i="11"/>
  <c r="CB110" i="27" s="1"/>
  <c r="CB74" i="11"/>
  <c r="CB74" i="27" s="1"/>
  <c r="CB90" i="11"/>
  <c r="CB90" i="27" s="1"/>
  <c r="CB75" i="11"/>
  <c r="CB75" i="27" s="1"/>
  <c r="CB108" i="11"/>
  <c r="CB108" i="27" s="1"/>
  <c r="CB34" i="11"/>
  <c r="CB34" i="27" s="1"/>
  <c r="CB40" i="11"/>
  <c r="CB40" i="27" s="1"/>
  <c r="CB22" i="11"/>
  <c r="CB67" i="11"/>
  <c r="CB67" i="27" s="1"/>
  <c r="CB47" i="11"/>
  <c r="CB47" i="27" s="1"/>
  <c r="CB51" i="11"/>
  <c r="CB62" i="11"/>
  <c r="CB62" i="27" s="1"/>
  <c r="DX4" i="5"/>
  <c r="DX5" i="23"/>
  <c r="DX5" i="32"/>
  <c r="DX5" i="11"/>
  <c r="DX5" i="30"/>
  <c r="DX4" i="9"/>
  <c r="DX5" i="31"/>
  <c r="DX5" i="36"/>
  <c r="DX5" i="34"/>
  <c r="DX5" i="27"/>
  <c r="DX5" i="35"/>
  <c r="DX5" i="33"/>
  <c r="CA149" i="33"/>
  <c r="DY25" i="15"/>
  <c r="CA45" i="33"/>
  <c r="CA185" i="33"/>
  <c r="CA41" i="32"/>
  <c r="DW8" i="36"/>
  <c r="DW8" i="34"/>
  <c r="DW7" i="5"/>
  <c r="DW531" i="5"/>
  <c r="DW268" i="5"/>
  <c r="DW8" i="33"/>
  <c r="DW8" i="35"/>
  <c r="DW8" i="30"/>
  <c r="DW8" i="27"/>
  <c r="DW1148" i="5"/>
  <c r="DW8" i="31"/>
  <c r="DW8" i="23"/>
  <c r="DW8" i="32"/>
  <c r="DW7" i="9"/>
  <c r="DW8" i="11"/>
  <c r="CA103" i="33"/>
  <c r="CB8" i="5"/>
  <c r="CB8" i="9"/>
  <c r="DZ35" i="15" l="1"/>
  <c r="CB138" i="33"/>
  <c r="CB16" i="23"/>
  <c r="CB82" i="27"/>
  <c r="CB65" i="32" s="1"/>
  <c r="CB73" i="34"/>
  <c r="CB31" i="27"/>
  <c r="CB53" i="32" s="1"/>
  <c r="CB59" i="34"/>
  <c r="CC535" i="5"/>
  <c r="CC536" i="5"/>
  <c r="CC540" i="5"/>
  <c r="CC542" i="5"/>
  <c r="CC534" i="5"/>
  <c r="CC538" i="5"/>
  <c r="CC545" i="5"/>
  <c r="CC546" i="5"/>
  <c r="CC537" i="5"/>
  <c r="CC539" i="5"/>
  <c r="CC543" i="5"/>
  <c r="CC544" i="5"/>
  <c r="CC547" i="5"/>
  <c r="CC541" i="5"/>
  <c r="DY35" i="15"/>
  <c r="DY29" i="15"/>
  <c r="CB15" i="27"/>
  <c r="CB49" i="33"/>
  <c r="CB80" i="33"/>
  <c r="CB85" i="33" s="1"/>
  <c r="CB117" i="33"/>
  <c r="CB32" i="33"/>
  <c r="CB89" i="33"/>
  <c r="CB115" i="11"/>
  <c r="CB23" i="23"/>
  <c r="CB127" i="33"/>
  <c r="CB133" i="33" s="1"/>
  <c r="CB31" i="34"/>
  <c r="CB3" i="11"/>
  <c r="CB101" i="33"/>
  <c r="CB140" i="33"/>
  <c r="CB111" i="27"/>
  <c r="CB27" i="33"/>
  <c r="CB107" i="33"/>
  <c r="CB45" i="27"/>
  <c r="CB115" i="33"/>
  <c r="CA211" i="32"/>
  <c r="CA18" i="34"/>
  <c r="EB23" i="15"/>
  <c r="EA24" i="15"/>
  <c r="CA213" i="32"/>
  <c r="CA46" i="34"/>
  <c r="CB24" i="27"/>
  <c r="CB114" i="33"/>
  <c r="CB45" i="34"/>
  <c r="CB16" i="33"/>
  <c r="CB94" i="33"/>
  <c r="CB41" i="27"/>
  <c r="CB112" i="33"/>
  <c r="CB24" i="33"/>
  <c r="CB18" i="27"/>
  <c r="CB29" i="33"/>
  <c r="CB111" i="33"/>
  <c r="CB17" i="34"/>
  <c r="CB52" i="27"/>
  <c r="CB109" i="33"/>
  <c r="CB25" i="33"/>
  <c r="CB137" i="33"/>
  <c r="CB108" i="33"/>
  <c r="CB15" i="23"/>
  <c r="CB100" i="33"/>
  <c r="CB62" i="33"/>
  <c r="CB22" i="27"/>
  <c r="CB31" i="33"/>
  <c r="CB44" i="27"/>
  <c r="CB110" i="33"/>
  <c r="CB56" i="27"/>
  <c r="CB89" i="32" s="1"/>
  <c r="CB101" i="34"/>
  <c r="CB63" i="33"/>
  <c r="CB36" i="27"/>
  <c r="CB77" i="32" s="1"/>
  <c r="CB87" i="34"/>
  <c r="CB19" i="27"/>
  <c r="CB20" i="33"/>
  <c r="EB283" i="5"/>
  <c r="EC272" i="5"/>
  <c r="CD21" i="15"/>
  <c r="CC6" i="5"/>
  <c r="CC7" i="36"/>
  <c r="CC7" i="34"/>
  <c r="CC7" i="35"/>
  <c r="CC7" i="30"/>
  <c r="CC7" i="31"/>
  <c r="CC7" i="23"/>
  <c r="CC7" i="33"/>
  <c r="CC7" i="32"/>
  <c r="CC7" i="11"/>
  <c r="CC7" i="27"/>
  <c r="CC6" i="9"/>
  <c r="CC31" i="15"/>
  <c r="DZ4" i="33"/>
  <c r="DZ30" i="15"/>
  <c r="DZ26" i="15"/>
  <c r="DZ29" i="15" s="1"/>
  <c r="CB103" i="33" l="1"/>
  <c r="CB142" i="33"/>
  <c r="DZ268" i="5"/>
  <c r="DZ1148" i="5"/>
  <c r="DZ7" i="5"/>
  <c r="DZ531" i="5"/>
  <c r="DZ8" i="33"/>
  <c r="DZ8" i="34"/>
  <c r="DZ8" i="35"/>
  <c r="DZ8" i="30"/>
  <c r="DZ8" i="31"/>
  <c r="DZ8" i="23"/>
  <c r="DZ8" i="32"/>
  <c r="DZ8" i="36"/>
  <c r="DZ8" i="11"/>
  <c r="DZ8" i="27"/>
  <c r="DZ7" i="9"/>
  <c r="CB17" i="32"/>
  <c r="CB41" i="32"/>
  <c r="CB185" i="33"/>
  <c r="EA26" i="15"/>
  <c r="EA30" i="15"/>
  <c r="EA4" i="33"/>
  <c r="CB96" i="33"/>
  <c r="CB76" i="33"/>
  <c r="ED272" i="5"/>
  <c r="EC283" i="5"/>
  <c r="CB45" i="33"/>
  <c r="EB25" i="15"/>
  <c r="EC23" i="15"/>
  <c r="EB24" i="15"/>
  <c r="CB149" i="33"/>
  <c r="CC70" i="11"/>
  <c r="CC70" i="27" s="1"/>
  <c r="CC29" i="11"/>
  <c r="CC29" i="27" s="1"/>
  <c r="CC109" i="11"/>
  <c r="CC109" i="27" s="1"/>
  <c r="CC66" i="11"/>
  <c r="CC66" i="27" s="1"/>
  <c r="CC48" i="11"/>
  <c r="CC48" i="27" s="1"/>
  <c r="CC55" i="11"/>
  <c r="CC55" i="27" s="1"/>
  <c r="CC71" i="11"/>
  <c r="CC71" i="27" s="1"/>
  <c r="CC33" i="11"/>
  <c r="CC33" i="27" s="1"/>
  <c r="CC35" i="11"/>
  <c r="CC35" i="27" s="1"/>
  <c r="CC87" i="11"/>
  <c r="CC87" i="27" s="1"/>
  <c r="CC78" i="11"/>
  <c r="CC78" i="27" s="1"/>
  <c r="CC94" i="11"/>
  <c r="CC94" i="27" s="1"/>
  <c r="CC45" i="11"/>
  <c r="CC68" i="11"/>
  <c r="CC68" i="27" s="1"/>
  <c r="CC23" i="11"/>
  <c r="CC23" i="27" s="1"/>
  <c r="CC49" i="11"/>
  <c r="CC49" i="27" s="1"/>
  <c r="CC77" i="11"/>
  <c r="CC77" i="27" s="1"/>
  <c r="CC24" i="11"/>
  <c r="CC85" i="11"/>
  <c r="CC85" i="27" s="1"/>
  <c r="CC26" i="11"/>
  <c r="CC26" i="27" s="1"/>
  <c r="CC53" i="11"/>
  <c r="CC53" i="27" s="1"/>
  <c r="CC101" i="11"/>
  <c r="CC101" i="27" s="1"/>
  <c r="CC60" i="11"/>
  <c r="CC60" i="27" s="1"/>
  <c r="CC18" i="11"/>
  <c r="CC31" i="11"/>
  <c r="CC58" i="11"/>
  <c r="CC58" i="27" s="1"/>
  <c r="CC106" i="11"/>
  <c r="CC106" i="27" s="1"/>
  <c r="CC90" i="11"/>
  <c r="CC90" i="27" s="1"/>
  <c r="CC36" i="11"/>
  <c r="CC62" i="11"/>
  <c r="CC62" i="27" s="1"/>
  <c r="CC59" i="11"/>
  <c r="CC59" i="27" s="1"/>
  <c r="CC93" i="11"/>
  <c r="CC93" i="27" s="1"/>
  <c r="CC65" i="11"/>
  <c r="CC65" i="27" s="1"/>
  <c r="CC67" i="11"/>
  <c r="CC67" i="27" s="1"/>
  <c r="CC84" i="11"/>
  <c r="CC84" i="27" s="1"/>
  <c r="CC110" i="11"/>
  <c r="CC110" i="27" s="1"/>
  <c r="CC16" i="11"/>
  <c r="CC103" i="11"/>
  <c r="CC103" i="27" s="1"/>
  <c r="CC89" i="11"/>
  <c r="CC89" i="27" s="1"/>
  <c r="CC17" i="11"/>
  <c r="CC73" i="11"/>
  <c r="CC73" i="27" s="1"/>
  <c r="CC105" i="11"/>
  <c r="CC105" i="27" s="1"/>
  <c r="CC91" i="11"/>
  <c r="CC91" i="27" s="1"/>
  <c r="CC20" i="11"/>
  <c r="CC20" i="27" s="1"/>
  <c r="CC38" i="11"/>
  <c r="CC38" i="27" s="1"/>
  <c r="CC88" i="11"/>
  <c r="CC88" i="27" s="1"/>
  <c r="CC50" i="11"/>
  <c r="CC50" i="27" s="1"/>
  <c r="CC44" i="11"/>
  <c r="CC80" i="11"/>
  <c r="CC80" i="27" s="1"/>
  <c r="CC39" i="11"/>
  <c r="CC39" i="27" s="1"/>
  <c r="CC51" i="11"/>
  <c r="CC52" i="11"/>
  <c r="CC79" i="11"/>
  <c r="CC79" i="27" s="1"/>
  <c r="CC95" i="11"/>
  <c r="CC95" i="27" s="1"/>
  <c r="CC56" i="11"/>
  <c r="CC102" i="11"/>
  <c r="CC102" i="27" s="1"/>
  <c r="CC86" i="11"/>
  <c r="CC86" i="27" s="1"/>
  <c r="CC34" i="11"/>
  <c r="CC34" i="27" s="1"/>
  <c r="CC25" i="11"/>
  <c r="CC25" i="27" s="1"/>
  <c r="CC21" i="11"/>
  <c r="CC21" i="27" s="1"/>
  <c r="CC108" i="11"/>
  <c r="CC108" i="27" s="1"/>
  <c r="CC27" i="11"/>
  <c r="CC27" i="27" s="1"/>
  <c r="CC72" i="11"/>
  <c r="CC72" i="27" s="1"/>
  <c r="CC76" i="11"/>
  <c r="CC76" i="27" s="1"/>
  <c r="CC19" i="11"/>
  <c r="CC54" i="11"/>
  <c r="CC54" i="27" s="1"/>
  <c r="CC104" i="11"/>
  <c r="CC104" i="27" s="1"/>
  <c r="CC83" i="11"/>
  <c r="CC83" i="27" s="1"/>
  <c r="CC69" i="11"/>
  <c r="CC69" i="27" s="1"/>
  <c r="CC107" i="11"/>
  <c r="CC107" i="27" s="1"/>
  <c r="CC99" i="11"/>
  <c r="CC99" i="27" s="1"/>
  <c r="CC15" i="11"/>
  <c r="CC97" i="11"/>
  <c r="CC97" i="27" s="1"/>
  <c r="CC74" i="11"/>
  <c r="CC74" i="27" s="1"/>
  <c r="CC43" i="11"/>
  <c r="CC43" i="27" s="1"/>
  <c r="CC30" i="11"/>
  <c r="CC30" i="27" s="1"/>
  <c r="CC111" i="11"/>
  <c r="CC47" i="11"/>
  <c r="CC47" i="27" s="1"/>
  <c r="CC22" i="11"/>
  <c r="CC98" i="11"/>
  <c r="CC98" i="27" s="1"/>
  <c r="CC82" i="11"/>
  <c r="CC100" i="11"/>
  <c r="CC100" i="27" s="1"/>
  <c r="CC75" i="11"/>
  <c r="CC75" i="27" s="1"/>
  <c r="CC64" i="11"/>
  <c r="CC64" i="27" s="1"/>
  <c r="CC46" i="11"/>
  <c r="CC46" i="27" s="1"/>
  <c r="CC57" i="11"/>
  <c r="CC57" i="27" s="1"/>
  <c r="CC63" i="11"/>
  <c r="CC63" i="27" s="1"/>
  <c r="CC41" i="11"/>
  <c r="CC81" i="11"/>
  <c r="CC81" i="27" s="1"/>
  <c r="CC42" i="11"/>
  <c r="CC42" i="27" s="1"/>
  <c r="CC61" i="11"/>
  <c r="CC61" i="27" s="1"/>
  <c r="CC37" i="11"/>
  <c r="CC37" i="27" s="1"/>
  <c r="CC92" i="11"/>
  <c r="CC92" i="27" s="1"/>
  <c r="CC40" i="11"/>
  <c r="CC40" i="27" s="1"/>
  <c r="CC96" i="11"/>
  <c r="CC96" i="27" s="1"/>
  <c r="CC28" i="11"/>
  <c r="CC28" i="27" s="1"/>
  <c r="CC32" i="11"/>
  <c r="CC32" i="27" s="1"/>
  <c r="CB215" i="32"/>
  <c r="CB74" i="34"/>
  <c r="CB216" i="32"/>
  <c r="CB88" i="34"/>
  <c r="CB217" i="32"/>
  <c r="CB102" i="34"/>
  <c r="CB19" i="23"/>
  <c r="CB20" i="23" s="1"/>
  <c r="CB119" i="33"/>
  <c r="DY531" i="5"/>
  <c r="DY8" i="33"/>
  <c r="DY1148" i="5"/>
  <c r="DY8" i="36"/>
  <c r="DY8" i="34"/>
  <c r="DY268" i="5"/>
  <c r="DY8" i="31"/>
  <c r="DY8" i="32"/>
  <c r="DY7" i="5"/>
  <c r="DY8" i="35"/>
  <c r="DY8" i="30"/>
  <c r="DY8" i="27"/>
  <c r="DY8" i="23"/>
  <c r="DY7" i="9"/>
  <c r="DY8" i="11"/>
  <c r="CC8" i="5"/>
  <c r="CC8" i="9"/>
  <c r="CD532" i="5"/>
  <c r="CD22" i="15"/>
  <c r="CD6" i="36"/>
  <c r="CD6" i="34"/>
  <c r="CD33" i="15"/>
  <c r="CD1149" i="5"/>
  <c r="CD126" i="29"/>
  <c r="CD6" i="33"/>
  <c r="CD27" i="15"/>
  <c r="CD5" i="5"/>
  <c r="CD6" i="35"/>
  <c r="CD6" i="30"/>
  <c r="CD6" i="27"/>
  <c r="CD28" i="15"/>
  <c r="CD269" i="5"/>
  <c r="CD6" i="31"/>
  <c r="CD6" i="23"/>
  <c r="CD5" i="9"/>
  <c r="CD6" i="11"/>
  <c r="CD6" i="32"/>
  <c r="EA25" i="15"/>
  <c r="CB128" i="29"/>
  <c r="CC118" i="11"/>
  <c r="DY4" i="5"/>
  <c r="DY5" i="11"/>
  <c r="DY5" i="23"/>
  <c r="DY5" i="32"/>
  <c r="DY5" i="34"/>
  <c r="DY4" i="9"/>
  <c r="DY5" i="27"/>
  <c r="DY5" i="31"/>
  <c r="DY5" i="36"/>
  <c r="DY5" i="33"/>
  <c r="DY5" i="35"/>
  <c r="DY5" i="30"/>
  <c r="CB214" i="32"/>
  <c r="CB60" i="34"/>
  <c r="DZ5" i="11"/>
  <c r="DZ4" i="5"/>
  <c r="DZ5" i="23"/>
  <c r="DZ5" i="32"/>
  <c r="DZ5" i="34"/>
  <c r="DZ5" i="27"/>
  <c r="DZ5" i="33"/>
  <c r="DZ5" i="30"/>
  <c r="DZ5" i="36"/>
  <c r="DZ4" i="9"/>
  <c r="DZ5" i="31"/>
  <c r="DZ5" i="35"/>
  <c r="CE21" i="15" l="1"/>
  <c r="CD31" i="15"/>
  <c r="CD7" i="36"/>
  <c r="CD7" i="34"/>
  <c r="CD7" i="33"/>
  <c r="CD7" i="35"/>
  <c r="CD7" i="30"/>
  <c r="CD7" i="27"/>
  <c r="CD7" i="31"/>
  <c r="CD7" i="23"/>
  <c r="CD6" i="5"/>
  <c r="CD7" i="32"/>
  <c r="CD6" i="9"/>
  <c r="CD7" i="11"/>
  <c r="CC41" i="27"/>
  <c r="CC24" i="33"/>
  <c r="CC112" i="33"/>
  <c r="CC15" i="27"/>
  <c r="CC127" i="33"/>
  <c r="CC133" i="33" s="1"/>
  <c r="CC115" i="11"/>
  <c r="CC117" i="33"/>
  <c r="CC23" i="23"/>
  <c r="CC31" i="34"/>
  <c r="CC3" i="11"/>
  <c r="CC140" i="33"/>
  <c r="CC89" i="33"/>
  <c r="CC32" i="33"/>
  <c r="CC80" i="33"/>
  <c r="CC85" i="33" s="1"/>
  <c r="CC101" i="33"/>
  <c r="CC49" i="33"/>
  <c r="CC52" i="27"/>
  <c r="CC109" i="33"/>
  <c r="CC25" i="33"/>
  <c r="CC44" i="27"/>
  <c r="CC110" i="33"/>
  <c r="CC63" i="33"/>
  <c r="CC18" i="27"/>
  <c r="CC111" i="33"/>
  <c r="CC17" i="34"/>
  <c r="CC29" i="33"/>
  <c r="EA35" i="15"/>
  <c r="EA29" i="15"/>
  <c r="CD535" i="5"/>
  <c r="CD539" i="5"/>
  <c r="CD547" i="5"/>
  <c r="CD544" i="5"/>
  <c r="CD538" i="5"/>
  <c r="CD541" i="5"/>
  <c r="CD545" i="5"/>
  <c r="CD546" i="5"/>
  <c r="CD537" i="5"/>
  <c r="CD540" i="5"/>
  <c r="CD534" i="5"/>
  <c r="CD536" i="5"/>
  <c r="CD543" i="5"/>
  <c r="CD542" i="5"/>
  <c r="CC22" i="27"/>
  <c r="CC31" i="33"/>
  <c r="CC56" i="27"/>
  <c r="CC89" i="32" s="1"/>
  <c r="CC101" i="34"/>
  <c r="CC16" i="23"/>
  <c r="CC138" i="33"/>
  <c r="EB30" i="15"/>
  <c r="EB4" i="33"/>
  <c r="EB26" i="15"/>
  <c r="CC24" i="27"/>
  <c r="CC94" i="33"/>
  <c r="CC114" i="33"/>
  <c r="CC45" i="34"/>
  <c r="CC16" i="33"/>
  <c r="ED23" i="15"/>
  <c r="EC24" i="15"/>
  <c r="EC25" i="15" s="1"/>
  <c r="CB213" i="32"/>
  <c r="CB46" i="34"/>
  <c r="CC82" i="27"/>
  <c r="CC65" i="32" s="1"/>
  <c r="CC73" i="34"/>
  <c r="CC111" i="27"/>
  <c r="CC27" i="33"/>
  <c r="CC107" i="33"/>
  <c r="CC19" i="27"/>
  <c r="CC20" i="33"/>
  <c r="CC62" i="33"/>
  <c r="CC100" i="33"/>
  <c r="CC103" i="33" s="1"/>
  <c r="CC15" i="23"/>
  <c r="CC108" i="33"/>
  <c r="CC137" i="33"/>
  <c r="CC36" i="27"/>
  <c r="CC77" i="32" s="1"/>
  <c r="CC87" i="34"/>
  <c r="CC31" i="27"/>
  <c r="CC53" i="32" s="1"/>
  <c r="CC59" i="34"/>
  <c r="CC45" i="27"/>
  <c r="CC115" i="33"/>
  <c r="EB35" i="15"/>
  <c r="EB29" i="15"/>
  <c r="EE272" i="5"/>
  <c r="ED283" i="5"/>
  <c r="CB211" i="32"/>
  <c r="CB18" i="34"/>
  <c r="CC142" i="33" l="1"/>
  <c r="EB7" i="5"/>
  <c r="EB1148" i="5"/>
  <c r="EB531" i="5"/>
  <c r="EB8" i="36"/>
  <c r="EB8" i="34"/>
  <c r="EB8" i="35"/>
  <c r="EB8" i="30"/>
  <c r="EB8" i="27"/>
  <c r="EB268" i="5"/>
  <c r="EB8" i="33"/>
  <c r="EB8" i="31"/>
  <c r="EB8" i="23"/>
  <c r="EB7" i="9"/>
  <c r="EB8" i="32"/>
  <c r="EB8" i="11"/>
  <c r="CC119" i="33"/>
  <c r="CC215" i="32"/>
  <c r="CC74" i="34"/>
  <c r="EC26" i="15"/>
  <c r="EC29" i="15" s="1"/>
  <c r="EC30" i="15"/>
  <c r="EC4" i="33"/>
  <c r="EA8" i="36"/>
  <c r="EA8" i="34"/>
  <c r="EA531" i="5"/>
  <c r="EA1148" i="5"/>
  <c r="EA8" i="33"/>
  <c r="EA8" i="35"/>
  <c r="EA8" i="30"/>
  <c r="EA8" i="27"/>
  <c r="EA268" i="5"/>
  <c r="EA7" i="5"/>
  <c r="EA8" i="31"/>
  <c r="EA8" i="23"/>
  <c r="EA8" i="32"/>
  <c r="EA7" i="9"/>
  <c r="EA8" i="11"/>
  <c r="EB4" i="5"/>
  <c r="EB5" i="23"/>
  <c r="EB5" i="32"/>
  <c r="EB5" i="11"/>
  <c r="EB5" i="30"/>
  <c r="EB4" i="9"/>
  <c r="EB5" i="31"/>
  <c r="EB5" i="36"/>
  <c r="EB5" i="34"/>
  <c r="EB5" i="35"/>
  <c r="EB5" i="33"/>
  <c r="EB5" i="27"/>
  <c r="CC214" i="32"/>
  <c r="CC60" i="34"/>
  <c r="EE23" i="15"/>
  <c r="ED24" i="15"/>
  <c r="ED25" i="15" s="1"/>
  <c r="EA5" i="11"/>
  <c r="EA5" i="23"/>
  <c r="EA5" i="32"/>
  <c r="EA4" i="5"/>
  <c r="EA5" i="34"/>
  <c r="EA5" i="33"/>
  <c r="EA5" i="35"/>
  <c r="EA5" i="30"/>
  <c r="EA5" i="31"/>
  <c r="EA5" i="27"/>
  <c r="EA4" i="9"/>
  <c r="EA5" i="36"/>
  <c r="CC17" i="32"/>
  <c r="CC76" i="33"/>
  <c r="CC96" i="33"/>
  <c r="CC149" i="33"/>
  <c r="CD8" i="5"/>
  <c r="CD8" i="9"/>
  <c r="CC19" i="23"/>
  <c r="CC20" i="23" s="1"/>
  <c r="CC45" i="33"/>
  <c r="CC185" i="33"/>
  <c r="CC41" i="32"/>
  <c r="CE22" i="15"/>
  <c r="CE532" i="5"/>
  <c r="CE33" i="15"/>
  <c r="CE269" i="5"/>
  <c r="CE1149" i="5"/>
  <c r="CE6" i="33"/>
  <c r="CE27" i="15"/>
  <c r="CE28" i="15"/>
  <c r="CE6" i="34"/>
  <c r="CE126" i="29"/>
  <c r="CE6" i="31"/>
  <c r="CE5" i="5"/>
  <c r="CE6" i="32"/>
  <c r="CE6" i="36"/>
  <c r="CE6" i="35"/>
  <c r="CE6" i="30"/>
  <c r="CE6" i="27"/>
  <c r="CE5" i="9"/>
  <c r="CE6" i="23"/>
  <c r="CE6" i="11"/>
  <c r="EE283" i="5"/>
  <c r="EF272" i="5"/>
  <c r="CC216" i="32"/>
  <c r="CC88" i="34"/>
  <c r="EC35" i="15"/>
  <c r="CC217" i="32"/>
  <c r="CC102" i="34"/>
  <c r="CD48" i="11"/>
  <c r="CD48" i="27" s="1"/>
  <c r="CD43" i="11"/>
  <c r="CD43" i="27" s="1"/>
  <c r="CD30" i="11"/>
  <c r="CD30" i="27" s="1"/>
  <c r="CD47" i="11"/>
  <c r="CD47" i="27" s="1"/>
  <c r="CD16" i="11"/>
  <c r="CD70" i="11"/>
  <c r="CD70" i="27" s="1"/>
  <c r="CD93" i="11"/>
  <c r="CD93" i="27" s="1"/>
  <c r="CD95" i="11"/>
  <c r="CD95" i="27" s="1"/>
  <c r="CD45" i="11"/>
  <c r="CD62" i="11"/>
  <c r="CD62" i="27" s="1"/>
  <c r="CD94" i="11"/>
  <c r="CD94" i="27" s="1"/>
  <c r="CD56" i="11"/>
  <c r="CD107" i="11"/>
  <c r="CD107" i="27" s="1"/>
  <c r="CD19" i="11"/>
  <c r="CD26" i="11"/>
  <c r="CD26" i="27" s="1"/>
  <c r="CD83" i="11"/>
  <c r="CD83" i="27" s="1"/>
  <c r="CD54" i="11"/>
  <c r="CD54" i="27" s="1"/>
  <c r="CD17" i="11"/>
  <c r="CD88" i="11"/>
  <c r="CD88" i="27" s="1"/>
  <c r="CD80" i="11"/>
  <c r="CD80" i="27" s="1"/>
  <c r="CD44" i="11"/>
  <c r="CD69" i="11"/>
  <c r="CD69" i="27" s="1"/>
  <c r="CD60" i="11"/>
  <c r="CD60" i="27" s="1"/>
  <c r="CD40" i="11"/>
  <c r="CD40" i="27" s="1"/>
  <c r="CD25" i="11"/>
  <c r="CD25" i="27" s="1"/>
  <c r="CD86" i="11"/>
  <c r="CD86" i="27" s="1"/>
  <c r="CD59" i="11"/>
  <c r="CD59" i="27" s="1"/>
  <c r="CD102" i="11"/>
  <c r="CD102" i="27" s="1"/>
  <c r="CD35" i="11"/>
  <c r="CD35" i="27" s="1"/>
  <c r="CD100" i="11"/>
  <c r="CD100" i="27" s="1"/>
  <c r="CD28" i="11"/>
  <c r="CD28" i="27" s="1"/>
  <c r="CD99" i="11"/>
  <c r="CD99" i="27" s="1"/>
  <c r="CD76" i="11"/>
  <c r="CD76" i="27" s="1"/>
  <c r="CD37" i="11"/>
  <c r="CD37" i="27" s="1"/>
  <c r="CD89" i="11"/>
  <c r="CD89" i="27" s="1"/>
  <c r="CD92" i="11"/>
  <c r="CD92" i="27" s="1"/>
  <c r="CD41" i="11"/>
  <c r="CD81" i="11"/>
  <c r="CD81" i="27" s="1"/>
  <c r="CD104" i="11"/>
  <c r="CD104" i="27" s="1"/>
  <c r="CD101" i="11"/>
  <c r="CD101" i="27" s="1"/>
  <c r="CD85" i="11"/>
  <c r="CD85" i="27" s="1"/>
  <c r="CD73" i="11"/>
  <c r="CD73" i="27" s="1"/>
  <c r="CD58" i="11"/>
  <c r="CD58" i="27" s="1"/>
  <c r="CD64" i="11"/>
  <c r="CD64" i="27" s="1"/>
  <c r="CD46" i="11"/>
  <c r="CD46" i="27" s="1"/>
  <c r="CD39" i="11"/>
  <c r="CD39" i="27" s="1"/>
  <c r="CD79" i="11"/>
  <c r="CD79" i="27" s="1"/>
  <c r="CD51" i="11"/>
  <c r="CD84" i="11"/>
  <c r="CD84" i="27" s="1"/>
  <c r="CD33" i="11"/>
  <c r="CD33" i="27" s="1"/>
  <c r="CD67" i="11"/>
  <c r="CD67" i="27" s="1"/>
  <c r="CD87" i="11"/>
  <c r="CD87" i="27" s="1"/>
  <c r="CD18" i="11"/>
  <c r="CD31" i="11"/>
  <c r="CD91" i="11"/>
  <c r="CD91" i="27" s="1"/>
  <c r="CD32" i="11"/>
  <c r="CD32" i="27" s="1"/>
  <c r="CD63" i="11"/>
  <c r="CD63" i="27" s="1"/>
  <c r="CD24" i="11"/>
  <c r="CD57" i="11"/>
  <c r="CD57" i="27" s="1"/>
  <c r="CD77" i="11"/>
  <c r="CD77" i="27" s="1"/>
  <c r="CD61" i="11"/>
  <c r="CD61" i="27" s="1"/>
  <c r="CD68" i="11"/>
  <c r="CD68" i="27" s="1"/>
  <c r="CD53" i="11"/>
  <c r="CD53" i="27" s="1"/>
  <c r="CD78" i="11"/>
  <c r="CD78" i="27" s="1"/>
  <c r="CD106" i="11"/>
  <c r="CD106" i="27" s="1"/>
  <c r="CD103" i="11"/>
  <c r="CD103" i="27" s="1"/>
  <c r="CD111" i="11"/>
  <c r="CD82" i="11"/>
  <c r="CD52" i="11"/>
  <c r="CD36" i="11"/>
  <c r="CD98" i="11"/>
  <c r="CD98" i="27" s="1"/>
  <c r="CD109" i="11"/>
  <c r="CD109" i="27" s="1"/>
  <c r="CD71" i="11"/>
  <c r="CD71" i="27" s="1"/>
  <c r="CD21" i="11"/>
  <c r="CD21" i="27" s="1"/>
  <c r="CD90" i="11"/>
  <c r="CD90" i="27" s="1"/>
  <c r="CD22" i="11"/>
  <c r="CD97" i="11"/>
  <c r="CD97" i="27" s="1"/>
  <c r="CD15" i="11"/>
  <c r="CD20" i="11"/>
  <c r="CD20" i="27" s="1"/>
  <c r="CD50" i="11"/>
  <c r="CD50" i="27" s="1"/>
  <c r="CD23" i="11"/>
  <c r="CD23" i="27" s="1"/>
  <c r="CD72" i="11"/>
  <c r="CD72" i="27" s="1"/>
  <c r="CD49" i="11"/>
  <c r="CD49" i="27" s="1"/>
  <c r="CD105" i="11"/>
  <c r="CD105" i="27" s="1"/>
  <c r="CD38" i="11"/>
  <c r="CD38" i="27" s="1"/>
  <c r="CD42" i="11"/>
  <c r="CD42" i="27" s="1"/>
  <c r="CD96" i="11"/>
  <c r="CD96" i="27" s="1"/>
  <c r="CD75" i="11"/>
  <c r="CD75" i="27" s="1"/>
  <c r="CD65" i="11"/>
  <c r="CD65" i="27" s="1"/>
  <c r="CD29" i="11"/>
  <c r="CD29" i="27" s="1"/>
  <c r="CD74" i="11"/>
  <c r="CD74" i="27" s="1"/>
  <c r="CD27" i="11"/>
  <c r="CD27" i="27" s="1"/>
  <c r="CD66" i="11"/>
  <c r="CD66" i="27" s="1"/>
  <c r="CD108" i="11"/>
  <c r="CD108" i="27" s="1"/>
  <c r="CD55" i="11"/>
  <c r="CD55" i="27" s="1"/>
  <c r="CD34" i="11"/>
  <c r="CD34" i="27" s="1"/>
  <c r="CD110" i="11"/>
  <c r="CD110" i="27" s="1"/>
  <c r="CC128" i="29"/>
  <c r="CD118" i="11"/>
  <c r="ED35" i="15" l="1"/>
  <c r="CD15" i="27"/>
  <c r="CD80" i="33"/>
  <c r="CD85" i="33" s="1"/>
  <c r="CD115" i="11"/>
  <c r="CD23" i="23"/>
  <c r="CD117" i="33"/>
  <c r="CD49" i="33"/>
  <c r="CD31" i="34"/>
  <c r="CD3" i="11"/>
  <c r="CD127" i="33"/>
  <c r="CD133" i="33" s="1"/>
  <c r="CD32" i="33"/>
  <c r="CD101" i="33"/>
  <c r="CD140" i="33"/>
  <c r="CD89" i="33"/>
  <c r="CD36" i="27"/>
  <c r="CD77" i="32" s="1"/>
  <c r="CD87" i="34"/>
  <c r="CD24" i="27"/>
  <c r="CD16" i="33"/>
  <c r="CD45" i="34"/>
  <c r="CD114" i="33"/>
  <c r="CD94" i="33"/>
  <c r="CD31" i="27"/>
  <c r="CD53" i="32" s="1"/>
  <c r="CD59" i="34"/>
  <c r="CD63" i="33"/>
  <c r="CD19" i="27"/>
  <c r="CD20" i="33"/>
  <c r="EC531" i="5"/>
  <c r="EC8" i="33"/>
  <c r="EC268" i="5"/>
  <c r="EC7" i="5"/>
  <c r="EC8" i="36"/>
  <c r="EC8" i="31"/>
  <c r="EC1148" i="5"/>
  <c r="EC8" i="32"/>
  <c r="EC8" i="34"/>
  <c r="EC8" i="35"/>
  <c r="EC8" i="30"/>
  <c r="EC8" i="27"/>
  <c r="EC8" i="23"/>
  <c r="EC7" i="9"/>
  <c r="EC8" i="11"/>
  <c r="CD52" i="27"/>
  <c r="CD25" i="33"/>
  <c r="CD109" i="33"/>
  <c r="CD18" i="27"/>
  <c r="CD29" i="33"/>
  <c r="CD111" i="33"/>
  <c r="CD17" i="34"/>
  <c r="CD41" i="27"/>
  <c r="CD112" i="33"/>
  <c r="CD24" i="33"/>
  <c r="CD44" i="27"/>
  <c r="CD110" i="33"/>
  <c r="CD45" i="27"/>
  <c r="CD115" i="33"/>
  <c r="CD108" i="33"/>
  <c r="CD137" i="33"/>
  <c r="CD62" i="33"/>
  <c r="CD15" i="23"/>
  <c r="CD100" i="33"/>
  <c r="CD103" i="33" s="1"/>
  <c r="EC5" i="23"/>
  <c r="EC5" i="32"/>
  <c r="EC4" i="5"/>
  <c r="EC5" i="11"/>
  <c r="EC5" i="34"/>
  <c r="EC5" i="27"/>
  <c r="EC5" i="31"/>
  <c r="EC5" i="35"/>
  <c r="EC4" i="9"/>
  <c r="EC5" i="33"/>
  <c r="EC5" i="36"/>
  <c r="EC5" i="30"/>
  <c r="EF283" i="5"/>
  <c r="EG272" i="5"/>
  <c r="CE535" i="5"/>
  <c r="CE534" i="5"/>
  <c r="CE538" i="5"/>
  <c r="CE541" i="5"/>
  <c r="CE543" i="5"/>
  <c r="CE537" i="5"/>
  <c r="CE539" i="5"/>
  <c r="CE540" i="5"/>
  <c r="CE542" i="5"/>
  <c r="CE547" i="5"/>
  <c r="CE545" i="5"/>
  <c r="CE544" i="5"/>
  <c r="CE546" i="5"/>
  <c r="CE536" i="5"/>
  <c r="ED4" i="33"/>
  <c r="ED26" i="15"/>
  <c r="ED29" i="15" s="1"/>
  <c r="ED30" i="15"/>
  <c r="CD22" i="27"/>
  <c r="CD31" i="33"/>
  <c r="CD82" i="27"/>
  <c r="CD65" i="32" s="1"/>
  <c r="CD73" i="34"/>
  <c r="CD16" i="23"/>
  <c r="CD138" i="33"/>
  <c r="CD56" i="27"/>
  <c r="CD89" i="32" s="1"/>
  <c r="CD101" i="34"/>
  <c r="CE31" i="15"/>
  <c r="CF21" i="15"/>
  <c r="CE7" i="33"/>
  <c r="CE7" i="34"/>
  <c r="CE6" i="5"/>
  <c r="CE7" i="35"/>
  <c r="CE7" i="30"/>
  <c r="CE7" i="27"/>
  <c r="CE7" i="36"/>
  <c r="CE7" i="31"/>
  <c r="CE7" i="23"/>
  <c r="CE6" i="9"/>
  <c r="CE7" i="11"/>
  <c r="CE7" i="32"/>
  <c r="EE24" i="15"/>
  <c r="EF23" i="15"/>
  <c r="EE25" i="15"/>
  <c r="CD111" i="27"/>
  <c r="CD107" i="33"/>
  <c r="CD27" i="33"/>
  <c r="CC213" i="32"/>
  <c r="CC46" i="34"/>
  <c r="CC211" i="32"/>
  <c r="CC18" i="34"/>
  <c r="CD119" i="33" l="1"/>
  <c r="ED268" i="5"/>
  <c r="ED1148" i="5"/>
  <c r="ED7" i="5"/>
  <c r="ED8" i="36"/>
  <c r="ED8" i="34"/>
  <c r="ED8" i="33"/>
  <c r="ED8" i="35"/>
  <c r="ED8" i="30"/>
  <c r="ED8" i="31"/>
  <c r="ED8" i="23"/>
  <c r="ED8" i="32"/>
  <c r="ED531" i="5"/>
  <c r="ED8" i="11"/>
  <c r="ED8" i="27"/>
  <c r="ED7" i="9"/>
  <c r="CE25" i="11"/>
  <c r="CE25" i="27" s="1"/>
  <c r="CE33" i="11"/>
  <c r="CE33" i="27" s="1"/>
  <c r="CE43" i="11"/>
  <c r="CE43" i="27" s="1"/>
  <c r="CE103" i="11"/>
  <c r="CE103" i="27" s="1"/>
  <c r="CE78" i="11"/>
  <c r="CE78" i="27" s="1"/>
  <c r="CE29" i="11"/>
  <c r="CE29" i="27" s="1"/>
  <c r="CE67" i="11"/>
  <c r="CE67" i="27" s="1"/>
  <c r="CE93" i="11"/>
  <c r="CE93" i="27" s="1"/>
  <c r="CE95" i="11"/>
  <c r="CE95" i="27" s="1"/>
  <c r="CE90" i="11"/>
  <c r="CE90" i="27" s="1"/>
  <c r="CE79" i="11"/>
  <c r="CE79" i="27" s="1"/>
  <c r="CE46" i="11"/>
  <c r="CE46" i="27" s="1"/>
  <c r="CE27" i="11"/>
  <c r="CE27" i="27" s="1"/>
  <c r="CE80" i="11"/>
  <c r="CE80" i="27" s="1"/>
  <c r="CE19" i="11"/>
  <c r="CE53" i="11"/>
  <c r="CE53" i="27" s="1"/>
  <c r="CE89" i="11"/>
  <c r="CE89" i="27" s="1"/>
  <c r="CE31" i="11"/>
  <c r="CE96" i="11"/>
  <c r="CE96" i="27" s="1"/>
  <c r="CE50" i="11"/>
  <c r="CE50" i="27" s="1"/>
  <c r="CE24" i="11"/>
  <c r="CE81" i="11"/>
  <c r="CE81" i="27" s="1"/>
  <c r="CE57" i="11"/>
  <c r="CE57" i="27" s="1"/>
  <c r="CE83" i="11"/>
  <c r="CE83" i="27" s="1"/>
  <c r="CE49" i="11"/>
  <c r="CE49" i="27" s="1"/>
  <c r="CE63" i="11"/>
  <c r="CE63" i="27" s="1"/>
  <c r="CE69" i="11"/>
  <c r="CE69" i="27" s="1"/>
  <c r="CE61" i="11"/>
  <c r="CE61" i="27" s="1"/>
  <c r="CE74" i="11"/>
  <c r="CE74" i="27" s="1"/>
  <c r="CE64" i="11"/>
  <c r="CE64" i="27" s="1"/>
  <c r="CE108" i="11"/>
  <c r="CE108" i="27" s="1"/>
  <c r="CE30" i="11"/>
  <c r="CE30" i="27" s="1"/>
  <c r="CE111" i="11"/>
  <c r="CE65" i="11"/>
  <c r="CE65" i="27" s="1"/>
  <c r="CE55" i="11"/>
  <c r="CE55" i="27" s="1"/>
  <c r="CE75" i="11"/>
  <c r="CE75" i="27" s="1"/>
  <c r="CE94" i="11"/>
  <c r="CE94" i="27" s="1"/>
  <c r="CE22" i="11"/>
  <c r="CE21" i="11"/>
  <c r="CE21" i="27" s="1"/>
  <c r="CE100" i="11"/>
  <c r="CE100" i="27" s="1"/>
  <c r="CE88" i="11"/>
  <c r="CE88" i="27" s="1"/>
  <c r="CE97" i="11"/>
  <c r="CE97" i="27" s="1"/>
  <c r="CE99" i="11"/>
  <c r="CE99" i="27" s="1"/>
  <c r="CE85" i="11"/>
  <c r="CE85" i="27" s="1"/>
  <c r="CE42" i="11"/>
  <c r="CE42" i="27" s="1"/>
  <c r="CE72" i="11"/>
  <c r="CE72" i="27" s="1"/>
  <c r="CE76" i="11"/>
  <c r="CE76" i="27" s="1"/>
  <c r="CE68" i="11"/>
  <c r="CE68" i="27" s="1"/>
  <c r="CE20" i="11"/>
  <c r="CE20" i="27" s="1"/>
  <c r="CE77" i="11"/>
  <c r="CE77" i="27" s="1"/>
  <c r="CE26" i="11"/>
  <c r="CE26" i="27" s="1"/>
  <c r="CE91" i="11"/>
  <c r="CE91" i="27" s="1"/>
  <c r="CE92" i="11"/>
  <c r="CE92" i="27" s="1"/>
  <c r="CE71" i="11"/>
  <c r="CE71" i="27" s="1"/>
  <c r="CE62" i="11"/>
  <c r="CE62" i="27" s="1"/>
  <c r="CE106" i="11"/>
  <c r="CE106" i="27" s="1"/>
  <c r="CE59" i="11"/>
  <c r="CE59" i="27" s="1"/>
  <c r="CE66" i="11"/>
  <c r="CE66" i="27" s="1"/>
  <c r="CE48" i="11"/>
  <c r="CE48" i="27" s="1"/>
  <c r="CE82" i="11"/>
  <c r="CE45" i="11"/>
  <c r="CE102" i="11"/>
  <c r="CE102" i="27" s="1"/>
  <c r="CE86" i="11"/>
  <c r="CE86" i="27" s="1"/>
  <c r="CE70" i="11"/>
  <c r="CE70" i="27" s="1"/>
  <c r="CE16" i="11"/>
  <c r="CE87" i="11"/>
  <c r="CE87" i="27" s="1"/>
  <c r="CE107" i="11"/>
  <c r="CE107" i="27" s="1"/>
  <c r="CE32" i="11"/>
  <c r="CE32" i="27" s="1"/>
  <c r="CE15" i="11"/>
  <c r="CE38" i="11"/>
  <c r="CE38" i="27" s="1"/>
  <c r="CE60" i="11"/>
  <c r="CE60" i="27" s="1"/>
  <c r="CE23" i="11"/>
  <c r="CE23" i="27" s="1"/>
  <c r="CE101" i="11"/>
  <c r="CE101" i="27" s="1"/>
  <c r="CE105" i="11"/>
  <c r="CE105" i="27" s="1"/>
  <c r="CE104" i="11"/>
  <c r="CE104" i="27" s="1"/>
  <c r="CE41" i="11"/>
  <c r="CE58" i="11"/>
  <c r="CE58" i="27" s="1"/>
  <c r="CE110" i="11"/>
  <c r="CE110" i="27" s="1"/>
  <c r="CE35" i="11"/>
  <c r="CE35" i="27" s="1"/>
  <c r="CE56" i="11"/>
  <c r="CE36" i="11"/>
  <c r="CE47" i="11"/>
  <c r="CE47" i="27" s="1"/>
  <c r="CE51" i="11"/>
  <c r="CE52" i="11"/>
  <c r="CE98" i="11"/>
  <c r="CE98" i="27" s="1"/>
  <c r="CE109" i="11"/>
  <c r="CE109" i="27" s="1"/>
  <c r="CE39" i="11"/>
  <c r="CE39" i="27" s="1"/>
  <c r="CE34" i="11"/>
  <c r="CE34" i="27" s="1"/>
  <c r="CE84" i="11"/>
  <c r="CE84" i="27" s="1"/>
  <c r="CE18" i="11"/>
  <c r="CE73" i="11"/>
  <c r="CE73" i="27" s="1"/>
  <c r="CE37" i="11"/>
  <c r="CE37" i="27" s="1"/>
  <c r="CE28" i="11"/>
  <c r="CE28" i="27" s="1"/>
  <c r="CE44" i="11"/>
  <c r="CE17" i="11"/>
  <c r="CE40" i="11"/>
  <c r="CE40" i="27" s="1"/>
  <c r="CE54" i="11"/>
  <c r="CE54" i="27" s="1"/>
  <c r="CD17" i="32"/>
  <c r="CD216" i="32"/>
  <c r="CD88" i="34"/>
  <c r="CD76" i="33"/>
  <c r="CD215" i="32"/>
  <c r="CD74" i="34"/>
  <c r="CD19" i="23"/>
  <c r="CD20" i="23" s="1"/>
  <c r="CD214" i="32"/>
  <c r="CD60" i="34"/>
  <c r="CD45" i="33"/>
  <c r="CD96" i="33"/>
  <c r="CD149" i="33"/>
  <c r="EG23" i="15"/>
  <c r="EF24" i="15"/>
  <c r="EF25" i="15" s="1"/>
  <c r="CE8" i="5"/>
  <c r="CE8" i="9"/>
  <c r="EH272" i="5"/>
  <c r="EG283" i="5"/>
  <c r="CD185" i="33"/>
  <c r="CD41" i="32"/>
  <c r="CD217" i="32"/>
  <c r="CD102" i="34"/>
  <c r="EE35" i="15"/>
  <c r="EE29" i="15"/>
  <c r="CF22" i="15"/>
  <c r="CF532" i="5"/>
  <c r="CF27" i="15"/>
  <c r="CF5" i="5"/>
  <c r="CF6" i="33"/>
  <c r="CF28" i="15"/>
  <c r="CF269" i="5"/>
  <c r="CF1149" i="5"/>
  <c r="CF6" i="34"/>
  <c r="CF6" i="35"/>
  <c r="CF6" i="30"/>
  <c r="CF6" i="36"/>
  <c r="CF126" i="29"/>
  <c r="CF6" i="31"/>
  <c r="CF6" i="23"/>
  <c r="CF33" i="15"/>
  <c r="CF6" i="32"/>
  <c r="CF6" i="11"/>
  <c r="CF6" i="27"/>
  <c r="CF5" i="9"/>
  <c r="EE26" i="15"/>
  <c r="EE30" i="15"/>
  <c r="EE4" i="33"/>
  <c r="CD142" i="33"/>
  <c r="CD128" i="29"/>
  <c r="CE118" i="11"/>
  <c r="ED5" i="11"/>
  <c r="ED5" i="23"/>
  <c r="ED5" i="32"/>
  <c r="ED4" i="5"/>
  <c r="ED5" i="34"/>
  <c r="ED5" i="27"/>
  <c r="ED4" i="9"/>
  <c r="ED5" i="31"/>
  <c r="ED5" i="36"/>
  <c r="ED5" i="30"/>
  <c r="ED5" i="33"/>
  <c r="ED5" i="35"/>
  <c r="EF35" i="15" l="1"/>
  <c r="EE8" i="36"/>
  <c r="EE8" i="34"/>
  <c r="EE531" i="5"/>
  <c r="EE1148" i="5"/>
  <c r="EE8" i="33"/>
  <c r="EE268" i="5"/>
  <c r="EE7" i="5"/>
  <c r="EE8" i="35"/>
  <c r="EE8" i="30"/>
  <c r="EE8" i="27"/>
  <c r="EE8" i="31"/>
  <c r="EE8" i="23"/>
  <c r="EE8" i="32"/>
  <c r="EE7" i="9"/>
  <c r="EE8" i="11"/>
  <c r="CF535" i="5"/>
  <c r="CF537" i="5"/>
  <c r="CF544" i="5"/>
  <c r="CF545" i="5"/>
  <c r="CF546" i="5"/>
  <c r="CF536" i="5"/>
  <c r="CF542" i="5"/>
  <c r="CF538" i="5"/>
  <c r="CF541" i="5"/>
  <c r="CF539" i="5"/>
  <c r="CF540" i="5"/>
  <c r="CF547" i="5"/>
  <c r="CF543" i="5"/>
  <c r="CF534" i="5"/>
  <c r="CE36" i="27"/>
  <c r="CE77" i="32" s="1"/>
  <c r="CE87" i="34"/>
  <c r="CE15" i="27"/>
  <c r="CE117" i="33"/>
  <c r="CE23" i="23"/>
  <c r="CE127" i="33"/>
  <c r="CE133" i="33" s="1"/>
  <c r="CE115" i="11"/>
  <c r="CE31" i="34"/>
  <c r="CE3" i="11"/>
  <c r="CE32" i="33"/>
  <c r="CE89" i="33"/>
  <c r="CE49" i="33"/>
  <c r="CE101" i="33"/>
  <c r="CE140" i="33"/>
  <c r="CE80" i="33"/>
  <c r="CE85" i="33" s="1"/>
  <c r="CE62" i="33"/>
  <c r="CE137" i="33"/>
  <c r="CE15" i="23"/>
  <c r="CE100" i="33"/>
  <c r="CE108" i="33"/>
  <c r="CE45" i="27"/>
  <c r="CE115" i="33"/>
  <c r="CE111" i="27"/>
  <c r="CE27" i="33"/>
  <c r="CE107" i="33"/>
  <c r="CE24" i="27"/>
  <c r="CE114" i="33"/>
  <c r="CE45" i="34"/>
  <c r="CE94" i="33"/>
  <c r="CE16" i="33"/>
  <c r="CD213" i="32"/>
  <c r="CD46" i="34"/>
  <c r="EE5" i="11"/>
  <c r="EE5" i="23"/>
  <c r="EE5" i="32"/>
  <c r="EE4" i="5"/>
  <c r="EE5" i="34"/>
  <c r="EE5" i="33"/>
  <c r="EE5" i="35"/>
  <c r="EE5" i="30"/>
  <c r="EE5" i="36"/>
  <c r="EE5" i="27"/>
  <c r="EE4" i="9"/>
  <c r="EE5" i="31"/>
  <c r="CG21" i="15"/>
  <c r="CF31" i="15"/>
  <c r="CF7" i="33"/>
  <c r="CF6" i="5"/>
  <c r="CF7" i="31"/>
  <c r="CF7" i="32"/>
  <c r="CF7" i="36"/>
  <c r="CF7" i="34"/>
  <c r="CF7" i="35"/>
  <c r="CF7" i="30"/>
  <c r="CF7" i="27"/>
  <c r="CF7" i="23"/>
  <c r="CF6" i="9"/>
  <c r="CF7" i="11"/>
  <c r="EH23" i="15"/>
  <c r="EG24" i="15"/>
  <c r="CE52" i="27"/>
  <c r="CE25" i="33"/>
  <c r="CE109" i="33"/>
  <c r="CE56" i="27"/>
  <c r="CE89" i="32" s="1"/>
  <c r="CE101" i="34"/>
  <c r="CE41" i="27"/>
  <c r="CE112" i="33"/>
  <c r="CE24" i="33"/>
  <c r="CE82" i="27"/>
  <c r="CE65" i="32" s="1"/>
  <c r="CE73" i="34"/>
  <c r="EI272" i="5"/>
  <c r="EH283" i="5"/>
  <c r="CE63" i="33"/>
  <c r="CE138" i="33"/>
  <c r="CE16" i="23"/>
  <c r="CE19" i="27"/>
  <c r="CE20" i="33"/>
  <c r="EF26" i="15"/>
  <c r="EF29" i="15" s="1"/>
  <c r="EF4" i="33"/>
  <c r="EF30" i="15"/>
  <c r="CD211" i="32"/>
  <c r="CD18" i="34"/>
  <c r="CE44" i="27"/>
  <c r="CE110" i="33"/>
  <c r="CE18" i="27"/>
  <c r="CE111" i="33"/>
  <c r="CE17" i="34"/>
  <c r="CE29" i="33"/>
  <c r="CE22" i="27"/>
  <c r="CE31" i="33"/>
  <c r="CE31" i="27"/>
  <c r="CE53" i="32" s="1"/>
  <c r="CE59" i="34"/>
  <c r="EF531" i="5" l="1"/>
  <c r="EF1148" i="5"/>
  <c r="EF8" i="33"/>
  <c r="EF8" i="34"/>
  <c r="EF268" i="5"/>
  <c r="EF7" i="5"/>
  <c r="EF8" i="36"/>
  <c r="EF8" i="35"/>
  <c r="EF8" i="30"/>
  <c r="EF8" i="27"/>
  <c r="EF8" i="31"/>
  <c r="EF8" i="23"/>
  <c r="EF7" i="9"/>
  <c r="EF8" i="11"/>
  <c r="EF8" i="32"/>
  <c r="EI283" i="5"/>
  <c r="EJ272" i="5"/>
  <c r="EG30" i="15"/>
  <c r="EG4" i="33"/>
  <c r="EG26" i="15"/>
  <c r="CE216" i="32"/>
  <c r="CE88" i="34"/>
  <c r="CE214" i="32"/>
  <c r="CE60" i="34"/>
  <c r="CE17" i="32"/>
  <c r="EI23" i="15"/>
  <c r="EH24" i="15"/>
  <c r="CE103" i="33"/>
  <c r="CE76" i="33"/>
  <c r="CE215" i="32"/>
  <c r="CE74" i="34"/>
  <c r="CF8" i="5"/>
  <c r="CF8" i="9"/>
  <c r="CE45" i="33"/>
  <c r="CE185" i="33"/>
  <c r="CE41" i="32"/>
  <c r="CE19" i="23"/>
  <c r="CE20" i="23" s="1"/>
  <c r="CE96" i="33"/>
  <c r="CE128" i="29"/>
  <c r="CF118" i="11"/>
  <c r="CE149" i="33"/>
  <c r="CF66" i="11"/>
  <c r="CF66" i="27" s="1"/>
  <c r="CF110" i="11"/>
  <c r="CF110" i="27" s="1"/>
  <c r="CF51" i="11"/>
  <c r="CF100" i="11"/>
  <c r="CF100" i="27" s="1"/>
  <c r="CF58" i="11"/>
  <c r="CF58" i="27" s="1"/>
  <c r="CF62" i="11"/>
  <c r="CF62" i="27" s="1"/>
  <c r="CF90" i="11"/>
  <c r="CF90" i="27" s="1"/>
  <c r="CF56" i="11"/>
  <c r="CF48" i="11"/>
  <c r="CF48" i="27" s="1"/>
  <c r="CF109" i="11"/>
  <c r="CF109" i="27" s="1"/>
  <c r="CF102" i="11"/>
  <c r="CF102" i="27" s="1"/>
  <c r="CF86" i="11"/>
  <c r="CF86" i="27" s="1"/>
  <c r="CF59" i="11"/>
  <c r="CF59" i="27" s="1"/>
  <c r="CF97" i="11"/>
  <c r="CF97" i="27" s="1"/>
  <c r="CF44" i="11"/>
  <c r="CF38" i="11"/>
  <c r="CF38" i="27" s="1"/>
  <c r="CF96" i="11"/>
  <c r="CF96" i="27" s="1"/>
  <c r="CF57" i="11"/>
  <c r="CF57" i="27" s="1"/>
  <c r="CF42" i="11"/>
  <c r="CF42" i="27" s="1"/>
  <c r="CF68" i="11"/>
  <c r="CF68" i="27" s="1"/>
  <c r="CF80" i="11"/>
  <c r="CF80" i="27" s="1"/>
  <c r="CF60" i="11"/>
  <c r="CF60" i="27" s="1"/>
  <c r="CF23" i="11"/>
  <c r="CF23" i="27" s="1"/>
  <c r="CF88" i="11"/>
  <c r="CF88" i="27" s="1"/>
  <c r="CF36" i="11"/>
  <c r="CF47" i="11"/>
  <c r="CF47" i="27" s="1"/>
  <c r="CF16" i="11"/>
  <c r="CF84" i="11"/>
  <c r="CF84" i="27" s="1"/>
  <c r="CF39" i="11"/>
  <c r="CF39" i="27" s="1"/>
  <c r="CF33" i="11"/>
  <c r="CF33" i="27" s="1"/>
  <c r="CF34" i="11"/>
  <c r="CF34" i="27" s="1"/>
  <c r="CF30" i="11"/>
  <c r="CF30" i="27" s="1"/>
  <c r="CF95" i="11"/>
  <c r="CF95" i="27" s="1"/>
  <c r="CF52" i="11"/>
  <c r="CF98" i="11"/>
  <c r="CF98" i="27" s="1"/>
  <c r="CF82" i="11"/>
  <c r="CF87" i="11"/>
  <c r="CF87" i="27" s="1"/>
  <c r="CF99" i="11"/>
  <c r="CF99" i="27" s="1"/>
  <c r="CF31" i="11"/>
  <c r="CF69" i="11"/>
  <c r="CF69" i="27" s="1"/>
  <c r="CF92" i="11"/>
  <c r="CF92" i="27" s="1"/>
  <c r="CF49" i="11"/>
  <c r="CF49" i="27" s="1"/>
  <c r="CF15" i="11"/>
  <c r="CF83" i="11"/>
  <c r="CF83" i="27" s="1"/>
  <c r="CF32" i="11"/>
  <c r="CF32" i="27" s="1"/>
  <c r="CF104" i="11"/>
  <c r="CF104" i="27" s="1"/>
  <c r="CF26" i="11"/>
  <c r="CF26" i="27" s="1"/>
  <c r="CF73" i="11"/>
  <c r="CF73" i="27" s="1"/>
  <c r="CF25" i="11"/>
  <c r="CF25" i="27" s="1"/>
  <c r="CF94" i="11"/>
  <c r="CF94" i="27" s="1"/>
  <c r="CF43" i="11"/>
  <c r="CF43" i="27" s="1"/>
  <c r="CF22" i="11"/>
  <c r="CF79" i="11"/>
  <c r="CF79" i="27" s="1"/>
  <c r="CF106" i="11"/>
  <c r="CF106" i="27" s="1"/>
  <c r="CF55" i="11"/>
  <c r="CF55" i="27" s="1"/>
  <c r="CF71" i="11"/>
  <c r="CF71" i="27" s="1"/>
  <c r="CF21" i="11"/>
  <c r="CF21" i="27" s="1"/>
  <c r="CF74" i="11"/>
  <c r="CF74" i="27" s="1"/>
  <c r="CF29" i="11"/>
  <c r="CF29" i="27" s="1"/>
  <c r="CF67" i="11"/>
  <c r="CF67" i="27" s="1"/>
  <c r="CF107" i="11"/>
  <c r="CF107" i="27" s="1"/>
  <c r="CF77" i="11"/>
  <c r="CF77" i="27" s="1"/>
  <c r="CF61" i="11"/>
  <c r="CF61" i="27" s="1"/>
  <c r="CF101" i="11"/>
  <c r="CF101" i="27" s="1"/>
  <c r="CF41" i="11"/>
  <c r="CF40" i="11"/>
  <c r="CF40" i="27" s="1"/>
  <c r="CF17" i="11"/>
  <c r="CF72" i="11"/>
  <c r="CF72" i="27" s="1"/>
  <c r="CF50" i="11"/>
  <c r="CF50" i="27" s="1"/>
  <c r="CF20" i="11"/>
  <c r="CF20" i="27" s="1"/>
  <c r="CF76" i="11"/>
  <c r="CF76" i="27" s="1"/>
  <c r="CF54" i="11"/>
  <c r="CF54" i="27" s="1"/>
  <c r="CF70" i="11"/>
  <c r="CF70" i="27" s="1"/>
  <c r="CF75" i="11"/>
  <c r="CF75" i="27" s="1"/>
  <c r="CF35" i="11"/>
  <c r="CF35" i="27" s="1"/>
  <c r="CF103" i="11"/>
  <c r="CF103" i="27" s="1"/>
  <c r="CF27" i="11"/>
  <c r="CF27" i="27" s="1"/>
  <c r="CF111" i="11"/>
  <c r="CF108" i="11"/>
  <c r="CF108" i="27" s="1"/>
  <c r="CF45" i="11"/>
  <c r="CF93" i="11"/>
  <c r="CF93" i="27" s="1"/>
  <c r="CF64" i="11"/>
  <c r="CF64" i="27" s="1"/>
  <c r="CF78" i="11"/>
  <c r="CF78" i="27" s="1"/>
  <c r="CF65" i="11"/>
  <c r="CF65" i="27" s="1"/>
  <c r="CF46" i="11"/>
  <c r="CF46" i="27" s="1"/>
  <c r="CF18" i="11"/>
  <c r="CF24" i="11"/>
  <c r="CF53" i="11"/>
  <c r="CF53" i="27" s="1"/>
  <c r="CF91" i="11"/>
  <c r="CF91" i="27" s="1"/>
  <c r="CF28" i="11"/>
  <c r="CF28" i="27" s="1"/>
  <c r="CF89" i="11"/>
  <c r="CF89" i="27" s="1"/>
  <c r="CF19" i="11"/>
  <c r="CF63" i="11"/>
  <c r="CF63" i="27" s="1"/>
  <c r="CF105" i="11"/>
  <c r="CF105" i="27" s="1"/>
  <c r="CF37" i="11"/>
  <c r="CF37" i="27" s="1"/>
  <c r="CF81" i="11"/>
  <c r="CF81" i="27" s="1"/>
  <c r="CF85" i="11"/>
  <c r="CF85" i="27" s="1"/>
  <c r="CE217" i="32"/>
  <c r="CE102" i="34"/>
  <c r="EG25" i="15"/>
  <c r="CG532" i="5"/>
  <c r="CG22" i="15"/>
  <c r="CG28" i="15"/>
  <c r="CG6" i="36"/>
  <c r="CG126" i="29"/>
  <c r="CG6" i="34"/>
  <c r="CG269" i="5"/>
  <c r="CG27" i="15"/>
  <c r="CG5" i="5"/>
  <c r="CG6" i="33"/>
  <c r="CG1149" i="5"/>
  <c r="CG6" i="35"/>
  <c r="CG6" i="30"/>
  <c r="CG6" i="27"/>
  <c r="CG6" i="31"/>
  <c r="CG6" i="23"/>
  <c r="CG33" i="15"/>
  <c r="CG6" i="32"/>
  <c r="CG5" i="9"/>
  <c r="CG6" i="11"/>
  <c r="CE119" i="33"/>
  <c r="CE142" i="33"/>
  <c r="EF4" i="5"/>
  <c r="EF5" i="11"/>
  <c r="EF5" i="32"/>
  <c r="EF5" i="23"/>
  <c r="EF5" i="30"/>
  <c r="EF4" i="9"/>
  <c r="EF5" i="31"/>
  <c r="EF5" i="36"/>
  <c r="EF5" i="33"/>
  <c r="EF5" i="34"/>
  <c r="EF5" i="35"/>
  <c r="EF5" i="27"/>
  <c r="CH21" i="15" l="1"/>
  <c r="CG6" i="5"/>
  <c r="CG7" i="36"/>
  <c r="CG7" i="35"/>
  <c r="CG7" i="30"/>
  <c r="CG7" i="31"/>
  <c r="CG7" i="23"/>
  <c r="CG7" i="32"/>
  <c r="CG7" i="33"/>
  <c r="CG7" i="34"/>
  <c r="CG7" i="11"/>
  <c r="CG7" i="27"/>
  <c r="CG6" i="9"/>
  <c r="CG31" i="15"/>
  <c r="CG535" i="5"/>
  <c r="CG540" i="5"/>
  <c r="CG542" i="5"/>
  <c r="CG545" i="5"/>
  <c r="CG546" i="5"/>
  <c r="CG541" i="5"/>
  <c r="CG543" i="5"/>
  <c r="CG534" i="5"/>
  <c r="CG536" i="5"/>
  <c r="CG537" i="5"/>
  <c r="CG538" i="5"/>
  <c r="CG539" i="5"/>
  <c r="CG544" i="5"/>
  <c r="CG547" i="5"/>
  <c r="CF41" i="27"/>
  <c r="CF112" i="33"/>
  <c r="CF24" i="33"/>
  <c r="CF36" i="27"/>
  <c r="CF77" i="32" s="1"/>
  <c r="CF87" i="34"/>
  <c r="CE213" i="32"/>
  <c r="CE46" i="34"/>
  <c r="EJ283" i="5"/>
  <c r="EK272" i="5"/>
  <c r="CF19" i="27"/>
  <c r="CF20" i="33"/>
  <c r="CF45" i="27"/>
  <c r="CF115" i="33"/>
  <c r="CF22" i="27"/>
  <c r="CF31" i="33"/>
  <c r="CF82" i="27"/>
  <c r="CF65" i="32" s="1"/>
  <c r="CF73" i="34"/>
  <c r="CF56" i="27"/>
  <c r="CF89" i="32" s="1"/>
  <c r="CF101" i="34"/>
  <c r="EH4" i="33"/>
  <c r="EH26" i="15"/>
  <c r="EH30" i="15"/>
  <c r="EG35" i="15"/>
  <c r="EG29" i="15"/>
  <c r="CF24" i="27"/>
  <c r="CF114" i="33"/>
  <c r="CF45" i="34"/>
  <c r="CF94" i="33"/>
  <c r="CF16" i="33"/>
  <c r="CF63" i="33"/>
  <c r="CF15" i="27"/>
  <c r="CF49" i="33"/>
  <c r="CF80" i="33"/>
  <c r="CF85" i="33" s="1"/>
  <c r="CF117" i="33"/>
  <c r="CF32" i="33"/>
  <c r="CF115" i="11"/>
  <c r="CF23" i="23"/>
  <c r="CF89" i="33"/>
  <c r="CF31" i="34"/>
  <c r="CF3" i="11"/>
  <c r="CF127" i="33"/>
  <c r="CF133" i="33" s="1"/>
  <c r="CF101" i="33"/>
  <c r="CF140" i="33"/>
  <c r="CF31" i="27"/>
  <c r="CF53" i="32" s="1"/>
  <c r="CF59" i="34"/>
  <c r="CF137" i="33"/>
  <c r="CF108" i="33"/>
  <c r="CF15" i="23"/>
  <c r="CF100" i="33"/>
  <c r="CF62" i="33"/>
  <c r="CF44" i="27"/>
  <c r="CF110" i="33"/>
  <c r="CF16" i="23"/>
  <c r="CF138" i="33"/>
  <c r="EH25" i="15"/>
  <c r="CF18" i="27"/>
  <c r="CF29" i="33"/>
  <c r="CF111" i="33"/>
  <c r="CF17" i="34"/>
  <c r="CF111" i="27"/>
  <c r="CF107" i="33"/>
  <c r="CF27" i="33"/>
  <c r="CF52" i="27"/>
  <c r="CF109" i="33"/>
  <c r="CF25" i="33"/>
  <c r="EJ23" i="15"/>
  <c r="EI24" i="15"/>
  <c r="CE211" i="32"/>
  <c r="CE18" i="34"/>
  <c r="CF96" i="33" l="1"/>
  <c r="CF119" i="33"/>
  <c r="CF103" i="33"/>
  <c r="CF19" i="23"/>
  <c r="CF20" i="23" s="1"/>
  <c r="CF216" i="32"/>
  <c r="CF88" i="34"/>
  <c r="EI26" i="15"/>
  <c r="EI30" i="15"/>
  <c r="EI4" i="33"/>
  <c r="EK23" i="15"/>
  <c r="EJ24" i="15"/>
  <c r="CF214" i="32"/>
  <c r="CF60" i="34"/>
  <c r="CF128" i="29"/>
  <c r="CG118" i="11"/>
  <c r="CF76" i="33"/>
  <c r="CF45" i="33"/>
  <c r="CF41" i="32"/>
  <c r="CF185" i="33"/>
  <c r="CF217" i="32"/>
  <c r="CF102" i="34"/>
  <c r="CG78" i="11"/>
  <c r="CG78" i="27" s="1"/>
  <c r="CG94" i="11"/>
  <c r="CG94" i="27" s="1"/>
  <c r="CG27" i="11"/>
  <c r="CG27" i="27" s="1"/>
  <c r="CG74" i="11"/>
  <c r="CG74" i="27" s="1"/>
  <c r="CG106" i="11"/>
  <c r="CG106" i="27" s="1"/>
  <c r="CG55" i="11"/>
  <c r="CG55" i="27" s="1"/>
  <c r="CG79" i="11"/>
  <c r="CG79" i="27" s="1"/>
  <c r="CG51" i="11"/>
  <c r="CG52" i="11"/>
  <c r="CG33" i="11"/>
  <c r="CG33" i="27" s="1"/>
  <c r="CG35" i="11"/>
  <c r="CG35" i="27" s="1"/>
  <c r="CG100" i="11"/>
  <c r="CG100" i="27" s="1"/>
  <c r="CG107" i="11"/>
  <c r="CG107" i="27" s="1"/>
  <c r="CG97" i="11"/>
  <c r="CG97" i="27" s="1"/>
  <c r="CG44" i="11"/>
  <c r="CG57" i="11"/>
  <c r="CG57" i="27" s="1"/>
  <c r="CG37" i="11"/>
  <c r="CG37" i="27" s="1"/>
  <c r="CG50" i="11"/>
  <c r="CG50" i="27" s="1"/>
  <c r="CG49" i="11"/>
  <c r="CG49" i="27" s="1"/>
  <c r="CG81" i="11"/>
  <c r="CG81" i="27" s="1"/>
  <c r="CG24" i="11"/>
  <c r="CG20" i="11"/>
  <c r="CG20" i="27" s="1"/>
  <c r="CG38" i="11"/>
  <c r="CG38" i="27" s="1"/>
  <c r="CG40" i="11"/>
  <c r="CG40" i="27" s="1"/>
  <c r="CG108" i="11"/>
  <c r="CG108" i="27" s="1"/>
  <c r="CG70" i="11"/>
  <c r="CG70" i="27" s="1"/>
  <c r="CG95" i="11"/>
  <c r="CG95" i="27" s="1"/>
  <c r="CG43" i="11"/>
  <c r="CG43" i="27" s="1"/>
  <c r="CG30" i="11"/>
  <c r="CG30" i="27" s="1"/>
  <c r="CG111" i="11"/>
  <c r="CG16" i="11"/>
  <c r="CG71" i="11"/>
  <c r="CG71" i="27" s="1"/>
  <c r="CG65" i="11"/>
  <c r="CG65" i="27" s="1"/>
  <c r="CG67" i="11"/>
  <c r="CG67" i="27" s="1"/>
  <c r="CG87" i="11"/>
  <c r="CG87" i="27" s="1"/>
  <c r="CG28" i="11"/>
  <c r="CG28" i="27" s="1"/>
  <c r="CG32" i="11"/>
  <c r="CG32" i="27" s="1"/>
  <c r="CG31" i="11"/>
  <c r="CG68" i="11"/>
  <c r="CG68" i="27" s="1"/>
  <c r="CG72" i="11"/>
  <c r="CG72" i="27" s="1"/>
  <c r="CG54" i="11"/>
  <c r="CG54" i="27" s="1"/>
  <c r="CG73" i="11"/>
  <c r="CG73" i="27" s="1"/>
  <c r="CG77" i="11"/>
  <c r="CG77" i="27" s="1"/>
  <c r="CG104" i="11"/>
  <c r="CG104" i="27" s="1"/>
  <c r="CG23" i="11"/>
  <c r="CG23" i="27" s="1"/>
  <c r="CG69" i="11"/>
  <c r="CG69" i="27" s="1"/>
  <c r="CG83" i="11"/>
  <c r="CG83" i="27" s="1"/>
  <c r="CG21" i="11"/>
  <c r="CG21" i="27" s="1"/>
  <c r="CG46" i="11"/>
  <c r="CG46" i="27" s="1"/>
  <c r="CG58" i="11"/>
  <c r="CG58" i="27" s="1"/>
  <c r="CG47" i="11"/>
  <c r="CG47" i="27" s="1"/>
  <c r="CG109" i="11"/>
  <c r="CG109" i="27" s="1"/>
  <c r="CG66" i="11"/>
  <c r="CG66" i="27" s="1"/>
  <c r="CG48" i="11"/>
  <c r="CG48" i="27" s="1"/>
  <c r="CG59" i="11"/>
  <c r="CG59" i="27" s="1"/>
  <c r="CG102" i="11"/>
  <c r="CG102" i="27" s="1"/>
  <c r="CG86" i="11"/>
  <c r="CG86" i="27" s="1"/>
  <c r="CG34" i="11"/>
  <c r="CG34" i="27" s="1"/>
  <c r="CG84" i="11"/>
  <c r="CG84" i="27" s="1"/>
  <c r="CG18" i="11"/>
  <c r="CG99" i="11"/>
  <c r="CG99" i="27" s="1"/>
  <c r="CG76" i="11"/>
  <c r="CG76" i="27" s="1"/>
  <c r="CG89" i="11"/>
  <c r="CG89" i="27" s="1"/>
  <c r="CG53" i="11"/>
  <c r="CG53" i="27" s="1"/>
  <c r="CG91" i="11"/>
  <c r="CG91" i="27" s="1"/>
  <c r="CG101" i="11"/>
  <c r="CG101" i="27" s="1"/>
  <c r="CG105" i="11"/>
  <c r="CG105" i="27" s="1"/>
  <c r="CG61" i="11"/>
  <c r="CG61" i="27" s="1"/>
  <c r="CG26" i="11"/>
  <c r="CG26" i="27" s="1"/>
  <c r="CG92" i="11"/>
  <c r="CG92" i="27" s="1"/>
  <c r="CG75" i="11"/>
  <c r="CG75" i="27" s="1"/>
  <c r="CG64" i="11"/>
  <c r="CG64" i="27" s="1"/>
  <c r="CG103" i="11"/>
  <c r="CG103" i="27" s="1"/>
  <c r="CG93" i="11"/>
  <c r="CG93" i="27" s="1"/>
  <c r="CG29" i="11"/>
  <c r="CG29" i="27" s="1"/>
  <c r="CG90" i="11"/>
  <c r="CG90" i="27" s="1"/>
  <c r="CG36" i="11"/>
  <c r="CG62" i="11"/>
  <c r="CG62" i="27" s="1"/>
  <c r="CG56" i="11"/>
  <c r="CG98" i="11"/>
  <c r="CG98" i="27" s="1"/>
  <c r="CG82" i="11"/>
  <c r="CG45" i="11"/>
  <c r="CG22" i="11"/>
  <c r="CG80" i="11"/>
  <c r="CG80" i="27" s="1"/>
  <c r="CG60" i="11"/>
  <c r="CG60" i="27" s="1"/>
  <c r="CG96" i="11"/>
  <c r="CG96" i="27" s="1"/>
  <c r="CG15" i="11"/>
  <c r="CG63" i="11"/>
  <c r="CG63" i="27" s="1"/>
  <c r="CG41" i="11"/>
  <c r="CG19" i="11"/>
  <c r="CG42" i="11"/>
  <c r="CG42" i="27" s="1"/>
  <c r="CG85" i="11"/>
  <c r="CG85" i="27" s="1"/>
  <c r="CG17" i="11"/>
  <c r="CG88" i="11"/>
  <c r="CG88" i="27" s="1"/>
  <c r="CG110" i="11"/>
  <c r="CG110" i="27" s="1"/>
  <c r="CG25" i="11"/>
  <c r="CG25" i="27" s="1"/>
  <c r="CG39" i="11"/>
  <c r="CG39" i="27" s="1"/>
  <c r="EI25" i="15"/>
  <c r="CF17" i="32"/>
  <c r="CF142" i="33"/>
  <c r="CF149" i="33"/>
  <c r="EG531" i="5"/>
  <c r="EG8" i="33"/>
  <c r="EG7" i="5"/>
  <c r="EG8" i="36"/>
  <c r="EG8" i="34"/>
  <c r="EG8" i="31"/>
  <c r="EG268" i="5"/>
  <c r="EG8" i="32"/>
  <c r="EG1148" i="5"/>
  <c r="EG8" i="35"/>
  <c r="EG8" i="30"/>
  <c r="EG8" i="27"/>
  <c r="EG7" i="9"/>
  <c r="EG8" i="23"/>
  <c r="EG8" i="11"/>
  <c r="CG8" i="5"/>
  <c r="CG8" i="9"/>
  <c r="EH35" i="15"/>
  <c r="EH29" i="15"/>
  <c r="EG4" i="5"/>
  <c r="EG5" i="23"/>
  <c r="EG5" i="32"/>
  <c r="EG5" i="11"/>
  <c r="EG5" i="34"/>
  <c r="EG5" i="35"/>
  <c r="EG5" i="33"/>
  <c r="EG5" i="30"/>
  <c r="EG4" i="9"/>
  <c r="EG5" i="36"/>
  <c r="EG5" i="27"/>
  <c r="EG5" i="31"/>
  <c r="CF215" i="32"/>
  <c r="CF74" i="34"/>
  <c r="EL272" i="5"/>
  <c r="EK283" i="5"/>
  <c r="CH532" i="5"/>
  <c r="CH22" i="15"/>
  <c r="CH33" i="15"/>
  <c r="CH1149" i="5"/>
  <c r="CH5" i="5"/>
  <c r="CH126" i="29"/>
  <c r="CH269" i="5"/>
  <c r="CH6" i="36"/>
  <c r="CH28" i="15"/>
  <c r="CH6" i="33"/>
  <c r="CH6" i="34"/>
  <c r="CH27" i="15"/>
  <c r="CH6" i="35"/>
  <c r="CH6" i="30"/>
  <c r="CH6" i="27"/>
  <c r="CH6" i="31"/>
  <c r="CH6" i="23"/>
  <c r="CH6" i="32"/>
  <c r="CH5" i="9"/>
  <c r="CH6" i="11"/>
  <c r="EH268" i="5" l="1"/>
  <c r="EH1148" i="5"/>
  <c r="EH7" i="5"/>
  <c r="EH8" i="36"/>
  <c r="EH531" i="5"/>
  <c r="EH8" i="35"/>
  <c r="EH8" i="30"/>
  <c r="EH8" i="33"/>
  <c r="EH8" i="34"/>
  <c r="EH8" i="31"/>
  <c r="EH8" i="23"/>
  <c r="EH8" i="32"/>
  <c r="EH8" i="27"/>
  <c r="EH8" i="11"/>
  <c r="EH7" i="9"/>
  <c r="EI35" i="15"/>
  <c r="EI29" i="15"/>
  <c r="CG19" i="27"/>
  <c r="CG20" i="33"/>
  <c r="CG45" i="27"/>
  <c r="CG115" i="33"/>
  <c r="CG31" i="27"/>
  <c r="CG53" i="32" s="1"/>
  <c r="CG59" i="34"/>
  <c r="CG111" i="27"/>
  <c r="CG27" i="33"/>
  <c r="CG107" i="33"/>
  <c r="CF213" i="32"/>
  <c r="CF46" i="34"/>
  <c r="EJ26" i="15"/>
  <c r="EJ30" i="15"/>
  <c r="EJ4" i="33"/>
  <c r="CH31" i="15"/>
  <c r="CI21" i="15"/>
  <c r="CH7" i="36"/>
  <c r="CH7" i="34"/>
  <c r="CH6" i="5"/>
  <c r="CH7" i="33"/>
  <c r="CH7" i="35"/>
  <c r="CH7" i="30"/>
  <c r="CH7" i="27"/>
  <c r="CH7" i="31"/>
  <c r="CH7" i="23"/>
  <c r="CH7" i="32"/>
  <c r="CH6" i="9"/>
  <c r="CH7" i="11"/>
  <c r="EM272" i="5"/>
  <c r="EL283" i="5"/>
  <c r="EH5" i="23"/>
  <c r="EH5" i="32"/>
  <c r="EH5" i="11"/>
  <c r="EH4" i="5"/>
  <c r="EH5" i="34"/>
  <c r="EH5" i="27"/>
  <c r="EH5" i="31"/>
  <c r="EH5" i="35"/>
  <c r="EH5" i="36"/>
  <c r="EH5" i="30"/>
  <c r="EH4" i="9"/>
  <c r="EH5" i="33"/>
  <c r="CG63" i="33"/>
  <c r="CG41" i="27"/>
  <c r="CG112" i="33"/>
  <c r="CG24" i="33"/>
  <c r="CG82" i="27"/>
  <c r="CG65" i="32" s="1"/>
  <c r="CG73" i="34"/>
  <c r="CG36" i="27"/>
  <c r="CG77" i="32" s="1"/>
  <c r="CG87" i="34"/>
  <c r="CG24" i="27"/>
  <c r="CG114" i="33"/>
  <c r="CG94" i="33"/>
  <c r="CG45" i="34"/>
  <c r="CG16" i="33"/>
  <c r="CG52" i="27"/>
  <c r="CG109" i="33"/>
  <c r="CG25" i="33"/>
  <c r="EJ25" i="15"/>
  <c r="CH535" i="5"/>
  <c r="CH537" i="5"/>
  <c r="CH539" i="5"/>
  <c r="CH547" i="5"/>
  <c r="CH534" i="5"/>
  <c r="CH538" i="5"/>
  <c r="CH543" i="5"/>
  <c r="CH544" i="5"/>
  <c r="CH542" i="5"/>
  <c r="CH536" i="5"/>
  <c r="CH541" i="5"/>
  <c r="CH545" i="5"/>
  <c r="CH540" i="5"/>
  <c r="CH546" i="5"/>
  <c r="CG18" i="27"/>
  <c r="CG111" i="33"/>
  <c r="CG17" i="34"/>
  <c r="CG29" i="33"/>
  <c r="CG138" i="33"/>
  <c r="CG16" i="23"/>
  <c r="EL23" i="15"/>
  <c r="EK25" i="15"/>
  <c r="EK24" i="15"/>
  <c r="CF211" i="32"/>
  <c r="CF18" i="34"/>
  <c r="CG15" i="27"/>
  <c r="CG115" i="11"/>
  <c r="CG117" i="33"/>
  <c r="CG23" i="23"/>
  <c r="CG31" i="34"/>
  <c r="CG3" i="11"/>
  <c r="CG101" i="33"/>
  <c r="CG140" i="33"/>
  <c r="CG80" i="33"/>
  <c r="CG85" i="33" s="1"/>
  <c r="CG127" i="33"/>
  <c r="CG133" i="33" s="1"/>
  <c r="CG89" i="33"/>
  <c r="CG49" i="33"/>
  <c r="CG32" i="33"/>
  <c r="CG22" i="27"/>
  <c r="CG31" i="33"/>
  <c r="CG56" i="27"/>
  <c r="CG89" i="32" s="1"/>
  <c r="CG101" i="34"/>
  <c r="CG62" i="33"/>
  <c r="CG100" i="33"/>
  <c r="CG103" i="33" s="1"/>
  <c r="CG108" i="33"/>
  <c r="CG15" i="23"/>
  <c r="CG137" i="33"/>
  <c r="CG44" i="27"/>
  <c r="CG110" i="33"/>
  <c r="CG96" i="33" l="1"/>
  <c r="CG142" i="33"/>
  <c r="EM23" i="15"/>
  <c r="EL24" i="15"/>
  <c r="EL25" i="15" s="1"/>
  <c r="CG128" i="29"/>
  <c r="CH118" i="11"/>
  <c r="CG216" i="32"/>
  <c r="CG88" i="34"/>
  <c r="CI532" i="5"/>
  <c r="CI22" i="15"/>
  <c r="CI33" i="15"/>
  <c r="CI269" i="5"/>
  <c r="CI1149" i="5"/>
  <c r="CI6" i="33"/>
  <c r="CI6" i="36"/>
  <c r="CI6" i="34"/>
  <c r="CI126" i="29"/>
  <c r="CI5" i="5"/>
  <c r="CI6" i="31"/>
  <c r="CI28" i="15"/>
  <c r="CI6" i="32"/>
  <c r="CI27" i="15"/>
  <c r="CI6" i="35"/>
  <c r="CI6" i="30"/>
  <c r="CI6" i="27"/>
  <c r="CI6" i="23"/>
  <c r="CI5" i="9"/>
  <c r="CI6" i="11"/>
  <c r="CG119" i="33"/>
  <c r="CG214" i="32"/>
  <c r="CG60" i="34"/>
  <c r="CG19" i="23"/>
  <c r="CG20" i="23" s="1"/>
  <c r="CG149" i="33"/>
  <c r="EK30" i="15"/>
  <c r="EK26" i="15"/>
  <c r="EK4" i="33"/>
  <c r="CH33" i="11"/>
  <c r="CH33" i="27" s="1"/>
  <c r="CH35" i="11"/>
  <c r="CH35" i="27" s="1"/>
  <c r="CH46" i="11"/>
  <c r="CH46" i="27" s="1"/>
  <c r="CH48" i="11"/>
  <c r="CH48" i="27" s="1"/>
  <c r="CH106" i="11"/>
  <c r="CH106" i="27" s="1"/>
  <c r="CH22" i="11"/>
  <c r="CH82" i="11"/>
  <c r="CH27" i="11"/>
  <c r="CH27" i="27" s="1"/>
  <c r="CH39" i="11"/>
  <c r="CH39" i="27" s="1"/>
  <c r="CH74" i="11"/>
  <c r="CH74" i="27" s="1"/>
  <c r="CH21" i="11"/>
  <c r="CH21" i="27" s="1"/>
  <c r="CH45" i="11"/>
  <c r="CH28" i="11"/>
  <c r="CH28" i="27" s="1"/>
  <c r="CH101" i="11"/>
  <c r="CH101" i="27" s="1"/>
  <c r="CH85" i="11"/>
  <c r="CH85" i="27" s="1"/>
  <c r="CH96" i="11"/>
  <c r="CH96" i="27" s="1"/>
  <c r="CH41" i="11"/>
  <c r="CH99" i="11"/>
  <c r="CH99" i="27" s="1"/>
  <c r="CH42" i="11"/>
  <c r="CH42" i="27" s="1"/>
  <c r="CH80" i="11"/>
  <c r="CH80" i="27" s="1"/>
  <c r="CH89" i="11"/>
  <c r="CH89" i="27" s="1"/>
  <c r="CH26" i="11"/>
  <c r="CH26" i="27" s="1"/>
  <c r="CH69" i="11"/>
  <c r="CH69" i="27" s="1"/>
  <c r="CH104" i="11"/>
  <c r="CH104" i="27" s="1"/>
  <c r="CH71" i="11"/>
  <c r="CH71" i="27" s="1"/>
  <c r="CH29" i="11"/>
  <c r="CH29" i="27" s="1"/>
  <c r="CH67" i="11"/>
  <c r="CH67" i="27" s="1"/>
  <c r="CH100" i="11"/>
  <c r="CH100" i="27" s="1"/>
  <c r="CH110" i="11"/>
  <c r="CH110" i="27" s="1"/>
  <c r="CH51" i="11"/>
  <c r="CH30" i="11"/>
  <c r="CH30" i="27" s="1"/>
  <c r="CH43" i="11"/>
  <c r="CH43" i="27" s="1"/>
  <c r="CH70" i="11"/>
  <c r="CH70" i="27" s="1"/>
  <c r="CH36" i="11"/>
  <c r="CH79" i="11"/>
  <c r="CH79" i="27" s="1"/>
  <c r="CH86" i="11"/>
  <c r="CH86" i="27" s="1"/>
  <c r="CH59" i="11"/>
  <c r="CH59" i="27" s="1"/>
  <c r="CH49" i="11"/>
  <c r="CH49" i="27" s="1"/>
  <c r="CH50" i="11"/>
  <c r="CH50" i="27" s="1"/>
  <c r="CH83" i="11"/>
  <c r="CH83" i="27" s="1"/>
  <c r="CH76" i="11"/>
  <c r="CH76" i="27" s="1"/>
  <c r="CH107" i="11"/>
  <c r="CH107" i="27" s="1"/>
  <c r="CH31" i="11"/>
  <c r="CH24" i="11"/>
  <c r="CH19" i="11"/>
  <c r="CH20" i="11"/>
  <c r="CH20" i="27" s="1"/>
  <c r="CH92" i="11"/>
  <c r="CH92" i="27" s="1"/>
  <c r="CH88" i="11"/>
  <c r="CH88" i="27" s="1"/>
  <c r="CH61" i="11"/>
  <c r="CH61" i="27" s="1"/>
  <c r="CH62" i="11"/>
  <c r="CH62" i="27" s="1"/>
  <c r="CH64" i="11"/>
  <c r="CH64" i="27" s="1"/>
  <c r="CH90" i="11"/>
  <c r="CH90" i="27" s="1"/>
  <c r="CH87" i="11"/>
  <c r="CH87" i="27" s="1"/>
  <c r="CH47" i="11"/>
  <c r="CH47" i="27" s="1"/>
  <c r="CH108" i="11"/>
  <c r="CH108" i="27" s="1"/>
  <c r="CH78" i="11"/>
  <c r="CH78" i="27" s="1"/>
  <c r="CH55" i="11"/>
  <c r="CH55" i="27" s="1"/>
  <c r="CH66" i="11"/>
  <c r="CH66" i="27" s="1"/>
  <c r="CH93" i="11"/>
  <c r="CH93" i="27" s="1"/>
  <c r="CH98" i="11"/>
  <c r="CH98" i="27" s="1"/>
  <c r="CH16" i="11"/>
  <c r="CH84" i="11"/>
  <c r="CH84" i="27" s="1"/>
  <c r="CH40" i="11"/>
  <c r="CH40" i="27" s="1"/>
  <c r="CH91" i="11"/>
  <c r="CH91" i="27" s="1"/>
  <c r="CH37" i="11"/>
  <c r="CH37" i="27" s="1"/>
  <c r="CH44" i="11"/>
  <c r="CH97" i="11"/>
  <c r="CH97" i="27" s="1"/>
  <c r="CH53" i="11"/>
  <c r="CH53" i="27" s="1"/>
  <c r="CH17" i="11"/>
  <c r="CH68" i="11"/>
  <c r="CH68" i="27" s="1"/>
  <c r="CH15" i="11"/>
  <c r="CH105" i="11"/>
  <c r="CH105" i="27" s="1"/>
  <c r="CH57" i="11"/>
  <c r="CH57" i="27" s="1"/>
  <c r="CH102" i="11"/>
  <c r="CH102" i="27" s="1"/>
  <c r="CH94" i="11"/>
  <c r="CH94" i="27" s="1"/>
  <c r="CH34" i="11"/>
  <c r="CH34" i="27" s="1"/>
  <c r="CH75" i="11"/>
  <c r="CH75" i="27" s="1"/>
  <c r="CH65" i="11"/>
  <c r="CH65" i="27" s="1"/>
  <c r="CH103" i="11"/>
  <c r="CH103" i="27" s="1"/>
  <c r="CH111" i="11"/>
  <c r="CH56" i="11"/>
  <c r="CH58" i="11"/>
  <c r="CH58" i="27" s="1"/>
  <c r="CH25" i="11"/>
  <c r="CH25" i="27" s="1"/>
  <c r="CH95" i="11"/>
  <c r="CH95" i="27" s="1"/>
  <c r="CH109" i="11"/>
  <c r="CH109" i="27" s="1"/>
  <c r="CH52" i="11"/>
  <c r="CH73" i="11"/>
  <c r="CH73" i="27" s="1"/>
  <c r="CH60" i="11"/>
  <c r="CH60" i="27" s="1"/>
  <c r="CH72" i="11"/>
  <c r="CH72" i="27" s="1"/>
  <c r="CH23" i="11"/>
  <c r="CH23" i="27" s="1"/>
  <c r="CH32" i="11"/>
  <c r="CH32" i="27" s="1"/>
  <c r="CH77" i="11"/>
  <c r="CH77" i="27" s="1"/>
  <c r="CH18" i="11"/>
  <c r="CH54" i="11"/>
  <c r="CH54" i="27" s="1"/>
  <c r="CH63" i="11"/>
  <c r="CH63" i="27" s="1"/>
  <c r="CH38" i="11"/>
  <c r="CH38" i="27" s="1"/>
  <c r="CH81" i="11"/>
  <c r="CH81" i="27" s="1"/>
  <c r="CH8" i="5"/>
  <c r="CH8" i="9"/>
  <c r="EI8" i="36"/>
  <c r="EI8" i="34"/>
  <c r="EI268" i="5"/>
  <c r="EI7" i="5"/>
  <c r="EI531" i="5"/>
  <c r="EI8" i="35"/>
  <c r="EI8" i="30"/>
  <c r="EI8" i="27"/>
  <c r="EI8" i="33"/>
  <c r="EI8" i="31"/>
  <c r="EI8" i="23"/>
  <c r="EI1148" i="5"/>
  <c r="EI8" i="32"/>
  <c r="EI7" i="9"/>
  <c r="EI8" i="11"/>
  <c r="CG217" i="32"/>
  <c r="CG102" i="34"/>
  <c r="CG76" i="33"/>
  <c r="EK35" i="15"/>
  <c r="EK29" i="15"/>
  <c r="CG17" i="32"/>
  <c r="EJ35" i="15"/>
  <c r="EJ29" i="15"/>
  <c r="CG45" i="33"/>
  <c r="CG185" i="33"/>
  <c r="CG41" i="32"/>
  <c r="CG215" i="32"/>
  <c r="CG74" i="34"/>
  <c r="EN272" i="5"/>
  <c r="EM283" i="5"/>
  <c r="EI5" i="11"/>
  <c r="EI5" i="23"/>
  <c r="EI5" i="32"/>
  <c r="EI4" i="5"/>
  <c r="EI5" i="34"/>
  <c r="EI5" i="33"/>
  <c r="EI5" i="35"/>
  <c r="EI5" i="27"/>
  <c r="EI4" i="9"/>
  <c r="EI5" i="31"/>
  <c r="EI5" i="36"/>
  <c r="EI5" i="30"/>
  <c r="EL35" i="15" l="1"/>
  <c r="EN283" i="5"/>
  <c r="EO272" i="5"/>
  <c r="CG211" i="32"/>
  <c r="CG18" i="34"/>
  <c r="CH111" i="27"/>
  <c r="CH107" i="33"/>
  <c r="CH27" i="33"/>
  <c r="CH24" i="27"/>
  <c r="CH16" i="33"/>
  <c r="CH45" i="34"/>
  <c r="CH114" i="33"/>
  <c r="CH94" i="33"/>
  <c r="CH45" i="27"/>
  <c r="CH115" i="33"/>
  <c r="CI31" i="15"/>
  <c r="CJ21" i="15"/>
  <c r="CI7" i="36"/>
  <c r="CI7" i="33"/>
  <c r="CI7" i="34"/>
  <c r="CI6" i="5"/>
  <c r="CI7" i="35"/>
  <c r="CI7" i="30"/>
  <c r="CI7" i="27"/>
  <c r="CI7" i="31"/>
  <c r="CI7" i="23"/>
  <c r="CI7" i="32"/>
  <c r="CI6" i="9"/>
  <c r="CI7" i="11"/>
  <c r="EK531" i="5"/>
  <c r="EK8" i="33"/>
  <c r="EK1148" i="5"/>
  <c r="EK8" i="34"/>
  <c r="EK8" i="31"/>
  <c r="EK8" i="32"/>
  <c r="EK268" i="5"/>
  <c r="EK7" i="5"/>
  <c r="EK8" i="36"/>
  <c r="EK8" i="35"/>
  <c r="EK8" i="30"/>
  <c r="EK8" i="27"/>
  <c r="EK8" i="23"/>
  <c r="EK7" i="9"/>
  <c r="EK8" i="11"/>
  <c r="CH15" i="27"/>
  <c r="CH49" i="33"/>
  <c r="CH80" i="33"/>
  <c r="CH85" i="33" s="1"/>
  <c r="CH115" i="11"/>
  <c r="CH23" i="23"/>
  <c r="CH117" i="33"/>
  <c r="CH31" i="34"/>
  <c r="CH3" i="11"/>
  <c r="CH140" i="33"/>
  <c r="CH89" i="33"/>
  <c r="CH127" i="33"/>
  <c r="CH133" i="33" s="1"/>
  <c r="CH32" i="33"/>
  <c r="CH101" i="33"/>
  <c r="CH31" i="27"/>
  <c r="CH53" i="32" s="1"/>
  <c r="CH59" i="34"/>
  <c r="CH82" i="27"/>
  <c r="CH65" i="32" s="1"/>
  <c r="CH73" i="34"/>
  <c r="CI535" i="5"/>
  <c r="CI534" i="5"/>
  <c r="CI536" i="5"/>
  <c r="CI541" i="5"/>
  <c r="CI543" i="5"/>
  <c r="CI537" i="5"/>
  <c r="CI544" i="5"/>
  <c r="CI538" i="5"/>
  <c r="CI539" i="5"/>
  <c r="CI540" i="5"/>
  <c r="CI546" i="5"/>
  <c r="CI547" i="5"/>
  <c r="CI542" i="5"/>
  <c r="CI545" i="5"/>
  <c r="EL4" i="33"/>
  <c r="EL30" i="15"/>
  <c r="EL26" i="15"/>
  <c r="EL29" i="15" s="1"/>
  <c r="EJ531" i="5"/>
  <c r="EJ1148" i="5"/>
  <c r="EJ8" i="36"/>
  <c r="EJ8" i="33"/>
  <c r="EJ8" i="34"/>
  <c r="EJ268" i="5"/>
  <c r="EJ8" i="35"/>
  <c r="EJ8" i="30"/>
  <c r="EJ8" i="27"/>
  <c r="EJ7" i="5"/>
  <c r="EJ8" i="31"/>
  <c r="EJ8" i="23"/>
  <c r="EJ8" i="32"/>
  <c r="EJ7" i="9"/>
  <c r="EJ8" i="11"/>
  <c r="EK5" i="11"/>
  <c r="EK4" i="5"/>
  <c r="EK5" i="32"/>
  <c r="EK5" i="23"/>
  <c r="EK5" i="34"/>
  <c r="EK5" i="33"/>
  <c r="EK5" i="30"/>
  <c r="EK5" i="36"/>
  <c r="EK4" i="9"/>
  <c r="EK5" i="31"/>
  <c r="EK5" i="35"/>
  <c r="EK5" i="27"/>
  <c r="CH52" i="27"/>
  <c r="CH25" i="33"/>
  <c r="CH109" i="33"/>
  <c r="CH44" i="27"/>
  <c r="CH110" i="33"/>
  <c r="CH36" i="27"/>
  <c r="CH77" i="32" s="1"/>
  <c r="CH87" i="34"/>
  <c r="CH138" i="33"/>
  <c r="CH16" i="23"/>
  <c r="CH22" i="27"/>
  <c r="CH31" i="33"/>
  <c r="EN23" i="15"/>
  <c r="EM24" i="15"/>
  <c r="EM25" i="15" s="1"/>
  <c r="CG213" i="32"/>
  <c r="CG46" i="34"/>
  <c r="EJ4" i="5"/>
  <c r="EJ5" i="11"/>
  <c r="EJ5" i="23"/>
  <c r="EJ5" i="32"/>
  <c r="EJ5" i="30"/>
  <c r="EJ4" i="9"/>
  <c r="EJ5" i="31"/>
  <c r="EJ5" i="36"/>
  <c r="EJ5" i="27"/>
  <c r="EJ5" i="34"/>
  <c r="EJ5" i="33"/>
  <c r="EJ5" i="35"/>
  <c r="CH18" i="27"/>
  <c r="CH111" i="33"/>
  <c r="CH29" i="33"/>
  <c r="CH17" i="34"/>
  <c r="CH56" i="27"/>
  <c r="CH89" i="32" s="1"/>
  <c r="CH101" i="34"/>
  <c r="CH63" i="33"/>
  <c r="CH108" i="33"/>
  <c r="CH62" i="33"/>
  <c r="CH100" i="33"/>
  <c r="CH137" i="33"/>
  <c r="CH15" i="23"/>
  <c r="CH19" i="27"/>
  <c r="CH20" i="33"/>
  <c r="CH41" i="27"/>
  <c r="CH112" i="33"/>
  <c r="CH24" i="33"/>
  <c r="CH142" i="33" l="1"/>
  <c r="CH103" i="33"/>
  <c r="CH96" i="33"/>
  <c r="EL268" i="5"/>
  <c r="EL1148" i="5"/>
  <c r="EL7" i="5"/>
  <c r="EL531" i="5"/>
  <c r="EL8" i="33"/>
  <c r="EL8" i="35"/>
  <c r="EL8" i="30"/>
  <c r="EL8" i="31"/>
  <c r="EL8" i="23"/>
  <c r="EL8" i="36"/>
  <c r="EL8" i="34"/>
  <c r="EL8" i="32"/>
  <c r="EL8" i="11"/>
  <c r="EL8" i="27"/>
  <c r="EL7" i="9"/>
  <c r="EN24" i="15"/>
  <c r="EN25" i="15" s="1"/>
  <c r="EO23" i="15"/>
  <c r="CI8" i="5"/>
  <c r="CI8" i="9"/>
  <c r="CH185" i="33"/>
  <c r="CH41" i="32"/>
  <c r="CI106" i="11"/>
  <c r="CI106" i="27" s="1"/>
  <c r="CI46" i="11"/>
  <c r="CI46" i="27" s="1"/>
  <c r="CI75" i="11"/>
  <c r="CI75" i="27" s="1"/>
  <c r="CI109" i="11"/>
  <c r="CI109" i="27" s="1"/>
  <c r="CI28" i="11"/>
  <c r="CI28" i="27" s="1"/>
  <c r="CI81" i="11"/>
  <c r="CI81" i="27" s="1"/>
  <c r="CI104" i="11"/>
  <c r="CI104" i="27" s="1"/>
  <c r="CI53" i="11"/>
  <c r="CI53" i="27" s="1"/>
  <c r="CI88" i="11"/>
  <c r="CI88" i="27" s="1"/>
  <c r="CI97" i="11"/>
  <c r="CI97" i="27" s="1"/>
  <c r="CI99" i="11"/>
  <c r="CI99" i="27" s="1"/>
  <c r="CI68" i="11"/>
  <c r="CI68" i="27" s="1"/>
  <c r="CI42" i="11"/>
  <c r="CI42" i="27" s="1"/>
  <c r="CI72" i="11"/>
  <c r="CI72" i="27" s="1"/>
  <c r="CI92" i="11"/>
  <c r="CI92" i="27" s="1"/>
  <c r="CI23" i="11"/>
  <c r="CI23" i="27" s="1"/>
  <c r="CI85" i="11"/>
  <c r="CI85" i="27" s="1"/>
  <c r="CI37" i="11"/>
  <c r="CI37" i="27" s="1"/>
  <c r="CI44" i="11"/>
  <c r="CI45" i="11"/>
  <c r="CI95" i="11"/>
  <c r="CI95" i="27" s="1"/>
  <c r="CI100" i="11"/>
  <c r="CI100" i="27" s="1"/>
  <c r="CI57" i="11"/>
  <c r="CI57" i="27" s="1"/>
  <c r="CI77" i="11"/>
  <c r="CI77" i="27" s="1"/>
  <c r="CI61" i="11"/>
  <c r="CI61" i="27" s="1"/>
  <c r="CI38" i="11"/>
  <c r="CI38" i="27" s="1"/>
  <c r="CI107" i="11"/>
  <c r="CI107" i="27" s="1"/>
  <c r="CI32" i="11"/>
  <c r="CI32" i="27" s="1"/>
  <c r="CI20" i="11"/>
  <c r="CI20" i="27" s="1"/>
  <c r="CI40" i="11"/>
  <c r="CI40" i="27" s="1"/>
  <c r="CI60" i="11"/>
  <c r="CI60" i="27" s="1"/>
  <c r="CI17" i="11"/>
  <c r="CI24" i="11"/>
  <c r="CI52" i="11"/>
  <c r="CI54" i="11"/>
  <c r="CI54" i="27" s="1"/>
  <c r="CI18" i="11"/>
  <c r="CI31" i="11"/>
  <c r="CI79" i="11"/>
  <c r="CI79" i="27" s="1"/>
  <c r="CI82" i="11"/>
  <c r="CI22" i="11"/>
  <c r="CI36" i="11"/>
  <c r="CI62" i="11"/>
  <c r="CI62" i="27" s="1"/>
  <c r="CI16" i="11"/>
  <c r="CI56" i="11"/>
  <c r="CI78" i="11"/>
  <c r="CI78" i="27" s="1"/>
  <c r="CI29" i="11"/>
  <c r="CI29" i="27" s="1"/>
  <c r="CI67" i="11"/>
  <c r="CI67" i="27" s="1"/>
  <c r="CI84" i="11"/>
  <c r="CI84" i="27" s="1"/>
  <c r="CI94" i="11"/>
  <c r="CI94" i="27" s="1"/>
  <c r="CI49" i="11"/>
  <c r="CI49" i="27" s="1"/>
  <c r="CI69" i="11"/>
  <c r="CI69" i="27" s="1"/>
  <c r="CI50" i="11"/>
  <c r="CI50" i="27" s="1"/>
  <c r="CI65" i="11"/>
  <c r="CI65" i="27" s="1"/>
  <c r="CI90" i="11"/>
  <c r="CI90" i="27" s="1"/>
  <c r="CI93" i="11"/>
  <c r="CI93" i="27" s="1"/>
  <c r="CI51" i="11"/>
  <c r="CI41" i="11"/>
  <c r="CI101" i="11"/>
  <c r="CI101" i="27" s="1"/>
  <c r="CI91" i="11"/>
  <c r="CI91" i="27" s="1"/>
  <c r="CI83" i="11"/>
  <c r="CI83" i="27" s="1"/>
  <c r="CI105" i="11"/>
  <c r="CI105" i="27" s="1"/>
  <c r="CI80" i="11"/>
  <c r="CI80" i="27" s="1"/>
  <c r="CI19" i="11"/>
  <c r="CI26" i="11"/>
  <c r="CI26" i="27" s="1"/>
  <c r="CI89" i="11"/>
  <c r="CI89" i="27" s="1"/>
  <c r="CI15" i="11"/>
  <c r="CI76" i="11"/>
  <c r="CI76" i="27" s="1"/>
  <c r="CI63" i="11"/>
  <c r="CI63" i="27" s="1"/>
  <c r="CI73" i="11"/>
  <c r="CI73" i="27" s="1"/>
  <c r="CI96" i="11"/>
  <c r="CI96" i="27" s="1"/>
  <c r="CI43" i="11"/>
  <c r="CI43" i="27" s="1"/>
  <c r="CI108" i="11"/>
  <c r="CI108" i="27" s="1"/>
  <c r="CI66" i="11"/>
  <c r="CI66" i="27" s="1"/>
  <c r="CI58" i="11"/>
  <c r="CI58" i="27" s="1"/>
  <c r="CI64" i="11"/>
  <c r="CI64" i="27" s="1"/>
  <c r="CI98" i="11"/>
  <c r="CI98" i="27" s="1"/>
  <c r="CI33" i="11"/>
  <c r="CI33" i="27" s="1"/>
  <c r="CI110" i="11"/>
  <c r="CI110" i="27" s="1"/>
  <c r="CI59" i="11"/>
  <c r="CI59" i="27" s="1"/>
  <c r="CI87" i="11"/>
  <c r="CI87" i="27" s="1"/>
  <c r="CI102" i="11"/>
  <c r="CI102" i="27" s="1"/>
  <c r="CI74" i="11"/>
  <c r="CI74" i="27" s="1"/>
  <c r="CI70" i="11"/>
  <c r="CI70" i="27" s="1"/>
  <c r="CI111" i="11"/>
  <c r="CI25" i="11"/>
  <c r="CI25" i="27" s="1"/>
  <c r="CI86" i="11"/>
  <c r="CI86" i="27" s="1"/>
  <c r="CI35" i="11"/>
  <c r="CI35" i="27" s="1"/>
  <c r="CI21" i="11"/>
  <c r="CI21" i="27" s="1"/>
  <c r="CI30" i="11"/>
  <c r="CI30" i="27" s="1"/>
  <c r="CI71" i="11"/>
  <c r="CI71" i="27" s="1"/>
  <c r="CI103" i="11"/>
  <c r="CI103" i="27" s="1"/>
  <c r="CI27" i="11"/>
  <c r="CI27" i="27" s="1"/>
  <c r="CI47" i="11"/>
  <c r="CI47" i="27" s="1"/>
  <c r="CI48" i="11"/>
  <c r="CI48" i="27" s="1"/>
  <c r="CI39" i="11"/>
  <c r="CI39" i="27" s="1"/>
  <c r="CI55" i="11"/>
  <c r="CI55" i="27" s="1"/>
  <c r="CI34" i="11"/>
  <c r="CI34" i="27" s="1"/>
  <c r="CH214" i="32"/>
  <c r="CH60" i="34"/>
  <c r="CH76" i="33"/>
  <c r="EM35" i="15"/>
  <c r="EM29" i="15"/>
  <c r="CH149" i="33"/>
  <c r="CH119" i="33"/>
  <c r="EL4" i="5"/>
  <c r="EL5" i="23"/>
  <c r="EL5" i="32"/>
  <c r="EL5" i="11"/>
  <c r="EL5" i="34"/>
  <c r="EL5" i="27"/>
  <c r="EL5" i="35"/>
  <c r="EL5" i="33"/>
  <c r="EL5" i="30"/>
  <c r="EL5" i="31"/>
  <c r="EL4" i="9"/>
  <c r="EL5" i="36"/>
  <c r="CH19" i="23"/>
  <c r="CH20" i="23" s="1"/>
  <c r="CH217" i="32"/>
  <c r="CH102" i="34"/>
  <c r="CH17" i="32"/>
  <c r="EM26" i="15"/>
  <c r="EM30" i="15"/>
  <c r="EM4" i="33"/>
  <c r="CH216" i="32"/>
  <c r="CH88" i="34"/>
  <c r="CH215" i="32"/>
  <c r="CH74" i="34"/>
  <c r="CH128" i="29"/>
  <c r="CI118" i="11"/>
  <c r="CJ22" i="15"/>
  <c r="CJ532" i="5"/>
  <c r="CJ27" i="15"/>
  <c r="CJ5" i="5"/>
  <c r="CJ28" i="15"/>
  <c r="CJ33" i="15"/>
  <c r="CJ1149" i="5"/>
  <c r="CJ6" i="34"/>
  <c r="CJ6" i="36"/>
  <c r="CJ6" i="35"/>
  <c r="CJ6" i="30"/>
  <c r="CJ269" i="5"/>
  <c r="CJ6" i="31"/>
  <c r="CJ6" i="23"/>
  <c r="CJ6" i="33"/>
  <c r="CJ126" i="29"/>
  <c r="CJ6" i="32"/>
  <c r="CJ6" i="27"/>
  <c r="CJ6" i="11"/>
  <c r="CJ5" i="9"/>
  <c r="CH45" i="33"/>
  <c r="EO283" i="5"/>
  <c r="EP272" i="5"/>
  <c r="EN35" i="15" l="1"/>
  <c r="EM5" i="11"/>
  <c r="EM5" i="23"/>
  <c r="EM5" i="32"/>
  <c r="EM4" i="5"/>
  <c r="EM5" i="34"/>
  <c r="EM5" i="33"/>
  <c r="EM5" i="35"/>
  <c r="EM5" i="31"/>
  <c r="EM5" i="27"/>
  <c r="EM4" i="9"/>
  <c r="EM5" i="36"/>
  <c r="EM5" i="30"/>
  <c r="CI15" i="27"/>
  <c r="CI117" i="33"/>
  <c r="CI127" i="33"/>
  <c r="CI133" i="33" s="1"/>
  <c r="CI115" i="11"/>
  <c r="CI23" i="23"/>
  <c r="CI31" i="34"/>
  <c r="CI3" i="11"/>
  <c r="CI80" i="33"/>
  <c r="CI85" i="33" s="1"/>
  <c r="CI32" i="33"/>
  <c r="CI101" i="33"/>
  <c r="CI140" i="33"/>
  <c r="CI89" i="33"/>
  <c r="CI49" i="33"/>
  <c r="CI52" i="27"/>
  <c r="CI109" i="33"/>
  <c r="CI25" i="33"/>
  <c r="EQ272" i="5"/>
  <c r="EP283" i="5"/>
  <c r="CI41" i="27"/>
  <c r="CI112" i="33"/>
  <c r="CI24" i="33"/>
  <c r="CI36" i="27"/>
  <c r="CI77" i="32" s="1"/>
  <c r="CI87" i="34"/>
  <c r="CI31" i="27"/>
  <c r="CI53" i="32" s="1"/>
  <c r="CI59" i="34"/>
  <c r="CI24" i="27"/>
  <c r="CI114" i="33"/>
  <c r="CI45" i="34"/>
  <c r="CI16" i="33"/>
  <c r="CI94" i="33"/>
  <c r="CJ535" i="5"/>
  <c r="CJ544" i="5"/>
  <c r="CJ539" i="5"/>
  <c r="CJ540" i="5"/>
  <c r="CJ542" i="5"/>
  <c r="CJ547" i="5"/>
  <c r="CJ545" i="5"/>
  <c r="CJ537" i="5"/>
  <c r="CJ538" i="5"/>
  <c r="CJ543" i="5"/>
  <c r="CJ546" i="5"/>
  <c r="CJ536" i="5"/>
  <c r="CJ534" i="5"/>
  <c r="CJ541" i="5"/>
  <c r="CI111" i="27"/>
  <c r="CI27" i="33"/>
  <c r="CI107" i="33"/>
  <c r="CI16" i="23"/>
  <c r="CI138" i="33"/>
  <c r="CI56" i="27"/>
  <c r="CI89" i="32" s="1"/>
  <c r="CI101" i="34"/>
  <c r="CI22" i="27"/>
  <c r="CI31" i="33"/>
  <c r="CI18" i="27"/>
  <c r="CI111" i="33"/>
  <c r="CI17" i="34"/>
  <c r="CI29" i="33"/>
  <c r="CI63" i="33"/>
  <c r="CI45" i="27"/>
  <c r="CI115" i="33"/>
  <c r="CH213" i="32"/>
  <c r="CH46" i="34"/>
  <c r="EP23" i="15"/>
  <c r="EO24" i="15"/>
  <c r="EO25" i="15" s="1"/>
  <c r="CK21" i="15"/>
  <c r="CJ31" i="15"/>
  <c r="CJ7" i="33"/>
  <c r="CJ7" i="34"/>
  <c r="CJ6" i="5"/>
  <c r="CJ7" i="31"/>
  <c r="CJ7" i="36"/>
  <c r="CJ7" i="32"/>
  <c r="CJ7" i="35"/>
  <c r="CJ7" i="30"/>
  <c r="CJ7" i="27"/>
  <c r="CJ6" i="9"/>
  <c r="CJ7" i="23"/>
  <c r="CJ7" i="11"/>
  <c r="CH211" i="32"/>
  <c r="CH18" i="34"/>
  <c r="EM8" i="36"/>
  <c r="EM8" i="34"/>
  <c r="EM7" i="5"/>
  <c r="EM1148" i="5"/>
  <c r="EM8" i="35"/>
  <c r="EM8" i="30"/>
  <c r="EM8" i="27"/>
  <c r="EM531" i="5"/>
  <c r="EM8" i="31"/>
  <c r="EM8" i="23"/>
  <c r="EM268" i="5"/>
  <c r="EM8" i="33"/>
  <c r="EM8" i="32"/>
  <c r="EM7" i="9"/>
  <c r="EM8" i="11"/>
  <c r="CI19" i="27"/>
  <c r="CI20" i="33"/>
  <c r="CI62" i="33"/>
  <c r="CI108" i="33"/>
  <c r="CI137" i="33"/>
  <c r="CI100" i="33"/>
  <c r="CI15" i="23"/>
  <c r="CI82" i="27"/>
  <c r="CI65" i="32" s="1"/>
  <c r="CI73" i="34"/>
  <c r="CI44" i="27"/>
  <c r="CI110" i="33"/>
  <c r="EN26" i="15"/>
  <c r="EN29" i="15" s="1"/>
  <c r="EN30" i="15"/>
  <c r="EN4" i="33"/>
  <c r="CI103" i="33" l="1"/>
  <c r="CI142" i="33"/>
  <c r="EN268" i="5"/>
  <c r="EN7" i="5"/>
  <c r="EN8" i="36"/>
  <c r="EN8" i="33"/>
  <c r="EN1148" i="5"/>
  <c r="EN8" i="35"/>
  <c r="EN8" i="30"/>
  <c r="EN8" i="27"/>
  <c r="EN531" i="5"/>
  <c r="EN8" i="34"/>
  <c r="EN8" i="31"/>
  <c r="EN8" i="23"/>
  <c r="EN8" i="32"/>
  <c r="EN7" i="9"/>
  <c r="EN8" i="11"/>
  <c r="CI215" i="32"/>
  <c r="CI74" i="34"/>
  <c r="EO35" i="15"/>
  <c r="CI17" i="32"/>
  <c r="CI217" i="32"/>
  <c r="CI102" i="34"/>
  <c r="CI119" i="33"/>
  <c r="CI214" i="32"/>
  <c r="CI60" i="34"/>
  <c r="CI19" i="23"/>
  <c r="CI20" i="23" s="1"/>
  <c r="EO26" i="15"/>
  <c r="EO29" i="15" s="1"/>
  <c r="EO4" i="33"/>
  <c r="EO30" i="15"/>
  <c r="CJ71" i="11"/>
  <c r="CJ71" i="27" s="1"/>
  <c r="CJ78" i="11"/>
  <c r="CJ78" i="27" s="1"/>
  <c r="CJ86" i="11"/>
  <c r="CJ86" i="27" s="1"/>
  <c r="CJ27" i="11"/>
  <c r="CJ27" i="27" s="1"/>
  <c r="CJ110" i="11"/>
  <c r="CJ110" i="27" s="1"/>
  <c r="CJ35" i="11"/>
  <c r="CJ35" i="27" s="1"/>
  <c r="CJ103" i="11"/>
  <c r="CJ103" i="27" s="1"/>
  <c r="CJ39" i="11"/>
  <c r="CJ39" i="27" s="1"/>
  <c r="CJ65" i="11"/>
  <c r="CJ65" i="27" s="1"/>
  <c r="CJ34" i="11"/>
  <c r="CJ34" i="27" s="1"/>
  <c r="CJ22" i="11"/>
  <c r="CJ95" i="11"/>
  <c r="CJ95" i="27" s="1"/>
  <c r="CJ109" i="11"/>
  <c r="CJ109" i="27" s="1"/>
  <c r="CJ28" i="11"/>
  <c r="CJ28" i="27" s="1"/>
  <c r="CJ91" i="11"/>
  <c r="CJ91" i="27" s="1"/>
  <c r="CJ72" i="11"/>
  <c r="CJ72" i="27" s="1"/>
  <c r="CJ15" i="11"/>
  <c r="CJ73" i="11"/>
  <c r="CJ73" i="27" s="1"/>
  <c r="CJ24" i="11"/>
  <c r="CJ81" i="11"/>
  <c r="CJ81" i="27" s="1"/>
  <c r="CJ54" i="11"/>
  <c r="CJ54" i="27" s="1"/>
  <c r="CJ69" i="11"/>
  <c r="CJ69" i="27" s="1"/>
  <c r="CJ41" i="11"/>
  <c r="CJ19" i="11"/>
  <c r="CJ76" i="11"/>
  <c r="CJ76" i="27" s="1"/>
  <c r="CJ25" i="11"/>
  <c r="CJ25" i="27" s="1"/>
  <c r="CJ48" i="11"/>
  <c r="CJ48" i="27" s="1"/>
  <c r="CJ82" i="11"/>
  <c r="CJ70" i="11"/>
  <c r="CJ70" i="27" s="1"/>
  <c r="CJ47" i="11"/>
  <c r="CJ47" i="27" s="1"/>
  <c r="CJ43" i="11"/>
  <c r="CJ43" i="27" s="1"/>
  <c r="CJ100" i="11"/>
  <c r="CJ100" i="27" s="1"/>
  <c r="CJ62" i="11"/>
  <c r="CJ62" i="27" s="1"/>
  <c r="CJ106" i="11"/>
  <c r="CJ106" i="27" s="1"/>
  <c r="CJ59" i="11"/>
  <c r="CJ59" i="27" s="1"/>
  <c r="CJ93" i="11"/>
  <c r="CJ93" i="27" s="1"/>
  <c r="CJ64" i="11"/>
  <c r="CJ64" i="27" s="1"/>
  <c r="CJ55" i="11"/>
  <c r="CJ55" i="27" s="1"/>
  <c r="CJ18" i="11"/>
  <c r="CJ31" i="11"/>
  <c r="CJ23" i="11"/>
  <c r="CJ23" i="27" s="1"/>
  <c r="CJ107" i="11"/>
  <c r="CJ107" i="27" s="1"/>
  <c r="CJ50" i="11"/>
  <c r="CJ50" i="27" s="1"/>
  <c r="CJ20" i="11"/>
  <c r="CJ20" i="27" s="1"/>
  <c r="CJ104" i="11"/>
  <c r="CJ104" i="27" s="1"/>
  <c r="CJ89" i="11"/>
  <c r="CJ89" i="27" s="1"/>
  <c r="CJ105" i="11"/>
  <c r="CJ105" i="27" s="1"/>
  <c r="CJ49" i="11"/>
  <c r="CJ49" i="27" s="1"/>
  <c r="CJ60" i="11"/>
  <c r="CJ60" i="27" s="1"/>
  <c r="CJ75" i="11"/>
  <c r="CJ75" i="27" s="1"/>
  <c r="CJ102" i="11"/>
  <c r="CJ102" i="27" s="1"/>
  <c r="CJ16" i="11"/>
  <c r="CJ66" i="11"/>
  <c r="CJ66" i="27" s="1"/>
  <c r="CJ29" i="11"/>
  <c r="CJ29" i="27" s="1"/>
  <c r="CJ46" i="11"/>
  <c r="CJ46" i="27" s="1"/>
  <c r="CJ84" i="11"/>
  <c r="CJ84" i="27" s="1"/>
  <c r="CJ33" i="11"/>
  <c r="CJ33" i="27" s="1"/>
  <c r="CJ108" i="11"/>
  <c r="CJ108" i="27" s="1"/>
  <c r="CJ56" i="11"/>
  <c r="CJ79" i="11"/>
  <c r="CJ79" i="27" s="1"/>
  <c r="CJ51" i="11"/>
  <c r="CJ30" i="11"/>
  <c r="CJ30" i="27" s="1"/>
  <c r="CJ101" i="11"/>
  <c r="CJ101" i="27" s="1"/>
  <c r="CJ85" i="11"/>
  <c r="CJ85" i="27" s="1"/>
  <c r="CJ96" i="11"/>
  <c r="CJ96" i="27" s="1"/>
  <c r="CJ57" i="11"/>
  <c r="CJ57" i="27" s="1"/>
  <c r="CJ99" i="11"/>
  <c r="CJ99" i="27" s="1"/>
  <c r="CJ63" i="11"/>
  <c r="CJ63" i="27" s="1"/>
  <c r="CJ40" i="11"/>
  <c r="CJ40" i="27" s="1"/>
  <c r="CJ53" i="11"/>
  <c r="CJ53" i="27" s="1"/>
  <c r="CJ44" i="11"/>
  <c r="CJ80" i="11"/>
  <c r="CJ80" i="27" s="1"/>
  <c r="CJ37" i="11"/>
  <c r="CJ37" i="27" s="1"/>
  <c r="CJ74" i="11"/>
  <c r="CJ74" i="27" s="1"/>
  <c r="CJ98" i="11"/>
  <c r="CJ98" i="27" s="1"/>
  <c r="CJ87" i="11"/>
  <c r="CJ87" i="27" s="1"/>
  <c r="CJ36" i="11"/>
  <c r="CJ94" i="11"/>
  <c r="CJ94" i="27" s="1"/>
  <c r="CJ45" i="11"/>
  <c r="CJ58" i="11"/>
  <c r="CJ58" i="27" s="1"/>
  <c r="CJ21" i="11"/>
  <c r="CJ21" i="27" s="1"/>
  <c r="CJ90" i="11"/>
  <c r="CJ90" i="27" s="1"/>
  <c r="CJ52" i="11"/>
  <c r="CJ111" i="11"/>
  <c r="CJ67" i="11"/>
  <c r="CJ67" i="27" s="1"/>
  <c r="CJ88" i="11"/>
  <c r="CJ88" i="27" s="1"/>
  <c r="CJ68" i="11"/>
  <c r="CJ68" i="27" s="1"/>
  <c r="CJ83" i="11"/>
  <c r="CJ83" i="27" s="1"/>
  <c r="CJ92" i="11"/>
  <c r="CJ92" i="27" s="1"/>
  <c r="CJ97" i="11"/>
  <c r="CJ97" i="27" s="1"/>
  <c r="CJ42" i="11"/>
  <c r="CJ42" i="27" s="1"/>
  <c r="CJ38" i="11"/>
  <c r="CJ38" i="27" s="1"/>
  <c r="CJ77" i="11"/>
  <c r="CJ77" i="27" s="1"/>
  <c r="CJ17" i="11"/>
  <c r="CJ61" i="11"/>
  <c r="CJ61" i="27" s="1"/>
  <c r="CJ32" i="11"/>
  <c r="CJ32" i="27" s="1"/>
  <c r="CJ26" i="11"/>
  <c r="CJ26" i="27" s="1"/>
  <c r="ER272" i="5"/>
  <c r="EQ283" i="5"/>
  <c r="CI76" i="33"/>
  <c r="CI149" i="33"/>
  <c r="CJ8" i="5"/>
  <c r="CJ8" i="9"/>
  <c r="EP24" i="15"/>
  <c r="EQ23" i="15"/>
  <c r="CI185" i="33"/>
  <c r="CI41" i="32"/>
  <c r="CI216" i="32"/>
  <c r="CI88" i="34"/>
  <c r="CI96" i="33"/>
  <c r="CI128" i="29"/>
  <c r="CJ118" i="11"/>
  <c r="CK532" i="5"/>
  <c r="CK22" i="15"/>
  <c r="CK28" i="15"/>
  <c r="CK6" i="36"/>
  <c r="CK126" i="29"/>
  <c r="CK6" i="34"/>
  <c r="CK27" i="15"/>
  <c r="CK6" i="33"/>
  <c r="CK33" i="15"/>
  <c r="CK6" i="35"/>
  <c r="CK6" i="30"/>
  <c r="CK6" i="27"/>
  <c r="CK269" i="5"/>
  <c r="CK1149" i="5"/>
  <c r="CK6" i="31"/>
  <c r="CK6" i="23"/>
  <c r="CK5" i="5"/>
  <c r="CK6" i="32"/>
  <c r="CK5" i="9"/>
  <c r="CK6" i="11"/>
  <c r="CI45" i="33"/>
  <c r="EN5" i="23"/>
  <c r="EN5" i="32"/>
  <c r="EN4" i="5"/>
  <c r="EN5" i="11"/>
  <c r="EN5" i="30"/>
  <c r="EN4" i="9"/>
  <c r="EN5" i="31"/>
  <c r="EN5" i="36"/>
  <c r="EN5" i="34"/>
  <c r="EN5" i="27"/>
  <c r="EN5" i="35"/>
  <c r="EN5" i="33"/>
  <c r="EO531" i="5" l="1"/>
  <c r="EO8" i="33"/>
  <c r="EO1148" i="5"/>
  <c r="EO8" i="36"/>
  <c r="EO8" i="34"/>
  <c r="EO268" i="5"/>
  <c r="EO8" i="31"/>
  <c r="EO7" i="5"/>
  <c r="EO8" i="32"/>
  <c r="EO8" i="35"/>
  <c r="EO8" i="30"/>
  <c r="EO8" i="27"/>
  <c r="EO8" i="23"/>
  <c r="EO7" i="9"/>
  <c r="EO8" i="11"/>
  <c r="CK535" i="5"/>
  <c r="CK534" i="5"/>
  <c r="CK538" i="5"/>
  <c r="CK542" i="5"/>
  <c r="CK545" i="5"/>
  <c r="CK546" i="5"/>
  <c r="CK536" i="5"/>
  <c r="CK541" i="5"/>
  <c r="CK539" i="5"/>
  <c r="CK544" i="5"/>
  <c r="CK547" i="5"/>
  <c r="CK537" i="5"/>
  <c r="CK540" i="5"/>
  <c r="CK543" i="5"/>
  <c r="EP4" i="33"/>
  <c r="EP26" i="15"/>
  <c r="EP30" i="15"/>
  <c r="CL21" i="15"/>
  <c r="CK6" i="5"/>
  <c r="CK7" i="33"/>
  <c r="CK7" i="36"/>
  <c r="CK7" i="34"/>
  <c r="CK7" i="35"/>
  <c r="CK7" i="30"/>
  <c r="CK7" i="31"/>
  <c r="CK7" i="23"/>
  <c r="CK7" i="32"/>
  <c r="CK7" i="27"/>
  <c r="CK7" i="11"/>
  <c r="CK6" i="9"/>
  <c r="CK31" i="15"/>
  <c r="CI213" i="32"/>
  <c r="CI46" i="34"/>
  <c r="EP25" i="15"/>
  <c r="CJ52" i="27"/>
  <c r="CJ25" i="33"/>
  <c r="CJ109" i="33"/>
  <c r="CJ45" i="27"/>
  <c r="CJ115" i="33"/>
  <c r="CJ44" i="27"/>
  <c r="CJ110" i="33"/>
  <c r="CJ56" i="27"/>
  <c r="CJ89" i="32" s="1"/>
  <c r="CJ101" i="34"/>
  <c r="CJ18" i="27"/>
  <c r="CJ29" i="33"/>
  <c r="CJ111" i="33"/>
  <c r="CJ17" i="34"/>
  <c r="CJ41" i="27"/>
  <c r="CJ112" i="33"/>
  <c r="CJ24" i="33"/>
  <c r="CJ24" i="27"/>
  <c r="CJ114" i="33"/>
  <c r="CJ45" i="34"/>
  <c r="CJ16" i="33"/>
  <c r="CJ94" i="33"/>
  <c r="CJ22" i="27"/>
  <c r="CJ31" i="33"/>
  <c r="ER23" i="15"/>
  <c r="EQ24" i="15"/>
  <c r="EQ25" i="15" s="1"/>
  <c r="ER283" i="5"/>
  <c r="ES272" i="5"/>
  <c r="CJ63" i="33"/>
  <c r="EO4" i="5"/>
  <c r="EO5" i="11"/>
  <c r="EO5" i="23"/>
  <c r="EO5" i="32"/>
  <c r="EO5" i="34"/>
  <c r="EO4" i="9"/>
  <c r="EO5" i="27"/>
  <c r="EO5" i="31"/>
  <c r="EO5" i="36"/>
  <c r="EO5" i="30"/>
  <c r="EO5" i="33"/>
  <c r="EO5" i="35"/>
  <c r="CJ36" i="27"/>
  <c r="CJ77" i="32" s="1"/>
  <c r="CJ87" i="34"/>
  <c r="CJ138" i="33"/>
  <c r="CJ16" i="23"/>
  <c r="CJ15" i="27"/>
  <c r="CJ49" i="33"/>
  <c r="CJ80" i="33"/>
  <c r="CJ85" i="33" s="1"/>
  <c r="CJ117" i="33"/>
  <c r="CJ89" i="33"/>
  <c r="CJ96" i="33" s="1"/>
  <c r="CJ115" i="11"/>
  <c r="CJ127" i="33"/>
  <c r="CJ133" i="33" s="1"/>
  <c r="CJ23" i="23"/>
  <c r="CJ31" i="34"/>
  <c r="CJ3" i="11"/>
  <c r="CJ140" i="33"/>
  <c r="CJ101" i="33"/>
  <c r="CJ32" i="33"/>
  <c r="CJ111" i="27"/>
  <c r="CJ107" i="33"/>
  <c r="CJ27" i="33"/>
  <c r="CJ137" i="33"/>
  <c r="CJ62" i="33"/>
  <c r="CJ108" i="33"/>
  <c r="CJ15" i="23"/>
  <c r="CJ100" i="33"/>
  <c r="CJ31" i="27"/>
  <c r="CJ53" i="32" s="1"/>
  <c r="CJ59" i="34"/>
  <c r="CJ82" i="27"/>
  <c r="CJ65" i="32" s="1"/>
  <c r="CJ73" i="34"/>
  <c r="CJ19" i="27"/>
  <c r="CJ20" i="33"/>
  <c r="CI211" i="32"/>
  <c r="CI18" i="34"/>
  <c r="CJ142" i="33" l="1"/>
  <c r="EQ35" i="15"/>
  <c r="CJ103" i="33"/>
  <c r="CJ128" i="29"/>
  <c r="CK118" i="11"/>
  <c r="CJ76" i="33"/>
  <c r="CK96" i="11"/>
  <c r="CK96" i="27" s="1"/>
  <c r="CK18" i="11"/>
  <c r="CK54" i="11"/>
  <c r="CK54" i="27" s="1"/>
  <c r="CK76" i="11"/>
  <c r="CK76" i="27" s="1"/>
  <c r="CK61" i="11"/>
  <c r="CK61" i="27" s="1"/>
  <c r="CK41" i="11"/>
  <c r="CK72" i="11"/>
  <c r="CK72" i="27" s="1"/>
  <c r="CK24" i="11"/>
  <c r="CK101" i="11"/>
  <c r="CK101" i="27" s="1"/>
  <c r="CK50" i="11"/>
  <c r="CK50" i="27" s="1"/>
  <c r="CK91" i="11"/>
  <c r="CK91" i="27" s="1"/>
  <c r="CK60" i="11"/>
  <c r="CK60" i="27" s="1"/>
  <c r="CK37" i="11"/>
  <c r="CK37" i="27" s="1"/>
  <c r="CK63" i="11"/>
  <c r="CK63" i="27" s="1"/>
  <c r="CK81" i="11"/>
  <c r="CK81" i="27" s="1"/>
  <c r="CK102" i="11"/>
  <c r="CK102" i="27" s="1"/>
  <c r="CK65" i="11"/>
  <c r="CK65" i="27" s="1"/>
  <c r="CK67" i="11"/>
  <c r="CK67" i="27" s="1"/>
  <c r="CK52" i="11"/>
  <c r="CK110" i="11"/>
  <c r="CK110" i="27" s="1"/>
  <c r="CK94" i="11"/>
  <c r="CK94" i="27" s="1"/>
  <c r="CK70" i="11"/>
  <c r="CK70" i="27" s="1"/>
  <c r="CK48" i="11"/>
  <c r="CK48" i="27" s="1"/>
  <c r="CK43" i="11"/>
  <c r="CK43" i="27" s="1"/>
  <c r="CK45" i="11"/>
  <c r="CK36" i="11"/>
  <c r="CK46" i="11"/>
  <c r="CK46" i="27" s="1"/>
  <c r="CK88" i="11"/>
  <c r="CK88" i="27" s="1"/>
  <c r="CK53" i="11"/>
  <c r="CK53" i="27" s="1"/>
  <c r="CK49" i="11"/>
  <c r="CK49" i="27" s="1"/>
  <c r="CK19" i="11"/>
  <c r="CK57" i="11"/>
  <c r="CK57" i="27" s="1"/>
  <c r="CK85" i="11"/>
  <c r="CK85" i="27" s="1"/>
  <c r="CK87" i="11"/>
  <c r="CK87" i="27" s="1"/>
  <c r="CK79" i="11"/>
  <c r="CK79" i="27" s="1"/>
  <c r="CK59" i="11"/>
  <c r="CK59" i="27" s="1"/>
  <c r="CK107" i="11"/>
  <c r="CK107" i="27" s="1"/>
  <c r="CK99" i="11"/>
  <c r="CK99" i="27" s="1"/>
  <c r="CK23" i="11"/>
  <c r="CK23" i="27" s="1"/>
  <c r="CK83" i="11"/>
  <c r="CK83" i="27" s="1"/>
  <c r="CK80" i="11"/>
  <c r="CK80" i="27" s="1"/>
  <c r="CK44" i="11"/>
  <c r="CK42" i="11"/>
  <c r="CK42" i="27" s="1"/>
  <c r="CK69" i="11"/>
  <c r="CK69" i="27" s="1"/>
  <c r="CK68" i="11"/>
  <c r="CK68" i="27" s="1"/>
  <c r="CK17" i="11"/>
  <c r="CK38" i="11"/>
  <c r="CK38" i="27" s="1"/>
  <c r="CK15" i="11"/>
  <c r="CK62" i="11"/>
  <c r="CK62" i="27" s="1"/>
  <c r="CK56" i="11"/>
  <c r="CK97" i="11"/>
  <c r="CK97" i="27" s="1"/>
  <c r="CK89" i="11"/>
  <c r="CK89" i="27" s="1"/>
  <c r="CK26" i="11"/>
  <c r="CK26" i="27" s="1"/>
  <c r="CK28" i="11"/>
  <c r="CK28" i="27" s="1"/>
  <c r="CK32" i="11"/>
  <c r="CK32" i="27" s="1"/>
  <c r="CK31" i="11"/>
  <c r="CK104" i="11"/>
  <c r="CK104" i="27" s="1"/>
  <c r="CK92" i="11"/>
  <c r="CK92" i="27" s="1"/>
  <c r="CK105" i="11"/>
  <c r="CK105" i="27" s="1"/>
  <c r="CK77" i="11"/>
  <c r="CK77" i="27" s="1"/>
  <c r="CK73" i="11"/>
  <c r="CK73" i="27" s="1"/>
  <c r="CK111" i="11"/>
  <c r="CK30" i="11"/>
  <c r="CK30" i="27" s="1"/>
  <c r="CK22" i="11"/>
  <c r="CK82" i="11"/>
  <c r="CK58" i="11"/>
  <c r="CK58" i="27" s="1"/>
  <c r="CK34" i="11"/>
  <c r="CK34" i="27" s="1"/>
  <c r="CK21" i="11"/>
  <c r="CK21" i="27" s="1"/>
  <c r="CK74" i="11"/>
  <c r="CK74" i="27" s="1"/>
  <c r="CK84" i="11"/>
  <c r="CK84" i="27" s="1"/>
  <c r="CK90" i="11"/>
  <c r="CK90" i="27" s="1"/>
  <c r="CK47" i="11"/>
  <c r="CK47" i="27" s="1"/>
  <c r="CK33" i="11"/>
  <c r="CK33" i="27" s="1"/>
  <c r="CK108" i="11"/>
  <c r="CK108" i="27" s="1"/>
  <c r="CK86" i="11"/>
  <c r="CK86" i="27" s="1"/>
  <c r="CK20" i="11"/>
  <c r="CK20" i="27" s="1"/>
  <c r="CK66" i="11"/>
  <c r="CK66" i="27" s="1"/>
  <c r="CK27" i="11"/>
  <c r="CK27" i="27" s="1"/>
  <c r="CK35" i="11"/>
  <c r="CK35" i="27" s="1"/>
  <c r="CK51" i="11"/>
  <c r="CK75" i="11"/>
  <c r="CK75" i="27" s="1"/>
  <c r="CK39" i="11"/>
  <c r="CK39" i="27" s="1"/>
  <c r="CK109" i="11"/>
  <c r="CK109" i="27" s="1"/>
  <c r="CK95" i="11"/>
  <c r="CK95" i="27" s="1"/>
  <c r="CK98" i="11"/>
  <c r="CK98" i="27" s="1"/>
  <c r="CK40" i="11"/>
  <c r="CK40" i="27" s="1"/>
  <c r="CK55" i="11"/>
  <c r="CK55" i="27" s="1"/>
  <c r="CK64" i="11"/>
  <c r="CK64" i="27" s="1"/>
  <c r="CK29" i="11"/>
  <c r="CK29" i="27" s="1"/>
  <c r="CK93" i="11"/>
  <c r="CK93" i="27" s="1"/>
  <c r="CK100" i="11"/>
  <c r="CK100" i="27" s="1"/>
  <c r="CK106" i="11"/>
  <c r="CK106" i="27" s="1"/>
  <c r="CK25" i="11"/>
  <c r="CK25" i="27" s="1"/>
  <c r="CK71" i="11"/>
  <c r="CK71" i="27" s="1"/>
  <c r="CK103" i="11"/>
  <c r="CK103" i="27" s="1"/>
  <c r="CK16" i="11"/>
  <c r="CK78" i="11"/>
  <c r="CK78" i="27" s="1"/>
  <c r="CJ215" i="32"/>
  <c r="CJ74" i="34"/>
  <c r="CJ19" i="23"/>
  <c r="CJ20" i="23" s="1"/>
  <c r="CJ149" i="33"/>
  <c r="CJ17" i="32"/>
  <c r="CJ216" i="32"/>
  <c r="CJ88" i="34"/>
  <c r="EQ26" i="15"/>
  <c r="EQ29" i="15" s="1"/>
  <c r="EQ30" i="15"/>
  <c r="EQ4" i="33"/>
  <c r="CJ185" i="33"/>
  <c r="CJ41" i="32"/>
  <c r="CK8" i="5"/>
  <c r="CK8" i="9"/>
  <c r="CJ214" i="32"/>
  <c r="CJ60" i="34"/>
  <c r="CJ119" i="33"/>
  <c r="ES283" i="5"/>
  <c r="ET272" i="5"/>
  <c r="ES23" i="15"/>
  <c r="ER24" i="15"/>
  <c r="CJ45" i="33"/>
  <c r="CJ217" i="32"/>
  <c r="CJ102" i="34"/>
  <c r="EP35" i="15"/>
  <c r="EP29" i="15"/>
  <c r="CL532" i="5"/>
  <c r="CL22" i="15"/>
  <c r="CL269" i="5"/>
  <c r="CL27" i="15"/>
  <c r="CL28" i="15"/>
  <c r="CL5" i="5"/>
  <c r="CL6" i="33"/>
  <c r="CL33" i="15"/>
  <c r="CL6" i="34"/>
  <c r="CL6" i="35"/>
  <c r="CL6" i="30"/>
  <c r="CL6" i="27"/>
  <c r="CL1149" i="5"/>
  <c r="CL6" i="36"/>
  <c r="CL126" i="29"/>
  <c r="CL6" i="31"/>
  <c r="CL6" i="23"/>
  <c r="CL6" i="32"/>
  <c r="CL5" i="9"/>
  <c r="CL6" i="11"/>
  <c r="EQ8" i="36" l="1"/>
  <c r="EQ8" i="34"/>
  <c r="EQ531" i="5"/>
  <c r="EQ1148" i="5"/>
  <c r="EQ8" i="33"/>
  <c r="EQ268" i="5"/>
  <c r="EQ7" i="5"/>
  <c r="EQ8" i="35"/>
  <c r="EQ8" i="30"/>
  <c r="EQ8" i="27"/>
  <c r="EQ8" i="31"/>
  <c r="EQ8" i="23"/>
  <c r="EQ8" i="32"/>
  <c r="EQ7" i="9"/>
  <c r="EQ8" i="11"/>
  <c r="CJ213" i="32"/>
  <c r="CJ46" i="34"/>
  <c r="CK82" i="27"/>
  <c r="CK65" i="32" s="1"/>
  <c r="CK73" i="34"/>
  <c r="CK45" i="27"/>
  <c r="CK115" i="33"/>
  <c r="EU272" i="5"/>
  <c r="ET283" i="5"/>
  <c r="CJ211" i="32"/>
  <c r="CJ18" i="34"/>
  <c r="CK62" i="33"/>
  <c r="CK137" i="33"/>
  <c r="CK15" i="23"/>
  <c r="CK100" i="33"/>
  <c r="CK108" i="33"/>
  <c r="CK16" i="23"/>
  <c r="CK138" i="33"/>
  <c r="CK22" i="27"/>
  <c r="CK31" i="33"/>
  <c r="CK31" i="27"/>
  <c r="CK53" i="32" s="1"/>
  <c r="CK59" i="34"/>
  <c r="CK15" i="27"/>
  <c r="CK117" i="33"/>
  <c r="CK140" i="33"/>
  <c r="CK23" i="23"/>
  <c r="CK115" i="11"/>
  <c r="CK31" i="34"/>
  <c r="CK3" i="11"/>
  <c r="CK32" i="33"/>
  <c r="CK80" i="33"/>
  <c r="CK85" i="33" s="1"/>
  <c r="CK101" i="33"/>
  <c r="CK49" i="33"/>
  <c r="CK127" i="33"/>
  <c r="CK133" i="33" s="1"/>
  <c r="CK89" i="33"/>
  <c r="CK24" i="27"/>
  <c r="CK94" i="33"/>
  <c r="CK114" i="33"/>
  <c r="CK45" i="34"/>
  <c r="CK16" i="33"/>
  <c r="EP268" i="5"/>
  <c r="EP1148" i="5"/>
  <c r="EP7" i="5"/>
  <c r="EP531" i="5"/>
  <c r="EP8" i="33"/>
  <c r="EP8" i="34"/>
  <c r="EP8" i="35"/>
  <c r="EP8" i="30"/>
  <c r="EP8" i="36"/>
  <c r="EP8" i="31"/>
  <c r="EP8" i="23"/>
  <c r="EP8" i="32"/>
  <c r="EP8" i="11"/>
  <c r="EP8" i="27"/>
  <c r="EP7" i="9"/>
  <c r="CK19" i="27"/>
  <c r="CK20" i="33"/>
  <c r="CK52" i="27"/>
  <c r="CK109" i="33"/>
  <c r="CK25" i="33"/>
  <c r="EP4" i="5"/>
  <c r="EP5" i="11"/>
  <c r="EP5" i="32"/>
  <c r="EP5" i="23"/>
  <c r="EP5" i="34"/>
  <c r="EP5" i="27"/>
  <c r="EP5" i="33"/>
  <c r="EP5" i="30"/>
  <c r="EP5" i="36"/>
  <c r="EP4" i="9"/>
  <c r="EP5" i="35"/>
  <c r="EP5" i="31"/>
  <c r="ER30" i="15"/>
  <c r="ER4" i="33"/>
  <c r="ER26" i="15"/>
  <c r="CM21" i="15"/>
  <c r="CL31" i="15"/>
  <c r="CL7" i="36"/>
  <c r="CL7" i="34"/>
  <c r="CL6" i="5"/>
  <c r="CL7" i="33"/>
  <c r="CL7" i="35"/>
  <c r="CL7" i="30"/>
  <c r="CL7" i="27"/>
  <c r="CL7" i="31"/>
  <c r="CL7" i="23"/>
  <c r="CL7" i="32"/>
  <c r="CL6" i="9"/>
  <c r="CL7" i="11"/>
  <c r="ET23" i="15"/>
  <c r="ES24" i="15"/>
  <c r="CL535" i="5"/>
  <c r="CL537" i="5"/>
  <c r="CL539" i="5"/>
  <c r="CL547" i="5"/>
  <c r="CL534" i="5"/>
  <c r="CL538" i="5"/>
  <c r="CL543" i="5"/>
  <c r="CL545" i="5"/>
  <c r="CL546" i="5"/>
  <c r="CL536" i="5"/>
  <c r="CL541" i="5"/>
  <c r="CL544" i="5"/>
  <c r="CL540" i="5"/>
  <c r="CL542" i="5"/>
  <c r="ER25" i="15"/>
  <c r="CK111" i="27"/>
  <c r="CK27" i="33"/>
  <c r="CK107" i="33"/>
  <c r="CK56" i="27"/>
  <c r="CK89" i="32" s="1"/>
  <c r="CK101" i="34"/>
  <c r="CK63" i="33"/>
  <c r="CK44" i="27"/>
  <c r="CK110" i="33"/>
  <c r="CK36" i="27"/>
  <c r="CK77" i="32" s="1"/>
  <c r="CK87" i="34"/>
  <c r="CK41" i="27"/>
  <c r="CK112" i="33"/>
  <c r="CK24" i="33"/>
  <c r="CK18" i="27"/>
  <c r="CK111" i="33"/>
  <c r="CK17" i="34"/>
  <c r="CK29" i="33"/>
  <c r="EQ5" i="11"/>
  <c r="EQ5" i="23"/>
  <c r="EQ5" i="32"/>
  <c r="EQ4" i="5"/>
  <c r="EQ5" i="34"/>
  <c r="EQ5" i="33"/>
  <c r="EQ5" i="35"/>
  <c r="EQ5" i="30"/>
  <c r="EQ5" i="27"/>
  <c r="EQ4" i="9"/>
  <c r="EQ5" i="36"/>
  <c r="EQ5" i="31"/>
  <c r="CK17" i="32" l="1"/>
  <c r="CK217" i="32"/>
  <c r="CK102" i="34"/>
  <c r="CL25" i="11"/>
  <c r="CL25" i="27" s="1"/>
  <c r="CL95" i="11"/>
  <c r="CL95" i="27" s="1"/>
  <c r="CL34" i="11"/>
  <c r="CL34" i="27" s="1"/>
  <c r="CL56" i="11"/>
  <c r="CL102" i="11"/>
  <c r="CL102" i="27" s="1"/>
  <c r="CL94" i="11"/>
  <c r="CL94" i="27" s="1"/>
  <c r="CL90" i="11"/>
  <c r="CL90" i="27" s="1"/>
  <c r="CL70" i="11"/>
  <c r="CL70" i="27" s="1"/>
  <c r="CL78" i="11"/>
  <c r="CL78" i="27" s="1"/>
  <c r="CL65" i="11"/>
  <c r="CL65" i="27" s="1"/>
  <c r="CL103" i="11"/>
  <c r="CL103" i="27" s="1"/>
  <c r="CL21" i="11"/>
  <c r="CL21" i="27" s="1"/>
  <c r="CL88" i="11"/>
  <c r="CL88" i="27" s="1"/>
  <c r="CL80" i="11"/>
  <c r="CL80" i="27" s="1"/>
  <c r="CL77" i="11"/>
  <c r="CL77" i="27" s="1"/>
  <c r="CL61" i="11"/>
  <c r="CL61" i="27" s="1"/>
  <c r="CL53" i="11"/>
  <c r="CL53" i="27" s="1"/>
  <c r="CL32" i="11"/>
  <c r="CL32" i="27" s="1"/>
  <c r="CL85" i="11"/>
  <c r="CL85" i="27" s="1"/>
  <c r="CL96" i="11"/>
  <c r="CL96" i="27" s="1"/>
  <c r="CL99" i="11"/>
  <c r="CL99" i="27" s="1"/>
  <c r="CL31" i="11"/>
  <c r="CL63" i="11"/>
  <c r="CL63" i="27" s="1"/>
  <c r="CL17" i="11"/>
  <c r="CL39" i="11"/>
  <c r="CL39" i="27" s="1"/>
  <c r="CL79" i="11"/>
  <c r="CL79" i="27" s="1"/>
  <c r="CL86" i="11"/>
  <c r="CL86" i="27" s="1"/>
  <c r="CL55" i="11"/>
  <c r="CL55" i="27" s="1"/>
  <c r="CL84" i="11"/>
  <c r="CL84" i="27" s="1"/>
  <c r="CL33" i="11"/>
  <c r="CL33" i="27" s="1"/>
  <c r="CL35" i="11"/>
  <c r="CL35" i="27" s="1"/>
  <c r="CL46" i="11"/>
  <c r="CL46" i="27" s="1"/>
  <c r="CL58" i="11"/>
  <c r="CL58" i="27" s="1"/>
  <c r="CL62" i="11"/>
  <c r="CL62" i="27" s="1"/>
  <c r="CL106" i="11"/>
  <c r="CL106" i="27" s="1"/>
  <c r="CL52" i="11"/>
  <c r="CL82" i="11"/>
  <c r="CL41" i="11"/>
  <c r="CL19" i="11"/>
  <c r="CL105" i="11"/>
  <c r="CL105" i="27" s="1"/>
  <c r="CL15" i="11"/>
  <c r="CL92" i="11"/>
  <c r="CL92" i="27" s="1"/>
  <c r="CL73" i="11"/>
  <c r="CL73" i="27" s="1"/>
  <c r="CL83" i="11"/>
  <c r="CL83" i="27" s="1"/>
  <c r="CL107" i="11"/>
  <c r="CL107" i="27" s="1"/>
  <c r="CL54" i="11"/>
  <c r="CL54" i="27" s="1"/>
  <c r="CL20" i="11"/>
  <c r="CL20" i="27" s="1"/>
  <c r="CL18" i="11"/>
  <c r="CL76" i="11"/>
  <c r="CL76" i="27" s="1"/>
  <c r="CL36" i="11"/>
  <c r="CL48" i="11"/>
  <c r="CL48" i="27" s="1"/>
  <c r="CL16" i="11"/>
  <c r="CL45" i="11"/>
  <c r="CL27" i="11"/>
  <c r="CL27" i="27" s="1"/>
  <c r="CL29" i="11"/>
  <c r="CL29" i="27" s="1"/>
  <c r="CL43" i="11"/>
  <c r="CL43" i="27" s="1"/>
  <c r="CL100" i="11"/>
  <c r="CL100" i="27" s="1"/>
  <c r="CL75" i="11"/>
  <c r="CL75" i="27" s="1"/>
  <c r="CL110" i="11"/>
  <c r="CL110" i="27" s="1"/>
  <c r="CL51" i="11"/>
  <c r="CL66" i="11"/>
  <c r="CL66" i="27" s="1"/>
  <c r="CL22" i="11"/>
  <c r="CL57" i="11"/>
  <c r="CL57" i="27" s="1"/>
  <c r="CL81" i="11"/>
  <c r="CL81" i="27" s="1"/>
  <c r="CL44" i="11"/>
  <c r="CL38" i="11"/>
  <c r="CL38" i="27" s="1"/>
  <c r="CL28" i="11"/>
  <c r="CL28" i="27" s="1"/>
  <c r="CL101" i="11"/>
  <c r="CL101" i="27" s="1"/>
  <c r="CL37" i="11"/>
  <c r="CL37" i="27" s="1"/>
  <c r="CL97" i="11"/>
  <c r="CL97" i="27" s="1"/>
  <c r="CL42" i="11"/>
  <c r="CL42" i="27" s="1"/>
  <c r="CL26" i="11"/>
  <c r="CL26" i="27" s="1"/>
  <c r="CL89" i="11"/>
  <c r="CL89" i="27" s="1"/>
  <c r="CL93" i="11"/>
  <c r="CL93" i="27" s="1"/>
  <c r="CL98" i="11"/>
  <c r="CL98" i="27" s="1"/>
  <c r="CL109" i="11"/>
  <c r="CL109" i="27" s="1"/>
  <c r="CL59" i="11"/>
  <c r="CL59" i="27" s="1"/>
  <c r="CL71" i="11"/>
  <c r="CL71" i="27" s="1"/>
  <c r="CL64" i="11"/>
  <c r="CL64" i="27" s="1"/>
  <c r="CL67" i="11"/>
  <c r="CL67" i="27" s="1"/>
  <c r="CL87" i="11"/>
  <c r="CL87" i="27" s="1"/>
  <c r="CL74" i="11"/>
  <c r="CL74" i="27" s="1"/>
  <c r="CL47" i="11"/>
  <c r="CL47" i="27" s="1"/>
  <c r="CL108" i="11"/>
  <c r="CL108" i="27" s="1"/>
  <c r="CL111" i="11"/>
  <c r="CL30" i="11"/>
  <c r="CL30" i="27" s="1"/>
  <c r="CL49" i="11"/>
  <c r="CL49" i="27" s="1"/>
  <c r="CL68" i="11"/>
  <c r="CL68" i="27" s="1"/>
  <c r="CL104" i="11"/>
  <c r="CL104" i="27" s="1"/>
  <c r="CL69" i="11"/>
  <c r="CL69" i="27" s="1"/>
  <c r="CL40" i="11"/>
  <c r="CL40" i="27" s="1"/>
  <c r="CL91" i="11"/>
  <c r="CL91" i="27" s="1"/>
  <c r="CL23" i="11"/>
  <c r="CL23" i="27" s="1"/>
  <c r="CL50" i="11"/>
  <c r="CL50" i="27" s="1"/>
  <c r="CL60" i="11"/>
  <c r="CL60" i="27" s="1"/>
  <c r="CL72" i="11"/>
  <c r="CL72" i="27" s="1"/>
  <c r="CL24" i="11"/>
  <c r="CL8" i="5"/>
  <c r="CL8" i="9"/>
  <c r="CK103" i="33"/>
  <c r="CK119" i="33"/>
  <c r="ES26" i="15"/>
  <c r="ES30" i="15"/>
  <c r="ES4" i="33"/>
  <c r="CM532" i="5"/>
  <c r="CM22" i="15"/>
  <c r="CM33" i="15"/>
  <c r="CM269" i="5"/>
  <c r="CM1149" i="5"/>
  <c r="CM6" i="33"/>
  <c r="CM5" i="5"/>
  <c r="CM126" i="29"/>
  <c r="CM6" i="36"/>
  <c r="CM27" i="15"/>
  <c r="CM6" i="31"/>
  <c r="CM6" i="32"/>
  <c r="CM28" i="15"/>
  <c r="CM6" i="34"/>
  <c r="CM6" i="35"/>
  <c r="CM6" i="30"/>
  <c r="CM6" i="27"/>
  <c r="CM6" i="23"/>
  <c r="CM5" i="9"/>
  <c r="CM6" i="11"/>
  <c r="CK76" i="33"/>
  <c r="CK214" i="32"/>
  <c r="CK60" i="34"/>
  <c r="CK19" i="23"/>
  <c r="CK20" i="23" s="1"/>
  <c r="EV272" i="5"/>
  <c r="EU283" i="5"/>
  <c r="CK215" i="32"/>
  <c r="CK74" i="34"/>
  <c r="CK211" i="32"/>
  <c r="CK18" i="34"/>
  <c r="CK216" i="32"/>
  <c r="CK88" i="34"/>
  <c r="ER35" i="15"/>
  <c r="ER29" i="15"/>
  <c r="EU23" i="15"/>
  <c r="ET24" i="15"/>
  <c r="ET25" i="15" s="1"/>
  <c r="CK45" i="33"/>
  <c r="CK41" i="32"/>
  <c r="CK185" i="33"/>
  <c r="CK142" i="33"/>
  <c r="ES25" i="15"/>
  <c r="CK96" i="33"/>
  <c r="CK128" i="29"/>
  <c r="CL118" i="11"/>
  <c r="CK149" i="33"/>
  <c r="ET4" i="33" l="1"/>
  <c r="ET26" i="15"/>
  <c r="ET30" i="15"/>
  <c r="EV283" i="5"/>
  <c r="EW272" i="5"/>
  <c r="CM535" i="5"/>
  <c r="CM536" i="5"/>
  <c r="CM540" i="5"/>
  <c r="CM542" i="5"/>
  <c r="CM543" i="5"/>
  <c r="CM534" i="5"/>
  <c r="CM545" i="5"/>
  <c r="CM538" i="5"/>
  <c r="CM539" i="5"/>
  <c r="CM541" i="5"/>
  <c r="CM546" i="5"/>
  <c r="CM547" i="5"/>
  <c r="CM537" i="5"/>
  <c r="CM544" i="5"/>
  <c r="CL24" i="27"/>
  <c r="CL16" i="33"/>
  <c r="CL45" i="34"/>
  <c r="CL114" i="33"/>
  <c r="CL94" i="33"/>
  <c r="CL111" i="27"/>
  <c r="CL107" i="33"/>
  <c r="CL27" i="33"/>
  <c r="CL44" i="27"/>
  <c r="CL110" i="33"/>
  <c r="CL45" i="27"/>
  <c r="CL115" i="33"/>
  <c r="CL15" i="27"/>
  <c r="CL49" i="33"/>
  <c r="CL80" i="33"/>
  <c r="CL85" i="33" s="1"/>
  <c r="CL115" i="11"/>
  <c r="CL23" i="23"/>
  <c r="CL117" i="33"/>
  <c r="CL31" i="34"/>
  <c r="CL3" i="11"/>
  <c r="CL101" i="33"/>
  <c r="CL140" i="33"/>
  <c r="CL89" i="33"/>
  <c r="CL127" i="33"/>
  <c r="CL133" i="33" s="1"/>
  <c r="CL32" i="33"/>
  <c r="CL82" i="27"/>
  <c r="CL65" i="32" s="1"/>
  <c r="CL73" i="34"/>
  <c r="ES35" i="15"/>
  <c r="ES29" i="15"/>
  <c r="CK213" i="32"/>
  <c r="CK46" i="34"/>
  <c r="EU24" i="15"/>
  <c r="EV23" i="15"/>
  <c r="CL138" i="33"/>
  <c r="CL16" i="23"/>
  <c r="CL108" i="33"/>
  <c r="CL15" i="23"/>
  <c r="CL100" i="33"/>
  <c r="CL137" i="33"/>
  <c r="CL62" i="33"/>
  <c r="CL18" i="27"/>
  <c r="CL29" i="33"/>
  <c r="CL111" i="33"/>
  <c r="CL17" i="34"/>
  <c r="CL52" i="27"/>
  <c r="CL109" i="33"/>
  <c r="CL25" i="33"/>
  <c r="CL63" i="33"/>
  <c r="CL56" i="27"/>
  <c r="CL89" i="32" s="1"/>
  <c r="CL101" i="34"/>
  <c r="ER7" i="5"/>
  <c r="ER531" i="5"/>
  <c r="ER8" i="36"/>
  <c r="ER8" i="34"/>
  <c r="ER268" i="5"/>
  <c r="ER8" i="33"/>
  <c r="ER1148" i="5"/>
  <c r="ER8" i="35"/>
  <c r="ER8" i="30"/>
  <c r="ER8" i="27"/>
  <c r="ER8" i="31"/>
  <c r="ER8" i="23"/>
  <c r="ER7" i="9"/>
  <c r="ER8" i="32"/>
  <c r="ER8" i="11"/>
  <c r="CL19" i="27"/>
  <c r="CL20" i="33"/>
  <c r="ET35" i="15"/>
  <c r="ET29" i="15"/>
  <c r="ER4" i="5"/>
  <c r="ER5" i="23"/>
  <c r="ER5" i="32"/>
  <c r="ER5" i="11"/>
  <c r="ER5" i="30"/>
  <c r="ER4" i="9"/>
  <c r="ER5" i="31"/>
  <c r="ER5" i="36"/>
  <c r="ER5" i="34"/>
  <c r="ER5" i="35"/>
  <c r="ER5" i="33"/>
  <c r="ER5" i="27"/>
  <c r="CM31" i="15"/>
  <c r="CN21" i="15"/>
  <c r="CM6" i="5"/>
  <c r="CM7" i="36"/>
  <c r="CM7" i="34"/>
  <c r="CM7" i="33"/>
  <c r="CM7" i="35"/>
  <c r="CM7" i="30"/>
  <c r="CM7" i="27"/>
  <c r="CM7" i="31"/>
  <c r="CM7" i="23"/>
  <c r="CM7" i="32"/>
  <c r="CM6" i="9"/>
  <c r="CM7" i="11"/>
  <c r="CL22" i="27"/>
  <c r="CL31" i="33"/>
  <c r="CL36" i="27"/>
  <c r="CL77" i="32" s="1"/>
  <c r="CL87" i="34"/>
  <c r="CL41" i="27"/>
  <c r="CL112" i="33"/>
  <c r="CL24" i="33"/>
  <c r="CL31" i="27"/>
  <c r="CL53" i="32" s="1"/>
  <c r="CL59" i="34"/>
  <c r="CL96" i="33" l="1"/>
  <c r="CL103" i="33"/>
  <c r="CL214" i="32"/>
  <c r="CL60" i="34"/>
  <c r="CN22" i="15"/>
  <c r="CN532" i="5"/>
  <c r="CN27" i="15"/>
  <c r="CN5" i="5"/>
  <c r="CN33" i="15"/>
  <c r="CN1149" i="5"/>
  <c r="CN6" i="36"/>
  <c r="CN6" i="34"/>
  <c r="CN269" i="5"/>
  <c r="CN126" i="29"/>
  <c r="CN6" i="35"/>
  <c r="CN6" i="30"/>
  <c r="CN6" i="31"/>
  <c r="CN6" i="23"/>
  <c r="CN6" i="32"/>
  <c r="CN28" i="15"/>
  <c r="CN6" i="33"/>
  <c r="CN6" i="11"/>
  <c r="CN6" i="27"/>
  <c r="CN5" i="9"/>
  <c r="ET5" i="11"/>
  <c r="ET4" i="5"/>
  <c r="ET5" i="23"/>
  <c r="ET5" i="32"/>
  <c r="ET5" i="34"/>
  <c r="ET5" i="27"/>
  <c r="ET4" i="9"/>
  <c r="ET5" i="31"/>
  <c r="ET5" i="36"/>
  <c r="ET5" i="33"/>
  <c r="ET5" i="35"/>
  <c r="ET5" i="30"/>
  <c r="CL17" i="32"/>
  <c r="CL19" i="23"/>
  <c r="CL20" i="23" s="1"/>
  <c r="EV24" i="15"/>
  <c r="EV25" i="15" s="1"/>
  <c r="EW23" i="15"/>
  <c r="CL215" i="32"/>
  <c r="CL74" i="34"/>
  <c r="CL76" i="33"/>
  <c r="CL45" i="33"/>
  <c r="CL216" i="32"/>
  <c r="CL88" i="34"/>
  <c r="CM8" i="5"/>
  <c r="CM8" i="9"/>
  <c r="EU26" i="15"/>
  <c r="EU30" i="15"/>
  <c r="EU4" i="33"/>
  <c r="ES531" i="5"/>
  <c r="ES8" i="33"/>
  <c r="ES268" i="5"/>
  <c r="ES7" i="5"/>
  <c r="ES8" i="36"/>
  <c r="ES8" i="31"/>
  <c r="ES8" i="34"/>
  <c r="ES8" i="32"/>
  <c r="ES1148" i="5"/>
  <c r="ES8" i="35"/>
  <c r="ES8" i="30"/>
  <c r="ES8" i="27"/>
  <c r="ES8" i="23"/>
  <c r="ES7" i="9"/>
  <c r="ES8" i="11"/>
  <c r="CL149" i="33"/>
  <c r="CL41" i="32"/>
  <c r="CL185" i="33"/>
  <c r="EW283" i="5"/>
  <c r="EX272" i="5"/>
  <c r="CL142" i="33"/>
  <c r="EU25" i="15"/>
  <c r="ES4" i="5"/>
  <c r="ES5" i="23"/>
  <c r="ES5" i="32"/>
  <c r="ES5" i="11"/>
  <c r="ES5" i="34"/>
  <c r="ES5" i="27"/>
  <c r="ES5" i="31"/>
  <c r="ES5" i="35"/>
  <c r="ES5" i="36"/>
  <c r="ES5" i="30"/>
  <c r="ES4" i="9"/>
  <c r="ES5" i="33"/>
  <c r="CL128" i="29"/>
  <c r="CM118" i="11"/>
  <c r="ET268" i="5"/>
  <c r="ET1148" i="5"/>
  <c r="ET7" i="5"/>
  <c r="ET8" i="36"/>
  <c r="ET8" i="34"/>
  <c r="ET8" i="35"/>
  <c r="ET8" i="30"/>
  <c r="ET531" i="5"/>
  <c r="ET8" i="31"/>
  <c r="ET8" i="23"/>
  <c r="ET8" i="33"/>
  <c r="ET8" i="32"/>
  <c r="ET8" i="11"/>
  <c r="ET8" i="27"/>
  <c r="ET7" i="9"/>
  <c r="CL217" i="32"/>
  <c r="CL102" i="34"/>
  <c r="CL119" i="33"/>
  <c r="CM110" i="11"/>
  <c r="CM110" i="27" s="1"/>
  <c r="CM51" i="11"/>
  <c r="CM52" i="11"/>
  <c r="CM74" i="11"/>
  <c r="CM74" i="27" s="1"/>
  <c r="CM86" i="11"/>
  <c r="CM86" i="27" s="1"/>
  <c r="CM45" i="11"/>
  <c r="CM100" i="11"/>
  <c r="CM100" i="27" s="1"/>
  <c r="CM111" i="11"/>
  <c r="CM106" i="11"/>
  <c r="CM106" i="27" s="1"/>
  <c r="CM90" i="11"/>
  <c r="CM90" i="27" s="1"/>
  <c r="CM68" i="11"/>
  <c r="CM68" i="27" s="1"/>
  <c r="CM15" i="11"/>
  <c r="CM28" i="11"/>
  <c r="CM28" i="27" s="1"/>
  <c r="CM101" i="11"/>
  <c r="CM101" i="27" s="1"/>
  <c r="CM104" i="11"/>
  <c r="CM104" i="27" s="1"/>
  <c r="CM53" i="11"/>
  <c r="CM53" i="27" s="1"/>
  <c r="CM88" i="11"/>
  <c r="CM88" i="27" s="1"/>
  <c r="CM32" i="11"/>
  <c r="CM32" i="27" s="1"/>
  <c r="CM20" i="11"/>
  <c r="CM20" i="27" s="1"/>
  <c r="CM89" i="11"/>
  <c r="CM89" i="27" s="1"/>
  <c r="CM17" i="11"/>
  <c r="CM42" i="11"/>
  <c r="CM42" i="27" s="1"/>
  <c r="CM31" i="11"/>
  <c r="CM75" i="11"/>
  <c r="CM75" i="27" s="1"/>
  <c r="CM109" i="11"/>
  <c r="CM109" i="27" s="1"/>
  <c r="CM36" i="11"/>
  <c r="CM98" i="11"/>
  <c r="CM98" i="27" s="1"/>
  <c r="CM34" i="11"/>
  <c r="CM34" i="27" s="1"/>
  <c r="CM71" i="11"/>
  <c r="CM71" i="27" s="1"/>
  <c r="CM62" i="11"/>
  <c r="CM62" i="27" s="1"/>
  <c r="CM35" i="11"/>
  <c r="CM35" i="27" s="1"/>
  <c r="CM59" i="11"/>
  <c r="CM59" i="27" s="1"/>
  <c r="CM22" i="11"/>
  <c r="CM47" i="11"/>
  <c r="CM47" i="27" s="1"/>
  <c r="CM94" i="11"/>
  <c r="CM94" i="27" s="1"/>
  <c r="CM55" i="11"/>
  <c r="CM55" i="27" s="1"/>
  <c r="CM105" i="11"/>
  <c r="CM105" i="27" s="1"/>
  <c r="CM63" i="11"/>
  <c r="CM63" i="27" s="1"/>
  <c r="CM57" i="11"/>
  <c r="CM57" i="27" s="1"/>
  <c r="CM81" i="11"/>
  <c r="CM81" i="27" s="1"/>
  <c r="CM61" i="11"/>
  <c r="CM61" i="27" s="1"/>
  <c r="CM23" i="11"/>
  <c r="CM23" i="27" s="1"/>
  <c r="CM107" i="11"/>
  <c r="CM107" i="27" s="1"/>
  <c r="CM73" i="11"/>
  <c r="CM73" i="27" s="1"/>
  <c r="CM37" i="11"/>
  <c r="CM37" i="27" s="1"/>
  <c r="CM49" i="11"/>
  <c r="CM49" i="27" s="1"/>
  <c r="CM102" i="11"/>
  <c r="CM102" i="27" s="1"/>
  <c r="CM30" i="11"/>
  <c r="CM30" i="27" s="1"/>
  <c r="CM79" i="11"/>
  <c r="CM79" i="27" s="1"/>
  <c r="CM29" i="11"/>
  <c r="CM29" i="27" s="1"/>
  <c r="CM87" i="11"/>
  <c r="CM87" i="27" s="1"/>
  <c r="CM58" i="11"/>
  <c r="CM58" i="27" s="1"/>
  <c r="CM33" i="11"/>
  <c r="CM33" i="27" s="1"/>
  <c r="CM16" i="11"/>
  <c r="CM56" i="11"/>
  <c r="CM66" i="11"/>
  <c r="CM66" i="27" s="1"/>
  <c r="CM21" i="11"/>
  <c r="CM21" i="27" s="1"/>
  <c r="CM67" i="11"/>
  <c r="CM67" i="27" s="1"/>
  <c r="CM27" i="11"/>
  <c r="CM27" i="27" s="1"/>
  <c r="CM24" i="11"/>
  <c r="CM38" i="11"/>
  <c r="CM38" i="27" s="1"/>
  <c r="CM18" i="11"/>
  <c r="CM77" i="11"/>
  <c r="CM77" i="27" s="1"/>
  <c r="CM85" i="11"/>
  <c r="CM85" i="27" s="1"/>
  <c r="CM69" i="11"/>
  <c r="CM69" i="27" s="1"/>
  <c r="CM80" i="11"/>
  <c r="CM80" i="27" s="1"/>
  <c r="CM99" i="11"/>
  <c r="CM99" i="27" s="1"/>
  <c r="CM96" i="11"/>
  <c r="CM96" i="27" s="1"/>
  <c r="CM84" i="11"/>
  <c r="CM84" i="27" s="1"/>
  <c r="CM25" i="11"/>
  <c r="CM25" i="27" s="1"/>
  <c r="CM64" i="11"/>
  <c r="CM64" i="27" s="1"/>
  <c r="CM46" i="11"/>
  <c r="CM46" i="27" s="1"/>
  <c r="CM103" i="11"/>
  <c r="CM103" i="27" s="1"/>
  <c r="CM78" i="11"/>
  <c r="CM78" i="27" s="1"/>
  <c r="CM65" i="11"/>
  <c r="CM65" i="27" s="1"/>
  <c r="CM108" i="11"/>
  <c r="CM108" i="27" s="1"/>
  <c r="CM41" i="11"/>
  <c r="CM44" i="11"/>
  <c r="CM92" i="11"/>
  <c r="CM92" i="27" s="1"/>
  <c r="CM40" i="11"/>
  <c r="CM40" i="27" s="1"/>
  <c r="CM91" i="11"/>
  <c r="CM91" i="27" s="1"/>
  <c r="CM83" i="11"/>
  <c r="CM83" i="27" s="1"/>
  <c r="CM60" i="11"/>
  <c r="CM60" i="27" s="1"/>
  <c r="CM97" i="11"/>
  <c r="CM97" i="27" s="1"/>
  <c r="CM54" i="11"/>
  <c r="CM54" i="27" s="1"/>
  <c r="CM19" i="11"/>
  <c r="CM72" i="11"/>
  <c r="CM72" i="27" s="1"/>
  <c r="CM50" i="11"/>
  <c r="CM50" i="27" s="1"/>
  <c r="CM26" i="11"/>
  <c r="CM26" i="27" s="1"/>
  <c r="CM76" i="11"/>
  <c r="CM76" i="27" s="1"/>
  <c r="CM93" i="11"/>
  <c r="CM93" i="27" s="1"/>
  <c r="CM82" i="11"/>
  <c r="CM39" i="11"/>
  <c r="CM39" i="27" s="1"/>
  <c r="CM48" i="11"/>
  <c r="CM48" i="27" s="1"/>
  <c r="CM43" i="11"/>
  <c r="CM43" i="27" s="1"/>
  <c r="CM70" i="11"/>
  <c r="CM70" i="27" s="1"/>
  <c r="CM95" i="11"/>
  <c r="CM95" i="27" s="1"/>
  <c r="EV35" i="15" l="1"/>
  <c r="CM56" i="27"/>
  <c r="CM89" i="32" s="1"/>
  <c r="CM101" i="34"/>
  <c r="CM31" i="27"/>
  <c r="CM53" i="32" s="1"/>
  <c r="CM59" i="34"/>
  <c r="CM52" i="27"/>
  <c r="CM109" i="33"/>
  <c r="CM25" i="33"/>
  <c r="EX283" i="5"/>
  <c r="H272" i="5"/>
  <c r="CN535" i="5"/>
  <c r="CN544" i="5"/>
  <c r="CN537" i="5"/>
  <c r="CN540" i="5"/>
  <c r="CN542" i="5"/>
  <c r="CN534" i="5"/>
  <c r="CN536" i="5"/>
  <c r="CN543" i="5"/>
  <c r="CN545" i="5"/>
  <c r="CN541" i="5"/>
  <c r="CN547" i="5"/>
  <c r="CN538" i="5"/>
  <c r="CN539" i="5"/>
  <c r="CN546" i="5"/>
  <c r="CM19" i="27"/>
  <c r="CM20" i="33"/>
  <c r="CM44" i="27"/>
  <c r="CM110" i="33"/>
  <c r="CM18" i="27"/>
  <c r="CM111" i="33"/>
  <c r="CM17" i="34"/>
  <c r="CM29" i="33"/>
  <c r="CM108" i="33"/>
  <c r="CM62" i="33"/>
  <c r="CM100" i="33"/>
  <c r="CM137" i="33"/>
  <c r="CM15" i="23"/>
  <c r="CM36" i="27"/>
  <c r="CM77" i="32" s="1"/>
  <c r="CM87" i="34"/>
  <c r="CM45" i="27"/>
  <c r="CM115" i="33"/>
  <c r="CM138" i="33"/>
  <c r="CM16" i="23"/>
  <c r="EU35" i="15"/>
  <c r="EU29" i="15"/>
  <c r="EV30" i="15"/>
  <c r="EV26" i="15"/>
  <c r="EV29" i="15" s="1"/>
  <c r="EV4" i="33"/>
  <c r="CL211" i="32"/>
  <c r="CL18" i="34"/>
  <c r="CO21" i="15"/>
  <c r="CN31" i="15"/>
  <c r="CN7" i="33"/>
  <c r="CN7" i="36"/>
  <c r="CN7" i="34"/>
  <c r="CN7" i="31"/>
  <c r="CN7" i="32"/>
  <c r="CN6" i="5"/>
  <c r="CN7" i="35"/>
  <c r="CN7" i="30"/>
  <c r="CN7" i="27"/>
  <c r="CN7" i="23"/>
  <c r="CN6" i="9"/>
  <c r="CN7" i="11"/>
  <c r="CM41" i="27"/>
  <c r="CM112" i="33"/>
  <c r="CM24" i="33"/>
  <c r="CM22" i="27"/>
  <c r="CM31" i="33"/>
  <c r="CM63" i="33"/>
  <c r="CM82" i="27"/>
  <c r="CM65" i="32" s="1"/>
  <c r="CM73" i="34"/>
  <c r="CM24" i="27"/>
  <c r="CM114" i="33"/>
  <c r="CM45" i="34"/>
  <c r="CM94" i="33"/>
  <c r="CM16" i="33"/>
  <c r="CM15" i="27"/>
  <c r="CM117" i="33"/>
  <c r="CM127" i="33"/>
  <c r="CM133" i="33" s="1"/>
  <c r="CM115" i="11"/>
  <c r="CM23" i="23"/>
  <c r="CM31" i="34"/>
  <c r="CM3" i="11"/>
  <c r="CM32" i="33"/>
  <c r="CM89" i="33"/>
  <c r="CM49" i="33"/>
  <c r="CM101" i="33"/>
  <c r="CM140" i="33"/>
  <c r="CM80" i="33"/>
  <c r="CM85" i="33" s="1"/>
  <c r="CM111" i="27"/>
  <c r="CM107" i="33"/>
  <c r="CM27" i="33"/>
  <c r="CL213" i="32"/>
  <c r="CL46" i="34"/>
  <c r="EW24" i="15"/>
  <c r="EW25" i="15" s="1"/>
  <c r="EX23" i="15"/>
  <c r="CM96" i="33" l="1"/>
  <c r="CM119" i="33"/>
  <c r="CM76" i="33"/>
  <c r="EV531" i="5"/>
  <c r="EV1148" i="5"/>
  <c r="EV8" i="33"/>
  <c r="EV8" i="34"/>
  <c r="EV268" i="5"/>
  <c r="EV7" i="5"/>
  <c r="EV8" i="35"/>
  <c r="EV8" i="30"/>
  <c r="EV8" i="27"/>
  <c r="EV8" i="36"/>
  <c r="EV8" i="31"/>
  <c r="EV8" i="23"/>
  <c r="EV7" i="9"/>
  <c r="EV8" i="11"/>
  <c r="EV8" i="32"/>
  <c r="EX24" i="15"/>
  <c r="EX25" i="15"/>
  <c r="CM128" i="29"/>
  <c r="CN118" i="11"/>
  <c r="CM45" i="33"/>
  <c r="CM185" i="33"/>
  <c r="CM41" i="32"/>
  <c r="CN8" i="5"/>
  <c r="CN8" i="9"/>
  <c r="EU5" i="11"/>
  <c r="EU5" i="23"/>
  <c r="EU5" i="32"/>
  <c r="EU4" i="5"/>
  <c r="EU5" i="34"/>
  <c r="EU5" i="33"/>
  <c r="EU5" i="35"/>
  <c r="EU5" i="30"/>
  <c r="EU5" i="36"/>
  <c r="EU5" i="27"/>
  <c r="EU4" i="9"/>
  <c r="EU5" i="31"/>
  <c r="CM19" i="23"/>
  <c r="CM20" i="23" s="1"/>
  <c r="CM217" i="32"/>
  <c r="CM102" i="34"/>
  <c r="EW35" i="15"/>
  <c r="CO532" i="5"/>
  <c r="CO22" i="15"/>
  <c r="CO28" i="15"/>
  <c r="CO6" i="36"/>
  <c r="CO126" i="29"/>
  <c r="CO6" i="34"/>
  <c r="CO33" i="15"/>
  <c r="CO1149" i="5"/>
  <c r="CO6" i="33"/>
  <c r="CO27" i="15"/>
  <c r="CO6" i="35"/>
  <c r="CO6" i="30"/>
  <c r="CO6" i="27"/>
  <c r="CO5" i="5"/>
  <c r="CO6" i="31"/>
  <c r="CO6" i="23"/>
  <c r="CO269" i="5"/>
  <c r="CO6" i="32"/>
  <c r="CO5" i="9"/>
  <c r="CO6" i="11"/>
  <c r="CM142" i="33"/>
  <c r="CM17" i="32"/>
  <c r="EZ272" i="5"/>
  <c r="D266" i="5" s="1"/>
  <c r="E24" i="8" s="1"/>
  <c r="E283" i="5"/>
  <c r="CM215" i="32"/>
  <c r="CM74" i="34"/>
  <c r="CM103" i="33"/>
  <c r="CM214" i="32"/>
  <c r="CM60" i="34"/>
  <c r="EV5" i="11"/>
  <c r="EV5" i="23"/>
  <c r="EV4" i="5"/>
  <c r="EV5" i="32"/>
  <c r="EV5" i="30"/>
  <c r="EV4" i="9"/>
  <c r="EV5" i="31"/>
  <c r="EV5" i="36"/>
  <c r="EV5" i="33"/>
  <c r="EV5" i="34"/>
  <c r="EV5" i="35"/>
  <c r="EV5" i="27"/>
  <c r="EW30" i="15"/>
  <c r="EW4" i="33"/>
  <c r="EW26" i="15"/>
  <c r="EW29" i="15" s="1"/>
  <c r="CM149" i="33"/>
  <c r="EU8" i="36"/>
  <c r="EU8" i="34"/>
  <c r="EU531" i="5"/>
  <c r="EU1148" i="5"/>
  <c r="EU8" i="33"/>
  <c r="EU268" i="5"/>
  <c r="EU8" i="35"/>
  <c r="EU8" i="30"/>
  <c r="EU8" i="27"/>
  <c r="EU8" i="31"/>
  <c r="EU8" i="23"/>
  <c r="EU7" i="5"/>
  <c r="EU8" i="32"/>
  <c r="EU7" i="9"/>
  <c r="EU8" i="11"/>
  <c r="CM216" i="32"/>
  <c r="CM88" i="34"/>
  <c r="CN95" i="11"/>
  <c r="CN95" i="27" s="1"/>
  <c r="CN67" i="11"/>
  <c r="CN67" i="27" s="1"/>
  <c r="CN74" i="11"/>
  <c r="CN74" i="27" s="1"/>
  <c r="CN29" i="11"/>
  <c r="CN29" i="27" s="1"/>
  <c r="CN55" i="11"/>
  <c r="CN55" i="27" s="1"/>
  <c r="CN66" i="11"/>
  <c r="CN66" i="27" s="1"/>
  <c r="CN110" i="11"/>
  <c r="CN110" i="27" s="1"/>
  <c r="CN45" i="11"/>
  <c r="CN30" i="11"/>
  <c r="CN30" i="27" s="1"/>
  <c r="CN111" i="11"/>
  <c r="CN106" i="11"/>
  <c r="CN106" i="27" s="1"/>
  <c r="CN90" i="11"/>
  <c r="CN90" i="27" s="1"/>
  <c r="CN52" i="11"/>
  <c r="CN77" i="11"/>
  <c r="CN77" i="27" s="1"/>
  <c r="CN104" i="11"/>
  <c r="CN104" i="27" s="1"/>
  <c r="CN89" i="11"/>
  <c r="CN89" i="27" s="1"/>
  <c r="CN57" i="11"/>
  <c r="CN57" i="27" s="1"/>
  <c r="CN68" i="11"/>
  <c r="CN68" i="27" s="1"/>
  <c r="CN61" i="11"/>
  <c r="CN61" i="27" s="1"/>
  <c r="CN72" i="11"/>
  <c r="CN72" i="27" s="1"/>
  <c r="CN63" i="11"/>
  <c r="CN63" i="27" s="1"/>
  <c r="CN18" i="11"/>
  <c r="CN99" i="11"/>
  <c r="CN99" i="27" s="1"/>
  <c r="CN38" i="11"/>
  <c r="CN38" i="27" s="1"/>
  <c r="CN21" i="11"/>
  <c r="CN21" i="27" s="1"/>
  <c r="CN109" i="11"/>
  <c r="CN109" i="27" s="1"/>
  <c r="CN78" i="11"/>
  <c r="CN78" i="27" s="1"/>
  <c r="CN86" i="11"/>
  <c r="CN86" i="27" s="1"/>
  <c r="CN87" i="11"/>
  <c r="CN87" i="27" s="1"/>
  <c r="CN36" i="11"/>
  <c r="CN47" i="11"/>
  <c r="CN47" i="27" s="1"/>
  <c r="CN103" i="11"/>
  <c r="CN103" i="27" s="1"/>
  <c r="CN58" i="11"/>
  <c r="CN58" i="27" s="1"/>
  <c r="CN62" i="11"/>
  <c r="CN62" i="27" s="1"/>
  <c r="CN35" i="11"/>
  <c r="CN35" i="27" s="1"/>
  <c r="CN34" i="11"/>
  <c r="CN34" i="27" s="1"/>
  <c r="CN80" i="11"/>
  <c r="CN80" i="27" s="1"/>
  <c r="CN105" i="11"/>
  <c r="CN105" i="27" s="1"/>
  <c r="CN37" i="11"/>
  <c r="CN37" i="27" s="1"/>
  <c r="CN26" i="11"/>
  <c r="CN26" i="27" s="1"/>
  <c r="CN101" i="11"/>
  <c r="CN101" i="27" s="1"/>
  <c r="CN91" i="11"/>
  <c r="CN91" i="27" s="1"/>
  <c r="CN85" i="11"/>
  <c r="CN85" i="27" s="1"/>
  <c r="CN96" i="11"/>
  <c r="CN96" i="27" s="1"/>
  <c r="CN17" i="11"/>
  <c r="CN49" i="11"/>
  <c r="CN49" i="27" s="1"/>
  <c r="CN54" i="11"/>
  <c r="CN54" i="27" s="1"/>
  <c r="CN40" i="11"/>
  <c r="CN40" i="27" s="1"/>
  <c r="CN93" i="11"/>
  <c r="CN93" i="27" s="1"/>
  <c r="CN64" i="11"/>
  <c r="CN64" i="27" s="1"/>
  <c r="CN22" i="11"/>
  <c r="CN102" i="11"/>
  <c r="CN102" i="27" s="1"/>
  <c r="CN82" i="11"/>
  <c r="CN27" i="11"/>
  <c r="CN27" i="27" s="1"/>
  <c r="CN75" i="11"/>
  <c r="CN75" i="27" s="1"/>
  <c r="CN94" i="11"/>
  <c r="CN94" i="27" s="1"/>
  <c r="CN100" i="11"/>
  <c r="CN100" i="27" s="1"/>
  <c r="CN39" i="11"/>
  <c r="CN39" i="27" s="1"/>
  <c r="CN33" i="11"/>
  <c r="CN33" i="27" s="1"/>
  <c r="CN43" i="11"/>
  <c r="CN43" i="27" s="1"/>
  <c r="CN59" i="11"/>
  <c r="CN59" i="27" s="1"/>
  <c r="CN32" i="11"/>
  <c r="CN32" i="27" s="1"/>
  <c r="CN42" i="11"/>
  <c r="CN42" i="27" s="1"/>
  <c r="CN53" i="11"/>
  <c r="CN53" i="27" s="1"/>
  <c r="CN88" i="11"/>
  <c r="CN88" i="27" s="1"/>
  <c r="CN50" i="11"/>
  <c r="CN50" i="27" s="1"/>
  <c r="CN44" i="11"/>
  <c r="CN15" i="11"/>
  <c r="CN69" i="11"/>
  <c r="CN69" i="27" s="1"/>
  <c r="CN41" i="11"/>
  <c r="CN97" i="11"/>
  <c r="CN97" i="27" s="1"/>
  <c r="CN24" i="11"/>
  <c r="CN20" i="11"/>
  <c r="CN20" i="27" s="1"/>
  <c r="CN79" i="11"/>
  <c r="CN79" i="27" s="1"/>
  <c r="CN51" i="11"/>
  <c r="CN71" i="11"/>
  <c r="CN71" i="27" s="1"/>
  <c r="CN98" i="11"/>
  <c r="CN98" i="27" s="1"/>
  <c r="CN16" i="11"/>
  <c r="CN70" i="11"/>
  <c r="CN70" i="27" s="1"/>
  <c r="CN48" i="11"/>
  <c r="CN48" i="27" s="1"/>
  <c r="CN46" i="11"/>
  <c r="CN46" i="27" s="1"/>
  <c r="CN84" i="11"/>
  <c r="CN84" i="27" s="1"/>
  <c r="CN25" i="11"/>
  <c r="CN25" i="27" s="1"/>
  <c r="CN65" i="11"/>
  <c r="CN65" i="27" s="1"/>
  <c r="CN108" i="11"/>
  <c r="CN108" i="27" s="1"/>
  <c r="CN56" i="11"/>
  <c r="CN19" i="11"/>
  <c r="CN60" i="11"/>
  <c r="CN60" i="27" s="1"/>
  <c r="CN76" i="11"/>
  <c r="CN76" i="27" s="1"/>
  <c r="CN28" i="11"/>
  <c r="CN28" i="27" s="1"/>
  <c r="CN81" i="11"/>
  <c r="CN81" i="27" s="1"/>
  <c r="CN31" i="11"/>
  <c r="CN83" i="11"/>
  <c r="CN83" i="27" s="1"/>
  <c r="CN92" i="11"/>
  <c r="CN92" i="27" s="1"/>
  <c r="CN107" i="11"/>
  <c r="CN107" i="27" s="1"/>
  <c r="CN73" i="11"/>
  <c r="CN73" i="27" s="1"/>
  <c r="CN23" i="11"/>
  <c r="CN23" i="27" s="1"/>
  <c r="EW531" i="5" l="1"/>
  <c r="EW8" i="33"/>
  <c r="EW7" i="5"/>
  <c r="EW1148" i="5"/>
  <c r="EW8" i="31"/>
  <c r="EW8" i="32"/>
  <c r="EW8" i="36"/>
  <c r="EW8" i="34"/>
  <c r="EW268" i="5"/>
  <c r="EW8" i="35"/>
  <c r="EW8" i="30"/>
  <c r="EW8" i="27"/>
  <c r="EW7" i="9"/>
  <c r="EW8" i="23"/>
  <c r="EW8" i="11"/>
  <c r="CN19" i="27"/>
  <c r="CN20" i="33"/>
  <c r="CN138" i="33"/>
  <c r="CN16" i="23"/>
  <c r="CN44" i="27"/>
  <c r="CN110" i="33"/>
  <c r="CN22" i="27"/>
  <c r="CN31" i="33"/>
  <c r="CN56" i="27"/>
  <c r="CN89" i="32" s="1"/>
  <c r="CN101" i="34"/>
  <c r="CN108" i="33"/>
  <c r="CN137" i="33"/>
  <c r="CN62" i="33"/>
  <c r="CN100" i="33"/>
  <c r="CN15" i="23"/>
  <c r="CN41" i="27"/>
  <c r="CN112" i="33"/>
  <c r="CN24" i="33"/>
  <c r="CN36" i="27"/>
  <c r="CN77" i="32" s="1"/>
  <c r="CN87" i="34"/>
  <c r="CN18" i="27"/>
  <c r="CN29" i="33"/>
  <c r="CN111" i="33"/>
  <c r="CN17" i="34"/>
  <c r="CN111" i="27"/>
  <c r="CN107" i="33"/>
  <c r="CN27" i="33"/>
  <c r="CM211" i="32"/>
  <c r="CM18" i="34"/>
  <c r="EW4" i="5"/>
  <c r="EW5" i="23"/>
  <c r="EW5" i="32"/>
  <c r="EW5" i="11"/>
  <c r="EW5" i="34"/>
  <c r="EW5" i="35"/>
  <c r="EW5" i="33"/>
  <c r="EW5" i="30"/>
  <c r="EW5" i="27"/>
  <c r="EW5" i="31"/>
  <c r="EW4" i="9"/>
  <c r="EW5" i="36"/>
  <c r="CM213" i="32"/>
  <c r="CM46" i="34"/>
  <c r="CN82" i="27"/>
  <c r="CN65" i="32" s="1"/>
  <c r="CN73" i="34"/>
  <c r="CN63" i="33"/>
  <c r="CN52" i="27"/>
  <c r="CN109" i="33"/>
  <c r="CN25" i="33"/>
  <c r="CP21" i="15"/>
  <c r="CO6" i="5"/>
  <c r="CO7" i="33"/>
  <c r="CO7" i="34"/>
  <c r="CO7" i="35"/>
  <c r="CO7" i="30"/>
  <c r="CO7" i="31"/>
  <c r="CO7" i="23"/>
  <c r="CO7" i="32"/>
  <c r="CO7" i="36"/>
  <c r="CO7" i="11"/>
  <c r="CO7" i="27"/>
  <c r="CO6" i="9"/>
  <c r="CO31" i="15"/>
  <c r="EX35" i="15"/>
  <c r="AG47" i="15"/>
  <c r="AP47" i="15"/>
  <c r="AF47" i="15"/>
  <c r="AN47" i="15"/>
  <c r="AI47" i="15"/>
  <c r="AJ47" i="15"/>
  <c r="AM47" i="15"/>
  <c r="AO47" i="15"/>
  <c r="AH47" i="15"/>
  <c r="AK47" i="15"/>
  <c r="AL47" i="15"/>
  <c r="CN31" i="27"/>
  <c r="CN53" i="32" s="1"/>
  <c r="CN59" i="34"/>
  <c r="CN24" i="27"/>
  <c r="CN114" i="33"/>
  <c r="CN45" i="34"/>
  <c r="CN16" i="33"/>
  <c r="CN94" i="33"/>
  <c r="CN15" i="27"/>
  <c r="CN49" i="33"/>
  <c r="CN80" i="33"/>
  <c r="CN85" i="33" s="1"/>
  <c r="CN117" i="33"/>
  <c r="CN89" i="33"/>
  <c r="CN115" i="11"/>
  <c r="CN32" i="33"/>
  <c r="CN23" i="23"/>
  <c r="CN31" i="34"/>
  <c r="CN3" i="11"/>
  <c r="CN127" i="33"/>
  <c r="CN133" i="33" s="1"/>
  <c r="CN140" i="33"/>
  <c r="CN101" i="33"/>
  <c r="CN45" i="27"/>
  <c r="CN115" i="33"/>
  <c r="CO535" i="5"/>
  <c r="CO534" i="5"/>
  <c r="CO538" i="5"/>
  <c r="CO541" i="5"/>
  <c r="CO543" i="5"/>
  <c r="CO545" i="5"/>
  <c r="CO546" i="5"/>
  <c r="CO539" i="5"/>
  <c r="CO547" i="5"/>
  <c r="CO537" i="5"/>
  <c r="CO540" i="5"/>
  <c r="CO544" i="5"/>
  <c r="CO536" i="5"/>
  <c r="CO542" i="5"/>
  <c r="EX4" i="33"/>
  <c r="AD208" i="33" s="1"/>
  <c r="EX26" i="15"/>
  <c r="EX29" i="15" s="1"/>
  <c r="EX30" i="15"/>
  <c r="CN76" i="33" l="1"/>
  <c r="EX268" i="5"/>
  <c r="EX1148" i="5"/>
  <c r="EX7" i="5"/>
  <c r="EX8" i="36"/>
  <c r="EX8" i="35"/>
  <c r="EX8" i="30"/>
  <c r="EX8" i="31"/>
  <c r="EX8" i="23"/>
  <c r="EX531" i="5"/>
  <c r="EX8" i="32"/>
  <c r="EX8" i="33"/>
  <c r="EX8" i="34"/>
  <c r="EX8" i="27"/>
  <c r="EX8" i="11"/>
  <c r="EX7" i="9"/>
  <c r="CN128" i="29"/>
  <c r="CO118" i="11"/>
  <c r="CN214" i="32"/>
  <c r="CN60" i="34"/>
  <c r="CN119" i="33"/>
  <c r="CN103" i="33"/>
  <c r="CO62" i="11"/>
  <c r="CO62" i="27" s="1"/>
  <c r="CO56" i="11"/>
  <c r="CO111" i="11"/>
  <c r="CO29" i="11"/>
  <c r="CO29" i="27" s="1"/>
  <c r="CO35" i="11"/>
  <c r="CO35" i="27" s="1"/>
  <c r="CO84" i="11"/>
  <c r="CO84" i="27" s="1"/>
  <c r="CO75" i="11"/>
  <c r="CO75" i="27" s="1"/>
  <c r="CO47" i="11"/>
  <c r="CO47" i="27" s="1"/>
  <c r="CO109" i="11"/>
  <c r="CO109" i="27" s="1"/>
  <c r="CO27" i="11"/>
  <c r="CO27" i="27" s="1"/>
  <c r="CO48" i="11"/>
  <c r="CO48" i="27" s="1"/>
  <c r="CO90" i="11"/>
  <c r="CO90" i="27" s="1"/>
  <c r="CO73" i="11"/>
  <c r="CO73" i="27" s="1"/>
  <c r="CO89" i="11"/>
  <c r="CO89" i="27" s="1"/>
  <c r="CO61" i="11"/>
  <c r="CO61" i="27" s="1"/>
  <c r="CO54" i="11"/>
  <c r="CO54" i="27" s="1"/>
  <c r="CO40" i="11"/>
  <c r="CO40" i="27" s="1"/>
  <c r="CO37" i="11"/>
  <c r="CO37" i="27" s="1"/>
  <c r="CO20" i="11"/>
  <c r="CO20" i="27" s="1"/>
  <c r="CO32" i="11"/>
  <c r="CO32" i="27" s="1"/>
  <c r="CO17" i="11"/>
  <c r="CO68" i="11"/>
  <c r="CO68" i="27" s="1"/>
  <c r="CO30" i="11"/>
  <c r="CO30" i="27" s="1"/>
  <c r="CO78" i="11"/>
  <c r="CO78" i="27" s="1"/>
  <c r="CO64" i="11"/>
  <c r="CO64" i="27" s="1"/>
  <c r="CO108" i="11"/>
  <c r="CO108" i="27" s="1"/>
  <c r="CO70" i="11"/>
  <c r="CO70" i="27" s="1"/>
  <c r="CO106" i="11"/>
  <c r="CO106" i="27" s="1"/>
  <c r="CO45" i="11"/>
  <c r="CO19" i="11"/>
  <c r="CO42" i="11"/>
  <c r="CO42" i="27" s="1"/>
  <c r="CO38" i="11"/>
  <c r="CO38" i="27" s="1"/>
  <c r="CO91" i="11"/>
  <c r="CO91" i="27" s="1"/>
  <c r="CO50" i="11"/>
  <c r="CO50" i="27" s="1"/>
  <c r="CO53" i="11"/>
  <c r="CO53" i="27" s="1"/>
  <c r="CO28" i="11"/>
  <c r="CO28" i="27" s="1"/>
  <c r="CO60" i="11"/>
  <c r="CO60" i="27" s="1"/>
  <c r="CO26" i="11"/>
  <c r="CO26" i="27" s="1"/>
  <c r="CO41" i="11"/>
  <c r="CO97" i="11"/>
  <c r="CO97" i="27" s="1"/>
  <c r="CO72" i="11"/>
  <c r="CO72" i="27" s="1"/>
  <c r="CO105" i="11"/>
  <c r="CO105" i="27" s="1"/>
  <c r="CO49" i="11"/>
  <c r="CO49" i="27" s="1"/>
  <c r="CO76" i="11"/>
  <c r="CO76" i="27" s="1"/>
  <c r="CO101" i="11"/>
  <c r="CO101" i="27" s="1"/>
  <c r="CO36" i="11"/>
  <c r="CO46" i="11"/>
  <c r="CO46" i="27" s="1"/>
  <c r="CO71" i="11"/>
  <c r="CO71" i="27" s="1"/>
  <c r="CO98" i="11"/>
  <c r="CO98" i="27" s="1"/>
  <c r="CO86" i="11"/>
  <c r="CO86" i="27" s="1"/>
  <c r="CO34" i="11"/>
  <c r="CO34" i="27" s="1"/>
  <c r="CO93" i="11"/>
  <c r="CO93" i="27" s="1"/>
  <c r="CO110" i="11"/>
  <c r="CO110" i="27" s="1"/>
  <c r="CO94" i="11"/>
  <c r="CO94" i="27" s="1"/>
  <c r="CO55" i="11"/>
  <c r="CO55" i="27" s="1"/>
  <c r="CO58" i="11"/>
  <c r="CO58" i="27" s="1"/>
  <c r="CO51" i="11"/>
  <c r="CO87" i="11"/>
  <c r="CO87" i="27" s="1"/>
  <c r="CO81" i="11"/>
  <c r="CO81" i="27" s="1"/>
  <c r="CO24" i="11"/>
  <c r="CO69" i="11"/>
  <c r="CO69" i="27" s="1"/>
  <c r="CO63" i="11"/>
  <c r="CO63" i="27" s="1"/>
  <c r="CO96" i="11"/>
  <c r="CO96" i="27" s="1"/>
  <c r="CO31" i="11"/>
  <c r="CO107" i="11"/>
  <c r="CO107" i="27" s="1"/>
  <c r="CO82" i="11"/>
  <c r="CO100" i="11"/>
  <c r="CO100" i="27" s="1"/>
  <c r="CO25" i="11"/>
  <c r="CO25" i="27" s="1"/>
  <c r="CO95" i="11"/>
  <c r="CO95" i="27" s="1"/>
  <c r="CO16" i="11"/>
  <c r="CO52" i="11"/>
  <c r="CO74" i="11"/>
  <c r="CO74" i="27" s="1"/>
  <c r="CO43" i="11"/>
  <c r="CO43" i="27" s="1"/>
  <c r="CO22" i="11"/>
  <c r="CO77" i="11"/>
  <c r="CO77" i="27" s="1"/>
  <c r="CO104" i="11"/>
  <c r="CO104" i="27" s="1"/>
  <c r="CO92" i="11"/>
  <c r="CO92" i="27" s="1"/>
  <c r="CO88" i="11"/>
  <c r="CO88" i="27" s="1"/>
  <c r="CO15" i="11"/>
  <c r="CO44" i="11"/>
  <c r="CO80" i="11"/>
  <c r="CO80" i="27" s="1"/>
  <c r="CO83" i="11"/>
  <c r="CO83" i="27" s="1"/>
  <c r="CO85" i="11"/>
  <c r="CO85" i="27" s="1"/>
  <c r="CO57" i="11"/>
  <c r="CO57" i="27" s="1"/>
  <c r="CO99" i="11"/>
  <c r="CO99" i="27" s="1"/>
  <c r="CO23" i="11"/>
  <c r="CO23" i="27" s="1"/>
  <c r="CO18" i="11"/>
  <c r="CO33" i="11"/>
  <c r="CO33" i="27" s="1"/>
  <c r="CO102" i="11"/>
  <c r="CO102" i="27" s="1"/>
  <c r="CO39" i="11"/>
  <c r="CO39" i="27" s="1"/>
  <c r="CO103" i="11"/>
  <c r="CO103" i="27" s="1"/>
  <c r="CO59" i="11"/>
  <c r="CO59" i="27" s="1"/>
  <c r="CO67" i="11"/>
  <c r="CO67" i="27" s="1"/>
  <c r="CO21" i="11"/>
  <c r="CO21" i="27" s="1"/>
  <c r="CO66" i="11"/>
  <c r="CO66" i="27" s="1"/>
  <c r="CO79" i="11"/>
  <c r="CO79" i="27" s="1"/>
  <c r="CO65" i="11"/>
  <c r="CO65" i="27" s="1"/>
  <c r="CN96" i="33"/>
  <c r="CN149" i="33"/>
  <c r="EX4" i="5"/>
  <c r="EZ4" i="5" s="1"/>
  <c r="EX5" i="23"/>
  <c r="FA6" i="23" s="1"/>
  <c r="EX5" i="32"/>
  <c r="EX5" i="11"/>
  <c r="FR5" i="11" s="1"/>
  <c r="D12" i="11" s="1"/>
  <c r="EX5" i="34"/>
  <c r="FA5" i="34" s="1"/>
  <c r="EX5" i="27"/>
  <c r="FM5" i="27" s="1"/>
  <c r="D12" i="27" s="1"/>
  <c r="EX5" i="31"/>
  <c r="FM5" i="31" s="1"/>
  <c r="D12" i="31" s="1"/>
  <c r="EX5" i="35"/>
  <c r="FM5" i="35" s="1"/>
  <c r="D12" i="35" s="1"/>
  <c r="EX4" i="9"/>
  <c r="FM4" i="9" s="1"/>
  <c r="D1" i="9" s="1"/>
  <c r="E28" i="8" s="1"/>
  <c r="EX5" i="33"/>
  <c r="EZ4" i="33" s="1"/>
  <c r="EX5" i="36"/>
  <c r="EX5" i="30"/>
  <c r="FM5" i="30" s="1"/>
  <c r="D12" i="30" s="1"/>
  <c r="CN17" i="32"/>
  <c r="CN185" i="33"/>
  <c r="CN41" i="32"/>
  <c r="A49" i="15"/>
  <c r="CO8" i="5"/>
  <c r="CO8" i="9"/>
  <c r="CN215" i="32"/>
  <c r="CN74" i="34"/>
  <c r="CN142" i="33"/>
  <c r="CN217" i="32"/>
  <c r="CN102" i="34"/>
  <c r="CN45" i="33"/>
  <c r="CP532" i="5"/>
  <c r="CP22" i="15"/>
  <c r="CP27" i="15"/>
  <c r="CP28" i="15"/>
  <c r="CP6" i="33"/>
  <c r="CP6" i="34"/>
  <c r="CP269" i="5"/>
  <c r="CP1149" i="5"/>
  <c r="CP126" i="29"/>
  <c r="CP5" i="5"/>
  <c r="CP33" i="15"/>
  <c r="CP6" i="36"/>
  <c r="CP6" i="35"/>
  <c r="CP6" i="30"/>
  <c r="CP6" i="27"/>
  <c r="CP6" i="31"/>
  <c r="CP6" i="23"/>
  <c r="CP5" i="9"/>
  <c r="CP6" i="32"/>
  <c r="CP6" i="11"/>
  <c r="CN216" i="32"/>
  <c r="CN88" i="34"/>
  <c r="CN19" i="23"/>
  <c r="CN20" i="23" s="1"/>
  <c r="E49" i="8" l="1"/>
  <c r="D1" i="27"/>
  <c r="E47" i="8" s="1"/>
  <c r="CO138" i="33"/>
  <c r="CO16" i="23"/>
  <c r="CO45" i="27"/>
  <c r="CO115" i="33"/>
  <c r="CO63" i="33"/>
  <c r="CN211" i="32"/>
  <c r="CN18" i="34"/>
  <c r="CO44" i="27"/>
  <c r="CO110" i="33"/>
  <c r="CO31" i="27"/>
  <c r="CO53" i="32" s="1"/>
  <c r="CO59" i="34"/>
  <c r="CO24" i="27"/>
  <c r="CO94" i="33"/>
  <c r="CO114" i="33"/>
  <c r="CO45" i="34"/>
  <c r="CO16" i="33"/>
  <c r="CQ21" i="15"/>
  <c r="CP31" i="15"/>
  <c r="CP7" i="36"/>
  <c r="CP7" i="34"/>
  <c r="CP7" i="33"/>
  <c r="CP7" i="35"/>
  <c r="CP7" i="30"/>
  <c r="CP7" i="27"/>
  <c r="CP6" i="5"/>
  <c r="CP7" i="31"/>
  <c r="CP7" i="23"/>
  <c r="CP7" i="32"/>
  <c r="CP6" i="9"/>
  <c r="CP7" i="11"/>
  <c r="E58" i="8"/>
  <c r="D1" i="30"/>
  <c r="E56" i="8" s="1"/>
  <c r="E35" i="8"/>
  <c r="CO18" i="27"/>
  <c r="CO111" i="33"/>
  <c r="CO17" i="34"/>
  <c r="CO29" i="33"/>
  <c r="CO15" i="27"/>
  <c r="CO115" i="11"/>
  <c r="CO23" i="23"/>
  <c r="CO117" i="33"/>
  <c r="CO127" i="33"/>
  <c r="CO133" i="33" s="1"/>
  <c r="CO31" i="34"/>
  <c r="CO3" i="11"/>
  <c r="CO89" i="33"/>
  <c r="CO96" i="33" s="1"/>
  <c r="CO49" i="33"/>
  <c r="CO140" i="33"/>
  <c r="CO32" i="33"/>
  <c r="CO101" i="33"/>
  <c r="CO80" i="33"/>
  <c r="CO85" i="33" s="1"/>
  <c r="CO52" i="27"/>
  <c r="CO25" i="33"/>
  <c r="CO109" i="33"/>
  <c r="CO41" i="27"/>
  <c r="CO24" i="33"/>
  <c r="CO112" i="33"/>
  <c r="CO111" i="27"/>
  <c r="CO27" i="33"/>
  <c r="CO107" i="33"/>
  <c r="CN213" i="32"/>
  <c r="CN46" i="34"/>
  <c r="D1" i="35"/>
  <c r="E67" i="8" s="1"/>
  <c r="E69" i="8"/>
  <c r="CP535" i="5"/>
  <c r="CP537" i="5"/>
  <c r="CP539" i="5"/>
  <c r="CP544" i="5"/>
  <c r="CP547" i="5"/>
  <c r="CP536" i="5"/>
  <c r="CP541" i="5"/>
  <c r="CP543" i="5"/>
  <c r="CP538" i="5"/>
  <c r="CP545" i="5"/>
  <c r="CP546" i="5"/>
  <c r="CP540" i="5"/>
  <c r="CP534" i="5"/>
  <c r="CP542" i="5"/>
  <c r="D1" i="31"/>
  <c r="E71" i="8" s="1"/>
  <c r="E73" i="8"/>
  <c r="EZ5" i="36"/>
  <c r="EZ5" i="32"/>
  <c r="CO22" i="27"/>
  <c r="CO31" i="33"/>
  <c r="CO62" i="33"/>
  <c r="CO100" i="33"/>
  <c r="CO103" i="33" s="1"/>
  <c r="CO108" i="33"/>
  <c r="CO137" i="33"/>
  <c r="CO15" i="23"/>
  <c r="CO82" i="27"/>
  <c r="CO65" i="32" s="1"/>
  <c r="CO73" i="34"/>
  <c r="CO36" i="27"/>
  <c r="CO77" i="32" s="1"/>
  <c r="CO87" i="34"/>
  <c r="CO19" i="27"/>
  <c r="CO20" i="33"/>
  <c r="CO56" i="27"/>
  <c r="CO89" i="32" s="1"/>
  <c r="CO101" i="34"/>
  <c r="CO142" i="33" l="1"/>
  <c r="CO19" i="23"/>
  <c r="CO20" i="23" s="1"/>
  <c r="CO76" i="33"/>
  <c r="CO149" i="33"/>
  <c r="CO17" i="32"/>
  <c r="CO45" i="33"/>
  <c r="CO41" i="32"/>
  <c r="CO185" i="33"/>
  <c r="CO217" i="32"/>
  <c r="CO102" i="34"/>
  <c r="CO216" i="32"/>
  <c r="CO88" i="34"/>
  <c r="CP111" i="11"/>
  <c r="CP58" i="11"/>
  <c r="CP58" i="27" s="1"/>
  <c r="CP25" i="11"/>
  <c r="CP25" i="27" s="1"/>
  <c r="CP98" i="11"/>
  <c r="CP98" i="27" s="1"/>
  <c r="CP16" i="11"/>
  <c r="CP59" i="11"/>
  <c r="CP59" i="27" s="1"/>
  <c r="CP71" i="11"/>
  <c r="CP71" i="27" s="1"/>
  <c r="CP33" i="11"/>
  <c r="CP33" i="27" s="1"/>
  <c r="CP43" i="11"/>
  <c r="CP43" i="27" s="1"/>
  <c r="CP46" i="11"/>
  <c r="CP46" i="27" s="1"/>
  <c r="CP75" i="11"/>
  <c r="CP75" i="27" s="1"/>
  <c r="CP106" i="11"/>
  <c r="CP106" i="27" s="1"/>
  <c r="CP103" i="11"/>
  <c r="CP103" i="27" s="1"/>
  <c r="CP92" i="11"/>
  <c r="CP92" i="27" s="1"/>
  <c r="CP41" i="11"/>
  <c r="CP81" i="11"/>
  <c r="CP81" i="27" s="1"/>
  <c r="CP44" i="11"/>
  <c r="CP17" i="11"/>
  <c r="CP23" i="11"/>
  <c r="CP23" i="27" s="1"/>
  <c r="CP40" i="11"/>
  <c r="CP40" i="27" s="1"/>
  <c r="CP68" i="11"/>
  <c r="CP68" i="27" s="1"/>
  <c r="CP83" i="11"/>
  <c r="CP83" i="27" s="1"/>
  <c r="CP99" i="11"/>
  <c r="CP99" i="27" s="1"/>
  <c r="CP54" i="11"/>
  <c r="CP54" i="27" s="1"/>
  <c r="CP21" i="11"/>
  <c r="CP21" i="27" s="1"/>
  <c r="CP39" i="11"/>
  <c r="CP39" i="27" s="1"/>
  <c r="CP79" i="11"/>
  <c r="CP79" i="27" s="1"/>
  <c r="CP95" i="11"/>
  <c r="CP95" i="27" s="1"/>
  <c r="CP109" i="11"/>
  <c r="CP109" i="27" s="1"/>
  <c r="CP84" i="11"/>
  <c r="CP84" i="27" s="1"/>
  <c r="CP70" i="11"/>
  <c r="CP70" i="27" s="1"/>
  <c r="CP29" i="11"/>
  <c r="CP29" i="27" s="1"/>
  <c r="CP67" i="11"/>
  <c r="CP67" i="27" s="1"/>
  <c r="CP100" i="11"/>
  <c r="CP100" i="27" s="1"/>
  <c r="CP110" i="11"/>
  <c r="CP110" i="27" s="1"/>
  <c r="CP51" i="11"/>
  <c r="CP18" i="11"/>
  <c r="CP50" i="11"/>
  <c r="CP50" i="27" s="1"/>
  <c r="CP57" i="11"/>
  <c r="CP57" i="27" s="1"/>
  <c r="CP77" i="11"/>
  <c r="CP77" i="27" s="1"/>
  <c r="CP104" i="11"/>
  <c r="CP104" i="27" s="1"/>
  <c r="CP38" i="11"/>
  <c r="CP38" i="27" s="1"/>
  <c r="CP26" i="11"/>
  <c r="CP26" i="27" s="1"/>
  <c r="CP32" i="11"/>
  <c r="CP32" i="27" s="1"/>
  <c r="CP91" i="11"/>
  <c r="CP91" i="27" s="1"/>
  <c r="CP37" i="11"/>
  <c r="CP37" i="27" s="1"/>
  <c r="CP24" i="11"/>
  <c r="CP31" i="11"/>
  <c r="CP74" i="11"/>
  <c r="CP74" i="27" s="1"/>
  <c r="CP82" i="11"/>
  <c r="CP36" i="11"/>
  <c r="CP48" i="11"/>
  <c r="CP48" i="27" s="1"/>
  <c r="CP64" i="11"/>
  <c r="CP64" i="27" s="1"/>
  <c r="CP34" i="11"/>
  <c r="CP34" i="27" s="1"/>
  <c r="CP22" i="11"/>
  <c r="CP66" i="11"/>
  <c r="CP66" i="27" s="1"/>
  <c r="CP94" i="11"/>
  <c r="CP94" i="27" s="1"/>
  <c r="CP90" i="11"/>
  <c r="CP90" i="27" s="1"/>
  <c r="CP87" i="11"/>
  <c r="CP87" i="27" s="1"/>
  <c r="CP47" i="11"/>
  <c r="CP47" i="27" s="1"/>
  <c r="CP108" i="11"/>
  <c r="CP108" i="27" s="1"/>
  <c r="CP89" i="11"/>
  <c r="CP89" i="27" s="1"/>
  <c r="CP42" i="11"/>
  <c r="CP42" i="27" s="1"/>
  <c r="CP49" i="11"/>
  <c r="CP49" i="27" s="1"/>
  <c r="CP105" i="11"/>
  <c r="CP105" i="27" s="1"/>
  <c r="CP61" i="11"/>
  <c r="CP61" i="27" s="1"/>
  <c r="CP76" i="11"/>
  <c r="CP76" i="27" s="1"/>
  <c r="CP28" i="11"/>
  <c r="CP28" i="27" s="1"/>
  <c r="CP73" i="11"/>
  <c r="CP73" i="27" s="1"/>
  <c r="CP85" i="11"/>
  <c r="CP85" i="27" s="1"/>
  <c r="CP72" i="11"/>
  <c r="CP72" i="27" s="1"/>
  <c r="CP107" i="11"/>
  <c r="CP107" i="27" s="1"/>
  <c r="CP20" i="11"/>
  <c r="CP20" i="27" s="1"/>
  <c r="CP78" i="11"/>
  <c r="CP78" i="27" s="1"/>
  <c r="CP30" i="11"/>
  <c r="CP30" i="27" s="1"/>
  <c r="CP93" i="11"/>
  <c r="CP93" i="27" s="1"/>
  <c r="CP62" i="11"/>
  <c r="CP62" i="27" s="1"/>
  <c r="CP86" i="11"/>
  <c r="CP86" i="27" s="1"/>
  <c r="CP45" i="11"/>
  <c r="CP27" i="11"/>
  <c r="CP27" i="27" s="1"/>
  <c r="CP102" i="11"/>
  <c r="CP102" i="27" s="1"/>
  <c r="CP35" i="11"/>
  <c r="CP35" i="27" s="1"/>
  <c r="CP55" i="11"/>
  <c r="CP55" i="27" s="1"/>
  <c r="CP52" i="11"/>
  <c r="CP65" i="11"/>
  <c r="CP65" i="27" s="1"/>
  <c r="CP56" i="11"/>
  <c r="CP63" i="11"/>
  <c r="CP63" i="27" s="1"/>
  <c r="CP88" i="11"/>
  <c r="CP88" i="27" s="1"/>
  <c r="CP19" i="11"/>
  <c r="CP60" i="11"/>
  <c r="CP60" i="27" s="1"/>
  <c r="CP53" i="11"/>
  <c r="CP53" i="27" s="1"/>
  <c r="CP69" i="11"/>
  <c r="CP69" i="27" s="1"/>
  <c r="CP80" i="11"/>
  <c r="CP80" i="27" s="1"/>
  <c r="CP101" i="11"/>
  <c r="CP101" i="27" s="1"/>
  <c r="CP15" i="11"/>
  <c r="CP96" i="11"/>
  <c r="CP96" i="27" s="1"/>
  <c r="CP97" i="11"/>
  <c r="CP97" i="27" s="1"/>
  <c r="CP8" i="5"/>
  <c r="CP8" i="9"/>
  <c r="CO214" i="32"/>
  <c r="CO60" i="34"/>
  <c r="CO215" i="32"/>
  <c r="CO74" i="34"/>
  <c r="CO119" i="33"/>
  <c r="CO128" i="29"/>
  <c r="CP118" i="11"/>
  <c r="CQ532" i="5"/>
  <c r="CQ22" i="15"/>
  <c r="CQ33" i="15"/>
  <c r="CQ269" i="5"/>
  <c r="CQ1149" i="5"/>
  <c r="CQ6" i="33"/>
  <c r="CQ27" i="15"/>
  <c r="CQ28" i="15"/>
  <c r="CQ5" i="5"/>
  <c r="CQ6" i="34"/>
  <c r="CQ6" i="31"/>
  <c r="CQ6" i="36"/>
  <c r="CQ126" i="29"/>
  <c r="CQ6" i="32"/>
  <c r="CQ6" i="35"/>
  <c r="CQ6" i="30"/>
  <c r="CQ6" i="27"/>
  <c r="CQ6" i="23"/>
  <c r="CQ5" i="9"/>
  <c r="CQ6" i="11"/>
  <c r="CQ31" i="15" l="1"/>
  <c r="CR21" i="15"/>
  <c r="CQ6" i="5"/>
  <c r="CQ7" i="36"/>
  <c r="CQ7" i="34"/>
  <c r="CQ7" i="35"/>
  <c r="CQ7" i="30"/>
  <c r="CQ7" i="27"/>
  <c r="CQ7" i="33"/>
  <c r="CQ7" i="31"/>
  <c r="CQ7" i="23"/>
  <c r="CQ6" i="9"/>
  <c r="CQ7" i="32"/>
  <c r="CQ7" i="11"/>
  <c r="CP15" i="27"/>
  <c r="CP49" i="33"/>
  <c r="CP117" i="33"/>
  <c r="CP115" i="11"/>
  <c r="CP23" i="23"/>
  <c r="CP80" i="33"/>
  <c r="CP85" i="33" s="1"/>
  <c r="CP31" i="34"/>
  <c r="CP3" i="11"/>
  <c r="CP127" i="33"/>
  <c r="CP133" i="33" s="1"/>
  <c r="CP32" i="33"/>
  <c r="CP101" i="33"/>
  <c r="CP140" i="33"/>
  <c r="CP89" i="33"/>
  <c r="CP56" i="27"/>
  <c r="CP89" i="32" s="1"/>
  <c r="CP101" i="34"/>
  <c r="CP82" i="27"/>
  <c r="CP65" i="32" s="1"/>
  <c r="CP73" i="34"/>
  <c r="CP63" i="33"/>
  <c r="CP18" i="27"/>
  <c r="CP29" i="33"/>
  <c r="CP111" i="33"/>
  <c r="CP17" i="34"/>
  <c r="CP44" i="27"/>
  <c r="CP110" i="33"/>
  <c r="CP137" i="33"/>
  <c r="CP108" i="33"/>
  <c r="CP15" i="23"/>
  <c r="CP62" i="33"/>
  <c r="CP100" i="33"/>
  <c r="CP103" i="33" s="1"/>
  <c r="CP111" i="27"/>
  <c r="CP107" i="33"/>
  <c r="CP27" i="33"/>
  <c r="CO211" i="32"/>
  <c r="CO18" i="34"/>
  <c r="CP19" i="27"/>
  <c r="CP20" i="33"/>
  <c r="CQ535" i="5"/>
  <c r="CQ536" i="5"/>
  <c r="CQ540" i="5"/>
  <c r="CQ542" i="5"/>
  <c r="CQ545" i="5"/>
  <c r="CQ546" i="5"/>
  <c r="CQ534" i="5"/>
  <c r="CQ538" i="5"/>
  <c r="CQ539" i="5"/>
  <c r="CQ541" i="5"/>
  <c r="CQ547" i="5"/>
  <c r="CQ537" i="5"/>
  <c r="CQ543" i="5"/>
  <c r="CQ544" i="5"/>
  <c r="CP52" i="27"/>
  <c r="CP25" i="33"/>
  <c r="CP109" i="33"/>
  <c r="CP31" i="27"/>
  <c r="CP53" i="32" s="1"/>
  <c r="CP59" i="34"/>
  <c r="CP16" i="23"/>
  <c r="CP138" i="33"/>
  <c r="CP45" i="27"/>
  <c r="CP115" i="33"/>
  <c r="CP22" i="27"/>
  <c r="CP31" i="33"/>
  <c r="CP36" i="27"/>
  <c r="CP77" i="32" s="1"/>
  <c r="CP87" i="34"/>
  <c r="CP24" i="27"/>
  <c r="CP16" i="33"/>
  <c r="CP45" i="34"/>
  <c r="CP114" i="33"/>
  <c r="CP94" i="33"/>
  <c r="CP41" i="27"/>
  <c r="CP112" i="33"/>
  <c r="CP24" i="33"/>
  <c r="CO213" i="32"/>
  <c r="CO46" i="34"/>
  <c r="CP45" i="33" l="1"/>
  <c r="CP214" i="32"/>
  <c r="CP60" i="34"/>
  <c r="CP119" i="33"/>
  <c r="CP19" i="23"/>
  <c r="CP20" i="23" s="1"/>
  <c r="CP217" i="32"/>
  <c r="CP102" i="34"/>
  <c r="CP76" i="33"/>
  <c r="CP185" i="33"/>
  <c r="CP41" i="32"/>
  <c r="CQ36" i="11"/>
  <c r="CQ106" i="11"/>
  <c r="CQ106" i="27" s="1"/>
  <c r="CQ22" i="11"/>
  <c r="CQ102" i="11"/>
  <c r="CQ102" i="27" s="1"/>
  <c r="CQ51" i="11"/>
  <c r="CQ39" i="11"/>
  <c r="CQ39" i="27" s="1"/>
  <c r="CQ29" i="11"/>
  <c r="CQ29" i="27" s="1"/>
  <c r="CQ55" i="11"/>
  <c r="CQ55" i="27" s="1"/>
  <c r="CQ71" i="11"/>
  <c r="CQ71" i="27" s="1"/>
  <c r="CQ111" i="11"/>
  <c r="CQ64" i="11"/>
  <c r="CQ64" i="27" s="1"/>
  <c r="CQ46" i="11"/>
  <c r="CQ46" i="27" s="1"/>
  <c r="CQ103" i="11"/>
  <c r="CQ103" i="27" s="1"/>
  <c r="CQ50" i="11"/>
  <c r="CQ50" i="27" s="1"/>
  <c r="CQ60" i="11"/>
  <c r="CQ60" i="27" s="1"/>
  <c r="CQ26" i="11"/>
  <c r="CQ26" i="27" s="1"/>
  <c r="CQ68" i="11"/>
  <c r="CQ68" i="27" s="1"/>
  <c r="CQ99" i="11"/>
  <c r="CQ99" i="27" s="1"/>
  <c r="CQ81" i="11"/>
  <c r="CQ81" i="27" s="1"/>
  <c r="CQ80" i="11"/>
  <c r="CQ80" i="27" s="1"/>
  <c r="CQ78" i="11"/>
  <c r="CQ78" i="27" s="1"/>
  <c r="CQ43" i="11"/>
  <c r="CQ43" i="27" s="1"/>
  <c r="CQ27" i="11"/>
  <c r="CQ27" i="27" s="1"/>
  <c r="CQ95" i="11"/>
  <c r="CQ95" i="27" s="1"/>
  <c r="CQ109" i="11"/>
  <c r="CQ109" i="27" s="1"/>
  <c r="CQ79" i="11"/>
  <c r="CQ79" i="27" s="1"/>
  <c r="CQ94" i="11"/>
  <c r="CQ94" i="27" s="1"/>
  <c r="CQ100" i="11"/>
  <c r="CQ100" i="27" s="1"/>
  <c r="CQ58" i="11"/>
  <c r="CQ58" i="27" s="1"/>
  <c r="CQ62" i="11"/>
  <c r="CQ62" i="27" s="1"/>
  <c r="CQ35" i="11"/>
  <c r="CQ35" i="27" s="1"/>
  <c r="CQ45" i="11"/>
  <c r="CQ52" i="11"/>
  <c r="CQ54" i="11"/>
  <c r="CQ54" i="27" s="1"/>
  <c r="CQ31" i="11"/>
  <c r="CQ17" i="11"/>
  <c r="CQ105" i="11"/>
  <c r="CQ105" i="27" s="1"/>
  <c r="CQ63" i="11"/>
  <c r="CQ63" i="27" s="1"/>
  <c r="CQ20" i="11"/>
  <c r="CQ20" i="27" s="1"/>
  <c r="CQ18" i="11"/>
  <c r="CQ77" i="11"/>
  <c r="CQ77" i="27" s="1"/>
  <c r="CQ15" i="11"/>
  <c r="CQ73" i="11"/>
  <c r="CQ73" i="27" s="1"/>
  <c r="CQ97" i="11"/>
  <c r="CQ97" i="27" s="1"/>
  <c r="CQ48" i="11"/>
  <c r="CQ48" i="27" s="1"/>
  <c r="CQ82" i="11"/>
  <c r="CQ87" i="11"/>
  <c r="CQ87" i="27" s="1"/>
  <c r="CQ25" i="11"/>
  <c r="CQ25" i="27" s="1"/>
  <c r="CQ110" i="11"/>
  <c r="CQ110" i="27" s="1"/>
  <c r="CQ16" i="11"/>
  <c r="CQ59" i="11"/>
  <c r="CQ59" i="27" s="1"/>
  <c r="CQ41" i="11"/>
  <c r="CQ89" i="11"/>
  <c r="CQ89" i="27" s="1"/>
  <c r="CQ104" i="11"/>
  <c r="CQ104" i="27" s="1"/>
  <c r="CQ76" i="11"/>
  <c r="CQ76" i="27" s="1"/>
  <c r="CQ24" i="11"/>
  <c r="CQ38" i="11"/>
  <c r="CQ38" i="27" s="1"/>
  <c r="CQ23" i="11"/>
  <c r="CQ23" i="27" s="1"/>
  <c r="CQ40" i="11"/>
  <c r="CQ40" i="27" s="1"/>
  <c r="CQ91" i="11"/>
  <c r="CQ91" i="27" s="1"/>
  <c r="CQ83" i="11"/>
  <c r="CQ83" i="27" s="1"/>
  <c r="CQ107" i="11"/>
  <c r="CQ107" i="27" s="1"/>
  <c r="CQ32" i="11"/>
  <c r="CQ32" i="27" s="1"/>
  <c r="CQ85" i="11"/>
  <c r="CQ85" i="27" s="1"/>
  <c r="CQ86" i="11"/>
  <c r="CQ86" i="27" s="1"/>
  <c r="CQ70" i="11"/>
  <c r="CQ70" i="27" s="1"/>
  <c r="CQ98" i="11"/>
  <c r="CQ98" i="27" s="1"/>
  <c r="CQ34" i="11"/>
  <c r="CQ34" i="27" s="1"/>
  <c r="CQ84" i="11"/>
  <c r="CQ84" i="27" s="1"/>
  <c r="CQ74" i="11"/>
  <c r="CQ74" i="27" s="1"/>
  <c r="CQ33" i="11"/>
  <c r="CQ33" i="27" s="1"/>
  <c r="CQ108" i="11"/>
  <c r="CQ108" i="27" s="1"/>
  <c r="CQ56" i="11"/>
  <c r="CQ19" i="11"/>
  <c r="CQ42" i="11"/>
  <c r="CQ42" i="27" s="1"/>
  <c r="CQ72" i="11"/>
  <c r="CQ72" i="27" s="1"/>
  <c r="CQ88" i="11"/>
  <c r="CQ88" i="27" s="1"/>
  <c r="CQ44" i="11"/>
  <c r="CQ92" i="11"/>
  <c r="CQ92" i="27" s="1"/>
  <c r="CQ28" i="11"/>
  <c r="CQ28" i="27" s="1"/>
  <c r="CQ101" i="11"/>
  <c r="CQ101" i="27" s="1"/>
  <c r="CQ61" i="11"/>
  <c r="CQ61" i="27" s="1"/>
  <c r="CQ96" i="11"/>
  <c r="CQ96" i="27" s="1"/>
  <c r="CQ49" i="11"/>
  <c r="CQ49" i="27" s="1"/>
  <c r="CQ37" i="11"/>
  <c r="CQ37" i="27" s="1"/>
  <c r="CQ53" i="11"/>
  <c r="CQ53" i="27" s="1"/>
  <c r="CQ57" i="11"/>
  <c r="CQ57" i="27" s="1"/>
  <c r="CQ69" i="11"/>
  <c r="CQ69" i="27" s="1"/>
  <c r="CQ47" i="11"/>
  <c r="CQ47" i="27" s="1"/>
  <c r="CQ65" i="11"/>
  <c r="CQ65" i="27" s="1"/>
  <c r="CQ30" i="11"/>
  <c r="CQ30" i="27" s="1"/>
  <c r="CQ66" i="11"/>
  <c r="CQ66" i="27" s="1"/>
  <c r="CQ21" i="11"/>
  <c r="CQ21" i="27" s="1"/>
  <c r="CQ75" i="11"/>
  <c r="CQ75" i="27" s="1"/>
  <c r="CQ93" i="11"/>
  <c r="CQ93" i="27" s="1"/>
  <c r="CQ90" i="11"/>
  <c r="CQ90" i="27" s="1"/>
  <c r="CQ67" i="11"/>
  <c r="CQ67" i="27" s="1"/>
  <c r="CP17" i="32"/>
  <c r="CP96" i="33"/>
  <c r="CP149" i="33"/>
  <c r="CP142" i="33"/>
  <c r="CP215" i="32"/>
  <c r="CP74" i="34"/>
  <c r="CP128" i="29"/>
  <c r="CQ118" i="11"/>
  <c r="CR22" i="15"/>
  <c r="CR532" i="5"/>
  <c r="CR27" i="15"/>
  <c r="CR5" i="5"/>
  <c r="CR269" i="5"/>
  <c r="CR126" i="29"/>
  <c r="CR6" i="36"/>
  <c r="CR6" i="33"/>
  <c r="CR28" i="15"/>
  <c r="CR6" i="35"/>
  <c r="CR6" i="30"/>
  <c r="CR1149" i="5"/>
  <c r="CR6" i="34"/>
  <c r="CR6" i="31"/>
  <c r="CR6" i="23"/>
  <c r="CR6" i="32"/>
  <c r="CR33" i="15"/>
  <c r="CR6" i="11"/>
  <c r="CR6" i="27"/>
  <c r="CR5" i="9"/>
  <c r="CP216" i="32"/>
  <c r="CP88" i="34"/>
  <c r="CQ8" i="5"/>
  <c r="CQ8" i="9"/>
  <c r="CP211" i="32" l="1"/>
  <c r="CP18" i="34"/>
  <c r="CQ44" i="27"/>
  <c r="CQ110" i="33"/>
  <c r="CQ19" i="27"/>
  <c r="CQ20" i="33"/>
  <c r="CQ62" i="33"/>
  <c r="CQ108" i="33"/>
  <c r="CQ15" i="23"/>
  <c r="CQ100" i="33"/>
  <c r="CQ137" i="33"/>
  <c r="CQ82" i="27"/>
  <c r="CQ65" i="32" s="1"/>
  <c r="CQ73" i="34"/>
  <c r="CQ15" i="27"/>
  <c r="CQ23" i="23"/>
  <c r="CQ115" i="11"/>
  <c r="CQ117" i="33"/>
  <c r="CQ31" i="34"/>
  <c r="CQ3" i="11"/>
  <c r="CQ101" i="33"/>
  <c r="CQ140" i="33"/>
  <c r="CQ89" i="33"/>
  <c r="CQ49" i="33"/>
  <c r="CQ80" i="33"/>
  <c r="CQ85" i="33" s="1"/>
  <c r="CQ127" i="33"/>
  <c r="CQ133" i="33" s="1"/>
  <c r="CQ32" i="33"/>
  <c r="CQ111" i="27"/>
  <c r="CQ107" i="33"/>
  <c r="CQ27" i="33"/>
  <c r="CP213" i="32"/>
  <c r="CP46" i="34"/>
  <c r="CQ56" i="27"/>
  <c r="CQ89" i="32" s="1"/>
  <c r="CQ101" i="34"/>
  <c r="CQ52" i="27"/>
  <c r="CQ109" i="33"/>
  <c r="CQ25" i="33"/>
  <c r="CQ16" i="23"/>
  <c r="CQ138" i="33"/>
  <c r="CQ36" i="27"/>
  <c r="CQ77" i="32" s="1"/>
  <c r="CQ87" i="34"/>
  <c r="CR535" i="5"/>
  <c r="CR544" i="5"/>
  <c r="CR542" i="5"/>
  <c r="CR538" i="5"/>
  <c r="CR539" i="5"/>
  <c r="CR541" i="5"/>
  <c r="CR545" i="5"/>
  <c r="CR547" i="5"/>
  <c r="CR537" i="5"/>
  <c r="CR540" i="5"/>
  <c r="CR546" i="5"/>
  <c r="CR536" i="5"/>
  <c r="CR543" i="5"/>
  <c r="CR534" i="5"/>
  <c r="CQ24" i="27"/>
  <c r="CQ114" i="33"/>
  <c r="CQ45" i="34"/>
  <c r="CQ94" i="33"/>
  <c r="CQ16" i="33"/>
  <c r="CQ41" i="27"/>
  <c r="CQ112" i="33"/>
  <c r="CQ24" i="33"/>
  <c r="CQ18" i="27"/>
  <c r="CQ111" i="33"/>
  <c r="CQ17" i="34"/>
  <c r="CQ29" i="33"/>
  <c r="CQ63" i="33"/>
  <c r="CQ45" i="27"/>
  <c r="CQ115" i="33"/>
  <c r="CR31" i="15"/>
  <c r="CS21" i="15"/>
  <c r="CR7" i="33"/>
  <c r="CR6" i="5"/>
  <c r="CR7" i="36"/>
  <c r="CR7" i="31"/>
  <c r="CR7" i="32"/>
  <c r="CR7" i="34"/>
  <c r="CR7" i="35"/>
  <c r="CR7" i="30"/>
  <c r="CR7" i="27"/>
  <c r="CR7" i="23"/>
  <c r="CR6" i="9"/>
  <c r="CR7" i="11"/>
  <c r="CQ31" i="27"/>
  <c r="CQ53" i="32" s="1"/>
  <c r="CQ59" i="34"/>
  <c r="CQ22" i="27"/>
  <c r="CQ31" i="33"/>
  <c r="CS22" i="15" l="1"/>
  <c r="CS532" i="5"/>
  <c r="CS28" i="15"/>
  <c r="CS6" i="36"/>
  <c r="CS126" i="29"/>
  <c r="CS6" i="34"/>
  <c r="CS33" i="15"/>
  <c r="CS1149" i="5"/>
  <c r="CS5" i="5"/>
  <c r="CS269" i="5"/>
  <c r="CS6" i="33"/>
  <c r="CS6" i="35"/>
  <c r="CS6" i="30"/>
  <c r="CS6" i="27"/>
  <c r="CS27" i="15"/>
  <c r="CS6" i="31"/>
  <c r="CS6" i="23"/>
  <c r="CS6" i="32"/>
  <c r="CS5" i="9"/>
  <c r="CS6" i="11"/>
  <c r="CR111" i="11"/>
  <c r="CR35" i="11"/>
  <c r="CR35" i="27" s="1"/>
  <c r="CR34" i="11"/>
  <c r="CR34" i="27" s="1"/>
  <c r="CR79" i="11"/>
  <c r="CR79" i="27" s="1"/>
  <c r="CR51" i="11"/>
  <c r="CR74" i="11"/>
  <c r="CR74" i="27" s="1"/>
  <c r="CR29" i="11"/>
  <c r="CR29" i="27" s="1"/>
  <c r="CR87" i="11"/>
  <c r="CR87" i="27" s="1"/>
  <c r="CR66" i="11"/>
  <c r="CR66" i="27" s="1"/>
  <c r="CR110" i="11"/>
  <c r="CR110" i="27" s="1"/>
  <c r="CR16" i="11"/>
  <c r="CR103" i="11"/>
  <c r="CR103" i="27" s="1"/>
  <c r="CR30" i="11"/>
  <c r="CR30" i="27" s="1"/>
  <c r="CR63" i="11"/>
  <c r="CR63" i="27" s="1"/>
  <c r="CR57" i="11"/>
  <c r="CR57" i="27" s="1"/>
  <c r="CR77" i="11"/>
  <c r="CR77" i="27" s="1"/>
  <c r="CR31" i="11"/>
  <c r="CR76" i="11"/>
  <c r="CR76" i="27" s="1"/>
  <c r="CR15" i="11"/>
  <c r="CR50" i="11"/>
  <c r="CR50" i="27" s="1"/>
  <c r="CR61" i="11"/>
  <c r="CR61" i="27" s="1"/>
  <c r="CR53" i="11"/>
  <c r="CR53" i="27" s="1"/>
  <c r="CR38" i="11"/>
  <c r="CR38" i="27" s="1"/>
  <c r="CR49" i="11"/>
  <c r="CR49" i="27" s="1"/>
  <c r="CR22" i="11"/>
  <c r="CR36" i="11"/>
  <c r="CR47" i="11"/>
  <c r="CR47" i="27" s="1"/>
  <c r="CR55" i="11"/>
  <c r="CR55" i="27" s="1"/>
  <c r="CR100" i="11"/>
  <c r="CR100" i="27" s="1"/>
  <c r="CR40" i="11"/>
  <c r="CR40" i="27" s="1"/>
  <c r="CR23" i="11"/>
  <c r="CR23" i="27" s="1"/>
  <c r="CR80" i="11"/>
  <c r="CR80" i="27" s="1"/>
  <c r="CR105" i="11"/>
  <c r="CR105" i="27" s="1"/>
  <c r="CR104" i="11"/>
  <c r="CR104" i="27" s="1"/>
  <c r="CR69" i="11"/>
  <c r="CR69" i="27" s="1"/>
  <c r="CR88" i="11"/>
  <c r="CR88" i="27" s="1"/>
  <c r="CR68" i="11"/>
  <c r="CR68" i="27" s="1"/>
  <c r="CR85" i="11"/>
  <c r="CR85" i="27" s="1"/>
  <c r="CR96" i="11"/>
  <c r="CR96" i="27" s="1"/>
  <c r="CR41" i="11"/>
  <c r="CR97" i="11"/>
  <c r="CR97" i="27" s="1"/>
  <c r="CR33" i="11"/>
  <c r="CR33" i="27" s="1"/>
  <c r="CR108" i="11"/>
  <c r="CR108" i="27" s="1"/>
  <c r="CR93" i="11"/>
  <c r="CR93" i="27" s="1"/>
  <c r="CR21" i="11"/>
  <c r="CR21" i="27" s="1"/>
  <c r="CR59" i="11"/>
  <c r="CR59" i="27" s="1"/>
  <c r="CR102" i="11"/>
  <c r="CR102" i="27" s="1"/>
  <c r="CR82" i="11"/>
  <c r="CR27" i="11"/>
  <c r="CR27" i="27" s="1"/>
  <c r="CR75" i="11"/>
  <c r="CR75" i="27" s="1"/>
  <c r="CR65" i="11"/>
  <c r="CR65" i="27" s="1"/>
  <c r="CR46" i="11"/>
  <c r="CR46" i="27" s="1"/>
  <c r="CR84" i="11"/>
  <c r="CR84" i="27" s="1"/>
  <c r="CR89" i="11"/>
  <c r="CR89" i="27" s="1"/>
  <c r="CR26" i="11"/>
  <c r="CR26" i="27" s="1"/>
  <c r="CR32" i="11"/>
  <c r="CR32" i="27" s="1"/>
  <c r="CR42" i="11"/>
  <c r="CR42" i="27" s="1"/>
  <c r="CR37" i="11"/>
  <c r="CR37" i="27" s="1"/>
  <c r="CR81" i="11"/>
  <c r="CR81" i="27" s="1"/>
  <c r="CR28" i="11"/>
  <c r="CR28" i="27" s="1"/>
  <c r="CR91" i="11"/>
  <c r="CR91" i="27" s="1"/>
  <c r="CR83" i="11"/>
  <c r="CR83" i="27" s="1"/>
  <c r="CR92" i="11"/>
  <c r="CR92" i="27" s="1"/>
  <c r="CR107" i="11"/>
  <c r="CR107" i="27" s="1"/>
  <c r="CR73" i="11"/>
  <c r="CR73" i="27" s="1"/>
  <c r="CR39" i="11"/>
  <c r="CR39" i="27" s="1"/>
  <c r="CR106" i="11"/>
  <c r="CR106" i="27" s="1"/>
  <c r="CR90" i="11"/>
  <c r="CR90" i="27" s="1"/>
  <c r="CR25" i="11"/>
  <c r="CR25" i="27" s="1"/>
  <c r="CR64" i="11"/>
  <c r="CR64" i="27" s="1"/>
  <c r="CR71" i="11"/>
  <c r="CR71" i="27" s="1"/>
  <c r="CR98" i="11"/>
  <c r="CR98" i="27" s="1"/>
  <c r="CR67" i="11"/>
  <c r="CR67" i="27" s="1"/>
  <c r="CR70" i="11"/>
  <c r="CR70" i="27" s="1"/>
  <c r="CR48" i="11"/>
  <c r="CR48" i="27" s="1"/>
  <c r="CR94" i="11"/>
  <c r="CR94" i="27" s="1"/>
  <c r="CR45" i="11"/>
  <c r="CR52" i="11"/>
  <c r="CR20" i="11"/>
  <c r="CR20" i="27" s="1"/>
  <c r="CR24" i="11"/>
  <c r="CR19" i="11"/>
  <c r="CR60" i="11"/>
  <c r="CR60" i="27" s="1"/>
  <c r="CR17" i="11"/>
  <c r="CR99" i="11"/>
  <c r="CR99" i="27" s="1"/>
  <c r="CR101" i="11"/>
  <c r="CR101" i="27" s="1"/>
  <c r="CR44" i="11"/>
  <c r="CR72" i="11"/>
  <c r="CR72" i="27" s="1"/>
  <c r="CR54" i="11"/>
  <c r="CR54" i="27" s="1"/>
  <c r="CR18" i="11"/>
  <c r="CR62" i="11"/>
  <c r="CR62" i="27" s="1"/>
  <c r="CR95" i="11"/>
  <c r="CR95" i="27" s="1"/>
  <c r="CR86" i="11"/>
  <c r="CR86" i="27" s="1"/>
  <c r="CR56" i="11"/>
  <c r="CR78" i="11"/>
  <c r="CR78" i="27" s="1"/>
  <c r="CR43" i="11"/>
  <c r="CR43" i="27" s="1"/>
  <c r="CR58" i="11"/>
  <c r="CR58" i="27" s="1"/>
  <c r="CR109" i="11"/>
  <c r="CR109" i="27" s="1"/>
  <c r="CQ76" i="33"/>
  <c r="CQ142" i="33"/>
  <c r="CQ214" i="32"/>
  <c r="CQ60" i="34"/>
  <c r="CR8" i="5"/>
  <c r="CR8" i="9"/>
  <c r="CQ17" i="32"/>
  <c r="CQ45" i="33"/>
  <c r="CQ185" i="33"/>
  <c r="CQ41" i="32"/>
  <c r="CQ96" i="33"/>
  <c r="CQ149" i="33"/>
  <c r="CQ103" i="33"/>
  <c r="CQ19" i="23"/>
  <c r="CQ20" i="23" s="1"/>
  <c r="CQ216" i="32"/>
  <c r="CQ88" i="34"/>
  <c r="CQ217" i="32"/>
  <c r="CQ102" i="34"/>
  <c r="CQ119" i="33"/>
  <c r="CQ128" i="29"/>
  <c r="CR118" i="11"/>
  <c r="CQ215" i="32"/>
  <c r="CQ74" i="34"/>
  <c r="CQ213" i="32" l="1"/>
  <c r="CQ46" i="34"/>
  <c r="CR63" i="33"/>
  <c r="CR15" i="27"/>
  <c r="CR49" i="33"/>
  <c r="CR80" i="33"/>
  <c r="CR85" i="33" s="1"/>
  <c r="CR117" i="33"/>
  <c r="CR32" i="33"/>
  <c r="CR89" i="33"/>
  <c r="CR115" i="11"/>
  <c r="CR127" i="33"/>
  <c r="CR133" i="33" s="1"/>
  <c r="CR23" i="23"/>
  <c r="CR101" i="33"/>
  <c r="CR31" i="34"/>
  <c r="CR3" i="11"/>
  <c r="CR140" i="33"/>
  <c r="CR137" i="33"/>
  <c r="CR108" i="33"/>
  <c r="CR15" i="23"/>
  <c r="CR100" i="33"/>
  <c r="CR103" i="33" s="1"/>
  <c r="CR62" i="33"/>
  <c r="CR44" i="27"/>
  <c r="CR110" i="33"/>
  <c r="CR52" i="27"/>
  <c r="CR109" i="33"/>
  <c r="CR25" i="33"/>
  <c r="CR36" i="27"/>
  <c r="CR77" i="32" s="1"/>
  <c r="CR87" i="34"/>
  <c r="CR56" i="27"/>
  <c r="CR89" i="32" s="1"/>
  <c r="CR101" i="34"/>
  <c r="CR18" i="27"/>
  <c r="CR29" i="33"/>
  <c r="CR111" i="33"/>
  <c r="CR17" i="34"/>
  <c r="CR19" i="27"/>
  <c r="CR20" i="33"/>
  <c r="CR45" i="27"/>
  <c r="CR115" i="33"/>
  <c r="CR22" i="27"/>
  <c r="CR31" i="33"/>
  <c r="CR31" i="27"/>
  <c r="CR53" i="32" s="1"/>
  <c r="CR59" i="34"/>
  <c r="CR138" i="33"/>
  <c r="CR16" i="23"/>
  <c r="CR111" i="27"/>
  <c r="CR27" i="33"/>
  <c r="CR107" i="33"/>
  <c r="CS535" i="5"/>
  <c r="CS534" i="5"/>
  <c r="CS536" i="5"/>
  <c r="CS538" i="5"/>
  <c r="CS541" i="5"/>
  <c r="CS543" i="5"/>
  <c r="CS537" i="5"/>
  <c r="CS540" i="5"/>
  <c r="CS542" i="5"/>
  <c r="CS539" i="5"/>
  <c r="CS545" i="5"/>
  <c r="CS547" i="5"/>
  <c r="CS544" i="5"/>
  <c r="CS546" i="5"/>
  <c r="CQ211" i="32"/>
  <c r="CQ18" i="34"/>
  <c r="CR24" i="27"/>
  <c r="CR114" i="33"/>
  <c r="CR45" i="34"/>
  <c r="CR16" i="33"/>
  <c r="CR94" i="33"/>
  <c r="CR82" i="27"/>
  <c r="CR65" i="32" s="1"/>
  <c r="CR73" i="34"/>
  <c r="CR41" i="27"/>
  <c r="CR112" i="33"/>
  <c r="CR24" i="33"/>
  <c r="CT21" i="15"/>
  <c r="CS6" i="5"/>
  <c r="CS7" i="36"/>
  <c r="CS7" i="34"/>
  <c r="CS7" i="33"/>
  <c r="CS7" i="35"/>
  <c r="CS7" i="30"/>
  <c r="CS7" i="31"/>
  <c r="CS7" i="23"/>
  <c r="CS7" i="32"/>
  <c r="CS7" i="11"/>
  <c r="CS7" i="27"/>
  <c r="CS6" i="9"/>
  <c r="CS31" i="15"/>
  <c r="CR215" i="32" l="1"/>
  <c r="CR74" i="34"/>
  <c r="CR41" i="32"/>
  <c r="CR185" i="33"/>
  <c r="CS74" i="11"/>
  <c r="CS74" i="27" s="1"/>
  <c r="CS46" i="11"/>
  <c r="CS46" i="27" s="1"/>
  <c r="CS66" i="11"/>
  <c r="CS66" i="27" s="1"/>
  <c r="CS48" i="11"/>
  <c r="CS48" i="27" s="1"/>
  <c r="CS109" i="11"/>
  <c r="CS109" i="27" s="1"/>
  <c r="CS30" i="11"/>
  <c r="CS30" i="27" s="1"/>
  <c r="CS98" i="11"/>
  <c r="CS98" i="27" s="1"/>
  <c r="CS65" i="11"/>
  <c r="CS65" i="27" s="1"/>
  <c r="CS67" i="11"/>
  <c r="CS67" i="27" s="1"/>
  <c r="CS25" i="11"/>
  <c r="CS25" i="27" s="1"/>
  <c r="CS47" i="11"/>
  <c r="CS47" i="27" s="1"/>
  <c r="CS108" i="11"/>
  <c r="CS108" i="27" s="1"/>
  <c r="CS41" i="11"/>
  <c r="CS42" i="11"/>
  <c r="CS42" i="27" s="1"/>
  <c r="CS17" i="11"/>
  <c r="CS19" i="11"/>
  <c r="CS89" i="11"/>
  <c r="CS89" i="27" s="1"/>
  <c r="CS61" i="11"/>
  <c r="CS61" i="27" s="1"/>
  <c r="CS92" i="11"/>
  <c r="CS92" i="27" s="1"/>
  <c r="CS26" i="11"/>
  <c r="CS26" i="27" s="1"/>
  <c r="CS18" i="11"/>
  <c r="CS91" i="11"/>
  <c r="CS91" i="27" s="1"/>
  <c r="CS96" i="11"/>
  <c r="CS96" i="27" s="1"/>
  <c r="CS32" i="11"/>
  <c r="CS32" i="27" s="1"/>
  <c r="CS40" i="11"/>
  <c r="CS40" i="27" s="1"/>
  <c r="CS107" i="11"/>
  <c r="CS107" i="27" s="1"/>
  <c r="CS70" i="11"/>
  <c r="CS70" i="27" s="1"/>
  <c r="CS106" i="11"/>
  <c r="CS106" i="27" s="1"/>
  <c r="CS45" i="11"/>
  <c r="CS39" i="11"/>
  <c r="CS39" i="27" s="1"/>
  <c r="CS62" i="11"/>
  <c r="CS62" i="27" s="1"/>
  <c r="CS59" i="11"/>
  <c r="CS59" i="27" s="1"/>
  <c r="CS71" i="11"/>
  <c r="CS71" i="27" s="1"/>
  <c r="CS95" i="11"/>
  <c r="CS95" i="27" s="1"/>
  <c r="CS86" i="11"/>
  <c r="CS86" i="27" s="1"/>
  <c r="CS34" i="11"/>
  <c r="CS34" i="27" s="1"/>
  <c r="CS75" i="11"/>
  <c r="CS75" i="27" s="1"/>
  <c r="CS64" i="11"/>
  <c r="CS64" i="27" s="1"/>
  <c r="CS55" i="11"/>
  <c r="CS55" i="27" s="1"/>
  <c r="CS57" i="11"/>
  <c r="CS57" i="27" s="1"/>
  <c r="CS72" i="11"/>
  <c r="CS72" i="27" s="1"/>
  <c r="CS99" i="11"/>
  <c r="CS99" i="27" s="1"/>
  <c r="CS81" i="11"/>
  <c r="CS81" i="27" s="1"/>
  <c r="CS24" i="11"/>
  <c r="CS53" i="11"/>
  <c r="CS53" i="27" s="1"/>
  <c r="CS60" i="11"/>
  <c r="CS60" i="27" s="1"/>
  <c r="CS76" i="11"/>
  <c r="CS76" i="27" s="1"/>
  <c r="CS85" i="11"/>
  <c r="CS85" i="27" s="1"/>
  <c r="CS58" i="11"/>
  <c r="CS58" i="27" s="1"/>
  <c r="CS43" i="11"/>
  <c r="CS43" i="27" s="1"/>
  <c r="CS103" i="11"/>
  <c r="CS103" i="27" s="1"/>
  <c r="CS36" i="11"/>
  <c r="CS21" i="11"/>
  <c r="CS21" i="27" s="1"/>
  <c r="CS56" i="11"/>
  <c r="CS111" i="11"/>
  <c r="CS33" i="11"/>
  <c r="CS33" i="27" s="1"/>
  <c r="CS82" i="11"/>
  <c r="CS100" i="11"/>
  <c r="CS100" i="27" s="1"/>
  <c r="CS78" i="11"/>
  <c r="CS78" i="27" s="1"/>
  <c r="CS94" i="11"/>
  <c r="CS94" i="27" s="1"/>
  <c r="CS87" i="11"/>
  <c r="CS87" i="27" s="1"/>
  <c r="CS97" i="11"/>
  <c r="CS97" i="27" s="1"/>
  <c r="CS63" i="11"/>
  <c r="CS63" i="27" s="1"/>
  <c r="CS20" i="11"/>
  <c r="CS20" i="27" s="1"/>
  <c r="CS77" i="11"/>
  <c r="CS77" i="27" s="1"/>
  <c r="CS44" i="11"/>
  <c r="CS38" i="11"/>
  <c r="CS38" i="27" s="1"/>
  <c r="CS31" i="11"/>
  <c r="CS88" i="11"/>
  <c r="CS88" i="27" s="1"/>
  <c r="CS50" i="11"/>
  <c r="CS50" i="27" s="1"/>
  <c r="CS83" i="11"/>
  <c r="CS83" i="27" s="1"/>
  <c r="CS49" i="11"/>
  <c r="CS49" i="27" s="1"/>
  <c r="CS93" i="11"/>
  <c r="CS93" i="27" s="1"/>
  <c r="CS90" i="11"/>
  <c r="CS90" i="27" s="1"/>
  <c r="CS52" i="11"/>
  <c r="CS79" i="11"/>
  <c r="CS79" i="27" s="1"/>
  <c r="CS51" i="11"/>
  <c r="CS22" i="11"/>
  <c r="CS102" i="11"/>
  <c r="CS102" i="27" s="1"/>
  <c r="CS29" i="11"/>
  <c r="CS29" i="27" s="1"/>
  <c r="CS35" i="11"/>
  <c r="CS35" i="27" s="1"/>
  <c r="CS84" i="11"/>
  <c r="CS84" i="27" s="1"/>
  <c r="CS110" i="11"/>
  <c r="CS110" i="27" s="1"/>
  <c r="CS16" i="11"/>
  <c r="CS27" i="11"/>
  <c r="CS27" i="27" s="1"/>
  <c r="CS68" i="11"/>
  <c r="CS68" i="27" s="1"/>
  <c r="CS23" i="11"/>
  <c r="CS23" i="27" s="1"/>
  <c r="CS73" i="11"/>
  <c r="CS73" i="27" s="1"/>
  <c r="CS54" i="11"/>
  <c r="CS54" i="27" s="1"/>
  <c r="CS104" i="11"/>
  <c r="CS104" i="27" s="1"/>
  <c r="CS69" i="11"/>
  <c r="CS69" i="27" s="1"/>
  <c r="CS15" i="11"/>
  <c r="CS28" i="11"/>
  <c r="CS28" i="27" s="1"/>
  <c r="CS105" i="11"/>
  <c r="CS105" i="27" s="1"/>
  <c r="CS37" i="11"/>
  <c r="CS37" i="27" s="1"/>
  <c r="CS80" i="11"/>
  <c r="CS80" i="27" s="1"/>
  <c r="CS101" i="11"/>
  <c r="CS101" i="27" s="1"/>
  <c r="CR45" i="33"/>
  <c r="CR119" i="33"/>
  <c r="CS8" i="5"/>
  <c r="CS8" i="9"/>
  <c r="CT532" i="5"/>
  <c r="CT22" i="15"/>
  <c r="CT6" i="36"/>
  <c r="CT6" i="34"/>
  <c r="CT33" i="15"/>
  <c r="CT1149" i="5"/>
  <c r="CT126" i="29"/>
  <c r="CT5" i="5"/>
  <c r="CT28" i="15"/>
  <c r="CT269" i="5"/>
  <c r="CT6" i="33"/>
  <c r="CT6" i="35"/>
  <c r="CT6" i="30"/>
  <c r="CT6" i="27"/>
  <c r="CT27" i="15"/>
  <c r="CT6" i="31"/>
  <c r="CT6" i="23"/>
  <c r="CT5" i="9"/>
  <c r="CT6" i="11"/>
  <c r="CT6" i="32"/>
  <c r="CR17" i="32"/>
  <c r="CR142" i="33"/>
  <c r="CR128" i="29"/>
  <c r="CS118" i="11"/>
  <c r="CR96" i="33"/>
  <c r="CR76" i="33"/>
  <c r="CR214" i="32"/>
  <c r="CR60" i="34"/>
  <c r="CR217" i="32"/>
  <c r="CR102" i="34"/>
  <c r="CR216" i="32"/>
  <c r="CR88" i="34"/>
  <c r="CR19" i="23"/>
  <c r="CR20" i="23" s="1"/>
  <c r="CR149" i="33"/>
  <c r="CT535" i="5" l="1"/>
  <c r="CT539" i="5"/>
  <c r="CT544" i="5"/>
  <c r="CT547" i="5"/>
  <c r="CT536" i="5"/>
  <c r="CT545" i="5"/>
  <c r="CT546" i="5"/>
  <c r="CT534" i="5"/>
  <c r="CT537" i="5"/>
  <c r="CT543" i="5"/>
  <c r="CT542" i="5"/>
  <c r="CT538" i="5"/>
  <c r="CT541" i="5"/>
  <c r="CT540" i="5"/>
  <c r="CS15" i="27"/>
  <c r="CS117" i="33"/>
  <c r="CS127" i="33"/>
  <c r="CS133" i="33" s="1"/>
  <c r="CS115" i="11"/>
  <c r="CS23" i="23"/>
  <c r="CS31" i="34"/>
  <c r="CS3" i="11"/>
  <c r="CS89" i="33"/>
  <c r="CS140" i="33"/>
  <c r="CS32" i="33"/>
  <c r="CS80" i="33"/>
  <c r="CS85" i="33" s="1"/>
  <c r="CS101" i="33"/>
  <c r="CS49" i="33"/>
  <c r="CS62" i="33"/>
  <c r="CS15" i="23"/>
  <c r="CS100" i="33"/>
  <c r="CS108" i="33"/>
  <c r="CS137" i="33"/>
  <c r="CS31" i="27"/>
  <c r="CS53" i="32" s="1"/>
  <c r="CS59" i="34"/>
  <c r="CS36" i="27"/>
  <c r="CS77" i="32" s="1"/>
  <c r="CS87" i="34"/>
  <c r="CS24" i="27"/>
  <c r="CS94" i="33"/>
  <c r="CS114" i="33"/>
  <c r="CS45" i="34"/>
  <c r="CS16" i="33"/>
  <c r="CS19" i="27"/>
  <c r="CS20" i="33"/>
  <c r="CS52" i="27"/>
  <c r="CS109" i="33"/>
  <c r="CS25" i="33"/>
  <c r="CS111" i="27"/>
  <c r="CS27" i="33"/>
  <c r="CS107" i="33"/>
  <c r="CS63" i="33"/>
  <c r="CR213" i="32"/>
  <c r="CR46" i="34"/>
  <c r="CR211" i="32"/>
  <c r="CR18" i="34"/>
  <c r="CS22" i="27"/>
  <c r="CS31" i="33"/>
  <c r="CS44" i="27"/>
  <c r="CS110" i="33"/>
  <c r="CS56" i="27"/>
  <c r="CS89" i="32" s="1"/>
  <c r="CS101" i="34"/>
  <c r="CU21" i="15"/>
  <c r="CT31" i="15"/>
  <c r="CT7" i="36"/>
  <c r="CT7" i="34"/>
  <c r="CT7" i="33"/>
  <c r="CT6" i="5"/>
  <c r="CT7" i="35"/>
  <c r="CT7" i="30"/>
  <c r="CT7" i="27"/>
  <c r="CT7" i="31"/>
  <c r="CT7" i="23"/>
  <c r="CT7" i="32"/>
  <c r="CT6" i="9"/>
  <c r="CT7" i="11"/>
  <c r="CS16" i="23"/>
  <c r="CS138" i="33"/>
  <c r="CS82" i="27"/>
  <c r="CS65" i="32" s="1"/>
  <c r="CS73" i="34"/>
  <c r="CS45" i="27"/>
  <c r="CS115" i="33"/>
  <c r="CS18" i="27"/>
  <c r="CS111" i="33"/>
  <c r="CS17" i="34"/>
  <c r="CS29" i="33"/>
  <c r="CS41" i="27"/>
  <c r="CS24" i="33"/>
  <c r="CS112" i="33"/>
  <c r="CS103" i="33" l="1"/>
  <c r="CS76" i="33"/>
  <c r="CS149" i="33"/>
  <c r="CS119" i="33"/>
  <c r="CS45" i="33"/>
  <c r="CS185" i="33"/>
  <c r="CS41" i="32"/>
  <c r="CS214" i="32"/>
  <c r="CS60" i="34"/>
  <c r="CS19" i="23"/>
  <c r="CS20" i="23" s="1"/>
  <c r="CS96" i="33"/>
  <c r="CS128" i="29"/>
  <c r="CT118" i="11"/>
  <c r="CS215" i="32"/>
  <c r="CS74" i="34"/>
  <c r="CT8" i="5"/>
  <c r="CT8" i="9"/>
  <c r="CS217" i="32"/>
  <c r="CS102" i="34"/>
  <c r="CS142" i="33"/>
  <c r="CT110" i="11"/>
  <c r="CT110" i="27" s="1"/>
  <c r="CT108" i="11"/>
  <c r="CT108" i="27" s="1"/>
  <c r="CT74" i="11"/>
  <c r="CT74" i="27" s="1"/>
  <c r="CT82" i="11"/>
  <c r="CT36" i="11"/>
  <c r="CT48" i="11"/>
  <c r="CT48" i="27" s="1"/>
  <c r="CT86" i="11"/>
  <c r="CT86" i="27" s="1"/>
  <c r="CT34" i="11"/>
  <c r="CT34" i="27" s="1"/>
  <c r="CT27" i="11"/>
  <c r="CT27" i="27" s="1"/>
  <c r="CT102" i="11"/>
  <c r="CT102" i="27" s="1"/>
  <c r="CT35" i="11"/>
  <c r="CT35" i="27" s="1"/>
  <c r="CT46" i="11"/>
  <c r="CT46" i="27" s="1"/>
  <c r="CT22" i="11"/>
  <c r="CT99" i="11"/>
  <c r="CT99" i="27" s="1"/>
  <c r="CT31" i="11"/>
  <c r="CT26" i="11"/>
  <c r="CT26" i="27" s="1"/>
  <c r="CT89" i="11"/>
  <c r="CT89" i="27" s="1"/>
  <c r="CT41" i="11"/>
  <c r="CT44" i="11"/>
  <c r="CT37" i="11"/>
  <c r="CT37" i="27" s="1"/>
  <c r="CT30" i="11"/>
  <c r="CT30" i="27" s="1"/>
  <c r="CT93" i="11"/>
  <c r="CT93" i="27" s="1"/>
  <c r="CT98" i="11"/>
  <c r="CT98" i="27" s="1"/>
  <c r="CT51" i="11"/>
  <c r="CT45" i="11"/>
  <c r="CT71" i="11"/>
  <c r="CT71" i="27" s="1"/>
  <c r="CT33" i="11"/>
  <c r="CT33" i="27" s="1"/>
  <c r="CT43" i="11"/>
  <c r="CT43" i="27" s="1"/>
  <c r="CT100" i="11"/>
  <c r="CT100" i="27" s="1"/>
  <c r="CT107" i="11"/>
  <c r="CT107" i="27" s="1"/>
  <c r="CT68" i="11"/>
  <c r="CT68" i="27" s="1"/>
  <c r="CT20" i="11"/>
  <c r="CT20" i="27" s="1"/>
  <c r="CT85" i="11"/>
  <c r="CT85" i="27" s="1"/>
  <c r="CT63" i="11"/>
  <c r="CT63" i="27" s="1"/>
  <c r="CT54" i="11"/>
  <c r="CT54" i="27" s="1"/>
  <c r="CT57" i="11"/>
  <c r="CT57" i="27" s="1"/>
  <c r="CT77" i="11"/>
  <c r="CT77" i="27" s="1"/>
  <c r="CT104" i="11"/>
  <c r="CT104" i="27" s="1"/>
  <c r="CT69" i="11"/>
  <c r="CT69" i="27" s="1"/>
  <c r="CT76" i="11"/>
  <c r="CT76" i="27" s="1"/>
  <c r="CT32" i="11"/>
  <c r="CT32" i="27" s="1"/>
  <c r="CT58" i="11"/>
  <c r="CT58" i="27" s="1"/>
  <c r="CT25" i="11"/>
  <c r="CT25" i="27" s="1"/>
  <c r="CT95" i="11"/>
  <c r="CT95" i="27" s="1"/>
  <c r="CT16" i="11"/>
  <c r="CT59" i="11"/>
  <c r="CT59" i="27" s="1"/>
  <c r="CT70" i="11"/>
  <c r="CT70" i="27" s="1"/>
  <c r="CT29" i="11"/>
  <c r="CT29" i="27" s="1"/>
  <c r="CT67" i="11"/>
  <c r="CT67" i="27" s="1"/>
  <c r="CT87" i="11"/>
  <c r="CT87" i="27" s="1"/>
  <c r="CT97" i="11"/>
  <c r="CT97" i="27" s="1"/>
  <c r="CT42" i="11"/>
  <c r="CT42" i="27" s="1"/>
  <c r="CT15" i="11"/>
  <c r="CT96" i="11"/>
  <c r="CT96" i="27" s="1"/>
  <c r="CT23" i="11"/>
  <c r="CT23" i="27" s="1"/>
  <c r="CT53" i="11"/>
  <c r="CT53" i="27" s="1"/>
  <c r="CT49" i="11"/>
  <c r="CT49" i="27" s="1"/>
  <c r="CT105" i="11"/>
  <c r="CT105" i="27" s="1"/>
  <c r="CT61" i="11"/>
  <c r="CT61" i="27" s="1"/>
  <c r="CT91" i="11"/>
  <c r="CT91" i="27" s="1"/>
  <c r="CT28" i="11"/>
  <c r="CT28" i="27" s="1"/>
  <c r="CT73" i="11"/>
  <c r="CT73" i="27" s="1"/>
  <c r="CT50" i="11"/>
  <c r="CT50" i="27" s="1"/>
  <c r="CT24" i="11"/>
  <c r="CT72" i="11"/>
  <c r="CT72" i="27" s="1"/>
  <c r="CT18" i="11"/>
  <c r="CT92" i="11"/>
  <c r="CT92" i="27" s="1"/>
  <c r="CT88" i="11"/>
  <c r="CT88" i="27" s="1"/>
  <c r="CT19" i="11"/>
  <c r="CT60" i="11"/>
  <c r="CT60" i="27" s="1"/>
  <c r="CT17" i="11"/>
  <c r="CT83" i="11"/>
  <c r="CT83" i="27" s="1"/>
  <c r="CT80" i="11"/>
  <c r="CT80" i="27" s="1"/>
  <c r="CT101" i="11"/>
  <c r="CT101" i="27" s="1"/>
  <c r="CT81" i="11"/>
  <c r="CT81" i="27" s="1"/>
  <c r="CT38" i="11"/>
  <c r="CT38" i="27" s="1"/>
  <c r="CT40" i="11"/>
  <c r="CT40" i="27" s="1"/>
  <c r="CT47" i="11"/>
  <c r="CT47" i="27" s="1"/>
  <c r="CT90" i="11"/>
  <c r="CT90" i="27" s="1"/>
  <c r="CT109" i="11"/>
  <c r="CT109" i="27" s="1"/>
  <c r="CT21" i="11"/>
  <c r="CT21" i="27" s="1"/>
  <c r="CT75" i="11"/>
  <c r="CT75" i="27" s="1"/>
  <c r="CT94" i="11"/>
  <c r="CT94" i="27" s="1"/>
  <c r="CT64" i="11"/>
  <c r="CT64" i="27" s="1"/>
  <c r="CT103" i="11"/>
  <c r="CT103" i="27" s="1"/>
  <c r="CT111" i="11"/>
  <c r="CT78" i="11"/>
  <c r="CT78" i="27" s="1"/>
  <c r="CT66" i="11"/>
  <c r="CT66" i="27" s="1"/>
  <c r="CT79" i="11"/>
  <c r="CT79" i="27" s="1"/>
  <c r="CT106" i="11"/>
  <c r="CT106" i="27" s="1"/>
  <c r="CT56" i="11"/>
  <c r="CT55" i="11"/>
  <c r="CT55" i="27" s="1"/>
  <c r="CT52" i="11"/>
  <c r="CT84" i="11"/>
  <c r="CT84" i="27" s="1"/>
  <c r="CT39" i="11"/>
  <c r="CT39" i="27" s="1"/>
  <c r="CT62" i="11"/>
  <c r="CT62" i="27" s="1"/>
  <c r="CT65" i="11"/>
  <c r="CT65" i="27" s="1"/>
  <c r="CS17" i="32"/>
  <c r="CU532" i="5"/>
  <c r="CU22" i="15"/>
  <c r="CU33" i="15"/>
  <c r="CU269" i="5"/>
  <c r="CU1149" i="5"/>
  <c r="CU6" i="33"/>
  <c r="CU27" i="15"/>
  <c r="CU28" i="15"/>
  <c r="CU6" i="34"/>
  <c r="CU6" i="36"/>
  <c r="CU6" i="31"/>
  <c r="CU6" i="32"/>
  <c r="CU126" i="29"/>
  <c r="CU5" i="5"/>
  <c r="CU6" i="35"/>
  <c r="CU6" i="30"/>
  <c r="CU6" i="27"/>
  <c r="CU5" i="9"/>
  <c r="CU6" i="23"/>
  <c r="CU6" i="11"/>
  <c r="CS216" i="32"/>
  <c r="CS88" i="34"/>
  <c r="CT24" i="27" l="1"/>
  <c r="CT16" i="33"/>
  <c r="CT45" i="34"/>
  <c r="CT114" i="33"/>
  <c r="CT94" i="33"/>
  <c r="CT16" i="23"/>
  <c r="CT138" i="33"/>
  <c r="CT82" i="27"/>
  <c r="CT65" i="32" s="1"/>
  <c r="CT73" i="34"/>
  <c r="CU31" i="15"/>
  <c r="CV21" i="15"/>
  <c r="CU7" i="33"/>
  <c r="CU7" i="34"/>
  <c r="CU6" i="5"/>
  <c r="CU7" i="36"/>
  <c r="CU7" i="35"/>
  <c r="CU7" i="30"/>
  <c r="CU7" i="27"/>
  <c r="CU7" i="31"/>
  <c r="CU7" i="23"/>
  <c r="CU6" i="9"/>
  <c r="CU7" i="11"/>
  <c r="CU7" i="32"/>
  <c r="CU535" i="5"/>
  <c r="CU538" i="5"/>
  <c r="CU540" i="5"/>
  <c r="CU542" i="5"/>
  <c r="CU545" i="5"/>
  <c r="CU546" i="5"/>
  <c r="CU539" i="5"/>
  <c r="CU541" i="5"/>
  <c r="CU543" i="5"/>
  <c r="CU547" i="5"/>
  <c r="CU544" i="5"/>
  <c r="CU534" i="5"/>
  <c r="CU537" i="5"/>
  <c r="CU536" i="5"/>
  <c r="CT56" i="27"/>
  <c r="CT89" i="32" s="1"/>
  <c r="CT101" i="34"/>
  <c r="CT63" i="33"/>
  <c r="CT44" i="27"/>
  <c r="CT110" i="33"/>
  <c r="CT31" i="27"/>
  <c r="CT53" i="32" s="1"/>
  <c r="CT59" i="34"/>
  <c r="CS211" i="32"/>
  <c r="CS18" i="34"/>
  <c r="CT111" i="27"/>
  <c r="CT107" i="33"/>
  <c r="CT27" i="33"/>
  <c r="CT18" i="27"/>
  <c r="CT29" i="33"/>
  <c r="CT111" i="33"/>
  <c r="CT17" i="34"/>
  <c r="CT41" i="27"/>
  <c r="CT112" i="33"/>
  <c r="CT24" i="33"/>
  <c r="CT52" i="27"/>
  <c r="CT25" i="33"/>
  <c r="CT109" i="33"/>
  <c r="CT19" i="27"/>
  <c r="CT20" i="33"/>
  <c r="CT15" i="27"/>
  <c r="CT80" i="33"/>
  <c r="CT85" i="33" s="1"/>
  <c r="CT115" i="11"/>
  <c r="CT23" i="23"/>
  <c r="CT117" i="33"/>
  <c r="CT49" i="33"/>
  <c r="CT31" i="34"/>
  <c r="CT3" i="11"/>
  <c r="CT127" i="33"/>
  <c r="CT133" i="33" s="1"/>
  <c r="CT32" i="33"/>
  <c r="CT101" i="33"/>
  <c r="CT140" i="33"/>
  <c r="CT89" i="33"/>
  <c r="CT96" i="33" s="1"/>
  <c r="CT108" i="33"/>
  <c r="CT137" i="33"/>
  <c r="CT62" i="33"/>
  <c r="CT15" i="23"/>
  <c r="CT100" i="33"/>
  <c r="CT45" i="27"/>
  <c r="CT115" i="33"/>
  <c r="CT22" i="27"/>
  <c r="CT31" i="33"/>
  <c r="CT36" i="27"/>
  <c r="CT77" i="32" s="1"/>
  <c r="CT87" i="34"/>
  <c r="CS213" i="32"/>
  <c r="CS46" i="34"/>
  <c r="CT103" i="33" l="1"/>
  <c r="CT142" i="33"/>
  <c r="CT216" i="32"/>
  <c r="CT88" i="34"/>
  <c r="CT17" i="32"/>
  <c r="CV532" i="5"/>
  <c r="CV22" i="15"/>
  <c r="CV27" i="15"/>
  <c r="CV5" i="5"/>
  <c r="CV6" i="33"/>
  <c r="CV28" i="15"/>
  <c r="CV33" i="15"/>
  <c r="CV6" i="35"/>
  <c r="CV6" i="30"/>
  <c r="CV6" i="31"/>
  <c r="CV6" i="23"/>
  <c r="CV269" i="5"/>
  <c r="CV1149" i="5"/>
  <c r="CV6" i="34"/>
  <c r="CV6" i="32"/>
  <c r="CV6" i="36"/>
  <c r="CV126" i="29"/>
  <c r="CV6" i="11"/>
  <c r="CV6" i="27"/>
  <c r="CV5" i="9"/>
  <c r="CT128" i="29"/>
  <c r="CU118" i="11"/>
  <c r="CT217" i="32"/>
  <c r="CT102" i="34"/>
  <c r="CU8" i="5"/>
  <c r="CU8" i="9"/>
  <c r="CT19" i="23"/>
  <c r="CT20" i="23" s="1"/>
  <c r="CT76" i="33"/>
  <c r="CT119" i="33"/>
  <c r="CT45" i="33"/>
  <c r="CT149" i="33"/>
  <c r="CT214" i="32"/>
  <c r="CT60" i="34"/>
  <c r="CU74" i="11"/>
  <c r="CU74" i="27" s="1"/>
  <c r="CU64" i="11"/>
  <c r="CU64" i="27" s="1"/>
  <c r="CU59" i="11"/>
  <c r="CU59" i="27" s="1"/>
  <c r="CU84" i="11"/>
  <c r="CU84" i="27" s="1"/>
  <c r="CU110" i="11"/>
  <c r="CU110" i="27" s="1"/>
  <c r="CU67" i="11"/>
  <c r="CU67" i="27" s="1"/>
  <c r="CU93" i="11"/>
  <c r="CU93" i="27" s="1"/>
  <c r="CU106" i="11"/>
  <c r="CU106" i="27" s="1"/>
  <c r="CU109" i="11"/>
  <c r="CU109" i="27" s="1"/>
  <c r="CU39" i="11"/>
  <c r="CU39" i="27" s="1"/>
  <c r="CU21" i="11"/>
  <c r="CU21" i="27" s="1"/>
  <c r="CU90" i="11"/>
  <c r="CU90" i="27" s="1"/>
  <c r="CU107" i="11"/>
  <c r="CU107" i="27" s="1"/>
  <c r="CU73" i="11"/>
  <c r="CU73" i="27" s="1"/>
  <c r="CU15" i="11"/>
  <c r="CU69" i="11"/>
  <c r="CU69" i="27" s="1"/>
  <c r="CU50" i="11"/>
  <c r="CU50" i="27" s="1"/>
  <c r="CU31" i="11"/>
  <c r="CU17" i="11"/>
  <c r="CU68" i="11"/>
  <c r="CU68" i="27" s="1"/>
  <c r="CU44" i="11"/>
  <c r="CU38" i="11"/>
  <c r="CU38" i="27" s="1"/>
  <c r="CU57" i="11"/>
  <c r="CU57" i="27" s="1"/>
  <c r="CU101" i="11"/>
  <c r="CU101" i="27" s="1"/>
  <c r="CU71" i="11"/>
  <c r="CU71" i="27" s="1"/>
  <c r="CU111" i="11"/>
  <c r="CU35" i="11"/>
  <c r="CU35" i="27" s="1"/>
  <c r="CU56" i="11"/>
  <c r="CU27" i="11"/>
  <c r="CU27" i="27" s="1"/>
  <c r="CU98" i="11"/>
  <c r="CU98" i="27" s="1"/>
  <c r="CU108" i="11"/>
  <c r="CU108" i="27" s="1"/>
  <c r="CU75" i="11"/>
  <c r="CU75" i="27" s="1"/>
  <c r="CU82" i="11"/>
  <c r="CU22" i="11"/>
  <c r="CU79" i="11"/>
  <c r="CU79" i="27" s="1"/>
  <c r="CU94" i="11"/>
  <c r="CU94" i="27" s="1"/>
  <c r="CU34" i="11"/>
  <c r="CU34" i="27" s="1"/>
  <c r="CU80" i="11"/>
  <c r="CU80" i="27" s="1"/>
  <c r="CU99" i="11"/>
  <c r="CU99" i="27" s="1"/>
  <c r="CU37" i="11"/>
  <c r="CU37" i="27" s="1"/>
  <c r="CU92" i="11"/>
  <c r="CU92" i="27" s="1"/>
  <c r="CU89" i="11"/>
  <c r="CU89" i="27" s="1"/>
  <c r="CU72" i="11"/>
  <c r="CU72" i="27" s="1"/>
  <c r="CU76" i="11"/>
  <c r="CU76" i="27" s="1"/>
  <c r="CU105" i="11"/>
  <c r="CU105" i="27" s="1"/>
  <c r="CU53" i="11"/>
  <c r="CU53" i="27" s="1"/>
  <c r="CU85" i="11"/>
  <c r="CU85" i="27" s="1"/>
  <c r="CU18" i="11"/>
  <c r="CU77" i="11"/>
  <c r="CU77" i="27" s="1"/>
  <c r="CU58" i="11"/>
  <c r="CU58" i="27" s="1"/>
  <c r="CU62" i="11"/>
  <c r="CU62" i="27" s="1"/>
  <c r="CU55" i="11"/>
  <c r="CU55" i="27" s="1"/>
  <c r="CU103" i="11"/>
  <c r="CU103" i="27" s="1"/>
  <c r="CU66" i="11"/>
  <c r="CU66" i="27" s="1"/>
  <c r="CU29" i="11"/>
  <c r="CU29" i="27" s="1"/>
  <c r="CU52" i="11"/>
  <c r="CU95" i="11"/>
  <c r="CU95" i="27" s="1"/>
  <c r="CU16" i="11"/>
  <c r="CU30" i="11"/>
  <c r="CU30" i="27" s="1"/>
  <c r="CU48" i="11"/>
  <c r="CU48" i="27" s="1"/>
  <c r="CU86" i="11"/>
  <c r="CU86" i="27" s="1"/>
  <c r="CU45" i="11"/>
  <c r="CU97" i="11"/>
  <c r="CU97" i="27" s="1"/>
  <c r="CU104" i="11"/>
  <c r="CU104" i="27" s="1"/>
  <c r="CU91" i="11"/>
  <c r="CU91" i="27" s="1"/>
  <c r="CU88" i="11"/>
  <c r="CU88" i="27" s="1"/>
  <c r="CU42" i="11"/>
  <c r="CU42" i="27" s="1"/>
  <c r="CU23" i="11"/>
  <c r="CU23" i="27" s="1"/>
  <c r="CU81" i="11"/>
  <c r="CU81" i="27" s="1"/>
  <c r="CU54" i="11"/>
  <c r="CU54" i="27" s="1"/>
  <c r="CU63" i="11"/>
  <c r="CU63" i="27" s="1"/>
  <c r="CU83" i="11"/>
  <c r="CU83" i="27" s="1"/>
  <c r="CU49" i="11"/>
  <c r="CU49" i="27" s="1"/>
  <c r="CU25" i="11"/>
  <c r="CU25" i="27" s="1"/>
  <c r="CU33" i="11"/>
  <c r="CU33" i="27" s="1"/>
  <c r="CU46" i="11"/>
  <c r="CU46" i="27" s="1"/>
  <c r="CU100" i="11"/>
  <c r="CU100" i="27" s="1"/>
  <c r="CU78" i="11"/>
  <c r="CU78" i="27" s="1"/>
  <c r="CU65" i="11"/>
  <c r="CU65" i="27" s="1"/>
  <c r="CU36" i="11"/>
  <c r="CU47" i="11"/>
  <c r="CU47" i="27" s="1"/>
  <c r="CU43" i="11"/>
  <c r="CU43" i="27" s="1"/>
  <c r="CU70" i="11"/>
  <c r="CU70" i="27" s="1"/>
  <c r="CU102" i="11"/>
  <c r="CU102" i="27" s="1"/>
  <c r="CU51" i="11"/>
  <c r="CU87" i="11"/>
  <c r="CU87" i="27" s="1"/>
  <c r="CU32" i="11"/>
  <c r="CU32" i="27" s="1"/>
  <c r="CU20" i="11"/>
  <c r="CU20" i="27" s="1"/>
  <c r="CU61" i="11"/>
  <c r="CU61" i="27" s="1"/>
  <c r="CU19" i="11"/>
  <c r="CU60" i="11"/>
  <c r="CU60" i="27" s="1"/>
  <c r="CU26" i="11"/>
  <c r="CU26" i="27" s="1"/>
  <c r="CU41" i="11"/>
  <c r="CU24" i="11"/>
  <c r="CU96" i="11"/>
  <c r="CU96" i="27" s="1"/>
  <c r="CU28" i="11"/>
  <c r="CU28" i="27" s="1"/>
  <c r="CU40" i="11"/>
  <c r="CU40" i="27" s="1"/>
  <c r="CT215" i="32"/>
  <c r="CT74" i="34"/>
  <c r="CT185" i="33"/>
  <c r="CT41" i="32"/>
  <c r="CU63" i="33" l="1"/>
  <c r="CU15" i="27"/>
  <c r="CU117" i="33"/>
  <c r="CU23" i="23"/>
  <c r="CU115" i="11"/>
  <c r="CU31" i="34"/>
  <c r="CU3" i="11"/>
  <c r="CU127" i="33"/>
  <c r="CU133" i="33" s="1"/>
  <c r="CU32" i="33"/>
  <c r="CU89" i="33"/>
  <c r="CU49" i="33"/>
  <c r="CU101" i="33"/>
  <c r="CU140" i="33"/>
  <c r="CU80" i="33"/>
  <c r="CU85" i="33" s="1"/>
  <c r="CV535" i="5"/>
  <c r="CV537" i="5"/>
  <c r="CV538" i="5"/>
  <c r="CV540" i="5"/>
  <c r="CV546" i="5"/>
  <c r="CV543" i="5"/>
  <c r="CV544" i="5"/>
  <c r="CV534" i="5"/>
  <c r="CV542" i="5"/>
  <c r="CV541" i="5"/>
  <c r="CV547" i="5"/>
  <c r="CV545" i="5"/>
  <c r="CV536" i="5"/>
  <c r="CV539" i="5"/>
  <c r="CU24" i="27"/>
  <c r="CU114" i="33"/>
  <c r="CU45" i="34"/>
  <c r="CU94" i="33"/>
  <c r="CU16" i="33"/>
  <c r="CU19" i="27"/>
  <c r="CU20" i="33"/>
  <c r="CU45" i="27"/>
  <c r="CU115" i="33"/>
  <c r="CU62" i="33"/>
  <c r="CU108" i="33"/>
  <c r="CU15" i="23"/>
  <c r="CU137" i="33"/>
  <c r="CU100" i="33"/>
  <c r="CU22" i="27"/>
  <c r="CU31" i="33"/>
  <c r="CU111" i="27"/>
  <c r="CU27" i="33"/>
  <c r="CU107" i="33"/>
  <c r="CU31" i="27"/>
  <c r="CU53" i="32" s="1"/>
  <c r="CU59" i="34"/>
  <c r="CT211" i="32"/>
  <c r="CT18" i="34"/>
  <c r="CT213" i="32"/>
  <c r="CT46" i="34"/>
  <c r="CU138" i="33"/>
  <c r="CU16" i="23"/>
  <c r="CU82" i="27"/>
  <c r="CU65" i="32" s="1"/>
  <c r="CU73" i="34"/>
  <c r="CU44" i="27"/>
  <c r="CU110" i="33"/>
  <c r="CU41" i="27"/>
  <c r="CU112" i="33"/>
  <c r="CU24" i="33"/>
  <c r="CU36" i="27"/>
  <c r="CU77" i="32" s="1"/>
  <c r="CU87" i="34"/>
  <c r="CU52" i="27"/>
  <c r="CU25" i="33"/>
  <c r="CU109" i="33"/>
  <c r="CU18" i="27"/>
  <c r="CU111" i="33"/>
  <c r="CU17" i="34"/>
  <c r="CU29" i="33"/>
  <c r="CU56" i="27"/>
  <c r="CU89" i="32" s="1"/>
  <c r="CU101" i="34"/>
  <c r="CV31" i="15"/>
  <c r="CW21" i="15"/>
  <c r="CV7" i="33"/>
  <c r="CV6" i="5"/>
  <c r="CV7" i="36"/>
  <c r="CV7" i="34"/>
  <c r="CV7" i="31"/>
  <c r="CV7" i="32"/>
  <c r="CV7" i="35"/>
  <c r="CV7" i="30"/>
  <c r="CV7" i="27"/>
  <c r="CV7" i="23"/>
  <c r="CV6" i="9"/>
  <c r="CV7" i="11"/>
  <c r="CU17" i="32" l="1"/>
  <c r="CU103" i="33"/>
  <c r="CU217" i="32"/>
  <c r="CU102" i="34"/>
  <c r="CW22" i="15"/>
  <c r="CW532" i="5"/>
  <c r="CW28" i="15"/>
  <c r="CW6" i="36"/>
  <c r="CW126" i="29"/>
  <c r="CW6" i="34"/>
  <c r="CW269" i="5"/>
  <c r="CW27" i="15"/>
  <c r="CW5" i="5"/>
  <c r="CW6" i="33"/>
  <c r="CW33" i="15"/>
  <c r="CW6" i="35"/>
  <c r="CW6" i="30"/>
  <c r="CW6" i="27"/>
  <c r="CW6" i="31"/>
  <c r="CW6" i="23"/>
  <c r="CW1149" i="5"/>
  <c r="CW6" i="32"/>
  <c r="CW5" i="9"/>
  <c r="CW6" i="11"/>
  <c r="CU216" i="32"/>
  <c r="CU88" i="34"/>
  <c r="CV70" i="11"/>
  <c r="CV70" i="27" s="1"/>
  <c r="CV110" i="11"/>
  <c r="CV110" i="27" s="1"/>
  <c r="CV94" i="11"/>
  <c r="CV94" i="27" s="1"/>
  <c r="CV100" i="11"/>
  <c r="CV100" i="27" s="1"/>
  <c r="CV30" i="11"/>
  <c r="CV30" i="27" s="1"/>
  <c r="CV111" i="11"/>
  <c r="CV43" i="11"/>
  <c r="CV43" i="27" s="1"/>
  <c r="CV55" i="11"/>
  <c r="CV55" i="27" s="1"/>
  <c r="CV95" i="11"/>
  <c r="CV95" i="27" s="1"/>
  <c r="CV109" i="11"/>
  <c r="CV109" i="27" s="1"/>
  <c r="CV74" i="11"/>
  <c r="CV74" i="27" s="1"/>
  <c r="CV29" i="11"/>
  <c r="CV29" i="27" s="1"/>
  <c r="CV16" i="11"/>
  <c r="CV107" i="11"/>
  <c r="CV107" i="27" s="1"/>
  <c r="CV73" i="11"/>
  <c r="CV73" i="27" s="1"/>
  <c r="CV53" i="11"/>
  <c r="CV53" i="27" s="1"/>
  <c r="CV85" i="11"/>
  <c r="CV85" i="27" s="1"/>
  <c r="CV54" i="11"/>
  <c r="CV54" i="27" s="1"/>
  <c r="CV20" i="11"/>
  <c r="CV20" i="27" s="1"/>
  <c r="CV101" i="11"/>
  <c r="CV101" i="27" s="1"/>
  <c r="CV19" i="11"/>
  <c r="CV104" i="11"/>
  <c r="CV104" i="27" s="1"/>
  <c r="CV76" i="11"/>
  <c r="CV76" i="27" s="1"/>
  <c r="CV88" i="11"/>
  <c r="CV88" i="27" s="1"/>
  <c r="CV63" i="11"/>
  <c r="CV63" i="27" s="1"/>
  <c r="CV15" i="11"/>
  <c r="CV37" i="11"/>
  <c r="CV37" i="27" s="1"/>
  <c r="CV66" i="11"/>
  <c r="CV66" i="27" s="1"/>
  <c r="CV33" i="11"/>
  <c r="CV33" i="27" s="1"/>
  <c r="CV46" i="11"/>
  <c r="CV46" i="27" s="1"/>
  <c r="CV84" i="11"/>
  <c r="CV84" i="27" s="1"/>
  <c r="CV58" i="11"/>
  <c r="CV58" i="27" s="1"/>
  <c r="CV62" i="11"/>
  <c r="CV62" i="27" s="1"/>
  <c r="CV108" i="11"/>
  <c r="CV108" i="27" s="1"/>
  <c r="CV56" i="11"/>
  <c r="CV21" i="11"/>
  <c r="CV21" i="27" s="1"/>
  <c r="CV59" i="11"/>
  <c r="CV59" i="27" s="1"/>
  <c r="CV78" i="11"/>
  <c r="CV78" i="27" s="1"/>
  <c r="CV86" i="11"/>
  <c r="CV86" i="27" s="1"/>
  <c r="CV87" i="11"/>
  <c r="CV87" i="27" s="1"/>
  <c r="CV18" i="11"/>
  <c r="CV81" i="11"/>
  <c r="CV81" i="27" s="1"/>
  <c r="CV72" i="11"/>
  <c r="CV72" i="27" s="1"/>
  <c r="CV57" i="11"/>
  <c r="CV57" i="27" s="1"/>
  <c r="CV50" i="11"/>
  <c r="CV50" i="27" s="1"/>
  <c r="CV36" i="11"/>
  <c r="CV47" i="11"/>
  <c r="CV47" i="27" s="1"/>
  <c r="CV45" i="11"/>
  <c r="CV52" i="11"/>
  <c r="CV39" i="11"/>
  <c r="CV39" i="27" s="1"/>
  <c r="CV106" i="11"/>
  <c r="CV106" i="27" s="1"/>
  <c r="CV90" i="11"/>
  <c r="CV90" i="27" s="1"/>
  <c r="CV93" i="11"/>
  <c r="CV93" i="27" s="1"/>
  <c r="CV64" i="11"/>
  <c r="CV64" i="27" s="1"/>
  <c r="CV71" i="11"/>
  <c r="CV71" i="27" s="1"/>
  <c r="CV102" i="11"/>
  <c r="CV102" i="27" s="1"/>
  <c r="CV82" i="11"/>
  <c r="CV27" i="11"/>
  <c r="CV27" i="27" s="1"/>
  <c r="CV49" i="11"/>
  <c r="CV49" i="27" s="1"/>
  <c r="CV99" i="11"/>
  <c r="CV99" i="27" s="1"/>
  <c r="CV38" i="11"/>
  <c r="CV38" i="27" s="1"/>
  <c r="CV40" i="11"/>
  <c r="CV40" i="27" s="1"/>
  <c r="CV31" i="11"/>
  <c r="CV26" i="11"/>
  <c r="CV26" i="27" s="1"/>
  <c r="CV80" i="11"/>
  <c r="CV80" i="27" s="1"/>
  <c r="CV42" i="11"/>
  <c r="CV42" i="27" s="1"/>
  <c r="CV23" i="11"/>
  <c r="CV23" i="27" s="1"/>
  <c r="CV68" i="11"/>
  <c r="CV68" i="27" s="1"/>
  <c r="CV83" i="11"/>
  <c r="CV83" i="27" s="1"/>
  <c r="CV48" i="11"/>
  <c r="CV48" i="27" s="1"/>
  <c r="CV65" i="11"/>
  <c r="CV65" i="27" s="1"/>
  <c r="CV103" i="11"/>
  <c r="CV103" i="27" s="1"/>
  <c r="CV22" i="11"/>
  <c r="CV25" i="11"/>
  <c r="CV25" i="27" s="1"/>
  <c r="CV35" i="11"/>
  <c r="CV35" i="27" s="1"/>
  <c r="CV34" i="11"/>
  <c r="CV34" i="27" s="1"/>
  <c r="CV79" i="11"/>
  <c r="CV79" i="27" s="1"/>
  <c r="CV67" i="11"/>
  <c r="CV67" i="27" s="1"/>
  <c r="CV75" i="11"/>
  <c r="CV75" i="27" s="1"/>
  <c r="CV98" i="11"/>
  <c r="CV98" i="27" s="1"/>
  <c r="CV51" i="11"/>
  <c r="CV41" i="11"/>
  <c r="CV97" i="11"/>
  <c r="CV97" i="27" s="1"/>
  <c r="CV24" i="11"/>
  <c r="CV44" i="11"/>
  <c r="CV77" i="11"/>
  <c r="CV77" i="27" s="1"/>
  <c r="CV61" i="11"/>
  <c r="CV61" i="27" s="1"/>
  <c r="CV69" i="11"/>
  <c r="CV69" i="27" s="1"/>
  <c r="CV32" i="11"/>
  <c r="CV32" i="27" s="1"/>
  <c r="CV60" i="11"/>
  <c r="CV60" i="27" s="1"/>
  <c r="CV17" i="11"/>
  <c r="CV91" i="11"/>
  <c r="CV91" i="27" s="1"/>
  <c r="CV96" i="11"/>
  <c r="CV96" i="27" s="1"/>
  <c r="CV92" i="11"/>
  <c r="CV92" i="27" s="1"/>
  <c r="CV89" i="11"/>
  <c r="CV89" i="27" s="1"/>
  <c r="CV105" i="11"/>
  <c r="CV105" i="27" s="1"/>
  <c r="CV28" i="11"/>
  <c r="CV28" i="27" s="1"/>
  <c r="CU76" i="33"/>
  <c r="CV8" i="5"/>
  <c r="CV8" i="9"/>
  <c r="CU142" i="33"/>
  <c r="CU96" i="33"/>
  <c r="CU149" i="33"/>
  <c r="CU214" i="32"/>
  <c r="CU60" i="34"/>
  <c r="CU19" i="23"/>
  <c r="CU20" i="23" s="1"/>
  <c r="CU45" i="33"/>
  <c r="CU185" i="33"/>
  <c r="CU41" i="32"/>
  <c r="CU128" i="29"/>
  <c r="CV118" i="11"/>
  <c r="CU211" i="32"/>
  <c r="CU18" i="34"/>
  <c r="CU215" i="32"/>
  <c r="CU74" i="34"/>
  <c r="CU119" i="33"/>
  <c r="CV41" i="27" l="1"/>
  <c r="CV112" i="33"/>
  <c r="CV24" i="33"/>
  <c r="CV36" i="27"/>
  <c r="CV77" i="32" s="1"/>
  <c r="CV87" i="34"/>
  <c r="CV15" i="27"/>
  <c r="CV49" i="33"/>
  <c r="CV80" i="33"/>
  <c r="CV85" i="33" s="1"/>
  <c r="CV117" i="33"/>
  <c r="CV32" i="33"/>
  <c r="CV115" i="11"/>
  <c r="CV23" i="23"/>
  <c r="CV89" i="33"/>
  <c r="CV31" i="34"/>
  <c r="CV3" i="11"/>
  <c r="CV127" i="33"/>
  <c r="CV133" i="33" s="1"/>
  <c r="CV101" i="33"/>
  <c r="CV140" i="33"/>
  <c r="CV111" i="27"/>
  <c r="CV107" i="33"/>
  <c r="CV27" i="33"/>
  <c r="CW535" i="5"/>
  <c r="CW536" i="5"/>
  <c r="CW540" i="5"/>
  <c r="CW541" i="5"/>
  <c r="CW543" i="5"/>
  <c r="CW537" i="5"/>
  <c r="CW544" i="5"/>
  <c r="CW539" i="5"/>
  <c r="CW545" i="5"/>
  <c r="CW547" i="5"/>
  <c r="CW538" i="5"/>
  <c r="CW546" i="5"/>
  <c r="CW534" i="5"/>
  <c r="CW542" i="5"/>
  <c r="CV44" i="27"/>
  <c r="CV110" i="33"/>
  <c r="CV138" i="33"/>
  <c r="CV16" i="23"/>
  <c r="CV22" i="27"/>
  <c r="CV31" i="33"/>
  <c r="CV82" i="27"/>
  <c r="CV65" i="32" s="1"/>
  <c r="CV73" i="34"/>
  <c r="CV52" i="27"/>
  <c r="CV109" i="33"/>
  <c r="CV25" i="33"/>
  <c r="CV18" i="27"/>
  <c r="CV29" i="33"/>
  <c r="CV111" i="33"/>
  <c r="CV17" i="34"/>
  <c r="CV19" i="27"/>
  <c r="CV20" i="33"/>
  <c r="CV137" i="33"/>
  <c r="CV108" i="33"/>
  <c r="CV100" i="33"/>
  <c r="CV62" i="33"/>
  <c r="CV15" i="23"/>
  <c r="CX21" i="15"/>
  <c r="CW6" i="5"/>
  <c r="CW7" i="36"/>
  <c r="CW7" i="35"/>
  <c r="CW7" i="30"/>
  <c r="CW7" i="33"/>
  <c r="CW7" i="34"/>
  <c r="CW7" i="31"/>
  <c r="CW7" i="23"/>
  <c r="CW7" i="32"/>
  <c r="CW7" i="11"/>
  <c r="CW7" i="27"/>
  <c r="CW6" i="9"/>
  <c r="CW31" i="15"/>
  <c r="CU213" i="32"/>
  <c r="CU46" i="34"/>
  <c r="CV24" i="27"/>
  <c r="CV114" i="33"/>
  <c r="CV45" i="34"/>
  <c r="CV94" i="33"/>
  <c r="CV16" i="33"/>
  <c r="CV45" i="27"/>
  <c r="CV115" i="33"/>
  <c r="CV63" i="33"/>
  <c r="CV31" i="27"/>
  <c r="CV53" i="32" s="1"/>
  <c r="CV59" i="34"/>
  <c r="CV56" i="27"/>
  <c r="CV89" i="32" s="1"/>
  <c r="CV101" i="34"/>
  <c r="CV103" i="33" l="1"/>
  <c r="CV142" i="33"/>
  <c r="CV45" i="33"/>
  <c r="CV214" i="32"/>
  <c r="CV60" i="34"/>
  <c r="CW8" i="5"/>
  <c r="CW8" i="9"/>
  <c r="CV128" i="29"/>
  <c r="CW118" i="11"/>
  <c r="CV76" i="33"/>
  <c r="CV41" i="32"/>
  <c r="CV185" i="33"/>
  <c r="CX532" i="5"/>
  <c r="CX22" i="15"/>
  <c r="CX33" i="15"/>
  <c r="CX1149" i="5"/>
  <c r="CX5" i="5"/>
  <c r="CX126" i="29"/>
  <c r="CX269" i="5"/>
  <c r="CX6" i="36"/>
  <c r="CX27" i="15"/>
  <c r="CX28" i="15"/>
  <c r="CX6" i="35"/>
  <c r="CX6" i="30"/>
  <c r="CX6" i="27"/>
  <c r="CX6" i="33"/>
  <c r="CX6" i="34"/>
  <c r="CX6" i="31"/>
  <c r="CX6" i="23"/>
  <c r="CX6" i="32"/>
  <c r="CX5" i="9"/>
  <c r="CX6" i="11"/>
  <c r="CV17" i="32"/>
  <c r="CW78" i="11"/>
  <c r="CW78" i="27" s="1"/>
  <c r="CW94" i="11"/>
  <c r="CW94" i="27" s="1"/>
  <c r="CW58" i="11"/>
  <c r="CW58" i="27" s="1"/>
  <c r="CW16" i="11"/>
  <c r="CW66" i="11"/>
  <c r="CW66" i="27" s="1"/>
  <c r="CW48" i="11"/>
  <c r="CW48" i="27" s="1"/>
  <c r="CW51" i="11"/>
  <c r="CW52" i="11"/>
  <c r="CW102" i="11"/>
  <c r="CW102" i="27" s="1"/>
  <c r="CW65" i="11"/>
  <c r="CW65" i="27" s="1"/>
  <c r="CW67" i="11"/>
  <c r="CW67" i="27" s="1"/>
  <c r="CW103" i="11"/>
  <c r="CW103" i="27" s="1"/>
  <c r="CW22" i="11"/>
  <c r="CW32" i="11"/>
  <c r="CW32" i="27" s="1"/>
  <c r="CW31" i="11"/>
  <c r="CW17" i="11"/>
  <c r="CW41" i="11"/>
  <c r="CW99" i="11"/>
  <c r="CW99" i="27" s="1"/>
  <c r="CW72" i="11"/>
  <c r="CW72" i="27" s="1"/>
  <c r="CW73" i="11"/>
  <c r="CW73" i="27" s="1"/>
  <c r="CW77" i="11"/>
  <c r="CW77" i="27" s="1"/>
  <c r="CW61" i="11"/>
  <c r="CW61" i="27" s="1"/>
  <c r="CW69" i="11"/>
  <c r="CW69" i="27" s="1"/>
  <c r="CW88" i="11"/>
  <c r="CW88" i="27" s="1"/>
  <c r="CW108" i="11"/>
  <c r="CW108" i="27" s="1"/>
  <c r="CW39" i="11"/>
  <c r="CW39" i="27" s="1"/>
  <c r="CW43" i="11"/>
  <c r="CW43" i="27" s="1"/>
  <c r="CW36" i="11"/>
  <c r="CW62" i="11"/>
  <c r="CW62" i="27" s="1"/>
  <c r="CW109" i="11"/>
  <c r="CW109" i="27" s="1"/>
  <c r="CW30" i="11"/>
  <c r="CW30" i="27" s="1"/>
  <c r="CW98" i="11"/>
  <c r="CW98" i="27" s="1"/>
  <c r="CW86" i="11"/>
  <c r="CW86" i="27" s="1"/>
  <c r="CW34" i="11"/>
  <c r="CW34" i="27" s="1"/>
  <c r="CW100" i="11"/>
  <c r="CW100" i="27" s="1"/>
  <c r="CW28" i="11"/>
  <c r="CW28" i="27" s="1"/>
  <c r="CW42" i="11"/>
  <c r="CW42" i="27" s="1"/>
  <c r="CW20" i="11"/>
  <c r="CW20" i="27" s="1"/>
  <c r="CW76" i="11"/>
  <c r="CW76" i="27" s="1"/>
  <c r="CW107" i="11"/>
  <c r="CW107" i="27" s="1"/>
  <c r="CW68" i="11"/>
  <c r="CW68" i="27" s="1"/>
  <c r="CW63" i="11"/>
  <c r="CW63" i="27" s="1"/>
  <c r="CW19" i="11"/>
  <c r="CW89" i="11"/>
  <c r="CW89" i="27" s="1"/>
  <c r="CW37" i="11"/>
  <c r="CW37" i="27" s="1"/>
  <c r="CW92" i="11"/>
  <c r="CW92" i="27" s="1"/>
  <c r="CW40" i="11"/>
  <c r="CW40" i="27" s="1"/>
  <c r="CW47" i="11"/>
  <c r="CW47" i="27" s="1"/>
  <c r="CW27" i="11"/>
  <c r="CW27" i="27" s="1"/>
  <c r="CW74" i="11"/>
  <c r="CW74" i="27" s="1"/>
  <c r="CW90" i="11"/>
  <c r="CW90" i="27" s="1"/>
  <c r="CW93" i="11"/>
  <c r="CW93" i="27" s="1"/>
  <c r="CW95" i="11"/>
  <c r="CW95" i="27" s="1"/>
  <c r="CW59" i="11"/>
  <c r="CW59" i="27" s="1"/>
  <c r="CW71" i="11"/>
  <c r="CW71" i="27" s="1"/>
  <c r="CW33" i="11"/>
  <c r="CW33" i="27" s="1"/>
  <c r="CW82" i="11"/>
  <c r="CW55" i="11"/>
  <c r="CW55" i="27" s="1"/>
  <c r="CW87" i="11"/>
  <c r="CW87" i="27" s="1"/>
  <c r="CW49" i="11"/>
  <c r="CW49" i="27" s="1"/>
  <c r="CW91" i="11"/>
  <c r="CW91" i="27" s="1"/>
  <c r="CW83" i="11"/>
  <c r="CW83" i="27" s="1"/>
  <c r="CW101" i="11"/>
  <c r="CW101" i="27" s="1"/>
  <c r="CW57" i="11"/>
  <c r="CW57" i="27" s="1"/>
  <c r="CW44" i="11"/>
  <c r="CW96" i="11"/>
  <c r="CW96" i="27" s="1"/>
  <c r="CW50" i="11"/>
  <c r="CW50" i="27" s="1"/>
  <c r="CW24" i="11"/>
  <c r="CW23" i="11"/>
  <c r="CW23" i="27" s="1"/>
  <c r="CW54" i="11"/>
  <c r="CW54" i="27" s="1"/>
  <c r="CW85" i="11"/>
  <c r="CW85" i="27" s="1"/>
  <c r="CW64" i="11"/>
  <c r="CW64" i="27" s="1"/>
  <c r="CW70" i="11"/>
  <c r="CW70" i="27" s="1"/>
  <c r="CW106" i="11"/>
  <c r="CW106" i="27" s="1"/>
  <c r="CW45" i="11"/>
  <c r="CW79" i="11"/>
  <c r="CW79" i="27" s="1"/>
  <c r="CW21" i="11"/>
  <c r="CW21" i="27" s="1"/>
  <c r="CW56" i="11"/>
  <c r="CW111" i="11"/>
  <c r="CW29" i="11"/>
  <c r="CW29" i="27" s="1"/>
  <c r="CW35" i="11"/>
  <c r="CW35" i="27" s="1"/>
  <c r="CW46" i="11"/>
  <c r="CW46" i="27" s="1"/>
  <c r="CW84" i="11"/>
  <c r="CW84" i="27" s="1"/>
  <c r="CW80" i="11"/>
  <c r="CW80" i="27" s="1"/>
  <c r="CW60" i="11"/>
  <c r="CW60" i="27" s="1"/>
  <c r="CW53" i="11"/>
  <c r="CW53" i="27" s="1"/>
  <c r="CW105" i="11"/>
  <c r="CW105" i="27" s="1"/>
  <c r="CW97" i="11"/>
  <c r="CW97" i="27" s="1"/>
  <c r="CW15" i="11"/>
  <c r="CW18" i="11"/>
  <c r="CW81" i="11"/>
  <c r="CW81" i="27" s="1"/>
  <c r="CW104" i="11"/>
  <c r="CW104" i="27" s="1"/>
  <c r="CW38" i="11"/>
  <c r="CW38" i="27" s="1"/>
  <c r="CW26" i="11"/>
  <c r="CW26" i="27" s="1"/>
  <c r="CW110" i="11"/>
  <c r="CW110" i="27" s="1"/>
  <c r="CW25" i="11"/>
  <c r="CW25" i="27" s="1"/>
  <c r="CW75" i="11"/>
  <c r="CW75" i="27" s="1"/>
  <c r="CV149" i="33"/>
  <c r="CV217" i="32"/>
  <c r="CV102" i="34"/>
  <c r="CV19" i="23"/>
  <c r="CV20" i="23" s="1"/>
  <c r="CV215" i="32"/>
  <c r="CV74" i="34"/>
  <c r="CV96" i="33"/>
  <c r="CV119" i="33"/>
  <c r="CV216" i="32"/>
  <c r="CV88" i="34"/>
  <c r="CW24" i="27" l="1"/>
  <c r="CW114" i="33"/>
  <c r="CW94" i="33"/>
  <c r="CW45" i="34"/>
  <c r="CW16" i="33"/>
  <c r="CW36" i="27"/>
  <c r="CW77" i="32" s="1"/>
  <c r="CW87" i="34"/>
  <c r="CW63" i="33"/>
  <c r="CW52" i="27"/>
  <c r="CW109" i="33"/>
  <c r="CW25" i="33"/>
  <c r="CW62" i="33"/>
  <c r="CW15" i="23"/>
  <c r="CW100" i="33"/>
  <c r="CW108" i="33"/>
  <c r="CW137" i="33"/>
  <c r="CV213" i="32"/>
  <c r="CV46" i="34"/>
  <c r="CW18" i="27"/>
  <c r="CW111" i="33"/>
  <c r="CW17" i="34"/>
  <c r="CW29" i="33"/>
  <c r="CW111" i="27"/>
  <c r="CW27" i="33"/>
  <c r="CW107" i="33"/>
  <c r="CW45" i="27"/>
  <c r="CW115" i="33"/>
  <c r="CW19" i="27"/>
  <c r="CW20" i="33"/>
  <c r="CW31" i="27"/>
  <c r="CW53" i="32" s="1"/>
  <c r="CW59" i="34"/>
  <c r="CW138" i="33"/>
  <c r="CW16" i="23"/>
  <c r="CY21" i="15"/>
  <c r="CX31" i="15"/>
  <c r="CX7" i="36"/>
  <c r="CX7" i="34"/>
  <c r="CX6" i="5"/>
  <c r="CX7" i="35"/>
  <c r="CX7" i="30"/>
  <c r="CX7" i="27"/>
  <c r="CX7" i="33"/>
  <c r="CX7" i="31"/>
  <c r="CX7" i="23"/>
  <c r="CX7" i="32"/>
  <c r="CX6" i="9"/>
  <c r="CX7" i="11"/>
  <c r="CW56" i="27"/>
  <c r="CW89" i="32" s="1"/>
  <c r="CW101" i="34"/>
  <c r="CV211" i="32"/>
  <c r="CV18" i="34"/>
  <c r="CX535" i="5"/>
  <c r="CX539" i="5"/>
  <c r="CX544" i="5"/>
  <c r="CX547" i="5"/>
  <c r="CX541" i="5"/>
  <c r="CX542" i="5"/>
  <c r="CX534" i="5"/>
  <c r="CX536" i="5"/>
  <c r="CX545" i="5"/>
  <c r="CX537" i="5"/>
  <c r="CX538" i="5"/>
  <c r="CX540" i="5"/>
  <c r="CX543" i="5"/>
  <c r="CX546" i="5"/>
  <c r="CW15" i="27"/>
  <c r="CW115" i="11"/>
  <c r="CW117" i="33"/>
  <c r="CW23" i="23"/>
  <c r="CW127" i="33"/>
  <c r="CW133" i="33" s="1"/>
  <c r="CW31" i="34"/>
  <c r="CW3" i="11"/>
  <c r="CW101" i="33"/>
  <c r="CW80" i="33"/>
  <c r="CW85" i="33" s="1"/>
  <c r="CW140" i="33"/>
  <c r="CW89" i="33"/>
  <c r="CW49" i="33"/>
  <c r="CW32" i="33"/>
  <c r="CW44" i="27"/>
  <c r="CW110" i="33"/>
  <c r="CW82" i="27"/>
  <c r="CW65" i="32" s="1"/>
  <c r="CW73" i="34"/>
  <c r="CW41" i="27"/>
  <c r="CW112" i="33"/>
  <c r="CW24" i="33"/>
  <c r="CW22" i="27"/>
  <c r="CW31" i="33"/>
  <c r="CW96" i="33" l="1"/>
  <c r="CW76" i="33"/>
  <c r="CW128" i="29"/>
  <c r="CX118" i="11"/>
  <c r="CW119" i="33"/>
  <c r="CW103" i="33"/>
  <c r="CW149" i="33"/>
  <c r="CX8" i="5"/>
  <c r="CX8" i="9"/>
  <c r="CW19" i="23"/>
  <c r="CW20" i="23" s="1"/>
  <c r="CY532" i="5"/>
  <c r="CY22" i="15"/>
  <c r="CY33" i="15"/>
  <c r="CY269" i="5"/>
  <c r="CY1149" i="5"/>
  <c r="CY6" i="33"/>
  <c r="CY6" i="36"/>
  <c r="CY6" i="34"/>
  <c r="CY126" i="29"/>
  <c r="CY6" i="31"/>
  <c r="CY27" i="15"/>
  <c r="CY6" i="32"/>
  <c r="CY5" i="5"/>
  <c r="CY28" i="15"/>
  <c r="CY6" i="35"/>
  <c r="CY6" i="30"/>
  <c r="CY6" i="27"/>
  <c r="CY6" i="23"/>
  <c r="CY5" i="9"/>
  <c r="CY6" i="11"/>
  <c r="CW142" i="33"/>
  <c r="CW216" i="32"/>
  <c r="CW88" i="34"/>
  <c r="CW215" i="32"/>
  <c r="CW74" i="34"/>
  <c r="CX71" i="11"/>
  <c r="CX71" i="27" s="1"/>
  <c r="CX33" i="11"/>
  <c r="CX33" i="27" s="1"/>
  <c r="CX51" i="11"/>
  <c r="CX90" i="11"/>
  <c r="CX90" i="27" s="1"/>
  <c r="CX75" i="11"/>
  <c r="CX75" i="27" s="1"/>
  <c r="CX65" i="11"/>
  <c r="CX65" i="27" s="1"/>
  <c r="CX103" i="11"/>
  <c r="CX103" i="27" s="1"/>
  <c r="CX111" i="11"/>
  <c r="CX55" i="11"/>
  <c r="CX55" i="27" s="1"/>
  <c r="CX36" i="11"/>
  <c r="CX78" i="11"/>
  <c r="CX78" i="27" s="1"/>
  <c r="CX86" i="11"/>
  <c r="CX86" i="27" s="1"/>
  <c r="CX56" i="11"/>
  <c r="CX40" i="11"/>
  <c r="CX40" i="27" s="1"/>
  <c r="CX91" i="11"/>
  <c r="CX91" i="27" s="1"/>
  <c r="CX96" i="11"/>
  <c r="CX96" i="27" s="1"/>
  <c r="CX97" i="11"/>
  <c r="CX97" i="27" s="1"/>
  <c r="CX60" i="11"/>
  <c r="CX60" i="27" s="1"/>
  <c r="CX53" i="11"/>
  <c r="CX53" i="27" s="1"/>
  <c r="CX104" i="11"/>
  <c r="CX104" i="27" s="1"/>
  <c r="CX15" i="11"/>
  <c r="CX68" i="11"/>
  <c r="CX68" i="27" s="1"/>
  <c r="CX80" i="11"/>
  <c r="CX80" i="27" s="1"/>
  <c r="CX18" i="11"/>
  <c r="CX41" i="11"/>
  <c r="CX70" i="11"/>
  <c r="CX70" i="27" s="1"/>
  <c r="CX29" i="11"/>
  <c r="CX29" i="27" s="1"/>
  <c r="CX16" i="11"/>
  <c r="CX46" i="11"/>
  <c r="CX46" i="27" s="1"/>
  <c r="CX62" i="11"/>
  <c r="CX62" i="27" s="1"/>
  <c r="CX64" i="11"/>
  <c r="CX64" i="27" s="1"/>
  <c r="CX22" i="11"/>
  <c r="CX21" i="11"/>
  <c r="CX21" i="27" s="1"/>
  <c r="CX52" i="11"/>
  <c r="CX93" i="11"/>
  <c r="CX93" i="27" s="1"/>
  <c r="CX48" i="11"/>
  <c r="CX48" i="27" s="1"/>
  <c r="CX109" i="11"/>
  <c r="CX109" i="27" s="1"/>
  <c r="CX84" i="11"/>
  <c r="CX84" i="27" s="1"/>
  <c r="CX73" i="11"/>
  <c r="CX73" i="27" s="1"/>
  <c r="CX85" i="11"/>
  <c r="CX85" i="27" s="1"/>
  <c r="CX19" i="11"/>
  <c r="CX50" i="11"/>
  <c r="CX50" i="27" s="1"/>
  <c r="CX26" i="11"/>
  <c r="CX26" i="27" s="1"/>
  <c r="CX24" i="11"/>
  <c r="CX66" i="11"/>
  <c r="CX66" i="27" s="1"/>
  <c r="CX94" i="11"/>
  <c r="CX94" i="27" s="1"/>
  <c r="CX43" i="11"/>
  <c r="CX43" i="27" s="1"/>
  <c r="CX100" i="11"/>
  <c r="CX100" i="27" s="1"/>
  <c r="CX110" i="11"/>
  <c r="CX110" i="27" s="1"/>
  <c r="CX106" i="11"/>
  <c r="CX106" i="27" s="1"/>
  <c r="CX58" i="11"/>
  <c r="CX58" i="27" s="1"/>
  <c r="CX82" i="11"/>
  <c r="CX30" i="11"/>
  <c r="CX30" i="27" s="1"/>
  <c r="CX25" i="11"/>
  <c r="CX25" i="27" s="1"/>
  <c r="CX98" i="11"/>
  <c r="CX98" i="27" s="1"/>
  <c r="CX45" i="11"/>
  <c r="CX27" i="11"/>
  <c r="CX27" i="27" s="1"/>
  <c r="CX101" i="11"/>
  <c r="CX101" i="27" s="1"/>
  <c r="CX83" i="11"/>
  <c r="CX83" i="27" s="1"/>
  <c r="CX81" i="11"/>
  <c r="CX81" i="27" s="1"/>
  <c r="CX99" i="11"/>
  <c r="CX99" i="27" s="1"/>
  <c r="CX20" i="11"/>
  <c r="CX20" i="27" s="1"/>
  <c r="CX76" i="11"/>
  <c r="CX76" i="27" s="1"/>
  <c r="CX32" i="11"/>
  <c r="CX32" i="27" s="1"/>
  <c r="CX17" i="11"/>
  <c r="CX61" i="11"/>
  <c r="CX61" i="27" s="1"/>
  <c r="CX57" i="11"/>
  <c r="CX57" i="27" s="1"/>
  <c r="CX105" i="11"/>
  <c r="CX105" i="27" s="1"/>
  <c r="CX108" i="11"/>
  <c r="CX108" i="27" s="1"/>
  <c r="CX74" i="11"/>
  <c r="CX74" i="27" s="1"/>
  <c r="CX34" i="11"/>
  <c r="CX34" i="27" s="1"/>
  <c r="CX39" i="11"/>
  <c r="CX39" i="27" s="1"/>
  <c r="CX79" i="11"/>
  <c r="CX79" i="27" s="1"/>
  <c r="CX95" i="11"/>
  <c r="CX95" i="27" s="1"/>
  <c r="CX59" i="11"/>
  <c r="CX59" i="27" s="1"/>
  <c r="CX28" i="11"/>
  <c r="CX28" i="27" s="1"/>
  <c r="CX54" i="11"/>
  <c r="CX54" i="27" s="1"/>
  <c r="CX37" i="11"/>
  <c r="CX37" i="27" s="1"/>
  <c r="CX107" i="11"/>
  <c r="CX107" i="27" s="1"/>
  <c r="CX42" i="11"/>
  <c r="CX42" i="27" s="1"/>
  <c r="CX72" i="11"/>
  <c r="CX72" i="27" s="1"/>
  <c r="CX44" i="11"/>
  <c r="CX89" i="11"/>
  <c r="CX89" i="27" s="1"/>
  <c r="CX92" i="11"/>
  <c r="CX92" i="27" s="1"/>
  <c r="CX23" i="11"/>
  <c r="CX23" i="27" s="1"/>
  <c r="CX49" i="11"/>
  <c r="CX49" i="27" s="1"/>
  <c r="CX38" i="11"/>
  <c r="CX38" i="27" s="1"/>
  <c r="CX88" i="11"/>
  <c r="CX88" i="27" s="1"/>
  <c r="CX69" i="11"/>
  <c r="CX69" i="27" s="1"/>
  <c r="CX31" i="11"/>
  <c r="CX63" i="11"/>
  <c r="CX63" i="27" s="1"/>
  <c r="CX77" i="11"/>
  <c r="CX77" i="27" s="1"/>
  <c r="CX35" i="11"/>
  <c r="CX35" i="27" s="1"/>
  <c r="CX47" i="11"/>
  <c r="CX47" i="27" s="1"/>
  <c r="CX102" i="11"/>
  <c r="CX102" i="27" s="1"/>
  <c r="CX87" i="11"/>
  <c r="CX87" i="27" s="1"/>
  <c r="CX67" i="11"/>
  <c r="CX67" i="27" s="1"/>
  <c r="CW217" i="32"/>
  <c r="CW102" i="34"/>
  <c r="CW214" i="32"/>
  <c r="CW60" i="34"/>
  <c r="CW17" i="32"/>
  <c r="CW45" i="33"/>
  <c r="CW185" i="33"/>
  <c r="CW41" i="32"/>
  <c r="CW211" i="32" l="1"/>
  <c r="CW18" i="34"/>
  <c r="CX45" i="27"/>
  <c r="CX115" i="33"/>
  <c r="CX82" i="27"/>
  <c r="CX65" i="32" s="1"/>
  <c r="CX73" i="34"/>
  <c r="CX24" i="27"/>
  <c r="CX16" i="33"/>
  <c r="CX45" i="34"/>
  <c r="CX114" i="33"/>
  <c r="CX94" i="33"/>
  <c r="CX22" i="27"/>
  <c r="CX31" i="33"/>
  <c r="CX108" i="33"/>
  <c r="CX62" i="33"/>
  <c r="CX100" i="33"/>
  <c r="CX137" i="33"/>
  <c r="CX15" i="23"/>
  <c r="CX18" i="27"/>
  <c r="CX111" i="33"/>
  <c r="CX29" i="33"/>
  <c r="CX17" i="34"/>
  <c r="CX111" i="27"/>
  <c r="CX107" i="33"/>
  <c r="CX27" i="33"/>
  <c r="CY535" i="5"/>
  <c r="CY534" i="5"/>
  <c r="CY538" i="5"/>
  <c r="CY541" i="5"/>
  <c r="CY545" i="5"/>
  <c r="CY546" i="5"/>
  <c r="CY536" i="5"/>
  <c r="CY539" i="5"/>
  <c r="CY542" i="5"/>
  <c r="CY547" i="5"/>
  <c r="CY544" i="5"/>
  <c r="CY540" i="5"/>
  <c r="CY537" i="5"/>
  <c r="CY543" i="5"/>
  <c r="CX138" i="33"/>
  <c r="CX16" i="23"/>
  <c r="CW213" i="32"/>
  <c r="CW46" i="34"/>
  <c r="CX31" i="27"/>
  <c r="CX53" i="32" s="1"/>
  <c r="CX59" i="34"/>
  <c r="CX44" i="27"/>
  <c r="CX110" i="33"/>
  <c r="CX52" i="27"/>
  <c r="CX25" i="33"/>
  <c r="CX109" i="33"/>
  <c r="CX36" i="27"/>
  <c r="CX77" i="32" s="1"/>
  <c r="CX87" i="34"/>
  <c r="CX63" i="33"/>
  <c r="CX19" i="27"/>
  <c r="CX20" i="33"/>
  <c r="CX41" i="27"/>
  <c r="CX112" i="33"/>
  <c r="CX24" i="33"/>
  <c r="CX15" i="27"/>
  <c r="CX49" i="33"/>
  <c r="CX80" i="33"/>
  <c r="CX85" i="33" s="1"/>
  <c r="CX115" i="11"/>
  <c r="CX23" i="23"/>
  <c r="CX117" i="33"/>
  <c r="CX31" i="34"/>
  <c r="CX3" i="11"/>
  <c r="CX140" i="33"/>
  <c r="CX89" i="33"/>
  <c r="CX127" i="33"/>
  <c r="CX133" i="33" s="1"/>
  <c r="CX32" i="33"/>
  <c r="CX101" i="33"/>
  <c r="CX56" i="27"/>
  <c r="CX89" i="32" s="1"/>
  <c r="CX101" i="34"/>
  <c r="CY31" i="15"/>
  <c r="CZ21" i="15"/>
  <c r="CY7" i="36"/>
  <c r="CY7" i="33"/>
  <c r="CY7" i="34"/>
  <c r="CY7" i="35"/>
  <c r="CY7" i="30"/>
  <c r="CY7" i="27"/>
  <c r="CY6" i="5"/>
  <c r="CY7" i="31"/>
  <c r="CY7" i="23"/>
  <c r="CY7" i="32"/>
  <c r="CY6" i="9"/>
  <c r="CY7" i="11"/>
  <c r="CX96" i="33" l="1"/>
  <c r="CX76" i="33"/>
  <c r="CX217" i="32"/>
  <c r="CX102" i="34"/>
  <c r="CX17" i="32"/>
  <c r="CX45" i="33"/>
  <c r="CX149" i="33"/>
  <c r="CX214" i="32"/>
  <c r="CX60" i="34"/>
  <c r="CY39" i="11"/>
  <c r="CY39" i="27" s="1"/>
  <c r="CY21" i="11"/>
  <c r="CY21" i="27" s="1"/>
  <c r="CY45" i="11"/>
  <c r="CY27" i="11"/>
  <c r="CY27" i="27" s="1"/>
  <c r="CY74" i="11"/>
  <c r="CY74" i="27" s="1"/>
  <c r="CY33" i="11"/>
  <c r="CY33" i="27" s="1"/>
  <c r="CY43" i="11"/>
  <c r="CY43" i="27" s="1"/>
  <c r="CY103" i="11"/>
  <c r="CY103" i="27" s="1"/>
  <c r="CY29" i="11"/>
  <c r="CY29" i="27" s="1"/>
  <c r="CY93" i="11"/>
  <c r="CY93" i="27" s="1"/>
  <c r="CY95" i="11"/>
  <c r="CY95" i="27" s="1"/>
  <c r="CY109" i="11"/>
  <c r="CY109" i="27" s="1"/>
  <c r="CY52" i="11"/>
  <c r="CY57" i="11"/>
  <c r="CY57" i="27" s="1"/>
  <c r="CY81" i="11"/>
  <c r="CY81" i="27" s="1"/>
  <c r="CY61" i="11"/>
  <c r="CY61" i="27" s="1"/>
  <c r="CY69" i="11"/>
  <c r="CY69" i="27" s="1"/>
  <c r="CY96" i="11"/>
  <c r="CY96" i="27" s="1"/>
  <c r="CY32" i="11"/>
  <c r="CY32" i="27" s="1"/>
  <c r="CY20" i="11"/>
  <c r="CY20" i="27" s="1"/>
  <c r="CY24" i="11"/>
  <c r="CY89" i="11"/>
  <c r="CY89" i="27" s="1"/>
  <c r="CY15" i="11"/>
  <c r="CY76" i="11"/>
  <c r="CY76" i="27" s="1"/>
  <c r="CY79" i="11"/>
  <c r="CY79" i="27" s="1"/>
  <c r="CY94" i="11"/>
  <c r="CY94" i="27" s="1"/>
  <c r="CY100" i="11"/>
  <c r="CY100" i="27" s="1"/>
  <c r="CY71" i="11"/>
  <c r="CY71" i="27" s="1"/>
  <c r="CY62" i="11"/>
  <c r="CY62" i="27" s="1"/>
  <c r="CY64" i="11"/>
  <c r="CY64" i="27" s="1"/>
  <c r="CY46" i="11"/>
  <c r="CY46" i="27" s="1"/>
  <c r="CY66" i="11"/>
  <c r="CY66" i="27" s="1"/>
  <c r="CY65" i="11"/>
  <c r="CY65" i="27" s="1"/>
  <c r="CY75" i="11"/>
  <c r="CY75" i="27" s="1"/>
  <c r="CY106" i="11"/>
  <c r="CY106" i="27" s="1"/>
  <c r="CY90" i="11"/>
  <c r="CY90" i="27" s="1"/>
  <c r="CY30" i="11"/>
  <c r="CY30" i="27" s="1"/>
  <c r="CY18" i="11"/>
  <c r="CY77" i="11"/>
  <c r="CY77" i="27" s="1"/>
  <c r="CY85" i="11"/>
  <c r="CY85" i="27" s="1"/>
  <c r="CY68" i="11"/>
  <c r="CY68" i="27" s="1"/>
  <c r="CY107" i="11"/>
  <c r="CY107" i="27" s="1"/>
  <c r="CY73" i="11"/>
  <c r="CY73" i="27" s="1"/>
  <c r="CY37" i="11"/>
  <c r="CY37" i="27" s="1"/>
  <c r="CY88" i="11"/>
  <c r="CY88" i="27" s="1"/>
  <c r="CY42" i="11"/>
  <c r="CY42" i="27" s="1"/>
  <c r="CY72" i="11"/>
  <c r="CY72" i="27" s="1"/>
  <c r="CY92" i="11"/>
  <c r="CY92" i="27" s="1"/>
  <c r="CY48" i="11"/>
  <c r="CY48" i="27" s="1"/>
  <c r="CY108" i="11"/>
  <c r="CY108" i="27" s="1"/>
  <c r="CY87" i="11"/>
  <c r="CY87" i="27" s="1"/>
  <c r="CY58" i="11"/>
  <c r="CY58" i="27" s="1"/>
  <c r="CY110" i="11"/>
  <c r="CY110" i="27" s="1"/>
  <c r="CY82" i="11"/>
  <c r="CY59" i="11"/>
  <c r="CY59" i="27" s="1"/>
  <c r="CY36" i="11"/>
  <c r="CY51" i="11"/>
  <c r="CY111" i="11"/>
  <c r="CY86" i="11"/>
  <c r="CY86" i="27" s="1"/>
  <c r="CY55" i="11"/>
  <c r="CY55" i="27" s="1"/>
  <c r="CY41" i="11"/>
  <c r="CY40" i="11"/>
  <c r="CY40" i="27" s="1"/>
  <c r="CY54" i="11"/>
  <c r="CY54" i="27" s="1"/>
  <c r="CY83" i="11"/>
  <c r="CY83" i="27" s="1"/>
  <c r="CY63" i="11"/>
  <c r="CY63" i="27" s="1"/>
  <c r="CY80" i="11"/>
  <c r="CY80" i="27" s="1"/>
  <c r="CY99" i="11"/>
  <c r="CY99" i="27" s="1"/>
  <c r="CY38" i="11"/>
  <c r="CY38" i="27" s="1"/>
  <c r="CY49" i="11"/>
  <c r="CY49" i="27" s="1"/>
  <c r="CY60" i="11"/>
  <c r="CY60" i="27" s="1"/>
  <c r="CY53" i="11"/>
  <c r="CY53" i="27" s="1"/>
  <c r="CY19" i="11"/>
  <c r="CY70" i="11"/>
  <c r="CY70" i="27" s="1"/>
  <c r="CY47" i="11"/>
  <c r="CY47" i="27" s="1"/>
  <c r="CY34" i="11"/>
  <c r="CY34" i="27" s="1"/>
  <c r="CY22" i="11"/>
  <c r="CY25" i="11"/>
  <c r="CY25" i="27" s="1"/>
  <c r="CY98" i="11"/>
  <c r="CY98" i="27" s="1"/>
  <c r="CY35" i="11"/>
  <c r="CY35" i="27" s="1"/>
  <c r="CY56" i="11"/>
  <c r="CY78" i="11"/>
  <c r="CY78" i="27" s="1"/>
  <c r="CY67" i="11"/>
  <c r="CY67" i="27" s="1"/>
  <c r="CY102" i="11"/>
  <c r="CY102" i="27" s="1"/>
  <c r="CY16" i="11"/>
  <c r="CY84" i="11"/>
  <c r="CY84" i="27" s="1"/>
  <c r="CY28" i="11"/>
  <c r="CY28" i="27" s="1"/>
  <c r="CY101" i="11"/>
  <c r="CY101" i="27" s="1"/>
  <c r="CY91" i="11"/>
  <c r="CY91" i="27" s="1"/>
  <c r="CY17" i="11"/>
  <c r="CY23" i="11"/>
  <c r="CY23" i="27" s="1"/>
  <c r="CY97" i="11"/>
  <c r="CY97" i="27" s="1"/>
  <c r="CY104" i="11"/>
  <c r="CY104" i="27" s="1"/>
  <c r="CY105" i="11"/>
  <c r="CY105" i="27" s="1"/>
  <c r="CY50" i="11"/>
  <c r="CY50" i="27" s="1"/>
  <c r="CY31" i="11"/>
  <c r="CY26" i="11"/>
  <c r="CY26" i="27" s="1"/>
  <c r="CY44" i="11"/>
  <c r="CX19" i="23"/>
  <c r="CX20" i="23" s="1"/>
  <c r="CX41" i="32"/>
  <c r="CX185" i="33"/>
  <c r="CZ532" i="5"/>
  <c r="CZ22" i="15"/>
  <c r="CZ27" i="15"/>
  <c r="CZ5" i="5"/>
  <c r="CZ28" i="15"/>
  <c r="CZ33" i="15"/>
  <c r="CZ1149" i="5"/>
  <c r="CZ6" i="34"/>
  <c r="CZ6" i="33"/>
  <c r="CZ126" i="29"/>
  <c r="CZ6" i="35"/>
  <c r="CZ6" i="30"/>
  <c r="CZ6" i="31"/>
  <c r="CZ6" i="23"/>
  <c r="CZ6" i="36"/>
  <c r="CZ6" i="32"/>
  <c r="CZ269" i="5"/>
  <c r="CZ6" i="27"/>
  <c r="CZ6" i="11"/>
  <c r="CZ5" i="9"/>
  <c r="CY8" i="5"/>
  <c r="CY8" i="9"/>
  <c r="CX128" i="29"/>
  <c r="CY118" i="11"/>
  <c r="CX216" i="32"/>
  <c r="CX88" i="34"/>
  <c r="CX142" i="33"/>
  <c r="CX119" i="33"/>
  <c r="CX103" i="33"/>
  <c r="CX215" i="32"/>
  <c r="CX74" i="34"/>
  <c r="CZ535" i="5" l="1"/>
  <c r="CZ537" i="5"/>
  <c r="CZ534" i="5"/>
  <c r="CZ538" i="5"/>
  <c r="CZ539" i="5"/>
  <c r="CZ545" i="5"/>
  <c r="CZ546" i="5"/>
  <c r="CZ547" i="5"/>
  <c r="CZ540" i="5"/>
  <c r="CZ543" i="5"/>
  <c r="CZ536" i="5"/>
  <c r="CZ541" i="5"/>
  <c r="CZ542" i="5"/>
  <c r="CZ544" i="5"/>
  <c r="CY31" i="27"/>
  <c r="CY53" i="32" s="1"/>
  <c r="CY59" i="34"/>
  <c r="CY15" i="27"/>
  <c r="CY117" i="33"/>
  <c r="CY127" i="33"/>
  <c r="CY133" i="33" s="1"/>
  <c r="CY115" i="11"/>
  <c r="CY23" i="23"/>
  <c r="CY31" i="34"/>
  <c r="CY3" i="11"/>
  <c r="CY80" i="33"/>
  <c r="CY85" i="33" s="1"/>
  <c r="CY32" i="33"/>
  <c r="CY101" i="33"/>
  <c r="CY140" i="33"/>
  <c r="CY89" i="33"/>
  <c r="CY49" i="33"/>
  <c r="CY45" i="27"/>
  <c r="CY115" i="33"/>
  <c r="CY111" i="27"/>
  <c r="CY107" i="33"/>
  <c r="CY27" i="33"/>
  <c r="CY82" i="27"/>
  <c r="CY65" i="32" s="1"/>
  <c r="CY73" i="34"/>
  <c r="CY18" i="27"/>
  <c r="CY111" i="33"/>
  <c r="CY17" i="34"/>
  <c r="CY29" i="33"/>
  <c r="CX211" i="32"/>
  <c r="CX18" i="34"/>
  <c r="CY44" i="27"/>
  <c r="CY110" i="33"/>
  <c r="CY63" i="33"/>
  <c r="CY41" i="27"/>
  <c r="CY112" i="33"/>
  <c r="CY24" i="33"/>
  <c r="CY138" i="33"/>
  <c r="CY16" i="23"/>
  <c r="CY24" i="27"/>
  <c r="CY114" i="33"/>
  <c r="CY45" i="34"/>
  <c r="CY16" i="33"/>
  <c r="CY94" i="33"/>
  <c r="CY52" i="27"/>
  <c r="CY109" i="33"/>
  <c r="CY25" i="33"/>
  <c r="CX213" i="32"/>
  <c r="CX46" i="34"/>
  <c r="CZ31" i="15"/>
  <c r="DA21" i="15"/>
  <c r="CZ7" i="33"/>
  <c r="CZ7" i="34"/>
  <c r="CZ7" i="31"/>
  <c r="CZ7" i="32"/>
  <c r="CZ6" i="5"/>
  <c r="CZ7" i="36"/>
  <c r="CZ7" i="35"/>
  <c r="CZ7" i="30"/>
  <c r="CZ7" i="27"/>
  <c r="CZ6" i="9"/>
  <c r="CZ7" i="23"/>
  <c r="CZ7" i="11"/>
  <c r="CY62" i="33"/>
  <c r="CY108" i="33"/>
  <c r="CY15" i="23"/>
  <c r="CY137" i="33"/>
  <c r="CY100" i="33"/>
  <c r="CY56" i="27"/>
  <c r="CY89" i="32" s="1"/>
  <c r="CY101" i="34"/>
  <c r="CY22" i="27"/>
  <c r="CY31" i="33"/>
  <c r="CY19" i="27"/>
  <c r="CY20" i="33"/>
  <c r="CY36" i="27"/>
  <c r="CY77" i="32" s="1"/>
  <c r="CY87" i="34"/>
  <c r="CY103" i="33" l="1"/>
  <c r="CY142" i="33"/>
  <c r="CZ8" i="5"/>
  <c r="CZ8" i="9"/>
  <c r="CY45" i="33"/>
  <c r="CY96" i="33"/>
  <c r="CY128" i="29"/>
  <c r="CZ118" i="11"/>
  <c r="CY216" i="32"/>
  <c r="CY88" i="34"/>
  <c r="CY215" i="32"/>
  <c r="CY74" i="34"/>
  <c r="CY214" i="32"/>
  <c r="CY60" i="34"/>
  <c r="CY19" i="23"/>
  <c r="CY20" i="23" s="1"/>
  <c r="CY217" i="32"/>
  <c r="CY102" i="34"/>
  <c r="DA22" i="15"/>
  <c r="DA532" i="5"/>
  <c r="DA28" i="15"/>
  <c r="DA6" i="36"/>
  <c r="DA126" i="29"/>
  <c r="DA6" i="34"/>
  <c r="DA27" i="15"/>
  <c r="DA6" i="33"/>
  <c r="DA269" i="5"/>
  <c r="DA1149" i="5"/>
  <c r="DA5" i="5"/>
  <c r="DA6" i="35"/>
  <c r="DA6" i="30"/>
  <c r="DA6" i="27"/>
  <c r="DA33" i="15"/>
  <c r="DA6" i="31"/>
  <c r="DA6" i="23"/>
  <c r="DA6" i="32"/>
  <c r="DA5" i="9"/>
  <c r="DA6" i="11"/>
  <c r="CY185" i="33"/>
  <c r="CY41" i="32"/>
  <c r="CY17" i="32"/>
  <c r="CY119" i="33"/>
  <c r="CY76" i="33"/>
  <c r="CY149" i="33"/>
  <c r="CZ102" i="11"/>
  <c r="CZ102" i="27" s="1"/>
  <c r="CZ82" i="11"/>
  <c r="CZ87" i="11"/>
  <c r="CZ87" i="27" s="1"/>
  <c r="CZ70" i="11"/>
  <c r="CZ70" i="27" s="1"/>
  <c r="CZ75" i="11"/>
  <c r="CZ75" i="27" s="1"/>
  <c r="CZ94" i="11"/>
  <c r="CZ94" i="27" s="1"/>
  <c r="CZ103" i="11"/>
  <c r="CZ103" i="27" s="1"/>
  <c r="CZ58" i="11"/>
  <c r="CZ58" i="27" s="1"/>
  <c r="CZ65" i="11"/>
  <c r="CZ65" i="27" s="1"/>
  <c r="CZ90" i="11"/>
  <c r="CZ90" i="27" s="1"/>
  <c r="CZ93" i="11"/>
  <c r="CZ93" i="27" s="1"/>
  <c r="CZ64" i="11"/>
  <c r="CZ64" i="27" s="1"/>
  <c r="CZ88" i="11"/>
  <c r="CZ88" i="27" s="1"/>
  <c r="CZ50" i="11"/>
  <c r="CZ50" i="27" s="1"/>
  <c r="CZ91" i="11"/>
  <c r="CZ91" i="27" s="1"/>
  <c r="CZ83" i="11"/>
  <c r="CZ83" i="27" s="1"/>
  <c r="CZ92" i="11"/>
  <c r="CZ92" i="27" s="1"/>
  <c r="CZ41" i="11"/>
  <c r="CZ97" i="11"/>
  <c r="CZ97" i="27" s="1"/>
  <c r="CZ31" i="11"/>
  <c r="CZ89" i="11"/>
  <c r="CZ89" i="27" s="1"/>
  <c r="CZ26" i="11"/>
  <c r="CZ26" i="27" s="1"/>
  <c r="CZ37" i="11"/>
  <c r="CZ37" i="27" s="1"/>
  <c r="CZ105" i="11"/>
  <c r="CZ105" i="27" s="1"/>
  <c r="CZ35" i="11"/>
  <c r="CZ35" i="27" s="1"/>
  <c r="CZ52" i="11"/>
  <c r="CZ66" i="11"/>
  <c r="CZ66" i="27" s="1"/>
  <c r="CZ48" i="11"/>
  <c r="CZ48" i="27" s="1"/>
  <c r="CZ51" i="11"/>
  <c r="CZ100" i="11"/>
  <c r="CZ100" i="27" s="1"/>
  <c r="CZ39" i="11"/>
  <c r="CZ39" i="27" s="1"/>
  <c r="CZ106" i="11"/>
  <c r="CZ106" i="27" s="1"/>
  <c r="CZ34" i="11"/>
  <c r="CZ34" i="27" s="1"/>
  <c r="CZ95" i="11"/>
  <c r="CZ95" i="27" s="1"/>
  <c r="CZ109" i="11"/>
  <c r="CZ109" i="27" s="1"/>
  <c r="CZ28" i="11"/>
  <c r="CZ28" i="27" s="1"/>
  <c r="CZ81" i="11"/>
  <c r="CZ81" i="27" s="1"/>
  <c r="CZ44" i="11"/>
  <c r="CZ72" i="11"/>
  <c r="CZ72" i="27" s="1"/>
  <c r="CZ19" i="11"/>
  <c r="CZ107" i="11"/>
  <c r="CZ107" i="27" s="1"/>
  <c r="CZ73" i="11"/>
  <c r="CZ73" i="27" s="1"/>
  <c r="CZ38" i="11"/>
  <c r="CZ38" i="27" s="1"/>
  <c r="CZ20" i="11"/>
  <c r="CZ20" i="27" s="1"/>
  <c r="CZ60" i="11"/>
  <c r="CZ60" i="27" s="1"/>
  <c r="CZ69" i="11"/>
  <c r="CZ69" i="27" s="1"/>
  <c r="CZ17" i="11"/>
  <c r="CZ84" i="11"/>
  <c r="CZ84" i="27" s="1"/>
  <c r="CZ111" i="11"/>
  <c r="CZ43" i="11"/>
  <c r="CZ43" i="27" s="1"/>
  <c r="CZ56" i="11"/>
  <c r="CZ33" i="11"/>
  <c r="CZ33" i="27" s="1"/>
  <c r="CZ55" i="11"/>
  <c r="CZ55" i="27" s="1"/>
  <c r="CZ57" i="11"/>
  <c r="CZ57" i="27" s="1"/>
  <c r="CZ68" i="11"/>
  <c r="CZ68" i="27" s="1"/>
  <c r="CZ61" i="11"/>
  <c r="CZ61" i="27" s="1"/>
  <c r="CZ23" i="11"/>
  <c r="CZ23" i="27" s="1"/>
  <c r="CZ77" i="11"/>
  <c r="CZ77" i="27" s="1"/>
  <c r="CZ18" i="11"/>
  <c r="CZ99" i="11"/>
  <c r="CZ99" i="27" s="1"/>
  <c r="CZ76" i="11"/>
  <c r="CZ76" i="27" s="1"/>
  <c r="CZ53" i="11"/>
  <c r="CZ53" i="27" s="1"/>
  <c r="CZ104" i="11"/>
  <c r="CZ104" i="27" s="1"/>
  <c r="CZ80" i="11"/>
  <c r="CZ80" i="27" s="1"/>
  <c r="CZ47" i="11"/>
  <c r="CZ47" i="27" s="1"/>
  <c r="CZ45" i="11"/>
  <c r="CZ30" i="11"/>
  <c r="CZ30" i="27" s="1"/>
  <c r="CZ62" i="11"/>
  <c r="CZ62" i="27" s="1"/>
  <c r="CZ108" i="11"/>
  <c r="CZ108" i="27" s="1"/>
  <c r="CZ22" i="11"/>
  <c r="CZ21" i="11"/>
  <c r="CZ21" i="27" s="1"/>
  <c r="CZ59" i="11"/>
  <c r="CZ59" i="27" s="1"/>
  <c r="CZ101" i="11"/>
  <c r="CZ101" i="27" s="1"/>
  <c r="CZ54" i="11"/>
  <c r="CZ54" i="27" s="1"/>
  <c r="CZ85" i="11"/>
  <c r="CZ85" i="27" s="1"/>
  <c r="CZ96" i="11"/>
  <c r="CZ96" i="27" s="1"/>
  <c r="CZ42" i="11"/>
  <c r="CZ42" i="27" s="1"/>
  <c r="CZ49" i="11"/>
  <c r="CZ49" i="27" s="1"/>
  <c r="CZ24" i="11"/>
  <c r="CZ40" i="11"/>
  <c r="CZ40" i="27" s="1"/>
  <c r="CZ63" i="11"/>
  <c r="CZ63" i="27" s="1"/>
  <c r="CZ15" i="11"/>
  <c r="CZ32" i="11"/>
  <c r="CZ32" i="27" s="1"/>
  <c r="CZ25" i="11"/>
  <c r="CZ25" i="27" s="1"/>
  <c r="CZ78" i="11"/>
  <c r="CZ78" i="27" s="1"/>
  <c r="CZ46" i="11"/>
  <c r="CZ46" i="27" s="1"/>
  <c r="CZ16" i="11"/>
  <c r="CZ98" i="11"/>
  <c r="CZ98" i="27" s="1"/>
  <c r="CZ71" i="11"/>
  <c r="CZ71" i="27" s="1"/>
  <c r="CZ110" i="11"/>
  <c r="CZ110" i="27" s="1"/>
  <c r="CZ29" i="11"/>
  <c r="CZ29" i="27" s="1"/>
  <c r="CZ67" i="11"/>
  <c r="CZ67" i="27" s="1"/>
  <c r="CZ36" i="11"/>
  <c r="CZ79" i="11"/>
  <c r="CZ79" i="27" s="1"/>
  <c r="CZ74" i="11"/>
  <c r="CZ74" i="27" s="1"/>
  <c r="CZ86" i="11"/>
  <c r="CZ86" i="27" s="1"/>
  <c r="CZ27" i="11"/>
  <c r="CZ27" i="27" s="1"/>
  <c r="CZ15" i="27" l="1"/>
  <c r="CZ49" i="33"/>
  <c r="CZ80" i="33"/>
  <c r="CZ85" i="33" s="1"/>
  <c r="CZ117" i="33"/>
  <c r="CZ89" i="33"/>
  <c r="CZ115" i="11"/>
  <c r="CZ23" i="23"/>
  <c r="CZ127" i="33"/>
  <c r="CZ133" i="33" s="1"/>
  <c r="CZ31" i="34"/>
  <c r="CZ3" i="11"/>
  <c r="CZ140" i="33"/>
  <c r="CZ32" i="33"/>
  <c r="CZ101" i="33"/>
  <c r="CZ22" i="27"/>
  <c r="CZ31" i="33"/>
  <c r="CZ45" i="27"/>
  <c r="CZ115" i="33"/>
  <c r="CZ44" i="27"/>
  <c r="CZ110" i="33"/>
  <c r="CZ52" i="27"/>
  <c r="CZ25" i="33"/>
  <c r="CZ109" i="33"/>
  <c r="CZ41" i="27"/>
  <c r="CZ112" i="33"/>
  <c r="CZ24" i="33"/>
  <c r="CZ82" i="27"/>
  <c r="CZ65" i="32" s="1"/>
  <c r="CZ73" i="34"/>
  <c r="DB21" i="15"/>
  <c r="DA6" i="5"/>
  <c r="DA7" i="33"/>
  <c r="DA7" i="35"/>
  <c r="DA7" i="30"/>
  <c r="DA7" i="31"/>
  <c r="DA7" i="23"/>
  <c r="DA7" i="36"/>
  <c r="DA7" i="34"/>
  <c r="DA7" i="32"/>
  <c r="DA7" i="27"/>
  <c r="DA7" i="11"/>
  <c r="DA6" i="9"/>
  <c r="DA31" i="15"/>
  <c r="CZ36" i="27"/>
  <c r="CZ77" i="32" s="1"/>
  <c r="CZ87" i="34"/>
  <c r="CZ111" i="27"/>
  <c r="CZ107" i="33"/>
  <c r="CZ27" i="33"/>
  <c r="CZ16" i="23"/>
  <c r="CZ138" i="33"/>
  <c r="CY211" i="32"/>
  <c r="CY18" i="34"/>
  <c r="CZ19" i="27"/>
  <c r="CZ20" i="33"/>
  <c r="CZ31" i="27"/>
  <c r="CZ53" i="32" s="1"/>
  <c r="CZ59" i="34"/>
  <c r="CZ137" i="33"/>
  <c r="CZ15" i="23"/>
  <c r="CZ62" i="33"/>
  <c r="CZ108" i="33"/>
  <c r="CZ100" i="33"/>
  <c r="CZ24" i="27"/>
  <c r="CZ114" i="33"/>
  <c r="CZ45" i="34"/>
  <c r="CZ16" i="33"/>
  <c r="CZ94" i="33"/>
  <c r="CZ18" i="27"/>
  <c r="CZ29" i="33"/>
  <c r="CZ111" i="33"/>
  <c r="CZ17" i="34"/>
  <c r="CZ56" i="27"/>
  <c r="CZ89" i="32" s="1"/>
  <c r="CZ101" i="34"/>
  <c r="CZ63" i="33"/>
  <c r="CY213" i="32"/>
  <c r="CY46" i="34"/>
  <c r="DA535" i="5"/>
  <c r="DA536" i="5"/>
  <c r="DA540" i="5"/>
  <c r="DA542" i="5"/>
  <c r="DA544" i="5"/>
  <c r="DA537" i="5"/>
  <c r="DA534" i="5"/>
  <c r="DA543" i="5"/>
  <c r="DA539" i="5"/>
  <c r="DA545" i="5"/>
  <c r="DA547" i="5"/>
  <c r="DA546" i="5"/>
  <c r="DA541" i="5"/>
  <c r="DA538" i="5"/>
  <c r="CZ103" i="33" l="1"/>
  <c r="CZ142" i="33"/>
  <c r="CZ45" i="33"/>
  <c r="CZ17" i="32"/>
  <c r="CZ18" i="34" s="1"/>
  <c r="DA111" i="11"/>
  <c r="DA29" i="11"/>
  <c r="DA29" i="27" s="1"/>
  <c r="DA35" i="11"/>
  <c r="DA35" i="27" s="1"/>
  <c r="DA46" i="11"/>
  <c r="DA46" i="27" s="1"/>
  <c r="DA52" i="11"/>
  <c r="DA78" i="11"/>
  <c r="DA78" i="27" s="1"/>
  <c r="DA94" i="11"/>
  <c r="DA94" i="27" s="1"/>
  <c r="DA27" i="11"/>
  <c r="DA27" i="27" s="1"/>
  <c r="DA95" i="11"/>
  <c r="DA95" i="27" s="1"/>
  <c r="DA45" i="11"/>
  <c r="DA79" i="11"/>
  <c r="DA79" i="27" s="1"/>
  <c r="DA51" i="11"/>
  <c r="DA87" i="11"/>
  <c r="DA87" i="27" s="1"/>
  <c r="DA40" i="11"/>
  <c r="DA40" i="27" s="1"/>
  <c r="DA85" i="11"/>
  <c r="DA85" i="27" s="1"/>
  <c r="DA42" i="11"/>
  <c r="DA42" i="27" s="1"/>
  <c r="DA92" i="11"/>
  <c r="DA92" i="27" s="1"/>
  <c r="DA80" i="11"/>
  <c r="DA80" i="27" s="1"/>
  <c r="DA60" i="11"/>
  <c r="DA60" i="27" s="1"/>
  <c r="DA81" i="11"/>
  <c r="DA81" i="27" s="1"/>
  <c r="DA68" i="11"/>
  <c r="DA68" i="27" s="1"/>
  <c r="DA72" i="11"/>
  <c r="DA72" i="27" s="1"/>
  <c r="DA50" i="11"/>
  <c r="DA50" i="27" s="1"/>
  <c r="DA24" i="11"/>
  <c r="DA102" i="11"/>
  <c r="DA102" i="27" s="1"/>
  <c r="DA65" i="11"/>
  <c r="DA65" i="27" s="1"/>
  <c r="DA67" i="11"/>
  <c r="DA67" i="27" s="1"/>
  <c r="DA103" i="11"/>
  <c r="DA103" i="27" s="1"/>
  <c r="DA39" i="11"/>
  <c r="DA39" i="27" s="1"/>
  <c r="DA110" i="11"/>
  <c r="DA110" i="27" s="1"/>
  <c r="DA16" i="11"/>
  <c r="DA70" i="11"/>
  <c r="DA70" i="27" s="1"/>
  <c r="DA106" i="11"/>
  <c r="DA106" i="27" s="1"/>
  <c r="DA66" i="11"/>
  <c r="DA66" i="27" s="1"/>
  <c r="DA48" i="11"/>
  <c r="DA48" i="27" s="1"/>
  <c r="DA109" i="11"/>
  <c r="DA109" i="27" s="1"/>
  <c r="DA30" i="11"/>
  <c r="DA30" i="27" s="1"/>
  <c r="DA101" i="11"/>
  <c r="DA101" i="27" s="1"/>
  <c r="DA83" i="11"/>
  <c r="DA83" i="27" s="1"/>
  <c r="DA104" i="11"/>
  <c r="DA104" i="27" s="1"/>
  <c r="DA107" i="11"/>
  <c r="DA107" i="27" s="1"/>
  <c r="DA32" i="11"/>
  <c r="DA32" i="27" s="1"/>
  <c r="DA31" i="11"/>
  <c r="DA41" i="11"/>
  <c r="DA105" i="11"/>
  <c r="DA105" i="27" s="1"/>
  <c r="DA53" i="11"/>
  <c r="DA53" i="27" s="1"/>
  <c r="DA69" i="11"/>
  <c r="DA69" i="27" s="1"/>
  <c r="DA61" i="11"/>
  <c r="DA61" i="27" s="1"/>
  <c r="DA98" i="11"/>
  <c r="DA98" i="27" s="1"/>
  <c r="DA86" i="11"/>
  <c r="DA86" i="27" s="1"/>
  <c r="DA34" i="11"/>
  <c r="DA34" i="27" s="1"/>
  <c r="DA100" i="11"/>
  <c r="DA100" i="27" s="1"/>
  <c r="DA25" i="11"/>
  <c r="DA25" i="27" s="1"/>
  <c r="DA47" i="11"/>
  <c r="DA47" i="27" s="1"/>
  <c r="DA108" i="11"/>
  <c r="DA108" i="27" s="1"/>
  <c r="DA58" i="11"/>
  <c r="DA58" i="27" s="1"/>
  <c r="DA43" i="11"/>
  <c r="DA43" i="27" s="1"/>
  <c r="DA36" i="11"/>
  <c r="DA62" i="11"/>
  <c r="DA62" i="27" s="1"/>
  <c r="DA59" i="11"/>
  <c r="DA59" i="27" s="1"/>
  <c r="DA88" i="11"/>
  <c r="DA88" i="27" s="1"/>
  <c r="DA89" i="11"/>
  <c r="DA89" i="27" s="1"/>
  <c r="DA23" i="11"/>
  <c r="DA23" i="27" s="1"/>
  <c r="DA15" i="11"/>
  <c r="DA18" i="11"/>
  <c r="DA99" i="11"/>
  <c r="DA99" i="27" s="1"/>
  <c r="DA26" i="11"/>
  <c r="DA26" i="27" s="1"/>
  <c r="DA28" i="11"/>
  <c r="DA28" i="27" s="1"/>
  <c r="DA44" i="11"/>
  <c r="DA63" i="11"/>
  <c r="DA63" i="27" s="1"/>
  <c r="DA73" i="11"/>
  <c r="DA73" i="27" s="1"/>
  <c r="DA20" i="11"/>
  <c r="DA20" i="27" s="1"/>
  <c r="DA71" i="11"/>
  <c r="DA71" i="27" s="1"/>
  <c r="DA33" i="11"/>
  <c r="DA33" i="27" s="1"/>
  <c r="DA82" i="11"/>
  <c r="DA55" i="11"/>
  <c r="DA55" i="27" s="1"/>
  <c r="DA84" i="11"/>
  <c r="DA84" i="27" s="1"/>
  <c r="DA75" i="11"/>
  <c r="DA75" i="27" s="1"/>
  <c r="DA64" i="11"/>
  <c r="DA64" i="27" s="1"/>
  <c r="DA22" i="11"/>
  <c r="DA74" i="11"/>
  <c r="DA74" i="27" s="1"/>
  <c r="DA90" i="11"/>
  <c r="DA90" i="27" s="1"/>
  <c r="DA93" i="11"/>
  <c r="DA93" i="27" s="1"/>
  <c r="DA21" i="11"/>
  <c r="DA21" i="27" s="1"/>
  <c r="DA56" i="11"/>
  <c r="DA97" i="11"/>
  <c r="DA97" i="27" s="1"/>
  <c r="DA91" i="11"/>
  <c r="DA91" i="27" s="1"/>
  <c r="DA96" i="11"/>
  <c r="DA96" i="27" s="1"/>
  <c r="DA17" i="11"/>
  <c r="DA49" i="11"/>
  <c r="DA49" i="27" s="1"/>
  <c r="DA54" i="11"/>
  <c r="DA54" i="27" s="1"/>
  <c r="DA76" i="11"/>
  <c r="DA76" i="27" s="1"/>
  <c r="DA57" i="11"/>
  <c r="DA57" i="27" s="1"/>
  <c r="DA37" i="11"/>
  <c r="DA37" i="27" s="1"/>
  <c r="DA19" i="11"/>
  <c r="DA77" i="11"/>
  <c r="DA77" i="27" s="1"/>
  <c r="DA38" i="11"/>
  <c r="DA38" i="27" s="1"/>
  <c r="DB532" i="5"/>
  <c r="DB22" i="15"/>
  <c r="DB269" i="5"/>
  <c r="DB27" i="15"/>
  <c r="DB28" i="15"/>
  <c r="DB5" i="5"/>
  <c r="DB6" i="33"/>
  <c r="DB6" i="34"/>
  <c r="DB1149" i="5"/>
  <c r="DB6" i="36"/>
  <c r="DB126" i="29"/>
  <c r="DB6" i="35"/>
  <c r="DB6" i="30"/>
  <c r="DB6" i="27"/>
  <c r="DB33" i="15"/>
  <c r="DB6" i="31"/>
  <c r="DB6" i="23"/>
  <c r="DB6" i="32"/>
  <c r="DB5" i="9"/>
  <c r="DB6" i="11"/>
  <c r="CZ217" i="32"/>
  <c r="CZ102" i="34"/>
  <c r="CZ211" i="32"/>
  <c r="CZ185" i="33"/>
  <c r="CZ41" i="32"/>
  <c r="CZ19" i="23"/>
  <c r="CZ20" i="23" s="1"/>
  <c r="CZ214" i="32"/>
  <c r="CZ60" i="34"/>
  <c r="CZ216" i="32"/>
  <c r="CZ88" i="34"/>
  <c r="CZ215" i="32"/>
  <c r="CZ74" i="34"/>
  <c r="CZ128" i="29"/>
  <c r="DA118" i="11"/>
  <c r="CZ76" i="33"/>
  <c r="CZ119" i="33"/>
  <c r="DA8" i="5"/>
  <c r="DA8" i="9"/>
  <c r="CZ96" i="33"/>
  <c r="CZ149" i="33"/>
  <c r="DB535" i="5" l="1"/>
  <c r="DB539" i="5"/>
  <c r="DB547" i="5"/>
  <c r="DB537" i="5"/>
  <c r="DB540" i="5"/>
  <c r="DB542" i="5"/>
  <c r="DB538" i="5"/>
  <c r="DB541" i="5"/>
  <c r="DB545" i="5"/>
  <c r="DB546" i="5"/>
  <c r="DB544" i="5"/>
  <c r="DB534" i="5"/>
  <c r="DB536" i="5"/>
  <c r="DB543" i="5"/>
  <c r="DA22" i="27"/>
  <c r="DA31" i="33"/>
  <c r="DA15" i="27"/>
  <c r="DA117" i="33"/>
  <c r="DA23" i="23"/>
  <c r="DA115" i="11"/>
  <c r="DA140" i="33"/>
  <c r="DA31" i="34"/>
  <c r="DA3" i="11"/>
  <c r="DA32" i="33"/>
  <c r="DA80" i="33"/>
  <c r="DA85" i="33" s="1"/>
  <c r="DA101" i="33"/>
  <c r="DA127" i="33"/>
  <c r="DA133" i="33" s="1"/>
  <c r="DA49" i="33"/>
  <c r="DA89" i="33"/>
  <c r="DA41" i="27"/>
  <c r="DA112" i="33"/>
  <c r="DA24" i="33"/>
  <c r="DA24" i="27"/>
  <c r="DA94" i="33"/>
  <c r="DA114" i="33"/>
  <c r="DA45" i="34"/>
  <c r="DA16" i="33"/>
  <c r="DA16" i="23"/>
  <c r="DA138" i="33"/>
  <c r="DA19" i="27"/>
  <c r="DA20" i="33"/>
  <c r="DA82" i="27"/>
  <c r="DA65" i="32" s="1"/>
  <c r="DA73" i="34"/>
  <c r="DA31" i="27"/>
  <c r="DA53" i="32" s="1"/>
  <c r="DA59" i="34"/>
  <c r="DA62" i="33"/>
  <c r="DA137" i="33"/>
  <c r="DA142" i="33" s="1"/>
  <c r="DA15" i="23"/>
  <c r="DA100" i="33"/>
  <c r="DA108" i="33"/>
  <c r="DA36" i="27"/>
  <c r="DA77" i="32" s="1"/>
  <c r="DA87" i="34"/>
  <c r="DA45" i="27"/>
  <c r="DA115" i="33"/>
  <c r="CZ213" i="32"/>
  <c r="CZ46" i="34"/>
  <c r="DC21" i="15"/>
  <c r="DB31" i="15"/>
  <c r="DB7" i="36"/>
  <c r="DB7" i="34"/>
  <c r="DB6" i="5"/>
  <c r="DB7" i="35"/>
  <c r="DB7" i="30"/>
  <c r="DB7" i="27"/>
  <c r="DB7" i="31"/>
  <c r="DB7" i="23"/>
  <c r="DB7" i="33"/>
  <c r="DB7" i="32"/>
  <c r="DB6" i="9"/>
  <c r="DB7" i="11"/>
  <c r="DA63" i="33"/>
  <c r="DA56" i="27"/>
  <c r="DA89" i="32" s="1"/>
  <c r="DA101" i="34"/>
  <c r="DA44" i="27"/>
  <c r="DA110" i="33"/>
  <c r="DA18" i="27"/>
  <c r="DA111" i="33"/>
  <c r="DA17" i="34"/>
  <c r="DA29" i="33"/>
  <c r="DA52" i="27"/>
  <c r="DA109" i="33"/>
  <c r="DA25" i="33"/>
  <c r="DA111" i="27"/>
  <c r="DA27" i="33"/>
  <c r="DA107" i="33"/>
  <c r="DA103" i="33" l="1"/>
  <c r="DA17" i="32"/>
  <c r="DA211" i="32" s="1"/>
  <c r="DA119" i="33"/>
  <c r="DA216" i="32"/>
  <c r="DA88" i="34"/>
  <c r="DA19" i="23"/>
  <c r="DA20" i="23" s="1"/>
  <c r="DB8" i="5"/>
  <c r="DB8" i="9"/>
  <c r="DA214" i="32"/>
  <c r="DA60" i="34"/>
  <c r="DA217" i="32"/>
  <c r="DA102" i="34"/>
  <c r="DC532" i="5"/>
  <c r="DC22" i="15"/>
  <c r="DC33" i="15"/>
  <c r="DC269" i="5"/>
  <c r="DC1149" i="5"/>
  <c r="DC6" i="33"/>
  <c r="DC5" i="5"/>
  <c r="DC126" i="29"/>
  <c r="DC6" i="36"/>
  <c r="DC28" i="15"/>
  <c r="DC6" i="31"/>
  <c r="DC6" i="34"/>
  <c r="DC6" i="32"/>
  <c r="DC27" i="15"/>
  <c r="DC6" i="35"/>
  <c r="DC6" i="30"/>
  <c r="DC6" i="27"/>
  <c r="DC6" i="23"/>
  <c r="DC5" i="9"/>
  <c r="DC6" i="11"/>
  <c r="DA45" i="33"/>
  <c r="DA41" i="32"/>
  <c r="DA185" i="33"/>
  <c r="DA96" i="33"/>
  <c r="DA149" i="33"/>
  <c r="DB93" i="11"/>
  <c r="DB93" i="27" s="1"/>
  <c r="DB98" i="11"/>
  <c r="DB98" i="27" s="1"/>
  <c r="DB109" i="11"/>
  <c r="DB109" i="27" s="1"/>
  <c r="DB56" i="11"/>
  <c r="DB71" i="11"/>
  <c r="DB71" i="27" s="1"/>
  <c r="DB94" i="11"/>
  <c r="DB94" i="27" s="1"/>
  <c r="DB67" i="11"/>
  <c r="DB67" i="27" s="1"/>
  <c r="DB100" i="11"/>
  <c r="DB100" i="27" s="1"/>
  <c r="DB47" i="11"/>
  <c r="DB47" i="27" s="1"/>
  <c r="DB103" i="11"/>
  <c r="DB103" i="27" s="1"/>
  <c r="DB78" i="11"/>
  <c r="DB78" i="27" s="1"/>
  <c r="DB64" i="11"/>
  <c r="DB64" i="27" s="1"/>
  <c r="DB88" i="11"/>
  <c r="DB88" i="27" s="1"/>
  <c r="DB19" i="11"/>
  <c r="DB54" i="11"/>
  <c r="DB54" i="27" s="1"/>
  <c r="DB61" i="11"/>
  <c r="DB61" i="27" s="1"/>
  <c r="DB69" i="11"/>
  <c r="DB69" i="27" s="1"/>
  <c r="DB73" i="11"/>
  <c r="DB73" i="27" s="1"/>
  <c r="DB85" i="11"/>
  <c r="DB85" i="27" s="1"/>
  <c r="DB96" i="11"/>
  <c r="DB96" i="27" s="1"/>
  <c r="DB50" i="11"/>
  <c r="DB50" i="27" s="1"/>
  <c r="DB20" i="11"/>
  <c r="DB20" i="27" s="1"/>
  <c r="DB53" i="11"/>
  <c r="DB53" i="27" s="1"/>
  <c r="DB72" i="11"/>
  <c r="DB72" i="27" s="1"/>
  <c r="DB66" i="11"/>
  <c r="DB66" i="27" s="1"/>
  <c r="DB25" i="11"/>
  <c r="DB25" i="27" s="1"/>
  <c r="DB95" i="11"/>
  <c r="DB95" i="27" s="1"/>
  <c r="DB55" i="11"/>
  <c r="DB55" i="27" s="1"/>
  <c r="DB84" i="11"/>
  <c r="DB84" i="27" s="1"/>
  <c r="DB102" i="11"/>
  <c r="DB102" i="27" s="1"/>
  <c r="DB35" i="11"/>
  <c r="DB35" i="27" s="1"/>
  <c r="DB90" i="11"/>
  <c r="DB90" i="27" s="1"/>
  <c r="DB87" i="11"/>
  <c r="DB87" i="27" s="1"/>
  <c r="DB65" i="11"/>
  <c r="DB65" i="27" s="1"/>
  <c r="DB70" i="11"/>
  <c r="DB70" i="27" s="1"/>
  <c r="DB111" i="11"/>
  <c r="DB82" i="11"/>
  <c r="DB41" i="11"/>
  <c r="DB81" i="11"/>
  <c r="DB81" i="27" s="1"/>
  <c r="DB24" i="11"/>
  <c r="DB15" i="11"/>
  <c r="DB89" i="11"/>
  <c r="DB89" i="27" s="1"/>
  <c r="DB101" i="11"/>
  <c r="DB101" i="27" s="1"/>
  <c r="DB83" i="11"/>
  <c r="DB83" i="27" s="1"/>
  <c r="DB107" i="11"/>
  <c r="DB107" i="27" s="1"/>
  <c r="DB99" i="11"/>
  <c r="DB99" i="27" s="1"/>
  <c r="DB26" i="11"/>
  <c r="DB26" i="27" s="1"/>
  <c r="DB92" i="11"/>
  <c r="DB92" i="27" s="1"/>
  <c r="DB63" i="11"/>
  <c r="DB63" i="27" s="1"/>
  <c r="DB39" i="11"/>
  <c r="DB39" i="27" s="1"/>
  <c r="DB79" i="11"/>
  <c r="DB79" i="27" s="1"/>
  <c r="DB86" i="11"/>
  <c r="DB86" i="27" s="1"/>
  <c r="DB45" i="11"/>
  <c r="DB52" i="11"/>
  <c r="DB33" i="11"/>
  <c r="DB33" i="27" s="1"/>
  <c r="DB16" i="11"/>
  <c r="DB34" i="11"/>
  <c r="DB34" i="27" s="1"/>
  <c r="DB75" i="11"/>
  <c r="DB75" i="27" s="1"/>
  <c r="DB106" i="11"/>
  <c r="DB106" i="27" s="1"/>
  <c r="DB58" i="11"/>
  <c r="DB58" i="27" s="1"/>
  <c r="DB62" i="11"/>
  <c r="DB62" i="27" s="1"/>
  <c r="DB22" i="11"/>
  <c r="DB57" i="11"/>
  <c r="DB57" i="27" s="1"/>
  <c r="DB77" i="11"/>
  <c r="DB77" i="27" s="1"/>
  <c r="DB44" i="11"/>
  <c r="DB38" i="11"/>
  <c r="DB38" i="27" s="1"/>
  <c r="DB28" i="11"/>
  <c r="DB28" i="27" s="1"/>
  <c r="DB68" i="11"/>
  <c r="DB68" i="27" s="1"/>
  <c r="DB37" i="11"/>
  <c r="DB37" i="27" s="1"/>
  <c r="DB97" i="11"/>
  <c r="DB97" i="27" s="1"/>
  <c r="DB42" i="11"/>
  <c r="DB42" i="27" s="1"/>
  <c r="DB17" i="11"/>
  <c r="DB18" i="11"/>
  <c r="DB36" i="11"/>
  <c r="DB48" i="11"/>
  <c r="DB48" i="27" s="1"/>
  <c r="DB51" i="11"/>
  <c r="DB59" i="11"/>
  <c r="DB59" i="27" s="1"/>
  <c r="DB27" i="11"/>
  <c r="DB27" i="27" s="1"/>
  <c r="DB29" i="11"/>
  <c r="DB29" i="27" s="1"/>
  <c r="DB43" i="11"/>
  <c r="DB43" i="27" s="1"/>
  <c r="DB46" i="11"/>
  <c r="DB46" i="27" s="1"/>
  <c r="DB110" i="11"/>
  <c r="DB110" i="27" s="1"/>
  <c r="DB108" i="11"/>
  <c r="DB108" i="27" s="1"/>
  <c r="DB74" i="11"/>
  <c r="DB74" i="27" s="1"/>
  <c r="DB21" i="11"/>
  <c r="DB21" i="27" s="1"/>
  <c r="DB30" i="11"/>
  <c r="DB30" i="27" s="1"/>
  <c r="DB49" i="11"/>
  <c r="DB49" i="27" s="1"/>
  <c r="DB105" i="11"/>
  <c r="DB105" i="27" s="1"/>
  <c r="DB104" i="11"/>
  <c r="DB104" i="27" s="1"/>
  <c r="DB76" i="11"/>
  <c r="DB76" i="27" s="1"/>
  <c r="DB40" i="11"/>
  <c r="DB40" i="27" s="1"/>
  <c r="DB91" i="11"/>
  <c r="DB91" i="27" s="1"/>
  <c r="DB23" i="11"/>
  <c r="DB23" i="27" s="1"/>
  <c r="DB32" i="11"/>
  <c r="DB32" i="27" s="1"/>
  <c r="DB31" i="11"/>
  <c r="DB60" i="11"/>
  <c r="DB60" i="27" s="1"/>
  <c r="DB80" i="11"/>
  <c r="DB80" i="27" s="1"/>
  <c r="DA215" i="32"/>
  <c r="DA74" i="34"/>
  <c r="DA76" i="33"/>
  <c r="DA128" i="29"/>
  <c r="DB118" i="11"/>
  <c r="DA18" i="34" l="1"/>
  <c r="DB31" i="27"/>
  <c r="DB53" i="32" s="1"/>
  <c r="DB59" i="34"/>
  <c r="DB16" i="23"/>
  <c r="DB138" i="33"/>
  <c r="DB63" i="33"/>
  <c r="DB108" i="33"/>
  <c r="DB100" i="33"/>
  <c r="DB15" i="23"/>
  <c r="DB137" i="33"/>
  <c r="DB62" i="33"/>
  <c r="DB24" i="27"/>
  <c r="DB16" i="33"/>
  <c r="DB45" i="34"/>
  <c r="DB114" i="33"/>
  <c r="DB94" i="33"/>
  <c r="DB111" i="27"/>
  <c r="DB107" i="33"/>
  <c r="DB27" i="33"/>
  <c r="DB56" i="27"/>
  <c r="DB89" i="32" s="1"/>
  <c r="DB101" i="34"/>
  <c r="DC535" i="5"/>
  <c r="DC534" i="5"/>
  <c r="DC538" i="5"/>
  <c r="DC541" i="5"/>
  <c r="DC543" i="5"/>
  <c r="DC545" i="5"/>
  <c r="DC546" i="5"/>
  <c r="DC537" i="5"/>
  <c r="DC540" i="5"/>
  <c r="DC544" i="5"/>
  <c r="DC536" i="5"/>
  <c r="DC539" i="5"/>
  <c r="DC542" i="5"/>
  <c r="DC547" i="5"/>
  <c r="DB36" i="27"/>
  <c r="DB77" i="32" s="1"/>
  <c r="DB87" i="34"/>
  <c r="DB22" i="27"/>
  <c r="DB31" i="33"/>
  <c r="DB52" i="27"/>
  <c r="DB109" i="33"/>
  <c r="DB25" i="33"/>
  <c r="DB41" i="27"/>
  <c r="DB112" i="33"/>
  <c r="DB24" i="33"/>
  <c r="DB19" i="27"/>
  <c r="DB20" i="33"/>
  <c r="DB18" i="27"/>
  <c r="DB29" i="33"/>
  <c r="DB111" i="33"/>
  <c r="DB17" i="34"/>
  <c r="DB44" i="27"/>
  <c r="DB110" i="33"/>
  <c r="DB45" i="27"/>
  <c r="DB115" i="33"/>
  <c r="DB15" i="27"/>
  <c r="DB49" i="33"/>
  <c r="DB80" i="33"/>
  <c r="DB85" i="33" s="1"/>
  <c r="DB115" i="11"/>
  <c r="DB23" i="23"/>
  <c r="DB117" i="33"/>
  <c r="DB31" i="34"/>
  <c r="DB3" i="11"/>
  <c r="DB101" i="33"/>
  <c r="DB140" i="33"/>
  <c r="DB89" i="33"/>
  <c r="DB127" i="33"/>
  <c r="DB133" i="33" s="1"/>
  <c r="DB32" i="33"/>
  <c r="DB82" i="27"/>
  <c r="DB65" i="32" s="1"/>
  <c r="DB73" i="34"/>
  <c r="DA213" i="32"/>
  <c r="DA46" i="34"/>
  <c r="DC31" i="15"/>
  <c r="DD21" i="15"/>
  <c r="DC6" i="5"/>
  <c r="DC7" i="36"/>
  <c r="DC7" i="33"/>
  <c r="DC7" i="35"/>
  <c r="DC7" i="30"/>
  <c r="DC7" i="27"/>
  <c r="DC7" i="34"/>
  <c r="DC7" i="31"/>
  <c r="DC7" i="23"/>
  <c r="DC7" i="32"/>
  <c r="DC6" i="9"/>
  <c r="DC7" i="11"/>
  <c r="DB76" i="33" l="1"/>
  <c r="DB96" i="33"/>
  <c r="DB149" i="33"/>
  <c r="DB17" i="32"/>
  <c r="DB216" i="32"/>
  <c r="DB88" i="34"/>
  <c r="DC102" i="11"/>
  <c r="DC102" i="27" s="1"/>
  <c r="DC106" i="11"/>
  <c r="DC106" i="27" s="1"/>
  <c r="DC108" i="11"/>
  <c r="DC108" i="27" s="1"/>
  <c r="DC70" i="11"/>
  <c r="DC70" i="27" s="1"/>
  <c r="DC110" i="11"/>
  <c r="DC110" i="27" s="1"/>
  <c r="DC87" i="11"/>
  <c r="DC87" i="27" s="1"/>
  <c r="DC36" i="11"/>
  <c r="DC98" i="11"/>
  <c r="DC98" i="27" s="1"/>
  <c r="DC82" i="11"/>
  <c r="DC56" i="11"/>
  <c r="DC66" i="11"/>
  <c r="DC66" i="27" s="1"/>
  <c r="DC67" i="11"/>
  <c r="DC67" i="27" s="1"/>
  <c r="DC41" i="11"/>
  <c r="DC24" i="11"/>
  <c r="DC17" i="11"/>
  <c r="DC18" i="11"/>
  <c r="DC91" i="11"/>
  <c r="DC91" i="27" s="1"/>
  <c r="DC23" i="11"/>
  <c r="DC23" i="27" s="1"/>
  <c r="DC50" i="11"/>
  <c r="DC50" i="27" s="1"/>
  <c r="DC107" i="11"/>
  <c r="DC107" i="27" s="1"/>
  <c r="DC32" i="11"/>
  <c r="DC32" i="27" s="1"/>
  <c r="DC104" i="11"/>
  <c r="DC104" i="27" s="1"/>
  <c r="DC49" i="11"/>
  <c r="DC49" i="27" s="1"/>
  <c r="DC31" i="11"/>
  <c r="DC89" i="11"/>
  <c r="DC89" i="27" s="1"/>
  <c r="DC37" i="11"/>
  <c r="DC37" i="27" s="1"/>
  <c r="DC93" i="11"/>
  <c r="DC93" i="27" s="1"/>
  <c r="DC95" i="11"/>
  <c r="DC95" i="27" s="1"/>
  <c r="DC51" i="11"/>
  <c r="DC90" i="11"/>
  <c r="DC90" i="27" s="1"/>
  <c r="DC39" i="11"/>
  <c r="DC39" i="27" s="1"/>
  <c r="DC94" i="11"/>
  <c r="DC94" i="27" s="1"/>
  <c r="DC52" i="11"/>
  <c r="DC25" i="11"/>
  <c r="DC25" i="27" s="1"/>
  <c r="DC33" i="11"/>
  <c r="DC33" i="27" s="1"/>
  <c r="DC35" i="11"/>
  <c r="DC35" i="27" s="1"/>
  <c r="DC103" i="11"/>
  <c r="DC103" i="27" s="1"/>
  <c r="DC78" i="11"/>
  <c r="DC78" i="27" s="1"/>
  <c r="DC55" i="11"/>
  <c r="DC55" i="27" s="1"/>
  <c r="DC19" i="11"/>
  <c r="DC44" i="11"/>
  <c r="DC96" i="11"/>
  <c r="DC96" i="27" s="1"/>
  <c r="DC101" i="11"/>
  <c r="DC101" i="27" s="1"/>
  <c r="DC61" i="11"/>
  <c r="DC61" i="27" s="1"/>
  <c r="DC38" i="11"/>
  <c r="DC38" i="27" s="1"/>
  <c r="DC72" i="11"/>
  <c r="DC72" i="27" s="1"/>
  <c r="DC80" i="11"/>
  <c r="DC80" i="27" s="1"/>
  <c r="DC73" i="11"/>
  <c r="DC73" i="27" s="1"/>
  <c r="DC20" i="11"/>
  <c r="DC20" i="27" s="1"/>
  <c r="DC76" i="11"/>
  <c r="DC76" i="27" s="1"/>
  <c r="DC42" i="11"/>
  <c r="DC42" i="27" s="1"/>
  <c r="DC75" i="11"/>
  <c r="DC75" i="27" s="1"/>
  <c r="DC47" i="11"/>
  <c r="DC47" i="27" s="1"/>
  <c r="DC16" i="11"/>
  <c r="DC30" i="11"/>
  <c r="DC30" i="27" s="1"/>
  <c r="DC79" i="11"/>
  <c r="DC79" i="27" s="1"/>
  <c r="DC43" i="11"/>
  <c r="DC43" i="27" s="1"/>
  <c r="DC71" i="11"/>
  <c r="DC71" i="27" s="1"/>
  <c r="DC74" i="11"/>
  <c r="DC74" i="27" s="1"/>
  <c r="DC29" i="11"/>
  <c r="DC29" i="27" s="1"/>
  <c r="DC46" i="11"/>
  <c r="DC46" i="27" s="1"/>
  <c r="DC84" i="11"/>
  <c r="DC84" i="27" s="1"/>
  <c r="DC65" i="11"/>
  <c r="DC65" i="27" s="1"/>
  <c r="DC45" i="11"/>
  <c r="DC68" i="11"/>
  <c r="DC68" i="27" s="1"/>
  <c r="DC15" i="11"/>
  <c r="DC28" i="11"/>
  <c r="DC28" i="27" s="1"/>
  <c r="DC81" i="11"/>
  <c r="DC81" i="27" s="1"/>
  <c r="DC85" i="11"/>
  <c r="DC85" i="27" s="1"/>
  <c r="DC69" i="11"/>
  <c r="DC69" i="27" s="1"/>
  <c r="DC53" i="11"/>
  <c r="DC53" i="27" s="1"/>
  <c r="DC97" i="11"/>
  <c r="DC97" i="27" s="1"/>
  <c r="DC99" i="11"/>
  <c r="DC99" i="27" s="1"/>
  <c r="DC111" i="11"/>
  <c r="DC21" i="11"/>
  <c r="DC21" i="27" s="1"/>
  <c r="DC109" i="11"/>
  <c r="DC109" i="27" s="1"/>
  <c r="DC27" i="11"/>
  <c r="DC27" i="27" s="1"/>
  <c r="DC48" i="11"/>
  <c r="DC48" i="27" s="1"/>
  <c r="DC34" i="11"/>
  <c r="DC34" i="27" s="1"/>
  <c r="DC58" i="11"/>
  <c r="DC58" i="27" s="1"/>
  <c r="DC62" i="11"/>
  <c r="DC62" i="27" s="1"/>
  <c r="DC64" i="11"/>
  <c r="DC64" i="27" s="1"/>
  <c r="DC59" i="11"/>
  <c r="DC59" i="27" s="1"/>
  <c r="DC22" i="11"/>
  <c r="DC86" i="11"/>
  <c r="DC86" i="27" s="1"/>
  <c r="DC100" i="11"/>
  <c r="DC100" i="27" s="1"/>
  <c r="DC105" i="11"/>
  <c r="DC105" i="27" s="1"/>
  <c r="DC63" i="11"/>
  <c r="DC63" i="27" s="1"/>
  <c r="DC57" i="11"/>
  <c r="DC57" i="27" s="1"/>
  <c r="DC77" i="11"/>
  <c r="DC77" i="27" s="1"/>
  <c r="DC83" i="11"/>
  <c r="DC83" i="27" s="1"/>
  <c r="DC92" i="11"/>
  <c r="DC92" i="27" s="1"/>
  <c r="DC26" i="11"/>
  <c r="DC26" i="27" s="1"/>
  <c r="DC40" i="11"/>
  <c r="DC40" i="27" s="1"/>
  <c r="DC54" i="11"/>
  <c r="DC54" i="27" s="1"/>
  <c r="DC88" i="11"/>
  <c r="DC88" i="27" s="1"/>
  <c r="DC60" i="11"/>
  <c r="DC60" i="27" s="1"/>
  <c r="DB119" i="33"/>
  <c r="DB142" i="33"/>
  <c r="DD532" i="5"/>
  <c r="DD22" i="15"/>
  <c r="DD27" i="15"/>
  <c r="DD5" i="5"/>
  <c r="DD33" i="15"/>
  <c r="DD1149" i="5"/>
  <c r="DD6" i="36"/>
  <c r="DD6" i="34"/>
  <c r="DD269" i="5"/>
  <c r="DD126" i="29"/>
  <c r="DD6" i="35"/>
  <c r="DD6" i="30"/>
  <c r="DD28" i="15"/>
  <c r="DD6" i="33"/>
  <c r="DD6" i="31"/>
  <c r="DD6" i="23"/>
  <c r="DD6" i="32"/>
  <c r="DD6" i="11"/>
  <c r="DD6" i="27"/>
  <c r="DD5" i="9"/>
  <c r="DC8" i="5"/>
  <c r="DC8" i="9"/>
  <c r="DB128" i="29"/>
  <c r="DC118" i="11"/>
  <c r="DB45" i="33"/>
  <c r="DB19" i="23"/>
  <c r="DB20" i="23" s="1"/>
  <c r="DB217" i="32"/>
  <c r="DB102" i="34"/>
  <c r="DB185" i="33"/>
  <c r="DB41" i="32"/>
  <c r="DB103" i="33"/>
  <c r="DB215" i="32"/>
  <c r="DB74" i="34"/>
  <c r="DB214" i="32"/>
  <c r="DB60" i="34"/>
  <c r="DB213" i="32" l="1"/>
  <c r="DB46" i="34"/>
  <c r="DC22" i="27"/>
  <c r="DC31" i="33"/>
  <c r="DC45" i="27"/>
  <c r="DC115" i="33"/>
  <c r="DC19" i="27"/>
  <c r="DC20" i="33"/>
  <c r="DC31" i="27"/>
  <c r="DC53" i="32" s="1"/>
  <c r="DC59" i="34"/>
  <c r="DC18" i="27"/>
  <c r="DC111" i="33"/>
  <c r="DC17" i="34"/>
  <c r="DC29" i="33"/>
  <c r="DD31" i="15"/>
  <c r="DE21" i="15"/>
  <c r="DD7" i="33"/>
  <c r="DD7" i="36"/>
  <c r="DD7" i="34"/>
  <c r="DD7" i="31"/>
  <c r="DD6" i="5"/>
  <c r="DD7" i="32"/>
  <c r="DD7" i="35"/>
  <c r="DD7" i="30"/>
  <c r="DD7" i="27"/>
  <c r="DD7" i="23"/>
  <c r="DD6" i="9"/>
  <c r="DD7" i="11"/>
  <c r="DC63" i="33"/>
  <c r="DC36" i="27"/>
  <c r="DC77" i="32" s="1"/>
  <c r="DC87" i="34"/>
  <c r="DD535" i="5"/>
  <c r="DD537" i="5"/>
  <c r="DD544" i="5"/>
  <c r="DD536" i="5"/>
  <c r="DD541" i="5"/>
  <c r="DD543" i="5"/>
  <c r="DD539" i="5"/>
  <c r="DD542" i="5"/>
  <c r="DD547" i="5"/>
  <c r="DD538" i="5"/>
  <c r="DD545" i="5"/>
  <c r="DD540" i="5"/>
  <c r="DD546" i="5"/>
  <c r="DD534" i="5"/>
  <c r="DC111" i="27"/>
  <c r="DC27" i="33"/>
  <c r="DC107" i="33"/>
  <c r="DC15" i="27"/>
  <c r="DC115" i="11"/>
  <c r="DC117" i="33"/>
  <c r="DC23" i="23"/>
  <c r="DC31" i="34"/>
  <c r="DC3" i="11"/>
  <c r="DC32" i="33"/>
  <c r="DC89" i="33"/>
  <c r="DC49" i="33"/>
  <c r="DC101" i="33"/>
  <c r="DC127" i="33"/>
  <c r="DC133" i="33" s="1"/>
  <c r="DC140" i="33"/>
  <c r="DC80" i="33"/>
  <c r="DC85" i="33" s="1"/>
  <c r="DC108" i="33"/>
  <c r="DC62" i="33"/>
  <c r="DC15" i="23"/>
  <c r="DC100" i="33"/>
  <c r="DC137" i="33"/>
  <c r="DC24" i="27"/>
  <c r="DC114" i="33"/>
  <c r="DC45" i="34"/>
  <c r="DC94" i="33"/>
  <c r="DC16" i="33"/>
  <c r="DC56" i="27"/>
  <c r="DC89" i="32" s="1"/>
  <c r="DC101" i="34"/>
  <c r="DB211" i="32"/>
  <c r="DB18" i="34"/>
  <c r="DC44" i="27"/>
  <c r="DC110" i="33"/>
  <c r="DC52" i="27"/>
  <c r="DC109" i="33"/>
  <c r="DC25" i="33"/>
  <c r="DC138" i="33"/>
  <c r="DC16" i="23"/>
  <c r="DC41" i="27"/>
  <c r="DC112" i="33"/>
  <c r="DC24" i="33"/>
  <c r="DC82" i="27"/>
  <c r="DC65" i="32" s="1"/>
  <c r="DC73" i="34"/>
  <c r="DC103" i="33" l="1"/>
  <c r="DC128" i="29"/>
  <c r="DD118" i="11"/>
  <c r="DC216" i="32"/>
  <c r="DC88" i="34"/>
  <c r="DD8" i="5"/>
  <c r="DD8" i="9"/>
  <c r="DC17" i="32"/>
  <c r="DC217" i="32"/>
  <c r="DC102" i="34"/>
  <c r="DC19" i="23"/>
  <c r="DC20" i="23" s="1"/>
  <c r="DC76" i="33"/>
  <c r="DC149" i="33"/>
  <c r="DC215" i="32"/>
  <c r="DC74" i="34"/>
  <c r="DC45" i="33"/>
  <c r="DC185" i="33"/>
  <c r="DC41" i="32"/>
  <c r="DC96" i="33"/>
  <c r="DC119" i="33"/>
  <c r="DD95" i="11"/>
  <c r="DD95" i="27" s="1"/>
  <c r="DD64" i="11"/>
  <c r="DD64" i="27" s="1"/>
  <c r="DD22" i="11"/>
  <c r="DD102" i="11"/>
  <c r="DD102" i="27" s="1"/>
  <c r="DD82" i="11"/>
  <c r="DD87" i="11"/>
  <c r="DD87" i="27" s="1"/>
  <c r="DD66" i="11"/>
  <c r="DD66" i="27" s="1"/>
  <c r="DD110" i="11"/>
  <c r="DD110" i="27" s="1"/>
  <c r="DD45" i="11"/>
  <c r="DD30" i="11"/>
  <c r="DD30" i="27" s="1"/>
  <c r="DD79" i="11"/>
  <c r="DD79" i="27" s="1"/>
  <c r="DD51" i="11"/>
  <c r="DD34" i="11"/>
  <c r="DD34" i="27" s="1"/>
  <c r="DD19" i="11"/>
  <c r="DD60" i="11"/>
  <c r="DD60" i="27" s="1"/>
  <c r="DD76" i="11"/>
  <c r="DD76" i="27" s="1"/>
  <c r="DD28" i="11"/>
  <c r="DD28" i="27" s="1"/>
  <c r="DD77" i="11"/>
  <c r="DD77" i="27" s="1"/>
  <c r="DD15" i="11"/>
  <c r="DD96" i="11"/>
  <c r="DD96" i="27" s="1"/>
  <c r="DD107" i="11"/>
  <c r="DD107" i="27" s="1"/>
  <c r="DD97" i="11"/>
  <c r="DD97" i="27" s="1"/>
  <c r="DD61" i="11"/>
  <c r="DD61" i="27" s="1"/>
  <c r="DD89" i="11"/>
  <c r="DD89" i="27" s="1"/>
  <c r="DD33" i="11"/>
  <c r="DD33" i="27" s="1"/>
  <c r="DD35" i="11"/>
  <c r="DD35" i="27" s="1"/>
  <c r="DD71" i="11"/>
  <c r="DD71" i="27" s="1"/>
  <c r="DD98" i="11"/>
  <c r="DD98" i="27" s="1"/>
  <c r="DD16" i="11"/>
  <c r="DD52" i="11"/>
  <c r="DD36" i="11"/>
  <c r="DD47" i="11"/>
  <c r="DD47" i="27" s="1"/>
  <c r="DD103" i="11"/>
  <c r="DD103" i="27" s="1"/>
  <c r="DD58" i="11"/>
  <c r="DD58" i="27" s="1"/>
  <c r="DD111" i="11"/>
  <c r="DD43" i="11"/>
  <c r="DD43" i="27" s="1"/>
  <c r="DD56" i="11"/>
  <c r="DD81" i="11"/>
  <c r="DD81" i="27" s="1"/>
  <c r="DD104" i="11"/>
  <c r="DD104" i="27" s="1"/>
  <c r="DD20" i="11"/>
  <c r="DD20" i="27" s="1"/>
  <c r="DD101" i="11"/>
  <c r="DD101" i="27" s="1"/>
  <c r="DD91" i="11"/>
  <c r="DD91" i="27" s="1"/>
  <c r="DD83" i="11"/>
  <c r="DD83" i="27" s="1"/>
  <c r="DD92" i="11"/>
  <c r="DD92" i="27" s="1"/>
  <c r="DD57" i="11"/>
  <c r="DD57" i="27" s="1"/>
  <c r="DD99" i="11"/>
  <c r="DD99" i="27" s="1"/>
  <c r="DD23" i="11"/>
  <c r="DD23" i="27" s="1"/>
  <c r="DD26" i="11"/>
  <c r="DD26" i="27" s="1"/>
  <c r="DD21" i="11"/>
  <c r="DD21" i="27" s="1"/>
  <c r="DD109" i="11"/>
  <c r="DD109" i="27" s="1"/>
  <c r="DD74" i="11"/>
  <c r="DD74" i="27" s="1"/>
  <c r="DD29" i="11"/>
  <c r="DD29" i="27" s="1"/>
  <c r="DD67" i="11"/>
  <c r="DD67" i="27" s="1"/>
  <c r="DD27" i="11"/>
  <c r="DD27" i="27" s="1"/>
  <c r="DD25" i="11"/>
  <c r="DD25" i="27" s="1"/>
  <c r="DD94" i="11"/>
  <c r="DD94" i="27" s="1"/>
  <c r="DD100" i="11"/>
  <c r="DD100" i="27" s="1"/>
  <c r="DD39" i="11"/>
  <c r="DD39" i="27" s="1"/>
  <c r="DD62" i="11"/>
  <c r="DD62" i="27" s="1"/>
  <c r="DD108" i="11"/>
  <c r="DD108" i="27" s="1"/>
  <c r="DD80" i="11"/>
  <c r="DD80" i="27" s="1"/>
  <c r="DD105" i="11"/>
  <c r="DD105" i="27" s="1"/>
  <c r="DD37" i="11"/>
  <c r="DD37" i="27" s="1"/>
  <c r="DD63" i="11"/>
  <c r="DD63" i="27" s="1"/>
  <c r="DD50" i="11"/>
  <c r="DD50" i="27" s="1"/>
  <c r="DD44" i="11"/>
  <c r="DD72" i="11"/>
  <c r="DD72" i="27" s="1"/>
  <c r="DD54" i="11"/>
  <c r="DD54" i="27" s="1"/>
  <c r="DD18" i="11"/>
  <c r="DD24" i="11"/>
  <c r="DD38" i="11"/>
  <c r="DD38" i="27" s="1"/>
  <c r="DD40" i="11"/>
  <c r="DD40" i="27" s="1"/>
  <c r="DD93" i="11"/>
  <c r="DD93" i="27" s="1"/>
  <c r="DD65" i="11"/>
  <c r="DD65" i="27" s="1"/>
  <c r="DD59" i="11"/>
  <c r="DD59" i="27" s="1"/>
  <c r="DD78" i="11"/>
  <c r="DD78" i="27" s="1"/>
  <c r="DD86" i="11"/>
  <c r="DD86" i="27" s="1"/>
  <c r="DD55" i="11"/>
  <c r="DD55" i="27" s="1"/>
  <c r="DD70" i="11"/>
  <c r="DD70" i="27" s="1"/>
  <c r="DD48" i="11"/>
  <c r="DD48" i="27" s="1"/>
  <c r="DD46" i="11"/>
  <c r="DD46" i="27" s="1"/>
  <c r="DD84" i="11"/>
  <c r="DD84" i="27" s="1"/>
  <c r="DD75" i="11"/>
  <c r="DD75" i="27" s="1"/>
  <c r="DD106" i="11"/>
  <c r="DD106" i="27" s="1"/>
  <c r="DD90" i="11"/>
  <c r="DD90" i="27" s="1"/>
  <c r="DD32" i="11"/>
  <c r="DD32" i="27" s="1"/>
  <c r="DD42" i="11"/>
  <c r="DD42" i="27" s="1"/>
  <c r="DD53" i="11"/>
  <c r="DD53" i="27" s="1"/>
  <c r="DD88" i="11"/>
  <c r="DD88" i="27" s="1"/>
  <c r="DD68" i="11"/>
  <c r="DD68" i="27" s="1"/>
  <c r="DD85" i="11"/>
  <c r="DD85" i="27" s="1"/>
  <c r="DD17" i="11"/>
  <c r="DD41" i="11"/>
  <c r="DD49" i="11"/>
  <c r="DD49" i="27" s="1"/>
  <c r="DD31" i="11"/>
  <c r="DD69" i="11"/>
  <c r="DD69" i="27" s="1"/>
  <c r="DD73" i="11"/>
  <c r="DD73" i="27" s="1"/>
  <c r="DC214" i="32"/>
  <c r="DC60" i="34"/>
  <c r="DC142" i="33"/>
  <c r="DE532" i="5"/>
  <c r="DE22" i="15"/>
  <c r="DE28" i="15"/>
  <c r="DE6" i="36"/>
  <c r="DE126" i="29"/>
  <c r="DE6" i="34"/>
  <c r="DE33" i="15"/>
  <c r="DE1149" i="5"/>
  <c r="DE5" i="5"/>
  <c r="DE269" i="5"/>
  <c r="DE6" i="35"/>
  <c r="DE6" i="30"/>
  <c r="DE6" i="27"/>
  <c r="DE6" i="33"/>
  <c r="DE6" i="31"/>
  <c r="DE6" i="23"/>
  <c r="DE27" i="15"/>
  <c r="DE6" i="32"/>
  <c r="DE5" i="9"/>
  <c r="DE6" i="11"/>
  <c r="DD31" i="27" l="1"/>
  <c r="DD53" i="32" s="1"/>
  <c r="DD59" i="34"/>
  <c r="DD111" i="27"/>
  <c r="DD107" i="33"/>
  <c r="DD27" i="33"/>
  <c r="DD36" i="27"/>
  <c r="DD77" i="32" s="1"/>
  <c r="DD87" i="34"/>
  <c r="DD15" i="27"/>
  <c r="DD49" i="33"/>
  <c r="DD80" i="33"/>
  <c r="DD85" i="33" s="1"/>
  <c r="DD117" i="33"/>
  <c r="DD89" i="33"/>
  <c r="DD115" i="11"/>
  <c r="DD32" i="33"/>
  <c r="DD127" i="33"/>
  <c r="DD133" i="33" s="1"/>
  <c r="DD23" i="23"/>
  <c r="DD31" i="34"/>
  <c r="DD3" i="11"/>
  <c r="DD140" i="33"/>
  <c r="DD101" i="33"/>
  <c r="DD22" i="27"/>
  <c r="DD31" i="33"/>
  <c r="DD24" i="27"/>
  <c r="DD114" i="33"/>
  <c r="DD45" i="34"/>
  <c r="DD16" i="33"/>
  <c r="DD94" i="33"/>
  <c r="DD44" i="27"/>
  <c r="DD110" i="33"/>
  <c r="DD52" i="27"/>
  <c r="DD109" i="33"/>
  <c r="DD25" i="33"/>
  <c r="DD19" i="27"/>
  <c r="DD20" i="33"/>
  <c r="DC213" i="32"/>
  <c r="DC46" i="34"/>
  <c r="DC211" i="32"/>
  <c r="DC18" i="34"/>
  <c r="DF21" i="15"/>
  <c r="DE6" i="5"/>
  <c r="DE7" i="33"/>
  <c r="DE7" i="34"/>
  <c r="DE7" i="35"/>
  <c r="DE7" i="30"/>
  <c r="DE7" i="36"/>
  <c r="DE7" i="31"/>
  <c r="DE7" i="23"/>
  <c r="DE7" i="32"/>
  <c r="DE7" i="11"/>
  <c r="DE7" i="27"/>
  <c r="DE6" i="9"/>
  <c r="DE31" i="15"/>
  <c r="DD41" i="27"/>
  <c r="DD112" i="33"/>
  <c r="DD24" i="33"/>
  <c r="DD18" i="27"/>
  <c r="DD29" i="33"/>
  <c r="DD111" i="33"/>
  <c r="DD17" i="34"/>
  <c r="DD56" i="27"/>
  <c r="DD89" i="32" s="1"/>
  <c r="DD101" i="34"/>
  <c r="DD108" i="33"/>
  <c r="DD137" i="33"/>
  <c r="DD62" i="33"/>
  <c r="DD15" i="23"/>
  <c r="DD100" i="33"/>
  <c r="DD45" i="27"/>
  <c r="DD115" i="33"/>
  <c r="DD82" i="27"/>
  <c r="DD65" i="32" s="1"/>
  <c r="DD73" i="34"/>
  <c r="DE535" i="5"/>
  <c r="DE540" i="5"/>
  <c r="DE542" i="5"/>
  <c r="DE545" i="5"/>
  <c r="DE546" i="5"/>
  <c r="DE534" i="5"/>
  <c r="DE538" i="5"/>
  <c r="DE539" i="5"/>
  <c r="DE547" i="5"/>
  <c r="DE536" i="5"/>
  <c r="DE541" i="5"/>
  <c r="DE537" i="5"/>
  <c r="DE543" i="5"/>
  <c r="DE544" i="5"/>
  <c r="DD63" i="33"/>
  <c r="DD138" i="33"/>
  <c r="DD16" i="23"/>
  <c r="DD142" i="33" l="1"/>
  <c r="DD103" i="33"/>
  <c r="DD215" i="32"/>
  <c r="DD74" i="34"/>
  <c r="DD19" i="23"/>
  <c r="DD20" i="23" s="1"/>
  <c r="DD45" i="33"/>
  <c r="DD96" i="33"/>
  <c r="DD149" i="33"/>
  <c r="DD119" i="33"/>
  <c r="DE98" i="11"/>
  <c r="DE98" i="27" s="1"/>
  <c r="DE86" i="11"/>
  <c r="DE86" i="27" s="1"/>
  <c r="DE34" i="11"/>
  <c r="DE34" i="27" s="1"/>
  <c r="DE84" i="11"/>
  <c r="DE84" i="27" s="1"/>
  <c r="DE78" i="11"/>
  <c r="DE78" i="27" s="1"/>
  <c r="DE94" i="11"/>
  <c r="DE94" i="27" s="1"/>
  <c r="DE52" i="11"/>
  <c r="DE93" i="11"/>
  <c r="DE93" i="27" s="1"/>
  <c r="DE43" i="11"/>
  <c r="DE43" i="27" s="1"/>
  <c r="DE22" i="11"/>
  <c r="DE73" i="11"/>
  <c r="DE73" i="27" s="1"/>
  <c r="DE77" i="11"/>
  <c r="DE77" i="27" s="1"/>
  <c r="DE61" i="11"/>
  <c r="DE61" i="27" s="1"/>
  <c r="DE38" i="11"/>
  <c r="DE38" i="27" s="1"/>
  <c r="DE88" i="11"/>
  <c r="DE88" i="27" s="1"/>
  <c r="DE15" i="11"/>
  <c r="DE80" i="11"/>
  <c r="DE80" i="27" s="1"/>
  <c r="DE91" i="11"/>
  <c r="DE91" i="27" s="1"/>
  <c r="DE37" i="11"/>
  <c r="DE37" i="27" s="1"/>
  <c r="DE72" i="11"/>
  <c r="DE72" i="27" s="1"/>
  <c r="DE57" i="11"/>
  <c r="DE57" i="27" s="1"/>
  <c r="DE79" i="11"/>
  <c r="DE79" i="27" s="1"/>
  <c r="DE55" i="11"/>
  <c r="DE55" i="27" s="1"/>
  <c r="DE71" i="11"/>
  <c r="DE71" i="27" s="1"/>
  <c r="DE33" i="11"/>
  <c r="DE33" i="27" s="1"/>
  <c r="DE82" i="11"/>
  <c r="DE46" i="11"/>
  <c r="DE46" i="27" s="1"/>
  <c r="DE39" i="11"/>
  <c r="DE39" i="27" s="1"/>
  <c r="DE110" i="11"/>
  <c r="DE110" i="27" s="1"/>
  <c r="DE51" i="11"/>
  <c r="DE27" i="11"/>
  <c r="DE27" i="27" s="1"/>
  <c r="DE74" i="11"/>
  <c r="DE74" i="27" s="1"/>
  <c r="DE109" i="11"/>
  <c r="DE109" i="27" s="1"/>
  <c r="DE30" i="11"/>
  <c r="DE30" i="27" s="1"/>
  <c r="DE101" i="11"/>
  <c r="DE101" i="27" s="1"/>
  <c r="DE24" i="11"/>
  <c r="DE85" i="11"/>
  <c r="DE85" i="27" s="1"/>
  <c r="DE69" i="11"/>
  <c r="DE69" i="27" s="1"/>
  <c r="DE40" i="11"/>
  <c r="DE40" i="27" s="1"/>
  <c r="DE96" i="11"/>
  <c r="DE96" i="27" s="1"/>
  <c r="DE32" i="11"/>
  <c r="DE32" i="27" s="1"/>
  <c r="DE60" i="11"/>
  <c r="DE60" i="27" s="1"/>
  <c r="DE23" i="11"/>
  <c r="DE23" i="27" s="1"/>
  <c r="DE63" i="11"/>
  <c r="DE63" i="27" s="1"/>
  <c r="DE18" i="11"/>
  <c r="DE48" i="11"/>
  <c r="DE48" i="27" s="1"/>
  <c r="DE59" i="11"/>
  <c r="DE59" i="27" s="1"/>
  <c r="DE111" i="11"/>
  <c r="DE29" i="11"/>
  <c r="DE29" i="27" s="1"/>
  <c r="DE35" i="11"/>
  <c r="DE35" i="27" s="1"/>
  <c r="DE103" i="11"/>
  <c r="DE103" i="27" s="1"/>
  <c r="DE25" i="11"/>
  <c r="DE25" i="27" s="1"/>
  <c r="DE47" i="11"/>
  <c r="DE47" i="27" s="1"/>
  <c r="DE16" i="11"/>
  <c r="DE70" i="11"/>
  <c r="DE70" i="27" s="1"/>
  <c r="DE95" i="11"/>
  <c r="DE95" i="27" s="1"/>
  <c r="DE90" i="11"/>
  <c r="DE90" i="27" s="1"/>
  <c r="DE107" i="11"/>
  <c r="DE107" i="27" s="1"/>
  <c r="DE19" i="11"/>
  <c r="DE44" i="11"/>
  <c r="DE20" i="11"/>
  <c r="DE20" i="27" s="1"/>
  <c r="DE92" i="11"/>
  <c r="DE92" i="27" s="1"/>
  <c r="DE89" i="11"/>
  <c r="DE89" i="27" s="1"/>
  <c r="DE26" i="11"/>
  <c r="DE26" i="27" s="1"/>
  <c r="DE50" i="11"/>
  <c r="DE50" i="27" s="1"/>
  <c r="DE31" i="11"/>
  <c r="DE76" i="11"/>
  <c r="DE76" i="27" s="1"/>
  <c r="DE41" i="11"/>
  <c r="DE54" i="11"/>
  <c r="DE54" i="27" s="1"/>
  <c r="DE102" i="11"/>
  <c r="DE102" i="27" s="1"/>
  <c r="DE65" i="11"/>
  <c r="DE65" i="27" s="1"/>
  <c r="DE67" i="11"/>
  <c r="DE67" i="27" s="1"/>
  <c r="DE100" i="11"/>
  <c r="DE100" i="27" s="1"/>
  <c r="DE75" i="11"/>
  <c r="DE75" i="27" s="1"/>
  <c r="DE64" i="11"/>
  <c r="DE64" i="27" s="1"/>
  <c r="DE108" i="11"/>
  <c r="DE108" i="27" s="1"/>
  <c r="DE58" i="11"/>
  <c r="DE58" i="27" s="1"/>
  <c r="DE106" i="11"/>
  <c r="DE106" i="27" s="1"/>
  <c r="DE45" i="11"/>
  <c r="DE97" i="11"/>
  <c r="DE97" i="27" s="1"/>
  <c r="DE81" i="11"/>
  <c r="DE81" i="27" s="1"/>
  <c r="DE104" i="11"/>
  <c r="DE104" i="27" s="1"/>
  <c r="DE17" i="11"/>
  <c r="DE68" i="11"/>
  <c r="DE68" i="27" s="1"/>
  <c r="DE42" i="11"/>
  <c r="DE42" i="27" s="1"/>
  <c r="DE49" i="11"/>
  <c r="DE49" i="27" s="1"/>
  <c r="DE105" i="11"/>
  <c r="DE105" i="27" s="1"/>
  <c r="DE83" i="11"/>
  <c r="DE83" i="27" s="1"/>
  <c r="DE99" i="11"/>
  <c r="DE99" i="27" s="1"/>
  <c r="DE28" i="11"/>
  <c r="DE28" i="27" s="1"/>
  <c r="DE53" i="11"/>
  <c r="DE53" i="27" s="1"/>
  <c r="DE36" i="11"/>
  <c r="DE56" i="11"/>
  <c r="DE62" i="11"/>
  <c r="DE62" i="27" s="1"/>
  <c r="DE66" i="11"/>
  <c r="DE66" i="27" s="1"/>
  <c r="DE87" i="11"/>
  <c r="DE87" i="27" s="1"/>
  <c r="DE21" i="11"/>
  <c r="DE21" i="27" s="1"/>
  <c r="DD217" i="32"/>
  <c r="DD102" i="34"/>
  <c r="DD17" i="32"/>
  <c r="DE8" i="5"/>
  <c r="DE8" i="9"/>
  <c r="DD216" i="32"/>
  <c r="DD88" i="34"/>
  <c r="DF22" i="15"/>
  <c r="DF532" i="5"/>
  <c r="DF27" i="15"/>
  <c r="DF28" i="15"/>
  <c r="DF6" i="33"/>
  <c r="DF6" i="34"/>
  <c r="DF33" i="15"/>
  <c r="DF6" i="36"/>
  <c r="DF269" i="5"/>
  <c r="DF1149" i="5"/>
  <c r="DF126" i="29"/>
  <c r="DF6" i="35"/>
  <c r="DF6" i="30"/>
  <c r="DF6" i="27"/>
  <c r="DF5" i="5"/>
  <c r="DF6" i="31"/>
  <c r="DF6" i="23"/>
  <c r="DF5" i="9"/>
  <c r="DF6" i="32"/>
  <c r="DF6" i="11"/>
  <c r="DD185" i="33"/>
  <c r="DD41" i="32"/>
  <c r="DD128" i="29"/>
  <c r="DE118" i="11"/>
  <c r="DD76" i="33"/>
  <c r="DD214" i="32"/>
  <c r="DD60" i="34"/>
  <c r="DD211" i="32" l="1"/>
  <c r="DD18" i="34"/>
  <c r="DE63" i="33"/>
  <c r="DE45" i="27"/>
  <c r="DE115" i="33"/>
  <c r="DE19" i="27"/>
  <c r="DE20" i="33"/>
  <c r="DE52" i="27"/>
  <c r="DE109" i="33"/>
  <c r="DE25" i="33"/>
  <c r="DE31" i="27"/>
  <c r="DE53" i="32" s="1"/>
  <c r="DE59" i="34"/>
  <c r="DE62" i="33"/>
  <c r="DE100" i="33"/>
  <c r="DE108" i="33"/>
  <c r="DE15" i="23"/>
  <c r="DE137" i="33"/>
  <c r="DE138" i="33"/>
  <c r="DE16" i="23"/>
  <c r="DE82" i="27"/>
  <c r="DE65" i="32" s="1"/>
  <c r="DE73" i="34"/>
  <c r="DE22" i="27"/>
  <c r="DE31" i="33"/>
  <c r="DD213" i="32"/>
  <c r="DD46" i="34"/>
  <c r="DF535" i="5"/>
  <c r="DF537" i="5"/>
  <c r="DF539" i="5"/>
  <c r="DF547" i="5"/>
  <c r="DF544" i="5"/>
  <c r="DF534" i="5"/>
  <c r="DF543" i="5"/>
  <c r="DF542" i="5"/>
  <c r="DF536" i="5"/>
  <c r="DF538" i="5"/>
  <c r="DF541" i="5"/>
  <c r="DF545" i="5"/>
  <c r="DF540" i="5"/>
  <c r="DF546" i="5"/>
  <c r="DE18" i="27"/>
  <c r="DE111" i="33"/>
  <c r="DE17" i="34"/>
  <c r="DE29" i="33"/>
  <c r="DE56" i="27"/>
  <c r="DE89" i="32" s="1"/>
  <c r="DE101" i="34"/>
  <c r="DG21" i="15"/>
  <c r="DF31" i="15"/>
  <c r="DF7" i="36"/>
  <c r="DF7" i="34"/>
  <c r="DF7" i="33"/>
  <c r="DF6" i="5"/>
  <c r="DF7" i="35"/>
  <c r="DF7" i="30"/>
  <c r="DF7" i="27"/>
  <c r="DF7" i="31"/>
  <c r="DF7" i="23"/>
  <c r="DF7" i="32"/>
  <c r="DF6" i="9"/>
  <c r="DF7" i="11"/>
  <c r="DE36" i="27"/>
  <c r="DE77" i="32" s="1"/>
  <c r="DE87" i="34"/>
  <c r="DE41" i="27"/>
  <c r="DE24" i="33"/>
  <c r="DE112" i="33"/>
  <c r="DE44" i="27"/>
  <c r="DE110" i="33"/>
  <c r="DE111" i="27"/>
  <c r="DE27" i="33"/>
  <c r="DE107" i="33"/>
  <c r="DE24" i="27"/>
  <c r="DE94" i="33"/>
  <c r="DE114" i="33"/>
  <c r="DE45" i="34"/>
  <c r="DE16" i="33"/>
  <c r="DE15" i="27"/>
  <c r="DE127" i="33"/>
  <c r="DE133" i="33" s="1"/>
  <c r="DE115" i="11"/>
  <c r="DE23" i="23"/>
  <c r="DE117" i="33"/>
  <c r="DE31" i="34"/>
  <c r="DE3" i="11"/>
  <c r="DE89" i="33"/>
  <c r="DE49" i="33"/>
  <c r="DE32" i="33"/>
  <c r="DE101" i="33"/>
  <c r="DE140" i="33"/>
  <c r="DE80" i="33"/>
  <c r="DE85" i="33" s="1"/>
  <c r="DE76" i="33" l="1"/>
  <c r="DE96" i="33"/>
  <c r="DE216" i="32"/>
  <c r="DE88" i="34"/>
  <c r="DE217" i="32"/>
  <c r="DE102" i="34"/>
  <c r="DE17" i="32"/>
  <c r="DE215" i="32"/>
  <c r="DE74" i="34"/>
  <c r="DE142" i="33"/>
  <c r="DE149" i="33"/>
  <c r="DF8" i="5"/>
  <c r="DF8" i="9"/>
  <c r="DE19" i="23"/>
  <c r="DE20" i="23" s="1"/>
  <c r="DE45" i="33"/>
  <c r="DE41" i="32"/>
  <c r="DE185" i="33"/>
  <c r="DG532" i="5"/>
  <c r="DG22" i="15"/>
  <c r="DG33" i="15"/>
  <c r="DG269" i="5"/>
  <c r="DG1149" i="5"/>
  <c r="DG6" i="33"/>
  <c r="DG27" i="15"/>
  <c r="DG28" i="15"/>
  <c r="DG5" i="5"/>
  <c r="DG6" i="31"/>
  <c r="DG6" i="32"/>
  <c r="DG6" i="34"/>
  <c r="DG6" i="36"/>
  <c r="DG126" i="29"/>
  <c r="DG6" i="35"/>
  <c r="DG6" i="30"/>
  <c r="DG6" i="27"/>
  <c r="DG6" i="23"/>
  <c r="DG5" i="9"/>
  <c r="DG6" i="11"/>
  <c r="DF111" i="11"/>
  <c r="DF30" i="11"/>
  <c r="DF30" i="27" s="1"/>
  <c r="DF25" i="11"/>
  <c r="DF25" i="27" s="1"/>
  <c r="DF98" i="11"/>
  <c r="DF98" i="27" s="1"/>
  <c r="DF109" i="11"/>
  <c r="DF109" i="27" s="1"/>
  <c r="DF52" i="11"/>
  <c r="DF70" i="11"/>
  <c r="DF70" i="27" s="1"/>
  <c r="DF33" i="11"/>
  <c r="DF33" i="27" s="1"/>
  <c r="DF35" i="11"/>
  <c r="DF35" i="27" s="1"/>
  <c r="DF90" i="11"/>
  <c r="DF90" i="27" s="1"/>
  <c r="DF100" i="11"/>
  <c r="DF100" i="27" s="1"/>
  <c r="DF110" i="11"/>
  <c r="DF110" i="27" s="1"/>
  <c r="DF108" i="11"/>
  <c r="DF108" i="27" s="1"/>
  <c r="DF24" i="11"/>
  <c r="DF31" i="11"/>
  <c r="DF57" i="11"/>
  <c r="DF57" i="27" s="1"/>
  <c r="DF77" i="11"/>
  <c r="DF77" i="27" s="1"/>
  <c r="DF104" i="11"/>
  <c r="DF104" i="27" s="1"/>
  <c r="DF69" i="11"/>
  <c r="DF69" i="27" s="1"/>
  <c r="DF40" i="11"/>
  <c r="DF40" i="27" s="1"/>
  <c r="DF60" i="11"/>
  <c r="DF60" i="27" s="1"/>
  <c r="DF37" i="11"/>
  <c r="DF37" i="27" s="1"/>
  <c r="DF50" i="11"/>
  <c r="DF50" i="27" s="1"/>
  <c r="DF97" i="11"/>
  <c r="DF97" i="27" s="1"/>
  <c r="DF21" i="11"/>
  <c r="DF21" i="27" s="1"/>
  <c r="DF39" i="11"/>
  <c r="DF39" i="27" s="1"/>
  <c r="DF74" i="11"/>
  <c r="DF74" i="27" s="1"/>
  <c r="DF95" i="11"/>
  <c r="DF95" i="27" s="1"/>
  <c r="DF45" i="11"/>
  <c r="DF22" i="11"/>
  <c r="DF58" i="11"/>
  <c r="DF58" i="27" s="1"/>
  <c r="DF29" i="11"/>
  <c r="DF29" i="27" s="1"/>
  <c r="DF16" i="11"/>
  <c r="DF34" i="11"/>
  <c r="DF34" i="27" s="1"/>
  <c r="DF87" i="11"/>
  <c r="DF87" i="27" s="1"/>
  <c r="DF47" i="11"/>
  <c r="DF47" i="27" s="1"/>
  <c r="DF103" i="11"/>
  <c r="DF103" i="27" s="1"/>
  <c r="DF63" i="11"/>
  <c r="DF63" i="27" s="1"/>
  <c r="DF20" i="11"/>
  <c r="DF20" i="27" s="1"/>
  <c r="DF49" i="11"/>
  <c r="DF49" i="27" s="1"/>
  <c r="DF105" i="11"/>
  <c r="DF105" i="27" s="1"/>
  <c r="DF61" i="11"/>
  <c r="DF61" i="27" s="1"/>
  <c r="DF42" i="11"/>
  <c r="DF42" i="27" s="1"/>
  <c r="DF73" i="11"/>
  <c r="DF73" i="27" s="1"/>
  <c r="DF85" i="11"/>
  <c r="DF85" i="27" s="1"/>
  <c r="DF17" i="11"/>
  <c r="DF26" i="11"/>
  <c r="DF26" i="27" s="1"/>
  <c r="DF32" i="11"/>
  <c r="DF32" i="27" s="1"/>
  <c r="DF82" i="11"/>
  <c r="DF36" i="11"/>
  <c r="DF79" i="11"/>
  <c r="DF79" i="27" s="1"/>
  <c r="DF86" i="11"/>
  <c r="DF86" i="27" s="1"/>
  <c r="DF59" i="11"/>
  <c r="DF59" i="27" s="1"/>
  <c r="DF27" i="11"/>
  <c r="DF27" i="27" s="1"/>
  <c r="DF62" i="11"/>
  <c r="DF62" i="27" s="1"/>
  <c r="DF64" i="11"/>
  <c r="DF64" i="27" s="1"/>
  <c r="DF43" i="11"/>
  <c r="DF43" i="27" s="1"/>
  <c r="DF55" i="11"/>
  <c r="DF55" i="27" s="1"/>
  <c r="DF66" i="11"/>
  <c r="DF66" i="27" s="1"/>
  <c r="DF65" i="11"/>
  <c r="DF65" i="27" s="1"/>
  <c r="DF18" i="11"/>
  <c r="DF92" i="11"/>
  <c r="DF92" i="27" s="1"/>
  <c r="DF88" i="11"/>
  <c r="DF88" i="27" s="1"/>
  <c r="DF19" i="11"/>
  <c r="DF54" i="11"/>
  <c r="DF54" i="27" s="1"/>
  <c r="DF53" i="11"/>
  <c r="DF53" i="27" s="1"/>
  <c r="DF72" i="11"/>
  <c r="DF72" i="27" s="1"/>
  <c r="DF101" i="11"/>
  <c r="DF101" i="27" s="1"/>
  <c r="DF15" i="11"/>
  <c r="DF96" i="11"/>
  <c r="DF96" i="27" s="1"/>
  <c r="DF107" i="11"/>
  <c r="DF107" i="27" s="1"/>
  <c r="DF99" i="11"/>
  <c r="DF99" i="27" s="1"/>
  <c r="DF78" i="11"/>
  <c r="DF78" i="27" s="1"/>
  <c r="DF56" i="11"/>
  <c r="DF93" i="11"/>
  <c r="DF93" i="27" s="1"/>
  <c r="DF48" i="11"/>
  <c r="DF48" i="27" s="1"/>
  <c r="DF51" i="11"/>
  <c r="DF84" i="11"/>
  <c r="DF84" i="27" s="1"/>
  <c r="DF71" i="11"/>
  <c r="DF71" i="27" s="1"/>
  <c r="DF102" i="11"/>
  <c r="DF102" i="27" s="1"/>
  <c r="DF94" i="11"/>
  <c r="DF94" i="27" s="1"/>
  <c r="DF67" i="11"/>
  <c r="DF67" i="27" s="1"/>
  <c r="DF46" i="11"/>
  <c r="DF46" i="27" s="1"/>
  <c r="DF75" i="11"/>
  <c r="DF75" i="27" s="1"/>
  <c r="DF106" i="11"/>
  <c r="DF106" i="27" s="1"/>
  <c r="DF89" i="11"/>
  <c r="DF89" i="27" s="1"/>
  <c r="DF68" i="11"/>
  <c r="DF68" i="27" s="1"/>
  <c r="DF41" i="11"/>
  <c r="DF81" i="11"/>
  <c r="DF81" i="27" s="1"/>
  <c r="DF44" i="11"/>
  <c r="DF38" i="11"/>
  <c r="DF38" i="27" s="1"/>
  <c r="DF28" i="11"/>
  <c r="DF28" i="27" s="1"/>
  <c r="DF91" i="11"/>
  <c r="DF91" i="27" s="1"/>
  <c r="DF83" i="11"/>
  <c r="DF83" i="27" s="1"/>
  <c r="DF76" i="11"/>
  <c r="DF76" i="27" s="1"/>
  <c r="DF80" i="11"/>
  <c r="DF80" i="27" s="1"/>
  <c r="DF23" i="11"/>
  <c r="DF23" i="27" s="1"/>
  <c r="DE128" i="29"/>
  <c r="DF118" i="11"/>
  <c r="DE119" i="33"/>
  <c r="DE103" i="33"/>
  <c r="DE214" i="32"/>
  <c r="DE60" i="34"/>
  <c r="DF16" i="23" l="1"/>
  <c r="DF138" i="33"/>
  <c r="DF15" i="27"/>
  <c r="DF49" i="33"/>
  <c r="DF117" i="33"/>
  <c r="DF115" i="11"/>
  <c r="DF23" i="23"/>
  <c r="DF80" i="33"/>
  <c r="DF85" i="33" s="1"/>
  <c r="DF31" i="34"/>
  <c r="DF3" i="11"/>
  <c r="DF127" i="33"/>
  <c r="DF133" i="33" s="1"/>
  <c r="DF32" i="33"/>
  <c r="DF101" i="33"/>
  <c r="DF140" i="33"/>
  <c r="DF89" i="33"/>
  <c r="DF18" i="27"/>
  <c r="DF29" i="33"/>
  <c r="DF111" i="33"/>
  <c r="DF17" i="34"/>
  <c r="DF82" i="27"/>
  <c r="DF65" i="32" s="1"/>
  <c r="DF73" i="34"/>
  <c r="DF137" i="33"/>
  <c r="DF108" i="33"/>
  <c r="DF62" i="33"/>
  <c r="DF15" i="23"/>
  <c r="DF100" i="33"/>
  <c r="DF103" i="33" s="1"/>
  <c r="DF45" i="27"/>
  <c r="DF115" i="33"/>
  <c r="DF111" i="27"/>
  <c r="DF107" i="33"/>
  <c r="DF27" i="33"/>
  <c r="DG535" i="5"/>
  <c r="DG534" i="5"/>
  <c r="DG536" i="5"/>
  <c r="DG541" i="5"/>
  <c r="DG543" i="5"/>
  <c r="DG540" i="5"/>
  <c r="DG542" i="5"/>
  <c r="DG537" i="5"/>
  <c r="DG538" i="5"/>
  <c r="DG544" i="5"/>
  <c r="DG546" i="5"/>
  <c r="DG539" i="5"/>
  <c r="DG547" i="5"/>
  <c r="DG545" i="5"/>
  <c r="DF41" i="27"/>
  <c r="DF112" i="33"/>
  <c r="DF24" i="33"/>
  <c r="DF19" i="27"/>
  <c r="DF20" i="33"/>
  <c r="DF31" i="27"/>
  <c r="DF53" i="32" s="1"/>
  <c r="DF59" i="34"/>
  <c r="DE213" i="32"/>
  <c r="DE46" i="34"/>
  <c r="DF44" i="27"/>
  <c r="DF110" i="33"/>
  <c r="DF56" i="27"/>
  <c r="DF89" i="32" s="1"/>
  <c r="DF101" i="34"/>
  <c r="DF36" i="27"/>
  <c r="DF77" i="32" s="1"/>
  <c r="DF87" i="34"/>
  <c r="DF63" i="33"/>
  <c r="DF22" i="27"/>
  <c r="DF31" i="33"/>
  <c r="DF24" i="27"/>
  <c r="DF16" i="33"/>
  <c r="DF45" i="34"/>
  <c r="DF114" i="33"/>
  <c r="DF94" i="33"/>
  <c r="DF52" i="27"/>
  <c r="DF25" i="33"/>
  <c r="DF109" i="33"/>
  <c r="DH21" i="15"/>
  <c r="DG31" i="15"/>
  <c r="DG6" i="5"/>
  <c r="DG7" i="36"/>
  <c r="DG7" i="34"/>
  <c r="DG7" i="33"/>
  <c r="DG7" i="35"/>
  <c r="DG7" i="30"/>
  <c r="DG7" i="27"/>
  <c r="DG7" i="31"/>
  <c r="DG7" i="23"/>
  <c r="DG6" i="9"/>
  <c r="DG7" i="32"/>
  <c r="DG7" i="11"/>
  <c r="DE211" i="32"/>
  <c r="DE18" i="34"/>
  <c r="DF142" i="33" l="1"/>
  <c r="DH532" i="5"/>
  <c r="DH22" i="15"/>
  <c r="DH27" i="15"/>
  <c r="DH5" i="5"/>
  <c r="DH269" i="5"/>
  <c r="DH126" i="29"/>
  <c r="DH6" i="36"/>
  <c r="DH6" i="33"/>
  <c r="DH6" i="35"/>
  <c r="DH6" i="30"/>
  <c r="DH33" i="15"/>
  <c r="DH6" i="31"/>
  <c r="DH6" i="23"/>
  <c r="DH28" i="15"/>
  <c r="DH6" i="32"/>
  <c r="DH1149" i="5"/>
  <c r="DH6" i="34"/>
  <c r="DH6" i="11"/>
  <c r="DH6" i="27"/>
  <c r="DH5" i="9"/>
  <c r="DF119" i="33"/>
  <c r="DF96" i="33"/>
  <c r="DF149" i="33"/>
  <c r="DF216" i="32"/>
  <c r="DF88" i="34"/>
  <c r="DF214" i="32"/>
  <c r="DF60" i="34"/>
  <c r="DF19" i="23"/>
  <c r="DF20" i="23" s="1"/>
  <c r="DF128" i="29"/>
  <c r="DG118" i="11"/>
  <c r="DG8" i="5"/>
  <c r="DG8" i="9"/>
  <c r="DF45" i="33"/>
  <c r="DG110" i="11"/>
  <c r="DG110" i="27" s="1"/>
  <c r="DG55" i="11"/>
  <c r="DG55" i="27" s="1"/>
  <c r="DG95" i="11"/>
  <c r="DG95" i="27" s="1"/>
  <c r="DG109" i="11"/>
  <c r="DG109" i="27" s="1"/>
  <c r="DG70" i="11"/>
  <c r="DG70" i="27" s="1"/>
  <c r="DG102" i="11"/>
  <c r="DG102" i="27" s="1"/>
  <c r="DG34" i="11"/>
  <c r="DG34" i="27" s="1"/>
  <c r="DG58" i="11"/>
  <c r="DG58" i="27" s="1"/>
  <c r="DG62" i="11"/>
  <c r="DG62" i="27" s="1"/>
  <c r="DG64" i="11"/>
  <c r="DG64" i="27" s="1"/>
  <c r="DG16" i="11"/>
  <c r="DG103" i="11"/>
  <c r="DG103" i="27" s="1"/>
  <c r="DG49" i="11"/>
  <c r="DG49" i="27" s="1"/>
  <c r="DG42" i="11"/>
  <c r="DG42" i="27" s="1"/>
  <c r="DG26" i="11"/>
  <c r="DG26" i="27" s="1"/>
  <c r="DG19" i="11"/>
  <c r="DG44" i="11"/>
  <c r="DG28" i="11"/>
  <c r="DG28" i="27" s="1"/>
  <c r="DG81" i="11"/>
  <c r="DG81" i="27" s="1"/>
  <c r="DG85" i="11"/>
  <c r="DG85" i="27" s="1"/>
  <c r="DG38" i="11"/>
  <c r="DG38" i="27" s="1"/>
  <c r="DG20" i="11"/>
  <c r="DG20" i="27" s="1"/>
  <c r="DG80" i="11"/>
  <c r="DG80" i="27" s="1"/>
  <c r="DG104" i="11"/>
  <c r="DG104" i="27" s="1"/>
  <c r="DG66" i="11"/>
  <c r="DG66" i="27" s="1"/>
  <c r="DG65" i="11"/>
  <c r="DG65" i="27" s="1"/>
  <c r="DG22" i="11"/>
  <c r="DG47" i="11"/>
  <c r="DG47" i="27" s="1"/>
  <c r="DG90" i="11"/>
  <c r="DG90" i="27" s="1"/>
  <c r="DG39" i="11"/>
  <c r="DG39" i="27" s="1"/>
  <c r="DG21" i="11"/>
  <c r="DG21" i="27" s="1"/>
  <c r="DG45" i="11"/>
  <c r="DG36" i="11"/>
  <c r="DG98" i="11"/>
  <c r="DG98" i="27" s="1"/>
  <c r="DG94" i="11"/>
  <c r="DG94" i="27" s="1"/>
  <c r="DG46" i="11"/>
  <c r="DG46" i="27" s="1"/>
  <c r="DG100" i="11"/>
  <c r="DG100" i="27" s="1"/>
  <c r="DG50" i="11"/>
  <c r="DG50" i="27" s="1"/>
  <c r="DG60" i="11"/>
  <c r="DG60" i="27" s="1"/>
  <c r="DG76" i="11"/>
  <c r="DG76" i="27" s="1"/>
  <c r="DG68" i="11"/>
  <c r="DG68" i="27" s="1"/>
  <c r="DG63" i="11"/>
  <c r="DG63" i="27" s="1"/>
  <c r="DG57" i="11"/>
  <c r="DG57" i="27" s="1"/>
  <c r="DG77" i="11"/>
  <c r="DG77" i="27" s="1"/>
  <c r="DG15" i="11"/>
  <c r="DG69" i="11"/>
  <c r="DG69" i="27" s="1"/>
  <c r="DG37" i="11"/>
  <c r="DG37" i="27" s="1"/>
  <c r="DG97" i="11"/>
  <c r="DG97" i="27" s="1"/>
  <c r="DG53" i="11"/>
  <c r="DG53" i="27" s="1"/>
  <c r="DG67" i="11"/>
  <c r="DG67" i="27" s="1"/>
  <c r="DG93" i="11"/>
  <c r="DG93" i="27" s="1"/>
  <c r="DG106" i="11"/>
  <c r="DG106" i="27" s="1"/>
  <c r="DG30" i="11"/>
  <c r="DG30" i="27" s="1"/>
  <c r="DG79" i="11"/>
  <c r="DG79" i="27" s="1"/>
  <c r="DG86" i="11"/>
  <c r="DG86" i="27" s="1"/>
  <c r="DG87" i="11"/>
  <c r="DG87" i="27" s="1"/>
  <c r="DG25" i="11"/>
  <c r="DG25" i="27" s="1"/>
  <c r="DG33" i="11"/>
  <c r="DG33" i="27" s="1"/>
  <c r="DG82" i="11"/>
  <c r="DG59" i="11"/>
  <c r="DG59" i="27" s="1"/>
  <c r="DG84" i="11"/>
  <c r="DG84" i="27" s="1"/>
  <c r="DG54" i="11"/>
  <c r="DG54" i="27" s="1"/>
  <c r="DG31" i="11"/>
  <c r="DG88" i="11"/>
  <c r="DG88" i="27" s="1"/>
  <c r="DG105" i="11"/>
  <c r="DG105" i="27" s="1"/>
  <c r="DG73" i="11"/>
  <c r="DG73" i="27" s="1"/>
  <c r="DG18" i="11"/>
  <c r="DG91" i="11"/>
  <c r="DG91" i="27" s="1"/>
  <c r="DG83" i="11"/>
  <c r="DG83" i="27" s="1"/>
  <c r="DG92" i="11"/>
  <c r="DG92" i="27" s="1"/>
  <c r="DG23" i="11"/>
  <c r="DG23" i="27" s="1"/>
  <c r="DG40" i="11"/>
  <c r="DG40" i="27" s="1"/>
  <c r="DG111" i="11"/>
  <c r="DG108" i="11"/>
  <c r="DG108" i="27" s="1"/>
  <c r="DG75" i="11"/>
  <c r="DG75" i="27" s="1"/>
  <c r="DG43" i="11"/>
  <c r="DG43" i="27" s="1"/>
  <c r="DG27" i="11"/>
  <c r="DG27" i="27" s="1"/>
  <c r="DG48" i="11"/>
  <c r="DG48" i="27" s="1"/>
  <c r="DG51" i="11"/>
  <c r="DG71" i="11"/>
  <c r="DG71" i="27" s="1"/>
  <c r="DG74" i="11"/>
  <c r="DG74" i="27" s="1"/>
  <c r="DG29" i="11"/>
  <c r="DG29" i="27" s="1"/>
  <c r="DG35" i="11"/>
  <c r="DG35" i="27" s="1"/>
  <c r="DG56" i="11"/>
  <c r="DG52" i="11"/>
  <c r="DG89" i="11"/>
  <c r="DG89" i="27" s="1"/>
  <c r="DG72" i="11"/>
  <c r="DG72" i="27" s="1"/>
  <c r="DG41" i="11"/>
  <c r="DG24" i="11"/>
  <c r="DG17" i="11"/>
  <c r="DG101" i="11"/>
  <c r="DG101" i="27" s="1"/>
  <c r="DG61" i="11"/>
  <c r="DG61" i="27" s="1"/>
  <c r="DG96" i="11"/>
  <c r="DG96" i="27" s="1"/>
  <c r="DG99" i="11"/>
  <c r="DG99" i="27" s="1"/>
  <c r="DG107" i="11"/>
  <c r="DG107" i="27" s="1"/>
  <c r="DG32" i="11"/>
  <c r="DG32" i="27" s="1"/>
  <c r="DG78" i="11"/>
  <c r="DG78" i="27" s="1"/>
  <c r="DF185" i="33"/>
  <c r="DF41" i="32"/>
  <c r="DF217" i="32"/>
  <c r="DF102" i="34"/>
  <c r="DF215" i="32"/>
  <c r="DF74" i="34"/>
  <c r="DF17" i="32"/>
  <c r="DF76" i="33"/>
  <c r="DG41" i="27" l="1"/>
  <c r="DG112" i="33"/>
  <c r="DG24" i="33"/>
  <c r="DG56" i="27"/>
  <c r="DG89" i="32" s="1"/>
  <c r="DG101" i="34"/>
  <c r="DG45" i="27"/>
  <c r="DG115" i="33"/>
  <c r="DG19" i="27"/>
  <c r="DG20" i="33"/>
  <c r="DG138" i="33"/>
  <c r="DG16" i="23"/>
  <c r="DG18" i="27"/>
  <c r="DG111" i="33"/>
  <c r="DG17" i="34"/>
  <c r="DG29" i="33"/>
  <c r="DG31" i="27"/>
  <c r="DG53" i="32" s="1"/>
  <c r="DG59" i="34"/>
  <c r="DG82" i="27"/>
  <c r="DG65" i="32" s="1"/>
  <c r="DG73" i="34"/>
  <c r="DG22" i="27"/>
  <c r="DG31" i="33"/>
  <c r="DG62" i="33"/>
  <c r="DG108" i="33"/>
  <c r="DG100" i="33"/>
  <c r="DG15" i="23"/>
  <c r="DG137" i="33"/>
  <c r="DF211" i="32"/>
  <c r="DF18" i="34"/>
  <c r="DG63" i="33"/>
  <c r="DH31" i="15"/>
  <c r="DI21" i="15"/>
  <c r="DH7" i="33"/>
  <c r="DH6" i="5"/>
  <c r="DH7" i="36"/>
  <c r="DH7" i="31"/>
  <c r="DH7" i="34"/>
  <c r="DH7" i="32"/>
  <c r="DH7" i="35"/>
  <c r="DH7" i="30"/>
  <c r="DH7" i="27"/>
  <c r="DH7" i="23"/>
  <c r="DH6" i="9"/>
  <c r="DH7" i="11"/>
  <c r="DF213" i="32"/>
  <c r="DF46" i="34"/>
  <c r="DG24" i="27"/>
  <c r="DG114" i="33"/>
  <c r="DG45" i="34"/>
  <c r="DG94" i="33"/>
  <c r="DG16" i="33"/>
  <c r="DG52" i="27"/>
  <c r="DG109" i="33"/>
  <c r="DG25" i="33"/>
  <c r="DG111" i="27"/>
  <c r="DG107" i="33"/>
  <c r="DG27" i="33"/>
  <c r="DG15" i="27"/>
  <c r="DG117" i="33"/>
  <c r="DG23" i="23"/>
  <c r="DG115" i="11"/>
  <c r="DG31" i="34"/>
  <c r="DG3" i="11"/>
  <c r="DG101" i="33"/>
  <c r="DG140" i="33"/>
  <c r="DG89" i="33"/>
  <c r="DG96" i="33" s="1"/>
  <c r="DG49" i="33"/>
  <c r="DG76" i="33" s="1"/>
  <c r="DG127" i="33"/>
  <c r="DG133" i="33" s="1"/>
  <c r="DG80" i="33"/>
  <c r="DG85" i="33" s="1"/>
  <c r="DG32" i="33"/>
  <c r="DG36" i="27"/>
  <c r="DG77" i="32" s="1"/>
  <c r="DG87" i="34"/>
  <c r="DG44" i="27"/>
  <c r="DG110" i="33"/>
  <c r="DH535" i="5"/>
  <c r="DH544" i="5"/>
  <c r="DH534" i="5"/>
  <c r="DH536" i="5"/>
  <c r="DH538" i="5"/>
  <c r="DH545" i="5"/>
  <c r="DH546" i="5"/>
  <c r="DH540" i="5"/>
  <c r="DH537" i="5"/>
  <c r="DH543" i="5"/>
  <c r="DH539" i="5"/>
  <c r="DH542" i="5"/>
  <c r="DH547" i="5"/>
  <c r="DH541" i="5"/>
  <c r="DG119" i="33" l="1"/>
  <c r="DI532" i="5"/>
  <c r="DI22" i="15"/>
  <c r="DI28" i="15"/>
  <c r="DI6" i="36"/>
  <c r="DI126" i="29"/>
  <c r="DI6" i="34"/>
  <c r="DI33" i="15"/>
  <c r="DI1149" i="5"/>
  <c r="DI5" i="5"/>
  <c r="DI269" i="5"/>
  <c r="DI27" i="15"/>
  <c r="DI6" i="35"/>
  <c r="DI6" i="30"/>
  <c r="DI6" i="27"/>
  <c r="DI6" i="31"/>
  <c r="DI6" i="23"/>
  <c r="DI6" i="33"/>
  <c r="DI6" i="32"/>
  <c r="DI5" i="9"/>
  <c r="DI6" i="11"/>
  <c r="DG142" i="33"/>
  <c r="DG217" i="32"/>
  <c r="DG102" i="34"/>
  <c r="DH73" i="11"/>
  <c r="DH73" i="27" s="1"/>
  <c r="DH23" i="11"/>
  <c r="DH23" i="27" s="1"/>
  <c r="DH32" i="11"/>
  <c r="DH32" i="27" s="1"/>
  <c r="DH60" i="11"/>
  <c r="DH60" i="27" s="1"/>
  <c r="DH76" i="11"/>
  <c r="DH76" i="27" s="1"/>
  <c r="DH28" i="11"/>
  <c r="DH28" i="27" s="1"/>
  <c r="DH50" i="11"/>
  <c r="DH50" i="27" s="1"/>
  <c r="DH31" i="11"/>
  <c r="DH72" i="11"/>
  <c r="DH72" i="27" s="1"/>
  <c r="DH24" i="11"/>
  <c r="DH97" i="11"/>
  <c r="DH97" i="27" s="1"/>
  <c r="DH99" i="11"/>
  <c r="DH99" i="27" s="1"/>
  <c r="DH101" i="11"/>
  <c r="DH101" i="27" s="1"/>
  <c r="DH107" i="11"/>
  <c r="DH107" i="27" s="1"/>
  <c r="DH105" i="11"/>
  <c r="DH105" i="27" s="1"/>
  <c r="DH104" i="11"/>
  <c r="DH104" i="27" s="1"/>
  <c r="DH69" i="11"/>
  <c r="DH69" i="27" s="1"/>
  <c r="DH57" i="11"/>
  <c r="DH57" i="27" s="1"/>
  <c r="DH68" i="11"/>
  <c r="DH68" i="27" s="1"/>
  <c r="DH61" i="11"/>
  <c r="DH61" i="27" s="1"/>
  <c r="DH53" i="11"/>
  <c r="DH53" i="27" s="1"/>
  <c r="DH17" i="11"/>
  <c r="DH77" i="11"/>
  <c r="DH77" i="27" s="1"/>
  <c r="DH43" i="11"/>
  <c r="DH43" i="27" s="1"/>
  <c r="DH89" i="11"/>
  <c r="DH89" i="27" s="1"/>
  <c r="DH88" i="11"/>
  <c r="DH88" i="27" s="1"/>
  <c r="DH96" i="11"/>
  <c r="DH96" i="27" s="1"/>
  <c r="DH62" i="11"/>
  <c r="DH62" i="27" s="1"/>
  <c r="DH108" i="11"/>
  <c r="DH108" i="27" s="1"/>
  <c r="DH56" i="11"/>
  <c r="DH33" i="11"/>
  <c r="DH33" i="27" s="1"/>
  <c r="DH16" i="11"/>
  <c r="DH25" i="11"/>
  <c r="DH25" i="27" s="1"/>
  <c r="DH102" i="11"/>
  <c r="DH102" i="27" s="1"/>
  <c r="DH59" i="11"/>
  <c r="DH59" i="27" s="1"/>
  <c r="DH70" i="11"/>
  <c r="DH70" i="27" s="1"/>
  <c r="DH110" i="11"/>
  <c r="DH110" i="27" s="1"/>
  <c r="DH103" i="11"/>
  <c r="DH103" i="27" s="1"/>
  <c r="DH49" i="11"/>
  <c r="DH49" i="27" s="1"/>
  <c r="DH37" i="11"/>
  <c r="DH37" i="27" s="1"/>
  <c r="DH85" i="11"/>
  <c r="DH85" i="27" s="1"/>
  <c r="DH80" i="11"/>
  <c r="DH80" i="27" s="1"/>
  <c r="DH42" i="11"/>
  <c r="DH42" i="27" s="1"/>
  <c r="DH63" i="11"/>
  <c r="DH63" i="27" s="1"/>
  <c r="DH41" i="11"/>
  <c r="DH19" i="11"/>
  <c r="DH44" i="11"/>
  <c r="DH83" i="11"/>
  <c r="DH83" i="27" s="1"/>
  <c r="DH92" i="11"/>
  <c r="DH92" i="27" s="1"/>
  <c r="DH18" i="11"/>
  <c r="DH38" i="11"/>
  <c r="DH38" i="27" s="1"/>
  <c r="DH54" i="11"/>
  <c r="DH54" i="27" s="1"/>
  <c r="DH91" i="11"/>
  <c r="DH91" i="27" s="1"/>
  <c r="DH15" i="11"/>
  <c r="DH39" i="11"/>
  <c r="DH39" i="27" s="1"/>
  <c r="DH100" i="11"/>
  <c r="DH100" i="27" s="1"/>
  <c r="DH87" i="11"/>
  <c r="DH87" i="27" s="1"/>
  <c r="DH64" i="11"/>
  <c r="DH64" i="27" s="1"/>
  <c r="DH58" i="11"/>
  <c r="DH58" i="27" s="1"/>
  <c r="DH26" i="11"/>
  <c r="DH26" i="27" s="1"/>
  <c r="DH94" i="11"/>
  <c r="DH94" i="27" s="1"/>
  <c r="DH78" i="11"/>
  <c r="DH78" i="27" s="1"/>
  <c r="DH45" i="11"/>
  <c r="DH84" i="11"/>
  <c r="DH84" i="27" s="1"/>
  <c r="DH67" i="11"/>
  <c r="DH67" i="27" s="1"/>
  <c r="DH98" i="11"/>
  <c r="DH98" i="27" s="1"/>
  <c r="DH93" i="11"/>
  <c r="DH93" i="27" s="1"/>
  <c r="DH81" i="11"/>
  <c r="DH81" i="27" s="1"/>
  <c r="DH48" i="11"/>
  <c r="DH48" i="27" s="1"/>
  <c r="DH27" i="11"/>
  <c r="DH27" i="27" s="1"/>
  <c r="DH106" i="11"/>
  <c r="DH106" i="27" s="1"/>
  <c r="DH55" i="11"/>
  <c r="DH55" i="27" s="1"/>
  <c r="DH86" i="11"/>
  <c r="DH86" i="27" s="1"/>
  <c r="DH20" i="11"/>
  <c r="DH20" i="27" s="1"/>
  <c r="DH47" i="11"/>
  <c r="DH47" i="27" s="1"/>
  <c r="DH74" i="11"/>
  <c r="DH74" i="27" s="1"/>
  <c r="DH90" i="11"/>
  <c r="DH90" i="27" s="1"/>
  <c r="DH30" i="11"/>
  <c r="DH30" i="27" s="1"/>
  <c r="DH71" i="11"/>
  <c r="DH71" i="27" s="1"/>
  <c r="DH51" i="11"/>
  <c r="DH75" i="11"/>
  <c r="DH75" i="27" s="1"/>
  <c r="DH29" i="11"/>
  <c r="DH29" i="27" s="1"/>
  <c r="DH79" i="11"/>
  <c r="DH79" i="27" s="1"/>
  <c r="DH34" i="11"/>
  <c r="DH34" i="27" s="1"/>
  <c r="DH22" i="11"/>
  <c r="DH111" i="11"/>
  <c r="DH40" i="11"/>
  <c r="DH40" i="27" s="1"/>
  <c r="DH66" i="11"/>
  <c r="DH66" i="27" s="1"/>
  <c r="DH109" i="11"/>
  <c r="DH109" i="27" s="1"/>
  <c r="DH21" i="11"/>
  <c r="DH21" i="27" s="1"/>
  <c r="DH46" i="11"/>
  <c r="DH46" i="27" s="1"/>
  <c r="DH82" i="11"/>
  <c r="DH95" i="11"/>
  <c r="DH95" i="27" s="1"/>
  <c r="DH36" i="11"/>
  <c r="DH52" i="11"/>
  <c r="DH65" i="11"/>
  <c r="DH65" i="27" s="1"/>
  <c r="DH35" i="11"/>
  <c r="DH35" i="27" s="1"/>
  <c r="DG45" i="33"/>
  <c r="DG185" i="33"/>
  <c r="DG41" i="32"/>
  <c r="DH8" i="5"/>
  <c r="DH8" i="9"/>
  <c r="DG19" i="23"/>
  <c r="DG20" i="23" s="1"/>
  <c r="DG215" i="32"/>
  <c r="DG74" i="34"/>
  <c r="DG216" i="32"/>
  <c r="DG88" i="34"/>
  <c r="DG149" i="33"/>
  <c r="DG103" i="33"/>
  <c r="DG128" i="29"/>
  <c r="DH118" i="11"/>
  <c r="DG214" i="32"/>
  <c r="DG60" i="34"/>
  <c r="DG17" i="32"/>
  <c r="DH36" i="27" l="1"/>
  <c r="DH77" i="32" s="1"/>
  <c r="DH87" i="34"/>
  <c r="DH111" i="27"/>
  <c r="DH27" i="33"/>
  <c r="DH107" i="33"/>
  <c r="DH15" i="27"/>
  <c r="DH49" i="33"/>
  <c r="DH80" i="33"/>
  <c r="DH85" i="33" s="1"/>
  <c r="DH117" i="33"/>
  <c r="DH32" i="33"/>
  <c r="DH89" i="33"/>
  <c r="DH115" i="11"/>
  <c r="DH127" i="33"/>
  <c r="DH133" i="33" s="1"/>
  <c r="DH23" i="23"/>
  <c r="DH31" i="34"/>
  <c r="DH3" i="11"/>
  <c r="DH140" i="33"/>
  <c r="DH101" i="33"/>
  <c r="DH18" i="27"/>
  <c r="DH29" i="33"/>
  <c r="DH111" i="33"/>
  <c r="DH17" i="34"/>
  <c r="DH19" i="27"/>
  <c r="DH20" i="33"/>
  <c r="DH56" i="27"/>
  <c r="DH89" i="32" s="1"/>
  <c r="DH101" i="34"/>
  <c r="DH63" i="33"/>
  <c r="DH24" i="27"/>
  <c r="DH114" i="33"/>
  <c r="DH45" i="34"/>
  <c r="DH16" i="33"/>
  <c r="DH94" i="33"/>
  <c r="DH22" i="27"/>
  <c r="DH31" i="33"/>
  <c r="DH41" i="27"/>
  <c r="DH112" i="33"/>
  <c r="DH24" i="33"/>
  <c r="DJ21" i="15"/>
  <c r="DI6" i="5"/>
  <c r="DI7" i="36"/>
  <c r="DI7" i="34"/>
  <c r="DI7" i="35"/>
  <c r="DI7" i="30"/>
  <c r="DI7" i="31"/>
  <c r="DI7" i="23"/>
  <c r="DI7" i="33"/>
  <c r="DI7" i="32"/>
  <c r="DI7" i="11"/>
  <c r="DI7" i="27"/>
  <c r="DI6" i="9"/>
  <c r="DI31" i="15"/>
  <c r="DG211" i="32"/>
  <c r="DG18" i="34"/>
  <c r="DG213" i="32"/>
  <c r="DG46" i="34"/>
  <c r="DH82" i="27"/>
  <c r="DH65" i="32" s="1"/>
  <c r="DH73" i="34"/>
  <c r="DH138" i="33"/>
  <c r="DH16" i="23"/>
  <c r="DH137" i="33"/>
  <c r="DH108" i="33"/>
  <c r="DH100" i="33"/>
  <c r="DH103" i="33" s="1"/>
  <c r="DH15" i="23"/>
  <c r="DH62" i="33"/>
  <c r="DH31" i="27"/>
  <c r="DH53" i="32" s="1"/>
  <c r="DH59" i="34"/>
  <c r="DI535" i="5"/>
  <c r="DI534" i="5"/>
  <c r="DI538" i="5"/>
  <c r="DI542" i="5"/>
  <c r="DI545" i="5"/>
  <c r="DI546" i="5"/>
  <c r="DI541" i="5"/>
  <c r="DI543" i="5"/>
  <c r="DI544" i="5"/>
  <c r="DI537" i="5"/>
  <c r="DI540" i="5"/>
  <c r="DI536" i="5"/>
  <c r="DI539" i="5"/>
  <c r="DI547" i="5"/>
  <c r="DH52" i="27"/>
  <c r="DH109" i="33"/>
  <c r="DH25" i="33"/>
  <c r="DH45" i="27"/>
  <c r="DH115" i="33"/>
  <c r="DH44" i="27"/>
  <c r="DH110" i="33"/>
  <c r="DH142" i="33" l="1"/>
  <c r="DI29" i="11"/>
  <c r="DI29" i="27" s="1"/>
  <c r="DI87" i="11"/>
  <c r="DI87" i="27" s="1"/>
  <c r="DI93" i="11"/>
  <c r="DI93" i="27" s="1"/>
  <c r="DI55" i="11"/>
  <c r="DI55" i="27" s="1"/>
  <c r="DI56" i="11"/>
  <c r="DI39" i="11"/>
  <c r="DI39" i="27" s="1"/>
  <c r="DI33" i="11"/>
  <c r="DI33" i="27" s="1"/>
  <c r="DI35" i="11"/>
  <c r="DI35" i="27" s="1"/>
  <c r="DI100" i="11"/>
  <c r="DI100" i="27" s="1"/>
  <c r="DI25" i="11"/>
  <c r="DI25" i="27" s="1"/>
  <c r="DI95" i="11"/>
  <c r="DI95" i="27" s="1"/>
  <c r="DI94" i="11"/>
  <c r="DI94" i="27" s="1"/>
  <c r="DI107" i="11"/>
  <c r="DI107" i="27" s="1"/>
  <c r="DI99" i="11"/>
  <c r="DI99" i="27" s="1"/>
  <c r="DI63" i="11"/>
  <c r="DI63" i="27" s="1"/>
  <c r="DI31" i="11"/>
  <c r="DI101" i="11"/>
  <c r="DI101" i="27" s="1"/>
  <c r="DI24" i="11"/>
  <c r="DI17" i="11"/>
  <c r="DI105" i="11"/>
  <c r="DI105" i="27" s="1"/>
  <c r="DI40" i="11"/>
  <c r="DI40" i="27" s="1"/>
  <c r="DI85" i="11"/>
  <c r="DI85" i="27" s="1"/>
  <c r="DI28" i="11"/>
  <c r="DI28" i="27" s="1"/>
  <c r="DI32" i="11"/>
  <c r="DI32" i="27" s="1"/>
  <c r="DI52" i="11"/>
  <c r="DI79" i="11"/>
  <c r="DI79" i="27" s="1"/>
  <c r="DI46" i="11"/>
  <c r="DI46" i="27" s="1"/>
  <c r="DI103" i="11"/>
  <c r="DI103" i="27" s="1"/>
  <c r="DI48" i="11"/>
  <c r="DI48" i="27" s="1"/>
  <c r="DI65" i="11"/>
  <c r="DI65" i="27" s="1"/>
  <c r="DI43" i="11"/>
  <c r="DI43" i="27" s="1"/>
  <c r="DI84" i="11"/>
  <c r="DI84" i="27" s="1"/>
  <c r="DI75" i="11"/>
  <c r="DI75" i="27" s="1"/>
  <c r="DI47" i="11"/>
  <c r="DI47" i="27" s="1"/>
  <c r="DI51" i="11"/>
  <c r="DI57" i="11"/>
  <c r="DI57" i="27" s="1"/>
  <c r="DI68" i="11"/>
  <c r="DI68" i="27" s="1"/>
  <c r="DI23" i="11"/>
  <c r="DI23" i="27" s="1"/>
  <c r="DI41" i="11"/>
  <c r="DI81" i="11"/>
  <c r="DI81" i="27" s="1"/>
  <c r="DI104" i="11"/>
  <c r="DI104" i="27" s="1"/>
  <c r="DI38" i="11"/>
  <c r="DI38" i="27" s="1"/>
  <c r="DI91" i="11"/>
  <c r="DI91" i="27" s="1"/>
  <c r="DI89" i="11"/>
  <c r="DI89" i="27" s="1"/>
  <c r="DI15" i="11"/>
  <c r="DI18" i="11"/>
  <c r="DI37" i="11"/>
  <c r="DI37" i="27" s="1"/>
  <c r="DI102" i="11"/>
  <c r="DI102" i="27" s="1"/>
  <c r="DI86" i="11"/>
  <c r="DI86" i="27" s="1"/>
  <c r="DI67" i="11"/>
  <c r="DI67" i="27" s="1"/>
  <c r="DI30" i="11"/>
  <c r="DI30" i="27" s="1"/>
  <c r="DI78" i="11"/>
  <c r="DI78" i="27" s="1"/>
  <c r="DI21" i="11"/>
  <c r="DI21" i="27" s="1"/>
  <c r="DI16" i="11"/>
  <c r="DI19" i="11"/>
  <c r="DI42" i="11"/>
  <c r="DI42" i="27" s="1"/>
  <c r="DI26" i="11"/>
  <c r="DI26" i="27" s="1"/>
  <c r="DI97" i="11"/>
  <c r="DI97" i="27" s="1"/>
  <c r="DI77" i="11"/>
  <c r="DI77" i="27" s="1"/>
  <c r="DI61" i="11"/>
  <c r="DI61" i="27" s="1"/>
  <c r="DI69" i="11"/>
  <c r="DI69" i="27" s="1"/>
  <c r="DI83" i="11"/>
  <c r="DI83" i="27" s="1"/>
  <c r="DI44" i="11"/>
  <c r="DI53" i="11"/>
  <c r="DI53" i="27" s="1"/>
  <c r="DI49" i="11"/>
  <c r="DI49" i="27" s="1"/>
  <c r="DI62" i="11"/>
  <c r="DI62" i="27" s="1"/>
  <c r="DI59" i="11"/>
  <c r="DI59" i="27" s="1"/>
  <c r="DI71" i="11"/>
  <c r="DI71" i="27" s="1"/>
  <c r="DI98" i="11"/>
  <c r="DI98" i="27" s="1"/>
  <c r="DI82" i="11"/>
  <c r="DI34" i="11"/>
  <c r="DI34" i="27" s="1"/>
  <c r="DI27" i="11"/>
  <c r="DI27" i="27" s="1"/>
  <c r="DI110" i="11"/>
  <c r="DI110" i="27" s="1"/>
  <c r="DI64" i="11"/>
  <c r="DI64" i="27" s="1"/>
  <c r="DI108" i="11"/>
  <c r="DI108" i="27" s="1"/>
  <c r="DI50" i="11"/>
  <c r="DI50" i="27" s="1"/>
  <c r="DI72" i="11"/>
  <c r="DI72" i="27" s="1"/>
  <c r="DI60" i="11"/>
  <c r="DI60" i="27" s="1"/>
  <c r="DI73" i="11"/>
  <c r="DI73" i="27" s="1"/>
  <c r="DI54" i="11"/>
  <c r="DI54" i="27" s="1"/>
  <c r="DI20" i="11"/>
  <c r="DI20" i="27" s="1"/>
  <c r="DI92" i="11"/>
  <c r="DI92" i="27" s="1"/>
  <c r="DI88" i="11"/>
  <c r="DI88" i="27" s="1"/>
  <c r="DI96" i="11"/>
  <c r="DI96" i="27" s="1"/>
  <c r="DI76" i="11"/>
  <c r="DI76" i="27" s="1"/>
  <c r="DI80" i="11"/>
  <c r="DI80" i="27" s="1"/>
  <c r="DI90" i="11"/>
  <c r="DI90" i="27" s="1"/>
  <c r="DI22" i="11"/>
  <c r="DI109" i="11"/>
  <c r="DI109" i="27" s="1"/>
  <c r="DI70" i="11"/>
  <c r="DI70" i="27" s="1"/>
  <c r="DI74" i="11"/>
  <c r="DI74" i="27" s="1"/>
  <c r="DI45" i="11"/>
  <c r="DI58" i="11"/>
  <c r="DI58" i="27" s="1"/>
  <c r="DI111" i="11"/>
  <c r="DI106" i="11"/>
  <c r="DI106" i="27" s="1"/>
  <c r="DI36" i="11"/>
  <c r="DI66" i="11"/>
  <c r="DI66" i="27" s="1"/>
  <c r="DH19" i="23"/>
  <c r="DH20" i="23" s="1"/>
  <c r="DH149" i="33"/>
  <c r="DH215" i="32"/>
  <c r="DH74" i="34"/>
  <c r="DH41" i="32"/>
  <c r="DH185" i="33"/>
  <c r="DH217" i="32"/>
  <c r="DH102" i="34"/>
  <c r="DH119" i="33"/>
  <c r="DH216" i="32"/>
  <c r="DH88" i="34"/>
  <c r="DH214" i="32"/>
  <c r="DH60" i="34"/>
  <c r="DI8" i="5"/>
  <c r="DI8" i="9"/>
  <c r="DH45" i="33"/>
  <c r="DH128" i="29"/>
  <c r="DI118" i="11"/>
  <c r="DJ22" i="15"/>
  <c r="DJ532" i="5"/>
  <c r="DJ6" i="36"/>
  <c r="DJ6" i="34"/>
  <c r="DJ33" i="15"/>
  <c r="DJ1149" i="5"/>
  <c r="DJ126" i="29"/>
  <c r="DJ6" i="33"/>
  <c r="DJ27" i="15"/>
  <c r="DJ5" i="5"/>
  <c r="DJ6" i="35"/>
  <c r="DJ6" i="30"/>
  <c r="DJ6" i="27"/>
  <c r="DJ28" i="15"/>
  <c r="DJ269" i="5"/>
  <c r="DJ6" i="31"/>
  <c r="DJ6" i="23"/>
  <c r="DJ5" i="9"/>
  <c r="DJ6" i="11"/>
  <c r="DJ6" i="32"/>
  <c r="DH17" i="32"/>
  <c r="DH96" i="33"/>
  <c r="DH76" i="33"/>
  <c r="DI36" i="27" l="1"/>
  <c r="DI77" i="32" s="1"/>
  <c r="DI87" i="34"/>
  <c r="DI45" i="27"/>
  <c r="DI115" i="33"/>
  <c r="DI22" i="27"/>
  <c r="DI31" i="33"/>
  <c r="DI31" i="27"/>
  <c r="DI53" i="32" s="1"/>
  <c r="DI59" i="34"/>
  <c r="DI44" i="27"/>
  <c r="DI110" i="33"/>
  <c r="DI19" i="27"/>
  <c r="DI20" i="33"/>
  <c r="DI41" i="27"/>
  <c r="DI24" i="33"/>
  <c r="DI112" i="33"/>
  <c r="DI138" i="33"/>
  <c r="DI16" i="23"/>
  <c r="DI63" i="33"/>
  <c r="DH211" i="32"/>
  <c r="DH18" i="34"/>
  <c r="DK21" i="15"/>
  <c r="DJ31" i="15"/>
  <c r="DJ7" i="36"/>
  <c r="DJ7" i="34"/>
  <c r="DJ7" i="33"/>
  <c r="DJ7" i="35"/>
  <c r="DJ7" i="30"/>
  <c r="DJ7" i="27"/>
  <c r="DJ7" i="31"/>
  <c r="DJ7" i="23"/>
  <c r="DJ6" i="5"/>
  <c r="DJ7" i="32"/>
  <c r="DJ6" i="9"/>
  <c r="DJ7" i="11"/>
  <c r="DJ535" i="5"/>
  <c r="DJ537" i="5"/>
  <c r="DJ539" i="5"/>
  <c r="DJ547" i="5"/>
  <c r="DJ540" i="5"/>
  <c r="DJ536" i="5"/>
  <c r="DJ545" i="5"/>
  <c r="DJ538" i="5"/>
  <c r="DJ541" i="5"/>
  <c r="DJ546" i="5"/>
  <c r="DJ543" i="5"/>
  <c r="DJ544" i="5"/>
  <c r="DJ534" i="5"/>
  <c r="DJ542" i="5"/>
  <c r="DI111" i="27"/>
  <c r="DI107" i="33"/>
  <c r="DI27" i="33"/>
  <c r="DI82" i="27"/>
  <c r="DI65" i="32" s="1"/>
  <c r="DI73" i="34"/>
  <c r="DI62" i="33"/>
  <c r="DI100" i="33"/>
  <c r="DI15" i="23"/>
  <c r="DI108" i="33"/>
  <c r="DI137" i="33"/>
  <c r="DI18" i="27"/>
  <c r="DI111" i="33"/>
  <c r="DI17" i="34"/>
  <c r="DI29" i="33"/>
  <c r="DI24" i="27"/>
  <c r="DI94" i="33"/>
  <c r="DI114" i="33"/>
  <c r="DI45" i="34"/>
  <c r="DI16" i="33"/>
  <c r="DH213" i="32"/>
  <c r="DH46" i="34"/>
  <c r="DI15" i="27"/>
  <c r="DI117" i="33"/>
  <c r="DI115" i="11"/>
  <c r="DI23" i="23"/>
  <c r="DI31" i="34"/>
  <c r="DI3" i="11"/>
  <c r="DI89" i="33"/>
  <c r="DI96" i="33" s="1"/>
  <c r="DI127" i="33"/>
  <c r="DI133" i="33" s="1"/>
  <c r="DI32" i="33"/>
  <c r="DI80" i="33"/>
  <c r="DI85" i="33" s="1"/>
  <c r="DI101" i="33"/>
  <c r="DI140" i="33"/>
  <c r="DI49" i="33"/>
  <c r="DI76" i="33" s="1"/>
  <c r="DI52" i="27"/>
  <c r="DI109" i="33"/>
  <c r="DI25" i="33"/>
  <c r="DI56" i="27"/>
  <c r="DI89" i="32" s="1"/>
  <c r="DI101" i="34"/>
  <c r="DI17" i="32" l="1"/>
  <c r="DI18" i="34" s="1"/>
  <c r="DI45" i="33"/>
  <c r="DI185" i="33"/>
  <c r="DI41" i="32"/>
  <c r="DI211" i="32"/>
  <c r="DI103" i="33"/>
  <c r="DI215" i="32"/>
  <c r="DI74" i="34"/>
  <c r="DI214" i="32"/>
  <c r="DI60" i="34"/>
  <c r="DI149" i="33"/>
  <c r="DI142" i="33"/>
  <c r="DJ70" i="11"/>
  <c r="DJ70" i="27" s="1"/>
  <c r="DJ102" i="11"/>
  <c r="DJ102" i="27" s="1"/>
  <c r="DJ55" i="11"/>
  <c r="DJ55" i="27" s="1"/>
  <c r="DJ111" i="11"/>
  <c r="DJ108" i="11"/>
  <c r="DJ108" i="27" s="1"/>
  <c r="DJ36" i="11"/>
  <c r="DJ79" i="11"/>
  <c r="DJ79" i="27" s="1"/>
  <c r="DJ95" i="11"/>
  <c r="DJ95" i="27" s="1"/>
  <c r="DJ45" i="11"/>
  <c r="DJ71" i="11"/>
  <c r="DJ71" i="27" s="1"/>
  <c r="DJ64" i="11"/>
  <c r="DJ64" i="27" s="1"/>
  <c r="DJ43" i="11"/>
  <c r="DJ43" i="27" s="1"/>
  <c r="DJ87" i="11"/>
  <c r="DJ87" i="27" s="1"/>
  <c r="DJ18" i="11"/>
  <c r="DJ31" i="11"/>
  <c r="DJ28" i="11"/>
  <c r="DJ28" i="27" s="1"/>
  <c r="DJ89" i="11"/>
  <c r="DJ89" i="27" s="1"/>
  <c r="DJ104" i="11"/>
  <c r="DJ104" i="27" s="1"/>
  <c r="DJ23" i="11"/>
  <c r="DJ23" i="27" s="1"/>
  <c r="DJ60" i="11"/>
  <c r="DJ60" i="27" s="1"/>
  <c r="DJ41" i="11"/>
  <c r="DJ81" i="11"/>
  <c r="DJ81" i="27" s="1"/>
  <c r="DJ38" i="11"/>
  <c r="DJ38" i="27" s="1"/>
  <c r="DJ73" i="11"/>
  <c r="DJ73" i="27" s="1"/>
  <c r="DJ76" i="11"/>
  <c r="DJ76" i="27" s="1"/>
  <c r="DJ66" i="11"/>
  <c r="DJ66" i="27" s="1"/>
  <c r="DJ47" i="11"/>
  <c r="DJ47" i="27" s="1"/>
  <c r="DJ46" i="11"/>
  <c r="DJ46" i="27" s="1"/>
  <c r="DJ62" i="11"/>
  <c r="DJ62" i="27" s="1"/>
  <c r="DJ56" i="11"/>
  <c r="DJ93" i="11"/>
  <c r="DJ93" i="27" s="1"/>
  <c r="DJ78" i="11"/>
  <c r="DJ78" i="27" s="1"/>
  <c r="DJ86" i="11"/>
  <c r="DJ86" i="27" s="1"/>
  <c r="DJ59" i="11"/>
  <c r="DJ59" i="27" s="1"/>
  <c r="DJ58" i="11"/>
  <c r="DJ58" i="27" s="1"/>
  <c r="DJ94" i="11"/>
  <c r="DJ94" i="27" s="1"/>
  <c r="DJ67" i="11"/>
  <c r="DJ67" i="27" s="1"/>
  <c r="DJ22" i="11"/>
  <c r="DJ80" i="11"/>
  <c r="DJ80" i="27" s="1"/>
  <c r="DJ15" i="11"/>
  <c r="DJ32" i="11"/>
  <c r="DJ32" i="27" s="1"/>
  <c r="DJ42" i="11"/>
  <c r="DJ42" i="27" s="1"/>
  <c r="DJ20" i="11"/>
  <c r="DJ20" i="27" s="1"/>
  <c r="DJ17" i="11"/>
  <c r="DJ85" i="11"/>
  <c r="DJ85" i="27" s="1"/>
  <c r="DJ57" i="11"/>
  <c r="DJ57" i="27" s="1"/>
  <c r="DJ77" i="11"/>
  <c r="DJ77" i="27" s="1"/>
  <c r="DJ69" i="11"/>
  <c r="DJ69" i="27" s="1"/>
  <c r="DJ91" i="11"/>
  <c r="DJ91" i="27" s="1"/>
  <c r="DJ75" i="11"/>
  <c r="DJ75" i="27" s="1"/>
  <c r="DJ65" i="11"/>
  <c r="DJ65" i="27" s="1"/>
  <c r="DJ103" i="11"/>
  <c r="DJ103" i="27" s="1"/>
  <c r="DJ21" i="11"/>
  <c r="DJ21" i="27" s="1"/>
  <c r="DJ52" i="11"/>
  <c r="DJ25" i="11"/>
  <c r="DJ25" i="27" s="1"/>
  <c r="DJ110" i="11"/>
  <c r="DJ110" i="27" s="1"/>
  <c r="DJ51" i="11"/>
  <c r="DJ84" i="11"/>
  <c r="DJ84" i="27" s="1"/>
  <c r="DJ33" i="11"/>
  <c r="DJ33" i="27" s="1"/>
  <c r="DJ35" i="11"/>
  <c r="DJ35" i="27" s="1"/>
  <c r="DJ90" i="11"/>
  <c r="DJ90" i="27" s="1"/>
  <c r="DJ30" i="11"/>
  <c r="DJ30" i="27" s="1"/>
  <c r="DJ97" i="11"/>
  <c r="DJ97" i="27" s="1"/>
  <c r="DJ26" i="11"/>
  <c r="DJ26" i="27" s="1"/>
  <c r="DJ68" i="11"/>
  <c r="DJ68" i="27" s="1"/>
  <c r="DJ24" i="11"/>
  <c r="DJ72" i="11"/>
  <c r="DJ72" i="27" s="1"/>
  <c r="DJ92" i="11"/>
  <c r="DJ92" i="27" s="1"/>
  <c r="DJ37" i="11"/>
  <c r="DJ37" i="27" s="1"/>
  <c r="DJ49" i="11"/>
  <c r="DJ49" i="27" s="1"/>
  <c r="DJ105" i="11"/>
  <c r="DJ105" i="27" s="1"/>
  <c r="DJ101" i="11"/>
  <c r="DJ101" i="27" s="1"/>
  <c r="DJ83" i="11"/>
  <c r="DJ83" i="27" s="1"/>
  <c r="DJ48" i="11"/>
  <c r="DJ48" i="27" s="1"/>
  <c r="DJ106" i="11"/>
  <c r="DJ106" i="27" s="1"/>
  <c r="DJ100" i="11"/>
  <c r="DJ100" i="27" s="1"/>
  <c r="DJ82" i="11"/>
  <c r="DJ39" i="11"/>
  <c r="DJ39" i="27" s="1"/>
  <c r="DJ74" i="11"/>
  <c r="DJ74" i="27" s="1"/>
  <c r="DJ98" i="11"/>
  <c r="DJ98" i="27" s="1"/>
  <c r="DJ109" i="11"/>
  <c r="DJ109" i="27" s="1"/>
  <c r="DJ27" i="11"/>
  <c r="DJ27" i="27" s="1"/>
  <c r="DJ29" i="11"/>
  <c r="DJ29" i="27" s="1"/>
  <c r="DJ16" i="11"/>
  <c r="DJ34" i="11"/>
  <c r="DJ34" i="27" s="1"/>
  <c r="DJ107" i="11"/>
  <c r="DJ107" i="27" s="1"/>
  <c r="DJ99" i="11"/>
  <c r="DJ99" i="27" s="1"/>
  <c r="DJ96" i="11"/>
  <c r="DJ96" i="27" s="1"/>
  <c r="DJ54" i="11"/>
  <c r="DJ54" i="27" s="1"/>
  <c r="DJ44" i="11"/>
  <c r="DJ63" i="11"/>
  <c r="DJ63" i="27" s="1"/>
  <c r="DJ50" i="11"/>
  <c r="DJ50" i="27" s="1"/>
  <c r="DJ88" i="11"/>
  <c r="DJ88" i="27" s="1"/>
  <c r="DJ19" i="11"/>
  <c r="DJ61" i="11"/>
  <c r="DJ61" i="27" s="1"/>
  <c r="DJ40" i="11"/>
  <c r="DJ40" i="27" s="1"/>
  <c r="DJ53" i="11"/>
  <c r="DJ53" i="27" s="1"/>
  <c r="DI217" i="32"/>
  <c r="DI102" i="34"/>
  <c r="DI119" i="33"/>
  <c r="DJ8" i="5"/>
  <c r="DJ8" i="9"/>
  <c r="DI216" i="32"/>
  <c r="DI88" i="34"/>
  <c r="DI128" i="29"/>
  <c r="DJ118" i="11"/>
  <c r="DI19" i="23"/>
  <c r="DI20" i="23" s="1"/>
  <c r="DK532" i="5"/>
  <c r="DK22" i="15"/>
  <c r="DK33" i="15"/>
  <c r="DK269" i="5"/>
  <c r="DK1149" i="5"/>
  <c r="DK6" i="33"/>
  <c r="DK27" i="15"/>
  <c r="DK28" i="15"/>
  <c r="DK6" i="34"/>
  <c r="DK126" i="29"/>
  <c r="DK6" i="31"/>
  <c r="DK5" i="5"/>
  <c r="DK6" i="32"/>
  <c r="DK6" i="36"/>
  <c r="DK6" i="35"/>
  <c r="DK6" i="30"/>
  <c r="DK6" i="27"/>
  <c r="DK5" i="9"/>
  <c r="DK6" i="23"/>
  <c r="DK6" i="11"/>
  <c r="DJ19" i="27" l="1"/>
  <c r="DJ20" i="33"/>
  <c r="DJ44" i="27"/>
  <c r="DJ110" i="33"/>
  <c r="DJ24" i="27"/>
  <c r="DJ16" i="33"/>
  <c r="DJ45" i="34"/>
  <c r="DJ114" i="33"/>
  <c r="DJ94" i="33"/>
  <c r="DJ52" i="27"/>
  <c r="DJ25" i="33"/>
  <c r="DJ109" i="33"/>
  <c r="DJ22" i="27"/>
  <c r="DJ31" i="33"/>
  <c r="DJ56" i="27"/>
  <c r="DJ89" i="32" s="1"/>
  <c r="DJ101" i="34"/>
  <c r="DJ18" i="27"/>
  <c r="DJ29" i="33"/>
  <c r="DJ111" i="33"/>
  <c r="DJ17" i="34"/>
  <c r="DJ36" i="27"/>
  <c r="DJ77" i="32" s="1"/>
  <c r="DJ87" i="34"/>
  <c r="DJ82" i="27"/>
  <c r="DJ65" i="32" s="1"/>
  <c r="DJ73" i="34"/>
  <c r="DJ16" i="23"/>
  <c r="DJ138" i="33"/>
  <c r="DJ41" i="27"/>
  <c r="DJ112" i="33"/>
  <c r="DJ24" i="33"/>
  <c r="DJ45" i="27"/>
  <c r="DJ115" i="33"/>
  <c r="DI213" i="32"/>
  <c r="DI46" i="34"/>
  <c r="DL21" i="15"/>
  <c r="DK31" i="15"/>
  <c r="DK7" i="33"/>
  <c r="DK7" i="34"/>
  <c r="DK6" i="5"/>
  <c r="DK7" i="35"/>
  <c r="DK7" i="30"/>
  <c r="DK7" i="27"/>
  <c r="DK7" i="36"/>
  <c r="DK7" i="31"/>
  <c r="DK7" i="23"/>
  <c r="DK6" i="9"/>
  <c r="DK7" i="11"/>
  <c r="DK7" i="32"/>
  <c r="DJ108" i="33"/>
  <c r="DJ15" i="23"/>
  <c r="DJ137" i="33"/>
  <c r="DJ62" i="33"/>
  <c r="DJ100" i="33"/>
  <c r="DJ63" i="33"/>
  <c r="DJ15" i="27"/>
  <c r="DJ80" i="33"/>
  <c r="DJ85" i="33" s="1"/>
  <c r="DJ115" i="11"/>
  <c r="DJ23" i="23"/>
  <c r="DJ117" i="33"/>
  <c r="DJ49" i="33"/>
  <c r="DJ31" i="34"/>
  <c r="DJ3" i="11"/>
  <c r="DJ127" i="33"/>
  <c r="DJ133" i="33" s="1"/>
  <c r="DJ32" i="33"/>
  <c r="DJ101" i="33"/>
  <c r="DJ140" i="33"/>
  <c r="DJ89" i="33"/>
  <c r="DJ111" i="27"/>
  <c r="DJ27" i="33"/>
  <c r="DJ107" i="33"/>
  <c r="DK535" i="5"/>
  <c r="DK536" i="5"/>
  <c r="DK540" i="5"/>
  <c r="DK542" i="5"/>
  <c r="DK543" i="5"/>
  <c r="DK537" i="5"/>
  <c r="DK539" i="5"/>
  <c r="DK544" i="5"/>
  <c r="DK547" i="5"/>
  <c r="DK534" i="5"/>
  <c r="DK545" i="5"/>
  <c r="DK538" i="5"/>
  <c r="DK541" i="5"/>
  <c r="DK546" i="5"/>
  <c r="DJ31" i="27"/>
  <c r="DJ53" i="32" s="1"/>
  <c r="DJ59" i="34"/>
  <c r="DJ96" i="33" l="1"/>
  <c r="DJ76" i="33"/>
  <c r="DJ119" i="33"/>
  <c r="DJ103" i="33"/>
  <c r="DJ217" i="32"/>
  <c r="DJ102" i="34"/>
  <c r="DJ214" i="32"/>
  <c r="DJ60" i="34"/>
  <c r="DK109" i="11"/>
  <c r="DK109" i="27" s="1"/>
  <c r="DK100" i="11"/>
  <c r="DK100" i="27" s="1"/>
  <c r="DK110" i="11"/>
  <c r="DK110" i="27" s="1"/>
  <c r="DK67" i="11"/>
  <c r="DK67" i="27" s="1"/>
  <c r="DK52" i="11"/>
  <c r="DK29" i="11"/>
  <c r="DK29" i="27" s="1"/>
  <c r="DK22" i="11"/>
  <c r="DK79" i="11"/>
  <c r="DK79" i="27" s="1"/>
  <c r="DK34" i="11"/>
  <c r="DK34" i="27" s="1"/>
  <c r="DK49" i="11"/>
  <c r="DK49" i="27" s="1"/>
  <c r="DK73" i="11"/>
  <c r="DK73" i="27" s="1"/>
  <c r="DK37" i="11"/>
  <c r="DK37" i="27" s="1"/>
  <c r="DK81" i="11"/>
  <c r="DK81" i="27" s="1"/>
  <c r="DK91" i="11"/>
  <c r="DK91" i="27" s="1"/>
  <c r="DK85" i="11"/>
  <c r="DK85" i="27" s="1"/>
  <c r="DK76" i="11"/>
  <c r="DK76" i="27" s="1"/>
  <c r="DK69" i="11"/>
  <c r="DK69" i="27" s="1"/>
  <c r="DK18" i="11"/>
  <c r="DK54" i="11"/>
  <c r="DK54" i="27" s="1"/>
  <c r="DK92" i="11"/>
  <c r="DK92" i="27" s="1"/>
  <c r="DK57" i="11"/>
  <c r="DK57" i="27" s="1"/>
  <c r="DK51" i="11"/>
  <c r="DK90" i="11"/>
  <c r="DK90" i="27" s="1"/>
  <c r="DK30" i="11"/>
  <c r="DK30" i="27" s="1"/>
  <c r="DK21" i="11"/>
  <c r="DK21" i="27" s="1"/>
  <c r="DK108" i="11"/>
  <c r="DK108" i="27" s="1"/>
  <c r="DK27" i="11"/>
  <c r="DK27" i="27" s="1"/>
  <c r="DK82" i="11"/>
  <c r="DK70" i="11"/>
  <c r="DK70" i="27" s="1"/>
  <c r="DK102" i="11"/>
  <c r="DK102" i="27" s="1"/>
  <c r="DK46" i="11"/>
  <c r="DK46" i="27" s="1"/>
  <c r="DK80" i="11"/>
  <c r="DK80" i="27" s="1"/>
  <c r="DK105" i="11"/>
  <c r="DK105" i="27" s="1"/>
  <c r="DK53" i="11"/>
  <c r="DK53" i="27" s="1"/>
  <c r="DK101" i="11"/>
  <c r="DK101" i="27" s="1"/>
  <c r="DK60" i="11"/>
  <c r="DK60" i="27" s="1"/>
  <c r="DK83" i="11"/>
  <c r="DK83" i="27" s="1"/>
  <c r="DK77" i="11"/>
  <c r="DK77" i="27" s="1"/>
  <c r="DK88" i="11"/>
  <c r="DK88" i="27" s="1"/>
  <c r="DK97" i="11"/>
  <c r="DK97" i="27" s="1"/>
  <c r="DK24" i="11"/>
  <c r="DK50" i="11"/>
  <c r="DK50" i="27" s="1"/>
  <c r="DK93" i="11"/>
  <c r="DK93" i="27" s="1"/>
  <c r="DK62" i="11"/>
  <c r="DK62" i="27" s="1"/>
  <c r="DK64" i="11"/>
  <c r="DK64" i="27" s="1"/>
  <c r="DK16" i="11"/>
  <c r="DK59" i="11"/>
  <c r="DK59" i="27" s="1"/>
  <c r="DK66" i="11"/>
  <c r="DK66" i="27" s="1"/>
  <c r="DK65" i="11"/>
  <c r="DK65" i="27" s="1"/>
  <c r="DK45" i="11"/>
  <c r="DK75" i="11"/>
  <c r="DK75" i="27" s="1"/>
  <c r="DK55" i="11"/>
  <c r="DK55" i="27" s="1"/>
  <c r="DK39" i="11"/>
  <c r="DK39" i="27" s="1"/>
  <c r="DK98" i="11"/>
  <c r="DK98" i="27" s="1"/>
  <c r="DK84" i="11"/>
  <c r="DK84" i="27" s="1"/>
  <c r="DK40" i="11"/>
  <c r="DK40" i="27" s="1"/>
  <c r="DK20" i="11"/>
  <c r="DK20" i="27" s="1"/>
  <c r="DK17" i="11"/>
  <c r="DK19" i="11"/>
  <c r="DK31" i="11"/>
  <c r="DK72" i="11"/>
  <c r="DK72" i="27" s="1"/>
  <c r="DK61" i="11"/>
  <c r="DK61" i="27" s="1"/>
  <c r="DK107" i="11"/>
  <c r="DK107" i="27" s="1"/>
  <c r="DK99" i="11"/>
  <c r="DK99" i="27" s="1"/>
  <c r="DK63" i="11"/>
  <c r="DK63" i="27" s="1"/>
  <c r="DK89" i="11"/>
  <c r="DK89" i="27" s="1"/>
  <c r="DK43" i="11"/>
  <c r="DK43" i="27" s="1"/>
  <c r="DK56" i="11"/>
  <c r="DK78" i="11"/>
  <c r="DK78" i="27" s="1"/>
  <c r="DK106" i="11"/>
  <c r="DK106" i="27" s="1"/>
  <c r="DK87" i="11"/>
  <c r="DK87" i="27" s="1"/>
  <c r="DK111" i="11"/>
  <c r="DK103" i="11"/>
  <c r="DK103" i="27" s="1"/>
  <c r="DK36" i="11"/>
  <c r="DK86" i="11"/>
  <c r="DK86" i="27" s="1"/>
  <c r="DK41" i="11"/>
  <c r="DK32" i="11"/>
  <c r="DK32" i="27" s="1"/>
  <c r="DK15" i="11"/>
  <c r="DK38" i="11"/>
  <c r="DK38" i="27" s="1"/>
  <c r="DK42" i="11"/>
  <c r="DK42" i="27" s="1"/>
  <c r="DK104" i="11"/>
  <c r="DK104" i="27" s="1"/>
  <c r="DK23" i="11"/>
  <c r="DK23" i="27" s="1"/>
  <c r="DK96" i="11"/>
  <c r="DK96" i="27" s="1"/>
  <c r="DK28" i="11"/>
  <c r="DK28" i="27" s="1"/>
  <c r="DK68" i="11"/>
  <c r="DK68" i="27" s="1"/>
  <c r="DK26" i="11"/>
  <c r="DK26" i="27" s="1"/>
  <c r="DK44" i="11"/>
  <c r="DK71" i="11"/>
  <c r="DK71" i="27" s="1"/>
  <c r="DK25" i="11"/>
  <c r="DK25" i="27" s="1"/>
  <c r="DK58" i="11"/>
  <c r="DK58" i="27" s="1"/>
  <c r="DK35" i="11"/>
  <c r="DK35" i="27" s="1"/>
  <c r="DK33" i="11"/>
  <c r="DK33" i="27" s="1"/>
  <c r="DK94" i="11"/>
  <c r="DK94" i="27" s="1"/>
  <c r="DK47" i="11"/>
  <c r="DK47" i="27" s="1"/>
  <c r="DK74" i="11"/>
  <c r="DK74" i="27" s="1"/>
  <c r="DK95" i="11"/>
  <c r="DK95" i="27" s="1"/>
  <c r="DK48" i="11"/>
  <c r="DK48" i="27" s="1"/>
  <c r="DJ149" i="33"/>
  <c r="DJ45" i="33"/>
  <c r="DJ142" i="33"/>
  <c r="DK8" i="5"/>
  <c r="DK8" i="9"/>
  <c r="DJ216" i="32"/>
  <c r="DJ88" i="34"/>
  <c r="DJ17" i="32"/>
  <c r="DJ185" i="33"/>
  <c r="DJ41" i="32"/>
  <c r="DJ128" i="29"/>
  <c r="DK118" i="11"/>
  <c r="DJ19" i="23"/>
  <c r="DJ20" i="23" s="1"/>
  <c r="DL532" i="5"/>
  <c r="DL22" i="15"/>
  <c r="DL27" i="15"/>
  <c r="DL5" i="5"/>
  <c r="DL6" i="33"/>
  <c r="DL28" i="15"/>
  <c r="DL269" i="5"/>
  <c r="DL1149" i="5"/>
  <c r="DL6" i="34"/>
  <c r="DL6" i="35"/>
  <c r="DL6" i="30"/>
  <c r="DL6" i="36"/>
  <c r="DL126" i="29"/>
  <c r="DL6" i="31"/>
  <c r="DL6" i="23"/>
  <c r="DL33" i="15"/>
  <c r="DL6" i="32"/>
  <c r="DL6" i="11"/>
  <c r="DL6" i="27"/>
  <c r="DL5" i="9"/>
  <c r="DJ215" i="32"/>
  <c r="DJ74" i="34"/>
  <c r="DJ211" i="32" l="1"/>
  <c r="DJ18" i="34"/>
  <c r="DK24" i="27"/>
  <c r="DK114" i="33"/>
  <c r="DK45" i="34"/>
  <c r="DK94" i="33"/>
  <c r="DK16" i="33"/>
  <c r="DK52" i="27"/>
  <c r="DK25" i="33"/>
  <c r="DK109" i="33"/>
  <c r="DL535" i="5"/>
  <c r="DL544" i="5"/>
  <c r="DL541" i="5"/>
  <c r="DL543" i="5"/>
  <c r="DL539" i="5"/>
  <c r="DL547" i="5"/>
  <c r="DL534" i="5"/>
  <c r="DL536" i="5"/>
  <c r="DL542" i="5"/>
  <c r="DL545" i="5"/>
  <c r="DL538" i="5"/>
  <c r="DL540" i="5"/>
  <c r="DL537" i="5"/>
  <c r="DL546" i="5"/>
  <c r="DK41" i="27"/>
  <c r="DK112" i="33"/>
  <c r="DK24" i="33"/>
  <c r="DK111" i="27"/>
  <c r="DK27" i="33"/>
  <c r="DK107" i="33"/>
  <c r="DK56" i="27"/>
  <c r="DK89" i="32" s="1"/>
  <c r="DK101" i="34"/>
  <c r="DK31" i="27"/>
  <c r="DK53" i="32" s="1"/>
  <c r="DK59" i="34"/>
  <c r="DK82" i="27"/>
  <c r="DK65" i="32" s="1"/>
  <c r="DK73" i="34"/>
  <c r="DJ213" i="32"/>
  <c r="DJ46" i="34"/>
  <c r="DK44" i="27"/>
  <c r="DK110" i="33"/>
  <c r="DK19" i="27"/>
  <c r="DK20" i="33"/>
  <c r="DK22" i="27"/>
  <c r="DK31" i="33"/>
  <c r="DL31" i="15"/>
  <c r="DM21" i="15"/>
  <c r="DL7" i="33"/>
  <c r="DL6" i="5"/>
  <c r="DL7" i="31"/>
  <c r="DL7" i="32"/>
  <c r="DL7" i="36"/>
  <c r="DL7" i="34"/>
  <c r="DL7" i="35"/>
  <c r="DL7" i="30"/>
  <c r="DL7" i="27"/>
  <c r="DL7" i="23"/>
  <c r="DL6" i="9"/>
  <c r="DL7" i="11"/>
  <c r="DK15" i="27"/>
  <c r="DK117" i="33"/>
  <c r="DK23" i="23"/>
  <c r="DK115" i="11"/>
  <c r="DK127" i="33"/>
  <c r="DK133" i="33" s="1"/>
  <c r="DK31" i="34"/>
  <c r="DK3" i="11"/>
  <c r="DK32" i="33"/>
  <c r="DK89" i="33"/>
  <c r="DK49" i="33"/>
  <c r="DK101" i="33"/>
  <c r="DK140" i="33"/>
  <c r="DK80" i="33"/>
  <c r="DK85" i="33" s="1"/>
  <c r="DK36" i="27"/>
  <c r="DK77" i="32" s="1"/>
  <c r="DK87" i="34"/>
  <c r="DK63" i="33"/>
  <c r="DK45" i="27"/>
  <c r="DK115" i="33"/>
  <c r="DK62" i="33"/>
  <c r="DK100" i="33"/>
  <c r="DK137" i="33"/>
  <c r="DK108" i="33"/>
  <c r="DK15" i="23"/>
  <c r="DK138" i="33"/>
  <c r="DK16" i="23"/>
  <c r="DK18" i="27"/>
  <c r="DK111" i="33"/>
  <c r="DK17" i="34"/>
  <c r="DK29" i="33"/>
  <c r="DK96" i="33" l="1"/>
  <c r="DK17" i="32"/>
  <c r="DK211" i="32" s="1"/>
  <c r="DK103" i="33"/>
  <c r="DK128" i="29"/>
  <c r="DL118" i="11"/>
  <c r="DK215" i="32"/>
  <c r="DK74" i="34"/>
  <c r="DK217" i="32"/>
  <c r="DK102" i="34"/>
  <c r="DK142" i="33"/>
  <c r="DM532" i="5"/>
  <c r="DM22" i="15"/>
  <c r="DM28" i="15"/>
  <c r="DM6" i="36"/>
  <c r="DM126" i="29"/>
  <c r="DM6" i="34"/>
  <c r="DM269" i="5"/>
  <c r="DM27" i="15"/>
  <c r="DM5" i="5"/>
  <c r="DM6" i="33"/>
  <c r="DM1149" i="5"/>
  <c r="DM6" i="35"/>
  <c r="DM6" i="30"/>
  <c r="DM6" i="27"/>
  <c r="DM6" i="31"/>
  <c r="DM6" i="23"/>
  <c r="DM33" i="15"/>
  <c r="DM6" i="32"/>
  <c r="DM5" i="9"/>
  <c r="DM6" i="11"/>
  <c r="DK119" i="33"/>
  <c r="DL70" i="11"/>
  <c r="DL70" i="27" s="1"/>
  <c r="DL48" i="11"/>
  <c r="DL48" i="27" s="1"/>
  <c r="DL94" i="11"/>
  <c r="DL94" i="27" s="1"/>
  <c r="DL87" i="11"/>
  <c r="DL87" i="27" s="1"/>
  <c r="DL58" i="11"/>
  <c r="DL58" i="27" s="1"/>
  <c r="DL65" i="11"/>
  <c r="DL65" i="27" s="1"/>
  <c r="DL55" i="11"/>
  <c r="DL55" i="27" s="1"/>
  <c r="DL75" i="11"/>
  <c r="DL75" i="27" s="1"/>
  <c r="DL64" i="11"/>
  <c r="DL64" i="27" s="1"/>
  <c r="DL67" i="11"/>
  <c r="DL67" i="27" s="1"/>
  <c r="DL52" i="11"/>
  <c r="DL98" i="11"/>
  <c r="DL98" i="27" s="1"/>
  <c r="DL109" i="11"/>
  <c r="DL109" i="27" s="1"/>
  <c r="DL49" i="11"/>
  <c r="DL49" i="27" s="1"/>
  <c r="DL53" i="11"/>
  <c r="DL53" i="27" s="1"/>
  <c r="DL99" i="11"/>
  <c r="DL99" i="27" s="1"/>
  <c r="DL40" i="11"/>
  <c r="DL40" i="27" s="1"/>
  <c r="DL89" i="11"/>
  <c r="DL89" i="27" s="1"/>
  <c r="DL26" i="11"/>
  <c r="DL26" i="27" s="1"/>
  <c r="DL32" i="11"/>
  <c r="DL32" i="27" s="1"/>
  <c r="DL60" i="11"/>
  <c r="DL60" i="27" s="1"/>
  <c r="DL37" i="11"/>
  <c r="DL37" i="27" s="1"/>
  <c r="DL91" i="11"/>
  <c r="DL91" i="27" s="1"/>
  <c r="DL57" i="11"/>
  <c r="DL57" i="27" s="1"/>
  <c r="DL102" i="11"/>
  <c r="DL102" i="27" s="1"/>
  <c r="DL86" i="11"/>
  <c r="DL86" i="27" s="1"/>
  <c r="DL84" i="11"/>
  <c r="DL84" i="27" s="1"/>
  <c r="DL39" i="11"/>
  <c r="DL39" i="27" s="1"/>
  <c r="DL106" i="11"/>
  <c r="DL106" i="27" s="1"/>
  <c r="DL56" i="11"/>
  <c r="DL111" i="11"/>
  <c r="DL35" i="11"/>
  <c r="DL35" i="27" s="1"/>
  <c r="DL108" i="11"/>
  <c r="DL108" i="27" s="1"/>
  <c r="DL74" i="11"/>
  <c r="DL74" i="27" s="1"/>
  <c r="DL29" i="11"/>
  <c r="DL29" i="27" s="1"/>
  <c r="DL27" i="11"/>
  <c r="DL27" i="27" s="1"/>
  <c r="DL54" i="11"/>
  <c r="DL54" i="27" s="1"/>
  <c r="DL17" i="11"/>
  <c r="DL105" i="11"/>
  <c r="DL105" i="27" s="1"/>
  <c r="DL73" i="11"/>
  <c r="DL73" i="27" s="1"/>
  <c r="DL20" i="11"/>
  <c r="DL20" i="27" s="1"/>
  <c r="DL44" i="11"/>
  <c r="DL101" i="11"/>
  <c r="DL101" i="27" s="1"/>
  <c r="DL31" i="11"/>
  <c r="DL23" i="11"/>
  <c r="DL23" i="27" s="1"/>
  <c r="DL92" i="11"/>
  <c r="DL92" i="27" s="1"/>
  <c r="DL50" i="11"/>
  <c r="DL50" i="27" s="1"/>
  <c r="DL36" i="11"/>
  <c r="DL47" i="11"/>
  <c r="DL47" i="27" s="1"/>
  <c r="DL46" i="11"/>
  <c r="DL46" i="27" s="1"/>
  <c r="DL22" i="11"/>
  <c r="DL62" i="11"/>
  <c r="DL62" i="27" s="1"/>
  <c r="DL90" i="11"/>
  <c r="DL90" i="27" s="1"/>
  <c r="DL100" i="11"/>
  <c r="DL100" i="27" s="1"/>
  <c r="DL110" i="11"/>
  <c r="DL110" i="27" s="1"/>
  <c r="DL51" i="11"/>
  <c r="DL45" i="11"/>
  <c r="DL79" i="11"/>
  <c r="DL79" i="27" s="1"/>
  <c r="DL82" i="11"/>
  <c r="DL107" i="11"/>
  <c r="DL107" i="27" s="1"/>
  <c r="DL24" i="11"/>
  <c r="DL96" i="11"/>
  <c r="DL96" i="27" s="1"/>
  <c r="DL83" i="11"/>
  <c r="DL83" i="27" s="1"/>
  <c r="DL19" i="11"/>
  <c r="DL15" i="11"/>
  <c r="DL41" i="11"/>
  <c r="DL77" i="11"/>
  <c r="DL77" i="27" s="1"/>
  <c r="DL104" i="11"/>
  <c r="DL104" i="27" s="1"/>
  <c r="DL76" i="11"/>
  <c r="DL76" i="27" s="1"/>
  <c r="DL88" i="11"/>
  <c r="DL88" i="27" s="1"/>
  <c r="DL68" i="11"/>
  <c r="DL68" i="27" s="1"/>
  <c r="DL21" i="11"/>
  <c r="DL21" i="27" s="1"/>
  <c r="DL103" i="11"/>
  <c r="DL103" i="27" s="1"/>
  <c r="DL30" i="11"/>
  <c r="DL30" i="27" s="1"/>
  <c r="DL33" i="11"/>
  <c r="DL33" i="27" s="1"/>
  <c r="DL34" i="11"/>
  <c r="DL34" i="27" s="1"/>
  <c r="DL25" i="11"/>
  <c r="DL25" i="27" s="1"/>
  <c r="DL95" i="11"/>
  <c r="DL95" i="27" s="1"/>
  <c r="DL16" i="11"/>
  <c r="DL59" i="11"/>
  <c r="DL59" i="27" s="1"/>
  <c r="DL78" i="11"/>
  <c r="DL78" i="27" s="1"/>
  <c r="DL43" i="11"/>
  <c r="DL43" i="27" s="1"/>
  <c r="DL18" i="11"/>
  <c r="DL85" i="11"/>
  <c r="DL85" i="27" s="1"/>
  <c r="DL38" i="11"/>
  <c r="DL38" i="27" s="1"/>
  <c r="DL97" i="11"/>
  <c r="DL97" i="27" s="1"/>
  <c r="DL81" i="11"/>
  <c r="DL81" i="27" s="1"/>
  <c r="DL63" i="11"/>
  <c r="DL63" i="27" s="1"/>
  <c r="DL80" i="11"/>
  <c r="DL80" i="27" s="1"/>
  <c r="DL42" i="11"/>
  <c r="DL42" i="27" s="1"/>
  <c r="DL61" i="11"/>
  <c r="DL61" i="27" s="1"/>
  <c r="DL69" i="11"/>
  <c r="DL69" i="27" s="1"/>
  <c r="DL28" i="11"/>
  <c r="DL28" i="27" s="1"/>
  <c r="DL72" i="11"/>
  <c r="DL72" i="27" s="1"/>
  <c r="DL66" i="11"/>
  <c r="DL66" i="27" s="1"/>
  <c r="DL71" i="11"/>
  <c r="DL71" i="27" s="1"/>
  <c r="DL93" i="11"/>
  <c r="DL93" i="27" s="1"/>
  <c r="DK45" i="33"/>
  <c r="DK185" i="33"/>
  <c r="DK41" i="32"/>
  <c r="DK216" i="32"/>
  <c r="DK88" i="34"/>
  <c r="DK76" i="33"/>
  <c r="DL8" i="5"/>
  <c r="DL8" i="9"/>
  <c r="DK214" i="32"/>
  <c r="DK60" i="34"/>
  <c r="DK19" i="23"/>
  <c r="DK20" i="23" s="1"/>
  <c r="DK149" i="33"/>
  <c r="DK18" i="34" l="1"/>
  <c r="DL41" i="27"/>
  <c r="DL112" i="33"/>
  <c r="DL24" i="33"/>
  <c r="DL44" i="27"/>
  <c r="DL110" i="33"/>
  <c r="DL63" i="33"/>
  <c r="DL56" i="27"/>
  <c r="DL89" i="32" s="1"/>
  <c r="DL101" i="34"/>
  <c r="DL15" i="27"/>
  <c r="DL49" i="33"/>
  <c r="DL80" i="33"/>
  <c r="DL85" i="33" s="1"/>
  <c r="DL117" i="33"/>
  <c r="DL32" i="33"/>
  <c r="DL115" i="11"/>
  <c r="DL89" i="33"/>
  <c r="DL23" i="23"/>
  <c r="DL31" i="34"/>
  <c r="DL3" i="11"/>
  <c r="DL101" i="33"/>
  <c r="DL127" i="33"/>
  <c r="DL133" i="33" s="1"/>
  <c r="DL140" i="33"/>
  <c r="DL24" i="27"/>
  <c r="DL114" i="33"/>
  <c r="DL45" i="34"/>
  <c r="DL94" i="33"/>
  <c r="DL16" i="33"/>
  <c r="DL45" i="27"/>
  <c r="DL115" i="33"/>
  <c r="DN21" i="15"/>
  <c r="DM6" i="5"/>
  <c r="DM7" i="36"/>
  <c r="DM7" i="35"/>
  <c r="DM7" i="30"/>
  <c r="DM7" i="31"/>
  <c r="DM7" i="23"/>
  <c r="DM7" i="32"/>
  <c r="DM7" i="33"/>
  <c r="DM7" i="34"/>
  <c r="DM7" i="11"/>
  <c r="DM7" i="27"/>
  <c r="DM6" i="9"/>
  <c r="DM31" i="15"/>
  <c r="DK213" i="32"/>
  <c r="DK46" i="34"/>
  <c r="DL19" i="27"/>
  <c r="DL20" i="33"/>
  <c r="DL138" i="33"/>
  <c r="DL16" i="23"/>
  <c r="DL36" i="27"/>
  <c r="DL77" i="32" s="1"/>
  <c r="DL87" i="34"/>
  <c r="DL31" i="27"/>
  <c r="DL53" i="32" s="1"/>
  <c r="DL59" i="34"/>
  <c r="DM535" i="5"/>
  <c r="DM534" i="5"/>
  <c r="DM538" i="5"/>
  <c r="DM541" i="5"/>
  <c r="DM543" i="5"/>
  <c r="DM545" i="5"/>
  <c r="DM546" i="5"/>
  <c r="DM536" i="5"/>
  <c r="DM537" i="5"/>
  <c r="DM540" i="5"/>
  <c r="DM539" i="5"/>
  <c r="DM544" i="5"/>
  <c r="DM547" i="5"/>
  <c r="DM542" i="5"/>
  <c r="DL18" i="27"/>
  <c r="DL29" i="33"/>
  <c r="DL111" i="33"/>
  <c r="DL17" i="34"/>
  <c r="DL137" i="33"/>
  <c r="DL108" i="33"/>
  <c r="DL100" i="33"/>
  <c r="DL62" i="33"/>
  <c r="DL15" i="23"/>
  <c r="DL82" i="27"/>
  <c r="DL65" i="32" s="1"/>
  <c r="DL73" i="34"/>
  <c r="DL22" i="27"/>
  <c r="DL31" i="33"/>
  <c r="DL111" i="27"/>
  <c r="DL107" i="33"/>
  <c r="DL27" i="33"/>
  <c r="DL52" i="27"/>
  <c r="DL109" i="33"/>
  <c r="DL25" i="33"/>
  <c r="DL103" i="33" l="1"/>
  <c r="DL142" i="33"/>
  <c r="DL17" i="32"/>
  <c r="DM27" i="11"/>
  <c r="DM27" i="27" s="1"/>
  <c r="DM48" i="11"/>
  <c r="DM48" i="27" s="1"/>
  <c r="DM65" i="11"/>
  <c r="DM65" i="27" s="1"/>
  <c r="DM34" i="11"/>
  <c r="DM34" i="27" s="1"/>
  <c r="DM18" i="11"/>
  <c r="DM91" i="11"/>
  <c r="DM91" i="27" s="1"/>
  <c r="DM85" i="11"/>
  <c r="DM85" i="27" s="1"/>
  <c r="DM107" i="11"/>
  <c r="DM107" i="27" s="1"/>
  <c r="DM99" i="11"/>
  <c r="DM99" i="27" s="1"/>
  <c r="DM72" i="11"/>
  <c r="DM72" i="27" s="1"/>
  <c r="DM105" i="11"/>
  <c r="DM105" i="27" s="1"/>
  <c r="DM28" i="11"/>
  <c r="DM28" i="27" s="1"/>
  <c r="DM77" i="11"/>
  <c r="DM77" i="27" s="1"/>
  <c r="DM61" i="11"/>
  <c r="DM61" i="27" s="1"/>
  <c r="DM38" i="11"/>
  <c r="DM38" i="27" s="1"/>
  <c r="DM26" i="11"/>
  <c r="DM26" i="27" s="1"/>
  <c r="DM22" i="11"/>
  <c r="DM80" i="11"/>
  <c r="DM80" i="27" s="1"/>
  <c r="DM60" i="11"/>
  <c r="DM60" i="27" s="1"/>
  <c r="DM83" i="11"/>
  <c r="DM83" i="27" s="1"/>
  <c r="DM57" i="11"/>
  <c r="DM57" i="27" s="1"/>
  <c r="DM68" i="11"/>
  <c r="DM68" i="27" s="1"/>
  <c r="DM63" i="11"/>
  <c r="DM63" i="27" s="1"/>
  <c r="DM54" i="11"/>
  <c r="DM54" i="27" s="1"/>
  <c r="DM73" i="11"/>
  <c r="DM73" i="27" s="1"/>
  <c r="DM89" i="11"/>
  <c r="DM89" i="27" s="1"/>
  <c r="DM53" i="11"/>
  <c r="DM53" i="27" s="1"/>
  <c r="DM69" i="11"/>
  <c r="DM69" i="27" s="1"/>
  <c r="DM74" i="11"/>
  <c r="DM74" i="27" s="1"/>
  <c r="DM43" i="11"/>
  <c r="DM43" i="27" s="1"/>
  <c r="DM100" i="11"/>
  <c r="DM100" i="27" s="1"/>
  <c r="DM36" i="11"/>
  <c r="DM106" i="11"/>
  <c r="DM106" i="27" s="1"/>
  <c r="DM56" i="11"/>
  <c r="DM93" i="11"/>
  <c r="DM93" i="27" s="1"/>
  <c r="DM95" i="11"/>
  <c r="DM95" i="27" s="1"/>
  <c r="DM67" i="11"/>
  <c r="DM67" i="27" s="1"/>
  <c r="DM30" i="11"/>
  <c r="DM30" i="27" s="1"/>
  <c r="DM32" i="11"/>
  <c r="DM32" i="27" s="1"/>
  <c r="DM44" i="11"/>
  <c r="DM76" i="11"/>
  <c r="DM76" i="27" s="1"/>
  <c r="DM49" i="11"/>
  <c r="DM49" i="27" s="1"/>
  <c r="DM20" i="11"/>
  <c r="DM20" i="27" s="1"/>
  <c r="DM96" i="11"/>
  <c r="DM96" i="27" s="1"/>
  <c r="DM104" i="11"/>
  <c r="DM104" i="27" s="1"/>
  <c r="DM19" i="11"/>
  <c r="DM42" i="11"/>
  <c r="DM42" i="27" s="1"/>
  <c r="DM23" i="11"/>
  <c r="DM23" i="27" s="1"/>
  <c r="DM41" i="11"/>
  <c r="DM98" i="11"/>
  <c r="DM98" i="27" s="1"/>
  <c r="DM82" i="11"/>
  <c r="DM87" i="11"/>
  <c r="DM87" i="27" s="1"/>
  <c r="DM102" i="11"/>
  <c r="DM102" i="27" s="1"/>
  <c r="DM55" i="11"/>
  <c r="DM55" i="27" s="1"/>
  <c r="DM84" i="11"/>
  <c r="DM84" i="27" s="1"/>
  <c r="DM79" i="11"/>
  <c r="DM79" i="27" s="1"/>
  <c r="DM108" i="11"/>
  <c r="DM108" i="27" s="1"/>
  <c r="DM52" i="11"/>
  <c r="DM111" i="11"/>
  <c r="DM33" i="11"/>
  <c r="DM33" i="27" s="1"/>
  <c r="DM109" i="11"/>
  <c r="DM109" i="27" s="1"/>
  <c r="DM88" i="11"/>
  <c r="DM88" i="27" s="1"/>
  <c r="DM101" i="11"/>
  <c r="DM101" i="27" s="1"/>
  <c r="DM31" i="11"/>
  <c r="DM92" i="11"/>
  <c r="DM92" i="27" s="1"/>
  <c r="DM97" i="11"/>
  <c r="DM97" i="27" s="1"/>
  <c r="DM15" i="11"/>
  <c r="DM50" i="11"/>
  <c r="DM50" i="27" s="1"/>
  <c r="DM37" i="11"/>
  <c r="DM37" i="27" s="1"/>
  <c r="DM81" i="11"/>
  <c r="DM81" i="27" s="1"/>
  <c r="DM24" i="11"/>
  <c r="DM17" i="11"/>
  <c r="DM40" i="11"/>
  <c r="DM40" i="27" s="1"/>
  <c r="DM25" i="11"/>
  <c r="DM25" i="27" s="1"/>
  <c r="DM35" i="11"/>
  <c r="DM35" i="27" s="1"/>
  <c r="DM21" i="11"/>
  <c r="DM21" i="27" s="1"/>
  <c r="DM58" i="11"/>
  <c r="DM58" i="27" s="1"/>
  <c r="DM66" i="11"/>
  <c r="DM66" i="27" s="1"/>
  <c r="DM51" i="11"/>
  <c r="DM70" i="11"/>
  <c r="DM70" i="27" s="1"/>
  <c r="DM45" i="11"/>
  <c r="DM110" i="11"/>
  <c r="DM110" i="27" s="1"/>
  <c r="DM39" i="11"/>
  <c r="DM39" i="27" s="1"/>
  <c r="DM16" i="11"/>
  <c r="DM46" i="11"/>
  <c r="DM46" i="27" s="1"/>
  <c r="DM29" i="11"/>
  <c r="DM29" i="27" s="1"/>
  <c r="DM47" i="11"/>
  <c r="DM47" i="27" s="1"/>
  <c r="DM59" i="11"/>
  <c r="DM59" i="27" s="1"/>
  <c r="DM86" i="11"/>
  <c r="DM86" i="27" s="1"/>
  <c r="DM71" i="11"/>
  <c r="DM71" i="27" s="1"/>
  <c r="DM103" i="11"/>
  <c r="DM103" i="27" s="1"/>
  <c r="DM64" i="11"/>
  <c r="DM64" i="27" s="1"/>
  <c r="DM90" i="11"/>
  <c r="DM90" i="27" s="1"/>
  <c r="DM94" i="11"/>
  <c r="DM94" i="27" s="1"/>
  <c r="DM75" i="11"/>
  <c r="DM75" i="27" s="1"/>
  <c r="DM78" i="11"/>
  <c r="DM78" i="27" s="1"/>
  <c r="DM62" i="11"/>
  <c r="DM62" i="27" s="1"/>
  <c r="DL216" i="32"/>
  <c r="DL88" i="34"/>
  <c r="DM8" i="5"/>
  <c r="DM8" i="9"/>
  <c r="DL45" i="33"/>
  <c r="DL41" i="32"/>
  <c r="DL185" i="33"/>
  <c r="DL128" i="29"/>
  <c r="DM118" i="11"/>
  <c r="DL76" i="33"/>
  <c r="DL119" i="33"/>
  <c r="DN22" i="15"/>
  <c r="DN532" i="5"/>
  <c r="DN33" i="15"/>
  <c r="DN1149" i="5"/>
  <c r="DN5" i="5"/>
  <c r="DN126" i="29"/>
  <c r="DN269" i="5"/>
  <c r="DN6" i="36"/>
  <c r="DN28" i="15"/>
  <c r="DN6" i="33"/>
  <c r="DN6" i="34"/>
  <c r="DN27" i="15"/>
  <c r="DN6" i="35"/>
  <c r="DN6" i="30"/>
  <c r="DN6" i="27"/>
  <c r="DN6" i="31"/>
  <c r="DN6" i="23"/>
  <c r="DN6" i="32"/>
  <c r="DN5" i="9"/>
  <c r="DN6" i="11"/>
  <c r="DL149" i="33"/>
  <c r="DL215" i="32"/>
  <c r="DL74" i="34"/>
  <c r="DL214" i="32"/>
  <c r="DL60" i="34"/>
  <c r="DL19" i="23"/>
  <c r="DL20" i="23" s="1"/>
  <c r="DL96" i="33"/>
  <c r="DL217" i="32"/>
  <c r="DL102" i="34"/>
  <c r="DO21" i="15" l="1"/>
  <c r="DN31" i="15"/>
  <c r="DN7" i="36"/>
  <c r="DN7" i="34"/>
  <c r="DN6" i="5"/>
  <c r="DN7" i="33"/>
  <c r="DN7" i="35"/>
  <c r="DN7" i="30"/>
  <c r="DN7" i="27"/>
  <c r="DN7" i="31"/>
  <c r="DN7" i="23"/>
  <c r="DN7" i="32"/>
  <c r="DN6" i="9"/>
  <c r="DN7" i="11"/>
  <c r="DL213" i="32"/>
  <c r="DL46" i="34"/>
  <c r="DM138" i="33"/>
  <c r="DM16" i="23"/>
  <c r="DM24" i="27"/>
  <c r="DM114" i="33"/>
  <c r="DM94" i="33"/>
  <c r="DM45" i="34"/>
  <c r="DM16" i="33"/>
  <c r="DM15" i="27"/>
  <c r="DM127" i="33"/>
  <c r="DM133" i="33" s="1"/>
  <c r="DM115" i="11"/>
  <c r="DM23" i="23"/>
  <c r="DM117" i="33"/>
  <c r="DM31" i="34"/>
  <c r="DM3" i="11"/>
  <c r="DM101" i="33"/>
  <c r="DM80" i="33"/>
  <c r="DM85" i="33" s="1"/>
  <c r="DM89" i="33"/>
  <c r="DM96" i="33" s="1"/>
  <c r="DM49" i="33"/>
  <c r="DM140" i="33"/>
  <c r="DM32" i="33"/>
  <c r="DM111" i="27"/>
  <c r="DM27" i="33"/>
  <c r="DM107" i="33"/>
  <c r="DM82" i="27"/>
  <c r="DM65" i="32" s="1"/>
  <c r="DM73" i="34"/>
  <c r="DM52" i="27"/>
  <c r="DM109" i="33"/>
  <c r="DM25" i="33"/>
  <c r="DM19" i="27"/>
  <c r="DM20" i="33"/>
  <c r="DM56" i="27"/>
  <c r="DM89" i="32" s="1"/>
  <c r="DM101" i="34"/>
  <c r="DN535" i="5"/>
  <c r="DN537" i="5"/>
  <c r="DN539" i="5"/>
  <c r="DN544" i="5"/>
  <c r="DN547" i="5"/>
  <c r="DN534" i="5"/>
  <c r="DN538" i="5"/>
  <c r="DN546" i="5"/>
  <c r="DN545" i="5"/>
  <c r="DN540" i="5"/>
  <c r="DN543" i="5"/>
  <c r="DN536" i="5"/>
  <c r="DN541" i="5"/>
  <c r="DN542" i="5"/>
  <c r="DM45" i="27"/>
  <c r="DM115" i="33"/>
  <c r="DM41" i="27"/>
  <c r="DM112" i="33"/>
  <c r="DM24" i="33"/>
  <c r="DM22" i="27"/>
  <c r="DM31" i="33"/>
  <c r="DM18" i="27"/>
  <c r="DM111" i="33"/>
  <c r="DM17" i="34"/>
  <c r="DM29" i="33"/>
  <c r="DM62" i="33"/>
  <c r="DM100" i="33"/>
  <c r="DM103" i="33" s="1"/>
  <c r="DM15" i="23"/>
  <c r="DM108" i="33"/>
  <c r="DM137" i="33"/>
  <c r="DM63" i="33"/>
  <c r="DM31" i="27"/>
  <c r="DM53" i="32" s="1"/>
  <c r="DM59" i="34"/>
  <c r="DM44" i="27"/>
  <c r="DM110" i="33"/>
  <c r="DM36" i="27"/>
  <c r="DM77" i="32" s="1"/>
  <c r="DM87" i="34"/>
  <c r="DL211" i="32"/>
  <c r="DL18" i="34"/>
  <c r="DM142" i="33" l="1"/>
  <c r="DM214" i="32"/>
  <c r="DM60" i="34"/>
  <c r="DM19" i="23"/>
  <c r="DM20" i="23" s="1"/>
  <c r="DN58" i="11"/>
  <c r="DN58" i="27" s="1"/>
  <c r="DN95" i="11"/>
  <c r="DN95" i="27" s="1"/>
  <c r="DN16" i="11"/>
  <c r="DN56" i="11"/>
  <c r="DN75" i="11"/>
  <c r="DN75" i="27" s="1"/>
  <c r="DN65" i="11"/>
  <c r="DN65" i="27" s="1"/>
  <c r="DN87" i="11"/>
  <c r="DN87" i="27" s="1"/>
  <c r="DN110" i="11"/>
  <c r="DN110" i="27" s="1"/>
  <c r="DN55" i="11"/>
  <c r="DN55" i="27" s="1"/>
  <c r="DN36" i="11"/>
  <c r="DN48" i="11"/>
  <c r="DN48" i="27" s="1"/>
  <c r="DN51" i="11"/>
  <c r="DN30" i="11"/>
  <c r="DN30" i="27" s="1"/>
  <c r="DN73" i="11"/>
  <c r="DN73" i="27" s="1"/>
  <c r="DN105" i="11"/>
  <c r="DN105" i="27" s="1"/>
  <c r="DN69" i="11"/>
  <c r="DN69" i="27" s="1"/>
  <c r="DN91" i="11"/>
  <c r="DN91" i="27" s="1"/>
  <c r="DN20" i="11"/>
  <c r="DN20" i="27" s="1"/>
  <c r="DN17" i="11"/>
  <c r="DN88" i="11"/>
  <c r="DN88" i="27" s="1"/>
  <c r="DN54" i="11"/>
  <c r="DN54" i="27" s="1"/>
  <c r="DN44" i="11"/>
  <c r="DN76" i="11"/>
  <c r="DN76" i="27" s="1"/>
  <c r="DN18" i="11"/>
  <c r="DN46" i="11"/>
  <c r="DN46" i="27" s="1"/>
  <c r="DN25" i="11"/>
  <c r="DN25" i="27" s="1"/>
  <c r="DN29" i="11"/>
  <c r="DN29" i="27" s="1"/>
  <c r="DN45" i="11"/>
  <c r="DN28" i="11"/>
  <c r="DN28" i="27" s="1"/>
  <c r="DN19" i="11"/>
  <c r="DN37" i="11"/>
  <c r="DN37" i="27" s="1"/>
  <c r="DN41" i="11"/>
  <c r="DN31" i="11"/>
  <c r="DN83" i="11"/>
  <c r="DN83" i="27" s="1"/>
  <c r="DN81" i="11"/>
  <c r="DN81" i="27" s="1"/>
  <c r="DN107" i="11"/>
  <c r="DN107" i="27" s="1"/>
  <c r="DN42" i="11"/>
  <c r="DN42" i="27" s="1"/>
  <c r="DN15" i="11"/>
  <c r="DN77" i="11"/>
  <c r="DN77" i="27" s="1"/>
  <c r="DN32" i="11"/>
  <c r="DN32" i="27" s="1"/>
  <c r="DN98" i="11"/>
  <c r="DN98" i="27" s="1"/>
  <c r="DN108" i="11"/>
  <c r="DN108" i="27" s="1"/>
  <c r="DN27" i="11"/>
  <c r="DN27" i="27" s="1"/>
  <c r="DN82" i="11"/>
  <c r="DN103" i="11"/>
  <c r="DN103" i="27" s="1"/>
  <c r="DN74" i="11"/>
  <c r="DN74" i="27" s="1"/>
  <c r="DN21" i="11"/>
  <c r="DN21" i="27" s="1"/>
  <c r="DN59" i="11"/>
  <c r="DN59" i="27" s="1"/>
  <c r="DN80" i="11"/>
  <c r="DN80" i="27" s="1"/>
  <c r="DN50" i="11"/>
  <c r="DN50" i="27" s="1"/>
  <c r="DN23" i="11"/>
  <c r="DN23" i="27" s="1"/>
  <c r="DN49" i="11"/>
  <c r="DN49" i="27" s="1"/>
  <c r="DN104" i="11"/>
  <c r="DN104" i="27" s="1"/>
  <c r="DN53" i="11"/>
  <c r="DN53" i="27" s="1"/>
  <c r="DN61" i="11"/>
  <c r="DN61" i="27" s="1"/>
  <c r="DN97" i="11"/>
  <c r="DN97" i="27" s="1"/>
  <c r="DN24" i="11"/>
  <c r="DN72" i="11"/>
  <c r="DN72" i="27" s="1"/>
  <c r="DN89" i="11"/>
  <c r="DN89" i="27" s="1"/>
  <c r="DN92" i="11"/>
  <c r="DN92" i="27" s="1"/>
  <c r="DN66" i="11"/>
  <c r="DN66" i="27" s="1"/>
  <c r="DN111" i="11"/>
  <c r="DN35" i="11"/>
  <c r="DN35" i="27" s="1"/>
  <c r="DN34" i="11"/>
  <c r="DN34" i="27" s="1"/>
  <c r="DN70" i="11"/>
  <c r="DN70" i="27" s="1"/>
  <c r="DN47" i="11"/>
  <c r="DN47" i="27" s="1"/>
  <c r="DN90" i="11"/>
  <c r="DN90" i="27" s="1"/>
  <c r="DN62" i="11"/>
  <c r="DN62" i="27" s="1"/>
  <c r="DN43" i="11"/>
  <c r="DN43" i="27" s="1"/>
  <c r="DN39" i="11"/>
  <c r="DN39" i="27" s="1"/>
  <c r="DN79" i="11"/>
  <c r="DN79" i="27" s="1"/>
  <c r="DN86" i="11"/>
  <c r="DN86" i="27" s="1"/>
  <c r="DN84" i="11"/>
  <c r="DN84" i="27" s="1"/>
  <c r="DN40" i="11"/>
  <c r="DN40" i="27" s="1"/>
  <c r="DN68" i="11"/>
  <c r="DN68" i="27" s="1"/>
  <c r="DN96" i="11"/>
  <c r="DN96" i="27" s="1"/>
  <c r="DN101" i="11"/>
  <c r="DN101" i="27" s="1"/>
  <c r="DN85" i="11"/>
  <c r="DN85" i="27" s="1"/>
  <c r="DN26" i="11"/>
  <c r="DN26" i="27" s="1"/>
  <c r="DN38" i="11"/>
  <c r="DN38" i="27" s="1"/>
  <c r="DN99" i="11"/>
  <c r="DN99" i="27" s="1"/>
  <c r="DN60" i="11"/>
  <c r="DN60" i="27" s="1"/>
  <c r="DN63" i="11"/>
  <c r="DN63" i="27" s="1"/>
  <c r="DN57" i="11"/>
  <c r="DN57" i="27" s="1"/>
  <c r="DN93" i="11"/>
  <c r="DN93" i="27" s="1"/>
  <c r="DN109" i="11"/>
  <c r="DN109" i="27" s="1"/>
  <c r="DN106" i="11"/>
  <c r="DN106" i="27" s="1"/>
  <c r="DN33" i="11"/>
  <c r="DN33" i="27" s="1"/>
  <c r="DN94" i="11"/>
  <c r="DN94" i="27" s="1"/>
  <c r="DN102" i="11"/>
  <c r="DN102" i="27" s="1"/>
  <c r="DN78" i="11"/>
  <c r="DN78" i="27" s="1"/>
  <c r="DN64" i="11"/>
  <c r="DN64" i="27" s="1"/>
  <c r="DN100" i="11"/>
  <c r="DN100" i="27" s="1"/>
  <c r="DN52" i="11"/>
  <c r="DN71" i="11"/>
  <c r="DN71" i="27" s="1"/>
  <c r="DN22" i="11"/>
  <c r="DN67" i="11"/>
  <c r="DN67" i="27" s="1"/>
  <c r="DM76" i="33"/>
  <c r="DM128" i="29"/>
  <c r="DN118" i="11"/>
  <c r="DN8" i="5"/>
  <c r="DN8" i="9"/>
  <c r="DM217" i="32"/>
  <c r="DM102" i="34"/>
  <c r="DM215" i="32"/>
  <c r="DM74" i="34"/>
  <c r="DM149" i="33"/>
  <c r="DO532" i="5"/>
  <c r="DO22" i="15"/>
  <c r="DO33" i="15"/>
  <c r="DO269" i="5"/>
  <c r="DO1149" i="5"/>
  <c r="DO6" i="33"/>
  <c r="DO6" i="36"/>
  <c r="DO6" i="34"/>
  <c r="DO126" i="29"/>
  <c r="DO5" i="5"/>
  <c r="DO6" i="31"/>
  <c r="DO28" i="15"/>
  <c r="DO6" i="32"/>
  <c r="DO27" i="15"/>
  <c r="DO6" i="35"/>
  <c r="DO6" i="30"/>
  <c r="DO6" i="27"/>
  <c r="DO6" i="23"/>
  <c r="DO5" i="9"/>
  <c r="DO6" i="11"/>
  <c r="DM216" i="32"/>
  <c r="DM88" i="34"/>
  <c r="DM17" i="32"/>
  <c r="DM119" i="33"/>
  <c r="DM45" i="33"/>
  <c r="DM185" i="33"/>
  <c r="DM41" i="32"/>
  <c r="DO535" i="5" l="1"/>
  <c r="DO536" i="5"/>
  <c r="DO540" i="5"/>
  <c r="DO542" i="5"/>
  <c r="DO545" i="5"/>
  <c r="DO546" i="5"/>
  <c r="DO544" i="5"/>
  <c r="DO538" i="5"/>
  <c r="DO541" i="5"/>
  <c r="DO537" i="5"/>
  <c r="DO534" i="5"/>
  <c r="DO539" i="5"/>
  <c r="DO543" i="5"/>
  <c r="DO547" i="5"/>
  <c r="DN63" i="33"/>
  <c r="DN108" i="33"/>
  <c r="DN62" i="33"/>
  <c r="DN15" i="23"/>
  <c r="DN100" i="33"/>
  <c r="DN137" i="33"/>
  <c r="DM213" i="32"/>
  <c r="DM46" i="34"/>
  <c r="DN52" i="27"/>
  <c r="DN25" i="33"/>
  <c r="DN109" i="33"/>
  <c r="DN111" i="27"/>
  <c r="DN107" i="33"/>
  <c r="DN27" i="33"/>
  <c r="DN15" i="27"/>
  <c r="DN49" i="33"/>
  <c r="DN80" i="33"/>
  <c r="DN85" i="33" s="1"/>
  <c r="DN115" i="11"/>
  <c r="DN23" i="23"/>
  <c r="DN117" i="33"/>
  <c r="DN31" i="34"/>
  <c r="DN3" i="11"/>
  <c r="DN140" i="33"/>
  <c r="DN89" i="33"/>
  <c r="DN127" i="33"/>
  <c r="DN133" i="33" s="1"/>
  <c r="DN32" i="33"/>
  <c r="DN101" i="33"/>
  <c r="DN19" i="27"/>
  <c r="DN20" i="33"/>
  <c r="DN44" i="27"/>
  <c r="DN110" i="33"/>
  <c r="DN36" i="27"/>
  <c r="DN77" i="32" s="1"/>
  <c r="DN87" i="34"/>
  <c r="DN24" i="27"/>
  <c r="DN16" i="33"/>
  <c r="DN45" i="34"/>
  <c r="DN114" i="33"/>
  <c r="DN94" i="33"/>
  <c r="DN31" i="27"/>
  <c r="DN53" i="32" s="1"/>
  <c r="DN59" i="34"/>
  <c r="DM211" i="32"/>
  <c r="DM18" i="34"/>
  <c r="DP21" i="15"/>
  <c r="DO31" i="15"/>
  <c r="DO7" i="36"/>
  <c r="DO7" i="33"/>
  <c r="DO7" i="34"/>
  <c r="DO6" i="5"/>
  <c r="DO7" i="35"/>
  <c r="DO7" i="30"/>
  <c r="DO7" i="27"/>
  <c r="DO7" i="31"/>
  <c r="DO7" i="23"/>
  <c r="DO7" i="32"/>
  <c r="DO6" i="9"/>
  <c r="DO7" i="11"/>
  <c r="DN22" i="27"/>
  <c r="DN31" i="33"/>
  <c r="DN82" i="27"/>
  <c r="DN65" i="32" s="1"/>
  <c r="DN73" i="34"/>
  <c r="DN41" i="27"/>
  <c r="DN112" i="33"/>
  <c r="DN24" i="33"/>
  <c r="DN45" i="27"/>
  <c r="DN115" i="33"/>
  <c r="DN18" i="27"/>
  <c r="DN111" i="33"/>
  <c r="DN29" i="33"/>
  <c r="DN17" i="34"/>
  <c r="DN138" i="33"/>
  <c r="DN16" i="23"/>
  <c r="DN56" i="27"/>
  <c r="DN89" i="32" s="1"/>
  <c r="DN101" i="34"/>
  <c r="DN76" i="33" l="1"/>
  <c r="DN215" i="32"/>
  <c r="DN74" i="34"/>
  <c r="DP532" i="5"/>
  <c r="DP22" i="15"/>
  <c r="DP27" i="15"/>
  <c r="DP5" i="5"/>
  <c r="DP28" i="15"/>
  <c r="DP33" i="15"/>
  <c r="DP1149" i="5"/>
  <c r="DP6" i="34"/>
  <c r="DP6" i="36"/>
  <c r="DP6" i="35"/>
  <c r="DP6" i="30"/>
  <c r="DP269" i="5"/>
  <c r="DP6" i="31"/>
  <c r="DP6" i="23"/>
  <c r="DP6" i="33"/>
  <c r="DP126" i="29"/>
  <c r="DP6" i="32"/>
  <c r="DP6" i="27"/>
  <c r="DP6" i="11"/>
  <c r="DP5" i="9"/>
  <c r="DN214" i="32"/>
  <c r="DN60" i="34"/>
  <c r="DN45" i="33"/>
  <c r="DN149" i="33"/>
  <c r="DN19" i="23"/>
  <c r="DN20" i="23" s="1"/>
  <c r="DN217" i="32"/>
  <c r="DN102" i="34"/>
  <c r="DN17" i="32"/>
  <c r="DN41" i="32"/>
  <c r="DN185" i="33"/>
  <c r="DN128" i="29"/>
  <c r="DO118" i="11"/>
  <c r="DN119" i="33"/>
  <c r="DN142" i="33"/>
  <c r="DO8" i="5"/>
  <c r="DO8" i="9"/>
  <c r="DN216" i="32"/>
  <c r="DN88" i="34"/>
  <c r="DN96" i="33"/>
  <c r="DN103" i="33"/>
  <c r="DO39" i="11"/>
  <c r="DO39" i="27" s="1"/>
  <c r="DO86" i="11"/>
  <c r="DO86" i="27" s="1"/>
  <c r="DO27" i="11"/>
  <c r="DO27" i="27" s="1"/>
  <c r="DO25" i="11"/>
  <c r="DO25" i="27" s="1"/>
  <c r="DO62" i="11"/>
  <c r="DO62" i="27" s="1"/>
  <c r="DO21" i="11"/>
  <c r="DO21" i="27" s="1"/>
  <c r="DO16" i="11"/>
  <c r="DO59" i="11"/>
  <c r="DO59" i="27" s="1"/>
  <c r="DO66" i="11"/>
  <c r="DO66" i="27" s="1"/>
  <c r="DO106" i="11"/>
  <c r="DO106" i="27" s="1"/>
  <c r="DO108" i="11"/>
  <c r="DO108" i="27" s="1"/>
  <c r="DO75" i="11"/>
  <c r="DO75" i="27" s="1"/>
  <c r="DO103" i="11"/>
  <c r="DO103" i="27" s="1"/>
  <c r="DO49" i="11"/>
  <c r="DO49" i="27" s="1"/>
  <c r="DO54" i="11"/>
  <c r="DO54" i="27" s="1"/>
  <c r="DO96" i="11"/>
  <c r="DO96" i="27" s="1"/>
  <c r="DO44" i="11"/>
  <c r="DO105" i="11"/>
  <c r="DO105" i="27" s="1"/>
  <c r="DO99" i="11"/>
  <c r="DO99" i="27" s="1"/>
  <c r="DO91" i="11"/>
  <c r="DO91" i="27" s="1"/>
  <c r="DO85" i="11"/>
  <c r="DO85" i="27" s="1"/>
  <c r="DO72" i="11"/>
  <c r="DO72" i="27" s="1"/>
  <c r="DO92" i="11"/>
  <c r="DO92" i="27" s="1"/>
  <c r="DO18" i="11"/>
  <c r="DO79" i="11"/>
  <c r="DO79" i="27" s="1"/>
  <c r="DO34" i="11"/>
  <c r="DO34" i="27" s="1"/>
  <c r="DO71" i="11"/>
  <c r="DO71" i="27" s="1"/>
  <c r="DO74" i="11"/>
  <c r="DO74" i="27" s="1"/>
  <c r="DO95" i="11"/>
  <c r="DO95" i="27" s="1"/>
  <c r="DO64" i="11"/>
  <c r="DO64" i="27" s="1"/>
  <c r="DO109" i="11"/>
  <c r="DO109" i="27" s="1"/>
  <c r="DO56" i="11"/>
  <c r="DO78" i="11"/>
  <c r="DO78" i="27" s="1"/>
  <c r="DO51" i="11"/>
  <c r="DO46" i="11"/>
  <c r="DO46" i="27" s="1"/>
  <c r="DO29" i="11"/>
  <c r="DO29" i="27" s="1"/>
  <c r="DO52" i="11"/>
  <c r="DO50" i="11"/>
  <c r="DO50" i="27" s="1"/>
  <c r="DO89" i="11"/>
  <c r="DO89" i="27" s="1"/>
  <c r="DO69" i="11"/>
  <c r="DO69" i="27" s="1"/>
  <c r="DO80" i="11"/>
  <c r="DO80" i="27" s="1"/>
  <c r="DO37" i="11"/>
  <c r="DO37" i="27" s="1"/>
  <c r="DO63" i="11"/>
  <c r="DO63" i="27" s="1"/>
  <c r="DO60" i="11"/>
  <c r="DO60" i="27" s="1"/>
  <c r="DO20" i="11"/>
  <c r="DO20" i="27" s="1"/>
  <c r="DO38" i="11"/>
  <c r="DO38" i="27" s="1"/>
  <c r="DO88" i="11"/>
  <c r="DO88" i="27" s="1"/>
  <c r="DO97" i="11"/>
  <c r="DO97" i="27" s="1"/>
  <c r="DO102" i="11"/>
  <c r="DO102" i="27" s="1"/>
  <c r="DO84" i="11"/>
  <c r="DO84" i="27" s="1"/>
  <c r="DO58" i="11"/>
  <c r="DO58" i="27" s="1"/>
  <c r="DO111" i="11"/>
  <c r="DO33" i="11"/>
  <c r="DO33" i="27" s="1"/>
  <c r="DO94" i="11"/>
  <c r="DO94" i="27" s="1"/>
  <c r="DO90" i="11"/>
  <c r="DO90" i="27" s="1"/>
  <c r="DO100" i="11"/>
  <c r="DO100" i="27" s="1"/>
  <c r="DO110" i="11"/>
  <c r="DO110" i="27" s="1"/>
  <c r="DO43" i="11"/>
  <c r="DO43" i="27" s="1"/>
  <c r="DO87" i="11"/>
  <c r="DO87" i="27" s="1"/>
  <c r="DO82" i="11"/>
  <c r="DO28" i="11"/>
  <c r="DO28" i="27" s="1"/>
  <c r="DO81" i="11"/>
  <c r="DO81" i="27" s="1"/>
  <c r="DO61" i="11"/>
  <c r="DO61" i="27" s="1"/>
  <c r="DO19" i="11"/>
  <c r="DO32" i="11"/>
  <c r="DO32" i="27" s="1"/>
  <c r="DO26" i="11"/>
  <c r="DO26" i="27" s="1"/>
  <c r="DO101" i="11"/>
  <c r="DO101" i="27" s="1"/>
  <c r="DO31" i="11"/>
  <c r="DO15" i="11"/>
  <c r="DO76" i="11"/>
  <c r="DO76" i="27" s="1"/>
  <c r="DO41" i="11"/>
  <c r="DO40" i="11"/>
  <c r="DO40" i="27" s="1"/>
  <c r="DO93" i="11"/>
  <c r="DO93" i="27" s="1"/>
  <c r="DO48" i="11"/>
  <c r="DO48" i="27" s="1"/>
  <c r="DO47" i="11"/>
  <c r="DO47" i="27" s="1"/>
  <c r="DO35" i="11"/>
  <c r="DO35" i="27" s="1"/>
  <c r="DO55" i="11"/>
  <c r="DO55" i="27" s="1"/>
  <c r="DO30" i="11"/>
  <c r="DO30" i="27" s="1"/>
  <c r="DO65" i="11"/>
  <c r="DO65" i="27" s="1"/>
  <c r="DO67" i="11"/>
  <c r="DO67" i="27" s="1"/>
  <c r="DO36" i="11"/>
  <c r="DO45" i="11"/>
  <c r="DO57" i="11"/>
  <c r="DO57" i="27" s="1"/>
  <c r="DO77" i="11"/>
  <c r="DO77" i="27" s="1"/>
  <c r="DO53" i="11"/>
  <c r="DO53" i="27" s="1"/>
  <c r="DO24" i="11"/>
  <c r="DO73" i="11"/>
  <c r="DO73" i="27" s="1"/>
  <c r="DO17" i="11"/>
  <c r="DO42" i="11"/>
  <c r="DO42" i="27" s="1"/>
  <c r="DO104" i="11"/>
  <c r="DO104" i="27" s="1"/>
  <c r="DO83" i="11"/>
  <c r="DO83" i="27" s="1"/>
  <c r="DO68" i="11"/>
  <c r="DO68" i="27" s="1"/>
  <c r="DO107" i="11"/>
  <c r="DO107" i="27" s="1"/>
  <c r="DO23" i="11"/>
  <c r="DO23" i="27" s="1"/>
  <c r="DO22" i="11"/>
  <c r="DO70" i="11"/>
  <c r="DO70" i="27" s="1"/>
  <c r="DO98" i="11"/>
  <c r="DO98" i="27" s="1"/>
  <c r="DO36" i="27" l="1"/>
  <c r="DO77" i="32" s="1"/>
  <c r="DO87" i="34"/>
  <c r="DO15" i="27"/>
  <c r="DO117" i="33"/>
  <c r="DO127" i="33"/>
  <c r="DO133" i="33" s="1"/>
  <c r="DO23" i="23"/>
  <c r="DO115" i="11"/>
  <c r="DO31" i="34"/>
  <c r="DO3" i="11"/>
  <c r="DO80" i="33"/>
  <c r="DO85" i="33" s="1"/>
  <c r="DO32" i="33"/>
  <c r="DO101" i="33"/>
  <c r="DO140" i="33"/>
  <c r="DO89" i="33"/>
  <c r="DO49" i="33"/>
  <c r="DO52" i="27"/>
  <c r="DO109" i="33"/>
  <c r="DO25" i="33"/>
  <c r="DO44" i="27"/>
  <c r="DO110" i="33"/>
  <c r="DO63" i="33"/>
  <c r="DO31" i="27"/>
  <c r="DO53" i="32" s="1"/>
  <c r="DO59" i="34"/>
  <c r="DO19" i="27"/>
  <c r="DO20" i="33"/>
  <c r="DO82" i="27"/>
  <c r="DO65" i="32" s="1"/>
  <c r="DO73" i="34"/>
  <c r="DO111" i="27"/>
  <c r="DO107" i="33"/>
  <c r="DO27" i="33"/>
  <c r="DO56" i="27"/>
  <c r="DO89" i="32" s="1"/>
  <c r="DO101" i="34"/>
  <c r="DO18" i="27"/>
  <c r="DO111" i="33"/>
  <c r="DO17" i="34"/>
  <c r="DO29" i="33"/>
  <c r="DN213" i="32"/>
  <c r="DN46" i="34"/>
  <c r="DO22" i="27"/>
  <c r="DO31" i="33"/>
  <c r="DO41" i="27"/>
  <c r="DO112" i="33"/>
  <c r="DO24" i="33"/>
  <c r="DO62" i="33"/>
  <c r="DO108" i="33"/>
  <c r="DO100" i="33"/>
  <c r="DO15" i="23"/>
  <c r="DO137" i="33"/>
  <c r="DN211" i="32"/>
  <c r="DN18" i="34"/>
  <c r="DQ21" i="15"/>
  <c r="DP31" i="15"/>
  <c r="DP7" i="33"/>
  <c r="DP7" i="34"/>
  <c r="DP6" i="5"/>
  <c r="DP7" i="31"/>
  <c r="DP7" i="36"/>
  <c r="DP7" i="32"/>
  <c r="DP7" i="35"/>
  <c r="DP7" i="30"/>
  <c r="DP7" i="27"/>
  <c r="DP6" i="9"/>
  <c r="DP7" i="23"/>
  <c r="DP7" i="11"/>
  <c r="DO24" i="27"/>
  <c r="DO114" i="33"/>
  <c r="DO45" i="34"/>
  <c r="DO16" i="33"/>
  <c r="DO94" i="33"/>
  <c r="DO45" i="27"/>
  <c r="DO115" i="33"/>
  <c r="DO16" i="23"/>
  <c r="DO138" i="33"/>
  <c r="DP535" i="5"/>
  <c r="DP537" i="5"/>
  <c r="DP539" i="5"/>
  <c r="DP540" i="5"/>
  <c r="DP542" i="5"/>
  <c r="DP547" i="5"/>
  <c r="DP538" i="5"/>
  <c r="DP541" i="5"/>
  <c r="DP545" i="5"/>
  <c r="DP544" i="5"/>
  <c r="DP546" i="5"/>
  <c r="DP536" i="5"/>
  <c r="DP543" i="5"/>
  <c r="DP534" i="5"/>
  <c r="DO45" i="33" l="1"/>
  <c r="DO103" i="33"/>
  <c r="DO185" i="33"/>
  <c r="DO41" i="32"/>
  <c r="DO217" i="32"/>
  <c r="DO102" i="34"/>
  <c r="DP8" i="5"/>
  <c r="DP8" i="9"/>
  <c r="DO142" i="33"/>
  <c r="DO215" i="32"/>
  <c r="DO74" i="34"/>
  <c r="DO214" i="32"/>
  <c r="DO60" i="34"/>
  <c r="DO76" i="33"/>
  <c r="DO128" i="29"/>
  <c r="DP118" i="11"/>
  <c r="DO149" i="33"/>
  <c r="DP65" i="11"/>
  <c r="DP65" i="27" s="1"/>
  <c r="DP16" i="11"/>
  <c r="DP56" i="11"/>
  <c r="DP22" i="11"/>
  <c r="DP110" i="11"/>
  <c r="DP110" i="27" s="1"/>
  <c r="DP108" i="11"/>
  <c r="DP108" i="27" s="1"/>
  <c r="DP28" i="11"/>
  <c r="DP28" i="27" s="1"/>
  <c r="DP77" i="11"/>
  <c r="DP77" i="27" s="1"/>
  <c r="DP23" i="11"/>
  <c r="DP23" i="27" s="1"/>
  <c r="DP104" i="11"/>
  <c r="DP104" i="27" s="1"/>
  <c r="DP18" i="11"/>
  <c r="DP89" i="11"/>
  <c r="DP89" i="27" s="1"/>
  <c r="DP99" i="11"/>
  <c r="DP99" i="27" s="1"/>
  <c r="DP40" i="11"/>
  <c r="DP40" i="27" s="1"/>
  <c r="DP54" i="11"/>
  <c r="DP54" i="27" s="1"/>
  <c r="DP31" i="11"/>
  <c r="DP41" i="11"/>
  <c r="DP98" i="11"/>
  <c r="DP98" i="27" s="1"/>
  <c r="DP109" i="11"/>
  <c r="DP109" i="27" s="1"/>
  <c r="DP30" i="11"/>
  <c r="DP30" i="27" s="1"/>
  <c r="DP93" i="11"/>
  <c r="DP93" i="27" s="1"/>
  <c r="DP21" i="11"/>
  <c r="DP21" i="27" s="1"/>
  <c r="DP84" i="11"/>
  <c r="DP84" i="27" s="1"/>
  <c r="DP75" i="11"/>
  <c r="DP75" i="27" s="1"/>
  <c r="DP106" i="11"/>
  <c r="DP106" i="27" s="1"/>
  <c r="DP90" i="11"/>
  <c r="DP90" i="27" s="1"/>
  <c r="DP103" i="11"/>
  <c r="DP103" i="27" s="1"/>
  <c r="DP27" i="11"/>
  <c r="DP27" i="27" s="1"/>
  <c r="DP95" i="11"/>
  <c r="DP95" i="27" s="1"/>
  <c r="DP55" i="11"/>
  <c r="DP55" i="27" s="1"/>
  <c r="DP57" i="11"/>
  <c r="DP57" i="27" s="1"/>
  <c r="DP42" i="11"/>
  <c r="DP42" i="27" s="1"/>
  <c r="DP69" i="11"/>
  <c r="DP69" i="27" s="1"/>
  <c r="DP15" i="11"/>
  <c r="DP97" i="11"/>
  <c r="DP97" i="27" s="1"/>
  <c r="DP61" i="11"/>
  <c r="DP61" i="27" s="1"/>
  <c r="DP83" i="11"/>
  <c r="DP83" i="27" s="1"/>
  <c r="DP101" i="11"/>
  <c r="DP101" i="27" s="1"/>
  <c r="DP24" i="11"/>
  <c r="DP85" i="11"/>
  <c r="DP85" i="27" s="1"/>
  <c r="DP80" i="11"/>
  <c r="DP80" i="27" s="1"/>
  <c r="DP33" i="11"/>
  <c r="DP33" i="27" s="1"/>
  <c r="DP46" i="11"/>
  <c r="DP46" i="27" s="1"/>
  <c r="DP70" i="11"/>
  <c r="DP70" i="27" s="1"/>
  <c r="DP79" i="11"/>
  <c r="DP79" i="27" s="1"/>
  <c r="DP94" i="11"/>
  <c r="DP94" i="27" s="1"/>
  <c r="DP71" i="11"/>
  <c r="DP71" i="27" s="1"/>
  <c r="DP62" i="11"/>
  <c r="DP62" i="27" s="1"/>
  <c r="DP35" i="11"/>
  <c r="DP35" i="27" s="1"/>
  <c r="DP34" i="11"/>
  <c r="DP34" i="27" s="1"/>
  <c r="DP100" i="11"/>
  <c r="DP100" i="27" s="1"/>
  <c r="DP25" i="11"/>
  <c r="DP25" i="27" s="1"/>
  <c r="DP29" i="11"/>
  <c r="DP29" i="27" s="1"/>
  <c r="DP88" i="11"/>
  <c r="DP88" i="27" s="1"/>
  <c r="DP49" i="11"/>
  <c r="DP49" i="27" s="1"/>
  <c r="DP20" i="11"/>
  <c r="DP20" i="27" s="1"/>
  <c r="DP92" i="11"/>
  <c r="DP92" i="27" s="1"/>
  <c r="DP26" i="11"/>
  <c r="DP26" i="27" s="1"/>
  <c r="DP50" i="11"/>
  <c r="DP50" i="27" s="1"/>
  <c r="DP96" i="11"/>
  <c r="DP96" i="27" s="1"/>
  <c r="DP37" i="11"/>
  <c r="DP37" i="27" s="1"/>
  <c r="DP19" i="11"/>
  <c r="DP91" i="11"/>
  <c r="DP91" i="27" s="1"/>
  <c r="DP53" i="11"/>
  <c r="DP53" i="27" s="1"/>
  <c r="DP32" i="11"/>
  <c r="DP32" i="27" s="1"/>
  <c r="DP82" i="11"/>
  <c r="DP59" i="11"/>
  <c r="DP59" i="27" s="1"/>
  <c r="DP66" i="11"/>
  <c r="DP66" i="27" s="1"/>
  <c r="DP48" i="11"/>
  <c r="DP48" i="27" s="1"/>
  <c r="DP86" i="11"/>
  <c r="DP86" i="27" s="1"/>
  <c r="DP58" i="11"/>
  <c r="DP58" i="27" s="1"/>
  <c r="DP47" i="11"/>
  <c r="DP47" i="27" s="1"/>
  <c r="DP51" i="11"/>
  <c r="DP45" i="11"/>
  <c r="DP52" i="11"/>
  <c r="DP111" i="11"/>
  <c r="DP64" i="11"/>
  <c r="DP64" i="27" s="1"/>
  <c r="DP107" i="11"/>
  <c r="DP107" i="27" s="1"/>
  <c r="DP68" i="11"/>
  <c r="DP68" i="27" s="1"/>
  <c r="DP72" i="11"/>
  <c r="DP72" i="27" s="1"/>
  <c r="DP60" i="11"/>
  <c r="DP60" i="27" s="1"/>
  <c r="DP76" i="11"/>
  <c r="DP76" i="27" s="1"/>
  <c r="DP81" i="11"/>
  <c r="DP81" i="27" s="1"/>
  <c r="DP38" i="11"/>
  <c r="DP38" i="27" s="1"/>
  <c r="DP63" i="11"/>
  <c r="DP63" i="27" s="1"/>
  <c r="DP105" i="11"/>
  <c r="DP105" i="27" s="1"/>
  <c r="DP44" i="11"/>
  <c r="DP17" i="11"/>
  <c r="DP73" i="11"/>
  <c r="DP73" i="27" s="1"/>
  <c r="DP74" i="11"/>
  <c r="DP74" i="27" s="1"/>
  <c r="DP36" i="11"/>
  <c r="DP39" i="11"/>
  <c r="DP39" i="27" s="1"/>
  <c r="DP87" i="11"/>
  <c r="DP87" i="27" s="1"/>
  <c r="DP67" i="11"/>
  <c r="DP67" i="27" s="1"/>
  <c r="DP43" i="11"/>
  <c r="DP43" i="27" s="1"/>
  <c r="DP78" i="11"/>
  <c r="DP78" i="27" s="1"/>
  <c r="DP102" i="11"/>
  <c r="DP102" i="27" s="1"/>
  <c r="DQ532" i="5"/>
  <c r="DQ22" i="15"/>
  <c r="DQ28" i="15"/>
  <c r="DQ6" i="36"/>
  <c r="DQ126" i="29"/>
  <c r="DQ6" i="34"/>
  <c r="DQ27" i="15"/>
  <c r="DQ6" i="33"/>
  <c r="DQ33" i="15"/>
  <c r="DQ6" i="35"/>
  <c r="DQ6" i="30"/>
  <c r="DQ6" i="27"/>
  <c r="DQ269" i="5"/>
  <c r="DQ1149" i="5"/>
  <c r="DQ6" i="31"/>
  <c r="DQ6" i="23"/>
  <c r="DQ5" i="5"/>
  <c r="DQ6" i="32"/>
  <c r="DQ5" i="9"/>
  <c r="DQ6" i="11"/>
  <c r="DO19" i="23"/>
  <c r="DO20" i="23" s="1"/>
  <c r="DO17" i="32"/>
  <c r="DO119" i="33"/>
  <c r="DO96" i="33"/>
  <c r="DO216" i="32"/>
  <c r="DO88" i="34"/>
  <c r="DQ535" i="5" l="1"/>
  <c r="DQ534" i="5"/>
  <c r="DQ536" i="5"/>
  <c r="DQ538" i="5"/>
  <c r="DQ541" i="5"/>
  <c r="DQ543" i="5"/>
  <c r="DQ545" i="5"/>
  <c r="DQ546" i="5"/>
  <c r="DQ542" i="5"/>
  <c r="DQ537" i="5"/>
  <c r="DQ540" i="5"/>
  <c r="DQ544" i="5"/>
  <c r="DQ547" i="5"/>
  <c r="DQ539" i="5"/>
  <c r="DP45" i="27"/>
  <c r="DP115" i="33"/>
  <c r="DP82" i="27"/>
  <c r="DP65" i="32" s="1"/>
  <c r="DP73" i="34"/>
  <c r="DP19" i="27"/>
  <c r="DP20" i="33"/>
  <c r="DP15" i="27"/>
  <c r="DP49" i="33"/>
  <c r="DP80" i="33"/>
  <c r="DP85" i="33" s="1"/>
  <c r="DP117" i="33"/>
  <c r="DP89" i="33"/>
  <c r="DP115" i="11"/>
  <c r="DP23" i="23"/>
  <c r="DP31" i="34"/>
  <c r="DP3" i="11"/>
  <c r="DP101" i="33"/>
  <c r="DP140" i="33"/>
  <c r="DP127" i="33"/>
  <c r="DP133" i="33" s="1"/>
  <c r="DP32" i="33"/>
  <c r="DP108" i="33"/>
  <c r="DP62" i="33"/>
  <c r="DP15" i="23"/>
  <c r="DP137" i="33"/>
  <c r="DP100" i="33"/>
  <c r="DP103" i="33" s="1"/>
  <c r="DO211" i="32"/>
  <c r="DO18" i="34"/>
  <c r="DP16" i="23"/>
  <c r="DP138" i="33"/>
  <c r="DP41" i="27"/>
  <c r="DP112" i="33"/>
  <c r="DP24" i="33"/>
  <c r="DP63" i="33"/>
  <c r="DP111" i="27"/>
  <c r="DP107" i="33"/>
  <c r="DP27" i="33"/>
  <c r="DP31" i="27"/>
  <c r="DP53" i="32" s="1"/>
  <c r="DP59" i="34"/>
  <c r="DP22" i="27"/>
  <c r="DP31" i="33"/>
  <c r="DO213" i="32"/>
  <c r="DO46" i="34"/>
  <c r="DR21" i="15"/>
  <c r="DQ6" i="5"/>
  <c r="DQ7" i="33"/>
  <c r="DQ7" i="36"/>
  <c r="DQ7" i="34"/>
  <c r="DQ7" i="35"/>
  <c r="DQ7" i="30"/>
  <c r="DQ7" i="31"/>
  <c r="DQ7" i="23"/>
  <c r="DQ7" i="32"/>
  <c r="DQ7" i="27"/>
  <c r="DQ7" i="11"/>
  <c r="DQ6" i="9"/>
  <c r="DQ31" i="15"/>
  <c r="DP36" i="27"/>
  <c r="DP77" i="32" s="1"/>
  <c r="DP87" i="34"/>
  <c r="DP44" i="27"/>
  <c r="DP110" i="33"/>
  <c r="DP52" i="27"/>
  <c r="DP25" i="33"/>
  <c r="DP109" i="33"/>
  <c r="DP24" i="27"/>
  <c r="DP114" i="33"/>
  <c r="DP45" i="34"/>
  <c r="DP16" i="33"/>
  <c r="DP94" i="33"/>
  <c r="DP18" i="27"/>
  <c r="DP29" i="33"/>
  <c r="DP111" i="33"/>
  <c r="DP17" i="34"/>
  <c r="DP56" i="27"/>
  <c r="DP89" i="32" s="1"/>
  <c r="DP101" i="34"/>
  <c r="DP17" i="32" l="1"/>
  <c r="DP18" i="34" s="1"/>
  <c r="DP119" i="33"/>
  <c r="DP217" i="32"/>
  <c r="DP102" i="34"/>
  <c r="DP216" i="32"/>
  <c r="DP88" i="34"/>
  <c r="DP185" i="33"/>
  <c r="DP41" i="32"/>
  <c r="DQ8" i="5"/>
  <c r="DQ8" i="9"/>
  <c r="DP214" i="32"/>
  <c r="DP60" i="34"/>
  <c r="DP142" i="33"/>
  <c r="DP128" i="29"/>
  <c r="DQ118" i="11"/>
  <c r="DP76" i="33"/>
  <c r="DP211" i="32"/>
  <c r="DP45" i="33"/>
  <c r="DR532" i="5"/>
  <c r="DR22" i="15"/>
  <c r="DR269" i="5"/>
  <c r="DR27" i="15"/>
  <c r="DR28" i="15"/>
  <c r="DR5" i="5"/>
  <c r="DR6" i="33"/>
  <c r="DR33" i="15"/>
  <c r="DR6" i="34"/>
  <c r="DR6" i="35"/>
  <c r="DR6" i="30"/>
  <c r="DR6" i="27"/>
  <c r="DR1149" i="5"/>
  <c r="DR6" i="36"/>
  <c r="DR126" i="29"/>
  <c r="DR6" i="31"/>
  <c r="DR6" i="23"/>
  <c r="DR6" i="32"/>
  <c r="DR5" i="9"/>
  <c r="DR6" i="11"/>
  <c r="DP19" i="23"/>
  <c r="DP20" i="23" s="1"/>
  <c r="DP96" i="33"/>
  <c r="DP149" i="33"/>
  <c r="DP215" i="32"/>
  <c r="DP74" i="34"/>
  <c r="DQ93" i="11"/>
  <c r="DQ93" i="27" s="1"/>
  <c r="DQ95" i="11"/>
  <c r="DQ95" i="27" s="1"/>
  <c r="DQ67" i="11"/>
  <c r="DQ67" i="27" s="1"/>
  <c r="DQ30" i="11"/>
  <c r="DQ30" i="27" s="1"/>
  <c r="DQ98" i="11"/>
  <c r="DQ98" i="27" s="1"/>
  <c r="DQ82" i="11"/>
  <c r="DQ70" i="11"/>
  <c r="DQ70" i="27" s="1"/>
  <c r="DQ102" i="11"/>
  <c r="DQ102" i="27" s="1"/>
  <c r="DQ55" i="11"/>
  <c r="DQ55" i="27" s="1"/>
  <c r="DQ84" i="11"/>
  <c r="DQ84" i="27" s="1"/>
  <c r="DQ62" i="11"/>
  <c r="DQ62" i="27" s="1"/>
  <c r="DQ16" i="11"/>
  <c r="DQ56" i="11"/>
  <c r="DQ50" i="11"/>
  <c r="DQ50" i="27" s="1"/>
  <c r="DQ23" i="11"/>
  <c r="DQ23" i="27" s="1"/>
  <c r="DQ38" i="11"/>
  <c r="DQ38" i="27" s="1"/>
  <c r="DQ32" i="11"/>
  <c r="DQ32" i="27" s="1"/>
  <c r="DQ60" i="11"/>
  <c r="DQ60" i="27" s="1"/>
  <c r="DQ83" i="11"/>
  <c r="DQ83" i="27" s="1"/>
  <c r="DQ107" i="11"/>
  <c r="DQ107" i="27" s="1"/>
  <c r="DQ99" i="11"/>
  <c r="DQ99" i="27" s="1"/>
  <c r="DQ63" i="11"/>
  <c r="DQ63" i="27" s="1"/>
  <c r="DQ61" i="11"/>
  <c r="DQ61" i="27" s="1"/>
  <c r="DQ42" i="11"/>
  <c r="DQ42" i="27" s="1"/>
  <c r="DQ111" i="11"/>
  <c r="DQ33" i="11"/>
  <c r="DQ33" i="27" s="1"/>
  <c r="DQ109" i="11"/>
  <c r="DQ109" i="27" s="1"/>
  <c r="DQ25" i="11"/>
  <c r="DQ25" i="27" s="1"/>
  <c r="DQ29" i="11"/>
  <c r="DQ29" i="27" s="1"/>
  <c r="DQ45" i="11"/>
  <c r="DQ58" i="11"/>
  <c r="DQ58" i="27" s="1"/>
  <c r="DQ47" i="11"/>
  <c r="DQ47" i="27" s="1"/>
  <c r="DQ46" i="11"/>
  <c r="DQ46" i="27" s="1"/>
  <c r="DQ66" i="11"/>
  <c r="DQ66" i="27" s="1"/>
  <c r="DQ21" i="11"/>
  <c r="DQ21" i="27" s="1"/>
  <c r="DQ108" i="11"/>
  <c r="DQ108" i="27" s="1"/>
  <c r="DQ27" i="11"/>
  <c r="DQ27" i="27" s="1"/>
  <c r="DQ105" i="11"/>
  <c r="DQ105" i="27" s="1"/>
  <c r="DQ26" i="11"/>
  <c r="DQ26" i="27" s="1"/>
  <c r="DQ88" i="11"/>
  <c r="DQ88" i="27" s="1"/>
  <c r="DQ101" i="11"/>
  <c r="DQ101" i="27" s="1"/>
  <c r="DQ44" i="11"/>
  <c r="DQ17" i="11"/>
  <c r="DQ57" i="11"/>
  <c r="DQ57" i="27" s="1"/>
  <c r="DQ68" i="11"/>
  <c r="DQ68" i="27" s="1"/>
  <c r="DQ96" i="11"/>
  <c r="DQ96" i="27" s="1"/>
  <c r="DQ28" i="11"/>
  <c r="DQ28" i="27" s="1"/>
  <c r="DQ15" i="11"/>
  <c r="DQ48" i="11"/>
  <c r="DQ48" i="27" s="1"/>
  <c r="DQ65" i="11"/>
  <c r="DQ65" i="27" s="1"/>
  <c r="DQ34" i="11"/>
  <c r="DQ34" i="27" s="1"/>
  <c r="DQ75" i="11"/>
  <c r="DQ75" i="27" s="1"/>
  <c r="DQ64" i="11"/>
  <c r="DQ64" i="27" s="1"/>
  <c r="DQ87" i="11"/>
  <c r="DQ87" i="27" s="1"/>
  <c r="DQ39" i="11"/>
  <c r="DQ39" i="27" s="1"/>
  <c r="DQ94" i="11"/>
  <c r="DQ94" i="27" s="1"/>
  <c r="DQ103" i="11"/>
  <c r="DQ103" i="27" s="1"/>
  <c r="DQ36" i="11"/>
  <c r="DQ106" i="11"/>
  <c r="DQ106" i="27" s="1"/>
  <c r="DQ90" i="11"/>
  <c r="DQ90" i="27" s="1"/>
  <c r="DQ41" i="11"/>
  <c r="DQ104" i="11"/>
  <c r="DQ104" i="27" s="1"/>
  <c r="DQ81" i="11"/>
  <c r="DQ81" i="27" s="1"/>
  <c r="DQ18" i="11"/>
  <c r="DQ54" i="11"/>
  <c r="DQ54" i="27" s="1"/>
  <c r="DQ31" i="11"/>
  <c r="DQ76" i="11"/>
  <c r="DQ76" i="27" s="1"/>
  <c r="DQ49" i="11"/>
  <c r="DQ49" i="27" s="1"/>
  <c r="DQ20" i="11"/>
  <c r="DQ20" i="27" s="1"/>
  <c r="DQ77" i="11"/>
  <c r="DQ77" i="27" s="1"/>
  <c r="DQ73" i="11"/>
  <c r="DQ73" i="27" s="1"/>
  <c r="DQ37" i="11"/>
  <c r="DQ37" i="27" s="1"/>
  <c r="DQ71" i="11"/>
  <c r="DQ71" i="27" s="1"/>
  <c r="DQ110" i="11"/>
  <c r="DQ110" i="27" s="1"/>
  <c r="DQ35" i="11"/>
  <c r="DQ35" i="27" s="1"/>
  <c r="DQ52" i="11"/>
  <c r="DQ78" i="11"/>
  <c r="DQ78" i="27" s="1"/>
  <c r="DQ86" i="11"/>
  <c r="DQ86" i="27" s="1"/>
  <c r="DQ22" i="11"/>
  <c r="DQ74" i="11"/>
  <c r="DQ74" i="27" s="1"/>
  <c r="DQ43" i="11"/>
  <c r="DQ43" i="27" s="1"/>
  <c r="DQ100" i="11"/>
  <c r="DQ100" i="27" s="1"/>
  <c r="DQ79" i="11"/>
  <c r="DQ79" i="27" s="1"/>
  <c r="DQ51" i="11"/>
  <c r="DQ59" i="11"/>
  <c r="DQ59" i="27" s="1"/>
  <c r="DQ40" i="11"/>
  <c r="DQ40" i="27" s="1"/>
  <c r="DQ53" i="11"/>
  <c r="DQ53" i="27" s="1"/>
  <c r="DQ24" i="11"/>
  <c r="DQ80" i="11"/>
  <c r="DQ80" i="27" s="1"/>
  <c r="DQ91" i="11"/>
  <c r="DQ91" i="27" s="1"/>
  <c r="DQ85" i="11"/>
  <c r="DQ85" i="27" s="1"/>
  <c r="DQ92" i="11"/>
  <c r="DQ92" i="27" s="1"/>
  <c r="DQ97" i="11"/>
  <c r="DQ97" i="27" s="1"/>
  <c r="DQ72" i="11"/>
  <c r="DQ72" i="27" s="1"/>
  <c r="DQ89" i="11"/>
  <c r="DQ89" i="27" s="1"/>
  <c r="DQ19" i="11"/>
  <c r="DQ69" i="11"/>
  <c r="DQ69" i="27" s="1"/>
  <c r="DQ19" i="27" l="1"/>
  <c r="DQ20" i="33"/>
  <c r="DQ24" i="27"/>
  <c r="DQ94" i="33"/>
  <c r="DQ114" i="33"/>
  <c r="DQ45" i="34"/>
  <c r="DQ16" i="33"/>
  <c r="DQ138" i="33"/>
  <c r="DQ16" i="23"/>
  <c r="DQ52" i="27"/>
  <c r="DQ109" i="33"/>
  <c r="DQ25" i="33"/>
  <c r="DQ18" i="27"/>
  <c r="DQ111" i="33"/>
  <c r="DQ17" i="34"/>
  <c r="DQ29" i="33"/>
  <c r="DQ15" i="27"/>
  <c r="DQ117" i="33"/>
  <c r="DQ140" i="33"/>
  <c r="DQ23" i="23"/>
  <c r="DQ115" i="11"/>
  <c r="DQ31" i="34"/>
  <c r="DQ3" i="11"/>
  <c r="DQ127" i="33"/>
  <c r="DQ133" i="33" s="1"/>
  <c r="DQ32" i="33"/>
  <c r="DQ80" i="33"/>
  <c r="DQ85" i="33" s="1"/>
  <c r="DQ101" i="33"/>
  <c r="DQ49" i="33"/>
  <c r="DQ89" i="33"/>
  <c r="DQ62" i="33"/>
  <c r="DQ15" i="23"/>
  <c r="DQ137" i="33"/>
  <c r="DQ100" i="33"/>
  <c r="DQ108" i="33"/>
  <c r="DQ22" i="27"/>
  <c r="DQ31" i="33"/>
  <c r="DQ63" i="33"/>
  <c r="DS21" i="15"/>
  <c r="DR31" i="15"/>
  <c r="DR7" i="36"/>
  <c r="DR7" i="34"/>
  <c r="DR6" i="5"/>
  <c r="DR7" i="33"/>
  <c r="DR7" i="35"/>
  <c r="DR7" i="30"/>
  <c r="DR7" i="27"/>
  <c r="DR7" i="31"/>
  <c r="DR7" i="23"/>
  <c r="DR7" i="32"/>
  <c r="DR6" i="9"/>
  <c r="DR7" i="11"/>
  <c r="DQ31" i="27"/>
  <c r="DQ53" i="32" s="1"/>
  <c r="DQ59" i="34"/>
  <c r="DQ36" i="27"/>
  <c r="DQ77" i="32" s="1"/>
  <c r="DQ87" i="34"/>
  <c r="DQ44" i="27"/>
  <c r="DQ110" i="33"/>
  <c r="DQ45" i="27"/>
  <c r="DQ115" i="33"/>
  <c r="DQ82" i="27"/>
  <c r="DQ65" i="32" s="1"/>
  <c r="DQ73" i="34"/>
  <c r="DR535" i="5"/>
  <c r="DR539" i="5"/>
  <c r="DR544" i="5"/>
  <c r="DR547" i="5"/>
  <c r="DR541" i="5"/>
  <c r="DR543" i="5"/>
  <c r="DR534" i="5"/>
  <c r="DR537" i="5"/>
  <c r="DR536" i="5"/>
  <c r="DR542" i="5"/>
  <c r="DR538" i="5"/>
  <c r="DR545" i="5"/>
  <c r="DR546" i="5"/>
  <c r="DR540" i="5"/>
  <c r="DP213" i="32"/>
  <c r="DP46" i="34"/>
  <c r="DQ41" i="27"/>
  <c r="DQ112" i="33"/>
  <c r="DQ24" i="33"/>
  <c r="DQ111" i="27"/>
  <c r="DQ27" i="33"/>
  <c r="DQ107" i="33"/>
  <c r="DQ56" i="27"/>
  <c r="DQ89" i="32" s="1"/>
  <c r="DQ101" i="34"/>
  <c r="DQ142" i="33" l="1"/>
  <c r="DQ119" i="33"/>
  <c r="DQ103" i="33"/>
  <c r="DQ96" i="33"/>
  <c r="DR70" i="11"/>
  <c r="DR70" i="27" s="1"/>
  <c r="DR74" i="11"/>
  <c r="DR74" i="27" s="1"/>
  <c r="DR48" i="11"/>
  <c r="DR48" i="27" s="1"/>
  <c r="DR94" i="11"/>
  <c r="DR94" i="27" s="1"/>
  <c r="DR30" i="11"/>
  <c r="DR30" i="27" s="1"/>
  <c r="DR93" i="11"/>
  <c r="DR93" i="27" s="1"/>
  <c r="DR33" i="11"/>
  <c r="DR33" i="27" s="1"/>
  <c r="DR67" i="11"/>
  <c r="DR67" i="27" s="1"/>
  <c r="DR75" i="11"/>
  <c r="DR75" i="27" s="1"/>
  <c r="DR34" i="11"/>
  <c r="DR34" i="27" s="1"/>
  <c r="DR25" i="11"/>
  <c r="DR25" i="27" s="1"/>
  <c r="DR16" i="11"/>
  <c r="DR46" i="11"/>
  <c r="DR46" i="27" s="1"/>
  <c r="DR18" i="11"/>
  <c r="DR89" i="11"/>
  <c r="DR89" i="27" s="1"/>
  <c r="DR15" i="11"/>
  <c r="DR72" i="11"/>
  <c r="DR72" i="27" s="1"/>
  <c r="DR28" i="11"/>
  <c r="DR28" i="27" s="1"/>
  <c r="DR73" i="11"/>
  <c r="DR73" i="27" s="1"/>
  <c r="DR37" i="11"/>
  <c r="DR37" i="27" s="1"/>
  <c r="DR88" i="11"/>
  <c r="DR88" i="27" s="1"/>
  <c r="DR91" i="11"/>
  <c r="DR91" i="27" s="1"/>
  <c r="DR83" i="11"/>
  <c r="DR83" i="27" s="1"/>
  <c r="DR42" i="11"/>
  <c r="DR42" i="27" s="1"/>
  <c r="DR32" i="11"/>
  <c r="DR32" i="27" s="1"/>
  <c r="DR58" i="11"/>
  <c r="DR58" i="27" s="1"/>
  <c r="DR79" i="11"/>
  <c r="DR79" i="27" s="1"/>
  <c r="DR62" i="11"/>
  <c r="DR62" i="27" s="1"/>
  <c r="DR55" i="11"/>
  <c r="DR55" i="27" s="1"/>
  <c r="DR27" i="11"/>
  <c r="DR27" i="27" s="1"/>
  <c r="DR110" i="11"/>
  <c r="DR110" i="27" s="1"/>
  <c r="DR82" i="11"/>
  <c r="DR109" i="11"/>
  <c r="DR109" i="27" s="1"/>
  <c r="DR98" i="11"/>
  <c r="DR98" i="27" s="1"/>
  <c r="DR87" i="11"/>
  <c r="DR87" i="27" s="1"/>
  <c r="DR64" i="11"/>
  <c r="DR64" i="27" s="1"/>
  <c r="DR43" i="11"/>
  <c r="DR43" i="27" s="1"/>
  <c r="DR103" i="11"/>
  <c r="DR103" i="27" s="1"/>
  <c r="DR19" i="11"/>
  <c r="DR24" i="11"/>
  <c r="DR38" i="11"/>
  <c r="DR38" i="27" s="1"/>
  <c r="DR53" i="11"/>
  <c r="DR53" i="27" s="1"/>
  <c r="DR49" i="11"/>
  <c r="DR49" i="27" s="1"/>
  <c r="DR50" i="11"/>
  <c r="DR50" i="27" s="1"/>
  <c r="DR23" i="11"/>
  <c r="DR23" i="27" s="1"/>
  <c r="DR101" i="11"/>
  <c r="DR101" i="27" s="1"/>
  <c r="DR31" i="11"/>
  <c r="DR26" i="11"/>
  <c r="DR26" i="27" s="1"/>
  <c r="DR44" i="11"/>
  <c r="DR78" i="11"/>
  <c r="DR78" i="27" s="1"/>
  <c r="DR47" i="11"/>
  <c r="DR47" i="27" s="1"/>
  <c r="DR45" i="11"/>
  <c r="DR71" i="11"/>
  <c r="DR71" i="27" s="1"/>
  <c r="DR102" i="11"/>
  <c r="DR102" i="27" s="1"/>
  <c r="DR35" i="11"/>
  <c r="DR35" i="27" s="1"/>
  <c r="DR56" i="11"/>
  <c r="DR21" i="11"/>
  <c r="DR21" i="27" s="1"/>
  <c r="DR84" i="11"/>
  <c r="DR84" i="27" s="1"/>
  <c r="DR106" i="11"/>
  <c r="DR106" i="27" s="1"/>
  <c r="DR108" i="11"/>
  <c r="DR108" i="27" s="1"/>
  <c r="DR22" i="11"/>
  <c r="DR81" i="11"/>
  <c r="DR81" i="27" s="1"/>
  <c r="DR60" i="11"/>
  <c r="DR60" i="27" s="1"/>
  <c r="DR69" i="11"/>
  <c r="DR69" i="27" s="1"/>
  <c r="DR63" i="11"/>
  <c r="DR63" i="27" s="1"/>
  <c r="DR80" i="11"/>
  <c r="DR80" i="27" s="1"/>
  <c r="DR105" i="11"/>
  <c r="DR105" i="27" s="1"/>
  <c r="DR76" i="11"/>
  <c r="DR76" i="27" s="1"/>
  <c r="DR68" i="11"/>
  <c r="DR68" i="27" s="1"/>
  <c r="DR85" i="11"/>
  <c r="DR85" i="27" s="1"/>
  <c r="DR96" i="11"/>
  <c r="DR96" i="27" s="1"/>
  <c r="DR107" i="11"/>
  <c r="DR107" i="27" s="1"/>
  <c r="DR36" i="11"/>
  <c r="DR111" i="11"/>
  <c r="DR29" i="11"/>
  <c r="DR29" i="27" s="1"/>
  <c r="DR59" i="11"/>
  <c r="DR59" i="27" s="1"/>
  <c r="DR66" i="11"/>
  <c r="DR66" i="27" s="1"/>
  <c r="DR95" i="11"/>
  <c r="DR95" i="27" s="1"/>
  <c r="DR51" i="11"/>
  <c r="DR100" i="11"/>
  <c r="DR100" i="27" s="1"/>
  <c r="DR65" i="11"/>
  <c r="DR65" i="27" s="1"/>
  <c r="DR52" i="11"/>
  <c r="DR86" i="11"/>
  <c r="DR86" i="27" s="1"/>
  <c r="DR90" i="11"/>
  <c r="DR90" i="27" s="1"/>
  <c r="DR57" i="11"/>
  <c r="DR57" i="27" s="1"/>
  <c r="DR77" i="11"/>
  <c r="DR77" i="27" s="1"/>
  <c r="DR61" i="11"/>
  <c r="DR61" i="27" s="1"/>
  <c r="DR99" i="11"/>
  <c r="DR99" i="27" s="1"/>
  <c r="DR41" i="11"/>
  <c r="DR40" i="11"/>
  <c r="DR40" i="27" s="1"/>
  <c r="DR104" i="11"/>
  <c r="DR104" i="27" s="1"/>
  <c r="DR17" i="11"/>
  <c r="DR54" i="11"/>
  <c r="DR54" i="27" s="1"/>
  <c r="DR20" i="11"/>
  <c r="DR20" i="27" s="1"/>
  <c r="DR92" i="11"/>
  <c r="DR92" i="27" s="1"/>
  <c r="DR97" i="11"/>
  <c r="DR97" i="27" s="1"/>
  <c r="DR39" i="11"/>
  <c r="DR39" i="27" s="1"/>
  <c r="DQ216" i="32"/>
  <c r="DQ88" i="34"/>
  <c r="DR8" i="5"/>
  <c r="DR8" i="9"/>
  <c r="DQ45" i="33"/>
  <c r="DQ41" i="32"/>
  <c r="DQ185" i="33"/>
  <c r="DQ217" i="32"/>
  <c r="DQ102" i="34"/>
  <c r="DS22" i="15"/>
  <c r="DS532" i="5"/>
  <c r="DS33" i="15"/>
  <c r="DS269" i="5"/>
  <c r="DS1149" i="5"/>
  <c r="DS6" i="33"/>
  <c r="DS5" i="5"/>
  <c r="DS126" i="29"/>
  <c r="DS6" i="36"/>
  <c r="DS27" i="15"/>
  <c r="DS6" i="31"/>
  <c r="DS6" i="32"/>
  <c r="DS28" i="15"/>
  <c r="DS6" i="34"/>
  <c r="DS6" i="35"/>
  <c r="DS6" i="30"/>
  <c r="DS6" i="27"/>
  <c r="DS6" i="23"/>
  <c r="DS5" i="9"/>
  <c r="DS6" i="11"/>
  <c r="DQ128" i="29"/>
  <c r="DR118" i="11"/>
  <c r="DQ149" i="33"/>
  <c r="DQ17" i="32"/>
  <c r="DQ215" i="32"/>
  <c r="DQ74" i="34"/>
  <c r="DQ214" i="32"/>
  <c r="DQ60" i="34"/>
  <c r="DQ19" i="23"/>
  <c r="DQ20" i="23" s="1"/>
  <c r="DQ76" i="33"/>
  <c r="DS31" i="15" l="1"/>
  <c r="DT21" i="15"/>
  <c r="DS6" i="5"/>
  <c r="DS7" i="36"/>
  <c r="DS7" i="34"/>
  <c r="DS7" i="33"/>
  <c r="DS7" i="35"/>
  <c r="DS7" i="30"/>
  <c r="DS7" i="27"/>
  <c r="DS7" i="31"/>
  <c r="DS7" i="23"/>
  <c r="DS7" i="32"/>
  <c r="DS6" i="9"/>
  <c r="DS7" i="11"/>
  <c r="DS535" i="5"/>
  <c r="DS538" i="5"/>
  <c r="DS540" i="5"/>
  <c r="DS542" i="5"/>
  <c r="DS545" i="5"/>
  <c r="DS546" i="5"/>
  <c r="DS534" i="5"/>
  <c r="DS537" i="5"/>
  <c r="DS539" i="5"/>
  <c r="DS543" i="5"/>
  <c r="DS544" i="5"/>
  <c r="DS547" i="5"/>
  <c r="DS536" i="5"/>
  <c r="DS541" i="5"/>
  <c r="DR63" i="33"/>
  <c r="DR56" i="27"/>
  <c r="DR89" i="32" s="1"/>
  <c r="DR101" i="34"/>
  <c r="DR45" i="27"/>
  <c r="DR115" i="33"/>
  <c r="DR24" i="27"/>
  <c r="DR16" i="33"/>
  <c r="DR45" i="34"/>
  <c r="DR114" i="33"/>
  <c r="DR94" i="33"/>
  <c r="DR82" i="27"/>
  <c r="DR65" i="32" s="1"/>
  <c r="DR73" i="34"/>
  <c r="DR15" i="27"/>
  <c r="DR49" i="33"/>
  <c r="DR80" i="33"/>
  <c r="DR85" i="33" s="1"/>
  <c r="DR115" i="11"/>
  <c r="DR23" i="23"/>
  <c r="DR117" i="33"/>
  <c r="DR31" i="34"/>
  <c r="DR3" i="11"/>
  <c r="DR101" i="33"/>
  <c r="DR140" i="33"/>
  <c r="DR89" i="33"/>
  <c r="DR127" i="33"/>
  <c r="DR133" i="33" s="1"/>
  <c r="DR32" i="33"/>
  <c r="DR108" i="33"/>
  <c r="DR100" i="33"/>
  <c r="DR15" i="23"/>
  <c r="DR137" i="33"/>
  <c r="DR62" i="33"/>
  <c r="DQ213" i="32"/>
  <c r="DQ46" i="34"/>
  <c r="DR138" i="33"/>
  <c r="DR16" i="23"/>
  <c r="DR31" i="27"/>
  <c r="DR53" i="32" s="1"/>
  <c r="DR59" i="34"/>
  <c r="DR19" i="27"/>
  <c r="DR20" i="33"/>
  <c r="DQ211" i="32"/>
  <c r="DQ18" i="34"/>
  <c r="DR52" i="27"/>
  <c r="DR109" i="33"/>
  <c r="DR25" i="33"/>
  <c r="DR111" i="27"/>
  <c r="DR27" i="33"/>
  <c r="DR107" i="33"/>
  <c r="DR18" i="27"/>
  <c r="DR29" i="33"/>
  <c r="DR111" i="33"/>
  <c r="DR17" i="34"/>
  <c r="DR41" i="27"/>
  <c r="DR112" i="33"/>
  <c r="DR24" i="33"/>
  <c r="DR36" i="27"/>
  <c r="DR77" i="32" s="1"/>
  <c r="DR87" i="34"/>
  <c r="DR22" i="27"/>
  <c r="DR31" i="33"/>
  <c r="DR44" i="27"/>
  <c r="DR110" i="33"/>
  <c r="DR96" i="33" l="1"/>
  <c r="DR103" i="33"/>
  <c r="DR17" i="32"/>
  <c r="DR214" i="32"/>
  <c r="DR60" i="34"/>
  <c r="DR142" i="33"/>
  <c r="DR76" i="33"/>
  <c r="DR185" i="33"/>
  <c r="DR41" i="32"/>
  <c r="DR217" i="32"/>
  <c r="DR102" i="34"/>
  <c r="DS75" i="11"/>
  <c r="DS75" i="27" s="1"/>
  <c r="DS51" i="11"/>
  <c r="DS58" i="11"/>
  <c r="DS58" i="27" s="1"/>
  <c r="DS102" i="11"/>
  <c r="DS102" i="27" s="1"/>
  <c r="DS34" i="11"/>
  <c r="DS34" i="27" s="1"/>
  <c r="DS71" i="11"/>
  <c r="DS71" i="27" s="1"/>
  <c r="DS111" i="11"/>
  <c r="DS33" i="11"/>
  <c r="DS33" i="27" s="1"/>
  <c r="DS35" i="11"/>
  <c r="DS35" i="27" s="1"/>
  <c r="DS56" i="11"/>
  <c r="DS36" i="11"/>
  <c r="DS106" i="11"/>
  <c r="DS106" i="27" s="1"/>
  <c r="DS46" i="11"/>
  <c r="DS46" i="27" s="1"/>
  <c r="DS107" i="11"/>
  <c r="DS107" i="27" s="1"/>
  <c r="DS99" i="11"/>
  <c r="DS99" i="27" s="1"/>
  <c r="DS15" i="11"/>
  <c r="DS101" i="11"/>
  <c r="DS101" i="27" s="1"/>
  <c r="DS57" i="11"/>
  <c r="DS57" i="27" s="1"/>
  <c r="DS77" i="11"/>
  <c r="DS77" i="27" s="1"/>
  <c r="DS53" i="11"/>
  <c r="DS53" i="27" s="1"/>
  <c r="DS42" i="11"/>
  <c r="DS42" i="27" s="1"/>
  <c r="DS80" i="11"/>
  <c r="DS80" i="27" s="1"/>
  <c r="DS54" i="11"/>
  <c r="DS54" i="27" s="1"/>
  <c r="DS38" i="11"/>
  <c r="DS38" i="27" s="1"/>
  <c r="DS29" i="11"/>
  <c r="DS29" i="27" s="1"/>
  <c r="DS55" i="11"/>
  <c r="DS55" i="27" s="1"/>
  <c r="DS39" i="11"/>
  <c r="DS39" i="27" s="1"/>
  <c r="DS98" i="11"/>
  <c r="DS98" i="27" s="1"/>
  <c r="DS84" i="11"/>
  <c r="DS84" i="27" s="1"/>
  <c r="DS70" i="11"/>
  <c r="DS70" i="27" s="1"/>
  <c r="DS48" i="11"/>
  <c r="DS48" i="27" s="1"/>
  <c r="DS47" i="11"/>
  <c r="DS47" i="27" s="1"/>
  <c r="DS109" i="11"/>
  <c r="DS109" i="27" s="1"/>
  <c r="DS100" i="11"/>
  <c r="DS100" i="27" s="1"/>
  <c r="DS74" i="11"/>
  <c r="DS74" i="27" s="1"/>
  <c r="DS43" i="11"/>
  <c r="DS43" i="27" s="1"/>
  <c r="DS87" i="11"/>
  <c r="DS87" i="27" s="1"/>
  <c r="DS18" i="11"/>
  <c r="DS68" i="11"/>
  <c r="DS68" i="27" s="1"/>
  <c r="DS72" i="11"/>
  <c r="DS72" i="27" s="1"/>
  <c r="DS31" i="11"/>
  <c r="DS49" i="11"/>
  <c r="DS49" i="27" s="1"/>
  <c r="DS89" i="11"/>
  <c r="DS89" i="27" s="1"/>
  <c r="DS23" i="11"/>
  <c r="DS23" i="27" s="1"/>
  <c r="DS91" i="11"/>
  <c r="DS91" i="27" s="1"/>
  <c r="DS32" i="11"/>
  <c r="DS32" i="27" s="1"/>
  <c r="DS37" i="11"/>
  <c r="DS37" i="27" s="1"/>
  <c r="DS40" i="11"/>
  <c r="DS40" i="27" s="1"/>
  <c r="DS64" i="11"/>
  <c r="DS64" i="27" s="1"/>
  <c r="DS45" i="11"/>
  <c r="DS79" i="11"/>
  <c r="DS79" i="27" s="1"/>
  <c r="DS86" i="11"/>
  <c r="DS86" i="27" s="1"/>
  <c r="DS52" i="11"/>
  <c r="DS93" i="11"/>
  <c r="DS93" i="27" s="1"/>
  <c r="DS62" i="11"/>
  <c r="DS62" i="27" s="1"/>
  <c r="DS21" i="11"/>
  <c r="DS21" i="27" s="1"/>
  <c r="DS90" i="11"/>
  <c r="DS90" i="27" s="1"/>
  <c r="DS22" i="11"/>
  <c r="DS110" i="11"/>
  <c r="DS110" i="27" s="1"/>
  <c r="DS67" i="11"/>
  <c r="DS67" i="27" s="1"/>
  <c r="DS88" i="11"/>
  <c r="DS88" i="27" s="1"/>
  <c r="DS97" i="11"/>
  <c r="DS97" i="27" s="1"/>
  <c r="DS24" i="11"/>
  <c r="DS63" i="11"/>
  <c r="DS63" i="27" s="1"/>
  <c r="DS20" i="11"/>
  <c r="DS20" i="27" s="1"/>
  <c r="DS50" i="11"/>
  <c r="DS50" i="27" s="1"/>
  <c r="DS60" i="11"/>
  <c r="DS60" i="27" s="1"/>
  <c r="DS96" i="11"/>
  <c r="DS96" i="27" s="1"/>
  <c r="DS104" i="11"/>
  <c r="DS104" i="27" s="1"/>
  <c r="DS73" i="11"/>
  <c r="DS73" i="27" s="1"/>
  <c r="DS26" i="11"/>
  <c r="DS26" i="27" s="1"/>
  <c r="DS85" i="11"/>
  <c r="DS85" i="27" s="1"/>
  <c r="DS66" i="11"/>
  <c r="DS66" i="27" s="1"/>
  <c r="DS82" i="11"/>
  <c r="DS103" i="11"/>
  <c r="DS103" i="27" s="1"/>
  <c r="DS78" i="11"/>
  <c r="DS78" i="27" s="1"/>
  <c r="DS16" i="11"/>
  <c r="DS27" i="11"/>
  <c r="DS27" i="27" s="1"/>
  <c r="DS25" i="11"/>
  <c r="DS25" i="27" s="1"/>
  <c r="DS95" i="11"/>
  <c r="DS95" i="27" s="1"/>
  <c r="DS94" i="11"/>
  <c r="DS94" i="27" s="1"/>
  <c r="DS59" i="11"/>
  <c r="DS59" i="27" s="1"/>
  <c r="DS30" i="11"/>
  <c r="DS30" i="27" s="1"/>
  <c r="DS65" i="11"/>
  <c r="DS65" i="27" s="1"/>
  <c r="DS108" i="11"/>
  <c r="DS108" i="27" s="1"/>
  <c r="DS41" i="11"/>
  <c r="DS19" i="11"/>
  <c r="DS44" i="11"/>
  <c r="DS92" i="11"/>
  <c r="DS92" i="27" s="1"/>
  <c r="DS28" i="11"/>
  <c r="DS28" i="27" s="1"/>
  <c r="DS81" i="11"/>
  <c r="DS81" i="27" s="1"/>
  <c r="DS61" i="11"/>
  <c r="DS61" i="27" s="1"/>
  <c r="DS69" i="11"/>
  <c r="DS69" i="27" s="1"/>
  <c r="DS83" i="11"/>
  <c r="DS83" i="27" s="1"/>
  <c r="DS105" i="11"/>
  <c r="DS105" i="27" s="1"/>
  <c r="DS17" i="11"/>
  <c r="DS76" i="11"/>
  <c r="DS76" i="27" s="1"/>
  <c r="DR216" i="32"/>
  <c r="DR88" i="34"/>
  <c r="DR119" i="33"/>
  <c r="DR19" i="23"/>
  <c r="DR20" i="23" s="1"/>
  <c r="DR149" i="33"/>
  <c r="DR128" i="29"/>
  <c r="DS118" i="11"/>
  <c r="DT532" i="5"/>
  <c r="DT22" i="15"/>
  <c r="DT27" i="15"/>
  <c r="DT5" i="5"/>
  <c r="DT33" i="15"/>
  <c r="DT1149" i="5"/>
  <c r="DT6" i="36"/>
  <c r="DT6" i="34"/>
  <c r="DT269" i="5"/>
  <c r="DT126" i="29"/>
  <c r="DT6" i="35"/>
  <c r="DT6" i="30"/>
  <c r="DT6" i="31"/>
  <c r="DT6" i="23"/>
  <c r="DT6" i="32"/>
  <c r="DT28" i="15"/>
  <c r="DT6" i="33"/>
  <c r="DT6" i="11"/>
  <c r="DT6" i="27"/>
  <c r="DT5" i="9"/>
  <c r="E92" i="29"/>
  <c r="E90" i="29"/>
  <c r="E91" i="29"/>
  <c r="DR215" i="32"/>
  <c r="DR74" i="34"/>
  <c r="DR45" i="33"/>
  <c r="DS8" i="5"/>
  <c r="DS8" i="9"/>
  <c r="DU21" i="15" l="1"/>
  <c r="DT31" i="15"/>
  <c r="DT7" i="33"/>
  <c r="DT7" i="36"/>
  <c r="DT7" i="34"/>
  <c r="DT7" i="31"/>
  <c r="DT7" i="32"/>
  <c r="DT6" i="5"/>
  <c r="DT7" i="35"/>
  <c r="DT7" i="30"/>
  <c r="DT7" i="27"/>
  <c r="DT7" i="23"/>
  <c r="DT6" i="9"/>
  <c r="DT7" i="11"/>
  <c r="DS41" i="27"/>
  <c r="DS112" i="33"/>
  <c r="DS24" i="33"/>
  <c r="DS82" i="27"/>
  <c r="DS65" i="32" s="1"/>
  <c r="DS73" i="34"/>
  <c r="DS22" i="27"/>
  <c r="DS31" i="33"/>
  <c r="DS45" i="27"/>
  <c r="DS115" i="33"/>
  <c r="DS18" i="27"/>
  <c r="DS111" i="33"/>
  <c r="DS17" i="34"/>
  <c r="DS29" i="33"/>
  <c r="DS56" i="27"/>
  <c r="DS89" i="32" s="1"/>
  <c r="DS101" i="34"/>
  <c r="DS138" i="33"/>
  <c r="DS16" i="23"/>
  <c r="DR213" i="32"/>
  <c r="DR46" i="34"/>
  <c r="DS108" i="33"/>
  <c r="DS62" i="33"/>
  <c r="DS100" i="33"/>
  <c r="DS15" i="23"/>
  <c r="DS137" i="33"/>
  <c r="DS52" i="27"/>
  <c r="DS109" i="33"/>
  <c r="DS25" i="33"/>
  <c r="DS31" i="27"/>
  <c r="DS53" i="32" s="1"/>
  <c r="DS59" i="34"/>
  <c r="DT535" i="5"/>
  <c r="DT537" i="5"/>
  <c r="DT544" i="5"/>
  <c r="DT538" i="5"/>
  <c r="DT540" i="5"/>
  <c r="DT546" i="5"/>
  <c r="DT539" i="5"/>
  <c r="DT543" i="5"/>
  <c r="DT547" i="5"/>
  <c r="DT534" i="5"/>
  <c r="DT542" i="5"/>
  <c r="DT541" i="5"/>
  <c r="DT545" i="5"/>
  <c r="DT536" i="5"/>
  <c r="DS63" i="33"/>
  <c r="DS44" i="27"/>
  <c r="DS110" i="33"/>
  <c r="DS15" i="27"/>
  <c r="DS115" i="11"/>
  <c r="DS23" i="23"/>
  <c r="DS117" i="33"/>
  <c r="DS127" i="33"/>
  <c r="DS133" i="33" s="1"/>
  <c r="DS31" i="34"/>
  <c r="DS3" i="11"/>
  <c r="DS32" i="33"/>
  <c r="DS89" i="33"/>
  <c r="DS49" i="33"/>
  <c r="DS101" i="33"/>
  <c r="DS140" i="33"/>
  <c r="DS80" i="33"/>
  <c r="DS85" i="33" s="1"/>
  <c r="DS19" i="27"/>
  <c r="DS20" i="33"/>
  <c r="DS24" i="27"/>
  <c r="DS114" i="33"/>
  <c r="DS45" i="34"/>
  <c r="DS94" i="33"/>
  <c r="DS16" i="33"/>
  <c r="DS36" i="27"/>
  <c r="DS77" i="32" s="1"/>
  <c r="DS87" i="34"/>
  <c r="DS111" i="27"/>
  <c r="DS107" i="33"/>
  <c r="DS27" i="33"/>
  <c r="DR211" i="32"/>
  <c r="DR18" i="34"/>
  <c r="DS119" i="33" l="1"/>
  <c r="DS76" i="33"/>
  <c r="DS45" i="33"/>
  <c r="DS19" i="23"/>
  <c r="DS20" i="23" s="1"/>
  <c r="DS128" i="29"/>
  <c r="DT118" i="11"/>
  <c r="DT29" i="11"/>
  <c r="DT29" i="27" s="1"/>
  <c r="DT22" i="11"/>
  <c r="DT78" i="11"/>
  <c r="DT78" i="27" s="1"/>
  <c r="DT33" i="11"/>
  <c r="DT33" i="27" s="1"/>
  <c r="DT43" i="11"/>
  <c r="DT43" i="27" s="1"/>
  <c r="DT66" i="11"/>
  <c r="DT66" i="27" s="1"/>
  <c r="DT95" i="11"/>
  <c r="DT95" i="27" s="1"/>
  <c r="DT86" i="11"/>
  <c r="DT86" i="27" s="1"/>
  <c r="DT25" i="11"/>
  <c r="DT25" i="27" s="1"/>
  <c r="DT47" i="11"/>
  <c r="DT47" i="27" s="1"/>
  <c r="DT90" i="11"/>
  <c r="DT90" i="27" s="1"/>
  <c r="DT100" i="11"/>
  <c r="DT100" i="27" s="1"/>
  <c r="DT41" i="11"/>
  <c r="DT32" i="11"/>
  <c r="DT32" i="27" s="1"/>
  <c r="DT104" i="11"/>
  <c r="DT104" i="27" s="1"/>
  <c r="DT76" i="11"/>
  <c r="DT76" i="27" s="1"/>
  <c r="DT72" i="11"/>
  <c r="DT72" i="27" s="1"/>
  <c r="DT49" i="11"/>
  <c r="DT49" i="27" s="1"/>
  <c r="DT89" i="11"/>
  <c r="DT89" i="27" s="1"/>
  <c r="DT19" i="11"/>
  <c r="DT44" i="11"/>
  <c r="DT38" i="11"/>
  <c r="DT38" i="27" s="1"/>
  <c r="DT40" i="11"/>
  <c r="DT40" i="27" s="1"/>
  <c r="DT85" i="11"/>
  <c r="DT85" i="27" s="1"/>
  <c r="DT71" i="11"/>
  <c r="DT71" i="27" s="1"/>
  <c r="DT108" i="11"/>
  <c r="DT108" i="27" s="1"/>
  <c r="DT30" i="11"/>
  <c r="DT30" i="27" s="1"/>
  <c r="DT48" i="11"/>
  <c r="DT48" i="27" s="1"/>
  <c r="DT64" i="11"/>
  <c r="DT64" i="27" s="1"/>
  <c r="DT109" i="11"/>
  <c r="DT109" i="27" s="1"/>
  <c r="DT36" i="11"/>
  <c r="DT21" i="11"/>
  <c r="DT21" i="27" s="1"/>
  <c r="DT67" i="11"/>
  <c r="DT67" i="27" s="1"/>
  <c r="DT75" i="11"/>
  <c r="DT75" i="27" s="1"/>
  <c r="DT106" i="11"/>
  <c r="DT106" i="27" s="1"/>
  <c r="DT34" i="11"/>
  <c r="DT34" i="27" s="1"/>
  <c r="DT87" i="11"/>
  <c r="DT87" i="27" s="1"/>
  <c r="DT57" i="11"/>
  <c r="DT57" i="27" s="1"/>
  <c r="DT73" i="11"/>
  <c r="DT73" i="27" s="1"/>
  <c r="DT37" i="11"/>
  <c r="DT37" i="27" s="1"/>
  <c r="DT54" i="11"/>
  <c r="DT54" i="27" s="1"/>
  <c r="DT17" i="11"/>
  <c r="DT97" i="11"/>
  <c r="DT97" i="27" s="1"/>
  <c r="DT42" i="11"/>
  <c r="DT42" i="27" s="1"/>
  <c r="DT31" i="11"/>
  <c r="DT23" i="11"/>
  <c r="DT23" i="27" s="1"/>
  <c r="DT77" i="11"/>
  <c r="DT77" i="27" s="1"/>
  <c r="DT105" i="11"/>
  <c r="DT105" i="27" s="1"/>
  <c r="DT69" i="11"/>
  <c r="DT69" i="27" s="1"/>
  <c r="DT111" i="11"/>
  <c r="DT46" i="11"/>
  <c r="DT46" i="27" s="1"/>
  <c r="DT70" i="11"/>
  <c r="DT70" i="27" s="1"/>
  <c r="DT62" i="11"/>
  <c r="DT62" i="27" s="1"/>
  <c r="DT82" i="11"/>
  <c r="DT55" i="11"/>
  <c r="DT55" i="27" s="1"/>
  <c r="DT93" i="11"/>
  <c r="DT93" i="27" s="1"/>
  <c r="DT65" i="11"/>
  <c r="DT65" i="27" s="1"/>
  <c r="DT84" i="11"/>
  <c r="DT84" i="27" s="1"/>
  <c r="DT74" i="11"/>
  <c r="DT74" i="27" s="1"/>
  <c r="DT51" i="11"/>
  <c r="DT45" i="11"/>
  <c r="DT52" i="11"/>
  <c r="DT18" i="11"/>
  <c r="DT81" i="11"/>
  <c r="DT81" i="27" s="1"/>
  <c r="DT53" i="11"/>
  <c r="DT53" i="27" s="1"/>
  <c r="DT91" i="11"/>
  <c r="DT91" i="27" s="1"/>
  <c r="DT88" i="11"/>
  <c r="DT88" i="27" s="1"/>
  <c r="DT50" i="11"/>
  <c r="DT50" i="27" s="1"/>
  <c r="DT15" i="11"/>
  <c r="DT20" i="11"/>
  <c r="DT20" i="27" s="1"/>
  <c r="DT26" i="11"/>
  <c r="DT26" i="27" s="1"/>
  <c r="DT83" i="11"/>
  <c r="DT83" i="27" s="1"/>
  <c r="DT24" i="11"/>
  <c r="DT110" i="11"/>
  <c r="DT110" i="27" s="1"/>
  <c r="DT103" i="11"/>
  <c r="DT103" i="27" s="1"/>
  <c r="DT58" i="11"/>
  <c r="DT58" i="27" s="1"/>
  <c r="DT98" i="11"/>
  <c r="DT98" i="27" s="1"/>
  <c r="DT35" i="11"/>
  <c r="DT35" i="27" s="1"/>
  <c r="DT59" i="11"/>
  <c r="DT59" i="27" s="1"/>
  <c r="DT102" i="11"/>
  <c r="DT102" i="27" s="1"/>
  <c r="DT94" i="11"/>
  <c r="DT94" i="27" s="1"/>
  <c r="DT39" i="11"/>
  <c r="DT39" i="27" s="1"/>
  <c r="DT79" i="11"/>
  <c r="DT79" i="27" s="1"/>
  <c r="DT16" i="11"/>
  <c r="DT56" i="11"/>
  <c r="DT27" i="11"/>
  <c r="DT27" i="27" s="1"/>
  <c r="DT80" i="11"/>
  <c r="DT80" i="27" s="1"/>
  <c r="DT99" i="11"/>
  <c r="DT99" i="27" s="1"/>
  <c r="DT63" i="11"/>
  <c r="DT63" i="27" s="1"/>
  <c r="DT60" i="11"/>
  <c r="DT60" i="27" s="1"/>
  <c r="DT107" i="11"/>
  <c r="DT107" i="27" s="1"/>
  <c r="DT68" i="11"/>
  <c r="DT68" i="27" s="1"/>
  <c r="DT92" i="11"/>
  <c r="DT92" i="27" s="1"/>
  <c r="DT101" i="11"/>
  <c r="DT101" i="27" s="1"/>
  <c r="DT96" i="11"/>
  <c r="DT96" i="27" s="1"/>
  <c r="DT28" i="11"/>
  <c r="DT28" i="27" s="1"/>
  <c r="DT61" i="11"/>
  <c r="DT61" i="27" s="1"/>
  <c r="DS103" i="33"/>
  <c r="DS215" i="32"/>
  <c r="DS74" i="34"/>
  <c r="DS216" i="32"/>
  <c r="DS88" i="34"/>
  <c r="DS96" i="33"/>
  <c r="DS149" i="33"/>
  <c r="DT8" i="5"/>
  <c r="DT8" i="9"/>
  <c r="DS185" i="33"/>
  <c r="DS41" i="32"/>
  <c r="DS214" i="32"/>
  <c r="DS60" i="34"/>
  <c r="DS142" i="33"/>
  <c r="DS217" i="32"/>
  <c r="DS102" i="34"/>
  <c r="DS17" i="32"/>
  <c r="DU532" i="5"/>
  <c r="DU22" i="15"/>
  <c r="DU28" i="15"/>
  <c r="DU6" i="36"/>
  <c r="DU126" i="29"/>
  <c r="DU6" i="34"/>
  <c r="DU33" i="15"/>
  <c r="DU1149" i="5"/>
  <c r="DU6" i="33"/>
  <c r="DU27" i="15"/>
  <c r="DU6" i="35"/>
  <c r="DU6" i="30"/>
  <c r="DU6" i="27"/>
  <c r="DU5" i="5"/>
  <c r="DU6" i="31"/>
  <c r="DU6" i="23"/>
  <c r="DU269" i="5"/>
  <c r="DU6" i="32"/>
  <c r="DU5" i="9"/>
  <c r="DU6" i="11"/>
  <c r="DV21" i="15" l="1"/>
  <c r="DU6" i="5"/>
  <c r="DU7" i="33"/>
  <c r="DU7" i="34"/>
  <c r="DU7" i="35"/>
  <c r="DU7" i="30"/>
  <c r="DU7" i="31"/>
  <c r="DU7" i="23"/>
  <c r="DU7" i="32"/>
  <c r="DU7" i="36"/>
  <c r="DU7" i="11"/>
  <c r="DU7" i="27"/>
  <c r="DU6" i="9"/>
  <c r="DU31" i="15"/>
  <c r="DU535" i="5"/>
  <c r="DU536" i="5"/>
  <c r="DU540" i="5"/>
  <c r="DU541" i="5"/>
  <c r="DU543" i="5"/>
  <c r="DU539" i="5"/>
  <c r="DU542" i="5"/>
  <c r="DU547" i="5"/>
  <c r="DU545" i="5"/>
  <c r="DU537" i="5"/>
  <c r="DU538" i="5"/>
  <c r="DU544" i="5"/>
  <c r="DU546" i="5"/>
  <c r="DU534" i="5"/>
  <c r="DT56" i="27"/>
  <c r="DT89" i="32" s="1"/>
  <c r="DT101" i="34"/>
  <c r="DT24" i="27"/>
  <c r="DT114" i="33"/>
  <c r="DT45" i="34"/>
  <c r="DT16" i="33"/>
  <c r="DT94" i="33"/>
  <c r="DT15" i="27"/>
  <c r="DT49" i="33"/>
  <c r="DT80" i="33"/>
  <c r="DT85" i="33" s="1"/>
  <c r="DT117" i="33"/>
  <c r="DT89" i="33"/>
  <c r="DT115" i="11"/>
  <c r="DT32" i="33"/>
  <c r="DT127" i="33"/>
  <c r="DT133" i="33" s="1"/>
  <c r="DT23" i="23"/>
  <c r="DT31" i="34"/>
  <c r="DT3" i="11"/>
  <c r="DT101" i="33"/>
  <c r="DT140" i="33"/>
  <c r="DT45" i="27"/>
  <c r="DT115" i="33"/>
  <c r="DT31" i="27"/>
  <c r="DT53" i="32" s="1"/>
  <c r="DT59" i="34"/>
  <c r="DT44" i="27"/>
  <c r="DT110" i="33"/>
  <c r="DT41" i="27"/>
  <c r="DT112" i="33"/>
  <c r="DT24" i="33"/>
  <c r="DS213" i="32"/>
  <c r="DS46" i="34"/>
  <c r="DT137" i="33"/>
  <c r="DT108" i="33"/>
  <c r="DT62" i="33"/>
  <c r="DT15" i="23"/>
  <c r="DT100" i="33"/>
  <c r="DT138" i="33"/>
  <c r="DT16" i="23"/>
  <c r="DT19" i="27"/>
  <c r="DT20" i="33"/>
  <c r="DT18" i="27"/>
  <c r="DT29" i="33"/>
  <c r="DT111" i="33"/>
  <c r="DT17" i="34"/>
  <c r="DT36" i="27"/>
  <c r="DT77" i="32" s="1"/>
  <c r="DT87" i="34"/>
  <c r="DS211" i="32"/>
  <c r="DS18" i="34"/>
  <c r="DT52" i="27"/>
  <c r="DT109" i="33"/>
  <c r="DT25" i="33"/>
  <c r="DT82" i="27"/>
  <c r="DT65" i="32" s="1"/>
  <c r="DT73" i="34"/>
  <c r="DT111" i="27"/>
  <c r="DT107" i="33"/>
  <c r="DT27" i="33"/>
  <c r="DT63" i="33"/>
  <c r="DT22" i="27"/>
  <c r="DT31" i="33"/>
  <c r="DT103" i="33" l="1"/>
  <c r="DT96" i="33"/>
  <c r="DT119" i="33"/>
  <c r="DT215" i="32"/>
  <c r="DT74" i="34"/>
  <c r="DT216" i="32"/>
  <c r="DT88" i="34"/>
  <c r="DT17" i="32"/>
  <c r="DT149" i="33"/>
  <c r="DT214" i="32"/>
  <c r="DT60" i="34"/>
  <c r="DT185" i="33"/>
  <c r="DT41" i="32"/>
  <c r="DU58" i="11"/>
  <c r="DU58" i="27" s="1"/>
  <c r="DU79" i="11"/>
  <c r="DU79" i="27" s="1"/>
  <c r="DU16" i="11"/>
  <c r="DU71" i="11"/>
  <c r="DU71" i="27" s="1"/>
  <c r="DU111" i="11"/>
  <c r="DU33" i="11"/>
  <c r="DU33" i="27" s="1"/>
  <c r="DU34" i="11"/>
  <c r="DU34" i="27" s="1"/>
  <c r="DU29" i="11"/>
  <c r="DU29" i="27" s="1"/>
  <c r="DU45" i="11"/>
  <c r="DU70" i="11"/>
  <c r="DU70" i="27" s="1"/>
  <c r="DU47" i="11"/>
  <c r="DU47" i="27" s="1"/>
  <c r="DU67" i="11"/>
  <c r="DU67" i="27" s="1"/>
  <c r="DU84" i="11"/>
  <c r="DU84" i="27" s="1"/>
  <c r="DU81" i="11"/>
  <c r="DU81" i="27" s="1"/>
  <c r="DU60" i="11"/>
  <c r="DU60" i="27" s="1"/>
  <c r="DU15" i="11"/>
  <c r="DU91" i="11"/>
  <c r="DU91" i="27" s="1"/>
  <c r="DU107" i="11"/>
  <c r="DU107" i="27" s="1"/>
  <c r="DU36" i="11"/>
  <c r="DU21" i="11"/>
  <c r="DU21" i="27" s="1"/>
  <c r="DU108" i="11"/>
  <c r="DU108" i="27" s="1"/>
  <c r="DU39" i="11"/>
  <c r="DU39" i="27" s="1"/>
  <c r="DU48" i="11"/>
  <c r="DU48" i="27" s="1"/>
  <c r="DU65" i="11"/>
  <c r="DU65" i="27" s="1"/>
  <c r="DU56" i="11"/>
  <c r="DU86" i="11"/>
  <c r="DU86" i="27" s="1"/>
  <c r="DU59" i="11"/>
  <c r="DU59" i="27" s="1"/>
  <c r="DU74" i="11"/>
  <c r="DU74" i="27" s="1"/>
  <c r="DU64" i="11"/>
  <c r="DU64" i="27" s="1"/>
  <c r="DU46" i="11"/>
  <c r="DU46" i="27" s="1"/>
  <c r="DU22" i="11"/>
  <c r="DU89" i="11"/>
  <c r="DU89" i="27" s="1"/>
  <c r="DU72" i="11"/>
  <c r="DU72" i="27" s="1"/>
  <c r="DU41" i="11"/>
  <c r="DU77" i="11"/>
  <c r="DU77" i="27" s="1"/>
  <c r="DU26" i="11"/>
  <c r="DU26" i="27" s="1"/>
  <c r="DU96" i="11"/>
  <c r="DU96" i="27" s="1"/>
  <c r="DU32" i="11"/>
  <c r="DU32" i="27" s="1"/>
  <c r="DU44" i="11"/>
  <c r="DU83" i="11"/>
  <c r="DU83" i="27" s="1"/>
  <c r="DU25" i="11"/>
  <c r="DU25" i="27" s="1"/>
  <c r="DU106" i="11"/>
  <c r="DU106" i="27" s="1"/>
  <c r="DU90" i="11"/>
  <c r="DU90" i="27" s="1"/>
  <c r="DU93" i="11"/>
  <c r="DU93" i="27" s="1"/>
  <c r="DU110" i="11"/>
  <c r="DU110" i="27" s="1"/>
  <c r="DU35" i="11"/>
  <c r="DU35" i="27" s="1"/>
  <c r="DU30" i="11"/>
  <c r="DU30" i="27" s="1"/>
  <c r="DU82" i="11"/>
  <c r="DU87" i="11"/>
  <c r="DU87" i="27" s="1"/>
  <c r="DU62" i="11"/>
  <c r="DU62" i="27" s="1"/>
  <c r="DU94" i="11"/>
  <c r="DU94" i="27" s="1"/>
  <c r="DU103" i="11"/>
  <c r="DU103" i="27" s="1"/>
  <c r="DU28" i="11"/>
  <c r="DU28" i="27" s="1"/>
  <c r="DU42" i="11"/>
  <c r="DU42" i="27" s="1"/>
  <c r="DU38" i="11"/>
  <c r="DU38" i="27" s="1"/>
  <c r="DU40" i="11"/>
  <c r="DU40" i="27" s="1"/>
  <c r="DU105" i="11"/>
  <c r="DU105" i="27" s="1"/>
  <c r="DU76" i="11"/>
  <c r="DU76" i="27" s="1"/>
  <c r="DU88" i="11"/>
  <c r="DU88" i="27" s="1"/>
  <c r="DU101" i="11"/>
  <c r="DU101" i="27" s="1"/>
  <c r="DU31" i="11"/>
  <c r="DU53" i="11"/>
  <c r="DU53" i="27" s="1"/>
  <c r="DU92" i="11"/>
  <c r="DU92" i="27" s="1"/>
  <c r="DU49" i="11"/>
  <c r="DU49" i="27" s="1"/>
  <c r="DU97" i="11"/>
  <c r="DU97" i="27" s="1"/>
  <c r="DU37" i="11"/>
  <c r="DU37" i="27" s="1"/>
  <c r="DU99" i="11"/>
  <c r="DU99" i="27" s="1"/>
  <c r="DU85" i="11"/>
  <c r="DU85" i="27" s="1"/>
  <c r="DU57" i="11"/>
  <c r="DU57" i="27" s="1"/>
  <c r="DU66" i="11"/>
  <c r="DU66" i="27" s="1"/>
  <c r="DU75" i="11"/>
  <c r="DU75" i="27" s="1"/>
  <c r="DU51" i="11"/>
  <c r="DU27" i="11"/>
  <c r="DU27" i="27" s="1"/>
  <c r="DU78" i="11"/>
  <c r="DU78" i="27" s="1"/>
  <c r="DU95" i="11"/>
  <c r="DU95" i="27" s="1"/>
  <c r="DU109" i="11"/>
  <c r="DU109" i="27" s="1"/>
  <c r="DU98" i="11"/>
  <c r="DU98" i="27" s="1"/>
  <c r="DU55" i="11"/>
  <c r="DU55" i="27" s="1"/>
  <c r="DU52" i="11"/>
  <c r="DU102" i="11"/>
  <c r="DU102" i="27" s="1"/>
  <c r="DU43" i="11"/>
  <c r="DU43" i="27" s="1"/>
  <c r="DU100" i="11"/>
  <c r="DU100" i="27" s="1"/>
  <c r="DU19" i="11"/>
  <c r="DU24" i="11"/>
  <c r="DU54" i="11"/>
  <c r="DU54" i="27" s="1"/>
  <c r="DU73" i="11"/>
  <c r="DU73" i="27" s="1"/>
  <c r="DU104" i="11"/>
  <c r="DU104" i="27" s="1"/>
  <c r="DU69" i="11"/>
  <c r="DU69" i="27" s="1"/>
  <c r="DU18" i="11"/>
  <c r="DU68" i="11"/>
  <c r="DU68" i="27" s="1"/>
  <c r="DU61" i="11"/>
  <c r="DU61" i="27" s="1"/>
  <c r="DU63" i="11"/>
  <c r="DU63" i="27" s="1"/>
  <c r="DU20" i="11"/>
  <c r="DU20" i="27" s="1"/>
  <c r="DU50" i="11"/>
  <c r="DU50" i="27" s="1"/>
  <c r="DU80" i="11"/>
  <c r="DU80" i="27" s="1"/>
  <c r="DU23" i="11"/>
  <c r="DU23" i="27" s="1"/>
  <c r="DU17" i="11"/>
  <c r="DT142" i="33"/>
  <c r="DT45" i="33"/>
  <c r="DU8" i="5"/>
  <c r="DU8" i="9"/>
  <c r="DT19" i="23"/>
  <c r="DT20" i="23" s="1"/>
  <c r="DT128" i="29"/>
  <c r="DU118" i="11"/>
  <c r="DT76" i="33"/>
  <c r="DT217" i="32"/>
  <c r="DT102" i="34"/>
  <c r="DV532" i="5"/>
  <c r="DV22" i="15"/>
  <c r="DV27" i="15"/>
  <c r="DV28" i="15"/>
  <c r="DV6" i="33"/>
  <c r="DV6" i="34"/>
  <c r="DV269" i="5"/>
  <c r="DV1149" i="5"/>
  <c r="DV126" i="29"/>
  <c r="DV5" i="5"/>
  <c r="DV33" i="15"/>
  <c r="DV6" i="36"/>
  <c r="DV6" i="35"/>
  <c r="DV6" i="30"/>
  <c r="DV6" i="27"/>
  <c r="DV6" i="31"/>
  <c r="DV6" i="23"/>
  <c r="DV5" i="9"/>
  <c r="DV6" i="32"/>
  <c r="DV6" i="11"/>
  <c r="DW21" i="15" l="1"/>
  <c r="DV31" i="15"/>
  <c r="DV7" i="36"/>
  <c r="DV7" i="34"/>
  <c r="DV7" i="33"/>
  <c r="DV7" i="35"/>
  <c r="DV7" i="30"/>
  <c r="DV7" i="27"/>
  <c r="DV6" i="5"/>
  <c r="DV7" i="31"/>
  <c r="DV7" i="23"/>
  <c r="DV7" i="32"/>
  <c r="DV6" i="9"/>
  <c r="DV7" i="11"/>
  <c r="DU41" i="27"/>
  <c r="DU24" i="33"/>
  <c r="DU112" i="33"/>
  <c r="DV535" i="5"/>
  <c r="DV539" i="5"/>
  <c r="DV544" i="5"/>
  <c r="DV547" i="5"/>
  <c r="DV534" i="5"/>
  <c r="DV536" i="5"/>
  <c r="DV538" i="5"/>
  <c r="DV545" i="5"/>
  <c r="DV546" i="5"/>
  <c r="DV541" i="5"/>
  <c r="DV537" i="5"/>
  <c r="DV540" i="5"/>
  <c r="DV543" i="5"/>
  <c r="DV542" i="5"/>
  <c r="DU63" i="33"/>
  <c r="DU18" i="27"/>
  <c r="DU111" i="33"/>
  <c r="DU17" i="34"/>
  <c r="DU29" i="33"/>
  <c r="DU31" i="27"/>
  <c r="DU53" i="32" s="1"/>
  <c r="DU59" i="34"/>
  <c r="DU56" i="27"/>
  <c r="DU89" i="32" s="1"/>
  <c r="DU101" i="34"/>
  <c r="DU45" i="27"/>
  <c r="DU115" i="33"/>
  <c r="DU111" i="27"/>
  <c r="DU27" i="33"/>
  <c r="DU107" i="33"/>
  <c r="DU24" i="27"/>
  <c r="DU94" i="33"/>
  <c r="DU114" i="33"/>
  <c r="DU45" i="34"/>
  <c r="DU16" i="33"/>
  <c r="DU138" i="33"/>
  <c r="DU16" i="23"/>
  <c r="DU82" i="27"/>
  <c r="DU65" i="32" s="1"/>
  <c r="DU73" i="34"/>
  <c r="DU15" i="27"/>
  <c r="DU117" i="33"/>
  <c r="DU115" i="11"/>
  <c r="DU23" i="23"/>
  <c r="DU127" i="33"/>
  <c r="DU133" i="33" s="1"/>
  <c r="DU31" i="34"/>
  <c r="DU3" i="11"/>
  <c r="DU89" i="33"/>
  <c r="DU49" i="33"/>
  <c r="DU32" i="33"/>
  <c r="DU101" i="33"/>
  <c r="DU140" i="33"/>
  <c r="DU80" i="33"/>
  <c r="DU85" i="33" s="1"/>
  <c r="DT213" i="32"/>
  <c r="DT46" i="34"/>
  <c r="DU19" i="27"/>
  <c r="DU20" i="33"/>
  <c r="DU52" i="27"/>
  <c r="DU109" i="33"/>
  <c r="DU25" i="33"/>
  <c r="DU44" i="27"/>
  <c r="DU110" i="33"/>
  <c r="DU22" i="27"/>
  <c r="DU31" i="33"/>
  <c r="DU36" i="27"/>
  <c r="DU77" i="32" s="1"/>
  <c r="DU87" i="34"/>
  <c r="DU62" i="33"/>
  <c r="DU100" i="33"/>
  <c r="DU108" i="33"/>
  <c r="DU15" i="23"/>
  <c r="DU137" i="33"/>
  <c r="DT211" i="32"/>
  <c r="DT18" i="34"/>
  <c r="DU103" i="33" l="1"/>
  <c r="DU96" i="33"/>
  <c r="DU142" i="33"/>
  <c r="DU217" i="32"/>
  <c r="DU102" i="34"/>
  <c r="DU128" i="29"/>
  <c r="DV118" i="11"/>
  <c r="DU215" i="32"/>
  <c r="DU74" i="34"/>
  <c r="DU45" i="33"/>
  <c r="DU41" i="32"/>
  <c r="DU185" i="33"/>
  <c r="DU216" i="32"/>
  <c r="DU88" i="34"/>
  <c r="DU119" i="33"/>
  <c r="DU214" i="32"/>
  <c r="DU60" i="34"/>
  <c r="DU17" i="32"/>
  <c r="DV106" i="11"/>
  <c r="DV106" i="27" s="1"/>
  <c r="DV46" i="11"/>
  <c r="DV46" i="27" s="1"/>
  <c r="DV70" i="11"/>
  <c r="DV70" i="27" s="1"/>
  <c r="DV75" i="11"/>
  <c r="DV75" i="27" s="1"/>
  <c r="DV29" i="11"/>
  <c r="DV29" i="27" s="1"/>
  <c r="DV30" i="11"/>
  <c r="DV30" i="27" s="1"/>
  <c r="DV62" i="11"/>
  <c r="DV62" i="27" s="1"/>
  <c r="DV33" i="11"/>
  <c r="DV33" i="27" s="1"/>
  <c r="DV51" i="11"/>
  <c r="DV45" i="11"/>
  <c r="DV78" i="11"/>
  <c r="DV78" i="27" s="1"/>
  <c r="DV86" i="11"/>
  <c r="DV86" i="27" s="1"/>
  <c r="DV87" i="11"/>
  <c r="DV87" i="27" s="1"/>
  <c r="DV80" i="11"/>
  <c r="DV80" i="27" s="1"/>
  <c r="DV42" i="11"/>
  <c r="DV42" i="27" s="1"/>
  <c r="DV101" i="11"/>
  <c r="DV101" i="27" s="1"/>
  <c r="DV18" i="11"/>
  <c r="DV72" i="11"/>
  <c r="DV72" i="27" s="1"/>
  <c r="DV31" i="11"/>
  <c r="DV76" i="11"/>
  <c r="DV76" i="27" s="1"/>
  <c r="DV73" i="11"/>
  <c r="DV73" i="27" s="1"/>
  <c r="DV105" i="11"/>
  <c r="DV105" i="27" s="1"/>
  <c r="DV92" i="11"/>
  <c r="DV92" i="27" s="1"/>
  <c r="DV26" i="11"/>
  <c r="DV26" i="27" s="1"/>
  <c r="DV39" i="11"/>
  <c r="DV39" i="27" s="1"/>
  <c r="DV74" i="11"/>
  <c r="DV74" i="27" s="1"/>
  <c r="DV108" i="11"/>
  <c r="DV108" i="27" s="1"/>
  <c r="DV58" i="11"/>
  <c r="DV58" i="27" s="1"/>
  <c r="DV110" i="11"/>
  <c r="DV110" i="27" s="1"/>
  <c r="DV21" i="11"/>
  <c r="DV21" i="27" s="1"/>
  <c r="DV43" i="11"/>
  <c r="DV43" i="27" s="1"/>
  <c r="DV84" i="11"/>
  <c r="DV84" i="27" s="1"/>
  <c r="DV111" i="11"/>
  <c r="DV16" i="11"/>
  <c r="DV52" i="11"/>
  <c r="DV97" i="11"/>
  <c r="DV97" i="27" s="1"/>
  <c r="DV44" i="11"/>
  <c r="DV91" i="11"/>
  <c r="DV91" i="27" s="1"/>
  <c r="DV81" i="11"/>
  <c r="DV81" i="27" s="1"/>
  <c r="DV53" i="11"/>
  <c r="DV53" i="27" s="1"/>
  <c r="DV20" i="11"/>
  <c r="DV20" i="27" s="1"/>
  <c r="DV88" i="11"/>
  <c r="DV88" i="27" s="1"/>
  <c r="DV19" i="11"/>
  <c r="DV104" i="11"/>
  <c r="DV104" i="27" s="1"/>
  <c r="DV24" i="11"/>
  <c r="DV69" i="11"/>
  <c r="DV69" i="27" s="1"/>
  <c r="DV67" i="11"/>
  <c r="DV67" i="27" s="1"/>
  <c r="DV100" i="11"/>
  <c r="DV100" i="27" s="1"/>
  <c r="DV36" i="11"/>
  <c r="DV48" i="11"/>
  <c r="DV48" i="27" s="1"/>
  <c r="DV56" i="11"/>
  <c r="DV93" i="11"/>
  <c r="DV93" i="27" s="1"/>
  <c r="DV98" i="11"/>
  <c r="DV98" i="27" s="1"/>
  <c r="DV82" i="11"/>
  <c r="DV109" i="11"/>
  <c r="DV109" i="27" s="1"/>
  <c r="DV71" i="11"/>
  <c r="DV71" i="27" s="1"/>
  <c r="DV65" i="11"/>
  <c r="DV65" i="27" s="1"/>
  <c r="DV34" i="11"/>
  <c r="DV34" i="27" s="1"/>
  <c r="DV107" i="11"/>
  <c r="DV107" i="27" s="1"/>
  <c r="DV32" i="11"/>
  <c r="DV32" i="27" s="1"/>
  <c r="DV63" i="11"/>
  <c r="DV63" i="27" s="1"/>
  <c r="DV41" i="11"/>
  <c r="DV68" i="11"/>
  <c r="DV68" i="27" s="1"/>
  <c r="DV38" i="11"/>
  <c r="DV38" i="27" s="1"/>
  <c r="DV83" i="11"/>
  <c r="DV83" i="27" s="1"/>
  <c r="DV28" i="11"/>
  <c r="DV28" i="27" s="1"/>
  <c r="DV50" i="11"/>
  <c r="DV50" i="27" s="1"/>
  <c r="DV15" i="11"/>
  <c r="DV60" i="11"/>
  <c r="DV60" i="27" s="1"/>
  <c r="DV85" i="11"/>
  <c r="DV85" i="27" s="1"/>
  <c r="DV102" i="11"/>
  <c r="DV102" i="27" s="1"/>
  <c r="DV90" i="11"/>
  <c r="DV90" i="27" s="1"/>
  <c r="DV27" i="11"/>
  <c r="DV27" i="27" s="1"/>
  <c r="DV25" i="11"/>
  <c r="DV25" i="27" s="1"/>
  <c r="DV47" i="11"/>
  <c r="DV47" i="27" s="1"/>
  <c r="DV22" i="11"/>
  <c r="DV79" i="11"/>
  <c r="DV79" i="27" s="1"/>
  <c r="DV95" i="11"/>
  <c r="DV95" i="27" s="1"/>
  <c r="DV35" i="11"/>
  <c r="DV35" i="27" s="1"/>
  <c r="DV55" i="11"/>
  <c r="DV55" i="27" s="1"/>
  <c r="DV66" i="11"/>
  <c r="DV66" i="27" s="1"/>
  <c r="DV64" i="11"/>
  <c r="DV64" i="27" s="1"/>
  <c r="DV59" i="11"/>
  <c r="DV59" i="27" s="1"/>
  <c r="DV49" i="11"/>
  <c r="DV49" i="27" s="1"/>
  <c r="DV99" i="11"/>
  <c r="DV99" i="27" s="1"/>
  <c r="DV17" i="11"/>
  <c r="DV57" i="11"/>
  <c r="DV57" i="27" s="1"/>
  <c r="DV89" i="11"/>
  <c r="DV89" i="27" s="1"/>
  <c r="DV54" i="11"/>
  <c r="DV54" i="27" s="1"/>
  <c r="DV23" i="11"/>
  <c r="DV23" i="27" s="1"/>
  <c r="DV40" i="11"/>
  <c r="DV40" i="27" s="1"/>
  <c r="DV77" i="11"/>
  <c r="DV77" i="27" s="1"/>
  <c r="DV37" i="11"/>
  <c r="DV37" i="27" s="1"/>
  <c r="DV61" i="11"/>
  <c r="DV61" i="27" s="1"/>
  <c r="DV96" i="11"/>
  <c r="DV96" i="27" s="1"/>
  <c r="DV94" i="11"/>
  <c r="DV94" i="27" s="1"/>
  <c r="DV103" i="11"/>
  <c r="DV103" i="27" s="1"/>
  <c r="DV8" i="5"/>
  <c r="DV8" i="9"/>
  <c r="DU19" i="23"/>
  <c r="DU20" i="23" s="1"/>
  <c r="DU76" i="33"/>
  <c r="DU149" i="33"/>
  <c r="DW22" i="15"/>
  <c r="DW532" i="5"/>
  <c r="DW33" i="15"/>
  <c r="DW269" i="5"/>
  <c r="DW1149" i="5"/>
  <c r="DW6" i="33"/>
  <c r="DW27" i="15"/>
  <c r="DW28" i="15"/>
  <c r="DW5" i="5"/>
  <c r="DW6" i="34"/>
  <c r="DW6" i="31"/>
  <c r="DW6" i="36"/>
  <c r="DW126" i="29"/>
  <c r="DW6" i="32"/>
  <c r="DW6" i="35"/>
  <c r="DW6" i="30"/>
  <c r="DW6" i="27"/>
  <c r="DW6" i="23"/>
  <c r="DW5" i="9"/>
  <c r="DW6" i="11"/>
  <c r="DV63" i="33" l="1"/>
  <c r="DV41" i="27"/>
  <c r="DV112" i="33"/>
  <c r="DV24" i="33"/>
  <c r="DV82" i="27"/>
  <c r="DV65" i="32" s="1"/>
  <c r="DV73" i="34"/>
  <c r="DV15" i="23"/>
  <c r="DV137" i="33"/>
  <c r="DV62" i="33"/>
  <c r="DV108" i="33"/>
  <c r="DV100" i="33"/>
  <c r="DV45" i="27"/>
  <c r="DV115" i="33"/>
  <c r="DW535" i="5"/>
  <c r="DW534" i="5"/>
  <c r="DW538" i="5"/>
  <c r="DW541" i="5"/>
  <c r="DW545" i="5"/>
  <c r="DW546" i="5"/>
  <c r="DW543" i="5"/>
  <c r="DW536" i="5"/>
  <c r="DW542" i="5"/>
  <c r="DW539" i="5"/>
  <c r="DW544" i="5"/>
  <c r="DW547" i="5"/>
  <c r="DW540" i="5"/>
  <c r="DW537" i="5"/>
  <c r="DW31" i="15"/>
  <c r="DX21" i="15"/>
  <c r="DW6" i="5"/>
  <c r="DW7" i="36"/>
  <c r="DW7" i="34"/>
  <c r="DW7" i="35"/>
  <c r="DW7" i="30"/>
  <c r="DW7" i="27"/>
  <c r="DW7" i="33"/>
  <c r="DW7" i="31"/>
  <c r="DW7" i="23"/>
  <c r="DW6" i="9"/>
  <c r="DW7" i="32"/>
  <c r="DW7" i="11"/>
  <c r="DV36" i="27"/>
  <c r="DV77" i="32" s="1"/>
  <c r="DV87" i="34"/>
  <c r="DV24" i="27"/>
  <c r="DV16" i="33"/>
  <c r="DV45" i="34"/>
  <c r="DV114" i="33"/>
  <c r="DV94" i="33"/>
  <c r="DV44" i="27"/>
  <c r="DV110" i="33"/>
  <c r="DV111" i="27"/>
  <c r="DV27" i="33"/>
  <c r="DV107" i="33"/>
  <c r="DV18" i="27"/>
  <c r="DV29" i="33"/>
  <c r="DV111" i="33"/>
  <c r="DV17" i="34"/>
  <c r="DV138" i="33"/>
  <c r="DV16" i="23"/>
  <c r="DV22" i="27"/>
  <c r="DV31" i="33"/>
  <c r="DV15" i="27"/>
  <c r="DV49" i="33"/>
  <c r="DV76" i="33" s="1"/>
  <c r="DV117" i="33"/>
  <c r="DV115" i="11"/>
  <c r="DV23" i="23"/>
  <c r="DV80" i="33"/>
  <c r="DV85" i="33" s="1"/>
  <c r="DV31" i="34"/>
  <c r="DV3" i="11"/>
  <c r="DV127" i="33"/>
  <c r="DV133" i="33" s="1"/>
  <c r="DV32" i="33"/>
  <c r="DV101" i="33"/>
  <c r="DV140" i="33"/>
  <c r="DV89" i="33"/>
  <c r="DU211" i="32"/>
  <c r="DU18" i="34"/>
  <c r="DV56" i="27"/>
  <c r="DV89" i="32" s="1"/>
  <c r="DV101" i="34"/>
  <c r="DV19" i="27"/>
  <c r="DV20" i="33"/>
  <c r="DV52" i="27"/>
  <c r="DV25" i="33"/>
  <c r="DV109" i="33"/>
  <c r="DV31" i="27"/>
  <c r="DV53" i="32" s="1"/>
  <c r="DV59" i="34"/>
  <c r="DU213" i="32"/>
  <c r="DU46" i="34"/>
  <c r="DV96" i="33" l="1"/>
  <c r="DV185" i="33"/>
  <c r="DV41" i="32"/>
  <c r="DW8" i="5"/>
  <c r="DW8" i="9"/>
  <c r="DV142" i="33"/>
  <c r="DV215" i="32"/>
  <c r="DV74" i="34"/>
  <c r="DV149" i="33"/>
  <c r="DV103" i="33"/>
  <c r="DV19" i="23"/>
  <c r="DV20" i="23" s="1"/>
  <c r="DV217" i="32"/>
  <c r="DV102" i="34"/>
  <c r="DV128" i="29"/>
  <c r="DW118" i="11"/>
  <c r="DV17" i="32"/>
  <c r="DV216" i="32"/>
  <c r="DV88" i="34"/>
  <c r="DW66" i="11"/>
  <c r="DW66" i="27" s="1"/>
  <c r="DW43" i="11"/>
  <c r="DW43" i="27" s="1"/>
  <c r="DW56" i="11"/>
  <c r="DW82" i="11"/>
  <c r="DW103" i="11"/>
  <c r="DW103" i="27" s="1"/>
  <c r="DW79" i="11"/>
  <c r="DW79" i="27" s="1"/>
  <c r="DW64" i="11"/>
  <c r="DW64" i="27" s="1"/>
  <c r="DW55" i="11"/>
  <c r="DW55" i="27" s="1"/>
  <c r="DW58" i="11"/>
  <c r="DW58" i="27" s="1"/>
  <c r="DW75" i="11"/>
  <c r="DW75" i="27" s="1"/>
  <c r="DW95" i="11"/>
  <c r="DW95" i="27" s="1"/>
  <c r="DW94" i="11"/>
  <c r="DW94" i="27" s="1"/>
  <c r="DW100" i="11"/>
  <c r="DW100" i="27" s="1"/>
  <c r="DW40" i="11"/>
  <c r="DW40" i="27" s="1"/>
  <c r="DW42" i="11"/>
  <c r="DW42" i="27" s="1"/>
  <c r="DW104" i="11"/>
  <c r="DW104" i="27" s="1"/>
  <c r="DW17" i="11"/>
  <c r="DW107" i="11"/>
  <c r="DW107" i="27" s="1"/>
  <c r="DW99" i="11"/>
  <c r="DW99" i="27" s="1"/>
  <c r="DW92" i="11"/>
  <c r="DW92" i="27" s="1"/>
  <c r="DW69" i="11"/>
  <c r="DW69" i="27" s="1"/>
  <c r="DW81" i="11"/>
  <c r="DW81" i="27" s="1"/>
  <c r="DW72" i="11"/>
  <c r="DW72" i="27" s="1"/>
  <c r="DW105" i="11"/>
  <c r="DW105" i="27" s="1"/>
  <c r="DW38" i="11"/>
  <c r="DW38" i="27" s="1"/>
  <c r="DW110" i="11"/>
  <c r="DW110" i="27" s="1"/>
  <c r="DW108" i="11"/>
  <c r="DW108" i="27" s="1"/>
  <c r="DW87" i="11"/>
  <c r="DW87" i="27" s="1"/>
  <c r="DW51" i="11"/>
  <c r="DW71" i="11"/>
  <c r="DW71" i="27" s="1"/>
  <c r="DW78" i="11"/>
  <c r="DW78" i="27" s="1"/>
  <c r="DW86" i="11"/>
  <c r="DW86" i="27" s="1"/>
  <c r="DW84" i="11"/>
  <c r="DW84" i="27" s="1"/>
  <c r="DW36" i="11"/>
  <c r="DW111" i="11"/>
  <c r="DW33" i="11"/>
  <c r="DW33" i="27" s="1"/>
  <c r="DW35" i="11"/>
  <c r="DW35" i="27" s="1"/>
  <c r="DW52" i="11"/>
  <c r="DW101" i="11"/>
  <c r="DW101" i="27" s="1"/>
  <c r="DW24" i="11"/>
  <c r="DW85" i="11"/>
  <c r="DW85" i="27" s="1"/>
  <c r="DW26" i="11"/>
  <c r="DW26" i="27" s="1"/>
  <c r="DW18" i="11"/>
  <c r="DW44" i="11"/>
  <c r="DW61" i="11"/>
  <c r="DW61" i="27" s="1"/>
  <c r="DW28" i="11"/>
  <c r="DW28" i="27" s="1"/>
  <c r="DW89" i="11"/>
  <c r="DW89" i="27" s="1"/>
  <c r="DW96" i="11"/>
  <c r="DW96" i="27" s="1"/>
  <c r="DW80" i="11"/>
  <c r="DW80" i="27" s="1"/>
  <c r="DW65" i="11"/>
  <c r="DW65" i="27" s="1"/>
  <c r="DW46" i="11"/>
  <c r="DW46" i="27" s="1"/>
  <c r="DW22" i="11"/>
  <c r="DW67" i="11"/>
  <c r="DW67" i="27" s="1"/>
  <c r="DW39" i="11"/>
  <c r="DW39" i="27" s="1"/>
  <c r="DW102" i="11"/>
  <c r="DW102" i="27" s="1"/>
  <c r="DW16" i="11"/>
  <c r="DW27" i="11"/>
  <c r="DW27" i="27" s="1"/>
  <c r="DW93" i="11"/>
  <c r="DW93" i="27" s="1"/>
  <c r="DW48" i="11"/>
  <c r="DW48" i="27" s="1"/>
  <c r="DW47" i="11"/>
  <c r="DW47" i="27" s="1"/>
  <c r="DW109" i="11"/>
  <c r="DW109" i="27" s="1"/>
  <c r="DW30" i="11"/>
  <c r="DW30" i="27" s="1"/>
  <c r="DW77" i="11"/>
  <c r="DW77" i="27" s="1"/>
  <c r="DW91" i="11"/>
  <c r="DW91" i="27" s="1"/>
  <c r="DW20" i="11"/>
  <c r="DW20" i="27" s="1"/>
  <c r="DW88" i="11"/>
  <c r="DW88" i="27" s="1"/>
  <c r="DW97" i="11"/>
  <c r="DW97" i="27" s="1"/>
  <c r="DW53" i="11"/>
  <c r="DW53" i="27" s="1"/>
  <c r="DW37" i="11"/>
  <c r="DW37" i="27" s="1"/>
  <c r="DW49" i="11"/>
  <c r="DW49" i="27" s="1"/>
  <c r="DW60" i="11"/>
  <c r="DW60" i="27" s="1"/>
  <c r="DW76" i="11"/>
  <c r="DW76" i="27" s="1"/>
  <c r="DW32" i="11"/>
  <c r="DW32" i="27" s="1"/>
  <c r="DW106" i="11"/>
  <c r="DW106" i="27" s="1"/>
  <c r="DW59" i="11"/>
  <c r="DW59" i="27" s="1"/>
  <c r="DW29" i="11"/>
  <c r="DW29" i="27" s="1"/>
  <c r="DW45" i="11"/>
  <c r="DW74" i="11"/>
  <c r="DW74" i="27" s="1"/>
  <c r="DW98" i="11"/>
  <c r="DW98" i="27" s="1"/>
  <c r="DW34" i="11"/>
  <c r="DW34" i="27" s="1"/>
  <c r="DW70" i="11"/>
  <c r="DW70" i="27" s="1"/>
  <c r="DW25" i="11"/>
  <c r="DW25" i="27" s="1"/>
  <c r="DW62" i="11"/>
  <c r="DW62" i="27" s="1"/>
  <c r="DW21" i="11"/>
  <c r="DW21" i="27" s="1"/>
  <c r="DW90" i="11"/>
  <c r="DW90" i="27" s="1"/>
  <c r="DW57" i="11"/>
  <c r="DW57" i="27" s="1"/>
  <c r="DW54" i="11"/>
  <c r="DW54" i="27" s="1"/>
  <c r="DW31" i="11"/>
  <c r="DW83" i="11"/>
  <c r="DW83" i="27" s="1"/>
  <c r="DW41" i="11"/>
  <c r="DW19" i="11"/>
  <c r="DW63" i="11"/>
  <c r="DW63" i="27" s="1"/>
  <c r="DW23" i="11"/>
  <c r="DW23" i="27" s="1"/>
  <c r="DW50" i="11"/>
  <c r="DW50" i="27" s="1"/>
  <c r="DW15" i="11"/>
  <c r="DW68" i="11"/>
  <c r="DW68" i="27" s="1"/>
  <c r="DW73" i="11"/>
  <c r="DW73" i="27" s="1"/>
  <c r="DV214" i="32"/>
  <c r="DV60" i="34"/>
  <c r="DV119" i="33"/>
  <c r="DV45" i="33"/>
  <c r="DX532" i="5"/>
  <c r="DX22" i="15"/>
  <c r="DX27" i="15"/>
  <c r="DX5" i="5"/>
  <c r="DX269" i="5"/>
  <c r="DX126" i="29"/>
  <c r="DX6" i="36"/>
  <c r="DX6" i="33"/>
  <c r="DX28" i="15"/>
  <c r="DX6" i="35"/>
  <c r="DX6" i="30"/>
  <c r="DX1149" i="5"/>
  <c r="DX6" i="34"/>
  <c r="DX6" i="31"/>
  <c r="DX6" i="23"/>
  <c r="DX6" i="32"/>
  <c r="DX33" i="15"/>
  <c r="DX6" i="11"/>
  <c r="DX6" i="27"/>
  <c r="DX5" i="9"/>
  <c r="DW52" i="27" l="1"/>
  <c r="DW109" i="33"/>
  <c r="DW25" i="33"/>
  <c r="DW36" i="27"/>
  <c r="DW77" i="32" s="1"/>
  <c r="DW87" i="34"/>
  <c r="DV211" i="32"/>
  <c r="DV18" i="34"/>
  <c r="DW45" i="27"/>
  <c r="DW115" i="33"/>
  <c r="DW138" i="33"/>
  <c r="DW16" i="23"/>
  <c r="DW63" i="33"/>
  <c r="DX535" i="5"/>
  <c r="DX537" i="5"/>
  <c r="DX540" i="5"/>
  <c r="DX542" i="5"/>
  <c r="DX534" i="5"/>
  <c r="DX543" i="5"/>
  <c r="DX536" i="5"/>
  <c r="DX545" i="5"/>
  <c r="DX538" i="5"/>
  <c r="DX541" i="5"/>
  <c r="DX546" i="5"/>
  <c r="DX544" i="5"/>
  <c r="DX547" i="5"/>
  <c r="DX539" i="5"/>
  <c r="DW31" i="27"/>
  <c r="DW53" i="32" s="1"/>
  <c r="DW59" i="34"/>
  <c r="DW62" i="33"/>
  <c r="DW108" i="33"/>
  <c r="DW100" i="33"/>
  <c r="DW15" i="23"/>
  <c r="DW137" i="33"/>
  <c r="DW22" i="27"/>
  <c r="DW31" i="33"/>
  <c r="DW44" i="27"/>
  <c r="DW110" i="33"/>
  <c r="DW24" i="27"/>
  <c r="DW114" i="33"/>
  <c r="DW45" i="34"/>
  <c r="DW94" i="33"/>
  <c r="DW16" i="33"/>
  <c r="DW82" i="27"/>
  <c r="DW65" i="32" s="1"/>
  <c r="DW73" i="34"/>
  <c r="DW41" i="27"/>
  <c r="DW112" i="33"/>
  <c r="DW24" i="33"/>
  <c r="DY21" i="15"/>
  <c r="DX31" i="15"/>
  <c r="DX7" i="33"/>
  <c r="DX6" i="5"/>
  <c r="DX7" i="36"/>
  <c r="DX7" i="31"/>
  <c r="DX7" i="32"/>
  <c r="DX7" i="34"/>
  <c r="DX7" i="35"/>
  <c r="DX7" i="30"/>
  <c r="DX7" i="27"/>
  <c r="DX7" i="23"/>
  <c r="DX6" i="9"/>
  <c r="DX7" i="11"/>
  <c r="DW15" i="27"/>
  <c r="DW117" i="33"/>
  <c r="DW23" i="23"/>
  <c r="DW115" i="11"/>
  <c r="DW31" i="34"/>
  <c r="DW3" i="11"/>
  <c r="DW101" i="33"/>
  <c r="DW140" i="33"/>
  <c r="DW127" i="33"/>
  <c r="DW133" i="33" s="1"/>
  <c r="DW89" i="33"/>
  <c r="DW96" i="33" s="1"/>
  <c r="DW49" i="33"/>
  <c r="DW76" i="33" s="1"/>
  <c r="DW80" i="33"/>
  <c r="DW85" i="33" s="1"/>
  <c r="DW32" i="33"/>
  <c r="DW19" i="27"/>
  <c r="DW20" i="33"/>
  <c r="DW18" i="27"/>
  <c r="DW111" i="33"/>
  <c r="DW17" i="34"/>
  <c r="DW29" i="33"/>
  <c r="DW111" i="27"/>
  <c r="DW107" i="33"/>
  <c r="DW27" i="33"/>
  <c r="DW56" i="27"/>
  <c r="DW89" i="32" s="1"/>
  <c r="DW101" i="34"/>
  <c r="DV213" i="32"/>
  <c r="DV46" i="34"/>
  <c r="DW215" i="32" l="1"/>
  <c r="DW74" i="34"/>
  <c r="DW103" i="33"/>
  <c r="DW216" i="32"/>
  <c r="DW88" i="34"/>
  <c r="DW149" i="33"/>
  <c r="DW45" i="33"/>
  <c r="DW41" i="32"/>
  <c r="DW185" i="33"/>
  <c r="DW214" i="32"/>
  <c r="DW60" i="34"/>
  <c r="DW119" i="33"/>
  <c r="DW17" i="32"/>
  <c r="DW128" i="29"/>
  <c r="DX118" i="11"/>
  <c r="DX8" i="5"/>
  <c r="DX8" i="9"/>
  <c r="DW142" i="33"/>
  <c r="DW217" i="32"/>
  <c r="DW102" i="34"/>
  <c r="DY532" i="5"/>
  <c r="DY22" i="15"/>
  <c r="DY28" i="15"/>
  <c r="DY6" i="36"/>
  <c r="DY126" i="29"/>
  <c r="DY6" i="34"/>
  <c r="DY33" i="15"/>
  <c r="DY1149" i="5"/>
  <c r="DY5" i="5"/>
  <c r="DY269" i="5"/>
  <c r="DY6" i="33"/>
  <c r="DY6" i="35"/>
  <c r="DY6" i="30"/>
  <c r="DY6" i="27"/>
  <c r="DY27" i="15"/>
  <c r="DY6" i="31"/>
  <c r="DY6" i="23"/>
  <c r="DY6" i="32"/>
  <c r="DY5" i="9"/>
  <c r="DY6" i="11"/>
  <c r="DW19" i="23"/>
  <c r="DW20" i="23" s="1"/>
  <c r="DX25" i="11"/>
  <c r="DX25" i="27" s="1"/>
  <c r="DX47" i="11"/>
  <c r="DX47" i="27" s="1"/>
  <c r="DX34" i="11"/>
  <c r="DX34" i="27" s="1"/>
  <c r="DX87" i="11"/>
  <c r="DX87" i="27" s="1"/>
  <c r="DX111" i="11"/>
  <c r="DX51" i="11"/>
  <c r="DX70" i="11"/>
  <c r="DX70" i="27" s="1"/>
  <c r="DX98" i="11"/>
  <c r="DX98" i="27" s="1"/>
  <c r="DX43" i="11"/>
  <c r="DX43" i="27" s="1"/>
  <c r="DX22" i="11"/>
  <c r="DX102" i="11"/>
  <c r="DX102" i="27" s="1"/>
  <c r="DX94" i="11"/>
  <c r="DX94" i="27" s="1"/>
  <c r="DX52" i="11"/>
  <c r="DX99" i="11"/>
  <c r="DX99" i="27" s="1"/>
  <c r="DX83" i="11"/>
  <c r="DX83" i="27" s="1"/>
  <c r="DX41" i="11"/>
  <c r="DX97" i="11"/>
  <c r="DX97" i="27" s="1"/>
  <c r="DX68" i="11"/>
  <c r="DX68" i="27" s="1"/>
  <c r="DX104" i="11"/>
  <c r="DX104" i="27" s="1"/>
  <c r="DX15" i="11"/>
  <c r="DX88" i="11"/>
  <c r="DX88" i="27" s="1"/>
  <c r="DX20" i="11"/>
  <c r="DX20" i="27" s="1"/>
  <c r="DX101" i="11"/>
  <c r="DX101" i="27" s="1"/>
  <c r="DX28" i="11"/>
  <c r="DX28" i="27" s="1"/>
  <c r="DX75" i="11"/>
  <c r="DX75" i="27" s="1"/>
  <c r="DX106" i="11"/>
  <c r="DX106" i="27" s="1"/>
  <c r="DX45" i="11"/>
  <c r="DX27" i="11"/>
  <c r="DX27" i="27" s="1"/>
  <c r="DX110" i="11"/>
  <c r="DX110" i="27" s="1"/>
  <c r="DX108" i="11"/>
  <c r="DX108" i="27" s="1"/>
  <c r="DX93" i="11"/>
  <c r="DX93" i="27" s="1"/>
  <c r="DX33" i="11"/>
  <c r="DX33" i="27" s="1"/>
  <c r="DX67" i="11"/>
  <c r="DX67" i="27" s="1"/>
  <c r="DX30" i="11"/>
  <c r="DX30" i="27" s="1"/>
  <c r="DX95" i="11"/>
  <c r="DX95" i="27" s="1"/>
  <c r="DX86" i="11"/>
  <c r="DX86" i="27" s="1"/>
  <c r="DX40" i="11"/>
  <c r="DX40" i="27" s="1"/>
  <c r="DX77" i="11"/>
  <c r="DX77" i="27" s="1"/>
  <c r="DX72" i="11"/>
  <c r="DX72" i="27" s="1"/>
  <c r="DX107" i="11"/>
  <c r="DX107" i="27" s="1"/>
  <c r="DX32" i="11"/>
  <c r="DX32" i="27" s="1"/>
  <c r="DX89" i="11"/>
  <c r="DX89" i="27" s="1"/>
  <c r="DX37" i="11"/>
  <c r="DX37" i="27" s="1"/>
  <c r="DX26" i="11"/>
  <c r="DX26" i="27" s="1"/>
  <c r="DX49" i="11"/>
  <c r="DX49" i="27" s="1"/>
  <c r="DX53" i="11"/>
  <c r="DX53" i="27" s="1"/>
  <c r="DX105" i="11"/>
  <c r="DX105" i="27" s="1"/>
  <c r="DX57" i="11"/>
  <c r="DX57" i="27" s="1"/>
  <c r="DX58" i="11"/>
  <c r="DX58" i="27" s="1"/>
  <c r="DX74" i="11"/>
  <c r="DX74" i="27" s="1"/>
  <c r="DX16" i="11"/>
  <c r="DX103" i="11"/>
  <c r="DX103" i="27" s="1"/>
  <c r="DX71" i="11"/>
  <c r="DX71" i="27" s="1"/>
  <c r="DX29" i="11"/>
  <c r="DX29" i="27" s="1"/>
  <c r="DX59" i="11"/>
  <c r="DX59" i="27" s="1"/>
  <c r="DX78" i="11"/>
  <c r="DX78" i="27" s="1"/>
  <c r="DX82" i="11"/>
  <c r="DX109" i="11"/>
  <c r="DX109" i="27" s="1"/>
  <c r="DX36" i="11"/>
  <c r="DX21" i="11"/>
  <c r="DX21" i="27" s="1"/>
  <c r="DX55" i="11"/>
  <c r="DX55" i="27" s="1"/>
  <c r="DX19" i="11"/>
  <c r="DX61" i="11"/>
  <c r="DX61" i="27" s="1"/>
  <c r="DX23" i="11"/>
  <c r="DX23" i="27" s="1"/>
  <c r="DX18" i="11"/>
  <c r="DX73" i="11"/>
  <c r="DX73" i="27" s="1"/>
  <c r="DX24" i="11"/>
  <c r="DX17" i="11"/>
  <c r="DX96" i="11"/>
  <c r="DX96" i="27" s="1"/>
  <c r="DX91" i="11"/>
  <c r="DX91" i="27" s="1"/>
  <c r="DX63" i="11"/>
  <c r="DX63" i="27" s="1"/>
  <c r="DX42" i="11"/>
  <c r="DX42" i="27" s="1"/>
  <c r="DX54" i="11"/>
  <c r="DX54" i="27" s="1"/>
  <c r="DX39" i="11"/>
  <c r="DX39" i="27" s="1"/>
  <c r="DX79" i="11"/>
  <c r="DX79" i="27" s="1"/>
  <c r="DX90" i="11"/>
  <c r="DX90" i="27" s="1"/>
  <c r="DX100" i="11"/>
  <c r="DX100" i="27" s="1"/>
  <c r="DX66" i="11"/>
  <c r="DX66" i="27" s="1"/>
  <c r="DX65" i="11"/>
  <c r="DX65" i="27" s="1"/>
  <c r="DX56" i="11"/>
  <c r="DX62" i="11"/>
  <c r="DX62" i="27" s="1"/>
  <c r="DX35" i="11"/>
  <c r="DX35" i="27" s="1"/>
  <c r="DX46" i="11"/>
  <c r="DX46" i="27" s="1"/>
  <c r="DX48" i="11"/>
  <c r="DX48" i="27" s="1"/>
  <c r="DX64" i="11"/>
  <c r="DX64" i="27" s="1"/>
  <c r="DX84" i="11"/>
  <c r="DX84" i="27" s="1"/>
  <c r="DX50" i="11"/>
  <c r="DX50" i="27" s="1"/>
  <c r="DX85" i="11"/>
  <c r="DX85" i="27" s="1"/>
  <c r="DX69" i="11"/>
  <c r="DX69" i="27" s="1"/>
  <c r="DX80" i="11"/>
  <c r="DX80" i="27" s="1"/>
  <c r="DX81" i="11"/>
  <c r="DX81" i="27" s="1"/>
  <c r="DX31" i="11"/>
  <c r="DX76" i="11"/>
  <c r="DX76" i="27" s="1"/>
  <c r="DX38" i="11"/>
  <c r="DX38" i="27" s="1"/>
  <c r="DX44" i="11"/>
  <c r="DX92" i="11"/>
  <c r="DX92" i="27" s="1"/>
  <c r="DX60" i="11"/>
  <c r="DX60" i="27" s="1"/>
  <c r="DX19" i="27" l="1"/>
  <c r="DX20" i="33"/>
  <c r="DX22" i="27"/>
  <c r="DX31" i="33"/>
  <c r="DX138" i="33"/>
  <c r="DX16" i="23"/>
  <c r="DY535" i="5"/>
  <c r="DY536" i="5"/>
  <c r="DY540" i="5"/>
  <c r="DY542" i="5"/>
  <c r="DY537" i="5"/>
  <c r="DY539" i="5"/>
  <c r="DY544" i="5"/>
  <c r="DY547" i="5"/>
  <c r="DY534" i="5"/>
  <c r="DY543" i="5"/>
  <c r="DY545" i="5"/>
  <c r="DY546" i="5"/>
  <c r="DY541" i="5"/>
  <c r="DY538" i="5"/>
  <c r="DX18" i="27"/>
  <c r="DX29" i="33"/>
  <c r="DX111" i="33"/>
  <c r="DX17" i="34"/>
  <c r="DX82" i="27"/>
  <c r="DX65" i="32" s="1"/>
  <c r="DX73" i="34"/>
  <c r="DX52" i="27"/>
  <c r="DX109" i="33"/>
  <c r="DX25" i="33"/>
  <c r="DX111" i="27"/>
  <c r="DX27" i="33"/>
  <c r="DX107" i="33"/>
  <c r="DW211" i="32"/>
  <c r="DW18" i="34"/>
  <c r="DX56" i="27"/>
  <c r="DX89" i="32" s="1"/>
  <c r="DX101" i="34"/>
  <c r="DX63" i="33"/>
  <c r="DX15" i="27"/>
  <c r="DX49" i="33"/>
  <c r="DX80" i="33"/>
  <c r="DX85" i="33" s="1"/>
  <c r="DX117" i="33"/>
  <c r="DX32" i="33"/>
  <c r="DX89" i="33"/>
  <c r="DX115" i="11"/>
  <c r="DX23" i="23"/>
  <c r="DX31" i="34"/>
  <c r="DX3" i="11"/>
  <c r="DX127" i="33"/>
  <c r="DX133" i="33" s="1"/>
  <c r="DX101" i="33"/>
  <c r="DX140" i="33"/>
  <c r="DX41" i="27"/>
  <c r="DX112" i="33"/>
  <c r="DX24" i="33"/>
  <c r="DW213" i="32"/>
  <c r="DW46" i="34"/>
  <c r="DX31" i="27"/>
  <c r="DX53" i="32" s="1"/>
  <c r="DX59" i="34"/>
  <c r="DX44" i="27"/>
  <c r="DX110" i="33"/>
  <c r="DX24" i="27"/>
  <c r="DX114" i="33"/>
  <c r="DX45" i="34"/>
  <c r="DX16" i="33"/>
  <c r="DX94" i="33"/>
  <c r="DX36" i="27"/>
  <c r="DX77" i="32" s="1"/>
  <c r="DX87" i="34"/>
  <c r="DX137" i="33"/>
  <c r="DX108" i="33"/>
  <c r="DX100" i="33"/>
  <c r="DX103" i="33" s="1"/>
  <c r="DX15" i="23"/>
  <c r="DX62" i="33"/>
  <c r="DX45" i="27"/>
  <c r="DX115" i="33"/>
  <c r="DZ21" i="15"/>
  <c r="DY6" i="5"/>
  <c r="DY7" i="36"/>
  <c r="DY7" i="34"/>
  <c r="DY7" i="33"/>
  <c r="DY7" i="35"/>
  <c r="DY7" i="30"/>
  <c r="DY7" i="31"/>
  <c r="DY7" i="23"/>
  <c r="DY7" i="32"/>
  <c r="DY7" i="11"/>
  <c r="DY7" i="27"/>
  <c r="DY6" i="9"/>
  <c r="DY31" i="15"/>
  <c r="DX142" i="33" l="1"/>
  <c r="DX45" i="33"/>
  <c r="DY8" i="5"/>
  <c r="DY8" i="9"/>
  <c r="DX41" i="32"/>
  <c r="DX185" i="33"/>
  <c r="DX214" i="32"/>
  <c r="DX60" i="34"/>
  <c r="DX149" i="33"/>
  <c r="DX217" i="32"/>
  <c r="DX102" i="34"/>
  <c r="DY102" i="11"/>
  <c r="DY102" i="27" s="1"/>
  <c r="DY67" i="11"/>
  <c r="DY67" i="27" s="1"/>
  <c r="DY84" i="11"/>
  <c r="DY84" i="27" s="1"/>
  <c r="DY75" i="11"/>
  <c r="DY75" i="27" s="1"/>
  <c r="DY106" i="11"/>
  <c r="DY106" i="27" s="1"/>
  <c r="DY22" i="11"/>
  <c r="DY58" i="11"/>
  <c r="DY58" i="27" s="1"/>
  <c r="DY62" i="11"/>
  <c r="DY62" i="27" s="1"/>
  <c r="DY65" i="11"/>
  <c r="DY65" i="27" s="1"/>
  <c r="DY34" i="11"/>
  <c r="DY34" i="27" s="1"/>
  <c r="DY98" i="11"/>
  <c r="DY98" i="27" s="1"/>
  <c r="DY51" i="11"/>
  <c r="DY87" i="11"/>
  <c r="DY87" i="27" s="1"/>
  <c r="DY97" i="11"/>
  <c r="DY97" i="27" s="1"/>
  <c r="DY37" i="11"/>
  <c r="DY37" i="27" s="1"/>
  <c r="DY85" i="11"/>
  <c r="DY85" i="27" s="1"/>
  <c r="DY81" i="11"/>
  <c r="DY81" i="27" s="1"/>
  <c r="DY24" i="11"/>
  <c r="DY15" i="11"/>
  <c r="DY73" i="11"/>
  <c r="DY73" i="27" s="1"/>
  <c r="DY69" i="11"/>
  <c r="DY69" i="27" s="1"/>
  <c r="DY88" i="11"/>
  <c r="DY88" i="27" s="1"/>
  <c r="DY18" i="11"/>
  <c r="DY47" i="11"/>
  <c r="DY47" i="27" s="1"/>
  <c r="DY46" i="11"/>
  <c r="DY46" i="27" s="1"/>
  <c r="DY52" i="11"/>
  <c r="DY79" i="11"/>
  <c r="DY79" i="27" s="1"/>
  <c r="DY16" i="11"/>
  <c r="DY27" i="11"/>
  <c r="DY27" i="27" s="1"/>
  <c r="DY93" i="11"/>
  <c r="DY93" i="27" s="1"/>
  <c r="DY110" i="11"/>
  <c r="DY110" i="27" s="1"/>
  <c r="DY64" i="11"/>
  <c r="DY64" i="27" s="1"/>
  <c r="DY56" i="11"/>
  <c r="DY29" i="11"/>
  <c r="DY29" i="27" s="1"/>
  <c r="DY55" i="11"/>
  <c r="DY55" i="27" s="1"/>
  <c r="DY107" i="11"/>
  <c r="DY107" i="27" s="1"/>
  <c r="DY99" i="11"/>
  <c r="DY99" i="27" s="1"/>
  <c r="DY23" i="11"/>
  <c r="DY23" i="27" s="1"/>
  <c r="DY83" i="11"/>
  <c r="DY83" i="27" s="1"/>
  <c r="DY54" i="11"/>
  <c r="DY54" i="27" s="1"/>
  <c r="DY53" i="11"/>
  <c r="DY53" i="27" s="1"/>
  <c r="DY72" i="11"/>
  <c r="DY72" i="27" s="1"/>
  <c r="DY50" i="11"/>
  <c r="DY50" i="27" s="1"/>
  <c r="DY104" i="11"/>
  <c r="DY104" i="27" s="1"/>
  <c r="DY31" i="11"/>
  <c r="DY94" i="11"/>
  <c r="DY94" i="27" s="1"/>
  <c r="DY103" i="11"/>
  <c r="DY103" i="27" s="1"/>
  <c r="DY66" i="11"/>
  <c r="DY66" i="27" s="1"/>
  <c r="DY78" i="11"/>
  <c r="DY78" i="27" s="1"/>
  <c r="DY108" i="11"/>
  <c r="DY108" i="27" s="1"/>
  <c r="DY71" i="11"/>
  <c r="DY71" i="27" s="1"/>
  <c r="DY111" i="11"/>
  <c r="DY95" i="11"/>
  <c r="DY95" i="27" s="1"/>
  <c r="DY35" i="11"/>
  <c r="DY35" i="27" s="1"/>
  <c r="DY30" i="11"/>
  <c r="DY30" i="27" s="1"/>
  <c r="DY86" i="11"/>
  <c r="DY86" i="27" s="1"/>
  <c r="DY45" i="11"/>
  <c r="DY57" i="11"/>
  <c r="DY57" i="27" s="1"/>
  <c r="DY60" i="11"/>
  <c r="DY60" i="27" s="1"/>
  <c r="DY96" i="11"/>
  <c r="DY96" i="27" s="1"/>
  <c r="DY28" i="11"/>
  <c r="DY28" i="27" s="1"/>
  <c r="DY89" i="11"/>
  <c r="DY89" i="27" s="1"/>
  <c r="DY38" i="11"/>
  <c r="DY38" i="27" s="1"/>
  <c r="DY41" i="11"/>
  <c r="DY68" i="11"/>
  <c r="DY68" i="27" s="1"/>
  <c r="DY26" i="11"/>
  <c r="DY26" i="27" s="1"/>
  <c r="DY63" i="11"/>
  <c r="DY63" i="27" s="1"/>
  <c r="DY80" i="11"/>
  <c r="DY80" i="27" s="1"/>
  <c r="DY61" i="11"/>
  <c r="DY61" i="27" s="1"/>
  <c r="DY33" i="11"/>
  <c r="DY33" i="27" s="1"/>
  <c r="DY109" i="11"/>
  <c r="DY109" i="27" s="1"/>
  <c r="DY39" i="11"/>
  <c r="DY39" i="27" s="1"/>
  <c r="DY82" i="11"/>
  <c r="DY59" i="11"/>
  <c r="DY59" i="27" s="1"/>
  <c r="DY49" i="11"/>
  <c r="DY49" i="27" s="1"/>
  <c r="DY20" i="11"/>
  <c r="DY20" i="27" s="1"/>
  <c r="DY76" i="11"/>
  <c r="DY76" i="27" s="1"/>
  <c r="DY19" i="11"/>
  <c r="DY42" i="11"/>
  <c r="DY42" i="27" s="1"/>
  <c r="DY101" i="11"/>
  <c r="DY101" i="27" s="1"/>
  <c r="DY40" i="11"/>
  <c r="DY40" i="27" s="1"/>
  <c r="DY77" i="11"/>
  <c r="DY77" i="27" s="1"/>
  <c r="DY17" i="11"/>
  <c r="DY92" i="11"/>
  <c r="DY92" i="27" s="1"/>
  <c r="DY32" i="11"/>
  <c r="DY32" i="27" s="1"/>
  <c r="DY105" i="11"/>
  <c r="DY105" i="27" s="1"/>
  <c r="DY44" i="11"/>
  <c r="DY91" i="11"/>
  <c r="DY91" i="27" s="1"/>
  <c r="DY25" i="11"/>
  <c r="DY25" i="27" s="1"/>
  <c r="DY48" i="11"/>
  <c r="DY48" i="27" s="1"/>
  <c r="DY36" i="11"/>
  <c r="DY70" i="11"/>
  <c r="DY70" i="27" s="1"/>
  <c r="DY100" i="11"/>
  <c r="DY100" i="27" s="1"/>
  <c r="DY90" i="11"/>
  <c r="DY90" i="27" s="1"/>
  <c r="DY43" i="11"/>
  <c r="DY43" i="27" s="1"/>
  <c r="DY21" i="11"/>
  <c r="DY21" i="27" s="1"/>
  <c r="DY74" i="11"/>
  <c r="DY74" i="27" s="1"/>
  <c r="DZ532" i="5"/>
  <c r="DZ22" i="15"/>
  <c r="DZ6" i="36"/>
  <c r="DZ6" i="34"/>
  <c r="DZ33" i="15"/>
  <c r="DZ1149" i="5"/>
  <c r="DZ126" i="29"/>
  <c r="DZ5" i="5"/>
  <c r="DZ28" i="15"/>
  <c r="DZ269" i="5"/>
  <c r="DZ6" i="33"/>
  <c r="DZ6" i="35"/>
  <c r="DZ6" i="30"/>
  <c r="DZ6" i="27"/>
  <c r="DZ27" i="15"/>
  <c r="DZ6" i="31"/>
  <c r="DZ6" i="23"/>
  <c r="DZ5" i="9"/>
  <c r="DZ6" i="11"/>
  <c r="DZ6" i="32"/>
  <c r="DX19" i="23"/>
  <c r="DX20" i="23" s="1"/>
  <c r="DX128" i="29"/>
  <c r="DY118" i="11"/>
  <c r="DX215" i="32"/>
  <c r="DX74" i="34"/>
  <c r="DX17" i="32"/>
  <c r="DX216" i="32"/>
  <c r="DX88" i="34"/>
  <c r="DX96" i="33"/>
  <c r="DX76" i="33"/>
  <c r="DX119" i="33"/>
  <c r="DX211" i="32" l="1"/>
  <c r="DX18" i="34"/>
  <c r="EA21" i="15"/>
  <c r="DZ31" i="15"/>
  <c r="DZ7" i="36"/>
  <c r="DZ7" i="34"/>
  <c r="DZ7" i="33"/>
  <c r="DZ6" i="5"/>
  <c r="DZ7" i="35"/>
  <c r="DZ7" i="30"/>
  <c r="DZ7" i="27"/>
  <c r="DZ7" i="31"/>
  <c r="DZ7" i="23"/>
  <c r="DZ7" i="32"/>
  <c r="DZ6" i="9"/>
  <c r="DZ7" i="11"/>
  <c r="DY36" i="27"/>
  <c r="DY77" i="32" s="1"/>
  <c r="DY87" i="34"/>
  <c r="DY44" i="27"/>
  <c r="DY110" i="33"/>
  <c r="DY63" i="33"/>
  <c r="DY18" i="27"/>
  <c r="DY111" i="33"/>
  <c r="DY17" i="34"/>
  <c r="DY29" i="33"/>
  <c r="DY15" i="27"/>
  <c r="DY117" i="33"/>
  <c r="DY115" i="11"/>
  <c r="DY127" i="33"/>
  <c r="DY133" i="33" s="1"/>
  <c r="DY23" i="23"/>
  <c r="DY31" i="34"/>
  <c r="DY3" i="11"/>
  <c r="DY140" i="33"/>
  <c r="DY89" i="33"/>
  <c r="DY32" i="33"/>
  <c r="DY80" i="33"/>
  <c r="DY85" i="33" s="1"/>
  <c r="DY101" i="33"/>
  <c r="DY49" i="33"/>
  <c r="DY19" i="27"/>
  <c r="DY20" i="33"/>
  <c r="DY52" i="27"/>
  <c r="DY109" i="33"/>
  <c r="DY25" i="33"/>
  <c r="DY24" i="27"/>
  <c r="DY94" i="33"/>
  <c r="DY114" i="33"/>
  <c r="DY45" i="34"/>
  <c r="DY16" i="33"/>
  <c r="DY22" i="27"/>
  <c r="DY31" i="33"/>
  <c r="DX213" i="32"/>
  <c r="DX46" i="34"/>
  <c r="DZ535" i="5"/>
  <c r="DZ539" i="5"/>
  <c r="DZ547" i="5"/>
  <c r="DZ541" i="5"/>
  <c r="DZ543" i="5"/>
  <c r="DZ545" i="5"/>
  <c r="DZ537" i="5"/>
  <c r="DZ538" i="5"/>
  <c r="DZ540" i="5"/>
  <c r="DZ546" i="5"/>
  <c r="DZ544" i="5"/>
  <c r="DZ534" i="5"/>
  <c r="DZ536" i="5"/>
  <c r="DZ542" i="5"/>
  <c r="DY82" i="27"/>
  <c r="DY65" i="32" s="1"/>
  <c r="DY73" i="34"/>
  <c r="DY45" i="27"/>
  <c r="DY115" i="33"/>
  <c r="DY31" i="27"/>
  <c r="DY53" i="32" s="1"/>
  <c r="DY59" i="34"/>
  <c r="DY56" i="27"/>
  <c r="DY89" i="32" s="1"/>
  <c r="DY101" i="34"/>
  <c r="DY41" i="27"/>
  <c r="DY24" i="33"/>
  <c r="DY112" i="33"/>
  <c r="DY111" i="27"/>
  <c r="DY27" i="33"/>
  <c r="DY107" i="33"/>
  <c r="DY62" i="33"/>
  <c r="DY100" i="33"/>
  <c r="DY103" i="33" s="1"/>
  <c r="DY108" i="33"/>
  <c r="DY137" i="33"/>
  <c r="DY15" i="23"/>
  <c r="DY16" i="23"/>
  <c r="DY138" i="33"/>
  <c r="DY142" i="33" l="1"/>
  <c r="DZ8" i="5"/>
  <c r="DZ8" i="9"/>
  <c r="DY119" i="33"/>
  <c r="DY217" i="32"/>
  <c r="DY102" i="34"/>
  <c r="DZ58" i="11"/>
  <c r="DZ58" i="27" s="1"/>
  <c r="DZ62" i="11"/>
  <c r="DZ62" i="27" s="1"/>
  <c r="DZ47" i="11"/>
  <c r="DZ47" i="27" s="1"/>
  <c r="DZ51" i="11"/>
  <c r="DZ52" i="11"/>
  <c r="DZ91" i="11"/>
  <c r="DZ91" i="27" s="1"/>
  <c r="DZ85" i="11"/>
  <c r="DZ85" i="27" s="1"/>
  <c r="DZ26" i="11"/>
  <c r="DZ26" i="27" s="1"/>
  <c r="DZ37" i="11"/>
  <c r="DZ37" i="27" s="1"/>
  <c r="DZ97" i="11"/>
  <c r="DZ97" i="27" s="1"/>
  <c r="DZ44" i="11"/>
  <c r="DZ57" i="11"/>
  <c r="DZ57" i="27" s="1"/>
  <c r="DZ89" i="11"/>
  <c r="DZ89" i="27" s="1"/>
  <c r="DZ38" i="11"/>
  <c r="DZ38" i="27" s="1"/>
  <c r="DZ92" i="11"/>
  <c r="DZ92" i="27" s="1"/>
  <c r="DZ40" i="11"/>
  <c r="DZ40" i="27" s="1"/>
  <c r="DZ78" i="11"/>
  <c r="DZ78" i="27" s="1"/>
  <c r="DZ86" i="11"/>
  <c r="DZ86" i="27" s="1"/>
  <c r="DZ45" i="11"/>
  <c r="DZ21" i="11"/>
  <c r="DZ21" i="27" s="1"/>
  <c r="DZ108" i="11"/>
  <c r="DZ108" i="27" s="1"/>
  <c r="DZ70" i="11"/>
  <c r="DZ70" i="27" s="1"/>
  <c r="DZ74" i="11"/>
  <c r="DZ74" i="27" s="1"/>
  <c r="DZ56" i="11"/>
  <c r="DZ93" i="11"/>
  <c r="DZ93" i="27" s="1"/>
  <c r="DZ98" i="11"/>
  <c r="DZ98" i="27" s="1"/>
  <c r="DZ29" i="11"/>
  <c r="DZ29" i="27" s="1"/>
  <c r="DZ43" i="11"/>
  <c r="DZ43" i="27" s="1"/>
  <c r="DZ22" i="11"/>
  <c r="DZ60" i="11"/>
  <c r="DZ60" i="27" s="1"/>
  <c r="DZ20" i="11"/>
  <c r="DZ20" i="27" s="1"/>
  <c r="DZ76" i="11"/>
  <c r="DZ76" i="27" s="1"/>
  <c r="DZ107" i="11"/>
  <c r="DZ107" i="27" s="1"/>
  <c r="DZ99" i="11"/>
  <c r="DZ99" i="27" s="1"/>
  <c r="DZ63" i="11"/>
  <c r="DZ63" i="27" s="1"/>
  <c r="DZ18" i="11"/>
  <c r="DZ104" i="11"/>
  <c r="DZ104" i="27" s="1"/>
  <c r="DZ105" i="11"/>
  <c r="DZ105" i="27" s="1"/>
  <c r="DZ88" i="11"/>
  <c r="DZ88" i="27" s="1"/>
  <c r="DZ32" i="11"/>
  <c r="DZ32" i="27" s="1"/>
  <c r="DZ111" i="11"/>
  <c r="DZ30" i="11"/>
  <c r="DZ30" i="27" s="1"/>
  <c r="DZ25" i="11"/>
  <c r="DZ25" i="27" s="1"/>
  <c r="DZ95" i="11"/>
  <c r="DZ95" i="27" s="1"/>
  <c r="DZ82" i="11"/>
  <c r="DZ109" i="11"/>
  <c r="DZ109" i="27" s="1"/>
  <c r="DZ101" i="11"/>
  <c r="DZ101" i="27" s="1"/>
  <c r="DZ31" i="11"/>
  <c r="DZ15" i="11"/>
  <c r="DZ69" i="11"/>
  <c r="DZ69" i="27" s="1"/>
  <c r="DZ49" i="11"/>
  <c r="DZ49" i="27" s="1"/>
  <c r="DZ42" i="11"/>
  <c r="DZ42" i="27" s="1"/>
  <c r="DZ23" i="11"/>
  <c r="DZ23" i="27" s="1"/>
  <c r="DZ81" i="11"/>
  <c r="DZ81" i="27" s="1"/>
  <c r="DZ72" i="11"/>
  <c r="DZ72" i="27" s="1"/>
  <c r="DZ54" i="11"/>
  <c r="DZ54" i="27" s="1"/>
  <c r="DZ41" i="11"/>
  <c r="DZ73" i="11"/>
  <c r="DZ73" i="27" s="1"/>
  <c r="DZ35" i="11"/>
  <c r="DZ35" i="27" s="1"/>
  <c r="DZ84" i="11"/>
  <c r="DZ84" i="27" s="1"/>
  <c r="DZ19" i="11"/>
  <c r="DZ61" i="11"/>
  <c r="DZ61" i="27" s="1"/>
  <c r="DZ83" i="11"/>
  <c r="DZ83" i="27" s="1"/>
  <c r="DZ77" i="11"/>
  <c r="DZ77" i="27" s="1"/>
  <c r="DZ80" i="11"/>
  <c r="DZ80" i="27" s="1"/>
  <c r="DZ24" i="11"/>
  <c r="DZ53" i="11"/>
  <c r="DZ53" i="27" s="1"/>
  <c r="DZ68" i="11"/>
  <c r="DZ68" i="27" s="1"/>
  <c r="DZ17" i="11"/>
  <c r="DZ96" i="11"/>
  <c r="DZ96" i="27" s="1"/>
  <c r="DZ28" i="11"/>
  <c r="DZ28" i="27" s="1"/>
  <c r="DZ50" i="11"/>
  <c r="DZ50" i="27" s="1"/>
  <c r="DZ66" i="11"/>
  <c r="DZ66" i="27" s="1"/>
  <c r="DZ48" i="11"/>
  <c r="DZ48" i="27" s="1"/>
  <c r="DZ87" i="11"/>
  <c r="DZ87" i="27" s="1"/>
  <c r="DZ59" i="11"/>
  <c r="DZ59" i="27" s="1"/>
  <c r="DZ100" i="11"/>
  <c r="DZ100" i="27" s="1"/>
  <c r="DZ33" i="11"/>
  <c r="DZ33" i="27" s="1"/>
  <c r="DZ36" i="11"/>
  <c r="DZ34" i="11"/>
  <c r="DZ34" i="27" s="1"/>
  <c r="DZ39" i="11"/>
  <c r="DZ39" i="27" s="1"/>
  <c r="DZ90" i="11"/>
  <c r="DZ90" i="27" s="1"/>
  <c r="DZ67" i="11"/>
  <c r="DZ67" i="27" s="1"/>
  <c r="DZ110" i="11"/>
  <c r="DZ110" i="27" s="1"/>
  <c r="DZ79" i="11"/>
  <c r="DZ79" i="27" s="1"/>
  <c r="DZ103" i="11"/>
  <c r="DZ103" i="27" s="1"/>
  <c r="DZ64" i="11"/>
  <c r="DZ64" i="27" s="1"/>
  <c r="DZ46" i="11"/>
  <c r="DZ46" i="27" s="1"/>
  <c r="DZ65" i="11"/>
  <c r="DZ65" i="27" s="1"/>
  <c r="DZ102" i="11"/>
  <c r="DZ102" i="27" s="1"/>
  <c r="DZ27" i="11"/>
  <c r="DZ27" i="27" s="1"/>
  <c r="DZ16" i="11"/>
  <c r="DZ71" i="11"/>
  <c r="DZ71" i="27" s="1"/>
  <c r="DZ106" i="11"/>
  <c r="DZ106" i="27" s="1"/>
  <c r="DZ75" i="11"/>
  <c r="DZ75" i="27" s="1"/>
  <c r="DZ55" i="11"/>
  <c r="DZ55" i="27" s="1"/>
  <c r="DZ94" i="11"/>
  <c r="DZ94" i="27" s="1"/>
  <c r="DY76" i="33"/>
  <c r="DY96" i="33"/>
  <c r="DY149" i="33"/>
  <c r="DY17" i="32"/>
  <c r="EA22" i="15"/>
  <c r="EA532" i="5"/>
  <c r="EA33" i="15"/>
  <c r="EA269" i="5"/>
  <c r="EA1149" i="5"/>
  <c r="EA6" i="33"/>
  <c r="EA27" i="15"/>
  <c r="EA28" i="15"/>
  <c r="EA6" i="34"/>
  <c r="EA6" i="36"/>
  <c r="EA6" i="31"/>
  <c r="EA6" i="32"/>
  <c r="EA126" i="29"/>
  <c r="EA5" i="5"/>
  <c r="EA6" i="35"/>
  <c r="EA6" i="30"/>
  <c r="EA6" i="27"/>
  <c r="EA5" i="9"/>
  <c r="EA6" i="23"/>
  <c r="EA6" i="11"/>
  <c r="DY19" i="23"/>
  <c r="DY20" i="23" s="1"/>
  <c r="DY214" i="32"/>
  <c r="DY60" i="34"/>
  <c r="DY215" i="32"/>
  <c r="DY74" i="34"/>
  <c r="DY45" i="33"/>
  <c r="DY185" i="33"/>
  <c r="DY41" i="32"/>
  <c r="DY128" i="29"/>
  <c r="DZ118" i="11"/>
  <c r="DY216" i="32"/>
  <c r="DY88" i="34"/>
  <c r="DZ108" i="33" l="1"/>
  <c r="DZ15" i="23"/>
  <c r="DZ137" i="33"/>
  <c r="DZ62" i="33"/>
  <c r="DZ100" i="33"/>
  <c r="DZ31" i="27"/>
  <c r="DZ53" i="32" s="1"/>
  <c r="DZ59" i="34"/>
  <c r="DZ18" i="27"/>
  <c r="DZ29" i="33"/>
  <c r="DZ111" i="33"/>
  <c r="DZ17" i="34"/>
  <c r="DZ56" i="27"/>
  <c r="DZ89" i="32" s="1"/>
  <c r="DZ101" i="34"/>
  <c r="DZ16" i="23"/>
  <c r="DZ138" i="33"/>
  <c r="DY213" i="32"/>
  <c r="DY46" i="34"/>
  <c r="EA535" i="5"/>
  <c r="EA534" i="5"/>
  <c r="EA538" i="5"/>
  <c r="EA541" i="5"/>
  <c r="EA543" i="5"/>
  <c r="EA536" i="5"/>
  <c r="EA539" i="5"/>
  <c r="EA547" i="5"/>
  <c r="EA545" i="5"/>
  <c r="EA537" i="5"/>
  <c r="EA540" i="5"/>
  <c r="EA546" i="5"/>
  <c r="EA544" i="5"/>
  <c r="EA542" i="5"/>
  <c r="DZ36" i="27"/>
  <c r="DZ77" i="32" s="1"/>
  <c r="DZ87" i="34"/>
  <c r="DZ45" i="27"/>
  <c r="DZ115" i="33"/>
  <c r="DZ44" i="27"/>
  <c r="DZ110" i="33"/>
  <c r="EA31" i="15"/>
  <c r="EB21" i="15"/>
  <c r="EA7" i="33"/>
  <c r="EA7" i="34"/>
  <c r="EA6" i="5"/>
  <c r="EA7" i="36"/>
  <c r="EA7" i="35"/>
  <c r="EA7" i="30"/>
  <c r="EA7" i="27"/>
  <c r="EA7" i="31"/>
  <c r="EA7" i="23"/>
  <c r="EA6" i="9"/>
  <c r="EA7" i="11"/>
  <c r="EA7" i="32"/>
  <c r="DZ24" i="27"/>
  <c r="DZ16" i="33"/>
  <c r="DZ45" i="34"/>
  <c r="DZ114" i="33"/>
  <c r="DZ94" i="33"/>
  <c r="DY211" i="32"/>
  <c r="DY18" i="34"/>
  <c r="DZ63" i="33"/>
  <c r="DZ19" i="27"/>
  <c r="DZ20" i="33"/>
  <c r="DZ41" i="27"/>
  <c r="DZ112" i="33"/>
  <c r="DZ24" i="33"/>
  <c r="DZ15" i="27"/>
  <c r="DZ80" i="33"/>
  <c r="DZ85" i="33" s="1"/>
  <c r="DZ115" i="11"/>
  <c r="DZ23" i="23"/>
  <c r="DZ49" i="33"/>
  <c r="DZ117" i="33"/>
  <c r="DZ31" i="34"/>
  <c r="DZ3" i="11"/>
  <c r="DZ127" i="33"/>
  <c r="DZ133" i="33" s="1"/>
  <c r="DZ32" i="33"/>
  <c r="DZ101" i="33"/>
  <c r="DZ140" i="33"/>
  <c r="DZ89" i="33"/>
  <c r="DZ82" i="27"/>
  <c r="DZ65" i="32" s="1"/>
  <c r="DZ73" i="34"/>
  <c r="DZ111" i="27"/>
  <c r="DZ107" i="33"/>
  <c r="DZ27" i="33"/>
  <c r="DZ22" i="27"/>
  <c r="DZ31" i="33"/>
  <c r="DZ52" i="27"/>
  <c r="DZ25" i="33"/>
  <c r="DZ109" i="33"/>
  <c r="DZ76" i="33" l="1"/>
  <c r="DZ96" i="33"/>
  <c r="DZ128" i="29"/>
  <c r="EA118" i="11"/>
  <c r="DZ185" i="33"/>
  <c r="DZ41" i="32"/>
  <c r="DZ214" i="32"/>
  <c r="DZ60" i="34"/>
  <c r="DZ19" i="23"/>
  <c r="DZ20" i="23" s="1"/>
  <c r="DZ215" i="32"/>
  <c r="DZ74" i="34"/>
  <c r="EB22" i="15"/>
  <c r="EB532" i="5"/>
  <c r="EB27" i="15"/>
  <c r="EB5" i="5"/>
  <c r="EB6" i="33"/>
  <c r="EB28" i="15"/>
  <c r="EB33" i="15"/>
  <c r="EB6" i="35"/>
  <c r="EB6" i="30"/>
  <c r="EB6" i="31"/>
  <c r="EB6" i="23"/>
  <c r="EB269" i="5"/>
  <c r="EB1149" i="5"/>
  <c r="EB6" i="34"/>
  <c r="EB6" i="32"/>
  <c r="EB6" i="36"/>
  <c r="EB126" i="29"/>
  <c r="EB6" i="11"/>
  <c r="EB6" i="27"/>
  <c r="EB5" i="9"/>
  <c r="DZ216" i="32"/>
  <c r="DZ88" i="34"/>
  <c r="DZ103" i="33"/>
  <c r="DZ119" i="33"/>
  <c r="DZ149" i="33"/>
  <c r="EA8" i="5"/>
  <c r="EA8" i="9"/>
  <c r="DZ217" i="32"/>
  <c r="DZ102" i="34"/>
  <c r="DZ17" i="32"/>
  <c r="DZ45" i="33"/>
  <c r="EA93" i="11"/>
  <c r="EA93" i="27" s="1"/>
  <c r="EA62" i="11"/>
  <c r="EA62" i="27" s="1"/>
  <c r="EA21" i="11"/>
  <c r="EA21" i="27" s="1"/>
  <c r="EA67" i="11"/>
  <c r="EA67" i="27" s="1"/>
  <c r="EA30" i="11"/>
  <c r="EA30" i="27" s="1"/>
  <c r="EA106" i="11"/>
  <c r="EA106" i="27" s="1"/>
  <c r="EA46" i="11"/>
  <c r="EA46" i="27" s="1"/>
  <c r="EA75" i="11"/>
  <c r="EA75" i="27" s="1"/>
  <c r="EA45" i="11"/>
  <c r="EA39" i="11"/>
  <c r="EA39" i="27" s="1"/>
  <c r="EA98" i="11"/>
  <c r="EA98" i="27" s="1"/>
  <c r="EA34" i="11"/>
  <c r="EA34" i="27" s="1"/>
  <c r="EA80" i="11"/>
  <c r="EA80" i="27" s="1"/>
  <c r="EA105" i="11"/>
  <c r="EA105" i="27" s="1"/>
  <c r="EA72" i="11"/>
  <c r="EA72" i="27" s="1"/>
  <c r="EA101" i="11"/>
  <c r="EA101" i="27" s="1"/>
  <c r="EA104" i="11"/>
  <c r="EA104" i="27" s="1"/>
  <c r="EA63" i="11"/>
  <c r="EA63" i="27" s="1"/>
  <c r="EA41" i="11"/>
  <c r="EA97" i="11"/>
  <c r="EA97" i="27" s="1"/>
  <c r="EA24" i="11"/>
  <c r="EA69" i="11"/>
  <c r="EA69" i="27" s="1"/>
  <c r="EA17" i="11"/>
  <c r="EA60" i="11"/>
  <c r="EA60" i="27" s="1"/>
  <c r="EA70" i="11"/>
  <c r="EA70" i="27" s="1"/>
  <c r="EA25" i="11"/>
  <c r="EA25" i="27" s="1"/>
  <c r="EA95" i="11"/>
  <c r="EA95" i="27" s="1"/>
  <c r="EA65" i="11"/>
  <c r="EA65" i="27" s="1"/>
  <c r="EA109" i="11"/>
  <c r="EA109" i="27" s="1"/>
  <c r="EA66" i="11"/>
  <c r="EA66" i="27" s="1"/>
  <c r="EA43" i="11"/>
  <c r="EA43" i="27" s="1"/>
  <c r="EA56" i="11"/>
  <c r="EA29" i="11"/>
  <c r="EA29" i="27" s="1"/>
  <c r="EA103" i="11"/>
  <c r="EA103" i="27" s="1"/>
  <c r="EA74" i="11"/>
  <c r="EA74" i="27" s="1"/>
  <c r="EA64" i="11"/>
  <c r="EA64" i="27" s="1"/>
  <c r="EA59" i="11"/>
  <c r="EA59" i="27" s="1"/>
  <c r="EA32" i="11"/>
  <c r="EA32" i="27" s="1"/>
  <c r="EA15" i="11"/>
  <c r="EA96" i="11"/>
  <c r="EA96" i="27" s="1"/>
  <c r="EA42" i="11"/>
  <c r="EA42" i="27" s="1"/>
  <c r="EA85" i="11"/>
  <c r="EA85" i="27" s="1"/>
  <c r="EA23" i="11"/>
  <c r="EA23" i="27" s="1"/>
  <c r="EA107" i="11"/>
  <c r="EA107" i="27" s="1"/>
  <c r="EA19" i="11"/>
  <c r="EA44" i="11"/>
  <c r="EA92" i="11"/>
  <c r="EA92" i="27" s="1"/>
  <c r="EA28" i="11"/>
  <c r="EA28" i="27" s="1"/>
  <c r="EA61" i="11"/>
  <c r="EA61" i="27" s="1"/>
  <c r="EA58" i="11"/>
  <c r="EA58" i="27" s="1"/>
  <c r="EA111" i="11"/>
  <c r="EA33" i="11"/>
  <c r="EA33" i="27" s="1"/>
  <c r="EA94" i="11"/>
  <c r="EA94" i="27" s="1"/>
  <c r="EA90" i="11"/>
  <c r="EA90" i="27" s="1"/>
  <c r="EA79" i="11"/>
  <c r="EA79" i="27" s="1"/>
  <c r="EA108" i="11"/>
  <c r="EA108" i="27" s="1"/>
  <c r="EA87" i="11"/>
  <c r="EA87" i="27" s="1"/>
  <c r="EA82" i="11"/>
  <c r="EA22" i="11"/>
  <c r="EA78" i="11"/>
  <c r="EA78" i="27" s="1"/>
  <c r="EA86" i="11"/>
  <c r="EA86" i="27" s="1"/>
  <c r="EA84" i="11"/>
  <c r="EA84" i="27" s="1"/>
  <c r="EA73" i="11"/>
  <c r="EA73" i="27" s="1"/>
  <c r="EA37" i="11"/>
  <c r="EA37" i="27" s="1"/>
  <c r="EA76" i="11"/>
  <c r="EA76" i="27" s="1"/>
  <c r="EA91" i="11"/>
  <c r="EA91" i="27" s="1"/>
  <c r="EA20" i="11"/>
  <c r="EA20" i="27" s="1"/>
  <c r="EA77" i="11"/>
  <c r="EA77" i="27" s="1"/>
  <c r="EA57" i="11"/>
  <c r="EA57" i="27" s="1"/>
  <c r="EA99" i="11"/>
  <c r="EA99" i="27" s="1"/>
  <c r="EA53" i="11"/>
  <c r="EA53" i="27" s="1"/>
  <c r="EA50" i="11"/>
  <c r="EA50" i="27" s="1"/>
  <c r="EA49" i="11"/>
  <c r="EA49" i="27" s="1"/>
  <c r="EA36" i="11"/>
  <c r="EA48" i="11"/>
  <c r="EA48" i="27" s="1"/>
  <c r="EA47" i="11"/>
  <c r="EA47" i="27" s="1"/>
  <c r="EA35" i="11"/>
  <c r="EA35" i="27" s="1"/>
  <c r="EA100" i="11"/>
  <c r="EA100" i="27" s="1"/>
  <c r="EA110" i="11"/>
  <c r="EA110" i="27" s="1"/>
  <c r="EA55" i="11"/>
  <c r="EA55" i="27" s="1"/>
  <c r="EA52" i="11"/>
  <c r="EA16" i="11"/>
  <c r="EA71" i="11"/>
  <c r="EA71" i="27" s="1"/>
  <c r="EA102" i="11"/>
  <c r="EA102" i="27" s="1"/>
  <c r="EA51" i="11"/>
  <c r="EA27" i="11"/>
  <c r="EA27" i="27" s="1"/>
  <c r="EA68" i="11"/>
  <c r="EA68" i="27" s="1"/>
  <c r="EA26" i="11"/>
  <c r="EA26" i="27" s="1"/>
  <c r="EA40" i="11"/>
  <c r="EA40" i="27" s="1"/>
  <c r="EA31" i="11"/>
  <c r="EA83" i="11"/>
  <c r="EA83" i="27" s="1"/>
  <c r="EA88" i="11"/>
  <c r="EA88" i="27" s="1"/>
  <c r="EA18" i="11"/>
  <c r="EA54" i="11"/>
  <c r="EA54" i="27" s="1"/>
  <c r="EA38" i="11"/>
  <c r="EA38" i="27" s="1"/>
  <c r="EA81" i="11"/>
  <c r="EA81" i="27" s="1"/>
  <c r="EA89" i="11"/>
  <c r="EA89" i="27" s="1"/>
  <c r="DZ142" i="33"/>
  <c r="EA16" i="23" l="1"/>
  <c r="EA138" i="33"/>
  <c r="EA52" i="27"/>
  <c r="EA109" i="33"/>
  <c r="EA25" i="33"/>
  <c r="EA19" i="27"/>
  <c r="EA20" i="33"/>
  <c r="EA24" i="27"/>
  <c r="EA114" i="33"/>
  <c r="EA45" i="34"/>
  <c r="EA94" i="33"/>
  <c r="EA16" i="33"/>
  <c r="EA45" i="27"/>
  <c r="EA115" i="33"/>
  <c r="EC21" i="15"/>
  <c r="EB31" i="15"/>
  <c r="EB7" i="33"/>
  <c r="EB6" i="5"/>
  <c r="EB7" i="36"/>
  <c r="EB7" i="34"/>
  <c r="EB7" i="31"/>
  <c r="EB7" i="32"/>
  <c r="EB7" i="35"/>
  <c r="EB7" i="30"/>
  <c r="EB7" i="27"/>
  <c r="EB7" i="23"/>
  <c r="EB6" i="9"/>
  <c r="EB7" i="11"/>
  <c r="DZ213" i="32"/>
  <c r="DZ46" i="34"/>
  <c r="EA56" i="27"/>
  <c r="EA89" i="32" s="1"/>
  <c r="EA101" i="34"/>
  <c r="EA18" i="27"/>
  <c r="EA111" i="33"/>
  <c r="EA17" i="34"/>
  <c r="EA29" i="33"/>
  <c r="EA22" i="27"/>
  <c r="EA31" i="33"/>
  <c r="EA111" i="27"/>
  <c r="EA107" i="33"/>
  <c r="EA27" i="33"/>
  <c r="EA15" i="27"/>
  <c r="EA117" i="33"/>
  <c r="EA127" i="33"/>
  <c r="EA133" i="33" s="1"/>
  <c r="EA23" i="23"/>
  <c r="EA115" i="11"/>
  <c r="EA31" i="34"/>
  <c r="EA3" i="11"/>
  <c r="EA32" i="33"/>
  <c r="EA89" i="33"/>
  <c r="EA49" i="33"/>
  <c r="EA101" i="33"/>
  <c r="EA140" i="33"/>
  <c r="EA80" i="33"/>
  <c r="EA85" i="33" s="1"/>
  <c r="EA63" i="33"/>
  <c r="EA41" i="27"/>
  <c r="EA112" i="33"/>
  <c r="EA24" i="33"/>
  <c r="EA31" i="27"/>
  <c r="EA53" i="32" s="1"/>
  <c r="EA59" i="34"/>
  <c r="EA62" i="33"/>
  <c r="EA15" i="23"/>
  <c r="EA137" i="33"/>
  <c r="EA100" i="33"/>
  <c r="EA108" i="33"/>
  <c r="EA36" i="27"/>
  <c r="EA77" i="32" s="1"/>
  <c r="EA87" i="34"/>
  <c r="EA82" i="27"/>
  <c r="EA65" i="32" s="1"/>
  <c r="EA73" i="34"/>
  <c r="EA44" i="27"/>
  <c r="EA110" i="33"/>
  <c r="DZ211" i="32"/>
  <c r="DZ18" i="34"/>
  <c r="EB535" i="5"/>
  <c r="EB537" i="5"/>
  <c r="EB544" i="5"/>
  <c r="EB534" i="5"/>
  <c r="EB538" i="5"/>
  <c r="EB541" i="5"/>
  <c r="EB542" i="5"/>
  <c r="EB539" i="5"/>
  <c r="EB545" i="5"/>
  <c r="EB547" i="5"/>
  <c r="EB540" i="5"/>
  <c r="EB543" i="5"/>
  <c r="EB546" i="5"/>
  <c r="EB536" i="5"/>
  <c r="EA142" i="33" l="1"/>
  <c r="EA96" i="33"/>
  <c r="EA215" i="32"/>
  <c r="EA74" i="34"/>
  <c r="EA103" i="33"/>
  <c r="EA128" i="29"/>
  <c r="EB118" i="11"/>
  <c r="EA149" i="33"/>
  <c r="EB59" i="11"/>
  <c r="EB59" i="27" s="1"/>
  <c r="EB93" i="11"/>
  <c r="EB93" i="27" s="1"/>
  <c r="EB95" i="11"/>
  <c r="EB95" i="27" s="1"/>
  <c r="EB43" i="11"/>
  <c r="EB43" i="27" s="1"/>
  <c r="EB99" i="11"/>
  <c r="EB99" i="27" s="1"/>
  <c r="EB60" i="11"/>
  <c r="EB60" i="27" s="1"/>
  <c r="EB17" i="11"/>
  <c r="EB40" i="11"/>
  <c r="EB40" i="27" s="1"/>
  <c r="EB61" i="11"/>
  <c r="EB61" i="27" s="1"/>
  <c r="EB26" i="11"/>
  <c r="EB26" i="27" s="1"/>
  <c r="EB92" i="11"/>
  <c r="EB92" i="27" s="1"/>
  <c r="EB97" i="11"/>
  <c r="EB97" i="27" s="1"/>
  <c r="EB81" i="11"/>
  <c r="EB81" i="27" s="1"/>
  <c r="EB104" i="11"/>
  <c r="EB104" i="27" s="1"/>
  <c r="EB88" i="11"/>
  <c r="EB88" i="27" s="1"/>
  <c r="EB101" i="11"/>
  <c r="EB101" i="27" s="1"/>
  <c r="EB69" i="11"/>
  <c r="EB69" i="27" s="1"/>
  <c r="EB32" i="11"/>
  <c r="EB32" i="27" s="1"/>
  <c r="EB37" i="11"/>
  <c r="EB37" i="27" s="1"/>
  <c r="EB54" i="11"/>
  <c r="EB54" i="27" s="1"/>
  <c r="EB33" i="11"/>
  <c r="EB33" i="27" s="1"/>
  <c r="EB86" i="11"/>
  <c r="EB86" i="27" s="1"/>
  <c r="EB58" i="11"/>
  <c r="EB58" i="27" s="1"/>
  <c r="EB79" i="11"/>
  <c r="EB79" i="27" s="1"/>
  <c r="EB51" i="11"/>
  <c r="EB55" i="11"/>
  <c r="EB55" i="27" s="1"/>
  <c r="EB100" i="11"/>
  <c r="EB100" i="27" s="1"/>
  <c r="EB66" i="11"/>
  <c r="EB66" i="27" s="1"/>
  <c r="EB29" i="11"/>
  <c r="EB29" i="27" s="1"/>
  <c r="EB56" i="11"/>
  <c r="EB78" i="11"/>
  <c r="EB78" i="27" s="1"/>
  <c r="EB82" i="11"/>
  <c r="EB67" i="11"/>
  <c r="EB67" i="27" s="1"/>
  <c r="EB105" i="11"/>
  <c r="EB105" i="27" s="1"/>
  <c r="EB44" i="11"/>
  <c r="EB96" i="11"/>
  <c r="EB96" i="27" s="1"/>
  <c r="EB20" i="11"/>
  <c r="EB20" i="27" s="1"/>
  <c r="EB41" i="11"/>
  <c r="EB68" i="11"/>
  <c r="EB68" i="27" s="1"/>
  <c r="EB49" i="11"/>
  <c r="EB49" i="27" s="1"/>
  <c r="EB73" i="11"/>
  <c r="EB73" i="27" s="1"/>
  <c r="EB24" i="11"/>
  <c r="EB21" i="11"/>
  <c r="EB21" i="27" s="1"/>
  <c r="EB84" i="11"/>
  <c r="EB84" i="27" s="1"/>
  <c r="EB39" i="11"/>
  <c r="EB39" i="27" s="1"/>
  <c r="EB48" i="11"/>
  <c r="EB48" i="27" s="1"/>
  <c r="EB109" i="11"/>
  <c r="EB109" i="27" s="1"/>
  <c r="EB46" i="11"/>
  <c r="EB46" i="27" s="1"/>
  <c r="EB87" i="11"/>
  <c r="EB87" i="27" s="1"/>
  <c r="EB25" i="11"/>
  <c r="EB25" i="27" s="1"/>
  <c r="EB65" i="11"/>
  <c r="EB65" i="27" s="1"/>
  <c r="EB30" i="11"/>
  <c r="EB30" i="27" s="1"/>
  <c r="EB62" i="11"/>
  <c r="EB62" i="27" s="1"/>
  <c r="EB35" i="11"/>
  <c r="EB35" i="27" s="1"/>
  <c r="EB57" i="11"/>
  <c r="EB57" i="27" s="1"/>
  <c r="EB42" i="11"/>
  <c r="EB42" i="27" s="1"/>
  <c r="EB83" i="11"/>
  <c r="EB83" i="27" s="1"/>
  <c r="EB38" i="11"/>
  <c r="EB38" i="27" s="1"/>
  <c r="EB19" i="11"/>
  <c r="EB15" i="11"/>
  <c r="EB31" i="11"/>
  <c r="EB28" i="11"/>
  <c r="EB28" i="27" s="1"/>
  <c r="EB23" i="11"/>
  <c r="EB23" i="27" s="1"/>
  <c r="EB47" i="11"/>
  <c r="EB47" i="27" s="1"/>
  <c r="EB90" i="11"/>
  <c r="EB90" i="27" s="1"/>
  <c r="EB45" i="11"/>
  <c r="EB27" i="11"/>
  <c r="EB27" i="27" s="1"/>
  <c r="EB111" i="11"/>
  <c r="EB108" i="11"/>
  <c r="EB108" i="27" s="1"/>
  <c r="EB70" i="11"/>
  <c r="EB70" i="27" s="1"/>
  <c r="EB98" i="11"/>
  <c r="EB98" i="27" s="1"/>
  <c r="EB16" i="11"/>
  <c r="EB18" i="11"/>
  <c r="EB91" i="11"/>
  <c r="EB91" i="27" s="1"/>
  <c r="EB53" i="11"/>
  <c r="EB53" i="27" s="1"/>
  <c r="EB107" i="11"/>
  <c r="EB107" i="27" s="1"/>
  <c r="EB77" i="11"/>
  <c r="EB77" i="27" s="1"/>
  <c r="EB72" i="11"/>
  <c r="EB72" i="27" s="1"/>
  <c r="EB85" i="11"/>
  <c r="EB85" i="27" s="1"/>
  <c r="EB80" i="11"/>
  <c r="EB80" i="27" s="1"/>
  <c r="EB50" i="11"/>
  <c r="EB50" i="27" s="1"/>
  <c r="EB89" i="11"/>
  <c r="EB89" i="27" s="1"/>
  <c r="EB76" i="11"/>
  <c r="EB76" i="27" s="1"/>
  <c r="EB63" i="11"/>
  <c r="EB63" i="27" s="1"/>
  <c r="EB102" i="11"/>
  <c r="EB102" i="27" s="1"/>
  <c r="EB75" i="11"/>
  <c r="EB75" i="27" s="1"/>
  <c r="EB103" i="11"/>
  <c r="EB103" i="27" s="1"/>
  <c r="EB52" i="11"/>
  <c r="EB34" i="11"/>
  <c r="EB34" i="27" s="1"/>
  <c r="EB64" i="11"/>
  <c r="EB64" i="27" s="1"/>
  <c r="EB110" i="11"/>
  <c r="EB110" i="27" s="1"/>
  <c r="EB106" i="11"/>
  <c r="EB106" i="27" s="1"/>
  <c r="EB36" i="11"/>
  <c r="EB71" i="11"/>
  <c r="EB71" i="27" s="1"/>
  <c r="EB74" i="11"/>
  <c r="EB74" i="27" s="1"/>
  <c r="EB22" i="11"/>
  <c r="EB94" i="11"/>
  <c r="EB94" i="27" s="1"/>
  <c r="EA17" i="32"/>
  <c r="EA216" i="32"/>
  <c r="EA88" i="34"/>
  <c r="EA19" i="23"/>
  <c r="EA20" i="23" s="1"/>
  <c r="EA214" i="32"/>
  <c r="EA60" i="34"/>
  <c r="EA119" i="33"/>
  <c r="EB8" i="5"/>
  <c r="EB8" i="9"/>
  <c r="EA76" i="33"/>
  <c r="EA217" i="32"/>
  <c r="EA102" i="34"/>
  <c r="EC532" i="5"/>
  <c r="EC22" i="15"/>
  <c r="EC28" i="15"/>
  <c r="EC6" i="36"/>
  <c r="EC126" i="29"/>
  <c r="EC6" i="34"/>
  <c r="EC269" i="5"/>
  <c r="EC27" i="15"/>
  <c r="EC5" i="5"/>
  <c r="EC6" i="33"/>
  <c r="EC33" i="15"/>
  <c r="EC6" i="35"/>
  <c r="EC6" i="30"/>
  <c r="EC6" i="27"/>
  <c r="EC6" i="31"/>
  <c r="EC6" i="23"/>
  <c r="EC1149" i="5"/>
  <c r="EC6" i="32"/>
  <c r="EC5" i="9"/>
  <c r="EC6" i="11"/>
  <c r="EA45" i="33"/>
  <c r="EA185" i="33"/>
  <c r="EA41" i="32"/>
  <c r="EB36" i="27" l="1"/>
  <c r="EB77" i="32" s="1"/>
  <c r="EB87" i="34"/>
  <c r="EB18" i="27"/>
  <c r="EB29" i="33"/>
  <c r="EB111" i="33"/>
  <c r="EB17" i="34"/>
  <c r="EB31" i="27"/>
  <c r="EB53" i="32" s="1"/>
  <c r="EB59" i="34"/>
  <c r="EB16" i="23"/>
  <c r="EB138" i="33"/>
  <c r="ED21" i="15"/>
  <c r="EC6" i="5"/>
  <c r="EC7" i="36"/>
  <c r="EC7" i="35"/>
  <c r="EC7" i="30"/>
  <c r="EC7" i="33"/>
  <c r="EC7" i="34"/>
  <c r="EC7" i="31"/>
  <c r="EC7" i="23"/>
  <c r="EC7" i="32"/>
  <c r="EC7" i="11"/>
  <c r="EC7" i="27"/>
  <c r="EC6" i="9"/>
  <c r="EC31" i="15"/>
  <c r="EC535" i="5"/>
  <c r="EC540" i="5"/>
  <c r="EC542" i="5"/>
  <c r="EC545" i="5"/>
  <c r="EC546" i="5"/>
  <c r="EC544" i="5"/>
  <c r="EC536" i="5"/>
  <c r="EC538" i="5"/>
  <c r="EC541" i="5"/>
  <c r="EC537" i="5"/>
  <c r="EC539" i="5"/>
  <c r="EC547" i="5"/>
  <c r="EC543" i="5"/>
  <c r="EC534" i="5"/>
  <c r="EA213" i="32"/>
  <c r="EA46" i="34"/>
  <c r="EB22" i="27"/>
  <c r="EB31" i="33"/>
  <c r="EB52" i="27"/>
  <c r="EB109" i="33"/>
  <c r="EB25" i="33"/>
  <c r="EB137" i="33"/>
  <c r="EB108" i="33"/>
  <c r="EB100" i="33"/>
  <c r="EB62" i="33"/>
  <c r="EB15" i="23"/>
  <c r="EB111" i="27"/>
  <c r="EB107" i="33"/>
  <c r="EB27" i="33"/>
  <c r="EB15" i="27"/>
  <c r="EB49" i="33"/>
  <c r="EB80" i="33"/>
  <c r="EB85" i="33" s="1"/>
  <c r="EB117" i="33"/>
  <c r="EB32" i="33"/>
  <c r="EB115" i="11"/>
  <c r="EB89" i="33"/>
  <c r="EB23" i="23"/>
  <c r="EB31" i="34"/>
  <c r="EB3" i="11"/>
  <c r="EB101" i="33"/>
  <c r="EB127" i="33"/>
  <c r="EB133" i="33" s="1"/>
  <c r="EB140" i="33"/>
  <c r="EB82" i="27"/>
  <c r="EB65" i="32" s="1"/>
  <c r="EB73" i="34"/>
  <c r="EB19" i="27"/>
  <c r="EB20" i="33"/>
  <c r="EB44" i="27"/>
  <c r="EB110" i="33"/>
  <c r="EB63" i="33"/>
  <c r="EA211" i="32"/>
  <c r="EA18" i="34"/>
  <c r="EB45" i="27"/>
  <c r="EB115" i="33"/>
  <c r="EB24" i="27"/>
  <c r="EB114" i="33"/>
  <c r="EB45" i="34"/>
  <c r="EB94" i="33"/>
  <c r="EB16" i="33"/>
  <c r="EB41" i="27"/>
  <c r="EB112" i="33"/>
  <c r="EB24" i="33"/>
  <c r="EB56" i="27"/>
  <c r="EB89" i="32" s="1"/>
  <c r="EB101" i="34"/>
  <c r="EB45" i="33" l="1"/>
  <c r="ED532" i="5"/>
  <c r="ED22" i="15"/>
  <c r="ED33" i="15"/>
  <c r="ED1149" i="5"/>
  <c r="ED5" i="5"/>
  <c r="ED126" i="29"/>
  <c r="ED269" i="5"/>
  <c r="ED6" i="36"/>
  <c r="ED27" i="15"/>
  <c r="ED28" i="15"/>
  <c r="ED6" i="35"/>
  <c r="ED6" i="30"/>
  <c r="ED6" i="27"/>
  <c r="ED6" i="33"/>
  <c r="ED6" i="34"/>
  <c r="ED6" i="31"/>
  <c r="ED6" i="23"/>
  <c r="ED6" i="32"/>
  <c r="ED5" i="9"/>
  <c r="ED6" i="11"/>
  <c r="EB217" i="32"/>
  <c r="EB102" i="34"/>
  <c r="EB41" i="32"/>
  <c r="EB185" i="33"/>
  <c r="EB96" i="33"/>
  <c r="EB119" i="33"/>
  <c r="EB103" i="33"/>
  <c r="EC29" i="11"/>
  <c r="EC29" i="27" s="1"/>
  <c r="EC51" i="11"/>
  <c r="EC87" i="11"/>
  <c r="EC87" i="27" s="1"/>
  <c r="EC78" i="11"/>
  <c r="EC78" i="27" s="1"/>
  <c r="EC43" i="11"/>
  <c r="EC43" i="27" s="1"/>
  <c r="EC100" i="11"/>
  <c r="EC100" i="27" s="1"/>
  <c r="EC79" i="11"/>
  <c r="EC79" i="27" s="1"/>
  <c r="EC108" i="11"/>
  <c r="EC108" i="27" s="1"/>
  <c r="EC27" i="11"/>
  <c r="EC27" i="27" s="1"/>
  <c r="EC25" i="11"/>
  <c r="EC25" i="27" s="1"/>
  <c r="EC95" i="11"/>
  <c r="EC95" i="27" s="1"/>
  <c r="EC109" i="11"/>
  <c r="EC109" i="27" s="1"/>
  <c r="EC30" i="11"/>
  <c r="EC30" i="27" s="1"/>
  <c r="EC32" i="11"/>
  <c r="EC32" i="27" s="1"/>
  <c r="EC44" i="11"/>
  <c r="EC83" i="11"/>
  <c r="EC83" i="27" s="1"/>
  <c r="EC76" i="11"/>
  <c r="EC76" i="27" s="1"/>
  <c r="EC17" i="11"/>
  <c r="EC97" i="11"/>
  <c r="EC97" i="27" s="1"/>
  <c r="EC15" i="11"/>
  <c r="EC19" i="11"/>
  <c r="EC24" i="11"/>
  <c r="EC105" i="11"/>
  <c r="EC105" i="27" s="1"/>
  <c r="EC40" i="11"/>
  <c r="EC40" i="27" s="1"/>
  <c r="EC64" i="11"/>
  <c r="EC64" i="27" s="1"/>
  <c r="EC16" i="11"/>
  <c r="EC70" i="11"/>
  <c r="EC70" i="27" s="1"/>
  <c r="EC102" i="11"/>
  <c r="EC102" i="27" s="1"/>
  <c r="EC67" i="11"/>
  <c r="EC67" i="27" s="1"/>
  <c r="EC84" i="11"/>
  <c r="EC84" i="27" s="1"/>
  <c r="EC62" i="11"/>
  <c r="EC62" i="27" s="1"/>
  <c r="EC90" i="11"/>
  <c r="EC90" i="27" s="1"/>
  <c r="EC71" i="11"/>
  <c r="EC71" i="27" s="1"/>
  <c r="EC111" i="11"/>
  <c r="EC33" i="11"/>
  <c r="EC33" i="27" s="1"/>
  <c r="EC34" i="11"/>
  <c r="EC34" i="27" s="1"/>
  <c r="EC88" i="11"/>
  <c r="EC88" i="27" s="1"/>
  <c r="EC101" i="11"/>
  <c r="EC101" i="27" s="1"/>
  <c r="EC31" i="11"/>
  <c r="EC37" i="11"/>
  <c r="EC37" i="27" s="1"/>
  <c r="EC92" i="11"/>
  <c r="EC92" i="27" s="1"/>
  <c r="EC107" i="11"/>
  <c r="EC107" i="27" s="1"/>
  <c r="EC99" i="11"/>
  <c r="EC99" i="27" s="1"/>
  <c r="EC53" i="11"/>
  <c r="EC53" i="27" s="1"/>
  <c r="EC81" i="11"/>
  <c r="EC81" i="27" s="1"/>
  <c r="EC23" i="11"/>
  <c r="EC23" i="27" s="1"/>
  <c r="EC54" i="11"/>
  <c r="EC54" i="27" s="1"/>
  <c r="EC73" i="11"/>
  <c r="EC73" i="27" s="1"/>
  <c r="EC86" i="11"/>
  <c r="EC86" i="27" s="1"/>
  <c r="EC45" i="11"/>
  <c r="EC66" i="11"/>
  <c r="EC66" i="27" s="1"/>
  <c r="EC47" i="11"/>
  <c r="EC47" i="27" s="1"/>
  <c r="EC46" i="11"/>
  <c r="EC46" i="27" s="1"/>
  <c r="EC36" i="11"/>
  <c r="EC21" i="11"/>
  <c r="EC21" i="27" s="1"/>
  <c r="EC56" i="11"/>
  <c r="EC39" i="11"/>
  <c r="EC39" i="27" s="1"/>
  <c r="EC48" i="11"/>
  <c r="EC48" i="27" s="1"/>
  <c r="EC65" i="11"/>
  <c r="EC65" i="27" s="1"/>
  <c r="EC55" i="11"/>
  <c r="EC55" i="27" s="1"/>
  <c r="EC18" i="11"/>
  <c r="EC91" i="11"/>
  <c r="EC91" i="27" s="1"/>
  <c r="EC61" i="11"/>
  <c r="EC61" i="27" s="1"/>
  <c r="EC72" i="11"/>
  <c r="EC72" i="27" s="1"/>
  <c r="EC50" i="11"/>
  <c r="EC50" i="27" s="1"/>
  <c r="EC57" i="11"/>
  <c r="EC57" i="27" s="1"/>
  <c r="EC68" i="11"/>
  <c r="EC68" i="27" s="1"/>
  <c r="EC96" i="11"/>
  <c r="EC96" i="27" s="1"/>
  <c r="EC89" i="11"/>
  <c r="EC89" i="27" s="1"/>
  <c r="EC38" i="11"/>
  <c r="EC38" i="27" s="1"/>
  <c r="EC26" i="11"/>
  <c r="EC26" i="27" s="1"/>
  <c r="EC69" i="11"/>
  <c r="EC69" i="27" s="1"/>
  <c r="EC58" i="11"/>
  <c r="EC58" i="27" s="1"/>
  <c r="EC94" i="11"/>
  <c r="EC94" i="27" s="1"/>
  <c r="EC103" i="11"/>
  <c r="EC103" i="27" s="1"/>
  <c r="EC75" i="11"/>
  <c r="EC75" i="27" s="1"/>
  <c r="EC106" i="11"/>
  <c r="EC106" i="27" s="1"/>
  <c r="EC52" i="11"/>
  <c r="EC93" i="11"/>
  <c r="EC93" i="27" s="1"/>
  <c r="EC110" i="11"/>
  <c r="EC110" i="27" s="1"/>
  <c r="EC35" i="11"/>
  <c r="EC35" i="27" s="1"/>
  <c r="EC22" i="11"/>
  <c r="EC80" i="11"/>
  <c r="EC80" i="27" s="1"/>
  <c r="EC60" i="11"/>
  <c r="EC60" i="27" s="1"/>
  <c r="EC85" i="11"/>
  <c r="EC85" i="27" s="1"/>
  <c r="EC63" i="11"/>
  <c r="EC63" i="27" s="1"/>
  <c r="EC104" i="11"/>
  <c r="EC104" i="27" s="1"/>
  <c r="EC49" i="11"/>
  <c r="EC49" i="27" s="1"/>
  <c r="EC20" i="11"/>
  <c r="EC20" i="27" s="1"/>
  <c r="EC28" i="11"/>
  <c r="EC28" i="27" s="1"/>
  <c r="EC42" i="11"/>
  <c r="EC42" i="27" s="1"/>
  <c r="EC77" i="11"/>
  <c r="EC77" i="27" s="1"/>
  <c r="EC41" i="11"/>
  <c r="EC74" i="11"/>
  <c r="EC74" i="27" s="1"/>
  <c r="EC82" i="11"/>
  <c r="EC98" i="11"/>
  <c r="EC98" i="27" s="1"/>
  <c r="EC59" i="11"/>
  <c r="EC59" i="27" s="1"/>
  <c r="EB214" i="32"/>
  <c r="EB60" i="34"/>
  <c r="EB17" i="32"/>
  <c r="EB215" i="32"/>
  <c r="EB74" i="34"/>
  <c r="EB128" i="29"/>
  <c r="EC118" i="11"/>
  <c r="EB76" i="33"/>
  <c r="EB149" i="33"/>
  <c r="EB19" i="23"/>
  <c r="EB20" i="23" s="1"/>
  <c r="EB142" i="33"/>
  <c r="EC8" i="5"/>
  <c r="EC8" i="9"/>
  <c r="EB216" i="32"/>
  <c r="EB88" i="34"/>
  <c r="EC56" i="27" l="1"/>
  <c r="EC89" i="32" s="1"/>
  <c r="EC101" i="34"/>
  <c r="EC15" i="27"/>
  <c r="EC117" i="33"/>
  <c r="EC115" i="11"/>
  <c r="EC127" i="33"/>
  <c r="EC133" i="33" s="1"/>
  <c r="EC23" i="23"/>
  <c r="EC31" i="34"/>
  <c r="EC3" i="11"/>
  <c r="EC101" i="33"/>
  <c r="EC140" i="33"/>
  <c r="EC80" i="33"/>
  <c r="EC85" i="33" s="1"/>
  <c r="EC89" i="33"/>
  <c r="EC49" i="33"/>
  <c r="EC32" i="33"/>
  <c r="EB211" i="32"/>
  <c r="EB18" i="34"/>
  <c r="EC82" i="27"/>
  <c r="EC65" i="32" s="1"/>
  <c r="EC73" i="34"/>
  <c r="EC31" i="27"/>
  <c r="EC53" i="32" s="1"/>
  <c r="EC59" i="34"/>
  <c r="EC44" i="27"/>
  <c r="EC110" i="33"/>
  <c r="EB213" i="32"/>
  <c r="EB46" i="34"/>
  <c r="EC22" i="27"/>
  <c r="EC31" i="33"/>
  <c r="EC52" i="27"/>
  <c r="EC109" i="33"/>
  <c r="EC25" i="33"/>
  <c r="EC36" i="27"/>
  <c r="EC77" i="32" s="1"/>
  <c r="EC87" i="34"/>
  <c r="EC45" i="27"/>
  <c r="EC115" i="33"/>
  <c r="EC111" i="27"/>
  <c r="EC107" i="33"/>
  <c r="EC27" i="33"/>
  <c r="EC62" i="33"/>
  <c r="EC15" i="23"/>
  <c r="EC100" i="33"/>
  <c r="EC108" i="33"/>
  <c r="EC137" i="33"/>
  <c r="EC24" i="27"/>
  <c r="EC114" i="33"/>
  <c r="EC94" i="33"/>
  <c r="EC45" i="34"/>
  <c r="EC16" i="33"/>
  <c r="EC63" i="33"/>
  <c r="EC138" i="33"/>
  <c r="EC16" i="23"/>
  <c r="ED31" i="15"/>
  <c r="EE21" i="15"/>
  <c r="ED7" i="36"/>
  <c r="ED7" i="34"/>
  <c r="ED6" i="5"/>
  <c r="ED7" i="35"/>
  <c r="ED7" i="30"/>
  <c r="ED7" i="27"/>
  <c r="ED7" i="33"/>
  <c r="ED7" i="31"/>
  <c r="ED7" i="23"/>
  <c r="ED7" i="32"/>
  <c r="ED6" i="9"/>
  <c r="ED7" i="11"/>
  <c r="EC41" i="27"/>
  <c r="EC112" i="33"/>
  <c r="EC24" i="33"/>
  <c r="EC18" i="27"/>
  <c r="EC111" i="33"/>
  <c r="EC17" i="34"/>
  <c r="EC29" i="33"/>
  <c r="EC19" i="27"/>
  <c r="EC20" i="33"/>
  <c r="ED535" i="5"/>
  <c r="ED537" i="5"/>
  <c r="ED539" i="5"/>
  <c r="ED547" i="5"/>
  <c r="ED536" i="5"/>
  <c r="ED540" i="5"/>
  <c r="ED542" i="5"/>
  <c r="ED534" i="5"/>
  <c r="ED543" i="5"/>
  <c r="ED538" i="5"/>
  <c r="ED541" i="5"/>
  <c r="ED545" i="5"/>
  <c r="ED544" i="5"/>
  <c r="ED546" i="5"/>
  <c r="EC103" i="33" l="1"/>
  <c r="ED8" i="5"/>
  <c r="ED8" i="9"/>
  <c r="EC215" i="32"/>
  <c r="EC74" i="34"/>
  <c r="EC149" i="33"/>
  <c r="ED25" i="11"/>
  <c r="ED25" i="27" s="1"/>
  <c r="ED95" i="11"/>
  <c r="ED95" i="27" s="1"/>
  <c r="ED35" i="11"/>
  <c r="ED35" i="27" s="1"/>
  <c r="ED45" i="11"/>
  <c r="ED78" i="11"/>
  <c r="ED78" i="27" s="1"/>
  <c r="ED64" i="11"/>
  <c r="ED64" i="27" s="1"/>
  <c r="ED100" i="11"/>
  <c r="ED100" i="27" s="1"/>
  <c r="ED47" i="11"/>
  <c r="ED47" i="27" s="1"/>
  <c r="ED34" i="11"/>
  <c r="ED34" i="27" s="1"/>
  <c r="ED27" i="11"/>
  <c r="ED27" i="27" s="1"/>
  <c r="ED75" i="11"/>
  <c r="ED75" i="27" s="1"/>
  <c r="ED106" i="11"/>
  <c r="ED106" i="27" s="1"/>
  <c r="ED30" i="11"/>
  <c r="ED30" i="27" s="1"/>
  <c r="ED73" i="11"/>
  <c r="ED73" i="27" s="1"/>
  <c r="ED54" i="11"/>
  <c r="ED54" i="27" s="1"/>
  <c r="ED38" i="11"/>
  <c r="ED38" i="27" s="1"/>
  <c r="ED24" i="11"/>
  <c r="ED61" i="11"/>
  <c r="ED61" i="27" s="1"/>
  <c r="ED15" i="11"/>
  <c r="ED79" i="11"/>
  <c r="ED79" i="27" s="1"/>
  <c r="ED33" i="11"/>
  <c r="ED33" i="27" s="1"/>
  <c r="ED51" i="11"/>
  <c r="ED84" i="11"/>
  <c r="ED84" i="27" s="1"/>
  <c r="ED111" i="11"/>
  <c r="ED94" i="11"/>
  <c r="ED94" i="27" s="1"/>
  <c r="ED87" i="11"/>
  <c r="ED87" i="27" s="1"/>
  <c r="ED16" i="11"/>
  <c r="ED55" i="11"/>
  <c r="ED55" i="27" s="1"/>
  <c r="ED70" i="11"/>
  <c r="ED70" i="27" s="1"/>
  <c r="ED74" i="11"/>
  <c r="ED74" i="27" s="1"/>
  <c r="ED43" i="11"/>
  <c r="ED43" i="27" s="1"/>
  <c r="ED28" i="11"/>
  <c r="ED28" i="27" s="1"/>
  <c r="ED50" i="11"/>
  <c r="ED50" i="27" s="1"/>
  <c r="ED37" i="11"/>
  <c r="ED37" i="27" s="1"/>
  <c r="ED80" i="11"/>
  <c r="ED80" i="27" s="1"/>
  <c r="ED91" i="11"/>
  <c r="ED91" i="27" s="1"/>
  <c r="ED85" i="11"/>
  <c r="ED85" i="27" s="1"/>
  <c r="ED26" i="11"/>
  <c r="ED26" i="27" s="1"/>
  <c r="ED107" i="11"/>
  <c r="ED107" i="27" s="1"/>
  <c r="ED42" i="11"/>
  <c r="ED42" i="27" s="1"/>
  <c r="ED63" i="11"/>
  <c r="ED63" i="27" s="1"/>
  <c r="ED88" i="11"/>
  <c r="ED88" i="27" s="1"/>
  <c r="ED89" i="11"/>
  <c r="ED89" i="27" s="1"/>
  <c r="ED99" i="11"/>
  <c r="ED99" i="27" s="1"/>
  <c r="ED29" i="11"/>
  <c r="ED29" i="27" s="1"/>
  <c r="ED82" i="11"/>
  <c r="ED22" i="11"/>
  <c r="ED67" i="11"/>
  <c r="ED67" i="27" s="1"/>
  <c r="ED46" i="11"/>
  <c r="ED46" i="27" s="1"/>
  <c r="ED39" i="11"/>
  <c r="ED39" i="27" s="1"/>
  <c r="ED48" i="11"/>
  <c r="ED48" i="27" s="1"/>
  <c r="ED56" i="11"/>
  <c r="ED40" i="11"/>
  <c r="ED40" i="27" s="1"/>
  <c r="ED77" i="11"/>
  <c r="ED77" i="27" s="1"/>
  <c r="ED96" i="11"/>
  <c r="ED96" i="27" s="1"/>
  <c r="ED101" i="11"/>
  <c r="ED101" i="27" s="1"/>
  <c r="ED60" i="11"/>
  <c r="ED60" i="27" s="1"/>
  <c r="ED20" i="11"/>
  <c r="ED20" i="27" s="1"/>
  <c r="ED76" i="11"/>
  <c r="ED76" i="27" s="1"/>
  <c r="ED49" i="11"/>
  <c r="ED49" i="27" s="1"/>
  <c r="ED44" i="11"/>
  <c r="ED81" i="11"/>
  <c r="ED81" i="27" s="1"/>
  <c r="ED57" i="11"/>
  <c r="ED57" i="27" s="1"/>
  <c r="ED72" i="11"/>
  <c r="ED72" i="27" s="1"/>
  <c r="ED31" i="11"/>
  <c r="ED83" i="11"/>
  <c r="ED83" i="27" s="1"/>
  <c r="ED97" i="11"/>
  <c r="ED97" i="27" s="1"/>
  <c r="ED18" i="11"/>
  <c r="ED53" i="11"/>
  <c r="ED53" i="27" s="1"/>
  <c r="ED17" i="11"/>
  <c r="ED93" i="11"/>
  <c r="ED93" i="27" s="1"/>
  <c r="ED98" i="11"/>
  <c r="ED98" i="27" s="1"/>
  <c r="ED86" i="11"/>
  <c r="ED86" i="27" s="1"/>
  <c r="ED90" i="11"/>
  <c r="ED90" i="27" s="1"/>
  <c r="ED66" i="11"/>
  <c r="ED66" i="27" s="1"/>
  <c r="ED65" i="11"/>
  <c r="ED65" i="27" s="1"/>
  <c r="ED59" i="11"/>
  <c r="ED59" i="27" s="1"/>
  <c r="ED102" i="11"/>
  <c r="ED102" i="27" s="1"/>
  <c r="ED108" i="11"/>
  <c r="ED108" i="27" s="1"/>
  <c r="ED103" i="11"/>
  <c r="ED103" i="27" s="1"/>
  <c r="ED36" i="11"/>
  <c r="ED110" i="11"/>
  <c r="ED110" i="27" s="1"/>
  <c r="ED52" i="11"/>
  <c r="ED32" i="11"/>
  <c r="ED32" i="27" s="1"/>
  <c r="ED105" i="11"/>
  <c r="ED105" i="27" s="1"/>
  <c r="ED92" i="11"/>
  <c r="ED92" i="27" s="1"/>
  <c r="ED19" i="11"/>
  <c r="ED69" i="11"/>
  <c r="ED69" i="27" s="1"/>
  <c r="ED104" i="11"/>
  <c r="ED104" i="27" s="1"/>
  <c r="ED23" i="11"/>
  <c r="ED23" i="27" s="1"/>
  <c r="ED41" i="11"/>
  <c r="ED68" i="11"/>
  <c r="ED68" i="27" s="1"/>
  <c r="ED58" i="11"/>
  <c r="ED58" i="27" s="1"/>
  <c r="ED109" i="11"/>
  <c r="ED109" i="27" s="1"/>
  <c r="ED21" i="11"/>
  <c r="ED21" i="27" s="1"/>
  <c r="ED62" i="11"/>
  <c r="ED62" i="27" s="1"/>
  <c r="ED71" i="11"/>
  <c r="ED71" i="27" s="1"/>
  <c r="EC76" i="33"/>
  <c r="EC45" i="33"/>
  <c r="EC185" i="33"/>
  <c r="EC41" i="32"/>
  <c r="EC19" i="23"/>
  <c r="EC20" i="23" s="1"/>
  <c r="EC119" i="33"/>
  <c r="EC214" i="32"/>
  <c r="EC60" i="34"/>
  <c r="EC96" i="33"/>
  <c r="EC128" i="29"/>
  <c r="ED118" i="11"/>
  <c r="EC217" i="32"/>
  <c r="EC102" i="34"/>
  <c r="EC17" i="32"/>
  <c r="EE532" i="5"/>
  <c r="EE22" i="15"/>
  <c r="EE33" i="15"/>
  <c r="EE269" i="5"/>
  <c r="EE1149" i="5"/>
  <c r="EE6" i="33"/>
  <c r="EE6" i="36"/>
  <c r="EE6" i="34"/>
  <c r="EE126" i="29"/>
  <c r="EE6" i="31"/>
  <c r="EE27" i="15"/>
  <c r="EE6" i="32"/>
  <c r="EE5" i="5"/>
  <c r="EE28" i="15"/>
  <c r="EE6" i="35"/>
  <c r="EE6" i="30"/>
  <c r="EE6" i="27"/>
  <c r="EE6" i="23"/>
  <c r="EE5" i="9"/>
  <c r="EE6" i="11"/>
  <c r="EC142" i="33"/>
  <c r="EC216" i="32"/>
  <c r="EC88" i="34"/>
  <c r="EC211" i="32" l="1"/>
  <c r="EC18" i="34"/>
  <c r="EC213" i="32"/>
  <c r="EC46" i="34"/>
  <c r="ED41" i="27"/>
  <c r="ED112" i="33"/>
  <c r="ED24" i="33"/>
  <c r="ED19" i="27"/>
  <c r="ED20" i="33"/>
  <c r="ED52" i="27"/>
  <c r="ED25" i="33"/>
  <c r="ED109" i="33"/>
  <c r="ED22" i="27"/>
  <c r="ED31" i="33"/>
  <c r="ED108" i="33"/>
  <c r="ED62" i="33"/>
  <c r="ED100" i="33"/>
  <c r="ED15" i="23"/>
  <c r="ED137" i="33"/>
  <c r="ED15" i="27"/>
  <c r="ED49" i="33"/>
  <c r="ED80" i="33"/>
  <c r="ED85" i="33" s="1"/>
  <c r="ED115" i="11"/>
  <c r="ED23" i="23"/>
  <c r="ED117" i="33"/>
  <c r="ED31" i="34"/>
  <c r="ED3" i="11"/>
  <c r="ED140" i="33"/>
  <c r="ED89" i="33"/>
  <c r="ED127" i="33"/>
  <c r="ED133" i="33" s="1"/>
  <c r="ED32" i="33"/>
  <c r="ED101" i="33"/>
  <c r="ED63" i="33"/>
  <c r="ED82" i="27"/>
  <c r="ED65" i="32" s="1"/>
  <c r="ED73" i="34"/>
  <c r="ED138" i="33"/>
  <c r="ED16" i="23"/>
  <c r="EE31" i="15"/>
  <c r="EF21" i="15"/>
  <c r="EE7" i="36"/>
  <c r="EE7" i="33"/>
  <c r="EE7" i="34"/>
  <c r="EE7" i="35"/>
  <c r="EE7" i="30"/>
  <c r="EE7" i="27"/>
  <c r="EE6" i="5"/>
  <c r="EE7" i="31"/>
  <c r="EE7" i="23"/>
  <c r="EE7" i="32"/>
  <c r="EE6" i="9"/>
  <c r="EE7" i="11"/>
  <c r="ED36" i="27"/>
  <c r="ED77" i="32" s="1"/>
  <c r="ED87" i="34"/>
  <c r="ED31" i="27"/>
  <c r="ED53" i="32" s="1"/>
  <c r="ED59" i="34"/>
  <c r="ED44" i="27"/>
  <c r="ED110" i="33"/>
  <c r="ED24" i="27"/>
  <c r="ED16" i="33"/>
  <c r="ED45" i="34"/>
  <c r="ED114" i="33"/>
  <c r="ED94" i="33"/>
  <c r="EE535" i="5"/>
  <c r="EE534" i="5"/>
  <c r="EE536" i="5"/>
  <c r="EE541" i="5"/>
  <c r="EE543" i="5"/>
  <c r="EE538" i="5"/>
  <c r="EE545" i="5"/>
  <c r="EE546" i="5"/>
  <c r="EE537" i="5"/>
  <c r="EE544" i="5"/>
  <c r="EE542" i="5"/>
  <c r="EE539" i="5"/>
  <c r="EE540" i="5"/>
  <c r="EE547" i="5"/>
  <c r="ED18" i="27"/>
  <c r="ED111" i="33"/>
  <c r="ED29" i="33"/>
  <c r="ED17" i="34"/>
  <c r="ED56" i="27"/>
  <c r="ED89" i="32" s="1"/>
  <c r="ED101" i="34"/>
  <c r="ED111" i="27"/>
  <c r="ED107" i="33"/>
  <c r="ED27" i="33"/>
  <c r="ED45" i="27"/>
  <c r="ED115" i="33"/>
  <c r="ED119" i="33" l="1"/>
  <c r="ED217" i="32"/>
  <c r="ED102" i="34"/>
  <c r="ED216" i="32"/>
  <c r="ED88" i="34"/>
  <c r="ED128" i="29"/>
  <c r="EE118" i="11"/>
  <c r="ED142" i="33"/>
  <c r="EE39" i="11"/>
  <c r="EE39" i="27" s="1"/>
  <c r="EE78" i="11"/>
  <c r="EE78" i="27" s="1"/>
  <c r="EE86" i="11"/>
  <c r="EE86" i="27" s="1"/>
  <c r="EE22" i="11"/>
  <c r="EE93" i="11"/>
  <c r="EE93" i="27" s="1"/>
  <c r="EE48" i="11"/>
  <c r="EE48" i="27" s="1"/>
  <c r="EE47" i="11"/>
  <c r="EE47" i="27" s="1"/>
  <c r="EE109" i="11"/>
  <c r="EE109" i="27" s="1"/>
  <c r="EE66" i="11"/>
  <c r="EE66" i="27" s="1"/>
  <c r="EE43" i="11"/>
  <c r="EE43" i="27" s="1"/>
  <c r="EE87" i="11"/>
  <c r="EE87" i="27" s="1"/>
  <c r="EE67" i="11"/>
  <c r="EE67" i="27" s="1"/>
  <c r="EE103" i="11"/>
  <c r="EE103" i="27" s="1"/>
  <c r="EE50" i="11"/>
  <c r="EE50" i="27" s="1"/>
  <c r="EE60" i="11"/>
  <c r="EE60" i="27" s="1"/>
  <c r="EE23" i="11"/>
  <c r="EE23" i="27" s="1"/>
  <c r="EE40" i="11"/>
  <c r="EE40" i="27" s="1"/>
  <c r="EE37" i="11"/>
  <c r="EE37" i="27" s="1"/>
  <c r="EE77" i="11"/>
  <c r="EE77" i="27" s="1"/>
  <c r="EE31" i="11"/>
  <c r="EE15" i="11"/>
  <c r="EE99" i="11"/>
  <c r="EE99" i="27" s="1"/>
  <c r="EE88" i="11"/>
  <c r="EE88" i="27" s="1"/>
  <c r="EE97" i="11"/>
  <c r="EE97" i="27" s="1"/>
  <c r="EE36" i="11"/>
  <c r="EE102" i="11"/>
  <c r="EE102" i="27" s="1"/>
  <c r="EE51" i="11"/>
  <c r="EE27" i="11"/>
  <c r="EE27" i="27" s="1"/>
  <c r="EE25" i="11"/>
  <c r="EE25" i="27" s="1"/>
  <c r="EE62" i="11"/>
  <c r="EE62" i="27" s="1"/>
  <c r="EE21" i="11"/>
  <c r="EE21" i="27" s="1"/>
  <c r="EE90" i="11"/>
  <c r="EE90" i="27" s="1"/>
  <c r="EE110" i="11"/>
  <c r="EE110" i="27" s="1"/>
  <c r="EE108" i="11"/>
  <c r="EE108" i="27" s="1"/>
  <c r="EE29" i="11"/>
  <c r="EE29" i="27" s="1"/>
  <c r="EE55" i="11"/>
  <c r="EE55" i="27" s="1"/>
  <c r="EE52" i="11"/>
  <c r="EE81" i="11"/>
  <c r="EE81" i="27" s="1"/>
  <c r="EE72" i="11"/>
  <c r="EE72" i="27" s="1"/>
  <c r="EE92" i="11"/>
  <c r="EE92" i="27" s="1"/>
  <c r="EE32" i="11"/>
  <c r="EE32" i="27" s="1"/>
  <c r="EE63" i="11"/>
  <c r="EE63" i="27" s="1"/>
  <c r="EE42" i="11"/>
  <c r="EE42" i="27" s="1"/>
  <c r="EE104" i="11"/>
  <c r="EE104" i="27" s="1"/>
  <c r="EE83" i="11"/>
  <c r="EE83" i="27" s="1"/>
  <c r="EE44" i="11"/>
  <c r="EE41" i="11"/>
  <c r="EE73" i="11"/>
  <c r="EE73" i="27" s="1"/>
  <c r="EE74" i="11"/>
  <c r="EE74" i="27" s="1"/>
  <c r="EE98" i="11"/>
  <c r="EE98" i="27" s="1"/>
  <c r="EE34" i="11"/>
  <c r="EE34" i="27" s="1"/>
  <c r="EE70" i="11"/>
  <c r="EE70" i="27" s="1"/>
  <c r="EE75" i="11"/>
  <c r="EE75" i="27" s="1"/>
  <c r="EE95" i="11"/>
  <c r="EE95" i="27" s="1"/>
  <c r="EE94" i="11"/>
  <c r="EE94" i="27" s="1"/>
  <c r="EE100" i="11"/>
  <c r="EE100" i="27" s="1"/>
  <c r="EE106" i="11"/>
  <c r="EE106" i="27" s="1"/>
  <c r="EE46" i="11"/>
  <c r="EE46" i="27" s="1"/>
  <c r="EE65" i="11"/>
  <c r="EE65" i="27" s="1"/>
  <c r="EE45" i="11"/>
  <c r="EE28" i="11"/>
  <c r="EE28" i="27" s="1"/>
  <c r="EE54" i="11"/>
  <c r="EE54" i="27" s="1"/>
  <c r="EE96" i="11"/>
  <c r="EE96" i="27" s="1"/>
  <c r="EE57" i="11"/>
  <c r="EE57" i="27" s="1"/>
  <c r="EE68" i="11"/>
  <c r="EE68" i="27" s="1"/>
  <c r="EE26" i="11"/>
  <c r="EE26" i="27" s="1"/>
  <c r="EE24" i="11"/>
  <c r="EE85" i="11"/>
  <c r="EE85" i="27" s="1"/>
  <c r="EE53" i="11"/>
  <c r="EE53" i="27" s="1"/>
  <c r="EE61" i="11"/>
  <c r="EE61" i="27" s="1"/>
  <c r="EE107" i="11"/>
  <c r="EE107" i="27" s="1"/>
  <c r="EE38" i="11"/>
  <c r="EE38" i="27" s="1"/>
  <c r="EE71" i="11"/>
  <c r="EE71" i="27" s="1"/>
  <c r="EE79" i="11"/>
  <c r="EE79" i="27" s="1"/>
  <c r="EE64" i="11"/>
  <c r="EE64" i="27" s="1"/>
  <c r="EE84" i="11"/>
  <c r="EE84" i="27" s="1"/>
  <c r="EE58" i="11"/>
  <c r="EE58" i="27" s="1"/>
  <c r="EE111" i="11"/>
  <c r="EE33" i="11"/>
  <c r="EE33" i="27" s="1"/>
  <c r="EE35" i="11"/>
  <c r="EE35" i="27" s="1"/>
  <c r="EE30" i="11"/>
  <c r="EE30" i="27" s="1"/>
  <c r="EE16" i="11"/>
  <c r="EE56" i="11"/>
  <c r="EE82" i="11"/>
  <c r="EE59" i="11"/>
  <c r="EE59" i="27" s="1"/>
  <c r="EE49" i="11"/>
  <c r="EE49" i="27" s="1"/>
  <c r="EE89" i="11"/>
  <c r="EE89" i="27" s="1"/>
  <c r="EE76" i="11"/>
  <c r="EE76" i="27" s="1"/>
  <c r="EE80" i="11"/>
  <c r="EE80" i="27" s="1"/>
  <c r="EE105" i="11"/>
  <c r="EE105" i="27" s="1"/>
  <c r="EE101" i="11"/>
  <c r="EE101" i="27" s="1"/>
  <c r="EE91" i="11"/>
  <c r="EE91" i="27" s="1"/>
  <c r="EE20" i="11"/>
  <c r="EE20" i="27" s="1"/>
  <c r="EE19" i="11"/>
  <c r="EE17" i="11"/>
  <c r="EE18" i="11"/>
  <c r="EE69" i="11"/>
  <c r="EE69" i="27" s="1"/>
  <c r="ED45" i="33"/>
  <c r="EF22" i="15"/>
  <c r="EF532" i="5"/>
  <c r="EF27" i="15"/>
  <c r="EF5" i="5"/>
  <c r="EF28" i="15"/>
  <c r="EF33" i="15"/>
  <c r="EF1149" i="5"/>
  <c r="EF6" i="34"/>
  <c r="EF6" i="33"/>
  <c r="EF126" i="29"/>
  <c r="EF6" i="35"/>
  <c r="EF6" i="30"/>
  <c r="EF6" i="31"/>
  <c r="EF6" i="23"/>
  <c r="EF6" i="36"/>
  <c r="EF6" i="32"/>
  <c r="EF269" i="5"/>
  <c r="EF6" i="27"/>
  <c r="EF6" i="11"/>
  <c r="EF5" i="9"/>
  <c r="ED19" i="23"/>
  <c r="ED20" i="23" s="1"/>
  <c r="ED41" i="32"/>
  <c r="ED185" i="33"/>
  <c r="ED214" i="32"/>
  <c r="ED60" i="34"/>
  <c r="EE8" i="5"/>
  <c r="EE8" i="9"/>
  <c r="ED96" i="33"/>
  <c r="ED76" i="33"/>
  <c r="ED103" i="33"/>
  <c r="ED17" i="32"/>
  <c r="ED215" i="32"/>
  <c r="ED74" i="34"/>
  <c r="ED149" i="33"/>
  <c r="EE52" i="27" l="1"/>
  <c r="EE109" i="33"/>
  <c r="EE25" i="33"/>
  <c r="EE36" i="27"/>
  <c r="EE77" i="32" s="1"/>
  <c r="EE87" i="34"/>
  <c r="EE15" i="27"/>
  <c r="EE117" i="33"/>
  <c r="EE115" i="11"/>
  <c r="EE23" i="23"/>
  <c r="EE31" i="34"/>
  <c r="EE3" i="11"/>
  <c r="EE80" i="33"/>
  <c r="EE85" i="33" s="1"/>
  <c r="EE32" i="33"/>
  <c r="EE101" i="33"/>
  <c r="EE140" i="33"/>
  <c r="EE127" i="33"/>
  <c r="EE133" i="33" s="1"/>
  <c r="EE89" i="33"/>
  <c r="EE49" i="33"/>
  <c r="EF535" i="5"/>
  <c r="EF544" i="5"/>
  <c r="EF539" i="5"/>
  <c r="EF541" i="5"/>
  <c r="EF543" i="5"/>
  <c r="EF547" i="5"/>
  <c r="EF538" i="5"/>
  <c r="EF540" i="5"/>
  <c r="EF546" i="5"/>
  <c r="EF537" i="5"/>
  <c r="EF534" i="5"/>
  <c r="EF536" i="5"/>
  <c r="EF542" i="5"/>
  <c r="EF545" i="5"/>
  <c r="EE18" i="27"/>
  <c r="EE111" i="33"/>
  <c r="EE17" i="34"/>
  <c r="EE29" i="33"/>
  <c r="EE82" i="27"/>
  <c r="EE65" i="32" s="1"/>
  <c r="EE73" i="34"/>
  <c r="EE45" i="27"/>
  <c r="EE115" i="33"/>
  <c r="EE31" i="27"/>
  <c r="EE53" i="32" s="1"/>
  <c r="EE59" i="34"/>
  <c r="EE22" i="27"/>
  <c r="EE31" i="33"/>
  <c r="ED211" i="32"/>
  <c r="ED18" i="34"/>
  <c r="EG21" i="15"/>
  <c r="EF31" i="15"/>
  <c r="EF7" i="33"/>
  <c r="EF7" i="34"/>
  <c r="EF7" i="31"/>
  <c r="EF7" i="32"/>
  <c r="EF6" i="5"/>
  <c r="EF7" i="36"/>
  <c r="EF7" i="35"/>
  <c r="EF7" i="30"/>
  <c r="EF7" i="27"/>
  <c r="EF6" i="9"/>
  <c r="EF7" i="23"/>
  <c r="EF7" i="11"/>
  <c r="EE63" i="33"/>
  <c r="EE56" i="27"/>
  <c r="EE89" i="32" s="1"/>
  <c r="EE101" i="34"/>
  <c r="EE24" i="27"/>
  <c r="EE114" i="33"/>
  <c r="EE45" i="34"/>
  <c r="EE16" i="33"/>
  <c r="EE94" i="33"/>
  <c r="EE41" i="27"/>
  <c r="EE112" i="33"/>
  <c r="EE24" i="33"/>
  <c r="EE138" i="33"/>
  <c r="EE16" i="23"/>
  <c r="ED213" i="32"/>
  <c r="ED46" i="34"/>
  <c r="EE19" i="27"/>
  <c r="EE20" i="33"/>
  <c r="EE62" i="33"/>
  <c r="EE108" i="33"/>
  <c r="EE100" i="33"/>
  <c r="EE15" i="23"/>
  <c r="EE137" i="33"/>
  <c r="EE111" i="27"/>
  <c r="EE27" i="33"/>
  <c r="EE107" i="33"/>
  <c r="EE44" i="27"/>
  <c r="EE110" i="33"/>
  <c r="EE103" i="33" l="1"/>
  <c r="EE142" i="33"/>
  <c r="EE76" i="33"/>
  <c r="EE149" i="33"/>
  <c r="EE185" i="33"/>
  <c r="EE41" i="32"/>
  <c r="EE214" i="32"/>
  <c r="EE60" i="34"/>
  <c r="EE215" i="32"/>
  <c r="EE74" i="34"/>
  <c r="EE17" i="32"/>
  <c r="EE96" i="33"/>
  <c r="EE119" i="33"/>
  <c r="EE19" i="23"/>
  <c r="EE20" i="23" s="1"/>
  <c r="EE45" i="33"/>
  <c r="EF8" i="5"/>
  <c r="EF8" i="9"/>
  <c r="EE128" i="29"/>
  <c r="EF118" i="11"/>
  <c r="EE216" i="32"/>
  <c r="EE88" i="34"/>
  <c r="EE217" i="32"/>
  <c r="EE102" i="34"/>
  <c r="EG532" i="5"/>
  <c r="EG22" i="15"/>
  <c r="EG28" i="15"/>
  <c r="EG6" i="36"/>
  <c r="EG126" i="29"/>
  <c r="EG6" i="34"/>
  <c r="EG27" i="15"/>
  <c r="EG6" i="33"/>
  <c r="EG269" i="5"/>
  <c r="EG1149" i="5"/>
  <c r="EG5" i="5"/>
  <c r="EG6" i="35"/>
  <c r="EG6" i="30"/>
  <c r="EG6" i="27"/>
  <c r="EG33" i="15"/>
  <c r="EG6" i="31"/>
  <c r="EG6" i="23"/>
  <c r="EG6" i="32"/>
  <c r="EG5" i="9"/>
  <c r="EG6" i="11"/>
  <c r="EF78" i="11"/>
  <c r="EF78" i="27" s="1"/>
  <c r="EF35" i="11"/>
  <c r="EF35" i="27" s="1"/>
  <c r="EF67" i="11"/>
  <c r="EF67" i="27" s="1"/>
  <c r="EF33" i="11"/>
  <c r="EF33" i="27" s="1"/>
  <c r="EF86" i="11"/>
  <c r="EF86" i="27" s="1"/>
  <c r="EF84" i="11"/>
  <c r="EF84" i="27" s="1"/>
  <c r="EF93" i="11"/>
  <c r="EF93" i="27" s="1"/>
  <c r="EF48" i="11"/>
  <c r="EF48" i="27" s="1"/>
  <c r="EF90" i="11"/>
  <c r="EF90" i="27" s="1"/>
  <c r="EF22" i="11"/>
  <c r="EF111" i="11"/>
  <c r="EF108" i="11"/>
  <c r="EF108" i="27" s="1"/>
  <c r="EF87" i="11"/>
  <c r="EF87" i="27" s="1"/>
  <c r="EF54" i="11"/>
  <c r="EF54" i="27" s="1"/>
  <c r="EF26" i="11"/>
  <c r="EF26" i="27" s="1"/>
  <c r="EF76" i="11"/>
  <c r="EF76" i="27" s="1"/>
  <c r="EF42" i="11"/>
  <c r="EF42" i="27" s="1"/>
  <c r="EF96" i="11"/>
  <c r="EF96" i="27" s="1"/>
  <c r="EF24" i="11"/>
  <c r="EF97" i="11"/>
  <c r="EF97" i="27" s="1"/>
  <c r="EF81" i="11"/>
  <c r="EF81" i="27" s="1"/>
  <c r="EF72" i="11"/>
  <c r="EF72" i="27" s="1"/>
  <c r="EF31" i="11"/>
  <c r="EF32" i="11"/>
  <c r="EF32" i="27" s="1"/>
  <c r="EF62" i="11"/>
  <c r="EF62" i="27" s="1"/>
  <c r="EF51" i="11"/>
  <c r="EF52" i="11"/>
  <c r="EF21" i="11"/>
  <c r="EF21" i="27" s="1"/>
  <c r="EF109" i="11"/>
  <c r="EF109" i="27" s="1"/>
  <c r="EF30" i="11"/>
  <c r="EF30" i="27" s="1"/>
  <c r="EF75" i="11"/>
  <c r="EF75" i="27" s="1"/>
  <c r="EF95" i="11"/>
  <c r="EF95" i="27" s="1"/>
  <c r="EF34" i="11"/>
  <c r="EF34" i="27" s="1"/>
  <c r="EF27" i="11"/>
  <c r="EF27" i="27" s="1"/>
  <c r="EF110" i="11"/>
  <c r="EF110" i="27" s="1"/>
  <c r="EF55" i="11"/>
  <c r="EF55" i="27" s="1"/>
  <c r="EF88" i="11"/>
  <c r="EF88" i="27" s="1"/>
  <c r="EF83" i="11"/>
  <c r="EF83" i="27" s="1"/>
  <c r="EF92" i="11"/>
  <c r="EF92" i="27" s="1"/>
  <c r="EF107" i="11"/>
  <c r="EF107" i="27" s="1"/>
  <c r="EF60" i="11"/>
  <c r="EF60" i="27" s="1"/>
  <c r="EF38" i="11"/>
  <c r="EF38" i="27" s="1"/>
  <c r="EF44" i="11"/>
  <c r="EF40" i="11"/>
  <c r="EF40" i="27" s="1"/>
  <c r="EF77" i="11"/>
  <c r="EF77" i="27" s="1"/>
  <c r="EF53" i="11"/>
  <c r="EF53" i="27" s="1"/>
  <c r="EF15" i="11"/>
  <c r="EF73" i="11"/>
  <c r="EF73" i="27" s="1"/>
  <c r="EF91" i="11"/>
  <c r="EF91" i="27" s="1"/>
  <c r="EF70" i="11"/>
  <c r="EF70" i="27" s="1"/>
  <c r="EF98" i="11"/>
  <c r="EF98" i="27" s="1"/>
  <c r="EF16" i="11"/>
  <c r="EF36" i="11"/>
  <c r="EF64" i="11"/>
  <c r="EF64" i="27" s="1"/>
  <c r="EF46" i="11"/>
  <c r="EF46" i="27" s="1"/>
  <c r="EF58" i="11"/>
  <c r="EF58" i="27" s="1"/>
  <c r="EF74" i="11"/>
  <c r="EF74" i="27" s="1"/>
  <c r="EF47" i="11"/>
  <c r="EF47" i="27" s="1"/>
  <c r="EF45" i="11"/>
  <c r="EF71" i="11"/>
  <c r="EF71" i="27" s="1"/>
  <c r="EF29" i="11"/>
  <c r="EF29" i="27" s="1"/>
  <c r="EF59" i="11"/>
  <c r="EF59" i="27" s="1"/>
  <c r="EF49" i="11"/>
  <c r="EF49" i="27" s="1"/>
  <c r="EF63" i="11"/>
  <c r="EF63" i="27" s="1"/>
  <c r="EF85" i="11"/>
  <c r="EF85" i="27" s="1"/>
  <c r="EF28" i="11"/>
  <c r="EF28" i="27" s="1"/>
  <c r="EF20" i="11"/>
  <c r="EF20" i="27" s="1"/>
  <c r="EF101" i="11"/>
  <c r="EF101" i="27" s="1"/>
  <c r="EF104" i="11"/>
  <c r="EF104" i="27" s="1"/>
  <c r="EF19" i="11"/>
  <c r="EF89" i="11"/>
  <c r="EF89" i="27" s="1"/>
  <c r="EF69" i="11"/>
  <c r="EF69" i="27" s="1"/>
  <c r="EF41" i="11"/>
  <c r="EF25" i="11"/>
  <c r="EF25" i="27" s="1"/>
  <c r="EF82" i="11"/>
  <c r="EF43" i="11"/>
  <c r="EF43" i="27" s="1"/>
  <c r="EF102" i="11"/>
  <c r="EF102" i="27" s="1"/>
  <c r="EF94" i="11"/>
  <c r="EF94" i="27" s="1"/>
  <c r="EF103" i="11"/>
  <c r="EF103" i="27" s="1"/>
  <c r="EF39" i="11"/>
  <c r="EF39" i="27" s="1"/>
  <c r="EF79" i="11"/>
  <c r="EF79" i="27" s="1"/>
  <c r="EF106" i="11"/>
  <c r="EF106" i="27" s="1"/>
  <c r="EF100" i="11"/>
  <c r="EF100" i="27" s="1"/>
  <c r="EF66" i="11"/>
  <c r="EF66" i="27" s="1"/>
  <c r="EF65" i="11"/>
  <c r="EF65" i="27" s="1"/>
  <c r="EF56" i="11"/>
  <c r="EF99" i="11"/>
  <c r="EF99" i="27" s="1"/>
  <c r="EF23" i="11"/>
  <c r="EF23" i="27" s="1"/>
  <c r="EF37" i="11"/>
  <c r="EF37" i="27" s="1"/>
  <c r="EF57" i="11"/>
  <c r="EF57" i="27" s="1"/>
  <c r="EF17" i="11"/>
  <c r="EF105" i="11"/>
  <c r="EF105" i="27" s="1"/>
  <c r="EF18" i="11"/>
  <c r="EF50" i="11"/>
  <c r="EF50" i="27" s="1"/>
  <c r="EF61" i="11"/>
  <c r="EF61" i="27" s="1"/>
  <c r="EF68" i="11"/>
  <c r="EF68" i="27" s="1"/>
  <c r="EF80" i="11"/>
  <c r="EF80" i="27" s="1"/>
  <c r="EF56" i="27" l="1"/>
  <c r="EF89" i="32" s="1"/>
  <c r="EF101" i="34"/>
  <c r="EF19" i="27"/>
  <c r="EF20" i="33"/>
  <c r="EF138" i="33"/>
  <c r="EF16" i="23"/>
  <c r="EF22" i="27"/>
  <c r="EF31" i="33"/>
  <c r="EH21" i="15"/>
  <c r="EG6" i="5"/>
  <c r="EG7" i="33"/>
  <c r="EG7" i="35"/>
  <c r="EG7" i="30"/>
  <c r="EG7" i="31"/>
  <c r="EG7" i="23"/>
  <c r="EG7" i="36"/>
  <c r="EG7" i="34"/>
  <c r="EG7" i="32"/>
  <c r="EG7" i="27"/>
  <c r="EG7" i="11"/>
  <c r="EG6" i="9"/>
  <c r="EG31" i="15"/>
  <c r="EE213" i="32"/>
  <c r="EE46" i="34"/>
  <c r="EF41" i="27"/>
  <c r="EF112" i="33"/>
  <c r="EF24" i="33"/>
  <c r="EF36" i="27"/>
  <c r="EF77" i="32" s="1"/>
  <c r="EF87" i="34"/>
  <c r="EG535" i="5"/>
  <c r="EG534" i="5"/>
  <c r="EG538" i="5"/>
  <c r="EG542" i="5"/>
  <c r="EG545" i="5"/>
  <c r="EG546" i="5"/>
  <c r="EG537" i="5"/>
  <c r="EG540" i="5"/>
  <c r="EG539" i="5"/>
  <c r="EG547" i="5"/>
  <c r="EG543" i="5"/>
  <c r="EG544" i="5"/>
  <c r="EG536" i="5"/>
  <c r="EG541" i="5"/>
  <c r="EF108" i="33"/>
  <c r="EF62" i="33"/>
  <c r="EF137" i="33"/>
  <c r="EF15" i="23"/>
  <c r="EF100" i="33"/>
  <c r="EE211" i="32"/>
  <c r="EE18" i="34"/>
  <c r="EF18" i="27"/>
  <c r="EF29" i="33"/>
  <c r="EF111" i="33"/>
  <c r="EF17" i="34"/>
  <c r="EF63" i="33"/>
  <c r="EF82" i="27"/>
  <c r="EF65" i="32" s="1"/>
  <c r="EF73" i="34"/>
  <c r="EF45" i="27"/>
  <c r="EF115" i="33"/>
  <c r="EF15" i="27"/>
  <c r="EF49" i="33"/>
  <c r="EF80" i="33"/>
  <c r="EF85" i="33" s="1"/>
  <c r="EF117" i="33"/>
  <c r="EF89" i="33"/>
  <c r="EF115" i="11"/>
  <c r="EF23" i="23"/>
  <c r="EF127" i="33"/>
  <c r="EF133" i="33" s="1"/>
  <c r="EF31" i="34"/>
  <c r="EF3" i="11"/>
  <c r="EF140" i="33"/>
  <c r="EF32" i="33"/>
  <c r="EF101" i="33"/>
  <c r="EF44" i="27"/>
  <c r="EF110" i="33"/>
  <c r="EF52" i="27"/>
  <c r="EF25" i="33"/>
  <c r="EF109" i="33"/>
  <c r="EF31" i="27"/>
  <c r="EF53" i="32" s="1"/>
  <c r="EF59" i="34"/>
  <c r="EF24" i="27"/>
  <c r="EF114" i="33"/>
  <c r="EF45" i="34"/>
  <c r="EF16" i="33"/>
  <c r="EF94" i="33"/>
  <c r="EF111" i="27"/>
  <c r="EF107" i="33"/>
  <c r="EF27" i="33"/>
  <c r="EF119" i="33" l="1"/>
  <c r="EF76" i="33"/>
  <c r="EF41" i="32"/>
  <c r="EF185" i="33"/>
  <c r="EF96" i="33"/>
  <c r="EF149" i="33"/>
  <c r="EF215" i="32"/>
  <c r="EF74" i="34"/>
  <c r="EF45" i="33"/>
  <c r="EF103" i="33"/>
  <c r="EG58" i="11"/>
  <c r="EG58" i="27" s="1"/>
  <c r="EG48" i="11"/>
  <c r="EG48" i="27" s="1"/>
  <c r="EG65" i="11"/>
  <c r="EG65" i="27" s="1"/>
  <c r="EG34" i="11"/>
  <c r="EG34" i="27" s="1"/>
  <c r="EG66" i="11"/>
  <c r="EG66" i="27" s="1"/>
  <c r="EG86" i="11"/>
  <c r="EG86" i="27" s="1"/>
  <c r="EG45" i="11"/>
  <c r="EG78" i="11"/>
  <c r="EG78" i="27" s="1"/>
  <c r="EG43" i="11"/>
  <c r="EG43" i="27" s="1"/>
  <c r="EG103" i="11"/>
  <c r="EG103" i="27" s="1"/>
  <c r="EG39" i="11"/>
  <c r="EG39" i="27" s="1"/>
  <c r="EG62" i="11"/>
  <c r="EG62" i="27" s="1"/>
  <c r="EG90" i="11"/>
  <c r="EG90" i="27" s="1"/>
  <c r="EG73" i="11"/>
  <c r="EG73" i="27" s="1"/>
  <c r="EG105" i="11"/>
  <c r="EG105" i="27" s="1"/>
  <c r="EG26" i="11"/>
  <c r="EG26" i="27" s="1"/>
  <c r="EG42" i="11"/>
  <c r="EG42" i="27" s="1"/>
  <c r="EG80" i="11"/>
  <c r="EG80" i="27" s="1"/>
  <c r="EG91" i="11"/>
  <c r="EG91" i="27" s="1"/>
  <c r="EG85" i="11"/>
  <c r="EG85" i="27" s="1"/>
  <c r="EG19" i="11"/>
  <c r="EG81" i="11"/>
  <c r="EG81" i="27" s="1"/>
  <c r="EG93" i="11"/>
  <c r="EG93" i="27" s="1"/>
  <c r="EG110" i="11"/>
  <c r="EG110" i="27" s="1"/>
  <c r="EG64" i="11"/>
  <c r="EG64" i="27" s="1"/>
  <c r="EG55" i="11"/>
  <c r="EG55" i="27" s="1"/>
  <c r="EG25" i="11"/>
  <c r="EG25" i="27" s="1"/>
  <c r="EG82" i="11"/>
  <c r="EG59" i="11"/>
  <c r="EG59" i="27" s="1"/>
  <c r="EG102" i="11"/>
  <c r="EG102" i="27" s="1"/>
  <c r="EG67" i="11"/>
  <c r="EG67" i="27" s="1"/>
  <c r="EG100" i="11"/>
  <c r="EG100" i="27" s="1"/>
  <c r="EG36" i="11"/>
  <c r="EG21" i="11"/>
  <c r="EG21" i="27" s="1"/>
  <c r="EG27" i="11"/>
  <c r="EG27" i="27" s="1"/>
  <c r="EG50" i="11"/>
  <c r="EG50" i="27" s="1"/>
  <c r="EG104" i="11"/>
  <c r="EG104" i="27" s="1"/>
  <c r="EG17" i="11"/>
  <c r="EG15" i="11"/>
  <c r="EG32" i="11"/>
  <c r="EG32" i="27" s="1"/>
  <c r="EG44" i="11"/>
  <c r="EG83" i="11"/>
  <c r="EG83" i="27" s="1"/>
  <c r="EG24" i="11"/>
  <c r="EG49" i="11"/>
  <c r="EG49" i="27" s="1"/>
  <c r="EG37" i="11"/>
  <c r="EG37" i="27" s="1"/>
  <c r="EG28" i="11"/>
  <c r="EG28" i="27" s="1"/>
  <c r="EG74" i="11"/>
  <c r="EG74" i="27" s="1"/>
  <c r="EG95" i="11"/>
  <c r="EG95" i="27" s="1"/>
  <c r="EG35" i="11"/>
  <c r="EG35" i="27" s="1"/>
  <c r="EG52" i="11"/>
  <c r="EG98" i="11"/>
  <c r="EG98" i="27" s="1"/>
  <c r="EG51" i="11"/>
  <c r="EG87" i="11"/>
  <c r="EG87" i="27" s="1"/>
  <c r="EG47" i="11"/>
  <c r="EG47" i="27" s="1"/>
  <c r="EG46" i="11"/>
  <c r="EG46" i="27" s="1"/>
  <c r="EG84" i="11"/>
  <c r="EG84" i="27" s="1"/>
  <c r="EG75" i="11"/>
  <c r="EG75" i="27" s="1"/>
  <c r="EG106" i="11"/>
  <c r="EG106" i="27" s="1"/>
  <c r="EG41" i="11"/>
  <c r="EG68" i="11"/>
  <c r="EG68" i="27" s="1"/>
  <c r="EG72" i="11"/>
  <c r="EG72" i="27" s="1"/>
  <c r="EG76" i="11"/>
  <c r="EG76" i="27" s="1"/>
  <c r="EG88" i="11"/>
  <c r="EG88" i="27" s="1"/>
  <c r="EG101" i="11"/>
  <c r="EG101" i="27" s="1"/>
  <c r="EG31" i="11"/>
  <c r="EG63" i="11"/>
  <c r="EG63" i="27" s="1"/>
  <c r="EG38" i="11"/>
  <c r="EG38" i="27" s="1"/>
  <c r="EG97" i="11"/>
  <c r="EG97" i="27" s="1"/>
  <c r="EG53" i="11"/>
  <c r="EG53" i="27" s="1"/>
  <c r="EG89" i="11"/>
  <c r="EG89" i="27" s="1"/>
  <c r="EG57" i="11"/>
  <c r="EG57" i="27" s="1"/>
  <c r="EG71" i="11"/>
  <c r="EG71" i="27" s="1"/>
  <c r="EG111" i="11"/>
  <c r="EG33" i="11"/>
  <c r="EG33" i="27" s="1"/>
  <c r="EG109" i="11"/>
  <c r="EG109" i="27" s="1"/>
  <c r="EG30" i="11"/>
  <c r="EG30" i="27" s="1"/>
  <c r="EG29" i="11"/>
  <c r="EG29" i="27" s="1"/>
  <c r="EG16" i="11"/>
  <c r="EG22" i="11"/>
  <c r="EG94" i="11"/>
  <c r="EG94" i="27" s="1"/>
  <c r="EG56" i="11"/>
  <c r="EG70" i="11"/>
  <c r="EG70" i="27" s="1"/>
  <c r="EG79" i="11"/>
  <c r="EG79" i="27" s="1"/>
  <c r="EG108" i="11"/>
  <c r="EG108" i="27" s="1"/>
  <c r="EG40" i="11"/>
  <c r="EG40" i="27" s="1"/>
  <c r="EG77" i="11"/>
  <c r="EG77" i="27" s="1"/>
  <c r="EG23" i="11"/>
  <c r="EG23" i="27" s="1"/>
  <c r="EG69" i="11"/>
  <c r="EG69" i="27" s="1"/>
  <c r="EG18" i="11"/>
  <c r="EG54" i="11"/>
  <c r="EG54" i="27" s="1"/>
  <c r="EG61" i="11"/>
  <c r="EG61" i="27" s="1"/>
  <c r="EG92" i="11"/>
  <c r="EG92" i="27" s="1"/>
  <c r="EG107" i="11"/>
  <c r="EG107" i="27" s="1"/>
  <c r="EG99" i="11"/>
  <c r="EG99" i="27" s="1"/>
  <c r="EG96" i="11"/>
  <c r="EG96" i="27" s="1"/>
  <c r="EG60" i="11"/>
  <c r="EG60" i="27" s="1"/>
  <c r="EG20" i="11"/>
  <c r="EG20" i="27" s="1"/>
  <c r="EG8" i="5"/>
  <c r="EG8" i="9"/>
  <c r="EF214" i="32"/>
  <c r="EF60" i="34"/>
  <c r="EF17" i="32"/>
  <c r="EF19" i="23"/>
  <c r="EF20" i="23" s="1"/>
  <c r="EH532" i="5"/>
  <c r="EH22" i="15"/>
  <c r="EH269" i="5"/>
  <c r="EH27" i="15"/>
  <c r="EH28" i="15"/>
  <c r="EH5" i="5"/>
  <c r="EH6" i="33"/>
  <c r="EH6" i="34"/>
  <c r="EH1149" i="5"/>
  <c r="EH6" i="36"/>
  <c r="EH126" i="29"/>
  <c r="EH6" i="35"/>
  <c r="EH6" i="30"/>
  <c r="EH6" i="27"/>
  <c r="EH33" i="15"/>
  <c r="EH6" i="31"/>
  <c r="EH6" i="23"/>
  <c r="EH6" i="32"/>
  <c r="EH5" i="9"/>
  <c r="EH6" i="11"/>
  <c r="EF128" i="29"/>
  <c r="EG118" i="11"/>
  <c r="EF142" i="33"/>
  <c r="EF216" i="32"/>
  <c r="EF88" i="34"/>
  <c r="EF217" i="32"/>
  <c r="EF102" i="34"/>
  <c r="EF211" i="32" l="1"/>
  <c r="EF18" i="34"/>
  <c r="EG22" i="27"/>
  <c r="EG31" i="33"/>
  <c r="EG41" i="27"/>
  <c r="EG112" i="33"/>
  <c r="EG24" i="33"/>
  <c r="EG24" i="27"/>
  <c r="EG94" i="33"/>
  <c r="EG114" i="33"/>
  <c r="EG45" i="34"/>
  <c r="EG16" i="33"/>
  <c r="EG15" i="27"/>
  <c r="EG117" i="33"/>
  <c r="EG23" i="23"/>
  <c r="EG115" i="11"/>
  <c r="EG140" i="33"/>
  <c r="EG31" i="34"/>
  <c r="EG3" i="11"/>
  <c r="EG32" i="33"/>
  <c r="EG80" i="33"/>
  <c r="EG85" i="33" s="1"/>
  <c r="EG101" i="33"/>
  <c r="EG49" i="33"/>
  <c r="EG127" i="33"/>
  <c r="EG133" i="33" s="1"/>
  <c r="EG89" i="33"/>
  <c r="EG96" i="33" s="1"/>
  <c r="EG45" i="27"/>
  <c r="EG115" i="33"/>
  <c r="EG62" i="33"/>
  <c r="EG137" i="33"/>
  <c r="EG15" i="23"/>
  <c r="EG100" i="33"/>
  <c r="EG108" i="33"/>
  <c r="EG52" i="27"/>
  <c r="EG109" i="33"/>
  <c r="EG25" i="33"/>
  <c r="EG63" i="33"/>
  <c r="EI21" i="15"/>
  <c r="EH31" i="15"/>
  <c r="EH7" i="36"/>
  <c r="EH7" i="34"/>
  <c r="EH6" i="5"/>
  <c r="EH7" i="35"/>
  <c r="EH7" i="30"/>
  <c r="EH7" i="27"/>
  <c r="EH7" i="31"/>
  <c r="EH7" i="23"/>
  <c r="EH7" i="33"/>
  <c r="EH7" i="32"/>
  <c r="EH6" i="9"/>
  <c r="EH7" i="11"/>
  <c r="EG18" i="27"/>
  <c r="EG111" i="33"/>
  <c r="EG17" i="34"/>
  <c r="EG29" i="33"/>
  <c r="EG56" i="27"/>
  <c r="EG89" i="32" s="1"/>
  <c r="EG101" i="34"/>
  <c r="EG111" i="27"/>
  <c r="EG107" i="33"/>
  <c r="EG27" i="33"/>
  <c r="EG31" i="27"/>
  <c r="EG53" i="32" s="1"/>
  <c r="EG59" i="34"/>
  <c r="EG44" i="27"/>
  <c r="EG110" i="33"/>
  <c r="EG36" i="27"/>
  <c r="EG77" i="32" s="1"/>
  <c r="EG87" i="34"/>
  <c r="EG19" i="27"/>
  <c r="EG20" i="33"/>
  <c r="EH535" i="5"/>
  <c r="EH537" i="5"/>
  <c r="EH539" i="5"/>
  <c r="EH547" i="5"/>
  <c r="EH544" i="5"/>
  <c r="EH536" i="5"/>
  <c r="EH545" i="5"/>
  <c r="EH538" i="5"/>
  <c r="EH541" i="5"/>
  <c r="EH546" i="5"/>
  <c r="EH540" i="5"/>
  <c r="EH543" i="5"/>
  <c r="EH534" i="5"/>
  <c r="EH542" i="5"/>
  <c r="EG16" i="23"/>
  <c r="EG138" i="33"/>
  <c r="EG82" i="27"/>
  <c r="EG65" i="32" s="1"/>
  <c r="EG73" i="34"/>
  <c r="EF213" i="32"/>
  <c r="EF46" i="34"/>
  <c r="EG103" i="33" l="1"/>
  <c r="EG142" i="33"/>
  <c r="EG76" i="33"/>
  <c r="EG216" i="32"/>
  <c r="EG88" i="34"/>
  <c r="EG217" i="32"/>
  <c r="EG102" i="34"/>
  <c r="EG17" i="32"/>
  <c r="EG214" i="32"/>
  <c r="EG60" i="34"/>
  <c r="EG119" i="33"/>
  <c r="EH8" i="5"/>
  <c r="EH8" i="9"/>
  <c r="EG149" i="33"/>
  <c r="EH75" i="11"/>
  <c r="EH75" i="27" s="1"/>
  <c r="EH86" i="11"/>
  <c r="EH86" i="27" s="1"/>
  <c r="EH56" i="11"/>
  <c r="EH58" i="11"/>
  <c r="EH58" i="27" s="1"/>
  <c r="EH62" i="11"/>
  <c r="EH62" i="27" s="1"/>
  <c r="EH29" i="11"/>
  <c r="EH29" i="27" s="1"/>
  <c r="EH16" i="11"/>
  <c r="EH27" i="11"/>
  <c r="EH27" i="27" s="1"/>
  <c r="EH78" i="11"/>
  <c r="EH78" i="27" s="1"/>
  <c r="EH64" i="11"/>
  <c r="EH64" i="27" s="1"/>
  <c r="EH87" i="11"/>
  <c r="EH87" i="27" s="1"/>
  <c r="EH34" i="11"/>
  <c r="EH34" i="27" s="1"/>
  <c r="EH57" i="11"/>
  <c r="EH57" i="27" s="1"/>
  <c r="EH68" i="11"/>
  <c r="EH68" i="27" s="1"/>
  <c r="EH72" i="11"/>
  <c r="EH72" i="27" s="1"/>
  <c r="EH40" i="11"/>
  <c r="EH40" i="27" s="1"/>
  <c r="EH77" i="11"/>
  <c r="EH77" i="27" s="1"/>
  <c r="EH92" i="11"/>
  <c r="EH92" i="27" s="1"/>
  <c r="EH101" i="11"/>
  <c r="EH101" i="27" s="1"/>
  <c r="EH31" i="11"/>
  <c r="EH20" i="11"/>
  <c r="EH20" i="27" s="1"/>
  <c r="EH69" i="11"/>
  <c r="EH69" i="27" s="1"/>
  <c r="EH88" i="11"/>
  <c r="EH88" i="27" s="1"/>
  <c r="EH42" i="11"/>
  <c r="EH42" i="27" s="1"/>
  <c r="EH70" i="11"/>
  <c r="EH70" i="27" s="1"/>
  <c r="EH74" i="11"/>
  <c r="EH74" i="27" s="1"/>
  <c r="EH43" i="11"/>
  <c r="EH43" i="27" s="1"/>
  <c r="EH100" i="11"/>
  <c r="EH100" i="27" s="1"/>
  <c r="EH93" i="11"/>
  <c r="EH93" i="27" s="1"/>
  <c r="EH95" i="11"/>
  <c r="EH95" i="27" s="1"/>
  <c r="EH94" i="11"/>
  <c r="EH94" i="27" s="1"/>
  <c r="EH109" i="11"/>
  <c r="EH109" i="27" s="1"/>
  <c r="EH71" i="11"/>
  <c r="EH71" i="27" s="1"/>
  <c r="EH110" i="11"/>
  <c r="EH110" i="27" s="1"/>
  <c r="EH82" i="11"/>
  <c r="EH98" i="11"/>
  <c r="EH98" i="27" s="1"/>
  <c r="EH46" i="11"/>
  <c r="EH46" i="27" s="1"/>
  <c r="EH18" i="11"/>
  <c r="EH54" i="11"/>
  <c r="EH54" i="27" s="1"/>
  <c r="EH17" i="11"/>
  <c r="EH73" i="11"/>
  <c r="EH73" i="27" s="1"/>
  <c r="EH105" i="11"/>
  <c r="EH105" i="27" s="1"/>
  <c r="EH96" i="11"/>
  <c r="EH96" i="27" s="1"/>
  <c r="EH24" i="11"/>
  <c r="EH104" i="11"/>
  <c r="EH104" i="27" s="1"/>
  <c r="EH83" i="11"/>
  <c r="EH83" i="27" s="1"/>
  <c r="EH99" i="11"/>
  <c r="EH99" i="27" s="1"/>
  <c r="EH107" i="11"/>
  <c r="EH107" i="27" s="1"/>
  <c r="EH44" i="11"/>
  <c r="EH52" i="11"/>
  <c r="EH79" i="11"/>
  <c r="EH79" i="27" s="1"/>
  <c r="EH33" i="11"/>
  <c r="EH33" i="27" s="1"/>
  <c r="EH35" i="11"/>
  <c r="EH35" i="27" s="1"/>
  <c r="EH45" i="11"/>
  <c r="EH66" i="11"/>
  <c r="EH66" i="27" s="1"/>
  <c r="EH102" i="11"/>
  <c r="EH102" i="27" s="1"/>
  <c r="EH108" i="11"/>
  <c r="EH108" i="27" s="1"/>
  <c r="EH21" i="11"/>
  <c r="EH21" i="27" s="1"/>
  <c r="EH103" i="11"/>
  <c r="EH103" i="27" s="1"/>
  <c r="EH32" i="11"/>
  <c r="EH32" i="27" s="1"/>
  <c r="EH89" i="11"/>
  <c r="EH89" i="27" s="1"/>
  <c r="EH38" i="11"/>
  <c r="EH38" i="27" s="1"/>
  <c r="EH19" i="11"/>
  <c r="EH37" i="11"/>
  <c r="EH37" i="27" s="1"/>
  <c r="EH41" i="11"/>
  <c r="EH91" i="11"/>
  <c r="EH91" i="27" s="1"/>
  <c r="EH61" i="11"/>
  <c r="EH61" i="27" s="1"/>
  <c r="EH26" i="11"/>
  <c r="EH26" i="27" s="1"/>
  <c r="EH53" i="11"/>
  <c r="EH53" i="27" s="1"/>
  <c r="EH80" i="11"/>
  <c r="EH80" i="27" s="1"/>
  <c r="EH36" i="11"/>
  <c r="EH106" i="11"/>
  <c r="EH106" i="27" s="1"/>
  <c r="EH55" i="11"/>
  <c r="EH55" i="27" s="1"/>
  <c r="EH30" i="11"/>
  <c r="EH30" i="27" s="1"/>
  <c r="EH111" i="11"/>
  <c r="EH47" i="11"/>
  <c r="EH47" i="27" s="1"/>
  <c r="EH51" i="11"/>
  <c r="EH84" i="11"/>
  <c r="EH84" i="27" s="1"/>
  <c r="EH25" i="11"/>
  <c r="EH25" i="27" s="1"/>
  <c r="EH65" i="11"/>
  <c r="EH65" i="27" s="1"/>
  <c r="EH59" i="11"/>
  <c r="EH59" i="27" s="1"/>
  <c r="EH67" i="11"/>
  <c r="EH67" i="27" s="1"/>
  <c r="EH22" i="11"/>
  <c r="EH81" i="11"/>
  <c r="EH81" i="27" s="1"/>
  <c r="EH15" i="11"/>
  <c r="EH28" i="11"/>
  <c r="EH28" i="27" s="1"/>
  <c r="EH50" i="11"/>
  <c r="EH50" i="27" s="1"/>
  <c r="EH23" i="11"/>
  <c r="EH23" i="27" s="1"/>
  <c r="EH49" i="11"/>
  <c r="EH49" i="27" s="1"/>
  <c r="EH60" i="11"/>
  <c r="EH60" i="27" s="1"/>
  <c r="EH85" i="11"/>
  <c r="EH85" i="27" s="1"/>
  <c r="EH76" i="11"/>
  <c r="EH76" i="27" s="1"/>
  <c r="EH63" i="11"/>
  <c r="EH63" i="27" s="1"/>
  <c r="EH97" i="11"/>
  <c r="EH97" i="27" s="1"/>
  <c r="EH90" i="11"/>
  <c r="EH90" i="27" s="1"/>
  <c r="EH39" i="11"/>
  <c r="EH39" i="27" s="1"/>
  <c r="EH48" i="11"/>
  <c r="EH48" i="27" s="1"/>
  <c r="EG215" i="32"/>
  <c r="EG74" i="34"/>
  <c r="EI532" i="5"/>
  <c r="EI22" i="15"/>
  <c r="EI33" i="15"/>
  <c r="EI269" i="5"/>
  <c r="EI1149" i="5"/>
  <c r="EI6" i="33"/>
  <c r="EI5" i="5"/>
  <c r="EI126" i="29"/>
  <c r="EI6" i="36"/>
  <c r="EI28" i="15"/>
  <c r="EI6" i="31"/>
  <c r="EI6" i="34"/>
  <c r="EI6" i="32"/>
  <c r="EI27" i="15"/>
  <c r="EI6" i="35"/>
  <c r="EI6" i="30"/>
  <c r="EI6" i="27"/>
  <c r="EI6" i="23"/>
  <c r="EI5" i="9"/>
  <c r="EI6" i="11"/>
  <c r="EG19" i="23"/>
  <c r="EG20" i="23" s="1"/>
  <c r="EG128" i="29"/>
  <c r="EH118" i="11"/>
  <c r="EG45" i="33"/>
  <c r="EG41" i="32"/>
  <c r="EG185" i="33"/>
  <c r="EG213" i="32" l="1"/>
  <c r="EG46" i="34"/>
  <c r="EH15" i="27"/>
  <c r="EH49" i="33"/>
  <c r="EH80" i="33"/>
  <c r="EH85" i="33" s="1"/>
  <c r="EH115" i="11"/>
  <c r="EH23" i="23"/>
  <c r="EH117" i="33"/>
  <c r="EH31" i="34"/>
  <c r="EH3" i="11"/>
  <c r="EH101" i="33"/>
  <c r="EH140" i="33"/>
  <c r="EH89" i="33"/>
  <c r="EH127" i="33"/>
  <c r="EH133" i="33" s="1"/>
  <c r="EH32" i="33"/>
  <c r="EH16" i="23"/>
  <c r="EH138" i="33"/>
  <c r="EH41" i="27"/>
  <c r="EH112" i="33"/>
  <c r="EH24" i="33"/>
  <c r="EH44" i="27"/>
  <c r="EH110" i="33"/>
  <c r="EH24" i="27"/>
  <c r="EH16" i="33"/>
  <c r="EH45" i="34"/>
  <c r="EH114" i="33"/>
  <c r="EH94" i="33"/>
  <c r="EH63" i="33"/>
  <c r="EH31" i="27"/>
  <c r="EH53" i="32" s="1"/>
  <c r="EH59" i="34"/>
  <c r="EI31" i="15"/>
  <c r="EJ21" i="15"/>
  <c r="EI6" i="5"/>
  <c r="EI7" i="36"/>
  <c r="EI7" i="33"/>
  <c r="EI7" i="35"/>
  <c r="EI7" i="30"/>
  <c r="EI7" i="27"/>
  <c r="EI7" i="34"/>
  <c r="EI7" i="31"/>
  <c r="EI7" i="23"/>
  <c r="EI7" i="32"/>
  <c r="EI6" i="9"/>
  <c r="EI7" i="11"/>
  <c r="EI535" i="5"/>
  <c r="EI536" i="5"/>
  <c r="EI540" i="5"/>
  <c r="EI542" i="5"/>
  <c r="EI543" i="5"/>
  <c r="EI541" i="5"/>
  <c r="EI534" i="5"/>
  <c r="EI539" i="5"/>
  <c r="EI545" i="5"/>
  <c r="EI547" i="5"/>
  <c r="EI537" i="5"/>
  <c r="EI538" i="5"/>
  <c r="EI544" i="5"/>
  <c r="EI546" i="5"/>
  <c r="EH22" i="27"/>
  <c r="EH31" i="33"/>
  <c r="EH111" i="27"/>
  <c r="EH27" i="33"/>
  <c r="EH107" i="33"/>
  <c r="EH36" i="27"/>
  <c r="EH77" i="32" s="1"/>
  <c r="EH87" i="34"/>
  <c r="EH19" i="27"/>
  <c r="EH20" i="33"/>
  <c r="EH82" i="27"/>
  <c r="EH65" i="32" s="1"/>
  <c r="EH73" i="34"/>
  <c r="EH108" i="33"/>
  <c r="EH100" i="33"/>
  <c r="EH103" i="33" s="1"/>
  <c r="EH15" i="23"/>
  <c r="EH137" i="33"/>
  <c r="EH62" i="33"/>
  <c r="EH56" i="27"/>
  <c r="EH89" i="32" s="1"/>
  <c r="EH101" i="34"/>
  <c r="EH45" i="27"/>
  <c r="EH115" i="33"/>
  <c r="EH52" i="27"/>
  <c r="EH109" i="33"/>
  <c r="EH25" i="33"/>
  <c r="EH18" i="27"/>
  <c r="EH29" i="33"/>
  <c r="EH111" i="33"/>
  <c r="EH17" i="34"/>
  <c r="EG211" i="32"/>
  <c r="EG18" i="34"/>
  <c r="EH142" i="33" l="1"/>
  <c r="EH17" i="32"/>
  <c r="EH18" i="34" s="1"/>
  <c r="EH185" i="33"/>
  <c r="EH41" i="32"/>
  <c r="EH76" i="33"/>
  <c r="EH19" i="23"/>
  <c r="EH20" i="23" s="1"/>
  <c r="EI36" i="11"/>
  <c r="EI67" i="11"/>
  <c r="EI67" i="27" s="1"/>
  <c r="EI59" i="11"/>
  <c r="EI59" i="27" s="1"/>
  <c r="EI102" i="11"/>
  <c r="EI102" i="27" s="1"/>
  <c r="EI51" i="11"/>
  <c r="EI27" i="11"/>
  <c r="EI27" i="27" s="1"/>
  <c r="EI25" i="11"/>
  <c r="EI25" i="27" s="1"/>
  <c r="EI95" i="11"/>
  <c r="EI95" i="27" s="1"/>
  <c r="EI94" i="11"/>
  <c r="EI94" i="27" s="1"/>
  <c r="EI100" i="11"/>
  <c r="EI100" i="27" s="1"/>
  <c r="EI66" i="11"/>
  <c r="EI66" i="27" s="1"/>
  <c r="EI106" i="11"/>
  <c r="EI106" i="27" s="1"/>
  <c r="EI46" i="11"/>
  <c r="EI46" i="27" s="1"/>
  <c r="EI41" i="11"/>
  <c r="EI40" i="11"/>
  <c r="EI40" i="27" s="1"/>
  <c r="EI44" i="11"/>
  <c r="EI69" i="11"/>
  <c r="EI69" i="27" s="1"/>
  <c r="EI83" i="11"/>
  <c r="EI83" i="27" s="1"/>
  <c r="EI49" i="11"/>
  <c r="EI49" i="27" s="1"/>
  <c r="EI24" i="11"/>
  <c r="EI96" i="11"/>
  <c r="EI96" i="27" s="1"/>
  <c r="EI20" i="11"/>
  <c r="EI20" i="27" s="1"/>
  <c r="EI73" i="11"/>
  <c r="EI73" i="27" s="1"/>
  <c r="EI37" i="11"/>
  <c r="EI37" i="27" s="1"/>
  <c r="EI53" i="11"/>
  <c r="EI53" i="27" s="1"/>
  <c r="EI75" i="11"/>
  <c r="EI75" i="27" s="1"/>
  <c r="EI55" i="11"/>
  <c r="EI55" i="27" s="1"/>
  <c r="EI39" i="11"/>
  <c r="EI39" i="27" s="1"/>
  <c r="EI98" i="11"/>
  <c r="EI98" i="27" s="1"/>
  <c r="EI34" i="11"/>
  <c r="EI34" i="27" s="1"/>
  <c r="EI70" i="11"/>
  <c r="EI70" i="27" s="1"/>
  <c r="EI111" i="11"/>
  <c r="EI33" i="11"/>
  <c r="EI33" i="27" s="1"/>
  <c r="EI35" i="11"/>
  <c r="EI35" i="27" s="1"/>
  <c r="EI22" i="11"/>
  <c r="EI79" i="11"/>
  <c r="EI79" i="27" s="1"/>
  <c r="EI16" i="11"/>
  <c r="EI56" i="11"/>
  <c r="EI107" i="11"/>
  <c r="EI107" i="27" s="1"/>
  <c r="EI19" i="11"/>
  <c r="EI61" i="11"/>
  <c r="EI61" i="27" s="1"/>
  <c r="EI92" i="11"/>
  <c r="EI92" i="27" s="1"/>
  <c r="EI17" i="11"/>
  <c r="EI50" i="11"/>
  <c r="EI50" i="27" s="1"/>
  <c r="EI60" i="11"/>
  <c r="EI60" i="27" s="1"/>
  <c r="EI76" i="11"/>
  <c r="EI76" i="27" s="1"/>
  <c r="EI38" i="11"/>
  <c r="EI38" i="27" s="1"/>
  <c r="EI68" i="11"/>
  <c r="EI68" i="27" s="1"/>
  <c r="EI26" i="11"/>
  <c r="EI26" i="27" s="1"/>
  <c r="EI29" i="11"/>
  <c r="EI29" i="27" s="1"/>
  <c r="EI45" i="11"/>
  <c r="EI74" i="11"/>
  <c r="EI74" i="27" s="1"/>
  <c r="EI64" i="11"/>
  <c r="EI64" i="27" s="1"/>
  <c r="EI84" i="11"/>
  <c r="EI84" i="27" s="1"/>
  <c r="EI58" i="11"/>
  <c r="EI58" i="27" s="1"/>
  <c r="EI48" i="11"/>
  <c r="EI48" i="27" s="1"/>
  <c r="EI47" i="11"/>
  <c r="EI47" i="27" s="1"/>
  <c r="EI109" i="11"/>
  <c r="EI109" i="27" s="1"/>
  <c r="EI30" i="11"/>
  <c r="EI30" i="27" s="1"/>
  <c r="EI110" i="11"/>
  <c r="EI110" i="27" s="1"/>
  <c r="EI43" i="11"/>
  <c r="EI43" i="27" s="1"/>
  <c r="EI87" i="11"/>
  <c r="EI87" i="27" s="1"/>
  <c r="EI18" i="11"/>
  <c r="EI99" i="11"/>
  <c r="EI99" i="27" s="1"/>
  <c r="EI15" i="11"/>
  <c r="EI104" i="11"/>
  <c r="EI104" i="27" s="1"/>
  <c r="EI28" i="11"/>
  <c r="EI28" i="27" s="1"/>
  <c r="EI81" i="11"/>
  <c r="EI81" i="27" s="1"/>
  <c r="EI72" i="11"/>
  <c r="EI72" i="27" s="1"/>
  <c r="EI101" i="11"/>
  <c r="EI101" i="27" s="1"/>
  <c r="EI80" i="11"/>
  <c r="EI80" i="27" s="1"/>
  <c r="EI105" i="11"/>
  <c r="EI105" i="27" s="1"/>
  <c r="EI42" i="11"/>
  <c r="EI42" i="27" s="1"/>
  <c r="EI82" i="11"/>
  <c r="EI103" i="11"/>
  <c r="EI103" i="27" s="1"/>
  <c r="EI78" i="11"/>
  <c r="EI78" i="27" s="1"/>
  <c r="EI86" i="11"/>
  <c r="EI86" i="27" s="1"/>
  <c r="EI52" i="11"/>
  <c r="EI93" i="11"/>
  <c r="EI93" i="27" s="1"/>
  <c r="EI62" i="11"/>
  <c r="EI62" i="27" s="1"/>
  <c r="EI21" i="11"/>
  <c r="EI21" i="27" s="1"/>
  <c r="EI90" i="11"/>
  <c r="EI90" i="27" s="1"/>
  <c r="EI71" i="11"/>
  <c r="EI71" i="27" s="1"/>
  <c r="EI65" i="11"/>
  <c r="EI65" i="27" s="1"/>
  <c r="EI108" i="11"/>
  <c r="EI108" i="27" s="1"/>
  <c r="EI88" i="11"/>
  <c r="EI88" i="27" s="1"/>
  <c r="EI97" i="11"/>
  <c r="EI97" i="27" s="1"/>
  <c r="EI77" i="11"/>
  <c r="EI77" i="27" s="1"/>
  <c r="EI63" i="11"/>
  <c r="EI63" i="27" s="1"/>
  <c r="EI85" i="11"/>
  <c r="EI85" i="27" s="1"/>
  <c r="EI57" i="11"/>
  <c r="EI57" i="27" s="1"/>
  <c r="EI89" i="11"/>
  <c r="EI89" i="27" s="1"/>
  <c r="EI23" i="11"/>
  <c r="EI23" i="27" s="1"/>
  <c r="EI31" i="11"/>
  <c r="EI32" i="11"/>
  <c r="EI32" i="27" s="1"/>
  <c r="EI54" i="11"/>
  <c r="EI54" i="27" s="1"/>
  <c r="EI91" i="11"/>
  <c r="EI91" i="27" s="1"/>
  <c r="EH214" i="32"/>
  <c r="EH60" i="34"/>
  <c r="EH149" i="33"/>
  <c r="EH215" i="32"/>
  <c r="EH74" i="34"/>
  <c r="EH216" i="32"/>
  <c r="EH88" i="34"/>
  <c r="EJ22" i="15"/>
  <c r="EJ532" i="5"/>
  <c r="EJ27" i="15"/>
  <c r="EJ5" i="5"/>
  <c r="EJ33" i="15"/>
  <c r="EJ1149" i="5"/>
  <c r="EJ6" i="36"/>
  <c r="EJ6" i="34"/>
  <c r="EJ269" i="5"/>
  <c r="EJ126" i="29"/>
  <c r="EJ6" i="35"/>
  <c r="EJ6" i="30"/>
  <c r="EJ28" i="15"/>
  <c r="EJ6" i="33"/>
  <c r="EJ6" i="31"/>
  <c r="EJ6" i="23"/>
  <c r="EJ6" i="32"/>
  <c r="EJ6" i="11"/>
  <c r="EJ6" i="27"/>
  <c r="EJ5" i="9"/>
  <c r="EH128" i="29"/>
  <c r="EI118" i="11"/>
  <c r="EH217" i="32"/>
  <c r="EH102" i="34"/>
  <c r="EH119" i="33"/>
  <c r="EI8" i="5"/>
  <c r="EI8" i="9"/>
  <c r="EH45" i="33"/>
  <c r="EH96" i="33"/>
  <c r="EH211" i="32" l="1"/>
  <c r="EI19" i="27"/>
  <c r="EI20" i="33"/>
  <c r="EI111" i="27"/>
  <c r="EI107" i="33"/>
  <c r="EI27" i="33"/>
  <c r="EI24" i="27"/>
  <c r="EI114" i="33"/>
  <c r="EI45" i="34"/>
  <c r="EI94" i="33"/>
  <c r="EI16" i="33"/>
  <c r="EI44" i="27"/>
  <c r="EI110" i="33"/>
  <c r="EK21" i="15"/>
  <c r="EJ31" i="15"/>
  <c r="EJ7" i="33"/>
  <c r="EJ7" i="36"/>
  <c r="EJ7" i="34"/>
  <c r="EJ7" i="31"/>
  <c r="EJ6" i="5"/>
  <c r="EJ7" i="32"/>
  <c r="EJ7" i="35"/>
  <c r="EJ7" i="30"/>
  <c r="EJ7" i="27"/>
  <c r="EJ7" i="23"/>
  <c r="EJ6" i="9"/>
  <c r="EJ7" i="11"/>
  <c r="EI18" i="27"/>
  <c r="EI111" i="33"/>
  <c r="EI17" i="34"/>
  <c r="EI29" i="33"/>
  <c r="EI45" i="27"/>
  <c r="EI115" i="33"/>
  <c r="EI63" i="33"/>
  <c r="EI22" i="27"/>
  <c r="EI31" i="33"/>
  <c r="EJ535" i="5"/>
  <c r="EJ544" i="5"/>
  <c r="EJ534" i="5"/>
  <c r="EJ536" i="5"/>
  <c r="EJ538" i="5"/>
  <c r="EJ545" i="5"/>
  <c r="EJ546" i="5"/>
  <c r="EJ543" i="5"/>
  <c r="EJ542" i="5"/>
  <c r="EJ539" i="5"/>
  <c r="EJ541" i="5"/>
  <c r="EJ547" i="5"/>
  <c r="EJ540" i="5"/>
  <c r="EJ537" i="5"/>
  <c r="EI31" i="27"/>
  <c r="EI53" i="32" s="1"/>
  <c r="EI59" i="34"/>
  <c r="EI52" i="27"/>
  <c r="EI109" i="33"/>
  <c r="EI25" i="33"/>
  <c r="EI82" i="27"/>
  <c r="EI65" i="32" s="1"/>
  <c r="EI73" i="34"/>
  <c r="EI56" i="27"/>
  <c r="EI89" i="32" s="1"/>
  <c r="EI101" i="34"/>
  <c r="EI41" i="27"/>
  <c r="EI112" i="33"/>
  <c r="EI24" i="33"/>
  <c r="EH213" i="32"/>
  <c r="EH46" i="34"/>
  <c r="EI15" i="27"/>
  <c r="EI117" i="33"/>
  <c r="EI127" i="33"/>
  <c r="EI133" i="33" s="1"/>
  <c r="EI115" i="11"/>
  <c r="EI23" i="23"/>
  <c r="EI31" i="34"/>
  <c r="EI3" i="11"/>
  <c r="EI32" i="33"/>
  <c r="EI89" i="33"/>
  <c r="EI49" i="33"/>
  <c r="EI101" i="33"/>
  <c r="EI140" i="33"/>
  <c r="EI80" i="33"/>
  <c r="EI85" i="33" s="1"/>
  <c r="EI108" i="33"/>
  <c r="EI62" i="33"/>
  <c r="EI100" i="33"/>
  <c r="EI15" i="23"/>
  <c r="EI137" i="33"/>
  <c r="EI138" i="33"/>
  <c r="EI16" i="23"/>
  <c r="EI36" i="27"/>
  <c r="EI77" i="32" s="1"/>
  <c r="EI87" i="34"/>
  <c r="EI96" i="33" l="1"/>
  <c r="EI142" i="33"/>
  <c r="EI103" i="33"/>
  <c r="EI149" i="33"/>
  <c r="EJ59" i="11"/>
  <c r="EJ59" i="27" s="1"/>
  <c r="EJ70" i="11"/>
  <c r="EJ70" i="27" s="1"/>
  <c r="EJ82" i="11"/>
  <c r="EJ55" i="11"/>
  <c r="EJ55" i="27" s="1"/>
  <c r="EJ30" i="11"/>
  <c r="EJ30" i="27" s="1"/>
  <c r="EJ102" i="11"/>
  <c r="EJ102" i="27" s="1"/>
  <c r="EJ94" i="11"/>
  <c r="EJ94" i="27" s="1"/>
  <c r="EJ84" i="11"/>
  <c r="EJ84" i="27" s="1"/>
  <c r="EJ75" i="11"/>
  <c r="EJ75" i="27" s="1"/>
  <c r="EJ47" i="11"/>
  <c r="EJ47" i="27" s="1"/>
  <c r="EJ34" i="11"/>
  <c r="EJ34" i="27" s="1"/>
  <c r="EJ41" i="11"/>
  <c r="EJ32" i="11"/>
  <c r="EJ32" i="27" s="1"/>
  <c r="EJ91" i="11"/>
  <c r="EJ91" i="27" s="1"/>
  <c r="EJ20" i="11"/>
  <c r="EJ20" i="27" s="1"/>
  <c r="EJ26" i="11"/>
  <c r="EJ26" i="27" s="1"/>
  <c r="EJ61" i="11"/>
  <c r="EJ61" i="27" s="1"/>
  <c r="EJ49" i="11"/>
  <c r="EJ49" i="27" s="1"/>
  <c r="EJ15" i="11"/>
  <c r="EJ107" i="11"/>
  <c r="EJ107" i="27" s="1"/>
  <c r="EJ42" i="11"/>
  <c r="EJ42" i="27" s="1"/>
  <c r="EJ96" i="11"/>
  <c r="EJ96" i="27" s="1"/>
  <c r="EJ77" i="11"/>
  <c r="EJ77" i="27" s="1"/>
  <c r="EJ16" i="11"/>
  <c r="EJ46" i="11"/>
  <c r="EJ46" i="27" s="1"/>
  <c r="EJ36" i="11"/>
  <c r="EJ33" i="11"/>
  <c r="EJ33" i="27" s="1"/>
  <c r="EJ86" i="11"/>
  <c r="EJ86" i="27" s="1"/>
  <c r="EJ58" i="11"/>
  <c r="EJ58" i="27" s="1"/>
  <c r="EJ74" i="11"/>
  <c r="EJ74" i="27" s="1"/>
  <c r="EJ106" i="11"/>
  <c r="EJ106" i="27" s="1"/>
  <c r="EJ45" i="11"/>
  <c r="EJ28" i="11"/>
  <c r="EJ28" i="27" s="1"/>
  <c r="EJ73" i="11"/>
  <c r="EJ73" i="27" s="1"/>
  <c r="EJ31" i="11"/>
  <c r="EJ83" i="11"/>
  <c r="EJ83" i="27" s="1"/>
  <c r="EJ76" i="11"/>
  <c r="EJ76" i="27" s="1"/>
  <c r="EJ69" i="11"/>
  <c r="EJ69" i="27" s="1"/>
  <c r="EJ99" i="11"/>
  <c r="EJ99" i="27" s="1"/>
  <c r="EJ63" i="11"/>
  <c r="EJ63" i="27" s="1"/>
  <c r="EJ57" i="11"/>
  <c r="EJ57" i="27" s="1"/>
  <c r="EJ60" i="11"/>
  <c r="EJ60" i="27" s="1"/>
  <c r="EJ38" i="11"/>
  <c r="EJ38" i="27" s="1"/>
  <c r="EJ89" i="11"/>
  <c r="EJ89" i="27" s="1"/>
  <c r="EJ62" i="11"/>
  <c r="EJ62" i="27" s="1"/>
  <c r="EJ43" i="11"/>
  <c r="EJ43" i="27" s="1"/>
  <c r="EJ103" i="11"/>
  <c r="EJ103" i="27" s="1"/>
  <c r="EJ25" i="11"/>
  <c r="EJ25" i="27" s="1"/>
  <c r="EJ21" i="11"/>
  <c r="EJ21" i="27" s="1"/>
  <c r="EJ35" i="11"/>
  <c r="EJ35" i="27" s="1"/>
  <c r="EJ39" i="11"/>
  <c r="EJ39" i="27" s="1"/>
  <c r="EJ79" i="11"/>
  <c r="EJ79" i="27" s="1"/>
  <c r="EJ51" i="11"/>
  <c r="EJ100" i="11"/>
  <c r="EJ100" i="27" s="1"/>
  <c r="EJ80" i="11"/>
  <c r="EJ80" i="27" s="1"/>
  <c r="EJ68" i="11"/>
  <c r="EJ68" i="27" s="1"/>
  <c r="EJ104" i="11"/>
  <c r="EJ104" i="27" s="1"/>
  <c r="EJ37" i="11"/>
  <c r="EJ37" i="27" s="1"/>
  <c r="EJ101" i="11"/>
  <c r="EJ101" i="27" s="1"/>
  <c r="EJ88" i="11"/>
  <c r="EJ88" i="27" s="1"/>
  <c r="EJ24" i="11"/>
  <c r="EJ92" i="11"/>
  <c r="EJ92" i="27" s="1"/>
  <c r="EJ50" i="11"/>
  <c r="EJ50" i="27" s="1"/>
  <c r="EJ23" i="11"/>
  <c r="EJ23" i="27" s="1"/>
  <c r="EJ81" i="11"/>
  <c r="EJ81" i="27" s="1"/>
  <c r="EJ111" i="11"/>
  <c r="EJ108" i="11"/>
  <c r="EJ108" i="27" s="1"/>
  <c r="EJ22" i="11"/>
  <c r="EJ98" i="11"/>
  <c r="EJ98" i="27" s="1"/>
  <c r="EJ67" i="11"/>
  <c r="EJ67" i="27" s="1"/>
  <c r="EJ52" i="11"/>
  <c r="EJ48" i="11"/>
  <c r="EJ48" i="27" s="1"/>
  <c r="EJ64" i="11"/>
  <c r="EJ64" i="27" s="1"/>
  <c r="EJ109" i="11"/>
  <c r="EJ109" i="27" s="1"/>
  <c r="EJ93" i="11"/>
  <c r="EJ93" i="27" s="1"/>
  <c r="EJ95" i="11"/>
  <c r="EJ95" i="27" s="1"/>
  <c r="EJ90" i="11"/>
  <c r="EJ90" i="27" s="1"/>
  <c r="EJ27" i="11"/>
  <c r="EJ27" i="27" s="1"/>
  <c r="EJ97" i="11"/>
  <c r="EJ97" i="27" s="1"/>
  <c r="EJ54" i="11"/>
  <c r="EJ54" i="27" s="1"/>
  <c r="EJ85" i="11"/>
  <c r="EJ85" i="27" s="1"/>
  <c r="EJ53" i="11"/>
  <c r="EJ53" i="27" s="1"/>
  <c r="EJ19" i="11"/>
  <c r="EJ18" i="11"/>
  <c r="EJ44" i="11"/>
  <c r="EJ72" i="11"/>
  <c r="EJ72" i="27" s="1"/>
  <c r="EJ105" i="11"/>
  <c r="EJ105" i="27" s="1"/>
  <c r="EJ17" i="11"/>
  <c r="EJ40" i="11"/>
  <c r="EJ40" i="27" s="1"/>
  <c r="EJ110" i="11"/>
  <c r="EJ110" i="27" s="1"/>
  <c r="EJ65" i="11"/>
  <c r="EJ65" i="27" s="1"/>
  <c r="EJ78" i="11"/>
  <c r="EJ78" i="27" s="1"/>
  <c r="EJ66" i="11"/>
  <c r="EJ66" i="27" s="1"/>
  <c r="EJ56" i="11"/>
  <c r="EJ29" i="11"/>
  <c r="EJ29" i="27" s="1"/>
  <c r="EJ87" i="11"/>
  <c r="EJ87" i="27" s="1"/>
  <c r="EJ71" i="11"/>
  <c r="EJ71" i="27" s="1"/>
  <c r="EK532" i="5"/>
  <c r="EK22" i="15"/>
  <c r="EK28" i="15"/>
  <c r="EK6" i="36"/>
  <c r="EK126" i="29"/>
  <c r="EK6" i="34"/>
  <c r="EK33" i="15"/>
  <c r="EK1149" i="5"/>
  <c r="EK5" i="5"/>
  <c r="EK269" i="5"/>
  <c r="EK6" i="35"/>
  <c r="EK6" i="30"/>
  <c r="EK6" i="27"/>
  <c r="EK6" i="33"/>
  <c r="EK6" i="31"/>
  <c r="EK6" i="23"/>
  <c r="EK27" i="15"/>
  <c r="EK6" i="32"/>
  <c r="EK5" i="9"/>
  <c r="EK6" i="11"/>
  <c r="EI128" i="29"/>
  <c r="EJ118" i="11"/>
  <c r="EI215" i="32"/>
  <c r="EI74" i="34"/>
  <c r="EI45" i="33"/>
  <c r="EI185" i="33"/>
  <c r="EI41" i="32"/>
  <c r="EI214" i="32"/>
  <c r="EI60" i="34"/>
  <c r="EI17" i="32"/>
  <c r="EI216" i="32"/>
  <c r="EI88" i="34"/>
  <c r="EI19" i="23"/>
  <c r="EI20" i="23" s="1"/>
  <c r="EI76" i="33"/>
  <c r="EI217" i="32"/>
  <c r="EI102" i="34"/>
  <c r="EJ8" i="5"/>
  <c r="EJ8" i="9"/>
  <c r="EI119" i="33"/>
  <c r="EK535" i="5" l="1"/>
  <c r="EK534" i="5"/>
  <c r="EK538" i="5"/>
  <c r="EK541" i="5"/>
  <c r="EK543" i="5"/>
  <c r="EK545" i="5"/>
  <c r="EK546" i="5"/>
  <c r="EK539" i="5"/>
  <c r="EK544" i="5"/>
  <c r="EK547" i="5"/>
  <c r="EK537" i="5"/>
  <c r="EK540" i="5"/>
  <c r="EK536" i="5"/>
  <c r="EK542" i="5"/>
  <c r="EJ111" i="27"/>
  <c r="EJ107" i="33"/>
  <c r="EJ27" i="33"/>
  <c r="EJ36" i="27"/>
  <c r="EJ77" i="32" s="1"/>
  <c r="EJ87" i="34"/>
  <c r="EJ44" i="27"/>
  <c r="EJ110" i="33"/>
  <c r="EJ24" i="27"/>
  <c r="EJ114" i="33"/>
  <c r="EJ45" i="34"/>
  <c r="EJ16" i="33"/>
  <c r="EJ94" i="33"/>
  <c r="EJ16" i="23"/>
  <c r="EJ138" i="33"/>
  <c r="EJ56" i="27"/>
  <c r="EJ89" i="32" s="1"/>
  <c r="EJ101" i="34"/>
  <c r="EI213" i="32"/>
  <c r="EI46" i="34"/>
  <c r="EJ63" i="33"/>
  <c r="EJ18" i="27"/>
  <c r="EJ29" i="33"/>
  <c r="EJ111" i="33"/>
  <c r="EJ17" i="34"/>
  <c r="EJ22" i="27"/>
  <c r="EJ31" i="33"/>
  <c r="EJ45" i="27"/>
  <c r="EJ115" i="33"/>
  <c r="EJ137" i="33"/>
  <c r="EJ108" i="33"/>
  <c r="EJ15" i="23"/>
  <c r="EJ62" i="33"/>
  <c r="EJ100" i="33"/>
  <c r="EJ41" i="27"/>
  <c r="EJ112" i="33"/>
  <c r="EJ24" i="33"/>
  <c r="EI211" i="32"/>
  <c r="EI18" i="34"/>
  <c r="EL21" i="15"/>
  <c r="EK6" i="5"/>
  <c r="EK7" i="33"/>
  <c r="EK7" i="34"/>
  <c r="EK7" i="35"/>
  <c r="EK7" i="30"/>
  <c r="EK7" i="36"/>
  <c r="EK7" i="31"/>
  <c r="EK7" i="23"/>
  <c r="EK7" i="32"/>
  <c r="EK7" i="11"/>
  <c r="EK7" i="27"/>
  <c r="EK6" i="9"/>
  <c r="EK31" i="15"/>
  <c r="EJ19" i="27"/>
  <c r="EJ20" i="33"/>
  <c r="EJ52" i="27"/>
  <c r="EJ109" i="33"/>
  <c r="EJ25" i="33"/>
  <c r="EJ31" i="27"/>
  <c r="EJ53" i="32" s="1"/>
  <c r="EJ59" i="34"/>
  <c r="EJ15" i="27"/>
  <c r="EJ49" i="33"/>
  <c r="EJ76" i="33" s="1"/>
  <c r="EJ80" i="33"/>
  <c r="EJ85" i="33" s="1"/>
  <c r="EJ117" i="33"/>
  <c r="EJ89" i="33"/>
  <c r="EJ115" i="11"/>
  <c r="EJ32" i="33"/>
  <c r="EJ127" i="33"/>
  <c r="EJ133" i="33" s="1"/>
  <c r="EJ23" i="23"/>
  <c r="EJ31" i="34"/>
  <c r="EJ3" i="11"/>
  <c r="EJ101" i="33"/>
  <c r="EJ140" i="33"/>
  <c r="EJ82" i="27"/>
  <c r="EJ65" i="32" s="1"/>
  <c r="EJ73" i="34"/>
  <c r="EJ96" i="33" l="1"/>
  <c r="EJ214" i="32"/>
  <c r="EJ60" i="34"/>
  <c r="EJ217" i="32"/>
  <c r="EJ102" i="34"/>
  <c r="EJ41" i="32"/>
  <c r="EJ185" i="33"/>
  <c r="EJ215" i="32"/>
  <c r="EJ74" i="34"/>
  <c r="EJ128" i="29"/>
  <c r="EK118" i="11"/>
  <c r="EJ103" i="33"/>
  <c r="EJ142" i="33"/>
  <c r="EJ45" i="33"/>
  <c r="EJ216" i="32"/>
  <c r="EJ88" i="34"/>
  <c r="EJ149" i="33"/>
  <c r="EK8" i="5"/>
  <c r="EK8" i="9"/>
  <c r="EJ17" i="32"/>
  <c r="EK70" i="11"/>
  <c r="EK70" i="27" s="1"/>
  <c r="EK79" i="11"/>
  <c r="EK79" i="27" s="1"/>
  <c r="EK106" i="11"/>
  <c r="EK106" i="27" s="1"/>
  <c r="EK27" i="11"/>
  <c r="EK27" i="27" s="1"/>
  <c r="EK111" i="11"/>
  <c r="EK33" i="11"/>
  <c r="EK33" i="27" s="1"/>
  <c r="EK34" i="11"/>
  <c r="EK34" i="27" s="1"/>
  <c r="EK29" i="11"/>
  <c r="EK29" i="27" s="1"/>
  <c r="EK16" i="11"/>
  <c r="EK87" i="11"/>
  <c r="EK87" i="27" s="1"/>
  <c r="EK25" i="11"/>
  <c r="EK25" i="27" s="1"/>
  <c r="EK43" i="11"/>
  <c r="EK43" i="27" s="1"/>
  <c r="EK100" i="11"/>
  <c r="EK100" i="27" s="1"/>
  <c r="EK19" i="11"/>
  <c r="EK24" i="11"/>
  <c r="EK41" i="11"/>
  <c r="EK77" i="11"/>
  <c r="EK77" i="27" s="1"/>
  <c r="EK15" i="11"/>
  <c r="EK44" i="11"/>
  <c r="EK96" i="11"/>
  <c r="EK96" i="27" s="1"/>
  <c r="EK108" i="11"/>
  <c r="EK108" i="27" s="1"/>
  <c r="EK71" i="11"/>
  <c r="EK71" i="27" s="1"/>
  <c r="EK48" i="11"/>
  <c r="EK48" i="27" s="1"/>
  <c r="EK65" i="11"/>
  <c r="EK65" i="27" s="1"/>
  <c r="EK30" i="11"/>
  <c r="EK30" i="27" s="1"/>
  <c r="EK86" i="11"/>
  <c r="EK86" i="27" s="1"/>
  <c r="EK45" i="11"/>
  <c r="EK52" i="11"/>
  <c r="EK102" i="11"/>
  <c r="EK102" i="27" s="1"/>
  <c r="EK67" i="11"/>
  <c r="EK67" i="27" s="1"/>
  <c r="EK84" i="11"/>
  <c r="EK84" i="27" s="1"/>
  <c r="EK81" i="11"/>
  <c r="EK81" i="27" s="1"/>
  <c r="EK37" i="11"/>
  <c r="EK37" i="27" s="1"/>
  <c r="EK40" i="11"/>
  <c r="EK40" i="27" s="1"/>
  <c r="EK105" i="11"/>
  <c r="EK105" i="27" s="1"/>
  <c r="EK72" i="11"/>
  <c r="EK72" i="27" s="1"/>
  <c r="EK68" i="11"/>
  <c r="EK68" i="27" s="1"/>
  <c r="EK32" i="11"/>
  <c r="EK32" i="27" s="1"/>
  <c r="EK31" i="11"/>
  <c r="EK63" i="11"/>
  <c r="EK63" i="27" s="1"/>
  <c r="EK99" i="11"/>
  <c r="EK99" i="27" s="1"/>
  <c r="EK97" i="11"/>
  <c r="EK97" i="27" s="1"/>
  <c r="EK49" i="11"/>
  <c r="EK49" i="27" s="1"/>
  <c r="EK58" i="11"/>
  <c r="EK58" i="27" s="1"/>
  <c r="EK47" i="11"/>
  <c r="EK47" i="27" s="1"/>
  <c r="EK46" i="11"/>
  <c r="EK46" i="27" s="1"/>
  <c r="EK22" i="11"/>
  <c r="EK89" i="11"/>
  <c r="EK89" i="27" s="1"/>
  <c r="EK53" i="11"/>
  <c r="EK53" i="27" s="1"/>
  <c r="EK73" i="11"/>
  <c r="EK73" i="27" s="1"/>
  <c r="EK60" i="11"/>
  <c r="EK60" i="27" s="1"/>
  <c r="EK26" i="11"/>
  <c r="EK26" i="27" s="1"/>
  <c r="EK88" i="11"/>
  <c r="EK88" i="27" s="1"/>
  <c r="EK101" i="11"/>
  <c r="EK101" i="27" s="1"/>
  <c r="EK61" i="11"/>
  <c r="EK61" i="27" s="1"/>
  <c r="EK23" i="11"/>
  <c r="EK23" i="27" s="1"/>
  <c r="EK107" i="11"/>
  <c r="EK107" i="27" s="1"/>
  <c r="EK54" i="11"/>
  <c r="EK54" i="27" s="1"/>
  <c r="EK17" i="11"/>
  <c r="EK91" i="11"/>
  <c r="EK91" i="27" s="1"/>
  <c r="EK76" i="11"/>
  <c r="EK76" i="27" s="1"/>
  <c r="EK20" i="11"/>
  <c r="EK20" i="27" s="1"/>
  <c r="EK69" i="11"/>
  <c r="EK69" i="27" s="1"/>
  <c r="EK83" i="11"/>
  <c r="EK83" i="27" s="1"/>
  <c r="EK74" i="11"/>
  <c r="EK74" i="27" s="1"/>
  <c r="EK64" i="11"/>
  <c r="EK64" i="27" s="1"/>
  <c r="EK55" i="11"/>
  <c r="EK55" i="27" s="1"/>
  <c r="EK93" i="11"/>
  <c r="EK93" i="27" s="1"/>
  <c r="EK95" i="11"/>
  <c r="EK95" i="27" s="1"/>
  <c r="EK109" i="11"/>
  <c r="EK109" i="27" s="1"/>
  <c r="EK98" i="11"/>
  <c r="EK98" i="27" s="1"/>
  <c r="EK51" i="11"/>
  <c r="EK56" i="11"/>
  <c r="EK39" i="11"/>
  <c r="EK39" i="27" s="1"/>
  <c r="EK94" i="11"/>
  <c r="EK94" i="27" s="1"/>
  <c r="EK103" i="11"/>
  <c r="EK103" i="27" s="1"/>
  <c r="EK28" i="11"/>
  <c r="EK28" i="27" s="1"/>
  <c r="EK42" i="11"/>
  <c r="EK42" i="27" s="1"/>
  <c r="EK38" i="11"/>
  <c r="EK38" i="27" s="1"/>
  <c r="EK50" i="11"/>
  <c r="EK50" i="27" s="1"/>
  <c r="EK104" i="11"/>
  <c r="EK104" i="27" s="1"/>
  <c r="EK18" i="11"/>
  <c r="EK85" i="11"/>
  <c r="EK85" i="27" s="1"/>
  <c r="EK57" i="11"/>
  <c r="EK57" i="27" s="1"/>
  <c r="EK80" i="11"/>
  <c r="EK80" i="27" s="1"/>
  <c r="EK92" i="11"/>
  <c r="EK92" i="27" s="1"/>
  <c r="EK36" i="11"/>
  <c r="EK82" i="11"/>
  <c r="EK66" i="11"/>
  <c r="EK66" i="27" s="1"/>
  <c r="EK78" i="11"/>
  <c r="EK78" i="27" s="1"/>
  <c r="EK90" i="11"/>
  <c r="EK90" i="27" s="1"/>
  <c r="EK35" i="11"/>
  <c r="EK35" i="27" s="1"/>
  <c r="EK21" i="11"/>
  <c r="EK21" i="27" s="1"/>
  <c r="EK59" i="11"/>
  <c r="EK59" i="27" s="1"/>
  <c r="EK110" i="11"/>
  <c r="EK110" i="27" s="1"/>
  <c r="EK75" i="11"/>
  <c r="EK75" i="27" s="1"/>
  <c r="EK62" i="11"/>
  <c r="EK62" i="27" s="1"/>
  <c r="EL532" i="5"/>
  <c r="EL22" i="15"/>
  <c r="EL27" i="15"/>
  <c r="EL28" i="15"/>
  <c r="EL6" i="33"/>
  <c r="EL6" i="34"/>
  <c r="EL33" i="15"/>
  <c r="EL6" i="36"/>
  <c r="EL269" i="5"/>
  <c r="EL1149" i="5"/>
  <c r="EL126" i="29"/>
  <c r="EL6" i="35"/>
  <c r="EL6" i="30"/>
  <c r="EL6" i="27"/>
  <c r="EL5" i="5"/>
  <c r="EL6" i="31"/>
  <c r="EL6" i="23"/>
  <c r="EL5" i="9"/>
  <c r="EL6" i="32"/>
  <c r="EL6" i="11"/>
  <c r="EJ19" i="23"/>
  <c r="EJ20" i="23" s="1"/>
  <c r="EJ119" i="33"/>
  <c r="EK36" i="27" l="1"/>
  <c r="EK77" i="32" s="1"/>
  <c r="EK87" i="34"/>
  <c r="EL535" i="5"/>
  <c r="EL537" i="5"/>
  <c r="EL539" i="5"/>
  <c r="EL544" i="5"/>
  <c r="EL547" i="5"/>
  <c r="EL540" i="5"/>
  <c r="EL542" i="5"/>
  <c r="EL545" i="5"/>
  <c r="EL534" i="5"/>
  <c r="EL543" i="5"/>
  <c r="EL536" i="5"/>
  <c r="EL541" i="5"/>
  <c r="EL538" i="5"/>
  <c r="EL546" i="5"/>
  <c r="EK18" i="27"/>
  <c r="EK111" i="33"/>
  <c r="EK17" i="34"/>
  <c r="EK29" i="33"/>
  <c r="EK15" i="27"/>
  <c r="EK115" i="11"/>
  <c r="EK23" i="23"/>
  <c r="EK117" i="33"/>
  <c r="EK31" i="34"/>
  <c r="EK3" i="11"/>
  <c r="EK140" i="33"/>
  <c r="EK89" i="33"/>
  <c r="EK49" i="33"/>
  <c r="EK32" i="33"/>
  <c r="EK101" i="33"/>
  <c r="EK127" i="33"/>
  <c r="EK133" i="33" s="1"/>
  <c r="EK80" i="33"/>
  <c r="EK85" i="33" s="1"/>
  <c r="EK19" i="27"/>
  <c r="EK20" i="33"/>
  <c r="EJ211" i="32"/>
  <c r="EJ18" i="34"/>
  <c r="EK56" i="27"/>
  <c r="EK89" i="32" s="1"/>
  <c r="EK101" i="34"/>
  <c r="EK62" i="33"/>
  <c r="EK100" i="33"/>
  <c r="EK108" i="33"/>
  <c r="EK137" i="33"/>
  <c r="EK15" i="23"/>
  <c r="EK111" i="27"/>
  <c r="EK107" i="33"/>
  <c r="EK27" i="33"/>
  <c r="EK82" i="27"/>
  <c r="EK65" i="32" s="1"/>
  <c r="EK73" i="34"/>
  <c r="EK138" i="33"/>
  <c r="EK16" i="23"/>
  <c r="EK52" i="27"/>
  <c r="EK25" i="33"/>
  <c r="EK109" i="33"/>
  <c r="EK41" i="27"/>
  <c r="EK24" i="33"/>
  <c r="EK112" i="33"/>
  <c r="EM21" i="15"/>
  <c r="EL31" i="15"/>
  <c r="EL7" i="36"/>
  <c r="EL7" i="34"/>
  <c r="EL7" i="33"/>
  <c r="EL6" i="5"/>
  <c r="EL7" i="35"/>
  <c r="EL7" i="30"/>
  <c r="EL7" i="27"/>
  <c r="EL7" i="31"/>
  <c r="EL7" i="23"/>
  <c r="EL7" i="32"/>
  <c r="EL6" i="9"/>
  <c r="EL7" i="11"/>
  <c r="EK63" i="33"/>
  <c r="EK22" i="27"/>
  <c r="EK31" i="33"/>
  <c r="EK31" i="27"/>
  <c r="EK53" i="32" s="1"/>
  <c r="EK59" i="34"/>
  <c r="EK45" i="27"/>
  <c r="EK115" i="33"/>
  <c r="EK44" i="27"/>
  <c r="EK110" i="33"/>
  <c r="EK24" i="27"/>
  <c r="EK94" i="33"/>
  <c r="EK114" i="33"/>
  <c r="EK45" i="34"/>
  <c r="EK16" i="33"/>
  <c r="EJ213" i="32"/>
  <c r="EJ46" i="34"/>
  <c r="EK103" i="33" l="1"/>
  <c r="EK142" i="33"/>
  <c r="EK96" i="33"/>
  <c r="EK214" i="32"/>
  <c r="EK60" i="34"/>
  <c r="EK119" i="33"/>
  <c r="EL86" i="11"/>
  <c r="EL86" i="27" s="1"/>
  <c r="EL46" i="11"/>
  <c r="EL46" i="27" s="1"/>
  <c r="EL36" i="11"/>
  <c r="EL110" i="11"/>
  <c r="EL110" i="27" s="1"/>
  <c r="EL56" i="11"/>
  <c r="EL27" i="11"/>
  <c r="EL27" i="27" s="1"/>
  <c r="EL62" i="11"/>
  <c r="EL62" i="27" s="1"/>
  <c r="EL29" i="11"/>
  <c r="EL29" i="27" s="1"/>
  <c r="EL108" i="11"/>
  <c r="EL108" i="27" s="1"/>
  <c r="EL66" i="11"/>
  <c r="EL66" i="27" s="1"/>
  <c r="EL65" i="11"/>
  <c r="EL65" i="27" s="1"/>
  <c r="EL43" i="11"/>
  <c r="EL43" i="27" s="1"/>
  <c r="EL84" i="11"/>
  <c r="EL84" i="27" s="1"/>
  <c r="EL42" i="11"/>
  <c r="EL42" i="27" s="1"/>
  <c r="EL19" i="11"/>
  <c r="EL76" i="11"/>
  <c r="EL76" i="27" s="1"/>
  <c r="EL49" i="11"/>
  <c r="EL49" i="27" s="1"/>
  <c r="EL68" i="11"/>
  <c r="EL68" i="27" s="1"/>
  <c r="EL53" i="11"/>
  <c r="EL53" i="27" s="1"/>
  <c r="EL41" i="11"/>
  <c r="EL50" i="11"/>
  <c r="EL50" i="27" s="1"/>
  <c r="EL15" i="11"/>
  <c r="EL88" i="11"/>
  <c r="EL88" i="27" s="1"/>
  <c r="EL23" i="11"/>
  <c r="EL23" i="27" s="1"/>
  <c r="EL16" i="11"/>
  <c r="EL103" i="11"/>
  <c r="EL103" i="27" s="1"/>
  <c r="EL75" i="11"/>
  <c r="EL75" i="27" s="1"/>
  <c r="EL21" i="11"/>
  <c r="EL21" i="27" s="1"/>
  <c r="EL100" i="11"/>
  <c r="EL100" i="27" s="1"/>
  <c r="EL58" i="11"/>
  <c r="EL58" i="27" s="1"/>
  <c r="EL95" i="11"/>
  <c r="EL95" i="27" s="1"/>
  <c r="EL35" i="11"/>
  <c r="EL35" i="27" s="1"/>
  <c r="EL55" i="11"/>
  <c r="EL55" i="27" s="1"/>
  <c r="EL78" i="11"/>
  <c r="EL78" i="27" s="1"/>
  <c r="EL64" i="11"/>
  <c r="EL64" i="27" s="1"/>
  <c r="EL45" i="11"/>
  <c r="EL107" i="11"/>
  <c r="EL107" i="27" s="1"/>
  <c r="EL44" i="11"/>
  <c r="EL60" i="11"/>
  <c r="EL60" i="27" s="1"/>
  <c r="EL92" i="11"/>
  <c r="EL92" i="27" s="1"/>
  <c r="EL80" i="11"/>
  <c r="EL80" i="27" s="1"/>
  <c r="EL54" i="11"/>
  <c r="EL54" i="27" s="1"/>
  <c r="EL17" i="11"/>
  <c r="EL28" i="11"/>
  <c r="EL28" i="27" s="1"/>
  <c r="EL77" i="11"/>
  <c r="EL77" i="27" s="1"/>
  <c r="EL37" i="11"/>
  <c r="EL37" i="27" s="1"/>
  <c r="EL31" i="11"/>
  <c r="EL26" i="11"/>
  <c r="EL26" i="27" s="1"/>
  <c r="EL25" i="11"/>
  <c r="EL25" i="27" s="1"/>
  <c r="EL67" i="11"/>
  <c r="EL67" i="27" s="1"/>
  <c r="EL70" i="11"/>
  <c r="EL70" i="27" s="1"/>
  <c r="EL74" i="11"/>
  <c r="EL74" i="27" s="1"/>
  <c r="EL106" i="11"/>
  <c r="EL106" i="27" s="1"/>
  <c r="EL22" i="11"/>
  <c r="EL93" i="11"/>
  <c r="EL93" i="27" s="1"/>
  <c r="EL33" i="11"/>
  <c r="EL33" i="27" s="1"/>
  <c r="EL51" i="11"/>
  <c r="EL52" i="11"/>
  <c r="EL102" i="11"/>
  <c r="EL102" i="27" s="1"/>
  <c r="EL94" i="11"/>
  <c r="EL94" i="27" s="1"/>
  <c r="EL59" i="11"/>
  <c r="EL59" i="27" s="1"/>
  <c r="EL97" i="11"/>
  <c r="EL97" i="27" s="1"/>
  <c r="EL63" i="11"/>
  <c r="EL63" i="27" s="1"/>
  <c r="EL85" i="11"/>
  <c r="EL85" i="27" s="1"/>
  <c r="EL57" i="11"/>
  <c r="EL57" i="27" s="1"/>
  <c r="EL32" i="11"/>
  <c r="EL32" i="27" s="1"/>
  <c r="EL89" i="11"/>
  <c r="EL89" i="27" s="1"/>
  <c r="EL38" i="11"/>
  <c r="EL38" i="27" s="1"/>
  <c r="EL40" i="11"/>
  <c r="EL40" i="27" s="1"/>
  <c r="EL105" i="11"/>
  <c r="EL105" i="27" s="1"/>
  <c r="EL91" i="11"/>
  <c r="EL91" i="27" s="1"/>
  <c r="EL104" i="11"/>
  <c r="EL104" i="27" s="1"/>
  <c r="EL69" i="11"/>
  <c r="EL69" i="27" s="1"/>
  <c r="EL111" i="11"/>
  <c r="EL34" i="11"/>
  <c r="EL34" i="27" s="1"/>
  <c r="EL39" i="11"/>
  <c r="EL39" i="27" s="1"/>
  <c r="EL48" i="11"/>
  <c r="EL48" i="27" s="1"/>
  <c r="EL90" i="11"/>
  <c r="EL90" i="27" s="1"/>
  <c r="EL30" i="11"/>
  <c r="EL30" i="27" s="1"/>
  <c r="EL79" i="11"/>
  <c r="EL79" i="27" s="1"/>
  <c r="EL47" i="11"/>
  <c r="EL47" i="27" s="1"/>
  <c r="EL109" i="11"/>
  <c r="EL109" i="27" s="1"/>
  <c r="EL71" i="11"/>
  <c r="EL71" i="27" s="1"/>
  <c r="EL98" i="11"/>
  <c r="EL98" i="27" s="1"/>
  <c r="EL82" i="11"/>
  <c r="EL87" i="11"/>
  <c r="EL87" i="27" s="1"/>
  <c r="EL99" i="11"/>
  <c r="EL99" i="27" s="1"/>
  <c r="EL96" i="11"/>
  <c r="EL96" i="27" s="1"/>
  <c r="EL83" i="11"/>
  <c r="EL83" i="27" s="1"/>
  <c r="EL18" i="11"/>
  <c r="EL81" i="11"/>
  <c r="EL81" i="27" s="1"/>
  <c r="EL72" i="11"/>
  <c r="EL72" i="27" s="1"/>
  <c r="EL101" i="11"/>
  <c r="EL101" i="27" s="1"/>
  <c r="EL73" i="11"/>
  <c r="EL73" i="27" s="1"/>
  <c r="EL24" i="11"/>
  <c r="EL20" i="11"/>
  <c r="EL20" i="27" s="1"/>
  <c r="EL61" i="11"/>
  <c r="EL61" i="27" s="1"/>
  <c r="EL8" i="5"/>
  <c r="EL8" i="9"/>
  <c r="EK215" i="32"/>
  <c r="EK74" i="34"/>
  <c r="EK217" i="32"/>
  <c r="EK102" i="34"/>
  <c r="EK128" i="29"/>
  <c r="EL118" i="11"/>
  <c r="EK45" i="33"/>
  <c r="EK41" i="32"/>
  <c r="EK185" i="33"/>
  <c r="EM532" i="5"/>
  <c r="EM22" i="15"/>
  <c r="EM33" i="15"/>
  <c r="EM269" i="5"/>
  <c r="EM1149" i="5"/>
  <c r="EM6" i="33"/>
  <c r="EM27" i="15"/>
  <c r="EM28" i="15"/>
  <c r="EM5" i="5"/>
  <c r="EM6" i="31"/>
  <c r="EM6" i="32"/>
  <c r="EM6" i="34"/>
  <c r="EM6" i="36"/>
  <c r="EM126" i="29"/>
  <c r="EM6" i="35"/>
  <c r="EM6" i="30"/>
  <c r="EM6" i="27"/>
  <c r="EM6" i="23"/>
  <c r="EM5" i="9"/>
  <c r="EM6" i="11"/>
  <c r="EK19" i="23"/>
  <c r="EK20" i="23" s="1"/>
  <c r="EK76" i="33"/>
  <c r="EK149" i="33"/>
  <c r="EK17" i="32"/>
  <c r="EK216" i="32"/>
  <c r="EK88" i="34"/>
  <c r="EK211" i="32" l="1"/>
  <c r="EK18" i="34"/>
  <c r="EL18" i="27"/>
  <c r="EL29" i="33"/>
  <c r="EL111" i="33"/>
  <c r="EL17" i="34"/>
  <c r="EL111" i="27"/>
  <c r="EL27" i="33"/>
  <c r="EL107" i="33"/>
  <c r="EL52" i="27"/>
  <c r="EL25" i="33"/>
  <c r="EL109" i="33"/>
  <c r="EL22" i="27"/>
  <c r="EL31" i="33"/>
  <c r="EL44" i="27"/>
  <c r="EL110" i="33"/>
  <c r="EL15" i="27"/>
  <c r="EL49" i="33"/>
  <c r="EL117" i="33"/>
  <c r="EL115" i="11"/>
  <c r="EL23" i="23"/>
  <c r="EL80" i="33"/>
  <c r="EL85" i="33" s="1"/>
  <c r="EL31" i="34"/>
  <c r="EL3" i="11"/>
  <c r="EL127" i="33"/>
  <c r="EL133" i="33" s="1"/>
  <c r="EL32" i="33"/>
  <c r="EL101" i="33"/>
  <c r="EL140" i="33"/>
  <c r="EL89" i="33"/>
  <c r="EL82" i="27"/>
  <c r="EL65" i="32" s="1"/>
  <c r="EL73" i="34"/>
  <c r="EL16" i="23"/>
  <c r="EL138" i="33"/>
  <c r="EL108" i="33"/>
  <c r="EL15" i="23"/>
  <c r="EL137" i="33"/>
  <c r="EL62" i="33"/>
  <c r="EL100" i="33"/>
  <c r="EL103" i="33" s="1"/>
  <c r="EL56" i="27"/>
  <c r="EL89" i="32" s="1"/>
  <c r="EL101" i="34"/>
  <c r="EL45" i="27"/>
  <c r="EL115" i="33"/>
  <c r="EL41" i="27"/>
  <c r="EL112" i="33"/>
  <c r="EL24" i="33"/>
  <c r="EK213" i="32"/>
  <c r="EK46" i="34"/>
  <c r="EM31" i="15"/>
  <c r="EN21" i="15"/>
  <c r="EM6" i="5"/>
  <c r="EM7" i="36"/>
  <c r="EM7" i="34"/>
  <c r="EM7" i="33"/>
  <c r="EM7" i="35"/>
  <c r="EM7" i="30"/>
  <c r="EM7" i="27"/>
  <c r="EM7" i="31"/>
  <c r="EM7" i="23"/>
  <c r="EM6" i="9"/>
  <c r="EM7" i="32"/>
  <c r="EM7" i="11"/>
  <c r="EM535" i="5"/>
  <c r="EM536" i="5"/>
  <c r="EM540" i="5"/>
  <c r="EM542" i="5"/>
  <c r="EM545" i="5"/>
  <c r="EM546" i="5"/>
  <c r="EM537" i="5"/>
  <c r="EM538" i="5"/>
  <c r="EM541" i="5"/>
  <c r="EM544" i="5"/>
  <c r="EM534" i="5"/>
  <c r="EM543" i="5"/>
  <c r="EM539" i="5"/>
  <c r="EM547" i="5"/>
  <c r="EL24" i="27"/>
  <c r="EL16" i="33"/>
  <c r="EL45" i="34"/>
  <c r="EL114" i="33"/>
  <c r="EL94" i="33"/>
  <c r="EL31" i="27"/>
  <c r="EL53" i="32" s="1"/>
  <c r="EL59" i="34"/>
  <c r="EL63" i="33"/>
  <c r="EL19" i="27"/>
  <c r="EL20" i="33"/>
  <c r="EL36" i="27"/>
  <c r="EL77" i="32" s="1"/>
  <c r="EL87" i="34"/>
  <c r="EL142" i="33" l="1"/>
  <c r="EL185" i="33"/>
  <c r="EL41" i="32"/>
  <c r="EM8" i="5"/>
  <c r="EM8" i="9"/>
  <c r="EL128" i="29"/>
  <c r="EM118" i="11"/>
  <c r="EL216" i="32"/>
  <c r="EL88" i="34"/>
  <c r="EL215" i="32"/>
  <c r="EL74" i="34"/>
  <c r="EL17" i="32"/>
  <c r="EM106" i="11"/>
  <c r="EM106" i="27" s="1"/>
  <c r="EM55" i="11"/>
  <c r="EM55" i="27" s="1"/>
  <c r="EM22" i="11"/>
  <c r="EM59" i="11"/>
  <c r="EM59" i="27" s="1"/>
  <c r="EM74" i="11"/>
  <c r="EM74" i="27" s="1"/>
  <c r="EM64" i="11"/>
  <c r="EM64" i="27" s="1"/>
  <c r="EM34" i="11"/>
  <c r="EM34" i="27" s="1"/>
  <c r="EM70" i="11"/>
  <c r="EM70" i="27" s="1"/>
  <c r="EM79" i="11"/>
  <c r="EM79" i="27" s="1"/>
  <c r="EM95" i="11"/>
  <c r="EM95" i="27" s="1"/>
  <c r="EM65" i="11"/>
  <c r="EM65" i="27" s="1"/>
  <c r="EM90" i="11"/>
  <c r="EM90" i="27" s="1"/>
  <c r="EM101" i="11"/>
  <c r="EM101" i="27" s="1"/>
  <c r="EM31" i="11"/>
  <c r="EM20" i="11"/>
  <c r="EM20" i="27" s="1"/>
  <c r="EM37" i="11"/>
  <c r="EM37" i="27" s="1"/>
  <c r="EM107" i="11"/>
  <c r="EM107" i="27" s="1"/>
  <c r="EM40" i="11"/>
  <c r="EM40" i="27" s="1"/>
  <c r="EM44" i="11"/>
  <c r="EM49" i="11"/>
  <c r="EM49" i="27" s="1"/>
  <c r="EM89" i="11"/>
  <c r="EM89" i="27" s="1"/>
  <c r="EM33" i="11"/>
  <c r="EM33" i="27" s="1"/>
  <c r="EM94" i="11"/>
  <c r="EM94" i="27" s="1"/>
  <c r="EM100" i="11"/>
  <c r="EM100" i="27" s="1"/>
  <c r="EM54" i="11"/>
  <c r="EM54" i="27" s="1"/>
  <c r="EM104" i="11"/>
  <c r="EM104" i="27" s="1"/>
  <c r="EM83" i="11"/>
  <c r="EM83" i="27" s="1"/>
  <c r="EM53" i="11"/>
  <c r="EM53" i="27" s="1"/>
  <c r="EM57" i="11"/>
  <c r="EM57" i="27" s="1"/>
  <c r="EM19" i="11"/>
  <c r="EM17" i="11"/>
  <c r="EM73" i="11"/>
  <c r="EM73" i="27" s="1"/>
  <c r="EM60" i="11"/>
  <c r="EM60" i="27" s="1"/>
  <c r="EM96" i="11"/>
  <c r="EM96" i="27" s="1"/>
  <c r="EM32" i="11"/>
  <c r="EM32" i="27" s="1"/>
  <c r="EM26" i="11"/>
  <c r="EM26" i="27" s="1"/>
  <c r="EM15" i="11"/>
  <c r="EM68" i="11"/>
  <c r="EM68" i="27" s="1"/>
  <c r="EM41" i="11"/>
  <c r="EM28" i="11"/>
  <c r="EM28" i="27" s="1"/>
  <c r="EM23" i="11"/>
  <c r="EM23" i="27" s="1"/>
  <c r="EM80" i="11"/>
  <c r="EM80" i="27" s="1"/>
  <c r="EM102" i="11"/>
  <c r="EM102" i="27" s="1"/>
  <c r="EM51" i="11"/>
  <c r="EM27" i="11"/>
  <c r="EM27" i="27" s="1"/>
  <c r="EM93" i="11"/>
  <c r="EM93" i="27" s="1"/>
  <c r="EM48" i="11"/>
  <c r="EM48" i="27" s="1"/>
  <c r="EM47" i="11"/>
  <c r="EM47" i="27" s="1"/>
  <c r="EM35" i="11"/>
  <c r="EM35" i="27" s="1"/>
  <c r="EM52" i="11"/>
  <c r="EM42" i="11"/>
  <c r="EM42" i="27" s="1"/>
  <c r="EM61" i="11"/>
  <c r="EM61" i="27" s="1"/>
  <c r="EM38" i="11"/>
  <c r="EM38" i="27" s="1"/>
  <c r="EM88" i="11"/>
  <c r="EM88" i="27" s="1"/>
  <c r="EM18" i="11"/>
  <c r="EM99" i="11"/>
  <c r="EM99" i="27" s="1"/>
  <c r="EM92" i="11"/>
  <c r="EM92" i="27" s="1"/>
  <c r="EM50" i="11"/>
  <c r="EM50" i="27" s="1"/>
  <c r="EM76" i="11"/>
  <c r="EM76" i="27" s="1"/>
  <c r="EM97" i="11"/>
  <c r="EM97" i="27" s="1"/>
  <c r="EM81" i="11"/>
  <c r="EM81" i="27" s="1"/>
  <c r="EM105" i="11"/>
  <c r="EM105" i="27" s="1"/>
  <c r="EM24" i="11"/>
  <c r="EM110" i="11"/>
  <c r="EM110" i="27" s="1"/>
  <c r="EM108" i="11"/>
  <c r="EM108" i="27" s="1"/>
  <c r="EM87" i="11"/>
  <c r="EM87" i="27" s="1"/>
  <c r="EM45" i="11"/>
  <c r="EM36" i="11"/>
  <c r="EM98" i="11"/>
  <c r="EM98" i="27" s="1"/>
  <c r="EM67" i="11"/>
  <c r="EM67" i="27" s="1"/>
  <c r="EM71" i="11"/>
  <c r="EM71" i="27" s="1"/>
  <c r="EM25" i="11"/>
  <c r="EM25" i="27" s="1"/>
  <c r="EM62" i="11"/>
  <c r="EM62" i="27" s="1"/>
  <c r="EM21" i="11"/>
  <c r="EM21" i="27" s="1"/>
  <c r="EM109" i="11"/>
  <c r="EM109" i="27" s="1"/>
  <c r="EM30" i="11"/>
  <c r="EM30" i="27" s="1"/>
  <c r="EM91" i="11"/>
  <c r="EM91" i="27" s="1"/>
  <c r="EM85" i="11"/>
  <c r="EM85" i="27" s="1"/>
  <c r="EM69" i="11"/>
  <c r="EM69" i="27" s="1"/>
  <c r="EM77" i="11"/>
  <c r="EM77" i="27" s="1"/>
  <c r="EM72" i="11"/>
  <c r="EM72" i="27" s="1"/>
  <c r="EM63" i="11"/>
  <c r="EM63" i="27" s="1"/>
  <c r="EM66" i="11"/>
  <c r="EM66" i="27" s="1"/>
  <c r="EM43" i="11"/>
  <c r="EM43" i="27" s="1"/>
  <c r="EM58" i="11"/>
  <c r="EM58" i="27" s="1"/>
  <c r="EM103" i="11"/>
  <c r="EM103" i="27" s="1"/>
  <c r="EM39" i="11"/>
  <c r="EM39" i="27" s="1"/>
  <c r="EM75" i="11"/>
  <c r="EM75" i="27" s="1"/>
  <c r="EM84" i="11"/>
  <c r="EM84" i="27" s="1"/>
  <c r="EM29" i="11"/>
  <c r="EM29" i="27" s="1"/>
  <c r="EM82" i="11"/>
  <c r="EM86" i="11"/>
  <c r="EM86" i="27" s="1"/>
  <c r="EM46" i="11"/>
  <c r="EM46" i="27" s="1"/>
  <c r="EM56" i="11"/>
  <c r="EM111" i="11"/>
  <c r="EM78" i="11"/>
  <c r="EM78" i="27" s="1"/>
  <c r="EM16" i="11"/>
  <c r="EL217" i="32"/>
  <c r="EL102" i="34"/>
  <c r="EL19" i="23"/>
  <c r="EL20" i="23" s="1"/>
  <c r="EL76" i="33"/>
  <c r="EL214" i="32"/>
  <c r="EL60" i="34"/>
  <c r="EL45" i="33"/>
  <c r="EN22" i="15"/>
  <c r="EN532" i="5"/>
  <c r="EN27" i="15"/>
  <c r="EN5" i="5"/>
  <c r="EN269" i="5"/>
  <c r="EN126" i="29"/>
  <c r="EN6" i="36"/>
  <c r="EN6" i="33"/>
  <c r="EN6" i="35"/>
  <c r="EN6" i="30"/>
  <c r="EN33" i="15"/>
  <c r="EN6" i="31"/>
  <c r="EN6" i="23"/>
  <c r="EN28" i="15"/>
  <c r="EN6" i="32"/>
  <c r="EN1149" i="5"/>
  <c r="EN6" i="34"/>
  <c r="EN6" i="11"/>
  <c r="EN6" i="27"/>
  <c r="EN5" i="9"/>
  <c r="EL96" i="33"/>
  <c r="EL149" i="33"/>
  <c r="EL119" i="33"/>
  <c r="EM15" i="27" l="1"/>
  <c r="EM23" i="23"/>
  <c r="EM117" i="33"/>
  <c r="EM115" i="11"/>
  <c r="EM31" i="34"/>
  <c r="EM3" i="11"/>
  <c r="EM101" i="33"/>
  <c r="EM127" i="33"/>
  <c r="EM133" i="33" s="1"/>
  <c r="EM140" i="33"/>
  <c r="EM89" i="33"/>
  <c r="EM49" i="33"/>
  <c r="EM80" i="33"/>
  <c r="EM85" i="33" s="1"/>
  <c r="EM32" i="33"/>
  <c r="EN31" i="15"/>
  <c r="EO21" i="15"/>
  <c r="EN7" i="33"/>
  <c r="EN6" i="5"/>
  <c r="EN7" i="36"/>
  <c r="EN7" i="31"/>
  <c r="EN7" i="34"/>
  <c r="EN7" i="32"/>
  <c r="EN7" i="35"/>
  <c r="EN7" i="30"/>
  <c r="EN7" i="27"/>
  <c r="EN7" i="23"/>
  <c r="EN6" i="9"/>
  <c r="EN7" i="11"/>
  <c r="EM36" i="27"/>
  <c r="EM77" i="32" s="1"/>
  <c r="EM87" i="34"/>
  <c r="EM138" i="33"/>
  <c r="EM16" i="23"/>
  <c r="EL211" i="32"/>
  <c r="EL18" i="34"/>
  <c r="EM62" i="33"/>
  <c r="EM108" i="33"/>
  <c r="EM100" i="33"/>
  <c r="EM15" i="23"/>
  <c r="EM137" i="33"/>
  <c r="EM111" i="27"/>
  <c r="EM107" i="33"/>
  <c r="EM27" i="33"/>
  <c r="EM82" i="27"/>
  <c r="EM65" i="32" s="1"/>
  <c r="EM73" i="34"/>
  <c r="EM45" i="27"/>
  <c r="EM115" i="33"/>
  <c r="EM24" i="27"/>
  <c r="EM114" i="33"/>
  <c r="EM45" i="34"/>
  <c r="EM94" i="33"/>
  <c r="EM16" i="33"/>
  <c r="EM18" i="27"/>
  <c r="EM111" i="33"/>
  <c r="EM17" i="34"/>
  <c r="EM29" i="33"/>
  <c r="EM41" i="27"/>
  <c r="EM112" i="33"/>
  <c r="EM24" i="33"/>
  <c r="EM63" i="33"/>
  <c r="EM44" i="27"/>
  <c r="EM110" i="33"/>
  <c r="EM22" i="27"/>
  <c r="EM31" i="33"/>
  <c r="EL213" i="32"/>
  <c r="EL46" i="34"/>
  <c r="EN535" i="5"/>
  <c r="EN541" i="5"/>
  <c r="EN543" i="5"/>
  <c r="EN545" i="5"/>
  <c r="EN546" i="5"/>
  <c r="EN539" i="5"/>
  <c r="EN547" i="5"/>
  <c r="EN537" i="5"/>
  <c r="EN538" i="5"/>
  <c r="EN540" i="5"/>
  <c r="EN544" i="5"/>
  <c r="EN536" i="5"/>
  <c r="EN534" i="5"/>
  <c r="EN542" i="5"/>
  <c r="EM56" i="27"/>
  <c r="EM89" i="32" s="1"/>
  <c r="EM101" i="34"/>
  <c r="EM52" i="27"/>
  <c r="EM109" i="33"/>
  <c r="EM25" i="33"/>
  <c r="EM19" i="27"/>
  <c r="EM20" i="33"/>
  <c r="EM31" i="27"/>
  <c r="EM53" i="32" s="1"/>
  <c r="EM59" i="34"/>
  <c r="EM142" i="33" l="1"/>
  <c r="EM103" i="33"/>
  <c r="EM45" i="33"/>
  <c r="EM185" i="33"/>
  <c r="EM41" i="32"/>
  <c r="EM215" i="32"/>
  <c r="EM74" i="34"/>
  <c r="EM216" i="32"/>
  <c r="EM88" i="34"/>
  <c r="EM128" i="29"/>
  <c r="EN118" i="11"/>
  <c r="EM214" i="32"/>
  <c r="EM60" i="34"/>
  <c r="EM19" i="23"/>
  <c r="EM20" i="23" s="1"/>
  <c r="EO22" i="15"/>
  <c r="EO532" i="5"/>
  <c r="EO28" i="15"/>
  <c r="EO6" i="36"/>
  <c r="EO126" i="29"/>
  <c r="EO6" i="34"/>
  <c r="EO33" i="15"/>
  <c r="EO1149" i="5"/>
  <c r="EO5" i="5"/>
  <c r="EO269" i="5"/>
  <c r="EO27" i="15"/>
  <c r="EO6" i="35"/>
  <c r="EO6" i="30"/>
  <c r="EO6" i="27"/>
  <c r="EO6" i="31"/>
  <c r="EO6" i="23"/>
  <c r="EO6" i="33"/>
  <c r="EO6" i="32"/>
  <c r="EO5" i="9"/>
  <c r="EO6" i="11"/>
  <c r="EM76" i="33"/>
  <c r="EM217" i="32"/>
  <c r="EM102" i="34"/>
  <c r="EM119" i="33"/>
  <c r="EN8" i="5"/>
  <c r="EN8" i="9"/>
  <c r="EM96" i="33"/>
  <c r="EN74" i="11"/>
  <c r="EN74" i="27" s="1"/>
  <c r="EN47" i="11"/>
  <c r="EN47" i="27" s="1"/>
  <c r="EN45" i="11"/>
  <c r="EN66" i="11"/>
  <c r="EN66" i="27" s="1"/>
  <c r="EN65" i="11"/>
  <c r="EN65" i="27" s="1"/>
  <c r="EN56" i="11"/>
  <c r="EN70" i="11"/>
  <c r="EN70" i="27" s="1"/>
  <c r="EN98" i="11"/>
  <c r="EN98" i="27" s="1"/>
  <c r="EN22" i="11"/>
  <c r="EN33" i="11"/>
  <c r="EN33" i="27" s="1"/>
  <c r="EN86" i="11"/>
  <c r="EN86" i="27" s="1"/>
  <c r="EN55" i="11"/>
  <c r="EN55" i="27" s="1"/>
  <c r="EN107" i="11"/>
  <c r="EN107" i="27" s="1"/>
  <c r="EN19" i="11"/>
  <c r="EN24" i="11"/>
  <c r="EN72" i="11"/>
  <c r="EN72" i="27" s="1"/>
  <c r="EN69" i="11"/>
  <c r="EN69" i="27" s="1"/>
  <c r="EN80" i="11"/>
  <c r="EN80" i="27" s="1"/>
  <c r="EN68" i="11"/>
  <c r="EN68" i="27" s="1"/>
  <c r="EN37" i="11"/>
  <c r="EN37" i="27" s="1"/>
  <c r="EN49" i="11"/>
  <c r="EN49" i="27" s="1"/>
  <c r="EN89" i="11"/>
  <c r="EN89" i="27" s="1"/>
  <c r="EN92" i="11"/>
  <c r="EN92" i="27" s="1"/>
  <c r="EN31" i="11"/>
  <c r="EN58" i="11"/>
  <c r="EN58" i="27" s="1"/>
  <c r="EN79" i="11"/>
  <c r="EN79" i="27" s="1"/>
  <c r="EN106" i="11"/>
  <c r="EN106" i="27" s="1"/>
  <c r="EN100" i="11"/>
  <c r="EN100" i="27" s="1"/>
  <c r="EN111" i="11"/>
  <c r="EN16" i="11"/>
  <c r="EN103" i="11"/>
  <c r="EN103" i="27" s="1"/>
  <c r="EN25" i="11"/>
  <c r="EN25" i="27" s="1"/>
  <c r="EN82" i="11"/>
  <c r="EN36" i="11"/>
  <c r="EN21" i="11"/>
  <c r="EN21" i="27" s="1"/>
  <c r="EN35" i="11"/>
  <c r="EN35" i="27" s="1"/>
  <c r="EN46" i="11"/>
  <c r="EN46" i="27" s="1"/>
  <c r="EN28" i="11"/>
  <c r="EN28" i="27" s="1"/>
  <c r="EN77" i="11"/>
  <c r="EN77" i="27" s="1"/>
  <c r="EN91" i="11"/>
  <c r="EN91" i="27" s="1"/>
  <c r="EN23" i="11"/>
  <c r="EN23" i="27" s="1"/>
  <c r="EN44" i="11"/>
  <c r="EN32" i="11"/>
  <c r="EN32" i="27" s="1"/>
  <c r="EN54" i="11"/>
  <c r="EN54" i="27" s="1"/>
  <c r="EN76" i="11"/>
  <c r="EN76" i="27" s="1"/>
  <c r="EN97" i="11"/>
  <c r="EN97" i="27" s="1"/>
  <c r="EN83" i="11"/>
  <c r="EN83" i="27" s="1"/>
  <c r="EN96" i="11"/>
  <c r="EN96" i="27" s="1"/>
  <c r="EN15" i="11"/>
  <c r="EN39" i="11"/>
  <c r="EN39" i="27" s="1"/>
  <c r="EN48" i="11"/>
  <c r="EN48" i="27" s="1"/>
  <c r="EN90" i="11"/>
  <c r="EN90" i="27" s="1"/>
  <c r="EN27" i="11"/>
  <c r="EN27" i="27" s="1"/>
  <c r="EN110" i="11"/>
  <c r="EN110" i="27" s="1"/>
  <c r="EN108" i="11"/>
  <c r="EN108" i="27" s="1"/>
  <c r="EN87" i="11"/>
  <c r="EN87" i="27" s="1"/>
  <c r="EN78" i="11"/>
  <c r="EN78" i="27" s="1"/>
  <c r="EN43" i="11"/>
  <c r="EN43" i="27" s="1"/>
  <c r="EN93" i="11"/>
  <c r="EN93" i="27" s="1"/>
  <c r="EN64" i="11"/>
  <c r="EN64" i="27" s="1"/>
  <c r="EN51" i="11"/>
  <c r="EN84" i="11"/>
  <c r="EN84" i="27" s="1"/>
  <c r="EN40" i="11"/>
  <c r="EN40" i="27" s="1"/>
  <c r="EN105" i="11"/>
  <c r="EN105" i="27" s="1"/>
  <c r="EN61" i="11"/>
  <c r="EN61" i="27" s="1"/>
  <c r="EN26" i="11"/>
  <c r="EN26" i="27" s="1"/>
  <c r="EN38" i="11"/>
  <c r="EN38" i="27" s="1"/>
  <c r="EN73" i="11"/>
  <c r="EN73" i="27" s="1"/>
  <c r="EN104" i="11"/>
  <c r="EN104" i="27" s="1"/>
  <c r="EN88" i="11"/>
  <c r="EN88" i="27" s="1"/>
  <c r="EN81" i="11"/>
  <c r="EN81" i="27" s="1"/>
  <c r="EN53" i="11"/>
  <c r="EN53" i="27" s="1"/>
  <c r="EN57" i="11"/>
  <c r="EN57" i="27" s="1"/>
  <c r="EN75" i="11"/>
  <c r="EN75" i="27" s="1"/>
  <c r="EN95" i="11"/>
  <c r="EN95" i="27" s="1"/>
  <c r="EN34" i="11"/>
  <c r="EN34" i="27" s="1"/>
  <c r="EN71" i="11"/>
  <c r="EN71" i="27" s="1"/>
  <c r="EN29" i="11"/>
  <c r="EN29" i="27" s="1"/>
  <c r="EN59" i="11"/>
  <c r="EN59" i="27" s="1"/>
  <c r="EN52" i="11"/>
  <c r="EN62" i="11"/>
  <c r="EN62" i="27" s="1"/>
  <c r="EN67" i="11"/>
  <c r="EN67" i="27" s="1"/>
  <c r="EN102" i="11"/>
  <c r="EN102" i="27" s="1"/>
  <c r="EN94" i="11"/>
  <c r="EN94" i="27" s="1"/>
  <c r="EN109" i="11"/>
  <c r="EN109" i="27" s="1"/>
  <c r="EN30" i="11"/>
  <c r="EN30" i="27" s="1"/>
  <c r="EN101" i="11"/>
  <c r="EN101" i="27" s="1"/>
  <c r="EN42" i="11"/>
  <c r="EN42" i="27" s="1"/>
  <c r="EN20" i="11"/>
  <c r="EN20" i="27" s="1"/>
  <c r="EN17" i="11"/>
  <c r="EN41" i="11"/>
  <c r="EN50" i="11"/>
  <c r="EN50" i="27" s="1"/>
  <c r="EN85" i="11"/>
  <c r="EN85" i="27" s="1"/>
  <c r="EN18" i="11"/>
  <c r="EN99" i="11"/>
  <c r="EN99" i="27" s="1"/>
  <c r="EN63" i="11"/>
  <c r="EN63" i="27" s="1"/>
  <c r="EN60" i="11"/>
  <c r="EN60" i="27" s="1"/>
  <c r="EM17" i="32"/>
  <c r="EM149" i="33"/>
  <c r="EN138" i="33" l="1"/>
  <c r="EN16" i="23"/>
  <c r="EN15" i="27"/>
  <c r="EN49" i="33"/>
  <c r="EN80" i="33"/>
  <c r="EN85" i="33" s="1"/>
  <c r="EN117" i="33"/>
  <c r="EN32" i="33"/>
  <c r="EN89" i="33"/>
  <c r="EN115" i="11"/>
  <c r="EN23" i="23"/>
  <c r="EN127" i="33"/>
  <c r="EN133" i="33" s="1"/>
  <c r="EN31" i="34"/>
  <c r="EN3" i="11"/>
  <c r="EN140" i="33"/>
  <c r="EN101" i="33"/>
  <c r="EN82" i="27"/>
  <c r="EN65" i="32" s="1"/>
  <c r="EN73" i="34"/>
  <c r="EN111" i="27"/>
  <c r="EN27" i="33"/>
  <c r="EN107" i="33"/>
  <c r="EN22" i="27"/>
  <c r="EN31" i="33"/>
  <c r="EN52" i="27"/>
  <c r="EN109" i="33"/>
  <c r="EN25" i="33"/>
  <c r="EN31" i="27"/>
  <c r="EN53" i="32" s="1"/>
  <c r="EN59" i="34"/>
  <c r="EM213" i="32"/>
  <c r="EM46" i="34"/>
  <c r="EN41" i="27"/>
  <c r="EN112" i="33"/>
  <c r="EN24" i="33"/>
  <c r="EN24" i="27"/>
  <c r="EN114" i="33"/>
  <c r="EN45" i="34"/>
  <c r="EN16" i="33"/>
  <c r="EN94" i="33"/>
  <c r="EN45" i="27"/>
  <c r="EN115" i="33"/>
  <c r="EO535" i="5"/>
  <c r="EO534" i="5"/>
  <c r="EO536" i="5"/>
  <c r="EO538" i="5"/>
  <c r="EO541" i="5"/>
  <c r="EO543" i="5"/>
  <c r="EO542" i="5"/>
  <c r="EO539" i="5"/>
  <c r="EO545" i="5"/>
  <c r="EO547" i="5"/>
  <c r="EO537" i="5"/>
  <c r="EO540" i="5"/>
  <c r="EO546" i="5"/>
  <c r="EO544" i="5"/>
  <c r="EM211" i="32"/>
  <c r="EM18" i="34"/>
  <c r="EN18" i="27"/>
  <c r="EN29" i="33"/>
  <c r="EN111" i="33"/>
  <c r="EN17" i="34"/>
  <c r="EN63" i="33"/>
  <c r="EN44" i="27"/>
  <c r="EN110" i="33"/>
  <c r="EN36" i="27"/>
  <c r="EN77" i="32" s="1"/>
  <c r="EN87" i="34"/>
  <c r="EN137" i="33"/>
  <c r="EN108" i="33"/>
  <c r="EN15" i="23"/>
  <c r="EN100" i="33"/>
  <c r="EN62" i="33"/>
  <c r="EN19" i="27"/>
  <c r="EN20" i="33"/>
  <c r="EN56" i="27"/>
  <c r="EN89" i="32" s="1"/>
  <c r="EN101" i="34"/>
  <c r="EP21" i="15"/>
  <c r="EO6" i="5"/>
  <c r="EO7" i="36"/>
  <c r="EO7" i="34"/>
  <c r="EO7" i="35"/>
  <c r="EO7" i="30"/>
  <c r="EO7" i="31"/>
  <c r="EO7" i="23"/>
  <c r="EO7" i="33"/>
  <c r="EO7" i="32"/>
  <c r="EO7" i="11"/>
  <c r="EO7" i="27"/>
  <c r="EO6" i="9"/>
  <c r="EO31" i="15"/>
  <c r="EN142" i="33" l="1"/>
  <c r="EN103" i="33"/>
  <c r="EN19" i="23"/>
  <c r="EN20" i="23" s="1"/>
  <c r="EN214" i="32"/>
  <c r="EN60" i="34"/>
  <c r="EN149" i="33"/>
  <c r="EO8" i="5"/>
  <c r="EO8" i="9"/>
  <c r="EP532" i="5"/>
  <c r="EP22" i="15"/>
  <c r="EP6" i="36"/>
  <c r="EP6" i="34"/>
  <c r="EP33" i="15"/>
  <c r="EP1149" i="5"/>
  <c r="EP126" i="29"/>
  <c r="EP6" i="33"/>
  <c r="EP27" i="15"/>
  <c r="EP5" i="5"/>
  <c r="EP6" i="35"/>
  <c r="EP6" i="30"/>
  <c r="EP6" i="27"/>
  <c r="EP28" i="15"/>
  <c r="EP269" i="5"/>
  <c r="EP6" i="31"/>
  <c r="EP6" i="23"/>
  <c r="EP5" i="9"/>
  <c r="EP6" i="11"/>
  <c r="EP6" i="32"/>
  <c r="EN216" i="32"/>
  <c r="EN88" i="34"/>
  <c r="EN17" i="32"/>
  <c r="EN41" i="32"/>
  <c r="EN185" i="33"/>
  <c r="EO102" i="11"/>
  <c r="EO102" i="27" s="1"/>
  <c r="EO43" i="11"/>
  <c r="EO43" i="27" s="1"/>
  <c r="EO100" i="11"/>
  <c r="EO100" i="27" s="1"/>
  <c r="EO25" i="11"/>
  <c r="EO25" i="27" s="1"/>
  <c r="EO21" i="11"/>
  <c r="EO21" i="27" s="1"/>
  <c r="EO55" i="11"/>
  <c r="EO55" i="27" s="1"/>
  <c r="EO71" i="11"/>
  <c r="EO71" i="27" s="1"/>
  <c r="EO111" i="11"/>
  <c r="EO33" i="11"/>
  <c r="EO33" i="27" s="1"/>
  <c r="EO109" i="11"/>
  <c r="EO109" i="27" s="1"/>
  <c r="EO58" i="11"/>
  <c r="EO58" i="27" s="1"/>
  <c r="EO64" i="11"/>
  <c r="EO64" i="27" s="1"/>
  <c r="EO59" i="11"/>
  <c r="EO59" i="27" s="1"/>
  <c r="EO49" i="11"/>
  <c r="EO49" i="27" s="1"/>
  <c r="EO72" i="11"/>
  <c r="EO72" i="27" s="1"/>
  <c r="EO44" i="11"/>
  <c r="EO81" i="11"/>
  <c r="EO81" i="27" s="1"/>
  <c r="EO24" i="11"/>
  <c r="EO76" i="11"/>
  <c r="EO76" i="27" s="1"/>
  <c r="EO40" i="11"/>
  <c r="EO40" i="27" s="1"/>
  <c r="EO31" i="11"/>
  <c r="EO47" i="11"/>
  <c r="EO47" i="27" s="1"/>
  <c r="EO67" i="11"/>
  <c r="EO67" i="27" s="1"/>
  <c r="EO84" i="11"/>
  <c r="EO84" i="27" s="1"/>
  <c r="EO75" i="11"/>
  <c r="EO75" i="27" s="1"/>
  <c r="EO106" i="11"/>
  <c r="EO106" i="27" s="1"/>
  <c r="EO56" i="11"/>
  <c r="EO66" i="11"/>
  <c r="EO66" i="27" s="1"/>
  <c r="EO48" i="11"/>
  <c r="EO48" i="27" s="1"/>
  <c r="EO65" i="11"/>
  <c r="EO65" i="27" s="1"/>
  <c r="EO34" i="11"/>
  <c r="EO34" i="27" s="1"/>
  <c r="EO62" i="11"/>
  <c r="EO62" i="27" s="1"/>
  <c r="EO86" i="11"/>
  <c r="EO86" i="27" s="1"/>
  <c r="EO87" i="11"/>
  <c r="EO87" i="27" s="1"/>
  <c r="EO97" i="11"/>
  <c r="EO97" i="27" s="1"/>
  <c r="EO23" i="11"/>
  <c r="EO23" i="27" s="1"/>
  <c r="EO61" i="11"/>
  <c r="EO61" i="27" s="1"/>
  <c r="EO54" i="11"/>
  <c r="EO54" i="27" s="1"/>
  <c r="EO60" i="11"/>
  <c r="EO60" i="27" s="1"/>
  <c r="EO91" i="11"/>
  <c r="EO91" i="27" s="1"/>
  <c r="EO73" i="11"/>
  <c r="EO73" i="27" s="1"/>
  <c r="EO104" i="11"/>
  <c r="EO104" i="27" s="1"/>
  <c r="EO15" i="11"/>
  <c r="EO32" i="11"/>
  <c r="EO32" i="27" s="1"/>
  <c r="EO63" i="11"/>
  <c r="EO63" i="27" s="1"/>
  <c r="EO50" i="11"/>
  <c r="EO50" i="27" s="1"/>
  <c r="EO88" i="11"/>
  <c r="EO88" i="27" s="1"/>
  <c r="EO17" i="11"/>
  <c r="EO80" i="11"/>
  <c r="EO80" i="27" s="1"/>
  <c r="EO94" i="11"/>
  <c r="EO94" i="27" s="1"/>
  <c r="EO46" i="11"/>
  <c r="EO46" i="27" s="1"/>
  <c r="EO52" i="11"/>
  <c r="EO74" i="11"/>
  <c r="EO74" i="27" s="1"/>
  <c r="EO108" i="11"/>
  <c r="EO108" i="27" s="1"/>
  <c r="EO22" i="11"/>
  <c r="EO93" i="11"/>
  <c r="EO93" i="27" s="1"/>
  <c r="EO110" i="11"/>
  <c r="EO110" i="27" s="1"/>
  <c r="EO35" i="11"/>
  <c r="EO35" i="27" s="1"/>
  <c r="EO30" i="11"/>
  <c r="EO30" i="27" s="1"/>
  <c r="EO98" i="11"/>
  <c r="EO98" i="27" s="1"/>
  <c r="EO82" i="11"/>
  <c r="EO107" i="11"/>
  <c r="EO107" i="27" s="1"/>
  <c r="EO99" i="11"/>
  <c r="EO99" i="27" s="1"/>
  <c r="EO96" i="11"/>
  <c r="EO96" i="27" s="1"/>
  <c r="EO28" i="11"/>
  <c r="EO28" i="27" s="1"/>
  <c r="EO89" i="11"/>
  <c r="EO89" i="27" s="1"/>
  <c r="EO37" i="11"/>
  <c r="EO37" i="27" s="1"/>
  <c r="EO85" i="11"/>
  <c r="EO85" i="27" s="1"/>
  <c r="EO26" i="11"/>
  <c r="EO26" i="27" s="1"/>
  <c r="EO101" i="11"/>
  <c r="EO101" i="27" s="1"/>
  <c r="EO105" i="11"/>
  <c r="EO105" i="27" s="1"/>
  <c r="EO53" i="11"/>
  <c r="EO53" i="27" s="1"/>
  <c r="EO39" i="11"/>
  <c r="EO39" i="27" s="1"/>
  <c r="EO51" i="11"/>
  <c r="EO103" i="11"/>
  <c r="EO103" i="27" s="1"/>
  <c r="EO36" i="11"/>
  <c r="EO79" i="11"/>
  <c r="EO79" i="27" s="1"/>
  <c r="EO90" i="11"/>
  <c r="EO90" i="27" s="1"/>
  <c r="EO27" i="11"/>
  <c r="EO27" i="27" s="1"/>
  <c r="EO78" i="11"/>
  <c r="EO78" i="27" s="1"/>
  <c r="EO95" i="11"/>
  <c r="EO95" i="27" s="1"/>
  <c r="EO16" i="11"/>
  <c r="EO70" i="11"/>
  <c r="EO70" i="27" s="1"/>
  <c r="EO29" i="11"/>
  <c r="EO29" i="27" s="1"/>
  <c r="EO45" i="11"/>
  <c r="EO57" i="11"/>
  <c r="EO57" i="27" s="1"/>
  <c r="EO20" i="11"/>
  <c r="EO20" i="27" s="1"/>
  <c r="EO68" i="11"/>
  <c r="EO68" i="27" s="1"/>
  <c r="EO19" i="11"/>
  <c r="EO42" i="11"/>
  <c r="EO42" i="27" s="1"/>
  <c r="EO38" i="11"/>
  <c r="EO38" i="27" s="1"/>
  <c r="EO41" i="11"/>
  <c r="EO77" i="11"/>
  <c r="EO77" i="27" s="1"/>
  <c r="EO69" i="11"/>
  <c r="EO69" i="27" s="1"/>
  <c r="EO18" i="11"/>
  <c r="EO83" i="11"/>
  <c r="EO83" i="27" s="1"/>
  <c r="EO92" i="11"/>
  <c r="EO92" i="27" s="1"/>
  <c r="EN45" i="33"/>
  <c r="EN128" i="29"/>
  <c r="EO118" i="11"/>
  <c r="EN217" i="32"/>
  <c r="EN102" i="34"/>
  <c r="EN119" i="33"/>
  <c r="EN215" i="32"/>
  <c r="EN74" i="34"/>
  <c r="EN96" i="33"/>
  <c r="EN76" i="33"/>
  <c r="EO82" i="27" l="1"/>
  <c r="EO65" i="32" s="1"/>
  <c r="EO73" i="34"/>
  <c r="EO31" i="27"/>
  <c r="EO53" i="32" s="1"/>
  <c r="EO59" i="34"/>
  <c r="EN213" i="32"/>
  <c r="EN46" i="34"/>
  <c r="EO19" i="27"/>
  <c r="EO20" i="33"/>
  <c r="EO45" i="27"/>
  <c r="EO115" i="33"/>
  <c r="EO41" i="27"/>
  <c r="EO24" i="33"/>
  <c r="EO112" i="33"/>
  <c r="EO36" i="27"/>
  <c r="EO77" i="32" s="1"/>
  <c r="EO87" i="34"/>
  <c r="EO52" i="27"/>
  <c r="EO109" i="33"/>
  <c r="EO25" i="33"/>
  <c r="EO63" i="33"/>
  <c r="EO44" i="27"/>
  <c r="EO110" i="33"/>
  <c r="EO111" i="27"/>
  <c r="EO27" i="33"/>
  <c r="EO107" i="33"/>
  <c r="EN211" i="32"/>
  <c r="EN18" i="34"/>
  <c r="EO22" i="27"/>
  <c r="EO31" i="33"/>
  <c r="EO15" i="27"/>
  <c r="EO127" i="33"/>
  <c r="EO133" i="33" s="1"/>
  <c r="EO115" i="11"/>
  <c r="EO117" i="33"/>
  <c r="EO23" i="23"/>
  <c r="EO31" i="34"/>
  <c r="EO3" i="11"/>
  <c r="EO140" i="33"/>
  <c r="EO89" i="33"/>
  <c r="EO32" i="33"/>
  <c r="EO80" i="33"/>
  <c r="EO85" i="33" s="1"/>
  <c r="EO101" i="33"/>
  <c r="EO49" i="33"/>
  <c r="EO56" i="27"/>
  <c r="EO89" i="32" s="1"/>
  <c r="EO101" i="34"/>
  <c r="EQ21" i="15"/>
  <c r="EP31" i="15"/>
  <c r="EP7" i="36"/>
  <c r="EP7" i="34"/>
  <c r="EP7" i="33"/>
  <c r="EP7" i="35"/>
  <c r="EP7" i="30"/>
  <c r="EP7" i="27"/>
  <c r="EP7" i="31"/>
  <c r="EP7" i="23"/>
  <c r="EP6" i="5"/>
  <c r="EP7" i="32"/>
  <c r="EP6" i="9"/>
  <c r="EP7" i="11"/>
  <c r="EO18" i="27"/>
  <c r="EO111" i="33"/>
  <c r="EO17" i="34"/>
  <c r="EO29" i="33"/>
  <c r="EO62" i="33"/>
  <c r="EO100" i="33"/>
  <c r="EO15" i="23"/>
  <c r="EO108" i="33"/>
  <c r="EO137" i="33"/>
  <c r="EO16" i="23"/>
  <c r="EO138" i="33"/>
  <c r="EO24" i="27"/>
  <c r="EO94" i="33"/>
  <c r="EO114" i="33"/>
  <c r="EO45" i="34"/>
  <c r="EO16" i="33"/>
  <c r="EP535" i="5"/>
  <c r="EP539" i="5"/>
  <c r="EP544" i="5"/>
  <c r="EP547" i="5"/>
  <c r="EP534" i="5"/>
  <c r="EP537" i="5"/>
  <c r="EP538" i="5"/>
  <c r="EP536" i="5"/>
  <c r="EP541" i="5"/>
  <c r="EP542" i="5"/>
  <c r="EP545" i="5"/>
  <c r="EP546" i="5"/>
  <c r="EP543" i="5"/>
  <c r="EP540" i="5"/>
  <c r="EO17" i="32" l="1"/>
  <c r="EO103" i="33"/>
  <c r="EO45" i="33"/>
  <c r="EO19" i="23"/>
  <c r="EO20" i="23" s="1"/>
  <c r="EO217" i="32"/>
  <c r="EO102" i="34"/>
  <c r="EP8" i="5"/>
  <c r="EP8" i="9"/>
  <c r="EO76" i="33"/>
  <c r="EO96" i="33"/>
  <c r="EO149" i="33"/>
  <c r="EO214" i="32"/>
  <c r="EO60" i="34"/>
  <c r="EP71" i="11"/>
  <c r="EP71" i="27" s="1"/>
  <c r="EP47" i="11"/>
  <c r="EP47" i="27" s="1"/>
  <c r="EP82" i="11"/>
  <c r="EP87" i="11"/>
  <c r="EP87" i="27" s="1"/>
  <c r="EP86" i="11"/>
  <c r="EP86" i="27" s="1"/>
  <c r="EP46" i="11"/>
  <c r="EP46" i="27" s="1"/>
  <c r="EP70" i="11"/>
  <c r="EP70" i="27" s="1"/>
  <c r="EP74" i="11"/>
  <c r="EP74" i="27" s="1"/>
  <c r="EP106" i="11"/>
  <c r="EP106" i="27" s="1"/>
  <c r="EP30" i="11"/>
  <c r="EP30" i="27" s="1"/>
  <c r="EP111" i="11"/>
  <c r="EP33" i="11"/>
  <c r="EP33" i="27" s="1"/>
  <c r="EP109" i="11"/>
  <c r="EP109" i="27" s="1"/>
  <c r="EP101" i="11"/>
  <c r="EP101" i="27" s="1"/>
  <c r="EP31" i="11"/>
  <c r="EP15" i="11"/>
  <c r="EP76" i="11"/>
  <c r="EP76" i="27" s="1"/>
  <c r="EP41" i="11"/>
  <c r="EP99" i="11"/>
  <c r="EP99" i="27" s="1"/>
  <c r="EP104" i="11"/>
  <c r="EP104" i="27" s="1"/>
  <c r="EP57" i="11"/>
  <c r="EP57" i="27" s="1"/>
  <c r="EP81" i="11"/>
  <c r="EP81" i="27" s="1"/>
  <c r="EP17" i="11"/>
  <c r="EP40" i="11"/>
  <c r="EP40" i="27" s="1"/>
  <c r="EP53" i="11"/>
  <c r="EP53" i="27" s="1"/>
  <c r="EP43" i="11"/>
  <c r="EP43" i="27" s="1"/>
  <c r="EP84" i="11"/>
  <c r="EP84" i="27" s="1"/>
  <c r="EP67" i="11"/>
  <c r="EP67" i="27" s="1"/>
  <c r="EP45" i="11"/>
  <c r="EP39" i="11"/>
  <c r="EP39" i="27" s="1"/>
  <c r="EP48" i="11"/>
  <c r="EP48" i="27" s="1"/>
  <c r="EP108" i="11"/>
  <c r="EP108" i="27" s="1"/>
  <c r="EP58" i="11"/>
  <c r="EP58" i="27" s="1"/>
  <c r="EP62" i="11"/>
  <c r="EP62" i="27" s="1"/>
  <c r="EP35" i="11"/>
  <c r="EP35" i="27" s="1"/>
  <c r="EP22" i="11"/>
  <c r="EP24" i="11"/>
  <c r="EP61" i="11"/>
  <c r="EP61" i="27" s="1"/>
  <c r="EP83" i="11"/>
  <c r="EP83" i="27" s="1"/>
  <c r="EP69" i="11"/>
  <c r="EP69" i="27" s="1"/>
  <c r="EP107" i="11"/>
  <c r="EP107" i="27" s="1"/>
  <c r="EP54" i="11"/>
  <c r="EP54" i="27" s="1"/>
  <c r="EP63" i="11"/>
  <c r="EP63" i="27" s="1"/>
  <c r="EP18" i="11"/>
  <c r="EP68" i="11"/>
  <c r="EP68" i="27" s="1"/>
  <c r="EP38" i="11"/>
  <c r="EP38" i="27" s="1"/>
  <c r="EP73" i="11"/>
  <c r="EP73" i="27" s="1"/>
  <c r="EP78" i="11"/>
  <c r="EP78" i="27" s="1"/>
  <c r="EP65" i="11"/>
  <c r="EP65" i="27" s="1"/>
  <c r="EP55" i="11"/>
  <c r="EP55" i="27" s="1"/>
  <c r="EP25" i="11"/>
  <c r="EP25" i="27" s="1"/>
  <c r="EP90" i="11"/>
  <c r="EP90" i="27" s="1"/>
  <c r="EP103" i="11"/>
  <c r="EP103" i="27" s="1"/>
  <c r="EP36" i="11"/>
  <c r="EP102" i="11"/>
  <c r="EP102" i="27" s="1"/>
  <c r="EP56" i="11"/>
  <c r="EP93" i="11"/>
  <c r="EP93" i="27" s="1"/>
  <c r="EP110" i="11"/>
  <c r="EP110" i="27" s="1"/>
  <c r="EP51" i="11"/>
  <c r="EP27" i="11"/>
  <c r="EP27" i="27" s="1"/>
  <c r="EP91" i="11"/>
  <c r="EP91" i="27" s="1"/>
  <c r="EP85" i="11"/>
  <c r="EP85" i="27" s="1"/>
  <c r="EP26" i="11"/>
  <c r="EP26" i="27" s="1"/>
  <c r="EP92" i="11"/>
  <c r="EP92" i="27" s="1"/>
  <c r="EP97" i="11"/>
  <c r="EP97" i="27" s="1"/>
  <c r="EP42" i="11"/>
  <c r="EP42" i="27" s="1"/>
  <c r="EP23" i="11"/>
  <c r="EP23" i="27" s="1"/>
  <c r="EP49" i="11"/>
  <c r="EP49" i="27" s="1"/>
  <c r="EP89" i="11"/>
  <c r="EP89" i="27" s="1"/>
  <c r="EP77" i="11"/>
  <c r="EP77" i="27" s="1"/>
  <c r="EP105" i="11"/>
  <c r="EP105" i="27" s="1"/>
  <c r="EP98" i="11"/>
  <c r="EP98" i="27" s="1"/>
  <c r="EP64" i="11"/>
  <c r="EP64" i="27" s="1"/>
  <c r="EP59" i="11"/>
  <c r="EP59" i="27" s="1"/>
  <c r="EP94" i="11"/>
  <c r="EP94" i="27" s="1"/>
  <c r="EP34" i="11"/>
  <c r="EP34" i="27" s="1"/>
  <c r="EP52" i="11"/>
  <c r="EP75" i="11"/>
  <c r="EP75" i="27" s="1"/>
  <c r="EP21" i="11"/>
  <c r="EP21" i="27" s="1"/>
  <c r="EP100" i="11"/>
  <c r="EP100" i="27" s="1"/>
  <c r="EP79" i="11"/>
  <c r="EP79" i="27" s="1"/>
  <c r="EP95" i="11"/>
  <c r="EP95" i="27" s="1"/>
  <c r="EP16" i="11"/>
  <c r="EP32" i="11"/>
  <c r="EP32" i="27" s="1"/>
  <c r="EP60" i="11"/>
  <c r="EP60" i="27" s="1"/>
  <c r="EP20" i="11"/>
  <c r="EP20" i="27" s="1"/>
  <c r="EP96" i="11"/>
  <c r="EP96" i="27" s="1"/>
  <c r="EP50" i="11"/>
  <c r="EP50" i="27" s="1"/>
  <c r="EP19" i="11"/>
  <c r="EP44" i="11"/>
  <c r="EP88" i="11"/>
  <c r="EP88" i="27" s="1"/>
  <c r="EP80" i="11"/>
  <c r="EP80" i="27" s="1"/>
  <c r="EP72" i="11"/>
  <c r="EP72" i="27" s="1"/>
  <c r="EP28" i="11"/>
  <c r="EP28" i="27" s="1"/>
  <c r="EP37" i="11"/>
  <c r="EP37" i="27" s="1"/>
  <c r="EP66" i="11"/>
  <c r="EP66" i="27" s="1"/>
  <c r="EP29" i="11"/>
  <c r="EP29" i="27" s="1"/>
  <c r="EO185" i="33"/>
  <c r="EO41" i="32"/>
  <c r="EO142" i="33"/>
  <c r="EQ532" i="5"/>
  <c r="EQ22" i="15"/>
  <c r="EQ33" i="15"/>
  <c r="EQ269" i="5"/>
  <c r="EQ1149" i="5"/>
  <c r="EQ6" i="33"/>
  <c r="EQ27" i="15"/>
  <c r="EQ28" i="15"/>
  <c r="EQ6" i="34"/>
  <c r="EQ126" i="29"/>
  <c r="EQ6" i="31"/>
  <c r="EQ5" i="5"/>
  <c r="EQ6" i="32"/>
  <c r="EQ6" i="36"/>
  <c r="EQ6" i="35"/>
  <c r="EQ6" i="30"/>
  <c r="EQ6" i="27"/>
  <c r="EQ5" i="9"/>
  <c r="EQ6" i="23"/>
  <c r="EQ6" i="11"/>
  <c r="EO216" i="32"/>
  <c r="EO88" i="34"/>
  <c r="EO211" i="32"/>
  <c r="EO18" i="34"/>
  <c r="EO128" i="29"/>
  <c r="EP118" i="11"/>
  <c r="EO119" i="33"/>
  <c r="EO215" i="32"/>
  <c r="EO74" i="34"/>
  <c r="EP44" i="27" l="1"/>
  <c r="EP110" i="33"/>
  <c r="EP36" i="27"/>
  <c r="EP77" i="32" s="1"/>
  <c r="EP87" i="34"/>
  <c r="EP41" i="27"/>
  <c r="EP112" i="33"/>
  <c r="EP24" i="33"/>
  <c r="EP19" i="27"/>
  <c r="EP20" i="33"/>
  <c r="EP52" i="27"/>
  <c r="EP25" i="33"/>
  <c r="EP109" i="33"/>
  <c r="EP24" i="27"/>
  <c r="EP16" i="33"/>
  <c r="EP45" i="34"/>
  <c r="EP114" i="33"/>
  <c r="EP94" i="33"/>
  <c r="EP45" i="27"/>
  <c r="EP115" i="33"/>
  <c r="EQ535" i="5"/>
  <c r="EQ538" i="5"/>
  <c r="EQ540" i="5"/>
  <c r="EQ542" i="5"/>
  <c r="EQ545" i="5"/>
  <c r="EQ546" i="5"/>
  <c r="EQ539" i="5"/>
  <c r="EQ544" i="5"/>
  <c r="EQ547" i="5"/>
  <c r="EQ534" i="5"/>
  <c r="EQ537" i="5"/>
  <c r="EQ543" i="5"/>
  <c r="EQ536" i="5"/>
  <c r="EQ541" i="5"/>
  <c r="EP56" i="27"/>
  <c r="EP89" i="32" s="1"/>
  <c r="EP101" i="34"/>
  <c r="EP18" i="27"/>
  <c r="EP29" i="33"/>
  <c r="EP111" i="33"/>
  <c r="EP17" i="34"/>
  <c r="EP22" i="27"/>
  <c r="EP31" i="33"/>
  <c r="EP15" i="27"/>
  <c r="EP80" i="33"/>
  <c r="EP85" i="33" s="1"/>
  <c r="EP115" i="11"/>
  <c r="EP23" i="23"/>
  <c r="EP117" i="33"/>
  <c r="EP49" i="33"/>
  <c r="EP31" i="34"/>
  <c r="EP3" i="11"/>
  <c r="EP127" i="33"/>
  <c r="EP133" i="33" s="1"/>
  <c r="EP32" i="33"/>
  <c r="EP101" i="33"/>
  <c r="EP140" i="33"/>
  <c r="EP89" i="33"/>
  <c r="EP96" i="33" s="1"/>
  <c r="EQ31" i="15"/>
  <c r="ER21" i="15"/>
  <c r="EQ7" i="33"/>
  <c r="EQ7" i="34"/>
  <c r="EQ6" i="5"/>
  <c r="EQ7" i="35"/>
  <c r="EQ7" i="30"/>
  <c r="EQ7" i="27"/>
  <c r="EQ7" i="36"/>
  <c r="EQ7" i="31"/>
  <c r="EQ7" i="23"/>
  <c r="EQ6" i="9"/>
  <c r="EQ7" i="11"/>
  <c r="EQ7" i="32"/>
  <c r="EO213" i="32"/>
  <c r="EO46" i="34"/>
  <c r="EP108" i="33"/>
  <c r="EP137" i="33"/>
  <c r="EP62" i="33"/>
  <c r="EP100" i="33"/>
  <c r="EP15" i="23"/>
  <c r="EP16" i="23"/>
  <c r="EP138" i="33"/>
  <c r="EP63" i="33"/>
  <c r="EP31" i="27"/>
  <c r="EP53" i="32" s="1"/>
  <c r="EP59" i="34"/>
  <c r="EP111" i="27"/>
  <c r="EP107" i="33"/>
  <c r="EP27" i="33"/>
  <c r="EP82" i="27"/>
  <c r="EP65" i="32" s="1"/>
  <c r="EP73" i="34"/>
  <c r="EP119" i="33" l="1"/>
  <c r="EP103" i="33"/>
  <c r="EP214" i="32"/>
  <c r="EP60" i="34"/>
  <c r="EP149" i="33"/>
  <c r="EP217" i="32"/>
  <c r="EP102" i="34"/>
  <c r="EP142" i="33"/>
  <c r="EP45" i="33"/>
  <c r="EP216" i="32"/>
  <c r="EP88" i="34"/>
  <c r="EP19" i="23"/>
  <c r="EP20" i="23" s="1"/>
  <c r="ER532" i="5"/>
  <c r="ER22" i="15"/>
  <c r="ER27" i="15"/>
  <c r="ER5" i="5"/>
  <c r="ER6" i="33"/>
  <c r="ER28" i="15"/>
  <c r="ER269" i="5"/>
  <c r="ER1149" i="5"/>
  <c r="ER6" i="34"/>
  <c r="ER6" i="35"/>
  <c r="ER6" i="30"/>
  <c r="ER6" i="36"/>
  <c r="ER126" i="29"/>
  <c r="ER6" i="31"/>
  <c r="ER6" i="23"/>
  <c r="ER33" i="15"/>
  <c r="ER6" i="32"/>
  <c r="ER6" i="11"/>
  <c r="ER6" i="27"/>
  <c r="ER5" i="9"/>
  <c r="EP128" i="29"/>
  <c r="EQ118" i="11"/>
  <c r="EP17" i="32"/>
  <c r="EP185" i="33"/>
  <c r="EP41" i="32"/>
  <c r="EP215" i="32"/>
  <c r="EP74" i="34"/>
  <c r="EQ8" i="5"/>
  <c r="EQ8" i="9"/>
  <c r="EP76" i="33"/>
  <c r="EQ70" i="11"/>
  <c r="EQ70" i="27" s="1"/>
  <c r="EQ111" i="11"/>
  <c r="EQ33" i="11"/>
  <c r="EQ33" i="27" s="1"/>
  <c r="EQ35" i="11"/>
  <c r="EQ35" i="27" s="1"/>
  <c r="EQ100" i="11"/>
  <c r="EQ100" i="27" s="1"/>
  <c r="EQ110" i="11"/>
  <c r="EQ110" i="27" s="1"/>
  <c r="EQ67" i="11"/>
  <c r="EQ67" i="27" s="1"/>
  <c r="EQ87" i="11"/>
  <c r="EQ87" i="27" s="1"/>
  <c r="EQ29" i="11"/>
  <c r="EQ29" i="27" s="1"/>
  <c r="EQ103" i="11"/>
  <c r="EQ103" i="27" s="1"/>
  <c r="EQ74" i="11"/>
  <c r="EQ74" i="27" s="1"/>
  <c r="EQ64" i="11"/>
  <c r="EQ64" i="27" s="1"/>
  <c r="EQ55" i="11"/>
  <c r="EQ55" i="27" s="1"/>
  <c r="EQ32" i="11"/>
  <c r="EQ32" i="27" s="1"/>
  <c r="EQ61" i="11"/>
  <c r="EQ61" i="27" s="1"/>
  <c r="EQ63" i="11"/>
  <c r="EQ63" i="27" s="1"/>
  <c r="EQ60" i="11"/>
  <c r="EQ60" i="27" s="1"/>
  <c r="EQ24" i="11"/>
  <c r="EQ85" i="11"/>
  <c r="EQ85" i="27" s="1"/>
  <c r="EQ76" i="11"/>
  <c r="EQ76" i="27" s="1"/>
  <c r="EQ18" i="11"/>
  <c r="EQ92" i="11"/>
  <c r="EQ92" i="27" s="1"/>
  <c r="EQ72" i="11"/>
  <c r="EQ72" i="27" s="1"/>
  <c r="EQ58" i="11"/>
  <c r="EQ58" i="27" s="1"/>
  <c r="EQ48" i="11"/>
  <c r="EQ48" i="27" s="1"/>
  <c r="EQ47" i="11"/>
  <c r="EQ47" i="27" s="1"/>
  <c r="EQ109" i="11"/>
  <c r="EQ109" i="27" s="1"/>
  <c r="EQ30" i="11"/>
  <c r="EQ30" i="27" s="1"/>
  <c r="EQ65" i="11"/>
  <c r="EQ65" i="27" s="1"/>
  <c r="EQ108" i="11"/>
  <c r="EQ108" i="27" s="1"/>
  <c r="EQ52" i="11"/>
  <c r="EQ82" i="11"/>
  <c r="EQ22" i="11"/>
  <c r="EQ78" i="11"/>
  <c r="EQ78" i="27" s="1"/>
  <c r="EQ86" i="11"/>
  <c r="EQ86" i="27" s="1"/>
  <c r="EQ84" i="11"/>
  <c r="EQ84" i="27" s="1"/>
  <c r="EQ68" i="11"/>
  <c r="EQ68" i="27" s="1"/>
  <c r="EQ15" i="11"/>
  <c r="EQ26" i="11"/>
  <c r="EQ26" i="27" s="1"/>
  <c r="EQ73" i="11"/>
  <c r="EQ73" i="27" s="1"/>
  <c r="EQ91" i="11"/>
  <c r="EQ91" i="27" s="1"/>
  <c r="EQ20" i="11"/>
  <c r="EQ20" i="27" s="1"/>
  <c r="EQ88" i="11"/>
  <c r="EQ88" i="27" s="1"/>
  <c r="EQ97" i="11"/>
  <c r="EQ97" i="27" s="1"/>
  <c r="EQ54" i="11"/>
  <c r="EQ54" i="27" s="1"/>
  <c r="EQ96" i="11"/>
  <c r="EQ96" i="27" s="1"/>
  <c r="EQ49" i="11"/>
  <c r="EQ49" i="27" s="1"/>
  <c r="EQ93" i="11"/>
  <c r="EQ93" i="27" s="1"/>
  <c r="EQ62" i="11"/>
  <c r="EQ62" i="27" s="1"/>
  <c r="EQ21" i="11"/>
  <c r="EQ21" i="27" s="1"/>
  <c r="EQ90" i="11"/>
  <c r="EQ90" i="27" s="1"/>
  <c r="EQ66" i="11"/>
  <c r="EQ66" i="27" s="1"/>
  <c r="EQ106" i="11"/>
  <c r="EQ106" i="27" s="1"/>
  <c r="EQ46" i="11"/>
  <c r="EQ46" i="27" s="1"/>
  <c r="EQ71" i="11"/>
  <c r="EQ71" i="27" s="1"/>
  <c r="EQ16" i="11"/>
  <c r="EQ39" i="11"/>
  <c r="EQ39" i="27" s="1"/>
  <c r="EQ102" i="11"/>
  <c r="EQ102" i="27" s="1"/>
  <c r="EQ51" i="11"/>
  <c r="EQ27" i="11"/>
  <c r="EQ27" i="27" s="1"/>
  <c r="EQ77" i="11"/>
  <c r="EQ77" i="27" s="1"/>
  <c r="EQ37" i="11"/>
  <c r="EQ37" i="27" s="1"/>
  <c r="EQ38" i="11"/>
  <c r="EQ38" i="27" s="1"/>
  <c r="EQ101" i="11"/>
  <c r="EQ101" i="27" s="1"/>
  <c r="EQ31" i="11"/>
  <c r="EQ83" i="11"/>
  <c r="EQ83" i="27" s="1"/>
  <c r="EQ41" i="11"/>
  <c r="EQ40" i="11"/>
  <c r="EQ40" i="27" s="1"/>
  <c r="EQ44" i="11"/>
  <c r="EQ69" i="11"/>
  <c r="EQ69" i="27" s="1"/>
  <c r="EQ50" i="11"/>
  <c r="EQ50" i="27" s="1"/>
  <c r="EQ25" i="11"/>
  <c r="EQ25" i="27" s="1"/>
  <c r="EQ95" i="11"/>
  <c r="EQ95" i="27" s="1"/>
  <c r="EQ94" i="11"/>
  <c r="EQ94" i="27" s="1"/>
  <c r="EQ59" i="11"/>
  <c r="EQ59" i="27" s="1"/>
  <c r="EQ36" i="11"/>
  <c r="EQ43" i="11"/>
  <c r="EQ43" i="27" s="1"/>
  <c r="EQ56" i="11"/>
  <c r="EQ79" i="11"/>
  <c r="EQ79" i="27" s="1"/>
  <c r="EQ45" i="11"/>
  <c r="EQ75" i="11"/>
  <c r="EQ75" i="27" s="1"/>
  <c r="EQ98" i="11"/>
  <c r="EQ98" i="27" s="1"/>
  <c r="EQ34" i="11"/>
  <c r="EQ34" i="27" s="1"/>
  <c r="EQ80" i="11"/>
  <c r="EQ80" i="27" s="1"/>
  <c r="EQ105" i="11"/>
  <c r="EQ105" i="27" s="1"/>
  <c r="EQ53" i="11"/>
  <c r="EQ53" i="27" s="1"/>
  <c r="EQ89" i="11"/>
  <c r="EQ89" i="27" s="1"/>
  <c r="EQ42" i="11"/>
  <c r="EQ42" i="27" s="1"/>
  <c r="EQ104" i="11"/>
  <c r="EQ104" i="27" s="1"/>
  <c r="EQ23" i="11"/>
  <c r="EQ23" i="27" s="1"/>
  <c r="EQ107" i="11"/>
  <c r="EQ107" i="27" s="1"/>
  <c r="EQ19" i="11"/>
  <c r="EQ17" i="11"/>
  <c r="EQ28" i="11"/>
  <c r="EQ28" i="27" s="1"/>
  <c r="EQ81" i="11"/>
  <c r="EQ81" i="27" s="1"/>
  <c r="EQ99" i="11"/>
  <c r="EQ99" i="27" s="1"/>
  <c r="EQ57" i="11"/>
  <c r="EQ57" i="27" s="1"/>
  <c r="EQ63" i="33" l="1"/>
  <c r="EQ19" i="27"/>
  <c r="EQ20" i="33"/>
  <c r="EQ45" i="27"/>
  <c r="EQ115" i="33"/>
  <c r="EQ36" i="27"/>
  <c r="EQ77" i="32" s="1"/>
  <c r="EQ87" i="34"/>
  <c r="EQ62" i="33"/>
  <c r="EQ137" i="33"/>
  <c r="EQ15" i="23"/>
  <c r="EQ100" i="33"/>
  <c r="EQ108" i="33"/>
  <c r="EQ82" i="27"/>
  <c r="EQ65" i="32" s="1"/>
  <c r="EQ73" i="34"/>
  <c r="ER31" i="15"/>
  <c r="ES21" i="15"/>
  <c r="ER7" i="33"/>
  <c r="ER6" i="5"/>
  <c r="ER7" i="31"/>
  <c r="ER7" i="32"/>
  <c r="ER7" i="36"/>
  <c r="ER7" i="34"/>
  <c r="ER7" i="35"/>
  <c r="ER7" i="30"/>
  <c r="ER7" i="27"/>
  <c r="ER7" i="23"/>
  <c r="ER6" i="9"/>
  <c r="ER7" i="11"/>
  <c r="EQ41" i="27"/>
  <c r="EQ112" i="33"/>
  <c r="EQ24" i="33"/>
  <c r="EQ138" i="33"/>
  <c r="EQ16" i="23"/>
  <c r="EQ52" i="27"/>
  <c r="EQ25" i="33"/>
  <c r="EQ109" i="33"/>
  <c r="EP213" i="32"/>
  <c r="EP46" i="34"/>
  <c r="ER535" i="5"/>
  <c r="ER537" i="5"/>
  <c r="ER536" i="5"/>
  <c r="ER540" i="5"/>
  <c r="ER542" i="5"/>
  <c r="ER534" i="5"/>
  <c r="ER538" i="5"/>
  <c r="ER544" i="5"/>
  <c r="ER546" i="5"/>
  <c r="ER543" i="5"/>
  <c r="ER539" i="5"/>
  <c r="ER547" i="5"/>
  <c r="ER541" i="5"/>
  <c r="ER545" i="5"/>
  <c r="EQ56" i="27"/>
  <c r="EQ89" i="32" s="1"/>
  <c r="EQ101" i="34"/>
  <c r="EQ15" i="27"/>
  <c r="EQ117" i="33"/>
  <c r="EQ23" i="23"/>
  <c r="EQ127" i="33"/>
  <c r="EQ133" i="33" s="1"/>
  <c r="EQ115" i="11"/>
  <c r="EQ31" i="34"/>
  <c r="EQ3" i="11"/>
  <c r="EQ32" i="33"/>
  <c r="EQ89" i="33"/>
  <c r="EQ49" i="33"/>
  <c r="EQ76" i="33" s="1"/>
  <c r="EQ101" i="33"/>
  <c r="EQ140" i="33"/>
  <c r="EQ80" i="33"/>
  <c r="EQ85" i="33" s="1"/>
  <c r="EQ24" i="27"/>
  <c r="EQ114" i="33"/>
  <c r="EQ45" i="34"/>
  <c r="EQ94" i="33"/>
  <c r="EQ16" i="33"/>
  <c r="EQ111" i="27"/>
  <c r="EQ27" i="33"/>
  <c r="EQ107" i="33"/>
  <c r="EQ44" i="27"/>
  <c r="EQ110" i="33"/>
  <c r="EQ31" i="27"/>
  <c r="EQ53" i="32" s="1"/>
  <c r="EQ59" i="34"/>
  <c r="EQ22" i="27"/>
  <c r="EQ31" i="33"/>
  <c r="EQ18" i="27"/>
  <c r="EQ111" i="33"/>
  <c r="EQ17" i="34"/>
  <c r="EQ29" i="33"/>
  <c r="EP211" i="32"/>
  <c r="EP18" i="34"/>
  <c r="EQ217" i="32" l="1"/>
  <c r="EQ102" i="34"/>
  <c r="EQ19" i="23"/>
  <c r="EQ20" i="23" s="1"/>
  <c r="EQ45" i="33"/>
  <c r="EQ185" i="33"/>
  <c r="EQ41" i="32"/>
  <c r="EQ215" i="32"/>
  <c r="EQ74" i="34"/>
  <c r="EQ142" i="33"/>
  <c r="EQ216" i="32"/>
  <c r="EQ88" i="34"/>
  <c r="EQ17" i="32"/>
  <c r="EQ214" i="32"/>
  <c r="EQ60" i="34"/>
  <c r="EQ119" i="33"/>
  <c r="EQ96" i="33"/>
  <c r="EQ128" i="29"/>
  <c r="ER118" i="11"/>
  <c r="EQ149" i="33"/>
  <c r="ER21" i="11"/>
  <c r="ER21" i="27" s="1"/>
  <c r="ER35" i="11"/>
  <c r="ER35" i="27" s="1"/>
  <c r="ER30" i="11"/>
  <c r="ER30" i="27" s="1"/>
  <c r="ER25" i="11"/>
  <c r="ER25" i="27" s="1"/>
  <c r="ER47" i="11"/>
  <c r="ER47" i="27" s="1"/>
  <c r="ER55" i="11"/>
  <c r="ER55" i="27" s="1"/>
  <c r="ER71" i="11"/>
  <c r="ER71" i="27" s="1"/>
  <c r="ER33" i="11"/>
  <c r="ER33" i="27" s="1"/>
  <c r="ER108" i="11"/>
  <c r="ER108" i="27" s="1"/>
  <c r="ER103" i="11"/>
  <c r="ER103" i="27" s="1"/>
  <c r="ER78" i="11"/>
  <c r="ER78" i="27" s="1"/>
  <c r="ER82" i="11"/>
  <c r="ER57" i="11"/>
  <c r="ER57" i="27" s="1"/>
  <c r="ER53" i="11"/>
  <c r="ER53" i="27" s="1"/>
  <c r="ER63" i="11"/>
  <c r="ER63" i="27" s="1"/>
  <c r="ER19" i="11"/>
  <c r="ER54" i="11"/>
  <c r="ER54" i="27" s="1"/>
  <c r="ER61" i="11"/>
  <c r="ER61" i="27" s="1"/>
  <c r="ER69" i="11"/>
  <c r="ER69" i="27" s="1"/>
  <c r="ER32" i="11"/>
  <c r="ER32" i="27" s="1"/>
  <c r="ER104" i="11"/>
  <c r="ER104" i="27" s="1"/>
  <c r="ER23" i="11"/>
  <c r="ER23" i="27" s="1"/>
  <c r="ER89" i="11"/>
  <c r="ER89" i="27" s="1"/>
  <c r="ER97" i="11"/>
  <c r="ER97" i="27" s="1"/>
  <c r="ER36" i="11"/>
  <c r="ER64" i="11"/>
  <c r="ER64" i="27" s="1"/>
  <c r="ER51" i="11"/>
  <c r="ER58" i="11"/>
  <c r="ER58" i="27" s="1"/>
  <c r="ER75" i="11"/>
  <c r="ER75" i="27" s="1"/>
  <c r="ER106" i="11"/>
  <c r="ER106" i="27" s="1"/>
  <c r="ER45" i="11"/>
  <c r="ER66" i="11"/>
  <c r="ER66" i="27" s="1"/>
  <c r="ER29" i="11"/>
  <c r="ER29" i="27" s="1"/>
  <c r="ER46" i="11"/>
  <c r="ER46" i="27" s="1"/>
  <c r="ER87" i="11"/>
  <c r="ER87" i="27" s="1"/>
  <c r="ER48" i="11"/>
  <c r="ER48" i="27" s="1"/>
  <c r="ER43" i="11"/>
  <c r="ER43" i="27" s="1"/>
  <c r="ER101" i="11"/>
  <c r="ER101" i="27" s="1"/>
  <c r="ER96" i="11"/>
  <c r="ER96" i="27" s="1"/>
  <c r="ER92" i="11"/>
  <c r="ER92" i="27" s="1"/>
  <c r="ER99" i="11"/>
  <c r="ER99" i="27" s="1"/>
  <c r="ER42" i="11"/>
  <c r="ER42" i="27" s="1"/>
  <c r="ER15" i="11"/>
  <c r="ER41" i="11"/>
  <c r="ER73" i="11"/>
  <c r="ER73" i="27" s="1"/>
  <c r="ER85" i="11"/>
  <c r="ER85" i="27" s="1"/>
  <c r="ER26" i="11"/>
  <c r="ER26" i="27" s="1"/>
  <c r="ER88" i="11"/>
  <c r="ER88" i="27" s="1"/>
  <c r="ER81" i="11"/>
  <c r="ER81" i="27" s="1"/>
  <c r="ER102" i="11"/>
  <c r="ER102" i="27" s="1"/>
  <c r="ER94" i="11"/>
  <c r="ER94" i="27" s="1"/>
  <c r="ER84" i="11"/>
  <c r="ER84" i="27" s="1"/>
  <c r="ER39" i="11"/>
  <c r="ER39" i="27" s="1"/>
  <c r="ER74" i="11"/>
  <c r="ER74" i="27" s="1"/>
  <c r="ER90" i="11"/>
  <c r="ER90" i="27" s="1"/>
  <c r="ER100" i="11"/>
  <c r="ER100" i="27" s="1"/>
  <c r="ER111" i="11"/>
  <c r="ER65" i="11"/>
  <c r="ER65" i="27" s="1"/>
  <c r="ER59" i="11"/>
  <c r="ER59" i="27" s="1"/>
  <c r="ER52" i="11"/>
  <c r="ER62" i="11"/>
  <c r="ER62" i="27" s="1"/>
  <c r="ER67" i="11"/>
  <c r="ER67" i="27" s="1"/>
  <c r="ER60" i="11"/>
  <c r="ER60" i="27" s="1"/>
  <c r="ER38" i="11"/>
  <c r="ER38" i="27" s="1"/>
  <c r="ER18" i="11"/>
  <c r="ER77" i="11"/>
  <c r="ER77" i="27" s="1"/>
  <c r="ER91" i="11"/>
  <c r="ER91" i="27" s="1"/>
  <c r="ER83" i="11"/>
  <c r="ER83" i="27" s="1"/>
  <c r="ER107" i="11"/>
  <c r="ER107" i="27" s="1"/>
  <c r="ER68" i="11"/>
  <c r="ER68" i="27" s="1"/>
  <c r="ER20" i="11"/>
  <c r="ER20" i="27" s="1"/>
  <c r="ER17" i="11"/>
  <c r="ER28" i="11"/>
  <c r="ER28" i="27" s="1"/>
  <c r="ER95" i="11"/>
  <c r="ER95" i="27" s="1"/>
  <c r="ER86" i="11"/>
  <c r="ER86" i="27" s="1"/>
  <c r="ER22" i="11"/>
  <c r="ER93" i="11"/>
  <c r="ER93" i="27" s="1"/>
  <c r="ER79" i="11"/>
  <c r="ER79" i="27" s="1"/>
  <c r="ER34" i="11"/>
  <c r="ER34" i="27" s="1"/>
  <c r="ER27" i="11"/>
  <c r="ER27" i="27" s="1"/>
  <c r="ER110" i="11"/>
  <c r="ER110" i="27" s="1"/>
  <c r="ER16" i="11"/>
  <c r="ER56" i="11"/>
  <c r="ER70" i="11"/>
  <c r="ER70" i="27" s="1"/>
  <c r="ER98" i="11"/>
  <c r="ER98" i="27" s="1"/>
  <c r="ER109" i="11"/>
  <c r="ER109" i="27" s="1"/>
  <c r="ER31" i="11"/>
  <c r="ER50" i="11"/>
  <c r="ER50" i="27" s="1"/>
  <c r="ER40" i="11"/>
  <c r="ER40" i="27" s="1"/>
  <c r="ER105" i="11"/>
  <c r="ER105" i="27" s="1"/>
  <c r="ER44" i="11"/>
  <c r="ER72" i="11"/>
  <c r="ER72" i="27" s="1"/>
  <c r="ER80" i="11"/>
  <c r="ER80" i="27" s="1"/>
  <c r="ER24" i="11"/>
  <c r="ER37" i="11"/>
  <c r="ER37" i="27" s="1"/>
  <c r="ER76" i="11"/>
  <c r="ER76" i="27" s="1"/>
  <c r="ER49" i="11"/>
  <c r="ER49" i="27" s="1"/>
  <c r="ES22" i="15"/>
  <c r="ES532" i="5"/>
  <c r="ES28" i="15"/>
  <c r="ES6" i="36"/>
  <c r="ES126" i="29"/>
  <c r="ES6" i="34"/>
  <c r="ES269" i="5"/>
  <c r="ES27" i="15"/>
  <c r="ES5" i="5"/>
  <c r="ES6" i="33"/>
  <c r="ES1149" i="5"/>
  <c r="ES6" i="35"/>
  <c r="ES6" i="30"/>
  <c r="ES6" i="27"/>
  <c r="ES6" i="31"/>
  <c r="ES6" i="23"/>
  <c r="ES33" i="15"/>
  <c r="ES6" i="32"/>
  <c r="ES5" i="9"/>
  <c r="ES6" i="11"/>
  <c r="ER8" i="5"/>
  <c r="ER8" i="9"/>
  <c r="EQ103" i="33"/>
  <c r="ER18" i="27" l="1"/>
  <c r="ER29" i="33"/>
  <c r="ER111" i="33"/>
  <c r="ER17" i="34"/>
  <c r="ER111" i="27"/>
  <c r="ER107" i="33"/>
  <c r="ER27" i="33"/>
  <c r="ER36" i="27"/>
  <c r="ER77" i="32" s="1"/>
  <c r="ER87" i="34"/>
  <c r="EQ211" i="32"/>
  <c r="EQ18" i="34"/>
  <c r="ER22" i="27"/>
  <c r="ER31" i="33"/>
  <c r="ER63" i="33"/>
  <c r="ER52" i="27"/>
  <c r="ER109" i="33"/>
  <c r="ER25" i="33"/>
  <c r="ER41" i="27"/>
  <c r="ER112" i="33"/>
  <c r="ER24" i="33"/>
  <c r="ER19" i="27"/>
  <c r="ER20" i="33"/>
  <c r="ER82" i="27"/>
  <c r="ER65" i="32" s="1"/>
  <c r="ER73" i="34"/>
  <c r="ER24" i="27"/>
  <c r="ER114" i="33"/>
  <c r="ER45" i="34"/>
  <c r="ER94" i="33"/>
  <c r="ER16" i="33"/>
  <c r="ES535" i="5"/>
  <c r="ES536" i="5"/>
  <c r="ES541" i="5"/>
  <c r="ES543" i="5"/>
  <c r="ES538" i="5"/>
  <c r="ES545" i="5"/>
  <c r="ES546" i="5"/>
  <c r="ES534" i="5"/>
  <c r="ES537" i="5"/>
  <c r="ES544" i="5"/>
  <c r="ES540" i="5"/>
  <c r="ES542" i="5"/>
  <c r="ES547" i="5"/>
  <c r="ES539" i="5"/>
  <c r="ER44" i="27"/>
  <c r="ER110" i="33"/>
  <c r="ER31" i="27"/>
  <c r="ER53" i="32" s="1"/>
  <c r="ER59" i="34"/>
  <c r="ER56" i="27"/>
  <c r="ER89" i="32" s="1"/>
  <c r="ER101" i="34"/>
  <c r="ER15" i="27"/>
  <c r="ER49" i="33"/>
  <c r="ER80" i="33"/>
  <c r="ER85" i="33" s="1"/>
  <c r="ER117" i="33"/>
  <c r="ER32" i="33"/>
  <c r="ER115" i="11"/>
  <c r="ER23" i="23"/>
  <c r="ER89" i="33"/>
  <c r="ER31" i="34"/>
  <c r="ER3" i="11"/>
  <c r="ER127" i="33"/>
  <c r="ER133" i="33" s="1"/>
  <c r="ER101" i="33"/>
  <c r="ER140" i="33"/>
  <c r="ER45" i="27"/>
  <c r="ER115" i="33"/>
  <c r="ER138" i="33"/>
  <c r="ER16" i="23"/>
  <c r="EQ213" i="32"/>
  <c r="EQ46" i="34"/>
  <c r="ET21" i="15"/>
  <c r="ES6" i="5"/>
  <c r="ES7" i="36"/>
  <c r="ES7" i="35"/>
  <c r="ES7" i="30"/>
  <c r="ES7" i="31"/>
  <c r="ES7" i="23"/>
  <c r="ES7" i="32"/>
  <c r="ES7" i="33"/>
  <c r="ES7" i="34"/>
  <c r="ES7" i="11"/>
  <c r="ES7" i="27"/>
  <c r="ES6" i="9"/>
  <c r="ES31" i="15"/>
  <c r="ER137" i="33"/>
  <c r="ER108" i="33"/>
  <c r="ER100" i="33"/>
  <c r="ER103" i="33" s="1"/>
  <c r="ER15" i="23"/>
  <c r="ER62" i="33"/>
  <c r="ER96" i="33" l="1"/>
  <c r="ER142" i="33"/>
  <c r="ER149" i="33"/>
  <c r="ER214" i="32"/>
  <c r="ER60" i="34"/>
  <c r="ES44" i="11"/>
  <c r="ES83" i="11"/>
  <c r="ES83" i="27" s="1"/>
  <c r="ES73" i="11"/>
  <c r="ES73" i="27" s="1"/>
  <c r="ES107" i="11"/>
  <c r="ES107" i="27" s="1"/>
  <c r="ES99" i="11"/>
  <c r="ES99" i="27" s="1"/>
  <c r="ES37" i="11"/>
  <c r="ES37" i="27" s="1"/>
  <c r="ES50" i="11"/>
  <c r="ES50" i="27" s="1"/>
  <c r="ES81" i="11"/>
  <c r="ES81" i="27" s="1"/>
  <c r="ES24" i="11"/>
  <c r="ES41" i="11"/>
  <c r="ES30" i="11"/>
  <c r="ES30" i="27" s="1"/>
  <c r="ES31" i="11"/>
  <c r="ES54" i="11"/>
  <c r="ES54" i="27" s="1"/>
  <c r="ES60" i="11"/>
  <c r="ES60" i="27" s="1"/>
  <c r="ES69" i="11"/>
  <c r="ES69" i="27" s="1"/>
  <c r="ES23" i="11"/>
  <c r="ES23" i="27" s="1"/>
  <c r="ES97" i="11"/>
  <c r="ES97" i="27" s="1"/>
  <c r="ES104" i="11"/>
  <c r="ES104" i="27" s="1"/>
  <c r="ES98" i="11"/>
  <c r="ES98" i="27" s="1"/>
  <c r="ES45" i="11"/>
  <c r="ES102" i="11"/>
  <c r="ES102" i="27" s="1"/>
  <c r="ES51" i="11"/>
  <c r="ES46" i="11"/>
  <c r="ES46" i="27" s="1"/>
  <c r="ES70" i="11"/>
  <c r="ES70" i="27" s="1"/>
  <c r="ES25" i="11"/>
  <c r="ES25" i="27" s="1"/>
  <c r="ES106" i="11"/>
  <c r="ES106" i="27" s="1"/>
  <c r="ES27" i="11"/>
  <c r="ES27" i="27" s="1"/>
  <c r="ES48" i="11"/>
  <c r="ES48" i="27" s="1"/>
  <c r="ES33" i="11"/>
  <c r="ES33" i="27" s="1"/>
  <c r="ES109" i="11"/>
  <c r="ES109" i="27" s="1"/>
  <c r="ES32" i="11"/>
  <c r="ES32" i="27" s="1"/>
  <c r="ES63" i="11"/>
  <c r="ES63" i="27" s="1"/>
  <c r="ES57" i="11"/>
  <c r="ES57" i="27" s="1"/>
  <c r="ES72" i="11"/>
  <c r="ES72" i="27" s="1"/>
  <c r="ES68" i="11"/>
  <c r="ES68" i="27" s="1"/>
  <c r="ES40" i="11"/>
  <c r="ES40" i="27" s="1"/>
  <c r="ES77" i="11"/>
  <c r="ES77" i="27" s="1"/>
  <c r="ES19" i="11"/>
  <c r="ES103" i="11"/>
  <c r="ES103" i="27" s="1"/>
  <c r="ES66" i="11"/>
  <c r="ES66" i="27" s="1"/>
  <c r="ES75" i="11"/>
  <c r="ES75" i="27" s="1"/>
  <c r="ES108" i="11"/>
  <c r="ES108" i="27" s="1"/>
  <c r="ES71" i="11"/>
  <c r="ES71" i="27" s="1"/>
  <c r="ES62" i="11"/>
  <c r="ES62" i="27" s="1"/>
  <c r="ES65" i="11"/>
  <c r="ES65" i="27" s="1"/>
  <c r="ES34" i="11"/>
  <c r="ES34" i="27" s="1"/>
  <c r="ES88" i="11"/>
  <c r="ES88" i="27" s="1"/>
  <c r="ES101" i="11"/>
  <c r="ES101" i="27" s="1"/>
  <c r="ES61" i="11"/>
  <c r="ES61" i="27" s="1"/>
  <c r="ES17" i="11"/>
  <c r="ES53" i="11"/>
  <c r="ES53" i="27" s="1"/>
  <c r="ES49" i="11"/>
  <c r="ES49" i="27" s="1"/>
  <c r="ES20" i="11"/>
  <c r="ES20" i="27" s="1"/>
  <c r="ES96" i="11"/>
  <c r="ES96" i="27" s="1"/>
  <c r="ES28" i="11"/>
  <c r="ES28" i="27" s="1"/>
  <c r="ES89" i="11"/>
  <c r="ES89" i="27" s="1"/>
  <c r="ES38" i="11"/>
  <c r="ES38" i="27" s="1"/>
  <c r="ES76" i="11"/>
  <c r="ES76" i="27" s="1"/>
  <c r="ES105" i="11"/>
  <c r="ES105" i="27" s="1"/>
  <c r="ES39" i="11"/>
  <c r="ES39" i="27" s="1"/>
  <c r="ES86" i="11"/>
  <c r="ES86" i="27" s="1"/>
  <c r="ES87" i="11"/>
  <c r="ES87" i="27" s="1"/>
  <c r="ES64" i="11"/>
  <c r="ES64" i="27" s="1"/>
  <c r="ES67" i="11"/>
  <c r="ES67" i="27" s="1"/>
  <c r="ES100" i="11"/>
  <c r="ES100" i="27" s="1"/>
  <c r="ES58" i="11"/>
  <c r="ES58" i="27" s="1"/>
  <c r="ES79" i="11"/>
  <c r="ES79" i="27" s="1"/>
  <c r="ES90" i="11"/>
  <c r="ES90" i="27" s="1"/>
  <c r="ES93" i="11"/>
  <c r="ES93" i="27" s="1"/>
  <c r="ES110" i="11"/>
  <c r="ES110" i="27" s="1"/>
  <c r="ES35" i="11"/>
  <c r="ES35" i="27" s="1"/>
  <c r="ES56" i="11"/>
  <c r="ES18" i="11"/>
  <c r="ES91" i="11"/>
  <c r="ES91" i="27" s="1"/>
  <c r="ES85" i="11"/>
  <c r="ES85" i="27" s="1"/>
  <c r="ES92" i="11"/>
  <c r="ES92" i="27" s="1"/>
  <c r="ES26" i="11"/>
  <c r="ES26" i="27" s="1"/>
  <c r="ES15" i="11"/>
  <c r="ES42" i="11"/>
  <c r="ES42" i="27" s="1"/>
  <c r="ES78" i="11"/>
  <c r="ES78" i="27" s="1"/>
  <c r="ES59" i="11"/>
  <c r="ES59" i="27" s="1"/>
  <c r="ES16" i="11"/>
  <c r="ES21" i="11"/>
  <c r="ES21" i="27" s="1"/>
  <c r="ES94" i="11"/>
  <c r="ES94" i="27" s="1"/>
  <c r="ES29" i="11"/>
  <c r="ES29" i="27" s="1"/>
  <c r="ES95" i="11"/>
  <c r="ES95" i="27" s="1"/>
  <c r="ES36" i="11"/>
  <c r="ES74" i="11"/>
  <c r="ES74" i="27" s="1"/>
  <c r="ES43" i="11"/>
  <c r="ES43" i="27" s="1"/>
  <c r="ES80" i="11"/>
  <c r="ES80" i="27" s="1"/>
  <c r="ES111" i="11"/>
  <c r="ES84" i="11"/>
  <c r="ES84" i="27" s="1"/>
  <c r="ES82" i="11"/>
  <c r="ES47" i="11"/>
  <c r="ES47" i="27" s="1"/>
  <c r="ES22" i="11"/>
  <c r="ES52" i="11"/>
  <c r="ES55" i="11"/>
  <c r="ES55" i="27" s="1"/>
  <c r="ER215" i="32"/>
  <c r="ER74" i="34"/>
  <c r="ER216" i="32"/>
  <c r="ER88" i="34"/>
  <c r="ER19" i="23"/>
  <c r="ER20" i="23" s="1"/>
  <c r="ER45" i="33"/>
  <c r="ER41" i="32"/>
  <c r="ER185" i="33"/>
  <c r="ES8" i="5"/>
  <c r="ES8" i="9"/>
  <c r="ER217" i="32"/>
  <c r="ER102" i="34"/>
  <c r="ER119" i="33"/>
  <c r="ET532" i="5"/>
  <c r="ET22" i="15"/>
  <c r="ET33" i="15"/>
  <c r="ET1149" i="5"/>
  <c r="ET5" i="5"/>
  <c r="ET126" i="29"/>
  <c r="ET269" i="5"/>
  <c r="ET6" i="36"/>
  <c r="ET28" i="15"/>
  <c r="ET6" i="33"/>
  <c r="ET6" i="34"/>
  <c r="ET27" i="15"/>
  <c r="ET6" i="35"/>
  <c r="ET6" i="30"/>
  <c r="ET6" i="27"/>
  <c r="ET6" i="31"/>
  <c r="ET6" i="23"/>
  <c r="ET6" i="32"/>
  <c r="ET5" i="9"/>
  <c r="ET6" i="11"/>
  <c r="ER128" i="29"/>
  <c r="ES118" i="11"/>
  <c r="ER76" i="33"/>
  <c r="ER17" i="32"/>
  <c r="ES82" i="27" l="1"/>
  <c r="ES65" i="32" s="1"/>
  <c r="ES73" i="34"/>
  <c r="ES18" i="27"/>
  <c r="ES111" i="33"/>
  <c r="ES17" i="34"/>
  <c r="ES29" i="33"/>
  <c r="ES24" i="27"/>
  <c r="ES114" i="33"/>
  <c r="ES94" i="33"/>
  <c r="ES45" i="34"/>
  <c r="ES16" i="33"/>
  <c r="ES44" i="27"/>
  <c r="ES110" i="33"/>
  <c r="ES52" i="27"/>
  <c r="ES109" i="33"/>
  <c r="ES25" i="33"/>
  <c r="ES56" i="27"/>
  <c r="ES89" i="32" s="1"/>
  <c r="ES101" i="34"/>
  <c r="ES45" i="27"/>
  <c r="ES115" i="33"/>
  <c r="ES31" i="27"/>
  <c r="ES53" i="32" s="1"/>
  <c r="ES59" i="34"/>
  <c r="EU21" i="15"/>
  <c r="ET31" i="15"/>
  <c r="ET7" i="36"/>
  <c r="ET7" i="34"/>
  <c r="ET6" i="5"/>
  <c r="ET7" i="33"/>
  <c r="ET7" i="35"/>
  <c r="ET7" i="30"/>
  <c r="ET7" i="27"/>
  <c r="ET7" i="31"/>
  <c r="ET7" i="23"/>
  <c r="ET7" i="32"/>
  <c r="ET6" i="9"/>
  <c r="ET7" i="11"/>
  <c r="ES22" i="27"/>
  <c r="ES31" i="33"/>
  <c r="ES111" i="27"/>
  <c r="ES27" i="33"/>
  <c r="ES107" i="33"/>
  <c r="ES36" i="27"/>
  <c r="ES77" i="32" s="1"/>
  <c r="ES87" i="34"/>
  <c r="ER211" i="32"/>
  <c r="ER18" i="34"/>
  <c r="ET535" i="5"/>
  <c r="ET539" i="5"/>
  <c r="ET541" i="5"/>
  <c r="ET544" i="5"/>
  <c r="ET547" i="5"/>
  <c r="ET534" i="5"/>
  <c r="ET540" i="5"/>
  <c r="ET543" i="5"/>
  <c r="ET545" i="5"/>
  <c r="ET538" i="5"/>
  <c r="ET546" i="5"/>
  <c r="ET537" i="5"/>
  <c r="ET542" i="5"/>
  <c r="ET536" i="5"/>
  <c r="ER213" i="32"/>
  <c r="ER46" i="34"/>
  <c r="ES62" i="33"/>
  <c r="ES100" i="33"/>
  <c r="ES108" i="33"/>
  <c r="ES15" i="23"/>
  <c r="ES137" i="33"/>
  <c r="ES15" i="27"/>
  <c r="ES115" i="11"/>
  <c r="ES117" i="33"/>
  <c r="ES23" i="23"/>
  <c r="ES31" i="34"/>
  <c r="ES3" i="11"/>
  <c r="ES101" i="33"/>
  <c r="ES127" i="33"/>
  <c r="ES133" i="33" s="1"/>
  <c r="ES140" i="33"/>
  <c r="ES80" i="33"/>
  <c r="ES85" i="33" s="1"/>
  <c r="ES89" i="33"/>
  <c r="ES96" i="33" s="1"/>
  <c r="ES49" i="33"/>
  <c r="ES32" i="33"/>
  <c r="ES63" i="33"/>
  <c r="ES19" i="27"/>
  <c r="ES20" i="33"/>
  <c r="ES138" i="33"/>
  <c r="ES16" i="23"/>
  <c r="ES41" i="27"/>
  <c r="ES112" i="33"/>
  <c r="ES24" i="33"/>
  <c r="ES76" i="33" l="1"/>
  <c r="ES142" i="33"/>
  <c r="EU532" i="5"/>
  <c r="EU22" i="15"/>
  <c r="EU33" i="15"/>
  <c r="EU269" i="5"/>
  <c r="EU1149" i="5"/>
  <c r="EU6" i="33"/>
  <c r="EU6" i="36"/>
  <c r="EU6" i="34"/>
  <c r="EU126" i="29"/>
  <c r="EU5" i="5"/>
  <c r="EU6" i="31"/>
  <c r="EU28" i="15"/>
  <c r="EU6" i="32"/>
  <c r="EU27" i="15"/>
  <c r="EU6" i="35"/>
  <c r="EU6" i="30"/>
  <c r="EU6" i="27"/>
  <c r="EU6" i="23"/>
  <c r="EU5" i="9"/>
  <c r="EU6" i="11"/>
  <c r="ES19" i="23"/>
  <c r="ES20" i="23" s="1"/>
  <c r="ET110" i="11"/>
  <c r="ET110" i="27" s="1"/>
  <c r="ET35" i="11"/>
  <c r="ET35" i="27" s="1"/>
  <c r="ET109" i="11"/>
  <c r="ET109" i="27" s="1"/>
  <c r="ET21" i="11"/>
  <c r="ET21" i="27" s="1"/>
  <c r="ET45" i="11"/>
  <c r="ET52" i="11"/>
  <c r="ET106" i="11"/>
  <c r="ET106" i="27" s="1"/>
  <c r="ET55" i="11"/>
  <c r="ET55" i="27" s="1"/>
  <c r="ET70" i="11"/>
  <c r="ET70" i="27" s="1"/>
  <c r="ET75" i="11"/>
  <c r="ET75" i="27" s="1"/>
  <c r="ET98" i="11"/>
  <c r="ET98" i="27" s="1"/>
  <c r="ET56" i="11"/>
  <c r="ET28" i="11"/>
  <c r="ET28" i="27" s="1"/>
  <c r="ET77" i="11"/>
  <c r="ET77" i="27" s="1"/>
  <c r="ET68" i="11"/>
  <c r="ET68" i="27" s="1"/>
  <c r="ET91" i="11"/>
  <c r="ET91" i="27" s="1"/>
  <c r="ET85" i="11"/>
  <c r="ET85" i="27" s="1"/>
  <c r="ET26" i="11"/>
  <c r="ET26" i="27" s="1"/>
  <c r="ET92" i="11"/>
  <c r="ET92" i="27" s="1"/>
  <c r="ET107" i="11"/>
  <c r="ET107" i="27" s="1"/>
  <c r="ET99" i="11"/>
  <c r="ET99" i="27" s="1"/>
  <c r="ET15" i="11"/>
  <c r="ET41" i="11"/>
  <c r="ET81" i="11"/>
  <c r="ET81" i="27" s="1"/>
  <c r="ET51" i="11"/>
  <c r="ET71" i="11"/>
  <c r="ET71" i="27" s="1"/>
  <c r="ET65" i="11"/>
  <c r="ET65" i="27" s="1"/>
  <c r="ET59" i="11"/>
  <c r="ET59" i="27" s="1"/>
  <c r="ET22" i="11"/>
  <c r="ET94" i="11"/>
  <c r="ET94" i="27" s="1"/>
  <c r="ET46" i="11"/>
  <c r="ET46" i="27" s="1"/>
  <c r="ET39" i="11"/>
  <c r="ET39" i="27" s="1"/>
  <c r="ET74" i="11"/>
  <c r="ET74" i="27" s="1"/>
  <c r="ET47" i="11"/>
  <c r="ET47" i="27" s="1"/>
  <c r="ET30" i="11"/>
  <c r="ET30" i="27" s="1"/>
  <c r="ET40" i="11"/>
  <c r="ET40" i="27" s="1"/>
  <c r="ET105" i="11"/>
  <c r="ET105" i="27" s="1"/>
  <c r="ET23" i="11"/>
  <c r="ET23" i="27" s="1"/>
  <c r="ET60" i="11"/>
  <c r="ET60" i="27" s="1"/>
  <c r="ET20" i="11"/>
  <c r="ET20" i="27" s="1"/>
  <c r="ET96" i="11"/>
  <c r="ET96" i="27" s="1"/>
  <c r="ET89" i="11"/>
  <c r="ET89" i="27" s="1"/>
  <c r="ET80" i="11"/>
  <c r="ET80" i="27" s="1"/>
  <c r="ET54" i="11"/>
  <c r="ET54" i="27" s="1"/>
  <c r="ET63" i="11"/>
  <c r="ET63" i="27" s="1"/>
  <c r="ET57" i="11"/>
  <c r="ET57" i="27" s="1"/>
  <c r="ET79" i="11"/>
  <c r="ET79" i="27" s="1"/>
  <c r="ET33" i="11"/>
  <c r="ET33" i="27" s="1"/>
  <c r="ET16" i="11"/>
  <c r="ET66" i="11"/>
  <c r="ET66" i="27" s="1"/>
  <c r="ET64" i="11"/>
  <c r="ET64" i="27" s="1"/>
  <c r="ET87" i="11"/>
  <c r="ET87" i="27" s="1"/>
  <c r="ET111" i="11"/>
  <c r="ET67" i="11"/>
  <c r="ET67" i="27" s="1"/>
  <c r="ET103" i="11"/>
  <c r="ET103" i="27" s="1"/>
  <c r="ET36" i="11"/>
  <c r="ET48" i="11"/>
  <c r="ET48" i="27" s="1"/>
  <c r="ET108" i="11"/>
  <c r="ET108" i="27" s="1"/>
  <c r="ET27" i="11"/>
  <c r="ET27" i="27" s="1"/>
  <c r="ET73" i="11"/>
  <c r="ET73" i="27" s="1"/>
  <c r="ET24" i="11"/>
  <c r="ET32" i="11"/>
  <c r="ET32" i="27" s="1"/>
  <c r="ET31" i="11"/>
  <c r="ET83" i="11"/>
  <c r="ET83" i="27" s="1"/>
  <c r="ET76" i="11"/>
  <c r="ET76" i="27" s="1"/>
  <c r="ET104" i="11"/>
  <c r="ET104" i="27" s="1"/>
  <c r="ET97" i="11"/>
  <c r="ET97" i="27" s="1"/>
  <c r="ET42" i="11"/>
  <c r="ET42" i="27" s="1"/>
  <c r="ET72" i="11"/>
  <c r="ET72" i="27" s="1"/>
  <c r="ET18" i="11"/>
  <c r="ET62" i="11"/>
  <c r="ET62" i="27" s="1"/>
  <c r="ET82" i="11"/>
  <c r="ET43" i="11"/>
  <c r="ET43" i="27" s="1"/>
  <c r="ET78" i="11"/>
  <c r="ET78" i="27" s="1"/>
  <c r="ET86" i="11"/>
  <c r="ET86" i="27" s="1"/>
  <c r="ET84" i="11"/>
  <c r="ET84" i="27" s="1"/>
  <c r="ET29" i="11"/>
  <c r="ET29" i="27" s="1"/>
  <c r="ET90" i="11"/>
  <c r="ET90" i="27" s="1"/>
  <c r="ET100" i="11"/>
  <c r="ET100" i="27" s="1"/>
  <c r="ET25" i="11"/>
  <c r="ET25" i="27" s="1"/>
  <c r="ET102" i="11"/>
  <c r="ET102" i="27" s="1"/>
  <c r="ET34" i="11"/>
  <c r="ET34" i="27" s="1"/>
  <c r="ET88" i="11"/>
  <c r="ET88" i="27" s="1"/>
  <c r="ET50" i="11"/>
  <c r="ET50" i="27" s="1"/>
  <c r="ET37" i="11"/>
  <c r="ET37" i="27" s="1"/>
  <c r="ET101" i="11"/>
  <c r="ET101" i="27" s="1"/>
  <c r="ET61" i="11"/>
  <c r="ET61" i="27" s="1"/>
  <c r="ET53" i="11"/>
  <c r="ET53" i="27" s="1"/>
  <c r="ET69" i="11"/>
  <c r="ET69" i="27" s="1"/>
  <c r="ET17" i="11"/>
  <c r="ET19" i="11"/>
  <c r="ET44" i="11"/>
  <c r="ET38" i="11"/>
  <c r="ET38" i="27" s="1"/>
  <c r="ET49" i="11"/>
  <c r="ET49" i="27" s="1"/>
  <c r="ET58" i="11"/>
  <c r="ET58" i="27" s="1"/>
  <c r="ET95" i="11"/>
  <c r="ET95" i="27" s="1"/>
  <c r="ET93" i="11"/>
  <c r="ET93" i="27" s="1"/>
  <c r="ES216" i="32"/>
  <c r="ES88" i="34"/>
  <c r="ES45" i="33"/>
  <c r="ES185" i="33"/>
  <c r="ES41" i="32"/>
  <c r="ES17" i="32"/>
  <c r="ES128" i="29"/>
  <c r="ET118" i="11"/>
  <c r="ES119" i="33"/>
  <c r="ES214" i="32"/>
  <c r="ES60" i="34"/>
  <c r="ES217" i="32"/>
  <c r="ES102" i="34"/>
  <c r="ES149" i="33"/>
  <c r="ES103" i="33"/>
  <c r="ET8" i="5"/>
  <c r="ET8" i="9"/>
  <c r="ES215" i="32"/>
  <c r="ES74" i="34"/>
  <c r="ET24" i="27" l="1"/>
  <c r="ET16" i="33"/>
  <c r="ET45" i="34"/>
  <c r="ET114" i="33"/>
  <c r="ET94" i="33"/>
  <c r="ET111" i="27"/>
  <c r="ET107" i="33"/>
  <c r="ET27" i="33"/>
  <c r="ET108" i="33"/>
  <c r="ET15" i="23"/>
  <c r="ET62" i="33"/>
  <c r="ET100" i="33"/>
  <c r="ET137" i="33"/>
  <c r="ET22" i="27"/>
  <c r="ET31" i="33"/>
  <c r="ET138" i="33"/>
  <c r="ET16" i="23"/>
  <c r="ET45" i="27"/>
  <c r="ET115" i="33"/>
  <c r="ET44" i="27"/>
  <c r="ET110" i="33"/>
  <c r="ET82" i="27"/>
  <c r="ET65" i="32" s="1"/>
  <c r="ET73" i="34"/>
  <c r="ET36" i="27"/>
  <c r="ET77" i="32" s="1"/>
  <c r="ET87" i="34"/>
  <c r="ET56" i="27"/>
  <c r="ET89" i="32" s="1"/>
  <c r="ET101" i="34"/>
  <c r="ES211" i="32"/>
  <c r="ES18" i="34"/>
  <c r="ET19" i="27"/>
  <c r="ET20" i="33"/>
  <c r="ET31" i="27"/>
  <c r="ET53" i="32" s="1"/>
  <c r="ET59" i="34"/>
  <c r="ET41" i="27"/>
  <c r="ET112" i="33"/>
  <c r="ET24" i="33"/>
  <c r="EU31" i="15"/>
  <c r="EV21" i="15"/>
  <c r="EU7" i="36"/>
  <c r="EU7" i="33"/>
  <c r="EU7" i="34"/>
  <c r="EU6" i="5"/>
  <c r="EU7" i="35"/>
  <c r="EU7" i="30"/>
  <c r="EU7" i="27"/>
  <c r="EU7" i="31"/>
  <c r="EU7" i="23"/>
  <c r="EU7" i="32"/>
  <c r="EU6" i="9"/>
  <c r="EU7" i="11"/>
  <c r="ES213" i="32"/>
  <c r="ES46" i="34"/>
  <c r="ET63" i="33"/>
  <c r="ET18" i="27"/>
  <c r="ET111" i="33"/>
  <c r="ET29" i="33"/>
  <c r="ET17" i="34"/>
  <c r="ET15" i="27"/>
  <c r="ET49" i="33"/>
  <c r="ET80" i="33"/>
  <c r="ET85" i="33" s="1"/>
  <c r="ET115" i="11"/>
  <c r="ET23" i="23"/>
  <c r="ET117" i="33"/>
  <c r="ET31" i="34"/>
  <c r="ET3" i="11"/>
  <c r="ET140" i="33"/>
  <c r="ET89" i="33"/>
  <c r="ET96" i="33" s="1"/>
  <c r="ET127" i="33"/>
  <c r="ET133" i="33" s="1"/>
  <c r="ET32" i="33"/>
  <c r="ET101" i="33"/>
  <c r="ET52" i="27"/>
  <c r="ET25" i="33"/>
  <c r="ET109" i="33"/>
  <c r="EU535" i="5"/>
  <c r="EU534" i="5"/>
  <c r="EU538" i="5"/>
  <c r="EU545" i="5"/>
  <c r="EU546" i="5"/>
  <c r="EU537" i="5"/>
  <c r="EU536" i="5"/>
  <c r="EU539" i="5"/>
  <c r="EU547" i="5"/>
  <c r="EU542" i="5"/>
  <c r="EU541" i="5"/>
  <c r="EU543" i="5"/>
  <c r="EU544" i="5"/>
  <c r="EU540" i="5"/>
  <c r="ET76" i="33" l="1"/>
  <c r="ET17" i="32"/>
  <c r="ET18" i="34" s="1"/>
  <c r="ET214" i="32"/>
  <c r="ET60" i="34"/>
  <c r="ET149" i="33"/>
  <c r="ET211" i="32"/>
  <c r="ET216" i="32"/>
  <c r="ET88" i="34"/>
  <c r="ET19" i="23"/>
  <c r="ET20" i="23" s="1"/>
  <c r="ET119" i="33"/>
  <c r="EU102" i="11"/>
  <c r="EU102" i="27" s="1"/>
  <c r="EU86" i="11"/>
  <c r="EU86" i="27" s="1"/>
  <c r="EU34" i="11"/>
  <c r="EU34" i="27" s="1"/>
  <c r="EU27" i="11"/>
  <c r="EU27" i="27" s="1"/>
  <c r="EU36" i="11"/>
  <c r="EU111" i="11"/>
  <c r="EU33" i="11"/>
  <c r="EU33" i="27" s="1"/>
  <c r="EU35" i="11"/>
  <c r="EU35" i="27" s="1"/>
  <c r="EU100" i="11"/>
  <c r="EU100" i="27" s="1"/>
  <c r="EU110" i="11"/>
  <c r="EU110" i="27" s="1"/>
  <c r="EU46" i="11"/>
  <c r="EU46" i="27" s="1"/>
  <c r="EU82" i="11"/>
  <c r="EU28" i="11"/>
  <c r="EU28" i="27" s="1"/>
  <c r="EU81" i="11"/>
  <c r="EU81" i="27" s="1"/>
  <c r="EU72" i="11"/>
  <c r="EU72" i="27" s="1"/>
  <c r="EU76" i="11"/>
  <c r="EU76" i="27" s="1"/>
  <c r="EU105" i="11"/>
  <c r="EU105" i="27" s="1"/>
  <c r="EU92" i="11"/>
  <c r="EU92" i="27" s="1"/>
  <c r="EU91" i="11"/>
  <c r="EU91" i="27" s="1"/>
  <c r="EU85" i="11"/>
  <c r="EU85" i="27" s="1"/>
  <c r="EU63" i="11"/>
  <c r="EU63" i="27" s="1"/>
  <c r="EU41" i="11"/>
  <c r="EU40" i="11"/>
  <c r="EU40" i="27" s="1"/>
  <c r="EU23" i="11"/>
  <c r="EU23" i="27" s="1"/>
  <c r="EU19" i="11"/>
  <c r="EU39" i="11"/>
  <c r="EU39" i="27" s="1"/>
  <c r="EU98" i="11"/>
  <c r="EU98" i="27" s="1"/>
  <c r="EU51" i="11"/>
  <c r="EU59" i="11"/>
  <c r="EU59" i="27" s="1"/>
  <c r="EU71" i="11"/>
  <c r="EU71" i="27" s="1"/>
  <c r="EU93" i="11"/>
  <c r="EU93" i="27" s="1"/>
  <c r="EU48" i="11"/>
  <c r="EU48" i="27" s="1"/>
  <c r="EU47" i="11"/>
  <c r="EU47" i="27" s="1"/>
  <c r="EU109" i="11"/>
  <c r="EU109" i="27" s="1"/>
  <c r="EU30" i="11"/>
  <c r="EU30" i="27" s="1"/>
  <c r="EU106" i="11"/>
  <c r="EU106" i="27" s="1"/>
  <c r="EU56" i="11"/>
  <c r="EU45" i="11"/>
  <c r="EU49" i="11"/>
  <c r="EU49" i="27" s="1"/>
  <c r="EU54" i="11"/>
  <c r="EU54" i="27" s="1"/>
  <c r="EU53" i="11"/>
  <c r="EU53" i="27" s="1"/>
  <c r="EU80" i="11"/>
  <c r="EU80" i="27" s="1"/>
  <c r="EU24" i="11"/>
  <c r="EU57" i="11"/>
  <c r="EU57" i="27" s="1"/>
  <c r="EU31" i="11"/>
  <c r="EU20" i="11"/>
  <c r="EU20" i="27" s="1"/>
  <c r="EU69" i="11"/>
  <c r="EU69" i="27" s="1"/>
  <c r="EU107" i="11"/>
  <c r="EU107" i="27" s="1"/>
  <c r="EU62" i="11"/>
  <c r="EU62" i="27" s="1"/>
  <c r="EU21" i="11"/>
  <c r="EU21" i="27" s="1"/>
  <c r="EU90" i="11"/>
  <c r="EU90" i="27" s="1"/>
  <c r="EU66" i="11"/>
  <c r="EU66" i="27" s="1"/>
  <c r="EU43" i="11"/>
  <c r="EU43" i="27" s="1"/>
  <c r="EU87" i="11"/>
  <c r="EU87" i="27" s="1"/>
  <c r="EU103" i="11"/>
  <c r="EU103" i="27" s="1"/>
  <c r="EU73" i="11"/>
  <c r="EU73" i="27" s="1"/>
  <c r="EU89" i="11"/>
  <c r="EU89" i="27" s="1"/>
  <c r="EU96" i="11"/>
  <c r="EU96" i="27" s="1"/>
  <c r="EU32" i="11"/>
  <c r="EU32" i="27" s="1"/>
  <c r="EU37" i="11"/>
  <c r="EU37" i="27" s="1"/>
  <c r="EU101" i="11"/>
  <c r="EU101" i="27" s="1"/>
  <c r="EU104" i="11"/>
  <c r="EU104" i="27" s="1"/>
  <c r="EU15" i="11"/>
  <c r="EU77" i="11"/>
  <c r="EU77" i="27" s="1"/>
  <c r="EU18" i="11"/>
  <c r="EU99" i="11"/>
  <c r="EU99" i="27" s="1"/>
  <c r="EU44" i="11"/>
  <c r="EU17" i="11"/>
  <c r="EU78" i="11"/>
  <c r="EU78" i="27" s="1"/>
  <c r="EU64" i="11"/>
  <c r="EU64" i="27" s="1"/>
  <c r="EU67" i="11"/>
  <c r="EU67" i="27" s="1"/>
  <c r="EU22" i="11"/>
  <c r="EU58" i="11"/>
  <c r="EU58" i="27" s="1"/>
  <c r="EU79" i="11"/>
  <c r="EU79" i="27" s="1"/>
  <c r="EU95" i="11"/>
  <c r="EU95" i="27" s="1"/>
  <c r="EU94" i="11"/>
  <c r="EU94" i="27" s="1"/>
  <c r="EU55" i="11"/>
  <c r="EU55" i="27" s="1"/>
  <c r="EU75" i="11"/>
  <c r="EU75" i="27" s="1"/>
  <c r="EU108" i="11"/>
  <c r="EU108" i="27" s="1"/>
  <c r="EU29" i="11"/>
  <c r="EU29" i="27" s="1"/>
  <c r="EU52" i="11"/>
  <c r="EU50" i="11"/>
  <c r="EU50" i="27" s="1"/>
  <c r="EU60" i="11"/>
  <c r="EU60" i="27" s="1"/>
  <c r="EU38" i="11"/>
  <c r="EU38" i="27" s="1"/>
  <c r="EU68" i="11"/>
  <c r="EU68" i="27" s="1"/>
  <c r="EU26" i="11"/>
  <c r="EU26" i="27" s="1"/>
  <c r="EU42" i="11"/>
  <c r="EU42" i="27" s="1"/>
  <c r="EU61" i="11"/>
  <c r="EU61" i="27" s="1"/>
  <c r="EU83" i="11"/>
  <c r="EU83" i="27" s="1"/>
  <c r="EU88" i="11"/>
  <c r="EU88" i="27" s="1"/>
  <c r="EU97" i="11"/>
  <c r="EU97" i="27" s="1"/>
  <c r="EU74" i="11"/>
  <c r="EU74" i="27" s="1"/>
  <c r="EU25" i="11"/>
  <c r="EU25" i="27" s="1"/>
  <c r="EU65" i="11"/>
  <c r="EU65" i="27" s="1"/>
  <c r="EU70" i="11"/>
  <c r="EU70" i="27" s="1"/>
  <c r="EU84" i="11"/>
  <c r="EU84" i="27" s="1"/>
  <c r="EU16" i="11"/>
  <c r="ET128" i="29"/>
  <c r="EU118" i="11"/>
  <c r="EV532" i="5"/>
  <c r="EV22" i="15"/>
  <c r="EV27" i="15"/>
  <c r="EV5" i="5"/>
  <c r="EV28" i="15"/>
  <c r="EV33" i="15"/>
  <c r="EV1149" i="5"/>
  <c r="EV6" i="34"/>
  <c r="EV6" i="36"/>
  <c r="EV6" i="35"/>
  <c r="EV6" i="30"/>
  <c r="EV269" i="5"/>
  <c r="EV6" i="31"/>
  <c r="EV6" i="23"/>
  <c r="EV6" i="33"/>
  <c r="EV126" i="29"/>
  <c r="EV6" i="32"/>
  <c r="EV6" i="27"/>
  <c r="EV6" i="11"/>
  <c r="EV5" i="9"/>
  <c r="ET142" i="33"/>
  <c r="ET45" i="33"/>
  <c r="EU8" i="5"/>
  <c r="EU8" i="9"/>
  <c r="ET217" i="32"/>
  <c r="ET102" i="34"/>
  <c r="ET215" i="32"/>
  <c r="ET74" i="34"/>
  <c r="ET103" i="33"/>
  <c r="ET41" i="32"/>
  <c r="ET185" i="33"/>
  <c r="EU45" i="27" l="1"/>
  <c r="EU115" i="33"/>
  <c r="EU41" i="27"/>
  <c r="EU112" i="33"/>
  <c r="EU24" i="33"/>
  <c r="EU111" i="27"/>
  <c r="EU107" i="33"/>
  <c r="EU27" i="33"/>
  <c r="ET213" i="32"/>
  <c r="ET46" i="34"/>
  <c r="EV31" i="15"/>
  <c r="EW21" i="15"/>
  <c r="EV7" i="33"/>
  <c r="EV7" i="34"/>
  <c r="EV6" i="5"/>
  <c r="EV7" i="31"/>
  <c r="EV7" i="36"/>
  <c r="EV7" i="32"/>
  <c r="EV7" i="35"/>
  <c r="EV7" i="30"/>
  <c r="EV7" i="27"/>
  <c r="EV6" i="9"/>
  <c r="EV7" i="23"/>
  <c r="EV7" i="11"/>
  <c r="EU62" i="33"/>
  <c r="EU108" i="33"/>
  <c r="EU137" i="33"/>
  <c r="EU100" i="33"/>
  <c r="EU15" i="23"/>
  <c r="EU52" i="27"/>
  <c r="EU109" i="33"/>
  <c r="EU25" i="33"/>
  <c r="EU18" i="27"/>
  <c r="EU111" i="33"/>
  <c r="EU17" i="34"/>
  <c r="EU29" i="33"/>
  <c r="EU31" i="27"/>
  <c r="EU53" i="32" s="1"/>
  <c r="EU59" i="34"/>
  <c r="EU56" i="27"/>
  <c r="EU89" i="32" s="1"/>
  <c r="EU101" i="34"/>
  <c r="EU19" i="27"/>
  <c r="EU20" i="33"/>
  <c r="EU36" i="27"/>
  <c r="EU77" i="32" s="1"/>
  <c r="EU87" i="34"/>
  <c r="EU22" i="27"/>
  <c r="EU31" i="33"/>
  <c r="EU63" i="33"/>
  <c r="EU138" i="33"/>
  <c r="EU16" i="23"/>
  <c r="EU82" i="27"/>
  <c r="EU65" i="32" s="1"/>
  <c r="EU73" i="34"/>
  <c r="EV535" i="5"/>
  <c r="EV537" i="5"/>
  <c r="EV540" i="5"/>
  <c r="EV542" i="5"/>
  <c r="EV539" i="5"/>
  <c r="EV541" i="5"/>
  <c r="EV543" i="5"/>
  <c r="EV544" i="5"/>
  <c r="EV547" i="5"/>
  <c r="EV536" i="5"/>
  <c r="EV545" i="5"/>
  <c r="EV534" i="5"/>
  <c r="EV538" i="5"/>
  <c r="EV546" i="5"/>
  <c r="EU44" i="27"/>
  <c r="EU110" i="33"/>
  <c r="EU15" i="27"/>
  <c r="EU117" i="33"/>
  <c r="EU115" i="11"/>
  <c r="EU23" i="23"/>
  <c r="EU127" i="33"/>
  <c r="EU133" i="33" s="1"/>
  <c r="EU31" i="34"/>
  <c r="EU3" i="11"/>
  <c r="EU80" i="33"/>
  <c r="EU85" i="33" s="1"/>
  <c r="EU32" i="33"/>
  <c r="EU101" i="33"/>
  <c r="EU140" i="33"/>
  <c r="EU89" i="33"/>
  <c r="EU49" i="33"/>
  <c r="EU24" i="27"/>
  <c r="EU114" i="33"/>
  <c r="EU45" i="34"/>
  <c r="EU16" i="33"/>
  <c r="EU45" i="33" s="1"/>
  <c r="EU94" i="33"/>
  <c r="EU76" i="33" l="1"/>
  <c r="EU216" i="32"/>
  <c r="EU88" i="34"/>
  <c r="EU217" i="32"/>
  <c r="EU102" i="34"/>
  <c r="EU142" i="33"/>
  <c r="EW22" i="15"/>
  <c r="EW532" i="5"/>
  <c r="EW28" i="15"/>
  <c r="EW6" i="36"/>
  <c r="EW126" i="29"/>
  <c r="EW6" i="34"/>
  <c r="EW27" i="15"/>
  <c r="EW6" i="33"/>
  <c r="EW33" i="15"/>
  <c r="EW6" i="35"/>
  <c r="EW6" i="30"/>
  <c r="EW6" i="27"/>
  <c r="EW269" i="5"/>
  <c r="EW1149" i="5"/>
  <c r="EW6" i="31"/>
  <c r="EW6" i="23"/>
  <c r="EW5" i="5"/>
  <c r="EW6" i="32"/>
  <c r="EW5" i="9"/>
  <c r="EW6" i="11"/>
  <c r="EU185" i="33"/>
  <c r="EU41" i="32"/>
  <c r="EU149" i="33"/>
  <c r="EV78" i="11"/>
  <c r="EV78" i="27" s="1"/>
  <c r="EV43" i="11"/>
  <c r="EV43" i="27" s="1"/>
  <c r="EV95" i="11"/>
  <c r="EV95" i="27" s="1"/>
  <c r="EV86" i="11"/>
  <c r="EV86" i="27" s="1"/>
  <c r="EV58" i="11"/>
  <c r="EV58" i="27" s="1"/>
  <c r="EV79" i="11"/>
  <c r="EV79" i="27" s="1"/>
  <c r="EV35" i="11"/>
  <c r="EV35" i="27" s="1"/>
  <c r="EV46" i="11"/>
  <c r="EV46" i="27" s="1"/>
  <c r="EV22" i="11"/>
  <c r="EV66" i="11"/>
  <c r="EV66" i="27" s="1"/>
  <c r="EV48" i="11"/>
  <c r="EV48" i="27" s="1"/>
  <c r="EV16" i="11"/>
  <c r="EV56" i="11"/>
  <c r="EV101" i="11"/>
  <c r="EV101" i="27" s="1"/>
  <c r="EV31" i="11"/>
  <c r="EV17" i="11"/>
  <c r="EV57" i="11"/>
  <c r="EV57" i="27" s="1"/>
  <c r="EV26" i="11"/>
  <c r="EV26" i="27" s="1"/>
  <c r="EV15" i="11"/>
  <c r="EV40" i="11"/>
  <c r="EV40" i="27" s="1"/>
  <c r="EV42" i="11"/>
  <c r="EV42" i="27" s="1"/>
  <c r="EV72" i="11"/>
  <c r="EV72" i="27" s="1"/>
  <c r="EV41" i="11"/>
  <c r="EV32" i="11"/>
  <c r="EV32" i="27" s="1"/>
  <c r="EV62" i="11"/>
  <c r="EV62" i="27" s="1"/>
  <c r="EV67" i="11"/>
  <c r="EV67" i="27" s="1"/>
  <c r="EV21" i="11"/>
  <c r="EV21" i="27" s="1"/>
  <c r="EV51" i="11"/>
  <c r="EV39" i="11"/>
  <c r="EV39" i="27" s="1"/>
  <c r="EV33" i="11"/>
  <c r="EV33" i="27" s="1"/>
  <c r="EV109" i="11"/>
  <c r="EV109" i="27" s="1"/>
  <c r="EV45" i="11"/>
  <c r="EV30" i="11"/>
  <c r="EV30" i="27" s="1"/>
  <c r="EV93" i="11"/>
  <c r="EV93" i="27" s="1"/>
  <c r="EV110" i="11"/>
  <c r="EV110" i="27" s="1"/>
  <c r="EV108" i="11"/>
  <c r="EV108" i="27" s="1"/>
  <c r="EV103" i="11"/>
  <c r="EV103" i="27" s="1"/>
  <c r="EV105" i="11"/>
  <c r="EV105" i="27" s="1"/>
  <c r="EV85" i="11"/>
  <c r="EV85" i="27" s="1"/>
  <c r="EV92" i="11"/>
  <c r="EV92" i="27" s="1"/>
  <c r="EV99" i="11"/>
  <c r="EV99" i="27" s="1"/>
  <c r="EV96" i="11"/>
  <c r="EV96" i="27" s="1"/>
  <c r="EV76" i="11"/>
  <c r="EV76" i="27" s="1"/>
  <c r="EV19" i="11"/>
  <c r="EV24" i="11"/>
  <c r="EV53" i="11"/>
  <c r="EV53" i="27" s="1"/>
  <c r="EV18" i="11"/>
  <c r="EV73" i="11"/>
  <c r="EV73" i="27" s="1"/>
  <c r="EV98" i="11"/>
  <c r="EV98" i="27" s="1"/>
  <c r="EV36" i="11"/>
  <c r="EV64" i="11"/>
  <c r="EV64" i="27" s="1"/>
  <c r="EV87" i="11"/>
  <c r="EV87" i="27" s="1"/>
  <c r="EV75" i="11"/>
  <c r="EV75" i="27" s="1"/>
  <c r="EV47" i="11"/>
  <c r="EV47" i="27" s="1"/>
  <c r="EV90" i="11"/>
  <c r="EV90" i="27" s="1"/>
  <c r="EV100" i="11"/>
  <c r="EV100" i="27" s="1"/>
  <c r="EV27" i="11"/>
  <c r="EV27" i="27" s="1"/>
  <c r="EV25" i="11"/>
  <c r="EV25" i="27" s="1"/>
  <c r="EV29" i="11"/>
  <c r="EV29" i="27" s="1"/>
  <c r="EV55" i="11"/>
  <c r="EV55" i="27" s="1"/>
  <c r="EV88" i="11"/>
  <c r="EV88" i="27" s="1"/>
  <c r="EV91" i="11"/>
  <c r="EV91" i="27" s="1"/>
  <c r="EV63" i="11"/>
  <c r="EV63" i="27" s="1"/>
  <c r="EV81" i="11"/>
  <c r="EV81" i="27" s="1"/>
  <c r="EV60" i="11"/>
  <c r="EV60" i="27" s="1"/>
  <c r="EV38" i="11"/>
  <c r="EV38" i="27" s="1"/>
  <c r="EV107" i="11"/>
  <c r="EV107" i="27" s="1"/>
  <c r="EV77" i="11"/>
  <c r="EV77" i="27" s="1"/>
  <c r="EV61" i="11"/>
  <c r="EV61" i="27" s="1"/>
  <c r="EV69" i="11"/>
  <c r="EV69" i="27" s="1"/>
  <c r="EV80" i="11"/>
  <c r="EV80" i="27" s="1"/>
  <c r="EV68" i="11"/>
  <c r="EV68" i="27" s="1"/>
  <c r="EV70" i="11"/>
  <c r="EV70" i="27" s="1"/>
  <c r="EV82" i="11"/>
  <c r="EV102" i="11"/>
  <c r="EV102" i="27" s="1"/>
  <c r="EV94" i="11"/>
  <c r="EV94" i="27" s="1"/>
  <c r="EV84" i="11"/>
  <c r="EV84" i="27" s="1"/>
  <c r="EV74" i="11"/>
  <c r="EV74" i="27" s="1"/>
  <c r="EV106" i="11"/>
  <c r="EV106" i="27" s="1"/>
  <c r="EV34" i="11"/>
  <c r="EV34" i="27" s="1"/>
  <c r="EV52" i="11"/>
  <c r="EV71" i="11"/>
  <c r="EV71" i="27" s="1"/>
  <c r="EV111" i="11"/>
  <c r="EV65" i="11"/>
  <c r="EV65" i="27" s="1"/>
  <c r="EV59" i="11"/>
  <c r="EV59" i="27" s="1"/>
  <c r="EV49" i="11"/>
  <c r="EV49" i="27" s="1"/>
  <c r="EV44" i="11"/>
  <c r="EV23" i="11"/>
  <c r="EV23" i="27" s="1"/>
  <c r="EV89" i="11"/>
  <c r="EV89" i="27" s="1"/>
  <c r="EV83" i="11"/>
  <c r="EV83" i="27" s="1"/>
  <c r="EV50" i="11"/>
  <c r="EV50" i="27" s="1"/>
  <c r="EV28" i="11"/>
  <c r="EV28" i="27" s="1"/>
  <c r="EV54" i="11"/>
  <c r="EV54" i="27" s="1"/>
  <c r="EV20" i="11"/>
  <c r="EV20" i="27" s="1"/>
  <c r="EV104" i="11"/>
  <c r="EV104" i="27" s="1"/>
  <c r="EV97" i="11"/>
  <c r="EV97" i="27" s="1"/>
  <c r="EV37" i="11"/>
  <c r="EV37" i="27" s="1"/>
  <c r="EV8" i="5"/>
  <c r="EV8" i="9"/>
  <c r="EU119" i="33"/>
  <c r="EU96" i="33"/>
  <c r="EU214" i="32"/>
  <c r="EU60" i="34"/>
  <c r="EU17" i="32"/>
  <c r="EU19" i="23"/>
  <c r="EU20" i="23" s="1"/>
  <c r="EU128" i="29"/>
  <c r="EV118" i="11"/>
  <c r="EU215" i="32"/>
  <c r="EU74" i="34"/>
  <c r="EU103" i="33"/>
  <c r="EV82" i="27" l="1"/>
  <c r="EV65" i="32" s="1"/>
  <c r="EV73" i="34"/>
  <c r="EV36" i="27"/>
  <c r="EV77" i="32" s="1"/>
  <c r="EV87" i="34"/>
  <c r="EX21" i="15"/>
  <c r="EW6" i="5"/>
  <c r="EW7" i="33"/>
  <c r="EW7" i="36"/>
  <c r="EW7" i="34"/>
  <c r="EW7" i="35"/>
  <c r="EW7" i="30"/>
  <c r="EW7" i="31"/>
  <c r="EW7" i="23"/>
  <c r="EW7" i="32"/>
  <c r="EW7" i="27"/>
  <c r="EW7" i="11"/>
  <c r="EW6" i="9"/>
  <c r="EW31" i="15"/>
  <c r="EV52" i="27"/>
  <c r="EV25" i="33"/>
  <c r="EV109" i="33"/>
  <c r="EV24" i="27"/>
  <c r="EV114" i="33"/>
  <c r="EV45" i="34"/>
  <c r="EV16" i="33"/>
  <c r="EV94" i="33"/>
  <c r="EV56" i="27"/>
  <c r="EV89" i="32" s="1"/>
  <c r="EV101" i="34"/>
  <c r="EV22" i="27"/>
  <c r="EV31" i="33"/>
  <c r="EU211" i="32"/>
  <c r="EU18" i="34"/>
  <c r="EV19" i="27"/>
  <c r="EV20" i="33"/>
  <c r="EV45" i="27"/>
  <c r="EV115" i="33"/>
  <c r="EV16" i="23"/>
  <c r="EV138" i="33"/>
  <c r="EV63" i="33"/>
  <c r="EV137" i="33"/>
  <c r="EV62" i="33"/>
  <c r="EV108" i="33"/>
  <c r="EV15" i="23"/>
  <c r="EV100" i="33"/>
  <c r="EV44" i="27"/>
  <c r="EV110" i="33"/>
  <c r="EV111" i="27"/>
  <c r="EV107" i="33"/>
  <c r="EV27" i="33"/>
  <c r="EV18" i="27"/>
  <c r="EV29" i="33"/>
  <c r="EV111" i="33"/>
  <c r="EV17" i="34"/>
  <c r="EV41" i="27"/>
  <c r="EV112" i="33"/>
  <c r="EV24" i="33"/>
  <c r="EV15" i="27"/>
  <c r="EV49" i="33"/>
  <c r="EV80" i="33"/>
  <c r="EV85" i="33" s="1"/>
  <c r="EV117" i="33"/>
  <c r="EV89" i="33"/>
  <c r="EV115" i="11"/>
  <c r="EV127" i="33"/>
  <c r="EV133" i="33" s="1"/>
  <c r="EV23" i="23"/>
  <c r="EV31" i="34"/>
  <c r="EV3" i="11"/>
  <c r="EV140" i="33"/>
  <c r="EV101" i="33"/>
  <c r="EV32" i="33"/>
  <c r="EV31" i="27"/>
  <c r="EV53" i="32" s="1"/>
  <c r="EV59" i="34"/>
  <c r="EU213" i="32"/>
  <c r="EU46" i="34"/>
  <c r="EW535" i="5"/>
  <c r="EW536" i="5"/>
  <c r="EW540" i="5"/>
  <c r="EW539" i="5"/>
  <c r="EW543" i="5"/>
  <c r="EW544" i="5"/>
  <c r="EW547" i="5"/>
  <c r="EW542" i="5"/>
  <c r="EW545" i="5"/>
  <c r="EW534" i="5"/>
  <c r="EW537" i="5"/>
  <c r="EW546" i="5"/>
  <c r="EW541" i="5"/>
  <c r="EW538" i="5"/>
  <c r="EV96" i="33" l="1"/>
  <c r="EV76" i="33"/>
  <c r="EV119" i="33"/>
  <c r="EV103" i="33"/>
  <c r="EV142" i="33"/>
  <c r="EV217" i="32"/>
  <c r="EV102" i="34"/>
  <c r="EV216" i="32"/>
  <c r="EV88" i="34"/>
  <c r="EW35" i="11"/>
  <c r="EW35" i="27" s="1"/>
  <c r="EW52" i="11"/>
  <c r="EW98" i="11"/>
  <c r="EW98" i="27" s="1"/>
  <c r="EW82" i="11"/>
  <c r="EW22" i="11"/>
  <c r="EW94" i="11"/>
  <c r="EW94" i="27" s="1"/>
  <c r="EW55" i="11"/>
  <c r="EW55" i="27" s="1"/>
  <c r="EW84" i="11"/>
  <c r="EW84" i="27" s="1"/>
  <c r="EW78" i="11"/>
  <c r="EW78" i="27" s="1"/>
  <c r="EW90" i="11"/>
  <c r="EW90" i="27" s="1"/>
  <c r="EW40" i="11"/>
  <c r="EW40" i="27" s="1"/>
  <c r="EW105" i="11"/>
  <c r="EW105" i="27" s="1"/>
  <c r="EW53" i="11"/>
  <c r="EW53" i="27" s="1"/>
  <c r="EW19" i="11"/>
  <c r="EW80" i="11"/>
  <c r="EW80" i="27" s="1"/>
  <c r="EW54" i="11"/>
  <c r="EW54" i="27" s="1"/>
  <c r="EW61" i="11"/>
  <c r="EW61" i="27" s="1"/>
  <c r="EW63" i="11"/>
  <c r="EW63" i="27" s="1"/>
  <c r="EW42" i="11"/>
  <c r="EW42" i="27" s="1"/>
  <c r="EW97" i="11"/>
  <c r="EW97" i="27" s="1"/>
  <c r="EW24" i="11"/>
  <c r="EW15" i="11"/>
  <c r="EW29" i="11"/>
  <c r="EW29" i="27" s="1"/>
  <c r="EW45" i="11"/>
  <c r="EW66" i="11"/>
  <c r="EW66" i="27" s="1"/>
  <c r="EW51" i="11"/>
  <c r="EW46" i="11"/>
  <c r="EW46" i="27" s="1"/>
  <c r="EW36" i="11"/>
  <c r="EW21" i="11"/>
  <c r="EW21" i="27" s="1"/>
  <c r="EW56" i="11"/>
  <c r="EW73" i="11"/>
  <c r="EW73" i="27" s="1"/>
  <c r="EW60" i="11"/>
  <c r="EW60" i="27" s="1"/>
  <c r="EW23" i="11"/>
  <c r="EW23" i="27" s="1"/>
  <c r="EW76" i="11"/>
  <c r="EW76" i="27" s="1"/>
  <c r="EW32" i="11"/>
  <c r="EW32" i="27" s="1"/>
  <c r="EW91" i="11"/>
  <c r="EW91" i="27" s="1"/>
  <c r="EW85" i="11"/>
  <c r="EW85" i="27" s="1"/>
  <c r="EW17" i="11"/>
  <c r="EW107" i="11"/>
  <c r="EW107" i="27" s="1"/>
  <c r="EW99" i="11"/>
  <c r="EW99" i="27" s="1"/>
  <c r="EW38" i="11"/>
  <c r="EW38" i="27" s="1"/>
  <c r="EW39" i="11"/>
  <c r="EW39" i="27" s="1"/>
  <c r="EW48" i="11"/>
  <c r="EW48" i="27" s="1"/>
  <c r="EW33" i="11"/>
  <c r="EW33" i="27" s="1"/>
  <c r="EW109" i="11"/>
  <c r="EW109" i="27" s="1"/>
  <c r="EW58" i="11"/>
  <c r="EW58" i="27" s="1"/>
  <c r="EW64" i="11"/>
  <c r="EW64" i="27" s="1"/>
  <c r="EW59" i="11"/>
  <c r="EW59" i="27" s="1"/>
  <c r="EW102" i="11"/>
  <c r="EW102" i="27" s="1"/>
  <c r="EW43" i="11"/>
  <c r="EW43" i="27" s="1"/>
  <c r="EW103" i="11"/>
  <c r="EW103" i="27" s="1"/>
  <c r="EW75" i="11"/>
  <c r="EW75" i="27" s="1"/>
  <c r="EW106" i="11"/>
  <c r="EW106" i="27" s="1"/>
  <c r="EW27" i="11"/>
  <c r="EW27" i="27" s="1"/>
  <c r="EW50" i="11"/>
  <c r="EW50" i="27" s="1"/>
  <c r="EW104" i="11"/>
  <c r="EW104" i="27" s="1"/>
  <c r="EW26" i="11"/>
  <c r="EW26" i="27" s="1"/>
  <c r="EW88" i="11"/>
  <c r="EW88" i="27" s="1"/>
  <c r="EW101" i="11"/>
  <c r="EW101" i="27" s="1"/>
  <c r="EW44" i="11"/>
  <c r="EW83" i="11"/>
  <c r="EW83" i="27" s="1"/>
  <c r="EW92" i="11"/>
  <c r="EW92" i="27" s="1"/>
  <c r="EW57" i="11"/>
  <c r="EW57" i="27" s="1"/>
  <c r="EW20" i="11"/>
  <c r="EW20" i="27" s="1"/>
  <c r="EW28" i="11"/>
  <c r="EW28" i="27" s="1"/>
  <c r="EW65" i="11"/>
  <c r="EW65" i="27" s="1"/>
  <c r="EW34" i="11"/>
  <c r="EW34" i="27" s="1"/>
  <c r="EW74" i="11"/>
  <c r="EW74" i="27" s="1"/>
  <c r="EW86" i="11"/>
  <c r="EW86" i="27" s="1"/>
  <c r="EW87" i="11"/>
  <c r="EW87" i="27" s="1"/>
  <c r="EW47" i="11"/>
  <c r="EW47" i="27" s="1"/>
  <c r="EW67" i="11"/>
  <c r="EW67" i="27" s="1"/>
  <c r="EW100" i="11"/>
  <c r="EW100" i="27" s="1"/>
  <c r="EW79" i="11"/>
  <c r="EW79" i="27" s="1"/>
  <c r="EW108" i="11"/>
  <c r="EW108" i="27" s="1"/>
  <c r="EW41" i="11"/>
  <c r="EW77" i="11"/>
  <c r="EW77" i="27" s="1"/>
  <c r="EW37" i="11"/>
  <c r="EW37" i="27" s="1"/>
  <c r="EW69" i="11"/>
  <c r="EW69" i="27" s="1"/>
  <c r="EW18" i="11"/>
  <c r="EW68" i="11"/>
  <c r="EW68" i="27" s="1"/>
  <c r="EW31" i="11"/>
  <c r="EW72" i="11"/>
  <c r="EW72" i="27" s="1"/>
  <c r="EW89" i="11"/>
  <c r="EW89" i="27" s="1"/>
  <c r="EW49" i="11"/>
  <c r="EW49" i="27" s="1"/>
  <c r="EW96" i="11"/>
  <c r="EW96" i="27" s="1"/>
  <c r="EW81" i="11"/>
  <c r="EW81" i="27" s="1"/>
  <c r="EW71" i="11"/>
  <c r="EW71" i="27" s="1"/>
  <c r="EW16" i="11"/>
  <c r="EW95" i="11"/>
  <c r="EW95" i="27" s="1"/>
  <c r="EW62" i="11"/>
  <c r="EW62" i="27" s="1"/>
  <c r="EW111" i="11"/>
  <c r="EW25" i="11"/>
  <c r="EW25" i="27" s="1"/>
  <c r="EW93" i="11"/>
  <c r="EW93" i="27" s="1"/>
  <c r="EW30" i="11"/>
  <c r="EW30" i="27" s="1"/>
  <c r="EW70" i="11"/>
  <c r="EW70" i="27" s="1"/>
  <c r="EW110" i="11"/>
  <c r="EW110" i="27" s="1"/>
  <c r="EV214" i="32"/>
  <c r="EV60" i="34"/>
  <c r="EV128" i="29"/>
  <c r="EW118" i="11"/>
  <c r="EV17" i="32"/>
  <c r="EV19" i="23"/>
  <c r="EV20" i="23" s="1"/>
  <c r="EV185" i="33"/>
  <c r="EV41" i="32"/>
  <c r="EW8" i="5"/>
  <c r="EW8" i="9"/>
  <c r="EV149" i="33"/>
  <c r="EV45" i="33"/>
  <c r="EX532" i="5"/>
  <c r="EX22" i="15"/>
  <c r="EX269" i="5"/>
  <c r="EX27" i="15"/>
  <c r="EX28" i="15"/>
  <c r="EX5" i="5"/>
  <c r="EX6" i="33"/>
  <c r="EX33" i="15"/>
  <c r="EX6" i="34"/>
  <c r="EX6" i="35"/>
  <c r="EX6" i="30"/>
  <c r="EX6" i="27"/>
  <c r="EX1149" i="5"/>
  <c r="EX6" i="36"/>
  <c r="EX126" i="29"/>
  <c r="EX6" i="31"/>
  <c r="EX6" i="23"/>
  <c r="EX6" i="32"/>
  <c r="EX5" i="9"/>
  <c r="EX6" i="11"/>
  <c r="EV215" i="32"/>
  <c r="EV74" i="34"/>
  <c r="EV213" i="32" l="1"/>
  <c r="EV46" i="34"/>
  <c r="EW111" i="27"/>
  <c r="EW27" i="33"/>
  <c r="EW107" i="33"/>
  <c r="EW18" i="27"/>
  <c r="EW111" i="33"/>
  <c r="EW17" i="34"/>
  <c r="EW29" i="33"/>
  <c r="EW41" i="27"/>
  <c r="EW112" i="33"/>
  <c r="EW24" i="33"/>
  <c r="EW44" i="27"/>
  <c r="EW110" i="33"/>
  <c r="EW36" i="27"/>
  <c r="EW77" i="32" s="1"/>
  <c r="EW87" i="34"/>
  <c r="EW45" i="27"/>
  <c r="EW115" i="33"/>
  <c r="EW82" i="27"/>
  <c r="EW65" i="32" s="1"/>
  <c r="EW73" i="34"/>
  <c r="EX31" i="15"/>
  <c r="EX7" i="36"/>
  <c r="EX7" i="34"/>
  <c r="EX6" i="5"/>
  <c r="EX7" i="33"/>
  <c r="EX7" i="35"/>
  <c r="EX7" i="30"/>
  <c r="EX7" i="27"/>
  <c r="EX7" i="31"/>
  <c r="EX7" i="23"/>
  <c r="EX7" i="32"/>
  <c r="EX6" i="9"/>
  <c r="EX7" i="11"/>
  <c r="EX535" i="5"/>
  <c r="EX539" i="5"/>
  <c r="EZ539" i="5" s="1"/>
  <c r="EX541" i="5"/>
  <c r="EZ541" i="5" s="1"/>
  <c r="EX543" i="5"/>
  <c r="EZ543" i="5" s="1"/>
  <c r="EX547" i="5"/>
  <c r="EZ547" i="5" s="1"/>
  <c r="EX536" i="5"/>
  <c r="EZ536" i="5" s="1"/>
  <c r="EX538" i="5"/>
  <c r="EZ538" i="5" s="1"/>
  <c r="EX544" i="5"/>
  <c r="EZ544" i="5" s="1"/>
  <c r="EX546" i="5"/>
  <c r="EZ546" i="5" s="1"/>
  <c r="EX534" i="5"/>
  <c r="EZ534" i="5" s="1"/>
  <c r="EX537" i="5"/>
  <c r="EZ537" i="5" s="1"/>
  <c r="EX545" i="5"/>
  <c r="EZ545" i="5" s="1"/>
  <c r="EX540" i="5"/>
  <c r="EZ540" i="5" s="1"/>
  <c r="EX542" i="5"/>
  <c r="EZ542" i="5" s="1"/>
  <c r="EV211" i="32"/>
  <c r="EV18" i="34"/>
  <c r="EW31" i="27"/>
  <c r="EW53" i="32" s="1"/>
  <c r="EW59" i="34"/>
  <c r="EW63" i="33"/>
  <c r="EW56" i="27"/>
  <c r="EW89" i="32" s="1"/>
  <c r="EW101" i="34"/>
  <c r="EW138" i="33"/>
  <c r="EW16" i="23"/>
  <c r="EW15" i="27"/>
  <c r="EW117" i="33"/>
  <c r="EW140" i="33"/>
  <c r="EW23" i="23"/>
  <c r="EW115" i="11"/>
  <c r="EW31" i="34"/>
  <c r="EW3" i="11"/>
  <c r="EW32" i="33"/>
  <c r="EW80" i="33"/>
  <c r="EW85" i="33" s="1"/>
  <c r="EW101" i="33"/>
  <c r="EW49" i="33"/>
  <c r="EW127" i="33"/>
  <c r="EW133" i="33" s="1"/>
  <c r="EW89" i="33"/>
  <c r="EW19" i="27"/>
  <c r="EW20" i="33"/>
  <c r="EW52" i="27"/>
  <c r="EW109" i="33"/>
  <c r="EW25" i="33"/>
  <c r="EW62" i="33"/>
  <c r="EW15" i="23"/>
  <c r="EW137" i="33"/>
  <c r="EW100" i="33"/>
  <c r="EW103" i="33" s="1"/>
  <c r="EW108" i="33"/>
  <c r="EW24" i="27"/>
  <c r="EW94" i="33"/>
  <c r="EW114" i="33"/>
  <c r="EW45" i="34"/>
  <c r="EW16" i="33"/>
  <c r="EW22" i="27"/>
  <c r="EW31" i="33"/>
  <c r="EW45" i="33" l="1"/>
  <c r="EW142" i="33"/>
  <c r="EW96" i="33"/>
  <c r="EW217" i="32"/>
  <c r="EW102" i="34"/>
  <c r="EW214" i="32"/>
  <c r="EW60" i="34"/>
  <c r="EZ535" i="5"/>
  <c r="EX25" i="11"/>
  <c r="EX98" i="11"/>
  <c r="EX56" i="11"/>
  <c r="EX93" i="11"/>
  <c r="EX33" i="11"/>
  <c r="EX51" i="11"/>
  <c r="EX108" i="11"/>
  <c r="EX78" i="11"/>
  <c r="EX65" i="11"/>
  <c r="EX59" i="11"/>
  <c r="EX27" i="11"/>
  <c r="EX67" i="11"/>
  <c r="EX88" i="11"/>
  <c r="EX68" i="11"/>
  <c r="EX17" i="11"/>
  <c r="EX42" i="11"/>
  <c r="EX28" i="11"/>
  <c r="EX73" i="11"/>
  <c r="EX37" i="11"/>
  <c r="EX19" i="11"/>
  <c r="EX31" i="11"/>
  <c r="EX83" i="11"/>
  <c r="EX41" i="11"/>
  <c r="EX99" i="11"/>
  <c r="EX70" i="11"/>
  <c r="EX75" i="11"/>
  <c r="EX21" i="11"/>
  <c r="EX84" i="11"/>
  <c r="EX79" i="11"/>
  <c r="EX106" i="11"/>
  <c r="EX16" i="11"/>
  <c r="EX90" i="11"/>
  <c r="EX111" i="11"/>
  <c r="EX64" i="11"/>
  <c r="EX100" i="11"/>
  <c r="EX110" i="11"/>
  <c r="EX46" i="11"/>
  <c r="EX57" i="11"/>
  <c r="EX89" i="11"/>
  <c r="EX96" i="11"/>
  <c r="EX24" i="11"/>
  <c r="EX80" i="11"/>
  <c r="EX50" i="11"/>
  <c r="EX23" i="11"/>
  <c r="EX54" i="11"/>
  <c r="EX61" i="11"/>
  <c r="EX26" i="11"/>
  <c r="EX107" i="11"/>
  <c r="EX63" i="11"/>
  <c r="EX34" i="11"/>
  <c r="EX30" i="11"/>
  <c r="EX62" i="11"/>
  <c r="EX86" i="11"/>
  <c r="EX43" i="11"/>
  <c r="EX71" i="11"/>
  <c r="EX47" i="11"/>
  <c r="EX94" i="11"/>
  <c r="EX87" i="11"/>
  <c r="EX102" i="11"/>
  <c r="EX103" i="11"/>
  <c r="EX18" i="11"/>
  <c r="EX15" i="11"/>
  <c r="EX38" i="11"/>
  <c r="EX104" i="11"/>
  <c r="EX40" i="11"/>
  <c r="EX77" i="11"/>
  <c r="EX44" i="11"/>
  <c r="EX91" i="11"/>
  <c r="EX85" i="11"/>
  <c r="EX76" i="11"/>
  <c r="EX49" i="11"/>
  <c r="EX36" i="11"/>
  <c r="EX48" i="11"/>
  <c r="EX55" i="11"/>
  <c r="EX58" i="11"/>
  <c r="EX95" i="11"/>
  <c r="EX35" i="11"/>
  <c r="EX109" i="11"/>
  <c r="EX66" i="11"/>
  <c r="EX29" i="11"/>
  <c r="EX45" i="11"/>
  <c r="EX52" i="11"/>
  <c r="EX82" i="11"/>
  <c r="EX22" i="11"/>
  <c r="EX81" i="11"/>
  <c r="EX72" i="11"/>
  <c r="EX92" i="11"/>
  <c r="EX53" i="11"/>
  <c r="EX32" i="11"/>
  <c r="EX105" i="11"/>
  <c r="EX101" i="11"/>
  <c r="EX60" i="11"/>
  <c r="EX20" i="11"/>
  <c r="EX69" i="11"/>
  <c r="EX97" i="11"/>
  <c r="EX74" i="11"/>
  <c r="EX39" i="11"/>
  <c r="EW17" i="32"/>
  <c r="EW76" i="33"/>
  <c r="EX8" i="5"/>
  <c r="EX8" i="9"/>
  <c r="AF32" i="15"/>
  <c r="EW119" i="33"/>
  <c r="EW41" i="32"/>
  <c r="EW185" i="33"/>
  <c r="EW19" i="23"/>
  <c r="EW20" i="23" s="1"/>
  <c r="EW128" i="29"/>
  <c r="EX118" i="11"/>
  <c r="AE118" i="11" s="1"/>
  <c r="EW149" i="33"/>
  <c r="D508" i="5"/>
  <c r="EW215" i="32"/>
  <c r="EW74" i="34"/>
  <c r="EW216" i="32"/>
  <c r="EW88" i="34"/>
  <c r="AG32" i="15" l="1"/>
  <c r="AF4" i="23"/>
  <c r="F1" i="15"/>
  <c r="E23" i="8" s="1"/>
  <c r="E25" i="8"/>
  <c r="D1" i="5"/>
  <c r="E19" i="8" s="1"/>
  <c r="EX39" i="27"/>
  <c r="AE39" i="27" s="1"/>
  <c r="AE39" i="11"/>
  <c r="EX20" i="27"/>
  <c r="AE20" i="27" s="1"/>
  <c r="AE20" i="11"/>
  <c r="EX32" i="27"/>
  <c r="AE32" i="27" s="1"/>
  <c r="AE32" i="11"/>
  <c r="EX81" i="27"/>
  <c r="AE81" i="27" s="1"/>
  <c r="AE81" i="11"/>
  <c r="EX45" i="27"/>
  <c r="AE45" i="27" s="1"/>
  <c r="EX115" i="33"/>
  <c r="AE115" i="33" s="1"/>
  <c r="AE45" i="11"/>
  <c r="EX35" i="27"/>
  <c r="AE35" i="27" s="1"/>
  <c r="AE35" i="11"/>
  <c r="EX48" i="27"/>
  <c r="AE48" i="27" s="1"/>
  <c r="AE48" i="11"/>
  <c r="EX85" i="27"/>
  <c r="AE85" i="27" s="1"/>
  <c r="AE85" i="11"/>
  <c r="EX40" i="27"/>
  <c r="AE40" i="27" s="1"/>
  <c r="AE40" i="11"/>
  <c r="EX18" i="27"/>
  <c r="EX29" i="33"/>
  <c r="AE29" i="33" s="1"/>
  <c r="EX111" i="33"/>
  <c r="AE111" i="33" s="1"/>
  <c r="EX17" i="34"/>
  <c r="AE17" i="34" s="1"/>
  <c r="AE18" i="11"/>
  <c r="EX94" i="27"/>
  <c r="AE94" i="27" s="1"/>
  <c r="AE94" i="11"/>
  <c r="EX86" i="27"/>
  <c r="AE86" i="27" s="1"/>
  <c r="AE86" i="11"/>
  <c r="EX63" i="27"/>
  <c r="AE63" i="27" s="1"/>
  <c r="AE63" i="11"/>
  <c r="EX54" i="27"/>
  <c r="AE54" i="27" s="1"/>
  <c r="AE54" i="11"/>
  <c r="EX24" i="27"/>
  <c r="EX16" i="33"/>
  <c r="EX45" i="34"/>
  <c r="AE45" i="34" s="1"/>
  <c r="EX114" i="33"/>
  <c r="AE114" i="33" s="1"/>
  <c r="EX94" i="33"/>
  <c r="AE94" i="33" s="1"/>
  <c r="AE24" i="11"/>
  <c r="EX46" i="27"/>
  <c r="AE46" i="27" s="1"/>
  <c r="AE46" i="11"/>
  <c r="EX111" i="27"/>
  <c r="AE111" i="27" s="1"/>
  <c r="EX27" i="33"/>
  <c r="AE27" i="33" s="1"/>
  <c r="EX107" i="33"/>
  <c r="AE111" i="11"/>
  <c r="C113" i="29" s="1"/>
  <c r="EX79" i="27"/>
  <c r="AE79" i="27" s="1"/>
  <c r="AE79" i="11"/>
  <c r="EX70" i="27"/>
  <c r="AE70" i="27" s="1"/>
  <c r="AE70" i="11"/>
  <c r="EX31" i="27"/>
  <c r="EX59" i="34"/>
  <c r="AE59" i="34" s="1"/>
  <c r="AE31" i="11"/>
  <c r="EX28" i="27"/>
  <c r="AE28" i="27" s="1"/>
  <c r="AE28" i="11"/>
  <c r="EX88" i="27"/>
  <c r="AE88" i="27" s="1"/>
  <c r="AE88" i="11"/>
  <c r="EX65" i="27"/>
  <c r="AE65" i="27" s="1"/>
  <c r="AE65" i="11"/>
  <c r="EX33" i="27"/>
  <c r="AE33" i="27" s="1"/>
  <c r="AE33" i="11"/>
  <c r="EX25" i="27"/>
  <c r="AE25" i="27" s="1"/>
  <c r="AE25" i="11"/>
  <c r="EW213" i="32"/>
  <c r="EW46" i="34"/>
  <c r="EX74" i="27"/>
  <c r="AE74" i="27" s="1"/>
  <c r="AE74" i="11"/>
  <c r="EX60" i="27"/>
  <c r="AE60" i="27" s="1"/>
  <c r="AE60" i="11"/>
  <c r="EX53" i="27"/>
  <c r="AE53" i="27" s="1"/>
  <c r="AE53" i="11"/>
  <c r="EX22" i="27"/>
  <c r="AE22" i="27" s="1"/>
  <c r="EX31" i="33"/>
  <c r="AE31" i="33" s="1"/>
  <c r="AE22" i="11"/>
  <c r="EX29" i="27"/>
  <c r="AE29" i="27" s="1"/>
  <c r="AE29" i="11"/>
  <c r="EX95" i="27"/>
  <c r="AE95" i="27" s="1"/>
  <c r="AE95" i="11"/>
  <c r="EX36" i="27"/>
  <c r="EX87" i="34"/>
  <c r="AE87" i="34" s="1"/>
  <c r="AE36" i="11"/>
  <c r="EX91" i="27"/>
  <c r="AE91" i="27" s="1"/>
  <c r="AE91" i="11"/>
  <c r="EX104" i="27"/>
  <c r="AE104" i="27" s="1"/>
  <c r="AE104" i="11"/>
  <c r="EX103" i="27"/>
  <c r="AE103" i="27" s="1"/>
  <c r="AE103" i="11"/>
  <c r="EX47" i="27"/>
  <c r="AE47" i="27" s="1"/>
  <c r="AE47" i="11"/>
  <c r="EX62" i="27"/>
  <c r="AE62" i="27" s="1"/>
  <c r="AE62" i="11"/>
  <c r="EX107" i="27"/>
  <c r="AE107" i="27" s="1"/>
  <c r="AE107" i="11"/>
  <c r="EX23" i="27"/>
  <c r="AE23" i="27" s="1"/>
  <c r="AE23" i="11"/>
  <c r="EX96" i="27"/>
  <c r="AE96" i="27" s="1"/>
  <c r="AE96" i="11"/>
  <c r="EX110" i="27"/>
  <c r="AE110" i="27" s="1"/>
  <c r="AE110" i="11"/>
  <c r="EX90" i="27"/>
  <c r="AE90" i="27" s="1"/>
  <c r="AE90" i="11"/>
  <c r="EX84" i="27"/>
  <c r="AE84" i="27" s="1"/>
  <c r="AE84" i="11"/>
  <c r="EX99" i="27"/>
  <c r="AE99" i="27" s="1"/>
  <c r="AE99" i="11"/>
  <c r="EX19" i="27"/>
  <c r="AE19" i="27" s="1"/>
  <c r="EX20" i="33"/>
  <c r="AE20" i="33" s="1"/>
  <c r="AE19" i="11"/>
  <c r="EX42" i="27"/>
  <c r="AE42" i="27" s="1"/>
  <c r="AE42" i="11"/>
  <c r="EX67" i="27"/>
  <c r="AE67" i="27" s="1"/>
  <c r="AE67" i="11"/>
  <c r="EX78" i="27"/>
  <c r="AE78" i="27" s="1"/>
  <c r="AE78" i="11"/>
  <c r="EX93" i="27"/>
  <c r="AE93" i="27" s="1"/>
  <c r="AE93" i="11"/>
  <c r="EX97" i="27"/>
  <c r="AE97" i="27" s="1"/>
  <c r="AE97" i="11"/>
  <c r="EX101" i="27"/>
  <c r="AE101" i="27" s="1"/>
  <c r="AE101" i="11"/>
  <c r="EX92" i="27"/>
  <c r="AE92" i="27" s="1"/>
  <c r="AE92" i="11"/>
  <c r="EX82" i="27"/>
  <c r="EX73" i="34"/>
  <c r="AE73" i="34" s="1"/>
  <c r="AE82" i="11"/>
  <c r="EX66" i="27"/>
  <c r="AE66" i="27" s="1"/>
  <c r="AE66" i="11"/>
  <c r="EX58" i="27"/>
  <c r="AE58" i="27" s="1"/>
  <c r="AE58" i="11"/>
  <c r="EX49" i="27"/>
  <c r="AE49" i="27" s="1"/>
  <c r="AE49" i="11"/>
  <c r="EX44" i="27"/>
  <c r="AE44" i="27" s="1"/>
  <c r="EX110" i="33"/>
  <c r="AE110" i="33" s="1"/>
  <c r="AE44" i="11"/>
  <c r="EX38" i="27"/>
  <c r="AE38" i="27" s="1"/>
  <c r="AE38" i="11"/>
  <c r="EX102" i="27"/>
  <c r="AE102" i="27" s="1"/>
  <c r="AE102" i="11"/>
  <c r="EX71" i="27"/>
  <c r="AE71" i="27" s="1"/>
  <c r="AE71" i="11"/>
  <c r="EX30" i="27"/>
  <c r="AE30" i="27" s="1"/>
  <c r="AE30" i="11"/>
  <c r="EX26" i="27"/>
  <c r="AE26" i="27" s="1"/>
  <c r="AE26" i="11"/>
  <c r="EX50" i="27"/>
  <c r="AE50" i="27" s="1"/>
  <c r="AE50" i="11"/>
  <c r="EX89" i="27"/>
  <c r="AE89" i="27" s="1"/>
  <c r="AE89" i="11"/>
  <c r="EX100" i="27"/>
  <c r="AE100" i="27" s="1"/>
  <c r="AE100" i="11"/>
  <c r="EX108" i="33"/>
  <c r="AE108" i="33" s="1"/>
  <c r="EX100" i="33"/>
  <c r="EX15" i="23"/>
  <c r="EX137" i="33"/>
  <c r="EX62" i="33"/>
  <c r="AE62" i="33" s="1"/>
  <c r="AE16" i="11"/>
  <c r="EX21" i="27"/>
  <c r="AE21" i="27" s="1"/>
  <c r="AE21" i="11"/>
  <c r="EX41" i="27"/>
  <c r="AE41" i="27" s="1"/>
  <c r="EX112" i="33"/>
  <c r="AE112" i="33" s="1"/>
  <c r="EX24" i="33"/>
  <c r="AE24" i="33" s="1"/>
  <c r="AE41" i="11"/>
  <c r="EX37" i="27"/>
  <c r="AE37" i="27" s="1"/>
  <c r="AE37" i="11"/>
  <c r="EX63" i="33"/>
  <c r="AE63" i="33" s="1"/>
  <c r="AE17" i="11"/>
  <c r="EX27" i="27"/>
  <c r="AE27" i="27" s="1"/>
  <c r="AE27" i="11"/>
  <c r="EX108" i="27"/>
  <c r="AE108" i="27" s="1"/>
  <c r="AE108" i="11"/>
  <c r="EX56" i="27"/>
  <c r="EX101" i="34"/>
  <c r="AE101" i="34" s="1"/>
  <c r="AE56" i="11"/>
  <c r="EW211" i="32"/>
  <c r="EW18" i="34"/>
  <c r="EX69" i="27"/>
  <c r="AE69" i="27" s="1"/>
  <c r="AE69" i="11"/>
  <c r="EX105" i="27"/>
  <c r="AE105" i="27" s="1"/>
  <c r="AE105" i="11"/>
  <c r="EX72" i="27"/>
  <c r="AE72" i="27" s="1"/>
  <c r="AE72" i="11"/>
  <c r="EX52" i="27"/>
  <c r="AE52" i="27" s="1"/>
  <c r="EX109" i="33"/>
  <c r="AE109" i="33" s="1"/>
  <c r="EX25" i="33"/>
  <c r="AE25" i="33" s="1"/>
  <c r="AE52" i="11"/>
  <c r="C115" i="29" s="1"/>
  <c r="EX109" i="27"/>
  <c r="AE109" i="27" s="1"/>
  <c r="AE109" i="11"/>
  <c r="EX55" i="27"/>
  <c r="AE55" i="27" s="1"/>
  <c r="AE55" i="11"/>
  <c r="EX76" i="27"/>
  <c r="AE76" i="27" s="1"/>
  <c r="AE76" i="11"/>
  <c r="EX77" i="27"/>
  <c r="AE77" i="27" s="1"/>
  <c r="AE77" i="11"/>
  <c r="EX15" i="27"/>
  <c r="EX49" i="33"/>
  <c r="EX80" i="33"/>
  <c r="EX23" i="23"/>
  <c r="AE23" i="23" s="1"/>
  <c r="EX117" i="33"/>
  <c r="AE117" i="33" s="1"/>
  <c r="EX115" i="11"/>
  <c r="EX128" i="29" s="1"/>
  <c r="C128" i="29" s="1"/>
  <c r="EX31" i="34"/>
  <c r="AE31" i="34" s="1"/>
  <c r="EX3" i="11"/>
  <c r="EX101" i="33"/>
  <c r="AE101" i="33" s="1"/>
  <c r="EX140" i="33"/>
  <c r="AE140" i="33" s="1"/>
  <c r="EX89" i="33"/>
  <c r="EX127" i="33"/>
  <c r="EX32" i="33"/>
  <c r="AE32" i="33" s="1"/>
  <c r="AE15" i="11"/>
  <c r="EX87" i="27"/>
  <c r="AE87" i="27" s="1"/>
  <c r="AE87" i="11"/>
  <c r="EX43" i="27"/>
  <c r="AE43" i="27" s="1"/>
  <c r="AE43" i="11"/>
  <c r="EX34" i="27"/>
  <c r="AE34" i="27" s="1"/>
  <c r="AE34" i="11"/>
  <c r="EX61" i="27"/>
  <c r="AE61" i="27" s="1"/>
  <c r="AE61" i="11"/>
  <c r="EX80" i="27"/>
  <c r="AE80" i="27" s="1"/>
  <c r="AE80" i="11"/>
  <c r="EX57" i="27"/>
  <c r="AE57" i="27" s="1"/>
  <c r="AE57" i="11"/>
  <c r="EX64" i="27"/>
  <c r="AE64" i="27" s="1"/>
  <c r="AE64" i="11"/>
  <c r="EX106" i="27"/>
  <c r="AE106" i="27" s="1"/>
  <c r="AE106" i="11"/>
  <c r="EX75" i="27"/>
  <c r="AE75" i="27" s="1"/>
  <c r="AE75" i="11"/>
  <c r="EX83" i="27"/>
  <c r="AE83" i="27" s="1"/>
  <c r="AE83" i="11"/>
  <c r="EX73" i="27"/>
  <c r="AE73" i="27" s="1"/>
  <c r="AE73" i="11"/>
  <c r="EX68" i="27"/>
  <c r="AE68" i="27" s="1"/>
  <c r="AE68" i="11"/>
  <c r="EX59" i="27"/>
  <c r="AE59" i="27" s="1"/>
  <c r="AE59" i="11"/>
  <c r="EX138" i="33"/>
  <c r="AE138" i="33" s="1"/>
  <c r="EX16" i="23"/>
  <c r="AE51" i="11"/>
  <c r="EX98" i="27"/>
  <c r="AE98" i="27" s="1"/>
  <c r="AE98" i="11"/>
  <c r="AE16" i="23" l="1"/>
  <c r="EX96" i="33"/>
  <c r="AE89" i="33"/>
  <c r="AE96" i="33" s="1"/>
  <c r="EX85" i="33"/>
  <c r="AE80" i="33"/>
  <c r="AE85" i="33" s="1"/>
  <c r="EX19" i="23"/>
  <c r="AE15" i="23"/>
  <c r="C116" i="29"/>
  <c r="EX77" i="32"/>
  <c r="AE36" i="27"/>
  <c r="C120" i="29"/>
  <c r="EX45" i="33"/>
  <c r="AE16" i="33"/>
  <c r="AE45" i="33" s="1"/>
  <c r="AE115" i="11"/>
  <c r="C123" i="29"/>
  <c r="AE3" i="11"/>
  <c r="EX76" i="33"/>
  <c r="AE49" i="33"/>
  <c r="AE76" i="33" s="1"/>
  <c r="EX89" i="32"/>
  <c r="AE56" i="27"/>
  <c r="C114" i="29"/>
  <c r="EX103" i="33"/>
  <c r="AE100" i="33"/>
  <c r="AE103" i="33" s="1"/>
  <c r="EX53" i="32"/>
  <c r="AE31" i="27"/>
  <c r="EX41" i="32"/>
  <c r="EX185" i="33"/>
  <c r="AE185" i="33" s="1"/>
  <c r="AE24" i="27"/>
  <c r="EX149" i="33"/>
  <c r="AE15" i="27"/>
  <c r="C117" i="29"/>
  <c r="EX17" i="32"/>
  <c r="AE18" i="27"/>
  <c r="AF29" i="23"/>
  <c r="AF30" i="23"/>
  <c r="AF31" i="23"/>
  <c r="AF41" i="23" s="1"/>
  <c r="EX133" i="33"/>
  <c r="AE127" i="33"/>
  <c r="AE133" i="33" s="1"/>
  <c r="C118" i="29"/>
  <c r="EX142" i="33"/>
  <c r="AE137" i="33"/>
  <c r="AE142" i="33" s="1"/>
  <c r="EX65" i="32"/>
  <c r="AE82" i="27"/>
  <c r="EX119" i="33"/>
  <c r="AE107" i="33"/>
  <c r="AE119" i="33" s="1"/>
  <c r="C121" i="29"/>
  <c r="AH32" i="15"/>
  <c r="AG4" i="23"/>
  <c r="C125" i="29" l="1"/>
  <c r="E114" i="29" s="1"/>
  <c r="AH4" i="23"/>
  <c r="AI32" i="15"/>
  <c r="AF51" i="23"/>
  <c r="D118" i="11"/>
  <c r="E128" i="29"/>
  <c r="F128" i="29" s="1"/>
  <c r="AD17" i="34"/>
  <c r="AD59" i="34"/>
  <c r="AD115" i="34"/>
  <c r="AD143" i="34"/>
  <c r="AD157" i="34"/>
  <c r="I4" i="29"/>
  <c r="L4" i="29" s="1"/>
  <c r="AD31" i="34"/>
  <c r="F5" i="13"/>
  <c r="F4" i="13" s="1"/>
  <c r="AD87" i="34"/>
  <c r="AD171" i="34"/>
  <c r="AD199" i="34"/>
  <c r="AD227" i="34"/>
  <c r="AD45" i="34"/>
  <c r="AD73" i="34"/>
  <c r="AD129" i="34"/>
  <c r="AD185" i="34"/>
  <c r="AD213" i="34"/>
  <c r="AD101" i="34"/>
  <c r="D14" i="33"/>
  <c r="EZ45" i="33" s="1"/>
  <c r="AE14" i="33"/>
  <c r="EX20" i="23"/>
  <c r="AE19" i="23"/>
  <c r="D87" i="33"/>
  <c r="EZ96" i="33" s="1"/>
  <c r="AE87" i="33"/>
  <c r="D105" i="33"/>
  <c r="EZ119" i="33" s="1"/>
  <c r="AE105" i="33"/>
  <c r="AE121" i="33"/>
  <c r="D121" i="33"/>
  <c r="EZ133" i="33" s="1"/>
  <c r="AF51" i="27"/>
  <c r="AF40" i="23"/>
  <c r="EX213" i="32"/>
  <c r="AE213" i="32" s="1"/>
  <c r="EX46" i="34"/>
  <c r="AE46" i="34" s="1"/>
  <c r="AE41" i="32"/>
  <c r="EX214" i="32"/>
  <c r="AE214" i="32" s="1"/>
  <c r="EX60" i="34"/>
  <c r="AE60" i="34" s="1"/>
  <c r="AE53" i="32"/>
  <c r="EX216" i="32"/>
  <c r="AE216" i="32" s="1"/>
  <c r="EX88" i="34"/>
  <c r="AE88" i="34" s="1"/>
  <c r="AE77" i="32"/>
  <c r="EX215" i="32"/>
  <c r="AE215" i="32" s="1"/>
  <c r="EX74" i="34"/>
  <c r="AE74" i="34" s="1"/>
  <c r="AE65" i="32"/>
  <c r="AF16" i="27"/>
  <c r="AF17" i="27"/>
  <c r="AF39" i="23"/>
  <c r="AE149" i="33"/>
  <c r="EX217" i="32"/>
  <c r="AE217" i="32" s="1"/>
  <c r="EX102" i="34"/>
  <c r="AE102" i="34" s="1"/>
  <c r="AE89" i="32"/>
  <c r="D78" i="33"/>
  <c r="EZ85" i="33" s="1"/>
  <c r="AE78" i="33"/>
  <c r="AG29" i="23"/>
  <c r="AG30" i="23"/>
  <c r="AG31" i="23"/>
  <c r="AG41" i="23" s="1"/>
  <c r="AG51" i="23" s="1"/>
  <c r="D135" i="33"/>
  <c r="EZ142" i="33" s="1"/>
  <c r="AE135" i="33"/>
  <c r="EX211" i="32"/>
  <c r="EX18" i="34"/>
  <c r="AE18" i="34" s="1"/>
  <c r="AE17" i="32"/>
  <c r="D98" i="33"/>
  <c r="EZ103" i="33" s="1"/>
  <c r="AE98" i="33"/>
  <c r="D47" i="33"/>
  <c r="EZ76" i="33" s="1"/>
  <c r="AE47" i="33"/>
  <c r="E123" i="29" l="1"/>
  <c r="E119" i="29"/>
  <c r="E121" i="29"/>
  <c r="E113" i="29"/>
  <c r="E116" i="29"/>
  <c r="E115" i="29"/>
  <c r="E122" i="29"/>
  <c r="E118" i="29"/>
  <c r="E117" i="29"/>
  <c r="E120" i="29"/>
  <c r="AE211" i="32"/>
  <c r="AG51" i="27"/>
  <c r="AG40" i="23"/>
  <c r="AG50" i="23" s="1"/>
  <c r="AH90" i="32"/>
  <c r="AL90" i="32"/>
  <c r="AP90" i="32"/>
  <c r="AT90" i="32"/>
  <c r="AX90" i="32"/>
  <c r="BB90" i="32"/>
  <c r="BF90" i="32"/>
  <c r="BJ90" i="32"/>
  <c r="BN90" i="32"/>
  <c r="BR90" i="32"/>
  <c r="BV90" i="32"/>
  <c r="BZ90" i="32"/>
  <c r="CD90" i="32"/>
  <c r="CH90" i="32"/>
  <c r="CL90" i="32"/>
  <c r="CP90" i="32"/>
  <c r="CT90" i="32"/>
  <c r="CX90" i="32"/>
  <c r="DB90" i="32"/>
  <c r="DF90" i="32"/>
  <c r="DJ90" i="32"/>
  <c r="DN90" i="32"/>
  <c r="DR90" i="32"/>
  <c r="DV90" i="32"/>
  <c r="DZ90" i="32"/>
  <c r="ED90" i="32"/>
  <c r="EH90" i="32"/>
  <c r="EL90" i="32"/>
  <c r="EP90" i="32"/>
  <c r="ET90" i="32"/>
  <c r="EX90" i="32"/>
  <c r="EZ91" i="32"/>
  <c r="AJ90" i="32"/>
  <c r="AO90" i="32"/>
  <c r="AU90" i="32"/>
  <c r="AZ90" i="32"/>
  <c r="BE90" i="32"/>
  <c r="BK90" i="32"/>
  <c r="BP90" i="32"/>
  <c r="BU90" i="32"/>
  <c r="CA90" i="32"/>
  <c r="CF90" i="32"/>
  <c r="CK90" i="32"/>
  <c r="CQ90" i="32"/>
  <c r="CV90" i="32"/>
  <c r="DA90" i="32"/>
  <c r="DG90" i="32"/>
  <c r="DL90" i="32"/>
  <c r="DQ90" i="32"/>
  <c r="DW90" i="32"/>
  <c r="EB90" i="32"/>
  <c r="EG90" i="32"/>
  <c r="EM90" i="32"/>
  <c r="ER90" i="32"/>
  <c r="EW90" i="32"/>
  <c r="AF90" i="32"/>
  <c r="AK90" i="32"/>
  <c r="AQ90" i="32"/>
  <c r="AV90" i="32"/>
  <c r="BA90" i="32"/>
  <c r="BG90" i="32"/>
  <c r="BL90" i="32"/>
  <c r="BQ90" i="32"/>
  <c r="BW90" i="32"/>
  <c r="CB90" i="32"/>
  <c r="CG90" i="32"/>
  <c r="CM90" i="32"/>
  <c r="CR90" i="32"/>
  <c r="CW90" i="32"/>
  <c r="DC90" i="32"/>
  <c r="DH90" i="32"/>
  <c r="DM90" i="32"/>
  <c r="DS90" i="32"/>
  <c r="DX90" i="32"/>
  <c r="EC90" i="32"/>
  <c r="EI90" i="32"/>
  <c r="EN90" i="32"/>
  <c r="ES90" i="32"/>
  <c r="AG90" i="32"/>
  <c r="AM90" i="32"/>
  <c r="AR90" i="32"/>
  <c r="AW90" i="32"/>
  <c r="BC90" i="32"/>
  <c r="BH90" i="32"/>
  <c r="BM90" i="32"/>
  <c r="BS90" i="32"/>
  <c r="BX90" i="32"/>
  <c r="CC90" i="32"/>
  <c r="CI90" i="32"/>
  <c r="CN90" i="32"/>
  <c r="CS90" i="32"/>
  <c r="CY90" i="32"/>
  <c r="DD90" i="32"/>
  <c r="DI90" i="32"/>
  <c r="DO90" i="32"/>
  <c r="DT90" i="32"/>
  <c r="DY90" i="32"/>
  <c r="EE90" i="32"/>
  <c r="EJ90" i="32"/>
  <c r="EO90" i="32"/>
  <c r="EU90" i="32"/>
  <c r="AY90" i="32"/>
  <c r="BT90" i="32"/>
  <c r="CO90" i="32"/>
  <c r="DK90" i="32"/>
  <c r="EF90" i="32"/>
  <c r="AI90" i="32"/>
  <c r="BD90" i="32"/>
  <c r="BY90" i="32"/>
  <c r="CU90" i="32"/>
  <c r="DP90" i="32"/>
  <c r="EK90" i="32"/>
  <c r="AN90" i="32"/>
  <c r="BI90" i="32"/>
  <c r="CE90" i="32"/>
  <c r="CZ90" i="32"/>
  <c r="DU90" i="32"/>
  <c r="EQ90" i="32"/>
  <c r="AS90" i="32"/>
  <c r="EA90" i="32"/>
  <c r="CJ90" i="32"/>
  <c r="DE90" i="32"/>
  <c r="EV90" i="32"/>
  <c r="BO90" i="32"/>
  <c r="AH92" i="32"/>
  <c r="AI92" i="32"/>
  <c r="AJ92" i="32"/>
  <c r="AN92" i="32"/>
  <c r="AO92" i="32"/>
  <c r="AP92" i="32"/>
  <c r="AT92" i="32"/>
  <c r="AU92" i="32"/>
  <c r="AV92" i="32"/>
  <c r="AZ92" i="32"/>
  <c r="BA92" i="32"/>
  <c r="BB92" i="32"/>
  <c r="BF92" i="32"/>
  <c r="BG92" i="32"/>
  <c r="BH92" i="32"/>
  <c r="BL92" i="32"/>
  <c r="BM92" i="32"/>
  <c r="BN92" i="32"/>
  <c r="BR92" i="32"/>
  <c r="BS92" i="32"/>
  <c r="BT92" i="32"/>
  <c r="BX92" i="32"/>
  <c r="BY92" i="32"/>
  <c r="BZ92" i="32"/>
  <c r="CD92" i="32"/>
  <c r="CE92" i="32"/>
  <c r="CF92" i="32"/>
  <c r="CJ92" i="32"/>
  <c r="CK92" i="32"/>
  <c r="CL92" i="32"/>
  <c r="CP92" i="32"/>
  <c r="CQ92" i="32"/>
  <c r="CR92" i="32"/>
  <c r="BC92" i="32"/>
  <c r="CA92" i="32"/>
  <c r="BD92" i="32"/>
  <c r="CB92" i="32"/>
  <c r="AG92" i="32"/>
  <c r="BE92" i="32"/>
  <c r="CC92" i="32"/>
  <c r="AR92" i="32"/>
  <c r="BP92" i="32"/>
  <c r="AW92" i="32"/>
  <c r="BU92" i="32"/>
  <c r="CS92" i="32"/>
  <c r="CW92" i="32"/>
  <c r="DA92" i="32"/>
  <c r="DE92" i="32"/>
  <c r="DI92" i="32"/>
  <c r="DM92" i="32"/>
  <c r="DQ92" i="32"/>
  <c r="DU92" i="32"/>
  <c r="DY92" i="32"/>
  <c r="EC92" i="32"/>
  <c r="EG92" i="32"/>
  <c r="EK92" i="32"/>
  <c r="EO92" i="32"/>
  <c r="ES92" i="32"/>
  <c r="EW92" i="32"/>
  <c r="AX92" i="32"/>
  <c r="BV92" i="32"/>
  <c r="CT92" i="32"/>
  <c r="CX92" i="32"/>
  <c r="DB92" i="32"/>
  <c r="DF92" i="32"/>
  <c r="DJ92" i="32"/>
  <c r="DN92" i="32"/>
  <c r="DR92" i="32"/>
  <c r="DV92" i="32"/>
  <c r="DZ92" i="32"/>
  <c r="ED92" i="32"/>
  <c r="EH92" i="32"/>
  <c r="EL92" i="32"/>
  <c r="EP92" i="32"/>
  <c r="ET92" i="32"/>
  <c r="AK92" i="32"/>
  <c r="AS92" i="32"/>
  <c r="BQ92" i="32"/>
  <c r="CO92" i="32"/>
  <c r="CV92" i="32"/>
  <c r="CZ92" i="32"/>
  <c r="DD92" i="32"/>
  <c r="DH92" i="32"/>
  <c r="DL92" i="32"/>
  <c r="DP92" i="32"/>
  <c r="DT92" i="32"/>
  <c r="DX92" i="32"/>
  <c r="EB92" i="32"/>
  <c r="EF92" i="32"/>
  <c r="EJ92" i="32"/>
  <c r="EN92" i="32"/>
  <c r="ER92" i="32"/>
  <c r="EV92" i="32"/>
  <c r="AQ92" i="32"/>
  <c r="BO92" i="32"/>
  <c r="CM92" i="32"/>
  <c r="CU92" i="32"/>
  <c r="DK92" i="32"/>
  <c r="EA92" i="32"/>
  <c r="EQ92" i="32"/>
  <c r="DG92" i="32"/>
  <c r="DW92" i="32"/>
  <c r="EM92" i="32"/>
  <c r="AY92" i="32"/>
  <c r="DS92" i="32"/>
  <c r="DC92" i="32"/>
  <c r="EX92" i="32"/>
  <c r="AL92" i="32"/>
  <c r="BJ92" i="32"/>
  <c r="CH92" i="32"/>
  <c r="AM92" i="32"/>
  <c r="BK92" i="32"/>
  <c r="CI92" i="32"/>
  <c r="AF92" i="32"/>
  <c r="BW92" i="32"/>
  <c r="CN92" i="32"/>
  <c r="CY92" i="32"/>
  <c r="DO92" i="32"/>
  <c r="EE92" i="32"/>
  <c r="EU92" i="32"/>
  <c r="BI92" i="32"/>
  <c r="CG92" i="32"/>
  <c r="EI92" i="32"/>
  <c r="D86" i="32"/>
  <c r="AF43" i="23"/>
  <c r="AF49" i="23"/>
  <c r="FA74" i="34"/>
  <c r="AD74" i="34"/>
  <c r="AG54" i="32"/>
  <c r="AK54" i="32"/>
  <c r="AO54" i="32"/>
  <c r="AS54" i="32"/>
  <c r="AW54" i="32"/>
  <c r="BA54" i="32"/>
  <c r="BE54" i="32"/>
  <c r="BI54" i="32"/>
  <c r="BM54" i="32"/>
  <c r="BQ54" i="32"/>
  <c r="BU54" i="32"/>
  <c r="BY54" i="32"/>
  <c r="CC54" i="32"/>
  <c r="CG54" i="32"/>
  <c r="CK54" i="32"/>
  <c r="CO54" i="32"/>
  <c r="CS54" i="32"/>
  <c r="CW54" i="32"/>
  <c r="DA54" i="32"/>
  <c r="DE54" i="32"/>
  <c r="DI54" i="32"/>
  <c r="DM54" i="32"/>
  <c r="DQ54" i="32"/>
  <c r="DU54" i="32"/>
  <c r="DY54" i="32"/>
  <c r="EC54" i="32"/>
  <c r="EG54" i="32"/>
  <c r="EK54" i="32"/>
  <c r="EO54" i="32"/>
  <c r="ES54" i="32"/>
  <c r="EW54" i="32"/>
  <c r="AI54" i="32"/>
  <c r="AN54" i="32"/>
  <c r="AT54" i="32"/>
  <c r="AY54" i="32"/>
  <c r="BD54" i="32"/>
  <c r="BJ54" i="32"/>
  <c r="BO54" i="32"/>
  <c r="BT54" i="32"/>
  <c r="BZ54" i="32"/>
  <c r="CE54" i="32"/>
  <c r="CJ54" i="32"/>
  <c r="CP54" i="32"/>
  <c r="CU54" i="32"/>
  <c r="CZ54" i="32"/>
  <c r="DF54" i="32"/>
  <c r="DK54" i="32"/>
  <c r="DP54" i="32"/>
  <c r="DV54" i="32"/>
  <c r="EA54" i="32"/>
  <c r="EF54" i="32"/>
  <c r="EL54" i="32"/>
  <c r="EQ54" i="32"/>
  <c r="EV54" i="32"/>
  <c r="AJ54" i="32"/>
  <c r="AP54" i="32"/>
  <c r="AU54" i="32"/>
  <c r="AZ54" i="32"/>
  <c r="BF54" i="32"/>
  <c r="BK54" i="32"/>
  <c r="BP54" i="32"/>
  <c r="BV54" i="32"/>
  <c r="CA54" i="32"/>
  <c r="CF54" i="32"/>
  <c r="CL54" i="32"/>
  <c r="CQ54" i="32"/>
  <c r="CV54" i="32"/>
  <c r="DB54" i="32"/>
  <c r="DG54" i="32"/>
  <c r="DL54" i="32"/>
  <c r="DR54" i="32"/>
  <c r="DW54" i="32"/>
  <c r="EB54" i="32"/>
  <c r="EH54" i="32"/>
  <c r="EM54" i="32"/>
  <c r="ER54" i="32"/>
  <c r="EX54" i="32"/>
  <c r="EZ55" i="32"/>
  <c r="AF54" i="32"/>
  <c r="AL54" i="32"/>
  <c r="AQ54" i="32"/>
  <c r="AV54" i="32"/>
  <c r="BB54" i="32"/>
  <c r="BG54" i="32"/>
  <c r="BL54" i="32"/>
  <c r="BR54" i="32"/>
  <c r="BW54" i="32"/>
  <c r="CB54" i="32"/>
  <c r="CH54" i="32"/>
  <c r="CM54" i="32"/>
  <c r="CR54" i="32"/>
  <c r="CX54" i="32"/>
  <c r="DC54" i="32"/>
  <c r="DH54" i="32"/>
  <c r="DN54" i="32"/>
  <c r="DS54" i="32"/>
  <c r="DX54" i="32"/>
  <c r="ED54" i="32"/>
  <c r="EI54" i="32"/>
  <c r="EN54" i="32"/>
  <c r="ET54" i="32"/>
  <c r="AX54" i="32"/>
  <c r="BS54" i="32"/>
  <c r="CN54" i="32"/>
  <c r="DJ54" i="32"/>
  <c r="EE54" i="32"/>
  <c r="AH54" i="32"/>
  <c r="BC54" i="32"/>
  <c r="BX54" i="32"/>
  <c r="CT54" i="32"/>
  <c r="DO54" i="32"/>
  <c r="EJ54" i="32"/>
  <c r="AM54" i="32"/>
  <c r="BH54" i="32"/>
  <c r="CD54" i="32"/>
  <c r="CY54" i="32"/>
  <c r="DT54" i="32"/>
  <c r="EP54" i="32"/>
  <c r="BN54" i="32"/>
  <c r="EU54" i="32"/>
  <c r="DD54" i="32"/>
  <c r="AR54" i="32"/>
  <c r="DZ54" i="32"/>
  <c r="CI54" i="32"/>
  <c r="AH56" i="32"/>
  <c r="AI56" i="32"/>
  <c r="AJ56" i="32"/>
  <c r="AN56" i="32"/>
  <c r="AO56" i="32"/>
  <c r="AP56" i="32"/>
  <c r="AT56" i="32"/>
  <c r="AU56" i="32"/>
  <c r="AV56" i="32"/>
  <c r="AZ56" i="32"/>
  <c r="BA56" i="32"/>
  <c r="BB56" i="32"/>
  <c r="BF56" i="32"/>
  <c r="BG56" i="32"/>
  <c r="BH56" i="32"/>
  <c r="BL56" i="32"/>
  <c r="BM56" i="32"/>
  <c r="BN56" i="32"/>
  <c r="BR56" i="32"/>
  <c r="BS56" i="32"/>
  <c r="BT56" i="32"/>
  <c r="BX56" i="32"/>
  <c r="BY56" i="32"/>
  <c r="BZ56" i="32"/>
  <c r="CD56" i="32"/>
  <c r="CE56" i="32"/>
  <c r="CF56" i="32"/>
  <c r="CJ56" i="32"/>
  <c r="CK56" i="32"/>
  <c r="CL56" i="32"/>
  <c r="CP56" i="32"/>
  <c r="CQ56" i="32"/>
  <c r="CR56" i="32"/>
  <c r="AG56" i="32"/>
  <c r="AK56" i="32"/>
  <c r="AL56" i="32"/>
  <c r="AM56" i="32"/>
  <c r="AQ56" i="32"/>
  <c r="AR56" i="32"/>
  <c r="AS56" i="32"/>
  <c r="AW56" i="32"/>
  <c r="AX56" i="32"/>
  <c r="AY56" i="32"/>
  <c r="BC56" i="32"/>
  <c r="BD56" i="32"/>
  <c r="BE56" i="32"/>
  <c r="BI56" i="32"/>
  <c r="BJ56" i="32"/>
  <c r="BK56" i="32"/>
  <c r="BO56" i="32"/>
  <c r="BP56" i="32"/>
  <c r="BQ56" i="32"/>
  <c r="BU56" i="32"/>
  <c r="BV56" i="32"/>
  <c r="BW56" i="32"/>
  <c r="CA56" i="32"/>
  <c r="CB56" i="32"/>
  <c r="CC56" i="32"/>
  <c r="CG56" i="32"/>
  <c r="CH56" i="32"/>
  <c r="CI56" i="32"/>
  <c r="CM56" i="32"/>
  <c r="CN56" i="32"/>
  <c r="CO56" i="32"/>
  <c r="CS56" i="32"/>
  <c r="CT56" i="32"/>
  <c r="CU56" i="32"/>
  <c r="CV56" i="32"/>
  <c r="CW56" i="32"/>
  <c r="CX56" i="32"/>
  <c r="CY56" i="32"/>
  <c r="CZ56" i="32"/>
  <c r="DA56" i="32"/>
  <c r="DB56" i="32"/>
  <c r="DC56" i="32"/>
  <c r="DD56" i="32"/>
  <c r="DE56" i="32"/>
  <c r="DF56" i="32"/>
  <c r="DG56" i="32"/>
  <c r="DH56" i="32"/>
  <c r="DI56" i="32"/>
  <c r="DJ56" i="32"/>
  <c r="DK56" i="32"/>
  <c r="DL56" i="32"/>
  <c r="DM56" i="32"/>
  <c r="DN56" i="32"/>
  <c r="DO56" i="32"/>
  <c r="DP56" i="32"/>
  <c r="DQ56" i="32"/>
  <c r="DR56" i="32"/>
  <c r="DS56" i="32"/>
  <c r="DT56" i="32"/>
  <c r="DU56" i="32"/>
  <c r="DV56" i="32"/>
  <c r="DW56" i="32"/>
  <c r="DX56" i="32"/>
  <c r="DY56" i="32"/>
  <c r="DZ56" i="32"/>
  <c r="EA56" i="32"/>
  <c r="EB56" i="32"/>
  <c r="EC56" i="32"/>
  <c r="ED56" i="32"/>
  <c r="EE56" i="32"/>
  <c r="EF56" i="32"/>
  <c r="EG56" i="32"/>
  <c r="EH56" i="32"/>
  <c r="EI56" i="32"/>
  <c r="EJ56" i="32"/>
  <c r="EK56" i="32"/>
  <c r="EL56" i="32"/>
  <c r="EM56" i="32"/>
  <c r="EN56" i="32"/>
  <c r="EO56" i="32"/>
  <c r="EP56" i="32"/>
  <c r="EQ56" i="32"/>
  <c r="ER56" i="32"/>
  <c r="ES56" i="32"/>
  <c r="ET56" i="32"/>
  <c r="EU56" i="32"/>
  <c r="EV56" i="32"/>
  <c r="EW56" i="32"/>
  <c r="AF56" i="32"/>
  <c r="EX56" i="32"/>
  <c r="D50" i="32"/>
  <c r="FA46" i="34"/>
  <c r="AD46" i="34"/>
  <c r="D12" i="33"/>
  <c r="E36" i="8"/>
  <c r="D1" i="11"/>
  <c r="E33" i="8" s="1"/>
  <c r="AH30" i="23"/>
  <c r="AH31" i="23"/>
  <c r="AH41" i="23" s="1"/>
  <c r="AH51" i="23" s="1"/>
  <c r="AH29" i="23"/>
  <c r="AG17" i="27"/>
  <c r="AG163" i="33" s="1"/>
  <c r="AG16" i="27"/>
  <c r="AG39" i="23"/>
  <c r="FA102" i="34"/>
  <c r="AD102" i="34"/>
  <c r="AF163" i="33"/>
  <c r="FA60" i="34"/>
  <c r="AD60" i="34"/>
  <c r="AI18" i="32"/>
  <c r="AJ18" i="32"/>
  <c r="AK18" i="32"/>
  <c r="AO18" i="32"/>
  <c r="AP18" i="32"/>
  <c r="AQ18" i="32"/>
  <c r="AU18" i="32"/>
  <c r="AV18" i="32"/>
  <c r="AW18" i="32"/>
  <c r="BA18" i="32"/>
  <c r="BB18" i="32"/>
  <c r="BC18" i="32"/>
  <c r="BG18" i="32"/>
  <c r="BH18" i="32"/>
  <c r="BI18" i="32"/>
  <c r="BM18" i="32"/>
  <c r="BN18" i="32"/>
  <c r="BO18" i="32"/>
  <c r="BS18" i="32"/>
  <c r="BT18" i="32"/>
  <c r="BU18" i="32"/>
  <c r="BY18" i="32"/>
  <c r="BZ18" i="32"/>
  <c r="CA18" i="32"/>
  <c r="CE18" i="32"/>
  <c r="CF18" i="32"/>
  <c r="CG18" i="32"/>
  <c r="CK18" i="32"/>
  <c r="CL18" i="32"/>
  <c r="CM18" i="32"/>
  <c r="CQ18" i="32"/>
  <c r="CR18" i="32"/>
  <c r="CS18" i="32"/>
  <c r="AM18" i="32"/>
  <c r="AT18" i="32"/>
  <c r="BD18" i="32"/>
  <c r="BK18" i="32"/>
  <c r="BR18" i="32"/>
  <c r="CB18" i="32"/>
  <c r="CI18" i="32"/>
  <c r="CP18" i="32"/>
  <c r="CW18" i="32"/>
  <c r="DA18" i="32"/>
  <c r="DE18" i="32"/>
  <c r="DI18" i="32"/>
  <c r="DM18" i="32"/>
  <c r="DQ18" i="32"/>
  <c r="DU18" i="32"/>
  <c r="DY18" i="32"/>
  <c r="EC18" i="32"/>
  <c r="EG18" i="32"/>
  <c r="EK18" i="32"/>
  <c r="EO18" i="32"/>
  <c r="ES18" i="32"/>
  <c r="EW18" i="32"/>
  <c r="AG18" i="32"/>
  <c r="AG19" i="32" s="1"/>
  <c r="AG20" i="32" s="1"/>
  <c r="AN18" i="32"/>
  <c r="AX18" i="32"/>
  <c r="BE18" i="32"/>
  <c r="BL18" i="32"/>
  <c r="BV18" i="32"/>
  <c r="CC18" i="32"/>
  <c r="CJ18" i="32"/>
  <c r="CT18" i="32"/>
  <c r="CX18" i="32"/>
  <c r="DB18" i="32"/>
  <c r="DF18" i="32"/>
  <c r="DJ18" i="32"/>
  <c r="DN18" i="32"/>
  <c r="DR18" i="32"/>
  <c r="DV18" i="32"/>
  <c r="DZ18" i="32"/>
  <c r="ED18" i="32"/>
  <c r="EH18" i="32"/>
  <c r="EL18" i="32"/>
  <c r="EP18" i="32"/>
  <c r="ET18" i="32"/>
  <c r="AH18" i="32"/>
  <c r="AR18" i="32"/>
  <c r="AY18" i="32"/>
  <c r="BF18" i="32"/>
  <c r="BP18" i="32"/>
  <c r="BW18" i="32"/>
  <c r="CD18" i="32"/>
  <c r="CN18" i="32"/>
  <c r="CU18" i="32"/>
  <c r="CY18" i="32"/>
  <c r="DC18" i="32"/>
  <c r="DG18" i="32"/>
  <c r="DK18" i="32"/>
  <c r="DO18" i="32"/>
  <c r="DS18" i="32"/>
  <c r="DW18" i="32"/>
  <c r="EA18" i="32"/>
  <c r="EE18" i="32"/>
  <c r="EI18" i="32"/>
  <c r="EM18" i="32"/>
  <c r="EQ18" i="32"/>
  <c r="EU18" i="32"/>
  <c r="AZ18" i="32"/>
  <c r="BQ18" i="32"/>
  <c r="CH18" i="32"/>
  <c r="DD18" i="32"/>
  <c r="DT18" i="32"/>
  <c r="EJ18" i="32"/>
  <c r="AS18" i="32"/>
  <c r="BJ18" i="32"/>
  <c r="DH18" i="32"/>
  <c r="DX18" i="32"/>
  <c r="EN18" i="32"/>
  <c r="BX18" i="32"/>
  <c r="CO18" i="32"/>
  <c r="CZ18" i="32"/>
  <c r="DP18" i="32"/>
  <c r="EF18" i="32"/>
  <c r="EV18" i="32"/>
  <c r="CV18" i="32"/>
  <c r="AL18" i="32"/>
  <c r="DL18" i="32"/>
  <c r="ER18" i="32"/>
  <c r="EB18" i="32"/>
  <c r="EX18" i="32"/>
  <c r="AF18" i="32"/>
  <c r="AF20" i="32"/>
  <c r="D14" i="32"/>
  <c r="AF162" i="33"/>
  <c r="AF115" i="27"/>
  <c r="AF180" i="33"/>
  <c r="AF29" i="32"/>
  <c r="AF3" i="27"/>
  <c r="AI78" i="32"/>
  <c r="AM78" i="32"/>
  <c r="AQ78" i="32"/>
  <c r="AU78" i="32"/>
  <c r="AY78" i="32"/>
  <c r="BC78" i="32"/>
  <c r="BG78" i="32"/>
  <c r="BK78" i="32"/>
  <c r="BO78" i="32"/>
  <c r="BS78" i="32"/>
  <c r="BW78" i="32"/>
  <c r="CA78" i="32"/>
  <c r="CE78" i="32"/>
  <c r="CI78" i="32"/>
  <c r="CM78" i="32"/>
  <c r="CQ78" i="32"/>
  <c r="CU78" i="32"/>
  <c r="CY78" i="32"/>
  <c r="DC78" i="32"/>
  <c r="DG78" i="32"/>
  <c r="DK78" i="32"/>
  <c r="DO78" i="32"/>
  <c r="DS78" i="32"/>
  <c r="DW78" i="32"/>
  <c r="EA78" i="32"/>
  <c r="EE78" i="32"/>
  <c r="EI78" i="32"/>
  <c r="EM78" i="32"/>
  <c r="EQ78" i="32"/>
  <c r="EU78" i="32"/>
  <c r="AF78" i="32"/>
  <c r="AK78" i="32"/>
  <c r="AP78" i="32"/>
  <c r="AV78" i="32"/>
  <c r="BA78" i="32"/>
  <c r="BF78" i="32"/>
  <c r="BL78" i="32"/>
  <c r="BQ78" i="32"/>
  <c r="BV78" i="32"/>
  <c r="CB78" i="32"/>
  <c r="CG78" i="32"/>
  <c r="CL78" i="32"/>
  <c r="CR78" i="32"/>
  <c r="CW78" i="32"/>
  <c r="DB78" i="32"/>
  <c r="DH78" i="32"/>
  <c r="DM78" i="32"/>
  <c r="DR78" i="32"/>
  <c r="DX78" i="32"/>
  <c r="EC78" i="32"/>
  <c r="EH78" i="32"/>
  <c r="EN78" i="32"/>
  <c r="ES78" i="32"/>
  <c r="EX78" i="32"/>
  <c r="AG78" i="32"/>
  <c r="AL78" i="32"/>
  <c r="AR78" i="32"/>
  <c r="AW78" i="32"/>
  <c r="BB78" i="32"/>
  <c r="BH78" i="32"/>
  <c r="BM78" i="32"/>
  <c r="BR78" i="32"/>
  <c r="BX78" i="32"/>
  <c r="CC78" i="32"/>
  <c r="CH78" i="32"/>
  <c r="CN78" i="32"/>
  <c r="CS78" i="32"/>
  <c r="CX78" i="32"/>
  <c r="DD78" i="32"/>
  <c r="DI78" i="32"/>
  <c r="DN78" i="32"/>
  <c r="DT78" i="32"/>
  <c r="DY78" i="32"/>
  <c r="ED78" i="32"/>
  <c r="EJ78" i="32"/>
  <c r="EO78" i="32"/>
  <c r="ET78" i="32"/>
  <c r="AH78" i="32"/>
  <c r="AN78" i="32"/>
  <c r="AS78" i="32"/>
  <c r="AX78" i="32"/>
  <c r="BD78" i="32"/>
  <c r="BI78" i="32"/>
  <c r="BN78" i="32"/>
  <c r="BT78" i="32"/>
  <c r="BY78" i="32"/>
  <c r="CD78" i="32"/>
  <c r="CJ78" i="32"/>
  <c r="CO78" i="32"/>
  <c r="CT78" i="32"/>
  <c r="CZ78" i="32"/>
  <c r="DE78" i="32"/>
  <c r="DJ78" i="32"/>
  <c r="DP78" i="32"/>
  <c r="DU78" i="32"/>
  <c r="DZ78" i="32"/>
  <c r="EF78" i="32"/>
  <c r="EK78" i="32"/>
  <c r="EP78" i="32"/>
  <c r="EV78" i="32"/>
  <c r="AJ78" i="32"/>
  <c r="BE78" i="32"/>
  <c r="BZ78" i="32"/>
  <c r="CV78" i="32"/>
  <c r="DQ78" i="32"/>
  <c r="EL78" i="32"/>
  <c r="EZ79" i="32"/>
  <c r="AO78" i="32"/>
  <c r="BJ78" i="32"/>
  <c r="CF78" i="32"/>
  <c r="DA78" i="32"/>
  <c r="DV78" i="32"/>
  <c r="ER78" i="32"/>
  <c r="AT78" i="32"/>
  <c r="BP78" i="32"/>
  <c r="CK78" i="32"/>
  <c r="DF78" i="32"/>
  <c r="EB78" i="32"/>
  <c r="EW78" i="32"/>
  <c r="CP78" i="32"/>
  <c r="AZ78" i="32"/>
  <c r="EG78" i="32"/>
  <c r="BU78" i="32"/>
  <c r="DL78" i="32"/>
  <c r="EX80" i="32"/>
  <c r="AG80" i="32"/>
  <c r="AK80" i="32"/>
  <c r="AL80" i="32"/>
  <c r="AM80" i="32"/>
  <c r="AQ80" i="32"/>
  <c r="AR80" i="32"/>
  <c r="AS80" i="32"/>
  <c r="AW80" i="32"/>
  <c r="AX80" i="32"/>
  <c r="AY80" i="32"/>
  <c r="BC80" i="32"/>
  <c r="BD80" i="32"/>
  <c r="BE80" i="32"/>
  <c r="BI80" i="32"/>
  <c r="BJ80" i="32"/>
  <c r="BK80" i="32"/>
  <c r="BO80" i="32"/>
  <c r="BP80" i="32"/>
  <c r="BQ80" i="32"/>
  <c r="BU80" i="32"/>
  <c r="BV80" i="32"/>
  <c r="BW80" i="32"/>
  <c r="CA80" i="32"/>
  <c r="CB80" i="32"/>
  <c r="CC80" i="32"/>
  <c r="CG80" i="32"/>
  <c r="CH80" i="32"/>
  <c r="CI80" i="32"/>
  <c r="CM80" i="32"/>
  <c r="CN80" i="32"/>
  <c r="CO80" i="32"/>
  <c r="CS80" i="32"/>
  <c r="CT80" i="32"/>
  <c r="CU80" i="32"/>
  <c r="CV80" i="32"/>
  <c r="CW80" i="32"/>
  <c r="CX80" i="32"/>
  <c r="CY80" i="32"/>
  <c r="CZ80" i="32"/>
  <c r="DA80" i="32"/>
  <c r="DB80" i="32"/>
  <c r="DC80" i="32"/>
  <c r="DD80" i="32"/>
  <c r="DE80" i="32"/>
  <c r="DF80" i="32"/>
  <c r="DG80" i="32"/>
  <c r="DH80" i="32"/>
  <c r="DI80" i="32"/>
  <c r="DJ80" i="32"/>
  <c r="DK80" i="32"/>
  <c r="DL80" i="32"/>
  <c r="DM80" i="32"/>
  <c r="DN80" i="32"/>
  <c r="DO80" i="32"/>
  <c r="DP80" i="32"/>
  <c r="DQ80" i="32"/>
  <c r="DR80" i="32"/>
  <c r="DS80" i="32"/>
  <c r="DT80" i="32"/>
  <c r="DU80" i="32"/>
  <c r="DV80" i="32"/>
  <c r="DW80" i="32"/>
  <c r="DX80" i="32"/>
  <c r="DY80" i="32"/>
  <c r="DZ80" i="32"/>
  <c r="EA80" i="32"/>
  <c r="EB80" i="32"/>
  <c r="EC80" i="32"/>
  <c r="ED80" i="32"/>
  <c r="EE80" i="32"/>
  <c r="EF80" i="32"/>
  <c r="EG80" i="32"/>
  <c r="EH80" i="32"/>
  <c r="EI80" i="32"/>
  <c r="EJ80" i="32"/>
  <c r="EK80" i="32"/>
  <c r="EL80" i="32"/>
  <c r="EM80" i="32"/>
  <c r="EN80" i="32"/>
  <c r="EO80" i="32"/>
  <c r="EP80" i="32"/>
  <c r="EQ80" i="32"/>
  <c r="ER80" i="32"/>
  <c r="ES80" i="32"/>
  <c r="ET80" i="32"/>
  <c r="EU80" i="32"/>
  <c r="EV80" i="32"/>
  <c r="EW80" i="32"/>
  <c r="AH80" i="32"/>
  <c r="AI80" i="32"/>
  <c r="AJ80" i="32"/>
  <c r="AN80" i="32"/>
  <c r="AO80" i="32"/>
  <c r="AP80" i="32"/>
  <c r="AT80" i="32"/>
  <c r="AU80" i="32"/>
  <c r="AV80" i="32"/>
  <c r="AZ80" i="32"/>
  <c r="BA80" i="32"/>
  <c r="BB80" i="32"/>
  <c r="BF80" i="32"/>
  <c r="BG80" i="32"/>
  <c r="BH80" i="32"/>
  <c r="BL80" i="32"/>
  <c r="BM80" i="32"/>
  <c r="BN80" i="32"/>
  <c r="BR80" i="32"/>
  <c r="BS80" i="32"/>
  <c r="BT80" i="32"/>
  <c r="BX80" i="32"/>
  <c r="BY80" i="32"/>
  <c r="BZ80" i="32"/>
  <c r="CD80" i="32"/>
  <c r="CE80" i="32"/>
  <c r="CF80" i="32"/>
  <c r="CJ80" i="32"/>
  <c r="CK80" i="32"/>
  <c r="CL80" i="32"/>
  <c r="CP80" i="32"/>
  <c r="CQ80" i="32"/>
  <c r="CR80" i="32"/>
  <c r="AF80" i="32"/>
  <c r="D74" i="32"/>
  <c r="AD23" i="23"/>
  <c r="AD32" i="23" s="1"/>
  <c r="FA18" i="34"/>
  <c r="AD18" i="34"/>
  <c r="AF66" i="32"/>
  <c r="AJ66" i="32"/>
  <c r="AN66" i="32"/>
  <c r="AR66" i="32"/>
  <c r="AV66" i="32"/>
  <c r="AZ66" i="32"/>
  <c r="BD66" i="32"/>
  <c r="BH66" i="32"/>
  <c r="BL66" i="32"/>
  <c r="BP66" i="32"/>
  <c r="BT66" i="32"/>
  <c r="BX66" i="32"/>
  <c r="CB66" i="32"/>
  <c r="CF66" i="32"/>
  <c r="CJ66" i="32"/>
  <c r="CN66" i="32"/>
  <c r="CR66" i="32"/>
  <c r="CV66" i="32"/>
  <c r="CZ66" i="32"/>
  <c r="DD66" i="32"/>
  <c r="DH66" i="32"/>
  <c r="DL66" i="32"/>
  <c r="DP66" i="32"/>
  <c r="DT66" i="32"/>
  <c r="DX66" i="32"/>
  <c r="EB66" i="32"/>
  <c r="EF66" i="32"/>
  <c r="EJ66" i="32"/>
  <c r="EN66" i="32"/>
  <c r="ER66" i="32"/>
  <c r="EV66" i="32"/>
  <c r="AG66" i="32"/>
  <c r="AL66" i="32"/>
  <c r="AQ66" i="32"/>
  <c r="AW66" i="32"/>
  <c r="BB66" i="32"/>
  <c r="BG66" i="32"/>
  <c r="BM66" i="32"/>
  <c r="BR66" i="32"/>
  <c r="BW66" i="32"/>
  <c r="CC66" i="32"/>
  <c r="CH66" i="32"/>
  <c r="CM66" i="32"/>
  <c r="CS66" i="32"/>
  <c r="CX66" i="32"/>
  <c r="DC66" i="32"/>
  <c r="DI66" i="32"/>
  <c r="DN66" i="32"/>
  <c r="DS66" i="32"/>
  <c r="DY66" i="32"/>
  <c r="ED66" i="32"/>
  <c r="EI66" i="32"/>
  <c r="EO66" i="32"/>
  <c r="ET66" i="32"/>
  <c r="AH66" i="32"/>
  <c r="AM66" i="32"/>
  <c r="AS66" i="32"/>
  <c r="AX66" i="32"/>
  <c r="BC66" i="32"/>
  <c r="BI66" i="32"/>
  <c r="BN66" i="32"/>
  <c r="BS66" i="32"/>
  <c r="BY66" i="32"/>
  <c r="CD66" i="32"/>
  <c r="CI66" i="32"/>
  <c r="CO66" i="32"/>
  <c r="CT66" i="32"/>
  <c r="CY66" i="32"/>
  <c r="DE66" i="32"/>
  <c r="DJ66" i="32"/>
  <c r="DO66" i="32"/>
  <c r="DU66" i="32"/>
  <c r="DZ66" i="32"/>
  <c r="EE66" i="32"/>
  <c r="EK66" i="32"/>
  <c r="EP66" i="32"/>
  <c r="EU66" i="32"/>
  <c r="AI66" i="32"/>
  <c r="AO66" i="32"/>
  <c r="AT66" i="32"/>
  <c r="AY66" i="32"/>
  <c r="BE66" i="32"/>
  <c r="BJ66" i="32"/>
  <c r="BO66" i="32"/>
  <c r="BU66" i="32"/>
  <c r="BZ66" i="32"/>
  <c r="CE66" i="32"/>
  <c r="CK66" i="32"/>
  <c r="CP66" i="32"/>
  <c r="CU66" i="32"/>
  <c r="DA66" i="32"/>
  <c r="DF66" i="32"/>
  <c r="DK66" i="32"/>
  <c r="DQ66" i="32"/>
  <c r="DV66" i="32"/>
  <c r="EA66" i="32"/>
  <c r="EG66" i="32"/>
  <c r="EL66" i="32"/>
  <c r="EQ66" i="32"/>
  <c r="EW66" i="32"/>
  <c r="EZ67" i="32"/>
  <c r="AP66" i="32"/>
  <c r="BK66" i="32"/>
  <c r="CG66" i="32"/>
  <c r="DB66" i="32"/>
  <c r="DW66" i="32"/>
  <c r="ES66" i="32"/>
  <c r="AU66" i="32"/>
  <c r="BQ66" i="32"/>
  <c r="CL66" i="32"/>
  <c r="DG66" i="32"/>
  <c r="EC66" i="32"/>
  <c r="EX66" i="32"/>
  <c r="BA66" i="32"/>
  <c r="BV66" i="32"/>
  <c r="CQ66" i="32"/>
  <c r="DM66" i="32"/>
  <c r="EH66" i="32"/>
  <c r="CA66" i="32"/>
  <c r="AK66" i="32"/>
  <c r="DR66" i="32"/>
  <c r="BF66" i="32"/>
  <c r="EM66" i="32"/>
  <c r="CW66" i="32"/>
  <c r="AN68" i="32"/>
  <c r="BL68" i="32"/>
  <c r="CJ68" i="32"/>
  <c r="AO68" i="32"/>
  <c r="BM68" i="32"/>
  <c r="CK68" i="32"/>
  <c r="BG68" i="32"/>
  <c r="AZ68" i="32"/>
  <c r="CL68" i="32"/>
  <c r="AF68" i="32"/>
  <c r="AJ68" i="32"/>
  <c r="BH68" i="32"/>
  <c r="CF68" i="32"/>
  <c r="AH68" i="32"/>
  <c r="BF68" i="32"/>
  <c r="CD68" i="32"/>
  <c r="AP68" i="32"/>
  <c r="AI68" i="32"/>
  <c r="BA68" i="32"/>
  <c r="BY68" i="32"/>
  <c r="BB68" i="32"/>
  <c r="BZ68" i="32"/>
  <c r="CE68" i="32"/>
  <c r="EX68" i="32"/>
  <c r="AG68" i="32"/>
  <c r="AK68" i="32"/>
  <c r="AL68" i="32"/>
  <c r="AM68" i="32"/>
  <c r="AQ68" i="32"/>
  <c r="AR68" i="32"/>
  <c r="AS68" i="32"/>
  <c r="AW68" i="32"/>
  <c r="AX68" i="32"/>
  <c r="AY68" i="32"/>
  <c r="BC68" i="32"/>
  <c r="BD68" i="32"/>
  <c r="BE68" i="32"/>
  <c r="BI68" i="32"/>
  <c r="BJ68" i="32"/>
  <c r="BK68" i="32"/>
  <c r="BO68" i="32"/>
  <c r="BP68" i="32"/>
  <c r="BQ68" i="32"/>
  <c r="BU68" i="32"/>
  <c r="BV68" i="32"/>
  <c r="BW68" i="32"/>
  <c r="CA68" i="32"/>
  <c r="CB68" i="32"/>
  <c r="CC68" i="32"/>
  <c r="CG68" i="32"/>
  <c r="CH68" i="32"/>
  <c r="CI68" i="32"/>
  <c r="CM68" i="32"/>
  <c r="CN68" i="32"/>
  <c r="CO68" i="32"/>
  <c r="CS68" i="32"/>
  <c r="CT68" i="32"/>
  <c r="CU68" i="32"/>
  <c r="CV68" i="32"/>
  <c r="CW68" i="32"/>
  <c r="CX68" i="32"/>
  <c r="CY68" i="32"/>
  <c r="CZ68" i="32"/>
  <c r="DA68" i="32"/>
  <c r="DB68" i="32"/>
  <c r="DC68" i="32"/>
  <c r="DD68" i="32"/>
  <c r="DE68" i="32"/>
  <c r="DF68" i="32"/>
  <c r="DG68" i="32"/>
  <c r="DH68" i="32"/>
  <c r="DI68" i="32"/>
  <c r="DJ68" i="32"/>
  <c r="DK68" i="32"/>
  <c r="DL68" i="32"/>
  <c r="DM68" i="32"/>
  <c r="DN68" i="32"/>
  <c r="DO68" i="32"/>
  <c r="DP68" i="32"/>
  <c r="DQ68" i="32"/>
  <c r="DR68" i="32"/>
  <c r="DS68" i="32"/>
  <c r="DT68" i="32"/>
  <c r="DU68" i="32"/>
  <c r="DV68" i="32"/>
  <c r="DW68" i="32"/>
  <c r="DX68" i="32"/>
  <c r="DY68" i="32"/>
  <c r="DZ68" i="32"/>
  <c r="EA68" i="32"/>
  <c r="EB68" i="32"/>
  <c r="EC68" i="32"/>
  <c r="ED68" i="32"/>
  <c r="EE68" i="32"/>
  <c r="EF68" i="32"/>
  <c r="EG68" i="32"/>
  <c r="EH68" i="32"/>
  <c r="EI68" i="32"/>
  <c r="EJ68" i="32"/>
  <c r="EK68" i="32"/>
  <c r="EL68" i="32"/>
  <c r="EM68" i="32"/>
  <c r="EN68" i="32"/>
  <c r="EO68" i="32"/>
  <c r="EP68" i="32"/>
  <c r="EQ68" i="32"/>
  <c r="ER68" i="32"/>
  <c r="ES68" i="32"/>
  <c r="ET68" i="32"/>
  <c r="EU68" i="32"/>
  <c r="EV68" i="32"/>
  <c r="EW68" i="32"/>
  <c r="AT68" i="32"/>
  <c r="BR68" i="32"/>
  <c r="CP68" i="32"/>
  <c r="AU68" i="32"/>
  <c r="BS68" i="32"/>
  <c r="CQ68" i="32"/>
  <c r="AV68" i="32"/>
  <c r="BT68" i="32"/>
  <c r="CR68" i="32"/>
  <c r="BX68" i="32"/>
  <c r="BN68" i="32"/>
  <c r="D62" i="32"/>
  <c r="FA88" i="34"/>
  <c r="AD88" i="34"/>
  <c r="AK42" i="32"/>
  <c r="AQ42" i="32"/>
  <c r="AW42" i="32"/>
  <c r="BC42" i="32"/>
  <c r="BI42" i="32"/>
  <c r="BO42" i="32"/>
  <c r="BU42" i="32"/>
  <c r="CA42" i="32"/>
  <c r="CG42" i="32"/>
  <c r="CM42" i="32"/>
  <c r="CS42" i="32"/>
  <c r="AH42" i="32"/>
  <c r="AH43" i="32" s="1"/>
  <c r="AH44" i="32" s="1"/>
  <c r="BF42" i="32"/>
  <c r="CD42" i="32"/>
  <c r="AZ42" i="32"/>
  <c r="BX42" i="32"/>
  <c r="AT42" i="32"/>
  <c r="BR42" i="32"/>
  <c r="CP42" i="32"/>
  <c r="BL42" i="32"/>
  <c r="AN42" i="32"/>
  <c r="CJ42" i="32"/>
  <c r="AF42" i="32"/>
  <c r="AL42" i="32"/>
  <c r="AR42" i="32"/>
  <c r="AX42" i="32"/>
  <c r="BD42" i="32"/>
  <c r="BJ42" i="32"/>
  <c r="BP42" i="32"/>
  <c r="BV42" i="32"/>
  <c r="CB42" i="32"/>
  <c r="CH42" i="32"/>
  <c r="CN42" i="32"/>
  <c r="CT42" i="32"/>
  <c r="CX42" i="32"/>
  <c r="DB42" i="32"/>
  <c r="DF42" i="32"/>
  <c r="DJ42" i="32"/>
  <c r="DN42" i="32"/>
  <c r="DR42" i="32"/>
  <c r="DV42" i="32"/>
  <c r="DZ42" i="32"/>
  <c r="ED42" i="32"/>
  <c r="EH42" i="32"/>
  <c r="EL42" i="32"/>
  <c r="EP42" i="32"/>
  <c r="ET42" i="32"/>
  <c r="EX42" i="32"/>
  <c r="AJ42" i="32"/>
  <c r="AS42" i="32"/>
  <c r="BA42" i="32"/>
  <c r="BH42" i="32"/>
  <c r="BQ42" i="32"/>
  <c r="BY42" i="32"/>
  <c r="CF42" i="32"/>
  <c r="CO42" i="32"/>
  <c r="CV42" i="32"/>
  <c r="DA42" i="32"/>
  <c r="DG42" i="32"/>
  <c r="DL42" i="32"/>
  <c r="DQ42" i="32"/>
  <c r="DW42" i="32"/>
  <c r="EB42" i="32"/>
  <c r="EG42" i="32"/>
  <c r="EM42" i="32"/>
  <c r="ER42" i="32"/>
  <c r="EW42" i="32"/>
  <c r="AM42" i="32"/>
  <c r="AU42" i="32"/>
  <c r="BB42" i="32"/>
  <c r="BK42" i="32"/>
  <c r="BS42" i="32"/>
  <c r="BZ42" i="32"/>
  <c r="CI42" i="32"/>
  <c r="CQ42" i="32"/>
  <c r="CW42" i="32"/>
  <c r="DC42" i="32"/>
  <c r="DH42" i="32"/>
  <c r="DM42" i="32"/>
  <c r="DS42" i="32"/>
  <c r="DX42" i="32"/>
  <c r="EC42" i="32"/>
  <c r="EI42" i="32"/>
  <c r="EN42" i="32"/>
  <c r="ES42" i="32"/>
  <c r="AG42" i="32"/>
  <c r="AO42" i="32"/>
  <c r="AV42" i="32"/>
  <c r="BE42" i="32"/>
  <c r="BM42" i="32"/>
  <c r="BT42" i="32"/>
  <c r="CC42" i="32"/>
  <c r="CK42" i="32"/>
  <c r="CR42" i="32"/>
  <c r="CY42" i="32"/>
  <c r="DD42" i="32"/>
  <c r="DI42" i="32"/>
  <c r="DO42" i="32"/>
  <c r="DT42" i="32"/>
  <c r="DY42" i="32"/>
  <c r="EE42" i="32"/>
  <c r="EJ42" i="32"/>
  <c r="EO42" i="32"/>
  <c r="EU42" i="32"/>
  <c r="BG42" i="32"/>
  <c r="CL42" i="32"/>
  <c r="DK42" i="32"/>
  <c r="EF42" i="32"/>
  <c r="AI42" i="32"/>
  <c r="BN42" i="32"/>
  <c r="CU42" i="32"/>
  <c r="DP42" i="32"/>
  <c r="EK42" i="32"/>
  <c r="AP42" i="32"/>
  <c r="BW42" i="32"/>
  <c r="CZ42" i="32"/>
  <c r="DU42" i="32"/>
  <c r="EQ42" i="32"/>
  <c r="DE42" i="32"/>
  <c r="AY42" i="32"/>
  <c r="EV42" i="32"/>
  <c r="CE42" i="32"/>
  <c r="EA42" i="32"/>
  <c r="AF44" i="32"/>
  <c r="CV44" i="32"/>
  <c r="CZ44" i="32"/>
  <c r="DD44" i="32"/>
  <c r="DH44" i="32"/>
  <c r="DL44" i="32"/>
  <c r="DP44" i="32"/>
  <c r="DT44" i="32"/>
  <c r="DX44" i="32"/>
  <c r="EB44" i="32"/>
  <c r="EF44" i="32"/>
  <c r="EJ44" i="32"/>
  <c r="EN44" i="32"/>
  <c r="ER44" i="32"/>
  <c r="EV44" i="32"/>
  <c r="CW44" i="32"/>
  <c r="DA44" i="32"/>
  <c r="DE44" i="32"/>
  <c r="DI44" i="32"/>
  <c r="DM44" i="32"/>
  <c r="DQ44" i="32"/>
  <c r="DU44" i="32"/>
  <c r="DY44" i="32"/>
  <c r="EC44" i="32"/>
  <c r="EG44" i="32"/>
  <c r="EK44" i="32"/>
  <c r="EO44" i="32"/>
  <c r="ES44" i="32"/>
  <c r="EW44" i="32"/>
  <c r="AG44" i="32"/>
  <c r="AX44" i="32"/>
  <c r="AR44" i="32"/>
  <c r="AY44" i="32"/>
  <c r="BP44" i="32"/>
  <c r="BW44" i="32"/>
  <c r="CN44" i="32"/>
  <c r="CU44" i="32"/>
  <c r="CY44" i="32"/>
  <c r="DC44" i="32"/>
  <c r="DG44" i="32"/>
  <c r="DK44" i="32"/>
  <c r="DO44" i="32"/>
  <c r="DS44" i="32"/>
  <c r="DW44" i="32"/>
  <c r="EA44" i="32"/>
  <c r="EE44" i="32"/>
  <c r="EI44" i="32"/>
  <c r="EM44" i="32"/>
  <c r="EQ44" i="32"/>
  <c r="EU44" i="32"/>
  <c r="CT44" i="32"/>
  <c r="DJ44" i="32"/>
  <c r="DZ44" i="32"/>
  <c r="EP44" i="32"/>
  <c r="DF44" i="32"/>
  <c r="DV44" i="32"/>
  <c r="EL44" i="32"/>
  <c r="DB44" i="32"/>
  <c r="DR44" i="32"/>
  <c r="AL44" i="32"/>
  <c r="AS44" i="32"/>
  <c r="BJ44" i="32"/>
  <c r="BQ44" i="32"/>
  <c r="CH44" i="32"/>
  <c r="CO44" i="32"/>
  <c r="CC44" i="32"/>
  <c r="BV44" i="32"/>
  <c r="CX44" i="32"/>
  <c r="DN44" i="32"/>
  <c r="ED44" i="32"/>
  <c r="ET44" i="32"/>
  <c r="AI44" i="32"/>
  <c r="AJ44" i="32"/>
  <c r="AO44" i="32"/>
  <c r="AP44" i="32"/>
  <c r="AU44" i="32"/>
  <c r="AV44" i="32"/>
  <c r="BA44" i="32"/>
  <c r="BB44" i="32"/>
  <c r="BG44" i="32"/>
  <c r="BH44" i="32"/>
  <c r="BM44" i="32"/>
  <c r="BN44" i="32"/>
  <c r="BS44" i="32"/>
  <c r="BT44" i="32"/>
  <c r="BY44" i="32"/>
  <c r="BZ44" i="32"/>
  <c r="CE44" i="32"/>
  <c r="CF44" i="32"/>
  <c r="CK44" i="32"/>
  <c r="CL44" i="32"/>
  <c r="CQ44" i="32"/>
  <c r="CR44" i="32"/>
  <c r="AM44" i="32"/>
  <c r="BD44" i="32"/>
  <c r="BK44" i="32"/>
  <c r="CB44" i="32"/>
  <c r="CI44" i="32"/>
  <c r="BE44" i="32"/>
  <c r="EH44" i="32"/>
  <c r="EX44" i="32"/>
  <c r="D38" i="32"/>
  <c r="AF50" i="23"/>
  <c r="AI4" i="23"/>
  <c r="AJ32" i="15"/>
  <c r="AH19" i="32" l="1"/>
  <c r="E125" i="29"/>
  <c r="AK43" i="32"/>
  <c r="AM46" i="32"/>
  <c r="AM234" i="32"/>
  <c r="BS46" i="32"/>
  <c r="BS234" i="32"/>
  <c r="AS46" i="32"/>
  <c r="AS234" i="32"/>
  <c r="EM46" i="32"/>
  <c r="EM234" i="32"/>
  <c r="ES46" i="32"/>
  <c r="ES234" i="32"/>
  <c r="DP46" i="32"/>
  <c r="DP234" i="32"/>
  <c r="AI29" i="23"/>
  <c r="AI30" i="23"/>
  <c r="AI31" i="23"/>
  <c r="AI41" i="23" s="1"/>
  <c r="CE46" i="32"/>
  <c r="CE234" i="32"/>
  <c r="BN46" i="32"/>
  <c r="BN234" i="32"/>
  <c r="AI46" i="32"/>
  <c r="AI234" i="32"/>
  <c r="BV46" i="32"/>
  <c r="BV234" i="32"/>
  <c r="EP46" i="32"/>
  <c r="EP234" i="32"/>
  <c r="EE46" i="32"/>
  <c r="EE234" i="32"/>
  <c r="CY46" i="32"/>
  <c r="CY234" i="32"/>
  <c r="EK46" i="32"/>
  <c r="EK234" i="32"/>
  <c r="BE46" i="32"/>
  <c r="BE234" i="32"/>
  <c r="BD46" i="32"/>
  <c r="BD234" i="32"/>
  <c r="CR46" i="32"/>
  <c r="CR234" i="32"/>
  <c r="CK46" i="32"/>
  <c r="CK234" i="32"/>
  <c r="BT46" i="32"/>
  <c r="BT234" i="32"/>
  <c r="BM46" i="32"/>
  <c r="BM234" i="32"/>
  <c r="AV46" i="32"/>
  <c r="AV234" i="32"/>
  <c r="AO46" i="32"/>
  <c r="AO234" i="32"/>
  <c r="AH46" i="32"/>
  <c r="AH234" i="32"/>
  <c r="DN46" i="32"/>
  <c r="DN234" i="32"/>
  <c r="CC46" i="32"/>
  <c r="CC234" i="32"/>
  <c r="BJ46" i="32"/>
  <c r="BJ234" i="32"/>
  <c r="EL46" i="32"/>
  <c r="EL234" i="32"/>
  <c r="DZ46" i="32"/>
  <c r="DZ234" i="32"/>
  <c r="EQ46" i="32"/>
  <c r="EQ234" i="32"/>
  <c r="EA46" i="32"/>
  <c r="EA234" i="32"/>
  <c r="DK46" i="32"/>
  <c r="DK234" i="32"/>
  <c r="CU46" i="32"/>
  <c r="CU234" i="32"/>
  <c r="AY46" i="32"/>
  <c r="AY234" i="32"/>
  <c r="EW46" i="32"/>
  <c r="EW234" i="32"/>
  <c r="EG46" i="32"/>
  <c r="EG234" i="32"/>
  <c r="DQ46" i="32"/>
  <c r="DQ234" i="32"/>
  <c r="DA46" i="32"/>
  <c r="DA234" i="32"/>
  <c r="EJ46" i="32"/>
  <c r="EJ234" i="32"/>
  <c r="DT46" i="32"/>
  <c r="DT234" i="32"/>
  <c r="DD46" i="32"/>
  <c r="DD234" i="32"/>
  <c r="AH47" i="34"/>
  <c r="BX70" i="32"/>
  <c r="BX236" i="32"/>
  <c r="CQ70" i="32"/>
  <c r="CQ236" i="32"/>
  <c r="BR70" i="32"/>
  <c r="BR236" i="32"/>
  <c r="EU70" i="32"/>
  <c r="EU236" i="32"/>
  <c r="EQ70" i="32"/>
  <c r="EQ236" i="32"/>
  <c r="EM70" i="32"/>
  <c r="EM236" i="32"/>
  <c r="EI70" i="32"/>
  <c r="EI236" i="32"/>
  <c r="EE70" i="32"/>
  <c r="EE236" i="32"/>
  <c r="EA70" i="32"/>
  <c r="EA236" i="32"/>
  <c r="DW70" i="32"/>
  <c r="DW236" i="32"/>
  <c r="DS70" i="32"/>
  <c r="DS236" i="32"/>
  <c r="DO70" i="32"/>
  <c r="DO236" i="32"/>
  <c r="DK70" i="32"/>
  <c r="DK236" i="32"/>
  <c r="DG70" i="32"/>
  <c r="DG236" i="32"/>
  <c r="DC70" i="32"/>
  <c r="DC236" i="32"/>
  <c r="CY70" i="32"/>
  <c r="CY236" i="32"/>
  <c r="CU70" i="32"/>
  <c r="CU236" i="32"/>
  <c r="CN70" i="32"/>
  <c r="CN236" i="32"/>
  <c r="CG70" i="32"/>
  <c r="CG236" i="32"/>
  <c r="BW70" i="32"/>
  <c r="BW236" i="32"/>
  <c r="BP70" i="32"/>
  <c r="BP236" i="32"/>
  <c r="BI70" i="32"/>
  <c r="BI236" i="32"/>
  <c r="AY70" i="32"/>
  <c r="AY236" i="32"/>
  <c r="AR70" i="32"/>
  <c r="AR236" i="32"/>
  <c r="AK70" i="32"/>
  <c r="AK236" i="32"/>
  <c r="BZ70" i="32"/>
  <c r="BZ236" i="32"/>
  <c r="AI70" i="32"/>
  <c r="AI236" i="32"/>
  <c r="AH70" i="32"/>
  <c r="AH236" i="32"/>
  <c r="AF70" i="32"/>
  <c r="AE68" i="32"/>
  <c r="AF236" i="32"/>
  <c r="CK70" i="32"/>
  <c r="CK236" i="32"/>
  <c r="BL70" i="32"/>
  <c r="BL236" i="32"/>
  <c r="AE66" i="32"/>
  <c r="EZ66" i="32" s="1"/>
  <c r="CQ82" i="32"/>
  <c r="CQ237" i="32"/>
  <c r="CJ82" i="32"/>
  <c r="CJ237" i="32"/>
  <c r="BZ82" i="32"/>
  <c r="BZ237" i="32"/>
  <c r="BS82" i="32"/>
  <c r="BS237" i="32"/>
  <c r="BL82" i="32"/>
  <c r="BL237" i="32"/>
  <c r="BB82" i="32"/>
  <c r="BB237" i="32"/>
  <c r="AU82" i="32"/>
  <c r="AU237" i="32"/>
  <c r="AN82" i="32"/>
  <c r="AN237" i="32"/>
  <c r="EW82" i="32"/>
  <c r="EW237" i="32"/>
  <c r="ES82" i="32"/>
  <c r="ES237" i="32"/>
  <c r="EO82" i="32"/>
  <c r="EO237" i="32"/>
  <c r="EK82" i="32"/>
  <c r="EK237" i="32"/>
  <c r="EG82" i="32"/>
  <c r="EG237" i="32"/>
  <c r="EC82" i="32"/>
  <c r="EC237" i="32"/>
  <c r="DY82" i="32"/>
  <c r="DY237" i="32"/>
  <c r="DU82" i="32"/>
  <c r="DU237" i="32"/>
  <c r="DQ82" i="32"/>
  <c r="DQ237" i="32"/>
  <c r="DM82" i="32"/>
  <c r="DM237" i="32"/>
  <c r="DI82" i="32"/>
  <c r="DI237" i="32"/>
  <c r="DE82" i="32"/>
  <c r="DE237" i="32"/>
  <c r="DA82" i="32"/>
  <c r="DA237" i="32"/>
  <c r="CW82" i="32"/>
  <c r="CW237" i="32"/>
  <c r="CS82" i="32"/>
  <c r="CS237" i="32"/>
  <c r="CI82" i="32"/>
  <c r="CI237" i="32"/>
  <c r="CB82" i="32"/>
  <c r="CB237" i="32"/>
  <c r="BU82" i="32"/>
  <c r="BU237" i="32"/>
  <c r="BK82" i="32"/>
  <c r="BK237" i="32"/>
  <c r="BD82" i="32"/>
  <c r="BD237" i="32"/>
  <c r="AW82" i="32"/>
  <c r="AW237" i="32"/>
  <c r="AM82" i="32"/>
  <c r="AM237" i="32"/>
  <c r="EX82" i="32"/>
  <c r="EX237" i="32"/>
  <c r="EX58" i="32"/>
  <c r="EX235" i="32"/>
  <c r="EU58" i="32"/>
  <c r="EU235" i="32"/>
  <c r="EQ58" i="32"/>
  <c r="EQ235" i="32"/>
  <c r="EM58" i="32"/>
  <c r="EM235" i="32"/>
  <c r="EI58" i="32"/>
  <c r="EI235" i="32"/>
  <c r="EE58" i="32"/>
  <c r="EE235" i="32"/>
  <c r="EA58" i="32"/>
  <c r="EA235" i="32"/>
  <c r="DW58" i="32"/>
  <c r="DW235" i="32"/>
  <c r="DS58" i="32"/>
  <c r="DS235" i="32"/>
  <c r="DO58" i="32"/>
  <c r="DO235" i="32"/>
  <c r="DK58" i="32"/>
  <c r="DK235" i="32"/>
  <c r="DG58" i="32"/>
  <c r="DG235" i="32"/>
  <c r="DC58" i="32"/>
  <c r="DC235" i="32"/>
  <c r="CY58" i="32"/>
  <c r="CY235" i="32"/>
  <c r="CU58" i="32"/>
  <c r="CU235" i="32"/>
  <c r="CN58" i="32"/>
  <c r="CN235" i="32"/>
  <c r="CG58" i="32"/>
  <c r="CG235" i="32"/>
  <c r="BW58" i="32"/>
  <c r="BW235" i="32"/>
  <c r="BP58" i="32"/>
  <c r="BP235" i="32"/>
  <c r="BI58" i="32"/>
  <c r="BI235" i="32"/>
  <c r="AY58" i="32"/>
  <c r="AY235" i="32"/>
  <c r="AR58" i="32"/>
  <c r="AR235" i="32"/>
  <c r="AK58" i="32"/>
  <c r="AK235" i="32"/>
  <c r="CP58" i="32"/>
  <c r="CP235" i="32"/>
  <c r="CF58" i="32"/>
  <c r="CF235" i="32"/>
  <c r="BY58" i="32"/>
  <c r="BY235" i="32"/>
  <c r="BR58" i="32"/>
  <c r="BR235" i="32"/>
  <c r="BH58" i="32"/>
  <c r="BH235" i="32"/>
  <c r="BA58" i="32"/>
  <c r="BA235" i="32"/>
  <c r="AT58" i="32"/>
  <c r="AT235" i="32"/>
  <c r="AJ58" i="32"/>
  <c r="AJ235" i="32"/>
  <c r="EU94" i="32"/>
  <c r="EU238" i="32"/>
  <c r="CN94" i="32"/>
  <c r="CN238" i="32"/>
  <c r="BK94" i="32"/>
  <c r="BK238" i="32"/>
  <c r="AL94" i="32"/>
  <c r="AL238" i="32"/>
  <c r="AY94" i="32"/>
  <c r="AY238" i="32"/>
  <c r="EQ94" i="32"/>
  <c r="EQ238" i="32"/>
  <c r="CM94" i="32"/>
  <c r="CM238" i="32"/>
  <c r="ER94" i="32"/>
  <c r="ER238" i="32"/>
  <c r="EB94" i="32"/>
  <c r="EB238" i="32"/>
  <c r="DL94" i="32"/>
  <c r="DL238" i="32"/>
  <c r="CV94" i="32"/>
  <c r="CV238" i="32"/>
  <c r="AK94" i="32"/>
  <c r="AK238" i="32"/>
  <c r="EH94" i="32"/>
  <c r="EH238" i="32"/>
  <c r="DR94" i="32"/>
  <c r="DR238" i="32"/>
  <c r="DB94" i="32"/>
  <c r="DB238" i="32"/>
  <c r="AX94" i="32"/>
  <c r="AX238" i="32"/>
  <c r="EK94" i="32"/>
  <c r="EK238" i="32"/>
  <c r="DU94" i="32"/>
  <c r="DU238" i="32"/>
  <c r="DE94" i="32"/>
  <c r="DE238" i="32"/>
  <c r="BU94" i="32"/>
  <c r="BU238" i="32"/>
  <c r="CC94" i="32"/>
  <c r="CC238" i="32"/>
  <c r="BD94" i="32"/>
  <c r="BD238" i="32"/>
  <c r="CQ94" i="32"/>
  <c r="CQ238" i="32"/>
  <c r="CJ94" i="32"/>
  <c r="CJ238" i="32"/>
  <c r="BZ94" i="32"/>
  <c r="BZ238" i="32"/>
  <c r="BS94" i="32"/>
  <c r="BS238" i="32"/>
  <c r="BL94" i="32"/>
  <c r="BL238" i="32"/>
  <c r="BB94" i="32"/>
  <c r="BB238" i="32"/>
  <c r="AU94" i="32"/>
  <c r="AU238" i="32"/>
  <c r="AN94" i="32"/>
  <c r="AN238" i="32"/>
  <c r="CI46" i="32"/>
  <c r="CI234" i="32"/>
  <c r="BZ46" i="32"/>
  <c r="BZ234" i="32"/>
  <c r="AU46" i="32"/>
  <c r="AU234" i="32"/>
  <c r="CO46" i="32"/>
  <c r="CO234" i="32"/>
  <c r="DJ46" i="32"/>
  <c r="DJ234" i="32"/>
  <c r="CN46" i="32"/>
  <c r="CN234" i="32"/>
  <c r="DM46" i="32"/>
  <c r="DM234" i="32"/>
  <c r="EF46" i="32"/>
  <c r="EF234" i="32"/>
  <c r="CR70" i="32"/>
  <c r="CR236" i="32"/>
  <c r="BS70" i="32"/>
  <c r="BS236" i="32"/>
  <c r="AT70" i="32"/>
  <c r="AT236" i="32"/>
  <c r="ET70" i="32"/>
  <c r="ET236" i="32"/>
  <c r="EP70" i="32"/>
  <c r="EP236" i="32"/>
  <c r="EL70" i="32"/>
  <c r="EL236" i="32"/>
  <c r="EH70" i="32"/>
  <c r="EH236" i="32"/>
  <c r="ED70" i="32"/>
  <c r="ED236" i="32"/>
  <c r="DZ70" i="32"/>
  <c r="DZ236" i="32"/>
  <c r="DV70" i="32"/>
  <c r="DV236" i="32"/>
  <c r="DR70" i="32"/>
  <c r="DR236" i="32"/>
  <c r="DN70" i="32"/>
  <c r="DN236" i="32"/>
  <c r="DJ70" i="32"/>
  <c r="DJ236" i="32"/>
  <c r="DF70" i="32"/>
  <c r="DF236" i="32"/>
  <c r="DB70" i="32"/>
  <c r="DB236" i="32"/>
  <c r="CX70" i="32"/>
  <c r="CX236" i="32"/>
  <c r="CT70" i="32"/>
  <c r="CT236" i="32"/>
  <c r="CM70" i="32"/>
  <c r="CM236" i="32"/>
  <c r="CC70" i="32"/>
  <c r="CC236" i="32"/>
  <c r="BV70" i="32"/>
  <c r="BV236" i="32"/>
  <c r="BO70" i="32"/>
  <c r="BO236" i="32"/>
  <c r="BE70" i="32"/>
  <c r="BE236" i="32"/>
  <c r="AX70" i="32"/>
  <c r="AX236" i="32"/>
  <c r="AQ70" i="32"/>
  <c r="AQ236" i="32"/>
  <c r="AG70" i="32"/>
  <c r="AG236" i="32"/>
  <c r="BB70" i="32"/>
  <c r="BB236" i="32"/>
  <c r="AP70" i="32"/>
  <c r="AP236" i="32"/>
  <c r="CF70" i="32"/>
  <c r="CF236" i="32"/>
  <c r="CL70" i="32"/>
  <c r="CL236" i="32"/>
  <c r="BM70" i="32"/>
  <c r="BM236" i="32"/>
  <c r="AN70" i="32"/>
  <c r="AN236" i="32"/>
  <c r="CP82" i="32"/>
  <c r="CP237" i="32"/>
  <c r="CF82" i="32"/>
  <c r="CF237" i="32"/>
  <c r="BY82" i="32"/>
  <c r="BY237" i="32"/>
  <c r="BR82" i="32"/>
  <c r="BR237" i="32"/>
  <c r="BH82" i="32"/>
  <c r="BH237" i="32"/>
  <c r="BA82" i="32"/>
  <c r="BA237" i="32"/>
  <c r="AT82" i="32"/>
  <c r="AT237" i="32"/>
  <c r="AJ82" i="32"/>
  <c r="AJ237" i="32"/>
  <c r="EV82" i="32"/>
  <c r="EV237" i="32"/>
  <c r="ER82" i="32"/>
  <c r="ER237" i="32"/>
  <c r="EN82" i="32"/>
  <c r="EN237" i="32"/>
  <c r="EJ82" i="32"/>
  <c r="EJ237" i="32"/>
  <c r="EF82" i="32"/>
  <c r="EF237" i="32"/>
  <c r="EB82" i="32"/>
  <c r="EB237" i="32"/>
  <c r="DX82" i="32"/>
  <c r="DX237" i="32"/>
  <c r="DT82" i="32"/>
  <c r="DT237" i="32"/>
  <c r="DP82" i="32"/>
  <c r="DP237" i="32"/>
  <c r="DL82" i="32"/>
  <c r="DL237" i="32"/>
  <c r="DH82" i="32"/>
  <c r="DH237" i="32"/>
  <c r="DD82" i="32"/>
  <c r="DD237" i="32"/>
  <c r="CZ82" i="32"/>
  <c r="CZ237" i="32"/>
  <c r="CV82" i="32"/>
  <c r="CV237" i="32"/>
  <c r="CO82" i="32"/>
  <c r="CO237" i="32"/>
  <c r="CH82" i="32"/>
  <c r="CH237" i="32"/>
  <c r="CA82" i="32"/>
  <c r="CA237" i="32"/>
  <c r="BQ82" i="32"/>
  <c r="BQ237" i="32"/>
  <c r="BJ82" i="32"/>
  <c r="BJ237" i="32"/>
  <c r="BC82" i="32"/>
  <c r="BC237" i="32"/>
  <c r="AS82" i="32"/>
  <c r="AS237" i="32"/>
  <c r="AL82" i="32"/>
  <c r="AL237" i="32"/>
  <c r="AF176" i="33"/>
  <c r="AH17" i="27"/>
  <c r="AH16" i="27"/>
  <c r="AH39" i="23"/>
  <c r="AF58" i="32"/>
  <c r="AE56" i="32"/>
  <c r="AF235" i="32"/>
  <c r="ET58" i="32"/>
  <c r="ET235" i="32"/>
  <c r="EP58" i="32"/>
  <c r="EP235" i="32"/>
  <c r="EL58" i="32"/>
  <c r="EL235" i="32"/>
  <c r="EH58" i="32"/>
  <c r="EH235" i="32"/>
  <c r="ED58" i="32"/>
  <c r="ED235" i="32"/>
  <c r="DZ58" i="32"/>
  <c r="DZ235" i="32"/>
  <c r="DV58" i="32"/>
  <c r="DV235" i="32"/>
  <c r="DR58" i="32"/>
  <c r="DR235" i="32"/>
  <c r="DN58" i="32"/>
  <c r="DN235" i="32"/>
  <c r="DJ58" i="32"/>
  <c r="DJ235" i="32"/>
  <c r="DF58" i="32"/>
  <c r="DF235" i="32"/>
  <c r="DB58" i="32"/>
  <c r="DB235" i="32"/>
  <c r="CX58" i="32"/>
  <c r="CX235" i="32"/>
  <c r="CT58" i="32"/>
  <c r="CT235" i="32"/>
  <c r="CM58" i="32"/>
  <c r="CM235" i="32"/>
  <c r="CC58" i="32"/>
  <c r="CC235" i="32"/>
  <c r="BV58" i="32"/>
  <c r="BV235" i="32"/>
  <c r="BO58" i="32"/>
  <c r="BO235" i="32"/>
  <c r="BE58" i="32"/>
  <c r="BE235" i="32"/>
  <c r="AX58" i="32"/>
  <c r="AX235" i="32"/>
  <c r="AQ58" i="32"/>
  <c r="AQ235" i="32"/>
  <c r="AG58" i="32"/>
  <c r="AG235" i="32"/>
  <c r="CL58" i="32"/>
  <c r="CL235" i="32"/>
  <c r="CE58" i="32"/>
  <c r="CE235" i="32"/>
  <c r="BX58" i="32"/>
  <c r="BX235" i="32"/>
  <c r="BN58" i="32"/>
  <c r="BN235" i="32"/>
  <c r="BG58" i="32"/>
  <c r="BG235" i="32"/>
  <c r="AZ58" i="32"/>
  <c r="AZ235" i="32"/>
  <c r="AP58" i="32"/>
  <c r="AP235" i="32"/>
  <c r="AI58" i="32"/>
  <c r="AI235" i="32"/>
  <c r="AF53" i="23"/>
  <c r="EI94" i="32"/>
  <c r="EI238" i="32"/>
  <c r="EE94" i="32"/>
  <c r="EE238" i="32"/>
  <c r="BW94" i="32"/>
  <c r="BW238" i="32"/>
  <c r="AM94" i="32"/>
  <c r="AM238" i="32"/>
  <c r="EX94" i="32"/>
  <c r="EX238" i="32"/>
  <c r="EM94" i="32"/>
  <c r="EM238" i="32"/>
  <c r="EA94" i="32"/>
  <c r="EA238" i="32"/>
  <c r="BO94" i="32"/>
  <c r="BO238" i="32"/>
  <c r="EN94" i="32"/>
  <c r="EN238" i="32"/>
  <c r="DX94" i="32"/>
  <c r="DX238" i="32"/>
  <c r="DH94" i="32"/>
  <c r="DH238" i="32"/>
  <c r="CO94" i="32"/>
  <c r="CO238" i="32"/>
  <c r="ET94" i="32"/>
  <c r="ET238" i="32"/>
  <c r="ED94" i="32"/>
  <c r="ED238" i="32"/>
  <c r="DN94" i="32"/>
  <c r="DN238" i="32"/>
  <c r="CX94" i="32"/>
  <c r="CX238" i="32"/>
  <c r="EW94" i="32"/>
  <c r="EW238" i="32"/>
  <c r="EG94" i="32"/>
  <c r="EG238" i="32"/>
  <c r="DQ94" i="32"/>
  <c r="DQ238" i="32"/>
  <c r="DA94" i="32"/>
  <c r="DA238" i="32"/>
  <c r="AW94" i="32"/>
  <c r="AW238" i="32"/>
  <c r="BE94" i="32"/>
  <c r="BE238" i="32"/>
  <c r="CA94" i="32"/>
  <c r="CA238" i="32"/>
  <c r="CP94" i="32"/>
  <c r="CP238" i="32"/>
  <c r="CF94" i="32"/>
  <c r="CF238" i="32"/>
  <c r="BY94" i="32"/>
  <c r="BY238" i="32"/>
  <c r="BR94" i="32"/>
  <c r="BR238" i="32"/>
  <c r="BH94" i="32"/>
  <c r="BH238" i="32"/>
  <c r="BA94" i="32"/>
  <c r="BA238" i="32"/>
  <c r="AT94" i="32"/>
  <c r="AT238" i="32"/>
  <c r="AJ94" i="32"/>
  <c r="AJ238" i="32"/>
  <c r="CQ46" i="32"/>
  <c r="CQ234" i="32"/>
  <c r="DW46" i="32"/>
  <c r="DW234" i="32"/>
  <c r="AR46" i="32"/>
  <c r="AR234" i="32"/>
  <c r="CW46" i="32"/>
  <c r="CW234" i="32"/>
  <c r="AJ4" i="23"/>
  <c r="AK32" i="15"/>
  <c r="EH46" i="32"/>
  <c r="EH234" i="32"/>
  <c r="CB46" i="32"/>
  <c r="CB234" i="32"/>
  <c r="CF46" i="32"/>
  <c r="CF234" i="32"/>
  <c r="BY46" i="32"/>
  <c r="BY234" i="32"/>
  <c r="BH46" i="32"/>
  <c r="BH234" i="32"/>
  <c r="BA46" i="32"/>
  <c r="BA234" i="32"/>
  <c r="AJ46" i="32"/>
  <c r="AJ234" i="32"/>
  <c r="ET46" i="32"/>
  <c r="ET234" i="32"/>
  <c r="CH46" i="32"/>
  <c r="CH234" i="32"/>
  <c r="AL46" i="32"/>
  <c r="AL234" i="32"/>
  <c r="DR46" i="32"/>
  <c r="DR234" i="32"/>
  <c r="DF46" i="32"/>
  <c r="DF234" i="32"/>
  <c r="CT46" i="32"/>
  <c r="CT234" i="32"/>
  <c r="EI46" i="32"/>
  <c r="EI234" i="32"/>
  <c r="DS46" i="32"/>
  <c r="DS234" i="32"/>
  <c r="DC46" i="32"/>
  <c r="DC234" i="32"/>
  <c r="BW46" i="32"/>
  <c r="BW234" i="32"/>
  <c r="AX46" i="32"/>
  <c r="AX234" i="32"/>
  <c r="EO46" i="32"/>
  <c r="EO234" i="32"/>
  <c r="DY46" i="32"/>
  <c r="DY234" i="32"/>
  <c r="DI46" i="32"/>
  <c r="DI234" i="32"/>
  <c r="ER46" i="32"/>
  <c r="ER234" i="32"/>
  <c r="EB46" i="32"/>
  <c r="EB234" i="32"/>
  <c r="DL46" i="32"/>
  <c r="DL234" i="32"/>
  <c r="CV46" i="32"/>
  <c r="CV234" i="32"/>
  <c r="BT70" i="32"/>
  <c r="BT236" i="32"/>
  <c r="AU70" i="32"/>
  <c r="AU236" i="32"/>
  <c r="EW70" i="32"/>
  <c r="EW236" i="32"/>
  <c r="ES70" i="32"/>
  <c r="ES236" i="32"/>
  <c r="EO70" i="32"/>
  <c r="EO236" i="32"/>
  <c r="EK70" i="32"/>
  <c r="EK236" i="32"/>
  <c r="EG70" i="32"/>
  <c r="EG236" i="32"/>
  <c r="EC70" i="32"/>
  <c r="EC236" i="32"/>
  <c r="DY70" i="32"/>
  <c r="DY236" i="32"/>
  <c r="DU70" i="32"/>
  <c r="DU236" i="32"/>
  <c r="DQ70" i="32"/>
  <c r="DQ236" i="32"/>
  <c r="DM70" i="32"/>
  <c r="DM236" i="32"/>
  <c r="DI70" i="32"/>
  <c r="DI236" i="32"/>
  <c r="DE70" i="32"/>
  <c r="DE236" i="32"/>
  <c r="DA70" i="32"/>
  <c r="DA236" i="32"/>
  <c r="CW70" i="32"/>
  <c r="CW236" i="32"/>
  <c r="CS70" i="32"/>
  <c r="CS236" i="32"/>
  <c r="CI70" i="32"/>
  <c r="CI236" i="32"/>
  <c r="CB70" i="32"/>
  <c r="CB236" i="32"/>
  <c r="BU70" i="32"/>
  <c r="BU236" i="32"/>
  <c r="BK70" i="32"/>
  <c r="BK236" i="32"/>
  <c r="BD70" i="32"/>
  <c r="BD236" i="32"/>
  <c r="AW70" i="32"/>
  <c r="AW236" i="32"/>
  <c r="AM70" i="32"/>
  <c r="AM236" i="32"/>
  <c r="EX70" i="32"/>
  <c r="EX236" i="32"/>
  <c r="BY70" i="32"/>
  <c r="BY236" i="32"/>
  <c r="CD70" i="32"/>
  <c r="CD236" i="32"/>
  <c r="BH70" i="32"/>
  <c r="BH236" i="32"/>
  <c r="AZ70" i="32"/>
  <c r="AZ236" i="32"/>
  <c r="AO70" i="32"/>
  <c r="AO236" i="32"/>
  <c r="AF82" i="32"/>
  <c r="AE80" i="32"/>
  <c r="AF237" i="32"/>
  <c r="CL82" i="32"/>
  <c r="CL237" i="32"/>
  <c r="CE82" i="32"/>
  <c r="CE237" i="32"/>
  <c r="BX82" i="32"/>
  <c r="BX237" i="32"/>
  <c r="BN82" i="32"/>
  <c r="BN237" i="32"/>
  <c r="BG82" i="32"/>
  <c r="BG237" i="32"/>
  <c r="AZ82" i="32"/>
  <c r="AZ237" i="32"/>
  <c r="AP82" i="32"/>
  <c r="AP237" i="32"/>
  <c r="AI82" i="32"/>
  <c r="AI237" i="32"/>
  <c r="EU82" i="32"/>
  <c r="EU237" i="32"/>
  <c r="EQ82" i="32"/>
  <c r="EQ237" i="32"/>
  <c r="EM82" i="32"/>
  <c r="EM237" i="32"/>
  <c r="EI82" i="32"/>
  <c r="EI237" i="32"/>
  <c r="EE82" i="32"/>
  <c r="EE237" i="32"/>
  <c r="EA82" i="32"/>
  <c r="EA237" i="32"/>
  <c r="DW82" i="32"/>
  <c r="DW237" i="32"/>
  <c r="DS82" i="32"/>
  <c r="DS237" i="32"/>
  <c r="DO82" i="32"/>
  <c r="DO237" i="32"/>
  <c r="DK82" i="32"/>
  <c r="DK237" i="32"/>
  <c r="DG82" i="32"/>
  <c r="DG237" i="32"/>
  <c r="DC82" i="32"/>
  <c r="DC237" i="32"/>
  <c r="CY82" i="32"/>
  <c r="CY237" i="32"/>
  <c r="CU82" i="32"/>
  <c r="CU237" i="32"/>
  <c r="CN82" i="32"/>
  <c r="CN237" i="32"/>
  <c r="CG82" i="32"/>
  <c r="CG237" i="32"/>
  <c r="BW82" i="32"/>
  <c r="BW237" i="32"/>
  <c r="BP82" i="32"/>
  <c r="BP237" i="32"/>
  <c r="BI82" i="32"/>
  <c r="BI237" i="32"/>
  <c r="AY82" i="32"/>
  <c r="AY237" i="32"/>
  <c r="AR82" i="32"/>
  <c r="AR237" i="32"/>
  <c r="AK82" i="32"/>
  <c r="AK237" i="32"/>
  <c r="AF212" i="32"/>
  <c r="AF32" i="34"/>
  <c r="AG22" i="32"/>
  <c r="AG232" i="32"/>
  <c r="AF22" i="32"/>
  <c r="AF232" i="32"/>
  <c r="AE18" i="32"/>
  <c r="EZ18" i="32" s="1"/>
  <c r="AI19" i="32"/>
  <c r="AG43" i="23"/>
  <c r="AG21" i="23" s="1"/>
  <c r="AG22" i="23" s="1"/>
  <c r="AG49" i="23"/>
  <c r="AG53" i="23" s="1"/>
  <c r="EW58" i="32"/>
  <c r="EW235" i="32"/>
  <c r="ES58" i="32"/>
  <c r="ES235" i="32"/>
  <c r="EO58" i="32"/>
  <c r="EO235" i="32"/>
  <c r="EK58" i="32"/>
  <c r="EK235" i="32"/>
  <c r="EG58" i="32"/>
  <c r="EG235" i="32"/>
  <c r="EC58" i="32"/>
  <c r="EC235" i="32"/>
  <c r="DY58" i="32"/>
  <c r="DY235" i="32"/>
  <c r="DU58" i="32"/>
  <c r="DU235" i="32"/>
  <c r="DQ58" i="32"/>
  <c r="DQ235" i="32"/>
  <c r="DM58" i="32"/>
  <c r="DM235" i="32"/>
  <c r="DI58" i="32"/>
  <c r="DI235" i="32"/>
  <c r="DE58" i="32"/>
  <c r="DE235" i="32"/>
  <c r="DA58" i="32"/>
  <c r="DA235" i="32"/>
  <c r="CW58" i="32"/>
  <c r="CW235" i="32"/>
  <c r="CS58" i="32"/>
  <c r="CS235" i="32"/>
  <c r="CI58" i="32"/>
  <c r="CI235" i="32"/>
  <c r="CB58" i="32"/>
  <c r="CB235" i="32"/>
  <c r="BU58" i="32"/>
  <c r="BU235" i="32"/>
  <c r="BK58" i="32"/>
  <c r="BK235" i="32"/>
  <c r="BD58" i="32"/>
  <c r="BD235" i="32"/>
  <c r="AW58" i="32"/>
  <c r="AW235" i="32"/>
  <c r="AM58" i="32"/>
  <c r="AM235" i="32"/>
  <c r="CR58" i="32"/>
  <c r="CR235" i="32"/>
  <c r="CK58" i="32"/>
  <c r="CK235" i="32"/>
  <c r="CD58" i="32"/>
  <c r="CD235" i="32"/>
  <c r="BT58" i="32"/>
  <c r="BT235" i="32"/>
  <c r="BM58" i="32"/>
  <c r="BM235" i="32"/>
  <c r="BF58" i="32"/>
  <c r="BF235" i="32"/>
  <c r="AV58" i="32"/>
  <c r="AV235" i="32"/>
  <c r="AO58" i="32"/>
  <c r="AO235" i="32"/>
  <c r="AH58" i="32"/>
  <c r="AH235" i="32"/>
  <c r="CG94" i="32"/>
  <c r="CG238" i="32"/>
  <c r="DO94" i="32"/>
  <c r="DO238" i="32"/>
  <c r="AF94" i="32"/>
  <c r="AE92" i="32"/>
  <c r="AF238" i="32"/>
  <c r="CH94" i="32"/>
  <c r="CH238" i="32"/>
  <c r="DC94" i="32"/>
  <c r="DC238" i="32"/>
  <c r="DW94" i="32"/>
  <c r="DW238" i="32"/>
  <c r="DK94" i="32"/>
  <c r="DK238" i="32"/>
  <c r="AQ94" i="32"/>
  <c r="AQ238" i="32"/>
  <c r="EJ94" i="32"/>
  <c r="EJ238" i="32"/>
  <c r="DT94" i="32"/>
  <c r="DT238" i="32"/>
  <c r="DD94" i="32"/>
  <c r="DD238" i="32"/>
  <c r="BQ94" i="32"/>
  <c r="BQ238" i="32"/>
  <c r="EP94" i="32"/>
  <c r="EP238" i="32"/>
  <c r="DZ94" i="32"/>
  <c r="DZ238" i="32"/>
  <c r="DJ94" i="32"/>
  <c r="DJ238" i="32"/>
  <c r="CT94" i="32"/>
  <c r="CT238" i="32"/>
  <c r="ES94" i="32"/>
  <c r="ES238" i="32"/>
  <c r="EC94" i="32"/>
  <c r="EC238" i="32"/>
  <c r="DM94" i="32"/>
  <c r="DM238" i="32"/>
  <c r="CW94" i="32"/>
  <c r="CW238" i="32"/>
  <c r="BP94" i="32"/>
  <c r="BP238" i="32"/>
  <c r="AG94" i="32"/>
  <c r="AG238" i="32"/>
  <c r="BC94" i="32"/>
  <c r="BC238" i="32"/>
  <c r="CL94" i="32"/>
  <c r="CL238" i="32"/>
  <c r="CE94" i="32"/>
  <c r="CE238" i="32"/>
  <c r="BX94" i="32"/>
  <c r="BX238" i="32"/>
  <c r="BN94" i="32"/>
  <c r="BN238" i="32"/>
  <c r="BG94" i="32"/>
  <c r="BG238" i="32"/>
  <c r="AZ94" i="32"/>
  <c r="AZ238" i="32"/>
  <c r="AP94" i="32"/>
  <c r="AP238" i="32"/>
  <c r="AI94" i="32"/>
  <c r="AI238" i="32"/>
  <c r="EX46" i="32"/>
  <c r="EX234" i="32"/>
  <c r="BB46" i="32"/>
  <c r="BB234" i="32"/>
  <c r="CX46" i="32"/>
  <c r="CX234" i="32"/>
  <c r="DV46" i="32"/>
  <c r="DV234" i="32"/>
  <c r="DG46" i="32"/>
  <c r="DG234" i="32"/>
  <c r="EC46" i="32"/>
  <c r="EC234" i="32"/>
  <c r="EV46" i="32"/>
  <c r="EV234" i="32"/>
  <c r="CZ46" i="32"/>
  <c r="CZ234" i="32"/>
  <c r="BK46" i="32"/>
  <c r="BK234" i="32"/>
  <c r="CL46" i="32"/>
  <c r="CL234" i="32"/>
  <c r="BG46" i="32"/>
  <c r="BG234" i="32"/>
  <c r="AP46" i="32"/>
  <c r="AP234" i="32"/>
  <c r="ED46" i="32"/>
  <c r="ED234" i="32"/>
  <c r="BQ46" i="32"/>
  <c r="BQ234" i="32"/>
  <c r="DB46" i="32"/>
  <c r="DB234" i="32"/>
  <c r="EU46" i="32"/>
  <c r="EU234" i="32"/>
  <c r="DO46" i="32"/>
  <c r="DO234" i="32"/>
  <c r="BP46" i="32"/>
  <c r="BP234" i="32"/>
  <c r="AG46" i="32"/>
  <c r="AG234" i="32"/>
  <c r="DU46" i="32"/>
  <c r="DU234" i="32"/>
  <c r="DE46" i="32"/>
  <c r="DE234" i="32"/>
  <c r="EN46" i="32"/>
  <c r="EN234" i="32"/>
  <c r="DX46" i="32"/>
  <c r="DX234" i="32"/>
  <c r="DH46" i="32"/>
  <c r="DH234" i="32"/>
  <c r="AF46" i="32"/>
  <c r="AF234" i="32"/>
  <c r="AE42" i="32"/>
  <c r="EZ42" i="32" s="1"/>
  <c r="BN70" i="32"/>
  <c r="BN236" i="32"/>
  <c r="AV70" i="32"/>
  <c r="AV236" i="32"/>
  <c r="CP70" i="32"/>
  <c r="CP236" i="32"/>
  <c r="EV70" i="32"/>
  <c r="EV236" i="32"/>
  <c r="ER70" i="32"/>
  <c r="ER236" i="32"/>
  <c r="EN70" i="32"/>
  <c r="EN236" i="32"/>
  <c r="EJ70" i="32"/>
  <c r="EJ236" i="32"/>
  <c r="EF70" i="32"/>
  <c r="EF236" i="32"/>
  <c r="EB70" i="32"/>
  <c r="EB236" i="32"/>
  <c r="DX70" i="32"/>
  <c r="DX236" i="32"/>
  <c r="DT70" i="32"/>
  <c r="DT236" i="32"/>
  <c r="DP70" i="32"/>
  <c r="DP236" i="32"/>
  <c r="DL70" i="32"/>
  <c r="DL236" i="32"/>
  <c r="DH70" i="32"/>
  <c r="DH236" i="32"/>
  <c r="DD70" i="32"/>
  <c r="DD236" i="32"/>
  <c r="CZ70" i="32"/>
  <c r="CZ236" i="32"/>
  <c r="CV70" i="32"/>
  <c r="CV236" i="32"/>
  <c r="CO70" i="32"/>
  <c r="CO236" i="32"/>
  <c r="CH70" i="32"/>
  <c r="CH236" i="32"/>
  <c r="CA70" i="32"/>
  <c r="CA236" i="32"/>
  <c r="BQ70" i="32"/>
  <c r="BQ236" i="32"/>
  <c r="BJ70" i="32"/>
  <c r="BJ236" i="32"/>
  <c r="BC70" i="32"/>
  <c r="BC236" i="32"/>
  <c r="AS70" i="32"/>
  <c r="AS236" i="32"/>
  <c r="AL70" i="32"/>
  <c r="AL236" i="32"/>
  <c r="CE70" i="32"/>
  <c r="CE236" i="32"/>
  <c r="BA70" i="32"/>
  <c r="BA236" i="32"/>
  <c r="BF70" i="32"/>
  <c r="BF236" i="32"/>
  <c r="AJ70" i="32"/>
  <c r="AJ236" i="32"/>
  <c r="BG70" i="32"/>
  <c r="BG236" i="32"/>
  <c r="CJ70" i="32"/>
  <c r="CJ236" i="32"/>
  <c r="CR82" i="32"/>
  <c r="CR237" i="32"/>
  <c r="CK82" i="32"/>
  <c r="CK237" i="32"/>
  <c r="CD82" i="32"/>
  <c r="CD237" i="32"/>
  <c r="BT82" i="32"/>
  <c r="BT237" i="32"/>
  <c r="BM82" i="32"/>
  <c r="BM237" i="32"/>
  <c r="BF82" i="32"/>
  <c r="BF237" i="32"/>
  <c r="AV82" i="32"/>
  <c r="AV237" i="32"/>
  <c r="AO82" i="32"/>
  <c r="AO237" i="32"/>
  <c r="AH82" i="32"/>
  <c r="AH237" i="32"/>
  <c r="ET82" i="32"/>
  <c r="ET237" i="32"/>
  <c r="EP82" i="32"/>
  <c r="EP237" i="32"/>
  <c r="EL82" i="32"/>
  <c r="EL237" i="32"/>
  <c r="EH82" i="32"/>
  <c r="EH237" i="32"/>
  <c r="ED82" i="32"/>
  <c r="ED237" i="32"/>
  <c r="DZ82" i="32"/>
  <c r="DZ237" i="32"/>
  <c r="DV82" i="32"/>
  <c r="DV237" i="32"/>
  <c r="DR82" i="32"/>
  <c r="DR237" i="32"/>
  <c r="DN82" i="32"/>
  <c r="DN237" i="32"/>
  <c r="DJ82" i="32"/>
  <c r="DJ237" i="32"/>
  <c r="DF82" i="32"/>
  <c r="DF237" i="32"/>
  <c r="DB82" i="32"/>
  <c r="DB237" i="32"/>
  <c r="CX82" i="32"/>
  <c r="CX237" i="32"/>
  <c r="CT82" i="32"/>
  <c r="CT237" i="32"/>
  <c r="CM82" i="32"/>
  <c r="CM237" i="32"/>
  <c r="CC82" i="32"/>
  <c r="CC237" i="32"/>
  <c r="BV82" i="32"/>
  <c r="BV237" i="32"/>
  <c r="BO82" i="32"/>
  <c r="BO237" i="32"/>
  <c r="BE82" i="32"/>
  <c r="BE237" i="32"/>
  <c r="AX82" i="32"/>
  <c r="AX237" i="32"/>
  <c r="AQ82" i="32"/>
  <c r="AQ237" i="32"/>
  <c r="AG82" i="32"/>
  <c r="AG237" i="32"/>
  <c r="AE78" i="32"/>
  <c r="EZ78" i="32" s="1"/>
  <c r="AF187" i="33"/>
  <c r="AG19" i="34"/>
  <c r="AG162" i="33"/>
  <c r="AG176" i="33" s="1"/>
  <c r="AG115" i="27"/>
  <c r="AG3" i="27"/>
  <c r="AG180" i="33"/>
  <c r="AG187" i="33" s="1"/>
  <c r="AG29" i="32"/>
  <c r="AH51" i="27"/>
  <c r="AH40" i="23"/>
  <c r="E84" i="8"/>
  <c r="EV58" i="32"/>
  <c r="EV235" i="32"/>
  <c r="ER58" i="32"/>
  <c r="ER235" i="32"/>
  <c r="EN58" i="32"/>
  <c r="EN235" i="32"/>
  <c r="EJ58" i="32"/>
  <c r="EJ235" i="32"/>
  <c r="EF58" i="32"/>
  <c r="EF235" i="32"/>
  <c r="EB58" i="32"/>
  <c r="EB235" i="32"/>
  <c r="DX58" i="32"/>
  <c r="DX235" i="32"/>
  <c r="DT58" i="32"/>
  <c r="DT235" i="32"/>
  <c r="DP58" i="32"/>
  <c r="DP235" i="32"/>
  <c r="DL58" i="32"/>
  <c r="DL235" i="32"/>
  <c r="DH58" i="32"/>
  <c r="DH235" i="32"/>
  <c r="DD58" i="32"/>
  <c r="DD235" i="32"/>
  <c r="CZ58" i="32"/>
  <c r="CZ235" i="32"/>
  <c r="CV58" i="32"/>
  <c r="CV235" i="32"/>
  <c r="CO58" i="32"/>
  <c r="CO235" i="32"/>
  <c r="CH58" i="32"/>
  <c r="CH235" i="32"/>
  <c r="CA58" i="32"/>
  <c r="CA235" i="32"/>
  <c r="BQ58" i="32"/>
  <c r="BQ235" i="32"/>
  <c r="BJ58" i="32"/>
  <c r="BJ235" i="32"/>
  <c r="BC58" i="32"/>
  <c r="BC235" i="32"/>
  <c r="AS58" i="32"/>
  <c r="AS235" i="32"/>
  <c r="AL58" i="32"/>
  <c r="AL235" i="32"/>
  <c r="CQ58" i="32"/>
  <c r="CQ235" i="32"/>
  <c r="CJ58" i="32"/>
  <c r="CJ235" i="32"/>
  <c r="BZ58" i="32"/>
  <c r="BZ235" i="32"/>
  <c r="BS58" i="32"/>
  <c r="BS235" i="32"/>
  <c r="BL58" i="32"/>
  <c r="BL235" i="32"/>
  <c r="BB58" i="32"/>
  <c r="BB235" i="32"/>
  <c r="AU58" i="32"/>
  <c r="AU235" i="32"/>
  <c r="AN58" i="32"/>
  <c r="AN235" i="32"/>
  <c r="AE54" i="32"/>
  <c r="EZ54" i="32" s="1"/>
  <c r="AF21" i="23"/>
  <c r="AF22" i="23" s="1"/>
  <c r="BI94" i="32"/>
  <c r="BI238" i="32"/>
  <c r="CY94" i="32"/>
  <c r="CY238" i="32"/>
  <c r="CI94" i="32"/>
  <c r="CI238" i="32"/>
  <c r="BJ94" i="32"/>
  <c r="BJ238" i="32"/>
  <c r="DS94" i="32"/>
  <c r="DS238" i="32"/>
  <c r="DG94" i="32"/>
  <c r="DG238" i="32"/>
  <c r="CU94" i="32"/>
  <c r="CU238" i="32"/>
  <c r="EV94" i="32"/>
  <c r="EV238" i="32"/>
  <c r="EF94" i="32"/>
  <c r="EF238" i="32"/>
  <c r="DP94" i="32"/>
  <c r="DP238" i="32"/>
  <c r="CZ94" i="32"/>
  <c r="CZ238" i="32"/>
  <c r="AS94" i="32"/>
  <c r="AS238" i="32"/>
  <c r="EL94" i="32"/>
  <c r="EL238" i="32"/>
  <c r="DV94" i="32"/>
  <c r="DV238" i="32"/>
  <c r="DF94" i="32"/>
  <c r="DF238" i="32"/>
  <c r="BV94" i="32"/>
  <c r="BV238" i="32"/>
  <c r="EO94" i="32"/>
  <c r="EO238" i="32"/>
  <c r="DY94" i="32"/>
  <c r="DY238" i="32"/>
  <c r="DI94" i="32"/>
  <c r="DI238" i="32"/>
  <c r="CS94" i="32"/>
  <c r="CS238" i="32"/>
  <c r="AR94" i="32"/>
  <c r="AR238" i="32"/>
  <c r="CB94" i="32"/>
  <c r="CB238" i="32"/>
  <c r="CR94" i="32"/>
  <c r="CR238" i="32"/>
  <c r="CK94" i="32"/>
  <c r="CK238" i="32"/>
  <c r="CD94" i="32"/>
  <c r="CD238" i="32"/>
  <c r="BT94" i="32"/>
  <c r="BT238" i="32"/>
  <c r="BM94" i="32"/>
  <c r="BM238" i="32"/>
  <c r="BF94" i="32"/>
  <c r="BF238" i="32"/>
  <c r="AV94" i="32"/>
  <c r="AV238" i="32"/>
  <c r="AO94" i="32"/>
  <c r="AO238" i="32"/>
  <c r="AH94" i="32"/>
  <c r="AH238" i="32"/>
  <c r="AE90" i="32"/>
  <c r="EZ90" i="32" s="1"/>
  <c r="AH19" i="34" l="1"/>
  <c r="AH20" i="32"/>
  <c r="AK47" i="34"/>
  <c r="AK44" i="32"/>
  <c r="AN43" i="32"/>
  <c r="AH259" i="32"/>
  <c r="AH96" i="32"/>
  <c r="AH280" i="32" s="1"/>
  <c r="CD259" i="32"/>
  <c r="CD96" i="32"/>
  <c r="CD280" i="32" s="1"/>
  <c r="DI259" i="32"/>
  <c r="DI96" i="32"/>
  <c r="DI280" i="32" s="1"/>
  <c r="EL259" i="32"/>
  <c r="EL96" i="32"/>
  <c r="EL280" i="32" s="1"/>
  <c r="DS259" i="32"/>
  <c r="DS96" i="32"/>
  <c r="DS280" i="32" s="1"/>
  <c r="AU256" i="32"/>
  <c r="AU60" i="32"/>
  <c r="AU277" i="32" s="1"/>
  <c r="BL256" i="32"/>
  <c r="BL60" i="32"/>
  <c r="BL277" i="32" s="1"/>
  <c r="BZ256" i="32"/>
  <c r="BZ60" i="32"/>
  <c r="BZ277" i="32" s="1"/>
  <c r="CQ256" i="32"/>
  <c r="CQ60" i="32"/>
  <c r="CQ277" i="32" s="1"/>
  <c r="AS256" i="32"/>
  <c r="AS60" i="32"/>
  <c r="AS277" i="32" s="1"/>
  <c r="BJ256" i="32"/>
  <c r="BJ60" i="32"/>
  <c r="BJ277" i="32" s="1"/>
  <c r="CA256" i="32"/>
  <c r="CA60" i="32"/>
  <c r="CA277" i="32" s="1"/>
  <c r="CO256" i="32"/>
  <c r="CO60" i="32"/>
  <c r="CO277" i="32" s="1"/>
  <c r="CZ256" i="32"/>
  <c r="CZ60" i="32"/>
  <c r="CZ277" i="32" s="1"/>
  <c r="DH256" i="32"/>
  <c r="DH60" i="32"/>
  <c r="DH277" i="32" s="1"/>
  <c r="DP256" i="32"/>
  <c r="DP60" i="32"/>
  <c r="DP277" i="32" s="1"/>
  <c r="DX256" i="32"/>
  <c r="DX60" i="32"/>
  <c r="DX277" i="32" s="1"/>
  <c r="EF256" i="32"/>
  <c r="EF60" i="32"/>
  <c r="EF277" i="32" s="1"/>
  <c r="EN256" i="32"/>
  <c r="EN60" i="32"/>
  <c r="EN277" i="32" s="1"/>
  <c r="EV256" i="32"/>
  <c r="EV60" i="32"/>
  <c r="EV277" i="32" s="1"/>
  <c r="AQ258" i="32"/>
  <c r="AQ84" i="32"/>
  <c r="AQ279" i="32" s="1"/>
  <c r="BE258" i="32"/>
  <c r="BE84" i="32"/>
  <c r="BE279" i="32" s="1"/>
  <c r="BV258" i="32"/>
  <c r="BV84" i="32"/>
  <c r="BV279" i="32" s="1"/>
  <c r="CM258" i="32"/>
  <c r="CM84" i="32"/>
  <c r="CM279" i="32" s="1"/>
  <c r="CX258" i="32"/>
  <c r="CX84" i="32"/>
  <c r="CX279" i="32" s="1"/>
  <c r="DF258" i="32"/>
  <c r="DF84" i="32"/>
  <c r="DF279" i="32" s="1"/>
  <c r="DN258" i="32"/>
  <c r="DN84" i="32"/>
  <c r="DN279" i="32" s="1"/>
  <c r="DV258" i="32"/>
  <c r="DV84" i="32"/>
  <c r="DV279" i="32" s="1"/>
  <c r="ED258" i="32"/>
  <c r="ED84" i="32"/>
  <c r="ED279" i="32" s="1"/>
  <c r="EL258" i="32"/>
  <c r="EL84" i="32"/>
  <c r="EL279" i="32" s="1"/>
  <c r="ET258" i="32"/>
  <c r="ET84" i="32"/>
  <c r="ET279" i="32" s="1"/>
  <c r="AO258" i="32"/>
  <c r="AO84" i="32"/>
  <c r="AO279" i="32" s="1"/>
  <c r="BF258" i="32"/>
  <c r="BF84" i="32"/>
  <c r="BF279" i="32" s="1"/>
  <c r="BT258" i="32"/>
  <c r="BT84" i="32"/>
  <c r="BT279" i="32" s="1"/>
  <c r="CK258" i="32"/>
  <c r="CK84" i="32"/>
  <c r="CK279" i="32" s="1"/>
  <c r="CJ257" i="32"/>
  <c r="CJ72" i="32"/>
  <c r="CJ278" i="32" s="1"/>
  <c r="AJ257" i="32"/>
  <c r="AJ72" i="32"/>
  <c r="AJ278" i="32" s="1"/>
  <c r="BA257" i="32"/>
  <c r="BA72" i="32"/>
  <c r="BA278" i="32" s="1"/>
  <c r="AL257" i="32"/>
  <c r="AL72" i="32"/>
  <c r="AL278" i="32" s="1"/>
  <c r="BC257" i="32"/>
  <c r="BC72" i="32"/>
  <c r="BC278" i="32" s="1"/>
  <c r="BQ257" i="32"/>
  <c r="BQ72" i="32"/>
  <c r="BQ278" i="32" s="1"/>
  <c r="CH257" i="32"/>
  <c r="CH72" i="32"/>
  <c r="CH278" i="32" s="1"/>
  <c r="CV257" i="32"/>
  <c r="CV72" i="32"/>
  <c r="CV278" i="32" s="1"/>
  <c r="DD257" i="32"/>
  <c r="DD72" i="32"/>
  <c r="DD278" i="32" s="1"/>
  <c r="DL257" i="32"/>
  <c r="DL72" i="32"/>
  <c r="DL278" i="32" s="1"/>
  <c r="DT257" i="32"/>
  <c r="DT72" i="32"/>
  <c r="DT278" i="32" s="1"/>
  <c r="EB257" i="32"/>
  <c r="EB72" i="32"/>
  <c r="EB278" i="32" s="1"/>
  <c r="EJ257" i="32"/>
  <c r="EJ72" i="32"/>
  <c r="EJ278" i="32" s="1"/>
  <c r="ER257" i="32"/>
  <c r="ER72" i="32"/>
  <c r="ER278" i="32" s="1"/>
  <c r="CP257" i="32"/>
  <c r="CP72" i="32"/>
  <c r="CP278" i="32" s="1"/>
  <c r="BN257" i="32"/>
  <c r="BN72" i="32"/>
  <c r="BN278" i="32" s="1"/>
  <c r="AF255" i="32"/>
  <c r="AF48" i="32"/>
  <c r="AF276" i="32" s="1"/>
  <c r="DX255" i="32"/>
  <c r="DX48" i="32"/>
  <c r="DX276" i="32" s="1"/>
  <c r="DE255" i="32"/>
  <c r="DE48" i="32"/>
  <c r="DE276" i="32" s="1"/>
  <c r="AG255" i="32"/>
  <c r="AG48" i="32"/>
  <c r="AG276" i="32" s="1"/>
  <c r="DO255" i="32"/>
  <c r="DO48" i="32"/>
  <c r="DO276" i="32" s="1"/>
  <c r="DB255" i="32"/>
  <c r="DB48" i="32"/>
  <c r="DB276" i="32" s="1"/>
  <c r="ED255" i="32"/>
  <c r="ED48" i="32"/>
  <c r="ED276" i="32" s="1"/>
  <c r="BG255" i="32"/>
  <c r="BG48" i="32"/>
  <c r="BG276" i="32" s="1"/>
  <c r="BK255" i="32"/>
  <c r="BK48" i="32"/>
  <c r="BK276" i="32" s="1"/>
  <c r="EV255" i="32"/>
  <c r="EV48" i="32"/>
  <c r="EV276" i="32" s="1"/>
  <c r="DG255" i="32"/>
  <c r="DG48" i="32"/>
  <c r="DG276" i="32" s="1"/>
  <c r="CX255" i="32"/>
  <c r="CX48" i="32"/>
  <c r="CX276" i="32" s="1"/>
  <c r="EX255" i="32"/>
  <c r="EX48" i="32"/>
  <c r="EX276" i="32" s="1"/>
  <c r="AF259" i="32"/>
  <c r="AE94" i="32"/>
  <c r="AF96" i="32"/>
  <c r="AF280" i="32" s="1"/>
  <c r="CG259" i="32"/>
  <c r="CG96" i="32"/>
  <c r="CG280" i="32" s="1"/>
  <c r="AK258" i="32"/>
  <c r="AK84" i="32"/>
  <c r="AK279" i="32" s="1"/>
  <c r="AY258" i="32"/>
  <c r="AY84" i="32"/>
  <c r="AY279" i="32" s="1"/>
  <c r="BP258" i="32"/>
  <c r="BP84" i="32"/>
  <c r="BP279" i="32" s="1"/>
  <c r="CG258" i="32"/>
  <c r="CG84" i="32"/>
  <c r="CG279" i="32" s="1"/>
  <c r="CU258" i="32"/>
  <c r="CU84" i="32"/>
  <c r="CU279" i="32" s="1"/>
  <c r="DC258" i="32"/>
  <c r="DC84" i="32"/>
  <c r="DC279" i="32" s="1"/>
  <c r="DK258" i="32"/>
  <c r="DK84" i="32"/>
  <c r="DK279" i="32" s="1"/>
  <c r="DS258" i="32"/>
  <c r="DS84" i="32"/>
  <c r="DS279" i="32" s="1"/>
  <c r="EA258" i="32"/>
  <c r="EA84" i="32"/>
  <c r="EA279" i="32" s="1"/>
  <c r="EI258" i="32"/>
  <c r="EI84" i="32"/>
  <c r="EI279" i="32" s="1"/>
  <c r="EQ258" i="32"/>
  <c r="EQ84" i="32"/>
  <c r="EQ279" i="32" s="1"/>
  <c r="AI258" i="32"/>
  <c r="AI84" i="32"/>
  <c r="AI279" i="32" s="1"/>
  <c r="AZ258" i="32"/>
  <c r="AZ84" i="32"/>
  <c r="AZ279" i="32" s="1"/>
  <c r="BN258" i="32"/>
  <c r="BN84" i="32"/>
  <c r="BN279" i="32" s="1"/>
  <c r="CE258" i="32"/>
  <c r="CE84" i="32"/>
  <c r="CE279" i="32" s="1"/>
  <c r="EZ80" i="32"/>
  <c r="AE74" i="32"/>
  <c r="AK4" i="23"/>
  <c r="AL32" i="15"/>
  <c r="AE235" i="32"/>
  <c r="AH43" i="23"/>
  <c r="AH49" i="23"/>
  <c r="EF255" i="32"/>
  <c r="EF48" i="32"/>
  <c r="EF276" i="32" s="1"/>
  <c r="CN255" i="32"/>
  <c r="CN48" i="32"/>
  <c r="CN276" i="32" s="1"/>
  <c r="CO255" i="32"/>
  <c r="CO48" i="32"/>
  <c r="CO276" i="32" s="1"/>
  <c r="BZ255" i="32"/>
  <c r="BZ48" i="32"/>
  <c r="BZ276" i="32" s="1"/>
  <c r="AN259" i="32"/>
  <c r="AN96" i="32"/>
  <c r="AN280" i="32" s="1"/>
  <c r="BB259" i="32"/>
  <c r="BB96" i="32"/>
  <c r="BB280" i="32" s="1"/>
  <c r="BS259" i="32"/>
  <c r="BS96" i="32"/>
  <c r="BS280" i="32" s="1"/>
  <c r="CJ259" i="32"/>
  <c r="CJ96" i="32"/>
  <c r="CJ280" i="32" s="1"/>
  <c r="BD259" i="32"/>
  <c r="BD96" i="32"/>
  <c r="BD280" i="32" s="1"/>
  <c r="BU259" i="32"/>
  <c r="BU96" i="32"/>
  <c r="BU280" i="32" s="1"/>
  <c r="DU259" i="32"/>
  <c r="DU96" i="32"/>
  <c r="DU280" i="32" s="1"/>
  <c r="AX259" i="32"/>
  <c r="AX96" i="32"/>
  <c r="AX280" i="32" s="1"/>
  <c r="DR259" i="32"/>
  <c r="DR96" i="32"/>
  <c r="DR280" i="32" s="1"/>
  <c r="AK259" i="32"/>
  <c r="AK96" i="32"/>
  <c r="AK280" i="32" s="1"/>
  <c r="DL259" i="32"/>
  <c r="DL96" i="32"/>
  <c r="DL280" i="32" s="1"/>
  <c r="ER259" i="32"/>
  <c r="ER96" i="32"/>
  <c r="ER280" i="32" s="1"/>
  <c r="EQ259" i="32"/>
  <c r="EQ96" i="32"/>
  <c r="EQ280" i="32" s="1"/>
  <c r="AL259" i="32"/>
  <c r="AL96" i="32"/>
  <c r="AL280" i="32" s="1"/>
  <c r="CN259" i="32"/>
  <c r="CN96" i="32"/>
  <c r="CN280" i="32" s="1"/>
  <c r="AJ256" i="32"/>
  <c r="AJ60" i="32"/>
  <c r="AJ277" i="32" s="1"/>
  <c r="BA256" i="32"/>
  <c r="BA60" i="32"/>
  <c r="BA277" i="32" s="1"/>
  <c r="BR256" i="32"/>
  <c r="BR60" i="32"/>
  <c r="BR277" i="32" s="1"/>
  <c r="CF256" i="32"/>
  <c r="CF60" i="32"/>
  <c r="CF277" i="32" s="1"/>
  <c r="AK256" i="32"/>
  <c r="AK60" i="32"/>
  <c r="AK277" i="32" s="1"/>
  <c r="AY256" i="32"/>
  <c r="AY60" i="32"/>
  <c r="AY277" i="32" s="1"/>
  <c r="BP256" i="32"/>
  <c r="BP60" i="32"/>
  <c r="BP277" i="32" s="1"/>
  <c r="CG256" i="32"/>
  <c r="CG60" i="32"/>
  <c r="CG277" i="32" s="1"/>
  <c r="CU256" i="32"/>
  <c r="CU60" i="32"/>
  <c r="CU277" i="32" s="1"/>
  <c r="DC256" i="32"/>
  <c r="DC60" i="32"/>
  <c r="DC277" i="32" s="1"/>
  <c r="DK256" i="32"/>
  <c r="DK60" i="32"/>
  <c r="DK277" i="32" s="1"/>
  <c r="DS256" i="32"/>
  <c r="DS60" i="32"/>
  <c r="DS277" i="32" s="1"/>
  <c r="EA256" i="32"/>
  <c r="EA60" i="32"/>
  <c r="EA277" i="32" s="1"/>
  <c r="EI256" i="32"/>
  <c r="EI60" i="32"/>
  <c r="EI277" i="32" s="1"/>
  <c r="EQ256" i="32"/>
  <c r="EQ60" i="32"/>
  <c r="EQ277" i="32" s="1"/>
  <c r="EX256" i="32"/>
  <c r="EX60" i="32"/>
  <c r="EX277" i="32" s="1"/>
  <c r="EX258" i="32"/>
  <c r="EX84" i="32"/>
  <c r="EX279" i="32" s="1"/>
  <c r="AW258" i="32"/>
  <c r="AW84" i="32"/>
  <c r="AW279" i="32" s="1"/>
  <c r="BK258" i="32"/>
  <c r="BK84" i="32"/>
  <c r="BK279" i="32" s="1"/>
  <c r="CB258" i="32"/>
  <c r="CB84" i="32"/>
  <c r="CB279" i="32" s="1"/>
  <c r="CS258" i="32"/>
  <c r="CS84" i="32"/>
  <c r="CS279" i="32" s="1"/>
  <c r="DA258" i="32"/>
  <c r="DA84" i="32"/>
  <c r="DA279" i="32" s="1"/>
  <c r="DI258" i="32"/>
  <c r="DI84" i="32"/>
  <c r="DI279" i="32" s="1"/>
  <c r="DQ258" i="32"/>
  <c r="DQ84" i="32"/>
  <c r="DQ279" i="32" s="1"/>
  <c r="DY258" i="32"/>
  <c r="DY84" i="32"/>
  <c r="DY279" i="32" s="1"/>
  <c r="EG258" i="32"/>
  <c r="EG84" i="32"/>
  <c r="EG279" i="32" s="1"/>
  <c r="EO258" i="32"/>
  <c r="EO84" i="32"/>
  <c r="EO279" i="32" s="1"/>
  <c r="EW258" i="32"/>
  <c r="EW84" i="32"/>
  <c r="EW279" i="32" s="1"/>
  <c r="AU258" i="32"/>
  <c r="AU84" i="32"/>
  <c r="AU279" i="32" s="1"/>
  <c r="BL258" i="32"/>
  <c r="BL84" i="32"/>
  <c r="BL279" i="32" s="1"/>
  <c r="BZ258" i="32"/>
  <c r="BZ84" i="32"/>
  <c r="BZ279" i="32" s="1"/>
  <c r="CQ258" i="32"/>
  <c r="CQ84" i="32"/>
  <c r="CQ279" i="32" s="1"/>
  <c r="AF257" i="32"/>
  <c r="AE70" i="32"/>
  <c r="AF72" i="32"/>
  <c r="AF278" i="32" s="1"/>
  <c r="AI257" i="32"/>
  <c r="AI72" i="32"/>
  <c r="AI278" i="32" s="1"/>
  <c r="AK257" i="32"/>
  <c r="AK72" i="32"/>
  <c r="AK278" i="32" s="1"/>
  <c r="AY257" i="32"/>
  <c r="AY72" i="32"/>
  <c r="AY278" i="32" s="1"/>
  <c r="BP257" i="32"/>
  <c r="BP72" i="32"/>
  <c r="BP278" i="32" s="1"/>
  <c r="CG257" i="32"/>
  <c r="CG72" i="32"/>
  <c r="CG278" i="32" s="1"/>
  <c r="CU257" i="32"/>
  <c r="CU72" i="32"/>
  <c r="CU278" i="32" s="1"/>
  <c r="DC257" i="32"/>
  <c r="DC72" i="32"/>
  <c r="DC278" i="32" s="1"/>
  <c r="DK257" i="32"/>
  <c r="DK72" i="32"/>
  <c r="DK278" i="32" s="1"/>
  <c r="DS257" i="32"/>
  <c r="DS72" i="32"/>
  <c r="DS278" i="32" s="1"/>
  <c r="EA257" i="32"/>
  <c r="EA72" i="32"/>
  <c r="EA278" i="32" s="1"/>
  <c r="EI257" i="32"/>
  <c r="EI72" i="32"/>
  <c r="EI278" i="32" s="1"/>
  <c r="EQ257" i="32"/>
  <c r="EQ72" i="32"/>
  <c r="EQ278" i="32" s="1"/>
  <c r="BR257" i="32"/>
  <c r="BR72" i="32"/>
  <c r="BR278" i="32" s="1"/>
  <c r="BX257" i="32"/>
  <c r="BX72" i="32"/>
  <c r="BX278" i="32" s="1"/>
  <c r="DD255" i="32"/>
  <c r="DD48" i="32"/>
  <c r="DD276" i="32" s="1"/>
  <c r="EJ255" i="32"/>
  <c r="EJ48" i="32"/>
  <c r="EJ276" i="32" s="1"/>
  <c r="DQ255" i="32"/>
  <c r="DQ48" i="32"/>
  <c r="DQ276" i="32" s="1"/>
  <c r="EW255" i="32"/>
  <c r="EW48" i="32"/>
  <c r="EW276" i="32" s="1"/>
  <c r="CU255" i="32"/>
  <c r="CU48" i="32"/>
  <c r="CU276" i="32" s="1"/>
  <c r="EA255" i="32"/>
  <c r="EA48" i="32"/>
  <c r="EA276" i="32" s="1"/>
  <c r="DZ255" i="32"/>
  <c r="DZ48" i="32"/>
  <c r="DZ276" i="32" s="1"/>
  <c r="BJ255" i="32"/>
  <c r="BJ48" i="32"/>
  <c r="BJ276" i="32" s="1"/>
  <c r="DN255" i="32"/>
  <c r="DN48" i="32"/>
  <c r="DN276" i="32" s="1"/>
  <c r="AO255" i="32"/>
  <c r="AO48" i="32"/>
  <c r="AO276" i="32" s="1"/>
  <c r="BM255" i="32"/>
  <c r="BM48" i="32"/>
  <c r="BM276" i="32" s="1"/>
  <c r="CK255" i="32"/>
  <c r="CK48" i="32"/>
  <c r="CK276" i="32" s="1"/>
  <c r="BD255" i="32"/>
  <c r="BD48" i="32"/>
  <c r="BD276" i="32" s="1"/>
  <c r="EK255" i="32"/>
  <c r="EK48" i="32"/>
  <c r="EK276" i="32" s="1"/>
  <c r="EE255" i="32"/>
  <c r="EE48" i="32"/>
  <c r="EE276" i="32" s="1"/>
  <c r="BV255" i="32"/>
  <c r="BV48" i="32"/>
  <c r="BV276" i="32" s="1"/>
  <c r="BN255" i="32"/>
  <c r="BN48" i="32"/>
  <c r="BN276" i="32" s="1"/>
  <c r="AI51" i="27"/>
  <c r="AI40" i="23"/>
  <c r="AI50" i="23" s="1"/>
  <c r="BF259" i="32"/>
  <c r="BF96" i="32"/>
  <c r="BF280" i="32" s="1"/>
  <c r="CK259" i="32"/>
  <c r="CK96" i="32"/>
  <c r="CK280" i="32" s="1"/>
  <c r="CS259" i="32"/>
  <c r="CS96" i="32"/>
  <c r="CS280" i="32" s="1"/>
  <c r="DY259" i="32"/>
  <c r="DY96" i="32"/>
  <c r="DY280" i="32" s="1"/>
  <c r="BV259" i="32"/>
  <c r="BV96" i="32"/>
  <c r="BV280" i="32" s="1"/>
  <c r="DV259" i="32"/>
  <c r="DV96" i="32"/>
  <c r="DV280" i="32" s="1"/>
  <c r="AS259" i="32"/>
  <c r="AS96" i="32"/>
  <c r="AS280" i="32" s="1"/>
  <c r="DP259" i="32"/>
  <c r="DP96" i="32"/>
  <c r="DP280" i="32" s="1"/>
  <c r="EV259" i="32"/>
  <c r="EV96" i="32"/>
  <c r="EV280" i="32" s="1"/>
  <c r="DG259" i="32"/>
  <c r="DG96" i="32"/>
  <c r="DG280" i="32" s="1"/>
  <c r="BJ259" i="32"/>
  <c r="BJ96" i="32"/>
  <c r="BJ280" i="32" s="1"/>
  <c r="CY259" i="32"/>
  <c r="CY96" i="32"/>
  <c r="CY280" i="32" s="1"/>
  <c r="AG212" i="32"/>
  <c r="AG228" i="32" s="1"/>
  <c r="AG15" i="36" s="1"/>
  <c r="AG32" i="34"/>
  <c r="AP259" i="32"/>
  <c r="AP96" i="32"/>
  <c r="AP280" i="32" s="1"/>
  <c r="BG259" i="32"/>
  <c r="BG96" i="32"/>
  <c r="BG280" i="32" s="1"/>
  <c r="BX259" i="32"/>
  <c r="BX96" i="32"/>
  <c r="BX280" i="32" s="1"/>
  <c r="CL259" i="32"/>
  <c r="CL96" i="32"/>
  <c r="CL280" i="32" s="1"/>
  <c r="AG259" i="32"/>
  <c r="AG96" i="32"/>
  <c r="AG280" i="32" s="1"/>
  <c r="CW259" i="32"/>
  <c r="CW96" i="32"/>
  <c r="CW280" i="32" s="1"/>
  <c r="EC259" i="32"/>
  <c r="EC96" i="32"/>
  <c r="EC280" i="32" s="1"/>
  <c r="CT259" i="32"/>
  <c r="CT96" i="32"/>
  <c r="CT280" i="32" s="1"/>
  <c r="DZ259" i="32"/>
  <c r="DZ96" i="32"/>
  <c r="DZ280" i="32" s="1"/>
  <c r="BQ259" i="32"/>
  <c r="BQ96" i="32"/>
  <c r="BQ280" i="32" s="1"/>
  <c r="DT259" i="32"/>
  <c r="DT96" i="32"/>
  <c r="DT280" i="32" s="1"/>
  <c r="AQ259" i="32"/>
  <c r="AQ96" i="32"/>
  <c r="AQ280" i="32" s="1"/>
  <c r="DW259" i="32"/>
  <c r="DW96" i="32"/>
  <c r="DW280" i="32" s="1"/>
  <c r="CH259" i="32"/>
  <c r="CH96" i="32"/>
  <c r="CH280" i="32" s="1"/>
  <c r="AO256" i="32"/>
  <c r="AO60" i="32"/>
  <c r="AO277" i="32" s="1"/>
  <c r="BF256" i="32"/>
  <c r="BF60" i="32"/>
  <c r="BF277" i="32" s="1"/>
  <c r="BT256" i="32"/>
  <c r="BT60" i="32"/>
  <c r="BT277" i="32" s="1"/>
  <c r="CK256" i="32"/>
  <c r="CK60" i="32"/>
  <c r="CK277" i="32" s="1"/>
  <c r="AM256" i="32"/>
  <c r="AM60" i="32"/>
  <c r="AM277" i="32" s="1"/>
  <c r="BD256" i="32"/>
  <c r="BD60" i="32"/>
  <c r="BD277" i="32" s="1"/>
  <c r="BU256" i="32"/>
  <c r="BU60" i="32"/>
  <c r="BU277" i="32" s="1"/>
  <c r="CI256" i="32"/>
  <c r="CI60" i="32"/>
  <c r="CI277" i="32" s="1"/>
  <c r="CW256" i="32"/>
  <c r="CW60" i="32"/>
  <c r="CW277" i="32" s="1"/>
  <c r="DE256" i="32"/>
  <c r="DE60" i="32"/>
  <c r="DE277" i="32" s="1"/>
  <c r="DM256" i="32"/>
  <c r="DM60" i="32"/>
  <c r="DM277" i="32" s="1"/>
  <c r="DU256" i="32"/>
  <c r="DU60" i="32"/>
  <c r="DU277" i="32" s="1"/>
  <c r="EC256" i="32"/>
  <c r="EC60" i="32"/>
  <c r="EC277" i="32" s="1"/>
  <c r="EK256" i="32"/>
  <c r="EK60" i="32"/>
  <c r="EK277" i="32" s="1"/>
  <c r="ES256" i="32"/>
  <c r="ES60" i="32"/>
  <c r="ES277" i="32" s="1"/>
  <c r="AF253" i="32"/>
  <c r="AF24" i="32"/>
  <c r="AF274" i="32" s="1"/>
  <c r="AF228" i="32"/>
  <c r="AF15" i="36" s="1"/>
  <c r="AF258" i="32"/>
  <c r="AE82" i="32"/>
  <c r="AF84" i="32"/>
  <c r="AF279" i="32" s="1"/>
  <c r="AZ257" i="32"/>
  <c r="AZ72" i="32"/>
  <c r="AZ278" i="32" s="1"/>
  <c r="CD257" i="32"/>
  <c r="CD72" i="32"/>
  <c r="CD278" i="32" s="1"/>
  <c r="EX257" i="32"/>
  <c r="EX72" i="32"/>
  <c r="EX278" i="32" s="1"/>
  <c r="AW257" i="32"/>
  <c r="AW72" i="32"/>
  <c r="AW278" i="32" s="1"/>
  <c r="BK257" i="32"/>
  <c r="BK72" i="32"/>
  <c r="BK278" i="32" s="1"/>
  <c r="CB257" i="32"/>
  <c r="CB72" i="32"/>
  <c r="CB278" i="32" s="1"/>
  <c r="CS257" i="32"/>
  <c r="CS72" i="32"/>
  <c r="CS278" i="32" s="1"/>
  <c r="DA257" i="32"/>
  <c r="DA72" i="32"/>
  <c r="DA278" i="32" s="1"/>
  <c r="DI257" i="32"/>
  <c r="DI72" i="32"/>
  <c r="DI278" i="32" s="1"/>
  <c r="DQ257" i="32"/>
  <c r="DQ72" i="32"/>
  <c r="DQ278" i="32" s="1"/>
  <c r="DY257" i="32"/>
  <c r="DY72" i="32"/>
  <c r="DY278" i="32" s="1"/>
  <c r="EG257" i="32"/>
  <c r="EG72" i="32"/>
  <c r="EG278" i="32" s="1"/>
  <c r="EO257" i="32"/>
  <c r="EO72" i="32"/>
  <c r="EO278" i="32" s="1"/>
  <c r="EW257" i="32"/>
  <c r="EW72" i="32"/>
  <c r="EW278" i="32" s="1"/>
  <c r="BT257" i="32"/>
  <c r="BT72" i="32"/>
  <c r="BT278" i="32" s="1"/>
  <c r="CV255" i="32"/>
  <c r="CV48" i="32"/>
  <c r="CV276" i="32" s="1"/>
  <c r="EB255" i="32"/>
  <c r="EB48" i="32"/>
  <c r="EB276" i="32" s="1"/>
  <c r="DI255" i="32"/>
  <c r="DI48" i="32"/>
  <c r="DI276" i="32" s="1"/>
  <c r="EO255" i="32"/>
  <c r="EO48" i="32"/>
  <c r="EO276" i="32" s="1"/>
  <c r="BW255" i="32"/>
  <c r="BW48" i="32"/>
  <c r="BW276" i="32" s="1"/>
  <c r="DS255" i="32"/>
  <c r="DS48" i="32"/>
  <c r="DS276" i="32" s="1"/>
  <c r="CT255" i="32"/>
  <c r="CT48" i="32"/>
  <c r="CT276" i="32" s="1"/>
  <c r="DR255" i="32"/>
  <c r="DR48" i="32"/>
  <c r="DR276" i="32" s="1"/>
  <c r="CH255" i="32"/>
  <c r="CH48" i="32"/>
  <c r="CH276" i="32" s="1"/>
  <c r="AJ255" i="32"/>
  <c r="AJ48" i="32"/>
  <c r="AJ276" i="32" s="1"/>
  <c r="BH255" i="32"/>
  <c r="BH48" i="32"/>
  <c r="BH276" i="32" s="1"/>
  <c r="CF255" i="32"/>
  <c r="CF48" i="32"/>
  <c r="CF276" i="32" s="1"/>
  <c r="EH255" i="32"/>
  <c r="EH48" i="32"/>
  <c r="EH276" i="32" s="1"/>
  <c r="AJ29" i="23"/>
  <c r="AJ30" i="23"/>
  <c r="AJ31" i="23"/>
  <c r="AJ41" i="23" s="1"/>
  <c r="AJ51" i="23" s="1"/>
  <c r="AR255" i="32"/>
  <c r="AR48" i="32"/>
  <c r="AR276" i="32" s="1"/>
  <c r="AJ259" i="32"/>
  <c r="AJ96" i="32"/>
  <c r="AJ280" i="32" s="1"/>
  <c r="BA259" i="32"/>
  <c r="BA96" i="32"/>
  <c r="BA280" i="32" s="1"/>
  <c r="BR259" i="32"/>
  <c r="BR96" i="32"/>
  <c r="BR280" i="32" s="1"/>
  <c r="CF259" i="32"/>
  <c r="CF96" i="32"/>
  <c r="CF280" i="32" s="1"/>
  <c r="CA259" i="32"/>
  <c r="CA96" i="32"/>
  <c r="CA280" i="32" s="1"/>
  <c r="AW259" i="32"/>
  <c r="AW96" i="32"/>
  <c r="AW280" i="32" s="1"/>
  <c r="DQ259" i="32"/>
  <c r="DQ96" i="32"/>
  <c r="DQ280" i="32" s="1"/>
  <c r="EW259" i="32"/>
  <c r="EW96" i="32"/>
  <c r="EW280" i="32" s="1"/>
  <c r="DN259" i="32"/>
  <c r="DN96" i="32"/>
  <c r="DN280" i="32" s="1"/>
  <c r="ET259" i="32"/>
  <c r="ET96" i="32"/>
  <c r="ET280" i="32" s="1"/>
  <c r="DH259" i="32"/>
  <c r="DH96" i="32"/>
  <c r="DH280" i="32" s="1"/>
  <c r="EN259" i="32"/>
  <c r="EN96" i="32"/>
  <c r="EN280" i="32" s="1"/>
  <c r="EA259" i="32"/>
  <c r="EA96" i="32"/>
  <c r="EA280" i="32" s="1"/>
  <c r="EX259" i="32"/>
  <c r="EX96" i="32"/>
  <c r="EX280" i="32" s="1"/>
  <c r="BW259" i="32"/>
  <c r="BW96" i="32"/>
  <c r="BW280" i="32" s="1"/>
  <c r="EI259" i="32"/>
  <c r="EI96" i="32"/>
  <c r="EI280" i="32" s="1"/>
  <c r="AI256" i="32"/>
  <c r="AI60" i="32"/>
  <c r="AI277" i="32" s="1"/>
  <c r="AZ256" i="32"/>
  <c r="AZ60" i="32"/>
  <c r="AZ277" i="32" s="1"/>
  <c r="BN256" i="32"/>
  <c r="BN60" i="32"/>
  <c r="BN277" i="32" s="1"/>
  <c r="CE256" i="32"/>
  <c r="CE60" i="32"/>
  <c r="CE277" i="32" s="1"/>
  <c r="AG256" i="32"/>
  <c r="AG60" i="32"/>
  <c r="AG277" i="32" s="1"/>
  <c r="AX256" i="32"/>
  <c r="AX60" i="32"/>
  <c r="AX277" i="32" s="1"/>
  <c r="BO256" i="32"/>
  <c r="BO60" i="32"/>
  <c r="BO277" i="32" s="1"/>
  <c r="CC256" i="32"/>
  <c r="CC60" i="32"/>
  <c r="CC277" i="32" s="1"/>
  <c r="CT256" i="32"/>
  <c r="CT60" i="32"/>
  <c r="CT277" i="32" s="1"/>
  <c r="DB256" i="32"/>
  <c r="DB60" i="32"/>
  <c r="DB277" i="32" s="1"/>
  <c r="DJ256" i="32"/>
  <c r="DJ60" i="32"/>
  <c r="DJ277" i="32" s="1"/>
  <c r="DR256" i="32"/>
  <c r="DR60" i="32"/>
  <c r="DR277" i="32" s="1"/>
  <c r="DZ256" i="32"/>
  <c r="DZ60" i="32"/>
  <c r="DZ277" i="32" s="1"/>
  <c r="EH256" i="32"/>
  <c r="EH60" i="32"/>
  <c r="EH277" i="32" s="1"/>
  <c r="EP256" i="32"/>
  <c r="EP60" i="32"/>
  <c r="EP277" i="32" s="1"/>
  <c r="EZ56" i="32"/>
  <c r="AE50" i="32"/>
  <c r="AH162" i="33"/>
  <c r="AH115" i="27"/>
  <c r="AH3" i="27"/>
  <c r="AH29" i="32"/>
  <c r="AH180" i="33"/>
  <c r="AL258" i="32"/>
  <c r="AL84" i="32"/>
  <c r="AL279" i="32" s="1"/>
  <c r="BC258" i="32"/>
  <c r="BC84" i="32"/>
  <c r="BC279" i="32" s="1"/>
  <c r="BQ258" i="32"/>
  <c r="BQ84" i="32"/>
  <c r="BQ279" i="32" s="1"/>
  <c r="CH258" i="32"/>
  <c r="CH84" i="32"/>
  <c r="CH279" i="32" s="1"/>
  <c r="CV258" i="32"/>
  <c r="CV84" i="32"/>
  <c r="CV279" i="32" s="1"/>
  <c r="DD258" i="32"/>
  <c r="DD84" i="32"/>
  <c r="DD279" i="32" s="1"/>
  <c r="DL258" i="32"/>
  <c r="DL84" i="32"/>
  <c r="DL279" i="32" s="1"/>
  <c r="DT258" i="32"/>
  <c r="DT84" i="32"/>
  <c r="DT279" i="32" s="1"/>
  <c r="EB258" i="32"/>
  <c r="EB84" i="32"/>
  <c r="EB279" i="32" s="1"/>
  <c r="EJ258" i="32"/>
  <c r="EJ84" i="32"/>
  <c r="EJ279" i="32" s="1"/>
  <c r="ER258" i="32"/>
  <c r="ER84" i="32"/>
  <c r="ER279" i="32" s="1"/>
  <c r="AJ258" i="32"/>
  <c r="AJ84" i="32"/>
  <c r="AJ279" i="32" s="1"/>
  <c r="BA258" i="32"/>
  <c r="BA84" i="32"/>
  <c r="BA279" i="32" s="1"/>
  <c r="BR258" i="32"/>
  <c r="BR84" i="32"/>
  <c r="BR279" i="32" s="1"/>
  <c r="CF258" i="32"/>
  <c r="CF84" i="32"/>
  <c r="CF279" i="32" s="1"/>
  <c r="AN257" i="32"/>
  <c r="AN72" i="32"/>
  <c r="AN278" i="32" s="1"/>
  <c r="CL257" i="32"/>
  <c r="CL72" i="32"/>
  <c r="CL278" i="32" s="1"/>
  <c r="AP257" i="32"/>
  <c r="AP72" i="32"/>
  <c r="AP278" i="32" s="1"/>
  <c r="AG257" i="32"/>
  <c r="AG72" i="32"/>
  <c r="AG278" i="32" s="1"/>
  <c r="AX257" i="32"/>
  <c r="AX72" i="32"/>
  <c r="AX278" i="32" s="1"/>
  <c r="BO257" i="32"/>
  <c r="BO72" i="32"/>
  <c r="BO278" i="32" s="1"/>
  <c r="CC257" i="32"/>
  <c r="CC72" i="32"/>
  <c r="CC278" i="32" s="1"/>
  <c r="CT257" i="32"/>
  <c r="CT72" i="32"/>
  <c r="CT278" i="32" s="1"/>
  <c r="DB257" i="32"/>
  <c r="DB72" i="32"/>
  <c r="DB278" i="32" s="1"/>
  <c r="DJ257" i="32"/>
  <c r="DJ72" i="32"/>
  <c r="DJ278" i="32" s="1"/>
  <c r="DR257" i="32"/>
  <c r="DR72" i="32"/>
  <c r="DR278" i="32" s="1"/>
  <c r="DZ257" i="32"/>
  <c r="DZ72" i="32"/>
  <c r="DZ278" i="32" s="1"/>
  <c r="EH257" i="32"/>
  <c r="EH72" i="32"/>
  <c r="EH278" i="32" s="1"/>
  <c r="EP257" i="32"/>
  <c r="EP72" i="32"/>
  <c r="EP278" i="32" s="1"/>
  <c r="AT257" i="32"/>
  <c r="AT72" i="32"/>
  <c r="AT278" i="32" s="1"/>
  <c r="CR257" i="32"/>
  <c r="CR72" i="32"/>
  <c r="CR278" i="32" s="1"/>
  <c r="CK257" i="32"/>
  <c r="CK72" i="32"/>
  <c r="CK278" i="32" s="1"/>
  <c r="AI16" i="27"/>
  <c r="AI17" i="27"/>
  <c r="AI163" i="33" s="1"/>
  <c r="AI39" i="23"/>
  <c r="ES255" i="32"/>
  <c r="ES48" i="32"/>
  <c r="ES276" i="32" s="1"/>
  <c r="AS255" i="32"/>
  <c r="AS48" i="32"/>
  <c r="AS276" i="32" s="1"/>
  <c r="BS255" i="32"/>
  <c r="BS48" i="32"/>
  <c r="BS276" i="32" s="1"/>
  <c r="AV259" i="32"/>
  <c r="AV96" i="32"/>
  <c r="AV280" i="32" s="1"/>
  <c r="CR259" i="32"/>
  <c r="CR96" i="32"/>
  <c r="CR280" i="32" s="1"/>
  <c r="EO259" i="32"/>
  <c r="EO96" i="32"/>
  <c r="EO280" i="32" s="1"/>
  <c r="CZ259" i="32"/>
  <c r="CZ96" i="32"/>
  <c r="CZ280" i="32" s="1"/>
  <c r="AO259" i="32"/>
  <c r="AO96" i="32"/>
  <c r="AO280" i="32" s="1"/>
  <c r="BT259" i="32"/>
  <c r="BT96" i="32"/>
  <c r="BT280" i="32" s="1"/>
  <c r="CB259" i="32"/>
  <c r="CB96" i="32"/>
  <c r="CB280" i="32" s="1"/>
  <c r="AN256" i="32"/>
  <c r="AN60" i="32"/>
  <c r="AN277" i="32" s="1"/>
  <c r="BB256" i="32"/>
  <c r="BB60" i="32"/>
  <c r="BB277" i="32" s="1"/>
  <c r="BS256" i="32"/>
  <c r="BS60" i="32"/>
  <c r="BS277" i="32" s="1"/>
  <c r="CJ256" i="32"/>
  <c r="CJ60" i="32"/>
  <c r="CJ277" i="32" s="1"/>
  <c r="AL256" i="32"/>
  <c r="AL60" i="32"/>
  <c r="AL277" i="32" s="1"/>
  <c r="BC256" i="32"/>
  <c r="BC60" i="32"/>
  <c r="BC277" i="32" s="1"/>
  <c r="BQ256" i="32"/>
  <c r="BQ60" i="32"/>
  <c r="BQ277" i="32" s="1"/>
  <c r="CH256" i="32"/>
  <c r="CH60" i="32"/>
  <c r="CH277" i="32" s="1"/>
  <c r="CV256" i="32"/>
  <c r="CV60" i="32"/>
  <c r="CV277" i="32" s="1"/>
  <c r="DD256" i="32"/>
  <c r="DD60" i="32"/>
  <c r="DD277" i="32" s="1"/>
  <c r="DL256" i="32"/>
  <c r="DL60" i="32"/>
  <c r="DL277" i="32" s="1"/>
  <c r="DT256" i="32"/>
  <c r="DT60" i="32"/>
  <c r="DT277" i="32" s="1"/>
  <c r="EB256" i="32"/>
  <c r="EB60" i="32"/>
  <c r="EB277" i="32" s="1"/>
  <c r="EJ256" i="32"/>
  <c r="EJ60" i="32"/>
  <c r="EJ277" i="32" s="1"/>
  <c r="ER256" i="32"/>
  <c r="ER60" i="32"/>
  <c r="ER277" i="32" s="1"/>
  <c r="AG258" i="32"/>
  <c r="AG84" i="32"/>
  <c r="AG279" i="32" s="1"/>
  <c r="AX258" i="32"/>
  <c r="AX84" i="32"/>
  <c r="AX279" i="32" s="1"/>
  <c r="BO258" i="32"/>
  <c r="BO84" i="32"/>
  <c r="BO279" i="32" s="1"/>
  <c r="CC258" i="32"/>
  <c r="CC84" i="32"/>
  <c r="CC279" i="32" s="1"/>
  <c r="CT258" i="32"/>
  <c r="CT84" i="32"/>
  <c r="CT279" i="32" s="1"/>
  <c r="DB258" i="32"/>
  <c r="DB84" i="32"/>
  <c r="DB279" i="32" s="1"/>
  <c r="DJ258" i="32"/>
  <c r="DJ84" i="32"/>
  <c r="DJ279" i="32" s="1"/>
  <c r="DR258" i="32"/>
  <c r="DR84" i="32"/>
  <c r="DR279" i="32" s="1"/>
  <c r="DZ258" i="32"/>
  <c r="DZ84" i="32"/>
  <c r="DZ279" i="32" s="1"/>
  <c r="EH258" i="32"/>
  <c r="EH84" i="32"/>
  <c r="EH279" i="32" s="1"/>
  <c r="EP258" i="32"/>
  <c r="EP84" i="32"/>
  <c r="EP279" i="32" s="1"/>
  <c r="AH258" i="32"/>
  <c r="AH84" i="32"/>
  <c r="AH279" i="32" s="1"/>
  <c r="AV258" i="32"/>
  <c r="AV84" i="32"/>
  <c r="AV279" i="32" s="1"/>
  <c r="BM258" i="32"/>
  <c r="BM84" i="32"/>
  <c r="BM279" i="32" s="1"/>
  <c r="CD258" i="32"/>
  <c r="CD84" i="32"/>
  <c r="CD279" i="32" s="1"/>
  <c r="CR258" i="32"/>
  <c r="CR84" i="32"/>
  <c r="CR279" i="32" s="1"/>
  <c r="BG257" i="32"/>
  <c r="BG72" i="32"/>
  <c r="BG278" i="32" s="1"/>
  <c r="BF257" i="32"/>
  <c r="BF72" i="32"/>
  <c r="BF278" i="32" s="1"/>
  <c r="CE257" i="32"/>
  <c r="CE72" i="32"/>
  <c r="CE278" i="32" s="1"/>
  <c r="AS257" i="32"/>
  <c r="AS72" i="32"/>
  <c r="AS278" i="32" s="1"/>
  <c r="BJ257" i="32"/>
  <c r="BJ72" i="32"/>
  <c r="BJ278" i="32" s="1"/>
  <c r="CA257" i="32"/>
  <c r="CA72" i="32"/>
  <c r="CA278" i="32" s="1"/>
  <c r="CO257" i="32"/>
  <c r="CO72" i="32"/>
  <c r="CO278" i="32" s="1"/>
  <c r="CZ257" i="32"/>
  <c r="CZ72" i="32"/>
  <c r="CZ278" i="32" s="1"/>
  <c r="DH257" i="32"/>
  <c r="DH72" i="32"/>
  <c r="DH278" i="32" s="1"/>
  <c r="DP257" i="32"/>
  <c r="DP72" i="32"/>
  <c r="DP278" i="32" s="1"/>
  <c r="DX257" i="32"/>
  <c r="DX72" i="32"/>
  <c r="DX278" i="32" s="1"/>
  <c r="EF257" i="32"/>
  <c r="EF72" i="32"/>
  <c r="EF278" i="32" s="1"/>
  <c r="EN257" i="32"/>
  <c r="EN72" i="32"/>
  <c r="EN278" i="32" s="1"/>
  <c r="EV257" i="32"/>
  <c r="EV72" i="32"/>
  <c r="EV278" i="32" s="1"/>
  <c r="AV257" i="32"/>
  <c r="AV72" i="32"/>
  <c r="AV278" i="32" s="1"/>
  <c r="DH255" i="32"/>
  <c r="DH48" i="32"/>
  <c r="DH276" i="32" s="1"/>
  <c r="EN255" i="32"/>
  <c r="EN48" i="32"/>
  <c r="EN276" i="32" s="1"/>
  <c r="DU255" i="32"/>
  <c r="DU48" i="32"/>
  <c r="DU276" i="32" s="1"/>
  <c r="BP255" i="32"/>
  <c r="BP48" i="32"/>
  <c r="BP276" i="32" s="1"/>
  <c r="EU255" i="32"/>
  <c r="EU48" i="32"/>
  <c r="EU276" i="32" s="1"/>
  <c r="BQ255" i="32"/>
  <c r="BQ48" i="32"/>
  <c r="BQ276" i="32" s="1"/>
  <c r="AP255" i="32"/>
  <c r="AP48" i="32"/>
  <c r="AP276" i="32" s="1"/>
  <c r="CL255" i="32"/>
  <c r="CL48" i="32"/>
  <c r="CL276" i="32" s="1"/>
  <c r="CZ255" i="32"/>
  <c r="CZ48" i="32"/>
  <c r="CZ276" i="32" s="1"/>
  <c r="EC255" i="32"/>
  <c r="EC48" i="32"/>
  <c r="EC276" i="32" s="1"/>
  <c r="DV255" i="32"/>
  <c r="DV48" i="32"/>
  <c r="DV276" i="32" s="1"/>
  <c r="BB255" i="32"/>
  <c r="BB48" i="32"/>
  <c r="BB276" i="32" s="1"/>
  <c r="AE238" i="32"/>
  <c r="DO259" i="32"/>
  <c r="DO96" i="32"/>
  <c r="DO280" i="32" s="1"/>
  <c r="AR258" i="32"/>
  <c r="AR84" i="32"/>
  <c r="AR279" i="32" s="1"/>
  <c r="BI258" i="32"/>
  <c r="BI84" i="32"/>
  <c r="BI279" i="32" s="1"/>
  <c r="BW258" i="32"/>
  <c r="BW84" i="32"/>
  <c r="BW279" i="32" s="1"/>
  <c r="CN258" i="32"/>
  <c r="CN84" i="32"/>
  <c r="CN279" i="32" s="1"/>
  <c r="CY258" i="32"/>
  <c r="CY84" i="32"/>
  <c r="CY279" i="32" s="1"/>
  <c r="DG258" i="32"/>
  <c r="DG84" i="32"/>
  <c r="DG279" i="32" s="1"/>
  <c r="DO258" i="32"/>
  <c r="DO84" i="32"/>
  <c r="DO279" i="32" s="1"/>
  <c r="DW258" i="32"/>
  <c r="DW84" i="32"/>
  <c r="DW279" i="32" s="1"/>
  <c r="EE258" i="32"/>
  <c r="EE84" i="32"/>
  <c r="EE279" i="32" s="1"/>
  <c r="EM258" i="32"/>
  <c r="EM84" i="32"/>
  <c r="EM279" i="32" s="1"/>
  <c r="EU258" i="32"/>
  <c r="EU84" i="32"/>
  <c r="EU279" i="32" s="1"/>
  <c r="AP258" i="32"/>
  <c r="AP84" i="32"/>
  <c r="AP279" i="32" s="1"/>
  <c r="BG258" i="32"/>
  <c r="BG84" i="32"/>
  <c r="BG279" i="32" s="1"/>
  <c r="BX258" i="32"/>
  <c r="BX84" i="32"/>
  <c r="BX279" i="32" s="1"/>
  <c r="CL258" i="32"/>
  <c r="CL84" i="32"/>
  <c r="CL279" i="32" s="1"/>
  <c r="AF256" i="32"/>
  <c r="AE58" i="32"/>
  <c r="AF60" i="32"/>
  <c r="AF277" i="32" s="1"/>
  <c r="AH163" i="33"/>
  <c r="DM255" i="32"/>
  <c r="DM48" i="32"/>
  <c r="DM276" i="32" s="1"/>
  <c r="DJ255" i="32"/>
  <c r="DJ48" i="32"/>
  <c r="DJ276" i="32" s="1"/>
  <c r="AU255" i="32"/>
  <c r="AU48" i="32"/>
  <c r="AU276" i="32" s="1"/>
  <c r="CI255" i="32"/>
  <c r="CI48" i="32"/>
  <c r="CI276" i="32" s="1"/>
  <c r="AU259" i="32"/>
  <c r="AU96" i="32"/>
  <c r="AU280" i="32" s="1"/>
  <c r="BL259" i="32"/>
  <c r="BL96" i="32"/>
  <c r="BL280" i="32" s="1"/>
  <c r="BZ259" i="32"/>
  <c r="BZ96" i="32"/>
  <c r="BZ280" i="32" s="1"/>
  <c r="CQ259" i="32"/>
  <c r="CQ96" i="32"/>
  <c r="CQ280" i="32" s="1"/>
  <c r="CC259" i="32"/>
  <c r="CC96" i="32"/>
  <c r="CC280" i="32" s="1"/>
  <c r="DE259" i="32"/>
  <c r="DE96" i="32"/>
  <c r="DE280" i="32" s="1"/>
  <c r="EK259" i="32"/>
  <c r="EK96" i="32"/>
  <c r="EK280" i="32" s="1"/>
  <c r="DB259" i="32"/>
  <c r="DB96" i="32"/>
  <c r="DB280" i="32" s="1"/>
  <c r="EH259" i="32"/>
  <c r="EH96" i="32"/>
  <c r="EH280" i="32" s="1"/>
  <c r="CV259" i="32"/>
  <c r="CV96" i="32"/>
  <c r="CV280" i="32" s="1"/>
  <c r="EB259" i="32"/>
  <c r="EB96" i="32"/>
  <c r="EB280" i="32" s="1"/>
  <c r="CM259" i="32"/>
  <c r="CM96" i="32"/>
  <c r="CM280" i="32" s="1"/>
  <c r="AY259" i="32"/>
  <c r="AY96" i="32"/>
  <c r="AY280" i="32" s="1"/>
  <c r="BK259" i="32"/>
  <c r="BK96" i="32"/>
  <c r="BK280" i="32" s="1"/>
  <c r="EU259" i="32"/>
  <c r="EU96" i="32"/>
  <c r="EU280" i="32" s="1"/>
  <c r="AT256" i="32"/>
  <c r="AT60" i="32"/>
  <c r="AT277" i="32" s="1"/>
  <c r="BH256" i="32"/>
  <c r="BH60" i="32"/>
  <c r="BH277" i="32" s="1"/>
  <c r="BY256" i="32"/>
  <c r="BY60" i="32"/>
  <c r="BY277" i="32" s="1"/>
  <c r="CP256" i="32"/>
  <c r="CP60" i="32"/>
  <c r="CP277" i="32" s="1"/>
  <c r="AR256" i="32"/>
  <c r="AR60" i="32"/>
  <c r="AR277" i="32" s="1"/>
  <c r="BI256" i="32"/>
  <c r="BI60" i="32"/>
  <c r="BI277" i="32" s="1"/>
  <c r="BW256" i="32"/>
  <c r="BW60" i="32"/>
  <c r="BW277" i="32" s="1"/>
  <c r="CN256" i="32"/>
  <c r="CN60" i="32"/>
  <c r="CN277" i="32" s="1"/>
  <c r="CY256" i="32"/>
  <c r="CY60" i="32"/>
  <c r="CY277" i="32" s="1"/>
  <c r="DG256" i="32"/>
  <c r="DG60" i="32"/>
  <c r="DG277" i="32" s="1"/>
  <c r="DO256" i="32"/>
  <c r="DO60" i="32"/>
  <c r="DO277" i="32" s="1"/>
  <c r="DW256" i="32"/>
  <c r="DW60" i="32"/>
  <c r="DW277" i="32" s="1"/>
  <c r="EE256" i="32"/>
  <c r="EE60" i="32"/>
  <c r="EE277" i="32" s="1"/>
  <c r="EM256" i="32"/>
  <c r="EM60" i="32"/>
  <c r="EM277" i="32" s="1"/>
  <c r="EU256" i="32"/>
  <c r="EU60" i="32"/>
  <c r="EU277" i="32" s="1"/>
  <c r="AM258" i="32"/>
  <c r="AM84" i="32"/>
  <c r="AM279" i="32" s="1"/>
  <c r="BD258" i="32"/>
  <c r="BD84" i="32"/>
  <c r="BD279" i="32" s="1"/>
  <c r="BU258" i="32"/>
  <c r="BU84" i="32"/>
  <c r="BU279" i="32" s="1"/>
  <c r="CI258" i="32"/>
  <c r="CI84" i="32"/>
  <c r="CI279" i="32" s="1"/>
  <c r="CW258" i="32"/>
  <c r="CW84" i="32"/>
  <c r="CW279" i="32" s="1"/>
  <c r="DE258" i="32"/>
  <c r="DE84" i="32"/>
  <c r="DE279" i="32" s="1"/>
  <c r="DM258" i="32"/>
  <c r="DM84" i="32"/>
  <c r="DM279" i="32" s="1"/>
  <c r="DU258" i="32"/>
  <c r="DU84" i="32"/>
  <c r="DU279" i="32" s="1"/>
  <c r="EC258" i="32"/>
  <c r="EC84" i="32"/>
  <c r="EC279" i="32" s="1"/>
  <c r="EK258" i="32"/>
  <c r="EK84" i="32"/>
  <c r="EK279" i="32" s="1"/>
  <c r="ES258" i="32"/>
  <c r="ES84" i="32"/>
  <c r="ES279" i="32" s="1"/>
  <c r="AN258" i="32"/>
  <c r="AN84" i="32"/>
  <c r="AN279" i="32" s="1"/>
  <c r="BB258" i="32"/>
  <c r="BB84" i="32"/>
  <c r="BB279" i="32" s="1"/>
  <c r="BS258" i="32"/>
  <c r="BS84" i="32"/>
  <c r="BS279" i="32" s="1"/>
  <c r="CJ258" i="32"/>
  <c r="CJ84" i="32"/>
  <c r="CJ279" i="32" s="1"/>
  <c r="AE236" i="32"/>
  <c r="AH257" i="32"/>
  <c r="AH72" i="32"/>
  <c r="AH278" i="32" s="1"/>
  <c r="BZ257" i="32"/>
  <c r="BZ72" i="32"/>
  <c r="BZ278" i="32" s="1"/>
  <c r="AR257" i="32"/>
  <c r="AR72" i="32"/>
  <c r="AR278" i="32" s="1"/>
  <c r="BI257" i="32"/>
  <c r="BI72" i="32"/>
  <c r="BI278" i="32" s="1"/>
  <c r="BW257" i="32"/>
  <c r="BW72" i="32"/>
  <c r="BW278" i="32" s="1"/>
  <c r="CN257" i="32"/>
  <c r="CN72" i="32"/>
  <c r="CN278" i="32" s="1"/>
  <c r="CY257" i="32"/>
  <c r="CY72" i="32"/>
  <c r="CY278" i="32" s="1"/>
  <c r="DG257" i="32"/>
  <c r="DG72" i="32"/>
  <c r="DG278" i="32" s="1"/>
  <c r="DO257" i="32"/>
  <c r="DO72" i="32"/>
  <c r="DO278" i="32" s="1"/>
  <c r="DW257" i="32"/>
  <c r="DW72" i="32"/>
  <c r="DW278" i="32" s="1"/>
  <c r="EE257" i="32"/>
  <c r="EE72" i="32"/>
  <c r="EE278" i="32" s="1"/>
  <c r="EM257" i="32"/>
  <c r="EM72" i="32"/>
  <c r="EM278" i="32" s="1"/>
  <c r="EU257" i="32"/>
  <c r="EU72" i="32"/>
  <c r="EU278" i="32" s="1"/>
  <c r="CQ257" i="32"/>
  <c r="CQ72" i="32"/>
  <c r="CQ278" i="32" s="1"/>
  <c r="DT255" i="32"/>
  <c r="DT48" i="32"/>
  <c r="DT276" i="32" s="1"/>
  <c r="DA255" i="32"/>
  <c r="DA48" i="32"/>
  <c r="DA276" i="32" s="1"/>
  <c r="EG255" i="32"/>
  <c r="EG48" i="32"/>
  <c r="EG276" i="32" s="1"/>
  <c r="AY255" i="32"/>
  <c r="AY48" i="32"/>
  <c r="AY276" i="32" s="1"/>
  <c r="DK255" i="32"/>
  <c r="DK48" i="32"/>
  <c r="DK276" i="32" s="1"/>
  <c r="EQ255" i="32"/>
  <c r="EQ48" i="32"/>
  <c r="EQ276" i="32" s="1"/>
  <c r="EL255" i="32"/>
  <c r="EL48" i="32"/>
  <c r="EL276" i="32" s="1"/>
  <c r="CC255" i="32"/>
  <c r="CC48" i="32"/>
  <c r="CC276" i="32" s="1"/>
  <c r="AH255" i="32"/>
  <c r="AH48" i="32"/>
  <c r="AH276" i="32" s="1"/>
  <c r="AV255" i="32"/>
  <c r="AV48" i="32"/>
  <c r="AV276" i="32" s="1"/>
  <c r="BT255" i="32"/>
  <c r="BT48" i="32"/>
  <c r="BT276" i="32" s="1"/>
  <c r="CR255" i="32"/>
  <c r="CR48" i="32"/>
  <c r="CR276" i="32" s="1"/>
  <c r="BE255" i="32"/>
  <c r="BE48" i="32"/>
  <c r="BE276" i="32" s="1"/>
  <c r="CY255" i="32"/>
  <c r="CY48" i="32"/>
  <c r="CY276" i="32" s="1"/>
  <c r="EP255" i="32"/>
  <c r="EP48" i="32"/>
  <c r="EP276" i="32" s="1"/>
  <c r="AI255" i="32"/>
  <c r="AI48" i="32"/>
  <c r="AI276" i="32" s="1"/>
  <c r="CE255" i="32"/>
  <c r="CE48" i="32"/>
  <c r="CE276" i="32" s="1"/>
  <c r="BM259" i="32"/>
  <c r="BM96" i="32"/>
  <c r="BM280" i="32" s="1"/>
  <c r="AR259" i="32"/>
  <c r="AR96" i="32"/>
  <c r="AR280" i="32" s="1"/>
  <c r="DF259" i="32"/>
  <c r="DF96" i="32"/>
  <c r="DF280" i="32" s="1"/>
  <c r="EF259" i="32"/>
  <c r="EF96" i="32"/>
  <c r="EF280" i="32" s="1"/>
  <c r="CU259" i="32"/>
  <c r="CU96" i="32"/>
  <c r="CU280" i="32" s="1"/>
  <c r="CI259" i="32"/>
  <c r="CI96" i="32"/>
  <c r="CI280" i="32" s="1"/>
  <c r="BI259" i="32"/>
  <c r="BI96" i="32"/>
  <c r="BI280" i="32" s="1"/>
  <c r="AH50" i="23"/>
  <c r="AI259" i="32"/>
  <c r="AI96" i="32"/>
  <c r="AI280" i="32" s="1"/>
  <c r="AZ259" i="32"/>
  <c r="AZ96" i="32"/>
  <c r="AZ280" i="32" s="1"/>
  <c r="BN259" i="32"/>
  <c r="BN96" i="32"/>
  <c r="BN280" i="32" s="1"/>
  <c r="CE259" i="32"/>
  <c r="CE96" i="32"/>
  <c r="CE280" i="32" s="1"/>
  <c r="BC259" i="32"/>
  <c r="BC96" i="32"/>
  <c r="BC280" i="32" s="1"/>
  <c r="BP259" i="32"/>
  <c r="BP96" i="32"/>
  <c r="BP280" i="32" s="1"/>
  <c r="DM259" i="32"/>
  <c r="DM96" i="32"/>
  <c r="DM280" i="32" s="1"/>
  <c r="ES259" i="32"/>
  <c r="ES96" i="32"/>
  <c r="ES280" i="32" s="1"/>
  <c r="DJ259" i="32"/>
  <c r="DJ96" i="32"/>
  <c r="DJ280" i="32" s="1"/>
  <c r="EP259" i="32"/>
  <c r="EP96" i="32"/>
  <c r="EP280" i="32" s="1"/>
  <c r="DD259" i="32"/>
  <c r="DD96" i="32"/>
  <c r="DD280" i="32" s="1"/>
  <c r="EJ259" i="32"/>
  <c r="EJ96" i="32"/>
  <c r="EJ280" i="32" s="1"/>
  <c r="DK259" i="32"/>
  <c r="DK96" i="32"/>
  <c r="DK280" i="32" s="1"/>
  <c r="DC259" i="32"/>
  <c r="DC96" i="32"/>
  <c r="DC280" i="32" s="1"/>
  <c r="EZ92" i="32"/>
  <c r="AE86" i="32"/>
  <c r="AH256" i="32"/>
  <c r="AH60" i="32"/>
  <c r="AH277" i="32" s="1"/>
  <c r="AV256" i="32"/>
  <c r="AV60" i="32"/>
  <c r="AV277" i="32" s="1"/>
  <c r="BM256" i="32"/>
  <c r="BM60" i="32"/>
  <c r="BM277" i="32" s="1"/>
  <c r="CD256" i="32"/>
  <c r="CD60" i="32"/>
  <c r="CD277" i="32" s="1"/>
  <c r="CR256" i="32"/>
  <c r="CR60" i="32"/>
  <c r="CR277" i="32" s="1"/>
  <c r="AW256" i="32"/>
  <c r="AW60" i="32"/>
  <c r="AW277" i="32" s="1"/>
  <c r="BK256" i="32"/>
  <c r="BK60" i="32"/>
  <c r="BK277" i="32" s="1"/>
  <c r="CB256" i="32"/>
  <c r="CB60" i="32"/>
  <c r="CB277" i="32" s="1"/>
  <c r="CS256" i="32"/>
  <c r="CS60" i="32"/>
  <c r="CS277" i="32" s="1"/>
  <c r="DA256" i="32"/>
  <c r="DA60" i="32"/>
  <c r="DA277" i="32" s="1"/>
  <c r="DI256" i="32"/>
  <c r="DI60" i="32"/>
  <c r="DI277" i="32" s="1"/>
  <c r="DQ256" i="32"/>
  <c r="DQ60" i="32"/>
  <c r="DQ277" i="32" s="1"/>
  <c r="DY256" i="32"/>
  <c r="DY60" i="32"/>
  <c r="DY277" i="32" s="1"/>
  <c r="EG256" i="32"/>
  <c r="EG60" i="32"/>
  <c r="EG277" i="32" s="1"/>
  <c r="EO256" i="32"/>
  <c r="EO60" i="32"/>
  <c r="EO277" i="32" s="1"/>
  <c r="EW256" i="32"/>
  <c r="EW60" i="32"/>
  <c r="EW277" i="32" s="1"/>
  <c r="AI19" i="34"/>
  <c r="AI20" i="32"/>
  <c r="AG253" i="32"/>
  <c r="AG24" i="32"/>
  <c r="AG274" i="32" s="1"/>
  <c r="AE237" i="32"/>
  <c r="AO257" i="32"/>
  <c r="AO72" i="32"/>
  <c r="AO278" i="32" s="1"/>
  <c r="BH257" i="32"/>
  <c r="BH72" i="32"/>
  <c r="BH278" i="32" s="1"/>
  <c r="BY257" i="32"/>
  <c r="BY72" i="32"/>
  <c r="BY278" i="32" s="1"/>
  <c r="AM257" i="32"/>
  <c r="AM72" i="32"/>
  <c r="AM278" i="32" s="1"/>
  <c r="BD257" i="32"/>
  <c r="BD72" i="32"/>
  <c r="BD278" i="32" s="1"/>
  <c r="BU257" i="32"/>
  <c r="BU72" i="32"/>
  <c r="BU278" i="32" s="1"/>
  <c r="CI257" i="32"/>
  <c r="CI72" i="32"/>
  <c r="CI278" i="32" s="1"/>
  <c r="CW257" i="32"/>
  <c r="CW72" i="32"/>
  <c r="CW278" i="32" s="1"/>
  <c r="DE257" i="32"/>
  <c r="DE72" i="32"/>
  <c r="DE278" i="32" s="1"/>
  <c r="DM257" i="32"/>
  <c r="DM72" i="32"/>
  <c r="DM278" i="32" s="1"/>
  <c r="DU257" i="32"/>
  <c r="DU72" i="32"/>
  <c r="DU278" i="32" s="1"/>
  <c r="EC257" i="32"/>
  <c r="EC72" i="32"/>
  <c r="EC278" i="32" s="1"/>
  <c r="EK257" i="32"/>
  <c r="EK72" i="32"/>
  <c r="EK278" i="32" s="1"/>
  <c r="ES257" i="32"/>
  <c r="ES72" i="32"/>
  <c r="ES278" i="32" s="1"/>
  <c r="AU257" i="32"/>
  <c r="AU72" i="32"/>
  <c r="AU278" i="32" s="1"/>
  <c r="DL255" i="32"/>
  <c r="DL48" i="32"/>
  <c r="DL276" i="32" s="1"/>
  <c r="ER255" i="32"/>
  <c r="ER48" i="32"/>
  <c r="ER276" i="32" s="1"/>
  <c r="DY255" i="32"/>
  <c r="DY48" i="32"/>
  <c r="DY276" i="32" s="1"/>
  <c r="AX255" i="32"/>
  <c r="AX48" i="32"/>
  <c r="AX276" i="32" s="1"/>
  <c r="DC255" i="32"/>
  <c r="DC48" i="32"/>
  <c r="DC276" i="32" s="1"/>
  <c r="EI255" i="32"/>
  <c r="EI48" i="32"/>
  <c r="EI276" i="32" s="1"/>
  <c r="DF255" i="32"/>
  <c r="DF48" i="32"/>
  <c r="DF276" i="32" s="1"/>
  <c r="AL255" i="32"/>
  <c r="AL48" i="32"/>
  <c r="AL276" i="32" s="1"/>
  <c r="ET255" i="32"/>
  <c r="ET48" i="32"/>
  <c r="ET276" i="32" s="1"/>
  <c r="BA255" i="32"/>
  <c r="BA48" i="32"/>
  <c r="BA276" i="32" s="1"/>
  <c r="BY255" i="32"/>
  <c r="BY48" i="32"/>
  <c r="BY276" i="32" s="1"/>
  <c r="CB255" i="32"/>
  <c r="CB48" i="32"/>
  <c r="CB276" i="32" s="1"/>
  <c r="CW255" i="32"/>
  <c r="CW48" i="32"/>
  <c r="CW276" i="32" s="1"/>
  <c r="DW255" i="32"/>
  <c r="DW48" i="32"/>
  <c r="DW276" i="32" s="1"/>
  <c r="CQ255" i="32"/>
  <c r="CQ48" i="32"/>
  <c r="CQ276" i="32" s="1"/>
  <c r="AT259" i="32"/>
  <c r="AT96" i="32"/>
  <c r="AT280" i="32" s="1"/>
  <c r="BH259" i="32"/>
  <c r="BH96" i="32"/>
  <c r="BH280" i="32" s="1"/>
  <c r="BY259" i="32"/>
  <c r="BY96" i="32"/>
  <c r="BY280" i="32" s="1"/>
  <c r="CP259" i="32"/>
  <c r="CP96" i="32"/>
  <c r="CP280" i="32" s="1"/>
  <c r="BE259" i="32"/>
  <c r="BE96" i="32"/>
  <c r="BE280" i="32" s="1"/>
  <c r="DA259" i="32"/>
  <c r="DA96" i="32"/>
  <c r="DA280" i="32" s="1"/>
  <c r="EG259" i="32"/>
  <c r="EG96" i="32"/>
  <c r="EG280" i="32" s="1"/>
  <c r="CX259" i="32"/>
  <c r="CX96" i="32"/>
  <c r="CX280" i="32" s="1"/>
  <c r="ED259" i="32"/>
  <c r="ED96" i="32"/>
  <c r="ED280" i="32" s="1"/>
  <c r="CO259" i="32"/>
  <c r="CO96" i="32"/>
  <c r="CO280" i="32" s="1"/>
  <c r="DX259" i="32"/>
  <c r="DX96" i="32"/>
  <c r="DX280" i="32" s="1"/>
  <c r="BO259" i="32"/>
  <c r="BO96" i="32"/>
  <c r="BO280" i="32" s="1"/>
  <c r="EM259" i="32"/>
  <c r="EM96" i="32"/>
  <c r="EM280" i="32" s="1"/>
  <c r="AM259" i="32"/>
  <c r="AM96" i="32"/>
  <c r="AM280" i="32" s="1"/>
  <c r="EE259" i="32"/>
  <c r="EE96" i="32"/>
  <c r="EE280" i="32" s="1"/>
  <c r="AP256" i="32"/>
  <c r="AP60" i="32"/>
  <c r="AP277" i="32" s="1"/>
  <c r="BG256" i="32"/>
  <c r="BG60" i="32"/>
  <c r="BG277" i="32" s="1"/>
  <c r="BX256" i="32"/>
  <c r="BX60" i="32"/>
  <c r="BX277" i="32" s="1"/>
  <c r="CL256" i="32"/>
  <c r="CL60" i="32"/>
  <c r="CL277" i="32" s="1"/>
  <c r="AQ256" i="32"/>
  <c r="AQ60" i="32"/>
  <c r="AQ277" i="32" s="1"/>
  <c r="BE256" i="32"/>
  <c r="BE60" i="32"/>
  <c r="BE277" i="32" s="1"/>
  <c r="BV256" i="32"/>
  <c r="BV60" i="32"/>
  <c r="BV277" i="32" s="1"/>
  <c r="CM256" i="32"/>
  <c r="CM60" i="32"/>
  <c r="CM277" i="32" s="1"/>
  <c r="CX256" i="32"/>
  <c r="CX60" i="32"/>
  <c r="CX277" i="32" s="1"/>
  <c r="DF256" i="32"/>
  <c r="DF60" i="32"/>
  <c r="DF277" i="32" s="1"/>
  <c r="DN256" i="32"/>
  <c r="DN60" i="32"/>
  <c r="DN277" i="32" s="1"/>
  <c r="DV256" i="32"/>
  <c r="DV60" i="32"/>
  <c r="DV277" i="32" s="1"/>
  <c r="ED256" i="32"/>
  <c r="ED60" i="32"/>
  <c r="ED277" i="32" s="1"/>
  <c r="EL256" i="32"/>
  <c r="EL60" i="32"/>
  <c r="EL277" i="32" s="1"/>
  <c r="ET256" i="32"/>
  <c r="ET60" i="32"/>
  <c r="ET277" i="32" s="1"/>
  <c r="AJ19" i="32"/>
  <c r="AS258" i="32"/>
  <c r="AS84" i="32"/>
  <c r="AS279" i="32" s="1"/>
  <c r="BJ258" i="32"/>
  <c r="BJ84" i="32"/>
  <c r="BJ279" i="32" s="1"/>
  <c r="CA258" i="32"/>
  <c r="CA84" i="32"/>
  <c r="CA279" i="32" s="1"/>
  <c r="CO258" i="32"/>
  <c r="CO84" i="32"/>
  <c r="CO279" i="32" s="1"/>
  <c r="CZ258" i="32"/>
  <c r="CZ84" i="32"/>
  <c r="CZ279" i="32" s="1"/>
  <c r="DH258" i="32"/>
  <c r="DH84" i="32"/>
  <c r="DH279" i="32" s="1"/>
  <c r="DP258" i="32"/>
  <c r="DP84" i="32"/>
  <c r="DP279" i="32" s="1"/>
  <c r="DX258" i="32"/>
  <c r="DX84" i="32"/>
  <c r="DX279" i="32" s="1"/>
  <c r="EF258" i="32"/>
  <c r="EF84" i="32"/>
  <c r="EF279" i="32" s="1"/>
  <c r="EN258" i="32"/>
  <c r="EN84" i="32"/>
  <c r="EN279" i="32" s="1"/>
  <c r="EV258" i="32"/>
  <c r="EV84" i="32"/>
  <c r="EV279" i="32" s="1"/>
  <c r="AT258" i="32"/>
  <c r="AT84" i="32"/>
  <c r="AT279" i="32" s="1"/>
  <c r="BH258" i="32"/>
  <c r="BH84" i="32"/>
  <c r="BH279" i="32" s="1"/>
  <c r="BY258" i="32"/>
  <c r="BY84" i="32"/>
  <c r="BY279" i="32" s="1"/>
  <c r="CP258" i="32"/>
  <c r="CP84" i="32"/>
  <c r="CP279" i="32" s="1"/>
  <c r="BM257" i="32"/>
  <c r="BM72" i="32"/>
  <c r="BM278" i="32" s="1"/>
  <c r="CF257" i="32"/>
  <c r="CF72" i="32"/>
  <c r="CF278" i="32" s="1"/>
  <c r="BB257" i="32"/>
  <c r="BB72" i="32"/>
  <c r="BB278" i="32" s="1"/>
  <c r="AQ257" i="32"/>
  <c r="AQ72" i="32"/>
  <c r="AQ278" i="32" s="1"/>
  <c r="BE257" i="32"/>
  <c r="BE72" i="32"/>
  <c r="BE278" i="32" s="1"/>
  <c r="BV257" i="32"/>
  <c r="BV72" i="32"/>
  <c r="BV278" i="32" s="1"/>
  <c r="CM257" i="32"/>
  <c r="CM72" i="32"/>
  <c r="CM278" i="32" s="1"/>
  <c r="CX257" i="32"/>
  <c r="CX72" i="32"/>
  <c r="CX278" i="32" s="1"/>
  <c r="DF257" i="32"/>
  <c r="DF72" i="32"/>
  <c r="DF278" i="32" s="1"/>
  <c r="DN257" i="32"/>
  <c r="DN72" i="32"/>
  <c r="DN278" i="32" s="1"/>
  <c r="DV257" i="32"/>
  <c r="DV72" i="32"/>
  <c r="DV278" i="32" s="1"/>
  <c r="ED257" i="32"/>
  <c r="ED72" i="32"/>
  <c r="ED278" i="32" s="1"/>
  <c r="EL257" i="32"/>
  <c r="EL72" i="32"/>
  <c r="EL278" i="32" s="1"/>
  <c r="ET257" i="32"/>
  <c r="ET72" i="32"/>
  <c r="ET278" i="32" s="1"/>
  <c r="BS257" i="32"/>
  <c r="BS72" i="32"/>
  <c r="BS278" i="32" s="1"/>
  <c r="BL257" i="32"/>
  <c r="BL72" i="32"/>
  <c r="BL278" i="32" s="1"/>
  <c r="EZ68" i="32"/>
  <c r="AE62" i="32"/>
  <c r="AI51" i="23"/>
  <c r="DP255" i="32"/>
  <c r="DP48" i="32"/>
  <c r="DP276" i="32" s="1"/>
  <c r="EM255" i="32"/>
  <c r="EM48" i="32"/>
  <c r="EM276" i="32" s="1"/>
  <c r="AM255" i="32"/>
  <c r="AM48" i="32"/>
  <c r="AM276" i="32" s="1"/>
  <c r="AH22" i="32" l="1"/>
  <c r="AH232" i="32"/>
  <c r="AN47" i="34"/>
  <c r="AN44" i="32"/>
  <c r="AQ43" i="32"/>
  <c r="AT43" i="32" s="1"/>
  <c r="AK46" i="32"/>
  <c r="AK234" i="32"/>
  <c r="BV83" i="30"/>
  <c r="BV102" i="30"/>
  <c r="BV103" i="30"/>
  <c r="BV91" i="30"/>
  <c r="BV109" i="30"/>
  <c r="BV85" i="30"/>
  <c r="BV108" i="30"/>
  <c r="BV101" i="30"/>
  <c r="BV99" i="30"/>
  <c r="BV107" i="30"/>
  <c r="BV87" i="30"/>
  <c r="BV100" i="30"/>
  <c r="BV105" i="30"/>
  <c r="BV106" i="30"/>
  <c r="BV96" i="30"/>
  <c r="BV93" i="30"/>
  <c r="BV92" i="30"/>
  <c r="BV84" i="30"/>
  <c r="BV94" i="30"/>
  <c r="BV95" i="30"/>
  <c r="BV98" i="30"/>
  <c r="BV89" i="30"/>
  <c r="BV104" i="30"/>
  <c r="BV88" i="30"/>
  <c r="BV97" i="30"/>
  <c r="BV110" i="30"/>
  <c r="BV90" i="30"/>
  <c r="BV86" i="30"/>
  <c r="BV82" i="30"/>
  <c r="BH38" i="30"/>
  <c r="BH40" i="30"/>
  <c r="BH39" i="30"/>
  <c r="BH37" i="30"/>
  <c r="BH36" i="30"/>
  <c r="CZ37" i="30"/>
  <c r="CZ40" i="30"/>
  <c r="CZ38" i="30"/>
  <c r="CZ39" i="30"/>
  <c r="CZ36" i="30"/>
  <c r="CO73" i="30"/>
  <c r="CO75" i="30"/>
  <c r="CO62" i="30"/>
  <c r="CO76" i="30"/>
  <c r="CO58" i="30"/>
  <c r="CO65" i="30"/>
  <c r="CO71" i="30"/>
  <c r="CO60" i="30"/>
  <c r="CO72" i="30"/>
  <c r="CO69" i="30"/>
  <c r="CO59" i="30"/>
  <c r="CO79" i="30"/>
  <c r="CO68" i="30"/>
  <c r="CO57" i="30"/>
  <c r="CO70" i="30"/>
  <c r="CO77" i="30"/>
  <c r="CO66" i="30"/>
  <c r="CO67" i="30"/>
  <c r="CO74" i="30"/>
  <c r="CO63" i="30"/>
  <c r="CO78" i="30"/>
  <c r="CO61" i="30"/>
  <c r="CO64" i="30"/>
  <c r="CO56" i="30"/>
  <c r="CP64" i="30"/>
  <c r="CP69" i="30"/>
  <c r="CP66" i="30"/>
  <c r="CP67" i="30"/>
  <c r="CP59" i="30"/>
  <c r="CP63" i="30"/>
  <c r="CP71" i="30"/>
  <c r="CP70" i="30"/>
  <c r="CP77" i="30"/>
  <c r="CP74" i="30"/>
  <c r="CP76" i="30"/>
  <c r="CP60" i="30"/>
  <c r="CP73" i="30"/>
  <c r="CP72" i="30"/>
  <c r="CP62" i="30"/>
  <c r="CP68" i="30"/>
  <c r="CP57" i="30"/>
  <c r="CP65" i="30"/>
  <c r="CP75" i="30"/>
  <c r="CP79" i="30"/>
  <c r="CP58" i="30"/>
  <c r="CP78" i="30"/>
  <c r="CP61" i="30"/>
  <c r="CP56" i="30"/>
  <c r="CW25" i="30"/>
  <c r="CW24" i="30"/>
  <c r="DC25" i="30"/>
  <c r="DC24" i="30"/>
  <c r="ES83" i="30"/>
  <c r="ES100" i="30"/>
  <c r="ES91" i="30"/>
  <c r="ES109" i="30"/>
  <c r="ES105" i="30"/>
  <c r="ES106" i="30"/>
  <c r="ES99" i="30"/>
  <c r="ES87" i="30"/>
  <c r="ES92" i="30"/>
  <c r="ES84" i="30"/>
  <c r="ES94" i="30"/>
  <c r="ES85" i="30"/>
  <c r="ES98" i="30"/>
  <c r="ES89" i="30"/>
  <c r="ES104" i="30"/>
  <c r="ES93" i="30"/>
  <c r="ES88" i="30"/>
  <c r="ES97" i="30"/>
  <c r="ES110" i="30"/>
  <c r="ES103" i="30"/>
  <c r="ES95" i="30"/>
  <c r="ES108" i="30"/>
  <c r="ES101" i="30"/>
  <c r="ES90" i="30"/>
  <c r="ES96" i="30"/>
  <c r="ES107" i="30"/>
  <c r="ES86" i="30"/>
  <c r="ES102" i="30"/>
  <c r="ES82" i="30"/>
  <c r="DM83" i="30"/>
  <c r="DM100" i="30"/>
  <c r="DM97" i="30"/>
  <c r="DM103" i="30"/>
  <c r="DM91" i="30"/>
  <c r="DM109" i="30"/>
  <c r="DM105" i="30"/>
  <c r="DM106" i="30"/>
  <c r="DM108" i="30"/>
  <c r="DM99" i="30"/>
  <c r="DM84" i="30"/>
  <c r="DM94" i="30"/>
  <c r="DM85" i="30"/>
  <c r="DM98" i="30"/>
  <c r="DM89" i="30"/>
  <c r="DM104" i="30"/>
  <c r="DM93" i="30"/>
  <c r="DM88" i="30"/>
  <c r="DM110" i="30"/>
  <c r="DM95" i="30"/>
  <c r="DM101" i="30"/>
  <c r="DM90" i="30"/>
  <c r="DM96" i="30"/>
  <c r="DM107" i="30"/>
  <c r="DM86" i="30"/>
  <c r="DM87" i="30"/>
  <c r="DM102" i="30"/>
  <c r="DM92" i="30"/>
  <c r="DM82" i="30"/>
  <c r="DP25" i="30"/>
  <c r="DP24" i="30"/>
  <c r="EL32" i="30"/>
  <c r="EL35" i="30"/>
  <c r="EL80" i="30"/>
  <c r="EL34" i="30"/>
  <c r="EL33" i="30"/>
  <c r="EL81" i="30"/>
  <c r="EL31" i="30"/>
  <c r="DV32" i="30"/>
  <c r="DV35" i="30"/>
  <c r="DV33" i="30"/>
  <c r="DV80" i="30"/>
  <c r="DV34" i="30"/>
  <c r="DV81" i="30"/>
  <c r="DV31" i="30"/>
  <c r="DF32" i="30"/>
  <c r="DF35" i="30"/>
  <c r="DF33" i="30"/>
  <c r="DF80" i="30"/>
  <c r="DF34" i="30"/>
  <c r="DF81" i="30"/>
  <c r="DF31" i="30"/>
  <c r="CM80" i="30"/>
  <c r="CM34" i="30"/>
  <c r="CM33" i="30"/>
  <c r="CM32" i="30"/>
  <c r="CM35" i="30"/>
  <c r="CM81" i="30"/>
  <c r="CM31" i="30"/>
  <c r="BE34" i="30"/>
  <c r="BE33" i="30"/>
  <c r="BE81" i="30"/>
  <c r="BE80" i="30"/>
  <c r="BE35" i="30"/>
  <c r="BE32" i="30"/>
  <c r="BE31" i="30"/>
  <c r="CL32" i="30"/>
  <c r="CL34" i="30"/>
  <c r="CL81" i="30"/>
  <c r="CL80" i="30"/>
  <c r="CL33" i="30"/>
  <c r="CL35" i="30"/>
  <c r="CL31" i="30"/>
  <c r="BG80" i="30"/>
  <c r="BG35" i="30"/>
  <c r="BG33" i="30"/>
  <c r="BG32" i="30"/>
  <c r="BG34" i="30"/>
  <c r="BG81" i="30"/>
  <c r="BG31" i="30"/>
  <c r="AG27" i="30"/>
  <c r="AG30" i="30"/>
  <c r="AG111" i="30"/>
  <c r="AG43" i="30"/>
  <c r="AG42" i="30"/>
  <c r="AG47" i="30"/>
  <c r="AG46" i="30"/>
  <c r="AG49" i="30"/>
  <c r="AG29" i="30"/>
  <c r="AG50" i="30"/>
  <c r="AG26" i="30"/>
  <c r="AG20" i="30"/>
  <c r="AG44" i="30"/>
  <c r="AG21" i="30"/>
  <c r="AG48" i="30"/>
  <c r="AG19" i="30"/>
  <c r="AG45" i="30"/>
  <c r="AG41" i="30"/>
  <c r="AG28" i="30"/>
  <c r="AG18" i="30"/>
  <c r="CJ37" i="30"/>
  <c r="CJ40" i="30"/>
  <c r="CJ39" i="30"/>
  <c r="CJ38" i="30"/>
  <c r="CJ36" i="30"/>
  <c r="BB39" i="30"/>
  <c r="BB37" i="30"/>
  <c r="BB38" i="30"/>
  <c r="BB40" i="30"/>
  <c r="BB36" i="30"/>
  <c r="ES40" i="30"/>
  <c r="ES39" i="30"/>
  <c r="ES37" i="30"/>
  <c r="ES38" i="30"/>
  <c r="ES36" i="30"/>
  <c r="EC40" i="30"/>
  <c r="EC39" i="30"/>
  <c r="EC37" i="30"/>
  <c r="EC38" i="30"/>
  <c r="EC36" i="30"/>
  <c r="DM40" i="30"/>
  <c r="DM37" i="30"/>
  <c r="DM39" i="30"/>
  <c r="DM38" i="30"/>
  <c r="DM36" i="30"/>
  <c r="CW40" i="30"/>
  <c r="CW37" i="30"/>
  <c r="CW39" i="30"/>
  <c r="CW38" i="30"/>
  <c r="CW36" i="30"/>
  <c r="BU37" i="30"/>
  <c r="BU40" i="30"/>
  <c r="BU39" i="30"/>
  <c r="BU38" i="30"/>
  <c r="BU36" i="30"/>
  <c r="AM38" i="30"/>
  <c r="AM40" i="30"/>
  <c r="AM39" i="30"/>
  <c r="AM37" i="30"/>
  <c r="AM36" i="30"/>
  <c r="AF80" i="30"/>
  <c r="AF35" i="30"/>
  <c r="AF81" i="30"/>
  <c r="AF32" i="30"/>
  <c r="AF34" i="30"/>
  <c r="AF33" i="30"/>
  <c r="AF31" i="30"/>
  <c r="DV25" i="30"/>
  <c r="DV24" i="30"/>
  <c r="CZ25" i="30"/>
  <c r="CZ24" i="30"/>
  <c r="AP25" i="30"/>
  <c r="AP24" i="30"/>
  <c r="EU25" i="30"/>
  <c r="EU24" i="30"/>
  <c r="DU25" i="30"/>
  <c r="DU24" i="30"/>
  <c r="DH25" i="30"/>
  <c r="DH24" i="30"/>
  <c r="AK19" i="32"/>
  <c r="AT102" i="30"/>
  <c r="AT105" i="30"/>
  <c r="AT85" i="30"/>
  <c r="AT108" i="30"/>
  <c r="AT91" i="30"/>
  <c r="AT109" i="30"/>
  <c r="AT106" i="30"/>
  <c r="AT101" i="30"/>
  <c r="AT96" i="30"/>
  <c r="AT83" i="30"/>
  <c r="AT100" i="30"/>
  <c r="AT92" i="30"/>
  <c r="AT97" i="30"/>
  <c r="AT103" i="30"/>
  <c r="AT94" i="30"/>
  <c r="AT98" i="30"/>
  <c r="AT99" i="30"/>
  <c r="AT104" i="30"/>
  <c r="AT87" i="30"/>
  <c r="AT93" i="30"/>
  <c r="AT88" i="30"/>
  <c r="AT84" i="30"/>
  <c r="AT110" i="30"/>
  <c r="AT95" i="30"/>
  <c r="AT89" i="30"/>
  <c r="AT90" i="30"/>
  <c r="AT107" i="30"/>
  <c r="AT86" i="30"/>
  <c r="AT82" i="30"/>
  <c r="EH83" i="30"/>
  <c r="EH102" i="30"/>
  <c r="EH103" i="30"/>
  <c r="EH91" i="30"/>
  <c r="EH109" i="30"/>
  <c r="EH85" i="30"/>
  <c r="EH108" i="30"/>
  <c r="EH99" i="30"/>
  <c r="EH107" i="30"/>
  <c r="EH87" i="30"/>
  <c r="EH100" i="30"/>
  <c r="EH105" i="30"/>
  <c r="EH106" i="30"/>
  <c r="EH101" i="30"/>
  <c r="EH96" i="30"/>
  <c r="EH93" i="30"/>
  <c r="EH92" i="30"/>
  <c r="EH84" i="30"/>
  <c r="EH94" i="30"/>
  <c r="EH95" i="30"/>
  <c r="EH98" i="30"/>
  <c r="EH89" i="30"/>
  <c r="EH104" i="30"/>
  <c r="EH88" i="30"/>
  <c r="EH97" i="30"/>
  <c r="EH110" i="30"/>
  <c r="EH90" i="30"/>
  <c r="EH86" i="30"/>
  <c r="EH82" i="30"/>
  <c r="DR83" i="30"/>
  <c r="DR102" i="30"/>
  <c r="DR103" i="30"/>
  <c r="DR109" i="30"/>
  <c r="DR108" i="30"/>
  <c r="DR99" i="30"/>
  <c r="DR96" i="30"/>
  <c r="DR87" i="30"/>
  <c r="DR100" i="30"/>
  <c r="DR105" i="30"/>
  <c r="DR106" i="30"/>
  <c r="DR93" i="30"/>
  <c r="DR92" i="30"/>
  <c r="DR84" i="30"/>
  <c r="DR94" i="30"/>
  <c r="DR95" i="30"/>
  <c r="DR98" i="30"/>
  <c r="DR89" i="30"/>
  <c r="DR104" i="30"/>
  <c r="DR88" i="30"/>
  <c r="DR97" i="30"/>
  <c r="DR110" i="30"/>
  <c r="DR91" i="30"/>
  <c r="DR85" i="30"/>
  <c r="DR101" i="30"/>
  <c r="DR90" i="30"/>
  <c r="DR107" i="30"/>
  <c r="DR86" i="30"/>
  <c r="DR82" i="30"/>
  <c r="DB83" i="30"/>
  <c r="DB102" i="30"/>
  <c r="DB103" i="30"/>
  <c r="DB109" i="30"/>
  <c r="DB108" i="30"/>
  <c r="DB99" i="30"/>
  <c r="DB87" i="30"/>
  <c r="DB100" i="30"/>
  <c r="DB105" i="30"/>
  <c r="DB106" i="30"/>
  <c r="DB101" i="30"/>
  <c r="DB93" i="30"/>
  <c r="DB92" i="30"/>
  <c r="DB84" i="30"/>
  <c r="DB91" i="30"/>
  <c r="DB94" i="30"/>
  <c r="DB95" i="30"/>
  <c r="DB85" i="30"/>
  <c r="DB98" i="30"/>
  <c r="DB89" i="30"/>
  <c r="DB107" i="30"/>
  <c r="DB104" i="30"/>
  <c r="DB88" i="30"/>
  <c r="DB97" i="30"/>
  <c r="DB110" i="30"/>
  <c r="DB90" i="30"/>
  <c r="DB96" i="30"/>
  <c r="DB86" i="30"/>
  <c r="DB82" i="30"/>
  <c r="CC97" i="30"/>
  <c r="CC84" i="30"/>
  <c r="CC103" i="30"/>
  <c r="CC85" i="30"/>
  <c r="CC106" i="30"/>
  <c r="CC89" i="30"/>
  <c r="CC104" i="30"/>
  <c r="CC93" i="30"/>
  <c r="CC88" i="30"/>
  <c r="CC94" i="30"/>
  <c r="CC95" i="30"/>
  <c r="CC98" i="30"/>
  <c r="CC101" i="30"/>
  <c r="CC96" i="30"/>
  <c r="CC107" i="30"/>
  <c r="CC92" i="30"/>
  <c r="CC110" i="30"/>
  <c r="CC108" i="30"/>
  <c r="CC90" i="30"/>
  <c r="CC86" i="30"/>
  <c r="CC87" i="30"/>
  <c r="CC83" i="30"/>
  <c r="CC100" i="30"/>
  <c r="CC102" i="30"/>
  <c r="CC91" i="30"/>
  <c r="CC109" i="30"/>
  <c r="CC105" i="30"/>
  <c r="CC99" i="30"/>
  <c r="CC82" i="30"/>
  <c r="AX83" i="30"/>
  <c r="AX102" i="30"/>
  <c r="AX103" i="30"/>
  <c r="AX108" i="30"/>
  <c r="AX99" i="30"/>
  <c r="AX87" i="30"/>
  <c r="AX93" i="30"/>
  <c r="AX97" i="30"/>
  <c r="AX95" i="30"/>
  <c r="AX106" i="30"/>
  <c r="AX96" i="30"/>
  <c r="AX107" i="30"/>
  <c r="AX100" i="30"/>
  <c r="AX92" i="30"/>
  <c r="AX94" i="30"/>
  <c r="AX85" i="30"/>
  <c r="AX98" i="30"/>
  <c r="AX104" i="30"/>
  <c r="AX88" i="30"/>
  <c r="AX84" i="30"/>
  <c r="AX110" i="30"/>
  <c r="AX91" i="30"/>
  <c r="AX109" i="30"/>
  <c r="AX105" i="30"/>
  <c r="AX89" i="30"/>
  <c r="AX101" i="30"/>
  <c r="AX90" i="30"/>
  <c r="AX86" i="30"/>
  <c r="AX82" i="30"/>
  <c r="AP83" i="30"/>
  <c r="AP102" i="30"/>
  <c r="AP103" i="30"/>
  <c r="AP108" i="30"/>
  <c r="AP99" i="30"/>
  <c r="AP87" i="30"/>
  <c r="AP93" i="30"/>
  <c r="AP95" i="30"/>
  <c r="AP106" i="30"/>
  <c r="AP96" i="30"/>
  <c r="AP107" i="30"/>
  <c r="AP100" i="30"/>
  <c r="AP92" i="30"/>
  <c r="AP94" i="30"/>
  <c r="AP105" i="30"/>
  <c r="AP85" i="30"/>
  <c r="AP98" i="30"/>
  <c r="AP89" i="30"/>
  <c r="AP104" i="30"/>
  <c r="AP88" i="30"/>
  <c r="AP97" i="30"/>
  <c r="AP84" i="30"/>
  <c r="AP110" i="30"/>
  <c r="AP91" i="30"/>
  <c r="AP109" i="30"/>
  <c r="AP101" i="30"/>
  <c r="AP90" i="30"/>
  <c r="AP86" i="30"/>
  <c r="AP82" i="30"/>
  <c r="AN87" i="30"/>
  <c r="AN93" i="30"/>
  <c r="AN100" i="30"/>
  <c r="AN92" i="30"/>
  <c r="AN97" i="30"/>
  <c r="AN94" i="30"/>
  <c r="AN95" i="30"/>
  <c r="AN98" i="30"/>
  <c r="AN107" i="30"/>
  <c r="AN104" i="30"/>
  <c r="AN88" i="30"/>
  <c r="AN84" i="30"/>
  <c r="AN110" i="30"/>
  <c r="AN85" i="30"/>
  <c r="AN90" i="30"/>
  <c r="AN86" i="30"/>
  <c r="AN102" i="30"/>
  <c r="AN91" i="30"/>
  <c r="AN109" i="30"/>
  <c r="AN105" i="30"/>
  <c r="AN108" i="30"/>
  <c r="AN89" i="30"/>
  <c r="AN101" i="30"/>
  <c r="AN83" i="30"/>
  <c r="AN103" i="30"/>
  <c r="AN106" i="30"/>
  <c r="AN99" i="30"/>
  <c r="AN96" i="30"/>
  <c r="AN82" i="30"/>
  <c r="BR38" i="30"/>
  <c r="BR39" i="30"/>
  <c r="BR37" i="30"/>
  <c r="BR40" i="30"/>
  <c r="BR36" i="30"/>
  <c r="AJ37" i="30"/>
  <c r="AJ38" i="30"/>
  <c r="AJ40" i="30"/>
  <c r="AJ39" i="30"/>
  <c r="AJ36" i="30"/>
  <c r="EJ39" i="30"/>
  <c r="EJ37" i="30"/>
  <c r="EJ38" i="30"/>
  <c r="EJ40" i="30"/>
  <c r="EJ36" i="30"/>
  <c r="DT37" i="30"/>
  <c r="DT38" i="30"/>
  <c r="DT40" i="30"/>
  <c r="DT39" i="30"/>
  <c r="DT36" i="30"/>
  <c r="DD37" i="30"/>
  <c r="DD39" i="30"/>
  <c r="DD38" i="30"/>
  <c r="DD40" i="30"/>
  <c r="DD36" i="30"/>
  <c r="CH38" i="30"/>
  <c r="CH39" i="30"/>
  <c r="CH37" i="30"/>
  <c r="CH40" i="30"/>
  <c r="CH36" i="30"/>
  <c r="BC38" i="30"/>
  <c r="BC40" i="30"/>
  <c r="BC39" i="30"/>
  <c r="BC37" i="30"/>
  <c r="BC36" i="30"/>
  <c r="AJ51" i="27"/>
  <c r="AJ40" i="23"/>
  <c r="CF25" i="30"/>
  <c r="CF24" i="30"/>
  <c r="AJ25" i="30"/>
  <c r="AJ24" i="30"/>
  <c r="DR25" i="30"/>
  <c r="DR24" i="30"/>
  <c r="DS25" i="30"/>
  <c r="DS24" i="30"/>
  <c r="EO25" i="30"/>
  <c r="EO24" i="30"/>
  <c r="EB25" i="30"/>
  <c r="EB24" i="30"/>
  <c r="AF29" i="30"/>
  <c r="AF50" i="30"/>
  <c r="AF26" i="30"/>
  <c r="AF20" i="30"/>
  <c r="AF111" i="30"/>
  <c r="AF44" i="30"/>
  <c r="AF21" i="30"/>
  <c r="AF49" i="30"/>
  <c r="AF48" i="30"/>
  <c r="AF28" i="30"/>
  <c r="AF27" i="30"/>
  <c r="AF30" i="30"/>
  <c r="AF19" i="30"/>
  <c r="AF45" i="30"/>
  <c r="AF43" i="30"/>
  <c r="AF41" i="30"/>
  <c r="AF42" i="30"/>
  <c r="AF47" i="30"/>
  <c r="AF46" i="30"/>
  <c r="AF18" i="30"/>
  <c r="BX93" i="30"/>
  <c r="BX88" i="30"/>
  <c r="BX92" i="30"/>
  <c r="BX97" i="30"/>
  <c r="BX84" i="30"/>
  <c r="BX91" i="30"/>
  <c r="BX94" i="30"/>
  <c r="BX109" i="30"/>
  <c r="BX105" i="30"/>
  <c r="BX85" i="30"/>
  <c r="BX98" i="30"/>
  <c r="BX110" i="30"/>
  <c r="BX95" i="30"/>
  <c r="BX89" i="30"/>
  <c r="BX101" i="30"/>
  <c r="BX90" i="30"/>
  <c r="BX96" i="30"/>
  <c r="BX104" i="30"/>
  <c r="BX86" i="30"/>
  <c r="BX83" i="30"/>
  <c r="BX102" i="30"/>
  <c r="BX103" i="30"/>
  <c r="BX108" i="30"/>
  <c r="BX107" i="30"/>
  <c r="BX87" i="30"/>
  <c r="BX100" i="30"/>
  <c r="BX106" i="30"/>
  <c r="BX99" i="30"/>
  <c r="BX82" i="30"/>
  <c r="EQ88" i="30"/>
  <c r="EQ83" i="30"/>
  <c r="EQ100" i="30"/>
  <c r="EQ110" i="30"/>
  <c r="EQ105" i="30"/>
  <c r="EQ85" i="30"/>
  <c r="EQ99" i="30"/>
  <c r="EQ90" i="30"/>
  <c r="EQ96" i="30"/>
  <c r="EQ86" i="30"/>
  <c r="EQ102" i="30"/>
  <c r="EQ103" i="30"/>
  <c r="EQ109" i="30"/>
  <c r="EQ108" i="30"/>
  <c r="EQ89" i="30"/>
  <c r="EQ101" i="30"/>
  <c r="EQ107" i="30"/>
  <c r="EQ87" i="30"/>
  <c r="EQ84" i="30"/>
  <c r="EQ106" i="30"/>
  <c r="EQ93" i="30"/>
  <c r="EQ92" i="30"/>
  <c r="EQ97" i="30"/>
  <c r="EQ91" i="30"/>
  <c r="EQ94" i="30"/>
  <c r="EQ95" i="30"/>
  <c r="EQ98" i="30"/>
  <c r="EQ104" i="30"/>
  <c r="EQ82" i="30"/>
  <c r="EA88" i="30"/>
  <c r="EA83" i="30"/>
  <c r="EA110" i="30"/>
  <c r="EA85" i="30"/>
  <c r="EA99" i="30"/>
  <c r="EA90" i="30"/>
  <c r="EA96" i="30"/>
  <c r="EA86" i="30"/>
  <c r="EA102" i="30"/>
  <c r="EA84" i="30"/>
  <c r="EA103" i="30"/>
  <c r="EA109" i="30"/>
  <c r="EA108" i="30"/>
  <c r="EA101" i="30"/>
  <c r="EA107" i="30"/>
  <c r="EA87" i="30"/>
  <c r="EA95" i="30"/>
  <c r="EA106" i="30"/>
  <c r="EA89" i="30"/>
  <c r="EA93" i="30"/>
  <c r="EA100" i="30"/>
  <c r="EA92" i="30"/>
  <c r="EA97" i="30"/>
  <c r="EA91" i="30"/>
  <c r="EA94" i="30"/>
  <c r="EA105" i="30"/>
  <c r="EA98" i="30"/>
  <c r="EA104" i="30"/>
  <c r="EA82" i="30"/>
  <c r="DK88" i="30"/>
  <c r="DK83" i="30"/>
  <c r="DK84" i="30"/>
  <c r="DK110" i="30"/>
  <c r="DK85" i="30"/>
  <c r="DK99" i="30"/>
  <c r="DK90" i="30"/>
  <c r="DK96" i="30"/>
  <c r="DK86" i="30"/>
  <c r="DK102" i="30"/>
  <c r="DK103" i="30"/>
  <c r="DK109" i="30"/>
  <c r="DK95" i="30"/>
  <c r="DK108" i="30"/>
  <c r="DK101" i="30"/>
  <c r="DK107" i="30"/>
  <c r="DK87" i="30"/>
  <c r="DK100" i="30"/>
  <c r="DK105" i="30"/>
  <c r="DK106" i="30"/>
  <c r="DK93" i="30"/>
  <c r="DK92" i="30"/>
  <c r="DK97" i="30"/>
  <c r="DK91" i="30"/>
  <c r="DK94" i="30"/>
  <c r="DK98" i="30"/>
  <c r="DK89" i="30"/>
  <c r="DK104" i="30"/>
  <c r="DK82" i="30"/>
  <c r="CU88" i="30"/>
  <c r="CU83" i="30"/>
  <c r="CU110" i="30"/>
  <c r="CU95" i="30"/>
  <c r="CU85" i="30"/>
  <c r="CU99" i="30"/>
  <c r="CU90" i="30"/>
  <c r="CU96" i="30"/>
  <c r="CU86" i="30"/>
  <c r="CU100" i="30"/>
  <c r="CU102" i="30"/>
  <c r="CU103" i="30"/>
  <c r="CU109" i="30"/>
  <c r="CU105" i="30"/>
  <c r="CU108" i="30"/>
  <c r="CU101" i="30"/>
  <c r="CU107" i="30"/>
  <c r="CU87" i="30"/>
  <c r="CU106" i="30"/>
  <c r="CU93" i="30"/>
  <c r="CU92" i="30"/>
  <c r="CU97" i="30"/>
  <c r="CU84" i="30"/>
  <c r="CU91" i="30"/>
  <c r="CU94" i="30"/>
  <c r="CU98" i="30"/>
  <c r="CU89" i="30"/>
  <c r="CU104" i="30"/>
  <c r="CU82" i="30"/>
  <c r="BP103" i="30"/>
  <c r="BP94" i="30"/>
  <c r="BP98" i="30"/>
  <c r="BP108" i="30"/>
  <c r="BP99" i="30"/>
  <c r="BP107" i="30"/>
  <c r="BP104" i="30"/>
  <c r="BP87" i="30"/>
  <c r="BP93" i="30"/>
  <c r="BP88" i="30"/>
  <c r="BP83" i="30"/>
  <c r="BP100" i="30"/>
  <c r="BP110" i="30"/>
  <c r="BP90" i="30"/>
  <c r="BP86" i="30"/>
  <c r="BP102" i="30"/>
  <c r="BP92" i="30"/>
  <c r="BP97" i="30"/>
  <c r="BP84" i="30"/>
  <c r="BP91" i="30"/>
  <c r="BP109" i="30"/>
  <c r="BP105" i="30"/>
  <c r="BP85" i="30"/>
  <c r="BP95" i="30"/>
  <c r="BP106" i="30"/>
  <c r="BP89" i="30"/>
  <c r="BP101" i="30"/>
  <c r="BP96" i="30"/>
  <c r="BP82" i="30"/>
  <c r="AK109" i="30"/>
  <c r="AK106" i="30"/>
  <c r="AK96" i="30"/>
  <c r="AK107" i="30"/>
  <c r="AK100" i="30"/>
  <c r="AK92" i="30"/>
  <c r="AK97" i="30"/>
  <c r="AK103" i="30"/>
  <c r="AK94" i="30"/>
  <c r="AK95" i="30"/>
  <c r="AK85" i="30"/>
  <c r="AK98" i="30"/>
  <c r="AK101" i="30"/>
  <c r="AK104" i="30"/>
  <c r="AK87" i="30"/>
  <c r="AK88" i="30"/>
  <c r="AK83" i="30"/>
  <c r="AK84" i="30"/>
  <c r="AK110" i="30"/>
  <c r="AK91" i="30"/>
  <c r="AK105" i="30"/>
  <c r="AK99" i="30"/>
  <c r="AK90" i="30"/>
  <c r="AK86" i="30"/>
  <c r="AK93" i="30"/>
  <c r="AK102" i="30"/>
  <c r="AK108" i="30"/>
  <c r="AK89" i="30"/>
  <c r="AK82" i="30"/>
  <c r="AF87" i="30"/>
  <c r="AF93" i="30"/>
  <c r="AF88" i="30"/>
  <c r="AF97" i="30"/>
  <c r="AF84" i="30"/>
  <c r="AF94" i="30"/>
  <c r="AF105" i="30"/>
  <c r="AF95" i="30"/>
  <c r="AF98" i="30"/>
  <c r="AF107" i="30"/>
  <c r="AF110" i="30"/>
  <c r="AF108" i="30"/>
  <c r="AF89" i="30"/>
  <c r="AF90" i="30"/>
  <c r="AF86" i="30"/>
  <c r="AF102" i="30"/>
  <c r="AF91" i="30"/>
  <c r="AF109" i="30"/>
  <c r="AF85" i="30"/>
  <c r="AF96" i="30"/>
  <c r="AF83" i="30"/>
  <c r="AF100" i="30"/>
  <c r="AF92" i="30"/>
  <c r="AF103" i="30"/>
  <c r="AF106" i="30"/>
  <c r="AF101" i="30"/>
  <c r="AF99" i="30"/>
  <c r="AF104" i="30"/>
  <c r="AF82" i="30"/>
  <c r="EQ80" i="30"/>
  <c r="EQ81" i="30"/>
  <c r="EQ32" i="30"/>
  <c r="EQ34" i="30"/>
  <c r="EQ33" i="30"/>
  <c r="EQ35" i="30"/>
  <c r="EQ31" i="30"/>
  <c r="EA80" i="30"/>
  <c r="EA32" i="30"/>
  <c r="EA34" i="30"/>
  <c r="EA33" i="30"/>
  <c r="EA35" i="30"/>
  <c r="EA81" i="30"/>
  <c r="EA31" i="30"/>
  <c r="DK80" i="30"/>
  <c r="DK81" i="30"/>
  <c r="DK32" i="30"/>
  <c r="DK34" i="30"/>
  <c r="DK33" i="30"/>
  <c r="DK35" i="30"/>
  <c r="DK31" i="30"/>
  <c r="CU80" i="30"/>
  <c r="CU32" i="30"/>
  <c r="CU81" i="30"/>
  <c r="CU34" i="30"/>
  <c r="CU33" i="30"/>
  <c r="CU35" i="30"/>
  <c r="CU31" i="30"/>
  <c r="BP80" i="30"/>
  <c r="BP34" i="30"/>
  <c r="BP35" i="30"/>
  <c r="BP33" i="30"/>
  <c r="BP32" i="30"/>
  <c r="BP81" i="30"/>
  <c r="BP31" i="30"/>
  <c r="AK34" i="30"/>
  <c r="AK80" i="30"/>
  <c r="AK33" i="30"/>
  <c r="AK35" i="30"/>
  <c r="AK32" i="30"/>
  <c r="AK81" i="30"/>
  <c r="AK31" i="30"/>
  <c r="BR33" i="30"/>
  <c r="BR32" i="30"/>
  <c r="BR34" i="30"/>
  <c r="BR81" i="30"/>
  <c r="BR35" i="30"/>
  <c r="BR80" i="30"/>
  <c r="BR31" i="30"/>
  <c r="AJ80" i="30"/>
  <c r="AJ33" i="30"/>
  <c r="AJ32" i="30"/>
  <c r="AJ81" i="30"/>
  <c r="AJ34" i="30"/>
  <c r="AJ35" i="30"/>
  <c r="AJ31" i="30"/>
  <c r="AL64" i="30"/>
  <c r="AL77" i="30"/>
  <c r="AL62" i="30"/>
  <c r="AL74" i="30"/>
  <c r="AL63" i="30"/>
  <c r="AL61" i="30"/>
  <c r="AL69" i="30"/>
  <c r="AL67" i="30"/>
  <c r="AL75" i="30"/>
  <c r="AL76" i="30"/>
  <c r="AL78" i="30"/>
  <c r="AL71" i="30"/>
  <c r="AL60" i="30"/>
  <c r="AL73" i="30"/>
  <c r="AL72" i="30"/>
  <c r="AL66" i="30"/>
  <c r="AL68" i="30"/>
  <c r="AL57" i="30"/>
  <c r="AL58" i="30"/>
  <c r="AL65" i="30"/>
  <c r="AL59" i="30"/>
  <c r="AL79" i="30"/>
  <c r="AL70" i="30"/>
  <c r="AL56" i="30"/>
  <c r="ER73" i="30"/>
  <c r="ER77" i="30"/>
  <c r="ER72" i="30"/>
  <c r="ER69" i="30"/>
  <c r="ER66" i="30"/>
  <c r="ER59" i="30"/>
  <c r="ER62" i="30"/>
  <c r="ER68" i="30"/>
  <c r="ER57" i="30"/>
  <c r="ER61" i="30"/>
  <c r="ER63" i="30"/>
  <c r="ER78" i="30"/>
  <c r="ER65" i="30"/>
  <c r="ER64" i="30"/>
  <c r="ER67" i="30"/>
  <c r="ER75" i="30"/>
  <c r="ER74" i="30"/>
  <c r="ER79" i="30"/>
  <c r="ER76" i="30"/>
  <c r="ER58" i="30"/>
  <c r="ER71" i="30"/>
  <c r="ER60" i="30"/>
  <c r="ER70" i="30"/>
  <c r="ER56" i="30"/>
  <c r="AK59" i="30"/>
  <c r="AK76" i="30"/>
  <c r="AK78" i="30"/>
  <c r="AK71" i="30"/>
  <c r="AK60" i="30"/>
  <c r="AK73" i="30"/>
  <c r="AK77" i="30"/>
  <c r="AK72" i="30"/>
  <c r="AK69" i="30"/>
  <c r="AK66" i="30"/>
  <c r="AK67" i="30"/>
  <c r="AK68" i="30"/>
  <c r="AK57" i="30"/>
  <c r="AK58" i="30"/>
  <c r="AK61" i="30"/>
  <c r="AK79" i="30"/>
  <c r="AK63" i="30"/>
  <c r="AK65" i="30"/>
  <c r="AK70" i="30"/>
  <c r="AK64" i="30"/>
  <c r="AK75" i="30"/>
  <c r="AK62" i="30"/>
  <c r="AK74" i="30"/>
  <c r="AK56" i="30"/>
  <c r="AX73" i="30"/>
  <c r="AX64" i="30"/>
  <c r="AX67" i="30"/>
  <c r="AX59" i="30"/>
  <c r="AX75" i="30"/>
  <c r="AX62" i="30"/>
  <c r="AX74" i="30"/>
  <c r="AX57" i="30"/>
  <c r="AX65" i="30"/>
  <c r="AX79" i="30"/>
  <c r="AX76" i="30"/>
  <c r="AX78" i="30"/>
  <c r="AX60" i="30"/>
  <c r="AX77" i="30"/>
  <c r="AX72" i="30"/>
  <c r="AX66" i="30"/>
  <c r="AX63" i="30"/>
  <c r="AX68" i="30"/>
  <c r="AX58" i="30"/>
  <c r="AX61" i="30"/>
  <c r="AX69" i="30"/>
  <c r="AX71" i="30"/>
  <c r="AX70" i="30"/>
  <c r="AX56" i="30"/>
  <c r="BU69" i="30"/>
  <c r="BU59" i="30"/>
  <c r="BU79" i="30"/>
  <c r="BU76" i="30"/>
  <c r="BU78" i="30"/>
  <c r="BU60" i="30"/>
  <c r="BU70" i="30"/>
  <c r="BU73" i="30"/>
  <c r="BU77" i="30"/>
  <c r="BU72" i="30"/>
  <c r="BU66" i="30"/>
  <c r="BU74" i="30"/>
  <c r="BU63" i="30"/>
  <c r="BU68" i="30"/>
  <c r="BU61" i="30"/>
  <c r="BU62" i="30"/>
  <c r="BU64" i="30"/>
  <c r="BU67" i="30"/>
  <c r="BU75" i="30"/>
  <c r="BU57" i="30"/>
  <c r="BU58" i="30"/>
  <c r="BU65" i="30"/>
  <c r="BU71" i="30"/>
  <c r="BU56" i="30"/>
  <c r="CJ72" i="30"/>
  <c r="CJ75" i="30"/>
  <c r="CJ63" i="30"/>
  <c r="CJ68" i="30"/>
  <c r="CJ71" i="30"/>
  <c r="CJ70" i="30"/>
  <c r="CJ73" i="30"/>
  <c r="CJ77" i="30"/>
  <c r="CJ66" i="30"/>
  <c r="CJ59" i="30"/>
  <c r="CJ62" i="30"/>
  <c r="CJ79" i="30"/>
  <c r="CJ57" i="30"/>
  <c r="CJ61" i="30"/>
  <c r="CJ64" i="30"/>
  <c r="CJ69" i="30"/>
  <c r="CJ74" i="30"/>
  <c r="CJ58" i="30"/>
  <c r="CJ78" i="30"/>
  <c r="CJ65" i="30"/>
  <c r="CJ67" i="30"/>
  <c r="CJ76" i="30"/>
  <c r="CJ60" i="30"/>
  <c r="CJ56" i="30"/>
  <c r="BB64" i="30"/>
  <c r="BB77" i="30"/>
  <c r="BB62" i="30"/>
  <c r="BB74" i="30"/>
  <c r="BB63" i="30"/>
  <c r="BB61" i="30"/>
  <c r="BB69" i="30"/>
  <c r="BB59" i="30"/>
  <c r="BB76" i="30"/>
  <c r="BB78" i="30"/>
  <c r="BB71" i="30"/>
  <c r="BB60" i="30"/>
  <c r="BB73" i="30"/>
  <c r="BB72" i="30"/>
  <c r="BB66" i="30"/>
  <c r="BB68" i="30"/>
  <c r="BB57" i="30"/>
  <c r="BB58" i="30"/>
  <c r="BB65" i="30"/>
  <c r="BB67" i="30"/>
  <c r="BB75" i="30"/>
  <c r="BB79" i="30"/>
  <c r="BB70" i="30"/>
  <c r="BB56" i="30"/>
  <c r="BZ25" i="30"/>
  <c r="BZ24" i="30"/>
  <c r="CN25" i="30"/>
  <c r="CN24" i="30"/>
  <c r="AL4" i="23"/>
  <c r="AM32" i="15"/>
  <c r="CG73" i="30"/>
  <c r="CG77" i="30"/>
  <c r="CG66" i="30"/>
  <c r="CG74" i="30"/>
  <c r="CG63" i="30"/>
  <c r="CG76" i="30"/>
  <c r="CG61" i="30"/>
  <c r="CG60" i="30"/>
  <c r="CG72" i="30"/>
  <c r="CG67" i="30"/>
  <c r="CG68" i="30"/>
  <c r="CG75" i="30"/>
  <c r="CG57" i="30"/>
  <c r="CG58" i="30"/>
  <c r="CG65" i="30"/>
  <c r="CG71" i="30"/>
  <c r="CG64" i="30"/>
  <c r="CG69" i="30"/>
  <c r="CG59" i="30"/>
  <c r="CG62" i="30"/>
  <c r="CG79" i="30"/>
  <c r="CG78" i="30"/>
  <c r="CG70" i="30"/>
  <c r="CG56" i="30"/>
  <c r="AE259" i="32"/>
  <c r="CP88" i="30"/>
  <c r="CP102" i="30"/>
  <c r="CP97" i="30"/>
  <c r="CP83" i="30"/>
  <c r="CP103" i="30"/>
  <c r="CP109" i="30"/>
  <c r="CP85" i="30"/>
  <c r="CP106" i="30"/>
  <c r="CP108" i="30"/>
  <c r="CP99" i="30"/>
  <c r="CP96" i="30"/>
  <c r="CP87" i="30"/>
  <c r="CP100" i="30"/>
  <c r="CP91" i="30"/>
  <c r="CP94" i="30"/>
  <c r="CP105" i="30"/>
  <c r="CP98" i="30"/>
  <c r="CP101" i="30"/>
  <c r="CP107" i="30"/>
  <c r="CP93" i="30"/>
  <c r="CP92" i="30"/>
  <c r="CP84" i="30"/>
  <c r="CP110" i="30"/>
  <c r="CP95" i="30"/>
  <c r="CP89" i="30"/>
  <c r="CP90" i="30"/>
  <c r="CP104" i="30"/>
  <c r="CP86" i="30"/>
  <c r="CP82" i="30"/>
  <c r="EJ93" i="30"/>
  <c r="EJ88" i="30"/>
  <c r="EJ92" i="30"/>
  <c r="EJ97" i="30"/>
  <c r="EJ84" i="30"/>
  <c r="EJ91" i="30"/>
  <c r="EJ94" i="30"/>
  <c r="EJ109" i="30"/>
  <c r="EJ105" i="30"/>
  <c r="EJ85" i="30"/>
  <c r="EJ98" i="30"/>
  <c r="EJ99" i="30"/>
  <c r="EJ110" i="30"/>
  <c r="EJ95" i="30"/>
  <c r="EJ89" i="30"/>
  <c r="EJ101" i="30"/>
  <c r="EJ90" i="30"/>
  <c r="EJ96" i="30"/>
  <c r="EJ104" i="30"/>
  <c r="EJ86" i="30"/>
  <c r="EJ83" i="30"/>
  <c r="EJ102" i="30"/>
  <c r="EJ103" i="30"/>
  <c r="EJ108" i="30"/>
  <c r="EJ107" i="30"/>
  <c r="EJ87" i="30"/>
  <c r="EJ100" i="30"/>
  <c r="EJ106" i="30"/>
  <c r="EJ82" i="30"/>
  <c r="DT92" i="30"/>
  <c r="DT97" i="30"/>
  <c r="DT84" i="30"/>
  <c r="DT91" i="30"/>
  <c r="DT94" i="30"/>
  <c r="DT105" i="30"/>
  <c r="DT85" i="30"/>
  <c r="DT98" i="30"/>
  <c r="DT104" i="30"/>
  <c r="DT83" i="30"/>
  <c r="DT110" i="30"/>
  <c r="DT95" i="30"/>
  <c r="DT89" i="30"/>
  <c r="DT101" i="30"/>
  <c r="DT90" i="30"/>
  <c r="DT96" i="30"/>
  <c r="DT86" i="30"/>
  <c r="DT102" i="30"/>
  <c r="DT103" i="30"/>
  <c r="DT108" i="30"/>
  <c r="DT99" i="30"/>
  <c r="DT107" i="30"/>
  <c r="DT87" i="30"/>
  <c r="DT93" i="30"/>
  <c r="DT88" i="30"/>
  <c r="DT100" i="30"/>
  <c r="DT109" i="30"/>
  <c r="DT106" i="30"/>
  <c r="DT82" i="30"/>
  <c r="DD83" i="30"/>
  <c r="DD92" i="30"/>
  <c r="DD97" i="30"/>
  <c r="DD84" i="30"/>
  <c r="DD91" i="30"/>
  <c r="DD94" i="30"/>
  <c r="DD105" i="30"/>
  <c r="DD85" i="30"/>
  <c r="DD98" i="30"/>
  <c r="DD110" i="30"/>
  <c r="DD95" i="30"/>
  <c r="DD89" i="30"/>
  <c r="DD101" i="30"/>
  <c r="DD99" i="30"/>
  <c r="DD90" i="30"/>
  <c r="DD96" i="30"/>
  <c r="DD86" i="30"/>
  <c r="DD93" i="30"/>
  <c r="DD88" i="30"/>
  <c r="DD102" i="30"/>
  <c r="DD103" i="30"/>
  <c r="DD109" i="30"/>
  <c r="DD108" i="30"/>
  <c r="DD107" i="30"/>
  <c r="DD87" i="30"/>
  <c r="DD100" i="30"/>
  <c r="DD106" i="30"/>
  <c r="DD104" i="30"/>
  <c r="DD82" i="30"/>
  <c r="CH87" i="30"/>
  <c r="CH100" i="30"/>
  <c r="CH102" i="30"/>
  <c r="CH105" i="30"/>
  <c r="CH96" i="30"/>
  <c r="CH93" i="30"/>
  <c r="CH92" i="30"/>
  <c r="CH84" i="30"/>
  <c r="CH95" i="30"/>
  <c r="CH106" i="30"/>
  <c r="CH89" i="30"/>
  <c r="CH101" i="30"/>
  <c r="CH104" i="30"/>
  <c r="CH88" i="30"/>
  <c r="CH97" i="30"/>
  <c r="CH94" i="30"/>
  <c r="CH98" i="30"/>
  <c r="CH83" i="30"/>
  <c r="CH110" i="30"/>
  <c r="CH103" i="30"/>
  <c r="CH91" i="30"/>
  <c r="CH109" i="30"/>
  <c r="CH85" i="30"/>
  <c r="CH108" i="30"/>
  <c r="CH99" i="30"/>
  <c r="CH90" i="30"/>
  <c r="CH107" i="30"/>
  <c r="CH86" i="30"/>
  <c r="CH82" i="30"/>
  <c r="BC88" i="30"/>
  <c r="BC84" i="30"/>
  <c r="BC110" i="30"/>
  <c r="BC89" i="30"/>
  <c r="BC90" i="30"/>
  <c r="BC86" i="30"/>
  <c r="BC102" i="30"/>
  <c r="BC109" i="30"/>
  <c r="BC108" i="30"/>
  <c r="BC107" i="30"/>
  <c r="BC97" i="30"/>
  <c r="BC103" i="30"/>
  <c r="BC95" i="30"/>
  <c r="BC106" i="30"/>
  <c r="BC101" i="30"/>
  <c r="BC96" i="30"/>
  <c r="BC87" i="30"/>
  <c r="BC93" i="30"/>
  <c r="BC83" i="30"/>
  <c r="BC100" i="30"/>
  <c r="BC92" i="30"/>
  <c r="BC91" i="30"/>
  <c r="BC94" i="30"/>
  <c r="BC105" i="30"/>
  <c r="BC85" i="30"/>
  <c r="BC98" i="30"/>
  <c r="BC99" i="30"/>
  <c r="BC104" i="30"/>
  <c r="BC82" i="30"/>
  <c r="BA106" i="30"/>
  <c r="BA96" i="30"/>
  <c r="BA107" i="30"/>
  <c r="BA100" i="30"/>
  <c r="BA92" i="30"/>
  <c r="BA97" i="30"/>
  <c r="BA103" i="30"/>
  <c r="BA94" i="30"/>
  <c r="BA95" i="30"/>
  <c r="BA98" i="30"/>
  <c r="BA104" i="30"/>
  <c r="BA87" i="30"/>
  <c r="BA93" i="30"/>
  <c r="BA88" i="30"/>
  <c r="BA83" i="30"/>
  <c r="BA84" i="30"/>
  <c r="BA110" i="30"/>
  <c r="BA91" i="30"/>
  <c r="BA109" i="30"/>
  <c r="BA105" i="30"/>
  <c r="BA99" i="30"/>
  <c r="BA90" i="30"/>
  <c r="BA86" i="30"/>
  <c r="BA102" i="30"/>
  <c r="BA85" i="30"/>
  <c r="BA108" i="30"/>
  <c r="BA89" i="30"/>
  <c r="BA101" i="30"/>
  <c r="BA82" i="30"/>
  <c r="CJ93" i="30"/>
  <c r="CJ83" i="30"/>
  <c r="CJ94" i="30"/>
  <c r="CJ95" i="30"/>
  <c r="CJ98" i="30"/>
  <c r="CJ89" i="30"/>
  <c r="CJ101" i="30"/>
  <c r="CJ96" i="30"/>
  <c r="CJ110" i="30"/>
  <c r="CJ103" i="30"/>
  <c r="CJ108" i="30"/>
  <c r="CJ90" i="30"/>
  <c r="CJ107" i="30"/>
  <c r="CJ86" i="30"/>
  <c r="CJ87" i="30"/>
  <c r="CJ100" i="30"/>
  <c r="CJ102" i="30"/>
  <c r="CJ104" i="30"/>
  <c r="CJ88" i="30"/>
  <c r="CJ92" i="30"/>
  <c r="CJ97" i="30"/>
  <c r="CJ84" i="30"/>
  <c r="CJ91" i="30"/>
  <c r="CJ109" i="30"/>
  <c r="CJ105" i="30"/>
  <c r="CJ85" i="30"/>
  <c r="CJ106" i="30"/>
  <c r="CJ99" i="30"/>
  <c r="CJ82" i="30"/>
  <c r="BT37" i="30"/>
  <c r="BT39" i="30"/>
  <c r="BT40" i="30"/>
  <c r="BT38" i="30"/>
  <c r="BT36" i="30"/>
  <c r="AO40" i="30"/>
  <c r="AO37" i="30"/>
  <c r="AO39" i="30"/>
  <c r="AO38" i="30"/>
  <c r="AO36" i="30"/>
  <c r="EL37" i="30"/>
  <c r="EL38" i="30"/>
  <c r="EL40" i="30"/>
  <c r="EL39" i="30"/>
  <c r="EL36" i="30"/>
  <c r="DV37" i="30"/>
  <c r="DV38" i="30"/>
  <c r="DV40" i="30"/>
  <c r="DV39" i="30"/>
  <c r="DV36" i="30"/>
  <c r="DF37" i="30"/>
  <c r="DF38" i="30"/>
  <c r="DF40" i="30"/>
  <c r="DF39" i="30"/>
  <c r="DF36" i="30"/>
  <c r="CM39" i="30"/>
  <c r="CM38" i="30"/>
  <c r="CM40" i="30"/>
  <c r="CM37" i="30"/>
  <c r="CM36" i="30"/>
  <c r="BE40" i="30"/>
  <c r="BE37" i="30"/>
  <c r="BE39" i="30"/>
  <c r="BE38" i="30"/>
  <c r="BE36" i="30"/>
  <c r="DS73" i="30"/>
  <c r="DS75" i="30"/>
  <c r="DS79" i="30"/>
  <c r="DS57" i="30"/>
  <c r="DS58" i="30"/>
  <c r="DS78" i="30"/>
  <c r="DS65" i="30"/>
  <c r="DS70" i="30"/>
  <c r="DS64" i="30"/>
  <c r="DS69" i="30"/>
  <c r="DS67" i="30"/>
  <c r="DS63" i="30"/>
  <c r="DS74" i="30"/>
  <c r="DS76" i="30"/>
  <c r="DS60" i="30"/>
  <c r="DS77" i="30"/>
  <c r="DS72" i="30"/>
  <c r="DS66" i="30"/>
  <c r="DS59" i="30"/>
  <c r="DS62" i="30"/>
  <c r="DS68" i="30"/>
  <c r="DS61" i="30"/>
  <c r="DS71" i="30"/>
  <c r="DS56" i="30"/>
  <c r="DI76" i="30"/>
  <c r="DI60" i="30"/>
  <c r="DI73" i="30"/>
  <c r="DI72" i="30"/>
  <c r="DI67" i="30"/>
  <c r="DI75" i="30"/>
  <c r="DI68" i="30"/>
  <c r="DI58" i="30"/>
  <c r="DI65" i="30"/>
  <c r="DI71" i="30"/>
  <c r="DI69" i="30"/>
  <c r="DI59" i="30"/>
  <c r="DI79" i="30"/>
  <c r="DI57" i="30"/>
  <c r="DI70" i="30"/>
  <c r="DI64" i="30"/>
  <c r="DI77" i="30"/>
  <c r="DI66" i="30"/>
  <c r="DI62" i="30"/>
  <c r="DI74" i="30"/>
  <c r="DI63" i="30"/>
  <c r="DI78" i="30"/>
  <c r="DI61" i="30"/>
  <c r="DI56" i="30"/>
  <c r="AH73" i="30"/>
  <c r="AH64" i="30"/>
  <c r="AH67" i="30"/>
  <c r="AH62" i="30"/>
  <c r="AH74" i="30"/>
  <c r="AH57" i="30"/>
  <c r="AH65" i="30"/>
  <c r="AH79" i="30"/>
  <c r="AH76" i="30"/>
  <c r="AH78" i="30"/>
  <c r="AH60" i="30"/>
  <c r="AH77" i="30"/>
  <c r="AH72" i="30"/>
  <c r="AH66" i="30"/>
  <c r="AH59" i="30"/>
  <c r="AH75" i="30"/>
  <c r="AH63" i="30"/>
  <c r="AH68" i="30"/>
  <c r="AH58" i="30"/>
  <c r="AH61" i="30"/>
  <c r="AH69" i="30"/>
  <c r="AH71" i="30"/>
  <c r="AH70" i="30"/>
  <c r="AH56" i="30"/>
  <c r="ET87" i="30"/>
  <c r="ET100" i="30"/>
  <c r="ET102" i="30"/>
  <c r="ET105" i="30"/>
  <c r="ET85" i="30"/>
  <c r="ET96" i="30"/>
  <c r="ET107" i="30"/>
  <c r="ET93" i="30"/>
  <c r="ET92" i="30"/>
  <c r="ET84" i="30"/>
  <c r="ET95" i="30"/>
  <c r="ET106" i="30"/>
  <c r="ET89" i="30"/>
  <c r="ET101" i="30"/>
  <c r="ET104" i="30"/>
  <c r="ET88" i="30"/>
  <c r="ET97" i="30"/>
  <c r="ET94" i="30"/>
  <c r="ET98" i="30"/>
  <c r="ET83" i="30"/>
  <c r="ET110" i="30"/>
  <c r="ET103" i="30"/>
  <c r="ET91" i="30"/>
  <c r="ET109" i="30"/>
  <c r="ET108" i="30"/>
  <c r="ET99" i="30"/>
  <c r="ET90" i="30"/>
  <c r="ET86" i="30"/>
  <c r="ET82" i="30"/>
  <c r="CX87" i="30"/>
  <c r="CX100" i="30"/>
  <c r="CX102" i="30"/>
  <c r="CX91" i="30"/>
  <c r="CX105" i="30"/>
  <c r="CX93" i="30"/>
  <c r="CX92" i="30"/>
  <c r="CX84" i="30"/>
  <c r="CX95" i="30"/>
  <c r="CX106" i="30"/>
  <c r="CX89" i="30"/>
  <c r="CX96" i="30"/>
  <c r="CX107" i="30"/>
  <c r="CX104" i="30"/>
  <c r="CX88" i="30"/>
  <c r="CX97" i="30"/>
  <c r="CX94" i="30"/>
  <c r="CX85" i="30"/>
  <c r="CX98" i="30"/>
  <c r="CX101" i="30"/>
  <c r="CX83" i="30"/>
  <c r="CX110" i="30"/>
  <c r="CX103" i="30"/>
  <c r="CX109" i="30"/>
  <c r="CX108" i="30"/>
  <c r="CX99" i="30"/>
  <c r="CX90" i="30"/>
  <c r="CX86" i="30"/>
  <c r="CX82" i="30"/>
  <c r="CP37" i="30"/>
  <c r="CP38" i="30"/>
  <c r="CP40" i="30"/>
  <c r="CP39" i="30"/>
  <c r="CP36" i="30"/>
  <c r="DP39" i="30"/>
  <c r="DP37" i="30"/>
  <c r="DP40" i="30"/>
  <c r="DP38" i="30"/>
  <c r="DP36" i="30"/>
  <c r="AM75" i="30"/>
  <c r="AM79" i="30"/>
  <c r="AM63" i="30"/>
  <c r="AM70" i="30"/>
  <c r="AM64" i="30"/>
  <c r="AM59" i="30"/>
  <c r="AM62" i="30"/>
  <c r="AM74" i="30"/>
  <c r="AM71" i="30"/>
  <c r="AM73" i="30"/>
  <c r="AM77" i="30"/>
  <c r="AM69" i="30"/>
  <c r="AM67" i="30"/>
  <c r="AM57" i="30"/>
  <c r="AM76" i="30"/>
  <c r="AM78" i="30"/>
  <c r="AM61" i="30"/>
  <c r="AM60" i="30"/>
  <c r="AM72" i="30"/>
  <c r="AM66" i="30"/>
  <c r="AM68" i="30"/>
  <c r="AM58" i="30"/>
  <c r="AM65" i="30"/>
  <c r="AM56" i="30"/>
  <c r="CX73" i="30"/>
  <c r="CX64" i="30"/>
  <c r="CX66" i="30"/>
  <c r="CX62" i="30"/>
  <c r="CX57" i="30"/>
  <c r="CX65" i="30"/>
  <c r="CX75" i="30"/>
  <c r="CX79" i="30"/>
  <c r="CX76" i="30"/>
  <c r="CX58" i="30"/>
  <c r="CX78" i="30"/>
  <c r="CX60" i="30"/>
  <c r="CX77" i="30"/>
  <c r="CX72" i="30"/>
  <c r="CX69" i="30"/>
  <c r="CX67" i="30"/>
  <c r="CX59" i="30"/>
  <c r="CX63" i="30"/>
  <c r="CX68" i="30"/>
  <c r="CX71" i="30"/>
  <c r="CX70" i="30"/>
  <c r="CX74" i="30"/>
  <c r="CX61" i="30"/>
  <c r="CX56" i="30"/>
  <c r="CQ25" i="30"/>
  <c r="CQ24" i="30"/>
  <c r="ET25" i="30"/>
  <c r="ET24" i="30"/>
  <c r="DY25" i="30"/>
  <c r="DY24" i="30"/>
  <c r="AM88" i="30"/>
  <c r="AM84" i="30"/>
  <c r="AM110" i="30"/>
  <c r="AM89" i="30"/>
  <c r="AM90" i="30"/>
  <c r="AM86" i="30"/>
  <c r="AM93" i="30"/>
  <c r="AM102" i="30"/>
  <c r="AM85" i="30"/>
  <c r="AM108" i="30"/>
  <c r="AM107" i="30"/>
  <c r="AM97" i="30"/>
  <c r="AM103" i="30"/>
  <c r="AM95" i="30"/>
  <c r="AM106" i="30"/>
  <c r="AM101" i="30"/>
  <c r="AM96" i="30"/>
  <c r="AM87" i="30"/>
  <c r="AM83" i="30"/>
  <c r="AM100" i="30"/>
  <c r="AM92" i="30"/>
  <c r="AM91" i="30"/>
  <c r="AM94" i="30"/>
  <c r="AM109" i="30"/>
  <c r="AM105" i="30"/>
  <c r="AM98" i="30"/>
  <c r="AM99" i="30"/>
  <c r="AM104" i="30"/>
  <c r="AM82" i="30"/>
  <c r="BS93" i="30"/>
  <c r="BS92" i="30"/>
  <c r="BS97" i="30"/>
  <c r="BS84" i="30"/>
  <c r="BS110" i="30"/>
  <c r="BS91" i="30"/>
  <c r="BS95" i="30"/>
  <c r="BS90" i="30"/>
  <c r="BS104" i="30"/>
  <c r="BS86" i="30"/>
  <c r="BS88" i="30"/>
  <c r="BS83" i="30"/>
  <c r="BS100" i="30"/>
  <c r="BS102" i="30"/>
  <c r="BS85" i="30"/>
  <c r="BS99" i="30"/>
  <c r="BS96" i="30"/>
  <c r="BS103" i="30"/>
  <c r="BS109" i="30"/>
  <c r="BS105" i="30"/>
  <c r="BS106" i="30"/>
  <c r="BS108" i="30"/>
  <c r="BS89" i="30"/>
  <c r="BS101" i="30"/>
  <c r="BS107" i="30"/>
  <c r="BS87" i="30"/>
  <c r="BS94" i="30"/>
  <c r="BS98" i="30"/>
  <c r="BS82" i="30"/>
  <c r="DV88" i="30"/>
  <c r="DV102" i="30"/>
  <c r="DV97" i="30"/>
  <c r="DV91" i="30"/>
  <c r="DV101" i="30"/>
  <c r="DV107" i="30"/>
  <c r="DV83" i="30"/>
  <c r="DV103" i="30"/>
  <c r="DV109" i="30"/>
  <c r="DV106" i="30"/>
  <c r="DV108" i="30"/>
  <c r="DV99" i="30"/>
  <c r="DV87" i="30"/>
  <c r="DV100" i="30"/>
  <c r="DV94" i="30"/>
  <c r="DV105" i="30"/>
  <c r="DV98" i="30"/>
  <c r="DV96" i="30"/>
  <c r="DV93" i="30"/>
  <c r="DV92" i="30"/>
  <c r="DV84" i="30"/>
  <c r="DV110" i="30"/>
  <c r="DV95" i="30"/>
  <c r="DV85" i="30"/>
  <c r="DV89" i="30"/>
  <c r="DV90" i="30"/>
  <c r="DV104" i="30"/>
  <c r="DV86" i="30"/>
  <c r="DV82" i="30"/>
  <c r="CM87" i="30"/>
  <c r="CM110" i="30"/>
  <c r="CM90" i="30"/>
  <c r="CM86" i="30"/>
  <c r="CM93" i="30"/>
  <c r="CM102" i="30"/>
  <c r="CM92" i="30"/>
  <c r="CM97" i="30"/>
  <c r="CM91" i="30"/>
  <c r="CM89" i="30"/>
  <c r="CM104" i="30"/>
  <c r="CM88" i="30"/>
  <c r="CM83" i="30"/>
  <c r="CM105" i="30"/>
  <c r="CM85" i="30"/>
  <c r="CM106" i="30"/>
  <c r="CM99" i="30"/>
  <c r="CM96" i="30"/>
  <c r="CM100" i="30"/>
  <c r="CM84" i="30"/>
  <c r="CM103" i="30"/>
  <c r="CM94" i="30"/>
  <c r="CM109" i="30"/>
  <c r="CM95" i="30"/>
  <c r="CM98" i="30"/>
  <c r="CM108" i="30"/>
  <c r="CM101" i="30"/>
  <c r="CM107" i="30"/>
  <c r="CM82" i="30"/>
  <c r="BB102" i="30"/>
  <c r="BB85" i="30"/>
  <c r="BB108" i="30"/>
  <c r="BB89" i="30"/>
  <c r="BB91" i="30"/>
  <c r="BB109" i="30"/>
  <c r="BB105" i="30"/>
  <c r="BB106" i="30"/>
  <c r="BB101" i="30"/>
  <c r="BB96" i="30"/>
  <c r="BB83" i="30"/>
  <c r="BB100" i="30"/>
  <c r="BB92" i="30"/>
  <c r="BB103" i="30"/>
  <c r="BB94" i="30"/>
  <c r="BB98" i="30"/>
  <c r="BB99" i="30"/>
  <c r="BB104" i="30"/>
  <c r="BB87" i="30"/>
  <c r="BB93" i="30"/>
  <c r="BB88" i="30"/>
  <c r="BB97" i="30"/>
  <c r="BB84" i="30"/>
  <c r="BB110" i="30"/>
  <c r="BB95" i="30"/>
  <c r="BB90" i="30"/>
  <c r="BB107" i="30"/>
  <c r="BB86" i="30"/>
  <c r="BB82" i="30"/>
  <c r="AT39" i="30"/>
  <c r="AT38" i="30"/>
  <c r="AT40" i="30"/>
  <c r="AT37" i="30"/>
  <c r="AT36" i="30"/>
  <c r="DX40" i="30"/>
  <c r="DX39" i="30"/>
  <c r="DX37" i="30"/>
  <c r="DX38" i="30"/>
  <c r="DX36" i="30"/>
  <c r="BJ39" i="30"/>
  <c r="BJ38" i="30"/>
  <c r="BJ40" i="30"/>
  <c r="BJ37" i="30"/>
  <c r="BJ36" i="30"/>
  <c r="EE69" i="30"/>
  <c r="EE67" i="30"/>
  <c r="EE63" i="30"/>
  <c r="EE64" i="30"/>
  <c r="EE74" i="30"/>
  <c r="EE77" i="30"/>
  <c r="EE66" i="30"/>
  <c r="EE59" i="30"/>
  <c r="EE62" i="30"/>
  <c r="EE76" i="30"/>
  <c r="EE65" i="30"/>
  <c r="EE61" i="30"/>
  <c r="EE71" i="30"/>
  <c r="EE60" i="30"/>
  <c r="EE73" i="30"/>
  <c r="EE72" i="30"/>
  <c r="EE75" i="30"/>
  <c r="EE79" i="30"/>
  <c r="EE68" i="30"/>
  <c r="EE57" i="30"/>
  <c r="EE58" i="30"/>
  <c r="EE78" i="30"/>
  <c r="EE70" i="30"/>
  <c r="EE56" i="30"/>
  <c r="DX72" i="30"/>
  <c r="DX79" i="30"/>
  <c r="DX68" i="30"/>
  <c r="DX58" i="30"/>
  <c r="DX78" i="30"/>
  <c r="DX65" i="30"/>
  <c r="DX69" i="30"/>
  <c r="DX67" i="30"/>
  <c r="DX64" i="30"/>
  <c r="DX75" i="30"/>
  <c r="DX74" i="30"/>
  <c r="DX63" i="30"/>
  <c r="DX71" i="30"/>
  <c r="DX70" i="30"/>
  <c r="DX73" i="30"/>
  <c r="DX77" i="30"/>
  <c r="DX66" i="30"/>
  <c r="DX59" i="30"/>
  <c r="DX62" i="30"/>
  <c r="DX57" i="30"/>
  <c r="DX76" i="30"/>
  <c r="DX61" i="30"/>
  <c r="DX60" i="30"/>
  <c r="DX56" i="30"/>
  <c r="EG69" i="30"/>
  <c r="EG59" i="30"/>
  <c r="EG79" i="30"/>
  <c r="EG76" i="30"/>
  <c r="EG78" i="30"/>
  <c r="EG60" i="30"/>
  <c r="EG70" i="30"/>
  <c r="EG73" i="30"/>
  <c r="EG77" i="30"/>
  <c r="EG72" i="30"/>
  <c r="EG66" i="30"/>
  <c r="EG74" i="30"/>
  <c r="EG63" i="30"/>
  <c r="EG68" i="30"/>
  <c r="EG61" i="30"/>
  <c r="EG64" i="30"/>
  <c r="EG67" i="30"/>
  <c r="EG75" i="30"/>
  <c r="EG62" i="30"/>
  <c r="EG57" i="30"/>
  <c r="EG58" i="30"/>
  <c r="EG65" i="30"/>
  <c r="EG71" i="30"/>
  <c r="EG56" i="30"/>
  <c r="BY75" i="30"/>
  <c r="BY76" i="30"/>
  <c r="BY58" i="30"/>
  <c r="BY65" i="30"/>
  <c r="BY71" i="30"/>
  <c r="BY60" i="30"/>
  <c r="BY72" i="30"/>
  <c r="BY69" i="30"/>
  <c r="BY67" i="30"/>
  <c r="BY59" i="30"/>
  <c r="BY79" i="30"/>
  <c r="BY68" i="30"/>
  <c r="BY70" i="30"/>
  <c r="BY77" i="30"/>
  <c r="BY66" i="30"/>
  <c r="BY74" i="30"/>
  <c r="BY63" i="30"/>
  <c r="BY78" i="30"/>
  <c r="BY61" i="30"/>
  <c r="BY73" i="30"/>
  <c r="BY64" i="30"/>
  <c r="BY62" i="30"/>
  <c r="BY57" i="30"/>
  <c r="BY56" i="30"/>
  <c r="DW25" i="30"/>
  <c r="DW24" i="30"/>
  <c r="CB25" i="30"/>
  <c r="CB24" i="30"/>
  <c r="AL25" i="30"/>
  <c r="AL24" i="30"/>
  <c r="EI25" i="30"/>
  <c r="EI24" i="30"/>
  <c r="AX25" i="30"/>
  <c r="AX24" i="30"/>
  <c r="ER25" i="30"/>
  <c r="ER24" i="30"/>
  <c r="AU88" i="30"/>
  <c r="AU84" i="30"/>
  <c r="AU110" i="30"/>
  <c r="AU109" i="30"/>
  <c r="AU89" i="30"/>
  <c r="AU101" i="30"/>
  <c r="AU90" i="30"/>
  <c r="AU86" i="30"/>
  <c r="AU102" i="30"/>
  <c r="AU108" i="30"/>
  <c r="AU107" i="30"/>
  <c r="AU93" i="30"/>
  <c r="AU97" i="30"/>
  <c r="AU103" i="30"/>
  <c r="AU95" i="30"/>
  <c r="AU85" i="30"/>
  <c r="AU106" i="30"/>
  <c r="AU96" i="30"/>
  <c r="AU87" i="30"/>
  <c r="AU83" i="30"/>
  <c r="AU100" i="30"/>
  <c r="AU92" i="30"/>
  <c r="AU91" i="30"/>
  <c r="AU94" i="30"/>
  <c r="AU105" i="30"/>
  <c r="AU98" i="30"/>
  <c r="AU99" i="30"/>
  <c r="AU104" i="30"/>
  <c r="AU82" i="30"/>
  <c r="EK93" i="30"/>
  <c r="EK88" i="30"/>
  <c r="EK97" i="30"/>
  <c r="EK95" i="30"/>
  <c r="EK106" i="30"/>
  <c r="EK108" i="30"/>
  <c r="EK101" i="30"/>
  <c r="EK96" i="30"/>
  <c r="EK107" i="30"/>
  <c r="EK87" i="30"/>
  <c r="EK92" i="30"/>
  <c r="EK94" i="30"/>
  <c r="EK98" i="30"/>
  <c r="EK83" i="30"/>
  <c r="EK100" i="30"/>
  <c r="EK110" i="30"/>
  <c r="EK103" i="30"/>
  <c r="EK91" i="30"/>
  <c r="EK109" i="30"/>
  <c r="EK105" i="30"/>
  <c r="EK99" i="30"/>
  <c r="EK90" i="30"/>
  <c r="EK86" i="30"/>
  <c r="EK102" i="30"/>
  <c r="EK84" i="30"/>
  <c r="EK85" i="30"/>
  <c r="EK89" i="30"/>
  <c r="EK104" i="30"/>
  <c r="EK82" i="30"/>
  <c r="DU87" i="30"/>
  <c r="DU93" i="30"/>
  <c r="DU88" i="30"/>
  <c r="DU92" i="30"/>
  <c r="DU95" i="30"/>
  <c r="DU106" i="30"/>
  <c r="DU101" i="30"/>
  <c r="DU96" i="30"/>
  <c r="DU107" i="30"/>
  <c r="DU97" i="30"/>
  <c r="DU103" i="30"/>
  <c r="DU94" i="30"/>
  <c r="DU98" i="30"/>
  <c r="DU83" i="30"/>
  <c r="DU100" i="30"/>
  <c r="DU110" i="30"/>
  <c r="DU91" i="30"/>
  <c r="DU109" i="30"/>
  <c r="DU105" i="30"/>
  <c r="DU99" i="30"/>
  <c r="DU90" i="30"/>
  <c r="DU86" i="30"/>
  <c r="DU102" i="30"/>
  <c r="DU84" i="30"/>
  <c r="DU85" i="30"/>
  <c r="DU108" i="30"/>
  <c r="DU89" i="30"/>
  <c r="DU104" i="30"/>
  <c r="DU82" i="30"/>
  <c r="DE93" i="30"/>
  <c r="DE88" i="30"/>
  <c r="DE97" i="30"/>
  <c r="DE103" i="30"/>
  <c r="DE95" i="30"/>
  <c r="DE106" i="30"/>
  <c r="DE101" i="30"/>
  <c r="DE96" i="30"/>
  <c r="DE107" i="30"/>
  <c r="DE94" i="30"/>
  <c r="DE98" i="30"/>
  <c r="DE83" i="30"/>
  <c r="DE100" i="30"/>
  <c r="DE110" i="30"/>
  <c r="DE91" i="30"/>
  <c r="DE109" i="30"/>
  <c r="DE105" i="30"/>
  <c r="DE108" i="30"/>
  <c r="DE99" i="30"/>
  <c r="DE90" i="30"/>
  <c r="DE86" i="30"/>
  <c r="DE87" i="30"/>
  <c r="DE102" i="30"/>
  <c r="DE92" i="30"/>
  <c r="DE84" i="30"/>
  <c r="DE85" i="30"/>
  <c r="DE89" i="30"/>
  <c r="DE104" i="30"/>
  <c r="DE82" i="30"/>
  <c r="CI93" i="30"/>
  <c r="CI92" i="30"/>
  <c r="CI97" i="30"/>
  <c r="CI110" i="30"/>
  <c r="CI91" i="30"/>
  <c r="CI105" i="30"/>
  <c r="CI90" i="30"/>
  <c r="CI104" i="30"/>
  <c r="CI86" i="30"/>
  <c r="CI88" i="30"/>
  <c r="CI83" i="30"/>
  <c r="CI102" i="30"/>
  <c r="CI95" i="30"/>
  <c r="CI85" i="30"/>
  <c r="CI99" i="30"/>
  <c r="CI96" i="30"/>
  <c r="CI100" i="30"/>
  <c r="CI84" i="30"/>
  <c r="CI103" i="30"/>
  <c r="CI109" i="30"/>
  <c r="CI106" i="30"/>
  <c r="CI108" i="30"/>
  <c r="CI101" i="30"/>
  <c r="CI107" i="30"/>
  <c r="CI87" i="30"/>
  <c r="CI94" i="30"/>
  <c r="CI98" i="30"/>
  <c r="CI89" i="30"/>
  <c r="CI82" i="30"/>
  <c r="BD87" i="30"/>
  <c r="BD93" i="30"/>
  <c r="BD100" i="30"/>
  <c r="BD92" i="30"/>
  <c r="BD94" i="30"/>
  <c r="BD105" i="30"/>
  <c r="BD95" i="30"/>
  <c r="BD98" i="30"/>
  <c r="BD89" i="30"/>
  <c r="BD107" i="30"/>
  <c r="BD104" i="30"/>
  <c r="BD88" i="30"/>
  <c r="BD84" i="30"/>
  <c r="BD110" i="30"/>
  <c r="BD85" i="30"/>
  <c r="BD90" i="30"/>
  <c r="BD86" i="30"/>
  <c r="BD102" i="30"/>
  <c r="BD97" i="30"/>
  <c r="BD91" i="30"/>
  <c r="BD109" i="30"/>
  <c r="BD108" i="30"/>
  <c r="BD101" i="30"/>
  <c r="BD83" i="30"/>
  <c r="BD103" i="30"/>
  <c r="BD106" i="30"/>
  <c r="BD99" i="30"/>
  <c r="BD96" i="30"/>
  <c r="BD82" i="30"/>
  <c r="BY93" i="30"/>
  <c r="BY88" i="30"/>
  <c r="BY95" i="30"/>
  <c r="BY106" i="30"/>
  <c r="BY108" i="30"/>
  <c r="BY101" i="30"/>
  <c r="BY96" i="30"/>
  <c r="BY107" i="30"/>
  <c r="BY87" i="30"/>
  <c r="BY92" i="30"/>
  <c r="BY94" i="30"/>
  <c r="BY98" i="30"/>
  <c r="BY83" i="30"/>
  <c r="BY100" i="30"/>
  <c r="BY110" i="30"/>
  <c r="BY103" i="30"/>
  <c r="BY91" i="30"/>
  <c r="BY109" i="30"/>
  <c r="BY105" i="30"/>
  <c r="BY99" i="30"/>
  <c r="BY90" i="30"/>
  <c r="BY86" i="30"/>
  <c r="BY102" i="30"/>
  <c r="BY97" i="30"/>
  <c r="BY84" i="30"/>
  <c r="BY85" i="30"/>
  <c r="BY89" i="30"/>
  <c r="BY104" i="30"/>
  <c r="BY82" i="30"/>
  <c r="AO87" i="30"/>
  <c r="AO93" i="30"/>
  <c r="AO83" i="30"/>
  <c r="AO91" i="30"/>
  <c r="AO105" i="30"/>
  <c r="AO106" i="30"/>
  <c r="AO99" i="30"/>
  <c r="AO96" i="30"/>
  <c r="AO100" i="30"/>
  <c r="AO92" i="30"/>
  <c r="AO94" i="30"/>
  <c r="AO85" i="30"/>
  <c r="AO98" i="30"/>
  <c r="AO89" i="30"/>
  <c r="AO101" i="30"/>
  <c r="AO104" i="30"/>
  <c r="AO88" i="30"/>
  <c r="AO84" i="30"/>
  <c r="AO110" i="30"/>
  <c r="AO90" i="30"/>
  <c r="AO107" i="30"/>
  <c r="AO86" i="30"/>
  <c r="AO102" i="30"/>
  <c r="AO97" i="30"/>
  <c r="AO103" i="30"/>
  <c r="AO109" i="30"/>
  <c r="AO95" i="30"/>
  <c r="AO108" i="30"/>
  <c r="AO82" i="30"/>
  <c r="EW81" i="30"/>
  <c r="EW35" i="30"/>
  <c r="EW80" i="30"/>
  <c r="EW34" i="30"/>
  <c r="EW33" i="30"/>
  <c r="EW32" i="30"/>
  <c r="EW31" i="30"/>
  <c r="EG81" i="30"/>
  <c r="EG34" i="30"/>
  <c r="EG35" i="30"/>
  <c r="EG80" i="30"/>
  <c r="EG33" i="30"/>
  <c r="EG32" i="30"/>
  <c r="EG31" i="30"/>
  <c r="DQ34" i="30"/>
  <c r="DQ81" i="30"/>
  <c r="DQ35" i="30"/>
  <c r="DQ80" i="30"/>
  <c r="DQ33" i="30"/>
  <c r="DQ32" i="30"/>
  <c r="DQ31" i="30"/>
  <c r="DA81" i="30"/>
  <c r="DA35" i="30"/>
  <c r="DA80" i="30"/>
  <c r="DA33" i="30"/>
  <c r="DA34" i="30"/>
  <c r="DA32" i="30"/>
  <c r="DA31" i="30"/>
  <c r="CB34" i="30"/>
  <c r="CB80" i="30"/>
  <c r="CB33" i="30"/>
  <c r="CB81" i="30"/>
  <c r="CB32" i="30"/>
  <c r="CB35" i="30"/>
  <c r="CB31" i="30"/>
  <c r="AW34" i="30"/>
  <c r="AW33" i="30"/>
  <c r="AW35" i="30"/>
  <c r="AW81" i="30"/>
  <c r="AW80" i="30"/>
  <c r="AW32" i="30"/>
  <c r="AW31" i="30"/>
  <c r="CD34" i="30"/>
  <c r="CD32" i="30"/>
  <c r="CD81" i="30"/>
  <c r="CD35" i="30"/>
  <c r="CD80" i="30"/>
  <c r="CD33" i="30"/>
  <c r="CD31" i="30"/>
  <c r="AV81" i="30"/>
  <c r="AV80" i="30"/>
  <c r="AV35" i="30"/>
  <c r="AV32" i="30"/>
  <c r="AV34" i="30"/>
  <c r="AV33" i="30"/>
  <c r="AV31" i="30"/>
  <c r="DK74" i="30"/>
  <c r="DK70" i="30"/>
  <c r="DK64" i="30"/>
  <c r="DK77" i="30"/>
  <c r="DK66" i="30"/>
  <c r="DK75" i="30"/>
  <c r="DK62" i="30"/>
  <c r="DK61" i="30"/>
  <c r="DK71" i="30"/>
  <c r="DK73" i="30"/>
  <c r="DK79" i="30"/>
  <c r="DK57" i="30"/>
  <c r="DK76" i="30"/>
  <c r="DK58" i="30"/>
  <c r="DK78" i="30"/>
  <c r="DK65" i="30"/>
  <c r="DK60" i="30"/>
  <c r="DK72" i="30"/>
  <c r="DK69" i="30"/>
  <c r="DK67" i="30"/>
  <c r="DK59" i="30"/>
  <c r="DK63" i="30"/>
  <c r="DK68" i="30"/>
  <c r="DK56" i="30"/>
  <c r="DD72" i="30"/>
  <c r="DD67" i="30"/>
  <c r="DD68" i="30"/>
  <c r="DD75" i="30"/>
  <c r="DD74" i="30"/>
  <c r="DD71" i="30"/>
  <c r="DD70" i="30"/>
  <c r="DD73" i="30"/>
  <c r="DD64" i="30"/>
  <c r="DD77" i="30"/>
  <c r="DD69" i="30"/>
  <c r="DD66" i="30"/>
  <c r="DD59" i="30"/>
  <c r="DD62" i="30"/>
  <c r="DD57" i="30"/>
  <c r="DD61" i="30"/>
  <c r="DD79" i="30"/>
  <c r="DD63" i="30"/>
  <c r="DD76" i="30"/>
  <c r="DD58" i="30"/>
  <c r="DD78" i="30"/>
  <c r="DD65" i="30"/>
  <c r="DD60" i="30"/>
  <c r="DD56" i="30"/>
  <c r="DJ64" i="30"/>
  <c r="DJ75" i="30"/>
  <c r="DJ79" i="30"/>
  <c r="DJ58" i="30"/>
  <c r="DJ78" i="30"/>
  <c r="DJ77" i="30"/>
  <c r="DJ69" i="30"/>
  <c r="DJ67" i="30"/>
  <c r="DJ59" i="30"/>
  <c r="DJ63" i="30"/>
  <c r="DJ76" i="30"/>
  <c r="DJ60" i="30"/>
  <c r="DJ70" i="30"/>
  <c r="DJ72" i="30"/>
  <c r="DJ74" i="30"/>
  <c r="DJ68" i="30"/>
  <c r="DJ61" i="30"/>
  <c r="DJ71" i="30"/>
  <c r="DJ73" i="30"/>
  <c r="DJ66" i="30"/>
  <c r="DJ62" i="30"/>
  <c r="DJ57" i="30"/>
  <c r="DJ65" i="30"/>
  <c r="DJ56" i="30"/>
  <c r="DM77" i="30"/>
  <c r="DM66" i="30"/>
  <c r="DM74" i="30"/>
  <c r="DM63" i="30"/>
  <c r="DM57" i="30"/>
  <c r="DM76" i="30"/>
  <c r="DM61" i="30"/>
  <c r="DM60" i="30"/>
  <c r="DM72" i="30"/>
  <c r="DM62" i="30"/>
  <c r="DM68" i="30"/>
  <c r="DM78" i="30"/>
  <c r="DM73" i="30"/>
  <c r="DM75" i="30"/>
  <c r="DM58" i="30"/>
  <c r="DM65" i="30"/>
  <c r="DM71" i="30"/>
  <c r="DM64" i="30"/>
  <c r="DM69" i="30"/>
  <c r="DM67" i="30"/>
  <c r="DM59" i="30"/>
  <c r="DM79" i="30"/>
  <c r="DM70" i="30"/>
  <c r="DM56" i="30"/>
  <c r="BC75" i="30"/>
  <c r="BC70" i="30"/>
  <c r="BC64" i="30"/>
  <c r="BC59" i="30"/>
  <c r="BC62" i="30"/>
  <c r="BC74" i="30"/>
  <c r="BC73" i="30"/>
  <c r="BC77" i="30"/>
  <c r="BC69" i="30"/>
  <c r="BC67" i="30"/>
  <c r="BC79" i="30"/>
  <c r="BC63" i="30"/>
  <c r="BC57" i="30"/>
  <c r="BC76" i="30"/>
  <c r="BC78" i="30"/>
  <c r="BC61" i="30"/>
  <c r="BC60" i="30"/>
  <c r="BC72" i="30"/>
  <c r="BC66" i="30"/>
  <c r="BC68" i="30"/>
  <c r="BC58" i="30"/>
  <c r="BC65" i="30"/>
  <c r="BC71" i="30"/>
  <c r="BC56" i="30"/>
  <c r="BN64" i="30"/>
  <c r="BN66" i="30"/>
  <c r="BN75" i="30"/>
  <c r="BN79" i="30"/>
  <c r="BN58" i="30"/>
  <c r="BN78" i="30"/>
  <c r="BN71" i="30"/>
  <c r="BN69" i="30"/>
  <c r="BN67" i="30"/>
  <c r="BN59" i="30"/>
  <c r="BN63" i="30"/>
  <c r="BN76" i="30"/>
  <c r="BN60" i="30"/>
  <c r="BN70" i="30"/>
  <c r="BN77" i="30"/>
  <c r="BN72" i="30"/>
  <c r="BN74" i="30"/>
  <c r="BN68" i="30"/>
  <c r="BN73" i="30"/>
  <c r="BN62" i="30"/>
  <c r="BN57" i="30"/>
  <c r="BN65" i="30"/>
  <c r="BN61" i="30"/>
  <c r="BN56" i="30"/>
  <c r="AI73" i="30"/>
  <c r="AI77" i="30"/>
  <c r="AI69" i="30"/>
  <c r="AI67" i="30"/>
  <c r="AI79" i="30"/>
  <c r="AI57" i="30"/>
  <c r="AI61" i="30"/>
  <c r="AI70" i="30"/>
  <c r="AI64" i="30"/>
  <c r="AI62" i="30"/>
  <c r="AI74" i="30"/>
  <c r="AI63" i="30"/>
  <c r="AI65" i="30"/>
  <c r="AI75" i="30"/>
  <c r="AI76" i="30"/>
  <c r="AI78" i="30"/>
  <c r="AI71" i="30"/>
  <c r="AI60" i="30"/>
  <c r="AI72" i="30"/>
  <c r="AI66" i="30"/>
  <c r="AI59" i="30"/>
  <c r="AI68" i="30"/>
  <c r="AI58" i="30"/>
  <c r="AI56" i="30"/>
  <c r="BI59" i="30"/>
  <c r="BI63" i="30"/>
  <c r="BI76" i="30"/>
  <c r="BI78" i="30"/>
  <c r="BI60" i="30"/>
  <c r="BI73" i="30"/>
  <c r="BI77" i="30"/>
  <c r="BI72" i="30"/>
  <c r="BI69" i="30"/>
  <c r="BI66" i="30"/>
  <c r="BI67" i="30"/>
  <c r="BI79" i="30"/>
  <c r="BI68" i="30"/>
  <c r="BI57" i="30"/>
  <c r="BI58" i="30"/>
  <c r="BI61" i="30"/>
  <c r="BI65" i="30"/>
  <c r="BI70" i="30"/>
  <c r="BI64" i="30"/>
  <c r="BI75" i="30"/>
  <c r="BI62" i="30"/>
  <c r="BI74" i="30"/>
  <c r="BI71" i="30"/>
  <c r="BI56" i="30"/>
  <c r="CU75" i="30"/>
  <c r="CU74" i="30"/>
  <c r="CU64" i="30"/>
  <c r="CU77" i="30"/>
  <c r="CU66" i="30"/>
  <c r="CU62" i="30"/>
  <c r="CU65" i="30"/>
  <c r="CU61" i="30"/>
  <c r="CU71" i="30"/>
  <c r="CU73" i="30"/>
  <c r="CU59" i="30"/>
  <c r="CU79" i="30"/>
  <c r="CU57" i="30"/>
  <c r="CU76" i="30"/>
  <c r="CU58" i="30"/>
  <c r="CU78" i="30"/>
  <c r="CU60" i="30"/>
  <c r="CU72" i="30"/>
  <c r="CU69" i="30"/>
  <c r="CU67" i="30"/>
  <c r="CU63" i="30"/>
  <c r="CU68" i="30"/>
  <c r="CU70" i="30"/>
  <c r="CU56" i="30"/>
  <c r="DF64" i="30"/>
  <c r="DF69" i="30"/>
  <c r="DF67" i="30"/>
  <c r="DF59" i="30"/>
  <c r="DF63" i="30"/>
  <c r="DF61" i="30"/>
  <c r="DF70" i="30"/>
  <c r="DF66" i="30"/>
  <c r="DF74" i="30"/>
  <c r="DF76" i="30"/>
  <c r="DF71" i="30"/>
  <c r="DF60" i="30"/>
  <c r="DF73" i="30"/>
  <c r="DF72" i="30"/>
  <c r="DF62" i="30"/>
  <c r="DF68" i="30"/>
  <c r="DF57" i="30"/>
  <c r="DF65" i="30"/>
  <c r="DF77" i="30"/>
  <c r="DF75" i="30"/>
  <c r="DF79" i="30"/>
  <c r="DF58" i="30"/>
  <c r="DF78" i="30"/>
  <c r="DF56" i="30"/>
  <c r="BM62" i="30"/>
  <c r="BM76" i="30"/>
  <c r="BM78" i="30"/>
  <c r="BM60" i="30"/>
  <c r="BM72" i="30"/>
  <c r="BM75" i="30"/>
  <c r="BM68" i="30"/>
  <c r="BM58" i="30"/>
  <c r="BM65" i="30"/>
  <c r="BM71" i="30"/>
  <c r="BM73" i="30"/>
  <c r="BM69" i="30"/>
  <c r="BM67" i="30"/>
  <c r="BM59" i="30"/>
  <c r="BM79" i="30"/>
  <c r="BM70" i="30"/>
  <c r="BM64" i="30"/>
  <c r="BM77" i="30"/>
  <c r="BM66" i="30"/>
  <c r="BM74" i="30"/>
  <c r="BM63" i="30"/>
  <c r="BM57" i="30"/>
  <c r="BM61" i="30"/>
  <c r="BM56" i="30"/>
  <c r="AI25" i="30"/>
  <c r="AI24" i="30"/>
  <c r="CY25" i="30"/>
  <c r="CY24" i="30"/>
  <c r="CR25" i="30"/>
  <c r="CR24" i="30"/>
  <c r="AV25" i="30"/>
  <c r="AV24" i="30"/>
  <c r="CC25" i="30"/>
  <c r="CC24" i="30"/>
  <c r="EQ25" i="30"/>
  <c r="EQ24" i="30"/>
  <c r="AY25" i="30"/>
  <c r="AY24" i="30"/>
  <c r="DA25" i="30"/>
  <c r="DA24" i="30"/>
  <c r="EU93" i="30"/>
  <c r="EU92" i="30"/>
  <c r="EU97" i="30"/>
  <c r="EU110" i="30"/>
  <c r="EU91" i="30"/>
  <c r="EU90" i="30"/>
  <c r="EU104" i="30"/>
  <c r="EU86" i="30"/>
  <c r="EU88" i="30"/>
  <c r="EU83" i="30"/>
  <c r="EU102" i="30"/>
  <c r="EU95" i="30"/>
  <c r="EU85" i="30"/>
  <c r="EU99" i="30"/>
  <c r="EU96" i="30"/>
  <c r="EU100" i="30"/>
  <c r="EU103" i="30"/>
  <c r="EU109" i="30"/>
  <c r="EU105" i="30"/>
  <c r="EU106" i="30"/>
  <c r="EU108" i="30"/>
  <c r="EU101" i="30"/>
  <c r="EU107" i="30"/>
  <c r="EU87" i="30"/>
  <c r="EU84" i="30"/>
  <c r="EU94" i="30"/>
  <c r="EU98" i="30"/>
  <c r="EU89" i="30"/>
  <c r="EU82" i="30"/>
  <c r="EE93" i="30"/>
  <c r="EE92" i="30"/>
  <c r="EE97" i="30"/>
  <c r="EE110" i="30"/>
  <c r="EE91" i="30"/>
  <c r="EE95" i="30"/>
  <c r="EE90" i="30"/>
  <c r="EE104" i="30"/>
  <c r="EE86" i="30"/>
  <c r="EE88" i="30"/>
  <c r="EE83" i="30"/>
  <c r="EE100" i="30"/>
  <c r="EE102" i="30"/>
  <c r="EE84" i="30"/>
  <c r="EE85" i="30"/>
  <c r="EE99" i="30"/>
  <c r="EE96" i="30"/>
  <c r="EE103" i="30"/>
  <c r="EE109" i="30"/>
  <c r="EE106" i="30"/>
  <c r="EE108" i="30"/>
  <c r="EE89" i="30"/>
  <c r="EE101" i="30"/>
  <c r="EE107" i="30"/>
  <c r="EE87" i="30"/>
  <c r="EE94" i="30"/>
  <c r="EE105" i="30"/>
  <c r="EE98" i="30"/>
  <c r="EE82" i="30"/>
  <c r="DO93" i="30"/>
  <c r="DO100" i="30"/>
  <c r="DO92" i="30"/>
  <c r="DO97" i="30"/>
  <c r="DO110" i="30"/>
  <c r="DO91" i="30"/>
  <c r="DO105" i="30"/>
  <c r="DO90" i="30"/>
  <c r="DO104" i="30"/>
  <c r="DO86" i="30"/>
  <c r="DO88" i="30"/>
  <c r="DO83" i="30"/>
  <c r="DO102" i="30"/>
  <c r="DO85" i="30"/>
  <c r="DO89" i="30"/>
  <c r="DO99" i="30"/>
  <c r="DO96" i="30"/>
  <c r="DO103" i="30"/>
  <c r="DO109" i="30"/>
  <c r="DO106" i="30"/>
  <c r="DO108" i="30"/>
  <c r="DO101" i="30"/>
  <c r="DO107" i="30"/>
  <c r="DO87" i="30"/>
  <c r="DO84" i="30"/>
  <c r="DO94" i="30"/>
  <c r="DO95" i="30"/>
  <c r="DO98" i="30"/>
  <c r="DO82" i="30"/>
  <c r="CY93" i="30"/>
  <c r="CY92" i="30"/>
  <c r="CY97" i="30"/>
  <c r="CY84" i="30"/>
  <c r="CY110" i="30"/>
  <c r="CY91" i="30"/>
  <c r="CY89" i="30"/>
  <c r="CY90" i="30"/>
  <c r="CY104" i="30"/>
  <c r="CY86" i="30"/>
  <c r="CY88" i="30"/>
  <c r="CY83" i="30"/>
  <c r="CY102" i="30"/>
  <c r="CY85" i="30"/>
  <c r="CY99" i="30"/>
  <c r="CY96" i="30"/>
  <c r="CY103" i="30"/>
  <c r="CY109" i="30"/>
  <c r="CY105" i="30"/>
  <c r="CY95" i="30"/>
  <c r="CY106" i="30"/>
  <c r="CY108" i="30"/>
  <c r="CY101" i="30"/>
  <c r="CY107" i="30"/>
  <c r="CY87" i="30"/>
  <c r="CY100" i="30"/>
  <c r="CY94" i="30"/>
  <c r="CY98" i="30"/>
  <c r="CY82" i="30"/>
  <c r="BW87" i="30"/>
  <c r="BW110" i="30"/>
  <c r="BW89" i="30"/>
  <c r="BW90" i="30"/>
  <c r="BW86" i="30"/>
  <c r="BW93" i="30"/>
  <c r="BW100" i="30"/>
  <c r="BW102" i="30"/>
  <c r="BW92" i="30"/>
  <c r="BW97" i="30"/>
  <c r="BW91" i="30"/>
  <c r="BW105" i="30"/>
  <c r="BW104" i="30"/>
  <c r="BW88" i="30"/>
  <c r="BW83" i="30"/>
  <c r="BW84" i="30"/>
  <c r="BW95" i="30"/>
  <c r="BW85" i="30"/>
  <c r="BW106" i="30"/>
  <c r="BW99" i="30"/>
  <c r="BW96" i="30"/>
  <c r="BW103" i="30"/>
  <c r="BW94" i="30"/>
  <c r="BW109" i="30"/>
  <c r="BW98" i="30"/>
  <c r="BW108" i="30"/>
  <c r="BW101" i="30"/>
  <c r="BW107" i="30"/>
  <c r="BW82" i="30"/>
  <c r="AR100" i="30"/>
  <c r="AR92" i="30"/>
  <c r="AR91" i="30"/>
  <c r="AR94" i="30"/>
  <c r="AR109" i="30"/>
  <c r="AR98" i="30"/>
  <c r="AR101" i="30"/>
  <c r="AR104" i="30"/>
  <c r="AR88" i="30"/>
  <c r="AR83" i="30"/>
  <c r="AR97" i="30"/>
  <c r="AR84" i="30"/>
  <c r="AR110" i="30"/>
  <c r="AR103" i="30"/>
  <c r="AR89" i="30"/>
  <c r="AR99" i="30"/>
  <c r="AR90" i="30"/>
  <c r="AR86" i="30"/>
  <c r="AR87" i="30"/>
  <c r="AR93" i="30"/>
  <c r="AR102" i="30"/>
  <c r="AR95" i="30"/>
  <c r="AR108" i="30"/>
  <c r="AR107" i="30"/>
  <c r="AR105" i="30"/>
  <c r="AR85" i="30"/>
  <c r="AR106" i="30"/>
  <c r="AR96" i="30"/>
  <c r="AR82" i="30"/>
  <c r="AH83" i="30"/>
  <c r="AH102" i="30"/>
  <c r="AH103" i="30"/>
  <c r="AH108" i="30"/>
  <c r="AH99" i="30"/>
  <c r="AH87" i="30"/>
  <c r="AH93" i="30"/>
  <c r="AH105" i="30"/>
  <c r="AH95" i="30"/>
  <c r="AH106" i="30"/>
  <c r="AH89" i="30"/>
  <c r="AH96" i="30"/>
  <c r="AH107" i="30"/>
  <c r="AH100" i="30"/>
  <c r="AH92" i="30"/>
  <c r="AH97" i="30"/>
  <c r="AH94" i="30"/>
  <c r="AH85" i="30"/>
  <c r="AH98" i="30"/>
  <c r="AH104" i="30"/>
  <c r="AH88" i="30"/>
  <c r="AH84" i="30"/>
  <c r="AH110" i="30"/>
  <c r="AH91" i="30"/>
  <c r="AH109" i="30"/>
  <c r="AH101" i="30"/>
  <c r="AH90" i="30"/>
  <c r="AH86" i="30"/>
  <c r="AH82" i="30"/>
  <c r="EU80" i="30"/>
  <c r="EU33" i="30"/>
  <c r="EU35" i="30"/>
  <c r="EU81" i="30"/>
  <c r="EU32" i="30"/>
  <c r="EU34" i="30"/>
  <c r="EU31" i="30"/>
  <c r="EE80" i="30"/>
  <c r="EE33" i="30"/>
  <c r="EE35" i="30"/>
  <c r="EE32" i="30"/>
  <c r="EE81" i="30"/>
  <c r="EE34" i="30"/>
  <c r="EE31" i="30"/>
  <c r="DO80" i="30"/>
  <c r="DO33" i="30"/>
  <c r="DO35" i="30"/>
  <c r="DO81" i="30"/>
  <c r="DO32" i="30"/>
  <c r="DO34" i="30"/>
  <c r="DO31" i="30"/>
  <c r="CY80" i="30"/>
  <c r="CY33" i="30"/>
  <c r="CY35" i="30"/>
  <c r="CY32" i="30"/>
  <c r="CY34" i="30"/>
  <c r="CY81" i="30"/>
  <c r="CY31" i="30"/>
  <c r="BW80" i="30"/>
  <c r="BW34" i="30"/>
  <c r="BW81" i="30"/>
  <c r="BW33" i="30"/>
  <c r="BW32" i="30"/>
  <c r="BW35" i="30"/>
  <c r="BW31" i="30"/>
  <c r="AR80" i="30"/>
  <c r="AR33" i="30"/>
  <c r="AR32" i="30"/>
  <c r="AR81" i="30"/>
  <c r="AR34" i="30"/>
  <c r="AR35" i="30"/>
  <c r="AR31" i="30"/>
  <c r="BY81" i="30"/>
  <c r="BY80" i="30"/>
  <c r="BY35" i="30"/>
  <c r="BY34" i="30"/>
  <c r="BY33" i="30"/>
  <c r="BY32" i="30"/>
  <c r="BY31" i="30"/>
  <c r="AT32" i="30"/>
  <c r="AT35" i="30"/>
  <c r="AT34" i="30"/>
  <c r="AT33" i="30"/>
  <c r="AT80" i="30"/>
  <c r="AT81" i="30"/>
  <c r="AT31" i="30"/>
  <c r="BK75" i="30"/>
  <c r="BK71" i="30"/>
  <c r="BK70" i="30"/>
  <c r="BK64" i="30"/>
  <c r="BK59" i="30"/>
  <c r="BK62" i="30"/>
  <c r="BK74" i="30"/>
  <c r="BK73" i="30"/>
  <c r="BK77" i="30"/>
  <c r="BK69" i="30"/>
  <c r="BK67" i="30"/>
  <c r="BK57" i="30"/>
  <c r="BK76" i="30"/>
  <c r="BK78" i="30"/>
  <c r="BK61" i="30"/>
  <c r="BK60" i="30"/>
  <c r="BK72" i="30"/>
  <c r="BK66" i="30"/>
  <c r="BK79" i="30"/>
  <c r="BK63" i="30"/>
  <c r="BK68" i="30"/>
  <c r="BK58" i="30"/>
  <c r="BK65" i="30"/>
  <c r="BK56" i="30"/>
  <c r="CM73" i="30"/>
  <c r="CM59" i="30"/>
  <c r="CM79" i="30"/>
  <c r="CM57" i="30"/>
  <c r="CM58" i="30"/>
  <c r="CM78" i="30"/>
  <c r="CM64" i="30"/>
  <c r="CM69" i="30"/>
  <c r="CM67" i="30"/>
  <c r="CM63" i="30"/>
  <c r="CM75" i="30"/>
  <c r="CM74" i="30"/>
  <c r="CM76" i="30"/>
  <c r="CM65" i="30"/>
  <c r="CM60" i="30"/>
  <c r="CM70" i="30"/>
  <c r="CM77" i="30"/>
  <c r="CM72" i="30"/>
  <c r="CM66" i="30"/>
  <c r="CM62" i="30"/>
  <c r="CM68" i="30"/>
  <c r="CM61" i="30"/>
  <c r="CM71" i="30"/>
  <c r="CM56" i="30"/>
  <c r="CV73" i="30"/>
  <c r="CV77" i="30"/>
  <c r="CV72" i="30"/>
  <c r="CV66" i="30"/>
  <c r="CV59" i="30"/>
  <c r="CV62" i="30"/>
  <c r="CV74" i="30"/>
  <c r="CV79" i="30"/>
  <c r="CV68" i="30"/>
  <c r="CV57" i="30"/>
  <c r="CV58" i="30"/>
  <c r="CV61" i="30"/>
  <c r="CV69" i="30"/>
  <c r="CV78" i="30"/>
  <c r="CV65" i="30"/>
  <c r="CV64" i="30"/>
  <c r="CV67" i="30"/>
  <c r="CV63" i="30"/>
  <c r="CV75" i="30"/>
  <c r="CV76" i="30"/>
  <c r="CV71" i="30"/>
  <c r="CV60" i="30"/>
  <c r="CV70" i="30"/>
  <c r="CV56" i="30"/>
  <c r="DB64" i="30"/>
  <c r="DB77" i="30"/>
  <c r="DB66" i="30"/>
  <c r="DB74" i="30"/>
  <c r="DB71" i="30"/>
  <c r="DB73" i="30"/>
  <c r="DB62" i="30"/>
  <c r="DB57" i="30"/>
  <c r="DB76" i="30"/>
  <c r="DB65" i="30"/>
  <c r="DB61" i="30"/>
  <c r="DB60" i="30"/>
  <c r="DB72" i="30"/>
  <c r="DB75" i="30"/>
  <c r="DB79" i="30"/>
  <c r="DB68" i="30"/>
  <c r="DB58" i="30"/>
  <c r="DB78" i="30"/>
  <c r="DB69" i="30"/>
  <c r="DB67" i="30"/>
  <c r="DB59" i="30"/>
  <c r="DB63" i="30"/>
  <c r="DB70" i="30"/>
  <c r="DB56" i="30"/>
  <c r="DE75" i="30"/>
  <c r="DE76" i="30"/>
  <c r="DE58" i="30"/>
  <c r="DE65" i="30"/>
  <c r="DE71" i="30"/>
  <c r="DE60" i="30"/>
  <c r="DE73" i="30"/>
  <c r="DE72" i="30"/>
  <c r="DE69" i="30"/>
  <c r="DE59" i="30"/>
  <c r="DE62" i="30"/>
  <c r="DE79" i="30"/>
  <c r="DE68" i="30"/>
  <c r="DE57" i="30"/>
  <c r="DE70" i="30"/>
  <c r="DE77" i="30"/>
  <c r="DE66" i="30"/>
  <c r="DE74" i="30"/>
  <c r="DE63" i="30"/>
  <c r="DE61" i="30"/>
  <c r="DE64" i="30"/>
  <c r="DE67" i="30"/>
  <c r="DE78" i="30"/>
  <c r="DE56" i="30"/>
  <c r="CQ77" i="30"/>
  <c r="CQ66" i="30"/>
  <c r="CQ59" i="30"/>
  <c r="CQ75" i="30"/>
  <c r="CQ62" i="30"/>
  <c r="CQ61" i="30"/>
  <c r="CQ71" i="30"/>
  <c r="CQ73" i="30"/>
  <c r="CQ64" i="30"/>
  <c r="CQ79" i="30"/>
  <c r="CQ57" i="30"/>
  <c r="CQ58" i="30"/>
  <c r="CQ78" i="30"/>
  <c r="CQ69" i="30"/>
  <c r="CQ67" i="30"/>
  <c r="CQ63" i="30"/>
  <c r="CQ76" i="30"/>
  <c r="CQ60" i="30"/>
  <c r="CQ72" i="30"/>
  <c r="CQ74" i="30"/>
  <c r="CQ68" i="30"/>
  <c r="CQ65" i="30"/>
  <c r="CQ70" i="30"/>
  <c r="CQ56" i="30"/>
  <c r="BL72" i="30"/>
  <c r="BL79" i="30"/>
  <c r="BL68" i="30"/>
  <c r="BL58" i="30"/>
  <c r="BL78" i="30"/>
  <c r="BL65" i="30"/>
  <c r="BL69" i="30"/>
  <c r="BL67" i="30"/>
  <c r="BL74" i="30"/>
  <c r="BL64" i="30"/>
  <c r="BL75" i="30"/>
  <c r="BL63" i="30"/>
  <c r="BL71" i="30"/>
  <c r="BL70" i="30"/>
  <c r="BL73" i="30"/>
  <c r="BL77" i="30"/>
  <c r="BL66" i="30"/>
  <c r="BL59" i="30"/>
  <c r="BL62" i="30"/>
  <c r="BL57" i="30"/>
  <c r="BL76" i="30"/>
  <c r="BL61" i="30"/>
  <c r="BL60" i="30"/>
  <c r="BL56" i="30"/>
  <c r="CI25" i="30"/>
  <c r="CI24" i="30"/>
  <c r="DJ25" i="30"/>
  <c r="DJ24" i="30"/>
  <c r="BX37" i="30"/>
  <c r="BX38" i="30"/>
  <c r="BX40" i="30"/>
  <c r="BX39" i="30"/>
  <c r="BX36" i="30"/>
  <c r="AP38" i="30"/>
  <c r="AP40" i="30"/>
  <c r="AP39" i="30"/>
  <c r="AP37" i="30"/>
  <c r="AP36" i="30"/>
  <c r="EM40" i="30"/>
  <c r="EM38" i="30"/>
  <c r="EM39" i="30"/>
  <c r="EM37" i="30"/>
  <c r="EM36" i="30"/>
  <c r="DW40" i="30"/>
  <c r="DW38" i="30"/>
  <c r="DW39" i="30"/>
  <c r="DW37" i="30"/>
  <c r="DW36" i="30"/>
  <c r="DG38" i="30"/>
  <c r="DG39" i="30"/>
  <c r="DG40" i="30"/>
  <c r="DG37" i="30"/>
  <c r="DG36" i="30"/>
  <c r="CN39" i="30"/>
  <c r="CN37" i="30"/>
  <c r="CN38" i="30"/>
  <c r="CN40" i="30"/>
  <c r="CN36" i="30"/>
  <c r="BI40" i="30"/>
  <c r="BI39" i="30"/>
  <c r="BI37" i="30"/>
  <c r="BI38" i="30"/>
  <c r="BI36" i="30"/>
  <c r="EV93" i="30"/>
  <c r="EV94" i="30"/>
  <c r="EV95" i="30"/>
  <c r="EV98" i="30"/>
  <c r="EV89" i="30"/>
  <c r="EV101" i="30"/>
  <c r="EV96" i="30"/>
  <c r="EV110" i="30"/>
  <c r="EV103" i="30"/>
  <c r="EV108" i="30"/>
  <c r="EV90" i="30"/>
  <c r="EV107" i="30"/>
  <c r="EV86" i="30"/>
  <c r="EV87" i="30"/>
  <c r="EV100" i="30"/>
  <c r="EV102" i="30"/>
  <c r="EV88" i="30"/>
  <c r="EV83" i="30"/>
  <c r="EV92" i="30"/>
  <c r="EV97" i="30"/>
  <c r="EV84" i="30"/>
  <c r="EV91" i="30"/>
  <c r="EV109" i="30"/>
  <c r="EV105" i="30"/>
  <c r="EV85" i="30"/>
  <c r="EV106" i="30"/>
  <c r="EV99" i="30"/>
  <c r="EV104" i="30"/>
  <c r="EV82" i="30"/>
  <c r="EF94" i="30"/>
  <c r="EF95" i="30"/>
  <c r="EF98" i="30"/>
  <c r="EF89" i="30"/>
  <c r="EF101" i="30"/>
  <c r="EF96" i="30"/>
  <c r="EF110" i="30"/>
  <c r="EF103" i="30"/>
  <c r="EF108" i="30"/>
  <c r="EF90" i="30"/>
  <c r="EF107" i="30"/>
  <c r="EF86" i="30"/>
  <c r="EF87" i="30"/>
  <c r="EF88" i="30"/>
  <c r="EF83" i="30"/>
  <c r="EF100" i="30"/>
  <c r="EF102" i="30"/>
  <c r="EF109" i="30"/>
  <c r="EF99" i="30"/>
  <c r="EF104" i="30"/>
  <c r="EF93" i="30"/>
  <c r="EF92" i="30"/>
  <c r="EF97" i="30"/>
  <c r="EF84" i="30"/>
  <c r="EF91" i="30"/>
  <c r="EF105" i="30"/>
  <c r="EF85" i="30"/>
  <c r="EF106" i="30"/>
  <c r="EF82" i="30"/>
  <c r="DP83" i="30"/>
  <c r="DP94" i="30"/>
  <c r="DP95" i="30"/>
  <c r="DP98" i="30"/>
  <c r="DP89" i="30"/>
  <c r="DP101" i="30"/>
  <c r="DP96" i="30"/>
  <c r="DP88" i="30"/>
  <c r="DP110" i="30"/>
  <c r="DP103" i="30"/>
  <c r="DP109" i="30"/>
  <c r="DP108" i="30"/>
  <c r="DP99" i="30"/>
  <c r="DP90" i="30"/>
  <c r="DP107" i="30"/>
  <c r="DP104" i="30"/>
  <c r="DP86" i="30"/>
  <c r="DP87" i="30"/>
  <c r="DP93" i="30"/>
  <c r="DP100" i="30"/>
  <c r="DP102" i="30"/>
  <c r="DP92" i="30"/>
  <c r="DP97" i="30"/>
  <c r="DP84" i="30"/>
  <c r="DP91" i="30"/>
  <c r="DP105" i="30"/>
  <c r="DP85" i="30"/>
  <c r="DP106" i="30"/>
  <c r="DP82" i="30"/>
  <c r="CZ88" i="30"/>
  <c r="CZ94" i="30"/>
  <c r="CZ109" i="30"/>
  <c r="CZ95" i="30"/>
  <c r="CZ98" i="30"/>
  <c r="CZ89" i="30"/>
  <c r="CZ101" i="30"/>
  <c r="CZ99" i="30"/>
  <c r="CZ96" i="30"/>
  <c r="CZ104" i="30"/>
  <c r="CZ93" i="30"/>
  <c r="CZ110" i="30"/>
  <c r="CZ103" i="30"/>
  <c r="CZ108" i="30"/>
  <c r="CZ90" i="30"/>
  <c r="CZ107" i="30"/>
  <c r="CZ86" i="30"/>
  <c r="CZ87" i="30"/>
  <c r="CZ100" i="30"/>
  <c r="CZ102" i="30"/>
  <c r="CZ83" i="30"/>
  <c r="CZ92" i="30"/>
  <c r="CZ97" i="30"/>
  <c r="CZ84" i="30"/>
  <c r="CZ91" i="30"/>
  <c r="CZ105" i="30"/>
  <c r="CZ85" i="30"/>
  <c r="CZ106" i="30"/>
  <c r="CZ82" i="30"/>
  <c r="CA84" i="30"/>
  <c r="CA110" i="30"/>
  <c r="CA103" i="30"/>
  <c r="CA109" i="30"/>
  <c r="CA108" i="30"/>
  <c r="CA101" i="30"/>
  <c r="CA90" i="30"/>
  <c r="CA107" i="30"/>
  <c r="CA86" i="30"/>
  <c r="CA87" i="30"/>
  <c r="CA102" i="30"/>
  <c r="CA93" i="30"/>
  <c r="CA100" i="30"/>
  <c r="CA92" i="30"/>
  <c r="CA97" i="30"/>
  <c r="CA91" i="30"/>
  <c r="CA105" i="30"/>
  <c r="CA95" i="30"/>
  <c r="CA106" i="30"/>
  <c r="CA89" i="30"/>
  <c r="CA104" i="30"/>
  <c r="CA88" i="30"/>
  <c r="CA83" i="30"/>
  <c r="CA94" i="30"/>
  <c r="CA85" i="30"/>
  <c r="CA98" i="30"/>
  <c r="CA99" i="30"/>
  <c r="CA96" i="30"/>
  <c r="CA82" i="30"/>
  <c r="AS106" i="30"/>
  <c r="AS96" i="30"/>
  <c r="AS107" i="30"/>
  <c r="AS93" i="30"/>
  <c r="AS100" i="30"/>
  <c r="AS92" i="30"/>
  <c r="AS97" i="30"/>
  <c r="AS103" i="30"/>
  <c r="AS94" i="30"/>
  <c r="AS109" i="30"/>
  <c r="AS95" i="30"/>
  <c r="AS98" i="30"/>
  <c r="AS104" i="30"/>
  <c r="AS87" i="30"/>
  <c r="AS88" i="30"/>
  <c r="AS83" i="30"/>
  <c r="AS84" i="30"/>
  <c r="AS110" i="30"/>
  <c r="AS91" i="30"/>
  <c r="AS105" i="30"/>
  <c r="AS85" i="30"/>
  <c r="AS101" i="30"/>
  <c r="AS99" i="30"/>
  <c r="AS90" i="30"/>
  <c r="AS86" i="30"/>
  <c r="AS102" i="30"/>
  <c r="AS108" i="30"/>
  <c r="AS89" i="30"/>
  <c r="AS82" i="30"/>
  <c r="BF83" i="30"/>
  <c r="BF102" i="30"/>
  <c r="BF103" i="30"/>
  <c r="BF105" i="30"/>
  <c r="BF108" i="30"/>
  <c r="BF89" i="30"/>
  <c r="BF99" i="30"/>
  <c r="BF87" i="30"/>
  <c r="BF93" i="30"/>
  <c r="BF95" i="30"/>
  <c r="BF106" i="30"/>
  <c r="BF96" i="30"/>
  <c r="BF107" i="30"/>
  <c r="BF100" i="30"/>
  <c r="BF92" i="30"/>
  <c r="BF97" i="30"/>
  <c r="BF94" i="30"/>
  <c r="BF85" i="30"/>
  <c r="BF98" i="30"/>
  <c r="BF104" i="30"/>
  <c r="BF88" i="30"/>
  <c r="BF84" i="30"/>
  <c r="BF110" i="30"/>
  <c r="BF91" i="30"/>
  <c r="BF109" i="30"/>
  <c r="BF101" i="30"/>
  <c r="BF90" i="30"/>
  <c r="BF86" i="30"/>
  <c r="BF82" i="30"/>
  <c r="CR40" i="30"/>
  <c r="CR37" i="30"/>
  <c r="CR38" i="30"/>
  <c r="CR39" i="30"/>
  <c r="CR36" i="30"/>
  <c r="BM37" i="30"/>
  <c r="BM39" i="30"/>
  <c r="BM40" i="30"/>
  <c r="BM38" i="30"/>
  <c r="BM36" i="30"/>
  <c r="AH37" i="30"/>
  <c r="AH38" i="30"/>
  <c r="AH40" i="30"/>
  <c r="AH39" i="30"/>
  <c r="AH36" i="30"/>
  <c r="EH40" i="30"/>
  <c r="EH38" i="30"/>
  <c r="EH39" i="30"/>
  <c r="EH37" i="30"/>
  <c r="EH36" i="30"/>
  <c r="DR40" i="30"/>
  <c r="DR38" i="30"/>
  <c r="DR39" i="30"/>
  <c r="DR37" i="30"/>
  <c r="DR36" i="30"/>
  <c r="DB40" i="30"/>
  <c r="DB38" i="30"/>
  <c r="DB39" i="30"/>
  <c r="DB37" i="30"/>
  <c r="DB36" i="30"/>
  <c r="CC39" i="30"/>
  <c r="CC37" i="30"/>
  <c r="CC40" i="30"/>
  <c r="CC38" i="30"/>
  <c r="CC36" i="30"/>
  <c r="AX38" i="30"/>
  <c r="AX40" i="30"/>
  <c r="AX37" i="30"/>
  <c r="AX39" i="30"/>
  <c r="AX36" i="30"/>
  <c r="ER80" i="30"/>
  <c r="ER34" i="30"/>
  <c r="ER33" i="30"/>
  <c r="ER32" i="30"/>
  <c r="ER35" i="30"/>
  <c r="ER81" i="30"/>
  <c r="ER31" i="30"/>
  <c r="EB80" i="30"/>
  <c r="EB34" i="30"/>
  <c r="EB35" i="30"/>
  <c r="EB33" i="30"/>
  <c r="EB32" i="30"/>
  <c r="EB81" i="30"/>
  <c r="EB31" i="30"/>
  <c r="DL35" i="30"/>
  <c r="DL80" i="30"/>
  <c r="DL34" i="30"/>
  <c r="DL33" i="30"/>
  <c r="DL32" i="30"/>
  <c r="DL81" i="30"/>
  <c r="DL31" i="30"/>
  <c r="CV80" i="30"/>
  <c r="CV34" i="30"/>
  <c r="CV33" i="30"/>
  <c r="CV32" i="30"/>
  <c r="CV81" i="30"/>
  <c r="CV35" i="30"/>
  <c r="CV31" i="30"/>
  <c r="BQ35" i="30"/>
  <c r="BQ33" i="30"/>
  <c r="BQ80" i="30"/>
  <c r="BQ34" i="30"/>
  <c r="BQ32" i="30"/>
  <c r="BQ81" i="30"/>
  <c r="BQ31" i="30"/>
  <c r="AL32" i="30"/>
  <c r="AL35" i="30"/>
  <c r="AL34" i="30"/>
  <c r="AL33" i="30"/>
  <c r="AL80" i="30"/>
  <c r="AL81" i="30"/>
  <c r="AL31" i="30"/>
  <c r="BS80" i="30"/>
  <c r="BS33" i="30"/>
  <c r="BS35" i="30"/>
  <c r="BS32" i="30"/>
  <c r="BS81" i="30"/>
  <c r="BS34" i="30"/>
  <c r="BS31" i="30"/>
  <c r="AN81" i="30"/>
  <c r="AN80" i="30"/>
  <c r="AN35" i="30"/>
  <c r="AN32" i="30"/>
  <c r="AN34" i="30"/>
  <c r="AN33" i="30"/>
  <c r="AN31" i="30"/>
  <c r="BT72" i="30"/>
  <c r="BT75" i="30"/>
  <c r="BT79" i="30"/>
  <c r="BT68" i="30"/>
  <c r="BT71" i="30"/>
  <c r="BT70" i="30"/>
  <c r="BT73" i="30"/>
  <c r="BT77" i="30"/>
  <c r="BT69" i="30"/>
  <c r="BT66" i="30"/>
  <c r="BT59" i="30"/>
  <c r="BT62" i="30"/>
  <c r="BT74" i="30"/>
  <c r="BT63" i="30"/>
  <c r="BT57" i="30"/>
  <c r="BT58" i="30"/>
  <c r="BT61" i="30"/>
  <c r="BT64" i="30"/>
  <c r="BT78" i="30"/>
  <c r="BT65" i="30"/>
  <c r="BT67" i="30"/>
  <c r="BT76" i="30"/>
  <c r="BT60" i="30"/>
  <c r="BT56" i="30"/>
  <c r="CZ72" i="30"/>
  <c r="CZ75" i="30"/>
  <c r="CZ68" i="30"/>
  <c r="CZ71" i="30"/>
  <c r="CZ70" i="30"/>
  <c r="CZ73" i="30"/>
  <c r="CZ77" i="30"/>
  <c r="CZ66" i="30"/>
  <c r="CZ59" i="30"/>
  <c r="CZ62" i="30"/>
  <c r="CZ57" i="30"/>
  <c r="CZ61" i="30"/>
  <c r="CZ64" i="30"/>
  <c r="CZ79" i="30"/>
  <c r="CZ78" i="30"/>
  <c r="CZ65" i="30"/>
  <c r="CZ69" i="30"/>
  <c r="CZ67" i="30"/>
  <c r="CZ74" i="30"/>
  <c r="CZ63" i="30"/>
  <c r="CZ76" i="30"/>
  <c r="CZ58" i="30"/>
  <c r="CZ60" i="30"/>
  <c r="CZ56" i="30"/>
  <c r="CR72" i="30"/>
  <c r="CR63" i="30"/>
  <c r="CR68" i="30"/>
  <c r="CR78" i="30"/>
  <c r="CR65" i="30"/>
  <c r="CR67" i="30"/>
  <c r="CR74" i="30"/>
  <c r="CR64" i="30"/>
  <c r="CR75" i="30"/>
  <c r="CR79" i="30"/>
  <c r="CR58" i="30"/>
  <c r="CR71" i="30"/>
  <c r="CR70" i="30"/>
  <c r="CR73" i="30"/>
  <c r="CR77" i="30"/>
  <c r="CR69" i="30"/>
  <c r="CR66" i="30"/>
  <c r="CR59" i="30"/>
  <c r="CR62" i="30"/>
  <c r="CR57" i="30"/>
  <c r="CR76" i="30"/>
  <c r="CR61" i="30"/>
  <c r="CR60" i="30"/>
  <c r="CR56" i="30"/>
  <c r="BS25" i="30"/>
  <c r="BS24" i="30"/>
  <c r="ES25" i="30"/>
  <c r="ES24" i="30"/>
  <c r="AI162" i="33"/>
  <c r="AI3" i="27"/>
  <c r="AI180" i="33"/>
  <c r="AI187" i="33" s="1"/>
  <c r="AI115" i="27"/>
  <c r="AI29" i="32"/>
  <c r="EP34" i="30"/>
  <c r="EP33" i="30"/>
  <c r="EP32" i="30"/>
  <c r="EP81" i="30"/>
  <c r="EP35" i="30"/>
  <c r="EP80" i="30"/>
  <c r="EP31" i="30"/>
  <c r="DZ34" i="30"/>
  <c r="DZ32" i="30"/>
  <c r="DZ81" i="30"/>
  <c r="DZ35" i="30"/>
  <c r="DZ33" i="30"/>
  <c r="DZ80" i="30"/>
  <c r="DZ31" i="30"/>
  <c r="DJ34" i="30"/>
  <c r="DJ33" i="30"/>
  <c r="DJ32" i="30"/>
  <c r="DJ81" i="30"/>
  <c r="DJ35" i="30"/>
  <c r="DJ80" i="30"/>
  <c r="DJ31" i="30"/>
  <c r="CT34" i="30"/>
  <c r="CT32" i="30"/>
  <c r="CT81" i="30"/>
  <c r="CT33" i="30"/>
  <c r="CT35" i="30"/>
  <c r="CT80" i="30"/>
  <c r="CT31" i="30"/>
  <c r="BO80" i="30"/>
  <c r="BO32" i="30"/>
  <c r="BO34" i="30"/>
  <c r="BO33" i="30"/>
  <c r="BO35" i="30"/>
  <c r="BO81" i="30"/>
  <c r="BO31" i="30"/>
  <c r="AG34" i="30"/>
  <c r="AG33" i="30"/>
  <c r="AG81" i="30"/>
  <c r="AG80" i="30"/>
  <c r="AG32" i="30"/>
  <c r="AG35" i="30"/>
  <c r="AG31" i="30"/>
  <c r="BN34" i="30"/>
  <c r="BN32" i="30"/>
  <c r="BN81" i="30"/>
  <c r="BN33" i="30"/>
  <c r="BN35" i="30"/>
  <c r="BN80" i="30"/>
  <c r="BN31" i="30"/>
  <c r="AI80" i="30"/>
  <c r="AI33" i="30"/>
  <c r="AI32" i="30"/>
  <c r="AI35" i="30"/>
  <c r="AI34" i="30"/>
  <c r="AI81" i="30"/>
  <c r="AI31" i="30"/>
  <c r="BW73" i="30"/>
  <c r="BW79" i="30"/>
  <c r="BW57" i="30"/>
  <c r="BW58" i="30"/>
  <c r="BW78" i="30"/>
  <c r="BW64" i="30"/>
  <c r="BW69" i="30"/>
  <c r="BW67" i="30"/>
  <c r="BW59" i="30"/>
  <c r="BW75" i="30"/>
  <c r="BW63" i="30"/>
  <c r="BW65" i="30"/>
  <c r="BW70" i="30"/>
  <c r="BW74" i="30"/>
  <c r="BW76" i="30"/>
  <c r="BW60" i="30"/>
  <c r="BW77" i="30"/>
  <c r="BW72" i="30"/>
  <c r="BW66" i="30"/>
  <c r="BW62" i="30"/>
  <c r="BW68" i="30"/>
  <c r="BW61" i="30"/>
  <c r="BW71" i="30"/>
  <c r="BW56" i="30"/>
  <c r="EA59" i="30"/>
  <c r="EA74" i="30"/>
  <c r="EA70" i="30"/>
  <c r="EA64" i="30"/>
  <c r="EA77" i="30"/>
  <c r="EA66" i="30"/>
  <c r="EA62" i="30"/>
  <c r="EA61" i="30"/>
  <c r="EA71" i="30"/>
  <c r="EA73" i="30"/>
  <c r="EA75" i="30"/>
  <c r="EA79" i="30"/>
  <c r="EA57" i="30"/>
  <c r="EA76" i="30"/>
  <c r="EA58" i="30"/>
  <c r="EA78" i="30"/>
  <c r="EA60" i="30"/>
  <c r="EA72" i="30"/>
  <c r="EA69" i="30"/>
  <c r="EA67" i="30"/>
  <c r="EA63" i="30"/>
  <c r="EA68" i="30"/>
  <c r="EA65" i="30"/>
  <c r="EA56" i="30"/>
  <c r="DH72" i="30"/>
  <c r="DH69" i="30"/>
  <c r="DH74" i="30"/>
  <c r="DH68" i="30"/>
  <c r="DH78" i="30"/>
  <c r="DH65" i="30"/>
  <c r="DH67" i="30"/>
  <c r="DH63" i="30"/>
  <c r="DH64" i="30"/>
  <c r="DH75" i="30"/>
  <c r="DH71" i="30"/>
  <c r="DH70" i="30"/>
  <c r="DH73" i="30"/>
  <c r="DH77" i="30"/>
  <c r="DH66" i="30"/>
  <c r="DH59" i="30"/>
  <c r="DH62" i="30"/>
  <c r="DH79" i="30"/>
  <c r="DH57" i="30"/>
  <c r="DH76" i="30"/>
  <c r="DH58" i="30"/>
  <c r="DH61" i="30"/>
  <c r="DH60" i="30"/>
  <c r="DH56" i="30"/>
  <c r="DN73" i="30"/>
  <c r="DN64" i="30"/>
  <c r="DN62" i="30"/>
  <c r="DN57" i="30"/>
  <c r="DN65" i="30"/>
  <c r="DN61" i="30"/>
  <c r="DN66" i="30"/>
  <c r="DN75" i="30"/>
  <c r="DN79" i="30"/>
  <c r="DN76" i="30"/>
  <c r="DN58" i="30"/>
  <c r="DN78" i="30"/>
  <c r="DN60" i="30"/>
  <c r="DN72" i="30"/>
  <c r="DN69" i="30"/>
  <c r="DN67" i="30"/>
  <c r="DN59" i="30"/>
  <c r="DN63" i="30"/>
  <c r="DN68" i="30"/>
  <c r="DN70" i="30"/>
  <c r="DN77" i="30"/>
  <c r="DN74" i="30"/>
  <c r="DN71" i="30"/>
  <c r="DN56" i="30"/>
  <c r="DQ73" i="30"/>
  <c r="DQ69" i="30"/>
  <c r="DQ59" i="30"/>
  <c r="DQ79" i="30"/>
  <c r="DQ76" i="30"/>
  <c r="DQ60" i="30"/>
  <c r="DQ70" i="30"/>
  <c r="DQ77" i="30"/>
  <c r="DQ72" i="30"/>
  <c r="DQ66" i="30"/>
  <c r="DQ62" i="30"/>
  <c r="DQ74" i="30"/>
  <c r="DQ63" i="30"/>
  <c r="DQ68" i="30"/>
  <c r="DQ61" i="30"/>
  <c r="DQ67" i="30"/>
  <c r="DQ57" i="30"/>
  <c r="DQ64" i="30"/>
  <c r="DQ75" i="30"/>
  <c r="DQ58" i="30"/>
  <c r="DQ78" i="30"/>
  <c r="DQ65" i="30"/>
  <c r="DQ71" i="30"/>
  <c r="DQ56" i="30"/>
  <c r="CA77" i="30"/>
  <c r="CA66" i="30"/>
  <c r="CA62" i="30"/>
  <c r="CA61" i="30"/>
  <c r="CA71" i="30"/>
  <c r="CA73" i="30"/>
  <c r="CA64" i="30"/>
  <c r="CA75" i="30"/>
  <c r="CA79" i="30"/>
  <c r="CA57" i="30"/>
  <c r="CA58" i="30"/>
  <c r="CA78" i="30"/>
  <c r="CA69" i="30"/>
  <c r="CA67" i="30"/>
  <c r="CA63" i="30"/>
  <c r="CA76" i="30"/>
  <c r="CA65" i="30"/>
  <c r="CA60" i="30"/>
  <c r="CA70" i="30"/>
  <c r="CA72" i="30"/>
  <c r="CA59" i="30"/>
  <c r="CA74" i="30"/>
  <c r="CA68" i="30"/>
  <c r="CA56" i="30"/>
  <c r="BR73" i="30"/>
  <c r="BR64" i="30"/>
  <c r="BR77" i="30"/>
  <c r="BR62" i="30"/>
  <c r="BR57" i="30"/>
  <c r="BR65" i="30"/>
  <c r="BR71" i="30"/>
  <c r="BR75" i="30"/>
  <c r="BR79" i="30"/>
  <c r="BR76" i="30"/>
  <c r="BR58" i="30"/>
  <c r="BR78" i="30"/>
  <c r="BR61" i="30"/>
  <c r="BR60" i="30"/>
  <c r="BR72" i="30"/>
  <c r="BR69" i="30"/>
  <c r="BR66" i="30"/>
  <c r="BR67" i="30"/>
  <c r="BR59" i="30"/>
  <c r="BR63" i="30"/>
  <c r="BR68" i="30"/>
  <c r="BR70" i="30"/>
  <c r="BR74" i="30"/>
  <c r="BR56" i="30"/>
  <c r="AJ72" i="30"/>
  <c r="AJ69" i="30"/>
  <c r="AJ66" i="30"/>
  <c r="AJ59" i="30"/>
  <c r="AJ75" i="30"/>
  <c r="AJ68" i="30"/>
  <c r="AJ58" i="30"/>
  <c r="AJ71" i="30"/>
  <c r="AJ73" i="30"/>
  <c r="AJ57" i="30"/>
  <c r="AJ65" i="30"/>
  <c r="AJ70" i="30"/>
  <c r="AJ64" i="30"/>
  <c r="AJ67" i="30"/>
  <c r="AJ62" i="30"/>
  <c r="AJ74" i="30"/>
  <c r="AJ79" i="30"/>
  <c r="AJ77" i="30"/>
  <c r="AJ63" i="30"/>
  <c r="AJ76" i="30"/>
  <c r="AJ78" i="30"/>
  <c r="AJ61" i="30"/>
  <c r="AJ60" i="30"/>
  <c r="AJ56" i="30"/>
  <c r="AR25" i="30"/>
  <c r="AR24" i="30"/>
  <c r="AJ16" i="27"/>
  <c r="AJ17" i="27"/>
  <c r="AJ39" i="23"/>
  <c r="BT94" i="30"/>
  <c r="BT95" i="30"/>
  <c r="BT98" i="30"/>
  <c r="BT89" i="30"/>
  <c r="BT101" i="30"/>
  <c r="BT96" i="30"/>
  <c r="BT83" i="30"/>
  <c r="BT110" i="30"/>
  <c r="BT103" i="30"/>
  <c r="BT108" i="30"/>
  <c r="BT90" i="30"/>
  <c r="BT107" i="30"/>
  <c r="BT86" i="30"/>
  <c r="BT87" i="30"/>
  <c r="BT88" i="30"/>
  <c r="BT100" i="30"/>
  <c r="BT102" i="30"/>
  <c r="BT109" i="30"/>
  <c r="BT99" i="30"/>
  <c r="BT93" i="30"/>
  <c r="BT92" i="30"/>
  <c r="BT97" i="30"/>
  <c r="BT84" i="30"/>
  <c r="BT91" i="30"/>
  <c r="BT105" i="30"/>
  <c r="BT85" i="30"/>
  <c r="BT106" i="30"/>
  <c r="BT104" i="30"/>
  <c r="BT82" i="30"/>
  <c r="EO97" i="30"/>
  <c r="EO84" i="30"/>
  <c r="EO103" i="30"/>
  <c r="EO85" i="30"/>
  <c r="EO106" i="30"/>
  <c r="EO89" i="30"/>
  <c r="EO104" i="30"/>
  <c r="EO93" i="30"/>
  <c r="EO88" i="30"/>
  <c r="EO94" i="30"/>
  <c r="EO95" i="30"/>
  <c r="EO98" i="30"/>
  <c r="EO101" i="30"/>
  <c r="EO96" i="30"/>
  <c r="EO107" i="30"/>
  <c r="EO110" i="30"/>
  <c r="EO108" i="30"/>
  <c r="EO90" i="30"/>
  <c r="EO86" i="30"/>
  <c r="EO87" i="30"/>
  <c r="EO83" i="30"/>
  <c r="EO100" i="30"/>
  <c r="EO102" i="30"/>
  <c r="EO92" i="30"/>
  <c r="EO91" i="30"/>
  <c r="EO109" i="30"/>
  <c r="EO105" i="30"/>
  <c r="EO99" i="30"/>
  <c r="EO82" i="30"/>
  <c r="DY84" i="30"/>
  <c r="DY85" i="30"/>
  <c r="DY106" i="30"/>
  <c r="DY89" i="30"/>
  <c r="DY104" i="30"/>
  <c r="DY93" i="30"/>
  <c r="DY88" i="30"/>
  <c r="DY94" i="30"/>
  <c r="DY95" i="30"/>
  <c r="DY98" i="30"/>
  <c r="DY108" i="30"/>
  <c r="DY101" i="30"/>
  <c r="DY96" i="30"/>
  <c r="DY107" i="30"/>
  <c r="DY87" i="30"/>
  <c r="DY110" i="30"/>
  <c r="DY90" i="30"/>
  <c r="DY86" i="30"/>
  <c r="DY83" i="30"/>
  <c r="DY100" i="30"/>
  <c r="DY102" i="30"/>
  <c r="DY92" i="30"/>
  <c r="DY97" i="30"/>
  <c r="DY103" i="30"/>
  <c r="DY91" i="30"/>
  <c r="DY109" i="30"/>
  <c r="DY105" i="30"/>
  <c r="DY99" i="30"/>
  <c r="DY82" i="30"/>
  <c r="DI84" i="30"/>
  <c r="DI85" i="30"/>
  <c r="DI106" i="30"/>
  <c r="DI108" i="30"/>
  <c r="DI89" i="30"/>
  <c r="DI104" i="30"/>
  <c r="DI87" i="30"/>
  <c r="DI93" i="30"/>
  <c r="DI88" i="30"/>
  <c r="DI92" i="30"/>
  <c r="DI94" i="30"/>
  <c r="DI95" i="30"/>
  <c r="DI98" i="30"/>
  <c r="DI101" i="30"/>
  <c r="DI96" i="30"/>
  <c r="DI107" i="30"/>
  <c r="DI97" i="30"/>
  <c r="DI110" i="30"/>
  <c r="DI103" i="30"/>
  <c r="DI90" i="30"/>
  <c r="DI86" i="30"/>
  <c r="DI83" i="30"/>
  <c r="DI100" i="30"/>
  <c r="DI102" i="30"/>
  <c r="DI91" i="30"/>
  <c r="DI109" i="30"/>
  <c r="DI105" i="30"/>
  <c r="DI99" i="30"/>
  <c r="DI82" i="30"/>
  <c r="CS87" i="30"/>
  <c r="CS92" i="30"/>
  <c r="CS84" i="30"/>
  <c r="CS85" i="30"/>
  <c r="CS106" i="30"/>
  <c r="CS89" i="30"/>
  <c r="CS104" i="30"/>
  <c r="CS93" i="30"/>
  <c r="CS88" i="30"/>
  <c r="CS97" i="30"/>
  <c r="CS103" i="30"/>
  <c r="CS94" i="30"/>
  <c r="CS95" i="30"/>
  <c r="CS98" i="30"/>
  <c r="CS101" i="30"/>
  <c r="CS96" i="30"/>
  <c r="CS107" i="30"/>
  <c r="CS110" i="30"/>
  <c r="CS90" i="30"/>
  <c r="CS86" i="30"/>
  <c r="CS83" i="30"/>
  <c r="CS100" i="30"/>
  <c r="CS102" i="30"/>
  <c r="CS91" i="30"/>
  <c r="CS109" i="30"/>
  <c r="CS105" i="30"/>
  <c r="CS108" i="30"/>
  <c r="CS99" i="30"/>
  <c r="CS82" i="30"/>
  <c r="BK110" i="30"/>
  <c r="BK103" i="30"/>
  <c r="BK109" i="30"/>
  <c r="BK95" i="30"/>
  <c r="BK108" i="30"/>
  <c r="BK101" i="30"/>
  <c r="BK90" i="30"/>
  <c r="BK107" i="30"/>
  <c r="BK86" i="30"/>
  <c r="BK87" i="30"/>
  <c r="BK100" i="30"/>
  <c r="BK102" i="30"/>
  <c r="BK105" i="30"/>
  <c r="BK89" i="30"/>
  <c r="BK93" i="30"/>
  <c r="BK92" i="30"/>
  <c r="BK97" i="30"/>
  <c r="BK91" i="30"/>
  <c r="BK106" i="30"/>
  <c r="BK104" i="30"/>
  <c r="BK88" i="30"/>
  <c r="BK83" i="30"/>
  <c r="BK84" i="30"/>
  <c r="BK94" i="30"/>
  <c r="BK85" i="30"/>
  <c r="BK98" i="30"/>
  <c r="BK99" i="30"/>
  <c r="BK96" i="30"/>
  <c r="BK82" i="30"/>
  <c r="EX93" i="30"/>
  <c r="EX88" i="30"/>
  <c r="EX102" i="30"/>
  <c r="EX101" i="30"/>
  <c r="EX96" i="30"/>
  <c r="EX91" i="30"/>
  <c r="EX106" i="30"/>
  <c r="EX108" i="30"/>
  <c r="EX83" i="30"/>
  <c r="EX100" i="30"/>
  <c r="EX92" i="30"/>
  <c r="EX103" i="30"/>
  <c r="EX94" i="30"/>
  <c r="EX109" i="30"/>
  <c r="EX105" i="30"/>
  <c r="EX95" i="30"/>
  <c r="EX98" i="30"/>
  <c r="EX99" i="30"/>
  <c r="EX87" i="30"/>
  <c r="EX97" i="30"/>
  <c r="EX84" i="30"/>
  <c r="EX110" i="30"/>
  <c r="EX85" i="30"/>
  <c r="EX89" i="30"/>
  <c r="EX90" i="30"/>
  <c r="EX107" i="30"/>
  <c r="EX104" i="30"/>
  <c r="EX86" i="30"/>
  <c r="EX82" i="30"/>
  <c r="AZ100" i="30"/>
  <c r="AZ92" i="30"/>
  <c r="AZ91" i="30"/>
  <c r="AZ94" i="30"/>
  <c r="AZ109" i="30"/>
  <c r="AZ98" i="30"/>
  <c r="AZ101" i="30"/>
  <c r="AZ104" i="30"/>
  <c r="AZ88" i="30"/>
  <c r="AZ83" i="30"/>
  <c r="AZ84" i="30"/>
  <c r="AZ110" i="30"/>
  <c r="AZ103" i="30"/>
  <c r="AZ105" i="30"/>
  <c r="AZ99" i="30"/>
  <c r="AZ90" i="30"/>
  <c r="AZ86" i="30"/>
  <c r="AZ87" i="30"/>
  <c r="AZ93" i="30"/>
  <c r="AZ102" i="30"/>
  <c r="AZ97" i="30"/>
  <c r="AZ95" i="30"/>
  <c r="AZ108" i="30"/>
  <c r="AZ89" i="30"/>
  <c r="AZ107" i="30"/>
  <c r="AZ85" i="30"/>
  <c r="AZ106" i="30"/>
  <c r="AZ96" i="30"/>
  <c r="AZ82" i="30"/>
  <c r="AE258" i="32"/>
  <c r="EK81" i="30"/>
  <c r="EK80" i="30"/>
  <c r="EK35" i="30"/>
  <c r="EK34" i="30"/>
  <c r="EK33" i="30"/>
  <c r="EK32" i="30"/>
  <c r="EK31" i="30"/>
  <c r="DU81" i="30"/>
  <c r="DU80" i="30"/>
  <c r="DU34" i="30"/>
  <c r="DU35" i="30"/>
  <c r="DU33" i="30"/>
  <c r="DU32" i="30"/>
  <c r="DU31" i="30"/>
  <c r="DE34" i="30"/>
  <c r="DE81" i="30"/>
  <c r="DE80" i="30"/>
  <c r="DE35" i="30"/>
  <c r="DE33" i="30"/>
  <c r="DE32" i="30"/>
  <c r="DE31" i="30"/>
  <c r="CI80" i="30"/>
  <c r="CI33" i="30"/>
  <c r="CI35" i="30"/>
  <c r="CI32" i="30"/>
  <c r="CI81" i="30"/>
  <c r="CI34" i="30"/>
  <c r="CI31" i="30"/>
  <c r="BD81" i="30"/>
  <c r="BD80" i="30"/>
  <c r="BD35" i="30"/>
  <c r="BD32" i="30"/>
  <c r="BD34" i="30"/>
  <c r="BD33" i="30"/>
  <c r="BD31" i="30"/>
  <c r="CK81" i="30"/>
  <c r="CK35" i="30"/>
  <c r="CK80" i="30"/>
  <c r="CK34" i="30"/>
  <c r="CK33" i="30"/>
  <c r="CK32" i="30"/>
  <c r="CK31" i="30"/>
  <c r="BF33" i="30"/>
  <c r="BF32" i="30"/>
  <c r="BF34" i="30"/>
  <c r="BF81" i="30"/>
  <c r="BF35" i="30"/>
  <c r="BF80" i="30"/>
  <c r="BF31" i="30"/>
  <c r="CH73" i="30"/>
  <c r="CH64" i="30"/>
  <c r="CH62" i="30"/>
  <c r="CH57" i="30"/>
  <c r="CH65" i="30"/>
  <c r="CH77" i="30"/>
  <c r="CH75" i="30"/>
  <c r="CH79" i="30"/>
  <c r="CH76" i="30"/>
  <c r="CH58" i="30"/>
  <c r="CH78" i="30"/>
  <c r="CH71" i="30"/>
  <c r="CH60" i="30"/>
  <c r="CH72" i="30"/>
  <c r="CH69" i="30"/>
  <c r="CH66" i="30"/>
  <c r="CH67" i="30"/>
  <c r="CH59" i="30"/>
  <c r="CH63" i="30"/>
  <c r="CH68" i="30"/>
  <c r="CH61" i="30"/>
  <c r="CH70" i="30"/>
  <c r="CH74" i="30"/>
  <c r="CH56" i="30"/>
  <c r="AQ73" i="30"/>
  <c r="AQ77" i="30"/>
  <c r="AQ69" i="30"/>
  <c r="AQ67" i="30"/>
  <c r="AQ57" i="30"/>
  <c r="AQ61" i="30"/>
  <c r="AQ70" i="30"/>
  <c r="AQ64" i="30"/>
  <c r="AQ62" i="30"/>
  <c r="AQ74" i="30"/>
  <c r="AQ79" i="30"/>
  <c r="AQ65" i="30"/>
  <c r="AQ75" i="30"/>
  <c r="AQ63" i="30"/>
  <c r="AQ76" i="30"/>
  <c r="AQ78" i="30"/>
  <c r="AQ60" i="30"/>
  <c r="AQ72" i="30"/>
  <c r="AQ66" i="30"/>
  <c r="AQ59" i="30"/>
  <c r="AQ68" i="30"/>
  <c r="AQ58" i="30"/>
  <c r="AQ71" i="30"/>
  <c r="AQ56" i="30"/>
  <c r="BQ77" i="30"/>
  <c r="BQ66" i="30"/>
  <c r="BQ74" i="30"/>
  <c r="BQ63" i="30"/>
  <c r="BQ76" i="30"/>
  <c r="BQ61" i="30"/>
  <c r="BQ60" i="30"/>
  <c r="BQ72" i="30"/>
  <c r="BQ67" i="30"/>
  <c r="BQ68" i="30"/>
  <c r="BQ57" i="30"/>
  <c r="BQ75" i="30"/>
  <c r="BQ62" i="30"/>
  <c r="BQ58" i="30"/>
  <c r="BQ78" i="30"/>
  <c r="BQ65" i="30"/>
  <c r="BQ71" i="30"/>
  <c r="BQ73" i="30"/>
  <c r="BQ64" i="30"/>
  <c r="BQ69" i="30"/>
  <c r="BQ59" i="30"/>
  <c r="BQ79" i="30"/>
  <c r="BQ70" i="30"/>
  <c r="BQ56" i="30"/>
  <c r="CT64" i="30"/>
  <c r="CT77" i="30"/>
  <c r="CT75" i="30"/>
  <c r="CT79" i="30"/>
  <c r="CT58" i="30"/>
  <c r="CT78" i="30"/>
  <c r="CT71" i="30"/>
  <c r="CT69" i="30"/>
  <c r="CT67" i="30"/>
  <c r="CT59" i="30"/>
  <c r="CT63" i="30"/>
  <c r="CT76" i="30"/>
  <c r="CT61" i="30"/>
  <c r="CT60" i="30"/>
  <c r="CT70" i="30"/>
  <c r="CT72" i="30"/>
  <c r="CT66" i="30"/>
  <c r="CT74" i="30"/>
  <c r="CT68" i="30"/>
  <c r="CT73" i="30"/>
  <c r="CT62" i="30"/>
  <c r="CT57" i="30"/>
  <c r="CT65" i="30"/>
  <c r="CT56" i="30"/>
  <c r="CW77" i="30"/>
  <c r="CW66" i="30"/>
  <c r="CW62" i="30"/>
  <c r="CW74" i="30"/>
  <c r="CW63" i="30"/>
  <c r="CW76" i="30"/>
  <c r="CW78" i="30"/>
  <c r="CW61" i="30"/>
  <c r="CW60" i="30"/>
  <c r="CW73" i="30"/>
  <c r="CW72" i="30"/>
  <c r="CW67" i="30"/>
  <c r="CW68" i="30"/>
  <c r="CW75" i="30"/>
  <c r="CW58" i="30"/>
  <c r="CW65" i="30"/>
  <c r="CW71" i="30"/>
  <c r="CW64" i="30"/>
  <c r="CW69" i="30"/>
  <c r="CW59" i="30"/>
  <c r="CW79" i="30"/>
  <c r="CW57" i="30"/>
  <c r="CW70" i="30"/>
  <c r="CW56" i="30"/>
  <c r="CL64" i="30"/>
  <c r="CL74" i="30"/>
  <c r="CL61" i="30"/>
  <c r="CL73" i="30"/>
  <c r="CL62" i="30"/>
  <c r="CL57" i="30"/>
  <c r="CL76" i="30"/>
  <c r="CL65" i="30"/>
  <c r="CL60" i="30"/>
  <c r="CL72" i="30"/>
  <c r="CL75" i="30"/>
  <c r="CL79" i="30"/>
  <c r="CL68" i="30"/>
  <c r="CL58" i="30"/>
  <c r="CL78" i="30"/>
  <c r="CL77" i="30"/>
  <c r="CL69" i="30"/>
  <c r="CL66" i="30"/>
  <c r="CL67" i="30"/>
  <c r="CL59" i="30"/>
  <c r="CL63" i="30"/>
  <c r="CL71" i="30"/>
  <c r="CL70" i="30"/>
  <c r="CL56" i="30"/>
  <c r="BG73" i="30"/>
  <c r="BG77" i="30"/>
  <c r="BG69" i="30"/>
  <c r="BG67" i="30"/>
  <c r="BG63" i="30"/>
  <c r="BG57" i="30"/>
  <c r="BG61" i="30"/>
  <c r="BG70" i="30"/>
  <c r="BG64" i="30"/>
  <c r="BG62" i="30"/>
  <c r="BG74" i="30"/>
  <c r="BG65" i="30"/>
  <c r="BG71" i="30"/>
  <c r="BG75" i="30"/>
  <c r="BG76" i="30"/>
  <c r="BG78" i="30"/>
  <c r="BG60" i="30"/>
  <c r="BG72" i="30"/>
  <c r="BG66" i="30"/>
  <c r="BG59" i="30"/>
  <c r="BG79" i="30"/>
  <c r="BG68" i="30"/>
  <c r="BG58" i="30"/>
  <c r="BG56" i="30"/>
  <c r="BJ64" i="30"/>
  <c r="BJ77" i="30"/>
  <c r="BJ67" i="30"/>
  <c r="BJ75" i="30"/>
  <c r="BJ62" i="30"/>
  <c r="BJ74" i="30"/>
  <c r="BJ63" i="30"/>
  <c r="BJ61" i="30"/>
  <c r="BJ69" i="30"/>
  <c r="BJ76" i="30"/>
  <c r="BJ78" i="30"/>
  <c r="BJ71" i="30"/>
  <c r="BJ60" i="30"/>
  <c r="BJ73" i="30"/>
  <c r="BJ72" i="30"/>
  <c r="BJ66" i="30"/>
  <c r="BJ59" i="30"/>
  <c r="BJ68" i="30"/>
  <c r="BJ57" i="30"/>
  <c r="BJ58" i="30"/>
  <c r="BJ65" i="30"/>
  <c r="BJ79" i="30"/>
  <c r="BJ70" i="30"/>
  <c r="BJ56" i="30"/>
  <c r="EV72" i="30"/>
  <c r="EV75" i="30"/>
  <c r="EV68" i="30"/>
  <c r="EV71" i="30"/>
  <c r="EV70" i="30"/>
  <c r="EV73" i="30"/>
  <c r="EV77" i="30"/>
  <c r="EV66" i="30"/>
  <c r="EV59" i="30"/>
  <c r="EV62" i="30"/>
  <c r="EV79" i="30"/>
  <c r="EV63" i="30"/>
  <c r="EV57" i="30"/>
  <c r="EV61" i="30"/>
  <c r="EV64" i="30"/>
  <c r="EV69" i="30"/>
  <c r="EV74" i="30"/>
  <c r="EV58" i="30"/>
  <c r="EV78" i="30"/>
  <c r="EV65" i="30"/>
  <c r="EV67" i="30"/>
  <c r="EV76" i="30"/>
  <c r="EV60" i="30"/>
  <c r="EV56" i="30"/>
  <c r="AS59" i="30"/>
  <c r="AS76" i="30"/>
  <c r="AS78" i="30"/>
  <c r="AS60" i="30"/>
  <c r="AS73" i="30"/>
  <c r="AS77" i="30"/>
  <c r="AS72" i="30"/>
  <c r="AS69" i="30"/>
  <c r="AS66" i="30"/>
  <c r="AS67" i="30"/>
  <c r="AS68" i="30"/>
  <c r="AS57" i="30"/>
  <c r="AS58" i="30"/>
  <c r="AS61" i="30"/>
  <c r="AS71" i="30"/>
  <c r="AS63" i="30"/>
  <c r="AS65" i="30"/>
  <c r="AS70" i="30"/>
  <c r="AS64" i="30"/>
  <c r="AS75" i="30"/>
  <c r="AS62" i="30"/>
  <c r="AS74" i="30"/>
  <c r="AS79" i="30"/>
  <c r="AS56" i="30"/>
  <c r="BV64" i="30"/>
  <c r="BV74" i="30"/>
  <c r="BV61" i="30"/>
  <c r="BV73" i="30"/>
  <c r="BV62" i="30"/>
  <c r="BV57" i="30"/>
  <c r="BV76" i="30"/>
  <c r="BV65" i="30"/>
  <c r="BV60" i="30"/>
  <c r="BV77" i="30"/>
  <c r="BV72" i="30"/>
  <c r="BV66" i="30"/>
  <c r="BV75" i="30"/>
  <c r="BV79" i="30"/>
  <c r="BV68" i="30"/>
  <c r="BV58" i="30"/>
  <c r="BV78" i="30"/>
  <c r="BV71" i="30"/>
  <c r="BV69" i="30"/>
  <c r="BV67" i="30"/>
  <c r="BV59" i="30"/>
  <c r="BV63" i="30"/>
  <c r="BV70" i="30"/>
  <c r="BV56" i="30"/>
  <c r="CS73" i="30"/>
  <c r="CS67" i="30"/>
  <c r="CS76" i="30"/>
  <c r="CS60" i="30"/>
  <c r="CS72" i="30"/>
  <c r="CS75" i="30"/>
  <c r="CS68" i="30"/>
  <c r="CS57" i="30"/>
  <c r="CS58" i="30"/>
  <c r="CS65" i="30"/>
  <c r="CS71" i="30"/>
  <c r="CS69" i="30"/>
  <c r="CS59" i="30"/>
  <c r="CS62" i="30"/>
  <c r="CS79" i="30"/>
  <c r="CS78" i="30"/>
  <c r="CS70" i="30"/>
  <c r="CS64" i="30"/>
  <c r="CS77" i="30"/>
  <c r="CS66" i="30"/>
  <c r="CS74" i="30"/>
  <c r="CS63" i="30"/>
  <c r="CS61" i="30"/>
  <c r="CS56" i="30"/>
  <c r="BF73" i="30"/>
  <c r="BF64" i="30"/>
  <c r="BF67" i="30"/>
  <c r="BF62" i="30"/>
  <c r="BF74" i="30"/>
  <c r="BF57" i="30"/>
  <c r="BF65" i="30"/>
  <c r="BF59" i="30"/>
  <c r="BF75" i="30"/>
  <c r="BF79" i="30"/>
  <c r="BF76" i="30"/>
  <c r="BF78" i="30"/>
  <c r="BF60" i="30"/>
  <c r="BF77" i="30"/>
  <c r="BF72" i="30"/>
  <c r="BF66" i="30"/>
  <c r="BF63" i="30"/>
  <c r="BF68" i="30"/>
  <c r="BF58" i="30"/>
  <c r="BF61" i="30"/>
  <c r="BF69" i="30"/>
  <c r="BF71" i="30"/>
  <c r="BF70" i="30"/>
  <c r="BF56" i="30"/>
  <c r="BN25" i="30"/>
  <c r="BN24" i="30"/>
  <c r="EE25" i="30"/>
  <c r="EE24" i="30"/>
  <c r="BD25" i="30"/>
  <c r="BD24" i="30"/>
  <c r="BM25" i="30"/>
  <c r="BM24" i="30"/>
  <c r="DN25" i="30"/>
  <c r="DN24" i="30"/>
  <c r="DZ25" i="30"/>
  <c r="DZ24" i="30"/>
  <c r="CU25" i="30"/>
  <c r="CU24" i="30"/>
  <c r="DQ25" i="30"/>
  <c r="DQ24" i="30"/>
  <c r="DD25" i="30"/>
  <c r="DD24" i="30"/>
  <c r="BZ37" i="30"/>
  <c r="BZ38" i="30"/>
  <c r="BZ40" i="30"/>
  <c r="BZ39" i="30"/>
  <c r="BZ36" i="30"/>
  <c r="AU38" i="30"/>
  <c r="AU40" i="30"/>
  <c r="AU39" i="30"/>
  <c r="AU37" i="30"/>
  <c r="AU36" i="30"/>
  <c r="EO39" i="30"/>
  <c r="EO37" i="30"/>
  <c r="EO40" i="30"/>
  <c r="EO38" i="30"/>
  <c r="EO36" i="30"/>
  <c r="DY37" i="30"/>
  <c r="DY39" i="30"/>
  <c r="DY40" i="30"/>
  <c r="DY38" i="30"/>
  <c r="DY36" i="30"/>
  <c r="DI39" i="30"/>
  <c r="DI40" i="30"/>
  <c r="DI37" i="30"/>
  <c r="DI38" i="30"/>
  <c r="DI36" i="30"/>
  <c r="CS39" i="30"/>
  <c r="CS37" i="30"/>
  <c r="CS40" i="30"/>
  <c r="CS38" i="30"/>
  <c r="CS36" i="30"/>
  <c r="BK38" i="30"/>
  <c r="BK40" i="30"/>
  <c r="BK39" i="30"/>
  <c r="BK37" i="30"/>
  <c r="BK36" i="30"/>
  <c r="EX40" i="30"/>
  <c r="EX38" i="30"/>
  <c r="EX39" i="30"/>
  <c r="EX37" i="30"/>
  <c r="EX36" i="30"/>
  <c r="AH53" i="23"/>
  <c r="AK29" i="23"/>
  <c r="AK30" i="23"/>
  <c r="AK31" i="23"/>
  <c r="AK41" i="23" s="1"/>
  <c r="CE37" i="30"/>
  <c r="CE38" i="30"/>
  <c r="CE40" i="30"/>
  <c r="CE39" i="30"/>
  <c r="CE36" i="30"/>
  <c r="AZ37" i="30"/>
  <c r="AZ38" i="30"/>
  <c r="AZ40" i="30"/>
  <c r="AZ39" i="30"/>
  <c r="AZ36" i="30"/>
  <c r="EQ37" i="30"/>
  <c r="EQ38" i="30"/>
  <c r="EQ40" i="30"/>
  <c r="EQ39" i="30"/>
  <c r="EQ36" i="30"/>
  <c r="EA37" i="30"/>
  <c r="EA38" i="30"/>
  <c r="EA40" i="30"/>
  <c r="EA39" i="30"/>
  <c r="EA36" i="30"/>
  <c r="DK37" i="30"/>
  <c r="DK40" i="30"/>
  <c r="DK38" i="30"/>
  <c r="DK39" i="30"/>
  <c r="DK36" i="30"/>
  <c r="CU40" i="30"/>
  <c r="CU37" i="30"/>
  <c r="CU38" i="30"/>
  <c r="CU39" i="30"/>
  <c r="CU36" i="30"/>
  <c r="BP40" i="30"/>
  <c r="BP38" i="30"/>
  <c r="BP39" i="30"/>
  <c r="BP37" i="30"/>
  <c r="BP36" i="30"/>
  <c r="AK40" i="30"/>
  <c r="AK39" i="30"/>
  <c r="AK37" i="30"/>
  <c r="AK38" i="30"/>
  <c r="AK36" i="30"/>
  <c r="EX25" i="30"/>
  <c r="EX24" i="30"/>
  <c r="DG25" i="30"/>
  <c r="DG24" i="30"/>
  <c r="BK25" i="30"/>
  <c r="BK24" i="30"/>
  <c r="ED25" i="30"/>
  <c r="ED24" i="30"/>
  <c r="DO25" i="30"/>
  <c r="DO24" i="30"/>
  <c r="DE25" i="30"/>
  <c r="DE24" i="30"/>
  <c r="AF25" i="30"/>
  <c r="AF24" i="30"/>
  <c r="EV35" i="30"/>
  <c r="EV80" i="30"/>
  <c r="EV34" i="30"/>
  <c r="EV32" i="30"/>
  <c r="EV33" i="30"/>
  <c r="EV81" i="30"/>
  <c r="EV31" i="30"/>
  <c r="EF80" i="30"/>
  <c r="EF34" i="30"/>
  <c r="EF32" i="30"/>
  <c r="EF33" i="30"/>
  <c r="EF35" i="30"/>
  <c r="EF81" i="30"/>
  <c r="EF31" i="30"/>
  <c r="DP80" i="30"/>
  <c r="DP34" i="30"/>
  <c r="DP32" i="30"/>
  <c r="DP35" i="30"/>
  <c r="DP33" i="30"/>
  <c r="DP81" i="30"/>
  <c r="DP31" i="30"/>
  <c r="CZ80" i="30"/>
  <c r="CZ35" i="30"/>
  <c r="CZ34" i="30"/>
  <c r="CZ32" i="30"/>
  <c r="CZ33" i="30"/>
  <c r="CZ81" i="30"/>
  <c r="CZ31" i="30"/>
  <c r="CA80" i="30"/>
  <c r="CA34" i="30"/>
  <c r="CA32" i="30"/>
  <c r="CA81" i="30"/>
  <c r="CA33" i="30"/>
  <c r="CA35" i="30"/>
  <c r="CA31" i="30"/>
  <c r="AS34" i="30"/>
  <c r="AS80" i="30"/>
  <c r="AS33" i="30"/>
  <c r="AS32" i="30"/>
  <c r="AS35" i="30"/>
  <c r="AS81" i="30"/>
  <c r="AS31" i="30"/>
  <c r="BZ32" i="30"/>
  <c r="BZ35" i="30"/>
  <c r="BZ80" i="30"/>
  <c r="BZ34" i="30"/>
  <c r="BZ33" i="30"/>
  <c r="BZ81" i="30"/>
  <c r="BZ31" i="30"/>
  <c r="AU80" i="30"/>
  <c r="AU81" i="30"/>
  <c r="AU32" i="30"/>
  <c r="AU34" i="30"/>
  <c r="AU35" i="30"/>
  <c r="AU33" i="30"/>
  <c r="AU31" i="30"/>
  <c r="BL87" i="30"/>
  <c r="BL100" i="30"/>
  <c r="BL94" i="30"/>
  <c r="BL98" i="30"/>
  <c r="BL88" i="30"/>
  <c r="BL92" i="30"/>
  <c r="BL97" i="30"/>
  <c r="BL84" i="30"/>
  <c r="BL110" i="30"/>
  <c r="BL91" i="30"/>
  <c r="BL109" i="30"/>
  <c r="BL105" i="30"/>
  <c r="BL85" i="30"/>
  <c r="BL90" i="30"/>
  <c r="BL86" i="30"/>
  <c r="BL93" i="30"/>
  <c r="BL102" i="30"/>
  <c r="BL95" i="30"/>
  <c r="BL89" i="30"/>
  <c r="BL101" i="30"/>
  <c r="BL99" i="30"/>
  <c r="BL96" i="30"/>
  <c r="BL104" i="30"/>
  <c r="BL83" i="30"/>
  <c r="BL103" i="30"/>
  <c r="BL106" i="30"/>
  <c r="BL108" i="30"/>
  <c r="BL107" i="30"/>
  <c r="BL82" i="30"/>
  <c r="ED87" i="30"/>
  <c r="ED100" i="30"/>
  <c r="ED102" i="30"/>
  <c r="ED105" i="30"/>
  <c r="ED101" i="30"/>
  <c r="ED93" i="30"/>
  <c r="ED92" i="30"/>
  <c r="ED84" i="30"/>
  <c r="ED95" i="30"/>
  <c r="ED85" i="30"/>
  <c r="ED106" i="30"/>
  <c r="ED89" i="30"/>
  <c r="ED104" i="30"/>
  <c r="ED88" i="30"/>
  <c r="ED97" i="30"/>
  <c r="ED91" i="30"/>
  <c r="ED94" i="30"/>
  <c r="ED98" i="30"/>
  <c r="ED107" i="30"/>
  <c r="ED83" i="30"/>
  <c r="ED110" i="30"/>
  <c r="ED103" i="30"/>
  <c r="ED109" i="30"/>
  <c r="ED108" i="30"/>
  <c r="ED99" i="30"/>
  <c r="ED90" i="30"/>
  <c r="ED96" i="30"/>
  <c r="ED86" i="30"/>
  <c r="ED82" i="30"/>
  <c r="AQ88" i="30"/>
  <c r="AQ97" i="30"/>
  <c r="AQ84" i="30"/>
  <c r="AQ110" i="30"/>
  <c r="AQ103" i="30"/>
  <c r="AQ95" i="30"/>
  <c r="AQ90" i="30"/>
  <c r="AQ86" i="30"/>
  <c r="AQ87" i="30"/>
  <c r="AQ83" i="30"/>
  <c r="AQ102" i="30"/>
  <c r="AQ91" i="30"/>
  <c r="AQ105" i="30"/>
  <c r="AQ108" i="30"/>
  <c r="AQ99" i="30"/>
  <c r="AQ93" i="30"/>
  <c r="AQ109" i="30"/>
  <c r="AQ85" i="30"/>
  <c r="AQ106" i="30"/>
  <c r="AQ89" i="30"/>
  <c r="AQ96" i="30"/>
  <c r="AQ100" i="30"/>
  <c r="AQ92" i="30"/>
  <c r="AQ94" i="30"/>
  <c r="AQ98" i="30"/>
  <c r="AQ101" i="30"/>
  <c r="AQ107" i="30"/>
  <c r="AQ104" i="30"/>
  <c r="AQ82" i="30"/>
  <c r="EV37" i="30"/>
  <c r="EV40" i="30"/>
  <c r="EV39" i="30"/>
  <c r="EV38" i="30"/>
  <c r="EV36" i="30"/>
  <c r="CA40" i="30"/>
  <c r="CA38" i="30"/>
  <c r="CA39" i="30"/>
  <c r="CA37" i="30"/>
  <c r="CA36" i="30"/>
  <c r="BO59" i="30"/>
  <c r="BO74" i="30"/>
  <c r="BO64" i="30"/>
  <c r="BO77" i="30"/>
  <c r="BO66" i="30"/>
  <c r="BO62" i="30"/>
  <c r="BO61" i="30"/>
  <c r="BO71" i="30"/>
  <c r="BO73" i="30"/>
  <c r="BO75" i="30"/>
  <c r="BO79" i="30"/>
  <c r="BO57" i="30"/>
  <c r="BO76" i="30"/>
  <c r="BO58" i="30"/>
  <c r="BO78" i="30"/>
  <c r="BO60" i="30"/>
  <c r="BO72" i="30"/>
  <c r="BO69" i="30"/>
  <c r="BO67" i="30"/>
  <c r="BO63" i="30"/>
  <c r="BO68" i="30"/>
  <c r="BO65" i="30"/>
  <c r="BO70" i="30"/>
  <c r="BO56" i="30"/>
  <c r="BH72" i="30"/>
  <c r="BH69" i="30"/>
  <c r="BH66" i="30"/>
  <c r="BH68" i="30"/>
  <c r="BH58" i="30"/>
  <c r="BH71" i="30"/>
  <c r="BH73" i="30"/>
  <c r="BH67" i="30"/>
  <c r="BH57" i="30"/>
  <c r="BH65" i="30"/>
  <c r="BH70" i="30"/>
  <c r="BH64" i="30"/>
  <c r="BH62" i="30"/>
  <c r="BH74" i="30"/>
  <c r="BH79" i="30"/>
  <c r="BH77" i="30"/>
  <c r="BH59" i="30"/>
  <c r="BH75" i="30"/>
  <c r="BH63" i="30"/>
  <c r="BH76" i="30"/>
  <c r="BH78" i="30"/>
  <c r="BH61" i="30"/>
  <c r="BH60" i="30"/>
  <c r="BH56" i="30"/>
  <c r="EL88" i="30"/>
  <c r="EL102" i="30"/>
  <c r="EL97" i="30"/>
  <c r="EL85" i="30"/>
  <c r="EL96" i="30"/>
  <c r="EL83" i="30"/>
  <c r="EL103" i="30"/>
  <c r="EL91" i="30"/>
  <c r="EL109" i="30"/>
  <c r="EL106" i="30"/>
  <c r="EL108" i="30"/>
  <c r="EL101" i="30"/>
  <c r="EL99" i="30"/>
  <c r="EL107" i="30"/>
  <c r="EL87" i="30"/>
  <c r="EL100" i="30"/>
  <c r="EL94" i="30"/>
  <c r="EL105" i="30"/>
  <c r="EL98" i="30"/>
  <c r="EL93" i="30"/>
  <c r="EL92" i="30"/>
  <c r="EL84" i="30"/>
  <c r="EL110" i="30"/>
  <c r="EL95" i="30"/>
  <c r="EL89" i="30"/>
  <c r="EL90" i="30"/>
  <c r="EL104" i="30"/>
  <c r="EL86" i="30"/>
  <c r="EL82" i="30"/>
  <c r="DF88" i="30"/>
  <c r="DF102" i="30"/>
  <c r="DF97" i="30"/>
  <c r="DF83" i="30"/>
  <c r="DF103" i="30"/>
  <c r="DF109" i="30"/>
  <c r="DF106" i="30"/>
  <c r="DF108" i="30"/>
  <c r="DF99" i="30"/>
  <c r="DF87" i="30"/>
  <c r="DF100" i="30"/>
  <c r="DF94" i="30"/>
  <c r="DF105" i="30"/>
  <c r="DF85" i="30"/>
  <c r="DF98" i="30"/>
  <c r="DF96" i="30"/>
  <c r="DF93" i="30"/>
  <c r="DF92" i="30"/>
  <c r="DF84" i="30"/>
  <c r="DF110" i="30"/>
  <c r="DF91" i="30"/>
  <c r="DF95" i="30"/>
  <c r="DF89" i="30"/>
  <c r="DF101" i="30"/>
  <c r="DF90" i="30"/>
  <c r="DF107" i="30"/>
  <c r="DF104" i="30"/>
  <c r="DF86" i="30"/>
  <c r="DF82" i="30"/>
  <c r="BE87" i="30"/>
  <c r="BE83" i="30"/>
  <c r="BE91" i="30"/>
  <c r="BE105" i="30"/>
  <c r="BE106" i="30"/>
  <c r="BE99" i="30"/>
  <c r="BE96" i="30"/>
  <c r="BE100" i="30"/>
  <c r="BE92" i="30"/>
  <c r="BE94" i="30"/>
  <c r="BE98" i="30"/>
  <c r="BE89" i="30"/>
  <c r="BE104" i="30"/>
  <c r="BE93" i="30"/>
  <c r="BE88" i="30"/>
  <c r="BE84" i="30"/>
  <c r="BE110" i="30"/>
  <c r="BE109" i="30"/>
  <c r="BE90" i="30"/>
  <c r="BE107" i="30"/>
  <c r="BE86" i="30"/>
  <c r="BE102" i="30"/>
  <c r="BE97" i="30"/>
  <c r="BE103" i="30"/>
  <c r="BE95" i="30"/>
  <c r="BE85" i="30"/>
  <c r="BE108" i="30"/>
  <c r="BE101" i="30"/>
  <c r="BE82" i="30"/>
  <c r="BM84" i="30"/>
  <c r="BM85" i="30"/>
  <c r="BM106" i="30"/>
  <c r="BM89" i="30"/>
  <c r="BM104" i="30"/>
  <c r="BM93" i="30"/>
  <c r="BM88" i="30"/>
  <c r="BM94" i="30"/>
  <c r="BM95" i="30"/>
  <c r="BM98" i="30"/>
  <c r="BM108" i="30"/>
  <c r="BM101" i="30"/>
  <c r="BM96" i="30"/>
  <c r="BM107" i="30"/>
  <c r="BM87" i="30"/>
  <c r="BM92" i="30"/>
  <c r="BM110" i="30"/>
  <c r="BM90" i="30"/>
  <c r="BM86" i="30"/>
  <c r="BM83" i="30"/>
  <c r="BM100" i="30"/>
  <c r="BM102" i="30"/>
  <c r="BM97" i="30"/>
  <c r="BM103" i="30"/>
  <c r="BM91" i="30"/>
  <c r="BM109" i="30"/>
  <c r="BM105" i="30"/>
  <c r="BM99" i="30"/>
  <c r="BM82" i="30"/>
  <c r="BY39" i="30"/>
  <c r="BY37" i="30"/>
  <c r="BY40" i="30"/>
  <c r="BY38" i="30"/>
  <c r="BY36" i="30"/>
  <c r="EN40" i="30"/>
  <c r="EN39" i="30"/>
  <c r="EN37" i="30"/>
  <c r="EN38" i="30"/>
  <c r="EN36" i="30"/>
  <c r="DH40" i="30"/>
  <c r="DH39" i="30"/>
  <c r="DH37" i="30"/>
  <c r="DH38" i="30"/>
  <c r="DH36" i="30"/>
  <c r="CO39" i="30"/>
  <c r="CO37" i="30"/>
  <c r="CO40" i="30"/>
  <c r="CO38" i="30"/>
  <c r="CO36" i="30"/>
  <c r="AJ19" i="34"/>
  <c r="AJ20" i="32"/>
  <c r="EM77" i="30"/>
  <c r="EM66" i="30"/>
  <c r="EM62" i="30"/>
  <c r="EM61" i="30"/>
  <c r="EM71" i="30"/>
  <c r="EM73" i="30"/>
  <c r="EM64" i="30"/>
  <c r="EM79" i="30"/>
  <c r="EM57" i="30"/>
  <c r="EM58" i="30"/>
  <c r="EM78" i="30"/>
  <c r="EM69" i="30"/>
  <c r="EM67" i="30"/>
  <c r="EM75" i="30"/>
  <c r="EM63" i="30"/>
  <c r="EM76" i="30"/>
  <c r="EM65" i="30"/>
  <c r="EM60" i="30"/>
  <c r="EM70" i="30"/>
  <c r="EM72" i="30"/>
  <c r="EM59" i="30"/>
  <c r="EM74" i="30"/>
  <c r="EM68" i="30"/>
  <c r="EM56" i="30"/>
  <c r="ED73" i="30"/>
  <c r="ED64" i="30"/>
  <c r="ED77" i="30"/>
  <c r="ED62" i="30"/>
  <c r="ED57" i="30"/>
  <c r="ED65" i="30"/>
  <c r="ED71" i="30"/>
  <c r="ED75" i="30"/>
  <c r="ED79" i="30"/>
  <c r="ED76" i="30"/>
  <c r="ED58" i="30"/>
  <c r="ED78" i="30"/>
  <c r="ED61" i="30"/>
  <c r="ED60" i="30"/>
  <c r="ED72" i="30"/>
  <c r="ED69" i="30"/>
  <c r="ED67" i="30"/>
  <c r="ED59" i="30"/>
  <c r="ED63" i="30"/>
  <c r="ED68" i="30"/>
  <c r="ED70" i="30"/>
  <c r="ED66" i="30"/>
  <c r="ED74" i="30"/>
  <c r="ED56" i="30"/>
  <c r="BE76" i="30"/>
  <c r="BE78" i="30"/>
  <c r="BE65" i="30"/>
  <c r="BE60" i="30"/>
  <c r="BE72" i="30"/>
  <c r="BE66" i="30"/>
  <c r="BE75" i="30"/>
  <c r="BE63" i="30"/>
  <c r="BE68" i="30"/>
  <c r="BE58" i="30"/>
  <c r="BE59" i="30"/>
  <c r="BE79" i="30"/>
  <c r="BE71" i="30"/>
  <c r="BE70" i="30"/>
  <c r="BE73" i="30"/>
  <c r="BE64" i="30"/>
  <c r="BE77" i="30"/>
  <c r="BE69" i="30"/>
  <c r="BE67" i="30"/>
  <c r="BE62" i="30"/>
  <c r="BE74" i="30"/>
  <c r="BE57" i="30"/>
  <c r="BE61" i="30"/>
  <c r="BE56" i="30"/>
  <c r="AT64" i="30"/>
  <c r="AT77" i="30"/>
  <c r="AT59" i="30"/>
  <c r="AT62" i="30"/>
  <c r="AT74" i="30"/>
  <c r="AT63" i="30"/>
  <c r="AT61" i="30"/>
  <c r="AT69" i="30"/>
  <c r="AT76" i="30"/>
  <c r="AT78" i="30"/>
  <c r="AT71" i="30"/>
  <c r="AT60" i="30"/>
  <c r="AT73" i="30"/>
  <c r="AT72" i="30"/>
  <c r="AT66" i="30"/>
  <c r="AT67" i="30"/>
  <c r="AT75" i="30"/>
  <c r="AT68" i="30"/>
  <c r="AT57" i="30"/>
  <c r="AT58" i="30"/>
  <c r="AT65" i="30"/>
  <c r="AT79" i="30"/>
  <c r="AT70" i="30"/>
  <c r="AT56" i="30"/>
  <c r="BA25" i="30"/>
  <c r="BA24" i="30"/>
  <c r="AM25" i="30"/>
  <c r="AM24" i="30"/>
  <c r="EM25" i="30"/>
  <c r="EM24" i="30"/>
  <c r="AL19" i="32"/>
  <c r="ET32" i="30"/>
  <c r="ET34" i="30"/>
  <c r="ET33" i="30"/>
  <c r="ET81" i="30"/>
  <c r="ET35" i="30"/>
  <c r="ET80" i="30"/>
  <c r="ET31" i="30"/>
  <c r="ED33" i="30"/>
  <c r="ED32" i="30"/>
  <c r="ED34" i="30"/>
  <c r="ED81" i="30"/>
  <c r="ED35" i="30"/>
  <c r="ED80" i="30"/>
  <c r="ED31" i="30"/>
  <c r="DN32" i="30"/>
  <c r="DN34" i="30"/>
  <c r="DN81" i="30"/>
  <c r="DN35" i="30"/>
  <c r="DN80" i="30"/>
  <c r="DN33" i="30"/>
  <c r="DN31" i="30"/>
  <c r="CX32" i="30"/>
  <c r="CX34" i="30"/>
  <c r="CX81" i="30"/>
  <c r="CX33" i="30"/>
  <c r="CX35" i="30"/>
  <c r="CX80" i="30"/>
  <c r="CX31" i="30"/>
  <c r="BV32" i="30"/>
  <c r="BV34" i="30"/>
  <c r="BV33" i="30"/>
  <c r="BV81" i="30"/>
  <c r="BV80" i="30"/>
  <c r="BV35" i="30"/>
  <c r="BV31" i="30"/>
  <c r="AQ80" i="30"/>
  <c r="AQ33" i="30"/>
  <c r="AQ32" i="30"/>
  <c r="AQ34" i="30"/>
  <c r="AQ35" i="30"/>
  <c r="AQ81" i="30"/>
  <c r="AQ31" i="30"/>
  <c r="BX33" i="30"/>
  <c r="BX81" i="30"/>
  <c r="BX80" i="30"/>
  <c r="BX35" i="30"/>
  <c r="BX32" i="30"/>
  <c r="BX34" i="30"/>
  <c r="BX31" i="30"/>
  <c r="AP33" i="30"/>
  <c r="AP32" i="30"/>
  <c r="AP34" i="30"/>
  <c r="AP81" i="30"/>
  <c r="AP35" i="30"/>
  <c r="AP80" i="30"/>
  <c r="AP31" i="30"/>
  <c r="BS40" i="30"/>
  <c r="BS39" i="30"/>
  <c r="BS37" i="30"/>
  <c r="BS38" i="30"/>
  <c r="BS36" i="30"/>
  <c r="AN39" i="30"/>
  <c r="AN37" i="30"/>
  <c r="AN38" i="30"/>
  <c r="AN40" i="30"/>
  <c r="AN36" i="30"/>
  <c r="EK39" i="30"/>
  <c r="EK40" i="30"/>
  <c r="EK37" i="30"/>
  <c r="EK38" i="30"/>
  <c r="EK36" i="30"/>
  <c r="DU39" i="30"/>
  <c r="DU40" i="30"/>
  <c r="DU37" i="30"/>
  <c r="DU38" i="30"/>
  <c r="DU36" i="30"/>
  <c r="DE39" i="30"/>
  <c r="DE40" i="30"/>
  <c r="DE37" i="30"/>
  <c r="DE38" i="30"/>
  <c r="DE36" i="30"/>
  <c r="CI39" i="30"/>
  <c r="CI40" i="30"/>
  <c r="CI37" i="30"/>
  <c r="CI38" i="30"/>
  <c r="CI36" i="30"/>
  <c r="BD39" i="30"/>
  <c r="BD38" i="30"/>
  <c r="BD40" i="30"/>
  <c r="BD37" i="30"/>
  <c r="BD36" i="30"/>
  <c r="AE256" i="32"/>
  <c r="BB25" i="30"/>
  <c r="BB24" i="30"/>
  <c r="EC25" i="30"/>
  <c r="EC24" i="30"/>
  <c r="CL25" i="30"/>
  <c r="CL24" i="30"/>
  <c r="BQ25" i="30"/>
  <c r="BQ24" i="30"/>
  <c r="BP25" i="30"/>
  <c r="BP24" i="30"/>
  <c r="EN25" i="30"/>
  <c r="EN24" i="30"/>
  <c r="CR87" i="30"/>
  <c r="CR100" i="30"/>
  <c r="CR94" i="30"/>
  <c r="CR98" i="30"/>
  <c r="CR99" i="30"/>
  <c r="CR104" i="30"/>
  <c r="CR83" i="30"/>
  <c r="CR92" i="30"/>
  <c r="CR97" i="30"/>
  <c r="CR84" i="30"/>
  <c r="CR110" i="30"/>
  <c r="CR91" i="30"/>
  <c r="CR105" i="30"/>
  <c r="CR85" i="30"/>
  <c r="CR90" i="30"/>
  <c r="CR86" i="30"/>
  <c r="CR93" i="30"/>
  <c r="CR102" i="30"/>
  <c r="CR95" i="30"/>
  <c r="CR89" i="30"/>
  <c r="CR101" i="30"/>
  <c r="CR96" i="30"/>
  <c r="CR88" i="30"/>
  <c r="CR103" i="30"/>
  <c r="CR109" i="30"/>
  <c r="CR106" i="30"/>
  <c r="CR108" i="30"/>
  <c r="CR107" i="30"/>
  <c r="CR82" i="30"/>
  <c r="EP93" i="30"/>
  <c r="EP102" i="30"/>
  <c r="EP92" i="30"/>
  <c r="EP84" i="30"/>
  <c r="EP95" i="30"/>
  <c r="EP89" i="30"/>
  <c r="EP104" i="30"/>
  <c r="EP88" i="30"/>
  <c r="EP97" i="30"/>
  <c r="EP91" i="30"/>
  <c r="EP106" i="30"/>
  <c r="EP83" i="30"/>
  <c r="EP103" i="30"/>
  <c r="EP94" i="30"/>
  <c r="EP109" i="30"/>
  <c r="EP85" i="30"/>
  <c r="EP98" i="30"/>
  <c r="EP108" i="30"/>
  <c r="EP99" i="30"/>
  <c r="EP96" i="30"/>
  <c r="EP87" i="30"/>
  <c r="EP100" i="30"/>
  <c r="EP110" i="30"/>
  <c r="EP105" i="30"/>
  <c r="EP101" i="30"/>
  <c r="EP90" i="30"/>
  <c r="EP107" i="30"/>
  <c r="EP86" i="30"/>
  <c r="EP82" i="30"/>
  <c r="DZ93" i="30"/>
  <c r="DZ102" i="30"/>
  <c r="DZ92" i="30"/>
  <c r="DZ84" i="30"/>
  <c r="DZ95" i="30"/>
  <c r="DZ89" i="30"/>
  <c r="DZ104" i="30"/>
  <c r="DZ88" i="30"/>
  <c r="DZ97" i="30"/>
  <c r="DZ85" i="30"/>
  <c r="DZ106" i="30"/>
  <c r="DZ96" i="30"/>
  <c r="DZ83" i="30"/>
  <c r="DZ103" i="30"/>
  <c r="DZ94" i="30"/>
  <c r="DZ109" i="30"/>
  <c r="DZ98" i="30"/>
  <c r="DZ108" i="30"/>
  <c r="DZ101" i="30"/>
  <c r="DZ99" i="30"/>
  <c r="DZ107" i="30"/>
  <c r="DZ87" i="30"/>
  <c r="DZ100" i="30"/>
  <c r="DZ110" i="30"/>
  <c r="DZ91" i="30"/>
  <c r="DZ105" i="30"/>
  <c r="DZ90" i="30"/>
  <c r="DZ86" i="30"/>
  <c r="DZ82" i="30"/>
  <c r="DJ93" i="30"/>
  <c r="DJ102" i="30"/>
  <c r="DJ92" i="30"/>
  <c r="DJ84" i="30"/>
  <c r="DJ95" i="30"/>
  <c r="DJ85" i="30"/>
  <c r="DJ89" i="30"/>
  <c r="DJ96" i="30"/>
  <c r="DJ104" i="30"/>
  <c r="DJ88" i="30"/>
  <c r="DJ97" i="30"/>
  <c r="DJ106" i="30"/>
  <c r="DJ101" i="30"/>
  <c r="DJ107" i="30"/>
  <c r="DJ83" i="30"/>
  <c r="DJ103" i="30"/>
  <c r="DJ94" i="30"/>
  <c r="DJ109" i="30"/>
  <c r="DJ98" i="30"/>
  <c r="DJ108" i="30"/>
  <c r="DJ99" i="30"/>
  <c r="DJ87" i="30"/>
  <c r="DJ100" i="30"/>
  <c r="DJ110" i="30"/>
  <c r="DJ91" i="30"/>
  <c r="DJ105" i="30"/>
  <c r="DJ90" i="30"/>
  <c r="DJ86" i="30"/>
  <c r="DJ82" i="30"/>
  <c r="CT93" i="30"/>
  <c r="CT102" i="30"/>
  <c r="CT92" i="30"/>
  <c r="CT84" i="30"/>
  <c r="CT95" i="30"/>
  <c r="CT89" i="30"/>
  <c r="CT101" i="30"/>
  <c r="CT107" i="30"/>
  <c r="CT104" i="30"/>
  <c r="CT88" i="30"/>
  <c r="CT97" i="30"/>
  <c r="CT106" i="30"/>
  <c r="CT83" i="30"/>
  <c r="CT103" i="30"/>
  <c r="CT91" i="30"/>
  <c r="CT94" i="30"/>
  <c r="CT109" i="30"/>
  <c r="CT98" i="30"/>
  <c r="CT108" i="30"/>
  <c r="CT99" i="30"/>
  <c r="CT87" i="30"/>
  <c r="CT100" i="30"/>
  <c r="CT110" i="30"/>
  <c r="CT105" i="30"/>
  <c r="CT85" i="30"/>
  <c r="CT90" i="30"/>
  <c r="CT96" i="30"/>
  <c r="CT86" i="30"/>
  <c r="CT82" i="30"/>
  <c r="BO88" i="30"/>
  <c r="BO83" i="30"/>
  <c r="BO110" i="30"/>
  <c r="BO85" i="30"/>
  <c r="BO99" i="30"/>
  <c r="BO90" i="30"/>
  <c r="BO96" i="30"/>
  <c r="BO86" i="30"/>
  <c r="BO102" i="30"/>
  <c r="BO84" i="30"/>
  <c r="BO103" i="30"/>
  <c r="BO109" i="30"/>
  <c r="BO108" i="30"/>
  <c r="BO89" i="30"/>
  <c r="BO101" i="30"/>
  <c r="BO107" i="30"/>
  <c r="BO87" i="30"/>
  <c r="BO95" i="30"/>
  <c r="BO106" i="30"/>
  <c r="BO93" i="30"/>
  <c r="BO100" i="30"/>
  <c r="BO92" i="30"/>
  <c r="BO97" i="30"/>
  <c r="BO91" i="30"/>
  <c r="BO94" i="30"/>
  <c r="BO105" i="30"/>
  <c r="BO98" i="30"/>
  <c r="BO104" i="30"/>
  <c r="BO82" i="30"/>
  <c r="AG87" i="30"/>
  <c r="AG83" i="30"/>
  <c r="AG91" i="30"/>
  <c r="AG105" i="30"/>
  <c r="AG85" i="30"/>
  <c r="AG106" i="30"/>
  <c r="AG101" i="30"/>
  <c r="AG99" i="30"/>
  <c r="AG96" i="30"/>
  <c r="AG100" i="30"/>
  <c r="AG92" i="30"/>
  <c r="AG94" i="30"/>
  <c r="AG98" i="30"/>
  <c r="AG89" i="30"/>
  <c r="AG104" i="30"/>
  <c r="AG88" i="30"/>
  <c r="AG84" i="30"/>
  <c r="AG110" i="30"/>
  <c r="AG90" i="30"/>
  <c r="AG107" i="30"/>
  <c r="AG86" i="30"/>
  <c r="AG93" i="30"/>
  <c r="AG102" i="30"/>
  <c r="AG97" i="30"/>
  <c r="AG103" i="30"/>
  <c r="AG109" i="30"/>
  <c r="AG95" i="30"/>
  <c r="AG108" i="30"/>
  <c r="AG82" i="30"/>
  <c r="CL83" i="30"/>
  <c r="CL102" i="30"/>
  <c r="CL103" i="30"/>
  <c r="CL109" i="30"/>
  <c r="CL108" i="30"/>
  <c r="CL99" i="30"/>
  <c r="CL87" i="30"/>
  <c r="CL100" i="30"/>
  <c r="CL91" i="30"/>
  <c r="CL105" i="30"/>
  <c r="CL85" i="30"/>
  <c r="CL106" i="30"/>
  <c r="CL107" i="30"/>
  <c r="CL93" i="30"/>
  <c r="CL92" i="30"/>
  <c r="CL84" i="30"/>
  <c r="CL94" i="30"/>
  <c r="CL95" i="30"/>
  <c r="CL98" i="30"/>
  <c r="CL89" i="30"/>
  <c r="CL96" i="30"/>
  <c r="CL104" i="30"/>
  <c r="CL88" i="30"/>
  <c r="CL97" i="30"/>
  <c r="CL110" i="30"/>
  <c r="CL101" i="30"/>
  <c r="CL90" i="30"/>
  <c r="CL86" i="30"/>
  <c r="CL82" i="30"/>
  <c r="CF39" i="30"/>
  <c r="CF40" i="30"/>
  <c r="CF38" i="30"/>
  <c r="CF37" i="30"/>
  <c r="CF36" i="30"/>
  <c r="BA40" i="30"/>
  <c r="BA39" i="30"/>
  <c r="BA37" i="30"/>
  <c r="BA38" i="30"/>
  <c r="BA36" i="30"/>
  <c r="ER39" i="30"/>
  <c r="ER40" i="30"/>
  <c r="ER38" i="30"/>
  <c r="ER37" i="30"/>
  <c r="ER36" i="30"/>
  <c r="EB40" i="30"/>
  <c r="EB38" i="30"/>
  <c r="EB39" i="30"/>
  <c r="EB37" i="30"/>
  <c r="EB36" i="30"/>
  <c r="DL40" i="30"/>
  <c r="DL39" i="30"/>
  <c r="DL38" i="30"/>
  <c r="DL37" i="30"/>
  <c r="DL36" i="30"/>
  <c r="CV40" i="30"/>
  <c r="CV39" i="30"/>
  <c r="CV38" i="30"/>
  <c r="CV37" i="30"/>
  <c r="CV36" i="30"/>
  <c r="BQ40" i="30"/>
  <c r="BQ39" i="30"/>
  <c r="BQ37" i="30"/>
  <c r="BQ38" i="30"/>
  <c r="BQ36" i="30"/>
  <c r="AL39" i="30"/>
  <c r="AL38" i="30"/>
  <c r="AL40" i="30"/>
  <c r="AL37" i="30"/>
  <c r="AL36" i="30"/>
  <c r="AH187" i="33"/>
  <c r="AH176" i="33"/>
  <c r="EH25" i="30"/>
  <c r="EH24" i="30"/>
  <c r="BH25" i="30"/>
  <c r="BH24" i="30"/>
  <c r="CH25" i="30"/>
  <c r="CH24" i="30"/>
  <c r="CT25" i="30"/>
  <c r="CT24" i="30"/>
  <c r="BW25" i="30"/>
  <c r="BW24" i="30"/>
  <c r="DI25" i="30"/>
  <c r="DI24" i="30"/>
  <c r="CV25" i="30"/>
  <c r="CV24" i="30"/>
  <c r="BR87" i="30"/>
  <c r="BR100" i="30"/>
  <c r="BR102" i="30"/>
  <c r="BR105" i="30"/>
  <c r="BR85" i="30"/>
  <c r="BR101" i="30"/>
  <c r="BR93" i="30"/>
  <c r="BR92" i="30"/>
  <c r="BR84" i="30"/>
  <c r="BR95" i="30"/>
  <c r="BR106" i="30"/>
  <c r="BR89" i="30"/>
  <c r="BR107" i="30"/>
  <c r="BR104" i="30"/>
  <c r="BR88" i="30"/>
  <c r="BR97" i="30"/>
  <c r="BR91" i="30"/>
  <c r="BR94" i="30"/>
  <c r="BR98" i="30"/>
  <c r="BR83" i="30"/>
  <c r="BR110" i="30"/>
  <c r="BR103" i="30"/>
  <c r="BR109" i="30"/>
  <c r="BR108" i="30"/>
  <c r="BR99" i="30"/>
  <c r="BR90" i="30"/>
  <c r="BR96" i="30"/>
  <c r="BR86" i="30"/>
  <c r="BR82" i="30"/>
  <c r="EI87" i="30"/>
  <c r="EI110" i="30"/>
  <c r="EI89" i="30"/>
  <c r="EI90" i="30"/>
  <c r="EI86" i="30"/>
  <c r="EI93" i="30"/>
  <c r="EI102" i="30"/>
  <c r="EI92" i="30"/>
  <c r="EI97" i="30"/>
  <c r="EI91" i="30"/>
  <c r="EI105" i="30"/>
  <c r="EI104" i="30"/>
  <c r="EI88" i="30"/>
  <c r="EI83" i="30"/>
  <c r="EI100" i="30"/>
  <c r="EI84" i="30"/>
  <c r="EI95" i="30"/>
  <c r="EI85" i="30"/>
  <c r="EI106" i="30"/>
  <c r="EI99" i="30"/>
  <c r="EI96" i="30"/>
  <c r="EI103" i="30"/>
  <c r="EI94" i="30"/>
  <c r="EI109" i="30"/>
  <c r="EI98" i="30"/>
  <c r="EI108" i="30"/>
  <c r="EI101" i="30"/>
  <c r="EI107" i="30"/>
  <c r="EI82" i="30"/>
  <c r="DS87" i="30"/>
  <c r="DS100" i="30"/>
  <c r="DS110" i="30"/>
  <c r="DS105" i="30"/>
  <c r="DS90" i="30"/>
  <c r="DS86" i="30"/>
  <c r="DS93" i="30"/>
  <c r="DS102" i="30"/>
  <c r="DS92" i="30"/>
  <c r="DS97" i="30"/>
  <c r="DS84" i="30"/>
  <c r="DS91" i="30"/>
  <c r="DS95" i="30"/>
  <c r="DS104" i="30"/>
  <c r="DS88" i="30"/>
  <c r="DS83" i="30"/>
  <c r="DS85" i="30"/>
  <c r="DS106" i="30"/>
  <c r="DS99" i="30"/>
  <c r="DS96" i="30"/>
  <c r="DS103" i="30"/>
  <c r="DS94" i="30"/>
  <c r="DS109" i="30"/>
  <c r="DS98" i="30"/>
  <c r="DS108" i="30"/>
  <c r="DS89" i="30"/>
  <c r="DS101" i="30"/>
  <c r="DS107" i="30"/>
  <c r="DS82" i="30"/>
  <c r="DC87" i="30"/>
  <c r="DC84" i="30"/>
  <c r="DC110" i="30"/>
  <c r="DC95" i="30"/>
  <c r="DC90" i="30"/>
  <c r="DC86" i="30"/>
  <c r="DC93" i="30"/>
  <c r="DC102" i="30"/>
  <c r="DC92" i="30"/>
  <c r="DC97" i="30"/>
  <c r="DC91" i="30"/>
  <c r="DC104" i="30"/>
  <c r="DC88" i="30"/>
  <c r="DC83" i="30"/>
  <c r="DC85" i="30"/>
  <c r="DC106" i="30"/>
  <c r="DC89" i="30"/>
  <c r="DC99" i="30"/>
  <c r="DC96" i="30"/>
  <c r="DC100" i="30"/>
  <c r="DC103" i="30"/>
  <c r="DC94" i="30"/>
  <c r="DC109" i="30"/>
  <c r="DC105" i="30"/>
  <c r="DC98" i="30"/>
  <c r="DC108" i="30"/>
  <c r="DC101" i="30"/>
  <c r="DC107" i="30"/>
  <c r="DC82" i="30"/>
  <c r="CG87" i="30"/>
  <c r="CG83" i="30"/>
  <c r="CG100" i="30"/>
  <c r="CG91" i="30"/>
  <c r="CG109" i="30"/>
  <c r="CG105" i="30"/>
  <c r="CG106" i="30"/>
  <c r="CG99" i="30"/>
  <c r="CG92" i="30"/>
  <c r="CG84" i="30"/>
  <c r="CG94" i="30"/>
  <c r="CG85" i="30"/>
  <c r="CG98" i="30"/>
  <c r="CG108" i="30"/>
  <c r="CG89" i="30"/>
  <c r="CG104" i="30"/>
  <c r="CG93" i="30"/>
  <c r="CG88" i="30"/>
  <c r="CG97" i="30"/>
  <c r="CG110" i="30"/>
  <c r="CG103" i="30"/>
  <c r="CG95" i="30"/>
  <c r="CG101" i="30"/>
  <c r="CG90" i="30"/>
  <c r="CG96" i="30"/>
  <c r="CG107" i="30"/>
  <c r="CG86" i="30"/>
  <c r="CG102" i="30"/>
  <c r="CG82" i="30"/>
  <c r="AY88" i="30"/>
  <c r="AY97" i="30"/>
  <c r="AY84" i="30"/>
  <c r="AY110" i="30"/>
  <c r="AY103" i="30"/>
  <c r="AY95" i="30"/>
  <c r="AY101" i="30"/>
  <c r="AY90" i="30"/>
  <c r="AY86" i="30"/>
  <c r="AY87" i="30"/>
  <c r="AY83" i="30"/>
  <c r="AY102" i="30"/>
  <c r="AY91" i="30"/>
  <c r="AY105" i="30"/>
  <c r="AY108" i="30"/>
  <c r="AY99" i="30"/>
  <c r="AY106" i="30"/>
  <c r="AY89" i="30"/>
  <c r="AY96" i="30"/>
  <c r="AY93" i="30"/>
  <c r="AY100" i="30"/>
  <c r="AY92" i="30"/>
  <c r="AY94" i="30"/>
  <c r="AY109" i="30"/>
  <c r="AY85" i="30"/>
  <c r="AY98" i="30"/>
  <c r="AY107" i="30"/>
  <c r="AY104" i="30"/>
  <c r="AY82" i="30"/>
  <c r="AI88" i="30"/>
  <c r="AI97" i="30"/>
  <c r="AI84" i="30"/>
  <c r="AI110" i="30"/>
  <c r="AI103" i="30"/>
  <c r="AI95" i="30"/>
  <c r="AI90" i="30"/>
  <c r="AI86" i="30"/>
  <c r="AI87" i="30"/>
  <c r="AI93" i="30"/>
  <c r="AI83" i="30"/>
  <c r="AI102" i="30"/>
  <c r="AI91" i="30"/>
  <c r="AI109" i="30"/>
  <c r="AI105" i="30"/>
  <c r="AI85" i="30"/>
  <c r="AI108" i="30"/>
  <c r="AI99" i="30"/>
  <c r="AI106" i="30"/>
  <c r="AI89" i="30"/>
  <c r="AI101" i="30"/>
  <c r="AI96" i="30"/>
  <c r="AI100" i="30"/>
  <c r="AI92" i="30"/>
  <c r="AI94" i="30"/>
  <c r="AI98" i="30"/>
  <c r="AI107" i="30"/>
  <c r="AI104" i="30"/>
  <c r="AI82" i="30"/>
  <c r="AE257" i="32"/>
  <c r="EX32" i="30"/>
  <c r="EX81" i="30"/>
  <c r="EX34" i="30"/>
  <c r="EX35" i="30"/>
  <c r="EX80" i="30"/>
  <c r="EX33" i="30"/>
  <c r="EX31" i="30"/>
  <c r="EI80" i="30"/>
  <c r="EI34" i="30"/>
  <c r="EI33" i="30"/>
  <c r="EI32" i="30"/>
  <c r="EI35" i="30"/>
  <c r="EI81" i="30"/>
  <c r="EI31" i="30"/>
  <c r="DS80" i="30"/>
  <c r="DS34" i="30"/>
  <c r="DS33" i="30"/>
  <c r="DS32" i="30"/>
  <c r="DS35" i="30"/>
  <c r="DS81" i="30"/>
  <c r="DS31" i="30"/>
  <c r="DC80" i="30"/>
  <c r="DC34" i="30"/>
  <c r="DC33" i="30"/>
  <c r="DC32" i="30"/>
  <c r="DC35" i="30"/>
  <c r="DC81" i="30"/>
  <c r="DC31" i="30"/>
  <c r="CG34" i="30"/>
  <c r="CG35" i="30"/>
  <c r="CG33" i="30"/>
  <c r="CG80" i="30"/>
  <c r="CG32" i="30"/>
  <c r="CG81" i="30"/>
  <c r="CG31" i="30"/>
  <c r="AY80" i="30"/>
  <c r="AY33" i="30"/>
  <c r="AY32" i="30"/>
  <c r="AY34" i="30"/>
  <c r="AY81" i="30"/>
  <c r="AY35" i="30"/>
  <c r="AY31" i="30"/>
  <c r="CF80" i="30"/>
  <c r="CF34" i="30"/>
  <c r="CF33" i="30"/>
  <c r="CF32" i="30"/>
  <c r="CF35" i="30"/>
  <c r="CF81" i="30"/>
  <c r="CF31" i="30"/>
  <c r="BA34" i="30"/>
  <c r="BA35" i="30"/>
  <c r="BA80" i="30"/>
  <c r="BA33" i="30"/>
  <c r="BA32" i="30"/>
  <c r="BA81" i="30"/>
  <c r="BA31" i="30"/>
  <c r="CN72" i="30"/>
  <c r="CN67" i="30"/>
  <c r="CN74" i="30"/>
  <c r="CN68" i="30"/>
  <c r="CN69" i="30"/>
  <c r="CN75" i="30"/>
  <c r="CN71" i="30"/>
  <c r="CN70" i="30"/>
  <c r="CN73" i="30"/>
  <c r="CN64" i="30"/>
  <c r="CN77" i="30"/>
  <c r="CN66" i="30"/>
  <c r="CN59" i="30"/>
  <c r="CN62" i="30"/>
  <c r="CN79" i="30"/>
  <c r="CN63" i="30"/>
  <c r="CN57" i="30"/>
  <c r="CN58" i="30"/>
  <c r="CN61" i="30"/>
  <c r="CN76" i="30"/>
  <c r="CN78" i="30"/>
  <c r="CN65" i="30"/>
  <c r="CN60" i="30"/>
  <c r="CN56" i="30"/>
  <c r="EQ74" i="30"/>
  <c r="EQ65" i="30"/>
  <c r="EQ64" i="30"/>
  <c r="EQ77" i="30"/>
  <c r="EQ66" i="30"/>
  <c r="EQ59" i="30"/>
  <c r="EQ62" i="30"/>
  <c r="EQ61" i="30"/>
  <c r="EQ71" i="30"/>
  <c r="EQ73" i="30"/>
  <c r="EQ79" i="30"/>
  <c r="EQ57" i="30"/>
  <c r="EQ76" i="30"/>
  <c r="EQ58" i="30"/>
  <c r="EQ78" i="30"/>
  <c r="EQ60" i="30"/>
  <c r="EQ70" i="30"/>
  <c r="EQ72" i="30"/>
  <c r="EQ69" i="30"/>
  <c r="EQ67" i="30"/>
  <c r="EQ75" i="30"/>
  <c r="EQ63" i="30"/>
  <c r="EQ68" i="30"/>
  <c r="EQ56" i="30"/>
  <c r="DL73" i="30"/>
  <c r="DL77" i="30"/>
  <c r="DL72" i="30"/>
  <c r="DL66" i="30"/>
  <c r="DL59" i="30"/>
  <c r="DL62" i="30"/>
  <c r="DL68" i="30"/>
  <c r="DL57" i="30"/>
  <c r="DL61" i="30"/>
  <c r="DL74" i="30"/>
  <c r="DL79" i="30"/>
  <c r="DL58" i="30"/>
  <c r="DL78" i="30"/>
  <c r="DL65" i="30"/>
  <c r="DL64" i="30"/>
  <c r="DL67" i="30"/>
  <c r="DL69" i="30"/>
  <c r="DL75" i="30"/>
  <c r="DL63" i="30"/>
  <c r="DL76" i="30"/>
  <c r="DL71" i="30"/>
  <c r="DL60" i="30"/>
  <c r="DL70" i="30"/>
  <c r="DL56" i="30"/>
  <c r="DR64" i="30"/>
  <c r="DR74" i="30"/>
  <c r="DR73" i="30"/>
  <c r="DR77" i="30"/>
  <c r="DR66" i="30"/>
  <c r="DR62" i="30"/>
  <c r="DR57" i="30"/>
  <c r="DR76" i="30"/>
  <c r="DR65" i="30"/>
  <c r="DR71" i="30"/>
  <c r="DR60" i="30"/>
  <c r="DR72" i="30"/>
  <c r="DR75" i="30"/>
  <c r="DR79" i="30"/>
  <c r="DR68" i="30"/>
  <c r="DR58" i="30"/>
  <c r="DR78" i="30"/>
  <c r="DR61" i="30"/>
  <c r="DR69" i="30"/>
  <c r="DR67" i="30"/>
  <c r="DR59" i="30"/>
  <c r="DR63" i="30"/>
  <c r="DR70" i="30"/>
  <c r="DR56" i="30"/>
  <c r="DU67" i="30"/>
  <c r="DU75" i="30"/>
  <c r="DU76" i="30"/>
  <c r="DU58" i="30"/>
  <c r="DU78" i="30"/>
  <c r="DU65" i="30"/>
  <c r="DU71" i="30"/>
  <c r="DU60" i="30"/>
  <c r="DU72" i="30"/>
  <c r="DU69" i="30"/>
  <c r="DU59" i="30"/>
  <c r="DU79" i="30"/>
  <c r="DU68" i="30"/>
  <c r="DU70" i="30"/>
  <c r="DU73" i="30"/>
  <c r="DU77" i="30"/>
  <c r="DU66" i="30"/>
  <c r="DU62" i="30"/>
  <c r="DU74" i="30"/>
  <c r="DU63" i="30"/>
  <c r="DU57" i="30"/>
  <c r="DU61" i="30"/>
  <c r="DU64" i="30"/>
  <c r="DU56" i="30"/>
  <c r="BD72" i="30"/>
  <c r="BD66" i="30"/>
  <c r="BD59" i="30"/>
  <c r="BD79" i="30"/>
  <c r="BD68" i="30"/>
  <c r="BD58" i="30"/>
  <c r="BD77" i="30"/>
  <c r="BD63" i="30"/>
  <c r="BD61" i="30"/>
  <c r="BD70" i="30"/>
  <c r="BD64" i="30"/>
  <c r="BD69" i="30"/>
  <c r="BD67" i="30"/>
  <c r="BD75" i="30"/>
  <c r="BD62" i="30"/>
  <c r="BD74" i="30"/>
  <c r="BD71" i="30"/>
  <c r="BD73" i="30"/>
  <c r="BD57" i="30"/>
  <c r="BD76" i="30"/>
  <c r="BD78" i="30"/>
  <c r="BD65" i="30"/>
  <c r="BD60" i="30"/>
  <c r="BD56" i="30"/>
  <c r="BS69" i="30"/>
  <c r="BS67" i="30"/>
  <c r="BS63" i="30"/>
  <c r="BS64" i="30"/>
  <c r="BS74" i="30"/>
  <c r="BS65" i="30"/>
  <c r="BS77" i="30"/>
  <c r="BS66" i="30"/>
  <c r="BS59" i="30"/>
  <c r="BS62" i="30"/>
  <c r="BS76" i="30"/>
  <c r="BS61" i="30"/>
  <c r="BS71" i="30"/>
  <c r="BS60" i="30"/>
  <c r="BS73" i="30"/>
  <c r="BS72" i="30"/>
  <c r="BS75" i="30"/>
  <c r="BS79" i="30"/>
  <c r="BS68" i="30"/>
  <c r="BS57" i="30"/>
  <c r="BS58" i="30"/>
  <c r="BS78" i="30"/>
  <c r="BS70" i="30"/>
  <c r="BS56" i="30"/>
  <c r="AN72" i="30"/>
  <c r="AN66" i="30"/>
  <c r="AN67" i="30"/>
  <c r="AN75" i="30"/>
  <c r="AN79" i="30"/>
  <c r="AN68" i="30"/>
  <c r="AN58" i="30"/>
  <c r="AN77" i="30"/>
  <c r="AN59" i="30"/>
  <c r="AN63" i="30"/>
  <c r="AN61" i="30"/>
  <c r="AN70" i="30"/>
  <c r="AN64" i="30"/>
  <c r="AN69" i="30"/>
  <c r="AN62" i="30"/>
  <c r="AN74" i="30"/>
  <c r="AN71" i="30"/>
  <c r="AN73" i="30"/>
  <c r="AN57" i="30"/>
  <c r="AN76" i="30"/>
  <c r="AN78" i="30"/>
  <c r="AN65" i="30"/>
  <c r="AN60" i="30"/>
  <c r="AN56" i="30"/>
  <c r="CO25" i="30"/>
  <c r="CO24" i="30"/>
  <c r="EF25" i="30"/>
  <c r="EF24" i="30"/>
  <c r="AH21" i="23"/>
  <c r="AH22" i="23" s="1"/>
  <c r="AF72" i="30"/>
  <c r="AF66" i="30"/>
  <c r="AF75" i="30"/>
  <c r="AF79" i="30"/>
  <c r="AF68" i="30"/>
  <c r="AF58" i="30"/>
  <c r="AF65" i="30"/>
  <c r="AF73" i="30"/>
  <c r="AF59" i="30"/>
  <c r="AF63" i="30"/>
  <c r="AF57" i="30"/>
  <c r="AF70" i="30"/>
  <c r="AF64" i="30"/>
  <c r="AF77" i="30"/>
  <c r="AF62" i="30"/>
  <c r="AF74" i="30"/>
  <c r="AF69" i="30"/>
  <c r="AF67" i="30"/>
  <c r="AF76" i="30"/>
  <c r="AF78" i="30"/>
  <c r="AF61" i="30"/>
  <c r="AF71" i="30"/>
  <c r="AF60" i="30"/>
  <c r="AF56" i="30"/>
  <c r="BN93" i="30"/>
  <c r="BN102" i="30"/>
  <c r="BN92" i="30"/>
  <c r="BN84" i="30"/>
  <c r="BN95" i="30"/>
  <c r="BN89" i="30"/>
  <c r="BN104" i="30"/>
  <c r="BN88" i="30"/>
  <c r="BN97" i="30"/>
  <c r="BN85" i="30"/>
  <c r="BN106" i="30"/>
  <c r="BN96" i="30"/>
  <c r="BN83" i="30"/>
  <c r="BN103" i="30"/>
  <c r="BN91" i="30"/>
  <c r="BN94" i="30"/>
  <c r="BN109" i="30"/>
  <c r="BN98" i="30"/>
  <c r="BN108" i="30"/>
  <c r="BN101" i="30"/>
  <c r="BN99" i="30"/>
  <c r="BN107" i="30"/>
  <c r="BN87" i="30"/>
  <c r="BN100" i="30"/>
  <c r="BN110" i="30"/>
  <c r="BN105" i="30"/>
  <c r="BN90" i="30"/>
  <c r="BN86" i="30"/>
  <c r="BN82" i="30"/>
  <c r="ER88" i="30"/>
  <c r="ER103" i="30"/>
  <c r="ER94" i="30"/>
  <c r="ER98" i="30"/>
  <c r="ER108" i="30"/>
  <c r="ER107" i="30"/>
  <c r="ER87" i="30"/>
  <c r="ER100" i="30"/>
  <c r="ER110" i="30"/>
  <c r="ER109" i="30"/>
  <c r="ER99" i="30"/>
  <c r="ER90" i="30"/>
  <c r="ER104" i="30"/>
  <c r="ER86" i="30"/>
  <c r="ER93" i="30"/>
  <c r="ER83" i="30"/>
  <c r="ER102" i="30"/>
  <c r="ER92" i="30"/>
  <c r="ER97" i="30"/>
  <c r="ER84" i="30"/>
  <c r="ER91" i="30"/>
  <c r="ER105" i="30"/>
  <c r="ER85" i="30"/>
  <c r="ER95" i="30"/>
  <c r="ER106" i="30"/>
  <c r="ER89" i="30"/>
  <c r="ER101" i="30"/>
  <c r="ER96" i="30"/>
  <c r="ER82" i="30"/>
  <c r="EB103" i="30"/>
  <c r="EB94" i="30"/>
  <c r="EB109" i="30"/>
  <c r="EB98" i="30"/>
  <c r="EB108" i="30"/>
  <c r="EB99" i="30"/>
  <c r="EB107" i="30"/>
  <c r="EB104" i="30"/>
  <c r="EB87" i="30"/>
  <c r="EB93" i="30"/>
  <c r="EB83" i="30"/>
  <c r="EB100" i="30"/>
  <c r="EB110" i="30"/>
  <c r="EB90" i="30"/>
  <c r="EB86" i="30"/>
  <c r="EB88" i="30"/>
  <c r="EB102" i="30"/>
  <c r="EB92" i="30"/>
  <c r="EB97" i="30"/>
  <c r="EB84" i="30"/>
  <c r="EB91" i="30"/>
  <c r="EB105" i="30"/>
  <c r="EB85" i="30"/>
  <c r="EB95" i="30"/>
  <c r="EB106" i="30"/>
  <c r="EB89" i="30"/>
  <c r="EB101" i="30"/>
  <c r="EB96" i="30"/>
  <c r="EB82" i="30"/>
  <c r="DL93" i="30"/>
  <c r="DL88" i="30"/>
  <c r="DL83" i="30"/>
  <c r="DL103" i="30"/>
  <c r="DL94" i="30"/>
  <c r="DL98" i="30"/>
  <c r="DL108" i="30"/>
  <c r="DL107" i="30"/>
  <c r="DL87" i="30"/>
  <c r="DL100" i="30"/>
  <c r="DL110" i="30"/>
  <c r="DL109" i="30"/>
  <c r="DL90" i="30"/>
  <c r="DL86" i="30"/>
  <c r="DL102" i="30"/>
  <c r="DL92" i="30"/>
  <c r="DL97" i="30"/>
  <c r="DL84" i="30"/>
  <c r="DL91" i="30"/>
  <c r="DL105" i="30"/>
  <c r="DL85" i="30"/>
  <c r="DL95" i="30"/>
  <c r="DL106" i="30"/>
  <c r="DL89" i="30"/>
  <c r="DL101" i="30"/>
  <c r="DL99" i="30"/>
  <c r="DL96" i="30"/>
  <c r="DL104" i="30"/>
  <c r="DL82" i="30"/>
  <c r="CV103" i="30"/>
  <c r="CV94" i="30"/>
  <c r="CV98" i="30"/>
  <c r="CV108" i="30"/>
  <c r="CV107" i="30"/>
  <c r="CV87" i="30"/>
  <c r="CV100" i="30"/>
  <c r="CV110" i="30"/>
  <c r="CV90" i="30"/>
  <c r="CV86" i="30"/>
  <c r="CV102" i="30"/>
  <c r="CV92" i="30"/>
  <c r="CV97" i="30"/>
  <c r="CV84" i="30"/>
  <c r="CV91" i="30"/>
  <c r="CV105" i="30"/>
  <c r="CV85" i="30"/>
  <c r="CV99" i="30"/>
  <c r="CV104" i="30"/>
  <c r="CV93" i="30"/>
  <c r="CV88" i="30"/>
  <c r="CV83" i="30"/>
  <c r="CV109" i="30"/>
  <c r="CV95" i="30"/>
  <c r="CV106" i="30"/>
  <c r="CV89" i="30"/>
  <c r="CV101" i="30"/>
  <c r="CV96" i="30"/>
  <c r="CV82" i="30"/>
  <c r="BQ83" i="30"/>
  <c r="BQ100" i="30"/>
  <c r="BQ92" i="30"/>
  <c r="BQ91" i="30"/>
  <c r="BQ109" i="30"/>
  <c r="BQ105" i="30"/>
  <c r="BQ106" i="30"/>
  <c r="BQ99" i="30"/>
  <c r="BQ87" i="30"/>
  <c r="BQ97" i="30"/>
  <c r="BQ84" i="30"/>
  <c r="BQ103" i="30"/>
  <c r="BQ94" i="30"/>
  <c r="BQ85" i="30"/>
  <c r="BQ98" i="30"/>
  <c r="BQ89" i="30"/>
  <c r="BQ104" i="30"/>
  <c r="BQ93" i="30"/>
  <c r="BQ88" i="30"/>
  <c r="BQ110" i="30"/>
  <c r="BQ95" i="30"/>
  <c r="BQ101" i="30"/>
  <c r="BQ90" i="30"/>
  <c r="BQ96" i="30"/>
  <c r="BQ107" i="30"/>
  <c r="BQ86" i="30"/>
  <c r="BQ102" i="30"/>
  <c r="BQ108" i="30"/>
  <c r="BQ82" i="30"/>
  <c r="AL102" i="30"/>
  <c r="AL85" i="30"/>
  <c r="AL108" i="30"/>
  <c r="AL97" i="30"/>
  <c r="AL91" i="30"/>
  <c r="AL109" i="30"/>
  <c r="AL106" i="30"/>
  <c r="AL101" i="30"/>
  <c r="AL96" i="30"/>
  <c r="AL83" i="30"/>
  <c r="AL100" i="30"/>
  <c r="AL92" i="30"/>
  <c r="AL103" i="30"/>
  <c r="AL94" i="30"/>
  <c r="AL98" i="30"/>
  <c r="AL89" i="30"/>
  <c r="AL99" i="30"/>
  <c r="AL104" i="30"/>
  <c r="AL87" i="30"/>
  <c r="AL93" i="30"/>
  <c r="AL88" i="30"/>
  <c r="AL84" i="30"/>
  <c r="AL110" i="30"/>
  <c r="AL105" i="30"/>
  <c r="AL95" i="30"/>
  <c r="AL90" i="30"/>
  <c r="AL107" i="30"/>
  <c r="AL86" i="30"/>
  <c r="AL82" i="30"/>
  <c r="AJ100" i="30"/>
  <c r="AJ92" i="30"/>
  <c r="AJ97" i="30"/>
  <c r="AJ91" i="30"/>
  <c r="AJ94" i="30"/>
  <c r="AJ109" i="30"/>
  <c r="AJ98" i="30"/>
  <c r="AJ89" i="30"/>
  <c r="AJ101" i="30"/>
  <c r="AJ104" i="30"/>
  <c r="AJ88" i="30"/>
  <c r="AJ83" i="30"/>
  <c r="AJ84" i="30"/>
  <c r="AJ110" i="30"/>
  <c r="AJ103" i="30"/>
  <c r="AJ105" i="30"/>
  <c r="AJ99" i="30"/>
  <c r="AJ90" i="30"/>
  <c r="AJ86" i="30"/>
  <c r="AJ87" i="30"/>
  <c r="AJ93" i="30"/>
  <c r="AJ102" i="30"/>
  <c r="AJ95" i="30"/>
  <c r="AJ108" i="30"/>
  <c r="AJ107" i="30"/>
  <c r="AJ85" i="30"/>
  <c r="AJ106" i="30"/>
  <c r="AJ96" i="30"/>
  <c r="AJ82" i="30"/>
  <c r="CK40" i="30"/>
  <c r="CK37" i="30"/>
  <c r="CK39" i="30"/>
  <c r="CK38" i="30"/>
  <c r="CK36" i="30"/>
  <c r="BF38" i="30"/>
  <c r="BF40" i="30"/>
  <c r="BF39" i="30"/>
  <c r="BF37" i="30"/>
  <c r="BF36" i="30"/>
  <c r="ET38" i="30"/>
  <c r="ET39" i="30"/>
  <c r="ET37" i="30"/>
  <c r="ET40" i="30"/>
  <c r="ET36" i="30"/>
  <c r="ED38" i="30"/>
  <c r="ED39" i="30"/>
  <c r="ED37" i="30"/>
  <c r="ED40" i="30"/>
  <c r="ED36" i="30"/>
  <c r="DN38" i="30"/>
  <c r="DN39" i="30"/>
  <c r="DN37" i="30"/>
  <c r="DN40" i="30"/>
  <c r="DN36" i="30"/>
  <c r="CX38" i="30"/>
  <c r="CX39" i="30"/>
  <c r="CX37" i="30"/>
  <c r="CX40" i="30"/>
  <c r="CX36" i="30"/>
  <c r="BV40" i="30"/>
  <c r="BV38" i="30"/>
  <c r="BV39" i="30"/>
  <c r="BV37" i="30"/>
  <c r="BV36" i="30"/>
  <c r="AQ39" i="30"/>
  <c r="AQ37" i="30"/>
  <c r="AQ38" i="30"/>
  <c r="AQ40" i="30"/>
  <c r="AQ36" i="30"/>
  <c r="EL64" i="30"/>
  <c r="EL77" i="30"/>
  <c r="EL69" i="30"/>
  <c r="EL67" i="30"/>
  <c r="EL59" i="30"/>
  <c r="EL63" i="30"/>
  <c r="EL70" i="30"/>
  <c r="EL74" i="30"/>
  <c r="EL76" i="30"/>
  <c r="EL60" i="30"/>
  <c r="EL73" i="30"/>
  <c r="EL72" i="30"/>
  <c r="EL62" i="30"/>
  <c r="EL68" i="30"/>
  <c r="EL57" i="30"/>
  <c r="EL65" i="30"/>
  <c r="EL61" i="30"/>
  <c r="EL66" i="30"/>
  <c r="EL75" i="30"/>
  <c r="EL79" i="30"/>
  <c r="EL58" i="30"/>
  <c r="EL78" i="30"/>
  <c r="EL71" i="30"/>
  <c r="EL56" i="30"/>
  <c r="CD64" i="30"/>
  <c r="CD75" i="30"/>
  <c r="CD79" i="30"/>
  <c r="CD58" i="30"/>
  <c r="CD78" i="30"/>
  <c r="CD61" i="30"/>
  <c r="CD69" i="30"/>
  <c r="CD66" i="30"/>
  <c r="CD67" i="30"/>
  <c r="CD59" i="30"/>
  <c r="CD63" i="30"/>
  <c r="CD76" i="30"/>
  <c r="CD71" i="30"/>
  <c r="CD60" i="30"/>
  <c r="CD70" i="30"/>
  <c r="CD72" i="30"/>
  <c r="CD74" i="30"/>
  <c r="CD68" i="30"/>
  <c r="CD73" i="30"/>
  <c r="CD77" i="30"/>
  <c r="CD62" i="30"/>
  <c r="CD57" i="30"/>
  <c r="CD65" i="30"/>
  <c r="CD56" i="30"/>
  <c r="DN87" i="30"/>
  <c r="DN100" i="30"/>
  <c r="DN102" i="30"/>
  <c r="DN105" i="30"/>
  <c r="DN85" i="30"/>
  <c r="DN107" i="30"/>
  <c r="DN93" i="30"/>
  <c r="DN92" i="30"/>
  <c r="DN84" i="30"/>
  <c r="DN91" i="30"/>
  <c r="DN95" i="30"/>
  <c r="DN106" i="30"/>
  <c r="DN89" i="30"/>
  <c r="DN104" i="30"/>
  <c r="DN88" i="30"/>
  <c r="DN97" i="30"/>
  <c r="DN94" i="30"/>
  <c r="DN98" i="30"/>
  <c r="DN96" i="30"/>
  <c r="DN83" i="30"/>
  <c r="DN110" i="30"/>
  <c r="DN103" i="30"/>
  <c r="DN109" i="30"/>
  <c r="DN108" i="30"/>
  <c r="DN101" i="30"/>
  <c r="DN99" i="30"/>
  <c r="DN90" i="30"/>
  <c r="DN86" i="30"/>
  <c r="DN82" i="30"/>
  <c r="CF103" i="30"/>
  <c r="CF94" i="30"/>
  <c r="CF109" i="30"/>
  <c r="CF98" i="30"/>
  <c r="CF108" i="30"/>
  <c r="CF107" i="30"/>
  <c r="CF87" i="30"/>
  <c r="CF100" i="30"/>
  <c r="CF110" i="30"/>
  <c r="CF99" i="30"/>
  <c r="CF90" i="30"/>
  <c r="CF104" i="30"/>
  <c r="CF86" i="30"/>
  <c r="CF93" i="30"/>
  <c r="CF83" i="30"/>
  <c r="CF102" i="30"/>
  <c r="CF92" i="30"/>
  <c r="CF97" i="30"/>
  <c r="CF84" i="30"/>
  <c r="CF91" i="30"/>
  <c r="CF105" i="30"/>
  <c r="CF85" i="30"/>
  <c r="CF88" i="30"/>
  <c r="CF95" i="30"/>
  <c r="CF106" i="30"/>
  <c r="CF89" i="30"/>
  <c r="CF101" i="30"/>
  <c r="CF96" i="30"/>
  <c r="CF82" i="30"/>
  <c r="EF37" i="30"/>
  <c r="EF39" i="30"/>
  <c r="EF40" i="30"/>
  <c r="EF38" i="30"/>
  <c r="EF36" i="30"/>
  <c r="AS40" i="30"/>
  <c r="AS39" i="30"/>
  <c r="AS37" i="30"/>
  <c r="AS38" i="30"/>
  <c r="AS36" i="30"/>
  <c r="DA69" i="30"/>
  <c r="DA59" i="30"/>
  <c r="DA62" i="30"/>
  <c r="DA79" i="30"/>
  <c r="DA76" i="30"/>
  <c r="DA60" i="30"/>
  <c r="DA70" i="30"/>
  <c r="DA77" i="30"/>
  <c r="DA72" i="30"/>
  <c r="DA66" i="30"/>
  <c r="DA67" i="30"/>
  <c r="DA74" i="30"/>
  <c r="DA63" i="30"/>
  <c r="DA68" i="30"/>
  <c r="DA57" i="30"/>
  <c r="DA61" i="30"/>
  <c r="DA78" i="30"/>
  <c r="DA73" i="30"/>
  <c r="DA64" i="30"/>
  <c r="DA75" i="30"/>
  <c r="DA58" i="30"/>
  <c r="DA65" i="30"/>
  <c r="DA71" i="30"/>
  <c r="DA56" i="30"/>
  <c r="BY25" i="30"/>
  <c r="BY24" i="30"/>
  <c r="DF25" i="30"/>
  <c r="DF24" i="30"/>
  <c r="DL25" i="30"/>
  <c r="DL24" i="30"/>
  <c r="EC87" i="30"/>
  <c r="EC83" i="30"/>
  <c r="EC100" i="30"/>
  <c r="EC92" i="30"/>
  <c r="EC91" i="30"/>
  <c r="EC109" i="30"/>
  <c r="EC105" i="30"/>
  <c r="EC106" i="30"/>
  <c r="EC108" i="30"/>
  <c r="EC99" i="30"/>
  <c r="EC97" i="30"/>
  <c r="EC84" i="30"/>
  <c r="EC103" i="30"/>
  <c r="EC94" i="30"/>
  <c r="EC85" i="30"/>
  <c r="EC98" i="30"/>
  <c r="EC89" i="30"/>
  <c r="EC104" i="30"/>
  <c r="EC93" i="30"/>
  <c r="EC88" i="30"/>
  <c r="EC110" i="30"/>
  <c r="EC95" i="30"/>
  <c r="EC101" i="30"/>
  <c r="EC90" i="30"/>
  <c r="EC96" i="30"/>
  <c r="EC107" i="30"/>
  <c r="EC86" i="30"/>
  <c r="EC102" i="30"/>
  <c r="EC82" i="30"/>
  <c r="CW83" i="30"/>
  <c r="CW100" i="30"/>
  <c r="CW91" i="30"/>
  <c r="CW109" i="30"/>
  <c r="CW105" i="30"/>
  <c r="CW106" i="30"/>
  <c r="CW99" i="30"/>
  <c r="CW84" i="30"/>
  <c r="CW94" i="30"/>
  <c r="CW85" i="30"/>
  <c r="CW98" i="30"/>
  <c r="CW89" i="30"/>
  <c r="CW104" i="30"/>
  <c r="CW87" i="30"/>
  <c r="CW93" i="30"/>
  <c r="CW88" i="30"/>
  <c r="CW92" i="30"/>
  <c r="CW110" i="30"/>
  <c r="CW95" i="30"/>
  <c r="CW101" i="30"/>
  <c r="CW90" i="30"/>
  <c r="CW96" i="30"/>
  <c r="CW107" i="30"/>
  <c r="CW86" i="30"/>
  <c r="CW102" i="30"/>
  <c r="CW97" i="30"/>
  <c r="CW103" i="30"/>
  <c r="CW108" i="30"/>
  <c r="CW82" i="30"/>
  <c r="BU97" i="30"/>
  <c r="BU106" i="30"/>
  <c r="BU83" i="30"/>
  <c r="BU100" i="30"/>
  <c r="BU91" i="30"/>
  <c r="BU94" i="30"/>
  <c r="BU109" i="30"/>
  <c r="BU105" i="30"/>
  <c r="BU98" i="30"/>
  <c r="BU99" i="30"/>
  <c r="BU84" i="30"/>
  <c r="BU110" i="30"/>
  <c r="BU85" i="30"/>
  <c r="BU108" i="30"/>
  <c r="BU89" i="30"/>
  <c r="BU90" i="30"/>
  <c r="BU104" i="30"/>
  <c r="BU86" i="30"/>
  <c r="BU87" i="30"/>
  <c r="BU93" i="30"/>
  <c r="BU88" i="30"/>
  <c r="BU102" i="30"/>
  <c r="BU92" i="30"/>
  <c r="BU103" i="30"/>
  <c r="BU95" i="30"/>
  <c r="BU101" i="30"/>
  <c r="BU96" i="30"/>
  <c r="BU107" i="30"/>
  <c r="BU82" i="30"/>
  <c r="BH100" i="30"/>
  <c r="BH92" i="30"/>
  <c r="BH91" i="30"/>
  <c r="BH94" i="30"/>
  <c r="BH109" i="30"/>
  <c r="BH98" i="30"/>
  <c r="BH101" i="30"/>
  <c r="BH104" i="30"/>
  <c r="BH88" i="30"/>
  <c r="BH83" i="30"/>
  <c r="BH84" i="30"/>
  <c r="BH110" i="30"/>
  <c r="BH103" i="30"/>
  <c r="BH105" i="30"/>
  <c r="BH99" i="30"/>
  <c r="BH90" i="30"/>
  <c r="BH86" i="30"/>
  <c r="BH87" i="30"/>
  <c r="BH93" i="30"/>
  <c r="BH102" i="30"/>
  <c r="BH95" i="30"/>
  <c r="BH108" i="30"/>
  <c r="BH107" i="30"/>
  <c r="BH97" i="30"/>
  <c r="BH85" i="30"/>
  <c r="BH106" i="30"/>
  <c r="BH89" i="30"/>
  <c r="BH96" i="30"/>
  <c r="BH82" i="30"/>
  <c r="AI22" i="32"/>
  <c r="AI232" i="32"/>
  <c r="EO33" i="30"/>
  <c r="EO80" i="30"/>
  <c r="EO81" i="30"/>
  <c r="EO34" i="30"/>
  <c r="EO32" i="30"/>
  <c r="EO35" i="30"/>
  <c r="EO31" i="30"/>
  <c r="DY33" i="30"/>
  <c r="DY34" i="30"/>
  <c r="DY80" i="30"/>
  <c r="DY81" i="30"/>
  <c r="DY32" i="30"/>
  <c r="DY35" i="30"/>
  <c r="DY31" i="30"/>
  <c r="DI33" i="30"/>
  <c r="DI34" i="30"/>
  <c r="DI80" i="30"/>
  <c r="DI81" i="30"/>
  <c r="DI32" i="30"/>
  <c r="DI35" i="30"/>
  <c r="DI31" i="30"/>
  <c r="CS34" i="30"/>
  <c r="CS33" i="30"/>
  <c r="CS80" i="30"/>
  <c r="CS81" i="30"/>
  <c r="CS32" i="30"/>
  <c r="CS35" i="30"/>
  <c r="CS31" i="30"/>
  <c r="BK80" i="30"/>
  <c r="BK35" i="30"/>
  <c r="BK81" i="30"/>
  <c r="BK32" i="30"/>
  <c r="BK34" i="30"/>
  <c r="BK33" i="30"/>
  <c r="BK31" i="30"/>
  <c r="CR34" i="30"/>
  <c r="CR80" i="30"/>
  <c r="CR33" i="30"/>
  <c r="CR81" i="30"/>
  <c r="CR32" i="30"/>
  <c r="CR35" i="30"/>
  <c r="CR31" i="30"/>
  <c r="BM34" i="30"/>
  <c r="BM33" i="30"/>
  <c r="BM80" i="30"/>
  <c r="BM81" i="30"/>
  <c r="BM32" i="30"/>
  <c r="BM35" i="30"/>
  <c r="BM31" i="30"/>
  <c r="AH33" i="30"/>
  <c r="AH32" i="30"/>
  <c r="AH34" i="30"/>
  <c r="AH81" i="30"/>
  <c r="AH35" i="30"/>
  <c r="AH80" i="30"/>
  <c r="AH31" i="30"/>
  <c r="DC73" i="30"/>
  <c r="DC79" i="30"/>
  <c r="DC57" i="30"/>
  <c r="DC58" i="30"/>
  <c r="DC78" i="30"/>
  <c r="DC64" i="30"/>
  <c r="DC69" i="30"/>
  <c r="DC67" i="30"/>
  <c r="DC63" i="30"/>
  <c r="DC59" i="30"/>
  <c r="DC74" i="30"/>
  <c r="DC76" i="30"/>
  <c r="DC60" i="30"/>
  <c r="DC77" i="30"/>
  <c r="DC72" i="30"/>
  <c r="DC66" i="30"/>
  <c r="DC75" i="30"/>
  <c r="DC62" i="30"/>
  <c r="DC68" i="30"/>
  <c r="DC65" i="30"/>
  <c r="DC61" i="30"/>
  <c r="DC71" i="30"/>
  <c r="DC70" i="30"/>
  <c r="DC56" i="30"/>
  <c r="EJ72" i="30"/>
  <c r="EJ69" i="30"/>
  <c r="EJ67" i="30"/>
  <c r="EJ79" i="30"/>
  <c r="EJ68" i="30"/>
  <c r="EJ75" i="30"/>
  <c r="EJ63" i="30"/>
  <c r="EJ58" i="30"/>
  <c r="EJ71" i="30"/>
  <c r="EJ70" i="30"/>
  <c r="EJ73" i="30"/>
  <c r="EJ64" i="30"/>
  <c r="EJ77" i="30"/>
  <c r="EJ66" i="30"/>
  <c r="EJ59" i="30"/>
  <c r="EJ62" i="30"/>
  <c r="EJ57" i="30"/>
  <c r="EJ61" i="30"/>
  <c r="EJ74" i="30"/>
  <c r="EJ76" i="30"/>
  <c r="EJ78" i="30"/>
  <c r="EJ65" i="30"/>
  <c r="EJ60" i="30"/>
  <c r="EJ56" i="30"/>
  <c r="EP64" i="30"/>
  <c r="EP75" i="30"/>
  <c r="EP79" i="30"/>
  <c r="EP58" i="30"/>
  <c r="EP78" i="30"/>
  <c r="EP61" i="30"/>
  <c r="EP69" i="30"/>
  <c r="EP66" i="30"/>
  <c r="EP67" i="30"/>
  <c r="EP59" i="30"/>
  <c r="EP63" i="30"/>
  <c r="EP76" i="30"/>
  <c r="EP60" i="30"/>
  <c r="EP70" i="30"/>
  <c r="EP72" i="30"/>
  <c r="EP74" i="30"/>
  <c r="EP68" i="30"/>
  <c r="EP71" i="30"/>
  <c r="EP73" i="30"/>
  <c r="EP77" i="30"/>
  <c r="EP62" i="30"/>
  <c r="EP57" i="30"/>
  <c r="EP65" i="30"/>
  <c r="EP56" i="30"/>
  <c r="ES73" i="30"/>
  <c r="ES77" i="30"/>
  <c r="ES66" i="30"/>
  <c r="ES74" i="30"/>
  <c r="ES63" i="30"/>
  <c r="ES76" i="30"/>
  <c r="ES61" i="30"/>
  <c r="ES60" i="30"/>
  <c r="ES72" i="30"/>
  <c r="ES68" i="30"/>
  <c r="ES75" i="30"/>
  <c r="ES57" i="30"/>
  <c r="ES58" i="30"/>
  <c r="ES65" i="30"/>
  <c r="ES71" i="30"/>
  <c r="ES64" i="30"/>
  <c r="ES69" i="30"/>
  <c r="ES67" i="30"/>
  <c r="ES59" i="30"/>
  <c r="ES62" i="30"/>
  <c r="ES79" i="30"/>
  <c r="ES78" i="30"/>
  <c r="ES70" i="30"/>
  <c r="ES56" i="30"/>
  <c r="BP73" i="30"/>
  <c r="BP77" i="30"/>
  <c r="BP72" i="30"/>
  <c r="BP69" i="30"/>
  <c r="BP66" i="30"/>
  <c r="BP59" i="30"/>
  <c r="BP62" i="30"/>
  <c r="BP63" i="30"/>
  <c r="BP68" i="30"/>
  <c r="BP57" i="30"/>
  <c r="BP61" i="30"/>
  <c r="BP78" i="30"/>
  <c r="BP65" i="30"/>
  <c r="BP64" i="30"/>
  <c r="BP67" i="30"/>
  <c r="BP74" i="30"/>
  <c r="BP79" i="30"/>
  <c r="BP58" i="30"/>
  <c r="BP75" i="30"/>
  <c r="BP76" i="30"/>
  <c r="BP71" i="30"/>
  <c r="BP60" i="30"/>
  <c r="BP70" i="30"/>
  <c r="BP56" i="30"/>
  <c r="CE74" i="30"/>
  <c r="CE65" i="30"/>
  <c r="CE64" i="30"/>
  <c r="CE77" i="30"/>
  <c r="CE66" i="30"/>
  <c r="CE59" i="30"/>
  <c r="CE62" i="30"/>
  <c r="CE61" i="30"/>
  <c r="CE71" i="30"/>
  <c r="CE70" i="30"/>
  <c r="CE73" i="30"/>
  <c r="CE79" i="30"/>
  <c r="CE57" i="30"/>
  <c r="CE76" i="30"/>
  <c r="CE58" i="30"/>
  <c r="CE78" i="30"/>
  <c r="CE60" i="30"/>
  <c r="CE72" i="30"/>
  <c r="CE69" i="30"/>
  <c r="CE67" i="30"/>
  <c r="CE75" i="30"/>
  <c r="CE63" i="30"/>
  <c r="CE68" i="30"/>
  <c r="CE56" i="30"/>
  <c r="AZ72" i="30"/>
  <c r="AZ69" i="30"/>
  <c r="AZ66" i="30"/>
  <c r="AZ67" i="30"/>
  <c r="AZ68" i="30"/>
  <c r="AZ58" i="30"/>
  <c r="AZ71" i="30"/>
  <c r="AZ73" i="30"/>
  <c r="AZ75" i="30"/>
  <c r="AZ57" i="30"/>
  <c r="AZ65" i="30"/>
  <c r="AZ70" i="30"/>
  <c r="AZ64" i="30"/>
  <c r="AZ59" i="30"/>
  <c r="AZ62" i="30"/>
  <c r="AZ74" i="30"/>
  <c r="AZ79" i="30"/>
  <c r="AZ77" i="30"/>
  <c r="AZ63" i="30"/>
  <c r="AZ76" i="30"/>
  <c r="AZ78" i="30"/>
  <c r="AZ61" i="30"/>
  <c r="AZ60" i="30"/>
  <c r="AZ56" i="30"/>
  <c r="CI69" i="30"/>
  <c r="CI67" i="30"/>
  <c r="CI75" i="30"/>
  <c r="CI63" i="30"/>
  <c r="CI70" i="30"/>
  <c r="CI64" i="30"/>
  <c r="CI74" i="30"/>
  <c r="CI77" i="30"/>
  <c r="CI66" i="30"/>
  <c r="CI62" i="30"/>
  <c r="CI76" i="30"/>
  <c r="CI61" i="30"/>
  <c r="CI71" i="30"/>
  <c r="CI60" i="30"/>
  <c r="CI73" i="30"/>
  <c r="CI72" i="30"/>
  <c r="CI59" i="30"/>
  <c r="CI79" i="30"/>
  <c r="CI68" i="30"/>
  <c r="CI57" i="30"/>
  <c r="CI58" i="30"/>
  <c r="CI78" i="30"/>
  <c r="CI65" i="30"/>
  <c r="CI56" i="30"/>
  <c r="EF72" i="30"/>
  <c r="EF75" i="30"/>
  <c r="EF79" i="30"/>
  <c r="EF68" i="30"/>
  <c r="EF71" i="30"/>
  <c r="EF70" i="30"/>
  <c r="EF73" i="30"/>
  <c r="EF77" i="30"/>
  <c r="EF69" i="30"/>
  <c r="EF66" i="30"/>
  <c r="EF59" i="30"/>
  <c r="EF62" i="30"/>
  <c r="EF74" i="30"/>
  <c r="EF57" i="30"/>
  <c r="EF58" i="30"/>
  <c r="EF61" i="30"/>
  <c r="EF64" i="30"/>
  <c r="EF63" i="30"/>
  <c r="EF78" i="30"/>
  <c r="EF65" i="30"/>
  <c r="EF67" i="30"/>
  <c r="EF76" i="30"/>
  <c r="EF60" i="30"/>
  <c r="EF56" i="30"/>
  <c r="AR72" i="30"/>
  <c r="AR69" i="30"/>
  <c r="AR66" i="30"/>
  <c r="AR68" i="30"/>
  <c r="AR58" i="30"/>
  <c r="AR71" i="30"/>
  <c r="AR73" i="30"/>
  <c r="AR59" i="30"/>
  <c r="AR57" i="30"/>
  <c r="AR65" i="30"/>
  <c r="AR70" i="30"/>
  <c r="AR64" i="30"/>
  <c r="AR75" i="30"/>
  <c r="AR62" i="30"/>
  <c r="AR74" i="30"/>
  <c r="AR79" i="30"/>
  <c r="AR77" i="30"/>
  <c r="AR67" i="30"/>
  <c r="AR63" i="30"/>
  <c r="AR76" i="30"/>
  <c r="AR78" i="30"/>
  <c r="AR61" i="30"/>
  <c r="AR60" i="30"/>
  <c r="AR56" i="30"/>
  <c r="CE25" i="30"/>
  <c r="CE24" i="30"/>
  <c r="EP25" i="30"/>
  <c r="EP24" i="30"/>
  <c r="BE25" i="30"/>
  <c r="BE24" i="30"/>
  <c r="BT25" i="30"/>
  <c r="BT24" i="30"/>
  <c r="AH25" i="30"/>
  <c r="AH24" i="30"/>
  <c r="EL25" i="30"/>
  <c r="EL24" i="30"/>
  <c r="DK25" i="30"/>
  <c r="DK24" i="30"/>
  <c r="EG25" i="30"/>
  <c r="EG24" i="30"/>
  <c r="DT25" i="30"/>
  <c r="DT24" i="30"/>
  <c r="CQ110" i="30"/>
  <c r="CQ103" i="30"/>
  <c r="CQ109" i="30"/>
  <c r="CQ95" i="30"/>
  <c r="CQ108" i="30"/>
  <c r="CQ101" i="30"/>
  <c r="CQ90" i="30"/>
  <c r="CQ107" i="30"/>
  <c r="CQ86" i="30"/>
  <c r="CQ87" i="30"/>
  <c r="CQ102" i="30"/>
  <c r="CQ84" i="30"/>
  <c r="CQ93" i="30"/>
  <c r="CQ92" i="30"/>
  <c r="CQ97" i="30"/>
  <c r="CQ91" i="30"/>
  <c r="CQ106" i="30"/>
  <c r="CQ104" i="30"/>
  <c r="CQ88" i="30"/>
  <c r="CQ83" i="30"/>
  <c r="CQ100" i="30"/>
  <c r="CQ94" i="30"/>
  <c r="CQ105" i="30"/>
  <c r="CQ85" i="30"/>
  <c r="CQ98" i="30"/>
  <c r="CQ89" i="30"/>
  <c r="CQ99" i="30"/>
  <c r="CQ96" i="30"/>
  <c r="CQ82" i="30"/>
  <c r="EM84" i="30"/>
  <c r="EM110" i="30"/>
  <c r="EM103" i="30"/>
  <c r="EM109" i="30"/>
  <c r="EM108" i="30"/>
  <c r="EM101" i="30"/>
  <c r="EM90" i="30"/>
  <c r="EM107" i="30"/>
  <c r="EM86" i="30"/>
  <c r="EM87" i="30"/>
  <c r="EM102" i="30"/>
  <c r="EM93" i="30"/>
  <c r="EM100" i="30"/>
  <c r="EM92" i="30"/>
  <c r="EM97" i="30"/>
  <c r="EM91" i="30"/>
  <c r="EM105" i="30"/>
  <c r="EM106" i="30"/>
  <c r="EM89" i="30"/>
  <c r="EM104" i="30"/>
  <c r="EM88" i="30"/>
  <c r="EM83" i="30"/>
  <c r="EM94" i="30"/>
  <c r="EM95" i="30"/>
  <c r="EM85" i="30"/>
  <c r="EM98" i="30"/>
  <c r="EM99" i="30"/>
  <c r="EM96" i="30"/>
  <c r="EM82" i="30"/>
  <c r="DW110" i="30"/>
  <c r="DW103" i="30"/>
  <c r="DW109" i="30"/>
  <c r="DW108" i="30"/>
  <c r="DW101" i="30"/>
  <c r="DW90" i="30"/>
  <c r="DW107" i="30"/>
  <c r="DW86" i="30"/>
  <c r="DW87" i="30"/>
  <c r="DW100" i="30"/>
  <c r="DW102" i="30"/>
  <c r="DW105" i="30"/>
  <c r="DW95" i="30"/>
  <c r="DW89" i="30"/>
  <c r="DW93" i="30"/>
  <c r="DW92" i="30"/>
  <c r="DW97" i="30"/>
  <c r="DW91" i="30"/>
  <c r="DW106" i="30"/>
  <c r="DW104" i="30"/>
  <c r="DW88" i="30"/>
  <c r="DW83" i="30"/>
  <c r="DW84" i="30"/>
  <c r="DW94" i="30"/>
  <c r="DW85" i="30"/>
  <c r="DW98" i="30"/>
  <c r="DW99" i="30"/>
  <c r="DW96" i="30"/>
  <c r="DW82" i="30"/>
  <c r="DG100" i="30"/>
  <c r="DG110" i="30"/>
  <c r="DG103" i="30"/>
  <c r="DG109" i="30"/>
  <c r="DG105" i="30"/>
  <c r="DG108" i="30"/>
  <c r="DG89" i="30"/>
  <c r="DG101" i="30"/>
  <c r="DG90" i="30"/>
  <c r="DG107" i="30"/>
  <c r="DG86" i="30"/>
  <c r="DG87" i="30"/>
  <c r="DG102" i="30"/>
  <c r="DG93" i="30"/>
  <c r="DG92" i="30"/>
  <c r="DG97" i="30"/>
  <c r="DG84" i="30"/>
  <c r="DG91" i="30"/>
  <c r="DG106" i="30"/>
  <c r="DG104" i="30"/>
  <c r="DG88" i="30"/>
  <c r="DG83" i="30"/>
  <c r="DG94" i="30"/>
  <c r="DG95" i="30"/>
  <c r="DG85" i="30"/>
  <c r="DG98" i="30"/>
  <c r="DG99" i="30"/>
  <c r="DG96" i="30"/>
  <c r="DG82" i="30"/>
  <c r="CN92" i="30"/>
  <c r="CN97" i="30"/>
  <c r="CN84" i="30"/>
  <c r="CN91" i="30"/>
  <c r="CN94" i="30"/>
  <c r="CN105" i="30"/>
  <c r="CN85" i="30"/>
  <c r="CN98" i="30"/>
  <c r="CN99" i="30"/>
  <c r="CN93" i="30"/>
  <c r="CN88" i="30"/>
  <c r="CN110" i="30"/>
  <c r="CN109" i="30"/>
  <c r="CN95" i="30"/>
  <c r="CN89" i="30"/>
  <c r="CN101" i="30"/>
  <c r="CN90" i="30"/>
  <c r="CN96" i="30"/>
  <c r="CN86" i="30"/>
  <c r="CN102" i="30"/>
  <c r="CN103" i="30"/>
  <c r="CN108" i="30"/>
  <c r="CN107" i="30"/>
  <c r="CN104" i="30"/>
  <c r="CN87" i="30"/>
  <c r="CN83" i="30"/>
  <c r="CN100" i="30"/>
  <c r="CN106" i="30"/>
  <c r="CN82" i="30"/>
  <c r="BI85" i="30"/>
  <c r="BI106" i="30"/>
  <c r="BI101" i="30"/>
  <c r="BI96" i="30"/>
  <c r="BI107" i="30"/>
  <c r="BI93" i="30"/>
  <c r="BI100" i="30"/>
  <c r="BI92" i="30"/>
  <c r="BI97" i="30"/>
  <c r="BI103" i="30"/>
  <c r="BI94" i="30"/>
  <c r="BI95" i="30"/>
  <c r="BI98" i="30"/>
  <c r="BI104" i="30"/>
  <c r="BI87" i="30"/>
  <c r="BI88" i="30"/>
  <c r="BI83" i="30"/>
  <c r="BI84" i="30"/>
  <c r="BI110" i="30"/>
  <c r="BI91" i="30"/>
  <c r="BI105" i="30"/>
  <c r="BI99" i="30"/>
  <c r="BI90" i="30"/>
  <c r="BI86" i="30"/>
  <c r="BI102" i="30"/>
  <c r="BI109" i="30"/>
  <c r="BI108" i="30"/>
  <c r="BI89" i="30"/>
  <c r="BI82" i="30"/>
  <c r="BZ88" i="30"/>
  <c r="BZ102" i="30"/>
  <c r="BZ97" i="30"/>
  <c r="BZ85" i="30"/>
  <c r="BZ83" i="30"/>
  <c r="BZ103" i="30"/>
  <c r="BZ91" i="30"/>
  <c r="BZ109" i="30"/>
  <c r="BZ106" i="30"/>
  <c r="BZ108" i="30"/>
  <c r="BZ101" i="30"/>
  <c r="BZ99" i="30"/>
  <c r="BZ107" i="30"/>
  <c r="BZ87" i="30"/>
  <c r="BZ100" i="30"/>
  <c r="BZ94" i="30"/>
  <c r="BZ105" i="30"/>
  <c r="BZ98" i="30"/>
  <c r="BZ93" i="30"/>
  <c r="BZ92" i="30"/>
  <c r="BZ84" i="30"/>
  <c r="BZ110" i="30"/>
  <c r="BZ95" i="30"/>
  <c r="BZ89" i="30"/>
  <c r="BZ90" i="30"/>
  <c r="BZ96" i="30"/>
  <c r="BZ104" i="30"/>
  <c r="BZ86" i="30"/>
  <c r="BZ82" i="30"/>
  <c r="EM80" i="30"/>
  <c r="EM34" i="30"/>
  <c r="EM32" i="30"/>
  <c r="EM33" i="30"/>
  <c r="EM35" i="30"/>
  <c r="EM81" i="30"/>
  <c r="EM31" i="30"/>
  <c r="DW80" i="30"/>
  <c r="DW34" i="30"/>
  <c r="DW32" i="30"/>
  <c r="DW81" i="30"/>
  <c r="DW33" i="30"/>
  <c r="DW35" i="30"/>
  <c r="DW31" i="30"/>
  <c r="DG80" i="30"/>
  <c r="DG81" i="30"/>
  <c r="DG34" i="30"/>
  <c r="DG32" i="30"/>
  <c r="DG33" i="30"/>
  <c r="DG35" i="30"/>
  <c r="DG31" i="30"/>
  <c r="CN33" i="30"/>
  <c r="CN81" i="30"/>
  <c r="CN80" i="30"/>
  <c r="CN32" i="30"/>
  <c r="CN35" i="30"/>
  <c r="CN34" i="30"/>
  <c r="CN31" i="30"/>
  <c r="BI34" i="30"/>
  <c r="BI80" i="30"/>
  <c r="BI33" i="30"/>
  <c r="BI35" i="30"/>
  <c r="BI32" i="30"/>
  <c r="BI81" i="30"/>
  <c r="BI31" i="30"/>
  <c r="CP33" i="30"/>
  <c r="CP32" i="30"/>
  <c r="CP35" i="30"/>
  <c r="CP80" i="30"/>
  <c r="CP34" i="30"/>
  <c r="CP81" i="30"/>
  <c r="CP31" i="30"/>
  <c r="BH80" i="30"/>
  <c r="BH33" i="30"/>
  <c r="BH32" i="30"/>
  <c r="BH81" i="30"/>
  <c r="BH34" i="30"/>
  <c r="BH35" i="30"/>
  <c r="BH31" i="30"/>
  <c r="EU69" i="30"/>
  <c r="EU67" i="30"/>
  <c r="EU75" i="30"/>
  <c r="EU63" i="30"/>
  <c r="EU65" i="30"/>
  <c r="EU70" i="30"/>
  <c r="EU64" i="30"/>
  <c r="EU74" i="30"/>
  <c r="EU77" i="30"/>
  <c r="EU66" i="30"/>
  <c r="EU62" i="30"/>
  <c r="EU76" i="30"/>
  <c r="EU61" i="30"/>
  <c r="EU71" i="30"/>
  <c r="EU60" i="30"/>
  <c r="EU73" i="30"/>
  <c r="EU72" i="30"/>
  <c r="EU59" i="30"/>
  <c r="EU79" i="30"/>
  <c r="EU68" i="30"/>
  <c r="EU57" i="30"/>
  <c r="EU58" i="30"/>
  <c r="EU78" i="30"/>
  <c r="EU56" i="30"/>
  <c r="AY73" i="30"/>
  <c r="AY77" i="30"/>
  <c r="AY69" i="30"/>
  <c r="AY67" i="30"/>
  <c r="AY57" i="30"/>
  <c r="AY61" i="30"/>
  <c r="AY71" i="30"/>
  <c r="AY70" i="30"/>
  <c r="AY64" i="30"/>
  <c r="AY62" i="30"/>
  <c r="AY74" i="30"/>
  <c r="AY65" i="30"/>
  <c r="AY75" i="30"/>
  <c r="AY79" i="30"/>
  <c r="AY76" i="30"/>
  <c r="AY78" i="30"/>
  <c r="AY60" i="30"/>
  <c r="AY72" i="30"/>
  <c r="AY66" i="30"/>
  <c r="AY59" i="30"/>
  <c r="AY63" i="30"/>
  <c r="AY68" i="30"/>
  <c r="AY58" i="30"/>
  <c r="AY56" i="30"/>
  <c r="EB73" i="30"/>
  <c r="EB77" i="30"/>
  <c r="EB72" i="30"/>
  <c r="EB66" i="30"/>
  <c r="EB59" i="30"/>
  <c r="EB62" i="30"/>
  <c r="EB63" i="30"/>
  <c r="EB68" i="30"/>
  <c r="EB57" i="30"/>
  <c r="EB61" i="30"/>
  <c r="EB69" i="30"/>
  <c r="EB78" i="30"/>
  <c r="EB65" i="30"/>
  <c r="EB64" i="30"/>
  <c r="EB67" i="30"/>
  <c r="EB74" i="30"/>
  <c r="EB79" i="30"/>
  <c r="EB58" i="30"/>
  <c r="EB75" i="30"/>
  <c r="EB76" i="30"/>
  <c r="EB71" i="30"/>
  <c r="EB60" i="30"/>
  <c r="EB70" i="30"/>
  <c r="EB56" i="30"/>
  <c r="EH64" i="30"/>
  <c r="EH74" i="30"/>
  <c r="EH73" i="30"/>
  <c r="EH62" i="30"/>
  <c r="EH57" i="30"/>
  <c r="EH76" i="30"/>
  <c r="EH65" i="30"/>
  <c r="EH60" i="30"/>
  <c r="EH77" i="30"/>
  <c r="EH72" i="30"/>
  <c r="EH66" i="30"/>
  <c r="EH75" i="30"/>
  <c r="EH79" i="30"/>
  <c r="EH68" i="30"/>
  <c r="EH58" i="30"/>
  <c r="EH78" i="30"/>
  <c r="EH71" i="30"/>
  <c r="EH69" i="30"/>
  <c r="EH67" i="30"/>
  <c r="EH59" i="30"/>
  <c r="EH63" i="30"/>
  <c r="EH61" i="30"/>
  <c r="EH70" i="30"/>
  <c r="EH56" i="30"/>
  <c r="EK75" i="30"/>
  <c r="EK57" i="30"/>
  <c r="EK76" i="30"/>
  <c r="EK58" i="30"/>
  <c r="EK65" i="30"/>
  <c r="EK71" i="30"/>
  <c r="EK60" i="30"/>
  <c r="EK72" i="30"/>
  <c r="EK69" i="30"/>
  <c r="EK67" i="30"/>
  <c r="EK59" i="30"/>
  <c r="EK79" i="30"/>
  <c r="EK68" i="30"/>
  <c r="EK78" i="30"/>
  <c r="EK70" i="30"/>
  <c r="EK77" i="30"/>
  <c r="EK66" i="30"/>
  <c r="EK74" i="30"/>
  <c r="EK63" i="30"/>
  <c r="EK61" i="30"/>
  <c r="EK73" i="30"/>
  <c r="EK64" i="30"/>
  <c r="EK62" i="30"/>
  <c r="EK56" i="30"/>
  <c r="CC73" i="30"/>
  <c r="CC57" i="30"/>
  <c r="CC76" i="30"/>
  <c r="CC60" i="30"/>
  <c r="CC72" i="30"/>
  <c r="CC75" i="30"/>
  <c r="CC62" i="30"/>
  <c r="CC68" i="30"/>
  <c r="CC58" i="30"/>
  <c r="CC78" i="30"/>
  <c r="CC65" i="30"/>
  <c r="CC71" i="30"/>
  <c r="CC69" i="30"/>
  <c r="CC59" i="30"/>
  <c r="CC79" i="30"/>
  <c r="CC70" i="30"/>
  <c r="CC64" i="30"/>
  <c r="CC77" i="30"/>
  <c r="CC66" i="30"/>
  <c r="CC67" i="30"/>
  <c r="CC74" i="30"/>
  <c r="CC63" i="30"/>
  <c r="CC61" i="30"/>
  <c r="CC56" i="30"/>
  <c r="BZ64" i="30"/>
  <c r="BZ69" i="30"/>
  <c r="BZ67" i="30"/>
  <c r="BZ59" i="30"/>
  <c r="BZ63" i="30"/>
  <c r="BZ70" i="30"/>
  <c r="BZ74" i="30"/>
  <c r="BZ76" i="30"/>
  <c r="BZ60" i="30"/>
  <c r="BZ73" i="30"/>
  <c r="BZ72" i="30"/>
  <c r="BZ62" i="30"/>
  <c r="BZ68" i="30"/>
  <c r="BZ57" i="30"/>
  <c r="BZ65" i="30"/>
  <c r="BZ61" i="30"/>
  <c r="BZ77" i="30"/>
  <c r="BZ66" i="30"/>
  <c r="BZ75" i="30"/>
  <c r="BZ79" i="30"/>
  <c r="BZ58" i="30"/>
  <c r="BZ78" i="30"/>
  <c r="BZ71" i="30"/>
  <c r="BZ56" i="30"/>
  <c r="AU75" i="30"/>
  <c r="AU70" i="30"/>
  <c r="AU64" i="30"/>
  <c r="AU59" i="30"/>
  <c r="AU62" i="30"/>
  <c r="AU74" i="30"/>
  <c r="AU79" i="30"/>
  <c r="AU63" i="30"/>
  <c r="AU71" i="30"/>
  <c r="AU73" i="30"/>
  <c r="AU77" i="30"/>
  <c r="AU69" i="30"/>
  <c r="AU67" i="30"/>
  <c r="AU57" i="30"/>
  <c r="AU76" i="30"/>
  <c r="AU78" i="30"/>
  <c r="AU61" i="30"/>
  <c r="AU60" i="30"/>
  <c r="AU72" i="30"/>
  <c r="AU66" i="30"/>
  <c r="AU68" i="30"/>
  <c r="AU58" i="30"/>
  <c r="AU65" i="30"/>
  <c r="AU56" i="30"/>
  <c r="AU25" i="30"/>
  <c r="AU24" i="30"/>
  <c r="DM25" i="30"/>
  <c r="DM24" i="30"/>
  <c r="CL40" i="30"/>
  <c r="CL38" i="30"/>
  <c r="CL39" i="30"/>
  <c r="CL37" i="30"/>
  <c r="CL36" i="30"/>
  <c r="BG39" i="30"/>
  <c r="BG37" i="30"/>
  <c r="BG38" i="30"/>
  <c r="BG40" i="30"/>
  <c r="BG36" i="30"/>
  <c r="EU39" i="30"/>
  <c r="EU40" i="30"/>
  <c r="EU37" i="30"/>
  <c r="EU38" i="30"/>
  <c r="EU36" i="30"/>
  <c r="EE40" i="30"/>
  <c r="EE39" i="30"/>
  <c r="EE37" i="30"/>
  <c r="EE38" i="30"/>
  <c r="EE36" i="30"/>
  <c r="DO39" i="30"/>
  <c r="DO37" i="30"/>
  <c r="DO38" i="30"/>
  <c r="DO40" i="30"/>
  <c r="DO36" i="30"/>
  <c r="CY39" i="30"/>
  <c r="CY37" i="30"/>
  <c r="CY38" i="30"/>
  <c r="CY40" i="30"/>
  <c r="CY36" i="30"/>
  <c r="BW40" i="30"/>
  <c r="BW39" i="30"/>
  <c r="BW38" i="30"/>
  <c r="BW37" i="30"/>
  <c r="BW36" i="30"/>
  <c r="AR37" i="30"/>
  <c r="AR38" i="30"/>
  <c r="AR40" i="30"/>
  <c r="AR39" i="30"/>
  <c r="AR36" i="30"/>
  <c r="DO69" i="30"/>
  <c r="DO67" i="30"/>
  <c r="DO63" i="30"/>
  <c r="DO64" i="30"/>
  <c r="DO59" i="30"/>
  <c r="DO74" i="30"/>
  <c r="DO77" i="30"/>
  <c r="DO66" i="30"/>
  <c r="DO75" i="30"/>
  <c r="DO62" i="30"/>
  <c r="DO76" i="30"/>
  <c r="DO65" i="30"/>
  <c r="DO61" i="30"/>
  <c r="DO71" i="30"/>
  <c r="DO60" i="30"/>
  <c r="DO70" i="30"/>
  <c r="DO73" i="30"/>
  <c r="DO72" i="30"/>
  <c r="DO79" i="30"/>
  <c r="DO68" i="30"/>
  <c r="DO57" i="30"/>
  <c r="DO58" i="30"/>
  <c r="DO78" i="30"/>
  <c r="DO56" i="30"/>
  <c r="AV87" i="30"/>
  <c r="AV93" i="30"/>
  <c r="AV100" i="30"/>
  <c r="AV92" i="30"/>
  <c r="AV94" i="30"/>
  <c r="AV95" i="30"/>
  <c r="AV98" i="30"/>
  <c r="AV107" i="30"/>
  <c r="AV104" i="30"/>
  <c r="AV88" i="30"/>
  <c r="AV97" i="30"/>
  <c r="AV84" i="30"/>
  <c r="AV110" i="30"/>
  <c r="AV85" i="30"/>
  <c r="AV90" i="30"/>
  <c r="AV86" i="30"/>
  <c r="AV102" i="30"/>
  <c r="AV91" i="30"/>
  <c r="AV109" i="30"/>
  <c r="AV108" i="30"/>
  <c r="AV101" i="30"/>
  <c r="AV83" i="30"/>
  <c r="AV103" i="30"/>
  <c r="AV105" i="30"/>
  <c r="AV106" i="30"/>
  <c r="AV89" i="30"/>
  <c r="AV99" i="30"/>
  <c r="AV96" i="30"/>
  <c r="AV82" i="30"/>
  <c r="EN87" i="30"/>
  <c r="EN93" i="30"/>
  <c r="EN83" i="30"/>
  <c r="EN100" i="30"/>
  <c r="EN94" i="30"/>
  <c r="EN98" i="30"/>
  <c r="EN92" i="30"/>
  <c r="EN97" i="30"/>
  <c r="EN84" i="30"/>
  <c r="EN110" i="30"/>
  <c r="EN91" i="30"/>
  <c r="EN105" i="30"/>
  <c r="EN85" i="30"/>
  <c r="EN90" i="30"/>
  <c r="EN86" i="30"/>
  <c r="EN88" i="30"/>
  <c r="EN102" i="30"/>
  <c r="EN109" i="30"/>
  <c r="EN95" i="30"/>
  <c r="EN89" i="30"/>
  <c r="EN101" i="30"/>
  <c r="EN96" i="30"/>
  <c r="EN103" i="30"/>
  <c r="EN106" i="30"/>
  <c r="EN108" i="30"/>
  <c r="EN99" i="30"/>
  <c r="EN107" i="30"/>
  <c r="EN104" i="30"/>
  <c r="EN82" i="30"/>
  <c r="DX87" i="30"/>
  <c r="DX100" i="30"/>
  <c r="DX94" i="30"/>
  <c r="DX98" i="30"/>
  <c r="DX88" i="30"/>
  <c r="DX92" i="30"/>
  <c r="DX97" i="30"/>
  <c r="DX84" i="30"/>
  <c r="DX110" i="30"/>
  <c r="DX91" i="30"/>
  <c r="DX109" i="30"/>
  <c r="DX105" i="30"/>
  <c r="DX85" i="30"/>
  <c r="DX90" i="30"/>
  <c r="DX86" i="30"/>
  <c r="DX102" i="30"/>
  <c r="DX95" i="30"/>
  <c r="DX89" i="30"/>
  <c r="DX101" i="30"/>
  <c r="DX99" i="30"/>
  <c r="DX96" i="30"/>
  <c r="DX104" i="30"/>
  <c r="DX93" i="30"/>
  <c r="DX83" i="30"/>
  <c r="DX103" i="30"/>
  <c r="DX106" i="30"/>
  <c r="DX108" i="30"/>
  <c r="DX107" i="30"/>
  <c r="DX82" i="30"/>
  <c r="DH87" i="30"/>
  <c r="DH93" i="30"/>
  <c r="DH88" i="30"/>
  <c r="DH100" i="30"/>
  <c r="DH94" i="30"/>
  <c r="DH109" i="30"/>
  <c r="DH98" i="30"/>
  <c r="DH92" i="30"/>
  <c r="DH97" i="30"/>
  <c r="DH84" i="30"/>
  <c r="DH110" i="30"/>
  <c r="DH91" i="30"/>
  <c r="DH105" i="30"/>
  <c r="DH85" i="30"/>
  <c r="DH99" i="30"/>
  <c r="DH90" i="30"/>
  <c r="DH104" i="30"/>
  <c r="DH86" i="30"/>
  <c r="DH83" i="30"/>
  <c r="DH102" i="30"/>
  <c r="DH95" i="30"/>
  <c r="DH89" i="30"/>
  <c r="DH101" i="30"/>
  <c r="DH96" i="30"/>
  <c r="DH103" i="30"/>
  <c r="DH106" i="30"/>
  <c r="DH108" i="30"/>
  <c r="DH107" i="30"/>
  <c r="DH82" i="30"/>
  <c r="CO93" i="30"/>
  <c r="CO88" i="30"/>
  <c r="CO95" i="30"/>
  <c r="CO106" i="30"/>
  <c r="CO101" i="30"/>
  <c r="CO96" i="30"/>
  <c r="CO107" i="30"/>
  <c r="CO94" i="30"/>
  <c r="CO98" i="30"/>
  <c r="CO108" i="30"/>
  <c r="CO87" i="30"/>
  <c r="CO83" i="30"/>
  <c r="CO100" i="30"/>
  <c r="CO92" i="30"/>
  <c r="CO97" i="30"/>
  <c r="CO110" i="30"/>
  <c r="CO91" i="30"/>
  <c r="CO109" i="30"/>
  <c r="CO105" i="30"/>
  <c r="CO99" i="30"/>
  <c r="CO90" i="30"/>
  <c r="CO86" i="30"/>
  <c r="CO102" i="30"/>
  <c r="CO84" i="30"/>
  <c r="CO103" i="30"/>
  <c r="CO85" i="30"/>
  <c r="CO89" i="30"/>
  <c r="CO104" i="30"/>
  <c r="CO82" i="30"/>
  <c r="BJ102" i="30"/>
  <c r="BJ97" i="30"/>
  <c r="BJ85" i="30"/>
  <c r="BJ108" i="30"/>
  <c r="BJ91" i="30"/>
  <c r="BJ109" i="30"/>
  <c r="BJ106" i="30"/>
  <c r="BJ89" i="30"/>
  <c r="BJ101" i="30"/>
  <c r="BJ96" i="30"/>
  <c r="BJ83" i="30"/>
  <c r="BJ100" i="30"/>
  <c r="BJ92" i="30"/>
  <c r="BJ103" i="30"/>
  <c r="BJ94" i="30"/>
  <c r="BJ105" i="30"/>
  <c r="BJ98" i="30"/>
  <c r="BJ99" i="30"/>
  <c r="BJ104" i="30"/>
  <c r="BJ87" i="30"/>
  <c r="BJ93" i="30"/>
  <c r="BJ88" i="30"/>
  <c r="BJ84" i="30"/>
  <c r="BJ110" i="30"/>
  <c r="BJ95" i="30"/>
  <c r="BJ90" i="30"/>
  <c r="BJ107" i="30"/>
  <c r="BJ86" i="30"/>
  <c r="BJ82" i="30"/>
  <c r="CE88" i="30"/>
  <c r="CE83" i="30"/>
  <c r="CE100" i="30"/>
  <c r="CE110" i="30"/>
  <c r="CE105" i="30"/>
  <c r="CE85" i="30"/>
  <c r="CE89" i="30"/>
  <c r="CE99" i="30"/>
  <c r="CE90" i="30"/>
  <c r="CE96" i="30"/>
  <c r="CE86" i="30"/>
  <c r="CE102" i="30"/>
  <c r="CE103" i="30"/>
  <c r="CE109" i="30"/>
  <c r="CE108" i="30"/>
  <c r="CE101" i="30"/>
  <c r="CE107" i="30"/>
  <c r="CE87" i="30"/>
  <c r="CE84" i="30"/>
  <c r="CE106" i="30"/>
  <c r="CE93" i="30"/>
  <c r="CE92" i="30"/>
  <c r="CE97" i="30"/>
  <c r="CE91" i="30"/>
  <c r="CE94" i="30"/>
  <c r="CE95" i="30"/>
  <c r="CE98" i="30"/>
  <c r="CE104" i="30"/>
  <c r="CE82" i="30"/>
  <c r="BG93" i="30"/>
  <c r="BG88" i="30"/>
  <c r="BG97" i="30"/>
  <c r="BG84" i="30"/>
  <c r="BG110" i="30"/>
  <c r="BG103" i="30"/>
  <c r="BG109" i="30"/>
  <c r="BG95" i="30"/>
  <c r="BG90" i="30"/>
  <c r="BG86" i="30"/>
  <c r="BG87" i="30"/>
  <c r="BG83" i="30"/>
  <c r="BG102" i="30"/>
  <c r="BG91" i="30"/>
  <c r="BG105" i="30"/>
  <c r="BG108" i="30"/>
  <c r="BG101" i="30"/>
  <c r="BG99" i="30"/>
  <c r="BG106" i="30"/>
  <c r="BG89" i="30"/>
  <c r="BG96" i="30"/>
  <c r="BG100" i="30"/>
  <c r="BG92" i="30"/>
  <c r="BG94" i="30"/>
  <c r="BG85" i="30"/>
  <c r="BG98" i="30"/>
  <c r="BG107" i="30"/>
  <c r="BG104" i="30"/>
  <c r="BG82" i="30"/>
  <c r="CD39" i="30"/>
  <c r="CD38" i="30"/>
  <c r="CD37" i="30"/>
  <c r="CD40" i="30"/>
  <c r="CD36" i="30"/>
  <c r="AV39" i="30"/>
  <c r="AV37" i="30"/>
  <c r="AV38" i="30"/>
  <c r="AV40" i="30"/>
  <c r="AV36" i="30"/>
  <c r="EP39" i="30"/>
  <c r="EP38" i="30"/>
  <c r="EP37" i="30"/>
  <c r="EP40" i="30"/>
  <c r="EP36" i="30"/>
  <c r="DZ39" i="30"/>
  <c r="DZ38" i="30"/>
  <c r="DZ37" i="30"/>
  <c r="DZ40" i="30"/>
  <c r="DZ36" i="30"/>
  <c r="DJ39" i="30"/>
  <c r="DJ38" i="30"/>
  <c r="DJ37" i="30"/>
  <c r="DJ40" i="30"/>
  <c r="DJ36" i="30"/>
  <c r="CT39" i="30"/>
  <c r="CT38" i="30"/>
  <c r="CT37" i="30"/>
  <c r="CT40" i="30"/>
  <c r="CT36" i="30"/>
  <c r="BO37" i="30"/>
  <c r="BO38" i="30"/>
  <c r="BO40" i="30"/>
  <c r="BO39" i="30"/>
  <c r="BO36" i="30"/>
  <c r="AG40" i="30"/>
  <c r="AG37" i="30"/>
  <c r="AG39" i="30"/>
  <c r="AG38" i="30"/>
  <c r="AG36" i="30"/>
  <c r="EJ33" i="30"/>
  <c r="EJ81" i="30"/>
  <c r="EJ80" i="30"/>
  <c r="EJ35" i="30"/>
  <c r="EJ32" i="30"/>
  <c r="EJ34" i="30"/>
  <c r="EJ31" i="30"/>
  <c r="DT33" i="30"/>
  <c r="DT35" i="30"/>
  <c r="DT81" i="30"/>
  <c r="DT80" i="30"/>
  <c r="DT32" i="30"/>
  <c r="DT34" i="30"/>
  <c r="DT31" i="30"/>
  <c r="DD33" i="30"/>
  <c r="DD81" i="30"/>
  <c r="DD80" i="30"/>
  <c r="DD32" i="30"/>
  <c r="DD34" i="30"/>
  <c r="DD35" i="30"/>
  <c r="DD31" i="30"/>
  <c r="CH32" i="30"/>
  <c r="CH34" i="30"/>
  <c r="CH33" i="30"/>
  <c r="CH81" i="30"/>
  <c r="CH35" i="30"/>
  <c r="CH80" i="30"/>
  <c r="CH31" i="30"/>
  <c r="BC80" i="30"/>
  <c r="BC81" i="30"/>
  <c r="BC32" i="30"/>
  <c r="BC34" i="30"/>
  <c r="BC33" i="30"/>
  <c r="BC35" i="30"/>
  <c r="BC31" i="30"/>
  <c r="CJ35" i="30"/>
  <c r="CJ80" i="30"/>
  <c r="CJ34" i="30"/>
  <c r="CJ32" i="30"/>
  <c r="CJ33" i="30"/>
  <c r="CJ81" i="30"/>
  <c r="CJ31" i="30"/>
  <c r="BB32" i="30"/>
  <c r="BB35" i="30"/>
  <c r="BB34" i="30"/>
  <c r="BB33" i="30"/>
  <c r="BB80" i="30"/>
  <c r="BB81" i="30"/>
  <c r="BB31" i="30"/>
  <c r="CB72" i="30"/>
  <c r="CB68" i="30"/>
  <c r="CB78" i="30"/>
  <c r="CB65" i="30"/>
  <c r="CB67" i="30"/>
  <c r="CB79" i="30"/>
  <c r="CB58" i="30"/>
  <c r="CB64" i="30"/>
  <c r="CB69" i="30"/>
  <c r="CB75" i="30"/>
  <c r="CB71" i="30"/>
  <c r="CB70" i="30"/>
  <c r="CB73" i="30"/>
  <c r="CB77" i="30"/>
  <c r="CB66" i="30"/>
  <c r="CB59" i="30"/>
  <c r="CB62" i="30"/>
  <c r="CB74" i="30"/>
  <c r="CB63" i="30"/>
  <c r="CB57" i="30"/>
  <c r="CB76" i="30"/>
  <c r="CB61" i="30"/>
  <c r="CB60" i="30"/>
  <c r="CB56" i="30"/>
  <c r="AO76" i="30"/>
  <c r="AO78" i="30"/>
  <c r="AO65" i="30"/>
  <c r="AO71" i="30"/>
  <c r="AO60" i="30"/>
  <c r="AO72" i="30"/>
  <c r="AO66" i="30"/>
  <c r="AO75" i="30"/>
  <c r="AO68" i="30"/>
  <c r="AO58" i="30"/>
  <c r="AO59" i="30"/>
  <c r="AO79" i="30"/>
  <c r="AO70" i="30"/>
  <c r="AO73" i="30"/>
  <c r="AO64" i="30"/>
  <c r="AO77" i="30"/>
  <c r="AO69" i="30"/>
  <c r="AO67" i="30"/>
  <c r="AO62" i="30"/>
  <c r="AO74" i="30"/>
  <c r="AO63" i="30"/>
  <c r="AO57" i="30"/>
  <c r="AO61" i="30"/>
  <c r="AO56" i="30"/>
  <c r="EO57" i="30"/>
  <c r="EO76" i="30"/>
  <c r="EO60" i="30"/>
  <c r="EO73" i="30"/>
  <c r="EO72" i="30"/>
  <c r="EO75" i="30"/>
  <c r="EO62" i="30"/>
  <c r="EO68" i="30"/>
  <c r="EO58" i="30"/>
  <c r="EO78" i="30"/>
  <c r="EO65" i="30"/>
  <c r="EO71" i="30"/>
  <c r="EO69" i="30"/>
  <c r="EO59" i="30"/>
  <c r="EO79" i="30"/>
  <c r="EO70" i="30"/>
  <c r="EO64" i="30"/>
  <c r="EO77" i="30"/>
  <c r="EO66" i="30"/>
  <c r="EO67" i="30"/>
  <c r="EO74" i="30"/>
  <c r="EO63" i="30"/>
  <c r="EO61" i="30"/>
  <c r="EO56" i="30"/>
  <c r="AV72" i="30"/>
  <c r="AV66" i="30"/>
  <c r="AV79" i="30"/>
  <c r="AV68" i="30"/>
  <c r="AV58" i="30"/>
  <c r="AV77" i="30"/>
  <c r="AV67" i="30"/>
  <c r="AV75" i="30"/>
  <c r="AV63" i="30"/>
  <c r="AV61" i="30"/>
  <c r="AV70" i="30"/>
  <c r="AV64" i="30"/>
  <c r="AV69" i="30"/>
  <c r="AV62" i="30"/>
  <c r="AV74" i="30"/>
  <c r="AV71" i="30"/>
  <c r="AV73" i="30"/>
  <c r="AV59" i="30"/>
  <c r="AV57" i="30"/>
  <c r="AV76" i="30"/>
  <c r="AV78" i="30"/>
  <c r="AV65" i="30"/>
  <c r="AV60" i="30"/>
  <c r="AV56" i="30"/>
  <c r="AS25" i="30"/>
  <c r="AS24" i="30"/>
  <c r="AI43" i="23"/>
  <c r="AI49" i="23"/>
  <c r="CK87" i="30"/>
  <c r="CK92" i="30"/>
  <c r="CK106" i="30"/>
  <c r="CK83" i="30"/>
  <c r="CK100" i="30"/>
  <c r="CK97" i="30"/>
  <c r="CK103" i="30"/>
  <c r="CK91" i="30"/>
  <c r="CK94" i="30"/>
  <c r="CK109" i="30"/>
  <c r="CK105" i="30"/>
  <c r="CK98" i="30"/>
  <c r="CK99" i="30"/>
  <c r="CK84" i="30"/>
  <c r="CK110" i="30"/>
  <c r="CK85" i="30"/>
  <c r="CK89" i="30"/>
  <c r="CK90" i="30"/>
  <c r="CK104" i="30"/>
  <c r="CK86" i="30"/>
  <c r="CK93" i="30"/>
  <c r="CK88" i="30"/>
  <c r="CK102" i="30"/>
  <c r="CK95" i="30"/>
  <c r="CK108" i="30"/>
  <c r="CK101" i="30"/>
  <c r="CK96" i="30"/>
  <c r="CK107" i="30"/>
  <c r="CK82" i="30"/>
  <c r="AH212" i="32"/>
  <c r="AH32" i="34"/>
  <c r="EH32" i="30"/>
  <c r="EH34" i="30"/>
  <c r="EH33" i="30"/>
  <c r="EH81" i="30"/>
  <c r="EH80" i="30"/>
  <c r="EH35" i="30"/>
  <c r="EH31" i="30"/>
  <c r="DR32" i="30"/>
  <c r="DR33" i="30"/>
  <c r="DR34" i="30"/>
  <c r="DR81" i="30"/>
  <c r="DR80" i="30"/>
  <c r="DR35" i="30"/>
  <c r="DR31" i="30"/>
  <c r="DB33" i="30"/>
  <c r="DB32" i="30"/>
  <c r="DB34" i="30"/>
  <c r="DB81" i="30"/>
  <c r="DB80" i="30"/>
  <c r="DB35" i="30"/>
  <c r="DB31" i="30"/>
  <c r="CC33" i="30"/>
  <c r="CC80" i="30"/>
  <c r="CC34" i="30"/>
  <c r="CC81" i="30"/>
  <c r="CC32" i="30"/>
  <c r="CC35" i="30"/>
  <c r="CC31" i="30"/>
  <c r="AX33" i="30"/>
  <c r="AX32" i="30"/>
  <c r="AX34" i="30"/>
  <c r="AX81" i="30"/>
  <c r="AX35" i="30"/>
  <c r="AX80" i="30"/>
  <c r="AX31" i="30"/>
  <c r="CE80" i="30"/>
  <c r="CE81" i="30"/>
  <c r="CE32" i="30"/>
  <c r="CE34" i="30"/>
  <c r="CE33" i="30"/>
  <c r="CE35" i="30"/>
  <c r="CE31" i="30"/>
  <c r="AZ80" i="30"/>
  <c r="AZ33" i="30"/>
  <c r="AZ32" i="30"/>
  <c r="AZ81" i="30"/>
  <c r="AZ34" i="30"/>
  <c r="AZ35" i="30"/>
  <c r="AZ31" i="30"/>
  <c r="EI73" i="30"/>
  <c r="EI79" i="30"/>
  <c r="EI57" i="30"/>
  <c r="EI58" i="30"/>
  <c r="EI78" i="30"/>
  <c r="EI64" i="30"/>
  <c r="EI69" i="30"/>
  <c r="EI67" i="30"/>
  <c r="EI75" i="30"/>
  <c r="EI63" i="30"/>
  <c r="EI65" i="30"/>
  <c r="EI70" i="30"/>
  <c r="EI59" i="30"/>
  <c r="EI74" i="30"/>
  <c r="EI76" i="30"/>
  <c r="EI60" i="30"/>
  <c r="EI77" i="30"/>
  <c r="EI72" i="30"/>
  <c r="EI66" i="30"/>
  <c r="EI62" i="30"/>
  <c r="EI68" i="30"/>
  <c r="EI61" i="30"/>
  <c r="EI71" i="30"/>
  <c r="EI56" i="30"/>
  <c r="EX64" i="30"/>
  <c r="EX67" i="30"/>
  <c r="EX74" i="30"/>
  <c r="EX58" i="30"/>
  <c r="EX71" i="30"/>
  <c r="EX75" i="30"/>
  <c r="EX79" i="30"/>
  <c r="EX76" i="30"/>
  <c r="EX60" i="30"/>
  <c r="EX70" i="30"/>
  <c r="EX73" i="30"/>
  <c r="EX77" i="30"/>
  <c r="EX72" i="30"/>
  <c r="EX69" i="30"/>
  <c r="EX66" i="30"/>
  <c r="EX59" i="30"/>
  <c r="EX62" i="30"/>
  <c r="EX63" i="30"/>
  <c r="EX68" i="30"/>
  <c r="EX57" i="30"/>
  <c r="EX61" i="30"/>
  <c r="EX78" i="30"/>
  <c r="EX65" i="30"/>
  <c r="EX56" i="30"/>
  <c r="EN72" i="30"/>
  <c r="EN74" i="30"/>
  <c r="EN68" i="30"/>
  <c r="EN78" i="30"/>
  <c r="EN65" i="30"/>
  <c r="EN67" i="30"/>
  <c r="EN79" i="30"/>
  <c r="EN58" i="30"/>
  <c r="EN64" i="30"/>
  <c r="EN69" i="30"/>
  <c r="EN75" i="30"/>
  <c r="EN71" i="30"/>
  <c r="EN70" i="30"/>
  <c r="EN73" i="30"/>
  <c r="EN77" i="30"/>
  <c r="EN66" i="30"/>
  <c r="EN59" i="30"/>
  <c r="EN62" i="30"/>
  <c r="EN63" i="30"/>
  <c r="EN57" i="30"/>
  <c r="EN76" i="30"/>
  <c r="EN61" i="30"/>
  <c r="EN60" i="30"/>
  <c r="EN56" i="30"/>
  <c r="ET73" i="30"/>
  <c r="ET64" i="30"/>
  <c r="ET62" i="30"/>
  <c r="ET57" i="30"/>
  <c r="ET65" i="30"/>
  <c r="ET77" i="30"/>
  <c r="ET75" i="30"/>
  <c r="ET79" i="30"/>
  <c r="ET76" i="30"/>
  <c r="ET58" i="30"/>
  <c r="ET78" i="30"/>
  <c r="ET71" i="30"/>
  <c r="ET60" i="30"/>
  <c r="ET72" i="30"/>
  <c r="ET69" i="30"/>
  <c r="ET67" i="30"/>
  <c r="ET59" i="30"/>
  <c r="ET63" i="30"/>
  <c r="ET68" i="30"/>
  <c r="ET61" i="30"/>
  <c r="ET70" i="30"/>
  <c r="ET66" i="30"/>
  <c r="ET74" i="30"/>
  <c r="ET56" i="30"/>
  <c r="EW69" i="30"/>
  <c r="EW67" i="30"/>
  <c r="EW59" i="30"/>
  <c r="EW79" i="30"/>
  <c r="EW57" i="30"/>
  <c r="EW76" i="30"/>
  <c r="EW60" i="30"/>
  <c r="EW70" i="30"/>
  <c r="EW77" i="30"/>
  <c r="EW72" i="30"/>
  <c r="EW66" i="30"/>
  <c r="EW62" i="30"/>
  <c r="EW74" i="30"/>
  <c r="EW63" i="30"/>
  <c r="EW68" i="30"/>
  <c r="EW78" i="30"/>
  <c r="EW61" i="30"/>
  <c r="EW73" i="30"/>
  <c r="EW64" i="30"/>
  <c r="EW75" i="30"/>
  <c r="EW58" i="30"/>
  <c r="EW65" i="30"/>
  <c r="EW71" i="30"/>
  <c r="EW56" i="30"/>
  <c r="AW79" i="30"/>
  <c r="AW63" i="30"/>
  <c r="AW76" i="30"/>
  <c r="AW78" i="30"/>
  <c r="AW65" i="30"/>
  <c r="AW60" i="30"/>
  <c r="AW72" i="30"/>
  <c r="AW66" i="30"/>
  <c r="AW75" i="30"/>
  <c r="AW68" i="30"/>
  <c r="AW58" i="30"/>
  <c r="AW71" i="30"/>
  <c r="AW59" i="30"/>
  <c r="AW70" i="30"/>
  <c r="AW73" i="30"/>
  <c r="AW64" i="30"/>
  <c r="AW77" i="30"/>
  <c r="AW69" i="30"/>
  <c r="AW67" i="30"/>
  <c r="AW62" i="30"/>
  <c r="AW74" i="30"/>
  <c r="AW57" i="30"/>
  <c r="AW61" i="30"/>
  <c r="AW56" i="30"/>
  <c r="CF73" i="30"/>
  <c r="CF77" i="30"/>
  <c r="CF72" i="30"/>
  <c r="CF66" i="30"/>
  <c r="CF59" i="30"/>
  <c r="CF62" i="30"/>
  <c r="CF68" i="30"/>
  <c r="CF57" i="30"/>
  <c r="CF61" i="30"/>
  <c r="CF63" i="30"/>
  <c r="CF78" i="30"/>
  <c r="CF65" i="30"/>
  <c r="CF64" i="30"/>
  <c r="CF67" i="30"/>
  <c r="CF69" i="30"/>
  <c r="CF75" i="30"/>
  <c r="CF74" i="30"/>
  <c r="CF79" i="30"/>
  <c r="CF76" i="30"/>
  <c r="CF58" i="30"/>
  <c r="CF71" i="30"/>
  <c r="CF60" i="30"/>
  <c r="CF70" i="30"/>
  <c r="CF56" i="30"/>
  <c r="BA59" i="30"/>
  <c r="BA79" i="30"/>
  <c r="BA76" i="30"/>
  <c r="BA78" i="30"/>
  <c r="BA60" i="30"/>
  <c r="BA73" i="30"/>
  <c r="BA77" i="30"/>
  <c r="BA72" i="30"/>
  <c r="BA69" i="30"/>
  <c r="BA66" i="30"/>
  <c r="BA67" i="30"/>
  <c r="BA68" i="30"/>
  <c r="BA57" i="30"/>
  <c r="BA58" i="30"/>
  <c r="BA61" i="30"/>
  <c r="BA65" i="30"/>
  <c r="BA71" i="30"/>
  <c r="BA70" i="30"/>
  <c r="BA64" i="30"/>
  <c r="BA75" i="30"/>
  <c r="BA62" i="30"/>
  <c r="BA74" i="30"/>
  <c r="BA63" i="30"/>
  <c r="BA56" i="30"/>
  <c r="EW87" i="30"/>
  <c r="EW92" i="30"/>
  <c r="EW106" i="30"/>
  <c r="EW83" i="30"/>
  <c r="EW100" i="30"/>
  <c r="EW97" i="30"/>
  <c r="EW91" i="30"/>
  <c r="EW94" i="30"/>
  <c r="EW109" i="30"/>
  <c r="EW105" i="30"/>
  <c r="EW98" i="30"/>
  <c r="EW99" i="30"/>
  <c r="EW84" i="30"/>
  <c r="EW110" i="30"/>
  <c r="EW103" i="30"/>
  <c r="EW85" i="30"/>
  <c r="EW89" i="30"/>
  <c r="EW90" i="30"/>
  <c r="EW104" i="30"/>
  <c r="EW86" i="30"/>
  <c r="EW93" i="30"/>
  <c r="EW88" i="30"/>
  <c r="EW102" i="30"/>
  <c r="EW95" i="30"/>
  <c r="EW108" i="30"/>
  <c r="EW101" i="30"/>
  <c r="EW96" i="30"/>
  <c r="EW107" i="30"/>
  <c r="EW82" i="30"/>
  <c r="EG97" i="30"/>
  <c r="EG103" i="30"/>
  <c r="EG106" i="30"/>
  <c r="EG83" i="30"/>
  <c r="EG100" i="30"/>
  <c r="EG91" i="30"/>
  <c r="EG94" i="30"/>
  <c r="EG109" i="30"/>
  <c r="EG105" i="30"/>
  <c r="EG98" i="30"/>
  <c r="EG99" i="30"/>
  <c r="EG84" i="30"/>
  <c r="EG110" i="30"/>
  <c r="EG85" i="30"/>
  <c r="EG108" i="30"/>
  <c r="EG89" i="30"/>
  <c r="EG90" i="30"/>
  <c r="EG104" i="30"/>
  <c r="EG86" i="30"/>
  <c r="EG87" i="30"/>
  <c r="EG93" i="30"/>
  <c r="EG88" i="30"/>
  <c r="EG102" i="30"/>
  <c r="EG92" i="30"/>
  <c r="EG95" i="30"/>
  <c r="EG101" i="30"/>
  <c r="EG96" i="30"/>
  <c r="EG107" i="30"/>
  <c r="EG82" i="30"/>
  <c r="DQ103" i="30"/>
  <c r="DQ106" i="30"/>
  <c r="DQ83" i="30"/>
  <c r="DQ100" i="30"/>
  <c r="DQ91" i="30"/>
  <c r="DQ94" i="30"/>
  <c r="DQ109" i="30"/>
  <c r="DQ105" i="30"/>
  <c r="DQ98" i="30"/>
  <c r="DQ108" i="30"/>
  <c r="DQ99" i="30"/>
  <c r="DQ87" i="30"/>
  <c r="DQ92" i="30"/>
  <c r="DQ84" i="30"/>
  <c r="DQ110" i="30"/>
  <c r="DQ85" i="30"/>
  <c r="DQ89" i="30"/>
  <c r="DQ90" i="30"/>
  <c r="DQ104" i="30"/>
  <c r="DQ86" i="30"/>
  <c r="DQ93" i="30"/>
  <c r="DQ88" i="30"/>
  <c r="DQ102" i="30"/>
  <c r="DQ97" i="30"/>
  <c r="DQ95" i="30"/>
  <c r="DQ101" i="30"/>
  <c r="DQ96" i="30"/>
  <c r="DQ107" i="30"/>
  <c r="DQ82" i="30"/>
  <c r="DA106" i="30"/>
  <c r="DA108" i="30"/>
  <c r="DA87" i="30"/>
  <c r="DA83" i="30"/>
  <c r="DA100" i="30"/>
  <c r="DA92" i="30"/>
  <c r="DA91" i="30"/>
  <c r="DA94" i="30"/>
  <c r="DA109" i="30"/>
  <c r="DA105" i="30"/>
  <c r="DA98" i="30"/>
  <c r="DA99" i="30"/>
  <c r="DA97" i="30"/>
  <c r="DA84" i="30"/>
  <c r="DA110" i="30"/>
  <c r="DA85" i="30"/>
  <c r="DA89" i="30"/>
  <c r="DA90" i="30"/>
  <c r="DA104" i="30"/>
  <c r="DA86" i="30"/>
  <c r="DA93" i="30"/>
  <c r="DA88" i="30"/>
  <c r="DA102" i="30"/>
  <c r="DA103" i="30"/>
  <c r="DA95" i="30"/>
  <c r="DA101" i="30"/>
  <c r="DA96" i="30"/>
  <c r="DA107" i="30"/>
  <c r="DA82" i="30"/>
  <c r="CB87" i="30"/>
  <c r="CB83" i="30"/>
  <c r="CB100" i="30"/>
  <c r="CB94" i="30"/>
  <c r="CB98" i="30"/>
  <c r="CB93" i="30"/>
  <c r="CB92" i="30"/>
  <c r="CB97" i="30"/>
  <c r="CB84" i="30"/>
  <c r="CB110" i="30"/>
  <c r="CB91" i="30"/>
  <c r="CB105" i="30"/>
  <c r="CB85" i="30"/>
  <c r="CB90" i="30"/>
  <c r="CB86" i="30"/>
  <c r="CB88" i="30"/>
  <c r="CB102" i="30"/>
  <c r="CB109" i="30"/>
  <c r="CB95" i="30"/>
  <c r="CB89" i="30"/>
  <c r="CB101" i="30"/>
  <c r="CB96" i="30"/>
  <c r="CB103" i="30"/>
  <c r="CB106" i="30"/>
  <c r="CB108" i="30"/>
  <c r="CB99" i="30"/>
  <c r="CB107" i="30"/>
  <c r="CB104" i="30"/>
  <c r="CB82" i="30"/>
  <c r="AW87" i="30"/>
  <c r="AW83" i="30"/>
  <c r="AW91" i="30"/>
  <c r="AW109" i="30"/>
  <c r="AW105" i="30"/>
  <c r="AW106" i="30"/>
  <c r="AW99" i="30"/>
  <c r="AW96" i="30"/>
  <c r="AW93" i="30"/>
  <c r="AW100" i="30"/>
  <c r="AW92" i="30"/>
  <c r="AW94" i="30"/>
  <c r="AW98" i="30"/>
  <c r="AW89" i="30"/>
  <c r="AW104" i="30"/>
  <c r="AW88" i="30"/>
  <c r="AW84" i="30"/>
  <c r="AW110" i="30"/>
  <c r="AW85" i="30"/>
  <c r="AW101" i="30"/>
  <c r="AW90" i="30"/>
  <c r="AW107" i="30"/>
  <c r="AW86" i="30"/>
  <c r="AW102" i="30"/>
  <c r="AW97" i="30"/>
  <c r="AW103" i="30"/>
  <c r="AW95" i="30"/>
  <c r="AW108" i="30"/>
  <c r="AW82" i="30"/>
  <c r="CD93" i="30"/>
  <c r="CD102" i="30"/>
  <c r="CD92" i="30"/>
  <c r="CD84" i="30"/>
  <c r="CD91" i="30"/>
  <c r="CD95" i="30"/>
  <c r="CD89" i="30"/>
  <c r="CD104" i="30"/>
  <c r="CD88" i="30"/>
  <c r="CD97" i="30"/>
  <c r="CD106" i="30"/>
  <c r="CD83" i="30"/>
  <c r="CD103" i="30"/>
  <c r="CD94" i="30"/>
  <c r="CD109" i="30"/>
  <c r="CD85" i="30"/>
  <c r="CD98" i="30"/>
  <c r="CD108" i="30"/>
  <c r="CD99" i="30"/>
  <c r="CD96" i="30"/>
  <c r="CD87" i="30"/>
  <c r="CD100" i="30"/>
  <c r="CD110" i="30"/>
  <c r="CD105" i="30"/>
  <c r="CD101" i="30"/>
  <c r="CD90" i="30"/>
  <c r="CD107" i="30"/>
  <c r="CD86" i="30"/>
  <c r="CD82" i="30"/>
  <c r="AF37" i="30"/>
  <c r="AF39" i="30"/>
  <c r="AF38" i="30"/>
  <c r="AF40" i="30"/>
  <c r="AF36" i="30"/>
  <c r="ES34" i="30"/>
  <c r="ES35" i="30"/>
  <c r="ES33" i="30"/>
  <c r="ES80" i="30"/>
  <c r="ES32" i="30"/>
  <c r="ES81" i="30"/>
  <c r="ES31" i="30"/>
  <c r="EC35" i="30"/>
  <c r="EC33" i="30"/>
  <c r="EC80" i="30"/>
  <c r="EC34" i="30"/>
  <c r="EC32" i="30"/>
  <c r="EC81" i="30"/>
  <c r="EC31" i="30"/>
  <c r="DM35" i="30"/>
  <c r="DM33" i="30"/>
  <c r="DM80" i="30"/>
  <c r="DM34" i="30"/>
  <c r="DM32" i="30"/>
  <c r="DM81" i="30"/>
  <c r="DM31" i="30"/>
  <c r="CW35" i="30"/>
  <c r="CW34" i="30"/>
  <c r="CW33" i="30"/>
  <c r="CW80" i="30"/>
  <c r="CW32" i="30"/>
  <c r="CW81" i="30"/>
  <c r="CW31" i="30"/>
  <c r="BU81" i="30"/>
  <c r="BU34" i="30"/>
  <c r="BU35" i="30"/>
  <c r="BU80" i="30"/>
  <c r="BU33" i="30"/>
  <c r="BU32" i="30"/>
  <c r="BU31" i="30"/>
  <c r="AM80" i="30"/>
  <c r="AM81" i="30"/>
  <c r="AM32" i="30"/>
  <c r="AM35" i="30"/>
  <c r="AM34" i="30"/>
  <c r="AM33" i="30"/>
  <c r="AM31" i="30"/>
  <c r="BT80" i="30"/>
  <c r="BT34" i="30"/>
  <c r="BT32" i="30"/>
  <c r="BT33" i="30"/>
  <c r="BT35" i="30"/>
  <c r="BT81" i="30"/>
  <c r="BT31" i="30"/>
  <c r="AO34" i="30"/>
  <c r="AO33" i="30"/>
  <c r="AO35" i="30"/>
  <c r="AO81" i="30"/>
  <c r="AO80" i="30"/>
  <c r="AO32" i="30"/>
  <c r="AO31" i="30"/>
  <c r="DW77" i="30"/>
  <c r="DW66" i="30"/>
  <c r="DW62" i="30"/>
  <c r="DW61" i="30"/>
  <c r="DW71" i="30"/>
  <c r="DW73" i="30"/>
  <c r="DW64" i="30"/>
  <c r="DW79" i="30"/>
  <c r="DW57" i="30"/>
  <c r="DW58" i="30"/>
  <c r="DW78" i="30"/>
  <c r="DW65" i="30"/>
  <c r="DW70" i="30"/>
  <c r="DW69" i="30"/>
  <c r="DW67" i="30"/>
  <c r="DW59" i="30"/>
  <c r="DW63" i="30"/>
  <c r="DW76" i="30"/>
  <c r="DW60" i="30"/>
  <c r="DW72" i="30"/>
  <c r="DW75" i="30"/>
  <c r="DW74" i="30"/>
  <c r="DW68" i="30"/>
  <c r="DW56" i="30"/>
  <c r="DT72" i="30"/>
  <c r="DT67" i="30"/>
  <c r="DT63" i="30"/>
  <c r="DT68" i="30"/>
  <c r="DT75" i="30"/>
  <c r="DT79" i="30"/>
  <c r="DT71" i="30"/>
  <c r="DT70" i="30"/>
  <c r="DT73" i="30"/>
  <c r="DT64" i="30"/>
  <c r="DT77" i="30"/>
  <c r="DT66" i="30"/>
  <c r="DT59" i="30"/>
  <c r="DT62" i="30"/>
  <c r="DT74" i="30"/>
  <c r="DT57" i="30"/>
  <c r="DT61" i="30"/>
  <c r="DT69" i="30"/>
  <c r="DT76" i="30"/>
  <c r="DT58" i="30"/>
  <c r="DT78" i="30"/>
  <c r="DT65" i="30"/>
  <c r="DT60" i="30"/>
  <c r="DT56" i="30"/>
  <c r="DZ64" i="30"/>
  <c r="DZ66" i="30"/>
  <c r="DZ75" i="30"/>
  <c r="DZ79" i="30"/>
  <c r="DZ58" i="30"/>
  <c r="DZ78" i="30"/>
  <c r="DZ69" i="30"/>
  <c r="DZ67" i="30"/>
  <c r="DZ59" i="30"/>
  <c r="DZ63" i="30"/>
  <c r="DZ76" i="30"/>
  <c r="DZ60" i="30"/>
  <c r="DZ70" i="30"/>
  <c r="DZ77" i="30"/>
  <c r="DZ72" i="30"/>
  <c r="DZ74" i="30"/>
  <c r="DZ68" i="30"/>
  <c r="DZ73" i="30"/>
  <c r="DZ62" i="30"/>
  <c r="DZ57" i="30"/>
  <c r="DZ65" i="30"/>
  <c r="DZ61" i="30"/>
  <c r="DZ71" i="30"/>
  <c r="DZ56" i="30"/>
  <c r="EC77" i="30"/>
  <c r="EC66" i="30"/>
  <c r="EC74" i="30"/>
  <c r="EC63" i="30"/>
  <c r="EC76" i="30"/>
  <c r="EC61" i="30"/>
  <c r="EC60" i="30"/>
  <c r="EC72" i="30"/>
  <c r="EC68" i="30"/>
  <c r="EC57" i="30"/>
  <c r="EC67" i="30"/>
  <c r="EC75" i="30"/>
  <c r="EC62" i="30"/>
  <c r="EC58" i="30"/>
  <c r="EC78" i="30"/>
  <c r="EC65" i="30"/>
  <c r="EC71" i="30"/>
  <c r="EC73" i="30"/>
  <c r="EC64" i="30"/>
  <c r="EC69" i="30"/>
  <c r="EC59" i="30"/>
  <c r="EC79" i="30"/>
  <c r="EC70" i="30"/>
  <c r="EC56" i="30"/>
  <c r="AG76" i="30"/>
  <c r="AG78" i="30"/>
  <c r="AG65" i="30"/>
  <c r="AG60" i="30"/>
  <c r="AG72" i="30"/>
  <c r="AG66" i="30"/>
  <c r="AG75" i="30"/>
  <c r="AG79" i="30"/>
  <c r="AG68" i="30"/>
  <c r="AG58" i="30"/>
  <c r="AG59" i="30"/>
  <c r="AG63" i="30"/>
  <c r="AG70" i="30"/>
  <c r="AG73" i="30"/>
  <c r="AG64" i="30"/>
  <c r="AG77" i="30"/>
  <c r="AG69" i="30"/>
  <c r="AG67" i="30"/>
  <c r="AG62" i="30"/>
  <c r="AG74" i="30"/>
  <c r="AG57" i="30"/>
  <c r="AG61" i="30"/>
  <c r="AG71" i="30"/>
  <c r="AG56" i="30"/>
  <c r="BX72" i="30"/>
  <c r="BX69" i="30"/>
  <c r="BX67" i="30"/>
  <c r="BX68" i="30"/>
  <c r="BX58" i="30"/>
  <c r="BX75" i="30"/>
  <c r="BX63" i="30"/>
  <c r="BX71" i="30"/>
  <c r="BX70" i="30"/>
  <c r="BX73" i="30"/>
  <c r="BX64" i="30"/>
  <c r="BX77" i="30"/>
  <c r="BX66" i="30"/>
  <c r="BX59" i="30"/>
  <c r="BX62" i="30"/>
  <c r="BX57" i="30"/>
  <c r="BX61" i="30"/>
  <c r="BX74" i="30"/>
  <c r="BX79" i="30"/>
  <c r="BX76" i="30"/>
  <c r="BX78" i="30"/>
  <c r="BX65" i="30"/>
  <c r="BX60" i="30"/>
  <c r="BX56" i="30"/>
  <c r="AP73" i="30"/>
  <c r="AP64" i="30"/>
  <c r="AP62" i="30"/>
  <c r="AP74" i="30"/>
  <c r="AP57" i="30"/>
  <c r="AP65" i="30"/>
  <c r="AP79" i="30"/>
  <c r="AP76" i="30"/>
  <c r="AP78" i="30"/>
  <c r="AP60" i="30"/>
  <c r="AP77" i="30"/>
  <c r="AP72" i="30"/>
  <c r="AP66" i="30"/>
  <c r="AP67" i="30"/>
  <c r="AP63" i="30"/>
  <c r="AP68" i="30"/>
  <c r="AP58" i="30"/>
  <c r="AP61" i="30"/>
  <c r="AP69" i="30"/>
  <c r="AP59" i="30"/>
  <c r="AP75" i="30"/>
  <c r="AP71" i="30"/>
  <c r="AP70" i="30"/>
  <c r="AP56" i="30"/>
  <c r="CY69" i="30"/>
  <c r="CY67" i="30"/>
  <c r="CY59" i="30"/>
  <c r="CY63" i="30"/>
  <c r="CY64" i="30"/>
  <c r="CY75" i="30"/>
  <c r="CY74" i="30"/>
  <c r="CY65" i="30"/>
  <c r="CY70" i="30"/>
  <c r="CY77" i="30"/>
  <c r="CY66" i="30"/>
  <c r="CY62" i="30"/>
  <c r="CY76" i="30"/>
  <c r="CY61" i="30"/>
  <c r="CY71" i="30"/>
  <c r="CY60" i="30"/>
  <c r="CY73" i="30"/>
  <c r="CY72" i="30"/>
  <c r="CY79" i="30"/>
  <c r="CY68" i="30"/>
  <c r="CY57" i="30"/>
  <c r="CY58" i="30"/>
  <c r="CY78" i="30"/>
  <c r="CY56" i="30"/>
  <c r="DG77" i="30"/>
  <c r="DG66" i="30"/>
  <c r="DG62" i="30"/>
  <c r="DG65" i="30"/>
  <c r="DG61" i="30"/>
  <c r="DG71" i="30"/>
  <c r="DG70" i="30"/>
  <c r="DG73" i="30"/>
  <c r="DG64" i="30"/>
  <c r="DG59" i="30"/>
  <c r="DG79" i="30"/>
  <c r="DG57" i="30"/>
  <c r="DG58" i="30"/>
  <c r="DG78" i="30"/>
  <c r="DG69" i="30"/>
  <c r="DG67" i="30"/>
  <c r="DG75" i="30"/>
  <c r="DG63" i="30"/>
  <c r="DG76" i="30"/>
  <c r="DG60" i="30"/>
  <c r="DG72" i="30"/>
  <c r="DG74" i="30"/>
  <c r="DG68" i="30"/>
  <c r="DG56" i="30"/>
  <c r="DP72" i="30"/>
  <c r="DP69" i="30"/>
  <c r="DP75" i="30"/>
  <c r="DP74" i="30"/>
  <c r="DP68" i="30"/>
  <c r="DP58" i="30"/>
  <c r="DP71" i="30"/>
  <c r="DP70" i="30"/>
  <c r="DP73" i="30"/>
  <c r="DP77" i="30"/>
  <c r="DP66" i="30"/>
  <c r="DP59" i="30"/>
  <c r="DP62" i="30"/>
  <c r="DP57" i="30"/>
  <c r="DP61" i="30"/>
  <c r="DP64" i="30"/>
  <c r="DP78" i="30"/>
  <c r="DP65" i="30"/>
  <c r="DP67" i="30"/>
  <c r="DP79" i="30"/>
  <c r="DP63" i="30"/>
  <c r="DP76" i="30"/>
  <c r="DP60" i="30"/>
  <c r="DP56" i="30"/>
  <c r="DV64" i="30"/>
  <c r="DV77" i="30"/>
  <c r="DV69" i="30"/>
  <c r="DV67" i="30"/>
  <c r="DV59" i="30"/>
  <c r="DV63" i="30"/>
  <c r="DV70" i="30"/>
  <c r="DV74" i="30"/>
  <c r="DV76" i="30"/>
  <c r="DV61" i="30"/>
  <c r="DV60" i="30"/>
  <c r="DV73" i="30"/>
  <c r="DV72" i="30"/>
  <c r="DV66" i="30"/>
  <c r="DV62" i="30"/>
  <c r="DV68" i="30"/>
  <c r="DV57" i="30"/>
  <c r="DV65" i="30"/>
  <c r="DV71" i="30"/>
  <c r="DV75" i="30"/>
  <c r="DV79" i="30"/>
  <c r="DV58" i="30"/>
  <c r="DV78" i="30"/>
  <c r="DV56" i="30"/>
  <c r="DY62" i="30"/>
  <c r="DY76" i="30"/>
  <c r="DY78" i="30"/>
  <c r="DY60" i="30"/>
  <c r="DY72" i="30"/>
  <c r="DY75" i="30"/>
  <c r="DY68" i="30"/>
  <c r="DY58" i="30"/>
  <c r="DY65" i="30"/>
  <c r="DY71" i="30"/>
  <c r="DY69" i="30"/>
  <c r="DY67" i="30"/>
  <c r="DY59" i="30"/>
  <c r="DY79" i="30"/>
  <c r="DY70" i="30"/>
  <c r="DY73" i="30"/>
  <c r="DY64" i="30"/>
  <c r="DY77" i="30"/>
  <c r="DY66" i="30"/>
  <c r="DY74" i="30"/>
  <c r="DY63" i="30"/>
  <c r="DY57" i="30"/>
  <c r="DY61" i="30"/>
  <c r="DY56" i="30"/>
  <c r="CK69" i="30"/>
  <c r="CK67" i="30"/>
  <c r="CK59" i="30"/>
  <c r="CK62" i="30"/>
  <c r="CK79" i="30"/>
  <c r="CK57" i="30"/>
  <c r="CK76" i="30"/>
  <c r="CK60" i="30"/>
  <c r="CK70" i="30"/>
  <c r="CK77" i="30"/>
  <c r="CK72" i="30"/>
  <c r="CK66" i="30"/>
  <c r="CK74" i="30"/>
  <c r="CK63" i="30"/>
  <c r="CK68" i="30"/>
  <c r="CK78" i="30"/>
  <c r="CK61" i="30"/>
  <c r="CK73" i="30"/>
  <c r="CK64" i="30"/>
  <c r="CK75" i="30"/>
  <c r="CK58" i="30"/>
  <c r="CK65" i="30"/>
  <c r="CK71" i="30"/>
  <c r="CK56" i="30"/>
  <c r="BV25" i="30"/>
  <c r="BV24" i="30"/>
  <c r="EK25" i="30"/>
  <c r="EK24" i="30"/>
  <c r="CK25" i="30"/>
  <c r="CK24" i="30"/>
  <c r="AO25" i="30"/>
  <c r="AO24" i="30"/>
  <c r="BJ25" i="30"/>
  <c r="BJ24" i="30"/>
  <c r="EA25" i="30"/>
  <c r="EA24" i="30"/>
  <c r="EW25" i="30"/>
  <c r="EW24" i="30"/>
  <c r="EJ25" i="30"/>
  <c r="EJ24" i="30"/>
  <c r="CQ38" i="30"/>
  <c r="CQ40" i="30"/>
  <c r="CQ39" i="30"/>
  <c r="CQ37" i="30"/>
  <c r="CQ36" i="30"/>
  <c r="BL40" i="30"/>
  <c r="BL39" i="30"/>
  <c r="BL37" i="30"/>
  <c r="BL38" i="30"/>
  <c r="BL36" i="30"/>
  <c r="EW40" i="30"/>
  <c r="EW37" i="30"/>
  <c r="EW39" i="30"/>
  <c r="EW38" i="30"/>
  <c r="EW36" i="30"/>
  <c r="EG37" i="30"/>
  <c r="EG40" i="30"/>
  <c r="EG39" i="30"/>
  <c r="EG38" i="30"/>
  <c r="EG36" i="30"/>
  <c r="DQ40" i="30"/>
  <c r="DQ39" i="30"/>
  <c r="DQ37" i="30"/>
  <c r="DQ38" i="30"/>
  <c r="DQ36" i="30"/>
  <c r="DA40" i="30"/>
  <c r="DA37" i="30"/>
  <c r="DA39" i="30"/>
  <c r="DA38" i="30"/>
  <c r="DA36" i="30"/>
  <c r="CB40" i="30"/>
  <c r="CB39" i="30"/>
  <c r="CB37" i="30"/>
  <c r="CB38" i="30"/>
  <c r="CB36" i="30"/>
  <c r="AW40" i="30"/>
  <c r="AW37" i="30"/>
  <c r="AW39" i="30"/>
  <c r="AW38" i="30"/>
  <c r="AW36" i="30"/>
  <c r="BN39" i="30"/>
  <c r="BN38" i="30"/>
  <c r="BN37" i="30"/>
  <c r="BN40" i="30"/>
  <c r="BN36" i="30"/>
  <c r="AI39" i="30"/>
  <c r="AI37" i="30"/>
  <c r="AI38" i="30"/>
  <c r="AI40" i="30"/>
  <c r="AI36" i="30"/>
  <c r="EI39" i="30"/>
  <c r="EI38" i="30"/>
  <c r="EI40" i="30"/>
  <c r="EI37" i="30"/>
  <c r="EI36" i="30"/>
  <c r="DS40" i="30"/>
  <c r="DS39" i="30"/>
  <c r="DS38" i="30"/>
  <c r="DS37" i="30"/>
  <c r="DS36" i="30"/>
  <c r="DC39" i="30"/>
  <c r="DC38" i="30"/>
  <c r="DC37" i="30"/>
  <c r="DC40" i="30"/>
  <c r="DC36" i="30"/>
  <c r="CG40" i="30"/>
  <c r="CG39" i="30"/>
  <c r="CG37" i="30"/>
  <c r="CG38" i="30"/>
  <c r="CG36" i="30"/>
  <c r="AY39" i="30"/>
  <c r="AY37" i="30"/>
  <c r="AY38" i="30"/>
  <c r="AY40" i="30"/>
  <c r="AY36" i="30"/>
  <c r="CX25" i="30"/>
  <c r="CX24" i="30"/>
  <c r="EV25" i="30"/>
  <c r="EV24" i="30"/>
  <c r="BG25" i="30"/>
  <c r="BG24" i="30"/>
  <c r="DB25" i="30"/>
  <c r="DB24" i="30"/>
  <c r="AG25" i="30"/>
  <c r="AG24" i="30"/>
  <c r="DX25" i="30"/>
  <c r="DX24" i="30"/>
  <c r="EN34" i="30"/>
  <c r="EN35" i="30"/>
  <c r="EN80" i="30"/>
  <c r="EN33" i="30"/>
  <c r="EN81" i="30"/>
  <c r="EN32" i="30"/>
  <c r="EN31" i="30"/>
  <c r="DX34" i="30"/>
  <c r="DX80" i="30"/>
  <c r="DX33" i="30"/>
  <c r="DX81" i="30"/>
  <c r="DX32" i="30"/>
  <c r="DX35" i="30"/>
  <c r="DX31" i="30"/>
  <c r="DH34" i="30"/>
  <c r="DH35" i="30"/>
  <c r="DH80" i="30"/>
  <c r="DH33" i="30"/>
  <c r="DH81" i="30"/>
  <c r="DH32" i="30"/>
  <c r="DH31" i="30"/>
  <c r="CO34" i="30"/>
  <c r="CO81" i="30"/>
  <c r="CO80" i="30"/>
  <c r="CO35" i="30"/>
  <c r="CO33" i="30"/>
  <c r="CO32" i="30"/>
  <c r="CO31" i="30"/>
  <c r="BJ32" i="30"/>
  <c r="BJ35" i="30"/>
  <c r="BJ34" i="30"/>
  <c r="BJ33" i="30"/>
  <c r="BJ80" i="30"/>
  <c r="BJ81" i="30"/>
  <c r="BJ31" i="30"/>
  <c r="CQ80" i="30"/>
  <c r="CQ34" i="30"/>
  <c r="CQ32" i="30"/>
  <c r="CQ33" i="30"/>
  <c r="CQ35" i="30"/>
  <c r="CQ81" i="30"/>
  <c r="CQ31" i="30"/>
  <c r="BL34" i="30"/>
  <c r="BL80" i="30"/>
  <c r="BL33" i="30"/>
  <c r="BL35" i="30"/>
  <c r="BL81" i="30"/>
  <c r="BL32" i="30"/>
  <c r="BL31" i="30"/>
  <c r="AH253" i="32" l="1"/>
  <c r="AH24" i="32"/>
  <c r="AH274" i="32" s="1"/>
  <c r="AT47" i="34"/>
  <c r="AT44" i="32"/>
  <c r="AQ47" i="34"/>
  <c r="AQ44" i="32"/>
  <c r="AW43" i="32"/>
  <c r="AN46" i="32"/>
  <c r="AN234" i="32"/>
  <c r="AK48" i="32"/>
  <c r="AK276" i="32" s="1"/>
  <c r="AK255" i="32"/>
  <c r="AG199" i="33"/>
  <c r="BG199" i="33"/>
  <c r="CX199" i="33"/>
  <c r="EJ199" i="33"/>
  <c r="EA199" i="33"/>
  <c r="AO199" i="33"/>
  <c r="EK199" i="33"/>
  <c r="AE36" i="30"/>
  <c r="AE37" i="30"/>
  <c r="AH228" i="32"/>
  <c r="AH15" i="36" s="1"/>
  <c r="AU199" i="33"/>
  <c r="DT199" i="33"/>
  <c r="DK199" i="33"/>
  <c r="AH199" i="33"/>
  <c r="BE199" i="33"/>
  <c r="CE199" i="33"/>
  <c r="AI253" i="32"/>
  <c r="AI24" i="32"/>
  <c r="AI274" i="32" s="1"/>
  <c r="AE71" i="30"/>
  <c r="AE67" i="30"/>
  <c r="AE77" i="30"/>
  <c r="AE63" i="30"/>
  <c r="AE58" i="30"/>
  <c r="AE66" i="30"/>
  <c r="DI199" i="33"/>
  <c r="CT199" i="33"/>
  <c r="BH199" i="33"/>
  <c r="BP199" i="33"/>
  <c r="CL199" i="33"/>
  <c r="BB199" i="33"/>
  <c r="EM199" i="33"/>
  <c r="BA199" i="33"/>
  <c r="DD199" i="33"/>
  <c r="CU199" i="33"/>
  <c r="DN199" i="33"/>
  <c r="BD199" i="33"/>
  <c r="BN199" i="33"/>
  <c r="AJ43" i="23"/>
  <c r="AJ49" i="23"/>
  <c r="AX199" i="33"/>
  <c r="AL199" i="33"/>
  <c r="DW199" i="33"/>
  <c r="ET199" i="33"/>
  <c r="AL29" i="23"/>
  <c r="AL30" i="23"/>
  <c r="AL31" i="23"/>
  <c r="AL41" i="23" s="1"/>
  <c r="AL51" i="23" s="1"/>
  <c r="CN199" i="33"/>
  <c r="AE99" i="30"/>
  <c r="AE92" i="30"/>
  <c r="AE85" i="30"/>
  <c r="AE86" i="30"/>
  <c r="AE110" i="30"/>
  <c r="AE105" i="30"/>
  <c r="AE88" i="30"/>
  <c r="DU199" i="33"/>
  <c r="AP199" i="33"/>
  <c r="DV199" i="33"/>
  <c r="AE31" i="30"/>
  <c r="AE81" i="30"/>
  <c r="AE40" i="30"/>
  <c r="AS199" i="33"/>
  <c r="DL199" i="33"/>
  <c r="BY199" i="33"/>
  <c r="AE61" i="30"/>
  <c r="AE69" i="30"/>
  <c r="AE64" i="30"/>
  <c r="AE59" i="30"/>
  <c r="AE68" i="30"/>
  <c r="AE72" i="30"/>
  <c r="AI21" i="23"/>
  <c r="AI22" i="23" s="1"/>
  <c r="EF199" i="33"/>
  <c r="AL19" i="34"/>
  <c r="AL20" i="32"/>
  <c r="AJ22" i="32"/>
  <c r="AJ232" i="32"/>
  <c r="AF199" i="33"/>
  <c r="DO199" i="33"/>
  <c r="BK199" i="33"/>
  <c r="EX199" i="33"/>
  <c r="AK51" i="23"/>
  <c r="AJ163" i="33"/>
  <c r="BS199" i="33"/>
  <c r="CI199" i="33"/>
  <c r="AY199" i="33"/>
  <c r="CC199" i="33"/>
  <c r="CR199" i="33"/>
  <c r="AI199" i="33"/>
  <c r="AE101" i="30"/>
  <c r="AE100" i="30"/>
  <c r="AE109" i="30"/>
  <c r="AE90" i="30"/>
  <c r="AE107" i="30"/>
  <c r="AE94" i="30"/>
  <c r="AE93" i="30"/>
  <c r="EO199" i="33"/>
  <c r="DR199" i="33"/>
  <c r="CF199" i="33"/>
  <c r="AE33" i="30"/>
  <c r="AE35" i="30"/>
  <c r="DP199" i="33"/>
  <c r="CW199" i="33"/>
  <c r="DX199" i="33"/>
  <c r="DB199" i="33"/>
  <c r="EW199" i="33"/>
  <c r="BJ199" i="33"/>
  <c r="CK199" i="33"/>
  <c r="BV199" i="33"/>
  <c r="AE38" i="30"/>
  <c r="DM199" i="33"/>
  <c r="EG199" i="33"/>
  <c r="EL199" i="33"/>
  <c r="BT199" i="33"/>
  <c r="EP199" i="33"/>
  <c r="AE56" i="30"/>
  <c r="AE78" i="30"/>
  <c r="AE74" i="30"/>
  <c r="AE70" i="30"/>
  <c r="AE73" i="30"/>
  <c r="AE79" i="30"/>
  <c r="CV199" i="33"/>
  <c r="BW199" i="33"/>
  <c r="CH199" i="33"/>
  <c r="EH199" i="33"/>
  <c r="EN199" i="33"/>
  <c r="BQ199" i="33"/>
  <c r="EC199" i="33"/>
  <c r="AM199" i="33"/>
  <c r="AK51" i="27"/>
  <c r="AK40" i="23"/>
  <c r="AK50" i="23" s="1"/>
  <c r="DQ199" i="33"/>
  <c r="DZ199" i="33"/>
  <c r="BM199" i="33"/>
  <c r="EE199" i="33"/>
  <c r="AJ162" i="33"/>
  <c r="AJ3" i="27"/>
  <c r="AJ29" i="32"/>
  <c r="AJ180" i="33"/>
  <c r="AJ115" i="27"/>
  <c r="AI212" i="32"/>
  <c r="AI228" i="32" s="1"/>
  <c r="AI15" i="36" s="1"/>
  <c r="AI32" i="34"/>
  <c r="AI176" i="33"/>
  <c r="ER199" i="33"/>
  <c r="EI199" i="33"/>
  <c r="CB199" i="33"/>
  <c r="DY199" i="33"/>
  <c r="CQ199" i="33"/>
  <c r="BZ199" i="33"/>
  <c r="AE82" i="30"/>
  <c r="AE106" i="30"/>
  <c r="AE83" i="30"/>
  <c r="AE91" i="30"/>
  <c r="AE89" i="30"/>
  <c r="AE98" i="30"/>
  <c r="AE84" i="30"/>
  <c r="AE87" i="30"/>
  <c r="AK19" i="34"/>
  <c r="AK20" i="32"/>
  <c r="AM19" i="32"/>
  <c r="DH199" i="33"/>
  <c r="EU199" i="33"/>
  <c r="CZ199" i="33"/>
  <c r="AE34" i="30"/>
  <c r="AE80" i="30"/>
  <c r="EV199" i="33"/>
  <c r="AE39" i="30"/>
  <c r="AI53" i="23"/>
  <c r="DF199" i="33"/>
  <c r="AE60" i="30"/>
  <c r="AE76" i="30"/>
  <c r="AE62" i="30"/>
  <c r="AE57" i="30"/>
  <c r="AE65" i="30"/>
  <c r="AE75" i="30"/>
  <c r="CO199" i="33"/>
  <c r="DE199" i="33"/>
  <c r="ED199" i="33"/>
  <c r="DG199" i="33"/>
  <c r="AK16" i="27"/>
  <c r="AK17" i="27"/>
  <c r="AK163" i="33" s="1"/>
  <c r="AK39" i="23"/>
  <c r="AR199" i="33"/>
  <c r="ES199" i="33"/>
  <c r="DJ199" i="33"/>
  <c r="DA199" i="33"/>
  <c r="EQ199" i="33"/>
  <c r="AV199" i="33"/>
  <c r="CY199" i="33"/>
  <c r="AM4" i="23"/>
  <c r="AN32" i="15"/>
  <c r="AE104" i="30"/>
  <c r="AE103" i="30"/>
  <c r="AE96" i="30"/>
  <c r="AE102" i="30"/>
  <c r="AE108" i="30"/>
  <c r="AE95" i="30"/>
  <c r="AE97" i="30"/>
  <c r="EB199" i="33"/>
  <c r="DS199" i="33"/>
  <c r="AJ199" i="33"/>
  <c r="AJ50" i="23"/>
  <c r="AE32" i="30"/>
  <c r="DC199" i="33"/>
  <c r="AH27" i="30" l="1"/>
  <c r="AH45" i="30"/>
  <c r="AH49" i="30"/>
  <c r="AH26" i="30"/>
  <c r="AH20" i="30"/>
  <c r="AH29" i="30"/>
  <c r="AH28" i="30"/>
  <c r="AH46" i="30"/>
  <c r="AH111" i="30"/>
  <c r="AH44" i="30"/>
  <c r="AH42" i="30"/>
  <c r="AH19" i="30"/>
  <c r="AH18" i="30"/>
  <c r="AH48" i="30"/>
  <c r="AH30" i="30"/>
  <c r="AH21" i="30"/>
  <c r="AH41" i="30"/>
  <c r="AH47" i="30"/>
  <c r="AH43" i="30"/>
  <c r="AH50" i="30"/>
  <c r="AZ43" i="32"/>
  <c r="AW47" i="34"/>
  <c r="AW44" i="32"/>
  <c r="AK24" i="30"/>
  <c r="AK25" i="30"/>
  <c r="AQ46" i="32"/>
  <c r="AQ234" i="32"/>
  <c r="AJ176" i="33"/>
  <c r="AN48" i="32"/>
  <c r="AN276" i="32" s="1"/>
  <c r="AN255" i="32"/>
  <c r="AT46" i="32"/>
  <c r="AT234" i="32"/>
  <c r="AN4" i="23"/>
  <c r="AO32" i="15"/>
  <c r="AL17" i="27"/>
  <c r="AL163" i="33" s="1"/>
  <c r="AL16" i="27"/>
  <c r="AL39" i="23"/>
  <c r="AM29" i="23"/>
  <c r="AM30" i="23"/>
  <c r="AM31" i="23"/>
  <c r="AM41" i="23" s="1"/>
  <c r="AK43" i="23"/>
  <c r="AK49" i="23"/>
  <c r="AM19" i="34"/>
  <c r="AM20" i="32"/>
  <c r="AN19" i="32"/>
  <c r="AK22" i="32"/>
  <c r="AK232" i="32"/>
  <c r="AJ53" i="23"/>
  <c r="AJ187" i="33"/>
  <c r="AJ253" i="32"/>
  <c r="AJ24" i="32"/>
  <c r="AJ274" i="32" s="1"/>
  <c r="AL22" i="32"/>
  <c r="AL232" i="32"/>
  <c r="AJ21" i="23"/>
  <c r="AJ22" i="23" s="1"/>
  <c r="AK162" i="33"/>
  <c r="AK3" i="27"/>
  <c r="AK180" i="33"/>
  <c r="AK187" i="33" s="1"/>
  <c r="AK115" i="27"/>
  <c r="AK29" i="32"/>
  <c r="AJ212" i="32"/>
  <c r="AJ228" i="32" s="1"/>
  <c r="AJ15" i="36" s="1"/>
  <c r="AJ32" i="34"/>
  <c r="AL51" i="27"/>
  <c r="AL40" i="23"/>
  <c r="AI21" i="30"/>
  <c r="AI45" i="30"/>
  <c r="AI41" i="30"/>
  <c r="AI44" i="30"/>
  <c r="AI49" i="30"/>
  <c r="AI29" i="30"/>
  <c r="AI48" i="30"/>
  <c r="AI27" i="30"/>
  <c r="AI111" i="30"/>
  <c r="AI43" i="30"/>
  <c r="AI28" i="30"/>
  <c r="AI47" i="30"/>
  <c r="AI30" i="30"/>
  <c r="AI42" i="30"/>
  <c r="AI46" i="30"/>
  <c r="AI50" i="30"/>
  <c r="AI19" i="30"/>
  <c r="AI26" i="30"/>
  <c r="AI20" i="30"/>
  <c r="AI18" i="30"/>
  <c r="BC43" i="32" l="1"/>
  <c r="AK199" i="33"/>
  <c r="AW234" i="32"/>
  <c r="AW46" i="32"/>
  <c r="AT255" i="32"/>
  <c r="AT48" i="32"/>
  <c r="AT276" i="32" s="1"/>
  <c r="AN25" i="30"/>
  <c r="AN24" i="30"/>
  <c r="AZ47" i="34"/>
  <c r="AZ44" i="32"/>
  <c r="AQ255" i="32"/>
  <c r="AQ48" i="32"/>
  <c r="AQ276" i="32" s="1"/>
  <c r="BF43" i="32"/>
  <c r="BI43" i="32"/>
  <c r="AL253" i="32"/>
  <c r="AL24" i="32"/>
  <c r="AL274" i="32" s="1"/>
  <c r="AK253" i="32"/>
  <c r="AK24" i="32"/>
  <c r="AK274" i="32" s="1"/>
  <c r="AN19" i="34"/>
  <c r="AN20" i="32"/>
  <c r="AO19" i="32"/>
  <c r="AK53" i="23"/>
  <c r="AM17" i="27"/>
  <c r="AM16" i="27"/>
  <c r="AM39" i="23"/>
  <c r="AK212" i="32"/>
  <c r="AK228" i="32" s="1"/>
  <c r="AK15" i="36" s="1"/>
  <c r="AK32" i="34"/>
  <c r="AK176" i="33"/>
  <c r="AJ50" i="30"/>
  <c r="AJ19" i="30"/>
  <c r="AJ45" i="30"/>
  <c r="AJ26" i="30"/>
  <c r="AJ47" i="30"/>
  <c r="AJ20" i="30"/>
  <c r="AJ29" i="30"/>
  <c r="AJ27" i="30"/>
  <c r="AJ43" i="30"/>
  <c r="AJ44" i="30"/>
  <c r="AJ48" i="30"/>
  <c r="AJ28" i="30"/>
  <c r="AJ21" i="30"/>
  <c r="AJ49" i="30"/>
  <c r="AJ30" i="30"/>
  <c r="AJ111" i="30"/>
  <c r="AJ41" i="30"/>
  <c r="AJ42" i="30"/>
  <c r="AJ46" i="30"/>
  <c r="AJ18" i="30"/>
  <c r="AK21" i="23"/>
  <c r="AK22" i="23" s="1"/>
  <c r="AL43" i="23"/>
  <c r="AL49" i="23"/>
  <c r="AO4" i="23"/>
  <c r="AP32" i="15"/>
  <c r="AM51" i="23"/>
  <c r="AL162" i="33"/>
  <c r="AL176" i="33" s="1"/>
  <c r="AL180" i="33"/>
  <c r="AL187" i="33" s="1"/>
  <c r="AL29" i="32"/>
  <c r="AL115" i="27"/>
  <c r="AL3" i="27"/>
  <c r="AN29" i="23"/>
  <c r="AN30" i="23"/>
  <c r="AN31" i="23"/>
  <c r="AN41" i="23" s="1"/>
  <c r="AN51" i="23" s="1"/>
  <c r="AL50" i="23"/>
  <c r="AM22" i="32"/>
  <c r="AM232" i="32"/>
  <c r="AM51" i="27"/>
  <c r="AM40" i="23"/>
  <c r="AM50" i="23" s="1"/>
  <c r="BL43" i="32" l="1"/>
  <c r="BL47" i="34" s="1"/>
  <c r="BI44" i="32"/>
  <c r="BI47" i="34"/>
  <c r="AZ46" i="32"/>
  <c r="AZ234" i="32"/>
  <c r="AT24" i="30"/>
  <c r="AT25" i="30"/>
  <c r="BF44" i="32"/>
  <c r="BF47" i="34"/>
  <c r="AQ24" i="30"/>
  <c r="AQ25" i="30"/>
  <c r="AN199" i="33"/>
  <c r="AW255" i="32"/>
  <c r="AW48" i="32"/>
  <c r="AW276" i="32" s="1"/>
  <c r="BC47" i="34"/>
  <c r="BC44" i="32"/>
  <c r="AN51" i="27"/>
  <c r="AN40" i="23"/>
  <c r="AN50" i="23" s="1"/>
  <c r="AL212" i="32"/>
  <c r="AL32" i="34"/>
  <c r="AL53" i="23"/>
  <c r="AM43" i="23"/>
  <c r="AM49" i="23"/>
  <c r="AM53" i="23" s="1"/>
  <c r="AN22" i="32"/>
  <c r="AN232" i="32"/>
  <c r="AM21" i="23"/>
  <c r="AM22" i="23" s="1"/>
  <c r="AM162" i="33"/>
  <c r="AM29" i="32"/>
  <c r="AM115" i="27"/>
  <c r="AM180" i="33"/>
  <c r="AM187" i="33" s="1"/>
  <c r="AM3" i="27"/>
  <c r="AM253" i="32"/>
  <c r="AM24" i="32"/>
  <c r="AM274" i="32" s="1"/>
  <c r="AP4" i="23"/>
  <c r="AQ32" i="15"/>
  <c r="AL21" i="23"/>
  <c r="AL22" i="23" s="1"/>
  <c r="AM163" i="33"/>
  <c r="AK49" i="30"/>
  <c r="AK30" i="30"/>
  <c r="AK42" i="30"/>
  <c r="AK46" i="30"/>
  <c r="AK21" i="30"/>
  <c r="AK50" i="30"/>
  <c r="AK19" i="30"/>
  <c r="AK45" i="30"/>
  <c r="AK26" i="30"/>
  <c r="AK20" i="30"/>
  <c r="AK27" i="30"/>
  <c r="AK111" i="30"/>
  <c r="AK43" i="30"/>
  <c r="AK44" i="30"/>
  <c r="AK47" i="30"/>
  <c r="AK29" i="30"/>
  <c r="AK48" i="30"/>
  <c r="AK41" i="30"/>
  <c r="AK28" i="30"/>
  <c r="AK18" i="30"/>
  <c r="AL21" i="30"/>
  <c r="AL49" i="30"/>
  <c r="AL48" i="30"/>
  <c r="AL111" i="30"/>
  <c r="AL41" i="30"/>
  <c r="AL28" i="30"/>
  <c r="AL30" i="30"/>
  <c r="AL19" i="30"/>
  <c r="AL42" i="30"/>
  <c r="AL47" i="30"/>
  <c r="AL46" i="30"/>
  <c r="AL29" i="30"/>
  <c r="AL27" i="30"/>
  <c r="AL50" i="30"/>
  <c r="AL45" i="30"/>
  <c r="AL43" i="30"/>
  <c r="AL26" i="30"/>
  <c r="AL20" i="30"/>
  <c r="AL44" i="30"/>
  <c r="AL18" i="30"/>
  <c r="AN17" i="27"/>
  <c r="AN163" i="33" s="1"/>
  <c r="AN16" i="27"/>
  <c r="AN39" i="23"/>
  <c r="AO30" i="23"/>
  <c r="AO31" i="23"/>
  <c r="AO41" i="23" s="1"/>
  <c r="AO51" i="23" s="1"/>
  <c r="AO29" i="23"/>
  <c r="AO19" i="34"/>
  <c r="AO20" i="32"/>
  <c r="AP19" i="32"/>
  <c r="AQ199" i="33" l="1"/>
  <c r="BO43" i="32"/>
  <c r="BR43" i="32" s="1"/>
  <c r="BR44" i="32" s="1"/>
  <c r="BR46" i="32" s="1"/>
  <c r="BL44" i="32"/>
  <c r="BL46" i="32" s="1"/>
  <c r="AT199" i="33"/>
  <c r="BC46" i="32"/>
  <c r="BC234" i="32"/>
  <c r="BI46" i="32"/>
  <c r="BI234" i="32"/>
  <c r="BL234" i="32"/>
  <c r="AW25" i="30"/>
  <c r="AW24" i="30"/>
  <c r="BF46" i="32"/>
  <c r="BF234" i="32"/>
  <c r="AZ255" i="32"/>
  <c r="AZ48" i="32"/>
  <c r="AZ276" i="32" s="1"/>
  <c r="AO22" i="32"/>
  <c r="AO232" i="32"/>
  <c r="AO16" i="27"/>
  <c r="AO17" i="27"/>
  <c r="AO163" i="33" s="1"/>
  <c r="AO39" i="23"/>
  <c r="AM44" i="30"/>
  <c r="AM48" i="30"/>
  <c r="AM41" i="30"/>
  <c r="AM28" i="30"/>
  <c r="AM21" i="30"/>
  <c r="AM49" i="30"/>
  <c r="AM29" i="30"/>
  <c r="AM30" i="30"/>
  <c r="AM45" i="30"/>
  <c r="AM42" i="30"/>
  <c r="AM46" i="30"/>
  <c r="AM27" i="30"/>
  <c r="AM50" i="30"/>
  <c r="AM19" i="30"/>
  <c r="AM111" i="30"/>
  <c r="AM43" i="30"/>
  <c r="AM26" i="30"/>
  <c r="AM47" i="30"/>
  <c r="AM20" i="30"/>
  <c r="AM18" i="30"/>
  <c r="AM176" i="33"/>
  <c r="AN253" i="32"/>
  <c r="AN24" i="32"/>
  <c r="AN274" i="32" s="1"/>
  <c r="AL228" i="32"/>
  <c r="AL15" i="36" s="1"/>
  <c r="AN43" i="23"/>
  <c r="AN21" i="23" s="1"/>
  <c r="AN22" i="23" s="1"/>
  <c r="AN49" i="23"/>
  <c r="AN53" i="23" s="1"/>
  <c r="AQ4" i="23"/>
  <c r="AR32" i="15"/>
  <c r="AP19" i="34"/>
  <c r="AP20" i="32"/>
  <c r="AQ19" i="32"/>
  <c r="AO51" i="27"/>
  <c r="AO40" i="23"/>
  <c r="AO50" i="23" s="1"/>
  <c r="AN162" i="33"/>
  <c r="AN176" i="33" s="1"/>
  <c r="AN115" i="27"/>
  <c r="AN3" i="27"/>
  <c r="AN29" i="32"/>
  <c r="AN180" i="33"/>
  <c r="AN187" i="33" s="1"/>
  <c r="AP29" i="23"/>
  <c r="AP31" i="23"/>
  <c r="AP41" i="23" s="1"/>
  <c r="AP51" i="23" s="1"/>
  <c r="AP30" i="23"/>
  <c r="AM212" i="32"/>
  <c r="AM228" i="32" s="1"/>
  <c r="AM15" i="36" s="1"/>
  <c r="AM32" i="34"/>
  <c r="BO47" i="34" l="1"/>
  <c r="BR47" i="34"/>
  <c r="BU43" i="32"/>
  <c r="BX43" i="32" s="1"/>
  <c r="BO44" i="32"/>
  <c r="BO46" i="32" s="1"/>
  <c r="AW199" i="33"/>
  <c r="BR234" i="32"/>
  <c r="BU44" i="32"/>
  <c r="BL48" i="32"/>
  <c r="BL276" i="32" s="1"/>
  <c r="BL255" i="32"/>
  <c r="BI255" i="32"/>
  <c r="BI48" i="32"/>
  <c r="BI276" i="32" s="1"/>
  <c r="BC48" i="32"/>
  <c r="BC276" i="32" s="1"/>
  <c r="BC255" i="32"/>
  <c r="BF255" i="32"/>
  <c r="BF48" i="32"/>
  <c r="BF276" i="32" s="1"/>
  <c r="AZ24" i="30"/>
  <c r="AZ25" i="30"/>
  <c r="AP51" i="27"/>
  <c r="AP40" i="23"/>
  <c r="AP50" i="23" s="1"/>
  <c r="AR4" i="23"/>
  <c r="AS32" i="15"/>
  <c r="AN50" i="30"/>
  <c r="AN26" i="30"/>
  <c r="AN20" i="30"/>
  <c r="AN21" i="30"/>
  <c r="AN49" i="30"/>
  <c r="AN111" i="30"/>
  <c r="AN41" i="30"/>
  <c r="AN44" i="30"/>
  <c r="AN48" i="30"/>
  <c r="AN19" i="30"/>
  <c r="AN45" i="30"/>
  <c r="AN28" i="30"/>
  <c r="AN47" i="30"/>
  <c r="AN29" i="30"/>
  <c r="AN27" i="30"/>
  <c r="AN30" i="30"/>
  <c r="AN43" i="30"/>
  <c r="AN42" i="30"/>
  <c r="AN46" i="30"/>
  <c r="AN18" i="30"/>
  <c r="AO43" i="23"/>
  <c r="AO21" i="23" s="1"/>
  <c r="AO22" i="23" s="1"/>
  <c r="AO49" i="23"/>
  <c r="AO53" i="23" s="1"/>
  <c r="AO253" i="32"/>
  <c r="AO24" i="32"/>
  <c r="AO274" i="32" s="1"/>
  <c r="AQ19" i="34"/>
  <c r="AQ20" i="32"/>
  <c r="AR19" i="32"/>
  <c r="BR255" i="32"/>
  <c r="BR48" i="32"/>
  <c r="BR276" i="32" s="1"/>
  <c r="AQ29" i="23"/>
  <c r="AQ30" i="23"/>
  <c r="AQ31" i="23"/>
  <c r="AQ41" i="23" s="1"/>
  <c r="AQ51" i="23" s="1"/>
  <c r="BX47" i="34"/>
  <c r="BX44" i="32"/>
  <c r="CA43" i="32"/>
  <c r="AN212" i="32"/>
  <c r="AN228" i="32" s="1"/>
  <c r="AN15" i="36" s="1"/>
  <c r="AN32" i="34"/>
  <c r="AP22" i="32"/>
  <c r="AP232" i="32"/>
  <c r="BU46" i="32"/>
  <c r="BU234" i="32"/>
  <c r="AO162" i="33"/>
  <c r="AO176" i="33" s="1"/>
  <c r="AO115" i="27"/>
  <c r="AO29" i="32"/>
  <c r="AO3" i="27"/>
  <c r="AO180" i="33"/>
  <c r="AO187" i="33" s="1"/>
  <c r="AP16" i="27"/>
  <c r="AP17" i="27"/>
  <c r="AP163" i="33" s="1"/>
  <c r="AP39" i="23"/>
  <c r="BO234" i="32" l="1"/>
  <c r="AZ199" i="33"/>
  <c r="BU47" i="34"/>
  <c r="BF25" i="30"/>
  <c r="BF24" i="30"/>
  <c r="BI25" i="30"/>
  <c r="BI24" i="30"/>
  <c r="BO48" i="32"/>
  <c r="BO276" i="32" s="1"/>
  <c r="BO255" i="32"/>
  <c r="BC25" i="30"/>
  <c r="BC24" i="30"/>
  <c r="BL25" i="30"/>
  <c r="BL24" i="30"/>
  <c r="AP43" i="23"/>
  <c r="AP21" i="23" s="1"/>
  <c r="AP22" i="23" s="1"/>
  <c r="AP49" i="23"/>
  <c r="AP53" i="23" s="1"/>
  <c r="AP162" i="33"/>
  <c r="AP176" i="33" s="1"/>
  <c r="AP115" i="27"/>
  <c r="AP3" i="27"/>
  <c r="AP29" i="32"/>
  <c r="AP180" i="33"/>
  <c r="AP187" i="33" s="1"/>
  <c r="CA47" i="34"/>
  <c r="CA44" i="32"/>
  <c r="CD43" i="32"/>
  <c r="AQ51" i="27"/>
  <c r="AQ40" i="23"/>
  <c r="AQ50" i="23" s="1"/>
  <c r="AR19" i="34"/>
  <c r="AR20" i="32"/>
  <c r="AS19" i="32"/>
  <c r="AO27" i="30"/>
  <c r="AO30" i="30"/>
  <c r="AO111" i="30"/>
  <c r="AO43" i="30"/>
  <c r="AO41" i="30"/>
  <c r="AO42" i="30"/>
  <c r="AO47" i="30"/>
  <c r="AO46" i="30"/>
  <c r="AO50" i="30"/>
  <c r="AO19" i="30"/>
  <c r="AO26" i="30"/>
  <c r="AO20" i="30"/>
  <c r="AO49" i="30"/>
  <c r="AO29" i="30"/>
  <c r="AO44" i="30"/>
  <c r="AO21" i="30"/>
  <c r="AO48" i="30"/>
  <c r="AO45" i="30"/>
  <c r="AO28" i="30"/>
  <c r="AO18" i="30"/>
  <c r="AP253" i="32"/>
  <c r="AP24" i="32"/>
  <c r="AP274" i="32" s="1"/>
  <c r="BX46" i="32"/>
  <c r="BX234" i="32"/>
  <c r="AQ16" i="27"/>
  <c r="AQ17" i="27"/>
  <c r="AQ163" i="33" s="1"/>
  <c r="AQ39" i="23"/>
  <c r="AQ22" i="32"/>
  <c r="AQ232" i="32"/>
  <c r="BU255" i="32"/>
  <c r="BU48" i="32"/>
  <c r="BU276" i="32" s="1"/>
  <c r="BR25" i="30"/>
  <c r="BR24" i="30"/>
  <c r="AS4" i="23"/>
  <c r="AT32" i="15"/>
  <c r="AO212" i="32"/>
  <c r="AO228" i="32" s="1"/>
  <c r="AO15" i="36" s="1"/>
  <c r="AO32" i="34"/>
  <c r="AR29" i="23"/>
  <c r="AR30" i="23"/>
  <c r="AR31" i="23"/>
  <c r="AR41" i="23" s="1"/>
  <c r="AR51" i="23" s="1"/>
  <c r="BL199" i="33" l="1"/>
  <c r="BF199" i="33"/>
  <c r="BC199" i="33"/>
  <c r="BI199" i="33"/>
  <c r="BO25" i="30"/>
  <c r="BO24" i="30"/>
  <c r="BO199" i="33" s="1"/>
  <c r="AT4" i="23"/>
  <c r="AU32" i="15"/>
  <c r="AR17" i="27"/>
  <c r="AR163" i="33" s="1"/>
  <c r="AR16" i="27"/>
  <c r="AR39" i="23"/>
  <c r="AS30" i="23"/>
  <c r="AS31" i="23"/>
  <c r="AS41" i="23" s="1"/>
  <c r="AS51" i="23" s="1"/>
  <c r="AS29" i="23"/>
  <c r="BR199" i="33"/>
  <c r="AQ253" i="32"/>
  <c r="AQ24" i="32"/>
  <c r="AQ274" i="32" s="1"/>
  <c r="AS19" i="34"/>
  <c r="AS20" i="32"/>
  <c r="AT19" i="32"/>
  <c r="AQ43" i="23"/>
  <c r="AQ21" i="23" s="1"/>
  <c r="AQ22" i="23" s="1"/>
  <c r="AQ49" i="23"/>
  <c r="AQ53" i="23" s="1"/>
  <c r="BX255" i="32"/>
  <c r="BX48" i="32"/>
  <c r="BX276" i="32" s="1"/>
  <c r="AR22" i="32"/>
  <c r="AR232" i="32"/>
  <c r="CD47" i="34"/>
  <c r="CD44" i="32"/>
  <c r="CG43" i="32"/>
  <c r="AP29" i="30"/>
  <c r="AP48" i="30"/>
  <c r="AP27" i="30"/>
  <c r="AP43" i="30"/>
  <c r="AP28" i="30"/>
  <c r="AP30" i="30"/>
  <c r="AP42" i="30"/>
  <c r="AP46" i="30"/>
  <c r="AP21" i="30"/>
  <c r="AP49" i="30"/>
  <c r="AP50" i="30"/>
  <c r="AP111" i="30"/>
  <c r="AP45" i="30"/>
  <c r="AP41" i="30"/>
  <c r="AP26" i="30"/>
  <c r="AP19" i="30"/>
  <c r="AP44" i="30"/>
  <c r="AP47" i="30"/>
  <c r="AP20" i="30"/>
  <c r="AP18" i="30"/>
  <c r="CA46" i="32"/>
  <c r="CA234" i="32"/>
  <c r="AP212" i="32"/>
  <c r="AP228" i="32" s="1"/>
  <c r="AP15" i="36" s="1"/>
  <c r="AP32" i="34"/>
  <c r="AR51" i="27"/>
  <c r="AR40" i="23"/>
  <c r="AR50" i="23" s="1"/>
  <c r="BU25" i="30"/>
  <c r="BU24" i="30"/>
  <c r="AQ162" i="33"/>
  <c r="AQ176" i="33" s="1"/>
  <c r="AQ115" i="27"/>
  <c r="AQ29" i="32"/>
  <c r="AQ3" i="27"/>
  <c r="AQ180" i="33"/>
  <c r="AQ187" i="33" s="1"/>
  <c r="AS22" i="32" l="1"/>
  <c r="AS232" i="32"/>
  <c r="AS51" i="27"/>
  <c r="AS40" i="23"/>
  <c r="AS50" i="23" s="1"/>
  <c r="AU4" i="23"/>
  <c r="AV32" i="15"/>
  <c r="CA255" i="32"/>
  <c r="CA48" i="32"/>
  <c r="CA276" i="32" s="1"/>
  <c r="CG47" i="34"/>
  <c r="CG44" i="32"/>
  <c r="CJ43" i="32"/>
  <c r="AR253" i="32"/>
  <c r="AR24" i="32"/>
  <c r="AR274" i="32" s="1"/>
  <c r="BX25" i="30"/>
  <c r="BX24" i="30"/>
  <c r="AR43" i="23"/>
  <c r="AR21" i="23" s="1"/>
  <c r="AR22" i="23" s="1"/>
  <c r="AR49" i="23"/>
  <c r="AR53" i="23" s="1"/>
  <c r="AT29" i="23"/>
  <c r="AT30" i="23"/>
  <c r="AT31" i="23"/>
  <c r="AT41" i="23" s="1"/>
  <c r="AT51" i="23" s="1"/>
  <c r="AQ212" i="32"/>
  <c r="AQ228" i="32" s="1"/>
  <c r="AQ15" i="36" s="1"/>
  <c r="AQ32" i="34"/>
  <c r="BU199" i="33"/>
  <c r="CD46" i="32"/>
  <c r="CD234" i="32"/>
  <c r="AT19" i="34"/>
  <c r="AT20" i="32"/>
  <c r="AU19" i="32"/>
  <c r="AQ21" i="30"/>
  <c r="AQ19" i="30"/>
  <c r="AQ45" i="30"/>
  <c r="AQ44" i="30"/>
  <c r="AQ29" i="30"/>
  <c r="AQ48" i="30"/>
  <c r="AQ27" i="30"/>
  <c r="AQ111" i="30"/>
  <c r="AQ43" i="30"/>
  <c r="AQ41" i="30"/>
  <c r="AQ28" i="30"/>
  <c r="AQ47" i="30"/>
  <c r="AQ49" i="30"/>
  <c r="AQ30" i="30"/>
  <c r="AQ42" i="30"/>
  <c r="AQ46" i="30"/>
  <c r="AQ50" i="30"/>
  <c r="AQ26" i="30"/>
  <c r="AQ20" i="30"/>
  <c r="AQ18" i="30"/>
  <c r="AS17" i="27"/>
  <c r="AS163" i="33" s="1"/>
  <c r="AS16" i="27"/>
  <c r="AS39" i="23"/>
  <c r="AR162" i="33"/>
  <c r="AR176" i="33" s="1"/>
  <c r="AR180" i="33"/>
  <c r="AR187" i="33" s="1"/>
  <c r="AR3" i="27"/>
  <c r="AR115" i="27"/>
  <c r="AR29" i="32"/>
  <c r="AR50" i="30" l="1"/>
  <c r="AR19" i="30"/>
  <c r="AR26" i="30"/>
  <c r="AR47" i="30"/>
  <c r="AR20" i="30"/>
  <c r="AR29" i="30"/>
  <c r="AR27" i="30"/>
  <c r="AR45" i="30"/>
  <c r="AR43" i="30"/>
  <c r="AR44" i="30"/>
  <c r="AR48" i="30"/>
  <c r="AR28" i="30"/>
  <c r="AR21" i="30"/>
  <c r="AR49" i="30"/>
  <c r="AR30" i="30"/>
  <c r="AR111" i="30"/>
  <c r="AR41" i="30"/>
  <c r="AR42" i="30"/>
  <c r="AR46" i="30"/>
  <c r="AR18" i="30"/>
  <c r="AS253" i="32"/>
  <c r="AS24" i="32"/>
  <c r="AS274" i="32" s="1"/>
  <c r="AU19" i="34"/>
  <c r="AU20" i="32"/>
  <c r="AV19" i="32"/>
  <c r="CD255" i="32"/>
  <c r="CD48" i="32"/>
  <c r="CD276" i="32" s="1"/>
  <c r="AV4" i="23"/>
  <c r="AW32" i="15"/>
  <c r="AR212" i="32"/>
  <c r="AR228" i="32" s="1"/>
  <c r="AR15" i="36" s="1"/>
  <c r="AR32" i="34"/>
  <c r="AS43" i="23"/>
  <c r="AS21" i="23" s="1"/>
  <c r="AS22" i="23" s="1"/>
  <c r="AS49" i="23"/>
  <c r="AS53" i="23" s="1"/>
  <c r="AT22" i="32"/>
  <c r="AT232" i="32"/>
  <c r="AT51" i="27"/>
  <c r="AT40" i="23"/>
  <c r="AT50" i="23" s="1"/>
  <c r="BX199" i="33"/>
  <c r="CJ47" i="34"/>
  <c r="CJ44" i="32"/>
  <c r="CM43" i="32"/>
  <c r="AU29" i="23"/>
  <c r="AU30" i="23"/>
  <c r="AU31" i="23"/>
  <c r="AU41" i="23" s="1"/>
  <c r="AU51" i="23" s="1"/>
  <c r="AS162" i="33"/>
  <c r="AS176" i="33" s="1"/>
  <c r="AS3" i="27"/>
  <c r="AS180" i="33"/>
  <c r="AS187" i="33" s="1"/>
  <c r="AS115" i="27"/>
  <c r="AS29" i="32"/>
  <c r="AT17" i="27"/>
  <c r="AT163" i="33" s="1"/>
  <c r="AT16" i="27"/>
  <c r="AT39" i="23"/>
  <c r="CG46" i="32"/>
  <c r="CG234" i="32"/>
  <c r="CA25" i="30"/>
  <c r="CA24" i="30"/>
  <c r="CG255" i="32" l="1"/>
  <c r="CG48" i="32"/>
  <c r="CG276" i="32" s="1"/>
  <c r="AU51" i="27"/>
  <c r="AU40" i="23"/>
  <c r="AU50" i="23" s="1"/>
  <c r="AW4" i="23"/>
  <c r="AX32" i="15"/>
  <c r="CA199" i="33"/>
  <c r="AU16" i="27"/>
  <c r="AU17" i="27"/>
  <c r="AU163" i="33" s="1"/>
  <c r="AU39" i="23"/>
  <c r="AV29" i="23"/>
  <c r="AV30" i="23"/>
  <c r="AV31" i="23"/>
  <c r="AV41" i="23" s="1"/>
  <c r="AV51" i="23" s="1"/>
  <c r="AV19" i="34"/>
  <c r="AV20" i="32"/>
  <c r="AW19" i="32"/>
  <c r="AS29" i="30"/>
  <c r="AS30" i="30"/>
  <c r="AS41" i="30"/>
  <c r="AS42" i="30"/>
  <c r="AS46" i="30"/>
  <c r="AS21" i="30"/>
  <c r="AS49" i="30"/>
  <c r="AS50" i="30"/>
  <c r="AS45" i="30"/>
  <c r="AS26" i="30"/>
  <c r="AS20" i="30"/>
  <c r="AS27" i="30"/>
  <c r="AS19" i="30"/>
  <c r="AS111" i="30"/>
  <c r="AS43" i="30"/>
  <c r="AS44" i="30"/>
  <c r="AS47" i="30"/>
  <c r="AS48" i="30"/>
  <c r="AS28" i="30"/>
  <c r="AS18" i="30"/>
  <c r="AT43" i="23"/>
  <c r="AT21" i="23" s="1"/>
  <c r="AT22" i="23" s="1"/>
  <c r="AT49" i="23"/>
  <c r="AT53" i="23" s="1"/>
  <c r="CM47" i="34"/>
  <c r="CM44" i="32"/>
  <c r="CP43" i="32"/>
  <c r="AT253" i="32"/>
  <c r="AT24" i="32"/>
  <c r="AT274" i="32" s="1"/>
  <c r="AU22" i="32"/>
  <c r="AU232" i="32"/>
  <c r="AS212" i="32"/>
  <c r="AS228" i="32" s="1"/>
  <c r="AS15" i="36" s="1"/>
  <c r="AS32" i="34"/>
  <c r="AT162" i="33"/>
  <c r="AT176" i="33" s="1"/>
  <c r="AT29" i="32"/>
  <c r="AT180" i="33"/>
  <c r="AT187" i="33" s="1"/>
  <c r="AT115" i="27"/>
  <c r="AT3" i="27"/>
  <c r="CJ46" i="32"/>
  <c r="CJ234" i="32"/>
  <c r="CD25" i="30"/>
  <c r="CD24" i="30"/>
  <c r="CJ255" i="32" l="1"/>
  <c r="CJ48" i="32"/>
  <c r="CJ276" i="32" s="1"/>
  <c r="AT212" i="32"/>
  <c r="AT228" i="32" s="1"/>
  <c r="AT15" i="36" s="1"/>
  <c r="AT32" i="34"/>
  <c r="AT21" i="30"/>
  <c r="AT49" i="30"/>
  <c r="AT48" i="30"/>
  <c r="AT111" i="30"/>
  <c r="AT41" i="30"/>
  <c r="AT28" i="30"/>
  <c r="AT30" i="30"/>
  <c r="AT19" i="30"/>
  <c r="AT42" i="30"/>
  <c r="AT47" i="30"/>
  <c r="AT46" i="30"/>
  <c r="AT29" i="30"/>
  <c r="AT27" i="30"/>
  <c r="AT50" i="30"/>
  <c r="AT43" i="30"/>
  <c r="AT26" i="30"/>
  <c r="AT20" i="30"/>
  <c r="AT45" i="30"/>
  <c r="AT44" i="30"/>
  <c r="AT18" i="30"/>
  <c r="AU43" i="23"/>
  <c r="AU21" i="23" s="1"/>
  <c r="AU22" i="23" s="1"/>
  <c r="AU49" i="23"/>
  <c r="AU53" i="23" s="1"/>
  <c r="AW19" i="34"/>
  <c r="AW20" i="32"/>
  <c r="AX19" i="32"/>
  <c r="AV51" i="27"/>
  <c r="AV40" i="23"/>
  <c r="AV50" i="23" s="1"/>
  <c r="CP47" i="34"/>
  <c r="CP44" i="32"/>
  <c r="CS43" i="32"/>
  <c r="AV22" i="32"/>
  <c r="AV232" i="32"/>
  <c r="AV17" i="27"/>
  <c r="AV163" i="33" s="1"/>
  <c r="AV16" i="27"/>
  <c r="AV39" i="23"/>
  <c r="AU162" i="33"/>
  <c r="AU176" i="33" s="1"/>
  <c r="AU115" i="27"/>
  <c r="AU29" i="32"/>
  <c r="AU3" i="27"/>
  <c r="AU180" i="33"/>
  <c r="AU187" i="33" s="1"/>
  <c r="AX4" i="23"/>
  <c r="AY32" i="15"/>
  <c r="CG25" i="30"/>
  <c r="CG24" i="30"/>
  <c r="CD199" i="33"/>
  <c r="AU253" i="32"/>
  <c r="AU24" i="32"/>
  <c r="AU274" i="32" s="1"/>
  <c r="CM46" i="32"/>
  <c r="CM234" i="32"/>
  <c r="AW30" i="23"/>
  <c r="AW31" i="23"/>
  <c r="AW41" i="23" s="1"/>
  <c r="AW51" i="23" s="1"/>
  <c r="AW29" i="23"/>
  <c r="CG199" i="33" l="1"/>
  <c r="AW17" i="27"/>
  <c r="AW163" i="33" s="1"/>
  <c r="AW16" i="27"/>
  <c r="AW39" i="23"/>
  <c r="AY4" i="23"/>
  <c r="AZ32" i="15"/>
  <c r="AU212" i="32"/>
  <c r="AU228" i="32" s="1"/>
  <c r="AU15" i="36" s="1"/>
  <c r="AU32" i="34"/>
  <c r="AV162" i="33"/>
  <c r="AV176" i="33" s="1"/>
  <c r="AV3" i="27"/>
  <c r="AV29" i="32"/>
  <c r="AV180" i="33"/>
  <c r="AV187" i="33" s="1"/>
  <c r="AV115" i="27"/>
  <c r="AX19" i="34"/>
  <c r="AX20" i="32"/>
  <c r="AY19" i="32"/>
  <c r="CM255" i="32"/>
  <c r="CM48" i="32"/>
  <c r="CM276" i="32" s="1"/>
  <c r="AX29" i="23"/>
  <c r="AX30" i="23"/>
  <c r="AX31" i="23"/>
  <c r="AX41" i="23" s="1"/>
  <c r="AX51" i="23" s="1"/>
  <c r="CS47" i="34"/>
  <c r="AE47" i="34" s="1"/>
  <c r="CS44" i="32"/>
  <c r="AE43" i="32"/>
  <c r="EZ43" i="32" s="1"/>
  <c r="AW22" i="32"/>
  <c r="AW232" i="32"/>
  <c r="CP46" i="32"/>
  <c r="CP234" i="32"/>
  <c r="CJ25" i="30"/>
  <c r="CJ24" i="30"/>
  <c r="AW51" i="27"/>
  <c r="AW40" i="23"/>
  <c r="AW50" i="23" s="1"/>
  <c r="AU19" i="30"/>
  <c r="AU44" i="30"/>
  <c r="AU48" i="30"/>
  <c r="AU28" i="30"/>
  <c r="AU21" i="30"/>
  <c r="AU30" i="30"/>
  <c r="AU45" i="30"/>
  <c r="AU42" i="30"/>
  <c r="AU46" i="30"/>
  <c r="AU49" i="30"/>
  <c r="AU29" i="30"/>
  <c r="AU27" i="30"/>
  <c r="AU50" i="30"/>
  <c r="AU111" i="30"/>
  <c r="AU43" i="30"/>
  <c r="AU41" i="30"/>
  <c r="AU26" i="30"/>
  <c r="AU47" i="30"/>
  <c r="AU20" i="30"/>
  <c r="AU18" i="30"/>
  <c r="AV43" i="23"/>
  <c r="AV21" i="23" s="1"/>
  <c r="AV22" i="23" s="1"/>
  <c r="AV49" i="23"/>
  <c r="AV53" i="23" s="1"/>
  <c r="AV253" i="32"/>
  <c r="AV24" i="32"/>
  <c r="AV274" i="32" s="1"/>
  <c r="CM25" i="30" l="1"/>
  <c r="CM24" i="30"/>
  <c r="AX22" i="32"/>
  <c r="AX232" i="32"/>
  <c r="AV212" i="32"/>
  <c r="AV228" i="32" s="1"/>
  <c r="AV15" i="36" s="1"/>
  <c r="AV32" i="34"/>
  <c r="AW162" i="33"/>
  <c r="AW176" i="33" s="1"/>
  <c r="AW180" i="33"/>
  <c r="AW187" i="33" s="1"/>
  <c r="AW29" i="32"/>
  <c r="AW115" i="27"/>
  <c r="AW3" i="27"/>
  <c r="CJ199" i="33"/>
  <c r="CP255" i="32"/>
  <c r="CP48" i="32"/>
  <c r="CP276" i="32" s="1"/>
  <c r="AW253" i="32"/>
  <c r="AW24" i="32"/>
  <c r="AW274" i="32" s="1"/>
  <c r="AZ4" i="23"/>
  <c r="BA32" i="15"/>
  <c r="AV50" i="30"/>
  <c r="AV26" i="30"/>
  <c r="AV20" i="30"/>
  <c r="AV21" i="30"/>
  <c r="AV49" i="30"/>
  <c r="AV111" i="30"/>
  <c r="AV41" i="30"/>
  <c r="AV44" i="30"/>
  <c r="AV48" i="30"/>
  <c r="AV19" i="30"/>
  <c r="AV28" i="30"/>
  <c r="AV47" i="30"/>
  <c r="AV29" i="30"/>
  <c r="AV27" i="30"/>
  <c r="AV30" i="30"/>
  <c r="AV45" i="30"/>
  <c r="AV43" i="30"/>
  <c r="AV42" i="30"/>
  <c r="AV46" i="30"/>
  <c r="AV18" i="30"/>
  <c r="AX51" i="27"/>
  <c r="AX40" i="23"/>
  <c r="AX50" i="23" s="1"/>
  <c r="AY30" i="23"/>
  <c r="AY31" i="23"/>
  <c r="AY41" i="23" s="1"/>
  <c r="AY51" i="23" s="1"/>
  <c r="AY29" i="23"/>
  <c r="CS46" i="32"/>
  <c r="CS234" i="32"/>
  <c r="AE234" i="32" s="1"/>
  <c r="AE44" i="32"/>
  <c r="AX17" i="27"/>
  <c r="AX163" i="33" s="1"/>
  <c r="AX16" i="27"/>
  <c r="AX39" i="23"/>
  <c r="AY19" i="34"/>
  <c r="AY20" i="32"/>
  <c r="AZ19" i="32"/>
  <c r="AW43" i="23"/>
  <c r="AW21" i="23" s="1"/>
  <c r="AW22" i="23" s="1"/>
  <c r="AW49" i="23"/>
  <c r="AW53" i="23" s="1"/>
  <c r="AX43" i="23" l="1"/>
  <c r="AX21" i="23" s="1"/>
  <c r="AX22" i="23" s="1"/>
  <c r="AX49" i="23"/>
  <c r="AX53" i="23" s="1"/>
  <c r="AY16" i="27"/>
  <c r="AY17" i="27"/>
  <c r="AY163" i="33" s="1"/>
  <c r="AY39" i="23"/>
  <c r="AZ19" i="34"/>
  <c r="AZ20" i="32"/>
  <c r="BA19" i="32"/>
  <c r="AX162" i="33"/>
  <c r="AX176" i="33" s="1"/>
  <c r="AX115" i="27"/>
  <c r="AX3" i="27"/>
  <c r="AX29" i="32"/>
  <c r="AX180" i="33"/>
  <c r="AX187" i="33" s="1"/>
  <c r="CS255" i="32"/>
  <c r="AE255" i="32" s="1"/>
  <c r="CS48" i="32"/>
  <c r="CS276" i="32" s="1"/>
  <c r="AE46" i="32"/>
  <c r="AW27" i="30"/>
  <c r="AW30" i="30"/>
  <c r="AW111" i="30"/>
  <c r="AW43" i="30"/>
  <c r="AW42" i="30"/>
  <c r="AW47" i="30"/>
  <c r="AW46" i="30"/>
  <c r="AW50" i="30"/>
  <c r="AW19" i="30"/>
  <c r="AW41" i="30"/>
  <c r="AW26" i="30"/>
  <c r="AW20" i="30"/>
  <c r="AW44" i="30"/>
  <c r="AW21" i="30"/>
  <c r="AW49" i="30"/>
  <c r="AW29" i="30"/>
  <c r="AW48" i="30"/>
  <c r="AW45" i="30"/>
  <c r="AW28" i="30"/>
  <c r="AW18" i="30"/>
  <c r="CM199" i="33"/>
  <c r="AY22" i="32"/>
  <c r="AY232" i="32"/>
  <c r="AY51" i="27"/>
  <c r="AY40" i="23"/>
  <c r="AY50" i="23" s="1"/>
  <c r="AW212" i="32"/>
  <c r="AW228" i="32" s="1"/>
  <c r="AW15" i="36" s="1"/>
  <c r="AW32" i="34"/>
  <c r="EZ44" i="32"/>
  <c r="AE38" i="32"/>
  <c r="BA4" i="23"/>
  <c r="BB32" i="15"/>
  <c r="CP25" i="30"/>
  <c r="CP24" i="30"/>
  <c r="AZ29" i="23"/>
  <c r="AZ30" i="23"/>
  <c r="AZ31" i="23"/>
  <c r="AZ41" i="23" s="1"/>
  <c r="AZ51" i="23" s="1"/>
  <c r="AX253" i="32"/>
  <c r="AX24" i="32"/>
  <c r="AX274" i="32" s="1"/>
  <c r="AX212" i="32" l="1"/>
  <c r="AX228" i="32" s="1"/>
  <c r="AX15" i="36" s="1"/>
  <c r="AX32" i="34"/>
  <c r="BA19" i="34"/>
  <c r="BA20" i="32"/>
  <c r="BB19" i="32"/>
  <c r="BA29" i="23"/>
  <c r="BA30" i="23"/>
  <c r="BA31" i="23"/>
  <c r="BA41" i="23" s="1"/>
  <c r="BA51" i="23" s="1"/>
  <c r="AY253" i="32"/>
  <c r="AY24" i="32"/>
  <c r="AY274" i="32" s="1"/>
  <c r="AZ51" i="27"/>
  <c r="AZ40" i="23"/>
  <c r="AZ50" i="23" s="1"/>
  <c r="CP199" i="33"/>
  <c r="CS25" i="30"/>
  <c r="CS24" i="30"/>
  <c r="AZ22" i="32"/>
  <c r="AZ232" i="32"/>
  <c r="AY162" i="33"/>
  <c r="AY176" i="33" s="1"/>
  <c r="AY115" i="27"/>
  <c r="AY29" i="32"/>
  <c r="AY3" i="27"/>
  <c r="AY180" i="33"/>
  <c r="AY187" i="33" s="1"/>
  <c r="AX29" i="30"/>
  <c r="AX48" i="30"/>
  <c r="AX27" i="30"/>
  <c r="AX43" i="30"/>
  <c r="AX28" i="30"/>
  <c r="AX20" i="30"/>
  <c r="AX30" i="30"/>
  <c r="AX42" i="30"/>
  <c r="AX46" i="30"/>
  <c r="AX21" i="30"/>
  <c r="AX49" i="30"/>
  <c r="AX50" i="30"/>
  <c r="AX111" i="30"/>
  <c r="AX41" i="30"/>
  <c r="AX26" i="30"/>
  <c r="AX19" i="30"/>
  <c r="AX45" i="30"/>
  <c r="AX44" i="30"/>
  <c r="AX47" i="30"/>
  <c r="AX18" i="30"/>
  <c r="AZ16" i="27"/>
  <c r="AZ17" i="27"/>
  <c r="AZ163" i="33" s="1"/>
  <c r="AZ39" i="23"/>
  <c r="BB4" i="23"/>
  <c r="BC32" i="15"/>
  <c r="AY43" i="23"/>
  <c r="AY21" i="23" s="1"/>
  <c r="AY22" i="23" s="1"/>
  <c r="AY49" i="23"/>
  <c r="AY53" i="23" s="1"/>
  <c r="BB29" i="23" l="1"/>
  <c r="BB30" i="23"/>
  <c r="BB31" i="23"/>
  <c r="BB41" i="23" s="1"/>
  <c r="BB51" i="23" s="1"/>
  <c r="AZ43" i="23"/>
  <c r="AZ21" i="23" s="1"/>
  <c r="AZ22" i="23" s="1"/>
  <c r="AZ49" i="23"/>
  <c r="AZ53" i="23" s="1"/>
  <c r="BA51" i="27"/>
  <c r="BA40" i="23"/>
  <c r="BA50" i="23" s="1"/>
  <c r="AY212" i="32"/>
  <c r="AY228" i="32" s="1"/>
  <c r="AY15" i="36" s="1"/>
  <c r="AY32" i="34"/>
  <c r="AZ253" i="32"/>
  <c r="AZ24" i="32"/>
  <c r="AZ274" i="32" s="1"/>
  <c r="AY21" i="30"/>
  <c r="AY45" i="30"/>
  <c r="AY44" i="30"/>
  <c r="AY48" i="30"/>
  <c r="AY27" i="30"/>
  <c r="AY19" i="30"/>
  <c r="AY111" i="30"/>
  <c r="AY43" i="30"/>
  <c r="AY28" i="30"/>
  <c r="AY47" i="30"/>
  <c r="AY29" i="30"/>
  <c r="AY30" i="30"/>
  <c r="AY41" i="30"/>
  <c r="AY42" i="30"/>
  <c r="AY46" i="30"/>
  <c r="AY49" i="30"/>
  <c r="AY50" i="30"/>
  <c r="AY26" i="30"/>
  <c r="AY20" i="30"/>
  <c r="AY18" i="30"/>
  <c r="BA17" i="27"/>
  <c r="BA163" i="33" s="1"/>
  <c r="BA16" i="27"/>
  <c r="BA39" i="23"/>
  <c r="AZ162" i="33"/>
  <c r="AZ176" i="33" s="1"/>
  <c r="AZ3" i="27"/>
  <c r="AZ29" i="32"/>
  <c r="AZ115" i="27"/>
  <c r="AZ180" i="33"/>
  <c r="AZ187" i="33" s="1"/>
  <c r="CS199" i="33"/>
  <c r="AE199" i="33" s="1"/>
  <c r="AE24" i="30"/>
  <c r="BB19" i="34"/>
  <c r="BB20" i="32"/>
  <c r="BC19" i="32"/>
  <c r="BC4" i="23"/>
  <c r="BD32" i="15"/>
  <c r="AE25" i="30"/>
  <c r="BA22" i="32"/>
  <c r="BA232" i="32"/>
  <c r="AZ50" i="30" l="1"/>
  <c r="AZ19" i="30"/>
  <c r="AZ26" i="30"/>
  <c r="AZ47" i="30"/>
  <c r="AZ20" i="30"/>
  <c r="AZ29" i="30"/>
  <c r="AZ27" i="30"/>
  <c r="AZ45" i="30"/>
  <c r="AZ43" i="30"/>
  <c r="AZ44" i="30"/>
  <c r="AZ48" i="30"/>
  <c r="AZ28" i="30"/>
  <c r="AZ21" i="30"/>
  <c r="AZ49" i="30"/>
  <c r="AZ30" i="30"/>
  <c r="AZ111" i="30"/>
  <c r="AZ41" i="30"/>
  <c r="AZ42" i="30"/>
  <c r="AZ46" i="30"/>
  <c r="AZ18" i="30"/>
  <c r="BB51" i="27"/>
  <c r="BB40" i="23"/>
  <c r="BB50" i="23" s="1"/>
  <c r="BA253" i="32"/>
  <c r="BA24" i="32"/>
  <c r="BA274" i="32" s="1"/>
  <c r="BC30" i="23"/>
  <c r="BC31" i="23"/>
  <c r="BC41" i="23" s="1"/>
  <c r="BC51" i="23" s="1"/>
  <c r="BC29" i="23"/>
  <c r="BC19" i="34"/>
  <c r="BC20" i="32"/>
  <c r="BD19" i="32"/>
  <c r="BB22" i="32"/>
  <c r="BB232" i="32"/>
  <c r="BA43" i="23"/>
  <c r="BA21" i="23" s="1"/>
  <c r="BA22" i="23" s="1"/>
  <c r="BA49" i="23"/>
  <c r="BA53" i="23" s="1"/>
  <c r="BB17" i="27"/>
  <c r="BB163" i="33" s="1"/>
  <c r="BB16" i="27"/>
  <c r="BB39" i="23"/>
  <c r="BD4" i="23"/>
  <c r="BE32" i="15"/>
  <c r="AZ212" i="32"/>
  <c r="AZ228" i="32" s="1"/>
  <c r="AZ15" i="36" s="1"/>
  <c r="AZ32" i="34"/>
  <c r="BA162" i="33"/>
  <c r="BA176" i="33" s="1"/>
  <c r="BA180" i="33"/>
  <c r="BA187" i="33" s="1"/>
  <c r="BA115" i="27"/>
  <c r="BA3" i="27"/>
  <c r="BA29" i="32"/>
  <c r="BE4" i="23" l="1"/>
  <c r="BF32" i="15"/>
  <c r="BB162" i="33"/>
  <c r="BB176" i="33" s="1"/>
  <c r="BB3" i="27"/>
  <c r="BB180" i="33"/>
  <c r="BB187" i="33" s="1"/>
  <c r="BB29" i="32"/>
  <c r="BB115" i="27"/>
  <c r="BD19" i="34"/>
  <c r="BD20" i="32"/>
  <c r="BE19" i="32"/>
  <c r="BC22" i="32"/>
  <c r="BC232" i="32"/>
  <c r="BC51" i="27"/>
  <c r="BC40" i="23"/>
  <c r="BC50" i="23" s="1"/>
  <c r="BA212" i="32"/>
  <c r="BA228" i="32" s="1"/>
  <c r="BA15" i="36" s="1"/>
  <c r="BA32" i="34"/>
  <c r="BA30" i="30"/>
  <c r="BA42" i="30"/>
  <c r="BA46" i="30"/>
  <c r="BA21" i="30"/>
  <c r="BA29" i="30"/>
  <c r="BA50" i="30"/>
  <c r="BA45" i="30"/>
  <c r="BA41" i="30"/>
  <c r="BA26" i="30"/>
  <c r="BA20" i="30"/>
  <c r="BA49" i="30"/>
  <c r="BA27" i="30"/>
  <c r="BA111" i="30"/>
  <c r="BA43" i="30"/>
  <c r="BA44" i="30"/>
  <c r="BA47" i="30"/>
  <c r="BA48" i="30"/>
  <c r="BA19" i="30"/>
  <c r="BA28" i="30"/>
  <c r="BA18" i="30"/>
  <c r="BD29" i="23"/>
  <c r="BD31" i="23"/>
  <c r="BD41" i="23" s="1"/>
  <c r="BD51" i="23" s="1"/>
  <c r="BD30" i="23"/>
  <c r="BB43" i="23"/>
  <c r="BB21" i="23" s="1"/>
  <c r="BB22" i="23" s="1"/>
  <c r="BB49" i="23"/>
  <c r="BB53" i="23" s="1"/>
  <c r="BB253" i="32"/>
  <c r="BB24" i="32"/>
  <c r="BB274" i="32" s="1"/>
  <c r="BC16" i="27"/>
  <c r="BC17" i="27"/>
  <c r="BC163" i="33" s="1"/>
  <c r="BC39" i="23"/>
  <c r="BC162" i="33" l="1"/>
  <c r="BC176" i="33" s="1"/>
  <c r="BC29" i="32"/>
  <c r="BC115" i="27"/>
  <c r="BC180" i="33"/>
  <c r="BC187" i="33" s="1"/>
  <c r="BC3" i="27"/>
  <c r="BC253" i="32"/>
  <c r="BC24" i="32"/>
  <c r="BC274" i="32" s="1"/>
  <c r="BB21" i="30"/>
  <c r="BB49" i="30"/>
  <c r="BB48" i="30"/>
  <c r="BB111" i="30"/>
  <c r="BB45" i="30"/>
  <c r="BB41" i="30"/>
  <c r="BB28" i="30"/>
  <c r="BB30" i="30"/>
  <c r="BB19" i="30"/>
  <c r="BB42" i="30"/>
  <c r="BB47" i="30"/>
  <c r="BB46" i="30"/>
  <c r="BB20" i="30"/>
  <c r="BB29" i="30"/>
  <c r="BB27" i="30"/>
  <c r="BB50" i="30"/>
  <c r="BB43" i="30"/>
  <c r="BB26" i="30"/>
  <c r="BB44" i="30"/>
  <c r="BB18" i="30"/>
  <c r="BD51" i="27"/>
  <c r="BD40" i="23"/>
  <c r="BD50" i="23" s="1"/>
  <c r="BC43" i="23"/>
  <c r="BC21" i="23" s="1"/>
  <c r="BC22" i="23" s="1"/>
  <c r="BC49" i="23"/>
  <c r="BC53" i="23" s="1"/>
  <c r="BE19" i="34"/>
  <c r="BE20" i="32"/>
  <c r="BF19" i="32"/>
  <c r="BB212" i="32"/>
  <c r="BB228" i="32" s="1"/>
  <c r="BB15" i="36" s="1"/>
  <c r="BB32" i="34"/>
  <c r="BF4" i="23"/>
  <c r="BG32" i="15"/>
  <c r="BD16" i="27"/>
  <c r="BD17" i="27"/>
  <c r="BD163" i="33" s="1"/>
  <c r="BD39" i="23"/>
  <c r="BD22" i="32"/>
  <c r="BD232" i="32"/>
  <c r="BE29" i="23"/>
  <c r="BE30" i="23"/>
  <c r="BE31" i="23"/>
  <c r="BE41" i="23" s="1"/>
  <c r="BE51" i="23" s="1"/>
  <c r="BE17" i="27" l="1"/>
  <c r="BE163" i="33" s="1"/>
  <c r="BE16" i="27"/>
  <c r="BE39" i="23"/>
  <c r="BG4" i="23"/>
  <c r="BH32" i="15"/>
  <c r="BD253" i="32"/>
  <c r="BD24" i="32"/>
  <c r="BD274" i="32" s="1"/>
  <c r="BC49" i="30"/>
  <c r="BC29" i="30"/>
  <c r="BC44" i="30"/>
  <c r="BC48" i="30"/>
  <c r="BC19" i="30"/>
  <c r="BC41" i="30"/>
  <c r="BC28" i="30"/>
  <c r="BC21" i="30"/>
  <c r="BC30" i="30"/>
  <c r="BC45" i="30"/>
  <c r="BC42" i="30"/>
  <c r="BC46" i="30"/>
  <c r="BC27" i="30"/>
  <c r="BC50" i="30"/>
  <c r="BC111" i="30"/>
  <c r="BC43" i="30"/>
  <c r="BC26" i="30"/>
  <c r="BC47" i="30"/>
  <c r="BC20" i="30"/>
  <c r="BC18" i="30"/>
  <c r="BE51" i="27"/>
  <c r="BE40" i="23"/>
  <c r="BE50" i="23" s="1"/>
  <c r="BD162" i="33"/>
  <c r="BD176" i="33" s="1"/>
  <c r="BD180" i="33"/>
  <c r="BD187" i="33" s="1"/>
  <c r="BD115" i="27"/>
  <c r="BD3" i="27"/>
  <c r="BD29" i="32"/>
  <c r="BF19" i="34"/>
  <c r="BF20" i="32"/>
  <c r="BG19" i="32"/>
  <c r="BC212" i="32"/>
  <c r="BC228" i="32" s="1"/>
  <c r="BC15" i="36" s="1"/>
  <c r="BC32" i="34"/>
  <c r="BD43" i="23"/>
  <c r="BD21" i="23" s="1"/>
  <c r="BD22" i="23" s="1"/>
  <c r="BD49" i="23"/>
  <c r="BD53" i="23" s="1"/>
  <c r="BF29" i="23"/>
  <c r="BF30" i="23"/>
  <c r="BF31" i="23"/>
  <c r="BF41" i="23" s="1"/>
  <c r="BF51" i="23" s="1"/>
  <c r="BE22" i="32"/>
  <c r="BE232" i="32"/>
  <c r="BF51" i="27" l="1"/>
  <c r="BF40" i="23"/>
  <c r="BF50" i="23" s="1"/>
  <c r="BG19" i="34"/>
  <c r="BG20" i="32"/>
  <c r="BH19" i="32"/>
  <c r="BG30" i="23"/>
  <c r="BG31" i="23"/>
  <c r="BG41" i="23" s="1"/>
  <c r="BG51" i="23" s="1"/>
  <c r="BG29" i="23"/>
  <c r="BD212" i="32"/>
  <c r="BD228" i="32" s="1"/>
  <c r="BD15" i="36" s="1"/>
  <c r="BD32" i="34"/>
  <c r="BD50" i="30"/>
  <c r="BD45" i="30"/>
  <c r="BD26" i="30"/>
  <c r="BD20" i="30"/>
  <c r="BD21" i="30"/>
  <c r="BD49" i="30"/>
  <c r="BD111" i="30"/>
  <c r="BD41" i="30"/>
  <c r="BD44" i="30"/>
  <c r="BD48" i="30"/>
  <c r="BD19" i="30"/>
  <c r="BD28" i="30"/>
  <c r="BD47" i="30"/>
  <c r="BD29" i="30"/>
  <c r="BD27" i="30"/>
  <c r="BD30" i="30"/>
  <c r="BD43" i="30"/>
  <c r="BD42" i="30"/>
  <c r="BD46" i="30"/>
  <c r="BD18" i="30"/>
  <c r="BE43" i="23"/>
  <c r="BE21" i="23" s="1"/>
  <c r="BE22" i="23" s="1"/>
  <c r="BE49" i="23"/>
  <c r="BE53" i="23" s="1"/>
  <c r="BF17" i="27"/>
  <c r="BF163" i="33" s="1"/>
  <c r="BF16" i="27"/>
  <c r="BF39" i="23"/>
  <c r="BF22" i="32"/>
  <c r="BF232" i="32"/>
  <c r="BE253" i="32"/>
  <c r="BE24" i="32"/>
  <c r="BE274" i="32" s="1"/>
  <c r="BE162" i="33"/>
  <c r="BE176" i="33" s="1"/>
  <c r="BE115" i="27"/>
  <c r="BE29" i="32"/>
  <c r="BE3" i="27"/>
  <c r="BE180" i="33"/>
  <c r="BE187" i="33" s="1"/>
  <c r="BH4" i="23"/>
  <c r="BI32" i="15"/>
  <c r="BI4" i="23" l="1"/>
  <c r="BJ32" i="15"/>
  <c r="BG22" i="32"/>
  <c r="BG232" i="32"/>
  <c r="BE212" i="32"/>
  <c r="BE228" i="32" s="1"/>
  <c r="BE15" i="36" s="1"/>
  <c r="BE32" i="34"/>
  <c r="BF253" i="32"/>
  <c r="BF24" i="32"/>
  <c r="BF274" i="32" s="1"/>
  <c r="BG51" i="27"/>
  <c r="BG40" i="23"/>
  <c r="BG50" i="23" s="1"/>
  <c r="BH30" i="23"/>
  <c r="BH31" i="23"/>
  <c r="BH41" i="23" s="1"/>
  <c r="BH51" i="23" s="1"/>
  <c r="BH29" i="23"/>
  <c r="BE29" i="30"/>
  <c r="BE27" i="30"/>
  <c r="BE30" i="30"/>
  <c r="BE111" i="30"/>
  <c r="BE43" i="30"/>
  <c r="BE42" i="30"/>
  <c r="BE47" i="30"/>
  <c r="BE46" i="30"/>
  <c r="BE50" i="30"/>
  <c r="BE19" i="30"/>
  <c r="BE26" i="30"/>
  <c r="BE20" i="30"/>
  <c r="BE41" i="30"/>
  <c r="BE44" i="30"/>
  <c r="BE21" i="30"/>
  <c r="BE49" i="30"/>
  <c r="BE48" i="30"/>
  <c r="BE45" i="30"/>
  <c r="BE28" i="30"/>
  <c r="BE18" i="30"/>
  <c r="BF43" i="23"/>
  <c r="BF21" i="23" s="1"/>
  <c r="BF22" i="23" s="1"/>
  <c r="BF49" i="23"/>
  <c r="BF53" i="23" s="1"/>
  <c r="BF162" i="33"/>
  <c r="BF176" i="33" s="1"/>
  <c r="BF3" i="27"/>
  <c r="BF29" i="32"/>
  <c r="BF180" i="33"/>
  <c r="BF187" i="33" s="1"/>
  <c r="BF115" i="27"/>
  <c r="BG16" i="27"/>
  <c r="BG17" i="27"/>
  <c r="BG163" i="33" s="1"/>
  <c r="BG39" i="23"/>
  <c r="BH19" i="34"/>
  <c r="BH20" i="32"/>
  <c r="BI19" i="32"/>
  <c r="BH17" i="27" l="1"/>
  <c r="BH163" i="33" s="1"/>
  <c r="BH16" i="27"/>
  <c r="BH39" i="23"/>
  <c r="BG253" i="32"/>
  <c r="BG24" i="32"/>
  <c r="BG274" i="32" s="1"/>
  <c r="BI19" i="34"/>
  <c r="BI20" i="32"/>
  <c r="BJ19" i="32"/>
  <c r="BF212" i="32"/>
  <c r="BF228" i="32" s="1"/>
  <c r="BF15" i="36" s="1"/>
  <c r="BF32" i="34"/>
  <c r="BG162" i="33"/>
  <c r="BG176" i="33" s="1"/>
  <c r="BG180" i="33"/>
  <c r="BG187" i="33" s="1"/>
  <c r="BG115" i="27"/>
  <c r="BG29" i="32"/>
  <c r="BG3" i="27"/>
  <c r="BH51" i="27"/>
  <c r="BH40" i="23"/>
  <c r="BH50" i="23" s="1"/>
  <c r="BJ4" i="23"/>
  <c r="BK32" i="15"/>
  <c r="BH22" i="32"/>
  <c r="BH232" i="32"/>
  <c r="BG43" i="23"/>
  <c r="BG21" i="23" s="1"/>
  <c r="BG22" i="23" s="1"/>
  <c r="BG49" i="23"/>
  <c r="BG53" i="23" s="1"/>
  <c r="BF29" i="30"/>
  <c r="BF48" i="30"/>
  <c r="BF27" i="30"/>
  <c r="BF45" i="30"/>
  <c r="BF43" i="30"/>
  <c r="BF28" i="30"/>
  <c r="BF30" i="30"/>
  <c r="BF42" i="30"/>
  <c r="BF46" i="30"/>
  <c r="BF21" i="30"/>
  <c r="BF49" i="30"/>
  <c r="BF50" i="30"/>
  <c r="BF111" i="30"/>
  <c r="BF41" i="30"/>
  <c r="BF26" i="30"/>
  <c r="BF19" i="30"/>
  <c r="BF44" i="30"/>
  <c r="BF47" i="30"/>
  <c r="BF20" i="30"/>
  <c r="BF18" i="30"/>
  <c r="BI29" i="23"/>
  <c r="BI31" i="23"/>
  <c r="BI41" i="23" s="1"/>
  <c r="BI51" i="23" s="1"/>
  <c r="BI30" i="23"/>
  <c r="BI16" i="27" l="1"/>
  <c r="BI17" i="27"/>
  <c r="BI163" i="33" s="1"/>
  <c r="BI39" i="23"/>
  <c r="BI51" i="27"/>
  <c r="BI40" i="23"/>
  <c r="BI50" i="23" s="1"/>
  <c r="BH253" i="32"/>
  <c r="BH24" i="32"/>
  <c r="BH274" i="32" s="1"/>
  <c r="BH43" i="23"/>
  <c r="BH21" i="23" s="1"/>
  <c r="BH22" i="23" s="1"/>
  <c r="BH49" i="23"/>
  <c r="BH53" i="23" s="1"/>
  <c r="BK4" i="23"/>
  <c r="BL32" i="15"/>
  <c r="BG21" i="30"/>
  <c r="BG49" i="30"/>
  <c r="BG45" i="30"/>
  <c r="BG44" i="30"/>
  <c r="BG48" i="30"/>
  <c r="BG27" i="30"/>
  <c r="BG111" i="30"/>
  <c r="BG43" i="30"/>
  <c r="BG28" i="30"/>
  <c r="BG47" i="30"/>
  <c r="BG30" i="30"/>
  <c r="BG19" i="30"/>
  <c r="BG42" i="30"/>
  <c r="BG46" i="30"/>
  <c r="BG29" i="30"/>
  <c r="BG50" i="30"/>
  <c r="BG41" i="30"/>
  <c r="BG26" i="30"/>
  <c r="BG20" i="30"/>
  <c r="BG18" i="30"/>
  <c r="BH162" i="33"/>
  <c r="BH176" i="33" s="1"/>
  <c r="BH3" i="27"/>
  <c r="BH115" i="27"/>
  <c r="BH29" i="32"/>
  <c r="BH180" i="33"/>
  <c r="BH187" i="33" s="1"/>
  <c r="BJ31" i="23"/>
  <c r="BJ41" i="23" s="1"/>
  <c r="BJ51" i="23" s="1"/>
  <c r="BJ30" i="23"/>
  <c r="BJ29" i="23"/>
  <c r="BJ19" i="34"/>
  <c r="BJ20" i="32"/>
  <c r="BK19" i="32"/>
  <c r="BG212" i="32"/>
  <c r="BG228" i="32" s="1"/>
  <c r="BG15" i="36" s="1"/>
  <c r="BG32" i="34"/>
  <c r="BI22" i="32"/>
  <c r="BI232" i="32"/>
  <c r="BK19" i="34" l="1"/>
  <c r="BK20" i="32"/>
  <c r="BL19" i="32"/>
  <c r="BJ51" i="27"/>
  <c r="BJ40" i="23"/>
  <c r="BJ50" i="23" s="1"/>
  <c r="BI43" i="23"/>
  <c r="BI21" i="23" s="1"/>
  <c r="BI22" i="23" s="1"/>
  <c r="BI49" i="23"/>
  <c r="BI53" i="23" s="1"/>
  <c r="BI253" i="32"/>
  <c r="BI24" i="32"/>
  <c r="BI274" i="32" s="1"/>
  <c r="BJ22" i="32"/>
  <c r="BJ232" i="32"/>
  <c r="BH212" i="32"/>
  <c r="BH228" i="32" s="1"/>
  <c r="BH15" i="36" s="1"/>
  <c r="BH32" i="34"/>
  <c r="BL4" i="23"/>
  <c r="BM32" i="15"/>
  <c r="BH50" i="30"/>
  <c r="BH19" i="30"/>
  <c r="BH26" i="30"/>
  <c r="BH47" i="30"/>
  <c r="BH29" i="30"/>
  <c r="BH27" i="30"/>
  <c r="BH43" i="30"/>
  <c r="BH44" i="30"/>
  <c r="BH48" i="30"/>
  <c r="BH28" i="30"/>
  <c r="BH21" i="30"/>
  <c r="BH49" i="30"/>
  <c r="BH30" i="30"/>
  <c r="BH111" i="30"/>
  <c r="BH45" i="30"/>
  <c r="BH41" i="30"/>
  <c r="BH42" i="30"/>
  <c r="BH46" i="30"/>
  <c r="BH20" i="30"/>
  <c r="BH18" i="30"/>
  <c r="BI162" i="33"/>
  <c r="BI176" i="33" s="1"/>
  <c r="BI115" i="27"/>
  <c r="BI180" i="33"/>
  <c r="BI187" i="33" s="1"/>
  <c r="BI3" i="27"/>
  <c r="BI29" i="32"/>
  <c r="BJ17" i="27"/>
  <c r="BJ163" i="33" s="1"/>
  <c r="BJ16" i="27"/>
  <c r="BJ39" i="23"/>
  <c r="BK29" i="23"/>
  <c r="BK31" i="23"/>
  <c r="BK41" i="23" s="1"/>
  <c r="BK51" i="23" s="1"/>
  <c r="BK30" i="23"/>
  <c r="BI212" i="32" l="1"/>
  <c r="BI228" i="32" s="1"/>
  <c r="BI15" i="36" s="1"/>
  <c r="BI32" i="34"/>
  <c r="BJ253" i="32"/>
  <c r="BJ24" i="32"/>
  <c r="BJ274" i="32" s="1"/>
  <c r="BL19" i="34"/>
  <c r="BL20" i="32"/>
  <c r="BM19" i="32"/>
  <c r="BK17" i="27"/>
  <c r="BK163" i="33" s="1"/>
  <c r="BK16" i="27"/>
  <c r="BK39" i="23"/>
  <c r="BK51" i="27"/>
  <c r="BK40" i="23"/>
  <c r="BK50" i="23" s="1"/>
  <c r="BJ43" i="23"/>
  <c r="BJ21" i="23" s="1"/>
  <c r="BJ22" i="23" s="1"/>
  <c r="BJ49" i="23"/>
  <c r="BJ53" i="23" s="1"/>
  <c r="BM4" i="23"/>
  <c r="BN32" i="15"/>
  <c r="BI30" i="30"/>
  <c r="BI19" i="30"/>
  <c r="BI42" i="30"/>
  <c r="BI46" i="30"/>
  <c r="BI21" i="30"/>
  <c r="BI50" i="30"/>
  <c r="BI45" i="30"/>
  <c r="BI26" i="30"/>
  <c r="BI20" i="30"/>
  <c r="BI29" i="30"/>
  <c r="BI27" i="30"/>
  <c r="BI111" i="30"/>
  <c r="BI43" i="30"/>
  <c r="BI41" i="30"/>
  <c r="BI44" i="30"/>
  <c r="BI47" i="30"/>
  <c r="BI49" i="30"/>
  <c r="BI48" i="30"/>
  <c r="BI28" i="30"/>
  <c r="BI18" i="30"/>
  <c r="BK22" i="32"/>
  <c r="BK232" i="32"/>
  <c r="BJ162" i="33"/>
  <c r="BJ176" i="33" s="1"/>
  <c r="BJ3" i="27"/>
  <c r="BJ29" i="32"/>
  <c r="BJ180" i="33"/>
  <c r="BJ187" i="33" s="1"/>
  <c r="BJ115" i="27"/>
  <c r="BL30" i="23"/>
  <c r="BL31" i="23"/>
  <c r="BL41" i="23" s="1"/>
  <c r="BL51" i="23" s="1"/>
  <c r="BL29" i="23"/>
  <c r="BM19" i="34" l="1"/>
  <c r="BM20" i="32"/>
  <c r="BN19" i="32"/>
  <c r="BL16" i="27"/>
  <c r="BL17" i="27"/>
  <c r="BL163" i="33" s="1"/>
  <c r="BL39" i="23"/>
  <c r="BL51" i="27"/>
  <c r="BL40" i="23"/>
  <c r="BL50" i="23" s="1"/>
  <c r="BJ212" i="32"/>
  <c r="BJ228" i="32" s="1"/>
  <c r="BJ15" i="36" s="1"/>
  <c r="BJ32" i="34"/>
  <c r="BK253" i="32"/>
  <c r="BK24" i="32"/>
  <c r="BK274" i="32" s="1"/>
  <c r="BK43" i="23"/>
  <c r="BK21" i="23" s="1"/>
  <c r="BK22" i="23" s="1"/>
  <c r="BK49" i="23"/>
  <c r="BK53" i="23" s="1"/>
  <c r="BL22" i="32"/>
  <c r="BL232" i="32"/>
  <c r="BN4" i="23"/>
  <c r="BO32" i="15"/>
  <c r="BK162" i="33"/>
  <c r="BK176" i="33" s="1"/>
  <c r="BK115" i="27"/>
  <c r="BK29" i="32"/>
  <c r="BK3" i="27"/>
  <c r="BK180" i="33"/>
  <c r="BK187" i="33" s="1"/>
  <c r="BM29" i="23"/>
  <c r="BM31" i="23"/>
  <c r="BM41" i="23" s="1"/>
  <c r="BM51" i="23" s="1"/>
  <c r="BM30" i="23"/>
  <c r="BJ21" i="30"/>
  <c r="BJ49" i="30"/>
  <c r="BJ48" i="30"/>
  <c r="BJ111" i="30"/>
  <c r="BJ41" i="30"/>
  <c r="BJ28" i="30"/>
  <c r="BJ20" i="30"/>
  <c r="BJ30" i="30"/>
  <c r="BJ19" i="30"/>
  <c r="BJ45" i="30"/>
  <c r="BJ42" i="30"/>
  <c r="BJ47" i="30"/>
  <c r="BJ46" i="30"/>
  <c r="BJ29" i="30"/>
  <c r="BJ27" i="30"/>
  <c r="BJ50" i="30"/>
  <c r="BJ43" i="30"/>
  <c r="BJ26" i="30"/>
  <c r="BJ44" i="30"/>
  <c r="BJ18" i="30"/>
  <c r="BM51" i="27" l="1"/>
  <c r="BM40" i="23"/>
  <c r="BM50" i="23" s="1"/>
  <c r="BM22" i="32"/>
  <c r="BM232" i="32"/>
  <c r="BO4" i="23"/>
  <c r="BP32" i="15"/>
  <c r="BL253" i="32"/>
  <c r="BL24" i="32"/>
  <c r="BL274" i="32" s="1"/>
  <c r="BK44" i="30"/>
  <c r="BK49" i="30"/>
  <c r="BK29" i="30"/>
  <c r="BK48" i="30"/>
  <c r="BK41" i="30"/>
  <c r="BK28" i="30"/>
  <c r="BK21" i="30"/>
  <c r="BK30" i="30"/>
  <c r="BK19" i="30"/>
  <c r="BK111" i="30"/>
  <c r="BK45" i="30"/>
  <c r="BK42" i="30"/>
  <c r="BK46" i="30"/>
  <c r="BK27" i="30"/>
  <c r="BK50" i="30"/>
  <c r="BK43" i="30"/>
  <c r="BK26" i="30"/>
  <c r="BK47" i="30"/>
  <c r="BK20" i="30"/>
  <c r="BK18" i="30"/>
  <c r="BL162" i="33"/>
  <c r="BL176" i="33" s="1"/>
  <c r="BL29" i="32"/>
  <c r="BL180" i="33"/>
  <c r="BL187" i="33" s="1"/>
  <c r="BL3" i="27"/>
  <c r="BL115" i="27"/>
  <c r="BM17" i="27"/>
  <c r="BM163" i="33" s="1"/>
  <c r="BM16" i="27"/>
  <c r="BM39" i="23"/>
  <c r="BK212" i="32"/>
  <c r="BK228" i="32" s="1"/>
  <c r="BK15" i="36" s="1"/>
  <c r="BK32" i="34"/>
  <c r="BN29" i="23"/>
  <c r="BN30" i="23"/>
  <c r="BN31" i="23"/>
  <c r="BN41" i="23" s="1"/>
  <c r="BN51" i="23" s="1"/>
  <c r="BL43" i="23"/>
  <c r="BL21" i="23" s="1"/>
  <c r="BL22" i="23" s="1"/>
  <c r="BL49" i="23"/>
  <c r="BL53" i="23" s="1"/>
  <c r="BN19" i="34"/>
  <c r="BN20" i="32"/>
  <c r="BO19" i="32"/>
  <c r="BN17" i="27" l="1"/>
  <c r="BN163" i="33" s="1"/>
  <c r="BN16" i="27"/>
  <c r="BN39" i="23"/>
  <c r="BM162" i="33"/>
  <c r="BM176" i="33" s="1"/>
  <c r="BM3" i="27"/>
  <c r="BM180" i="33"/>
  <c r="BM187" i="33" s="1"/>
  <c r="BM29" i="32"/>
  <c r="BM115" i="27"/>
  <c r="BL48" i="30"/>
  <c r="BL50" i="30"/>
  <c r="BL45" i="30"/>
  <c r="BL26" i="30"/>
  <c r="BL47" i="30"/>
  <c r="BL20" i="30"/>
  <c r="BL49" i="30"/>
  <c r="BL41" i="30"/>
  <c r="BL21" i="30"/>
  <c r="BL29" i="30"/>
  <c r="BL27" i="30"/>
  <c r="BL30" i="30"/>
  <c r="BL19" i="30"/>
  <c r="BL111" i="30"/>
  <c r="BL43" i="30"/>
  <c r="BL44" i="30"/>
  <c r="BL42" i="30"/>
  <c r="BL28" i="30"/>
  <c r="BL46" i="30"/>
  <c r="BL18" i="30"/>
  <c r="BO19" i="34"/>
  <c r="BO20" i="32"/>
  <c r="BP19" i="32"/>
  <c r="BN22" i="32"/>
  <c r="BN232" i="32"/>
  <c r="BL212" i="32"/>
  <c r="BL228" i="32" s="1"/>
  <c r="BL15" i="36" s="1"/>
  <c r="BL32" i="34"/>
  <c r="BP4" i="23"/>
  <c r="BQ32" i="15"/>
  <c r="BM253" i="32"/>
  <c r="BM24" i="32"/>
  <c r="BM274" i="32" s="1"/>
  <c r="BN51" i="27"/>
  <c r="BN40" i="23"/>
  <c r="BN50" i="23" s="1"/>
  <c r="BM43" i="23"/>
  <c r="BM21" i="23" s="1"/>
  <c r="BM22" i="23" s="1"/>
  <c r="BM49" i="23"/>
  <c r="BM53" i="23" s="1"/>
  <c r="BO29" i="23"/>
  <c r="BO30" i="23"/>
  <c r="BO31" i="23"/>
  <c r="BO41" i="23" s="1"/>
  <c r="BO51" i="23" s="1"/>
  <c r="BP30" i="23" l="1"/>
  <c r="BP31" i="23"/>
  <c r="BP41" i="23" s="1"/>
  <c r="BP51" i="23" s="1"/>
  <c r="BP29" i="23"/>
  <c r="BM30" i="30"/>
  <c r="BM19" i="30"/>
  <c r="BM41" i="30"/>
  <c r="BM42" i="30"/>
  <c r="BM47" i="30"/>
  <c r="BM46" i="30"/>
  <c r="BM50" i="30"/>
  <c r="BM26" i="30"/>
  <c r="BM20" i="30"/>
  <c r="BM29" i="30"/>
  <c r="BM48" i="30"/>
  <c r="BM111" i="30"/>
  <c r="BM44" i="30"/>
  <c r="BM28" i="30"/>
  <c r="BM21" i="30"/>
  <c r="BM49" i="30"/>
  <c r="BM27" i="30"/>
  <c r="BM45" i="30"/>
  <c r="BM43" i="30"/>
  <c r="BM18" i="30"/>
  <c r="BN253" i="32"/>
  <c r="BN24" i="32"/>
  <c r="BN274" i="32" s="1"/>
  <c r="BP19" i="34"/>
  <c r="BP20" i="32"/>
  <c r="BQ19" i="32"/>
  <c r="BO51" i="27"/>
  <c r="BO40" i="23"/>
  <c r="BO50" i="23" s="1"/>
  <c r="BO22" i="32"/>
  <c r="BO232" i="32"/>
  <c r="BM212" i="32"/>
  <c r="BM228" i="32" s="1"/>
  <c r="BM15" i="36" s="1"/>
  <c r="BM32" i="34"/>
  <c r="BN43" i="23"/>
  <c r="BN21" i="23" s="1"/>
  <c r="BN22" i="23" s="1"/>
  <c r="BN49" i="23"/>
  <c r="BN53" i="23" s="1"/>
  <c r="BO17" i="27"/>
  <c r="BO163" i="33" s="1"/>
  <c r="BO16" i="27"/>
  <c r="BO39" i="23"/>
  <c r="BQ4" i="23"/>
  <c r="BR32" i="15"/>
  <c r="BN162" i="33"/>
  <c r="BN176" i="33" s="1"/>
  <c r="BN115" i="27"/>
  <c r="BN3" i="27"/>
  <c r="BN180" i="33"/>
  <c r="BN187" i="33" s="1"/>
  <c r="BN29" i="32"/>
  <c r="BO162" i="33" l="1"/>
  <c r="BO176" i="33" s="1"/>
  <c r="BO180" i="33"/>
  <c r="BO187" i="33" s="1"/>
  <c r="BO115" i="27"/>
  <c r="BO29" i="32"/>
  <c r="BO3" i="27"/>
  <c r="BR4" i="23"/>
  <c r="BS32" i="15"/>
  <c r="BQ19" i="34"/>
  <c r="BQ20" i="32"/>
  <c r="BR19" i="32"/>
  <c r="BQ29" i="23"/>
  <c r="BQ30" i="23"/>
  <c r="BQ31" i="23"/>
  <c r="BQ41" i="23" s="1"/>
  <c r="BQ51" i="23" s="1"/>
  <c r="BP22" i="32"/>
  <c r="BP232" i="32"/>
  <c r="BP17" i="27"/>
  <c r="BP163" i="33" s="1"/>
  <c r="BP16" i="27"/>
  <c r="BP39" i="23"/>
  <c r="BN212" i="32"/>
  <c r="BN228" i="32" s="1"/>
  <c r="BN15" i="36" s="1"/>
  <c r="BN32" i="34"/>
  <c r="BO43" i="23"/>
  <c r="BO21" i="23" s="1"/>
  <c r="BO22" i="23" s="1"/>
  <c r="BO49" i="23"/>
  <c r="BO53" i="23" s="1"/>
  <c r="BO253" i="32"/>
  <c r="BO24" i="32"/>
  <c r="BO274" i="32" s="1"/>
  <c r="BN43" i="30"/>
  <c r="BN41" i="30"/>
  <c r="BN21" i="30"/>
  <c r="BN49" i="30"/>
  <c r="BN30" i="30"/>
  <c r="BN111" i="30"/>
  <c r="BN44" i="30"/>
  <c r="BN42" i="30"/>
  <c r="BN28" i="30"/>
  <c r="BN47" i="30"/>
  <c r="BN46" i="30"/>
  <c r="BN27" i="30"/>
  <c r="BN50" i="30"/>
  <c r="BN19" i="30"/>
  <c r="BN45" i="30"/>
  <c r="BN26" i="30"/>
  <c r="BN20" i="30"/>
  <c r="BN29" i="30"/>
  <c r="BN48" i="30"/>
  <c r="BN18" i="30"/>
  <c r="BP51" i="27"/>
  <c r="BP40" i="23"/>
  <c r="BP50" i="23" s="1"/>
  <c r="BP43" i="23" l="1"/>
  <c r="BP21" i="23" s="1"/>
  <c r="BP22" i="23" s="1"/>
  <c r="BP49" i="23"/>
  <c r="BP53" i="23" s="1"/>
  <c r="BS4" i="23"/>
  <c r="BT32" i="15"/>
  <c r="BP162" i="33"/>
  <c r="BP176" i="33" s="1"/>
  <c r="BP180" i="33"/>
  <c r="BP187" i="33" s="1"/>
  <c r="BP115" i="27"/>
  <c r="BP3" i="27"/>
  <c r="BP29" i="32"/>
  <c r="BQ51" i="27"/>
  <c r="BQ40" i="23"/>
  <c r="BQ50" i="23" s="1"/>
  <c r="BR19" i="34"/>
  <c r="BR20" i="32"/>
  <c r="BS19" i="32"/>
  <c r="BR29" i="23"/>
  <c r="BR30" i="23"/>
  <c r="BR31" i="23"/>
  <c r="BR41" i="23" s="1"/>
  <c r="BR51" i="23" s="1"/>
  <c r="BQ17" i="27"/>
  <c r="BQ163" i="33" s="1"/>
  <c r="BQ16" i="27"/>
  <c r="BQ39" i="23"/>
  <c r="BQ22" i="32"/>
  <c r="BQ232" i="32"/>
  <c r="BO21" i="30"/>
  <c r="BO49" i="30"/>
  <c r="BO27" i="30"/>
  <c r="BO19" i="30"/>
  <c r="BO41" i="30"/>
  <c r="BO44" i="30"/>
  <c r="BO29" i="30"/>
  <c r="BO48" i="30"/>
  <c r="BO30" i="30"/>
  <c r="BO111" i="30"/>
  <c r="BO45" i="30"/>
  <c r="BO43" i="30"/>
  <c r="BO42" i="30"/>
  <c r="BO28" i="30"/>
  <c r="BO47" i="30"/>
  <c r="BO46" i="30"/>
  <c r="BO50" i="30"/>
  <c r="BO26" i="30"/>
  <c r="BO20" i="30"/>
  <c r="BO18" i="30"/>
  <c r="BP253" i="32"/>
  <c r="BP24" i="32"/>
  <c r="BP274" i="32" s="1"/>
  <c r="BO212" i="32"/>
  <c r="BO228" i="32" s="1"/>
  <c r="BO15" i="36" s="1"/>
  <c r="BO32" i="34"/>
  <c r="BQ162" i="33" l="1"/>
  <c r="BQ176" i="33" s="1"/>
  <c r="BQ3" i="27"/>
  <c r="BQ29" i="32"/>
  <c r="BQ180" i="33"/>
  <c r="BQ187" i="33" s="1"/>
  <c r="BQ115" i="27"/>
  <c r="BR16" i="27"/>
  <c r="BR17" i="27"/>
  <c r="BR163" i="33" s="1"/>
  <c r="BR39" i="23"/>
  <c r="BT4" i="23"/>
  <c r="BU32" i="15"/>
  <c r="BS19" i="34"/>
  <c r="BS20" i="32"/>
  <c r="BT19" i="32"/>
  <c r="BS29" i="23"/>
  <c r="BS30" i="23"/>
  <c r="BS31" i="23"/>
  <c r="BS41" i="23" s="1"/>
  <c r="BS51" i="23" s="1"/>
  <c r="BP21" i="30"/>
  <c r="BP49" i="30"/>
  <c r="BP29" i="30"/>
  <c r="BP50" i="30"/>
  <c r="BP111" i="30"/>
  <c r="BP43" i="30"/>
  <c r="BP28" i="30"/>
  <c r="BP26" i="30"/>
  <c r="BP48" i="30"/>
  <c r="BP27" i="30"/>
  <c r="BP19" i="30"/>
  <c r="BP45" i="30"/>
  <c r="BP44" i="30"/>
  <c r="BP47" i="30"/>
  <c r="BP41" i="30"/>
  <c r="BP30" i="30"/>
  <c r="BP42" i="30"/>
  <c r="BP46" i="30"/>
  <c r="BP20" i="30"/>
  <c r="BP18" i="30"/>
  <c r="BQ253" i="32"/>
  <c r="BQ24" i="32"/>
  <c r="BQ274" i="32" s="1"/>
  <c r="BR22" i="32"/>
  <c r="BR232" i="32"/>
  <c r="BP212" i="32"/>
  <c r="BP228" i="32" s="1"/>
  <c r="BP15" i="36" s="1"/>
  <c r="BP32" i="34"/>
  <c r="BQ43" i="23"/>
  <c r="BQ21" i="23" s="1"/>
  <c r="BQ22" i="23" s="1"/>
  <c r="BQ49" i="23"/>
  <c r="BQ53" i="23" s="1"/>
  <c r="BR51" i="27"/>
  <c r="BR40" i="23"/>
  <c r="BR50" i="23" s="1"/>
  <c r="BR253" i="32" l="1"/>
  <c r="BR24" i="32"/>
  <c r="BR274" i="32" s="1"/>
  <c r="BS22" i="32"/>
  <c r="BS232" i="32"/>
  <c r="BR43" i="23"/>
  <c r="BR21" i="23" s="1"/>
  <c r="BR22" i="23" s="1"/>
  <c r="BR49" i="23"/>
  <c r="BR53" i="23" s="1"/>
  <c r="BS51" i="27"/>
  <c r="BS40" i="23"/>
  <c r="BS50" i="23" s="1"/>
  <c r="BQ212" i="32"/>
  <c r="BQ228" i="32" s="1"/>
  <c r="BQ15" i="36" s="1"/>
  <c r="BQ32" i="34"/>
  <c r="BS16" i="27"/>
  <c r="BS17" i="27"/>
  <c r="BS163" i="33" s="1"/>
  <c r="BS39" i="23"/>
  <c r="BU4" i="23"/>
  <c r="BV32" i="15"/>
  <c r="BR162" i="33"/>
  <c r="BR176" i="33" s="1"/>
  <c r="BR180" i="33"/>
  <c r="BR187" i="33" s="1"/>
  <c r="BR115" i="27"/>
  <c r="BR3" i="27"/>
  <c r="BR29" i="32"/>
  <c r="BQ21" i="30"/>
  <c r="BQ49" i="30"/>
  <c r="BQ27" i="30"/>
  <c r="BQ30" i="30"/>
  <c r="BQ45" i="30"/>
  <c r="BQ42" i="30"/>
  <c r="BQ46" i="30"/>
  <c r="BQ48" i="30"/>
  <c r="BQ50" i="30"/>
  <c r="BQ19" i="30"/>
  <c r="BQ43" i="30"/>
  <c r="BQ41" i="30"/>
  <c r="BQ26" i="30"/>
  <c r="BQ47" i="30"/>
  <c r="BQ20" i="30"/>
  <c r="BQ29" i="30"/>
  <c r="BQ111" i="30"/>
  <c r="BQ44" i="30"/>
  <c r="BQ28" i="30"/>
  <c r="BQ18" i="30"/>
  <c r="BT19" i="34"/>
  <c r="BT20" i="32"/>
  <c r="BU19" i="32"/>
  <c r="BT29" i="23"/>
  <c r="BT30" i="23"/>
  <c r="BT31" i="23"/>
  <c r="BT41" i="23" s="1"/>
  <c r="BT51" i="23" s="1"/>
  <c r="BR212" i="32" l="1"/>
  <c r="BR228" i="32" s="1"/>
  <c r="BR15" i="36" s="1"/>
  <c r="BR32" i="34"/>
  <c r="BS253" i="32"/>
  <c r="BS24" i="32"/>
  <c r="BS274" i="32" s="1"/>
  <c r="BT51" i="27"/>
  <c r="BT40" i="23"/>
  <c r="BT50" i="23" s="1"/>
  <c r="BV4" i="23"/>
  <c r="BW32" i="15"/>
  <c r="BS162" i="33"/>
  <c r="BS176" i="33" s="1"/>
  <c r="BS3" i="27"/>
  <c r="BS29" i="32"/>
  <c r="BS115" i="27"/>
  <c r="BS180" i="33"/>
  <c r="BS187" i="33" s="1"/>
  <c r="BT16" i="27"/>
  <c r="BT17" i="27"/>
  <c r="BT163" i="33" s="1"/>
  <c r="BT39" i="23"/>
  <c r="BU30" i="23"/>
  <c r="BU31" i="23"/>
  <c r="BU41" i="23" s="1"/>
  <c r="BU51" i="23" s="1"/>
  <c r="BU29" i="23"/>
  <c r="BR29" i="30"/>
  <c r="BR48" i="30"/>
  <c r="BR30" i="30"/>
  <c r="BR43" i="30"/>
  <c r="BR42" i="30"/>
  <c r="BR47" i="30"/>
  <c r="BR46" i="30"/>
  <c r="BR20" i="30"/>
  <c r="BR21" i="30"/>
  <c r="BR49" i="30"/>
  <c r="BR50" i="30"/>
  <c r="BR111" i="30"/>
  <c r="BR44" i="30"/>
  <c r="BR28" i="30"/>
  <c r="BR26" i="30"/>
  <c r="BR27" i="30"/>
  <c r="BR19" i="30"/>
  <c r="BR45" i="30"/>
  <c r="BR41" i="30"/>
  <c r="BR18" i="30"/>
  <c r="BT22" i="32"/>
  <c r="BT232" i="32"/>
  <c r="BU19" i="34"/>
  <c r="BU20" i="32"/>
  <c r="BV19" i="32"/>
  <c r="BS43" i="23"/>
  <c r="BS21" i="23" s="1"/>
  <c r="BS22" i="23" s="1"/>
  <c r="BS49" i="23"/>
  <c r="BS53" i="23" s="1"/>
  <c r="BT43" i="23" l="1"/>
  <c r="BT21" i="23" s="1"/>
  <c r="BT22" i="23" s="1"/>
  <c r="BT49" i="23"/>
  <c r="BT53" i="23" s="1"/>
  <c r="BU51" i="27"/>
  <c r="BU40" i="23"/>
  <c r="BU50" i="23" s="1"/>
  <c r="BT162" i="33"/>
  <c r="BT176" i="33" s="1"/>
  <c r="BT180" i="33"/>
  <c r="BT187" i="33" s="1"/>
  <c r="BT115" i="27"/>
  <c r="BT3" i="27"/>
  <c r="BT29" i="32"/>
  <c r="BW4" i="23"/>
  <c r="BX32" i="15"/>
  <c r="BU22" i="32"/>
  <c r="BU232" i="32"/>
  <c r="BU16" i="27"/>
  <c r="BU17" i="27"/>
  <c r="BU163" i="33" s="1"/>
  <c r="BU39" i="23"/>
  <c r="BV19" i="34"/>
  <c r="BV20" i="32"/>
  <c r="BW19" i="32"/>
  <c r="BT253" i="32"/>
  <c r="BT24" i="32"/>
  <c r="BT274" i="32" s="1"/>
  <c r="BS212" i="32"/>
  <c r="BS228" i="32" s="1"/>
  <c r="BS15" i="36" s="1"/>
  <c r="BS32" i="34"/>
  <c r="BV29" i="23"/>
  <c r="BV30" i="23"/>
  <c r="BV31" i="23"/>
  <c r="BV41" i="23" s="1"/>
  <c r="BV51" i="23" s="1"/>
  <c r="BS45" i="30"/>
  <c r="BS49" i="30"/>
  <c r="BS27" i="30"/>
  <c r="BS19" i="30"/>
  <c r="BS41" i="30"/>
  <c r="BS44" i="30"/>
  <c r="BS21" i="30"/>
  <c r="BS29" i="30"/>
  <c r="BS30" i="30"/>
  <c r="BS42" i="30"/>
  <c r="BS28" i="30"/>
  <c r="BS46" i="30"/>
  <c r="BS48" i="30"/>
  <c r="BS50" i="30"/>
  <c r="BS111" i="30"/>
  <c r="BS43" i="30"/>
  <c r="BS26" i="30"/>
  <c r="BS47" i="30"/>
  <c r="BS20" i="30"/>
  <c r="BS18" i="30"/>
  <c r="BU253" i="32" l="1"/>
  <c r="BU24" i="32"/>
  <c r="BU274" i="32" s="1"/>
  <c r="BT212" i="32"/>
  <c r="BT228" i="32" s="1"/>
  <c r="BT15" i="36" s="1"/>
  <c r="BT32" i="34"/>
  <c r="BW19" i="34"/>
  <c r="BW20" i="32"/>
  <c r="BX19" i="32"/>
  <c r="BU162" i="33"/>
  <c r="BU176" i="33" s="1"/>
  <c r="BU180" i="33"/>
  <c r="BU187" i="33" s="1"/>
  <c r="BU115" i="27"/>
  <c r="BU29" i="32"/>
  <c r="BU3" i="27"/>
  <c r="BX4" i="23"/>
  <c r="BY32" i="15"/>
  <c r="BV17" i="27"/>
  <c r="BV163" i="33" s="1"/>
  <c r="BV16" i="27"/>
  <c r="BV39" i="23"/>
  <c r="BT27" i="30"/>
  <c r="BT50" i="30"/>
  <c r="BT26" i="30"/>
  <c r="BT20" i="30"/>
  <c r="BT21" i="30"/>
  <c r="BT29" i="30"/>
  <c r="BT111" i="30"/>
  <c r="BT43" i="30"/>
  <c r="BT28" i="30"/>
  <c r="BT49" i="30"/>
  <c r="BT48" i="30"/>
  <c r="BT45" i="30"/>
  <c r="BT47" i="30"/>
  <c r="BT30" i="30"/>
  <c r="BT19" i="30"/>
  <c r="BT41" i="30"/>
  <c r="BT44" i="30"/>
  <c r="BT42" i="30"/>
  <c r="BT46" i="30"/>
  <c r="BT18" i="30"/>
  <c r="BU43" i="23"/>
  <c r="BU21" i="23" s="1"/>
  <c r="BU22" i="23" s="1"/>
  <c r="BU49" i="23"/>
  <c r="BU53" i="23" s="1"/>
  <c r="BV51" i="27"/>
  <c r="BV40" i="23"/>
  <c r="BV50" i="23" s="1"/>
  <c r="BV22" i="32"/>
  <c r="BV232" i="32"/>
  <c r="BW29" i="23"/>
  <c r="BW30" i="23"/>
  <c r="BW31" i="23"/>
  <c r="BW41" i="23" s="1"/>
  <c r="BW51" i="23" s="1"/>
  <c r="BV253" i="32" l="1"/>
  <c r="BV24" i="32"/>
  <c r="BV274" i="32" s="1"/>
  <c r="BV162" i="33"/>
  <c r="BV176" i="33" s="1"/>
  <c r="BV3" i="27"/>
  <c r="BV29" i="32"/>
  <c r="BV180" i="33"/>
  <c r="BV187" i="33" s="1"/>
  <c r="BV115" i="27"/>
  <c r="BY4" i="23"/>
  <c r="BZ32" i="15"/>
  <c r="BW22" i="32"/>
  <c r="BW232" i="32"/>
  <c r="BU29" i="30"/>
  <c r="BU30" i="30"/>
  <c r="BU111" i="30"/>
  <c r="BU43" i="30"/>
  <c r="BU44" i="30"/>
  <c r="BU42" i="30"/>
  <c r="BU28" i="30"/>
  <c r="BU46" i="30"/>
  <c r="BU21" i="30"/>
  <c r="BU49" i="30"/>
  <c r="BU27" i="30"/>
  <c r="BU50" i="30"/>
  <c r="BU45" i="30"/>
  <c r="BU26" i="30"/>
  <c r="BU20" i="30"/>
  <c r="BU19" i="30"/>
  <c r="BU41" i="30"/>
  <c r="BU47" i="30"/>
  <c r="BU48" i="30"/>
  <c r="BU18" i="30"/>
  <c r="BW51" i="27"/>
  <c r="BW40" i="23"/>
  <c r="BW50" i="23" s="1"/>
  <c r="BX31" i="23"/>
  <c r="BX41" i="23" s="1"/>
  <c r="BX51" i="23" s="1"/>
  <c r="BX30" i="23"/>
  <c r="BX29" i="23"/>
  <c r="BW16" i="27"/>
  <c r="BW17" i="27"/>
  <c r="BW163" i="33" s="1"/>
  <c r="BW39" i="23"/>
  <c r="BV43" i="23"/>
  <c r="BV21" i="23" s="1"/>
  <c r="BV22" i="23" s="1"/>
  <c r="BV49" i="23"/>
  <c r="BV53" i="23" s="1"/>
  <c r="BU212" i="32"/>
  <c r="BU228" i="32" s="1"/>
  <c r="BU15" i="36" s="1"/>
  <c r="BU32" i="34"/>
  <c r="BX19" i="34"/>
  <c r="BX20" i="32"/>
  <c r="BY19" i="32"/>
  <c r="BW162" i="33" l="1"/>
  <c r="BW176" i="33" s="1"/>
  <c r="BW180" i="33"/>
  <c r="BW187" i="33" s="1"/>
  <c r="BW115" i="27"/>
  <c r="BW29" i="32"/>
  <c r="BW3" i="27"/>
  <c r="BW253" i="32"/>
  <c r="BW24" i="32"/>
  <c r="BW274" i="32" s="1"/>
  <c r="BY19" i="34"/>
  <c r="BY20" i="32"/>
  <c r="BZ19" i="32"/>
  <c r="BX22" i="32"/>
  <c r="BX232" i="32"/>
  <c r="BW43" i="23"/>
  <c r="BW21" i="23" s="1"/>
  <c r="BW22" i="23" s="1"/>
  <c r="BW49" i="23"/>
  <c r="BW53" i="23" s="1"/>
  <c r="BX17" i="27"/>
  <c r="BX163" i="33" s="1"/>
  <c r="BX16" i="27"/>
  <c r="BX39" i="23"/>
  <c r="BZ4" i="23"/>
  <c r="CA32" i="15"/>
  <c r="BV212" i="32"/>
  <c r="BV228" i="32" s="1"/>
  <c r="BV15" i="36" s="1"/>
  <c r="BV32" i="34"/>
  <c r="BV27" i="30"/>
  <c r="BV19" i="30"/>
  <c r="BV45" i="30"/>
  <c r="BV29" i="30"/>
  <c r="BV48" i="30"/>
  <c r="BV30" i="30"/>
  <c r="BV42" i="30"/>
  <c r="BV46" i="30"/>
  <c r="BV50" i="30"/>
  <c r="BV43" i="30"/>
  <c r="BV41" i="30"/>
  <c r="BV26" i="30"/>
  <c r="BV21" i="30"/>
  <c r="BV49" i="30"/>
  <c r="BV111" i="30"/>
  <c r="BV44" i="30"/>
  <c r="BV28" i="30"/>
  <c r="BV47" i="30"/>
  <c r="BV20" i="30"/>
  <c r="BV18" i="30"/>
  <c r="BX51" i="27"/>
  <c r="BX40" i="23"/>
  <c r="BX50" i="23" s="1"/>
  <c r="BY31" i="23"/>
  <c r="BY41" i="23" s="1"/>
  <c r="BY51" i="23" s="1"/>
  <c r="BY29" i="23"/>
  <c r="BY30" i="23"/>
  <c r="BX43" i="23" l="1"/>
  <c r="BX21" i="23" s="1"/>
  <c r="BX22" i="23" s="1"/>
  <c r="BX49" i="23"/>
  <c r="BX53" i="23" s="1"/>
  <c r="BY22" i="32"/>
  <c r="BY232" i="32"/>
  <c r="BW212" i="32"/>
  <c r="BW228" i="32" s="1"/>
  <c r="BW15" i="36" s="1"/>
  <c r="BW32" i="34"/>
  <c r="BY51" i="27"/>
  <c r="BY40" i="23"/>
  <c r="BY50" i="23" s="1"/>
  <c r="CA4" i="23"/>
  <c r="CB32" i="15"/>
  <c r="BX162" i="33"/>
  <c r="BX176" i="33" s="1"/>
  <c r="BX29" i="32"/>
  <c r="BX180" i="33"/>
  <c r="BX187" i="33" s="1"/>
  <c r="BX115" i="27"/>
  <c r="BX3" i="27"/>
  <c r="BY16" i="27"/>
  <c r="BY17" i="27"/>
  <c r="BY163" i="33" s="1"/>
  <c r="BY39" i="23"/>
  <c r="BZ29" i="23"/>
  <c r="BZ31" i="23"/>
  <c r="BZ41" i="23" s="1"/>
  <c r="BZ51" i="23" s="1"/>
  <c r="BZ30" i="23"/>
  <c r="BX253" i="32"/>
  <c r="BX24" i="32"/>
  <c r="BX274" i="32" s="1"/>
  <c r="BW48" i="30"/>
  <c r="BW43" i="30"/>
  <c r="BW47" i="30"/>
  <c r="BW111" i="30"/>
  <c r="BW45" i="30"/>
  <c r="BW21" i="30"/>
  <c r="BW49" i="30"/>
  <c r="BW27" i="30"/>
  <c r="BW30" i="30"/>
  <c r="BW19" i="30"/>
  <c r="BW41" i="30"/>
  <c r="BW44" i="30"/>
  <c r="BW42" i="30"/>
  <c r="BW46" i="30"/>
  <c r="BW29" i="30"/>
  <c r="BW50" i="30"/>
  <c r="BW28" i="30"/>
  <c r="BW26" i="30"/>
  <c r="BW20" i="30"/>
  <c r="BW18" i="30"/>
  <c r="BZ19" i="34"/>
  <c r="BZ20" i="32"/>
  <c r="CA19" i="32"/>
  <c r="BZ22" i="32" l="1"/>
  <c r="BZ232" i="32"/>
  <c r="BX212" i="32"/>
  <c r="BX228" i="32" s="1"/>
  <c r="BX15" i="36" s="1"/>
  <c r="BX32" i="34"/>
  <c r="BY253" i="32"/>
  <c r="BY24" i="32"/>
  <c r="BY274" i="32" s="1"/>
  <c r="CA19" i="34"/>
  <c r="CA20" i="32"/>
  <c r="CB19" i="32"/>
  <c r="BX49" i="30"/>
  <c r="BX50" i="30"/>
  <c r="BX19" i="30"/>
  <c r="BX41" i="30"/>
  <c r="BX26" i="30"/>
  <c r="BX21" i="30"/>
  <c r="BX29" i="30"/>
  <c r="BX27" i="30"/>
  <c r="BX111" i="30"/>
  <c r="BX43" i="30"/>
  <c r="BX44" i="30"/>
  <c r="BX28" i="30"/>
  <c r="BX48" i="30"/>
  <c r="BX30" i="30"/>
  <c r="BX45" i="30"/>
  <c r="BX42" i="30"/>
  <c r="BX47" i="30"/>
  <c r="BX46" i="30"/>
  <c r="BX20" i="30"/>
  <c r="BX18" i="30"/>
  <c r="BZ17" i="27"/>
  <c r="BZ163" i="33" s="1"/>
  <c r="BZ16" i="27"/>
  <c r="BZ39" i="23"/>
  <c r="BY43" i="23"/>
  <c r="BY21" i="23" s="1"/>
  <c r="BY22" i="23" s="1"/>
  <c r="BY49" i="23"/>
  <c r="BY53" i="23" s="1"/>
  <c r="CB4" i="23"/>
  <c r="CC32" i="15"/>
  <c r="BZ51" i="27"/>
  <c r="BZ40" i="23"/>
  <c r="BZ50" i="23" s="1"/>
  <c r="BY162" i="33"/>
  <c r="BY176" i="33" s="1"/>
  <c r="BY29" i="32"/>
  <c r="BY115" i="27"/>
  <c r="BY3" i="27"/>
  <c r="BY180" i="33"/>
  <c r="BY187" i="33" s="1"/>
  <c r="CA30" i="23"/>
  <c r="CA31" i="23"/>
  <c r="CA41" i="23" s="1"/>
  <c r="CA51" i="23" s="1"/>
  <c r="CA29" i="23"/>
  <c r="CA51" i="27" l="1"/>
  <c r="CA40" i="23"/>
  <c r="CA50" i="23" s="1"/>
  <c r="CB29" i="23"/>
  <c r="CB30" i="23"/>
  <c r="CB31" i="23"/>
  <c r="CB41" i="23" s="1"/>
  <c r="CB51" i="23" s="1"/>
  <c r="BY30" i="30"/>
  <c r="BY42" i="30"/>
  <c r="BY46" i="30"/>
  <c r="BY29" i="30"/>
  <c r="BY48" i="30"/>
  <c r="BY50" i="30"/>
  <c r="BY111" i="30"/>
  <c r="BY44" i="30"/>
  <c r="BY28" i="30"/>
  <c r="BY26" i="30"/>
  <c r="BY20" i="30"/>
  <c r="BY21" i="30"/>
  <c r="BY49" i="30"/>
  <c r="BY27" i="30"/>
  <c r="BY45" i="30"/>
  <c r="BY43" i="30"/>
  <c r="BY19" i="30"/>
  <c r="BY41" i="30"/>
  <c r="BY47" i="30"/>
  <c r="BY18" i="30"/>
  <c r="CC4" i="23"/>
  <c r="CD32" i="15"/>
  <c r="CA16" i="27"/>
  <c r="CA17" i="27"/>
  <c r="CA163" i="33" s="1"/>
  <c r="CA39" i="23"/>
  <c r="BZ43" i="23"/>
  <c r="BZ21" i="23" s="1"/>
  <c r="BZ22" i="23" s="1"/>
  <c r="BZ49" i="23"/>
  <c r="BZ53" i="23" s="1"/>
  <c r="CB19" i="34"/>
  <c r="CB20" i="32"/>
  <c r="CC19" i="32"/>
  <c r="BY212" i="32"/>
  <c r="BY228" i="32" s="1"/>
  <c r="BY15" i="36" s="1"/>
  <c r="BY32" i="34"/>
  <c r="BZ162" i="33"/>
  <c r="BZ176" i="33" s="1"/>
  <c r="BZ180" i="33"/>
  <c r="BZ187" i="33" s="1"/>
  <c r="BZ29" i="32"/>
  <c r="BZ115" i="27"/>
  <c r="BZ3" i="27"/>
  <c r="CA22" i="32"/>
  <c r="CA232" i="32"/>
  <c r="BZ253" i="32"/>
  <c r="BZ24" i="32"/>
  <c r="BZ274" i="32" s="1"/>
  <c r="BZ21" i="30" l="1"/>
  <c r="BZ49" i="30"/>
  <c r="BZ111" i="30"/>
  <c r="BZ44" i="30"/>
  <c r="BZ28" i="30"/>
  <c r="BZ47" i="30"/>
  <c r="BZ20" i="30"/>
  <c r="BZ27" i="30"/>
  <c r="BZ30" i="30"/>
  <c r="BZ19" i="30"/>
  <c r="BZ45" i="30"/>
  <c r="BZ42" i="30"/>
  <c r="BZ46" i="30"/>
  <c r="BZ29" i="30"/>
  <c r="BZ48" i="30"/>
  <c r="BZ50" i="30"/>
  <c r="BZ26" i="30"/>
  <c r="BZ43" i="30"/>
  <c r="BZ41" i="30"/>
  <c r="BZ18" i="30"/>
  <c r="CA43" i="23"/>
  <c r="CA21" i="23" s="1"/>
  <c r="CA22" i="23" s="1"/>
  <c r="CA49" i="23"/>
  <c r="CA53" i="23" s="1"/>
  <c r="CC31" i="23"/>
  <c r="CC41" i="23" s="1"/>
  <c r="CC51" i="23" s="1"/>
  <c r="CC29" i="23"/>
  <c r="CC30" i="23"/>
  <c r="CB16" i="27"/>
  <c r="CB17" i="27"/>
  <c r="CB163" i="33" s="1"/>
  <c r="CB39" i="23"/>
  <c r="CC19" i="34"/>
  <c r="CC20" i="32"/>
  <c r="CD19" i="32"/>
  <c r="CA162" i="33"/>
  <c r="CA176" i="33" s="1"/>
  <c r="CA115" i="27"/>
  <c r="CA29" i="32"/>
  <c r="CA3" i="27"/>
  <c r="CA180" i="33"/>
  <c r="CA187" i="33" s="1"/>
  <c r="CA253" i="32"/>
  <c r="CA24" i="32"/>
  <c r="CA274" i="32" s="1"/>
  <c r="BZ212" i="32"/>
  <c r="BZ228" i="32" s="1"/>
  <c r="BZ15" i="36" s="1"/>
  <c r="BZ32" i="34"/>
  <c r="CB22" i="32"/>
  <c r="CB232" i="32"/>
  <c r="CD4" i="23"/>
  <c r="CE32" i="15"/>
  <c r="CB51" i="27"/>
  <c r="CB40" i="23"/>
  <c r="CB50" i="23" s="1"/>
  <c r="CB162" i="33" l="1"/>
  <c r="CB176" i="33" s="1"/>
  <c r="CB180" i="33"/>
  <c r="CB187" i="33" s="1"/>
  <c r="CB115" i="27"/>
  <c r="CB3" i="27"/>
  <c r="CB29" i="32"/>
  <c r="CA29" i="30"/>
  <c r="CA28" i="30"/>
  <c r="CA48" i="30"/>
  <c r="CA45" i="30"/>
  <c r="CA43" i="30"/>
  <c r="CA47" i="30"/>
  <c r="CA30" i="30"/>
  <c r="CA42" i="30"/>
  <c r="CA46" i="30"/>
  <c r="CA21" i="30"/>
  <c r="CA49" i="30"/>
  <c r="CA27" i="30"/>
  <c r="CA50" i="30"/>
  <c r="CA19" i="30"/>
  <c r="CA111" i="30"/>
  <c r="CA41" i="30"/>
  <c r="CA44" i="30"/>
  <c r="CA26" i="30"/>
  <c r="CA20" i="30"/>
  <c r="CA18" i="30"/>
  <c r="CD19" i="34"/>
  <c r="CD20" i="32"/>
  <c r="CE19" i="32"/>
  <c r="CD29" i="23"/>
  <c r="CD30" i="23"/>
  <c r="CD31" i="23"/>
  <c r="CD41" i="23" s="1"/>
  <c r="CD51" i="23" s="1"/>
  <c r="CB253" i="32"/>
  <c r="CB24" i="32"/>
  <c r="CB274" i="32" s="1"/>
  <c r="CA212" i="32"/>
  <c r="CA228" i="32" s="1"/>
  <c r="CA15" i="36" s="1"/>
  <c r="CA32" i="34"/>
  <c r="CC22" i="32"/>
  <c r="CC232" i="32"/>
  <c r="CB43" i="23"/>
  <c r="CB21" i="23" s="1"/>
  <c r="CB22" i="23" s="1"/>
  <c r="CB49" i="23"/>
  <c r="CB53" i="23" s="1"/>
  <c r="CC51" i="27"/>
  <c r="CC40" i="23"/>
  <c r="CC50" i="23" s="1"/>
  <c r="CE4" i="23"/>
  <c r="CF32" i="15"/>
  <c r="CC17" i="27"/>
  <c r="CC163" i="33" s="1"/>
  <c r="CC16" i="27"/>
  <c r="CC39" i="23"/>
  <c r="CC162" i="33" l="1"/>
  <c r="CC176" i="33" s="1"/>
  <c r="CC3" i="27"/>
  <c r="CC180" i="33"/>
  <c r="CC187" i="33" s="1"/>
  <c r="CC29" i="32"/>
  <c r="CC115" i="27"/>
  <c r="CF4" i="23"/>
  <c r="CG32" i="15"/>
  <c r="CC253" i="32"/>
  <c r="CC24" i="32"/>
  <c r="CC274" i="32" s="1"/>
  <c r="CD51" i="27"/>
  <c r="CD40" i="23"/>
  <c r="CD50" i="23" s="1"/>
  <c r="CB48" i="30"/>
  <c r="CB27" i="30"/>
  <c r="CB50" i="30"/>
  <c r="CB19" i="30"/>
  <c r="CB45" i="30"/>
  <c r="CB44" i="30"/>
  <c r="CB26" i="30"/>
  <c r="CB47" i="30"/>
  <c r="CB20" i="30"/>
  <c r="CB41" i="30"/>
  <c r="CB49" i="30"/>
  <c r="CB21" i="30"/>
  <c r="CB29" i="30"/>
  <c r="CB30" i="30"/>
  <c r="CB111" i="30"/>
  <c r="CB43" i="30"/>
  <c r="CB42" i="30"/>
  <c r="CB28" i="30"/>
  <c r="CB46" i="30"/>
  <c r="CB18" i="30"/>
  <c r="CD17" i="27"/>
  <c r="CD163" i="33" s="1"/>
  <c r="CD16" i="27"/>
  <c r="CD39" i="23"/>
  <c r="CC43" i="23"/>
  <c r="CC21" i="23" s="1"/>
  <c r="CC22" i="23" s="1"/>
  <c r="CC49" i="23"/>
  <c r="CC53" i="23" s="1"/>
  <c r="CE30" i="23"/>
  <c r="CE31" i="23"/>
  <c r="CE41" i="23" s="1"/>
  <c r="CE51" i="23" s="1"/>
  <c r="CE29" i="23"/>
  <c r="CE19" i="34"/>
  <c r="CE20" i="32"/>
  <c r="CF19" i="32"/>
  <c r="CD22" i="32"/>
  <c r="CD232" i="32"/>
  <c r="CB212" i="32"/>
  <c r="CB228" i="32" s="1"/>
  <c r="CB15" i="36" s="1"/>
  <c r="CB32" i="34"/>
  <c r="CE51" i="27" l="1"/>
  <c r="CE40" i="23"/>
  <c r="CE50" i="23" s="1"/>
  <c r="CD162" i="33"/>
  <c r="CD176" i="33" s="1"/>
  <c r="CD3" i="27"/>
  <c r="CD29" i="32"/>
  <c r="CD180" i="33"/>
  <c r="CD187" i="33" s="1"/>
  <c r="CD115" i="27"/>
  <c r="CG4" i="23"/>
  <c r="CH32" i="15"/>
  <c r="CC212" i="32"/>
  <c r="CC228" i="32" s="1"/>
  <c r="CC15" i="36" s="1"/>
  <c r="CC32" i="34"/>
  <c r="CF30" i="23"/>
  <c r="CF31" i="23"/>
  <c r="CF41" i="23" s="1"/>
  <c r="CF51" i="23" s="1"/>
  <c r="CF29" i="23"/>
  <c r="CF19" i="34"/>
  <c r="CF20" i="32"/>
  <c r="CG19" i="32"/>
  <c r="CE22" i="32"/>
  <c r="CE232" i="32"/>
  <c r="CE16" i="27"/>
  <c r="CE17" i="27"/>
  <c r="CE163" i="33" s="1"/>
  <c r="CE39" i="23"/>
  <c r="CC30" i="30"/>
  <c r="CC19" i="30"/>
  <c r="CC43" i="30"/>
  <c r="CC41" i="30"/>
  <c r="CC42" i="30"/>
  <c r="CC47" i="30"/>
  <c r="CC46" i="30"/>
  <c r="CC50" i="30"/>
  <c r="CC26" i="30"/>
  <c r="CC20" i="30"/>
  <c r="CC29" i="30"/>
  <c r="CC111" i="30"/>
  <c r="CC44" i="30"/>
  <c r="CC28" i="30"/>
  <c r="CC21" i="30"/>
  <c r="CC49" i="30"/>
  <c r="CC48" i="30"/>
  <c r="CC27" i="30"/>
  <c r="CC45" i="30"/>
  <c r="CC18" i="30"/>
  <c r="CD253" i="32"/>
  <c r="CD24" i="32"/>
  <c r="CD274" i="32" s="1"/>
  <c r="CD43" i="23"/>
  <c r="CD21" i="23" s="1"/>
  <c r="CD22" i="23" s="1"/>
  <c r="CD49" i="23"/>
  <c r="CD53" i="23" s="1"/>
  <c r="CF16" i="27" l="1"/>
  <c r="CF17" i="27"/>
  <c r="CF163" i="33" s="1"/>
  <c r="CF39" i="23"/>
  <c r="CE162" i="33"/>
  <c r="CE176" i="33" s="1"/>
  <c r="CE180" i="33"/>
  <c r="CE187" i="33" s="1"/>
  <c r="CE115" i="27"/>
  <c r="CE29" i="32"/>
  <c r="CE3" i="27"/>
  <c r="CG19" i="34"/>
  <c r="CG20" i="32"/>
  <c r="CH19" i="32"/>
  <c r="CF22" i="32"/>
  <c r="CF232" i="32"/>
  <c r="CF51" i="27"/>
  <c r="CF40" i="23"/>
  <c r="CF50" i="23" s="1"/>
  <c r="CH4" i="23"/>
  <c r="CI32" i="15"/>
  <c r="CD29" i="30"/>
  <c r="CD43" i="30"/>
  <c r="CD21" i="30"/>
  <c r="CD49" i="30"/>
  <c r="CD30" i="30"/>
  <c r="CD111" i="30"/>
  <c r="CD41" i="30"/>
  <c r="CD44" i="30"/>
  <c r="CD42" i="30"/>
  <c r="CD28" i="30"/>
  <c r="CD46" i="30"/>
  <c r="CD27" i="30"/>
  <c r="CD50" i="30"/>
  <c r="CD19" i="30"/>
  <c r="CD45" i="30"/>
  <c r="CD26" i="30"/>
  <c r="CD47" i="30"/>
  <c r="CD20" i="30"/>
  <c r="CD48" i="30"/>
  <c r="CD18" i="30"/>
  <c r="CE43" i="23"/>
  <c r="CE21" i="23" s="1"/>
  <c r="CE22" i="23" s="1"/>
  <c r="CE49" i="23"/>
  <c r="CE53" i="23" s="1"/>
  <c r="CE253" i="32"/>
  <c r="CE24" i="32"/>
  <c r="CE274" i="32" s="1"/>
  <c r="CG29" i="23"/>
  <c r="CG30" i="23"/>
  <c r="CG31" i="23"/>
  <c r="CG41" i="23" s="1"/>
  <c r="CG51" i="23" s="1"/>
  <c r="CD212" i="32"/>
  <c r="CD228" i="32" s="1"/>
  <c r="CD15" i="36" s="1"/>
  <c r="CD32" i="34"/>
  <c r="CE49" i="30" l="1"/>
  <c r="CE27" i="30"/>
  <c r="CE19" i="30"/>
  <c r="CE41" i="30"/>
  <c r="CE44" i="30"/>
  <c r="CE21" i="30"/>
  <c r="CE29" i="30"/>
  <c r="CE111" i="30"/>
  <c r="CE48" i="30"/>
  <c r="CE30" i="30"/>
  <c r="CE43" i="30"/>
  <c r="CE42" i="30"/>
  <c r="CE47" i="30"/>
  <c r="CE46" i="30"/>
  <c r="CE50" i="30"/>
  <c r="CE45" i="30"/>
  <c r="CE28" i="30"/>
  <c r="CE26" i="30"/>
  <c r="CE20" i="30"/>
  <c r="CE18" i="30"/>
  <c r="CG16" i="27"/>
  <c r="CG17" i="27"/>
  <c r="CG163" i="33" s="1"/>
  <c r="CG39" i="23"/>
  <c r="CF43" i="23"/>
  <c r="CF21" i="23" s="1"/>
  <c r="CF22" i="23" s="1"/>
  <c r="CF49" i="23"/>
  <c r="CF53" i="23" s="1"/>
  <c r="CI4" i="23"/>
  <c r="CJ32" i="15"/>
  <c r="CH19" i="34"/>
  <c r="CH20" i="32"/>
  <c r="CI19" i="32"/>
  <c r="CE212" i="32"/>
  <c r="CE228" i="32" s="1"/>
  <c r="CE15" i="36" s="1"/>
  <c r="CE32" i="34"/>
  <c r="CF162" i="33"/>
  <c r="CF176" i="33" s="1"/>
  <c r="CF29" i="32"/>
  <c r="CF180" i="33"/>
  <c r="CF187" i="33" s="1"/>
  <c r="CF115" i="27"/>
  <c r="CF3" i="27"/>
  <c r="CG51" i="27"/>
  <c r="CG40" i="23"/>
  <c r="CG50" i="23" s="1"/>
  <c r="CH29" i="23"/>
  <c r="CH30" i="23"/>
  <c r="CH31" i="23"/>
  <c r="CH41" i="23" s="1"/>
  <c r="CH51" i="23" s="1"/>
  <c r="CF253" i="32"/>
  <c r="CF24" i="32"/>
  <c r="CF274" i="32" s="1"/>
  <c r="CG22" i="32"/>
  <c r="CG232" i="32"/>
  <c r="CG253" i="32" l="1"/>
  <c r="CG24" i="32"/>
  <c r="CG274" i="32" s="1"/>
  <c r="CF212" i="32"/>
  <c r="CF228" i="32" s="1"/>
  <c r="CF15" i="36" s="1"/>
  <c r="CF32" i="34"/>
  <c r="CI19" i="34"/>
  <c r="CI20" i="32"/>
  <c r="CJ19" i="32"/>
  <c r="CJ4" i="23"/>
  <c r="CK32" i="15"/>
  <c r="CH22" i="32"/>
  <c r="CH232" i="32"/>
  <c r="CI29" i="23"/>
  <c r="CI30" i="23"/>
  <c r="CI31" i="23"/>
  <c r="CI41" i="23" s="1"/>
  <c r="CI51" i="23" s="1"/>
  <c r="CG43" i="23"/>
  <c r="CG21" i="23" s="1"/>
  <c r="CG22" i="23" s="1"/>
  <c r="CG49" i="23"/>
  <c r="CG53" i="23" s="1"/>
  <c r="CH51" i="27"/>
  <c r="CH40" i="23"/>
  <c r="CH50" i="23" s="1"/>
  <c r="CF21" i="30"/>
  <c r="CF29" i="30"/>
  <c r="CF50" i="30"/>
  <c r="CF111" i="30"/>
  <c r="CF43" i="30"/>
  <c r="CF28" i="30"/>
  <c r="CF26" i="30"/>
  <c r="CF48" i="30"/>
  <c r="CF45" i="30"/>
  <c r="CF47" i="30"/>
  <c r="CF27" i="30"/>
  <c r="CF19" i="30"/>
  <c r="CF41" i="30"/>
  <c r="CF44" i="30"/>
  <c r="CF49" i="30"/>
  <c r="CF30" i="30"/>
  <c r="CF42" i="30"/>
  <c r="CF46" i="30"/>
  <c r="CF20" i="30"/>
  <c r="CF18" i="30"/>
  <c r="CH17" i="27"/>
  <c r="CH163" i="33" s="1"/>
  <c r="CH16" i="27"/>
  <c r="CH39" i="23"/>
  <c r="CG162" i="33"/>
  <c r="CG176" i="33" s="1"/>
  <c r="CG115" i="27"/>
  <c r="CG3" i="27"/>
  <c r="CG29" i="32"/>
  <c r="CG180" i="33"/>
  <c r="CG187" i="33" s="1"/>
  <c r="CH162" i="33" l="1"/>
  <c r="CH176" i="33" s="1"/>
  <c r="CH3" i="27"/>
  <c r="CH180" i="33"/>
  <c r="CH187" i="33" s="1"/>
  <c r="CH29" i="32"/>
  <c r="CH115" i="27"/>
  <c r="CI51" i="27"/>
  <c r="CI40" i="23"/>
  <c r="CI50" i="23" s="1"/>
  <c r="CI22" i="32"/>
  <c r="CI232" i="32"/>
  <c r="CI16" i="27"/>
  <c r="CI17" i="27"/>
  <c r="CI163" i="33" s="1"/>
  <c r="CI39" i="23"/>
  <c r="CK4" i="23"/>
  <c r="CL32" i="15"/>
  <c r="CG212" i="32"/>
  <c r="CG228" i="32" s="1"/>
  <c r="CG15" i="36" s="1"/>
  <c r="CG32" i="34"/>
  <c r="CJ30" i="23"/>
  <c r="CJ31" i="23"/>
  <c r="CJ41" i="23" s="1"/>
  <c r="CJ51" i="23" s="1"/>
  <c r="CJ29" i="23"/>
  <c r="CG21" i="30"/>
  <c r="CG49" i="30"/>
  <c r="CG27" i="30"/>
  <c r="CG30" i="30"/>
  <c r="CG45" i="30"/>
  <c r="CG42" i="30"/>
  <c r="CG46" i="30"/>
  <c r="CG50" i="30"/>
  <c r="CG19" i="30"/>
  <c r="CG41" i="30"/>
  <c r="CG26" i="30"/>
  <c r="CG47" i="30"/>
  <c r="CG20" i="30"/>
  <c r="CG43" i="30"/>
  <c r="CG29" i="30"/>
  <c r="CG48" i="30"/>
  <c r="CG111" i="30"/>
  <c r="CG44" i="30"/>
  <c r="CG28" i="30"/>
  <c r="CG18" i="30"/>
  <c r="CH43" i="23"/>
  <c r="CH21" i="23" s="1"/>
  <c r="CH22" i="23" s="1"/>
  <c r="CH49" i="23"/>
  <c r="CH53" i="23" s="1"/>
  <c r="CH253" i="32"/>
  <c r="CH24" i="32"/>
  <c r="CH274" i="32" s="1"/>
  <c r="CJ19" i="34"/>
  <c r="CJ20" i="32"/>
  <c r="CK19" i="32"/>
  <c r="CH48" i="30" l="1"/>
  <c r="CH41" i="30"/>
  <c r="CH30" i="30"/>
  <c r="CH43" i="30"/>
  <c r="CH42" i="30"/>
  <c r="CH46" i="30"/>
  <c r="CH20" i="30"/>
  <c r="CH21" i="30"/>
  <c r="CH49" i="30"/>
  <c r="CH50" i="30"/>
  <c r="CH111" i="30"/>
  <c r="CH44" i="30"/>
  <c r="CH28" i="30"/>
  <c r="CH26" i="30"/>
  <c r="CH29" i="30"/>
  <c r="CH27" i="30"/>
  <c r="CH19" i="30"/>
  <c r="CH45" i="30"/>
  <c r="CH47" i="30"/>
  <c r="CH18" i="30"/>
  <c r="CL4" i="23"/>
  <c r="CM32" i="15"/>
  <c r="CI162" i="33"/>
  <c r="CI176" i="33" s="1"/>
  <c r="CI115" i="27"/>
  <c r="CI180" i="33"/>
  <c r="CI187" i="33" s="1"/>
  <c r="CI3" i="27"/>
  <c r="CI29" i="32"/>
  <c r="CH212" i="32"/>
  <c r="CH228" i="32" s="1"/>
  <c r="CH15" i="36" s="1"/>
  <c r="CH32" i="34"/>
  <c r="CJ17" i="27"/>
  <c r="CJ163" i="33" s="1"/>
  <c r="CJ16" i="27"/>
  <c r="CJ39" i="23"/>
  <c r="CK29" i="23"/>
  <c r="CK31" i="23"/>
  <c r="CK41" i="23" s="1"/>
  <c r="CK51" i="23" s="1"/>
  <c r="CK30" i="23"/>
  <c r="CK19" i="34"/>
  <c r="CK20" i="32"/>
  <c r="CL19" i="32"/>
  <c r="CJ22" i="32"/>
  <c r="CJ232" i="32"/>
  <c r="CI43" i="23"/>
  <c r="CI21" i="23" s="1"/>
  <c r="CI22" i="23" s="1"/>
  <c r="CI49" i="23"/>
  <c r="CI53" i="23" s="1"/>
  <c r="CJ51" i="27"/>
  <c r="CJ40" i="23"/>
  <c r="CJ50" i="23" s="1"/>
  <c r="CI253" i="32"/>
  <c r="CI24" i="32"/>
  <c r="CI274" i="32" s="1"/>
  <c r="CI111" i="30" l="1"/>
  <c r="CI49" i="30"/>
  <c r="CI27" i="30"/>
  <c r="CI19" i="30"/>
  <c r="CI45" i="30"/>
  <c r="CI41" i="30"/>
  <c r="CI44" i="30"/>
  <c r="CI28" i="30"/>
  <c r="CI29" i="30"/>
  <c r="CI30" i="30"/>
  <c r="CI42" i="30"/>
  <c r="CI46" i="30"/>
  <c r="CI21" i="30"/>
  <c r="CI48" i="30"/>
  <c r="CI50" i="30"/>
  <c r="CI43" i="30"/>
  <c r="CI26" i="30"/>
  <c r="CI47" i="30"/>
  <c r="CI20" i="30"/>
  <c r="CI18" i="30"/>
  <c r="CI212" i="32"/>
  <c r="CI228" i="32" s="1"/>
  <c r="CI15" i="36" s="1"/>
  <c r="CI32" i="34"/>
  <c r="CK22" i="32"/>
  <c r="CK232" i="32"/>
  <c r="CK17" i="27"/>
  <c r="CK163" i="33" s="1"/>
  <c r="CK16" i="27"/>
  <c r="CK39" i="23"/>
  <c r="CM4" i="23"/>
  <c r="CN32" i="15"/>
  <c r="CL19" i="34"/>
  <c r="CL20" i="32"/>
  <c r="CM19" i="32"/>
  <c r="CJ253" i="32"/>
  <c r="CJ24" i="32"/>
  <c r="CJ274" i="32" s="1"/>
  <c r="CJ43" i="23"/>
  <c r="CJ21" i="23" s="1"/>
  <c r="CJ22" i="23" s="1"/>
  <c r="CJ49" i="23"/>
  <c r="CJ53" i="23" s="1"/>
  <c r="CL29" i="23"/>
  <c r="CL30" i="23"/>
  <c r="CL31" i="23"/>
  <c r="CL41" i="23" s="1"/>
  <c r="CL51" i="23" s="1"/>
  <c r="CK51" i="27"/>
  <c r="CK40" i="23"/>
  <c r="CK50" i="23" s="1"/>
  <c r="CJ162" i="33"/>
  <c r="CJ176" i="33" s="1"/>
  <c r="CJ3" i="27"/>
  <c r="CJ29" i="32"/>
  <c r="CJ180" i="33"/>
  <c r="CJ187" i="33" s="1"/>
  <c r="CJ115" i="27"/>
  <c r="CM19" i="34" l="1"/>
  <c r="CM20" i="32"/>
  <c r="CN19" i="32"/>
  <c r="CN4" i="23"/>
  <c r="CO32" i="15"/>
  <c r="CL22" i="32"/>
  <c r="CL232" i="32"/>
  <c r="CM29" i="23"/>
  <c r="CM30" i="23"/>
  <c r="CM31" i="23"/>
  <c r="CM41" i="23" s="1"/>
  <c r="CM51" i="23" s="1"/>
  <c r="CL51" i="27"/>
  <c r="CL40" i="23"/>
  <c r="CL50" i="23" s="1"/>
  <c r="CJ27" i="30"/>
  <c r="CJ50" i="30"/>
  <c r="CJ19" i="30"/>
  <c r="CJ26" i="30"/>
  <c r="CJ20" i="30"/>
  <c r="CJ21" i="30"/>
  <c r="CJ29" i="30"/>
  <c r="CJ111" i="30"/>
  <c r="CJ43" i="30"/>
  <c r="CJ44" i="30"/>
  <c r="CJ28" i="30"/>
  <c r="CJ48" i="30"/>
  <c r="CJ45" i="30"/>
  <c r="CJ47" i="30"/>
  <c r="CJ49" i="30"/>
  <c r="CJ30" i="30"/>
  <c r="CJ41" i="30"/>
  <c r="CJ42" i="30"/>
  <c r="CJ46" i="30"/>
  <c r="CJ18" i="30"/>
  <c r="CK43" i="23"/>
  <c r="CK21" i="23" s="1"/>
  <c r="CK22" i="23" s="1"/>
  <c r="CK49" i="23"/>
  <c r="CK53" i="23" s="1"/>
  <c r="CK253" i="32"/>
  <c r="CK24" i="32"/>
  <c r="CK274" i="32" s="1"/>
  <c r="CJ212" i="32"/>
  <c r="CJ228" i="32" s="1"/>
  <c r="CJ15" i="36" s="1"/>
  <c r="CJ32" i="34"/>
  <c r="CL16" i="27"/>
  <c r="CL17" i="27"/>
  <c r="CL163" i="33" s="1"/>
  <c r="CL39" i="23"/>
  <c r="CK162" i="33"/>
  <c r="CK176" i="33" s="1"/>
  <c r="CK115" i="27"/>
  <c r="CK3" i="27"/>
  <c r="CK180" i="33"/>
  <c r="CK187" i="33" s="1"/>
  <c r="CK29" i="32"/>
  <c r="CN30" i="23" l="1"/>
  <c r="CN31" i="23"/>
  <c r="CN41" i="23" s="1"/>
  <c r="CN51" i="23" s="1"/>
  <c r="CN29" i="23"/>
  <c r="CL162" i="33"/>
  <c r="CL176" i="33" s="1"/>
  <c r="CL180" i="33"/>
  <c r="CL187" i="33" s="1"/>
  <c r="CL115" i="27"/>
  <c r="CL3" i="27"/>
  <c r="CL29" i="32"/>
  <c r="CK29" i="30"/>
  <c r="CK48" i="30"/>
  <c r="CK30" i="30"/>
  <c r="CK111" i="30"/>
  <c r="CK44" i="30"/>
  <c r="CK42" i="30"/>
  <c r="CK28" i="30"/>
  <c r="CK46" i="30"/>
  <c r="CK21" i="30"/>
  <c r="CK49" i="30"/>
  <c r="CK27" i="30"/>
  <c r="CK50" i="30"/>
  <c r="CK45" i="30"/>
  <c r="CK26" i="30"/>
  <c r="CK20" i="30"/>
  <c r="CK19" i="30"/>
  <c r="CK43" i="30"/>
  <c r="CK41" i="30"/>
  <c r="CK47" i="30"/>
  <c r="CK18" i="30"/>
  <c r="CL253" i="32"/>
  <c r="CL24" i="32"/>
  <c r="CL274" i="32" s="1"/>
  <c r="CN19" i="34"/>
  <c r="CN20" i="32"/>
  <c r="CO19" i="32"/>
  <c r="CM51" i="27"/>
  <c r="CM40" i="23"/>
  <c r="CM50" i="23" s="1"/>
  <c r="CM22" i="32"/>
  <c r="CM232" i="32"/>
  <c r="CK212" i="32"/>
  <c r="CK228" i="32" s="1"/>
  <c r="CK15" i="36" s="1"/>
  <c r="CK32" i="34"/>
  <c r="CL43" i="23"/>
  <c r="CL21" i="23" s="1"/>
  <c r="CL22" i="23" s="1"/>
  <c r="CL49" i="23"/>
  <c r="CL53" i="23" s="1"/>
  <c r="CM17" i="27"/>
  <c r="CM163" i="33" s="1"/>
  <c r="CM16" i="27"/>
  <c r="CM39" i="23"/>
  <c r="CO4" i="23"/>
  <c r="CP32" i="15"/>
  <c r="CM43" i="23" l="1"/>
  <c r="CM21" i="23" s="1"/>
  <c r="CM22" i="23" s="1"/>
  <c r="CM49" i="23"/>
  <c r="CM53" i="23" s="1"/>
  <c r="CP4" i="23"/>
  <c r="CQ32" i="15"/>
  <c r="CO19" i="34"/>
  <c r="CO20" i="32"/>
  <c r="CP19" i="32"/>
  <c r="CO29" i="23"/>
  <c r="CO30" i="23"/>
  <c r="CO31" i="23"/>
  <c r="CO41" i="23" s="1"/>
  <c r="CO51" i="23" s="1"/>
  <c r="CN22" i="32"/>
  <c r="CN232" i="32"/>
  <c r="CN51" i="27"/>
  <c r="CN40" i="23"/>
  <c r="CN50" i="23" s="1"/>
  <c r="CL212" i="32"/>
  <c r="CL228" i="32" s="1"/>
  <c r="CL15" i="36" s="1"/>
  <c r="CL32" i="34"/>
  <c r="CM162" i="33"/>
  <c r="CM176" i="33" s="1"/>
  <c r="CM180" i="33"/>
  <c r="CM187" i="33" s="1"/>
  <c r="CM115" i="27"/>
  <c r="CM29" i="32"/>
  <c r="CM3" i="27"/>
  <c r="CM253" i="32"/>
  <c r="CM24" i="32"/>
  <c r="CM274" i="32" s="1"/>
  <c r="CL27" i="30"/>
  <c r="CL19" i="30"/>
  <c r="CL45" i="30"/>
  <c r="CL41" i="30"/>
  <c r="CL47" i="30"/>
  <c r="CL48" i="30"/>
  <c r="CL30" i="30"/>
  <c r="CL42" i="30"/>
  <c r="CL46" i="30"/>
  <c r="CL29" i="30"/>
  <c r="CL50" i="30"/>
  <c r="CL43" i="30"/>
  <c r="CL26" i="30"/>
  <c r="CL21" i="30"/>
  <c r="CL49" i="30"/>
  <c r="CL111" i="30"/>
  <c r="CL44" i="30"/>
  <c r="CL28" i="30"/>
  <c r="CL20" i="30"/>
  <c r="CL18" i="30"/>
  <c r="CN16" i="27"/>
  <c r="CN17" i="27"/>
  <c r="CN163" i="33" s="1"/>
  <c r="CN39" i="23"/>
  <c r="CN43" i="23" l="1"/>
  <c r="CN21" i="23" s="1"/>
  <c r="CN22" i="23" s="1"/>
  <c r="CN49" i="23"/>
  <c r="CN53" i="23" s="1"/>
  <c r="CM21" i="30"/>
  <c r="CM48" i="30"/>
  <c r="CM43" i="30"/>
  <c r="CM28" i="30"/>
  <c r="CM47" i="30"/>
  <c r="CM49" i="30"/>
  <c r="CM27" i="30"/>
  <c r="CM30" i="30"/>
  <c r="CM19" i="30"/>
  <c r="CM111" i="30"/>
  <c r="CM45" i="30"/>
  <c r="CM41" i="30"/>
  <c r="CM44" i="30"/>
  <c r="CM42" i="30"/>
  <c r="CM46" i="30"/>
  <c r="CM29" i="30"/>
  <c r="CM50" i="30"/>
  <c r="CM26" i="30"/>
  <c r="CM20" i="30"/>
  <c r="CM18" i="30"/>
  <c r="CO51" i="27"/>
  <c r="CO40" i="23"/>
  <c r="CO50" i="23" s="1"/>
  <c r="CP19" i="34"/>
  <c r="CP20" i="32"/>
  <c r="CQ19" i="32"/>
  <c r="CP29" i="23"/>
  <c r="CP30" i="23"/>
  <c r="CP31" i="23"/>
  <c r="CP41" i="23" s="1"/>
  <c r="CP51" i="23" s="1"/>
  <c r="CO16" i="27"/>
  <c r="CO17" i="27"/>
  <c r="CO163" i="33" s="1"/>
  <c r="CO39" i="23"/>
  <c r="CO22" i="32"/>
  <c r="CO232" i="32"/>
  <c r="CN253" i="32"/>
  <c r="CN24" i="32"/>
  <c r="CN274" i="32" s="1"/>
  <c r="CN162" i="33"/>
  <c r="CN176" i="33" s="1"/>
  <c r="CN115" i="27"/>
  <c r="CN29" i="32"/>
  <c r="CN180" i="33"/>
  <c r="CN187" i="33" s="1"/>
  <c r="CN3" i="27"/>
  <c r="CM212" i="32"/>
  <c r="CM228" i="32" s="1"/>
  <c r="CM15" i="36" s="1"/>
  <c r="CM32" i="34"/>
  <c r="CQ4" i="23"/>
  <c r="CR32" i="15"/>
  <c r="CQ19" i="34" l="1"/>
  <c r="CQ20" i="32"/>
  <c r="CR19" i="32"/>
  <c r="CO162" i="33"/>
  <c r="CO176" i="33" s="1"/>
  <c r="CO29" i="32"/>
  <c r="CO115" i="27"/>
  <c r="CO180" i="33"/>
  <c r="CO187" i="33" s="1"/>
  <c r="CO3" i="27"/>
  <c r="CP22" i="32"/>
  <c r="CP232" i="32"/>
  <c r="CR4" i="23"/>
  <c r="CS32" i="15"/>
  <c r="CQ29" i="23"/>
  <c r="CQ30" i="23"/>
  <c r="CQ31" i="23"/>
  <c r="CQ41" i="23" s="1"/>
  <c r="CQ51" i="23" s="1"/>
  <c r="CN50" i="30"/>
  <c r="CN41" i="30"/>
  <c r="CN26" i="30"/>
  <c r="CN49" i="30"/>
  <c r="CN21" i="30"/>
  <c r="CN29" i="30"/>
  <c r="CN19" i="30"/>
  <c r="CN111" i="30"/>
  <c r="CN43" i="30"/>
  <c r="CN28" i="30"/>
  <c r="CN48" i="30"/>
  <c r="CN27" i="30"/>
  <c r="CN30" i="30"/>
  <c r="CN45" i="30"/>
  <c r="CN44" i="30"/>
  <c r="CN42" i="30"/>
  <c r="CN47" i="30"/>
  <c r="CN46" i="30"/>
  <c r="CN20" i="30"/>
  <c r="CN18" i="30"/>
  <c r="CO253" i="32"/>
  <c r="CO24" i="32"/>
  <c r="CO274" i="32" s="1"/>
  <c r="CP51" i="27"/>
  <c r="CP40" i="23"/>
  <c r="CP50" i="23" s="1"/>
  <c r="CN212" i="32"/>
  <c r="CN228" i="32" s="1"/>
  <c r="CN15" i="36" s="1"/>
  <c r="CN32" i="34"/>
  <c r="CO43" i="23"/>
  <c r="CO21" i="23" s="1"/>
  <c r="CO22" i="23" s="1"/>
  <c r="CO49" i="23"/>
  <c r="CO53" i="23" s="1"/>
  <c r="CP16" i="27"/>
  <c r="CP17" i="27"/>
  <c r="CP163" i="33" s="1"/>
  <c r="CP39" i="23"/>
  <c r="CP162" i="33" l="1"/>
  <c r="CP176" i="33" s="1"/>
  <c r="CP3" i="27"/>
  <c r="CP29" i="32"/>
  <c r="CP180" i="33"/>
  <c r="CP187" i="33" s="1"/>
  <c r="CP115" i="27"/>
  <c r="CQ51" i="27"/>
  <c r="CQ40" i="23"/>
  <c r="CQ50" i="23" s="1"/>
  <c r="CO30" i="30"/>
  <c r="CO42" i="30"/>
  <c r="CO46" i="30"/>
  <c r="CO29" i="30"/>
  <c r="CO50" i="30"/>
  <c r="CO111" i="30"/>
  <c r="CO44" i="30"/>
  <c r="CO28" i="30"/>
  <c r="CO26" i="30"/>
  <c r="CO20" i="30"/>
  <c r="CO21" i="30"/>
  <c r="CO49" i="30"/>
  <c r="CO48" i="30"/>
  <c r="CO27" i="30"/>
  <c r="CO45" i="30"/>
  <c r="CO19" i="30"/>
  <c r="CO43" i="30"/>
  <c r="CO41" i="30"/>
  <c r="CO47" i="30"/>
  <c r="CO18" i="30"/>
  <c r="CQ16" i="27"/>
  <c r="CQ17" i="27"/>
  <c r="CQ163" i="33" s="1"/>
  <c r="CQ39" i="23"/>
  <c r="CR19" i="34"/>
  <c r="CR20" i="32"/>
  <c r="CS19" i="32"/>
  <c r="CP43" i="23"/>
  <c r="CP21" i="23" s="1"/>
  <c r="CP22" i="23" s="1"/>
  <c r="CP49" i="23"/>
  <c r="CP53" i="23" s="1"/>
  <c r="CS4" i="23"/>
  <c r="CT32" i="15"/>
  <c r="CP253" i="32"/>
  <c r="CP24" i="32"/>
  <c r="CP274" i="32" s="1"/>
  <c r="CO212" i="32"/>
  <c r="CO228" i="32" s="1"/>
  <c r="CO15" i="36" s="1"/>
  <c r="CO32" i="34"/>
  <c r="CQ22" i="32"/>
  <c r="CQ232" i="32"/>
  <c r="CR31" i="23"/>
  <c r="CR41" i="23" s="1"/>
  <c r="CR51" i="23" s="1"/>
  <c r="CR29" i="23"/>
  <c r="CR30" i="23"/>
  <c r="CR51" i="27" l="1"/>
  <c r="CR40" i="23"/>
  <c r="CR50" i="23" s="1"/>
  <c r="CP21" i="30"/>
  <c r="CP49" i="30"/>
  <c r="CP111" i="30"/>
  <c r="CP41" i="30"/>
  <c r="CP44" i="30"/>
  <c r="CP28" i="30"/>
  <c r="CP20" i="30"/>
  <c r="CP27" i="30"/>
  <c r="CP30" i="30"/>
  <c r="CP19" i="30"/>
  <c r="CP45" i="30"/>
  <c r="CP42" i="30"/>
  <c r="CP47" i="30"/>
  <c r="CP46" i="30"/>
  <c r="CP48" i="30"/>
  <c r="CP50" i="30"/>
  <c r="CP26" i="30"/>
  <c r="CP29" i="30"/>
  <c r="CP43" i="30"/>
  <c r="CP18" i="30"/>
  <c r="CS19" i="34"/>
  <c r="CS20" i="32"/>
  <c r="CT19" i="32"/>
  <c r="CQ43" i="23"/>
  <c r="CQ21" i="23" s="1"/>
  <c r="CQ22" i="23" s="1"/>
  <c r="CQ49" i="23"/>
  <c r="CQ53" i="23" s="1"/>
  <c r="CP212" i="32"/>
  <c r="CP228" i="32" s="1"/>
  <c r="CP15" i="36" s="1"/>
  <c r="CP32" i="34"/>
  <c r="CR16" i="27"/>
  <c r="CR17" i="27"/>
  <c r="CR163" i="33" s="1"/>
  <c r="CR39" i="23"/>
  <c r="CR22" i="32"/>
  <c r="CR232" i="32"/>
  <c r="CT4" i="23"/>
  <c r="CU32" i="15"/>
  <c r="CQ162" i="33"/>
  <c r="CQ176" i="33" s="1"/>
  <c r="CQ115" i="27"/>
  <c r="CQ180" i="33"/>
  <c r="CQ187" i="33" s="1"/>
  <c r="CQ29" i="32"/>
  <c r="CQ3" i="27"/>
  <c r="CQ253" i="32"/>
  <c r="CQ24" i="32"/>
  <c r="CQ274" i="32" s="1"/>
  <c r="CS31" i="23"/>
  <c r="CS41" i="23" s="1"/>
  <c r="CS51" i="23" s="1"/>
  <c r="CS30" i="23"/>
  <c r="CS29" i="23"/>
  <c r="CQ21" i="30" l="1"/>
  <c r="CQ29" i="30"/>
  <c r="CQ111" i="30"/>
  <c r="CQ48" i="30"/>
  <c r="CQ43" i="30"/>
  <c r="CQ28" i="30"/>
  <c r="CQ47" i="30"/>
  <c r="CQ30" i="30"/>
  <c r="CQ45" i="30"/>
  <c r="CQ42" i="30"/>
  <c r="CQ46" i="30"/>
  <c r="CQ49" i="30"/>
  <c r="CQ27" i="30"/>
  <c r="CQ50" i="30"/>
  <c r="CQ19" i="30"/>
  <c r="CQ41" i="30"/>
  <c r="CQ44" i="30"/>
  <c r="CQ26" i="30"/>
  <c r="CQ20" i="30"/>
  <c r="CQ18" i="30"/>
  <c r="CQ212" i="32"/>
  <c r="CQ228" i="32" s="1"/>
  <c r="CQ15" i="36" s="1"/>
  <c r="CQ32" i="34"/>
  <c r="CU4" i="23"/>
  <c r="CV32" i="15"/>
  <c r="CS16" i="27"/>
  <c r="CS17" i="27"/>
  <c r="CS163" i="33" s="1"/>
  <c r="CS39" i="23"/>
  <c r="CT29" i="23"/>
  <c r="CT31" i="23"/>
  <c r="CT41" i="23" s="1"/>
  <c r="CT51" i="23" s="1"/>
  <c r="CT30" i="23"/>
  <c r="CR43" i="23"/>
  <c r="CR21" i="23" s="1"/>
  <c r="CR22" i="23" s="1"/>
  <c r="CR49" i="23"/>
  <c r="CR53" i="23" s="1"/>
  <c r="CS51" i="27"/>
  <c r="CS40" i="23"/>
  <c r="CS50" i="23" s="1"/>
  <c r="CT19" i="34"/>
  <c r="CT20" i="32"/>
  <c r="CU19" i="32"/>
  <c r="CR253" i="32"/>
  <c r="CR24" i="32"/>
  <c r="CR274" i="32" s="1"/>
  <c r="CR162" i="33"/>
  <c r="CR176" i="33" s="1"/>
  <c r="CR3" i="27"/>
  <c r="CR115" i="27"/>
  <c r="CR29" i="32"/>
  <c r="CR180" i="33"/>
  <c r="CR187" i="33" s="1"/>
  <c r="CS22" i="32"/>
  <c r="CS232" i="32"/>
  <c r="CR212" i="32" l="1"/>
  <c r="CR228" i="32" s="1"/>
  <c r="CR15" i="36" s="1"/>
  <c r="CR32" i="34"/>
  <c r="CR48" i="30"/>
  <c r="CR50" i="30"/>
  <c r="CR45" i="30"/>
  <c r="CR26" i="30"/>
  <c r="CR47" i="30"/>
  <c r="CR20" i="30"/>
  <c r="CR27" i="30"/>
  <c r="CR19" i="30"/>
  <c r="CR41" i="30"/>
  <c r="CR44" i="30"/>
  <c r="CR21" i="30"/>
  <c r="CR49" i="30"/>
  <c r="CR29" i="30"/>
  <c r="CR30" i="30"/>
  <c r="CR111" i="30"/>
  <c r="CR43" i="30"/>
  <c r="CR42" i="30"/>
  <c r="CR28" i="30"/>
  <c r="CR46" i="30"/>
  <c r="CR18" i="30"/>
  <c r="CT22" i="32"/>
  <c r="CT232" i="32"/>
  <c r="CS43" i="23"/>
  <c r="CS21" i="23" s="1"/>
  <c r="CS22" i="23" s="1"/>
  <c r="AE22" i="23" s="1"/>
  <c r="AE20" i="23" s="1"/>
  <c r="CS49" i="23"/>
  <c r="CS53" i="23" s="1"/>
  <c r="CV4" i="23"/>
  <c r="CW32" i="15"/>
  <c r="CT51" i="27"/>
  <c r="CT40" i="23"/>
  <c r="CT50" i="23" s="1"/>
  <c r="CU30" i="23"/>
  <c r="CU31" i="23"/>
  <c r="CU41" i="23" s="1"/>
  <c r="CU51" i="23" s="1"/>
  <c r="CU29" i="23"/>
  <c r="CS253" i="32"/>
  <c r="CS24" i="32"/>
  <c r="CS274" i="32" s="1"/>
  <c r="CS162" i="33"/>
  <c r="CS176" i="33" s="1"/>
  <c r="CS115" i="27"/>
  <c r="CS3" i="27"/>
  <c r="CS180" i="33"/>
  <c r="CS187" i="33" s="1"/>
  <c r="CS29" i="32"/>
  <c r="CU19" i="34"/>
  <c r="CU20" i="32"/>
  <c r="CV19" i="32"/>
  <c r="CT17" i="27"/>
  <c r="CT163" i="33" s="1"/>
  <c r="CT16" i="27"/>
  <c r="CT39" i="23"/>
  <c r="CS212" i="32" l="1"/>
  <c r="CS228" i="32" s="1"/>
  <c r="CS15" i="36" s="1"/>
  <c r="CS32" i="34"/>
  <c r="CU17" i="27"/>
  <c r="CU163" i="33" s="1"/>
  <c r="CU16" i="27"/>
  <c r="CU39" i="23"/>
  <c r="CW4" i="23"/>
  <c r="CX32" i="15"/>
  <c r="CV19" i="34"/>
  <c r="CV20" i="32"/>
  <c r="CW19" i="32"/>
  <c r="CU22" i="32"/>
  <c r="CU232" i="32"/>
  <c r="CS48" i="30"/>
  <c r="CS30" i="30"/>
  <c r="CS19" i="30"/>
  <c r="CS41" i="30"/>
  <c r="CS42" i="30"/>
  <c r="CS47" i="30"/>
  <c r="CS46" i="30"/>
  <c r="CS50" i="30"/>
  <c r="CS43" i="30"/>
  <c r="CS26" i="30"/>
  <c r="CS20" i="30"/>
  <c r="CS29" i="30"/>
  <c r="CS111" i="30"/>
  <c r="CS44" i="30"/>
  <c r="CS28" i="30"/>
  <c r="CS21" i="30"/>
  <c r="CS49" i="30"/>
  <c r="CS27" i="30"/>
  <c r="CS45" i="30"/>
  <c r="CS18" i="30"/>
  <c r="CV31" i="23"/>
  <c r="CV41" i="23" s="1"/>
  <c r="CV51" i="23" s="1"/>
  <c r="CV29" i="23"/>
  <c r="CV30" i="23"/>
  <c r="CT253" i="32"/>
  <c r="CT24" i="32"/>
  <c r="CT274" i="32" s="1"/>
  <c r="CT43" i="23"/>
  <c r="CT21" i="23" s="1"/>
  <c r="CT22" i="23" s="1"/>
  <c r="CT49" i="23"/>
  <c r="CT53" i="23" s="1"/>
  <c r="CT162" i="33"/>
  <c r="CT176" i="33" s="1"/>
  <c r="CT115" i="27"/>
  <c r="CT3" i="27"/>
  <c r="CT29" i="32"/>
  <c r="CT180" i="33"/>
  <c r="CT187" i="33" s="1"/>
  <c r="CU51" i="27"/>
  <c r="CU40" i="23"/>
  <c r="CU50" i="23" s="1"/>
  <c r="CV16" i="27" l="1"/>
  <c r="CV17" i="27"/>
  <c r="CV163" i="33" s="1"/>
  <c r="CV39" i="23"/>
  <c r="CW19" i="34"/>
  <c r="CW20" i="32"/>
  <c r="CX19" i="32"/>
  <c r="CU162" i="33"/>
  <c r="CU176" i="33" s="1"/>
  <c r="CU180" i="33"/>
  <c r="CU187" i="33" s="1"/>
  <c r="CU115" i="27"/>
  <c r="CU29" i="32"/>
  <c r="CU3" i="27"/>
  <c r="CT43" i="30"/>
  <c r="CT21" i="30"/>
  <c r="CT49" i="30"/>
  <c r="CT29" i="30"/>
  <c r="CT30" i="30"/>
  <c r="CT111" i="30"/>
  <c r="CT44" i="30"/>
  <c r="CT42" i="30"/>
  <c r="CT28" i="30"/>
  <c r="CT46" i="30"/>
  <c r="CT27" i="30"/>
  <c r="CT50" i="30"/>
  <c r="CT19" i="30"/>
  <c r="CT45" i="30"/>
  <c r="CT41" i="30"/>
  <c r="CT26" i="30"/>
  <c r="CT20" i="30"/>
  <c r="CT48" i="30"/>
  <c r="CT47" i="30"/>
  <c r="CT18" i="30"/>
  <c r="CV22" i="32"/>
  <c r="CV232" i="32"/>
  <c r="CX4" i="23"/>
  <c r="CY32" i="15"/>
  <c r="CT212" i="32"/>
  <c r="CT228" i="32" s="1"/>
  <c r="CT15" i="36" s="1"/>
  <c r="CT32" i="34"/>
  <c r="CW29" i="23"/>
  <c r="CW30" i="23"/>
  <c r="CW31" i="23"/>
  <c r="CW41" i="23" s="1"/>
  <c r="CW51" i="23" s="1"/>
  <c r="CV51" i="27"/>
  <c r="CV40" i="23"/>
  <c r="CV50" i="23" s="1"/>
  <c r="CU253" i="32"/>
  <c r="CU24" i="32"/>
  <c r="CU274" i="32" s="1"/>
  <c r="CU43" i="23"/>
  <c r="CU21" i="23" s="1"/>
  <c r="CU22" i="23" s="1"/>
  <c r="CU49" i="23"/>
  <c r="CU53" i="23" s="1"/>
  <c r="CU49" i="30" l="1"/>
  <c r="CU27" i="30"/>
  <c r="CU19" i="30"/>
  <c r="CU111" i="30"/>
  <c r="CU45" i="30"/>
  <c r="CU41" i="30"/>
  <c r="CU44" i="30"/>
  <c r="CU28" i="30"/>
  <c r="CU29" i="30"/>
  <c r="CU21" i="30"/>
  <c r="CU48" i="30"/>
  <c r="CU30" i="30"/>
  <c r="CU43" i="30"/>
  <c r="CU42" i="30"/>
  <c r="CU47" i="30"/>
  <c r="CU46" i="30"/>
  <c r="CU50" i="30"/>
  <c r="CU26" i="30"/>
  <c r="CU20" i="30"/>
  <c r="CU18" i="30"/>
  <c r="CW51" i="27"/>
  <c r="CW40" i="23"/>
  <c r="CW50" i="23" s="1"/>
  <c r="CX29" i="23"/>
  <c r="CX31" i="23"/>
  <c r="CX41" i="23" s="1"/>
  <c r="CX51" i="23" s="1"/>
  <c r="CX30" i="23"/>
  <c r="CW16" i="27"/>
  <c r="CW17" i="27"/>
  <c r="CW163" i="33" s="1"/>
  <c r="CW39" i="23"/>
  <c r="CU212" i="32"/>
  <c r="CU228" i="32" s="1"/>
  <c r="CU15" i="36" s="1"/>
  <c r="CU32" i="34"/>
  <c r="CX19" i="34"/>
  <c r="CX20" i="32"/>
  <c r="CY19" i="32"/>
  <c r="CV43" i="23"/>
  <c r="CV21" i="23" s="1"/>
  <c r="CV22" i="23" s="1"/>
  <c r="CV49" i="23"/>
  <c r="CV53" i="23" s="1"/>
  <c r="CV253" i="32"/>
  <c r="CV24" i="32"/>
  <c r="CV274" i="32" s="1"/>
  <c r="CW22" i="32"/>
  <c r="CW232" i="32"/>
  <c r="CY4" i="23"/>
  <c r="CZ32" i="15"/>
  <c r="CV162" i="33"/>
  <c r="CV176" i="33" s="1"/>
  <c r="CV29" i="32"/>
  <c r="CV180" i="33"/>
  <c r="CV187" i="33" s="1"/>
  <c r="CV115" i="27"/>
  <c r="CV3" i="27"/>
  <c r="CY30" i="23" l="1"/>
  <c r="CY31" i="23"/>
  <c r="CY41" i="23" s="1"/>
  <c r="CY51" i="23" s="1"/>
  <c r="CY29" i="23"/>
  <c r="CY19" i="34"/>
  <c r="CY20" i="32"/>
  <c r="CZ19" i="32"/>
  <c r="CX22" i="32"/>
  <c r="CX232" i="32"/>
  <c r="CW162" i="33"/>
  <c r="CW176" i="33" s="1"/>
  <c r="CW115" i="27"/>
  <c r="CW3" i="27"/>
  <c r="CW29" i="32"/>
  <c r="CW180" i="33"/>
  <c r="CW187" i="33" s="1"/>
  <c r="CV212" i="32"/>
  <c r="CV228" i="32" s="1"/>
  <c r="CV15" i="36" s="1"/>
  <c r="CV32" i="34"/>
  <c r="CW253" i="32"/>
  <c r="CW24" i="32"/>
  <c r="CW274" i="32" s="1"/>
  <c r="CX16" i="27"/>
  <c r="CX17" i="27"/>
  <c r="CX163" i="33" s="1"/>
  <c r="CX39" i="23"/>
  <c r="CZ4" i="23"/>
  <c r="DA32" i="15"/>
  <c r="CW43" i="23"/>
  <c r="CW21" i="23" s="1"/>
  <c r="CW22" i="23" s="1"/>
  <c r="CW49" i="23"/>
  <c r="CW53" i="23" s="1"/>
  <c r="CV21" i="30"/>
  <c r="CV29" i="30"/>
  <c r="CV50" i="30"/>
  <c r="CV111" i="30"/>
  <c r="CV43" i="30"/>
  <c r="CV28" i="30"/>
  <c r="CV26" i="30"/>
  <c r="CV48" i="30"/>
  <c r="CV45" i="30"/>
  <c r="CV47" i="30"/>
  <c r="CV49" i="30"/>
  <c r="CV41" i="30"/>
  <c r="CV27" i="30"/>
  <c r="CV30" i="30"/>
  <c r="CV19" i="30"/>
  <c r="CV44" i="30"/>
  <c r="CV42" i="30"/>
  <c r="CV46" i="30"/>
  <c r="CV20" i="30"/>
  <c r="CV18" i="30"/>
  <c r="CX51" i="27"/>
  <c r="CX40" i="23"/>
  <c r="CX50" i="23" s="1"/>
  <c r="CW21" i="30" l="1"/>
  <c r="CW49" i="30"/>
  <c r="CW27" i="30"/>
  <c r="CW30" i="30"/>
  <c r="CW45" i="30"/>
  <c r="CW42" i="30"/>
  <c r="CW46" i="30"/>
  <c r="CW48" i="30"/>
  <c r="CW50" i="30"/>
  <c r="CW19" i="30"/>
  <c r="CW41" i="30"/>
  <c r="CW26" i="30"/>
  <c r="CW47" i="30"/>
  <c r="CW20" i="30"/>
  <c r="CW29" i="30"/>
  <c r="CW111" i="30"/>
  <c r="CW43" i="30"/>
  <c r="CW44" i="30"/>
  <c r="CW28" i="30"/>
  <c r="CW18" i="30"/>
  <c r="CX253" i="32"/>
  <c r="CX24" i="32"/>
  <c r="CX274" i="32" s="1"/>
  <c r="CX43" i="23"/>
  <c r="CX21" i="23" s="1"/>
  <c r="CX22" i="23" s="1"/>
  <c r="CX49" i="23"/>
  <c r="CX53" i="23" s="1"/>
  <c r="CY17" i="27"/>
  <c r="CY163" i="33" s="1"/>
  <c r="CY16" i="27"/>
  <c r="CY39" i="23"/>
  <c r="DA4" i="23"/>
  <c r="DB32" i="15"/>
  <c r="CZ19" i="34"/>
  <c r="CZ20" i="32"/>
  <c r="DA19" i="32"/>
  <c r="CZ31" i="23"/>
  <c r="CZ41" i="23" s="1"/>
  <c r="CZ51" i="23" s="1"/>
  <c r="CZ29" i="23"/>
  <c r="CZ30" i="23"/>
  <c r="CX162" i="33"/>
  <c r="CX176" i="33" s="1"/>
  <c r="CX180" i="33"/>
  <c r="CX187" i="33" s="1"/>
  <c r="CX29" i="32"/>
  <c r="CX115" i="27"/>
  <c r="CX3" i="27"/>
  <c r="CW212" i="32"/>
  <c r="CW228" i="32" s="1"/>
  <c r="CW15" i="36" s="1"/>
  <c r="CW32" i="34"/>
  <c r="CY22" i="32"/>
  <c r="CY232" i="32"/>
  <c r="CY51" i="27"/>
  <c r="CY40" i="23"/>
  <c r="CY50" i="23" s="1"/>
  <c r="CY253" i="32" l="1"/>
  <c r="CY24" i="32"/>
  <c r="CY274" i="32" s="1"/>
  <c r="CZ51" i="27"/>
  <c r="CZ40" i="23"/>
  <c r="CZ50" i="23" s="1"/>
  <c r="DA19" i="34"/>
  <c r="DA20" i="32"/>
  <c r="DB19" i="32"/>
  <c r="DA31" i="23"/>
  <c r="DA41" i="23" s="1"/>
  <c r="DA51" i="23" s="1"/>
  <c r="DA29" i="23"/>
  <c r="DA30" i="23"/>
  <c r="CY162" i="33"/>
  <c r="CY176" i="33" s="1"/>
  <c r="CY115" i="27"/>
  <c r="CY180" i="33"/>
  <c r="CY187" i="33" s="1"/>
  <c r="CY3" i="27"/>
  <c r="CY29" i="32"/>
  <c r="CX48" i="30"/>
  <c r="CX30" i="30"/>
  <c r="CX43" i="30"/>
  <c r="CX41" i="30"/>
  <c r="CX42" i="30"/>
  <c r="CX46" i="30"/>
  <c r="CX20" i="30"/>
  <c r="CX21" i="30"/>
  <c r="CX49" i="30"/>
  <c r="CX29" i="30"/>
  <c r="CX50" i="30"/>
  <c r="CX111" i="30"/>
  <c r="CX44" i="30"/>
  <c r="CX28" i="30"/>
  <c r="CX26" i="30"/>
  <c r="CX27" i="30"/>
  <c r="CX19" i="30"/>
  <c r="CX45" i="30"/>
  <c r="CX47" i="30"/>
  <c r="CX18" i="30"/>
  <c r="CX212" i="32"/>
  <c r="CX228" i="32" s="1"/>
  <c r="CX15" i="36" s="1"/>
  <c r="CX32" i="34"/>
  <c r="CZ16" i="27"/>
  <c r="CZ17" i="27"/>
  <c r="CZ163" i="33" s="1"/>
  <c r="CZ39" i="23"/>
  <c r="CZ22" i="32"/>
  <c r="CZ232" i="32"/>
  <c r="DB4" i="23"/>
  <c r="DC32" i="15"/>
  <c r="CY43" i="23"/>
  <c r="CY21" i="23" s="1"/>
  <c r="CY22" i="23" s="1"/>
  <c r="CY49" i="23"/>
  <c r="CY53" i="23" s="1"/>
  <c r="DB29" i="23" l="1"/>
  <c r="DB31" i="23"/>
  <c r="DB41" i="23" s="1"/>
  <c r="DB51" i="23" s="1"/>
  <c r="DB30" i="23"/>
  <c r="CY212" i="32"/>
  <c r="CY228" i="32" s="1"/>
  <c r="CY15" i="36" s="1"/>
  <c r="CY32" i="34"/>
  <c r="DB19" i="34"/>
  <c r="DB20" i="32"/>
  <c r="DC19" i="32"/>
  <c r="CZ162" i="33"/>
  <c r="CZ176" i="33" s="1"/>
  <c r="CZ115" i="27"/>
  <c r="CZ29" i="32"/>
  <c r="CZ3" i="27"/>
  <c r="CZ180" i="33"/>
  <c r="CZ187" i="33" s="1"/>
  <c r="CZ253" i="32"/>
  <c r="CZ24" i="32"/>
  <c r="CZ274" i="32" s="1"/>
  <c r="DA51" i="27"/>
  <c r="DA40" i="23"/>
  <c r="DA50" i="23" s="1"/>
  <c r="DA22" i="32"/>
  <c r="DA232" i="32"/>
  <c r="CY21" i="30"/>
  <c r="CY45" i="30"/>
  <c r="CY28" i="30"/>
  <c r="CY49" i="30"/>
  <c r="CY27" i="30"/>
  <c r="CY19" i="30"/>
  <c r="CY111" i="30"/>
  <c r="CY41" i="30"/>
  <c r="CY44" i="30"/>
  <c r="CY29" i="30"/>
  <c r="CY30" i="30"/>
  <c r="CY42" i="30"/>
  <c r="CY46" i="30"/>
  <c r="CY48" i="30"/>
  <c r="CY50" i="30"/>
  <c r="CY43" i="30"/>
  <c r="CY26" i="30"/>
  <c r="CY47" i="30"/>
  <c r="CY20" i="30"/>
  <c r="CY18" i="30"/>
  <c r="CZ43" i="23"/>
  <c r="CZ21" i="23" s="1"/>
  <c r="CZ22" i="23" s="1"/>
  <c r="CZ49" i="23"/>
  <c r="CZ53" i="23" s="1"/>
  <c r="DA16" i="27"/>
  <c r="DA17" i="27"/>
  <c r="DA163" i="33" s="1"/>
  <c r="DA39" i="23"/>
  <c r="DC4" i="23"/>
  <c r="DD32" i="15"/>
  <c r="DD4" i="23" l="1"/>
  <c r="DE32" i="15"/>
  <c r="DC30" i="23"/>
  <c r="DC31" i="23"/>
  <c r="DC41" i="23" s="1"/>
  <c r="DC51" i="23" s="1"/>
  <c r="DC29" i="23"/>
  <c r="DA43" i="23"/>
  <c r="DA21" i="23" s="1"/>
  <c r="DA22" i="23" s="1"/>
  <c r="DA49" i="23"/>
  <c r="DA53" i="23" s="1"/>
  <c r="CZ212" i="32"/>
  <c r="CZ228" i="32" s="1"/>
  <c r="CZ15" i="36" s="1"/>
  <c r="CZ32" i="34"/>
  <c r="DB22" i="32"/>
  <c r="DB232" i="32"/>
  <c r="DB51" i="27"/>
  <c r="DB40" i="23"/>
  <c r="DB50" i="23" s="1"/>
  <c r="DA162" i="33"/>
  <c r="DA176" i="33" s="1"/>
  <c r="DA3" i="27"/>
  <c r="DA180" i="33"/>
  <c r="DA187" i="33" s="1"/>
  <c r="DA115" i="27"/>
  <c r="DA29" i="32"/>
  <c r="DA253" i="32"/>
  <c r="DA24" i="32"/>
  <c r="DA274" i="32" s="1"/>
  <c r="CZ49" i="30"/>
  <c r="CZ50" i="30"/>
  <c r="CZ26" i="30"/>
  <c r="CZ20" i="30"/>
  <c r="CZ21" i="30"/>
  <c r="CZ29" i="30"/>
  <c r="CZ19" i="30"/>
  <c r="CZ111" i="30"/>
  <c r="CZ43" i="30"/>
  <c r="CZ28" i="30"/>
  <c r="CZ48" i="30"/>
  <c r="CZ27" i="30"/>
  <c r="CZ45" i="30"/>
  <c r="CZ47" i="30"/>
  <c r="CZ30" i="30"/>
  <c r="CZ41" i="30"/>
  <c r="CZ44" i="30"/>
  <c r="CZ42" i="30"/>
  <c r="CZ46" i="30"/>
  <c r="CZ18" i="30"/>
  <c r="DC19" i="34"/>
  <c r="DC20" i="32"/>
  <c r="DD19" i="32"/>
  <c r="DB17" i="27"/>
  <c r="DB163" i="33" s="1"/>
  <c r="DB16" i="27"/>
  <c r="DB39" i="23"/>
  <c r="DB253" i="32" l="1"/>
  <c r="DB24" i="32"/>
  <c r="DB274" i="32" s="1"/>
  <c r="DB162" i="33"/>
  <c r="DB176" i="33" s="1"/>
  <c r="DB29" i="32"/>
  <c r="DB180" i="33"/>
  <c r="DB187" i="33" s="1"/>
  <c r="DB115" i="27"/>
  <c r="DB3" i="27"/>
  <c r="DC51" i="27"/>
  <c r="DC40" i="23"/>
  <c r="DC50" i="23" s="1"/>
  <c r="DB43" i="23"/>
  <c r="DB21" i="23" s="1"/>
  <c r="DB22" i="23" s="1"/>
  <c r="DB49" i="23"/>
  <c r="DB53" i="23" s="1"/>
  <c r="DC22" i="32"/>
  <c r="DC232" i="32"/>
  <c r="DA29" i="30"/>
  <c r="DA30" i="30"/>
  <c r="DA111" i="30"/>
  <c r="DA43" i="30"/>
  <c r="DA44" i="30"/>
  <c r="DA42" i="30"/>
  <c r="DA28" i="30"/>
  <c r="DA46" i="30"/>
  <c r="DA21" i="30"/>
  <c r="DA49" i="30"/>
  <c r="DA48" i="30"/>
  <c r="DA27" i="30"/>
  <c r="DA50" i="30"/>
  <c r="DA45" i="30"/>
  <c r="DA26" i="30"/>
  <c r="DA20" i="30"/>
  <c r="DA19" i="30"/>
  <c r="DA41" i="30"/>
  <c r="DA47" i="30"/>
  <c r="DA18" i="30"/>
  <c r="DA212" i="32"/>
  <c r="DA228" i="32" s="1"/>
  <c r="DA15" i="36" s="1"/>
  <c r="DA32" i="34"/>
  <c r="DE4" i="23"/>
  <c r="DF32" i="15"/>
  <c r="DD19" i="34"/>
  <c r="DD20" i="32"/>
  <c r="DE19" i="32"/>
  <c r="DC17" i="27"/>
  <c r="DC163" i="33" s="1"/>
  <c r="DC16" i="27"/>
  <c r="DC39" i="23"/>
  <c r="DD30" i="23"/>
  <c r="DD31" i="23"/>
  <c r="DD41" i="23" s="1"/>
  <c r="DD51" i="23" s="1"/>
  <c r="DD29" i="23"/>
  <c r="DD16" i="27" l="1"/>
  <c r="DD17" i="27"/>
  <c r="DD163" i="33" s="1"/>
  <c r="DD39" i="23"/>
  <c r="DE19" i="34"/>
  <c r="DE20" i="32"/>
  <c r="DF19" i="32"/>
  <c r="DB27" i="30"/>
  <c r="DB19" i="30"/>
  <c r="DB45" i="30"/>
  <c r="DB48" i="30"/>
  <c r="DB30" i="30"/>
  <c r="DB42" i="30"/>
  <c r="DB47" i="30"/>
  <c r="DB46" i="30"/>
  <c r="DB50" i="30"/>
  <c r="DB43" i="30"/>
  <c r="DB41" i="30"/>
  <c r="DB26" i="30"/>
  <c r="DB21" i="30"/>
  <c r="DB49" i="30"/>
  <c r="DB29" i="30"/>
  <c r="DB111" i="30"/>
  <c r="DB44" i="30"/>
  <c r="DB28" i="30"/>
  <c r="DB20" i="30"/>
  <c r="DB18" i="30"/>
  <c r="DC162" i="33"/>
  <c r="DC176" i="33" s="1"/>
  <c r="DC180" i="33"/>
  <c r="DC187" i="33" s="1"/>
  <c r="DC115" i="27"/>
  <c r="DC29" i="32"/>
  <c r="DC3" i="27"/>
  <c r="DC253" i="32"/>
  <c r="DC24" i="32"/>
  <c r="DC274" i="32" s="1"/>
  <c r="DD51" i="27"/>
  <c r="DD40" i="23"/>
  <c r="DD50" i="23" s="1"/>
  <c r="DD22" i="32"/>
  <c r="DD232" i="32"/>
  <c r="DF4" i="23"/>
  <c r="DG32" i="15"/>
  <c r="DC43" i="23"/>
  <c r="DC21" i="23" s="1"/>
  <c r="DC22" i="23" s="1"/>
  <c r="DC49" i="23"/>
  <c r="DC53" i="23" s="1"/>
  <c r="DE31" i="23"/>
  <c r="DE41" i="23" s="1"/>
  <c r="DE51" i="23" s="1"/>
  <c r="DE29" i="23"/>
  <c r="DE30" i="23"/>
  <c r="DB212" i="32"/>
  <c r="DB228" i="32" s="1"/>
  <c r="DB15" i="36" s="1"/>
  <c r="DB32" i="34"/>
  <c r="DE51" i="27" l="1"/>
  <c r="DE40" i="23"/>
  <c r="DE50" i="23" s="1"/>
  <c r="DD253" i="32"/>
  <c r="DD24" i="32"/>
  <c r="DD274" i="32" s="1"/>
  <c r="DC21" i="30"/>
  <c r="DC48" i="30"/>
  <c r="DC43" i="30"/>
  <c r="DC47" i="30"/>
  <c r="DC28" i="30"/>
  <c r="DC49" i="30"/>
  <c r="DC27" i="30"/>
  <c r="DC30" i="30"/>
  <c r="DC19" i="30"/>
  <c r="DC41" i="30"/>
  <c r="DC44" i="30"/>
  <c r="DC42" i="30"/>
  <c r="DC46" i="30"/>
  <c r="DC29" i="30"/>
  <c r="DC50" i="30"/>
  <c r="DC111" i="30"/>
  <c r="DC45" i="30"/>
  <c r="DC26" i="30"/>
  <c r="DC20" i="30"/>
  <c r="DC18" i="30"/>
  <c r="DE17" i="27"/>
  <c r="DE163" i="33" s="1"/>
  <c r="DE16" i="27"/>
  <c r="DE39" i="23"/>
  <c r="DG4" i="23"/>
  <c r="DH32" i="15"/>
  <c r="DF19" i="34"/>
  <c r="DF20" i="32"/>
  <c r="DG19" i="32"/>
  <c r="DD43" i="23"/>
  <c r="DD21" i="23" s="1"/>
  <c r="DD22" i="23" s="1"/>
  <c r="DD49" i="23"/>
  <c r="DD53" i="23" s="1"/>
  <c r="DE22" i="32"/>
  <c r="DE232" i="32"/>
  <c r="DF29" i="23"/>
  <c r="DF30" i="23"/>
  <c r="DF31" i="23"/>
  <c r="DF41" i="23" s="1"/>
  <c r="DF51" i="23" s="1"/>
  <c r="DC212" i="32"/>
  <c r="DC228" i="32" s="1"/>
  <c r="DC15" i="36" s="1"/>
  <c r="DC32" i="34"/>
  <c r="DD162" i="33"/>
  <c r="DD176" i="33" s="1"/>
  <c r="DD180" i="33"/>
  <c r="DD187" i="33" s="1"/>
  <c r="DD115" i="27"/>
  <c r="DD3" i="27"/>
  <c r="DD29" i="32"/>
  <c r="DG29" i="23" l="1"/>
  <c r="DG30" i="23"/>
  <c r="DG31" i="23"/>
  <c r="DG41" i="23" s="1"/>
  <c r="DG51" i="23" s="1"/>
  <c r="DD27" i="30"/>
  <c r="DD50" i="30"/>
  <c r="DD19" i="30"/>
  <c r="DD41" i="30"/>
  <c r="DD44" i="30"/>
  <c r="DD26" i="30"/>
  <c r="DD21" i="30"/>
  <c r="DD49" i="30"/>
  <c r="DD29" i="30"/>
  <c r="DD111" i="30"/>
  <c r="DD43" i="30"/>
  <c r="DD28" i="30"/>
  <c r="DD48" i="30"/>
  <c r="DD30" i="30"/>
  <c r="DD45" i="30"/>
  <c r="DD42" i="30"/>
  <c r="DD47" i="30"/>
  <c r="DD46" i="30"/>
  <c r="DD20" i="30"/>
  <c r="DD18" i="30"/>
  <c r="DE253" i="32"/>
  <c r="DE24" i="32"/>
  <c r="DE274" i="32" s="1"/>
  <c r="DG19" i="34"/>
  <c r="DG20" i="32"/>
  <c r="DH19" i="32"/>
  <c r="DE43" i="23"/>
  <c r="DE21" i="23" s="1"/>
  <c r="DE22" i="23" s="1"/>
  <c r="DE49" i="23"/>
  <c r="DE53" i="23" s="1"/>
  <c r="DD212" i="32"/>
  <c r="DD228" i="32" s="1"/>
  <c r="DD15" i="36" s="1"/>
  <c r="DD32" i="34"/>
  <c r="DF51" i="27"/>
  <c r="DF40" i="23"/>
  <c r="DF50" i="23" s="1"/>
  <c r="DF22" i="32"/>
  <c r="DF232" i="32"/>
  <c r="DE162" i="33"/>
  <c r="DE176" i="33" s="1"/>
  <c r="DE3" i="27"/>
  <c r="DE180" i="33"/>
  <c r="DE187" i="33" s="1"/>
  <c r="DE115" i="27"/>
  <c r="DE29" i="32"/>
  <c r="DF17" i="27"/>
  <c r="DF163" i="33" s="1"/>
  <c r="DF16" i="27"/>
  <c r="DF39" i="23"/>
  <c r="DH4" i="23"/>
  <c r="DI32" i="15"/>
  <c r="DE212" i="32" l="1"/>
  <c r="DE228" i="32" s="1"/>
  <c r="DE15" i="36" s="1"/>
  <c r="DE32" i="34"/>
  <c r="DF162" i="33"/>
  <c r="DF176" i="33" s="1"/>
  <c r="DF115" i="27"/>
  <c r="DF3" i="27"/>
  <c r="DF29" i="32"/>
  <c r="DF180" i="33"/>
  <c r="DF187" i="33" s="1"/>
  <c r="DF253" i="32"/>
  <c r="DF24" i="32"/>
  <c r="DF274" i="32" s="1"/>
  <c r="DE30" i="30"/>
  <c r="DE43" i="30"/>
  <c r="DE42" i="30"/>
  <c r="DE46" i="30"/>
  <c r="DE29" i="30"/>
  <c r="DE50" i="30"/>
  <c r="DE111" i="30"/>
  <c r="DE44" i="30"/>
  <c r="DE28" i="30"/>
  <c r="DE26" i="30"/>
  <c r="DE20" i="30"/>
  <c r="DE21" i="30"/>
  <c r="DE49" i="30"/>
  <c r="DE27" i="30"/>
  <c r="DE45" i="30"/>
  <c r="DE48" i="30"/>
  <c r="DE19" i="30"/>
  <c r="DE41" i="30"/>
  <c r="DE47" i="30"/>
  <c r="DE18" i="30"/>
  <c r="DG51" i="27"/>
  <c r="DG40" i="23"/>
  <c r="DG50" i="23" s="1"/>
  <c r="DH30" i="23"/>
  <c r="DH31" i="23"/>
  <c r="DH41" i="23" s="1"/>
  <c r="DH51" i="23" s="1"/>
  <c r="DH29" i="23"/>
  <c r="DH19" i="34"/>
  <c r="DH20" i="32"/>
  <c r="DI19" i="32"/>
  <c r="DG17" i="27"/>
  <c r="DG163" i="33" s="1"/>
  <c r="DG16" i="27"/>
  <c r="DG39" i="23"/>
  <c r="DI4" i="23"/>
  <c r="DJ32" i="15"/>
  <c r="DF43" i="23"/>
  <c r="DF21" i="23" s="1"/>
  <c r="DF22" i="23" s="1"/>
  <c r="DF49" i="23"/>
  <c r="DF53" i="23" s="1"/>
  <c r="DG22" i="32"/>
  <c r="DG232" i="32"/>
  <c r="DG43" i="23" l="1"/>
  <c r="DG21" i="23" s="1"/>
  <c r="DG22" i="23" s="1"/>
  <c r="DG49" i="23"/>
  <c r="DG53" i="23" s="1"/>
  <c r="DG162" i="33"/>
  <c r="DG176" i="33" s="1"/>
  <c r="DG180" i="33"/>
  <c r="DG187" i="33" s="1"/>
  <c r="DG115" i="27"/>
  <c r="DG29" i="32"/>
  <c r="DG3" i="27"/>
  <c r="DI19" i="34"/>
  <c r="DI20" i="32"/>
  <c r="DJ19" i="32"/>
  <c r="DJ4" i="23"/>
  <c r="DK32" i="15"/>
  <c r="DF21" i="30"/>
  <c r="DF49" i="30"/>
  <c r="DF29" i="30"/>
  <c r="DF111" i="30"/>
  <c r="DF44" i="30"/>
  <c r="DF28" i="30"/>
  <c r="DF20" i="30"/>
  <c r="DF27" i="30"/>
  <c r="DF30" i="30"/>
  <c r="DF19" i="30"/>
  <c r="DF45" i="30"/>
  <c r="DF41" i="30"/>
  <c r="DF42" i="30"/>
  <c r="DF46" i="30"/>
  <c r="DF48" i="30"/>
  <c r="DF50" i="30"/>
  <c r="DF26" i="30"/>
  <c r="DF47" i="30"/>
  <c r="DF43" i="30"/>
  <c r="DF18" i="30"/>
  <c r="DG253" i="32"/>
  <c r="DG24" i="32"/>
  <c r="DG274" i="32" s="1"/>
  <c r="DI29" i="23"/>
  <c r="DI30" i="23"/>
  <c r="DI31" i="23"/>
  <c r="DI41" i="23" s="1"/>
  <c r="DI51" i="23" s="1"/>
  <c r="DF212" i="32"/>
  <c r="DF228" i="32" s="1"/>
  <c r="DF15" i="36" s="1"/>
  <c r="DF32" i="34"/>
  <c r="DH22" i="32"/>
  <c r="DH232" i="32"/>
  <c r="DH51" i="27"/>
  <c r="DH40" i="23"/>
  <c r="DH50" i="23" s="1"/>
  <c r="DH17" i="27"/>
  <c r="DH163" i="33" s="1"/>
  <c r="DH16" i="27"/>
  <c r="DH39" i="23"/>
  <c r="DH43" i="23" l="1"/>
  <c r="DH21" i="23" s="1"/>
  <c r="DH22" i="23" s="1"/>
  <c r="DH49" i="23"/>
  <c r="DH53" i="23" s="1"/>
  <c r="DJ19" i="34"/>
  <c r="DJ20" i="32"/>
  <c r="DK19" i="32"/>
  <c r="DG212" i="32"/>
  <c r="DG228" i="32" s="1"/>
  <c r="DG15" i="36" s="1"/>
  <c r="DG32" i="34"/>
  <c r="DI51" i="27"/>
  <c r="DI40" i="23"/>
  <c r="DI50" i="23" s="1"/>
  <c r="DH162" i="33"/>
  <c r="DH176" i="33" s="1"/>
  <c r="DH29" i="32"/>
  <c r="DH180" i="33"/>
  <c r="DH187" i="33" s="1"/>
  <c r="DH115" i="27"/>
  <c r="DH3" i="27"/>
  <c r="DI17" i="27"/>
  <c r="DI163" i="33" s="1"/>
  <c r="DI16" i="27"/>
  <c r="DI39" i="23"/>
  <c r="DK4" i="23"/>
  <c r="DL32" i="15"/>
  <c r="DI22" i="32"/>
  <c r="DI232" i="32"/>
  <c r="DH253" i="32"/>
  <c r="DH24" i="32"/>
  <c r="DH274" i="32" s="1"/>
  <c r="DG29" i="30"/>
  <c r="DG21" i="30"/>
  <c r="DG48" i="30"/>
  <c r="DG111" i="30"/>
  <c r="DG43" i="30"/>
  <c r="DG47" i="30"/>
  <c r="DG30" i="30"/>
  <c r="DG42" i="30"/>
  <c r="DG28" i="30"/>
  <c r="DG46" i="30"/>
  <c r="DG49" i="30"/>
  <c r="DG27" i="30"/>
  <c r="DG50" i="30"/>
  <c r="DG19" i="30"/>
  <c r="DG45" i="30"/>
  <c r="DG41" i="30"/>
  <c r="DG44" i="30"/>
  <c r="DG26" i="30"/>
  <c r="DG20" i="30"/>
  <c r="DG18" i="30"/>
  <c r="DJ29" i="23"/>
  <c r="DJ30" i="23"/>
  <c r="DJ31" i="23"/>
  <c r="DJ41" i="23" s="1"/>
  <c r="DJ51" i="23" s="1"/>
  <c r="DJ51" i="27" l="1"/>
  <c r="DJ40" i="23"/>
  <c r="DJ50" i="23" s="1"/>
  <c r="DH49" i="30"/>
  <c r="DH48" i="30"/>
  <c r="DH50" i="30"/>
  <c r="DH45" i="30"/>
  <c r="DH26" i="30"/>
  <c r="DH47" i="30"/>
  <c r="DH20" i="30"/>
  <c r="DH41" i="30"/>
  <c r="DH27" i="30"/>
  <c r="DH19" i="30"/>
  <c r="DH44" i="30"/>
  <c r="DH21" i="30"/>
  <c r="DH29" i="30"/>
  <c r="DH30" i="30"/>
  <c r="DH111" i="30"/>
  <c r="DH43" i="30"/>
  <c r="DH42" i="30"/>
  <c r="DH28" i="30"/>
  <c r="DH46" i="30"/>
  <c r="DH18" i="30"/>
  <c r="DL4" i="23"/>
  <c r="DM32" i="15"/>
  <c r="DI162" i="33"/>
  <c r="DI176" i="33" s="1"/>
  <c r="DI115" i="27"/>
  <c r="DI3" i="27"/>
  <c r="DI180" i="33"/>
  <c r="DI187" i="33" s="1"/>
  <c r="DI29" i="32"/>
  <c r="DK19" i="34"/>
  <c r="DK20" i="32"/>
  <c r="DL19" i="32"/>
  <c r="DK29" i="23"/>
  <c r="DK30" i="23"/>
  <c r="DK31" i="23"/>
  <c r="DK41" i="23" s="1"/>
  <c r="DK51" i="23" s="1"/>
  <c r="DJ22" i="32"/>
  <c r="DJ232" i="32"/>
  <c r="DJ17" i="27"/>
  <c r="DJ163" i="33" s="1"/>
  <c r="DJ16" i="27"/>
  <c r="DJ39" i="23"/>
  <c r="DH212" i="32"/>
  <c r="DH228" i="32" s="1"/>
  <c r="DH15" i="36" s="1"/>
  <c r="DH32" i="34"/>
  <c r="DI253" i="32"/>
  <c r="DI24" i="32"/>
  <c r="DI274" i="32" s="1"/>
  <c r="DI43" i="23"/>
  <c r="DI21" i="23" s="1"/>
  <c r="DI22" i="23" s="1"/>
  <c r="DI49" i="23"/>
  <c r="DI53" i="23" s="1"/>
  <c r="DK22" i="32" l="1"/>
  <c r="DK232" i="32"/>
  <c r="DK51" i="27"/>
  <c r="DK40" i="23"/>
  <c r="DK50" i="23" s="1"/>
  <c r="DI212" i="32"/>
  <c r="DI228" i="32" s="1"/>
  <c r="DI15" i="36" s="1"/>
  <c r="DI32" i="34"/>
  <c r="DJ43" i="23"/>
  <c r="DJ21" i="23" s="1"/>
  <c r="DJ22" i="23" s="1"/>
  <c r="DJ49" i="23"/>
  <c r="DJ53" i="23" s="1"/>
  <c r="DJ162" i="33"/>
  <c r="DJ176" i="33" s="1"/>
  <c r="DJ29" i="32"/>
  <c r="DJ180" i="33"/>
  <c r="DJ187" i="33" s="1"/>
  <c r="DJ115" i="27"/>
  <c r="DJ3" i="27"/>
  <c r="DL19" i="34"/>
  <c r="DL20" i="32"/>
  <c r="DM19" i="32"/>
  <c r="DM4" i="23"/>
  <c r="DN32" i="15"/>
  <c r="DK17" i="27"/>
  <c r="DK163" i="33" s="1"/>
  <c r="DK16" i="27"/>
  <c r="DK39" i="23"/>
  <c r="DI30" i="30"/>
  <c r="DI19" i="30"/>
  <c r="DI41" i="30"/>
  <c r="DI42" i="30"/>
  <c r="DI47" i="30"/>
  <c r="DI46" i="30"/>
  <c r="DI48" i="30"/>
  <c r="DI50" i="30"/>
  <c r="DI26" i="30"/>
  <c r="DI20" i="30"/>
  <c r="DI29" i="30"/>
  <c r="DI111" i="30"/>
  <c r="DI43" i="30"/>
  <c r="DI44" i="30"/>
  <c r="DI28" i="30"/>
  <c r="DI21" i="30"/>
  <c r="DI49" i="30"/>
  <c r="DI27" i="30"/>
  <c r="DI45" i="30"/>
  <c r="DI18" i="30"/>
  <c r="DJ253" i="32"/>
  <c r="DJ24" i="32"/>
  <c r="DJ274" i="32" s="1"/>
  <c r="DL30" i="23"/>
  <c r="DL31" i="23"/>
  <c r="DL41" i="23" s="1"/>
  <c r="DL51" i="23" s="1"/>
  <c r="DL29" i="23"/>
  <c r="DL51" i="27" l="1"/>
  <c r="DL40" i="23"/>
  <c r="DL50" i="23" s="1"/>
  <c r="DK162" i="33"/>
  <c r="DK176" i="33" s="1"/>
  <c r="DK180" i="33"/>
  <c r="DK187" i="33" s="1"/>
  <c r="DK115" i="27"/>
  <c r="DK29" i="32"/>
  <c r="DK3" i="27"/>
  <c r="DN4" i="23"/>
  <c r="DO32" i="15"/>
  <c r="DJ212" i="32"/>
  <c r="DJ228" i="32" s="1"/>
  <c r="DJ15" i="36" s="1"/>
  <c r="DJ32" i="34"/>
  <c r="DM29" i="23"/>
  <c r="DM30" i="23"/>
  <c r="DM31" i="23"/>
  <c r="DM41" i="23" s="1"/>
  <c r="DM51" i="23" s="1"/>
  <c r="DL17" i="27"/>
  <c r="DL163" i="33" s="1"/>
  <c r="DL16" i="27"/>
  <c r="DL39" i="23"/>
  <c r="DJ43" i="30"/>
  <c r="DJ47" i="30"/>
  <c r="DJ21" i="30"/>
  <c r="DJ49" i="30"/>
  <c r="DJ30" i="30"/>
  <c r="DJ111" i="30"/>
  <c r="DJ44" i="30"/>
  <c r="DJ42" i="30"/>
  <c r="DJ28" i="30"/>
  <c r="DJ46" i="30"/>
  <c r="DJ29" i="30"/>
  <c r="DJ27" i="30"/>
  <c r="DJ50" i="30"/>
  <c r="DJ19" i="30"/>
  <c r="DJ45" i="30"/>
  <c r="DJ26" i="30"/>
  <c r="DJ20" i="30"/>
  <c r="DJ48" i="30"/>
  <c r="DJ41" i="30"/>
  <c r="DJ18" i="30"/>
  <c r="DM19" i="34"/>
  <c r="DM20" i="32"/>
  <c r="DN19" i="32"/>
  <c r="DK43" i="23"/>
  <c r="DK21" i="23" s="1"/>
  <c r="DK22" i="23" s="1"/>
  <c r="DK49" i="23"/>
  <c r="DK53" i="23" s="1"/>
  <c r="DL22" i="32"/>
  <c r="DL232" i="32"/>
  <c r="DK253" i="32"/>
  <c r="DK24" i="32"/>
  <c r="DK274" i="32" s="1"/>
  <c r="DK49" i="30" l="1"/>
  <c r="DK27" i="30"/>
  <c r="DK19" i="30"/>
  <c r="DK41" i="30"/>
  <c r="DK44" i="30"/>
  <c r="DK29" i="30"/>
  <c r="DK111" i="30"/>
  <c r="DK45" i="30"/>
  <c r="DK28" i="30"/>
  <c r="DK48" i="30"/>
  <c r="DK30" i="30"/>
  <c r="DK43" i="30"/>
  <c r="DK42" i="30"/>
  <c r="DK47" i="30"/>
  <c r="DK46" i="30"/>
  <c r="DK21" i="30"/>
  <c r="DK50" i="30"/>
  <c r="DK26" i="30"/>
  <c r="DK20" i="30"/>
  <c r="DK18" i="30"/>
  <c r="DL162" i="33"/>
  <c r="DL176" i="33" s="1"/>
  <c r="DL115" i="27"/>
  <c r="DL3" i="27"/>
  <c r="DL29" i="32"/>
  <c r="DL180" i="33"/>
  <c r="DL187" i="33" s="1"/>
  <c r="DM16" i="27"/>
  <c r="DM17" i="27"/>
  <c r="DM163" i="33" s="1"/>
  <c r="DM39" i="23"/>
  <c r="DM22" i="32"/>
  <c r="DM232" i="32"/>
  <c r="DK212" i="32"/>
  <c r="DK228" i="32" s="1"/>
  <c r="DK15" i="36" s="1"/>
  <c r="DK32" i="34"/>
  <c r="DN19" i="34"/>
  <c r="DN20" i="32"/>
  <c r="DO19" i="32"/>
  <c r="DO4" i="23"/>
  <c r="DP32" i="15"/>
  <c r="DL253" i="32"/>
  <c r="DL24" i="32"/>
  <c r="DL274" i="32" s="1"/>
  <c r="DL43" i="23"/>
  <c r="DL21" i="23" s="1"/>
  <c r="DL22" i="23" s="1"/>
  <c r="DL49" i="23"/>
  <c r="DL53" i="23" s="1"/>
  <c r="DM51" i="27"/>
  <c r="DM40" i="23"/>
  <c r="DM50" i="23" s="1"/>
  <c r="DN29" i="23"/>
  <c r="DN30" i="23"/>
  <c r="DN31" i="23"/>
  <c r="DN41" i="23" s="1"/>
  <c r="DN51" i="23" s="1"/>
  <c r="DL21" i="30" l="1"/>
  <c r="DL49" i="30"/>
  <c r="DL29" i="30"/>
  <c r="DL27" i="30"/>
  <c r="DL50" i="30"/>
  <c r="DL19" i="30"/>
  <c r="DL111" i="30"/>
  <c r="DL43" i="30"/>
  <c r="DL44" i="30"/>
  <c r="DL28" i="30"/>
  <c r="DL26" i="30"/>
  <c r="DL48" i="30"/>
  <c r="DL45" i="30"/>
  <c r="DL47" i="30"/>
  <c r="DL41" i="30"/>
  <c r="DL30" i="30"/>
  <c r="DL42" i="30"/>
  <c r="DL46" i="30"/>
  <c r="DL20" i="30"/>
  <c r="DL18" i="30"/>
  <c r="DO29" i="23"/>
  <c r="DO30" i="23"/>
  <c r="DO31" i="23"/>
  <c r="DO41" i="23" s="1"/>
  <c r="DO51" i="23" s="1"/>
  <c r="DN51" i="27"/>
  <c r="DN40" i="23"/>
  <c r="DN50" i="23" s="1"/>
  <c r="DM162" i="33"/>
  <c r="DM176" i="33" s="1"/>
  <c r="DM29" i="32"/>
  <c r="DM180" i="33"/>
  <c r="DM187" i="33" s="1"/>
  <c r="DM115" i="27"/>
  <c r="DM3" i="27"/>
  <c r="DN16" i="27"/>
  <c r="DN17" i="27"/>
  <c r="DN163" i="33" s="1"/>
  <c r="DN39" i="23"/>
  <c r="DO19" i="34"/>
  <c r="DO20" i="32"/>
  <c r="DP19" i="32"/>
  <c r="DP4" i="23"/>
  <c r="DQ32" i="15"/>
  <c r="DN22" i="32"/>
  <c r="DN232" i="32"/>
  <c r="DM253" i="32"/>
  <c r="DM24" i="32"/>
  <c r="DM274" i="32" s="1"/>
  <c r="DM43" i="23"/>
  <c r="DM21" i="23" s="1"/>
  <c r="DM22" i="23" s="1"/>
  <c r="DM49" i="23"/>
  <c r="DM53" i="23" s="1"/>
  <c r="DL212" i="32"/>
  <c r="DL228" i="32" s="1"/>
  <c r="DL15" i="36" s="1"/>
  <c r="DL32" i="34"/>
  <c r="DN253" i="32" l="1"/>
  <c r="DN24" i="32"/>
  <c r="DN274" i="32" s="1"/>
  <c r="DP19" i="34"/>
  <c r="DP20" i="32"/>
  <c r="DQ19" i="32"/>
  <c r="DN43" i="23"/>
  <c r="DN21" i="23" s="1"/>
  <c r="DN22" i="23" s="1"/>
  <c r="DN49" i="23"/>
  <c r="DN53" i="23" s="1"/>
  <c r="DM21" i="30"/>
  <c r="DM49" i="30"/>
  <c r="DM48" i="30"/>
  <c r="DM27" i="30"/>
  <c r="DM30" i="30"/>
  <c r="DM45" i="30"/>
  <c r="DM43" i="30"/>
  <c r="DM42" i="30"/>
  <c r="DM46" i="30"/>
  <c r="DM50" i="30"/>
  <c r="DM19" i="30"/>
  <c r="DM41" i="30"/>
  <c r="DM26" i="30"/>
  <c r="DM47" i="30"/>
  <c r="DM20" i="30"/>
  <c r="DM29" i="30"/>
  <c r="DM111" i="30"/>
  <c r="DM44" i="30"/>
  <c r="DM28" i="30"/>
  <c r="DM18" i="30"/>
  <c r="DQ4" i="23"/>
  <c r="DR32" i="15"/>
  <c r="DO22" i="32"/>
  <c r="DO232" i="32"/>
  <c r="DO51" i="27"/>
  <c r="DO40" i="23"/>
  <c r="DO50" i="23" s="1"/>
  <c r="DN162" i="33"/>
  <c r="DN176" i="33" s="1"/>
  <c r="DN115" i="27"/>
  <c r="DN3" i="27"/>
  <c r="DN180" i="33"/>
  <c r="DN187" i="33" s="1"/>
  <c r="DN29" i="32"/>
  <c r="DO17" i="27"/>
  <c r="DO163" i="33" s="1"/>
  <c r="DO16" i="27"/>
  <c r="DO39" i="23"/>
  <c r="DP29" i="23"/>
  <c r="DP30" i="23"/>
  <c r="DP31" i="23"/>
  <c r="DP41" i="23" s="1"/>
  <c r="DP51" i="23" s="1"/>
  <c r="DM212" i="32"/>
  <c r="DM228" i="32" s="1"/>
  <c r="DM15" i="36" s="1"/>
  <c r="DM32" i="34"/>
  <c r="DN212" i="32" l="1"/>
  <c r="DN228" i="32" s="1"/>
  <c r="DN15" i="36" s="1"/>
  <c r="DN32" i="34"/>
  <c r="DP51" i="27"/>
  <c r="DP40" i="23"/>
  <c r="DP50" i="23" s="1"/>
  <c r="DO43" i="23"/>
  <c r="DO21" i="23" s="1"/>
  <c r="DO22" i="23" s="1"/>
  <c r="DO49" i="23"/>
  <c r="DO53" i="23" s="1"/>
  <c r="DO253" i="32"/>
  <c r="DO24" i="32"/>
  <c r="DO274" i="32" s="1"/>
  <c r="DP17" i="27"/>
  <c r="DP163" i="33" s="1"/>
  <c r="DP16" i="27"/>
  <c r="DP39" i="23"/>
  <c r="DO162" i="33"/>
  <c r="DO176" i="33" s="1"/>
  <c r="DO3" i="27"/>
  <c r="DO29" i="32"/>
  <c r="DO115" i="27"/>
  <c r="DO180" i="33"/>
  <c r="DO187" i="33" s="1"/>
  <c r="DR4" i="23"/>
  <c r="DS32" i="15"/>
  <c r="DQ19" i="34"/>
  <c r="DQ20" i="32"/>
  <c r="DR19" i="32"/>
  <c r="DN48" i="30"/>
  <c r="DN47" i="30"/>
  <c r="DN30" i="30"/>
  <c r="DN43" i="30"/>
  <c r="DN42" i="30"/>
  <c r="DN46" i="30"/>
  <c r="DN20" i="30"/>
  <c r="DN21" i="30"/>
  <c r="DN49" i="30"/>
  <c r="DN29" i="30"/>
  <c r="DN50" i="30"/>
  <c r="DN111" i="30"/>
  <c r="DN41" i="30"/>
  <c r="DN44" i="30"/>
  <c r="DN28" i="30"/>
  <c r="DN26" i="30"/>
  <c r="DN27" i="30"/>
  <c r="DN19" i="30"/>
  <c r="DN45" i="30"/>
  <c r="DN18" i="30"/>
  <c r="DQ30" i="23"/>
  <c r="DQ31" i="23"/>
  <c r="DQ41" i="23" s="1"/>
  <c r="DQ51" i="23" s="1"/>
  <c r="DQ29" i="23"/>
  <c r="DP22" i="32"/>
  <c r="DP232" i="32"/>
  <c r="DQ22" i="32" l="1"/>
  <c r="DQ232" i="32"/>
  <c r="DR29" i="23"/>
  <c r="DR30" i="23"/>
  <c r="DR31" i="23"/>
  <c r="DR41" i="23" s="1"/>
  <c r="DR51" i="23" s="1"/>
  <c r="DQ16" i="27"/>
  <c r="DQ17" i="27"/>
  <c r="DQ163" i="33" s="1"/>
  <c r="DQ39" i="23"/>
  <c r="DP253" i="32"/>
  <c r="DP24" i="32"/>
  <c r="DP274" i="32" s="1"/>
  <c r="DQ51" i="27"/>
  <c r="DQ40" i="23"/>
  <c r="DQ50" i="23" s="1"/>
  <c r="DP43" i="23"/>
  <c r="DP21" i="23" s="1"/>
  <c r="DP22" i="23" s="1"/>
  <c r="DP49" i="23"/>
  <c r="DP53" i="23" s="1"/>
  <c r="DO21" i="30"/>
  <c r="DO49" i="30"/>
  <c r="DO27" i="30"/>
  <c r="DO19" i="30"/>
  <c r="DO41" i="30"/>
  <c r="DO44" i="30"/>
  <c r="DO28" i="30"/>
  <c r="DO29" i="30"/>
  <c r="DO30" i="30"/>
  <c r="DO111" i="30"/>
  <c r="DO45" i="30"/>
  <c r="DO42" i="30"/>
  <c r="DO46" i="30"/>
  <c r="DO48" i="30"/>
  <c r="DO50" i="30"/>
  <c r="DO43" i="30"/>
  <c r="DO26" i="30"/>
  <c r="DO47" i="30"/>
  <c r="DO20" i="30"/>
  <c r="DO18" i="30"/>
  <c r="DR19" i="34"/>
  <c r="DR20" i="32"/>
  <c r="DS19" i="32"/>
  <c r="DS4" i="23"/>
  <c r="DT32" i="15"/>
  <c r="DO212" i="32"/>
  <c r="DO228" i="32" s="1"/>
  <c r="DO15" i="36" s="1"/>
  <c r="DO32" i="34"/>
  <c r="DP162" i="33"/>
  <c r="DP176" i="33" s="1"/>
  <c r="DP3" i="27"/>
  <c r="DP29" i="32"/>
  <c r="DP180" i="33"/>
  <c r="DP187" i="33" s="1"/>
  <c r="DP115" i="27"/>
  <c r="DT4" i="23" l="1"/>
  <c r="DU32" i="15"/>
  <c r="DR17" i="27"/>
  <c r="DR163" i="33" s="1"/>
  <c r="DR16" i="27"/>
  <c r="DR39" i="23"/>
  <c r="DS29" i="23"/>
  <c r="DS30" i="23"/>
  <c r="DS31" i="23"/>
  <c r="DS41" i="23" s="1"/>
  <c r="DS51" i="23" s="1"/>
  <c r="DQ162" i="33"/>
  <c r="DQ176" i="33" s="1"/>
  <c r="DQ29" i="32"/>
  <c r="DQ3" i="27"/>
  <c r="DQ115" i="27"/>
  <c r="DQ180" i="33"/>
  <c r="DQ187" i="33" s="1"/>
  <c r="DS19" i="34"/>
  <c r="DS20" i="32"/>
  <c r="DT19" i="32"/>
  <c r="DP50" i="30"/>
  <c r="DP44" i="30"/>
  <c r="DP26" i="30"/>
  <c r="DP20" i="30"/>
  <c r="DP21" i="30"/>
  <c r="DP49" i="30"/>
  <c r="DP29" i="30"/>
  <c r="DP111" i="30"/>
  <c r="DP43" i="30"/>
  <c r="DP28" i="30"/>
  <c r="DP48" i="30"/>
  <c r="DP19" i="30"/>
  <c r="DP45" i="30"/>
  <c r="DP47" i="30"/>
  <c r="DP27" i="30"/>
  <c r="DP30" i="30"/>
  <c r="DP41" i="30"/>
  <c r="DP42" i="30"/>
  <c r="DP46" i="30"/>
  <c r="DP18" i="30"/>
  <c r="DQ253" i="32"/>
  <c r="DQ24" i="32"/>
  <c r="DQ274" i="32" s="1"/>
  <c r="DP212" i="32"/>
  <c r="DP228" i="32" s="1"/>
  <c r="DP15" i="36" s="1"/>
  <c r="DP32" i="34"/>
  <c r="DR22" i="32"/>
  <c r="DR232" i="32"/>
  <c r="DQ43" i="23"/>
  <c r="DQ21" i="23" s="1"/>
  <c r="DQ22" i="23" s="1"/>
  <c r="DQ49" i="23"/>
  <c r="DQ53" i="23" s="1"/>
  <c r="DR51" i="27"/>
  <c r="DR40" i="23"/>
  <c r="DR50" i="23" s="1"/>
  <c r="DQ212" i="32" l="1"/>
  <c r="DQ228" i="32" s="1"/>
  <c r="DQ15" i="36" s="1"/>
  <c r="DQ32" i="34"/>
  <c r="DS51" i="27"/>
  <c r="DS40" i="23"/>
  <c r="DS50" i="23" s="1"/>
  <c r="DT19" i="34"/>
  <c r="DT20" i="32"/>
  <c r="DU19" i="32"/>
  <c r="DS17" i="27"/>
  <c r="DS163" i="33" s="1"/>
  <c r="DS16" i="27"/>
  <c r="DS39" i="23"/>
  <c r="DQ29" i="30"/>
  <c r="DQ30" i="30"/>
  <c r="DQ111" i="30"/>
  <c r="DQ44" i="30"/>
  <c r="DQ42" i="30"/>
  <c r="DQ28" i="30"/>
  <c r="DQ46" i="30"/>
  <c r="DQ21" i="30"/>
  <c r="DQ49" i="30"/>
  <c r="DQ27" i="30"/>
  <c r="DQ50" i="30"/>
  <c r="DQ45" i="30"/>
  <c r="DQ26" i="30"/>
  <c r="DQ20" i="30"/>
  <c r="DQ48" i="30"/>
  <c r="DQ19" i="30"/>
  <c r="DQ41" i="30"/>
  <c r="DQ47" i="30"/>
  <c r="DQ43" i="30"/>
  <c r="DQ18" i="30"/>
  <c r="DS22" i="32"/>
  <c r="DS232" i="32"/>
  <c r="DR43" i="23"/>
  <c r="DR21" i="23" s="1"/>
  <c r="DR22" i="23" s="1"/>
  <c r="DR49" i="23"/>
  <c r="DR53" i="23" s="1"/>
  <c r="DU4" i="23"/>
  <c r="DV32" i="15"/>
  <c r="DR253" i="32"/>
  <c r="DR24" i="32"/>
  <c r="DR274" i="32" s="1"/>
  <c r="DR162" i="33"/>
  <c r="DR176" i="33" s="1"/>
  <c r="DR180" i="33"/>
  <c r="DR187" i="33" s="1"/>
  <c r="DR115" i="27"/>
  <c r="DR3" i="27"/>
  <c r="DR29" i="32"/>
  <c r="DT29" i="23"/>
  <c r="DT30" i="23"/>
  <c r="DT31" i="23"/>
  <c r="DT41" i="23" s="1"/>
  <c r="DT51" i="23" s="1"/>
  <c r="DT16" i="27" l="1"/>
  <c r="DT17" i="27"/>
  <c r="DT163" i="33" s="1"/>
  <c r="DT39" i="23"/>
  <c r="DV4" i="23"/>
  <c r="DW32" i="15"/>
  <c r="DS162" i="33"/>
  <c r="DS176" i="33" s="1"/>
  <c r="DS115" i="27"/>
  <c r="DS29" i="32"/>
  <c r="DS3" i="27"/>
  <c r="DS180" i="33"/>
  <c r="DS187" i="33" s="1"/>
  <c r="DT51" i="27"/>
  <c r="DT40" i="23"/>
  <c r="DT50" i="23" s="1"/>
  <c r="DU30" i="23"/>
  <c r="DU31" i="23"/>
  <c r="DU41" i="23" s="1"/>
  <c r="DU51" i="23" s="1"/>
  <c r="DU29" i="23"/>
  <c r="DS253" i="32"/>
  <c r="DS24" i="32"/>
  <c r="DS274" i="32" s="1"/>
  <c r="DR29" i="30"/>
  <c r="DR27" i="30"/>
  <c r="DR19" i="30"/>
  <c r="DR45" i="30"/>
  <c r="DR41" i="30"/>
  <c r="DR48" i="30"/>
  <c r="DR30" i="30"/>
  <c r="DR42" i="30"/>
  <c r="DR46" i="30"/>
  <c r="DR50" i="30"/>
  <c r="DR43" i="30"/>
  <c r="DR26" i="30"/>
  <c r="DR47" i="30"/>
  <c r="DR21" i="30"/>
  <c r="DR49" i="30"/>
  <c r="DR111" i="30"/>
  <c r="DR44" i="30"/>
  <c r="DR28" i="30"/>
  <c r="DR20" i="30"/>
  <c r="DR18" i="30"/>
  <c r="DU19" i="34"/>
  <c r="DU20" i="32"/>
  <c r="DV19" i="32"/>
  <c r="DR212" i="32"/>
  <c r="DR228" i="32" s="1"/>
  <c r="DR15" i="36" s="1"/>
  <c r="DR32" i="34"/>
  <c r="DS43" i="23"/>
  <c r="DS21" i="23" s="1"/>
  <c r="DS22" i="23" s="1"/>
  <c r="DS49" i="23"/>
  <c r="DS53" i="23" s="1"/>
  <c r="DT22" i="32"/>
  <c r="DT232" i="32"/>
  <c r="DV29" i="23" l="1"/>
  <c r="DV30" i="23"/>
  <c r="DV31" i="23"/>
  <c r="DV41" i="23" s="1"/>
  <c r="DV51" i="23" s="1"/>
  <c r="DV19" i="34"/>
  <c r="DV20" i="32"/>
  <c r="DW19" i="32"/>
  <c r="DT253" i="32"/>
  <c r="DT24" i="32"/>
  <c r="DT274" i="32" s="1"/>
  <c r="DU22" i="32"/>
  <c r="DU232" i="32"/>
  <c r="DS48" i="30"/>
  <c r="DS111" i="30"/>
  <c r="DS45" i="30"/>
  <c r="DS43" i="30"/>
  <c r="DS47" i="30"/>
  <c r="DS21" i="30"/>
  <c r="DS49" i="30"/>
  <c r="DS27" i="30"/>
  <c r="DS30" i="30"/>
  <c r="DS19" i="30"/>
  <c r="DS41" i="30"/>
  <c r="DS44" i="30"/>
  <c r="DS42" i="30"/>
  <c r="DS28" i="30"/>
  <c r="DS46" i="30"/>
  <c r="DS29" i="30"/>
  <c r="DS50" i="30"/>
  <c r="DS26" i="30"/>
  <c r="DS20" i="30"/>
  <c r="DS18" i="30"/>
  <c r="DU51" i="27"/>
  <c r="DU40" i="23"/>
  <c r="DU50" i="23" s="1"/>
  <c r="DT43" i="23"/>
  <c r="DT21" i="23" s="1"/>
  <c r="DT22" i="23" s="1"/>
  <c r="DT49" i="23"/>
  <c r="DT53" i="23" s="1"/>
  <c r="DS212" i="32"/>
  <c r="DS228" i="32" s="1"/>
  <c r="DS15" i="36" s="1"/>
  <c r="DS32" i="34"/>
  <c r="DU16" i="27"/>
  <c r="DU17" i="27"/>
  <c r="DU163" i="33" s="1"/>
  <c r="DU39" i="23"/>
  <c r="DW4" i="23"/>
  <c r="DX32" i="15"/>
  <c r="DT162" i="33"/>
  <c r="DT176" i="33" s="1"/>
  <c r="DT115" i="27"/>
  <c r="DT29" i="32"/>
  <c r="DT180" i="33"/>
  <c r="DT187" i="33" s="1"/>
  <c r="DT3" i="27"/>
  <c r="DU162" i="33" l="1"/>
  <c r="DU176" i="33" s="1"/>
  <c r="DU180" i="33"/>
  <c r="DU187" i="33" s="1"/>
  <c r="DU3" i="27"/>
  <c r="DU29" i="32"/>
  <c r="DU115" i="27"/>
  <c r="DU253" i="32"/>
  <c r="DU24" i="32"/>
  <c r="DU274" i="32" s="1"/>
  <c r="DW19" i="34"/>
  <c r="DW20" i="32"/>
  <c r="DX19" i="32"/>
  <c r="DT212" i="32"/>
  <c r="DT228" i="32" s="1"/>
  <c r="DT15" i="36" s="1"/>
  <c r="DT32" i="34"/>
  <c r="DT50" i="30"/>
  <c r="DT41" i="30"/>
  <c r="DT26" i="30"/>
  <c r="DT27" i="30"/>
  <c r="DT44" i="30"/>
  <c r="DT21" i="30"/>
  <c r="DT29" i="30"/>
  <c r="DT19" i="30"/>
  <c r="DT111" i="30"/>
  <c r="DT43" i="30"/>
  <c r="DT28" i="30"/>
  <c r="DT49" i="30"/>
  <c r="DT48" i="30"/>
  <c r="DT30" i="30"/>
  <c r="DT45" i="30"/>
  <c r="DT42" i="30"/>
  <c r="DT47" i="30"/>
  <c r="DT46" i="30"/>
  <c r="DT20" i="30"/>
  <c r="DT18" i="30"/>
  <c r="DV22" i="32"/>
  <c r="DV232" i="32"/>
  <c r="DV51" i="27"/>
  <c r="DV40" i="23"/>
  <c r="DV50" i="23" s="1"/>
  <c r="DX4" i="23"/>
  <c r="DY32" i="15"/>
  <c r="DW29" i="23"/>
  <c r="DW30" i="23"/>
  <c r="DW31" i="23"/>
  <c r="DW41" i="23" s="1"/>
  <c r="DW51" i="23" s="1"/>
  <c r="DU43" i="23"/>
  <c r="DU21" i="23" s="1"/>
  <c r="DU22" i="23" s="1"/>
  <c r="DU49" i="23"/>
  <c r="DU53" i="23" s="1"/>
  <c r="DV16" i="27"/>
  <c r="DV17" i="27"/>
  <c r="DV163" i="33" s="1"/>
  <c r="DV39" i="23"/>
  <c r="DV43" i="23" l="1"/>
  <c r="DV21" i="23" s="1"/>
  <c r="DV22" i="23" s="1"/>
  <c r="DV49" i="23"/>
  <c r="DV53" i="23" s="1"/>
  <c r="DW51" i="27"/>
  <c r="DW40" i="23"/>
  <c r="DW50" i="23" s="1"/>
  <c r="DW22" i="32"/>
  <c r="DW232" i="32"/>
  <c r="DW17" i="27"/>
  <c r="DW163" i="33" s="1"/>
  <c r="DW16" i="27"/>
  <c r="DW39" i="23"/>
  <c r="DV162" i="33"/>
  <c r="DV176" i="33" s="1"/>
  <c r="DV115" i="27"/>
  <c r="DV3" i="27"/>
  <c r="DV29" i="32"/>
  <c r="DV180" i="33"/>
  <c r="DV187" i="33" s="1"/>
  <c r="DY4" i="23"/>
  <c r="DZ32" i="15"/>
  <c r="DU48" i="30"/>
  <c r="DU30" i="30"/>
  <c r="DU42" i="30"/>
  <c r="DU46" i="30"/>
  <c r="DU29" i="30"/>
  <c r="DU50" i="30"/>
  <c r="DU111" i="30"/>
  <c r="DU43" i="30"/>
  <c r="DU44" i="30"/>
  <c r="DU28" i="30"/>
  <c r="DU26" i="30"/>
  <c r="DU20" i="30"/>
  <c r="DU21" i="30"/>
  <c r="DU49" i="30"/>
  <c r="DU27" i="30"/>
  <c r="DU45" i="30"/>
  <c r="DU19" i="30"/>
  <c r="DU41" i="30"/>
  <c r="DU47" i="30"/>
  <c r="DU18" i="30"/>
  <c r="DU212" i="32"/>
  <c r="DU228" i="32" s="1"/>
  <c r="DU15" i="36" s="1"/>
  <c r="DU32" i="34"/>
  <c r="DX29" i="23"/>
  <c r="DX30" i="23"/>
  <c r="DX31" i="23"/>
  <c r="DX41" i="23" s="1"/>
  <c r="DX51" i="23" s="1"/>
  <c r="DV253" i="32"/>
  <c r="DV24" i="32"/>
  <c r="DV274" i="32" s="1"/>
  <c r="DX19" i="34"/>
  <c r="DX20" i="32"/>
  <c r="DY19" i="32"/>
  <c r="DX51" i="27" l="1"/>
  <c r="DX40" i="23"/>
  <c r="DX50" i="23" s="1"/>
  <c r="DY19" i="34"/>
  <c r="DY20" i="32"/>
  <c r="DZ19" i="32"/>
  <c r="DV212" i="32"/>
  <c r="DV228" i="32" s="1"/>
  <c r="DV15" i="36" s="1"/>
  <c r="DV32" i="34"/>
  <c r="DX22" i="32"/>
  <c r="DX232" i="32"/>
  <c r="DZ4" i="23"/>
  <c r="EA32" i="15"/>
  <c r="DW43" i="23"/>
  <c r="DW21" i="23" s="1"/>
  <c r="DW22" i="23" s="1"/>
  <c r="DW49" i="23"/>
  <c r="DW53" i="23" s="1"/>
  <c r="DW253" i="32"/>
  <c r="DW24" i="32"/>
  <c r="DW274" i="32" s="1"/>
  <c r="DV21" i="30"/>
  <c r="DV49" i="30"/>
  <c r="DV111" i="30"/>
  <c r="DV44" i="30"/>
  <c r="DV28" i="30"/>
  <c r="DV20" i="30"/>
  <c r="DV29" i="30"/>
  <c r="DV27" i="30"/>
  <c r="DV30" i="30"/>
  <c r="DV19" i="30"/>
  <c r="DV45" i="30"/>
  <c r="DV42" i="30"/>
  <c r="DV46" i="30"/>
  <c r="DV48" i="30"/>
  <c r="DV50" i="30"/>
  <c r="DV41" i="30"/>
  <c r="DV26" i="30"/>
  <c r="DV43" i="30"/>
  <c r="DV47" i="30"/>
  <c r="DV18" i="30"/>
  <c r="DX17" i="27"/>
  <c r="DX163" i="33" s="1"/>
  <c r="DX16" i="27"/>
  <c r="DX39" i="23"/>
  <c r="DY31" i="23"/>
  <c r="DY41" i="23" s="1"/>
  <c r="DY51" i="23" s="1"/>
  <c r="DY29" i="23"/>
  <c r="DY30" i="23"/>
  <c r="DW162" i="33"/>
  <c r="DW176" i="33" s="1"/>
  <c r="DW3" i="27"/>
  <c r="DW180" i="33"/>
  <c r="DW187" i="33" s="1"/>
  <c r="DW115" i="27"/>
  <c r="DW29" i="32"/>
  <c r="DZ19" i="34" l="1"/>
  <c r="DZ20" i="32"/>
  <c r="EA19" i="32"/>
  <c r="DW212" i="32"/>
  <c r="DW228" i="32" s="1"/>
  <c r="DW15" i="36" s="1"/>
  <c r="DW32" i="34"/>
  <c r="DY51" i="27"/>
  <c r="DY40" i="23"/>
  <c r="DY50" i="23" s="1"/>
  <c r="DX43" i="23"/>
  <c r="DX21" i="23" s="1"/>
  <c r="DX22" i="23" s="1"/>
  <c r="DX49" i="23"/>
  <c r="DX53" i="23" s="1"/>
  <c r="DW29" i="30"/>
  <c r="DW45" i="30"/>
  <c r="DW48" i="30"/>
  <c r="DW43" i="30"/>
  <c r="DW47" i="30"/>
  <c r="DW21" i="30"/>
  <c r="DW30" i="30"/>
  <c r="DW111" i="30"/>
  <c r="DW42" i="30"/>
  <c r="DW46" i="30"/>
  <c r="DW49" i="30"/>
  <c r="DW27" i="30"/>
  <c r="DW50" i="30"/>
  <c r="DW19" i="30"/>
  <c r="DW41" i="30"/>
  <c r="DW44" i="30"/>
  <c r="DW28" i="30"/>
  <c r="DW26" i="30"/>
  <c r="DW20" i="30"/>
  <c r="DW18" i="30"/>
  <c r="EA4" i="23"/>
  <c r="EB32" i="15"/>
  <c r="DY22" i="32"/>
  <c r="DY232" i="32"/>
  <c r="DY17" i="27"/>
  <c r="DY163" i="33" s="1"/>
  <c r="DY16" i="27"/>
  <c r="DY39" i="23"/>
  <c r="DX162" i="33"/>
  <c r="DX176" i="33" s="1"/>
  <c r="DX3" i="27"/>
  <c r="DX115" i="27"/>
  <c r="DX29" i="32"/>
  <c r="DX180" i="33"/>
  <c r="DX187" i="33" s="1"/>
  <c r="DZ29" i="23"/>
  <c r="DZ30" i="23"/>
  <c r="DZ31" i="23"/>
  <c r="DZ41" i="23" s="1"/>
  <c r="DZ51" i="23" s="1"/>
  <c r="DX253" i="32"/>
  <c r="DX24" i="32"/>
  <c r="DX274" i="32" s="1"/>
  <c r="EA29" i="23" l="1"/>
  <c r="EA30" i="23"/>
  <c r="EA31" i="23"/>
  <c r="EA41" i="23" s="1"/>
  <c r="EA51" i="23" s="1"/>
  <c r="EA19" i="34"/>
  <c r="EA20" i="32"/>
  <c r="EB19" i="32"/>
  <c r="DX212" i="32"/>
  <c r="DX228" i="32" s="1"/>
  <c r="DX15" i="36" s="1"/>
  <c r="DX32" i="34"/>
  <c r="DY43" i="23"/>
  <c r="DY21" i="23" s="1"/>
  <c r="DY22" i="23" s="1"/>
  <c r="DY49" i="23"/>
  <c r="DY53" i="23" s="1"/>
  <c r="DY253" i="32"/>
  <c r="DY24" i="32"/>
  <c r="DY274" i="32" s="1"/>
  <c r="DZ22" i="32"/>
  <c r="DZ232" i="32"/>
  <c r="DZ51" i="27"/>
  <c r="DZ40" i="23"/>
  <c r="DZ50" i="23" s="1"/>
  <c r="DX48" i="30"/>
  <c r="DX50" i="30"/>
  <c r="DX45" i="30"/>
  <c r="DX26" i="30"/>
  <c r="DX47" i="30"/>
  <c r="DX20" i="30"/>
  <c r="DX49" i="30"/>
  <c r="DX41" i="30"/>
  <c r="DX21" i="30"/>
  <c r="DX29" i="30"/>
  <c r="DX27" i="30"/>
  <c r="DX30" i="30"/>
  <c r="DX19" i="30"/>
  <c r="DX111" i="30"/>
  <c r="DX43" i="30"/>
  <c r="DX44" i="30"/>
  <c r="DX42" i="30"/>
  <c r="DX28" i="30"/>
  <c r="DX46" i="30"/>
  <c r="DX18" i="30"/>
  <c r="DZ16" i="27"/>
  <c r="DZ17" i="27"/>
  <c r="DZ163" i="33" s="1"/>
  <c r="DZ39" i="23"/>
  <c r="DY162" i="33"/>
  <c r="DY176" i="33" s="1"/>
  <c r="DY3" i="27"/>
  <c r="DY180" i="33"/>
  <c r="DY187" i="33" s="1"/>
  <c r="DY29" i="32"/>
  <c r="DY115" i="27"/>
  <c r="EB4" i="23"/>
  <c r="EC32" i="15"/>
  <c r="DZ162" i="33" l="1"/>
  <c r="DZ176" i="33" s="1"/>
  <c r="DZ180" i="33"/>
  <c r="DZ187" i="33" s="1"/>
  <c r="DZ115" i="27"/>
  <c r="DZ3" i="27"/>
  <c r="DZ29" i="32"/>
  <c r="DZ253" i="32"/>
  <c r="DZ24" i="32"/>
  <c r="DZ274" i="32" s="1"/>
  <c r="EB19" i="34"/>
  <c r="EB20" i="32"/>
  <c r="EC19" i="32"/>
  <c r="EC4" i="23"/>
  <c r="ED32" i="15"/>
  <c r="DY212" i="32"/>
  <c r="DY228" i="32" s="1"/>
  <c r="DY15" i="36" s="1"/>
  <c r="DY32" i="34"/>
  <c r="EA22" i="32"/>
  <c r="EA232" i="32"/>
  <c r="EA51" i="27"/>
  <c r="EA40" i="23"/>
  <c r="EA50" i="23" s="1"/>
  <c r="EB29" i="23"/>
  <c r="EB30" i="23"/>
  <c r="EB31" i="23"/>
  <c r="EB41" i="23" s="1"/>
  <c r="EB51" i="23" s="1"/>
  <c r="DZ43" i="23"/>
  <c r="DZ21" i="23" s="1"/>
  <c r="DZ22" i="23" s="1"/>
  <c r="DZ49" i="23"/>
  <c r="DZ53" i="23" s="1"/>
  <c r="DY30" i="30"/>
  <c r="DY19" i="30"/>
  <c r="DY41" i="30"/>
  <c r="DY42" i="30"/>
  <c r="DY47" i="30"/>
  <c r="DY46" i="30"/>
  <c r="DY50" i="30"/>
  <c r="DY26" i="30"/>
  <c r="DY20" i="30"/>
  <c r="DY29" i="30"/>
  <c r="DY48" i="30"/>
  <c r="DY111" i="30"/>
  <c r="DY44" i="30"/>
  <c r="DY28" i="30"/>
  <c r="DY21" i="30"/>
  <c r="DY49" i="30"/>
  <c r="DY27" i="30"/>
  <c r="DY45" i="30"/>
  <c r="DY43" i="30"/>
  <c r="DY18" i="30"/>
  <c r="EA17" i="27"/>
  <c r="EA163" i="33" s="1"/>
  <c r="EA16" i="27"/>
  <c r="EA39" i="23"/>
  <c r="EA43" i="23" l="1"/>
  <c r="EA21" i="23" s="1"/>
  <c r="EA22" i="23" s="1"/>
  <c r="EA49" i="23"/>
  <c r="EA53" i="23" s="1"/>
  <c r="EA162" i="33"/>
  <c r="EA176" i="33" s="1"/>
  <c r="EA180" i="33"/>
  <c r="EA187" i="33" s="1"/>
  <c r="EA115" i="27"/>
  <c r="EA29" i="32"/>
  <c r="EA3" i="27"/>
  <c r="EC30" i="23"/>
  <c r="EC31" i="23"/>
  <c r="EC41" i="23" s="1"/>
  <c r="EC51" i="23" s="1"/>
  <c r="EC29" i="23"/>
  <c r="DZ43" i="30"/>
  <c r="DZ41" i="30"/>
  <c r="DZ21" i="30"/>
  <c r="DZ49" i="30"/>
  <c r="DZ30" i="30"/>
  <c r="DZ111" i="30"/>
  <c r="DZ44" i="30"/>
  <c r="DZ42" i="30"/>
  <c r="DZ28" i="30"/>
  <c r="DZ47" i="30"/>
  <c r="DZ46" i="30"/>
  <c r="DZ27" i="30"/>
  <c r="DZ50" i="30"/>
  <c r="DZ19" i="30"/>
  <c r="DZ45" i="30"/>
  <c r="DZ26" i="30"/>
  <c r="DZ20" i="30"/>
  <c r="DZ29" i="30"/>
  <c r="DZ48" i="30"/>
  <c r="DZ18" i="30"/>
  <c r="EC19" i="34"/>
  <c r="EC20" i="32"/>
  <c r="ED19" i="32"/>
  <c r="EB51" i="27"/>
  <c r="EB40" i="23"/>
  <c r="EB50" i="23" s="1"/>
  <c r="EB22" i="32"/>
  <c r="EB232" i="32"/>
  <c r="EB16" i="27"/>
  <c r="EB17" i="27"/>
  <c r="EB163" i="33" s="1"/>
  <c r="EB39" i="23"/>
  <c r="EA253" i="32"/>
  <c r="EA24" i="32"/>
  <c r="EA274" i="32" s="1"/>
  <c r="ED4" i="23"/>
  <c r="EE32" i="15"/>
  <c r="DZ212" i="32"/>
  <c r="DZ228" i="32" s="1"/>
  <c r="DZ15" i="36" s="1"/>
  <c r="DZ32" i="34"/>
  <c r="EB162" i="33" l="1"/>
  <c r="EB176" i="33" s="1"/>
  <c r="EB115" i="27"/>
  <c r="EB3" i="27"/>
  <c r="EB29" i="32"/>
  <c r="EB180" i="33"/>
  <c r="EB187" i="33" s="1"/>
  <c r="EA21" i="30"/>
  <c r="EA49" i="30"/>
  <c r="EA27" i="30"/>
  <c r="EA19" i="30"/>
  <c r="EA41" i="30"/>
  <c r="EA44" i="30"/>
  <c r="EA29" i="30"/>
  <c r="EA48" i="30"/>
  <c r="EA30" i="30"/>
  <c r="EA45" i="30"/>
  <c r="EA43" i="30"/>
  <c r="EA42" i="30"/>
  <c r="EA28" i="30"/>
  <c r="EA47" i="30"/>
  <c r="EA46" i="30"/>
  <c r="EA50" i="30"/>
  <c r="EA111" i="30"/>
  <c r="EA26" i="30"/>
  <c r="EA20" i="30"/>
  <c r="EA18" i="30"/>
  <c r="ED19" i="34"/>
  <c r="ED20" i="32"/>
  <c r="EE19" i="32"/>
  <c r="EC17" i="27"/>
  <c r="EC163" i="33" s="1"/>
  <c r="EC16" i="27"/>
  <c r="EC39" i="23"/>
  <c r="EC22" i="32"/>
  <c r="EC232" i="32"/>
  <c r="EA212" i="32"/>
  <c r="EA228" i="32" s="1"/>
  <c r="EA15" i="36" s="1"/>
  <c r="EA32" i="34"/>
  <c r="EE4" i="23"/>
  <c r="EF32" i="15"/>
  <c r="EB43" i="23"/>
  <c r="EB21" i="23" s="1"/>
  <c r="EB22" i="23" s="1"/>
  <c r="EB49" i="23"/>
  <c r="EB53" i="23" s="1"/>
  <c r="ED29" i="23"/>
  <c r="ED31" i="23"/>
  <c r="ED41" i="23" s="1"/>
  <c r="ED51" i="23" s="1"/>
  <c r="ED30" i="23"/>
  <c r="EB253" i="32"/>
  <c r="EB24" i="32"/>
  <c r="EB274" i="32" s="1"/>
  <c r="EC51" i="27"/>
  <c r="EC40" i="23"/>
  <c r="EC50" i="23" s="1"/>
  <c r="ED16" i="27" l="1"/>
  <c r="ED17" i="27"/>
  <c r="ED163" i="33" s="1"/>
  <c r="ED39" i="23"/>
  <c r="EE29" i="23"/>
  <c r="EE30" i="23"/>
  <c r="EE31" i="23"/>
  <c r="EE41" i="23" s="1"/>
  <c r="EE51" i="23" s="1"/>
  <c r="EB212" i="32"/>
  <c r="EB228" i="32" s="1"/>
  <c r="EB15" i="36" s="1"/>
  <c r="EB32" i="34"/>
  <c r="EC162" i="33"/>
  <c r="EC176" i="33" s="1"/>
  <c r="EC115" i="27"/>
  <c r="EC3" i="27"/>
  <c r="EC29" i="32"/>
  <c r="EC180" i="33"/>
  <c r="EC187" i="33" s="1"/>
  <c r="ED22" i="32"/>
  <c r="ED232" i="32"/>
  <c r="ED51" i="27"/>
  <c r="ED40" i="23"/>
  <c r="ED50" i="23" s="1"/>
  <c r="EC253" i="32"/>
  <c r="EC24" i="32"/>
  <c r="EC274" i="32" s="1"/>
  <c r="EC43" i="23"/>
  <c r="EC21" i="23" s="1"/>
  <c r="EC22" i="23" s="1"/>
  <c r="EC49" i="23"/>
  <c r="EC53" i="23" s="1"/>
  <c r="EE19" i="34"/>
  <c r="EE20" i="32"/>
  <c r="EF19" i="32"/>
  <c r="EB21" i="30"/>
  <c r="EB29" i="30"/>
  <c r="EB50" i="30"/>
  <c r="EB111" i="30"/>
  <c r="EB43" i="30"/>
  <c r="EB28" i="30"/>
  <c r="EB26" i="30"/>
  <c r="EB49" i="30"/>
  <c r="EB48" i="30"/>
  <c r="EB27" i="30"/>
  <c r="EB19" i="30"/>
  <c r="EB45" i="30"/>
  <c r="EB44" i="30"/>
  <c r="EB47" i="30"/>
  <c r="EB41" i="30"/>
  <c r="EB30" i="30"/>
  <c r="EB42" i="30"/>
  <c r="EB46" i="30"/>
  <c r="EB20" i="30"/>
  <c r="EB18" i="30"/>
  <c r="EF4" i="23"/>
  <c r="EG32" i="15"/>
  <c r="EF19" i="34" l="1"/>
  <c r="EF20" i="32"/>
  <c r="EG19" i="32"/>
  <c r="EE22" i="32"/>
  <c r="EE232" i="32"/>
  <c r="EC212" i="32"/>
  <c r="EC228" i="32" s="1"/>
  <c r="EC15" i="36" s="1"/>
  <c r="EC32" i="34"/>
  <c r="ED43" i="23"/>
  <c r="ED21" i="23" s="1"/>
  <c r="ED22" i="23" s="1"/>
  <c r="ED49" i="23"/>
  <c r="ED53" i="23" s="1"/>
  <c r="EC21" i="30"/>
  <c r="EC49" i="30"/>
  <c r="EC27" i="30"/>
  <c r="EC30" i="30"/>
  <c r="EC45" i="30"/>
  <c r="EC42" i="30"/>
  <c r="EC46" i="30"/>
  <c r="EC50" i="30"/>
  <c r="EC19" i="30"/>
  <c r="EC43" i="30"/>
  <c r="EC41" i="30"/>
  <c r="EC26" i="30"/>
  <c r="EC47" i="30"/>
  <c r="EC20" i="30"/>
  <c r="EC48" i="30"/>
  <c r="EC29" i="30"/>
  <c r="EC111" i="30"/>
  <c r="EC44" i="30"/>
  <c r="EC28" i="30"/>
  <c r="EC18" i="30"/>
  <c r="EE51" i="27"/>
  <c r="EE40" i="23"/>
  <c r="EE50" i="23" s="1"/>
  <c r="EG4" i="23"/>
  <c r="EH32" i="15"/>
  <c r="EF29" i="23"/>
  <c r="EF30" i="23"/>
  <c r="EF31" i="23"/>
  <c r="EF41" i="23" s="1"/>
  <c r="EF51" i="23" s="1"/>
  <c r="ED253" i="32"/>
  <c r="ED24" i="32"/>
  <c r="ED274" i="32" s="1"/>
  <c r="EE16" i="27"/>
  <c r="EE17" i="27"/>
  <c r="EE163" i="33" s="1"/>
  <c r="EE39" i="23"/>
  <c r="ED162" i="33"/>
  <c r="ED176" i="33" s="1"/>
  <c r="ED115" i="27"/>
  <c r="ED3" i="27"/>
  <c r="ED180" i="33"/>
  <c r="ED187" i="33" s="1"/>
  <c r="ED29" i="32"/>
  <c r="ED48" i="30" l="1"/>
  <c r="ED29" i="30"/>
  <c r="ED30" i="30"/>
  <c r="ED43" i="30"/>
  <c r="ED42" i="30"/>
  <c r="ED46" i="30"/>
  <c r="ED21" i="30"/>
  <c r="ED49" i="30"/>
  <c r="ED50" i="30"/>
  <c r="ED111" i="30"/>
  <c r="ED44" i="30"/>
  <c r="ED28" i="30"/>
  <c r="ED26" i="30"/>
  <c r="ED47" i="30"/>
  <c r="ED27" i="30"/>
  <c r="ED19" i="30"/>
  <c r="ED45" i="30"/>
  <c r="ED41" i="30"/>
  <c r="ED20" i="30"/>
  <c r="ED18" i="30"/>
  <c r="EH4" i="23"/>
  <c r="EI32" i="15"/>
  <c r="EE43" i="23"/>
  <c r="EE21" i="23" s="1"/>
  <c r="EE22" i="23" s="1"/>
  <c r="EE49" i="23"/>
  <c r="EE53" i="23" s="1"/>
  <c r="EG30" i="23"/>
  <c r="EG31" i="23"/>
  <c r="EG41" i="23" s="1"/>
  <c r="EG51" i="23" s="1"/>
  <c r="EG29" i="23"/>
  <c r="ED212" i="32"/>
  <c r="ED228" i="32" s="1"/>
  <c r="ED15" i="36" s="1"/>
  <c r="ED32" i="34"/>
  <c r="EF51" i="27"/>
  <c r="EF40" i="23"/>
  <c r="EF50" i="23" s="1"/>
  <c r="EG19" i="34"/>
  <c r="EG20" i="32"/>
  <c r="EH19" i="32"/>
  <c r="EE162" i="33"/>
  <c r="EE176" i="33" s="1"/>
  <c r="EE115" i="27"/>
  <c r="EE180" i="33"/>
  <c r="EE187" i="33" s="1"/>
  <c r="EE3" i="27"/>
  <c r="EE29" i="32"/>
  <c r="EF16" i="27"/>
  <c r="EF17" i="27"/>
  <c r="EF163" i="33" s="1"/>
  <c r="EF39" i="23"/>
  <c r="EE253" i="32"/>
  <c r="EE24" i="32"/>
  <c r="EE274" i="32" s="1"/>
  <c r="EF22" i="32"/>
  <c r="EF232" i="32"/>
  <c r="EE212" i="32" l="1"/>
  <c r="EE228" i="32" s="1"/>
  <c r="EE15" i="36" s="1"/>
  <c r="EE32" i="34"/>
  <c r="EF253" i="32"/>
  <c r="EF24" i="32"/>
  <c r="EF274" i="32" s="1"/>
  <c r="EF43" i="23"/>
  <c r="EF21" i="23" s="1"/>
  <c r="EF22" i="23" s="1"/>
  <c r="EF49" i="23"/>
  <c r="EF53" i="23" s="1"/>
  <c r="EH19" i="34"/>
  <c r="EH20" i="32"/>
  <c r="EI19" i="32"/>
  <c r="EG51" i="27"/>
  <c r="EG40" i="23"/>
  <c r="EG50" i="23" s="1"/>
  <c r="EE49" i="30"/>
  <c r="EE27" i="30"/>
  <c r="EE19" i="30"/>
  <c r="EE41" i="30"/>
  <c r="EE44" i="30"/>
  <c r="EE21" i="30"/>
  <c r="EE29" i="30"/>
  <c r="EE30" i="30"/>
  <c r="EE42" i="30"/>
  <c r="EE46" i="30"/>
  <c r="EE48" i="30"/>
  <c r="EE50" i="30"/>
  <c r="EE111" i="30"/>
  <c r="EE45" i="30"/>
  <c r="EE43" i="30"/>
  <c r="EE28" i="30"/>
  <c r="EE26" i="30"/>
  <c r="EE47" i="30"/>
  <c r="EE20" i="30"/>
  <c r="EE18" i="30"/>
  <c r="EG22" i="32"/>
  <c r="EG232" i="32"/>
  <c r="EI4" i="23"/>
  <c r="EJ32" i="15"/>
  <c r="EF162" i="33"/>
  <c r="EF176" i="33" s="1"/>
  <c r="EF180" i="33"/>
  <c r="EF187" i="33" s="1"/>
  <c r="EF115" i="27"/>
  <c r="EF3" i="27"/>
  <c r="EF29" i="32"/>
  <c r="EG16" i="27"/>
  <c r="EG17" i="27"/>
  <c r="EG163" i="33" s="1"/>
  <c r="EG39" i="23"/>
  <c r="EH29" i="23"/>
  <c r="EH30" i="23"/>
  <c r="EH31" i="23"/>
  <c r="EH41" i="23" s="1"/>
  <c r="EH51" i="23" s="1"/>
  <c r="EH51" i="27" l="1"/>
  <c r="EH40" i="23"/>
  <c r="EH50" i="23" s="1"/>
  <c r="EH17" i="27"/>
  <c r="EH163" i="33" s="1"/>
  <c r="EH16" i="27"/>
  <c r="EH39" i="23"/>
  <c r="EG43" i="23"/>
  <c r="EG21" i="23" s="1"/>
  <c r="EG22" i="23" s="1"/>
  <c r="EG49" i="23"/>
  <c r="EG53" i="23" s="1"/>
  <c r="EG253" i="32"/>
  <c r="EG24" i="32"/>
  <c r="EG274" i="32" s="1"/>
  <c r="EI19" i="34"/>
  <c r="EI20" i="32"/>
  <c r="EJ19" i="32"/>
  <c r="EG162" i="33"/>
  <c r="EG176" i="33" s="1"/>
  <c r="EG180" i="33"/>
  <c r="EG187" i="33" s="1"/>
  <c r="EG115" i="27"/>
  <c r="EG29" i="32"/>
  <c r="EG3" i="27"/>
  <c r="EJ4" i="23"/>
  <c r="EK32" i="15"/>
  <c r="EH22" i="32"/>
  <c r="EH232" i="32"/>
  <c r="EF50" i="30"/>
  <c r="EF44" i="30"/>
  <c r="EF26" i="30"/>
  <c r="EF20" i="30"/>
  <c r="EF21" i="30"/>
  <c r="EF29" i="30"/>
  <c r="EF27" i="30"/>
  <c r="EF111" i="30"/>
  <c r="EF43" i="30"/>
  <c r="EF28" i="30"/>
  <c r="EF49" i="30"/>
  <c r="EF48" i="30"/>
  <c r="EF45" i="30"/>
  <c r="EF47" i="30"/>
  <c r="EF30" i="30"/>
  <c r="EF19" i="30"/>
  <c r="EF41" i="30"/>
  <c r="EF42" i="30"/>
  <c r="EF46" i="30"/>
  <c r="EF18" i="30"/>
  <c r="EF212" i="32"/>
  <c r="EF228" i="32" s="1"/>
  <c r="EF15" i="36" s="1"/>
  <c r="EF32" i="34"/>
  <c r="EI29" i="23"/>
  <c r="EI30" i="23"/>
  <c r="EI31" i="23"/>
  <c r="EI41" i="23" s="1"/>
  <c r="EI51" i="23" s="1"/>
  <c r="EH253" i="32" l="1"/>
  <c r="EH24" i="32"/>
  <c r="EH274" i="32" s="1"/>
  <c r="EH162" i="33"/>
  <c r="EH176" i="33" s="1"/>
  <c r="EH115" i="27"/>
  <c r="EH180" i="33"/>
  <c r="EH187" i="33" s="1"/>
  <c r="EH3" i="27"/>
  <c r="EH29" i="32"/>
  <c r="EI16" i="27"/>
  <c r="EI17" i="27"/>
  <c r="EI163" i="33" s="1"/>
  <c r="EI39" i="23"/>
  <c r="EG212" i="32"/>
  <c r="EG228" i="32" s="1"/>
  <c r="EG15" i="36" s="1"/>
  <c r="EG32" i="34"/>
  <c r="EJ19" i="34"/>
  <c r="EJ20" i="32"/>
  <c r="EK19" i="32"/>
  <c r="EG29" i="30"/>
  <c r="EG30" i="30"/>
  <c r="EG111" i="30"/>
  <c r="EG44" i="30"/>
  <c r="EG42" i="30"/>
  <c r="EG28" i="30"/>
  <c r="EG46" i="30"/>
  <c r="EG21" i="30"/>
  <c r="EG49" i="30"/>
  <c r="EG27" i="30"/>
  <c r="EG50" i="30"/>
  <c r="EG45" i="30"/>
  <c r="EG43" i="30"/>
  <c r="EG26" i="30"/>
  <c r="EG20" i="30"/>
  <c r="EG19" i="30"/>
  <c r="EG41" i="30"/>
  <c r="EG47" i="30"/>
  <c r="EG48" i="30"/>
  <c r="EG18" i="30"/>
  <c r="EI51" i="27"/>
  <c r="EI40" i="23"/>
  <c r="EI50" i="23" s="1"/>
  <c r="EK4" i="23"/>
  <c r="EL32" i="15"/>
  <c r="EI22" i="32"/>
  <c r="EI232" i="32"/>
  <c r="EJ29" i="23"/>
  <c r="EJ30" i="23"/>
  <c r="EJ31" i="23"/>
  <c r="EJ41" i="23" s="1"/>
  <c r="EJ51" i="23" s="1"/>
  <c r="EH43" i="23"/>
  <c r="EH21" i="23" s="1"/>
  <c r="EH22" i="23" s="1"/>
  <c r="EH49" i="23"/>
  <c r="EH53" i="23" s="1"/>
  <c r="EJ16" i="27" l="1"/>
  <c r="EJ17" i="27"/>
  <c r="EJ163" i="33" s="1"/>
  <c r="EJ39" i="23"/>
  <c r="EH212" i="32"/>
  <c r="EH228" i="32" s="1"/>
  <c r="EH15" i="36" s="1"/>
  <c r="EH32" i="34"/>
  <c r="EI253" i="32"/>
  <c r="EI24" i="32"/>
  <c r="EI274" i="32" s="1"/>
  <c r="EK19" i="34"/>
  <c r="EK20" i="32"/>
  <c r="EL19" i="32"/>
  <c r="EI43" i="23"/>
  <c r="EI21" i="23" s="1"/>
  <c r="EI22" i="23" s="1"/>
  <c r="EI49" i="23"/>
  <c r="EI53" i="23" s="1"/>
  <c r="EH27" i="30"/>
  <c r="EH19" i="30"/>
  <c r="EH45" i="30"/>
  <c r="EH29" i="30"/>
  <c r="EH48" i="30"/>
  <c r="EH30" i="30"/>
  <c r="EH42" i="30"/>
  <c r="EH46" i="30"/>
  <c r="EH20" i="30"/>
  <c r="EH50" i="30"/>
  <c r="EH43" i="30"/>
  <c r="EH26" i="30"/>
  <c r="EH21" i="30"/>
  <c r="EH49" i="30"/>
  <c r="EH111" i="30"/>
  <c r="EH41" i="30"/>
  <c r="EH44" i="30"/>
  <c r="EH28" i="30"/>
  <c r="EH47" i="30"/>
  <c r="EH18" i="30"/>
  <c r="EJ22" i="32"/>
  <c r="EJ232" i="32"/>
  <c r="EL4" i="23"/>
  <c r="EM32" i="15"/>
  <c r="EJ51" i="27"/>
  <c r="EJ40" i="23"/>
  <c r="EJ50" i="23" s="1"/>
  <c r="EK30" i="23"/>
  <c r="EK31" i="23"/>
  <c r="EK41" i="23" s="1"/>
  <c r="EK51" i="23" s="1"/>
  <c r="EK29" i="23"/>
  <c r="EI162" i="33"/>
  <c r="EI176" i="33" s="1"/>
  <c r="EI180" i="33"/>
  <c r="EI187" i="33" s="1"/>
  <c r="EI115" i="27"/>
  <c r="EI29" i="32"/>
  <c r="EI3" i="27"/>
  <c r="EK51" i="27" l="1"/>
  <c r="EK40" i="23"/>
  <c r="EK50" i="23" s="1"/>
  <c r="EM4" i="23"/>
  <c r="EN32" i="15"/>
  <c r="EJ253" i="32"/>
  <c r="EJ24" i="32"/>
  <c r="EJ274" i="32" s="1"/>
  <c r="EL19" i="34"/>
  <c r="EL20" i="32"/>
  <c r="EM19" i="32"/>
  <c r="EI48" i="30"/>
  <c r="EI43" i="30"/>
  <c r="EI47" i="30"/>
  <c r="EI111" i="30"/>
  <c r="EI45" i="30"/>
  <c r="EI49" i="30"/>
  <c r="EI27" i="30"/>
  <c r="EI30" i="30"/>
  <c r="EI19" i="30"/>
  <c r="EI41" i="30"/>
  <c r="EI44" i="30"/>
  <c r="EI42" i="30"/>
  <c r="EI46" i="30"/>
  <c r="EI21" i="30"/>
  <c r="EI29" i="30"/>
  <c r="EI50" i="30"/>
  <c r="EI28" i="30"/>
  <c r="EI26" i="30"/>
  <c r="EI20" i="30"/>
  <c r="EI18" i="30"/>
  <c r="EK17" i="27"/>
  <c r="EK163" i="33" s="1"/>
  <c r="EK16" i="27"/>
  <c r="EK39" i="23"/>
  <c r="EI212" i="32"/>
  <c r="EI228" i="32" s="1"/>
  <c r="EI15" i="36" s="1"/>
  <c r="EI32" i="34"/>
  <c r="EL29" i="23"/>
  <c r="EL30" i="23"/>
  <c r="EL31" i="23"/>
  <c r="EL41" i="23" s="1"/>
  <c r="EL51" i="23" s="1"/>
  <c r="EK22" i="32"/>
  <c r="EK232" i="32"/>
  <c r="EJ43" i="23"/>
  <c r="EJ21" i="23" s="1"/>
  <c r="EJ22" i="23" s="1"/>
  <c r="EJ49" i="23"/>
  <c r="EJ53" i="23" s="1"/>
  <c r="EJ162" i="33"/>
  <c r="EJ176" i="33" s="1"/>
  <c r="EJ29" i="32"/>
  <c r="EJ180" i="33"/>
  <c r="EJ187" i="33" s="1"/>
  <c r="EJ115" i="27"/>
  <c r="EJ3" i="27"/>
  <c r="EK253" i="32" l="1"/>
  <c r="EK24" i="32"/>
  <c r="EK274" i="32" s="1"/>
  <c r="EL17" i="27"/>
  <c r="EL163" i="33" s="1"/>
  <c r="EL16" i="27"/>
  <c r="EL39" i="23"/>
  <c r="EK162" i="33"/>
  <c r="EK176" i="33" s="1"/>
  <c r="EK3" i="27"/>
  <c r="EK180" i="33"/>
  <c r="EK187" i="33" s="1"/>
  <c r="EK115" i="27"/>
  <c r="EK29" i="32"/>
  <c r="EN4" i="23"/>
  <c r="EO32" i="15"/>
  <c r="EM29" i="23"/>
  <c r="EM30" i="23"/>
  <c r="EM31" i="23"/>
  <c r="EM41" i="23" s="1"/>
  <c r="EM51" i="23" s="1"/>
  <c r="EM19" i="34"/>
  <c r="EM20" i="32"/>
  <c r="EN19" i="32"/>
  <c r="EJ49" i="30"/>
  <c r="EJ50" i="30"/>
  <c r="EJ41" i="30"/>
  <c r="EJ26" i="30"/>
  <c r="EJ21" i="30"/>
  <c r="EJ29" i="30"/>
  <c r="EJ27" i="30"/>
  <c r="EJ111" i="30"/>
  <c r="EJ43" i="30"/>
  <c r="EJ44" i="30"/>
  <c r="EJ28" i="30"/>
  <c r="EJ48" i="30"/>
  <c r="EJ30" i="30"/>
  <c r="EJ19" i="30"/>
  <c r="EJ45" i="30"/>
  <c r="EJ42" i="30"/>
  <c r="EJ47" i="30"/>
  <c r="EJ46" i="30"/>
  <c r="EJ20" i="30"/>
  <c r="EJ18" i="30"/>
  <c r="EJ212" i="32"/>
  <c r="EJ228" i="32" s="1"/>
  <c r="EJ15" i="36" s="1"/>
  <c r="EJ32" i="34"/>
  <c r="EL51" i="27"/>
  <c r="EL40" i="23"/>
  <c r="EL50" i="23" s="1"/>
  <c r="EK43" i="23"/>
  <c r="EK21" i="23" s="1"/>
  <c r="EK22" i="23" s="1"/>
  <c r="EK49" i="23"/>
  <c r="EK53" i="23" s="1"/>
  <c r="EL22" i="32"/>
  <c r="EL232" i="32"/>
  <c r="EM22" i="32" l="1"/>
  <c r="EM232" i="32"/>
  <c r="EM51" i="27"/>
  <c r="EM40" i="23"/>
  <c r="EM50" i="23" s="1"/>
  <c r="EN29" i="23"/>
  <c r="EN30" i="23"/>
  <c r="EN31" i="23"/>
  <c r="EN41" i="23" s="1"/>
  <c r="EN51" i="23" s="1"/>
  <c r="EL162" i="33"/>
  <c r="EL176" i="33" s="1"/>
  <c r="EL180" i="33"/>
  <c r="EL187" i="33" s="1"/>
  <c r="EL115" i="27"/>
  <c r="EL29" i="32"/>
  <c r="EL3" i="27"/>
  <c r="EM16" i="27"/>
  <c r="EM17" i="27"/>
  <c r="EM163" i="33" s="1"/>
  <c r="EM39" i="23"/>
  <c r="EK212" i="32"/>
  <c r="EK228" i="32" s="1"/>
  <c r="EK15" i="36" s="1"/>
  <c r="EK32" i="34"/>
  <c r="EK30" i="30"/>
  <c r="EK42" i="30"/>
  <c r="EK46" i="30"/>
  <c r="EK29" i="30"/>
  <c r="EK48" i="30"/>
  <c r="EK50" i="30"/>
  <c r="EK111" i="30"/>
  <c r="EK44" i="30"/>
  <c r="EK28" i="30"/>
  <c r="EK26" i="30"/>
  <c r="EK20" i="30"/>
  <c r="EK21" i="30"/>
  <c r="EK49" i="30"/>
  <c r="EK27" i="30"/>
  <c r="EK45" i="30"/>
  <c r="EK43" i="30"/>
  <c r="EK19" i="30"/>
  <c r="EK41" i="30"/>
  <c r="EK47" i="30"/>
  <c r="EK18" i="30"/>
  <c r="EL253" i="32"/>
  <c r="EL24" i="32"/>
  <c r="EL274" i="32" s="1"/>
  <c r="EN19" i="34"/>
  <c r="EN20" i="32"/>
  <c r="EO19" i="32"/>
  <c r="EO4" i="23"/>
  <c r="EP32" i="15"/>
  <c r="EL43" i="23"/>
  <c r="EL21" i="23" s="1"/>
  <c r="EL22" i="23" s="1"/>
  <c r="EL49" i="23"/>
  <c r="EL53" i="23" s="1"/>
  <c r="EO29" i="23" l="1"/>
  <c r="EO30" i="23"/>
  <c r="EO31" i="23"/>
  <c r="EO41" i="23" s="1"/>
  <c r="EO51" i="23" s="1"/>
  <c r="EM162" i="33"/>
  <c r="EM176" i="33" s="1"/>
  <c r="EM115" i="27"/>
  <c r="EM29" i="32"/>
  <c r="EM3" i="27"/>
  <c r="EM180" i="33"/>
  <c r="EM187" i="33" s="1"/>
  <c r="EN51" i="27"/>
  <c r="EN40" i="23"/>
  <c r="EN50" i="23" s="1"/>
  <c r="EO19" i="34"/>
  <c r="EO20" i="32"/>
  <c r="EP19" i="32"/>
  <c r="EN16" i="27"/>
  <c r="EN17" i="27"/>
  <c r="EN163" i="33" s="1"/>
  <c r="EN39" i="23"/>
  <c r="EM253" i="32"/>
  <c r="EM24" i="32"/>
  <c r="EM274" i="32" s="1"/>
  <c r="EN22" i="32"/>
  <c r="EN232" i="32"/>
  <c r="EL21" i="30"/>
  <c r="EL49" i="30"/>
  <c r="EL111" i="30"/>
  <c r="EL44" i="30"/>
  <c r="EL28" i="30"/>
  <c r="EL47" i="30"/>
  <c r="EL20" i="30"/>
  <c r="EL27" i="30"/>
  <c r="EL30" i="30"/>
  <c r="EL19" i="30"/>
  <c r="EL45" i="30"/>
  <c r="EL42" i="30"/>
  <c r="EL46" i="30"/>
  <c r="EL29" i="30"/>
  <c r="EL48" i="30"/>
  <c r="EL50" i="30"/>
  <c r="EL26" i="30"/>
  <c r="EL43" i="30"/>
  <c r="EL41" i="30"/>
  <c r="EL18" i="30"/>
  <c r="EM43" i="23"/>
  <c r="EM21" i="23" s="1"/>
  <c r="EM22" i="23" s="1"/>
  <c r="EM49" i="23"/>
  <c r="EM53" i="23" s="1"/>
  <c r="EP4" i="23"/>
  <c r="EQ32" i="15"/>
  <c r="EL212" i="32"/>
  <c r="EL228" i="32" s="1"/>
  <c r="EL15" i="36" s="1"/>
  <c r="EL32" i="34"/>
  <c r="EN253" i="32" l="1"/>
  <c r="EN24" i="32"/>
  <c r="EN274" i="32" s="1"/>
  <c r="EO22" i="32"/>
  <c r="EO232" i="32"/>
  <c r="EO51" i="27"/>
  <c r="EO40" i="23"/>
  <c r="EO50" i="23" s="1"/>
  <c r="EM29" i="30"/>
  <c r="EM28" i="30"/>
  <c r="EM48" i="30"/>
  <c r="EM45" i="30"/>
  <c r="EM43" i="30"/>
  <c r="EM47" i="30"/>
  <c r="EM30" i="30"/>
  <c r="EM42" i="30"/>
  <c r="EM46" i="30"/>
  <c r="EM21" i="30"/>
  <c r="EM49" i="30"/>
  <c r="EM27" i="30"/>
  <c r="EM50" i="30"/>
  <c r="EM19" i="30"/>
  <c r="EM111" i="30"/>
  <c r="EM41" i="30"/>
  <c r="EM44" i="30"/>
  <c r="EM26" i="30"/>
  <c r="EM20" i="30"/>
  <c r="EM18" i="30"/>
  <c r="EN162" i="33"/>
  <c r="EN176" i="33" s="1"/>
  <c r="EN3" i="27"/>
  <c r="EN29" i="32"/>
  <c r="EN180" i="33"/>
  <c r="EN187" i="33" s="1"/>
  <c r="EN115" i="27"/>
  <c r="EO16" i="27"/>
  <c r="EO17" i="27"/>
  <c r="EO163" i="33" s="1"/>
  <c r="EO39" i="23"/>
  <c r="EQ4" i="23"/>
  <c r="ER32" i="15"/>
  <c r="EP30" i="23"/>
  <c r="EP31" i="23"/>
  <c r="EP41" i="23" s="1"/>
  <c r="EP51" i="23" s="1"/>
  <c r="EP29" i="23"/>
  <c r="EN43" i="23"/>
  <c r="EN21" i="23" s="1"/>
  <c r="EN22" i="23" s="1"/>
  <c r="EN49" i="23"/>
  <c r="EN53" i="23" s="1"/>
  <c r="EP19" i="34"/>
  <c r="EP20" i="32"/>
  <c r="EQ19" i="32"/>
  <c r="EM212" i="32"/>
  <c r="EM228" i="32" s="1"/>
  <c r="EM15" i="36" s="1"/>
  <c r="EM32" i="34"/>
  <c r="EP22" i="32" l="1"/>
  <c r="EP232" i="32"/>
  <c r="EQ29" i="23"/>
  <c r="EQ30" i="23"/>
  <c r="EQ31" i="23"/>
  <c r="EQ41" i="23" s="1"/>
  <c r="EQ51" i="23" s="1"/>
  <c r="EO162" i="33"/>
  <c r="EO176" i="33" s="1"/>
  <c r="EO3" i="27"/>
  <c r="EO180" i="33"/>
  <c r="EO187" i="33" s="1"/>
  <c r="EO29" i="32"/>
  <c r="EO115" i="27"/>
  <c r="EO253" i="32"/>
  <c r="EO24" i="32"/>
  <c r="EO274" i="32" s="1"/>
  <c r="EQ19" i="34"/>
  <c r="EQ20" i="32"/>
  <c r="ER19" i="32"/>
  <c r="EP51" i="27"/>
  <c r="EP40" i="23"/>
  <c r="EP50" i="23" s="1"/>
  <c r="EP16" i="27"/>
  <c r="EP17" i="27"/>
  <c r="EP163" i="33" s="1"/>
  <c r="EP39" i="23"/>
  <c r="EN48" i="30"/>
  <c r="EN27" i="30"/>
  <c r="EN50" i="30"/>
  <c r="EN19" i="30"/>
  <c r="EN45" i="30"/>
  <c r="EN44" i="30"/>
  <c r="EN26" i="30"/>
  <c r="EN47" i="30"/>
  <c r="EN41" i="30"/>
  <c r="EN49" i="30"/>
  <c r="EN21" i="30"/>
  <c r="EN29" i="30"/>
  <c r="EN30" i="30"/>
  <c r="EN111" i="30"/>
  <c r="EN43" i="30"/>
  <c r="EN42" i="30"/>
  <c r="EN28" i="30"/>
  <c r="EN46" i="30"/>
  <c r="EN20" i="30"/>
  <c r="EN18" i="30"/>
  <c r="ER4" i="23"/>
  <c r="ES32" i="15"/>
  <c r="EO43" i="23"/>
  <c r="EO21" i="23" s="1"/>
  <c r="EO22" i="23" s="1"/>
  <c r="EO49" i="23"/>
  <c r="EO53" i="23" s="1"/>
  <c r="EN212" i="32"/>
  <c r="EN228" i="32" s="1"/>
  <c r="EN15" i="36" s="1"/>
  <c r="EN32" i="34"/>
  <c r="ER19" i="34" l="1"/>
  <c r="ER20" i="32"/>
  <c r="ES19" i="32"/>
  <c r="EQ51" i="27"/>
  <c r="EQ40" i="23"/>
  <c r="EQ50" i="23" s="1"/>
  <c r="ER29" i="23"/>
  <c r="ER30" i="23"/>
  <c r="ER31" i="23"/>
  <c r="ER41" i="23" s="1"/>
  <c r="ER51" i="23" s="1"/>
  <c r="EP162" i="33"/>
  <c r="EP176" i="33" s="1"/>
  <c r="EP29" i="32"/>
  <c r="EP180" i="33"/>
  <c r="EP187" i="33" s="1"/>
  <c r="EP115" i="27"/>
  <c r="EP3" i="27"/>
  <c r="EQ22" i="32"/>
  <c r="EQ232" i="32"/>
  <c r="EQ17" i="27"/>
  <c r="EQ163" i="33" s="1"/>
  <c r="EQ16" i="27"/>
  <c r="EQ39" i="23"/>
  <c r="ES4" i="23"/>
  <c r="ET32" i="15"/>
  <c r="EP43" i="23"/>
  <c r="EP21" i="23" s="1"/>
  <c r="EP22" i="23" s="1"/>
  <c r="EP49" i="23"/>
  <c r="EP53" i="23" s="1"/>
  <c r="EO30" i="30"/>
  <c r="EO19" i="30"/>
  <c r="EO43" i="30"/>
  <c r="EO41" i="30"/>
  <c r="EO42" i="30"/>
  <c r="EO47" i="30"/>
  <c r="EO46" i="30"/>
  <c r="EO50" i="30"/>
  <c r="EO26" i="30"/>
  <c r="EO20" i="30"/>
  <c r="EO29" i="30"/>
  <c r="EO111" i="30"/>
  <c r="EO44" i="30"/>
  <c r="EO28" i="30"/>
  <c r="EO21" i="30"/>
  <c r="EO49" i="30"/>
  <c r="EO48" i="30"/>
  <c r="EO27" i="30"/>
  <c r="EO45" i="30"/>
  <c r="EO18" i="30"/>
  <c r="EO212" i="32"/>
  <c r="EO228" i="32" s="1"/>
  <c r="EO15" i="36" s="1"/>
  <c r="EO32" i="34"/>
  <c r="EP253" i="32"/>
  <c r="EP24" i="32"/>
  <c r="EP274" i="32" s="1"/>
  <c r="EQ162" i="33" l="1"/>
  <c r="EQ176" i="33" s="1"/>
  <c r="EQ180" i="33"/>
  <c r="EQ187" i="33" s="1"/>
  <c r="EQ115" i="27"/>
  <c r="EQ29" i="32"/>
  <c r="EQ3" i="27"/>
  <c r="ER17" i="27"/>
  <c r="ER163" i="33" s="1"/>
  <c r="ER16" i="27"/>
  <c r="ER39" i="23"/>
  <c r="EP29" i="30"/>
  <c r="EP43" i="30"/>
  <c r="EP21" i="30"/>
  <c r="EP49" i="30"/>
  <c r="EP30" i="30"/>
  <c r="EP111" i="30"/>
  <c r="EP41" i="30"/>
  <c r="EP44" i="30"/>
  <c r="EP42" i="30"/>
  <c r="EP28" i="30"/>
  <c r="EP46" i="30"/>
  <c r="EP27" i="30"/>
  <c r="EP50" i="30"/>
  <c r="EP19" i="30"/>
  <c r="EP45" i="30"/>
  <c r="EP26" i="30"/>
  <c r="EP47" i="30"/>
  <c r="EP20" i="30"/>
  <c r="EP48" i="30"/>
  <c r="EP18" i="30"/>
  <c r="ET4" i="23"/>
  <c r="EU32" i="15"/>
  <c r="ES19" i="34"/>
  <c r="ES20" i="32"/>
  <c r="ET19" i="32"/>
  <c r="ES29" i="23"/>
  <c r="ES30" i="23"/>
  <c r="ES31" i="23"/>
  <c r="ES41" i="23" s="1"/>
  <c r="ES51" i="23" s="1"/>
  <c r="ER22" i="32"/>
  <c r="ER232" i="32"/>
  <c r="EQ43" i="23"/>
  <c r="EQ21" i="23" s="1"/>
  <c r="EQ22" i="23" s="1"/>
  <c r="EQ49" i="23"/>
  <c r="EQ53" i="23" s="1"/>
  <c r="EQ253" i="32"/>
  <c r="EQ24" i="32"/>
  <c r="EQ274" i="32" s="1"/>
  <c r="EP212" i="32"/>
  <c r="EP228" i="32" s="1"/>
  <c r="EP15" i="36" s="1"/>
  <c r="EP32" i="34"/>
  <c r="ER51" i="27"/>
  <c r="ER40" i="23"/>
  <c r="ER50" i="23" s="1"/>
  <c r="ET19" i="34" l="1"/>
  <c r="ET20" i="32"/>
  <c r="EU19" i="32"/>
  <c r="ET30" i="23"/>
  <c r="ET31" i="23"/>
  <c r="ET41" i="23" s="1"/>
  <c r="ET51" i="23" s="1"/>
  <c r="ET29" i="23"/>
  <c r="ES17" i="27"/>
  <c r="ES163" i="33" s="1"/>
  <c r="ES16" i="27"/>
  <c r="ES39" i="23"/>
  <c r="EQ49" i="30"/>
  <c r="EQ27" i="30"/>
  <c r="EQ19" i="30"/>
  <c r="EQ111" i="30"/>
  <c r="EQ41" i="30"/>
  <c r="EQ44" i="30"/>
  <c r="EQ21" i="30"/>
  <c r="EQ29" i="30"/>
  <c r="EQ48" i="30"/>
  <c r="EQ30" i="30"/>
  <c r="EQ43" i="30"/>
  <c r="EQ42" i="30"/>
  <c r="EQ47" i="30"/>
  <c r="EQ46" i="30"/>
  <c r="EQ50" i="30"/>
  <c r="EQ45" i="30"/>
  <c r="EQ28" i="30"/>
  <c r="EQ26" i="30"/>
  <c r="EQ20" i="30"/>
  <c r="EQ18" i="30"/>
  <c r="EU4" i="23"/>
  <c r="EV32" i="15"/>
  <c r="ER162" i="33"/>
  <c r="ER176" i="33" s="1"/>
  <c r="ER29" i="32"/>
  <c r="ER180" i="33"/>
  <c r="ER187" i="33" s="1"/>
  <c r="ER115" i="27"/>
  <c r="ER3" i="27"/>
  <c r="ER253" i="32"/>
  <c r="ER24" i="32"/>
  <c r="ER274" i="32" s="1"/>
  <c r="ES22" i="32"/>
  <c r="ES232" i="32"/>
  <c r="ES51" i="27"/>
  <c r="ES40" i="23"/>
  <c r="ES50" i="23" s="1"/>
  <c r="ER43" i="23"/>
  <c r="ER21" i="23" s="1"/>
  <c r="ER22" i="23" s="1"/>
  <c r="ER49" i="23"/>
  <c r="ER53" i="23" s="1"/>
  <c r="EQ212" i="32"/>
  <c r="EQ228" i="32" s="1"/>
  <c r="EQ15" i="36" s="1"/>
  <c r="EQ32" i="34"/>
  <c r="ES253" i="32" l="1"/>
  <c r="ES24" i="32"/>
  <c r="ES274" i="32" s="1"/>
  <c r="ER21" i="30"/>
  <c r="ER49" i="30"/>
  <c r="ER29" i="30"/>
  <c r="ER50" i="30"/>
  <c r="ER111" i="30"/>
  <c r="ER43" i="30"/>
  <c r="ER28" i="30"/>
  <c r="ER26" i="30"/>
  <c r="ER20" i="30"/>
  <c r="ER48" i="30"/>
  <c r="ER45" i="30"/>
  <c r="ER47" i="30"/>
  <c r="ER27" i="30"/>
  <c r="ER19" i="30"/>
  <c r="ER41" i="30"/>
  <c r="ER44" i="30"/>
  <c r="ER30" i="30"/>
  <c r="ER42" i="30"/>
  <c r="ER46" i="30"/>
  <c r="ER18" i="30"/>
  <c r="ES162" i="33"/>
  <c r="ES176" i="33" s="1"/>
  <c r="ES180" i="33"/>
  <c r="ES187" i="33" s="1"/>
  <c r="ES3" i="27"/>
  <c r="ES29" i="32"/>
  <c r="ES115" i="27"/>
  <c r="ET51" i="27"/>
  <c r="ET40" i="23"/>
  <c r="ET50" i="23" s="1"/>
  <c r="EV4" i="23"/>
  <c r="EW32" i="15"/>
  <c r="EU19" i="34"/>
  <c r="EU20" i="32"/>
  <c r="EV19" i="32"/>
  <c r="ER212" i="32"/>
  <c r="ER228" i="32" s="1"/>
  <c r="ER15" i="36" s="1"/>
  <c r="ER32" i="34"/>
  <c r="EU29" i="23"/>
  <c r="EU30" i="23"/>
  <c r="EU31" i="23"/>
  <c r="EU41" i="23" s="1"/>
  <c r="EU51" i="23" s="1"/>
  <c r="ET16" i="27"/>
  <c r="ET17" i="27"/>
  <c r="ET163" i="33" s="1"/>
  <c r="ET39" i="23"/>
  <c r="ET22" i="32"/>
  <c r="ET232" i="32"/>
  <c r="ES43" i="23"/>
  <c r="ES21" i="23" s="1"/>
  <c r="ES22" i="23" s="1"/>
  <c r="ES49" i="23"/>
  <c r="ES53" i="23" s="1"/>
  <c r="EU16" i="27" l="1"/>
  <c r="EU17" i="27"/>
  <c r="EU163" i="33" s="1"/>
  <c r="EU39" i="23"/>
  <c r="EV19" i="34"/>
  <c r="EV20" i="32"/>
  <c r="EW19" i="32"/>
  <c r="EW4" i="23"/>
  <c r="EX32" i="15"/>
  <c r="EU51" i="27"/>
  <c r="EU40" i="23"/>
  <c r="EU50" i="23" s="1"/>
  <c r="ET253" i="32"/>
  <c r="ET24" i="32"/>
  <c r="ET274" i="32" s="1"/>
  <c r="EU22" i="32"/>
  <c r="EU232" i="32"/>
  <c r="EV29" i="23"/>
  <c r="EV30" i="23"/>
  <c r="EV31" i="23"/>
  <c r="EV41" i="23" s="1"/>
  <c r="EV51" i="23" s="1"/>
  <c r="ES212" i="32"/>
  <c r="ES228" i="32" s="1"/>
  <c r="ES15" i="36" s="1"/>
  <c r="ES32" i="34"/>
  <c r="ET162" i="33"/>
  <c r="ET176" i="33" s="1"/>
  <c r="ET115" i="27"/>
  <c r="ET3" i="27"/>
  <c r="ET180" i="33"/>
  <c r="ET187" i="33" s="1"/>
  <c r="ET29" i="32"/>
  <c r="ET43" i="23"/>
  <c r="ET21" i="23" s="1"/>
  <c r="ET22" i="23" s="1"/>
  <c r="ET49" i="23"/>
  <c r="ET53" i="23" s="1"/>
  <c r="ES21" i="30"/>
  <c r="ES49" i="30"/>
  <c r="ES48" i="30"/>
  <c r="ES27" i="30"/>
  <c r="ES30" i="30"/>
  <c r="ES45" i="30"/>
  <c r="ES42" i="30"/>
  <c r="ES46" i="30"/>
  <c r="ES50" i="30"/>
  <c r="ES19" i="30"/>
  <c r="ES41" i="30"/>
  <c r="ES26" i="30"/>
  <c r="ES47" i="30"/>
  <c r="ES20" i="30"/>
  <c r="ES43" i="30"/>
  <c r="ES29" i="30"/>
  <c r="ES111" i="30"/>
  <c r="ES44" i="30"/>
  <c r="ES28" i="30"/>
  <c r="ES18" i="30"/>
  <c r="EW29" i="23" l="1"/>
  <c r="EW30" i="23"/>
  <c r="EW31" i="23"/>
  <c r="EW41" i="23" s="1"/>
  <c r="EW51" i="23" s="1"/>
  <c r="EU43" i="23"/>
  <c r="EU21" i="23" s="1"/>
  <c r="EU22" i="23" s="1"/>
  <c r="EU49" i="23"/>
  <c r="EU53" i="23" s="1"/>
  <c r="ET212" i="32"/>
  <c r="ET228" i="32" s="1"/>
  <c r="ET15" i="36" s="1"/>
  <c r="ET32" i="34"/>
  <c r="EU253" i="32"/>
  <c r="EU24" i="32"/>
  <c r="EU274" i="32" s="1"/>
  <c r="EW19" i="34"/>
  <c r="EW20" i="32"/>
  <c r="EX19" i="32"/>
  <c r="EV51" i="27"/>
  <c r="EV40" i="23"/>
  <c r="EV50" i="23" s="1"/>
  <c r="ET29" i="30"/>
  <c r="ET48" i="30"/>
  <c r="ET41" i="30"/>
  <c r="ET47" i="30"/>
  <c r="ET30" i="30"/>
  <c r="ET43" i="30"/>
  <c r="ET42" i="30"/>
  <c r="ET46" i="30"/>
  <c r="ET20" i="30"/>
  <c r="ET21" i="30"/>
  <c r="ET49" i="30"/>
  <c r="ET50" i="30"/>
  <c r="ET111" i="30"/>
  <c r="ET44" i="30"/>
  <c r="ET28" i="30"/>
  <c r="ET26" i="30"/>
  <c r="ET27" i="30"/>
  <c r="ET19" i="30"/>
  <c r="ET45" i="30"/>
  <c r="ET18" i="30"/>
  <c r="EV22" i="32"/>
  <c r="EV232" i="32"/>
  <c r="EU162" i="33"/>
  <c r="EU176" i="33" s="1"/>
  <c r="EU115" i="27"/>
  <c r="EU180" i="33"/>
  <c r="EU187" i="33" s="1"/>
  <c r="EU3" i="27"/>
  <c r="EU29" i="32"/>
  <c r="EV16" i="27"/>
  <c r="EV17" i="27"/>
  <c r="EV163" i="33" s="1"/>
  <c r="EV39" i="23"/>
  <c r="EX4" i="23"/>
  <c r="A39" i="15"/>
  <c r="EW22" i="32" l="1"/>
  <c r="EW232" i="32"/>
  <c r="EV162" i="33"/>
  <c r="EV176" i="33" s="1"/>
  <c r="EV180" i="33"/>
  <c r="EV187" i="33" s="1"/>
  <c r="EV115" i="27"/>
  <c r="EV3" i="27"/>
  <c r="EV29" i="32"/>
  <c r="EU212" i="32"/>
  <c r="EU228" i="32" s="1"/>
  <c r="EU15" i="36" s="1"/>
  <c r="EU32" i="34"/>
  <c r="EU111" i="30"/>
  <c r="EU28" i="30"/>
  <c r="EU49" i="30"/>
  <c r="EU27" i="30"/>
  <c r="EU19" i="30"/>
  <c r="EU41" i="30"/>
  <c r="EU44" i="30"/>
  <c r="EU29" i="30"/>
  <c r="EU30" i="30"/>
  <c r="EU45" i="30"/>
  <c r="EU42" i="30"/>
  <c r="EU46" i="30"/>
  <c r="EU21" i="30"/>
  <c r="EU48" i="30"/>
  <c r="EU50" i="30"/>
  <c r="EU43" i="30"/>
  <c r="EU26" i="30"/>
  <c r="EU47" i="30"/>
  <c r="EU20" i="30"/>
  <c r="EU18" i="30"/>
  <c r="EW51" i="27"/>
  <c r="EW40" i="23"/>
  <c r="EW50" i="23" s="1"/>
  <c r="EX30" i="23"/>
  <c r="EX31" i="23"/>
  <c r="EX41" i="23" s="1"/>
  <c r="EX29" i="23"/>
  <c r="EV43" i="23"/>
  <c r="EV21" i="23" s="1"/>
  <c r="EV22" i="23" s="1"/>
  <c r="EV49" i="23"/>
  <c r="EV53" i="23" s="1"/>
  <c r="EV253" i="32"/>
  <c r="EV24" i="32"/>
  <c r="EV274" i="32" s="1"/>
  <c r="EX19" i="34"/>
  <c r="AE19" i="34" s="1"/>
  <c r="EX20" i="32"/>
  <c r="AE19" i="32"/>
  <c r="EZ19" i="32" s="1"/>
  <c r="EW17" i="27"/>
  <c r="EW163" i="33" s="1"/>
  <c r="EW16" i="27"/>
  <c r="EW39" i="23"/>
  <c r="EV212" i="32" l="1"/>
  <c r="EV228" i="32" s="1"/>
  <c r="EV15" i="36" s="1"/>
  <c r="EV32" i="34"/>
  <c r="EX51" i="27"/>
  <c r="AE51" i="27" s="1"/>
  <c r="EX40" i="23"/>
  <c r="EW43" i="23"/>
  <c r="EW21" i="23" s="1"/>
  <c r="EW22" i="23" s="1"/>
  <c r="EW49" i="23"/>
  <c r="EW53" i="23" s="1"/>
  <c r="EV50" i="30"/>
  <c r="EV19" i="30"/>
  <c r="EV26" i="30"/>
  <c r="EV21" i="30"/>
  <c r="EV29" i="30"/>
  <c r="EV27" i="30"/>
  <c r="EV111" i="30"/>
  <c r="EV43" i="30"/>
  <c r="EV28" i="30"/>
  <c r="EV48" i="30"/>
  <c r="EV45" i="30"/>
  <c r="EV44" i="30"/>
  <c r="EV47" i="30"/>
  <c r="EV49" i="30"/>
  <c r="EV30" i="30"/>
  <c r="EV41" i="30"/>
  <c r="EV42" i="30"/>
  <c r="EV46" i="30"/>
  <c r="EV20" i="30"/>
  <c r="EV18" i="30"/>
  <c r="EX16" i="27"/>
  <c r="EX17" i="27"/>
  <c r="EX39" i="23"/>
  <c r="EW253" i="32"/>
  <c r="EW24" i="32"/>
  <c r="EW274" i="32" s="1"/>
  <c r="EW162" i="33"/>
  <c r="EW176" i="33" s="1"/>
  <c r="EW115" i="27"/>
  <c r="EW29" i="32"/>
  <c r="EW3" i="27"/>
  <c r="EW180" i="33"/>
  <c r="EW187" i="33" s="1"/>
  <c r="EX22" i="32"/>
  <c r="EX232" i="32"/>
  <c r="AE20" i="32"/>
  <c r="EX51" i="23"/>
  <c r="AE51" i="23" s="1"/>
  <c r="AE41" i="23"/>
  <c r="EZ20" i="32" l="1"/>
  <c r="AE14" i="32"/>
  <c r="EW29" i="30"/>
  <c r="EW48" i="30"/>
  <c r="EW30" i="30"/>
  <c r="EW111" i="30"/>
  <c r="EW44" i="30"/>
  <c r="EW42" i="30"/>
  <c r="EW28" i="30"/>
  <c r="EW46" i="30"/>
  <c r="EW21" i="30"/>
  <c r="EW49" i="30"/>
  <c r="EW27" i="30"/>
  <c r="EW50" i="30"/>
  <c r="EW45" i="30"/>
  <c r="EW26" i="30"/>
  <c r="EW20" i="30"/>
  <c r="EW19" i="30"/>
  <c r="EW41" i="30"/>
  <c r="EW47" i="30"/>
  <c r="EW43" i="30"/>
  <c r="EW18" i="30"/>
  <c r="EX163" i="33"/>
  <c r="AE163" i="33" s="1"/>
  <c r="AE17" i="27"/>
  <c r="AE232" i="32"/>
  <c r="EW212" i="32"/>
  <c r="EW228" i="32" s="1"/>
  <c r="EW15" i="36" s="1"/>
  <c r="EW32" i="34"/>
  <c r="EX162" i="33"/>
  <c r="EX3" i="27"/>
  <c r="EX29" i="32"/>
  <c r="EX180" i="33"/>
  <c r="EX115" i="27"/>
  <c r="AE16" i="27"/>
  <c r="EX253" i="32"/>
  <c r="EX24" i="32"/>
  <c r="EX274" i="32" s="1"/>
  <c r="AE22" i="32"/>
  <c r="EX43" i="23"/>
  <c r="EX49" i="23"/>
  <c r="AE39" i="23"/>
  <c r="EX50" i="23"/>
  <c r="AE50" i="23" s="1"/>
  <c r="AE40" i="23"/>
  <c r="EX212" i="32" l="1"/>
  <c r="EX32" i="34"/>
  <c r="AE32" i="34" s="1"/>
  <c r="AE29" i="32"/>
  <c r="AE3" i="27"/>
  <c r="AE115" i="27"/>
  <c r="EX53" i="23"/>
  <c r="AE53" i="23" s="1"/>
  <c r="AE49" i="23"/>
  <c r="EX45" i="30"/>
  <c r="EX48" i="30"/>
  <c r="EX30" i="30"/>
  <c r="EX42" i="30"/>
  <c r="EX28" i="30"/>
  <c r="EX46" i="30"/>
  <c r="EX21" i="30"/>
  <c r="EX50" i="30"/>
  <c r="EX19" i="30"/>
  <c r="EX43" i="30"/>
  <c r="EX41" i="30"/>
  <c r="EX26" i="30"/>
  <c r="EX47" i="30"/>
  <c r="EX49" i="30"/>
  <c r="EX29" i="30"/>
  <c r="EX27" i="30"/>
  <c r="EX111" i="30"/>
  <c r="EX44" i="30"/>
  <c r="EX20" i="30"/>
  <c r="EX18" i="30"/>
  <c r="EX176" i="33"/>
  <c r="AE162" i="33"/>
  <c r="AE176" i="33" s="1"/>
  <c r="AE43" i="23"/>
  <c r="EX21" i="23"/>
  <c r="EX22" i="23" s="1"/>
  <c r="AE253" i="32"/>
  <c r="EX187" i="33"/>
  <c r="AE180" i="33"/>
  <c r="AE187" i="33" s="1"/>
  <c r="AE111" i="30" l="1"/>
  <c r="AE47" i="30"/>
  <c r="AE19" i="30"/>
  <c r="AE28" i="30"/>
  <c r="AE45" i="30"/>
  <c r="AE18" i="30"/>
  <c r="AE27" i="30"/>
  <c r="AE26" i="30"/>
  <c r="AE50" i="30"/>
  <c r="AE42" i="30"/>
  <c r="AG30" i="32"/>
  <c r="AK30" i="32"/>
  <c r="AO30" i="32"/>
  <c r="AS30" i="32"/>
  <c r="AW30" i="32"/>
  <c r="BA30" i="32"/>
  <c r="BE30" i="32"/>
  <c r="BI30" i="32"/>
  <c r="BM30" i="32"/>
  <c r="BQ30" i="32"/>
  <c r="BU30" i="32"/>
  <c r="BY30" i="32"/>
  <c r="CC30" i="32"/>
  <c r="CG30" i="32"/>
  <c r="CK30" i="32"/>
  <c r="CO30" i="32"/>
  <c r="CS30" i="32"/>
  <c r="CW30" i="32"/>
  <c r="DA30" i="32"/>
  <c r="DE30" i="32"/>
  <c r="DI30" i="32"/>
  <c r="DM30" i="32"/>
  <c r="DQ30" i="32"/>
  <c r="DU30" i="32"/>
  <c r="DY30" i="32"/>
  <c r="EC30" i="32"/>
  <c r="EG30" i="32"/>
  <c r="EK30" i="32"/>
  <c r="EO30" i="32"/>
  <c r="ES30" i="32"/>
  <c r="EW30" i="32"/>
  <c r="AJ30" i="32"/>
  <c r="AP30" i="32"/>
  <c r="AU30" i="32"/>
  <c r="AZ30" i="32"/>
  <c r="BF30" i="32"/>
  <c r="BK30" i="32"/>
  <c r="BP30" i="32"/>
  <c r="BV30" i="32"/>
  <c r="CA30" i="32"/>
  <c r="CF30" i="32"/>
  <c r="CL30" i="32"/>
  <c r="CQ30" i="32"/>
  <c r="CV30" i="32"/>
  <c r="DB30" i="32"/>
  <c r="DG30" i="32"/>
  <c r="DL30" i="32"/>
  <c r="DR30" i="32"/>
  <c r="DW30" i="32"/>
  <c r="EB30" i="32"/>
  <c r="EH30" i="32"/>
  <c r="EM30" i="32"/>
  <c r="ER30" i="32"/>
  <c r="EX30" i="32"/>
  <c r="AF30" i="32"/>
  <c r="AL30" i="32"/>
  <c r="AQ30" i="32"/>
  <c r="AV30" i="32"/>
  <c r="BB30" i="32"/>
  <c r="BG30" i="32"/>
  <c r="BL30" i="32"/>
  <c r="BR30" i="32"/>
  <c r="BW30" i="32"/>
  <c r="CB30" i="32"/>
  <c r="CH30" i="32"/>
  <c r="CM30" i="32"/>
  <c r="CR30" i="32"/>
  <c r="CX30" i="32"/>
  <c r="DC30" i="32"/>
  <c r="DH30" i="32"/>
  <c r="DN30" i="32"/>
  <c r="DS30" i="32"/>
  <c r="DX30" i="32"/>
  <c r="ED30" i="32"/>
  <c r="EI30" i="32"/>
  <c r="EN30" i="32"/>
  <c r="ET30" i="32"/>
  <c r="AH30" i="32"/>
  <c r="AM30" i="32"/>
  <c r="AR30" i="32"/>
  <c r="AX30" i="32"/>
  <c r="BC30" i="32"/>
  <c r="BH30" i="32"/>
  <c r="BN30" i="32"/>
  <c r="BS30" i="32"/>
  <c r="BX30" i="32"/>
  <c r="CD30" i="32"/>
  <c r="CI30" i="32"/>
  <c r="CN30" i="32"/>
  <c r="CT30" i="32"/>
  <c r="CY30" i="32"/>
  <c r="DD30" i="32"/>
  <c r="DJ30" i="32"/>
  <c r="DO30" i="32"/>
  <c r="DT30" i="32"/>
  <c r="DZ30" i="32"/>
  <c r="EE30" i="32"/>
  <c r="EJ30" i="32"/>
  <c r="EP30" i="32"/>
  <c r="EU30" i="32"/>
  <c r="AY30" i="32"/>
  <c r="BT30" i="32"/>
  <c r="CP30" i="32"/>
  <c r="DK30" i="32"/>
  <c r="EF30" i="32"/>
  <c r="EZ31" i="32"/>
  <c r="AI30" i="32"/>
  <c r="BD30" i="32"/>
  <c r="BZ30" i="32"/>
  <c r="CU30" i="32"/>
  <c r="DP30" i="32"/>
  <c r="EL30" i="32"/>
  <c r="AN30" i="32"/>
  <c r="BJ30" i="32"/>
  <c r="CE30" i="32"/>
  <c r="CZ30" i="32"/>
  <c r="DV30" i="32"/>
  <c r="EQ30" i="32"/>
  <c r="AT30" i="32"/>
  <c r="EA30" i="32"/>
  <c r="CJ30" i="32"/>
  <c r="DF30" i="32"/>
  <c r="BO30" i="32"/>
  <c r="EV30" i="32"/>
  <c r="AG32" i="32"/>
  <c r="AH32" i="32"/>
  <c r="AL32" i="32"/>
  <c r="AM32" i="32"/>
  <c r="AN32" i="32"/>
  <c r="AR32" i="32"/>
  <c r="AS32" i="32"/>
  <c r="AT32" i="32"/>
  <c r="AX32" i="32"/>
  <c r="AY32" i="32"/>
  <c r="AZ32" i="32"/>
  <c r="BD32" i="32"/>
  <c r="BE32" i="32"/>
  <c r="BF32" i="32"/>
  <c r="BJ32" i="32"/>
  <c r="BK32" i="32"/>
  <c r="BL32" i="32"/>
  <c r="BP32" i="32"/>
  <c r="BQ32" i="32"/>
  <c r="BR32" i="32"/>
  <c r="BV32" i="32"/>
  <c r="BW32" i="32"/>
  <c r="BX32" i="32"/>
  <c r="CB32" i="32"/>
  <c r="CC32" i="32"/>
  <c r="CD32" i="32"/>
  <c r="CH32" i="32"/>
  <c r="CI32" i="32"/>
  <c r="CJ32" i="32"/>
  <c r="CN32" i="32"/>
  <c r="CO32" i="32"/>
  <c r="CP32" i="32"/>
  <c r="CT32" i="32"/>
  <c r="CU32" i="32"/>
  <c r="CV32" i="32"/>
  <c r="CW32" i="32"/>
  <c r="CX32" i="32"/>
  <c r="CY32" i="32"/>
  <c r="CZ32" i="32"/>
  <c r="DA32" i="32"/>
  <c r="DB32" i="32"/>
  <c r="DC32" i="32"/>
  <c r="DD32" i="32"/>
  <c r="DE32" i="32"/>
  <c r="DF32" i="32"/>
  <c r="DG32" i="32"/>
  <c r="DH32" i="32"/>
  <c r="DI32" i="32"/>
  <c r="DJ32" i="32"/>
  <c r="DK32" i="32"/>
  <c r="DL32" i="32"/>
  <c r="DM32" i="32"/>
  <c r="DN32" i="32"/>
  <c r="DO32" i="32"/>
  <c r="DP32" i="32"/>
  <c r="DQ32" i="32"/>
  <c r="DR32" i="32"/>
  <c r="DS32" i="32"/>
  <c r="DT32" i="32"/>
  <c r="DU32" i="32"/>
  <c r="DV32" i="32"/>
  <c r="DW32" i="32"/>
  <c r="DX32" i="32"/>
  <c r="DY32" i="32"/>
  <c r="DZ32" i="32"/>
  <c r="EA32" i="32"/>
  <c r="EB32" i="32"/>
  <c r="EC32" i="32"/>
  <c r="ED32" i="32"/>
  <c r="EE32" i="32"/>
  <c r="EF32" i="32"/>
  <c r="EG32" i="32"/>
  <c r="EH32" i="32"/>
  <c r="EI32" i="32"/>
  <c r="EJ32" i="32"/>
  <c r="EK32" i="32"/>
  <c r="EL32" i="32"/>
  <c r="EM32" i="32"/>
  <c r="EN32" i="32"/>
  <c r="EO32" i="32"/>
  <c r="EP32" i="32"/>
  <c r="EQ32" i="32"/>
  <c r="ER32" i="32"/>
  <c r="ES32" i="32"/>
  <c r="ET32" i="32"/>
  <c r="EU32" i="32"/>
  <c r="EV32" i="32"/>
  <c r="EW32" i="32"/>
  <c r="AI32" i="32"/>
  <c r="AJ32" i="32"/>
  <c r="AK32" i="32"/>
  <c r="AO32" i="32"/>
  <c r="AP32" i="32"/>
  <c r="AQ32" i="32"/>
  <c r="AU32" i="32"/>
  <c r="AV32" i="32"/>
  <c r="AW32" i="32"/>
  <c r="BA32" i="32"/>
  <c r="BB32" i="32"/>
  <c r="BC32" i="32"/>
  <c r="BG32" i="32"/>
  <c r="BH32" i="32"/>
  <c r="BI32" i="32"/>
  <c r="BM32" i="32"/>
  <c r="BN32" i="32"/>
  <c r="BO32" i="32"/>
  <c r="BS32" i="32"/>
  <c r="BT32" i="32"/>
  <c r="BU32" i="32"/>
  <c r="BY32" i="32"/>
  <c r="BZ32" i="32"/>
  <c r="CA32" i="32"/>
  <c r="CE32" i="32"/>
  <c r="CF32" i="32"/>
  <c r="CG32" i="32"/>
  <c r="CK32" i="32"/>
  <c r="CL32" i="32"/>
  <c r="CM32" i="32"/>
  <c r="CQ32" i="32"/>
  <c r="CR32" i="32"/>
  <c r="CS32" i="32"/>
  <c r="EX32" i="32"/>
  <c r="AF32" i="32"/>
  <c r="D26" i="32"/>
  <c r="EZ43" i="23"/>
  <c r="AD36" i="23" s="1"/>
  <c r="EZ53" i="23"/>
  <c r="AD46" i="23" s="1"/>
  <c r="E43" i="8" s="1"/>
  <c r="AE20" i="30"/>
  <c r="AE29" i="30"/>
  <c r="AE41" i="30"/>
  <c r="AE21" i="30"/>
  <c r="AE30" i="30"/>
  <c r="I8" i="29"/>
  <c r="L8" i="29" s="1"/>
  <c r="AD241" i="33"/>
  <c r="FA32" i="34"/>
  <c r="AD32" i="34"/>
  <c r="D178" i="33"/>
  <c r="EZ187" i="33" s="1"/>
  <c r="AE178" i="33"/>
  <c r="AE147" i="33"/>
  <c r="D147" i="33"/>
  <c r="EZ176" i="33" s="1"/>
  <c r="AE44" i="30"/>
  <c r="AE49" i="30"/>
  <c r="AE43" i="30"/>
  <c r="AE46" i="30"/>
  <c r="AE48" i="30"/>
  <c r="EX228" i="32"/>
  <c r="EX15" i="36" s="1"/>
  <c r="AE212" i="32"/>
  <c r="AE228" i="32" s="1"/>
  <c r="D145" i="33" l="1"/>
  <c r="E85" i="8" s="1"/>
  <c r="AD15" i="36"/>
  <c r="AE15" i="36"/>
  <c r="EZ15" i="36" s="1"/>
  <c r="AF34" i="32"/>
  <c r="AE32" i="32"/>
  <c r="AF233" i="32"/>
  <c r="CQ34" i="32"/>
  <c r="CQ233" i="32"/>
  <c r="CQ249" i="32" s="1"/>
  <c r="CG34" i="32"/>
  <c r="CG233" i="32"/>
  <c r="CG249" i="32" s="1"/>
  <c r="BZ34" i="32"/>
  <c r="BZ233" i="32"/>
  <c r="BZ249" i="32" s="1"/>
  <c r="BS34" i="32"/>
  <c r="BS233" i="32"/>
  <c r="BS249" i="32" s="1"/>
  <c r="BI34" i="32"/>
  <c r="BI233" i="32"/>
  <c r="BI249" i="32" s="1"/>
  <c r="BB34" i="32"/>
  <c r="BB233" i="32"/>
  <c r="BB249" i="32" s="1"/>
  <c r="AU34" i="32"/>
  <c r="AU233" i="32"/>
  <c r="AU249" i="32" s="1"/>
  <c r="AK34" i="32"/>
  <c r="AK233" i="32"/>
  <c r="AK249" i="32" s="1"/>
  <c r="EV34" i="32"/>
  <c r="EV233" i="32"/>
  <c r="EV249" i="32" s="1"/>
  <c r="ER34" i="32"/>
  <c r="ER233" i="32"/>
  <c r="ER249" i="32" s="1"/>
  <c r="EN34" i="32"/>
  <c r="EN233" i="32"/>
  <c r="EN249" i="32" s="1"/>
  <c r="EJ34" i="32"/>
  <c r="EJ233" i="32"/>
  <c r="EJ249" i="32" s="1"/>
  <c r="EF34" i="32"/>
  <c r="EF233" i="32"/>
  <c r="EF249" i="32" s="1"/>
  <c r="EB34" i="32"/>
  <c r="EB233" i="32"/>
  <c r="EB249" i="32" s="1"/>
  <c r="DX34" i="32"/>
  <c r="DX233" i="32"/>
  <c r="DX249" i="32" s="1"/>
  <c r="DT34" i="32"/>
  <c r="DT233" i="32"/>
  <c r="DT249" i="32" s="1"/>
  <c r="DP34" i="32"/>
  <c r="DP233" i="32"/>
  <c r="DP249" i="32" s="1"/>
  <c r="DL34" i="32"/>
  <c r="DL233" i="32"/>
  <c r="DL249" i="32" s="1"/>
  <c r="DH34" i="32"/>
  <c r="DH233" i="32"/>
  <c r="DH249" i="32" s="1"/>
  <c r="DD34" i="32"/>
  <c r="DD233" i="32"/>
  <c r="DD249" i="32" s="1"/>
  <c r="CZ34" i="32"/>
  <c r="CZ233" i="32"/>
  <c r="CZ249" i="32" s="1"/>
  <c r="CV34" i="32"/>
  <c r="CV233" i="32"/>
  <c r="CV249" i="32" s="1"/>
  <c r="CO34" i="32"/>
  <c r="CO233" i="32"/>
  <c r="CO249" i="32" s="1"/>
  <c r="CH34" i="32"/>
  <c r="CH233" i="32"/>
  <c r="CH249" i="32" s="1"/>
  <c r="BX34" i="32"/>
  <c r="BX233" i="32"/>
  <c r="BX249" i="32" s="1"/>
  <c r="BQ34" i="32"/>
  <c r="BQ233" i="32"/>
  <c r="BQ249" i="32" s="1"/>
  <c r="BJ34" i="32"/>
  <c r="BJ233" i="32"/>
  <c r="BJ249" i="32" s="1"/>
  <c r="AZ34" i="32"/>
  <c r="AZ233" i="32"/>
  <c r="AZ249" i="32" s="1"/>
  <c r="AS34" i="32"/>
  <c r="AS233" i="32"/>
  <c r="AS249" i="32" s="1"/>
  <c r="AL34" i="32"/>
  <c r="AL233" i="32"/>
  <c r="AL249" i="32" s="1"/>
  <c r="AE30" i="32"/>
  <c r="EZ30" i="32" s="1"/>
  <c r="EZ228" i="32"/>
  <c r="AF209" i="32"/>
  <c r="AJ209" i="32"/>
  <c r="AN209" i="32"/>
  <c r="AR209" i="32"/>
  <c r="AV209" i="32"/>
  <c r="AZ209" i="32"/>
  <c r="BD209" i="32"/>
  <c r="BH209" i="32"/>
  <c r="BL209" i="32"/>
  <c r="BP209" i="32"/>
  <c r="BT209" i="32"/>
  <c r="BX209" i="32"/>
  <c r="CB209" i="32"/>
  <c r="CF209" i="32"/>
  <c r="CJ209" i="32"/>
  <c r="CN209" i="32"/>
  <c r="CR209" i="32"/>
  <c r="CV209" i="32"/>
  <c r="CZ209" i="32"/>
  <c r="DD209" i="32"/>
  <c r="DH209" i="32"/>
  <c r="DL209" i="32"/>
  <c r="DP209" i="32"/>
  <c r="DT209" i="32"/>
  <c r="DX209" i="32"/>
  <c r="EB209" i="32"/>
  <c r="EF209" i="32"/>
  <c r="EJ209" i="32"/>
  <c r="EN209" i="32"/>
  <c r="ER209" i="32"/>
  <c r="EV209" i="32"/>
  <c r="AG209" i="32"/>
  <c r="AK209" i="32"/>
  <c r="AO209" i="32"/>
  <c r="AS209" i="32"/>
  <c r="AW209" i="32"/>
  <c r="BA209" i="32"/>
  <c r="BE209" i="32"/>
  <c r="BI209" i="32"/>
  <c r="BM209" i="32"/>
  <c r="BQ209" i="32"/>
  <c r="BU209" i="32"/>
  <c r="BY209" i="32"/>
  <c r="CC209" i="32"/>
  <c r="CG209" i="32"/>
  <c r="CK209" i="32"/>
  <c r="CO209" i="32"/>
  <c r="CS209" i="32"/>
  <c r="CW209" i="32"/>
  <c r="DA209" i="32"/>
  <c r="DE209" i="32"/>
  <c r="DI209" i="32"/>
  <c r="DM209" i="32"/>
  <c r="DQ209" i="32"/>
  <c r="DU209" i="32"/>
  <c r="DY209" i="32"/>
  <c r="EC209" i="32"/>
  <c r="EG209" i="32"/>
  <c r="EK209" i="32"/>
  <c r="EO209" i="32"/>
  <c r="ES209" i="32"/>
  <c r="EW209" i="32"/>
  <c r="AH209" i="32"/>
  <c r="AL209" i="32"/>
  <c r="AP209" i="32"/>
  <c r="AT209" i="32"/>
  <c r="AX209" i="32"/>
  <c r="BB209" i="32"/>
  <c r="BF209" i="32"/>
  <c r="BJ209" i="32"/>
  <c r="BN209" i="32"/>
  <c r="BR209" i="32"/>
  <c r="BV209" i="32"/>
  <c r="BZ209" i="32"/>
  <c r="CD209" i="32"/>
  <c r="CH209" i="32"/>
  <c r="CL209" i="32"/>
  <c r="CP209" i="32"/>
  <c r="CT209" i="32"/>
  <c r="CX209" i="32"/>
  <c r="DB209" i="32"/>
  <c r="DF209" i="32"/>
  <c r="DJ209" i="32"/>
  <c r="DN209" i="32"/>
  <c r="DR209" i="32"/>
  <c r="DV209" i="32"/>
  <c r="DZ209" i="32"/>
  <c r="ED209" i="32"/>
  <c r="EH209" i="32"/>
  <c r="EL209" i="32"/>
  <c r="EP209" i="32"/>
  <c r="ET209" i="32"/>
  <c r="EX209" i="32"/>
  <c r="AE209" i="32"/>
  <c r="AU209" i="32"/>
  <c r="BK209" i="32"/>
  <c r="CA209" i="32"/>
  <c r="CQ209" i="32"/>
  <c r="DG209" i="32"/>
  <c r="DW209" i="32"/>
  <c r="EM209" i="32"/>
  <c r="AI209" i="32"/>
  <c r="AY209" i="32"/>
  <c r="BO209" i="32"/>
  <c r="CE209" i="32"/>
  <c r="CU209" i="32"/>
  <c r="DK209" i="32"/>
  <c r="EA209" i="32"/>
  <c r="EQ209" i="32"/>
  <c r="AM209" i="32"/>
  <c r="BC209" i="32"/>
  <c r="BS209" i="32"/>
  <c r="CI209" i="32"/>
  <c r="CY209" i="32"/>
  <c r="DO209" i="32"/>
  <c r="EE209" i="32"/>
  <c r="EU209" i="32"/>
  <c r="AQ209" i="32"/>
  <c r="BG209" i="32"/>
  <c r="BW209" i="32"/>
  <c r="CM209" i="32"/>
  <c r="DC209" i="32"/>
  <c r="DS209" i="32"/>
  <c r="EI209" i="32"/>
  <c r="EX34" i="32"/>
  <c r="EX233" i="32"/>
  <c r="EX249" i="32" s="1"/>
  <c r="CM34" i="32"/>
  <c r="CM233" i="32"/>
  <c r="CM249" i="32" s="1"/>
  <c r="CF34" i="32"/>
  <c r="CF233" i="32"/>
  <c r="CF249" i="32" s="1"/>
  <c r="BY34" i="32"/>
  <c r="BY233" i="32"/>
  <c r="BY249" i="32" s="1"/>
  <c r="BO34" i="32"/>
  <c r="BO233" i="32"/>
  <c r="BO249" i="32" s="1"/>
  <c r="BH34" i="32"/>
  <c r="BH233" i="32"/>
  <c r="BH249" i="32" s="1"/>
  <c r="BA34" i="32"/>
  <c r="BA233" i="32"/>
  <c r="BA249" i="32" s="1"/>
  <c r="AQ34" i="32"/>
  <c r="AQ233" i="32"/>
  <c r="AQ249" i="32" s="1"/>
  <c r="AJ34" i="32"/>
  <c r="AJ233" i="32"/>
  <c r="AJ249" i="32" s="1"/>
  <c r="EU34" i="32"/>
  <c r="EU233" i="32"/>
  <c r="EU249" i="32" s="1"/>
  <c r="EQ34" i="32"/>
  <c r="EQ233" i="32"/>
  <c r="EQ249" i="32" s="1"/>
  <c r="EM34" i="32"/>
  <c r="EM233" i="32"/>
  <c r="EM249" i="32" s="1"/>
  <c r="EI34" i="32"/>
  <c r="EI233" i="32"/>
  <c r="EI249" i="32" s="1"/>
  <c r="EE34" i="32"/>
  <c r="EE233" i="32"/>
  <c r="EE249" i="32" s="1"/>
  <c r="EA34" i="32"/>
  <c r="EA233" i="32"/>
  <c r="EA249" i="32" s="1"/>
  <c r="DW34" i="32"/>
  <c r="DW233" i="32"/>
  <c r="DW249" i="32" s="1"/>
  <c r="DS34" i="32"/>
  <c r="DS233" i="32"/>
  <c r="DS249" i="32" s="1"/>
  <c r="DO34" i="32"/>
  <c r="DO233" i="32"/>
  <c r="DO249" i="32" s="1"/>
  <c r="DK34" i="32"/>
  <c r="DK233" i="32"/>
  <c r="DK249" i="32" s="1"/>
  <c r="DG34" i="32"/>
  <c r="DG233" i="32"/>
  <c r="DG249" i="32" s="1"/>
  <c r="DC34" i="32"/>
  <c r="DC233" i="32"/>
  <c r="DC249" i="32" s="1"/>
  <c r="CY34" i="32"/>
  <c r="CY233" i="32"/>
  <c r="CY249" i="32" s="1"/>
  <c r="CU34" i="32"/>
  <c r="CU233" i="32"/>
  <c r="CU249" i="32" s="1"/>
  <c r="CN34" i="32"/>
  <c r="CN233" i="32"/>
  <c r="CN249" i="32" s="1"/>
  <c r="CD34" i="32"/>
  <c r="CD233" i="32"/>
  <c r="CD249" i="32" s="1"/>
  <c r="BW34" i="32"/>
  <c r="BW233" i="32"/>
  <c r="BW249" i="32" s="1"/>
  <c r="BP34" i="32"/>
  <c r="BP233" i="32"/>
  <c r="BP249" i="32" s="1"/>
  <c r="BF34" i="32"/>
  <c r="BF233" i="32"/>
  <c r="BF249" i="32" s="1"/>
  <c r="AY34" i="32"/>
  <c r="AY233" i="32"/>
  <c r="AY249" i="32" s="1"/>
  <c r="AR34" i="32"/>
  <c r="AR233" i="32"/>
  <c r="AR249" i="32" s="1"/>
  <c r="AH34" i="32"/>
  <c r="AH233" i="32"/>
  <c r="AH249" i="32" s="1"/>
  <c r="E42" i="8"/>
  <c r="AD1" i="23"/>
  <c r="E39" i="8" s="1"/>
  <c r="CS34" i="32"/>
  <c r="CS233" i="32"/>
  <c r="CS249" i="32" s="1"/>
  <c r="CL34" i="32"/>
  <c r="CL233" i="32"/>
  <c r="CL249" i="32" s="1"/>
  <c r="CE34" i="32"/>
  <c r="CE233" i="32"/>
  <c r="CE249" i="32" s="1"/>
  <c r="BU34" i="32"/>
  <c r="BU233" i="32"/>
  <c r="BU249" i="32" s="1"/>
  <c r="BN34" i="32"/>
  <c r="BN233" i="32"/>
  <c r="BN249" i="32" s="1"/>
  <c r="BG34" i="32"/>
  <c r="BG233" i="32"/>
  <c r="BG249" i="32" s="1"/>
  <c r="AW34" i="32"/>
  <c r="AW233" i="32"/>
  <c r="AW249" i="32" s="1"/>
  <c r="AP34" i="32"/>
  <c r="AP233" i="32"/>
  <c r="AP249" i="32" s="1"/>
  <c r="AI34" i="32"/>
  <c r="AI233" i="32"/>
  <c r="AI249" i="32" s="1"/>
  <c r="ET34" i="32"/>
  <c r="ET233" i="32"/>
  <c r="ET249" i="32" s="1"/>
  <c r="EP34" i="32"/>
  <c r="EP233" i="32"/>
  <c r="EP249" i="32" s="1"/>
  <c r="EL34" i="32"/>
  <c r="EL233" i="32"/>
  <c r="EL249" i="32" s="1"/>
  <c r="EH34" i="32"/>
  <c r="EH233" i="32"/>
  <c r="EH249" i="32" s="1"/>
  <c r="ED34" i="32"/>
  <c r="ED233" i="32"/>
  <c r="ED249" i="32" s="1"/>
  <c r="DZ34" i="32"/>
  <c r="DZ233" i="32"/>
  <c r="DZ249" i="32" s="1"/>
  <c r="DV34" i="32"/>
  <c r="DV233" i="32"/>
  <c r="DV249" i="32" s="1"/>
  <c r="DR34" i="32"/>
  <c r="DR233" i="32"/>
  <c r="DR249" i="32" s="1"/>
  <c r="DN34" i="32"/>
  <c r="DN233" i="32"/>
  <c r="DN249" i="32" s="1"/>
  <c r="DJ34" i="32"/>
  <c r="DJ233" i="32"/>
  <c r="DJ249" i="32" s="1"/>
  <c r="DF34" i="32"/>
  <c r="DF233" i="32"/>
  <c r="DF249" i="32" s="1"/>
  <c r="DB34" i="32"/>
  <c r="DB233" i="32"/>
  <c r="DB249" i="32" s="1"/>
  <c r="CX34" i="32"/>
  <c r="CX233" i="32"/>
  <c r="CX249" i="32" s="1"/>
  <c r="CT34" i="32"/>
  <c r="CT233" i="32"/>
  <c r="CT249" i="32" s="1"/>
  <c r="CJ34" i="32"/>
  <c r="CJ233" i="32"/>
  <c r="CJ249" i="32" s="1"/>
  <c r="CC34" i="32"/>
  <c r="CC233" i="32"/>
  <c r="CC249" i="32" s="1"/>
  <c r="BV34" i="32"/>
  <c r="BV233" i="32"/>
  <c r="BV249" i="32" s="1"/>
  <c r="BL34" i="32"/>
  <c r="BL233" i="32"/>
  <c r="BL249" i="32" s="1"/>
  <c r="BE34" i="32"/>
  <c r="BE233" i="32"/>
  <c r="BE249" i="32" s="1"/>
  <c r="AX34" i="32"/>
  <c r="AX233" i="32"/>
  <c r="AX249" i="32" s="1"/>
  <c r="AN34" i="32"/>
  <c r="AN233" i="32"/>
  <c r="AN249" i="32" s="1"/>
  <c r="AG34" i="32"/>
  <c r="AG233" i="32"/>
  <c r="AG249" i="32" s="1"/>
  <c r="CR34" i="32"/>
  <c r="CR233" i="32"/>
  <c r="CR249" i="32" s="1"/>
  <c r="CK34" i="32"/>
  <c r="CK233" i="32"/>
  <c r="CK249" i="32" s="1"/>
  <c r="CA34" i="32"/>
  <c r="CA233" i="32"/>
  <c r="CA249" i="32" s="1"/>
  <c r="BT34" i="32"/>
  <c r="BT233" i="32"/>
  <c r="BT249" i="32" s="1"/>
  <c r="BM34" i="32"/>
  <c r="BM233" i="32"/>
  <c r="BM249" i="32" s="1"/>
  <c r="BC34" i="32"/>
  <c r="BC233" i="32"/>
  <c r="BC249" i="32" s="1"/>
  <c r="AV34" i="32"/>
  <c r="AV233" i="32"/>
  <c r="AV249" i="32" s="1"/>
  <c r="AO34" i="32"/>
  <c r="AO233" i="32"/>
  <c r="AO249" i="32" s="1"/>
  <c r="EW34" i="32"/>
  <c r="EW233" i="32"/>
  <c r="EW249" i="32" s="1"/>
  <c r="ES34" i="32"/>
  <c r="ES233" i="32"/>
  <c r="ES249" i="32" s="1"/>
  <c r="EO34" i="32"/>
  <c r="EO233" i="32"/>
  <c r="EO249" i="32" s="1"/>
  <c r="EK34" i="32"/>
  <c r="EK233" i="32"/>
  <c r="EK249" i="32" s="1"/>
  <c r="EG34" i="32"/>
  <c r="EG233" i="32"/>
  <c r="EG249" i="32" s="1"/>
  <c r="EC34" i="32"/>
  <c r="EC233" i="32"/>
  <c r="EC249" i="32" s="1"/>
  <c r="DY34" i="32"/>
  <c r="DY233" i="32"/>
  <c r="DY249" i="32" s="1"/>
  <c r="DU34" i="32"/>
  <c r="DU233" i="32"/>
  <c r="DU249" i="32" s="1"/>
  <c r="DQ34" i="32"/>
  <c r="DQ233" i="32"/>
  <c r="DQ249" i="32" s="1"/>
  <c r="DM34" i="32"/>
  <c r="DM233" i="32"/>
  <c r="DM249" i="32" s="1"/>
  <c r="DI34" i="32"/>
  <c r="DI233" i="32"/>
  <c r="DI249" i="32" s="1"/>
  <c r="DE34" i="32"/>
  <c r="DE233" i="32"/>
  <c r="DE249" i="32" s="1"/>
  <c r="DA34" i="32"/>
  <c r="DA233" i="32"/>
  <c r="DA249" i="32" s="1"/>
  <c r="CW34" i="32"/>
  <c r="CW233" i="32"/>
  <c r="CW249" i="32" s="1"/>
  <c r="CP34" i="32"/>
  <c r="CP233" i="32"/>
  <c r="CP249" i="32" s="1"/>
  <c r="CI34" i="32"/>
  <c r="CI233" i="32"/>
  <c r="CI249" i="32" s="1"/>
  <c r="CB34" i="32"/>
  <c r="CB233" i="32"/>
  <c r="CB249" i="32" s="1"/>
  <c r="BR34" i="32"/>
  <c r="BR233" i="32"/>
  <c r="BR249" i="32" s="1"/>
  <c r="BK34" i="32"/>
  <c r="BK233" i="32"/>
  <c r="BK249" i="32" s="1"/>
  <c r="BD34" i="32"/>
  <c r="BD233" i="32"/>
  <c r="BD249" i="32" s="1"/>
  <c r="AT34" i="32"/>
  <c r="AT233" i="32"/>
  <c r="AT249" i="32" s="1"/>
  <c r="AM34" i="32"/>
  <c r="AM233" i="32"/>
  <c r="AM249" i="32" s="1"/>
  <c r="D207" i="32" l="1"/>
  <c r="E53" i="8" s="1"/>
  <c r="AF254" i="32"/>
  <c r="AE34" i="32"/>
  <c r="AF36" i="32"/>
  <c r="AF275" i="32" s="1"/>
  <c r="AT254" i="32"/>
  <c r="AT270" i="32" s="1"/>
  <c r="AU16" i="36" s="1"/>
  <c r="AT36" i="32"/>
  <c r="AT275" i="32" s="1"/>
  <c r="BK254" i="32"/>
  <c r="BK270" i="32" s="1"/>
  <c r="BL16" i="36" s="1"/>
  <c r="BK36" i="32"/>
  <c r="BK275" i="32" s="1"/>
  <c r="CB254" i="32"/>
  <c r="CB270" i="32" s="1"/>
  <c r="CC16" i="36" s="1"/>
  <c r="CB36" i="32"/>
  <c r="CB275" i="32" s="1"/>
  <c r="CP254" i="32"/>
  <c r="CP270" i="32" s="1"/>
  <c r="CQ16" i="36" s="1"/>
  <c r="CP36" i="32"/>
  <c r="CP275" i="32" s="1"/>
  <c r="DA254" i="32"/>
  <c r="DA270" i="32" s="1"/>
  <c r="DB16" i="36" s="1"/>
  <c r="DA36" i="32"/>
  <c r="DA275" i="32" s="1"/>
  <c r="DI254" i="32"/>
  <c r="DI270" i="32" s="1"/>
  <c r="DJ16" i="36" s="1"/>
  <c r="DI36" i="32"/>
  <c r="DI275" i="32" s="1"/>
  <c r="DQ254" i="32"/>
  <c r="DQ270" i="32" s="1"/>
  <c r="DR16" i="36" s="1"/>
  <c r="DQ36" i="32"/>
  <c r="DQ275" i="32" s="1"/>
  <c r="DY254" i="32"/>
  <c r="DY270" i="32" s="1"/>
  <c r="DZ16" i="36" s="1"/>
  <c r="DY36" i="32"/>
  <c r="DY275" i="32" s="1"/>
  <c r="EG254" i="32"/>
  <c r="EG270" i="32" s="1"/>
  <c r="EH16" i="36" s="1"/>
  <c r="EG36" i="32"/>
  <c r="EG275" i="32" s="1"/>
  <c r="EO254" i="32"/>
  <c r="EO270" i="32" s="1"/>
  <c r="EP16" i="36" s="1"/>
  <c r="EO36" i="32"/>
  <c r="EO275" i="32" s="1"/>
  <c r="EW254" i="32"/>
  <c r="EW270" i="32" s="1"/>
  <c r="EX16" i="36" s="1"/>
  <c r="EW36" i="32"/>
  <c r="EW275" i="32" s="1"/>
  <c r="AV254" i="32"/>
  <c r="AV270" i="32" s="1"/>
  <c r="AW16" i="36" s="1"/>
  <c r="AV36" i="32"/>
  <c r="AV275" i="32" s="1"/>
  <c r="BM254" i="32"/>
  <c r="BM270" i="32" s="1"/>
  <c r="BN16" i="36" s="1"/>
  <c r="BM36" i="32"/>
  <c r="BM275" i="32" s="1"/>
  <c r="CA254" i="32"/>
  <c r="CA270" i="32" s="1"/>
  <c r="CB16" i="36" s="1"/>
  <c r="CA36" i="32"/>
  <c r="CA275" i="32" s="1"/>
  <c r="CR254" i="32"/>
  <c r="CR270" i="32" s="1"/>
  <c r="CS16" i="36" s="1"/>
  <c r="CR36" i="32"/>
  <c r="CR275" i="32" s="1"/>
  <c r="AN254" i="32"/>
  <c r="AN270" i="32" s="1"/>
  <c r="AO16" i="36" s="1"/>
  <c r="AN36" i="32"/>
  <c r="AN275" i="32" s="1"/>
  <c r="BE254" i="32"/>
  <c r="BE270" i="32" s="1"/>
  <c r="BF16" i="36" s="1"/>
  <c r="BE36" i="32"/>
  <c r="BE275" i="32" s="1"/>
  <c r="BV254" i="32"/>
  <c r="BV270" i="32" s="1"/>
  <c r="BW16" i="36" s="1"/>
  <c r="BV36" i="32"/>
  <c r="BV275" i="32" s="1"/>
  <c r="CJ254" i="32"/>
  <c r="CJ270" i="32" s="1"/>
  <c r="CK16" i="36" s="1"/>
  <c r="CJ36" i="32"/>
  <c r="CJ275" i="32" s="1"/>
  <c r="CX254" i="32"/>
  <c r="CX270" i="32" s="1"/>
  <c r="CY16" i="36" s="1"/>
  <c r="CX36" i="32"/>
  <c r="CX275" i="32" s="1"/>
  <c r="DF254" i="32"/>
  <c r="DF270" i="32" s="1"/>
  <c r="DG16" i="36" s="1"/>
  <c r="DF36" i="32"/>
  <c r="DF275" i="32" s="1"/>
  <c r="DN254" i="32"/>
  <c r="DN270" i="32" s="1"/>
  <c r="DO16" i="36" s="1"/>
  <c r="DN36" i="32"/>
  <c r="DN275" i="32" s="1"/>
  <c r="DV254" i="32"/>
  <c r="DV270" i="32" s="1"/>
  <c r="DW16" i="36" s="1"/>
  <c r="DV36" i="32"/>
  <c r="DV275" i="32" s="1"/>
  <c r="ED254" i="32"/>
  <c r="ED270" i="32" s="1"/>
  <c r="EE16" i="36" s="1"/>
  <c r="ED36" i="32"/>
  <c r="ED275" i="32" s="1"/>
  <c r="EL254" i="32"/>
  <c r="EL270" i="32" s="1"/>
  <c r="EM16" i="36" s="1"/>
  <c r="EL36" i="32"/>
  <c r="EL275" i="32" s="1"/>
  <c r="ET254" i="32"/>
  <c r="ET270" i="32" s="1"/>
  <c r="EU16" i="36" s="1"/>
  <c r="ET36" i="32"/>
  <c r="ET275" i="32" s="1"/>
  <c r="AP254" i="32"/>
  <c r="AP270" i="32" s="1"/>
  <c r="AQ16" i="36" s="1"/>
  <c r="AP36" i="32"/>
  <c r="AP275" i="32" s="1"/>
  <c r="BG254" i="32"/>
  <c r="BG270" i="32" s="1"/>
  <c r="BH16" i="36" s="1"/>
  <c r="BG36" i="32"/>
  <c r="BG275" i="32" s="1"/>
  <c r="BU254" i="32"/>
  <c r="BU270" i="32" s="1"/>
  <c r="BV16" i="36" s="1"/>
  <c r="BU36" i="32"/>
  <c r="BU275" i="32" s="1"/>
  <c r="CL254" i="32"/>
  <c r="CL270" i="32" s="1"/>
  <c r="CM16" i="36" s="1"/>
  <c r="CL36" i="32"/>
  <c r="CL275" i="32" s="1"/>
  <c r="AR254" i="32"/>
  <c r="AR270" i="32" s="1"/>
  <c r="AS16" i="36" s="1"/>
  <c r="AR36" i="32"/>
  <c r="AR275" i="32" s="1"/>
  <c r="BF254" i="32"/>
  <c r="BF270" i="32" s="1"/>
  <c r="BG16" i="36" s="1"/>
  <c r="BF36" i="32"/>
  <c r="BF275" i="32" s="1"/>
  <c r="BW254" i="32"/>
  <c r="BW270" i="32" s="1"/>
  <c r="BX16" i="36" s="1"/>
  <c r="BW36" i="32"/>
  <c r="BW275" i="32" s="1"/>
  <c r="CN254" i="32"/>
  <c r="CN270" i="32" s="1"/>
  <c r="CO16" i="36" s="1"/>
  <c r="CN36" i="32"/>
  <c r="CN275" i="32" s="1"/>
  <c r="CY254" i="32"/>
  <c r="CY270" i="32" s="1"/>
  <c r="CZ16" i="36" s="1"/>
  <c r="CY36" i="32"/>
  <c r="CY275" i="32" s="1"/>
  <c r="DG254" i="32"/>
  <c r="DG270" i="32" s="1"/>
  <c r="DH16" i="36" s="1"/>
  <c r="DG36" i="32"/>
  <c r="DG275" i="32" s="1"/>
  <c r="DO254" i="32"/>
  <c r="DO270" i="32" s="1"/>
  <c r="DP16" i="36" s="1"/>
  <c r="DO36" i="32"/>
  <c r="DO275" i="32" s="1"/>
  <c r="DW254" i="32"/>
  <c r="DW270" i="32" s="1"/>
  <c r="DX16" i="36" s="1"/>
  <c r="DW36" i="32"/>
  <c r="DW275" i="32" s="1"/>
  <c r="EE254" i="32"/>
  <c r="EE270" i="32" s="1"/>
  <c r="EF16" i="36" s="1"/>
  <c r="EE36" i="32"/>
  <c r="EE275" i="32" s="1"/>
  <c r="EM254" i="32"/>
  <c r="EM270" i="32" s="1"/>
  <c r="EN16" i="36" s="1"/>
  <c r="EM36" i="32"/>
  <c r="EM275" i="32" s="1"/>
  <c r="EU254" i="32"/>
  <c r="EU270" i="32" s="1"/>
  <c r="EV16" i="36" s="1"/>
  <c r="EU36" i="32"/>
  <c r="EU275" i="32" s="1"/>
  <c r="AQ254" i="32"/>
  <c r="AQ270" i="32" s="1"/>
  <c r="AR16" i="36" s="1"/>
  <c r="AQ36" i="32"/>
  <c r="AQ275" i="32" s="1"/>
  <c r="BH254" i="32"/>
  <c r="BH270" i="32" s="1"/>
  <c r="BI16" i="36" s="1"/>
  <c r="BH36" i="32"/>
  <c r="BH275" i="32" s="1"/>
  <c r="BY254" i="32"/>
  <c r="BY270" i="32" s="1"/>
  <c r="BZ16" i="36" s="1"/>
  <c r="BY36" i="32"/>
  <c r="BY275" i="32" s="1"/>
  <c r="CM254" i="32"/>
  <c r="CM270" i="32" s="1"/>
  <c r="CN16" i="36" s="1"/>
  <c r="CM36" i="32"/>
  <c r="CM275" i="32" s="1"/>
  <c r="AS254" i="32"/>
  <c r="AS270" i="32" s="1"/>
  <c r="AT16" i="36" s="1"/>
  <c r="AS36" i="32"/>
  <c r="AS275" i="32" s="1"/>
  <c r="BJ254" i="32"/>
  <c r="BJ270" i="32" s="1"/>
  <c r="BK16" i="36" s="1"/>
  <c r="BJ36" i="32"/>
  <c r="BJ275" i="32" s="1"/>
  <c r="BX254" i="32"/>
  <c r="BX270" i="32" s="1"/>
  <c r="BY16" i="36" s="1"/>
  <c r="BX36" i="32"/>
  <c r="BX275" i="32" s="1"/>
  <c r="CO254" i="32"/>
  <c r="CO270" i="32" s="1"/>
  <c r="CP16" i="36" s="1"/>
  <c r="CO36" i="32"/>
  <c r="CO275" i="32" s="1"/>
  <c r="CZ254" i="32"/>
  <c r="CZ270" i="32" s="1"/>
  <c r="DA16" i="36" s="1"/>
  <c r="CZ36" i="32"/>
  <c r="CZ275" i="32" s="1"/>
  <c r="DH254" i="32"/>
  <c r="DH270" i="32" s="1"/>
  <c r="DI16" i="36" s="1"/>
  <c r="DH36" i="32"/>
  <c r="DH275" i="32" s="1"/>
  <c r="DP254" i="32"/>
  <c r="DP270" i="32" s="1"/>
  <c r="DQ16" i="36" s="1"/>
  <c r="DP36" i="32"/>
  <c r="DP275" i="32" s="1"/>
  <c r="DX254" i="32"/>
  <c r="DX270" i="32" s="1"/>
  <c r="DY16" i="36" s="1"/>
  <c r="DX36" i="32"/>
  <c r="DX275" i="32" s="1"/>
  <c r="EF254" i="32"/>
  <c r="EF270" i="32" s="1"/>
  <c r="EG16" i="36" s="1"/>
  <c r="EF36" i="32"/>
  <c r="EF275" i="32" s="1"/>
  <c r="EN254" i="32"/>
  <c r="EN270" i="32" s="1"/>
  <c r="EO16" i="36" s="1"/>
  <c r="EN36" i="32"/>
  <c r="EN275" i="32" s="1"/>
  <c r="EV254" i="32"/>
  <c r="EV270" i="32" s="1"/>
  <c r="EW16" i="36" s="1"/>
  <c r="EV36" i="32"/>
  <c r="EV275" i="32" s="1"/>
  <c r="AU254" i="32"/>
  <c r="AU270" i="32" s="1"/>
  <c r="AV16" i="36" s="1"/>
  <c r="AU36" i="32"/>
  <c r="AU275" i="32" s="1"/>
  <c r="BI254" i="32"/>
  <c r="BI270" i="32" s="1"/>
  <c r="BJ16" i="36" s="1"/>
  <c r="BI36" i="32"/>
  <c r="BI275" i="32" s="1"/>
  <c r="BZ254" i="32"/>
  <c r="BZ270" i="32" s="1"/>
  <c r="CA16" i="36" s="1"/>
  <c r="BZ36" i="32"/>
  <c r="BZ275" i="32" s="1"/>
  <c r="CQ254" i="32"/>
  <c r="CQ270" i="32" s="1"/>
  <c r="CR16" i="36" s="1"/>
  <c r="CQ36" i="32"/>
  <c r="CQ275" i="32" s="1"/>
  <c r="AE233" i="32"/>
  <c r="AE249" i="32" s="1"/>
  <c r="AF249" i="32"/>
  <c r="AM254" i="32"/>
  <c r="AM270" i="32" s="1"/>
  <c r="AN16" i="36" s="1"/>
  <c r="AM36" i="32"/>
  <c r="AM275" i="32" s="1"/>
  <c r="BD254" i="32"/>
  <c r="BD270" i="32" s="1"/>
  <c r="BE16" i="36" s="1"/>
  <c r="BD36" i="32"/>
  <c r="BD275" i="32" s="1"/>
  <c r="BR254" i="32"/>
  <c r="BR270" i="32" s="1"/>
  <c r="BS16" i="36" s="1"/>
  <c r="BR36" i="32"/>
  <c r="BR275" i="32" s="1"/>
  <c r="CI254" i="32"/>
  <c r="CI270" i="32" s="1"/>
  <c r="CJ16" i="36" s="1"/>
  <c r="CI36" i="32"/>
  <c r="CI275" i="32" s="1"/>
  <c r="CW254" i="32"/>
  <c r="CW270" i="32" s="1"/>
  <c r="CX16" i="36" s="1"/>
  <c r="CW36" i="32"/>
  <c r="CW275" i="32" s="1"/>
  <c r="DE254" i="32"/>
  <c r="DE270" i="32" s="1"/>
  <c r="DF16" i="36" s="1"/>
  <c r="DE36" i="32"/>
  <c r="DE275" i="32" s="1"/>
  <c r="DM254" i="32"/>
  <c r="DM270" i="32" s="1"/>
  <c r="DN16" i="36" s="1"/>
  <c r="DM36" i="32"/>
  <c r="DM275" i="32" s="1"/>
  <c r="DU254" i="32"/>
  <c r="DU270" i="32" s="1"/>
  <c r="DV16" i="36" s="1"/>
  <c r="DU36" i="32"/>
  <c r="DU275" i="32" s="1"/>
  <c r="EC254" i="32"/>
  <c r="EC270" i="32" s="1"/>
  <c r="ED16" i="36" s="1"/>
  <c r="EC36" i="32"/>
  <c r="EC275" i="32" s="1"/>
  <c r="EK254" i="32"/>
  <c r="EK270" i="32" s="1"/>
  <c r="EL16" i="36" s="1"/>
  <c r="EK36" i="32"/>
  <c r="EK275" i="32" s="1"/>
  <c r="ES254" i="32"/>
  <c r="ES270" i="32" s="1"/>
  <c r="ET16" i="36" s="1"/>
  <c r="ES36" i="32"/>
  <c r="ES275" i="32" s="1"/>
  <c r="AO254" i="32"/>
  <c r="AO270" i="32" s="1"/>
  <c r="AP16" i="36" s="1"/>
  <c r="AO36" i="32"/>
  <c r="AO275" i="32" s="1"/>
  <c r="BC254" i="32"/>
  <c r="BC270" i="32" s="1"/>
  <c r="BD16" i="36" s="1"/>
  <c r="BC36" i="32"/>
  <c r="BC275" i="32" s="1"/>
  <c r="BT254" i="32"/>
  <c r="BT270" i="32" s="1"/>
  <c r="BU16" i="36" s="1"/>
  <c r="BT36" i="32"/>
  <c r="BT275" i="32" s="1"/>
  <c r="CK254" i="32"/>
  <c r="CK270" i="32" s="1"/>
  <c r="CL16" i="36" s="1"/>
  <c r="CK36" i="32"/>
  <c r="CK275" i="32" s="1"/>
  <c r="AG254" i="32"/>
  <c r="AG270" i="32" s="1"/>
  <c r="AH16" i="36" s="1"/>
  <c r="AG36" i="32"/>
  <c r="AG275" i="32" s="1"/>
  <c r="AX254" i="32"/>
  <c r="AX270" i="32" s="1"/>
  <c r="AY16" i="36" s="1"/>
  <c r="AX36" i="32"/>
  <c r="AX275" i="32" s="1"/>
  <c r="BL254" i="32"/>
  <c r="BL270" i="32" s="1"/>
  <c r="BM16" i="36" s="1"/>
  <c r="BL36" i="32"/>
  <c r="BL275" i="32" s="1"/>
  <c r="CC254" i="32"/>
  <c r="CC270" i="32" s="1"/>
  <c r="CD16" i="36" s="1"/>
  <c r="CC36" i="32"/>
  <c r="CC275" i="32" s="1"/>
  <c r="CT254" i="32"/>
  <c r="CT270" i="32" s="1"/>
  <c r="CU16" i="36" s="1"/>
  <c r="CT36" i="32"/>
  <c r="CT275" i="32" s="1"/>
  <c r="DB254" i="32"/>
  <c r="DB270" i="32" s="1"/>
  <c r="DC16" i="36" s="1"/>
  <c r="DB36" i="32"/>
  <c r="DB275" i="32" s="1"/>
  <c r="DJ254" i="32"/>
  <c r="DJ270" i="32" s="1"/>
  <c r="DK16" i="36" s="1"/>
  <c r="DJ36" i="32"/>
  <c r="DJ275" i="32" s="1"/>
  <c r="DR254" i="32"/>
  <c r="DR270" i="32" s="1"/>
  <c r="DS16" i="36" s="1"/>
  <c r="DR36" i="32"/>
  <c r="DR275" i="32" s="1"/>
  <c r="DZ254" i="32"/>
  <c r="DZ270" i="32" s="1"/>
  <c r="EA16" i="36" s="1"/>
  <c r="DZ36" i="32"/>
  <c r="DZ275" i="32" s="1"/>
  <c r="EH254" i="32"/>
  <c r="EH270" i="32" s="1"/>
  <c r="EI16" i="36" s="1"/>
  <c r="EH36" i="32"/>
  <c r="EH275" i="32" s="1"/>
  <c r="EP254" i="32"/>
  <c r="EP270" i="32" s="1"/>
  <c r="EQ16" i="36" s="1"/>
  <c r="EP36" i="32"/>
  <c r="EP275" i="32" s="1"/>
  <c r="AI254" i="32"/>
  <c r="AI270" i="32" s="1"/>
  <c r="AJ16" i="36" s="1"/>
  <c r="AI36" i="32"/>
  <c r="AI275" i="32" s="1"/>
  <c r="AW254" i="32"/>
  <c r="AW270" i="32" s="1"/>
  <c r="AX16" i="36" s="1"/>
  <c r="AW36" i="32"/>
  <c r="AW275" i="32" s="1"/>
  <c r="BN254" i="32"/>
  <c r="BN270" i="32" s="1"/>
  <c r="BO16" i="36" s="1"/>
  <c r="BN36" i="32"/>
  <c r="BN275" i="32" s="1"/>
  <c r="CE254" i="32"/>
  <c r="CE270" i="32" s="1"/>
  <c r="CF16" i="36" s="1"/>
  <c r="CE36" i="32"/>
  <c r="CE275" i="32" s="1"/>
  <c r="CS254" i="32"/>
  <c r="CS270" i="32" s="1"/>
  <c r="CT16" i="36" s="1"/>
  <c r="CS36" i="32"/>
  <c r="CS275" i="32" s="1"/>
  <c r="AH254" i="32"/>
  <c r="AH270" i="32" s="1"/>
  <c r="AI16" i="36" s="1"/>
  <c r="AH36" i="32"/>
  <c r="AH275" i="32" s="1"/>
  <c r="AY254" i="32"/>
  <c r="AY270" i="32" s="1"/>
  <c r="AZ16" i="36" s="1"/>
  <c r="AY36" i="32"/>
  <c r="AY275" i="32" s="1"/>
  <c r="BP254" i="32"/>
  <c r="BP270" i="32" s="1"/>
  <c r="BQ16" i="36" s="1"/>
  <c r="BP36" i="32"/>
  <c r="BP275" i="32" s="1"/>
  <c r="CD254" i="32"/>
  <c r="CD270" i="32" s="1"/>
  <c r="CE16" i="36" s="1"/>
  <c r="CD36" i="32"/>
  <c r="CD275" i="32" s="1"/>
  <c r="CU254" i="32"/>
  <c r="CU270" i="32" s="1"/>
  <c r="CV16" i="36" s="1"/>
  <c r="CU36" i="32"/>
  <c r="CU275" i="32" s="1"/>
  <c r="DC254" i="32"/>
  <c r="DC270" i="32" s="1"/>
  <c r="DD16" i="36" s="1"/>
  <c r="DC36" i="32"/>
  <c r="DC275" i="32" s="1"/>
  <c r="DK254" i="32"/>
  <c r="DK270" i="32" s="1"/>
  <c r="DL16" i="36" s="1"/>
  <c r="DK36" i="32"/>
  <c r="DK275" i="32" s="1"/>
  <c r="DS254" i="32"/>
  <c r="DS270" i="32" s="1"/>
  <c r="DT16" i="36" s="1"/>
  <c r="DS36" i="32"/>
  <c r="DS275" i="32" s="1"/>
  <c r="EA254" i="32"/>
  <c r="EA270" i="32" s="1"/>
  <c r="EB16" i="36" s="1"/>
  <c r="EA36" i="32"/>
  <c r="EA275" i="32" s="1"/>
  <c r="EI254" i="32"/>
  <c r="EI270" i="32" s="1"/>
  <c r="EJ16" i="36" s="1"/>
  <c r="EI36" i="32"/>
  <c r="EI275" i="32" s="1"/>
  <c r="EQ254" i="32"/>
  <c r="EQ270" i="32" s="1"/>
  <c r="ER16" i="36" s="1"/>
  <c r="EQ36" i="32"/>
  <c r="EQ275" i="32" s="1"/>
  <c r="AJ254" i="32"/>
  <c r="AJ270" i="32" s="1"/>
  <c r="AK16" i="36" s="1"/>
  <c r="AJ36" i="32"/>
  <c r="AJ275" i="32" s="1"/>
  <c r="BA254" i="32"/>
  <c r="BA270" i="32" s="1"/>
  <c r="BB16" i="36" s="1"/>
  <c r="BA36" i="32"/>
  <c r="BA275" i="32" s="1"/>
  <c r="BO254" i="32"/>
  <c r="BO270" i="32" s="1"/>
  <c r="BP16" i="36" s="1"/>
  <c r="BO36" i="32"/>
  <c r="BO275" i="32" s="1"/>
  <c r="CF254" i="32"/>
  <c r="CF270" i="32" s="1"/>
  <c r="CG16" i="36" s="1"/>
  <c r="CF36" i="32"/>
  <c r="CF275" i="32" s="1"/>
  <c r="EX254" i="32"/>
  <c r="EX270" i="32" s="1"/>
  <c r="EX36" i="32"/>
  <c r="EX275" i="32" s="1"/>
  <c r="AL254" i="32"/>
  <c r="AL270" i="32" s="1"/>
  <c r="AM16" i="36" s="1"/>
  <c r="AL36" i="32"/>
  <c r="AL275" i="32" s="1"/>
  <c r="AZ254" i="32"/>
  <c r="AZ270" i="32" s="1"/>
  <c r="BA16" i="36" s="1"/>
  <c r="AZ36" i="32"/>
  <c r="AZ275" i="32" s="1"/>
  <c r="BQ254" i="32"/>
  <c r="BQ270" i="32" s="1"/>
  <c r="BR16" i="36" s="1"/>
  <c r="BQ36" i="32"/>
  <c r="BQ275" i="32" s="1"/>
  <c r="CH254" i="32"/>
  <c r="CH270" i="32" s="1"/>
  <c r="CI16" i="36" s="1"/>
  <c r="CH36" i="32"/>
  <c r="CH275" i="32" s="1"/>
  <c r="CV254" i="32"/>
  <c r="CV270" i="32" s="1"/>
  <c r="CW16" i="36" s="1"/>
  <c r="CV36" i="32"/>
  <c r="CV275" i="32" s="1"/>
  <c r="DD254" i="32"/>
  <c r="DD270" i="32" s="1"/>
  <c r="DE16" i="36" s="1"/>
  <c r="DD36" i="32"/>
  <c r="DD275" i="32" s="1"/>
  <c r="DL254" i="32"/>
  <c r="DL270" i="32" s="1"/>
  <c r="DM16" i="36" s="1"/>
  <c r="DL36" i="32"/>
  <c r="DL275" i="32" s="1"/>
  <c r="DT254" i="32"/>
  <c r="DT270" i="32" s="1"/>
  <c r="DU16" i="36" s="1"/>
  <c r="DT36" i="32"/>
  <c r="DT275" i="32" s="1"/>
  <c r="EB254" i="32"/>
  <c r="EB270" i="32" s="1"/>
  <c r="EC16" i="36" s="1"/>
  <c r="EB36" i="32"/>
  <c r="EB275" i="32" s="1"/>
  <c r="EJ254" i="32"/>
  <c r="EJ270" i="32" s="1"/>
  <c r="EK16" i="36" s="1"/>
  <c r="EJ36" i="32"/>
  <c r="EJ275" i="32" s="1"/>
  <c r="ER254" i="32"/>
  <c r="ER270" i="32" s="1"/>
  <c r="ES16" i="36" s="1"/>
  <c r="ER36" i="32"/>
  <c r="ER275" i="32" s="1"/>
  <c r="AK254" i="32"/>
  <c r="AK270" i="32" s="1"/>
  <c r="AL16" i="36" s="1"/>
  <c r="AK36" i="32"/>
  <c r="AK275" i="32" s="1"/>
  <c r="BB254" i="32"/>
  <c r="BB270" i="32" s="1"/>
  <c r="BC16" i="36" s="1"/>
  <c r="BB36" i="32"/>
  <c r="BB275" i="32" s="1"/>
  <c r="BS254" i="32"/>
  <c r="BS270" i="32" s="1"/>
  <c r="BT16" i="36" s="1"/>
  <c r="BS36" i="32"/>
  <c r="BS275" i="32" s="1"/>
  <c r="CG254" i="32"/>
  <c r="CG270" i="32" s="1"/>
  <c r="CH16" i="36" s="1"/>
  <c r="CG36" i="32"/>
  <c r="CG275" i="32" s="1"/>
  <c r="EZ32" i="32"/>
  <c r="D12" i="32" s="1"/>
  <c r="D1" i="32" s="1"/>
  <c r="E52" i="8" s="1"/>
  <c r="AE26" i="32"/>
  <c r="AF230" i="32" l="1"/>
  <c r="AH230" i="32"/>
  <c r="AJ230" i="32"/>
  <c r="AL230" i="32"/>
  <c r="AN230" i="32"/>
  <c r="AP230" i="32"/>
  <c r="AR230" i="32"/>
  <c r="AT230" i="32"/>
  <c r="AV230" i="32"/>
  <c r="AX230" i="32"/>
  <c r="AZ230" i="32"/>
  <c r="BB230" i="32"/>
  <c r="BD230" i="32"/>
  <c r="BF230" i="32"/>
  <c r="BH230" i="32"/>
  <c r="BJ230" i="32"/>
  <c r="BL230" i="32"/>
  <c r="BN230" i="32"/>
  <c r="BP230" i="32"/>
  <c r="BR230" i="32"/>
  <c r="BT230" i="32"/>
  <c r="BV230" i="32"/>
  <c r="BX230" i="32"/>
  <c r="BZ230" i="32"/>
  <c r="CB230" i="32"/>
  <c r="CD230" i="32"/>
  <c r="CF230" i="32"/>
  <c r="CH230" i="32"/>
  <c r="CJ230" i="32"/>
  <c r="CL230" i="32"/>
  <c r="CN230" i="32"/>
  <c r="CP230" i="32"/>
  <c r="CR230" i="32"/>
  <c r="CT230" i="32"/>
  <c r="CV230" i="32"/>
  <c r="CX230" i="32"/>
  <c r="CZ230" i="32"/>
  <c r="DB230" i="32"/>
  <c r="DD230" i="32"/>
  <c r="DF230" i="32"/>
  <c r="DH230" i="32"/>
  <c r="DJ230" i="32"/>
  <c r="DL230" i="32"/>
  <c r="DN230" i="32"/>
  <c r="DP230" i="32"/>
  <c r="DR230" i="32"/>
  <c r="DT230" i="32"/>
  <c r="DV230" i="32"/>
  <c r="DX230" i="32"/>
  <c r="DZ230" i="32"/>
  <c r="EB230" i="32"/>
  <c r="ED230" i="32"/>
  <c r="EF230" i="32"/>
  <c r="EH230" i="32"/>
  <c r="EJ230" i="32"/>
  <c r="EL230" i="32"/>
  <c r="EN230" i="32"/>
  <c r="EP230" i="32"/>
  <c r="ER230" i="32"/>
  <c r="ET230" i="32"/>
  <c r="EV230" i="32"/>
  <c r="EX230" i="32"/>
  <c r="AE230" i="32"/>
  <c r="AG230" i="32"/>
  <c r="AI230" i="32"/>
  <c r="AK230" i="32"/>
  <c r="AM230" i="32"/>
  <c r="AO230" i="32"/>
  <c r="AQ230" i="32"/>
  <c r="AS230" i="32"/>
  <c r="AU230" i="32"/>
  <c r="AW230" i="32"/>
  <c r="AY230" i="32"/>
  <c r="BA230" i="32"/>
  <c r="BC230" i="32"/>
  <c r="BE230" i="32"/>
  <c r="BG230" i="32"/>
  <c r="BI230" i="32"/>
  <c r="BK230" i="32"/>
  <c r="BM230" i="32"/>
  <c r="BO230" i="32"/>
  <c r="BQ230" i="32"/>
  <c r="BS230" i="32"/>
  <c r="BU230" i="32"/>
  <c r="BW230" i="32"/>
  <c r="BY230" i="32"/>
  <c r="CA230" i="32"/>
  <c r="CC230" i="32"/>
  <c r="CE230" i="32"/>
  <c r="CG230" i="32"/>
  <c r="CI230" i="32"/>
  <c r="CK230" i="32"/>
  <c r="CM230" i="32"/>
  <c r="CO230" i="32"/>
  <c r="CQ230" i="32"/>
  <c r="CS230" i="32"/>
  <c r="CU230" i="32"/>
  <c r="CW230" i="32"/>
  <c r="CY230" i="32"/>
  <c r="DA230" i="32"/>
  <c r="DC230" i="32"/>
  <c r="DE230" i="32"/>
  <c r="DG230" i="32"/>
  <c r="DI230" i="32"/>
  <c r="DK230" i="32"/>
  <c r="DM230" i="32"/>
  <c r="DO230" i="32"/>
  <c r="DQ230" i="32"/>
  <c r="DS230" i="32"/>
  <c r="DU230" i="32"/>
  <c r="DW230" i="32"/>
  <c r="DY230" i="32"/>
  <c r="EA230" i="32"/>
  <c r="EC230" i="32"/>
  <c r="EE230" i="32"/>
  <c r="EG230" i="32"/>
  <c r="EI230" i="32"/>
  <c r="EK230" i="32"/>
  <c r="EM230" i="32"/>
  <c r="EO230" i="32"/>
  <c r="EQ230" i="32"/>
  <c r="ES230" i="32"/>
  <c r="EU230" i="32"/>
  <c r="EW230" i="32"/>
  <c r="BS55" i="30"/>
  <c r="BS23" i="30"/>
  <c r="BS53" i="30"/>
  <c r="BS22" i="30"/>
  <c r="BS54" i="30"/>
  <c r="BS52" i="30"/>
  <c r="BS15" i="30"/>
  <c r="BS51" i="30"/>
  <c r="BS16" i="30"/>
  <c r="BS17" i="30"/>
  <c r="AK22" i="30"/>
  <c r="AK55" i="30"/>
  <c r="AK23" i="30"/>
  <c r="AK52" i="30"/>
  <c r="AK53" i="30"/>
  <c r="AK54" i="30"/>
  <c r="AK15" i="30"/>
  <c r="AK51" i="30"/>
  <c r="AK17" i="30"/>
  <c r="AK16" i="30"/>
  <c r="EJ55" i="30"/>
  <c r="EJ23" i="30"/>
  <c r="EJ53" i="30"/>
  <c r="EJ52" i="30"/>
  <c r="EJ22" i="30"/>
  <c r="EJ54" i="30"/>
  <c r="EJ15" i="30"/>
  <c r="EJ51" i="30"/>
  <c r="EJ16" i="30"/>
  <c r="EJ17" i="30"/>
  <c r="DT55" i="30"/>
  <c r="DT23" i="30"/>
  <c r="DT53" i="30"/>
  <c r="DT52" i="30"/>
  <c r="DT22" i="30"/>
  <c r="DT54" i="30"/>
  <c r="DT15" i="30"/>
  <c r="DT51" i="30"/>
  <c r="DT16" i="30"/>
  <c r="DT17" i="30"/>
  <c r="DD23" i="30"/>
  <c r="DD53" i="30"/>
  <c r="DD52" i="30"/>
  <c r="DD22" i="30"/>
  <c r="DD54" i="30"/>
  <c r="DD55" i="30"/>
  <c r="DD15" i="30"/>
  <c r="DD51" i="30"/>
  <c r="DD16" i="30"/>
  <c r="DD17" i="30"/>
  <c r="CH54" i="30"/>
  <c r="CH55" i="30"/>
  <c r="CH22" i="30"/>
  <c r="CH23" i="30"/>
  <c r="CH53" i="30"/>
  <c r="CH52" i="30"/>
  <c r="CH15" i="30"/>
  <c r="CH51" i="30"/>
  <c r="CH17" i="30"/>
  <c r="CH16" i="30"/>
  <c r="AZ52" i="30"/>
  <c r="AZ54" i="30"/>
  <c r="AZ55" i="30"/>
  <c r="AZ23" i="30"/>
  <c r="AZ53" i="30"/>
  <c r="AZ22" i="30"/>
  <c r="AZ15" i="30"/>
  <c r="AZ51" i="30"/>
  <c r="AZ16" i="30"/>
  <c r="AZ17" i="30"/>
  <c r="EX54" i="30"/>
  <c r="EX55" i="30"/>
  <c r="EX23" i="30"/>
  <c r="EX52" i="30"/>
  <c r="EX22" i="30"/>
  <c r="EX53" i="30"/>
  <c r="EX15" i="30"/>
  <c r="EX51" i="30"/>
  <c r="EX17" i="30"/>
  <c r="EX16" i="30"/>
  <c r="BO53" i="30"/>
  <c r="BO22" i="30"/>
  <c r="BO52" i="30"/>
  <c r="BO54" i="30"/>
  <c r="BO55" i="30"/>
  <c r="BO23" i="30"/>
  <c r="BO15" i="30"/>
  <c r="BO51" i="30"/>
  <c r="BO16" i="30"/>
  <c r="BO17" i="30"/>
  <c r="AJ52" i="30"/>
  <c r="AJ23" i="30"/>
  <c r="AJ53" i="30"/>
  <c r="AJ54" i="30"/>
  <c r="AJ55" i="30"/>
  <c r="AJ22" i="30"/>
  <c r="AJ15" i="30"/>
  <c r="AJ51" i="30"/>
  <c r="AJ17" i="30"/>
  <c r="AJ16" i="30"/>
  <c r="EI55" i="30"/>
  <c r="EI23" i="30"/>
  <c r="EI54" i="30"/>
  <c r="EI53" i="30"/>
  <c r="EI22" i="30"/>
  <c r="EI52" i="30"/>
  <c r="EI15" i="30"/>
  <c r="EI51" i="30"/>
  <c r="EI17" i="30"/>
  <c r="EI16" i="30"/>
  <c r="DS55" i="30"/>
  <c r="DS23" i="30"/>
  <c r="DS54" i="30"/>
  <c r="DS53" i="30"/>
  <c r="DS22" i="30"/>
  <c r="DS52" i="30"/>
  <c r="DS15" i="30"/>
  <c r="DS51" i="30"/>
  <c r="DS16" i="30"/>
  <c r="DS17" i="30"/>
  <c r="DC55" i="30"/>
  <c r="DC23" i="30"/>
  <c r="DC54" i="30"/>
  <c r="DC53" i="30"/>
  <c r="DC22" i="30"/>
  <c r="DC52" i="30"/>
  <c r="DC15" i="30"/>
  <c r="DC51" i="30"/>
  <c r="DC17" i="30"/>
  <c r="DC16" i="30"/>
  <c r="CD55" i="30"/>
  <c r="CD54" i="30"/>
  <c r="CD23" i="30"/>
  <c r="CD53" i="30"/>
  <c r="CD52" i="30"/>
  <c r="CD22" i="30"/>
  <c r="CD15" i="30"/>
  <c r="CD51" i="30"/>
  <c r="CD16" i="30"/>
  <c r="CD17" i="30"/>
  <c r="AY55" i="30"/>
  <c r="AY23" i="30"/>
  <c r="AY53" i="30"/>
  <c r="AY54" i="30"/>
  <c r="AY22" i="30"/>
  <c r="AY52" i="30"/>
  <c r="AY15" i="30"/>
  <c r="AY51" i="30"/>
  <c r="AY17" i="30"/>
  <c r="AY16" i="30"/>
  <c r="CS23" i="30"/>
  <c r="CS55" i="30"/>
  <c r="CS53" i="30"/>
  <c r="CS52" i="30"/>
  <c r="CS22" i="30"/>
  <c r="CS54" i="30"/>
  <c r="CS15" i="30"/>
  <c r="CS51" i="30"/>
  <c r="CS17" i="30"/>
  <c r="CS16" i="30"/>
  <c r="BN55" i="30"/>
  <c r="BN52" i="30"/>
  <c r="BN54" i="30"/>
  <c r="BN23" i="30"/>
  <c r="BN53" i="30"/>
  <c r="BN22" i="30"/>
  <c r="BN15" i="30"/>
  <c r="BN51" i="30"/>
  <c r="BN16" i="30"/>
  <c r="BN17" i="30"/>
  <c r="AI55" i="30"/>
  <c r="AI23" i="30"/>
  <c r="AI53" i="30"/>
  <c r="AI54" i="30"/>
  <c r="AI22" i="30"/>
  <c r="AI52" i="30"/>
  <c r="AI15" i="30"/>
  <c r="AI51" i="30"/>
  <c r="AI17" i="30"/>
  <c r="AI16" i="30"/>
  <c r="EH22" i="30"/>
  <c r="EH54" i="30"/>
  <c r="EH55" i="30"/>
  <c r="EH23" i="30"/>
  <c r="EH53" i="30"/>
  <c r="EH52" i="30"/>
  <c r="EH15" i="30"/>
  <c r="EH51" i="30"/>
  <c r="EH16" i="30"/>
  <c r="EH17" i="30"/>
  <c r="DR54" i="30"/>
  <c r="DR55" i="30"/>
  <c r="DR52" i="30"/>
  <c r="DR22" i="30"/>
  <c r="DR23" i="30"/>
  <c r="DR53" i="30"/>
  <c r="DR15" i="30"/>
  <c r="DR51" i="30"/>
  <c r="DR16" i="30"/>
  <c r="DR17" i="30"/>
  <c r="DB54" i="30"/>
  <c r="DB52" i="30"/>
  <c r="DB55" i="30"/>
  <c r="DB22" i="30"/>
  <c r="DB23" i="30"/>
  <c r="DB53" i="30"/>
  <c r="DB15" i="30"/>
  <c r="DB51" i="30"/>
  <c r="DB16" i="30"/>
  <c r="DB17" i="30"/>
  <c r="CC55" i="30"/>
  <c r="CC52" i="30"/>
  <c r="CC22" i="30"/>
  <c r="CC23" i="30"/>
  <c r="CC53" i="30"/>
  <c r="CC54" i="30"/>
  <c r="CC15" i="30"/>
  <c r="CC51" i="30"/>
  <c r="CC17" i="30"/>
  <c r="CC16" i="30"/>
  <c r="AX23" i="30"/>
  <c r="AX54" i="30"/>
  <c r="AX53" i="30"/>
  <c r="AX22" i="30"/>
  <c r="AX55" i="30"/>
  <c r="AX52" i="30"/>
  <c r="AX15" i="30"/>
  <c r="AX51" i="30"/>
  <c r="AX16" i="30"/>
  <c r="AX17" i="30"/>
  <c r="CK53" i="30"/>
  <c r="CK52" i="30"/>
  <c r="CK22" i="30"/>
  <c r="CK23" i="30"/>
  <c r="CK55" i="30"/>
  <c r="CK54" i="30"/>
  <c r="CK15" i="30"/>
  <c r="CK51" i="30"/>
  <c r="CK16" i="30"/>
  <c r="CK17" i="30"/>
  <c r="BC54" i="30"/>
  <c r="BC55" i="30"/>
  <c r="BC23" i="30"/>
  <c r="BC22" i="30"/>
  <c r="BC53" i="30"/>
  <c r="BC52" i="30"/>
  <c r="BC15" i="30"/>
  <c r="BC51" i="30"/>
  <c r="BC16" i="30"/>
  <c r="BC17" i="30"/>
  <c r="ES23" i="30"/>
  <c r="ES55" i="30"/>
  <c r="ES53" i="30"/>
  <c r="ES52" i="30"/>
  <c r="ES22" i="30"/>
  <c r="ES54" i="30"/>
  <c r="ES15" i="30"/>
  <c r="ES51" i="30"/>
  <c r="ES16" i="30"/>
  <c r="ES17" i="30"/>
  <c r="EC53" i="30"/>
  <c r="EC55" i="30"/>
  <c r="EC23" i="30"/>
  <c r="EC52" i="30"/>
  <c r="EC22" i="30"/>
  <c r="EC54" i="30"/>
  <c r="EC15" i="30"/>
  <c r="EC51" i="30"/>
  <c r="EC16" i="30"/>
  <c r="EC17" i="30"/>
  <c r="DM53" i="30"/>
  <c r="DM55" i="30"/>
  <c r="DM23" i="30"/>
  <c r="DM52" i="30"/>
  <c r="DM22" i="30"/>
  <c r="DM54" i="30"/>
  <c r="DM15" i="30"/>
  <c r="DM51" i="30"/>
  <c r="DM16" i="30"/>
  <c r="DM17" i="30"/>
  <c r="CW23" i="30"/>
  <c r="CW55" i="30"/>
  <c r="CW53" i="30"/>
  <c r="CW52" i="30"/>
  <c r="CW22" i="30"/>
  <c r="CW54" i="30"/>
  <c r="CW15" i="30"/>
  <c r="CW51" i="30"/>
  <c r="CW16" i="30"/>
  <c r="CW17" i="30"/>
  <c r="BR22" i="30"/>
  <c r="BR54" i="30"/>
  <c r="BR55" i="30"/>
  <c r="BR52" i="30"/>
  <c r="BR23" i="30"/>
  <c r="BR53" i="30"/>
  <c r="BR15" i="30"/>
  <c r="BR51" i="30"/>
  <c r="BR17" i="30"/>
  <c r="BR16" i="30"/>
  <c r="AM54" i="30"/>
  <c r="AM55" i="30"/>
  <c r="AM23" i="30"/>
  <c r="AM22" i="30"/>
  <c r="AM53" i="30"/>
  <c r="AM52" i="30"/>
  <c r="AM15" i="30"/>
  <c r="AM51" i="30"/>
  <c r="AM16" i="30"/>
  <c r="AM17" i="30"/>
  <c r="CQ52" i="30"/>
  <c r="CQ54" i="30"/>
  <c r="CQ55" i="30"/>
  <c r="CQ23" i="30"/>
  <c r="CQ53" i="30"/>
  <c r="CQ22" i="30"/>
  <c r="CQ15" i="30"/>
  <c r="CQ51" i="30"/>
  <c r="CQ17" i="30"/>
  <c r="CQ16" i="30"/>
  <c r="BI22" i="30"/>
  <c r="BI55" i="30"/>
  <c r="BI23" i="30"/>
  <c r="BI52" i="30"/>
  <c r="BI53" i="30"/>
  <c r="BI54" i="30"/>
  <c r="BI15" i="30"/>
  <c r="BI51" i="30"/>
  <c r="BI17" i="30"/>
  <c r="BI16" i="30"/>
  <c r="EV55" i="30"/>
  <c r="EV23" i="30"/>
  <c r="EV53" i="30"/>
  <c r="EV52" i="30"/>
  <c r="EV22" i="30"/>
  <c r="EV54" i="30"/>
  <c r="EV15" i="30"/>
  <c r="EV51" i="30"/>
  <c r="EV16" i="30"/>
  <c r="EV17" i="30"/>
  <c r="EF23" i="30"/>
  <c r="EF53" i="30"/>
  <c r="EF52" i="30"/>
  <c r="EF22" i="30"/>
  <c r="EF54" i="30"/>
  <c r="EF55" i="30"/>
  <c r="EF15" i="30"/>
  <c r="EF51" i="30"/>
  <c r="EF16" i="30"/>
  <c r="EF17" i="30"/>
  <c r="DP23" i="30"/>
  <c r="DP53" i="30"/>
  <c r="DP52" i="30"/>
  <c r="DP22" i="30"/>
  <c r="DP55" i="30"/>
  <c r="DP54" i="30"/>
  <c r="DP15" i="30"/>
  <c r="DP51" i="30"/>
  <c r="DP17" i="30"/>
  <c r="DP16" i="30"/>
  <c r="CZ23" i="30"/>
  <c r="CZ53" i="30"/>
  <c r="CZ55" i="30"/>
  <c r="CZ52" i="30"/>
  <c r="CZ22" i="30"/>
  <c r="CZ54" i="30"/>
  <c r="CZ15" i="30"/>
  <c r="CZ51" i="30"/>
  <c r="CZ17" i="30"/>
  <c r="CZ16" i="30"/>
  <c r="BX55" i="30"/>
  <c r="BX23" i="30"/>
  <c r="BX53" i="30"/>
  <c r="BX52" i="30"/>
  <c r="BX22" i="30"/>
  <c r="BX54" i="30"/>
  <c r="BX15" i="30"/>
  <c r="BX51" i="30"/>
  <c r="BX16" i="30"/>
  <c r="BX17" i="30"/>
  <c r="AS22" i="30"/>
  <c r="AS55" i="30"/>
  <c r="AS23" i="30"/>
  <c r="AS52" i="30"/>
  <c r="AS53" i="30"/>
  <c r="AS54" i="30"/>
  <c r="AS15" i="30"/>
  <c r="AS51" i="30"/>
  <c r="AS17" i="30"/>
  <c r="AS16" i="30"/>
  <c r="BY55" i="30"/>
  <c r="BY53" i="30"/>
  <c r="BY23" i="30"/>
  <c r="BY52" i="30"/>
  <c r="BY22" i="30"/>
  <c r="BY54" i="30"/>
  <c r="BY15" i="30"/>
  <c r="BY51" i="30"/>
  <c r="BY16" i="30"/>
  <c r="BY17" i="30"/>
  <c r="AQ55" i="30"/>
  <c r="AQ23" i="30"/>
  <c r="AQ53" i="30"/>
  <c r="AQ54" i="30"/>
  <c r="AQ22" i="30"/>
  <c r="AQ52" i="30"/>
  <c r="AQ15" i="30"/>
  <c r="AQ51" i="30"/>
  <c r="AQ17" i="30"/>
  <c r="AQ16" i="30"/>
  <c r="EM52" i="30"/>
  <c r="EM54" i="30"/>
  <c r="EM55" i="30"/>
  <c r="EM23" i="30"/>
  <c r="EM53" i="30"/>
  <c r="EM22" i="30"/>
  <c r="EM15" i="30"/>
  <c r="EM51" i="30"/>
  <c r="EM17" i="30"/>
  <c r="EM16" i="30"/>
  <c r="DW52" i="30"/>
  <c r="DW54" i="30"/>
  <c r="DW55" i="30"/>
  <c r="DW23" i="30"/>
  <c r="DW53" i="30"/>
  <c r="DW22" i="30"/>
  <c r="DW15" i="30"/>
  <c r="DW51" i="30"/>
  <c r="DW17" i="30"/>
  <c r="DW16" i="30"/>
  <c r="DG52" i="30"/>
  <c r="DG54" i="30"/>
  <c r="DG55" i="30"/>
  <c r="DG23" i="30"/>
  <c r="DG53" i="30"/>
  <c r="DG22" i="30"/>
  <c r="DG15" i="30"/>
  <c r="DG51" i="30"/>
  <c r="DG17" i="30"/>
  <c r="DG16" i="30"/>
  <c r="CN23" i="30"/>
  <c r="CN53" i="30"/>
  <c r="CN55" i="30"/>
  <c r="CN52" i="30"/>
  <c r="CN22" i="30"/>
  <c r="CN54" i="30"/>
  <c r="CN15" i="30"/>
  <c r="CN51" i="30"/>
  <c r="CN17" i="30"/>
  <c r="CN16" i="30"/>
  <c r="BF54" i="30"/>
  <c r="BF23" i="30"/>
  <c r="BF22" i="30"/>
  <c r="BF55" i="30"/>
  <c r="BF53" i="30"/>
  <c r="BF52" i="30"/>
  <c r="BF15" i="30"/>
  <c r="BF51" i="30"/>
  <c r="BF17" i="30"/>
  <c r="BF16" i="30"/>
  <c r="CL52" i="30"/>
  <c r="CL54" i="30"/>
  <c r="CL22" i="30"/>
  <c r="CL55" i="30"/>
  <c r="CL23" i="30"/>
  <c r="CL53" i="30"/>
  <c r="CL15" i="30"/>
  <c r="CL51" i="30"/>
  <c r="CL16" i="30"/>
  <c r="CL17" i="30"/>
  <c r="BG55" i="30"/>
  <c r="BG23" i="30"/>
  <c r="BG53" i="30"/>
  <c r="BG54" i="30"/>
  <c r="BG22" i="30"/>
  <c r="BG52" i="30"/>
  <c r="BG15" i="30"/>
  <c r="BG51" i="30"/>
  <c r="BG17" i="30"/>
  <c r="BG16" i="30"/>
  <c r="ET54" i="30"/>
  <c r="ET55" i="30"/>
  <c r="ET22" i="30"/>
  <c r="ET23" i="30"/>
  <c r="ET53" i="30"/>
  <c r="ET52" i="30"/>
  <c r="ET15" i="30"/>
  <c r="ET51" i="30"/>
  <c r="ET17" i="30"/>
  <c r="ET16" i="30"/>
  <c r="ED22" i="30"/>
  <c r="ED54" i="30"/>
  <c r="ED55" i="30"/>
  <c r="ED52" i="30"/>
  <c r="ED23" i="30"/>
  <c r="ED53" i="30"/>
  <c r="ED15" i="30"/>
  <c r="ED51" i="30"/>
  <c r="ED17" i="30"/>
  <c r="ED16" i="30"/>
  <c r="DN52" i="30"/>
  <c r="DN54" i="30"/>
  <c r="DN55" i="30"/>
  <c r="DN23" i="30"/>
  <c r="DN53" i="30"/>
  <c r="DN22" i="30"/>
  <c r="DN15" i="30"/>
  <c r="DN51" i="30"/>
  <c r="DN17" i="30"/>
  <c r="DN16" i="30"/>
  <c r="CX54" i="30"/>
  <c r="CX55" i="30"/>
  <c r="CX23" i="30"/>
  <c r="CX53" i="30"/>
  <c r="CX22" i="30"/>
  <c r="CX52" i="30"/>
  <c r="CX15" i="30"/>
  <c r="CX51" i="30"/>
  <c r="CX17" i="30"/>
  <c r="CX16" i="30"/>
  <c r="BV54" i="30"/>
  <c r="BV55" i="30"/>
  <c r="BV23" i="30"/>
  <c r="BV53" i="30"/>
  <c r="BV52" i="30"/>
  <c r="BV22" i="30"/>
  <c r="BV15" i="30"/>
  <c r="BV51" i="30"/>
  <c r="BV16" i="30"/>
  <c r="BV17" i="30"/>
  <c r="AN23" i="30"/>
  <c r="AN52" i="30"/>
  <c r="AN55" i="30"/>
  <c r="AN53" i="30"/>
  <c r="AN54" i="30"/>
  <c r="AN22" i="30"/>
  <c r="AN15" i="30"/>
  <c r="AN51" i="30"/>
  <c r="AN16" i="30"/>
  <c r="AN17" i="30"/>
  <c r="CA52" i="30"/>
  <c r="CA54" i="30"/>
  <c r="CA55" i="30"/>
  <c r="CA23" i="30"/>
  <c r="CA53" i="30"/>
  <c r="CA22" i="30"/>
  <c r="CA15" i="30"/>
  <c r="CA51" i="30"/>
  <c r="CA17" i="30"/>
  <c r="CA16" i="30"/>
  <c r="AV52" i="30"/>
  <c r="AV55" i="30"/>
  <c r="AV23" i="30"/>
  <c r="AV53" i="30"/>
  <c r="AV54" i="30"/>
  <c r="AV22" i="30"/>
  <c r="AV15" i="30"/>
  <c r="AV51" i="30"/>
  <c r="AV17" i="30"/>
  <c r="AV16" i="30"/>
  <c r="EO53" i="30"/>
  <c r="EO55" i="30"/>
  <c r="EO52" i="30"/>
  <c r="EO22" i="30"/>
  <c r="EO23" i="30"/>
  <c r="EO54" i="30"/>
  <c r="EO15" i="30"/>
  <c r="EO51" i="30"/>
  <c r="EO17" i="30"/>
  <c r="EO16" i="30"/>
  <c r="DY55" i="30"/>
  <c r="DY53" i="30"/>
  <c r="DY23" i="30"/>
  <c r="DY52" i="30"/>
  <c r="DY22" i="30"/>
  <c r="DY54" i="30"/>
  <c r="DY15" i="30"/>
  <c r="DY51" i="30"/>
  <c r="DY17" i="30"/>
  <c r="DY16" i="30"/>
  <c r="DI55" i="30"/>
  <c r="DI23" i="30"/>
  <c r="DI53" i="30"/>
  <c r="DI52" i="30"/>
  <c r="DI22" i="30"/>
  <c r="DI54" i="30"/>
  <c r="DI15" i="30"/>
  <c r="DI51" i="30"/>
  <c r="DI17" i="30"/>
  <c r="DI16" i="30"/>
  <c r="CP23" i="30"/>
  <c r="CP53" i="30"/>
  <c r="CP54" i="30"/>
  <c r="CP52" i="30"/>
  <c r="CP22" i="30"/>
  <c r="CP55" i="30"/>
  <c r="CP15" i="30"/>
  <c r="CP51" i="30"/>
  <c r="CP16" i="30"/>
  <c r="CP17" i="30"/>
  <c r="BK54" i="30"/>
  <c r="BK55" i="30"/>
  <c r="BK23" i="30"/>
  <c r="BK22" i="30"/>
  <c r="BK53" i="30"/>
  <c r="BK52" i="30"/>
  <c r="BK15" i="30"/>
  <c r="BK51" i="30"/>
  <c r="BK16" i="30"/>
  <c r="BK17" i="30"/>
  <c r="AE254" i="32"/>
  <c r="AE270" i="32" s="1"/>
  <c r="AF270" i="32"/>
  <c r="AG16" i="36" s="1"/>
  <c r="CG23" i="30"/>
  <c r="CG55" i="30"/>
  <c r="CG53" i="30"/>
  <c r="CG52" i="30"/>
  <c r="CG22" i="30"/>
  <c r="CG54" i="30"/>
  <c r="CG15" i="30"/>
  <c r="CG51" i="30"/>
  <c r="CG16" i="30"/>
  <c r="CG17" i="30"/>
  <c r="BB55" i="30"/>
  <c r="BB54" i="30"/>
  <c r="BB23" i="30"/>
  <c r="BB22" i="30"/>
  <c r="BB52" i="30"/>
  <c r="BB53" i="30"/>
  <c r="BB15" i="30"/>
  <c r="BB51" i="30"/>
  <c r="BB16" i="30"/>
  <c r="BB17" i="30"/>
  <c r="ER52" i="30"/>
  <c r="ER22" i="30"/>
  <c r="ER55" i="30"/>
  <c r="ER54" i="30"/>
  <c r="ER23" i="30"/>
  <c r="ER53" i="30"/>
  <c r="ER15" i="30"/>
  <c r="ER51" i="30"/>
  <c r="ER17" i="30"/>
  <c r="ER16" i="30"/>
  <c r="EB52" i="30"/>
  <c r="EB22" i="30"/>
  <c r="EB55" i="30"/>
  <c r="EB54" i="30"/>
  <c r="EB23" i="30"/>
  <c r="EB53" i="30"/>
  <c r="EB15" i="30"/>
  <c r="EB51" i="30"/>
  <c r="EB17" i="30"/>
  <c r="EB16" i="30"/>
  <c r="DL55" i="30"/>
  <c r="DL52" i="30"/>
  <c r="DL22" i="30"/>
  <c r="DL54" i="30"/>
  <c r="DL23" i="30"/>
  <c r="DL53" i="30"/>
  <c r="DL15" i="30"/>
  <c r="DL51" i="30"/>
  <c r="DL17" i="30"/>
  <c r="DL16" i="30"/>
  <c r="CV52" i="30"/>
  <c r="CV22" i="30"/>
  <c r="CV54" i="30"/>
  <c r="CV55" i="30"/>
  <c r="CV23" i="30"/>
  <c r="CV53" i="30"/>
  <c r="CV15" i="30"/>
  <c r="CV51" i="30"/>
  <c r="CV16" i="30"/>
  <c r="CV17" i="30"/>
  <c r="BQ53" i="30"/>
  <c r="BQ55" i="30"/>
  <c r="BQ23" i="30"/>
  <c r="BQ52" i="30"/>
  <c r="BQ22" i="30"/>
  <c r="BQ54" i="30"/>
  <c r="BQ15" i="30"/>
  <c r="BQ51" i="30"/>
  <c r="BQ16" i="30"/>
  <c r="BQ17" i="30"/>
  <c r="AL55" i="30"/>
  <c r="AL54" i="30"/>
  <c r="AL53" i="30"/>
  <c r="AL22" i="30"/>
  <c r="AL52" i="30"/>
  <c r="AL23" i="30"/>
  <c r="AL15" i="30"/>
  <c r="AL51" i="30"/>
  <c r="AL17" i="30"/>
  <c r="AL16" i="30"/>
  <c r="CF52" i="30"/>
  <c r="CF22" i="30"/>
  <c r="CF55" i="30"/>
  <c r="CF54" i="30"/>
  <c r="CF23" i="30"/>
  <c r="CF53" i="30"/>
  <c r="CF15" i="30"/>
  <c r="CF51" i="30"/>
  <c r="CF17" i="30"/>
  <c r="CF16" i="30"/>
  <c r="BA22" i="30"/>
  <c r="BA55" i="30"/>
  <c r="BA23" i="30"/>
  <c r="BA52" i="30"/>
  <c r="BA53" i="30"/>
  <c r="BA54" i="30"/>
  <c r="BA15" i="30"/>
  <c r="BA51" i="30"/>
  <c r="BA17" i="30"/>
  <c r="BA16" i="30"/>
  <c r="EQ53" i="30"/>
  <c r="EQ22" i="30"/>
  <c r="EQ52" i="30"/>
  <c r="EQ54" i="30"/>
  <c r="EQ55" i="30"/>
  <c r="EQ23" i="30"/>
  <c r="EQ15" i="30"/>
  <c r="EQ51" i="30"/>
  <c r="EQ16" i="30"/>
  <c r="EQ17" i="30"/>
  <c r="EA53" i="30"/>
  <c r="EA22" i="30"/>
  <c r="EA52" i="30"/>
  <c r="EA54" i="30"/>
  <c r="EA55" i="30"/>
  <c r="EA23" i="30"/>
  <c r="EA15" i="30"/>
  <c r="EA51" i="30"/>
  <c r="EA16" i="30"/>
  <c r="EA17" i="30"/>
  <c r="DK53" i="30"/>
  <c r="DK22" i="30"/>
  <c r="DK52" i="30"/>
  <c r="DK54" i="30"/>
  <c r="DK55" i="30"/>
  <c r="DK23" i="30"/>
  <c r="DK15" i="30"/>
  <c r="DK51" i="30"/>
  <c r="DK17" i="30"/>
  <c r="DK16" i="30"/>
  <c r="CU53" i="30"/>
  <c r="CU22" i="30"/>
  <c r="CU52" i="30"/>
  <c r="CU54" i="30"/>
  <c r="CU55" i="30"/>
  <c r="CU23" i="30"/>
  <c r="CU15" i="30"/>
  <c r="CU51" i="30"/>
  <c r="CU16" i="30"/>
  <c r="CU17" i="30"/>
  <c r="BP52" i="30"/>
  <c r="BP22" i="30"/>
  <c r="BP55" i="30"/>
  <c r="BP54" i="30"/>
  <c r="BP23" i="30"/>
  <c r="BP53" i="30"/>
  <c r="BP15" i="30"/>
  <c r="BP51" i="30"/>
  <c r="BP17" i="30"/>
  <c r="BP16" i="30"/>
  <c r="AH54" i="30"/>
  <c r="AH22" i="30"/>
  <c r="AH55" i="30"/>
  <c r="AH23" i="30"/>
  <c r="AH52" i="30"/>
  <c r="AH53" i="30"/>
  <c r="AH15" i="30"/>
  <c r="AH51" i="30"/>
  <c r="AH16" i="30"/>
  <c r="AH17" i="30"/>
  <c r="CE53" i="30"/>
  <c r="CE22" i="30"/>
  <c r="CE52" i="30"/>
  <c r="CE54" i="30"/>
  <c r="CE55" i="30"/>
  <c r="CE23" i="30"/>
  <c r="CE15" i="30"/>
  <c r="CE51" i="30"/>
  <c r="CE16" i="30"/>
  <c r="CE17" i="30"/>
  <c r="AW53" i="30"/>
  <c r="AW22" i="30"/>
  <c r="AW52" i="30"/>
  <c r="AW55" i="30"/>
  <c r="AW23" i="30"/>
  <c r="AW54" i="30"/>
  <c r="AW15" i="30"/>
  <c r="AW51" i="30"/>
  <c r="AW17" i="30"/>
  <c r="AW16" i="30"/>
  <c r="EP55" i="30"/>
  <c r="EP54" i="30"/>
  <c r="EP23" i="30"/>
  <c r="EP53" i="30"/>
  <c r="EP52" i="30"/>
  <c r="EP22" i="30"/>
  <c r="EP15" i="30"/>
  <c r="EP51" i="30"/>
  <c r="EP16" i="30"/>
  <c r="EP17" i="30"/>
  <c r="DZ55" i="30"/>
  <c r="DZ54" i="30"/>
  <c r="DZ23" i="30"/>
  <c r="DZ53" i="30"/>
  <c r="DZ52" i="30"/>
  <c r="DZ22" i="30"/>
  <c r="DZ15" i="30"/>
  <c r="DZ51" i="30"/>
  <c r="DZ16" i="30"/>
  <c r="DZ17" i="30"/>
  <c r="DJ55" i="30"/>
  <c r="DJ54" i="30"/>
  <c r="DJ23" i="30"/>
  <c r="DJ53" i="30"/>
  <c r="DJ22" i="30"/>
  <c r="DJ52" i="30"/>
  <c r="DJ15" i="30"/>
  <c r="DJ51" i="30"/>
  <c r="DJ16" i="30"/>
  <c r="DJ17" i="30"/>
  <c r="CT55" i="30"/>
  <c r="CT22" i="30"/>
  <c r="CT54" i="30"/>
  <c r="CT23" i="30"/>
  <c r="CT53" i="30"/>
  <c r="CT52" i="30"/>
  <c r="CT15" i="30"/>
  <c r="CT51" i="30"/>
  <c r="CT16" i="30"/>
  <c r="CT17" i="30"/>
  <c r="BL55" i="30"/>
  <c r="BL23" i="30"/>
  <c r="BL53" i="30"/>
  <c r="BL54" i="30"/>
  <c r="BL52" i="30"/>
  <c r="BL22" i="30"/>
  <c r="BL15" i="30"/>
  <c r="BL51" i="30"/>
  <c r="BL17" i="30"/>
  <c r="BL16" i="30"/>
  <c r="AG53" i="30"/>
  <c r="AG22" i="30"/>
  <c r="AG52" i="30"/>
  <c r="AG55" i="30"/>
  <c r="AG23" i="30"/>
  <c r="AG54" i="30"/>
  <c r="AG15" i="30"/>
  <c r="AG51" i="30"/>
  <c r="AG17" i="30"/>
  <c r="AG16" i="30"/>
  <c r="BT23" i="30"/>
  <c r="BT53" i="30"/>
  <c r="BT52" i="30"/>
  <c r="BT22" i="30"/>
  <c r="BT54" i="30"/>
  <c r="BT55" i="30"/>
  <c r="BT15" i="30"/>
  <c r="BT51" i="30"/>
  <c r="BT16" i="30"/>
  <c r="BT17" i="30"/>
  <c r="AO53" i="30"/>
  <c r="AO22" i="30"/>
  <c r="AO52" i="30"/>
  <c r="AO55" i="30"/>
  <c r="AO23" i="30"/>
  <c r="AO54" i="30"/>
  <c r="AO15" i="30"/>
  <c r="AO51" i="30"/>
  <c r="AO17" i="30"/>
  <c r="AO16" i="30"/>
  <c r="EK55" i="30"/>
  <c r="EK53" i="30"/>
  <c r="EK23" i="30"/>
  <c r="EK52" i="30"/>
  <c r="EK22" i="30"/>
  <c r="EK54" i="30"/>
  <c r="EK15" i="30"/>
  <c r="EK51" i="30"/>
  <c r="EK16" i="30"/>
  <c r="EK17" i="30"/>
  <c r="DU55" i="30"/>
  <c r="DU23" i="30"/>
  <c r="DU52" i="30"/>
  <c r="DU22" i="30"/>
  <c r="DU53" i="30"/>
  <c r="DU54" i="30"/>
  <c r="DU15" i="30"/>
  <c r="DU51" i="30"/>
  <c r="DU16" i="30"/>
  <c r="DU17" i="30"/>
  <c r="DE55" i="30"/>
  <c r="DE52" i="30"/>
  <c r="DE22" i="30"/>
  <c r="DE53" i="30"/>
  <c r="DE23" i="30"/>
  <c r="DE54" i="30"/>
  <c r="DE15" i="30"/>
  <c r="DE51" i="30"/>
  <c r="DE16" i="30"/>
  <c r="DE17" i="30"/>
  <c r="CI55" i="30"/>
  <c r="CI23" i="30"/>
  <c r="CI53" i="30"/>
  <c r="CI22" i="30"/>
  <c r="CI54" i="30"/>
  <c r="CI52" i="30"/>
  <c r="CI15" i="30"/>
  <c r="CI51" i="30"/>
  <c r="CI16" i="30"/>
  <c r="CI17" i="30"/>
  <c r="BD52" i="30"/>
  <c r="BD55" i="30"/>
  <c r="BD23" i="30"/>
  <c r="BD54" i="30"/>
  <c r="BD53" i="30"/>
  <c r="BD22" i="30"/>
  <c r="BD15" i="30"/>
  <c r="BD51" i="30"/>
  <c r="BD17" i="30"/>
  <c r="BD16" i="30"/>
  <c r="BZ23" i="30"/>
  <c r="BZ53" i="30"/>
  <c r="BZ52" i="30"/>
  <c r="BZ54" i="30"/>
  <c r="BZ22" i="30"/>
  <c r="BZ55" i="30"/>
  <c r="BZ15" i="30"/>
  <c r="BZ51" i="30"/>
  <c r="BZ16" i="30"/>
  <c r="BZ17" i="30"/>
  <c r="AU54" i="30"/>
  <c r="AU55" i="30"/>
  <c r="AU23" i="30"/>
  <c r="AU22" i="30"/>
  <c r="AU53" i="30"/>
  <c r="AU52" i="30"/>
  <c r="AU15" i="30"/>
  <c r="AU51" i="30"/>
  <c r="AU16" i="30"/>
  <c r="AU17" i="30"/>
  <c r="EN55" i="30"/>
  <c r="EN23" i="30"/>
  <c r="EN53" i="30"/>
  <c r="EN54" i="30"/>
  <c r="EN52" i="30"/>
  <c r="EN22" i="30"/>
  <c r="EN15" i="30"/>
  <c r="EN51" i="30"/>
  <c r="EN17" i="30"/>
  <c r="EN16" i="30"/>
  <c r="DX23" i="30"/>
  <c r="DX53" i="30"/>
  <c r="DX54" i="30"/>
  <c r="DX55" i="30"/>
  <c r="DX52" i="30"/>
  <c r="DX22" i="30"/>
  <c r="DX15" i="30"/>
  <c r="DX51" i="30"/>
  <c r="DX17" i="30"/>
  <c r="DX16" i="30"/>
  <c r="DH23" i="30"/>
  <c r="DH53" i="30"/>
  <c r="DH54" i="30"/>
  <c r="DH55" i="30"/>
  <c r="DH52" i="30"/>
  <c r="DH22" i="30"/>
  <c r="DH15" i="30"/>
  <c r="DH51" i="30"/>
  <c r="DH17" i="30"/>
  <c r="DH16" i="30"/>
  <c r="CO55" i="30"/>
  <c r="CO53" i="30"/>
  <c r="CO52" i="30"/>
  <c r="CO22" i="30"/>
  <c r="CO23" i="30"/>
  <c r="CO54" i="30"/>
  <c r="CO15" i="30"/>
  <c r="CO51" i="30"/>
  <c r="CO16" i="30"/>
  <c r="CO17" i="30"/>
  <c r="BJ55" i="30"/>
  <c r="BJ54" i="30"/>
  <c r="BJ23" i="30"/>
  <c r="BJ53" i="30"/>
  <c r="BJ22" i="30"/>
  <c r="BJ52" i="30"/>
  <c r="BJ15" i="30"/>
  <c r="BJ51" i="30"/>
  <c r="BJ16" i="30"/>
  <c r="BJ17" i="30"/>
  <c r="CM55" i="30"/>
  <c r="CM23" i="30"/>
  <c r="CM54" i="30"/>
  <c r="CM53" i="30"/>
  <c r="CM22" i="30"/>
  <c r="CM52" i="30"/>
  <c r="CM15" i="30"/>
  <c r="CM51" i="30"/>
  <c r="CM17" i="30"/>
  <c r="CM16" i="30"/>
  <c r="BH23" i="30"/>
  <c r="BH53" i="30"/>
  <c r="BH52" i="30"/>
  <c r="BH54" i="30"/>
  <c r="BH55" i="30"/>
  <c r="BH22" i="30"/>
  <c r="BH15" i="30"/>
  <c r="BH51" i="30"/>
  <c r="BH17" i="30"/>
  <c r="BH16" i="30"/>
  <c r="EU55" i="30"/>
  <c r="EU23" i="30"/>
  <c r="EU53" i="30"/>
  <c r="EU22" i="30"/>
  <c r="EU54" i="30"/>
  <c r="EU52" i="30"/>
  <c r="EU15" i="30"/>
  <c r="EU51" i="30"/>
  <c r="EU16" i="30"/>
  <c r="EU17" i="30"/>
  <c r="EE55" i="30"/>
  <c r="EE23" i="30"/>
  <c r="EE53" i="30"/>
  <c r="EE22" i="30"/>
  <c r="EE54" i="30"/>
  <c r="EE52" i="30"/>
  <c r="EE15" i="30"/>
  <c r="EE51" i="30"/>
  <c r="EE16" i="30"/>
  <c r="EE17" i="30"/>
  <c r="DO55" i="30"/>
  <c r="DO23" i="30"/>
  <c r="DO53" i="30"/>
  <c r="DO22" i="30"/>
  <c r="DO54" i="30"/>
  <c r="DO52" i="30"/>
  <c r="DO15" i="30"/>
  <c r="DO51" i="30"/>
  <c r="DO17" i="30"/>
  <c r="DO16" i="30"/>
  <c r="CY55" i="30"/>
  <c r="CY23" i="30"/>
  <c r="CY53" i="30"/>
  <c r="CY22" i="30"/>
  <c r="CY54" i="30"/>
  <c r="CY52" i="30"/>
  <c r="CY15" i="30"/>
  <c r="CY51" i="30"/>
  <c r="CY17" i="30"/>
  <c r="CY16" i="30"/>
  <c r="BW55" i="30"/>
  <c r="BW23" i="30"/>
  <c r="BW54" i="30"/>
  <c r="BW53" i="30"/>
  <c r="BW22" i="30"/>
  <c r="BW52" i="30"/>
  <c r="BW15" i="30"/>
  <c r="BW51" i="30"/>
  <c r="BW17" i="30"/>
  <c r="BW16" i="30"/>
  <c r="AR52" i="30"/>
  <c r="AR23" i="30"/>
  <c r="AR53" i="30"/>
  <c r="AR54" i="30"/>
  <c r="AR55" i="30"/>
  <c r="AR22" i="30"/>
  <c r="AR15" i="30"/>
  <c r="AR51" i="30"/>
  <c r="AR17" i="30"/>
  <c r="AR16" i="30"/>
  <c r="BU52" i="30"/>
  <c r="BU22" i="30"/>
  <c r="BU23" i="30"/>
  <c r="BU55" i="30"/>
  <c r="BU53" i="30"/>
  <c r="BU54" i="30"/>
  <c r="BU15" i="30"/>
  <c r="BU51" i="30"/>
  <c r="BU16" i="30"/>
  <c r="BU17" i="30"/>
  <c r="AP53" i="30"/>
  <c r="AP54" i="30"/>
  <c r="AP22" i="30"/>
  <c r="AP55" i="30"/>
  <c r="AP52" i="30"/>
  <c r="AP23" i="30"/>
  <c r="AP15" i="30"/>
  <c r="AP51" i="30"/>
  <c r="AP16" i="30"/>
  <c r="AP17" i="30"/>
  <c r="EL23" i="30"/>
  <c r="EL53" i="30"/>
  <c r="EL52" i="30"/>
  <c r="EL54" i="30"/>
  <c r="EL22" i="30"/>
  <c r="EL55" i="30"/>
  <c r="EL15" i="30"/>
  <c r="EL51" i="30"/>
  <c r="EL16" i="30"/>
  <c r="EL17" i="30"/>
  <c r="DV23" i="30"/>
  <c r="DV53" i="30"/>
  <c r="DV22" i="30"/>
  <c r="DV54" i="30"/>
  <c r="DV55" i="30"/>
  <c r="DV52" i="30"/>
  <c r="DV15" i="30"/>
  <c r="DV51" i="30"/>
  <c r="DV16" i="30"/>
  <c r="DV17" i="30"/>
  <c r="DF23" i="30"/>
  <c r="DF53" i="30"/>
  <c r="DF54" i="30"/>
  <c r="DF52" i="30"/>
  <c r="DF55" i="30"/>
  <c r="DF22" i="30"/>
  <c r="DF15" i="30"/>
  <c r="DF51" i="30"/>
  <c r="DF16" i="30"/>
  <c r="DF17" i="30"/>
  <c r="CJ55" i="30"/>
  <c r="CJ23" i="30"/>
  <c r="CJ53" i="30"/>
  <c r="CJ52" i="30"/>
  <c r="CJ22" i="30"/>
  <c r="CJ54" i="30"/>
  <c r="CJ15" i="30"/>
  <c r="CJ51" i="30"/>
  <c r="CJ16" i="30"/>
  <c r="CJ17" i="30"/>
  <c r="BE53" i="30"/>
  <c r="BE22" i="30"/>
  <c r="BE52" i="30"/>
  <c r="BE55" i="30"/>
  <c r="BE23" i="30"/>
  <c r="BE54" i="30"/>
  <c r="BE15" i="30"/>
  <c r="BE51" i="30"/>
  <c r="BE17" i="30"/>
  <c r="BE16" i="30"/>
  <c r="CR55" i="30"/>
  <c r="CR23" i="30"/>
  <c r="CR53" i="30"/>
  <c r="CR54" i="30"/>
  <c r="CR52" i="30"/>
  <c r="CR22" i="30"/>
  <c r="CR15" i="30"/>
  <c r="CR51" i="30"/>
  <c r="CR17" i="30"/>
  <c r="CR16" i="30"/>
  <c r="BM53" i="30"/>
  <c r="BM55" i="30"/>
  <c r="BM23" i="30"/>
  <c r="BM52" i="30"/>
  <c r="BM22" i="30"/>
  <c r="BM54" i="30"/>
  <c r="BM15" i="30"/>
  <c r="BM51" i="30"/>
  <c r="BM17" i="30"/>
  <c r="BM16" i="30"/>
  <c r="EW53" i="30"/>
  <c r="EW52" i="30"/>
  <c r="EW22" i="30"/>
  <c r="EW23" i="30"/>
  <c r="EW55" i="30"/>
  <c r="EW54" i="30"/>
  <c r="EW15" i="30"/>
  <c r="EW51" i="30"/>
  <c r="EW16" i="30"/>
  <c r="EW17" i="30"/>
  <c r="EG52" i="30"/>
  <c r="EG22" i="30"/>
  <c r="EG55" i="30"/>
  <c r="EG23" i="30"/>
  <c r="EG53" i="30"/>
  <c r="EG54" i="30"/>
  <c r="EG15" i="30"/>
  <c r="EG51" i="30"/>
  <c r="EG16" i="30"/>
  <c r="EG17" i="30"/>
  <c r="DQ52" i="30"/>
  <c r="DQ22" i="30"/>
  <c r="DQ23" i="30"/>
  <c r="DQ53" i="30"/>
  <c r="DQ55" i="30"/>
  <c r="DQ54" i="30"/>
  <c r="DQ15" i="30"/>
  <c r="DQ51" i="30"/>
  <c r="DQ16" i="30"/>
  <c r="DQ17" i="30"/>
  <c r="DA23" i="30"/>
  <c r="DA52" i="30"/>
  <c r="DA22" i="30"/>
  <c r="DA53" i="30"/>
  <c r="DA55" i="30"/>
  <c r="DA54" i="30"/>
  <c r="DA15" i="30"/>
  <c r="DA51" i="30"/>
  <c r="DA16" i="30"/>
  <c r="DA17" i="30"/>
  <c r="CB55" i="30"/>
  <c r="CB23" i="30"/>
  <c r="CB53" i="30"/>
  <c r="CB54" i="30"/>
  <c r="CB52" i="30"/>
  <c r="CB22" i="30"/>
  <c r="CB15" i="30"/>
  <c r="CB51" i="30"/>
  <c r="CB17" i="30"/>
  <c r="CB16" i="30"/>
  <c r="AT55" i="30"/>
  <c r="AT23" i="30"/>
  <c r="AT54" i="30"/>
  <c r="AT22" i="30"/>
  <c r="AT53" i="30"/>
  <c r="AT52" i="30"/>
  <c r="AT15" i="30"/>
  <c r="AT51" i="30"/>
  <c r="AT16" i="30"/>
  <c r="AT17" i="30"/>
  <c r="AF23" i="30"/>
  <c r="AF53" i="30"/>
  <c r="AF52" i="30"/>
  <c r="AF55" i="30"/>
  <c r="AF54" i="30"/>
  <c r="AF22" i="30"/>
  <c r="AF15" i="30"/>
  <c r="AF51" i="30"/>
  <c r="AF16" i="30"/>
  <c r="AF17" i="30"/>
  <c r="AE54" i="30" l="1"/>
  <c r="AE23" i="30"/>
  <c r="AT115" i="30"/>
  <c r="AT129" i="29" s="1"/>
  <c r="AT3" i="30"/>
  <c r="AT194" i="33"/>
  <c r="AT201" i="33" s="1"/>
  <c r="DA194" i="33"/>
  <c r="DA201" i="33" s="1"/>
  <c r="DA3" i="30"/>
  <c r="DA115" i="30"/>
  <c r="DA129" i="29" s="1"/>
  <c r="EG194" i="33"/>
  <c r="EG201" i="33" s="1"/>
  <c r="EG3" i="30"/>
  <c r="EG115" i="30"/>
  <c r="EG129" i="29" s="1"/>
  <c r="BM194" i="33"/>
  <c r="BM201" i="33" s="1"/>
  <c r="BM115" i="30"/>
  <c r="BM129" i="29" s="1"/>
  <c r="BM3" i="30"/>
  <c r="BE115" i="30"/>
  <c r="BE129" i="29" s="1"/>
  <c r="BE3" i="30"/>
  <c r="BE194" i="33"/>
  <c r="BE201" i="33" s="1"/>
  <c r="DF194" i="33"/>
  <c r="DF201" i="33" s="1"/>
  <c r="DF115" i="30"/>
  <c r="DF129" i="29" s="1"/>
  <c r="DF3" i="30"/>
  <c r="EL194" i="33"/>
  <c r="EL201" i="33" s="1"/>
  <c r="EL115" i="30"/>
  <c r="EL129" i="29" s="1"/>
  <c r="EL3" i="30"/>
  <c r="BU194" i="33"/>
  <c r="BU201" i="33" s="1"/>
  <c r="BU3" i="30"/>
  <c r="BU115" i="30"/>
  <c r="BU129" i="29" s="1"/>
  <c r="BW194" i="33"/>
  <c r="BW201" i="33" s="1"/>
  <c r="BW3" i="30"/>
  <c r="BW115" i="30"/>
  <c r="BW129" i="29" s="1"/>
  <c r="DO194" i="33"/>
  <c r="DO201" i="33" s="1"/>
  <c r="DO115" i="30"/>
  <c r="DO129" i="29" s="1"/>
  <c r="DO3" i="30"/>
  <c r="EU194" i="33"/>
  <c r="EU201" i="33" s="1"/>
  <c r="EU115" i="30"/>
  <c r="EU129" i="29" s="1"/>
  <c r="EU3" i="30"/>
  <c r="CM194" i="33"/>
  <c r="CM201" i="33" s="1"/>
  <c r="CM3" i="30"/>
  <c r="CM115" i="30"/>
  <c r="CM129" i="29" s="1"/>
  <c r="CO194" i="33"/>
  <c r="CO201" i="33" s="1"/>
  <c r="CO115" i="30"/>
  <c r="CO129" i="29" s="1"/>
  <c r="CO3" i="30"/>
  <c r="DX194" i="33"/>
  <c r="DX201" i="33" s="1"/>
  <c r="DX115" i="30"/>
  <c r="DX129" i="29" s="1"/>
  <c r="DX3" i="30"/>
  <c r="AU3" i="30"/>
  <c r="AU115" i="30"/>
  <c r="AU129" i="29" s="1"/>
  <c r="AU194" i="33"/>
  <c r="AU201" i="33" s="1"/>
  <c r="BD115" i="30"/>
  <c r="BD129" i="29" s="1"/>
  <c r="BD3" i="30"/>
  <c r="BD194" i="33"/>
  <c r="BD201" i="33" s="1"/>
  <c r="DE194" i="33"/>
  <c r="DE201" i="33" s="1"/>
  <c r="DE115" i="30"/>
  <c r="DE129" i="29" s="1"/>
  <c r="DE3" i="30"/>
  <c r="EK194" i="33"/>
  <c r="EK201" i="33" s="1"/>
  <c r="EK115" i="30"/>
  <c r="EK129" i="29" s="1"/>
  <c r="EK3" i="30"/>
  <c r="BT194" i="33"/>
  <c r="BT201" i="33" s="1"/>
  <c r="BT115" i="30"/>
  <c r="BT129" i="29" s="1"/>
  <c r="BT3" i="30"/>
  <c r="BL194" i="33"/>
  <c r="BL201" i="33" s="1"/>
  <c r="BL115" i="30"/>
  <c r="BL129" i="29" s="1"/>
  <c r="BL3" i="30"/>
  <c r="DJ194" i="33"/>
  <c r="DJ201" i="33" s="1"/>
  <c r="DJ115" i="30"/>
  <c r="DJ129" i="29" s="1"/>
  <c r="DJ3" i="30"/>
  <c r="EP194" i="33"/>
  <c r="EP201" i="33" s="1"/>
  <c r="EP115" i="30"/>
  <c r="EP129" i="29" s="1"/>
  <c r="EP3" i="30"/>
  <c r="CE194" i="33"/>
  <c r="CE201" i="33" s="1"/>
  <c r="CE115" i="30"/>
  <c r="CE129" i="29" s="1"/>
  <c r="CE3" i="30"/>
  <c r="BP194" i="33"/>
  <c r="BP201" i="33" s="1"/>
  <c r="BP115" i="30"/>
  <c r="BP129" i="29" s="1"/>
  <c r="BP3" i="30"/>
  <c r="DK194" i="33"/>
  <c r="DK201" i="33" s="1"/>
  <c r="DK115" i="30"/>
  <c r="DK129" i="29" s="1"/>
  <c r="DK3" i="30"/>
  <c r="EQ194" i="33"/>
  <c r="EQ201" i="33" s="1"/>
  <c r="EQ115" i="30"/>
  <c r="EQ129" i="29" s="1"/>
  <c r="EQ3" i="30"/>
  <c r="CF194" i="33"/>
  <c r="CF201" i="33" s="1"/>
  <c r="CF115" i="30"/>
  <c r="CF129" i="29" s="1"/>
  <c r="CF3" i="30"/>
  <c r="BQ194" i="33"/>
  <c r="BQ201" i="33" s="1"/>
  <c r="BQ115" i="30"/>
  <c r="BQ129" i="29" s="1"/>
  <c r="BQ3" i="30"/>
  <c r="DL194" i="33"/>
  <c r="DL201" i="33" s="1"/>
  <c r="DL115" i="30"/>
  <c r="DL129" i="29" s="1"/>
  <c r="DL3" i="30"/>
  <c r="ER194" i="33"/>
  <c r="ER201" i="33" s="1"/>
  <c r="ER115" i="30"/>
  <c r="ER129" i="29" s="1"/>
  <c r="ER3" i="30"/>
  <c r="CG194" i="33"/>
  <c r="CG201" i="33" s="1"/>
  <c r="CG115" i="30"/>
  <c r="CG129" i="29" s="1"/>
  <c r="CG3" i="30"/>
  <c r="AE16" i="30"/>
  <c r="AE51" i="30"/>
  <c r="AE55" i="30"/>
  <c r="CP194" i="33"/>
  <c r="CP201" i="33" s="1"/>
  <c r="CP115" i="30"/>
  <c r="CP129" i="29" s="1"/>
  <c r="CP3" i="30"/>
  <c r="DY194" i="33"/>
  <c r="DY201" i="33" s="1"/>
  <c r="DY115" i="30"/>
  <c r="DY129" i="29" s="1"/>
  <c r="DY3" i="30"/>
  <c r="AV115" i="30"/>
  <c r="AV129" i="29" s="1"/>
  <c r="AV3" i="30"/>
  <c r="AV194" i="33"/>
  <c r="AV201" i="33" s="1"/>
  <c r="AN115" i="30"/>
  <c r="AN129" i="29" s="1"/>
  <c r="AN3" i="30"/>
  <c r="AN194" i="33"/>
  <c r="AN201" i="33" s="1"/>
  <c r="CX194" i="33"/>
  <c r="CX201" i="33" s="1"/>
  <c r="CX115" i="30"/>
  <c r="CX129" i="29" s="1"/>
  <c r="CX3" i="30"/>
  <c r="ED194" i="33"/>
  <c r="ED201" i="33" s="1"/>
  <c r="ED115" i="30"/>
  <c r="ED129" i="29" s="1"/>
  <c r="ED3" i="30"/>
  <c r="BG3" i="30"/>
  <c r="BG115" i="30"/>
  <c r="BG129" i="29" s="1"/>
  <c r="BG194" i="33"/>
  <c r="BG201" i="33" s="1"/>
  <c r="BF115" i="30"/>
  <c r="BF129" i="29" s="1"/>
  <c r="BF3" i="30"/>
  <c r="BF194" i="33"/>
  <c r="BF201" i="33" s="1"/>
  <c r="DG194" i="33"/>
  <c r="DG201" i="33" s="1"/>
  <c r="DG3" i="30"/>
  <c r="DG115" i="30"/>
  <c r="DG129" i="29" s="1"/>
  <c r="EM194" i="33"/>
  <c r="EM201" i="33" s="1"/>
  <c r="EM3" i="30"/>
  <c r="EM115" i="30"/>
  <c r="EM129" i="29" s="1"/>
  <c r="BY194" i="33"/>
  <c r="BY201" i="33" s="1"/>
  <c r="BY115" i="30"/>
  <c r="BY129" i="29" s="1"/>
  <c r="BY3" i="30"/>
  <c r="BX194" i="33"/>
  <c r="BX201" i="33" s="1"/>
  <c r="BX115" i="30"/>
  <c r="BX129" i="29" s="1"/>
  <c r="BX3" i="30"/>
  <c r="DP194" i="33"/>
  <c r="DP201" i="33" s="1"/>
  <c r="DP115" i="30"/>
  <c r="DP129" i="29" s="1"/>
  <c r="DP3" i="30"/>
  <c r="EV194" i="33"/>
  <c r="EV201" i="33" s="1"/>
  <c r="EV115" i="30"/>
  <c r="EV129" i="29" s="1"/>
  <c r="EV3" i="30"/>
  <c r="CQ194" i="33"/>
  <c r="CQ201" i="33" s="1"/>
  <c r="CQ115" i="30"/>
  <c r="CQ129" i="29" s="1"/>
  <c r="CQ3" i="30"/>
  <c r="BR194" i="33"/>
  <c r="BR201" i="33" s="1"/>
  <c r="BR115" i="30"/>
  <c r="BR129" i="29" s="1"/>
  <c r="BR3" i="30"/>
  <c r="DM194" i="33"/>
  <c r="DM201" i="33" s="1"/>
  <c r="DM115" i="30"/>
  <c r="DM129" i="29" s="1"/>
  <c r="DM3" i="30"/>
  <c r="ES194" i="33"/>
  <c r="ES201" i="33" s="1"/>
  <c r="ES115" i="30"/>
  <c r="ES129" i="29" s="1"/>
  <c r="ES3" i="30"/>
  <c r="CK194" i="33"/>
  <c r="CK201" i="33" s="1"/>
  <c r="CK115" i="30"/>
  <c r="CK129" i="29" s="1"/>
  <c r="CK3" i="30"/>
  <c r="CC194" i="33"/>
  <c r="CC201" i="33" s="1"/>
  <c r="CC115" i="30"/>
  <c r="CC129" i="29" s="1"/>
  <c r="CC3" i="30"/>
  <c r="DR194" i="33"/>
  <c r="DR201" i="33" s="1"/>
  <c r="DR115" i="30"/>
  <c r="DR129" i="29" s="1"/>
  <c r="DR3" i="30"/>
  <c r="AI115" i="30"/>
  <c r="AI129" i="29" s="1"/>
  <c r="AI3" i="30"/>
  <c r="AI194" i="33"/>
  <c r="AI201" i="33" s="1"/>
  <c r="CS194" i="33"/>
  <c r="CS201" i="33" s="1"/>
  <c r="CS115" i="30"/>
  <c r="CS129" i="29" s="1"/>
  <c r="CS3" i="30"/>
  <c r="CD194" i="33"/>
  <c r="CD201" i="33" s="1"/>
  <c r="CD115" i="30"/>
  <c r="CD129" i="29" s="1"/>
  <c r="CD3" i="30"/>
  <c r="DS194" i="33"/>
  <c r="DS201" i="33" s="1"/>
  <c r="DS3" i="30"/>
  <c r="DS115" i="30"/>
  <c r="DS129" i="29" s="1"/>
  <c r="AJ115" i="30"/>
  <c r="AJ129" i="29" s="1"/>
  <c r="AJ3" i="30"/>
  <c r="AJ194" i="33"/>
  <c r="AJ201" i="33" s="1"/>
  <c r="EX194" i="33"/>
  <c r="EX201" i="33" s="1"/>
  <c r="EX115" i="30"/>
  <c r="EX129" i="29" s="1"/>
  <c r="EX3" i="30"/>
  <c r="CH194" i="33"/>
  <c r="CH201" i="33" s="1"/>
  <c r="CH115" i="30"/>
  <c r="CH129" i="29" s="1"/>
  <c r="CH3" i="30"/>
  <c r="DT194" i="33"/>
  <c r="DT201" i="33" s="1"/>
  <c r="DT115" i="30"/>
  <c r="DT129" i="29" s="1"/>
  <c r="DT3" i="30"/>
  <c r="AK115" i="30"/>
  <c r="AK129" i="29" s="1"/>
  <c r="AK3" i="30"/>
  <c r="AK194" i="33"/>
  <c r="AK201" i="33" s="1"/>
  <c r="AE52" i="30"/>
  <c r="CB194" i="33"/>
  <c r="CB201" i="33" s="1"/>
  <c r="CB115" i="30"/>
  <c r="CB129" i="29" s="1"/>
  <c r="CB3" i="30"/>
  <c r="DQ194" i="33"/>
  <c r="DQ201" i="33" s="1"/>
  <c r="DQ115" i="30"/>
  <c r="DQ129" i="29" s="1"/>
  <c r="DQ3" i="30"/>
  <c r="EW194" i="33"/>
  <c r="EW201" i="33" s="1"/>
  <c r="EW115" i="30"/>
  <c r="EW129" i="29" s="1"/>
  <c r="EW3" i="30"/>
  <c r="CR194" i="33"/>
  <c r="CR201" i="33" s="1"/>
  <c r="CR115" i="30"/>
  <c r="CR129" i="29" s="1"/>
  <c r="CR3" i="30"/>
  <c r="CJ194" i="33"/>
  <c r="CJ201" i="33" s="1"/>
  <c r="CJ115" i="30"/>
  <c r="CJ129" i="29" s="1"/>
  <c r="CJ3" i="30"/>
  <c r="DV194" i="33"/>
  <c r="DV201" i="33" s="1"/>
  <c r="DV115" i="30"/>
  <c r="DV129" i="29" s="1"/>
  <c r="DV3" i="30"/>
  <c r="AP115" i="30"/>
  <c r="AP129" i="29" s="1"/>
  <c r="AP3" i="30"/>
  <c r="AP194" i="33"/>
  <c r="AP201" i="33" s="1"/>
  <c r="AR115" i="30"/>
  <c r="AR129" i="29" s="1"/>
  <c r="AR3" i="30"/>
  <c r="AR194" i="33"/>
  <c r="AR201" i="33" s="1"/>
  <c r="CY194" i="33"/>
  <c r="CY201" i="33" s="1"/>
  <c r="CY115" i="30"/>
  <c r="CY129" i="29" s="1"/>
  <c r="CY3" i="30"/>
  <c r="EE194" i="33"/>
  <c r="EE201" i="33" s="1"/>
  <c r="EE115" i="30"/>
  <c r="EE129" i="29" s="1"/>
  <c r="EE3" i="30"/>
  <c r="BH115" i="30"/>
  <c r="BH129" i="29" s="1"/>
  <c r="BH3" i="30"/>
  <c r="BH194" i="33"/>
  <c r="BH201" i="33" s="1"/>
  <c r="BJ115" i="30"/>
  <c r="BJ129" i="29" s="1"/>
  <c r="BJ3" i="30"/>
  <c r="BJ194" i="33"/>
  <c r="BJ201" i="33" s="1"/>
  <c r="DH194" i="33"/>
  <c r="DH201" i="33" s="1"/>
  <c r="DH115" i="30"/>
  <c r="DH129" i="29" s="1"/>
  <c r="DH3" i="30"/>
  <c r="EN194" i="33"/>
  <c r="EN201" i="33" s="1"/>
  <c r="EN115" i="30"/>
  <c r="EN129" i="29" s="1"/>
  <c r="EN3" i="30"/>
  <c r="BZ194" i="33"/>
  <c r="BZ201" i="33" s="1"/>
  <c r="BZ115" i="30"/>
  <c r="BZ129" i="29" s="1"/>
  <c r="BZ3" i="30"/>
  <c r="CI194" i="33"/>
  <c r="CI201" i="33" s="1"/>
  <c r="CI115" i="30"/>
  <c r="CI129" i="29" s="1"/>
  <c r="CI3" i="30"/>
  <c r="DU194" i="33"/>
  <c r="DU201" i="33" s="1"/>
  <c r="DU115" i="30"/>
  <c r="DU129" i="29" s="1"/>
  <c r="DU3" i="30"/>
  <c r="AO3" i="30"/>
  <c r="AO115" i="30"/>
  <c r="AO129" i="29" s="1"/>
  <c r="AO194" i="33"/>
  <c r="AO201" i="33" s="1"/>
  <c r="AG115" i="30"/>
  <c r="AG129" i="29" s="1"/>
  <c r="AG3" i="30"/>
  <c r="AG194" i="33"/>
  <c r="AG201" i="33" s="1"/>
  <c r="CT194" i="33"/>
  <c r="CT201" i="33" s="1"/>
  <c r="CT115" i="30"/>
  <c r="CT129" i="29" s="1"/>
  <c r="CT3" i="30"/>
  <c r="DZ194" i="33"/>
  <c r="DZ201" i="33" s="1"/>
  <c r="DZ115" i="30"/>
  <c r="DZ129" i="29" s="1"/>
  <c r="DZ3" i="30"/>
  <c r="AW115" i="30"/>
  <c r="AW129" i="29" s="1"/>
  <c r="AW3" i="30"/>
  <c r="AW194" i="33"/>
  <c r="AW201" i="33" s="1"/>
  <c r="AH115" i="30"/>
  <c r="AH129" i="29" s="1"/>
  <c r="AH3" i="30"/>
  <c r="AH194" i="33"/>
  <c r="AH201" i="33" s="1"/>
  <c r="CU194" i="33"/>
  <c r="CU201" i="33" s="1"/>
  <c r="CU115" i="30"/>
  <c r="CU129" i="29" s="1"/>
  <c r="CU3" i="30"/>
  <c r="EA194" i="33"/>
  <c r="EA201" i="33" s="1"/>
  <c r="EA115" i="30"/>
  <c r="EA129" i="29" s="1"/>
  <c r="EA3" i="30"/>
  <c r="BA115" i="30"/>
  <c r="BA129" i="29" s="1"/>
  <c r="BA3" i="30"/>
  <c r="BA194" i="33"/>
  <c r="BA201" i="33" s="1"/>
  <c r="AL115" i="30"/>
  <c r="AL129" i="29" s="1"/>
  <c r="AL3" i="30"/>
  <c r="AL194" i="33"/>
  <c r="AL201" i="33" s="1"/>
  <c r="CV194" i="33"/>
  <c r="CV201" i="33" s="1"/>
  <c r="CV115" i="30"/>
  <c r="CV129" i="29" s="1"/>
  <c r="CV3" i="30"/>
  <c r="EB194" i="33"/>
  <c r="EB201" i="33" s="1"/>
  <c r="EB115" i="30"/>
  <c r="EB129" i="29" s="1"/>
  <c r="EB3" i="30"/>
  <c r="BB115" i="30"/>
  <c r="BB129" i="29" s="1"/>
  <c r="BB3" i="30"/>
  <c r="BB194" i="33"/>
  <c r="BB201" i="33" s="1"/>
  <c r="AD16" i="36"/>
  <c r="AD18" i="36" s="1"/>
  <c r="EP55" i="35" s="1"/>
  <c r="EP55" i="31" s="1"/>
  <c r="AE16" i="36"/>
  <c r="ED16" i="35"/>
  <c r="ED16" i="31" s="1"/>
  <c r="CS16" i="35"/>
  <c r="CS16" i="31" s="1"/>
  <c r="AE15" i="30"/>
  <c r="AF115" i="30"/>
  <c r="AF129" i="29" s="1"/>
  <c r="AF3" i="30"/>
  <c r="AF194" i="33"/>
  <c r="AE17" i="30"/>
  <c r="AE22" i="30"/>
  <c r="AE53" i="30"/>
  <c r="AR16" i="35"/>
  <c r="AR16" i="31" s="1"/>
  <c r="BJ54" i="35"/>
  <c r="BJ54" i="31" s="1"/>
  <c r="DE51" i="35"/>
  <c r="DE51" i="31" s="1"/>
  <c r="CU17" i="35"/>
  <c r="CU17" i="31" s="1"/>
  <c r="AL16" i="35"/>
  <c r="AL16" i="31" s="1"/>
  <c r="ER54" i="35"/>
  <c r="ER54" i="31" s="1"/>
  <c r="AG251" i="32"/>
  <c r="AK251" i="32"/>
  <c r="AO251" i="32"/>
  <c r="AS251" i="32"/>
  <c r="AW251" i="32"/>
  <c r="BA251" i="32"/>
  <c r="BE251" i="32"/>
  <c r="BI251" i="32"/>
  <c r="BM251" i="32"/>
  <c r="BQ251" i="32"/>
  <c r="BU251" i="32"/>
  <c r="BY251" i="32"/>
  <c r="CC251" i="32"/>
  <c r="CG251" i="32"/>
  <c r="CK251" i="32"/>
  <c r="CO251" i="32"/>
  <c r="CS251" i="32"/>
  <c r="CW251" i="32"/>
  <c r="DA251" i="32"/>
  <c r="DE251" i="32"/>
  <c r="DI251" i="32"/>
  <c r="DM251" i="32"/>
  <c r="DQ251" i="32"/>
  <c r="DU251" i="32"/>
  <c r="DY251" i="32"/>
  <c r="EC251" i="32"/>
  <c r="EG251" i="32"/>
  <c r="EK251" i="32"/>
  <c r="EO251" i="32"/>
  <c r="ES251" i="32"/>
  <c r="EW251" i="32"/>
  <c r="AH251" i="32"/>
  <c r="AL251" i="32"/>
  <c r="AP251" i="32"/>
  <c r="AT251" i="32"/>
  <c r="AX251" i="32"/>
  <c r="BB251" i="32"/>
  <c r="BF251" i="32"/>
  <c r="BJ251" i="32"/>
  <c r="BN251" i="32"/>
  <c r="BR251" i="32"/>
  <c r="BV251" i="32"/>
  <c r="BZ251" i="32"/>
  <c r="CD251" i="32"/>
  <c r="CH251" i="32"/>
  <c r="CL251" i="32"/>
  <c r="CP251" i="32"/>
  <c r="CT251" i="32"/>
  <c r="CX251" i="32"/>
  <c r="DB251" i="32"/>
  <c r="DF251" i="32"/>
  <c r="DJ251" i="32"/>
  <c r="DN251" i="32"/>
  <c r="DR251" i="32"/>
  <c r="DV251" i="32"/>
  <c r="DZ251" i="32"/>
  <c r="ED251" i="32"/>
  <c r="EH251" i="32"/>
  <c r="EL251" i="32"/>
  <c r="EP251" i="32"/>
  <c r="ET251" i="32"/>
  <c r="EX251" i="32"/>
  <c r="AE251" i="32"/>
  <c r="AI251" i="32"/>
  <c r="AM251" i="32"/>
  <c r="AQ251" i="32"/>
  <c r="AU251" i="32"/>
  <c r="AY251" i="32"/>
  <c r="BC251" i="32"/>
  <c r="BG251" i="32"/>
  <c r="BK251" i="32"/>
  <c r="BO251" i="32"/>
  <c r="BS251" i="32"/>
  <c r="BW251" i="32"/>
  <c r="CA251" i="32"/>
  <c r="CE251" i="32"/>
  <c r="CI251" i="32"/>
  <c r="CM251" i="32"/>
  <c r="CQ251" i="32"/>
  <c r="CU251" i="32"/>
  <c r="CY251" i="32"/>
  <c r="DC251" i="32"/>
  <c r="DG251" i="32"/>
  <c r="DK251" i="32"/>
  <c r="DO251" i="32"/>
  <c r="DS251" i="32"/>
  <c r="DW251" i="32"/>
  <c r="EA251" i="32"/>
  <c r="EE251" i="32"/>
  <c r="EI251" i="32"/>
  <c r="EM251" i="32"/>
  <c r="EQ251" i="32"/>
  <c r="EU251" i="32"/>
  <c r="AJ251" i="32"/>
  <c r="AZ251" i="32"/>
  <c r="BP251" i="32"/>
  <c r="CF251" i="32"/>
  <c r="CV251" i="32"/>
  <c r="DL251" i="32"/>
  <c r="EB251" i="32"/>
  <c r="ER251" i="32"/>
  <c r="AN251" i="32"/>
  <c r="BD251" i="32"/>
  <c r="BT251" i="32"/>
  <c r="CJ251" i="32"/>
  <c r="CZ251" i="32"/>
  <c r="DP251" i="32"/>
  <c r="EF251" i="32"/>
  <c r="EV251" i="32"/>
  <c r="AR251" i="32"/>
  <c r="BH251" i="32"/>
  <c r="BX251" i="32"/>
  <c r="CN251" i="32"/>
  <c r="DD251" i="32"/>
  <c r="DT251" i="32"/>
  <c r="EJ251" i="32"/>
  <c r="AF251" i="32"/>
  <c r="AV251" i="32"/>
  <c r="BL251" i="32"/>
  <c r="CB251" i="32"/>
  <c r="CR251" i="32"/>
  <c r="DH251" i="32"/>
  <c r="DX251" i="32"/>
  <c r="EN251" i="32"/>
  <c r="BK194" i="33"/>
  <c r="BK201" i="33" s="1"/>
  <c r="BK115" i="30"/>
  <c r="BK129" i="29" s="1"/>
  <c r="BK3" i="30"/>
  <c r="BK23" i="35"/>
  <c r="BK23" i="31" s="1"/>
  <c r="CP16" i="35"/>
  <c r="CP16" i="31" s="1"/>
  <c r="CP22" i="35"/>
  <c r="CP22" i="31" s="1"/>
  <c r="CP23" i="35"/>
  <c r="CP23" i="31" s="1"/>
  <c r="DI194" i="33"/>
  <c r="DI201" i="33" s="1"/>
  <c r="DI15" i="35"/>
  <c r="DI115" i="30"/>
  <c r="DI129" i="29" s="1"/>
  <c r="DI3" i="30"/>
  <c r="DI53" i="35"/>
  <c r="DI53" i="31" s="1"/>
  <c r="DY17" i="35"/>
  <c r="DY17" i="31" s="1"/>
  <c r="DY22" i="35"/>
  <c r="DY22" i="31" s="1"/>
  <c r="DY55" i="35"/>
  <c r="DY55" i="31" s="1"/>
  <c r="EO194" i="33"/>
  <c r="EO201" i="33" s="1"/>
  <c r="EO15" i="35"/>
  <c r="EO115" i="30"/>
  <c r="EO129" i="29" s="1"/>
  <c r="EO3" i="30"/>
  <c r="EO52" i="35"/>
  <c r="EO52" i="31" s="1"/>
  <c r="AV17" i="35"/>
  <c r="AV17" i="31" s="1"/>
  <c r="AV54" i="35"/>
  <c r="AV54" i="31" s="1"/>
  <c r="AV52" i="35"/>
  <c r="AV52" i="31" s="1"/>
  <c r="CA194" i="33"/>
  <c r="CA201" i="33" s="1"/>
  <c r="CA15" i="35"/>
  <c r="CA3" i="30"/>
  <c r="CA115" i="30"/>
  <c r="CA129" i="29" s="1"/>
  <c r="CA55" i="35"/>
  <c r="CA55" i="31" s="1"/>
  <c r="AN16" i="35"/>
  <c r="AN16" i="31" s="1"/>
  <c r="AN54" i="35"/>
  <c r="AN54" i="31" s="1"/>
  <c r="AN23" i="35"/>
  <c r="AN23" i="31" s="1"/>
  <c r="BV194" i="33"/>
  <c r="BV201" i="33" s="1"/>
  <c r="BV15" i="35"/>
  <c r="BV115" i="30"/>
  <c r="BV129" i="29" s="1"/>
  <c r="BV3" i="30"/>
  <c r="BV23" i="35"/>
  <c r="BV23" i="31" s="1"/>
  <c r="CX17" i="35"/>
  <c r="CX17" i="31" s="1"/>
  <c r="CX22" i="35"/>
  <c r="CX22" i="31" s="1"/>
  <c r="CX54" i="35"/>
  <c r="CX54" i="31" s="1"/>
  <c r="DN194" i="33"/>
  <c r="DN201" i="33" s="1"/>
  <c r="DN15" i="35"/>
  <c r="DN115" i="30"/>
  <c r="DN129" i="29" s="1"/>
  <c r="DN3" i="30"/>
  <c r="DN55" i="35"/>
  <c r="DN55" i="31" s="1"/>
  <c r="ED17" i="35"/>
  <c r="ED17" i="31" s="1"/>
  <c r="ED23" i="35"/>
  <c r="ED23" i="31" s="1"/>
  <c r="ED22" i="35"/>
  <c r="ED22" i="31" s="1"/>
  <c r="ET194" i="33"/>
  <c r="ET201" i="33" s="1"/>
  <c r="ET115" i="30"/>
  <c r="ET129" i="29" s="1"/>
  <c r="ET15" i="35"/>
  <c r="ET3" i="30"/>
  <c r="ET22" i="35"/>
  <c r="ET22" i="31" s="1"/>
  <c r="BG17" i="35"/>
  <c r="BG17" i="31" s="1"/>
  <c r="BG22" i="35"/>
  <c r="BG22" i="31" s="1"/>
  <c r="BG55" i="35"/>
  <c r="BG55" i="31" s="1"/>
  <c r="CL194" i="33"/>
  <c r="CL201" i="33" s="1"/>
  <c r="CL15" i="35"/>
  <c r="CL115" i="30"/>
  <c r="CL129" i="29" s="1"/>
  <c r="CL3" i="30"/>
  <c r="CL22" i="35"/>
  <c r="CL22" i="31" s="1"/>
  <c r="BF17" i="35"/>
  <c r="BF17" i="31" s="1"/>
  <c r="BF53" i="35"/>
  <c r="BF53" i="31" s="1"/>
  <c r="BF54" i="35"/>
  <c r="BF54" i="31" s="1"/>
  <c r="CN194" i="33"/>
  <c r="CN201" i="33" s="1"/>
  <c r="CN15" i="35"/>
  <c r="CN115" i="30"/>
  <c r="CN129" i="29" s="1"/>
  <c r="CN3" i="30"/>
  <c r="CN55" i="35"/>
  <c r="CN55" i="31" s="1"/>
  <c r="DG17" i="35"/>
  <c r="DG17" i="31" s="1"/>
  <c r="DG53" i="35"/>
  <c r="DG53" i="31" s="1"/>
  <c r="DG52" i="35"/>
  <c r="DG52" i="31" s="1"/>
  <c r="DW194" i="33"/>
  <c r="DW201" i="33" s="1"/>
  <c r="DW15" i="35"/>
  <c r="DW115" i="30"/>
  <c r="DW129" i="29" s="1"/>
  <c r="DW3" i="30"/>
  <c r="DW55" i="35"/>
  <c r="DW55" i="31" s="1"/>
  <c r="EM17" i="35"/>
  <c r="EM17" i="31" s="1"/>
  <c r="EM53" i="35"/>
  <c r="EM53" i="31" s="1"/>
  <c r="EM52" i="35"/>
  <c r="EM52" i="31" s="1"/>
  <c r="AQ15" i="35"/>
  <c r="AQ3" i="30"/>
  <c r="AQ115" i="30"/>
  <c r="AQ129" i="29" s="1"/>
  <c r="AQ194" i="33"/>
  <c r="AQ201" i="33" s="1"/>
  <c r="AQ53" i="35"/>
  <c r="AQ53" i="31" s="1"/>
  <c r="BY16" i="35"/>
  <c r="BY16" i="31" s="1"/>
  <c r="BY22" i="35"/>
  <c r="BY22" i="31" s="1"/>
  <c r="BY55" i="35"/>
  <c r="BY55" i="31" s="1"/>
  <c r="AS15" i="35"/>
  <c r="AS115" i="30"/>
  <c r="AS129" i="29" s="1"/>
  <c r="AS3" i="30"/>
  <c r="AS194" i="33"/>
  <c r="AS201" i="33" s="1"/>
  <c r="AS23" i="35"/>
  <c r="AS23" i="31" s="1"/>
  <c r="BX16" i="35"/>
  <c r="BX16" i="31" s="1"/>
  <c r="BX22" i="35"/>
  <c r="BX22" i="31" s="1"/>
  <c r="BX55" i="35"/>
  <c r="BX55" i="31" s="1"/>
  <c r="CZ194" i="33"/>
  <c r="CZ201" i="33" s="1"/>
  <c r="CZ15" i="35"/>
  <c r="CZ115" i="30"/>
  <c r="CZ129" i="29" s="1"/>
  <c r="CZ3" i="30"/>
  <c r="CZ55" i="35"/>
  <c r="CZ55" i="31" s="1"/>
  <c r="DP17" i="35"/>
  <c r="DP17" i="31" s="1"/>
  <c r="DP55" i="35"/>
  <c r="DP55" i="31" s="1"/>
  <c r="DP23" i="35"/>
  <c r="DP23" i="31" s="1"/>
  <c r="EF194" i="33"/>
  <c r="EF201" i="33" s="1"/>
  <c r="EF15" i="35"/>
  <c r="EF115" i="30"/>
  <c r="EF129" i="29" s="1"/>
  <c r="EF3" i="30"/>
  <c r="EF52" i="35"/>
  <c r="EF52" i="31" s="1"/>
  <c r="EV16" i="35"/>
  <c r="EV16" i="31" s="1"/>
  <c r="EV22" i="35"/>
  <c r="EV22" i="31" s="1"/>
  <c r="EV55" i="35"/>
  <c r="EV55" i="31" s="1"/>
  <c r="BI15" i="35"/>
  <c r="BI115" i="30"/>
  <c r="BI129" i="29" s="1"/>
  <c r="BI3" i="30"/>
  <c r="BI194" i="33"/>
  <c r="BI201" i="33" s="1"/>
  <c r="BI23" i="35"/>
  <c r="BI23" i="31" s="1"/>
  <c r="CQ17" i="35"/>
  <c r="CQ17" i="31" s="1"/>
  <c r="CQ53" i="35"/>
  <c r="CQ53" i="31" s="1"/>
  <c r="CQ52" i="35"/>
  <c r="CQ52" i="31" s="1"/>
  <c r="AM15" i="35"/>
  <c r="AM115" i="30"/>
  <c r="AM129" i="29" s="1"/>
  <c r="AM3" i="30"/>
  <c r="AM194" i="33"/>
  <c r="AM201" i="33" s="1"/>
  <c r="AM23" i="35"/>
  <c r="AM23" i="31" s="1"/>
  <c r="BR17" i="35"/>
  <c r="BR17" i="31" s="1"/>
  <c r="BR23" i="35"/>
  <c r="BR23" i="31" s="1"/>
  <c r="BR22" i="35"/>
  <c r="BR22" i="31" s="1"/>
  <c r="CW194" i="33"/>
  <c r="CW201" i="33" s="1"/>
  <c r="CW15" i="35"/>
  <c r="CW115" i="30"/>
  <c r="CW129" i="29" s="1"/>
  <c r="CW3" i="30"/>
  <c r="CW53" i="35"/>
  <c r="CW53" i="31" s="1"/>
  <c r="DM16" i="35"/>
  <c r="DM16" i="31" s="1"/>
  <c r="DM22" i="35"/>
  <c r="DM22" i="31" s="1"/>
  <c r="DM53" i="35"/>
  <c r="DM53" i="31" s="1"/>
  <c r="EC194" i="33"/>
  <c r="EC201" i="33" s="1"/>
  <c r="EC15" i="35"/>
  <c r="EC115" i="30"/>
  <c r="EC129" i="29" s="1"/>
  <c r="EC3" i="30"/>
  <c r="EC23" i="35"/>
  <c r="EC23" i="31" s="1"/>
  <c r="ES16" i="35"/>
  <c r="ES16" i="31" s="1"/>
  <c r="ES22" i="35"/>
  <c r="ES22" i="31" s="1"/>
  <c r="ES23" i="35"/>
  <c r="ES23" i="31" s="1"/>
  <c r="BC15" i="35"/>
  <c r="BC115" i="30"/>
  <c r="BC129" i="29" s="1"/>
  <c r="BC3" i="30"/>
  <c r="BC194" i="33"/>
  <c r="BC201" i="33" s="1"/>
  <c r="BC23" i="35"/>
  <c r="BC23" i="31" s="1"/>
  <c r="CK16" i="35"/>
  <c r="CK16" i="31" s="1"/>
  <c r="CK55" i="35"/>
  <c r="CK55" i="31" s="1"/>
  <c r="CK53" i="35"/>
  <c r="CK53" i="31" s="1"/>
  <c r="AX15" i="35"/>
  <c r="AX115" i="30"/>
  <c r="AX129" i="29" s="1"/>
  <c r="AX3" i="30"/>
  <c r="AX194" i="33"/>
  <c r="AX201" i="33" s="1"/>
  <c r="AX53" i="35"/>
  <c r="AX53" i="31" s="1"/>
  <c r="CC17" i="35"/>
  <c r="CC17" i="31" s="1"/>
  <c r="CC53" i="35"/>
  <c r="CC53" i="31" s="1"/>
  <c r="CC55" i="35"/>
  <c r="CC55" i="31" s="1"/>
  <c r="DB194" i="33"/>
  <c r="DB201" i="33" s="1"/>
  <c r="DB15" i="35"/>
  <c r="DB115" i="30"/>
  <c r="DB129" i="29" s="1"/>
  <c r="DB3" i="30"/>
  <c r="DB55" i="35"/>
  <c r="DB55" i="31" s="1"/>
  <c r="DR16" i="35"/>
  <c r="DR16" i="31" s="1"/>
  <c r="DR23" i="35"/>
  <c r="DR23" i="31" s="1"/>
  <c r="DR54" i="35"/>
  <c r="DR54" i="31" s="1"/>
  <c r="EH194" i="33"/>
  <c r="EH201" i="33" s="1"/>
  <c r="EH15" i="35"/>
  <c r="EH115" i="30"/>
  <c r="EH129" i="29" s="1"/>
  <c r="EH3" i="30"/>
  <c r="EH55" i="35"/>
  <c r="EH55" i="31" s="1"/>
  <c r="AI17" i="35"/>
  <c r="AI17" i="31" s="1"/>
  <c r="AI22" i="35"/>
  <c r="AI22" i="31" s="1"/>
  <c r="AI55" i="35"/>
  <c r="AI55" i="31" s="1"/>
  <c r="BN194" i="33"/>
  <c r="BN201" i="33" s="1"/>
  <c r="BN15" i="35"/>
  <c r="BN115" i="30"/>
  <c r="BN129" i="29" s="1"/>
  <c r="BN3" i="30"/>
  <c r="BN54" i="35"/>
  <c r="BN54" i="31" s="1"/>
  <c r="CS17" i="35"/>
  <c r="CS17" i="31" s="1"/>
  <c r="CS22" i="35"/>
  <c r="CS22" i="31" s="1"/>
  <c r="CS23" i="35"/>
  <c r="CS23" i="31" s="1"/>
  <c r="AY15" i="35"/>
  <c r="AY115" i="30"/>
  <c r="AY129" i="29" s="1"/>
  <c r="AY3" i="30"/>
  <c r="AY194" i="33"/>
  <c r="AY201" i="33" s="1"/>
  <c r="AY53" i="35"/>
  <c r="AY53" i="31" s="1"/>
  <c r="CD16" i="35"/>
  <c r="CD16" i="31" s="1"/>
  <c r="CD52" i="35"/>
  <c r="CD52" i="31" s="1"/>
  <c r="CD55" i="35"/>
  <c r="CD55" i="31" s="1"/>
  <c r="DC194" i="33"/>
  <c r="DC201" i="33" s="1"/>
  <c r="DC15" i="35"/>
  <c r="DC3" i="30"/>
  <c r="DC115" i="30"/>
  <c r="DC129" i="29" s="1"/>
  <c r="DC54" i="35"/>
  <c r="DC54" i="31" s="1"/>
  <c r="DS16" i="35"/>
  <c r="DS16" i="31" s="1"/>
  <c r="DS22" i="35"/>
  <c r="DS22" i="31" s="1"/>
  <c r="DS55" i="35"/>
  <c r="DS55" i="31" s="1"/>
  <c r="EI194" i="33"/>
  <c r="EI201" i="33" s="1"/>
  <c r="EI15" i="35"/>
  <c r="EI3" i="30"/>
  <c r="EI115" i="30"/>
  <c r="EI129" i="29" s="1"/>
  <c r="EI54" i="35"/>
  <c r="EI54" i="31" s="1"/>
  <c r="AJ17" i="35"/>
  <c r="AJ17" i="31" s="1"/>
  <c r="AJ55" i="35"/>
  <c r="AJ55" i="31" s="1"/>
  <c r="AJ52" i="35"/>
  <c r="AJ52" i="31" s="1"/>
  <c r="BO194" i="33"/>
  <c r="BO201" i="33" s="1"/>
  <c r="BO15" i="35"/>
  <c r="BO115" i="30"/>
  <c r="BO129" i="29" s="1"/>
  <c r="BO3" i="30"/>
  <c r="BO52" i="35"/>
  <c r="BO52" i="31" s="1"/>
  <c r="EX17" i="35"/>
  <c r="EX17" i="31" s="1"/>
  <c r="EX22" i="35"/>
  <c r="EX22" i="31" s="1"/>
  <c r="EX54" i="35"/>
  <c r="EX54" i="31" s="1"/>
  <c r="AZ15" i="35"/>
  <c r="AZ115" i="30"/>
  <c r="AZ129" i="29" s="1"/>
  <c r="AZ3" i="30"/>
  <c r="AZ194" i="33"/>
  <c r="AZ201" i="33" s="1"/>
  <c r="AZ55" i="35"/>
  <c r="AZ55" i="31" s="1"/>
  <c r="CH17" i="35"/>
  <c r="CH17" i="31" s="1"/>
  <c r="CH53" i="35"/>
  <c r="CH53" i="31" s="1"/>
  <c r="CH54" i="35"/>
  <c r="CH54" i="31" s="1"/>
  <c r="DD194" i="33"/>
  <c r="DD201" i="33" s="1"/>
  <c r="DD15" i="35"/>
  <c r="DD115" i="30"/>
  <c r="DD129" i="29" s="1"/>
  <c r="DD3" i="30"/>
  <c r="DD52" i="35"/>
  <c r="DD52" i="31" s="1"/>
  <c r="DT16" i="35"/>
  <c r="DT16" i="31" s="1"/>
  <c r="DT22" i="35"/>
  <c r="DT22" i="31" s="1"/>
  <c r="DT55" i="35"/>
  <c r="DT55" i="31" s="1"/>
  <c r="EJ194" i="33"/>
  <c r="EJ201" i="33" s="1"/>
  <c r="EJ15" i="35"/>
  <c r="EJ115" i="30"/>
  <c r="EJ129" i="29" s="1"/>
  <c r="EJ3" i="30"/>
  <c r="EJ53" i="35"/>
  <c r="EJ53" i="31" s="1"/>
  <c r="AK17" i="35"/>
  <c r="AK17" i="31" s="1"/>
  <c r="AK53" i="35"/>
  <c r="AK53" i="31" s="1"/>
  <c r="AK22" i="35"/>
  <c r="AK22" i="31" s="1"/>
  <c r="BS194" i="33"/>
  <c r="BS201" i="33" s="1"/>
  <c r="BS15" i="35"/>
  <c r="BS115" i="30"/>
  <c r="BS129" i="29" s="1"/>
  <c r="BS3" i="30"/>
  <c r="BS53" i="35"/>
  <c r="BS53" i="31" s="1"/>
  <c r="BI51" i="35" l="1"/>
  <c r="BI51" i="31" s="1"/>
  <c r="DJ53" i="35"/>
  <c r="DJ53" i="31" s="1"/>
  <c r="BM52" i="35"/>
  <c r="BM52" i="31" s="1"/>
  <c r="DT23" i="35"/>
  <c r="DT23" i="31" s="1"/>
  <c r="EB53" i="35"/>
  <c r="EB53" i="31" s="1"/>
  <c r="BA54" i="35"/>
  <c r="BA54" i="31" s="1"/>
  <c r="BP51" i="35"/>
  <c r="BP51" i="31" s="1"/>
  <c r="BL54" i="35"/>
  <c r="BL54" i="31" s="1"/>
  <c r="BD51" i="35"/>
  <c r="BD51" i="31" s="1"/>
  <c r="BH22" i="35"/>
  <c r="BH22" i="31" s="1"/>
  <c r="AP17" i="35"/>
  <c r="AP17" i="31" s="1"/>
  <c r="EG23" i="35"/>
  <c r="EG23" i="31" s="1"/>
  <c r="CH55" i="35"/>
  <c r="CH55" i="31" s="1"/>
  <c r="DR17" i="35"/>
  <c r="DR17" i="31" s="1"/>
  <c r="BX23" i="35"/>
  <c r="BX23" i="31" s="1"/>
  <c r="CA23" i="35"/>
  <c r="CA23" i="31" s="1"/>
  <c r="CG51" i="35"/>
  <c r="CG51" i="31" s="1"/>
  <c r="CV22" i="35"/>
  <c r="CV22" i="31" s="1"/>
  <c r="EQ51" i="35"/>
  <c r="EQ51" i="31" s="1"/>
  <c r="CE54" i="35"/>
  <c r="CE54" i="31" s="1"/>
  <c r="BT22" i="35"/>
  <c r="BT22" i="31" s="1"/>
  <c r="EN23" i="35"/>
  <c r="EN23" i="31" s="1"/>
  <c r="EE52" i="35"/>
  <c r="EE52" i="31" s="1"/>
  <c r="DV17" i="35"/>
  <c r="DV17" i="31" s="1"/>
  <c r="DA51" i="35"/>
  <c r="DA51" i="31" s="1"/>
  <c r="EX55" i="35"/>
  <c r="EX55" i="31" s="1"/>
  <c r="BC22" i="35"/>
  <c r="BC22" i="31" s="1"/>
  <c r="EM22" i="35"/>
  <c r="EM22" i="31" s="1"/>
  <c r="DI52" i="35"/>
  <c r="DI52" i="31" s="1"/>
  <c r="BB53" i="35"/>
  <c r="BB53" i="31" s="1"/>
  <c r="BQ52" i="35"/>
  <c r="BQ52" i="31" s="1"/>
  <c r="DK54" i="35"/>
  <c r="DK54" i="31" s="1"/>
  <c r="AW16" i="35"/>
  <c r="AW16" i="31" s="1"/>
  <c r="EK51" i="35"/>
  <c r="EK51" i="31" s="1"/>
  <c r="DH53" i="35"/>
  <c r="DH53" i="31" s="1"/>
  <c r="CY52" i="35"/>
  <c r="CY52" i="31" s="1"/>
  <c r="BE55" i="35"/>
  <c r="BE55" i="31" s="1"/>
  <c r="AT51" i="35"/>
  <c r="AT51" i="31" s="1"/>
  <c r="BS51" i="35"/>
  <c r="BS51" i="31" s="1"/>
  <c r="DS52" i="35"/>
  <c r="DS52" i="31" s="1"/>
  <c r="CW51" i="35"/>
  <c r="CW51" i="31" s="1"/>
  <c r="BF52" i="35"/>
  <c r="BF52" i="31" s="1"/>
  <c r="AJ22" i="35"/>
  <c r="AJ22" i="31" s="1"/>
  <c r="CD22" i="35"/>
  <c r="CD22" i="31" s="1"/>
  <c r="AI16" i="35"/>
  <c r="AI16" i="31" s="1"/>
  <c r="AX22" i="35"/>
  <c r="AX22" i="31" s="1"/>
  <c r="EC52" i="35"/>
  <c r="EC52" i="31" s="1"/>
  <c r="AM51" i="35"/>
  <c r="AM51" i="31" s="1"/>
  <c r="DP53" i="35"/>
  <c r="DP53" i="31" s="1"/>
  <c r="BY53" i="35"/>
  <c r="BY53" i="31" s="1"/>
  <c r="DG22" i="35"/>
  <c r="DG22" i="31" s="1"/>
  <c r="BG16" i="35"/>
  <c r="BG16" i="31" s="1"/>
  <c r="CX16" i="35"/>
  <c r="CX16" i="31" s="1"/>
  <c r="EO22" i="35"/>
  <c r="EO22" i="31" s="1"/>
  <c r="BK51" i="35"/>
  <c r="BK51" i="31" s="1"/>
  <c r="CG52" i="35"/>
  <c r="CG52" i="31" s="1"/>
  <c r="BB17" i="35"/>
  <c r="BB17" i="31" s="1"/>
  <c r="DL54" i="35"/>
  <c r="DL54" i="31" s="1"/>
  <c r="AL23" i="35"/>
  <c r="AL23" i="31" s="1"/>
  <c r="BA16" i="35"/>
  <c r="BA16" i="31" s="1"/>
  <c r="DK51" i="35"/>
  <c r="DK51" i="31" s="1"/>
  <c r="AH17" i="35"/>
  <c r="AH17" i="31" s="1"/>
  <c r="DZ54" i="35"/>
  <c r="DZ54" i="31" s="1"/>
  <c r="AG54" i="35"/>
  <c r="AG54" i="31" s="1"/>
  <c r="DU54" i="35"/>
  <c r="DU54" i="31" s="1"/>
  <c r="BZ17" i="35"/>
  <c r="BZ17" i="31" s="1"/>
  <c r="CO22" i="35"/>
  <c r="CO22" i="31" s="1"/>
  <c r="EU22" i="35"/>
  <c r="EU22" i="31" s="1"/>
  <c r="BW51" i="35"/>
  <c r="BW51" i="31" s="1"/>
  <c r="DV53" i="35"/>
  <c r="DV53" i="31" s="1"/>
  <c r="CR23" i="35"/>
  <c r="CR23" i="31" s="1"/>
  <c r="DQ54" i="35"/>
  <c r="DQ54" i="31" s="1"/>
  <c r="AK16" i="35"/>
  <c r="AK16" i="31" s="1"/>
  <c r="AZ23" i="35"/>
  <c r="AZ23" i="31" s="1"/>
  <c r="EI53" i="35"/>
  <c r="EI53" i="31" s="1"/>
  <c r="AY51" i="35"/>
  <c r="AY51" i="31" s="1"/>
  <c r="DR55" i="35"/>
  <c r="DR55" i="31" s="1"/>
  <c r="CK52" i="35"/>
  <c r="CK52" i="31" s="1"/>
  <c r="DM54" i="35"/>
  <c r="DM54" i="31" s="1"/>
  <c r="CQ16" i="35"/>
  <c r="CQ16" i="31" s="1"/>
  <c r="DP16" i="35"/>
  <c r="DP16" i="31" s="1"/>
  <c r="AQ54" i="35"/>
  <c r="AQ54" i="31" s="1"/>
  <c r="CN51" i="35"/>
  <c r="CN51" i="31" s="1"/>
  <c r="ET51" i="35"/>
  <c r="ET51" i="31" s="1"/>
  <c r="AN52" i="35"/>
  <c r="AN52" i="31" s="1"/>
  <c r="DY54" i="35"/>
  <c r="DY54" i="31" s="1"/>
  <c r="CE55" i="35"/>
  <c r="CE55" i="31" s="1"/>
  <c r="AF23" i="35"/>
  <c r="AF23" i="31" s="1"/>
  <c r="DC55" i="35"/>
  <c r="DC55" i="31" s="1"/>
  <c r="DS54" i="35"/>
  <c r="DS54" i="31" s="1"/>
  <c r="AZ52" i="35"/>
  <c r="AZ52" i="31" s="1"/>
  <c r="CH22" i="35"/>
  <c r="CH22" i="31" s="1"/>
  <c r="BS55" i="35"/>
  <c r="BS55" i="31" s="1"/>
  <c r="DA23" i="35"/>
  <c r="DA23" i="31" s="1"/>
  <c r="EG53" i="35"/>
  <c r="EG53" i="31" s="1"/>
  <c r="DF23" i="35"/>
  <c r="DF23" i="31" s="1"/>
  <c r="EL22" i="35"/>
  <c r="EL22" i="31" s="1"/>
  <c r="DO55" i="35"/>
  <c r="DO55" i="31" s="1"/>
  <c r="EU54" i="35"/>
  <c r="EU54" i="31" s="1"/>
  <c r="DX23" i="35"/>
  <c r="DX23" i="31" s="1"/>
  <c r="AU53" i="35"/>
  <c r="AU53" i="31" s="1"/>
  <c r="DP52" i="35"/>
  <c r="DP52" i="31" s="1"/>
  <c r="EV53" i="35"/>
  <c r="EV53" i="31" s="1"/>
  <c r="CQ55" i="35"/>
  <c r="CQ55" i="31" s="1"/>
  <c r="BR55" i="35"/>
  <c r="BR55" i="31" s="1"/>
  <c r="DM23" i="35"/>
  <c r="DM23" i="31" s="1"/>
  <c r="ES53" i="35"/>
  <c r="ES53" i="31" s="1"/>
  <c r="CK22" i="35"/>
  <c r="CK22" i="31" s="1"/>
  <c r="CC22" i="35"/>
  <c r="CC22" i="31" s="1"/>
  <c r="DR52" i="35"/>
  <c r="DR52" i="31" s="1"/>
  <c r="EI55" i="35"/>
  <c r="EI55" i="31" s="1"/>
  <c r="DD23" i="35"/>
  <c r="DD23" i="31" s="1"/>
  <c r="DT53" i="35"/>
  <c r="DT53" i="31" s="1"/>
  <c r="EG52" i="35"/>
  <c r="EG52" i="31" s="1"/>
  <c r="BM22" i="35"/>
  <c r="BM22" i="31" s="1"/>
  <c r="EL23" i="35"/>
  <c r="EL23" i="31" s="1"/>
  <c r="BU53" i="35"/>
  <c r="BU53" i="31" s="1"/>
  <c r="EU55" i="35"/>
  <c r="EU55" i="31" s="1"/>
  <c r="CM22" i="35"/>
  <c r="CM22" i="31" s="1"/>
  <c r="AU54" i="35"/>
  <c r="AU54" i="31" s="1"/>
  <c r="BD53" i="35"/>
  <c r="BD53" i="31" s="1"/>
  <c r="BT23" i="35"/>
  <c r="BT23" i="31" s="1"/>
  <c r="BL52" i="35"/>
  <c r="BL52" i="31" s="1"/>
  <c r="CE53" i="35"/>
  <c r="CE53" i="31" s="1"/>
  <c r="BP23" i="35"/>
  <c r="BP23" i="31" s="1"/>
  <c r="CF52" i="35"/>
  <c r="CF52" i="31" s="1"/>
  <c r="BQ22" i="35"/>
  <c r="BQ22" i="31" s="1"/>
  <c r="CG23" i="35"/>
  <c r="CG23" i="31" s="1"/>
  <c r="CP17" i="35"/>
  <c r="CP17" i="31" s="1"/>
  <c r="DY16" i="35"/>
  <c r="DY16" i="31" s="1"/>
  <c r="AV16" i="35"/>
  <c r="AV16" i="31" s="1"/>
  <c r="AN22" i="35"/>
  <c r="AN22" i="31" s="1"/>
  <c r="CX52" i="35"/>
  <c r="CX52" i="31" s="1"/>
  <c r="ED53" i="35"/>
  <c r="ED53" i="31" s="1"/>
  <c r="BG23" i="35"/>
  <c r="BG23" i="31" s="1"/>
  <c r="BF23" i="35"/>
  <c r="BF23" i="31" s="1"/>
  <c r="DG54" i="35"/>
  <c r="DG54" i="31" s="1"/>
  <c r="AQ51" i="35"/>
  <c r="AQ51" i="31" s="1"/>
  <c r="AS51" i="35"/>
  <c r="AS51" i="31" s="1"/>
  <c r="CZ51" i="35"/>
  <c r="CZ51" i="31" s="1"/>
  <c r="EF22" i="35"/>
  <c r="EF22" i="31" s="1"/>
  <c r="BI52" i="35"/>
  <c r="BI52" i="31" s="1"/>
  <c r="AM22" i="35"/>
  <c r="AM22" i="31" s="1"/>
  <c r="DM17" i="35"/>
  <c r="DM17" i="31" s="1"/>
  <c r="ES17" i="35"/>
  <c r="ES17" i="31" s="1"/>
  <c r="CK17" i="35"/>
  <c r="CK17" i="31" s="1"/>
  <c r="CC54" i="35"/>
  <c r="CC54" i="31" s="1"/>
  <c r="DR53" i="35"/>
  <c r="DR53" i="31" s="1"/>
  <c r="AI52" i="35"/>
  <c r="AI52" i="31" s="1"/>
  <c r="CS55" i="35"/>
  <c r="CS55" i="31" s="1"/>
  <c r="CD54" i="35"/>
  <c r="CD54" i="31" s="1"/>
  <c r="DS23" i="35"/>
  <c r="DS23" i="31" s="1"/>
  <c r="BO51" i="35"/>
  <c r="BO51" i="31" s="1"/>
  <c r="AZ51" i="35"/>
  <c r="AZ51" i="31" s="1"/>
  <c r="DD51" i="35"/>
  <c r="DD51" i="31" s="1"/>
  <c r="EJ52" i="35"/>
  <c r="EJ52" i="31" s="1"/>
  <c r="BS22" i="35"/>
  <c r="BS22" i="31" s="1"/>
  <c r="AF22" i="35"/>
  <c r="AT22" i="35"/>
  <c r="AT22" i="31" s="1"/>
  <c r="DQ17" i="35"/>
  <c r="DQ17" i="31" s="1"/>
  <c r="EW17" i="35"/>
  <c r="EW17" i="31" s="1"/>
  <c r="CR16" i="35"/>
  <c r="CR16" i="31" s="1"/>
  <c r="CJ54" i="35"/>
  <c r="CJ54" i="31" s="1"/>
  <c r="DV52" i="35"/>
  <c r="DV52" i="31" s="1"/>
  <c r="AP23" i="35"/>
  <c r="AP23" i="31" s="1"/>
  <c r="AR23" i="35"/>
  <c r="AR23" i="31" s="1"/>
  <c r="CY23" i="35"/>
  <c r="CY23" i="31" s="1"/>
  <c r="EE23" i="35"/>
  <c r="EE23" i="31" s="1"/>
  <c r="CM51" i="35"/>
  <c r="CM51" i="31" s="1"/>
  <c r="CO51" i="35"/>
  <c r="CO51" i="31" s="1"/>
  <c r="DX51" i="35"/>
  <c r="DX51" i="31" s="1"/>
  <c r="AU22" i="35"/>
  <c r="AU22" i="31" s="1"/>
  <c r="BD54" i="35"/>
  <c r="BD54" i="31" s="1"/>
  <c r="DE53" i="35"/>
  <c r="DE53" i="31" s="1"/>
  <c r="AO16" i="35"/>
  <c r="AO16" i="31" s="1"/>
  <c r="AG16" i="35"/>
  <c r="AG16" i="31" s="1"/>
  <c r="CT17" i="35"/>
  <c r="CT17" i="31" s="1"/>
  <c r="DZ22" i="35"/>
  <c r="DZ22" i="31" s="1"/>
  <c r="AW54" i="35"/>
  <c r="AW54" i="31" s="1"/>
  <c r="AH53" i="35"/>
  <c r="AH53" i="31" s="1"/>
  <c r="CU22" i="35"/>
  <c r="CU22" i="31" s="1"/>
  <c r="EA22" i="35"/>
  <c r="EA22" i="31" s="1"/>
  <c r="BA55" i="35"/>
  <c r="BA55" i="31" s="1"/>
  <c r="BQ51" i="35"/>
  <c r="BQ51" i="31" s="1"/>
  <c r="DL51" i="35"/>
  <c r="DL51" i="31" s="1"/>
  <c r="ER51" i="35"/>
  <c r="ER51" i="31" s="1"/>
  <c r="AI15" i="35"/>
  <c r="AI53" i="35"/>
  <c r="AI53" i="31" s="1"/>
  <c r="CS53" i="35"/>
  <c r="CS53" i="31" s="1"/>
  <c r="AJ15" i="35"/>
  <c r="AJ53" i="35"/>
  <c r="AJ53" i="31" s="1"/>
  <c r="EJ55" i="35"/>
  <c r="EJ55" i="31" s="1"/>
  <c r="AT53" i="35"/>
  <c r="AT53" i="31" s="1"/>
  <c r="BM53" i="35"/>
  <c r="BM53" i="31" s="1"/>
  <c r="BE23" i="35"/>
  <c r="BE23" i="31" s="1"/>
  <c r="BU52" i="35"/>
  <c r="BU52" i="31" s="1"/>
  <c r="BW22" i="35"/>
  <c r="BW22" i="31" s="1"/>
  <c r="CM55" i="35"/>
  <c r="CM55" i="31" s="1"/>
  <c r="CO23" i="35"/>
  <c r="CO23" i="31" s="1"/>
  <c r="BD52" i="35"/>
  <c r="BD52" i="31" s="1"/>
  <c r="DE23" i="35"/>
  <c r="DE23" i="31" s="1"/>
  <c r="BL55" i="35"/>
  <c r="BL55" i="31" s="1"/>
  <c r="DJ22" i="35"/>
  <c r="DJ22" i="31" s="1"/>
  <c r="BP52" i="35"/>
  <c r="BP52" i="31" s="1"/>
  <c r="DK55" i="35"/>
  <c r="DK55" i="31" s="1"/>
  <c r="CD15" i="35"/>
  <c r="CD23" i="35"/>
  <c r="CD23" i="31" s="1"/>
  <c r="BO53" i="35"/>
  <c r="BO53" i="31" s="1"/>
  <c r="EX23" i="35"/>
  <c r="EX23" i="31" s="1"/>
  <c r="AK15" i="35"/>
  <c r="AK23" i="35"/>
  <c r="AK23" i="31" s="1"/>
  <c r="AT55" i="35"/>
  <c r="AT55" i="31" s="1"/>
  <c r="DA55" i="35"/>
  <c r="DA55" i="31" s="1"/>
  <c r="BE53" i="35"/>
  <c r="BE53" i="31" s="1"/>
  <c r="DF55" i="35"/>
  <c r="DF55" i="31" s="1"/>
  <c r="BW55" i="35"/>
  <c r="BW55" i="31" s="1"/>
  <c r="DO54" i="35"/>
  <c r="DO54" i="31" s="1"/>
  <c r="CO55" i="35"/>
  <c r="CO55" i="31" s="1"/>
  <c r="DX52" i="35"/>
  <c r="DX52" i="31" s="1"/>
  <c r="DE55" i="35"/>
  <c r="DE55" i="31" s="1"/>
  <c r="EK22" i="35"/>
  <c r="EK22" i="31" s="1"/>
  <c r="DJ55" i="35"/>
  <c r="DJ55" i="31" s="1"/>
  <c r="EP52" i="35"/>
  <c r="EP52" i="31" s="1"/>
  <c r="DK53" i="35"/>
  <c r="DK53" i="31" s="1"/>
  <c r="EQ55" i="35"/>
  <c r="EQ55" i="31" s="1"/>
  <c r="DL55" i="35"/>
  <c r="DL55" i="31" s="1"/>
  <c r="ER23" i="35"/>
  <c r="ER23" i="31" s="1"/>
  <c r="CP53" i="35"/>
  <c r="CP53" i="31" s="1"/>
  <c r="EO51" i="35"/>
  <c r="EO51" i="31" s="1"/>
  <c r="CA51" i="35"/>
  <c r="CA51" i="31" s="1"/>
  <c r="BV51" i="35"/>
  <c r="BV51" i="31" s="1"/>
  <c r="DN23" i="35"/>
  <c r="DN23" i="31" s="1"/>
  <c r="ET23" i="35"/>
  <c r="ET23" i="31" s="1"/>
  <c r="CL55" i="35"/>
  <c r="CL55" i="31" s="1"/>
  <c r="DG16" i="35"/>
  <c r="DG16" i="31" s="1"/>
  <c r="EM16" i="35"/>
  <c r="EM16" i="31" s="1"/>
  <c r="BY17" i="35"/>
  <c r="BY17" i="31" s="1"/>
  <c r="BX54" i="35"/>
  <c r="BX54" i="31" s="1"/>
  <c r="DP54" i="35"/>
  <c r="DP54" i="31" s="1"/>
  <c r="EV54" i="35"/>
  <c r="EV54" i="31" s="1"/>
  <c r="CQ54" i="35"/>
  <c r="CQ54" i="31" s="1"/>
  <c r="BR54" i="35"/>
  <c r="BR54" i="31" s="1"/>
  <c r="DM55" i="35"/>
  <c r="DM55" i="31" s="1"/>
  <c r="BC51" i="35"/>
  <c r="BC51" i="31" s="1"/>
  <c r="AX51" i="35"/>
  <c r="AX51" i="31" s="1"/>
  <c r="DB51" i="35"/>
  <c r="DB51" i="31" s="1"/>
  <c r="EH23" i="35"/>
  <c r="EH23" i="31" s="1"/>
  <c r="BN23" i="35"/>
  <c r="BN23" i="31" s="1"/>
  <c r="AY54" i="35"/>
  <c r="AY54" i="31" s="1"/>
  <c r="DS17" i="35"/>
  <c r="DS17" i="31" s="1"/>
  <c r="AJ16" i="35"/>
  <c r="AJ16" i="31" s="1"/>
  <c r="EX16" i="35"/>
  <c r="EX16" i="31" s="1"/>
  <c r="CH52" i="35"/>
  <c r="CH52" i="31" s="1"/>
  <c r="DT54" i="35"/>
  <c r="DT54" i="31" s="1"/>
  <c r="AK54" i="35"/>
  <c r="AK54" i="31" s="1"/>
  <c r="AF17" i="35"/>
  <c r="AF53" i="35"/>
  <c r="AF53" i="31" s="1"/>
  <c r="CB23" i="35"/>
  <c r="CB23" i="31" s="1"/>
  <c r="DQ22" i="35"/>
  <c r="DQ22" i="31" s="1"/>
  <c r="BM51" i="35"/>
  <c r="BM51" i="31" s="1"/>
  <c r="BE51" i="35"/>
  <c r="BE51" i="31" s="1"/>
  <c r="DF51" i="35"/>
  <c r="DF51" i="31" s="1"/>
  <c r="EL54" i="35"/>
  <c r="EL54" i="31" s="1"/>
  <c r="BU55" i="35"/>
  <c r="BU55" i="31" s="1"/>
  <c r="BW53" i="35"/>
  <c r="BW53" i="31" s="1"/>
  <c r="EE17" i="35"/>
  <c r="EE17" i="31" s="1"/>
  <c r="BH16" i="35"/>
  <c r="BH16" i="31" s="1"/>
  <c r="BJ17" i="35"/>
  <c r="BJ17" i="31" s="1"/>
  <c r="DH22" i="35"/>
  <c r="DH22" i="31" s="1"/>
  <c r="EN22" i="35"/>
  <c r="EN22" i="31" s="1"/>
  <c r="BZ55" i="35"/>
  <c r="BZ55" i="31" s="1"/>
  <c r="CI23" i="35"/>
  <c r="CI23" i="31" s="1"/>
  <c r="DU23" i="35"/>
  <c r="DU23" i="31" s="1"/>
  <c r="AO22" i="35"/>
  <c r="AO22" i="31" s="1"/>
  <c r="BL51" i="35"/>
  <c r="BL51" i="31" s="1"/>
  <c r="DJ51" i="35"/>
  <c r="DJ51" i="31" s="1"/>
  <c r="EP51" i="35"/>
  <c r="EP51" i="31" s="1"/>
  <c r="BK15" i="35"/>
  <c r="BB54" i="35"/>
  <c r="BB54" i="31" s="1"/>
  <c r="EB22" i="35"/>
  <c r="EB22" i="31" s="1"/>
  <c r="CV17" i="35"/>
  <c r="CV17" i="31" s="1"/>
  <c r="CF54" i="35"/>
  <c r="CF54" i="31" s="1"/>
  <c r="EA23" i="35"/>
  <c r="EA23" i="31" s="1"/>
  <c r="BP54" i="35"/>
  <c r="BP54" i="31" s="1"/>
  <c r="AW22" i="35"/>
  <c r="AW22" i="31" s="1"/>
  <c r="CT22" i="35"/>
  <c r="CT22" i="31" s="1"/>
  <c r="AO54" i="35"/>
  <c r="AO54" i="31" s="1"/>
  <c r="CI17" i="35"/>
  <c r="CI17" i="31" s="1"/>
  <c r="EN16" i="35"/>
  <c r="EN16" i="31" s="1"/>
  <c r="CM53" i="35"/>
  <c r="CM53" i="31" s="1"/>
  <c r="DO51" i="35"/>
  <c r="DO51" i="31" s="1"/>
  <c r="BU51" i="35"/>
  <c r="BU51" i="31" s="1"/>
  <c r="CJ23" i="35"/>
  <c r="CJ23" i="31" s="1"/>
  <c r="EW54" i="35"/>
  <c r="EW54" i="31" s="1"/>
  <c r="CB22" i="35"/>
  <c r="CB22" i="31" s="1"/>
  <c r="DT17" i="35"/>
  <c r="DT17" i="31" s="1"/>
  <c r="BO54" i="35"/>
  <c r="BO54" i="31" s="1"/>
  <c r="DC51" i="35"/>
  <c r="DC51" i="31" s="1"/>
  <c r="BN51" i="35"/>
  <c r="BN51" i="31" s="1"/>
  <c r="CC52" i="35"/>
  <c r="CC52" i="31" s="1"/>
  <c r="ES54" i="35"/>
  <c r="ES54" i="31" s="1"/>
  <c r="BR53" i="35"/>
  <c r="BR53" i="31" s="1"/>
  <c r="EV17" i="35"/>
  <c r="EV17" i="31" s="1"/>
  <c r="AS52" i="35"/>
  <c r="AS52" i="31" s="1"/>
  <c r="DW23" i="35"/>
  <c r="DW23" i="31" s="1"/>
  <c r="CL51" i="35"/>
  <c r="CL51" i="31" s="1"/>
  <c r="CX55" i="35"/>
  <c r="CX55" i="31" s="1"/>
  <c r="AV55" i="35"/>
  <c r="AV55" i="31" s="1"/>
  <c r="CP55" i="35"/>
  <c r="CP55" i="31" s="1"/>
  <c r="CG22" i="35"/>
  <c r="CG22" i="31" s="1"/>
  <c r="ER52" i="35"/>
  <c r="ER52" i="31" s="1"/>
  <c r="DL23" i="35"/>
  <c r="DL23" i="31" s="1"/>
  <c r="BQ53" i="35"/>
  <c r="BQ53" i="31" s="1"/>
  <c r="CF23" i="35"/>
  <c r="CF23" i="31" s="1"/>
  <c r="EQ53" i="35"/>
  <c r="EQ53" i="31" s="1"/>
  <c r="BT54" i="35"/>
  <c r="BT54" i="31" s="1"/>
  <c r="EK55" i="35"/>
  <c r="EK55" i="31" s="1"/>
  <c r="BS15" i="31"/>
  <c r="EJ15" i="31"/>
  <c r="BO15" i="31"/>
  <c r="EI15" i="31"/>
  <c r="DC15" i="31"/>
  <c r="BN15" i="31"/>
  <c r="EF15" i="31"/>
  <c r="CZ15" i="31"/>
  <c r="CA15" i="31"/>
  <c r="EO15" i="31"/>
  <c r="AM15" i="31"/>
  <c r="AS15" i="31"/>
  <c r="AQ15" i="31"/>
  <c r="AY55" i="35"/>
  <c r="AY55" i="31" s="1"/>
  <c r="BN55" i="35"/>
  <c r="BN55" i="31" s="1"/>
  <c r="EH22" i="35"/>
  <c r="EH22" i="31" s="1"/>
  <c r="DB54" i="35"/>
  <c r="DB54" i="31" s="1"/>
  <c r="AX23" i="35"/>
  <c r="AX23" i="31" s="1"/>
  <c r="BC54" i="35"/>
  <c r="BC54" i="31" s="1"/>
  <c r="EC53" i="35"/>
  <c r="EC53" i="31" s="1"/>
  <c r="CW23" i="35"/>
  <c r="CW23" i="31" s="1"/>
  <c r="AM54" i="35"/>
  <c r="AM54" i="31" s="1"/>
  <c r="BI22" i="35"/>
  <c r="BI22" i="31" s="1"/>
  <c r="EF23" i="35"/>
  <c r="EF23" i="31" s="1"/>
  <c r="CZ23" i="35"/>
  <c r="CZ23" i="31" s="1"/>
  <c r="AS22" i="35"/>
  <c r="AS22" i="31" s="1"/>
  <c r="AQ55" i="35"/>
  <c r="AQ55" i="31" s="1"/>
  <c r="DW52" i="35"/>
  <c r="DW52" i="31" s="1"/>
  <c r="CN23" i="35"/>
  <c r="CN23" i="31" s="1"/>
  <c r="CL52" i="35"/>
  <c r="CL52" i="31" s="1"/>
  <c r="ET54" i="35"/>
  <c r="ET54" i="31" s="1"/>
  <c r="DN52" i="35"/>
  <c r="DN52" i="31" s="1"/>
  <c r="BV54" i="35"/>
  <c r="BV54" i="31" s="1"/>
  <c r="CA52" i="35"/>
  <c r="CA52" i="31" s="1"/>
  <c r="EO53" i="35"/>
  <c r="EO53" i="31" s="1"/>
  <c r="DI55" i="35"/>
  <c r="DI55" i="31" s="1"/>
  <c r="BK54" i="35"/>
  <c r="BK54" i="31" s="1"/>
  <c r="CG54" i="35"/>
  <c r="CG54" i="31" s="1"/>
  <c r="ER22" i="35"/>
  <c r="ER22" i="31" s="1"/>
  <c r="EB51" i="35"/>
  <c r="EB51" i="31" s="1"/>
  <c r="CV55" i="35"/>
  <c r="CV55" i="31" s="1"/>
  <c r="BQ17" i="35"/>
  <c r="BQ17" i="31" s="1"/>
  <c r="CF53" i="35"/>
  <c r="CF53" i="31" s="1"/>
  <c r="EQ22" i="35"/>
  <c r="EQ22" i="31" s="1"/>
  <c r="EA51" i="35"/>
  <c r="EA51" i="31" s="1"/>
  <c r="CU54" i="35"/>
  <c r="CU54" i="31" s="1"/>
  <c r="BP16" i="35"/>
  <c r="BP16" i="31" s="1"/>
  <c r="CE23" i="35"/>
  <c r="CE23" i="31" s="1"/>
  <c r="EP54" i="35"/>
  <c r="EP54" i="31" s="1"/>
  <c r="DZ51" i="35"/>
  <c r="DZ51" i="31" s="1"/>
  <c r="CT23" i="35"/>
  <c r="CT23" i="31" s="1"/>
  <c r="BL16" i="35"/>
  <c r="BL16" i="31" s="1"/>
  <c r="BT55" i="35"/>
  <c r="BT55" i="31" s="1"/>
  <c r="EK53" i="35"/>
  <c r="EK53" i="31" s="1"/>
  <c r="DU51" i="35"/>
  <c r="DU51" i="31" s="1"/>
  <c r="CI22" i="35"/>
  <c r="CI22" i="31" s="1"/>
  <c r="BD16" i="35"/>
  <c r="BD16" i="31" s="1"/>
  <c r="AU52" i="35"/>
  <c r="AU52" i="31" s="1"/>
  <c r="DX53" i="35"/>
  <c r="DX53" i="31" s="1"/>
  <c r="DH51" i="35"/>
  <c r="DH51" i="31" s="1"/>
  <c r="BJ53" i="35"/>
  <c r="BJ53" i="31" s="1"/>
  <c r="CM16" i="35"/>
  <c r="CM16" i="31" s="1"/>
  <c r="EU52" i="35"/>
  <c r="EU52" i="31" s="1"/>
  <c r="DO23" i="35"/>
  <c r="DO23" i="31" s="1"/>
  <c r="CY51" i="35"/>
  <c r="CY51" i="31" s="1"/>
  <c r="AR54" i="35"/>
  <c r="AR54" i="31" s="1"/>
  <c r="BU17" i="35"/>
  <c r="BU17" i="31" s="1"/>
  <c r="EL55" i="35"/>
  <c r="EL55" i="31" s="1"/>
  <c r="DF53" i="35"/>
  <c r="DF53" i="31" s="1"/>
  <c r="CJ51" i="35"/>
  <c r="CJ51" i="31" s="1"/>
  <c r="CR54" i="35"/>
  <c r="CR54" i="31" s="1"/>
  <c r="BM16" i="35"/>
  <c r="BM16" i="31" s="1"/>
  <c r="EG54" i="35"/>
  <c r="EG54" i="31" s="1"/>
  <c r="DA52" i="35"/>
  <c r="DA52" i="31" s="1"/>
  <c r="CB51" i="35"/>
  <c r="CB51" i="31" s="1"/>
  <c r="AF55" i="35"/>
  <c r="AF16" i="35"/>
  <c r="BS17" i="35"/>
  <c r="BS17" i="31" s="1"/>
  <c r="EJ54" i="35"/>
  <c r="EJ54" i="31" s="1"/>
  <c r="DD53" i="35"/>
  <c r="DD53" i="31" s="1"/>
  <c r="CH51" i="35"/>
  <c r="CH51" i="31" s="1"/>
  <c r="EX52" i="35"/>
  <c r="EX52" i="31" s="1"/>
  <c r="BO17" i="35"/>
  <c r="BO17" i="31" s="1"/>
  <c r="EI52" i="35"/>
  <c r="EI52" i="31" s="1"/>
  <c r="DC23" i="35"/>
  <c r="DC23" i="31" s="1"/>
  <c r="CD51" i="35"/>
  <c r="CD51" i="31" s="1"/>
  <c r="CS52" i="35"/>
  <c r="CS52" i="31" s="1"/>
  <c r="BN17" i="35"/>
  <c r="BN17" i="31" s="1"/>
  <c r="EH52" i="35"/>
  <c r="EH52" i="31" s="1"/>
  <c r="DB52" i="35"/>
  <c r="DB52" i="31" s="1"/>
  <c r="CC51" i="35"/>
  <c r="CC51" i="31" s="1"/>
  <c r="CK23" i="35"/>
  <c r="CK23" i="31" s="1"/>
  <c r="BC17" i="35"/>
  <c r="BC17" i="31" s="1"/>
  <c r="EC54" i="35"/>
  <c r="EC54" i="31" s="1"/>
  <c r="CW55" i="35"/>
  <c r="CW55" i="31" s="1"/>
  <c r="BR51" i="35"/>
  <c r="BR51" i="31" s="1"/>
  <c r="CQ23" i="35"/>
  <c r="CQ23" i="31" s="1"/>
  <c r="BI16" i="35"/>
  <c r="BI16" i="31" s="1"/>
  <c r="EF55" i="35"/>
  <c r="EF55" i="31" s="1"/>
  <c r="CZ53" i="35"/>
  <c r="CZ53" i="31" s="1"/>
  <c r="BX51" i="35"/>
  <c r="BX51" i="31" s="1"/>
  <c r="BY52" i="35"/>
  <c r="BY52" i="31" s="1"/>
  <c r="AQ16" i="35"/>
  <c r="AQ16" i="31" s="1"/>
  <c r="DW22" i="35"/>
  <c r="DW22" i="31" s="1"/>
  <c r="CN53" i="35"/>
  <c r="CN53" i="31" s="1"/>
  <c r="BF51" i="35"/>
  <c r="BF51" i="31" s="1"/>
  <c r="BG54" i="35"/>
  <c r="BG54" i="31" s="1"/>
  <c r="ET16" i="35"/>
  <c r="ET16" i="31" s="1"/>
  <c r="DN22" i="35"/>
  <c r="DN22" i="31" s="1"/>
  <c r="BV55" i="35"/>
  <c r="BV55" i="31" s="1"/>
  <c r="AN51" i="35"/>
  <c r="AN51" i="31" s="1"/>
  <c r="AV53" i="35"/>
  <c r="AV53" i="31" s="1"/>
  <c r="EO16" i="35"/>
  <c r="EO16" i="31" s="1"/>
  <c r="DI54" i="35"/>
  <c r="DI54" i="31" s="1"/>
  <c r="BK55" i="35"/>
  <c r="BK55" i="31" s="1"/>
  <c r="BB55" i="35"/>
  <c r="BB55" i="31" s="1"/>
  <c r="EB52" i="35"/>
  <c r="EB52" i="31" s="1"/>
  <c r="CV52" i="35"/>
  <c r="CV52" i="31" s="1"/>
  <c r="AL55" i="35"/>
  <c r="AL55" i="31" s="1"/>
  <c r="BA22" i="35"/>
  <c r="BA22" i="31" s="1"/>
  <c r="EA53" i="35"/>
  <c r="EA53" i="31" s="1"/>
  <c r="CU53" i="35"/>
  <c r="CU53" i="31" s="1"/>
  <c r="AH54" i="35"/>
  <c r="AH54" i="31" s="1"/>
  <c r="AW53" i="35"/>
  <c r="AW53" i="31" s="1"/>
  <c r="DZ55" i="35"/>
  <c r="DZ55" i="31" s="1"/>
  <c r="CT55" i="35"/>
  <c r="CT55" i="31" s="1"/>
  <c r="AG53" i="35"/>
  <c r="AG53" i="31" s="1"/>
  <c r="AO53" i="35"/>
  <c r="AO53" i="31" s="1"/>
  <c r="DU55" i="35"/>
  <c r="DU55" i="31" s="1"/>
  <c r="CI55" i="35"/>
  <c r="CI55" i="31" s="1"/>
  <c r="BZ23" i="35"/>
  <c r="BZ23" i="31" s="1"/>
  <c r="EN55" i="35"/>
  <c r="EN55" i="31" s="1"/>
  <c r="DH23" i="35"/>
  <c r="DH23" i="31" s="1"/>
  <c r="BJ55" i="35"/>
  <c r="BJ55" i="31" s="1"/>
  <c r="BH23" i="35"/>
  <c r="BH23" i="31" s="1"/>
  <c r="EE55" i="35"/>
  <c r="EE55" i="31" s="1"/>
  <c r="CY55" i="35"/>
  <c r="CY55" i="31" s="1"/>
  <c r="AR52" i="35"/>
  <c r="AR52" i="31" s="1"/>
  <c r="AP53" i="35"/>
  <c r="AP53" i="31" s="1"/>
  <c r="DV23" i="35"/>
  <c r="DV23" i="31" s="1"/>
  <c r="CJ55" i="35"/>
  <c r="CJ55" i="31" s="1"/>
  <c r="CR55" i="35"/>
  <c r="CR55" i="31" s="1"/>
  <c r="EW53" i="35"/>
  <c r="EW53" i="31" s="1"/>
  <c r="DQ52" i="35"/>
  <c r="DQ52" i="31" s="1"/>
  <c r="CB55" i="35"/>
  <c r="CB55" i="31" s="1"/>
  <c r="EH15" i="31"/>
  <c r="DW15" i="31"/>
  <c r="BV15" i="31"/>
  <c r="BK15" i="31"/>
  <c r="AE115" i="30"/>
  <c r="AE3" i="30"/>
  <c r="BI15" i="31"/>
  <c r="AF17" i="31"/>
  <c r="C129" i="29"/>
  <c r="AD207" i="33"/>
  <c r="AF19" i="36"/>
  <c r="CG112" i="35"/>
  <c r="CG112" i="31" s="1"/>
  <c r="DH112" i="35"/>
  <c r="DH112" i="31" s="1"/>
  <c r="CK112" i="35"/>
  <c r="CK112" i="31" s="1"/>
  <c r="DU112" i="35"/>
  <c r="DU112" i="31" s="1"/>
  <c r="AN112" i="35"/>
  <c r="AN112" i="31" s="1"/>
  <c r="BX112" i="35"/>
  <c r="BX112" i="31" s="1"/>
  <c r="DV112" i="35"/>
  <c r="DV112" i="31" s="1"/>
  <c r="BJ112" i="35"/>
  <c r="BJ112" i="31" s="1"/>
  <c r="BJ113" i="35"/>
  <c r="BJ113" i="31" s="1"/>
  <c r="BO113" i="35"/>
  <c r="BO113" i="31" s="1"/>
  <c r="BX113" i="35"/>
  <c r="BX113" i="31" s="1"/>
  <c r="DH113" i="35"/>
  <c r="DH113" i="31" s="1"/>
  <c r="EX113" i="35"/>
  <c r="EX113" i="31" s="1"/>
  <c r="BP113" i="35"/>
  <c r="BP113" i="31" s="1"/>
  <c r="DM113" i="35"/>
  <c r="DM113" i="31" s="1"/>
  <c r="BA113" i="35"/>
  <c r="BA113" i="31" s="1"/>
  <c r="BL112" i="35"/>
  <c r="BL112" i="31" s="1"/>
  <c r="BA112" i="35"/>
  <c r="BA112" i="31" s="1"/>
  <c r="DA112" i="35"/>
  <c r="DA112" i="31" s="1"/>
  <c r="EK112" i="35"/>
  <c r="EK112" i="31" s="1"/>
  <c r="BD112" i="35"/>
  <c r="BD112" i="31" s="1"/>
  <c r="CN112" i="35"/>
  <c r="CN112" i="31" s="1"/>
  <c r="EH112" i="35"/>
  <c r="EH112" i="31" s="1"/>
  <c r="BV112" i="35"/>
  <c r="BV112" i="31" s="1"/>
  <c r="CP113" i="35"/>
  <c r="CP113" i="31" s="1"/>
  <c r="DJ113" i="35"/>
  <c r="DJ113" i="31" s="1"/>
  <c r="ET113" i="35"/>
  <c r="ET113" i="31" s="1"/>
  <c r="BL113" i="35"/>
  <c r="BL113" i="31" s="1"/>
  <c r="DB113" i="35"/>
  <c r="DB113" i="31" s="1"/>
  <c r="EO113" i="35"/>
  <c r="EO113" i="31" s="1"/>
  <c r="CC113" i="35"/>
  <c r="CC113" i="31" s="1"/>
  <c r="CB112" i="35"/>
  <c r="CB112" i="31" s="1"/>
  <c r="BQ112" i="35"/>
  <c r="BQ112" i="31" s="1"/>
  <c r="CA112" i="35"/>
  <c r="CA112" i="31" s="1"/>
  <c r="DK112" i="35"/>
  <c r="DK112" i="31" s="1"/>
  <c r="EU112" i="35"/>
  <c r="EU112" i="31" s="1"/>
  <c r="BM112" i="35"/>
  <c r="BM112" i="31" s="1"/>
  <c r="DN112" i="35"/>
  <c r="DN112" i="31" s="1"/>
  <c r="BB112" i="35"/>
  <c r="BB112" i="31" s="1"/>
  <c r="DP113" i="35"/>
  <c r="DP113" i="31" s="1"/>
  <c r="EU113" i="35"/>
  <c r="EU113" i="31" s="1"/>
  <c r="BN113" i="35"/>
  <c r="BN113" i="31" s="1"/>
  <c r="CX113" i="35"/>
  <c r="CX113" i="31" s="1"/>
  <c r="EM113" i="35"/>
  <c r="EM113" i="31" s="1"/>
  <c r="BF113" i="35"/>
  <c r="BF113" i="31" s="1"/>
  <c r="DE113" i="35"/>
  <c r="DE113" i="31" s="1"/>
  <c r="AS113" i="35"/>
  <c r="AS113" i="31" s="1"/>
  <c r="CR112" i="35"/>
  <c r="CR112" i="31" s="1"/>
  <c r="DL112" i="35"/>
  <c r="DL112" i="31" s="1"/>
  <c r="EV112" i="35"/>
  <c r="EV112" i="31" s="1"/>
  <c r="BO112" i="35"/>
  <c r="BO112" i="31" s="1"/>
  <c r="CY112" i="35"/>
  <c r="CY112" i="31" s="1"/>
  <c r="EP112" i="35"/>
  <c r="EP112" i="31" s="1"/>
  <c r="CD112" i="35"/>
  <c r="CD112" i="31" s="1"/>
  <c r="CE113" i="35"/>
  <c r="CE113" i="31" s="1"/>
  <c r="AY113" i="35"/>
  <c r="AY113" i="31" s="1"/>
  <c r="CY113" i="35"/>
  <c r="CY113" i="31" s="1"/>
  <c r="EI113" i="35"/>
  <c r="EI113" i="31" s="1"/>
  <c r="BB113" i="35"/>
  <c r="BB113" i="31" s="1"/>
  <c r="DL113" i="35"/>
  <c r="DL113" i="31" s="1"/>
  <c r="EW113" i="35"/>
  <c r="EW113" i="31" s="1"/>
  <c r="CK113" i="35"/>
  <c r="CK113" i="31" s="1"/>
  <c r="BU112" i="35"/>
  <c r="BU112" i="31" s="1"/>
  <c r="BH112" i="35"/>
  <c r="BH112" i="31" s="1"/>
  <c r="CU113" i="35"/>
  <c r="CU113" i="31" s="1"/>
  <c r="AF113" i="35"/>
  <c r="BE113" i="35"/>
  <c r="BE113" i="31" s="1"/>
  <c r="DS112" i="35"/>
  <c r="DS112" i="31" s="1"/>
  <c r="EW112" i="35"/>
  <c r="EW112" i="31" s="1"/>
  <c r="BP112" i="35"/>
  <c r="BP112" i="31" s="1"/>
  <c r="CZ112" i="35"/>
  <c r="CZ112" i="31" s="1"/>
  <c r="EJ112" i="35"/>
  <c r="EJ112" i="31" s="1"/>
  <c r="BC112" i="35"/>
  <c r="BC112" i="31" s="1"/>
  <c r="DF112" i="35"/>
  <c r="DF112" i="31" s="1"/>
  <c r="AT112" i="35"/>
  <c r="AT112" i="31" s="1"/>
  <c r="BZ113" i="35"/>
  <c r="BZ113" i="31" s="1"/>
  <c r="EJ113" i="35"/>
  <c r="EJ113" i="31" s="1"/>
  <c r="BC113" i="35"/>
  <c r="BC113" i="31" s="1"/>
  <c r="CM113" i="35"/>
  <c r="CM113" i="31" s="1"/>
  <c r="EB113" i="35"/>
  <c r="EB113" i="31" s="1"/>
  <c r="AU113" i="35"/>
  <c r="AU113" i="31" s="1"/>
  <c r="CW113" i="35"/>
  <c r="CW113" i="31" s="1"/>
  <c r="AK113" i="35"/>
  <c r="AK113" i="31" s="1"/>
  <c r="DX112" i="35"/>
  <c r="DX112" i="31" s="1"/>
  <c r="CM112" i="35"/>
  <c r="CM112" i="31" s="1"/>
  <c r="CF112" i="35"/>
  <c r="CF112" i="31" s="1"/>
  <c r="DP112" i="35"/>
  <c r="DP112" i="31" s="1"/>
  <c r="AI112" i="35"/>
  <c r="AI112" i="31" s="1"/>
  <c r="BS112" i="35"/>
  <c r="BS112" i="31" s="1"/>
  <c r="DR112" i="35"/>
  <c r="DR112" i="31" s="1"/>
  <c r="BF112" i="35"/>
  <c r="BF112" i="31" s="1"/>
  <c r="AN113" i="35"/>
  <c r="AN113" i="31" s="1"/>
  <c r="EA113" i="35"/>
  <c r="EA113" i="31" s="1"/>
  <c r="CN113" i="35"/>
  <c r="CN113" i="31" s="1"/>
  <c r="DX113" i="35"/>
  <c r="DX113" i="31" s="1"/>
  <c r="AQ113" i="35"/>
  <c r="AQ113" i="31" s="1"/>
  <c r="CF113" i="35"/>
  <c r="CF113" i="31" s="1"/>
  <c r="DY113" i="35"/>
  <c r="DY113" i="31" s="1"/>
  <c r="BM113" i="35"/>
  <c r="BM113" i="31" s="1"/>
  <c r="DM112" i="35"/>
  <c r="DM112" i="31" s="1"/>
  <c r="EM112" i="35"/>
  <c r="EM112" i="31" s="1"/>
  <c r="BE112" i="35"/>
  <c r="BE112" i="31" s="1"/>
  <c r="CO112" i="35"/>
  <c r="CO112" i="31" s="1"/>
  <c r="DY112" i="35"/>
  <c r="DY112" i="31" s="1"/>
  <c r="AR112" i="35"/>
  <c r="AR112" i="31" s="1"/>
  <c r="CX112" i="35"/>
  <c r="CX112" i="31" s="1"/>
  <c r="AL112" i="35"/>
  <c r="AL112" i="31" s="1"/>
  <c r="AI113" i="35"/>
  <c r="AI113" i="31" s="1"/>
  <c r="DZ113" i="35"/>
  <c r="DZ113" i="31" s="1"/>
  <c r="AR113" i="35"/>
  <c r="AR113" i="31" s="1"/>
  <c r="CB113" i="35"/>
  <c r="CB113" i="31" s="1"/>
  <c r="DR113" i="35"/>
  <c r="DR113" i="31" s="1"/>
  <c r="AJ113" i="35"/>
  <c r="AJ113" i="31" s="1"/>
  <c r="CO113" i="35"/>
  <c r="CO113" i="31" s="1"/>
  <c r="DC112" i="35"/>
  <c r="DC112" i="31" s="1"/>
  <c r="EC112" i="35"/>
  <c r="EC112" i="31" s="1"/>
  <c r="CQ112" i="35"/>
  <c r="CQ112" i="31" s="1"/>
  <c r="EA112" i="35"/>
  <c r="EA112" i="31" s="1"/>
  <c r="AS112" i="35"/>
  <c r="AS112" i="31" s="1"/>
  <c r="CC112" i="35"/>
  <c r="CC112" i="31" s="1"/>
  <c r="DZ112" i="35"/>
  <c r="DZ112" i="31" s="1"/>
  <c r="BN112" i="35"/>
  <c r="BN112" i="31" s="1"/>
  <c r="EQ113" i="35"/>
  <c r="EQ113" i="31" s="1"/>
  <c r="CJ113" i="35"/>
  <c r="CJ113" i="31" s="1"/>
  <c r="CD113" i="35"/>
  <c r="CD113" i="31" s="1"/>
  <c r="DN113" i="35"/>
  <c r="DN113" i="31" s="1"/>
  <c r="CQ113" i="35"/>
  <c r="CQ113" i="31" s="1"/>
  <c r="EG113" i="35"/>
  <c r="EG113" i="31" s="1"/>
  <c r="BU113" i="35"/>
  <c r="BU113" i="31" s="1"/>
  <c r="EN112" i="35"/>
  <c r="EN112" i="31" s="1"/>
  <c r="DE112" i="35"/>
  <c r="DE112" i="31" s="1"/>
  <c r="DJ112" i="35"/>
  <c r="DJ112" i="31" s="1"/>
  <c r="EP113" i="35"/>
  <c r="EP113" i="31" s="1"/>
  <c r="CR113" i="35"/>
  <c r="CR113" i="31" s="1"/>
  <c r="DQ113" i="35"/>
  <c r="DQ113" i="31" s="1"/>
  <c r="AK112" i="35"/>
  <c r="AK112" i="31" s="1"/>
  <c r="EB112" i="35"/>
  <c r="EB112" i="31" s="1"/>
  <c r="AU112" i="35"/>
  <c r="AU112" i="31" s="1"/>
  <c r="CE112" i="35"/>
  <c r="CE112" i="31" s="1"/>
  <c r="DO112" i="35"/>
  <c r="DO112" i="31" s="1"/>
  <c r="AG112" i="35"/>
  <c r="AG112" i="31" s="1"/>
  <c r="CP112" i="35"/>
  <c r="CP112" i="31" s="1"/>
  <c r="DK113" i="35"/>
  <c r="DK113" i="31" s="1"/>
  <c r="DO113" i="35"/>
  <c r="DO113" i="31" s="1"/>
  <c r="AH113" i="35"/>
  <c r="AH113" i="31" s="1"/>
  <c r="BR113" i="35"/>
  <c r="BR113" i="31" s="1"/>
  <c r="DG113" i="35"/>
  <c r="DG113" i="31" s="1"/>
  <c r="ES113" i="35"/>
  <c r="ES113" i="31" s="1"/>
  <c r="CG113" i="35"/>
  <c r="CG113" i="31" s="1"/>
  <c r="CW112" i="35"/>
  <c r="CW112" i="31" s="1"/>
  <c r="ER112" i="35"/>
  <c r="ER112" i="31" s="1"/>
  <c r="BK112" i="35"/>
  <c r="BK112" i="31" s="1"/>
  <c r="CU112" i="35"/>
  <c r="CU112" i="31" s="1"/>
  <c r="EE112" i="35"/>
  <c r="EE112" i="31" s="1"/>
  <c r="AW112" i="35"/>
  <c r="AW112" i="31" s="1"/>
  <c r="DB112" i="35"/>
  <c r="DB112" i="31" s="1"/>
  <c r="AP112" i="35"/>
  <c r="AP112" i="31" s="1"/>
  <c r="EL113" i="35"/>
  <c r="EL113" i="31" s="1"/>
  <c r="AT113" i="35"/>
  <c r="AT113" i="31" s="1"/>
  <c r="BS113" i="35"/>
  <c r="BS113" i="31" s="1"/>
  <c r="DC113" i="35"/>
  <c r="DC113" i="31" s="1"/>
  <c r="ER113" i="35"/>
  <c r="ER113" i="31" s="1"/>
  <c r="BK113" i="35"/>
  <c r="BK113" i="31" s="1"/>
  <c r="DI113" i="35"/>
  <c r="DI113" i="31" s="1"/>
  <c r="AW113" i="35"/>
  <c r="AW113" i="31" s="1"/>
  <c r="ES112" i="35"/>
  <c r="ES112" i="31" s="1"/>
  <c r="DQ112" i="35"/>
  <c r="DQ112" i="31" s="1"/>
  <c r="AJ112" i="35"/>
  <c r="AJ112" i="31" s="1"/>
  <c r="BT112" i="35"/>
  <c r="BT112" i="31" s="1"/>
  <c r="DD112" i="35"/>
  <c r="DD112" i="31" s="1"/>
  <c r="ET112" i="35"/>
  <c r="ET112" i="31" s="1"/>
  <c r="CH112" i="35"/>
  <c r="CH112" i="31" s="1"/>
  <c r="BT113" i="35"/>
  <c r="BT113" i="31" s="1"/>
  <c r="DD113" i="35"/>
  <c r="DD113" i="31" s="1"/>
  <c r="EN113" i="35"/>
  <c r="EN113" i="31" s="1"/>
  <c r="BG113" i="35"/>
  <c r="BG113" i="31" s="1"/>
  <c r="CV113" i="35"/>
  <c r="CV113" i="31" s="1"/>
  <c r="EK113" i="35"/>
  <c r="EK113" i="31" s="1"/>
  <c r="BY113" i="35"/>
  <c r="BY113" i="31" s="1"/>
  <c r="AV112" i="35"/>
  <c r="AV112" i="31" s="1"/>
  <c r="EO112" i="35"/>
  <c r="EO112" i="31" s="1"/>
  <c r="AX112" i="35"/>
  <c r="AX112" i="31" s="1"/>
  <c r="BH113" i="35"/>
  <c r="BH113" i="31" s="1"/>
  <c r="BV113" i="35"/>
  <c r="BV113" i="31" s="1"/>
  <c r="BW112" i="35"/>
  <c r="BW112" i="31" s="1"/>
  <c r="DG112" i="35"/>
  <c r="DG112" i="31" s="1"/>
  <c r="EQ112" i="35"/>
  <c r="EQ112" i="31" s="1"/>
  <c r="BI112" i="35"/>
  <c r="BI112" i="31" s="1"/>
  <c r="CS112" i="35"/>
  <c r="CS112" i="31" s="1"/>
  <c r="EL112" i="35"/>
  <c r="EL112" i="31" s="1"/>
  <c r="BZ112" i="35"/>
  <c r="BZ112" i="31" s="1"/>
  <c r="DV113" i="35"/>
  <c r="DV113" i="31" s="1"/>
  <c r="EV113" i="35"/>
  <c r="EV113" i="31" s="1"/>
  <c r="CT113" i="35"/>
  <c r="CT113" i="31" s="1"/>
  <c r="ED113" i="35"/>
  <c r="ED113" i="31" s="1"/>
  <c r="AV113" i="35"/>
  <c r="AV113" i="31" s="1"/>
  <c r="CL113" i="35"/>
  <c r="CL113" i="31" s="1"/>
  <c r="EC113" i="35"/>
  <c r="EC113" i="31" s="1"/>
  <c r="BQ113" i="35"/>
  <c r="BQ113" i="31" s="1"/>
  <c r="EI112" i="35"/>
  <c r="EI112" i="31" s="1"/>
  <c r="DW112" i="35"/>
  <c r="DW112" i="31" s="1"/>
  <c r="AO112" i="35"/>
  <c r="AO112" i="31" s="1"/>
  <c r="BY112" i="35"/>
  <c r="BY112" i="31" s="1"/>
  <c r="DI112" i="35"/>
  <c r="DI112" i="31" s="1"/>
  <c r="EX112" i="35"/>
  <c r="EX112" i="31" s="1"/>
  <c r="CL112" i="35"/>
  <c r="CL112" i="31" s="1"/>
  <c r="BD113" i="35"/>
  <c r="BD113" i="31" s="1"/>
  <c r="EE113" i="35"/>
  <c r="EE113" i="31" s="1"/>
  <c r="AX113" i="35"/>
  <c r="AX113" i="31" s="1"/>
  <c r="CH113" i="35"/>
  <c r="CH113" i="31" s="1"/>
  <c r="DW113" i="35"/>
  <c r="DW113" i="31" s="1"/>
  <c r="AP113" i="35"/>
  <c r="AP113" i="31" s="1"/>
  <c r="CS113" i="35"/>
  <c r="CS113" i="31" s="1"/>
  <c r="AG113" i="35"/>
  <c r="AG113" i="31" s="1"/>
  <c r="AQ112" i="35"/>
  <c r="AQ112" i="31" s="1"/>
  <c r="AF112" i="35"/>
  <c r="CV112" i="35"/>
  <c r="CV112" i="31" s="1"/>
  <c r="EF112" i="35"/>
  <c r="EF112" i="31" s="1"/>
  <c r="AY112" i="35"/>
  <c r="AY112" i="31" s="1"/>
  <c r="CI112" i="35"/>
  <c r="CI112" i="31" s="1"/>
  <c r="ED112" i="35"/>
  <c r="ED112" i="31" s="1"/>
  <c r="BR112" i="35"/>
  <c r="BR112" i="31" s="1"/>
  <c r="CZ113" i="35"/>
  <c r="CZ113" i="31" s="1"/>
  <c r="DF113" i="35"/>
  <c r="DF113" i="31" s="1"/>
  <c r="CI113" i="35"/>
  <c r="CI113" i="31" s="1"/>
  <c r="DS113" i="35"/>
  <c r="DS113" i="31" s="1"/>
  <c r="AL113" i="35"/>
  <c r="AL113" i="31" s="1"/>
  <c r="CA113" i="35"/>
  <c r="CA113" i="31" s="1"/>
  <c r="DU113" i="35"/>
  <c r="DU113" i="31" s="1"/>
  <c r="BI113" i="35"/>
  <c r="BI113" i="31" s="1"/>
  <c r="BG112" i="35"/>
  <c r="BG112" i="31" s="1"/>
  <c r="EG112" i="35"/>
  <c r="EG112" i="31" s="1"/>
  <c r="AZ112" i="35"/>
  <c r="AZ112" i="31" s="1"/>
  <c r="CJ112" i="35"/>
  <c r="CJ112" i="31" s="1"/>
  <c r="DT112" i="35"/>
  <c r="DT112" i="31" s="1"/>
  <c r="AM112" i="35"/>
  <c r="AM112" i="31" s="1"/>
  <c r="CT112" i="35"/>
  <c r="CT112" i="31" s="1"/>
  <c r="AH112" i="35"/>
  <c r="AH112" i="31" s="1"/>
  <c r="EF113" i="35"/>
  <c r="EF113" i="31" s="1"/>
  <c r="DT113" i="35"/>
  <c r="DT113" i="31" s="1"/>
  <c r="AM113" i="35"/>
  <c r="AM113" i="31" s="1"/>
  <c r="BW113" i="35"/>
  <c r="BW113" i="31" s="1"/>
  <c r="EH113" i="35"/>
  <c r="EH113" i="31" s="1"/>
  <c r="AZ113" i="35"/>
  <c r="AZ113" i="31" s="1"/>
  <c r="DA113" i="35"/>
  <c r="DA113" i="31" s="1"/>
  <c r="AO113" i="35"/>
  <c r="AO113" i="31" s="1"/>
  <c r="CQ31" i="35"/>
  <c r="CQ31" i="31" s="1"/>
  <c r="BJ31" i="35"/>
  <c r="BJ31" i="31" s="1"/>
  <c r="DH81" i="35"/>
  <c r="DH81" i="31" s="1"/>
  <c r="EN80" i="35"/>
  <c r="EN80" i="31" s="1"/>
  <c r="BG24" i="35"/>
  <c r="BG24" i="31" s="1"/>
  <c r="AY39" i="35"/>
  <c r="AY39" i="31" s="1"/>
  <c r="EI36" i="35"/>
  <c r="EI36" i="31" s="1"/>
  <c r="AW38" i="35"/>
  <c r="AW38" i="31" s="1"/>
  <c r="DQ37" i="35"/>
  <c r="DQ37" i="31" s="1"/>
  <c r="BL39" i="35"/>
  <c r="BL39" i="31" s="1"/>
  <c r="EK24" i="35"/>
  <c r="EK24" i="31" s="1"/>
  <c r="CK78" i="35"/>
  <c r="CK78" i="31" s="1"/>
  <c r="DY56" i="35"/>
  <c r="DY56" i="31" s="1"/>
  <c r="DY58" i="35"/>
  <c r="DY58" i="31" s="1"/>
  <c r="DV68" i="35"/>
  <c r="DV68" i="31" s="1"/>
  <c r="DP56" i="35"/>
  <c r="DP56" i="31" s="1"/>
  <c r="DP70" i="35"/>
  <c r="DP70" i="31" s="1"/>
  <c r="DG67" i="35"/>
  <c r="DG67" i="31" s="1"/>
  <c r="CY56" i="35"/>
  <c r="CY56" i="31" s="1"/>
  <c r="CY65" i="35"/>
  <c r="CY65" i="31" s="1"/>
  <c r="AP67" i="35"/>
  <c r="AP67" i="31" s="1"/>
  <c r="BX65" i="35"/>
  <c r="BX65" i="31" s="1"/>
  <c r="BX75" i="35"/>
  <c r="BX75" i="31" s="1"/>
  <c r="AG73" i="35"/>
  <c r="AG73" i="31" s="1"/>
  <c r="EC79" i="35"/>
  <c r="EC79" i="31" s="1"/>
  <c r="EC61" i="35"/>
  <c r="EC61" i="31" s="1"/>
  <c r="DZ77" i="35"/>
  <c r="DZ77" i="31" s="1"/>
  <c r="DT65" i="35"/>
  <c r="DT65" i="31" s="1"/>
  <c r="DT79" i="35"/>
  <c r="DT79" i="31" s="1"/>
  <c r="DW69" i="35"/>
  <c r="DW69" i="31" s="1"/>
  <c r="AO80" i="35"/>
  <c r="AO80" i="31" s="1"/>
  <c r="AM32" i="35"/>
  <c r="AM32" i="31" s="1"/>
  <c r="CW35" i="35"/>
  <c r="CW35" i="31" s="1"/>
  <c r="ES81" i="35"/>
  <c r="ES81" i="31" s="1"/>
  <c r="CD108" i="35"/>
  <c r="CD108" i="31" s="1"/>
  <c r="CD102" i="35"/>
  <c r="CD102" i="31" s="1"/>
  <c r="AW104" i="35"/>
  <c r="AW104" i="31" s="1"/>
  <c r="CB104" i="35"/>
  <c r="CB104" i="31" s="1"/>
  <c r="CB105" i="35"/>
  <c r="CB105" i="31" s="1"/>
  <c r="DA95" i="35"/>
  <c r="DA95" i="31" s="1"/>
  <c r="DA109" i="35"/>
  <c r="DA109" i="31" s="1"/>
  <c r="DQ88" i="35"/>
  <c r="DQ88" i="31" s="1"/>
  <c r="DQ94" i="35"/>
  <c r="DQ94" i="31" s="1"/>
  <c r="EG86" i="35"/>
  <c r="EG86" i="31" s="1"/>
  <c r="EG106" i="35"/>
  <c r="EG106" i="31" s="1"/>
  <c r="EW85" i="35"/>
  <c r="EW85" i="31" s="1"/>
  <c r="AK24" i="35"/>
  <c r="AK24" i="31" s="1"/>
  <c r="BA58" i="35"/>
  <c r="BA58" i="31" s="1"/>
  <c r="CF60" i="35"/>
  <c r="CF60" i="31" s="1"/>
  <c r="CF62" i="35"/>
  <c r="CF62" i="31" s="1"/>
  <c r="AW70" i="35"/>
  <c r="AW70" i="31" s="1"/>
  <c r="EW65" i="35"/>
  <c r="EW65" i="31" s="1"/>
  <c r="EW76" i="35"/>
  <c r="EW76" i="31" s="1"/>
  <c r="ET72" i="35"/>
  <c r="ET72" i="31" s="1"/>
  <c r="EN61" i="35"/>
  <c r="EN61" i="31" s="1"/>
  <c r="EN67" i="35"/>
  <c r="EN67" i="31" s="1"/>
  <c r="EX69" i="35"/>
  <c r="EX69" i="31" s="1"/>
  <c r="EI61" i="35"/>
  <c r="EI61" i="31" s="1"/>
  <c r="EI64" i="35"/>
  <c r="EI64" i="31" s="1"/>
  <c r="CE34" i="35"/>
  <c r="CE34" i="31" s="1"/>
  <c r="CC80" i="35"/>
  <c r="CC80" i="31" s="1"/>
  <c r="EH31" i="35"/>
  <c r="EH31" i="31" s="1"/>
  <c r="CK101" i="35"/>
  <c r="CK101" i="31" s="1"/>
  <c r="CK109" i="35"/>
  <c r="CK109" i="31" s="1"/>
  <c r="AV57" i="35"/>
  <c r="AV57" i="31" s="1"/>
  <c r="AV79" i="35"/>
  <c r="AV79" i="31" s="1"/>
  <c r="EO65" i="35"/>
  <c r="EO65" i="31" s="1"/>
  <c r="AO62" i="35"/>
  <c r="AO62" i="31" s="1"/>
  <c r="AO65" i="35"/>
  <c r="AO65" i="31" s="1"/>
  <c r="CB71" i="35"/>
  <c r="CB71" i="31" s="1"/>
  <c r="BB35" i="35"/>
  <c r="BB35" i="31" s="1"/>
  <c r="CH31" i="35"/>
  <c r="CH31" i="31" s="1"/>
  <c r="DT32" i="35"/>
  <c r="DT32" i="31" s="1"/>
  <c r="BO39" i="35"/>
  <c r="BO39" i="31" s="1"/>
  <c r="DZ37" i="35"/>
  <c r="DZ37" i="31" s="1"/>
  <c r="CD38" i="35"/>
  <c r="CD38" i="31" s="1"/>
  <c r="BG105" i="35"/>
  <c r="BG105" i="31" s="1"/>
  <c r="CE104" i="35"/>
  <c r="CE104" i="31" s="1"/>
  <c r="CE102" i="35"/>
  <c r="CE102" i="31" s="1"/>
  <c r="BJ95" i="35"/>
  <c r="BJ95" i="31" s="1"/>
  <c r="BJ101" i="35"/>
  <c r="BJ101" i="31" s="1"/>
  <c r="CO86" i="35"/>
  <c r="CO86" i="31" s="1"/>
  <c r="CO96" i="35"/>
  <c r="CO96" i="31" s="1"/>
  <c r="DH83" i="35"/>
  <c r="DH83" i="31" s="1"/>
  <c r="DH88" i="35"/>
  <c r="DH88" i="31" s="1"/>
  <c r="DX102" i="35"/>
  <c r="DX102" i="31" s="1"/>
  <c r="EN82" i="35"/>
  <c r="EN82" i="31" s="1"/>
  <c r="EN85" i="35"/>
  <c r="EN85" i="31" s="1"/>
  <c r="AV89" i="35"/>
  <c r="AV89" i="31" s="1"/>
  <c r="AV88" i="35"/>
  <c r="AV88" i="31" s="1"/>
  <c r="DO72" i="35"/>
  <c r="DO72" i="31" s="1"/>
  <c r="DO67" i="35"/>
  <c r="DO67" i="31" s="1"/>
  <c r="CY37" i="35"/>
  <c r="CY37" i="31" s="1"/>
  <c r="EU39" i="35"/>
  <c r="EU39" i="31" s="1"/>
  <c r="AU73" i="35"/>
  <c r="AU73" i="31" s="1"/>
  <c r="BZ66" i="35"/>
  <c r="BZ66" i="31" s="1"/>
  <c r="BZ69" i="35"/>
  <c r="BZ69" i="31" s="1"/>
  <c r="CC78" i="35"/>
  <c r="CC78" i="31" s="1"/>
  <c r="EK74" i="35"/>
  <c r="EK74" i="31" s="1"/>
  <c r="EK57" i="35"/>
  <c r="EK57" i="31" s="1"/>
  <c r="EH72" i="35"/>
  <c r="EH72" i="31" s="1"/>
  <c r="EB58" i="35"/>
  <c r="EB58" i="31" s="1"/>
  <c r="EB77" i="35"/>
  <c r="EB77" i="31" s="1"/>
  <c r="AY62" i="35"/>
  <c r="AY62" i="31" s="1"/>
  <c r="EU59" i="35"/>
  <c r="EU59" i="31" s="1"/>
  <c r="EU67" i="35"/>
  <c r="EU67" i="31" s="1"/>
  <c r="BI31" i="35"/>
  <c r="BI31" i="31" s="1"/>
  <c r="DG33" i="35"/>
  <c r="DG33" i="31" s="1"/>
  <c r="EM32" i="35"/>
  <c r="EM32" i="31" s="1"/>
  <c r="BZ87" i="35"/>
  <c r="BZ87" i="31" s="1"/>
  <c r="BI108" i="35"/>
  <c r="BI108" i="31" s="1"/>
  <c r="BI94" i="35"/>
  <c r="BI94" i="31" s="1"/>
  <c r="CN104" i="35"/>
  <c r="CN104" i="31" s="1"/>
  <c r="CN98" i="35"/>
  <c r="CN98" i="31" s="1"/>
  <c r="DG88" i="35"/>
  <c r="DG88" i="31" s="1"/>
  <c r="DG105" i="35"/>
  <c r="DG105" i="31" s="1"/>
  <c r="DW91" i="35"/>
  <c r="DW91" i="31" s="1"/>
  <c r="DW103" i="35"/>
  <c r="DW103" i="31" s="1"/>
  <c r="EM97" i="35"/>
  <c r="EM97" i="31" s="1"/>
  <c r="CQ96" i="35"/>
  <c r="CQ96" i="31" s="1"/>
  <c r="CQ84" i="35"/>
  <c r="CQ84" i="31" s="1"/>
  <c r="DT24" i="35"/>
  <c r="DT24" i="31" s="1"/>
  <c r="AH24" i="35"/>
  <c r="AH24" i="31" s="1"/>
  <c r="CE24" i="35"/>
  <c r="CE24" i="31" s="1"/>
  <c r="AR65" i="35"/>
  <c r="AR65" i="31" s="1"/>
  <c r="EF63" i="35"/>
  <c r="EF63" i="31" s="1"/>
  <c r="EF75" i="35"/>
  <c r="EF75" i="31" s="1"/>
  <c r="CI62" i="35"/>
  <c r="CI62" i="31" s="1"/>
  <c r="AZ77" i="35"/>
  <c r="AZ77" i="31" s="1"/>
  <c r="AZ69" i="35"/>
  <c r="AZ69" i="31" s="1"/>
  <c r="CE70" i="35"/>
  <c r="CE70" i="31" s="1"/>
  <c r="BP58" i="35"/>
  <c r="BP58" i="31" s="1"/>
  <c r="BP77" i="35"/>
  <c r="BP77" i="31" s="1"/>
  <c r="ES68" i="35"/>
  <c r="ES68" i="31" s="1"/>
  <c r="EP71" i="35"/>
  <c r="EP71" i="31" s="1"/>
  <c r="EP75" i="35"/>
  <c r="EP75" i="31" s="1"/>
  <c r="EJ70" i="35"/>
  <c r="EJ70" i="31" s="1"/>
  <c r="DC62" i="35"/>
  <c r="DC62" i="31" s="1"/>
  <c r="DC79" i="35"/>
  <c r="DC79" i="31" s="1"/>
  <c r="CR31" i="35"/>
  <c r="CR31" i="31" s="1"/>
  <c r="CS32" i="35"/>
  <c r="CS32" i="31" s="1"/>
  <c r="DY80" i="35"/>
  <c r="DY80" i="31" s="1"/>
  <c r="BH87" i="35"/>
  <c r="BH87" i="31" s="1"/>
  <c r="BH92" i="35"/>
  <c r="BH92" i="31" s="1"/>
  <c r="BU89" i="35"/>
  <c r="BU89" i="31" s="1"/>
  <c r="CW108" i="35"/>
  <c r="CW108" i="31" s="1"/>
  <c r="CW89" i="35"/>
  <c r="CW89" i="31" s="1"/>
  <c r="EC96" i="35"/>
  <c r="EC96" i="31" s="1"/>
  <c r="EC108" i="35"/>
  <c r="EC108" i="31" s="1"/>
  <c r="DA71" i="35"/>
  <c r="DA71" i="31" s="1"/>
  <c r="DA70" i="35"/>
  <c r="DA70" i="31" s="1"/>
  <c r="EF37" i="35"/>
  <c r="EF37" i="31" s="1"/>
  <c r="CF93" i="35"/>
  <c r="CF93" i="31" s="1"/>
  <c r="DN90" i="35"/>
  <c r="DN90" i="31" s="1"/>
  <c r="DN95" i="35"/>
  <c r="DN95" i="31" s="1"/>
  <c r="CD77" i="35"/>
  <c r="CD77" i="31" s="1"/>
  <c r="CD58" i="35"/>
  <c r="CD58" i="31" s="1"/>
  <c r="EL72" i="35"/>
  <c r="EL72" i="31" s="1"/>
  <c r="BV37" i="35"/>
  <c r="BV37" i="31" s="1"/>
  <c r="ED37" i="35"/>
  <c r="ED37" i="31" s="1"/>
  <c r="CK37" i="35"/>
  <c r="CK37" i="31" s="1"/>
  <c r="AJ103" i="35"/>
  <c r="AJ103" i="31" s="1"/>
  <c r="AL86" i="35"/>
  <c r="AL86" i="31" s="1"/>
  <c r="AL92" i="35"/>
  <c r="AL92" i="31" s="1"/>
  <c r="BQ107" i="35"/>
  <c r="BQ107" i="31" s="1"/>
  <c r="BQ87" i="35"/>
  <c r="BQ87" i="31" s="1"/>
  <c r="CV83" i="35"/>
  <c r="CV83" i="31" s="1"/>
  <c r="CV87" i="35"/>
  <c r="CV87" i="31" s="1"/>
  <c r="DL91" i="35"/>
  <c r="DL91" i="31" s="1"/>
  <c r="DL83" i="35"/>
  <c r="DL83" i="31" s="1"/>
  <c r="EB88" i="35"/>
  <c r="EB88" i="31" s="1"/>
  <c r="ER82" i="35"/>
  <c r="ER82" i="31" s="1"/>
  <c r="ER104" i="35"/>
  <c r="ER104" i="31" s="1"/>
  <c r="BN105" i="35"/>
  <c r="BN105" i="31" s="1"/>
  <c r="BN85" i="35"/>
  <c r="BN85" i="31" s="1"/>
  <c r="AF71" i="35"/>
  <c r="AF77" i="35"/>
  <c r="AF58" i="35"/>
  <c r="AN64" i="35"/>
  <c r="AN64" i="31" s="1"/>
  <c r="BS58" i="35"/>
  <c r="BS58" i="31" s="1"/>
  <c r="BS74" i="35"/>
  <c r="BS74" i="31" s="1"/>
  <c r="BD67" i="35"/>
  <c r="BD67" i="31" s="1"/>
  <c r="DU57" i="35"/>
  <c r="DU57" i="31" s="1"/>
  <c r="DU78" i="35"/>
  <c r="DU78" i="31" s="1"/>
  <c r="DR75" i="35"/>
  <c r="DR75" i="31" s="1"/>
  <c r="DL71" i="35"/>
  <c r="DL71" i="31" s="1"/>
  <c r="DL59" i="35"/>
  <c r="DL59" i="31" s="1"/>
  <c r="EQ76" i="35"/>
  <c r="EQ76" i="31" s="1"/>
  <c r="CN78" i="35"/>
  <c r="CN78" i="31" s="1"/>
  <c r="CN69" i="35"/>
  <c r="CN69" i="31" s="1"/>
  <c r="CF33" i="35"/>
  <c r="CF33" i="31" s="1"/>
  <c r="CG34" i="35"/>
  <c r="CG34" i="31" s="1"/>
  <c r="EI81" i="35"/>
  <c r="EI81" i="31" s="1"/>
  <c r="AI104" i="35"/>
  <c r="AI104" i="31" s="1"/>
  <c r="AI102" i="35"/>
  <c r="AI102" i="31" s="1"/>
  <c r="AY85" i="35"/>
  <c r="AY85" i="31" s="1"/>
  <c r="AY86" i="35"/>
  <c r="AY86" i="31" s="1"/>
  <c r="CG95" i="35"/>
  <c r="CG95" i="31" s="1"/>
  <c r="CG105" i="35"/>
  <c r="CG105" i="31" s="1"/>
  <c r="DC96" i="35"/>
  <c r="DC96" i="31" s="1"/>
  <c r="DC110" i="35"/>
  <c r="DC110" i="31" s="1"/>
  <c r="DS83" i="35"/>
  <c r="DS83" i="31" s="1"/>
  <c r="EI82" i="35"/>
  <c r="EI82" i="31" s="1"/>
  <c r="EI88" i="35"/>
  <c r="EI88" i="31" s="1"/>
  <c r="BR90" i="35"/>
  <c r="BR90" i="31" s="1"/>
  <c r="BR95" i="35"/>
  <c r="BR95" i="31" s="1"/>
  <c r="BH24" i="35"/>
  <c r="BH24" i="31" s="1"/>
  <c r="DL36" i="35"/>
  <c r="DL36" i="31" s="1"/>
  <c r="BA38" i="35"/>
  <c r="BA38" i="31" s="1"/>
  <c r="CL104" i="35"/>
  <c r="CL104" i="31" s="1"/>
  <c r="CL99" i="35"/>
  <c r="CL99" i="31" s="1"/>
  <c r="AG90" i="35"/>
  <c r="AG90" i="31" s="1"/>
  <c r="AG91" i="35"/>
  <c r="AG91" i="31" s="1"/>
  <c r="BO107" i="35"/>
  <c r="BO107" i="31" s="1"/>
  <c r="CT82" i="35"/>
  <c r="CT82" i="31" s="1"/>
  <c r="CT83" i="35"/>
  <c r="CT83" i="31" s="1"/>
  <c r="DJ105" i="35"/>
  <c r="DJ105" i="31" s="1"/>
  <c r="DJ88" i="35"/>
  <c r="DJ88" i="31" s="1"/>
  <c r="DZ100" i="35"/>
  <c r="DZ100" i="31" s="1"/>
  <c r="DZ104" i="35"/>
  <c r="DZ104" i="31" s="1"/>
  <c r="EP96" i="35"/>
  <c r="EP96" i="31" s="1"/>
  <c r="EP84" i="35"/>
  <c r="EP84" i="31" s="1"/>
  <c r="CR93" i="35"/>
  <c r="CR93" i="31" s="1"/>
  <c r="CR87" i="35"/>
  <c r="CR87" i="31" s="1"/>
  <c r="CL24" i="35"/>
  <c r="CL24" i="31" s="1"/>
  <c r="CI39" i="35"/>
  <c r="CI39" i="31" s="1"/>
  <c r="AN36" i="35"/>
  <c r="AN36" i="31" s="1"/>
  <c r="AP34" i="35"/>
  <c r="AP34" i="31" s="1"/>
  <c r="AQ80" i="35"/>
  <c r="AQ80" i="31" s="1"/>
  <c r="DN33" i="35"/>
  <c r="DN33" i="31" s="1"/>
  <c r="ET81" i="35"/>
  <c r="ET81" i="31" s="1"/>
  <c r="BA24" i="35"/>
  <c r="BA24" i="31" s="1"/>
  <c r="AT72" i="35"/>
  <c r="AT72" i="31" s="1"/>
  <c r="BE57" i="35"/>
  <c r="BE57" i="31" s="1"/>
  <c r="BE66" i="35"/>
  <c r="BE66" i="31" s="1"/>
  <c r="ED60" i="35"/>
  <c r="ED60" i="31" s="1"/>
  <c r="EM74" i="35"/>
  <c r="EM74" i="31" s="1"/>
  <c r="EM73" i="35"/>
  <c r="EM73" i="31" s="1"/>
  <c r="CO38" i="35"/>
  <c r="CO38" i="31" s="1"/>
  <c r="BY40" i="35"/>
  <c r="BY40" i="31" s="1"/>
  <c r="BM92" i="35"/>
  <c r="BM92" i="31" s="1"/>
  <c r="BE82" i="35"/>
  <c r="BE82" i="31" s="1"/>
  <c r="BE104" i="35"/>
  <c r="BE104" i="31" s="1"/>
  <c r="DF107" i="35"/>
  <c r="DF107" i="31" s="1"/>
  <c r="DF87" i="35"/>
  <c r="DF87" i="31" s="1"/>
  <c r="EL110" i="35"/>
  <c r="EL110" i="31" s="1"/>
  <c r="EL103" i="35"/>
  <c r="EL103" i="31" s="1"/>
  <c r="BH79" i="35"/>
  <c r="BH79" i="31" s="1"/>
  <c r="BO70" i="35"/>
  <c r="BO70" i="31" s="1"/>
  <c r="BO61" i="35"/>
  <c r="BO61" i="31" s="1"/>
  <c r="EV37" i="35"/>
  <c r="EV37" i="31" s="1"/>
  <c r="AQ108" i="35"/>
  <c r="AQ108" i="31" s="1"/>
  <c r="ED96" i="35"/>
  <c r="ED96" i="31" s="1"/>
  <c r="ED106" i="35"/>
  <c r="ED106" i="31" s="1"/>
  <c r="BL83" i="35"/>
  <c r="BL83" i="31" s="1"/>
  <c r="BL84" i="35"/>
  <c r="BL84" i="31" s="1"/>
  <c r="BZ81" i="35"/>
  <c r="BZ81" i="31" s="1"/>
  <c r="CA81" i="35"/>
  <c r="CA81" i="31" s="1"/>
  <c r="DP34" i="35"/>
  <c r="DP34" i="31" s="1"/>
  <c r="DK36" i="35"/>
  <c r="DK36" i="31" s="1"/>
  <c r="AZ39" i="35"/>
  <c r="AZ39" i="31" s="1"/>
  <c r="EX36" i="35"/>
  <c r="EX36" i="31" s="1"/>
  <c r="DI38" i="35"/>
  <c r="DI38" i="31" s="1"/>
  <c r="AU39" i="35"/>
  <c r="AU39" i="31" s="1"/>
  <c r="BF71" i="35"/>
  <c r="BF71" i="31" s="1"/>
  <c r="BF57" i="35"/>
  <c r="BF57" i="31" s="1"/>
  <c r="CS62" i="35"/>
  <c r="CS62" i="31" s="1"/>
  <c r="BV63" i="35"/>
  <c r="BV63" i="31" s="1"/>
  <c r="BV57" i="35"/>
  <c r="BV57" i="31" s="1"/>
  <c r="AS61" i="35"/>
  <c r="AS61" i="31" s="1"/>
  <c r="EV76" i="35"/>
  <c r="EV76" i="31" s="1"/>
  <c r="EV73" i="35"/>
  <c r="EV73" i="31" s="1"/>
  <c r="BJ73" i="35"/>
  <c r="BJ73" i="31" s="1"/>
  <c r="BG56" i="35"/>
  <c r="BG56" i="31" s="1"/>
  <c r="BG70" i="35"/>
  <c r="BG70" i="31" s="1"/>
  <c r="CL77" i="35"/>
  <c r="CL77" i="31" s="1"/>
  <c r="CW56" i="35"/>
  <c r="CW56" i="31" s="1"/>
  <c r="CW61" i="35"/>
  <c r="CW61" i="31" s="1"/>
  <c r="CT72" i="35"/>
  <c r="CT72" i="31" s="1"/>
  <c r="BQ56" i="35"/>
  <c r="BQ56" i="31" s="1"/>
  <c r="BQ72" i="35"/>
  <c r="BQ72" i="31" s="1"/>
  <c r="AQ78" i="35"/>
  <c r="AQ78" i="31" s="1"/>
  <c r="CH56" i="35"/>
  <c r="CH56" i="31" s="1"/>
  <c r="CH79" i="35"/>
  <c r="CH79" i="31" s="1"/>
  <c r="CK32" i="35"/>
  <c r="CK32" i="31" s="1"/>
  <c r="CI32" i="35"/>
  <c r="CI32" i="31" s="1"/>
  <c r="DU80" i="35"/>
  <c r="DU80" i="31" s="1"/>
  <c r="AZ107" i="35"/>
  <c r="AZ107" i="31" s="1"/>
  <c r="AZ88" i="35"/>
  <c r="AZ88" i="31" s="1"/>
  <c r="EX110" i="35"/>
  <c r="EX110" i="31" s="1"/>
  <c r="EX91" i="35"/>
  <c r="EX91" i="31" s="1"/>
  <c r="BK106" i="35"/>
  <c r="BK106" i="31" s="1"/>
  <c r="BK109" i="35"/>
  <c r="BK109" i="31" s="1"/>
  <c r="CS96" i="35"/>
  <c r="CS96" i="31" s="1"/>
  <c r="DI82" i="35"/>
  <c r="DI82" i="31" s="1"/>
  <c r="DI98" i="35"/>
  <c r="DI98" i="31" s="1"/>
  <c r="DY109" i="35"/>
  <c r="DY109" i="31" s="1"/>
  <c r="DY98" i="35"/>
  <c r="DY98" i="31" s="1"/>
  <c r="EO102" i="35"/>
  <c r="EO102" i="31" s="1"/>
  <c r="EO104" i="35"/>
  <c r="EO104" i="31" s="1"/>
  <c r="BT93" i="35"/>
  <c r="BT93" i="31" s="1"/>
  <c r="BT89" i="35"/>
  <c r="BT89" i="31" s="1"/>
  <c r="AJ78" i="35"/>
  <c r="AJ78" i="31" s="1"/>
  <c r="AJ75" i="35"/>
  <c r="AJ75" i="31" s="1"/>
  <c r="BR61" i="35"/>
  <c r="BR61" i="31" s="1"/>
  <c r="CA59" i="35"/>
  <c r="CA59" i="31" s="1"/>
  <c r="CA71" i="35"/>
  <c r="CA71" i="31" s="1"/>
  <c r="DQ63" i="35"/>
  <c r="DQ63" i="31" s="1"/>
  <c r="DN77" i="35"/>
  <c r="DN77" i="31" s="1"/>
  <c r="DN65" i="35"/>
  <c r="DN65" i="31" s="1"/>
  <c r="DH73" i="35"/>
  <c r="DH73" i="31" s="1"/>
  <c r="EA63" i="35"/>
  <c r="EA63" i="31" s="1"/>
  <c r="EA77" i="35"/>
  <c r="EA77" i="31" s="1"/>
  <c r="BW70" i="35"/>
  <c r="BW70" i="31" s="1"/>
  <c r="AI35" i="35"/>
  <c r="AI35" i="31" s="1"/>
  <c r="AG33" i="35"/>
  <c r="AG33" i="31" s="1"/>
  <c r="DJ31" i="35"/>
  <c r="DJ31" i="31" s="1"/>
  <c r="EP35" i="35"/>
  <c r="EP35" i="31" s="1"/>
  <c r="CR60" i="35"/>
  <c r="CR60" i="31" s="1"/>
  <c r="CR74" i="35"/>
  <c r="CR74" i="31" s="1"/>
  <c r="CZ78" i="35"/>
  <c r="CZ78" i="31" s="1"/>
  <c r="BT60" i="35"/>
  <c r="BT60" i="31" s="1"/>
  <c r="BT73" i="35"/>
  <c r="BT73" i="31" s="1"/>
  <c r="BS81" i="35"/>
  <c r="BS81" i="31" s="1"/>
  <c r="BQ80" i="35"/>
  <c r="BQ80" i="31" s="1"/>
  <c r="DL35" i="35"/>
  <c r="DL35" i="31" s="1"/>
  <c r="DR36" i="35"/>
  <c r="DR36" i="31" s="1"/>
  <c r="BM38" i="35"/>
  <c r="BM38" i="31" s="1"/>
  <c r="BF84" i="35"/>
  <c r="BF84" i="31" s="1"/>
  <c r="BF89" i="35"/>
  <c r="BF89" i="31" s="1"/>
  <c r="AS91" i="35"/>
  <c r="AS91" i="31" s="1"/>
  <c r="AS107" i="35"/>
  <c r="AS107" i="31" s="1"/>
  <c r="CA91" i="35"/>
  <c r="CA91" i="31" s="1"/>
  <c r="CZ82" i="35"/>
  <c r="CZ82" i="31" s="1"/>
  <c r="CZ103" i="35"/>
  <c r="CZ103" i="31" s="1"/>
  <c r="DP105" i="35"/>
  <c r="DP105" i="31" s="1"/>
  <c r="DP103" i="35"/>
  <c r="DP103" i="31" s="1"/>
  <c r="EF97" i="35"/>
  <c r="EF97" i="31" s="1"/>
  <c r="EF110" i="35"/>
  <c r="EF110" i="31" s="1"/>
  <c r="EV97" i="35"/>
  <c r="EV97" i="31" s="1"/>
  <c r="EV98" i="35"/>
  <c r="EV98" i="31" s="1"/>
  <c r="DG36" i="35"/>
  <c r="DG36" i="31" s="1"/>
  <c r="AP37" i="35"/>
  <c r="AP37" i="31" s="1"/>
  <c r="DJ25" i="35"/>
  <c r="DJ25" i="31" s="1"/>
  <c r="BL75" i="35"/>
  <c r="BL75" i="31" s="1"/>
  <c r="CQ72" i="35"/>
  <c r="CQ72" i="31" s="1"/>
  <c r="CQ59" i="35"/>
  <c r="CQ59" i="31" s="1"/>
  <c r="DE62" i="35"/>
  <c r="DE62" i="31" s="1"/>
  <c r="DB69" i="35"/>
  <c r="DB69" i="31" s="1"/>
  <c r="DB66" i="35"/>
  <c r="DB66" i="31" s="1"/>
  <c r="CV58" i="35"/>
  <c r="CV58" i="31" s="1"/>
  <c r="CM66" i="35"/>
  <c r="CM66" i="31" s="1"/>
  <c r="CM79" i="35"/>
  <c r="CM79" i="31" s="1"/>
  <c r="BK67" i="35"/>
  <c r="BK67" i="31" s="1"/>
  <c r="AT35" i="35"/>
  <c r="AT35" i="31" s="1"/>
  <c r="BW31" i="35"/>
  <c r="BW31" i="31" s="1"/>
  <c r="DO32" i="35"/>
  <c r="DO32" i="31" s="1"/>
  <c r="EU35" i="35"/>
  <c r="EU35" i="31" s="1"/>
  <c r="AH94" i="35"/>
  <c r="AH94" i="31" s="1"/>
  <c r="AH83" i="35"/>
  <c r="AH83" i="31" s="1"/>
  <c r="AR103" i="35"/>
  <c r="AR103" i="31" s="1"/>
  <c r="BW101" i="35"/>
  <c r="BW101" i="31" s="1"/>
  <c r="BW91" i="35"/>
  <c r="BW91" i="31" s="1"/>
  <c r="CY107" i="35"/>
  <c r="CY107" i="31" s="1"/>
  <c r="CY90" i="35"/>
  <c r="CY90" i="31" s="1"/>
  <c r="DO108" i="35"/>
  <c r="DO108" i="31" s="1"/>
  <c r="DO110" i="35"/>
  <c r="DO110" i="31" s="1"/>
  <c r="EE103" i="35"/>
  <c r="EE103" i="31" s="1"/>
  <c r="EE92" i="35"/>
  <c r="EE92" i="31" s="1"/>
  <c r="EU96" i="35"/>
  <c r="EU96" i="31" s="1"/>
  <c r="DA25" i="35"/>
  <c r="DA25" i="31" s="1"/>
  <c r="BM61" i="35"/>
  <c r="BM61" i="31" s="1"/>
  <c r="BM68" i="35"/>
  <c r="BM68" i="31" s="1"/>
  <c r="DF62" i="35"/>
  <c r="DF62" i="31" s="1"/>
  <c r="CU70" i="35"/>
  <c r="CU70" i="31" s="1"/>
  <c r="CU65" i="35"/>
  <c r="CU65" i="31" s="1"/>
  <c r="BI58" i="35"/>
  <c r="BI58" i="31" s="1"/>
  <c r="AI58" i="35"/>
  <c r="AI58" i="31" s="1"/>
  <c r="AI61" i="35"/>
  <c r="AI61" i="31" s="1"/>
  <c r="BN77" i="35"/>
  <c r="BN77" i="31" s="1"/>
  <c r="BC71" i="35"/>
  <c r="BC71" i="31" s="1"/>
  <c r="BC73" i="35"/>
  <c r="BC73" i="31" s="1"/>
  <c r="DM58" i="35"/>
  <c r="DM58" i="31" s="1"/>
  <c r="DJ65" i="35"/>
  <c r="DJ65" i="31" s="1"/>
  <c r="DJ69" i="35"/>
  <c r="DJ69" i="31" s="1"/>
  <c r="DD57" i="35"/>
  <c r="DD57" i="31" s="1"/>
  <c r="DK68" i="35"/>
  <c r="DK68" i="31" s="1"/>
  <c r="DK62" i="35"/>
  <c r="DK62" i="31" s="1"/>
  <c r="CD80" i="35"/>
  <c r="CD80" i="31" s="1"/>
  <c r="CB33" i="35"/>
  <c r="CB33" i="31" s="1"/>
  <c r="DQ34" i="35"/>
  <c r="DQ34" i="31" s="1"/>
  <c r="AO101" i="35"/>
  <c r="AO101" i="31" s="1"/>
  <c r="BY104" i="35"/>
  <c r="BY104" i="31" s="1"/>
  <c r="BY98" i="35"/>
  <c r="BY98" i="31" s="1"/>
  <c r="BD103" i="35"/>
  <c r="BD103" i="31" s="1"/>
  <c r="BD89" i="35"/>
  <c r="BD89" i="31" s="1"/>
  <c r="CI108" i="35"/>
  <c r="CI108" i="31" s="1"/>
  <c r="CI105" i="35"/>
  <c r="CI105" i="31" s="1"/>
  <c r="DE99" i="35"/>
  <c r="DE99" i="31" s="1"/>
  <c r="DE97" i="35"/>
  <c r="DE97" i="31" s="1"/>
  <c r="DU110" i="35"/>
  <c r="DU110" i="31" s="1"/>
  <c r="EK82" i="35"/>
  <c r="EK82" i="31" s="1"/>
  <c r="EK98" i="35"/>
  <c r="EK98" i="31" s="1"/>
  <c r="AU98" i="35"/>
  <c r="AU98" i="31" s="1"/>
  <c r="AU108" i="35"/>
  <c r="AU108" i="31" s="1"/>
  <c r="AX24" i="35"/>
  <c r="AX24" i="31" s="1"/>
  <c r="DW24" i="35"/>
  <c r="DW24" i="31" s="1"/>
  <c r="BY59" i="35"/>
  <c r="BY59" i="31" s="1"/>
  <c r="EG75" i="35"/>
  <c r="EG75" i="31" s="1"/>
  <c r="EG59" i="35"/>
  <c r="EG59" i="31" s="1"/>
  <c r="DX75" i="35"/>
  <c r="DX75" i="31" s="1"/>
  <c r="EE79" i="35"/>
  <c r="EE79" i="31" s="1"/>
  <c r="EE67" i="35"/>
  <c r="EE67" i="31" s="1"/>
  <c r="AT39" i="35"/>
  <c r="AT39" i="31" s="1"/>
  <c r="BB103" i="35"/>
  <c r="BB103" i="31" s="1"/>
  <c r="CM101" i="35"/>
  <c r="CM101" i="31" s="1"/>
  <c r="CM104" i="35"/>
  <c r="CM104" i="31" s="1"/>
  <c r="DV85" i="35"/>
  <c r="DV85" i="31" s="1"/>
  <c r="DV103" i="35"/>
  <c r="DV103" i="31" s="1"/>
  <c r="BS106" i="35"/>
  <c r="BS106" i="31" s="1"/>
  <c r="BS110" i="35"/>
  <c r="BS110" i="31" s="1"/>
  <c r="AM87" i="35"/>
  <c r="AM87" i="31" s="1"/>
  <c r="AM84" i="35"/>
  <c r="AM84" i="31" s="1"/>
  <c r="CX71" i="35"/>
  <c r="CX71" i="31" s="1"/>
  <c r="CX62" i="35"/>
  <c r="CX62" i="31" s="1"/>
  <c r="AM69" i="35"/>
  <c r="AM69" i="31" s="1"/>
  <c r="DP39" i="35"/>
  <c r="DP39" i="31" s="1"/>
  <c r="CX98" i="35"/>
  <c r="CX98" i="31" s="1"/>
  <c r="CX102" i="35"/>
  <c r="CX102" i="31" s="1"/>
  <c r="ET88" i="35"/>
  <c r="ET88" i="31" s="1"/>
  <c r="AH69" i="35"/>
  <c r="AH69" i="31" s="1"/>
  <c r="AH74" i="35"/>
  <c r="AH74" i="31" s="1"/>
  <c r="DI79" i="35"/>
  <c r="DI79" i="31" s="1"/>
  <c r="DS68" i="35"/>
  <c r="DS68" i="31" s="1"/>
  <c r="DS58" i="35"/>
  <c r="DS58" i="31" s="1"/>
  <c r="CM39" i="35"/>
  <c r="CM39" i="31" s="1"/>
  <c r="AO36" i="35"/>
  <c r="AO36" i="31" s="1"/>
  <c r="CJ91" i="35"/>
  <c r="CJ91" i="31" s="1"/>
  <c r="CJ101" i="35"/>
  <c r="CJ101" i="31" s="1"/>
  <c r="BA105" i="35"/>
  <c r="BA105" i="31" s="1"/>
  <c r="BA100" i="35"/>
  <c r="BA100" i="31" s="1"/>
  <c r="BC87" i="35"/>
  <c r="BC87" i="31" s="1"/>
  <c r="BC88" i="35"/>
  <c r="BC88" i="31" s="1"/>
  <c r="CH88" i="35"/>
  <c r="CH88" i="31" s="1"/>
  <c r="DD106" i="35"/>
  <c r="DD106" i="31" s="1"/>
  <c r="DD95" i="35"/>
  <c r="DD95" i="31" s="1"/>
  <c r="DT93" i="35"/>
  <c r="DT93" i="31" s="1"/>
  <c r="DT98" i="35"/>
  <c r="DT98" i="31" s="1"/>
  <c r="EJ83" i="35"/>
  <c r="EJ83" i="31" s="1"/>
  <c r="EJ84" i="35"/>
  <c r="EJ84" i="31" s="1"/>
  <c r="CP101" i="35"/>
  <c r="CP101" i="31" s="1"/>
  <c r="CP102" i="35"/>
  <c r="CP102" i="31" s="1"/>
  <c r="CG72" i="35"/>
  <c r="CG72" i="31" s="1"/>
  <c r="BB56" i="35"/>
  <c r="BB56" i="31" s="1"/>
  <c r="BB59" i="35"/>
  <c r="BB59" i="31" s="1"/>
  <c r="CJ69" i="35"/>
  <c r="CJ69" i="31" s="1"/>
  <c r="BU56" i="35"/>
  <c r="BU56" i="31" s="1"/>
  <c r="BU73" i="35"/>
  <c r="BU73" i="31" s="1"/>
  <c r="AX66" i="35"/>
  <c r="AX66" i="31" s="1"/>
  <c r="AK56" i="35"/>
  <c r="AK56" i="31" s="1"/>
  <c r="AK72" i="35"/>
  <c r="AK72" i="31" s="1"/>
  <c r="ER75" i="35"/>
  <c r="ER75" i="31" s="1"/>
  <c r="AL56" i="35"/>
  <c r="AL56" i="31" s="1"/>
  <c r="AL67" i="35"/>
  <c r="AL67" i="31" s="1"/>
  <c r="BR80" i="35"/>
  <c r="BR80" i="31" s="1"/>
  <c r="BP33" i="35"/>
  <c r="BP33" i="31" s="1"/>
  <c r="DK81" i="35"/>
  <c r="DK81" i="31" s="1"/>
  <c r="AF92" i="35"/>
  <c r="AF105" i="35"/>
  <c r="AK86" i="35"/>
  <c r="AK86" i="31" s="1"/>
  <c r="AK103" i="35"/>
  <c r="AK103" i="31" s="1"/>
  <c r="BP109" i="35"/>
  <c r="BP109" i="31" s="1"/>
  <c r="BP99" i="35"/>
  <c r="BP99" i="31" s="1"/>
  <c r="CU87" i="35"/>
  <c r="CU87" i="31" s="1"/>
  <c r="CU83" i="35"/>
  <c r="CU83" i="31" s="1"/>
  <c r="DK101" i="35"/>
  <c r="DK101" i="31" s="1"/>
  <c r="EA104" i="35"/>
  <c r="EA104" i="31" s="1"/>
  <c r="EA109" i="35"/>
  <c r="EA109" i="31" s="1"/>
  <c r="EQ94" i="35"/>
  <c r="EQ94" i="31" s="1"/>
  <c r="EQ96" i="35"/>
  <c r="EQ96" i="31" s="1"/>
  <c r="BX103" i="35"/>
  <c r="BX103" i="31" s="1"/>
  <c r="BX91" i="35"/>
  <c r="BX91" i="31" s="1"/>
  <c r="AF47" i="35"/>
  <c r="AF28" i="35"/>
  <c r="AF50" i="35"/>
  <c r="AH20" i="35"/>
  <c r="AH20" i="31" s="1"/>
  <c r="AH27" i="35"/>
  <c r="AH27" i="31" s="1"/>
  <c r="DD39" i="35"/>
  <c r="DD39" i="31" s="1"/>
  <c r="AJ37" i="35"/>
  <c r="AJ37" i="31" s="1"/>
  <c r="AN109" i="35"/>
  <c r="AN109" i="31" s="1"/>
  <c r="AN100" i="35"/>
  <c r="AN100" i="31" s="1"/>
  <c r="AP85" i="35"/>
  <c r="AP85" i="31" s="1"/>
  <c r="AX82" i="35"/>
  <c r="AX82" i="31" s="1"/>
  <c r="AX100" i="35"/>
  <c r="AX100" i="31" s="1"/>
  <c r="CC109" i="35"/>
  <c r="CC109" i="31" s="1"/>
  <c r="CC94" i="35"/>
  <c r="CC94" i="31" s="1"/>
  <c r="DB88" i="35"/>
  <c r="DB88" i="31" s="1"/>
  <c r="DB87" i="35"/>
  <c r="DB87" i="31" s="1"/>
  <c r="DR88" i="35"/>
  <c r="DR88" i="31" s="1"/>
  <c r="DR109" i="35"/>
  <c r="DR109" i="31" s="1"/>
  <c r="EH92" i="35"/>
  <c r="EH92" i="31" s="1"/>
  <c r="EH83" i="35"/>
  <c r="EH83" i="31" s="1"/>
  <c r="AT103" i="35"/>
  <c r="AT103" i="31" s="1"/>
  <c r="AP24" i="35"/>
  <c r="AP24" i="31" s="1"/>
  <c r="AF31" i="35"/>
  <c r="BU36" i="35"/>
  <c r="BU36" i="31" s="1"/>
  <c r="EC38" i="35"/>
  <c r="EC38" i="31" s="1"/>
  <c r="CJ39" i="35"/>
  <c r="CJ39" i="31" s="1"/>
  <c r="AG50" i="35"/>
  <c r="AG50" i="31" s="1"/>
  <c r="BG80" i="35"/>
  <c r="BG80" i="31" s="1"/>
  <c r="CM81" i="35"/>
  <c r="CM81" i="31" s="1"/>
  <c r="DV80" i="35"/>
  <c r="DV80" i="31" s="1"/>
  <c r="AN25" i="35"/>
  <c r="AN25" i="31" s="1"/>
  <c r="DM98" i="35"/>
  <c r="DM98" i="31" s="1"/>
  <c r="ES86" i="35"/>
  <c r="ES86" i="31" s="1"/>
  <c r="ES94" i="35"/>
  <c r="ES94" i="31" s="1"/>
  <c r="CP61" i="35"/>
  <c r="CP61" i="31" s="1"/>
  <c r="CP71" i="35"/>
  <c r="CP71" i="31" s="1"/>
  <c r="CO70" i="35"/>
  <c r="CO70" i="31" s="1"/>
  <c r="CZ39" i="35"/>
  <c r="CZ39" i="31" s="1"/>
  <c r="BV89" i="35"/>
  <c r="BV89" i="31" s="1"/>
  <c r="BV85" i="35"/>
  <c r="BV85" i="31" s="1"/>
  <c r="CO33" i="35"/>
  <c r="CO33" i="31" s="1"/>
  <c r="CG40" i="35"/>
  <c r="CG40" i="31" s="1"/>
  <c r="DA40" i="35"/>
  <c r="DA40" i="31" s="1"/>
  <c r="BL36" i="35"/>
  <c r="BL36" i="31" s="1"/>
  <c r="EA25" i="35"/>
  <c r="EA25" i="31" s="1"/>
  <c r="CK64" i="35"/>
  <c r="CK64" i="31" s="1"/>
  <c r="CK59" i="35"/>
  <c r="CK59" i="31" s="1"/>
  <c r="DY69" i="35"/>
  <c r="DY69" i="31" s="1"/>
  <c r="DV71" i="35"/>
  <c r="DV71" i="31" s="1"/>
  <c r="DV69" i="35"/>
  <c r="DV69" i="31" s="1"/>
  <c r="DP66" i="35"/>
  <c r="DP66" i="31" s="1"/>
  <c r="DG76" i="35"/>
  <c r="DG76" i="31" s="1"/>
  <c r="DG62" i="35"/>
  <c r="DG62" i="31" s="1"/>
  <c r="CY66" i="35"/>
  <c r="CY66" i="31" s="1"/>
  <c r="AP58" i="35"/>
  <c r="AP58" i="31" s="1"/>
  <c r="AP73" i="35"/>
  <c r="AP73" i="31" s="1"/>
  <c r="BX70" i="35"/>
  <c r="BX70" i="31" s="1"/>
  <c r="AG69" i="35"/>
  <c r="AG69" i="31" s="1"/>
  <c r="AG76" i="35"/>
  <c r="AG76" i="31" s="1"/>
  <c r="EC68" i="35"/>
  <c r="EC68" i="31" s="1"/>
  <c r="DZ68" i="35"/>
  <c r="DZ68" i="31" s="1"/>
  <c r="DZ64" i="35"/>
  <c r="DZ64" i="31" s="1"/>
  <c r="DT73" i="35"/>
  <c r="DT73" i="31" s="1"/>
  <c r="DW63" i="35"/>
  <c r="DW63" i="31" s="1"/>
  <c r="DW77" i="35"/>
  <c r="DW77" i="31" s="1"/>
  <c r="AM33" i="35"/>
  <c r="AM33" i="31" s="1"/>
  <c r="CW80" i="35"/>
  <c r="CW80" i="31" s="1"/>
  <c r="EC33" i="35"/>
  <c r="EC33" i="31" s="1"/>
  <c r="AF40" i="35"/>
  <c r="CD98" i="35"/>
  <c r="CD98" i="31" s="1"/>
  <c r="CD93" i="35"/>
  <c r="CD93" i="31" s="1"/>
  <c r="AW89" i="35"/>
  <c r="AW89" i="31" s="1"/>
  <c r="CB107" i="35"/>
  <c r="CB107" i="31" s="1"/>
  <c r="CB91" i="35"/>
  <c r="CB91" i="31" s="1"/>
  <c r="DA103" i="35"/>
  <c r="DA103" i="31" s="1"/>
  <c r="DA94" i="35"/>
  <c r="DA94" i="31" s="1"/>
  <c r="DQ93" i="35"/>
  <c r="DQ93" i="31" s="1"/>
  <c r="DQ91" i="35"/>
  <c r="DQ91" i="31" s="1"/>
  <c r="EG104" i="35"/>
  <c r="EG104" i="31" s="1"/>
  <c r="EG103" i="35"/>
  <c r="EG103" i="31" s="1"/>
  <c r="EW103" i="35"/>
  <c r="EW103" i="31" s="1"/>
  <c r="AK25" i="35"/>
  <c r="AK25" i="31" s="1"/>
  <c r="BA69" i="35"/>
  <c r="BA69" i="31" s="1"/>
  <c r="CF74" i="35"/>
  <c r="CF74" i="31" s="1"/>
  <c r="CF73" i="35"/>
  <c r="CF73" i="31" s="1"/>
  <c r="AW75" i="35"/>
  <c r="AW75" i="31" s="1"/>
  <c r="EW61" i="35"/>
  <c r="EW61" i="31" s="1"/>
  <c r="EW69" i="35"/>
  <c r="EW69" i="31" s="1"/>
  <c r="ET76" i="35"/>
  <c r="ET76" i="31" s="1"/>
  <c r="EN59" i="35"/>
  <c r="EN59" i="31" s="1"/>
  <c r="EN72" i="35"/>
  <c r="EN72" i="31" s="1"/>
  <c r="EX60" i="35"/>
  <c r="EX60" i="31" s="1"/>
  <c r="EI77" i="35"/>
  <c r="EI77" i="31" s="1"/>
  <c r="EI73" i="35"/>
  <c r="EI73" i="31" s="1"/>
  <c r="AX80" i="35"/>
  <c r="AX80" i="31" s="1"/>
  <c r="DB81" i="35"/>
  <c r="DB81" i="31" s="1"/>
  <c r="EH34" i="35"/>
  <c r="EH34" i="31" s="1"/>
  <c r="CK89" i="35"/>
  <c r="CK89" i="31" s="1"/>
  <c r="CK87" i="35"/>
  <c r="CK87" i="31" s="1"/>
  <c r="AV59" i="35"/>
  <c r="AV59" i="31" s="1"/>
  <c r="AV66" i="35"/>
  <c r="AV66" i="31" s="1"/>
  <c r="EO78" i="35"/>
  <c r="EO78" i="31" s="1"/>
  <c r="AO67" i="35"/>
  <c r="AO67" i="31" s="1"/>
  <c r="AO78" i="35"/>
  <c r="AO78" i="31" s="1"/>
  <c r="CB75" i="35"/>
  <c r="CB75" i="31" s="1"/>
  <c r="BB32" i="35"/>
  <c r="BB32" i="31" s="1"/>
  <c r="CH80" i="35"/>
  <c r="CH80" i="31" s="1"/>
  <c r="DT80" i="35"/>
  <c r="DT80" i="31" s="1"/>
  <c r="BO40" i="35"/>
  <c r="BO40" i="31" s="1"/>
  <c r="DZ38" i="35"/>
  <c r="DZ38" i="31" s="1"/>
  <c r="CD39" i="35"/>
  <c r="CD39" i="31" s="1"/>
  <c r="BG91" i="35"/>
  <c r="BG91" i="31" s="1"/>
  <c r="CE98" i="35"/>
  <c r="CE98" i="31" s="1"/>
  <c r="CE86" i="35"/>
  <c r="CE86" i="31" s="1"/>
  <c r="BJ110" i="35"/>
  <c r="BJ110" i="31" s="1"/>
  <c r="BJ89" i="35"/>
  <c r="BJ89" i="31" s="1"/>
  <c r="CO90" i="35"/>
  <c r="CO90" i="31" s="1"/>
  <c r="CO101" i="35"/>
  <c r="CO101" i="31" s="1"/>
  <c r="DH86" i="35"/>
  <c r="DH86" i="31" s="1"/>
  <c r="DH93" i="35"/>
  <c r="DH93" i="31" s="1"/>
  <c r="DX86" i="35"/>
  <c r="DX86" i="31" s="1"/>
  <c r="EN104" i="35"/>
  <c r="EN104" i="31" s="1"/>
  <c r="EN105" i="35"/>
  <c r="EN105" i="31" s="1"/>
  <c r="AV106" i="35"/>
  <c r="AV106" i="31" s="1"/>
  <c r="AV104" i="35"/>
  <c r="AV104" i="31" s="1"/>
  <c r="DO73" i="35"/>
  <c r="DO73" i="31" s="1"/>
  <c r="DO69" i="35"/>
  <c r="DO69" i="31" s="1"/>
  <c r="CY39" i="35"/>
  <c r="CY39" i="31" s="1"/>
  <c r="BG36" i="35"/>
  <c r="BG36" i="31" s="1"/>
  <c r="AU68" i="35"/>
  <c r="AU68" i="31" s="1"/>
  <c r="AU62" i="35"/>
  <c r="AU62" i="31" s="1"/>
  <c r="BZ68" i="35"/>
  <c r="BZ68" i="31" s="1"/>
  <c r="CC74" i="35"/>
  <c r="CC74" i="31" s="1"/>
  <c r="CC72" i="35"/>
  <c r="CC72" i="31" s="1"/>
  <c r="EK68" i="35"/>
  <c r="EK68" i="31" s="1"/>
  <c r="EH63" i="35"/>
  <c r="EH63" i="31" s="1"/>
  <c r="EH57" i="35"/>
  <c r="EH57" i="31" s="1"/>
  <c r="EB65" i="35"/>
  <c r="EB65" i="31" s="1"/>
  <c r="AY63" i="35"/>
  <c r="AY63" i="31" s="1"/>
  <c r="AY57" i="35"/>
  <c r="AY57" i="31" s="1"/>
  <c r="EU61" i="35"/>
  <c r="EU61" i="31" s="1"/>
  <c r="BH81" i="35"/>
  <c r="BH81" i="31" s="1"/>
  <c r="BI80" i="35"/>
  <c r="BI80" i="31" s="1"/>
  <c r="DW31" i="35"/>
  <c r="DW31" i="31" s="1"/>
  <c r="BZ82" i="35"/>
  <c r="BZ82" i="31" s="1"/>
  <c r="BZ107" i="35"/>
  <c r="BZ107" i="31" s="1"/>
  <c r="BI109" i="35"/>
  <c r="BI109" i="31" s="1"/>
  <c r="BI103" i="35"/>
  <c r="BI103" i="31" s="1"/>
  <c r="CN107" i="35"/>
  <c r="CN107" i="31" s="1"/>
  <c r="CN85" i="35"/>
  <c r="CN85" i="31" s="1"/>
  <c r="DG104" i="35"/>
  <c r="DG104" i="31" s="1"/>
  <c r="DG109" i="35"/>
  <c r="DG109" i="31" s="1"/>
  <c r="DW97" i="35"/>
  <c r="DW97" i="31" s="1"/>
  <c r="DW110" i="35"/>
  <c r="DW110" i="31" s="1"/>
  <c r="EM92" i="35"/>
  <c r="EM92" i="31" s="1"/>
  <c r="CQ99" i="35"/>
  <c r="CQ99" i="31" s="1"/>
  <c r="CQ102" i="35"/>
  <c r="CQ102" i="31" s="1"/>
  <c r="DK25" i="35"/>
  <c r="DK25" i="31" s="1"/>
  <c r="AR78" i="35"/>
  <c r="AR78" i="31" s="1"/>
  <c r="AR58" i="35"/>
  <c r="AR58" i="31" s="1"/>
  <c r="EF74" i="35"/>
  <c r="EF74" i="31" s="1"/>
  <c r="CI58" i="35"/>
  <c r="CI58" i="31" s="1"/>
  <c r="CI70" i="35"/>
  <c r="CI70" i="31" s="1"/>
  <c r="AZ64" i="35"/>
  <c r="AZ64" i="31" s="1"/>
  <c r="CE75" i="35"/>
  <c r="CE75" i="31" s="1"/>
  <c r="CE66" i="35"/>
  <c r="CE66" i="31" s="1"/>
  <c r="BP65" i="35"/>
  <c r="BP65" i="31" s="1"/>
  <c r="ES79" i="35"/>
  <c r="ES79" i="31" s="1"/>
  <c r="ES63" i="35"/>
  <c r="ES63" i="31" s="1"/>
  <c r="EP60" i="35"/>
  <c r="EP60" i="31" s="1"/>
  <c r="EJ78" i="35"/>
  <c r="EJ78" i="31" s="1"/>
  <c r="EJ68" i="35"/>
  <c r="EJ68" i="31" s="1"/>
  <c r="DC60" i="35"/>
  <c r="DC60" i="31" s="1"/>
  <c r="AH81" i="35"/>
  <c r="AH81" i="31" s="1"/>
  <c r="CR80" i="35"/>
  <c r="CR80" i="31" s="1"/>
  <c r="DI31" i="35"/>
  <c r="DI31" i="31" s="1"/>
  <c r="EO32" i="35"/>
  <c r="EO32" i="31" s="1"/>
  <c r="BH95" i="35"/>
  <c r="BH95" i="31" s="1"/>
  <c r="BH109" i="35"/>
  <c r="BH109" i="31" s="1"/>
  <c r="BU86" i="35"/>
  <c r="BU86" i="31" s="1"/>
  <c r="BU106" i="35"/>
  <c r="BU106" i="31" s="1"/>
  <c r="CW93" i="35"/>
  <c r="CW93" i="31" s="1"/>
  <c r="EC102" i="35"/>
  <c r="EC102" i="31" s="1"/>
  <c r="EC84" i="35"/>
  <c r="EC84" i="31" s="1"/>
  <c r="DL24" i="35"/>
  <c r="DL24" i="31" s="1"/>
  <c r="DA73" i="35"/>
  <c r="DA73" i="31" s="1"/>
  <c r="DA59" i="35"/>
  <c r="DA59" i="31" s="1"/>
  <c r="CF106" i="35"/>
  <c r="CF106" i="31" s="1"/>
  <c r="CF110" i="35"/>
  <c r="CF110" i="31" s="1"/>
  <c r="DN103" i="35"/>
  <c r="DN103" i="31" s="1"/>
  <c r="DN107" i="35"/>
  <c r="DN107" i="31" s="1"/>
  <c r="CD70" i="35"/>
  <c r="CD70" i="31" s="1"/>
  <c r="EL71" i="35"/>
  <c r="EL71" i="31" s="1"/>
  <c r="EL70" i="35"/>
  <c r="EL70" i="31" s="1"/>
  <c r="CX40" i="35"/>
  <c r="CX40" i="31" s="1"/>
  <c r="ET37" i="35"/>
  <c r="ET37" i="31" s="1"/>
  <c r="AJ85" i="35"/>
  <c r="AJ85" i="31" s="1"/>
  <c r="AJ104" i="35"/>
  <c r="AJ104" i="31" s="1"/>
  <c r="AL110" i="35"/>
  <c r="AL110" i="31" s="1"/>
  <c r="AL106" i="35"/>
  <c r="AL106" i="31" s="1"/>
  <c r="BQ110" i="35"/>
  <c r="BQ110" i="31" s="1"/>
  <c r="BQ91" i="35"/>
  <c r="BQ91" i="31" s="1"/>
  <c r="CV85" i="35"/>
  <c r="CV85" i="31" s="1"/>
  <c r="CV103" i="35"/>
  <c r="CV103" i="31" s="1"/>
  <c r="DL86" i="35"/>
  <c r="DL86" i="31" s="1"/>
  <c r="EB101" i="35"/>
  <c r="EB101" i="31" s="1"/>
  <c r="EB83" i="35"/>
  <c r="EB83" i="31" s="1"/>
  <c r="ER95" i="35"/>
  <c r="ER95" i="31" s="1"/>
  <c r="ER100" i="35"/>
  <c r="ER100" i="31" s="1"/>
  <c r="BN99" i="35"/>
  <c r="BN99" i="31" s="1"/>
  <c r="BN95" i="35"/>
  <c r="BN95" i="31" s="1"/>
  <c r="AN74" i="35"/>
  <c r="AN74" i="31" s="1"/>
  <c r="BS56" i="35"/>
  <c r="BS56" i="31" s="1"/>
  <c r="BS66" i="35"/>
  <c r="BS66" i="31" s="1"/>
  <c r="BD74" i="35"/>
  <c r="BD74" i="31" s="1"/>
  <c r="DU56" i="35"/>
  <c r="DU56" i="31" s="1"/>
  <c r="DU60" i="35"/>
  <c r="DU60" i="31" s="1"/>
  <c r="DR58" i="35"/>
  <c r="DR58" i="31" s="1"/>
  <c r="DL56" i="35"/>
  <c r="DL56" i="31" s="1"/>
  <c r="DL57" i="35"/>
  <c r="DL57" i="31" s="1"/>
  <c r="EQ60" i="35"/>
  <c r="EQ60" i="31" s="1"/>
  <c r="CN56" i="35"/>
  <c r="CN56" i="31" s="1"/>
  <c r="CN70" i="35"/>
  <c r="CN70" i="31" s="1"/>
  <c r="CF81" i="35"/>
  <c r="CF81" i="31" s="1"/>
  <c r="CG80" i="35"/>
  <c r="CG80" i="31" s="1"/>
  <c r="DS34" i="35"/>
  <c r="DS34" i="31" s="1"/>
  <c r="AI107" i="35"/>
  <c r="AI107" i="31" s="1"/>
  <c r="AI83" i="35"/>
  <c r="AI83" i="31" s="1"/>
  <c r="AY109" i="35"/>
  <c r="AY109" i="31" s="1"/>
  <c r="AY90" i="35"/>
  <c r="AY90" i="31" s="1"/>
  <c r="CG103" i="35"/>
  <c r="CG103" i="31" s="1"/>
  <c r="CG109" i="35"/>
  <c r="CG109" i="31" s="1"/>
  <c r="DC99" i="35"/>
  <c r="DC99" i="31" s="1"/>
  <c r="DC84" i="35"/>
  <c r="DC84" i="31" s="1"/>
  <c r="DS88" i="35"/>
  <c r="DS88" i="31" s="1"/>
  <c r="EI107" i="35"/>
  <c r="EI107" i="31" s="1"/>
  <c r="EI104" i="35"/>
  <c r="EI104" i="31" s="1"/>
  <c r="BR99" i="35"/>
  <c r="BR99" i="31" s="1"/>
  <c r="BR84" i="35"/>
  <c r="BR84" i="31" s="1"/>
  <c r="CT25" i="35"/>
  <c r="CT25" i="31" s="1"/>
  <c r="BQ39" i="35"/>
  <c r="BQ39" i="31" s="1"/>
  <c r="EB40" i="35"/>
  <c r="EB40" i="31" s="1"/>
  <c r="CL82" i="35"/>
  <c r="CL82" i="31" s="1"/>
  <c r="CL107" i="35"/>
  <c r="CL107" i="31" s="1"/>
  <c r="AG109" i="35"/>
  <c r="AG109" i="31" s="1"/>
  <c r="AG100" i="35"/>
  <c r="AG100" i="31" s="1"/>
  <c r="BO97" i="35"/>
  <c r="BO97" i="31" s="1"/>
  <c r="BO96" i="35"/>
  <c r="BO96" i="31" s="1"/>
  <c r="CT99" i="35"/>
  <c r="CT99" i="31" s="1"/>
  <c r="CT84" i="35"/>
  <c r="CT84" i="31" s="1"/>
  <c r="DJ94" i="35"/>
  <c r="DJ94" i="31" s="1"/>
  <c r="DJ93" i="35"/>
  <c r="DJ93" i="31" s="1"/>
  <c r="DZ103" i="35"/>
  <c r="DZ103" i="31" s="1"/>
  <c r="EP107" i="35"/>
  <c r="EP107" i="31" s="1"/>
  <c r="EP106" i="35"/>
  <c r="EP106" i="31" s="1"/>
  <c r="CR103" i="35"/>
  <c r="CR103" i="31" s="1"/>
  <c r="CR92" i="35"/>
  <c r="CR92" i="31" s="1"/>
  <c r="BB25" i="35"/>
  <c r="BB25" i="31" s="1"/>
  <c r="DE39" i="35"/>
  <c r="DE39" i="31" s="1"/>
  <c r="BS36" i="35"/>
  <c r="BS36" i="31" s="1"/>
  <c r="BX32" i="35"/>
  <c r="BX32" i="31" s="1"/>
  <c r="BV33" i="35"/>
  <c r="BV33" i="31" s="1"/>
  <c r="DN32" i="35"/>
  <c r="DN32" i="31" s="1"/>
  <c r="AT65" i="35"/>
  <c r="AT65" i="31" s="1"/>
  <c r="AT74" i="35"/>
  <c r="AT74" i="31" s="1"/>
  <c r="BE71" i="35"/>
  <c r="BE71" i="31" s="1"/>
  <c r="ED70" i="35"/>
  <c r="ED70" i="31" s="1"/>
  <c r="ED57" i="35"/>
  <c r="ED57" i="31" s="1"/>
  <c r="EM67" i="35"/>
  <c r="EM67" i="31" s="1"/>
  <c r="DH38" i="35"/>
  <c r="DH38" i="31" s="1"/>
  <c r="BM105" i="35"/>
  <c r="BM105" i="31" s="1"/>
  <c r="BM108" i="35"/>
  <c r="BM108" i="31" s="1"/>
  <c r="BE103" i="35"/>
  <c r="BE103" i="31" s="1"/>
  <c r="BE100" i="35"/>
  <c r="BE100" i="31" s="1"/>
  <c r="DF91" i="35"/>
  <c r="DF91" i="31" s="1"/>
  <c r="DF103" i="35"/>
  <c r="DF103" i="31" s="1"/>
  <c r="EL105" i="35"/>
  <c r="EL105" i="31" s="1"/>
  <c r="EL102" i="35"/>
  <c r="EL102" i="31" s="1"/>
  <c r="BH65" i="35"/>
  <c r="BH65" i="31" s="1"/>
  <c r="BO69" i="35"/>
  <c r="BO69" i="31" s="1"/>
  <c r="BO74" i="35"/>
  <c r="BO74" i="31" s="1"/>
  <c r="AQ98" i="35"/>
  <c r="AQ98" i="31" s="1"/>
  <c r="AQ87" i="35"/>
  <c r="AQ87" i="31" s="1"/>
  <c r="ED103" i="35"/>
  <c r="ED103" i="31" s="1"/>
  <c r="ED93" i="35"/>
  <c r="ED93" i="31" s="1"/>
  <c r="BL89" i="35"/>
  <c r="BL89" i="31" s="1"/>
  <c r="BL94" i="35"/>
  <c r="BL94" i="31" s="1"/>
  <c r="BZ32" i="35"/>
  <c r="BZ32" i="31" s="1"/>
  <c r="CZ81" i="35"/>
  <c r="CZ81" i="31" s="1"/>
  <c r="EF33" i="35"/>
  <c r="EF33" i="31" s="1"/>
  <c r="AK36" i="35"/>
  <c r="AK36" i="31" s="1"/>
  <c r="DK39" i="35"/>
  <c r="DK39" i="31" s="1"/>
  <c r="AZ40" i="35"/>
  <c r="AZ40" i="31" s="1"/>
  <c r="CS37" i="35"/>
  <c r="CS37" i="31" s="1"/>
  <c r="EO39" i="35"/>
  <c r="EO39" i="31" s="1"/>
  <c r="CU25" i="35"/>
  <c r="CU25" i="31" s="1"/>
  <c r="BF69" i="35"/>
  <c r="BF69" i="31" s="1"/>
  <c r="BF74" i="35"/>
  <c r="BF74" i="31" s="1"/>
  <c r="CS59" i="35"/>
  <c r="CS59" i="31" s="1"/>
  <c r="BV59" i="35"/>
  <c r="BV59" i="31" s="1"/>
  <c r="BV62" i="35"/>
  <c r="BV62" i="31" s="1"/>
  <c r="AS58" i="35"/>
  <c r="AS58" i="31" s="1"/>
  <c r="EV67" i="35"/>
  <c r="EV67" i="31" s="1"/>
  <c r="EV70" i="35"/>
  <c r="EV70" i="31" s="1"/>
  <c r="BJ60" i="35"/>
  <c r="BJ60" i="31" s="1"/>
  <c r="BG58" i="35"/>
  <c r="BG58" i="31" s="1"/>
  <c r="BG61" i="35"/>
  <c r="BG61" i="31" s="1"/>
  <c r="CL78" i="35"/>
  <c r="CL78" i="31" s="1"/>
  <c r="CW70" i="35"/>
  <c r="CW70" i="31" s="1"/>
  <c r="CW78" i="35"/>
  <c r="CW78" i="31" s="1"/>
  <c r="CT70" i="35"/>
  <c r="CT70" i="31" s="1"/>
  <c r="BQ70" i="35"/>
  <c r="BQ70" i="31" s="1"/>
  <c r="BQ60" i="35"/>
  <c r="BQ60" i="31" s="1"/>
  <c r="AQ76" i="35"/>
  <c r="AQ76" i="31" s="1"/>
  <c r="CH74" i="35"/>
  <c r="CH74" i="31" s="1"/>
  <c r="CH75" i="35"/>
  <c r="CH75" i="31" s="1"/>
  <c r="CK33" i="35"/>
  <c r="CK33" i="31" s="1"/>
  <c r="CI35" i="35"/>
  <c r="CI35" i="31" s="1"/>
  <c r="DU81" i="35"/>
  <c r="DU81" i="31" s="1"/>
  <c r="AZ89" i="35"/>
  <c r="AZ89" i="31" s="1"/>
  <c r="AZ104" i="35"/>
  <c r="AZ104" i="31" s="1"/>
  <c r="EX84" i="35"/>
  <c r="EX84" i="31" s="1"/>
  <c r="EX96" i="35"/>
  <c r="EX96" i="31" s="1"/>
  <c r="BK91" i="35"/>
  <c r="BK91" i="31" s="1"/>
  <c r="BK103" i="35"/>
  <c r="BK103" i="31" s="1"/>
  <c r="CS101" i="35"/>
  <c r="CS101" i="31" s="1"/>
  <c r="DI99" i="35"/>
  <c r="DI99" i="31" s="1"/>
  <c r="DI95" i="35"/>
  <c r="DI95" i="31" s="1"/>
  <c r="DY91" i="35"/>
  <c r="DY91" i="31" s="1"/>
  <c r="DY95" i="35"/>
  <c r="DY95" i="31" s="1"/>
  <c r="EO100" i="35"/>
  <c r="EO100" i="31" s="1"/>
  <c r="EO89" i="35"/>
  <c r="EO89" i="31" s="1"/>
  <c r="BT99" i="35"/>
  <c r="BT99" i="31" s="1"/>
  <c r="BT98" i="35"/>
  <c r="BT98" i="31" s="1"/>
  <c r="AJ76" i="35"/>
  <c r="AJ76" i="31" s="1"/>
  <c r="AJ59" i="35"/>
  <c r="AJ59" i="31" s="1"/>
  <c r="BR78" i="35"/>
  <c r="BR78" i="31" s="1"/>
  <c r="CA72" i="35"/>
  <c r="CA72" i="31" s="1"/>
  <c r="CA61" i="35"/>
  <c r="CA61" i="31" s="1"/>
  <c r="DQ74" i="35"/>
  <c r="DQ74" i="31" s="1"/>
  <c r="DN70" i="35"/>
  <c r="DN70" i="31" s="1"/>
  <c r="DN57" i="35"/>
  <c r="DN57" i="31" s="1"/>
  <c r="DH70" i="35"/>
  <c r="DH70" i="31" s="1"/>
  <c r="EA67" i="35"/>
  <c r="EA67" i="31" s="1"/>
  <c r="EA64" i="35"/>
  <c r="EA64" i="31" s="1"/>
  <c r="BW65" i="35"/>
  <c r="BW65" i="31" s="1"/>
  <c r="AI32" i="35"/>
  <c r="AI32" i="31" s="1"/>
  <c r="AG34" i="35"/>
  <c r="AG34" i="31" s="1"/>
  <c r="DJ80" i="35"/>
  <c r="DJ80" i="31" s="1"/>
  <c r="EP81" i="35"/>
  <c r="EP81" i="31" s="1"/>
  <c r="CR61" i="35"/>
  <c r="CR61" i="31" s="1"/>
  <c r="CR67" i="35"/>
  <c r="CR67" i="31" s="1"/>
  <c r="CZ79" i="35"/>
  <c r="CZ79" i="31" s="1"/>
  <c r="BT76" i="35"/>
  <c r="BT76" i="31" s="1"/>
  <c r="BT70" i="35"/>
  <c r="BT70" i="31" s="1"/>
  <c r="BS32" i="35"/>
  <c r="BS32" i="31" s="1"/>
  <c r="BQ33" i="35"/>
  <c r="BQ33" i="31" s="1"/>
  <c r="EB31" i="35"/>
  <c r="EB31" i="31" s="1"/>
  <c r="AX36" i="35"/>
  <c r="AX36" i="31" s="1"/>
  <c r="DR37" i="35"/>
  <c r="DR37" i="31" s="1"/>
  <c r="BM40" i="35"/>
  <c r="BM40" i="31" s="1"/>
  <c r="BF88" i="35"/>
  <c r="BF88" i="31" s="1"/>
  <c r="BF108" i="35"/>
  <c r="BF108" i="31" s="1"/>
  <c r="AS110" i="35"/>
  <c r="AS110" i="31" s="1"/>
  <c r="AS96" i="35"/>
  <c r="AS96" i="31" s="1"/>
  <c r="CA97" i="35"/>
  <c r="CA97" i="31" s="1"/>
  <c r="CZ106" i="35"/>
  <c r="CZ106" i="31" s="1"/>
  <c r="CZ110" i="35"/>
  <c r="CZ110" i="31" s="1"/>
  <c r="DP91" i="35"/>
  <c r="DP91" i="31" s="1"/>
  <c r="DP110" i="35"/>
  <c r="DP110" i="31" s="1"/>
  <c r="EF92" i="35"/>
  <c r="EF92" i="31" s="1"/>
  <c r="EF96" i="35"/>
  <c r="EF96" i="31" s="1"/>
  <c r="EV92" i="35"/>
  <c r="EV92" i="31" s="1"/>
  <c r="EV95" i="35"/>
  <c r="EV95" i="31" s="1"/>
  <c r="DG37" i="35"/>
  <c r="DG37" i="31" s="1"/>
  <c r="AP39" i="35"/>
  <c r="AP39" i="31" s="1"/>
  <c r="CI24" i="35"/>
  <c r="CI24" i="31" s="1"/>
  <c r="BL64" i="35"/>
  <c r="BL64" i="31" s="1"/>
  <c r="CQ60" i="35"/>
  <c r="CQ60" i="31" s="1"/>
  <c r="CQ66" i="35"/>
  <c r="CQ66" i="31" s="1"/>
  <c r="DE59" i="35"/>
  <c r="DE59" i="31" s="1"/>
  <c r="DB78" i="35"/>
  <c r="DB78" i="31" s="1"/>
  <c r="DB77" i="35"/>
  <c r="DB77" i="31" s="1"/>
  <c r="CV57" i="35"/>
  <c r="CV57" i="31" s="1"/>
  <c r="CM72" i="35"/>
  <c r="CM72" i="31" s="1"/>
  <c r="CM59" i="35"/>
  <c r="CM59" i="31" s="1"/>
  <c r="BK69" i="35"/>
  <c r="BK69" i="31" s="1"/>
  <c r="AT32" i="35"/>
  <c r="AT32" i="31" s="1"/>
  <c r="BW35" i="35"/>
  <c r="BW35" i="31" s="1"/>
  <c r="DO81" i="35"/>
  <c r="DO81" i="31" s="1"/>
  <c r="EU33" i="35"/>
  <c r="EU33" i="31" s="1"/>
  <c r="AH97" i="35"/>
  <c r="AH97" i="31" s="1"/>
  <c r="AR82" i="35"/>
  <c r="AR82" i="31" s="1"/>
  <c r="AR110" i="35"/>
  <c r="AR110" i="31" s="1"/>
  <c r="BW108" i="35"/>
  <c r="BW108" i="31" s="1"/>
  <c r="BW97" i="35"/>
  <c r="BW97" i="31" s="1"/>
  <c r="CY101" i="35"/>
  <c r="CY101" i="31" s="1"/>
  <c r="CY89" i="35"/>
  <c r="CY89" i="31" s="1"/>
  <c r="DO106" i="35"/>
  <c r="DO106" i="31" s="1"/>
  <c r="DO97" i="35"/>
  <c r="DO97" i="31" s="1"/>
  <c r="EE96" i="35"/>
  <c r="EE96" i="31" s="1"/>
  <c r="EE93" i="35"/>
  <c r="EE93" i="31" s="1"/>
  <c r="EU99" i="35"/>
  <c r="EU99" i="31" s="1"/>
  <c r="BM57" i="35"/>
  <c r="BM57" i="31" s="1"/>
  <c r="BM75" i="35"/>
  <c r="BM75" i="31" s="1"/>
  <c r="DF72" i="35"/>
  <c r="DF72" i="31" s="1"/>
  <c r="CU68" i="35"/>
  <c r="CU68" i="31" s="1"/>
  <c r="CU62" i="35"/>
  <c r="CU62" i="31" s="1"/>
  <c r="BI57" i="35"/>
  <c r="BI57" i="31" s="1"/>
  <c r="AI68" i="35"/>
  <c r="AI68" i="31" s="1"/>
  <c r="AI57" i="35"/>
  <c r="AI57" i="31" s="1"/>
  <c r="BN70" i="35"/>
  <c r="BN70" i="31" s="1"/>
  <c r="BC65" i="35"/>
  <c r="BC65" i="31" s="1"/>
  <c r="BC74" i="35"/>
  <c r="BC74" i="31" s="1"/>
  <c r="DM75" i="35"/>
  <c r="DM75" i="31" s="1"/>
  <c r="DJ57" i="35"/>
  <c r="DJ57" i="31" s="1"/>
  <c r="DJ77" i="35"/>
  <c r="DJ77" i="31" s="1"/>
  <c r="DD62" i="35"/>
  <c r="DD62" i="31" s="1"/>
  <c r="DK63" i="35"/>
  <c r="DK63" i="31" s="1"/>
  <c r="DK75" i="35"/>
  <c r="DK75" i="31" s="1"/>
  <c r="CD35" i="35"/>
  <c r="CD35" i="31" s="1"/>
  <c r="CB80" i="35"/>
  <c r="CB80" i="31" s="1"/>
  <c r="EG31" i="35"/>
  <c r="EG31" i="31" s="1"/>
  <c r="AO109" i="35"/>
  <c r="AO109" i="31" s="1"/>
  <c r="AO92" i="35"/>
  <c r="AO92" i="31" s="1"/>
  <c r="BY102" i="35"/>
  <c r="BY102" i="31" s="1"/>
  <c r="BY96" i="35"/>
  <c r="BY96" i="31" s="1"/>
  <c r="BD91" i="35"/>
  <c r="BD91" i="31" s="1"/>
  <c r="BD92" i="35"/>
  <c r="BD92" i="31" s="1"/>
  <c r="CI100" i="35"/>
  <c r="CI100" i="31" s="1"/>
  <c r="CI93" i="35"/>
  <c r="CI93" i="31" s="1"/>
  <c r="DE110" i="35"/>
  <c r="DE110" i="31" s="1"/>
  <c r="DU89" i="35"/>
  <c r="DU89" i="31" s="1"/>
  <c r="DU103" i="35"/>
  <c r="DU103" i="31" s="1"/>
  <c r="EK102" i="35"/>
  <c r="EK102" i="31" s="1"/>
  <c r="EK96" i="35"/>
  <c r="EK96" i="31" s="1"/>
  <c r="AU100" i="35"/>
  <c r="AU100" i="31" s="1"/>
  <c r="AU89" i="35"/>
  <c r="AU89" i="31" s="1"/>
  <c r="DW25" i="35"/>
  <c r="DW25" i="31" s="1"/>
  <c r="BY67" i="35"/>
  <c r="BY67" i="31" s="1"/>
  <c r="EG67" i="35"/>
  <c r="EG67" i="31" s="1"/>
  <c r="EG69" i="35"/>
  <c r="EG69" i="31" s="1"/>
  <c r="DX64" i="35"/>
  <c r="DX64" i="31" s="1"/>
  <c r="EE75" i="35"/>
  <c r="EE75" i="31" s="1"/>
  <c r="EE69" i="35"/>
  <c r="EE69" i="31" s="1"/>
  <c r="BB82" i="35"/>
  <c r="BB82" i="31" s="1"/>
  <c r="BB92" i="35"/>
  <c r="BB92" i="31" s="1"/>
  <c r="CM108" i="35"/>
  <c r="CM108" i="31" s="1"/>
  <c r="CM89" i="35"/>
  <c r="CM89" i="31" s="1"/>
  <c r="DV95" i="35"/>
  <c r="DV95" i="31" s="1"/>
  <c r="DV83" i="35"/>
  <c r="DV83" i="31" s="1"/>
  <c r="BS105" i="35"/>
  <c r="BS105" i="31" s="1"/>
  <c r="BS84" i="35"/>
  <c r="BS84" i="31" s="1"/>
  <c r="AM96" i="35"/>
  <c r="AM96" i="31" s="1"/>
  <c r="AM88" i="35"/>
  <c r="AM88" i="31" s="1"/>
  <c r="CX69" i="35"/>
  <c r="CX69" i="31" s="1"/>
  <c r="AM65" i="35"/>
  <c r="AM65" i="31" s="1"/>
  <c r="AM62" i="35"/>
  <c r="AM62" i="31" s="1"/>
  <c r="CP37" i="35"/>
  <c r="CP37" i="31" s="1"/>
  <c r="CX104" i="35"/>
  <c r="CX104" i="31" s="1"/>
  <c r="ET90" i="35"/>
  <c r="ET90" i="31" s="1"/>
  <c r="ET95" i="35"/>
  <c r="ET95" i="31" s="1"/>
  <c r="AH61" i="35"/>
  <c r="AH61" i="31" s="1"/>
  <c r="AH62" i="35"/>
  <c r="AH62" i="31" s="1"/>
  <c r="DI59" i="35"/>
  <c r="DI59" i="31" s="1"/>
  <c r="DS62" i="35"/>
  <c r="DS62" i="31" s="1"/>
  <c r="DS57" i="35"/>
  <c r="DS57" i="31" s="1"/>
  <c r="DF36" i="35"/>
  <c r="DF36" i="31" s="1"/>
  <c r="AO38" i="35"/>
  <c r="AO38" i="31" s="1"/>
  <c r="CJ84" i="35"/>
  <c r="CJ84" i="31" s="1"/>
  <c r="CJ89" i="35"/>
  <c r="CJ89" i="31" s="1"/>
  <c r="BA109" i="35"/>
  <c r="BA109" i="31" s="1"/>
  <c r="BA107" i="35"/>
  <c r="BA107" i="31" s="1"/>
  <c r="BC96" i="35"/>
  <c r="BC96" i="31" s="1"/>
  <c r="CH82" i="35"/>
  <c r="CH82" i="31" s="1"/>
  <c r="CH104" i="35"/>
  <c r="CH104" i="31" s="1"/>
  <c r="DD100" i="35"/>
  <c r="DD100" i="31" s="1"/>
  <c r="DD110" i="35"/>
  <c r="DD110" i="31" s="1"/>
  <c r="DT87" i="35"/>
  <c r="DT87" i="31" s="1"/>
  <c r="DT85" i="35"/>
  <c r="DT85" i="31" s="1"/>
  <c r="EJ86" i="35"/>
  <c r="EJ86" i="31" s="1"/>
  <c r="EJ97" i="35"/>
  <c r="EJ97" i="31" s="1"/>
  <c r="CP98" i="35"/>
  <c r="CP98" i="31" s="1"/>
  <c r="CP88" i="35"/>
  <c r="CP88" i="31" s="1"/>
  <c r="CG75" i="35"/>
  <c r="CG75" i="31" s="1"/>
  <c r="BB66" i="35"/>
  <c r="BB66" i="31" s="1"/>
  <c r="CJ60" i="35"/>
  <c r="CJ60" i="31" s="1"/>
  <c r="CJ73" i="35"/>
  <c r="CJ73" i="31" s="1"/>
  <c r="BU61" i="35"/>
  <c r="BU61" i="31" s="1"/>
  <c r="AX70" i="35"/>
  <c r="AX70" i="31" s="1"/>
  <c r="AX74" i="35"/>
  <c r="AX74" i="31" s="1"/>
  <c r="AK61" i="35"/>
  <c r="AK61" i="31" s="1"/>
  <c r="ER70" i="35"/>
  <c r="ER70" i="31" s="1"/>
  <c r="ER62" i="35"/>
  <c r="ER62" i="31" s="1"/>
  <c r="AL72" i="35"/>
  <c r="AL72" i="31" s="1"/>
  <c r="AJ35" i="35"/>
  <c r="AJ35" i="31" s="1"/>
  <c r="AK35" i="35"/>
  <c r="AK35" i="31" s="1"/>
  <c r="CU32" i="35"/>
  <c r="CU32" i="31" s="1"/>
  <c r="EQ31" i="35"/>
  <c r="EQ31" i="31" s="1"/>
  <c r="AF101" i="35"/>
  <c r="AF109" i="35"/>
  <c r="AF107" i="35"/>
  <c r="AF93" i="35"/>
  <c r="AK87" i="35"/>
  <c r="AK87" i="31" s="1"/>
  <c r="BP96" i="35"/>
  <c r="BP96" i="31" s="1"/>
  <c r="BP100" i="35"/>
  <c r="BP100" i="31" s="1"/>
  <c r="CU94" i="35"/>
  <c r="CU94" i="31" s="1"/>
  <c r="CU86" i="35"/>
  <c r="CU86" i="31" s="1"/>
  <c r="DK92" i="35"/>
  <c r="DK92" i="31" s="1"/>
  <c r="DK99" i="35"/>
  <c r="DK99" i="31" s="1"/>
  <c r="EA89" i="35"/>
  <c r="EA89" i="31" s="1"/>
  <c r="EA110" i="35"/>
  <c r="EA110" i="31" s="1"/>
  <c r="EQ101" i="35"/>
  <c r="EQ101" i="31" s="1"/>
  <c r="BX82" i="35"/>
  <c r="BX82" i="31" s="1"/>
  <c r="BX95" i="35"/>
  <c r="BX95" i="31" s="1"/>
  <c r="AF19" i="35"/>
  <c r="AF111" i="35"/>
  <c r="CF24" i="35"/>
  <c r="CF24" i="31" s="1"/>
  <c r="AH21" i="35"/>
  <c r="AH21" i="31" s="1"/>
  <c r="CH40" i="35"/>
  <c r="CH40" i="31" s="1"/>
  <c r="EJ38" i="35"/>
  <c r="EJ38" i="31" s="1"/>
  <c r="AN106" i="35"/>
  <c r="AN106" i="31" s="1"/>
  <c r="AN104" i="35"/>
  <c r="AN104" i="31" s="1"/>
  <c r="AP110" i="35"/>
  <c r="AP110" i="31" s="1"/>
  <c r="AP93" i="35"/>
  <c r="AP93" i="31" s="1"/>
  <c r="AX84" i="35"/>
  <c r="AX84" i="31" s="1"/>
  <c r="AX108" i="35"/>
  <c r="AX108" i="31" s="1"/>
  <c r="CC110" i="35"/>
  <c r="CC110" i="31" s="1"/>
  <c r="CC97" i="35"/>
  <c r="CC97" i="31" s="1"/>
  <c r="DB84" i="35"/>
  <c r="DB84" i="31" s="1"/>
  <c r="DR107" i="35"/>
  <c r="DR107" i="31" s="1"/>
  <c r="DR106" i="35"/>
  <c r="DR106" i="31" s="1"/>
  <c r="EH88" i="35"/>
  <c r="EH88" i="31" s="1"/>
  <c r="EH99" i="35"/>
  <c r="EH99" i="31" s="1"/>
  <c r="AT88" i="35"/>
  <c r="AT88" i="31" s="1"/>
  <c r="AT91" i="35"/>
  <c r="AT91" i="31" s="1"/>
  <c r="AP25" i="35"/>
  <c r="AP25" i="31" s="1"/>
  <c r="BU38" i="35"/>
  <c r="BU38" i="31" s="1"/>
  <c r="EC37" i="35"/>
  <c r="EC37" i="31" s="1"/>
  <c r="CJ40" i="35"/>
  <c r="CJ40" i="31" s="1"/>
  <c r="AG42" i="35"/>
  <c r="AG42" i="31" s="1"/>
  <c r="CL81" i="35"/>
  <c r="CL81" i="31" s="1"/>
  <c r="CM80" i="35"/>
  <c r="CM80" i="31" s="1"/>
  <c r="EL81" i="35"/>
  <c r="EL81" i="31" s="1"/>
  <c r="DM82" i="35"/>
  <c r="DM82" i="31" s="1"/>
  <c r="DM85" i="35"/>
  <c r="DM85" i="31" s="1"/>
  <c r="ES107" i="35"/>
  <c r="ES107" i="31" s="1"/>
  <c r="ES84" i="35"/>
  <c r="ES84" i="31" s="1"/>
  <c r="CP74" i="35"/>
  <c r="CP74" i="31" s="1"/>
  <c r="CO67" i="35"/>
  <c r="CO67" i="31" s="1"/>
  <c r="CO75" i="35"/>
  <c r="CO75" i="31" s="1"/>
  <c r="BV97" i="35"/>
  <c r="BV97" i="31" s="1"/>
  <c r="BV99" i="35"/>
  <c r="BV99" i="31" s="1"/>
  <c r="EN32" i="35"/>
  <c r="EN32" i="31" s="1"/>
  <c r="AI39" i="35"/>
  <c r="AI39" i="31" s="1"/>
  <c r="BJ80" i="35"/>
  <c r="BJ80" i="31" s="1"/>
  <c r="DX24" i="35"/>
  <c r="DX24" i="31" s="1"/>
  <c r="CG38" i="35"/>
  <c r="CG38" i="31" s="1"/>
  <c r="BN36" i="35"/>
  <c r="BN36" i="31" s="1"/>
  <c r="DA38" i="35"/>
  <c r="DA38" i="31" s="1"/>
  <c r="EW39" i="35"/>
  <c r="EW39" i="31" s="1"/>
  <c r="EW24" i="35"/>
  <c r="EW24" i="31" s="1"/>
  <c r="CK24" i="35"/>
  <c r="CK24" i="31" s="1"/>
  <c r="CK65" i="35"/>
  <c r="CK65" i="31" s="1"/>
  <c r="CK57" i="35"/>
  <c r="CK57" i="31" s="1"/>
  <c r="DY79" i="35"/>
  <c r="DY79" i="31" s="1"/>
  <c r="DV58" i="35"/>
  <c r="DV58" i="31" s="1"/>
  <c r="DV63" i="35"/>
  <c r="DV63" i="31" s="1"/>
  <c r="DP57" i="35"/>
  <c r="DP57" i="31" s="1"/>
  <c r="DG74" i="35"/>
  <c r="DG74" i="31" s="1"/>
  <c r="DG71" i="35"/>
  <c r="DG71" i="31" s="1"/>
  <c r="CY61" i="35"/>
  <c r="CY61" i="31" s="1"/>
  <c r="AP56" i="35"/>
  <c r="AP56" i="31" s="1"/>
  <c r="AP76" i="35"/>
  <c r="AP76" i="31" s="1"/>
  <c r="BX57" i="35"/>
  <c r="BX57" i="31" s="1"/>
  <c r="AG56" i="35"/>
  <c r="AG56" i="31" s="1"/>
  <c r="AG79" i="35"/>
  <c r="AG79" i="31" s="1"/>
  <c r="EC65" i="35"/>
  <c r="EC65" i="31" s="1"/>
  <c r="DZ56" i="35"/>
  <c r="DZ56" i="31" s="1"/>
  <c r="DZ67" i="35"/>
  <c r="DZ67" i="31" s="1"/>
  <c r="DT57" i="35"/>
  <c r="DT57" i="31" s="1"/>
  <c r="DW56" i="35"/>
  <c r="DW56" i="31" s="1"/>
  <c r="DW79" i="35"/>
  <c r="DW79" i="31" s="1"/>
  <c r="BT81" i="35"/>
  <c r="BT81" i="31" s="1"/>
  <c r="BU80" i="35"/>
  <c r="BU80" i="31" s="1"/>
  <c r="DM33" i="35"/>
  <c r="DM33" i="31" s="1"/>
  <c r="CD96" i="35"/>
  <c r="CD96" i="31" s="1"/>
  <c r="CD84" i="35"/>
  <c r="CD84" i="31" s="1"/>
  <c r="AW84" i="35"/>
  <c r="AW84" i="31" s="1"/>
  <c r="AW87" i="35"/>
  <c r="AW87" i="31" s="1"/>
  <c r="CB90" i="35"/>
  <c r="CB90" i="31" s="1"/>
  <c r="DA96" i="35"/>
  <c r="DA96" i="31" s="1"/>
  <c r="DA98" i="35"/>
  <c r="DA98" i="31" s="1"/>
  <c r="DQ97" i="35"/>
  <c r="DQ97" i="31" s="1"/>
  <c r="DQ105" i="35"/>
  <c r="DQ105" i="31" s="1"/>
  <c r="EG93" i="35"/>
  <c r="EG93" i="31" s="1"/>
  <c r="EG100" i="35"/>
  <c r="EG100" i="31" s="1"/>
  <c r="EW90" i="35"/>
  <c r="EW90" i="31" s="1"/>
  <c r="EW92" i="35"/>
  <c r="EW92" i="31" s="1"/>
  <c r="BA68" i="35"/>
  <c r="BA68" i="31" s="1"/>
  <c r="CF58" i="35"/>
  <c r="CF58" i="31" s="1"/>
  <c r="CF66" i="35"/>
  <c r="CF66" i="31" s="1"/>
  <c r="AW71" i="35"/>
  <c r="AW71" i="31" s="1"/>
  <c r="EW75" i="35"/>
  <c r="EW75" i="31" s="1"/>
  <c r="EW79" i="35"/>
  <c r="EW79" i="31" s="1"/>
  <c r="ET71" i="35"/>
  <c r="ET71" i="31" s="1"/>
  <c r="EN57" i="35"/>
  <c r="EN57" i="31" s="1"/>
  <c r="EN78" i="35"/>
  <c r="EN78" i="31" s="1"/>
  <c r="EX77" i="35"/>
  <c r="EX77" i="31" s="1"/>
  <c r="EI62" i="35"/>
  <c r="EI62" i="31" s="1"/>
  <c r="EI58" i="35"/>
  <c r="EI58" i="31" s="1"/>
  <c r="CE81" i="35"/>
  <c r="CE81" i="31" s="1"/>
  <c r="DB31" i="35"/>
  <c r="DB31" i="31" s="1"/>
  <c r="EH80" i="35"/>
  <c r="EH80" i="31" s="1"/>
  <c r="CK86" i="35"/>
  <c r="CK86" i="31" s="1"/>
  <c r="CK83" i="35"/>
  <c r="CK83" i="31" s="1"/>
  <c r="AV69" i="35"/>
  <c r="AV69" i="31" s="1"/>
  <c r="EO74" i="35"/>
  <c r="EO74" i="31" s="1"/>
  <c r="EO72" i="35"/>
  <c r="EO72" i="31" s="1"/>
  <c r="AO70" i="35"/>
  <c r="AO70" i="31" s="1"/>
  <c r="CB76" i="35"/>
  <c r="CB76" i="31" s="1"/>
  <c r="CB67" i="35"/>
  <c r="CB67" i="31" s="1"/>
  <c r="CJ34" i="35"/>
  <c r="CJ34" i="31" s="1"/>
  <c r="CH32" i="35"/>
  <c r="CH32" i="31" s="1"/>
  <c r="EJ34" i="35"/>
  <c r="EJ34" i="31" s="1"/>
  <c r="BO38" i="35"/>
  <c r="BO38" i="31" s="1"/>
  <c r="DZ39" i="35"/>
  <c r="DZ39" i="31" s="1"/>
  <c r="BG82" i="35"/>
  <c r="BG82" i="31" s="1"/>
  <c r="BG102" i="35"/>
  <c r="BG102" i="31" s="1"/>
  <c r="CE95" i="35"/>
  <c r="CE95" i="31" s="1"/>
  <c r="CE96" i="35"/>
  <c r="CE96" i="31" s="1"/>
  <c r="BJ84" i="35"/>
  <c r="BJ84" i="31" s="1"/>
  <c r="BJ106" i="35"/>
  <c r="BJ106" i="31" s="1"/>
  <c r="CO99" i="35"/>
  <c r="CO99" i="31" s="1"/>
  <c r="CO106" i="35"/>
  <c r="CO106" i="31" s="1"/>
  <c r="DH104" i="35"/>
  <c r="DH104" i="31" s="1"/>
  <c r="DH87" i="35"/>
  <c r="DH87" i="31" s="1"/>
  <c r="DX90" i="35"/>
  <c r="DX90" i="31" s="1"/>
  <c r="EN107" i="35"/>
  <c r="EN107" i="31" s="1"/>
  <c r="EN91" i="35"/>
  <c r="EN91" i="31" s="1"/>
  <c r="AV105" i="35"/>
  <c r="AV105" i="31" s="1"/>
  <c r="AV107" i="35"/>
  <c r="AV107" i="31" s="1"/>
  <c r="DO70" i="35"/>
  <c r="DO70" i="31" s="1"/>
  <c r="AR38" i="35"/>
  <c r="AR38" i="31" s="1"/>
  <c r="DO39" i="35"/>
  <c r="DO39" i="31" s="1"/>
  <c r="CL36" i="35"/>
  <c r="CL36" i="31" s="1"/>
  <c r="AU56" i="35"/>
  <c r="AU56" i="31" s="1"/>
  <c r="AU63" i="35"/>
  <c r="AU63" i="31" s="1"/>
  <c r="BZ61" i="35"/>
  <c r="BZ61" i="31" s="1"/>
  <c r="CC56" i="35"/>
  <c r="CC56" i="31" s="1"/>
  <c r="CC68" i="35"/>
  <c r="CC68" i="31" s="1"/>
  <c r="EK77" i="35"/>
  <c r="EK77" i="31" s="1"/>
  <c r="EH56" i="35"/>
  <c r="EH56" i="31" s="1"/>
  <c r="EH60" i="35"/>
  <c r="EH60" i="31" s="1"/>
  <c r="EB74" i="35"/>
  <c r="EB74" i="31" s="1"/>
  <c r="AY56" i="35"/>
  <c r="AY56" i="31" s="1"/>
  <c r="AY70" i="35"/>
  <c r="AY70" i="31" s="1"/>
  <c r="EU73" i="35"/>
  <c r="EU73" i="31" s="1"/>
  <c r="BH31" i="35"/>
  <c r="BH31" i="31" s="1"/>
  <c r="BI32" i="35"/>
  <c r="BI32" i="31" s="1"/>
  <c r="DG34" i="35"/>
  <c r="DG34" i="31" s="1"/>
  <c r="EM80" i="35"/>
  <c r="EM80" i="31" s="1"/>
  <c r="BZ94" i="35"/>
  <c r="BZ94" i="31" s="1"/>
  <c r="BI82" i="35"/>
  <c r="BI82" i="31" s="1"/>
  <c r="BI98" i="35"/>
  <c r="BI98" i="31" s="1"/>
  <c r="CN83" i="35"/>
  <c r="CN83" i="31" s="1"/>
  <c r="CN93" i="35"/>
  <c r="CN93" i="31" s="1"/>
  <c r="DG94" i="35"/>
  <c r="DG94" i="31" s="1"/>
  <c r="DG89" i="35"/>
  <c r="DG89" i="31" s="1"/>
  <c r="DW104" i="35"/>
  <c r="DW104" i="31" s="1"/>
  <c r="DW108" i="35"/>
  <c r="DW108" i="31" s="1"/>
  <c r="EM105" i="35"/>
  <c r="EM105" i="31" s="1"/>
  <c r="EM84" i="35"/>
  <c r="EM84" i="31" s="1"/>
  <c r="CQ92" i="35"/>
  <c r="CQ92" i="31" s="1"/>
  <c r="EG24" i="35"/>
  <c r="EG24" i="31" s="1"/>
  <c r="AR56" i="35"/>
  <c r="AR56" i="31" s="1"/>
  <c r="AR59" i="35"/>
  <c r="AR59" i="31" s="1"/>
  <c r="EF61" i="35"/>
  <c r="EF61" i="31" s="1"/>
  <c r="CI56" i="35"/>
  <c r="CI56" i="31" s="1"/>
  <c r="CI77" i="35"/>
  <c r="CI77" i="31" s="1"/>
  <c r="AZ74" i="35"/>
  <c r="AZ74" i="31" s="1"/>
  <c r="CE56" i="35"/>
  <c r="CE56" i="31" s="1"/>
  <c r="CE61" i="35"/>
  <c r="CE61" i="31" s="1"/>
  <c r="BP74" i="35"/>
  <c r="BP74" i="31" s="1"/>
  <c r="ES56" i="35"/>
  <c r="ES56" i="31" s="1"/>
  <c r="ES60" i="35"/>
  <c r="ES60" i="31" s="1"/>
  <c r="EP74" i="35"/>
  <c r="EP74" i="31" s="1"/>
  <c r="EJ56" i="35"/>
  <c r="EJ56" i="31" s="1"/>
  <c r="EJ58" i="35"/>
  <c r="EJ58" i="31" s="1"/>
  <c r="DC66" i="35"/>
  <c r="DC66" i="31" s="1"/>
  <c r="AH31" i="35"/>
  <c r="AH31" i="31" s="1"/>
  <c r="CR32" i="35"/>
  <c r="CR32" i="31" s="1"/>
  <c r="CS80" i="35"/>
  <c r="CS80" i="31" s="1"/>
  <c r="DY33" i="35"/>
  <c r="DY33" i="31" s="1"/>
  <c r="BH102" i="35"/>
  <c r="BH102" i="31" s="1"/>
  <c r="BH94" i="35"/>
  <c r="BH94" i="31" s="1"/>
  <c r="BU104" i="35"/>
  <c r="BU104" i="31" s="1"/>
  <c r="BU97" i="35"/>
  <c r="BU97" i="31" s="1"/>
  <c r="CW87" i="35"/>
  <c r="CW87" i="31" s="1"/>
  <c r="EC86" i="35"/>
  <c r="EC86" i="31" s="1"/>
  <c r="EC97" i="35"/>
  <c r="EC97" i="31" s="1"/>
  <c r="BY25" i="35"/>
  <c r="BY25" i="31" s="1"/>
  <c r="DA72" i="35"/>
  <c r="DA72" i="31" s="1"/>
  <c r="EF40" i="35"/>
  <c r="EF40" i="31" s="1"/>
  <c r="CF102" i="35"/>
  <c r="CF102" i="31" s="1"/>
  <c r="DN82" i="35"/>
  <c r="DN82" i="31" s="1"/>
  <c r="DN89" i="35"/>
  <c r="DN89" i="31" s="1"/>
  <c r="CD57" i="35"/>
  <c r="CD57" i="31" s="1"/>
  <c r="CD61" i="35"/>
  <c r="CD61" i="31" s="1"/>
  <c r="EL68" i="35"/>
  <c r="EL68" i="31" s="1"/>
  <c r="AQ36" i="35"/>
  <c r="AQ36" i="31" s="1"/>
  <c r="DN40" i="35"/>
  <c r="DN40" i="31" s="1"/>
  <c r="BF39" i="35"/>
  <c r="BF39" i="31" s="1"/>
  <c r="AJ93" i="35"/>
  <c r="AJ93" i="31" s="1"/>
  <c r="AJ94" i="35"/>
  <c r="AJ94" i="31" s="1"/>
  <c r="AL104" i="35"/>
  <c r="AL104" i="31" s="1"/>
  <c r="AL85" i="35"/>
  <c r="AL85" i="31" s="1"/>
  <c r="BQ98" i="35"/>
  <c r="BQ98" i="31" s="1"/>
  <c r="CV96" i="35"/>
  <c r="CV96" i="31" s="1"/>
  <c r="CV92" i="35"/>
  <c r="CV92" i="31" s="1"/>
  <c r="DL101" i="35"/>
  <c r="DL101" i="31" s="1"/>
  <c r="DL87" i="35"/>
  <c r="DL87" i="31" s="1"/>
  <c r="EB105" i="35"/>
  <c r="EB105" i="31" s="1"/>
  <c r="EB99" i="35"/>
  <c r="EB99" i="31" s="1"/>
  <c r="ER97" i="35"/>
  <c r="ER97" i="31" s="1"/>
  <c r="ER94" i="35"/>
  <c r="ER94" i="31" s="1"/>
  <c r="BN94" i="35"/>
  <c r="BN94" i="31" s="1"/>
  <c r="AN60" i="35"/>
  <c r="AN60" i="31" s="1"/>
  <c r="AN58" i="35"/>
  <c r="AN58" i="31" s="1"/>
  <c r="BS73" i="35"/>
  <c r="BS73" i="31" s="1"/>
  <c r="BD60" i="35"/>
  <c r="BD60" i="31" s="1"/>
  <c r="BD77" i="35"/>
  <c r="BD77" i="31" s="1"/>
  <c r="DU73" i="35"/>
  <c r="DU73" i="31" s="1"/>
  <c r="DR70" i="35"/>
  <c r="DR70" i="31" s="1"/>
  <c r="DR57" i="35"/>
  <c r="DR57" i="31" s="1"/>
  <c r="DL64" i="35"/>
  <c r="DL64" i="31" s="1"/>
  <c r="EQ68" i="35"/>
  <c r="EQ68" i="31" s="1"/>
  <c r="EQ62" i="35"/>
  <c r="EQ62" i="31" s="1"/>
  <c r="CN79" i="35"/>
  <c r="CN79" i="31" s="1"/>
  <c r="BA81" i="35"/>
  <c r="BA81" i="31" s="1"/>
  <c r="AY34" i="35"/>
  <c r="AY34" i="31" s="1"/>
  <c r="DC34" i="35"/>
  <c r="DC34" i="31" s="1"/>
  <c r="EX31" i="35"/>
  <c r="EX31" i="31" s="1"/>
  <c r="AI99" i="35"/>
  <c r="AI99" i="31" s="1"/>
  <c r="AI97" i="35"/>
  <c r="AI97" i="31" s="1"/>
  <c r="AY108" i="35"/>
  <c r="AY108" i="31" s="1"/>
  <c r="CG102" i="35"/>
  <c r="CG102" i="31" s="1"/>
  <c r="CG85" i="35"/>
  <c r="CG85" i="31" s="1"/>
  <c r="DC98" i="35"/>
  <c r="DC98" i="31" s="1"/>
  <c r="DC92" i="35"/>
  <c r="DC92" i="31" s="1"/>
  <c r="DS94" i="35"/>
  <c r="DS94" i="31" s="1"/>
  <c r="DS86" i="35"/>
  <c r="DS86" i="31" s="1"/>
  <c r="EI106" i="35"/>
  <c r="EI106" i="31" s="1"/>
  <c r="EI89" i="35"/>
  <c r="EI89" i="31" s="1"/>
  <c r="BR97" i="35"/>
  <c r="BR97" i="31" s="1"/>
  <c r="AL37" i="35"/>
  <c r="AL37" i="31" s="1"/>
  <c r="DL38" i="35"/>
  <c r="DL38" i="31" s="1"/>
  <c r="BA39" i="35"/>
  <c r="BA39" i="31" s="1"/>
  <c r="CL89" i="35"/>
  <c r="CL89" i="31" s="1"/>
  <c r="CL109" i="35"/>
  <c r="CL109" i="31" s="1"/>
  <c r="AG84" i="35"/>
  <c r="AG84" i="31" s="1"/>
  <c r="AG87" i="35"/>
  <c r="AG87" i="31" s="1"/>
  <c r="BO89" i="35"/>
  <c r="BO89" i="31" s="1"/>
  <c r="CT96" i="35"/>
  <c r="CT96" i="31" s="1"/>
  <c r="CT97" i="35"/>
  <c r="CT97" i="31" s="1"/>
  <c r="DJ110" i="35"/>
  <c r="DJ110" i="31" s="1"/>
  <c r="DJ96" i="35"/>
  <c r="DJ96" i="31" s="1"/>
  <c r="DZ107" i="35"/>
  <c r="DZ107" i="31" s="1"/>
  <c r="DZ95" i="35"/>
  <c r="DZ95" i="31" s="1"/>
  <c r="EP108" i="35"/>
  <c r="EP108" i="31" s="1"/>
  <c r="EP102" i="35"/>
  <c r="EP102" i="31" s="1"/>
  <c r="CR90" i="35"/>
  <c r="CR90" i="31" s="1"/>
  <c r="EC24" i="35"/>
  <c r="EC24" i="31" s="1"/>
  <c r="DU36" i="35"/>
  <c r="DU36" i="31" s="1"/>
  <c r="BS38" i="35"/>
  <c r="BS38" i="31" s="1"/>
  <c r="AQ31" i="35"/>
  <c r="AQ31" i="31" s="1"/>
  <c r="CX35" i="35"/>
  <c r="CX35" i="31" s="1"/>
  <c r="ED34" i="35"/>
  <c r="ED34" i="31" s="1"/>
  <c r="AT67" i="35"/>
  <c r="AT67" i="31" s="1"/>
  <c r="BE56" i="35"/>
  <c r="BE56" i="31" s="1"/>
  <c r="BE63" i="35"/>
  <c r="BE63" i="31" s="1"/>
  <c r="ED69" i="35"/>
  <c r="ED69" i="31" s="1"/>
  <c r="EM56" i="35"/>
  <c r="EM56" i="31" s="1"/>
  <c r="EM79" i="35"/>
  <c r="EM79" i="31" s="1"/>
  <c r="CO37" i="35"/>
  <c r="CO37" i="31" s="1"/>
  <c r="BY39" i="35"/>
  <c r="BY39" i="31" s="1"/>
  <c r="BM107" i="35"/>
  <c r="BM107" i="31" s="1"/>
  <c r="BE108" i="35"/>
  <c r="BE108" i="31" s="1"/>
  <c r="BE98" i="35"/>
  <c r="BE98" i="31" s="1"/>
  <c r="DF101" i="35"/>
  <c r="DF101" i="31" s="1"/>
  <c r="DF108" i="35"/>
  <c r="DF108" i="31" s="1"/>
  <c r="EL92" i="35"/>
  <c r="EL92" i="31" s="1"/>
  <c r="EL96" i="35"/>
  <c r="EL96" i="31" s="1"/>
  <c r="BH62" i="35"/>
  <c r="BH62" i="31" s="1"/>
  <c r="BO68" i="35"/>
  <c r="BO68" i="31" s="1"/>
  <c r="BO66" i="35"/>
  <c r="BO66" i="31" s="1"/>
  <c r="AQ104" i="35"/>
  <c r="AQ104" i="31" s="1"/>
  <c r="AQ91" i="35"/>
  <c r="AQ91" i="31" s="1"/>
  <c r="ED99" i="35"/>
  <c r="ED99" i="31" s="1"/>
  <c r="ED95" i="35"/>
  <c r="ED95" i="31" s="1"/>
  <c r="BL96" i="35"/>
  <c r="BL96" i="31" s="1"/>
  <c r="BL92" i="35"/>
  <c r="BL92" i="31" s="1"/>
  <c r="BZ34" i="35"/>
  <c r="BZ34" i="31" s="1"/>
  <c r="CA34" i="35"/>
  <c r="CA34" i="31" s="1"/>
  <c r="EF31" i="35"/>
  <c r="EF31" i="31" s="1"/>
  <c r="EX25" i="35"/>
  <c r="EX25" i="31" s="1"/>
  <c r="CU37" i="35"/>
  <c r="CU37" i="31" s="1"/>
  <c r="EQ37" i="35"/>
  <c r="EQ37" i="31" s="1"/>
  <c r="CS36" i="35"/>
  <c r="CS36" i="31" s="1"/>
  <c r="EO38" i="35"/>
  <c r="EO38" i="31" s="1"/>
  <c r="DQ24" i="35"/>
  <c r="DQ24" i="31" s="1"/>
  <c r="BM24" i="35"/>
  <c r="BM24" i="31" s="1"/>
  <c r="BF56" i="35"/>
  <c r="BF56" i="31" s="1"/>
  <c r="BF59" i="35"/>
  <c r="BF59" i="31" s="1"/>
  <c r="CS78" i="35"/>
  <c r="CS78" i="31" s="1"/>
  <c r="BV56" i="35"/>
  <c r="BV56" i="31" s="1"/>
  <c r="BV65" i="35"/>
  <c r="BV65" i="31" s="1"/>
  <c r="AS63" i="35"/>
  <c r="AS63" i="31" s="1"/>
  <c r="EV56" i="35"/>
  <c r="EV56" i="31" s="1"/>
  <c r="EV66" i="35"/>
  <c r="EV66" i="31" s="1"/>
  <c r="BJ66" i="35"/>
  <c r="BJ66" i="31" s="1"/>
  <c r="BG62" i="35"/>
  <c r="BG62" i="31" s="1"/>
  <c r="CL66" i="35"/>
  <c r="CL66" i="31" s="1"/>
  <c r="CL74" i="35"/>
  <c r="CL74" i="31" s="1"/>
  <c r="CW73" i="35"/>
  <c r="CW73" i="31" s="1"/>
  <c r="CT74" i="35"/>
  <c r="CT74" i="31" s="1"/>
  <c r="CT77" i="35"/>
  <c r="CT77" i="31" s="1"/>
  <c r="BQ68" i="35"/>
  <c r="BQ68" i="31" s="1"/>
  <c r="AQ72" i="35"/>
  <c r="AQ72" i="31" s="1"/>
  <c r="AQ77" i="35"/>
  <c r="AQ77" i="31" s="1"/>
  <c r="CH58" i="35"/>
  <c r="CH58" i="31" s="1"/>
  <c r="BF33" i="35"/>
  <c r="BF33" i="31" s="1"/>
  <c r="CI34" i="35"/>
  <c r="CI34" i="31" s="1"/>
  <c r="DU35" i="35"/>
  <c r="DU35" i="31" s="1"/>
  <c r="AZ106" i="35"/>
  <c r="AZ106" i="31" s="1"/>
  <c r="AZ84" i="35"/>
  <c r="AZ84" i="31" s="1"/>
  <c r="EX89" i="35"/>
  <c r="EX89" i="31" s="1"/>
  <c r="EX108" i="35"/>
  <c r="EX108" i="31" s="1"/>
  <c r="BK88" i="35"/>
  <c r="BK88" i="31" s="1"/>
  <c r="BK108" i="35"/>
  <c r="BK108" i="31" s="1"/>
  <c r="CS110" i="35"/>
  <c r="CS110" i="31" s="1"/>
  <c r="CS92" i="35"/>
  <c r="CS92" i="31" s="1"/>
  <c r="DI96" i="35"/>
  <c r="DI96" i="31" s="1"/>
  <c r="DY99" i="35"/>
  <c r="DY99" i="31" s="1"/>
  <c r="DY101" i="35"/>
  <c r="DY101" i="31" s="1"/>
  <c r="EO91" i="35"/>
  <c r="EO91" i="31" s="1"/>
  <c r="EO88" i="35"/>
  <c r="EO88" i="31" s="1"/>
  <c r="BT97" i="35"/>
  <c r="BT97" i="31" s="1"/>
  <c r="BT96" i="35"/>
  <c r="BT96" i="31" s="1"/>
  <c r="AJ63" i="35"/>
  <c r="AJ63" i="31" s="1"/>
  <c r="AJ66" i="35"/>
  <c r="AJ66" i="31" s="1"/>
  <c r="BR58" i="35"/>
  <c r="BR58" i="31" s="1"/>
  <c r="CA70" i="35"/>
  <c r="CA70" i="31" s="1"/>
  <c r="CA62" i="35"/>
  <c r="CA62" i="31" s="1"/>
  <c r="DQ62" i="35"/>
  <c r="DQ62" i="31" s="1"/>
  <c r="DN68" i="35"/>
  <c r="DN68" i="31" s="1"/>
  <c r="DN62" i="35"/>
  <c r="DN62" i="31" s="1"/>
  <c r="DH71" i="35"/>
  <c r="DH71" i="31" s="1"/>
  <c r="EA69" i="35"/>
  <c r="EA69" i="31" s="1"/>
  <c r="EA70" i="35"/>
  <c r="EA70" i="31" s="1"/>
  <c r="BW63" i="35"/>
  <c r="BW63" i="31" s="1"/>
  <c r="AI33" i="35"/>
  <c r="AI33" i="31" s="1"/>
  <c r="BO31" i="35"/>
  <c r="BO31" i="31" s="1"/>
  <c r="DJ35" i="35"/>
  <c r="DJ35" i="31" s="1"/>
  <c r="EP32" i="35"/>
  <c r="EP32" i="31" s="1"/>
  <c r="CR76" i="35"/>
  <c r="CR76" i="31" s="1"/>
  <c r="CR65" i="35"/>
  <c r="CR65" i="31" s="1"/>
  <c r="CZ64" i="35"/>
  <c r="CZ64" i="31" s="1"/>
  <c r="BT67" i="35"/>
  <c r="BT67" i="31" s="1"/>
  <c r="BT71" i="35"/>
  <c r="BT71" i="31" s="1"/>
  <c r="BS35" i="35"/>
  <c r="BS35" i="31" s="1"/>
  <c r="BQ35" i="35"/>
  <c r="BQ35" i="31" s="1"/>
  <c r="EB81" i="35"/>
  <c r="EB81" i="31" s="1"/>
  <c r="AX39" i="35"/>
  <c r="AX39" i="31" s="1"/>
  <c r="DR39" i="35"/>
  <c r="DR39" i="31" s="1"/>
  <c r="BM39" i="35"/>
  <c r="BM39" i="31" s="1"/>
  <c r="BF104" i="35"/>
  <c r="BF104" i="31" s="1"/>
  <c r="BF105" i="35"/>
  <c r="BF105" i="31" s="1"/>
  <c r="AS84" i="35"/>
  <c r="AS84" i="31" s="1"/>
  <c r="AS106" i="35"/>
  <c r="AS106" i="31" s="1"/>
  <c r="CA92" i="35"/>
  <c r="CA92" i="31" s="1"/>
  <c r="CZ85" i="35"/>
  <c r="CZ85" i="31" s="1"/>
  <c r="CZ93" i="35"/>
  <c r="CZ93" i="31" s="1"/>
  <c r="DP84" i="35"/>
  <c r="DP84" i="31" s="1"/>
  <c r="DP88" i="35"/>
  <c r="DP88" i="31" s="1"/>
  <c r="EF93" i="35"/>
  <c r="EF93" i="31" s="1"/>
  <c r="EF101" i="35"/>
  <c r="EF101" i="31" s="1"/>
  <c r="EV83" i="35"/>
  <c r="EV83" i="31" s="1"/>
  <c r="EV94" i="35"/>
  <c r="EV94" i="31" s="1"/>
  <c r="DG40" i="35"/>
  <c r="DG40" i="31" s="1"/>
  <c r="AP40" i="35"/>
  <c r="AP40" i="31" s="1"/>
  <c r="CI25" i="35"/>
  <c r="CI25" i="31" s="1"/>
  <c r="BL74" i="35"/>
  <c r="BL74" i="31" s="1"/>
  <c r="CQ76" i="35"/>
  <c r="CQ76" i="31" s="1"/>
  <c r="CQ77" i="35"/>
  <c r="CQ77" i="31" s="1"/>
  <c r="DE69" i="35"/>
  <c r="DE69" i="31" s="1"/>
  <c r="DB58" i="35"/>
  <c r="DB58" i="31" s="1"/>
  <c r="DB64" i="35"/>
  <c r="DB64" i="31" s="1"/>
  <c r="CV68" i="35"/>
  <c r="CV68" i="31" s="1"/>
  <c r="CM77" i="35"/>
  <c r="CM77" i="31" s="1"/>
  <c r="CM73" i="35"/>
  <c r="CM73" i="31" s="1"/>
  <c r="BK77" i="35"/>
  <c r="BK77" i="31" s="1"/>
  <c r="BY31" i="35"/>
  <c r="BY31" i="31" s="1"/>
  <c r="BW32" i="35"/>
  <c r="BW32" i="31" s="1"/>
  <c r="DO35" i="35"/>
  <c r="DO35" i="31" s="1"/>
  <c r="EU80" i="35"/>
  <c r="EU80" i="31" s="1"/>
  <c r="AH92" i="35"/>
  <c r="AH92" i="31" s="1"/>
  <c r="AR96" i="35"/>
  <c r="AR96" i="31" s="1"/>
  <c r="AR84" i="35"/>
  <c r="AR84" i="31" s="1"/>
  <c r="BW98" i="35"/>
  <c r="BW98" i="31" s="1"/>
  <c r="BW92" i="35"/>
  <c r="BW92" i="31" s="1"/>
  <c r="CY108" i="35"/>
  <c r="CY108" i="31" s="1"/>
  <c r="CY91" i="35"/>
  <c r="CY91" i="31" s="1"/>
  <c r="DO109" i="35"/>
  <c r="DO109" i="31" s="1"/>
  <c r="DO92" i="35"/>
  <c r="DO92" i="31" s="1"/>
  <c r="EE99" i="35"/>
  <c r="EE99" i="31" s="1"/>
  <c r="EU82" i="35"/>
  <c r="EU82" i="31" s="1"/>
  <c r="EU85" i="35"/>
  <c r="EU85" i="31" s="1"/>
  <c r="AY25" i="35"/>
  <c r="AY25" i="31" s="1"/>
  <c r="BM63" i="35"/>
  <c r="BM63" i="31" s="1"/>
  <c r="BM72" i="35"/>
  <c r="BM72" i="31" s="1"/>
  <c r="DF73" i="35"/>
  <c r="DF73" i="31" s="1"/>
  <c r="CU63" i="35"/>
  <c r="CU63" i="31" s="1"/>
  <c r="CU66" i="35"/>
  <c r="CU66" i="31" s="1"/>
  <c r="BI68" i="35"/>
  <c r="BI68" i="31" s="1"/>
  <c r="AI59" i="35"/>
  <c r="AI59" i="31" s="1"/>
  <c r="AI79" i="35"/>
  <c r="AI79" i="31" s="1"/>
  <c r="BN60" i="35"/>
  <c r="BN60" i="31" s="1"/>
  <c r="BC58" i="35"/>
  <c r="BC58" i="31" s="1"/>
  <c r="BC62" i="35"/>
  <c r="BC62" i="31" s="1"/>
  <c r="DM73" i="35"/>
  <c r="DM73" i="31" s="1"/>
  <c r="DJ62" i="35"/>
  <c r="DJ62" i="31" s="1"/>
  <c r="DJ78" i="35"/>
  <c r="DJ78" i="31" s="1"/>
  <c r="DD59" i="35"/>
  <c r="DD59" i="31" s="1"/>
  <c r="DK59" i="35"/>
  <c r="DK59" i="31" s="1"/>
  <c r="DK66" i="35"/>
  <c r="DK66" i="31" s="1"/>
  <c r="CD81" i="35"/>
  <c r="CD81" i="31" s="1"/>
  <c r="CB34" i="35"/>
  <c r="CB34" i="31" s="1"/>
  <c r="EG32" i="35"/>
  <c r="EG32" i="31" s="1"/>
  <c r="AO82" i="35"/>
  <c r="AO82" i="31" s="1"/>
  <c r="AO98" i="35"/>
  <c r="AO98" i="31" s="1"/>
  <c r="BY85" i="35"/>
  <c r="BY85" i="31" s="1"/>
  <c r="BY92" i="35"/>
  <c r="BY92" i="31" s="1"/>
  <c r="BD101" i="35"/>
  <c r="BD101" i="31" s="1"/>
  <c r="BD95" i="35"/>
  <c r="BD95" i="31" s="1"/>
  <c r="CI109" i="35"/>
  <c r="CI109" i="31" s="1"/>
  <c r="CI110" i="35"/>
  <c r="CI110" i="31" s="1"/>
  <c r="DE105" i="35"/>
  <c r="DE105" i="31" s="1"/>
  <c r="DE93" i="35"/>
  <c r="DE93" i="31" s="1"/>
  <c r="DU83" i="35"/>
  <c r="DU83" i="31" s="1"/>
  <c r="EK89" i="35"/>
  <c r="EK89" i="31" s="1"/>
  <c r="EK92" i="35"/>
  <c r="EK92" i="31" s="1"/>
  <c r="AU94" i="35"/>
  <c r="AU94" i="31" s="1"/>
  <c r="AU86" i="35"/>
  <c r="AU86" i="31" s="1"/>
  <c r="BY56" i="35"/>
  <c r="BY56" i="31" s="1"/>
  <c r="BY69" i="35"/>
  <c r="BY69" i="31" s="1"/>
  <c r="EG64" i="35"/>
  <c r="EG64" i="31" s="1"/>
  <c r="DX56" i="35"/>
  <c r="DX56" i="31" s="1"/>
  <c r="DX67" i="35"/>
  <c r="DX67" i="31" s="1"/>
  <c r="EE72" i="35"/>
  <c r="EE72" i="31" s="1"/>
  <c r="BJ36" i="35"/>
  <c r="BJ36" i="31" s="1"/>
  <c r="BB86" i="35"/>
  <c r="BB86" i="31" s="1"/>
  <c r="BB100" i="35"/>
  <c r="BB100" i="31" s="1"/>
  <c r="CM98" i="35"/>
  <c r="CM98" i="31" s="1"/>
  <c r="CM91" i="35"/>
  <c r="CM91" i="31" s="1"/>
  <c r="DV110" i="35"/>
  <c r="DV110" i="31" s="1"/>
  <c r="DV107" i="35"/>
  <c r="DV107" i="31" s="1"/>
  <c r="BS109" i="35"/>
  <c r="BS109" i="31" s="1"/>
  <c r="BS97" i="35"/>
  <c r="BS97" i="31" s="1"/>
  <c r="AM101" i="35"/>
  <c r="AM101" i="31" s="1"/>
  <c r="DY24" i="35"/>
  <c r="DY24" i="31" s="1"/>
  <c r="CX74" i="35"/>
  <c r="CX74" i="31" s="1"/>
  <c r="CX65" i="35"/>
  <c r="CX65" i="31" s="1"/>
  <c r="AM57" i="35"/>
  <c r="AM57" i="31" s="1"/>
  <c r="DP40" i="35"/>
  <c r="DP40" i="31" s="1"/>
  <c r="CX83" i="35"/>
  <c r="CX83" i="31" s="1"/>
  <c r="CX105" i="35"/>
  <c r="CX105" i="31" s="1"/>
  <c r="ET94" i="35"/>
  <c r="ET94" i="31" s="1"/>
  <c r="ET100" i="35"/>
  <c r="ET100" i="31" s="1"/>
  <c r="AH60" i="35"/>
  <c r="AH60" i="31" s="1"/>
  <c r="DI62" i="35"/>
  <c r="DI62" i="31" s="1"/>
  <c r="DI73" i="35"/>
  <c r="DI73" i="31" s="1"/>
  <c r="DS67" i="35"/>
  <c r="DS67" i="31" s="1"/>
  <c r="BE37" i="35"/>
  <c r="BE37" i="31" s="1"/>
  <c r="DV37" i="35"/>
  <c r="DV37" i="31" s="1"/>
  <c r="CJ82" i="35"/>
  <c r="CJ82" i="31" s="1"/>
  <c r="CJ107" i="35"/>
  <c r="CJ107" i="31" s="1"/>
  <c r="BA108" i="35"/>
  <c r="BA108" i="31" s="1"/>
  <c r="BA98" i="35"/>
  <c r="BA98" i="31" s="1"/>
  <c r="BC94" i="35"/>
  <c r="BC94" i="31" s="1"/>
  <c r="BC102" i="35"/>
  <c r="BC102" i="31" s="1"/>
  <c r="CH103" i="35"/>
  <c r="CH103" i="31" s="1"/>
  <c r="CH105" i="35"/>
  <c r="CH105" i="31" s="1"/>
  <c r="DD86" i="35"/>
  <c r="DD86" i="31" s="1"/>
  <c r="DD83" i="35"/>
  <c r="DD83" i="31" s="1"/>
  <c r="DT101" i="35"/>
  <c r="DT101" i="31" s="1"/>
  <c r="EJ100" i="35"/>
  <c r="EJ100" i="31" s="1"/>
  <c r="EJ98" i="35"/>
  <c r="EJ98" i="31" s="1"/>
  <c r="CP95" i="35"/>
  <c r="CP95" i="31" s="1"/>
  <c r="CP106" i="35"/>
  <c r="CP106" i="31" s="1"/>
  <c r="CG65" i="35"/>
  <c r="CG65" i="31" s="1"/>
  <c r="BB79" i="35"/>
  <c r="BB79" i="31" s="1"/>
  <c r="BB61" i="35"/>
  <c r="BB61" i="31" s="1"/>
  <c r="CJ61" i="35"/>
  <c r="CJ61" i="31" s="1"/>
  <c r="BU65" i="35"/>
  <c r="BU65" i="31" s="1"/>
  <c r="BU60" i="35"/>
  <c r="BU60" i="31" s="1"/>
  <c r="AX77" i="35"/>
  <c r="AX77" i="31" s="1"/>
  <c r="AK62" i="35"/>
  <c r="AK62" i="31" s="1"/>
  <c r="AK73" i="35"/>
  <c r="AK73" i="31" s="1"/>
  <c r="ER64" i="35"/>
  <c r="ER64" i="31" s="1"/>
  <c r="AL79" i="35"/>
  <c r="AL79" i="31" s="1"/>
  <c r="AL61" i="35"/>
  <c r="AL61" i="31" s="1"/>
  <c r="BR81" i="35"/>
  <c r="BR81" i="31" s="1"/>
  <c r="BP34" i="35"/>
  <c r="BP34" i="31" s="1"/>
  <c r="EA31" i="35"/>
  <c r="EA31" i="31" s="1"/>
  <c r="AK102" i="35"/>
  <c r="AK102" i="31" s="1"/>
  <c r="AK95" i="35"/>
  <c r="AK95" i="31" s="1"/>
  <c r="BP85" i="35"/>
  <c r="BP85" i="31" s="1"/>
  <c r="BP104" i="35"/>
  <c r="BP104" i="31" s="1"/>
  <c r="CU93" i="35"/>
  <c r="CU93" i="31" s="1"/>
  <c r="CU95" i="35"/>
  <c r="CU95" i="31" s="1"/>
  <c r="DK87" i="35"/>
  <c r="DK87" i="31" s="1"/>
  <c r="DK88" i="35"/>
  <c r="DK88" i="31" s="1"/>
  <c r="EA101" i="35"/>
  <c r="EA101" i="31" s="1"/>
  <c r="EQ98" i="35"/>
  <c r="EQ98" i="31" s="1"/>
  <c r="EQ102" i="35"/>
  <c r="EQ102" i="31" s="1"/>
  <c r="BX107" i="35"/>
  <c r="BX107" i="31" s="1"/>
  <c r="BX109" i="35"/>
  <c r="BX109" i="31" s="1"/>
  <c r="AF18" i="35"/>
  <c r="AF30" i="35"/>
  <c r="CF25" i="35"/>
  <c r="CF25" i="31" s="1"/>
  <c r="AH46" i="35"/>
  <c r="AH46" i="31" s="1"/>
  <c r="CH37" i="35"/>
  <c r="CH37" i="31" s="1"/>
  <c r="EJ37" i="35"/>
  <c r="EJ37" i="31" s="1"/>
  <c r="AN103" i="35"/>
  <c r="AN103" i="31" s="1"/>
  <c r="AN107" i="35"/>
  <c r="AN107" i="31" s="1"/>
  <c r="AP84" i="35"/>
  <c r="AP84" i="31" s="1"/>
  <c r="AP87" i="35"/>
  <c r="AP87" i="31" s="1"/>
  <c r="AX88" i="35"/>
  <c r="AX88" i="31" s="1"/>
  <c r="AX103" i="35"/>
  <c r="AX103" i="31" s="1"/>
  <c r="CC92" i="35"/>
  <c r="CC92" i="31" s="1"/>
  <c r="DB82" i="35"/>
  <c r="DB82" i="31" s="1"/>
  <c r="DB92" i="35"/>
  <c r="DB92" i="31" s="1"/>
  <c r="DR90" i="35"/>
  <c r="DR90" i="31" s="1"/>
  <c r="DR105" i="35"/>
  <c r="DR105" i="31" s="1"/>
  <c r="EH104" i="35"/>
  <c r="EH104" i="31" s="1"/>
  <c r="EH108" i="35"/>
  <c r="EH108" i="31" s="1"/>
  <c r="AT93" i="35"/>
  <c r="AT93" i="31" s="1"/>
  <c r="AT108" i="35"/>
  <c r="AT108" i="31" s="1"/>
  <c r="AF34" i="35"/>
  <c r="AM40" i="35"/>
  <c r="AM40" i="31" s="1"/>
  <c r="DM40" i="35"/>
  <c r="DM40" i="31" s="1"/>
  <c r="CJ36" i="35"/>
  <c r="CJ36" i="31" s="1"/>
  <c r="AG20" i="35"/>
  <c r="AG20" i="31" s="1"/>
  <c r="BG33" i="35"/>
  <c r="BG33" i="31" s="1"/>
  <c r="BE34" i="35"/>
  <c r="BE34" i="31" s="1"/>
  <c r="DV81" i="35"/>
  <c r="DV81" i="31" s="1"/>
  <c r="DP25" i="35"/>
  <c r="DP25" i="31" s="1"/>
  <c r="DM104" i="35"/>
  <c r="DM104" i="31" s="1"/>
  <c r="ES82" i="35"/>
  <c r="ES82" i="31" s="1"/>
  <c r="ES98" i="35"/>
  <c r="ES98" i="31" s="1"/>
  <c r="CW25" i="35"/>
  <c r="CW25" i="31" s="1"/>
  <c r="CP77" i="35"/>
  <c r="CP77" i="31" s="1"/>
  <c r="CO66" i="35"/>
  <c r="CO66" i="31" s="1"/>
  <c r="CO73" i="35"/>
  <c r="CO73" i="31" s="1"/>
  <c r="BV88" i="35"/>
  <c r="BV88" i="31" s="1"/>
  <c r="BV101" i="35"/>
  <c r="BV101" i="31" s="1"/>
  <c r="CO34" i="35"/>
  <c r="CO34" i="31" s="1"/>
  <c r="DC38" i="35"/>
  <c r="DC38" i="31" s="1"/>
  <c r="CQ81" i="35"/>
  <c r="CQ81" i="31" s="1"/>
  <c r="DX80" i="35"/>
  <c r="DX80" i="31" s="1"/>
  <c r="AY38" i="35"/>
  <c r="AY38" i="31" s="1"/>
  <c r="BL80" i="35"/>
  <c r="BL80" i="31" s="1"/>
  <c r="CO31" i="35"/>
  <c r="CO31" i="31" s="1"/>
  <c r="DX32" i="35"/>
  <c r="DX32" i="31" s="1"/>
  <c r="DB25" i="35"/>
  <c r="DB25" i="31" s="1"/>
  <c r="DC40" i="35"/>
  <c r="DC40" i="31" s="1"/>
  <c r="AI38" i="35"/>
  <c r="AI38" i="31" s="1"/>
  <c r="CB39" i="35"/>
  <c r="CB39" i="31" s="1"/>
  <c r="EG37" i="35"/>
  <c r="EG37" i="31" s="1"/>
  <c r="EW25" i="35"/>
  <c r="EW25" i="31" s="1"/>
  <c r="CK58" i="35"/>
  <c r="CK58" i="31" s="1"/>
  <c r="CK79" i="35"/>
  <c r="CK79" i="31" s="1"/>
  <c r="DY59" i="35"/>
  <c r="DY59" i="31" s="1"/>
  <c r="DV79" i="35"/>
  <c r="DV79" i="31" s="1"/>
  <c r="DV59" i="35"/>
  <c r="DV59" i="31" s="1"/>
  <c r="DP62" i="35"/>
  <c r="DP62" i="31" s="1"/>
  <c r="DG72" i="35"/>
  <c r="DG72" i="31" s="1"/>
  <c r="DG61" i="35"/>
  <c r="DG61" i="31" s="1"/>
  <c r="CY76" i="35"/>
  <c r="CY76" i="31" s="1"/>
  <c r="AP70" i="35"/>
  <c r="AP70" i="31" s="1"/>
  <c r="AP79" i="35"/>
  <c r="AP79" i="31" s="1"/>
  <c r="BX62" i="35"/>
  <c r="BX62" i="31" s="1"/>
  <c r="AG71" i="35"/>
  <c r="AG71" i="31" s="1"/>
  <c r="AG75" i="35"/>
  <c r="AG75" i="31" s="1"/>
  <c r="EC78" i="35"/>
  <c r="EC78" i="31" s="1"/>
  <c r="DZ71" i="35"/>
  <c r="DZ71" i="31" s="1"/>
  <c r="DZ69" i="35"/>
  <c r="DZ69" i="31" s="1"/>
  <c r="DT74" i="35"/>
  <c r="DT74" i="31" s="1"/>
  <c r="DW68" i="35"/>
  <c r="DW68" i="31" s="1"/>
  <c r="DW64" i="35"/>
  <c r="DW64" i="31" s="1"/>
  <c r="BT35" i="35"/>
  <c r="BT35" i="31" s="1"/>
  <c r="BU35" i="35"/>
  <c r="BU35" i="31" s="1"/>
  <c r="DM35" i="35"/>
  <c r="DM35" i="31" s="1"/>
  <c r="CD99" i="35"/>
  <c r="CD99" i="31" s="1"/>
  <c r="CD92" i="35"/>
  <c r="CD92" i="31" s="1"/>
  <c r="AW88" i="35"/>
  <c r="AW88" i="31" s="1"/>
  <c r="CB82" i="35"/>
  <c r="CB82" i="31" s="1"/>
  <c r="CB85" i="35"/>
  <c r="CB85" i="31" s="1"/>
  <c r="DA101" i="35"/>
  <c r="DA101" i="31" s="1"/>
  <c r="DA105" i="35"/>
  <c r="DA105" i="31" s="1"/>
  <c r="DQ102" i="35"/>
  <c r="DQ102" i="31" s="1"/>
  <c r="DQ109" i="35"/>
  <c r="DQ109" i="31" s="1"/>
  <c r="EG87" i="35"/>
  <c r="EG87" i="31" s="1"/>
  <c r="EG83" i="35"/>
  <c r="EG83" i="31" s="1"/>
  <c r="EW89" i="35"/>
  <c r="EW89" i="31" s="1"/>
  <c r="EW87" i="35"/>
  <c r="EW87" i="31" s="1"/>
  <c r="BA67" i="35"/>
  <c r="BA67" i="31" s="1"/>
  <c r="CF76" i="35"/>
  <c r="CF76" i="31" s="1"/>
  <c r="CF72" i="35"/>
  <c r="CF72" i="31" s="1"/>
  <c r="AW58" i="35"/>
  <c r="AW58" i="31" s="1"/>
  <c r="EW64" i="35"/>
  <c r="EW64" i="31" s="1"/>
  <c r="EW59" i="35"/>
  <c r="EW59" i="31" s="1"/>
  <c r="ET78" i="35"/>
  <c r="ET78" i="31" s="1"/>
  <c r="EN63" i="35"/>
  <c r="EN63" i="31" s="1"/>
  <c r="EN68" i="35"/>
  <c r="EN68" i="31" s="1"/>
  <c r="EX73" i="35"/>
  <c r="EX73" i="31" s="1"/>
  <c r="EI66" i="35"/>
  <c r="EI66" i="31" s="1"/>
  <c r="EI57" i="35"/>
  <c r="EI57" i="31" s="1"/>
  <c r="CE80" i="35"/>
  <c r="CE80" i="31" s="1"/>
  <c r="DB35" i="35"/>
  <c r="DB35" i="31" s="1"/>
  <c r="EH81" i="35"/>
  <c r="EH81" i="31" s="1"/>
  <c r="CK110" i="35"/>
  <c r="CK110" i="31" s="1"/>
  <c r="AV71" i="35"/>
  <c r="AV71" i="31" s="1"/>
  <c r="EO56" i="35"/>
  <c r="EO56" i="31" s="1"/>
  <c r="EO68" i="35"/>
  <c r="EO68" i="31" s="1"/>
  <c r="AO77" i="35"/>
  <c r="AO77" i="31" s="1"/>
  <c r="CB56" i="35"/>
  <c r="CB56" i="31" s="1"/>
  <c r="CB64" i="35"/>
  <c r="CB64" i="31" s="1"/>
  <c r="CJ81" i="35"/>
  <c r="CJ81" i="31" s="1"/>
  <c r="CH81" i="35"/>
  <c r="CH81" i="31" s="1"/>
  <c r="DT35" i="35"/>
  <c r="DT35" i="31" s="1"/>
  <c r="BO36" i="35"/>
  <c r="BO36" i="31" s="1"/>
  <c r="DZ40" i="35"/>
  <c r="DZ40" i="31" s="1"/>
  <c r="CD37" i="35"/>
  <c r="CD37" i="31" s="1"/>
  <c r="BG108" i="35"/>
  <c r="BG108" i="31" s="1"/>
  <c r="CE82" i="35"/>
  <c r="CE82" i="31" s="1"/>
  <c r="CE103" i="35"/>
  <c r="CE103" i="31" s="1"/>
  <c r="BJ90" i="35"/>
  <c r="BJ90" i="31" s="1"/>
  <c r="BJ96" i="35"/>
  <c r="BJ96" i="31" s="1"/>
  <c r="CO102" i="35"/>
  <c r="CO102" i="31" s="1"/>
  <c r="CO107" i="35"/>
  <c r="CO107" i="31" s="1"/>
  <c r="DH102" i="35"/>
  <c r="DH102" i="31" s="1"/>
  <c r="DH100" i="35"/>
  <c r="DH100" i="31" s="1"/>
  <c r="DX95" i="35"/>
  <c r="DX95" i="31" s="1"/>
  <c r="DX87" i="35"/>
  <c r="DX87" i="31" s="1"/>
  <c r="EN90" i="35"/>
  <c r="EN90" i="31" s="1"/>
  <c r="AV99" i="35"/>
  <c r="AV99" i="31" s="1"/>
  <c r="AV97" i="35"/>
  <c r="AV97" i="31" s="1"/>
  <c r="DO79" i="35"/>
  <c r="DO79" i="31" s="1"/>
  <c r="DO63" i="35"/>
  <c r="DO63" i="31" s="1"/>
  <c r="CY38" i="35"/>
  <c r="CY38" i="31" s="1"/>
  <c r="EU40" i="35"/>
  <c r="EU40" i="31" s="1"/>
  <c r="AU65" i="35"/>
  <c r="AU65" i="31" s="1"/>
  <c r="AU79" i="35"/>
  <c r="AU79" i="31" s="1"/>
  <c r="BZ65" i="35"/>
  <c r="BZ65" i="31" s="1"/>
  <c r="CC61" i="35"/>
  <c r="CC61" i="31" s="1"/>
  <c r="CC62" i="35"/>
  <c r="CC62" i="31" s="1"/>
  <c r="EK70" i="35"/>
  <c r="EK70" i="31" s="1"/>
  <c r="EH70" i="35"/>
  <c r="EH70" i="31" s="1"/>
  <c r="EH65" i="35"/>
  <c r="EH65" i="31" s="1"/>
  <c r="EB67" i="35"/>
  <c r="EB67" i="31" s="1"/>
  <c r="AY58" i="35"/>
  <c r="AY58" i="31" s="1"/>
  <c r="AY71" i="35"/>
  <c r="AY71" i="31" s="1"/>
  <c r="EU60" i="35"/>
  <c r="EU60" i="31" s="1"/>
  <c r="BH35" i="35"/>
  <c r="BH35" i="31" s="1"/>
  <c r="BI35" i="35"/>
  <c r="BI35" i="31" s="1"/>
  <c r="DG81" i="35"/>
  <c r="DG81" i="31" s="1"/>
  <c r="BZ104" i="35"/>
  <c r="BZ104" i="31" s="1"/>
  <c r="BZ101" i="35"/>
  <c r="BZ101" i="31" s="1"/>
  <c r="BI86" i="35"/>
  <c r="BI86" i="31" s="1"/>
  <c r="BI92" i="35"/>
  <c r="BI92" i="31" s="1"/>
  <c r="CN103" i="35"/>
  <c r="CN103" i="31" s="1"/>
  <c r="CN94" i="35"/>
  <c r="CN94" i="31" s="1"/>
  <c r="DG91" i="35"/>
  <c r="DG91" i="31" s="1"/>
  <c r="DG110" i="35"/>
  <c r="DG110" i="31" s="1"/>
  <c r="DW93" i="35"/>
  <c r="DW93" i="31" s="1"/>
  <c r="EM96" i="35"/>
  <c r="EM96" i="31" s="1"/>
  <c r="EM93" i="35"/>
  <c r="EM93" i="31" s="1"/>
  <c r="CQ98" i="35"/>
  <c r="CQ98" i="31" s="1"/>
  <c r="CQ86" i="35"/>
  <c r="CQ86" i="31" s="1"/>
  <c r="EL25" i="35"/>
  <c r="EL25" i="31" s="1"/>
  <c r="AR63" i="35"/>
  <c r="AR63" i="31" s="1"/>
  <c r="AR66" i="35"/>
  <c r="AR66" i="31" s="1"/>
  <c r="EF59" i="35"/>
  <c r="EF59" i="31" s="1"/>
  <c r="CI68" i="35"/>
  <c r="CI68" i="31" s="1"/>
  <c r="CI75" i="35"/>
  <c r="CI75" i="31" s="1"/>
  <c r="AZ65" i="35"/>
  <c r="AZ65" i="31" s="1"/>
  <c r="CE69" i="35"/>
  <c r="CE69" i="31" s="1"/>
  <c r="CE64" i="35"/>
  <c r="CE64" i="31" s="1"/>
  <c r="BP61" i="35"/>
  <c r="BP61" i="31" s="1"/>
  <c r="ES59" i="35"/>
  <c r="ES59" i="31" s="1"/>
  <c r="ES66" i="35"/>
  <c r="ES66" i="31" s="1"/>
  <c r="EP63" i="35"/>
  <c r="EP63" i="31" s="1"/>
  <c r="EJ74" i="35"/>
  <c r="EJ74" i="31" s="1"/>
  <c r="EJ67" i="35"/>
  <c r="EJ67" i="31" s="1"/>
  <c r="DC74" i="35"/>
  <c r="DC74" i="31" s="1"/>
  <c r="AH32" i="35"/>
  <c r="AH32" i="31" s="1"/>
  <c r="BK31" i="35"/>
  <c r="BK31" i="31" s="1"/>
  <c r="DI32" i="35"/>
  <c r="DI32" i="31" s="1"/>
  <c r="EO81" i="35"/>
  <c r="EO81" i="31" s="1"/>
  <c r="BH107" i="35"/>
  <c r="BH107" i="31" s="1"/>
  <c r="BH101" i="35"/>
  <c r="BH101" i="31" s="1"/>
  <c r="BU93" i="35"/>
  <c r="BU93" i="31" s="1"/>
  <c r="BU100" i="35"/>
  <c r="BU100" i="31" s="1"/>
  <c r="CW92" i="35"/>
  <c r="CW92" i="31" s="1"/>
  <c r="CW83" i="35"/>
  <c r="CW83" i="31" s="1"/>
  <c r="EC94" i="35"/>
  <c r="EC94" i="31" s="1"/>
  <c r="DA61" i="35"/>
  <c r="DA61" i="31" s="1"/>
  <c r="AS36" i="35"/>
  <c r="AS36" i="31" s="1"/>
  <c r="CF88" i="35"/>
  <c r="CF88" i="31" s="1"/>
  <c r="CF87" i="35"/>
  <c r="CF87" i="31" s="1"/>
  <c r="DN83" i="35"/>
  <c r="DN83" i="31" s="1"/>
  <c r="DN105" i="35"/>
  <c r="DN105" i="31" s="1"/>
  <c r="CD67" i="35"/>
  <c r="CD67" i="31" s="1"/>
  <c r="EL61" i="35"/>
  <c r="EL61" i="31" s="1"/>
  <c r="EL64" i="35"/>
  <c r="EL64" i="31" s="1"/>
  <c r="CX39" i="35"/>
  <c r="CX39" i="31" s="1"/>
  <c r="ET38" i="35"/>
  <c r="ET38" i="31" s="1"/>
  <c r="AJ108" i="35"/>
  <c r="AJ108" i="31" s="1"/>
  <c r="AJ89" i="35"/>
  <c r="AJ89" i="31" s="1"/>
  <c r="AL88" i="35"/>
  <c r="AL88" i="31" s="1"/>
  <c r="AL91" i="35"/>
  <c r="AL91" i="31" s="1"/>
  <c r="BQ93" i="35"/>
  <c r="BQ93" i="31" s="1"/>
  <c r="BQ100" i="35"/>
  <c r="BQ100" i="31" s="1"/>
  <c r="CV91" i="35"/>
  <c r="CV91" i="31" s="1"/>
  <c r="DL104" i="35"/>
  <c r="DL104" i="31" s="1"/>
  <c r="DL109" i="35"/>
  <c r="DL109" i="31" s="1"/>
  <c r="EB106" i="35"/>
  <c r="EB106" i="31" s="1"/>
  <c r="EB87" i="35"/>
  <c r="EB87" i="31" s="1"/>
  <c r="ER105" i="35"/>
  <c r="ER105" i="31" s="1"/>
  <c r="ER107" i="35"/>
  <c r="ER107" i="31" s="1"/>
  <c r="BN108" i="35"/>
  <c r="BN108" i="31" s="1"/>
  <c r="BN92" i="35"/>
  <c r="BN92" i="31" s="1"/>
  <c r="AF76" i="35"/>
  <c r="AF57" i="35"/>
  <c r="AF75" i="35"/>
  <c r="AN65" i="35"/>
  <c r="AN65" i="31" s="1"/>
  <c r="AN68" i="35"/>
  <c r="AN68" i="31" s="1"/>
  <c r="BS60" i="35"/>
  <c r="BS60" i="31" s="1"/>
  <c r="BD65" i="35"/>
  <c r="BD65" i="31" s="1"/>
  <c r="BD58" i="35"/>
  <c r="BD58" i="31" s="1"/>
  <c r="DU70" i="35"/>
  <c r="DU70" i="31" s="1"/>
  <c r="DR63" i="35"/>
  <c r="DR63" i="31" s="1"/>
  <c r="DR62" i="35"/>
  <c r="DR62" i="31" s="1"/>
  <c r="DL65" i="35"/>
  <c r="DL65" i="31" s="1"/>
  <c r="EQ63" i="35"/>
  <c r="EQ63" i="31" s="1"/>
  <c r="EQ59" i="35"/>
  <c r="EQ59" i="31" s="1"/>
  <c r="CN62" i="35"/>
  <c r="CN62" i="31" s="1"/>
  <c r="BA32" i="35"/>
  <c r="BA32" i="31" s="1"/>
  <c r="AY32" i="35"/>
  <c r="AY32" i="31" s="1"/>
  <c r="DC80" i="35"/>
  <c r="DC80" i="31" s="1"/>
  <c r="EX33" i="35"/>
  <c r="EX33" i="31" s="1"/>
  <c r="AI101" i="35"/>
  <c r="AI101" i="31" s="1"/>
  <c r="AI103" i="35"/>
  <c r="AI103" i="31" s="1"/>
  <c r="AY89" i="35"/>
  <c r="AY89" i="31" s="1"/>
  <c r="AY97" i="35"/>
  <c r="AY97" i="31" s="1"/>
  <c r="CG89" i="35"/>
  <c r="CG89" i="31" s="1"/>
  <c r="DC107" i="35"/>
  <c r="DC107" i="31" s="1"/>
  <c r="DC104" i="35"/>
  <c r="DC104" i="31" s="1"/>
  <c r="DS108" i="35"/>
  <c r="DS108" i="31" s="1"/>
  <c r="DS92" i="35"/>
  <c r="DS92" i="31" s="1"/>
  <c r="EI103" i="35"/>
  <c r="EI103" i="31" s="1"/>
  <c r="EI93" i="35"/>
  <c r="EI93" i="31" s="1"/>
  <c r="BR98" i="35"/>
  <c r="BR98" i="31" s="1"/>
  <c r="BR102" i="35"/>
  <c r="BR102" i="31" s="1"/>
  <c r="EH25" i="35"/>
  <c r="EH25" i="31" s="1"/>
  <c r="CV40" i="35"/>
  <c r="CV40" i="31" s="1"/>
  <c r="BA36" i="35"/>
  <c r="BA36" i="31" s="1"/>
  <c r="CL88" i="35"/>
  <c r="CL88" i="31" s="1"/>
  <c r="CL87" i="35"/>
  <c r="CL87" i="31" s="1"/>
  <c r="AG107" i="35"/>
  <c r="AG107" i="31" s="1"/>
  <c r="AG105" i="35"/>
  <c r="AG105" i="31" s="1"/>
  <c r="BO87" i="35"/>
  <c r="BO87" i="31" s="1"/>
  <c r="BO88" i="35"/>
  <c r="BO88" i="31" s="1"/>
  <c r="CT103" i="35"/>
  <c r="CT103" i="31" s="1"/>
  <c r="DJ90" i="35"/>
  <c r="DJ90" i="31" s="1"/>
  <c r="DJ97" i="35"/>
  <c r="DJ97" i="31" s="1"/>
  <c r="DZ110" i="35"/>
  <c r="DZ110" i="31" s="1"/>
  <c r="DZ88" i="35"/>
  <c r="DZ88" i="31" s="1"/>
  <c r="EP87" i="35"/>
  <c r="EP87" i="31" s="1"/>
  <c r="EP95" i="35"/>
  <c r="EP95" i="31" s="1"/>
  <c r="CR102" i="35"/>
  <c r="CR102" i="31" s="1"/>
  <c r="CR100" i="35"/>
  <c r="CR100" i="31" s="1"/>
  <c r="BQ25" i="35"/>
  <c r="BQ25" i="31" s="1"/>
  <c r="CI40" i="35"/>
  <c r="CI40" i="31" s="1"/>
  <c r="EK39" i="35"/>
  <c r="EK39" i="31" s="1"/>
  <c r="AP81" i="35"/>
  <c r="AP81" i="31" s="1"/>
  <c r="AQ33" i="35"/>
  <c r="AQ33" i="31" s="1"/>
  <c r="DN31" i="35"/>
  <c r="DN31" i="31" s="1"/>
  <c r="ET35" i="35"/>
  <c r="ET35" i="31" s="1"/>
  <c r="AT70" i="35"/>
  <c r="AT70" i="31" s="1"/>
  <c r="AT61" i="35"/>
  <c r="AT61" i="31" s="1"/>
  <c r="BE73" i="35"/>
  <c r="BE73" i="31" s="1"/>
  <c r="ED74" i="35"/>
  <c r="ED74" i="31" s="1"/>
  <c r="ED71" i="35"/>
  <c r="ED71" i="31" s="1"/>
  <c r="EM63" i="35"/>
  <c r="EM63" i="31" s="1"/>
  <c r="DH39" i="35"/>
  <c r="DH39" i="31" s="1"/>
  <c r="BM91" i="35"/>
  <c r="BM91" i="31" s="1"/>
  <c r="BM95" i="35"/>
  <c r="BM95" i="31" s="1"/>
  <c r="BE102" i="35"/>
  <c r="BE102" i="31" s="1"/>
  <c r="BE99" i="35"/>
  <c r="BE99" i="31" s="1"/>
  <c r="DF84" i="35"/>
  <c r="DF84" i="31" s="1"/>
  <c r="DF97" i="35"/>
  <c r="DF97" i="31" s="1"/>
  <c r="EL100" i="35"/>
  <c r="EL100" i="31" s="1"/>
  <c r="BH56" i="35"/>
  <c r="BH56" i="31" s="1"/>
  <c r="BH67" i="35"/>
  <c r="BH67" i="31" s="1"/>
  <c r="BO60" i="35"/>
  <c r="BO60" i="31" s="1"/>
  <c r="CA36" i="35"/>
  <c r="CA36" i="31" s="1"/>
  <c r="AQ92" i="35"/>
  <c r="AQ92" i="31" s="1"/>
  <c r="AQ90" i="35"/>
  <c r="AQ90" i="31" s="1"/>
  <c r="ED83" i="35"/>
  <c r="ED83" i="31" s="1"/>
  <c r="ED105" i="35"/>
  <c r="ED105" i="31" s="1"/>
  <c r="BL102" i="35"/>
  <c r="BL102" i="31" s="1"/>
  <c r="BL87" i="35"/>
  <c r="BL87" i="31" s="1"/>
  <c r="AS81" i="35"/>
  <c r="AS81" i="31" s="1"/>
  <c r="CZ32" i="35"/>
  <c r="CZ32" i="31" s="1"/>
  <c r="EF34" i="35"/>
  <c r="EF34" i="31" s="1"/>
  <c r="DG24" i="35"/>
  <c r="DG24" i="31" s="1"/>
  <c r="CU36" i="35"/>
  <c r="CU36" i="31" s="1"/>
  <c r="EQ39" i="35"/>
  <c r="EQ39" i="31" s="1"/>
  <c r="EX38" i="35"/>
  <c r="EX38" i="31" s="1"/>
  <c r="DI39" i="35"/>
  <c r="DI39" i="31" s="1"/>
  <c r="BZ36" i="35"/>
  <c r="BZ36" i="31" s="1"/>
  <c r="BM25" i="35"/>
  <c r="BM25" i="31" s="1"/>
  <c r="BF72" i="35"/>
  <c r="BF72" i="31" s="1"/>
  <c r="CS61" i="35"/>
  <c r="CS61" i="31" s="1"/>
  <c r="CS68" i="35"/>
  <c r="CS68" i="31" s="1"/>
  <c r="BV68" i="35"/>
  <c r="BV68" i="31" s="1"/>
  <c r="AS79" i="35"/>
  <c r="AS79" i="31" s="1"/>
  <c r="AS72" i="35"/>
  <c r="AS72" i="31" s="1"/>
  <c r="EV64" i="35"/>
  <c r="EV64" i="31" s="1"/>
  <c r="BJ70" i="35"/>
  <c r="BJ70" i="31" s="1"/>
  <c r="BJ63" i="35"/>
  <c r="BJ63" i="31" s="1"/>
  <c r="BG60" i="35"/>
  <c r="BG60" i="31" s="1"/>
  <c r="BG73" i="35"/>
  <c r="BG73" i="31" s="1"/>
  <c r="CL60" i="35"/>
  <c r="CL60" i="31" s="1"/>
  <c r="CW71" i="35"/>
  <c r="CW71" i="31" s="1"/>
  <c r="CW77" i="35"/>
  <c r="CW77" i="31" s="1"/>
  <c r="CT67" i="35"/>
  <c r="CT67" i="31" s="1"/>
  <c r="BQ71" i="35"/>
  <c r="BQ71" i="31" s="1"/>
  <c r="BQ77" i="35"/>
  <c r="BQ77" i="31" s="1"/>
  <c r="AQ62" i="35"/>
  <c r="AQ62" i="31" s="1"/>
  <c r="CH67" i="35"/>
  <c r="CH67" i="31" s="1"/>
  <c r="CH73" i="35"/>
  <c r="CH73" i="31" s="1"/>
  <c r="BD33" i="35"/>
  <c r="BD33" i="31" s="1"/>
  <c r="DE35" i="35"/>
  <c r="DE35" i="31" s="1"/>
  <c r="EK80" i="35"/>
  <c r="EK80" i="31" s="1"/>
  <c r="AZ105" i="35"/>
  <c r="AZ105" i="31" s="1"/>
  <c r="EX104" i="35"/>
  <c r="EX104" i="31" s="1"/>
  <c r="EX92" i="35"/>
  <c r="EX92" i="31" s="1"/>
  <c r="BK94" i="35"/>
  <c r="BK94" i="31" s="1"/>
  <c r="BK107" i="35"/>
  <c r="BK107" i="31" s="1"/>
  <c r="CS83" i="35"/>
  <c r="CS83" i="31" s="1"/>
  <c r="CS106" i="35"/>
  <c r="CS106" i="31" s="1"/>
  <c r="DI110" i="35"/>
  <c r="DI110" i="31" s="1"/>
  <c r="DI85" i="35"/>
  <c r="DI85" i="31" s="1"/>
  <c r="DY87" i="35"/>
  <c r="DY87" i="31" s="1"/>
  <c r="EO99" i="35"/>
  <c r="EO99" i="31" s="1"/>
  <c r="EO98" i="35"/>
  <c r="EO98" i="31" s="1"/>
  <c r="BT105" i="35"/>
  <c r="BT105" i="31" s="1"/>
  <c r="BT103" i="35"/>
  <c r="BT103" i="31" s="1"/>
  <c r="AR24" i="35"/>
  <c r="AR24" i="31" s="1"/>
  <c r="AJ57" i="35"/>
  <c r="AJ57" i="31" s="1"/>
  <c r="BR67" i="35"/>
  <c r="BR67" i="31" s="1"/>
  <c r="BR64" i="35"/>
  <c r="BR64" i="31" s="1"/>
  <c r="CA57" i="35"/>
  <c r="CA57" i="31" s="1"/>
  <c r="DQ64" i="35"/>
  <c r="DQ64" i="31" s="1"/>
  <c r="DQ69" i="35"/>
  <c r="DQ69" i="31" s="1"/>
  <c r="DN76" i="35"/>
  <c r="DN76" i="31" s="1"/>
  <c r="DH79" i="35"/>
  <c r="DH79" i="31" s="1"/>
  <c r="DH69" i="35"/>
  <c r="DH69" i="31" s="1"/>
  <c r="EA73" i="35"/>
  <c r="EA73" i="31" s="1"/>
  <c r="BW72" i="35"/>
  <c r="BW72" i="31" s="1"/>
  <c r="BW79" i="35"/>
  <c r="BW79" i="31" s="1"/>
  <c r="AG31" i="35"/>
  <c r="AG31" i="31" s="1"/>
  <c r="CT35" i="35"/>
  <c r="CT35" i="31" s="1"/>
  <c r="DZ81" i="35"/>
  <c r="DZ81" i="31" s="1"/>
  <c r="CR71" i="35"/>
  <c r="CR71" i="31" s="1"/>
  <c r="CZ63" i="35"/>
  <c r="CZ63" i="31" s="1"/>
  <c r="CZ71" i="35"/>
  <c r="CZ71" i="31" s="1"/>
  <c r="BT62" i="35"/>
  <c r="BT62" i="31" s="1"/>
  <c r="AN35" i="35"/>
  <c r="AN35" i="31" s="1"/>
  <c r="AL32" i="35"/>
  <c r="AL32" i="31" s="1"/>
  <c r="DL81" i="35"/>
  <c r="DL81" i="31" s="1"/>
  <c r="ER32" i="35"/>
  <c r="ER32" i="31" s="1"/>
  <c r="DB36" i="35"/>
  <c r="DB36" i="31" s="1"/>
  <c r="AH39" i="35"/>
  <c r="AH39" i="31" s="1"/>
  <c r="BF90" i="35"/>
  <c r="BF90" i="31" s="1"/>
  <c r="BF106" i="35"/>
  <c r="BF106" i="31" s="1"/>
  <c r="AS90" i="35"/>
  <c r="AS90" i="31" s="1"/>
  <c r="AS103" i="35"/>
  <c r="AS103" i="31" s="1"/>
  <c r="CA104" i="35"/>
  <c r="CA104" i="31" s="1"/>
  <c r="CA108" i="35"/>
  <c r="CA108" i="31" s="1"/>
  <c r="CZ87" i="35"/>
  <c r="CZ87" i="31" s="1"/>
  <c r="CZ94" i="35"/>
  <c r="CZ94" i="31" s="1"/>
  <c r="DP107" i="35"/>
  <c r="DP107" i="31" s="1"/>
  <c r="EF106" i="35"/>
  <c r="EF106" i="31" s="1"/>
  <c r="EF86" i="35"/>
  <c r="EF86" i="31" s="1"/>
  <c r="EV85" i="35"/>
  <c r="EV85" i="31" s="1"/>
  <c r="EV103" i="35"/>
  <c r="EV103" i="31" s="1"/>
  <c r="CN36" i="35"/>
  <c r="CN36" i="31" s="1"/>
  <c r="EM37" i="35"/>
  <c r="EM37" i="31" s="1"/>
  <c r="DJ24" i="35"/>
  <c r="DJ24" i="31" s="1"/>
  <c r="DJ49" i="34" s="1"/>
  <c r="BL63" i="35"/>
  <c r="BL63" i="31" s="1"/>
  <c r="CQ74" i="35"/>
  <c r="CQ74" i="31" s="1"/>
  <c r="CQ75" i="35"/>
  <c r="CQ75" i="31" s="1"/>
  <c r="DE79" i="35"/>
  <c r="DE79" i="31" s="1"/>
  <c r="DB67" i="35"/>
  <c r="DB67" i="31" s="1"/>
  <c r="DB74" i="35"/>
  <c r="DB74" i="31" s="1"/>
  <c r="CV61" i="35"/>
  <c r="CV61" i="31" s="1"/>
  <c r="CM62" i="35"/>
  <c r="CM62" i="31" s="1"/>
  <c r="CM57" i="35"/>
  <c r="CM57" i="31" s="1"/>
  <c r="BK57" i="35"/>
  <c r="BK57" i="31" s="1"/>
  <c r="AT34" i="35"/>
  <c r="AT34" i="31" s="1"/>
  <c r="AR80" i="35"/>
  <c r="AR80" i="31" s="1"/>
  <c r="DO34" i="35"/>
  <c r="DO34" i="31" s="1"/>
  <c r="EU81" i="35"/>
  <c r="EU81" i="31" s="1"/>
  <c r="AH85" i="35"/>
  <c r="AH85" i="31" s="1"/>
  <c r="AH102" i="35"/>
  <c r="AH102" i="31" s="1"/>
  <c r="AR89" i="35"/>
  <c r="AR89" i="31" s="1"/>
  <c r="BW107" i="35"/>
  <c r="BW107" i="31" s="1"/>
  <c r="BW105" i="35"/>
  <c r="BW105" i="31" s="1"/>
  <c r="CY87" i="35"/>
  <c r="CY87" i="31" s="1"/>
  <c r="CY104" i="35"/>
  <c r="CY104" i="31" s="1"/>
  <c r="DO101" i="35"/>
  <c r="DO101" i="31" s="1"/>
  <c r="DO91" i="35"/>
  <c r="DO91" i="31" s="1"/>
  <c r="EE109" i="35"/>
  <c r="EE109" i="31" s="1"/>
  <c r="EE97" i="35"/>
  <c r="EE97" i="31" s="1"/>
  <c r="EU100" i="35"/>
  <c r="EU100" i="31" s="1"/>
  <c r="DA24" i="35"/>
  <c r="DA24" i="31" s="1"/>
  <c r="DA49" i="34" s="1"/>
  <c r="BM56" i="35"/>
  <c r="BM56" i="31" s="1"/>
  <c r="BM58" i="35"/>
  <c r="BM58" i="31" s="1"/>
  <c r="DF68" i="35"/>
  <c r="DF68" i="31" s="1"/>
  <c r="CU56" i="35"/>
  <c r="CU56" i="31" s="1"/>
  <c r="CU61" i="35"/>
  <c r="CU61" i="31" s="1"/>
  <c r="BI61" i="35"/>
  <c r="BI61" i="31" s="1"/>
  <c r="AI56" i="35"/>
  <c r="AI56" i="31" s="1"/>
  <c r="AI70" i="35"/>
  <c r="AI70" i="31" s="1"/>
  <c r="BN72" i="35"/>
  <c r="BN72" i="31" s="1"/>
  <c r="BC56" i="35"/>
  <c r="BC56" i="31" s="1"/>
  <c r="BC77" i="35"/>
  <c r="BC77" i="31" s="1"/>
  <c r="DM65" i="35"/>
  <c r="DM65" i="31" s="1"/>
  <c r="DJ56" i="35"/>
  <c r="DJ56" i="31" s="1"/>
  <c r="DJ67" i="35"/>
  <c r="DJ67" i="31" s="1"/>
  <c r="DD61" i="35"/>
  <c r="DD61" i="31" s="1"/>
  <c r="DK56" i="35"/>
  <c r="DK56" i="31" s="1"/>
  <c r="DK61" i="35"/>
  <c r="DK61" i="31" s="1"/>
  <c r="CD33" i="35"/>
  <c r="CD33" i="31" s="1"/>
  <c r="CB81" i="35"/>
  <c r="CB81" i="31" s="1"/>
  <c r="DQ81" i="35"/>
  <c r="DQ81" i="31" s="1"/>
  <c r="AO104" i="35"/>
  <c r="AO104" i="31" s="1"/>
  <c r="BY82" i="35"/>
  <c r="BY82" i="31" s="1"/>
  <c r="BY83" i="35"/>
  <c r="BY83" i="31" s="1"/>
  <c r="BD106" i="35"/>
  <c r="BD106" i="31" s="1"/>
  <c r="BD107" i="35"/>
  <c r="BD107" i="31" s="1"/>
  <c r="CI101" i="35"/>
  <c r="CI101" i="31" s="1"/>
  <c r="CI90" i="35"/>
  <c r="CI90" i="31" s="1"/>
  <c r="DE90" i="35"/>
  <c r="DE90" i="31" s="1"/>
  <c r="DE103" i="35"/>
  <c r="DE103" i="31" s="1"/>
  <c r="DU91" i="35"/>
  <c r="DU91" i="31" s="1"/>
  <c r="DU87" i="35"/>
  <c r="DU87" i="31" s="1"/>
  <c r="EK83" i="35"/>
  <c r="EK83" i="31" s="1"/>
  <c r="AU99" i="35"/>
  <c r="AU99" i="31" s="1"/>
  <c r="AU107" i="35"/>
  <c r="AU107" i="31" s="1"/>
  <c r="EI25" i="35"/>
  <c r="EI25" i="31" s="1"/>
  <c r="BY66" i="35"/>
  <c r="BY66" i="31" s="1"/>
  <c r="EG71" i="35"/>
  <c r="EG71" i="31" s="1"/>
  <c r="EG70" i="35"/>
  <c r="EG70" i="31" s="1"/>
  <c r="DX73" i="35"/>
  <c r="DX73" i="31" s="1"/>
  <c r="EE70" i="35"/>
  <c r="EE70" i="31" s="1"/>
  <c r="EE66" i="35"/>
  <c r="EE66" i="31" s="1"/>
  <c r="DX40" i="35"/>
  <c r="DX40" i="31" s="1"/>
  <c r="BB87" i="35"/>
  <c r="BB87" i="31" s="1"/>
  <c r="BB108" i="35"/>
  <c r="BB108" i="31" s="1"/>
  <c r="CM106" i="35"/>
  <c r="CM106" i="31" s="1"/>
  <c r="DV82" i="35"/>
  <c r="DV82" i="31" s="1"/>
  <c r="DV87" i="35"/>
  <c r="DV87" i="31" s="1"/>
  <c r="BS87" i="35"/>
  <c r="BS87" i="31" s="1"/>
  <c r="BS86" i="35"/>
  <c r="BS86" i="31" s="1"/>
  <c r="AM94" i="35"/>
  <c r="AM94" i="31" s="1"/>
  <c r="AM93" i="35"/>
  <c r="AM93" i="31" s="1"/>
  <c r="CX70" i="35"/>
  <c r="CX70" i="31" s="1"/>
  <c r="CX57" i="35"/>
  <c r="CX57" i="31" s="1"/>
  <c r="AM67" i="35"/>
  <c r="AM67" i="31" s="1"/>
  <c r="DP37" i="35"/>
  <c r="DP37" i="31" s="1"/>
  <c r="CX101" i="35"/>
  <c r="CX101" i="31" s="1"/>
  <c r="CX91" i="35"/>
  <c r="CX91" i="31" s="1"/>
  <c r="ET97" i="35"/>
  <c r="ET97" i="31" s="1"/>
  <c r="ET87" i="35"/>
  <c r="ET87" i="31" s="1"/>
  <c r="AH78" i="35"/>
  <c r="AH78" i="31" s="1"/>
  <c r="DI66" i="35"/>
  <c r="DI66" i="31" s="1"/>
  <c r="DI60" i="35"/>
  <c r="DI60" i="31" s="1"/>
  <c r="DS69" i="35"/>
  <c r="DS69" i="31" s="1"/>
  <c r="BE40" i="35"/>
  <c r="BE40" i="31" s="1"/>
  <c r="EL36" i="35"/>
  <c r="EL36" i="31" s="1"/>
  <c r="CJ99" i="35"/>
  <c r="CJ99" i="31" s="1"/>
  <c r="CJ90" i="35"/>
  <c r="CJ90" i="31" s="1"/>
  <c r="BA85" i="35"/>
  <c r="BA85" i="31" s="1"/>
  <c r="BA95" i="35"/>
  <c r="BA95" i="31" s="1"/>
  <c r="BC91" i="35"/>
  <c r="BC91" i="31" s="1"/>
  <c r="BC86" i="35"/>
  <c r="BC86" i="31" s="1"/>
  <c r="CH110" i="35"/>
  <c r="CH110" i="31" s="1"/>
  <c r="CH102" i="35"/>
  <c r="CH102" i="31" s="1"/>
  <c r="DD96" i="35"/>
  <c r="DD96" i="31" s="1"/>
  <c r="DT82" i="35"/>
  <c r="DT82" i="31" s="1"/>
  <c r="DT89" i="35"/>
  <c r="DT89" i="31" s="1"/>
  <c r="EJ87" i="35"/>
  <c r="EJ87" i="31" s="1"/>
  <c r="EJ85" i="35"/>
  <c r="EJ85" i="31" s="1"/>
  <c r="CP110" i="35"/>
  <c r="CP110" i="31" s="1"/>
  <c r="CP85" i="35"/>
  <c r="CP85" i="31" s="1"/>
  <c r="CG78" i="35"/>
  <c r="CG78" i="31" s="1"/>
  <c r="CG76" i="35"/>
  <c r="CG76" i="31" s="1"/>
  <c r="BB73" i="35"/>
  <c r="BB73" i="31" s="1"/>
  <c r="CJ67" i="35"/>
  <c r="CJ67" i="31" s="1"/>
  <c r="CJ71" i="35"/>
  <c r="CJ71" i="31" s="1"/>
  <c r="BU63" i="35"/>
  <c r="BU63" i="31" s="1"/>
  <c r="AX69" i="35"/>
  <c r="AX69" i="31" s="1"/>
  <c r="AX75" i="35"/>
  <c r="AX75" i="31" s="1"/>
  <c r="AK57" i="35"/>
  <c r="AK57" i="31" s="1"/>
  <c r="ER71" i="35"/>
  <c r="ER71" i="31" s="1"/>
  <c r="ER66" i="35"/>
  <c r="ER66" i="31" s="1"/>
  <c r="AL60" i="35"/>
  <c r="AL60" i="31" s="1"/>
  <c r="AJ81" i="35"/>
  <c r="AJ81" i="31" s="1"/>
  <c r="AK80" i="35"/>
  <c r="AK80" i="31" s="1"/>
  <c r="DK31" i="35"/>
  <c r="DK31" i="31" s="1"/>
  <c r="EQ33" i="35"/>
  <c r="EQ33" i="31" s="1"/>
  <c r="AF102" i="35"/>
  <c r="AK82" i="35"/>
  <c r="AK82" i="31" s="1"/>
  <c r="AK101" i="35"/>
  <c r="AK101" i="31" s="1"/>
  <c r="BP89" i="35"/>
  <c r="BP89" i="31" s="1"/>
  <c r="BP88" i="35"/>
  <c r="BP88" i="31" s="1"/>
  <c r="CU84" i="35"/>
  <c r="CU84" i="31" s="1"/>
  <c r="CU90" i="35"/>
  <c r="CU90" i="31" s="1"/>
  <c r="DK106" i="35"/>
  <c r="DK106" i="31" s="1"/>
  <c r="DK110" i="35"/>
  <c r="DK110" i="31" s="1"/>
  <c r="EA95" i="35"/>
  <c r="EA95" i="31" s="1"/>
  <c r="EA88" i="35"/>
  <c r="EA88" i="31" s="1"/>
  <c r="EQ108" i="35"/>
  <c r="EQ108" i="31" s="1"/>
  <c r="BX106" i="35"/>
  <c r="BX106" i="31" s="1"/>
  <c r="BX98" i="35"/>
  <c r="BX98" i="31" s="1"/>
  <c r="AF26" i="35"/>
  <c r="AH50" i="35"/>
  <c r="AH50" i="31" s="1"/>
  <c r="BC38" i="35"/>
  <c r="BC38" i="31" s="1"/>
  <c r="EJ36" i="35"/>
  <c r="EJ36" i="31" s="1"/>
  <c r="AN96" i="35"/>
  <c r="AN96" i="31" s="1"/>
  <c r="AN84" i="35"/>
  <c r="AN84" i="31" s="1"/>
  <c r="AP109" i="35"/>
  <c r="AP109" i="31" s="1"/>
  <c r="AP106" i="35"/>
  <c r="AP106" i="31" s="1"/>
  <c r="AX91" i="35"/>
  <c r="AX91" i="31" s="1"/>
  <c r="AX87" i="35"/>
  <c r="AX87" i="31" s="1"/>
  <c r="CC90" i="35"/>
  <c r="CC90" i="31" s="1"/>
  <c r="CC103" i="35"/>
  <c r="CC103" i="31" s="1"/>
  <c r="DB94" i="35"/>
  <c r="DB94" i="31" s="1"/>
  <c r="DR82" i="35"/>
  <c r="DR82" i="31" s="1"/>
  <c r="DR92" i="35"/>
  <c r="DR92" i="31" s="1"/>
  <c r="EH110" i="35"/>
  <c r="EH110" i="31" s="1"/>
  <c r="EH87" i="35"/>
  <c r="EH87" i="31" s="1"/>
  <c r="AT110" i="35"/>
  <c r="AT110" i="31" s="1"/>
  <c r="AT106" i="35"/>
  <c r="AT106" i="31" s="1"/>
  <c r="EU25" i="35"/>
  <c r="EU25" i="31" s="1"/>
  <c r="AF32" i="35"/>
  <c r="BU40" i="35"/>
  <c r="BU40" i="31" s="1"/>
  <c r="EC40" i="35"/>
  <c r="EC40" i="31" s="1"/>
  <c r="AG28" i="35"/>
  <c r="AG28" i="31" s="1"/>
  <c r="AG111" i="35"/>
  <c r="AG111" i="31" s="1"/>
  <c r="CL32" i="35"/>
  <c r="CL32" i="31" s="1"/>
  <c r="DF81" i="35"/>
  <c r="DF81" i="31" s="1"/>
  <c r="EL34" i="35"/>
  <c r="EL34" i="31" s="1"/>
  <c r="DM102" i="35"/>
  <c r="DM102" i="31" s="1"/>
  <c r="DM84" i="35"/>
  <c r="DM84" i="31" s="1"/>
  <c r="ES90" i="35"/>
  <c r="ES90" i="31" s="1"/>
  <c r="ES87" i="35"/>
  <c r="ES87" i="31" s="1"/>
  <c r="CP56" i="35"/>
  <c r="CP56" i="31" s="1"/>
  <c r="CP70" i="35"/>
  <c r="CP70" i="31" s="1"/>
  <c r="CO77" i="35"/>
  <c r="CO77" i="31" s="1"/>
  <c r="CZ36" i="35"/>
  <c r="CZ36" i="31" s="1"/>
  <c r="BV104" i="35"/>
  <c r="BV104" i="31" s="1"/>
  <c r="BV108" i="35"/>
  <c r="BV108" i="31" s="1"/>
  <c r="DB102" i="35"/>
  <c r="DB102" i="31" s="1"/>
  <c r="DG99" i="35"/>
  <c r="DG99" i="31" s="1"/>
  <c r="AR64" i="35"/>
  <c r="AR64" i="31" s="1"/>
  <c r="AZ67" i="35"/>
  <c r="AZ67" i="31" s="1"/>
  <c r="ES57" i="35"/>
  <c r="ES57" i="31" s="1"/>
  <c r="DC65" i="35"/>
  <c r="DC65" i="31" s="1"/>
  <c r="DY32" i="35"/>
  <c r="DY32" i="31" s="1"/>
  <c r="BU91" i="35"/>
  <c r="BU91" i="31" s="1"/>
  <c r="DL25" i="35"/>
  <c r="DL25" i="31" s="1"/>
  <c r="CF91" i="35"/>
  <c r="CF91" i="31" s="1"/>
  <c r="CD59" i="35"/>
  <c r="CD59" i="31" s="1"/>
  <c r="ET39" i="35"/>
  <c r="ET39" i="31" s="1"/>
  <c r="AL109" i="35"/>
  <c r="AL109" i="31" s="1"/>
  <c r="DL82" i="35"/>
  <c r="DL82" i="31" s="1"/>
  <c r="ER85" i="35"/>
  <c r="ER85" i="31" s="1"/>
  <c r="AF78" i="35"/>
  <c r="EF25" i="35"/>
  <c r="EF25" i="31" s="1"/>
  <c r="DU74" i="35"/>
  <c r="DU74" i="31" s="1"/>
  <c r="DR60" i="35"/>
  <c r="DR60" i="31" s="1"/>
  <c r="CN61" i="35"/>
  <c r="CN61" i="31" s="1"/>
  <c r="AI96" i="35"/>
  <c r="AI96" i="31" s="1"/>
  <c r="CG104" i="35"/>
  <c r="CG104" i="31" s="1"/>
  <c r="DS89" i="35"/>
  <c r="DS89" i="31" s="1"/>
  <c r="BR105" i="35"/>
  <c r="BR105" i="31" s="1"/>
  <c r="ER39" i="35"/>
  <c r="ER39" i="31" s="1"/>
  <c r="AG85" i="35"/>
  <c r="AG85" i="31" s="1"/>
  <c r="DJ86" i="35"/>
  <c r="DJ86" i="31" s="1"/>
  <c r="EP100" i="35"/>
  <c r="EP100" i="31" s="1"/>
  <c r="CR94" i="35"/>
  <c r="CR94" i="31" s="1"/>
  <c r="AN38" i="35"/>
  <c r="AN38" i="31" s="1"/>
  <c r="ED31" i="35"/>
  <c r="ED31" i="31" s="1"/>
  <c r="AT58" i="35"/>
  <c r="AT58" i="31" s="1"/>
  <c r="BE79" i="35"/>
  <c r="BE79" i="31" s="1"/>
  <c r="EM69" i="35"/>
  <c r="EM69" i="31" s="1"/>
  <c r="BM90" i="35"/>
  <c r="BM90" i="31" s="1"/>
  <c r="BE88" i="35"/>
  <c r="BE88" i="31" s="1"/>
  <c r="EL89" i="35"/>
  <c r="EL89" i="31" s="1"/>
  <c r="BH72" i="35"/>
  <c r="BH72" i="31" s="1"/>
  <c r="ED82" i="35"/>
  <c r="ED82" i="31" s="1"/>
  <c r="BL91" i="35"/>
  <c r="BL91" i="31" s="1"/>
  <c r="EV80" i="35"/>
  <c r="EV80" i="31" s="1"/>
  <c r="CH72" i="35"/>
  <c r="CH72" i="31" s="1"/>
  <c r="EX86" i="35"/>
  <c r="EX86" i="31" s="1"/>
  <c r="BK85" i="35"/>
  <c r="BK85" i="31" s="1"/>
  <c r="CS89" i="35"/>
  <c r="CS89" i="31" s="1"/>
  <c r="DY110" i="35"/>
  <c r="DY110" i="31" s="1"/>
  <c r="CM58" i="35"/>
  <c r="CM58" i="31" s="1"/>
  <c r="BW104" i="35"/>
  <c r="BW104" i="31" s="1"/>
  <c r="DO105" i="35"/>
  <c r="DO105" i="31" s="1"/>
  <c r="EU103" i="35"/>
  <c r="EU103" i="31" s="1"/>
  <c r="DF57" i="35"/>
  <c r="DF57" i="31" s="1"/>
  <c r="BI59" i="35"/>
  <c r="BI59" i="31" s="1"/>
  <c r="BC69" i="35"/>
  <c r="BC69" i="31" s="1"/>
  <c r="DD72" i="35"/>
  <c r="DD72" i="31" s="1"/>
  <c r="DQ35" i="35"/>
  <c r="DQ35" i="31" s="1"/>
  <c r="AO87" i="35"/>
  <c r="AO87" i="31" s="1"/>
  <c r="CI107" i="35"/>
  <c r="CI107" i="31" s="1"/>
  <c r="DU109" i="35"/>
  <c r="DU109" i="31" s="1"/>
  <c r="AU93" i="35"/>
  <c r="AU93" i="31" s="1"/>
  <c r="EG57" i="35"/>
  <c r="EG57" i="31" s="1"/>
  <c r="AT40" i="35"/>
  <c r="AT40" i="31" s="1"/>
  <c r="DV90" i="35"/>
  <c r="DV90" i="31" s="1"/>
  <c r="BS95" i="35"/>
  <c r="BS95" i="31" s="1"/>
  <c r="CX58" i="35"/>
  <c r="CX58" i="31" s="1"/>
  <c r="CX95" i="35"/>
  <c r="CX95" i="31" s="1"/>
  <c r="DI61" i="35"/>
  <c r="DI61" i="31" s="1"/>
  <c r="DV36" i="35"/>
  <c r="DV36" i="31" s="1"/>
  <c r="BA88" i="35"/>
  <c r="BA88" i="31" s="1"/>
  <c r="CH108" i="35"/>
  <c r="CH108" i="31" s="1"/>
  <c r="DT102" i="35"/>
  <c r="DT102" i="31" s="1"/>
  <c r="CP87" i="35"/>
  <c r="CP87" i="31" s="1"/>
  <c r="BB78" i="35"/>
  <c r="BB78" i="31" s="1"/>
  <c r="AX68" i="35"/>
  <c r="AX68" i="31" s="1"/>
  <c r="ER77" i="35"/>
  <c r="ER77" i="31" s="1"/>
  <c r="DK34" i="35"/>
  <c r="DK34" i="31" s="1"/>
  <c r="AF98" i="35"/>
  <c r="BP101" i="35"/>
  <c r="BP101" i="31" s="1"/>
  <c r="DK93" i="35"/>
  <c r="DK93" i="31" s="1"/>
  <c r="EQ89" i="35"/>
  <c r="EQ89" i="31" s="1"/>
  <c r="AH111" i="35"/>
  <c r="AH111" i="31" s="1"/>
  <c r="AN110" i="35"/>
  <c r="AN110" i="31" s="1"/>
  <c r="CC86" i="35"/>
  <c r="CC86" i="31" s="1"/>
  <c r="DR84" i="35"/>
  <c r="DR84" i="31" s="1"/>
  <c r="AT101" i="35"/>
  <c r="AT101" i="31" s="1"/>
  <c r="EU24" i="35"/>
  <c r="EU24" i="31" s="1"/>
  <c r="BB40" i="35"/>
  <c r="BB40" i="31" s="1"/>
  <c r="BG31" i="35"/>
  <c r="BG31" i="31" s="1"/>
  <c r="BE35" i="35"/>
  <c r="BE35" i="31" s="1"/>
  <c r="DM103" i="35"/>
  <c r="DM103" i="31" s="1"/>
  <c r="CO58" i="35"/>
  <c r="CO58" i="31" s="1"/>
  <c r="AY40" i="35"/>
  <c r="AY40" i="31" s="1"/>
  <c r="BL32" i="35"/>
  <c r="BL32" i="31" s="1"/>
  <c r="DX25" i="35"/>
  <c r="DX25" i="31" s="1"/>
  <c r="CQ37" i="35"/>
  <c r="CQ37" i="31" s="1"/>
  <c r="DY64" i="35"/>
  <c r="DY64" i="31" s="1"/>
  <c r="DP72" i="35"/>
  <c r="DP72" i="31" s="1"/>
  <c r="AP77" i="35"/>
  <c r="AP77" i="31" s="1"/>
  <c r="EC74" i="35"/>
  <c r="EC74" i="31" s="1"/>
  <c r="DW78" i="35"/>
  <c r="DW78" i="31" s="1"/>
  <c r="ES33" i="35"/>
  <c r="ES33" i="31" s="1"/>
  <c r="AW101" i="35"/>
  <c r="AW101" i="31" s="1"/>
  <c r="DQ96" i="35"/>
  <c r="DQ96" i="31" s="1"/>
  <c r="EW93" i="35"/>
  <c r="EW93" i="31" s="1"/>
  <c r="CF70" i="35"/>
  <c r="CF70" i="31" s="1"/>
  <c r="ET69" i="35"/>
  <c r="ET69" i="31" s="1"/>
  <c r="EX66" i="35"/>
  <c r="EX66" i="31" s="1"/>
  <c r="CC34" i="35"/>
  <c r="CC34" i="31" s="1"/>
  <c r="AV68" i="35"/>
  <c r="AV68" i="31" s="1"/>
  <c r="CB70" i="35"/>
  <c r="CB70" i="31" s="1"/>
  <c r="AG38" i="35"/>
  <c r="AG38" i="31" s="1"/>
  <c r="BG84" i="35"/>
  <c r="BG84" i="31" s="1"/>
  <c r="CO89" i="35"/>
  <c r="CO89" i="31" s="1"/>
  <c r="DX96" i="35"/>
  <c r="DX96" i="31" s="1"/>
  <c r="EN93" i="35"/>
  <c r="EN93" i="31" s="1"/>
  <c r="BW39" i="35"/>
  <c r="BW39" i="31" s="1"/>
  <c r="BZ67" i="35"/>
  <c r="BZ67" i="31" s="1"/>
  <c r="EH66" i="35"/>
  <c r="EH66" i="31" s="1"/>
  <c r="EU79" i="35"/>
  <c r="EU79" i="31" s="1"/>
  <c r="EM33" i="35"/>
  <c r="EM33" i="31" s="1"/>
  <c r="BI95" i="35"/>
  <c r="BI95" i="31" s="1"/>
  <c r="DG108" i="35"/>
  <c r="DG108" i="31" s="1"/>
  <c r="CQ82" i="35"/>
  <c r="CQ82" i="31" s="1"/>
  <c r="AR73" i="35"/>
  <c r="AR73" i="31" s="1"/>
  <c r="AZ62" i="35"/>
  <c r="AZ62" i="31" s="1"/>
  <c r="ES70" i="35"/>
  <c r="ES70" i="31" s="1"/>
  <c r="DC72" i="35"/>
  <c r="DC72" i="31" s="1"/>
  <c r="CS33" i="35"/>
  <c r="CS33" i="31" s="1"/>
  <c r="BU103" i="35"/>
  <c r="BU103" i="31" s="1"/>
  <c r="EC104" i="35"/>
  <c r="EC104" i="31" s="1"/>
  <c r="CF90" i="35"/>
  <c r="CF90" i="31" s="1"/>
  <c r="EL58" i="35"/>
  <c r="EL58" i="31" s="1"/>
  <c r="AJ96" i="35"/>
  <c r="AJ96" i="31" s="1"/>
  <c r="AL96" i="35"/>
  <c r="AL96" i="31" s="1"/>
  <c r="CV98" i="35"/>
  <c r="CV98" i="31" s="1"/>
  <c r="ER109" i="35"/>
  <c r="ER109" i="31" s="1"/>
  <c r="AN63" i="35"/>
  <c r="AN63" i="31" s="1"/>
  <c r="DU62" i="35"/>
  <c r="DU62" i="31" s="1"/>
  <c r="DL75" i="35"/>
  <c r="DL75" i="31" s="1"/>
  <c r="CN58" i="35"/>
  <c r="CN58" i="31" s="1"/>
  <c r="AY31" i="35"/>
  <c r="AY31" i="31" s="1"/>
  <c r="AI94" i="35"/>
  <c r="AI94" i="31" s="1"/>
  <c r="AY95" i="35"/>
  <c r="AY95" i="31" s="1"/>
  <c r="DC106" i="35"/>
  <c r="DC106" i="31" s="1"/>
  <c r="DS95" i="35"/>
  <c r="DS95" i="31" s="1"/>
  <c r="EI91" i="35"/>
  <c r="EI91" i="31" s="1"/>
  <c r="CH25" i="35"/>
  <c r="CH25" i="31" s="1"/>
  <c r="ER37" i="35"/>
  <c r="ER37" i="31" s="1"/>
  <c r="AG99" i="35"/>
  <c r="AG99" i="31" s="1"/>
  <c r="CT98" i="35"/>
  <c r="CT98" i="31" s="1"/>
  <c r="DZ96" i="35"/>
  <c r="DZ96" i="31" s="1"/>
  <c r="CR104" i="35"/>
  <c r="CR104" i="31" s="1"/>
  <c r="EK36" i="35"/>
  <c r="EK36" i="31" s="1"/>
  <c r="ED32" i="35"/>
  <c r="ED32" i="31" s="1"/>
  <c r="BE67" i="35"/>
  <c r="BE67" i="31" s="1"/>
  <c r="EM70" i="35"/>
  <c r="EM70" i="31" s="1"/>
  <c r="BM96" i="35"/>
  <c r="BM96" i="31" s="1"/>
  <c r="DF89" i="35"/>
  <c r="DF89" i="31" s="1"/>
  <c r="BH64" i="35"/>
  <c r="BH64" i="31" s="1"/>
  <c r="AQ102" i="35"/>
  <c r="AQ102" i="31" s="1"/>
  <c r="BL88" i="35"/>
  <c r="BL88" i="31" s="1"/>
  <c r="BP37" i="35"/>
  <c r="BP37" i="31" s="1"/>
  <c r="DI36" i="35"/>
  <c r="DI36" i="31" s="1"/>
  <c r="DZ25" i="35"/>
  <c r="DZ25" i="31" s="1"/>
  <c r="BF67" i="35"/>
  <c r="BF67" i="31" s="1"/>
  <c r="CS71" i="35"/>
  <c r="CS71" i="31" s="1"/>
  <c r="AS68" i="35"/>
  <c r="AS68" i="31" s="1"/>
  <c r="BJ78" i="35"/>
  <c r="BJ78" i="31" s="1"/>
  <c r="CW63" i="35"/>
  <c r="CW63" i="31" s="1"/>
  <c r="BQ76" i="35"/>
  <c r="BQ76" i="31" s="1"/>
  <c r="CH65" i="35"/>
  <c r="CH65" i="31" s="1"/>
  <c r="EK32" i="35"/>
  <c r="EK32" i="31" s="1"/>
  <c r="BK96" i="35"/>
  <c r="BK96" i="31" s="1"/>
  <c r="DI83" i="35"/>
  <c r="DI83" i="31" s="1"/>
  <c r="EO110" i="35"/>
  <c r="EO110" i="31" s="1"/>
  <c r="AJ67" i="35"/>
  <c r="AJ67" i="31" s="1"/>
  <c r="CA67" i="35"/>
  <c r="CA67" i="31" s="1"/>
  <c r="DN72" i="35"/>
  <c r="DN72" i="31" s="1"/>
  <c r="BW64" i="35"/>
  <c r="BW64" i="31" s="1"/>
  <c r="DZ31" i="35"/>
  <c r="DZ31" i="31" s="1"/>
  <c r="CZ56" i="35"/>
  <c r="CZ56" i="31" s="1"/>
  <c r="AN31" i="35"/>
  <c r="AN31" i="31" s="1"/>
  <c r="CC38" i="35"/>
  <c r="CC38" i="31" s="1"/>
  <c r="BF92" i="35"/>
  <c r="BF92" i="31" s="1"/>
  <c r="CA86" i="35"/>
  <c r="CA86" i="31" s="1"/>
  <c r="DP95" i="35"/>
  <c r="DP95" i="31" s="1"/>
  <c r="BI38" i="35"/>
  <c r="BI38" i="31" s="1"/>
  <c r="CQ56" i="35"/>
  <c r="CQ56" i="31" s="1"/>
  <c r="DB56" i="35"/>
  <c r="DB56" i="31" s="1"/>
  <c r="CM56" i="35"/>
  <c r="CM56" i="31" s="1"/>
  <c r="AT31" i="35"/>
  <c r="AT31" i="31" s="1"/>
  <c r="EE80" i="35"/>
  <c r="EE80" i="31" s="1"/>
  <c r="AH87" i="35"/>
  <c r="AH87" i="31" s="1"/>
  <c r="CY82" i="35"/>
  <c r="CY82" i="31" s="1"/>
  <c r="DO86" i="35"/>
  <c r="DO86" i="31" s="1"/>
  <c r="EU110" i="35"/>
  <c r="EU110" i="31" s="1"/>
  <c r="BM69" i="35"/>
  <c r="BM69" i="31" s="1"/>
  <c r="CU79" i="35"/>
  <c r="CU79" i="31" s="1"/>
  <c r="BN62" i="35"/>
  <c r="BN62" i="31" s="1"/>
  <c r="DJ60" i="35"/>
  <c r="DJ60" i="31" s="1"/>
  <c r="AV35" i="35"/>
  <c r="AV35" i="31" s="1"/>
  <c r="EW34" i="35"/>
  <c r="EW34" i="31" s="1"/>
  <c r="BY93" i="35"/>
  <c r="BY93" i="31" s="1"/>
  <c r="DE92" i="35"/>
  <c r="DE92" i="31" s="1"/>
  <c r="EK91" i="35"/>
  <c r="EK91" i="31" s="1"/>
  <c r="BY61" i="35"/>
  <c r="BY61" i="31" s="1"/>
  <c r="DX68" i="35"/>
  <c r="DX68" i="31" s="1"/>
  <c r="BB105" i="35"/>
  <c r="BB105" i="31" s="1"/>
  <c r="DV88" i="35"/>
  <c r="DV88" i="31" s="1"/>
  <c r="CQ25" i="35"/>
  <c r="CQ25" i="31" s="1"/>
  <c r="CX84" i="35"/>
  <c r="CX84" i="31" s="1"/>
  <c r="AH66" i="35"/>
  <c r="AH66" i="31" s="1"/>
  <c r="DV39" i="35"/>
  <c r="DV39" i="31" s="1"/>
  <c r="BA93" i="35"/>
  <c r="BA93" i="31" s="1"/>
  <c r="CH92" i="35"/>
  <c r="CH92" i="31" s="1"/>
  <c r="DT92" i="35"/>
  <c r="DT92" i="31" s="1"/>
  <c r="BB64" i="35"/>
  <c r="BB64" i="31" s="1"/>
  <c r="AX65" i="35"/>
  <c r="AX65" i="31" s="1"/>
  <c r="AL68" i="35"/>
  <c r="AL68" i="31" s="1"/>
  <c r="EA32" i="35"/>
  <c r="EA32" i="31" s="1"/>
  <c r="DK96" i="35"/>
  <c r="DK96" i="31" s="1"/>
  <c r="EQ83" i="35"/>
  <c r="EQ83" i="31" s="1"/>
  <c r="AF21" i="35"/>
  <c r="AH19" i="35"/>
  <c r="AH19" i="31" s="1"/>
  <c r="AN86" i="35"/>
  <c r="AN86" i="31" s="1"/>
  <c r="CC100" i="35"/>
  <c r="CC100" i="31" s="1"/>
  <c r="DR98" i="35"/>
  <c r="DR98" i="31" s="1"/>
  <c r="AT107" i="35"/>
  <c r="AT107" i="31" s="1"/>
  <c r="AM38" i="35"/>
  <c r="AM38" i="31" s="1"/>
  <c r="CL33" i="35"/>
  <c r="CL33" i="31" s="1"/>
  <c r="AN24" i="35"/>
  <c r="AN24" i="31" s="1"/>
  <c r="AN49" i="34" s="1"/>
  <c r="DC24" i="35"/>
  <c r="DC24" i="31" s="1"/>
  <c r="BV90" i="35"/>
  <c r="BV90" i="31" s="1"/>
  <c r="BL81" i="35"/>
  <c r="BL81" i="31" s="1"/>
  <c r="BJ34" i="35"/>
  <c r="BJ34" i="31" s="1"/>
  <c r="DH34" i="35"/>
  <c r="DH34" i="31" s="1"/>
  <c r="AG24" i="35"/>
  <c r="AG24" i="31" s="1"/>
  <c r="CG39" i="35"/>
  <c r="CG39" i="31" s="1"/>
  <c r="EI39" i="35"/>
  <c r="EI39" i="31" s="1"/>
  <c r="CB36" i="35"/>
  <c r="CB36" i="31" s="1"/>
  <c r="EG38" i="35"/>
  <c r="EG38" i="31" s="1"/>
  <c r="CQ39" i="35"/>
  <c r="CQ39" i="31" s="1"/>
  <c r="EA24" i="35"/>
  <c r="EA24" i="31" s="1"/>
  <c r="EA49" i="34" s="1"/>
  <c r="CK66" i="35"/>
  <c r="CK66" i="31" s="1"/>
  <c r="DY74" i="35"/>
  <c r="DY74" i="31" s="1"/>
  <c r="DY60" i="35"/>
  <c r="DY60" i="31" s="1"/>
  <c r="DV73" i="35"/>
  <c r="DV73" i="31" s="1"/>
  <c r="DP79" i="35"/>
  <c r="DP79" i="31" s="1"/>
  <c r="DP74" i="35"/>
  <c r="DP74" i="31" s="1"/>
  <c r="DG57" i="35"/>
  <c r="DG57" i="31" s="1"/>
  <c r="CY68" i="35"/>
  <c r="CY68" i="31" s="1"/>
  <c r="CY63" i="35"/>
  <c r="CY63" i="31" s="1"/>
  <c r="AP60" i="35"/>
  <c r="AP60" i="31" s="1"/>
  <c r="BX74" i="35"/>
  <c r="BX74" i="31" s="1"/>
  <c r="BX69" i="35"/>
  <c r="BX69" i="31" s="1"/>
  <c r="AG58" i="35"/>
  <c r="AG58" i="31" s="1"/>
  <c r="EC73" i="35"/>
  <c r="EC73" i="31" s="1"/>
  <c r="EC66" i="35"/>
  <c r="EC66" i="31" s="1"/>
  <c r="DZ63" i="35"/>
  <c r="DZ63" i="31" s="1"/>
  <c r="DT69" i="35"/>
  <c r="DT69" i="31" s="1"/>
  <c r="DT67" i="35"/>
  <c r="DT67" i="31" s="1"/>
  <c r="DW58" i="35"/>
  <c r="DW58" i="31" s="1"/>
  <c r="AO34" i="35"/>
  <c r="AO34" i="31" s="1"/>
  <c r="BU32" i="35"/>
  <c r="BU32" i="31" s="1"/>
  <c r="DM34" i="35"/>
  <c r="DM34" i="31" s="1"/>
  <c r="ES35" i="35"/>
  <c r="ES35" i="31" s="1"/>
  <c r="AF37" i="35"/>
  <c r="CD94" i="35"/>
  <c r="CD94" i="31" s="1"/>
  <c r="AW95" i="35"/>
  <c r="AW95" i="31" s="1"/>
  <c r="AW92" i="35"/>
  <c r="AW92" i="31" s="1"/>
  <c r="CB106" i="35"/>
  <c r="CB106" i="31" s="1"/>
  <c r="CB97" i="35"/>
  <c r="CB97" i="31" s="1"/>
  <c r="DA93" i="35"/>
  <c r="DA93" i="31" s="1"/>
  <c r="DA100" i="35"/>
  <c r="DA100" i="31" s="1"/>
  <c r="DQ90" i="35"/>
  <c r="DQ90" i="31" s="1"/>
  <c r="DQ106" i="35"/>
  <c r="DQ106" i="31" s="1"/>
  <c r="EG108" i="35"/>
  <c r="EG108" i="31" s="1"/>
  <c r="EW107" i="35"/>
  <c r="EW107" i="31" s="1"/>
  <c r="EW99" i="35"/>
  <c r="EW99" i="31" s="1"/>
  <c r="BA66" i="35"/>
  <c r="BA66" i="31" s="1"/>
  <c r="CF79" i="35"/>
  <c r="CF79" i="31" s="1"/>
  <c r="CF77" i="35"/>
  <c r="CF77" i="31" s="1"/>
  <c r="AW68" i="35"/>
  <c r="AW68" i="31" s="1"/>
  <c r="EW73" i="35"/>
  <c r="EW73" i="31" s="1"/>
  <c r="EW67" i="35"/>
  <c r="EW67" i="31" s="1"/>
  <c r="ET58" i="35"/>
  <c r="ET58" i="31" s="1"/>
  <c r="EN62" i="35"/>
  <c r="EN62" i="31" s="1"/>
  <c r="EN74" i="35"/>
  <c r="EN74" i="31" s="1"/>
  <c r="EX70" i="35"/>
  <c r="EX70" i="31" s="1"/>
  <c r="EI72" i="35"/>
  <c r="EI72" i="31" s="1"/>
  <c r="EI79" i="35"/>
  <c r="EI79" i="31" s="1"/>
  <c r="AX31" i="35"/>
  <c r="AX31" i="31" s="1"/>
  <c r="DB80" i="35"/>
  <c r="DB80" i="31" s="1"/>
  <c r="EH33" i="35"/>
  <c r="EH33" i="31" s="1"/>
  <c r="CK88" i="35"/>
  <c r="CK88" i="31" s="1"/>
  <c r="CK97" i="35"/>
  <c r="CK97" i="31" s="1"/>
  <c r="AV74" i="35"/>
  <c r="AV74" i="31" s="1"/>
  <c r="EO61" i="35"/>
  <c r="EO61" i="31" s="1"/>
  <c r="EO62" i="35"/>
  <c r="EO62" i="31" s="1"/>
  <c r="AO64" i="35"/>
  <c r="AO64" i="31" s="1"/>
  <c r="CB60" i="35"/>
  <c r="CB60" i="31" s="1"/>
  <c r="CB58" i="35"/>
  <c r="CB58" i="31" s="1"/>
  <c r="CJ33" i="35"/>
  <c r="CJ33" i="31" s="1"/>
  <c r="CH33" i="35"/>
  <c r="CH33" i="31" s="1"/>
  <c r="DT33" i="35"/>
  <c r="DT33" i="31" s="1"/>
  <c r="CT36" i="35"/>
  <c r="CT36" i="31" s="1"/>
  <c r="EP40" i="35"/>
  <c r="EP40" i="31" s="1"/>
  <c r="BG107" i="35"/>
  <c r="BG107" i="31" s="1"/>
  <c r="BG87" i="35"/>
  <c r="BG87" i="31" s="1"/>
  <c r="CE91" i="35"/>
  <c r="CE91" i="31" s="1"/>
  <c r="CE99" i="35"/>
  <c r="CE99" i="31" s="1"/>
  <c r="BJ93" i="35"/>
  <c r="BJ93" i="31" s="1"/>
  <c r="BJ91" i="35"/>
  <c r="BJ91" i="31" s="1"/>
  <c r="CO109" i="35"/>
  <c r="CO109" i="31" s="1"/>
  <c r="CO88" i="35"/>
  <c r="CO88" i="31" s="1"/>
  <c r="DH99" i="35"/>
  <c r="DH99" i="31" s="1"/>
  <c r="DX107" i="35"/>
  <c r="DX107" i="31" s="1"/>
  <c r="DX105" i="35"/>
  <c r="DX105" i="31" s="1"/>
  <c r="EN108" i="35"/>
  <c r="EN108" i="31" s="1"/>
  <c r="EN84" i="35"/>
  <c r="EN84" i="31" s="1"/>
  <c r="AV83" i="35"/>
  <c r="AV83" i="31" s="1"/>
  <c r="AV95" i="35"/>
  <c r="AV95" i="31" s="1"/>
  <c r="DO71" i="35"/>
  <c r="DO71" i="31" s="1"/>
  <c r="AR39" i="35"/>
  <c r="AR39" i="31" s="1"/>
  <c r="DO38" i="35"/>
  <c r="DO38" i="31" s="1"/>
  <c r="BG37" i="35"/>
  <c r="BG37" i="31" s="1"/>
  <c r="AU58" i="35"/>
  <c r="AU58" i="31" s="1"/>
  <c r="AU74" i="35"/>
  <c r="AU74" i="31" s="1"/>
  <c r="BZ57" i="35"/>
  <c r="BZ57" i="31" s="1"/>
  <c r="CC63" i="35"/>
  <c r="CC63" i="31" s="1"/>
  <c r="CC75" i="35"/>
  <c r="CC75" i="31" s="1"/>
  <c r="EK78" i="35"/>
  <c r="EK78" i="31" s="1"/>
  <c r="EH61" i="35"/>
  <c r="EH61" i="31" s="1"/>
  <c r="EH76" i="35"/>
  <c r="EH76" i="31" s="1"/>
  <c r="EB64" i="35"/>
  <c r="EB64" i="31" s="1"/>
  <c r="AY68" i="35"/>
  <c r="AY68" i="31" s="1"/>
  <c r="AY61" i="35"/>
  <c r="AY61" i="31" s="1"/>
  <c r="EU71" i="35"/>
  <c r="EU71" i="31" s="1"/>
  <c r="BH34" i="35"/>
  <c r="BH34" i="31" s="1"/>
  <c r="BI33" i="35"/>
  <c r="BI33" i="31" s="1"/>
  <c r="DG80" i="35"/>
  <c r="DG80" i="31" s="1"/>
  <c r="BZ96" i="35"/>
  <c r="BZ96" i="31" s="1"/>
  <c r="BZ108" i="35"/>
  <c r="BZ108" i="31" s="1"/>
  <c r="BI90" i="35"/>
  <c r="BI90" i="31" s="1"/>
  <c r="BI100" i="35"/>
  <c r="BI100" i="31" s="1"/>
  <c r="CN102" i="35"/>
  <c r="CN102" i="31" s="1"/>
  <c r="CN91" i="35"/>
  <c r="CN91" i="31" s="1"/>
  <c r="DG84" i="35"/>
  <c r="DG84" i="31" s="1"/>
  <c r="DG100" i="35"/>
  <c r="DG100" i="31" s="1"/>
  <c r="DW89" i="35"/>
  <c r="DW89" i="31" s="1"/>
  <c r="EM99" i="35"/>
  <c r="EM99" i="31" s="1"/>
  <c r="EM102" i="35"/>
  <c r="EM102" i="31" s="1"/>
  <c r="CQ85" i="35"/>
  <c r="CQ85" i="31" s="1"/>
  <c r="CQ107" i="35"/>
  <c r="CQ107" i="31" s="1"/>
  <c r="BE24" i="35"/>
  <c r="BE24" i="31" s="1"/>
  <c r="AR61" i="35"/>
  <c r="AR61" i="31" s="1"/>
  <c r="AR71" i="35"/>
  <c r="AR71" i="31" s="1"/>
  <c r="EF57" i="35"/>
  <c r="EF57" i="31" s="1"/>
  <c r="CI78" i="35"/>
  <c r="CI78" i="31" s="1"/>
  <c r="CI64" i="35"/>
  <c r="CI64" i="31" s="1"/>
  <c r="AZ59" i="35"/>
  <c r="AZ59" i="31" s="1"/>
  <c r="CE63" i="35"/>
  <c r="CE63" i="31" s="1"/>
  <c r="CE59" i="35"/>
  <c r="CE59" i="31" s="1"/>
  <c r="BP64" i="35"/>
  <c r="BP64" i="31" s="1"/>
  <c r="ES78" i="35"/>
  <c r="ES78" i="31" s="1"/>
  <c r="ES76" i="35"/>
  <c r="ES76" i="31" s="1"/>
  <c r="EP70" i="35"/>
  <c r="EP70" i="31" s="1"/>
  <c r="EJ65" i="35"/>
  <c r="EJ65" i="31" s="1"/>
  <c r="EJ75" i="35"/>
  <c r="EJ75" i="31" s="1"/>
  <c r="DC77" i="35"/>
  <c r="DC77" i="31" s="1"/>
  <c r="AH35" i="35"/>
  <c r="AH35" i="31" s="1"/>
  <c r="CR33" i="35"/>
  <c r="CR33" i="31" s="1"/>
  <c r="CS34" i="35"/>
  <c r="CS34" i="31" s="1"/>
  <c r="EO35" i="35"/>
  <c r="EO35" i="31" s="1"/>
  <c r="BH105" i="35"/>
  <c r="BH105" i="31" s="1"/>
  <c r="BU96" i="35"/>
  <c r="BU96" i="31" s="1"/>
  <c r="BU84" i="35"/>
  <c r="BU84" i="31" s="1"/>
  <c r="CW86" i="35"/>
  <c r="CW86" i="31" s="1"/>
  <c r="CW84" i="35"/>
  <c r="CW84" i="31" s="1"/>
  <c r="EC110" i="35"/>
  <c r="EC110" i="31" s="1"/>
  <c r="EC91" i="35"/>
  <c r="EC91" i="31" s="1"/>
  <c r="DA64" i="35"/>
  <c r="DA64" i="31" s="1"/>
  <c r="DA62" i="35"/>
  <c r="DA62" i="31" s="1"/>
  <c r="CF89" i="35"/>
  <c r="CF89" i="31" s="1"/>
  <c r="CF99" i="35"/>
  <c r="CF99" i="31" s="1"/>
  <c r="DN109" i="35"/>
  <c r="DN109" i="31" s="1"/>
  <c r="DN93" i="35"/>
  <c r="DN93" i="31" s="1"/>
  <c r="CD72" i="35"/>
  <c r="CD72" i="31" s="1"/>
  <c r="EL56" i="35"/>
  <c r="EL56" i="31" s="1"/>
  <c r="EL74" i="35"/>
  <c r="EL74" i="31" s="1"/>
  <c r="CX36" i="35"/>
  <c r="CX36" i="31" s="1"/>
  <c r="ET40" i="35"/>
  <c r="ET40" i="31" s="1"/>
  <c r="AJ106" i="35"/>
  <c r="AJ106" i="31" s="1"/>
  <c r="AJ88" i="35"/>
  <c r="AJ88" i="31" s="1"/>
  <c r="AL105" i="35"/>
  <c r="AL105" i="31" s="1"/>
  <c r="AL101" i="35"/>
  <c r="AL101" i="31" s="1"/>
  <c r="BQ95" i="35"/>
  <c r="BQ95" i="31" s="1"/>
  <c r="BQ109" i="35"/>
  <c r="BQ109" i="31" s="1"/>
  <c r="CV99" i="35"/>
  <c r="CV99" i="31" s="1"/>
  <c r="CV94" i="35"/>
  <c r="CV94" i="31" s="1"/>
  <c r="DL102" i="35"/>
  <c r="DL102" i="31" s="1"/>
  <c r="EB96" i="35"/>
  <c r="EB96" i="31" s="1"/>
  <c r="EB100" i="35"/>
  <c r="EB100" i="31" s="1"/>
  <c r="ER106" i="35"/>
  <c r="ER106" i="31" s="1"/>
  <c r="ER110" i="35"/>
  <c r="ER110" i="31" s="1"/>
  <c r="BN107" i="35"/>
  <c r="BN107" i="31" s="1"/>
  <c r="BN89" i="35"/>
  <c r="BN89" i="31" s="1"/>
  <c r="CO25" i="35"/>
  <c r="CO25" i="31" s="1"/>
  <c r="AN59" i="35"/>
  <c r="AN59" i="31" s="1"/>
  <c r="BS75" i="35"/>
  <c r="BS75" i="31" s="1"/>
  <c r="BS69" i="35"/>
  <c r="BS69" i="31" s="1"/>
  <c r="BD61" i="35"/>
  <c r="BD61" i="31" s="1"/>
  <c r="DU66" i="35"/>
  <c r="DU66" i="31" s="1"/>
  <c r="DU67" i="35"/>
  <c r="DU67" i="31" s="1"/>
  <c r="DR65" i="35"/>
  <c r="DR65" i="31" s="1"/>
  <c r="DL69" i="35"/>
  <c r="DL69" i="31" s="1"/>
  <c r="DL73" i="35"/>
  <c r="DL73" i="31" s="1"/>
  <c r="EQ71" i="35"/>
  <c r="EQ71" i="31" s="1"/>
  <c r="CN57" i="35"/>
  <c r="CN57" i="31" s="1"/>
  <c r="CN72" i="35"/>
  <c r="CN72" i="31" s="1"/>
  <c r="AY35" i="35"/>
  <c r="AY35" i="31" s="1"/>
  <c r="DC32" i="35"/>
  <c r="DC32" i="31" s="1"/>
  <c r="EI34" i="35"/>
  <c r="EI34" i="31" s="1"/>
  <c r="AI92" i="35"/>
  <c r="AI92" i="31" s="1"/>
  <c r="AI86" i="35"/>
  <c r="AI86" i="31" s="1"/>
  <c r="AY100" i="35"/>
  <c r="AY100" i="31" s="1"/>
  <c r="AY103" i="35"/>
  <c r="AY103" i="31" s="1"/>
  <c r="CG88" i="35"/>
  <c r="CG88" i="31" s="1"/>
  <c r="CG83" i="35"/>
  <c r="CG83" i="31" s="1"/>
  <c r="DC85" i="35"/>
  <c r="DC85" i="31" s="1"/>
  <c r="DS107" i="35"/>
  <c r="DS107" i="31" s="1"/>
  <c r="DS91" i="35"/>
  <c r="DS91" i="31" s="1"/>
  <c r="EI98" i="35"/>
  <c r="EI98" i="31" s="1"/>
  <c r="EI97" i="35"/>
  <c r="EI97" i="31" s="1"/>
  <c r="BR103" i="35"/>
  <c r="BR103" i="31" s="1"/>
  <c r="BR101" i="35"/>
  <c r="BR101" i="31" s="1"/>
  <c r="AL38" i="35"/>
  <c r="AL38" i="31" s="1"/>
  <c r="DL40" i="35"/>
  <c r="DL40" i="31" s="1"/>
  <c r="CF36" i="35"/>
  <c r="CF36" i="31" s="1"/>
  <c r="CL95" i="35"/>
  <c r="CL95" i="31" s="1"/>
  <c r="CL102" i="35"/>
  <c r="CL102" i="31" s="1"/>
  <c r="AG104" i="35"/>
  <c r="AG104" i="31" s="1"/>
  <c r="BO104" i="35"/>
  <c r="BO104" i="31" s="1"/>
  <c r="BO109" i="35"/>
  <c r="BO109" i="31" s="1"/>
  <c r="CT85" i="35"/>
  <c r="CT85" i="31" s="1"/>
  <c r="CT104" i="35"/>
  <c r="CT104" i="31" s="1"/>
  <c r="DJ87" i="35"/>
  <c r="DJ87" i="31" s="1"/>
  <c r="DJ85" i="35"/>
  <c r="DJ85" i="31" s="1"/>
  <c r="DZ101" i="35"/>
  <c r="DZ101" i="31" s="1"/>
  <c r="DZ92" i="35"/>
  <c r="DZ92" i="31" s="1"/>
  <c r="EP85" i="35"/>
  <c r="EP85" i="31" s="1"/>
  <c r="CR82" i="35"/>
  <c r="CR82" i="31" s="1"/>
  <c r="CR105" i="35"/>
  <c r="CR105" i="31" s="1"/>
  <c r="DE40" i="35"/>
  <c r="DE40" i="31" s="1"/>
  <c r="AN39" i="35"/>
  <c r="AN39" i="31" s="1"/>
  <c r="BX34" i="35"/>
  <c r="BX34" i="31" s="1"/>
  <c r="BV81" i="35"/>
  <c r="BV81" i="31" s="1"/>
  <c r="DN34" i="35"/>
  <c r="DN34" i="31" s="1"/>
  <c r="AT78" i="35"/>
  <c r="AT78" i="31" s="1"/>
  <c r="BE69" i="35"/>
  <c r="BE69" i="31" s="1"/>
  <c r="BE78" i="35"/>
  <c r="BE78" i="31" s="1"/>
  <c r="ED76" i="35"/>
  <c r="ED76" i="31" s="1"/>
  <c r="EM60" i="35"/>
  <c r="EM60" i="31" s="1"/>
  <c r="EM66" i="35"/>
  <c r="EM66" i="31" s="1"/>
  <c r="DH36" i="35"/>
  <c r="DH36" i="31" s="1"/>
  <c r="BM99" i="35"/>
  <c r="BM99" i="31" s="1"/>
  <c r="BM101" i="35"/>
  <c r="BM101" i="31" s="1"/>
  <c r="BE95" i="35"/>
  <c r="BE95" i="31" s="1"/>
  <c r="BE92" i="35"/>
  <c r="BE92" i="31" s="1"/>
  <c r="DF95" i="35"/>
  <c r="DF95" i="31" s="1"/>
  <c r="DF109" i="35"/>
  <c r="DF109" i="31" s="1"/>
  <c r="EL98" i="35"/>
  <c r="EL98" i="31" s="1"/>
  <c r="EL97" i="35"/>
  <c r="EL97" i="31" s="1"/>
  <c r="BH70" i="35"/>
  <c r="BH70" i="31" s="1"/>
  <c r="BO67" i="35"/>
  <c r="BO67" i="31" s="1"/>
  <c r="BO64" i="35"/>
  <c r="BO64" i="31" s="1"/>
  <c r="AQ101" i="35"/>
  <c r="AQ101" i="31" s="1"/>
  <c r="AQ83" i="35"/>
  <c r="AQ83" i="31" s="1"/>
  <c r="ED109" i="35"/>
  <c r="ED109" i="31" s="1"/>
  <c r="ED92" i="35"/>
  <c r="ED92" i="31" s="1"/>
  <c r="BL101" i="35"/>
  <c r="BL101" i="31" s="1"/>
  <c r="BL98" i="35"/>
  <c r="BL98" i="31" s="1"/>
  <c r="BZ35" i="35"/>
  <c r="BZ35" i="31" s="1"/>
  <c r="CZ31" i="35"/>
  <c r="CZ31" i="31" s="1"/>
  <c r="EF35" i="35"/>
  <c r="EF35" i="31" s="1"/>
  <c r="DE25" i="35"/>
  <c r="DE25" i="31" s="1"/>
  <c r="AK39" i="35"/>
  <c r="AK39" i="31" s="1"/>
  <c r="DK37" i="35"/>
  <c r="DK37" i="31" s="1"/>
  <c r="CE36" i="35"/>
  <c r="CE36" i="31" s="1"/>
  <c r="EX40" i="35"/>
  <c r="EX40" i="31" s="1"/>
  <c r="DY36" i="35"/>
  <c r="DY36" i="31" s="1"/>
  <c r="BZ39" i="35"/>
  <c r="BZ39" i="31" s="1"/>
  <c r="CU24" i="35"/>
  <c r="CU24" i="31" s="1"/>
  <c r="CU49" i="34" s="1"/>
  <c r="BD24" i="35"/>
  <c r="BD24" i="31" s="1"/>
  <c r="BF68" i="35"/>
  <c r="BF68" i="31" s="1"/>
  <c r="BF64" i="35"/>
  <c r="BF64" i="31" s="1"/>
  <c r="CS65" i="35"/>
  <c r="CS65" i="31" s="1"/>
  <c r="BV71" i="35"/>
  <c r="BV71" i="31" s="1"/>
  <c r="BV74" i="35"/>
  <c r="BV74" i="31" s="1"/>
  <c r="AS67" i="35"/>
  <c r="AS67" i="31" s="1"/>
  <c r="EV58" i="35"/>
  <c r="EV58" i="31" s="1"/>
  <c r="EV75" i="35"/>
  <c r="EV75" i="31" s="1"/>
  <c r="BJ76" i="35"/>
  <c r="BJ76" i="31" s="1"/>
  <c r="BG59" i="35"/>
  <c r="BG59" i="31" s="1"/>
  <c r="BG67" i="35"/>
  <c r="BG67" i="31" s="1"/>
  <c r="CL79" i="35"/>
  <c r="CL79" i="31" s="1"/>
  <c r="CW59" i="35"/>
  <c r="CW59" i="31" s="1"/>
  <c r="CW74" i="35"/>
  <c r="CW74" i="31" s="1"/>
  <c r="CT76" i="35"/>
  <c r="CT76" i="31" s="1"/>
  <c r="BQ69" i="35"/>
  <c r="BQ69" i="31" s="1"/>
  <c r="BQ63" i="35"/>
  <c r="BQ63" i="31" s="1"/>
  <c r="AQ65" i="35"/>
  <c r="AQ65" i="31" s="1"/>
  <c r="CH68" i="35"/>
  <c r="CH68" i="31" s="1"/>
  <c r="CH57" i="35"/>
  <c r="CH57" i="31" s="1"/>
  <c r="CK35" i="35"/>
  <c r="CK35" i="31" s="1"/>
  <c r="DE31" i="35"/>
  <c r="DE31" i="31" s="1"/>
  <c r="EK33" i="35"/>
  <c r="EK33" i="31" s="1"/>
  <c r="AZ97" i="35"/>
  <c r="AZ97" i="31" s="1"/>
  <c r="AZ109" i="35"/>
  <c r="AZ109" i="31" s="1"/>
  <c r="EX99" i="35"/>
  <c r="EX99" i="31" s="1"/>
  <c r="EX88" i="35"/>
  <c r="EX88" i="31" s="1"/>
  <c r="BK93" i="35"/>
  <c r="BK93" i="31" s="1"/>
  <c r="CS99" i="35"/>
  <c r="CS99" i="31" s="1"/>
  <c r="CS94" i="35"/>
  <c r="CS94" i="31" s="1"/>
  <c r="DI91" i="35"/>
  <c r="DI91" i="31" s="1"/>
  <c r="DI88" i="35"/>
  <c r="DI88" i="31" s="1"/>
  <c r="DY92" i="35"/>
  <c r="DY92" i="31" s="1"/>
  <c r="DY93" i="35"/>
  <c r="DY93" i="31" s="1"/>
  <c r="EO86" i="35"/>
  <c r="EO86" i="31" s="1"/>
  <c r="EO103" i="35"/>
  <c r="EO103" i="31" s="1"/>
  <c r="BT100" i="35"/>
  <c r="BT100" i="31" s="1"/>
  <c r="AJ79" i="35"/>
  <c r="AJ79" i="31" s="1"/>
  <c r="AJ72" i="35"/>
  <c r="AJ72" i="31" s="1"/>
  <c r="BR79" i="35"/>
  <c r="BR79" i="31" s="1"/>
  <c r="CA65" i="35"/>
  <c r="CA65" i="31" s="1"/>
  <c r="CA77" i="35"/>
  <c r="CA77" i="31" s="1"/>
  <c r="DQ72" i="35"/>
  <c r="DQ72" i="31" s="1"/>
  <c r="DN59" i="35"/>
  <c r="DN59" i="31" s="1"/>
  <c r="DN73" i="35"/>
  <c r="DN73" i="31" s="1"/>
  <c r="DH64" i="35"/>
  <c r="DH64" i="31" s="1"/>
  <c r="EA60" i="35"/>
  <c r="EA60" i="31" s="1"/>
  <c r="EA59" i="35"/>
  <c r="EA59" i="31" s="1"/>
  <c r="BW59" i="35"/>
  <c r="BW59" i="31" s="1"/>
  <c r="BN31" i="35"/>
  <c r="BN31" i="31" s="1"/>
  <c r="BO35" i="35"/>
  <c r="BO35" i="31" s="1"/>
  <c r="DJ32" i="35"/>
  <c r="DJ32" i="31" s="1"/>
  <c r="EP34" i="35"/>
  <c r="EP34" i="31" s="1"/>
  <c r="CR62" i="35"/>
  <c r="CR62" i="31" s="1"/>
  <c r="CR68" i="35"/>
  <c r="CR68" i="31" s="1"/>
  <c r="CZ57" i="35"/>
  <c r="CZ57" i="31" s="1"/>
  <c r="BT78" i="35"/>
  <c r="BT78" i="31" s="1"/>
  <c r="BT79" i="35"/>
  <c r="BT79" i="31" s="1"/>
  <c r="BS80" i="35"/>
  <c r="BS80" i="31" s="1"/>
  <c r="CV35" i="35"/>
  <c r="CV35" i="31" s="1"/>
  <c r="EB33" i="35"/>
  <c r="EB33" i="31" s="1"/>
  <c r="AX40" i="35"/>
  <c r="AX40" i="31" s="1"/>
  <c r="DR40" i="35"/>
  <c r="DR40" i="31" s="1"/>
  <c r="CR36" i="35"/>
  <c r="CR36" i="31" s="1"/>
  <c r="BF85" i="35"/>
  <c r="BF85" i="31" s="1"/>
  <c r="BF102" i="35"/>
  <c r="BF102" i="31" s="1"/>
  <c r="AS88" i="35"/>
  <c r="AS88" i="31" s="1"/>
  <c r="CA96" i="35"/>
  <c r="CA96" i="31" s="1"/>
  <c r="CA93" i="35"/>
  <c r="CA93" i="31" s="1"/>
  <c r="CZ91" i="35"/>
  <c r="CZ91" i="31" s="1"/>
  <c r="CZ96" i="35"/>
  <c r="CZ96" i="31" s="1"/>
  <c r="DP92" i="35"/>
  <c r="DP92" i="31" s="1"/>
  <c r="DP101" i="35"/>
  <c r="DP101" i="31" s="1"/>
  <c r="EF99" i="35"/>
  <c r="EF99" i="31" s="1"/>
  <c r="EF98" i="35"/>
  <c r="EF98" i="31" s="1"/>
  <c r="EV102" i="35"/>
  <c r="EV102" i="31" s="1"/>
  <c r="DG38" i="35"/>
  <c r="DG38" i="31" s="1"/>
  <c r="BX36" i="35"/>
  <c r="BX36" i="31" s="1"/>
  <c r="BL60" i="35"/>
  <c r="BL60" i="31" s="1"/>
  <c r="BL69" i="35"/>
  <c r="BL69" i="31" s="1"/>
  <c r="CQ67" i="35"/>
  <c r="CQ67" i="31" s="1"/>
  <c r="DE78" i="35"/>
  <c r="DE78" i="31" s="1"/>
  <c r="DE73" i="35"/>
  <c r="DE73" i="31" s="1"/>
  <c r="DB79" i="35"/>
  <c r="DB79" i="31" s="1"/>
  <c r="CV70" i="35"/>
  <c r="CV70" i="31" s="1"/>
  <c r="CV74" i="35"/>
  <c r="CV74" i="31" s="1"/>
  <c r="CM60" i="35"/>
  <c r="CM60" i="31" s="1"/>
  <c r="BK65" i="35"/>
  <c r="BK65" i="31" s="1"/>
  <c r="BK74" i="35"/>
  <c r="BK74" i="31" s="1"/>
  <c r="BY33" i="35"/>
  <c r="BY33" i="31" s="1"/>
  <c r="BW81" i="35"/>
  <c r="BW81" i="31" s="1"/>
  <c r="DO80" i="35"/>
  <c r="DO80" i="31" s="1"/>
  <c r="AH82" i="35"/>
  <c r="AH82" i="31" s="1"/>
  <c r="AH107" i="35"/>
  <c r="AH107" i="31" s="1"/>
  <c r="AR85" i="35"/>
  <c r="AR85" i="31" s="1"/>
  <c r="AR83" i="35"/>
  <c r="AR83" i="31" s="1"/>
  <c r="BW94" i="35"/>
  <c r="BW94" i="31" s="1"/>
  <c r="BW100" i="35"/>
  <c r="BW100" i="31" s="1"/>
  <c r="CY95" i="35"/>
  <c r="CY95" i="31" s="1"/>
  <c r="CY84" i="35"/>
  <c r="CY84" i="31" s="1"/>
  <c r="DO96" i="35"/>
  <c r="DO96" i="31" s="1"/>
  <c r="DO93" i="35"/>
  <c r="DO93" i="31" s="1"/>
  <c r="EE84" i="35"/>
  <c r="EE84" i="31" s="1"/>
  <c r="EU98" i="35"/>
  <c r="EU98" i="31" s="1"/>
  <c r="EU102" i="35"/>
  <c r="EU102" i="31" s="1"/>
  <c r="EQ25" i="35"/>
  <c r="EQ25" i="31" s="1"/>
  <c r="BM66" i="35"/>
  <c r="BM66" i="31" s="1"/>
  <c r="BM78" i="35"/>
  <c r="BM78" i="31" s="1"/>
  <c r="DF71" i="35"/>
  <c r="DF71" i="31" s="1"/>
  <c r="CU69" i="35"/>
  <c r="CU69" i="31" s="1"/>
  <c r="CU64" i="35"/>
  <c r="CU64" i="31" s="1"/>
  <c r="BI67" i="35"/>
  <c r="BI67" i="31" s="1"/>
  <c r="AI72" i="35"/>
  <c r="AI72" i="31" s="1"/>
  <c r="AI69" i="35"/>
  <c r="AI69" i="31" s="1"/>
  <c r="BN63" i="35"/>
  <c r="BN63" i="31" s="1"/>
  <c r="BC66" i="35"/>
  <c r="BC66" i="31" s="1"/>
  <c r="BC64" i="35"/>
  <c r="BC64" i="31" s="1"/>
  <c r="DM68" i="35"/>
  <c r="DM68" i="31" s="1"/>
  <c r="DJ73" i="35"/>
  <c r="DJ73" i="31" s="1"/>
  <c r="DJ79" i="35"/>
  <c r="DJ79" i="31" s="1"/>
  <c r="DD69" i="35"/>
  <c r="DD69" i="31" s="1"/>
  <c r="DK69" i="35"/>
  <c r="DK69" i="31" s="1"/>
  <c r="DK64" i="35"/>
  <c r="DK64" i="31" s="1"/>
  <c r="CD34" i="35"/>
  <c r="CD34" i="31" s="1"/>
  <c r="DA32" i="35"/>
  <c r="DA32" i="31" s="1"/>
  <c r="EG80" i="35"/>
  <c r="EG80" i="31" s="1"/>
  <c r="AO95" i="35"/>
  <c r="AO95" i="31" s="1"/>
  <c r="AO94" i="35"/>
  <c r="AO94" i="31" s="1"/>
  <c r="BY97" i="35"/>
  <c r="BY97" i="31" s="1"/>
  <c r="BY107" i="35"/>
  <c r="BY107" i="31" s="1"/>
  <c r="BD109" i="35"/>
  <c r="BD109" i="31" s="1"/>
  <c r="BD94" i="35"/>
  <c r="BD94" i="31" s="1"/>
  <c r="CI84" i="35"/>
  <c r="CI84" i="31" s="1"/>
  <c r="CI92" i="35"/>
  <c r="CI92" i="31" s="1"/>
  <c r="DE91" i="35"/>
  <c r="DE91" i="31" s="1"/>
  <c r="DU104" i="35"/>
  <c r="DU104" i="31" s="1"/>
  <c r="DU94" i="35"/>
  <c r="DU94" i="31" s="1"/>
  <c r="EK84" i="35"/>
  <c r="EK84" i="31" s="1"/>
  <c r="EK107" i="35"/>
  <c r="EK107" i="31" s="1"/>
  <c r="AU92" i="35"/>
  <c r="AU92" i="31" s="1"/>
  <c r="AU101" i="35"/>
  <c r="AU101" i="31" s="1"/>
  <c r="BY62" i="35"/>
  <c r="BY62" i="31" s="1"/>
  <c r="BY60" i="35"/>
  <c r="BY60" i="31" s="1"/>
  <c r="EG68" i="35"/>
  <c r="EG68" i="31" s="1"/>
  <c r="DX61" i="35"/>
  <c r="DX61" i="31" s="1"/>
  <c r="DX65" i="35"/>
  <c r="DX65" i="31" s="1"/>
  <c r="EE60" i="35"/>
  <c r="EE60" i="31" s="1"/>
  <c r="BJ40" i="35"/>
  <c r="BJ40" i="31" s="1"/>
  <c r="BB90" i="35"/>
  <c r="BB90" i="31" s="1"/>
  <c r="BB96" i="35"/>
  <c r="BB96" i="31" s="1"/>
  <c r="CM109" i="35"/>
  <c r="CM109" i="31" s="1"/>
  <c r="CM92" i="35"/>
  <c r="CM92" i="31" s="1"/>
  <c r="DV92" i="35"/>
  <c r="DV92" i="31" s="1"/>
  <c r="DV91" i="35"/>
  <c r="DV91" i="31" s="1"/>
  <c r="BS96" i="35"/>
  <c r="BS96" i="31" s="1"/>
  <c r="BS93" i="35"/>
  <c r="BS93" i="31" s="1"/>
  <c r="AM95" i="35"/>
  <c r="AM95" i="31" s="1"/>
  <c r="CX67" i="35"/>
  <c r="CX67" i="31" s="1"/>
  <c r="AM56" i="35"/>
  <c r="AM56" i="31" s="1"/>
  <c r="AM74" i="35"/>
  <c r="AM74" i="31" s="1"/>
  <c r="CP38" i="35"/>
  <c r="CP38" i="31" s="1"/>
  <c r="CX88" i="35"/>
  <c r="CX88" i="31" s="1"/>
  <c r="ET86" i="35"/>
  <c r="ET86" i="31" s="1"/>
  <c r="ET106" i="35"/>
  <c r="ET106" i="31" s="1"/>
  <c r="AH63" i="35"/>
  <c r="AH63" i="31" s="1"/>
  <c r="AH73" i="35"/>
  <c r="AH73" i="31" s="1"/>
  <c r="DI65" i="35"/>
  <c r="DI65" i="31" s="1"/>
  <c r="DS72" i="35"/>
  <c r="DS72" i="31" s="1"/>
  <c r="DS73" i="35"/>
  <c r="DS73" i="31" s="1"/>
  <c r="DF38" i="35"/>
  <c r="DF38" i="31" s="1"/>
  <c r="AO40" i="35"/>
  <c r="AO40" i="31" s="1"/>
  <c r="CJ88" i="35"/>
  <c r="CJ88" i="31" s="1"/>
  <c r="CJ94" i="35"/>
  <c r="CJ94" i="31" s="1"/>
  <c r="BA84" i="35"/>
  <c r="BA84" i="31" s="1"/>
  <c r="BC82" i="35"/>
  <c r="BC82" i="31" s="1"/>
  <c r="BC95" i="35"/>
  <c r="BC95" i="31" s="1"/>
  <c r="CH90" i="35"/>
  <c r="CH90" i="31" s="1"/>
  <c r="CH106" i="35"/>
  <c r="CH106" i="31" s="1"/>
  <c r="DD108" i="35"/>
  <c r="DD108" i="31" s="1"/>
  <c r="DD105" i="35"/>
  <c r="DD105" i="31" s="1"/>
  <c r="DT108" i="35"/>
  <c r="DT108" i="31" s="1"/>
  <c r="DT91" i="35"/>
  <c r="DT91" i="31" s="1"/>
  <c r="EJ90" i="35"/>
  <c r="EJ90" i="31" s="1"/>
  <c r="EJ93" i="35"/>
  <c r="EJ93" i="31" s="1"/>
  <c r="CP91" i="35"/>
  <c r="CP91" i="31" s="1"/>
  <c r="CG79" i="35"/>
  <c r="CG79" i="31" s="1"/>
  <c r="CG63" i="35"/>
  <c r="CG63" i="31" s="1"/>
  <c r="BB67" i="35"/>
  <c r="BB67" i="31" s="1"/>
  <c r="BB74" i="35"/>
  <c r="BB74" i="31" s="1"/>
  <c r="CJ79" i="35"/>
  <c r="CJ79" i="31" s="1"/>
  <c r="BU57" i="35"/>
  <c r="BU57" i="31" s="1"/>
  <c r="BU76" i="35"/>
  <c r="BU76" i="31" s="1"/>
  <c r="AX78" i="35"/>
  <c r="AX78" i="31" s="1"/>
  <c r="AK64" i="35"/>
  <c r="AK64" i="31" s="1"/>
  <c r="AK71" i="35"/>
  <c r="AK71" i="31" s="1"/>
  <c r="ER78" i="35"/>
  <c r="ER78" i="31" s="1"/>
  <c r="AL65" i="35"/>
  <c r="AL65" i="31" s="1"/>
  <c r="AL74" i="35"/>
  <c r="AL74" i="31" s="1"/>
  <c r="BR32" i="35"/>
  <c r="BR32" i="31" s="1"/>
  <c r="CU31" i="35"/>
  <c r="CU31" i="31" s="1"/>
  <c r="EA35" i="35"/>
  <c r="EA35" i="31" s="1"/>
  <c r="AK91" i="35"/>
  <c r="AK91" i="31" s="1"/>
  <c r="AK107" i="35"/>
  <c r="AK107" i="31" s="1"/>
  <c r="BP92" i="35"/>
  <c r="BP92" i="31" s="1"/>
  <c r="BP103" i="35"/>
  <c r="BP103" i="31" s="1"/>
  <c r="CU105" i="35"/>
  <c r="CU105" i="31" s="1"/>
  <c r="DK89" i="35"/>
  <c r="DK89" i="31" s="1"/>
  <c r="DK103" i="35"/>
  <c r="DK103" i="31" s="1"/>
  <c r="EA91" i="35"/>
  <c r="EA91" i="31" s="1"/>
  <c r="EA86" i="35"/>
  <c r="EA86" i="31" s="1"/>
  <c r="EQ93" i="35"/>
  <c r="EQ93" i="31" s="1"/>
  <c r="EQ105" i="35"/>
  <c r="EQ105" i="31" s="1"/>
  <c r="BX104" i="35"/>
  <c r="BX104" i="31" s="1"/>
  <c r="BX88" i="35"/>
  <c r="BX88" i="31" s="1"/>
  <c r="EB25" i="35"/>
  <c r="EB25" i="31" s="1"/>
  <c r="AH26" i="35"/>
  <c r="AH26" i="31" s="1"/>
  <c r="BC37" i="35"/>
  <c r="BC37" i="31" s="1"/>
  <c r="DT40" i="35"/>
  <c r="DT40" i="31" s="1"/>
  <c r="BR39" i="35"/>
  <c r="BR39" i="31" s="1"/>
  <c r="AN90" i="35"/>
  <c r="AN90" i="31" s="1"/>
  <c r="AP86" i="35"/>
  <c r="AP86" i="31" s="1"/>
  <c r="AP100" i="35"/>
  <c r="AP100" i="31" s="1"/>
  <c r="AX89" i="35"/>
  <c r="AX89" i="31" s="1"/>
  <c r="AX95" i="35"/>
  <c r="AX95" i="31" s="1"/>
  <c r="CC83" i="35"/>
  <c r="CC83" i="31" s="1"/>
  <c r="CC89" i="35"/>
  <c r="CC89" i="31" s="1"/>
  <c r="DB98" i="35"/>
  <c r="DB98" i="31" s="1"/>
  <c r="DB103" i="35"/>
  <c r="DB103" i="31" s="1"/>
  <c r="DR95" i="35"/>
  <c r="DR95" i="31" s="1"/>
  <c r="EH82" i="35"/>
  <c r="EH82" i="31" s="1"/>
  <c r="EH106" i="35"/>
  <c r="EH106" i="31" s="1"/>
  <c r="AT90" i="35"/>
  <c r="AT90" i="31" s="1"/>
  <c r="AT83" i="35"/>
  <c r="AT83" i="31" s="1"/>
  <c r="DU24" i="35"/>
  <c r="DU24" i="31" s="1"/>
  <c r="BU37" i="35"/>
  <c r="BU37" i="31" s="1"/>
  <c r="ES36" i="35"/>
  <c r="ES36" i="31" s="1"/>
  <c r="AG47" i="35"/>
  <c r="AG47" i="31" s="1"/>
  <c r="CL80" i="35"/>
  <c r="CL80" i="31" s="1"/>
  <c r="CM34" i="35"/>
  <c r="CM34" i="31" s="1"/>
  <c r="EL31" i="35"/>
  <c r="EL31" i="31" s="1"/>
  <c r="DM87" i="35"/>
  <c r="DM87" i="31" s="1"/>
  <c r="DM99" i="35"/>
  <c r="DM99" i="31" s="1"/>
  <c r="ES101" i="35"/>
  <c r="ES101" i="31" s="1"/>
  <c r="ES99" i="35"/>
  <c r="ES99" i="31" s="1"/>
  <c r="CP75" i="35"/>
  <c r="CP75" i="31" s="1"/>
  <c r="CP66" i="35"/>
  <c r="CP66" i="31" s="1"/>
  <c r="CO59" i="35"/>
  <c r="CO59" i="31" s="1"/>
  <c r="BH36" i="35"/>
  <c r="BH36" i="31" s="1"/>
  <c r="BV84" i="35"/>
  <c r="BV84" i="31" s="1"/>
  <c r="BV102" i="35"/>
  <c r="BV102" i="31" s="1"/>
  <c r="DX31" i="35"/>
  <c r="DX31" i="31" s="1"/>
  <c r="EI37" i="35"/>
  <c r="EI37" i="31" s="1"/>
  <c r="DQ39" i="35"/>
  <c r="DQ39" i="31" s="1"/>
  <c r="BL40" i="35"/>
  <c r="BL40" i="31" s="1"/>
  <c r="AO25" i="35"/>
  <c r="AO25" i="31" s="1"/>
  <c r="CK68" i="35"/>
  <c r="CK68" i="31" s="1"/>
  <c r="DY61" i="35"/>
  <c r="DY61" i="31" s="1"/>
  <c r="DY68" i="35"/>
  <c r="DY68" i="31" s="1"/>
  <c r="DV62" i="35"/>
  <c r="DV62" i="31" s="1"/>
  <c r="DP60" i="35"/>
  <c r="DP60" i="31" s="1"/>
  <c r="DP71" i="35"/>
  <c r="DP71" i="31" s="1"/>
  <c r="DG69" i="35"/>
  <c r="DG69" i="31" s="1"/>
  <c r="CY78" i="35"/>
  <c r="CY78" i="31" s="1"/>
  <c r="CY74" i="35"/>
  <c r="CY74" i="31" s="1"/>
  <c r="AP66" i="35"/>
  <c r="AP66" i="31" s="1"/>
  <c r="BX78" i="35"/>
  <c r="BX78" i="31" s="1"/>
  <c r="BX58" i="35"/>
  <c r="BX58" i="31" s="1"/>
  <c r="AG70" i="35"/>
  <c r="AG70" i="31" s="1"/>
  <c r="EC59" i="35"/>
  <c r="EC59" i="31" s="1"/>
  <c r="EC76" i="35"/>
  <c r="EC76" i="31" s="1"/>
  <c r="DZ70" i="35"/>
  <c r="DZ70" i="31" s="1"/>
  <c r="DT78" i="35"/>
  <c r="DT78" i="31" s="1"/>
  <c r="DT75" i="35"/>
  <c r="DT75" i="31" s="1"/>
  <c r="DW70" i="35"/>
  <c r="DW70" i="31" s="1"/>
  <c r="AO81" i="35"/>
  <c r="AO81" i="31" s="1"/>
  <c r="AM81" i="35"/>
  <c r="AM81" i="31" s="1"/>
  <c r="DM31" i="35"/>
  <c r="DM31" i="31" s="1"/>
  <c r="ES32" i="35"/>
  <c r="ES32" i="31" s="1"/>
  <c r="CD82" i="35"/>
  <c r="CD82" i="31" s="1"/>
  <c r="CD103" i="35"/>
  <c r="CD103" i="31" s="1"/>
  <c r="AW103" i="35"/>
  <c r="AW103" i="31" s="1"/>
  <c r="AW100" i="35"/>
  <c r="AW100" i="31" s="1"/>
  <c r="CB103" i="35"/>
  <c r="CB103" i="31" s="1"/>
  <c r="CB92" i="35"/>
  <c r="CB92" i="31" s="1"/>
  <c r="DA86" i="35"/>
  <c r="DA86" i="31" s="1"/>
  <c r="DA83" i="35"/>
  <c r="DA83" i="31" s="1"/>
  <c r="DQ89" i="35"/>
  <c r="DQ89" i="31" s="1"/>
  <c r="DQ103" i="35"/>
  <c r="DQ103" i="31" s="1"/>
  <c r="EG85" i="35"/>
  <c r="EG85" i="31" s="1"/>
  <c r="EW96" i="35"/>
  <c r="EW96" i="31" s="1"/>
  <c r="EW98" i="35"/>
  <c r="EW98" i="31" s="1"/>
  <c r="BA62" i="35"/>
  <c r="BA62" i="31" s="1"/>
  <c r="BA60" i="35"/>
  <c r="BA60" i="31" s="1"/>
  <c r="CF64" i="35"/>
  <c r="CF64" i="31" s="1"/>
  <c r="AW74" i="35"/>
  <c r="AW74" i="31" s="1"/>
  <c r="AW65" i="35"/>
  <c r="AW65" i="31" s="1"/>
  <c r="EW74" i="35"/>
  <c r="EW74" i="31" s="1"/>
  <c r="ET70" i="35"/>
  <c r="ET70" i="31" s="1"/>
  <c r="ET65" i="35"/>
  <c r="ET65" i="31" s="1"/>
  <c r="EN70" i="35"/>
  <c r="EN70" i="31" s="1"/>
  <c r="EX61" i="35"/>
  <c r="EX61" i="31" s="1"/>
  <c r="EX71" i="35"/>
  <c r="EX71" i="31" s="1"/>
  <c r="EI59" i="35"/>
  <c r="EI59" i="31" s="1"/>
  <c r="AZ81" i="35"/>
  <c r="AZ81" i="31" s="1"/>
  <c r="AX32" i="35"/>
  <c r="AX32" i="31" s="1"/>
  <c r="DR31" i="35"/>
  <c r="DR31" i="31" s="1"/>
  <c r="CK82" i="35"/>
  <c r="CK82" i="31" s="1"/>
  <c r="CK99" i="35"/>
  <c r="CK99" i="31" s="1"/>
  <c r="AS24" i="35"/>
  <c r="AS24" i="31" s="1"/>
  <c r="AV62" i="35"/>
  <c r="AV62" i="31" s="1"/>
  <c r="EO63" i="35"/>
  <c r="EO63" i="31" s="1"/>
  <c r="EO75" i="35"/>
  <c r="EO75" i="31" s="1"/>
  <c r="AO73" i="35"/>
  <c r="AO73" i="31" s="1"/>
  <c r="CB61" i="35"/>
  <c r="CB61" i="31" s="1"/>
  <c r="CB79" i="35"/>
  <c r="CB79" i="31" s="1"/>
  <c r="CJ32" i="35"/>
  <c r="CJ32" i="31" s="1"/>
  <c r="CH34" i="35"/>
  <c r="CH34" i="31" s="1"/>
  <c r="EJ31" i="35"/>
  <c r="EJ31" i="31" s="1"/>
  <c r="CT40" i="35"/>
  <c r="CT40" i="31" s="1"/>
  <c r="EP37" i="35"/>
  <c r="EP37" i="31" s="1"/>
  <c r="BG98" i="35"/>
  <c r="BG98" i="31" s="1"/>
  <c r="BG86" i="35"/>
  <c r="BG86" i="31" s="1"/>
  <c r="CE97" i="35"/>
  <c r="CE97" i="31" s="1"/>
  <c r="CE89" i="35"/>
  <c r="CE89" i="31" s="1"/>
  <c r="BJ87" i="35"/>
  <c r="BJ87" i="31" s="1"/>
  <c r="BJ108" i="35"/>
  <c r="BJ108" i="31" s="1"/>
  <c r="CO91" i="35"/>
  <c r="CO91" i="31" s="1"/>
  <c r="CO93" i="35"/>
  <c r="CO93" i="31" s="1"/>
  <c r="DH85" i="35"/>
  <c r="DH85" i="31" s="1"/>
  <c r="DX108" i="35"/>
  <c r="DX108" i="31" s="1"/>
  <c r="DX109" i="35"/>
  <c r="DX109" i="31" s="1"/>
  <c r="EN106" i="35"/>
  <c r="EN106" i="31" s="1"/>
  <c r="EN97" i="35"/>
  <c r="EN97" i="31" s="1"/>
  <c r="AV101" i="35"/>
  <c r="AV101" i="31" s="1"/>
  <c r="AV94" i="35"/>
  <c r="AV94" i="31" s="1"/>
  <c r="DO61" i="35"/>
  <c r="DO61" i="31" s="1"/>
  <c r="AR40" i="35"/>
  <c r="AR40" i="31" s="1"/>
  <c r="DO37" i="35"/>
  <c r="DO37" i="31" s="1"/>
  <c r="BG39" i="35"/>
  <c r="BG39" i="31" s="1"/>
  <c r="AU61" i="35"/>
  <c r="AU61" i="31" s="1"/>
  <c r="AU75" i="35"/>
  <c r="AU75" i="31" s="1"/>
  <c r="BZ60" i="35"/>
  <c r="BZ60" i="31" s="1"/>
  <c r="CC64" i="35"/>
  <c r="CC64" i="31" s="1"/>
  <c r="CC73" i="35"/>
  <c r="CC73" i="31" s="1"/>
  <c r="EK69" i="35"/>
  <c r="EK69" i="31" s="1"/>
  <c r="EH71" i="35"/>
  <c r="EH71" i="31" s="1"/>
  <c r="EH64" i="35"/>
  <c r="EH64" i="31" s="1"/>
  <c r="EB57" i="35"/>
  <c r="EB57" i="31" s="1"/>
  <c r="AY60" i="35"/>
  <c r="AY60" i="31" s="1"/>
  <c r="AY73" i="35"/>
  <c r="AY73" i="31" s="1"/>
  <c r="EU77" i="35"/>
  <c r="EU77" i="31" s="1"/>
  <c r="CP31" i="35"/>
  <c r="CP31" i="31" s="1"/>
  <c r="CN35" i="35"/>
  <c r="CN35" i="31" s="1"/>
  <c r="DW32" i="35"/>
  <c r="DW32" i="31" s="1"/>
  <c r="BZ90" i="35"/>
  <c r="BZ90" i="31" s="1"/>
  <c r="BZ106" i="35"/>
  <c r="BZ106" i="31" s="1"/>
  <c r="BI99" i="35"/>
  <c r="BI99" i="31" s="1"/>
  <c r="BI93" i="35"/>
  <c r="BI93" i="31" s="1"/>
  <c r="CN86" i="35"/>
  <c r="CN86" i="31" s="1"/>
  <c r="CN84" i="35"/>
  <c r="CN84" i="31" s="1"/>
  <c r="DG97" i="35"/>
  <c r="DG97" i="31" s="1"/>
  <c r="DW82" i="35"/>
  <c r="DW82" i="31" s="1"/>
  <c r="DW95" i="35"/>
  <c r="DW95" i="31" s="1"/>
  <c r="EM98" i="35"/>
  <c r="EM98" i="31" s="1"/>
  <c r="EM87" i="35"/>
  <c r="EM87" i="31" s="1"/>
  <c r="CQ105" i="35"/>
  <c r="CQ105" i="31" s="1"/>
  <c r="CQ90" i="35"/>
  <c r="CQ90" i="31" s="1"/>
  <c r="AH25" i="35"/>
  <c r="AH25" i="31" s="1"/>
  <c r="AR77" i="35"/>
  <c r="AR77" i="31" s="1"/>
  <c r="AR72" i="35"/>
  <c r="AR72" i="31" s="1"/>
  <c r="EF69" i="35"/>
  <c r="EF69" i="31" s="1"/>
  <c r="CI59" i="35"/>
  <c r="CI59" i="31" s="1"/>
  <c r="CI69" i="35"/>
  <c r="CI69" i="31" s="1"/>
  <c r="AZ75" i="35"/>
  <c r="AZ75" i="31" s="1"/>
  <c r="CE60" i="35"/>
  <c r="CE60" i="31" s="1"/>
  <c r="CE74" i="35"/>
  <c r="CE74" i="31" s="1"/>
  <c r="BP68" i="35"/>
  <c r="BP68" i="31" s="1"/>
  <c r="ES69" i="35"/>
  <c r="ES69" i="31" s="1"/>
  <c r="ES73" i="35"/>
  <c r="ES73" i="31" s="1"/>
  <c r="EP67" i="35"/>
  <c r="EP67" i="31" s="1"/>
  <c r="EJ57" i="35"/>
  <c r="EJ57" i="31" s="1"/>
  <c r="EJ72" i="35"/>
  <c r="EJ72" i="31" s="1"/>
  <c r="DC63" i="35"/>
  <c r="DC63" i="31" s="1"/>
  <c r="BM31" i="35"/>
  <c r="BM31" i="31" s="1"/>
  <c r="BK34" i="35"/>
  <c r="BK34" i="31" s="1"/>
  <c r="DI80" i="35"/>
  <c r="DI80" i="31" s="1"/>
  <c r="EO33" i="35"/>
  <c r="EO33" i="31" s="1"/>
  <c r="BH86" i="35"/>
  <c r="BH86" i="31" s="1"/>
  <c r="BH100" i="35"/>
  <c r="BH100" i="31" s="1"/>
  <c r="BU108" i="35"/>
  <c r="BU108" i="31" s="1"/>
  <c r="CW103" i="35"/>
  <c r="CW103" i="31" s="1"/>
  <c r="CW98" i="35"/>
  <c r="CW98" i="31" s="1"/>
  <c r="EC90" i="35"/>
  <c r="EC90" i="31" s="1"/>
  <c r="EC106" i="35"/>
  <c r="EC106" i="31" s="1"/>
  <c r="BY24" i="35"/>
  <c r="BY24" i="31" s="1"/>
  <c r="BY49" i="34" s="1"/>
  <c r="DA68" i="35"/>
  <c r="DA68" i="31" s="1"/>
  <c r="AS37" i="35"/>
  <c r="AS37" i="31" s="1"/>
  <c r="CF105" i="35"/>
  <c r="CF105" i="31" s="1"/>
  <c r="CF108" i="35"/>
  <c r="CF108" i="31" s="1"/>
  <c r="DN98" i="35"/>
  <c r="DN98" i="31" s="1"/>
  <c r="DN100" i="35"/>
  <c r="DN100" i="31" s="1"/>
  <c r="CD63" i="35"/>
  <c r="CD63" i="31" s="1"/>
  <c r="EL75" i="35"/>
  <c r="EL75" i="31" s="1"/>
  <c r="EL69" i="35"/>
  <c r="EL69" i="31" s="1"/>
  <c r="DN36" i="35"/>
  <c r="DN36" i="31" s="1"/>
  <c r="BF37" i="35"/>
  <c r="BF37" i="31" s="1"/>
  <c r="AJ102" i="35"/>
  <c r="AJ102" i="31" s="1"/>
  <c r="AJ109" i="35"/>
  <c r="AJ109" i="31" s="1"/>
  <c r="AL87" i="35"/>
  <c r="AL87" i="31" s="1"/>
  <c r="AL108" i="35"/>
  <c r="AL108" i="31" s="1"/>
  <c r="BQ89" i="35"/>
  <c r="BQ89" i="31" s="1"/>
  <c r="CV82" i="35"/>
  <c r="CV82" i="31" s="1"/>
  <c r="CV97" i="35"/>
  <c r="CV97" i="31" s="1"/>
  <c r="DL99" i="35"/>
  <c r="DL99" i="31" s="1"/>
  <c r="DL100" i="35"/>
  <c r="DL100" i="31" s="1"/>
  <c r="EB85" i="35"/>
  <c r="EB85" i="31" s="1"/>
  <c r="EB107" i="35"/>
  <c r="EB107" i="31" s="1"/>
  <c r="ER84" i="35"/>
  <c r="ER84" i="31" s="1"/>
  <c r="ER98" i="35"/>
  <c r="ER98" i="31" s="1"/>
  <c r="BN109" i="35"/>
  <c r="BN109" i="31" s="1"/>
  <c r="BN93" i="35"/>
  <c r="BN93" i="31" s="1"/>
  <c r="AF69" i="35"/>
  <c r="AF59" i="35"/>
  <c r="AF72" i="35"/>
  <c r="EF24" i="35"/>
  <c r="EF24" i="31" s="1"/>
  <c r="EF49" i="34" s="1"/>
  <c r="AN70" i="35"/>
  <c r="AN70" i="31" s="1"/>
  <c r="BS57" i="35"/>
  <c r="BS57" i="31" s="1"/>
  <c r="BS64" i="35"/>
  <c r="BS64" i="31" s="1"/>
  <c r="BD69" i="35"/>
  <c r="BD69" i="31" s="1"/>
  <c r="DU63" i="35"/>
  <c r="DU63" i="31" s="1"/>
  <c r="DU58" i="35"/>
  <c r="DU58" i="31" s="1"/>
  <c r="DR72" i="35"/>
  <c r="DR72" i="31" s="1"/>
  <c r="DL76" i="35"/>
  <c r="DL76" i="31" s="1"/>
  <c r="DL66" i="35"/>
  <c r="DL66" i="31" s="1"/>
  <c r="EQ57" i="35"/>
  <c r="EQ57" i="31" s="1"/>
  <c r="CN76" i="35"/>
  <c r="CN76" i="31" s="1"/>
  <c r="CN68" i="35"/>
  <c r="CN68" i="31" s="1"/>
  <c r="CF34" i="35"/>
  <c r="CF34" i="31" s="1"/>
  <c r="DC31" i="35"/>
  <c r="DC31" i="31" s="1"/>
  <c r="EI35" i="35"/>
  <c r="EI35" i="31" s="1"/>
  <c r="AI100" i="35"/>
  <c r="AI100" i="31" s="1"/>
  <c r="AI90" i="35"/>
  <c r="AI90" i="31" s="1"/>
  <c r="AY93" i="35"/>
  <c r="AY93" i="31" s="1"/>
  <c r="AY110" i="35"/>
  <c r="AY110" i="31" s="1"/>
  <c r="CG93" i="35"/>
  <c r="CG93" i="31" s="1"/>
  <c r="CG87" i="35"/>
  <c r="CG87" i="31" s="1"/>
  <c r="DC83" i="35"/>
  <c r="DC83" i="31" s="1"/>
  <c r="DS101" i="35"/>
  <c r="DS101" i="31" s="1"/>
  <c r="DS84" i="35"/>
  <c r="DS84" i="31" s="1"/>
  <c r="EI109" i="35"/>
  <c r="EI109" i="31" s="1"/>
  <c r="EI92" i="35"/>
  <c r="EI92" i="31" s="1"/>
  <c r="BR110" i="35"/>
  <c r="BR110" i="31" s="1"/>
  <c r="BR85" i="35"/>
  <c r="BR85" i="31" s="1"/>
  <c r="BH25" i="35"/>
  <c r="BH25" i="31" s="1"/>
  <c r="CV38" i="35"/>
  <c r="CV38" i="31" s="1"/>
  <c r="ER40" i="35"/>
  <c r="ER40" i="31" s="1"/>
  <c r="CL110" i="35"/>
  <c r="CL110" i="31" s="1"/>
  <c r="CL91" i="35"/>
  <c r="CL91" i="31" s="1"/>
  <c r="AG93" i="35"/>
  <c r="AG93" i="31" s="1"/>
  <c r="AG106" i="35"/>
  <c r="AG106" i="31" s="1"/>
  <c r="BO106" i="35"/>
  <c r="BO106" i="31" s="1"/>
  <c r="BO110" i="35"/>
  <c r="BO110" i="31" s="1"/>
  <c r="CT94" i="35"/>
  <c r="CT94" i="31" s="1"/>
  <c r="DJ82" i="35"/>
  <c r="DJ82" i="31" s="1"/>
  <c r="DJ101" i="35"/>
  <c r="DJ101" i="31" s="1"/>
  <c r="DZ105" i="35"/>
  <c r="DZ105" i="31" s="1"/>
  <c r="DZ85" i="35"/>
  <c r="DZ85" i="31" s="1"/>
  <c r="EP110" i="35"/>
  <c r="EP110" i="31" s="1"/>
  <c r="EP104" i="35"/>
  <c r="EP104" i="31" s="1"/>
  <c r="CR89" i="35"/>
  <c r="CR89" i="31" s="1"/>
  <c r="CR98" i="35"/>
  <c r="CR98" i="31" s="1"/>
  <c r="BD40" i="35"/>
  <c r="BD40" i="31" s="1"/>
  <c r="DU40" i="35"/>
  <c r="DU40" i="31" s="1"/>
  <c r="BS40" i="35"/>
  <c r="BS40" i="31" s="1"/>
  <c r="BX33" i="35"/>
  <c r="BX33" i="31" s="1"/>
  <c r="CX80" i="35"/>
  <c r="CX80" i="31" s="1"/>
  <c r="ED81" i="35"/>
  <c r="ED81" i="31" s="1"/>
  <c r="AT75" i="35"/>
  <c r="AT75" i="31" s="1"/>
  <c r="AT64" i="35"/>
  <c r="AT64" i="31" s="1"/>
  <c r="BE68" i="35"/>
  <c r="BE68" i="31" s="1"/>
  <c r="ED67" i="35"/>
  <c r="ED67" i="31" s="1"/>
  <c r="ED73" i="35"/>
  <c r="ED73" i="31" s="1"/>
  <c r="EM57" i="35"/>
  <c r="EM57" i="31" s="1"/>
  <c r="EN36" i="35"/>
  <c r="EN36" i="31" s="1"/>
  <c r="BM97" i="35"/>
  <c r="BM97" i="31" s="1"/>
  <c r="BM88" i="35"/>
  <c r="BM88" i="31" s="1"/>
  <c r="BE107" i="35"/>
  <c r="BE107" i="31" s="1"/>
  <c r="BE105" i="35"/>
  <c r="BE105" i="31" s="1"/>
  <c r="DF93" i="35"/>
  <c r="DF93" i="31" s="1"/>
  <c r="DF88" i="35"/>
  <c r="DF88" i="31" s="1"/>
  <c r="EL107" i="35"/>
  <c r="EL107" i="31" s="1"/>
  <c r="BH61" i="35"/>
  <c r="BH61" i="31" s="1"/>
  <c r="BH71" i="35"/>
  <c r="BH71" i="31" s="1"/>
  <c r="BO58" i="35"/>
  <c r="BO58" i="31" s="1"/>
  <c r="CA39" i="35"/>
  <c r="CA39" i="31" s="1"/>
  <c r="AQ96" i="35"/>
  <c r="AQ96" i="31" s="1"/>
  <c r="AQ103" i="35"/>
  <c r="AQ103" i="31" s="1"/>
  <c r="ED98" i="35"/>
  <c r="ED98" i="31" s="1"/>
  <c r="ED100" i="35"/>
  <c r="ED100" i="31" s="1"/>
  <c r="BL86" i="35"/>
  <c r="BL86" i="31" s="1"/>
  <c r="AU33" i="35"/>
  <c r="AU33" i="31" s="1"/>
  <c r="AS32" i="35"/>
  <c r="AS32" i="31" s="1"/>
  <c r="CZ35" i="35"/>
  <c r="CZ35" i="31" s="1"/>
  <c r="EV31" i="35"/>
  <c r="EV31" i="31" s="1"/>
  <c r="AF24" i="35"/>
  <c r="BK24" i="35"/>
  <c r="BK24" i="31" s="1"/>
  <c r="AK40" i="35"/>
  <c r="AK40" i="31" s="1"/>
  <c r="EA36" i="35"/>
  <c r="EA36" i="31" s="1"/>
  <c r="CE39" i="35"/>
  <c r="CE39" i="31" s="1"/>
  <c r="EX37" i="35"/>
  <c r="EX37" i="31" s="1"/>
  <c r="DI37" i="35"/>
  <c r="DI37" i="31" s="1"/>
  <c r="AU40" i="35"/>
  <c r="AU40" i="31" s="1"/>
  <c r="DN25" i="35"/>
  <c r="DN25" i="31" s="1"/>
  <c r="BF63" i="35"/>
  <c r="BF63" i="31" s="1"/>
  <c r="BF73" i="35"/>
  <c r="BF73" i="31" s="1"/>
  <c r="CS58" i="35"/>
  <c r="CS58" i="31" s="1"/>
  <c r="BV78" i="35"/>
  <c r="BV78" i="31" s="1"/>
  <c r="BV64" i="35"/>
  <c r="BV64" i="31" s="1"/>
  <c r="AS66" i="35"/>
  <c r="AS66" i="31" s="1"/>
  <c r="EV74" i="35"/>
  <c r="EV74" i="31" s="1"/>
  <c r="EV72" i="35"/>
  <c r="EV72" i="31" s="1"/>
  <c r="BJ69" i="35"/>
  <c r="BJ69" i="31" s="1"/>
  <c r="BG66" i="35"/>
  <c r="BG66" i="31" s="1"/>
  <c r="BG69" i="35"/>
  <c r="BG69" i="31" s="1"/>
  <c r="CL75" i="35"/>
  <c r="CL75" i="31" s="1"/>
  <c r="CW69" i="35"/>
  <c r="CW69" i="31" s="1"/>
  <c r="CW62" i="35"/>
  <c r="CW62" i="31" s="1"/>
  <c r="CT63" i="35"/>
  <c r="CT63" i="31" s="1"/>
  <c r="BQ64" i="35"/>
  <c r="BQ64" i="31" s="1"/>
  <c r="BQ74" i="35"/>
  <c r="BQ74" i="31" s="1"/>
  <c r="AQ79" i="35"/>
  <c r="AQ79" i="31" s="1"/>
  <c r="CH63" i="35"/>
  <c r="CH63" i="31" s="1"/>
  <c r="CH62" i="35"/>
  <c r="CH62" i="31" s="1"/>
  <c r="CK81" i="35"/>
  <c r="CK81" i="31" s="1"/>
  <c r="DE32" i="35"/>
  <c r="DE32" i="31" s="1"/>
  <c r="EK34" i="35"/>
  <c r="EK34" i="31" s="1"/>
  <c r="AZ102" i="35"/>
  <c r="AZ102" i="31" s="1"/>
  <c r="AZ94" i="35"/>
  <c r="AZ94" i="31" s="1"/>
  <c r="EX98" i="35"/>
  <c r="EX98" i="31" s="1"/>
  <c r="EX93" i="35"/>
  <c r="EX93" i="31" s="1"/>
  <c r="BK89" i="35"/>
  <c r="BK89" i="31" s="1"/>
  <c r="CS108" i="35"/>
  <c r="CS108" i="31" s="1"/>
  <c r="CS103" i="35"/>
  <c r="CS103" i="31" s="1"/>
  <c r="DI102" i="35"/>
  <c r="DI102" i="31" s="1"/>
  <c r="DI93" i="35"/>
  <c r="DI93" i="31" s="1"/>
  <c r="DY102" i="35"/>
  <c r="DY102" i="31" s="1"/>
  <c r="DY104" i="35"/>
  <c r="DY104" i="31" s="1"/>
  <c r="EO90" i="35"/>
  <c r="EO90" i="31" s="1"/>
  <c r="EO84" i="35"/>
  <c r="EO84" i="31" s="1"/>
  <c r="BT88" i="35"/>
  <c r="BT88" i="31" s="1"/>
  <c r="AJ74" i="35"/>
  <c r="AJ74" i="31" s="1"/>
  <c r="BR56" i="35"/>
  <c r="BR56" i="31" s="1"/>
  <c r="BR75" i="35"/>
  <c r="BR75" i="31" s="1"/>
  <c r="CA76" i="35"/>
  <c r="CA76" i="31" s="1"/>
  <c r="DQ56" i="35"/>
  <c r="DQ56" i="31" s="1"/>
  <c r="DQ77" i="35"/>
  <c r="DQ77" i="31" s="1"/>
  <c r="DN67" i="35"/>
  <c r="DN67" i="31" s="1"/>
  <c r="DH56" i="35"/>
  <c r="DH56" i="31" s="1"/>
  <c r="DH63" i="35"/>
  <c r="DH63" i="31" s="1"/>
  <c r="EA78" i="35"/>
  <c r="EA78" i="31" s="1"/>
  <c r="BW56" i="35"/>
  <c r="BW56" i="31" s="1"/>
  <c r="BW67" i="35"/>
  <c r="BW67" i="31" s="1"/>
  <c r="BN80" i="35"/>
  <c r="BN80" i="31" s="1"/>
  <c r="BO33" i="35"/>
  <c r="BO33" i="31" s="1"/>
  <c r="DJ33" i="35"/>
  <c r="DJ33" i="31" s="1"/>
  <c r="CR59" i="35"/>
  <c r="CR59" i="31" s="1"/>
  <c r="CR63" i="35"/>
  <c r="CR63" i="31" s="1"/>
  <c r="CZ62" i="35"/>
  <c r="CZ62" i="31" s="1"/>
  <c r="BT64" i="35"/>
  <c r="BT64" i="31" s="1"/>
  <c r="BT75" i="35"/>
  <c r="BT75" i="31" s="1"/>
  <c r="AL31" i="35"/>
  <c r="AL31" i="31" s="1"/>
  <c r="CV81" i="35"/>
  <c r="CV81" i="31" s="1"/>
  <c r="EB35" i="35"/>
  <c r="EB35" i="31" s="1"/>
  <c r="AX38" i="35"/>
  <c r="AX38" i="31" s="1"/>
  <c r="EH36" i="35"/>
  <c r="EH36" i="31" s="1"/>
  <c r="CR39" i="35"/>
  <c r="CR39" i="31" s="1"/>
  <c r="BF94" i="35"/>
  <c r="BF94" i="31" s="1"/>
  <c r="BF83" i="35"/>
  <c r="BF83" i="31" s="1"/>
  <c r="AS87" i="35"/>
  <c r="AS87" i="31" s="1"/>
  <c r="CA99" i="35"/>
  <c r="CA99" i="31" s="1"/>
  <c r="CA102" i="35"/>
  <c r="CA102" i="31" s="1"/>
  <c r="CZ84" i="35"/>
  <c r="CZ84" i="31" s="1"/>
  <c r="CZ99" i="35"/>
  <c r="CZ99" i="31" s="1"/>
  <c r="DP102" i="35"/>
  <c r="DP102" i="31" s="1"/>
  <c r="DP89" i="35"/>
  <c r="DP89" i="31" s="1"/>
  <c r="EF109" i="35"/>
  <c r="EF109" i="31" s="1"/>
  <c r="EF95" i="35"/>
  <c r="EF95" i="31" s="1"/>
  <c r="EV100" i="35"/>
  <c r="EV100" i="31" s="1"/>
  <c r="DW36" i="35"/>
  <c r="DW36" i="31" s="1"/>
  <c r="BX39" i="35"/>
  <c r="BX39" i="31" s="1"/>
  <c r="BL61" i="35"/>
  <c r="BL61" i="31" s="1"/>
  <c r="BL65" i="35"/>
  <c r="BL65" i="31" s="1"/>
  <c r="CQ69" i="35"/>
  <c r="CQ69" i="31" s="1"/>
  <c r="DE67" i="35"/>
  <c r="DE67" i="31" s="1"/>
  <c r="DE60" i="35"/>
  <c r="DE60" i="31" s="1"/>
  <c r="DB75" i="35"/>
  <c r="DB75" i="31" s="1"/>
  <c r="CV60" i="35"/>
  <c r="CV60" i="31" s="1"/>
  <c r="CV62" i="35"/>
  <c r="CV62" i="31" s="1"/>
  <c r="CM65" i="35"/>
  <c r="CM65" i="31" s="1"/>
  <c r="BK58" i="35"/>
  <c r="BK58" i="31" s="1"/>
  <c r="BK62" i="35"/>
  <c r="BK62" i="31" s="1"/>
  <c r="BY34" i="35"/>
  <c r="BY34" i="31" s="1"/>
  <c r="BW34" i="35"/>
  <c r="BW34" i="31" s="1"/>
  <c r="EE31" i="35"/>
  <c r="EE31" i="31" s="1"/>
  <c r="AH86" i="35"/>
  <c r="AH86" i="31" s="1"/>
  <c r="AH96" i="35"/>
  <c r="AH96" i="31" s="1"/>
  <c r="AR105" i="35"/>
  <c r="AR105" i="31" s="1"/>
  <c r="AR88" i="35"/>
  <c r="AR88" i="31" s="1"/>
  <c r="BW103" i="35"/>
  <c r="BW103" i="31" s="1"/>
  <c r="BW93" i="35"/>
  <c r="BW93" i="31" s="1"/>
  <c r="CY105" i="35"/>
  <c r="CY105" i="31" s="1"/>
  <c r="CY97" i="35"/>
  <c r="CY97" i="31" s="1"/>
  <c r="DO99" i="35"/>
  <c r="DO99" i="31" s="1"/>
  <c r="EE82" i="35"/>
  <c r="EE82" i="31" s="1"/>
  <c r="EE102" i="35"/>
  <c r="EE102" i="31" s="1"/>
  <c r="EU94" i="35"/>
  <c r="EU94" i="31" s="1"/>
  <c r="EU83" i="35"/>
  <c r="EU83" i="31" s="1"/>
  <c r="AY24" i="35"/>
  <c r="AY24" i="31" s="1"/>
  <c r="AY49" i="34" s="1"/>
  <c r="CR24" i="35"/>
  <c r="CR24" i="31" s="1"/>
  <c r="BM77" i="35"/>
  <c r="BM77" i="31" s="1"/>
  <c r="BM76" i="35"/>
  <c r="BM76" i="31" s="1"/>
  <c r="DF76" i="35"/>
  <c r="DF76" i="31" s="1"/>
  <c r="CU72" i="35"/>
  <c r="CU72" i="31" s="1"/>
  <c r="CU74" i="35"/>
  <c r="CU74" i="31" s="1"/>
  <c r="BI66" i="35"/>
  <c r="BI66" i="31" s="1"/>
  <c r="AI60" i="35"/>
  <c r="AI60" i="31" s="1"/>
  <c r="AI77" i="35"/>
  <c r="AI77" i="31" s="1"/>
  <c r="BN59" i="35"/>
  <c r="BN59" i="31" s="1"/>
  <c r="BC72" i="35"/>
  <c r="BC72" i="31" s="1"/>
  <c r="BC70" i="35"/>
  <c r="BC70" i="31" s="1"/>
  <c r="DM62" i="35"/>
  <c r="DM62" i="31" s="1"/>
  <c r="DJ71" i="35"/>
  <c r="DJ71" i="31" s="1"/>
  <c r="DJ75" i="35"/>
  <c r="DJ75" i="31" s="1"/>
  <c r="DD77" i="35"/>
  <c r="DD77" i="31" s="1"/>
  <c r="DK72" i="35"/>
  <c r="DK72" i="31" s="1"/>
  <c r="DK70" i="35"/>
  <c r="DK70" i="31" s="1"/>
  <c r="AW31" i="35"/>
  <c r="AW31" i="31" s="1"/>
  <c r="DA34" i="35"/>
  <c r="DA34" i="31" s="1"/>
  <c r="EG35" i="35"/>
  <c r="EG35" i="31" s="1"/>
  <c r="AO86" i="35"/>
  <c r="AO86" i="31" s="1"/>
  <c r="AO106" i="35"/>
  <c r="AO106" i="31" s="1"/>
  <c r="BY105" i="35"/>
  <c r="BY105" i="31" s="1"/>
  <c r="BY95" i="35"/>
  <c r="BY95" i="31" s="1"/>
  <c r="BD90" i="35"/>
  <c r="BD90" i="31" s="1"/>
  <c r="CI82" i="35"/>
  <c r="CI82" i="31" s="1"/>
  <c r="CI95" i="35"/>
  <c r="CI95" i="31" s="1"/>
  <c r="DE85" i="35"/>
  <c r="DE85" i="31" s="1"/>
  <c r="DE94" i="35"/>
  <c r="DE94" i="31" s="1"/>
  <c r="DU102" i="35"/>
  <c r="DU102" i="31" s="1"/>
  <c r="DU101" i="35"/>
  <c r="DU101" i="31" s="1"/>
  <c r="EK105" i="35"/>
  <c r="EK105" i="31" s="1"/>
  <c r="EK95" i="35"/>
  <c r="EK95" i="31" s="1"/>
  <c r="AU106" i="35"/>
  <c r="AU106" i="31" s="1"/>
  <c r="AU88" i="35"/>
  <c r="AU88" i="31" s="1"/>
  <c r="BY64" i="35"/>
  <c r="BY64" i="31" s="1"/>
  <c r="BY71" i="35"/>
  <c r="BY71" i="31" s="1"/>
  <c r="EG63" i="35"/>
  <c r="EG63" i="31" s="1"/>
  <c r="DX76" i="35"/>
  <c r="DX76" i="31" s="1"/>
  <c r="DX78" i="35"/>
  <c r="DX78" i="31" s="1"/>
  <c r="EE71" i="35"/>
  <c r="EE71" i="31" s="1"/>
  <c r="BJ38" i="35"/>
  <c r="BJ38" i="31" s="1"/>
  <c r="BB95" i="35"/>
  <c r="BB95" i="31" s="1"/>
  <c r="BB101" i="35"/>
  <c r="BB101" i="31" s="1"/>
  <c r="CM94" i="35"/>
  <c r="CM94" i="31" s="1"/>
  <c r="CM102" i="35"/>
  <c r="CM102" i="31" s="1"/>
  <c r="DV93" i="35"/>
  <c r="DV93" i="31" s="1"/>
  <c r="DV97" i="35"/>
  <c r="DV97" i="31" s="1"/>
  <c r="BS99" i="35"/>
  <c r="BS99" i="31" s="1"/>
  <c r="AM82" i="35"/>
  <c r="AM82" i="31" s="1"/>
  <c r="AM103" i="35"/>
  <c r="AM103" i="31" s="1"/>
  <c r="ET25" i="35"/>
  <c r="ET25" i="31" s="1"/>
  <c r="CX78" i="35"/>
  <c r="CX78" i="31" s="1"/>
  <c r="AM72" i="35"/>
  <c r="AM72" i="31" s="1"/>
  <c r="AM63" i="35"/>
  <c r="AM63" i="31" s="1"/>
  <c r="CX99" i="35"/>
  <c r="CX99" i="31" s="1"/>
  <c r="CX106" i="35"/>
  <c r="CX106" i="31" s="1"/>
  <c r="ET91" i="35"/>
  <c r="ET91" i="31" s="1"/>
  <c r="ET107" i="35"/>
  <c r="ET107" i="31" s="1"/>
  <c r="AH75" i="35"/>
  <c r="AH75" i="31" s="1"/>
  <c r="DI56" i="35"/>
  <c r="DI56" i="31" s="1"/>
  <c r="DI58" i="35"/>
  <c r="DI58" i="31" s="1"/>
  <c r="DS77" i="35"/>
  <c r="DS77" i="31" s="1"/>
  <c r="DF37" i="35"/>
  <c r="DF37" i="31" s="1"/>
  <c r="BT36" i="35"/>
  <c r="BT36" i="31" s="1"/>
  <c r="CJ104" i="35"/>
  <c r="CJ104" i="31" s="1"/>
  <c r="CJ83" i="35"/>
  <c r="CJ83" i="31" s="1"/>
  <c r="BA83" i="35"/>
  <c r="BA83" i="31" s="1"/>
  <c r="BC104" i="35"/>
  <c r="BC104" i="31" s="1"/>
  <c r="BC103" i="35"/>
  <c r="BC103" i="31" s="1"/>
  <c r="CH99" i="35"/>
  <c r="CH99" i="31" s="1"/>
  <c r="CH95" i="35"/>
  <c r="CH95" i="31" s="1"/>
  <c r="DD109" i="35"/>
  <c r="DD109" i="31" s="1"/>
  <c r="DD94" i="35"/>
  <c r="DD94" i="31" s="1"/>
  <c r="DT103" i="35"/>
  <c r="DT103" i="31" s="1"/>
  <c r="DT84" i="35"/>
  <c r="DT84" i="31" s="1"/>
  <c r="EJ101" i="35"/>
  <c r="EJ101" i="31" s="1"/>
  <c r="CP82" i="35"/>
  <c r="CP82" i="31" s="1"/>
  <c r="CP100" i="35"/>
  <c r="CP100" i="31" s="1"/>
  <c r="CG56" i="35"/>
  <c r="CG56" i="31" s="1"/>
  <c r="CG60" i="35"/>
  <c r="CG60" i="31" s="1"/>
  <c r="CN25" i="35"/>
  <c r="CN25" i="31" s="1"/>
  <c r="BB71" i="35"/>
  <c r="BB71" i="31" s="1"/>
  <c r="CJ78" i="35"/>
  <c r="CJ78" i="31" s="1"/>
  <c r="CJ63" i="35"/>
  <c r="CJ63" i="31" s="1"/>
  <c r="BU66" i="35"/>
  <c r="BU66" i="31" s="1"/>
  <c r="AX58" i="35"/>
  <c r="AX58" i="31" s="1"/>
  <c r="AX67" i="35"/>
  <c r="AX67" i="31" s="1"/>
  <c r="AK67" i="35"/>
  <c r="AK67" i="31" s="1"/>
  <c r="ER76" i="35"/>
  <c r="ER76" i="31" s="1"/>
  <c r="ER72" i="35"/>
  <c r="ER72" i="31" s="1"/>
  <c r="AL78" i="35"/>
  <c r="AL78" i="31" s="1"/>
  <c r="AJ33" i="35"/>
  <c r="AJ33" i="31" s="1"/>
  <c r="BP31" i="35"/>
  <c r="BP31" i="31" s="1"/>
  <c r="DK33" i="35"/>
  <c r="DK33" i="31" s="1"/>
  <c r="EQ32" i="35"/>
  <c r="EQ32" i="31" s="1"/>
  <c r="AK108" i="35"/>
  <c r="AK108" i="31" s="1"/>
  <c r="AK85" i="35"/>
  <c r="AK85" i="31" s="1"/>
  <c r="BP95" i="35"/>
  <c r="BP95" i="31" s="1"/>
  <c r="BP87" i="35"/>
  <c r="BP87" i="31" s="1"/>
  <c r="CU92" i="35"/>
  <c r="CU92" i="31" s="1"/>
  <c r="CU85" i="35"/>
  <c r="CU85" i="31" s="1"/>
  <c r="DK100" i="35"/>
  <c r="DK100" i="31" s="1"/>
  <c r="DK83" i="35"/>
  <c r="DK83" i="31" s="1"/>
  <c r="EA107" i="35"/>
  <c r="EA107" i="31" s="1"/>
  <c r="EQ104" i="35"/>
  <c r="EQ104" i="31" s="1"/>
  <c r="EQ103" i="35"/>
  <c r="EQ103" i="31" s="1"/>
  <c r="BX87" i="35"/>
  <c r="BX87" i="31" s="1"/>
  <c r="BX105" i="35"/>
  <c r="BX105" i="31" s="1"/>
  <c r="AF42" i="35"/>
  <c r="AF48" i="35"/>
  <c r="AH30" i="35"/>
  <c r="AH30" i="31" s="1"/>
  <c r="DD36" i="35"/>
  <c r="DD36" i="31" s="1"/>
  <c r="AJ39" i="35"/>
  <c r="AJ39" i="31" s="1"/>
  <c r="AN89" i="35"/>
  <c r="AN89" i="31" s="1"/>
  <c r="AN94" i="35"/>
  <c r="AN94" i="31" s="1"/>
  <c r="AP104" i="35"/>
  <c r="AP104" i="31" s="1"/>
  <c r="AP103" i="35"/>
  <c r="AP103" i="31" s="1"/>
  <c r="AX85" i="35"/>
  <c r="AX85" i="31" s="1"/>
  <c r="CC82" i="35"/>
  <c r="CC82" i="31" s="1"/>
  <c r="CC101" i="35"/>
  <c r="CC101" i="31" s="1"/>
  <c r="DB90" i="35"/>
  <c r="DB90" i="31" s="1"/>
  <c r="DB106" i="35"/>
  <c r="DB106" i="31" s="1"/>
  <c r="DR91" i="35"/>
  <c r="DR91" i="31" s="1"/>
  <c r="DR96" i="35"/>
  <c r="DR96" i="31" s="1"/>
  <c r="EH95" i="35"/>
  <c r="EH95" i="31" s="1"/>
  <c r="EH91" i="35"/>
  <c r="EH91" i="31" s="1"/>
  <c r="AT99" i="35"/>
  <c r="AT99" i="31" s="1"/>
  <c r="AT102" i="35"/>
  <c r="AT102" i="31" s="1"/>
  <c r="DV25" i="35"/>
  <c r="DV25" i="31" s="1"/>
  <c r="AF35" i="35"/>
  <c r="CW36" i="35"/>
  <c r="CW36" i="31" s="1"/>
  <c r="ES38" i="35"/>
  <c r="ES38" i="31" s="1"/>
  <c r="AG45" i="35"/>
  <c r="AG45" i="31" s="1"/>
  <c r="AG27" i="35"/>
  <c r="AG27" i="31" s="1"/>
  <c r="BE32" i="35"/>
  <c r="BE32" i="31" s="1"/>
  <c r="DF80" i="35"/>
  <c r="DF80" i="31" s="1"/>
  <c r="EL35" i="35"/>
  <c r="EL35" i="31" s="1"/>
  <c r="DM86" i="35"/>
  <c r="DM86" i="31" s="1"/>
  <c r="DM108" i="35"/>
  <c r="DM108" i="31" s="1"/>
  <c r="ES108" i="35"/>
  <c r="ES108" i="31" s="1"/>
  <c r="ES106" i="35"/>
  <c r="ES106" i="31" s="1"/>
  <c r="CP78" i="35"/>
  <c r="CP78" i="31" s="1"/>
  <c r="CP63" i="35"/>
  <c r="CP63" i="31" s="1"/>
  <c r="CO57" i="35"/>
  <c r="CO57" i="31" s="1"/>
  <c r="CZ38" i="35"/>
  <c r="CZ38" i="31" s="1"/>
  <c r="BV98" i="35"/>
  <c r="BV98" i="31" s="1"/>
  <c r="BV109" i="35"/>
  <c r="BV109" i="31" s="1"/>
  <c r="BG25" i="35"/>
  <c r="BG25" i="31" s="1"/>
  <c r="AW39" i="35"/>
  <c r="AW39" i="31" s="1"/>
  <c r="DH31" i="35"/>
  <c r="DH31" i="31" s="1"/>
  <c r="DC39" i="35"/>
  <c r="DC39" i="31" s="1"/>
  <c r="BN39" i="35"/>
  <c r="BN39" i="31" s="1"/>
  <c r="DQ36" i="35"/>
  <c r="DQ36" i="31" s="1"/>
  <c r="BL38" i="35"/>
  <c r="BL38" i="31" s="1"/>
  <c r="CK73" i="35"/>
  <c r="CK73" i="31" s="1"/>
  <c r="CK67" i="35"/>
  <c r="CK67" i="31" s="1"/>
  <c r="DY71" i="35"/>
  <c r="DY71" i="31" s="1"/>
  <c r="DV65" i="35"/>
  <c r="DV65" i="31" s="1"/>
  <c r="DV77" i="35"/>
  <c r="DV77" i="31" s="1"/>
  <c r="DP77" i="35"/>
  <c r="DP77" i="31" s="1"/>
  <c r="DG63" i="35"/>
  <c r="DG63" i="31" s="1"/>
  <c r="DG66" i="35"/>
  <c r="DG66" i="31" s="1"/>
  <c r="CY77" i="35"/>
  <c r="CY77" i="31" s="1"/>
  <c r="AP59" i="35"/>
  <c r="AP59" i="31" s="1"/>
  <c r="AP74" i="35"/>
  <c r="AP74" i="31" s="1"/>
  <c r="BX77" i="35"/>
  <c r="BX77" i="31" s="1"/>
  <c r="AG74" i="35"/>
  <c r="AG74" i="31" s="1"/>
  <c r="AG60" i="35"/>
  <c r="AG60" i="31" s="1"/>
  <c r="EC75" i="35"/>
  <c r="EC75" i="31" s="1"/>
  <c r="DZ57" i="35"/>
  <c r="DZ57" i="31" s="1"/>
  <c r="DZ79" i="35"/>
  <c r="DZ79" i="31" s="1"/>
  <c r="DT66" i="35"/>
  <c r="DT66" i="31" s="1"/>
  <c r="DW72" i="35"/>
  <c r="DW72" i="31" s="1"/>
  <c r="DW61" i="35"/>
  <c r="DW61" i="31" s="1"/>
  <c r="BT34" i="35"/>
  <c r="BT34" i="31" s="1"/>
  <c r="CW31" i="35"/>
  <c r="CW31" i="31" s="1"/>
  <c r="EC32" i="35"/>
  <c r="EC32" i="31" s="1"/>
  <c r="AF38" i="35"/>
  <c r="CD85" i="35"/>
  <c r="CD85" i="31" s="1"/>
  <c r="AW82" i="35"/>
  <c r="AW82" i="31" s="1"/>
  <c r="AW98" i="35"/>
  <c r="AW98" i="31" s="1"/>
  <c r="CB99" i="35"/>
  <c r="CB99" i="31" s="1"/>
  <c r="CB110" i="35"/>
  <c r="CB110" i="31" s="1"/>
  <c r="DA102" i="35"/>
  <c r="DA102" i="31" s="1"/>
  <c r="DA91" i="35"/>
  <c r="DA91" i="31" s="1"/>
  <c r="DQ86" i="35"/>
  <c r="DQ86" i="31" s="1"/>
  <c r="DQ100" i="35"/>
  <c r="DQ100" i="31" s="1"/>
  <c r="EG90" i="35"/>
  <c r="EG90" i="31" s="1"/>
  <c r="EG97" i="35"/>
  <c r="EG97" i="31" s="1"/>
  <c r="EW110" i="35"/>
  <c r="EW110" i="31" s="1"/>
  <c r="BA56" i="35"/>
  <c r="BA56" i="31" s="1"/>
  <c r="BA72" i="35"/>
  <c r="BA72" i="31" s="1"/>
  <c r="CF75" i="35"/>
  <c r="CF75" i="31" s="1"/>
  <c r="AW56" i="35"/>
  <c r="AW56" i="31" s="1"/>
  <c r="AW66" i="35"/>
  <c r="AW66" i="31" s="1"/>
  <c r="EW78" i="35"/>
  <c r="EW78" i="31" s="1"/>
  <c r="ET56" i="35"/>
  <c r="ET56" i="31" s="1"/>
  <c r="ET79" i="35"/>
  <c r="ET79" i="31" s="1"/>
  <c r="EN66" i="35"/>
  <c r="EN66" i="31" s="1"/>
  <c r="EX56" i="35"/>
  <c r="EX56" i="31" s="1"/>
  <c r="EX76" i="35"/>
  <c r="EX76" i="31" s="1"/>
  <c r="EI60" i="35"/>
  <c r="EI60" i="31" s="1"/>
  <c r="AZ31" i="35"/>
  <c r="AZ31" i="31" s="1"/>
  <c r="AX35" i="35"/>
  <c r="AX35" i="31" s="1"/>
  <c r="DB34" i="35"/>
  <c r="DB34" i="31" s="1"/>
  <c r="EH32" i="35"/>
  <c r="EH32" i="31" s="1"/>
  <c r="CK85" i="35"/>
  <c r="CK85" i="31" s="1"/>
  <c r="AS25" i="35"/>
  <c r="AS25" i="31" s="1"/>
  <c r="AV63" i="35"/>
  <c r="AV63" i="31" s="1"/>
  <c r="EO64" i="35"/>
  <c r="EO64" i="31" s="1"/>
  <c r="EO57" i="35"/>
  <c r="EO57" i="31" s="1"/>
  <c r="AO68" i="35"/>
  <c r="AO68" i="31" s="1"/>
  <c r="CB62" i="35"/>
  <c r="CB62" i="31" s="1"/>
  <c r="CB72" i="35"/>
  <c r="CB72" i="31" s="1"/>
  <c r="BC35" i="35"/>
  <c r="BC35" i="31" s="1"/>
  <c r="DD32" i="35"/>
  <c r="DD32" i="31" s="1"/>
  <c r="EJ81" i="35"/>
  <c r="EJ81" i="31" s="1"/>
  <c r="CT37" i="35"/>
  <c r="CT37" i="31" s="1"/>
  <c r="EP38" i="35"/>
  <c r="EP38" i="31" s="1"/>
  <c r="BG85" i="35"/>
  <c r="BG85" i="31" s="1"/>
  <c r="BG90" i="35"/>
  <c r="BG90" i="31" s="1"/>
  <c r="CE92" i="35"/>
  <c r="CE92" i="31" s="1"/>
  <c r="CE85" i="35"/>
  <c r="CE85" i="31" s="1"/>
  <c r="BJ104" i="35"/>
  <c r="BJ104" i="31" s="1"/>
  <c r="BJ85" i="35"/>
  <c r="BJ85" i="31" s="1"/>
  <c r="CO110" i="35"/>
  <c r="CO110" i="31" s="1"/>
  <c r="DH82" i="35"/>
  <c r="DH82" i="31" s="1"/>
  <c r="DH105" i="35"/>
  <c r="DH105" i="31" s="1"/>
  <c r="DX106" i="35"/>
  <c r="DX106" i="31" s="1"/>
  <c r="DX91" i="35"/>
  <c r="DX91" i="31" s="1"/>
  <c r="EN103" i="35"/>
  <c r="EN103" i="31" s="1"/>
  <c r="EN92" i="35"/>
  <c r="EN92" i="31" s="1"/>
  <c r="AV108" i="35"/>
  <c r="AV108" i="31" s="1"/>
  <c r="AV92" i="35"/>
  <c r="AV92" i="31" s="1"/>
  <c r="DO65" i="35"/>
  <c r="DO65" i="31" s="1"/>
  <c r="BW38" i="35"/>
  <c r="BW38" i="31" s="1"/>
  <c r="EE39" i="35"/>
  <c r="EE39" i="31" s="1"/>
  <c r="CL40" i="35"/>
  <c r="CL40" i="31" s="1"/>
  <c r="AU66" i="35"/>
  <c r="AU66" i="31" s="1"/>
  <c r="AU59" i="35"/>
  <c r="AU59" i="31" s="1"/>
  <c r="BZ62" i="35"/>
  <c r="BZ62" i="31" s="1"/>
  <c r="CC67" i="35"/>
  <c r="CC67" i="31" s="1"/>
  <c r="CC60" i="35"/>
  <c r="CC60" i="31" s="1"/>
  <c r="EK79" i="35"/>
  <c r="EK79" i="31" s="1"/>
  <c r="EH59" i="35"/>
  <c r="EH59" i="31" s="1"/>
  <c r="EH62" i="35"/>
  <c r="EH62" i="31" s="1"/>
  <c r="EB78" i="35"/>
  <c r="EB78" i="31" s="1"/>
  <c r="AY59" i="35"/>
  <c r="AY59" i="31" s="1"/>
  <c r="AY67" i="35"/>
  <c r="AY67" i="31" s="1"/>
  <c r="EU76" i="35"/>
  <c r="EU76" i="31" s="1"/>
  <c r="BH32" i="35"/>
  <c r="BH32" i="31" s="1"/>
  <c r="BI34" i="35"/>
  <c r="BI34" i="31" s="1"/>
  <c r="DW35" i="35"/>
  <c r="DW35" i="31" s="1"/>
  <c r="BZ86" i="35"/>
  <c r="BZ86" i="31" s="1"/>
  <c r="BZ99" i="35"/>
  <c r="BZ99" i="31" s="1"/>
  <c r="BI102" i="35"/>
  <c r="BI102" i="31" s="1"/>
  <c r="BI97" i="35"/>
  <c r="BI97" i="31" s="1"/>
  <c r="CN108" i="35"/>
  <c r="CN108" i="31" s="1"/>
  <c r="CN105" i="35"/>
  <c r="CN105" i="31" s="1"/>
  <c r="DG106" i="35"/>
  <c r="DG106" i="31" s="1"/>
  <c r="DG103" i="35"/>
  <c r="DG103" i="31" s="1"/>
  <c r="DW92" i="35"/>
  <c r="DW92" i="31" s="1"/>
  <c r="EM82" i="35"/>
  <c r="EM82" i="31" s="1"/>
  <c r="EM100" i="35"/>
  <c r="EM100" i="31" s="1"/>
  <c r="CQ89" i="35"/>
  <c r="CQ89" i="31" s="1"/>
  <c r="CQ87" i="35"/>
  <c r="CQ87" i="31" s="1"/>
  <c r="BT24" i="35"/>
  <c r="BT24" i="31" s="1"/>
  <c r="AR76" i="35"/>
  <c r="AR76" i="31" s="1"/>
  <c r="AR68" i="35"/>
  <c r="AR68" i="31" s="1"/>
  <c r="EF62" i="35"/>
  <c r="EF62" i="31" s="1"/>
  <c r="CI57" i="35"/>
  <c r="CI57" i="31" s="1"/>
  <c r="CI63" i="35"/>
  <c r="CI63" i="31" s="1"/>
  <c r="AZ70" i="35"/>
  <c r="AZ70" i="31" s="1"/>
  <c r="CE67" i="35"/>
  <c r="CE67" i="31" s="1"/>
  <c r="CE77" i="35"/>
  <c r="CE77" i="31" s="1"/>
  <c r="BP78" i="35"/>
  <c r="BP78" i="31" s="1"/>
  <c r="ES62" i="35"/>
  <c r="ES62" i="31" s="1"/>
  <c r="ES74" i="35"/>
  <c r="ES74" i="31" s="1"/>
  <c r="EP76" i="35"/>
  <c r="EP76" i="31" s="1"/>
  <c r="EJ76" i="35"/>
  <c r="EJ76" i="31" s="1"/>
  <c r="EJ79" i="35"/>
  <c r="EJ79" i="31" s="1"/>
  <c r="DC76" i="35"/>
  <c r="DC76" i="31" s="1"/>
  <c r="AH34" i="35"/>
  <c r="AH34" i="31" s="1"/>
  <c r="CR34" i="35"/>
  <c r="CR34" i="31" s="1"/>
  <c r="DI35" i="35"/>
  <c r="DI35" i="31" s="1"/>
  <c r="EO34" i="35"/>
  <c r="EO34" i="31" s="1"/>
  <c r="BH90" i="35"/>
  <c r="BH90" i="31" s="1"/>
  <c r="BU82" i="35"/>
  <c r="BU82" i="31" s="1"/>
  <c r="BU85" i="35"/>
  <c r="BU85" i="31" s="1"/>
  <c r="CW97" i="35"/>
  <c r="CW97" i="31" s="1"/>
  <c r="CW85" i="35"/>
  <c r="CW85" i="31" s="1"/>
  <c r="EC101" i="35"/>
  <c r="EC101" i="31" s="1"/>
  <c r="EC105" i="35"/>
  <c r="EC105" i="31" s="1"/>
  <c r="DA58" i="35"/>
  <c r="DA58" i="31" s="1"/>
  <c r="DA76" i="35"/>
  <c r="DA76" i="31" s="1"/>
  <c r="CF96" i="35"/>
  <c r="CF96" i="31" s="1"/>
  <c r="CF104" i="35"/>
  <c r="CF104" i="31" s="1"/>
  <c r="DN101" i="35"/>
  <c r="DN101" i="31" s="1"/>
  <c r="DN84" i="35"/>
  <c r="DN84" i="31" s="1"/>
  <c r="CD68" i="35"/>
  <c r="CD68" i="31" s="1"/>
  <c r="CD75" i="35"/>
  <c r="CD75" i="31" s="1"/>
  <c r="EL60" i="35"/>
  <c r="EL60" i="31" s="1"/>
  <c r="AQ39" i="35"/>
  <c r="AQ39" i="31" s="1"/>
  <c r="ED36" i="35"/>
  <c r="ED36" i="31" s="1"/>
  <c r="CK38" i="35"/>
  <c r="CK38" i="31" s="1"/>
  <c r="AJ99" i="35"/>
  <c r="AJ99" i="31" s="1"/>
  <c r="AJ100" i="35"/>
  <c r="AJ100" i="31" s="1"/>
  <c r="AL94" i="35"/>
  <c r="AL94" i="31" s="1"/>
  <c r="BQ102" i="35"/>
  <c r="BQ102" i="31" s="1"/>
  <c r="BQ84" i="35"/>
  <c r="BQ84" i="31" s="1"/>
  <c r="CV95" i="35"/>
  <c r="CV95" i="31" s="1"/>
  <c r="CV110" i="35"/>
  <c r="CV110" i="31" s="1"/>
  <c r="DL85" i="35"/>
  <c r="DL85" i="31" s="1"/>
  <c r="DL94" i="35"/>
  <c r="DL94" i="31" s="1"/>
  <c r="EB92" i="35"/>
  <c r="EB92" i="31" s="1"/>
  <c r="EB94" i="35"/>
  <c r="EB94" i="31" s="1"/>
  <c r="ER93" i="35"/>
  <c r="ER93" i="31" s="1"/>
  <c r="BN86" i="35"/>
  <c r="BN86" i="31" s="1"/>
  <c r="BN96" i="35"/>
  <c r="BN96" i="31" s="1"/>
  <c r="AF56" i="35"/>
  <c r="AF74" i="35"/>
  <c r="AF73" i="35"/>
  <c r="AN57" i="35"/>
  <c r="AN57" i="31" s="1"/>
  <c r="AN67" i="35"/>
  <c r="AN67" i="31" s="1"/>
  <c r="BS76" i="35"/>
  <c r="BS76" i="31" s="1"/>
  <c r="BD57" i="35"/>
  <c r="BD57" i="31" s="1"/>
  <c r="BD59" i="35"/>
  <c r="BD59" i="31" s="1"/>
  <c r="DU59" i="35"/>
  <c r="DU59" i="31" s="1"/>
  <c r="DR69" i="35"/>
  <c r="DR69" i="31" s="1"/>
  <c r="DR73" i="35"/>
  <c r="DR73" i="31" s="1"/>
  <c r="DL79" i="35"/>
  <c r="DL79" i="31" s="1"/>
  <c r="EQ69" i="35"/>
  <c r="EQ69" i="31" s="1"/>
  <c r="EQ64" i="35"/>
  <c r="EQ64" i="31" s="1"/>
  <c r="CN77" i="35"/>
  <c r="CN77" i="31" s="1"/>
  <c r="BA35" i="35"/>
  <c r="BA35" i="31" s="1"/>
  <c r="CG31" i="35"/>
  <c r="CG31" i="31" s="1"/>
  <c r="DS35" i="35"/>
  <c r="DS35" i="31" s="1"/>
  <c r="EX34" i="35"/>
  <c r="EX34" i="31" s="1"/>
  <c r="AI109" i="35"/>
  <c r="AI109" i="31" s="1"/>
  <c r="AY107" i="35"/>
  <c r="AY107" i="31" s="1"/>
  <c r="AY83" i="35"/>
  <c r="AY83" i="31" s="1"/>
  <c r="CG90" i="35"/>
  <c r="CG90" i="31" s="1"/>
  <c r="CG99" i="35"/>
  <c r="CG99" i="31" s="1"/>
  <c r="DC103" i="35"/>
  <c r="DC103" i="31" s="1"/>
  <c r="DC90" i="35"/>
  <c r="DC90" i="31" s="1"/>
  <c r="DS106" i="35"/>
  <c r="DS106" i="31" s="1"/>
  <c r="DS100" i="35"/>
  <c r="DS100" i="31" s="1"/>
  <c r="EI100" i="35"/>
  <c r="EI100" i="31" s="1"/>
  <c r="BR86" i="35"/>
  <c r="BR86" i="31" s="1"/>
  <c r="BR89" i="35"/>
  <c r="BR89" i="31" s="1"/>
  <c r="CV24" i="35"/>
  <c r="CV24" i="31" s="1"/>
  <c r="CH24" i="35"/>
  <c r="CH24" i="31" s="1"/>
  <c r="CH49" i="34" s="1"/>
  <c r="BQ36" i="35"/>
  <c r="BQ36" i="31" s="1"/>
  <c r="EB37" i="35"/>
  <c r="EB37" i="31" s="1"/>
  <c r="CF38" i="35"/>
  <c r="CF38" i="31" s="1"/>
  <c r="CL84" i="35"/>
  <c r="CL84" i="31" s="1"/>
  <c r="AG82" i="35"/>
  <c r="AG82" i="31" s="1"/>
  <c r="AG98" i="35"/>
  <c r="AG98" i="31" s="1"/>
  <c r="BO105" i="35"/>
  <c r="BO105" i="31" s="1"/>
  <c r="BO84" i="35"/>
  <c r="BO84" i="31" s="1"/>
  <c r="CT110" i="35"/>
  <c r="CT110" i="31" s="1"/>
  <c r="CT101" i="35"/>
  <c r="CT101" i="31" s="1"/>
  <c r="DJ108" i="35"/>
  <c r="DJ108" i="31" s="1"/>
  <c r="DJ84" i="35"/>
  <c r="DJ84" i="31" s="1"/>
  <c r="DZ98" i="35"/>
  <c r="DZ98" i="31" s="1"/>
  <c r="DZ93" i="35"/>
  <c r="DZ93" i="31" s="1"/>
  <c r="EP94" i="35"/>
  <c r="EP94" i="31" s="1"/>
  <c r="CR108" i="35"/>
  <c r="CR108" i="31" s="1"/>
  <c r="CR110" i="35"/>
  <c r="CR110" i="31" s="1"/>
  <c r="EN24" i="35"/>
  <c r="EN24" i="31" s="1"/>
  <c r="BD38" i="35"/>
  <c r="BD38" i="31" s="1"/>
  <c r="DU39" i="35"/>
  <c r="DU39" i="31" s="1"/>
  <c r="AP35" i="35"/>
  <c r="AP35" i="31" s="1"/>
  <c r="AQ32" i="35"/>
  <c r="AQ32" i="31" s="1"/>
  <c r="CX32" i="35"/>
  <c r="CX32" i="31" s="1"/>
  <c r="ET80" i="35"/>
  <c r="ET80" i="31" s="1"/>
  <c r="AM24" i="35"/>
  <c r="AM24" i="31" s="1"/>
  <c r="AT60" i="35"/>
  <c r="AT60" i="31" s="1"/>
  <c r="BE62" i="35"/>
  <c r="BE62" i="31" s="1"/>
  <c r="BE60" i="35"/>
  <c r="BE60" i="31" s="1"/>
  <c r="ED78" i="35"/>
  <c r="ED78" i="31" s="1"/>
  <c r="EM72" i="35"/>
  <c r="EM72" i="31" s="1"/>
  <c r="EM61" i="35"/>
  <c r="EM61" i="31" s="1"/>
  <c r="DH37" i="35"/>
  <c r="DH37" i="31" s="1"/>
  <c r="BM109" i="35"/>
  <c r="BM109" i="31" s="1"/>
  <c r="BM98" i="35"/>
  <c r="BM98" i="31" s="1"/>
  <c r="BE97" i="35"/>
  <c r="BE97" i="31" s="1"/>
  <c r="BE96" i="35"/>
  <c r="BE96" i="31" s="1"/>
  <c r="DF110" i="35"/>
  <c r="DF110" i="31" s="1"/>
  <c r="DF83" i="35"/>
  <c r="DF83" i="31" s="1"/>
  <c r="EL94" i="35"/>
  <c r="EL94" i="31" s="1"/>
  <c r="EL88" i="35"/>
  <c r="EL88" i="31" s="1"/>
  <c r="BH57" i="35"/>
  <c r="BH57" i="31" s="1"/>
  <c r="BO72" i="35"/>
  <c r="BO72" i="31" s="1"/>
  <c r="BO59" i="35"/>
  <c r="BO59" i="31" s="1"/>
  <c r="AQ94" i="35"/>
  <c r="AQ94" i="31" s="1"/>
  <c r="AQ86" i="35"/>
  <c r="AQ86" i="31" s="1"/>
  <c r="ED110" i="35"/>
  <c r="ED110" i="31" s="1"/>
  <c r="ED101" i="35"/>
  <c r="ED101" i="31" s="1"/>
  <c r="BL95" i="35"/>
  <c r="BL95" i="31" s="1"/>
  <c r="BL100" i="35"/>
  <c r="BL100" i="31" s="1"/>
  <c r="AS31" i="35"/>
  <c r="AS31" i="31" s="1"/>
  <c r="CZ33" i="35"/>
  <c r="CZ33" i="31" s="1"/>
  <c r="EF32" i="35"/>
  <c r="EF32" i="31" s="1"/>
  <c r="AF25" i="35"/>
  <c r="AK38" i="35"/>
  <c r="AK38" i="31" s="1"/>
  <c r="DK38" i="35"/>
  <c r="DK38" i="31" s="1"/>
  <c r="AZ38" i="35"/>
  <c r="AZ38" i="31" s="1"/>
  <c r="CS39" i="35"/>
  <c r="CS39" i="31" s="1"/>
  <c r="AU36" i="35"/>
  <c r="AU36" i="31" s="1"/>
  <c r="BF61" i="35"/>
  <c r="BF61" i="31" s="1"/>
  <c r="BF62" i="35"/>
  <c r="BF62" i="31" s="1"/>
  <c r="CS69" i="35"/>
  <c r="CS69" i="31" s="1"/>
  <c r="BV67" i="35"/>
  <c r="BV67" i="31" s="1"/>
  <c r="BV73" i="35"/>
  <c r="BV73" i="31" s="1"/>
  <c r="AS57" i="35"/>
  <c r="AS57" i="31" s="1"/>
  <c r="EV65" i="35"/>
  <c r="EV65" i="31" s="1"/>
  <c r="EV71" i="35"/>
  <c r="EV71" i="31" s="1"/>
  <c r="BJ71" i="35"/>
  <c r="BJ71" i="31" s="1"/>
  <c r="BG68" i="35"/>
  <c r="BG68" i="31" s="1"/>
  <c r="BG57" i="35"/>
  <c r="BG57" i="31" s="1"/>
  <c r="CL58" i="35"/>
  <c r="CL58" i="31" s="1"/>
  <c r="CW57" i="35"/>
  <c r="CW57" i="31" s="1"/>
  <c r="CW76" i="35"/>
  <c r="CW76" i="31" s="1"/>
  <c r="CT60" i="35"/>
  <c r="CT60" i="31" s="1"/>
  <c r="BQ79" i="35"/>
  <c r="BQ79" i="31" s="1"/>
  <c r="BQ61" i="35"/>
  <c r="BQ61" i="31" s="1"/>
  <c r="AQ63" i="35"/>
  <c r="AQ63" i="31" s="1"/>
  <c r="CH70" i="35"/>
  <c r="CH70" i="31" s="1"/>
  <c r="CH77" i="35"/>
  <c r="CH77" i="31" s="1"/>
  <c r="CK34" i="35"/>
  <c r="CK34" i="31" s="1"/>
  <c r="CI33" i="35"/>
  <c r="CI33" i="31" s="1"/>
  <c r="EK31" i="35"/>
  <c r="EK31" i="31" s="1"/>
  <c r="AZ108" i="35"/>
  <c r="AZ108" i="31" s="1"/>
  <c r="AZ101" i="35"/>
  <c r="AZ101" i="31" s="1"/>
  <c r="EX97" i="35"/>
  <c r="EX97" i="31" s="1"/>
  <c r="EX101" i="35"/>
  <c r="EX101" i="31" s="1"/>
  <c r="BK97" i="35"/>
  <c r="BK97" i="31" s="1"/>
  <c r="BK110" i="35"/>
  <c r="BK110" i="31" s="1"/>
  <c r="CS98" i="35"/>
  <c r="CS98" i="31" s="1"/>
  <c r="DI105" i="35"/>
  <c r="DI105" i="31" s="1"/>
  <c r="DI94" i="35"/>
  <c r="DI94" i="31" s="1"/>
  <c r="DY103" i="35"/>
  <c r="DY103" i="31" s="1"/>
  <c r="DY94" i="35"/>
  <c r="DY94" i="31" s="1"/>
  <c r="EO83" i="35"/>
  <c r="EO83" i="31" s="1"/>
  <c r="EO106" i="35"/>
  <c r="EO106" i="31" s="1"/>
  <c r="BT109" i="35"/>
  <c r="BT109" i="31" s="1"/>
  <c r="BT95" i="35"/>
  <c r="BT95" i="31" s="1"/>
  <c r="AJ62" i="35"/>
  <c r="AJ62" i="31" s="1"/>
  <c r="BR74" i="35"/>
  <c r="BR74" i="31" s="1"/>
  <c r="BR71" i="35"/>
  <c r="BR71" i="31" s="1"/>
  <c r="CA63" i="35"/>
  <c r="CA63" i="31" s="1"/>
  <c r="DQ71" i="35"/>
  <c r="DQ71" i="31" s="1"/>
  <c r="DQ70" i="35"/>
  <c r="DQ70" i="31" s="1"/>
  <c r="DN69" i="35"/>
  <c r="DN69" i="31" s="1"/>
  <c r="DH60" i="35"/>
  <c r="DH60" i="31" s="1"/>
  <c r="DH67" i="35"/>
  <c r="DH67" i="31" s="1"/>
  <c r="EA58" i="35"/>
  <c r="EA58" i="31" s="1"/>
  <c r="BW71" i="35"/>
  <c r="BW71" i="31" s="1"/>
  <c r="BW69" i="35"/>
  <c r="BW69" i="31" s="1"/>
  <c r="BN35" i="35"/>
  <c r="BN35" i="31" s="1"/>
  <c r="BO34" i="35"/>
  <c r="BO34" i="31" s="1"/>
  <c r="DJ34" i="35"/>
  <c r="DJ34" i="31" s="1"/>
  <c r="CR66" i="35"/>
  <c r="CR66" i="31" s="1"/>
  <c r="CR72" i="35"/>
  <c r="CR72" i="31" s="1"/>
  <c r="CZ59" i="35"/>
  <c r="CZ59" i="31" s="1"/>
  <c r="BT61" i="35"/>
  <c r="BT61" i="31" s="1"/>
  <c r="BT72" i="35"/>
  <c r="BT72" i="31" s="1"/>
  <c r="AL81" i="35"/>
  <c r="AL81" i="31" s="1"/>
  <c r="CV32" i="35"/>
  <c r="CV32" i="31" s="1"/>
  <c r="EB34" i="35"/>
  <c r="EB34" i="31" s="1"/>
  <c r="CC36" i="35"/>
  <c r="CC36" i="31" s="1"/>
  <c r="EH37" i="35"/>
  <c r="EH37" i="31" s="1"/>
  <c r="CR38" i="35"/>
  <c r="CR38" i="31" s="1"/>
  <c r="BF97" i="35"/>
  <c r="BF97" i="31" s="1"/>
  <c r="AS82" i="35"/>
  <c r="AS82" i="31" s="1"/>
  <c r="AS104" i="35"/>
  <c r="AS104" i="31" s="1"/>
  <c r="CA98" i="35"/>
  <c r="CA98" i="31" s="1"/>
  <c r="CA87" i="35"/>
  <c r="CA87" i="31" s="1"/>
  <c r="CZ97" i="35"/>
  <c r="CZ97" i="31" s="1"/>
  <c r="CZ101" i="35"/>
  <c r="CZ101" i="31" s="1"/>
  <c r="DP100" i="35"/>
  <c r="DP100" i="31" s="1"/>
  <c r="DP98" i="35"/>
  <c r="DP98" i="31" s="1"/>
  <c r="EF102" i="35"/>
  <c r="EF102" i="31" s="1"/>
  <c r="EF94" i="35"/>
  <c r="EF94" i="31" s="1"/>
  <c r="EV87" i="35"/>
  <c r="EV87" i="31" s="1"/>
  <c r="BI36" i="35"/>
  <c r="BI36" i="31" s="1"/>
  <c r="DW37" i="35"/>
  <c r="DW37" i="31" s="1"/>
  <c r="BX40" i="35"/>
  <c r="BX40" i="31" s="1"/>
  <c r="BL76" i="35"/>
  <c r="BL76" i="31" s="1"/>
  <c r="BL78" i="35"/>
  <c r="BL78" i="31" s="1"/>
  <c r="CQ78" i="35"/>
  <c r="CQ78" i="31" s="1"/>
  <c r="DE64" i="35"/>
  <c r="DE64" i="31" s="1"/>
  <c r="DE71" i="35"/>
  <c r="DE71" i="31" s="1"/>
  <c r="DB72" i="35"/>
  <c r="DB72" i="31" s="1"/>
  <c r="CV71" i="35"/>
  <c r="CV71" i="31" s="1"/>
  <c r="CV59" i="35"/>
  <c r="CV59" i="31" s="1"/>
  <c r="CM76" i="35"/>
  <c r="CM76" i="31" s="1"/>
  <c r="BK68" i="35"/>
  <c r="BK68" i="31" s="1"/>
  <c r="BK59" i="35"/>
  <c r="BK59" i="31" s="1"/>
  <c r="BY35" i="35"/>
  <c r="BY35" i="31" s="1"/>
  <c r="BW80" i="35"/>
  <c r="BW80" i="31" s="1"/>
  <c r="EE34" i="35"/>
  <c r="EE34" i="31" s="1"/>
  <c r="AH90" i="35"/>
  <c r="AH90" i="31" s="1"/>
  <c r="AH89" i="35"/>
  <c r="AH89" i="31" s="1"/>
  <c r="AR107" i="35"/>
  <c r="AR107" i="31" s="1"/>
  <c r="AR104" i="35"/>
  <c r="AR104" i="31" s="1"/>
  <c r="BW96" i="35"/>
  <c r="BW96" i="31" s="1"/>
  <c r="BW86" i="35"/>
  <c r="BW86" i="31" s="1"/>
  <c r="CY109" i="35"/>
  <c r="CY109" i="31" s="1"/>
  <c r="CY92" i="35"/>
  <c r="CY92" i="31" s="1"/>
  <c r="DO89" i="35"/>
  <c r="DO89" i="31" s="1"/>
  <c r="EE98" i="35"/>
  <c r="EE98" i="31" s="1"/>
  <c r="EE100" i="35"/>
  <c r="EE100" i="31" s="1"/>
  <c r="EU84" i="35"/>
  <c r="EU84" i="31" s="1"/>
  <c r="EU88" i="35"/>
  <c r="EU88" i="31" s="1"/>
  <c r="CC25" i="35"/>
  <c r="CC25" i="31" s="1"/>
  <c r="BM64" i="35"/>
  <c r="BM64" i="31" s="1"/>
  <c r="BM62" i="35"/>
  <c r="BM62" i="31" s="1"/>
  <c r="DF74" i="35"/>
  <c r="DF74" i="31" s="1"/>
  <c r="CU60" i="35"/>
  <c r="CU60" i="31" s="1"/>
  <c r="CU75" i="35"/>
  <c r="CU75" i="31" s="1"/>
  <c r="BI69" i="35"/>
  <c r="BI69" i="31" s="1"/>
  <c r="AI71" i="35"/>
  <c r="AI71" i="31" s="1"/>
  <c r="AI73" i="35"/>
  <c r="AI73" i="31" s="1"/>
  <c r="BN67" i="35"/>
  <c r="BN67" i="31" s="1"/>
  <c r="BC60" i="35"/>
  <c r="BC60" i="31" s="1"/>
  <c r="BC75" i="35"/>
  <c r="BC75" i="31" s="1"/>
  <c r="DM72" i="35"/>
  <c r="DM72" i="31" s="1"/>
  <c r="DJ61" i="35"/>
  <c r="DJ61" i="31" s="1"/>
  <c r="DJ64" i="35"/>
  <c r="DJ64" i="31" s="1"/>
  <c r="DD64" i="35"/>
  <c r="DD64" i="31" s="1"/>
  <c r="DK60" i="35"/>
  <c r="DK60" i="31" s="1"/>
  <c r="DK74" i="35"/>
  <c r="DK74" i="31" s="1"/>
  <c r="AW32" i="35"/>
  <c r="AW32" i="31" s="1"/>
  <c r="DA33" i="35"/>
  <c r="DA33" i="31" s="1"/>
  <c r="EG34" i="35"/>
  <c r="EG34" i="31" s="1"/>
  <c r="AO103" i="35"/>
  <c r="AO103" i="31" s="1"/>
  <c r="AO100" i="35"/>
  <c r="AO100" i="31" s="1"/>
  <c r="BY86" i="35"/>
  <c r="BY86" i="31" s="1"/>
  <c r="BY101" i="35"/>
  <c r="BY101" i="31" s="1"/>
  <c r="BD97" i="35"/>
  <c r="BD97" i="31" s="1"/>
  <c r="BD100" i="35"/>
  <c r="BD100" i="31" s="1"/>
  <c r="CI96" i="35"/>
  <c r="CI96" i="31" s="1"/>
  <c r="DE82" i="35"/>
  <c r="DE82" i="31" s="1"/>
  <c r="DE100" i="35"/>
  <c r="DE100" i="31" s="1"/>
  <c r="DU108" i="35"/>
  <c r="DU108" i="31" s="1"/>
  <c r="DU97" i="35"/>
  <c r="DU97" i="31" s="1"/>
  <c r="EK86" i="35"/>
  <c r="EK86" i="31" s="1"/>
  <c r="EK101" i="35"/>
  <c r="EK101" i="31" s="1"/>
  <c r="AU83" i="35"/>
  <c r="AU83" i="31" s="1"/>
  <c r="AU109" i="35"/>
  <c r="AU109" i="31" s="1"/>
  <c r="EI24" i="35"/>
  <c r="EI24" i="31" s="1"/>
  <c r="EI49" i="34" s="1"/>
  <c r="BY73" i="35"/>
  <c r="BY73" i="31" s="1"/>
  <c r="BY65" i="35"/>
  <c r="BY65" i="31" s="1"/>
  <c r="EG74" i="35"/>
  <c r="EG74" i="31" s="1"/>
  <c r="DX57" i="35"/>
  <c r="DX57" i="31" s="1"/>
  <c r="DX58" i="35"/>
  <c r="DX58" i="31" s="1"/>
  <c r="EE61" i="35"/>
  <c r="EE61" i="31" s="1"/>
  <c r="BJ39" i="35"/>
  <c r="BJ39" i="31" s="1"/>
  <c r="BB110" i="35"/>
  <c r="BB110" i="31" s="1"/>
  <c r="BB106" i="35"/>
  <c r="BB106" i="31" s="1"/>
  <c r="CM103" i="35"/>
  <c r="CM103" i="31" s="1"/>
  <c r="CM93" i="35"/>
  <c r="CM93" i="31" s="1"/>
  <c r="DV96" i="35"/>
  <c r="DV96" i="31" s="1"/>
  <c r="DV102" i="35"/>
  <c r="DV102" i="31" s="1"/>
  <c r="BS85" i="35"/>
  <c r="BS85" i="31" s="1"/>
  <c r="AM104" i="35"/>
  <c r="AM104" i="31" s="1"/>
  <c r="AM97" i="35"/>
  <c r="AM97" i="31" s="1"/>
  <c r="CX63" i="35"/>
  <c r="CX63" i="31" s="1"/>
  <c r="CX64" i="35"/>
  <c r="CX64" i="31" s="1"/>
  <c r="AM73" i="35"/>
  <c r="AM73" i="31" s="1"/>
  <c r="CP39" i="35"/>
  <c r="CP39" i="31" s="1"/>
  <c r="CX94" i="35"/>
  <c r="CX94" i="31" s="1"/>
  <c r="CX87" i="35"/>
  <c r="CX87" i="31" s="1"/>
  <c r="ET101" i="35"/>
  <c r="ET101" i="31" s="1"/>
  <c r="AH70" i="35"/>
  <c r="AH70" i="31" s="1"/>
  <c r="AH65" i="35"/>
  <c r="AH65" i="31" s="1"/>
  <c r="DI70" i="35"/>
  <c r="DI70" i="31" s="1"/>
  <c r="DS71" i="35"/>
  <c r="DS71" i="31" s="1"/>
  <c r="DS65" i="35"/>
  <c r="DS65" i="31" s="1"/>
  <c r="CM40" i="35"/>
  <c r="CM40" i="31" s="1"/>
  <c r="EL38" i="35"/>
  <c r="EL38" i="31" s="1"/>
  <c r="CJ105" i="35"/>
  <c r="CJ105" i="31" s="1"/>
  <c r="CJ110" i="35"/>
  <c r="CJ110" i="31" s="1"/>
  <c r="BA90" i="35"/>
  <c r="BA90" i="31" s="1"/>
  <c r="BA97" i="35"/>
  <c r="BA97" i="31" s="1"/>
  <c r="BC83" i="35"/>
  <c r="BC83" i="31" s="1"/>
  <c r="BC110" i="35"/>
  <c r="BC110" i="31" s="1"/>
  <c r="CH94" i="35"/>
  <c r="CH94" i="31" s="1"/>
  <c r="DD82" i="35"/>
  <c r="DD82" i="31" s="1"/>
  <c r="DD101" i="35"/>
  <c r="DD101" i="31" s="1"/>
  <c r="DT100" i="35"/>
  <c r="DT100" i="31" s="1"/>
  <c r="DT83" i="35"/>
  <c r="DT83" i="31" s="1"/>
  <c r="EJ103" i="35"/>
  <c r="EJ103" i="31" s="1"/>
  <c r="EJ94" i="35"/>
  <c r="EJ94" i="31" s="1"/>
  <c r="CP93" i="35"/>
  <c r="CP93" i="31" s="1"/>
  <c r="CP83" i="35"/>
  <c r="CP83" i="31" s="1"/>
  <c r="CG68" i="35"/>
  <c r="CG68" i="31" s="1"/>
  <c r="BB58" i="35"/>
  <c r="BB58" i="31" s="1"/>
  <c r="BB77" i="35"/>
  <c r="BB77" i="31" s="1"/>
  <c r="CJ59" i="35"/>
  <c r="CJ59" i="31" s="1"/>
  <c r="BU67" i="35"/>
  <c r="BU67" i="31" s="1"/>
  <c r="BU59" i="35"/>
  <c r="BU59" i="31" s="1"/>
  <c r="AX79" i="35"/>
  <c r="AX79" i="31" s="1"/>
  <c r="AK65" i="35"/>
  <c r="AK65" i="31" s="1"/>
  <c r="AK76" i="35"/>
  <c r="AK76" i="31" s="1"/>
  <c r="ER61" i="35"/>
  <c r="ER61" i="31" s="1"/>
  <c r="AL57" i="35"/>
  <c r="AL57" i="31" s="1"/>
  <c r="AL77" i="35"/>
  <c r="AL77" i="31" s="1"/>
  <c r="AK31" i="35"/>
  <c r="AK31" i="31" s="1"/>
  <c r="CU33" i="35"/>
  <c r="CU33" i="31" s="1"/>
  <c r="EA34" i="35"/>
  <c r="EA34" i="31" s="1"/>
  <c r="AF82" i="35"/>
  <c r="AF83" i="35"/>
  <c r="AF89" i="35"/>
  <c r="AF84" i="35"/>
  <c r="AK99" i="35"/>
  <c r="AK99" i="31" s="1"/>
  <c r="AK92" i="35"/>
  <c r="AK92" i="31" s="1"/>
  <c r="BP84" i="35"/>
  <c r="BP84" i="31" s="1"/>
  <c r="BP98" i="35"/>
  <c r="BP98" i="31" s="1"/>
  <c r="CU101" i="35"/>
  <c r="CU101" i="31" s="1"/>
  <c r="DK82" i="35"/>
  <c r="DK82" i="31" s="1"/>
  <c r="DK95" i="35"/>
  <c r="DK95" i="31" s="1"/>
  <c r="EA105" i="35"/>
  <c r="EA105" i="31" s="1"/>
  <c r="EA84" i="35"/>
  <c r="EA84" i="31" s="1"/>
  <c r="EQ97" i="35"/>
  <c r="EQ97" i="31" s="1"/>
  <c r="EQ99" i="35"/>
  <c r="EQ99" i="31" s="1"/>
  <c r="BX83" i="35"/>
  <c r="BX83" i="31" s="1"/>
  <c r="BX97" i="35"/>
  <c r="BX97" i="31" s="1"/>
  <c r="AH28" i="35"/>
  <c r="AH28" i="31" s="1"/>
  <c r="DD40" i="35"/>
  <c r="DD40" i="31" s="1"/>
  <c r="AJ40" i="35"/>
  <c r="AJ40" i="31" s="1"/>
  <c r="AN108" i="35"/>
  <c r="AN108" i="31" s="1"/>
  <c r="AN97" i="35"/>
  <c r="AN97" i="31" s="1"/>
  <c r="AP89" i="35"/>
  <c r="AP89" i="31" s="1"/>
  <c r="AP102" i="35"/>
  <c r="AP102" i="31" s="1"/>
  <c r="AX94" i="35"/>
  <c r="AX94" i="31" s="1"/>
  <c r="CC99" i="35"/>
  <c r="CC99" i="31" s="1"/>
  <c r="CC98" i="35"/>
  <c r="CC98" i="31" s="1"/>
  <c r="DB110" i="35"/>
  <c r="DB110" i="31" s="1"/>
  <c r="DB105" i="35"/>
  <c r="DB105" i="31" s="1"/>
  <c r="DR110" i="35"/>
  <c r="DR110" i="31" s="1"/>
  <c r="DR99" i="35"/>
  <c r="DR99" i="31" s="1"/>
  <c r="EH94" i="35"/>
  <c r="EH94" i="31" s="1"/>
  <c r="EH103" i="35"/>
  <c r="EH103" i="31" s="1"/>
  <c r="AT98" i="35"/>
  <c r="AT98" i="31" s="1"/>
  <c r="DH24" i="35"/>
  <c r="DH24" i="31" s="1"/>
  <c r="CZ24" i="35"/>
  <c r="CZ24" i="31" s="1"/>
  <c r="BU39" i="35"/>
  <c r="BU39" i="31" s="1"/>
  <c r="EC39" i="35"/>
  <c r="EC39" i="31" s="1"/>
  <c r="CJ37" i="35"/>
  <c r="CJ37" i="31" s="1"/>
  <c r="AG49" i="35"/>
  <c r="AG49" i="31" s="1"/>
  <c r="CL35" i="35"/>
  <c r="CL35" i="31" s="1"/>
  <c r="CM32" i="35"/>
  <c r="CM32" i="31" s="1"/>
  <c r="DV35" i="35"/>
  <c r="DV35" i="31" s="1"/>
  <c r="DM92" i="35"/>
  <c r="DM92" i="31" s="1"/>
  <c r="DM94" i="35"/>
  <c r="DM94" i="31" s="1"/>
  <c r="ES96" i="35"/>
  <c r="ES96" i="31" s="1"/>
  <c r="ES92" i="35"/>
  <c r="ES92" i="31" s="1"/>
  <c r="CP58" i="35"/>
  <c r="CP58" i="31" s="1"/>
  <c r="CP59" i="35"/>
  <c r="CP59" i="31" s="1"/>
  <c r="CO68" i="35"/>
  <c r="CO68" i="31" s="1"/>
  <c r="CZ40" i="35"/>
  <c r="CZ40" i="31" s="1"/>
  <c r="BV95" i="35"/>
  <c r="BV95" i="31" s="1"/>
  <c r="BV91" i="35"/>
  <c r="BV91" i="31" s="1"/>
  <c r="DX33" i="35"/>
  <c r="DX33" i="31" s="1"/>
  <c r="AI36" i="35"/>
  <c r="AI36" i="31" s="1"/>
  <c r="BJ32" i="35"/>
  <c r="BJ32" i="31" s="1"/>
  <c r="EN34" i="35"/>
  <c r="EN34" i="31" s="1"/>
  <c r="DC36" i="35"/>
  <c r="DC36" i="31" s="1"/>
  <c r="CQ35" i="35"/>
  <c r="CQ35" i="31" s="1"/>
  <c r="CO80" i="35"/>
  <c r="CO80" i="31" s="1"/>
  <c r="DX34" i="35"/>
  <c r="DX34" i="31" s="1"/>
  <c r="EV25" i="35"/>
  <c r="EV25" i="31" s="1"/>
  <c r="DS36" i="35"/>
  <c r="DS36" i="31" s="1"/>
  <c r="BN40" i="35"/>
  <c r="BN40" i="31" s="1"/>
  <c r="DA39" i="35"/>
  <c r="DA39" i="31" s="1"/>
  <c r="EW37" i="35"/>
  <c r="EW37" i="31" s="1"/>
  <c r="BJ25" i="35"/>
  <c r="BJ25" i="31" s="1"/>
  <c r="CK61" i="35"/>
  <c r="CK61" i="31" s="1"/>
  <c r="CK69" i="35"/>
  <c r="CK69" i="31" s="1"/>
  <c r="DY65" i="35"/>
  <c r="DY65" i="31" s="1"/>
  <c r="DV57" i="35"/>
  <c r="DV57" i="31" s="1"/>
  <c r="DV64" i="35"/>
  <c r="DV64" i="31" s="1"/>
  <c r="DP73" i="35"/>
  <c r="DP73" i="31" s="1"/>
  <c r="DG75" i="35"/>
  <c r="DG75" i="31" s="1"/>
  <c r="DG77" i="35"/>
  <c r="DG77" i="31" s="1"/>
  <c r="CY70" i="35"/>
  <c r="CY70" i="31" s="1"/>
  <c r="AP69" i="35"/>
  <c r="AP69" i="31" s="1"/>
  <c r="AP62" i="35"/>
  <c r="AP62" i="31" s="1"/>
  <c r="BX64" i="35"/>
  <c r="BX64" i="31" s="1"/>
  <c r="AG62" i="35"/>
  <c r="AG62" i="31" s="1"/>
  <c r="AG65" i="35"/>
  <c r="AG65" i="31" s="1"/>
  <c r="EC67" i="35"/>
  <c r="EC67" i="31" s="1"/>
  <c r="DZ62" i="35"/>
  <c r="DZ62" i="31" s="1"/>
  <c r="DZ75" i="35"/>
  <c r="DZ75" i="31" s="1"/>
  <c r="DT77" i="35"/>
  <c r="DT77" i="31" s="1"/>
  <c r="DW60" i="35"/>
  <c r="DW60" i="31" s="1"/>
  <c r="DW62" i="35"/>
  <c r="DW62" i="31" s="1"/>
  <c r="BT80" i="35"/>
  <c r="BT80" i="31" s="1"/>
  <c r="CW81" i="35"/>
  <c r="CW81" i="31" s="1"/>
  <c r="EC34" i="35"/>
  <c r="EC34" i="31" s="1"/>
  <c r="AF39" i="35"/>
  <c r="CD109" i="35"/>
  <c r="CD109" i="31" s="1"/>
  <c r="AW108" i="35"/>
  <c r="AW108" i="31" s="1"/>
  <c r="AW94" i="35"/>
  <c r="AW94" i="31" s="1"/>
  <c r="CB108" i="35"/>
  <c r="CB108" i="31" s="1"/>
  <c r="CB84" i="35"/>
  <c r="CB84" i="31" s="1"/>
  <c r="DA88" i="35"/>
  <c r="DA88" i="31" s="1"/>
  <c r="DA92" i="35"/>
  <c r="DA92" i="31" s="1"/>
  <c r="DQ104" i="35"/>
  <c r="DQ104" i="31" s="1"/>
  <c r="DQ83" i="35"/>
  <c r="DQ83" i="31" s="1"/>
  <c r="EG89" i="35"/>
  <c r="EG89" i="31" s="1"/>
  <c r="EW82" i="35"/>
  <c r="EW82" i="31" s="1"/>
  <c r="EW84" i="35"/>
  <c r="EW84" i="31" s="1"/>
  <c r="BA63" i="35"/>
  <c r="BA63" i="31" s="1"/>
  <c r="BA77" i="35"/>
  <c r="BA77" i="31" s="1"/>
  <c r="CF69" i="35"/>
  <c r="CF69" i="31" s="1"/>
  <c r="AW61" i="35"/>
  <c r="AW61" i="31" s="1"/>
  <c r="AW72" i="35"/>
  <c r="AW72" i="31" s="1"/>
  <c r="EW68" i="35"/>
  <c r="EW68" i="31" s="1"/>
  <c r="ET74" i="35"/>
  <c r="ET74" i="31" s="1"/>
  <c r="ET75" i="35"/>
  <c r="ET75" i="31" s="1"/>
  <c r="EN77" i="35"/>
  <c r="EN77" i="31" s="1"/>
  <c r="EX65" i="35"/>
  <c r="EX65" i="31" s="1"/>
  <c r="EX79" i="35"/>
  <c r="EX79" i="31" s="1"/>
  <c r="EI76" i="35"/>
  <c r="EI76" i="31" s="1"/>
  <c r="AZ35" i="35"/>
  <c r="AZ35" i="31" s="1"/>
  <c r="AX81" i="35"/>
  <c r="AX81" i="31" s="1"/>
  <c r="DB32" i="35"/>
  <c r="DB32" i="31" s="1"/>
  <c r="CK96" i="35"/>
  <c r="CK96" i="31" s="1"/>
  <c r="CK105" i="35"/>
  <c r="CK105" i="31" s="1"/>
  <c r="AV64" i="35"/>
  <c r="AV64" i="31" s="1"/>
  <c r="EO67" i="35"/>
  <c r="EO67" i="31" s="1"/>
  <c r="EO73" i="35"/>
  <c r="EO73" i="31" s="1"/>
  <c r="AO79" i="35"/>
  <c r="AO79" i="31" s="1"/>
  <c r="CB57" i="35"/>
  <c r="CB57" i="31" s="1"/>
  <c r="CB65" i="35"/>
  <c r="CB65" i="31" s="1"/>
  <c r="CJ80" i="35"/>
  <c r="CJ80" i="31" s="1"/>
  <c r="DD31" i="35"/>
  <c r="DD31" i="31" s="1"/>
  <c r="EJ32" i="35"/>
  <c r="EJ32" i="31" s="1"/>
  <c r="BO37" i="35"/>
  <c r="BO37" i="31" s="1"/>
  <c r="EP36" i="35"/>
  <c r="EP36" i="31" s="1"/>
  <c r="BG104" i="35"/>
  <c r="BG104" i="31" s="1"/>
  <c r="BG83" i="35"/>
  <c r="BG83" i="31" s="1"/>
  <c r="CE94" i="35"/>
  <c r="CE94" i="31" s="1"/>
  <c r="CE90" i="35"/>
  <c r="CE90" i="31" s="1"/>
  <c r="BJ88" i="35"/>
  <c r="BJ88" i="31" s="1"/>
  <c r="BJ109" i="35"/>
  <c r="BJ109" i="31" s="1"/>
  <c r="CO105" i="35"/>
  <c r="CO105" i="31" s="1"/>
  <c r="CO95" i="35"/>
  <c r="CO95" i="31" s="1"/>
  <c r="DH90" i="35"/>
  <c r="DH90" i="31" s="1"/>
  <c r="DX82" i="35"/>
  <c r="DX82" i="31" s="1"/>
  <c r="DX85" i="35"/>
  <c r="DX85" i="31" s="1"/>
  <c r="EN99" i="35"/>
  <c r="EN99" i="31" s="1"/>
  <c r="EN110" i="35"/>
  <c r="EN110" i="31" s="1"/>
  <c r="AV103" i="35"/>
  <c r="AV103" i="31" s="1"/>
  <c r="AV98" i="35"/>
  <c r="AV98" i="31" s="1"/>
  <c r="DO60" i="35"/>
  <c r="DO60" i="31" s="1"/>
  <c r="AR36" i="35"/>
  <c r="AR36" i="31" s="1"/>
  <c r="DO40" i="35"/>
  <c r="DO40" i="31" s="1"/>
  <c r="BG38" i="35"/>
  <c r="BG38" i="31" s="1"/>
  <c r="AU72" i="35"/>
  <c r="AU72" i="31" s="1"/>
  <c r="AU64" i="35"/>
  <c r="AU64" i="31" s="1"/>
  <c r="BZ72" i="35"/>
  <c r="BZ72" i="31" s="1"/>
  <c r="CC66" i="35"/>
  <c r="CC66" i="31" s="1"/>
  <c r="CC76" i="35"/>
  <c r="CC76" i="31" s="1"/>
  <c r="EK59" i="35"/>
  <c r="EK59" i="31" s="1"/>
  <c r="EH67" i="35"/>
  <c r="EH67" i="31" s="1"/>
  <c r="EH73" i="35"/>
  <c r="EH73" i="31" s="1"/>
  <c r="EB69" i="35"/>
  <c r="EB69" i="31" s="1"/>
  <c r="AY66" i="35"/>
  <c r="AY66" i="31" s="1"/>
  <c r="AY69" i="35"/>
  <c r="AY69" i="31" s="1"/>
  <c r="EU62" i="35"/>
  <c r="EU62" i="31" s="1"/>
  <c r="BH33" i="35"/>
  <c r="BH33" i="31" s="1"/>
  <c r="CN31" i="35"/>
  <c r="CN31" i="31" s="1"/>
  <c r="DW33" i="35"/>
  <c r="DW33" i="31" s="1"/>
  <c r="BZ95" i="35"/>
  <c r="BZ95" i="31" s="1"/>
  <c r="BZ91" i="35"/>
  <c r="BZ91" i="31" s="1"/>
  <c r="BI91" i="35"/>
  <c r="BI91" i="31" s="1"/>
  <c r="BI96" i="35"/>
  <c r="BI96" i="31" s="1"/>
  <c r="CN90" i="35"/>
  <c r="CN90" i="31" s="1"/>
  <c r="CN92" i="35"/>
  <c r="CN92" i="31" s="1"/>
  <c r="DG93" i="35"/>
  <c r="DG93" i="31" s="1"/>
  <c r="DW99" i="35"/>
  <c r="DW99" i="31" s="1"/>
  <c r="DW102" i="35"/>
  <c r="DW102" i="31" s="1"/>
  <c r="EM95" i="35"/>
  <c r="EM95" i="31" s="1"/>
  <c r="EM107" i="35"/>
  <c r="EM107" i="31" s="1"/>
  <c r="CQ100" i="35"/>
  <c r="CQ100" i="31" s="1"/>
  <c r="CQ108" i="35"/>
  <c r="CQ108" i="31" s="1"/>
  <c r="BT25" i="35"/>
  <c r="BT25" i="31" s="1"/>
  <c r="AR74" i="35"/>
  <c r="AR74" i="31" s="1"/>
  <c r="EF60" i="35"/>
  <c r="EF60" i="31" s="1"/>
  <c r="EF73" i="35"/>
  <c r="EF73" i="31" s="1"/>
  <c r="CI73" i="35"/>
  <c r="CI73" i="31" s="1"/>
  <c r="AZ60" i="35"/>
  <c r="AZ60" i="31" s="1"/>
  <c r="AZ71" i="35"/>
  <c r="AZ71" i="31" s="1"/>
  <c r="CE58" i="35"/>
  <c r="CE58" i="31" s="1"/>
  <c r="BP70" i="35"/>
  <c r="BP70" i="31" s="1"/>
  <c r="BP62" i="35"/>
  <c r="BP62" i="31" s="1"/>
  <c r="ES71" i="35"/>
  <c r="ES71" i="31" s="1"/>
  <c r="EP65" i="35"/>
  <c r="EP65" i="31" s="1"/>
  <c r="EP69" i="35"/>
  <c r="EP69" i="31" s="1"/>
  <c r="EJ59" i="35"/>
  <c r="EJ59" i="31" s="1"/>
  <c r="DC70" i="35"/>
  <c r="DC70" i="31" s="1"/>
  <c r="DC69" i="35"/>
  <c r="DC69" i="31" s="1"/>
  <c r="BM32" i="35"/>
  <c r="BM32" i="31" s="1"/>
  <c r="BK81" i="35"/>
  <c r="BK81" i="31" s="1"/>
  <c r="DI33" i="35"/>
  <c r="DI33" i="31" s="1"/>
  <c r="BH93" i="35"/>
  <c r="BH93" i="31" s="1"/>
  <c r="BH91" i="35"/>
  <c r="BH91" i="31" s="1"/>
  <c r="BU90" i="35"/>
  <c r="BU90" i="31" s="1"/>
  <c r="CW82" i="35"/>
  <c r="CW82" i="31" s="1"/>
  <c r="CW104" i="35"/>
  <c r="CW104" i="31" s="1"/>
  <c r="EC107" i="35"/>
  <c r="EC107" i="31" s="1"/>
  <c r="EC99" i="35"/>
  <c r="EC99" i="31" s="1"/>
  <c r="DF24" i="35"/>
  <c r="DF24" i="31" s="1"/>
  <c r="DA74" i="35"/>
  <c r="DA74" i="31" s="1"/>
  <c r="AS40" i="35"/>
  <c r="AS40" i="31" s="1"/>
  <c r="CF84" i="35"/>
  <c r="CF84" i="31" s="1"/>
  <c r="CF109" i="35"/>
  <c r="CF109" i="31" s="1"/>
  <c r="DN97" i="35"/>
  <c r="DN97" i="31" s="1"/>
  <c r="CD62" i="35"/>
  <c r="CD62" i="31" s="1"/>
  <c r="CD78" i="35"/>
  <c r="CD78" i="31" s="1"/>
  <c r="EL62" i="35"/>
  <c r="EL62" i="31" s="1"/>
  <c r="AQ40" i="35"/>
  <c r="AQ40" i="31" s="1"/>
  <c r="DN37" i="35"/>
  <c r="DN37" i="31" s="1"/>
  <c r="BF40" i="35"/>
  <c r="BF40" i="31" s="1"/>
  <c r="AJ87" i="35"/>
  <c r="AJ87" i="31" s="1"/>
  <c r="AJ91" i="35"/>
  <c r="AJ91" i="31" s="1"/>
  <c r="AL99" i="35"/>
  <c r="AL99" i="31" s="1"/>
  <c r="AL102" i="35"/>
  <c r="AL102" i="31" s="1"/>
  <c r="BQ85" i="35"/>
  <c r="BQ85" i="31" s="1"/>
  <c r="CV101" i="35"/>
  <c r="CV101" i="31" s="1"/>
  <c r="CV102" i="35"/>
  <c r="CV102" i="31" s="1"/>
  <c r="DL89" i="35"/>
  <c r="DL89" i="31" s="1"/>
  <c r="DL107" i="35"/>
  <c r="DL107" i="31" s="1"/>
  <c r="EB91" i="35"/>
  <c r="EB91" i="31" s="1"/>
  <c r="EB108" i="35"/>
  <c r="EB108" i="31" s="1"/>
  <c r="ER92" i="35"/>
  <c r="ER92" i="31" s="1"/>
  <c r="ER103" i="35"/>
  <c r="ER103" i="31" s="1"/>
  <c r="BN91" i="35"/>
  <c r="BN91" i="31" s="1"/>
  <c r="AN73" i="35"/>
  <c r="AN73" i="31" s="1"/>
  <c r="AN66" i="35"/>
  <c r="AN66" i="31" s="1"/>
  <c r="BS62" i="35"/>
  <c r="BS62" i="31" s="1"/>
  <c r="BD73" i="35"/>
  <c r="BD73" i="31" s="1"/>
  <c r="BD66" i="35"/>
  <c r="BD66" i="31" s="1"/>
  <c r="DU69" i="35"/>
  <c r="DU69" i="31" s="1"/>
  <c r="DR61" i="35"/>
  <c r="DR61" i="31" s="1"/>
  <c r="DR74" i="35"/>
  <c r="DR74" i="31" s="1"/>
  <c r="DL74" i="35"/>
  <c r="DL74" i="31" s="1"/>
  <c r="EQ72" i="35"/>
  <c r="EQ72" i="31" s="1"/>
  <c r="EQ65" i="35"/>
  <c r="EQ65" i="31" s="1"/>
  <c r="CN64" i="35"/>
  <c r="CN64" i="31" s="1"/>
  <c r="BA34" i="35"/>
  <c r="BA34" i="31" s="1"/>
  <c r="CG81" i="35"/>
  <c r="CG81" i="31" s="1"/>
  <c r="DS32" i="35"/>
  <c r="DS32" i="31" s="1"/>
  <c r="EX81" i="35"/>
  <c r="EX81" i="31" s="1"/>
  <c r="AI108" i="35"/>
  <c r="AI108" i="31" s="1"/>
  <c r="AI88" i="35"/>
  <c r="AI88" i="31" s="1"/>
  <c r="AY105" i="35"/>
  <c r="AY105" i="31" s="1"/>
  <c r="CG86" i="35"/>
  <c r="CG86" i="31" s="1"/>
  <c r="CG94" i="35"/>
  <c r="CG94" i="31" s="1"/>
  <c r="DC105" i="35"/>
  <c r="DC105" i="31" s="1"/>
  <c r="DC102" i="35"/>
  <c r="DC102" i="31" s="1"/>
  <c r="DS103" i="35"/>
  <c r="DS103" i="31" s="1"/>
  <c r="DS90" i="35"/>
  <c r="DS90" i="31" s="1"/>
  <c r="EI85" i="35"/>
  <c r="EI85" i="31" s="1"/>
  <c r="EI110" i="35"/>
  <c r="EI110" i="31" s="1"/>
  <c r="BR88" i="35"/>
  <c r="BR88" i="31" s="1"/>
  <c r="CV25" i="35"/>
  <c r="CV25" i="31" s="1"/>
  <c r="AL40" i="35"/>
  <c r="AL40" i="31" s="1"/>
  <c r="DL39" i="35"/>
  <c r="DL39" i="31" s="1"/>
  <c r="BA40" i="35"/>
  <c r="BA40" i="31" s="1"/>
  <c r="CL98" i="35"/>
  <c r="CL98" i="31" s="1"/>
  <c r="CL103" i="35"/>
  <c r="CL103" i="31" s="1"/>
  <c r="AG88" i="35"/>
  <c r="AG88" i="31" s="1"/>
  <c r="BO82" i="35"/>
  <c r="BO82" i="31" s="1"/>
  <c r="BO108" i="35"/>
  <c r="BO108" i="31" s="1"/>
  <c r="CT90" i="35"/>
  <c r="CT90" i="31" s="1"/>
  <c r="CT88" i="35"/>
  <c r="CT88" i="31" s="1"/>
  <c r="DJ100" i="35"/>
  <c r="DJ100" i="31" s="1"/>
  <c r="DJ89" i="35"/>
  <c r="DJ89" i="31" s="1"/>
  <c r="DZ99" i="35"/>
  <c r="DZ99" i="31" s="1"/>
  <c r="DZ84" i="35"/>
  <c r="DZ84" i="31" s="1"/>
  <c r="EP98" i="35"/>
  <c r="EP98" i="31" s="1"/>
  <c r="EP93" i="35"/>
  <c r="EP93" i="31" s="1"/>
  <c r="CR85" i="35"/>
  <c r="CR85" i="31" s="1"/>
  <c r="EC25" i="35"/>
  <c r="EC25" i="31" s="1"/>
  <c r="DE37" i="35"/>
  <c r="DE37" i="31" s="1"/>
  <c r="AN37" i="35"/>
  <c r="AN37" i="31" s="1"/>
  <c r="BX31" i="35"/>
  <c r="BX31" i="31" s="1"/>
  <c r="BV80" i="35"/>
  <c r="BV80" i="31" s="1"/>
  <c r="DN81" i="35"/>
  <c r="DN81" i="31" s="1"/>
  <c r="ET32" i="35"/>
  <c r="ET32" i="31" s="1"/>
  <c r="AT57" i="35"/>
  <c r="AT57" i="31" s="1"/>
  <c r="AT59" i="35"/>
  <c r="AT59" i="31" s="1"/>
  <c r="BE59" i="35"/>
  <c r="BE59" i="31" s="1"/>
  <c r="ED63" i="35"/>
  <c r="ED63" i="31" s="1"/>
  <c r="ED77" i="35"/>
  <c r="ED77" i="31" s="1"/>
  <c r="EM78" i="35"/>
  <c r="EM78" i="31" s="1"/>
  <c r="EN37" i="35"/>
  <c r="EN37" i="31" s="1"/>
  <c r="BM100" i="35"/>
  <c r="BM100" i="31" s="1"/>
  <c r="BM104" i="35"/>
  <c r="BM104" i="31" s="1"/>
  <c r="BE109" i="35"/>
  <c r="BE109" i="31" s="1"/>
  <c r="BE83" i="35"/>
  <c r="BE83" i="31" s="1"/>
  <c r="DF98" i="35"/>
  <c r="DF98" i="31" s="1"/>
  <c r="EL86" i="35"/>
  <c r="EL86" i="31" s="1"/>
  <c r="EL101" i="35"/>
  <c r="EL101" i="31" s="1"/>
  <c r="BH76" i="35"/>
  <c r="BH76" i="31" s="1"/>
  <c r="BH68" i="35"/>
  <c r="BH68" i="31" s="1"/>
  <c r="BO57" i="35"/>
  <c r="BO57" i="31" s="1"/>
  <c r="CA40" i="35"/>
  <c r="CA40" i="31" s="1"/>
  <c r="AQ106" i="35"/>
  <c r="AQ106" i="31" s="1"/>
  <c r="AQ84" i="35"/>
  <c r="AQ84" i="31" s="1"/>
  <c r="ED91" i="35"/>
  <c r="ED91" i="31" s="1"/>
  <c r="BL82" i="35"/>
  <c r="BL82" i="31" s="1"/>
  <c r="BL85" i="35"/>
  <c r="BL85" i="31" s="1"/>
  <c r="AU34" i="35"/>
  <c r="AU34" i="31" s="1"/>
  <c r="AS80" i="35"/>
  <c r="AS80" i="31" s="1"/>
  <c r="DP31" i="35"/>
  <c r="DP31" i="31" s="1"/>
  <c r="EV33" i="35"/>
  <c r="EV33" i="31" s="1"/>
  <c r="CU40" i="35"/>
  <c r="CU40" i="31" s="1"/>
  <c r="AZ36" i="35"/>
  <c r="AZ36" i="31" s="1"/>
  <c r="BK39" i="35"/>
  <c r="BK39" i="31" s="1"/>
  <c r="DY39" i="35"/>
  <c r="DY39" i="31" s="1"/>
  <c r="BZ37" i="35"/>
  <c r="BZ37" i="31" s="1"/>
  <c r="EE25" i="35"/>
  <c r="EE25" i="31" s="1"/>
  <c r="BF76" i="35"/>
  <c r="BF76" i="31" s="1"/>
  <c r="CS77" i="35"/>
  <c r="CS77" i="31" s="1"/>
  <c r="CS76" i="35"/>
  <c r="CS76" i="31" s="1"/>
  <c r="BV72" i="35"/>
  <c r="BV72" i="31" s="1"/>
  <c r="AS64" i="35"/>
  <c r="AS64" i="31" s="1"/>
  <c r="AS78" i="35"/>
  <c r="AS78" i="31" s="1"/>
  <c r="EV79" i="35"/>
  <c r="EV79" i="31" s="1"/>
  <c r="BJ57" i="35"/>
  <c r="BJ57" i="31" s="1"/>
  <c r="BJ67" i="35"/>
  <c r="BJ67" i="31" s="1"/>
  <c r="BG71" i="35"/>
  <c r="BG71" i="31" s="1"/>
  <c r="CL63" i="35"/>
  <c r="CL63" i="31" s="1"/>
  <c r="CL62" i="35"/>
  <c r="CL62" i="31" s="1"/>
  <c r="CW68" i="35"/>
  <c r="CW68" i="31" s="1"/>
  <c r="CT62" i="35"/>
  <c r="CT62" i="31" s="1"/>
  <c r="CT58" i="35"/>
  <c r="CT58" i="31" s="1"/>
  <c r="BQ62" i="35"/>
  <c r="BQ62" i="31" s="1"/>
  <c r="AQ68" i="35"/>
  <c r="AQ68" i="31" s="1"/>
  <c r="AQ57" i="35"/>
  <c r="AQ57" i="31" s="1"/>
  <c r="CH60" i="35"/>
  <c r="CH60" i="31" s="1"/>
  <c r="BF81" i="35"/>
  <c r="BF81" i="31" s="1"/>
  <c r="BD80" i="35"/>
  <c r="BD80" i="31" s="1"/>
  <c r="DU31" i="35"/>
  <c r="DU31" i="31" s="1"/>
  <c r="AZ85" i="35"/>
  <c r="AZ85" i="31" s="1"/>
  <c r="AZ83" i="35"/>
  <c r="AZ83" i="31" s="1"/>
  <c r="EX85" i="35"/>
  <c r="EX85" i="31" s="1"/>
  <c r="EX106" i="35"/>
  <c r="EX106" i="31" s="1"/>
  <c r="BK104" i="35"/>
  <c r="BK104" i="31" s="1"/>
  <c r="BK95" i="35"/>
  <c r="BK95" i="31" s="1"/>
  <c r="CS107" i="35"/>
  <c r="CS107" i="31" s="1"/>
  <c r="CS87" i="35"/>
  <c r="CS87" i="31" s="1"/>
  <c r="DI101" i="35"/>
  <c r="DI101" i="31" s="1"/>
  <c r="DY105" i="35"/>
  <c r="DY105" i="31" s="1"/>
  <c r="DY108" i="35"/>
  <c r="DY108" i="31" s="1"/>
  <c r="EO92" i="35"/>
  <c r="EO92" i="31" s="1"/>
  <c r="EO93" i="35"/>
  <c r="EO93" i="31" s="1"/>
  <c r="BT92" i="35"/>
  <c r="BT92" i="31" s="1"/>
  <c r="BT101" i="35"/>
  <c r="BT101" i="31" s="1"/>
  <c r="AJ61" i="35"/>
  <c r="AJ61" i="31" s="1"/>
  <c r="AJ68" i="35"/>
  <c r="AJ68" i="31" s="1"/>
  <c r="BR60" i="35"/>
  <c r="BR60" i="31" s="1"/>
  <c r="CA74" i="35"/>
  <c r="CA74" i="31" s="1"/>
  <c r="CA73" i="35"/>
  <c r="CA73" i="31" s="1"/>
  <c r="DQ68" i="35"/>
  <c r="DQ68" i="31" s="1"/>
  <c r="DN74" i="35"/>
  <c r="DN74" i="31" s="1"/>
  <c r="DN61" i="35"/>
  <c r="DN61" i="31" s="1"/>
  <c r="DH77" i="35"/>
  <c r="DH77" i="31" s="1"/>
  <c r="EA68" i="35"/>
  <c r="EA68" i="31" s="1"/>
  <c r="EA66" i="35"/>
  <c r="EA66" i="31" s="1"/>
  <c r="BW74" i="35"/>
  <c r="BW74" i="31" s="1"/>
  <c r="AI34" i="35"/>
  <c r="AI34" i="31" s="1"/>
  <c r="AG81" i="35"/>
  <c r="AG81" i="31" s="1"/>
  <c r="CT34" i="35"/>
  <c r="CT34" i="31" s="1"/>
  <c r="EP80" i="35"/>
  <c r="EP80" i="31" s="1"/>
  <c r="CR56" i="35"/>
  <c r="CR56" i="31" s="1"/>
  <c r="CR64" i="35"/>
  <c r="CR64" i="31" s="1"/>
  <c r="CZ65" i="35"/>
  <c r="CZ65" i="31" s="1"/>
  <c r="BT56" i="35"/>
  <c r="BT56" i="31" s="1"/>
  <c r="BT77" i="35"/>
  <c r="BT77" i="31" s="1"/>
  <c r="BS34" i="35"/>
  <c r="BS34" i="31" s="1"/>
  <c r="BQ34" i="35"/>
  <c r="BQ34" i="31" s="1"/>
  <c r="DL80" i="35"/>
  <c r="DL80" i="31" s="1"/>
  <c r="DB40" i="35"/>
  <c r="DB40" i="31" s="1"/>
  <c r="BM36" i="35"/>
  <c r="BM36" i="31" s="1"/>
  <c r="BF110" i="35"/>
  <c r="BF110" i="31" s="1"/>
  <c r="BF99" i="35"/>
  <c r="BF99" i="31" s="1"/>
  <c r="AS105" i="35"/>
  <c r="AS105" i="31" s="1"/>
  <c r="AS93" i="35"/>
  <c r="AS93" i="31" s="1"/>
  <c r="CA105" i="35"/>
  <c r="CA105" i="31" s="1"/>
  <c r="CA84" i="35"/>
  <c r="CA84" i="31" s="1"/>
  <c r="CZ108" i="35"/>
  <c r="CZ108" i="31" s="1"/>
  <c r="DP85" i="35"/>
  <c r="DP85" i="31" s="1"/>
  <c r="DP109" i="35"/>
  <c r="DP109" i="31" s="1"/>
  <c r="EF84" i="35"/>
  <c r="EF84" i="31" s="1"/>
  <c r="EF103" i="35"/>
  <c r="EF103" i="31" s="1"/>
  <c r="EV84" i="35"/>
  <c r="EV84" i="31" s="1"/>
  <c r="EV89" i="35"/>
  <c r="EV89" i="31" s="1"/>
  <c r="CN39" i="35"/>
  <c r="CN39" i="31" s="1"/>
  <c r="AP36" i="35"/>
  <c r="AP36" i="31" s="1"/>
  <c r="BL56" i="35"/>
  <c r="BL56" i="31" s="1"/>
  <c r="BL67" i="35"/>
  <c r="BL67" i="31" s="1"/>
  <c r="CQ63" i="35"/>
  <c r="CQ63" i="31" s="1"/>
  <c r="DE56" i="35"/>
  <c r="DE56" i="31" s="1"/>
  <c r="DE72" i="35"/>
  <c r="DE72" i="31" s="1"/>
  <c r="DB68" i="35"/>
  <c r="DB68" i="31" s="1"/>
  <c r="CV56" i="35"/>
  <c r="CV56" i="31" s="1"/>
  <c r="CV79" i="35"/>
  <c r="CV79" i="31" s="1"/>
  <c r="CM70" i="35"/>
  <c r="CM70" i="31" s="1"/>
  <c r="BK56" i="35"/>
  <c r="BK56" i="31" s="1"/>
  <c r="BK73" i="35"/>
  <c r="BK73" i="31" s="1"/>
  <c r="BY32" i="35"/>
  <c r="BY32" i="31" s="1"/>
  <c r="BW33" i="35"/>
  <c r="BW33" i="31" s="1"/>
  <c r="DO33" i="35"/>
  <c r="DO33" i="31" s="1"/>
  <c r="AH100" i="35"/>
  <c r="AH100" i="31" s="1"/>
  <c r="AR106" i="35"/>
  <c r="AR106" i="31" s="1"/>
  <c r="AR97" i="35"/>
  <c r="AR97" i="31" s="1"/>
  <c r="BW109" i="35"/>
  <c r="BW109" i="31" s="1"/>
  <c r="BW102" i="35"/>
  <c r="BW102" i="31" s="1"/>
  <c r="CY106" i="35"/>
  <c r="CY106" i="31" s="1"/>
  <c r="CY110" i="35"/>
  <c r="CY110" i="31" s="1"/>
  <c r="DO103" i="35"/>
  <c r="DO103" i="31" s="1"/>
  <c r="DO100" i="35"/>
  <c r="DO100" i="31" s="1"/>
  <c r="EE85" i="35"/>
  <c r="EE85" i="31" s="1"/>
  <c r="EU89" i="35"/>
  <c r="EU89" i="31" s="1"/>
  <c r="EU95" i="35"/>
  <c r="EU95" i="31" s="1"/>
  <c r="AV24" i="35"/>
  <c r="AV24" i="31" s="1"/>
  <c r="BM74" i="35"/>
  <c r="BM74" i="31" s="1"/>
  <c r="BM60" i="35"/>
  <c r="BM60" i="31" s="1"/>
  <c r="DF60" i="35"/>
  <c r="DF60" i="31" s="1"/>
  <c r="CU67" i="35"/>
  <c r="CU67" i="31" s="1"/>
  <c r="CU77" i="35"/>
  <c r="CU77" i="31" s="1"/>
  <c r="BI79" i="35"/>
  <c r="BI79" i="31" s="1"/>
  <c r="AI66" i="35"/>
  <c r="AI66" i="31" s="1"/>
  <c r="AI67" i="35"/>
  <c r="AI67" i="31" s="1"/>
  <c r="BN76" i="35"/>
  <c r="BN76" i="31" s="1"/>
  <c r="BC68" i="35"/>
  <c r="BC68" i="31" s="1"/>
  <c r="BC59" i="35"/>
  <c r="BC59" i="31" s="1"/>
  <c r="DM78" i="35"/>
  <c r="DM78" i="31" s="1"/>
  <c r="DJ66" i="35"/>
  <c r="DJ66" i="31" s="1"/>
  <c r="DJ58" i="35"/>
  <c r="DJ58" i="31" s="1"/>
  <c r="DD66" i="35"/>
  <c r="DD66" i="31" s="1"/>
  <c r="DK67" i="35"/>
  <c r="DK67" i="31" s="1"/>
  <c r="DK77" i="35"/>
  <c r="DK77" i="31" s="1"/>
  <c r="CD32" i="35"/>
  <c r="CD32" i="31" s="1"/>
  <c r="DA31" i="35"/>
  <c r="DA31" i="31" s="1"/>
  <c r="EG33" i="35"/>
  <c r="EG33" i="31" s="1"/>
  <c r="AO108" i="35"/>
  <c r="AO108" i="31" s="1"/>
  <c r="AO85" i="35"/>
  <c r="AO85" i="31" s="1"/>
  <c r="BY84" i="35"/>
  <c r="BY84" i="31" s="1"/>
  <c r="BY87" i="35"/>
  <c r="BY87" i="31" s="1"/>
  <c r="BD108" i="35"/>
  <c r="BD108" i="31" s="1"/>
  <c r="BD105" i="35"/>
  <c r="BD105" i="31" s="1"/>
  <c r="CI103" i="35"/>
  <c r="CI103" i="31" s="1"/>
  <c r="CI97" i="35"/>
  <c r="CI97" i="31" s="1"/>
  <c r="DE109" i="35"/>
  <c r="DE109" i="31" s="1"/>
  <c r="DU82" i="35"/>
  <c r="DU82" i="31" s="1"/>
  <c r="DU98" i="35"/>
  <c r="DU98" i="31" s="1"/>
  <c r="EK85" i="35"/>
  <c r="EK85" i="31" s="1"/>
  <c r="EK87" i="35"/>
  <c r="EK87" i="31" s="1"/>
  <c r="AU91" i="35"/>
  <c r="AU91" i="31" s="1"/>
  <c r="AU90" i="35"/>
  <c r="AU90" i="31" s="1"/>
  <c r="CB25" i="35"/>
  <c r="CB25" i="31" s="1"/>
  <c r="BY79" i="35"/>
  <c r="BY79" i="31" s="1"/>
  <c r="EG62" i="35"/>
  <c r="EG62" i="31" s="1"/>
  <c r="EG79" i="35"/>
  <c r="EG79" i="31" s="1"/>
  <c r="DX74" i="35"/>
  <c r="DX74" i="31" s="1"/>
  <c r="EE68" i="35"/>
  <c r="EE68" i="31" s="1"/>
  <c r="EE63" i="35"/>
  <c r="EE63" i="31" s="1"/>
  <c r="AT38" i="35"/>
  <c r="AT38" i="31" s="1"/>
  <c r="BB94" i="35"/>
  <c r="BB94" i="31" s="1"/>
  <c r="CM107" i="35"/>
  <c r="CM107" i="31" s="1"/>
  <c r="CM88" i="35"/>
  <c r="CM88" i="31" s="1"/>
  <c r="DV89" i="35"/>
  <c r="DV89" i="31" s="1"/>
  <c r="DV109" i="35"/>
  <c r="DV109" i="31" s="1"/>
  <c r="BS108" i="35"/>
  <c r="BS108" i="31" s="1"/>
  <c r="BS91" i="35"/>
  <c r="BS91" i="31" s="1"/>
  <c r="AM83" i="35"/>
  <c r="AM83" i="31" s="1"/>
  <c r="AM110" i="35"/>
  <c r="AM110" i="31" s="1"/>
  <c r="CX59" i="35"/>
  <c r="CX59" i="31" s="1"/>
  <c r="CX73" i="35"/>
  <c r="CX73" i="31" s="1"/>
  <c r="AM71" i="35"/>
  <c r="AM71" i="31" s="1"/>
  <c r="CP40" i="35"/>
  <c r="CP40" i="31" s="1"/>
  <c r="CX97" i="35"/>
  <c r="CX97" i="31" s="1"/>
  <c r="ET82" i="35"/>
  <c r="ET82" i="31" s="1"/>
  <c r="ET89" i="35"/>
  <c r="ET89" i="31" s="1"/>
  <c r="AH71" i="35"/>
  <c r="AH71" i="31" s="1"/>
  <c r="AH57" i="35"/>
  <c r="AH57" i="31" s="1"/>
  <c r="DI57" i="35"/>
  <c r="DI57" i="31" s="1"/>
  <c r="DS61" i="35"/>
  <c r="DS61" i="31" s="1"/>
  <c r="DS78" i="35"/>
  <c r="DS78" i="31" s="1"/>
  <c r="CM38" i="35"/>
  <c r="CM38" i="31" s="1"/>
  <c r="EL37" i="35"/>
  <c r="EL37" i="31" s="1"/>
  <c r="CJ109" i="35"/>
  <c r="CJ109" i="31" s="1"/>
  <c r="CJ96" i="35"/>
  <c r="CJ96" i="31" s="1"/>
  <c r="BA99" i="35"/>
  <c r="BA99" i="31" s="1"/>
  <c r="BA92" i="35"/>
  <c r="BA92" i="31" s="1"/>
  <c r="BC93" i="35"/>
  <c r="BC93" i="31" s="1"/>
  <c r="BC84" i="35"/>
  <c r="BC84" i="31" s="1"/>
  <c r="CH97" i="35"/>
  <c r="CH97" i="31" s="1"/>
  <c r="DD104" i="35"/>
  <c r="DD104" i="31" s="1"/>
  <c r="DD89" i="35"/>
  <c r="DD89" i="31" s="1"/>
  <c r="DT88" i="35"/>
  <c r="DT88" i="31" s="1"/>
  <c r="DT104" i="35"/>
  <c r="DT104" i="31" s="1"/>
  <c r="EJ102" i="35"/>
  <c r="EJ102" i="31" s="1"/>
  <c r="EJ91" i="35"/>
  <c r="EJ91" i="31" s="1"/>
  <c r="CP107" i="35"/>
  <c r="CP107" i="31" s="1"/>
  <c r="CP97" i="35"/>
  <c r="CP97" i="31" s="1"/>
  <c r="CG69" i="35"/>
  <c r="CG69" i="31" s="1"/>
  <c r="CG77" i="35"/>
  <c r="CG77" i="31" s="1"/>
  <c r="BZ25" i="35"/>
  <c r="BZ25" i="31" s="1"/>
  <c r="BB76" i="35"/>
  <c r="BB76" i="31" s="1"/>
  <c r="CJ74" i="35"/>
  <c r="CJ74" i="31" s="1"/>
  <c r="CJ72" i="35"/>
  <c r="CJ72" i="31" s="1"/>
  <c r="BU77" i="35"/>
  <c r="BU77" i="31" s="1"/>
  <c r="AX63" i="35"/>
  <c r="AX63" i="31" s="1"/>
  <c r="AX73" i="35"/>
  <c r="AX73" i="31" s="1"/>
  <c r="AK69" i="35"/>
  <c r="AK69" i="31" s="1"/>
  <c r="ER74" i="35"/>
  <c r="ER74" i="31" s="1"/>
  <c r="ER73" i="35"/>
  <c r="ER73" i="31" s="1"/>
  <c r="AL75" i="35"/>
  <c r="AL75" i="31" s="1"/>
  <c r="BR31" i="35"/>
  <c r="BR31" i="31" s="1"/>
  <c r="BP32" i="35"/>
  <c r="BP32" i="31" s="1"/>
  <c r="DK32" i="35"/>
  <c r="DK32" i="31" s="1"/>
  <c r="EQ80" i="35"/>
  <c r="EQ80" i="31" s="1"/>
  <c r="AF103" i="35"/>
  <c r="AF95" i="35"/>
  <c r="AK93" i="35"/>
  <c r="AK93" i="31" s="1"/>
  <c r="AK94" i="35"/>
  <c r="AK94" i="31" s="1"/>
  <c r="BP105" i="35"/>
  <c r="BP105" i="31" s="1"/>
  <c r="BP107" i="35"/>
  <c r="BP107" i="31" s="1"/>
  <c r="CU106" i="35"/>
  <c r="CU106" i="31" s="1"/>
  <c r="CU110" i="35"/>
  <c r="CU110" i="31" s="1"/>
  <c r="DK107" i="35"/>
  <c r="DK107" i="31" s="1"/>
  <c r="EA82" i="35"/>
  <c r="EA82" i="31" s="1"/>
  <c r="EA108" i="35"/>
  <c r="EA108" i="31" s="1"/>
  <c r="EQ95" i="35"/>
  <c r="EQ95" i="31" s="1"/>
  <c r="EQ86" i="35"/>
  <c r="EQ86" i="31" s="1"/>
  <c r="BX108" i="35"/>
  <c r="BX108" i="31" s="1"/>
  <c r="BX94" i="35"/>
  <c r="BX94" i="31" s="1"/>
  <c r="AF46" i="35"/>
  <c r="AF27" i="35"/>
  <c r="DS24" i="35"/>
  <c r="DS24" i="31" s="1"/>
  <c r="AH42" i="35"/>
  <c r="AH42" i="31" s="1"/>
  <c r="CH39" i="35"/>
  <c r="CH39" i="31" s="1"/>
  <c r="EJ39" i="35"/>
  <c r="EJ39" i="31" s="1"/>
  <c r="AN83" i="35"/>
  <c r="AN83" i="31" s="1"/>
  <c r="AN98" i="35"/>
  <c r="AN98" i="31" s="1"/>
  <c r="AP97" i="35"/>
  <c r="AP97" i="31" s="1"/>
  <c r="AP99" i="35"/>
  <c r="AP99" i="31" s="1"/>
  <c r="AX104" i="35"/>
  <c r="AX104" i="31" s="1"/>
  <c r="AX102" i="35"/>
  <c r="AX102" i="31" s="1"/>
  <c r="CC107" i="35"/>
  <c r="CC107" i="31" s="1"/>
  <c r="DB86" i="35"/>
  <c r="DB86" i="31" s="1"/>
  <c r="DB93" i="35"/>
  <c r="DB93" i="31" s="1"/>
  <c r="DR101" i="35"/>
  <c r="DR101" i="31" s="1"/>
  <c r="DR100" i="35"/>
  <c r="DR100" i="31" s="1"/>
  <c r="EH89" i="35"/>
  <c r="EH89" i="31" s="1"/>
  <c r="EH85" i="35"/>
  <c r="EH85" i="31" s="1"/>
  <c r="AT87" i="35"/>
  <c r="AT87" i="31" s="1"/>
  <c r="AT85" i="35"/>
  <c r="AT85" i="31" s="1"/>
  <c r="CZ25" i="35"/>
  <c r="CZ25" i="31" s="1"/>
  <c r="CW39" i="35"/>
  <c r="CW39" i="31" s="1"/>
  <c r="ES39" i="35"/>
  <c r="ES39" i="31" s="1"/>
  <c r="AG48" i="35"/>
  <c r="AG48" i="31" s="1"/>
  <c r="BG81" i="35"/>
  <c r="BG81" i="31" s="1"/>
  <c r="BE80" i="35"/>
  <c r="BE80" i="31" s="1"/>
  <c r="DF35" i="35"/>
  <c r="DF35" i="31" s="1"/>
  <c r="DM96" i="35"/>
  <c r="DM96" i="31" s="1"/>
  <c r="DM105" i="35"/>
  <c r="DM105" i="31" s="1"/>
  <c r="ES103" i="35"/>
  <c r="ES103" i="31" s="1"/>
  <c r="ES109" i="35"/>
  <c r="ES109" i="31" s="1"/>
  <c r="CP79" i="35"/>
  <c r="CP79" i="31" s="1"/>
  <c r="CP67" i="35"/>
  <c r="CP67" i="31" s="1"/>
  <c r="CO79" i="35"/>
  <c r="CO79" i="31" s="1"/>
  <c r="CZ37" i="35"/>
  <c r="CZ37" i="31" s="1"/>
  <c r="BV94" i="35"/>
  <c r="BV94" i="31" s="1"/>
  <c r="BV103" i="35"/>
  <c r="BV103" i="31" s="1"/>
  <c r="DM110" i="35"/>
  <c r="DM110" i="31" s="1"/>
  <c r="DM97" i="35"/>
  <c r="DM97" i="31" s="1"/>
  <c r="DP82" i="35"/>
  <c r="DP82" i="31" s="1"/>
  <c r="DU100" i="35"/>
  <c r="DU100" i="31" s="1"/>
  <c r="BY70" i="35"/>
  <c r="BY70" i="31" s="1"/>
  <c r="DX71" i="35"/>
  <c r="DX71" i="31" s="1"/>
  <c r="AT37" i="35"/>
  <c r="AT37" i="31" s="1"/>
  <c r="CM105" i="35"/>
  <c r="CM105" i="31" s="1"/>
  <c r="DV108" i="35"/>
  <c r="DV108" i="31" s="1"/>
  <c r="BS90" i="35"/>
  <c r="BS90" i="31" s="1"/>
  <c r="CX68" i="35"/>
  <c r="CX68" i="31" s="1"/>
  <c r="CP36" i="35"/>
  <c r="CP36" i="31" s="1"/>
  <c r="CP91" i="34" s="1"/>
  <c r="ET104" i="35"/>
  <c r="ET104" i="31" s="1"/>
  <c r="DI64" i="35"/>
  <c r="DI64" i="31" s="1"/>
  <c r="CM37" i="35"/>
  <c r="CM37" i="31" s="1"/>
  <c r="CJ85" i="35"/>
  <c r="CJ85" i="31" s="1"/>
  <c r="BA103" i="35"/>
  <c r="BA103" i="31" s="1"/>
  <c r="CH98" i="35"/>
  <c r="CH98" i="31" s="1"/>
  <c r="DT109" i="35"/>
  <c r="DT109" i="31" s="1"/>
  <c r="EJ109" i="35"/>
  <c r="EJ109" i="31" s="1"/>
  <c r="CG71" i="35"/>
  <c r="CG71" i="31" s="1"/>
  <c r="BB62" i="35"/>
  <c r="BB62" i="31" s="1"/>
  <c r="BU75" i="35"/>
  <c r="BU75" i="31" s="1"/>
  <c r="AX76" i="35"/>
  <c r="AX76" i="31" s="1"/>
  <c r="AK78" i="35"/>
  <c r="AK78" i="31" s="1"/>
  <c r="AL58" i="35"/>
  <c r="AL58" i="31" s="1"/>
  <c r="CU35" i="35"/>
  <c r="CU35" i="31" s="1"/>
  <c r="AK110" i="35"/>
  <c r="AK110" i="31" s="1"/>
  <c r="CU82" i="35"/>
  <c r="CU82" i="31" s="1"/>
  <c r="DK102" i="35"/>
  <c r="DK102" i="31" s="1"/>
  <c r="EQ106" i="35"/>
  <c r="EQ106" i="31" s="1"/>
  <c r="BX96" i="35"/>
  <c r="BX96" i="31" s="1"/>
  <c r="AF33" i="35"/>
  <c r="CL31" i="35"/>
  <c r="CL31" i="31" s="1"/>
  <c r="DP24" i="35"/>
  <c r="DP24" i="31" s="1"/>
  <c r="DP49" i="34" s="1"/>
  <c r="ES89" i="35"/>
  <c r="ES89" i="31" s="1"/>
  <c r="CO61" i="35"/>
  <c r="CO61" i="31" s="1"/>
  <c r="CO65" i="35"/>
  <c r="CO65" i="31" s="1"/>
  <c r="CB37" i="35"/>
  <c r="CB37" i="31" s="1"/>
  <c r="BJ24" i="35"/>
  <c r="BJ24" i="31" s="1"/>
  <c r="BJ49" i="34" s="1"/>
  <c r="CK77" i="35"/>
  <c r="CK77" i="31" s="1"/>
  <c r="DV61" i="35"/>
  <c r="DV61" i="31" s="1"/>
  <c r="DG59" i="35"/>
  <c r="DG59" i="31" s="1"/>
  <c r="AP72" i="35"/>
  <c r="AP72" i="31" s="1"/>
  <c r="AG63" i="35"/>
  <c r="AG63" i="31" s="1"/>
  <c r="EC63" i="35"/>
  <c r="EC63" i="31" s="1"/>
  <c r="DT58" i="35"/>
  <c r="DT58" i="31" s="1"/>
  <c r="AO35" i="35"/>
  <c r="AO35" i="31" s="1"/>
  <c r="ES80" i="35"/>
  <c r="ES80" i="31" s="1"/>
  <c r="AW90" i="35"/>
  <c r="AW90" i="31" s="1"/>
  <c r="CB109" i="35"/>
  <c r="CB109" i="31" s="1"/>
  <c r="DA110" i="35"/>
  <c r="DA110" i="31" s="1"/>
  <c r="EG95" i="35"/>
  <c r="EG95" i="31" s="1"/>
  <c r="EW97" i="35"/>
  <c r="EW97" i="31" s="1"/>
  <c r="CF57" i="35"/>
  <c r="CF57" i="31" s="1"/>
  <c r="AW64" i="35"/>
  <c r="AW64" i="31" s="1"/>
  <c r="ET67" i="35"/>
  <c r="ET67" i="31" s="1"/>
  <c r="EX59" i="35"/>
  <c r="EX59" i="31" s="1"/>
  <c r="CE35" i="35"/>
  <c r="CE35" i="31" s="1"/>
  <c r="DR33" i="35"/>
  <c r="DR33" i="31" s="1"/>
  <c r="CK91" i="35"/>
  <c r="CK91" i="31" s="1"/>
  <c r="EO58" i="35"/>
  <c r="EO58" i="31" s="1"/>
  <c r="AO76" i="35"/>
  <c r="AO76" i="31" s="1"/>
  <c r="CH35" i="35"/>
  <c r="CH35" i="31" s="1"/>
  <c r="DZ36" i="35"/>
  <c r="DZ36" i="31" s="1"/>
  <c r="DZ91" i="34" s="1"/>
  <c r="BG93" i="35"/>
  <c r="BG93" i="31" s="1"/>
  <c r="BJ83" i="35"/>
  <c r="BJ83" i="31" s="1"/>
  <c r="CO94" i="35"/>
  <c r="CO94" i="31" s="1"/>
  <c r="DH94" i="35"/>
  <c r="DH94" i="31" s="1"/>
  <c r="EN86" i="35"/>
  <c r="EN86" i="31" s="1"/>
  <c r="DO68" i="35"/>
  <c r="DO68" i="31" s="1"/>
  <c r="BG40" i="35"/>
  <c r="BG40" i="31" s="1"/>
  <c r="AU69" i="35"/>
  <c r="AU69" i="31" s="1"/>
  <c r="BZ59" i="35"/>
  <c r="BZ59" i="31" s="1"/>
  <c r="EK61" i="35"/>
  <c r="EK61" i="31" s="1"/>
  <c r="EH75" i="35"/>
  <c r="EH75" i="31" s="1"/>
  <c r="EB66" i="35"/>
  <c r="EB66" i="31" s="1"/>
  <c r="EU68" i="35"/>
  <c r="EU68" i="31" s="1"/>
  <c r="CP32" i="35"/>
  <c r="CP32" i="31" s="1"/>
  <c r="BZ92" i="35"/>
  <c r="BZ92" i="31" s="1"/>
  <c r="BI83" i="35"/>
  <c r="BI83" i="31" s="1"/>
  <c r="CN95" i="35"/>
  <c r="CN95" i="31" s="1"/>
  <c r="DW94" i="35"/>
  <c r="DW94" i="31" s="1"/>
  <c r="EM88" i="35"/>
  <c r="EM88" i="31" s="1"/>
  <c r="CQ104" i="35"/>
  <c r="CQ104" i="31" s="1"/>
  <c r="EP24" i="35"/>
  <c r="EP24" i="31" s="1"/>
  <c r="CI61" i="35"/>
  <c r="CI61" i="31" s="1"/>
  <c r="CE79" i="35"/>
  <c r="CE79" i="31" s="1"/>
  <c r="EP77" i="35"/>
  <c r="EP77" i="31" s="1"/>
  <c r="DC58" i="35"/>
  <c r="DC58" i="31" s="1"/>
  <c r="BH97" i="35"/>
  <c r="BH97" i="31" s="1"/>
  <c r="CW110" i="35"/>
  <c r="CW110" i="31" s="1"/>
  <c r="DA63" i="35"/>
  <c r="DA63" i="31" s="1"/>
  <c r="DN94" i="35"/>
  <c r="DN94" i="31" s="1"/>
  <c r="EL77" i="35"/>
  <c r="EL77" i="31" s="1"/>
  <c r="AL84" i="35"/>
  <c r="AL84" i="31" s="1"/>
  <c r="CV105" i="35"/>
  <c r="CV105" i="31" s="1"/>
  <c r="EB93" i="35"/>
  <c r="EB93" i="31" s="1"/>
  <c r="BN101" i="35"/>
  <c r="BN101" i="31" s="1"/>
  <c r="AF79" i="35"/>
  <c r="BS68" i="35"/>
  <c r="BS68" i="31" s="1"/>
  <c r="DU76" i="35"/>
  <c r="DU76" i="31" s="1"/>
  <c r="DL72" i="35"/>
  <c r="DL72" i="31" s="1"/>
  <c r="CF80" i="35"/>
  <c r="CF80" i="31" s="1"/>
  <c r="AI95" i="35"/>
  <c r="AI95" i="31" s="1"/>
  <c r="DC82" i="35"/>
  <c r="DC82" i="31" s="1"/>
  <c r="EI94" i="35"/>
  <c r="EI94" i="31" s="1"/>
  <c r="BW24" i="35"/>
  <c r="BW24" i="31" s="1"/>
  <c r="CL97" i="35"/>
  <c r="CL97" i="31" s="1"/>
  <c r="BO95" i="35"/>
  <c r="BO95" i="31" s="1"/>
  <c r="DJ106" i="35"/>
  <c r="DJ106" i="31" s="1"/>
  <c r="EP89" i="35"/>
  <c r="EP89" i="31" s="1"/>
  <c r="BV34" i="35"/>
  <c r="BV34" i="31" s="1"/>
  <c r="AT62" i="35"/>
  <c r="AT62" i="31" s="1"/>
  <c r="ED68" i="35"/>
  <c r="ED68" i="31" s="1"/>
  <c r="ED62" i="35"/>
  <c r="ED62" i="31" s="1"/>
  <c r="BM85" i="35"/>
  <c r="BM85" i="31" s="1"/>
  <c r="DF94" i="35"/>
  <c r="DF94" i="31" s="1"/>
  <c r="BH59" i="35"/>
  <c r="BH59" i="31" s="1"/>
  <c r="EV39" i="35"/>
  <c r="EV39" i="31" s="1"/>
  <c r="BL106" i="35"/>
  <c r="BL106" i="31" s="1"/>
  <c r="AU80" i="35"/>
  <c r="AU80" i="31" s="1"/>
  <c r="BK25" i="35"/>
  <c r="BK25" i="31" s="1"/>
  <c r="BK37" i="35"/>
  <c r="BK37" i="31" s="1"/>
  <c r="DZ24" i="35"/>
  <c r="DZ24" i="31" s="1"/>
  <c r="DZ49" i="34" s="1"/>
  <c r="CS66" i="35"/>
  <c r="CS66" i="31" s="1"/>
  <c r="AS75" i="35"/>
  <c r="AS75" i="31" s="1"/>
  <c r="BJ58" i="35"/>
  <c r="BJ58" i="31" s="1"/>
  <c r="CL71" i="35"/>
  <c r="CL71" i="31" s="1"/>
  <c r="CT57" i="35"/>
  <c r="CT57" i="31" s="1"/>
  <c r="BQ58" i="35"/>
  <c r="BQ58" i="31" s="1"/>
  <c r="BF35" i="35"/>
  <c r="BF35" i="31" s="1"/>
  <c r="DI106" i="35"/>
  <c r="DI106" i="31" s="1"/>
  <c r="BT85" i="35"/>
  <c r="BT85" i="31" s="1"/>
  <c r="AJ60" i="35"/>
  <c r="AJ60" i="31" s="1"/>
  <c r="CA68" i="35"/>
  <c r="CA68" i="31" s="1"/>
  <c r="DN71" i="35"/>
  <c r="DN71" i="31" s="1"/>
  <c r="EA65" i="35"/>
  <c r="EA65" i="31" s="1"/>
  <c r="BW76" i="35"/>
  <c r="BW76" i="31" s="1"/>
  <c r="CT32" i="35"/>
  <c r="CT32" i="31" s="1"/>
  <c r="BS25" i="35"/>
  <c r="BS25" i="31" s="1"/>
  <c r="CZ72" i="35"/>
  <c r="CZ72" i="31" s="1"/>
  <c r="BS31" i="35"/>
  <c r="BS31" i="31" s="1"/>
  <c r="DL34" i="35"/>
  <c r="DL34" i="31" s="1"/>
  <c r="AH37" i="35"/>
  <c r="AH37" i="31" s="1"/>
  <c r="AS85" i="35"/>
  <c r="AS85" i="31" s="1"/>
  <c r="CA110" i="35"/>
  <c r="CA110" i="31" s="1"/>
  <c r="DP106" i="35"/>
  <c r="DP106" i="31" s="1"/>
  <c r="EF91" i="35"/>
  <c r="EF91" i="31" s="1"/>
  <c r="EV101" i="35"/>
  <c r="EV101" i="31" s="1"/>
  <c r="DB59" i="35"/>
  <c r="DB59" i="31" s="1"/>
  <c r="CM68" i="35"/>
  <c r="CM68" i="31" s="1"/>
  <c r="AT33" i="35"/>
  <c r="AT33" i="31" s="1"/>
  <c r="DO31" i="35"/>
  <c r="DO31" i="31" s="1"/>
  <c r="DO63" i="34" s="1"/>
  <c r="AH103" i="35"/>
  <c r="AH103" i="31" s="1"/>
  <c r="CY100" i="35"/>
  <c r="CY100" i="31" s="1"/>
  <c r="EE106" i="35"/>
  <c r="EE106" i="31" s="1"/>
  <c r="AI25" i="35"/>
  <c r="AI25" i="31" s="1"/>
  <c r="CU71" i="35"/>
  <c r="CU71" i="31" s="1"/>
  <c r="BN74" i="35"/>
  <c r="BN74" i="31" s="1"/>
  <c r="DM77" i="35"/>
  <c r="DM77" i="31" s="1"/>
  <c r="DK71" i="35"/>
  <c r="DK71" i="31" s="1"/>
  <c r="EW81" i="35"/>
  <c r="EW81" i="31" s="1"/>
  <c r="BD99" i="35"/>
  <c r="BD99" i="31" s="1"/>
  <c r="DE86" i="35"/>
  <c r="DE86" i="31" s="1"/>
  <c r="EK100" i="35"/>
  <c r="EK100" i="31" s="1"/>
  <c r="CB24" i="35"/>
  <c r="CB24" i="31" s="1"/>
  <c r="CB49" i="34" s="1"/>
  <c r="DX63" i="35"/>
  <c r="DX63" i="31" s="1"/>
  <c r="BB98" i="35"/>
  <c r="BB98" i="31" s="1"/>
  <c r="DV106" i="35"/>
  <c r="DV106" i="31" s="1"/>
  <c r="AM89" i="35"/>
  <c r="AM89" i="31" s="1"/>
  <c r="AM79" i="35"/>
  <c r="AM79" i="31" s="1"/>
  <c r="ET96" i="35"/>
  <c r="ET96" i="31" s="1"/>
  <c r="DS60" i="35"/>
  <c r="DS60" i="31" s="1"/>
  <c r="CJ102" i="35"/>
  <c r="CJ102" i="31" s="1"/>
  <c r="BC99" i="35"/>
  <c r="BC99" i="31" s="1"/>
  <c r="DD103" i="35"/>
  <c r="DD103" i="31" s="1"/>
  <c r="DT97" i="35"/>
  <c r="DT97" i="31" s="1"/>
  <c r="CG59" i="35"/>
  <c r="CG59" i="31" s="1"/>
  <c r="CJ58" i="35"/>
  <c r="CJ58" i="31" s="1"/>
  <c r="AX64" i="35"/>
  <c r="AX64" i="31" s="1"/>
  <c r="AL76" i="35"/>
  <c r="AL76" i="31" s="1"/>
  <c r="EQ81" i="35"/>
  <c r="EQ81" i="31" s="1"/>
  <c r="AF87" i="35"/>
  <c r="CU91" i="35"/>
  <c r="CU91" i="31" s="1"/>
  <c r="EA106" i="35"/>
  <c r="EA106" i="31" s="1"/>
  <c r="BX110" i="35"/>
  <c r="BX110" i="31" s="1"/>
  <c r="DR25" i="35"/>
  <c r="DR25" i="31" s="1"/>
  <c r="AN82" i="35"/>
  <c r="AN82" i="31" s="1"/>
  <c r="AP96" i="35"/>
  <c r="AP96" i="31" s="1"/>
  <c r="CC85" i="35"/>
  <c r="CC85" i="31" s="1"/>
  <c r="EH90" i="35"/>
  <c r="EH90" i="31" s="1"/>
  <c r="EL32" i="35"/>
  <c r="EL32" i="31" s="1"/>
  <c r="ES83" i="35"/>
  <c r="ES83" i="31" s="1"/>
  <c r="BV86" i="35"/>
  <c r="BV86" i="31" s="1"/>
  <c r="BL31" i="35"/>
  <c r="BL31" i="31" s="1"/>
  <c r="BJ33" i="35"/>
  <c r="BJ33" i="31" s="1"/>
  <c r="EI38" i="35"/>
  <c r="EI38" i="31" s="1"/>
  <c r="BV25" i="35"/>
  <c r="BV25" i="31" s="1"/>
  <c r="DV76" i="35"/>
  <c r="DV76" i="31" s="1"/>
  <c r="CY73" i="35"/>
  <c r="CY73" i="31" s="1"/>
  <c r="BX67" i="35"/>
  <c r="BX67" i="31" s="1"/>
  <c r="DZ76" i="35"/>
  <c r="DZ76" i="31" s="1"/>
  <c r="AO33" i="35"/>
  <c r="AO33" i="31" s="1"/>
  <c r="CD110" i="35"/>
  <c r="CD110" i="31" s="1"/>
  <c r="CB102" i="35"/>
  <c r="CB102" i="31" s="1"/>
  <c r="DQ99" i="35"/>
  <c r="DQ99" i="31" s="1"/>
  <c r="EW100" i="35"/>
  <c r="EW100" i="31" s="1"/>
  <c r="AW73" i="35"/>
  <c r="AW73" i="31" s="1"/>
  <c r="EN60" i="35"/>
  <c r="EN60" i="31" s="1"/>
  <c r="EI69" i="35"/>
  <c r="EI69" i="31" s="1"/>
  <c r="CK104" i="35"/>
  <c r="CK104" i="31" s="1"/>
  <c r="EO71" i="35"/>
  <c r="EO71" i="31" s="1"/>
  <c r="BB34" i="35"/>
  <c r="BB34" i="31" s="1"/>
  <c r="DJ37" i="35"/>
  <c r="DJ37" i="31" s="1"/>
  <c r="CE107" i="35"/>
  <c r="CE107" i="31" s="1"/>
  <c r="CO87" i="35"/>
  <c r="CO87" i="31" s="1"/>
  <c r="DX88" i="35"/>
  <c r="DX88" i="31" s="1"/>
  <c r="DO78" i="35"/>
  <c r="DO78" i="31" s="1"/>
  <c r="DM25" i="35"/>
  <c r="DM25" i="31" s="1"/>
  <c r="CC65" i="35"/>
  <c r="CC65" i="31" s="1"/>
  <c r="EB75" i="35"/>
  <c r="EB75" i="31" s="1"/>
  <c r="EU75" i="35"/>
  <c r="EU75" i="31" s="1"/>
  <c r="BZ100" i="35"/>
  <c r="BZ100" i="31" s="1"/>
  <c r="CN99" i="35"/>
  <c r="CN99" i="31" s="1"/>
  <c r="DW109" i="35"/>
  <c r="DW109" i="31" s="1"/>
  <c r="EG25" i="35"/>
  <c r="EG25" i="31" s="1"/>
  <c r="CI65" i="35"/>
  <c r="CI65" i="31" s="1"/>
  <c r="CE62" i="35"/>
  <c r="CE62" i="31" s="1"/>
  <c r="EP72" i="35"/>
  <c r="EP72" i="31" s="1"/>
  <c r="AH80" i="35"/>
  <c r="AH80" i="31" s="1"/>
  <c r="BH89" i="35"/>
  <c r="BH89" i="31" s="1"/>
  <c r="CW90" i="35"/>
  <c r="CW90" i="31" s="1"/>
  <c r="DA75" i="35"/>
  <c r="DA75" i="31" s="1"/>
  <c r="DN108" i="35"/>
  <c r="DN108" i="31" s="1"/>
  <c r="EL59" i="35"/>
  <c r="EL59" i="31" s="1"/>
  <c r="AJ83" i="35"/>
  <c r="AJ83" i="31" s="1"/>
  <c r="BQ105" i="35"/>
  <c r="BQ105" i="31" s="1"/>
  <c r="EB82" i="35"/>
  <c r="EB82" i="31" s="1"/>
  <c r="BN87" i="35"/>
  <c r="BN87" i="31" s="1"/>
  <c r="AG97" i="35"/>
  <c r="AG97" i="31" s="1"/>
  <c r="DZ86" i="35"/>
  <c r="DZ86" i="31" s="1"/>
  <c r="EP97" i="35"/>
  <c r="EP97" i="31" s="1"/>
  <c r="AQ81" i="35"/>
  <c r="AQ81" i="31" s="1"/>
  <c r="AT71" i="35"/>
  <c r="AT71" i="31" s="1"/>
  <c r="ED58" i="35"/>
  <c r="ED58" i="31" s="1"/>
  <c r="CO39" i="35"/>
  <c r="CO39" i="31" s="1"/>
  <c r="BE94" i="35"/>
  <c r="BE94" i="31" s="1"/>
  <c r="EL93" i="35"/>
  <c r="EL93" i="31" s="1"/>
  <c r="BO77" i="35"/>
  <c r="BO77" i="31" s="1"/>
  <c r="ED84" i="35"/>
  <c r="ED84" i="31" s="1"/>
  <c r="CA80" i="35"/>
  <c r="CA80" i="31" s="1"/>
  <c r="DE24" i="35"/>
  <c r="DE24" i="31" s="1"/>
  <c r="DE49" i="34" s="1"/>
  <c r="CE38" i="35"/>
  <c r="CE38" i="31" s="1"/>
  <c r="AU37" i="35"/>
  <c r="AU37" i="31" s="1"/>
  <c r="BF58" i="35"/>
  <c r="BF58" i="31" s="1"/>
  <c r="BV69" i="35"/>
  <c r="BV69" i="31" s="1"/>
  <c r="EV78" i="35"/>
  <c r="EV78" i="31" s="1"/>
  <c r="BG63" i="35"/>
  <c r="BG63" i="31" s="1"/>
  <c r="CW79" i="35"/>
  <c r="CW79" i="31" s="1"/>
  <c r="BQ59" i="35"/>
  <c r="BQ59" i="31" s="1"/>
  <c r="CH61" i="35"/>
  <c r="CH61" i="31" s="1"/>
  <c r="CI80" i="35"/>
  <c r="CI80" i="31" s="1"/>
  <c r="EX105" i="35"/>
  <c r="EX105" i="31" s="1"/>
  <c r="CS109" i="35"/>
  <c r="CS109" i="31" s="1"/>
  <c r="DI104" i="35"/>
  <c r="DI104" i="31" s="1"/>
  <c r="BT82" i="35"/>
  <c r="BT82" i="31" s="1"/>
  <c r="BR70" i="35"/>
  <c r="BR70" i="31" s="1"/>
  <c r="DQ65" i="35"/>
  <c r="DQ65" i="31" s="1"/>
  <c r="DH61" i="35"/>
  <c r="DH61" i="31" s="1"/>
  <c r="EA76" i="35"/>
  <c r="EA76" i="31" s="1"/>
  <c r="BO32" i="35"/>
  <c r="BO32" i="31" s="1"/>
  <c r="CR69" i="35"/>
  <c r="CR69" i="31" s="1"/>
  <c r="BT58" i="35"/>
  <c r="BT58" i="31" s="1"/>
  <c r="CV33" i="35"/>
  <c r="CV33" i="31" s="1"/>
  <c r="EH39" i="35"/>
  <c r="EH39" i="31" s="1"/>
  <c r="AS98" i="35"/>
  <c r="AS98" i="31" s="1"/>
  <c r="CZ89" i="35"/>
  <c r="CZ89" i="31" s="1"/>
  <c r="EV82" i="35"/>
  <c r="EV82" i="31" s="1"/>
  <c r="BX38" i="35"/>
  <c r="BX38" i="31" s="1"/>
  <c r="CQ73" i="35"/>
  <c r="CQ73" i="31" s="1"/>
  <c r="DB57" i="35"/>
  <c r="DB57" i="31" s="1"/>
  <c r="CM69" i="35"/>
  <c r="CM69" i="31" s="1"/>
  <c r="AR34" i="35"/>
  <c r="AR34" i="31" s="1"/>
  <c r="AH84" i="35"/>
  <c r="AH84" i="31" s="1"/>
  <c r="AR91" i="35"/>
  <c r="AR91" i="31" s="1"/>
  <c r="CY102" i="35"/>
  <c r="CY102" i="31" s="1"/>
  <c r="EE101" i="35"/>
  <c r="EE101" i="31" s="1"/>
  <c r="EQ24" i="35"/>
  <c r="EQ24" i="31" s="1"/>
  <c r="EQ49" i="34" s="1"/>
  <c r="DF59" i="35"/>
  <c r="DF59" i="31" s="1"/>
  <c r="BI78" i="35"/>
  <c r="BI78" i="31" s="1"/>
  <c r="BC63" i="35"/>
  <c r="BC63" i="31" s="1"/>
  <c r="DD58" i="35"/>
  <c r="DD58" i="31" s="1"/>
  <c r="AW34" i="35"/>
  <c r="AW34" i="31" s="1"/>
  <c r="AO91" i="35"/>
  <c r="AO91" i="31" s="1"/>
  <c r="CI98" i="35"/>
  <c r="CI98" i="31" s="1"/>
  <c r="DU90" i="35"/>
  <c r="DU90" i="31" s="1"/>
  <c r="AU95" i="35"/>
  <c r="AU95" i="31" s="1"/>
  <c r="EG66" i="35"/>
  <c r="EG66" i="31" s="1"/>
  <c r="DX36" i="35"/>
  <c r="DX36" i="31" s="1"/>
  <c r="CM86" i="35"/>
  <c r="CM86" i="31" s="1"/>
  <c r="AM99" i="35"/>
  <c r="AM99" i="31" s="1"/>
  <c r="AM61" i="35"/>
  <c r="AM61" i="31" s="1"/>
  <c r="ET110" i="35"/>
  <c r="ET110" i="31" s="1"/>
  <c r="DI75" i="35"/>
  <c r="DI75" i="31" s="1"/>
  <c r="BT40" i="35"/>
  <c r="BT40" i="31" s="1"/>
  <c r="BC98" i="35"/>
  <c r="BC98" i="31" s="1"/>
  <c r="DD102" i="35"/>
  <c r="DD102" i="31" s="1"/>
  <c r="EJ95" i="35"/>
  <c r="EJ95" i="31" s="1"/>
  <c r="CG67" i="35"/>
  <c r="CG67" i="31" s="1"/>
  <c r="CJ66" i="35"/>
  <c r="CJ66" i="31" s="1"/>
  <c r="AK63" i="35"/>
  <c r="AK63" i="31" s="1"/>
  <c r="AL64" i="35"/>
  <c r="AL64" i="31" s="1"/>
  <c r="AF104" i="35"/>
  <c r="AK83" i="35"/>
  <c r="AK83" i="31" s="1"/>
  <c r="BP90" i="35"/>
  <c r="BP90" i="31" s="1"/>
  <c r="DK91" i="35"/>
  <c r="DK91" i="31" s="1"/>
  <c r="EQ87" i="35"/>
  <c r="EQ87" i="31" s="1"/>
  <c r="BR37" i="35"/>
  <c r="BR37" i="31" s="1"/>
  <c r="AX101" i="35"/>
  <c r="AX101" i="31" s="1"/>
  <c r="CC104" i="35"/>
  <c r="CC104" i="31" s="1"/>
  <c r="DR83" i="35"/>
  <c r="DR83" i="31" s="1"/>
  <c r="DH25" i="35"/>
  <c r="DH25" i="31" s="1"/>
  <c r="CJ38" i="35"/>
  <c r="CJ38" i="31" s="1"/>
  <c r="CM33" i="35"/>
  <c r="CM33" i="31" s="1"/>
  <c r="ES102" i="35"/>
  <c r="ES102" i="31" s="1"/>
  <c r="CP60" i="35"/>
  <c r="CP60" i="31" s="1"/>
  <c r="BV87" i="35"/>
  <c r="BV87" i="31" s="1"/>
  <c r="BL34" i="35"/>
  <c r="BL34" i="31" s="1"/>
  <c r="CO32" i="35"/>
  <c r="CO32" i="31" s="1"/>
  <c r="DX81" i="35"/>
  <c r="DX81" i="31" s="1"/>
  <c r="CX24" i="35"/>
  <c r="CX24" i="31" s="1"/>
  <c r="DC37" i="35"/>
  <c r="DC37" i="31" s="1"/>
  <c r="AI37" i="35"/>
  <c r="AI37" i="31" s="1"/>
  <c r="CB40" i="35"/>
  <c r="CB40" i="31" s="1"/>
  <c r="EW36" i="35"/>
  <c r="EW36" i="31" s="1"/>
  <c r="AO24" i="35"/>
  <c r="AO24" i="31" s="1"/>
  <c r="AO49" i="34" s="1"/>
  <c r="CK56" i="35"/>
  <c r="CK56" i="31" s="1"/>
  <c r="CK60" i="35"/>
  <c r="CK60" i="31" s="1"/>
  <c r="DY73" i="35"/>
  <c r="DY73" i="31" s="1"/>
  <c r="DV56" i="35"/>
  <c r="DV56" i="31" s="1"/>
  <c r="DV74" i="35"/>
  <c r="DV74" i="31" s="1"/>
  <c r="DP64" i="35"/>
  <c r="DP64" i="31" s="1"/>
  <c r="DG56" i="35"/>
  <c r="DG56" i="31" s="1"/>
  <c r="DG73" i="35"/>
  <c r="DG73" i="31" s="1"/>
  <c r="CY60" i="35"/>
  <c r="CY60" i="31" s="1"/>
  <c r="AP71" i="35"/>
  <c r="AP71" i="31" s="1"/>
  <c r="AP65" i="35"/>
  <c r="AP65" i="31" s="1"/>
  <c r="BX59" i="35"/>
  <c r="BX59" i="31" s="1"/>
  <c r="AG61" i="35"/>
  <c r="AG61" i="31" s="1"/>
  <c r="AG66" i="35"/>
  <c r="AG66" i="31" s="1"/>
  <c r="EC58" i="35"/>
  <c r="EC58" i="31" s="1"/>
  <c r="DZ61" i="35"/>
  <c r="DZ61" i="31" s="1"/>
  <c r="DZ78" i="35"/>
  <c r="DZ78" i="31" s="1"/>
  <c r="DT62" i="35"/>
  <c r="DT62" i="31" s="1"/>
  <c r="DW74" i="35"/>
  <c r="DW74" i="31" s="1"/>
  <c r="DW73" i="35"/>
  <c r="DW73" i="31" s="1"/>
  <c r="BT33" i="35"/>
  <c r="BT33" i="31" s="1"/>
  <c r="BU34" i="35"/>
  <c r="BU34" i="31" s="1"/>
  <c r="EC31" i="35"/>
  <c r="EC31" i="31" s="1"/>
  <c r="CD90" i="35"/>
  <c r="CD90" i="31" s="1"/>
  <c r="CD97" i="35"/>
  <c r="CD97" i="31" s="1"/>
  <c r="AW86" i="35"/>
  <c r="AW86" i="31" s="1"/>
  <c r="AW99" i="35"/>
  <c r="AW99" i="31" s="1"/>
  <c r="CB89" i="35"/>
  <c r="CB89" i="31" s="1"/>
  <c r="CB94" i="35"/>
  <c r="CB94" i="31" s="1"/>
  <c r="DA89" i="35"/>
  <c r="DA89" i="31" s="1"/>
  <c r="DA106" i="35"/>
  <c r="DA106" i="31" s="1"/>
  <c r="DQ84" i="35"/>
  <c r="DQ84" i="31" s="1"/>
  <c r="EG96" i="35"/>
  <c r="EG96" i="31" s="1"/>
  <c r="EG99" i="35"/>
  <c r="EG99" i="31" s="1"/>
  <c r="EW95" i="35"/>
  <c r="EW95" i="31" s="1"/>
  <c r="EW94" i="35"/>
  <c r="EW94" i="31" s="1"/>
  <c r="BA74" i="35"/>
  <c r="BA74" i="31" s="1"/>
  <c r="BA73" i="35"/>
  <c r="BA73" i="31" s="1"/>
  <c r="CF67" i="35"/>
  <c r="CF67" i="31" s="1"/>
  <c r="AW57" i="35"/>
  <c r="AW57" i="31" s="1"/>
  <c r="AW60" i="35"/>
  <c r="AW60" i="31" s="1"/>
  <c r="EW63" i="35"/>
  <c r="EW63" i="31" s="1"/>
  <c r="ET66" i="35"/>
  <c r="ET66" i="31" s="1"/>
  <c r="ET77" i="35"/>
  <c r="ET77" i="31" s="1"/>
  <c r="EN73" i="35"/>
  <c r="EN73" i="31" s="1"/>
  <c r="EX78" i="35"/>
  <c r="EX78" i="31" s="1"/>
  <c r="EX75" i="35"/>
  <c r="EX75" i="31" s="1"/>
  <c r="EI74" i="35"/>
  <c r="EI74" i="31" s="1"/>
  <c r="AZ34" i="35"/>
  <c r="AZ34" i="31" s="1"/>
  <c r="AX34" i="35"/>
  <c r="AX34" i="31" s="1"/>
  <c r="DB33" i="35"/>
  <c r="DB33" i="31" s="1"/>
  <c r="CK90" i="35"/>
  <c r="CK90" i="31" s="1"/>
  <c r="CK92" i="35"/>
  <c r="CK92" i="31" s="1"/>
  <c r="AV70" i="35"/>
  <c r="AV70" i="31" s="1"/>
  <c r="EO66" i="35"/>
  <c r="EO66" i="31" s="1"/>
  <c r="EO60" i="35"/>
  <c r="EO60" i="31" s="1"/>
  <c r="AO59" i="35"/>
  <c r="AO59" i="31" s="1"/>
  <c r="CB63" i="35"/>
  <c r="CB63" i="31" s="1"/>
  <c r="CB78" i="35"/>
  <c r="CB78" i="31" s="1"/>
  <c r="CJ35" i="35"/>
  <c r="CJ35" i="31" s="1"/>
  <c r="DD35" i="35"/>
  <c r="DD35" i="31" s="1"/>
  <c r="EJ35" i="35"/>
  <c r="EJ35" i="31" s="1"/>
  <c r="CT39" i="35"/>
  <c r="CT39" i="31" s="1"/>
  <c r="AV36" i="35"/>
  <c r="AV36" i="31" s="1"/>
  <c r="BG92" i="35"/>
  <c r="BG92" i="31" s="1"/>
  <c r="BG109" i="35"/>
  <c r="BG109" i="31" s="1"/>
  <c r="CE106" i="35"/>
  <c r="CE106" i="31" s="1"/>
  <c r="CE110" i="35"/>
  <c r="CE110" i="31" s="1"/>
  <c r="BJ98" i="35"/>
  <c r="BJ98" i="31" s="1"/>
  <c r="BJ102" i="35"/>
  <c r="BJ102" i="31" s="1"/>
  <c r="CO92" i="35"/>
  <c r="CO92" i="31" s="1"/>
  <c r="DH108" i="35"/>
  <c r="DH108" i="31" s="1"/>
  <c r="DH110" i="35"/>
  <c r="DH110" i="31" s="1"/>
  <c r="DX83" i="35"/>
  <c r="DX83" i="31" s="1"/>
  <c r="DX84" i="35"/>
  <c r="DX84" i="31" s="1"/>
  <c r="EN101" i="35"/>
  <c r="EN101" i="31" s="1"/>
  <c r="EN94" i="35"/>
  <c r="EN94" i="31" s="1"/>
  <c r="AV91" i="35"/>
  <c r="AV91" i="31" s="1"/>
  <c r="AV93" i="35"/>
  <c r="AV93" i="31" s="1"/>
  <c r="DO62" i="35"/>
  <c r="DO62" i="31" s="1"/>
  <c r="BW36" i="35"/>
  <c r="BW36" i="31" s="1"/>
  <c r="EE38" i="35"/>
  <c r="EE38" i="31" s="1"/>
  <c r="CL39" i="35"/>
  <c r="CL39" i="31" s="1"/>
  <c r="AU60" i="35"/>
  <c r="AU60" i="31" s="1"/>
  <c r="AU70" i="35"/>
  <c r="AU70" i="31" s="1"/>
  <c r="BZ73" i="35"/>
  <c r="BZ73" i="31" s="1"/>
  <c r="CC77" i="35"/>
  <c r="CC77" i="31" s="1"/>
  <c r="CC57" i="35"/>
  <c r="CC57" i="31" s="1"/>
  <c r="EK67" i="35"/>
  <c r="EK67" i="31" s="1"/>
  <c r="EH69" i="35"/>
  <c r="EH69" i="31" s="1"/>
  <c r="EH74" i="35"/>
  <c r="EH74" i="31" s="1"/>
  <c r="EB61" i="35"/>
  <c r="EB61" i="31" s="1"/>
  <c r="AY72" i="35"/>
  <c r="AY72" i="31" s="1"/>
  <c r="AY77" i="35"/>
  <c r="AY77" i="31" s="1"/>
  <c r="EU66" i="35"/>
  <c r="EU66" i="31" s="1"/>
  <c r="BH80" i="35"/>
  <c r="BH80" i="31" s="1"/>
  <c r="CN34" i="35"/>
  <c r="CN34" i="31" s="1"/>
  <c r="DW81" i="35"/>
  <c r="DW81" i="31" s="1"/>
  <c r="BZ110" i="35"/>
  <c r="BZ110" i="31" s="1"/>
  <c r="BZ103" i="35"/>
  <c r="BZ103" i="31" s="1"/>
  <c r="BI110" i="35"/>
  <c r="BI110" i="31" s="1"/>
  <c r="BI101" i="35"/>
  <c r="BI101" i="31" s="1"/>
  <c r="CN101" i="35"/>
  <c r="CN101" i="31" s="1"/>
  <c r="DG82" i="35"/>
  <c r="DG82" i="31" s="1"/>
  <c r="DG102" i="35"/>
  <c r="DG102" i="31" s="1"/>
  <c r="DW98" i="35"/>
  <c r="DW98" i="31" s="1"/>
  <c r="DW100" i="35"/>
  <c r="DW100" i="31" s="1"/>
  <c r="EM94" i="35"/>
  <c r="EM94" i="31" s="1"/>
  <c r="EM90" i="35"/>
  <c r="EM90" i="31" s="1"/>
  <c r="CQ83" i="35"/>
  <c r="CQ83" i="31" s="1"/>
  <c r="CQ95" i="35"/>
  <c r="CQ95" i="31" s="1"/>
  <c r="DK24" i="35"/>
  <c r="DK24" i="31" s="1"/>
  <c r="DK49" i="34" s="1"/>
  <c r="AR67" i="35"/>
  <c r="AR67" i="31" s="1"/>
  <c r="AR69" i="35"/>
  <c r="AR69" i="31" s="1"/>
  <c r="EF66" i="35"/>
  <c r="EF66" i="31" s="1"/>
  <c r="CI79" i="35"/>
  <c r="CI79" i="31" s="1"/>
  <c r="CI67" i="35"/>
  <c r="CI67" i="31" s="1"/>
  <c r="AZ57" i="35"/>
  <c r="AZ57" i="31" s="1"/>
  <c r="CE72" i="35"/>
  <c r="CE72" i="31" s="1"/>
  <c r="CE65" i="35"/>
  <c r="CE65" i="31" s="1"/>
  <c r="BP57" i="35"/>
  <c r="BP57" i="31" s="1"/>
  <c r="ES67" i="35"/>
  <c r="ES67" i="31" s="1"/>
  <c r="ES77" i="35"/>
  <c r="ES77" i="31" s="1"/>
  <c r="EP59" i="35"/>
  <c r="EP59" i="31" s="1"/>
  <c r="EJ61" i="35"/>
  <c r="EJ61" i="31" s="1"/>
  <c r="EJ69" i="35"/>
  <c r="EJ69" i="31" s="1"/>
  <c r="DC59" i="35"/>
  <c r="DC59" i="31" s="1"/>
  <c r="AH33" i="35"/>
  <c r="AH33" i="31" s="1"/>
  <c r="BK33" i="35"/>
  <c r="BK33" i="31" s="1"/>
  <c r="DI81" i="35"/>
  <c r="DI81" i="31" s="1"/>
  <c r="EO80" i="35"/>
  <c r="EO80" i="31" s="1"/>
  <c r="BH106" i="35"/>
  <c r="BH106" i="31" s="1"/>
  <c r="BH83" i="35"/>
  <c r="BH83" i="31" s="1"/>
  <c r="BU92" i="35"/>
  <c r="BU92" i="31" s="1"/>
  <c r="BU109" i="35"/>
  <c r="BU109" i="31" s="1"/>
  <c r="CW101" i="35"/>
  <c r="CW101" i="31" s="1"/>
  <c r="CW109" i="35"/>
  <c r="CW109" i="31" s="1"/>
  <c r="EC89" i="35"/>
  <c r="EC89" i="31" s="1"/>
  <c r="EC87" i="35"/>
  <c r="EC87" i="31" s="1"/>
  <c r="DA57" i="35"/>
  <c r="DA57" i="31" s="1"/>
  <c r="AS38" i="35"/>
  <c r="AS38" i="31" s="1"/>
  <c r="CF85" i="35"/>
  <c r="CF85" i="31" s="1"/>
  <c r="CF107" i="35"/>
  <c r="CF107" i="31" s="1"/>
  <c r="DN96" i="35"/>
  <c r="DN96" i="31" s="1"/>
  <c r="DN102" i="35"/>
  <c r="DN102" i="31" s="1"/>
  <c r="CD76" i="35"/>
  <c r="CD76" i="31" s="1"/>
  <c r="EL79" i="35"/>
  <c r="EL79" i="31" s="1"/>
  <c r="EL67" i="35"/>
  <c r="EL67" i="31" s="1"/>
  <c r="CX38" i="35"/>
  <c r="CX38" i="31" s="1"/>
  <c r="BF36" i="35"/>
  <c r="BF36" i="31" s="1"/>
  <c r="AJ95" i="35"/>
  <c r="AJ95" i="31" s="1"/>
  <c r="AJ98" i="35"/>
  <c r="AJ98" i="31" s="1"/>
  <c r="AL93" i="35"/>
  <c r="AL93" i="31" s="1"/>
  <c r="AL97" i="35"/>
  <c r="AL97" i="31" s="1"/>
  <c r="BQ104" i="35"/>
  <c r="BQ104" i="31" s="1"/>
  <c r="BQ83" i="35"/>
  <c r="BQ83" i="31" s="1"/>
  <c r="CV84" i="35"/>
  <c r="CV84" i="31" s="1"/>
  <c r="DL96" i="35"/>
  <c r="DL96" i="31" s="1"/>
  <c r="DL110" i="35"/>
  <c r="DL110" i="31" s="1"/>
  <c r="EB95" i="35"/>
  <c r="EB95" i="31" s="1"/>
  <c r="EB104" i="35"/>
  <c r="EB104" i="31" s="1"/>
  <c r="ER91" i="35"/>
  <c r="ER91" i="31" s="1"/>
  <c r="ER108" i="35"/>
  <c r="ER108" i="31" s="1"/>
  <c r="BN98" i="35"/>
  <c r="BN98" i="31" s="1"/>
  <c r="BN102" i="35"/>
  <c r="BN102" i="31" s="1"/>
  <c r="AF67" i="35"/>
  <c r="AF63" i="35"/>
  <c r="AF66" i="35"/>
  <c r="AN78" i="35"/>
  <c r="AN78" i="31" s="1"/>
  <c r="AN79" i="35"/>
  <c r="AN79" i="31" s="1"/>
  <c r="BS71" i="35"/>
  <c r="BS71" i="31" s="1"/>
  <c r="BD78" i="35"/>
  <c r="BD78" i="31" s="1"/>
  <c r="BD68" i="35"/>
  <c r="BD68" i="31" s="1"/>
  <c r="DU68" i="35"/>
  <c r="DU68" i="31" s="1"/>
  <c r="DR59" i="35"/>
  <c r="DR59" i="31" s="1"/>
  <c r="DR66" i="35"/>
  <c r="DR66" i="31" s="1"/>
  <c r="DL78" i="35"/>
  <c r="DL78" i="31" s="1"/>
  <c r="EQ75" i="35"/>
  <c r="EQ75" i="31" s="1"/>
  <c r="EQ66" i="35"/>
  <c r="EQ66" i="31" s="1"/>
  <c r="CN59" i="35"/>
  <c r="CN59" i="31" s="1"/>
  <c r="BA33" i="35"/>
  <c r="BA33" i="31" s="1"/>
  <c r="AY33" i="35"/>
  <c r="AY33" i="31" s="1"/>
  <c r="DS31" i="35"/>
  <c r="DS31" i="31" s="1"/>
  <c r="EX80" i="35"/>
  <c r="EX80" i="31" s="1"/>
  <c r="AI89" i="35"/>
  <c r="AI89" i="31" s="1"/>
  <c r="AI110" i="35"/>
  <c r="AI110" i="31" s="1"/>
  <c r="AY106" i="35"/>
  <c r="AY106" i="31" s="1"/>
  <c r="AY88" i="35"/>
  <c r="AY88" i="31" s="1"/>
  <c r="CG108" i="35"/>
  <c r="CG108" i="31" s="1"/>
  <c r="DC101" i="35"/>
  <c r="DC101" i="31" s="1"/>
  <c r="DC91" i="35"/>
  <c r="DC91" i="31" s="1"/>
  <c r="DS98" i="35"/>
  <c r="DS98" i="31" s="1"/>
  <c r="DS102" i="35"/>
  <c r="DS102" i="31" s="1"/>
  <c r="EI96" i="35"/>
  <c r="EI96" i="31" s="1"/>
  <c r="EI86" i="35"/>
  <c r="EI86" i="31" s="1"/>
  <c r="BR94" i="35"/>
  <c r="BR94" i="31" s="1"/>
  <c r="BR100" i="35"/>
  <c r="BR100" i="31" s="1"/>
  <c r="CT24" i="35"/>
  <c r="CT24" i="31" s="1"/>
  <c r="CT49" i="34" s="1"/>
  <c r="BQ37" i="35"/>
  <c r="BQ37" i="31" s="1"/>
  <c r="EB38" i="35"/>
  <c r="EB38" i="31" s="1"/>
  <c r="CF39" i="35"/>
  <c r="CF39" i="31" s="1"/>
  <c r="CL93" i="35"/>
  <c r="CL93" i="31" s="1"/>
  <c r="AG95" i="35"/>
  <c r="AG95" i="31" s="1"/>
  <c r="AG92" i="35"/>
  <c r="AG92" i="31" s="1"/>
  <c r="BO91" i="35"/>
  <c r="BO91" i="31" s="1"/>
  <c r="BO86" i="35"/>
  <c r="BO86" i="31" s="1"/>
  <c r="CT87" i="35"/>
  <c r="CT87" i="31" s="1"/>
  <c r="CT95" i="35"/>
  <c r="CT95" i="31" s="1"/>
  <c r="DJ109" i="35"/>
  <c r="DJ109" i="31" s="1"/>
  <c r="DJ102" i="35"/>
  <c r="DJ102" i="31" s="1"/>
  <c r="DZ94" i="35"/>
  <c r="DZ94" i="31" s="1"/>
  <c r="EP86" i="35"/>
  <c r="EP86" i="31" s="1"/>
  <c r="EP83" i="35"/>
  <c r="EP83" i="31" s="1"/>
  <c r="CR109" i="35"/>
  <c r="CR109" i="31" s="1"/>
  <c r="CR97" i="35"/>
  <c r="CR97" i="31" s="1"/>
  <c r="BP24" i="35"/>
  <c r="BP24" i="31" s="1"/>
  <c r="BB24" i="35"/>
  <c r="BB24" i="31" s="1"/>
  <c r="BB49" i="34" s="1"/>
  <c r="BD37" i="35"/>
  <c r="BD37" i="31" s="1"/>
  <c r="DU37" i="35"/>
  <c r="DU37" i="31" s="1"/>
  <c r="BS39" i="35"/>
  <c r="BS39" i="31" s="1"/>
  <c r="BX81" i="35"/>
  <c r="BX81" i="31" s="1"/>
  <c r="CX31" i="35"/>
  <c r="CX31" i="31" s="1"/>
  <c r="ED35" i="35"/>
  <c r="ED35" i="31" s="1"/>
  <c r="AT79" i="35"/>
  <c r="AT79" i="31" s="1"/>
  <c r="AT63" i="35"/>
  <c r="AT63" i="31" s="1"/>
  <c r="BE70" i="35"/>
  <c r="BE70" i="31" s="1"/>
  <c r="ED66" i="35"/>
  <c r="ED66" i="31" s="1"/>
  <c r="ED65" i="35"/>
  <c r="ED65" i="31" s="1"/>
  <c r="EM75" i="35"/>
  <c r="EM75" i="31" s="1"/>
  <c r="DH40" i="35"/>
  <c r="DH40" i="31" s="1"/>
  <c r="BM103" i="35"/>
  <c r="BM103" i="31" s="1"/>
  <c r="BM94" i="35"/>
  <c r="BM94" i="31" s="1"/>
  <c r="BE86" i="35"/>
  <c r="BE86" i="31" s="1"/>
  <c r="BE106" i="35"/>
  <c r="BE106" i="31" s="1"/>
  <c r="DF92" i="35"/>
  <c r="DF92" i="31" s="1"/>
  <c r="DF102" i="35"/>
  <c r="DF102" i="31" s="1"/>
  <c r="EL87" i="35"/>
  <c r="EL87" i="31" s="1"/>
  <c r="BH60" i="35"/>
  <c r="BH60" i="31" s="1"/>
  <c r="BH73" i="35"/>
  <c r="BH73" i="31" s="1"/>
  <c r="BO78" i="35"/>
  <c r="BO78" i="31" s="1"/>
  <c r="CA37" i="35"/>
  <c r="CA37" i="31" s="1"/>
  <c r="AQ100" i="35"/>
  <c r="AQ100" i="31" s="1"/>
  <c r="AQ95" i="35"/>
  <c r="AQ95" i="31" s="1"/>
  <c r="ED107" i="35"/>
  <c r="ED107" i="31" s="1"/>
  <c r="ED102" i="35"/>
  <c r="ED102" i="31" s="1"/>
  <c r="BL93" i="35"/>
  <c r="BL93" i="31" s="1"/>
  <c r="AU31" i="35"/>
  <c r="AU31" i="31" s="1"/>
  <c r="AS35" i="35"/>
  <c r="AS35" i="31" s="1"/>
  <c r="CZ34" i="35"/>
  <c r="CZ34" i="31" s="1"/>
  <c r="EF80" i="35"/>
  <c r="EF80" i="31" s="1"/>
  <c r="ED25" i="35"/>
  <c r="ED25" i="31" s="1"/>
  <c r="BP39" i="35"/>
  <c r="BP39" i="31" s="1"/>
  <c r="EA38" i="35"/>
  <c r="EA38" i="31" s="1"/>
  <c r="CE37" i="35"/>
  <c r="CE37" i="31" s="1"/>
  <c r="BK40" i="35"/>
  <c r="BK40" i="31" s="1"/>
  <c r="DY37" i="35"/>
  <c r="DY37" i="31" s="1"/>
  <c r="BF77" i="35"/>
  <c r="BF77" i="31" s="1"/>
  <c r="CS63" i="35"/>
  <c r="CS63" i="31" s="1"/>
  <c r="CS75" i="35"/>
  <c r="CS75" i="31" s="1"/>
  <c r="BV79" i="35"/>
  <c r="BV79" i="31" s="1"/>
  <c r="AS74" i="35"/>
  <c r="AS74" i="31" s="1"/>
  <c r="AS77" i="35"/>
  <c r="AS77" i="31" s="1"/>
  <c r="EV61" i="35"/>
  <c r="EV61" i="31" s="1"/>
  <c r="BJ79" i="35"/>
  <c r="BJ79" i="31" s="1"/>
  <c r="BJ74" i="35"/>
  <c r="BJ74" i="31" s="1"/>
  <c r="BG78" i="35"/>
  <c r="BG78" i="31" s="1"/>
  <c r="CL56" i="35"/>
  <c r="CL56" i="31" s="1"/>
  <c r="CL65" i="35"/>
  <c r="CL65" i="31" s="1"/>
  <c r="CW65" i="35"/>
  <c r="CW65" i="31" s="1"/>
  <c r="CT56" i="35"/>
  <c r="CT56" i="31" s="1"/>
  <c r="CT69" i="35"/>
  <c r="CT69" i="31" s="1"/>
  <c r="BQ65" i="35"/>
  <c r="BQ65" i="31" s="1"/>
  <c r="AQ56" i="35"/>
  <c r="AQ56" i="31" s="1"/>
  <c r="AQ64" i="35"/>
  <c r="AQ64" i="31" s="1"/>
  <c r="CH66" i="35"/>
  <c r="CH66" i="31" s="1"/>
  <c r="BF31" i="35"/>
  <c r="BF31" i="31" s="1"/>
  <c r="BD34" i="35"/>
  <c r="BD34" i="31" s="1"/>
  <c r="DE80" i="35"/>
  <c r="DE80" i="31" s="1"/>
  <c r="EK81" i="35"/>
  <c r="EK81" i="31" s="1"/>
  <c r="AZ86" i="35"/>
  <c r="AZ86" i="31" s="1"/>
  <c r="AZ100" i="35"/>
  <c r="AZ100" i="31" s="1"/>
  <c r="EX109" i="35"/>
  <c r="EX109" i="31" s="1"/>
  <c r="BK99" i="35"/>
  <c r="BK99" i="31" s="1"/>
  <c r="BK100" i="35"/>
  <c r="BK100" i="31" s="1"/>
  <c r="CS91" i="35"/>
  <c r="CS91" i="31" s="1"/>
  <c r="CS93" i="35"/>
  <c r="CS93" i="31" s="1"/>
  <c r="DI86" i="35"/>
  <c r="DI86" i="31" s="1"/>
  <c r="DI89" i="35"/>
  <c r="DI89" i="31" s="1"/>
  <c r="DY86" i="35"/>
  <c r="DY86" i="31" s="1"/>
  <c r="DY85" i="35"/>
  <c r="DY85" i="31" s="1"/>
  <c r="EO107" i="35"/>
  <c r="EO107" i="31" s="1"/>
  <c r="BT104" i="35"/>
  <c r="BT104" i="31" s="1"/>
  <c r="BT107" i="35"/>
  <c r="BT107" i="31" s="1"/>
  <c r="AJ64" i="35"/>
  <c r="AJ64" i="31" s="1"/>
  <c r="BR68" i="35"/>
  <c r="BR68" i="31" s="1"/>
  <c r="BR57" i="35"/>
  <c r="BR57" i="31" s="1"/>
  <c r="CA69" i="35"/>
  <c r="CA69" i="31" s="1"/>
  <c r="DQ78" i="35"/>
  <c r="DQ78" i="31" s="1"/>
  <c r="DQ76" i="35"/>
  <c r="DQ76" i="31" s="1"/>
  <c r="DN60" i="35"/>
  <c r="DN60" i="31" s="1"/>
  <c r="DH58" i="35"/>
  <c r="DH58" i="31" s="1"/>
  <c r="DH78" i="35"/>
  <c r="DH78" i="31" s="1"/>
  <c r="EA57" i="35"/>
  <c r="EA57" i="31" s="1"/>
  <c r="BW68" i="35"/>
  <c r="BW68" i="31" s="1"/>
  <c r="BW78" i="35"/>
  <c r="BW78" i="31" s="1"/>
  <c r="BN81" i="35"/>
  <c r="BN81" i="31" s="1"/>
  <c r="BO80" i="35"/>
  <c r="BO80" i="31" s="1"/>
  <c r="DZ80" i="35"/>
  <c r="DZ80" i="31" s="1"/>
  <c r="CR77" i="35"/>
  <c r="CR77" i="31" s="1"/>
  <c r="CZ60" i="35"/>
  <c r="CZ60" i="31" s="1"/>
  <c r="CZ77" i="35"/>
  <c r="CZ77" i="31" s="1"/>
  <c r="BT57" i="35"/>
  <c r="BT57" i="31" s="1"/>
  <c r="AN33" i="35"/>
  <c r="AN33" i="31" s="1"/>
  <c r="AL33" i="35"/>
  <c r="AL33" i="31" s="1"/>
  <c r="CV34" i="35"/>
  <c r="CV34" i="31" s="1"/>
  <c r="ER31" i="35"/>
  <c r="ER31" i="31" s="1"/>
  <c r="CC40" i="35"/>
  <c r="CC40" i="31" s="1"/>
  <c r="EH38" i="35"/>
  <c r="EH38" i="31" s="1"/>
  <c r="CR40" i="35"/>
  <c r="CR40" i="31" s="1"/>
  <c r="BF100" i="35"/>
  <c r="BF100" i="31" s="1"/>
  <c r="AS108" i="35"/>
  <c r="AS108" i="31" s="1"/>
  <c r="AS95" i="35"/>
  <c r="AS95" i="31" s="1"/>
  <c r="CA94" i="35"/>
  <c r="CA94" i="31" s="1"/>
  <c r="CA107" i="35"/>
  <c r="CA107" i="31" s="1"/>
  <c r="CZ83" i="35"/>
  <c r="CZ83" i="31" s="1"/>
  <c r="CZ98" i="35"/>
  <c r="CZ98" i="31" s="1"/>
  <c r="DP87" i="35"/>
  <c r="DP87" i="31" s="1"/>
  <c r="DP94" i="35"/>
  <c r="DP94" i="31" s="1"/>
  <c r="EF83" i="35"/>
  <c r="EF83" i="31" s="1"/>
  <c r="EV104" i="35"/>
  <c r="EV104" i="31" s="1"/>
  <c r="EV107" i="35"/>
  <c r="EV107" i="31" s="1"/>
  <c r="BI37" i="35"/>
  <c r="BI37" i="31" s="1"/>
  <c r="DW38" i="35"/>
  <c r="DW38" i="31" s="1"/>
  <c r="BX37" i="35"/>
  <c r="BX37" i="31" s="1"/>
  <c r="BL62" i="35"/>
  <c r="BL62" i="31" s="1"/>
  <c r="BL68" i="35"/>
  <c r="BL68" i="31" s="1"/>
  <c r="CQ57" i="35"/>
  <c r="CQ57" i="31" s="1"/>
  <c r="DE63" i="35"/>
  <c r="DE63" i="31" s="1"/>
  <c r="DE58" i="35"/>
  <c r="DE58" i="31" s="1"/>
  <c r="DB61" i="35"/>
  <c r="DB61" i="31" s="1"/>
  <c r="CV75" i="35"/>
  <c r="CV75" i="31" s="1"/>
  <c r="CV72" i="35"/>
  <c r="CV72" i="31" s="1"/>
  <c r="CM75" i="35"/>
  <c r="CM75" i="31" s="1"/>
  <c r="BK79" i="35"/>
  <c r="BK79" i="31" s="1"/>
  <c r="BK70" i="35"/>
  <c r="BK70" i="31" s="1"/>
  <c r="BY81" i="35"/>
  <c r="BY81" i="31" s="1"/>
  <c r="CY81" i="35"/>
  <c r="CY81" i="31" s="1"/>
  <c r="EE32" i="35"/>
  <c r="EE32" i="31" s="1"/>
  <c r="AH109" i="35"/>
  <c r="AH109" i="31" s="1"/>
  <c r="AH95" i="35"/>
  <c r="AH95" i="31" s="1"/>
  <c r="AR95" i="35"/>
  <c r="AR95" i="31" s="1"/>
  <c r="AR98" i="35"/>
  <c r="AR98" i="31" s="1"/>
  <c r="BW106" i="35"/>
  <c r="BW106" i="31" s="1"/>
  <c r="BW89" i="35"/>
  <c r="BW89" i="31" s="1"/>
  <c r="CY96" i="35"/>
  <c r="CY96" i="31" s="1"/>
  <c r="DO82" i="35"/>
  <c r="DO82" i="31" s="1"/>
  <c r="DO102" i="35"/>
  <c r="DO102" i="31" s="1"/>
  <c r="EE94" i="35"/>
  <c r="EE94" i="31" s="1"/>
  <c r="EE88" i="35"/>
  <c r="EE88" i="31" s="1"/>
  <c r="EU107" i="35"/>
  <c r="EU107" i="31" s="1"/>
  <c r="EU104" i="35"/>
  <c r="EU104" i="31" s="1"/>
  <c r="AV25" i="35"/>
  <c r="AV25" i="31" s="1"/>
  <c r="BM79" i="35"/>
  <c r="BM79" i="31" s="1"/>
  <c r="DF78" i="35"/>
  <c r="DF78" i="31" s="1"/>
  <c r="DF70" i="35"/>
  <c r="DF70" i="31" s="1"/>
  <c r="CU58" i="35"/>
  <c r="CU58" i="31" s="1"/>
  <c r="BI71" i="35"/>
  <c r="BI71" i="31" s="1"/>
  <c r="BI77" i="35"/>
  <c r="BI77" i="31" s="1"/>
  <c r="AI76" i="35"/>
  <c r="AI76" i="31" s="1"/>
  <c r="BN61" i="35"/>
  <c r="BN61" i="31" s="1"/>
  <c r="BN71" i="35"/>
  <c r="BN71" i="31" s="1"/>
  <c r="BC78" i="35"/>
  <c r="BC78" i="31" s="1"/>
  <c r="DM70" i="35"/>
  <c r="DM70" i="31" s="1"/>
  <c r="DM61" i="35"/>
  <c r="DM61" i="31" s="1"/>
  <c r="DJ74" i="35"/>
  <c r="DJ74" i="31" s="1"/>
  <c r="DD60" i="35"/>
  <c r="DD60" i="31" s="1"/>
  <c r="DD70" i="35"/>
  <c r="DD70" i="31" s="1"/>
  <c r="DK78" i="35"/>
  <c r="DK78" i="31" s="1"/>
  <c r="AV33" i="35"/>
  <c r="AV33" i="31" s="1"/>
  <c r="AW81" i="35"/>
  <c r="AW81" i="31" s="1"/>
  <c r="DA35" i="35"/>
  <c r="DA35" i="31" s="1"/>
  <c r="EW31" i="35"/>
  <c r="EW31" i="31" s="1"/>
  <c r="AO102" i="35"/>
  <c r="AO102" i="31" s="1"/>
  <c r="AO99" i="35"/>
  <c r="AO99" i="31" s="1"/>
  <c r="BY99" i="35"/>
  <c r="BY99" i="31" s="1"/>
  <c r="BY106" i="35"/>
  <c r="BY106" i="31" s="1"/>
  <c r="BD86" i="35"/>
  <c r="BD86" i="31" s="1"/>
  <c r="BD87" i="35"/>
  <c r="BD87" i="31" s="1"/>
  <c r="CI85" i="35"/>
  <c r="CI85" i="31" s="1"/>
  <c r="DE89" i="35"/>
  <c r="DE89" i="31" s="1"/>
  <c r="DE98" i="35"/>
  <c r="DE98" i="31" s="1"/>
  <c r="DU84" i="35"/>
  <c r="DU84" i="31" s="1"/>
  <c r="DU96" i="35"/>
  <c r="DU96" i="31" s="1"/>
  <c r="EK99" i="35"/>
  <c r="EK99" i="31" s="1"/>
  <c r="EK106" i="35"/>
  <c r="EK106" i="31" s="1"/>
  <c r="AU96" i="35"/>
  <c r="AU96" i="31" s="1"/>
  <c r="AU84" i="35"/>
  <c r="AU84" i="31" s="1"/>
  <c r="AL24" i="35"/>
  <c r="AL24" i="31" s="1"/>
  <c r="BY78" i="35"/>
  <c r="BY78" i="31" s="1"/>
  <c r="BY76" i="35"/>
  <c r="BY76" i="31" s="1"/>
  <c r="EG72" i="35"/>
  <c r="EG72" i="31" s="1"/>
  <c r="DX59" i="35"/>
  <c r="DX59" i="31" s="1"/>
  <c r="DX79" i="35"/>
  <c r="DX79" i="31" s="1"/>
  <c r="EE76" i="35"/>
  <c r="EE76" i="31" s="1"/>
  <c r="DX38" i="35"/>
  <c r="DX38" i="31" s="1"/>
  <c r="BB97" i="35"/>
  <c r="BB97" i="31" s="1"/>
  <c r="BB109" i="35"/>
  <c r="BB109" i="31" s="1"/>
  <c r="CM100" i="35"/>
  <c r="CM100" i="31" s="1"/>
  <c r="CM90" i="35"/>
  <c r="CM90" i="31" s="1"/>
  <c r="DV105" i="35"/>
  <c r="DV105" i="31" s="1"/>
  <c r="BS82" i="35"/>
  <c r="BS82" i="31" s="1"/>
  <c r="BS100" i="35"/>
  <c r="BS100" i="31" s="1"/>
  <c r="AM98" i="35"/>
  <c r="AM98" i="31" s="1"/>
  <c r="AM108" i="35"/>
  <c r="AM108" i="31" s="1"/>
  <c r="ET24" i="35"/>
  <c r="ET24" i="31" s="1"/>
  <c r="ET49" i="34" s="1"/>
  <c r="CX60" i="35"/>
  <c r="CX60" i="31" s="1"/>
  <c r="AM66" i="35"/>
  <c r="AM66" i="31" s="1"/>
  <c r="AM70" i="35"/>
  <c r="AM70" i="31" s="1"/>
  <c r="CX90" i="35"/>
  <c r="CX90" i="31" s="1"/>
  <c r="CX89" i="35"/>
  <c r="CX89" i="31" s="1"/>
  <c r="ET109" i="35"/>
  <c r="ET109" i="31" s="1"/>
  <c r="ET93" i="35"/>
  <c r="ET93" i="31" s="1"/>
  <c r="AH72" i="35"/>
  <c r="AH72" i="31" s="1"/>
  <c r="DI63" i="35"/>
  <c r="DI63" i="31" s="1"/>
  <c r="DI67" i="35"/>
  <c r="DI67" i="31" s="1"/>
  <c r="DS74" i="35"/>
  <c r="DS74" i="31" s="1"/>
  <c r="BE38" i="35"/>
  <c r="BE38" i="31" s="1"/>
  <c r="DV40" i="35"/>
  <c r="DV40" i="31" s="1"/>
  <c r="BT39" i="35"/>
  <c r="BT39" i="31" s="1"/>
  <c r="CJ87" i="35"/>
  <c r="CJ87" i="31" s="1"/>
  <c r="BA101" i="35"/>
  <c r="BA101" i="31" s="1"/>
  <c r="BA87" i="35"/>
  <c r="BA87" i="31" s="1"/>
  <c r="BC85" i="35"/>
  <c r="BC85" i="31" s="1"/>
  <c r="BC108" i="35"/>
  <c r="BC108" i="31" s="1"/>
  <c r="CH109" i="35"/>
  <c r="CH109" i="31" s="1"/>
  <c r="CH93" i="35"/>
  <c r="CH93" i="31" s="1"/>
  <c r="DD88" i="35"/>
  <c r="DD88" i="31" s="1"/>
  <c r="DD97" i="35"/>
  <c r="DD97" i="31" s="1"/>
  <c r="DT96" i="35"/>
  <c r="DT96" i="31" s="1"/>
  <c r="EJ82" i="35"/>
  <c r="EJ82" i="31" s="1"/>
  <c r="EJ110" i="35"/>
  <c r="EJ110" i="31" s="1"/>
  <c r="CP90" i="35"/>
  <c r="CP90" i="31" s="1"/>
  <c r="CP99" i="35"/>
  <c r="CP99" i="31" s="1"/>
  <c r="CG64" i="35"/>
  <c r="CG64" i="31" s="1"/>
  <c r="CG73" i="35"/>
  <c r="CG73" i="31" s="1"/>
  <c r="BB68" i="35"/>
  <c r="BB68" i="31" s="1"/>
  <c r="CJ56" i="35"/>
  <c r="CJ56" i="31" s="1"/>
  <c r="CJ77" i="35"/>
  <c r="CJ77" i="31" s="1"/>
  <c r="BU62" i="35"/>
  <c r="BU62" i="31" s="1"/>
  <c r="AX56" i="35"/>
  <c r="AX56" i="31" s="1"/>
  <c r="AX57" i="35"/>
  <c r="AX57" i="31" s="1"/>
  <c r="AK79" i="35"/>
  <c r="AK79" i="31" s="1"/>
  <c r="ER56" i="35"/>
  <c r="ER56" i="31" s="1"/>
  <c r="ER68" i="35"/>
  <c r="ER68" i="31" s="1"/>
  <c r="AL66" i="35"/>
  <c r="AL66" i="31" s="1"/>
  <c r="AJ31" i="35"/>
  <c r="AJ31" i="31" s="1"/>
  <c r="AK32" i="35"/>
  <c r="AK32" i="31" s="1"/>
  <c r="CU81" i="35"/>
  <c r="CU81" i="31" s="1"/>
  <c r="EA80" i="35"/>
  <c r="EA80" i="31" s="1"/>
  <c r="AF99" i="35"/>
  <c r="AF85" i="35"/>
  <c r="AF110" i="35"/>
  <c r="AF88" i="35"/>
  <c r="AK88" i="35"/>
  <c r="AK88" i="31" s="1"/>
  <c r="BP82" i="35"/>
  <c r="BP82" i="31" s="1"/>
  <c r="BP110" i="35"/>
  <c r="BP110" i="31" s="1"/>
  <c r="CU98" i="35"/>
  <c r="CU98" i="31" s="1"/>
  <c r="CU100" i="35"/>
  <c r="CU100" i="31" s="1"/>
  <c r="DK97" i="35"/>
  <c r="DK97" i="31" s="1"/>
  <c r="DK90" i="35"/>
  <c r="DK90" i="31" s="1"/>
  <c r="EA93" i="35"/>
  <c r="EA93" i="31" s="1"/>
  <c r="EA85" i="35"/>
  <c r="EA85" i="31" s="1"/>
  <c r="EQ107" i="35"/>
  <c r="EQ107" i="31" s="1"/>
  <c r="EQ88" i="35"/>
  <c r="EQ88" i="31" s="1"/>
  <c r="BX89" i="35"/>
  <c r="BX89" i="31" s="1"/>
  <c r="AF45" i="35"/>
  <c r="AF44" i="35"/>
  <c r="DS25" i="35"/>
  <c r="DS25" i="31" s="1"/>
  <c r="AH49" i="35"/>
  <c r="AH49" i="31" s="1"/>
  <c r="CH36" i="35"/>
  <c r="CH36" i="31" s="1"/>
  <c r="EJ40" i="35"/>
  <c r="EJ40" i="31" s="1"/>
  <c r="AN99" i="35"/>
  <c r="AN99" i="31" s="1"/>
  <c r="AN88" i="35"/>
  <c r="AN88" i="31" s="1"/>
  <c r="AP91" i="35"/>
  <c r="AP91" i="31" s="1"/>
  <c r="AP95" i="35"/>
  <c r="AP95" i="31" s="1"/>
  <c r="AX110" i="35"/>
  <c r="AX110" i="31" s="1"/>
  <c r="AX99" i="35"/>
  <c r="AX99" i="31" s="1"/>
  <c r="CC108" i="35"/>
  <c r="CC108" i="31" s="1"/>
  <c r="CC84" i="35"/>
  <c r="CC84" i="31" s="1"/>
  <c r="DB91" i="35"/>
  <c r="DB91" i="31" s="1"/>
  <c r="DR86" i="35"/>
  <c r="DR86" i="31" s="1"/>
  <c r="DR93" i="35"/>
  <c r="DR93" i="31" s="1"/>
  <c r="EH97" i="35"/>
  <c r="EH97" i="31" s="1"/>
  <c r="EH107" i="35"/>
  <c r="EH107" i="31" s="1"/>
  <c r="AT84" i="35"/>
  <c r="AT84" i="31" s="1"/>
  <c r="AT109" i="35"/>
  <c r="AT109" i="31" s="1"/>
  <c r="DV24" i="35"/>
  <c r="DV24" i="31" s="1"/>
  <c r="DV49" i="34" s="1"/>
  <c r="AF81" i="35"/>
  <c r="CW37" i="35"/>
  <c r="CW37" i="31" s="1"/>
  <c r="ES40" i="35"/>
  <c r="ES40" i="31" s="1"/>
  <c r="AG41" i="35"/>
  <c r="AG41" i="31" s="1"/>
  <c r="AG30" i="35"/>
  <c r="AG30" i="31" s="1"/>
  <c r="BE31" i="35"/>
  <c r="BE31" i="31" s="1"/>
  <c r="DF34" i="35"/>
  <c r="DF34" i="31" s="1"/>
  <c r="EL80" i="35"/>
  <c r="EL80" i="31" s="1"/>
  <c r="DM90" i="35"/>
  <c r="DM90" i="31" s="1"/>
  <c r="DM109" i="35"/>
  <c r="DM109" i="31" s="1"/>
  <c r="ES110" i="35"/>
  <c r="ES110" i="31" s="1"/>
  <c r="ES91" i="35"/>
  <c r="ES91" i="31" s="1"/>
  <c r="CP62" i="35"/>
  <c r="CP62" i="31" s="1"/>
  <c r="CO64" i="35"/>
  <c r="CO64" i="31" s="1"/>
  <c r="CO71" i="35"/>
  <c r="CO71" i="31" s="1"/>
  <c r="BH38" i="35"/>
  <c r="BH38" i="31" s="1"/>
  <c r="BV106" i="35"/>
  <c r="BV106" i="31" s="1"/>
  <c r="EN35" i="35"/>
  <c r="EN35" i="31" s="1"/>
  <c r="BN38" i="35"/>
  <c r="BN38" i="31" s="1"/>
  <c r="EG39" i="35"/>
  <c r="EG39" i="31" s="1"/>
  <c r="CQ40" i="35"/>
  <c r="CQ40" i="31" s="1"/>
  <c r="EK25" i="35"/>
  <c r="EK25" i="31" s="1"/>
  <c r="CK72" i="35"/>
  <c r="CK72" i="31" s="1"/>
  <c r="DY66" i="35"/>
  <c r="DY66" i="31" s="1"/>
  <c r="DY78" i="35"/>
  <c r="DY78" i="31" s="1"/>
  <c r="DV60" i="35"/>
  <c r="DV60" i="31" s="1"/>
  <c r="DP67" i="35"/>
  <c r="DP67" i="31" s="1"/>
  <c r="DP75" i="35"/>
  <c r="DP75" i="31" s="1"/>
  <c r="DG79" i="35"/>
  <c r="DG79" i="31" s="1"/>
  <c r="CY79" i="35"/>
  <c r="CY79" i="31" s="1"/>
  <c r="CY59" i="35"/>
  <c r="CY59" i="31" s="1"/>
  <c r="AP78" i="35"/>
  <c r="AP78" i="31" s="1"/>
  <c r="BX61" i="35"/>
  <c r="BX61" i="31" s="1"/>
  <c r="BX72" i="35"/>
  <c r="BX72" i="31" s="1"/>
  <c r="AG68" i="35"/>
  <c r="AG68" i="31" s="1"/>
  <c r="EC71" i="35"/>
  <c r="EC71" i="31" s="1"/>
  <c r="EC77" i="35"/>
  <c r="EC77" i="31" s="1"/>
  <c r="DZ59" i="35"/>
  <c r="DZ59" i="31" s="1"/>
  <c r="DT61" i="35"/>
  <c r="DT61" i="31" s="1"/>
  <c r="DT72" i="35"/>
  <c r="DT72" i="31" s="1"/>
  <c r="DW57" i="35"/>
  <c r="DW57" i="31" s="1"/>
  <c r="BT31" i="35"/>
  <c r="BT31" i="31" s="1"/>
  <c r="BU33" i="35"/>
  <c r="BU33" i="31" s="1"/>
  <c r="DM80" i="35"/>
  <c r="DM80" i="31" s="1"/>
  <c r="ES34" i="35"/>
  <c r="ES34" i="31" s="1"/>
  <c r="CD101" i="35"/>
  <c r="CD101" i="31" s="1"/>
  <c r="CD88" i="35"/>
  <c r="CD88" i="31" s="1"/>
  <c r="AW107" i="35"/>
  <c r="AW107" i="31" s="1"/>
  <c r="AW106" i="35"/>
  <c r="AW106" i="31" s="1"/>
  <c r="CB95" i="35"/>
  <c r="CB95" i="31" s="1"/>
  <c r="CB100" i="35"/>
  <c r="CB100" i="31" s="1"/>
  <c r="DA85" i="35"/>
  <c r="DA85" i="31" s="1"/>
  <c r="DQ82" i="35"/>
  <c r="DQ82" i="31" s="1"/>
  <c r="DQ92" i="35"/>
  <c r="DQ92" i="31" s="1"/>
  <c r="EG101" i="35"/>
  <c r="EG101" i="31" s="1"/>
  <c r="EG98" i="35"/>
  <c r="EG98" i="31" s="1"/>
  <c r="EW102" i="35"/>
  <c r="EW102" i="31" s="1"/>
  <c r="EW91" i="35"/>
  <c r="EW91" i="31" s="1"/>
  <c r="BA71" i="35"/>
  <c r="BA71" i="31" s="1"/>
  <c r="BA59" i="35"/>
  <c r="BA59" i="31" s="1"/>
  <c r="CF61" i="35"/>
  <c r="CF61" i="31" s="1"/>
  <c r="AW77" i="35"/>
  <c r="AW77" i="31" s="1"/>
  <c r="AW79" i="35"/>
  <c r="AW79" i="31" s="1"/>
  <c r="EW77" i="35"/>
  <c r="EW77" i="31" s="1"/>
  <c r="ET59" i="35"/>
  <c r="ET59" i="31" s="1"/>
  <c r="ET73" i="35"/>
  <c r="ET73" i="31" s="1"/>
  <c r="EN64" i="35"/>
  <c r="EN64" i="31" s="1"/>
  <c r="EX62" i="35"/>
  <c r="EX62" i="31" s="1"/>
  <c r="EX64" i="35"/>
  <c r="EX64" i="31" s="1"/>
  <c r="EI75" i="35"/>
  <c r="EI75" i="31" s="1"/>
  <c r="CE31" i="35"/>
  <c r="CE31" i="31" s="1"/>
  <c r="CC32" i="35"/>
  <c r="CC32" i="31" s="1"/>
  <c r="DR34" i="35"/>
  <c r="DR34" i="31" s="1"/>
  <c r="CK108" i="35"/>
  <c r="CK108" i="31" s="1"/>
  <c r="CK94" i="35"/>
  <c r="CK94" i="31" s="1"/>
  <c r="AV61" i="35"/>
  <c r="AV61" i="31" s="1"/>
  <c r="EO77" i="35"/>
  <c r="EO77" i="31" s="1"/>
  <c r="EO76" i="35"/>
  <c r="EO76" i="31" s="1"/>
  <c r="AO58" i="35"/>
  <c r="AO58" i="31" s="1"/>
  <c r="CB74" i="35"/>
  <c r="CB74" i="31" s="1"/>
  <c r="CB68" i="35"/>
  <c r="CB68" i="31" s="1"/>
  <c r="BC31" i="35"/>
  <c r="BC31" i="31" s="1"/>
  <c r="DD34" i="35"/>
  <c r="DD34" i="31" s="1"/>
  <c r="EJ80" i="35"/>
  <c r="EJ80" i="31" s="1"/>
  <c r="DJ36" i="35"/>
  <c r="DJ36" i="31" s="1"/>
  <c r="AV40" i="35"/>
  <c r="AV40" i="31" s="1"/>
  <c r="BG100" i="35"/>
  <c r="BG100" i="31" s="1"/>
  <c r="BG103" i="35"/>
  <c r="BG103" i="31" s="1"/>
  <c r="CE84" i="35"/>
  <c r="CE84" i="31" s="1"/>
  <c r="CE100" i="35"/>
  <c r="CE100" i="31" s="1"/>
  <c r="BJ105" i="35"/>
  <c r="BJ105" i="31" s="1"/>
  <c r="CO82" i="35"/>
  <c r="CO82" i="31" s="1"/>
  <c r="CO100" i="35"/>
  <c r="CO100" i="31" s="1"/>
  <c r="DH106" i="35"/>
  <c r="DH106" i="31" s="1"/>
  <c r="DH84" i="35"/>
  <c r="DH84" i="31" s="1"/>
  <c r="DX93" i="35"/>
  <c r="DX93" i="31" s="1"/>
  <c r="DX97" i="35"/>
  <c r="DX97" i="31" s="1"/>
  <c r="EN89" i="35"/>
  <c r="EN89" i="31" s="1"/>
  <c r="EN100" i="35"/>
  <c r="EN100" i="31" s="1"/>
  <c r="AV102" i="35"/>
  <c r="AV102" i="31" s="1"/>
  <c r="AV87" i="35"/>
  <c r="AV87" i="31" s="1"/>
  <c r="DO75" i="35"/>
  <c r="DO75" i="31" s="1"/>
  <c r="BW37" i="35"/>
  <c r="BW37" i="31" s="1"/>
  <c r="EE37" i="35"/>
  <c r="EE37" i="31" s="1"/>
  <c r="CL38" i="35"/>
  <c r="CL38" i="31" s="1"/>
  <c r="AU67" i="35"/>
  <c r="AU67" i="31" s="1"/>
  <c r="BZ58" i="35"/>
  <c r="BZ58" i="31" s="1"/>
  <c r="BZ63" i="35"/>
  <c r="BZ63" i="31" s="1"/>
  <c r="CC69" i="35"/>
  <c r="CC69" i="31" s="1"/>
  <c r="EK73" i="35"/>
  <c r="EK73" i="31" s="1"/>
  <c r="EK65" i="35"/>
  <c r="EK65" i="31" s="1"/>
  <c r="EH79" i="35"/>
  <c r="EH79" i="31" s="1"/>
  <c r="EB71" i="35"/>
  <c r="EB71" i="31" s="1"/>
  <c r="EB59" i="35"/>
  <c r="EB59" i="31" s="1"/>
  <c r="AY75" i="35"/>
  <c r="AY75" i="31" s="1"/>
  <c r="EU57" i="35"/>
  <c r="EU57" i="31" s="1"/>
  <c r="EU65" i="35"/>
  <c r="EU65" i="31" s="1"/>
  <c r="CP35" i="35"/>
  <c r="CP35" i="31" s="1"/>
  <c r="CN33" i="35"/>
  <c r="CN33" i="31" s="1"/>
  <c r="EM81" i="35"/>
  <c r="EM81" i="31" s="1"/>
  <c r="BZ84" i="35"/>
  <c r="BZ84" i="31" s="1"/>
  <c r="BZ83" i="35"/>
  <c r="BZ83" i="31" s="1"/>
  <c r="BI84" i="35"/>
  <c r="BI84" i="31" s="1"/>
  <c r="BI106" i="35"/>
  <c r="BI106" i="31" s="1"/>
  <c r="CN89" i="35"/>
  <c r="CN89" i="31" s="1"/>
  <c r="DG96" i="35"/>
  <c r="DG96" i="31" s="1"/>
  <c r="DG87" i="35"/>
  <c r="DG87" i="31" s="1"/>
  <c r="DW85" i="35"/>
  <c r="DW85" i="31" s="1"/>
  <c r="DW87" i="35"/>
  <c r="DW87" i="31" s="1"/>
  <c r="EM83" i="35"/>
  <c r="EM83" i="31" s="1"/>
  <c r="EM101" i="35"/>
  <c r="EM101" i="31" s="1"/>
  <c r="CQ88" i="35"/>
  <c r="CQ88" i="31" s="1"/>
  <c r="CQ109" i="35"/>
  <c r="CQ109" i="31" s="1"/>
  <c r="BE25" i="35"/>
  <c r="BE25" i="31" s="1"/>
  <c r="AR75" i="35"/>
  <c r="AR75" i="31" s="1"/>
  <c r="EF67" i="35"/>
  <c r="EF67" i="31" s="1"/>
  <c r="EF71" i="35"/>
  <c r="EF71" i="31" s="1"/>
  <c r="CI71" i="35"/>
  <c r="CI71" i="31" s="1"/>
  <c r="AZ78" i="35"/>
  <c r="AZ78" i="31" s="1"/>
  <c r="AZ68" i="35"/>
  <c r="AZ68" i="31" s="1"/>
  <c r="CE57" i="35"/>
  <c r="CE57" i="31" s="1"/>
  <c r="BP71" i="35"/>
  <c r="BP71" i="31" s="1"/>
  <c r="BP66" i="35"/>
  <c r="BP66" i="31" s="1"/>
  <c r="ES58" i="35"/>
  <c r="ES58" i="31" s="1"/>
  <c r="EP62" i="35"/>
  <c r="EP62" i="31" s="1"/>
  <c r="EP78" i="35"/>
  <c r="EP78" i="31" s="1"/>
  <c r="EJ77" i="35"/>
  <c r="EJ77" i="31" s="1"/>
  <c r="DC61" i="35"/>
  <c r="DC61" i="31" s="1"/>
  <c r="DC78" i="35"/>
  <c r="DC78" i="31" s="1"/>
  <c r="BM80" i="35"/>
  <c r="BM80" i="31" s="1"/>
  <c r="BK80" i="35"/>
  <c r="BK80" i="31" s="1"/>
  <c r="DY35" i="35"/>
  <c r="DY35" i="31" s="1"/>
  <c r="BH82" i="35"/>
  <c r="BH82" i="31" s="1"/>
  <c r="BH103" i="35"/>
  <c r="BH103" i="31" s="1"/>
  <c r="BU101" i="35"/>
  <c r="BU101" i="31" s="1"/>
  <c r="BU99" i="35"/>
  <c r="BU99" i="31" s="1"/>
  <c r="CW107" i="35"/>
  <c r="CW107" i="31" s="1"/>
  <c r="CW99" i="35"/>
  <c r="CW99" i="31" s="1"/>
  <c r="EC88" i="35"/>
  <c r="EC88" i="31" s="1"/>
  <c r="EC92" i="35"/>
  <c r="EC92" i="31" s="1"/>
  <c r="DA66" i="35"/>
  <c r="DA66" i="31" s="1"/>
  <c r="EF38" i="35"/>
  <c r="EF38" i="31" s="1"/>
  <c r="CF92" i="35"/>
  <c r="CF92" i="31" s="1"/>
  <c r="CF103" i="35"/>
  <c r="CF103" i="31" s="1"/>
  <c r="DN104" i="35"/>
  <c r="DN104" i="31" s="1"/>
  <c r="CD65" i="35"/>
  <c r="CD65" i="31" s="1"/>
  <c r="CD69" i="35"/>
  <c r="CD69" i="31" s="1"/>
  <c r="EL57" i="35"/>
  <c r="EL57" i="31" s="1"/>
  <c r="AQ37" i="35"/>
  <c r="AQ37" i="31" s="1"/>
  <c r="DN38" i="35"/>
  <c r="DN38" i="31" s="1"/>
  <c r="CK36" i="35"/>
  <c r="CK36" i="31" s="1"/>
  <c r="AJ90" i="35"/>
  <c r="AJ90" i="31" s="1"/>
  <c r="AJ92" i="35"/>
  <c r="AJ92" i="31" s="1"/>
  <c r="AL98" i="35"/>
  <c r="AL98" i="31" s="1"/>
  <c r="BQ108" i="35"/>
  <c r="BQ108" i="31" s="1"/>
  <c r="BQ103" i="35"/>
  <c r="BQ103" i="31" s="1"/>
  <c r="CV106" i="35"/>
  <c r="CV106" i="31" s="1"/>
  <c r="CV90" i="35"/>
  <c r="CV90" i="31" s="1"/>
  <c r="DL95" i="35"/>
  <c r="DL95" i="31" s="1"/>
  <c r="DL98" i="35"/>
  <c r="DL98" i="31" s="1"/>
  <c r="EB97" i="35"/>
  <c r="EB97" i="31" s="1"/>
  <c r="EB109" i="35"/>
  <c r="EB109" i="31" s="1"/>
  <c r="ER83" i="35"/>
  <c r="ER83" i="31" s="1"/>
  <c r="BN82" i="35"/>
  <c r="BN82" i="31" s="1"/>
  <c r="BN83" i="35"/>
  <c r="BN83" i="31" s="1"/>
  <c r="AN56" i="35"/>
  <c r="AN56" i="31" s="1"/>
  <c r="AN77" i="35"/>
  <c r="AN77" i="31" s="1"/>
  <c r="BS72" i="35"/>
  <c r="BS72" i="31" s="1"/>
  <c r="BD56" i="35"/>
  <c r="BD56" i="31" s="1"/>
  <c r="BD63" i="35"/>
  <c r="BD63" i="31" s="1"/>
  <c r="DU77" i="35"/>
  <c r="DU77" i="31" s="1"/>
  <c r="DR56" i="35"/>
  <c r="DR56" i="31" s="1"/>
  <c r="DR76" i="35"/>
  <c r="DR76" i="31" s="1"/>
  <c r="DL67" i="35"/>
  <c r="DL67" i="31" s="1"/>
  <c r="EQ56" i="35"/>
  <c r="EQ56" i="31" s="1"/>
  <c r="EQ61" i="35"/>
  <c r="EQ61" i="31" s="1"/>
  <c r="CN63" i="35"/>
  <c r="CN63" i="31" s="1"/>
  <c r="BA31" i="35"/>
  <c r="BA31" i="31" s="1"/>
  <c r="AY81" i="35"/>
  <c r="AY81" i="31" s="1"/>
  <c r="DC33" i="35"/>
  <c r="DC33" i="31" s="1"/>
  <c r="EI80" i="35"/>
  <c r="EI80" i="31" s="1"/>
  <c r="AI106" i="35"/>
  <c r="AI106" i="31" s="1"/>
  <c r="AI84" i="35"/>
  <c r="AI84" i="31" s="1"/>
  <c r="AY99" i="35"/>
  <c r="AY99" i="31" s="1"/>
  <c r="CG82" i="35"/>
  <c r="CG82" i="31" s="1"/>
  <c r="CG98" i="35"/>
  <c r="CG98" i="31" s="1"/>
  <c r="DC108" i="35"/>
  <c r="DC108" i="31" s="1"/>
  <c r="DC97" i="35"/>
  <c r="DC97" i="31" s="1"/>
  <c r="DS109" i="35"/>
  <c r="DS109" i="31" s="1"/>
  <c r="DS93" i="35"/>
  <c r="DS93" i="31" s="1"/>
  <c r="EI99" i="35"/>
  <c r="EI99" i="31" s="1"/>
  <c r="EI90" i="35"/>
  <c r="EI90" i="31" s="1"/>
  <c r="BR91" i="35"/>
  <c r="BR91" i="31" s="1"/>
  <c r="BR87" i="35"/>
  <c r="BR87" i="31" s="1"/>
  <c r="AL36" i="35"/>
  <c r="AL36" i="31" s="1"/>
  <c r="DL37" i="35"/>
  <c r="DL37" i="31" s="1"/>
  <c r="BA37" i="35"/>
  <c r="BA37" i="31" s="1"/>
  <c r="CL96" i="35"/>
  <c r="CL96" i="31" s="1"/>
  <c r="CL108" i="35"/>
  <c r="CL108" i="31" s="1"/>
  <c r="AG110" i="35"/>
  <c r="AG110" i="31" s="1"/>
  <c r="AG83" i="35"/>
  <c r="AG83" i="31" s="1"/>
  <c r="BO101" i="35"/>
  <c r="BO101" i="31" s="1"/>
  <c r="CT86" i="35"/>
  <c r="CT86" i="31" s="1"/>
  <c r="CT106" i="35"/>
  <c r="CT106" i="31" s="1"/>
  <c r="DJ91" i="35"/>
  <c r="DJ91" i="31" s="1"/>
  <c r="DJ104" i="35"/>
  <c r="DJ104" i="31" s="1"/>
  <c r="DZ87" i="35"/>
  <c r="DZ87" i="31" s="1"/>
  <c r="DZ89" i="35"/>
  <c r="DZ89" i="31" s="1"/>
  <c r="EP99" i="35"/>
  <c r="EP99" i="31" s="1"/>
  <c r="EP92" i="35"/>
  <c r="EP92" i="31" s="1"/>
  <c r="CR86" i="35"/>
  <c r="CR86" i="31" s="1"/>
  <c r="BP25" i="35"/>
  <c r="BP25" i="31" s="1"/>
  <c r="CI38" i="35"/>
  <c r="CI38" i="31" s="1"/>
  <c r="EK37" i="35"/>
  <c r="EK37" i="31" s="1"/>
  <c r="AP80" i="35"/>
  <c r="AP80" i="31" s="1"/>
  <c r="AQ34" i="35"/>
  <c r="AQ34" i="31" s="1"/>
  <c r="CX34" i="35"/>
  <c r="CX34" i="31" s="1"/>
  <c r="ET31" i="35"/>
  <c r="ET31" i="31" s="1"/>
  <c r="EM25" i="35"/>
  <c r="EM25" i="31" s="1"/>
  <c r="AT73" i="35"/>
  <c r="AT73" i="31" s="1"/>
  <c r="BE74" i="35"/>
  <c r="BE74" i="31" s="1"/>
  <c r="BE72" i="35"/>
  <c r="BE72" i="31" s="1"/>
  <c r="ED61" i="35"/>
  <c r="ED61" i="31" s="1"/>
  <c r="EM59" i="35"/>
  <c r="EM59" i="31" s="1"/>
  <c r="EM71" i="35"/>
  <c r="EM71" i="31" s="1"/>
  <c r="EN40" i="35"/>
  <c r="EN40" i="31" s="1"/>
  <c r="BM86" i="35"/>
  <c r="BM86" i="31" s="1"/>
  <c r="BM106" i="35"/>
  <c r="BM106" i="31" s="1"/>
  <c r="BE84" i="35"/>
  <c r="BE84" i="31" s="1"/>
  <c r="DF82" i="35"/>
  <c r="DF82" i="31" s="1"/>
  <c r="DF105" i="35"/>
  <c r="DF105" i="31" s="1"/>
  <c r="EL90" i="35"/>
  <c r="EL90" i="31" s="1"/>
  <c r="EL106" i="35"/>
  <c r="EL106" i="31" s="1"/>
  <c r="BH75" i="35"/>
  <c r="BH75" i="31" s="1"/>
  <c r="BH69" i="35"/>
  <c r="BH69" i="31" s="1"/>
  <c r="BO75" i="35"/>
  <c r="BO75" i="31" s="1"/>
  <c r="EV38" i="35"/>
  <c r="EV38" i="31" s="1"/>
  <c r="AQ109" i="35"/>
  <c r="AQ109" i="31" s="1"/>
  <c r="AQ88" i="35"/>
  <c r="AQ88" i="31" s="1"/>
  <c r="ED88" i="35"/>
  <c r="ED88" i="31" s="1"/>
  <c r="BL108" i="35"/>
  <c r="BL108" i="31" s="1"/>
  <c r="BL109" i="35"/>
  <c r="BL109" i="31" s="1"/>
  <c r="AU81" i="35"/>
  <c r="AU81" i="31" s="1"/>
  <c r="CA31" i="35"/>
  <c r="CA31" i="31" s="1"/>
  <c r="DP33" i="35"/>
  <c r="DP33" i="31" s="1"/>
  <c r="EV34" i="35"/>
  <c r="EV34" i="31" s="1"/>
  <c r="BP38" i="35"/>
  <c r="BP38" i="31" s="1"/>
  <c r="EA37" i="35"/>
  <c r="EA37" i="31" s="1"/>
  <c r="BK36" i="35"/>
  <c r="BK36" i="31" s="1"/>
  <c r="DY38" i="35"/>
  <c r="DY38" i="31" s="1"/>
  <c r="BZ40" i="35"/>
  <c r="BZ40" i="31" s="1"/>
  <c r="BD25" i="35"/>
  <c r="BD25" i="31" s="1"/>
  <c r="BF60" i="35"/>
  <c r="BF60" i="31" s="1"/>
  <c r="CS74" i="35"/>
  <c r="CS74" i="31" s="1"/>
  <c r="CS72" i="35"/>
  <c r="CS72" i="31" s="1"/>
  <c r="BV75" i="35"/>
  <c r="BV75" i="31" s="1"/>
  <c r="AS62" i="35"/>
  <c r="AS62" i="31" s="1"/>
  <c r="AS73" i="35"/>
  <c r="AS73" i="31" s="1"/>
  <c r="EV57" i="35"/>
  <c r="EV57" i="31" s="1"/>
  <c r="BJ65" i="35"/>
  <c r="BJ65" i="31" s="1"/>
  <c r="BJ62" i="35"/>
  <c r="BJ62" i="31" s="1"/>
  <c r="BG76" i="35"/>
  <c r="BG76" i="31" s="1"/>
  <c r="CL70" i="35"/>
  <c r="CL70" i="31" s="1"/>
  <c r="CL76" i="35"/>
  <c r="CL76" i="31" s="1"/>
  <c r="CW58" i="35"/>
  <c r="CW58" i="31" s="1"/>
  <c r="CT65" i="35"/>
  <c r="CT65" i="31" s="1"/>
  <c r="CT71" i="35"/>
  <c r="CT71" i="31" s="1"/>
  <c r="BQ78" i="35"/>
  <c r="BQ78" i="31" s="1"/>
  <c r="AQ71" i="35"/>
  <c r="AQ71" i="31" s="1"/>
  <c r="AQ70" i="35"/>
  <c r="AQ70" i="31" s="1"/>
  <c r="CH69" i="35"/>
  <c r="CH69" i="31" s="1"/>
  <c r="BF80" i="35"/>
  <c r="BF80" i="31" s="1"/>
  <c r="BD32" i="35"/>
  <c r="BD32" i="31" s="1"/>
  <c r="DE81" i="35"/>
  <c r="DE81" i="31" s="1"/>
  <c r="AZ90" i="35"/>
  <c r="AZ90" i="31" s="1"/>
  <c r="EX82" i="35"/>
  <c r="EX82" i="31" s="1"/>
  <c r="EX94" i="35"/>
  <c r="EX94" i="31" s="1"/>
  <c r="BK98" i="35"/>
  <c r="BK98" i="31" s="1"/>
  <c r="BK87" i="35"/>
  <c r="BK87" i="31" s="1"/>
  <c r="CS102" i="35"/>
  <c r="CS102" i="31" s="1"/>
  <c r="CS104" i="35"/>
  <c r="CS104" i="31" s="1"/>
  <c r="DI90" i="35"/>
  <c r="DI90" i="31" s="1"/>
  <c r="DI108" i="35"/>
  <c r="DI108" i="31" s="1"/>
  <c r="DY90" i="35"/>
  <c r="DY90" i="31" s="1"/>
  <c r="DY84" i="35"/>
  <c r="DY84" i="31" s="1"/>
  <c r="EO96" i="35"/>
  <c r="EO96" i="31" s="1"/>
  <c r="BT106" i="35"/>
  <c r="BT106" i="31" s="1"/>
  <c r="BT90" i="35"/>
  <c r="BT90" i="31" s="1"/>
  <c r="AJ70" i="35"/>
  <c r="AJ70" i="31" s="1"/>
  <c r="BR63" i="35"/>
  <c r="BR63" i="31" s="1"/>
  <c r="BR62" i="35"/>
  <c r="BR62" i="31" s="1"/>
  <c r="CA78" i="35"/>
  <c r="CA78" i="31" s="1"/>
  <c r="DQ58" i="35"/>
  <c r="DQ58" i="31" s="1"/>
  <c r="DQ79" i="35"/>
  <c r="DQ79" i="31" s="1"/>
  <c r="DN78" i="35"/>
  <c r="DN78" i="31" s="1"/>
  <c r="DH76" i="35"/>
  <c r="DH76" i="31" s="1"/>
  <c r="DH68" i="35"/>
  <c r="DH68" i="31" s="1"/>
  <c r="EA79" i="35"/>
  <c r="EA79" i="31" s="1"/>
  <c r="BW62" i="35"/>
  <c r="BW62" i="31" s="1"/>
  <c r="BW58" i="35"/>
  <c r="BW58" i="31" s="1"/>
  <c r="BN32" i="35"/>
  <c r="BN32" i="31" s="1"/>
  <c r="CT31" i="35"/>
  <c r="CT31" i="31" s="1"/>
  <c r="DZ33" i="35"/>
  <c r="DZ33" i="31" s="1"/>
  <c r="CR73" i="35"/>
  <c r="CR73" i="31" s="1"/>
  <c r="CZ58" i="35"/>
  <c r="CZ58" i="31" s="1"/>
  <c r="CZ73" i="35"/>
  <c r="CZ73" i="31" s="1"/>
  <c r="BT63" i="35"/>
  <c r="BT63" i="31" s="1"/>
  <c r="AN34" i="35"/>
  <c r="AN34" i="31" s="1"/>
  <c r="AL34" i="35"/>
  <c r="AL34" i="31" s="1"/>
  <c r="CV80" i="35"/>
  <c r="CV80" i="31" s="1"/>
  <c r="ER81" i="35"/>
  <c r="ER81" i="31" s="1"/>
  <c r="CC37" i="35"/>
  <c r="CC37" i="31" s="1"/>
  <c r="EH40" i="35"/>
  <c r="EH40" i="31" s="1"/>
  <c r="BF82" i="35"/>
  <c r="BF82" i="31" s="1"/>
  <c r="BF107" i="35"/>
  <c r="BF107" i="31" s="1"/>
  <c r="AS102" i="35"/>
  <c r="AS102" i="31" s="1"/>
  <c r="AS109" i="35"/>
  <c r="AS109" i="31" s="1"/>
  <c r="CA83" i="35"/>
  <c r="CA83" i="31" s="1"/>
  <c r="CA90" i="35"/>
  <c r="CA90" i="31" s="1"/>
  <c r="CZ102" i="35"/>
  <c r="CZ102" i="31" s="1"/>
  <c r="CZ95" i="35"/>
  <c r="CZ95" i="31" s="1"/>
  <c r="DP86" i="35"/>
  <c r="DP86" i="31" s="1"/>
  <c r="DP83" i="35"/>
  <c r="DP83" i="31" s="1"/>
  <c r="EF88" i="35"/>
  <c r="EF88" i="31" s="1"/>
  <c r="EV99" i="35"/>
  <c r="EV99" i="31" s="1"/>
  <c r="EV90" i="35"/>
  <c r="EV90" i="31" s="1"/>
  <c r="BI39" i="35"/>
  <c r="BI39" i="31" s="1"/>
  <c r="DW40" i="35"/>
  <c r="DW40" i="31" s="1"/>
  <c r="BL59" i="35"/>
  <c r="BL59" i="31" s="1"/>
  <c r="BL79" i="35"/>
  <c r="BL79" i="31" s="1"/>
  <c r="CQ79" i="35"/>
  <c r="CQ79" i="31" s="1"/>
  <c r="DE74" i="35"/>
  <c r="DE74" i="31" s="1"/>
  <c r="DE76" i="35"/>
  <c r="DE76" i="31" s="1"/>
  <c r="DB65" i="35"/>
  <c r="DB65" i="31" s="1"/>
  <c r="CV63" i="35"/>
  <c r="CV63" i="31" s="1"/>
  <c r="CV77" i="35"/>
  <c r="CV77" i="31" s="1"/>
  <c r="CM63" i="35"/>
  <c r="CM63" i="31" s="1"/>
  <c r="BK66" i="35"/>
  <c r="BK66" i="31" s="1"/>
  <c r="BK71" i="35"/>
  <c r="BK71" i="31" s="1"/>
  <c r="AR31" i="35"/>
  <c r="AR31" i="31" s="1"/>
  <c r="CY34" i="35"/>
  <c r="CY34" i="31" s="1"/>
  <c r="EE35" i="35"/>
  <c r="EE35" i="31" s="1"/>
  <c r="AH91" i="35"/>
  <c r="AH91" i="31" s="1"/>
  <c r="AH105" i="35"/>
  <c r="AH105" i="31" s="1"/>
  <c r="AR102" i="35"/>
  <c r="AR102" i="31" s="1"/>
  <c r="AR109" i="35"/>
  <c r="AR109" i="31" s="1"/>
  <c r="BW85" i="35"/>
  <c r="BW85" i="31" s="1"/>
  <c r="BW110" i="35"/>
  <c r="BW110" i="31" s="1"/>
  <c r="CY99" i="35"/>
  <c r="CY99" i="31" s="1"/>
  <c r="DO98" i="35"/>
  <c r="DO98" i="31" s="1"/>
  <c r="DO83" i="35"/>
  <c r="DO83" i="31" s="1"/>
  <c r="EE87" i="35"/>
  <c r="EE87" i="31" s="1"/>
  <c r="EE86" i="35"/>
  <c r="EE86" i="31" s="1"/>
  <c r="EU101" i="35"/>
  <c r="EU101" i="31" s="1"/>
  <c r="EU90" i="35"/>
  <c r="EU90" i="31" s="1"/>
  <c r="CC24" i="35"/>
  <c r="CC24" i="31" s="1"/>
  <c r="CC49" i="34" s="1"/>
  <c r="BM59" i="35"/>
  <c r="BM59" i="31" s="1"/>
  <c r="DF58" i="35"/>
  <c r="DF58" i="31" s="1"/>
  <c r="DF61" i="35"/>
  <c r="DF61" i="31" s="1"/>
  <c r="CU76" i="35"/>
  <c r="CU76" i="31" s="1"/>
  <c r="BI74" i="35"/>
  <c r="BI74" i="31" s="1"/>
  <c r="BI73" i="35"/>
  <c r="BI73" i="31" s="1"/>
  <c r="AI75" i="35"/>
  <c r="AI75" i="31" s="1"/>
  <c r="BN65" i="35"/>
  <c r="BN65" i="31" s="1"/>
  <c r="BN78" i="35"/>
  <c r="BN78" i="31" s="1"/>
  <c r="BC76" i="35"/>
  <c r="BC76" i="31" s="1"/>
  <c r="DM79" i="35"/>
  <c r="DM79" i="31" s="1"/>
  <c r="DM76" i="35"/>
  <c r="DM76" i="31" s="1"/>
  <c r="DJ72" i="35"/>
  <c r="DJ72" i="31" s="1"/>
  <c r="DD65" i="35"/>
  <c r="DD65" i="31" s="1"/>
  <c r="DD71" i="35"/>
  <c r="DD71" i="31" s="1"/>
  <c r="DK58" i="35"/>
  <c r="DK58" i="31" s="1"/>
  <c r="AV34" i="35"/>
  <c r="AV34" i="31" s="1"/>
  <c r="AW35" i="35"/>
  <c r="AW35" i="31" s="1"/>
  <c r="DA81" i="35"/>
  <c r="DA81" i="31" s="1"/>
  <c r="EW32" i="35"/>
  <c r="EW32" i="31" s="1"/>
  <c r="AO84" i="35"/>
  <c r="AO84" i="31" s="1"/>
  <c r="AO93" i="35"/>
  <c r="AO93" i="31" s="1"/>
  <c r="BY110" i="35"/>
  <c r="BY110" i="31" s="1"/>
  <c r="BD96" i="35"/>
  <c r="BD96" i="31" s="1"/>
  <c r="BD88" i="35"/>
  <c r="BD88" i="31" s="1"/>
  <c r="CI87" i="35"/>
  <c r="CI87" i="31" s="1"/>
  <c r="CI86" i="35"/>
  <c r="CI86" i="31" s="1"/>
  <c r="DE87" i="35"/>
  <c r="DE87" i="31" s="1"/>
  <c r="DE106" i="35"/>
  <c r="DE106" i="31" s="1"/>
  <c r="DU105" i="35"/>
  <c r="DU105" i="31" s="1"/>
  <c r="DU88" i="35"/>
  <c r="DU88" i="31" s="1"/>
  <c r="EK110" i="35"/>
  <c r="EK110" i="31" s="1"/>
  <c r="AU82" i="35"/>
  <c r="AU82" i="31" s="1"/>
  <c r="AU97" i="35"/>
  <c r="AU97" i="31" s="1"/>
  <c r="AX25" i="35"/>
  <c r="AX25" i="31" s="1"/>
  <c r="BY63" i="35"/>
  <c r="BY63" i="31" s="1"/>
  <c r="BY75" i="35"/>
  <c r="BY75" i="31" s="1"/>
  <c r="EG77" i="35"/>
  <c r="EG77" i="31" s="1"/>
  <c r="DX66" i="35"/>
  <c r="DX66" i="31" s="1"/>
  <c r="DX72" i="35"/>
  <c r="DX72" i="31" s="1"/>
  <c r="EE62" i="35"/>
  <c r="EE62" i="31" s="1"/>
  <c r="DX37" i="35"/>
  <c r="DX37" i="31" s="1"/>
  <c r="BB88" i="35"/>
  <c r="BB88" i="31" s="1"/>
  <c r="BB91" i="35"/>
  <c r="BB91" i="31" s="1"/>
  <c r="CM96" i="35"/>
  <c r="CM96" i="31" s="1"/>
  <c r="CM110" i="35"/>
  <c r="CM110" i="31" s="1"/>
  <c r="DV94" i="35"/>
  <c r="DV94" i="31" s="1"/>
  <c r="BS98" i="35"/>
  <c r="BS98" i="31" s="1"/>
  <c r="BS83" i="35"/>
  <c r="BS83" i="31" s="1"/>
  <c r="AM105" i="35"/>
  <c r="AM105" i="31" s="1"/>
  <c r="AM85" i="35"/>
  <c r="AM85" i="31" s="1"/>
  <c r="CX61" i="35"/>
  <c r="CX61" i="31" s="1"/>
  <c r="CX75" i="35"/>
  <c r="CX75" i="31" s="1"/>
  <c r="AM76" i="35"/>
  <c r="AM76" i="31" s="1"/>
  <c r="DP38" i="35"/>
  <c r="DP38" i="31" s="1"/>
  <c r="CX110" i="35"/>
  <c r="CX110" i="31" s="1"/>
  <c r="CX93" i="35"/>
  <c r="CX93" i="31" s="1"/>
  <c r="ET98" i="35"/>
  <c r="ET98" i="31" s="1"/>
  <c r="ET102" i="35"/>
  <c r="ET102" i="31" s="1"/>
  <c r="AH77" i="35"/>
  <c r="AH77" i="31" s="1"/>
  <c r="DI74" i="35"/>
  <c r="DI74" i="31" s="1"/>
  <c r="DI72" i="35"/>
  <c r="DI72" i="31" s="1"/>
  <c r="DS63" i="35"/>
  <c r="DS63" i="31" s="1"/>
  <c r="BE39" i="35"/>
  <c r="BE39" i="31" s="1"/>
  <c r="DV38" i="35"/>
  <c r="DV38" i="31" s="1"/>
  <c r="BT37" i="35"/>
  <c r="BT37" i="31" s="1"/>
  <c r="CJ86" i="35"/>
  <c r="CJ86" i="31" s="1"/>
  <c r="BA89" i="35"/>
  <c r="BA89" i="31" s="1"/>
  <c r="BA104" i="35"/>
  <c r="BA104" i="31" s="1"/>
  <c r="BC105" i="35"/>
  <c r="BC105" i="31" s="1"/>
  <c r="BC109" i="35"/>
  <c r="BC109" i="31" s="1"/>
  <c r="CH91" i="35"/>
  <c r="CH91" i="31" s="1"/>
  <c r="CH96" i="35"/>
  <c r="CH96" i="31" s="1"/>
  <c r="DD93" i="35"/>
  <c r="DD93" i="31" s="1"/>
  <c r="DD92" i="35"/>
  <c r="DD92" i="31" s="1"/>
  <c r="DT90" i="35"/>
  <c r="DT90" i="31" s="1"/>
  <c r="EJ106" i="35"/>
  <c r="EJ106" i="31" s="1"/>
  <c r="EJ99" i="35"/>
  <c r="EJ99" i="31" s="1"/>
  <c r="CP89" i="35"/>
  <c r="CP89" i="31" s="1"/>
  <c r="CP108" i="35"/>
  <c r="CP108" i="31" s="1"/>
  <c r="CG62" i="35"/>
  <c r="CG62" i="31" s="1"/>
  <c r="CG74" i="35"/>
  <c r="CG74" i="31" s="1"/>
  <c r="BB70" i="35"/>
  <c r="BB70" i="31" s="1"/>
  <c r="BB69" i="35"/>
  <c r="BB69" i="31" s="1"/>
  <c r="CJ64" i="35"/>
  <c r="CJ64" i="31" s="1"/>
  <c r="BU71" i="35"/>
  <c r="BU71" i="31" s="1"/>
  <c r="BU70" i="35"/>
  <c r="BU70" i="31" s="1"/>
  <c r="AX72" i="35"/>
  <c r="AX72" i="31" s="1"/>
  <c r="AK74" i="35"/>
  <c r="AK74" i="31" s="1"/>
  <c r="AK77" i="35"/>
  <c r="AK77" i="31" s="1"/>
  <c r="ER67" i="35"/>
  <c r="ER67" i="31" s="1"/>
  <c r="AL70" i="35"/>
  <c r="AL70" i="31" s="1"/>
  <c r="AL69" i="35"/>
  <c r="AL69" i="31" s="1"/>
  <c r="BR35" i="35"/>
  <c r="BR35" i="31" s="1"/>
  <c r="BP35" i="35"/>
  <c r="BP35" i="31" s="1"/>
  <c r="DK80" i="35"/>
  <c r="DK80" i="31" s="1"/>
  <c r="AF100" i="35"/>
  <c r="AF90" i="35"/>
  <c r="AF94" i="35"/>
  <c r="AK90" i="35"/>
  <c r="AK90" i="31" s="1"/>
  <c r="AK97" i="35"/>
  <c r="AK97" i="31" s="1"/>
  <c r="BP91" i="35"/>
  <c r="BP91" i="31" s="1"/>
  <c r="BP108" i="35"/>
  <c r="BP108" i="31" s="1"/>
  <c r="CU107" i="35"/>
  <c r="CU107" i="31" s="1"/>
  <c r="CU88" i="35"/>
  <c r="CU88" i="31" s="1"/>
  <c r="DK108" i="35"/>
  <c r="DK108" i="31" s="1"/>
  <c r="EA98" i="35"/>
  <c r="EA98" i="31" s="1"/>
  <c r="EA103" i="35"/>
  <c r="EA103" i="31" s="1"/>
  <c r="EQ91" i="35"/>
  <c r="EQ91" i="31" s="1"/>
  <c r="EQ90" i="35"/>
  <c r="EQ90" i="31" s="1"/>
  <c r="BX102" i="35"/>
  <c r="BX102" i="31" s="1"/>
  <c r="BX84" i="35"/>
  <c r="BX84" i="31" s="1"/>
  <c r="AF29" i="35"/>
  <c r="DR24" i="35"/>
  <c r="DR24" i="31" s="1"/>
  <c r="DR49" i="34" s="1"/>
  <c r="AH47" i="35"/>
  <c r="AH47" i="31" s="1"/>
  <c r="AH48" i="35"/>
  <c r="AH48" i="31" s="1"/>
  <c r="DD37" i="35"/>
  <c r="DD37" i="31" s="1"/>
  <c r="BR36" i="35"/>
  <c r="BR36" i="31" s="1"/>
  <c r="AN91" i="35"/>
  <c r="AN91" i="31" s="1"/>
  <c r="AN93" i="35"/>
  <c r="AN93" i="31" s="1"/>
  <c r="AP105" i="35"/>
  <c r="AP105" i="31" s="1"/>
  <c r="AX86" i="35"/>
  <c r="AX86" i="31" s="1"/>
  <c r="AX107" i="35"/>
  <c r="AX107" i="31" s="1"/>
  <c r="CC91" i="35"/>
  <c r="CC91" i="31" s="1"/>
  <c r="CC88" i="35"/>
  <c r="CC88" i="31" s="1"/>
  <c r="DB104" i="35"/>
  <c r="DB104" i="31" s="1"/>
  <c r="DB99" i="35"/>
  <c r="DB99" i="31" s="1"/>
  <c r="DR104" i="35"/>
  <c r="DR104" i="31" s="1"/>
  <c r="DR103" i="35"/>
  <c r="DR103" i="31" s="1"/>
  <c r="EH93" i="35"/>
  <c r="EH93" i="31" s="1"/>
  <c r="AT82" i="35"/>
  <c r="AT82" i="31" s="1"/>
  <c r="AT97" i="35"/>
  <c r="AT97" i="31" s="1"/>
  <c r="CW40" i="35"/>
  <c r="CW40" i="31" s="1"/>
  <c r="BB36" i="35"/>
  <c r="BB36" i="31" s="1"/>
  <c r="AG44" i="35"/>
  <c r="AG44" i="31" s="1"/>
  <c r="BG32" i="35"/>
  <c r="BG32" i="31" s="1"/>
  <c r="BE33" i="35"/>
  <c r="BE33" i="31" s="1"/>
  <c r="DV31" i="35"/>
  <c r="DV31" i="31" s="1"/>
  <c r="DM101" i="35"/>
  <c r="DM101" i="31" s="1"/>
  <c r="DM91" i="35"/>
  <c r="DM91" i="31" s="1"/>
  <c r="ES97" i="35"/>
  <c r="ES97" i="31" s="1"/>
  <c r="ES100" i="35"/>
  <c r="ES100" i="31" s="1"/>
  <c r="CP65" i="35"/>
  <c r="CP65" i="31" s="1"/>
  <c r="CP69" i="35"/>
  <c r="CP69" i="31" s="1"/>
  <c r="CO69" i="35"/>
  <c r="CO69" i="31" s="1"/>
  <c r="BH37" i="35"/>
  <c r="BH37" i="31" s="1"/>
  <c r="BV92" i="35"/>
  <c r="BV92" i="31" s="1"/>
  <c r="BV83" i="35"/>
  <c r="BV83" i="31" s="1"/>
  <c r="BJ35" i="35"/>
  <c r="BJ35" i="31" s="1"/>
  <c r="CG36" i="35"/>
  <c r="CG36" i="31" s="1"/>
  <c r="BL33" i="35"/>
  <c r="BL33" i="31" s="1"/>
  <c r="DX35" i="35"/>
  <c r="DX35" i="31" s="1"/>
  <c r="EI40" i="35"/>
  <c r="EI40" i="31" s="1"/>
  <c r="AW37" i="35"/>
  <c r="AW37" i="31" s="1"/>
  <c r="DQ40" i="35"/>
  <c r="DQ40" i="31" s="1"/>
  <c r="CQ36" i="35"/>
  <c r="CQ36" i="31" s="1"/>
  <c r="CK63" i="35"/>
  <c r="CK63" i="31" s="1"/>
  <c r="DY57" i="35"/>
  <c r="DY57" i="31" s="1"/>
  <c r="DY75" i="35"/>
  <c r="DY75" i="31" s="1"/>
  <c r="DV66" i="35"/>
  <c r="DV66" i="31" s="1"/>
  <c r="DP76" i="35"/>
  <c r="DP76" i="31" s="1"/>
  <c r="DP58" i="35"/>
  <c r="DP58" i="31" s="1"/>
  <c r="DG78" i="35"/>
  <c r="DG78" i="31" s="1"/>
  <c r="CY58" i="35"/>
  <c r="CY58" i="31" s="1"/>
  <c r="CY75" i="35"/>
  <c r="CY75" i="31" s="1"/>
  <c r="AP68" i="35"/>
  <c r="AP68" i="31" s="1"/>
  <c r="BX56" i="35"/>
  <c r="BX56" i="31" s="1"/>
  <c r="BX71" i="35"/>
  <c r="BX71" i="31" s="1"/>
  <c r="AG77" i="35"/>
  <c r="AG77" i="31" s="1"/>
  <c r="EC56" i="35"/>
  <c r="EC56" i="31" s="1"/>
  <c r="EC72" i="35"/>
  <c r="EC72" i="31" s="1"/>
  <c r="DZ74" i="35"/>
  <c r="DZ74" i="31" s="1"/>
  <c r="DT56" i="35"/>
  <c r="DT56" i="31" s="1"/>
  <c r="DT70" i="35"/>
  <c r="DT70" i="31" s="1"/>
  <c r="DW59" i="35"/>
  <c r="DW59" i="31" s="1"/>
  <c r="AO31" i="35"/>
  <c r="AO31" i="31" s="1"/>
  <c r="AM34" i="35"/>
  <c r="AM34" i="31" s="1"/>
  <c r="CW33" i="35"/>
  <c r="CW33" i="31" s="1"/>
  <c r="EC35" i="35"/>
  <c r="EC35" i="31" s="1"/>
  <c r="CD86" i="35"/>
  <c r="CD86" i="31" s="1"/>
  <c r="CD83" i="35"/>
  <c r="CD83" i="31" s="1"/>
  <c r="AW97" i="35"/>
  <c r="AW97" i="31" s="1"/>
  <c r="AW93" i="35"/>
  <c r="AW93" i="31" s="1"/>
  <c r="CB96" i="35"/>
  <c r="CB96" i="31" s="1"/>
  <c r="CB93" i="35"/>
  <c r="CB93" i="31" s="1"/>
  <c r="DA104" i="35"/>
  <c r="DA104" i="31" s="1"/>
  <c r="DA87" i="35"/>
  <c r="DA87" i="31" s="1"/>
  <c r="DQ85" i="35"/>
  <c r="DQ85" i="31" s="1"/>
  <c r="EG82" i="35"/>
  <c r="EG82" i="31" s="1"/>
  <c r="EG110" i="35"/>
  <c r="EG110" i="31" s="1"/>
  <c r="EW101" i="35"/>
  <c r="EW101" i="31" s="1"/>
  <c r="EW105" i="35"/>
  <c r="EW105" i="31" s="1"/>
  <c r="BA75" i="35"/>
  <c r="BA75" i="31" s="1"/>
  <c r="BA78" i="35"/>
  <c r="BA78" i="31" s="1"/>
  <c r="CF65" i="35"/>
  <c r="CF65" i="31" s="1"/>
  <c r="AW62" i="35"/>
  <c r="AW62" i="31" s="1"/>
  <c r="AW78" i="35"/>
  <c r="AW78" i="31" s="1"/>
  <c r="EW62" i="35"/>
  <c r="EW62" i="31" s="1"/>
  <c r="ET61" i="35"/>
  <c r="ET61" i="31" s="1"/>
  <c r="ET57" i="35"/>
  <c r="ET57" i="31" s="1"/>
  <c r="EN71" i="35"/>
  <c r="EN71" i="31" s="1"/>
  <c r="EX57" i="35"/>
  <c r="EX57" i="31" s="1"/>
  <c r="EX58" i="35"/>
  <c r="EX58" i="31" s="1"/>
  <c r="EI70" i="35"/>
  <c r="EI70" i="31" s="1"/>
  <c r="AZ32" i="35"/>
  <c r="AZ32" i="31" s="1"/>
  <c r="AX33" i="35"/>
  <c r="AX33" i="31" s="1"/>
  <c r="DR35" i="35"/>
  <c r="DR35" i="31" s="1"/>
  <c r="CK107" i="35"/>
  <c r="CK107" i="31" s="1"/>
  <c r="CK98" i="35"/>
  <c r="CK98" i="31" s="1"/>
  <c r="AV78" i="35"/>
  <c r="AV78" i="31" s="1"/>
  <c r="AV58" i="35"/>
  <c r="AV58" i="31" s="1"/>
  <c r="EO69" i="35"/>
  <c r="EO69" i="31" s="1"/>
  <c r="AO63" i="35"/>
  <c r="AO63" i="31" s="1"/>
  <c r="AO60" i="35"/>
  <c r="AO60" i="31" s="1"/>
  <c r="CB73" i="35"/>
  <c r="CB73" i="31" s="1"/>
  <c r="BB33" i="35"/>
  <c r="BB33" i="31" s="1"/>
  <c r="BC81" i="35"/>
  <c r="BC81" i="31" s="1"/>
  <c r="DT31" i="35"/>
  <c r="DT31" i="31" s="1"/>
  <c r="AG36" i="35"/>
  <c r="AG36" i="31" s="1"/>
  <c r="DJ40" i="35"/>
  <c r="DJ40" i="31" s="1"/>
  <c r="AV38" i="35"/>
  <c r="AV38" i="31" s="1"/>
  <c r="BG96" i="35"/>
  <c r="BG96" i="31" s="1"/>
  <c r="BG110" i="35"/>
  <c r="BG110" i="31" s="1"/>
  <c r="CE87" i="35"/>
  <c r="CE87" i="31" s="1"/>
  <c r="CE83" i="35"/>
  <c r="CE83" i="31" s="1"/>
  <c r="BJ94" i="35"/>
  <c r="BJ94" i="31" s="1"/>
  <c r="CO104" i="35"/>
  <c r="CO104" i="31" s="1"/>
  <c r="CO83" i="35"/>
  <c r="CO83" i="31" s="1"/>
  <c r="DH103" i="35"/>
  <c r="DH103" i="31" s="1"/>
  <c r="DH97" i="35"/>
  <c r="DH97" i="31" s="1"/>
  <c r="DX104" i="35"/>
  <c r="DX104" i="31" s="1"/>
  <c r="DX92" i="35"/>
  <c r="DX92" i="31" s="1"/>
  <c r="EN95" i="35"/>
  <c r="EN95" i="31" s="1"/>
  <c r="EN83" i="35"/>
  <c r="EN83" i="31" s="1"/>
  <c r="AV86" i="35"/>
  <c r="AV86" i="31" s="1"/>
  <c r="DO56" i="35"/>
  <c r="DO56" i="31" s="1"/>
  <c r="DO66" i="35"/>
  <c r="DO66" i="31" s="1"/>
  <c r="CY40" i="35"/>
  <c r="CY40" i="31" s="1"/>
  <c r="EU37" i="35"/>
  <c r="EU37" i="31" s="1"/>
  <c r="DM24" i="35"/>
  <c r="DM24" i="31" s="1"/>
  <c r="DM49" i="34" s="1"/>
  <c r="AU78" i="35"/>
  <c r="AU78" i="31" s="1"/>
  <c r="BZ56" i="35"/>
  <c r="BZ56" i="31" s="1"/>
  <c r="BZ76" i="35"/>
  <c r="BZ76" i="31" s="1"/>
  <c r="CC70" i="35"/>
  <c r="CC70" i="31" s="1"/>
  <c r="EK56" i="35"/>
  <c r="EK56" i="31" s="1"/>
  <c r="EK72" i="35"/>
  <c r="EK72" i="31" s="1"/>
  <c r="EH78" i="35"/>
  <c r="EH78" i="31" s="1"/>
  <c r="EB56" i="35"/>
  <c r="EB56" i="31" s="1"/>
  <c r="EB68" i="35"/>
  <c r="EB68" i="31" s="1"/>
  <c r="AY78" i="35"/>
  <c r="AY78" i="31" s="1"/>
  <c r="EU56" i="35"/>
  <c r="EU56" i="31" s="1"/>
  <c r="EU74" i="35"/>
  <c r="EU74" i="31" s="1"/>
  <c r="CP81" i="35"/>
  <c r="CP81" i="31" s="1"/>
  <c r="CN32" i="35"/>
  <c r="CN32" i="31" s="1"/>
  <c r="DW34" i="35"/>
  <c r="DW34" i="31" s="1"/>
  <c r="BZ89" i="35"/>
  <c r="BZ89" i="31" s="1"/>
  <c r="BZ109" i="35"/>
  <c r="BZ109" i="31" s="1"/>
  <c r="BI105" i="35"/>
  <c r="BI105" i="31" s="1"/>
  <c r="BI107" i="35"/>
  <c r="BI107" i="31" s="1"/>
  <c r="CN96" i="35"/>
  <c r="CN96" i="31" s="1"/>
  <c r="CN97" i="35"/>
  <c r="CN97" i="31" s="1"/>
  <c r="DG92" i="35"/>
  <c r="DG92" i="31" s="1"/>
  <c r="DW96" i="35"/>
  <c r="DW96" i="31" s="1"/>
  <c r="DW105" i="35"/>
  <c r="DW105" i="31" s="1"/>
  <c r="EM85" i="35"/>
  <c r="EM85" i="31" s="1"/>
  <c r="EM86" i="35"/>
  <c r="EM86" i="31" s="1"/>
  <c r="CQ94" i="35"/>
  <c r="CQ94" i="31" s="1"/>
  <c r="CQ101" i="35"/>
  <c r="CQ101" i="31" s="1"/>
  <c r="AR79" i="35"/>
  <c r="AR79" i="31" s="1"/>
  <c r="EF56" i="35"/>
  <c r="EF56" i="31" s="1"/>
  <c r="EF77" i="35"/>
  <c r="EF77" i="31" s="1"/>
  <c r="CI72" i="35"/>
  <c r="CI72" i="31" s="1"/>
  <c r="AZ56" i="35"/>
  <c r="AZ56" i="31" s="1"/>
  <c r="AZ73" i="35"/>
  <c r="AZ73" i="31" s="1"/>
  <c r="CE78" i="35"/>
  <c r="CE78" i="31" s="1"/>
  <c r="BP56" i="35"/>
  <c r="BP56" i="31" s="1"/>
  <c r="BP63" i="35"/>
  <c r="BP63" i="31" s="1"/>
  <c r="ES64" i="35"/>
  <c r="ES64" i="31" s="1"/>
  <c r="EP56" i="35"/>
  <c r="EP56" i="31" s="1"/>
  <c r="EP66" i="35"/>
  <c r="EP66" i="31" s="1"/>
  <c r="EJ62" i="35"/>
  <c r="EJ62" i="31" s="1"/>
  <c r="DC56" i="35"/>
  <c r="DC56" i="31" s="1"/>
  <c r="DC67" i="35"/>
  <c r="DC67" i="31" s="1"/>
  <c r="BM35" i="35"/>
  <c r="BM35" i="31" s="1"/>
  <c r="BK32" i="35"/>
  <c r="BK32" i="31" s="1"/>
  <c r="DI34" i="35"/>
  <c r="DI34" i="31" s="1"/>
  <c r="BH96" i="35"/>
  <c r="BH96" i="31" s="1"/>
  <c r="BH110" i="35"/>
  <c r="BH110" i="31" s="1"/>
  <c r="BU95" i="35"/>
  <c r="BU95" i="31" s="1"/>
  <c r="BU98" i="35"/>
  <c r="BU98" i="31" s="1"/>
  <c r="CW96" i="35"/>
  <c r="CW96" i="31" s="1"/>
  <c r="CW106" i="35"/>
  <c r="CW106" i="31" s="1"/>
  <c r="EC93" i="35"/>
  <c r="EC93" i="31" s="1"/>
  <c r="EC100" i="35"/>
  <c r="EC100" i="31" s="1"/>
  <c r="DA78" i="35"/>
  <c r="DA78" i="31" s="1"/>
  <c r="DA69" i="35"/>
  <c r="DA69" i="31" s="1"/>
  <c r="CF95" i="35"/>
  <c r="CF95" i="31" s="1"/>
  <c r="CF100" i="35"/>
  <c r="CF100" i="31" s="1"/>
  <c r="DN110" i="35"/>
  <c r="DN110" i="31" s="1"/>
  <c r="DN85" i="35"/>
  <c r="DN85" i="31" s="1"/>
  <c r="CD60" i="35"/>
  <c r="CD60" i="31" s="1"/>
  <c r="EL78" i="35"/>
  <c r="EL78" i="31" s="1"/>
  <c r="EL63" i="35"/>
  <c r="EL63" i="31" s="1"/>
  <c r="BV38" i="35"/>
  <c r="BV38" i="31" s="1"/>
  <c r="ED38" i="35"/>
  <c r="ED38" i="31" s="1"/>
  <c r="AJ82" i="35"/>
  <c r="AJ82" i="31" s="1"/>
  <c r="AJ84" i="35"/>
  <c r="AJ84" i="31" s="1"/>
  <c r="AL90" i="35"/>
  <c r="AL90" i="31" s="1"/>
  <c r="AL83" i="35"/>
  <c r="AL83" i="31" s="1"/>
  <c r="BQ90" i="35"/>
  <c r="BQ90" i="31" s="1"/>
  <c r="BQ106" i="35"/>
  <c r="BQ106" i="31" s="1"/>
  <c r="CV93" i="35"/>
  <c r="CV93" i="31" s="1"/>
  <c r="CV108" i="35"/>
  <c r="CV108" i="31" s="1"/>
  <c r="DL97" i="35"/>
  <c r="DL97" i="31" s="1"/>
  <c r="DL93" i="35"/>
  <c r="DL93" i="31" s="1"/>
  <c r="EB90" i="35"/>
  <c r="EB90" i="31" s="1"/>
  <c r="ER101" i="35"/>
  <c r="ER101" i="31" s="1"/>
  <c r="ER99" i="35"/>
  <c r="ER99" i="31" s="1"/>
  <c r="BN100" i="35"/>
  <c r="BN100" i="31" s="1"/>
  <c r="BN88" i="35"/>
  <c r="BN88" i="31" s="1"/>
  <c r="AF70" i="35"/>
  <c r="AN62" i="35"/>
  <c r="AN62" i="31" s="1"/>
  <c r="BS70" i="35"/>
  <c r="BS70" i="31" s="1"/>
  <c r="BS77" i="35"/>
  <c r="BS77" i="31" s="1"/>
  <c r="BD62" i="35"/>
  <c r="BD62" i="31" s="1"/>
  <c r="DU64" i="35"/>
  <c r="DU64" i="31" s="1"/>
  <c r="DU71" i="35"/>
  <c r="DU71" i="31" s="1"/>
  <c r="DR68" i="35"/>
  <c r="DR68" i="31" s="1"/>
  <c r="DL70" i="35"/>
  <c r="DL70" i="31" s="1"/>
  <c r="DL68" i="35"/>
  <c r="DL68" i="31" s="1"/>
  <c r="EQ78" i="35"/>
  <c r="EQ78" i="31" s="1"/>
  <c r="CN60" i="35"/>
  <c r="CN60" i="31" s="1"/>
  <c r="CN71" i="35"/>
  <c r="CN71" i="31" s="1"/>
  <c r="CF35" i="35"/>
  <c r="CF35" i="31" s="1"/>
  <c r="CG33" i="35"/>
  <c r="CG33" i="31" s="1"/>
  <c r="DS80" i="35"/>
  <c r="DS80" i="31" s="1"/>
  <c r="AI98" i="35"/>
  <c r="AI98" i="31" s="1"/>
  <c r="AI93" i="35"/>
  <c r="AI93" i="31" s="1"/>
  <c r="AY94" i="35"/>
  <c r="AY94" i="31" s="1"/>
  <c r="AY101" i="35"/>
  <c r="AY101" i="31" s="1"/>
  <c r="CG110" i="35"/>
  <c r="CG110" i="31" s="1"/>
  <c r="CG91" i="35"/>
  <c r="CG91" i="31" s="1"/>
  <c r="DC89" i="35"/>
  <c r="DC89" i="31" s="1"/>
  <c r="DC87" i="35"/>
  <c r="DC87" i="31" s="1"/>
  <c r="DS104" i="35"/>
  <c r="DS104" i="31" s="1"/>
  <c r="EI101" i="35"/>
  <c r="EI101" i="31" s="1"/>
  <c r="EI105" i="35"/>
  <c r="EI105" i="31" s="1"/>
  <c r="BR108" i="35"/>
  <c r="BR108" i="31" s="1"/>
  <c r="BR92" i="35"/>
  <c r="BR92" i="31" s="1"/>
  <c r="BQ40" i="35"/>
  <c r="BQ40" i="31" s="1"/>
  <c r="ER36" i="35"/>
  <c r="ER36" i="31" s="1"/>
  <c r="CL86" i="35"/>
  <c r="CL86" i="31" s="1"/>
  <c r="CL106" i="35"/>
  <c r="CL106" i="31" s="1"/>
  <c r="AG103" i="35"/>
  <c r="AG103" i="31" s="1"/>
  <c r="AG96" i="35"/>
  <c r="AG96" i="31" s="1"/>
  <c r="BO92" i="35"/>
  <c r="BO92" i="31" s="1"/>
  <c r="BO90" i="35"/>
  <c r="BO90" i="31" s="1"/>
  <c r="CT108" i="35"/>
  <c r="CT108" i="31" s="1"/>
  <c r="CT92" i="35"/>
  <c r="CT92" i="31" s="1"/>
  <c r="DJ103" i="35"/>
  <c r="DJ103" i="31" s="1"/>
  <c r="DZ82" i="35"/>
  <c r="DZ82" i="31" s="1"/>
  <c r="DZ83" i="35"/>
  <c r="DZ83" i="31" s="1"/>
  <c r="EP90" i="35"/>
  <c r="EP90" i="31" s="1"/>
  <c r="EP91" i="35"/>
  <c r="EP91" i="31" s="1"/>
  <c r="CR88" i="35"/>
  <c r="CR88" i="31" s="1"/>
  <c r="CR83" i="35"/>
  <c r="CR83" i="31" s="1"/>
  <c r="BQ24" i="35"/>
  <c r="BQ24" i="31" s="1"/>
  <c r="BQ49" i="34" s="1"/>
  <c r="CI37" i="35"/>
  <c r="CI37" i="31" s="1"/>
  <c r="EK40" i="35"/>
  <c r="EK40" i="31" s="1"/>
  <c r="AP33" i="35"/>
  <c r="AP33" i="31" s="1"/>
  <c r="BV35" i="35"/>
  <c r="BV35" i="31" s="1"/>
  <c r="DN35" i="35"/>
  <c r="DN35" i="31" s="1"/>
  <c r="ET34" i="35"/>
  <c r="ET34" i="31" s="1"/>
  <c r="AT56" i="35"/>
  <c r="AT56" i="31" s="1"/>
  <c r="AT69" i="35"/>
  <c r="AT69" i="31" s="1"/>
  <c r="BE64" i="35"/>
  <c r="BE64" i="31" s="1"/>
  <c r="ED56" i="35"/>
  <c r="ED56" i="31" s="1"/>
  <c r="ED75" i="35"/>
  <c r="ED75" i="31" s="1"/>
  <c r="EM76" i="35"/>
  <c r="EM76" i="31" s="1"/>
  <c r="EN38" i="35"/>
  <c r="EN38" i="31" s="1"/>
  <c r="BM102" i="35"/>
  <c r="BM102" i="31" s="1"/>
  <c r="BM93" i="35"/>
  <c r="BM93" i="31" s="1"/>
  <c r="BE90" i="35"/>
  <c r="BE90" i="31" s="1"/>
  <c r="BE91" i="35"/>
  <c r="BE91" i="31" s="1"/>
  <c r="DF96" i="35"/>
  <c r="DF96" i="31" s="1"/>
  <c r="EL82" i="35"/>
  <c r="EL82" i="31" s="1"/>
  <c r="EL99" i="35"/>
  <c r="EL99" i="31" s="1"/>
  <c r="BH78" i="35"/>
  <c r="BH78" i="31" s="1"/>
  <c r="BH58" i="35"/>
  <c r="BH58" i="31" s="1"/>
  <c r="BO76" i="35"/>
  <c r="BO76" i="31" s="1"/>
  <c r="CA38" i="35"/>
  <c r="CA38" i="31" s="1"/>
  <c r="AQ89" i="35"/>
  <c r="AQ89" i="31" s="1"/>
  <c r="AQ110" i="35"/>
  <c r="AQ110" i="31" s="1"/>
  <c r="ED94" i="35"/>
  <c r="ED94" i="31" s="1"/>
  <c r="ED87" i="35"/>
  <c r="ED87" i="31" s="1"/>
  <c r="BL90" i="35"/>
  <c r="BL90" i="31" s="1"/>
  <c r="AU35" i="35"/>
  <c r="AU35" i="31" s="1"/>
  <c r="AS33" i="35"/>
  <c r="AS33" i="31" s="1"/>
  <c r="CZ80" i="35"/>
  <c r="CZ80" i="31" s="1"/>
  <c r="EV81" i="35"/>
  <c r="EV81" i="31" s="1"/>
  <c r="DO25" i="35"/>
  <c r="DO25" i="31" s="1"/>
  <c r="BP36" i="35"/>
  <c r="BP36" i="31" s="1"/>
  <c r="EA39" i="35"/>
  <c r="EA39" i="31" s="1"/>
  <c r="CE40" i="35"/>
  <c r="CE40" i="31" s="1"/>
  <c r="EX39" i="35"/>
  <c r="EX39" i="31" s="1"/>
  <c r="DI40" i="35"/>
  <c r="DI40" i="31" s="1"/>
  <c r="AU38" i="35"/>
  <c r="AU38" i="31" s="1"/>
  <c r="BF66" i="35"/>
  <c r="BF66" i="31" s="1"/>
  <c r="CS56" i="35"/>
  <c r="CS56" i="31" s="1"/>
  <c r="CS57" i="35"/>
  <c r="CS57" i="31" s="1"/>
  <c r="BV58" i="35"/>
  <c r="BV58" i="31" s="1"/>
  <c r="AS56" i="35"/>
  <c r="AS56" i="31" s="1"/>
  <c r="AS69" i="35"/>
  <c r="AS69" i="31" s="1"/>
  <c r="EV69" i="35"/>
  <c r="EV69" i="31" s="1"/>
  <c r="BJ56" i="35"/>
  <c r="BJ56" i="31" s="1"/>
  <c r="BJ61" i="35"/>
  <c r="BJ61" i="31" s="1"/>
  <c r="BG72" i="35"/>
  <c r="BG72" i="31" s="1"/>
  <c r="BG77" i="35"/>
  <c r="BG77" i="31" s="1"/>
  <c r="CL72" i="35"/>
  <c r="CL72" i="31" s="1"/>
  <c r="CW64" i="35"/>
  <c r="CW64" i="31" s="1"/>
  <c r="CW66" i="35"/>
  <c r="CW66" i="31" s="1"/>
  <c r="CT59" i="35"/>
  <c r="CT59" i="31" s="1"/>
  <c r="BQ73" i="35"/>
  <c r="BQ73" i="31" s="1"/>
  <c r="BQ66" i="35"/>
  <c r="BQ66" i="31" s="1"/>
  <c r="AQ74" i="35"/>
  <c r="AQ74" i="31" s="1"/>
  <c r="CH59" i="35"/>
  <c r="CH59" i="31" s="1"/>
  <c r="CH64" i="35"/>
  <c r="CH64" i="31" s="1"/>
  <c r="BD31" i="35"/>
  <c r="BD31" i="31" s="1"/>
  <c r="DE33" i="35"/>
  <c r="DE33" i="31" s="1"/>
  <c r="EK35" i="35"/>
  <c r="EK35" i="31" s="1"/>
  <c r="AZ93" i="35"/>
  <c r="AZ93" i="31" s="1"/>
  <c r="AZ91" i="35"/>
  <c r="AZ91" i="31" s="1"/>
  <c r="EX95" i="35"/>
  <c r="EX95" i="31" s="1"/>
  <c r="BK82" i="35"/>
  <c r="BK82" i="31" s="1"/>
  <c r="BK105" i="35"/>
  <c r="BK105" i="31" s="1"/>
  <c r="CS105" i="35"/>
  <c r="CS105" i="31" s="1"/>
  <c r="CS97" i="35"/>
  <c r="CS97" i="31" s="1"/>
  <c r="DI100" i="35"/>
  <c r="DI100" i="31" s="1"/>
  <c r="DI87" i="35"/>
  <c r="DI87" i="31" s="1"/>
  <c r="DY100" i="35"/>
  <c r="DY100" i="31" s="1"/>
  <c r="DY89" i="35"/>
  <c r="DY89" i="31" s="1"/>
  <c r="EO108" i="35"/>
  <c r="EO108" i="31" s="1"/>
  <c r="EO97" i="35"/>
  <c r="EO97" i="31" s="1"/>
  <c r="BT87" i="35"/>
  <c r="BT87" i="31" s="1"/>
  <c r="AJ65" i="35"/>
  <c r="AJ65" i="31" s="1"/>
  <c r="BR59" i="35"/>
  <c r="BR59" i="31" s="1"/>
  <c r="BR77" i="35"/>
  <c r="BR77" i="31" s="1"/>
  <c r="CA58" i="35"/>
  <c r="CA58" i="31" s="1"/>
  <c r="DQ75" i="35"/>
  <c r="DQ75" i="31" s="1"/>
  <c r="DQ59" i="35"/>
  <c r="DQ59" i="31" s="1"/>
  <c r="DN58" i="35"/>
  <c r="DN58" i="31" s="1"/>
  <c r="DH57" i="35"/>
  <c r="DH57" i="31" s="1"/>
  <c r="DH74" i="35"/>
  <c r="DH74" i="31" s="1"/>
  <c r="EA75" i="35"/>
  <c r="EA75" i="31" s="1"/>
  <c r="BW66" i="35"/>
  <c r="BW66" i="31" s="1"/>
  <c r="BW57" i="35"/>
  <c r="BW57" i="31" s="1"/>
  <c r="BN34" i="35"/>
  <c r="BN34" i="31" s="1"/>
  <c r="CT80" i="35"/>
  <c r="CT80" i="31" s="1"/>
  <c r="DZ35" i="35"/>
  <c r="DZ35" i="31" s="1"/>
  <c r="CR70" i="35"/>
  <c r="CR70" i="31" s="1"/>
  <c r="CZ76" i="35"/>
  <c r="CZ76" i="31" s="1"/>
  <c r="CZ70" i="35"/>
  <c r="CZ70" i="31" s="1"/>
  <c r="BT74" i="35"/>
  <c r="BT74" i="31" s="1"/>
  <c r="AN32" i="35"/>
  <c r="AN32" i="31" s="1"/>
  <c r="AL35" i="35"/>
  <c r="AL35" i="31" s="1"/>
  <c r="DL31" i="35"/>
  <c r="DL31" i="31" s="1"/>
  <c r="ER35" i="35"/>
  <c r="ER35" i="31" s="1"/>
  <c r="CC39" i="35"/>
  <c r="CC39" i="31" s="1"/>
  <c r="AH36" i="35"/>
  <c r="AH36" i="31" s="1"/>
  <c r="BF86" i="35"/>
  <c r="BF86" i="31" s="1"/>
  <c r="BF96" i="35"/>
  <c r="BF96" i="31" s="1"/>
  <c r="AS86" i="35"/>
  <c r="AS86" i="31" s="1"/>
  <c r="AS94" i="35"/>
  <c r="AS94" i="31" s="1"/>
  <c r="CA88" i="35"/>
  <c r="CA88" i="31" s="1"/>
  <c r="CA101" i="35"/>
  <c r="CA101" i="31" s="1"/>
  <c r="CZ100" i="35"/>
  <c r="CZ100" i="31" s="1"/>
  <c r="CZ109" i="35"/>
  <c r="CZ109" i="31" s="1"/>
  <c r="DP104" i="35"/>
  <c r="DP104" i="31" s="1"/>
  <c r="EF82" i="35"/>
  <c r="EF82" i="31" s="1"/>
  <c r="EF87" i="35"/>
  <c r="EF87" i="31" s="1"/>
  <c r="EV106" i="35"/>
  <c r="EV106" i="31" s="1"/>
  <c r="EV108" i="35"/>
  <c r="EV108" i="31" s="1"/>
  <c r="BI40" i="35"/>
  <c r="BI40" i="31" s="1"/>
  <c r="EM36" i="35"/>
  <c r="EM36" i="31" s="1"/>
  <c r="BL66" i="35"/>
  <c r="BL66" i="31" s="1"/>
  <c r="BL72" i="35"/>
  <c r="BL72" i="31" s="1"/>
  <c r="CQ64" i="35"/>
  <c r="CQ64" i="31" s="1"/>
  <c r="DE66" i="35"/>
  <c r="DE66" i="31" s="1"/>
  <c r="DE75" i="35"/>
  <c r="DE75" i="31" s="1"/>
  <c r="DB76" i="35"/>
  <c r="DB76" i="31" s="1"/>
  <c r="CV67" i="35"/>
  <c r="CV67" i="31" s="1"/>
  <c r="CV73" i="35"/>
  <c r="CV73" i="31" s="1"/>
  <c r="CM67" i="35"/>
  <c r="CM67" i="31" s="1"/>
  <c r="BK72" i="35"/>
  <c r="BK72" i="31" s="1"/>
  <c r="BK75" i="35"/>
  <c r="BK75" i="31" s="1"/>
  <c r="AR35" i="35"/>
  <c r="AR35" i="31" s="1"/>
  <c r="CY32" i="35"/>
  <c r="CY32" i="31" s="1"/>
  <c r="EE33" i="35"/>
  <c r="EE33" i="31" s="1"/>
  <c r="AH110" i="35"/>
  <c r="AH110" i="31" s="1"/>
  <c r="AH93" i="35"/>
  <c r="AH93" i="31" s="1"/>
  <c r="AR93" i="35"/>
  <c r="AR93" i="31" s="1"/>
  <c r="AR94" i="35"/>
  <c r="AR94" i="31" s="1"/>
  <c r="BW95" i="35"/>
  <c r="BW95" i="31" s="1"/>
  <c r="BW87" i="35"/>
  <c r="BW87" i="31" s="1"/>
  <c r="CY85" i="35"/>
  <c r="CY85" i="31" s="1"/>
  <c r="DO95" i="35"/>
  <c r="DO95" i="31" s="1"/>
  <c r="DO88" i="35"/>
  <c r="DO88" i="31" s="1"/>
  <c r="EE107" i="35"/>
  <c r="EE107" i="31" s="1"/>
  <c r="EE104" i="35"/>
  <c r="EE104" i="31" s="1"/>
  <c r="EU108" i="35"/>
  <c r="EU108" i="31" s="1"/>
  <c r="EU91" i="35"/>
  <c r="EU91" i="31" s="1"/>
  <c r="CR25" i="35"/>
  <c r="CR25" i="31" s="1"/>
  <c r="BM67" i="35"/>
  <c r="BM67" i="31" s="1"/>
  <c r="DF79" i="35"/>
  <c r="DF79" i="31" s="1"/>
  <c r="DF63" i="35"/>
  <c r="DF63" i="31" s="1"/>
  <c r="CU57" i="35"/>
  <c r="CU57" i="31" s="1"/>
  <c r="BI62" i="35"/>
  <c r="BI62" i="31" s="1"/>
  <c r="BI60" i="35"/>
  <c r="BI60" i="31" s="1"/>
  <c r="AI65" i="35"/>
  <c r="AI65" i="31" s="1"/>
  <c r="BN57" i="35"/>
  <c r="BN57" i="31" s="1"/>
  <c r="BN58" i="35"/>
  <c r="BN58" i="31" s="1"/>
  <c r="BC57" i="35"/>
  <c r="BC57" i="31" s="1"/>
  <c r="DM59" i="35"/>
  <c r="DM59" i="31" s="1"/>
  <c r="DM57" i="35"/>
  <c r="DM57" i="31" s="1"/>
  <c r="DJ70" i="35"/>
  <c r="DJ70" i="31" s="1"/>
  <c r="DD78" i="35"/>
  <c r="DD78" i="31" s="1"/>
  <c r="DD74" i="35"/>
  <c r="DD74" i="31" s="1"/>
  <c r="DK76" i="35"/>
  <c r="DK76" i="31" s="1"/>
  <c r="AV32" i="35"/>
  <c r="AV32" i="31" s="1"/>
  <c r="AW33" i="35"/>
  <c r="AW33" i="31" s="1"/>
  <c r="DQ31" i="35"/>
  <c r="DQ31" i="31" s="1"/>
  <c r="EW33" i="35"/>
  <c r="EW33" i="31" s="1"/>
  <c r="AO107" i="35"/>
  <c r="AO107" i="31" s="1"/>
  <c r="AO105" i="35"/>
  <c r="AO105" i="31" s="1"/>
  <c r="BY109" i="35"/>
  <c r="BY109" i="31" s="1"/>
  <c r="BY88" i="35"/>
  <c r="BY88" i="31" s="1"/>
  <c r="BD85" i="35"/>
  <c r="BD85" i="31" s="1"/>
  <c r="CI89" i="35"/>
  <c r="CI89" i="31" s="1"/>
  <c r="CI102" i="35"/>
  <c r="CI102" i="31" s="1"/>
  <c r="DE84" i="35"/>
  <c r="DE84" i="31" s="1"/>
  <c r="DE107" i="35"/>
  <c r="DE107" i="31" s="1"/>
  <c r="DU86" i="35"/>
  <c r="DU86" i="31" s="1"/>
  <c r="DU106" i="35"/>
  <c r="DU106" i="31" s="1"/>
  <c r="EK109" i="35"/>
  <c r="EK109" i="31" s="1"/>
  <c r="EK97" i="35"/>
  <c r="EK97" i="31" s="1"/>
  <c r="AU85" i="35"/>
  <c r="AU85" i="31" s="1"/>
  <c r="BY74" i="35"/>
  <c r="BY74" i="31" s="1"/>
  <c r="EG56" i="35"/>
  <c r="EG56" i="31" s="1"/>
  <c r="EG73" i="35"/>
  <c r="EG73" i="31" s="1"/>
  <c r="DX77" i="35"/>
  <c r="DX77" i="31" s="1"/>
  <c r="EE56" i="35"/>
  <c r="EE56" i="31" s="1"/>
  <c r="EE59" i="35"/>
  <c r="EE59" i="31" s="1"/>
  <c r="DX39" i="35"/>
  <c r="DX39" i="31" s="1"/>
  <c r="BB93" i="35"/>
  <c r="BB93" i="31" s="1"/>
  <c r="BB89" i="35"/>
  <c r="BB89" i="31" s="1"/>
  <c r="CM99" i="35"/>
  <c r="CM99" i="31" s="1"/>
  <c r="CM87" i="35"/>
  <c r="CM87" i="31" s="1"/>
  <c r="DV100" i="35"/>
  <c r="DV100" i="31" s="1"/>
  <c r="BS94" i="35"/>
  <c r="BS94" i="31" s="1"/>
  <c r="BS88" i="35"/>
  <c r="BS88" i="31" s="1"/>
  <c r="AM109" i="35"/>
  <c r="AM109" i="31" s="1"/>
  <c r="AM102" i="35"/>
  <c r="AM102" i="31" s="1"/>
  <c r="CX72" i="35"/>
  <c r="CX72" i="31" s="1"/>
  <c r="AM58" i="35"/>
  <c r="AM58" i="31" s="1"/>
  <c r="AM59" i="35"/>
  <c r="AM59" i="31" s="1"/>
  <c r="CX82" i="35"/>
  <c r="CX82" i="31" s="1"/>
  <c r="CX107" i="35"/>
  <c r="CX107" i="31" s="1"/>
  <c r="ET99" i="35"/>
  <c r="ET99" i="31" s="1"/>
  <c r="ET84" i="35"/>
  <c r="ET84" i="31" s="1"/>
  <c r="AH58" i="35"/>
  <c r="AH58" i="31" s="1"/>
  <c r="AH67" i="35"/>
  <c r="AH67" i="31" s="1"/>
  <c r="DI69" i="35"/>
  <c r="DI69" i="31" s="1"/>
  <c r="DS59" i="35"/>
  <c r="DS59" i="31" s="1"/>
  <c r="DS79" i="35"/>
  <c r="DS79" i="31" s="1"/>
  <c r="DF39" i="35"/>
  <c r="DF39" i="31" s="1"/>
  <c r="AO39" i="35"/>
  <c r="AO39" i="31" s="1"/>
  <c r="CJ97" i="35"/>
  <c r="CJ97" i="31" s="1"/>
  <c r="CJ98" i="35"/>
  <c r="CJ98" i="31" s="1"/>
  <c r="BA91" i="35"/>
  <c r="BA91" i="31" s="1"/>
  <c r="BA96" i="35"/>
  <c r="BA96" i="31" s="1"/>
  <c r="BC101" i="35"/>
  <c r="BC101" i="31" s="1"/>
  <c r="CH86" i="35"/>
  <c r="CH86" i="31" s="1"/>
  <c r="CH101" i="35"/>
  <c r="CH101" i="31" s="1"/>
  <c r="DD87" i="35"/>
  <c r="DD87" i="31" s="1"/>
  <c r="DD98" i="35"/>
  <c r="DD98" i="31" s="1"/>
  <c r="DT107" i="35"/>
  <c r="DT107" i="31" s="1"/>
  <c r="DT105" i="35"/>
  <c r="DT105" i="31" s="1"/>
  <c r="EJ104" i="35"/>
  <c r="EJ104" i="31" s="1"/>
  <c r="EJ92" i="35"/>
  <c r="EJ92" i="31" s="1"/>
  <c r="CP105" i="35"/>
  <c r="CP105" i="31" s="1"/>
  <c r="CG70" i="35"/>
  <c r="CG70" i="31" s="1"/>
  <c r="CG61" i="35"/>
  <c r="CG61" i="31" s="1"/>
  <c r="BB72" i="35"/>
  <c r="BB72" i="31" s="1"/>
  <c r="CJ76" i="35"/>
  <c r="CJ76" i="31" s="1"/>
  <c r="CJ70" i="35"/>
  <c r="CJ70" i="31" s="1"/>
  <c r="BU68" i="35"/>
  <c r="BU68" i="31" s="1"/>
  <c r="AX71" i="35"/>
  <c r="AX71" i="31" s="1"/>
  <c r="AX62" i="35"/>
  <c r="AX62" i="31" s="1"/>
  <c r="AK58" i="35"/>
  <c r="AK58" i="31" s="1"/>
  <c r="ER60" i="35"/>
  <c r="ER60" i="31" s="1"/>
  <c r="ER59" i="35"/>
  <c r="ER59" i="31" s="1"/>
  <c r="AL73" i="35"/>
  <c r="AL73" i="31" s="1"/>
  <c r="AJ34" i="35"/>
  <c r="AJ34" i="31" s="1"/>
  <c r="AK33" i="35"/>
  <c r="AK33" i="31" s="1"/>
  <c r="CU80" i="35"/>
  <c r="CU80" i="31" s="1"/>
  <c r="EQ35" i="35"/>
  <c r="EQ35" i="31" s="1"/>
  <c r="AK84" i="35"/>
  <c r="AK84" i="31" s="1"/>
  <c r="AK106" i="35"/>
  <c r="AK106" i="31" s="1"/>
  <c r="BP86" i="35"/>
  <c r="BP86" i="31" s="1"/>
  <c r="CU104" i="35"/>
  <c r="CU104" i="31" s="1"/>
  <c r="CU103" i="35"/>
  <c r="CU103" i="31" s="1"/>
  <c r="DK94" i="35"/>
  <c r="DK94" i="31" s="1"/>
  <c r="DK86" i="35"/>
  <c r="DK86" i="31" s="1"/>
  <c r="EA92" i="35"/>
  <c r="EA92" i="31" s="1"/>
  <c r="EA90" i="35"/>
  <c r="EA90" i="31" s="1"/>
  <c r="EQ84" i="35"/>
  <c r="EQ84" i="31" s="1"/>
  <c r="EQ100" i="35"/>
  <c r="EQ100" i="31" s="1"/>
  <c r="BX90" i="35"/>
  <c r="BX90" i="31" s="1"/>
  <c r="AF41" i="35"/>
  <c r="AF49" i="35"/>
  <c r="EO25" i="35"/>
  <c r="EO25" i="31" s="1"/>
  <c r="AH44" i="35"/>
  <c r="AH44" i="31" s="1"/>
  <c r="AH29" i="35"/>
  <c r="AH29" i="31" s="1"/>
  <c r="DT36" i="35"/>
  <c r="DT36" i="31" s="1"/>
  <c r="BR40" i="35"/>
  <c r="BR40" i="31" s="1"/>
  <c r="AN102" i="35"/>
  <c r="AN102" i="31" s="1"/>
  <c r="AN87" i="35"/>
  <c r="AN87" i="31" s="1"/>
  <c r="AP94" i="35"/>
  <c r="AP94" i="31" s="1"/>
  <c r="AX90" i="35"/>
  <c r="AX90" i="31" s="1"/>
  <c r="AX96" i="35"/>
  <c r="AX96" i="31" s="1"/>
  <c r="CC102" i="35"/>
  <c r="CC102" i="31" s="1"/>
  <c r="CC93" i="35"/>
  <c r="CC93" i="31" s="1"/>
  <c r="DB107" i="35"/>
  <c r="DB107" i="31" s="1"/>
  <c r="DB108" i="35"/>
  <c r="DB108" i="31" s="1"/>
  <c r="DR89" i="35"/>
  <c r="DR89" i="31" s="1"/>
  <c r="DR102" i="35"/>
  <c r="DR102" i="31" s="1"/>
  <c r="EH96" i="35"/>
  <c r="EH96" i="31" s="1"/>
  <c r="AT86" i="35"/>
  <c r="AT86" i="31" s="1"/>
  <c r="AT92" i="35"/>
  <c r="AT92" i="31" s="1"/>
  <c r="AF80" i="35"/>
  <c r="CW38" i="35"/>
  <c r="CW38" i="31" s="1"/>
  <c r="ES37" i="35"/>
  <c r="ES37" i="31" s="1"/>
  <c r="AG18" i="35"/>
  <c r="AG18" i="31" s="1"/>
  <c r="AG43" i="35"/>
  <c r="AG43" i="31" s="1"/>
  <c r="CL34" i="35"/>
  <c r="CL34" i="31" s="1"/>
  <c r="DF31" i="35"/>
  <c r="DF31" i="31" s="1"/>
  <c r="EL33" i="35"/>
  <c r="EL33" i="31" s="1"/>
  <c r="DM107" i="35"/>
  <c r="DM107" i="31" s="1"/>
  <c r="DM106" i="35"/>
  <c r="DM106" i="31" s="1"/>
  <c r="ES95" i="35"/>
  <c r="ES95" i="31" s="1"/>
  <c r="ES105" i="35"/>
  <c r="ES105" i="31" s="1"/>
  <c r="CP57" i="35"/>
  <c r="CP57" i="31" s="1"/>
  <c r="CP64" i="35"/>
  <c r="CP64" i="31" s="1"/>
  <c r="CO72" i="35"/>
  <c r="CO72" i="31" s="1"/>
  <c r="BH39" i="35"/>
  <c r="BH39" i="31" s="1"/>
  <c r="BV93" i="35"/>
  <c r="BV93" i="31" s="1"/>
  <c r="BL35" i="35"/>
  <c r="BL35" i="31" s="1"/>
  <c r="AG25" i="35"/>
  <c r="AG25" i="31" s="1"/>
  <c r="CB38" i="35"/>
  <c r="CB38" i="31" s="1"/>
  <c r="CO35" i="35"/>
  <c r="CO35" i="31" s="1"/>
  <c r="DS39" i="35"/>
  <c r="DS39" i="31" s="1"/>
  <c r="CQ80" i="35"/>
  <c r="CQ80" i="31" s="1"/>
  <c r="DH32" i="35"/>
  <c r="DH32" i="31" s="1"/>
  <c r="EN33" i="35"/>
  <c r="EN33" i="31" s="1"/>
  <c r="AY37" i="35"/>
  <c r="AY37" i="31" s="1"/>
  <c r="DS40" i="35"/>
  <c r="DS40" i="31" s="1"/>
  <c r="AW36" i="35"/>
  <c r="AW36" i="31" s="1"/>
  <c r="DQ38" i="35"/>
  <c r="DQ38" i="31" s="1"/>
  <c r="BL37" i="35"/>
  <c r="BL37" i="31" s="1"/>
  <c r="CK25" i="35"/>
  <c r="CK25" i="31" s="1"/>
  <c r="CK74" i="35"/>
  <c r="CK74" i="31" s="1"/>
  <c r="DY63" i="35"/>
  <c r="DY63" i="31" s="1"/>
  <c r="DY72" i="35"/>
  <c r="DY72" i="31" s="1"/>
  <c r="DV72" i="35"/>
  <c r="DV72" i="31" s="1"/>
  <c r="DP63" i="35"/>
  <c r="DP63" i="31" s="1"/>
  <c r="DP68" i="35"/>
  <c r="DP68" i="31" s="1"/>
  <c r="DG58" i="35"/>
  <c r="DG58" i="31" s="1"/>
  <c r="CY57" i="35"/>
  <c r="CY57" i="31" s="1"/>
  <c r="CY64" i="35"/>
  <c r="CY64" i="31" s="1"/>
  <c r="AP63" i="35"/>
  <c r="AP63" i="31" s="1"/>
  <c r="BX60" i="35"/>
  <c r="BX60" i="31" s="1"/>
  <c r="BX63" i="35"/>
  <c r="BX63" i="31" s="1"/>
  <c r="AG64" i="35"/>
  <c r="AG64" i="31" s="1"/>
  <c r="EC70" i="35"/>
  <c r="EC70" i="31" s="1"/>
  <c r="EC60" i="35"/>
  <c r="EC60" i="31" s="1"/>
  <c r="DZ72" i="35"/>
  <c r="DZ72" i="31" s="1"/>
  <c r="DT60" i="35"/>
  <c r="DT60" i="31" s="1"/>
  <c r="DT71" i="35"/>
  <c r="DT71" i="31" s="1"/>
  <c r="DW67" i="35"/>
  <c r="DW67" i="31" s="1"/>
  <c r="AO32" i="35"/>
  <c r="AO32" i="31" s="1"/>
  <c r="AM35" i="35"/>
  <c r="AM35" i="31" s="1"/>
  <c r="CW34" i="35"/>
  <c r="CW34" i="31" s="1"/>
  <c r="ES31" i="35"/>
  <c r="ES31" i="31" s="1"/>
  <c r="ES63" i="34" s="1"/>
  <c r="CD107" i="35"/>
  <c r="CD107" i="31" s="1"/>
  <c r="CD106" i="35"/>
  <c r="CD106" i="31" s="1"/>
  <c r="AW102" i="35"/>
  <c r="AW102" i="31" s="1"/>
  <c r="AW96" i="35"/>
  <c r="AW96" i="31" s="1"/>
  <c r="CB101" i="35"/>
  <c r="CB101" i="31" s="1"/>
  <c r="CB98" i="35"/>
  <c r="CB98" i="31" s="1"/>
  <c r="DA90" i="35"/>
  <c r="DA90" i="31" s="1"/>
  <c r="DA108" i="35"/>
  <c r="DA108" i="31" s="1"/>
  <c r="DQ110" i="35"/>
  <c r="DQ110" i="31" s="1"/>
  <c r="EG107" i="35"/>
  <c r="EG107" i="31" s="1"/>
  <c r="EG84" i="35"/>
  <c r="EG84" i="31" s="1"/>
  <c r="EW108" i="35"/>
  <c r="EW108" i="31" s="1"/>
  <c r="EW109" i="35"/>
  <c r="EW109" i="31" s="1"/>
  <c r="BA64" i="35"/>
  <c r="BA64" i="31" s="1"/>
  <c r="BA76" i="35"/>
  <c r="BA76" i="31" s="1"/>
  <c r="CF78" i="35"/>
  <c r="CF78" i="31" s="1"/>
  <c r="AW67" i="35"/>
  <c r="AW67" i="31" s="1"/>
  <c r="AW76" i="35"/>
  <c r="AW76" i="31" s="1"/>
  <c r="EW66" i="35"/>
  <c r="EW66" i="31" s="1"/>
  <c r="ET68" i="35"/>
  <c r="ET68" i="31" s="1"/>
  <c r="ET62" i="35"/>
  <c r="ET62" i="31" s="1"/>
  <c r="EN75" i="35"/>
  <c r="EN75" i="31" s="1"/>
  <c r="EX68" i="35"/>
  <c r="EX68" i="31" s="1"/>
  <c r="EX74" i="35"/>
  <c r="EX74" i="31" s="1"/>
  <c r="EI65" i="35"/>
  <c r="EI65" i="31" s="1"/>
  <c r="AZ33" i="35"/>
  <c r="AZ33" i="31" s="1"/>
  <c r="CC31" i="35"/>
  <c r="CC31" i="31" s="1"/>
  <c r="DR80" i="35"/>
  <c r="DR80" i="31" s="1"/>
  <c r="CK102" i="35"/>
  <c r="CK102" i="31" s="1"/>
  <c r="CK103" i="35"/>
  <c r="CK103" i="31" s="1"/>
  <c r="AV56" i="35"/>
  <c r="AV56" i="31" s="1"/>
  <c r="AV75" i="35"/>
  <c r="AV75" i="31" s="1"/>
  <c r="EO70" i="35"/>
  <c r="EO70" i="31" s="1"/>
  <c r="AO56" i="35"/>
  <c r="AO56" i="31" s="1"/>
  <c r="AO75" i="35"/>
  <c r="AO75" i="31" s="1"/>
  <c r="CB59" i="35"/>
  <c r="CB59" i="31" s="1"/>
  <c r="BB31" i="35"/>
  <c r="BB31" i="31" s="1"/>
  <c r="BC33" i="35"/>
  <c r="BC33" i="31" s="1"/>
  <c r="DD80" i="35"/>
  <c r="DD80" i="31" s="1"/>
  <c r="EJ33" i="35"/>
  <c r="EJ33" i="31" s="1"/>
  <c r="CT38" i="35"/>
  <c r="CT38" i="31" s="1"/>
  <c r="EP39" i="35"/>
  <c r="EP39" i="31" s="1"/>
  <c r="BG94" i="35"/>
  <c r="BG94" i="31" s="1"/>
  <c r="BG95" i="35"/>
  <c r="BG95" i="31" s="1"/>
  <c r="CE93" i="35"/>
  <c r="CE93" i="31" s="1"/>
  <c r="CE105" i="35"/>
  <c r="CE105" i="31" s="1"/>
  <c r="BJ99" i="35"/>
  <c r="BJ99" i="31" s="1"/>
  <c r="BJ97" i="35"/>
  <c r="BJ97" i="31" s="1"/>
  <c r="CO97" i="35"/>
  <c r="CO97" i="31" s="1"/>
  <c r="DH107" i="35"/>
  <c r="DH107" i="31" s="1"/>
  <c r="DH91" i="35"/>
  <c r="DH91" i="31" s="1"/>
  <c r="DX103" i="35"/>
  <c r="DX103" i="31" s="1"/>
  <c r="DX110" i="35"/>
  <c r="DX110" i="31" s="1"/>
  <c r="EN96" i="35"/>
  <c r="EN96" i="31" s="1"/>
  <c r="EN98" i="35"/>
  <c r="EN98" i="31" s="1"/>
  <c r="AV109" i="35"/>
  <c r="AV109" i="31" s="1"/>
  <c r="AV100" i="35"/>
  <c r="AV100" i="31" s="1"/>
  <c r="DO76" i="35"/>
  <c r="DO76" i="31" s="1"/>
  <c r="AR37" i="35"/>
  <c r="AR37" i="31" s="1"/>
  <c r="EE36" i="35"/>
  <c r="EE36" i="31" s="1"/>
  <c r="CL37" i="35"/>
  <c r="CL37" i="31" s="1"/>
  <c r="AU76" i="35"/>
  <c r="AU76" i="31" s="1"/>
  <c r="BZ71" i="35"/>
  <c r="BZ71" i="31" s="1"/>
  <c r="BZ74" i="35"/>
  <c r="BZ74" i="31" s="1"/>
  <c r="CC79" i="35"/>
  <c r="CC79" i="31" s="1"/>
  <c r="EK62" i="35"/>
  <c r="EK62" i="31" s="1"/>
  <c r="EK60" i="35"/>
  <c r="EK60" i="31" s="1"/>
  <c r="EH58" i="35"/>
  <c r="EH58" i="31" s="1"/>
  <c r="EB70" i="35"/>
  <c r="EB70" i="31" s="1"/>
  <c r="EB63" i="35"/>
  <c r="EB63" i="31" s="1"/>
  <c r="AY76" i="35"/>
  <c r="AY76" i="31" s="1"/>
  <c r="EU78" i="35"/>
  <c r="EU78" i="31" s="1"/>
  <c r="EU64" i="35"/>
  <c r="EU64" i="31" s="1"/>
  <c r="CP34" i="35"/>
  <c r="CP34" i="31" s="1"/>
  <c r="CN80" i="35"/>
  <c r="CN80" i="31" s="1"/>
  <c r="DW80" i="35"/>
  <c r="DW80" i="31" s="1"/>
  <c r="BZ93" i="35"/>
  <c r="BZ93" i="31" s="1"/>
  <c r="BZ97" i="35"/>
  <c r="BZ97" i="31" s="1"/>
  <c r="BI88" i="35"/>
  <c r="BI88" i="31" s="1"/>
  <c r="CN82" i="35"/>
  <c r="CN82" i="31" s="1"/>
  <c r="CN109" i="35"/>
  <c r="CN109" i="31" s="1"/>
  <c r="DG98" i="35"/>
  <c r="DG98" i="31" s="1"/>
  <c r="DG107" i="35"/>
  <c r="DG107" i="31" s="1"/>
  <c r="DW84" i="35"/>
  <c r="DW84" i="31" s="1"/>
  <c r="DW107" i="35"/>
  <c r="DW107" i="31" s="1"/>
  <c r="EM104" i="35"/>
  <c r="EM104" i="31" s="1"/>
  <c r="EM109" i="35"/>
  <c r="EM109" i="31" s="1"/>
  <c r="CQ106" i="35"/>
  <c r="CQ106" i="31" s="1"/>
  <c r="CQ110" i="35"/>
  <c r="CQ110" i="31" s="1"/>
  <c r="EP25" i="35"/>
  <c r="EP25" i="31" s="1"/>
  <c r="AR70" i="35"/>
  <c r="AR70" i="31" s="1"/>
  <c r="EF78" i="35"/>
  <c r="EF78" i="31" s="1"/>
  <c r="EF79" i="35"/>
  <c r="EF79" i="31" s="1"/>
  <c r="CI76" i="35"/>
  <c r="CI76" i="31" s="1"/>
  <c r="AZ63" i="35"/>
  <c r="AZ63" i="31" s="1"/>
  <c r="AZ66" i="35"/>
  <c r="AZ66" i="31" s="1"/>
  <c r="CE73" i="35"/>
  <c r="CE73" i="31" s="1"/>
  <c r="BP75" i="35"/>
  <c r="BP75" i="31" s="1"/>
  <c r="BP72" i="35"/>
  <c r="BP72" i="31" s="1"/>
  <c r="ES75" i="35"/>
  <c r="ES75" i="31" s="1"/>
  <c r="EP73" i="35"/>
  <c r="EP73" i="31" s="1"/>
  <c r="EP79" i="35"/>
  <c r="EP79" i="31" s="1"/>
  <c r="EJ73" i="35"/>
  <c r="EJ73" i="31" s="1"/>
  <c r="DC68" i="35"/>
  <c r="DC68" i="31" s="1"/>
  <c r="DC57" i="35"/>
  <c r="DC57" i="31" s="1"/>
  <c r="BM34" i="35"/>
  <c r="BM34" i="31" s="1"/>
  <c r="CS35" i="35"/>
  <c r="CS35" i="31" s="1"/>
  <c r="DY81" i="35"/>
  <c r="DY81" i="31" s="1"/>
  <c r="BH99" i="35"/>
  <c r="BH99" i="31" s="1"/>
  <c r="BU107" i="35"/>
  <c r="BU107" i="31" s="1"/>
  <c r="BU110" i="35"/>
  <c r="BU110" i="31" s="1"/>
  <c r="CW102" i="35"/>
  <c r="CW102" i="31" s="1"/>
  <c r="CW94" i="35"/>
  <c r="CW94" i="31" s="1"/>
  <c r="EC95" i="35"/>
  <c r="EC95" i="31" s="1"/>
  <c r="EC109" i="35"/>
  <c r="EC109" i="31" s="1"/>
  <c r="DA56" i="35"/>
  <c r="DA56" i="31" s="1"/>
  <c r="DA77" i="35"/>
  <c r="DA77" i="31" s="1"/>
  <c r="EF39" i="35"/>
  <c r="EF39" i="31" s="1"/>
  <c r="CF83" i="35"/>
  <c r="CF83" i="31" s="1"/>
  <c r="DN86" i="35"/>
  <c r="DN86" i="31" s="1"/>
  <c r="DN106" i="35"/>
  <c r="DN106" i="31" s="1"/>
  <c r="CD74" i="35"/>
  <c r="CD74" i="31" s="1"/>
  <c r="CD64" i="35"/>
  <c r="CD64" i="31" s="1"/>
  <c r="EL76" i="35"/>
  <c r="EL76" i="31" s="1"/>
  <c r="BV36" i="35"/>
  <c r="BV36" i="31" s="1"/>
  <c r="ED40" i="35"/>
  <c r="ED40" i="31" s="1"/>
  <c r="CK39" i="35"/>
  <c r="CK39" i="31" s="1"/>
  <c r="AJ105" i="35"/>
  <c r="AJ105" i="31" s="1"/>
  <c r="AL82" i="35"/>
  <c r="AL82" i="31" s="1"/>
  <c r="AL103" i="35"/>
  <c r="AL103" i="31" s="1"/>
  <c r="BQ86" i="35"/>
  <c r="BQ86" i="31" s="1"/>
  <c r="BQ97" i="35"/>
  <c r="BQ97" i="31" s="1"/>
  <c r="CV109" i="35"/>
  <c r="CV109" i="31" s="1"/>
  <c r="CV100" i="35"/>
  <c r="CV100" i="31" s="1"/>
  <c r="DL105" i="35"/>
  <c r="DL105" i="31" s="1"/>
  <c r="DL103" i="35"/>
  <c r="DL103" i="31" s="1"/>
  <c r="EB102" i="35"/>
  <c r="EB102" i="31" s="1"/>
  <c r="EB103" i="35"/>
  <c r="EB103" i="31" s="1"/>
  <c r="ER86" i="35"/>
  <c r="ER86" i="31" s="1"/>
  <c r="BN90" i="35"/>
  <c r="BN90" i="31" s="1"/>
  <c r="BN106" i="35"/>
  <c r="BN106" i="31" s="1"/>
  <c r="AF60" i="35"/>
  <c r="AF62" i="35"/>
  <c r="AF65" i="35"/>
  <c r="CO24" i="35"/>
  <c r="CO24" i="31" s="1"/>
  <c r="CO49" i="34" s="1"/>
  <c r="AN69" i="35"/>
  <c r="AN69" i="31" s="1"/>
  <c r="BS78" i="35"/>
  <c r="BS78" i="31" s="1"/>
  <c r="BS65" i="35"/>
  <c r="BS65" i="31" s="1"/>
  <c r="BD75" i="35"/>
  <c r="BD75" i="31" s="1"/>
  <c r="DU61" i="35"/>
  <c r="DU61" i="31" s="1"/>
  <c r="DU65" i="35"/>
  <c r="DU65" i="31" s="1"/>
  <c r="DR79" i="35"/>
  <c r="DR79" i="31" s="1"/>
  <c r="DL60" i="35"/>
  <c r="DL60" i="31" s="1"/>
  <c r="DL62" i="35"/>
  <c r="DL62" i="31" s="1"/>
  <c r="EQ58" i="35"/>
  <c r="EQ58" i="31" s="1"/>
  <c r="CN65" i="35"/>
  <c r="CN65" i="31" s="1"/>
  <c r="CN75" i="35"/>
  <c r="CN75" i="31" s="1"/>
  <c r="CF32" i="35"/>
  <c r="CF32" i="31" s="1"/>
  <c r="CG35" i="35"/>
  <c r="CG35" i="31" s="1"/>
  <c r="EI31" i="35"/>
  <c r="EI31" i="31" s="1"/>
  <c r="AI82" i="35"/>
  <c r="AI82" i="31" s="1"/>
  <c r="AI91" i="35"/>
  <c r="AI91" i="31" s="1"/>
  <c r="AY98" i="35"/>
  <c r="AY98" i="31" s="1"/>
  <c r="AY87" i="35"/>
  <c r="AY87" i="31" s="1"/>
  <c r="CG101" i="35"/>
  <c r="CG101" i="31" s="1"/>
  <c r="CG106" i="35"/>
  <c r="CG106" i="31" s="1"/>
  <c r="DC100" i="35"/>
  <c r="DC100" i="31" s="1"/>
  <c r="DC95" i="35"/>
  <c r="DC95" i="31" s="1"/>
  <c r="DS85" i="35"/>
  <c r="DS85" i="31" s="1"/>
  <c r="DS87" i="35"/>
  <c r="DS87" i="31" s="1"/>
  <c r="EI83" i="35"/>
  <c r="EI83" i="31" s="1"/>
  <c r="BR96" i="35"/>
  <c r="BR96" i="31" s="1"/>
  <c r="BR106" i="35"/>
  <c r="BR106" i="31" s="1"/>
  <c r="BW25" i="35"/>
  <c r="BW25" i="31" s="1"/>
  <c r="BQ38" i="35"/>
  <c r="BQ38" i="31" s="1"/>
  <c r="EB39" i="35"/>
  <c r="EB39" i="31" s="1"/>
  <c r="CF40" i="35"/>
  <c r="CF40" i="31" s="1"/>
  <c r="CL92" i="35"/>
  <c r="CL92" i="31" s="1"/>
  <c r="AG108" i="35"/>
  <c r="AG108" i="31" s="1"/>
  <c r="AG94" i="35"/>
  <c r="AG94" i="31" s="1"/>
  <c r="BO94" i="35"/>
  <c r="BO94" i="31" s="1"/>
  <c r="BO102" i="35"/>
  <c r="BO102" i="31" s="1"/>
  <c r="CT100" i="35"/>
  <c r="CT100" i="31" s="1"/>
  <c r="CT89" i="35"/>
  <c r="CT89" i="31" s="1"/>
  <c r="DJ98" i="35"/>
  <c r="DJ98" i="31" s="1"/>
  <c r="DJ92" i="35"/>
  <c r="DJ92" i="31" s="1"/>
  <c r="DZ109" i="35"/>
  <c r="DZ109" i="31" s="1"/>
  <c r="EP82" i="35"/>
  <c r="EP82" i="31" s="1"/>
  <c r="EP103" i="35"/>
  <c r="EP103" i="31" s="1"/>
  <c r="CR106" i="35"/>
  <c r="CR106" i="31" s="1"/>
  <c r="CR84" i="35"/>
  <c r="CR84" i="31" s="1"/>
  <c r="BD36" i="35"/>
  <c r="BD36" i="31" s="1"/>
  <c r="DU38" i="35"/>
  <c r="DU38" i="31" s="1"/>
  <c r="BS37" i="35"/>
  <c r="BS37" i="31" s="1"/>
  <c r="BX80" i="35"/>
  <c r="BX80" i="31" s="1"/>
  <c r="BV32" i="35"/>
  <c r="BV32" i="31" s="1"/>
  <c r="ED80" i="35"/>
  <c r="ED80" i="31" s="1"/>
  <c r="AT66" i="35"/>
  <c r="AT66" i="31" s="1"/>
  <c r="BE61" i="35"/>
  <c r="BE61" i="31" s="1"/>
  <c r="BE75" i="35"/>
  <c r="BE75" i="31" s="1"/>
  <c r="ED72" i="35"/>
  <c r="ED72" i="31" s="1"/>
  <c r="EM68" i="35"/>
  <c r="EM68" i="31" s="1"/>
  <c r="EM64" i="35"/>
  <c r="EM64" i="31" s="1"/>
  <c r="CO36" i="35"/>
  <c r="CO36" i="31" s="1"/>
  <c r="BY38" i="35"/>
  <c r="BY38" i="31" s="1"/>
  <c r="BM110" i="35"/>
  <c r="BM110" i="31" s="1"/>
  <c r="BM84" i="35"/>
  <c r="BM84" i="31" s="1"/>
  <c r="BE93" i="35"/>
  <c r="BE93" i="31" s="1"/>
  <c r="DF104" i="35"/>
  <c r="DF104" i="31" s="1"/>
  <c r="DF100" i="35"/>
  <c r="DF100" i="31" s="1"/>
  <c r="EL95" i="35"/>
  <c r="EL95" i="31" s="1"/>
  <c r="EL91" i="35"/>
  <c r="EL91" i="31" s="1"/>
  <c r="BH77" i="35"/>
  <c r="BH77" i="31" s="1"/>
  <c r="BO56" i="35"/>
  <c r="BO56" i="31" s="1"/>
  <c r="BO71" i="35"/>
  <c r="BO71" i="31" s="1"/>
  <c r="EV40" i="35"/>
  <c r="EV40" i="31" s="1"/>
  <c r="AQ99" i="35"/>
  <c r="AQ99" i="31" s="1"/>
  <c r="ED86" i="35"/>
  <c r="ED86" i="31" s="1"/>
  <c r="ED89" i="35"/>
  <c r="ED89" i="31" s="1"/>
  <c r="BL103" i="35"/>
  <c r="BL103" i="31" s="1"/>
  <c r="BL110" i="35"/>
  <c r="BL110" i="31" s="1"/>
  <c r="BZ31" i="35"/>
  <c r="BZ31" i="31" s="1"/>
  <c r="CA33" i="35"/>
  <c r="CA33" i="31" s="1"/>
  <c r="DP32" i="35"/>
  <c r="DP32" i="31" s="1"/>
  <c r="EV35" i="35"/>
  <c r="EV35" i="31" s="1"/>
  <c r="ED24" i="35"/>
  <c r="ED24" i="31" s="1"/>
  <c r="ED49" i="34" s="1"/>
  <c r="AK37" i="35"/>
  <c r="AK37" i="31" s="1"/>
  <c r="DK40" i="35"/>
  <c r="DK40" i="31" s="1"/>
  <c r="AZ37" i="35"/>
  <c r="AZ37" i="31" s="1"/>
  <c r="CS38" i="35"/>
  <c r="CS38" i="31" s="1"/>
  <c r="EO40" i="35"/>
  <c r="EO40" i="31" s="1"/>
  <c r="DQ25" i="35"/>
  <c r="DQ25" i="31" s="1"/>
  <c r="BF70" i="35"/>
  <c r="BF70" i="31" s="1"/>
  <c r="BF65" i="35"/>
  <c r="BF65" i="31" s="1"/>
  <c r="CS79" i="35"/>
  <c r="CS79" i="31" s="1"/>
  <c r="BV70" i="35"/>
  <c r="BV70" i="31" s="1"/>
  <c r="BV76" i="35"/>
  <c r="BV76" i="31" s="1"/>
  <c r="AS71" i="35"/>
  <c r="AS71" i="31" s="1"/>
  <c r="EV60" i="35"/>
  <c r="EV60" i="31" s="1"/>
  <c r="EV77" i="35"/>
  <c r="EV77" i="31" s="1"/>
  <c r="BJ72" i="35"/>
  <c r="BJ72" i="31" s="1"/>
  <c r="BG64" i="35"/>
  <c r="BG64" i="31" s="1"/>
  <c r="CL69" i="35"/>
  <c r="CL69" i="31" s="1"/>
  <c r="CL64" i="35"/>
  <c r="CL64" i="31" s="1"/>
  <c r="CW60" i="35"/>
  <c r="CW60" i="31" s="1"/>
  <c r="CT66" i="35"/>
  <c r="CT66" i="31" s="1"/>
  <c r="CT64" i="35"/>
  <c r="CT64" i="31" s="1"/>
  <c r="BQ67" i="35"/>
  <c r="BQ67" i="31" s="1"/>
  <c r="AQ60" i="35"/>
  <c r="AQ60" i="31" s="1"/>
  <c r="AQ73" i="35"/>
  <c r="AQ73" i="31" s="1"/>
  <c r="CH76" i="35"/>
  <c r="CH76" i="31" s="1"/>
  <c r="CK31" i="35"/>
  <c r="CK31" i="31" s="1"/>
  <c r="CI81" i="35"/>
  <c r="CI81" i="31" s="1"/>
  <c r="DU34" i="35"/>
  <c r="DU34" i="31" s="1"/>
  <c r="AZ95" i="35"/>
  <c r="AZ95" i="31" s="1"/>
  <c r="AZ98" i="35"/>
  <c r="AZ98" i="31" s="1"/>
  <c r="EX87" i="35"/>
  <c r="EX87" i="31" s="1"/>
  <c r="EX102" i="35"/>
  <c r="EX102" i="31" s="1"/>
  <c r="BK92" i="35"/>
  <c r="BK92" i="31" s="1"/>
  <c r="CS82" i="35"/>
  <c r="CS82" i="31" s="1"/>
  <c r="CS95" i="35"/>
  <c r="CS95" i="31" s="1"/>
  <c r="DI109" i="35"/>
  <c r="DI109" i="31" s="1"/>
  <c r="DI92" i="35"/>
  <c r="DI92" i="31" s="1"/>
  <c r="DY97" i="35"/>
  <c r="DY97" i="31" s="1"/>
  <c r="DY88" i="35"/>
  <c r="DY88" i="31" s="1"/>
  <c r="EO87" i="35"/>
  <c r="EO87" i="31" s="1"/>
  <c r="EO85" i="35"/>
  <c r="EO85" i="31" s="1"/>
  <c r="BT102" i="35"/>
  <c r="BT102" i="31" s="1"/>
  <c r="BT94" i="35"/>
  <c r="BT94" i="31" s="1"/>
  <c r="AJ77" i="35"/>
  <c r="AJ77" i="31" s="1"/>
  <c r="AJ69" i="35"/>
  <c r="AJ69" i="31" s="1"/>
  <c r="BR76" i="35"/>
  <c r="BR76" i="31" s="1"/>
  <c r="CA60" i="35"/>
  <c r="CA60" i="31" s="1"/>
  <c r="CA66" i="35"/>
  <c r="CA66" i="31" s="1"/>
  <c r="DQ66" i="35"/>
  <c r="DQ66" i="31" s="1"/>
  <c r="DN63" i="35"/>
  <c r="DN63" i="31" s="1"/>
  <c r="DN64" i="35"/>
  <c r="DN64" i="31" s="1"/>
  <c r="DH75" i="35"/>
  <c r="DH75" i="31" s="1"/>
  <c r="EA72" i="35"/>
  <c r="EA72" i="31" s="1"/>
  <c r="EA74" i="35"/>
  <c r="EA74" i="31" s="1"/>
  <c r="BW75" i="35"/>
  <c r="BW75" i="31" s="1"/>
  <c r="AI80" i="35"/>
  <c r="AI80" i="31" s="1"/>
  <c r="BO81" i="35"/>
  <c r="BO81" i="31" s="1"/>
  <c r="DJ81" i="35"/>
  <c r="DJ81" i="31" s="1"/>
  <c r="EP33" i="35"/>
  <c r="EP33" i="31" s="1"/>
  <c r="CR57" i="35"/>
  <c r="CR57" i="31" s="1"/>
  <c r="CR78" i="35"/>
  <c r="CR78" i="31" s="1"/>
  <c r="CZ61" i="35"/>
  <c r="CZ61" i="31" s="1"/>
  <c r="BT65" i="35"/>
  <c r="BT65" i="31" s="1"/>
  <c r="BT68" i="35"/>
  <c r="BT68" i="31" s="1"/>
  <c r="BS33" i="35"/>
  <c r="BS33" i="31" s="1"/>
  <c r="CV31" i="35"/>
  <c r="CV31" i="31" s="1"/>
  <c r="CV63" i="34" s="1"/>
  <c r="EB32" i="35"/>
  <c r="EB32" i="31" s="1"/>
  <c r="AX37" i="35"/>
  <c r="AX37" i="31" s="1"/>
  <c r="DR38" i="35"/>
  <c r="DR38" i="31" s="1"/>
  <c r="BM37" i="35"/>
  <c r="BM37" i="31" s="1"/>
  <c r="BF98" i="35"/>
  <c r="BF98" i="31" s="1"/>
  <c r="BF103" i="35"/>
  <c r="BF103" i="31" s="1"/>
  <c r="AS83" i="35"/>
  <c r="AS83" i="31" s="1"/>
  <c r="CA82" i="35"/>
  <c r="CA82" i="31" s="1"/>
  <c r="CA100" i="35"/>
  <c r="CA100" i="31" s="1"/>
  <c r="CZ105" i="35"/>
  <c r="CZ105" i="31" s="1"/>
  <c r="CZ104" i="35"/>
  <c r="CZ104" i="31" s="1"/>
  <c r="DP97" i="35"/>
  <c r="DP97" i="31" s="1"/>
  <c r="DP96" i="35"/>
  <c r="DP96" i="31" s="1"/>
  <c r="EF104" i="35"/>
  <c r="EF104" i="31" s="1"/>
  <c r="EF89" i="35"/>
  <c r="EF89" i="31" s="1"/>
  <c r="EV88" i="35"/>
  <c r="EV88" i="31" s="1"/>
  <c r="EV93" i="35"/>
  <c r="EV93" i="31" s="1"/>
  <c r="DG39" i="35"/>
  <c r="DG39" i="31" s="1"/>
  <c r="AP38" i="35"/>
  <c r="AP38" i="31" s="1"/>
  <c r="BL57" i="35"/>
  <c r="BL57" i="31" s="1"/>
  <c r="BL58" i="35"/>
  <c r="BL58" i="31" s="1"/>
  <c r="CQ58" i="35"/>
  <c r="CQ58" i="31" s="1"/>
  <c r="DE61" i="35"/>
  <c r="DE61" i="31" s="1"/>
  <c r="DE65" i="35"/>
  <c r="DE65" i="31" s="1"/>
  <c r="DB60" i="35"/>
  <c r="DB60" i="31" s="1"/>
  <c r="CV76" i="35"/>
  <c r="CV76" i="31" s="1"/>
  <c r="CV66" i="35"/>
  <c r="CV66" i="31" s="1"/>
  <c r="CM74" i="35"/>
  <c r="CM74" i="31" s="1"/>
  <c r="BK63" i="35"/>
  <c r="BK63" i="31" s="1"/>
  <c r="BK64" i="35"/>
  <c r="BK64" i="31" s="1"/>
  <c r="BY80" i="35"/>
  <c r="BY80" i="31" s="1"/>
  <c r="CY31" i="35"/>
  <c r="CY31" i="31" s="1"/>
  <c r="EE81" i="35"/>
  <c r="EE81" i="31" s="1"/>
  <c r="AH101" i="35"/>
  <c r="AH101" i="31" s="1"/>
  <c r="AH106" i="35"/>
  <c r="AH106" i="31" s="1"/>
  <c r="AR108" i="35"/>
  <c r="AR108" i="31" s="1"/>
  <c r="AR101" i="35"/>
  <c r="AR101" i="31" s="1"/>
  <c r="BW99" i="35"/>
  <c r="BW99" i="31" s="1"/>
  <c r="BW90" i="35"/>
  <c r="BW90" i="31" s="1"/>
  <c r="CY103" i="35"/>
  <c r="CY103" i="31" s="1"/>
  <c r="CY93" i="35"/>
  <c r="CY93" i="31" s="1"/>
  <c r="DO85" i="35"/>
  <c r="DO85" i="31" s="1"/>
  <c r="EE105" i="35"/>
  <c r="EE105" i="31" s="1"/>
  <c r="EE83" i="35"/>
  <c r="EE83" i="31" s="1"/>
  <c r="EU87" i="35"/>
  <c r="EU87" i="31" s="1"/>
  <c r="EU86" i="35"/>
  <c r="EU86" i="31" s="1"/>
  <c r="BM70" i="35"/>
  <c r="BM70" i="31" s="1"/>
  <c r="DF56" i="35"/>
  <c r="DF56" i="31" s="1"/>
  <c r="DF66" i="35"/>
  <c r="DF66" i="31" s="1"/>
  <c r="CU78" i="35"/>
  <c r="CU78" i="31" s="1"/>
  <c r="BI56" i="35"/>
  <c r="BI56" i="31" s="1"/>
  <c r="BI72" i="35"/>
  <c r="BI72" i="31" s="1"/>
  <c r="AI78" i="35"/>
  <c r="AI78" i="31" s="1"/>
  <c r="BN56" i="35"/>
  <c r="BN56" i="31" s="1"/>
  <c r="BN69" i="35"/>
  <c r="BN69" i="31" s="1"/>
  <c r="BC61" i="35"/>
  <c r="BC61" i="31" s="1"/>
  <c r="DM56" i="35"/>
  <c r="DM56" i="31" s="1"/>
  <c r="DM60" i="35"/>
  <c r="DM60" i="31" s="1"/>
  <c r="DJ68" i="35"/>
  <c r="DJ68" i="31" s="1"/>
  <c r="DD56" i="35"/>
  <c r="DD56" i="31" s="1"/>
  <c r="DD73" i="35"/>
  <c r="DD73" i="31" s="1"/>
  <c r="DK65" i="35"/>
  <c r="DK65" i="31" s="1"/>
  <c r="AV31" i="35"/>
  <c r="AV31" i="31" s="1"/>
  <c r="AW80" i="35"/>
  <c r="AW80" i="31" s="1"/>
  <c r="DA80" i="35"/>
  <c r="DA80" i="31" s="1"/>
  <c r="EG81" i="35"/>
  <c r="EG81" i="31" s="1"/>
  <c r="AO97" i="35"/>
  <c r="AO97" i="31" s="1"/>
  <c r="AO96" i="35"/>
  <c r="AO96" i="31" s="1"/>
  <c r="BY90" i="35"/>
  <c r="BY90" i="31" s="1"/>
  <c r="BY108" i="35"/>
  <c r="BY108" i="31" s="1"/>
  <c r="BD102" i="35"/>
  <c r="BD102" i="31" s="1"/>
  <c r="BD93" i="35"/>
  <c r="BD93" i="31" s="1"/>
  <c r="CI99" i="35"/>
  <c r="CI99" i="31" s="1"/>
  <c r="DE104" i="35"/>
  <c r="DE104" i="31" s="1"/>
  <c r="DE83" i="35"/>
  <c r="DE83" i="31" s="1"/>
  <c r="DU85" i="35"/>
  <c r="DU85" i="31" s="1"/>
  <c r="DU107" i="35"/>
  <c r="DU107" i="31" s="1"/>
  <c r="EK90" i="35"/>
  <c r="EK90" i="31" s="1"/>
  <c r="EK108" i="35"/>
  <c r="EK108" i="31" s="1"/>
  <c r="AU87" i="35"/>
  <c r="AU87" i="31" s="1"/>
  <c r="AU110" i="35"/>
  <c r="AU110" i="31" s="1"/>
  <c r="BY57" i="35"/>
  <c r="BY57" i="31" s="1"/>
  <c r="BY72" i="35"/>
  <c r="BY72" i="31" s="1"/>
  <c r="EG61" i="35"/>
  <c r="EG61" i="31" s="1"/>
  <c r="DX60" i="35"/>
  <c r="DX60" i="31" s="1"/>
  <c r="DX69" i="35"/>
  <c r="DX69" i="31" s="1"/>
  <c r="EE73" i="35"/>
  <c r="EE73" i="31" s="1"/>
  <c r="BJ37" i="35"/>
  <c r="BJ37" i="31" s="1"/>
  <c r="BB107" i="35"/>
  <c r="BB107" i="31" s="1"/>
  <c r="BB83" i="35"/>
  <c r="BB83" i="31" s="1"/>
  <c r="CM95" i="35"/>
  <c r="CM95" i="31" s="1"/>
  <c r="CM97" i="35"/>
  <c r="CM97" i="31" s="1"/>
  <c r="DV84" i="35"/>
  <c r="DV84" i="31" s="1"/>
  <c r="DV101" i="35"/>
  <c r="DV101" i="31" s="1"/>
  <c r="BS103" i="35"/>
  <c r="BS103" i="31" s="1"/>
  <c r="BS92" i="35"/>
  <c r="BS92" i="31" s="1"/>
  <c r="AM106" i="35"/>
  <c r="AM106" i="31" s="1"/>
  <c r="DY25" i="35"/>
  <c r="DY25" i="31" s="1"/>
  <c r="CX77" i="35"/>
  <c r="CX77" i="31" s="1"/>
  <c r="AM68" i="35"/>
  <c r="AM68" i="31" s="1"/>
  <c r="AM64" i="35"/>
  <c r="AM64" i="31" s="1"/>
  <c r="CX86" i="35"/>
  <c r="CX86" i="31" s="1"/>
  <c r="CX96" i="35"/>
  <c r="CX96" i="31" s="1"/>
  <c r="ET108" i="35"/>
  <c r="ET108" i="31" s="1"/>
  <c r="ET92" i="35"/>
  <c r="ET92" i="31" s="1"/>
  <c r="AH68" i="35"/>
  <c r="AH68" i="31" s="1"/>
  <c r="AH64" i="35"/>
  <c r="AH64" i="31" s="1"/>
  <c r="DI71" i="35"/>
  <c r="DI71" i="31" s="1"/>
  <c r="DS66" i="35"/>
  <c r="DS66" i="31" s="1"/>
  <c r="DS75" i="35"/>
  <c r="DS75" i="31" s="1"/>
  <c r="DF40" i="35"/>
  <c r="DF40" i="31" s="1"/>
  <c r="AO37" i="35"/>
  <c r="AO37" i="31" s="1"/>
  <c r="CJ92" i="35"/>
  <c r="CJ92" i="31" s="1"/>
  <c r="CJ95" i="35"/>
  <c r="CJ95" i="31" s="1"/>
  <c r="BA110" i="35"/>
  <c r="BA110" i="31" s="1"/>
  <c r="BA106" i="35"/>
  <c r="BA106" i="31" s="1"/>
  <c r="BC106" i="35"/>
  <c r="BC106" i="31" s="1"/>
  <c r="CH107" i="35"/>
  <c r="CH107" i="31" s="1"/>
  <c r="CH89" i="35"/>
  <c r="CH89" i="31" s="1"/>
  <c r="DD107" i="35"/>
  <c r="DD107" i="31" s="1"/>
  <c r="DD85" i="35"/>
  <c r="DD85" i="31" s="1"/>
  <c r="DT99" i="35"/>
  <c r="DT99" i="31" s="1"/>
  <c r="DT94" i="35"/>
  <c r="DT94" i="31" s="1"/>
  <c r="EJ96" i="35"/>
  <c r="EJ96" i="31" s="1"/>
  <c r="EJ88" i="35"/>
  <c r="EJ88" i="31" s="1"/>
  <c r="CP94" i="35"/>
  <c r="CP94" i="31" s="1"/>
  <c r="CG58" i="35"/>
  <c r="CG58" i="31" s="1"/>
  <c r="BB75" i="35"/>
  <c r="BB75" i="31" s="1"/>
  <c r="BB63" i="35"/>
  <c r="BB63" i="31" s="1"/>
  <c r="CJ57" i="35"/>
  <c r="CJ57" i="31" s="1"/>
  <c r="BU58" i="35"/>
  <c r="BU58" i="31" s="1"/>
  <c r="BU78" i="35"/>
  <c r="BU78" i="31" s="1"/>
  <c r="AX60" i="35"/>
  <c r="AX60" i="31" s="1"/>
  <c r="AK75" i="35"/>
  <c r="AK75" i="31" s="1"/>
  <c r="AK60" i="35"/>
  <c r="AK60" i="31" s="1"/>
  <c r="ER65" i="35"/>
  <c r="ER65" i="31" s="1"/>
  <c r="AL59" i="35"/>
  <c r="AL59" i="31" s="1"/>
  <c r="AL63" i="35"/>
  <c r="AL63" i="31" s="1"/>
  <c r="BR34" i="35"/>
  <c r="BR34" i="31" s="1"/>
  <c r="BP80" i="35"/>
  <c r="BP80" i="31" s="1"/>
  <c r="EA81" i="35"/>
  <c r="EA81" i="31" s="1"/>
  <c r="AF108" i="35"/>
  <c r="AF97" i="35"/>
  <c r="AK105" i="35"/>
  <c r="AK105" i="31" s="1"/>
  <c r="AK100" i="35"/>
  <c r="AK100" i="31" s="1"/>
  <c r="BP97" i="35"/>
  <c r="BP97" i="31" s="1"/>
  <c r="BP94" i="35"/>
  <c r="BP94" i="31" s="1"/>
  <c r="CU108" i="35"/>
  <c r="CU108" i="31" s="1"/>
  <c r="DK104" i="35"/>
  <c r="DK104" i="31" s="1"/>
  <c r="DK109" i="35"/>
  <c r="DK109" i="31" s="1"/>
  <c r="EA94" i="35"/>
  <c r="EA94" i="31" s="1"/>
  <c r="EA102" i="35"/>
  <c r="EA102" i="31" s="1"/>
  <c r="EQ92" i="35"/>
  <c r="EQ92" i="31" s="1"/>
  <c r="EQ85" i="35"/>
  <c r="EQ85" i="31" s="1"/>
  <c r="BX86" i="35"/>
  <c r="BX86" i="31" s="1"/>
  <c r="BX92" i="35"/>
  <c r="BX92" i="31" s="1"/>
  <c r="AH18" i="35"/>
  <c r="AH18" i="31" s="1"/>
  <c r="AH43" i="35"/>
  <c r="AH43" i="31" s="1"/>
  <c r="DD38" i="35"/>
  <c r="DD38" i="31" s="1"/>
  <c r="AJ38" i="35"/>
  <c r="AJ38" i="31" s="1"/>
  <c r="AN105" i="35"/>
  <c r="AN105" i="31" s="1"/>
  <c r="AN92" i="35"/>
  <c r="AN92" i="31" s="1"/>
  <c r="AP98" i="35"/>
  <c r="AP98" i="31" s="1"/>
  <c r="AP83" i="35"/>
  <c r="AP83" i="31" s="1"/>
  <c r="AX92" i="35"/>
  <c r="AX92" i="31" s="1"/>
  <c r="CC105" i="35"/>
  <c r="CC105" i="31" s="1"/>
  <c r="CC95" i="35"/>
  <c r="CC95" i="31" s="1"/>
  <c r="DB97" i="35"/>
  <c r="DB97" i="31" s="1"/>
  <c r="DB100" i="35"/>
  <c r="DB100" i="31" s="1"/>
  <c r="DR97" i="35"/>
  <c r="DR97" i="31" s="1"/>
  <c r="DR108" i="35"/>
  <c r="DR108" i="31" s="1"/>
  <c r="EH84" i="35"/>
  <c r="EH84" i="31" s="1"/>
  <c r="EH102" i="35"/>
  <c r="EH102" i="31" s="1"/>
  <c r="AT94" i="35"/>
  <c r="AT94" i="31" s="1"/>
  <c r="AM36" i="35"/>
  <c r="AM36" i="31" s="1"/>
  <c r="DM38" i="35"/>
  <c r="DM38" i="31" s="1"/>
  <c r="BB38" i="35"/>
  <c r="BB38" i="31" s="1"/>
  <c r="AG26" i="35"/>
  <c r="AG26" i="31" s="1"/>
  <c r="BG35" i="35"/>
  <c r="BG35" i="31" s="1"/>
  <c r="CM31" i="35"/>
  <c r="CM31" i="31" s="1"/>
  <c r="DV34" i="35"/>
  <c r="DV34" i="31" s="1"/>
  <c r="ES93" i="35"/>
  <c r="ES93" i="31" s="1"/>
  <c r="CP68" i="35"/>
  <c r="CP68" i="31" s="1"/>
  <c r="CO56" i="35"/>
  <c r="CO56" i="31" s="1"/>
  <c r="CO60" i="35"/>
  <c r="CO60" i="31" s="1"/>
  <c r="BH40" i="35"/>
  <c r="BH40" i="31" s="1"/>
  <c r="BV96" i="35"/>
  <c r="BV96" i="31" s="1"/>
  <c r="AS92" i="35"/>
  <c r="AS92" i="31" s="1"/>
  <c r="BD98" i="35"/>
  <c r="BD98" i="31" s="1"/>
  <c r="DE88" i="35"/>
  <c r="DE88" i="31" s="1"/>
  <c r="EK104" i="35"/>
  <c r="EK104" i="31" s="1"/>
  <c r="AU105" i="35"/>
  <c r="AU105" i="31" s="1"/>
  <c r="AL25" i="35"/>
  <c r="AL25" i="31" s="1"/>
  <c r="EG78" i="35"/>
  <c r="EG78" i="31" s="1"/>
  <c r="EE74" i="35"/>
  <c r="EE74" i="31" s="1"/>
  <c r="BB102" i="35"/>
  <c r="BB102" i="31" s="1"/>
  <c r="BS101" i="35"/>
  <c r="BS101" i="31" s="1"/>
  <c r="AM90" i="35"/>
  <c r="AM90" i="31" s="1"/>
  <c r="CX66" i="35"/>
  <c r="CX66" i="31" s="1"/>
  <c r="CX85" i="35"/>
  <c r="CX85" i="31" s="1"/>
  <c r="AH56" i="35"/>
  <c r="AH56" i="31" s="1"/>
  <c r="DS56" i="35"/>
  <c r="DS56" i="31" s="1"/>
  <c r="EL40" i="35"/>
  <c r="EL40" i="31" s="1"/>
  <c r="BA86" i="35"/>
  <c r="BA86" i="31" s="1"/>
  <c r="BC89" i="35"/>
  <c r="BC89" i="31" s="1"/>
  <c r="DD99" i="35"/>
  <c r="DD99" i="31" s="1"/>
  <c r="EJ108" i="35"/>
  <c r="EJ108" i="31" s="1"/>
  <c r="CP103" i="35"/>
  <c r="CP103" i="31" s="1"/>
  <c r="BB65" i="35"/>
  <c r="BB65" i="31" s="1"/>
  <c r="CJ62" i="35"/>
  <c r="CJ62" i="31" s="1"/>
  <c r="BU79" i="35"/>
  <c r="BU79" i="31" s="1"/>
  <c r="AK70" i="35"/>
  <c r="AK70" i="31" s="1"/>
  <c r="ER63" i="35"/>
  <c r="ER63" i="31" s="1"/>
  <c r="BR33" i="35"/>
  <c r="BR33" i="31" s="1"/>
  <c r="CU109" i="35"/>
  <c r="CU109" i="31" s="1"/>
  <c r="EA97" i="35"/>
  <c r="EA97" i="31" s="1"/>
  <c r="EQ110" i="35"/>
  <c r="EQ110" i="31" s="1"/>
  <c r="EO24" i="35"/>
  <c r="EO24" i="31" s="1"/>
  <c r="EO49" i="34" s="1"/>
  <c r="BC39" i="35"/>
  <c r="BC39" i="31" s="1"/>
  <c r="BR38" i="35"/>
  <c r="BR38" i="31" s="1"/>
  <c r="AP90" i="35"/>
  <c r="AP90" i="31" s="1"/>
  <c r="AX105" i="35"/>
  <c r="AX105" i="31" s="1"/>
  <c r="CC87" i="35"/>
  <c r="CC87" i="31" s="1"/>
  <c r="DB85" i="35"/>
  <c r="DB85" i="31" s="1"/>
  <c r="EH86" i="35"/>
  <c r="EH86" i="31" s="1"/>
  <c r="AT89" i="35"/>
  <c r="AT89" i="31" s="1"/>
  <c r="DU25" i="35"/>
  <c r="DU25" i="31" s="1"/>
  <c r="DM37" i="35"/>
  <c r="DM37" i="31" s="1"/>
  <c r="AG29" i="35"/>
  <c r="AG29" i="31" s="1"/>
  <c r="DV33" i="35"/>
  <c r="DV33" i="31" s="1"/>
  <c r="DM83" i="35"/>
  <c r="DM83" i="31" s="1"/>
  <c r="CP72" i="35"/>
  <c r="CP72" i="31" s="1"/>
  <c r="BV82" i="35"/>
  <c r="BV82" i="31" s="1"/>
  <c r="DH33" i="35"/>
  <c r="DH33" i="31" s="1"/>
  <c r="CQ34" i="35"/>
  <c r="CQ34" i="31" s="1"/>
  <c r="DB24" i="35"/>
  <c r="DB24" i="31" s="1"/>
  <c r="DB49" i="34" s="1"/>
  <c r="EG40" i="35"/>
  <c r="EG40" i="31" s="1"/>
  <c r="BV24" i="35"/>
  <c r="BV24" i="31" s="1"/>
  <c r="BV49" i="34" s="1"/>
  <c r="DY76" i="35"/>
  <c r="DY76" i="31" s="1"/>
  <c r="DP69" i="35"/>
  <c r="DP69" i="31" s="1"/>
  <c r="CY67" i="35"/>
  <c r="CY67" i="31" s="1"/>
  <c r="BX68" i="35"/>
  <c r="BX68" i="31" s="1"/>
  <c r="DZ60" i="35"/>
  <c r="DZ60" i="31" s="1"/>
  <c r="DW65" i="35"/>
  <c r="DW65" i="31" s="1"/>
  <c r="DM81" i="35"/>
  <c r="DM81" i="31" s="1"/>
  <c r="CD104" i="35"/>
  <c r="CD104" i="31" s="1"/>
  <c r="CB83" i="35"/>
  <c r="CB83" i="31" s="1"/>
  <c r="DQ87" i="35"/>
  <c r="DQ87" i="31" s="1"/>
  <c r="EW88" i="35"/>
  <c r="EW88" i="31" s="1"/>
  <c r="CF56" i="35"/>
  <c r="CF56" i="31" s="1"/>
  <c r="EW70" i="35"/>
  <c r="EW70" i="31" s="1"/>
  <c r="EN58" i="35"/>
  <c r="EN58" i="31" s="1"/>
  <c r="EI56" i="35"/>
  <c r="EI56" i="31" s="1"/>
  <c r="CC81" i="35"/>
  <c r="CC81" i="31" s="1"/>
  <c r="AV73" i="35"/>
  <c r="AV73" i="31" s="1"/>
  <c r="AO69" i="35"/>
  <c r="AO69" i="31" s="1"/>
  <c r="CJ31" i="35"/>
  <c r="CJ31" i="31" s="1"/>
  <c r="CJ63" i="34" s="1"/>
  <c r="AG40" i="35"/>
  <c r="AG40" i="31" s="1"/>
  <c r="BG101" i="35"/>
  <c r="BG101" i="31" s="1"/>
  <c r="BJ107" i="35"/>
  <c r="BJ107" i="31" s="1"/>
  <c r="DH95" i="35"/>
  <c r="DH95" i="31" s="1"/>
  <c r="DX100" i="35"/>
  <c r="DX100" i="31" s="1"/>
  <c r="AV84" i="35"/>
  <c r="AV84" i="31" s="1"/>
  <c r="DO36" i="35"/>
  <c r="DO36" i="31" s="1"/>
  <c r="DO91" i="34" s="1"/>
  <c r="BZ79" i="35"/>
  <c r="BZ79" i="31" s="1"/>
  <c r="CC71" i="35"/>
  <c r="CC71" i="31" s="1"/>
  <c r="EK58" i="35"/>
  <c r="EK58" i="31" s="1"/>
  <c r="EB76" i="35"/>
  <c r="EB76" i="31" s="1"/>
  <c r="AY65" i="35"/>
  <c r="AY65" i="31" s="1"/>
  <c r="EU63" i="35"/>
  <c r="EU63" i="31" s="1"/>
  <c r="DG31" i="35"/>
  <c r="DG31" i="31" s="1"/>
  <c r="EM35" i="35"/>
  <c r="EM35" i="31" s="1"/>
  <c r="BZ85" i="35"/>
  <c r="BZ85" i="31" s="1"/>
  <c r="BI85" i="35"/>
  <c r="BI85" i="31" s="1"/>
  <c r="DG86" i="35"/>
  <c r="DG86" i="31" s="1"/>
  <c r="EM108" i="35"/>
  <c r="EM108" i="31" s="1"/>
  <c r="CQ103" i="35"/>
  <c r="CQ103" i="31" s="1"/>
  <c r="EF65" i="35"/>
  <c r="EF65" i="31" s="1"/>
  <c r="AZ76" i="35"/>
  <c r="AZ76" i="31" s="1"/>
  <c r="BP69" i="35"/>
  <c r="BP69" i="31" s="1"/>
  <c r="EJ64" i="35"/>
  <c r="EJ64" i="31" s="1"/>
  <c r="CS31" i="35"/>
  <c r="CS31" i="31" s="1"/>
  <c r="BU88" i="35"/>
  <c r="BU88" i="31" s="1"/>
  <c r="EC85" i="35"/>
  <c r="EC85" i="31" s="1"/>
  <c r="AS39" i="35"/>
  <c r="AS39" i="31" s="1"/>
  <c r="DN87" i="35"/>
  <c r="DN87" i="31" s="1"/>
  <c r="CX37" i="35"/>
  <c r="CX37" i="31" s="1"/>
  <c r="AJ101" i="35"/>
  <c r="AJ101" i="31" s="1"/>
  <c r="BQ92" i="35"/>
  <c r="BQ92" i="31" s="1"/>
  <c r="EB89" i="35"/>
  <c r="EB89" i="31" s="1"/>
  <c r="ER87" i="35"/>
  <c r="ER87" i="31" s="1"/>
  <c r="BS63" i="35"/>
  <c r="BS63" i="31" s="1"/>
  <c r="DL63" i="35"/>
  <c r="DL63" i="31" s="1"/>
  <c r="CN74" i="35"/>
  <c r="CN74" i="31" s="1"/>
  <c r="EI32" i="35"/>
  <c r="EI32" i="31" s="1"/>
  <c r="AY84" i="35"/>
  <c r="AY84" i="31" s="1"/>
  <c r="DS97" i="35"/>
  <c r="DS97" i="31" s="1"/>
  <c r="BR83" i="35"/>
  <c r="BR83" i="31" s="1"/>
  <c r="CV39" i="35"/>
  <c r="CV39" i="31" s="1"/>
  <c r="AG86" i="35"/>
  <c r="AG86" i="31" s="1"/>
  <c r="CT91" i="35"/>
  <c r="CT91" i="31" s="1"/>
  <c r="DZ97" i="35"/>
  <c r="DZ97" i="31" s="1"/>
  <c r="AQ93" i="35"/>
  <c r="AQ93" i="31" s="1"/>
  <c r="DP35" i="35"/>
  <c r="DP35" i="31" s="1"/>
  <c r="EQ36" i="35"/>
  <c r="EQ36" i="31" s="1"/>
  <c r="BZ38" i="35"/>
  <c r="BZ38" i="31" s="1"/>
  <c r="BF78" i="35"/>
  <c r="BF78" i="31" s="1"/>
  <c r="BV66" i="35"/>
  <c r="BV66" i="31" s="1"/>
  <c r="EV63" i="35"/>
  <c r="EV63" i="31" s="1"/>
  <c r="BJ75" i="35"/>
  <c r="BJ75" i="31" s="1"/>
  <c r="CL57" i="35"/>
  <c r="CL57" i="31" s="1"/>
  <c r="CT78" i="35"/>
  <c r="CT78" i="31" s="1"/>
  <c r="AQ61" i="35"/>
  <c r="AQ61" i="31" s="1"/>
  <c r="DE34" i="35"/>
  <c r="DE34" i="31" s="1"/>
  <c r="EX103" i="35"/>
  <c r="EX103" i="31" s="1"/>
  <c r="CS100" i="35"/>
  <c r="CS100" i="31" s="1"/>
  <c r="EO82" i="35"/>
  <c r="EO82" i="31" s="1"/>
  <c r="BT108" i="35"/>
  <c r="BT108" i="31" s="1"/>
  <c r="BR72" i="35"/>
  <c r="BR72" i="31" s="1"/>
  <c r="CA64" i="35"/>
  <c r="CA64" i="31" s="1"/>
  <c r="DN66" i="35"/>
  <c r="DN66" i="31" s="1"/>
  <c r="EA62" i="35"/>
  <c r="EA62" i="31" s="1"/>
  <c r="AG80" i="35"/>
  <c r="AG80" i="31" s="1"/>
  <c r="CZ69" i="35"/>
  <c r="CZ69" i="31" s="1"/>
  <c r="BQ32" i="35"/>
  <c r="BQ32" i="31" s="1"/>
  <c r="DB38" i="35"/>
  <c r="DB38" i="31" s="1"/>
  <c r="BF87" i="35"/>
  <c r="BF87" i="31" s="1"/>
  <c r="CA95" i="35"/>
  <c r="CA95" i="31" s="1"/>
  <c r="DP108" i="35"/>
  <c r="DP108" i="31" s="1"/>
  <c r="EV91" i="35"/>
  <c r="EV91" i="31" s="1"/>
  <c r="EM40" i="35"/>
  <c r="EM40" i="31" s="1"/>
  <c r="CQ68" i="35"/>
  <c r="CQ68" i="31" s="1"/>
  <c r="DE68" i="35"/>
  <c r="DE68" i="31" s="1"/>
  <c r="CV69" i="35"/>
  <c r="CV69" i="31" s="1"/>
  <c r="AR33" i="35"/>
  <c r="AR33" i="31" s="1"/>
  <c r="AH98" i="35"/>
  <c r="AH98" i="31" s="1"/>
  <c r="BW82" i="35"/>
  <c r="BW82" i="31" s="1"/>
  <c r="DO107" i="35"/>
  <c r="DO107" i="31" s="1"/>
  <c r="EU93" i="35"/>
  <c r="EU93" i="31" s="1"/>
  <c r="DF64" i="35"/>
  <c r="DF64" i="31" s="1"/>
  <c r="AI64" i="35"/>
  <c r="AI64" i="31" s="1"/>
  <c r="DM71" i="35"/>
  <c r="DM71" i="31" s="1"/>
  <c r="DD79" i="35"/>
  <c r="DD79" i="31" s="1"/>
  <c r="CB32" i="35"/>
  <c r="CB32" i="31" s="1"/>
  <c r="BY100" i="35"/>
  <c r="BY100" i="31" s="1"/>
  <c r="CI104" i="35"/>
  <c r="CI104" i="31" s="1"/>
  <c r="DU93" i="35"/>
  <c r="DU93" i="31" s="1"/>
  <c r="ER24" i="35"/>
  <c r="ER24" i="31" s="1"/>
  <c r="EG76" i="35"/>
  <c r="EG76" i="31" s="1"/>
  <c r="EE64" i="35"/>
  <c r="EE64" i="31" s="1"/>
  <c r="CM83" i="35"/>
  <c r="CM83" i="31" s="1"/>
  <c r="AM100" i="35"/>
  <c r="AM100" i="31" s="1"/>
  <c r="AM60" i="35"/>
  <c r="AM60" i="31" s="1"/>
  <c r="ET103" i="35"/>
  <c r="ET103" i="31" s="1"/>
  <c r="DI68" i="35"/>
  <c r="DI68" i="31" s="1"/>
  <c r="BT38" i="35"/>
  <c r="BT38" i="31" s="1"/>
  <c r="CJ93" i="35"/>
  <c r="CJ93" i="31" s="1"/>
  <c r="BC97" i="35"/>
  <c r="BC97" i="31" s="1"/>
  <c r="DD91" i="35"/>
  <c r="DD91" i="31" s="1"/>
  <c r="CP86" i="35"/>
  <c r="CP86" i="31" s="1"/>
  <c r="BZ24" i="35"/>
  <c r="BZ24" i="31" s="1"/>
  <c r="BZ49" i="34" s="1"/>
  <c r="BU72" i="35"/>
  <c r="BU72" i="31" s="1"/>
  <c r="ER79" i="35"/>
  <c r="ER79" i="31" s="1"/>
  <c r="BP81" i="35"/>
  <c r="BP81" i="31" s="1"/>
  <c r="AF91" i="35"/>
  <c r="AK104" i="35"/>
  <c r="AK104" i="31" s="1"/>
  <c r="CU96" i="35"/>
  <c r="CU96" i="31" s="1"/>
  <c r="EA83" i="35"/>
  <c r="EA83" i="31" s="1"/>
  <c r="BC40" i="35"/>
  <c r="BC40" i="31" s="1"/>
  <c r="AP101" i="35"/>
  <c r="AP101" i="31" s="1"/>
  <c r="AX93" i="35"/>
  <c r="AX93" i="31" s="1"/>
  <c r="DB83" i="35"/>
  <c r="DB83" i="31" s="1"/>
  <c r="AT95" i="35"/>
  <c r="AT95" i="31" s="1"/>
  <c r="DM36" i="35"/>
  <c r="DM36" i="31" s="1"/>
  <c r="AG19" i="35"/>
  <c r="AG19" i="31" s="1"/>
  <c r="DF33" i="35"/>
  <c r="DF33" i="31" s="1"/>
  <c r="ES88" i="35"/>
  <c r="ES88" i="31" s="1"/>
  <c r="CO78" i="35"/>
  <c r="CO78" i="31" s="1"/>
  <c r="BJ81" i="35"/>
  <c r="BJ81" i="31" s="1"/>
  <c r="EV24" i="35"/>
  <c r="EV24" i="31" s="1"/>
  <c r="EV49" i="34" s="1"/>
  <c r="CG37" i="35"/>
  <c r="CG37" i="31" s="1"/>
  <c r="EG36" i="35"/>
  <c r="EG36" i="31" s="1"/>
  <c r="EG91" i="34" s="1"/>
  <c r="DY62" i="35"/>
  <c r="DY62" i="31" s="1"/>
  <c r="DG64" i="35"/>
  <c r="DG64" i="31" s="1"/>
  <c r="BX79" i="35"/>
  <c r="BX79" i="31" s="1"/>
  <c r="EC64" i="35"/>
  <c r="EC64" i="31" s="1"/>
  <c r="DT63" i="35"/>
  <c r="DT63" i="31" s="1"/>
  <c r="DM32" i="35"/>
  <c r="DM32" i="31" s="1"/>
  <c r="AW109" i="35"/>
  <c r="AW109" i="31" s="1"/>
  <c r="DA84" i="35"/>
  <c r="DA84" i="31" s="1"/>
  <c r="EG109" i="35"/>
  <c r="EG109" i="31" s="1"/>
  <c r="CF68" i="35"/>
  <c r="CF68" i="31" s="1"/>
  <c r="EW60" i="35"/>
  <c r="EW60" i="31" s="1"/>
  <c r="EI71" i="35"/>
  <c r="EI71" i="31" s="1"/>
  <c r="DR32" i="35"/>
  <c r="DR32" i="31" s="1"/>
  <c r="AV76" i="35"/>
  <c r="AV76" i="31" s="1"/>
  <c r="AO71" i="35"/>
  <c r="AO71" i="31" s="1"/>
  <c r="DT34" i="35"/>
  <c r="DT34" i="31" s="1"/>
  <c r="BG89" i="35"/>
  <c r="BG89" i="31" s="1"/>
  <c r="BJ103" i="35"/>
  <c r="BJ103" i="31" s="1"/>
  <c r="DH92" i="35"/>
  <c r="DH92" i="31" s="1"/>
  <c r="AV90" i="35"/>
  <c r="AV90" i="31" s="1"/>
  <c r="EE40" i="35"/>
  <c r="EE40" i="31" s="1"/>
  <c r="BZ75" i="35"/>
  <c r="BZ75" i="31" s="1"/>
  <c r="EK76" i="35"/>
  <c r="EK76" i="31" s="1"/>
  <c r="AY74" i="35"/>
  <c r="AY74" i="31" s="1"/>
  <c r="DG35" i="35"/>
  <c r="DG35" i="31" s="1"/>
  <c r="CN87" i="35"/>
  <c r="CN87" i="31" s="1"/>
  <c r="DW106" i="35"/>
  <c r="DW106" i="31" s="1"/>
  <c r="CQ93" i="35"/>
  <c r="CQ93" i="31" s="1"/>
  <c r="EF58" i="35"/>
  <c r="EF58" i="31" s="1"/>
  <c r="CE68" i="35"/>
  <c r="CE68" i="31" s="1"/>
  <c r="ES61" i="35"/>
  <c r="ES61" i="31" s="1"/>
  <c r="EJ63" i="35"/>
  <c r="EJ63" i="31" s="1"/>
  <c r="EO31" i="35"/>
  <c r="EO31" i="31" s="1"/>
  <c r="EO63" i="34" s="1"/>
  <c r="BU105" i="35"/>
  <c r="BU105" i="31" s="1"/>
  <c r="EC83" i="35"/>
  <c r="EC83" i="31" s="1"/>
  <c r="CF101" i="35"/>
  <c r="CF101" i="31" s="1"/>
  <c r="CD71" i="35"/>
  <c r="CD71" i="31" s="1"/>
  <c r="ET36" i="35"/>
  <c r="ET36" i="31" s="1"/>
  <c r="ET91" i="34" s="1"/>
  <c r="BQ101" i="35"/>
  <c r="BQ101" i="31" s="1"/>
  <c r="DL92" i="35"/>
  <c r="DL92" i="31" s="1"/>
  <c r="ER89" i="35"/>
  <c r="ER89" i="31" s="1"/>
  <c r="BS79" i="35"/>
  <c r="BS79" i="31" s="1"/>
  <c r="DU75" i="35"/>
  <c r="DU75" i="31" s="1"/>
  <c r="DL77" i="35"/>
  <c r="DL77" i="31" s="1"/>
  <c r="CN67" i="35"/>
  <c r="CN67" i="31" s="1"/>
  <c r="EI33" i="35"/>
  <c r="EI33" i="31" s="1"/>
  <c r="AI87" i="35"/>
  <c r="AI87" i="31" s="1"/>
  <c r="CG97" i="35"/>
  <c r="CG97" i="31" s="1"/>
  <c r="DS82" i="35"/>
  <c r="DS82" i="31" s="1"/>
  <c r="BR109" i="35"/>
  <c r="BR109" i="31" s="1"/>
  <c r="CV36" i="35"/>
  <c r="CV36" i="31" s="1"/>
  <c r="CL85" i="35"/>
  <c r="CL85" i="31" s="1"/>
  <c r="BO99" i="35"/>
  <c r="BO99" i="31" s="1"/>
  <c r="CT102" i="35"/>
  <c r="CT102" i="31" s="1"/>
  <c r="EP101" i="35"/>
  <c r="EP101" i="31" s="1"/>
  <c r="EN25" i="35"/>
  <c r="EN25" i="31" s="1"/>
  <c r="BM82" i="35"/>
  <c r="BM82" i="31" s="1"/>
  <c r="DF106" i="35"/>
  <c r="DF106" i="31" s="1"/>
  <c r="BO63" i="35"/>
  <c r="BO63" i="31" s="1"/>
  <c r="ED108" i="35"/>
  <c r="ED108" i="31" s="1"/>
  <c r="BZ80" i="35"/>
  <c r="BZ80" i="31" s="1"/>
  <c r="AZ87" i="35"/>
  <c r="AZ87" i="31" s="1"/>
  <c r="CS88" i="35"/>
  <c r="CS88" i="31" s="1"/>
  <c r="DY106" i="35"/>
  <c r="DY106" i="31" s="1"/>
  <c r="EB80" i="35"/>
  <c r="EB80" i="31" s="1"/>
  <c r="AS89" i="35"/>
  <c r="AS89" i="31" s="1"/>
  <c r="CZ92" i="35"/>
  <c r="CZ92" i="31" s="1"/>
  <c r="EF100" i="35"/>
  <c r="EF100" i="31" s="1"/>
  <c r="DW39" i="35"/>
  <c r="DW39" i="31" s="1"/>
  <c r="BL77" i="35"/>
  <c r="BL77" i="31" s="1"/>
  <c r="DE77" i="35"/>
  <c r="DE77" i="31" s="1"/>
  <c r="CV64" i="35"/>
  <c r="CV64" i="31" s="1"/>
  <c r="BK60" i="35"/>
  <c r="BK60" i="31" s="1"/>
  <c r="CY35" i="35"/>
  <c r="CY35" i="31" s="1"/>
  <c r="AR87" i="35"/>
  <c r="AR87" i="31" s="1"/>
  <c r="BW84" i="35"/>
  <c r="BW84" i="31" s="1"/>
  <c r="DO94" i="35"/>
  <c r="DO94" i="31" s="1"/>
  <c r="EU106" i="35"/>
  <c r="EU106" i="31" s="1"/>
  <c r="CY24" i="35"/>
  <c r="CY24" i="31" s="1"/>
  <c r="BI75" i="35"/>
  <c r="BI75" i="31" s="1"/>
  <c r="BN79" i="35"/>
  <c r="BN79" i="31" s="1"/>
  <c r="DM63" i="35"/>
  <c r="DM63" i="31" s="1"/>
  <c r="DK57" i="35"/>
  <c r="DK57" i="31" s="1"/>
  <c r="AO90" i="35"/>
  <c r="AO90" i="31" s="1"/>
  <c r="BD110" i="35"/>
  <c r="BD110" i="31" s="1"/>
  <c r="DE96" i="35"/>
  <c r="DE96" i="31" s="1"/>
  <c r="EK88" i="35"/>
  <c r="EK88" i="31" s="1"/>
  <c r="BY58" i="35"/>
  <c r="BY58" i="31" s="1"/>
  <c r="EE65" i="35"/>
  <c r="EE65" i="31" s="1"/>
  <c r="CM84" i="35"/>
  <c r="CM84" i="31" s="1"/>
  <c r="BS102" i="35"/>
  <c r="BS102" i="31" s="1"/>
  <c r="CX76" i="35"/>
  <c r="CX76" i="31" s="1"/>
  <c r="CX109" i="35"/>
  <c r="CX109" i="31" s="1"/>
  <c r="DI78" i="35"/>
  <c r="DI78" i="31" s="1"/>
  <c r="BE36" i="35"/>
  <c r="BE36" i="31" s="1"/>
  <c r="BE91" i="34" s="1"/>
  <c r="BA82" i="35"/>
  <c r="BA82" i="31" s="1"/>
  <c r="CH85" i="35"/>
  <c r="CH85" i="31" s="1"/>
  <c r="DT86" i="35"/>
  <c r="DT86" i="31" s="1"/>
  <c r="CP96" i="35"/>
  <c r="CP96" i="31" s="1"/>
  <c r="BB57" i="35"/>
  <c r="BB57" i="31" s="1"/>
  <c r="BU69" i="35"/>
  <c r="BU69" i="31" s="1"/>
  <c r="ER57" i="35"/>
  <c r="ER57" i="31" s="1"/>
  <c r="CU34" i="35"/>
  <c r="CU34" i="31" s="1"/>
  <c r="EA100" i="35"/>
  <c r="EA100" i="31" s="1"/>
  <c r="BX101" i="35"/>
  <c r="BX101" i="31" s="1"/>
  <c r="EB24" i="35"/>
  <c r="EB24" i="31" s="1"/>
  <c r="EB49" i="34" s="1"/>
  <c r="BC36" i="35"/>
  <c r="BC36" i="31" s="1"/>
  <c r="BC91" i="34" s="1"/>
  <c r="AP82" i="35"/>
  <c r="AP82" i="31" s="1"/>
  <c r="AX106" i="35"/>
  <c r="AX106" i="31" s="1"/>
  <c r="DB109" i="35"/>
  <c r="DB109" i="31" s="1"/>
  <c r="AT100" i="35"/>
  <c r="AT100" i="31" s="1"/>
  <c r="EC36" i="35"/>
  <c r="EC36" i="31" s="1"/>
  <c r="EC91" i="34" s="1"/>
  <c r="AG46" i="35"/>
  <c r="AG46" i="31" s="1"/>
  <c r="DV32" i="35"/>
  <c r="DV32" i="31" s="1"/>
  <c r="ES85" i="35"/>
  <c r="ES85" i="31" s="1"/>
  <c r="CO76" i="35"/>
  <c r="CO76" i="31" s="1"/>
  <c r="CQ33" i="35"/>
  <c r="CQ33" i="31" s="1"/>
  <c r="CO81" i="35"/>
  <c r="CO81" i="31" s="1"/>
  <c r="EN31" i="35"/>
  <c r="EN31" i="31" s="1"/>
  <c r="AY36" i="35"/>
  <c r="AY36" i="31" s="1"/>
  <c r="AY91" i="34" s="1"/>
  <c r="DS37" i="35"/>
  <c r="DS37" i="31" s="1"/>
  <c r="BN37" i="35"/>
  <c r="BN37" i="31" s="1"/>
  <c r="DA37" i="35"/>
  <c r="DA37" i="31" s="1"/>
  <c r="EW40" i="35"/>
  <c r="EW40" i="31" s="1"/>
  <c r="EJ24" i="35"/>
  <c r="EJ24" i="31" s="1"/>
  <c r="CK75" i="35"/>
  <c r="CK75" i="31" s="1"/>
  <c r="CK62" i="35"/>
  <c r="CK62" i="31" s="1"/>
  <c r="DY67" i="35"/>
  <c r="DY67" i="31" s="1"/>
  <c r="DV75" i="35"/>
  <c r="DV75" i="31" s="1"/>
  <c r="DV67" i="35"/>
  <c r="DV67" i="31" s="1"/>
  <c r="DP59" i="35"/>
  <c r="DP59" i="31" s="1"/>
  <c r="DG60" i="35"/>
  <c r="DG60" i="31" s="1"/>
  <c r="DG65" i="35"/>
  <c r="DG65" i="31" s="1"/>
  <c r="CY62" i="35"/>
  <c r="CY62" i="31" s="1"/>
  <c r="AP61" i="35"/>
  <c r="AP61" i="31" s="1"/>
  <c r="AP64" i="35"/>
  <c r="AP64" i="31" s="1"/>
  <c r="BX73" i="35"/>
  <c r="BX73" i="31" s="1"/>
  <c r="AG67" i="35"/>
  <c r="AG67" i="31" s="1"/>
  <c r="AG78" i="35"/>
  <c r="AG78" i="31" s="1"/>
  <c r="EC57" i="35"/>
  <c r="EC57" i="31" s="1"/>
  <c r="DZ73" i="35"/>
  <c r="DZ73" i="31" s="1"/>
  <c r="DZ66" i="35"/>
  <c r="DZ66" i="31" s="1"/>
  <c r="DT64" i="35"/>
  <c r="DT64" i="31" s="1"/>
  <c r="DW76" i="35"/>
  <c r="DW76" i="31" s="1"/>
  <c r="DW66" i="35"/>
  <c r="DW66" i="31" s="1"/>
  <c r="AM31" i="35"/>
  <c r="AM31" i="31" s="1"/>
  <c r="CW32" i="35"/>
  <c r="CW32" i="31" s="1"/>
  <c r="EC80" i="35"/>
  <c r="EC80" i="31" s="1"/>
  <c r="AF36" i="35"/>
  <c r="CD100" i="35"/>
  <c r="CD100" i="31" s="1"/>
  <c r="CD95" i="35"/>
  <c r="CD95" i="31" s="1"/>
  <c r="AW85" i="35"/>
  <c r="AW85" i="31" s="1"/>
  <c r="AW91" i="35"/>
  <c r="AW91" i="31" s="1"/>
  <c r="CB88" i="35"/>
  <c r="CB88" i="31" s="1"/>
  <c r="DA82" i="35"/>
  <c r="DA82" i="31" s="1"/>
  <c r="DA97" i="35"/>
  <c r="DA97" i="31" s="1"/>
  <c r="DQ101" i="35"/>
  <c r="DQ101" i="31" s="1"/>
  <c r="DQ108" i="35"/>
  <c r="DQ108" i="31" s="1"/>
  <c r="EG102" i="35"/>
  <c r="EG102" i="31" s="1"/>
  <c r="EG94" i="35"/>
  <c r="EG94" i="31" s="1"/>
  <c r="EW86" i="35"/>
  <c r="EW86" i="31" s="1"/>
  <c r="EW83" i="35"/>
  <c r="EW83" i="31" s="1"/>
  <c r="BA70" i="35"/>
  <c r="BA70" i="31" s="1"/>
  <c r="BA79" i="35"/>
  <c r="BA79" i="31" s="1"/>
  <c r="CF63" i="35"/>
  <c r="CF63" i="31" s="1"/>
  <c r="AW69" i="35"/>
  <c r="AW69" i="31" s="1"/>
  <c r="AW63" i="35"/>
  <c r="AW63" i="31" s="1"/>
  <c r="EW72" i="35"/>
  <c r="EW72" i="31" s="1"/>
  <c r="ET63" i="35"/>
  <c r="ET63" i="31" s="1"/>
  <c r="ET64" i="35"/>
  <c r="ET64" i="31" s="1"/>
  <c r="EN69" i="35"/>
  <c r="EN69" i="31" s="1"/>
  <c r="EX63" i="35"/>
  <c r="EX63" i="31" s="1"/>
  <c r="EX67" i="35"/>
  <c r="EX67" i="31" s="1"/>
  <c r="EI63" i="35"/>
  <c r="EI63" i="31" s="1"/>
  <c r="AZ80" i="35"/>
  <c r="AZ80" i="31" s="1"/>
  <c r="CC35" i="35"/>
  <c r="CC35" i="31" s="1"/>
  <c r="DR81" i="35"/>
  <c r="DR81" i="31" s="1"/>
  <c r="CK84" i="35"/>
  <c r="CK84" i="31" s="1"/>
  <c r="AV60" i="35"/>
  <c r="AV60" i="31" s="1"/>
  <c r="AV67" i="35"/>
  <c r="AV67" i="31" s="1"/>
  <c r="EO79" i="35"/>
  <c r="EO79" i="31" s="1"/>
  <c r="AO61" i="35"/>
  <c r="AO61" i="31" s="1"/>
  <c r="AO66" i="35"/>
  <c r="AO66" i="31" s="1"/>
  <c r="CB66" i="35"/>
  <c r="CB66" i="31" s="1"/>
  <c r="BB81" i="35"/>
  <c r="BB81" i="31" s="1"/>
  <c r="BC34" i="35"/>
  <c r="BC34" i="31" s="1"/>
  <c r="DD81" i="35"/>
  <c r="DD81" i="31" s="1"/>
  <c r="AG39" i="35"/>
  <c r="AG39" i="31" s="1"/>
  <c r="DJ38" i="35"/>
  <c r="DJ38" i="31" s="1"/>
  <c r="AV39" i="35"/>
  <c r="AV39" i="31" s="1"/>
  <c r="BG106" i="35"/>
  <c r="BG106" i="31" s="1"/>
  <c r="BG97" i="35"/>
  <c r="BG97" i="31" s="1"/>
  <c r="CE101" i="35"/>
  <c r="CE101" i="31" s="1"/>
  <c r="BJ82" i="35"/>
  <c r="BJ82" i="31" s="1"/>
  <c r="BJ92" i="35"/>
  <c r="BJ92" i="31" s="1"/>
  <c r="CO85" i="35"/>
  <c r="CO85" i="31" s="1"/>
  <c r="CO108" i="35"/>
  <c r="CO108" i="31" s="1"/>
  <c r="DH101" i="35"/>
  <c r="DH101" i="31" s="1"/>
  <c r="DH98" i="35"/>
  <c r="DH98" i="31" s="1"/>
  <c r="DX99" i="35"/>
  <c r="DX99" i="31" s="1"/>
  <c r="DX98" i="35"/>
  <c r="DX98" i="31" s="1"/>
  <c r="EN102" i="35"/>
  <c r="EN102" i="31" s="1"/>
  <c r="EN87" i="35"/>
  <c r="EN87" i="31" s="1"/>
  <c r="AV85" i="35"/>
  <c r="AV85" i="31" s="1"/>
  <c r="DO58" i="35"/>
  <c r="DO58" i="31" s="1"/>
  <c r="DO74" i="35"/>
  <c r="DO74" i="31" s="1"/>
  <c r="BW40" i="35"/>
  <c r="BW40" i="31" s="1"/>
  <c r="EU36" i="35"/>
  <c r="EU36" i="31" s="1"/>
  <c r="AU24" i="35"/>
  <c r="AU24" i="31" s="1"/>
  <c r="AU57" i="35"/>
  <c r="AU57" i="31" s="1"/>
  <c r="BZ78" i="35"/>
  <c r="BZ78" i="31" s="1"/>
  <c r="BZ70" i="35"/>
  <c r="BZ70" i="31" s="1"/>
  <c r="CC59" i="35"/>
  <c r="CC59" i="31" s="1"/>
  <c r="EK64" i="35"/>
  <c r="EK64" i="31" s="1"/>
  <c r="EK71" i="35"/>
  <c r="EK71" i="31" s="1"/>
  <c r="EH68" i="35"/>
  <c r="EH68" i="31" s="1"/>
  <c r="EB60" i="35"/>
  <c r="EB60" i="31" s="1"/>
  <c r="EB62" i="35"/>
  <c r="EB62" i="31" s="1"/>
  <c r="AY79" i="35"/>
  <c r="AY79" i="31" s="1"/>
  <c r="EU58" i="35"/>
  <c r="EU58" i="31" s="1"/>
  <c r="EU70" i="35"/>
  <c r="EU70" i="31" s="1"/>
  <c r="CP80" i="35"/>
  <c r="CP80" i="31" s="1"/>
  <c r="CN81" i="35"/>
  <c r="CN81" i="31" s="1"/>
  <c r="EM31" i="35"/>
  <c r="EM31" i="31" s="1"/>
  <c r="BZ98" i="35"/>
  <c r="BZ98" i="31" s="1"/>
  <c r="BZ102" i="35"/>
  <c r="BZ102" i="31" s="1"/>
  <c r="BI87" i="35"/>
  <c r="BI87" i="31" s="1"/>
  <c r="CN106" i="35"/>
  <c r="CN106" i="31" s="1"/>
  <c r="CN110" i="35"/>
  <c r="CN110" i="31" s="1"/>
  <c r="DG85" i="35"/>
  <c r="DG85" i="31" s="1"/>
  <c r="DG90" i="35"/>
  <c r="DG90" i="31" s="1"/>
  <c r="DW83" i="35"/>
  <c r="DW83" i="31" s="1"/>
  <c r="DW90" i="35"/>
  <c r="DW90" i="31" s="1"/>
  <c r="EM89" i="35"/>
  <c r="EM89" i="31" s="1"/>
  <c r="EM103" i="35"/>
  <c r="EM103" i="31" s="1"/>
  <c r="CQ91" i="35"/>
  <c r="CQ91" i="31" s="1"/>
  <c r="AR62" i="35"/>
  <c r="AR62" i="31" s="1"/>
  <c r="EF76" i="35"/>
  <c r="EF76" i="31" s="1"/>
  <c r="EF70" i="35"/>
  <c r="EF70" i="31" s="1"/>
  <c r="CI60" i="35"/>
  <c r="CI60" i="31" s="1"/>
  <c r="AZ61" i="35"/>
  <c r="AZ61" i="31" s="1"/>
  <c r="AZ58" i="35"/>
  <c r="AZ58" i="31" s="1"/>
  <c r="CE76" i="35"/>
  <c r="CE76" i="31" s="1"/>
  <c r="BP60" i="35"/>
  <c r="BP60" i="31" s="1"/>
  <c r="BP59" i="35"/>
  <c r="BP59" i="31" s="1"/>
  <c r="ES65" i="35"/>
  <c r="ES65" i="31" s="1"/>
  <c r="EP57" i="35"/>
  <c r="EP57" i="31" s="1"/>
  <c r="EP61" i="35"/>
  <c r="EP61" i="31" s="1"/>
  <c r="EJ66" i="35"/>
  <c r="EJ66" i="31" s="1"/>
  <c r="DC71" i="35"/>
  <c r="DC71" i="31" s="1"/>
  <c r="DC64" i="35"/>
  <c r="DC64" i="31" s="1"/>
  <c r="BM81" i="35"/>
  <c r="BM81" i="31" s="1"/>
  <c r="BK35" i="35"/>
  <c r="BK35" i="31" s="1"/>
  <c r="DY31" i="35"/>
  <c r="DY31" i="31" s="1"/>
  <c r="BH108" i="35"/>
  <c r="BH108" i="31" s="1"/>
  <c r="BH98" i="35"/>
  <c r="BH98" i="31" s="1"/>
  <c r="BU87" i="35"/>
  <c r="BU87" i="31" s="1"/>
  <c r="BU83" i="35"/>
  <c r="BU83" i="31" s="1"/>
  <c r="CW88" i="35"/>
  <c r="CW88" i="31" s="1"/>
  <c r="EC82" i="35"/>
  <c r="EC82" i="31" s="1"/>
  <c r="EC103" i="35"/>
  <c r="EC103" i="31" s="1"/>
  <c r="DF25" i="35"/>
  <c r="DF25" i="31" s="1"/>
  <c r="DA67" i="35"/>
  <c r="DA67" i="31" s="1"/>
  <c r="EF36" i="35"/>
  <c r="EF36" i="31" s="1"/>
  <c r="EF91" i="34" s="1"/>
  <c r="CF97" i="35"/>
  <c r="CF97" i="31" s="1"/>
  <c r="CF94" i="35"/>
  <c r="CF94" i="31" s="1"/>
  <c r="DN88" i="35"/>
  <c r="DN88" i="31" s="1"/>
  <c r="CD56" i="35"/>
  <c r="CD56" i="31" s="1"/>
  <c r="CD66" i="35"/>
  <c r="CD66" i="31" s="1"/>
  <c r="EL65" i="35"/>
  <c r="EL65" i="31" s="1"/>
  <c r="AQ38" i="35"/>
  <c r="AQ38" i="31" s="1"/>
  <c r="DN39" i="35"/>
  <c r="DN39" i="31" s="1"/>
  <c r="BF38" i="35"/>
  <c r="BF38" i="31" s="1"/>
  <c r="AJ86" i="35"/>
  <c r="AJ86" i="31" s="1"/>
  <c r="AJ97" i="35"/>
  <c r="AJ97" i="31" s="1"/>
  <c r="AL89" i="35"/>
  <c r="AL89" i="31" s="1"/>
  <c r="BQ82" i="35"/>
  <c r="BQ82" i="31" s="1"/>
  <c r="BQ94" i="35"/>
  <c r="BQ94" i="31" s="1"/>
  <c r="CV89" i="35"/>
  <c r="CV89" i="31" s="1"/>
  <c r="CV86" i="35"/>
  <c r="CV86" i="31" s="1"/>
  <c r="DL106" i="35"/>
  <c r="DL106" i="31" s="1"/>
  <c r="DL108" i="35"/>
  <c r="DL108" i="31" s="1"/>
  <c r="EB84" i="35"/>
  <c r="EB84" i="31" s="1"/>
  <c r="EB98" i="35"/>
  <c r="EB98" i="31" s="1"/>
  <c r="ER102" i="35"/>
  <c r="ER102" i="31" s="1"/>
  <c r="ER88" i="35"/>
  <c r="ER88" i="31" s="1"/>
  <c r="BN103" i="35"/>
  <c r="BN103" i="31" s="1"/>
  <c r="AN71" i="35"/>
  <c r="AN71" i="31" s="1"/>
  <c r="AN72" i="35"/>
  <c r="AN72" i="31" s="1"/>
  <c r="BS59" i="35"/>
  <c r="BS59" i="31" s="1"/>
  <c r="BD71" i="35"/>
  <c r="BD71" i="31" s="1"/>
  <c r="BD72" i="35"/>
  <c r="BD72" i="31" s="1"/>
  <c r="DU72" i="35"/>
  <c r="DU72" i="31" s="1"/>
  <c r="DR78" i="35"/>
  <c r="DR78" i="31" s="1"/>
  <c r="DR64" i="35"/>
  <c r="DR64" i="31" s="1"/>
  <c r="DL61" i="35"/>
  <c r="DL61" i="31" s="1"/>
  <c r="EQ70" i="35"/>
  <c r="EQ70" i="31" s="1"/>
  <c r="EQ74" i="35"/>
  <c r="EQ74" i="31" s="1"/>
  <c r="CN73" i="35"/>
  <c r="CN73" i="31" s="1"/>
  <c r="CF31" i="35"/>
  <c r="CF31" i="31" s="1"/>
  <c r="CF63" i="34" s="1"/>
  <c r="CG32" i="35"/>
  <c r="CG32" i="31" s="1"/>
  <c r="DS33" i="35"/>
  <c r="DS33" i="31" s="1"/>
  <c r="EX32" i="35"/>
  <c r="EX32" i="31" s="1"/>
  <c r="AI85" i="35"/>
  <c r="AI85" i="31" s="1"/>
  <c r="AY82" i="35"/>
  <c r="AY82" i="31" s="1"/>
  <c r="AY91" i="35"/>
  <c r="AY91" i="31" s="1"/>
  <c r="CG107" i="35"/>
  <c r="CG107" i="31" s="1"/>
  <c r="CG84" i="35"/>
  <c r="CG84" i="31" s="1"/>
  <c r="DC109" i="35"/>
  <c r="DC109" i="31" s="1"/>
  <c r="DC93" i="35"/>
  <c r="DC93" i="31" s="1"/>
  <c r="DS96" i="35"/>
  <c r="DS96" i="31" s="1"/>
  <c r="DS105" i="35"/>
  <c r="DS105" i="31" s="1"/>
  <c r="EI95" i="35"/>
  <c r="EI95" i="31" s="1"/>
  <c r="EI87" i="35"/>
  <c r="EI87" i="31" s="1"/>
  <c r="BR104" i="35"/>
  <c r="BR104" i="31" s="1"/>
  <c r="DI24" i="35"/>
  <c r="DI24" i="31" s="1"/>
  <c r="CV37" i="35"/>
  <c r="CV37" i="31" s="1"/>
  <c r="ER38" i="35"/>
  <c r="ER38" i="31" s="1"/>
  <c r="CL101" i="35"/>
  <c r="CL101" i="31" s="1"/>
  <c r="CL105" i="35"/>
  <c r="CL105" i="31" s="1"/>
  <c r="AG102" i="35"/>
  <c r="AG102" i="31" s="1"/>
  <c r="AG101" i="35"/>
  <c r="AG101" i="31" s="1"/>
  <c r="BO93" i="35"/>
  <c r="BO93" i="31" s="1"/>
  <c r="BO85" i="35"/>
  <c r="BO85" i="31" s="1"/>
  <c r="CT109" i="35"/>
  <c r="CT109" i="31" s="1"/>
  <c r="CT93" i="35"/>
  <c r="CT93" i="31" s="1"/>
  <c r="DJ107" i="35"/>
  <c r="DJ107" i="31" s="1"/>
  <c r="DZ90" i="35"/>
  <c r="DZ90" i="31" s="1"/>
  <c r="DZ106" i="35"/>
  <c r="DZ106" i="31" s="1"/>
  <c r="EP105" i="35"/>
  <c r="EP105" i="31" s="1"/>
  <c r="EP88" i="35"/>
  <c r="EP88" i="31" s="1"/>
  <c r="CR101" i="35"/>
  <c r="CR101" i="31" s="1"/>
  <c r="CR99" i="35"/>
  <c r="CR99" i="31" s="1"/>
  <c r="CI36" i="35"/>
  <c r="CI36" i="31" s="1"/>
  <c r="CI91" i="34" s="1"/>
  <c r="EK38" i="35"/>
  <c r="EK38" i="31" s="1"/>
  <c r="AP31" i="35"/>
  <c r="AP31" i="31" s="1"/>
  <c r="AQ35" i="35"/>
  <c r="AQ35" i="31" s="1"/>
  <c r="CX81" i="35"/>
  <c r="CX81" i="31" s="1"/>
  <c r="ED33" i="35"/>
  <c r="ED33" i="31" s="1"/>
  <c r="EM24" i="35"/>
  <c r="EM24" i="31" s="1"/>
  <c r="EM49" i="34" s="1"/>
  <c r="AT68" i="35"/>
  <c r="AT68" i="31" s="1"/>
  <c r="AT77" i="35"/>
  <c r="AT77" i="31" s="1"/>
  <c r="BE58" i="35"/>
  <c r="BE58" i="31" s="1"/>
  <c r="ED59" i="35"/>
  <c r="ED59" i="31" s="1"/>
  <c r="ED64" i="35"/>
  <c r="ED64" i="31" s="1"/>
  <c r="EM58" i="35"/>
  <c r="EM58" i="31" s="1"/>
  <c r="EN39" i="35"/>
  <c r="EN39" i="31" s="1"/>
  <c r="BM83" i="35"/>
  <c r="BM83" i="31" s="1"/>
  <c r="BM89" i="35"/>
  <c r="BM89" i="31" s="1"/>
  <c r="BE110" i="35"/>
  <c r="BE110" i="31" s="1"/>
  <c r="BE87" i="35"/>
  <c r="BE87" i="31" s="1"/>
  <c r="DF85" i="35"/>
  <c r="DF85" i="31" s="1"/>
  <c r="EL104" i="35"/>
  <c r="EL104" i="31" s="1"/>
  <c r="EL108" i="35"/>
  <c r="EL108" i="31" s="1"/>
  <c r="BH63" i="35"/>
  <c r="BH63" i="31" s="1"/>
  <c r="BH66" i="35"/>
  <c r="BH66" i="31" s="1"/>
  <c r="BO79" i="35"/>
  <c r="BO79" i="31" s="1"/>
  <c r="EV36" i="35"/>
  <c r="EV36" i="31" s="1"/>
  <c r="EV91" i="34" s="1"/>
  <c r="AQ85" i="35"/>
  <c r="AQ85" i="31" s="1"/>
  <c r="AQ97" i="35"/>
  <c r="AQ97" i="31" s="1"/>
  <c r="ED97" i="35"/>
  <c r="ED97" i="31" s="1"/>
  <c r="BL107" i="35"/>
  <c r="BL107" i="31" s="1"/>
  <c r="BL105" i="35"/>
  <c r="BL105" i="31" s="1"/>
  <c r="AU32" i="35"/>
  <c r="AU32" i="31" s="1"/>
  <c r="AS34" i="35"/>
  <c r="AS34" i="31" s="1"/>
  <c r="DP81" i="35"/>
  <c r="DP81" i="31" s="1"/>
  <c r="EV32" i="35"/>
  <c r="EV32" i="31" s="1"/>
  <c r="DG25" i="35"/>
  <c r="DG25" i="31" s="1"/>
  <c r="CU39" i="35"/>
  <c r="CU39" i="31" s="1"/>
  <c r="EQ40" i="35"/>
  <c r="EQ40" i="31" s="1"/>
  <c r="CS40" i="35"/>
  <c r="CS40" i="31" s="1"/>
  <c r="EO37" i="35"/>
  <c r="EO37" i="31" s="1"/>
  <c r="DD24" i="35"/>
  <c r="DD24" i="31" s="1"/>
  <c r="DN24" i="35"/>
  <c r="DN24" i="31" s="1"/>
  <c r="DN49" i="34" s="1"/>
  <c r="BN24" i="35"/>
  <c r="BN24" i="31" s="1"/>
  <c r="BF79" i="35"/>
  <c r="BF79" i="31" s="1"/>
  <c r="CS64" i="35"/>
  <c r="CS64" i="31" s="1"/>
  <c r="CS67" i="35"/>
  <c r="CS67" i="31" s="1"/>
  <c r="BV77" i="35"/>
  <c r="BV77" i="31" s="1"/>
  <c r="AS70" i="35"/>
  <c r="AS70" i="31" s="1"/>
  <c r="AS76" i="35"/>
  <c r="AS76" i="31" s="1"/>
  <c r="EV62" i="35"/>
  <c r="EV62" i="31" s="1"/>
  <c r="BJ68" i="35"/>
  <c r="BJ68" i="31" s="1"/>
  <c r="BJ77" i="35"/>
  <c r="BJ77" i="31" s="1"/>
  <c r="BG65" i="35"/>
  <c r="BG65" i="31" s="1"/>
  <c r="CL59" i="35"/>
  <c r="CL59" i="31" s="1"/>
  <c r="CL73" i="35"/>
  <c r="CL73" i="31" s="1"/>
  <c r="CW67" i="35"/>
  <c r="CW67" i="31" s="1"/>
  <c r="CT73" i="35"/>
  <c r="CT73" i="31" s="1"/>
  <c r="CT79" i="35"/>
  <c r="CT79" i="31" s="1"/>
  <c r="BQ75" i="35"/>
  <c r="BQ75" i="31" s="1"/>
  <c r="AQ59" i="35"/>
  <c r="AQ59" i="31" s="1"/>
  <c r="AQ67" i="35"/>
  <c r="AQ67" i="31" s="1"/>
  <c r="CH71" i="35"/>
  <c r="CH71" i="31" s="1"/>
  <c r="BF34" i="35"/>
  <c r="BF34" i="31" s="1"/>
  <c r="BD81" i="35"/>
  <c r="BD81" i="31" s="1"/>
  <c r="DU32" i="35"/>
  <c r="DU32" i="31" s="1"/>
  <c r="AZ82" i="35"/>
  <c r="AZ82" i="31" s="1"/>
  <c r="AZ103" i="35"/>
  <c r="AZ103" i="31" s="1"/>
  <c r="EX107" i="35"/>
  <c r="EX107" i="31" s="1"/>
  <c r="EX100" i="35"/>
  <c r="EX100" i="31" s="1"/>
  <c r="BK84" i="35"/>
  <c r="BK84" i="31" s="1"/>
  <c r="BK90" i="35"/>
  <c r="BK90" i="31" s="1"/>
  <c r="CS86" i="35"/>
  <c r="CS86" i="31" s="1"/>
  <c r="CS85" i="35"/>
  <c r="CS85" i="31" s="1"/>
  <c r="DI97" i="35"/>
  <c r="DI97" i="31" s="1"/>
  <c r="DI84" i="35"/>
  <c r="DI84" i="31" s="1"/>
  <c r="DY107" i="35"/>
  <c r="DY107" i="31" s="1"/>
  <c r="EO105" i="35"/>
  <c r="EO105" i="31" s="1"/>
  <c r="EO95" i="35"/>
  <c r="EO95" i="31" s="1"/>
  <c r="BT91" i="35"/>
  <c r="BT91" i="31" s="1"/>
  <c r="BT110" i="35"/>
  <c r="BT110" i="31" s="1"/>
  <c r="AR25" i="35"/>
  <c r="AR25" i="31" s="1"/>
  <c r="AJ73" i="35"/>
  <c r="AJ73" i="31" s="1"/>
  <c r="BR66" i="35"/>
  <c r="BR66" i="31" s="1"/>
  <c r="BR73" i="35"/>
  <c r="BR73" i="31" s="1"/>
  <c r="CA79" i="35"/>
  <c r="CA79" i="31" s="1"/>
  <c r="DQ57" i="35"/>
  <c r="DQ57" i="31" s="1"/>
  <c r="DQ73" i="35"/>
  <c r="DQ73" i="31" s="1"/>
  <c r="DN79" i="35"/>
  <c r="DN79" i="31" s="1"/>
  <c r="DH62" i="35"/>
  <c r="DH62" i="31" s="1"/>
  <c r="DH72" i="35"/>
  <c r="DH72" i="31" s="1"/>
  <c r="EA71" i="35"/>
  <c r="EA71" i="31" s="1"/>
  <c r="BW77" i="35"/>
  <c r="BW77" i="31" s="1"/>
  <c r="BW73" i="35"/>
  <c r="BW73" i="31" s="1"/>
  <c r="AG35" i="35"/>
  <c r="AG35" i="31" s="1"/>
  <c r="CT33" i="35"/>
  <c r="CT33" i="31" s="1"/>
  <c r="DZ32" i="35"/>
  <c r="DZ32" i="31" s="1"/>
  <c r="ES25" i="35"/>
  <c r="ES25" i="31" s="1"/>
  <c r="CR58" i="35"/>
  <c r="CR58" i="31" s="1"/>
  <c r="CZ74" i="35"/>
  <c r="CZ74" i="31" s="1"/>
  <c r="CZ68" i="35"/>
  <c r="CZ68" i="31" s="1"/>
  <c r="BT59" i="35"/>
  <c r="BT59" i="31" s="1"/>
  <c r="AN80" i="35"/>
  <c r="AN80" i="31" s="1"/>
  <c r="BQ31" i="35"/>
  <c r="BQ31" i="31" s="1"/>
  <c r="DL32" i="35"/>
  <c r="DL32" i="31" s="1"/>
  <c r="ER33" i="35"/>
  <c r="ER33" i="31" s="1"/>
  <c r="DB37" i="35"/>
  <c r="DB37" i="31" s="1"/>
  <c r="AH40" i="35"/>
  <c r="AH40" i="31" s="1"/>
  <c r="BF101" i="35"/>
  <c r="BF101" i="31" s="1"/>
  <c r="BF95" i="35"/>
  <c r="BF95" i="31" s="1"/>
  <c r="AS99" i="35"/>
  <c r="AS99" i="31" s="1"/>
  <c r="AS97" i="35"/>
  <c r="AS97" i="31" s="1"/>
  <c r="CA89" i="35"/>
  <c r="CA89" i="31" s="1"/>
  <c r="CA109" i="35"/>
  <c r="CA109" i="31" s="1"/>
  <c r="CZ86" i="35"/>
  <c r="CZ86" i="31" s="1"/>
  <c r="CZ88" i="35"/>
  <c r="CZ88" i="31" s="1"/>
  <c r="DP90" i="35"/>
  <c r="DP90" i="31" s="1"/>
  <c r="EF85" i="35"/>
  <c r="EF85" i="31" s="1"/>
  <c r="EF107" i="35"/>
  <c r="EF107" i="31" s="1"/>
  <c r="EV105" i="35"/>
  <c r="EV105" i="31" s="1"/>
  <c r="EV110" i="35"/>
  <c r="EV110" i="31" s="1"/>
  <c r="CN40" i="35"/>
  <c r="CN40" i="31" s="1"/>
  <c r="EM39" i="35"/>
  <c r="EM39" i="31" s="1"/>
  <c r="BL73" i="35"/>
  <c r="BL73" i="31" s="1"/>
  <c r="CQ70" i="35"/>
  <c r="CQ70" i="31" s="1"/>
  <c r="CQ71" i="35"/>
  <c r="CQ71" i="31" s="1"/>
  <c r="DE70" i="35"/>
  <c r="DE70" i="31" s="1"/>
  <c r="DB70" i="35"/>
  <c r="DB70" i="31" s="1"/>
  <c r="DB62" i="35"/>
  <c r="DB62" i="31" s="1"/>
  <c r="CV65" i="35"/>
  <c r="CV65" i="31" s="1"/>
  <c r="CM71" i="35"/>
  <c r="CM71" i="31" s="1"/>
  <c r="CM64" i="35"/>
  <c r="CM64" i="31" s="1"/>
  <c r="BK61" i="35"/>
  <c r="BK61" i="31" s="1"/>
  <c r="AT81" i="35"/>
  <c r="AT81" i="31" s="1"/>
  <c r="AR81" i="35"/>
  <c r="AR81" i="31" s="1"/>
  <c r="CY33" i="35"/>
  <c r="CY33" i="31" s="1"/>
  <c r="EU31" i="35"/>
  <c r="EU31" i="31" s="1"/>
  <c r="AH88" i="35"/>
  <c r="AH88" i="31" s="1"/>
  <c r="AH99" i="35"/>
  <c r="AH99" i="31" s="1"/>
  <c r="AR86" i="35"/>
  <c r="AR86" i="31" s="1"/>
  <c r="AR92" i="35"/>
  <c r="AR92" i="31" s="1"/>
  <c r="BW83" i="35"/>
  <c r="BW83" i="31" s="1"/>
  <c r="CY98" i="35"/>
  <c r="CY98" i="31" s="1"/>
  <c r="CY83" i="35"/>
  <c r="CY83" i="31" s="1"/>
  <c r="DO84" i="35"/>
  <c r="DO84" i="31" s="1"/>
  <c r="DO104" i="35"/>
  <c r="DO104" i="31" s="1"/>
  <c r="EE89" i="35"/>
  <c r="EE89" i="31" s="1"/>
  <c r="EE95" i="35"/>
  <c r="EE95" i="31" s="1"/>
  <c r="EU105" i="35"/>
  <c r="EU105" i="31" s="1"/>
  <c r="EU97" i="35"/>
  <c r="EU97" i="31" s="1"/>
  <c r="CY25" i="35"/>
  <c r="CY25" i="31" s="1"/>
  <c r="BM73" i="35"/>
  <c r="BM73" i="31" s="1"/>
  <c r="DF77" i="35"/>
  <c r="DF77" i="31" s="1"/>
  <c r="DF67" i="35"/>
  <c r="DF67" i="31" s="1"/>
  <c r="CU59" i="35"/>
  <c r="CU59" i="31" s="1"/>
  <c r="BI64" i="35"/>
  <c r="BI64" i="31" s="1"/>
  <c r="BI76" i="35"/>
  <c r="BI76" i="31" s="1"/>
  <c r="AI74" i="35"/>
  <c r="AI74" i="31" s="1"/>
  <c r="BN73" i="35"/>
  <c r="BN73" i="31" s="1"/>
  <c r="BN75" i="35"/>
  <c r="BN75" i="31" s="1"/>
  <c r="BC79" i="35"/>
  <c r="BC79" i="31" s="1"/>
  <c r="DM69" i="35"/>
  <c r="DM69" i="31" s="1"/>
  <c r="DM74" i="35"/>
  <c r="DM74" i="31" s="1"/>
  <c r="DJ76" i="35"/>
  <c r="DJ76" i="31" s="1"/>
  <c r="DD76" i="35"/>
  <c r="DD76" i="31" s="1"/>
  <c r="DD68" i="35"/>
  <c r="DD68" i="31" s="1"/>
  <c r="DK79" i="35"/>
  <c r="DK79" i="31" s="1"/>
  <c r="AV80" i="35"/>
  <c r="AV80" i="31" s="1"/>
  <c r="CB31" i="35"/>
  <c r="CB31" i="31" s="1"/>
  <c r="DQ33" i="35"/>
  <c r="DQ33" i="31" s="1"/>
  <c r="EW80" i="35"/>
  <c r="EW80" i="31" s="1"/>
  <c r="AO110" i="35"/>
  <c r="AO110" i="31" s="1"/>
  <c r="AO83" i="35"/>
  <c r="AO83" i="31" s="1"/>
  <c r="BY103" i="35"/>
  <c r="BY103" i="31" s="1"/>
  <c r="BD82" i="35"/>
  <c r="BD82" i="31" s="1"/>
  <c r="BD84" i="35"/>
  <c r="BD84" i="31" s="1"/>
  <c r="CI94" i="35"/>
  <c r="CI94" i="31" s="1"/>
  <c r="CI88" i="35"/>
  <c r="CI88" i="31" s="1"/>
  <c r="DE102" i="35"/>
  <c r="DE102" i="31" s="1"/>
  <c r="DE101" i="35"/>
  <c r="DE101" i="31" s="1"/>
  <c r="DU99" i="35"/>
  <c r="DU99" i="31" s="1"/>
  <c r="DU92" i="35"/>
  <c r="DU92" i="31" s="1"/>
  <c r="EK103" i="35"/>
  <c r="EK103" i="31" s="1"/>
  <c r="EK93" i="35"/>
  <c r="EK93" i="31" s="1"/>
  <c r="AU103" i="35"/>
  <c r="AU103" i="31" s="1"/>
  <c r="BY77" i="35"/>
  <c r="BY77" i="31" s="1"/>
  <c r="EG65" i="35"/>
  <c r="EG65" i="31" s="1"/>
  <c r="EG60" i="35"/>
  <c r="EG60" i="31" s="1"/>
  <c r="DX70" i="35"/>
  <c r="DX70" i="31" s="1"/>
  <c r="EE78" i="35"/>
  <c r="EE78" i="31" s="1"/>
  <c r="EE77" i="35"/>
  <c r="EE77" i="31" s="1"/>
  <c r="AT36" i="35"/>
  <c r="AT36" i="31" s="1"/>
  <c r="AT91" i="34" s="1"/>
  <c r="BB104" i="35"/>
  <c r="BB104" i="31" s="1"/>
  <c r="BB85" i="35"/>
  <c r="BB85" i="31" s="1"/>
  <c r="CM85" i="35"/>
  <c r="CM85" i="31" s="1"/>
  <c r="DV86" i="35"/>
  <c r="DV86" i="31" s="1"/>
  <c r="DV99" i="35"/>
  <c r="DV99" i="31" s="1"/>
  <c r="BS107" i="35"/>
  <c r="BS107" i="31" s="1"/>
  <c r="BS104" i="35"/>
  <c r="BS104" i="31" s="1"/>
  <c r="AM91" i="35"/>
  <c r="AM91" i="31" s="1"/>
  <c r="AM86" i="35"/>
  <c r="AM86" i="31" s="1"/>
  <c r="CX56" i="35"/>
  <c r="CX56" i="31" s="1"/>
  <c r="CX79" i="35"/>
  <c r="CX79" i="31" s="1"/>
  <c r="AM78" i="35"/>
  <c r="AM78" i="31" s="1"/>
  <c r="DP36" i="35"/>
  <c r="DP36" i="31" s="1"/>
  <c r="DP91" i="34" s="1"/>
  <c r="CX103" i="35"/>
  <c r="CX103" i="31" s="1"/>
  <c r="CX92" i="35"/>
  <c r="CX92" i="31" s="1"/>
  <c r="ET83" i="35"/>
  <c r="ET83" i="31" s="1"/>
  <c r="ET105" i="35"/>
  <c r="ET105" i="31" s="1"/>
  <c r="AH76" i="35"/>
  <c r="AH76" i="31" s="1"/>
  <c r="DI77" i="35"/>
  <c r="DI77" i="31" s="1"/>
  <c r="DI76" i="35"/>
  <c r="DI76" i="31" s="1"/>
  <c r="DS64" i="35"/>
  <c r="DS64" i="31" s="1"/>
  <c r="CM36" i="35"/>
  <c r="CM36" i="31" s="1"/>
  <c r="CM91" i="34" s="1"/>
  <c r="EL39" i="35"/>
  <c r="EL39" i="31" s="1"/>
  <c r="CJ106" i="35"/>
  <c r="CJ106" i="31" s="1"/>
  <c r="CJ108" i="35"/>
  <c r="CJ108" i="31" s="1"/>
  <c r="BA102" i="35"/>
  <c r="BA102" i="31" s="1"/>
  <c r="BA94" i="35"/>
  <c r="BA94" i="31" s="1"/>
  <c r="BC92" i="35"/>
  <c r="BC92" i="31" s="1"/>
  <c r="BC90" i="35"/>
  <c r="BC90" i="31" s="1"/>
  <c r="CH83" i="35"/>
  <c r="CH83" i="31" s="1"/>
  <c r="CH100" i="35"/>
  <c r="CH100" i="31" s="1"/>
  <c r="DD90" i="35"/>
  <c r="DD90" i="31" s="1"/>
  <c r="DT106" i="35"/>
  <c r="DT106" i="31" s="1"/>
  <c r="DT95" i="35"/>
  <c r="DT95" i="31" s="1"/>
  <c r="EJ107" i="35"/>
  <c r="EJ107" i="31" s="1"/>
  <c r="EJ105" i="35"/>
  <c r="EJ105" i="31" s="1"/>
  <c r="CP84" i="35"/>
  <c r="CP84" i="31" s="1"/>
  <c r="CP109" i="35"/>
  <c r="CP109" i="31" s="1"/>
  <c r="CG57" i="35"/>
  <c r="CG57" i="31" s="1"/>
  <c r="CN24" i="35"/>
  <c r="CN24" i="31" s="1"/>
  <c r="CN49" i="34" s="1"/>
  <c r="BB60" i="35"/>
  <c r="BB60" i="31" s="1"/>
  <c r="CJ65" i="35"/>
  <c r="CJ65" i="31" s="1"/>
  <c r="CJ68" i="35"/>
  <c r="CJ68" i="31" s="1"/>
  <c r="BU74" i="35"/>
  <c r="BU74" i="31" s="1"/>
  <c r="AX61" i="35"/>
  <c r="AX61" i="31" s="1"/>
  <c r="AX59" i="35"/>
  <c r="AX59" i="31" s="1"/>
  <c r="AK68" i="35"/>
  <c r="AK68" i="31" s="1"/>
  <c r="ER58" i="35"/>
  <c r="ER58" i="31" s="1"/>
  <c r="ER69" i="35"/>
  <c r="ER69" i="31" s="1"/>
  <c r="AL71" i="35"/>
  <c r="AL71" i="31" s="1"/>
  <c r="AJ32" i="35"/>
  <c r="AJ32" i="31" s="1"/>
  <c r="AK34" i="35"/>
  <c r="AK34" i="31" s="1"/>
  <c r="DK35" i="35"/>
  <c r="DK35" i="31" s="1"/>
  <c r="EQ34" i="35"/>
  <c r="EQ34" i="31" s="1"/>
  <c r="AF86" i="35"/>
  <c r="AK89" i="35"/>
  <c r="AK89" i="31" s="1"/>
  <c r="AK98" i="35"/>
  <c r="AK98" i="31" s="1"/>
  <c r="BP106" i="35"/>
  <c r="BP106" i="31" s="1"/>
  <c r="BP93" i="35"/>
  <c r="BP93" i="31" s="1"/>
  <c r="CU97" i="35"/>
  <c r="CU97" i="31" s="1"/>
  <c r="CU99" i="35"/>
  <c r="CU99" i="31" s="1"/>
  <c r="DK105" i="35"/>
  <c r="DK105" i="31" s="1"/>
  <c r="DK84" i="35"/>
  <c r="DK84" i="31" s="1"/>
  <c r="EA87" i="35"/>
  <c r="EA87" i="31" s="1"/>
  <c r="EQ82" i="35"/>
  <c r="EQ82" i="31" s="1"/>
  <c r="EQ77" i="34" s="1"/>
  <c r="EQ109" i="35"/>
  <c r="EQ109" i="31" s="1"/>
  <c r="BX100" i="35"/>
  <c r="BX100" i="31" s="1"/>
  <c r="BX85" i="35"/>
  <c r="BX85" i="31" s="1"/>
  <c r="AJ25" i="35"/>
  <c r="AJ25" i="31" s="1"/>
  <c r="AH45" i="35"/>
  <c r="AH45" i="31" s="1"/>
  <c r="CH38" i="35"/>
  <c r="CH38" i="31" s="1"/>
  <c r="AJ36" i="35"/>
  <c r="AJ36" i="31" s="1"/>
  <c r="AJ91" i="34" s="1"/>
  <c r="AN101" i="35"/>
  <c r="AN101" i="31" s="1"/>
  <c r="AN95" i="35"/>
  <c r="AN95" i="31" s="1"/>
  <c r="AP88" i="35"/>
  <c r="AP88" i="31" s="1"/>
  <c r="AP108" i="35"/>
  <c r="AP108" i="31" s="1"/>
  <c r="AX98" i="35"/>
  <c r="AX98" i="31" s="1"/>
  <c r="AX83" i="35"/>
  <c r="AX83" i="31" s="1"/>
  <c r="CC96" i="35"/>
  <c r="CC96" i="31" s="1"/>
  <c r="DB96" i="35"/>
  <c r="DB96" i="31" s="1"/>
  <c r="DB101" i="35"/>
  <c r="DB101" i="31" s="1"/>
  <c r="DR85" i="35"/>
  <c r="DR85" i="31" s="1"/>
  <c r="DR87" i="35"/>
  <c r="DR87" i="31" s="1"/>
  <c r="EH98" i="35"/>
  <c r="EH98" i="31" s="1"/>
  <c r="EH109" i="35"/>
  <c r="EH109" i="31" s="1"/>
  <c r="AT104" i="35"/>
  <c r="AT104" i="31" s="1"/>
  <c r="AT105" i="35"/>
  <c r="AT105" i="31" s="1"/>
  <c r="AM37" i="35"/>
  <c r="AM37" i="31" s="1"/>
  <c r="DM39" i="35"/>
  <c r="DM39" i="31" s="1"/>
  <c r="BB37" i="35"/>
  <c r="BB37" i="31" s="1"/>
  <c r="AG21" i="35"/>
  <c r="AG21" i="31" s="1"/>
  <c r="BG34" i="35"/>
  <c r="BG34" i="31" s="1"/>
  <c r="BE81" i="35"/>
  <c r="BE81" i="31" s="1"/>
  <c r="DF32" i="35"/>
  <c r="DF32" i="31" s="1"/>
  <c r="DM88" i="35"/>
  <c r="DM88" i="31" s="1"/>
  <c r="DM100" i="35"/>
  <c r="DM100" i="31" s="1"/>
  <c r="ES104" i="35"/>
  <c r="ES104" i="31" s="1"/>
  <c r="DC25" i="35"/>
  <c r="DC25" i="31" s="1"/>
  <c r="CP76" i="35"/>
  <c r="CP76" i="31" s="1"/>
  <c r="CO74" i="35"/>
  <c r="CO74" i="31" s="1"/>
  <c r="CO62" i="35"/>
  <c r="CO62" i="31" s="1"/>
  <c r="BV110" i="35"/>
  <c r="BV110" i="31" s="1"/>
  <c r="BV107" i="35"/>
  <c r="BV107" i="31" s="1"/>
  <c r="CQ32" i="35"/>
  <c r="CQ32" i="31" s="1"/>
  <c r="CX25" i="35"/>
  <c r="CX25" i="31" s="1"/>
  <c r="DA36" i="35"/>
  <c r="DA36" i="31" s="1"/>
  <c r="EW38" i="35"/>
  <c r="EW38" i="31" s="1"/>
  <c r="EJ25" i="35"/>
  <c r="EJ25" i="31" s="1"/>
  <c r="CK71" i="35"/>
  <c r="CK71" i="31" s="1"/>
  <c r="CK76" i="35"/>
  <c r="CK76" i="31" s="1"/>
  <c r="DY70" i="35"/>
  <c r="DY70" i="31" s="1"/>
  <c r="DV78" i="35"/>
  <c r="DV78" i="31" s="1"/>
  <c r="DV70" i="35"/>
  <c r="DV70" i="31" s="1"/>
  <c r="DP61" i="35"/>
  <c r="DP61" i="31" s="1"/>
  <c r="DG68" i="35"/>
  <c r="DG68" i="31" s="1"/>
  <c r="DG70" i="35"/>
  <c r="DG70" i="31" s="1"/>
  <c r="CY71" i="35"/>
  <c r="CY71" i="31" s="1"/>
  <c r="AP75" i="35"/>
  <c r="AP75" i="31" s="1"/>
  <c r="AP57" i="35"/>
  <c r="AP57" i="31" s="1"/>
  <c r="BX66" i="35"/>
  <c r="BX66" i="31" s="1"/>
  <c r="AG57" i="35"/>
  <c r="AG57" i="31" s="1"/>
  <c r="AG72" i="35"/>
  <c r="AG72" i="31" s="1"/>
  <c r="EC62" i="35"/>
  <c r="EC62" i="31" s="1"/>
  <c r="DZ65" i="35"/>
  <c r="DZ65" i="31" s="1"/>
  <c r="DZ58" i="35"/>
  <c r="DZ58" i="31" s="1"/>
  <c r="DT59" i="35"/>
  <c r="DT59" i="31" s="1"/>
  <c r="DW75" i="35"/>
  <c r="DW75" i="31" s="1"/>
  <c r="DW71" i="35"/>
  <c r="DW71" i="31" s="1"/>
  <c r="BT32" i="35"/>
  <c r="BT32" i="31" s="1"/>
  <c r="BU81" i="35"/>
  <c r="BU81" i="31" s="1"/>
  <c r="EC81" i="35"/>
  <c r="EC81" i="31" s="1"/>
  <c r="CD87" i="35"/>
  <c r="CD87" i="31" s="1"/>
  <c r="CD91" i="35"/>
  <c r="CD91" i="31" s="1"/>
  <c r="AW110" i="35"/>
  <c r="AW110" i="31" s="1"/>
  <c r="AW83" i="35"/>
  <c r="AW83" i="31" s="1"/>
  <c r="CB86" i="35"/>
  <c r="CB86" i="31" s="1"/>
  <c r="DA107" i="35"/>
  <c r="DA107" i="31" s="1"/>
  <c r="DA99" i="35"/>
  <c r="DA99" i="31" s="1"/>
  <c r="DQ95" i="35"/>
  <c r="DQ95" i="31" s="1"/>
  <c r="DQ98" i="35"/>
  <c r="DQ98" i="31" s="1"/>
  <c r="EG88" i="35"/>
  <c r="EG88" i="31" s="1"/>
  <c r="EG91" i="35"/>
  <c r="EG91" i="31" s="1"/>
  <c r="EW104" i="35"/>
  <c r="EW104" i="31" s="1"/>
  <c r="EW106" i="35"/>
  <c r="EW106" i="31" s="1"/>
  <c r="BA57" i="35"/>
  <c r="BA57" i="31" s="1"/>
  <c r="CF71" i="35"/>
  <c r="CF71" i="31" s="1"/>
  <c r="CF59" i="35"/>
  <c r="CF59" i="31" s="1"/>
  <c r="AW59" i="35"/>
  <c r="AW59" i="31" s="1"/>
  <c r="EW58" i="35"/>
  <c r="EW58" i="31" s="1"/>
  <c r="EW57" i="35"/>
  <c r="EW57" i="31" s="1"/>
  <c r="ET60" i="35"/>
  <c r="ET60" i="31" s="1"/>
  <c r="EN76" i="35"/>
  <c r="EN76" i="31" s="1"/>
  <c r="EN65" i="35"/>
  <c r="EN65" i="31" s="1"/>
  <c r="EX72" i="35"/>
  <c r="EX72" i="31" s="1"/>
  <c r="EI68" i="35"/>
  <c r="EI68" i="31" s="1"/>
  <c r="EI78" i="35"/>
  <c r="EI78" i="31" s="1"/>
  <c r="CE32" i="35"/>
  <c r="CE32" i="31" s="1"/>
  <c r="CC33" i="35"/>
  <c r="CC33" i="31" s="1"/>
  <c r="EH35" i="35"/>
  <c r="EH35" i="31" s="1"/>
  <c r="CK93" i="35"/>
  <c r="CK93" i="31" s="1"/>
  <c r="CK100" i="35"/>
  <c r="CK100" i="31" s="1"/>
  <c r="AV65" i="35"/>
  <c r="AV65" i="31" s="1"/>
  <c r="AV77" i="35"/>
  <c r="AV77" i="31" s="1"/>
  <c r="EO59" i="35"/>
  <c r="EO59" i="31" s="1"/>
  <c r="AO57" i="35"/>
  <c r="AO57" i="31" s="1"/>
  <c r="AO72" i="35"/>
  <c r="AO72" i="31" s="1"/>
  <c r="CB77" i="35"/>
  <c r="CB77" i="31" s="1"/>
  <c r="BB80" i="35"/>
  <c r="BB80" i="31" s="1"/>
  <c r="BC32" i="35"/>
  <c r="BC32" i="31" s="1"/>
  <c r="DD33" i="35"/>
  <c r="DD33" i="31" s="1"/>
  <c r="AG37" i="35"/>
  <c r="AG37" i="31" s="1"/>
  <c r="DJ39" i="35"/>
  <c r="DJ39" i="31" s="1"/>
  <c r="CD36" i="35"/>
  <c r="CD36" i="31" s="1"/>
  <c r="BG99" i="35"/>
  <c r="BG99" i="31" s="1"/>
  <c r="BG88" i="35"/>
  <c r="BG88" i="31" s="1"/>
  <c r="CE108" i="35"/>
  <c r="CE108" i="31" s="1"/>
  <c r="BJ86" i="35"/>
  <c r="BJ86" i="31" s="1"/>
  <c r="BJ100" i="35"/>
  <c r="BJ100" i="31" s="1"/>
  <c r="CO103" i="35"/>
  <c r="CO103" i="31" s="1"/>
  <c r="CO98" i="35"/>
  <c r="CO98" i="31" s="1"/>
  <c r="DH89" i="35"/>
  <c r="DH89" i="31" s="1"/>
  <c r="DH109" i="35"/>
  <c r="DH109" i="31" s="1"/>
  <c r="DX101" i="35"/>
  <c r="DX101" i="31" s="1"/>
  <c r="DX94" i="35"/>
  <c r="DX94" i="31" s="1"/>
  <c r="EN88" i="35"/>
  <c r="EN88" i="31" s="1"/>
  <c r="AV82" i="35"/>
  <c r="AV82" i="31" s="1"/>
  <c r="AV110" i="35"/>
  <c r="AV110" i="31" s="1"/>
  <c r="DO57" i="35"/>
  <c r="DO57" i="31" s="1"/>
  <c r="DO59" i="35"/>
  <c r="DO59" i="31" s="1"/>
  <c r="CY36" i="35"/>
  <c r="CY36" i="31" s="1"/>
  <c r="CY91" i="34" s="1"/>
  <c r="EU38" i="35"/>
  <c r="EU38" i="31" s="1"/>
  <c r="AU25" i="35"/>
  <c r="AU25" i="31" s="1"/>
  <c r="AU71" i="35"/>
  <c r="AU71" i="31" s="1"/>
  <c r="BZ77" i="35"/>
  <c r="BZ77" i="31" s="1"/>
  <c r="BZ64" i="35"/>
  <c r="BZ64" i="31" s="1"/>
  <c r="CC58" i="35"/>
  <c r="CC58" i="31" s="1"/>
  <c r="EK66" i="35"/>
  <c r="EK66" i="31" s="1"/>
  <c r="EK75" i="35"/>
  <c r="EK75" i="31" s="1"/>
  <c r="EH77" i="35"/>
  <c r="EH77" i="31" s="1"/>
  <c r="EB79" i="35"/>
  <c r="EB79" i="31" s="1"/>
  <c r="EB73" i="35"/>
  <c r="EB73" i="31" s="1"/>
  <c r="AY64" i="35"/>
  <c r="AY64" i="31" s="1"/>
  <c r="EU72" i="35"/>
  <c r="EU72" i="31" s="1"/>
  <c r="EU69" i="35"/>
  <c r="EU69" i="31" s="1"/>
  <c r="BI81" i="35"/>
  <c r="BI81" i="31" s="1"/>
  <c r="DG32" i="35"/>
  <c r="DG32" i="31" s="1"/>
  <c r="EM34" i="35"/>
  <c r="EM34" i="31" s="1"/>
  <c r="BZ105" i="35"/>
  <c r="BZ105" i="31" s="1"/>
  <c r="BZ88" i="35"/>
  <c r="BZ88" i="31" s="1"/>
  <c r="BI104" i="35"/>
  <c r="BI104" i="31" s="1"/>
  <c r="CN100" i="35"/>
  <c r="CN100" i="31" s="1"/>
  <c r="CN88" i="35"/>
  <c r="CN88" i="31" s="1"/>
  <c r="DG95" i="35"/>
  <c r="DG95" i="31" s="1"/>
  <c r="DG101" i="35"/>
  <c r="DG101" i="31" s="1"/>
  <c r="DW88" i="35"/>
  <c r="DW88" i="31" s="1"/>
  <c r="DW101" i="35"/>
  <c r="DW101" i="31" s="1"/>
  <c r="EM106" i="35"/>
  <c r="EM106" i="31" s="1"/>
  <c r="EM110" i="35"/>
  <c r="EM110" i="31" s="1"/>
  <c r="CQ97" i="35"/>
  <c r="CQ97" i="31" s="1"/>
  <c r="DT25" i="35"/>
  <c r="DT25" i="31" s="1"/>
  <c r="CE25" i="35"/>
  <c r="CE25" i="31" s="1"/>
  <c r="AR57" i="35"/>
  <c r="AR57" i="31" s="1"/>
  <c r="EF64" i="35"/>
  <c r="EF64" i="31" s="1"/>
  <c r="EF72" i="35"/>
  <c r="EF72" i="31" s="1"/>
  <c r="CI66" i="35"/>
  <c r="CI66" i="31" s="1"/>
  <c r="AZ79" i="35"/>
  <c r="AZ79" i="31" s="1"/>
  <c r="AZ72" i="35"/>
  <c r="AZ72" i="31" s="1"/>
  <c r="CE71" i="35"/>
  <c r="CE71" i="31" s="1"/>
  <c r="BP79" i="35"/>
  <c r="BP79" i="31" s="1"/>
  <c r="BP73" i="35"/>
  <c r="BP73" i="31" s="1"/>
  <c r="ES72" i="35"/>
  <c r="ES72" i="31" s="1"/>
  <c r="EP68" i="35"/>
  <c r="EP68" i="31" s="1"/>
  <c r="EP64" i="35"/>
  <c r="EP64" i="31" s="1"/>
  <c r="EJ71" i="35"/>
  <c r="EJ71" i="31" s="1"/>
  <c r="DC75" i="35"/>
  <c r="DC75" i="31" s="1"/>
  <c r="DC73" i="35"/>
  <c r="DC73" i="31" s="1"/>
  <c r="CR35" i="35"/>
  <c r="CR35" i="31" s="1"/>
  <c r="CS81" i="35"/>
  <c r="CS81" i="31" s="1"/>
  <c r="DY34" i="35"/>
  <c r="DY34" i="31" s="1"/>
  <c r="BH85" i="35"/>
  <c r="BH85" i="31" s="1"/>
  <c r="BH88" i="35"/>
  <c r="BH88" i="31" s="1"/>
  <c r="BU102" i="35"/>
  <c r="BU102" i="31" s="1"/>
  <c r="BU94" i="35"/>
  <c r="BU94" i="31" s="1"/>
  <c r="CW95" i="35"/>
  <c r="CW95" i="31" s="1"/>
  <c r="CW91" i="35"/>
  <c r="CW91" i="31" s="1"/>
  <c r="EC98" i="35"/>
  <c r="EC98" i="31" s="1"/>
  <c r="DA65" i="35"/>
  <c r="DA65" i="31" s="1"/>
  <c r="DA60" i="35"/>
  <c r="DA60" i="31" s="1"/>
  <c r="CF82" i="35"/>
  <c r="CF82" i="31" s="1"/>
  <c r="CF86" i="35"/>
  <c r="CF86" i="31" s="1"/>
  <c r="DN99" i="35"/>
  <c r="DN99" i="31" s="1"/>
  <c r="DN91" i="35"/>
  <c r="DN91" i="31" s="1"/>
  <c r="CD73" i="35"/>
  <c r="CD73" i="31" s="1"/>
  <c r="CD79" i="35"/>
  <c r="CD79" i="31" s="1"/>
  <c r="EL73" i="35"/>
  <c r="EL73" i="31" s="1"/>
  <c r="BV39" i="35"/>
  <c r="BV39" i="31" s="1"/>
  <c r="ED39" i="35"/>
  <c r="ED39" i="31" s="1"/>
  <c r="CK40" i="35"/>
  <c r="CK40" i="31" s="1"/>
  <c r="AJ110" i="35"/>
  <c r="AJ110" i="31" s="1"/>
  <c r="AL107" i="35"/>
  <c r="AL107" i="31" s="1"/>
  <c r="AL100" i="35"/>
  <c r="AL100" i="31" s="1"/>
  <c r="BQ96" i="35"/>
  <c r="BQ96" i="31" s="1"/>
  <c r="BQ99" i="35"/>
  <c r="BQ99" i="31" s="1"/>
  <c r="CV88" i="35"/>
  <c r="CV88" i="31" s="1"/>
  <c r="CV107" i="35"/>
  <c r="CV107" i="31" s="1"/>
  <c r="DL84" i="35"/>
  <c r="DL84" i="31" s="1"/>
  <c r="DL88" i="35"/>
  <c r="DL88" i="31" s="1"/>
  <c r="EB86" i="35"/>
  <c r="EB86" i="31" s="1"/>
  <c r="ER96" i="35"/>
  <c r="ER96" i="31" s="1"/>
  <c r="ER90" i="35"/>
  <c r="ER90" i="31" s="1"/>
  <c r="BN110" i="35"/>
  <c r="BN110" i="31" s="1"/>
  <c r="BN97" i="35"/>
  <c r="BN97" i="31" s="1"/>
  <c r="AF61" i="35"/>
  <c r="AF64" i="35"/>
  <c r="AF68" i="35"/>
  <c r="AN76" i="35"/>
  <c r="AN76" i="31" s="1"/>
  <c r="AN75" i="35"/>
  <c r="AN75" i="31" s="1"/>
  <c r="BS61" i="35"/>
  <c r="BS61" i="31" s="1"/>
  <c r="BD76" i="35"/>
  <c r="BD76" i="31" s="1"/>
  <c r="BD79" i="35"/>
  <c r="BD79" i="31" s="1"/>
  <c r="DU79" i="35"/>
  <c r="DU79" i="31" s="1"/>
  <c r="DR67" i="35"/>
  <c r="DR67" i="31" s="1"/>
  <c r="DR77" i="35"/>
  <c r="DR77" i="31" s="1"/>
  <c r="DL58" i="35"/>
  <c r="DL58" i="31" s="1"/>
  <c r="EQ67" i="35"/>
  <c r="EQ67" i="31" s="1"/>
  <c r="EQ77" i="35"/>
  <c r="EQ77" i="31" s="1"/>
  <c r="CN66" i="35"/>
  <c r="CN66" i="31" s="1"/>
  <c r="BA80" i="35"/>
  <c r="BA80" i="31" s="1"/>
  <c r="AY80" i="35"/>
  <c r="AY80" i="31" s="1"/>
  <c r="DS81" i="35"/>
  <c r="DS81" i="31" s="1"/>
  <c r="EX35" i="35"/>
  <c r="EX35" i="31" s="1"/>
  <c r="AI105" i="35"/>
  <c r="AI105" i="31" s="1"/>
  <c r="AY104" i="35"/>
  <c r="AY104" i="31" s="1"/>
  <c r="AY102" i="35"/>
  <c r="AY102" i="31" s="1"/>
  <c r="CG96" i="35"/>
  <c r="CG96" i="31" s="1"/>
  <c r="CG92" i="35"/>
  <c r="CG92" i="31" s="1"/>
  <c r="DC94" i="35"/>
  <c r="DC94" i="31" s="1"/>
  <c r="DC86" i="35"/>
  <c r="DC86" i="31" s="1"/>
  <c r="DS99" i="35"/>
  <c r="DS99" i="31" s="1"/>
  <c r="DS110" i="35"/>
  <c r="DS110" i="31" s="1"/>
  <c r="EI84" i="35"/>
  <c r="EI84" i="31" s="1"/>
  <c r="BR82" i="35"/>
  <c r="BR82" i="31" s="1"/>
  <c r="BR107" i="35"/>
  <c r="BR107" i="31" s="1"/>
  <c r="DI25" i="35"/>
  <c r="DI25" i="31" s="1"/>
  <c r="AL39" i="35"/>
  <c r="AL39" i="31" s="1"/>
  <c r="EB36" i="35"/>
  <c r="EB36" i="31" s="1"/>
  <c r="EB91" i="34" s="1"/>
  <c r="CF37" i="35"/>
  <c r="CF37" i="31" s="1"/>
  <c r="CL94" i="35"/>
  <c r="CL94" i="31" s="1"/>
  <c r="CL83" i="35"/>
  <c r="CL83" i="31" s="1"/>
  <c r="AG89" i="35"/>
  <c r="AG89" i="31" s="1"/>
  <c r="BO98" i="35"/>
  <c r="BO98" i="31" s="1"/>
  <c r="BO103" i="35"/>
  <c r="BO103" i="31" s="1"/>
  <c r="CT105" i="35"/>
  <c r="CT105" i="31" s="1"/>
  <c r="CT107" i="35"/>
  <c r="CT107" i="31" s="1"/>
  <c r="DJ99" i="35"/>
  <c r="DJ99" i="31" s="1"/>
  <c r="DJ95" i="35"/>
  <c r="DJ95" i="31" s="1"/>
  <c r="DZ108" i="35"/>
  <c r="DZ108" i="31" s="1"/>
  <c r="DZ102" i="35"/>
  <c r="DZ102" i="31" s="1"/>
  <c r="EP109" i="35"/>
  <c r="EP109" i="31" s="1"/>
  <c r="CR107" i="35"/>
  <c r="CR107" i="31" s="1"/>
  <c r="CR91" i="35"/>
  <c r="CR91" i="31" s="1"/>
  <c r="CL25" i="35"/>
  <c r="CL25" i="31" s="1"/>
  <c r="DE36" i="35"/>
  <c r="DE36" i="31" s="1"/>
  <c r="AN40" i="35"/>
  <c r="AN40" i="31" s="1"/>
  <c r="AP32" i="35"/>
  <c r="AP32" i="31" s="1"/>
  <c r="BV31" i="35"/>
  <c r="BV31" i="31" s="1"/>
  <c r="BV63" i="34" s="1"/>
  <c r="DN80" i="35"/>
  <c r="DN80" i="31" s="1"/>
  <c r="ET33" i="35"/>
  <c r="ET33" i="31" s="1"/>
  <c r="BA25" i="35"/>
  <c r="BA25" i="31" s="1"/>
  <c r="AT76" i="35"/>
  <c r="AT76" i="31" s="1"/>
  <c r="BE77" i="35"/>
  <c r="BE77" i="31" s="1"/>
  <c r="BE76" i="35"/>
  <c r="BE76" i="31" s="1"/>
  <c r="ED79" i="35"/>
  <c r="ED79" i="31" s="1"/>
  <c r="EM65" i="35"/>
  <c r="EM65" i="31" s="1"/>
  <c r="EM77" i="35"/>
  <c r="EM77" i="31" s="1"/>
  <c r="CO40" i="35"/>
  <c r="CO40" i="31" s="1"/>
  <c r="BY37" i="35"/>
  <c r="BY37" i="31" s="1"/>
  <c r="BM87" i="35"/>
  <c r="BM87" i="31" s="1"/>
  <c r="BE101" i="35"/>
  <c r="BE101" i="31" s="1"/>
  <c r="BE89" i="35"/>
  <c r="BE89" i="31" s="1"/>
  <c r="DF90" i="35"/>
  <c r="DF90" i="31" s="1"/>
  <c r="DF99" i="35"/>
  <c r="DF99" i="31" s="1"/>
  <c r="EL84" i="35"/>
  <c r="EL84" i="31" s="1"/>
  <c r="EL83" i="35"/>
  <c r="EL83" i="31" s="1"/>
  <c r="BH74" i="35"/>
  <c r="BH74" i="31" s="1"/>
  <c r="BO65" i="35"/>
  <c r="BO65" i="31" s="1"/>
  <c r="BO62" i="35"/>
  <c r="BO62" i="31" s="1"/>
  <c r="AQ82" i="35"/>
  <c r="AQ82" i="31" s="1"/>
  <c r="AQ105" i="35"/>
  <c r="AQ105" i="31" s="1"/>
  <c r="ED90" i="35"/>
  <c r="ED90" i="31" s="1"/>
  <c r="ED85" i="35"/>
  <c r="ED85" i="31" s="1"/>
  <c r="BL104" i="35"/>
  <c r="BL104" i="31" s="1"/>
  <c r="BL97" i="35"/>
  <c r="BL97" i="31" s="1"/>
  <c r="BZ33" i="35"/>
  <c r="BZ33" i="31" s="1"/>
  <c r="CA32" i="35"/>
  <c r="CA32" i="31" s="1"/>
  <c r="DP80" i="35"/>
  <c r="DP80" i="31" s="1"/>
  <c r="DO24" i="35"/>
  <c r="DO24" i="31" s="1"/>
  <c r="DO49" i="34" s="1"/>
  <c r="EX24" i="35"/>
  <c r="EX24" i="31" s="1"/>
  <c r="EX49" i="34" s="1"/>
  <c r="CU38" i="35"/>
  <c r="CU38" i="31" s="1"/>
  <c r="EQ38" i="35"/>
  <c r="EQ38" i="31" s="1"/>
  <c r="BK38" i="35"/>
  <c r="BK38" i="31" s="1"/>
  <c r="EO36" i="35"/>
  <c r="EO36" i="31" s="1"/>
  <c r="DD25" i="35"/>
  <c r="DD25" i="31" s="1"/>
  <c r="BN25" i="35"/>
  <c r="BN25" i="31" s="1"/>
  <c r="BF75" i="35"/>
  <c r="BF75" i="31" s="1"/>
  <c r="CS70" i="35"/>
  <c r="CS70" i="31" s="1"/>
  <c r="CS73" i="35"/>
  <c r="CS73" i="31" s="1"/>
  <c r="BV60" i="35"/>
  <c r="BV60" i="31" s="1"/>
  <c r="AS65" i="35"/>
  <c r="AS65" i="31" s="1"/>
  <c r="AS59" i="35"/>
  <c r="AS59" i="31" s="1"/>
  <c r="EV59" i="35"/>
  <c r="EV59" i="31" s="1"/>
  <c r="BJ59" i="35"/>
  <c r="BJ59" i="31" s="1"/>
  <c r="BJ64" i="35"/>
  <c r="BJ64" i="31" s="1"/>
  <c r="BG74" i="35"/>
  <c r="BG74" i="31" s="1"/>
  <c r="CL67" i="35"/>
  <c r="CL67" i="31" s="1"/>
  <c r="CL61" i="35"/>
  <c r="CL61" i="31" s="1"/>
  <c r="CW72" i="35"/>
  <c r="CW72" i="31" s="1"/>
  <c r="CT68" i="35"/>
  <c r="CT68" i="31" s="1"/>
  <c r="CT75" i="35"/>
  <c r="CT75" i="31" s="1"/>
  <c r="BQ57" i="35"/>
  <c r="BQ57" i="31" s="1"/>
  <c r="AQ66" i="35"/>
  <c r="AQ66" i="31" s="1"/>
  <c r="AQ69" i="35"/>
  <c r="AQ69" i="31" s="1"/>
  <c r="CH78" i="35"/>
  <c r="CH78" i="31" s="1"/>
  <c r="BF32" i="35"/>
  <c r="BF32" i="31" s="1"/>
  <c r="CI31" i="35"/>
  <c r="CI31" i="31" s="1"/>
  <c r="CI63" i="34" s="1"/>
  <c r="DU33" i="35"/>
  <c r="DU33" i="31" s="1"/>
  <c r="AZ96" i="35"/>
  <c r="AZ96" i="31" s="1"/>
  <c r="AZ110" i="35"/>
  <c r="AZ110" i="31" s="1"/>
  <c r="EX90" i="35"/>
  <c r="EX90" i="31" s="1"/>
  <c r="EX83" i="35"/>
  <c r="EX83" i="31" s="1"/>
  <c r="BK83" i="35"/>
  <c r="BK83" i="31" s="1"/>
  <c r="BK101" i="35"/>
  <c r="BK101" i="31" s="1"/>
  <c r="CS90" i="35"/>
  <c r="CS90" i="31" s="1"/>
  <c r="CS84" i="35"/>
  <c r="CS84" i="31" s="1"/>
  <c r="DI107" i="35"/>
  <c r="DI107" i="31" s="1"/>
  <c r="DY82" i="35"/>
  <c r="DY82" i="31" s="1"/>
  <c r="DY96" i="35"/>
  <c r="DY96" i="31" s="1"/>
  <c r="EO109" i="35"/>
  <c r="EO109" i="31" s="1"/>
  <c r="EO94" i="35"/>
  <c r="EO94" i="31" s="1"/>
  <c r="BT84" i="35"/>
  <c r="BT84" i="31" s="1"/>
  <c r="BT83" i="35"/>
  <c r="BT83" i="31" s="1"/>
  <c r="AJ56" i="35"/>
  <c r="AJ56" i="31" s="1"/>
  <c r="AJ71" i="35"/>
  <c r="AJ71" i="31" s="1"/>
  <c r="BR69" i="35"/>
  <c r="BR69" i="31" s="1"/>
  <c r="CA56" i="35"/>
  <c r="CA56" i="31" s="1"/>
  <c r="CA105" i="34" s="1"/>
  <c r="CA75" i="35"/>
  <c r="CA75" i="31" s="1"/>
  <c r="DQ67" i="35"/>
  <c r="DQ67" i="31" s="1"/>
  <c r="DN56" i="35"/>
  <c r="DN56" i="31" s="1"/>
  <c r="DN75" i="35"/>
  <c r="DN75" i="31" s="1"/>
  <c r="DH59" i="35"/>
  <c r="DH59" i="31" s="1"/>
  <c r="EA56" i="35"/>
  <c r="EA56" i="31" s="1"/>
  <c r="EA61" i="35"/>
  <c r="EA61" i="31" s="1"/>
  <c r="BW60" i="35"/>
  <c r="BW60" i="31" s="1"/>
  <c r="AI31" i="35"/>
  <c r="AI31" i="31" s="1"/>
  <c r="AG32" i="35"/>
  <c r="AG32" i="31" s="1"/>
  <c r="CT81" i="35"/>
  <c r="CT81" i="31" s="1"/>
  <c r="DZ34" i="35"/>
  <c r="DZ34" i="31" s="1"/>
  <c r="BS24" i="35"/>
  <c r="BS24" i="31" s="1"/>
  <c r="BS49" i="34" s="1"/>
  <c r="CR79" i="35"/>
  <c r="CR79" i="31" s="1"/>
  <c r="CZ67" i="35"/>
  <c r="CZ67" i="31" s="1"/>
  <c r="CZ75" i="35"/>
  <c r="CZ75" i="31" s="1"/>
  <c r="BT66" i="35"/>
  <c r="BT66" i="31" s="1"/>
  <c r="AN81" i="35"/>
  <c r="AN81" i="31" s="1"/>
  <c r="BQ81" i="35"/>
  <c r="BQ81" i="31" s="1"/>
  <c r="DL33" i="35"/>
  <c r="DL33" i="31" s="1"/>
  <c r="ER34" i="35"/>
  <c r="ER34" i="31" s="1"/>
  <c r="DB39" i="35"/>
  <c r="DB39" i="31" s="1"/>
  <c r="AH38" i="35"/>
  <c r="AH38" i="31" s="1"/>
  <c r="BF109" i="35"/>
  <c r="BF109" i="31" s="1"/>
  <c r="BF93" i="35"/>
  <c r="BF93" i="31" s="1"/>
  <c r="AS101" i="35"/>
  <c r="AS101" i="31" s="1"/>
  <c r="CA106" i="35"/>
  <c r="CA106" i="31" s="1"/>
  <c r="CA103" i="35"/>
  <c r="CA103" i="31" s="1"/>
  <c r="CZ107" i="35"/>
  <c r="CZ107" i="31" s="1"/>
  <c r="DP99" i="35"/>
  <c r="DP99" i="31" s="1"/>
  <c r="EF105" i="35"/>
  <c r="EF105" i="31" s="1"/>
  <c r="EF90" i="35"/>
  <c r="EF90" i="31" s="1"/>
  <c r="EV109" i="35"/>
  <c r="EV109" i="31" s="1"/>
  <c r="EV96" i="35"/>
  <c r="EV96" i="31" s="1"/>
  <c r="CN38" i="35"/>
  <c r="CN38" i="31" s="1"/>
  <c r="EM38" i="35"/>
  <c r="EM38" i="31" s="1"/>
  <c r="BL70" i="35"/>
  <c r="BL70" i="31" s="1"/>
  <c r="CQ65" i="35"/>
  <c r="CQ65" i="31" s="1"/>
  <c r="CQ61" i="35"/>
  <c r="CQ61" i="31" s="1"/>
  <c r="DE57" i="35"/>
  <c r="DE57" i="31" s="1"/>
  <c r="DB63" i="35"/>
  <c r="DB63" i="31" s="1"/>
  <c r="DB73" i="35"/>
  <c r="DB73" i="31" s="1"/>
  <c r="CV78" i="35"/>
  <c r="CV78" i="31" s="1"/>
  <c r="CM61" i="35"/>
  <c r="CM61" i="31" s="1"/>
  <c r="CM78" i="35"/>
  <c r="CM78" i="31" s="1"/>
  <c r="BK78" i="35"/>
  <c r="BK78" i="31" s="1"/>
  <c r="AT80" i="35"/>
  <c r="AT80" i="31" s="1"/>
  <c r="AR32" i="35"/>
  <c r="AR32" i="31" s="1"/>
  <c r="CY80" i="35"/>
  <c r="CY80" i="31" s="1"/>
  <c r="EU34" i="35"/>
  <c r="EU34" i="31" s="1"/>
  <c r="AH104" i="35"/>
  <c r="AH104" i="31" s="1"/>
  <c r="AH108" i="35"/>
  <c r="AH108" i="31" s="1"/>
  <c r="AR90" i="35"/>
  <c r="AR90" i="31" s="1"/>
  <c r="AR100" i="35"/>
  <c r="AR100" i="31" s="1"/>
  <c r="BW88" i="35"/>
  <c r="BW88" i="31" s="1"/>
  <c r="CY94" i="35"/>
  <c r="CY94" i="31" s="1"/>
  <c r="CY88" i="35"/>
  <c r="CY88" i="31" s="1"/>
  <c r="DO87" i="35"/>
  <c r="DO87" i="31" s="1"/>
  <c r="DO90" i="35"/>
  <c r="DO90" i="31" s="1"/>
  <c r="EE108" i="35"/>
  <c r="EE108" i="31" s="1"/>
  <c r="EE91" i="35"/>
  <c r="EE91" i="31" s="1"/>
  <c r="EU109" i="35"/>
  <c r="EU109" i="31" s="1"/>
  <c r="EU92" i="35"/>
  <c r="EU92" i="31" s="1"/>
  <c r="AI24" i="35"/>
  <c r="AI24" i="31" s="1"/>
  <c r="AI49" i="34" s="1"/>
  <c r="BM71" i="35"/>
  <c r="BM71" i="31" s="1"/>
  <c r="DF65" i="35"/>
  <c r="DF65" i="31" s="1"/>
  <c r="DF69" i="35"/>
  <c r="DF69" i="31" s="1"/>
  <c r="CU73" i="35"/>
  <c r="CU73" i="31" s="1"/>
  <c r="BI70" i="35"/>
  <c r="BI70" i="31" s="1"/>
  <c r="BI63" i="35"/>
  <c r="BI63" i="31" s="1"/>
  <c r="AI62" i="35"/>
  <c r="AI62" i="31" s="1"/>
  <c r="BN68" i="35"/>
  <c r="BN68" i="31" s="1"/>
  <c r="BN66" i="35"/>
  <c r="BN66" i="31" s="1"/>
  <c r="BC67" i="35"/>
  <c r="BC67" i="31" s="1"/>
  <c r="DM64" i="35"/>
  <c r="DM64" i="31" s="1"/>
  <c r="DM66" i="35"/>
  <c r="DM66" i="31" s="1"/>
  <c r="DJ63" i="35"/>
  <c r="DJ63" i="31" s="1"/>
  <c r="DD63" i="35"/>
  <c r="DD63" i="31" s="1"/>
  <c r="DD67" i="35"/>
  <c r="DD67" i="31" s="1"/>
  <c r="DK73" i="35"/>
  <c r="DK73" i="31" s="1"/>
  <c r="AV81" i="35"/>
  <c r="AV81" i="31" s="1"/>
  <c r="CB35" i="35"/>
  <c r="CB35" i="31" s="1"/>
  <c r="DQ80" i="35"/>
  <c r="DQ80" i="31" s="1"/>
  <c r="EW35" i="35"/>
  <c r="EW35" i="31" s="1"/>
  <c r="AO89" i="35"/>
  <c r="AO89" i="31" s="1"/>
  <c r="BY89" i="35"/>
  <c r="BY89" i="31" s="1"/>
  <c r="BY94" i="35"/>
  <c r="BY94" i="31" s="1"/>
  <c r="BD83" i="35"/>
  <c r="BD83" i="31" s="1"/>
  <c r="CI106" i="35"/>
  <c r="CI106" i="31" s="1"/>
  <c r="CI91" i="35"/>
  <c r="CI91" i="31" s="1"/>
  <c r="DE108" i="35"/>
  <c r="DE108" i="31" s="1"/>
  <c r="EK94" i="35"/>
  <c r="EK94" i="31" s="1"/>
  <c r="AU102" i="35"/>
  <c r="AU102" i="31" s="1"/>
  <c r="EG58" i="35"/>
  <c r="EG58" i="31" s="1"/>
  <c r="EE58" i="35"/>
  <c r="EE58" i="31" s="1"/>
  <c r="BB99" i="35"/>
  <c r="BB99" i="31" s="1"/>
  <c r="DV104" i="35"/>
  <c r="DV104" i="31" s="1"/>
  <c r="AM92" i="35"/>
  <c r="AM92" i="31" s="1"/>
  <c r="AM77" i="35"/>
  <c r="AM77" i="31" s="1"/>
  <c r="CX100" i="35"/>
  <c r="CX100" i="31" s="1"/>
  <c r="AH79" i="35"/>
  <c r="AH79" i="31" s="1"/>
  <c r="DS70" i="35"/>
  <c r="DS70" i="31" s="1"/>
  <c r="CJ103" i="35"/>
  <c r="CJ103" i="31" s="1"/>
  <c r="BC100" i="35"/>
  <c r="BC100" i="31" s="1"/>
  <c r="CH87" i="35"/>
  <c r="CH87" i="31" s="1"/>
  <c r="DT110" i="35"/>
  <c r="DT110" i="31" s="1"/>
  <c r="CP92" i="35"/>
  <c r="CP92" i="31" s="1"/>
  <c r="AL62" i="35"/>
  <c r="AL62" i="31" s="1"/>
  <c r="EA33" i="35"/>
  <c r="EA33" i="31" s="1"/>
  <c r="AK96" i="35"/>
  <c r="AK96" i="31" s="1"/>
  <c r="BP102" i="35"/>
  <c r="BP102" i="31" s="1"/>
  <c r="DK98" i="35"/>
  <c r="DK98" i="31" s="1"/>
  <c r="EA96" i="35"/>
  <c r="EA96" i="31" s="1"/>
  <c r="BX93" i="35"/>
  <c r="BX93" i="31" s="1"/>
  <c r="AH41" i="35"/>
  <c r="AH41" i="31" s="1"/>
  <c r="DT38" i="35"/>
  <c r="DT38" i="31" s="1"/>
  <c r="AN85" i="35"/>
  <c r="AN85" i="31" s="1"/>
  <c r="AP107" i="35"/>
  <c r="AP107" i="31" s="1"/>
  <c r="AX97" i="35"/>
  <c r="AX97" i="31" s="1"/>
  <c r="CC106" i="35"/>
  <c r="CC106" i="31" s="1"/>
  <c r="DR94" i="35"/>
  <c r="DR94" i="31" s="1"/>
  <c r="EH105" i="35"/>
  <c r="EH105" i="31" s="1"/>
  <c r="AT96" i="35"/>
  <c r="AT96" i="31" s="1"/>
  <c r="AM39" i="35"/>
  <c r="AM39" i="31" s="1"/>
  <c r="BB39" i="35"/>
  <c r="BB39" i="31" s="1"/>
  <c r="CM35" i="35"/>
  <c r="CM35" i="31" s="1"/>
  <c r="DM93" i="35"/>
  <c r="DM93" i="31" s="1"/>
  <c r="CW24" i="35"/>
  <c r="CW24" i="31" s="1"/>
  <c r="CW49" i="34" s="1"/>
  <c r="BV105" i="35"/>
  <c r="BV105" i="31" s="1"/>
  <c r="DS38" i="35"/>
  <c r="DS38" i="31" s="1"/>
  <c r="EN81" i="35"/>
  <c r="EN81" i="31" s="1"/>
  <c r="AI40" i="35"/>
  <c r="AI40" i="31" s="1"/>
  <c r="CQ38" i="35"/>
  <c r="CQ38" i="31" s="1"/>
  <c r="DY77" i="35"/>
  <c r="DY77" i="31" s="1"/>
  <c r="DP65" i="35"/>
  <c r="DP65" i="31" s="1"/>
  <c r="CY72" i="35"/>
  <c r="CY72" i="31" s="1"/>
  <c r="BX76" i="35"/>
  <c r="BX76" i="31" s="1"/>
  <c r="EC69" i="35"/>
  <c r="EC69" i="31" s="1"/>
  <c r="DT68" i="35"/>
  <c r="DT68" i="31" s="1"/>
  <c r="AM80" i="35"/>
  <c r="AM80" i="31" s="1"/>
  <c r="CD105" i="35"/>
  <c r="CD105" i="31" s="1"/>
  <c r="AW105" i="35"/>
  <c r="AW105" i="31" s="1"/>
  <c r="DQ107" i="35"/>
  <c r="DQ107" i="31" s="1"/>
  <c r="EG105" i="35"/>
  <c r="EG105" i="31" s="1"/>
  <c r="BA65" i="35"/>
  <c r="BA65" i="31" s="1"/>
  <c r="EW56" i="35"/>
  <c r="EW56" i="31" s="1"/>
  <c r="EN56" i="35"/>
  <c r="EN56" i="31" s="1"/>
  <c r="EI67" i="35"/>
  <c r="EI67" i="31" s="1"/>
  <c r="CK95" i="35"/>
  <c r="CK95" i="31" s="1"/>
  <c r="AV72" i="35"/>
  <c r="AV72" i="31" s="1"/>
  <c r="CB69" i="35"/>
  <c r="CB69" i="31" s="1"/>
  <c r="DT81" i="35"/>
  <c r="DT81" i="31" s="1"/>
  <c r="CD40" i="35"/>
  <c r="CD40" i="31" s="1"/>
  <c r="CE109" i="35"/>
  <c r="CE109" i="31" s="1"/>
  <c r="CO84" i="35"/>
  <c r="CO84" i="31" s="1"/>
  <c r="DX89" i="35"/>
  <c r="DX89" i="31" s="1"/>
  <c r="AV96" i="35"/>
  <c r="AV96" i="31" s="1"/>
  <c r="DO64" i="35"/>
  <c r="DO64" i="31" s="1"/>
  <c r="DW86" i="35"/>
  <c r="DW86" i="31" s="1"/>
  <c r="EL24" i="35"/>
  <c r="EL24" i="31" s="1"/>
  <c r="EL49" i="34" s="1"/>
  <c r="EF68" i="35"/>
  <c r="EF68" i="31" s="1"/>
  <c r="BP76" i="35"/>
  <c r="BP76" i="31" s="1"/>
  <c r="EP58" i="35"/>
  <c r="EP58" i="31" s="1"/>
  <c r="BM33" i="35"/>
  <c r="BM33" i="31" s="1"/>
  <c r="BH104" i="35"/>
  <c r="BH104" i="31" s="1"/>
  <c r="CW100" i="35"/>
  <c r="CW100" i="31" s="1"/>
  <c r="CF98" i="35"/>
  <c r="CF98" i="31" s="1"/>
  <c r="EL66" i="35"/>
  <c r="EL66" i="31" s="1"/>
  <c r="AJ107" i="35"/>
  <c r="AJ107" i="31" s="1"/>
  <c r="BQ88" i="35"/>
  <c r="BQ88" i="31" s="1"/>
  <c r="DL90" i="35"/>
  <c r="DL90" i="31" s="1"/>
  <c r="BN84" i="35"/>
  <c r="BN84" i="31" s="1"/>
  <c r="AN61" i="35"/>
  <c r="AN61" i="31" s="1"/>
  <c r="BD64" i="35"/>
  <c r="BD64" i="31" s="1"/>
  <c r="EQ79" i="35"/>
  <c r="EQ79" i="31" s="1"/>
  <c r="DC81" i="35"/>
  <c r="DC81" i="31" s="1"/>
  <c r="AY96" i="35"/>
  <c r="AY96" i="31" s="1"/>
  <c r="DC88" i="35"/>
  <c r="DC88" i="31" s="1"/>
  <c r="EI102" i="35"/>
  <c r="EI102" i="31" s="1"/>
  <c r="EH24" i="35"/>
  <c r="EH24" i="31" s="1"/>
  <c r="EH49" i="34" s="1"/>
  <c r="CL100" i="35"/>
  <c r="CL100" i="31" s="1"/>
  <c r="BO83" i="35"/>
  <c r="BO83" i="31" s="1"/>
  <c r="DZ91" i="35"/>
  <c r="DZ91" i="31" s="1"/>
  <c r="CR95" i="35"/>
  <c r="CR95" i="31" s="1"/>
  <c r="DE38" i="35"/>
  <c r="DE38" i="31" s="1"/>
  <c r="BX35" i="35"/>
  <c r="BX35" i="31" s="1"/>
  <c r="BY36" i="35"/>
  <c r="BY36" i="31" s="1"/>
  <c r="DF86" i="35"/>
  <c r="DF86" i="31" s="1"/>
  <c r="EL109" i="35"/>
  <c r="EL109" i="31" s="1"/>
  <c r="BO73" i="35"/>
  <c r="BO73" i="31" s="1"/>
  <c r="ED104" i="35"/>
  <c r="ED104" i="31" s="1"/>
  <c r="CA35" i="35"/>
  <c r="CA35" i="31" s="1"/>
  <c r="BP40" i="35"/>
  <c r="BP40" i="31" s="1"/>
  <c r="DY40" i="35"/>
  <c r="DY40" i="31" s="1"/>
  <c r="EE24" i="35"/>
  <c r="EE24" i="31" s="1"/>
  <c r="EE49" i="34" s="1"/>
  <c r="CS60" i="35"/>
  <c r="CS60" i="31" s="1"/>
  <c r="AS60" i="35"/>
  <c r="AS60" i="31" s="1"/>
  <c r="BG75" i="35"/>
  <c r="BG75" i="31" s="1"/>
  <c r="CW75" i="35"/>
  <c r="CW75" i="31" s="1"/>
  <c r="AQ58" i="35"/>
  <c r="AQ58" i="31" s="1"/>
  <c r="BD35" i="35"/>
  <c r="BD35" i="31" s="1"/>
  <c r="AZ99" i="35"/>
  <c r="AZ99" i="31" s="1"/>
  <c r="BK86" i="35"/>
  <c r="BK86" i="31" s="1"/>
  <c r="DI103" i="35"/>
  <c r="DI103" i="31" s="1"/>
  <c r="EO101" i="35"/>
  <c r="EO101" i="31" s="1"/>
  <c r="AJ58" i="35"/>
  <c r="AJ58" i="31" s="1"/>
  <c r="DQ61" i="35"/>
  <c r="DQ61" i="31" s="1"/>
  <c r="DH66" i="35"/>
  <c r="DH66" i="31" s="1"/>
  <c r="AI81" i="35"/>
  <c r="AI81" i="31" s="1"/>
  <c r="EP31" i="35"/>
  <c r="EP31" i="31" s="1"/>
  <c r="EP63" i="34" s="1"/>
  <c r="CR75" i="35"/>
  <c r="CR75" i="31" s="1"/>
  <c r="BT69" i="35"/>
  <c r="BT69" i="31" s="1"/>
  <c r="ER80" i="35"/>
  <c r="ER80" i="31" s="1"/>
  <c r="BF91" i="35"/>
  <c r="BF91" i="31" s="1"/>
  <c r="AS100" i="35"/>
  <c r="AS100" i="31" s="1"/>
  <c r="CZ90" i="35"/>
  <c r="CZ90" i="31" s="1"/>
  <c r="EF108" i="35"/>
  <c r="EF108" i="31" s="1"/>
  <c r="CN37" i="35"/>
  <c r="CN37" i="31" s="1"/>
  <c r="BL71" i="35"/>
  <c r="BL71" i="31" s="1"/>
  <c r="CQ62" i="35"/>
  <c r="CQ62" i="31" s="1"/>
  <c r="DB71" i="35"/>
  <c r="DB71" i="31" s="1"/>
  <c r="BK76" i="35"/>
  <c r="BK76" i="31" s="1"/>
  <c r="EU32" i="35"/>
  <c r="EU32" i="31" s="1"/>
  <c r="AR99" i="35"/>
  <c r="AR99" i="31" s="1"/>
  <c r="CY86" i="35"/>
  <c r="CY86" i="31" s="1"/>
  <c r="EE110" i="35"/>
  <c r="EE110" i="31" s="1"/>
  <c r="BM65" i="35"/>
  <c r="BM65" i="31" s="1"/>
  <c r="BI65" i="35"/>
  <c r="BI65" i="31" s="1"/>
  <c r="BN64" i="35"/>
  <c r="BN64" i="31" s="1"/>
  <c r="DJ59" i="35"/>
  <c r="DJ59" i="31" s="1"/>
  <c r="CD31" i="35"/>
  <c r="CD31" i="31" s="1"/>
  <c r="CD63" i="34" s="1"/>
  <c r="AO88" i="35"/>
  <c r="AO88" i="31" s="1"/>
  <c r="BD104" i="35"/>
  <c r="BD104" i="31" s="1"/>
  <c r="DE95" i="35"/>
  <c r="DE95" i="31" s="1"/>
  <c r="AU104" i="35"/>
  <c r="AU104" i="31" s="1"/>
  <c r="BY68" i="35"/>
  <c r="BY68" i="31" s="1"/>
  <c r="EE57" i="35"/>
  <c r="EE57" i="31" s="1"/>
  <c r="CM82" i="35"/>
  <c r="CM82" i="31" s="1"/>
  <c r="CM77" i="34" s="1"/>
  <c r="BS89" i="35"/>
  <c r="BS89" i="31" s="1"/>
  <c r="CQ24" i="35"/>
  <c r="CQ24" i="31" s="1"/>
  <c r="CQ49" i="34" s="1"/>
  <c r="CX108" i="35"/>
  <c r="CX108" i="31" s="1"/>
  <c r="AH59" i="35"/>
  <c r="AH59" i="31" s="1"/>
  <c r="CH84" i="35"/>
  <c r="CH84" i="31" s="1"/>
  <c r="EJ89" i="35"/>
  <c r="EJ89" i="31" s="1"/>
  <c r="CG66" i="35"/>
  <c r="CG66" i="31" s="1"/>
  <c r="CJ75" i="35"/>
  <c r="CJ75" i="31" s="1"/>
  <c r="AK66" i="35"/>
  <c r="AK66" i="31" s="1"/>
  <c r="AJ80" i="35"/>
  <c r="AJ80" i="31" s="1"/>
  <c r="AF106" i="35"/>
  <c r="BP83" i="35"/>
  <c r="BP83" i="31" s="1"/>
  <c r="DK85" i="35"/>
  <c r="DK85" i="31" s="1"/>
  <c r="BX99" i="35"/>
  <c r="BX99" i="31" s="1"/>
  <c r="AF20" i="35"/>
  <c r="DT37" i="35"/>
  <c r="DT37" i="31" s="1"/>
  <c r="AX109" i="35"/>
  <c r="AX109" i="31" s="1"/>
  <c r="DB95" i="35"/>
  <c r="DB95" i="31" s="1"/>
  <c r="EH100" i="35"/>
  <c r="EH100" i="31" s="1"/>
  <c r="DM95" i="35"/>
  <c r="DM95" i="31" s="1"/>
  <c r="CP73" i="35"/>
  <c r="CP73" i="31" s="1"/>
  <c r="BV100" i="35"/>
  <c r="BV100" i="31" s="1"/>
  <c r="DH80" i="35"/>
  <c r="DH80" i="31" s="1"/>
  <c r="DH35" i="35"/>
  <c r="DH35" i="31" s="1"/>
  <c r="AW40" i="35"/>
  <c r="AW40" i="31" s="1"/>
  <c r="CK70" i="35"/>
  <c r="CK70" i="31" s="1"/>
  <c r="DP78" i="35"/>
  <c r="DP78" i="31" s="1"/>
  <c r="CY69" i="35"/>
  <c r="CY69" i="31" s="1"/>
  <c r="AG59" i="35"/>
  <c r="AG59" i="31" s="1"/>
  <c r="DT76" i="35"/>
  <c r="DT76" i="31" s="1"/>
  <c r="BU31" i="35"/>
  <c r="BU31" i="31" s="1"/>
  <c r="BU63" i="34" s="1"/>
  <c r="CD89" i="35"/>
  <c r="CD89" i="31" s="1"/>
  <c r="CB87" i="35"/>
  <c r="CB87" i="31" s="1"/>
  <c r="EG92" i="35"/>
  <c r="EG92" i="31" s="1"/>
  <c r="BA61" i="35"/>
  <c r="BA61" i="31" s="1"/>
  <c r="EW71" i="35"/>
  <c r="EW71" i="31" s="1"/>
  <c r="EN79" i="35"/>
  <c r="EN79" i="31" s="1"/>
  <c r="CE33" i="35"/>
  <c r="CE33" i="31" s="1"/>
  <c r="CK106" i="35"/>
  <c r="CK106" i="31" s="1"/>
  <c r="AO74" i="35"/>
  <c r="AO74" i="31" s="1"/>
  <c r="BC80" i="35"/>
  <c r="BC80" i="31" s="1"/>
  <c r="AV37" i="35"/>
  <c r="AV37" i="31" s="1"/>
  <c r="CE88" i="35"/>
  <c r="CE88" i="31" s="1"/>
  <c r="DH96" i="35"/>
  <c r="DH96" i="31" s="1"/>
  <c r="EN109" i="35"/>
  <c r="EN109" i="31" s="1"/>
  <c r="DO77" i="35"/>
  <c r="DO77" i="31" s="1"/>
  <c r="AU77" i="35"/>
  <c r="AU77" i="31" s="1"/>
  <c r="EK63" i="35"/>
  <c r="EK63" i="31" s="1"/>
  <c r="EB72" i="35"/>
  <c r="EB72" i="31" s="1"/>
  <c r="CP33" i="35"/>
  <c r="CP33" i="31" s="1"/>
  <c r="BI89" i="35"/>
  <c r="BI89" i="31" s="1"/>
  <c r="DG83" i="35"/>
  <c r="DG83" i="31" s="1"/>
  <c r="EM91" i="35"/>
  <c r="EM91" i="31" s="1"/>
  <c r="AR60" i="35"/>
  <c r="AR60" i="31" s="1"/>
  <c r="CI74" i="35"/>
  <c r="CI74" i="31" s="1"/>
  <c r="BP67" i="35"/>
  <c r="BP67" i="31" s="1"/>
  <c r="EJ60" i="35"/>
  <c r="EJ60" i="31" s="1"/>
  <c r="CR81" i="35"/>
  <c r="CR81" i="31" s="1"/>
  <c r="BH84" i="35"/>
  <c r="BH84" i="31" s="1"/>
  <c r="CW105" i="35"/>
  <c r="CW105" i="31" s="1"/>
  <c r="DA79" i="35"/>
  <c r="DA79" i="31" s="1"/>
  <c r="DN92" i="35"/>
  <c r="DN92" i="31" s="1"/>
  <c r="BV40" i="35"/>
  <c r="BV40" i="31" s="1"/>
  <c r="AL95" i="35"/>
  <c r="AL95" i="31" s="1"/>
  <c r="CV104" i="35"/>
  <c r="CV104" i="31" s="1"/>
  <c r="EB110" i="35"/>
  <c r="EB110" i="31" s="1"/>
  <c r="BN104" i="35"/>
  <c r="BN104" i="31" s="1"/>
  <c r="BS67" i="35"/>
  <c r="BS67" i="31" s="1"/>
  <c r="BD70" i="35"/>
  <c r="BD70" i="31" s="1"/>
  <c r="DR71" i="35"/>
  <c r="DR71" i="31" s="1"/>
  <c r="EQ73" i="35"/>
  <c r="EQ73" i="31" s="1"/>
  <c r="DC35" i="35"/>
  <c r="DC35" i="31" s="1"/>
  <c r="AY92" i="35"/>
  <c r="AY92" i="31" s="1"/>
  <c r="CG100" i="35"/>
  <c r="CG100" i="31" s="1"/>
  <c r="EI108" i="35"/>
  <c r="EI108" i="31" s="1"/>
  <c r="BR93" i="35"/>
  <c r="BR93" i="31" s="1"/>
  <c r="CL90" i="35"/>
  <c r="CL90" i="31" s="1"/>
  <c r="BO100" i="35"/>
  <c r="BO100" i="31" s="1"/>
  <c r="DJ83" i="35"/>
  <c r="DJ83" i="31" s="1"/>
  <c r="CR96" i="35"/>
  <c r="CR96" i="31" s="1"/>
  <c r="BD39" i="35"/>
  <c r="BD39" i="31" s="1"/>
  <c r="CX33" i="35"/>
  <c r="CX33" i="31" s="1"/>
  <c r="AM25" i="35"/>
  <c r="AM25" i="31" s="1"/>
  <c r="BE65" i="35"/>
  <c r="BE65" i="31" s="1"/>
  <c r="EM62" i="35"/>
  <c r="EM62" i="31" s="1"/>
  <c r="BE85" i="35"/>
  <c r="BE85" i="31" s="1"/>
  <c r="EL85" i="35"/>
  <c r="EL85" i="31" s="1"/>
  <c r="AQ107" i="35"/>
  <c r="AQ107" i="31" s="1"/>
  <c r="BL99" i="35"/>
  <c r="BL99" i="31" s="1"/>
  <c r="EF81" i="35"/>
  <c r="EF81" i="31" s="1"/>
  <c r="EA40" i="35"/>
  <c r="EA40" i="31" s="1"/>
  <c r="BV61" i="35"/>
  <c r="BV61" i="31" s="1"/>
  <c r="EV68" i="35"/>
  <c r="EV68" i="31" s="1"/>
  <c r="BG79" i="35"/>
  <c r="BG79" i="31" s="1"/>
  <c r="CL68" i="35"/>
  <c r="CL68" i="31" s="1"/>
  <c r="CT61" i="35"/>
  <c r="CT61" i="31" s="1"/>
  <c r="AQ75" i="35"/>
  <c r="AQ75" i="31" s="1"/>
  <c r="CK80" i="35"/>
  <c r="CK80" i="31" s="1"/>
  <c r="AZ92" i="35"/>
  <c r="AZ92" i="31" s="1"/>
  <c r="BK102" i="35"/>
  <c r="BK102" i="31" s="1"/>
  <c r="DY83" i="35"/>
  <c r="DY83" i="31" s="1"/>
  <c r="BT86" i="35"/>
  <c r="BT86" i="31" s="1"/>
  <c r="BR65" i="35"/>
  <c r="BR65" i="31" s="1"/>
  <c r="DQ60" i="35"/>
  <c r="DQ60" i="31" s="1"/>
  <c r="DH65" i="35"/>
  <c r="DH65" i="31" s="1"/>
  <c r="BW61" i="35"/>
  <c r="BW61" i="31" s="1"/>
  <c r="BN33" i="35"/>
  <c r="BN33" i="31" s="1"/>
  <c r="ES24" i="35"/>
  <c r="ES24" i="31" s="1"/>
  <c r="ES49" i="34" s="1"/>
  <c r="CZ66" i="35"/>
  <c r="CZ66" i="31" s="1"/>
  <c r="AL80" i="35"/>
  <c r="AL80" i="31" s="1"/>
  <c r="CR37" i="35"/>
  <c r="CR37" i="31" s="1"/>
  <c r="CA85" i="35"/>
  <c r="CA85" i="31" s="1"/>
  <c r="DP93" i="35"/>
  <c r="DP93" i="31" s="1"/>
  <c r="EV86" i="35"/>
  <c r="EV86" i="31" s="1"/>
  <c r="EE90" i="35"/>
  <c r="EE90" i="31" s="1"/>
  <c r="DF75" i="35"/>
  <c r="DF75" i="31" s="1"/>
  <c r="AI63" i="35"/>
  <c r="AI63" i="31" s="1"/>
  <c r="DM67" i="35"/>
  <c r="DM67" i="31" s="1"/>
  <c r="DD75" i="35"/>
  <c r="DD75" i="31" s="1"/>
  <c r="DQ32" i="35"/>
  <c r="DQ32" i="31" s="1"/>
  <c r="BY91" i="35"/>
  <c r="BY91" i="31" s="1"/>
  <c r="CI83" i="35"/>
  <c r="CI83" i="31" s="1"/>
  <c r="DU95" i="35"/>
  <c r="DU95" i="31" s="1"/>
  <c r="ER25" i="35"/>
  <c r="ER25" i="31" s="1"/>
  <c r="DX62" i="35"/>
  <c r="DX62" i="31" s="1"/>
  <c r="BB84" i="35"/>
  <c r="BB84" i="31" s="1"/>
  <c r="DV98" i="35"/>
  <c r="DV98" i="31" s="1"/>
  <c r="AM107" i="35"/>
  <c r="AM107" i="31" s="1"/>
  <c r="AM75" i="35"/>
  <c r="AM75" i="31" s="1"/>
  <c r="ET85" i="35"/>
  <c r="ET85" i="31" s="1"/>
  <c r="DS76" i="35"/>
  <c r="DS76" i="31" s="1"/>
  <c r="CJ100" i="35"/>
  <c r="CJ100" i="31" s="1"/>
  <c r="BC107" i="35"/>
  <c r="BC107" i="31" s="1"/>
  <c r="DD84" i="35"/>
  <c r="DD84" i="31" s="1"/>
  <c r="CP104" i="35"/>
  <c r="CP104" i="31" s="1"/>
  <c r="BU64" i="35"/>
  <c r="BU64" i="31" s="1"/>
  <c r="AK59" i="35"/>
  <c r="AK59" i="31" s="1"/>
  <c r="AK81" i="35"/>
  <c r="AK81" i="31" s="1"/>
  <c r="AF96" i="35"/>
  <c r="AK109" i="35"/>
  <c r="AK109" i="31" s="1"/>
  <c r="CU89" i="35"/>
  <c r="CU89" i="31" s="1"/>
  <c r="CU102" i="35"/>
  <c r="CU102" i="31" s="1"/>
  <c r="EA99" i="35"/>
  <c r="EA99" i="31" s="1"/>
  <c r="AF43" i="35"/>
  <c r="AJ24" i="35"/>
  <c r="AJ24" i="31" s="1"/>
  <c r="AJ49" i="34" s="1"/>
  <c r="DT39" i="35"/>
  <c r="DT39" i="31" s="1"/>
  <c r="AP92" i="35"/>
  <c r="AP92" i="31" s="1"/>
  <c r="DB89" i="35"/>
  <c r="DB89" i="31" s="1"/>
  <c r="EH101" i="35"/>
  <c r="EH101" i="31" s="1"/>
  <c r="DM89" i="35"/>
  <c r="DM89" i="31" s="1"/>
  <c r="CO63" i="35"/>
  <c r="CO63" i="31" s="1"/>
  <c r="AI43" i="35"/>
  <c r="AI43" i="31" s="1"/>
  <c r="AI45" i="35"/>
  <c r="AI45" i="31" s="1"/>
  <c r="AI42" i="35"/>
  <c r="AI42" i="31" s="1"/>
  <c r="AI49" i="35"/>
  <c r="AI49" i="31" s="1"/>
  <c r="AI19" i="35"/>
  <c r="AI19" i="31" s="1"/>
  <c r="AI21" i="35"/>
  <c r="AI21" i="31" s="1"/>
  <c r="AI50" i="35"/>
  <c r="AI50" i="31" s="1"/>
  <c r="AI27" i="35"/>
  <c r="AI27" i="31" s="1"/>
  <c r="AI28" i="35"/>
  <c r="AI28" i="31" s="1"/>
  <c r="AI41" i="35"/>
  <c r="AI41" i="31" s="1"/>
  <c r="AQ24" i="35"/>
  <c r="AQ24" i="31" s="1"/>
  <c r="AI26" i="35"/>
  <c r="AI26" i="31" s="1"/>
  <c r="AI29" i="35"/>
  <c r="AI29" i="31" s="1"/>
  <c r="AQ25" i="35"/>
  <c r="AQ25" i="31" s="1"/>
  <c r="AI20" i="35"/>
  <c r="AI20" i="31" s="1"/>
  <c r="AI30" i="35"/>
  <c r="AI30" i="31" s="1"/>
  <c r="AI46" i="35"/>
  <c r="AI46" i="31" s="1"/>
  <c r="AI111" i="35"/>
  <c r="AI111" i="31" s="1"/>
  <c r="AI18" i="35"/>
  <c r="AI18" i="31" s="1"/>
  <c r="AI47" i="35"/>
  <c r="AI47" i="31" s="1"/>
  <c r="AI44" i="35"/>
  <c r="AI44" i="31" s="1"/>
  <c r="AT24" i="35"/>
  <c r="AT24" i="31" s="1"/>
  <c r="AT25" i="35"/>
  <c r="AT25" i="31" s="1"/>
  <c r="AI48" i="35"/>
  <c r="AI48" i="31" s="1"/>
  <c r="AJ111" i="35"/>
  <c r="AJ111" i="31" s="1"/>
  <c r="AJ46" i="35"/>
  <c r="AJ46" i="31" s="1"/>
  <c r="AJ45" i="35"/>
  <c r="AJ45" i="31" s="1"/>
  <c r="AJ49" i="35"/>
  <c r="AJ49" i="31" s="1"/>
  <c r="AJ47" i="35"/>
  <c r="AJ47" i="31" s="1"/>
  <c r="AJ28" i="35"/>
  <c r="AJ28" i="31" s="1"/>
  <c r="AJ30" i="35"/>
  <c r="AJ30" i="31" s="1"/>
  <c r="AJ44" i="35"/>
  <c r="AJ44" i="31" s="1"/>
  <c r="AJ41" i="35"/>
  <c r="AJ41" i="31" s="1"/>
  <c r="AJ50" i="35"/>
  <c r="AJ50" i="31" s="1"/>
  <c r="AW25" i="35"/>
  <c r="AW25" i="31" s="1"/>
  <c r="AZ24" i="35"/>
  <c r="AZ24" i="31" s="1"/>
  <c r="AJ27" i="35"/>
  <c r="AJ27" i="31" s="1"/>
  <c r="AJ48" i="35"/>
  <c r="AJ48" i="31" s="1"/>
  <c r="AJ20" i="35"/>
  <c r="AJ20" i="31" s="1"/>
  <c r="AW24" i="35"/>
  <c r="AW24" i="31" s="1"/>
  <c r="AJ21" i="35"/>
  <c r="AJ21" i="31" s="1"/>
  <c r="AJ18" i="35"/>
  <c r="AJ18" i="31" s="1"/>
  <c r="AJ26" i="35"/>
  <c r="AJ26" i="31" s="1"/>
  <c r="AZ25" i="35"/>
  <c r="AZ25" i="31" s="1"/>
  <c r="AJ29" i="35"/>
  <c r="AJ29" i="31" s="1"/>
  <c r="AJ42" i="35"/>
  <c r="AJ42" i="31" s="1"/>
  <c r="AJ19" i="35"/>
  <c r="AJ19" i="31" s="1"/>
  <c r="AJ43" i="35"/>
  <c r="AJ43" i="31" s="1"/>
  <c r="AL18" i="35"/>
  <c r="AL18" i="31" s="1"/>
  <c r="AL111" i="35"/>
  <c r="AL111" i="31" s="1"/>
  <c r="AK111" i="35"/>
  <c r="AK111" i="31" s="1"/>
  <c r="BF25" i="35"/>
  <c r="BF25" i="31" s="1"/>
  <c r="AL44" i="35"/>
  <c r="AL44" i="31" s="1"/>
  <c r="AL48" i="35"/>
  <c r="AL48" i="31" s="1"/>
  <c r="AL50" i="35"/>
  <c r="AL50" i="31" s="1"/>
  <c r="AK41" i="35"/>
  <c r="AK41" i="31" s="1"/>
  <c r="AK20" i="35"/>
  <c r="AK20" i="31" s="1"/>
  <c r="AL42" i="35"/>
  <c r="AL42" i="31" s="1"/>
  <c r="BF24" i="35"/>
  <c r="BF24" i="31" s="1"/>
  <c r="BF49" i="34" s="1"/>
  <c r="BC24" i="35"/>
  <c r="BC24" i="31" s="1"/>
  <c r="AK49" i="35"/>
  <c r="AK49" i="31" s="1"/>
  <c r="AK26" i="35"/>
  <c r="AK26" i="31" s="1"/>
  <c r="AL43" i="35"/>
  <c r="AL43" i="31" s="1"/>
  <c r="AK18" i="35"/>
  <c r="AK18" i="31" s="1"/>
  <c r="AL45" i="35"/>
  <c r="AL45" i="31" s="1"/>
  <c r="AK28" i="35"/>
  <c r="AK28" i="31" s="1"/>
  <c r="AK27" i="35"/>
  <c r="AK27" i="31" s="1"/>
  <c r="AK42" i="35"/>
  <c r="AK42" i="31" s="1"/>
  <c r="AL47" i="35"/>
  <c r="AL47" i="31" s="1"/>
  <c r="AK50" i="35"/>
  <c r="AK50" i="31" s="1"/>
  <c r="AK43" i="35"/>
  <c r="AK43" i="31" s="1"/>
  <c r="AL28" i="35"/>
  <c r="AL28" i="31" s="1"/>
  <c r="AL26" i="35"/>
  <c r="AL26" i="31" s="1"/>
  <c r="AL29" i="35"/>
  <c r="AL29" i="31" s="1"/>
  <c r="AK45" i="35"/>
  <c r="AK45" i="31" s="1"/>
  <c r="AL46" i="35"/>
  <c r="AL46" i="31" s="1"/>
  <c r="AL19" i="35"/>
  <c r="AL19" i="31" s="1"/>
  <c r="AK29" i="35"/>
  <c r="AK29" i="31" s="1"/>
  <c r="AK46" i="35"/>
  <c r="AK46" i="31" s="1"/>
  <c r="AL30" i="35"/>
  <c r="AL30" i="31" s="1"/>
  <c r="AK47" i="35"/>
  <c r="AK47" i="31" s="1"/>
  <c r="AK19" i="35"/>
  <c r="AK19" i="31" s="1"/>
  <c r="BC25" i="35"/>
  <c r="BC25" i="31" s="1"/>
  <c r="AL20" i="35"/>
  <c r="AL20" i="31" s="1"/>
  <c r="AL49" i="35"/>
  <c r="AL49" i="31" s="1"/>
  <c r="AK30" i="35"/>
  <c r="AK30" i="31" s="1"/>
  <c r="BI24" i="35"/>
  <c r="BI24" i="31" s="1"/>
  <c r="BI49" i="34" s="1"/>
  <c r="AL27" i="35"/>
  <c r="AL27" i="31" s="1"/>
  <c r="AK48" i="35"/>
  <c r="AK48" i="31" s="1"/>
  <c r="AK21" i="35"/>
  <c r="AK21" i="31" s="1"/>
  <c r="AL41" i="35"/>
  <c r="AL41" i="31" s="1"/>
  <c r="BI25" i="35"/>
  <c r="BI25" i="31" s="1"/>
  <c r="AK44" i="35"/>
  <c r="AK44" i="31" s="1"/>
  <c r="AL21" i="35"/>
  <c r="AL21" i="31" s="1"/>
  <c r="AM111" i="35"/>
  <c r="AM111" i="31" s="1"/>
  <c r="AM49" i="35"/>
  <c r="AM49" i="31" s="1"/>
  <c r="AM50" i="35"/>
  <c r="AM50" i="31" s="1"/>
  <c r="AM44" i="35"/>
  <c r="AM44" i="31" s="1"/>
  <c r="AM46" i="35"/>
  <c r="AM46" i="31" s="1"/>
  <c r="AM47" i="35"/>
  <c r="AM47" i="31" s="1"/>
  <c r="AM48" i="35"/>
  <c r="AM48" i="31" s="1"/>
  <c r="AM45" i="35"/>
  <c r="AM45" i="31" s="1"/>
  <c r="AM29" i="35"/>
  <c r="AM29" i="31" s="1"/>
  <c r="AM19" i="35"/>
  <c r="AM19" i="31" s="1"/>
  <c r="BL24" i="35"/>
  <c r="BL24" i="31" s="1"/>
  <c r="AM20" i="35"/>
  <c r="AM20" i="31" s="1"/>
  <c r="AM41" i="35"/>
  <c r="AM41" i="31" s="1"/>
  <c r="AM42" i="35"/>
  <c r="AM42" i="31" s="1"/>
  <c r="AM26" i="35"/>
  <c r="AM26" i="31" s="1"/>
  <c r="AM21" i="35"/>
  <c r="AM21" i="31" s="1"/>
  <c r="BL25" i="35"/>
  <c r="BL25" i="31" s="1"/>
  <c r="AM27" i="35"/>
  <c r="AM27" i="31" s="1"/>
  <c r="AM30" i="35"/>
  <c r="AM30" i="31" s="1"/>
  <c r="AM18" i="35"/>
  <c r="AM18" i="31" s="1"/>
  <c r="AM28" i="35"/>
  <c r="AM28" i="31" s="1"/>
  <c r="AM43" i="35"/>
  <c r="AM43" i="31" s="1"/>
  <c r="AN43" i="35"/>
  <c r="AN43" i="31" s="1"/>
  <c r="AN49" i="35"/>
  <c r="AN49" i="31" s="1"/>
  <c r="AN30" i="35"/>
  <c r="AN30" i="31" s="1"/>
  <c r="AN46" i="35"/>
  <c r="AN46" i="31" s="1"/>
  <c r="AN41" i="35"/>
  <c r="AN41" i="31" s="1"/>
  <c r="AN28" i="35"/>
  <c r="AN28" i="31" s="1"/>
  <c r="BO24" i="35"/>
  <c r="BO24" i="31" s="1"/>
  <c r="AN26" i="35"/>
  <c r="AN26" i="31" s="1"/>
  <c r="AN47" i="35"/>
  <c r="AN47" i="31" s="1"/>
  <c r="AN42" i="35"/>
  <c r="AN42" i="31" s="1"/>
  <c r="AN111" i="35"/>
  <c r="AN111" i="31" s="1"/>
  <c r="AN20" i="35"/>
  <c r="AN20" i="31" s="1"/>
  <c r="BO25" i="35"/>
  <c r="BO25" i="31" s="1"/>
  <c r="AN48" i="35"/>
  <c r="AN48" i="31" s="1"/>
  <c r="AN50" i="35"/>
  <c r="AN50" i="31" s="1"/>
  <c r="AN18" i="35"/>
  <c r="AN18" i="31" s="1"/>
  <c r="AN44" i="35"/>
  <c r="AN44" i="31" s="1"/>
  <c r="AN45" i="35"/>
  <c r="AN45" i="31" s="1"/>
  <c r="AN29" i="35"/>
  <c r="AN29" i="31" s="1"/>
  <c r="AN19" i="35"/>
  <c r="AN19" i="31" s="1"/>
  <c r="AN21" i="35"/>
  <c r="AN21" i="31" s="1"/>
  <c r="AN27" i="35"/>
  <c r="AN27" i="31" s="1"/>
  <c r="AO46" i="35"/>
  <c r="AO46" i="31" s="1"/>
  <c r="AO26" i="35"/>
  <c r="AO26" i="31" s="1"/>
  <c r="AO29" i="35"/>
  <c r="AO29" i="31" s="1"/>
  <c r="AO30" i="35"/>
  <c r="AO30" i="31" s="1"/>
  <c r="AO48" i="35"/>
  <c r="AO48" i="31" s="1"/>
  <c r="AO27" i="35"/>
  <c r="AO27" i="31" s="1"/>
  <c r="AO50" i="35"/>
  <c r="AO50" i="31" s="1"/>
  <c r="AO41" i="35"/>
  <c r="AO41" i="31" s="1"/>
  <c r="AO18" i="35"/>
  <c r="AO18" i="31" s="1"/>
  <c r="AO43" i="35"/>
  <c r="AO43" i="31" s="1"/>
  <c r="BR25" i="35"/>
  <c r="BR25" i="31" s="1"/>
  <c r="AO47" i="35"/>
  <c r="AO47" i="31" s="1"/>
  <c r="AO19" i="35"/>
  <c r="AO19" i="31" s="1"/>
  <c r="AO49" i="35"/>
  <c r="AO49" i="31" s="1"/>
  <c r="BR24" i="35"/>
  <c r="BR24" i="31" s="1"/>
  <c r="BR49" i="34" s="1"/>
  <c r="AO21" i="35"/>
  <c r="AO21" i="31" s="1"/>
  <c r="AO28" i="35"/>
  <c r="AO28" i="31" s="1"/>
  <c r="AO45" i="35"/>
  <c r="AO45" i="31" s="1"/>
  <c r="AO20" i="35"/>
  <c r="AO20" i="31" s="1"/>
  <c r="AO44" i="35"/>
  <c r="AO44" i="31" s="1"/>
  <c r="AO111" i="35"/>
  <c r="AO111" i="31" s="1"/>
  <c r="AO42" i="35"/>
  <c r="AO42" i="31" s="1"/>
  <c r="BU25" i="35"/>
  <c r="BU25" i="31" s="1"/>
  <c r="AP49" i="35"/>
  <c r="AP49" i="31" s="1"/>
  <c r="AP45" i="35"/>
  <c r="AP45" i="31" s="1"/>
  <c r="AP111" i="35"/>
  <c r="AP111" i="31" s="1"/>
  <c r="AP26" i="35"/>
  <c r="AP26" i="31" s="1"/>
  <c r="AP27" i="35"/>
  <c r="AP27" i="31" s="1"/>
  <c r="AP47" i="35"/>
  <c r="AP47" i="31" s="1"/>
  <c r="AP30" i="35"/>
  <c r="AP30" i="31" s="1"/>
  <c r="AP21" i="35"/>
  <c r="AP21" i="31" s="1"/>
  <c r="AP29" i="35"/>
  <c r="AP29" i="31" s="1"/>
  <c r="AP18" i="35"/>
  <c r="AP18" i="31" s="1"/>
  <c r="AP46" i="35"/>
  <c r="AP46" i="31" s="1"/>
  <c r="BU24" i="35"/>
  <c r="BU24" i="31" s="1"/>
  <c r="BU49" i="34" s="1"/>
  <c r="AP50" i="35"/>
  <c r="AP50" i="31" s="1"/>
  <c r="AP41" i="35"/>
  <c r="AP41" i="31" s="1"/>
  <c r="AP48" i="35"/>
  <c r="AP48" i="31" s="1"/>
  <c r="AP44" i="35"/>
  <c r="AP44" i="31" s="1"/>
  <c r="AP43" i="35"/>
  <c r="AP43" i="31" s="1"/>
  <c r="AP28" i="35"/>
  <c r="AP28" i="31" s="1"/>
  <c r="AP19" i="35"/>
  <c r="AP19" i="31" s="1"/>
  <c r="AP20" i="35"/>
  <c r="AP20" i="31" s="1"/>
  <c r="AP42" i="35"/>
  <c r="AP42" i="31" s="1"/>
  <c r="AQ50" i="35"/>
  <c r="AQ50" i="31" s="1"/>
  <c r="AQ21" i="35"/>
  <c r="AQ21" i="31" s="1"/>
  <c r="AQ46" i="35"/>
  <c r="AQ46" i="31" s="1"/>
  <c r="AQ20" i="35"/>
  <c r="AQ20" i="31" s="1"/>
  <c r="AQ45" i="35"/>
  <c r="AQ45" i="31" s="1"/>
  <c r="AQ41" i="35"/>
  <c r="AQ41" i="31" s="1"/>
  <c r="AQ49" i="35"/>
  <c r="AQ49" i="31" s="1"/>
  <c r="AQ47" i="35"/>
  <c r="AQ47" i="31" s="1"/>
  <c r="AQ42" i="35"/>
  <c r="AQ42" i="31" s="1"/>
  <c r="AQ48" i="35"/>
  <c r="AQ48" i="31" s="1"/>
  <c r="AQ43" i="35"/>
  <c r="AQ43" i="31" s="1"/>
  <c r="AQ111" i="35"/>
  <c r="AQ111" i="31" s="1"/>
  <c r="AQ28" i="35"/>
  <c r="AQ28" i="31" s="1"/>
  <c r="BX24" i="35"/>
  <c r="BX24" i="31" s="1"/>
  <c r="AQ26" i="35"/>
  <c r="AQ26" i="31" s="1"/>
  <c r="AQ19" i="35"/>
  <c r="AQ19" i="31" s="1"/>
  <c r="BX25" i="35"/>
  <c r="BX25" i="31" s="1"/>
  <c r="AQ30" i="35"/>
  <c r="AQ30" i="31" s="1"/>
  <c r="AQ29" i="35"/>
  <c r="AQ29" i="31" s="1"/>
  <c r="AQ18" i="35"/>
  <c r="AQ18" i="31" s="1"/>
  <c r="AQ44" i="35"/>
  <c r="AQ44" i="31" s="1"/>
  <c r="AQ27" i="35"/>
  <c r="AQ27" i="31" s="1"/>
  <c r="AR48" i="35"/>
  <c r="AR48" i="31" s="1"/>
  <c r="CA24" i="35"/>
  <c r="CA24" i="31" s="1"/>
  <c r="AR49" i="35"/>
  <c r="AR49" i="31" s="1"/>
  <c r="CA25" i="35"/>
  <c r="CA25" i="31" s="1"/>
  <c r="AR21" i="35"/>
  <c r="AR21" i="31" s="1"/>
  <c r="AR111" i="35"/>
  <c r="AR111" i="31" s="1"/>
  <c r="AR27" i="35"/>
  <c r="AR27" i="31" s="1"/>
  <c r="AR44" i="35"/>
  <c r="AR44" i="31" s="1"/>
  <c r="AR43" i="35"/>
  <c r="AR43" i="31" s="1"/>
  <c r="AR28" i="35"/>
  <c r="AR28" i="31" s="1"/>
  <c r="AR46" i="35"/>
  <c r="AR46" i="31" s="1"/>
  <c r="AR26" i="35"/>
  <c r="AR26" i="31" s="1"/>
  <c r="AR29" i="35"/>
  <c r="AR29" i="31" s="1"/>
  <c r="AR20" i="35"/>
  <c r="AR20" i="31" s="1"/>
  <c r="AR30" i="35"/>
  <c r="AR30" i="31" s="1"/>
  <c r="AR42" i="35"/>
  <c r="AR42" i="31" s="1"/>
  <c r="AR19" i="35"/>
  <c r="AR19" i="31" s="1"/>
  <c r="AR41" i="35"/>
  <c r="AR41" i="31" s="1"/>
  <c r="AR50" i="35"/>
  <c r="AR50" i="31" s="1"/>
  <c r="AR18" i="35"/>
  <c r="AR18" i="31" s="1"/>
  <c r="AR47" i="35"/>
  <c r="AR47" i="31" s="1"/>
  <c r="AR45" i="35"/>
  <c r="AR45" i="31" s="1"/>
  <c r="AS47" i="35"/>
  <c r="AS47" i="31" s="1"/>
  <c r="AS29" i="35"/>
  <c r="AS29" i="31" s="1"/>
  <c r="AS18" i="35"/>
  <c r="AS18" i="31" s="1"/>
  <c r="AS42" i="35"/>
  <c r="AS42" i="31" s="1"/>
  <c r="AS43" i="35"/>
  <c r="AS43" i="31" s="1"/>
  <c r="AS30" i="35"/>
  <c r="AS30" i="31" s="1"/>
  <c r="AS111" i="35"/>
  <c r="AS111" i="31" s="1"/>
  <c r="AS19" i="35"/>
  <c r="AS19" i="31" s="1"/>
  <c r="AS44" i="35"/>
  <c r="AS44" i="31" s="1"/>
  <c r="AS20" i="35"/>
  <c r="AS20" i="31" s="1"/>
  <c r="AS45" i="35"/>
  <c r="AS45" i="31" s="1"/>
  <c r="AS27" i="35"/>
  <c r="AS27" i="31" s="1"/>
  <c r="CD25" i="35"/>
  <c r="CD25" i="31" s="1"/>
  <c r="AS49" i="35"/>
  <c r="AS49" i="31" s="1"/>
  <c r="AS26" i="35"/>
  <c r="AS26" i="31" s="1"/>
  <c r="AS46" i="35"/>
  <c r="AS46" i="31" s="1"/>
  <c r="AS50" i="35"/>
  <c r="AS50" i="31" s="1"/>
  <c r="AS28" i="35"/>
  <c r="AS28" i="31" s="1"/>
  <c r="AS41" i="35"/>
  <c r="AS41" i="31" s="1"/>
  <c r="CD24" i="35"/>
  <c r="CD24" i="31" s="1"/>
  <c r="AS21" i="35"/>
  <c r="AS21" i="31" s="1"/>
  <c r="AS48" i="35"/>
  <c r="AS48" i="31" s="1"/>
  <c r="CG24" i="35"/>
  <c r="CG24" i="31" s="1"/>
  <c r="AT19" i="35"/>
  <c r="AT19" i="31" s="1"/>
  <c r="AT44" i="35"/>
  <c r="AT44" i="31" s="1"/>
  <c r="AT48" i="35"/>
  <c r="AT48" i="31" s="1"/>
  <c r="AT45" i="35"/>
  <c r="AT45" i="31" s="1"/>
  <c r="AT49" i="35"/>
  <c r="AT49" i="31" s="1"/>
  <c r="AT27" i="35"/>
  <c r="AT27" i="31" s="1"/>
  <c r="AT20" i="35"/>
  <c r="AT20" i="31" s="1"/>
  <c r="AT18" i="35"/>
  <c r="AT18" i="31" s="1"/>
  <c r="AT111" i="35"/>
  <c r="AT111" i="31" s="1"/>
  <c r="AT43" i="35"/>
  <c r="AT43" i="31" s="1"/>
  <c r="AT50" i="35"/>
  <c r="AT50" i="31" s="1"/>
  <c r="AT42" i="35"/>
  <c r="AT42" i="31" s="1"/>
  <c r="CG25" i="35"/>
  <c r="CG25" i="31" s="1"/>
  <c r="AT41" i="35"/>
  <c r="AT41" i="31" s="1"/>
  <c r="AT26" i="35"/>
  <c r="AT26" i="31" s="1"/>
  <c r="AT46" i="35"/>
  <c r="AT46" i="31" s="1"/>
  <c r="AT47" i="35"/>
  <c r="AT47" i="31" s="1"/>
  <c r="AT21" i="35"/>
  <c r="AT21" i="31" s="1"/>
  <c r="AT29" i="35"/>
  <c r="AT29" i="31" s="1"/>
  <c r="AT30" i="35"/>
  <c r="AT30" i="31" s="1"/>
  <c r="AT28" i="35"/>
  <c r="AT28" i="31" s="1"/>
  <c r="AU20" i="35"/>
  <c r="AU20" i="31" s="1"/>
  <c r="AU48" i="35"/>
  <c r="AU48" i="31" s="1"/>
  <c r="AU30" i="35"/>
  <c r="AU30" i="31" s="1"/>
  <c r="AU46" i="35"/>
  <c r="AU46" i="31" s="1"/>
  <c r="AU43" i="35"/>
  <c r="AU43" i="31" s="1"/>
  <c r="AU47" i="35"/>
  <c r="AU47" i="31" s="1"/>
  <c r="AU44" i="35"/>
  <c r="AU44" i="31" s="1"/>
  <c r="AU21" i="35"/>
  <c r="AU21" i="31" s="1"/>
  <c r="AU26" i="35"/>
  <c r="AU26" i="31" s="1"/>
  <c r="AU42" i="35"/>
  <c r="AU42" i="31" s="1"/>
  <c r="AU29" i="35"/>
  <c r="AU29" i="31" s="1"/>
  <c r="AU111" i="35"/>
  <c r="AU111" i="31" s="1"/>
  <c r="AU19" i="35"/>
  <c r="AU19" i="31" s="1"/>
  <c r="AU18" i="35"/>
  <c r="AU18" i="31" s="1"/>
  <c r="AU28" i="35"/>
  <c r="AU28" i="31" s="1"/>
  <c r="AU45" i="35"/>
  <c r="AU45" i="31" s="1"/>
  <c r="AU49" i="35"/>
  <c r="AU49" i="31" s="1"/>
  <c r="CJ24" i="35"/>
  <c r="CJ24" i="31" s="1"/>
  <c r="AU50" i="35"/>
  <c r="AU50" i="31" s="1"/>
  <c r="CJ25" i="35"/>
  <c r="CJ25" i="31" s="1"/>
  <c r="AU41" i="35"/>
  <c r="AU41" i="31" s="1"/>
  <c r="AU27" i="35"/>
  <c r="AU27" i="31" s="1"/>
  <c r="AV42" i="35"/>
  <c r="AV42" i="31" s="1"/>
  <c r="AV26" i="35"/>
  <c r="AV26" i="31" s="1"/>
  <c r="AV48" i="35"/>
  <c r="AV48" i="31" s="1"/>
  <c r="AV47" i="35"/>
  <c r="AV47" i="31" s="1"/>
  <c r="AV46" i="35"/>
  <c r="AV46" i="31" s="1"/>
  <c r="AV20" i="35"/>
  <c r="AV20" i="31" s="1"/>
  <c r="AV41" i="35"/>
  <c r="AV41" i="31" s="1"/>
  <c r="AV27" i="35"/>
  <c r="AV27" i="31" s="1"/>
  <c r="AV49" i="35"/>
  <c r="AV49" i="31" s="1"/>
  <c r="AV44" i="35"/>
  <c r="AV44" i="31" s="1"/>
  <c r="AV30" i="35"/>
  <c r="AV30" i="31" s="1"/>
  <c r="AV19" i="35"/>
  <c r="AV19" i="31" s="1"/>
  <c r="CM24" i="35"/>
  <c r="CM24" i="31" s="1"/>
  <c r="AV50" i="35"/>
  <c r="AV50" i="31" s="1"/>
  <c r="CM25" i="35"/>
  <c r="CM25" i="31" s="1"/>
  <c r="AV18" i="35"/>
  <c r="AV18" i="31" s="1"/>
  <c r="AV21" i="35"/>
  <c r="AV21" i="31" s="1"/>
  <c r="AV28" i="35"/>
  <c r="AV28" i="31" s="1"/>
  <c r="AV43" i="35"/>
  <c r="AV43" i="31" s="1"/>
  <c r="AV111" i="35"/>
  <c r="AV111" i="31" s="1"/>
  <c r="AV29" i="35"/>
  <c r="AV29" i="31" s="1"/>
  <c r="AV45" i="35"/>
  <c r="AV45" i="31" s="1"/>
  <c r="AW28" i="35"/>
  <c r="AW28" i="31" s="1"/>
  <c r="AW111" i="35"/>
  <c r="AW111" i="31" s="1"/>
  <c r="AW21" i="35"/>
  <c r="AW21" i="31" s="1"/>
  <c r="CP25" i="35"/>
  <c r="CP25" i="31" s="1"/>
  <c r="AW49" i="35"/>
  <c r="AW49" i="31" s="1"/>
  <c r="AW41" i="35"/>
  <c r="AW41" i="31" s="1"/>
  <c r="AW48" i="35"/>
  <c r="AW48" i="31" s="1"/>
  <c r="AW27" i="35"/>
  <c r="AW27" i="31" s="1"/>
  <c r="AW50" i="35"/>
  <c r="AW50" i="31" s="1"/>
  <c r="AW44" i="35"/>
  <c r="AW44" i="31" s="1"/>
  <c r="AW18" i="35"/>
  <c r="AW18" i="31" s="1"/>
  <c r="AW43" i="35"/>
  <c r="AW43" i="31" s="1"/>
  <c r="AW42" i="35"/>
  <c r="AW42" i="31" s="1"/>
  <c r="AW20" i="35"/>
  <c r="AW20" i="31" s="1"/>
  <c r="AW26" i="35"/>
  <c r="AW26" i="31" s="1"/>
  <c r="CP24" i="35"/>
  <c r="CP24" i="31" s="1"/>
  <c r="CP49" i="34" s="1"/>
  <c r="AW47" i="35"/>
  <c r="AW47" i="31" s="1"/>
  <c r="AW46" i="35"/>
  <c r="AW46" i="31" s="1"/>
  <c r="AW45" i="35"/>
  <c r="AW45" i="31" s="1"/>
  <c r="AW30" i="35"/>
  <c r="AW30" i="31" s="1"/>
  <c r="AW19" i="35"/>
  <c r="AW19" i="31" s="1"/>
  <c r="AW29" i="35"/>
  <c r="AW29" i="31" s="1"/>
  <c r="AX18" i="35"/>
  <c r="AX18" i="31" s="1"/>
  <c r="AX49" i="35"/>
  <c r="AX49" i="31" s="1"/>
  <c r="AX21" i="35"/>
  <c r="AX21" i="31" s="1"/>
  <c r="AX111" i="35"/>
  <c r="AX111" i="31" s="1"/>
  <c r="CS24" i="35"/>
  <c r="CS24" i="31" s="1"/>
  <c r="AX30" i="35"/>
  <c r="AX30" i="31" s="1"/>
  <c r="AX20" i="35"/>
  <c r="AX20" i="31" s="1"/>
  <c r="AX46" i="35"/>
  <c r="AX46" i="31" s="1"/>
  <c r="AX19" i="35"/>
  <c r="AX19" i="31" s="1"/>
  <c r="CS25" i="35"/>
  <c r="CS25" i="31" s="1"/>
  <c r="AX28" i="35"/>
  <c r="AX28" i="31" s="1"/>
  <c r="AX50" i="35"/>
  <c r="AX50" i="31" s="1"/>
  <c r="AX47" i="35"/>
  <c r="AX47" i="31" s="1"/>
  <c r="AX27" i="35"/>
  <c r="AX27" i="31" s="1"/>
  <c r="AX44" i="35"/>
  <c r="AX44" i="31" s="1"/>
  <c r="AX48" i="35"/>
  <c r="AX48" i="31" s="1"/>
  <c r="AX26" i="35"/>
  <c r="AX26" i="31" s="1"/>
  <c r="AX41" i="35"/>
  <c r="AX41" i="31" s="1"/>
  <c r="AX45" i="35"/>
  <c r="AX45" i="31" s="1"/>
  <c r="AX29" i="35"/>
  <c r="AX29" i="31" s="1"/>
  <c r="AX42" i="35"/>
  <c r="AX42" i="31" s="1"/>
  <c r="AX43" i="35"/>
  <c r="AX43" i="31" s="1"/>
  <c r="AY50" i="35"/>
  <c r="AY50" i="31" s="1"/>
  <c r="AY21" i="35"/>
  <c r="AY21" i="31" s="1"/>
  <c r="AY43" i="35"/>
  <c r="AY43" i="31" s="1"/>
  <c r="AY20" i="35"/>
  <c r="AY20" i="31" s="1"/>
  <c r="AY44" i="35"/>
  <c r="AY44" i="31" s="1"/>
  <c r="AY42" i="35"/>
  <c r="AY42" i="31" s="1"/>
  <c r="AY47" i="35"/>
  <c r="AY47" i="31" s="1"/>
  <c r="AY45" i="35"/>
  <c r="AY45" i="31" s="1"/>
  <c r="AY41" i="35"/>
  <c r="AY41" i="31" s="1"/>
  <c r="AY18" i="35"/>
  <c r="AY18" i="31" s="1"/>
  <c r="AY48" i="35"/>
  <c r="AY48" i="31" s="1"/>
  <c r="AY46" i="35"/>
  <c r="AY46" i="31" s="1"/>
  <c r="AY28" i="35"/>
  <c r="AY28" i="31" s="1"/>
  <c r="AY49" i="35"/>
  <c r="AY49" i="31" s="1"/>
  <c r="AY29" i="35"/>
  <c r="AY29" i="31" s="1"/>
  <c r="AY19" i="35"/>
  <c r="AY19" i="31" s="1"/>
  <c r="AY26" i="35"/>
  <c r="AY26" i="31" s="1"/>
  <c r="AY27" i="35"/>
  <c r="AY27" i="31" s="1"/>
  <c r="AY30" i="35"/>
  <c r="AY30" i="31" s="1"/>
  <c r="AY111" i="35"/>
  <c r="AY111" i="31" s="1"/>
  <c r="AZ44" i="35"/>
  <c r="AZ44" i="31" s="1"/>
  <c r="AZ21" i="35"/>
  <c r="AZ21" i="31" s="1"/>
  <c r="AZ111" i="35"/>
  <c r="AZ111" i="31" s="1"/>
  <c r="AZ29" i="35"/>
  <c r="AZ29" i="31" s="1"/>
  <c r="AZ43" i="35"/>
  <c r="AZ43" i="31" s="1"/>
  <c r="AZ28" i="35"/>
  <c r="AZ28" i="31" s="1"/>
  <c r="AZ42" i="35"/>
  <c r="AZ42" i="31" s="1"/>
  <c r="AZ19" i="35"/>
  <c r="AZ19" i="31" s="1"/>
  <c r="AZ20" i="35"/>
  <c r="AZ20" i="31" s="1"/>
  <c r="AZ45" i="35"/>
  <c r="AZ45" i="31" s="1"/>
  <c r="AZ27" i="35"/>
  <c r="AZ27" i="31" s="1"/>
  <c r="AZ46" i="35"/>
  <c r="AZ46" i="31" s="1"/>
  <c r="AZ26" i="35"/>
  <c r="AZ26" i="31" s="1"/>
  <c r="AZ30" i="35"/>
  <c r="AZ30" i="31" s="1"/>
  <c r="AZ48" i="35"/>
  <c r="AZ48" i="31" s="1"/>
  <c r="AZ49" i="35"/>
  <c r="AZ49" i="31" s="1"/>
  <c r="AZ41" i="35"/>
  <c r="AZ41" i="31" s="1"/>
  <c r="AZ50" i="35"/>
  <c r="AZ50" i="31" s="1"/>
  <c r="AZ18" i="35"/>
  <c r="AZ18" i="31" s="1"/>
  <c r="AZ47" i="35"/>
  <c r="AZ47" i="31" s="1"/>
  <c r="BA29" i="35"/>
  <c r="BA29" i="31" s="1"/>
  <c r="BA47" i="35"/>
  <c r="BA47" i="31" s="1"/>
  <c r="BA49" i="35"/>
  <c r="BA49" i="31" s="1"/>
  <c r="BA50" i="35"/>
  <c r="BA50" i="31" s="1"/>
  <c r="BA42" i="35"/>
  <c r="BA42" i="31" s="1"/>
  <c r="BA48" i="35"/>
  <c r="BA48" i="31" s="1"/>
  <c r="BA30" i="35"/>
  <c r="BA30" i="31" s="1"/>
  <c r="BA27" i="35"/>
  <c r="BA27" i="31" s="1"/>
  <c r="BA45" i="35"/>
  <c r="BA45" i="31" s="1"/>
  <c r="BA19" i="35"/>
  <c r="BA19" i="31" s="1"/>
  <c r="BA111" i="35"/>
  <c r="BA111" i="31" s="1"/>
  <c r="BA41" i="35"/>
  <c r="BA41" i="31" s="1"/>
  <c r="BA28" i="35"/>
  <c r="BA28" i="31" s="1"/>
  <c r="BA46" i="35"/>
  <c r="BA46" i="31" s="1"/>
  <c r="BA43" i="35"/>
  <c r="BA43" i="31" s="1"/>
  <c r="BA26" i="35"/>
  <c r="BA26" i="31" s="1"/>
  <c r="BA18" i="35"/>
  <c r="BA18" i="31" s="1"/>
  <c r="BA21" i="35"/>
  <c r="BA21" i="31" s="1"/>
  <c r="BA44" i="35"/>
  <c r="BA44" i="31" s="1"/>
  <c r="BA20" i="35"/>
  <c r="BA20" i="31" s="1"/>
  <c r="BB27" i="35"/>
  <c r="BB27" i="31" s="1"/>
  <c r="BB29" i="35"/>
  <c r="BB29" i="31" s="1"/>
  <c r="BB43" i="35"/>
  <c r="BB43" i="31" s="1"/>
  <c r="BB21" i="35"/>
  <c r="BB21" i="31" s="1"/>
  <c r="BB30" i="35"/>
  <c r="BB30" i="31" s="1"/>
  <c r="BB47" i="35"/>
  <c r="BB47" i="31" s="1"/>
  <c r="BB42" i="35"/>
  <c r="BB42" i="31" s="1"/>
  <c r="BB20" i="35"/>
  <c r="BB20" i="31" s="1"/>
  <c r="BB46" i="35"/>
  <c r="BB46" i="31" s="1"/>
  <c r="BB41" i="35"/>
  <c r="BB41" i="31" s="1"/>
  <c r="BB19" i="35"/>
  <c r="BB19" i="31" s="1"/>
  <c r="BB28" i="35"/>
  <c r="BB28" i="31" s="1"/>
  <c r="BB44" i="35"/>
  <c r="BB44" i="31" s="1"/>
  <c r="BB48" i="35"/>
  <c r="BB48" i="31" s="1"/>
  <c r="BB26" i="35"/>
  <c r="BB26" i="31" s="1"/>
  <c r="BB49" i="35"/>
  <c r="BB49" i="31" s="1"/>
  <c r="BB45" i="35"/>
  <c r="BB45" i="31" s="1"/>
  <c r="BB18" i="35"/>
  <c r="BB18" i="31" s="1"/>
  <c r="BB111" i="35"/>
  <c r="BB111" i="31" s="1"/>
  <c r="BB50" i="35"/>
  <c r="BB50" i="31" s="1"/>
  <c r="BC21" i="35"/>
  <c r="BC21" i="31" s="1"/>
  <c r="BC20" i="35"/>
  <c r="BC20" i="31" s="1"/>
  <c r="BC44" i="35"/>
  <c r="BC44" i="31" s="1"/>
  <c r="BC45" i="35"/>
  <c r="BC45" i="31" s="1"/>
  <c r="BC18" i="35"/>
  <c r="BC18" i="31" s="1"/>
  <c r="BC48" i="35"/>
  <c r="BC48" i="31" s="1"/>
  <c r="BC111" i="35"/>
  <c r="BC111" i="31" s="1"/>
  <c r="BC41" i="35"/>
  <c r="BC41" i="31" s="1"/>
  <c r="BC26" i="35"/>
  <c r="BC26" i="31" s="1"/>
  <c r="BC49" i="35"/>
  <c r="BC49" i="31" s="1"/>
  <c r="BC27" i="35"/>
  <c r="BC27" i="31" s="1"/>
  <c r="BC50" i="35"/>
  <c r="BC50" i="31" s="1"/>
  <c r="BC43" i="35"/>
  <c r="BC43" i="31" s="1"/>
  <c r="BC42" i="35"/>
  <c r="BC42" i="31" s="1"/>
  <c r="BC47" i="35"/>
  <c r="BC47" i="31" s="1"/>
  <c r="BC29" i="35"/>
  <c r="BC29" i="31" s="1"/>
  <c r="BC19" i="35"/>
  <c r="BC19" i="31" s="1"/>
  <c r="BC46" i="35"/>
  <c r="BC46" i="31" s="1"/>
  <c r="BC28" i="35"/>
  <c r="BC28" i="31" s="1"/>
  <c r="BC30" i="35"/>
  <c r="BC30" i="31" s="1"/>
  <c r="BD19" i="35"/>
  <c r="BD19" i="31" s="1"/>
  <c r="BD49" i="35"/>
  <c r="BD49" i="31" s="1"/>
  <c r="BD44" i="35"/>
  <c r="BD44" i="31" s="1"/>
  <c r="BD41" i="35"/>
  <c r="BD41" i="31" s="1"/>
  <c r="BD111" i="35"/>
  <c r="BD111" i="31" s="1"/>
  <c r="BD42" i="35"/>
  <c r="BD42" i="31" s="1"/>
  <c r="BD45" i="35"/>
  <c r="BD45" i="31" s="1"/>
  <c r="BD21" i="35"/>
  <c r="BD21" i="31" s="1"/>
  <c r="BD18" i="35"/>
  <c r="BD18" i="31" s="1"/>
  <c r="BD20" i="35"/>
  <c r="BD20" i="31" s="1"/>
  <c r="BD30" i="35"/>
  <c r="BD30" i="31" s="1"/>
  <c r="BD46" i="35"/>
  <c r="BD46" i="31" s="1"/>
  <c r="BD26" i="35"/>
  <c r="BD26" i="31" s="1"/>
  <c r="BD29" i="35"/>
  <c r="BD29" i="31" s="1"/>
  <c r="BD43" i="35"/>
  <c r="BD43" i="31" s="1"/>
  <c r="BD50" i="35"/>
  <c r="BD50" i="31" s="1"/>
  <c r="BD27" i="35"/>
  <c r="BD27" i="31" s="1"/>
  <c r="BD48" i="35"/>
  <c r="BD48" i="31" s="1"/>
  <c r="BD47" i="35"/>
  <c r="BD47" i="31" s="1"/>
  <c r="BD28" i="35"/>
  <c r="BD28" i="31" s="1"/>
  <c r="BE18" i="35"/>
  <c r="BE18" i="31" s="1"/>
  <c r="BE111" i="35"/>
  <c r="BE111" i="31" s="1"/>
  <c r="BE28" i="35"/>
  <c r="BE28" i="31" s="1"/>
  <c r="BE30" i="35"/>
  <c r="BE30" i="31" s="1"/>
  <c r="BE19" i="35"/>
  <c r="BE19" i="31" s="1"/>
  <c r="BE41" i="35"/>
  <c r="BE41" i="31" s="1"/>
  <c r="BE49" i="35"/>
  <c r="BE49" i="31" s="1"/>
  <c r="BE21" i="35"/>
  <c r="BE21" i="31" s="1"/>
  <c r="BE42" i="35"/>
  <c r="BE42" i="31" s="1"/>
  <c r="BE50" i="35"/>
  <c r="BE50" i="31" s="1"/>
  <c r="BE20" i="35"/>
  <c r="BE20" i="31" s="1"/>
  <c r="BE26" i="35"/>
  <c r="BE26" i="31" s="1"/>
  <c r="BE45" i="35"/>
  <c r="BE45" i="31" s="1"/>
  <c r="BE27" i="35"/>
  <c r="BE27" i="31" s="1"/>
  <c r="BE43" i="35"/>
  <c r="BE43" i="31" s="1"/>
  <c r="BE46" i="35"/>
  <c r="BE46" i="31" s="1"/>
  <c r="BE47" i="35"/>
  <c r="BE47" i="31" s="1"/>
  <c r="BE44" i="35"/>
  <c r="BE44" i="31" s="1"/>
  <c r="BE48" i="35"/>
  <c r="BE48" i="31" s="1"/>
  <c r="BE29" i="35"/>
  <c r="BE29" i="31" s="1"/>
  <c r="BF20" i="35"/>
  <c r="BF20" i="31" s="1"/>
  <c r="BF21" i="35"/>
  <c r="BF21" i="31" s="1"/>
  <c r="BF19" i="35"/>
  <c r="BF19" i="31" s="1"/>
  <c r="BF26" i="35"/>
  <c r="BF26" i="31" s="1"/>
  <c r="BF28" i="35"/>
  <c r="BF28" i="31" s="1"/>
  <c r="BF46" i="35"/>
  <c r="BF46" i="31" s="1"/>
  <c r="BF48" i="35"/>
  <c r="BF48" i="31" s="1"/>
  <c r="BF41" i="35"/>
  <c r="BF41" i="31" s="1"/>
  <c r="BF43" i="35"/>
  <c r="BF43" i="31" s="1"/>
  <c r="BF50" i="35"/>
  <c r="BF50" i="31" s="1"/>
  <c r="BF49" i="35"/>
  <c r="BF49" i="31" s="1"/>
  <c r="BF42" i="35"/>
  <c r="BF42" i="31" s="1"/>
  <c r="BF30" i="35"/>
  <c r="BF30" i="31" s="1"/>
  <c r="BF44" i="35"/>
  <c r="BF44" i="31" s="1"/>
  <c r="BF29" i="35"/>
  <c r="BF29" i="31" s="1"/>
  <c r="BF18" i="35"/>
  <c r="BF18" i="31" s="1"/>
  <c r="BF45" i="35"/>
  <c r="BF45" i="31" s="1"/>
  <c r="BF27" i="35"/>
  <c r="BF27" i="31" s="1"/>
  <c r="BF47" i="35"/>
  <c r="BF47" i="31" s="1"/>
  <c r="BF111" i="35"/>
  <c r="BF111" i="31" s="1"/>
  <c r="BG47" i="35"/>
  <c r="BG47" i="31" s="1"/>
  <c r="BG48" i="35"/>
  <c r="BG48" i="31" s="1"/>
  <c r="BG18" i="35"/>
  <c r="BG18" i="31" s="1"/>
  <c r="BG44" i="35"/>
  <c r="BG44" i="31" s="1"/>
  <c r="BG27" i="35"/>
  <c r="BG27" i="31" s="1"/>
  <c r="BG41" i="35"/>
  <c r="BG41" i="31" s="1"/>
  <c r="BG21" i="35"/>
  <c r="BG21" i="31" s="1"/>
  <c r="BG50" i="35"/>
  <c r="BG50" i="31" s="1"/>
  <c r="BG26" i="35"/>
  <c r="BG26" i="31" s="1"/>
  <c r="BG49" i="35"/>
  <c r="BG49" i="31" s="1"/>
  <c r="BG42" i="35"/>
  <c r="BG42" i="31" s="1"/>
  <c r="BG19" i="35"/>
  <c r="BG19" i="31" s="1"/>
  <c r="BG111" i="35"/>
  <c r="BG111" i="31" s="1"/>
  <c r="BG20" i="35"/>
  <c r="BG20" i="31" s="1"/>
  <c r="BG45" i="35"/>
  <c r="BG45" i="31" s="1"/>
  <c r="BG29" i="35"/>
  <c r="BG29" i="31" s="1"/>
  <c r="BG30" i="35"/>
  <c r="BG30" i="31" s="1"/>
  <c r="BG46" i="35"/>
  <c r="BG46" i="31" s="1"/>
  <c r="BG28" i="35"/>
  <c r="BG28" i="31" s="1"/>
  <c r="BG43" i="35"/>
  <c r="BG43" i="31" s="1"/>
  <c r="BH48" i="35"/>
  <c r="BH48" i="31" s="1"/>
  <c r="BH41" i="35"/>
  <c r="BH41" i="31" s="1"/>
  <c r="BH29" i="35"/>
  <c r="BH29" i="31" s="1"/>
  <c r="BH49" i="35"/>
  <c r="BH49" i="31" s="1"/>
  <c r="BH20" i="35"/>
  <c r="BH20" i="31" s="1"/>
  <c r="BH26" i="35"/>
  <c r="BH26" i="31" s="1"/>
  <c r="BH27" i="35"/>
  <c r="BH27" i="31" s="1"/>
  <c r="BH111" i="35"/>
  <c r="BH111" i="31" s="1"/>
  <c r="BH42" i="35"/>
  <c r="BH42" i="31" s="1"/>
  <c r="BH50" i="35"/>
  <c r="BH50" i="31" s="1"/>
  <c r="BH44" i="35"/>
  <c r="BH44" i="31" s="1"/>
  <c r="BH45" i="35"/>
  <c r="BH45" i="31" s="1"/>
  <c r="BH46" i="35"/>
  <c r="BH46" i="31" s="1"/>
  <c r="BH19" i="35"/>
  <c r="BH19" i="31" s="1"/>
  <c r="BH21" i="35"/>
  <c r="BH21" i="31" s="1"/>
  <c r="BH43" i="35"/>
  <c r="BH43" i="31" s="1"/>
  <c r="BH28" i="35"/>
  <c r="BH28" i="31" s="1"/>
  <c r="BH30" i="35"/>
  <c r="BH30" i="31" s="1"/>
  <c r="BH18" i="35"/>
  <c r="BH18" i="31" s="1"/>
  <c r="BH47" i="35"/>
  <c r="BH47" i="31" s="1"/>
  <c r="BI50" i="35"/>
  <c r="BI50" i="31" s="1"/>
  <c r="BI43" i="35"/>
  <c r="BI43" i="31" s="1"/>
  <c r="BI18" i="35"/>
  <c r="BI18" i="31" s="1"/>
  <c r="BI46" i="35"/>
  <c r="BI46" i="31" s="1"/>
  <c r="BI28" i="35"/>
  <c r="BI28" i="31" s="1"/>
  <c r="BI42" i="35"/>
  <c r="BI42" i="31" s="1"/>
  <c r="BI48" i="35"/>
  <c r="BI48" i="31" s="1"/>
  <c r="BI19" i="35"/>
  <c r="BI19" i="31" s="1"/>
  <c r="BI20" i="35"/>
  <c r="BI20" i="31" s="1"/>
  <c r="BI47" i="35"/>
  <c r="BI47" i="31" s="1"/>
  <c r="BI44" i="35"/>
  <c r="BI44" i="31" s="1"/>
  <c r="BI41" i="35"/>
  <c r="BI41" i="31" s="1"/>
  <c r="BI21" i="35"/>
  <c r="BI21" i="31" s="1"/>
  <c r="BI111" i="35"/>
  <c r="BI111" i="31" s="1"/>
  <c r="BI27" i="35"/>
  <c r="BI27" i="31" s="1"/>
  <c r="BI29" i="35"/>
  <c r="BI29" i="31" s="1"/>
  <c r="BI49" i="35"/>
  <c r="BI49" i="31" s="1"/>
  <c r="BI30" i="35"/>
  <c r="BI30" i="31" s="1"/>
  <c r="BI26" i="35"/>
  <c r="BI26" i="31" s="1"/>
  <c r="BI45" i="35"/>
  <c r="BI45" i="31" s="1"/>
  <c r="BJ18" i="35"/>
  <c r="BJ18" i="31" s="1"/>
  <c r="BJ27" i="35"/>
  <c r="BJ27" i="31" s="1"/>
  <c r="BJ28" i="35"/>
  <c r="BJ28" i="31" s="1"/>
  <c r="BJ26" i="35"/>
  <c r="BJ26" i="31" s="1"/>
  <c r="BJ19" i="35"/>
  <c r="BJ19" i="31" s="1"/>
  <c r="BJ41" i="35"/>
  <c r="BJ41" i="31" s="1"/>
  <c r="BJ111" i="35"/>
  <c r="BJ111" i="31" s="1"/>
  <c r="BJ42" i="35"/>
  <c r="BJ42" i="31" s="1"/>
  <c r="BJ47" i="35"/>
  <c r="BJ47" i="31" s="1"/>
  <c r="BJ49" i="35"/>
  <c r="BJ49" i="31" s="1"/>
  <c r="BJ29" i="35"/>
  <c r="BJ29" i="31" s="1"/>
  <c r="BJ43" i="35"/>
  <c r="BJ43" i="31" s="1"/>
  <c r="BJ20" i="35"/>
  <c r="BJ20" i="31" s="1"/>
  <c r="BJ44" i="35"/>
  <c r="BJ44" i="31" s="1"/>
  <c r="BJ21" i="35"/>
  <c r="BJ21" i="31" s="1"/>
  <c r="BJ30" i="35"/>
  <c r="BJ30" i="31" s="1"/>
  <c r="BJ48" i="35"/>
  <c r="BJ48" i="31" s="1"/>
  <c r="BJ45" i="35"/>
  <c r="BJ45" i="31" s="1"/>
  <c r="BJ50" i="35"/>
  <c r="BJ50" i="31" s="1"/>
  <c r="BJ46" i="35"/>
  <c r="BJ46" i="31" s="1"/>
  <c r="BK18" i="35"/>
  <c r="BK18" i="31" s="1"/>
  <c r="BK48" i="35"/>
  <c r="BK48" i="31" s="1"/>
  <c r="BK20" i="35"/>
  <c r="BK20" i="31" s="1"/>
  <c r="BK29" i="35"/>
  <c r="BK29" i="31" s="1"/>
  <c r="BK27" i="35"/>
  <c r="BK27" i="31" s="1"/>
  <c r="BK44" i="35"/>
  <c r="BK44" i="31" s="1"/>
  <c r="BK43" i="35"/>
  <c r="BK43" i="31" s="1"/>
  <c r="BK50" i="35"/>
  <c r="BK50" i="31" s="1"/>
  <c r="BK111" i="35"/>
  <c r="BK111" i="31" s="1"/>
  <c r="BK46" i="35"/>
  <c r="BK46" i="31" s="1"/>
  <c r="BK42" i="35"/>
  <c r="BK42" i="31" s="1"/>
  <c r="BK45" i="35"/>
  <c r="BK45" i="31" s="1"/>
  <c r="BK28" i="35"/>
  <c r="BK28" i="31" s="1"/>
  <c r="BK19" i="35"/>
  <c r="BK19" i="31" s="1"/>
  <c r="BK30" i="35"/>
  <c r="BK30" i="31" s="1"/>
  <c r="BK21" i="35"/>
  <c r="BK21" i="31" s="1"/>
  <c r="BK47" i="35"/>
  <c r="BK47" i="31" s="1"/>
  <c r="BK49" i="35"/>
  <c r="BK49" i="31" s="1"/>
  <c r="BK41" i="35"/>
  <c r="BK41" i="31" s="1"/>
  <c r="BK26" i="35"/>
  <c r="BK26" i="31" s="1"/>
  <c r="BL46" i="35"/>
  <c r="BL46" i="31" s="1"/>
  <c r="BL45" i="35"/>
  <c r="BL45" i="31" s="1"/>
  <c r="BL29" i="35"/>
  <c r="BL29" i="31" s="1"/>
  <c r="BL42" i="35"/>
  <c r="BL42" i="31" s="1"/>
  <c r="BL48" i="35"/>
  <c r="BL48" i="31" s="1"/>
  <c r="BL43" i="35"/>
  <c r="BL43" i="31" s="1"/>
  <c r="BL20" i="35"/>
  <c r="BL20" i="31" s="1"/>
  <c r="BL19" i="35"/>
  <c r="BL19" i="31" s="1"/>
  <c r="BL30" i="35"/>
  <c r="BL30" i="31" s="1"/>
  <c r="BL27" i="35"/>
  <c r="BL27" i="31" s="1"/>
  <c r="BL28" i="35"/>
  <c r="BL28" i="31" s="1"/>
  <c r="BL50" i="35"/>
  <c r="BL50" i="31" s="1"/>
  <c r="BL49" i="35"/>
  <c r="BL49" i="31" s="1"/>
  <c r="BL111" i="35"/>
  <c r="BL111" i="31" s="1"/>
  <c r="BL47" i="35"/>
  <c r="BL47" i="31" s="1"/>
  <c r="BL18" i="35"/>
  <c r="BL18" i="31" s="1"/>
  <c r="BL26" i="35"/>
  <c r="BL26" i="31" s="1"/>
  <c r="BL44" i="35"/>
  <c r="BL44" i="31" s="1"/>
  <c r="BL21" i="35"/>
  <c r="BL21" i="31" s="1"/>
  <c r="BL41" i="35"/>
  <c r="BL41" i="31" s="1"/>
  <c r="BM18" i="35"/>
  <c r="BM18" i="31" s="1"/>
  <c r="BM27" i="35"/>
  <c r="BM27" i="31" s="1"/>
  <c r="BM30" i="35"/>
  <c r="BM30" i="31" s="1"/>
  <c r="BM42" i="35"/>
  <c r="BM42" i="31" s="1"/>
  <c r="BM111" i="35"/>
  <c r="BM111" i="31" s="1"/>
  <c r="BM48" i="35"/>
  <c r="BM48" i="31" s="1"/>
  <c r="BM46" i="35"/>
  <c r="BM46" i="31" s="1"/>
  <c r="BM45" i="35"/>
  <c r="BM45" i="31" s="1"/>
  <c r="BM19" i="35"/>
  <c r="BM19" i="31" s="1"/>
  <c r="BM44" i="35"/>
  <c r="BM44" i="31" s="1"/>
  <c r="BM50" i="35"/>
  <c r="BM50" i="31" s="1"/>
  <c r="BM20" i="35"/>
  <c r="BM20" i="31" s="1"/>
  <c r="BM49" i="35"/>
  <c r="BM49" i="31" s="1"/>
  <c r="BM43" i="35"/>
  <c r="BM43" i="31" s="1"/>
  <c r="BM41" i="35"/>
  <c r="BM41" i="31" s="1"/>
  <c r="BM47" i="35"/>
  <c r="BM47" i="31" s="1"/>
  <c r="BM26" i="35"/>
  <c r="BM26" i="31" s="1"/>
  <c r="BM21" i="35"/>
  <c r="BM21" i="31" s="1"/>
  <c r="BM29" i="35"/>
  <c r="BM29" i="31" s="1"/>
  <c r="BM28" i="35"/>
  <c r="BM28" i="31" s="1"/>
  <c r="BN50" i="35"/>
  <c r="BN50" i="31" s="1"/>
  <c r="BN46" i="35"/>
  <c r="BN46" i="31" s="1"/>
  <c r="BN29" i="35"/>
  <c r="BN29" i="31" s="1"/>
  <c r="BN41" i="35"/>
  <c r="BN41" i="31" s="1"/>
  <c r="BN43" i="35"/>
  <c r="BN43" i="31" s="1"/>
  <c r="BN26" i="35"/>
  <c r="BN26" i="31" s="1"/>
  <c r="BN18" i="35"/>
  <c r="BN18" i="31" s="1"/>
  <c r="BN44" i="35"/>
  <c r="BN44" i="31" s="1"/>
  <c r="BN19" i="35"/>
  <c r="BN19" i="31" s="1"/>
  <c r="BN27" i="35"/>
  <c r="BN27" i="31" s="1"/>
  <c r="BN48" i="35"/>
  <c r="BN48" i="31" s="1"/>
  <c r="BN21" i="35"/>
  <c r="BN21" i="31" s="1"/>
  <c r="BN47" i="35"/>
  <c r="BN47" i="31" s="1"/>
  <c r="BN20" i="35"/>
  <c r="BN20" i="31" s="1"/>
  <c r="BN42" i="35"/>
  <c r="BN42" i="31" s="1"/>
  <c r="BN45" i="35"/>
  <c r="BN45" i="31" s="1"/>
  <c r="BN111" i="35"/>
  <c r="BN111" i="31" s="1"/>
  <c r="BN30" i="35"/>
  <c r="BN30" i="31" s="1"/>
  <c r="BN28" i="35"/>
  <c r="BN28" i="31" s="1"/>
  <c r="BN49" i="35"/>
  <c r="BN49" i="31" s="1"/>
  <c r="BO47" i="35"/>
  <c r="BO47" i="31" s="1"/>
  <c r="BO46" i="35"/>
  <c r="BO46" i="31" s="1"/>
  <c r="BO27" i="35"/>
  <c r="BO27" i="31" s="1"/>
  <c r="BO20" i="35"/>
  <c r="BO20" i="31" s="1"/>
  <c r="BO49" i="35"/>
  <c r="BO49" i="31" s="1"/>
  <c r="BO111" i="35"/>
  <c r="BO111" i="31" s="1"/>
  <c r="BO41" i="35"/>
  <c r="BO41" i="31" s="1"/>
  <c r="BO50" i="35"/>
  <c r="BO50" i="31" s="1"/>
  <c r="BO43" i="35"/>
  <c r="BO43" i="31" s="1"/>
  <c r="BO28" i="35"/>
  <c r="BO28" i="31" s="1"/>
  <c r="BO42" i="35"/>
  <c r="BO42" i="31" s="1"/>
  <c r="BO30" i="35"/>
  <c r="BO30" i="31" s="1"/>
  <c r="BO48" i="35"/>
  <c r="BO48" i="31" s="1"/>
  <c r="BO45" i="35"/>
  <c r="BO45" i="31" s="1"/>
  <c r="BO18" i="35"/>
  <c r="BO18" i="31" s="1"/>
  <c r="BO19" i="35"/>
  <c r="BO19" i="31" s="1"/>
  <c r="BO29" i="35"/>
  <c r="BO29" i="31" s="1"/>
  <c r="BO44" i="35"/>
  <c r="BO44" i="31" s="1"/>
  <c r="BO26" i="35"/>
  <c r="BO26" i="31" s="1"/>
  <c r="BO21" i="35"/>
  <c r="BO21" i="31" s="1"/>
  <c r="BP19" i="35"/>
  <c r="BP19" i="31" s="1"/>
  <c r="BP27" i="35"/>
  <c r="BP27" i="31" s="1"/>
  <c r="BP111" i="35"/>
  <c r="BP111" i="31" s="1"/>
  <c r="BP26" i="35"/>
  <c r="BP26" i="31" s="1"/>
  <c r="BP45" i="35"/>
  <c r="BP45" i="31" s="1"/>
  <c r="BP28" i="35"/>
  <c r="BP28" i="31" s="1"/>
  <c r="BP43" i="35"/>
  <c r="BP43" i="31" s="1"/>
  <c r="BP42" i="35"/>
  <c r="BP42" i="31" s="1"/>
  <c r="BP21" i="35"/>
  <c r="BP21" i="31" s="1"/>
  <c r="BP18" i="35"/>
  <c r="BP18" i="31" s="1"/>
  <c r="BP50" i="35"/>
  <c r="BP50" i="31" s="1"/>
  <c r="BP20" i="35"/>
  <c r="BP20" i="31" s="1"/>
  <c r="BP29" i="35"/>
  <c r="BP29" i="31" s="1"/>
  <c r="BP49" i="35"/>
  <c r="BP49" i="31" s="1"/>
  <c r="BP44" i="35"/>
  <c r="BP44" i="31" s="1"/>
  <c r="BP30" i="35"/>
  <c r="BP30" i="31" s="1"/>
  <c r="BP41" i="35"/>
  <c r="BP41" i="31" s="1"/>
  <c r="BP47" i="35"/>
  <c r="BP47" i="31" s="1"/>
  <c r="BP46" i="35"/>
  <c r="BP46" i="31" s="1"/>
  <c r="BP48" i="35"/>
  <c r="BP48" i="31" s="1"/>
  <c r="BQ18" i="35"/>
  <c r="BQ18" i="31" s="1"/>
  <c r="BQ46" i="35"/>
  <c r="BQ46" i="31" s="1"/>
  <c r="BQ19" i="35"/>
  <c r="BQ19" i="31" s="1"/>
  <c r="BQ26" i="35"/>
  <c r="BQ26" i="31" s="1"/>
  <c r="BQ41" i="35"/>
  <c r="BQ41" i="31" s="1"/>
  <c r="BQ42" i="35"/>
  <c r="BQ42" i="31" s="1"/>
  <c r="BQ48" i="35"/>
  <c r="BQ48" i="31" s="1"/>
  <c r="BQ27" i="35"/>
  <c r="BQ27" i="31" s="1"/>
  <c r="BQ29" i="35"/>
  <c r="BQ29" i="31" s="1"/>
  <c r="BQ20" i="35"/>
  <c r="BQ20" i="31" s="1"/>
  <c r="BQ28" i="35"/>
  <c r="BQ28" i="31" s="1"/>
  <c r="BQ44" i="35"/>
  <c r="BQ44" i="31" s="1"/>
  <c r="BQ49" i="35"/>
  <c r="BQ49" i="31" s="1"/>
  <c r="BQ45" i="35"/>
  <c r="BQ45" i="31" s="1"/>
  <c r="BQ50" i="35"/>
  <c r="BQ50" i="31" s="1"/>
  <c r="BQ30" i="35"/>
  <c r="BQ30" i="31" s="1"/>
  <c r="BQ43" i="35"/>
  <c r="BQ43" i="31" s="1"/>
  <c r="BQ47" i="35"/>
  <c r="BQ47" i="31" s="1"/>
  <c r="BQ111" i="35"/>
  <c r="BQ111" i="31" s="1"/>
  <c r="BQ21" i="35"/>
  <c r="BQ21" i="31" s="1"/>
  <c r="BR27" i="35"/>
  <c r="BR27" i="31" s="1"/>
  <c r="BR26" i="35"/>
  <c r="BR26" i="31" s="1"/>
  <c r="BR48" i="35"/>
  <c r="BR48" i="31" s="1"/>
  <c r="BR111" i="35"/>
  <c r="BR111" i="31" s="1"/>
  <c r="BR41" i="35"/>
  <c r="BR41" i="31" s="1"/>
  <c r="BR19" i="35"/>
  <c r="BR19" i="31" s="1"/>
  <c r="BR29" i="35"/>
  <c r="BR29" i="31" s="1"/>
  <c r="BR50" i="35"/>
  <c r="BR50" i="31" s="1"/>
  <c r="BR42" i="35"/>
  <c r="BR42" i="31" s="1"/>
  <c r="BR20" i="35"/>
  <c r="BR20" i="31" s="1"/>
  <c r="BR43" i="35"/>
  <c r="BR43" i="31" s="1"/>
  <c r="BR45" i="35"/>
  <c r="BR45" i="31" s="1"/>
  <c r="BR44" i="35"/>
  <c r="BR44" i="31" s="1"/>
  <c r="BR46" i="35"/>
  <c r="BR46" i="31" s="1"/>
  <c r="BR28" i="35"/>
  <c r="BR28" i="31" s="1"/>
  <c r="BR49" i="35"/>
  <c r="BR49" i="31" s="1"/>
  <c r="BR21" i="35"/>
  <c r="BR21" i="31" s="1"/>
  <c r="BR18" i="35"/>
  <c r="BR18" i="31" s="1"/>
  <c r="BR30" i="35"/>
  <c r="BR30" i="31" s="1"/>
  <c r="BR47" i="35"/>
  <c r="BR47" i="31" s="1"/>
  <c r="BS47" i="35"/>
  <c r="BS47" i="31" s="1"/>
  <c r="BS45" i="35"/>
  <c r="BS45" i="31" s="1"/>
  <c r="BS50" i="35"/>
  <c r="BS50" i="31" s="1"/>
  <c r="BS26" i="35"/>
  <c r="BS26" i="31" s="1"/>
  <c r="BS29" i="35"/>
  <c r="BS29" i="31" s="1"/>
  <c r="BS42" i="35"/>
  <c r="BS42" i="31" s="1"/>
  <c r="BS20" i="35"/>
  <c r="BS20" i="31" s="1"/>
  <c r="BS27" i="35"/>
  <c r="BS27" i="31" s="1"/>
  <c r="BS49" i="35"/>
  <c r="BS49" i="31" s="1"/>
  <c r="BS48" i="35"/>
  <c r="BS48" i="31" s="1"/>
  <c r="BS44" i="35"/>
  <c r="BS44" i="31" s="1"/>
  <c r="BS18" i="35"/>
  <c r="BS18" i="31" s="1"/>
  <c r="BS19" i="35"/>
  <c r="BS19" i="31" s="1"/>
  <c r="BS30" i="35"/>
  <c r="BS30" i="31" s="1"/>
  <c r="BS43" i="35"/>
  <c r="BS43" i="31" s="1"/>
  <c r="BS28" i="35"/>
  <c r="BS28" i="31" s="1"/>
  <c r="BS111" i="35"/>
  <c r="BS111" i="31" s="1"/>
  <c r="BS41" i="35"/>
  <c r="BS41" i="31" s="1"/>
  <c r="BS46" i="35"/>
  <c r="BS46" i="31" s="1"/>
  <c r="BS21" i="35"/>
  <c r="BS21" i="31" s="1"/>
  <c r="BT44" i="35"/>
  <c r="BT44" i="31" s="1"/>
  <c r="BT48" i="35"/>
  <c r="BT48" i="31" s="1"/>
  <c r="BT49" i="35"/>
  <c r="BT49" i="31" s="1"/>
  <c r="BT21" i="35"/>
  <c r="BT21" i="31" s="1"/>
  <c r="BT111" i="35"/>
  <c r="BT111" i="31" s="1"/>
  <c r="BT29" i="35"/>
  <c r="BT29" i="31" s="1"/>
  <c r="BT43" i="35"/>
  <c r="BT43" i="31" s="1"/>
  <c r="BT20" i="35"/>
  <c r="BT20" i="31" s="1"/>
  <c r="BT18" i="35"/>
  <c r="BT18" i="31" s="1"/>
  <c r="BT46" i="35"/>
  <c r="BT46" i="31" s="1"/>
  <c r="BT26" i="35"/>
  <c r="BT26" i="31" s="1"/>
  <c r="BT42" i="35"/>
  <c r="BT42" i="31" s="1"/>
  <c r="BT50" i="35"/>
  <c r="BT50" i="31" s="1"/>
  <c r="BT28" i="35"/>
  <c r="BT28" i="31" s="1"/>
  <c r="BT41" i="35"/>
  <c r="BT41" i="31" s="1"/>
  <c r="BT47" i="35"/>
  <c r="BT47" i="31" s="1"/>
  <c r="BT45" i="35"/>
  <c r="BT45" i="31" s="1"/>
  <c r="BT19" i="35"/>
  <c r="BT19" i="31" s="1"/>
  <c r="BT30" i="35"/>
  <c r="BT30" i="31" s="1"/>
  <c r="BT27" i="35"/>
  <c r="BT27" i="31" s="1"/>
  <c r="BU46" i="35"/>
  <c r="BU46" i="31" s="1"/>
  <c r="BU20" i="35"/>
  <c r="BU20" i="31" s="1"/>
  <c r="BU47" i="35"/>
  <c r="BU47" i="31" s="1"/>
  <c r="BU30" i="35"/>
  <c r="BU30" i="31" s="1"/>
  <c r="BU18" i="35"/>
  <c r="BU18" i="31" s="1"/>
  <c r="BU43" i="35"/>
  <c r="BU43" i="31" s="1"/>
  <c r="BU27" i="35"/>
  <c r="BU27" i="31" s="1"/>
  <c r="BU26" i="35"/>
  <c r="BU26" i="31" s="1"/>
  <c r="BU21" i="35"/>
  <c r="BU21" i="31" s="1"/>
  <c r="BU19" i="35"/>
  <c r="BU19" i="31" s="1"/>
  <c r="BU28" i="35"/>
  <c r="BU28" i="31" s="1"/>
  <c r="BU49" i="35"/>
  <c r="BU49" i="31" s="1"/>
  <c r="BU44" i="35"/>
  <c r="BU44" i="31" s="1"/>
  <c r="BU50" i="35"/>
  <c r="BU50" i="31" s="1"/>
  <c r="BU48" i="35"/>
  <c r="BU48" i="31" s="1"/>
  <c r="BU111" i="35"/>
  <c r="BU111" i="31" s="1"/>
  <c r="BU42" i="35"/>
  <c r="BU42" i="31" s="1"/>
  <c r="BU41" i="35"/>
  <c r="BU41" i="31" s="1"/>
  <c r="BU29" i="35"/>
  <c r="BU29" i="31" s="1"/>
  <c r="BU45" i="35"/>
  <c r="BU45" i="31" s="1"/>
  <c r="BV21" i="35"/>
  <c r="BV21" i="31" s="1"/>
  <c r="BV45" i="35"/>
  <c r="BV45" i="31" s="1"/>
  <c r="BV20" i="35"/>
  <c r="BV20" i="31" s="1"/>
  <c r="BV49" i="35"/>
  <c r="BV49" i="31" s="1"/>
  <c r="BV48" i="35"/>
  <c r="BV48" i="31" s="1"/>
  <c r="BV111" i="35"/>
  <c r="BV111" i="31" s="1"/>
  <c r="BV43" i="35"/>
  <c r="BV43" i="31" s="1"/>
  <c r="BV27" i="35"/>
  <c r="BV27" i="31" s="1"/>
  <c r="BV41" i="35"/>
  <c r="BV41" i="31" s="1"/>
  <c r="BV30" i="35"/>
  <c r="BV30" i="31" s="1"/>
  <c r="BV42" i="35"/>
  <c r="BV42" i="31" s="1"/>
  <c r="BV28" i="35"/>
  <c r="BV28" i="31" s="1"/>
  <c r="BV47" i="35"/>
  <c r="BV47" i="31" s="1"/>
  <c r="BV19" i="35"/>
  <c r="BV19" i="31" s="1"/>
  <c r="BV50" i="35"/>
  <c r="BV50" i="31" s="1"/>
  <c r="BV18" i="35"/>
  <c r="BV18" i="31" s="1"/>
  <c r="BV29" i="35"/>
  <c r="BV29" i="31" s="1"/>
  <c r="BV44" i="35"/>
  <c r="BV44" i="31" s="1"/>
  <c r="BV26" i="35"/>
  <c r="BV26" i="31" s="1"/>
  <c r="BV46" i="35"/>
  <c r="BV46" i="31" s="1"/>
  <c r="BW30" i="35"/>
  <c r="BW30" i="31" s="1"/>
  <c r="BW44" i="35"/>
  <c r="BW44" i="31" s="1"/>
  <c r="BW20" i="35"/>
  <c r="BW20" i="31" s="1"/>
  <c r="BW47" i="35"/>
  <c r="BW47" i="31" s="1"/>
  <c r="BW26" i="35"/>
  <c r="BW26" i="31" s="1"/>
  <c r="BW43" i="35"/>
  <c r="BW43" i="31" s="1"/>
  <c r="BW45" i="35"/>
  <c r="BW45" i="31" s="1"/>
  <c r="BW27" i="35"/>
  <c r="BW27" i="31" s="1"/>
  <c r="BW29" i="35"/>
  <c r="BW29" i="31" s="1"/>
  <c r="BW46" i="35"/>
  <c r="BW46" i="31" s="1"/>
  <c r="BW28" i="35"/>
  <c r="BW28" i="31" s="1"/>
  <c r="BW48" i="35"/>
  <c r="BW48" i="31" s="1"/>
  <c r="BW18" i="35"/>
  <c r="BW18" i="31" s="1"/>
  <c r="BW111" i="35"/>
  <c r="BW111" i="31" s="1"/>
  <c r="BW41" i="35"/>
  <c r="BW41" i="31" s="1"/>
  <c r="BW19" i="35"/>
  <c r="BW19" i="31" s="1"/>
  <c r="BW21" i="35"/>
  <c r="BW21" i="31" s="1"/>
  <c r="BW42" i="35"/>
  <c r="BW42" i="31" s="1"/>
  <c r="BW50" i="35"/>
  <c r="BW50" i="31" s="1"/>
  <c r="BW49" i="35"/>
  <c r="BW49" i="31" s="1"/>
  <c r="BX47" i="35"/>
  <c r="BX47" i="31" s="1"/>
  <c r="BX49" i="35"/>
  <c r="BX49" i="31" s="1"/>
  <c r="BX28" i="35"/>
  <c r="BX28" i="31" s="1"/>
  <c r="BX44" i="35"/>
  <c r="BX44" i="31" s="1"/>
  <c r="BX30" i="35"/>
  <c r="BX30" i="31" s="1"/>
  <c r="BX48" i="35"/>
  <c r="BX48" i="31" s="1"/>
  <c r="BX27" i="35"/>
  <c r="BX27" i="31" s="1"/>
  <c r="BX29" i="35"/>
  <c r="BX29" i="31" s="1"/>
  <c r="BX43" i="35"/>
  <c r="BX43" i="31" s="1"/>
  <c r="BX111" i="35"/>
  <c r="BX111" i="31" s="1"/>
  <c r="BX18" i="35"/>
  <c r="BX18" i="31" s="1"/>
  <c r="BX41" i="35"/>
  <c r="BX41" i="31" s="1"/>
  <c r="BX20" i="35"/>
  <c r="BX20" i="31" s="1"/>
  <c r="BX19" i="35"/>
  <c r="BX19" i="31" s="1"/>
  <c r="BX26" i="35"/>
  <c r="BX26" i="31" s="1"/>
  <c r="BX42" i="35"/>
  <c r="BX42" i="31" s="1"/>
  <c r="BX45" i="35"/>
  <c r="BX45" i="31" s="1"/>
  <c r="BX46" i="35"/>
  <c r="BX46" i="31" s="1"/>
  <c r="BX50" i="35"/>
  <c r="BX50" i="31" s="1"/>
  <c r="BX21" i="35"/>
  <c r="BX21" i="31" s="1"/>
  <c r="BY28" i="35"/>
  <c r="BY28" i="31" s="1"/>
  <c r="BY21" i="35"/>
  <c r="BY21" i="31" s="1"/>
  <c r="BY47" i="35"/>
  <c r="BY47" i="31" s="1"/>
  <c r="BY46" i="35"/>
  <c r="BY46" i="31" s="1"/>
  <c r="BY50" i="35"/>
  <c r="BY50" i="31" s="1"/>
  <c r="BY42" i="35"/>
  <c r="BY42" i="31" s="1"/>
  <c r="BY48" i="35"/>
  <c r="BY48" i="31" s="1"/>
  <c r="BY44" i="35"/>
  <c r="BY44" i="31" s="1"/>
  <c r="BY45" i="35"/>
  <c r="BY45" i="31" s="1"/>
  <c r="BY41" i="35"/>
  <c r="BY41" i="31" s="1"/>
  <c r="BY111" i="35"/>
  <c r="BY111" i="31" s="1"/>
  <c r="BY19" i="35"/>
  <c r="BY19" i="31" s="1"/>
  <c r="BY30" i="35"/>
  <c r="BY30" i="31" s="1"/>
  <c r="BY18" i="35"/>
  <c r="BY18" i="31" s="1"/>
  <c r="BY29" i="35"/>
  <c r="BY29" i="31" s="1"/>
  <c r="BY20" i="35"/>
  <c r="BY20" i="31" s="1"/>
  <c r="BY27" i="35"/>
  <c r="BY27" i="31" s="1"/>
  <c r="BY26" i="35"/>
  <c r="BY26" i="31" s="1"/>
  <c r="BY49" i="35"/>
  <c r="BY49" i="31" s="1"/>
  <c r="BY43" i="35"/>
  <c r="BY43" i="31" s="1"/>
  <c r="BZ20" i="35"/>
  <c r="BZ20" i="31" s="1"/>
  <c r="BZ19" i="35"/>
  <c r="BZ19" i="31" s="1"/>
  <c r="BZ41" i="35"/>
  <c r="BZ41" i="31" s="1"/>
  <c r="BZ111" i="35"/>
  <c r="BZ111" i="31" s="1"/>
  <c r="BZ47" i="35"/>
  <c r="BZ47" i="31" s="1"/>
  <c r="BZ26" i="35"/>
  <c r="BZ26" i="31" s="1"/>
  <c r="BZ21" i="35"/>
  <c r="BZ21" i="31" s="1"/>
  <c r="BZ48" i="35"/>
  <c r="BZ48" i="31" s="1"/>
  <c r="BZ43" i="35"/>
  <c r="BZ43" i="31" s="1"/>
  <c r="BZ49" i="35"/>
  <c r="BZ49" i="31" s="1"/>
  <c r="BZ46" i="35"/>
  <c r="BZ46" i="31" s="1"/>
  <c r="BZ27" i="35"/>
  <c r="BZ27" i="31" s="1"/>
  <c r="BZ28" i="35"/>
  <c r="BZ28" i="31" s="1"/>
  <c r="BZ50" i="35"/>
  <c r="BZ50" i="31" s="1"/>
  <c r="BZ42" i="35"/>
  <c r="BZ42" i="31" s="1"/>
  <c r="BZ45" i="35"/>
  <c r="BZ45" i="31" s="1"/>
  <c r="BZ29" i="35"/>
  <c r="BZ29" i="31" s="1"/>
  <c r="BZ30" i="35"/>
  <c r="BZ30" i="31" s="1"/>
  <c r="BZ18" i="35"/>
  <c r="BZ18" i="31" s="1"/>
  <c r="BZ44" i="35"/>
  <c r="BZ44" i="31" s="1"/>
  <c r="CA46" i="35"/>
  <c r="CA46" i="31" s="1"/>
  <c r="CA41" i="35"/>
  <c r="CA41" i="31" s="1"/>
  <c r="CA111" i="35"/>
  <c r="CA111" i="31" s="1"/>
  <c r="CA47" i="35"/>
  <c r="CA47" i="31" s="1"/>
  <c r="CA21" i="35"/>
  <c r="CA21" i="31" s="1"/>
  <c r="CA26" i="35"/>
  <c r="CA26" i="31" s="1"/>
  <c r="CA43" i="35"/>
  <c r="CA43" i="31" s="1"/>
  <c r="CA27" i="35"/>
  <c r="CA27" i="31" s="1"/>
  <c r="CA49" i="35"/>
  <c r="CA49" i="31" s="1"/>
  <c r="CA28" i="35"/>
  <c r="CA28" i="31" s="1"/>
  <c r="CA42" i="35"/>
  <c r="CA42" i="31" s="1"/>
  <c r="CA30" i="35"/>
  <c r="CA30" i="31" s="1"/>
  <c r="CA19" i="35"/>
  <c r="CA19" i="31" s="1"/>
  <c r="CA20" i="35"/>
  <c r="CA20" i="31" s="1"/>
  <c r="CA48" i="35"/>
  <c r="CA48" i="31" s="1"/>
  <c r="CA44" i="35"/>
  <c r="CA44" i="31" s="1"/>
  <c r="CA29" i="35"/>
  <c r="CA29" i="31" s="1"/>
  <c r="CA50" i="35"/>
  <c r="CA50" i="31" s="1"/>
  <c r="CA18" i="35"/>
  <c r="CA18" i="31" s="1"/>
  <c r="CA45" i="35"/>
  <c r="CA45" i="31" s="1"/>
  <c r="CB30" i="35"/>
  <c r="CB30" i="31" s="1"/>
  <c r="CB42" i="35"/>
  <c r="CB42" i="31" s="1"/>
  <c r="CB48" i="35"/>
  <c r="CB48" i="31" s="1"/>
  <c r="CB47" i="35"/>
  <c r="CB47" i="31" s="1"/>
  <c r="CB49" i="35"/>
  <c r="CB49" i="31" s="1"/>
  <c r="CB41" i="35"/>
  <c r="CB41" i="31" s="1"/>
  <c r="CB29" i="35"/>
  <c r="CB29" i="31" s="1"/>
  <c r="CB18" i="35"/>
  <c r="CB18" i="31" s="1"/>
  <c r="CB19" i="35"/>
  <c r="CB19" i="31" s="1"/>
  <c r="CB26" i="35"/>
  <c r="CB26" i="31" s="1"/>
  <c r="CB44" i="35"/>
  <c r="CB44" i="31" s="1"/>
  <c r="CB20" i="35"/>
  <c r="CB20" i="31" s="1"/>
  <c r="CB43" i="35"/>
  <c r="CB43" i="31" s="1"/>
  <c r="CB46" i="35"/>
  <c r="CB46" i="31" s="1"/>
  <c r="CB50" i="35"/>
  <c r="CB50" i="31" s="1"/>
  <c r="CB111" i="35"/>
  <c r="CB111" i="31" s="1"/>
  <c r="CB28" i="35"/>
  <c r="CB28" i="31" s="1"/>
  <c r="CB27" i="35"/>
  <c r="CB27" i="31" s="1"/>
  <c r="CB45" i="35"/>
  <c r="CB45" i="31" s="1"/>
  <c r="CB21" i="35"/>
  <c r="CB21" i="31" s="1"/>
  <c r="CC27" i="35"/>
  <c r="CC27" i="31" s="1"/>
  <c r="CC19" i="35"/>
  <c r="CC19" i="31" s="1"/>
  <c r="CC42" i="35"/>
  <c r="CC42" i="31" s="1"/>
  <c r="CC111" i="35"/>
  <c r="CC111" i="31" s="1"/>
  <c r="CC29" i="35"/>
  <c r="CC29" i="31" s="1"/>
  <c r="CC46" i="35"/>
  <c r="CC46" i="31" s="1"/>
  <c r="CC28" i="35"/>
  <c r="CC28" i="31" s="1"/>
  <c r="CC48" i="35"/>
  <c r="CC48" i="31" s="1"/>
  <c r="CC30" i="35"/>
  <c r="CC30" i="31" s="1"/>
  <c r="CC50" i="35"/>
  <c r="CC50" i="31" s="1"/>
  <c r="CC20" i="35"/>
  <c r="CC20" i="31" s="1"/>
  <c r="CC44" i="35"/>
  <c r="CC44" i="31" s="1"/>
  <c r="CC18" i="35"/>
  <c r="CC18" i="31" s="1"/>
  <c r="CC41" i="35"/>
  <c r="CC41" i="31" s="1"/>
  <c r="CC47" i="35"/>
  <c r="CC47" i="31" s="1"/>
  <c r="CC26" i="35"/>
  <c r="CC26" i="31" s="1"/>
  <c r="CC49" i="35"/>
  <c r="CC49" i="31" s="1"/>
  <c r="CC21" i="35"/>
  <c r="CC21" i="31" s="1"/>
  <c r="CC45" i="35"/>
  <c r="CC45" i="31" s="1"/>
  <c r="CC43" i="35"/>
  <c r="CC43" i="31" s="1"/>
  <c r="CD19" i="35"/>
  <c r="CD19" i="31" s="1"/>
  <c r="CD29" i="35"/>
  <c r="CD29" i="31" s="1"/>
  <c r="CD44" i="35"/>
  <c r="CD44" i="31" s="1"/>
  <c r="CD28" i="35"/>
  <c r="CD28" i="31" s="1"/>
  <c r="CD42" i="35"/>
  <c r="CD42" i="31" s="1"/>
  <c r="CD49" i="35"/>
  <c r="CD49" i="31" s="1"/>
  <c r="CD26" i="35"/>
  <c r="CD26" i="31" s="1"/>
  <c r="CD45" i="35"/>
  <c r="CD45" i="31" s="1"/>
  <c r="CD46" i="35"/>
  <c r="CD46" i="31" s="1"/>
  <c r="CD111" i="35"/>
  <c r="CD111" i="31" s="1"/>
  <c r="CD47" i="35"/>
  <c r="CD47" i="31" s="1"/>
  <c r="CD18" i="35"/>
  <c r="CD18" i="31" s="1"/>
  <c r="CD20" i="35"/>
  <c r="CD20" i="31" s="1"/>
  <c r="CD43" i="35"/>
  <c r="CD43" i="31" s="1"/>
  <c r="CD30" i="35"/>
  <c r="CD30" i="31" s="1"/>
  <c r="CD27" i="35"/>
  <c r="CD27" i="31" s="1"/>
  <c r="CD50" i="35"/>
  <c r="CD50" i="31" s="1"/>
  <c r="CD41" i="35"/>
  <c r="CD41" i="31" s="1"/>
  <c r="CD48" i="35"/>
  <c r="CD48" i="31" s="1"/>
  <c r="CD21" i="35"/>
  <c r="CD21" i="31" s="1"/>
  <c r="CE45" i="35"/>
  <c r="CE45" i="31" s="1"/>
  <c r="CE50" i="35"/>
  <c r="CE50" i="31" s="1"/>
  <c r="CE21" i="35"/>
  <c r="CE21" i="31" s="1"/>
  <c r="CE42" i="35"/>
  <c r="CE42" i="31" s="1"/>
  <c r="CE43" i="35"/>
  <c r="CE43" i="31" s="1"/>
  <c r="CE26" i="35"/>
  <c r="CE26" i="31" s="1"/>
  <c r="CE27" i="35"/>
  <c r="CE27" i="31" s="1"/>
  <c r="CE111" i="35"/>
  <c r="CE111" i="31" s="1"/>
  <c r="CE29" i="35"/>
  <c r="CE29" i="31" s="1"/>
  <c r="CE46" i="35"/>
  <c r="CE46" i="31" s="1"/>
  <c r="CE44" i="35"/>
  <c r="CE44" i="31" s="1"/>
  <c r="CE18" i="35"/>
  <c r="CE18" i="31" s="1"/>
  <c r="CE41" i="35"/>
  <c r="CE41" i="31" s="1"/>
  <c r="CE20" i="35"/>
  <c r="CE20" i="31" s="1"/>
  <c r="CE19" i="35"/>
  <c r="CE19" i="31" s="1"/>
  <c r="CE30" i="35"/>
  <c r="CE30" i="31" s="1"/>
  <c r="CE28" i="35"/>
  <c r="CE28" i="31" s="1"/>
  <c r="CE49" i="35"/>
  <c r="CE49" i="31" s="1"/>
  <c r="CE47" i="35"/>
  <c r="CE47" i="31" s="1"/>
  <c r="CE48" i="35"/>
  <c r="CE48" i="31" s="1"/>
  <c r="CF28" i="35"/>
  <c r="CF28" i="31" s="1"/>
  <c r="CF45" i="35"/>
  <c r="CF45" i="31" s="1"/>
  <c r="CF19" i="35"/>
  <c r="CF19" i="31" s="1"/>
  <c r="CF46" i="35"/>
  <c r="CF46" i="31" s="1"/>
  <c r="CF29" i="35"/>
  <c r="CF29" i="31" s="1"/>
  <c r="CF43" i="35"/>
  <c r="CF43" i="31" s="1"/>
  <c r="CF48" i="35"/>
  <c r="CF48" i="31" s="1"/>
  <c r="CF20" i="35"/>
  <c r="CF20" i="31" s="1"/>
  <c r="CF50" i="35"/>
  <c r="CF50" i="31" s="1"/>
  <c r="CF49" i="35"/>
  <c r="CF49" i="31" s="1"/>
  <c r="CF44" i="35"/>
  <c r="CF44" i="31" s="1"/>
  <c r="CF42" i="35"/>
  <c r="CF42" i="31" s="1"/>
  <c r="CF21" i="35"/>
  <c r="CF21" i="31" s="1"/>
  <c r="CF18" i="35"/>
  <c r="CF18" i="31" s="1"/>
  <c r="CF111" i="35"/>
  <c r="CF111" i="31" s="1"/>
  <c r="CF47" i="35"/>
  <c r="CF47" i="31" s="1"/>
  <c r="CF41" i="35"/>
  <c r="CF41" i="31" s="1"/>
  <c r="CF30" i="35"/>
  <c r="CF30" i="31" s="1"/>
  <c r="CF27" i="35"/>
  <c r="CF27" i="31" s="1"/>
  <c r="CF26" i="35"/>
  <c r="CF26" i="31" s="1"/>
  <c r="CG111" i="35"/>
  <c r="CG111" i="31" s="1"/>
  <c r="CG21" i="35"/>
  <c r="CG21" i="31" s="1"/>
  <c r="CG47" i="35"/>
  <c r="CG47" i="31" s="1"/>
  <c r="CG29" i="35"/>
  <c r="CG29" i="31" s="1"/>
  <c r="CG43" i="35"/>
  <c r="CG43" i="31" s="1"/>
  <c r="CG28" i="35"/>
  <c r="CG28" i="31" s="1"/>
  <c r="CG44" i="35"/>
  <c r="CG44" i="31" s="1"/>
  <c r="CG20" i="35"/>
  <c r="CG20" i="31" s="1"/>
  <c r="CG50" i="35"/>
  <c r="CG50" i="31" s="1"/>
  <c r="CG26" i="35"/>
  <c r="CG26" i="31" s="1"/>
  <c r="CG41" i="35"/>
  <c r="CG41" i="31" s="1"/>
  <c r="CG27" i="35"/>
  <c r="CG27" i="31" s="1"/>
  <c r="CG49" i="35"/>
  <c r="CG49" i="31" s="1"/>
  <c r="CG19" i="35"/>
  <c r="CG19" i="31" s="1"/>
  <c r="CG18" i="35"/>
  <c r="CG18" i="31" s="1"/>
  <c r="CG30" i="35"/>
  <c r="CG30" i="31" s="1"/>
  <c r="CG46" i="35"/>
  <c r="CG46" i="31" s="1"/>
  <c r="CG42" i="35"/>
  <c r="CG42" i="31" s="1"/>
  <c r="CG48" i="35"/>
  <c r="CG48" i="31" s="1"/>
  <c r="CG45" i="35"/>
  <c r="CG45" i="31" s="1"/>
  <c r="CH44" i="35"/>
  <c r="CH44" i="31" s="1"/>
  <c r="CH47" i="35"/>
  <c r="CH47" i="31" s="1"/>
  <c r="CH30" i="35"/>
  <c r="CH30" i="31" s="1"/>
  <c r="CH26" i="35"/>
  <c r="CH26" i="31" s="1"/>
  <c r="CH21" i="35"/>
  <c r="CH21" i="31" s="1"/>
  <c r="CH29" i="35"/>
  <c r="CH29" i="31" s="1"/>
  <c r="CH50" i="35"/>
  <c r="CH50" i="31" s="1"/>
  <c r="CH49" i="35"/>
  <c r="CH49" i="31" s="1"/>
  <c r="CH28" i="35"/>
  <c r="CH28" i="31" s="1"/>
  <c r="CH18" i="35"/>
  <c r="CH18" i="31" s="1"/>
  <c r="CH43" i="35"/>
  <c r="CH43" i="31" s="1"/>
  <c r="CH111" i="35"/>
  <c r="CH111" i="31" s="1"/>
  <c r="CH46" i="35"/>
  <c r="CH46" i="31" s="1"/>
  <c r="CH42" i="35"/>
  <c r="CH42" i="31" s="1"/>
  <c r="CH19" i="35"/>
  <c r="CH19" i="31" s="1"/>
  <c r="CH48" i="35"/>
  <c r="CH48" i="31" s="1"/>
  <c r="CH27" i="35"/>
  <c r="CH27" i="31" s="1"/>
  <c r="CH20" i="35"/>
  <c r="CH20" i="31" s="1"/>
  <c r="CH45" i="35"/>
  <c r="CH45" i="31" s="1"/>
  <c r="CH41" i="35"/>
  <c r="CH41" i="31" s="1"/>
  <c r="CI28" i="35"/>
  <c r="CI28" i="31" s="1"/>
  <c r="CI20" i="35"/>
  <c r="CI20" i="31" s="1"/>
  <c r="CI27" i="35"/>
  <c r="CI27" i="31" s="1"/>
  <c r="CI48" i="35"/>
  <c r="CI48" i="31" s="1"/>
  <c r="CI21" i="35"/>
  <c r="CI21" i="31" s="1"/>
  <c r="CI29" i="35"/>
  <c r="CI29" i="31" s="1"/>
  <c r="CI18" i="35"/>
  <c r="CI18" i="31" s="1"/>
  <c r="CI19" i="35"/>
  <c r="CI19" i="31" s="1"/>
  <c r="CI50" i="35"/>
  <c r="CI50" i="31" s="1"/>
  <c r="CI30" i="35"/>
  <c r="CI30" i="31" s="1"/>
  <c r="CI43" i="35"/>
  <c r="CI43" i="31" s="1"/>
  <c r="CI42" i="35"/>
  <c r="CI42" i="31" s="1"/>
  <c r="CI41" i="35"/>
  <c r="CI41" i="31" s="1"/>
  <c r="CI45" i="35"/>
  <c r="CI45" i="31" s="1"/>
  <c r="CI111" i="35"/>
  <c r="CI111" i="31" s="1"/>
  <c r="CI46" i="35"/>
  <c r="CI46" i="31" s="1"/>
  <c r="CI44" i="35"/>
  <c r="CI44" i="31" s="1"/>
  <c r="CI47" i="35"/>
  <c r="CI47" i="31" s="1"/>
  <c r="CI49" i="35"/>
  <c r="CI49" i="31" s="1"/>
  <c r="CI26" i="35"/>
  <c r="CI26" i="31" s="1"/>
  <c r="CJ41" i="35"/>
  <c r="CJ41" i="31" s="1"/>
  <c r="CJ27" i="35"/>
  <c r="CJ27" i="31" s="1"/>
  <c r="CJ48" i="35"/>
  <c r="CJ48" i="31" s="1"/>
  <c r="CJ29" i="35"/>
  <c r="CJ29" i="31" s="1"/>
  <c r="CJ44" i="35"/>
  <c r="CJ44" i="31" s="1"/>
  <c r="CJ46" i="35"/>
  <c r="CJ46" i="31" s="1"/>
  <c r="CJ50" i="35"/>
  <c r="CJ50" i="31" s="1"/>
  <c r="CJ45" i="35"/>
  <c r="CJ45" i="31" s="1"/>
  <c r="CJ111" i="35"/>
  <c r="CJ111" i="31" s="1"/>
  <c r="CJ19" i="35"/>
  <c r="CJ19" i="31" s="1"/>
  <c r="CJ21" i="35"/>
  <c r="CJ21" i="31" s="1"/>
  <c r="CJ43" i="35"/>
  <c r="CJ43" i="31" s="1"/>
  <c r="CJ18" i="35"/>
  <c r="CJ18" i="31" s="1"/>
  <c r="CJ26" i="35"/>
  <c r="CJ26" i="31" s="1"/>
  <c r="CJ49" i="35"/>
  <c r="CJ49" i="31" s="1"/>
  <c r="CJ42" i="35"/>
  <c r="CJ42" i="31" s="1"/>
  <c r="CJ20" i="35"/>
  <c r="CJ20" i="31" s="1"/>
  <c r="CJ30" i="35"/>
  <c r="CJ30" i="31" s="1"/>
  <c r="CJ28" i="35"/>
  <c r="CJ28" i="31" s="1"/>
  <c r="CJ47" i="35"/>
  <c r="CJ47" i="31" s="1"/>
  <c r="CK42" i="35"/>
  <c r="CK42" i="31" s="1"/>
  <c r="CK45" i="35"/>
  <c r="CK45" i="31" s="1"/>
  <c r="CK50" i="35"/>
  <c r="CK50" i="31" s="1"/>
  <c r="CK47" i="35"/>
  <c r="CK47" i="31" s="1"/>
  <c r="CK30" i="35"/>
  <c r="CK30" i="31" s="1"/>
  <c r="CK41" i="35"/>
  <c r="CK41" i="31" s="1"/>
  <c r="CK48" i="35"/>
  <c r="CK48" i="31" s="1"/>
  <c r="CK21" i="35"/>
  <c r="CK21" i="31" s="1"/>
  <c r="CK46" i="35"/>
  <c r="CK46" i="31" s="1"/>
  <c r="CK26" i="35"/>
  <c r="CK26" i="31" s="1"/>
  <c r="CK44" i="35"/>
  <c r="CK44" i="31" s="1"/>
  <c r="CK18" i="35"/>
  <c r="CK18" i="31" s="1"/>
  <c r="CK111" i="35"/>
  <c r="CK111" i="31" s="1"/>
  <c r="CK49" i="35"/>
  <c r="CK49" i="31" s="1"/>
  <c r="CK43" i="35"/>
  <c r="CK43" i="31" s="1"/>
  <c r="CK29" i="35"/>
  <c r="CK29" i="31" s="1"/>
  <c r="CK19" i="35"/>
  <c r="CK19" i="31" s="1"/>
  <c r="CK28" i="35"/>
  <c r="CK28" i="31" s="1"/>
  <c r="CK20" i="35"/>
  <c r="CK20" i="31" s="1"/>
  <c r="CK27" i="35"/>
  <c r="CK27" i="31" s="1"/>
  <c r="CL44" i="35"/>
  <c r="CL44" i="31" s="1"/>
  <c r="CL111" i="35"/>
  <c r="CL111" i="31" s="1"/>
  <c r="CL43" i="35"/>
  <c r="CL43" i="31" s="1"/>
  <c r="CL49" i="35"/>
  <c r="CL49" i="31" s="1"/>
  <c r="CL21" i="35"/>
  <c r="CL21" i="31" s="1"/>
  <c r="CL42" i="35"/>
  <c r="CL42" i="31" s="1"/>
  <c r="CL50" i="35"/>
  <c r="CL50" i="31" s="1"/>
  <c r="CL29" i="35"/>
  <c r="CL29" i="31" s="1"/>
  <c r="CL47" i="35"/>
  <c r="CL47" i="31" s="1"/>
  <c r="CL27" i="35"/>
  <c r="CL27" i="31" s="1"/>
  <c r="CL20" i="35"/>
  <c r="CL20" i="31" s="1"/>
  <c r="CL18" i="35"/>
  <c r="CL18" i="31" s="1"/>
  <c r="CL41" i="35"/>
  <c r="CL41" i="31" s="1"/>
  <c r="CL30" i="35"/>
  <c r="CL30" i="31" s="1"/>
  <c r="CL48" i="35"/>
  <c r="CL48" i="31" s="1"/>
  <c r="CL45" i="35"/>
  <c r="CL45" i="31" s="1"/>
  <c r="CL28" i="35"/>
  <c r="CL28" i="31" s="1"/>
  <c r="CL19" i="35"/>
  <c r="CL19" i="31" s="1"/>
  <c r="CL26" i="35"/>
  <c r="CL26" i="31" s="1"/>
  <c r="CL46" i="35"/>
  <c r="CL46" i="31" s="1"/>
  <c r="CM29" i="35"/>
  <c r="CM29" i="31" s="1"/>
  <c r="CM27" i="35"/>
  <c r="CM27" i="31" s="1"/>
  <c r="CM41" i="35"/>
  <c r="CM41" i="31" s="1"/>
  <c r="CM20" i="35"/>
  <c r="CM20" i="31" s="1"/>
  <c r="CM43" i="35"/>
  <c r="CM43" i="31" s="1"/>
  <c r="CM49" i="35"/>
  <c r="CM49" i="31" s="1"/>
  <c r="CM19" i="35"/>
  <c r="CM19" i="31" s="1"/>
  <c r="CM111" i="35"/>
  <c r="CM111" i="31" s="1"/>
  <c r="CM30" i="35"/>
  <c r="CM30" i="31" s="1"/>
  <c r="CM46" i="35"/>
  <c r="CM46" i="31" s="1"/>
  <c r="CM26" i="35"/>
  <c r="CM26" i="31" s="1"/>
  <c r="CM48" i="35"/>
  <c r="CM48" i="31" s="1"/>
  <c r="CM47" i="35"/>
  <c r="CM47" i="31" s="1"/>
  <c r="CM45" i="35"/>
  <c r="CM45" i="31" s="1"/>
  <c r="CM42" i="35"/>
  <c r="CM42" i="31" s="1"/>
  <c r="CM50" i="35"/>
  <c r="CM50" i="31" s="1"/>
  <c r="CM21" i="35"/>
  <c r="CM21" i="31" s="1"/>
  <c r="CM44" i="35"/>
  <c r="CM44" i="31" s="1"/>
  <c r="CM18" i="35"/>
  <c r="CM18" i="31" s="1"/>
  <c r="CM28" i="35"/>
  <c r="CM28" i="31" s="1"/>
  <c r="CN26" i="35"/>
  <c r="CN26" i="31" s="1"/>
  <c r="CN46" i="35"/>
  <c r="CN46" i="31" s="1"/>
  <c r="CN41" i="35"/>
  <c r="CN41" i="31" s="1"/>
  <c r="CN30" i="35"/>
  <c r="CN30" i="31" s="1"/>
  <c r="CN18" i="35"/>
  <c r="CN18" i="31" s="1"/>
  <c r="CN49" i="35"/>
  <c r="CN49" i="31" s="1"/>
  <c r="CN43" i="35"/>
  <c r="CN43" i="31" s="1"/>
  <c r="CN44" i="35"/>
  <c r="CN44" i="31" s="1"/>
  <c r="CN45" i="35"/>
  <c r="CN45" i="31" s="1"/>
  <c r="CN42" i="35"/>
  <c r="CN42" i="31" s="1"/>
  <c r="CN48" i="35"/>
  <c r="CN48" i="31" s="1"/>
  <c r="CN28" i="35"/>
  <c r="CN28" i="31" s="1"/>
  <c r="CN19" i="35"/>
  <c r="CN19" i="31" s="1"/>
  <c r="CN20" i="35"/>
  <c r="CN20" i="31" s="1"/>
  <c r="CN29" i="35"/>
  <c r="CN29" i="31" s="1"/>
  <c r="CN47" i="35"/>
  <c r="CN47" i="31" s="1"/>
  <c r="CN50" i="35"/>
  <c r="CN50" i="31" s="1"/>
  <c r="CN111" i="35"/>
  <c r="CN111" i="31" s="1"/>
  <c r="CN21" i="35"/>
  <c r="CN21" i="31" s="1"/>
  <c r="CN27" i="35"/>
  <c r="CN27" i="31" s="1"/>
  <c r="CO18" i="35"/>
  <c r="CO18" i="31" s="1"/>
  <c r="CO29" i="35"/>
  <c r="CO29" i="31" s="1"/>
  <c r="CO44" i="35"/>
  <c r="CO44" i="31" s="1"/>
  <c r="CO19" i="35"/>
  <c r="CO19" i="31" s="1"/>
  <c r="CO47" i="35"/>
  <c r="CO47" i="31" s="1"/>
  <c r="CO46" i="35"/>
  <c r="CO46" i="31" s="1"/>
  <c r="CO41" i="35"/>
  <c r="CO41" i="31" s="1"/>
  <c r="CO42" i="35"/>
  <c r="CO42" i="31" s="1"/>
  <c r="CO26" i="35"/>
  <c r="CO26" i="31" s="1"/>
  <c r="CO49" i="35"/>
  <c r="CO49" i="31" s="1"/>
  <c r="CO45" i="35"/>
  <c r="CO45" i="31" s="1"/>
  <c r="CO27" i="35"/>
  <c r="CO27" i="31" s="1"/>
  <c r="CO28" i="35"/>
  <c r="CO28" i="31" s="1"/>
  <c r="CO21" i="35"/>
  <c r="CO21" i="31" s="1"/>
  <c r="CO20" i="35"/>
  <c r="CO20" i="31" s="1"/>
  <c r="CO43" i="35"/>
  <c r="CO43" i="31" s="1"/>
  <c r="CO30" i="35"/>
  <c r="CO30" i="31" s="1"/>
  <c r="CO111" i="35"/>
  <c r="CO111" i="31" s="1"/>
  <c r="CO48" i="35"/>
  <c r="CO48" i="31" s="1"/>
  <c r="CO50" i="35"/>
  <c r="CO50" i="31" s="1"/>
  <c r="CP26" i="35"/>
  <c r="CP26" i="31" s="1"/>
  <c r="CP21" i="35"/>
  <c r="CP21" i="31" s="1"/>
  <c r="CP27" i="35"/>
  <c r="CP27" i="31" s="1"/>
  <c r="CP20" i="35"/>
  <c r="CP20" i="31" s="1"/>
  <c r="CP47" i="35"/>
  <c r="CP47" i="31" s="1"/>
  <c r="CP18" i="35"/>
  <c r="CP18" i="31" s="1"/>
  <c r="CP41" i="35"/>
  <c r="CP41" i="31" s="1"/>
  <c r="CP43" i="35"/>
  <c r="CP43" i="31" s="1"/>
  <c r="CP111" i="35"/>
  <c r="CP111" i="31" s="1"/>
  <c r="CP19" i="35"/>
  <c r="CP19" i="31" s="1"/>
  <c r="CP29" i="35"/>
  <c r="CP29" i="31" s="1"/>
  <c r="CP49" i="35"/>
  <c r="CP49" i="31" s="1"/>
  <c r="CP30" i="35"/>
  <c r="CP30" i="31" s="1"/>
  <c r="CP50" i="35"/>
  <c r="CP50" i="31" s="1"/>
  <c r="CP48" i="35"/>
  <c r="CP48" i="31" s="1"/>
  <c r="CP28" i="35"/>
  <c r="CP28" i="31" s="1"/>
  <c r="CP46" i="35"/>
  <c r="CP46" i="31" s="1"/>
  <c r="CP44" i="35"/>
  <c r="CP44" i="31" s="1"/>
  <c r="CP42" i="35"/>
  <c r="CP42" i="31" s="1"/>
  <c r="CP45" i="35"/>
  <c r="CP45" i="31" s="1"/>
  <c r="CQ18" i="35"/>
  <c r="CQ18" i="31" s="1"/>
  <c r="CQ48" i="35"/>
  <c r="CQ48" i="31" s="1"/>
  <c r="CQ20" i="35"/>
  <c r="CQ20" i="31" s="1"/>
  <c r="CQ111" i="35"/>
  <c r="CQ111" i="31" s="1"/>
  <c r="CQ26" i="35"/>
  <c r="CQ26" i="31" s="1"/>
  <c r="CQ29" i="35"/>
  <c r="CQ29" i="31" s="1"/>
  <c r="CQ41" i="35"/>
  <c r="CQ41" i="31" s="1"/>
  <c r="CQ19" i="35"/>
  <c r="CQ19" i="31" s="1"/>
  <c r="CQ50" i="35"/>
  <c r="CQ50" i="31" s="1"/>
  <c r="CQ45" i="35"/>
  <c r="CQ45" i="31" s="1"/>
  <c r="CQ28" i="35"/>
  <c r="CQ28" i="31" s="1"/>
  <c r="CQ44" i="35"/>
  <c r="CQ44" i="31" s="1"/>
  <c r="CQ21" i="35"/>
  <c r="CQ21" i="31" s="1"/>
  <c r="CQ27" i="35"/>
  <c r="CQ27" i="31" s="1"/>
  <c r="CQ49" i="35"/>
  <c r="CQ49" i="31" s="1"/>
  <c r="CQ46" i="35"/>
  <c r="CQ46" i="31" s="1"/>
  <c r="CQ42" i="35"/>
  <c r="CQ42" i="31" s="1"/>
  <c r="CQ43" i="35"/>
  <c r="CQ43" i="31" s="1"/>
  <c r="CQ30" i="35"/>
  <c r="CQ30" i="31" s="1"/>
  <c r="CQ47" i="35"/>
  <c r="CQ47" i="31" s="1"/>
  <c r="CR28" i="35"/>
  <c r="CR28" i="31" s="1"/>
  <c r="CR50" i="35"/>
  <c r="CR50" i="31" s="1"/>
  <c r="CR29" i="35"/>
  <c r="CR29" i="31" s="1"/>
  <c r="CR27" i="35"/>
  <c r="CR27" i="31" s="1"/>
  <c r="CR30" i="35"/>
  <c r="CR30" i="31" s="1"/>
  <c r="CR41" i="35"/>
  <c r="CR41" i="31" s="1"/>
  <c r="CR21" i="35"/>
  <c r="CR21" i="31" s="1"/>
  <c r="CR18" i="35"/>
  <c r="CR18" i="31" s="1"/>
  <c r="CR26" i="35"/>
  <c r="CR26" i="31" s="1"/>
  <c r="CR44" i="35"/>
  <c r="CR44" i="31" s="1"/>
  <c r="CR47" i="35"/>
  <c r="CR47" i="31" s="1"/>
  <c r="CR20" i="35"/>
  <c r="CR20" i="31" s="1"/>
  <c r="CR42" i="35"/>
  <c r="CR42" i="31" s="1"/>
  <c r="CR48" i="35"/>
  <c r="CR48" i="31" s="1"/>
  <c r="CR43" i="35"/>
  <c r="CR43" i="31" s="1"/>
  <c r="CR46" i="35"/>
  <c r="CR46" i="31" s="1"/>
  <c r="CR45" i="35"/>
  <c r="CR45" i="31" s="1"/>
  <c r="CR49" i="35"/>
  <c r="CR49" i="31" s="1"/>
  <c r="CR111" i="35"/>
  <c r="CR111" i="31" s="1"/>
  <c r="CR19" i="35"/>
  <c r="CR19" i="31" s="1"/>
  <c r="CS44" i="35"/>
  <c r="CS44" i="31" s="1"/>
  <c r="CS49" i="35"/>
  <c r="CS49" i="31" s="1"/>
  <c r="CS48" i="35"/>
  <c r="CS48" i="31" s="1"/>
  <c r="CS18" i="35"/>
  <c r="CS18" i="31" s="1"/>
  <c r="CS41" i="35"/>
  <c r="CS41" i="31" s="1"/>
  <c r="CS26" i="35"/>
  <c r="CS26" i="31" s="1"/>
  <c r="CS111" i="35"/>
  <c r="CS111" i="31" s="1"/>
  <c r="CS21" i="35"/>
  <c r="CS21" i="31" s="1"/>
  <c r="CS47" i="35"/>
  <c r="CS47" i="31" s="1"/>
  <c r="CS43" i="35"/>
  <c r="CS43" i="31" s="1"/>
  <c r="CS29" i="35"/>
  <c r="CS29" i="31" s="1"/>
  <c r="CS46" i="35"/>
  <c r="CS46" i="31" s="1"/>
  <c r="CS20" i="35"/>
  <c r="CS20" i="31" s="1"/>
  <c r="CS27" i="35"/>
  <c r="CS27" i="31" s="1"/>
  <c r="CS30" i="35"/>
  <c r="CS30" i="31" s="1"/>
  <c r="CS42" i="35"/>
  <c r="CS42" i="31" s="1"/>
  <c r="CS50" i="35"/>
  <c r="CS50" i="31" s="1"/>
  <c r="CS45" i="35"/>
  <c r="CS45" i="31" s="1"/>
  <c r="CS19" i="35"/>
  <c r="CS19" i="31" s="1"/>
  <c r="CS28" i="35"/>
  <c r="CS28" i="31" s="1"/>
  <c r="CT42" i="35"/>
  <c r="CT42" i="31" s="1"/>
  <c r="CT41" i="35"/>
  <c r="CT41" i="31" s="1"/>
  <c r="CT111" i="35"/>
  <c r="CT111" i="31" s="1"/>
  <c r="CT28" i="35"/>
  <c r="CT28" i="31" s="1"/>
  <c r="CT18" i="35"/>
  <c r="CT18" i="31" s="1"/>
  <c r="CT29" i="35"/>
  <c r="CT29" i="31" s="1"/>
  <c r="CT27" i="35"/>
  <c r="CT27" i="31" s="1"/>
  <c r="CT48" i="35"/>
  <c r="CT48" i="31" s="1"/>
  <c r="CT21" i="35"/>
  <c r="CT21" i="31" s="1"/>
  <c r="CT30" i="35"/>
  <c r="CT30" i="31" s="1"/>
  <c r="CT26" i="35"/>
  <c r="CT26" i="31" s="1"/>
  <c r="CT44" i="35"/>
  <c r="CT44" i="31" s="1"/>
  <c r="CT45" i="35"/>
  <c r="CT45" i="31" s="1"/>
  <c r="CT20" i="35"/>
  <c r="CT20" i="31" s="1"/>
  <c r="CT43" i="35"/>
  <c r="CT43" i="31" s="1"/>
  <c r="CT50" i="35"/>
  <c r="CT50" i="31" s="1"/>
  <c r="CT47" i="35"/>
  <c r="CT47" i="31" s="1"/>
  <c r="CT49" i="35"/>
  <c r="CT49" i="31" s="1"/>
  <c r="CT46" i="35"/>
  <c r="CT46" i="31" s="1"/>
  <c r="CT19" i="35"/>
  <c r="CT19" i="31" s="1"/>
  <c r="CU30" i="35"/>
  <c r="CU30" i="31" s="1"/>
  <c r="CU47" i="35"/>
  <c r="CU47" i="31" s="1"/>
  <c r="CU26" i="35"/>
  <c r="CU26" i="31" s="1"/>
  <c r="CU27" i="35"/>
  <c r="CU27" i="31" s="1"/>
  <c r="CU43" i="35"/>
  <c r="CU43" i="31" s="1"/>
  <c r="CU29" i="35"/>
  <c r="CU29" i="31" s="1"/>
  <c r="CU28" i="35"/>
  <c r="CU28" i="31" s="1"/>
  <c r="CU48" i="35"/>
  <c r="CU48" i="31" s="1"/>
  <c r="CU42" i="35"/>
  <c r="CU42" i="31" s="1"/>
  <c r="CU18" i="35"/>
  <c r="CU18" i="31" s="1"/>
  <c r="CU111" i="35"/>
  <c r="CU111" i="31" s="1"/>
  <c r="CU44" i="35"/>
  <c r="CU44" i="31" s="1"/>
  <c r="CU21" i="35"/>
  <c r="CU21" i="31" s="1"/>
  <c r="CU45" i="35"/>
  <c r="CU45" i="31" s="1"/>
  <c r="CU50" i="35"/>
  <c r="CU50" i="31" s="1"/>
  <c r="CU49" i="35"/>
  <c r="CU49" i="31" s="1"/>
  <c r="CU46" i="35"/>
  <c r="CU46" i="31" s="1"/>
  <c r="CU20" i="35"/>
  <c r="CU20" i="31" s="1"/>
  <c r="CU19" i="35"/>
  <c r="CU19" i="31" s="1"/>
  <c r="CU41" i="35"/>
  <c r="CU41" i="31" s="1"/>
  <c r="CV43" i="35"/>
  <c r="CV43" i="31" s="1"/>
  <c r="CV26" i="35"/>
  <c r="CV26" i="31" s="1"/>
  <c r="CV27" i="35"/>
  <c r="CV27" i="31" s="1"/>
  <c r="CV47" i="35"/>
  <c r="CV47" i="31" s="1"/>
  <c r="CV45" i="35"/>
  <c r="CV45" i="31" s="1"/>
  <c r="CV111" i="35"/>
  <c r="CV111" i="31" s="1"/>
  <c r="CV20" i="35"/>
  <c r="CV20" i="31" s="1"/>
  <c r="CV50" i="35"/>
  <c r="CV50" i="31" s="1"/>
  <c r="CV18" i="35"/>
  <c r="CV18" i="31" s="1"/>
  <c r="CV28" i="35"/>
  <c r="CV28" i="31" s="1"/>
  <c r="CV42" i="35"/>
  <c r="CV42" i="31" s="1"/>
  <c r="CV44" i="35"/>
  <c r="CV44" i="31" s="1"/>
  <c r="CV19" i="35"/>
  <c r="CV19" i="31" s="1"/>
  <c r="CV46" i="35"/>
  <c r="CV46" i="31" s="1"/>
  <c r="CV29" i="35"/>
  <c r="CV29" i="31" s="1"/>
  <c r="CV21" i="35"/>
  <c r="CV21" i="31" s="1"/>
  <c r="CV41" i="35"/>
  <c r="CV41" i="31" s="1"/>
  <c r="CV49" i="35"/>
  <c r="CV49" i="31" s="1"/>
  <c r="CV30" i="35"/>
  <c r="CV30" i="31" s="1"/>
  <c r="CV48" i="35"/>
  <c r="CV48" i="31" s="1"/>
  <c r="CW44" i="35"/>
  <c r="CW44" i="31" s="1"/>
  <c r="CW49" i="35"/>
  <c r="CW49" i="31" s="1"/>
  <c r="CW45" i="35"/>
  <c r="CW45" i="31" s="1"/>
  <c r="CW26" i="35"/>
  <c r="CW26" i="31" s="1"/>
  <c r="CW29" i="35"/>
  <c r="CW29" i="31" s="1"/>
  <c r="CW41" i="35"/>
  <c r="CW41" i="31" s="1"/>
  <c r="CW27" i="35"/>
  <c r="CW27" i="31" s="1"/>
  <c r="CW20" i="35"/>
  <c r="CW20" i="31" s="1"/>
  <c r="CW43" i="35"/>
  <c r="CW43" i="31" s="1"/>
  <c r="CW21" i="35"/>
  <c r="CW21" i="31" s="1"/>
  <c r="CW48" i="35"/>
  <c r="CW48" i="31" s="1"/>
  <c r="CW111" i="35"/>
  <c r="CW111" i="31" s="1"/>
  <c r="CW19" i="35"/>
  <c r="CW19" i="31" s="1"/>
  <c r="CW47" i="35"/>
  <c r="CW47" i="31" s="1"/>
  <c r="CW18" i="35"/>
  <c r="CW18" i="31" s="1"/>
  <c r="CW30" i="35"/>
  <c r="CW30" i="31" s="1"/>
  <c r="CW46" i="35"/>
  <c r="CW46" i="31" s="1"/>
  <c r="CW42" i="35"/>
  <c r="CW42" i="31" s="1"/>
  <c r="CW28" i="35"/>
  <c r="CW28" i="31" s="1"/>
  <c r="CW50" i="35"/>
  <c r="CW50" i="31" s="1"/>
  <c r="CX18" i="35"/>
  <c r="CX18" i="31" s="1"/>
  <c r="CX20" i="35"/>
  <c r="CX20" i="31" s="1"/>
  <c r="CX45" i="35"/>
  <c r="CX45" i="31" s="1"/>
  <c r="CX30" i="35"/>
  <c r="CX30" i="31" s="1"/>
  <c r="CX44" i="35"/>
  <c r="CX44" i="31" s="1"/>
  <c r="CX28" i="35"/>
  <c r="CX28" i="31" s="1"/>
  <c r="CX111" i="35"/>
  <c r="CX111" i="31" s="1"/>
  <c r="CX47" i="35"/>
  <c r="CX47" i="31" s="1"/>
  <c r="CX43" i="35"/>
  <c r="CX43" i="31" s="1"/>
  <c r="CX42" i="35"/>
  <c r="CX42" i="31" s="1"/>
  <c r="CX21" i="35"/>
  <c r="CX21" i="31" s="1"/>
  <c r="CX27" i="35"/>
  <c r="CX27" i="31" s="1"/>
  <c r="CX26" i="35"/>
  <c r="CX26" i="31" s="1"/>
  <c r="CX29" i="35"/>
  <c r="CX29" i="31" s="1"/>
  <c r="CX41" i="35"/>
  <c r="CX41" i="31" s="1"/>
  <c r="CX50" i="35"/>
  <c r="CX50" i="31" s="1"/>
  <c r="CX46" i="35"/>
  <c r="CX46" i="31" s="1"/>
  <c r="CX19" i="35"/>
  <c r="CX19" i="31" s="1"/>
  <c r="CX48" i="35"/>
  <c r="CX48" i="31" s="1"/>
  <c r="CX49" i="35"/>
  <c r="CX49" i="31" s="1"/>
  <c r="CY48" i="35"/>
  <c r="CY48" i="31" s="1"/>
  <c r="CY27" i="35"/>
  <c r="CY27" i="31" s="1"/>
  <c r="CY18" i="35"/>
  <c r="CY18" i="31" s="1"/>
  <c r="CY50" i="35"/>
  <c r="CY50" i="31" s="1"/>
  <c r="CY29" i="35"/>
  <c r="CY29" i="31" s="1"/>
  <c r="CY26" i="35"/>
  <c r="CY26" i="31" s="1"/>
  <c r="CY21" i="35"/>
  <c r="CY21" i="31" s="1"/>
  <c r="CY42" i="35"/>
  <c r="CY42" i="31" s="1"/>
  <c r="CY30" i="35"/>
  <c r="CY30" i="31" s="1"/>
  <c r="CY19" i="35"/>
  <c r="CY19" i="31" s="1"/>
  <c r="CY46" i="35"/>
  <c r="CY46" i="31" s="1"/>
  <c r="CY41" i="35"/>
  <c r="CY41" i="31" s="1"/>
  <c r="CY43" i="35"/>
  <c r="CY43" i="31" s="1"/>
  <c r="CY111" i="35"/>
  <c r="CY111" i="31" s="1"/>
  <c r="CY47" i="35"/>
  <c r="CY47" i="31" s="1"/>
  <c r="CY45" i="35"/>
  <c r="CY45" i="31" s="1"/>
  <c r="CY44" i="35"/>
  <c r="CY44" i="31" s="1"/>
  <c r="CY49" i="35"/>
  <c r="CY49" i="31" s="1"/>
  <c r="CY20" i="35"/>
  <c r="CY20" i="31" s="1"/>
  <c r="CY28" i="35"/>
  <c r="CY28" i="31" s="1"/>
  <c r="CZ42" i="35"/>
  <c r="CZ42" i="31" s="1"/>
  <c r="CZ50" i="35"/>
  <c r="CZ50" i="31" s="1"/>
  <c r="CZ44" i="35"/>
  <c r="CZ44" i="31" s="1"/>
  <c r="CZ49" i="35"/>
  <c r="CZ49" i="31" s="1"/>
  <c r="CZ27" i="35"/>
  <c r="CZ27" i="31" s="1"/>
  <c r="CZ30" i="35"/>
  <c r="CZ30" i="31" s="1"/>
  <c r="CZ48" i="35"/>
  <c r="CZ48" i="31" s="1"/>
  <c r="CZ111" i="35"/>
  <c r="CZ111" i="31" s="1"/>
  <c r="CZ26" i="35"/>
  <c r="CZ26" i="31" s="1"/>
  <c r="CZ47" i="35"/>
  <c r="CZ47" i="31" s="1"/>
  <c r="CZ45" i="35"/>
  <c r="CZ45" i="31" s="1"/>
  <c r="CZ20" i="35"/>
  <c r="CZ20" i="31" s="1"/>
  <c r="CZ28" i="35"/>
  <c r="CZ28" i="31" s="1"/>
  <c r="CZ43" i="35"/>
  <c r="CZ43" i="31" s="1"/>
  <c r="CZ41" i="35"/>
  <c r="CZ41" i="31" s="1"/>
  <c r="CZ19" i="35"/>
  <c r="CZ19" i="31" s="1"/>
  <c r="CZ29" i="35"/>
  <c r="CZ29" i="31" s="1"/>
  <c r="CZ21" i="35"/>
  <c r="CZ21" i="31" s="1"/>
  <c r="CZ18" i="35"/>
  <c r="CZ18" i="31" s="1"/>
  <c r="CZ46" i="35"/>
  <c r="CZ46" i="31" s="1"/>
  <c r="DA45" i="35"/>
  <c r="DA45" i="31" s="1"/>
  <c r="DA50" i="35"/>
  <c r="DA50" i="31" s="1"/>
  <c r="DA46" i="35"/>
  <c r="DA46" i="31" s="1"/>
  <c r="DA47" i="35"/>
  <c r="DA47" i="31" s="1"/>
  <c r="DA111" i="35"/>
  <c r="DA111" i="31" s="1"/>
  <c r="DA49" i="35"/>
  <c r="DA49" i="31" s="1"/>
  <c r="DA21" i="35"/>
  <c r="DA21" i="31" s="1"/>
  <c r="DA26" i="35"/>
  <c r="DA26" i="31" s="1"/>
  <c r="DA42" i="35"/>
  <c r="DA42" i="31" s="1"/>
  <c r="DA44" i="35"/>
  <c r="DA44" i="31" s="1"/>
  <c r="DA18" i="35"/>
  <c r="DA18" i="31" s="1"/>
  <c r="DA43" i="35"/>
  <c r="DA43" i="31" s="1"/>
  <c r="DA41" i="35"/>
  <c r="DA41" i="31" s="1"/>
  <c r="DA30" i="35"/>
  <c r="DA30" i="31" s="1"/>
  <c r="DA19" i="35"/>
  <c r="DA19" i="31" s="1"/>
  <c r="DA29" i="35"/>
  <c r="DA29" i="31" s="1"/>
  <c r="DA20" i="35"/>
  <c r="DA20" i="31" s="1"/>
  <c r="DA48" i="35"/>
  <c r="DA48" i="31" s="1"/>
  <c r="DA27" i="35"/>
  <c r="DA27" i="31" s="1"/>
  <c r="DA28" i="35"/>
  <c r="DA28" i="31" s="1"/>
  <c r="DB41" i="35"/>
  <c r="DB41" i="31" s="1"/>
  <c r="DB49" i="35"/>
  <c r="DB49" i="31" s="1"/>
  <c r="DB47" i="35"/>
  <c r="DB47" i="31" s="1"/>
  <c r="DB43" i="35"/>
  <c r="DB43" i="31" s="1"/>
  <c r="DB44" i="35"/>
  <c r="DB44" i="31" s="1"/>
  <c r="DB27" i="35"/>
  <c r="DB27" i="31" s="1"/>
  <c r="DB46" i="35"/>
  <c r="DB46" i="31" s="1"/>
  <c r="DB20" i="35"/>
  <c r="DB20" i="31" s="1"/>
  <c r="DB45" i="35"/>
  <c r="DB45" i="31" s="1"/>
  <c r="DB42" i="35"/>
  <c r="DB42" i="31" s="1"/>
  <c r="DB21" i="35"/>
  <c r="DB21" i="31" s="1"/>
  <c r="DB18" i="35"/>
  <c r="DB18" i="31" s="1"/>
  <c r="DB48" i="35"/>
  <c r="DB48" i="31" s="1"/>
  <c r="DB30" i="35"/>
  <c r="DB30" i="31" s="1"/>
  <c r="DB26" i="35"/>
  <c r="DB26" i="31" s="1"/>
  <c r="DB29" i="35"/>
  <c r="DB29" i="31" s="1"/>
  <c r="DB28" i="35"/>
  <c r="DB28" i="31" s="1"/>
  <c r="DB19" i="35"/>
  <c r="DB19" i="31" s="1"/>
  <c r="DB50" i="35"/>
  <c r="DB50" i="31" s="1"/>
  <c r="DB111" i="35"/>
  <c r="DB111" i="31" s="1"/>
  <c r="DC18" i="35"/>
  <c r="DC18" i="31" s="1"/>
  <c r="DC47" i="35"/>
  <c r="DC47" i="31" s="1"/>
  <c r="DC20" i="35"/>
  <c r="DC20" i="31" s="1"/>
  <c r="DC43" i="35"/>
  <c r="DC43" i="31" s="1"/>
  <c r="DC49" i="35"/>
  <c r="DC49" i="31" s="1"/>
  <c r="DC46" i="35"/>
  <c r="DC46" i="31" s="1"/>
  <c r="DC28" i="35"/>
  <c r="DC28" i="31" s="1"/>
  <c r="DC111" i="35"/>
  <c r="DC111" i="31" s="1"/>
  <c r="DC50" i="35"/>
  <c r="DC50" i="31" s="1"/>
  <c r="DC26" i="35"/>
  <c r="DC26" i="31" s="1"/>
  <c r="DC48" i="35"/>
  <c r="DC48" i="31" s="1"/>
  <c r="DC19" i="35"/>
  <c r="DC19" i="31" s="1"/>
  <c r="DC29" i="35"/>
  <c r="DC29" i="31" s="1"/>
  <c r="DC42" i="35"/>
  <c r="DC42" i="31" s="1"/>
  <c r="DC44" i="35"/>
  <c r="DC44" i="31" s="1"/>
  <c r="DC30" i="35"/>
  <c r="DC30" i="31" s="1"/>
  <c r="DC27" i="35"/>
  <c r="DC27" i="31" s="1"/>
  <c r="DC41" i="35"/>
  <c r="DC41" i="31" s="1"/>
  <c r="DC45" i="35"/>
  <c r="DC45" i="31" s="1"/>
  <c r="DC21" i="35"/>
  <c r="DC21" i="31" s="1"/>
  <c r="DD20" i="35"/>
  <c r="DD20" i="31" s="1"/>
  <c r="DD19" i="35"/>
  <c r="DD19" i="31" s="1"/>
  <c r="DD30" i="35"/>
  <c r="DD30" i="31" s="1"/>
  <c r="DD44" i="35"/>
  <c r="DD44" i="31" s="1"/>
  <c r="DD45" i="35"/>
  <c r="DD45" i="31" s="1"/>
  <c r="DD111" i="35"/>
  <c r="DD111" i="31" s="1"/>
  <c r="DD47" i="35"/>
  <c r="DD47" i="31" s="1"/>
  <c r="DD27" i="35"/>
  <c r="DD27" i="31" s="1"/>
  <c r="DD28" i="35"/>
  <c r="DD28" i="31" s="1"/>
  <c r="DD43" i="35"/>
  <c r="DD43" i="31" s="1"/>
  <c r="DD49" i="35"/>
  <c r="DD49" i="31" s="1"/>
  <c r="DD21" i="35"/>
  <c r="DD21" i="31" s="1"/>
  <c r="DD46" i="35"/>
  <c r="DD46" i="31" s="1"/>
  <c r="DD50" i="35"/>
  <c r="DD50" i="31" s="1"/>
  <c r="DD29" i="35"/>
  <c r="DD29" i="31" s="1"/>
  <c r="DD18" i="35"/>
  <c r="DD18" i="31" s="1"/>
  <c r="DD41" i="35"/>
  <c r="DD41" i="31" s="1"/>
  <c r="DD42" i="35"/>
  <c r="DD42" i="31" s="1"/>
  <c r="DD26" i="35"/>
  <c r="DD26" i="31" s="1"/>
  <c r="DD48" i="35"/>
  <c r="DD48" i="31" s="1"/>
  <c r="DE49" i="35"/>
  <c r="DE49" i="31" s="1"/>
  <c r="DE44" i="35"/>
  <c r="DE44" i="31" s="1"/>
  <c r="DE47" i="35"/>
  <c r="DE47" i="31" s="1"/>
  <c r="DE42" i="35"/>
  <c r="DE42" i="31" s="1"/>
  <c r="DE28" i="35"/>
  <c r="DE28" i="31" s="1"/>
  <c r="DE46" i="35"/>
  <c r="DE46" i="31" s="1"/>
  <c r="DE45" i="35"/>
  <c r="DE45" i="31" s="1"/>
  <c r="DE26" i="35"/>
  <c r="DE26" i="31" s="1"/>
  <c r="DE18" i="35"/>
  <c r="DE18" i="31" s="1"/>
  <c r="DE20" i="35"/>
  <c r="DE20" i="31" s="1"/>
  <c r="DE29" i="35"/>
  <c r="DE29" i="31" s="1"/>
  <c r="DE48" i="35"/>
  <c r="DE48" i="31" s="1"/>
  <c r="DE50" i="35"/>
  <c r="DE50" i="31" s="1"/>
  <c r="DE43" i="35"/>
  <c r="DE43" i="31" s="1"/>
  <c r="DE19" i="35"/>
  <c r="DE19" i="31" s="1"/>
  <c r="DE30" i="35"/>
  <c r="DE30" i="31" s="1"/>
  <c r="DE21" i="35"/>
  <c r="DE21" i="31" s="1"/>
  <c r="DE111" i="35"/>
  <c r="DE111" i="31" s="1"/>
  <c r="DE41" i="35"/>
  <c r="DE41" i="31" s="1"/>
  <c r="DE27" i="35"/>
  <c r="DE27" i="31" s="1"/>
  <c r="DF28" i="35"/>
  <c r="DF28" i="31" s="1"/>
  <c r="DF26" i="35"/>
  <c r="DF26" i="31" s="1"/>
  <c r="DF21" i="35"/>
  <c r="DF21" i="31" s="1"/>
  <c r="DF27" i="35"/>
  <c r="DF27" i="31" s="1"/>
  <c r="DF43" i="35"/>
  <c r="DF43" i="31" s="1"/>
  <c r="DF29" i="35"/>
  <c r="DF29" i="31" s="1"/>
  <c r="DF47" i="35"/>
  <c r="DF47" i="31" s="1"/>
  <c r="DF49" i="35"/>
  <c r="DF49" i="31" s="1"/>
  <c r="DF42" i="35"/>
  <c r="DF42" i="31" s="1"/>
  <c r="DF18" i="35"/>
  <c r="DF18" i="31" s="1"/>
  <c r="DF111" i="35"/>
  <c r="DF111" i="31" s="1"/>
  <c r="DF48" i="35"/>
  <c r="DF48" i="31" s="1"/>
  <c r="DF46" i="35"/>
  <c r="DF46" i="31" s="1"/>
  <c r="DF30" i="35"/>
  <c r="DF30" i="31" s="1"/>
  <c r="DF50" i="35"/>
  <c r="DF50" i="31" s="1"/>
  <c r="DF19" i="35"/>
  <c r="DF19" i="31" s="1"/>
  <c r="DF44" i="35"/>
  <c r="DF44" i="31" s="1"/>
  <c r="DF41" i="35"/>
  <c r="DF41" i="31" s="1"/>
  <c r="DF20" i="35"/>
  <c r="DF20" i="31" s="1"/>
  <c r="DF45" i="35"/>
  <c r="DF45" i="31" s="1"/>
  <c r="DG41" i="35"/>
  <c r="DG41" i="31" s="1"/>
  <c r="DG19" i="35"/>
  <c r="DG19" i="31" s="1"/>
  <c r="DG50" i="35"/>
  <c r="DG50" i="31" s="1"/>
  <c r="DG46" i="35"/>
  <c r="DG46" i="31" s="1"/>
  <c r="DG28" i="35"/>
  <c r="DG28" i="31" s="1"/>
  <c r="DG45" i="35"/>
  <c r="DG45" i="31" s="1"/>
  <c r="DG47" i="35"/>
  <c r="DG47" i="31" s="1"/>
  <c r="DG27" i="35"/>
  <c r="DG27" i="31" s="1"/>
  <c r="DG43" i="35"/>
  <c r="DG43" i="31" s="1"/>
  <c r="DG44" i="35"/>
  <c r="DG44" i="31" s="1"/>
  <c r="DG42" i="35"/>
  <c r="DG42" i="31" s="1"/>
  <c r="DG18" i="35"/>
  <c r="DG18" i="31" s="1"/>
  <c r="DG111" i="35"/>
  <c r="DG111" i="31" s="1"/>
  <c r="DG30" i="35"/>
  <c r="DG30" i="31" s="1"/>
  <c r="DG49" i="35"/>
  <c r="DG49" i="31" s="1"/>
  <c r="DG26" i="35"/>
  <c r="DG26" i="31" s="1"/>
  <c r="DG21" i="35"/>
  <c r="DG21" i="31" s="1"/>
  <c r="DG20" i="35"/>
  <c r="DG20" i="31" s="1"/>
  <c r="DG29" i="35"/>
  <c r="DG29" i="31" s="1"/>
  <c r="DG48" i="35"/>
  <c r="DG48" i="31" s="1"/>
  <c r="DH18" i="35"/>
  <c r="DH18" i="31" s="1"/>
  <c r="DH45" i="35"/>
  <c r="DH45" i="31" s="1"/>
  <c r="DH111" i="35"/>
  <c r="DH111" i="31" s="1"/>
  <c r="DH28" i="35"/>
  <c r="DH28" i="31" s="1"/>
  <c r="DH48" i="35"/>
  <c r="DH48" i="31" s="1"/>
  <c r="DH43" i="35"/>
  <c r="DH43" i="31" s="1"/>
  <c r="DH44" i="35"/>
  <c r="DH44" i="31" s="1"/>
  <c r="DH30" i="35"/>
  <c r="DH30" i="31" s="1"/>
  <c r="DH27" i="35"/>
  <c r="DH27" i="31" s="1"/>
  <c r="DH26" i="35"/>
  <c r="DH26" i="31" s="1"/>
  <c r="DH21" i="35"/>
  <c r="DH21" i="31" s="1"/>
  <c r="DH20" i="35"/>
  <c r="DH20" i="31" s="1"/>
  <c r="DH19" i="35"/>
  <c r="DH19" i="31" s="1"/>
  <c r="DH41" i="35"/>
  <c r="DH41" i="31" s="1"/>
  <c r="DH46" i="35"/>
  <c r="DH46" i="31" s="1"/>
  <c r="DH50" i="35"/>
  <c r="DH50" i="31" s="1"/>
  <c r="DH47" i="35"/>
  <c r="DH47" i="31" s="1"/>
  <c r="DH42" i="35"/>
  <c r="DH42" i="31" s="1"/>
  <c r="DH49" i="35"/>
  <c r="DH49" i="31" s="1"/>
  <c r="DH29" i="35"/>
  <c r="DH29" i="31" s="1"/>
  <c r="DI29" i="35"/>
  <c r="DI29" i="31" s="1"/>
  <c r="DI27" i="35"/>
  <c r="DI27" i="31" s="1"/>
  <c r="DI49" i="35"/>
  <c r="DI49" i="31" s="1"/>
  <c r="DI30" i="35"/>
  <c r="DI30" i="31" s="1"/>
  <c r="DI50" i="35"/>
  <c r="DI50" i="31" s="1"/>
  <c r="DI26" i="35"/>
  <c r="DI26" i="31" s="1"/>
  <c r="DI21" i="35"/>
  <c r="DI21" i="31" s="1"/>
  <c r="DI47" i="35"/>
  <c r="DI47" i="31" s="1"/>
  <c r="DI48" i="35"/>
  <c r="DI48" i="31" s="1"/>
  <c r="DI20" i="35"/>
  <c r="DI20" i="31" s="1"/>
  <c r="DI44" i="35"/>
  <c r="DI44" i="31" s="1"/>
  <c r="DI43" i="35"/>
  <c r="DI43" i="31" s="1"/>
  <c r="DI18" i="35"/>
  <c r="DI18" i="31" s="1"/>
  <c r="DI42" i="35"/>
  <c r="DI42" i="31" s="1"/>
  <c r="DI45" i="35"/>
  <c r="DI45" i="31" s="1"/>
  <c r="DI41" i="35"/>
  <c r="DI41" i="31" s="1"/>
  <c r="DI19" i="35"/>
  <c r="DI19" i="31" s="1"/>
  <c r="DI46" i="35"/>
  <c r="DI46" i="31" s="1"/>
  <c r="DI28" i="35"/>
  <c r="DI28" i="31" s="1"/>
  <c r="DI111" i="35"/>
  <c r="DI111" i="31" s="1"/>
  <c r="DJ45" i="35"/>
  <c r="DJ45" i="31" s="1"/>
  <c r="DJ47" i="35"/>
  <c r="DJ47" i="31" s="1"/>
  <c r="DJ111" i="35"/>
  <c r="DJ111" i="31" s="1"/>
  <c r="DJ28" i="35"/>
  <c r="DJ28" i="31" s="1"/>
  <c r="DJ18" i="35"/>
  <c r="DJ18" i="31" s="1"/>
  <c r="DJ49" i="35"/>
  <c r="DJ49" i="31" s="1"/>
  <c r="DJ44" i="35"/>
  <c r="DJ44" i="31" s="1"/>
  <c r="DJ41" i="35"/>
  <c r="DJ41" i="31" s="1"/>
  <c r="DJ30" i="35"/>
  <c r="DJ30" i="31" s="1"/>
  <c r="DJ26" i="35"/>
  <c r="DJ26" i="31" s="1"/>
  <c r="DJ21" i="35"/>
  <c r="DJ21" i="31" s="1"/>
  <c r="DJ19" i="35"/>
  <c r="DJ19" i="31" s="1"/>
  <c r="DJ29" i="35"/>
  <c r="DJ29" i="31" s="1"/>
  <c r="DJ20" i="35"/>
  <c r="DJ20" i="31" s="1"/>
  <c r="DJ43" i="35"/>
  <c r="DJ43" i="31" s="1"/>
  <c r="DJ27" i="35"/>
  <c r="DJ27" i="31" s="1"/>
  <c r="DJ42" i="35"/>
  <c r="DJ42" i="31" s="1"/>
  <c r="DJ46" i="35"/>
  <c r="DJ46" i="31" s="1"/>
  <c r="DJ48" i="35"/>
  <c r="DJ48" i="31" s="1"/>
  <c r="DJ50" i="35"/>
  <c r="DJ50" i="31" s="1"/>
  <c r="DK18" i="35"/>
  <c r="DK18" i="31" s="1"/>
  <c r="DK41" i="35"/>
  <c r="DK41" i="31" s="1"/>
  <c r="DK20" i="35"/>
  <c r="DK20" i="31" s="1"/>
  <c r="DK19" i="35"/>
  <c r="DK19" i="31" s="1"/>
  <c r="DK26" i="35"/>
  <c r="DK26" i="31" s="1"/>
  <c r="DK27" i="35"/>
  <c r="DK27" i="31" s="1"/>
  <c r="DK42" i="35"/>
  <c r="DK42" i="31" s="1"/>
  <c r="DK47" i="35"/>
  <c r="DK47" i="31" s="1"/>
  <c r="DK21" i="35"/>
  <c r="DK21" i="31" s="1"/>
  <c r="DK46" i="35"/>
  <c r="DK46" i="31" s="1"/>
  <c r="DK28" i="35"/>
  <c r="DK28" i="31" s="1"/>
  <c r="DK43" i="35"/>
  <c r="DK43" i="31" s="1"/>
  <c r="DK30" i="35"/>
  <c r="DK30" i="31" s="1"/>
  <c r="DK48" i="35"/>
  <c r="DK48" i="31" s="1"/>
  <c r="DK44" i="35"/>
  <c r="DK44" i="31" s="1"/>
  <c r="DK111" i="35"/>
  <c r="DK111" i="31" s="1"/>
  <c r="DK45" i="35"/>
  <c r="DK45" i="31" s="1"/>
  <c r="DK29" i="35"/>
  <c r="DK29" i="31" s="1"/>
  <c r="DK50" i="35"/>
  <c r="DK50" i="31" s="1"/>
  <c r="DK49" i="35"/>
  <c r="DK49" i="31" s="1"/>
  <c r="DL48" i="35"/>
  <c r="DL48" i="31" s="1"/>
  <c r="DL26" i="35"/>
  <c r="DL26" i="31" s="1"/>
  <c r="DL47" i="35"/>
  <c r="DL47" i="31" s="1"/>
  <c r="DL43" i="35"/>
  <c r="DL43" i="31" s="1"/>
  <c r="DL111" i="35"/>
  <c r="DL111" i="31" s="1"/>
  <c r="DL28" i="35"/>
  <c r="DL28" i="31" s="1"/>
  <c r="DL44" i="35"/>
  <c r="DL44" i="31" s="1"/>
  <c r="DL46" i="35"/>
  <c r="DL46" i="31" s="1"/>
  <c r="DL45" i="35"/>
  <c r="DL45" i="31" s="1"/>
  <c r="DL18" i="35"/>
  <c r="DL18" i="31" s="1"/>
  <c r="DL27" i="35"/>
  <c r="DL27" i="31" s="1"/>
  <c r="DL20" i="35"/>
  <c r="DL20" i="31" s="1"/>
  <c r="DL29" i="35"/>
  <c r="DL29" i="31" s="1"/>
  <c r="DL19" i="35"/>
  <c r="DL19" i="31" s="1"/>
  <c r="DL50" i="35"/>
  <c r="DL50" i="31" s="1"/>
  <c r="DL49" i="35"/>
  <c r="DL49" i="31" s="1"/>
  <c r="DL42" i="35"/>
  <c r="DL42" i="31" s="1"/>
  <c r="DL21" i="35"/>
  <c r="DL21" i="31" s="1"/>
  <c r="DL30" i="35"/>
  <c r="DL30" i="31" s="1"/>
  <c r="DL41" i="35"/>
  <c r="DL41" i="31" s="1"/>
  <c r="DM29" i="35"/>
  <c r="DM29" i="31" s="1"/>
  <c r="DM19" i="35"/>
  <c r="DM19" i="31" s="1"/>
  <c r="DM45" i="35"/>
  <c r="DM45" i="31" s="1"/>
  <c r="DM41" i="35"/>
  <c r="DM41" i="31" s="1"/>
  <c r="DM43" i="35"/>
  <c r="DM43" i="31" s="1"/>
  <c r="DM44" i="35"/>
  <c r="DM44" i="31" s="1"/>
  <c r="DM49" i="35"/>
  <c r="DM49" i="31" s="1"/>
  <c r="DM26" i="35"/>
  <c r="DM26" i="31" s="1"/>
  <c r="DM42" i="35"/>
  <c r="DM42" i="31" s="1"/>
  <c r="DM28" i="35"/>
  <c r="DM28" i="31" s="1"/>
  <c r="DM48" i="35"/>
  <c r="DM48" i="31" s="1"/>
  <c r="DM47" i="35"/>
  <c r="DM47" i="31" s="1"/>
  <c r="DM46" i="35"/>
  <c r="DM46" i="31" s="1"/>
  <c r="DM30" i="35"/>
  <c r="DM30" i="31" s="1"/>
  <c r="DM111" i="35"/>
  <c r="DM111" i="31" s="1"/>
  <c r="DM21" i="35"/>
  <c r="DM21" i="31" s="1"/>
  <c r="DM18" i="35"/>
  <c r="DM18" i="31" s="1"/>
  <c r="DM27" i="35"/>
  <c r="DM27" i="31" s="1"/>
  <c r="DM20" i="35"/>
  <c r="DM20" i="31" s="1"/>
  <c r="DM50" i="35"/>
  <c r="DM50" i="31" s="1"/>
  <c r="DN45" i="35"/>
  <c r="DN45" i="31" s="1"/>
  <c r="DN30" i="35"/>
  <c r="DN30" i="31" s="1"/>
  <c r="DN18" i="35"/>
  <c r="DN18" i="31" s="1"/>
  <c r="DN27" i="35"/>
  <c r="DN27" i="31" s="1"/>
  <c r="DN48" i="35"/>
  <c r="DN48" i="31" s="1"/>
  <c r="DN111" i="35"/>
  <c r="DN111" i="31" s="1"/>
  <c r="DN28" i="35"/>
  <c r="DN28" i="31" s="1"/>
  <c r="DN44" i="35"/>
  <c r="DN44" i="31" s="1"/>
  <c r="DN41" i="35"/>
  <c r="DN41" i="31" s="1"/>
  <c r="DN21" i="35"/>
  <c r="DN21" i="31" s="1"/>
  <c r="DN50" i="35"/>
  <c r="DN50" i="31" s="1"/>
  <c r="DN46" i="35"/>
  <c r="DN46" i="31" s="1"/>
  <c r="DN19" i="35"/>
  <c r="DN19" i="31" s="1"/>
  <c r="DN49" i="35"/>
  <c r="DN49" i="31" s="1"/>
  <c r="DN43" i="35"/>
  <c r="DN43" i="31" s="1"/>
  <c r="DN20" i="35"/>
  <c r="DN20" i="31" s="1"/>
  <c r="DN47" i="35"/>
  <c r="DN47" i="31" s="1"/>
  <c r="DN29" i="35"/>
  <c r="DN29" i="31" s="1"/>
  <c r="DN42" i="35"/>
  <c r="DN42" i="31" s="1"/>
  <c r="DN26" i="35"/>
  <c r="DN26" i="31" s="1"/>
  <c r="DO30" i="35"/>
  <c r="DO30" i="31" s="1"/>
  <c r="DO29" i="35"/>
  <c r="DO29" i="31" s="1"/>
  <c r="DO50" i="35"/>
  <c r="DO50" i="31" s="1"/>
  <c r="DO111" i="35"/>
  <c r="DO111" i="31" s="1"/>
  <c r="DO48" i="35"/>
  <c r="DO48" i="31" s="1"/>
  <c r="DO41" i="35"/>
  <c r="DO41" i="31" s="1"/>
  <c r="DO18" i="35"/>
  <c r="DO18" i="31" s="1"/>
  <c r="DO19" i="35"/>
  <c r="DO19" i="31" s="1"/>
  <c r="DO45" i="35"/>
  <c r="DO45" i="31" s="1"/>
  <c r="DO44" i="35"/>
  <c r="DO44" i="31" s="1"/>
  <c r="DO26" i="35"/>
  <c r="DO26" i="31" s="1"/>
  <c r="DO21" i="35"/>
  <c r="DO21" i="31" s="1"/>
  <c r="DO43" i="35"/>
  <c r="DO43" i="31" s="1"/>
  <c r="DO28" i="35"/>
  <c r="DO28" i="31" s="1"/>
  <c r="DO47" i="35"/>
  <c r="DO47" i="31" s="1"/>
  <c r="DO49" i="35"/>
  <c r="DO49" i="31" s="1"/>
  <c r="DO46" i="35"/>
  <c r="DO46" i="31" s="1"/>
  <c r="DO42" i="35"/>
  <c r="DO42" i="31" s="1"/>
  <c r="DO20" i="35"/>
  <c r="DO20" i="31" s="1"/>
  <c r="DO27" i="35"/>
  <c r="DO27" i="31" s="1"/>
  <c r="DP30" i="35"/>
  <c r="DP30" i="31" s="1"/>
  <c r="DP27" i="35"/>
  <c r="DP27" i="31" s="1"/>
  <c r="DP49" i="35"/>
  <c r="DP49" i="31" s="1"/>
  <c r="DP45" i="35"/>
  <c r="DP45" i="31" s="1"/>
  <c r="DP19" i="35"/>
  <c r="DP19" i="31" s="1"/>
  <c r="DP29" i="35"/>
  <c r="DP29" i="31" s="1"/>
  <c r="DP18" i="35"/>
  <c r="DP18" i="31" s="1"/>
  <c r="DP42" i="35"/>
  <c r="DP42" i="31" s="1"/>
  <c r="DP44" i="35"/>
  <c r="DP44" i="31" s="1"/>
  <c r="DP43" i="35"/>
  <c r="DP43" i="31" s="1"/>
  <c r="DP111" i="35"/>
  <c r="DP111" i="31" s="1"/>
  <c r="DP26" i="35"/>
  <c r="DP26" i="31" s="1"/>
  <c r="DP46" i="35"/>
  <c r="DP46" i="31" s="1"/>
  <c r="DP47" i="35"/>
  <c r="DP47" i="31" s="1"/>
  <c r="DP21" i="35"/>
  <c r="DP21" i="31" s="1"/>
  <c r="DP20" i="35"/>
  <c r="DP20" i="31" s="1"/>
  <c r="DP48" i="35"/>
  <c r="DP48" i="31" s="1"/>
  <c r="DP28" i="35"/>
  <c r="DP28" i="31" s="1"/>
  <c r="DP41" i="35"/>
  <c r="DP41" i="31" s="1"/>
  <c r="DP50" i="35"/>
  <c r="DP50" i="31" s="1"/>
  <c r="DQ50" i="35"/>
  <c r="DQ50" i="31" s="1"/>
  <c r="DQ20" i="35"/>
  <c r="DQ20" i="31" s="1"/>
  <c r="DQ41" i="35"/>
  <c r="DQ41" i="31" s="1"/>
  <c r="DQ29" i="35"/>
  <c r="DQ29" i="31" s="1"/>
  <c r="DQ19" i="35"/>
  <c r="DQ19" i="31" s="1"/>
  <c r="DQ46" i="35"/>
  <c r="DQ46" i="31" s="1"/>
  <c r="DQ27" i="35"/>
  <c r="DQ27" i="31" s="1"/>
  <c r="DQ26" i="35"/>
  <c r="DQ26" i="31" s="1"/>
  <c r="DQ45" i="35"/>
  <c r="DQ45" i="31" s="1"/>
  <c r="DQ43" i="35"/>
  <c r="DQ43" i="31" s="1"/>
  <c r="DQ111" i="35"/>
  <c r="DQ111" i="31" s="1"/>
  <c r="DQ28" i="35"/>
  <c r="DQ28" i="31" s="1"/>
  <c r="DQ49" i="35"/>
  <c r="DQ49" i="31" s="1"/>
  <c r="DQ21" i="35"/>
  <c r="DQ21" i="31" s="1"/>
  <c r="DQ42" i="35"/>
  <c r="DQ42" i="31" s="1"/>
  <c r="DQ48" i="35"/>
  <c r="DQ48" i="31" s="1"/>
  <c r="DQ47" i="35"/>
  <c r="DQ47" i="31" s="1"/>
  <c r="DQ30" i="35"/>
  <c r="DQ30" i="31" s="1"/>
  <c r="DQ18" i="35"/>
  <c r="DQ18" i="31" s="1"/>
  <c r="DQ44" i="35"/>
  <c r="DQ44" i="31" s="1"/>
  <c r="DR18" i="35"/>
  <c r="DR18" i="31" s="1"/>
  <c r="DR20" i="35"/>
  <c r="DR20" i="31" s="1"/>
  <c r="DR19" i="35"/>
  <c r="DR19" i="31" s="1"/>
  <c r="DR27" i="35"/>
  <c r="DR27" i="31" s="1"/>
  <c r="DR28" i="35"/>
  <c r="DR28" i="31" s="1"/>
  <c r="DR41" i="35"/>
  <c r="DR41" i="31" s="1"/>
  <c r="DR26" i="35"/>
  <c r="DR26" i="31" s="1"/>
  <c r="DR49" i="35"/>
  <c r="DR49" i="31" s="1"/>
  <c r="DR21" i="35"/>
  <c r="DR21" i="31" s="1"/>
  <c r="DR44" i="35"/>
  <c r="DR44" i="31" s="1"/>
  <c r="DR29" i="35"/>
  <c r="DR29" i="31" s="1"/>
  <c r="DR42" i="35"/>
  <c r="DR42" i="31" s="1"/>
  <c r="DR43" i="35"/>
  <c r="DR43" i="31" s="1"/>
  <c r="DR50" i="35"/>
  <c r="DR50" i="31" s="1"/>
  <c r="DR47" i="35"/>
  <c r="DR47" i="31" s="1"/>
  <c r="DR45" i="35"/>
  <c r="DR45" i="31" s="1"/>
  <c r="DR111" i="35"/>
  <c r="DR111" i="31" s="1"/>
  <c r="DR30" i="35"/>
  <c r="DR30" i="31" s="1"/>
  <c r="DR48" i="35"/>
  <c r="DR48" i="31" s="1"/>
  <c r="DR46" i="35"/>
  <c r="DR46" i="31" s="1"/>
  <c r="DS20" i="35"/>
  <c r="DS20" i="31" s="1"/>
  <c r="DS45" i="35"/>
  <c r="DS45" i="31" s="1"/>
  <c r="DS28" i="35"/>
  <c r="DS28" i="31" s="1"/>
  <c r="DS42" i="35"/>
  <c r="DS42" i="31" s="1"/>
  <c r="DS29" i="35"/>
  <c r="DS29" i="31" s="1"/>
  <c r="DS46" i="35"/>
  <c r="DS46" i="31" s="1"/>
  <c r="DS19" i="35"/>
  <c r="DS19" i="31" s="1"/>
  <c r="DS30" i="35"/>
  <c r="DS30" i="31" s="1"/>
  <c r="DS44" i="35"/>
  <c r="DS44" i="31" s="1"/>
  <c r="DS41" i="35"/>
  <c r="DS41" i="31" s="1"/>
  <c r="DS21" i="35"/>
  <c r="DS21" i="31" s="1"/>
  <c r="DS47" i="35"/>
  <c r="DS47" i="31" s="1"/>
  <c r="DS27" i="35"/>
  <c r="DS27" i="31" s="1"/>
  <c r="DS49" i="35"/>
  <c r="DS49" i="31" s="1"/>
  <c r="DS26" i="35"/>
  <c r="DS26" i="31" s="1"/>
  <c r="DS111" i="35"/>
  <c r="DS111" i="31" s="1"/>
  <c r="DS50" i="35"/>
  <c r="DS50" i="31" s="1"/>
  <c r="DS48" i="35"/>
  <c r="DS48" i="31" s="1"/>
  <c r="DS18" i="35"/>
  <c r="DS18" i="31" s="1"/>
  <c r="DS43" i="35"/>
  <c r="DS43" i="31" s="1"/>
  <c r="DT18" i="35"/>
  <c r="DT18" i="31" s="1"/>
  <c r="DT27" i="35"/>
  <c r="DT27" i="31" s="1"/>
  <c r="DT28" i="35"/>
  <c r="DT28" i="31" s="1"/>
  <c r="DT30" i="35"/>
  <c r="DT30" i="31" s="1"/>
  <c r="DT48" i="35"/>
  <c r="DT48" i="31" s="1"/>
  <c r="DT44" i="35"/>
  <c r="DT44" i="31" s="1"/>
  <c r="DT47" i="35"/>
  <c r="DT47" i="31" s="1"/>
  <c r="DT42" i="35"/>
  <c r="DT42" i="31" s="1"/>
  <c r="DT29" i="35"/>
  <c r="DT29" i="31" s="1"/>
  <c r="DT43" i="35"/>
  <c r="DT43" i="31" s="1"/>
  <c r="DT111" i="35"/>
  <c r="DT111" i="31" s="1"/>
  <c r="DT49" i="35"/>
  <c r="DT49" i="31" s="1"/>
  <c r="DT20" i="35"/>
  <c r="DT20" i="31" s="1"/>
  <c r="DT26" i="35"/>
  <c r="DT26" i="31" s="1"/>
  <c r="DT21" i="35"/>
  <c r="DT21" i="31" s="1"/>
  <c r="DT19" i="35"/>
  <c r="DT19" i="31" s="1"/>
  <c r="DT45" i="35"/>
  <c r="DT45" i="31" s="1"/>
  <c r="DT46" i="35"/>
  <c r="DT46" i="31" s="1"/>
  <c r="DT41" i="35"/>
  <c r="DT41" i="31" s="1"/>
  <c r="DT50" i="35"/>
  <c r="DT50" i="31" s="1"/>
  <c r="DU45" i="35"/>
  <c r="DU45" i="31" s="1"/>
  <c r="DU27" i="35"/>
  <c r="DU27" i="31" s="1"/>
  <c r="DU47" i="35"/>
  <c r="DU47" i="31" s="1"/>
  <c r="DU41" i="35"/>
  <c r="DU41" i="31" s="1"/>
  <c r="DU30" i="35"/>
  <c r="DU30" i="31" s="1"/>
  <c r="DU26" i="35"/>
  <c r="DU26" i="31" s="1"/>
  <c r="DU49" i="35"/>
  <c r="DU49" i="31" s="1"/>
  <c r="DU44" i="35"/>
  <c r="DU44" i="31" s="1"/>
  <c r="DU20" i="35"/>
  <c r="DU20" i="31" s="1"/>
  <c r="DU111" i="35"/>
  <c r="DU111" i="31" s="1"/>
  <c r="DU28" i="35"/>
  <c r="DU28" i="31" s="1"/>
  <c r="DU29" i="35"/>
  <c r="DU29" i="31" s="1"/>
  <c r="DU46" i="35"/>
  <c r="DU46" i="31" s="1"/>
  <c r="DU42" i="35"/>
  <c r="DU42" i="31" s="1"/>
  <c r="DU18" i="35"/>
  <c r="DU18" i="31" s="1"/>
  <c r="DU50" i="35"/>
  <c r="DU50" i="31" s="1"/>
  <c r="DU43" i="35"/>
  <c r="DU43" i="31" s="1"/>
  <c r="DU19" i="35"/>
  <c r="DU19" i="31" s="1"/>
  <c r="DU48" i="35"/>
  <c r="DU48" i="31" s="1"/>
  <c r="DU21" i="35"/>
  <c r="DU21" i="31" s="1"/>
  <c r="DV18" i="35"/>
  <c r="DV18" i="31" s="1"/>
  <c r="DV44" i="35"/>
  <c r="DV44" i="31" s="1"/>
  <c r="DV45" i="35"/>
  <c r="DV45" i="31" s="1"/>
  <c r="DV43" i="35"/>
  <c r="DV43" i="31" s="1"/>
  <c r="DV41" i="35"/>
  <c r="DV41" i="31" s="1"/>
  <c r="DV29" i="35"/>
  <c r="DV29" i="31" s="1"/>
  <c r="DV48" i="35"/>
  <c r="DV48" i="31" s="1"/>
  <c r="DV30" i="35"/>
  <c r="DV30" i="31" s="1"/>
  <c r="DV19" i="35"/>
  <c r="DV19" i="31" s="1"/>
  <c r="DV28" i="35"/>
  <c r="DV28" i="31" s="1"/>
  <c r="DV20" i="35"/>
  <c r="DV20" i="31" s="1"/>
  <c r="DV26" i="35"/>
  <c r="DV26" i="31" s="1"/>
  <c r="DV21" i="35"/>
  <c r="DV21" i="31" s="1"/>
  <c r="DV42" i="35"/>
  <c r="DV42" i="31" s="1"/>
  <c r="DV47" i="35"/>
  <c r="DV47" i="31" s="1"/>
  <c r="DV111" i="35"/>
  <c r="DV111" i="31" s="1"/>
  <c r="DV49" i="35"/>
  <c r="DV49" i="31" s="1"/>
  <c r="DV46" i="35"/>
  <c r="DV46" i="31" s="1"/>
  <c r="DV27" i="35"/>
  <c r="DV27" i="31" s="1"/>
  <c r="DV50" i="35"/>
  <c r="DV50" i="31" s="1"/>
  <c r="DW28" i="35"/>
  <c r="DW28" i="31" s="1"/>
  <c r="DW29" i="35"/>
  <c r="DW29" i="31" s="1"/>
  <c r="DW27" i="35"/>
  <c r="DW27" i="31" s="1"/>
  <c r="DW50" i="35"/>
  <c r="DW50" i="31" s="1"/>
  <c r="DW111" i="35"/>
  <c r="DW111" i="31" s="1"/>
  <c r="DW41" i="35"/>
  <c r="DW41" i="31" s="1"/>
  <c r="DW42" i="35"/>
  <c r="DW42" i="31" s="1"/>
  <c r="DW18" i="35"/>
  <c r="DW18" i="31" s="1"/>
  <c r="DW43" i="35"/>
  <c r="DW43" i="31" s="1"/>
  <c r="DW49" i="35"/>
  <c r="DW49" i="31" s="1"/>
  <c r="DW21" i="35"/>
  <c r="DW21" i="31" s="1"/>
  <c r="DW30" i="35"/>
  <c r="DW30" i="31" s="1"/>
  <c r="DW26" i="35"/>
  <c r="DW26" i="31" s="1"/>
  <c r="DW45" i="35"/>
  <c r="DW45" i="31" s="1"/>
  <c r="DW48" i="35"/>
  <c r="DW48" i="31" s="1"/>
  <c r="DW19" i="35"/>
  <c r="DW19" i="31" s="1"/>
  <c r="DW47" i="35"/>
  <c r="DW47" i="31" s="1"/>
  <c r="DW44" i="35"/>
  <c r="DW44" i="31" s="1"/>
  <c r="DW20" i="35"/>
  <c r="DW20" i="31" s="1"/>
  <c r="DW46" i="35"/>
  <c r="DW46" i="31" s="1"/>
  <c r="DX47" i="35"/>
  <c r="DX47" i="31" s="1"/>
  <c r="DX44" i="35"/>
  <c r="DX44" i="31" s="1"/>
  <c r="DX49" i="35"/>
  <c r="DX49" i="31" s="1"/>
  <c r="DX42" i="35"/>
  <c r="DX42" i="31" s="1"/>
  <c r="DX48" i="35"/>
  <c r="DX48" i="31" s="1"/>
  <c r="DX30" i="35"/>
  <c r="DX30" i="31" s="1"/>
  <c r="DX46" i="35"/>
  <c r="DX46" i="31" s="1"/>
  <c r="DX45" i="35"/>
  <c r="DX45" i="31" s="1"/>
  <c r="DX28" i="35"/>
  <c r="DX28" i="31" s="1"/>
  <c r="DX50" i="35"/>
  <c r="DX50" i="31" s="1"/>
  <c r="DX111" i="35"/>
  <c r="DX111" i="31" s="1"/>
  <c r="DX19" i="35"/>
  <c r="DX19" i="31" s="1"/>
  <c r="DX41" i="35"/>
  <c r="DX41" i="31" s="1"/>
  <c r="DX43" i="35"/>
  <c r="DX43" i="31" s="1"/>
  <c r="DX21" i="35"/>
  <c r="DX21" i="31" s="1"/>
  <c r="DX18" i="35"/>
  <c r="DX18" i="31" s="1"/>
  <c r="DX26" i="35"/>
  <c r="DX26" i="31" s="1"/>
  <c r="DX27" i="35"/>
  <c r="DX27" i="31" s="1"/>
  <c r="DX29" i="35"/>
  <c r="DX29" i="31" s="1"/>
  <c r="DX20" i="35"/>
  <c r="DX20" i="31" s="1"/>
  <c r="DY28" i="35"/>
  <c r="DY28" i="31" s="1"/>
  <c r="DY44" i="35"/>
  <c r="DY44" i="31" s="1"/>
  <c r="DY18" i="35"/>
  <c r="DY18" i="31" s="1"/>
  <c r="DY42" i="35"/>
  <c r="DY42" i="31" s="1"/>
  <c r="DY48" i="35"/>
  <c r="DY48" i="31" s="1"/>
  <c r="DY29" i="35"/>
  <c r="DY29" i="31" s="1"/>
  <c r="DY20" i="35"/>
  <c r="DY20" i="31" s="1"/>
  <c r="DY49" i="35"/>
  <c r="DY49" i="31" s="1"/>
  <c r="DY50" i="35"/>
  <c r="DY50" i="31" s="1"/>
  <c r="DY46" i="35"/>
  <c r="DY46" i="31" s="1"/>
  <c r="DY47" i="35"/>
  <c r="DY47" i="31" s="1"/>
  <c r="DY111" i="35"/>
  <c r="DY111" i="31" s="1"/>
  <c r="DY43" i="35"/>
  <c r="DY43" i="31" s="1"/>
  <c r="DY41" i="35"/>
  <c r="DY41" i="31" s="1"/>
  <c r="DY45" i="35"/>
  <c r="DY45" i="31" s="1"/>
  <c r="DY19" i="35"/>
  <c r="DY19" i="31" s="1"/>
  <c r="DY27" i="35"/>
  <c r="DY27" i="31" s="1"/>
  <c r="DY30" i="35"/>
  <c r="DY30" i="31" s="1"/>
  <c r="DY26" i="35"/>
  <c r="DY26" i="31" s="1"/>
  <c r="DY21" i="35"/>
  <c r="DY21" i="31" s="1"/>
  <c r="DZ30" i="35"/>
  <c r="DZ30" i="31" s="1"/>
  <c r="DZ20" i="35"/>
  <c r="DZ20" i="31" s="1"/>
  <c r="DZ43" i="35"/>
  <c r="DZ43" i="31" s="1"/>
  <c r="DZ42" i="35"/>
  <c r="DZ42" i="31" s="1"/>
  <c r="DZ45" i="35"/>
  <c r="DZ45" i="31" s="1"/>
  <c r="DZ29" i="35"/>
  <c r="DZ29" i="31" s="1"/>
  <c r="DZ41" i="35"/>
  <c r="DZ41" i="31" s="1"/>
  <c r="DZ19" i="35"/>
  <c r="DZ19" i="31" s="1"/>
  <c r="DZ50" i="35"/>
  <c r="DZ50" i="31" s="1"/>
  <c r="DZ18" i="35"/>
  <c r="DZ18" i="31" s="1"/>
  <c r="DZ49" i="35"/>
  <c r="DZ49" i="31" s="1"/>
  <c r="DZ46" i="35"/>
  <c r="DZ46" i="31" s="1"/>
  <c r="DZ28" i="35"/>
  <c r="DZ28" i="31" s="1"/>
  <c r="DZ26" i="35"/>
  <c r="DZ26" i="31" s="1"/>
  <c r="DZ44" i="35"/>
  <c r="DZ44" i="31" s="1"/>
  <c r="DZ47" i="35"/>
  <c r="DZ47" i="31" s="1"/>
  <c r="DZ27" i="35"/>
  <c r="DZ27" i="31" s="1"/>
  <c r="DZ48" i="35"/>
  <c r="DZ48" i="31" s="1"/>
  <c r="DZ21" i="35"/>
  <c r="DZ21" i="31" s="1"/>
  <c r="DZ111" i="35"/>
  <c r="DZ111" i="31" s="1"/>
  <c r="EA26" i="35"/>
  <c r="EA26" i="31" s="1"/>
  <c r="EA49" i="35"/>
  <c r="EA49" i="31" s="1"/>
  <c r="EA30" i="35"/>
  <c r="EA30" i="31" s="1"/>
  <c r="EA18" i="35"/>
  <c r="EA18" i="31" s="1"/>
  <c r="EA19" i="35"/>
  <c r="EA19" i="31" s="1"/>
  <c r="EA46" i="35"/>
  <c r="EA46" i="31" s="1"/>
  <c r="EA43" i="35"/>
  <c r="EA43" i="31" s="1"/>
  <c r="EA29" i="35"/>
  <c r="EA29" i="31" s="1"/>
  <c r="EA47" i="35"/>
  <c r="EA47" i="31" s="1"/>
  <c r="EA41" i="35"/>
  <c r="EA41" i="31" s="1"/>
  <c r="EA50" i="35"/>
  <c r="EA50" i="31" s="1"/>
  <c r="EA27" i="35"/>
  <c r="EA27" i="31" s="1"/>
  <c r="EA45" i="35"/>
  <c r="EA45" i="31" s="1"/>
  <c r="EA111" i="35"/>
  <c r="EA111" i="31" s="1"/>
  <c r="EA21" i="35"/>
  <c r="EA21" i="31" s="1"/>
  <c r="EA42" i="35"/>
  <c r="EA42" i="31" s="1"/>
  <c r="EA44" i="35"/>
  <c r="EA44" i="31" s="1"/>
  <c r="EA28" i="35"/>
  <c r="EA28" i="31" s="1"/>
  <c r="EA48" i="35"/>
  <c r="EA48" i="31" s="1"/>
  <c r="EA20" i="35"/>
  <c r="EA20" i="31" s="1"/>
  <c r="EB19" i="35"/>
  <c r="EB19" i="31" s="1"/>
  <c r="EB47" i="35"/>
  <c r="EB47" i="31" s="1"/>
  <c r="EB43" i="35"/>
  <c r="EB43" i="31" s="1"/>
  <c r="EB18" i="35"/>
  <c r="EB18" i="31" s="1"/>
  <c r="EB111" i="35"/>
  <c r="EB111" i="31" s="1"/>
  <c r="EB26" i="35"/>
  <c r="EB26" i="31" s="1"/>
  <c r="EB27" i="35"/>
  <c r="EB27" i="31" s="1"/>
  <c r="EB21" i="35"/>
  <c r="EB21" i="31" s="1"/>
  <c r="EB20" i="35"/>
  <c r="EB20" i="31" s="1"/>
  <c r="EB30" i="35"/>
  <c r="EB30" i="31" s="1"/>
  <c r="EB50" i="35"/>
  <c r="EB50" i="31" s="1"/>
  <c r="EB41" i="35"/>
  <c r="EB41" i="31" s="1"/>
  <c r="EB28" i="35"/>
  <c r="EB28" i="31" s="1"/>
  <c r="EB42" i="35"/>
  <c r="EB42" i="31" s="1"/>
  <c r="EB45" i="35"/>
  <c r="EB45" i="31" s="1"/>
  <c r="EB46" i="35"/>
  <c r="EB46" i="31" s="1"/>
  <c r="EB29" i="35"/>
  <c r="EB29" i="31" s="1"/>
  <c r="EB48" i="35"/>
  <c r="EB48" i="31" s="1"/>
  <c r="EB44" i="35"/>
  <c r="EB44" i="31" s="1"/>
  <c r="EB49" i="35"/>
  <c r="EB49" i="31" s="1"/>
  <c r="EC43" i="35"/>
  <c r="EC43" i="31" s="1"/>
  <c r="EC45" i="35"/>
  <c r="EC45" i="31" s="1"/>
  <c r="EC26" i="35"/>
  <c r="EC26" i="31" s="1"/>
  <c r="EC48" i="35"/>
  <c r="EC48" i="31" s="1"/>
  <c r="EC42" i="35"/>
  <c r="EC42" i="31" s="1"/>
  <c r="EC111" i="35"/>
  <c r="EC111" i="31" s="1"/>
  <c r="EC21" i="35"/>
  <c r="EC21" i="31" s="1"/>
  <c r="EC50" i="35"/>
  <c r="EC50" i="31" s="1"/>
  <c r="EC44" i="35"/>
  <c r="EC44" i="31" s="1"/>
  <c r="EC49" i="35"/>
  <c r="EC49" i="31" s="1"/>
  <c r="EC47" i="35"/>
  <c r="EC47" i="31" s="1"/>
  <c r="EC18" i="35"/>
  <c r="EC18" i="31" s="1"/>
  <c r="EC30" i="35"/>
  <c r="EC30" i="31" s="1"/>
  <c r="EC46" i="35"/>
  <c r="EC46" i="31" s="1"/>
  <c r="EC28" i="35"/>
  <c r="EC28" i="31" s="1"/>
  <c r="EC27" i="35"/>
  <c r="EC27" i="31" s="1"/>
  <c r="EC41" i="35"/>
  <c r="EC41" i="31" s="1"/>
  <c r="EC20" i="35"/>
  <c r="EC20" i="31" s="1"/>
  <c r="EC19" i="35"/>
  <c r="EC19" i="31" s="1"/>
  <c r="EC29" i="35"/>
  <c r="EC29" i="31" s="1"/>
  <c r="ED28" i="35"/>
  <c r="ED28" i="31" s="1"/>
  <c r="ED21" i="35"/>
  <c r="ED21" i="31" s="1"/>
  <c r="ED111" i="35"/>
  <c r="ED111" i="31" s="1"/>
  <c r="ED49" i="35"/>
  <c r="ED49" i="31" s="1"/>
  <c r="ED20" i="35"/>
  <c r="ED20" i="31" s="1"/>
  <c r="ED30" i="35"/>
  <c r="ED30" i="31" s="1"/>
  <c r="ED46" i="35"/>
  <c r="ED46" i="31" s="1"/>
  <c r="ED18" i="35"/>
  <c r="ED18" i="31" s="1"/>
  <c r="ED43" i="35"/>
  <c r="ED43" i="31" s="1"/>
  <c r="ED27" i="35"/>
  <c r="ED27" i="31" s="1"/>
  <c r="ED41" i="35"/>
  <c r="ED41" i="31" s="1"/>
  <c r="ED29" i="35"/>
  <c r="ED29" i="31" s="1"/>
  <c r="ED19" i="35"/>
  <c r="ED19" i="31" s="1"/>
  <c r="ED44" i="35"/>
  <c r="ED44" i="31" s="1"/>
  <c r="ED47" i="35"/>
  <c r="ED47" i="31" s="1"/>
  <c r="ED45" i="35"/>
  <c r="ED45" i="31" s="1"/>
  <c r="ED48" i="35"/>
  <c r="ED48" i="31" s="1"/>
  <c r="ED26" i="35"/>
  <c r="ED26" i="31" s="1"/>
  <c r="ED50" i="35"/>
  <c r="ED50" i="31" s="1"/>
  <c r="ED42" i="35"/>
  <c r="ED42" i="31" s="1"/>
  <c r="EE47" i="35"/>
  <c r="EE47" i="31" s="1"/>
  <c r="EE27" i="35"/>
  <c r="EE27" i="31" s="1"/>
  <c r="EE111" i="35"/>
  <c r="EE111" i="31" s="1"/>
  <c r="EE50" i="35"/>
  <c r="EE50" i="31" s="1"/>
  <c r="EE45" i="35"/>
  <c r="EE45" i="31" s="1"/>
  <c r="EE42" i="35"/>
  <c r="EE42" i="31" s="1"/>
  <c r="EE30" i="35"/>
  <c r="EE30" i="31" s="1"/>
  <c r="EE29" i="35"/>
  <c r="EE29" i="31" s="1"/>
  <c r="EE46" i="35"/>
  <c r="EE46" i="31" s="1"/>
  <c r="EE44" i="35"/>
  <c r="EE44" i="31" s="1"/>
  <c r="EE18" i="35"/>
  <c r="EE18" i="31" s="1"/>
  <c r="EE41" i="35"/>
  <c r="EE41" i="31" s="1"/>
  <c r="EE20" i="35"/>
  <c r="EE20" i="31" s="1"/>
  <c r="EE19" i="35"/>
  <c r="EE19" i="31" s="1"/>
  <c r="EE43" i="35"/>
  <c r="EE43" i="31" s="1"/>
  <c r="EE48" i="35"/>
  <c r="EE48" i="31" s="1"/>
  <c r="EE21" i="35"/>
  <c r="EE21" i="31" s="1"/>
  <c r="EE26" i="35"/>
  <c r="EE26" i="31" s="1"/>
  <c r="EE49" i="35"/>
  <c r="EE49" i="31" s="1"/>
  <c r="EE28" i="35"/>
  <c r="EE28" i="31" s="1"/>
  <c r="EF46" i="35"/>
  <c r="EF46" i="31" s="1"/>
  <c r="EF26" i="35"/>
  <c r="EF26" i="31" s="1"/>
  <c r="EF29" i="35"/>
  <c r="EF29" i="31" s="1"/>
  <c r="EF45" i="35"/>
  <c r="EF45" i="31" s="1"/>
  <c r="EF111" i="35"/>
  <c r="EF111" i="31" s="1"/>
  <c r="EF42" i="35"/>
  <c r="EF42" i="31" s="1"/>
  <c r="EF43" i="35"/>
  <c r="EF43" i="31" s="1"/>
  <c r="EF18" i="35"/>
  <c r="EF18" i="31" s="1"/>
  <c r="EF48" i="35"/>
  <c r="EF48" i="31" s="1"/>
  <c r="EF30" i="35"/>
  <c r="EF30" i="31" s="1"/>
  <c r="EF44" i="35"/>
  <c r="EF44" i="31" s="1"/>
  <c r="EF20" i="35"/>
  <c r="EF20" i="31" s="1"/>
  <c r="EF49" i="35"/>
  <c r="EF49" i="31" s="1"/>
  <c r="EF28" i="35"/>
  <c r="EF28" i="31" s="1"/>
  <c r="EF21" i="35"/>
  <c r="EF21" i="31" s="1"/>
  <c r="EF19" i="35"/>
  <c r="EF19" i="31" s="1"/>
  <c r="EF41" i="35"/>
  <c r="EF41" i="31" s="1"/>
  <c r="EF50" i="35"/>
  <c r="EF50" i="31" s="1"/>
  <c r="EF27" i="35"/>
  <c r="EF27" i="31" s="1"/>
  <c r="EF47" i="35"/>
  <c r="EF47" i="31" s="1"/>
  <c r="EG49" i="35"/>
  <c r="EG49" i="31" s="1"/>
  <c r="EG18" i="35"/>
  <c r="EG18" i="31" s="1"/>
  <c r="EG44" i="35"/>
  <c r="EG44" i="31" s="1"/>
  <c r="EG50" i="35"/>
  <c r="EG50" i="31" s="1"/>
  <c r="EG20" i="35"/>
  <c r="EG20" i="31" s="1"/>
  <c r="EG27" i="35"/>
  <c r="EG27" i="31" s="1"/>
  <c r="EG42" i="35"/>
  <c r="EG42" i="31" s="1"/>
  <c r="EG41" i="35"/>
  <c r="EG41" i="31" s="1"/>
  <c r="EG19" i="35"/>
  <c r="EG19" i="31" s="1"/>
  <c r="EG46" i="35"/>
  <c r="EG46" i="31" s="1"/>
  <c r="EG29" i="35"/>
  <c r="EG29" i="31" s="1"/>
  <c r="EG45" i="35"/>
  <c r="EG45" i="31" s="1"/>
  <c r="EG111" i="35"/>
  <c r="EG111" i="31" s="1"/>
  <c r="EG47" i="35"/>
  <c r="EG47" i="31" s="1"/>
  <c r="EG30" i="35"/>
  <c r="EG30" i="31" s="1"/>
  <c r="EG28" i="35"/>
  <c r="EG28" i="31" s="1"/>
  <c r="EG43" i="35"/>
  <c r="EG43" i="31" s="1"/>
  <c r="EG21" i="35"/>
  <c r="EG21" i="31" s="1"/>
  <c r="EG48" i="35"/>
  <c r="EG48" i="31" s="1"/>
  <c r="EG26" i="35"/>
  <c r="EG26" i="31" s="1"/>
  <c r="EH50" i="35"/>
  <c r="EH50" i="31" s="1"/>
  <c r="EH20" i="35"/>
  <c r="EH20" i="31" s="1"/>
  <c r="EH18" i="35"/>
  <c r="EH18" i="31" s="1"/>
  <c r="EH29" i="35"/>
  <c r="EH29" i="31" s="1"/>
  <c r="EH43" i="35"/>
  <c r="EH43" i="31" s="1"/>
  <c r="EH30" i="35"/>
  <c r="EH30" i="31" s="1"/>
  <c r="EH48" i="35"/>
  <c r="EH48" i="31" s="1"/>
  <c r="EH41" i="35"/>
  <c r="EH41" i="31" s="1"/>
  <c r="EH42" i="35"/>
  <c r="EH42" i="31" s="1"/>
  <c r="EH28" i="35"/>
  <c r="EH28" i="31" s="1"/>
  <c r="EH19" i="35"/>
  <c r="EH19" i="31" s="1"/>
  <c r="EH44" i="35"/>
  <c r="EH44" i="31" s="1"/>
  <c r="EH27" i="35"/>
  <c r="EH27" i="31" s="1"/>
  <c r="EH26" i="35"/>
  <c r="EH26" i="31" s="1"/>
  <c r="EH47" i="35"/>
  <c r="EH47" i="31" s="1"/>
  <c r="EH45" i="35"/>
  <c r="EH45" i="31" s="1"/>
  <c r="EH49" i="35"/>
  <c r="EH49" i="31" s="1"/>
  <c r="EH21" i="35"/>
  <c r="EH21" i="31" s="1"/>
  <c r="EH46" i="35"/>
  <c r="EH46" i="31" s="1"/>
  <c r="EH111" i="35"/>
  <c r="EH111" i="31" s="1"/>
  <c r="EI41" i="35"/>
  <c r="EI41" i="31" s="1"/>
  <c r="EI45" i="35"/>
  <c r="EI45" i="31" s="1"/>
  <c r="EI30" i="35"/>
  <c r="EI30" i="31" s="1"/>
  <c r="EI20" i="35"/>
  <c r="EI20" i="31" s="1"/>
  <c r="EI47" i="35"/>
  <c r="EI47" i="31" s="1"/>
  <c r="EI44" i="35"/>
  <c r="EI44" i="31" s="1"/>
  <c r="EI49" i="35"/>
  <c r="EI49" i="31" s="1"/>
  <c r="EI28" i="35"/>
  <c r="EI28" i="31" s="1"/>
  <c r="EI48" i="35"/>
  <c r="EI48" i="31" s="1"/>
  <c r="EI18" i="35"/>
  <c r="EI18" i="31" s="1"/>
  <c r="EI111" i="35"/>
  <c r="EI111" i="31" s="1"/>
  <c r="EI29" i="35"/>
  <c r="EI29" i="31" s="1"/>
  <c r="EI26" i="35"/>
  <c r="EI26" i="31" s="1"/>
  <c r="EI43" i="35"/>
  <c r="EI43" i="31" s="1"/>
  <c r="EI46" i="35"/>
  <c r="EI46" i="31" s="1"/>
  <c r="EI50" i="35"/>
  <c r="EI50" i="31" s="1"/>
  <c r="EI21" i="35"/>
  <c r="EI21" i="31" s="1"/>
  <c r="EI19" i="35"/>
  <c r="EI19" i="31" s="1"/>
  <c r="EI42" i="35"/>
  <c r="EI42" i="31" s="1"/>
  <c r="EI27" i="35"/>
  <c r="EI27" i="31" s="1"/>
  <c r="EJ27" i="35"/>
  <c r="EJ27" i="31" s="1"/>
  <c r="EJ44" i="35"/>
  <c r="EJ44" i="31" s="1"/>
  <c r="EJ21" i="35"/>
  <c r="EJ21" i="31" s="1"/>
  <c r="EJ42" i="35"/>
  <c r="EJ42" i="31" s="1"/>
  <c r="EJ20" i="35"/>
  <c r="EJ20" i="31" s="1"/>
  <c r="EJ41" i="35"/>
  <c r="EJ41" i="31" s="1"/>
  <c r="EJ29" i="35"/>
  <c r="EJ29" i="31" s="1"/>
  <c r="EJ49" i="35"/>
  <c r="EJ49" i="31" s="1"/>
  <c r="EJ48" i="35"/>
  <c r="EJ48" i="31" s="1"/>
  <c r="EJ45" i="35"/>
  <c r="EJ45" i="31" s="1"/>
  <c r="EJ46" i="35"/>
  <c r="EJ46" i="31" s="1"/>
  <c r="EJ50" i="35"/>
  <c r="EJ50" i="31" s="1"/>
  <c r="EJ30" i="35"/>
  <c r="EJ30" i="31" s="1"/>
  <c r="EJ47" i="35"/>
  <c r="EJ47" i="31" s="1"/>
  <c r="EJ111" i="35"/>
  <c r="EJ111" i="31" s="1"/>
  <c r="EJ28" i="35"/>
  <c r="EJ28" i="31" s="1"/>
  <c r="EJ19" i="35"/>
  <c r="EJ19" i="31" s="1"/>
  <c r="EJ43" i="35"/>
  <c r="EJ43" i="31" s="1"/>
  <c r="EJ18" i="35"/>
  <c r="EJ18" i="31" s="1"/>
  <c r="EJ26" i="35"/>
  <c r="EJ26" i="31" s="1"/>
  <c r="EK19" i="35"/>
  <c r="EK19" i="31" s="1"/>
  <c r="EK44" i="35"/>
  <c r="EK44" i="31" s="1"/>
  <c r="EK111" i="35"/>
  <c r="EK111" i="31" s="1"/>
  <c r="EK50" i="35"/>
  <c r="EK50" i="31" s="1"/>
  <c r="EK48" i="35"/>
  <c r="EK48" i="31" s="1"/>
  <c r="EK26" i="35"/>
  <c r="EK26" i="31" s="1"/>
  <c r="EK28" i="35"/>
  <c r="EK28" i="31" s="1"/>
  <c r="EK18" i="35"/>
  <c r="EK18" i="31" s="1"/>
  <c r="EK29" i="35"/>
  <c r="EK29" i="31" s="1"/>
  <c r="EK47" i="35"/>
  <c r="EK47" i="31" s="1"/>
  <c r="EK46" i="35"/>
  <c r="EK46" i="31" s="1"/>
  <c r="EK41" i="35"/>
  <c r="EK41" i="31" s="1"/>
  <c r="EK42" i="35"/>
  <c r="EK42" i="31" s="1"/>
  <c r="EK30" i="35"/>
  <c r="EK30" i="31" s="1"/>
  <c r="EK43" i="35"/>
  <c r="EK43" i="31" s="1"/>
  <c r="EK45" i="35"/>
  <c r="EK45" i="31" s="1"/>
  <c r="EK27" i="35"/>
  <c r="EK27" i="31" s="1"/>
  <c r="EK49" i="35"/>
  <c r="EK49" i="31" s="1"/>
  <c r="EK21" i="35"/>
  <c r="EK21" i="31" s="1"/>
  <c r="EK20" i="35"/>
  <c r="EK20" i="31" s="1"/>
  <c r="EL41" i="35"/>
  <c r="EL41" i="31" s="1"/>
  <c r="EL111" i="35"/>
  <c r="EL111" i="31" s="1"/>
  <c r="EL47" i="35"/>
  <c r="EL47" i="31" s="1"/>
  <c r="EL48" i="35"/>
  <c r="EL48" i="31" s="1"/>
  <c r="EL49" i="35"/>
  <c r="EL49" i="31" s="1"/>
  <c r="EL28" i="35"/>
  <c r="EL28" i="31" s="1"/>
  <c r="EL45" i="35"/>
  <c r="EL45" i="31" s="1"/>
  <c r="EL43" i="35"/>
  <c r="EL43" i="31" s="1"/>
  <c r="EL26" i="35"/>
  <c r="EL26" i="31" s="1"/>
  <c r="EL21" i="35"/>
  <c r="EL21" i="31" s="1"/>
  <c r="EL27" i="35"/>
  <c r="EL27" i="31" s="1"/>
  <c r="EL50" i="35"/>
  <c r="EL50" i="31" s="1"/>
  <c r="EL42" i="35"/>
  <c r="EL42" i="31" s="1"/>
  <c r="EL20" i="35"/>
  <c r="EL20" i="31" s="1"/>
  <c r="EL29" i="35"/>
  <c r="EL29" i="31" s="1"/>
  <c r="EL19" i="35"/>
  <c r="EL19" i="31" s="1"/>
  <c r="EL46" i="35"/>
  <c r="EL46" i="31" s="1"/>
  <c r="EL18" i="35"/>
  <c r="EL18" i="31" s="1"/>
  <c r="EL44" i="35"/>
  <c r="EL44" i="31" s="1"/>
  <c r="EL30" i="35"/>
  <c r="EL30" i="31" s="1"/>
  <c r="EM21" i="35"/>
  <c r="EM21" i="31" s="1"/>
  <c r="EM43" i="35"/>
  <c r="EM43" i="31" s="1"/>
  <c r="EM27" i="35"/>
  <c r="EM27" i="31" s="1"/>
  <c r="EM47" i="35"/>
  <c r="EM47" i="31" s="1"/>
  <c r="EM44" i="35"/>
  <c r="EM44" i="31" s="1"/>
  <c r="EM29" i="35"/>
  <c r="EM29" i="31" s="1"/>
  <c r="EM42" i="35"/>
  <c r="EM42" i="31" s="1"/>
  <c r="EM30" i="35"/>
  <c r="EM30" i="31" s="1"/>
  <c r="EM20" i="35"/>
  <c r="EM20" i="31" s="1"/>
  <c r="EM48" i="35"/>
  <c r="EM48" i="31" s="1"/>
  <c r="EM41" i="35"/>
  <c r="EM41" i="31" s="1"/>
  <c r="EM111" i="35"/>
  <c r="EM111" i="31" s="1"/>
  <c r="EM49" i="35"/>
  <c r="EM49" i="31" s="1"/>
  <c r="EM26" i="35"/>
  <c r="EM26" i="31" s="1"/>
  <c r="EM28" i="35"/>
  <c r="EM28" i="31" s="1"/>
  <c r="EM50" i="35"/>
  <c r="EM50" i="31" s="1"/>
  <c r="EM18" i="35"/>
  <c r="EM18" i="31" s="1"/>
  <c r="EM45" i="35"/>
  <c r="EM45" i="31" s="1"/>
  <c r="EM19" i="35"/>
  <c r="EM19" i="31" s="1"/>
  <c r="EM46" i="35"/>
  <c r="EM46" i="31" s="1"/>
  <c r="EN111" i="35"/>
  <c r="EN111" i="31" s="1"/>
  <c r="EN41" i="35"/>
  <c r="EN41" i="31" s="1"/>
  <c r="EN42" i="35"/>
  <c r="EN42" i="31" s="1"/>
  <c r="EN26" i="35"/>
  <c r="EN26" i="31" s="1"/>
  <c r="EN49" i="35"/>
  <c r="EN49" i="31" s="1"/>
  <c r="EN45" i="35"/>
  <c r="EN45" i="31" s="1"/>
  <c r="EN29" i="35"/>
  <c r="EN29" i="31" s="1"/>
  <c r="EN20" i="35"/>
  <c r="EN20" i="31" s="1"/>
  <c r="EN50" i="35"/>
  <c r="EN50" i="31" s="1"/>
  <c r="EN44" i="35"/>
  <c r="EN44" i="31" s="1"/>
  <c r="EN46" i="35"/>
  <c r="EN46" i="31" s="1"/>
  <c r="EN28" i="35"/>
  <c r="EN28" i="31" s="1"/>
  <c r="EN48" i="35"/>
  <c r="EN48" i="31" s="1"/>
  <c r="EN47" i="35"/>
  <c r="EN47" i="31" s="1"/>
  <c r="EN43" i="35"/>
  <c r="EN43" i="31" s="1"/>
  <c r="EN27" i="35"/>
  <c r="EN27" i="31" s="1"/>
  <c r="EN30" i="35"/>
  <c r="EN30" i="31" s="1"/>
  <c r="EN18" i="35"/>
  <c r="EN18" i="31" s="1"/>
  <c r="EN19" i="35"/>
  <c r="EN19" i="31" s="1"/>
  <c r="EN21" i="35"/>
  <c r="EN21" i="31" s="1"/>
  <c r="EO18" i="35"/>
  <c r="EO18" i="31" s="1"/>
  <c r="EO41" i="35"/>
  <c r="EO41" i="31" s="1"/>
  <c r="EO46" i="35"/>
  <c r="EO46" i="31" s="1"/>
  <c r="EO27" i="35"/>
  <c r="EO27" i="31" s="1"/>
  <c r="EO21" i="35"/>
  <c r="EO21" i="31" s="1"/>
  <c r="EO20" i="35"/>
  <c r="EO20" i="31" s="1"/>
  <c r="EO49" i="35"/>
  <c r="EO49" i="31" s="1"/>
  <c r="EO45" i="35"/>
  <c r="EO45" i="31" s="1"/>
  <c r="EO43" i="35"/>
  <c r="EO43" i="31" s="1"/>
  <c r="EO28" i="35"/>
  <c r="EO28" i="31" s="1"/>
  <c r="EO111" i="35"/>
  <c r="EO111" i="31" s="1"/>
  <c r="EO50" i="35"/>
  <c r="EO50" i="31" s="1"/>
  <c r="EO29" i="35"/>
  <c r="EO29" i="31" s="1"/>
  <c r="EO47" i="35"/>
  <c r="EO47" i="31" s="1"/>
  <c r="EO48" i="35"/>
  <c r="EO48" i="31" s="1"/>
  <c r="EO30" i="35"/>
  <c r="EO30" i="31" s="1"/>
  <c r="EO19" i="35"/>
  <c r="EO19" i="31" s="1"/>
  <c r="EO44" i="35"/>
  <c r="EO44" i="31" s="1"/>
  <c r="EO26" i="35"/>
  <c r="EO26" i="31" s="1"/>
  <c r="EO42" i="35"/>
  <c r="EO42" i="31" s="1"/>
  <c r="EP45" i="35"/>
  <c r="EP45" i="31" s="1"/>
  <c r="EP27" i="35"/>
  <c r="EP27" i="31" s="1"/>
  <c r="EP47" i="35"/>
  <c r="EP47" i="31" s="1"/>
  <c r="EP44" i="35"/>
  <c r="EP44" i="31" s="1"/>
  <c r="EP46" i="35"/>
  <c r="EP46" i="31" s="1"/>
  <c r="EP19" i="35"/>
  <c r="EP19" i="31" s="1"/>
  <c r="EP20" i="35"/>
  <c r="EP20" i="31" s="1"/>
  <c r="EP30" i="35"/>
  <c r="EP30" i="31" s="1"/>
  <c r="EP29" i="35"/>
  <c r="EP29" i="31" s="1"/>
  <c r="EP41" i="35"/>
  <c r="EP41" i="31" s="1"/>
  <c r="EP48" i="35"/>
  <c r="EP48" i="31" s="1"/>
  <c r="EP21" i="35"/>
  <c r="EP21" i="31" s="1"/>
  <c r="EP111" i="35"/>
  <c r="EP111" i="31" s="1"/>
  <c r="EP50" i="35"/>
  <c r="EP50" i="31" s="1"/>
  <c r="EP18" i="35"/>
  <c r="EP18" i="31" s="1"/>
  <c r="EP49" i="35"/>
  <c r="EP49" i="31" s="1"/>
  <c r="EP43" i="35"/>
  <c r="EP43" i="31" s="1"/>
  <c r="EP42" i="35"/>
  <c r="EP42" i="31" s="1"/>
  <c r="EP26" i="35"/>
  <c r="EP26" i="31" s="1"/>
  <c r="EP28" i="35"/>
  <c r="EP28" i="31" s="1"/>
  <c r="EQ43" i="35"/>
  <c r="EQ43" i="31" s="1"/>
  <c r="EQ26" i="35"/>
  <c r="EQ26" i="31" s="1"/>
  <c r="EQ48" i="35"/>
  <c r="EQ48" i="31" s="1"/>
  <c r="EQ21" i="35"/>
  <c r="EQ21" i="31" s="1"/>
  <c r="EQ46" i="35"/>
  <c r="EQ46" i="31" s="1"/>
  <c r="EQ41" i="35"/>
  <c r="EQ41" i="31" s="1"/>
  <c r="EQ18" i="35"/>
  <c r="EQ18" i="31" s="1"/>
  <c r="EQ111" i="35"/>
  <c r="EQ111" i="31" s="1"/>
  <c r="EQ49" i="35"/>
  <c r="EQ49" i="31" s="1"/>
  <c r="EQ45" i="35"/>
  <c r="EQ45" i="31" s="1"/>
  <c r="EQ20" i="35"/>
  <c r="EQ20" i="31" s="1"/>
  <c r="EQ19" i="35"/>
  <c r="EQ19" i="31" s="1"/>
  <c r="EQ30" i="35"/>
  <c r="EQ30" i="31" s="1"/>
  <c r="EQ28" i="35"/>
  <c r="EQ28" i="31" s="1"/>
  <c r="EQ29" i="35"/>
  <c r="EQ29" i="31" s="1"/>
  <c r="EQ50" i="35"/>
  <c r="EQ50" i="31" s="1"/>
  <c r="EQ44" i="35"/>
  <c r="EQ44" i="31" s="1"/>
  <c r="EQ47" i="35"/>
  <c r="EQ47" i="31" s="1"/>
  <c r="EQ42" i="35"/>
  <c r="EQ42" i="31" s="1"/>
  <c r="EQ27" i="35"/>
  <c r="EQ27" i="31" s="1"/>
  <c r="ER43" i="35"/>
  <c r="ER43" i="31" s="1"/>
  <c r="ER111" i="35"/>
  <c r="ER111" i="31" s="1"/>
  <c r="ER26" i="35"/>
  <c r="ER26" i="31" s="1"/>
  <c r="ER28" i="35"/>
  <c r="ER28" i="31" s="1"/>
  <c r="ER42" i="35"/>
  <c r="ER42" i="31" s="1"/>
  <c r="ER49" i="35"/>
  <c r="ER49" i="31" s="1"/>
  <c r="ER30" i="35"/>
  <c r="ER30" i="31" s="1"/>
  <c r="ER21" i="35"/>
  <c r="ER21" i="31" s="1"/>
  <c r="ER18" i="35"/>
  <c r="ER18" i="31" s="1"/>
  <c r="ER50" i="35"/>
  <c r="ER50" i="31" s="1"/>
  <c r="ER19" i="35"/>
  <c r="ER19" i="31" s="1"/>
  <c r="ER27" i="35"/>
  <c r="ER27" i="31" s="1"/>
  <c r="ER44" i="35"/>
  <c r="ER44" i="31" s="1"/>
  <c r="ER46" i="35"/>
  <c r="ER46" i="31" s="1"/>
  <c r="ER29" i="35"/>
  <c r="ER29" i="31" s="1"/>
  <c r="ER48" i="35"/>
  <c r="ER48" i="31" s="1"/>
  <c r="ER20" i="35"/>
  <c r="ER20" i="31" s="1"/>
  <c r="ER47" i="35"/>
  <c r="ER47" i="31" s="1"/>
  <c r="ER41" i="35"/>
  <c r="ER41" i="31" s="1"/>
  <c r="ER45" i="35"/>
  <c r="ER45" i="31" s="1"/>
  <c r="ES47" i="35"/>
  <c r="ES47" i="31" s="1"/>
  <c r="ES19" i="35"/>
  <c r="ES19" i="31" s="1"/>
  <c r="ES46" i="35"/>
  <c r="ES46" i="31" s="1"/>
  <c r="ES21" i="35"/>
  <c r="ES21" i="31" s="1"/>
  <c r="ES42" i="35"/>
  <c r="ES42" i="31" s="1"/>
  <c r="ES18" i="35"/>
  <c r="ES18" i="31" s="1"/>
  <c r="ES45" i="35"/>
  <c r="ES45" i="31" s="1"/>
  <c r="ES30" i="35"/>
  <c r="ES30" i="31" s="1"/>
  <c r="ES50" i="35"/>
  <c r="ES50" i="31" s="1"/>
  <c r="ES27" i="35"/>
  <c r="ES27" i="31" s="1"/>
  <c r="ES28" i="35"/>
  <c r="ES28" i="31" s="1"/>
  <c r="ES48" i="35"/>
  <c r="ES48" i="31" s="1"/>
  <c r="ES44" i="35"/>
  <c r="ES44" i="31" s="1"/>
  <c r="ES49" i="35"/>
  <c r="ES49" i="31" s="1"/>
  <c r="ES29" i="35"/>
  <c r="ES29" i="31" s="1"/>
  <c r="ES43" i="35"/>
  <c r="ES43" i="31" s="1"/>
  <c r="ES20" i="35"/>
  <c r="ES20" i="31" s="1"/>
  <c r="ES26" i="35"/>
  <c r="ES26" i="31" s="1"/>
  <c r="ES111" i="35"/>
  <c r="ES111" i="31" s="1"/>
  <c r="ES41" i="35"/>
  <c r="ES41" i="31" s="1"/>
  <c r="ET18" i="35"/>
  <c r="ET18" i="31" s="1"/>
  <c r="ET47" i="35"/>
  <c r="ET47" i="31" s="1"/>
  <c r="ET45" i="35"/>
  <c r="ET45" i="31" s="1"/>
  <c r="ET41" i="35"/>
  <c r="ET41" i="31" s="1"/>
  <c r="ET19" i="35"/>
  <c r="ET19" i="31" s="1"/>
  <c r="ET48" i="35"/>
  <c r="ET48" i="31" s="1"/>
  <c r="ET20" i="35"/>
  <c r="ET20" i="31" s="1"/>
  <c r="ET26" i="35"/>
  <c r="ET26" i="31" s="1"/>
  <c r="ET28" i="35"/>
  <c r="ET28" i="31" s="1"/>
  <c r="ET44" i="35"/>
  <c r="ET44" i="31" s="1"/>
  <c r="ET30" i="35"/>
  <c r="ET30" i="31" s="1"/>
  <c r="ET50" i="35"/>
  <c r="ET50" i="31" s="1"/>
  <c r="ET49" i="35"/>
  <c r="ET49" i="31" s="1"/>
  <c r="ET21" i="35"/>
  <c r="ET21" i="31" s="1"/>
  <c r="ET27" i="35"/>
  <c r="ET27" i="31" s="1"/>
  <c r="ET29" i="35"/>
  <c r="ET29" i="31" s="1"/>
  <c r="ET111" i="35"/>
  <c r="ET111" i="31" s="1"/>
  <c r="ET46" i="35"/>
  <c r="ET46" i="31" s="1"/>
  <c r="ET42" i="35"/>
  <c r="ET42" i="31" s="1"/>
  <c r="ET43" i="35"/>
  <c r="ET43" i="31" s="1"/>
  <c r="EU20" i="35"/>
  <c r="EU20" i="31" s="1"/>
  <c r="EU49" i="35"/>
  <c r="EU49" i="31" s="1"/>
  <c r="EU41" i="35"/>
  <c r="EU41" i="31" s="1"/>
  <c r="EU19" i="35"/>
  <c r="EU19" i="31" s="1"/>
  <c r="EU43" i="35"/>
  <c r="EU43" i="31" s="1"/>
  <c r="EU50" i="35"/>
  <c r="EU50" i="31" s="1"/>
  <c r="EU47" i="35"/>
  <c r="EU47" i="31" s="1"/>
  <c r="EU28" i="35"/>
  <c r="EU28" i="31" s="1"/>
  <c r="EU26" i="35"/>
  <c r="EU26" i="31" s="1"/>
  <c r="EU111" i="35"/>
  <c r="EU111" i="31" s="1"/>
  <c r="EU42" i="35"/>
  <c r="EU42" i="31" s="1"/>
  <c r="EU48" i="35"/>
  <c r="EU48" i="31" s="1"/>
  <c r="EU21" i="35"/>
  <c r="EU21" i="31" s="1"/>
  <c r="EU29" i="35"/>
  <c r="EU29" i="31" s="1"/>
  <c r="EU18" i="35"/>
  <c r="EU18" i="31" s="1"/>
  <c r="EU46" i="35"/>
  <c r="EU46" i="31" s="1"/>
  <c r="EU44" i="35"/>
  <c r="EU44" i="31" s="1"/>
  <c r="EU45" i="35"/>
  <c r="EU45" i="31" s="1"/>
  <c r="EU30" i="35"/>
  <c r="EU30" i="31" s="1"/>
  <c r="EU27" i="35"/>
  <c r="EU27" i="31" s="1"/>
  <c r="EV46" i="35"/>
  <c r="EV46" i="31" s="1"/>
  <c r="EV19" i="35"/>
  <c r="EV19" i="31" s="1"/>
  <c r="EV47" i="35"/>
  <c r="EV47" i="31" s="1"/>
  <c r="EV41" i="35"/>
  <c r="EV41" i="31" s="1"/>
  <c r="EV30" i="35"/>
  <c r="EV30" i="31" s="1"/>
  <c r="EV49" i="35"/>
  <c r="EV49" i="31" s="1"/>
  <c r="EV28" i="35"/>
  <c r="EV28" i="31" s="1"/>
  <c r="EV44" i="35"/>
  <c r="EV44" i="31" s="1"/>
  <c r="EV45" i="35"/>
  <c r="EV45" i="31" s="1"/>
  <c r="EV48" i="35"/>
  <c r="EV48" i="31" s="1"/>
  <c r="EV111" i="35"/>
  <c r="EV111" i="31" s="1"/>
  <c r="EV27" i="35"/>
  <c r="EV27" i="31" s="1"/>
  <c r="EV42" i="35"/>
  <c r="EV42" i="31" s="1"/>
  <c r="EV50" i="35"/>
  <c r="EV50" i="31" s="1"/>
  <c r="EV18" i="35"/>
  <c r="EV18" i="31" s="1"/>
  <c r="EV21" i="35"/>
  <c r="EV21" i="31" s="1"/>
  <c r="EV20" i="35"/>
  <c r="EV20" i="31" s="1"/>
  <c r="EV26" i="35"/>
  <c r="EV26" i="31" s="1"/>
  <c r="EV29" i="35"/>
  <c r="EV29" i="31" s="1"/>
  <c r="EV43" i="35"/>
  <c r="EV43" i="31" s="1"/>
  <c r="EW49" i="35"/>
  <c r="EW49" i="31" s="1"/>
  <c r="EW41" i="35"/>
  <c r="EW41" i="31" s="1"/>
  <c r="EW29" i="35"/>
  <c r="EW29" i="31" s="1"/>
  <c r="EW50" i="35"/>
  <c r="EW50" i="31" s="1"/>
  <c r="EW42" i="35"/>
  <c r="EW42" i="31" s="1"/>
  <c r="EW45" i="35"/>
  <c r="EW45" i="31" s="1"/>
  <c r="EW46" i="35"/>
  <c r="EW46" i="31" s="1"/>
  <c r="EW43" i="35"/>
  <c r="EW43" i="31" s="1"/>
  <c r="EW30" i="35"/>
  <c r="EW30" i="31" s="1"/>
  <c r="EW18" i="35"/>
  <c r="EW18" i="31" s="1"/>
  <c r="EW111" i="35"/>
  <c r="EW111" i="31" s="1"/>
  <c r="EW20" i="35"/>
  <c r="EW20" i="31" s="1"/>
  <c r="EW47" i="35"/>
  <c r="EW47" i="31" s="1"/>
  <c r="EW48" i="35"/>
  <c r="EW48" i="31" s="1"/>
  <c r="EW21" i="35"/>
  <c r="EW21" i="31" s="1"/>
  <c r="EW28" i="35"/>
  <c r="EW28" i="31" s="1"/>
  <c r="EW26" i="35"/>
  <c r="EW26" i="31" s="1"/>
  <c r="EW44" i="35"/>
  <c r="EW44" i="31" s="1"/>
  <c r="EW19" i="35"/>
  <c r="EW19" i="31" s="1"/>
  <c r="EW27" i="35"/>
  <c r="EW27" i="31" s="1"/>
  <c r="EX111" i="35"/>
  <c r="EX111" i="31" s="1"/>
  <c r="EX19" i="35"/>
  <c r="EX19" i="31" s="1"/>
  <c r="EX45" i="35"/>
  <c r="EX45" i="31" s="1"/>
  <c r="EX27" i="35"/>
  <c r="EX27" i="31" s="1"/>
  <c r="EX50" i="35"/>
  <c r="EX50" i="31" s="1"/>
  <c r="EX29" i="35"/>
  <c r="EX29" i="31" s="1"/>
  <c r="EX21" i="35"/>
  <c r="EX21" i="31" s="1"/>
  <c r="EX44" i="35"/>
  <c r="EX44" i="31" s="1"/>
  <c r="EX43" i="35"/>
  <c r="EX43" i="31" s="1"/>
  <c r="EX48" i="35"/>
  <c r="EX48" i="31" s="1"/>
  <c r="EX47" i="35"/>
  <c r="EX47" i="31" s="1"/>
  <c r="EX28" i="35"/>
  <c r="EX28" i="31" s="1"/>
  <c r="EX18" i="35"/>
  <c r="EX18" i="31" s="1"/>
  <c r="EX26" i="35"/>
  <c r="EX26" i="31" s="1"/>
  <c r="EX42" i="35"/>
  <c r="EX42" i="31" s="1"/>
  <c r="EX20" i="35"/>
  <c r="EX20" i="31" s="1"/>
  <c r="EX41" i="35"/>
  <c r="EX41" i="31" s="1"/>
  <c r="EX30" i="35"/>
  <c r="EX30" i="31" s="1"/>
  <c r="EX49" i="35"/>
  <c r="EX49" i="31" s="1"/>
  <c r="EX46" i="35"/>
  <c r="EX46" i="31" s="1"/>
  <c r="EC19" i="36"/>
  <c r="EC21" i="36" s="1"/>
  <c r="DL19" i="36"/>
  <c r="DL21" i="36" s="1"/>
  <c r="DK19" i="36"/>
  <c r="DK21" i="36" s="1"/>
  <c r="CJ19" i="36"/>
  <c r="CJ21" i="36" s="1"/>
  <c r="DY19" i="36"/>
  <c r="DY21" i="36" s="1"/>
  <c r="DP19" i="36"/>
  <c r="DP21" i="36" s="1"/>
  <c r="DW19" i="36"/>
  <c r="DW21" i="36" s="1"/>
  <c r="CS19" i="36"/>
  <c r="CS21" i="36" s="1"/>
  <c r="DR19" i="36"/>
  <c r="DR21" i="36" s="1"/>
  <c r="ES19" i="36"/>
  <c r="ES21" i="36" s="1"/>
  <c r="EB19" i="36"/>
  <c r="EB21" i="36" s="1"/>
  <c r="EA19" i="36"/>
  <c r="EA21" i="36" s="1"/>
  <c r="EL19" i="36"/>
  <c r="EL21" i="36" s="1"/>
  <c r="BK19" i="36"/>
  <c r="BK21" i="36" s="1"/>
  <c r="AS19" i="36"/>
  <c r="AS21" i="36" s="1"/>
  <c r="BT19" i="36"/>
  <c r="BT21" i="36" s="1"/>
  <c r="BP19" i="36"/>
  <c r="BP21" i="36" s="1"/>
  <c r="BO19" i="36"/>
  <c r="BO21" i="36" s="1"/>
  <c r="BD19" i="36"/>
  <c r="BD21" i="36" s="1"/>
  <c r="BJ19" i="36"/>
  <c r="BJ21" i="36" s="1"/>
  <c r="AR19" i="36"/>
  <c r="AR21" i="36" s="1"/>
  <c r="BH19" i="36"/>
  <c r="BH21" i="36" s="1"/>
  <c r="BW19" i="36"/>
  <c r="BW21" i="36" s="1"/>
  <c r="EP19" i="36"/>
  <c r="EP21" i="36" s="1"/>
  <c r="BL19" i="36"/>
  <c r="BL21" i="36" s="1"/>
  <c r="CI19" i="36"/>
  <c r="CI21" i="36" s="1"/>
  <c r="CT19" i="36"/>
  <c r="CT21" i="36" s="1"/>
  <c r="CL19" i="36"/>
  <c r="CL21" i="36" s="1"/>
  <c r="CR19" i="36"/>
  <c r="CR21" i="36" s="1"/>
  <c r="BZ19" i="36"/>
  <c r="BZ21" i="36" s="1"/>
  <c r="EU19" i="36"/>
  <c r="EU21" i="36" s="1"/>
  <c r="BR19" i="36"/>
  <c r="BR21" i="36" s="1"/>
  <c r="BQ19" i="36"/>
  <c r="BQ21" i="36" s="1"/>
  <c r="AH19" i="36"/>
  <c r="AH21" i="36" s="1"/>
  <c r="BE19" i="36"/>
  <c r="BE21" i="36" s="1"/>
  <c r="CP19" i="36"/>
  <c r="CP21" i="36" s="1"/>
  <c r="BX19" i="36"/>
  <c r="BX21" i="36" s="1"/>
  <c r="DG19" i="36"/>
  <c r="DG21" i="36" s="1"/>
  <c r="BN19" i="36"/>
  <c r="BN21" i="36" s="1"/>
  <c r="DB19" i="36"/>
  <c r="DB21" i="36" s="1"/>
  <c r="CW19" i="36"/>
  <c r="CW21" i="36" s="1"/>
  <c r="CV19" i="36"/>
  <c r="CV21" i="36" s="1"/>
  <c r="CU19" i="36"/>
  <c r="CU21" i="36" s="1"/>
  <c r="DF19" i="36"/>
  <c r="DF21" i="36" s="1"/>
  <c r="BI19" i="36"/>
  <c r="BI21" i="36" s="1"/>
  <c r="EM19" i="36"/>
  <c r="EM21" i="36" s="1"/>
  <c r="EK19" i="36"/>
  <c r="EK21" i="36" s="1"/>
  <c r="EJ19" i="36"/>
  <c r="EJ21" i="36" s="1"/>
  <c r="EI19" i="36"/>
  <c r="EI21" i="36" s="1"/>
  <c r="ED19" i="36"/>
  <c r="ED21" i="36" s="1"/>
  <c r="EG19" i="36"/>
  <c r="EG21" i="36" s="1"/>
  <c r="DX19" i="36"/>
  <c r="DX21" i="36" s="1"/>
  <c r="EE19" i="36"/>
  <c r="EE21" i="36" s="1"/>
  <c r="AO19" i="36"/>
  <c r="AO21" i="36" s="1"/>
  <c r="DZ19" i="36"/>
  <c r="DZ21" i="36" s="1"/>
  <c r="BC19" i="36"/>
  <c r="BC21" i="36" s="1"/>
  <c r="AK19" i="36"/>
  <c r="AK21" i="36" s="1"/>
  <c r="AJ19" i="36"/>
  <c r="AJ21" i="36" s="1"/>
  <c r="ET19" i="36"/>
  <c r="ET21" i="36" s="1"/>
  <c r="EW19" i="36"/>
  <c r="EW21" i="36" s="1"/>
  <c r="EN19" i="36"/>
  <c r="EN21" i="36" s="1"/>
  <c r="CG19" i="36"/>
  <c r="CG21" i="36" s="1"/>
  <c r="CF19" i="36"/>
  <c r="CF21" i="36" s="1"/>
  <c r="AP19" i="36"/>
  <c r="AP21" i="36" s="1"/>
  <c r="CA19" i="36"/>
  <c r="CA21" i="36" s="1"/>
  <c r="CN19" i="36"/>
  <c r="CN21" i="36" s="1"/>
  <c r="BV19" i="36"/>
  <c r="BV21" i="36" s="1"/>
  <c r="CK19" i="36"/>
  <c r="CK21" i="36" s="1"/>
  <c r="EX19" i="36"/>
  <c r="EX21" i="36" s="1"/>
  <c r="CC19" i="36"/>
  <c r="CC21" i="36" s="1"/>
  <c r="AM19" i="36"/>
  <c r="AM21" i="36" s="1"/>
  <c r="AI19" i="36"/>
  <c r="AI21" i="36" s="1"/>
  <c r="BM19" i="36"/>
  <c r="BM21" i="36" s="1"/>
  <c r="EO19" i="36"/>
  <c r="EO21" i="36" s="1"/>
  <c r="EF19" i="36"/>
  <c r="EF21" i="36" s="1"/>
  <c r="CH19" i="36"/>
  <c r="CH21" i="36" s="1"/>
  <c r="DE19" i="36"/>
  <c r="DE21" i="36" s="1"/>
  <c r="DD19" i="36"/>
  <c r="DD21" i="36" s="1"/>
  <c r="DC19" i="36"/>
  <c r="DC21" i="36" s="1"/>
  <c r="CX19" i="36"/>
  <c r="CX21" i="36" s="1"/>
  <c r="DA19" i="36"/>
  <c r="DA21" i="36" s="1"/>
  <c r="CO19" i="36"/>
  <c r="CO21" i="36" s="1"/>
  <c r="DO19" i="36"/>
  <c r="DO21" i="36" s="1"/>
  <c r="CB19" i="36"/>
  <c r="CB21" i="36" s="1"/>
  <c r="DJ19" i="36"/>
  <c r="DJ21" i="36" s="1"/>
  <c r="AL19" i="36"/>
  <c r="AL21" i="36" s="1"/>
  <c r="DT19" i="36"/>
  <c r="DT21" i="36" s="1"/>
  <c r="DS19" i="36"/>
  <c r="DS21" i="36" s="1"/>
  <c r="DN19" i="36"/>
  <c r="DN21" i="36" s="1"/>
  <c r="DQ19" i="36"/>
  <c r="DQ21" i="36" s="1"/>
  <c r="DH19" i="36"/>
  <c r="DH21" i="36" s="1"/>
  <c r="ER19" i="36"/>
  <c r="ER21" i="36" s="1"/>
  <c r="EQ19" i="36"/>
  <c r="EQ21" i="36" s="1"/>
  <c r="DV19" i="36"/>
  <c r="DV21" i="36" s="1"/>
  <c r="AV19" i="36"/>
  <c r="AV21" i="36" s="1"/>
  <c r="EV19" i="36"/>
  <c r="EV21" i="36" s="1"/>
  <c r="AQ19" i="36"/>
  <c r="AQ21" i="36" s="1"/>
  <c r="BF19" i="36"/>
  <c r="BF21" i="36" s="1"/>
  <c r="EH19" i="36"/>
  <c r="EH21" i="36" s="1"/>
  <c r="AU19" i="36"/>
  <c r="AU21" i="36" s="1"/>
  <c r="BB19" i="36"/>
  <c r="BB21" i="36" s="1"/>
  <c r="AX19" i="36"/>
  <c r="AX21" i="36" s="1"/>
  <c r="BU19" i="36"/>
  <c r="BU21" i="36" s="1"/>
  <c r="DI19" i="36"/>
  <c r="DI21" i="36" s="1"/>
  <c r="CZ19" i="36"/>
  <c r="CZ21" i="36" s="1"/>
  <c r="DM19" i="36"/>
  <c r="DM21" i="36" s="1"/>
  <c r="BA19" i="36"/>
  <c r="BA21" i="36" s="1"/>
  <c r="AZ19" i="36"/>
  <c r="AZ21" i="36" s="1"/>
  <c r="AY19" i="36"/>
  <c r="AY21" i="36" s="1"/>
  <c r="AN19" i="36"/>
  <c r="AN21" i="36" s="1"/>
  <c r="AT19" i="36"/>
  <c r="AT21" i="36" s="1"/>
  <c r="CM19" i="36"/>
  <c r="CM21" i="36" s="1"/>
  <c r="CY19" i="36"/>
  <c r="CY21" i="36" s="1"/>
  <c r="AW19" i="36"/>
  <c r="AW21" i="36" s="1"/>
  <c r="CQ19" i="36"/>
  <c r="CQ21" i="36" s="1"/>
  <c r="DU19" i="36"/>
  <c r="DU21" i="36" s="1"/>
  <c r="CE19" i="36"/>
  <c r="CE21" i="36" s="1"/>
  <c r="CD19" i="36"/>
  <c r="CD21" i="36" s="1"/>
  <c r="BS19" i="36"/>
  <c r="BS21" i="36" s="1"/>
  <c r="BY19" i="36"/>
  <c r="BY21" i="36" s="1"/>
  <c r="BG19" i="36"/>
  <c r="BG21" i="36" s="1"/>
  <c r="CG16" i="35"/>
  <c r="CG16" i="31" s="1"/>
  <c r="ER17" i="35"/>
  <c r="ER17" i="31" s="1"/>
  <c r="EB15" i="35"/>
  <c r="DL17" i="35"/>
  <c r="DL17" i="31" s="1"/>
  <c r="CV15" i="35"/>
  <c r="BQ16" i="35"/>
  <c r="BQ16" i="31" s="1"/>
  <c r="CF17" i="35"/>
  <c r="CF17" i="31" s="1"/>
  <c r="EQ16" i="35"/>
  <c r="EQ16" i="31" s="1"/>
  <c r="EA15" i="35"/>
  <c r="DK17" i="35"/>
  <c r="DK17" i="31" s="1"/>
  <c r="CU15" i="35"/>
  <c r="BP17" i="35"/>
  <c r="BP17" i="31" s="1"/>
  <c r="CE16" i="35"/>
  <c r="CE16" i="31" s="1"/>
  <c r="EP16" i="35"/>
  <c r="EP16" i="31" s="1"/>
  <c r="DZ15" i="35"/>
  <c r="DJ16" i="35"/>
  <c r="DJ16" i="31" s="1"/>
  <c r="BL17" i="35"/>
  <c r="BL17" i="31" s="1"/>
  <c r="BT16" i="35"/>
  <c r="BT16" i="31" s="1"/>
  <c r="EK16" i="35"/>
  <c r="EK16" i="31" s="1"/>
  <c r="DU15" i="35"/>
  <c r="DE16" i="35"/>
  <c r="DE16" i="31" s="1"/>
  <c r="CI15" i="35"/>
  <c r="BD17" i="35"/>
  <c r="BD17" i="31" s="1"/>
  <c r="BZ15" i="35"/>
  <c r="AU16" i="35"/>
  <c r="AU16" i="31" s="1"/>
  <c r="EN15" i="35"/>
  <c r="DX17" i="35"/>
  <c r="DX17" i="31" s="1"/>
  <c r="DH15" i="35"/>
  <c r="CO16" i="35"/>
  <c r="CO16" i="31" s="1"/>
  <c r="CM17" i="35"/>
  <c r="CM17" i="31" s="1"/>
  <c r="BH15" i="35"/>
  <c r="EU16" i="35"/>
  <c r="EU16" i="31" s="1"/>
  <c r="EE15" i="35"/>
  <c r="DO17" i="35"/>
  <c r="DO17" i="31" s="1"/>
  <c r="CY15" i="35"/>
  <c r="BW17" i="35"/>
  <c r="BW17" i="31" s="1"/>
  <c r="BU16" i="35"/>
  <c r="BU16" i="31" s="1"/>
  <c r="EL16" i="35"/>
  <c r="EL16" i="31" s="1"/>
  <c r="DV15" i="35"/>
  <c r="DF16" i="35"/>
  <c r="DF16" i="31" s="1"/>
  <c r="CJ15" i="35"/>
  <c r="BE17" i="35"/>
  <c r="BE17" i="31" s="1"/>
  <c r="CR15" i="35"/>
  <c r="BM17" i="35"/>
  <c r="BM17" i="31" s="1"/>
  <c r="EW15" i="35"/>
  <c r="EG16" i="35"/>
  <c r="EG16" i="31" s="1"/>
  <c r="DQ15" i="35"/>
  <c r="DA16" i="35"/>
  <c r="DA16" i="31" s="1"/>
  <c r="CB15" i="35"/>
  <c r="AT16" i="35"/>
  <c r="AT16" i="31" s="1"/>
  <c r="BS54" i="35"/>
  <c r="BS54" i="31" s="1"/>
  <c r="EJ22" i="35"/>
  <c r="EJ22" i="31" s="1"/>
  <c r="DD54" i="35"/>
  <c r="DD54" i="31" s="1"/>
  <c r="AZ53" i="35"/>
  <c r="AZ53" i="31" s="1"/>
  <c r="BO55" i="35"/>
  <c r="BO55" i="31" s="1"/>
  <c r="EI22" i="35"/>
  <c r="EI22" i="31" s="1"/>
  <c r="DC22" i="35"/>
  <c r="DC22" i="31" s="1"/>
  <c r="AY22" i="35"/>
  <c r="AY22" i="31" s="1"/>
  <c r="BN53" i="35"/>
  <c r="BN53" i="31" s="1"/>
  <c r="EH53" i="35"/>
  <c r="EH53" i="31" s="1"/>
  <c r="DB23" i="35"/>
  <c r="DB23" i="31" s="1"/>
  <c r="AX55" i="35"/>
  <c r="AX55" i="31" s="1"/>
  <c r="BC53" i="35"/>
  <c r="BC53" i="31" s="1"/>
  <c r="EC22" i="35"/>
  <c r="EC22" i="31" s="1"/>
  <c r="CW22" i="35"/>
  <c r="CW22" i="31" s="1"/>
  <c r="AM53" i="35"/>
  <c r="AM53" i="31" s="1"/>
  <c r="BI53" i="35"/>
  <c r="BI53" i="31" s="1"/>
  <c r="EF54" i="35"/>
  <c r="EF54" i="31" s="1"/>
  <c r="CZ22" i="35"/>
  <c r="CZ22" i="31" s="1"/>
  <c r="AS53" i="35"/>
  <c r="AS53" i="31" s="1"/>
  <c r="AQ22" i="35"/>
  <c r="AQ22" i="31" s="1"/>
  <c r="DW53" i="35"/>
  <c r="DW53" i="31" s="1"/>
  <c r="CN22" i="35"/>
  <c r="CN22" i="31" s="1"/>
  <c r="CL23" i="35"/>
  <c r="CL23" i="31" s="1"/>
  <c r="ET53" i="35"/>
  <c r="ET53" i="31" s="1"/>
  <c r="DN53" i="35"/>
  <c r="DN53" i="31" s="1"/>
  <c r="BV52" i="35"/>
  <c r="BV52" i="31" s="1"/>
  <c r="CA53" i="35"/>
  <c r="CA53" i="31" s="1"/>
  <c r="EO23" i="35"/>
  <c r="EO23" i="31" s="1"/>
  <c r="DI22" i="35"/>
  <c r="DI22" i="31" s="1"/>
  <c r="BK53" i="35"/>
  <c r="BK53" i="31" s="1"/>
  <c r="CG17" i="35"/>
  <c r="CG17" i="31" s="1"/>
  <c r="ER53" i="35"/>
  <c r="ER53" i="31" s="1"/>
  <c r="DL52" i="35"/>
  <c r="DL52" i="31" s="1"/>
  <c r="CV51" i="35"/>
  <c r="CV51" i="31" s="1"/>
  <c r="AL22" i="35"/>
  <c r="AL22" i="31" s="1"/>
  <c r="CF16" i="35"/>
  <c r="CF16" i="31" s="1"/>
  <c r="EQ23" i="35"/>
  <c r="EQ23" i="31" s="1"/>
  <c r="DK22" i="35"/>
  <c r="DK22" i="31" s="1"/>
  <c r="CU51" i="35"/>
  <c r="CU51" i="31" s="1"/>
  <c r="AH23" i="35"/>
  <c r="AH23" i="31" s="1"/>
  <c r="CE17" i="35"/>
  <c r="CE17" i="31" s="1"/>
  <c r="EP22" i="35"/>
  <c r="EP22" i="31" s="1"/>
  <c r="DJ54" i="35"/>
  <c r="DJ54" i="31" s="1"/>
  <c r="CT51" i="35"/>
  <c r="CT51" i="31" s="1"/>
  <c r="AG55" i="35"/>
  <c r="AG55" i="31" s="1"/>
  <c r="BT17" i="35"/>
  <c r="BT17" i="31" s="1"/>
  <c r="EK54" i="35"/>
  <c r="EK54" i="31" s="1"/>
  <c r="DE52" i="35"/>
  <c r="DE52" i="31" s="1"/>
  <c r="CI51" i="35"/>
  <c r="CI51" i="31" s="1"/>
  <c r="BZ54" i="35"/>
  <c r="BZ54" i="31" s="1"/>
  <c r="AU17" i="35"/>
  <c r="AU17" i="31" s="1"/>
  <c r="DX22" i="35"/>
  <c r="DX22" i="31" s="1"/>
  <c r="CO53" i="35"/>
  <c r="CO53" i="31" s="1"/>
  <c r="BJ51" i="35"/>
  <c r="BJ51" i="31" s="1"/>
  <c r="BH54" i="35"/>
  <c r="BH54" i="31" s="1"/>
  <c r="EU17" i="35"/>
  <c r="EU17" i="31" s="1"/>
  <c r="DO52" i="35"/>
  <c r="DO52" i="31" s="1"/>
  <c r="BW23" i="35"/>
  <c r="BW23" i="31" s="1"/>
  <c r="AR51" i="35"/>
  <c r="AR51" i="31" s="1"/>
  <c r="AP55" i="35"/>
  <c r="AP55" i="31" s="1"/>
  <c r="EL17" i="35"/>
  <c r="EL17" i="31" s="1"/>
  <c r="DF22" i="35"/>
  <c r="DF22" i="31" s="1"/>
  <c r="BE22" i="35"/>
  <c r="BE22" i="31" s="1"/>
  <c r="CR51" i="35"/>
  <c r="CR51" i="31" s="1"/>
  <c r="EW23" i="35"/>
  <c r="EW23" i="31" s="1"/>
  <c r="EG17" i="35"/>
  <c r="EG17" i="31" s="1"/>
  <c r="DA54" i="35"/>
  <c r="DA54" i="31" s="1"/>
  <c r="AT23" i="35"/>
  <c r="AT23" i="31" s="1"/>
  <c r="AK52" i="35"/>
  <c r="AK52" i="31" s="1"/>
  <c r="EJ17" i="35"/>
  <c r="EJ17" i="31" s="1"/>
  <c r="DD55" i="35"/>
  <c r="DD55" i="31" s="1"/>
  <c r="AZ54" i="35"/>
  <c r="AZ54" i="31" s="1"/>
  <c r="EX51" i="35"/>
  <c r="EX51" i="31" s="1"/>
  <c r="AJ54" i="35"/>
  <c r="AJ54" i="31" s="1"/>
  <c r="EI16" i="35"/>
  <c r="EI16" i="31" s="1"/>
  <c r="DC52" i="35"/>
  <c r="DC52" i="31" s="1"/>
  <c r="AY23" i="35"/>
  <c r="AY23" i="31" s="1"/>
  <c r="CS51" i="35"/>
  <c r="CS51" i="31" s="1"/>
  <c r="AI54" i="35"/>
  <c r="AI54" i="31" s="1"/>
  <c r="EH17" i="35"/>
  <c r="EH17" i="31" s="1"/>
  <c r="DB53" i="35"/>
  <c r="DB53" i="31" s="1"/>
  <c r="AX54" i="35"/>
  <c r="AX54" i="31" s="1"/>
  <c r="CK51" i="35"/>
  <c r="CK51" i="31" s="1"/>
  <c r="ES52" i="35"/>
  <c r="ES52" i="31" s="1"/>
  <c r="EC17" i="35"/>
  <c r="EC17" i="31" s="1"/>
  <c r="CW54" i="35"/>
  <c r="CW54" i="31" s="1"/>
  <c r="AM55" i="35"/>
  <c r="AM55" i="31" s="1"/>
  <c r="CQ51" i="35"/>
  <c r="CQ51" i="31" s="1"/>
  <c r="EV52" i="35"/>
  <c r="EV52" i="31" s="1"/>
  <c r="EF17" i="35"/>
  <c r="EF17" i="31" s="1"/>
  <c r="CZ54" i="35"/>
  <c r="CZ54" i="31" s="1"/>
  <c r="AS55" i="35"/>
  <c r="AS55" i="31" s="1"/>
  <c r="BY51" i="35"/>
  <c r="BY51" i="31" s="1"/>
  <c r="EM23" i="35"/>
  <c r="EM23" i="31" s="1"/>
  <c r="DW16" i="35"/>
  <c r="DW16" i="31" s="1"/>
  <c r="CN54" i="35"/>
  <c r="CN54" i="31" s="1"/>
  <c r="CL54" i="35"/>
  <c r="CL54" i="31" s="1"/>
  <c r="BG51" i="35"/>
  <c r="BG51" i="31" s="1"/>
  <c r="ED52" i="35"/>
  <c r="ED52" i="31" s="1"/>
  <c r="DN16" i="35"/>
  <c r="DN16" i="31" s="1"/>
  <c r="BV22" i="35"/>
  <c r="BV22" i="31" s="1"/>
  <c r="CA54" i="35"/>
  <c r="CA54" i="31" s="1"/>
  <c r="AV51" i="35"/>
  <c r="AV51" i="31" s="1"/>
  <c r="DY52" i="35"/>
  <c r="DY52" i="31" s="1"/>
  <c r="DI16" i="35"/>
  <c r="DI16" i="31" s="1"/>
  <c r="BK52" i="35"/>
  <c r="BK52" i="31" s="1"/>
  <c r="BB52" i="35"/>
  <c r="BB52" i="31" s="1"/>
  <c r="EB23" i="35"/>
  <c r="EB23" i="31" s="1"/>
  <c r="CV23" i="35"/>
  <c r="CV23" i="31" s="1"/>
  <c r="AL52" i="35"/>
  <c r="AL52" i="31" s="1"/>
  <c r="BA53" i="35"/>
  <c r="BA53" i="31" s="1"/>
  <c r="EA55" i="35"/>
  <c r="EA55" i="31" s="1"/>
  <c r="CU55" i="35"/>
  <c r="CU55" i="31" s="1"/>
  <c r="BP15" i="35"/>
  <c r="AH52" i="35"/>
  <c r="AH52" i="31" s="1"/>
  <c r="AW23" i="35"/>
  <c r="AW23" i="31" s="1"/>
  <c r="DZ52" i="35"/>
  <c r="DZ52" i="31" s="1"/>
  <c r="CT53" i="35"/>
  <c r="CT53" i="31" s="1"/>
  <c r="AG23" i="35"/>
  <c r="AG23" i="31" s="1"/>
  <c r="AO23" i="35"/>
  <c r="AO23" i="31" s="1"/>
  <c r="DU53" i="35"/>
  <c r="DU53" i="31" s="1"/>
  <c r="CI54" i="35"/>
  <c r="CI54" i="31" s="1"/>
  <c r="BZ22" i="35"/>
  <c r="BZ22" i="31" s="1"/>
  <c r="EN52" i="35"/>
  <c r="EN52" i="31" s="1"/>
  <c r="DH52" i="35"/>
  <c r="DH52" i="31" s="1"/>
  <c r="BJ22" i="35"/>
  <c r="BJ22" i="31" s="1"/>
  <c r="BH55" i="35"/>
  <c r="BH55" i="31" s="1"/>
  <c r="EE54" i="35"/>
  <c r="EE54" i="31" s="1"/>
  <c r="CY54" i="35"/>
  <c r="CY54" i="31" s="1"/>
  <c r="AR55" i="35"/>
  <c r="AR55" i="31" s="1"/>
  <c r="AP52" i="35"/>
  <c r="AP52" i="31" s="1"/>
  <c r="DV55" i="35"/>
  <c r="DV55" i="31" s="1"/>
  <c r="CJ22" i="35"/>
  <c r="CJ22" i="31" s="1"/>
  <c r="CR52" i="35"/>
  <c r="CR52" i="31" s="1"/>
  <c r="EW55" i="35"/>
  <c r="EW55" i="31" s="1"/>
  <c r="DQ55" i="35"/>
  <c r="DQ55" i="31" s="1"/>
  <c r="CB52" i="35"/>
  <c r="CB52" i="31" s="1"/>
  <c r="DB15" i="31"/>
  <c r="EC15" i="31"/>
  <c r="CW15" i="31"/>
  <c r="AE194" i="33"/>
  <c r="AE201" i="33" s="1"/>
  <c r="AF201" i="33"/>
  <c r="AZ15" i="31"/>
  <c r="AY15" i="31"/>
  <c r="AX15" i="31"/>
  <c r="BC15" i="31"/>
  <c r="ET15" i="31"/>
  <c r="EB16" i="35"/>
  <c r="EB16" i="31" s="1"/>
  <c r="CV53" i="35"/>
  <c r="CV53" i="31" s="1"/>
  <c r="AL54" i="35"/>
  <c r="AL54" i="31" s="1"/>
  <c r="CF51" i="35"/>
  <c r="CF51" i="31" s="1"/>
  <c r="EQ54" i="35"/>
  <c r="EQ54" i="31" s="1"/>
  <c r="EA17" i="35"/>
  <c r="EA17" i="31" s="1"/>
  <c r="CU23" i="35"/>
  <c r="CU23" i="31" s="1"/>
  <c r="AH22" i="35"/>
  <c r="AH22" i="31" s="1"/>
  <c r="CE51" i="35"/>
  <c r="CE51" i="31" s="1"/>
  <c r="EP53" i="35"/>
  <c r="EP53" i="31" s="1"/>
  <c r="DZ17" i="35"/>
  <c r="DZ17" i="31" s="1"/>
  <c r="CT52" i="35"/>
  <c r="CT52" i="31" s="1"/>
  <c r="AG22" i="35"/>
  <c r="AG22" i="31" s="1"/>
  <c r="BT51" i="35"/>
  <c r="BT51" i="31" s="1"/>
  <c r="EK52" i="35"/>
  <c r="EK52" i="31" s="1"/>
  <c r="DU17" i="35"/>
  <c r="DU17" i="31" s="1"/>
  <c r="CI52" i="35"/>
  <c r="CI52" i="31" s="1"/>
  <c r="BZ53" i="35"/>
  <c r="BZ53" i="31" s="1"/>
  <c r="AU51" i="35"/>
  <c r="AU51" i="31" s="1"/>
  <c r="DX55" i="35"/>
  <c r="DX55" i="31" s="1"/>
  <c r="DH16" i="35"/>
  <c r="DH16" i="31" s="1"/>
  <c r="BJ52" i="35"/>
  <c r="BJ52" i="31" s="1"/>
  <c r="BH53" i="35"/>
  <c r="BH53" i="31" s="1"/>
  <c r="EU51" i="35"/>
  <c r="EU51" i="31" s="1"/>
  <c r="DO22" i="35"/>
  <c r="DO22" i="31" s="1"/>
  <c r="CY16" i="35"/>
  <c r="CY16" i="31" s="1"/>
  <c r="AR22" i="35"/>
  <c r="AR22" i="31" s="1"/>
  <c r="AP54" i="35"/>
  <c r="AP54" i="31" s="1"/>
  <c r="EL51" i="35"/>
  <c r="EL51" i="31" s="1"/>
  <c r="DF52" i="35"/>
  <c r="DF52" i="31" s="1"/>
  <c r="CJ17" i="35"/>
  <c r="CJ17" i="31" s="1"/>
  <c r="CR22" i="35"/>
  <c r="CR22" i="31" s="1"/>
  <c r="EW52" i="35"/>
  <c r="EW52" i="31" s="1"/>
  <c r="EG51" i="35"/>
  <c r="EG51" i="31" s="1"/>
  <c r="DA53" i="35"/>
  <c r="DA53" i="31" s="1"/>
  <c r="CB16" i="35"/>
  <c r="CB16" i="31" s="1"/>
  <c r="AF15" i="35"/>
  <c r="AK55" i="35"/>
  <c r="AK55" i="31" s="1"/>
  <c r="EJ51" i="35"/>
  <c r="EJ51" i="31" s="1"/>
  <c r="DD22" i="35"/>
  <c r="DD22" i="31" s="1"/>
  <c r="CH16" i="35"/>
  <c r="CH16" i="31" s="1"/>
  <c r="EX53" i="35"/>
  <c r="EX53" i="31" s="1"/>
  <c r="AJ23" i="35"/>
  <c r="AJ23" i="31" s="1"/>
  <c r="EI51" i="35"/>
  <c r="EI51" i="31" s="1"/>
  <c r="DC53" i="35"/>
  <c r="DC53" i="31" s="1"/>
  <c r="CD17" i="35"/>
  <c r="CD17" i="31" s="1"/>
  <c r="CS54" i="35"/>
  <c r="CS54" i="31" s="1"/>
  <c r="AI23" i="35"/>
  <c r="AI23" i="31" s="1"/>
  <c r="EH51" i="35"/>
  <c r="EH51" i="31" s="1"/>
  <c r="DB22" i="35"/>
  <c r="DB22" i="31" s="1"/>
  <c r="CC16" i="35"/>
  <c r="CC16" i="31" s="1"/>
  <c r="CK54" i="35"/>
  <c r="CK54" i="31" s="1"/>
  <c r="ES55" i="35"/>
  <c r="ES55" i="31" s="1"/>
  <c r="EC51" i="35"/>
  <c r="EC51" i="31" s="1"/>
  <c r="CW52" i="35"/>
  <c r="CW52" i="31" s="1"/>
  <c r="BR16" i="35"/>
  <c r="BR16" i="31" s="1"/>
  <c r="CQ22" i="35"/>
  <c r="CQ22" i="31" s="1"/>
  <c r="EV23" i="35"/>
  <c r="EV23" i="31" s="1"/>
  <c r="EF51" i="35"/>
  <c r="EF51" i="31" s="1"/>
  <c r="CZ52" i="35"/>
  <c r="CZ52" i="31" s="1"/>
  <c r="BX17" i="35"/>
  <c r="BX17" i="31" s="1"/>
  <c r="BY54" i="35"/>
  <c r="BY54" i="31" s="1"/>
  <c r="EM54" i="35"/>
  <c r="EM54" i="31" s="1"/>
  <c r="DW51" i="35"/>
  <c r="DW51" i="31" s="1"/>
  <c r="CN52" i="35"/>
  <c r="CN52" i="31" s="1"/>
  <c r="BF16" i="35"/>
  <c r="BF16" i="31" s="1"/>
  <c r="BG52" i="35"/>
  <c r="BG52" i="31" s="1"/>
  <c r="ED54" i="35"/>
  <c r="ED54" i="31" s="1"/>
  <c r="DN51" i="35"/>
  <c r="DN51" i="31" s="1"/>
  <c r="BV53" i="35"/>
  <c r="BV53" i="31" s="1"/>
  <c r="AN17" i="35"/>
  <c r="AN17" i="31" s="1"/>
  <c r="AV22" i="35"/>
  <c r="AV22" i="31" s="1"/>
  <c r="DY53" i="35"/>
  <c r="DY53" i="31" s="1"/>
  <c r="DI51" i="35"/>
  <c r="DI51" i="31" s="1"/>
  <c r="BK22" i="35"/>
  <c r="BK22" i="31" s="1"/>
  <c r="AG19" i="36"/>
  <c r="AG21" i="36" s="1"/>
  <c r="BB23" i="35"/>
  <c r="BB23" i="31" s="1"/>
  <c r="BB15" i="35"/>
  <c r="EB55" i="35"/>
  <c r="EB55" i="31" s="1"/>
  <c r="CV54" i="35"/>
  <c r="CV54" i="31" s="1"/>
  <c r="AL53" i="35"/>
  <c r="AL53" i="31" s="1"/>
  <c r="AL15" i="35"/>
  <c r="BA23" i="35"/>
  <c r="BA23" i="31" s="1"/>
  <c r="BA15" i="35"/>
  <c r="EA52" i="35"/>
  <c r="EA52" i="31" s="1"/>
  <c r="CU52" i="35"/>
  <c r="CU52" i="31" s="1"/>
  <c r="AH55" i="35"/>
  <c r="AH55" i="31" s="1"/>
  <c r="AH15" i="35"/>
  <c r="AW52" i="35"/>
  <c r="AW52" i="31" s="1"/>
  <c r="AW15" i="35"/>
  <c r="DZ23" i="35"/>
  <c r="DZ23" i="31" s="1"/>
  <c r="CT54" i="35"/>
  <c r="CT54" i="31" s="1"/>
  <c r="CT15" i="35"/>
  <c r="AG52" i="35"/>
  <c r="AG52" i="31" s="1"/>
  <c r="AG15" i="35"/>
  <c r="AO52" i="35"/>
  <c r="AO52" i="31" s="1"/>
  <c r="AO15" i="35"/>
  <c r="DU52" i="35"/>
  <c r="DU52" i="31" s="1"/>
  <c r="CI53" i="35"/>
  <c r="CI53" i="31" s="1"/>
  <c r="BZ52" i="35"/>
  <c r="BZ52" i="31" s="1"/>
  <c r="EN53" i="35"/>
  <c r="EN53" i="31" s="1"/>
  <c r="DH54" i="35"/>
  <c r="DH54" i="31" s="1"/>
  <c r="BJ23" i="35"/>
  <c r="BJ23" i="31" s="1"/>
  <c r="BJ15" i="35"/>
  <c r="BH52" i="35"/>
  <c r="BH52" i="31" s="1"/>
  <c r="EE53" i="35"/>
  <c r="EE53" i="31" s="1"/>
  <c r="CY53" i="35"/>
  <c r="CY53" i="31" s="1"/>
  <c r="AR53" i="35"/>
  <c r="AR53" i="31" s="1"/>
  <c r="AR15" i="35"/>
  <c r="AP22" i="35"/>
  <c r="AP22" i="31" s="1"/>
  <c r="AP15" i="35"/>
  <c r="DV22" i="35"/>
  <c r="DV22" i="31" s="1"/>
  <c r="CJ53" i="35"/>
  <c r="CJ53" i="31" s="1"/>
  <c r="CR53" i="35"/>
  <c r="CR53" i="31" s="1"/>
  <c r="EW22" i="35"/>
  <c r="EW22" i="31" s="1"/>
  <c r="DQ23" i="35"/>
  <c r="DQ23" i="31" s="1"/>
  <c r="CB53" i="35"/>
  <c r="CB53" i="31" s="1"/>
  <c r="AF52" i="35"/>
  <c r="BS16" i="35"/>
  <c r="BS16" i="31" s="1"/>
  <c r="EJ16" i="35"/>
  <c r="EJ16" i="31" s="1"/>
  <c r="DT15" i="35"/>
  <c r="DD16" i="35"/>
  <c r="DD16" i="31" s="1"/>
  <c r="CH15" i="35"/>
  <c r="AZ16" i="35"/>
  <c r="AZ16" i="31" s="1"/>
  <c r="EX15" i="35"/>
  <c r="BO16" i="35"/>
  <c r="BO16" i="31" s="1"/>
  <c r="EI17" i="35"/>
  <c r="EI17" i="31" s="1"/>
  <c r="DS15" i="35"/>
  <c r="DC17" i="35"/>
  <c r="DC17" i="31" s="1"/>
  <c r="AY17" i="35"/>
  <c r="AY17" i="31" s="1"/>
  <c r="CS15" i="35"/>
  <c r="BN16" i="35"/>
  <c r="BN16" i="31" s="1"/>
  <c r="EH16" i="35"/>
  <c r="EH16" i="31" s="1"/>
  <c r="DR15" i="35"/>
  <c r="DB16" i="35"/>
  <c r="DB16" i="31" s="1"/>
  <c r="CC15" i="35"/>
  <c r="AX16" i="35"/>
  <c r="AX16" i="31" s="1"/>
  <c r="CK15" i="35"/>
  <c r="BC16" i="35"/>
  <c r="BC16" i="31" s="1"/>
  <c r="ES15" i="35"/>
  <c r="EC16" i="35"/>
  <c r="EC16" i="31" s="1"/>
  <c r="DM15" i="35"/>
  <c r="CW16" i="35"/>
  <c r="CW16" i="31" s="1"/>
  <c r="BR15" i="35"/>
  <c r="AM16" i="35"/>
  <c r="AM16" i="31" s="1"/>
  <c r="CQ15" i="35"/>
  <c r="BI17" i="35"/>
  <c r="BI17" i="31" s="1"/>
  <c r="EV15" i="35"/>
  <c r="EF16" i="35"/>
  <c r="EF16" i="31" s="1"/>
  <c r="DP15" i="35"/>
  <c r="CZ17" i="35"/>
  <c r="CZ17" i="31" s="1"/>
  <c r="BX15" i="35"/>
  <c r="AS17" i="35"/>
  <c r="AS17" i="31" s="1"/>
  <c r="BY15" i="35"/>
  <c r="AQ17" i="35"/>
  <c r="AQ17" i="31" s="1"/>
  <c r="EM15" i="35"/>
  <c r="DW17" i="35"/>
  <c r="DW17" i="31" s="1"/>
  <c r="DG15" i="35"/>
  <c r="CN17" i="35"/>
  <c r="CN17" i="31" s="1"/>
  <c r="CL16" i="35"/>
  <c r="CL16" i="31" s="1"/>
  <c r="ET17" i="35"/>
  <c r="ET17" i="31" s="1"/>
  <c r="ED15" i="35"/>
  <c r="DN17" i="35"/>
  <c r="DN17" i="31" s="1"/>
  <c r="CX15" i="35"/>
  <c r="BV16" i="35"/>
  <c r="BV16" i="31" s="1"/>
  <c r="CA17" i="35"/>
  <c r="CA17" i="31" s="1"/>
  <c r="EO17" i="35"/>
  <c r="EO17" i="31" s="1"/>
  <c r="DY15" i="35"/>
  <c r="DI17" i="35"/>
  <c r="DI17" i="31" s="1"/>
  <c r="CP15" i="35"/>
  <c r="BK16" i="35"/>
  <c r="BK16" i="31" s="1"/>
  <c r="BB22" i="35"/>
  <c r="BB22" i="31" s="1"/>
  <c r="ER16" i="35"/>
  <c r="ER16" i="31" s="1"/>
  <c r="DL53" i="35"/>
  <c r="DL53" i="31" s="1"/>
  <c r="BQ55" i="35"/>
  <c r="BQ55" i="31" s="1"/>
  <c r="AL51" i="35"/>
  <c r="AL51" i="31" s="1"/>
  <c r="BA52" i="35"/>
  <c r="BA52" i="31" s="1"/>
  <c r="EQ17" i="35"/>
  <c r="EQ17" i="31" s="1"/>
  <c r="DK23" i="35"/>
  <c r="DK23" i="31" s="1"/>
  <c r="BP22" i="35"/>
  <c r="BP22" i="31" s="1"/>
  <c r="AH51" i="35"/>
  <c r="AH51" i="31" s="1"/>
  <c r="AW55" i="35"/>
  <c r="AW55" i="31" s="1"/>
  <c r="EP17" i="35"/>
  <c r="EP17" i="31" s="1"/>
  <c r="DJ52" i="35"/>
  <c r="DJ52" i="31" s="1"/>
  <c r="BL23" i="35"/>
  <c r="BL23" i="31" s="1"/>
  <c r="AG51" i="35"/>
  <c r="AG51" i="31" s="1"/>
  <c r="AO55" i="35"/>
  <c r="AO55" i="31" s="1"/>
  <c r="EK17" i="35"/>
  <c r="EK17" i="31" s="1"/>
  <c r="DE54" i="35"/>
  <c r="DE54" i="31" s="1"/>
  <c r="BD55" i="35"/>
  <c r="BD55" i="31" s="1"/>
  <c r="BZ51" i="35"/>
  <c r="BZ51" i="31" s="1"/>
  <c r="EN54" i="35"/>
  <c r="EN54" i="31" s="1"/>
  <c r="DX16" i="35"/>
  <c r="DX16" i="31" s="1"/>
  <c r="CO54" i="35"/>
  <c r="CO54" i="31" s="1"/>
  <c r="CM23" i="35"/>
  <c r="CM23" i="31" s="1"/>
  <c r="BH51" i="35"/>
  <c r="BH51" i="31" s="1"/>
  <c r="EE22" i="35"/>
  <c r="EE22" i="31" s="1"/>
  <c r="DO16" i="35"/>
  <c r="DO16" i="31" s="1"/>
  <c r="BW52" i="35"/>
  <c r="BW52" i="31" s="1"/>
  <c r="BU22" i="35"/>
  <c r="BU22" i="31" s="1"/>
  <c r="AP51" i="35"/>
  <c r="AP51" i="31" s="1"/>
  <c r="DV54" i="35"/>
  <c r="DV54" i="31" s="1"/>
  <c r="DF17" i="35"/>
  <c r="DF17" i="31" s="1"/>
  <c r="BE54" i="35"/>
  <c r="BE54" i="31" s="1"/>
  <c r="BM55" i="35"/>
  <c r="BM55" i="31" s="1"/>
  <c r="EW51" i="35"/>
  <c r="EW51" i="31" s="1"/>
  <c r="DQ53" i="35"/>
  <c r="DQ53" i="31" s="1"/>
  <c r="DA17" i="35"/>
  <c r="DA17" i="31" s="1"/>
  <c r="AT52" i="35"/>
  <c r="AT52" i="31" s="1"/>
  <c r="AF51" i="35"/>
  <c r="BS23" i="35"/>
  <c r="BS23" i="31" s="1"/>
  <c r="AK51" i="35"/>
  <c r="AK51" i="31" s="1"/>
  <c r="DT52" i="35"/>
  <c r="DT52" i="31" s="1"/>
  <c r="DD17" i="35"/>
  <c r="DD17" i="31" s="1"/>
  <c r="AZ22" i="35"/>
  <c r="AZ22" i="31" s="1"/>
  <c r="BO22" i="35"/>
  <c r="BO22" i="31" s="1"/>
  <c r="AJ51" i="35"/>
  <c r="AJ51" i="31" s="1"/>
  <c r="DS53" i="35"/>
  <c r="DS53" i="31" s="1"/>
  <c r="DC16" i="35"/>
  <c r="DC16" i="31" s="1"/>
  <c r="AY52" i="35"/>
  <c r="AY52" i="31" s="1"/>
  <c r="BN52" i="35"/>
  <c r="BN52" i="31" s="1"/>
  <c r="AI51" i="35"/>
  <c r="AI51" i="31" s="1"/>
  <c r="DR22" i="35"/>
  <c r="DR22" i="31" s="1"/>
  <c r="DB17" i="35"/>
  <c r="DB17" i="31" s="1"/>
  <c r="AX52" i="35"/>
  <c r="AX52" i="31" s="1"/>
  <c r="BC55" i="35"/>
  <c r="BC55" i="31" s="1"/>
  <c r="ES51" i="35"/>
  <c r="ES51" i="31" s="1"/>
  <c r="DM52" i="35"/>
  <c r="DM52" i="31" s="1"/>
  <c r="CW17" i="35"/>
  <c r="CW17" i="31" s="1"/>
  <c r="AM52" i="35"/>
  <c r="AM52" i="31" s="1"/>
  <c r="BI55" i="35"/>
  <c r="BI55" i="31" s="1"/>
  <c r="EV51" i="35"/>
  <c r="EV51" i="31" s="1"/>
  <c r="DP22" i="35"/>
  <c r="DP22" i="31" s="1"/>
  <c r="CZ16" i="35"/>
  <c r="CZ16" i="31" s="1"/>
  <c r="AS54" i="35"/>
  <c r="AS54" i="31" s="1"/>
  <c r="AQ23" i="35"/>
  <c r="AQ23" i="31" s="1"/>
  <c r="EM51" i="35"/>
  <c r="EM51" i="31" s="1"/>
  <c r="DG23" i="35"/>
  <c r="DG23" i="31" s="1"/>
  <c r="CN16" i="35"/>
  <c r="CN16" i="31" s="1"/>
  <c r="CL53" i="35"/>
  <c r="CL53" i="31" s="1"/>
  <c r="ET55" i="35"/>
  <c r="ET55" i="31" s="1"/>
  <c r="ED51" i="35"/>
  <c r="ED51" i="31" s="1"/>
  <c r="CX53" i="35"/>
  <c r="CX53" i="31" s="1"/>
  <c r="BV17" i="35"/>
  <c r="BV17" i="31" s="1"/>
  <c r="CA22" i="35"/>
  <c r="CA22" i="31" s="1"/>
  <c r="EO55" i="35"/>
  <c r="EO55" i="31" s="1"/>
  <c r="DY51" i="35"/>
  <c r="DY51" i="31" s="1"/>
  <c r="CP52" i="35"/>
  <c r="CP52" i="31" s="1"/>
  <c r="BK17" i="35"/>
  <c r="BK17" i="31" s="1"/>
  <c r="CG15" i="35"/>
  <c r="BB16" i="35"/>
  <c r="BB16" i="31" s="1"/>
  <c r="ER15" i="35"/>
  <c r="EB17" i="35"/>
  <c r="EB17" i="31" s="1"/>
  <c r="DL15" i="35"/>
  <c r="CV16" i="35"/>
  <c r="CV16" i="31" s="1"/>
  <c r="BQ15" i="35"/>
  <c r="AL17" i="35"/>
  <c r="AL17" i="31" s="1"/>
  <c r="CF15" i="35"/>
  <c r="BA17" i="35"/>
  <c r="BA17" i="31" s="1"/>
  <c r="EQ15" i="35"/>
  <c r="EA16" i="35"/>
  <c r="EA16" i="31" s="1"/>
  <c r="DK15" i="35"/>
  <c r="CU16" i="35"/>
  <c r="CU16" i="31" s="1"/>
  <c r="AH16" i="35"/>
  <c r="AH16" i="31" s="1"/>
  <c r="CE15" i="35"/>
  <c r="AW17" i="35"/>
  <c r="AW17" i="31" s="1"/>
  <c r="EP15" i="35"/>
  <c r="DZ16" i="35"/>
  <c r="DZ16" i="31" s="1"/>
  <c r="DJ15" i="35"/>
  <c r="CT16" i="35"/>
  <c r="CT16" i="31" s="1"/>
  <c r="BL15" i="35"/>
  <c r="AG17" i="35"/>
  <c r="AG17" i="31" s="1"/>
  <c r="BT15" i="35"/>
  <c r="AO17" i="35"/>
  <c r="AO17" i="31" s="1"/>
  <c r="EK15" i="35"/>
  <c r="DU16" i="35"/>
  <c r="DU16" i="31" s="1"/>
  <c r="DE15" i="35"/>
  <c r="CI16" i="35"/>
  <c r="CI16" i="31" s="1"/>
  <c r="BZ16" i="35"/>
  <c r="BZ16" i="31" s="1"/>
  <c r="EN17" i="35"/>
  <c r="EN17" i="31" s="1"/>
  <c r="DX15" i="35"/>
  <c r="DH17" i="35"/>
  <c r="DH17" i="31" s="1"/>
  <c r="CO15" i="35"/>
  <c r="BJ16" i="35"/>
  <c r="BJ16" i="31" s="1"/>
  <c r="CM15" i="35"/>
  <c r="BH17" i="35"/>
  <c r="BH17" i="31" s="1"/>
  <c r="EU15" i="35"/>
  <c r="EE16" i="35"/>
  <c r="EE16" i="31" s="1"/>
  <c r="DO15" i="35"/>
  <c r="CY17" i="35"/>
  <c r="CY17" i="31" s="1"/>
  <c r="BW15" i="35"/>
  <c r="AR17" i="35"/>
  <c r="AR17" i="31" s="1"/>
  <c r="BU15" i="35"/>
  <c r="AP16" i="35"/>
  <c r="AP16" i="31" s="1"/>
  <c r="EL15" i="35"/>
  <c r="DV16" i="35"/>
  <c r="DV16" i="31" s="1"/>
  <c r="DF15" i="35"/>
  <c r="CJ16" i="35"/>
  <c r="CJ16" i="31" s="1"/>
  <c r="CR17" i="35"/>
  <c r="CR17" i="31" s="1"/>
  <c r="BM15" i="35"/>
  <c r="EW16" i="35"/>
  <c r="EW16" i="31" s="1"/>
  <c r="EG15" i="35"/>
  <c r="DQ16" i="35"/>
  <c r="DQ16" i="31" s="1"/>
  <c r="DA15" i="35"/>
  <c r="CB17" i="35"/>
  <c r="CB17" i="31" s="1"/>
  <c r="AF54" i="35"/>
  <c r="DD15" i="31"/>
  <c r="CN15" i="31"/>
  <c r="CL15" i="31"/>
  <c r="DN15" i="31"/>
  <c r="DI15" i="31"/>
  <c r="AF22" i="31"/>
  <c r="AK15" i="31"/>
  <c r="AJ15" i="31"/>
  <c r="CD15" i="31"/>
  <c r="AI15" i="31"/>
  <c r="BX53" i="35"/>
  <c r="BX53" i="31" s="1"/>
  <c r="BY23" i="35"/>
  <c r="BY23" i="31" s="1"/>
  <c r="EM55" i="35"/>
  <c r="EM55" i="31" s="1"/>
  <c r="DG55" i="35"/>
  <c r="DG55" i="31" s="1"/>
  <c r="BF22" i="35"/>
  <c r="BF22" i="31" s="1"/>
  <c r="BF15" i="35"/>
  <c r="BG53" i="35"/>
  <c r="BG53" i="31" s="1"/>
  <c r="BG15" i="35"/>
  <c r="ED55" i="35"/>
  <c r="ED55" i="31" s="1"/>
  <c r="CX23" i="35"/>
  <c r="CX23" i="31" s="1"/>
  <c r="AN55" i="35"/>
  <c r="AN55" i="31" s="1"/>
  <c r="AN15" i="35"/>
  <c r="AV23" i="35"/>
  <c r="AV23" i="31" s="1"/>
  <c r="AV15" i="35"/>
  <c r="DY23" i="35"/>
  <c r="DY23" i="31" s="1"/>
  <c r="CP54" i="35"/>
  <c r="CP54" i="31" s="1"/>
  <c r="CG55" i="35"/>
  <c r="CG55" i="31" s="1"/>
  <c r="BB51" i="35"/>
  <c r="BB51" i="31" s="1"/>
  <c r="EB54" i="35"/>
  <c r="EB54" i="31" s="1"/>
  <c r="DL16" i="35"/>
  <c r="DL16" i="31" s="1"/>
  <c r="BQ54" i="35"/>
  <c r="BQ54" i="31" s="1"/>
  <c r="CF22" i="35"/>
  <c r="CF22" i="31" s="1"/>
  <c r="BA51" i="35"/>
  <c r="BA51" i="31" s="1"/>
  <c r="EA54" i="35"/>
  <c r="EA54" i="31" s="1"/>
  <c r="DK16" i="35"/>
  <c r="DK16" i="31" s="1"/>
  <c r="BP53" i="35"/>
  <c r="BP53" i="31" s="1"/>
  <c r="CE22" i="35"/>
  <c r="CE22" i="31" s="1"/>
  <c r="AW51" i="35"/>
  <c r="AW51" i="31" s="1"/>
  <c r="DZ53" i="35"/>
  <c r="DZ53" i="31" s="1"/>
  <c r="DJ17" i="35"/>
  <c r="DJ17" i="31" s="1"/>
  <c r="BL22" i="35"/>
  <c r="BL22" i="31" s="1"/>
  <c r="BT53" i="35"/>
  <c r="BT53" i="31" s="1"/>
  <c r="AO51" i="35"/>
  <c r="AO51" i="31" s="1"/>
  <c r="DU22" i="35"/>
  <c r="DU22" i="31" s="1"/>
  <c r="DE17" i="35"/>
  <c r="DE17" i="31" s="1"/>
  <c r="BD22" i="35"/>
  <c r="BD22" i="31" s="1"/>
  <c r="AU55" i="35"/>
  <c r="AU55" i="31" s="1"/>
  <c r="EN51" i="35"/>
  <c r="EN51" i="31" s="1"/>
  <c r="DH55" i="35"/>
  <c r="DH55" i="31" s="1"/>
  <c r="CO17" i="35"/>
  <c r="CO17" i="31" s="1"/>
  <c r="CM52" i="35"/>
  <c r="CM52" i="31" s="1"/>
  <c r="EU23" i="35"/>
  <c r="EU23" i="31" s="1"/>
  <c r="EE51" i="35"/>
  <c r="EE51" i="31" s="1"/>
  <c r="CY22" i="35"/>
  <c r="CY22" i="31" s="1"/>
  <c r="BW16" i="35"/>
  <c r="BW16" i="31" s="1"/>
  <c r="BU54" i="35"/>
  <c r="BU54" i="31" s="1"/>
  <c r="EL53" i="35"/>
  <c r="EL53" i="31" s="1"/>
  <c r="DV51" i="35"/>
  <c r="DV51" i="31" s="1"/>
  <c r="CJ52" i="35"/>
  <c r="CJ52" i="31" s="1"/>
  <c r="BE16" i="35"/>
  <c r="BE16" i="31" s="1"/>
  <c r="BM54" i="35"/>
  <c r="BM54" i="31" s="1"/>
  <c r="EG22" i="35"/>
  <c r="EG22" i="31" s="1"/>
  <c r="DQ51" i="35"/>
  <c r="DQ51" i="31" s="1"/>
  <c r="CB54" i="35"/>
  <c r="CB54" i="31" s="1"/>
  <c r="AT17" i="35"/>
  <c r="AT17" i="31" s="1"/>
  <c r="BS52" i="35"/>
  <c r="BS52" i="31" s="1"/>
  <c r="EJ23" i="35"/>
  <c r="EJ23" i="31" s="1"/>
  <c r="DT51" i="35"/>
  <c r="DT51" i="31" s="1"/>
  <c r="CH23" i="35"/>
  <c r="CH23" i="31" s="1"/>
  <c r="AZ17" i="35"/>
  <c r="AZ17" i="31" s="1"/>
  <c r="BO23" i="35"/>
  <c r="BO23" i="31" s="1"/>
  <c r="EI23" i="35"/>
  <c r="EI23" i="31" s="1"/>
  <c r="DS51" i="35"/>
  <c r="DS51" i="31" s="1"/>
  <c r="CD53" i="35"/>
  <c r="CD53" i="31" s="1"/>
  <c r="AY16" i="35"/>
  <c r="AY16" i="31" s="1"/>
  <c r="BN22" i="35"/>
  <c r="BN22" i="31" s="1"/>
  <c r="EH54" i="35"/>
  <c r="EH54" i="31" s="1"/>
  <c r="DR51" i="35"/>
  <c r="DR51" i="31" s="1"/>
  <c r="CC23" i="35"/>
  <c r="CC23" i="31" s="1"/>
  <c r="AX17" i="35"/>
  <c r="AX17" i="31" s="1"/>
  <c r="BC52" i="35"/>
  <c r="BC52" i="31" s="1"/>
  <c r="EC55" i="35"/>
  <c r="EC55" i="31" s="1"/>
  <c r="DM51" i="35"/>
  <c r="DM51" i="31" s="1"/>
  <c r="BR52" i="35"/>
  <c r="BR52" i="31" s="1"/>
  <c r="AM17" i="35"/>
  <c r="AM17" i="31" s="1"/>
  <c r="BI54" i="35"/>
  <c r="BI54" i="31" s="1"/>
  <c r="EF53" i="35"/>
  <c r="EF53" i="31" s="1"/>
  <c r="DP51" i="35"/>
  <c r="DP51" i="31" s="1"/>
  <c r="BX52" i="35"/>
  <c r="BX52" i="31" s="1"/>
  <c r="AS16" i="35"/>
  <c r="AS16" i="31" s="1"/>
  <c r="AQ52" i="35"/>
  <c r="AQ52" i="31" s="1"/>
  <c r="DW54" i="35"/>
  <c r="DW54" i="31" s="1"/>
  <c r="DG51" i="35"/>
  <c r="DG51" i="31" s="1"/>
  <c r="BF55" i="35"/>
  <c r="BF55" i="31" s="1"/>
  <c r="CL17" i="35"/>
  <c r="CL17" i="31" s="1"/>
  <c r="ET52" i="35"/>
  <c r="ET52" i="31" s="1"/>
  <c r="DN54" i="35"/>
  <c r="DN54" i="31" s="1"/>
  <c r="CX51" i="35"/>
  <c r="CX51" i="31" s="1"/>
  <c r="AN53" i="35"/>
  <c r="AN53" i="31" s="1"/>
  <c r="CA16" i="35"/>
  <c r="CA16" i="31" s="1"/>
  <c r="EO54" i="35"/>
  <c r="EO54" i="31" s="1"/>
  <c r="DI23" i="35"/>
  <c r="DI23" i="31" s="1"/>
  <c r="CP51" i="35"/>
  <c r="CP51" i="31" s="1"/>
  <c r="CG53" i="35"/>
  <c r="CG53" i="31" s="1"/>
  <c r="ER55" i="35"/>
  <c r="ER55" i="31" s="1"/>
  <c r="DL22" i="35"/>
  <c r="DL22" i="31" s="1"/>
  <c r="BQ23" i="35"/>
  <c r="BQ23" i="31" s="1"/>
  <c r="CF55" i="35"/>
  <c r="CF55" i="31" s="1"/>
  <c r="EQ52" i="35"/>
  <c r="EQ52" i="31" s="1"/>
  <c r="DK52" i="35"/>
  <c r="DK52" i="31" s="1"/>
  <c r="BP55" i="35"/>
  <c r="BP55" i="31" s="1"/>
  <c r="CE52" i="35"/>
  <c r="CE52" i="31" s="1"/>
  <c r="EP23" i="35"/>
  <c r="EP23" i="31" s="1"/>
  <c r="DJ23" i="35"/>
  <c r="DJ23" i="31" s="1"/>
  <c r="BL53" i="35"/>
  <c r="BL53" i="31" s="1"/>
  <c r="BT52" i="35"/>
  <c r="BT52" i="31" s="1"/>
  <c r="EK23" i="35"/>
  <c r="EK23" i="31" s="1"/>
  <c r="DE22" i="35"/>
  <c r="DE22" i="31" s="1"/>
  <c r="BD23" i="35"/>
  <c r="BD23" i="31" s="1"/>
  <c r="BD15" i="35"/>
  <c r="AU23" i="35"/>
  <c r="AU23" i="31" s="1"/>
  <c r="AU15" i="35"/>
  <c r="DX54" i="35"/>
  <c r="DX54" i="31" s="1"/>
  <c r="CO52" i="35"/>
  <c r="CO52" i="31" s="1"/>
  <c r="CM54" i="35"/>
  <c r="CM54" i="31" s="1"/>
  <c r="EU53" i="35"/>
  <c r="EU53" i="31" s="1"/>
  <c r="DO53" i="35"/>
  <c r="DO53" i="31" s="1"/>
  <c r="BW54" i="35"/>
  <c r="BW54" i="31" s="1"/>
  <c r="BU23" i="35"/>
  <c r="BU23" i="31" s="1"/>
  <c r="EL52" i="35"/>
  <c r="EL52" i="31" s="1"/>
  <c r="DF54" i="35"/>
  <c r="DF54" i="31" s="1"/>
  <c r="BE52" i="35"/>
  <c r="BE52" i="31" s="1"/>
  <c r="BE15" i="35"/>
  <c r="BM23" i="35"/>
  <c r="BM23" i="31" s="1"/>
  <c r="EG55" i="35"/>
  <c r="EG55" i="31" s="1"/>
  <c r="DA22" i="35"/>
  <c r="DA22" i="31" s="1"/>
  <c r="AT54" i="35"/>
  <c r="AT54" i="31" s="1"/>
  <c r="AT15" i="35"/>
  <c r="BO49" i="34" l="1"/>
  <c r="CA49" i="34"/>
  <c r="EO91" i="34"/>
  <c r="BY91" i="34"/>
  <c r="EU49" i="34"/>
  <c r="DD3" i="35"/>
  <c r="AI115" i="35"/>
  <c r="AK115" i="35"/>
  <c r="AJ115" i="35"/>
  <c r="CD49" i="34"/>
  <c r="AQ21" i="34"/>
  <c r="AM21" i="34"/>
  <c r="AT49" i="34"/>
  <c r="DN105" i="34"/>
  <c r="CV91" i="34"/>
  <c r="CL115" i="35"/>
  <c r="DB3" i="35"/>
  <c r="CD3" i="35"/>
  <c r="AK3" i="35"/>
  <c r="DI115" i="35"/>
  <c r="BE15" i="31"/>
  <c r="BE115" i="35"/>
  <c r="BE3" i="35"/>
  <c r="BD15" i="31"/>
  <c r="BD115" i="35"/>
  <c r="BD3" i="35"/>
  <c r="DF15" i="31"/>
  <c r="DF115" i="35"/>
  <c r="DF3" i="35"/>
  <c r="CM15" i="31"/>
  <c r="CM115" i="35"/>
  <c r="CM3" i="35"/>
  <c r="DE15" i="31"/>
  <c r="DE115" i="35"/>
  <c r="DE3" i="35"/>
  <c r="EX15" i="31"/>
  <c r="EX115" i="35"/>
  <c r="EX3" i="35"/>
  <c r="DT15" i="31"/>
  <c r="DT115" i="35"/>
  <c r="DT3" i="35"/>
  <c r="AO15" i="31"/>
  <c r="AO115" i="35"/>
  <c r="AO3" i="35"/>
  <c r="BC3" i="35"/>
  <c r="AX115" i="35"/>
  <c r="CW35" i="34"/>
  <c r="CW115" i="31"/>
  <c r="CW3" i="31"/>
  <c r="DQ15" i="31"/>
  <c r="DQ115" i="35"/>
  <c r="DQ3" i="35"/>
  <c r="CR15" i="31"/>
  <c r="CR3" i="35"/>
  <c r="CR115" i="35"/>
  <c r="DV15" i="31"/>
  <c r="DV115" i="35"/>
  <c r="DV3" i="35"/>
  <c r="CY15" i="31"/>
  <c r="CY115" i="35"/>
  <c r="CY3" i="35"/>
  <c r="BH15" i="31"/>
  <c r="BH115" i="35"/>
  <c r="BH3" i="35"/>
  <c r="DZ15" i="31"/>
  <c r="DZ115" i="35"/>
  <c r="DZ3" i="35"/>
  <c r="CU15" i="31"/>
  <c r="CU115" i="35"/>
  <c r="CU3" i="35"/>
  <c r="EB15" i="31"/>
  <c r="EB3" i="35"/>
  <c r="EB115" i="35"/>
  <c r="EK21" i="34"/>
  <c r="EF21" i="34"/>
  <c r="ED21" i="34"/>
  <c r="EC21" i="34"/>
  <c r="EB21" i="34"/>
  <c r="EA21" i="34"/>
  <c r="DX21" i="34"/>
  <c r="DW21" i="34"/>
  <c r="DG21" i="34"/>
  <c r="DD21" i="34"/>
  <c r="DB21" i="34"/>
  <c r="CS21" i="34"/>
  <c r="CR21" i="34"/>
  <c r="CL21" i="34"/>
  <c r="CK21" i="34"/>
  <c r="CE21" i="34"/>
  <c r="CD21" i="34"/>
  <c r="CB21" i="34"/>
  <c r="BV21" i="34"/>
  <c r="BS21" i="34"/>
  <c r="BL21" i="34"/>
  <c r="BF21" i="34"/>
  <c r="AJ21" i="34"/>
  <c r="EN105" i="34"/>
  <c r="DN106" i="34"/>
  <c r="DY77" i="34"/>
  <c r="AQ77" i="34"/>
  <c r="BQ63" i="34"/>
  <c r="BN49" i="34"/>
  <c r="DA77" i="34"/>
  <c r="EN63" i="34"/>
  <c r="CY49" i="34"/>
  <c r="AF91" i="31"/>
  <c r="AE91" i="31" s="1"/>
  <c r="AE91" i="35"/>
  <c r="BW77" i="34"/>
  <c r="EO77" i="34"/>
  <c r="EQ91" i="34"/>
  <c r="EI105" i="34"/>
  <c r="BV77" i="34"/>
  <c r="AH105" i="34"/>
  <c r="AH21" i="34"/>
  <c r="DM105" i="34"/>
  <c r="AI77" i="34"/>
  <c r="AL77" i="34"/>
  <c r="BV91" i="34"/>
  <c r="BB63" i="34"/>
  <c r="DF63" i="34"/>
  <c r="CX77" i="34"/>
  <c r="DL63" i="34"/>
  <c r="BK77" i="34"/>
  <c r="BP91" i="34"/>
  <c r="EL77" i="34"/>
  <c r="AT105" i="34"/>
  <c r="AJ77" i="34"/>
  <c r="DC105" i="34"/>
  <c r="EF105" i="34"/>
  <c r="BZ105" i="34"/>
  <c r="DT63" i="34"/>
  <c r="EC105" i="34"/>
  <c r="CG91" i="34"/>
  <c r="DV63" i="34"/>
  <c r="BB91" i="34"/>
  <c r="BR91" i="34"/>
  <c r="AF90" i="31"/>
  <c r="AE90" i="31" s="1"/>
  <c r="AE90" i="35"/>
  <c r="BF77" i="34"/>
  <c r="CT63" i="34"/>
  <c r="DF77" i="34"/>
  <c r="ET63" i="34"/>
  <c r="BA63" i="34"/>
  <c r="AN105" i="34"/>
  <c r="BC63" i="34"/>
  <c r="BT63" i="34"/>
  <c r="BE63" i="34"/>
  <c r="AF88" i="31"/>
  <c r="AE88" i="31" s="1"/>
  <c r="AE88" i="35"/>
  <c r="CJ105" i="34"/>
  <c r="BS77" i="34"/>
  <c r="CL105" i="34"/>
  <c r="AU63" i="34"/>
  <c r="DS63" i="34"/>
  <c r="AF63" i="31"/>
  <c r="AE63" i="31" s="1"/>
  <c r="AE63" i="35"/>
  <c r="EC63" i="34"/>
  <c r="DG105" i="34"/>
  <c r="EW91" i="34"/>
  <c r="CX49" i="34"/>
  <c r="DX91" i="34"/>
  <c r="BL63" i="34"/>
  <c r="AF87" i="31"/>
  <c r="AE87" i="31" s="1"/>
  <c r="AE87" i="35"/>
  <c r="BW49" i="34"/>
  <c r="AF79" i="31"/>
  <c r="AE79" i="31" s="1"/>
  <c r="AE79" i="35"/>
  <c r="AF27" i="31"/>
  <c r="AE27" i="31" s="1"/>
  <c r="AE27" i="35"/>
  <c r="AF103" i="31"/>
  <c r="AE103" i="31" s="1"/>
  <c r="AE103" i="35"/>
  <c r="BR63" i="34"/>
  <c r="DA63" i="34"/>
  <c r="BK105" i="34"/>
  <c r="AZ91" i="34"/>
  <c r="BX63" i="34"/>
  <c r="CN63" i="34"/>
  <c r="AR91" i="34"/>
  <c r="DD63" i="34"/>
  <c r="CZ49" i="34"/>
  <c r="AF84" i="31"/>
  <c r="AE84" i="31" s="1"/>
  <c r="AE84" i="35"/>
  <c r="DE77" i="34"/>
  <c r="EK63" i="34"/>
  <c r="AF25" i="31"/>
  <c r="AE25" i="31" s="1"/>
  <c r="AE25" i="35"/>
  <c r="AM49" i="34"/>
  <c r="AG77" i="34"/>
  <c r="BQ91" i="34"/>
  <c r="AF74" i="31"/>
  <c r="AE74" i="31" s="1"/>
  <c r="AE74" i="35"/>
  <c r="ET105" i="34"/>
  <c r="DQ91" i="34"/>
  <c r="AF42" i="31"/>
  <c r="AE42" i="31" s="1"/>
  <c r="AE42" i="35"/>
  <c r="BP63" i="34"/>
  <c r="CP77" i="34"/>
  <c r="AM77" i="34"/>
  <c r="CI77" i="34"/>
  <c r="AW63" i="34"/>
  <c r="DW91" i="34"/>
  <c r="BW105" i="34"/>
  <c r="AF24" i="31"/>
  <c r="AE24" i="35"/>
  <c r="DN91" i="34"/>
  <c r="AS49" i="34"/>
  <c r="DM63" i="34"/>
  <c r="AH77" i="34"/>
  <c r="DY91" i="34"/>
  <c r="CF91" i="34"/>
  <c r="CX91" i="34"/>
  <c r="BE49" i="34"/>
  <c r="AF37" i="31"/>
  <c r="AE37" i="31" s="1"/>
  <c r="AE37" i="35"/>
  <c r="AF21" i="31"/>
  <c r="AE21" i="31" s="1"/>
  <c r="AE21" i="35"/>
  <c r="AT63" i="34"/>
  <c r="DI91" i="34"/>
  <c r="CQ77" i="34"/>
  <c r="DL77" i="34"/>
  <c r="CZ91" i="34"/>
  <c r="EJ91" i="34"/>
  <c r="AK77" i="34"/>
  <c r="DV77" i="34"/>
  <c r="BY77" i="34"/>
  <c r="BC105" i="34"/>
  <c r="CA91" i="34"/>
  <c r="BA91" i="34"/>
  <c r="AF75" i="31"/>
  <c r="AE75" i="31" s="1"/>
  <c r="AE75" i="35"/>
  <c r="CE77" i="34"/>
  <c r="BO91" i="34"/>
  <c r="EO105" i="34"/>
  <c r="EA63" i="34"/>
  <c r="DY49" i="34"/>
  <c r="BY105" i="34"/>
  <c r="BY63" i="34"/>
  <c r="BO63" i="34"/>
  <c r="EV105" i="34"/>
  <c r="DQ49" i="34"/>
  <c r="EM105" i="34"/>
  <c r="EX63" i="34"/>
  <c r="AQ91" i="34"/>
  <c r="AH63" i="34"/>
  <c r="CI105" i="34"/>
  <c r="EG49" i="34"/>
  <c r="BH63" i="34"/>
  <c r="AU105" i="34"/>
  <c r="DZ105" i="34"/>
  <c r="CK49" i="34"/>
  <c r="BN91" i="34"/>
  <c r="AF93" i="31"/>
  <c r="AE93" i="31" s="1"/>
  <c r="AE93" i="35"/>
  <c r="EQ63" i="34"/>
  <c r="CH77" i="34"/>
  <c r="EG63" i="34"/>
  <c r="AX91" i="34"/>
  <c r="AK91" i="34"/>
  <c r="CL77" i="34"/>
  <c r="DL105" i="34"/>
  <c r="AF31" i="31"/>
  <c r="AE31" i="35"/>
  <c r="AX77" i="34"/>
  <c r="AF50" i="31"/>
  <c r="AE50" i="31" s="1"/>
  <c r="AE50" i="35"/>
  <c r="AF105" i="31"/>
  <c r="AE105" i="31" s="1"/>
  <c r="AE105" i="35"/>
  <c r="BU105" i="34"/>
  <c r="AO91" i="34"/>
  <c r="DJ63" i="34"/>
  <c r="CW105" i="34"/>
  <c r="CL49" i="34"/>
  <c r="AF77" i="31"/>
  <c r="AE77" i="31" s="1"/>
  <c r="AE77" i="35"/>
  <c r="DY105" i="34"/>
  <c r="BG49" i="34"/>
  <c r="CQ63" i="34"/>
  <c r="AE53" i="35"/>
  <c r="BI35" i="34"/>
  <c r="BI115" i="31"/>
  <c r="BI3" i="31"/>
  <c r="BK3" i="35"/>
  <c r="BV35" i="34"/>
  <c r="BV115" i="31"/>
  <c r="BV3" i="31"/>
  <c r="EH3" i="35"/>
  <c r="AF55" i="31"/>
  <c r="AE55" i="31" s="1"/>
  <c r="AE55" i="35"/>
  <c r="AQ115" i="35"/>
  <c r="AS35" i="34"/>
  <c r="AS115" i="31"/>
  <c r="AS3" i="31"/>
  <c r="EO115" i="35"/>
  <c r="CA3" i="35"/>
  <c r="CZ35" i="34"/>
  <c r="CZ115" i="31"/>
  <c r="CZ3" i="31"/>
  <c r="BN3" i="35"/>
  <c r="DC115" i="35"/>
  <c r="EI115" i="35"/>
  <c r="EJ3" i="35"/>
  <c r="BS115" i="35"/>
  <c r="BF15" i="31"/>
  <c r="BF115" i="35"/>
  <c r="BF3" i="35"/>
  <c r="AI35" i="34"/>
  <c r="AI115" i="31"/>
  <c r="AI3" i="31"/>
  <c r="DN115" i="35"/>
  <c r="BU15" i="31"/>
  <c r="BU115" i="35"/>
  <c r="BU3" i="35"/>
  <c r="DX15" i="31"/>
  <c r="DX3" i="35"/>
  <c r="DX115" i="35"/>
  <c r="DJ15" i="31"/>
  <c r="DJ115" i="35"/>
  <c r="DJ3" i="35"/>
  <c r="CE15" i="31"/>
  <c r="CE3" i="35"/>
  <c r="CE115" i="35"/>
  <c r="AR15" i="31"/>
  <c r="AR115" i="35"/>
  <c r="AR3" i="35"/>
  <c r="AF15" i="31"/>
  <c r="AE15" i="35"/>
  <c r="AF3" i="35"/>
  <c r="AF115" i="35"/>
  <c r="AY35" i="34"/>
  <c r="AY115" i="31"/>
  <c r="AY3" i="31"/>
  <c r="AK35" i="34"/>
  <c r="AK115" i="31"/>
  <c r="AK3" i="31"/>
  <c r="DI3" i="35"/>
  <c r="DN35" i="34"/>
  <c r="DN3" i="31"/>
  <c r="DN115" i="31"/>
  <c r="DA15" i="31"/>
  <c r="DA115" i="35"/>
  <c r="DA3" i="35"/>
  <c r="BM15" i="31"/>
  <c r="BM115" i="35"/>
  <c r="BM3" i="35"/>
  <c r="EQ15" i="31"/>
  <c r="EQ3" i="35"/>
  <c r="EQ115" i="35"/>
  <c r="ER15" i="31"/>
  <c r="ER115" i="35"/>
  <c r="ER3" i="35"/>
  <c r="DY15" i="31"/>
  <c r="DY115" i="35"/>
  <c r="DY3" i="35"/>
  <c r="CX15" i="31"/>
  <c r="CX115" i="35"/>
  <c r="CX3" i="35"/>
  <c r="EM15" i="31"/>
  <c r="EM3" i="35"/>
  <c r="EM115" i="35"/>
  <c r="BX15" i="31"/>
  <c r="BX115" i="35"/>
  <c r="BX3" i="35"/>
  <c r="EV15" i="31"/>
  <c r="EV115" i="35"/>
  <c r="EV3" i="35"/>
  <c r="BR15" i="31"/>
  <c r="BR115" i="35"/>
  <c r="BR3" i="35"/>
  <c r="ES15" i="31"/>
  <c r="ES115" i="35"/>
  <c r="ES3" i="35"/>
  <c r="CC15" i="31"/>
  <c r="CC3" i="35"/>
  <c r="CC115" i="35"/>
  <c r="DS15" i="31"/>
  <c r="DS115" i="35"/>
  <c r="DS3" i="35"/>
  <c r="BJ15" i="31"/>
  <c r="BJ115" i="35"/>
  <c r="BJ3" i="35"/>
  <c r="AH15" i="31"/>
  <c r="AH115" i="35"/>
  <c r="AH3" i="35"/>
  <c r="BA15" i="31"/>
  <c r="BA115" i="35"/>
  <c r="BA3" i="35"/>
  <c r="ET3" i="35"/>
  <c r="BC115" i="35"/>
  <c r="AX35" i="34"/>
  <c r="AX115" i="31"/>
  <c r="AX3" i="31"/>
  <c r="AZ3" i="35"/>
  <c r="D192" i="33"/>
  <c r="EZ201" i="33" s="1"/>
  <c r="D190" i="33" s="1"/>
  <c r="AE192" i="33"/>
  <c r="EC3" i="35"/>
  <c r="DB115" i="35"/>
  <c r="EN15" i="31"/>
  <c r="EN115" i="35"/>
  <c r="EN3" i="35"/>
  <c r="CI15" i="31"/>
  <c r="CI115" i="35"/>
  <c r="CI3" i="35"/>
  <c r="EV21" i="34"/>
  <c r="EU21" i="34"/>
  <c r="EQ21" i="34"/>
  <c r="EP21" i="34"/>
  <c r="EJ21" i="34"/>
  <c r="EH21" i="34"/>
  <c r="EE21" i="34"/>
  <c r="DY21" i="34"/>
  <c r="DU21" i="34"/>
  <c r="DS21" i="34"/>
  <c r="DQ21" i="34"/>
  <c r="DP21" i="34"/>
  <c r="DO21" i="34"/>
  <c r="DN21" i="34"/>
  <c r="DA21" i="34"/>
  <c r="CZ21" i="34"/>
  <c r="CY21" i="34"/>
  <c r="CW21" i="34"/>
  <c r="CM21" i="34"/>
  <c r="CI21" i="34"/>
  <c r="CG21" i="34"/>
  <c r="CA21" i="34"/>
  <c r="BZ21" i="34"/>
  <c r="BX21" i="34"/>
  <c r="BO21" i="34"/>
  <c r="BN21" i="34"/>
  <c r="BI21" i="34"/>
  <c r="BH21" i="34"/>
  <c r="BG21" i="34"/>
  <c r="AZ21" i="34"/>
  <c r="CS49" i="34"/>
  <c r="AX21" i="34"/>
  <c r="AW21" i="34"/>
  <c r="CM49" i="34"/>
  <c r="AT21" i="34"/>
  <c r="CG49" i="34"/>
  <c r="AS21" i="34"/>
  <c r="BL49" i="34"/>
  <c r="AL21" i="34"/>
  <c r="AF43" i="31"/>
  <c r="AE43" i="31" s="1"/>
  <c r="AE43" i="35"/>
  <c r="EW105" i="34"/>
  <c r="EA105" i="34"/>
  <c r="DE91" i="34"/>
  <c r="AF68" i="31"/>
  <c r="AE68" i="31" s="1"/>
  <c r="AE68" i="35"/>
  <c r="AF86" i="31"/>
  <c r="AE86" i="31" s="1"/>
  <c r="AE86" i="35"/>
  <c r="BD77" i="34"/>
  <c r="AZ77" i="34"/>
  <c r="DY63" i="34"/>
  <c r="BJ77" i="34"/>
  <c r="AM63" i="34"/>
  <c r="ER49" i="34"/>
  <c r="CO105" i="34"/>
  <c r="CM63" i="34"/>
  <c r="DD105" i="34"/>
  <c r="DF105" i="34"/>
  <c r="CY63" i="34"/>
  <c r="CA77" i="34"/>
  <c r="CS77" i="34"/>
  <c r="CK63" i="34"/>
  <c r="CO91" i="34"/>
  <c r="BD91" i="34"/>
  <c r="EP77" i="34"/>
  <c r="EI63" i="34"/>
  <c r="AF65" i="31"/>
  <c r="AE65" i="31" s="1"/>
  <c r="AE65" i="35"/>
  <c r="DA105" i="34"/>
  <c r="CN77" i="34"/>
  <c r="EE91" i="34"/>
  <c r="AH91" i="34"/>
  <c r="CS105" i="34"/>
  <c r="ED105" i="34"/>
  <c r="DZ77" i="34"/>
  <c r="AF70" i="31"/>
  <c r="AE70" i="31" s="1"/>
  <c r="AE70" i="35"/>
  <c r="AZ105" i="34"/>
  <c r="EK105" i="34"/>
  <c r="EG77" i="34"/>
  <c r="DT105" i="34"/>
  <c r="AF29" i="31"/>
  <c r="AE29" i="31" s="1"/>
  <c r="AE29" i="35"/>
  <c r="AF100" i="31"/>
  <c r="AE100" i="31" s="1"/>
  <c r="AE100" i="35"/>
  <c r="AU77" i="34"/>
  <c r="BK91" i="34"/>
  <c r="CG77" i="34"/>
  <c r="BD105" i="34"/>
  <c r="BH77" i="34"/>
  <c r="DJ91" i="34"/>
  <c r="DQ77" i="34"/>
  <c r="AF81" i="31"/>
  <c r="AE81" i="31" s="1"/>
  <c r="AE81" i="35"/>
  <c r="AF110" i="31"/>
  <c r="AE110" i="31" s="1"/>
  <c r="AE110" i="35"/>
  <c r="AX105" i="34"/>
  <c r="AL49" i="34"/>
  <c r="EW63" i="34"/>
  <c r="CT105" i="34"/>
  <c r="CX63" i="34"/>
  <c r="AF67" i="31"/>
  <c r="AE67" i="31" s="1"/>
  <c r="AE67" i="35"/>
  <c r="BF91" i="34"/>
  <c r="EV77" i="34"/>
  <c r="BT77" i="34"/>
  <c r="EB77" i="34"/>
  <c r="BS63" i="34"/>
  <c r="DP77" i="34"/>
  <c r="AF46" i="31"/>
  <c r="AE46" i="31" s="1"/>
  <c r="AE46" i="35"/>
  <c r="ET77" i="34"/>
  <c r="DU77" i="34"/>
  <c r="BL105" i="34"/>
  <c r="BM91" i="34"/>
  <c r="EP91" i="34"/>
  <c r="AF39" i="31"/>
  <c r="AE39" i="31" s="1"/>
  <c r="AE39" i="35"/>
  <c r="DS91" i="34"/>
  <c r="AI91" i="34"/>
  <c r="DH49" i="34"/>
  <c r="AF89" i="31"/>
  <c r="AE89" i="31" s="1"/>
  <c r="AE89" i="35"/>
  <c r="AS77" i="34"/>
  <c r="CC91" i="34"/>
  <c r="CG63" i="34"/>
  <c r="AF56" i="31"/>
  <c r="AE56" i="35"/>
  <c r="ED91" i="34"/>
  <c r="BU77" i="34"/>
  <c r="EX105" i="34"/>
  <c r="AW77" i="34"/>
  <c r="CW63" i="34"/>
  <c r="DD91" i="34"/>
  <c r="BT91" i="34"/>
  <c r="DI105" i="34"/>
  <c r="EE63" i="34"/>
  <c r="BR105" i="34"/>
  <c r="EA91" i="34"/>
  <c r="EV63" i="34"/>
  <c r="EN91" i="34"/>
  <c r="DJ77" i="34"/>
  <c r="AF72" i="31"/>
  <c r="AE72" i="31" s="1"/>
  <c r="AE72" i="35"/>
  <c r="CV77" i="34"/>
  <c r="BM63" i="34"/>
  <c r="CP63" i="34"/>
  <c r="BH91" i="34"/>
  <c r="EL63" i="34"/>
  <c r="ES91" i="34"/>
  <c r="CU63" i="34"/>
  <c r="CR91" i="34"/>
  <c r="BD49" i="34"/>
  <c r="CT91" i="34"/>
  <c r="CY77" i="34"/>
  <c r="CM105" i="34"/>
  <c r="AN63" i="34"/>
  <c r="AF102" i="31"/>
  <c r="AE102" i="31" s="1"/>
  <c r="AE102" i="35"/>
  <c r="EL91" i="34"/>
  <c r="DJ105" i="34"/>
  <c r="BM105" i="34"/>
  <c r="AG63" i="34"/>
  <c r="BZ91" i="34"/>
  <c r="CU91" i="34"/>
  <c r="AF57" i="31"/>
  <c r="AE57" i="31" s="1"/>
  <c r="AE57" i="35"/>
  <c r="CB105" i="34"/>
  <c r="CO63" i="34"/>
  <c r="AF34" i="31"/>
  <c r="AE34" i="31" s="1"/>
  <c r="AE34" i="35"/>
  <c r="DB77" i="34"/>
  <c r="AF30" i="31"/>
  <c r="AE30" i="31" s="1"/>
  <c r="AE30" i="35"/>
  <c r="CJ77" i="34"/>
  <c r="DX105" i="34"/>
  <c r="DU91" i="34"/>
  <c r="DN77" i="34"/>
  <c r="CE105" i="34"/>
  <c r="CC105" i="34"/>
  <c r="CL91" i="34"/>
  <c r="DW105" i="34"/>
  <c r="EW49" i="34"/>
  <c r="CF49" i="34"/>
  <c r="BX77" i="34"/>
  <c r="AF107" i="31"/>
  <c r="AE107" i="31" s="1"/>
  <c r="AE107" i="35"/>
  <c r="BB77" i="34"/>
  <c r="EB63" i="34"/>
  <c r="CN105" i="34"/>
  <c r="AP49" i="34"/>
  <c r="AF28" i="31"/>
  <c r="AE28" i="31" s="1"/>
  <c r="AE28" i="35"/>
  <c r="AF92" i="31"/>
  <c r="AE92" i="31" s="1"/>
  <c r="AE92" i="35"/>
  <c r="AK105" i="34"/>
  <c r="BW63" i="34"/>
  <c r="BQ105" i="34"/>
  <c r="DK91" i="34"/>
  <c r="BA49" i="34"/>
  <c r="DL91" i="34"/>
  <c r="AF71" i="31"/>
  <c r="AE71" i="31" s="1"/>
  <c r="AE71" i="35"/>
  <c r="ER77" i="34"/>
  <c r="CR63" i="34"/>
  <c r="CE49" i="34"/>
  <c r="CH63" i="34"/>
  <c r="DP105" i="34"/>
  <c r="AF113" i="31"/>
  <c r="AE113" i="31" s="1"/>
  <c r="AE113" i="35"/>
  <c r="AE53" i="31"/>
  <c r="BK35" i="34"/>
  <c r="BK115" i="31"/>
  <c r="BK3" i="31"/>
  <c r="DW115" i="35"/>
  <c r="EH115" i="35"/>
  <c r="AQ35" i="34"/>
  <c r="AQ3" i="31"/>
  <c r="AQ115" i="31"/>
  <c r="AM3" i="35"/>
  <c r="EO3" i="35"/>
  <c r="CA35" i="34"/>
  <c r="CA115" i="31"/>
  <c r="CA3" i="31"/>
  <c r="EF3" i="35"/>
  <c r="BN115" i="35"/>
  <c r="DC35" i="34"/>
  <c r="DC3" i="31"/>
  <c r="DC115" i="31"/>
  <c r="BO3" i="35"/>
  <c r="EJ115" i="35"/>
  <c r="BS35" i="34"/>
  <c r="BS3" i="31"/>
  <c r="BS115" i="31"/>
  <c r="AV15" i="31"/>
  <c r="AV115" i="35"/>
  <c r="AV3" i="35"/>
  <c r="CL35" i="34"/>
  <c r="CL3" i="31"/>
  <c r="CL115" i="31"/>
  <c r="DO15" i="31"/>
  <c r="DO115" i="35"/>
  <c r="DO3" i="35"/>
  <c r="BT15" i="31"/>
  <c r="BT115" i="35"/>
  <c r="BT3" i="35"/>
  <c r="CT15" i="31"/>
  <c r="CT115" i="35"/>
  <c r="CT3" i="35"/>
  <c r="AJ3" i="35"/>
  <c r="CN3" i="35"/>
  <c r="DD115" i="35"/>
  <c r="BQ15" i="31"/>
  <c r="BQ115" i="35"/>
  <c r="BQ3" i="35"/>
  <c r="AT15" i="31"/>
  <c r="AT115" i="35"/>
  <c r="AT3" i="35"/>
  <c r="AU15" i="31"/>
  <c r="AU3" i="35"/>
  <c r="AU115" i="35"/>
  <c r="AN15" i="31"/>
  <c r="AN115" i="35"/>
  <c r="AN3" i="35"/>
  <c r="BG15" i="31"/>
  <c r="BG115" i="35"/>
  <c r="BG3" i="35"/>
  <c r="AI3" i="35"/>
  <c r="CD115" i="35"/>
  <c r="AJ35" i="34"/>
  <c r="AJ115" i="31"/>
  <c r="AJ3" i="31"/>
  <c r="AE22" i="35"/>
  <c r="DI35" i="34"/>
  <c r="DI115" i="31"/>
  <c r="DI3" i="31"/>
  <c r="CL3" i="35"/>
  <c r="CN115" i="35"/>
  <c r="DD35" i="34"/>
  <c r="DD115" i="31"/>
  <c r="DD3" i="31"/>
  <c r="EL15" i="31"/>
  <c r="EL115" i="35"/>
  <c r="EL3" i="35"/>
  <c r="BW15" i="31"/>
  <c r="BW115" i="35"/>
  <c r="BW3" i="35"/>
  <c r="EU115" i="35"/>
  <c r="EU15" i="31"/>
  <c r="EU3" i="35"/>
  <c r="CO15" i="31"/>
  <c r="CO115" i="35"/>
  <c r="CO3" i="35"/>
  <c r="EK15" i="31"/>
  <c r="EK115" i="35"/>
  <c r="EK3" i="35"/>
  <c r="BL15" i="31"/>
  <c r="BL3" i="35"/>
  <c r="BL115" i="35"/>
  <c r="EP15" i="31"/>
  <c r="EP115" i="35"/>
  <c r="EP3" i="35"/>
  <c r="CS15" i="31"/>
  <c r="CS115" i="35"/>
  <c r="CS3" i="35"/>
  <c r="CH15" i="31"/>
  <c r="CH115" i="35"/>
  <c r="CH3" i="35"/>
  <c r="AP15" i="31"/>
  <c r="AP115" i="35"/>
  <c r="AP3" i="35"/>
  <c r="AG15" i="31"/>
  <c r="AG115" i="35"/>
  <c r="AG3" i="35"/>
  <c r="ET115" i="35"/>
  <c r="BC35" i="34"/>
  <c r="BC115" i="31"/>
  <c r="BC3" i="31"/>
  <c r="AY115" i="35"/>
  <c r="AZ115" i="35"/>
  <c r="CW3" i="35"/>
  <c r="EC115" i="35"/>
  <c r="DB35" i="34"/>
  <c r="DB115" i="31"/>
  <c r="DB3" i="31"/>
  <c r="BP15" i="31"/>
  <c r="BP3" i="35"/>
  <c r="BP115" i="35"/>
  <c r="CB15" i="31"/>
  <c r="CB115" i="35"/>
  <c r="CB3" i="35"/>
  <c r="EW15" i="31"/>
  <c r="EW115" i="35"/>
  <c r="EW3" i="35"/>
  <c r="CJ15" i="31"/>
  <c r="CJ115" i="35"/>
  <c r="CJ3" i="35"/>
  <c r="EE15" i="31"/>
  <c r="EE115" i="35"/>
  <c r="EE3" i="35"/>
  <c r="EA15" i="31"/>
  <c r="EA115" i="35"/>
  <c r="EA3" i="35"/>
  <c r="CV15" i="31"/>
  <c r="CV3" i="35"/>
  <c r="CV115" i="35"/>
  <c r="EW21" i="34"/>
  <c r="ES21" i="34"/>
  <c r="EN21" i="34"/>
  <c r="EL21" i="34"/>
  <c r="EI21" i="34"/>
  <c r="EG21" i="34"/>
  <c r="DZ21" i="34"/>
  <c r="DL21" i="34"/>
  <c r="DF21" i="34"/>
  <c r="CU21" i="34"/>
  <c r="CP21" i="34"/>
  <c r="CH21" i="34"/>
  <c r="CF21" i="34"/>
  <c r="BY21" i="34"/>
  <c r="BR21" i="34"/>
  <c r="BP21" i="34"/>
  <c r="BB21" i="34"/>
  <c r="AY21" i="34"/>
  <c r="AV21" i="34"/>
  <c r="CJ49" i="34"/>
  <c r="AU21" i="34"/>
  <c r="AR21" i="34"/>
  <c r="BX49" i="34"/>
  <c r="AN21" i="34"/>
  <c r="AK21" i="34"/>
  <c r="BC49" i="34"/>
  <c r="AW49" i="34"/>
  <c r="AZ49" i="34"/>
  <c r="AF96" i="31"/>
  <c r="AE96" i="31" s="1"/>
  <c r="AE96" i="35"/>
  <c r="AF20" i="31"/>
  <c r="AE20" i="31" s="1"/>
  <c r="AE20" i="35"/>
  <c r="AF106" i="31"/>
  <c r="AE106" i="31" s="1"/>
  <c r="AE106" i="35"/>
  <c r="AI63" i="34"/>
  <c r="AJ105" i="34"/>
  <c r="BR77" i="34"/>
  <c r="AF64" i="31"/>
  <c r="AE64" i="31" s="1"/>
  <c r="AE64" i="35"/>
  <c r="AV77" i="34"/>
  <c r="DA91" i="34"/>
  <c r="CX105" i="34"/>
  <c r="DD49" i="34"/>
  <c r="AY77" i="34"/>
  <c r="BQ77" i="34"/>
  <c r="AU49" i="34"/>
  <c r="AF36" i="31"/>
  <c r="AE36" i="35"/>
  <c r="EJ49" i="34"/>
  <c r="BM77" i="34"/>
  <c r="DS77" i="34"/>
  <c r="DG63" i="34"/>
  <c r="AM91" i="34"/>
  <c r="AF97" i="31"/>
  <c r="AE97" i="31" s="1"/>
  <c r="AE97" i="35"/>
  <c r="AV63" i="34"/>
  <c r="BI105" i="34"/>
  <c r="AF62" i="31"/>
  <c r="AE62" i="31" s="1"/>
  <c r="AE62" i="35"/>
  <c r="AV105" i="34"/>
  <c r="CC63" i="34"/>
  <c r="AF80" i="31"/>
  <c r="AE80" i="31" s="1"/>
  <c r="AE80" i="35"/>
  <c r="DT91" i="34"/>
  <c r="AF49" i="31"/>
  <c r="AE49" i="31" s="1"/>
  <c r="AE49" i="35"/>
  <c r="EG105" i="34"/>
  <c r="EM91" i="34"/>
  <c r="BD63" i="34"/>
  <c r="AS105" i="34"/>
  <c r="BP105" i="34"/>
  <c r="EB105" i="34"/>
  <c r="DO105" i="34"/>
  <c r="AO63" i="34"/>
  <c r="CQ91" i="34"/>
  <c r="AR63" i="34"/>
  <c r="EX77" i="34"/>
  <c r="CA63" i="34"/>
  <c r="DR105" i="34"/>
  <c r="BN77" i="34"/>
  <c r="CO77" i="34"/>
  <c r="AF44" i="31"/>
  <c r="AE44" i="31" s="1"/>
  <c r="AE44" i="35"/>
  <c r="BP77" i="34"/>
  <c r="AF85" i="31"/>
  <c r="AE85" i="31" s="1"/>
  <c r="AE85" i="35"/>
  <c r="ER105" i="34"/>
  <c r="AQ105" i="34"/>
  <c r="BW91" i="34"/>
  <c r="CK105" i="34"/>
  <c r="AF104" i="31"/>
  <c r="AE104" i="31" s="1"/>
  <c r="AE104" i="35"/>
  <c r="DC77" i="34"/>
  <c r="EP49" i="34"/>
  <c r="CL63" i="34"/>
  <c r="DE105" i="34"/>
  <c r="AP91" i="34"/>
  <c r="CR105" i="34"/>
  <c r="DU63" i="34"/>
  <c r="BO77" i="34"/>
  <c r="EW77" i="34"/>
  <c r="DC91" i="34"/>
  <c r="DK77" i="34"/>
  <c r="AF83" i="31"/>
  <c r="AE83" i="31" s="1"/>
  <c r="AE83" i="35"/>
  <c r="AK63" i="34"/>
  <c r="DD77" i="34"/>
  <c r="BI91" i="34"/>
  <c r="CV49" i="34"/>
  <c r="BT49" i="34"/>
  <c r="EM77" i="34"/>
  <c r="DH77" i="34"/>
  <c r="AZ63" i="34"/>
  <c r="BA105" i="34"/>
  <c r="CW91" i="34"/>
  <c r="CC77" i="34"/>
  <c r="CG105" i="34"/>
  <c r="CR49" i="34"/>
  <c r="EH91" i="34"/>
  <c r="AL63" i="34"/>
  <c r="DQ105" i="34"/>
  <c r="DC63" i="34"/>
  <c r="AF59" i="31"/>
  <c r="AE59" i="31" s="1"/>
  <c r="AE59" i="35"/>
  <c r="CK77" i="34"/>
  <c r="CD77" i="34"/>
  <c r="DX63" i="34"/>
  <c r="BC77" i="34"/>
  <c r="AM105" i="34"/>
  <c r="CE91" i="34"/>
  <c r="DH91" i="34"/>
  <c r="EL105" i="34"/>
  <c r="AG49" i="34"/>
  <c r="DB105" i="34"/>
  <c r="CZ105" i="34"/>
  <c r="EK91" i="34"/>
  <c r="AY63" i="34"/>
  <c r="AF98" i="31"/>
  <c r="AE98" i="31" s="1"/>
  <c r="AE98" i="35"/>
  <c r="AF78" i="31"/>
  <c r="AE78" i="31" s="1"/>
  <c r="AE78" i="35"/>
  <c r="DR77" i="34"/>
  <c r="DK105" i="34"/>
  <c r="CU105" i="34"/>
  <c r="DB91" i="34"/>
  <c r="AR49" i="34"/>
  <c r="DG49" i="34"/>
  <c r="AF76" i="31"/>
  <c r="AE76" i="31" s="1"/>
  <c r="AE76" i="35"/>
  <c r="BK63" i="34"/>
  <c r="CJ91" i="34"/>
  <c r="AF18" i="31"/>
  <c r="AE18" i="35"/>
  <c r="BJ91" i="34"/>
  <c r="EU77" i="34"/>
  <c r="BF105" i="34"/>
  <c r="CS91" i="34"/>
  <c r="EF63" i="34"/>
  <c r="EC49" i="34"/>
  <c r="ES105" i="34"/>
  <c r="EH105" i="34"/>
  <c r="DB63" i="34"/>
  <c r="AP105" i="34"/>
  <c r="DX49" i="34"/>
  <c r="DM77" i="34"/>
  <c r="AF111" i="31"/>
  <c r="AE111" i="31" s="1"/>
  <c r="H5" i="13" s="1"/>
  <c r="H4" i="13" s="1"/>
  <c r="AE111" i="35"/>
  <c r="AF109" i="31"/>
  <c r="AE109" i="31" s="1"/>
  <c r="AE109" i="35"/>
  <c r="AR77" i="34"/>
  <c r="CI49" i="34"/>
  <c r="BS105" i="34"/>
  <c r="DL49" i="34"/>
  <c r="BZ77" i="34"/>
  <c r="BG91" i="34"/>
  <c r="AF40" i="31"/>
  <c r="AE40" i="31" s="1"/>
  <c r="AE40" i="35"/>
  <c r="AF47" i="31"/>
  <c r="AE47" i="31" s="1"/>
  <c r="AE47" i="35"/>
  <c r="AL105" i="34"/>
  <c r="DW49" i="34"/>
  <c r="DR91" i="34"/>
  <c r="DI77" i="34"/>
  <c r="CH105" i="34"/>
  <c r="AN91" i="34"/>
  <c r="CT77" i="34"/>
  <c r="BH49" i="34"/>
  <c r="EI77" i="34"/>
  <c r="AH49" i="34"/>
  <c r="BI63" i="34"/>
  <c r="EN77" i="34"/>
  <c r="AK49" i="34"/>
  <c r="CY105" i="34"/>
  <c r="EK49" i="34"/>
  <c r="EI91" i="34"/>
  <c r="AE17" i="35"/>
  <c r="BI3" i="35"/>
  <c r="EZ16" i="36"/>
  <c r="E129" i="29"/>
  <c r="F129" i="29" s="1"/>
  <c r="BV3" i="35"/>
  <c r="DW3" i="35"/>
  <c r="EH35" i="34"/>
  <c r="EH115" i="31"/>
  <c r="EH3" i="31"/>
  <c r="AS3" i="35"/>
  <c r="AM115" i="35"/>
  <c r="EO35" i="34"/>
  <c r="EO115" i="31"/>
  <c r="EO3" i="31"/>
  <c r="CZ3" i="35"/>
  <c r="EF115" i="35"/>
  <c r="BN35" i="34"/>
  <c r="BN115" i="31"/>
  <c r="BN3" i="31"/>
  <c r="EI3" i="35"/>
  <c r="BO115" i="35"/>
  <c r="EJ35" i="34"/>
  <c r="EJ115" i="31"/>
  <c r="EJ3" i="31"/>
  <c r="AE23" i="35"/>
  <c r="CD35" i="34"/>
  <c r="CD115" i="31"/>
  <c r="CD3" i="31"/>
  <c r="AE22" i="31"/>
  <c r="DN3" i="35"/>
  <c r="CN35" i="34"/>
  <c r="CN115" i="31"/>
  <c r="CN3" i="31"/>
  <c r="AF54" i="31"/>
  <c r="AE54" i="31" s="1"/>
  <c r="AE54" i="35"/>
  <c r="EG15" i="31"/>
  <c r="EG115" i="35"/>
  <c r="EG3" i="35"/>
  <c r="DK15" i="31"/>
  <c r="DK3" i="35"/>
  <c r="DK115" i="35"/>
  <c r="CF15" i="31"/>
  <c r="CF115" i="35"/>
  <c r="CF3" i="35"/>
  <c r="DL15" i="31"/>
  <c r="DL115" i="35"/>
  <c r="DL3" i="35"/>
  <c r="CG15" i="31"/>
  <c r="CG115" i="35"/>
  <c r="CG3" i="35"/>
  <c r="AF51" i="31"/>
  <c r="AE51" i="31" s="1"/>
  <c r="AE51" i="35"/>
  <c r="CP15" i="31"/>
  <c r="CP115" i="35"/>
  <c r="CP3" i="35"/>
  <c r="ED15" i="31"/>
  <c r="ED115" i="35"/>
  <c r="ED3" i="35"/>
  <c r="DG15" i="31"/>
  <c r="DG3" i="35"/>
  <c r="DG115" i="35"/>
  <c r="BY15" i="31"/>
  <c r="BY115" i="35"/>
  <c r="BY3" i="35"/>
  <c r="DP15" i="31"/>
  <c r="DP115" i="35"/>
  <c r="DP3" i="35"/>
  <c r="CQ15" i="31"/>
  <c r="CQ3" i="35"/>
  <c r="CQ115" i="35"/>
  <c r="DM15" i="31"/>
  <c r="DM115" i="35"/>
  <c r="DM3" i="35"/>
  <c r="CK15" i="31"/>
  <c r="CK115" i="35"/>
  <c r="CK3" i="35"/>
  <c r="DR15" i="31"/>
  <c r="DR115" i="35"/>
  <c r="DR3" i="35"/>
  <c r="AF52" i="31"/>
  <c r="AE52" i="31" s="1"/>
  <c r="J5" i="13" s="1"/>
  <c r="J4" i="13" s="1"/>
  <c r="AE52" i="35"/>
  <c r="AW15" i="31"/>
  <c r="AW3" i="35"/>
  <c r="AW115" i="35"/>
  <c r="AL15" i="31"/>
  <c r="AL115" i="35"/>
  <c r="AL3" i="35"/>
  <c r="BB15" i="31"/>
  <c r="BB115" i="35"/>
  <c r="BB3" i="35"/>
  <c r="ET35" i="34"/>
  <c r="ET3" i="31"/>
  <c r="ET115" i="31"/>
  <c r="AX3" i="35"/>
  <c r="AY3" i="35"/>
  <c r="AZ35" i="34"/>
  <c r="AZ115" i="31"/>
  <c r="AZ3" i="31"/>
  <c r="CW115" i="35"/>
  <c r="EC35" i="34"/>
  <c r="EC115" i="31"/>
  <c r="EC3" i="31"/>
  <c r="DH15" i="31"/>
  <c r="DH115" i="35"/>
  <c r="DH3" i="35"/>
  <c r="BZ15" i="31"/>
  <c r="BZ115" i="35"/>
  <c r="BZ3" i="35"/>
  <c r="DU15" i="31"/>
  <c r="DU115" i="35"/>
  <c r="DU3" i="35"/>
  <c r="EX21" i="34"/>
  <c r="ET21" i="34"/>
  <c r="ER21" i="34"/>
  <c r="EO21" i="34"/>
  <c r="EM21" i="34"/>
  <c r="DV21" i="34"/>
  <c r="DT21" i="34"/>
  <c r="DR21" i="34"/>
  <c r="DM21" i="34"/>
  <c r="DK21" i="34"/>
  <c r="DJ21" i="34"/>
  <c r="DI21" i="34"/>
  <c r="DH21" i="34"/>
  <c r="DE21" i="34"/>
  <c r="DC21" i="34"/>
  <c r="CX21" i="34"/>
  <c r="CV21" i="34"/>
  <c r="CT21" i="34"/>
  <c r="CQ21" i="34"/>
  <c r="CO21" i="34"/>
  <c r="CN21" i="34"/>
  <c r="CJ21" i="34"/>
  <c r="CC21" i="34"/>
  <c r="BW21" i="34"/>
  <c r="BU21" i="34"/>
  <c r="BT21" i="34"/>
  <c r="BQ21" i="34"/>
  <c r="BM21" i="34"/>
  <c r="BK21" i="34"/>
  <c r="BJ21" i="34"/>
  <c r="BE21" i="34"/>
  <c r="BD21" i="34"/>
  <c r="BC21" i="34"/>
  <c r="BA21" i="34"/>
  <c r="AP21" i="34"/>
  <c r="AO21" i="34"/>
  <c r="AI21" i="34"/>
  <c r="AQ49" i="34"/>
  <c r="CA106" i="34"/>
  <c r="AF61" i="31"/>
  <c r="AE61" i="31" s="1"/>
  <c r="AE61" i="35"/>
  <c r="CF77" i="34"/>
  <c r="CD91" i="34"/>
  <c r="CB63" i="34"/>
  <c r="EU63" i="34"/>
  <c r="AP63" i="34"/>
  <c r="DI49" i="34"/>
  <c r="CD105" i="34"/>
  <c r="EC77" i="34"/>
  <c r="EM63" i="34"/>
  <c r="EU91" i="34"/>
  <c r="AP77" i="34"/>
  <c r="BA77" i="34"/>
  <c r="DM91" i="34"/>
  <c r="CS63" i="34"/>
  <c r="CF105" i="34"/>
  <c r="DS105" i="34"/>
  <c r="AF108" i="31"/>
  <c r="AE108" i="31" s="1"/>
  <c r="AE108" i="35"/>
  <c r="BN105" i="34"/>
  <c r="BZ63" i="34"/>
  <c r="BO105" i="34"/>
  <c r="AF60" i="31"/>
  <c r="AE60" i="31" s="1"/>
  <c r="AE60" i="35"/>
  <c r="AO105" i="34"/>
  <c r="AW91" i="34"/>
  <c r="AG21" i="34"/>
  <c r="AF41" i="31"/>
  <c r="AE41" i="31" s="1"/>
  <c r="AE41" i="35"/>
  <c r="EE105" i="34"/>
  <c r="DQ63" i="34"/>
  <c r="EF77" i="34"/>
  <c r="BJ105" i="34"/>
  <c r="ER91" i="34"/>
  <c r="EP105" i="34"/>
  <c r="EU105" i="34"/>
  <c r="AG91" i="34"/>
  <c r="BX105" i="34"/>
  <c r="AT77" i="34"/>
  <c r="AF94" i="31"/>
  <c r="AE94" i="31" s="1"/>
  <c r="AE94" i="35"/>
  <c r="AL91" i="34"/>
  <c r="EQ105" i="34"/>
  <c r="CK91" i="34"/>
  <c r="CE63" i="34"/>
  <c r="CH91" i="34"/>
  <c r="AF45" i="31"/>
  <c r="AE45" i="31" s="1"/>
  <c r="P5" i="13" s="1"/>
  <c r="P4" i="13" s="1"/>
  <c r="AE45" i="35"/>
  <c r="AF99" i="31"/>
  <c r="AE99" i="31" s="1"/>
  <c r="AE99" i="35"/>
  <c r="AJ63" i="34"/>
  <c r="EJ77" i="34"/>
  <c r="DO77" i="34"/>
  <c r="ER63" i="34"/>
  <c r="BF63" i="34"/>
  <c r="BP49" i="34"/>
  <c r="AF66" i="31"/>
  <c r="AE66" i="31" s="1"/>
  <c r="AE66" i="35"/>
  <c r="DG77" i="34"/>
  <c r="AV91" i="34"/>
  <c r="DV105" i="34"/>
  <c r="AN77" i="34"/>
  <c r="AF33" i="31"/>
  <c r="AE33" i="31" s="1"/>
  <c r="AE33" i="35"/>
  <c r="CU77" i="34"/>
  <c r="DS49" i="34"/>
  <c r="EA77" i="34"/>
  <c r="AF95" i="31"/>
  <c r="AE95" i="31" s="1"/>
  <c r="AE95" i="35"/>
  <c r="AV49" i="34"/>
  <c r="CV105" i="34"/>
  <c r="BT105" i="34"/>
  <c r="DP63" i="34"/>
  <c r="BL77" i="34"/>
  <c r="DF49" i="34"/>
  <c r="CW77" i="34"/>
  <c r="DX77" i="34"/>
  <c r="AF82" i="31"/>
  <c r="AE82" i="35"/>
  <c r="AU91" i="34"/>
  <c r="AS63" i="34"/>
  <c r="EN49" i="34"/>
  <c r="AF73" i="31"/>
  <c r="AE73" i="31" s="1"/>
  <c r="AE73" i="35"/>
  <c r="AW105" i="34"/>
  <c r="AF38" i="31"/>
  <c r="AE38" i="31" s="1"/>
  <c r="AE38" i="35"/>
  <c r="DH63" i="34"/>
  <c r="AF35" i="31"/>
  <c r="AE35" i="31" s="1"/>
  <c r="AE35" i="35"/>
  <c r="AF48" i="31"/>
  <c r="AE48" i="31" s="1"/>
  <c r="AE48" i="35"/>
  <c r="EE77" i="34"/>
  <c r="DH105" i="34"/>
  <c r="BK49" i="34"/>
  <c r="AF69" i="31"/>
  <c r="AE69" i="31" s="1"/>
  <c r="AE69" i="35"/>
  <c r="DW77" i="34"/>
  <c r="EJ63" i="34"/>
  <c r="DR63" i="34"/>
  <c r="DU49" i="34"/>
  <c r="EH77" i="34"/>
  <c r="BX91" i="34"/>
  <c r="BN63" i="34"/>
  <c r="DE63" i="34"/>
  <c r="CZ63" i="34"/>
  <c r="CR77" i="34"/>
  <c r="AX63" i="34"/>
  <c r="CB91" i="34"/>
  <c r="DC49" i="34"/>
  <c r="CQ105" i="34"/>
  <c r="DZ63" i="34"/>
  <c r="BG63" i="34"/>
  <c r="DV91" i="34"/>
  <c r="ED77" i="34"/>
  <c r="ED63" i="34"/>
  <c r="CP105" i="34"/>
  <c r="AF32" i="31"/>
  <c r="AE32" i="31" s="1"/>
  <c r="AE32" i="35"/>
  <c r="AF26" i="31"/>
  <c r="AE26" i="31" s="1"/>
  <c r="AE26" i="35"/>
  <c r="DK63" i="34"/>
  <c r="DT77" i="34"/>
  <c r="AI105" i="34"/>
  <c r="CN91" i="34"/>
  <c r="BH105" i="34"/>
  <c r="DN63" i="34"/>
  <c r="AS91" i="34"/>
  <c r="CB77" i="34"/>
  <c r="ES77" i="34"/>
  <c r="AO77" i="34"/>
  <c r="BV105" i="34"/>
  <c r="BM49" i="34"/>
  <c r="BE105" i="34"/>
  <c r="AQ63" i="34"/>
  <c r="EJ105" i="34"/>
  <c r="AR105" i="34"/>
  <c r="BI77" i="34"/>
  <c r="AY105" i="34"/>
  <c r="BG77" i="34"/>
  <c r="AG105" i="34"/>
  <c r="AF19" i="31"/>
  <c r="AE19" i="31" s="1"/>
  <c r="AE19" i="35"/>
  <c r="AF101" i="31"/>
  <c r="AE101" i="31" s="1"/>
  <c r="AE101" i="35"/>
  <c r="DF91" i="34"/>
  <c r="BS91" i="34"/>
  <c r="DU105" i="34"/>
  <c r="DI63" i="34"/>
  <c r="DW63" i="34"/>
  <c r="BL91" i="34"/>
  <c r="BU91" i="34"/>
  <c r="BB105" i="34"/>
  <c r="AX49" i="34"/>
  <c r="EK77" i="34"/>
  <c r="DG91" i="34"/>
  <c r="CZ77" i="34"/>
  <c r="BG105" i="34"/>
  <c r="EX91" i="34"/>
  <c r="BE77" i="34"/>
  <c r="AF58" i="31"/>
  <c r="AE58" i="31" s="1"/>
  <c r="AE58" i="35"/>
  <c r="DT49" i="34"/>
  <c r="EH63" i="34"/>
  <c r="BJ63" i="34"/>
  <c r="AE112" i="35"/>
  <c r="AF112" i="31"/>
  <c r="AE112" i="31" s="1"/>
  <c r="AF21" i="36"/>
  <c r="AE19" i="36"/>
  <c r="EZ18" i="36" s="1"/>
  <c r="AE17" i="31"/>
  <c r="BI115" i="35"/>
  <c r="BK115" i="35"/>
  <c r="BV115" i="35"/>
  <c r="DW35" i="34"/>
  <c r="DW115" i="31"/>
  <c r="DW3" i="31"/>
  <c r="AF16" i="31"/>
  <c r="AE16" i="31" s="1"/>
  <c r="AE16" i="35"/>
  <c r="AQ3" i="35"/>
  <c r="AS115" i="35"/>
  <c r="AM35" i="34"/>
  <c r="AM3" i="31"/>
  <c r="AM115" i="31"/>
  <c r="CA115" i="35"/>
  <c r="CZ115" i="35"/>
  <c r="EF35" i="34"/>
  <c r="EF115" i="31"/>
  <c r="EF3" i="31"/>
  <c r="DC3" i="35"/>
  <c r="EI35" i="34"/>
  <c r="EI3" i="31"/>
  <c r="EI115" i="31"/>
  <c r="BO35" i="34"/>
  <c r="BO115" i="31"/>
  <c r="BO3" i="31"/>
  <c r="BS3" i="35"/>
  <c r="AE23" i="31"/>
  <c r="K5" i="13" l="1"/>
  <c r="K4" i="13" s="1"/>
  <c r="E63" i="8"/>
  <c r="EI22" i="34"/>
  <c r="DW22" i="34"/>
  <c r="BG106" i="34"/>
  <c r="BE106" i="34"/>
  <c r="BH106" i="34"/>
  <c r="DH106" i="34"/>
  <c r="BT106" i="34"/>
  <c r="EU106" i="34"/>
  <c r="EE106" i="34"/>
  <c r="BO106" i="34"/>
  <c r="BN106" i="34"/>
  <c r="CF106" i="34"/>
  <c r="CD106" i="34"/>
  <c r="EC22" i="34"/>
  <c r="AZ22" i="34"/>
  <c r="BB35" i="34"/>
  <c r="BB3" i="31"/>
  <c r="BB115" i="31"/>
  <c r="CQ35" i="34"/>
  <c r="CQ115" i="31"/>
  <c r="CQ3" i="31"/>
  <c r="ED35" i="34"/>
  <c r="ED3" i="31"/>
  <c r="ED115" i="31"/>
  <c r="CG35" i="34"/>
  <c r="CG115" i="31"/>
  <c r="CG3" i="31"/>
  <c r="EG35" i="34"/>
  <c r="EG115" i="31"/>
  <c r="EG3" i="31"/>
  <c r="EO22" i="34"/>
  <c r="CH106" i="34"/>
  <c r="AL106" i="34"/>
  <c r="BS106" i="34"/>
  <c r="ES106" i="34"/>
  <c r="BF106" i="34"/>
  <c r="AF21" i="34"/>
  <c r="AE21" i="34" s="1"/>
  <c r="AE18" i="31"/>
  <c r="DB106" i="34"/>
  <c r="BA106" i="34"/>
  <c r="CR106" i="34"/>
  <c r="EB106" i="34"/>
  <c r="AV106" i="34"/>
  <c r="CX106" i="34"/>
  <c r="CV35" i="34"/>
  <c r="CV115" i="31"/>
  <c r="CV3" i="31"/>
  <c r="EW35" i="34"/>
  <c r="EW115" i="31"/>
  <c r="EW3" i="31"/>
  <c r="BC22" i="34"/>
  <c r="AG115" i="31"/>
  <c r="AG3" i="31"/>
  <c r="AG35" i="34"/>
  <c r="EP35" i="34"/>
  <c r="EP115" i="31"/>
  <c r="EP3" i="31"/>
  <c r="AT35" i="34"/>
  <c r="AT115" i="31"/>
  <c r="AT3" i="31"/>
  <c r="BT35" i="34"/>
  <c r="BT115" i="31"/>
  <c r="BT3" i="31"/>
  <c r="BS22" i="34"/>
  <c r="BK22" i="34"/>
  <c r="AX106" i="34"/>
  <c r="BD106" i="34"/>
  <c r="DT106" i="34"/>
  <c r="CS106" i="34"/>
  <c r="DD106" i="34"/>
  <c r="EN35" i="34"/>
  <c r="EN115" i="31"/>
  <c r="EN3" i="31"/>
  <c r="E86" i="8"/>
  <c r="D1" i="33"/>
  <c r="E83" i="8" s="1"/>
  <c r="AX22" i="34"/>
  <c r="AH35" i="34"/>
  <c r="AH115" i="31"/>
  <c r="AH3" i="31"/>
  <c r="ES35" i="34"/>
  <c r="ES115" i="31"/>
  <c r="ES3" i="31"/>
  <c r="EM35" i="34"/>
  <c r="EM115" i="31"/>
  <c r="EM3" i="31"/>
  <c r="EQ35" i="34"/>
  <c r="EQ115" i="31"/>
  <c r="EQ3" i="31"/>
  <c r="AY22" i="34"/>
  <c r="AF35" i="34"/>
  <c r="AF115" i="31"/>
  <c r="AE15" i="31"/>
  <c r="AF3" i="31"/>
  <c r="DX35" i="34"/>
  <c r="DX115" i="31"/>
  <c r="DX3" i="31"/>
  <c r="AF63" i="34"/>
  <c r="AE31" i="31"/>
  <c r="DZ106" i="34"/>
  <c r="CI106" i="34"/>
  <c r="EM106" i="34"/>
  <c r="EO106" i="34"/>
  <c r="AF49" i="34"/>
  <c r="AE24" i="31"/>
  <c r="O5" i="13" s="1"/>
  <c r="O4" i="13" s="1"/>
  <c r="EF106" i="34"/>
  <c r="DM106" i="34"/>
  <c r="EI106" i="34"/>
  <c r="CU35" i="34"/>
  <c r="CU115" i="31"/>
  <c r="CU3" i="31"/>
  <c r="DV35" i="34"/>
  <c r="DV115" i="31"/>
  <c r="DV3" i="31"/>
  <c r="EX35" i="34"/>
  <c r="EX3" i="31"/>
  <c r="EX115" i="31"/>
  <c r="BD35" i="34"/>
  <c r="BD3" i="31"/>
  <c r="BD115" i="31"/>
  <c r="EF22" i="34"/>
  <c r="I5" i="13"/>
  <c r="I4" i="13" s="1"/>
  <c r="BB106" i="34"/>
  <c r="AG106" i="34"/>
  <c r="AR106" i="34"/>
  <c r="CP106" i="34"/>
  <c r="CV106" i="34"/>
  <c r="DV106" i="34"/>
  <c r="EQ106" i="34"/>
  <c r="EP106" i="34"/>
  <c r="BJ106" i="34"/>
  <c r="AO106" i="34"/>
  <c r="DH35" i="34"/>
  <c r="DH115" i="31"/>
  <c r="DH3" i="31"/>
  <c r="ET22" i="34"/>
  <c r="DM35" i="34"/>
  <c r="DM115" i="31"/>
  <c r="DM3" i="31"/>
  <c r="DG35" i="34"/>
  <c r="DG115" i="31"/>
  <c r="DG3" i="31"/>
  <c r="DK35" i="34"/>
  <c r="DK115" i="31"/>
  <c r="DK3" i="31"/>
  <c r="CN22" i="34"/>
  <c r="EH22" i="34"/>
  <c r="AP106" i="34"/>
  <c r="DQ106" i="34"/>
  <c r="CG106" i="34"/>
  <c r="DR106" i="34"/>
  <c r="DO106" i="34"/>
  <c r="BP106" i="34"/>
  <c r="EG106" i="34"/>
  <c r="CJ35" i="34"/>
  <c r="CJ3" i="31"/>
  <c r="CJ115" i="31"/>
  <c r="DB22" i="34"/>
  <c r="CS35" i="34"/>
  <c r="CS115" i="31"/>
  <c r="CS3" i="31"/>
  <c r="CO35" i="34"/>
  <c r="CO115" i="31"/>
  <c r="CO3" i="31"/>
  <c r="DD22" i="34"/>
  <c r="AU35" i="34"/>
  <c r="AU115" i="31"/>
  <c r="AU3" i="31"/>
  <c r="CT35" i="34"/>
  <c r="CT115" i="31"/>
  <c r="CT3" i="31"/>
  <c r="AV35" i="34"/>
  <c r="AV115" i="31"/>
  <c r="AV3" i="31"/>
  <c r="DC22" i="34"/>
  <c r="DP106" i="34"/>
  <c r="AK106" i="34"/>
  <c r="CC106" i="34"/>
  <c r="DX106" i="34"/>
  <c r="CB106" i="34"/>
  <c r="BM106" i="34"/>
  <c r="CM106" i="34"/>
  <c r="DI106" i="34"/>
  <c r="BL106" i="34"/>
  <c r="CT106" i="34"/>
  <c r="CI35" i="34"/>
  <c r="CI115" i="31"/>
  <c r="CI3" i="31"/>
  <c r="BA35" i="34"/>
  <c r="BA115" i="31"/>
  <c r="BA3" i="31"/>
  <c r="CC35" i="34"/>
  <c r="CC115" i="31"/>
  <c r="CC3" i="31"/>
  <c r="BX35" i="34"/>
  <c r="BX115" i="31"/>
  <c r="BX3" i="31"/>
  <c r="ER115" i="31"/>
  <c r="ER35" i="34"/>
  <c r="ER3" i="31"/>
  <c r="DN22" i="34"/>
  <c r="AK22" i="34"/>
  <c r="DJ35" i="34"/>
  <c r="DJ115" i="31"/>
  <c r="DJ3" i="31"/>
  <c r="BU106" i="34"/>
  <c r="DL106" i="34"/>
  <c r="AU106" i="34"/>
  <c r="BY106" i="34"/>
  <c r="BW106" i="34"/>
  <c r="CL106" i="34"/>
  <c r="CJ106" i="34"/>
  <c r="EC106" i="34"/>
  <c r="DC106" i="34"/>
  <c r="EB35" i="34"/>
  <c r="EB115" i="31"/>
  <c r="EB3" i="31"/>
  <c r="CY35" i="34"/>
  <c r="CY3" i="31"/>
  <c r="CY115" i="31"/>
  <c r="CW22" i="34"/>
  <c r="DT35" i="34"/>
  <c r="DT115" i="31"/>
  <c r="DT3" i="31"/>
  <c r="DF35" i="34"/>
  <c r="DF115" i="31"/>
  <c r="DF3" i="31"/>
  <c r="BO22" i="34"/>
  <c r="AD21" i="36"/>
  <c r="EZ21" i="36" s="1"/>
  <c r="E64" i="8" s="1"/>
  <c r="AE21" i="36"/>
  <c r="I7" i="29" s="1"/>
  <c r="L7" i="29" s="1"/>
  <c r="AE22" i="36"/>
  <c r="DU106" i="34"/>
  <c r="EJ106" i="34"/>
  <c r="BV106" i="34"/>
  <c r="AI106" i="34"/>
  <c r="AF77" i="34"/>
  <c r="AE82" i="31"/>
  <c r="BX106" i="34"/>
  <c r="M5" i="13"/>
  <c r="M4" i="13" s="1"/>
  <c r="BZ35" i="34"/>
  <c r="BZ115" i="31"/>
  <c r="BZ3" i="31"/>
  <c r="AW35" i="34"/>
  <c r="AW115" i="31"/>
  <c r="AW3" i="31"/>
  <c r="CK35" i="34"/>
  <c r="CK115" i="31"/>
  <c r="CK3" i="31"/>
  <c r="BY35" i="34"/>
  <c r="BY115" i="31"/>
  <c r="BY3" i="31"/>
  <c r="CF35" i="34"/>
  <c r="CF115" i="31"/>
  <c r="CF3" i="31"/>
  <c r="CD22" i="34"/>
  <c r="EJ22" i="34"/>
  <c r="CU106" i="34"/>
  <c r="EL106" i="34"/>
  <c r="DE106" i="34"/>
  <c r="CK106" i="34"/>
  <c r="AQ106" i="34"/>
  <c r="AS106" i="34"/>
  <c r="AJ106" i="34"/>
  <c r="EE35" i="34"/>
  <c r="EE3" i="31"/>
  <c r="EE115" i="31"/>
  <c r="BP35" i="34"/>
  <c r="BP115" i="31"/>
  <c r="BP3" i="31"/>
  <c r="CH35" i="34"/>
  <c r="CH3" i="31"/>
  <c r="CH115" i="31"/>
  <c r="EK35" i="34"/>
  <c r="EK115" i="31"/>
  <c r="EK3" i="31"/>
  <c r="EL35" i="34"/>
  <c r="EL115" i="31"/>
  <c r="EL3" i="31"/>
  <c r="DI22" i="34"/>
  <c r="AJ22" i="34"/>
  <c r="AN35" i="34"/>
  <c r="AN115" i="31"/>
  <c r="AN3" i="31"/>
  <c r="CL22" i="34"/>
  <c r="CA22" i="34"/>
  <c r="CE106" i="34"/>
  <c r="DJ106" i="34"/>
  <c r="EX106" i="34"/>
  <c r="AF105" i="34"/>
  <c r="AE56" i="31"/>
  <c r="EK106" i="34"/>
  <c r="DA106" i="34"/>
  <c r="CO106" i="34"/>
  <c r="EA106" i="34"/>
  <c r="DS35" i="34"/>
  <c r="DS115" i="31"/>
  <c r="DS3" i="31"/>
  <c r="EV35" i="34"/>
  <c r="EV3" i="31"/>
  <c r="EV115" i="31"/>
  <c r="DY35" i="34"/>
  <c r="DY115" i="31"/>
  <c r="DY3" i="31"/>
  <c r="DA35" i="34"/>
  <c r="DA115" i="31"/>
  <c r="DA3" i="31"/>
  <c r="CE35" i="34"/>
  <c r="CE115" i="31"/>
  <c r="CE3" i="31"/>
  <c r="BF35" i="34"/>
  <c r="BF3" i="31"/>
  <c r="BF115" i="31"/>
  <c r="CZ22" i="34"/>
  <c r="BV22" i="34"/>
  <c r="BI22" i="34"/>
  <c r="DY106" i="34"/>
  <c r="CW106" i="34"/>
  <c r="EV106" i="34"/>
  <c r="AH106" i="34"/>
  <c r="BH35" i="34"/>
  <c r="BH115" i="31"/>
  <c r="BH3" i="31"/>
  <c r="DQ35" i="34"/>
  <c r="DQ115" i="31"/>
  <c r="DQ3" i="31"/>
  <c r="AO35" i="34"/>
  <c r="AO115" i="31"/>
  <c r="AO3" i="31"/>
  <c r="CM35" i="34"/>
  <c r="CM115" i="31"/>
  <c r="CM3" i="31"/>
  <c r="AM22" i="34"/>
  <c r="AY106" i="34"/>
  <c r="CQ106" i="34"/>
  <c r="AW106" i="34"/>
  <c r="DS106" i="34"/>
  <c r="DU35" i="34"/>
  <c r="DU115" i="31"/>
  <c r="DU3" i="31"/>
  <c r="AL35" i="34"/>
  <c r="AL3" i="31"/>
  <c r="AL115" i="31"/>
  <c r="DR35" i="34"/>
  <c r="DR3" i="31"/>
  <c r="DR115" i="31"/>
  <c r="DP35" i="34"/>
  <c r="DP3" i="31"/>
  <c r="DP115" i="31"/>
  <c r="CP35" i="34"/>
  <c r="CP115" i="31"/>
  <c r="CP3" i="31"/>
  <c r="DL35" i="34"/>
  <c r="DL115" i="31"/>
  <c r="DL3" i="31"/>
  <c r="BN22" i="34"/>
  <c r="CY106" i="34"/>
  <c r="EH106" i="34"/>
  <c r="DK106" i="34"/>
  <c r="CZ106" i="34"/>
  <c r="AM106" i="34"/>
  <c r="ER106" i="34"/>
  <c r="BI106" i="34"/>
  <c r="AF91" i="34"/>
  <c r="AE36" i="31"/>
  <c r="EA35" i="34"/>
  <c r="EA115" i="31"/>
  <c r="EA3" i="31"/>
  <c r="CB35" i="34"/>
  <c r="CB115" i="31"/>
  <c r="CB3" i="31"/>
  <c r="AP35" i="34"/>
  <c r="AP115" i="31"/>
  <c r="AP3" i="31"/>
  <c r="BL35" i="34"/>
  <c r="BL115" i="31"/>
  <c r="BL3" i="31"/>
  <c r="EU35" i="34"/>
  <c r="EU115" i="31"/>
  <c r="EU3" i="31"/>
  <c r="BW35" i="34"/>
  <c r="BW3" i="31"/>
  <c r="BW115" i="31"/>
  <c r="BG35" i="34"/>
  <c r="BG115" i="31"/>
  <c r="BG3" i="31"/>
  <c r="BQ35" i="34"/>
  <c r="BQ115" i="31"/>
  <c r="BQ3" i="31"/>
  <c r="DO35" i="34"/>
  <c r="DO115" i="31"/>
  <c r="DO3" i="31"/>
  <c r="AQ22" i="34"/>
  <c r="BQ106" i="34"/>
  <c r="CN106" i="34"/>
  <c r="DW106" i="34"/>
  <c r="BR106" i="34"/>
  <c r="AZ106" i="34"/>
  <c r="ED106" i="34"/>
  <c r="DF106" i="34"/>
  <c r="EW106" i="34"/>
  <c r="BJ35" i="34"/>
  <c r="BJ115" i="31"/>
  <c r="BJ3" i="31"/>
  <c r="BR35" i="34"/>
  <c r="BR3" i="31"/>
  <c r="BR115" i="31"/>
  <c r="CX35" i="34"/>
  <c r="CX3" i="31"/>
  <c r="CX115" i="31"/>
  <c r="BM35" i="34"/>
  <c r="BM115" i="31"/>
  <c r="BM3" i="31"/>
  <c r="AE3" i="35"/>
  <c r="AE115" i="35"/>
  <c r="I5" i="29" s="1"/>
  <c r="L5" i="29" s="1"/>
  <c r="AR35" i="34"/>
  <c r="AR115" i="31"/>
  <c r="AR3" i="31"/>
  <c r="BU35" i="34"/>
  <c r="BU115" i="31"/>
  <c r="BU3" i="31"/>
  <c r="AI22" i="34"/>
  <c r="AS22" i="34"/>
  <c r="BC106" i="34"/>
  <c r="ET106" i="34"/>
  <c r="BK106" i="34"/>
  <c r="DG106" i="34"/>
  <c r="AN106" i="34"/>
  <c r="BZ106" i="34"/>
  <c r="AT106" i="34"/>
  <c r="EN106" i="34"/>
  <c r="DZ35" i="34"/>
  <c r="DZ115" i="31"/>
  <c r="DZ3" i="31"/>
  <c r="CR35" i="34"/>
  <c r="CR115" i="31"/>
  <c r="CR3" i="31"/>
  <c r="DE35" i="34"/>
  <c r="DE115" i="31"/>
  <c r="DE3" i="31"/>
  <c r="BE35" i="34"/>
  <c r="BE115" i="31"/>
  <c r="BE3" i="31"/>
  <c r="DE22" i="34" l="1"/>
  <c r="DO22" i="34"/>
  <c r="EA22" i="34"/>
  <c r="AE91" i="34"/>
  <c r="AD91" i="34" s="1"/>
  <c r="DL22" i="34"/>
  <c r="AL22" i="34"/>
  <c r="AO22" i="34"/>
  <c r="BF22" i="34"/>
  <c r="EV22" i="34"/>
  <c r="AN22" i="34"/>
  <c r="EK22" i="34"/>
  <c r="CK22" i="34"/>
  <c r="DF22" i="34"/>
  <c r="EB22" i="34"/>
  <c r="CI22" i="34"/>
  <c r="AU22" i="34"/>
  <c r="DK22" i="34"/>
  <c r="DH22" i="34"/>
  <c r="EX22" i="34"/>
  <c r="AH22" i="34"/>
  <c r="EN22" i="34"/>
  <c r="CG22" i="34"/>
  <c r="BJ22" i="34"/>
  <c r="BR22" i="34"/>
  <c r="BW22" i="34"/>
  <c r="CB22" i="34"/>
  <c r="DR22" i="34"/>
  <c r="CM22" i="34"/>
  <c r="DY22" i="34"/>
  <c r="EL22" i="34"/>
  <c r="EE22" i="34"/>
  <c r="BY22" i="34"/>
  <c r="AE77" i="34"/>
  <c r="AD77" i="34" s="1"/>
  <c r="CY22" i="34"/>
  <c r="BA22" i="34"/>
  <c r="CT22" i="34"/>
  <c r="CS22" i="34"/>
  <c r="BD22" i="34"/>
  <c r="DX22" i="34"/>
  <c r="AE35" i="34"/>
  <c r="AD35" i="34" s="1"/>
  <c r="AF22" i="34"/>
  <c r="ES22" i="34"/>
  <c r="EP22" i="34"/>
  <c r="CV22" i="34"/>
  <c r="EG22" i="34"/>
  <c r="BB22" i="34"/>
  <c r="EU22" i="34"/>
  <c r="BE22" i="34"/>
  <c r="DZ22" i="34"/>
  <c r="AR22" i="34"/>
  <c r="CX22" i="34"/>
  <c r="BG22" i="34"/>
  <c r="AP22" i="34"/>
  <c r="DP22" i="34"/>
  <c r="BH22" i="34"/>
  <c r="DA22" i="34"/>
  <c r="BP22" i="34"/>
  <c r="CF22" i="34"/>
  <c r="BZ22" i="34"/>
  <c r="CC22" i="34"/>
  <c r="AV22" i="34"/>
  <c r="CO22" i="34"/>
  <c r="DM22" i="34"/>
  <c r="CU22" i="34"/>
  <c r="AE49" i="34"/>
  <c r="AD49" i="34" s="1"/>
  <c r="AE63" i="34"/>
  <c r="AD63" i="34" s="1"/>
  <c r="EM22" i="34"/>
  <c r="AT22" i="34"/>
  <c r="AG22" i="34"/>
  <c r="EW22" i="34"/>
  <c r="L5" i="13"/>
  <c r="L4" i="13" s="1"/>
  <c r="CQ22" i="34"/>
  <c r="D12" i="36"/>
  <c r="CR22" i="34"/>
  <c r="BU22" i="34"/>
  <c r="BM22" i="34"/>
  <c r="BQ22" i="34"/>
  <c r="BL22" i="34"/>
  <c r="CP22" i="34"/>
  <c r="DU22" i="34"/>
  <c r="DQ22" i="34"/>
  <c r="CE22" i="34"/>
  <c r="DS22" i="34"/>
  <c r="AF106" i="34"/>
  <c r="AE106" i="34" s="1"/>
  <c r="BG107" i="34" s="1"/>
  <c r="BG108" i="34" s="1"/>
  <c r="BG249" i="34" s="1"/>
  <c r="BH270" i="34" s="1"/>
  <c r="AE105" i="34"/>
  <c r="AD105" i="34" s="1"/>
  <c r="CH22" i="34"/>
  <c r="AW22" i="34"/>
  <c r="DT22" i="34"/>
  <c r="DJ22" i="34"/>
  <c r="ER22" i="34"/>
  <c r="BX22" i="34"/>
  <c r="CJ22" i="34"/>
  <c r="DG22" i="34"/>
  <c r="DV22" i="34"/>
  <c r="AE115" i="31"/>
  <c r="AE3" i="31"/>
  <c r="R5" i="13"/>
  <c r="R4" i="13" s="1"/>
  <c r="EQ22" i="34"/>
  <c r="BT22" i="34"/>
  <c r="AD21" i="34"/>
  <c r="DP135" i="34"/>
  <c r="DP136" i="34" s="1"/>
  <c r="DP251" i="34" s="1"/>
  <c r="DQ272" i="34" s="1"/>
  <c r="BD135" i="34"/>
  <c r="BD136" i="34" s="1"/>
  <c r="BD251" i="34" s="1"/>
  <c r="BE272" i="34" s="1"/>
  <c r="BR121" i="34"/>
  <c r="BR122" i="34" s="1"/>
  <c r="BR250" i="34" s="1"/>
  <c r="BS271" i="34" s="1"/>
  <c r="CS107" i="34"/>
  <c r="CS108" i="34" s="1"/>
  <c r="CS249" i="34" s="1"/>
  <c r="CT270" i="34" s="1"/>
  <c r="AI121" i="34"/>
  <c r="AI122" i="34" s="1"/>
  <c r="AI250" i="34" s="1"/>
  <c r="AJ271" i="34" s="1"/>
  <c r="AY121" i="34"/>
  <c r="AY122" i="34" s="1"/>
  <c r="AY250" i="34" s="1"/>
  <c r="AZ271" i="34" s="1"/>
  <c r="BO121" i="34"/>
  <c r="BO122" i="34" s="1"/>
  <c r="BO250" i="34" s="1"/>
  <c r="BP271" i="34" s="1"/>
  <c r="CE121" i="34"/>
  <c r="CE122" i="34" s="1"/>
  <c r="CE250" i="34" s="1"/>
  <c r="CF271" i="34" s="1"/>
  <c r="CU121" i="34"/>
  <c r="CU122" i="34" s="1"/>
  <c r="CU250" i="34" s="1"/>
  <c r="CV271" i="34" s="1"/>
  <c r="DK121" i="34"/>
  <c r="DK122" i="34" s="1"/>
  <c r="DK250" i="34" s="1"/>
  <c r="DL271" i="34" s="1"/>
  <c r="EA121" i="34"/>
  <c r="EA122" i="34" s="1"/>
  <c r="EA250" i="34" s="1"/>
  <c r="EB271" i="34" s="1"/>
  <c r="EQ121" i="34"/>
  <c r="EQ122" i="34" s="1"/>
  <c r="EQ250" i="34" s="1"/>
  <c r="ER271" i="34" s="1"/>
  <c r="AX121" i="34"/>
  <c r="AX122" i="34" s="1"/>
  <c r="AX250" i="34" s="1"/>
  <c r="AY271" i="34" s="1"/>
  <c r="BT121" i="34"/>
  <c r="BT122" i="34" s="1"/>
  <c r="BT250" i="34" s="1"/>
  <c r="BU271" i="34" s="1"/>
  <c r="CO121" i="34"/>
  <c r="CO122" i="34" s="1"/>
  <c r="CO250" i="34" s="1"/>
  <c r="CP271" i="34" s="1"/>
  <c r="DJ121" i="34"/>
  <c r="DJ122" i="34" s="1"/>
  <c r="DJ250" i="34" s="1"/>
  <c r="DK271" i="34" s="1"/>
  <c r="EF121" i="34"/>
  <c r="EF122" i="34" s="1"/>
  <c r="EF250" i="34" s="1"/>
  <c r="EG271" i="34" s="1"/>
  <c r="AG135" i="34"/>
  <c r="AG136" i="34" s="1"/>
  <c r="AG251" i="34" s="1"/>
  <c r="AH272" i="34" s="1"/>
  <c r="AW135" i="34"/>
  <c r="AW136" i="34" s="1"/>
  <c r="AW251" i="34" s="1"/>
  <c r="AX272" i="34" s="1"/>
  <c r="BM135" i="34"/>
  <c r="BM136" i="34" s="1"/>
  <c r="BM251" i="34" s="1"/>
  <c r="BN272" i="34" s="1"/>
  <c r="CC135" i="34"/>
  <c r="CC136" i="34" s="1"/>
  <c r="CC251" i="34" s="1"/>
  <c r="CD272" i="34" s="1"/>
  <c r="CS135" i="34"/>
  <c r="CS136" i="34" s="1"/>
  <c r="CS251" i="34" s="1"/>
  <c r="CT272" i="34" s="1"/>
  <c r="DI135" i="34"/>
  <c r="DI136" i="34" s="1"/>
  <c r="DI251" i="34" s="1"/>
  <c r="DJ272" i="34" s="1"/>
  <c r="DY135" i="34"/>
  <c r="DY136" i="34" s="1"/>
  <c r="DY251" i="34" s="1"/>
  <c r="DZ272" i="34" s="1"/>
  <c r="EO135" i="34"/>
  <c r="EO136" i="34" s="1"/>
  <c r="EO251" i="34" s="1"/>
  <c r="EP272" i="34" s="1"/>
  <c r="AJ121" i="34"/>
  <c r="AJ122" i="34" s="1"/>
  <c r="AJ250" i="34" s="1"/>
  <c r="AK271" i="34" s="1"/>
  <c r="BE121" i="34"/>
  <c r="BE122" i="34" s="1"/>
  <c r="BE250" i="34" s="1"/>
  <c r="BF271" i="34" s="1"/>
  <c r="BZ121" i="34"/>
  <c r="BZ122" i="34" s="1"/>
  <c r="BZ250" i="34" s="1"/>
  <c r="CA271" i="34" s="1"/>
  <c r="CV121" i="34"/>
  <c r="CV122" i="34" s="1"/>
  <c r="CV250" i="34" s="1"/>
  <c r="CW271" i="34" s="1"/>
  <c r="DQ121" i="34"/>
  <c r="DQ122" i="34" s="1"/>
  <c r="DQ250" i="34" s="1"/>
  <c r="DR271" i="34" s="1"/>
  <c r="EL121" i="34"/>
  <c r="EL122" i="34" s="1"/>
  <c r="EL250" i="34" s="1"/>
  <c r="EM271" i="34" s="1"/>
  <c r="AL135" i="34"/>
  <c r="AL136" i="34" s="1"/>
  <c r="AL251" i="34" s="1"/>
  <c r="AM272" i="34" s="1"/>
  <c r="BB135" i="34"/>
  <c r="BB136" i="34" s="1"/>
  <c r="BB251" i="34" s="1"/>
  <c r="BC272" i="34" s="1"/>
  <c r="BR135" i="34"/>
  <c r="BR136" i="34" s="1"/>
  <c r="BR251" i="34" s="1"/>
  <c r="BS272" i="34" s="1"/>
  <c r="CH135" i="34"/>
  <c r="CH136" i="34" s="1"/>
  <c r="CH251" i="34" s="1"/>
  <c r="CI272" i="34" s="1"/>
  <c r="CX135" i="34"/>
  <c r="CX136" i="34" s="1"/>
  <c r="CX251" i="34" s="1"/>
  <c r="CY272" i="34" s="1"/>
  <c r="DN135" i="34"/>
  <c r="DN136" i="34" s="1"/>
  <c r="DN251" i="34" s="1"/>
  <c r="DO272" i="34" s="1"/>
  <c r="ED135" i="34"/>
  <c r="ED136" i="34" s="1"/>
  <c r="ED251" i="34" s="1"/>
  <c r="EE272" i="34" s="1"/>
  <c r="ET135" i="34"/>
  <c r="ET136" i="34" s="1"/>
  <c r="ET251" i="34" s="1"/>
  <c r="EU272" i="34" s="1"/>
  <c r="AF121" i="34"/>
  <c r="BA121" i="34"/>
  <c r="BA122" i="34" s="1"/>
  <c r="BA250" i="34" s="1"/>
  <c r="BB271" i="34" s="1"/>
  <c r="BV121" i="34"/>
  <c r="BV122" i="34" s="1"/>
  <c r="BV250" i="34" s="1"/>
  <c r="BW271" i="34" s="1"/>
  <c r="CR121" i="34"/>
  <c r="CR122" i="34" s="1"/>
  <c r="CR250" i="34" s="1"/>
  <c r="CS271" i="34" s="1"/>
  <c r="DM121" i="34"/>
  <c r="DM122" i="34" s="1"/>
  <c r="DM250" i="34" s="1"/>
  <c r="DN271" i="34" s="1"/>
  <c r="EH121" i="34"/>
  <c r="EH122" i="34" s="1"/>
  <c r="EH250" i="34" s="1"/>
  <c r="EI271" i="34" s="1"/>
  <c r="AI135" i="34"/>
  <c r="AI136" i="34" s="1"/>
  <c r="AI251" i="34" s="1"/>
  <c r="AJ272" i="34" s="1"/>
  <c r="AY135" i="34"/>
  <c r="AY136" i="34" s="1"/>
  <c r="AY251" i="34" s="1"/>
  <c r="AZ272" i="34" s="1"/>
  <c r="BO135" i="34"/>
  <c r="BO136" i="34" s="1"/>
  <c r="BO251" i="34" s="1"/>
  <c r="BP272" i="34" s="1"/>
  <c r="CE135" i="34"/>
  <c r="CE136" i="34" s="1"/>
  <c r="CE251" i="34" s="1"/>
  <c r="CF272" i="34" s="1"/>
  <c r="CU135" i="34"/>
  <c r="CU136" i="34" s="1"/>
  <c r="CU251" i="34" s="1"/>
  <c r="CV272" i="34" s="1"/>
  <c r="DK135" i="34"/>
  <c r="DK136" i="34" s="1"/>
  <c r="DK251" i="34" s="1"/>
  <c r="DL272" i="34" s="1"/>
  <c r="EA135" i="34"/>
  <c r="EA136" i="34" s="1"/>
  <c r="EA251" i="34" s="1"/>
  <c r="EB272" i="34" s="1"/>
  <c r="EQ135" i="34"/>
  <c r="EQ136" i="34" s="1"/>
  <c r="EQ251" i="34" s="1"/>
  <c r="ER272" i="34" s="1"/>
  <c r="EB135" i="34"/>
  <c r="EB136" i="34" s="1"/>
  <c r="EB251" i="34" s="1"/>
  <c r="EC272" i="34" s="1"/>
  <c r="BP135" i="34"/>
  <c r="BP136" i="34" s="1"/>
  <c r="BP251" i="34" s="1"/>
  <c r="BQ272" i="34" s="1"/>
  <c r="DD121" i="34"/>
  <c r="DD122" i="34" s="1"/>
  <c r="DD250" i="34" s="1"/>
  <c r="DE271" i="34" s="1"/>
  <c r="DH135" i="34"/>
  <c r="DH136" i="34" s="1"/>
  <c r="DH251" i="34" s="1"/>
  <c r="DI272" i="34" s="1"/>
  <c r="AV135" i="34"/>
  <c r="AV136" i="34" s="1"/>
  <c r="AV251" i="34" s="1"/>
  <c r="AW272" i="34" s="1"/>
  <c r="CX121" i="34"/>
  <c r="CX122" i="34" s="1"/>
  <c r="CX250" i="34" s="1"/>
  <c r="CY271" i="34" s="1"/>
  <c r="DD135" i="34"/>
  <c r="DD136" i="34" s="1"/>
  <c r="DD251" i="34" s="1"/>
  <c r="DE272" i="34" s="1"/>
  <c r="AR135" i="34"/>
  <c r="AR136" i="34" s="1"/>
  <c r="AR251" i="34" s="1"/>
  <c r="AS272" i="34" s="1"/>
  <c r="BX121" i="34"/>
  <c r="BX122" i="34" s="1"/>
  <c r="BX250" i="34" s="1"/>
  <c r="BY271" i="34" s="1"/>
  <c r="CZ135" i="34"/>
  <c r="CZ136" i="34" s="1"/>
  <c r="CZ251" i="34" s="1"/>
  <c r="DA272" i="34" s="1"/>
  <c r="AN135" i="34"/>
  <c r="AN136" i="34" s="1"/>
  <c r="AN251" i="34" s="1"/>
  <c r="AO272" i="34" s="1"/>
  <c r="ED121" i="34"/>
  <c r="ED122" i="34" s="1"/>
  <c r="ED250" i="34" s="1"/>
  <c r="EE271" i="34" s="1"/>
  <c r="AW121" i="34"/>
  <c r="AW122" i="34" s="1"/>
  <c r="AW250" i="34" s="1"/>
  <c r="AX271" i="34" s="1"/>
  <c r="AU107" i="34"/>
  <c r="AU108" i="34" s="1"/>
  <c r="AU249" i="34" s="1"/>
  <c r="AV270" i="34" s="1"/>
  <c r="AM121" i="34"/>
  <c r="AM122" i="34" s="1"/>
  <c r="AM250" i="34" s="1"/>
  <c r="AN271" i="34" s="1"/>
  <c r="BC121" i="34"/>
  <c r="BC122" i="34" s="1"/>
  <c r="BC250" i="34" s="1"/>
  <c r="BD271" i="34" s="1"/>
  <c r="BS121" i="34"/>
  <c r="BS122" i="34" s="1"/>
  <c r="BS250" i="34" s="1"/>
  <c r="BT271" i="34" s="1"/>
  <c r="CI121" i="34"/>
  <c r="CI122" i="34" s="1"/>
  <c r="CI250" i="34" s="1"/>
  <c r="CJ271" i="34" s="1"/>
  <c r="CY121" i="34"/>
  <c r="CY122" i="34" s="1"/>
  <c r="CY250" i="34" s="1"/>
  <c r="CZ271" i="34" s="1"/>
  <c r="DO121" i="34"/>
  <c r="DO122" i="34" s="1"/>
  <c r="DO250" i="34" s="1"/>
  <c r="DP271" i="34" s="1"/>
  <c r="EE121" i="34"/>
  <c r="EE122" i="34" s="1"/>
  <c r="EE250" i="34" s="1"/>
  <c r="EF271" i="34" s="1"/>
  <c r="EU121" i="34"/>
  <c r="EU122" i="34" s="1"/>
  <c r="EU250" i="34" s="1"/>
  <c r="EV271" i="34" s="1"/>
  <c r="EF107" i="34"/>
  <c r="EF108" i="34" s="1"/>
  <c r="EF249" i="34" s="1"/>
  <c r="EG270" i="34" s="1"/>
  <c r="AH121" i="34"/>
  <c r="AH122" i="34" s="1"/>
  <c r="AH250" i="34" s="1"/>
  <c r="AI271" i="34" s="1"/>
  <c r="BD121" i="34"/>
  <c r="BD122" i="34" s="1"/>
  <c r="BD250" i="34" s="1"/>
  <c r="BE271" i="34" s="1"/>
  <c r="BY121" i="34"/>
  <c r="BY122" i="34" s="1"/>
  <c r="BY250" i="34" s="1"/>
  <c r="BZ271" i="34" s="1"/>
  <c r="CT121" i="34"/>
  <c r="CT122" i="34" s="1"/>
  <c r="CT250" i="34" s="1"/>
  <c r="CU271" i="34" s="1"/>
  <c r="DP121" i="34"/>
  <c r="DP122" i="34" s="1"/>
  <c r="DP250" i="34" s="1"/>
  <c r="DQ271" i="34" s="1"/>
  <c r="EK121" i="34"/>
  <c r="EK122" i="34" s="1"/>
  <c r="EK250" i="34" s="1"/>
  <c r="EL271" i="34" s="1"/>
  <c r="AK135" i="34"/>
  <c r="AK136" i="34" s="1"/>
  <c r="AK251" i="34" s="1"/>
  <c r="AL272" i="34" s="1"/>
  <c r="BA135" i="34"/>
  <c r="BA136" i="34" s="1"/>
  <c r="BA251" i="34" s="1"/>
  <c r="BB272" i="34" s="1"/>
  <c r="BQ135" i="34"/>
  <c r="BQ136" i="34" s="1"/>
  <c r="BQ251" i="34" s="1"/>
  <c r="BR272" i="34" s="1"/>
  <c r="CG135" i="34"/>
  <c r="CG136" i="34" s="1"/>
  <c r="CG251" i="34" s="1"/>
  <c r="CH272" i="34" s="1"/>
  <c r="CW135" i="34"/>
  <c r="CW136" i="34" s="1"/>
  <c r="CW251" i="34" s="1"/>
  <c r="CX272" i="34" s="1"/>
  <c r="DM135" i="34"/>
  <c r="DM136" i="34" s="1"/>
  <c r="DM251" i="34" s="1"/>
  <c r="DN272" i="34" s="1"/>
  <c r="EC135" i="34"/>
  <c r="EC136" i="34" s="1"/>
  <c r="EC251" i="34" s="1"/>
  <c r="ED272" i="34" s="1"/>
  <c r="ES135" i="34"/>
  <c r="ES136" i="34" s="1"/>
  <c r="ES251" i="34" s="1"/>
  <c r="ET272" i="34" s="1"/>
  <c r="BE107" i="34"/>
  <c r="BE108" i="34" s="1"/>
  <c r="BE249" i="34" s="1"/>
  <c r="BF270" i="34" s="1"/>
  <c r="EL107" i="34"/>
  <c r="EL108" i="34" s="1"/>
  <c r="EL249" i="34" s="1"/>
  <c r="EM270" i="34" s="1"/>
  <c r="AO121" i="34"/>
  <c r="AO122" i="34" s="1"/>
  <c r="AO250" i="34" s="1"/>
  <c r="AP271" i="34" s="1"/>
  <c r="BJ121" i="34"/>
  <c r="BJ122" i="34" s="1"/>
  <c r="BJ250" i="34" s="1"/>
  <c r="BK271" i="34" s="1"/>
  <c r="CF121" i="34"/>
  <c r="CF122" i="34" s="1"/>
  <c r="CF250" i="34" s="1"/>
  <c r="CG271" i="34" s="1"/>
  <c r="DA121" i="34"/>
  <c r="DA122" i="34" s="1"/>
  <c r="DA250" i="34" s="1"/>
  <c r="DB271" i="34" s="1"/>
  <c r="DV121" i="34"/>
  <c r="DV122" i="34" s="1"/>
  <c r="DV250" i="34" s="1"/>
  <c r="DW271" i="34" s="1"/>
  <c r="ER121" i="34"/>
  <c r="ER122" i="34" s="1"/>
  <c r="ER250" i="34" s="1"/>
  <c r="ES271" i="34" s="1"/>
  <c r="AP135" i="34"/>
  <c r="AP136" i="34" s="1"/>
  <c r="AP251" i="34" s="1"/>
  <c r="AQ272" i="34" s="1"/>
  <c r="BF135" i="34"/>
  <c r="BF136" i="34" s="1"/>
  <c r="BF251" i="34" s="1"/>
  <c r="BG272" i="34" s="1"/>
  <c r="BV135" i="34"/>
  <c r="BV136" i="34" s="1"/>
  <c r="BV251" i="34" s="1"/>
  <c r="BW272" i="34" s="1"/>
  <c r="CL135" i="34"/>
  <c r="CL136" i="34" s="1"/>
  <c r="CL251" i="34" s="1"/>
  <c r="CM272" i="34" s="1"/>
  <c r="DB135" i="34"/>
  <c r="DB136" i="34" s="1"/>
  <c r="DB251" i="34" s="1"/>
  <c r="DC272" i="34" s="1"/>
  <c r="DR135" i="34"/>
  <c r="DR136" i="34" s="1"/>
  <c r="DR251" i="34" s="1"/>
  <c r="DS272" i="34" s="1"/>
  <c r="EH135" i="34"/>
  <c r="EH136" i="34" s="1"/>
  <c r="EH251" i="34" s="1"/>
  <c r="EI272" i="34" s="1"/>
  <c r="EX135" i="34"/>
  <c r="EX136" i="34" s="1"/>
  <c r="EX251" i="34" s="1"/>
  <c r="BF107" i="34"/>
  <c r="BF108" i="34" s="1"/>
  <c r="BF249" i="34" s="1"/>
  <c r="BG270" i="34" s="1"/>
  <c r="EN107" i="34"/>
  <c r="EN108" i="34" s="1"/>
  <c r="EN249" i="34" s="1"/>
  <c r="EO270" i="34" s="1"/>
  <c r="AK121" i="34"/>
  <c r="AK122" i="34" s="1"/>
  <c r="AK250" i="34" s="1"/>
  <c r="AL271" i="34" s="1"/>
  <c r="BF121" i="34"/>
  <c r="BF122" i="34" s="1"/>
  <c r="BF250" i="34" s="1"/>
  <c r="BG271" i="34" s="1"/>
  <c r="CB121" i="34"/>
  <c r="CB122" i="34" s="1"/>
  <c r="CB250" i="34" s="1"/>
  <c r="CC271" i="34" s="1"/>
  <c r="CW121" i="34"/>
  <c r="CW122" i="34" s="1"/>
  <c r="CW250" i="34" s="1"/>
  <c r="CX271" i="34" s="1"/>
  <c r="DR121" i="34"/>
  <c r="DR122" i="34" s="1"/>
  <c r="DR250" i="34" s="1"/>
  <c r="DS271" i="34" s="1"/>
  <c r="EN121" i="34"/>
  <c r="EN122" i="34" s="1"/>
  <c r="EN250" i="34" s="1"/>
  <c r="EO271" i="34" s="1"/>
  <c r="AM135" i="34"/>
  <c r="AM136" i="34" s="1"/>
  <c r="AM251" i="34" s="1"/>
  <c r="AN272" i="34" s="1"/>
  <c r="BC135" i="34"/>
  <c r="BC136" i="34" s="1"/>
  <c r="BC251" i="34" s="1"/>
  <c r="BD272" i="34" s="1"/>
  <c r="BS135" i="34"/>
  <c r="BS136" i="34" s="1"/>
  <c r="BS251" i="34" s="1"/>
  <c r="BT272" i="34" s="1"/>
  <c r="CI135" i="34"/>
  <c r="CI136" i="34" s="1"/>
  <c r="CI251" i="34" s="1"/>
  <c r="CJ272" i="34" s="1"/>
  <c r="CY135" i="34"/>
  <c r="CY136" i="34" s="1"/>
  <c r="CY251" i="34" s="1"/>
  <c r="CZ272" i="34" s="1"/>
  <c r="DO135" i="34"/>
  <c r="DO136" i="34" s="1"/>
  <c r="DO251" i="34" s="1"/>
  <c r="DP272" i="34" s="1"/>
  <c r="EE135" i="34"/>
  <c r="EE136" i="34" s="1"/>
  <c r="EE251" i="34" s="1"/>
  <c r="EF272" i="34" s="1"/>
  <c r="EU135" i="34"/>
  <c r="EU136" i="34" s="1"/>
  <c r="EU251" i="34" s="1"/>
  <c r="EV272" i="34" s="1"/>
  <c r="DL135" i="34"/>
  <c r="DL136" i="34" s="1"/>
  <c r="DL251" i="34" s="1"/>
  <c r="DM272" i="34" s="1"/>
  <c r="AZ135" i="34"/>
  <c r="AZ136" i="34" s="1"/>
  <c r="AZ251" i="34" s="1"/>
  <c r="BA272" i="34" s="1"/>
  <c r="CH121" i="34"/>
  <c r="CH122" i="34" s="1"/>
  <c r="CH250" i="34" s="1"/>
  <c r="CI271" i="34" s="1"/>
  <c r="CR135" i="34"/>
  <c r="CR136" i="34" s="1"/>
  <c r="CR251" i="34" s="1"/>
  <c r="CS272" i="34" s="1"/>
  <c r="AF135" i="34"/>
  <c r="CC121" i="34"/>
  <c r="CC122" i="34" s="1"/>
  <c r="CC250" i="34" s="1"/>
  <c r="CD271" i="34" s="1"/>
  <c r="CN135" i="34"/>
  <c r="CN136" i="34" s="1"/>
  <c r="CN251" i="34" s="1"/>
  <c r="CO272" i="34" s="1"/>
  <c r="EJ121" i="34"/>
  <c r="EJ122" i="34" s="1"/>
  <c r="EJ250" i="34" s="1"/>
  <c r="EK271" i="34" s="1"/>
  <c r="BB121" i="34"/>
  <c r="BB122" i="34" s="1"/>
  <c r="BB250" i="34" s="1"/>
  <c r="BC271" i="34" s="1"/>
  <c r="EV135" i="34"/>
  <c r="EV136" i="34" s="1"/>
  <c r="EV251" i="34" s="1"/>
  <c r="EW272" i="34" s="1"/>
  <c r="CJ135" i="34"/>
  <c r="CJ136" i="34" s="1"/>
  <c r="CJ251" i="34" s="1"/>
  <c r="CK272" i="34" s="1"/>
  <c r="DI121" i="34"/>
  <c r="DI122" i="34" s="1"/>
  <c r="DI250" i="34" s="1"/>
  <c r="DJ271" i="34" s="1"/>
  <c r="BB107" i="34"/>
  <c r="BB108" i="34" s="1"/>
  <c r="BB249" i="34" s="1"/>
  <c r="BC270" i="34" s="1"/>
  <c r="CE107" i="34"/>
  <c r="CE108" i="34" s="1"/>
  <c r="CE249" i="34" s="1"/>
  <c r="CF270" i="34" s="1"/>
  <c r="EQ107" i="34"/>
  <c r="EQ108" i="34" s="1"/>
  <c r="EQ249" i="34" s="1"/>
  <c r="ER270" i="34" s="1"/>
  <c r="AQ121" i="34"/>
  <c r="AQ122" i="34" s="1"/>
  <c r="AQ250" i="34" s="1"/>
  <c r="AR271" i="34" s="1"/>
  <c r="BG121" i="34"/>
  <c r="BG122" i="34" s="1"/>
  <c r="BG250" i="34" s="1"/>
  <c r="BH271" i="34" s="1"/>
  <c r="BW121" i="34"/>
  <c r="BW122" i="34" s="1"/>
  <c r="BW250" i="34" s="1"/>
  <c r="BX271" i="34" s="1"/>
  <c r="CM121" i="34"/>
  <c r="CM122" i="34" s="1"/>
  <c r="CM250" i="34" s="1"/>
  <c r="CN271" i="34" s="1"/>
  <c r="DC121" i="34"/>
  <c r="DC122" i="34" s="1"/>
  <c r="DC250" i="34" s="1"/>
  <c r="DD271" i="34" s="1"/>
  <c r="DS121" i="34"/>
  <c r="DS122" i="34" s="1"/>
  <c r="DS250" i="34" s="1"/>
  <c r="DT271" i="34" s="1"/>
  <c r="EI121" i="34"/>
  <c r="EI122" i="34" s="1"/>
  <c r="EI250" i="34" s="1"/>
  <c r="EJ271" i="34" s="1"/>
  <c r="AH107" i="34"/>
  <c r="AH108" i="34" s="1"/>
  <c r="AH249" i="34" s="1"/>
  <c r="AI270" i="34" s="1"/>
  <c r="DP107" i="34"/>
  <c r="DP108" i="34" s="1"/>
  <c r="DP249" i="34" s="1"/>
  <c r="DQ270" i="34" s="1"/>
  <c r="AN121" i="34"/>
  <c r="AN122" i="34" s="1"/>
  <c r="AN250" i="34" s="1"/>
  <c r="AO271" i="34" s="1"/>
  <c r="BI121" i="34"/>
  <c r="BI122" i="34" s="1"/>
  <c r="BI250" i="34" s="1"/>
  <c r="BJ271" i="34" s="1"/>
  <c r="CD121" i="34"/>
  <c r="CD122" i="34" s="1"/>
  <c r="CD250" i="34" s="1"/>
  <c r="CE271" i="34" s="1"/>
  <c r="CZ121" i="34"/>
  <c r="CZ122" i="34" s="1"/>
  <c r="CZ250" i="34" s="1"/>
  <c r="DA271" i="34" s="1"/>
  <c r="DU121" i="34"/>
  <c r="DU122" i="34" s="1"/>
  <c r="DU250" i="34" s="1"/>
  <c r="DV271" i="34" s="1"/>
  <c r="EP121" i="34"/>
  <c r="EP122" i="34" s="1"/>
  <c r="EP250" i="34" s="1"/>
  <c r="EQ271" i="34" s="1"/>
  <c r="AO135" i="34"/>
  <c r="AO136" i="34" s="1"/>
  <c r="AO251" i="34" s="1"/>
  <c r="AP272" i="34" s="1"/>
  <c r="BE135" i="34"/>
  <c r="BE136" i="34" s="1"/>
  <c r="BE251" i="34" s="1"/>
  <c r="BF272" i="34" s="1"/>
  <c r="BU135" i="34"/>
  <c r="BU136" i="34" s="1"/>
  <c r="BU251" i="34" s="1"/>
  <c r="BV272" i="34" s="1"/>
  <c r="CK135" i="34"/>
  <c r="CK136" i="34" s="1"/>
  <c r="CK251" i="34" s="1"/>
  <c r="CL272" i="34" s="1"/>
  <c r="DA135" i="34"/>
  <c r="DA136" i="34" s="1"/>
  <c r="DA251" i="34" s="1"/>
  <c r="DB272" i="34" s="1"/>
  <c r="DQ135" i="34"/>
  <c r="DQ136" i="34" s="1"/>
  <c r="DQ251" i="34" s="1"/>
  <c r="DR272" i="34" s="1"/>
  <c r="EG135" i="34"/>
  <c r="EG136" i="34" s="1"/>
  <c r="EG251" i="34" s="1"/>
  <c r="EH272" i="34" s="1"/>
  <c r="EW135" i="34"/>
  <c r="EW136" i="34" s="1"/>
  <c r="EW251" i="34" s="1"/>
  <c r="EX272" i="34" s="1"/>
  <c r="AO107" i="34"/>
  <c r="AO108" i="34" s="1"/>
  <c r="AO249" i="34" s="1"/>
  <c r="AP270" i="34" s="1"/>
  <c r="DV107" i="34"/>
  <c r="DV108" i="34" s="1"/>
  <c r="DV249" i="34" s="1"/>
  <c r="DW270" i="34" s="1"/>
  <c r="AT121" i="34"/>
  <c r="AT122" i="34" s="1"/>
  <c r="AT250" i="34" s="1"/>
  <c r="AU271" i="34" s="1"/>
  <c r="BP121" i="34"/>
  <c r="BP122" i="34" s="1"/>
  <c r="BP250" i="34" s="1"/>
  <c r="BQ271" i="34" s="1"/>
  <c r="CK121" i="34"/>
  <c r="CK122" i="34" s="1"/>
  <c r="CK250" i="34" s="1"/>
  <c r="CL271" i="34" s="1"/>
  <c r="DF121" i="34"/>
  <c r="DF122" i="34" s="1"/>
  <c r="DF250" i="34" s="1"/>
  <c r="DG271" i="34" s="1"/>
  <c r="EB121" i="34"/>
  <c r="EB122" i="34" s="1"/>
  <c r="EB250" i="34" s="1"/>
  <c r="EC271" i="34" s="1"/>
  <c r="EW121" i="34"/>
  <c r="EW122" i="34" s="1"/>
  <c r="EW250" i="34" s="1"/>
  <c r="EX271" i="34" s="1"/>
  <c r="AT135" i="34"/>
  <c r="AT136" i="34" s="1"/>
  <c r="AT251" i="34" s="1"/>
  <c r="AU272" i="34" s="1"/>
  <c r="BJ135" i="34"/>
  <c r="BJ136" i="34" s="1"/>
  <c r="BJ251" i="34" s="1"/>
  <c r="BK272" i="34" s="1"/>
  <c r="BZ135" i="34"/>
  <c r="BZ136" i="34" s="1"/>
  <c r="BZ251" i="34" s="1"/>
  <c r="CA272" i="34" s="1"/>
  <c r="CP135" i="34"/>
  <c r="CP136" i="34" s="1"/>
  <c r="CP251" i="34" s="1"/>
  <c r="CQ272" i="34" s="1"/>
  <c r="DF135" i="34"/>
  <c r="DF136" i="34" s="1"/>
  <c r="DF251" i="34" s="1"/>
  <c r="DG272" i="34" s="1"/>
  <c r="DV135" i="34"/>
  <c r="DV136" i="34" s="1"/>
  <c r="DV251" i="34" s="1"/>
  <c r="DW272" i="34" s="1"/>
  <c r="EL135" i="34"/>
  <c r="EL136" i="34" s="1"/>
  <c r="EL251" i="34" s="1"/>
  <c r="EM272" i="34" s="1"/>
  <c r="BL107" i="34"/>
  <c r="BL108" i="34" s="1"/>
  <c r="BL249" i="34" s="1"/>
  <c r="BM270" i="34" s="1"/>
  <c r="ES107" i="34"/>
  <c r="ES108" i="34" s="1"/>
  <c r="ES249" i="34" s="1"/>
  <c r="ET270" i="34" s="1"/>
  <c r="AP121" i="34"/>
  <c r="AP122" i="34" s="1"/>
  <c r="AP250" i="34" s="1"/>
  <c r="AQ271" i="34" s="1"/>
  <c r="BL121" i="34"/>
  <c r="BL122" i="34" s="1"/>
  <c r="BL250" i="34" s="1"/>
  <c r="BM271" i="34" s="1"/>
  <c r="CG121" i="34"/>
  <c r="CG122" i="34" s="1"/>
  <c r="CG250" i="34" s="1"/>
  <c r="CH271" i="34" s="1"/>
  <c r="DB121" i="34"/>
  <c r="DB122" i="34" s="1"/>
  <c r="DB250" i="34" s="1"/>
  <c r="DC271" i="34" s="1"/>
  <c r="DX121" i="34"/>
  <c r="DX122" i="34" s="1"/>
  <c r="DX250" i="34" s="1"/>
  <c r="DY271" i="34" s="1"/>
  <c r="ES121" i="34"/>
  <c r="ES122" i="34" s="1"/>
  <c r="ES250" i="34" s="1"/>
  <c r="ET271" i="34" s="1"/>
  <c r="AQ135" i="34"/>
  <c r="AQ136" i="34" s="1"/>
  <c r="AQ251" i="34" s="1"/>
  <c r="AR272" i="34" s="1"/>
  <c r="BG135" i="34"/>
  <c r="BG136" i="34" s="1"/>
  <c r="BG251" i="34" s="1"/>
  <c r="BH272" i="34" s="1"/>
  <c r="BW135" i="34"/>
  <c r="BW136" i="34" s="1"/>
  <c r="BW251" i="34" s="1"/>
  <c r="BX272" i="34" s="1"/>
  <c r="CM135" i="34"/>
  <c r="CM136" i="34" s="1"/>
  <c r="CM251" i="34" s="1"/>
  <c r="CN272" i="34" s="1"/>
  <c r="DC135" i="34"/>
  <c r="DC136" i="34" s="1"/>
  <c r="DC251" i="34" s="1"/>
  <c r="DD272" i="34" s="1"/>
  <c r="DS135" i="34"/>
  <c r="DS136" i="34" s="1"/>
  <c r="DS251" i="34" s="1"/>
  <c r="DT272" i="34" s="1"/>
  <c r="EI135" i="34"/>
  <c r="EI136" i="34" s="1"/>
  <c r="EI251" i="34" s="1"/>
  <c r="EJ272" i="34" s="1"/>
  <c r="CV135" i="34"/>
  <c r="CV136" i="34" s="1"/>
  <c r="CV251" i="34" s="1"/>
  <c r="CW272" i="34" s="1"/>
  <c r="AJ135" i="34"/>
  <c r="AJ136" i="34" s="1"/>
  <c r="AJ251" i="34" s="1"/>
  <c r="AK272" i="34" s="1"/>
  <c r="ET121" i="34"/>
  <c r="ET122" i="34" s="1"/>
  <c r="ET250" i="34" s="1"/>
  <c r="EU271" i="34" s="1"/>
  <c r="BM121" i="34"/>
  <c r="BM122" i="34" s="1"/>
  <c r="BM250" i="34" s="1"/>
  <c r="BN271" i="34" s="1"/>
  <c r="EN135" i="34"/>
  <c r="EN136" i="34" s="1"/>
  <c r="EN251" i="34" s="1"/>
  <c r="EO272" i="34" s="1"/>
  <c r="CB135" i="34"/>
  <c r="CB136" i="34" s="1"/>
  <c r="CB251" i="34" s="1"/>
  <c r="CC272" i="34" s="1"/>
  <c r="EO121" i="34"/>
  <c r="EO122" i="34" s="1"/>
  <c r="EO250" i="34" s="1"/>
  <c r="EP271" i="34" s="1"/>
  <c r="BH121" i="34"/>
  <c r="BH122" i="34" s="1"/>
  <c r="BH250" i="34" s="1"/>
  <c r="BI271" i="34" s="1"/>
  <c r="EJ135" i="34"/>
  <c r="EJ136" i="34" s="1"/>
  <c r="EJ251" i="34" s="1"/>
  <c r="EK272" i="34" s="1"/>
  <c r="BX135" i="34"/>
  <c r="BX136" i="34" s="1"/>
  <c r="BX251" i="34" s="1"/>
  <c r="BY272" i="34" s="1"/>
  <c r="DN121" i="34"/>
  <c r="DN122" i="34" s="1"/>
  <c r="DN250" i="34" s="1"/>
  <c r="DO271" i="34" s="1"/>
  <c r="AG121" i="34"/>
  <c r="AG122" i="34" s="1"/>
  <c r="AG250" i="34" s="1"/>
  <c r="AH271" i="34" s="1"/>
  <c r="CX107" i="34"/>
  <c r="CX108" i="34" s="1"/>
  <c r="CX249" i="34" s="1"/>
  <c r="CY270" i="34" s="1"/>
  <c r="EF135" i="34"/>
  <c r="EF136" i="34" s="1"/>
  <c r="EF251" i="34" s="1"/>
  <c r="EG272" i="34" s="1"/>
  <c r="BT135" i="34"/>
  <c r="BT136" i="34" s="1"/>
  <c r="BT251" i="34" s="1"/>
  <c r="BU272" i="34" s="1"/>
  <c r="CN121" i="34"/>
  <c r="CN122" i="34" s="1"/>
  <c r="CN250" i="34" s="1"/>
  <c r="CO271" i="34" s="1"/>
  <c r="DN107" i="34"/>
  <c r="DN108" i="34" s="1"/>
  <c r="DN249" i="34" s="1"/>
  <c r="DO270" i="34" s="1"/>
  <c r="BS107" i="34"/>
  <c r="BS108" i="34" s="1"/>
  <c r="BS249" i="34" s="1"/>
  <c r="BT270" i="34" s="1"/>
  <c r="EE107" i="34"/>
  <c r="EE108" i="34" s="1"/>
  <c r="EE249" i="34" s="1"/>
  <c r="EF270" i="34" s="1"/>
  <c r="AU121" i="34"/>
  <c r="AU122" i="34" s="1"/>
  <c r="AU250" i="34" s="1"/>
  <c r="AV271" i="34" s="1"/>
  <c r="BK121" i="34"/>
  <c r="BK122" i="34" s="1"/>
  <c r="BK250" i="34" s="1"/>
  <c r="BL271" i="34" s="1"/>
  <c r="CA121" i="34"/>
  <c r="CA122" i="34" s="1"/>
  <c r="CA250" i="34" s="1"/>
  <c r="CB271" i="34" s="1"/>
  <c r="CQ121" i="34"/>
  <c r="CQ122" i="34" s="1"/>
  <c r="CQ250" i="34" s="1"/>
  <c r="CR271" i="34" s="1"/>
  <c r="DG121" i="34"/>
  <c r="DG122" i="34" s="1"/>
  <c r="DG250" i="34" s="1"/>
  <c r="DH271" i="34" s="1"/>
  <c r="DW121" i="34"/>
  <c r="DW122" i="34" s="1"/>
  <c r="DW250" i="34" s="1"/>
  <c r="DX271" i="34" s="1"/>
  <c r="EM121" i="34"/>
  <c r="EM122" i="34" s="1"/>
  <c r="EM250" i="34" s="1"/>
  <c r="EN271" i="34" s="1"/>
  <c r="CZ107" i="34"/>
  <c r="CZ108" i="34" s="1"/>
  <c r="CZ249" i="34" s="1"/>
  <c r="DA270" i="34" s="1"/>
  <c r="AS121" i="34"/>
  <c r="AS122" i="34" s="1"/>
  <c r="AS250" i="34" s="1"/>
  <c r="AT271" i="34" s="1"/>
  <c r="BN121" i="34"/>
  <c r="BN122" i="34" s="1"/>
  <c r="BN250" i="34" s="1"/>
  <c r="BO271" i="34" s="1"/>
  <c r="CJ121" i="34"/>
  <c r="CJ122" i="34" s="1"/>
  <c r="CJ250" i="34" s="1"/>
  <c r="CK271" i="34" s="1"/>
  <c r="DE121" i="34"/>
  <c r="DE122" i="34" s="1"/>
  <c r="DE250" i="34" s="1"/>
  <c r="DF271" i="34" s="1"/>
  <c r="DZ121" i="34"/>
  <c r="DZ122" i="34" s="1"/>
  <c r="DZ250" i="34" s="1"/>
  <c r="EA271" i="34" s="1"/>
  <c r="EV121" i="34"/>
  <c r="EV122" i="34" s="1"/>
  <c r="EV250" i="34" s="1"/>
  <c r="EW271" i="34" s="1"/>
  <c r="AS135" i="34"/>
  <c r="AS136" i="34" s="1"/>
  <c r="AS251" i="34" s="1"/>
  <c r="AT272" i="34" s="1"/>
  <c r="BI135" i="34"/>
  <c r="BI136" i="34" s="1"/>
  <c r="BI251" i="34" s="1"/>
  <c r="BJ272" i="34" s="1"/>
  <c r="BY135" i="34"/>
  <c r="BY136" i="34" s="1"/>
  <c r="BY251" i="34" s="1"/>
  <c r="BZ272" i="34" s="1"/>
  <c r="CO135" i="34"/>
  <c r="CO136" i="34" s="1"/>
  <c r="CO251" i="34" s="1"/>
  <c r="CP272" i="34" s="1"/>
  <c r="DE135" i="34"/>
  <c r="DE136" i="34" s="1"/>
  <c r="DE251" i="34" s="1"/>
  <c r="DF272" i="34" s="1"/>
  <c r="DU135" i="34"/>
  <c r="DU136" i="34" s="1"/>
  <c r="DU251" i="34" s="1"/>
  <c r="DV272" i="34" s="1"/>
  <c r="EK135" i="34"/>
  <c r="EK136" i="34" s="1"/>
  <c r="EK251" i="34" s="1"/>
  <c r="EL272" i="34" s="1"/>
  <c r="AT107" i="34"/>
  <c r="AT108" i="34" s="1"/>
  <c r="AT249" i="34" s="1"/>
  <c r="AU270" i="34" s="1"/>
  <c r="EB107" i="34"/>
  <c r="EB108" i="34" s="1"/>
  <c r="EB249" i="34" s="1"/>
  <c r="EC270" i="34" s="1"/>
  <c r="AZ121" i="34"/>
  <c r="AZ122" i="34" s="1"/>
  <c r="AZ250" i="34" s="1"/>
  <c r="BA271" i="34" s="1"/>
  <c r="BU121" i="34"/>
  <c r="BU122" i="34" s="1"/>
  <c r="BU250" i="34" s="1"/>
  <c r="BV271" i="34" s="1"/>
  <c r="CP121" i="34"/>
  <c r="CP122" i="34" s="1"/>
  <c r="CP250" i="34" s="1"/>
  <c r="CQ271" i="34" s="1"/>
  <c r="DL121" i="34"/>
  <c r="DL122" i="34" s="1"/>
  <c r="DL250" i="34" s="1"/>
  <c r="DM271" i="34" s="1"/>
  <c r="EG121" i="34"/>
  <c r="EG122" i="34" s="1"/>
  <c r="EG250" i="34" s="1"/>
  <c r="EH271" i="34" s="1"/>
  <c r="AH135" i="34"/>
  <c r="AH136" i="34" s="1"/>
  <c r="AH251" i="34" s="1"/>
  <c r="AI272" i="34" s="1"/>
  <c r="AX135" i="34"/>
  <c r="AX136" i="34" s="1"/>
  <c r="AX251" i="34" s="1"/>
  <c r="AY272" i="34" s="1"/>
  <c r="BN135" i="34"/>
  <c r="BN136" i="34" s="1"/>
  <c r="BN251" i="34" s="1"/>
  <c r="BO272" i="34" s="1"/>
  <c r="CD135" i="34"/>
  <c r="CD136" i="34" s="1"/>
  <c r="CD251" i="34" s="1"/>
  <c r="CE272" i="34" s="1"/>
  <c r="CT135" i="34"/>
  <c r="CT136" i="34" s="1"/>
  <c r="CT251" i="34" s="1"/>
  <c r="CU272" i="34" s="1"/>
  <c r="DJ135" i="34"/>
  <c r="DJ136" i="34" s="1"/>
  <c r="DJ251" i="34" s="1"/>
  <c r="DK272" i="34" s="1"/>
  <c r="DZ135" i="34"/>
  <c r="DZ136" i="34" s="1"/>
  <c r="DZ251" i="34" s="1"/>
  <c r="EA272" i="34" s="1"/>
  <c r="EP135" i="34"/>
  <c r="EP136" i="34" s="1"/>
  <c r="EP251" i="34" s="1"/>
  <c r="EQ272" i="34" s="1"/>
  <c r="BQ107" i="34"/>
  <c r="BQ108" i="34" s="1"/>
  <c r="BQ249" i="34" s="1"/>
  <c r="BR270" i="34" s="1"/>
  <c r="EX107" i="34"/>
  <c r="EX108" i="34" s="1"/>
  <c r="EX249" i="34" s="1"/>
  <c r="AV121" i="34"/>
  <c r="AV122" i="34" s="1"/>
  <c r="AV250" i="34" s="1"/>
  <c r="AW271" i="34" s="1"/>
  <c r="BQ121" i="34"/>
  <c r="BQ122" i="34" s="1"/>
  <c r="BQ250" i="34" s="1"/>
  <c r="BR271" i="34" s="1"/>
  <c r="CL121" i="34"/>
  <c r="CL122" i="34" s="1"/>
  <c r="CL250" i="34" s="1"/>
  <c r="CM271" i="34" s="1"/>
  <c r="DH121" i="34"/>
  <c r="DH122" i="34" s="1"/>
  <c r="DH250" i="34" s="1"/>
  <c r="DI271" i="34" s="1"/>
  <c r="EC121" i="34"/>
  <c r="EC122" i="34" s="1"/>
  <c r="EC250" i="34" s="1"/>
  <c r="ED271" i="34" s="1"/>
  <c r="EX121" i="34"/>
  <c r="EX122" i="34" s="1"/>
  <c r="EX250" i="34" s="1"/>
  <c r="AU135" i="34"/>
  <c r="AU136" i="34" s="1"/>
  <c r="AU251" i="34" s="1"/>
  <c r="AV272" i="34" s="1"/>
  <c r="BK135" i="34"/>
  <c r="BK136" i="34" s="1"/>
  <c r="BK251" i="34" s="1"/>
  <c r="BL272" i="34" s="1"/>
  <c r="CA135" i="34"/>
  <c r="CA136" i="34" s="1"/>
  <c r="CA251" i="34" s="1"/>
  <c r="CB272" i="34" s="1"/>
  <c r="CQ135" i="34"/>
  <c r="CQ136" i="34" s="1"/>
  <c r="CQ251" i="34" s="1"/>
  <c r="CR272" i="34" s="1"/>
  <c r="DG135" i="34"/>
  <c r="DG136" i="34" s="1"/>
  <c r="DG251" i="34" s="1"/>
  <c r="DH272" i="34" s="1"/>
  <c r="DW135" i="34"/>
  <c r="DW136" i="34" s="1"/>
  <c r="DW251" i="34" s="1"/>
  <c r="DX272" i="34" s="1"/>
  <c r="EM135" i="34"/>
  <c r="EM136" i="34" s="1"/>
  <c r="EM251" i="34" s="1"/>
  <c r="EN272" i="34" s="1"/>
  <c r="ER135" i="34"/>
  <c r="ER136" i="34" s="1"/>
  <c r="ER251" i="34" s="1"/>
  <c r="ES272" i="34" s="1"/>
  <c r="CF135" i="34"/>
  <c r="CF136" i="34" s="1"/>
  <c r="CF251" i="34" s="1"/>
  <c r="CG272" i="34" s="1"/>
  <c r="DY121" i="34"/>
  <c r="DY122" i="34" s="1"/>
  <c r="DY250" i="34" s="1"/>
  <c r="DZ271" i="34" s="1"/>
  <c r="AR121" i="34"/>
  <c r="AR122" i="34" s="1"/>
  <c r="AR250" i="34" s="1"/>
  <c r="AS271" i="34" s="1"/>
  <c r="DX135" i="34"/>
  <c r="DX136" i="34" s="1"/>
  <c r="DX251" i="34" s="1"/>
  <c r="DY272" i="34" s="1"/>
  <c r="BL135" i="34"/>
  <c r="BL136" i="34" s="1"/>
  <c r="BL251" i="34" s="1"/>
  <c r="BM272" i="34" s="1"/>
  <c r="DT121" i="34"/>
  <c r="DT122" i="34" s="1"/>
  <c r="DT250" i="34" s="1"/>
  <c r="DU271" i="34" s="1"/>
  <c r="AL121" i="34"/>
  <c r="AL122" i="34" s="1"/>
  <c r="AL250" i="34" s="1"/>
  <c r="AM271" i="34" s="1"/>
  <c r="ET107" i="34"/>
  <c r="ET108" i="34" s="1"/>
  <c r="ET249" i="34" s="1"/>
  <c r="EU270" i="34" s="1"/>
  <c r="DT135" i="34"/>
  <c r="DT136" i="34" s="1"/>
  <c r="DT251" i="34" s="1"/>
  <c r="DU272" i="34" s="1"/>
  <c r="BH135" i="34"/>
  <c r="BH136" i="34" s="1"/>
  <c r="BH251" i="34" s="1"/>
  <c r="BI272" i="34" s="1"/>
  <c r="CS121" i="34"/>
  <c r="CS122" i="34" s="1"/>
  <c r="CS250" i="34" s="1"/>
  <c r="CT271" i="34" s="1"/>
  <c r="ED22" i="34"/>
  <c r="AW107" i="34" l="1"/>
  <c r="AW108" i="34" s="1"/>
  <c r="AW249" i="34" s="1"/>
  <c r="AX270" i="34" s="1"/>
  <c r="EC107" i="34"/>
  <c r="EC108" i="34" s="1"/>
  <c r="EC249" i="34" s="1"/>
  <c r="ED270" i="34" s="1"/>
  <c r="AV107" i="34"/>
  <c r="AV108" i="34" s="1"/>
  <c r="AV249" i="34" s="1"/>
  <c r="AW270" i="34" s="1"/>
  <c r="DF107" i="34"/>
  <c r="DF108" i="34" s="1"/>
  <c r="DF249" i="34" s="1"/>
  <c r="DG270" i="34" s="1"/>
  <c r="CD107" i="34"/>
  <c r="CD108" i="34" s="1"/>
  <c r="CD249" i="34" s="1"/>
  <c r="CE270" i="34" s="1"/>
  <c r="DO107" i="34"/>
  <c r="DO108" i="34" s="1"/>
  <c r="DO249" i="34" s="1"/>
  <c r="DP270" i="34" s="1"/>
  <c r="BC107" i="34"/>
  <c r="BC108" i="34" s="1"/>
  <c r="BC249" i="34" s="1"/>
  <c r="BD270" i="34" s="1"/>
  <c r="CH107" i="34"/>
  <c r="CH108" i="34" s="1"/>
  <c r="CH249" i="34" s="1"/>
  <c r="CI270" i="34" s="1"/>
  <c r="DX107" i="34"/>
  <c r="DX108" i="34" s="1"/>
  <c r="DX249" i="34" s="1"/>
  <c r="DY270" i="34" s="1"/>
  <c r="AP107" i="34"/>
  <c r="AP108" i="34" s="1"/>
  <c r="AP249" i="34" s="1"/>
  <c r="AQ270" i="34" s="1"/>
  <c r="DA107" i="34"/>
  <c r="DA108" i="34" s="1"/>
  <c r="DA249" i="34" s="1"/>
  <c r="DB270" i="34" s="1"/>
  <c r="CT107" i="34"/>
  <c r="CT108" i="34" s="1"/>
  <c r="CT249" i="34" s="1"/>
  <c r="CU270" i="34" s="1"/>
  <c r="EA107" i="34"/>
  <c r="EA108" i="34" s="1"/>
  <c r="EA249" i="34" s="1"/>
  <c r="EB270" i="34" s="1"/>
  <c r="BO107" i="34"/>
  <c r="BO108" i="34" s="1"/>
  <c r="BO249" i="34" s="1"/>
  <c r="BP270" i="34" s="1"/>
  <c r="EJ107" i="34"/>
  <c r="EJ108" i="34" s="1"/>
  <c r="EJ249" i="34" s="1"/>
  <c r="EK270" i="34" s="1"/>
  <c r="AL107" i="34"/>
  <c r="AL108" i="34" s="1"/>
  <c r="AL249" i="34" s="1"/>
  <c r="AM270" i="34" s="1"/>
  <c r="DR107" i="34"/>
  <c r="DR108" i="34" s="1"/>
  <c r="DR249" i="34" s="1"/>
  <c r="DS270" i="34" s="1"/>
  <c r="AK107" i="34"/>
  <c r="AK108" i="34" s="1"/>
  <c r="AK249" i="34" s="1"/>
  <c r="AL270" i="34" s="1"/>
  <c r="DQ107" i="34"/>
  <c r="DQ108" i="34" s="1"/>
  <c r="DQ249" i="34" s="1"/>
  <c r="DR270" i="34" s="1"/>
  <c r="AJ107" i="34"/>
  <c r="AJ108" i="34" s="1"/>
  <c r="AJ249" i="34" s="1"/>
  <c r="AK270" i="34" s="1"/>
  <c r="BT107" i="34"/>
  <c r="BT108" i="34" s="1"/>
  <c r="BT249" i="34" s="1"/>
  <c r="BU270" i="34" s="1"/>
  <c r="BH107" i="34"/>
  <c r="BH108" i="34" s="1"/>
  <c r="BH249" i="34" s="1"/>
  <c r="BI270" i="34" s="1"/>
  <c r="DY107" i="34"/>
  <c r="DY108" i="34" s="1"/>
  <c r="DY249" i="34" s="1"/>
  <c r="DZ270" i="34" s="1"/>
  <c r="DI107" i="34"/>
  <c r="DI108" i="34" s="1"/>
  <c r="DI249" i="34" s="1"/>
  <c r="DJ270" i="34" s="1"/>
  <c r="ED107" i="34"/>
  <c r="ED108" i="34" s="1"/>
  <c r="ED249" i="34" s="1"/>
  <c r="EE270" i="34" s="1"/>
  <c r="DH107" i="34"/>
  <c r="DH108" i="34" s="1"/>
  <c r="DH249" i="34" s="1"/>
  <c r="DI270" i="34" s="1"/>
  <c r="CK107" i="34"/>
  <c r="CK108" i="34" s="1"/>
  <c r="CK249" i="34" s="1"/>
  <c r="CL270" i="34" s="1"/>
  <c r="EP107" i="34"/>
  <c r="EP108" i="34" s="1"/>
  <c r="EP249" i="34" s="1"/>
  <c r="EQ270" i="34" s="1"/>
  <c r="BI107" i="34"/>
  <c r="BI108" i="34" s="1"/>
  <c r="BI249" i="34" s="1"/>
  <c r="BJ270" i="34" s="1"/>
  <c r="CY107" i="34"/>
  <c r="CY108" i="34" s="1"/>
  <c r="CY249" i="34" s="1"/>
  <c r="CZ270" i="34" s="1"/>
  <c r="AM107" i="34"/>
  <c r="AM108" i="34" s="1"/>
  <c r="AM249" i="34" s="1"/>
  <c r="AN270" i="34" s="1"/>
  <c r="BR107" i="34"/>
  <c r="BR108" i="34" s="1"/>
  <c r="BR249" i="34" s="1"/>
  <c r="BS270" i="34" s="1"/>
  <c r="DB107" i="34"/>
  <c r="DB108" i="34" s="1"/>
  <c r="DB249" i="34" s="1"/>
  <c r="DC270" i="34" s="1"/>
  <c r="CF107" i="34"/>
  <c r="CF108" i="34" s="1"/>
  <c r="CF249" i="34" s="1"/>
  <c r="CG270" i="34" s="1"/>
  <c r="BY107" i="34"/>
  <c r="BY108" i="34" s="1"/>
  <c r="BY249" i="34" s="1"/>
  <c r="BZ270" i="34" s="1"/>
  <c r="DK107" i="34"/>
  <c r="DK108" i="34" s="1"/>
  <c r="DK249" i="34" s="1"/>
  <c r="DL270" i="34" s="1"/>
  <c r="AY107" i="34"/>
  <c r="AY108" i="34" s="1"/>
  <c r="AY249" i="34" s="1"/>
  <c r="AZ270" i="34" s="1"/>
  <c r="DT107" i="34"/>
  <c r="DT108" i="34" s="1"/>
  <c r="DT249" i="34" s="1"/>
  <c r="DU270" i="34" s="1"/>
  <c r="DD107" i="34"/>
  <c r="DD108" i="34" s="1"/>
  <c r="DD249" i="34" s="1"/>
  <c r="DE270" i="34" s="1"/>
  <c r="CN107" i="34"/>
  <c r="CN108" i="34" s="1"/>
  <c r="CN249" i="34" s="1"/>
  <c r="CO270" i="34" s="1"/>
  <c r="CW107" i="34"/>
  <c r="CW108" i="34" s="1"/>
  <c r="CW249" i="34" s="1"/>
  <c r="CX270" i="34" s="1"/>
  <c r="CV107" i="34"/>
  <c r="CV108" i="34" s="1"/>
  <c r="CV249" i="34" s="1"/>
  <c r="CW270" i="34" s="1"/>
  <c r="EM107" i="34"/>
  <c r="EM108" i="34" s="1"/>
  <c r="EM249" i="34" s="1"/>
  <c r="EN270" i="34" s="1"/>
  <c r="CC107" i="34"/>
  <c r="CC108" i="34" s="1"/>
  <c r="CC249" i="34" s="1"/>
  <c r="CD270" i="34" s="1"/>
  <c r="BM107" i="34"/>
  <c r="BM108" i="34" s="1"/>
  <c r="BM249" i="34" s="1"/>
  <c r="BN270" i="34" s="1"/>
  <c r="CL107" i="34"/>
  <c r="CL108" i="34" s="1"/>
  <c r="CL249" i="34" s="1"/>
  <c r="CM270" i="34" s="1"/>
  <c r="EW107" i="34"/>
  <c r="EW108" i="34" s="1"/>
  <c r="EW249" i="34" s="1"/>
  <c r="EX270" i="34" s="1"/>
  <c r="BP107" i="34"/>
  <c r="BP108" i="34" s="1"/>
  <c r="BP249" i="34" s="1"/>
  <c r="BQ270" i="34" s="1"/>
  <c r="DU107" i="34"/>
  <c r="DU108" i="34" s="1"/>
  <c r="DU249" i="34" s="1"/>
  <c r="DV270" i="34" s="1"/>
  <c r="AN107" i="34"/>
  <c r="AN108" i="34" s="1"/>
  <c r="AN249" i="34" s="1"/>
  <c r="AO270" i="34" s="1"/>
  <c r="EU107" i="34"/>
  <c r="EU108" i="34" s="1"/>
  <c r="EU249" i="34" s="1"/>
  <c r="EV270" i="34" s="1"/>
  <c r="CI107" i="34"/>
  <c r="CI108" i="34" s="1"/>
  <c r="CI249" i="34" s="1"/>
  <c r="CJ270" i="34" s="1"/>
  <c r="AG107" i="34"/>
  <c r="AG108" i="34" s="1"/>
  <c r="AG249" i="34" s="1"/>
  <c r="AH270" i="34" s="1"/>
  <c r="CG107" i="34"/>
  <c r="CG108" i="34" s="1"/>
  <c r="CG249" i="34" s="1"/>
  <c r="CH270" i="34" s="1"/>
  <c r="ER107" i="34"/>
  <c r="ER108" i="34" s="1"/>
  <c r="ER249" i="34" s="1"/>
  <c r="ES270" i="34" s="1"/>
  <c r="BJ107" i="34"/>
  <c r="BJ108" i="34" s="1"/>
  <c r="BJ249" i="34" s="1"/>
  <c r="BK270" i="34" s="1"/>
  <c r="EK107" i="34"/>
  <c r="EK108" i="34" s="1"/>
  <c r="EK249" i="34" s="1"/>
  <c r="EL270" i="34" s="1"/>
  <c r="BD107" i="34"/>
  <c r="BD108" i="34" s="1"/>
  <c r="BD249" i="34" s="1"/>
  <c r="BE270" i="34" s="1"/>
  <c r="CU107" i="34"/>
  <c r="CU108" i="34" s="1"/>
  <c r="CU249" i="34" s="1"/>
  <c r="CV270" i="34" s="1"/>
  <c r="AI107" i="34"/>
  <c r="AI108" i="34" s="1"/>
  <c r="AI249" i="34" s="1"/>
  <c r="AJ270" i="34" s="1"/>
  <c r="CB107" i="34"/>
  <c r="CB108" i="34" s="1"/>
  <c r="CB249" i="34" s="1"/>
  <c r="CC270" i="34" s="1"/>
  <c r="BZ107" i="34"/>
  <c r="BZ108" i="34" s="1"/>
  <c r="BZ249" i="34" s="1"/>
  <c r="CA270" i="34" s="1"/>
  <c r="CQ107" i="34"/>
  <c r="CQ108" i="34" s="1"/>
  <c r="CQ249" i="34" s="1"/>
  <c r="CR270" i="34" s="1"/>
  <c r="EH107" i="34"/>
  <c r="EH108" i="34" s="1"/>
  <c r="EH249" i="34" s="1"/>
  <c r="EI270" i="34" s="1"/>
  <c r="AS107" i="34"/>
  <c r="AS108" i="34" s="1"/>
  <c r="AS249" i="34" s="1"/>
  <c r="AT270" i="34" s="1"/>
  <c r="DJ107" i="34"/>
  <c r="DJ108" i="34" s="1"/>
  <c r="DJ249" i="34" s="1"/>
  <c r="DK270" i="34" s="1"/>
  <c r="DG107" i="34"/>
  <c r="DG108" i="34" s="1"/>
  <c r="DG249" i="34" s="1"/>
  <c r="DH270" i="34" s="1"/>
  <c r="BX107" i="34"/>
  <c r="BX108" i="34" s="1"/>
  <c r="BX249" i="34" s="1"/>
  <c r="BY270" i="34" s="1"/>
  <c r="CR107" i="34"/>
  <c r="CR108" i="34" s="1"/>
  <c r="CR249" i="34" s="1"/>
  <c r="CS270" i="34" s="1"/>
  <c r="EV107" i="34"/>
  <c r="EV108" i="34" s="1"/>
  <c r="EV249" i="34" s="1"/>
  <c r="EW270" i="34" s="1"/>
  <c r="DC107" i="34"/>
  <c r="DC108" i="34" s="1"/>
  <c r="DC249" i="34" s="1"/>
  <c r="DD270" i="34" s="1"/>
  <c r="BV107" i="34"/>
  <c r="BV108" i="34" s="1"/>
  <c r="BV249" i="34" s="1"/>
  <c r="BW270" i="34" s="1"/>
  <c r="CP107" i="34"/>
  <c r="CP108" i="34" s="1"/>
  <c r="CP249" i="34" s="1"/>
  <c r="CQ270" i="34" s="1"/>
  <c r="DZ107" i="34"/>
  <c r="DZ108" i="34" s="1"/>
  <c r="DZ249" i="34" s="1"/>
  <c r="EA270" i="34" s="1"/>
  <c r="CM107" i="34"/>
  <c r="CM108" i="34" s="1"/>
  <c r="CM249" i="34" s="1"/>
  <c r="CN270" i="34" s="1"/>
  <c r="AX107" i="34"/>
  <c r="AX108" i="34" s="1"/>
  <c r="AX249" i="34" s="1"/>
  <c r="AY270" i="34" s="1"/>
  <c r="CA107" i="34"/>
  <c r="CA108" i="34" s="1"/>
  <c r="CA249" i="34" s="1"/>
  <c r="CB270" i="34" s="1"/>
  <c r="BA107" i="34"/>
  <c r="BA108" i="34" s="1"/>
  <c r="BA249" i="34" s="1"/>
  <c r="BB270" i="34" s="1"/>
  <c r="BU107" i="34"/>
  <c r="BU108" i="34" s="1"/>
  <c r="BU249" i="34" s="1"/>
  <c r="BV270" i="34" s="1"/>
  <c r="BN107" i="34"/>
  <c r="BN108" i="34" s="1"/>
  <c r="BN249" i="34" s="1"/>
  <c r="BO270" i="34" s="1"/>
  <c r="AQ107" i="34"/>
  <c r="AQ108" i="34" s="1"/>
  <c r="AQ249" i="34" s="1"/>
  <c r="AR270" i="34" s="1"/>
  <c r="EG107" i="34"/>
  <c r="EG108" i="34" s="1"/>
  <c r="EG249" i="34" s="1"/>
  <c r="EH270" i="34" s="1"/>
  <c r="AZ107" i="34"/>
  <c r="AZ108" i="34" s="1"/>
  <c r="AZ249" i="34" s="1"/>
  <c r="BA270" i="34" s="1"/>
  <c r="DE107" i="34"/>
  <c r="DE108" i="34" s="1"/>
  <c r="DE249" i="34" s="1"/>
  <c r="DF270" i="34" s="1"/>
  <c r="EI107" i="34"/>
  <c r="EI108" i="34" s="1"/>
  <c r="EI249" i="34" s="1"/>
  <c r="EJ270" i="34" s="1"/>
  <c r="BW107" i="34"/>
  <c r="BW108" i="34" s="1"/>
  <c r="BW249" i="34" s="1"/>
  <c r="BX270" i="34" s="1"/>
  <c r="CO107" i="34"/>
  <c r="CO108" i="34" s="1"/>
  <c r="CO249" i="34" s="1"/>
  <c r="CP270" i="34" s="1"/>
  <c r="DW107" i="34"/>
  <c r="DW108" i="34" s="1"/>
  <c r="DW249" i="34" s="1"/>
  <c r="DX270" i="34" s="1"/>
  <c r="BK107" i="34"/>
  <c r="BK108" i="34" s="1"/>
  <c r="BK249" i="34" s="1"/>
  <c r="BL270" i="34" s="1"/>
  <c r="EO107" i="34"/>
  <c r="EO108" i="34" s="1"/>
  <c r="EO249" i="34" s="1"/>
  <c r="EP270" i="34" s="1"/>
  <c r="AR107" i="34"/>
  <c r="AR108" i="34" s="1"/>
  <c r="AR249" i="34" s="1"/>
  <c r="AS270" i="34" s="1"/>
  <c r="DM107" i="34"/>
  <c r="DM108" i="34" s="1"/>
  <c r="DM249" i="34" s="1"/>
  <c r="DN270" i="34" s="1"/>
  <c r="AF107" i="34"/>
  <c r="AF108" i="34" s="1"/>
  <c r="DL107" i="34"/>
  <c r="DL108" i="34" s="1"/>
  <c r="DL249" i="34" s="1"/>
  <c r="DM270" i="34" s="1"/>
  <c r="CJ107" i="34"/>
  <c r="CJ108" i="34" s="1"/>
  <c r="CJ249" i="34" s="1"/>
  <c r="CK270" i="34" s="1"/>
  <c r="DS107" i="34"/>
  <c r="DS108" i="34" s="1"/>
  <c r="DS249" i="34" s="1"/>
  <c r="DT270" i="34" s="1"/>
  <c r="AF249" i="34"/>
  <c r="AE121" i="34"/>
  <c r="AF122" i="34"/>
  <c r="I3" i="29"/>
  <c r="G5" i="13"/>
  <c r="G4" i="13" s="1"/>
  <c r="F1" i="13" s="1"/>
  <c r="E89" i="8" s="1"/>
  <c r="AE135" i="34"/>
  <c r="AF136" i="34"/>
  <c r="D1" i="36"/>
  <c r="E61" i="8" s="1"/>
  <c r="E62" i="8"/>
  <c r="AE22" i="34"/>
  <c r="AD22" i="34" s="1"/>
  <c r="AE107" i="34" l="1"/>
  <c r="AE108" i="34"/>
  <c r="B105" i="34" s="1"/>
  <c r="AD36" i="34"/>
  <c r="AD148" i="34"/>
  <c r="AD204" i="34"/>
  <c r="AD64" i="34"/>
  <c r="AD162" i="34"/>
  <c r="AD218" i="34"/>
  <c r="AD50" i="34"/>
  <c r="AD92" i="34"/>
  <c r="AD176" i="34"/>
  <c r="AD232" i="34"/>
  <c r="AD78" i="34"/>
  <c r="AD190" i="34"/>
  <c r="AE126" i="34"/>
  <c r="AD135" i="34"/>
  <c r="D126" i="34" s="1"/>
  <c r="EZ135" i="34" s="1"/>
  <c r="AF250" i="34"/>
  <c r="AE122" i="34"/>
  <c r="B119" i="34" s="1"/>
  <c r="AD121" i="34"/>
  <c r="D112" i="34" s="1"/>
  <c r="EZ121" i="34" s="1"/>
  <c r="AE112" i="34"/>
  <c r="I6" i="29"/>
  <c r="L6" i="29" s="1"/>
  <c r="L3" i="29"/>
  <c r="AF251" i="34"/>
  <c r="AE136" i="34"/>
  <c r="B133" i="34" s="1"/>
  <c r="AE98" i="34"/>
  <c r="AD107" i="34"/>
  <c r="D98" i="34" s="1"/>
  <c r="EZ107" i="34" s="1"/>
  <c r="AE249" i="34"/>
  <c r="AG270" i="34"/>
  <c r="AE270" i="34" s="1"/>
  <c r="AG190" i="34" l="1"/>
  <c r="AO190" i="34"/>
  <c r="AS190" i="34"/>
  <c r="AW190" i="34"/>
  <c r="BA190" i="34"/>
  <c r="BE190" i="34"/>
  <c r="BI190" i="34"/>
  <c r="BM190" i="34"/>
  <c r="BQ190" i="34"/>
  <c r="BU190" i="34"/>
  <c r="BY190" i="34"/>
  <c r="CC190" i="34"/>
  <c r="CG190" i="34"/>
  <c r="CK190" i="34"/>
  <c r="CO190" i="34"/>
  <c r="CS190" i="34"/>
  <c r="CW190" i="34"/>
  <c r="DA190" i="34"/>
  <c r="DE190" i="34"/>
  <c r="DI190" i="34"/>
  <c r="DM190" i="34"/>
  <c r="DQ190" i="34"/>
  <c r="DU190" i="34"/>
  <c r="DY190" i="34"/>
  <c r="EC190" i="34"/>
  <c r="EG190" i="34"/>
  <c r="EK190" i="34"/>
  <c r="EO190" i="34"/>
  <c r="ES190" i="34"/>
  <c r="EW190" i="34"/>
  <c r="AH190" i="34"/>
  <c r="AL190" i="34"/>
  <c r="AP190" i="34"/>
  <c r="AX190" i="34"/>
  <c r="BF190" i="34"/>
  <c r="BJ190" i="34"/>
  <c r="BN190" i="34"/>
  <c r="BV190" i="34"/>
  <c r="BZ190" i="34"/>
  <c r="CD190" i="34"/>
  <c r="CH190" i="34"/>
  <c r="CL190" i="34"/>
  <c r="CP190" i="34"/>
  <c r="CT190" i="34"/>
  <c r="CX190" i="34"/>
  <c r="DB190" i="34"/>
  <c r="DF190" i="34"/>
  <c r="DJ190" i="34"/>
  <c r="DN190" i="34"/>
  <c r="DR190" i="34"/>
  <c r="DV190" i="34"/>
  <c r="DZ190" i="34"/>
  <c r="ED190" i="34"/>
  <c r="EH190" i="34"/>
  <c r="EL190" i="34"/>
  <c r="EP190" i="34"/>
  <c r="ET190" i="34"/>
  <c r="EX190" i="34"/>
  <c r="AU190" i="34"/>
  <c r="AY190" i="34"/>
  <c r="BC190" i="34"/>
  <c r="BG190" i="34"/>
  <c r="BK190" i="34"/>
  <c r="BO190" i="34"/>
  <c r="BS190" i="34"/>
  <c r="BW190" i="34"/>
  <c r="CA190" i="34"/>
  <c r="CE190" i="34"/>
  <c r="CI190" i="34"/>
  <c r="CM190" i="34"/>
  <c r="CQ190" i="34"/>
  <c r="CU190" i="34"/>
  <c r="CY190" i="34"/>
  <c r="DC190" i="34"/>
  <c r="DG190" i="34"/>
  <c r="DK190" i="34"/>
  <c r="DO190" i="34"/>
  <c r="DS190" i="34"/>
  <c r="DW190" i="34"/>
  <c r="EA190" i="34"/>
  <c r="EE190" i="34"/>
  <c r="EI190" i="34"/>
  <c r="EM190" i="34"/>
  <c r="EQ190" i="34"/>
  <c r="EU190" i="34"/>
  <c r="AN190" i="34"/>
  <c r="BD190" i="34"/>
  <c r="BT190" i="34"/>
  <c r="CJ190" i="34"/>
  <c r="CZ190" i="34"/>
  <c r="DP190" i="34"/>
  <c r="EF190" i="34"/>
  <c r="EV190" i="34"/>
  <c r="AR190" i="34"/>
  <c r="BH190" i="34"/>
  <c r="BX190" i="34"/>
  <c r="CN190" i="34"/>
  <c r="DD190" i="34"/>
  <c r="DT190" i="34"/>
  <c r="EJ190" i="34"/>
  <c r="AV190" i="34"/>
  <c r="BL190" i="34"/>
  <c r="CB190" i="34"/>
  <c r="CR190" i="34"/>
  <c r="DH190" i="34"/>
  <c r="DX190" i="34"/>
  <c r="EN190" i="34"/>
  <c r="AJ190" i="34"/>
  <c r="AZ190" i="34"/>
  <c r="BP190" i="34"/>
  <c r="CF190" i="34"/>
  <c r="CV190" i="34"/>
  <c r="DL190" i="34"/>
  <c r="EB190" i="34"/>
  <c r="ER190" i="34"/>
  <c r="AT190" i="34"/>
  <c r="BR190" i="34"/>
  <c r="BB190" i="34"/>
  <c r="AF190" i="34"/>
  <c r="AK190" i="34"/>
  <c r="AM190" i="34"/>
  <c r="AQ190" i="34"/>
  <c r="AI190" i="34"/>
  <c r="CV92" i="34"/>
  <c r="CP92" i="34"/>
  <c r="EB92" i="34"/>
  <c r="EF92" i="34"/>
  <c r="EC92" i="34"/>
  <c r="EG92" i="34"/>
  <c r="DZ92" i="34"/>
  <c r="AJ92" i="34"/>
  <c r="AT92" i="34"/>
  <c r="CI92" i="34"/>
  <c r="ET92" i="34"/>
  <c r="DO92" i="34"/>
  <c r="CY92" i="34"/>
  <c r="CM92" i="34"/>
  <c r="DP92" i="34"/>
  <c r="AY92" i="34"/>
  <c r="BY92" i="34"/>
  <c r="BE92" i="34"/>
  <c r="BC92" i="34"/>
  <c r="EV92" i="34"/>
  <c r="EO92" i="34"/>
  <c r="AU92" i="34"/>
  <c r="DC92" i="34"/>
  <c r="AO92" i="34"/>
  <c r="DN92" i="34"/>
  <c r="CG92" i="34"/>
  <c r="CN92" i="34"/>
  <c r="EI92" i="34"/>
  <c r="BG92" i="34"/>
  <c r="BH92" i="34"/>
  <c r="BA92" i="34"/>
  <c r="AV92" i="34"/>
  <c r="DM92" i="34"/>
  <c r="DR92" i="34"/>
  <c r="BT92" i="34"/>
  <c r="BK92" i="34"/>
  <c r="CX92" i="34"/>
  <c r="DQ92" i="34"/>
  <c r="EW92" i="34"/>
  <c r="BB92" i="34"/>
  <c r="BS92" i="34"/>
  <c r="CS92" i="34"/>
  <c r="CW92" i="34"/>
  <c r="DA92" i="34"/>
  <c r="ES92" i="34"/>
  <c r="DD92" i="34"/>
  <c r="AK92" i="34"/>
  <c r="EJ92" i="34"/>
  <c r="AW92" i="34"/>
  <c r="DT92" i="34"/>
  <c r="DU92" i="34"/>
  <c r="CU92" i="34"/>
  <c r="CO92" i="34"/>
  <c r="CZ92" i="34"/>
  <c r="CB92" i="34"/>
  <c r="CR92" i="34"/>
  <c r="AH92" i="34"/>
  <c r="DE92" i="34"/>
  <c r="BO92" i="34"/>
  <c r="BU92" i="34"/>
  <c r="CH92" i="34"/>
  <c r="BN92" i="34"/>
  <c r="AQ92" i="34"/>
  <c r="CA92" i="34"/>
  <c r="AZ92" i="34"/>
  <c r="AG92" i="34"/>
  <c r="AN92" i="34"/>
  <c r="DB92" i="34"/>
  <c r="EH92" i="34"/>
  <c r="CT92" i="34"/>
  <c r="EP92" i="34"/>
  <c r="BF92" i="34"/>
  <c r="BD92" i="34"/>
  <c r="EQ92" i="34"/>
  <c r="EL92" i="34"/>
  <c r="AI92" i="34"/>
  <c r="DF92" i="34"/>
  <c r="DV92" i="34"/>
  <c r="CE92" i="34"/>
  <c r="EM92" i="34"/>
  <c r="ED92" i="34"/>
  <c r="BM92" i="34"/>
  <c r="DY92" i="34"/>
  <c r="CJ92" i="34"/>
  <c r="AP92" i="34"/>
  <c r="BR92" i="34"/>
  <c r="DG92" i="34"/>
  <c r="AS92" i="34"/>
  <c r="ER92" i="34"/>
  <c r="BJ92" i="34"/>
  <c r="EK92" i="34"/>
  <c r="BI92" i="34"/>
  <c r="DK92" i="34"/>
  <c r="EA92" i="34"/>
  <c r="DJ92" i="34"/>
  <c r="BQ92" i="34"/>
  <c r="EX92" i="34"/>
  <c r="BL92" i="34"/>
  <c r="EU92" i="34"/>
  <c r="DI92" i="34"/>
  <c r="AR92" i="34"/>
  <c r="CF92" i="34"/>
  <c r="CK92" i="34"/>
  <c r="DL92" i="34"/>
  <c r="CL92" i="34"/>
  <c r="EN92" i="34"/>
  <c r="DS92" i="34"/>
  <c r="EE92" i="34"/>
  <c r="AX92" i="34"/>
  <c r="DX92" i="34"/>
  <c r="CD92" i="34"/>
  <c r="BZ92" i="34"/>
  <c r="BP92" i="34"/>
  <c r="AL92" i="34"/>
  <c r="CC92" i="34"/>
  <c r="DW92" i="34"/>
  <c r="BX92" i="34"/>
  <c r="DH92" i="34"/>
  <c r="BW92" i="34"/>
  <c r="CQ92" i="34"/>
  <c r="AM92" i="34"/>
  <c r="BV92" i="34"/>
  <c r="AF92" i="34"/>
  <c r="CV64" i="34"/>
  <c r="ES64" i="34"/>
  <c r="BU64" i="34"/>
  <c r="DO64" i="34"/>
  <c r="CJ64" i="34"/>
  <c r="EO64" i="34"/>
  <c r="CF64" i="34"/>
  <c r="CD64" i="34"/>
  <c r="EP64" i="34"/>
  <c r="BV64" i="34"/>
  <c r="CI64" i="34"/>
  <c r="DW64" i="34"/>
  <c r="DK64" i="34"/>
  <c r="EM64" i="34"/>
  <c r="AV64" i="34"/>
  <c r="EB64" i="34"/>
  <c r="EL64" i="34"/>
  <c r="AT64" i="34"/>
  <c r="AJ64" i="34"/>
  <c r="BZ64" i="34"/>
  <c r="EG64" i="34"/>
  <c r="AH64" i="34"/>
  <c r="BX64" i="34"/>
  <c r="ET64" i="34"/>
  <c r="BI64" i="34"/>
  <c r="BK64" i="34"/>
  <c r="AG64" i="34"/>
  <c r="CY64" i="34"/>
  <c r="AM64" i="34"/>
  <c r="BH64" i="34"/>
  <c r="DD64" i="34"/>
  <c r="BB64" i="34"/>
  <c r="AQ64" i="34"/>
  <c r="DV64" i="34"/>
  <c r="AP64" i="34"/>
  <c r="AR64" i="34"/>
  <c r="CR64" i="34"/>
  <c r="BW64" i="34"/>
  <c r="EE64" i="34"/>
  <c r="DY64" i="34"/>
  <c r="CQ64" i="34"/>
  <c r="EC64" i="34"/>
  <c r="BE64" i="34"/>
  <c r="BQ64" i="34"/>
  <c r="DI64" i="34"/>
  <c r="CS64" i="34"/>
  <c r="AZ64" i="34"/>
  <c r="BS64" i="34"/>
  <c r="EI64" i="34"/>
  <c r="BT64" i="34"/>
  <c r="EN64" i="34"/>
  <c r="DZ64" i="34"/>
  <c r="BN64" i="34"/>
  <c r="EF64" i="34"/>
  <c r="AL64" i="34"/>
  <c r="CH64" i="34"/>
  <c r="CP64" i="34"/>
  <c r="EW64" i="34"/>
  <c r="DM64" i="34"/>
  <c r="DN64" i="34"/>
  <c r="EJ64" i="34"/>
  <c r="BD64" i="34"/>
  <c r="AI64" i="34"/>
  <c r="BM64" i="34"/>
  <c r="EQ64" i="34"/>
  <c r="BO64" i="34"/>
  <c r="BL64" i="34"/>
  <c r="DS64" i="34"/>
  <c r="EK64" i="34"/>
  <c r="CZ64" i="34"/>
  <c r="DH64" i="34"/>
  <c r="CB64" i="34"/>
  <c r="DC64" i="34"/>
  <c r="AK64" i="34"/>
  <c r="AO64" i="34"/>
  <c r="DG64" i="34"/>
  <c r="CX64" i="34"/>
  <c r="CN64" i="34"/>
  <c r="BF64" i="34"/>
  <c r="AY64" i="34"/>
  <c r="DX64" i="34"/>
  <c r="EV64" i="34"/>
  <c r="BR64" i="34"/>
  <c r="DF64" i="34"/>
  <c r="BJ64" i="34"/>
  <c r="EH64" i="34"/>
  <c r="CA64" i="34"/>
  <c r="CU64" i="34"/>
  <c r="DT64" i="34"/>
  <c r="AS64" i="34"/>
  <c r="DP64" i="34"/>
  <c r="CE64" i="34"/>
  <c r="DQ64" i="34"/>
  <c r="EU64" i="34"/>
  <c r="CL64" i="34"/>
  <c r="DJ64" i="34"/>
  <c r="BP64" i="34"/>
  <c r="CT64" i="34"/>
  <c r="DL64" i="34"/>
  <c r="CG64" i="34"/>
  <c r="EX64" i="34"/>
  <c r="EA64" i="34"/>
  <c r="AW64" i="34"/>
  <c r="CO64" i="34"/>
  <c r="AN64" i="34"/>
  <c r="CW64" i="34"/>
  <c r="BY64" i="34"/>
  <c r="DA64" i="34"/>
  <c r="AU64" i="34"/>
  <c r="BA64" i="34"/>
  <c r="BG64" i="34"/>
  <c r="DE64" i="34"/>
  <c r="CK64" i="34"/>
  <c r="CM64" i="34"/>
  <c r="ED64" i="34"/>
  <c r="AX64" i="34"/>
  <c r="DR64" i="34"/>
  <c r="ER64" i="34"/>
  <c r="DB64" i="34"/>
  <c r="BC64" i="34"/>
  <c r="DU64" i="34"/>
  <c r="CC64" i="34"/>
  <c r="AF64" i="34"/>
  <c r="AE250" i="34"/>
  <c r="AG271" i="34"/>
  <c r="AE271" i="34" s="1"/>
  <c r="CM78" i="34"/>
  <c r="EQ78" i="34"/>
  <c r="ES78" i="34"/>
  <c r="EH78" i="34"/>
  <c r="EJ78" i="34"/>
  <c r="BC78" i="34"/>
  <c r="BY78" i="34"/>
  <c r="DE78" i="34"/>
  <c r="DY78" i="34"/>
  <c r="EU78" i="34"/>
  <c r="EW78" i="34"/>
  <c r="DC78" i="34"/>
  <c r="BQ78" i="34"/>
  <c r="BE78" i="34"/>
  <c r="BG78" i="34"/>
  <c r="BL78" i="34"/>
  <c r="EF78" i="34"/>
  <c r="AR78" i="34"/>
  <c r="DH78" i="34"/>
  <c r="BO78" i="34"/>
  <c r="BP78" i="34"/>
  <c r="CY78" i="34"/>
  <c r="DP78" i="34"/>
  <c r="AX78" i="34"/>
  <c r="ED78" i="34"/>
  <c r="CR78" i="34"/>
  <c r="DX78" i="34"/>
  <c r="CU78" i="34"/>
  <c r="DO78" i="34"/>
  <c r="CO78" i="34"/>
  <c r="DJ78" i="34"/>
  <c r="BI78" i="34"/>
  <c r="BM78" i="34"/>
  <c r="BX78" i="34"/>
  <c r="CV78" i="34"/>
  <c r="BF78" i="34"/>
  <c r="CX78" i="34"/>
  <c r="CZ78" i="34"/>
  <c r="CB78" i="34"/>
  <c r="EA78" i="34"/>
  <c r="EC78" i="34"/>
  <c r="ER78" i="34"/>
  <c r="CG78" i="34"/>
  <c r="CA78" i="34"/>
  <c r="DV78" i="34"/>
  <c r="AP78" i="34"/>
  <c r="DZ78" i="34"/>
  <c r="EP78" i="34"/>
  <c r="CL78" i="34"/>
  <c r="CQ78" i="34"/>
  <c r="CP78" i="34"/>
  <c r="BS78" i="34"/>
  <c r="DF78" i="34"/>
  <c r="BK78" i="34"/>
  <c r="EK78" i="34"/>
  <c r="EM78" i="34"/>
  <c r="DK78" i="34"/>
  <c r="EX78" i="34"/>
  <c r="DS78" i="34"/>
  <c r="DN78" i="34"/>
  <c r="BU78" i="34"/>
  <c r="BH78" i="34"/>
  <c r="AZ78" i="34"/>
  <c r="AI78" i="34"/>
  <c r="AQ78" i="34"/>
  <c r="BJ78" i="34"/>
  <c r="BV78" i="34"/>
  <c r="DW78" i="34"/>
  <c r="CW78" i="34"/>
  <c r="EI78" i="34"/>
  <c r="DR78" i="34"/>
  <c r="AV78" i="34"/>
  <c r="EO78" i="34"/>
  <c r="EN78" i="34"/>
  <c r="BR78" i="34"/>
  <c r="AW78" i="34"/>
  <c r="AN78" i="34"/>
  <c r="CT78" i="34"/>
  <c r="BZ78" i="34"/>
  <c r="AY78" i="34"/>
  <c r="CJ78" i="34"/>
  <c r="EV78" i="34"/>
  <c r="AO78" i="34"/>
  <c r="DT78" i="34"/>
  <c r="DG78" i="34"/>
  <c r="AS78" i="34"/>
  <c r="AG78" i="34"/>
  <c r="ET78" i="34"/>
  <c r="AU78" i="34"/>
  <c r="BN78" i="34"/>
  <c r="EB78" i="34"/>
  <c r="BD78" i="34"/>
  <c r="CI78" i="34"/>
  <c r="EL78" i="34"/>
  <c r="AL78" i="34"/>
  <c r="EE78" i="34"/>
  <c r="AT78" i="34"/>
  <c r="BA78" i="34"/>
  <c r="DI78" i="34"/>
  <c r="BB78" i="34"/>
  <c r="DB78" i="34"/>
  <c r="BT78" i="34"/>
  <c r="DQ78" i="34"/>
  <c r="EG78" i="34"/>
  <c r="CN78" i="34"/>
  <c r="DL78" i="34"/>
  <c r="AH78" i="34"/>
  <c r="AM78" i="34"/>
  <c r="BW78" i="34"/>
  <c r="CF78" i="34"/>
  <c r="CD78" i="34"/>
  <c r="CC78" i="34"/>
  <c r="DU78" i="34"/>
  <c r="CS78" i="34"/>
  <c r="CH78" i="34"/>
  <c r="CE78" i="34"/>
  <c r="AK78" i="34"/>
  <c r="AJ78" i="34"/>
  <c r="DA78" i="34"/>
  <c r="DM78" i="34"/>
  <c r="CK78" i="34"/>
  <c r="DD78" i="34"/>
  <c r="AF78" i="34"/>
  <c r="AJ50" i="34"/>
  <c r="EE50" i="34"/>
  <c r="BZ50" i="34"/>
  <c r="DR50" i="34"/>
  <c r="AN50" i="34"/>
  <c r="BR50" i="34"/>
  <c r="DB50" i="34"/>
  <c r="DP50" i="34"/>
  <c r="EU50" i="34"/>
  <c r="DJ50" i="34"/>
  <c r="DM50" i="34"/>
  <c r="BF50" i="34"/>
  <c r="ED50" i="34"/>
  <c r="AY50" i="34"/>
  <c r="CO50" i="34"/>
  <c r="EI50" i="34"/>
  <c r="EA50" i="34"/>
  <c r="DN50" i="34"/>
  <c r="CT50" i="34"/>
  <c r="CB50" i="34"/>
  <c r="EX50" i="34"/>
  <c r="CC50" i="34"/>
  <c r="DV50" i="34"/>
  <c r="CU50" i="34"/>
  <c r="BI50" i="34"/>
  <c r="CW50" i="34"/>
  <c r="DO50" i="34"/>
  <c r="EM50" i="34"/>
  <c r="BV50" i="34"/>
  <c r="EQ50" i="34"/>
  <c r="CD50" i="34"/>
  <c r="AT50" i="34"/>
  <c r="BJ50" i="34"/>
  <c r="EF50" i="34"/>
  <c r="BU50" i="34"/>
  <c r="ES50" i="34"/>
  <c r="EB50" i="34"/>
  <c r="CH50" i="34"/>
  <c r="BS50" i="34"/>
  <c r="BB50" i="34"/>
  <c r="BY50" i="34"/>
  <c r="DA50" i="34"/>
  <c r="EH50" i="34"/>
  <c r="EO50" i="34"/>
  <c r="DK50" i="34"/>
  <c r="CP50" i="34"/>
  <c r="CA50" i="34"/>
  <c r="CN50" i="34"/>
  <c r="ET50" i="34"/>
  <c r="EV50" i="34"/>
  <c r="BO50" i="34"/>
  <c r="CQ50" i="34"/>
  <c r="EL50" i="34"/>
  <c r="AI50" i="34"/>
  <c r="BQ50" i="34"/>
  <c r="AO50" i="34"/>
  <c r="DE50" i="34"/>
  <c r="DZ50" i="34"/>
  <c r="DC50" i="34"/>
  <c r="AK50" i="34"/>
  <c r="BC50" i="34"/>
  <c r="BH50" i="34"/>
  <c r="DG50" i="34"/>
  <c r="AG50" i="34"/>
  <c r="BL50" i="34"/>
  <c r="DS50" i="34"/>
  <c r="DT50" i="34"/>
  <c r="DI50" i="34"/>
  <c r="AH50" i="34"/>
  <c r="BN50" i="34"/>
  <c r="CR50" i="34"/>
  <c r="BT50" i="34"/>
  <c r="EP50" i="34"/>
  <c r="CS50" i="34"/>
  <c r="AM50" i="34"/>
  <c r="BW50" i="34"/>
  <c r="DU50" i="34"/>
  <c r="DF50" i="34"/>
  <c r="AQ50" i="34"/>
  <c r="CF50" i="34"/>
  <c r="CM50" i="34"/>
  <c r="DQ50" i="34"/>
  <c r="BE50" i="34"/>
  <c r="EN50" i="34"/>
  <c r="CJ50" i="34"/>
  <c r="AP50" i="34"/>
  <c r="DH50" i="34"/>
  <c r="DY50" i="34"/>
  <c r="DL50" i="34"/>
  <c r="DD50" i="34"/>
  <c r="BX50" i="34"/>
  <c r="CE50" i="34"/>
  <c r="ER50" i="34"/>
  <c r="CG50" i="34"/>
  <c r="EG50" i="34"/>
  <c r="AS50" i="34"/>
  <c r="AL50" i="34"/>
  <c r="BP50" i="34"/>
  <c r="AU50" i="34"/>
  <c r="BD50" i="34"/>
  <c r="CI50" i="34"/>
  <c r="EC50" i="34"/>
  <c r="CV50" i="34"/>
  <c r="EJ50" i="34"/>
  <c r="CL50" i="34"/>
  <c r="CZ50" i="34"/>
  <c r="EK50" i="34"/>
  <c r="AR50" i="34"/>
  <c r="AZ50" i="34"/>
  <c r="EW50" i="34"/>
  <c r="BK50" i="34"/>
  <c r="CK50" i="34"/>
  <c r="AX50" i="34"/>
  <c r="DX50" i="34"/>
  <c r="CY50" i="34"/>
  <c r="BM50" i="34"/>
  <c r="BA50" i="34"/>
  <c r="BG50" i="34"/>
  <c r="CX50" i="34"/>
  <c r="AV50" i="34"/>
  <c r="DW50" i="34"/>
  <c r="AW50" i="34"/>
  <c r="AF50" i="34"/>
  <c r="EG204" i="34"/>
  <c r="EK204" i="34"/>
  <c r="EO204" i="34"/>
  <c r="ES204" i="34"/>
  <c r="EW204" i="34"/>
  <c r="AM204" i="34"/>
  <c r="EI204" i="34"/>
  <c r="EM204" i="34"/>
  <c r="EQ204" i="34"/>
  <c r="EU204" i="34"/>
  <c r="EE204" i="34"/>
  <c r="DW204" i="34"/>
  <c r="DO204" i="34"/>
  <c r="DG204" i="34"/>
  <c r="CY204" i="34"/>
  <c r="CQ204" i="34"/>
  <c r="CI204" i="34"/>
  <c r="EA204" i="34"/>
  <c r="DS204" i="34"/>
  <c r="DK204" i="34"/>
  <c r="DC204" i="34"/>
  <c r="CU204" i="34"/>
  <c r="CM204" i="34"/>
  <c r="CE204" i="34"/>
  <c r="EC204" i="34"/>
  <c r="CW204" i="34"/>
  <c r="BQ204" i="34"/>
  <c r="AK204" i="34"/>
  <c r="DZ204" i="34"/>
  <c r="CT204" i="34"/>
  <c r="BN204" i="34"/>
  <c r="AH204" i="34"/>
  <c r="DY204" i="34"/>
  <c r="CS204" i="34"/>
  <c r="BM204" i="34"/>
  <c r="AG204" i="34"/>
  <c r="DV204" i="34"/>
  <c r="CP204" i="34"/>
  <c r="BJ204" i="34"/>
  <c r="DU204" i="34"/>
  <c r="CO204" i="34"/>
  <c r="BI204" i="34"/>
  <c r="EX204" i="34"/>
  <c r="DR204" i="34"/>
  <c r="CL204" i="34"/>
  <c r="BF204" i="34"/>
  <c r="CA204" i="34"/>
  <c r="AU204" i="34"/>
  <c r="EB204" i="34"/>
  <c r="CV204" i="34"/>
  <c r="BP204" i="34"/>
  <c r="AJ204" i="34"/>
  <c r="CB204" i="34"/>
  <c r="EF204" i="34"/>
  <c r="AN204" i="34"/>
  <c r="ED204" i="34"/>
  <c r="BW204" i="34"/>
  <c r="AQ204" i="34"/>
  <c r="DX204" i="34"/>
  <c r="CR204" i="34"/>
  <c r="BL204" i="34"/>
  <c r="BS204" i="34"/>
  <c r="AI204" i="34"/>
  <c r="DT204" i="34"/>
  <c r="CN204" i="34"/>
  <c r="BH204" i="34"/>
  <c r="AF204" i="34"/>
  <c r="BO204" i="34"/>
  <c r="EV204" i="34"/>
  <c r="DP204" i="34"/>
  <c r="CJ204" i="34"/>
  <c r="BD204" i="34"/>
  <c r="DQ204" i="34"/>
  <c r="CK204" i="34"/>
  <c r="BE204" i="34"/>
  <c r="ET204" i="34"/>
  <c r="DN204" i="34"/>
  <c r="CH204" i="34"/>
  <c r="BB204" i="34"/>
  <c r="DH204" i="34"/>
  <c r="DD204" i="34"/>
  <c r="CZ204" i="34"/>
  <c r="AO204" i="34"/>
  <c r="AL204" i="34"/>
  <c r="DM204" i="34"/>
  <c r="CG204" i="34"/>
  <c r="BA204" i="34"/>
  <c r="EP204" i="34"/>
  <c r="DJ204" i="34"/>
  <c r="CD204" i="34"/>
  <c r="AX204" i="34"/>
  <c r="DI204" i="34"/>
  <c r="CC204" i="34"/>
  <c r="AW204" i="34"/>
  <c r="EL204" i="34"/>
  <c r="DF204" i="34"/>
  <c r="BZ204" i="34"/>
  <c r="AT204" i="34"/>
  <c r="DE204" i="34"/>
  <c r="BY204" i="34"/>
  <c r="AS204" i="34"/>
  <c r="EH204" i="34"/>
  <c r="DB204" i="34"/>
  <c r="BV204" i="34"/>
  <c r="AP204" i="34"/>
  <c r="BK204" i="34"/>
  <c r="ER204" i="34"/>
  <c r="DL204" i="34"/>
  <c r="CF204" i="34"/>
  <c r="AZ204" i="34"/>
  <c r="EN204" i="34"/>
  <c r="AV204" i="34"/>
  <c r="EJ204" i="34"/>
  <c r="BX204" i="34"/>
  <c r="DA204" i="34"/>
  <c r="CX204" i="34"/>
  <c r="BG204" i="34"/>
  <c r="BC204" i="34"/>
  <c r="AR204" i="34"/>
  <c r="AY204" i="34"/>
  <c r="BT204" i="34"/>
  <c r="BU204" i="34"/>
  <c r="BR204" i="34"/>
  <c r="AE251" i="34"/>
  <c r="AG272" i="34"/>
  <c r="AE272" i="34" s="1"/>
  <c r="AG232" i="34"/>
  <c r="AK232" i="34"/>
  <c r="AO232" i="34"/>
  <c r="AS232" i="34"/>
  <c r="AW232" i="34"/>
  <c r="BA232" i="34"/>
  <c r="BE232" i="34"/>
  <c r="BI232" i="34"/>
  <c r="BM232" i="34"/>
  <c r="BQ232" i="34"/>
  <c r="BY232" i="34"/>
  <c r="CC232" i="34"/>
  <c r="CG232" i="34"/>
  <c r="CK232" i="34"/>
  <c r="CO232" i="34"/>
  <c r="CS232" i="34"/>
  <c r="CW232" i="34"/>
  <c r="DA232" i="34"/>
  <c r="DE232" i="34"/>
  <c r="DI232" i="34"/>
  <c r="DM232" i="34"/>
  <c r="DQ232" i="34"/>
  <c r="DU232" i="34"/>
  <c r="DY232" i="34"/>
  <c r="EC232" i="34"/>
  <c r="EG232" i="34"/>
  <c r="EK232" i="34"/>
  <c r="EO232" i="34"/>
  <c r="ES232" i="34"/>
  <c r="EW232" i="34"/>
  <c r="EI232" i="34"/>
  <c r="EM232" i="34"/>
  <c r="EQ232" i="34"/>
  <c r="EU232" i="34"/>
  <c r="BU232" i="34"/>
  <c r="EA232" i="34"/>
  <c r="CU232" i="34"/>
  <c r="BO232" i="34"/>
  <c r="AI232" i="34"/>
  <c r="DW232" i="34"/>
  <c r="CQ232" i="34"/>
  <c r="BK232" i="34"/>
  <c r="EP232" i="34"/>
  <c r="DJ232" i="34"/>
  <c r="CD232" i="34"/>
  <c r="AX232" i="34"/>
  <c r="ER232" i="34"/>
  <c r="DL232" i="34"/>
  <c r="CF232" i="34"/>
  <c r="AZ232" i="34"/>
  <c r="EE232" i="34"/>
  <c r="CY232" i="34"/>
  <c r="BS232" i="34"/>
  <c r="AM232" i="34"/>
  <c r="EH232" i="34"/>
  <c r="BV232" i="34"/>
  <c r="DD232" i="34"/>
  <c r="CM232" i="34"/>
  <c r="DF232" i="34"/>
  <c r="EX232" i="34"/>
  <c r="DR232" i="34"/>
  <c r="CL232" i="34"/>
  <c r="BF232" i="34"/>
  <c r="DT232" i="34"/>
  <c r="CN232" i="34"/>
  <c r="BH232" i="34"/>
  <c r="ET232" i="34"/>
  <c r="DN232" i="34"/>
  <c r="CH232" i="34"/>
  <c r="BB232" i="34"/>
  <c r="EV232" i="34"/>
  <c r="DP232" i="34"/>
  <c r="CJ232" i="34"/>
  <c r="BD232" i="34"/>
  <c r="DC232" i="34"/>
  <c r="BW232" i="34"/>
  <c r="AQ232" i="34"/>
  <c r="DV232" i="34"/>
  <c r="CP232" i="34"/>
  <c r="BJ232" i="34"/>
  <c r="DX232" i="34"/>
  <c r="CR232" i="34"/>
  <c r="BL232" i="34"/>
  <c r="AF232" i="34"/>
  <c r="BX232" i="34"/>
  <c r="CX232" i="34"/>
  <c r="AL232" i="34"/>
  <c r="BT232" i="34"/>
  <c r="BG232" i="34"/>
  <c r="EL232" i="34"/>
  <c r="DK232" i="34"/>
  <c r="CE232" i="34"/>
  <c r="AY232" i="34"/>
  <c r="DG232" i="34"/>
  <c r="CA232" i="34"/>
  <c r="AU232" i="34"/>
  <c r="DZ232" i="34"/>
  <c r="CT232" i="34"/>
  <c r="BN232" i="34"/>
  <c r="AH232" i="34"/>
  <c r="EB232" i="34"/>
  <c r="CV232" i="34"/>
  <c r="BP232" i="34"/>
  <c r="AJ232" i="34"/>
  <c r="DO232" i="34"/>
  <c r="CI232" i="34"/>
  <c r="BC232" i="34"/>
  <c r="BR232" i="34"/>
  <c r="EF232" i="34"/>
  <c r="AN232" i="34"/>
  <c r="BZ232" i="34"/>
  <c r="CB232" i="34"/>
  <c r="DB232" i="34"/>
  <c r="AP232" i="34"/>
  <c r="EJ232" i="34"/>
  <c r="AR232" i="34"/>
  <c r="ED232" i="34"/>
  <c r="CZ232" i="34"/>
  <c r="DS232" i="34"/>
  <c r="AT232" i="34"/>
  <c r="EN232" i="34"/>
  <c r="DH232" i="34"/>
  <c r="AV232" i="34"/>
  <c r="AS218" i="34"/>
  <c r="AW218" i="34"/>
  <c r="BA218" i="34"/>
  <c r="BE218" i="34"/>
  <c r="BI218" i="34"/>
  <c r="BM218" i="34"/>
  <c r="BQ218" i="34"/>
  <c r="BU218" i="34"/>
  <c r="BY218" i="34"/>
  <c r="CC218" i="34"/>
  <c r="CG218" i="34"/>
  <c r="CK218" i="34"/>
  <c r="CO218" i="34"/>
  <c r="CS218" i="34"/>
  <c r="CW218" i="34"/>
  <c r="DA218" i="34"/>
  <c r="DE218" i="34"/>
  <c r="DI218" i="34"/>
  <c r="DM218" i="34"/>
  <c r="DQ218" i="34"/>
  <c r="DU218" i="34"/>
  <c r="DY218" i="34"/>
  <c r="EC218" i="34"/>
  <c r="EG218" i="34"/>
  <c r="EK218" i="34"/>
  <c r="EO218" i="34"/>
  <c r="ES218" i="34"/>
  <c r="EW218" i="34"/>
  <c r="AH218" i="34"/>
  <c r="AL218" i="34"/>
  <c r="AP218" i="34"/>
  <c r="AT218" i="34"/>
  <c r="AX218" i="34"/>
  <c r="BB218" i="34"/>
  <c r="BF218" i="34"/>
  <c r="BJ218" i="34"/>
  <c r="BN218" i="34"/>
  <c r="BR218" i="34"/>
  <c r="BV218" i="34"/>
  <c r="BZ218" i="34"/>
  <c r="CD218" i="34"/>
  <c r="CH218" i="34"/>
  <c r="CL218" i="34"/>
  <c r="CP218" i="34"/>
  <c r="CT218" i="34"/>
  <c r="CX218" i="34"/>
  <c r="DB218" i="34"/>
  <c r="DF218" i="34"/>
  <c r="DJ218" i="34"/>
  <c r="DN218" i="34"/>
  <c r="DR218" i="34"/>
  <c r="DV218" i="34"/>
  <c r="DZ218" i="34"/>
  <c r="ED218" i="34"/>
  <c r="EH218" i="34"/>
  <c r="EL218" i="34"/>
  <c r="EP218" i="34"/>
  <c r="ET218" i="34"/>
  <c r="EX218" i="34"/>
  <c r="AI218" i="34"/>
  <c r="AM218" i="34"/>
  <c r="AQ218" i="34"/>
  <c r="AU218" i="34"/>
  <c r="AY218" i="34"/>
  <c r="BC218" i="34"/>
  <c r="BG218" i="34"/>
  <c r="BK218" i="34"/>
  <c r="BO218" i="34"/>
  <c r="BS218" i="34"/>
  <c r="BW218" i="34"/>
  <c r="CA218" i="34"/>
  <c r="CE218" i="34"/>
  <c r="CI218" i="34"/>
  <c r="CM218" i="34"/>
  <c r="CQ218" i="34"/>
  <c r="CU218" i="34"/>
  <c r="CY218" i="34"/>
  <c r="DC218" i="34"/>
  <c r="DG218" i="34"/>
  <c r="DK218" i="34"/>
  <c r="DO218" i="34"/>
  <c r="DS218" i="34"/>
  <c r="DW218" i="34"/>
  <c r="EA218" i="34"/>
  <c r="EE218" i="34"/>
  <c r="EI218" i="34"/>
  <c r="EM218" i="34"/>
  <c r="EQ218" i="34"/>
  <c r="EU218" i="34"/>
  <c r="AV218" i="34"/>
  <c r="BL218" i="34"/>
  <c r="CB218" i="34"/>
  <c r="CR218" i="34"/>
  <c r="DH218" i="34"/>
  <c r="DX218" i="34"/>
  <c r="EN218" i="34"/>
  <c r="AJ218" i="34"/>
  <c r="AZ218" i="34"/>
  <c r="BP218" i="34"/>
  <c r="CF218" i="34"/>
  <c r="CV218" i="34"/>
  <c r="DL218" i="34"/>
  <c r="ER218" i="34"/>
  <c r="AN218" i="34"/>
  <c r="BD218" i="34"/>
  <c r="BT218" i="34"/>
  <c r="CJ218" i="34"/>
  <c r="CZ218" i="34"/>
  <c r="DP218" i="34"/>
  <c r="EF218" i="34"/>
  <c r="EV218" i="34"/>
  <c r="AR218" i="34"/>
  <c r="BH218" i="34"/>
  <c r="BX218" i="34"/>
  <c r="CN218" i="34"/>
  <c r="DD218" i="34"/>
  <c r="DT218" i="34"/>
  <c r="EJ218" i="34"/>
  <c r="EB218" i="34"/>
  <c r="AG218" i="34"/>
  <c r="AK218" i="34"/>
  <c r="AO218" i="34"/>
  <c r="AF218" i="34"/>
  <c r="EG148" i="34"/>
  <c r="EK148" i="34"/>
  <c r="EO148" i="34"/>
  <c r="ES148" i="34"/>
  <c r="EW148" i="34"/>
  <c r="BS148" i="34"/>
  <c r="BW148" i="34"/>
  <c r="CA148" i="34"/>
  <c r="CE148" i="34"/>
  <c r="CI148" i="34"/>
  <c r="CM148" i="34"/>
  <c r="CQ148" i="34"/>
  <c r="CU148" i="34"/>
  <c r="CY148" i="34"/>
  <c r="DC148" i="34"/>
  <c r="DG148" i="34"/>
  <c r="DK148" i="34"/>
  <c r="DO148" i="34"/>
  <c r="DS148" i="34"/>
  <c r="DW148" i="34"/>
  <c r="EA148" i="34"/>
  <c r="EE148" i="34"/>
  <c r="EI148" i="34"/>
  <c r="EM148" i="34"/>
  <c r="EQ148" i="34"/>
  <c r="EU148" i="34"/>
  <c r="AI148" i="34"/>
  <c r="DQ148" i="34"/>
  <c r="CK148" i="34"/>
  <c r="BE148" i="34"/>
  <c r="ET148" i="34"/>
  <c r="DN148" i="34"/>
  <c r="CH148" i="34"/>
  <c r="BB148" i="34"/>
  <c r="DM148" i="34"/>
  <c r="CG148" i="34"/>
  <c r="BA148" i="34"/>
  <c r="EP148" i="34"/>
  <c r="DJ148" i="34"/>
  <c r="CD148" i="34"/>
  <c r="AX148" i="34"/>
  <c r="BC148" i="34"/>
  <c r="EJ148" i="34"/>
  <c r="DD148" i="34"/>
  <c r="BX148" i="34"/>
  <c r="AR148" i="34"/>
  <c r="BO148" i="34"/>
  <c r="EV148" i="34"/>
  <c r="DP148" i="34"/>
  <c r="CJ148" i="34"/>
  <c r="BD148" i="34"/>
  <c r="AU148" i="34"/>
  <c r="CV148" i="34"/>
  <c r="CC148" i="34"/>
  <c r="BZ148" i="34"/>
  <c r="CO148" i="34"/>
  <c r="BK148" i="34"/>
  <c r="ER148" i="34"/>
  <c r="DL148" i="34"/>
  <c r="CF148" i="34"/>
  <c r="AZ148" i="34"/>
  <c r="BG148" i="34"/>
  <c r="EN148" i="34"/>
  <c r="DH148" i="34"/>
  <c r="CB148" i="34"/>
  <c r="AV148" i="34"/>
  <c r="DY148" i="34"/>
  <c r="CS148" i="34"/>
  <c r="BM148" i="34"/>
  <c r="AG148" i="34"/>
  <c r="DV148" i="34"/>
  <c r="CP148" i="34"/>
  <c r="BJ148" i="34"/>
  <c r="DE148" i="34"/>
  <c r="BY148" i="34"/>
  <c r="AS148" i="34"/>
  <c r="EH148" i="34"/>
  <c r="DB148" i="34"/>
  <c r="BV148" i="34"/>
  <c r="AP148" i="34"/>
  <c r="DX148" i="34"/>
  <c r="AW148" i="34"/>
  <c r="AT148" i="34"/>
  <c r="EX148" i="34"/>
  <c r="DA148" i="34"/>
  <c r="BU148" i="34"/>
  <c r="AO148" i="34"/>
  <c r="ED148" i="34"/>
  <c r="CX148" i="34"/>
  <c r="BR148" i="34"/>
  <c r="AL148" i="34"/>
  <c r="EC148" i="34"/>
  <c r="CW148" i="34"/>
  <c r="BQ148" i="34"/>
  <c r="AK148" i="34"/>
  <c r="DZ148" i="34"/>
  <c r="CT148" i="34"/>
  <c r="BN148" i="34"/>
  <c r="AH148" i="34"/>
  <c r="AQ148" i="34"/>
  <c r="DT148" i="34"/>
  <c r="CN148" i="34"/>
  <c r="BH148" i="34"/>
  <c r="AF148" i="34"/>
  <c r="AY148" i="34"/>
  <c r="EF148" i="34"/>
  <c r="CZ148" i="34"/>
  <c r="BT148" i="34"/>
  <c r="AN148" i="34"/>
  <c r="BP148" i="34"/>
  <c r="CR148" i="34"/>
  <c r="DI148" i="34"/>
  <c r="EL148" i="34"/>
  <c r="BI148" i="34"/>
  <c r="CL148" i="34"/>
  <c r="EB148" i="34"/>
  <c r="AJ148" i="34"/>
  <c r="AM148" i="34"/>
  <c r="BL148" i="34"/>
  <c r="DF148" i="34"/>
  <c r="DU148" i="34"/>
  <c r="DR148" i="34"/>
  <c r="BF148" i="34"/>
  <c r="AG176" i="34"/>
  <c r="AK176" i="34"/>
  <c r="AO176" i="34"/>
  <c r="AS176" i="34"/>
  <c r="AW176" i="34"/>
  <c r="BA176" i="34"/>
  <c r="BE176" i="34"/>
  <c r="BM176" i="34"/>
  <c r="BQ176" i="34"/>
  <c r="BU176" i="34"/>
  <c r="CC176" i="34"/>
  <c r="CG176" i="34"/>
  <c r="CK176" i="34"/>
  <c r="CO176" i="34"/>
  <c r="CS176" i="34"/>
  <c r="CW176" i="34"/>
  <c r="DA176" i="34"/>
  <c r="DE176" i="34"/>
  <c r="DI176" i="34"/>
  <c r="DM176" i="34"/>
  <c r="DQ176" i="34"/>
  <c r="DU176" i="34"/>
  <c r="DY176" i="34"/>
  <c r="EC176" i="34"/>
  <c r="EG176" i="34"/>
  <c r="EK176" i="34"/>
  <c r="EO176" i="34"/>
  <c r="ES176" i="34"/>
  <c r="EW176" i="34"/>
  <c r="EI176" i="34"/>
  <c r="EM176" i="34"/>
  <c r="EQ176" i="34"/>
  <c r="EU176" i="34"/>
  <c r="BI176" i="34"/>
  <c r="BY176" i="34"/>
  <c r="EA176" i="34"/>
  <c r="CU176" i="34"/>
  <c r="BO176" i="34"/>
  <c r="AI176" i="34"/>
  <c r="DW176" i="34"/>
  <c r="CQ176" i="34"/>
  <c r="BK176" i="34"/>
  <c r="EP176" i="34"/>
  <c r="DJ176" i="34"/>
  <c r="CD176" i="34"/>
  <c r="AX176" i="34"/>
  <c r="ER176" i="34"/>
  <c r="DL176" i="34"/>
  <c r="CF176" i="34"/>
  <c r="AZ176" i="34"/>
  <c r="DV176" i="34"/>
  <c r="CP176" i="34"/>
  <c r="BJ176" i="34"/>
  <c r="DX176" i="34"/>
  <c r="CR176" i="34"/>
  <c r="BL176" i="34"/>
  <c r="AF176" i="34"/>
  <c r="EH176" i="34"/>
  <c r="DB176" i="34"/>
  <c r="AP176" i="34"/>
  <c r="EJ176" i="34"/>
  <c r="BX176" i="34"/>
  <c r="DS176" i="34"/>
  <c r="BG176" i="34"/>
  <c r="EX176" i="34"/>
  <c r="DR176" i="34"/>
  <c r="CL176" i="34"/>
  <c r="BF176" i="34"/>
  <c r="DT176" i="34"/>
  <c r="CN176" i="34"/>
  <c r="BH176" i="34"/>
  <c r="ET176" i="34"/>
  <c r="DN176" i="34"/>
  <c r="CH176" i="34"/>
  <c r="BB176" i="34"/>
  <c r="EV176" i="34"/>
  <c r="DP176" i="34"/>
  <c r="CJ176" i="34"/>
  <c r="BD176" i="34"/>
  <c r="DC176" i="34"/>
  <c r="BW176" i="34"/>
  <c r="AQ176" i="34"/>
  <c r="DO176" i="34"/>
  <c r="CI176" i="34"/>
  <c r="BC176" i="34"/>
  <c r="ED176" i="34"/>
  <c r="CX176" i="34"/>
  <c r="AL176" i="34"/>
  <c r="EF176" i="34"/>
  <c r="CZ176" i="34"/>
  <c r="AN176" i="34"/>
  <c r="CM176" i="34"/>
  <c r="DK176" i="34"/>
  <c r="CE176" i="34"/>
  <c r="AY176" i="34"/>
  <c r="DG176" i="34"/>
  <c r="CA176" i="34"/>
  <c r="AU176" i="34"/>
  <c r="DZ176" i="34"/>
  <c r="CT176" i="34"/>
  <c r="BN176" i="34"/>
  <c r="AH176" i="34"/>
  <c r="EB176" i="34"/>
  <c r="CV176" i="34"/>
  <c r="BP176" i="34"/>
  <c r="AJ176" i="34"/>
  <c r="EL176" i="34"/>
  <c r="DF176" i="34"/>
  <c r="BZ176" i="34"/>
  <c r="AT176" i="34"/>
  <c r="EN176" i="34"/>
  <c r="DH176" i="34"/>
  <c r="CB176" i="34"/>
  <c r="AV176" i="34"/>
  <c r="BR176" i="34"/>
  <c r="BT176" i="34"/>
  <c r="EE176" i="34"/>
  <c r="BS176" i="34"/>
  <c r="BV176" i="34"/>
  <c r="DD176" i="34"/>
  <c r="AR176" i="34"/>
  <c r="CY176" i="34"/>
  <c r="AM176" i="34"/>
  <c r="AS162" i="34"/>
  <c r="AW162" i="34"/>
  <c r="BA162" i="34"/>
  <c r="BE162" i="34"/>
  <c r="BI162" i="34"/>
  <c r="BM162" i="34"/>
  <c r="BQ162" i="34"/>
  <c r="BU162" i="34"/>
  <c r="BY162" i="34"/>
  <c r="CC162" i="34"/>
  <c r="CG162" i="34"/>
  <c r="CK162" i="34"/>
  <c r="CO162" i="34"/>
  <c r="CS162" i="34"/>
  <c r="CW162" i="34"/>
  <c r="DA162" i="34"/>
  <c r="DE162" i="34"/>
  <c r="DI162" i="34"/>
  <c r="DM162" i="34"/>
  <c r="DQ162" i="34"/>
  <c r="DU162" i="34"/>
  <c r="DY162" i="34"/>
  <c r="EC162" i="34"/>
  <c r="EG162" i="34"/>
  <c r="EK162" i="34"/>
  <c r="EO162" i="34"/>
  <c r="ES162" i="34"/>
  <c r="EW162" i="34"/>
  <c r="AH162" i="34"/>
  <c r="AL162" i="34"/>
  <c r="AP162" i="34"/>
  <c r="AT162" i="34"/>
  <c r="AX162" i="34"/>
  <c r="BB162" i="34"/>
  <c r="BF162" i="34"/>
  <c r="BJ162" i="34"/>
  <c r="BN162" i="34"/>
  <c r="BR162" i="34"/>
  <c r="BV162" i="34"/>
  <c r="BZ162" i="34"/>
  <c r="CD162" i="34"/>
  <c r="CH162" i="34"/>
  <c r="CL162" i="34"/>
  <c r="CP162" i="34"/>
  <c r="CT162" i="34"/>
  <c r="CX162" i="34"/>
  <c r="DB162" i="34"/>
  <c r="DF162" i="34"/>
  <c r="DJ162" i="34"/>
  <c r="DN162" i="34"/>
  <c r="DR162" i="34"/>
  <c r="DV162" i="34"/>
  <c r="DZ162" i="34"/>
  <c r="ED162" i="34"/>
  <c r="AI162" i="34"/>
  <c r="AM162" i="34"/>
  <c r="AQ162" i="34"/>
  <c r="AU162" i="34"/>
  <c r="AY162" i="34"/>
  <c r="BC162" i="34"/>
  <c r="BG162" i="34"/>
  <c r="BK162" i="34"/>
  <c r="BO162" i="34"/>
  <c r="BS162" i="34"/>
  <c r="BW162" i="34"/>
  <c r="CA162" i="34"/>
  <c r="CE162" i="34"/>
  <c r="CI162" i="34"/>
  <c r="CM162" i="34"/>
  <c r="CQ162" i="34"/>
  <c r="CU162" i="34"/>
  <c r="CY162" i="34"/>
  <c r="DC162" i="34"/>
  <c r="DG162" i="34"/>
  <c r="DK162" i="34"/>
  <c r="DO162" i="34"/>
  <c r="DS162" i="34"/>
  <c r="DW162" i="34"/>
  <c r="EA162" i="34"/>
  <c r="EE162" i="34"/>
  <c r="EI162" i="34"/>
  <c r="EM162" i="34"/>
  <c r="EQ162" i="34"/>
  <c r="EU162" i="34"/>
  <c r="AV162" i="34"/>
  <c r="BL162" i="34"/>
  <c r="CB162" i="34"/>
  <c r="CR162" i="34"/>
  <c r="DH162" i="34"/>
  <c r="DX162" i="34"/>
  <c r="EN162" i="34"/>
  <c r="AJ162" i="34"/>
  <c r="AZ162" i="34"/>
  <c r="BP162" i="34"/>
  <c r="CF162" i="34"/>
  <c r="CV162" i="34"/>
  <c r="DL162" i="34"/>
  <c r="EB162" i="34"/>
  <c r="ER162" i="34"/>
  <c r="AN162" i="34"/>
  <c r="BD162" i="34"/>
  <c r="BT162" i="34"/>
  <c r="CJ162" i="34"/>
  <c r="CZ162" i="34"/>
  <c r="DP162" i="34"/>
  <c r="EF162" i="34"/>
  <c r="EV162" i="34"/>
  <c r="AR162" i="34"/>
  <c r="BH162" i="34"/>
  <c r="BX162" i="34"/>
  <c r="CN162" i="34"/>
  <c r="DD162" i="34"/>
  <c r="DT162" i="34"/>
  <c r="EJ162" i="34"/>
  <c r="EX162" i="34"/>
  <c r="EH162" i="34"/>
  <c r="EL162" i="34"/>
  <c r="EP162" i="34"/>
  <c r="ET162" i="34"/>
  <c r="AG162" i="34"/>
  <c r="AK162" i="34"/>
  <c r="AO162" i="34"/>
  <c r="AF162" i="34"/>
  <c r="EC36" i="34"/>
  <c r="BC36" i="34"/>
  <c r="AX36" i="34"/>
  <c r="DD36" i="34"/>
  <c r="DC36" i="34"/>
  <c r="CD36" i="34"/>
  <c r="AJ36" i="34"/>
  <c r="BI36" i="34"/>
  <c r="DW36" i="34"/>
  <c r="EO36" i="34"/>
  <c r="EF36" i="34"/>
  <c r="EH36" i="34"/>
  <c r="AK36" i="34"/>
  <c r="CW36" i="34"/>
  <c r="DI36" i="34"/>
  <c r="CA36" i="34"/>
  <c r="BV36" i="34"/>
  <c r="AM36" i="34"/>
  <c r="EI36" i="34"/>
  <c r="BK36" i="34"/>
  <c r="CN36" i="34"/>
  <c r="BO36" i="34"/>
  <c r="CL36" i="34"/>
  <c r="CZ36" i="34"/>
  <c r="BN36" i="34"/>
  <c r="AQ36" i="34"/>
  <c r="AS36" i="34"/>
  <c r="AI36" i="34"/>
  <c r="AZ36" i="34"/>
  <c r="BS36" i="34"/>
  <c r="AY36" i="34"/>
  <c r="ET36" i="34"/>
  <c r="DB36" i="34"/>
  <c r="DN36" i="34"/>
  <c r="EJ36" i="34"/>
  <c r="DE36" i="34"/>
  <c r="DL36" i="34"/>
  <c r="AL36" i="34"/>
  <c r="EV36" i="34"/>
  <c r="DK36" i="34"/>
  <c r="EN36" i="34"/>
  <c r="BW36" i="34"/>
  <c r="DY36" i="34"/>
  <c r="EL36" i="34"/>
  <c r="CS36" i="34"/>
  <c r="EP36" i="34"/>
  <c r="EU36" i="34"/>
  <c r="BH36" i="34"/>
  <c r="DM36" i="34"/>
  <c r="EM36" i="34"/>
  <c r="AT36" i="34"/>
  <c r="BU36" i="34"/>
  <c r="DS36" i="34"/>
  <c r="DT36" i="34"/>
  <c r="CJ36" i="34"/>
  <c r="EQ36" i="34"/>
  <c r="ED36" i="34"/>
  <c r="BF36" i="34"/>
  <c r="CK36" i="34"/>
  <c r="DF36" i="34"/>
  <c r="AU36" i="34"/>
  <c r="AH36" i="34"/>
  <c r="CM36" i="34"/>
  <c r="BY36" i="34"/>
  <c r="CT36" i="34"/>
  <c r="AF36" i="34"/>
  <c r="ES36" i="34"/>
  <c r="AR36" i="34"/>
  <c r="CX36" i="34"/>
  <c r="DP36" i="34"/>
  <c r="CF36" i="34"/>
  <c r="BZ36" i="34"/>
  <c r="CO36" i="34"/>
  <c r="EW36" i="34"/>
  <c r="CQ36" i="34"/>
  <c r="CR36" i="34"/>
  <c r="BL36" i="34"/>
  <c r="CP36" i="34"/>
  <c r="CE36" i="34"/>
  <c r="AW36" i="34"/>
  <c r="BX36" i="34"/>
  <c r="EA36" i="34"/>
  <c r="AO36" i="34"/>
  <c r="EK36" i="34"/>
  <c r="CI36" i="34"/>
  <c r="EX36" i="34"/>
  <c r="BR36" i="34"/>
  <c r="DR36" i="34"/>
  <c r="EE36" i="34"/>
  <c r="BA36" i="34"/>
  <c r="DX36" i="34"/>
  <c r="EG36" i="34"/>
  <c r="BB36" i="34"/>
  <c r="DZ36" i="34"/>
  <c r="AP36" i="34"/>
  <c r="BP36" i="34"/>
  <c r="AV36" i="34"/>
  <c r="AG36" i="34"/>
  <c r="BQ36" i="34"/>
  <c r="DQ36" i="34"/>
  <c r="ER36" i="34"/>
  <c r="DO36" i="34"/>
  <c r="AN36" i="34"/>
  <c r="EB36" i="34"/>
  <c r="DH36" i="34"/>
  <c r="CG36" i="34"/>
  <c r="BJ36" i="34"/>
  <c r="CB36" i="34"/>
  <c r="CY36" i="34"/>
  <c r="BD36" i="34"/>
  <c r="CV36" i="34"/>
  <c r="BE36" i="34"/>
  <c r="BG36" i="34"/>
  <c r="DA36" i="34"/>
  <c r="CC36" i="34"/>
  <c r="CU36" i="34"/>
  <c r="BM36" i="34"/>
  <c r="DU36" i="34"/>
  <c r="CH36" i="34"/>
  <c r="DJ36" i="34"/>
  <c r="DG36" i="34"/>
  <c r="DV36" i="34"/>
  <c r="BT36" i="34"/>
  <c r="AE162" i="34" l="1"/>
  <c r="AE50" i="34"/>
  <c r="AE176" i="34"/>
  <c r="AE148" i="34"/>
  <c r="AE218" i="34"/>
  <c r="AE204" i="34"/>
  <c r="AE36" i="34"/>
  <c r="AE190" i="34"/>
  <c r="AE232" i="34"/>
  <c r="AE78" i="34"/>
  <c r="AE92" i="34"/>
  <c r="BE163" i="34"/>
  <c r="BE164" i="34" s="1"/>
  <c r="BE253" i="34" s="1"/>
  <c r="BF274" i="34" s="1"/>
  <c r="DQ163" i="34"/>
  <c r="DQ164" i="34" s="1"/>
  <c r="DQ253" i="34" s="1"/>
  <c r="DR274" i="34" s="1"/>
  <c r="BZ163" i="34"/>
  <c r="BZ164" i="34" s="1"/>
  <c r="BZ253" i="34" s="1"/>
  <c r="CA274" i="34" s="1"/>
  <c r="EL163" i="34"/>
  <c r="EL164" i="34" s="1"/>
  <c r="EL253" i="34" s="1"/>
  <c r="EM274" i="34" s="1"/>
  <c r="AI163" i="34"/>
  <c r="AI164" i="34" s="1"/>
  <c r="AI253" i="34" s="1"/>
  <c r="AJ274" i="34" s="1"/>
  <c r="CU163" i="34"/>
  <c r="CU164" i="34" s="1"/>
  <c r="CU253" i="34" s="1"/>
  <c r="CV274" i="34" s="1"/>
  <c r="AZ163" i="34"/>
  <c r="AZ164" i="34" s="1"/>
  <c r="AZ253" i="34" s="1"/>
  <c r="BA274" i="34" s="1"/>
  <c r="DH163" i="34"/>
  <c r="DH164" i="34" s="1"/>
  <c r="DH253" i="34" s="1"/>
  <c r="DI274" i="34" s="1"/>
  <c r="BI163" i="34"/>
  <c r="BI164" i="34" s="1"/>
  <c r="BI253" i="34" s="1"/>
  <c r="BJ274" i="34" s="1"/>
  <c r="DU163" i="34"/>
  <c r="DU164" i="34" s="1"/>
  <c r="DU253" i="34" s="1"/>
  <c r="DV274" i="34" s="1"/>
  <c r="CD163" i="34"/>
  <c r="CD164" i="34" s="1"/>
  <c r="CD253" i="34" s="1"/>
  <c r="CE274" i="34" s="1"/>
  <c r="EP163" i="34"/>
  <c r="EP164" i="34" s="1"/>
  <c r="EP253" i="34" s="1"/>
  <c r="EQ274" i="34" s="1"/>
  <c r="AM163" i="34"/>
  <c r="AM164" i="34" s="1"/>
  <c r="AM253" i="34" s="1"/>
  <c r="AN274" i="34" s="1"/>
  <c r="CY163" i="34"/>
  <c r="CY164" i="34" s="1"/>
  <c r="CY253" i="34" s="1"/>
  <c r="CZ274" i="34" s="1"/>
  <c r="BH163" i="34"/>
  <c r="BH164" i="34" s="1"/>
  <c r="BH253" i="34" s="1"/>
  <c r="BI274" i="34" s="1"/>
  <c r="AN163" i="34"/>
  <c r="AN164" i="34" s="1"/>
  <c r="AN253" i="34" s="1"/>
  <c r="AO274" i="34" s="1"/>
  <c r="CV163" i="34"/>
  <c r="CV164" i="34" s="1"/>
  <c r="CV253" i="34" s="1"/>
  <c r="CW274" i="34" s="1"/>
  <c r="AW163" i="34"/>
  <c r="AW164" i="34" s="1"/>
  <c r="AW253" i="34" s="1"/>
  <c r="AX274" i="34" s="1"/>
  <c r="DI163" i="34"/>
  <c r="DI164" i="34" s="1"/>
  <c r="DI253" i="34" s="1"/>
  <c r="DJ274" i="34" s="1"/>
  <c r="BR163" i="34"/>
  <c r="BR164" i="34" s="1"/>
  <c r="BR253" i="34" s="1"/>
  <c r="BS274" i="34" s="1"/>
  <c r="ED163" i="34"/>
  <c r="ED164" i="34" s="1"/>
  <c r="ED253" i="34" s="1"/>
  <c r="EE274" i="34" s="1"/>
  <c r="CM163" i="34"/>
  <c r="CM164" i="34" s="1"/>
  <c r="CM253" i="34" s="1"/>
  <c r="CN274" i="34" s="1"/>
  <c r="DD163" i="34"/>
  <c r="DD164" i="34" s="1"/>
  <c r="DD253" i="34" s="1"/>
  <c r="DE274" i="34" s="1"/>
  <c r="CJ163" i="34"/>
  <c r="CJ164" i="34" s="1"/>
  <c r="CJ253" i="34" s="1"/>
  <c r="CK274" i="34" s="1"/>
  <c r="ER163" i="34"/>
  <c r="ER164" i="34" s="1"/>
  <c r="ER253" i="34" s="1"/>
  <c r="ES274" i="34" s="1"/>
  <c r="CG163" i="34"/>
  <c r="CG164" i="34" s="1"/>
  <c r="CG253" i="34" s="1"/>
  <c r="CH274" i="34" s="1"/>
  <c r="ES163" i="34"/>
  <c r="ES164" i="34" s="1"/>
  <c r="ES253" i="34" s="1"/>
  <c r="ET274" i="34" s="1"/>
  <c r="AP163" i="34"/>
  <c r="AP164" i="34" s="1"/>
  <c r="AP253" i="34" s="1"/>
  <c r="AQ274" i="34" s="1"/>
  <c r="DB163" i="34"/>
  <c r="DB164" i="34" s="1"/>
  <c r="DB253" i="34" s="1"/>
  <c r="DC274" i="34" s="1"/>
  <c r="BK163" i="34"/>
  <c r="BK164" i="34" s="1"/>
  <c r="BK253" i="34" s="1"/>
  <c r="BL274" i="34" s="1"/>
  <c r="DW163" i="34"/>
  <c r="DW164" i="34" s="1"/>
  <c r="DW253" i="34" s="1"/>
  <c r="DX274" i="34" s="1"/>
  <c r="BT163" i="34"/>
  <c r="BT164" i="34" s="1"/>
  <c r="BT253" i="34" s="1"/>
  <c r="BU274" i="34" s="1"/>
  <c r="DX163" i="34"/>
  <c r="DX164" i="34" s="1"/>
  <c r="DX253" i="34" s="1"/>
  <c r="DY274" i="34" s="1"/>
  <c r="BU163" i="34"/>
  <c r="BU164" i="34" s="1"/>
  <c r="BU253" i="34" s="1"/>
  <c r="BV274" i="34" s="1"/>
  <c r="EG163" i="34"/>
  <c r="EG164" i="34" s="1"/>
  <c r="EG253" i="34" s="1"/>
  <c r="EH274" i="34" s="1"/>
  <c r="CP163" i="34"/>
  <c r="CP164" i="34" s="1"/>
  <c r="CP253" i="34" s="1"/>
  <c r="CQ274" i="34" s="1"/>
  <c r="AY163" i="34"/>
  <c r="AY164" i="34" s="1"/>
  <c r="AY253" i="34" s="1"/>
  <c r="AZ274" i="34" s="1"/>
  <c r="DK163" i="34"/>
  <c r="DK164" i="34" s="1"/>
  <c r="DK253" i="34" s="1"/>
  <c r="DL274" i="34" s="1"/>
  <c r="AV163" i="34"/>
  <c r="AV164" i="34" s="1"/>
  <c r="AV253" i="34" s="1"/>
  <c r="AW274" i="34" s="1"/>
  <c r="BY163" i="34"/>
  <c r="BY164" i="34" s="1"/>
  <c r="BY253" i="34" s="1"/>
  <c r="BZ274" i="34" s="1"/>
  <c r="EK163" i="34"/>
  <c r="EK164" i="34" s="1"/>
  <c r="EK253" i="34" s="1"/>
  <c r="EL274" i="34" s="1"/>
  <c r="AH163" i="34"/>
  <c r="AH164" i="34" s="1"/>
  <c r="AH253" i="34" s="1"/>
  <c r="AI274" i="34" s="1"/>
  <c r="CT163" i="34"/>
  <c r="CT164" i="34" s="1"/>
  <c r="CT253" i="34" s="1"/>
  <c r="CU274" i="34" s="1"/>
  <c r="BC163" i="34"/>
  <c r="BC164" i="34" s="1"/>
  <c r="BC253" i="34" s="1"/>
  <c r="BD274" i="34" s="1"/>
  <c r="DO163" i="34"/>
  <c r="DO164" i="34" s="1"/>
  <c r="DO253" i="34" s="1"/>
  <c r="DP274" i="34" s="1"/>
  <c r="AJ163" i="34"/>
  <c r="AJ164" i="34" s="1"/>
  <c r="AJ253" i="34" s="1"/>
  <c r="AK274" i="34" s="1"/>
  <c r="CR163" i="34"/>
  <c r="CR164" i="34" s="1"/>
  <c r="CR253" i="34" s="1"/>
  <c r="CS274" i="34" s="1"/>
  <c r="BM163" i="34"/>
  <c r="BM164" i="34" s="1"/>
  <c r="BM253" i="34" s="1"/>
  <c r="BN274" i="34" s="1"/>
  <c r="DY163" i="34"/>
  <c r="DY164" i="34" s="1"/>
  <c r="DY253" i="34" s="1"/>
  <c r="DZ274" i="34" s="1"/>
  <c r="CH163" i="34"/>
  <c r="CH164" i="34" s="1"/>
  <c r="CH253" i="34" s="1"/>
  <c r="CI274" i="34" s="1"/>
  <c r="ET163" i="34"/>
  <c r="ET164" i="34" s="1"/>
  <c r="ET253" i="34" s="1"/>
  <c r="EU274" i="34" s="1"/>
  <c r="AQ163" i="34"/>
  <c r="AQ164" i="34" s="1"/>
  <c r="AQ253" i="34" s="1"/>
  <c r="AR274" i="34" s="1"/>
  <c r="DC163" i="34"/>
  <c r="DC164" i="34" s="1"/>
  <c r="DC253" i="34" s="1"/>
  <c r="DD274" i="34" s="1"/>
  <c r="AR163" i="34"/>
  <c r="AR164" i="34" s="1"/>
  <c r="AR253" i="34" s="1"/>
  <c r="AS274" i="34" s="1"/>
  <c r="CF163" i="34"/>
  <c r="CF164" i="34" s="1"/>
  <c r="CF253" i="34" s="1"/>
  <c r="CG274" i="34" s="1"/>
  <c r="AK163" i="34"/>
  <c r="AK164" i="34" s="1"/>
  <c r="AK253" i="34" s="1"/>
  <c r="AL274" i="34" s="1"/>
  <c r="CW163" i="34"/>
  <c r="CW164" i="34" s="1"/>
  <c r="CW253" i="34" s="1"/>
  <c r="CX274" i="34" s="1"/>
  <c r="BF163" i="34"/>
  <c r="BF164" i="34" s="1"/>
  <c r="BF253" i="34" s="1"/>
  <c r="BG274" i="34" s="1"/>
  <c r="DR163" i="34"/>
  <c r="DR164" i="34" s="1"/>
  <c r="DR253" i="34" s="1"/>
  <c r="DS274" i="34" s="1"/>
  <c r="CA163" i="34"/>
  <c r="CA164" i="34" s="1"/>
  <c r="CA253" i="34" s="1"/>
  <c r="CB274" i="34" s="1"/>
  <c r="EM163" i="34"/>
  <c r="EM164" i="34" s="1"/>
  <c r="EM253" i="34" s="1"/>
  <c r="EN274" i="34" s="1"/>
  <c r="EB163" i="34"/>
  <c r="EB164" i="34" s="1"/>
  <c r="EB253" i="34" s="1"/>
  <c r="EC274" i="34" s="1"/>
  <c r="BL163" i="34"/>
  <c r="BL164" i="34" s="1"/>
  <c r="BL253" i="34" s="1"/>
  <c r="BM274" i="34" s="1"/>
  <c r="CK163" i="34"/>
  <c r="CK164" i="34" s="1"/>
  <c r="CK253" i="34" s="1"/>
  <c r="CL274" i="34" s="1"/>
  <c r="EW163" i="34"/>
  <c r="EW164" i="34" s="1"/>
  <c r="EW253" i="34" s="1"/>
  <c r="EX274" i="34" s="1"/>
  <c r="AT163" i="34"/>
  <c r="AT164" i="34" s="1"/>
  <c r="AT253" i="34" s="1"/>
  <c r="AU274" i="34" s="1"/>
  <c r="DF163" i="34"/>
  <c r="DF164" i="34" s="1"/>
  <c r="DF253" i="34" s="1"/>
  <c r="DG274" i="34" s="1"/>
  <c r="BO163" i="34"/>
  <c r="BO164" i="34" s="1"/>
  <c r="BO253" i="34" s="1"/>
  <c r="BP274" i="34" s="1"/>
  <c r="EA163" i="34"/>
  <c r="EA164" i="34" s="1"/>
  <c r="EA253" i="34" s="1"/>
  <c r="EB274" i="34" s="1"/>
  <c r="EJ163" i="34"/>
  <c r="EJ164" i="34" s="1"/>
  <c r="EJ253" i="34" s="1"/>
  <c r="EK274" i="34" s="1"/>
  <c r="DP163" i="34"/>
  <c r="DP164" i="34" s="1"/>
  <c r="DP253" i="34" s="1"/>
  <c r="DQ274" i="34" s="1"/>
  <c r="CO163" i="34"/>
  <c r="CO164" i="34" s="1"/>
  <c r="CO253" i="34" s="1"/>
  <c r="CP274" i="34" s="1"/>
  <c r="AX163" i="34"/>
  <c r="AX164" i="34" s="1"/>
  <c r="AX253" i="34" s="1"/>
  <c r="AY274" i="34" s="1"/>
  <c r="DJ163" i="34"/>
  <c r="DJ164" i="34" s="1"/>
  <c r="DJ253" i="34" s="1"/>
  <c r="DK274" i="34" s="1"/>
  <c r="BS163" i="34"/>
  <c r="BS164" i="34" s="1"/>
  <c r="BS253" i="34" s="1"/>
  <c r="BT274" i="34" s="1"/>
  <c r="EE163" i="34"/>
  <c r="EE164" i="34" s="1"/>
  <c r="EE253" i="34" s="1"/>
  <c r="EF274" i="34" s="1"/>
  <c r="AF163" i="34"/>
  <c r="CC163" i="34"/>
  <c r="CC164" i="34" s="1"/>
  <c r="CC253" i="34" s="1"/>
  <c r="CD274" i="34" s="1"/>
  <c r="EO163" i="34"/>
  <c r="EO164" i="34" s="1"/>
  <c r="EO253" i="34" s="1"/>
  <c r="EP274" i="34" s="1"/>
  <c r="AL163" i="34"/>
  <c r="AL164" i="34" s="1"/>
  <c r="AL253" i="34" s="1"/>
  <c r="AM274" i="34" s="1"/>
  <c r="CX163" i="34"/>
  <c r="CX164" i="34" s="1"/>
  <c r="CX253" i="34" s="1"/>
  <c r="CY274" i="34" s="1"/>
  <c r="BG163" i="34"/>
  <c r="BG164" i="34" s="1"/>
  <c r="BG253" i="34" s="1"/>
  <c r="BH274" i="34" s="1"/>
  <c r="DS163" i="34"/>
  <c r="DS164" i="34" s="1"/>
  <c r="DS253" i="34" s="1"/>
  <c r="DT274" i="34" s="1"/>
  <c r="EN163" i="34"/>
  <c r="EN164" i="34" s="1"/>
  <c r="EN253" i="34" s="1"/>
  <c r="EO274" i="34" s="1"/>
  <c r="BA163" i="34"/>
  <c r="BA164" i="34" s="1"/>
  <c r="BA253" i="34" s="1"/>
  <c r="BB274" i="34" s="1"/>
  <c r="DM163" i="34"/>
  <c r="DM164" i="34" s="1"/>
  <c r="DM253" i="34" s="1"/>
  <c r="DN274" i="34" s="1"/>
  <c r="BV163" i="34"/>
  <c r="BV164" i="34" s="1"/>
  <c r="BV253" i="34" s="1"/>
  <c r="BW274" i="34" s="1"/>
  <c r="EH163" i="34"/>
  <c r="EH164" i="34" s="1"/>
  <c r="EH253" i="34" s="1"/>
  <c r="EI274" i="34" s="1"/>
  <c r="CQ163" i="34"/>
  <c r="CQ164" i="34" s="1"/>
  <c r="CQ253" i="34" s="1"/>
  <c r="CR274" i="34" s="1"/>
  <c r="CN163" i="34"/>
  <c r="CN164" i="34" s="1"/>
  <c r="CN253" i="34" s="1"/>
  <c r="CO274" i="34" s="1"/>
  <c r="BP163" i="34"/>
  <c r="BP164" i="34" s="1"/>
  <c r="BP253" i="34" s="1"/>
  <c r="BQ274" i="34" s="1"/>
  <c r="AO163" i="34"/>
  <c r="AO164" i="34" s="1"/>
  <c r="AO253" i="34" s="1"/>
  <c r="AP274" i="34" s="1"/>
  <c r="DA163" i="34"/>
  <c r="DA164" i="34" s="1"/>
  <c r="DA253" i="34" s="1"/>
  <c r="DB274" i="34" s="1"/>
  <c r="BJ163" i="34"/>
  <c r="BJ164" i="34" s="1"/>
  <c r="BJ253" i="34" s="1"/>
  <c r="BK274" i="34" s="1"/>
  <c r="DV163" i="34"/>
  <c r="DV164" i="34" s="1"/>
  <c r="DV253" i="34" s="1"/>
  <c r="DW274" i="34" s="1"/>
  <c r="CE163" i="34"/>
  <c r="CE164" i="34" s="1"/>
  <c r="CE253" i="34" s="1"/>
  <c r="CF274" i="34" s="1"/>
  <c r="EQ163" i="34"/>
  <c r="EQ164" i="34" s="1"/>
  <c r="EQ253" i="34" s="1"/>
  <c r="ER274" i="34" s="1"/>
  <c r="BX163" i="34"/>
  <c r="BX164" i="34" s="1"/>
  <c r="BX253" i="34" s="1"/>
  <c r="BY274" i="34" s="1"/>
  <c r="BD163" i="34"/>
  <c r="BD164" i="34" s="1"/>
  <c r="BD253" i="34" s="1"/>
  <c r="BE274" i="34" s="1"/>
  <c r="DL163" i="34"/>
  <c r="DL164" i="34" s="1"/>
  <c r="DL253" i="34" s="1"/>
  <c r="DM274" i="34" s="1"/>
  <c r="AS163" i="34"/>
  <c r="AS164" i="34" s="1"/>
  <c r="AS253" i="34" s="1"/>
  <c r="AT274" i="34" s="1"/>
  <c r="DE163" i="34"/>
  <c r="DE164" i="34" s="1"/>
  <c r="DE253" i="34" s="1"/>
  <c r="DF274" i="34" s="1"/>
  <c r="BN163" i="34"/>
  <c r="BN164" i="34" s="1"/>
  <c r="BN253" i="34" s="1"/>
  <c r="BO274" i="34" s="1"/>
  <c r="DZ163" i="34"/>
  <c r="DZ164" i="34" s="1"/>
  <c r="DZ253" i="34" s="1"/>
  <c r="EA274" i="34" s="1"/>
  <c r="CI163" i="34"/>
  <c r="CI164" i="34" s="1"/>
  <c r="CI253" i="34" s="1"/>
  <c r="CJ274" i="34" s="1"/>
  <c r="EU163" i="34"/>
  <c r="EU164" i="34" s="1"/>
  <c r="EU253" i="34" s="1"/>
  <c r="EV274" i="34" s="1"/>
  <c r="DT163" i="34"/>
  <c r="DT164" i="34" s="1"/>
  <c r="DT253" i="34" s="1"/>
  <c r="DU274" i="34" s="1"/>
  <c r="CZ163" i="34"/>
  <c r="CZ164" i="34" s="1"/>
  <c r="CZ253" i="34" s="1"/>
  <c r="DA274" i="34" s="1"/>
  <c r="AG163" i="34"/>
  <c r="AG164" i="34" s="1"/>
  <c r="AG253" i="34" s="1"/>
  <c r="AH274" i="34" s="1"/>
  <c r="CS163" i="34"/>
  <c r="CS164" i="34" s="1"/>
  <c r="CS253" i="34" s="1"/>
  <c r="CT274" i="34" s="1"/>
  <c r="BB163" i="34"/>
  <c r="BB164" i="34" s="1"/>
  <c r="BB253" i="34" s="1"/>
  <c r="BC274" i="34" s="1"/>
  <c r="DN163" i="34"/>
  <c r="DN164" i="34" s="1"/>
  <c r="DN253" i="34" s="1"/>
  <c r="DO274" i="34" s="1"/>
  <c r="BW163" i="34"/>
  <c r="BW164" i="34" s="1"/>
  <c r="BW253" i="34" s="1"/>
  <c r="BX274" i="34" s="1"/>
  <c r="EI163" i="34"/>
  <c r="EI164" i="34" s="1"/>
  <c r="EI253" i="34" s="1"/>
  <c r="EJ274" i="34" s="1"/>
  <c r="EV163" i="34"/>
  <c r="EV164" i="34" s="1"/>
  <c r="EV253" i="34" s="1"/>
  <c r="EW274" i="34" s="1"/>
  <c r="CB163" i="34"/>
  <c r="CB164" i="34" s="1"/>
  <c r="CB253" i="34" s="1"/>
  <c r="CC274" i="34" s="1"/>
  <c r="BQ163" i="34"/>
  <c r="BQ164" i="34" s="1"/>
  <c r="BQ253" i="34" s="1"/>
  <c r="BR274" i="34" s="1"/>
  <c r="EC163" i="34"/>
  <c r="EC164" i="34" s="1"/>
  <c r="EC253" i="34" s="1"/>
  <c r="ED274" i="34" s="1"/>
  <c r="CL163" i="34"/>
  <c r="CL164" i="34" s="1"/>
  <c r="CL253" i="34" s="1"/>
  <c r="CM274" i="34" s="1"/>
  <c r="EX163" i="34"/>
  <c r="EX164" i="34" s="1"/>
  <c r="EX253" i="34" s="1"/>
  <c r="AU163" i="34"/>
  <c r="AU164" i="34" s="1"/>
  <c r="AU253" i="34" s="1"/>
  <c r="AV274" i="34" s="1"/>
  <c r="DG163" i="34"/>
  <c r="DG164" i="34" s="1"/>
  <c r="DG253" i="34" s="1"/>
  <c r="DH274" i="34" s="1"/>
  <c r="EF163" i="34"/>
  <c r="EF164" i="34" s="1"/>
  <c r="EF253" i="34" s="1"/>
  <c r="EG274" i="34" s="1"/>
  <c r="BI51" i="34"/>
  <c r="BI52" i="34" s="1"/>
  <c r="BI245" i="34" s="1"/>
  <c r="BJ266" i="34" s="1"/>
  <c r="DU51" i="34"/>
  <c r="DU52" i="34" s="1"/>
  <c r="DU245" i="34" s="1"/>
  <c r="DV266" i="34" s="1"/>
  <c r="BW51" i="34"/>
  <c r="BW52" i="34" s="1"/>
  <c r="BW245" i="34" s="1"/>
  <c r="BX266" i="34" s="1"/>
  <c r="EI51" i="34"/>
  <c r="EI52" i="34" s="1"/>
  <c r="EI245" i="34" s="1"/>
  <c r="EJ266" i="34" s="1"/>
  <c r="CJ51" i="34"/>
  <c r="CJ52" i="34" s="1"/>
  <c r="CJ245" i="34" s="1"/>
  <c r="CK266" i="34" s="1"/>
  <c r="EH51" i="34"/>
  <c r="EH52" i="34" s="1"/>
  <c r="EH245" i="34" s="1"/>
  <c r="EI266" i="34" s="1"/>
  <c r="AR51" i="34"/>
  <c r="AR52" i="34" s="1"/>
  <c r="AR245" i="34" s="1"/>
  <c r="AS266" i="34" s="1"/>
  <c r="EL51" i="34"/>
  <c r="EL52" i="34" s="1"/>
  <c r="EL245" i="34" s="1"/>
  <c r="EM266" i="34" s="1"/>
  <c r="BM51" i="34"/>
  <c r="BM52" i="34" s="1"/>
  <c r="BM245" i="34" s="1"/>
  <c r="BN266" i="34" s="1"/>
  <c r="DY51" i="34"/>
  <c r="DY52" i="34" s="1"/>
  <c r="DY245" i="34" s="1"/>
  <c r="DZ266" i="34" s="1"/>
  <c r="CA51" i="34"/>
  <c r="CA52" i="34" s="1"/>
  <c r="CA245" i="34" s="1"/>
  <c r="CB266" i="34" s="1"/>
  <c r="EM51" i="34"/>
  <c r="EM52" i="34" s="1"/>
  <c r="EM245" i="34" s="1"/>
  <c r="EN266" i="34" s="1"/>
  <c r="CR51" i="34"/>
  <c r="CR52" i="34" s="1"/>
  <c r="CR245" i="34" s="1"/>
  <c r="CS266" i="34" s="1"/>
  <c r="EP51" i="34"/>
  <c r="EP52" i="34" s="1"/>
  <c r="EP245" i="34" s="1"/>
  <c r="EQ266" i="34" s="1"/>
  <c r="AZ51" i="34"/>
  <c r="AZ52" i="34" s="1"/>
  <c r="AZ245" i="34" s="1"/>
  <c r="BA266" i="34" s="1"/>
  <c r="CH51" i="34"/>
  <c r="CH52" i="34" s="1"/>
  <c r="CH245" i="34" s="1"/>
  <c r="CI266" i="34" s="1"/>
  <c r="BA51" i="34"/>
  <c r="BA52" i="34" s="1"/>
  <c r="BA245" i="34" s="1"/>
  <c r="BB266" i="34" s="1"/>
  <c r="DM51" i="34"/>
  <c r="DM52" i="34" s="1"/>
  <c r="DM245" i="34" s="1"/>
  <c r="DN266" i="34" s="1"/>
  <c r="BO51" i="34"/>
  <c r="BO52" i="34" s="1"/>
  <c r="BO245" i="34" s="1"/>
  <c r="BP266" i="34" s="1"/>
  <c r="EA51" i="34"/>
  <c r="EA52" i="34" s="1"/>
  <c r="EA245" i="34" s="1"/>
  <c r="EB266" i="34" s="1"/>
  <c r="BT51" i="34"/>
  <c r="BT52" i="34" s="1"/>
  <c r="BT245" i="34" s="1"/>
  <c r="BU266" i="34" s="1"/>
  <c r="DR51" i="34"/>
  <c r="DR52" i="34" s="1"/>
  <c r="DR245" i="34" s="1"/>
  <c r="DS266" i="34" s="1"/>
  <c r="CK51" i="34"/>
  <c r="CK52" i="34" s="1"/>
  <c r="CK245" i="34" s="1"/>
  <c r="CL266" i="34" s="1"/>
  <c r="EW51" i="34"/>
  <c r="EW52" i="34" s="1"/>
  <c r="EW245" i="34" s="1"/>
  <c r="EX266" i="34" s="1"/>
  <c r="AM51" i="34"/>
  <c r="AM52" i="34" s="1"/>
  <c r="AM245" i="34" s="1"/>
  <c r="AN266" i="34" s="1"/>
  <c r="CY51" i="34"/>
  <c r="CY52" i="34" s="1"/>
  <c r="CY245" i="34" s="1"/>
  <c r="CZ266" i="34" s="1"/>
  <c r="EN51" i="34"/>
  <c r="EN52" i="34" s="1"/>
  <c r="EN245" i="34" s="1"/>
  <c r="EO266" i="34" s="1"/>
  <c r="BN51" i="34"/>
  <c r="BN52" i="34" s="1"/>
  <c r="BN245" i="34" s="1"/>
  <c r="BO266" i="34" s="1"/>
  <c r="CV51" i="34"/>
  <c r="CV52" i="34" s="1"/>
  <c r="CV245" i="34" s="1"/>
  <c r="CW266" i="34" s="1"/>
  <c r="BY51" i="34"/>
  <c r="BY52" i="34" s="1"/>
  <c r="BY245" i="34" s="1"/>
  <c r="BZ266" i="34" s="1"/>
  <c r="EK51" i="34"/>
  <c r="EK52" i="34" s="1"/>
  <c r="EK245" i="34" s="1"/>
  <c r="EL266" i="34" s="1"/>
  <c r="CM51" i="34"/>
  <c r="CM52" i="34" s="1"/>
  <c r="CM245" i="34" s="1"/>
  <c r="CN266" i="34" s="1"/>
  <c r="DP51" i="34"/>
  <c r="DP52" i="34" s="1"/>
  <c r="DP245" i="34" s="1"/>
  <c r="DQ266" i="34" s="1"/>
  <c r="AP51" i="34"/>
  <c r="AP52" i="34" s="1"/>
  <c r="AP245" i="34" s="1"/>
  <c r="AQ266" i="34" s="1"/>
  <c r="BX51" i="34"/>
  <c r="BX52" i="34" s="1"/>
  <c r="BX245" i="34" s="1"/>
  <c r="BY266" i="34" s="1"/>
  <c r="ED51" i="34"/>
  <c r="ED52" i="34" s="1"/>
  <c r="ED245" i="34" s="1"/>
  <c r="EE266" i="34" s="1"/>
  <c r="CC51" i="34"/>
  <c r="CC52" i="34" s="1"/>
  <c r="CC245" i="34" s="1"/>
  <c r="CD266" i="34" s="1"/>
  <c r="EO51" i="34"/>
  <c r="EO52" i="34" s="1"/>
  <c r="EO245" i="34" s="1"/>
  <c r="EP266" i="34" s="1"/>
  <c r="CQ51" i="34"/>
  <c r="CQ52" i="34" s="1"/>
  <c r="CQ245" i="34" s="1"/>
  <c r="CR266" i="34" s="1"/>
  <c r="DX51" i="34"/>
  <c r="DX52" i="34" s="1"/>
  <c r="DX245" i="34" s="1"/>
  <c r="DY266" i="34" s="1"/>
  <c r="AX51" i="34"/>
  <c r="AX52" i="34" s="1"/>
  <c r="AX245" i="34" s="1"/>
  <c r="AY266" i="34" s="1"/>
  <c r="CF51" i="34"/>
  <c r="CF52" i="34" s="1"/>
  <c r="CF245" i="34" s="1"/>
  <c r="CG266" i="34" s="1"/>
  <c r="DF51" i="34"/>
  <c r="DF52" i="34" s="1"/>
  <c r="DF245" i="34" s="1"/>
  <c r="DG266" i="34" s="1"/>
  <c r="CX51" i="34"/>
  <c r="CX52" i="34" s="1"/>
  <c r="CX245" i="34" s="1"/>
  <c r="CY266" i="34" s="1"/>
  <c r="BQ51" i="34"/>
  <c r="BQ52" i="34" s="1"/>
  <c r="BQ245" i="34" s="1"/>
  <c r="BR266" i="34" s="1"/>
  <c r="EC51" i="34"/>
  <c r="EC52" i="34" s="1"/>
  <c r="EC245" i="34" s="1"/>
  <c r="ED266" i="34" s="1"/>
  <c r="CE51" i="34"/>
  <c r="CE52" i="34" s="1"/>
  <c r="CE245" i="34" s="1"/>
  <c r="CF266" i="34" s="1"/>
  <c r="EQ51" i="34"/>
  <c r="EQ52" i="34" s="1"/>
  <c r="EQ245" i="34" s="1"/>
  <c r="ER266" i="34" s="1"/>
  <c r="CZ51" i="34"/>
  <c r="CZ52" i="34" s="1"/>
  <c r="CZ245" i="34" s="1"/>
  <c r="DA266" i="34" s="1"/>
  <c r="EX51" i="34"/>
  <c r="EX52" i="34" s="1"/>
  <c r="EX245" i="34" s="1"/>
  <c r="BH51" i="34"/>
  <c r="BH52" i="34" s="1"/>
  <c r="BH245" i="34" s="1"/>
  <c r="BI266" i="34" s="1"/>
  <c r="CP51" i="34"/>
  <c r="CP52" i="34" s="1"/>
  <c r="CP245" i="34" s="1"/>
  <c r="CQ266" i="34" s="1"/>
  <c r="BB51" i="34"/>
  <c r="BB52" i="34" s="1"/>
  <c r="BB245" i="34" s="1"/>
  <c r="BC266" i="34" s="1"/>
  <c r="AO51" i="34"/>
  <c r="AO52" i="34" s="1"/>
  <c r="AO245" i="34" s="1"/>
  <c r="AP266" i="34" s="1"/>
  <c r="DA51" i="34"/>
  <c r="DA52" i="34" s="1"/>
  <c r="DA245" i="34" s="1"/>
  <c r="DB266" i="34" s="1"/>
  <c r="BC51" i="34"/>
  <c r="BC52" i="34" s="1"/>
  <c r="BC245" i="34" s="1"/>
  <c r="BD266" i="34" s="1"/>
  <c r="DO51" i="34"/>
  <c r="DO52" i="34" s="1"/>
  <c r="DO245" i="34" s="1"/>
  <c r="DP266" i="34" s="1"/>
  <c r="AV51" i="34"/>
  <c r="AV52" i="34" s="1"/>
  <c r="AV245" i="34" s="1"/>
  <c r="AW266" i="34" s="1"/>
  <c r="CT51" i="34"/>
  <c r="CT52" i="34" s="1"/>
  <c r="CT245" i="34" s="1"/>
  <c r="CU266" i="34" s="1"/>
  <c r="EB51" i="34"/>
  <c r="EB52" i="34" s="1"/>
  <c r="EB245" i="34" s="1"/>
  <c r="EC266" i="34" s="1"/>
  <c r="ET51" i="34"/>
  <c r="ET52" i="34" s="1"/>
  <c r="ET245" i="34" s="1"/>
  <c r="EU266" i="34" s="1"/>
  <c r="AL51" i="34"/>
  <c r="AL52" i="34" s="1"/>
  <c r="AL245" i="34" s="1"/>
  <c r="AM266" i="34" s="1"/>
  <c r="CO51" i="34"/>
  <c r="CO52" i="34" s="1"/>
  <c r="CO245" i="34" s="1"/>
  <c r="CP266" i="34" s="1"/>
  <c r="AQ51" i="34"/>
  <c r="AQ52" i="34" s="1"/>
  <c r="AQ245" i="34" s="1"/>
  <c r="AR266" i="34" s="1"/>
  <c r="DC51" i="34"/>
  <c r="DC52" i="34" s="1"/>
  <c r="DC245" i="34" s="1"/>
  <c r="DD266" i="34" s="1"/>
  <c r="EV51" i="34"/>
  <c r="EV52" i="34" s="1"/>
  <c r="EV245" i="34" s="1"/>
  <c r="EW266" i="34" s="1"/>
  <c r="BV51" i="34"/>
  <c r="BV52" i="34" s="1"/>
  <c r="BV245" i="34" s="1"/>
  <c r="BW266" i="34" s="1"/>
  <c r="DD51" i="34"/>
  <c r="DD52" i="34" s="1"/>
  <c r="DD245" i="34" s="1"/>
  <c r="DE266" i="34" s="1"/>
  <c r="AG51" i="34"/>
  <c r="AG52" i="34" s="1"/>
  <c r="AG245" i="34" s="1"/>
  <c r="AH266" i="34" s="1"/>
  <c r="CS51" i="34"/>
  <c r="CS52" i="34" s="1"/>
  <c r="CS245" i="34" s="1"/>
  <c r="CT266" i="34" s="1"/>
  <c r="AU51" i="34"/>
  <c r="AU52" i="34" s="1"/>
  <c r="AU245" i="34" s="1"/>
  <c r="AV266" i="34" s="1"/>
  <c r="DG51" i="34"/>
  <c r="DG52" i="34" s="1"/>
  <c r="DG245" i="34" s="1"/>
  <c r="DH266" i="34" s="1"/>
  <c r="AF51" i="34"/>
  <c r="CD51" i="34"/>
  <c r="CD52" i="34" s="1"/>
  <c r="CD245" i="34" s="1"/>
  <c r="CE266" i="34" s="1"/>
  <c r="DL51" i="34"/>
  <c r="DL52" i="34" s="1"/>
  <c r="DL245" i="34" s="1"/>
  <c r="DM266" i="34" s="1"/>
  <c r="CG51" i="34"/>
  <c r="CG52" i="34" s="1"/>
  <c r="CG245" i="34" s="1"/>
  <c r="CH266" i="34" s="1"/>
  <c r="ES51" i="34"/>
  <c r="ES52" i="34" s="1"/>
  <c r="ES245" i="34" s="1"/>
  <c r="ET266" i="34" s="1"/>
  <c r="AI51" i="34"/>
  <c r="AI52" i="34" s="1"/>
  <c r="AI245" i="34" s="1"/>
  <c r="AJ266" i="34" s="1"/>
  <c r="CU51" i="34"/>
  <c r="CU52" i="34" s="1"/>
  <c r="CU245" i="34" s="1"/>
  <c r="CV266" i="34" s="1"/>
  <c r="EF51" i="34"/>
  <c r="EF52" i="34" s="1"/>
  <c r="EF245" i="34" s="1"/>
  <c r="EG266" i="34" s="1"/>
  <c r="BF51" i="34"/>
  <c r="BF52" i="34" s="1"/>
  <c r="BF245" i="34" s="1"/>
  <c r="BG266" i="34" s="1"/>
  <c r="CN51" i="34"/>
  <c r="CN52" i="34" s="1"/>
  <c r="CN245" i="34" s="1"/>
  <c r="CO266" i="34" s="1"/>
  <c r="BZ51" i="34"/>
  <c r="BZ52" i="34" s="1"/>
  <c r="BZ245" i="34" s="1"/>
  <c r="CA266" i="34" s="1"/>
  <c r="BE51" i="34"/>
  <c r="BE52" i="34" s="1"/>
  <c r="BE245" i="34" s="1"/>
  <c r="BF266" i="34" s="1"/>
  <c r="DQ51" i="34"/>
  <c r="DQ52" i="34" s="1"/>
  <c r="DQ245" i="34" s="1"/>
  <c r="DR266" i="34" s="1"/>
  <c r="BS51" i="34"/>
  <c r="BS52" i="34" s="1"/>
  <c r="BS245" i="34" s="1"/>
  <c r="BT266" i="34" s="1"/>
  <c r="EE51" i="34"/>
  <c r="EE52" i="34" s="1"/>
  <c r="EE245" i="34" s="1"/>
  <c r="EF266" i="34" s="1"/>
  <c r="CB51" i="34"/>
  <c r="CB52" i="34" s="1"/>
  <c r="CB245" i="34" s="1"/>
  <c r="CC266" i="34" s="1"/>
  <c r="DZ51" i="34"/>
  <c r="DZ52" i="34" s="1"/>
  <c r="DZ245" i="34" s="1"/>
  <c r="EA266" i="34" s="1"/>
  <c r="AJ51" i="34"/>
  <c r="AJ52" i="34" s="1"/>
  <c r="AJ245" i="34" s="1"/>
  <c r="AK266" i="34" s="1"/>
  <c r="AT51" i="34"/>
  <c r="AT52" i="34" s="1"/>
  <c r="AT245" i="34" s="1"/>
  <c r="AU266" i="34" s="1"/>
  <c r="AS51" i="34"/>
  <c r="AS52" i="34" s="1"/>
  <c r="AS245" i="34" s="1"/>
  <c r="AT266" i="34" s="1"/>
  <c r="DE51" i="34"/>
  <c r="DE52" i="34" s="1"/>
  <c r="DE245" i="34" s="1"/>
  <c r="DF266" i="34" s="1"/>
  <c r="BG51" i="34"/>
  <c r="BG52" i="34" s="1"/>
  <c r="BG245" i="34" s="1"/>
  <c r="BH266" i="34" s="1"/>
  <c r="DS51" i="34"/>
  <c r="DS52" i="34" s="1"/>
  <c r="DS245" i="34" s="1"/>
  <c r="DT266" i="34" s="1"/>
  <c r="BD51" i="34"/>
  <c r="BD52" i="34" s="1"/>
  <c r="BD245" i="34" s="1"/>
  <c r="BE266" i="34" s="1"/>
  <c r="DB51" i="34"/>
  <c r="DB52" i="34" s="1"/>
  <c r="DB245" i="34" s="1"/>
  <c r="DC266" i="34" s="1"/>
  <c r="EJ51" i="34"/>
  <c r="EJ52" i="34" s="1"/>
  <c r="EJ245" i="34" s="1"/>
  <c r="EK266" i="34" s="1"/>
  <c r="DN51" i="34"/>
  <c r="DN52" i="34" s="1"/>
  <c r="DN245" i="34" s="1"/>
  <c r="DO266" i="34" s="1"/>
  <c r="AW51" i="34"/>
  <c r="AW52" i="34" s="1"/>
  <c r="AW245" i="34" s="1"/>
  <c r="AX266" i="34" s="1"/>
  <c r="DI51" i="34"/>
  <c r="DI52" i="34" s="1"/>
  <c r="DI245" i="34" s="1"/>
  <c r="DJ266" i="34" s="1"/>
  <c r="BK51" i="34"/>
  <c r="BK52" i="34" s="1"/>
  <c r="BK245" i="34" s="1"/>
  <c r="BL266" i="34" s="1"/>
  <c r="DW51" i="34"/>
  <c r="DW52" i="34" s="1"/>
  <c r="DW245" i="34" s="1"/>
  <c r="DX266" i="34" s="1"/>
  <c r="BL51" i="34"/>
  <c r="BL52" i="34" s="1"/>
  <c r="BL245" i="34" s="1"/>
  <c r="BM266" i="34" s="1"/>
  <c r="DJ51" i="34"/>
  <c r="DJ52" i="34" s="1"/>
  <c r="DJ245" i="34" s="1"/>
  <c r="DK266" i="34" s="1"/>
  <c r="ER51" i="34"/>
  <c r="ER52" i="34" s="1"/>
  <c r="ER245" i="34" s="1"/>
  <c r="ES266" i="34" s="1"/>
  <c r="DV51" i="34"/>
  <c r="DV52" i="34" s="1"/>
  <c r="DV245" i="34" s="1"/>
  <c r="DW266" i="34" s="1"/>
  <c r="AK51" i="34"/>
  <c r="AK52" i="34" s="1"/>
  <c r="AK245" i="34" s="1"/>
  <c r="AL266" i="34" s="1"/>
  <c r="CW51" i="34"/>
  <c r="CW52" i="34" s="1"/>
  <c r="CW245" i="34" s="1"/>
  <c r="CX266" i="34" s="1"/>
  <c r="AY51" i="34"/>
  <c r="AY52" i="34" s="1"/>
  <c r="AY245" i="34" s="1"/>
  <c r="AZ266" i="34" s="1"/>
  <c r="DK51" i="34"/>
  <c r="DK52" i="34" s="1"/>
  <c r="DK245" i="34" s="1"/>
  <c r="DL266" i="34" s="1"/>
  <c r="AN51" i="34"/>
  <c r="AN52" i="34" s="1"/>
  <c r="AN245" i="34" s="1"/>
  <c r="AO266" i="34" s="1"/>
  <c r="CL51" i="34"/>
  <c r="CL52" i="34" s="1"/>
  <c r="CL245" i="34" s="1"/>
  <c r="CM266" i="34" s="1"/>
  <c r="DT51" i="34"/>
  <c r="DT52" i="34" s="1"/>
  <c r="DT245" i="34" s="1"/>
  <c r="DU266" i="34" s="1"/>
  <c r="BR51" i="34"/>
  <c r="BR52" i="34" s="1"/>
  <c r="BR245" i="34" s="1"/>
  <c r="BS266" i="34" s="1"/>
  <c r="BU51" i="34"/>
  <c r="BU52" i="34" s="1"/>
  <c r="BU245" i="34" s="1"/>
  <c r="BV266" i="34" s="1"/>
  <c r="EG51" i="34"/>
  <c r="EG52" i="34" s="1"/>
  <c r="EG245" i="34" s="1"/>
  <c r="EH266" i="34" s="1"/>
  <c r="CI51" i="34"/>
  <c r="CI52" i="34" s="1"/>
  <c r="CI245" i="34" s="1"/>
  <c r="CJ266" i="34" s="1"/>
  <c r="EU51" i="34"/>
  <c r="EU52" i="34" s="1"/>
  <c r="EU245" i="34" s="1"/>
  <c r="EV266" i="34" s="1"/>
  <c r="DH51" i="34"/>
  <c r="DH52" i="34" s="1"/>
  <c r="DH245" i="34" s="1"/>
  <c r="DI266" i="34" s="1"/>
  <c r="AH51" i="34"/>
  <c r="AH52" i="34" s="1"/>
  <c r="AH245" i="34" s="1"/>
  <c r="AI266" i="34" s="1"/>
  <c r="BP51" i="34"/>
  <c r="BP52" i="34" s="1"/>
  <c r="BP245" i="34" s="1"/>
  <c r="BQ266" i="34" s="1"/>
  <c r="BJ51" i="34"/>
  <c r="BJ52" i="34" s="1"/>
  <c r="BJ245" i="34" s="1"/>
  <c r="BK266" i="34" s="1"/>
  <c r="AE64" i="34"/>
  <c r="EF65" i="34" l="1"/>
  <c r="EF66" i="34" s="1"/>
  <c r="EF246" i="34" s="1"/>
  <c r="EG267" i="34" s="1"/>
  <c r="CE65" i="34"/>
  <c r="CE66" i="34" s="1"/>
  <c r="CE246" i="34" s="1"/>
  <c r="CF267" i="34" s="1"/>
  <c r="EQ65" i="34"/>
  <c r="EQ66" i="34" s="1"/>
  <c r="EQ246" i="34" s="1"/>
  <c r="ER267" i="34" s="1"/>
  <c r="BU65" i="34"/>
  <c r="BU66" i="34" s="1"/>
  <c r="BU246" i="34" s="1"/>
  <c r="BV267" i="34" s="1"/>
  <c r="CW65" i="34"/>
  <c r="CW66" i="34" s="1"/>
  <c r="CW246" i="34" s="1"/>
  <c r="CX267" i="34" s="1"/>
  <c r="AR65" i="34"/>
  <c r="AR66" i="34" s="1"/>
  <c r="AR246" i="34" s="1"/>
  <c r="AS267" i="34" s="1"/>
  <c r="DY65" i="34"/>
  <c r="DY66" i="34" s="1"/>
  <c r="DY246" i="34" s="1"/>
  <c r="DZ267" i="34" s="1"/>
  <c r="DJ65" i="34"/>
  <c r="DJ66" i="34" s="1"/>
  <c r="DJ246" i="34" s="1"/>
  <c r="DK267" i="34" s="1"/>
  <c r="CI65" i="34"/>
  <c r="CI66" i="34" s="1"/>
  <c r="CI246" i="34" s="1"/>
  <c r="CJ267" i="34" s="1"/>
  <c r="EU65" i="34"/>
  <c r="EU66" i="34" s="1"/>
  <c r="EU246" i="34" s="1"/>
  <c r="EV267" i="34" s="1"/>
  <c r="BZ65" i="34"/>
  <c r="BZ66" i="34" s="1"/>
  <c r="BZ246" i="34" s="1"/>
  <c r="CA267" i="34" s="1"/>
  <c r="DB65" i="34"/>
  <c r="DB66" i="34" s="1"/>
  <c r="DB246" i="34" s="1"/>
  <c r="DC267" i="34" s="1"/>
  <c r="AW65" i="34"/>
  <c r="AW66" i="34" s="1"/>
  <c r="AW246" i="34" s="1"/>
  <c r="AX267" i="34" s="1"/>
  <c r="ED65" i="34"/>
  <c r="ED66" i="34" s="1"/>
  <c r="ED246" i="34" s="1"/>
  <c r="EE267" i="34" s="1"/>
  <c r="BY65" i="34"/>
  <c r="BY66" i="34" s="1"/>
  <c r="BY246" i="34" s="1"/>
  <c r="BZ267" i="34" s="1"/>
  <c r="CO65" i="34"/>
  <c r="CO66" i="34" s="1"/>
  <c r="CO246" i="34" s="1"/>
  <c r="CP267" i="34" s="1"/>
  <c r="BW65" i="34"/>
  <c r="BW66" i="34" s="1"/>
  <c r="BW246" i="34" s="1"/>
  <c r="BX267" i="34" s="1"/>
  <c r="EI65" i="34"/>
  <c r="EI66" i="34" s="1"/>
  <c r="EI246" i="34" s="1"/>
  <c r="EJ267" i="34" s="1"/>
  <c r="BJ65" i="34"/>
  <c r="BJ66" i="34" s="1"/>
  <c r="BJ246" i="34" s="1"/>
  <c r="BK267" i="34" s="1"/>
  <c r="ER65" i="34"/>
  <c r="ER66" i="34" s="1"/>
  <c r="ER246" i="34" s="1"/>
  <c r="ES267" i="34" s="1"/>
  <c r="CL65" i="34"/>
  <c r="CL66" i="34" s="1"/>
  <c r="CL246" i="34" s="1"/>
  <c r="CM267" i="34" s="1"/>
  <c r="AG65" i="34"/>
  <c r="AG66" i="34" s="1"/>
  <c r="AG246" i="34" s="1"/>
  <c r="AH267" i="34" s="1"/>
  <c r="DN65" i="34"/>
  <c r="DN66" i="34" s="1"/>
  <c r="DN246" i="34" s="1"/>
  <c r="DO267" i="34" s="1"/>
  <c r="CJ65" i="34"/>
  <c r="CJ66" i="34" s="1"/>
  <c r="CJ246" i="34" s="1"/>
  <c r="CK267" i="34" s="1"/>
  <c r="AN65" i="34"/>
  <c r="AN66" i="34" s="1"/>
  <c r="AN246" i="34" s="1"/>
  <c r="AO267" i="34" s="1"/>
  <c r="EK65" i="34"/>
  <c r="EK66" i="34" s="1"/>
  <c r="EK246" i="34" s="1"/>
  <c r="EL267" i="34" s="1"/>
  <c r="AU65" i="34"/>
  <c r="AU66" i="34" s="1"/>
  <c r="AU246" i="34" s="1"/>
  <c r="AV267" i="34" s="1"/>
  <c r="DG65" i="34"/>
  <c r="DG66" i="34" s="1"/>
  <c r="DG246" i="34" s="1"/>
  <c r="DH267" i="34" s="1"/>
  <c r="DF65" i="34"/>
  <c r="DF66" i="34" s="1"/>
  <c r="DF246" i="34" s="1"/>
  <c r="DG267" i="34" s="1"/>
  <c r="BA65" i="34"/>
  <c r="BA66" i="34" s="1"/>
  <c r="BA246" i="34" s="1"/>
  <c r="BB267" i="34" s="1"/>
  <c r="EH65" i="34"/>
  <c r="EH66" i="34" s="1"/>
  <c r="EH246" i="34" s="1"/>
  <c r="EI267" i="34" s="1"/>
  <c r="CC65" i="34"/>
  <c r="CC66" i="34" s="1"/>
  <c r="CC246" i="34" s="1"/>
  <c r="CD267" i="34" s="1"/>
  <c r="DP65" i="34"/>
  <c r="DP66" i="34" s="1"/>
  <c r="DP246" i="34" s="1"/>
  <c r="DQ267" i="34" s="1"/>
  <c r="AX65" i="34"/>
  <c r="AX66" i="34" s="1"/>
  <c r="AX246" i="34" s="1"/>
  <c r="AY267" i="34" s="1"/>
  <c r="AI65" i="34"/>
  <c r="AI66" i="34" s="1"/>
  <c r="AI246" i="34" s="1"/>
  <c r="AJ267" i="34" s="1"/>
  <c r="CU65" i="34"/>
  <c r="CU66" i="34" s="1"/>
  <c r="CU246" i="34" s="1"/>
  <c r="CV267" i="34" s="1"/>
  <c r="CP65" i="34"/>
  <c r="CP66" i="34" s="1"/>
  <c r="CP246" i="34" s="1"/>
  <c r="CQ267" i="34" s="1"/>
  <c r="AK65" i="34"/>
  <c r="AK66" i="34" s="1"/>
  <c r="AK246" i="34" s="1"/>
  <c r="AL267" i="34" s="1"/>
  <c r="DR65" i="34"/>
  <c r="DR66" i="34" s="1"/>
  <c r="DR246" i="34" s="1"/>
  <c r="DS267" i="34" s="1"/>
  <c r="BM65" i="34"/>
  <c r="BM66" i="34" s="1"/>
  <c r="BM246" i="34" s="1"/>
  <c r="BN267" i="34" s="1"/>
  <c r="ET65" i="34"/>
  <c r="ET66" i="34" s="1"/>
  <c r="ET246" i="34" s="1"/>
  <c r="EU267" i="34" s="1"/>
  <c r="DZ65" i="34"/>
  <c r="DZ66" i="34" s="1"/>
  <c r="DZ246" i="34" s="1"/>
  <c r="EA267" i="34" s="1"/>
  <c r="AM65" i="34"/>
  <c r="AM66" i="34" s="1"/>
  <c r="AM246" i="34" s="1"/>
  <c r="AN267" i="34" s="1"/>
  <c r="CY65" i="34"/>
  <c r="CY66" i="34" s="1"/>
  <c r="CY246" i="34" s="1"/>
  <c r="CZ267" i="34" s="1"/>
  <c r="CV65" i="34"/>
  <c r="CV66" i="34" s="1"/>
  <c r="CV246" i="34" s="1"/>
  <c r="CW267" i="34" s="1"/>
  <c r="AP65" i="34"/>
  <c r="AP66" i="34" s="1"/>
  <c r="AP246" i="34" s="1"/>
  <c r="AQ267" i="34" s="1"/>
  <c r="DX65" i="34"/>
  <c r="DX66" i="34" s="1"/>
  <c r="DX246" i="34" s="1"/>
  <c r="DY267" i="34" s="1"/>
  <c r="BR65" i="34"/>
  <c r="BR66" i="34" s="1"/>
  <c r="BR246" i="34" s="1"/>
  <c r="BS267" i="34" s="1"/>
  <c r="CM65" i="34"/>
  <c r="CM66" i="34" s="1"/>
  <c r="CM246" i="34" s="1"/>
  <c r="CN267" i="34" s="1"/>
  <c r="CF65" i="34"/>
  <c r="CF66" i="34" s="1"/>
  <c r="CF246" i="34" s="1"/>
  <c r="CG267" i="34" s="1"/>
  <c r="DH65" i="34"/>
  <c r="DH66" i="34" s="1"/>
  <c r="DH246" i="34" s="1"/>
  <c r="DI267" i="34" s="1"/>
  <c r="BB65" i="34"/>
  <c r="BB66" i="34" s="1"/>
  <c r="BB246" i="34" s="1"/>
  <c r="BC267" i="34" s="1"/>
  <c r="EJ65" i="34"/>
  <c r="EJ66" i="34" s="1"/>
  <c r="EJ246" i="34" s="1"/>
  <c r="EK267" i="34" s="1"/>
  <c r="BD65" i="34"/>
  <c r="BD66" i="34" s="1"/>
  <c r="BD246" i="34" s="1"/>
  <c r="BE267" i="34" s="1"/>
  <c r="BK65" i="34"/>
  <c r="BK66" i="34" s="1"/>
  <c r="BK246" i="34" s="1"/>
  <c r="BL267" i="34" s="1"/>
  <c r="DW65" i="34"/>
  <c r="DW66" i="34" s="1"/>
  <c r="DW246" i="34" s="1"/>
  <c r="DX267" i="34" s="1"/>
  <c r="AT65" i="34"/>
  <c r="AT66" i="34" s="1"/>
  <c r="AT246" i="34" s="1"/>
  <c r="AU267" i="34" s="1"/>
  <c r="EB65" i="34"/>
  <c r="EB66" i="34" s="1"/>
  <c r="EB246" i="34" s="1"/>
  <c r="EC267" i="34" s="1"/>
  <c r="BV65" i="34"/>
  <c r="BV66" i="34" s="1"/>
  <c r="BV246" i="34" s="1"/>
  <c r="BW267" i="34" s="1"/>
  <c r="CX65" i="34"/>
  <c r="CX66" i="34" s="1"/>
  <c r="CX246" i="34" s="1"/>
  <c r="CY267" i="34" s="1"/>
  <c r="EV65" i="34"/>
  <c r="EV66" i="34" s="1"/>
  <c r="EV246" i="34" s="1"/>
  <c r="EW267" i="34" s="1"/>
  <c r="AH65" i="34"/>
  <c r="AH66" i="34" s="1"/>
  <c r="AH246" i="34" s="1"/>
  <c r="AI267" i="34" s="1"/>
  <c r="AY65" i="34"/>
  <c r="AY66" i="34" s="1"/>
  <c r="AY246" i="34" s="1"/>
  <c r="AZ267" i="34" s="1"/>
  <c r="DK65" i="34"/>
  <c r="DK66" i="34" s="1"/>
  <c r="DK246" i="34" s="1"/>
  <c r="DL267" i="34" s="1"/>
  <c r="DL65" i="34"/>
  <c r="DL66" i="34" s="1"/>
  <c r="DL246" i="34" s="1"/>
  <c r="DM267" i="34" s="1"/>
  <c r="BF65" i="34"/>
  <c r="BF66" i="34" s="1"/>
  <c r="BF246" i="34" s="1"/>
  <c r="BG267" i="34" s="1"/>
  <c r="EN65" i="34"/>
  <c r="EN66" i="34" s="1"/>
  <c r="EN246" i="34" s="1"/>
  <c r="EO267" i="34" s="1"/>
  <c r="CH65" i="34"/>
  <c r="CH66" i="34" s="1"/>
  <c r="CH246" i="34" s="1"/>
  <c r="CI267" i="34" s="1"/>
  <c r="AS65" i="34"/>
  <c r="AS66" i="34" s="1"/>
  <c r="AS246" i="34" s="1"/>
  <c r="AT267" i="34" s="1"/>
  <c r="CD65" i="34"/>
  <c r="CD66" i="34" s="1"/>
  <c r="CD246" i="34" s="1"/>
  <c r="CE267" i="34" s="1"/>
  <c r="BC65" i="34"/>
  <c r="BC66" i="34" s="1"/>
  <c r="BC246" i="34" s="1"/>
  <c r="BD267" i="34" s="1"/>
  <c r="DO65" i="34"/>
  <c r="DO66" i="34" s="1"/>
  <c r="DO246" i="34" s="1"/>
  <c r="DP267" i="34" s="1"/>
  <c r="AJ65" i="34"/>
  <c r="AJ66" i="34" s="1"/>
  <c r="AJ246" i="34" s="1"/>
  <c r="AK267" i="34" s="1"/>
  <c r="DQ65" i="34"/>
  <c r="DQ66" i="34" s="1"/>
  <c r="DQ246" i="34" s="1"/>
  <c r="DR267" i="34" s="1"/>
  <c r="BL65" i="34"/>
  <c r="BL66" i="34" s="1"/>
  <c r="BL246" i="34" s="1"/>
  <c r="BM267" i="34" s="1"/>
  <c r="ES65" i="34"/>
  <c r="ES66" i="34" s="1"/>
  <c r="ES246" i="34" s="1"/>
  <c r="ET267" i="34" s="1"/>
  <c r="CN65" i="34"/>
  <c r="CN66" i="34" s="1"/>
  <c r="CN246" i="34" s="1"/>
  <c r="CO267" i="34" s="1"/>
  <c r="DE65" i="34"/>
  <c r="DE66" i="34" s="1"/>
  <c r="DE246" i="34" s="1"/>
  <c r="DF267" i="34" s="1"/>
  <c r="EP65" i="34"/>
  <c r="EP66" i="34" s="1"/>
  <c r="EP246" i="34" s="1"/>
  <c r="EQ267" i="34" s="1"/>
  <c r="AQ65" i="34"/>
  <c r="AQ66" i="34" s="1"/>
  <c r="AQ246" i="34" s="1"/>
  <c r="AR267" i="34" s="1"/>
  <c r="DC65" i="34"/>
  <c r="DC66" i="34" s="1"/>
  <c r="DC246" i="34" s="1"/>
  <c r="DD267" i="34" s="1"/>
  <c r="DA65" i="34"/>
  <c r="DA66" i="34" s="1"/>
  <c r="DA246" i="34" s="1"/>
  <c r="DB267" i="34" s="1"/>
  <c r="AV65" i="34"/>
  <c r="AV66" i="34" s="1"/>
  <c r="AV246" i="34" s="1"/>
  <c r="AW267" i="34" s="1"/>
  <c r="EC65" i="34"/>
  <c r="EC66" i="34" s="1"/>
  <c r="EC246" i="34" s="1"/>
  <c r="ED267" i="34" s="1"/>
  <c r="BX65" i="34"/>
  <c r="BX66" i="34" s="1"/>
  <c r="BX246" i="34" s="1"/>
  <c r="BY267" i="34" s="1"/>
  <c r="BT65" i="34"/>
  <c r="BT66" i="34" s="1"/>
  <c r="BT246" i="34" s="1"/>
  <c r="BU267" i="34" s="1"/>
  <c r="CA65" i="34"/>
  <c r="CA66" i="34" s="1"/>
  <c r="CA246" i="34" s="1"/>
  <c r="CB267" i="34" s="1"/>
  <c r="EM65" i="34"/>
  <c r="EM66" i="34" s="1"/>
  <c r="EM246" i="34" s="1"/>
  <c r="EN267" i="34" s="1"/>
  <c r="BP65" i="34"/>
  <c r="BP66" i="34" s="1"/>
  <c r="BP246" i="34" s="1"/>
  <c r="BQ267" i="34" s="1"/>
  <c r="EW65" i="34"/>
  <c r="EW66" i="34" s="1"/>
  <c r="EW246" i="34" s="1"/>
  <c r="EX267" i="34" s="1"/>
  <c r="CR65" i="34"/>
  <c r="CR66" i="34" s="1"/>
  <c r="CR246" i="34" s="1"/>
  <c r="CS267" i="34" s="1"/>
  <c r="AL65" i="34"/>
  <c r="AL66" i="34" s="1"/>
  <c r="AL246" i="34" s="1"/>
  <c r="AM267" i="34" s="1"/>
  <c r="DT65" i="34"/>
  <c r="DT66" i="34" s="1"/>
  <c r="DT246" i="34" s="1"/>
  <c r="DU267" i="34" s="1"/>
  <c r="BN65" i="34"/>
  <c r="BN66" i="34" s="1"/>
  <c r="BN246" i="34" s="1"/>
  <c r="BO267" i="34" s="1"/>
  <c r="BO65" i="34"/>
  <c r="BO66" i="34" s="1"/>
  <c r="BO246" i="34" s="1"/>
  <c r="BP267" i="34" s="1"/>
  <c r="EA65" i="34"/>
  <c r="EA66" i="34" s="1"/>
  <c r="EA246" i="34" s="1"/>
  <c r="EB267" i="34" s="1"/>
  <c r="AZ65" i="34"/>
  <c r="AZ66" i="34" s="1"/>
  <c r="AZ246" i="34" s="1"/>
  <c r="BA267" i="34" s="1"/>
  <c r="EG65" i="34"/>
  <c r="EG66" i="34" s="1"/>
  <c r="EG246" i="34" s="1"/>
  <c r="EH267" i="34" s="1"/>
  <c r="CB65" i="34"/>
  <c r="CB66" i="34" s="1"/>
  <c r="CB246" i="34" s="1"/>
  <c r="CC267" i="34" s="1"/>
  <c r="DD65" i="34"/>
  <c r="DD66" i="34" s="1"/>
  <c r="DD246" i="34" s="1"/>
  <c r="DE267" i="34" s="1"/>
  <c r="CT65" i="34"/>
  <c r="CT66" i="34" s="1"/>
  <c r="CT246" i="34" s="1"/>
  <c r="CU267" i="34" s="1"/>
  <c r="BS65" i="34"/>
  <c r="BS66" i="34" s="1"/>
  <c r="BS246" i="34" s="1"/>
  <c r="BT267" i="34" s="1"/>
  <c r="EE65" i="34"/>
  <c r="EE66" i="34" s="1"/>
  <c r="EE246" i="34" s="1"/>
  <c r="EF267" i="34" s="1"/>
  <c r="BE65" i="34"/>
  <c r="BE66" i="34" s="1"/>
  <c r="BE246" i="34" s="1"/>
  <c r="BF267" i="34" s="1"/>
  <c r="EL65" i="34"/>
  <c r="EL66" i="34" s="1"/>
  <c r="EL246" i="34" s="1"/>
  <c r="EM267" i="34" s="1"/>
  <c r="CG65" i="34"/>
  <c r="CG66" i="34" s="1"/>
  <c r="CG246" i="34" s="1"/>
  <c r="CH267" i="34" s="1"/>
  <c r="DI65" i="34"/>
  <c r="DI66" i="34" s="1"/>
  <c r="DI246" i="34" s="1"/>
  <c r="DJ267" i="34" s="1"/>
  <c r="BI65" i="34"/>
  <c r="BI66" i="34" s="1"/>
  <c r="BI246" i="34" s="1"/>
  <c r="BJ267" i="34" s="1"/>
  <c r="BG65" i="34"/>
  <c r="BG66" i="34" s="1"/>
  <c r="BG246" i="34" s="1"/>
  <c r="BH267" i="34" s="1"/>
  <c r="DS65" i="34"/>
  <c r="DS66" i="34" s="1"/>
  <c r="DS246" i="34" s="1"/>
  <c r="DT267" i="34" s="1"/>
  <c r="AO65" i="34"/>
  <c r="AO66" i="34" s="1"/>
  <c r="AO246" i="34" s="1"/>
  <c r="AP267" i="34" s="1"/>
  <c r="DV65" i="34"/>
  <c r="DV66" i="34" s="1"/>
  <c r="DV246" i="34" s="1"/>
  <c r="DW267" i="34" s="1"/>
  <c r="BQ65" i="34"/>
  <c r="BQ66" i="34" s="1"/>
  <c r="BQ246" i="34" s="1"/>
  <c r="BR267" i="34" s="1"/>
  <c r="EX65" i="34"/>
  <c r="EX66" i="34" s="1"/>
  <c r="EX246" i="34" s="1"/>
  <c r="CS65" i="34"/>
  <c r="CS66" i="34" s="1"/>
  <c r="CS246" i="34" s="1"/>
  <c r="CT267" i="34" s="1"/>
  <c r="DU65" i="34"/>
  <c r="DU66" i="34" s="1"/>
  <c r="DU246" i="34" s="1"/>
  <c r="DV267" i="34" s="1"/>
  <c r="CQ65" i="34"/>
  <c r="CQ66" i="34" s="1"/>
  <c r="CQ246" i="34" s="1"/>
  <c r="CR267" i="34" s="1"/>
  <c r="CK65" i="34"/>
  <c r="CK66" i="34" s="1"/>
  <c r="CK246" i="34" s="1"/>
  <c r="CL267" i="34" s="1"/>
  <c r="AF65" i="34"/>
  <c r="DM65" i="34"/>
  <c r="DM66" i="34" s="1"/>
  <c r="DM246" i="34" s="1"/>
  <c r="DN267" i="34" s="1"/>
  <c r="BH65" i="34"/>
  <c r="BH66" i="34" s="1"/>
  <c r="BH246" i="34" s="1"/>
  <c r="BI267" i="34" s="1"/>
  <c r="EO65" i="34"/>
  <c r="EO66" i="34" s="1"/>
  <c r="EO246" i="34" s="1"/>
  <c r="EP267" i="34" s="1"/>
  <c r="CZ65" i="34"/>
  <c r="CZ66" i="34" s="1"/>
  <c r="CZ246" i="34" s="1"/>
  <c r="DA267" i="34" s="1"/>
  <c r="CM79" i="34"/>
  <c r="CM80" i="34" s="1"/>
  <c r="CM247" i="34" s="1"/>
  <c r="CN268" i="34" s="1"/>
  <c r="AH79" i="34"/>
  <c r="AH80" i="34" s="1"/>
  <c r="AH247" i="34" s="1"/>
  <c r="AI268" i="34" s="1"/>
  <c r="DP79" i="34"/>
  <c r="DP80" i="34" s="1"/>
  <c r="DP247" i="34" s="1"/>
  <c r="DQ268" i="34" s="1"/>
  <c r="BJ79" i="34"/>
  <c r="BJ80" i="34" s="1"/>
  <c r="BJ247" i="34" s="1"/>
  <c r="BK268" i="34" s="1"/>
  <c r="ER79" i="34"/>
  <c r="ER80" i="34" s="1"/>
  <c r="ER247" i="34" s="1"/>
  <c r="ES268" i="34" s="1"/>
  <c r="CL79" i="34"/>
  <c r="CL80" i="34" s="1"/>
  <c r="CL247" i="34" s="1"/>
  <c r="CM268" i="34" s="1"/>
  <c r="CN79" i="34"/>
  <c r="CN80" i="34" s="1"/>
  <c r="CN247" i="34" s="1"/>
  <c r="CO268" i="34" s="1"/>
  <c r="DY79" i="34"/>
  <c r="DY80" i="34" s="1"/>
  <c r="DY247" i="34" s="1"/>
  <c r="DZ268" i="34" s="1"/>
  <c r="CQ79" i="34"/>
  <c r="CQ80" i="34" s="1"/>
  <c r="CQ247" i="34" s="1"/>
  <c r="CR268" i="34" s="1"/>
  <c r="AN79" i="34"/>
  <c r="AN80" i="34" s="1"/>
  <c r="AN247" i="34" s="1"/>
  <c r="AO268" i="34" s="1"/>
  <c r="DU79" i="34"/>
  <c r="DU80" i="34" s="1"/>
  <c r="DU247" i="34" s="1"/>
  <c r="DV268" i="34" s="1"/>
  <c r="BP79" i="34"/>
  <c r="BP80" i="34" s="1"/>
  <c r="BP247" i="34" s="1"/>
  <c r="BQ268" i="34" s="1"/>
  <c r="EW79" i="34"/>
  <c r="EW80" i="34" s="1"/>
  <c r="EW247" i="34" s="1"/>
  <c r="EX268" i="34" s="1"/>
  <c r="CR79" i="34"/>
  <c r="CR80" i="34" s="1"/>
  <c r="CR247" i="34" s="1"/>
  <c r="CS268" i="34" s="1"/>
  <c r="CE79" i="34"/>
  <c r="CE80" i="34" s="1"/>
  <c r="CE247" i="34" s="1"/>
  <c r="CF268" i="34" s="1"/>
  <c r="EQ79" i="34"/>
  <c r="EQ80" i="34" s="1"/>
  <c r="EQ247" i="34" s="1"/>
  <c r="ER268" i="34" s="1"/>
  <c r="DE79" i="34"/>
  <c r="DE80" i="34" s="1"/>
  <c r="DE247" i="34" s="1"/>
  <c r="DF268" i="34" s="1"/>
  <c r="AZ79" i="34"/>
  <c r="AZ80" i="34" s="1"/>
  <c r="AZ247" i="34" s="1"/>
  <c r="BA268" i="34" s="1"/>
  <c r="EG79" i="34"/>
  <c r="EG80" i="34" s="1"/>
  <c r="EG247" i="34" s="1"/>
  <c r="EH268" i="34" s="1"/>
  <c r="CB79" i="34"/>
  <c r="CB80" i="34" s="1"/>
  <c r="CB247" i="34" s="1"/>
  <c r="CC268" i="34" s="1"/>
  <c r="DN79" i="34"/>
  <c r="DN80" i="34" s="1"/>
  <c r="DN247" i="34" s="1"/>
  <c r="DO268" i="34" s="1"/>
  <c r="BC79" i="34"/>
  <c r="BC80" i="34" s="1"/>
  <c r="BC247" i="34" s="1"/>
  <c r="BD268" i="34" s="1"/>
  <c r="DO79" i="34"/>
  <c r="DO80" i="34" s="1"/>
  <c r="DO247" i="34" s="1"/>
  <c r="DP268" i="34" s="1"/>
  <c r="BT79" i="34"/>
  <c r="BT80" i="34" s="1"/>
  <c r="BT247" i="34" s="1"/>
  <c r="BU268" i="34" s="1"/>
  <c r="CV79" i="34"/>
  <c r="CV80" i="34" s="1"/>
  <c r="CV247" i="34" s="1"/>
  <c r="CW268" i="34" s="1"/>
  <c r="AP79" i="34"/>
  <c r="AP80" i="34" s="1"/>
  <c r="AP247" i="34" s="1"/>
  <c r="AQ268" i="34" s="1"/>
  <c r="DX79" i="34"/>
  <c r="DX80" i="34" s="1"/>
  <c r="DX247" i="34" s="1"/>
  <c r="DY268" i="34" s="1"/>
  <c r="DI79" i="34"/>
  <c r="DI80" i="34" s="1"/>
  <c r="DI247" i="34" s="1"/>
  <c r="DJ268" i="34" s="1"/>
  <c r="AQ79" i="34"/>
  <c r="AQ80" i="34" s="1"/>
  <c r="AQ247" i="34" s="1"/>
  <c r="AR268" i="34" s="1"/>
  <c r="DC79" i="34"/>
  <c r="DC80" i="34" s="1"/>
  <c r="DC247" i="34" s="1"/>
  <c r="DD268" i="34" s="1"/>
  <c r="BD79" i="34"/>
  <c r="BD80" i="34" s="1"/>
  <c r="BD247" i="34" s="1"/>
  <c r="BE268" i="34" s="1"/>
  <c r="EK79" i="34"/>
  <c r="EK80" i="34" s="1"/>
  <c r="EK247" i="34" s="1"/>
  <c r="EL268" i="34" s="1"/>
  <c r="CF79" i="34"/>
  <c r="CF80" i="34" s="1"/>
  <c r="CF247" i="34" s="1"/>
  <c r="CG268" i="34" s="1"/>
  <c r="DH79" i="34"/>
  <c r="DH80" i="34" s="1"/>
  <c r="DH247" i="34" s="1"/>
  <c r="DI268" i="34" s="1"/>
  <c r="AR79" i="34"/>
  <c r="AR80" i="34" s="1"/>
  <c r="AR247" i="34" s="1"/>
  <c r="AS268" i="34" s="1"/>
  <c r="EO79" i="34"/>
  <c r="EO80" i="34" s="1"/>
  <c r="EO247" i="34" s="1"/>
  <c r="EP268" i="34" s="1"/>
  <c r="AU79" i="34"/>
  <c r="AU80" i="34" s="1"/>
  <c r="AU247" i="34" s="1"/>
  <c r="AV268" i="34" s="1"/>
  <c r="DG79" i="34"/>
  <c r="DG80" i="34" s="1"/>
  <c r="DG247" i="34" s="1"/>
  <c r="DH268" i="34" s="1"/>
  <c r="BI79" i="34"/>
  <c r="BI80" i="34" s="1"/>
  <c r="BI247" i="34" s="1"/>
  <c r="BJ268" i="34" s="1"/>
  <c r="EP79" i="34"/>
  <c r="EP80" i="34" s="1"/>
  <c r="EP247" i="34" s="1"/>
  <c r="EQ268" i="34" s="1"/>
  <c r="CK79" i="34"/>
  <c r="CK80" i="34" s="1"/>
  <c r="CK247" i="34" s="1"/>
  <c r="CL268" i="34" s="1"/>
  <c r="AF79" i="34"/>
  <c r="DM79" i="34"/>
  <c r="DM80" i="34" s="1"/>
  <c r="DM247" i="34" s="1"/>
  <c r="DN268" i="34" s="1"/>
  <c r="BR79" i="34"/>
  <c r="BR80" i="34" s="1"/>
  <c r="BR247" i="34" s="1"/>
  <c r="BS268" i="34" s="1"/>
  <c r="DD79" i="34"/>
  <c r="DD80" i="34" s="1"/>
  <c r="DD247" i="34" s="1"/>
  <c r="DE268" i="34" s="1"/>
  <c r="AI79" i="34"/>
  <c r="AI80" i="34" s="1"/>
  <c r="AI247" i="34" s="1"/>
  <c r="AJ268" i="34" s="1"/>
  <c r="CU79" i="34"/>
  <c r="CU80" i="34" s="1"/>
  <c r="CU247" i="34" s="1"/>
  <c r="CV268" i="34" s="1"/>
  <c r="AS79" i="34"/>
  <c r="AS80" i="34" s="1"/>
  <c r="AS247" i="34" s="1"/>
  <c r="AT268" i="34" s="1"/>
  <c r="DZ79" i="34"/>
  <c r="DZ80" i="34" s="1"/>
  <c r="DZ247" i="34" s="1"/>
  <c r="EA268" i="34" s="1"/>
  <c r="BU79" i="34"/>
  <c r="BU80" i="34" s="1"/>
  <c r="BU247" i="34" s="1"/>
  <c r="BV268" i="34" s="1"/>
  <c r="CW79" i="34"/>
  <c r="CW80" i="34" s="1"/>
  <c r="CW247" i="34" s="1"/>
  <c r="CX268" i="34" s="1"/>
  <c r="AG79" i="34"/>
  <c r="AG80" i="34" s="1"/>
  <c r="AG247" i="34" s="1"/>
  <c r="AH268" i="34" s="1"/>
  <c r="BS79" i="34"/>
  <c r="BS80" i="34" s="1"/>
  <c r="BS247" i="34" s="1"/>
  <c r="BT268" i="34" s="1"/>
  <c r="EE79" i="34"/>
  <c r="EE80" i="34" s="1"/>
  <c r="EE247" i="34" s="1"/>
  <c r="EF268" i="34" s="1"/>
  <c r="CO79" i="34"/>
  <c r="CO80" i="34" s="1"/>
  <c r="CO247" i="34" s="1"/>
  <c r="CP268" i="34" s="1"/>
  <c r="AJ79" i="34"/>
  <c r="AJ80" i="34" s="1"/>
  <c r="AJ247" i="34" s="1"/>
  <c r="AK268" i="34" s="1"/>
  <c r="DQ79" i="34"/>
  <c r="DQ80" i="34" s="1"/>
  <c r="DQ247" i="34" s="1"/>
  <c r="DR268" i="34" s="1"/>
  <c r="BL79" i="34"/>
  <c r="BL80" i="34" s="1"/>
  <c r="BL247" i="34" s="1"/>
  <c r="BM268" i="34" s="1"/>
  <c r="ES79" i="34"/>
  <c r="ES80" i="34" s="1"/>
  <c r="ES247" i="34" s="1"/>
  <c r="ET268" i="34" s="1"/>
  <c r="BG79" i="34"/>
  <c r="BG80" i="34" s="1"/>
  <c r="BG247" i="34" s="1"/>
  <c r="BH268" i="34" s="1"/>
  <c r="DS79" i="34"/>
  <c r="DS80" i="34" s="1"/>
  <c r="DS247" i="34" s="1"/>
  <c r="DT268" i="34" s="1"/>
  <c r="BY79" i="34"/>
  <c r="BY80" i="34" s="1"/>
  <c r="BY247" i="34" s="1"/>
  <c r="BZ268" i="34" s="1"/>
  <c r="DA79" i="34"/>
  <c r="DA80" i="34" s="1"/>
  <c r="DA247" i="34" s="1"/>
  <c r="DB268" i="34" s="1"/>
  <c r="AV79" i="34"/>
  <c r="AV80" i="34" s="1"/>
  <c r="AV247" i="34" s="1"/>
  <c r="AW268" i="34" s="1"/>
  <c r="EC79" i="34"/>
  <c r="EC80" i="34" s="1"/>
  <c r="EC247" i="34" s="1"/>
  <c r="ED268" i="34" s="1"/>
  <c r="BH79" i="34"/>
  <c r="BH80" i="34" s="1"/>
  <c r="BH247" i="34" s="1"/>
  <c r="BI268" i="34" s="1"/>
  <c r="BK79" i="34"/>
  <c r="BK80" i="34" s="1"/>
  <c r="BK247" i="34" s="1"/>
  <c r="BL268" i="34" s="1"/>
  <c r="DW79" i="34"/>
  <c r="DW80" i="34" s="1"/>
  <c r="DW247" i="34" s="1"/>
  <c r="DX268" i="34" s="1"/>
  <c r="CD79" i="34"/>
  <c r="CD80" i="34" s="1"/>
  <c r="CD247" i="34" s="1"/>
  <c r="CE268" i="34" s="1"/>
  <c r="DF79" i="34"/>
  <c r="DF80" i="34" s="1"/>
  <c r="DF247" i="34" s="1"/>
  <c r="DG268" i="34" s="1"/>
  <c r="BA79" i="34"/>
  <c r="BA80" i="34" s="1"/>
  <c r="BA247" i="34" s="1"/>
  <c r="BB268" i="34" s="1"/>
  <c r="EH79" i="34"/>
  <c r="EH80" i="34" s="1"/>
  <c r="EH247" i="34" s="1"/>
  <c r="EI268" i="34" s="1"/>
  <c r="DT79" i="34"/>
  <c r="DT80" i="34" s="1"/>
  <c r="DT247" i="34" s="1"/>
  <c r="DU268" i="34" s="1"/>
  <c r="EJ79" i="34"/>
  <c r="EJ80" i="34" s="1"/>
  <c r="EJ247" i="34" s="1"/>
  <c r="EK268" i="34" s="1"/>
  <c r="AY79" i="34"/>
  <c r="AY80" i="34" s="1"/>
  <c r="AY247" i="34" s="1"/>
  <c r="AZ268" i="34" s="1"/>
  <c r="DK79" i="34"/>
  <c r="DK80" i="34" s="1"/>
  <c r="DK247" i="34" s="1"/>
  <c r="DL268" i="34" s="1"/>
  <c r="BN79" i="34"/>
  <c r="BN80" i="34" s="1"/>
  <c r="BN247" i="34" s="1"/>
  <c r="BO268" i="34" s="1"/>
  <c r="EV79" i="34"/>
  <c r="EV80" i="34" s="1"/>
  <c r="EV247" i="34" s="1"/>
  <c r="EW268" i="34" s="1"/>
  <c r="CP79" i="34"/>
  <c r="CP80" i="34" s="1"/>
  <c r="CP247" i="34" s="1"/>
  <c r="CQ268" i="34" s="1"/>
  <c r="AK79" i="34"/>
  <c r="AK80" i="34" s="1"/>
  <c r="AK247" i="34" s="1"/>
  <c r="AL268" i="34" s="1"/>
  <c r="DR79" i="34"/>
  <c r="DR80" i="34" s="1"/>
  <c r="DR247" i="34" s="1"/>
  <c r="DS268" i="34" s="1"/>
  <c r="ED79" i="34"/>
  <c r="ED80" i="34" s="1"/>
  <c r="ED247" i="34" s="1"/>
  <c r="EE268" i="34" s="1"/>
  <c r="CH79" i="34"/>
  <c r="CH80" i="34" s="1"/>
  <c r="CH247" i="34" s="1"/>
  <c r="CI268" i="34" s="1"/>
  <c r="CI79" i="34"/>
  <c r="CI80" i="34" s="1"/>
  <c r="CI247" i="34" s="1"/>
  <c r="CJ268" i="34" s="1"/>
  <c r="EU79" i="34"/>
  <c r="EU80" i="34" s="1"/>
  <c r="EU247" i="34" s="1"/>
  <c r="EV268" i="34" s="1"/>
  <c r="DJ79" i="34"/>
  <c r="DJ80" i="34" s="1"/>
  <c r="DJ247" i="34" s="1"/>
  <c r="DK268" i="34" s="1"/>
  <c r="BE79" i="34"/>
  <c r="BE80" i="34" s="1"/>
  <c r="BE247" i="34" s="1"/>
  <c r="BF268" i="34" s="1"/>
  <c r="EL79" i="34"/>
  <c r="EL80" i="34" s="1"/>
  <c r="EL247" i="34" s="1"/>
  <c r="EM268" i="34" s="1"/>
  <c r="CG79" i="34"/>
  <c r="CG80" i="34" s="1"/>
  <c r="CG247" i="34" s="1"/>
  <c r="CH268" i="34" s="1"/>
  <c r="ET79" i="34"/>
  <c r="ET80" i="34" s="1"/>
  <c r="ET247" i="34" s="1"/>
  <c r="EU268" i="34" s="1"/>
  <c r="CS79" i="34"/>
  <c r="CS80" i="34" s="1"/>
  <c r="CS247" i="34" s="1"/>
  <c r="CT268" i="34" s="1"/>
  <c r="BW79" i="34"/>
  <c r="BW80" i="34" s="1"/>
  <c r="BW247" i="34" s="1"/>
  <c r="BX268" i="34" s="1"/>
  <c r="EI79" i="34"/>
  <c r="EI80" i="34" s="1"/>
  <c r="EI247" i="34" s="1"/>
  <c r="EJ268" i="34" s="1"/>
  <c r="CT79" i="34"/>
  <c r="CT80" i="34" s="1"/>
  <c r="CT247" i="34" s="1"/>
  <c r="CU268" i="34" s="1"/>
  <c r="AO79" i="34"/>
  <c r="AO80" i="34" s="1"/>
  <c r="AO247" i="34" s="1"/>
  <c r="AP268" i="34" s="1"/>
  <c r="DV79" i="34"/>
  <c r="DV80" i="34" s="1"/>
  <c r="DV247" i="34" s="1"/>
  <c r="DW268" i="34" s="1"/>
  <c r="BQ79" i="34"/>
  <c r="BQ80" i="34" s="1"/>
  <c r="BQ247" i="34" s="1"/>
  <c r="BR268" i="34" s="1"/>
  <c r="EX79" i="34"/>
  <c r="EX80" i="34" s="1"/>
  <c r="EX247" i="34" s="1"/>
  <c r="BX79" i="34"/>
  <c r="BX80" i="34" s="1"/>
  <c r="BX247" i="34" s="1"/>
  <c r="BY268" i="34" s="1"/>
  <c r="CA79" i="34"/>
  <c r="CA80" i="34" s="1"/>
  <c r="CA247" i="34" s="1"/>
  <c r="CB268" i="34" s="1"/>
  <c r="EM79" i="34"/>
  <c r="EM80" i="34" s="1"/>
  <c r="EM247" i="34" s="1"/>
  <c r="EN268" i="34" s="1"/>
  <c r="CZ79" i="34"/>
  <c r="CZ80" i="34" s="1"/>
  <c r="CZ247" i="34" s="1"/>
  <c r="DA268" i="34" s="1"/>
  <c r="AT79" i="34"/>
  <c r="AT80" i="34" s="1"/>
  <c r="AT247" i="34" s="1"/>
  <c r="AU268" i="34" s="1"/>
  <c r="EB79" i="34"/>
  <c r="EB80" i="34" s="1"/>
  <c r="EB247" i="34" s="1"/>
  <c r="EC268" i="34" s="1"/>
  <c r="BV79" i="34"/>
  <c r="BV80" i="34" s="1"/>
  <c r="BV247" i="34" s="1"/>
  <c r="BW268" i="34" s="1"/>
  <c r="AL79" i="34"/>
  <c r="AL80" i="34" s="1"/>
  <c r="AL247" i="34" s="1"/>
  <c r="AM268" i="34" s="1"/>
  <c r="BB79" i="34"/>
  <c r="BB80" i="34" s="1"/>
  <c r="BB247" i="34" s="1"/>
  <c r="BC268" i="34" s="1"/>
  <c r="BO79" i="34"/>
  <c r="BO80" i="34" s="1"/>
  <c r="BO247" i="34" s="1"/>
  <c r="BP268" i="34" s="1"/>
  <c r="EA79" i="34"/>
  <c r="EA80" i="34" s="1"/>
  <c r="EA247" i="34" s="1"/>
  <c r="EB268" i="34" s="1"/>
  <c r="CJ79" i="34"/>
  <c r="CJ80" i="34" s="1"/>
  <c r="CJ247" i="34" s="1"/>
  <c r="CK268" i="34" s="1"/>
  <c r="DL79" i="34"/>
  <c r="DL80" i="34" s="1"/>
  <c r="DL247" i="34" s="1"/>
  <c r="DM268" i="34" s="1"/>
  <c r="BF79" i="34"/>
  <c r="BF80" i="34" s="1"/>
  <c r="BF247" i="34" s="1"/>
  <c r="BG268" i="34" s="1"/>
  <c r="EN79" i="34"/>
  <c r="EN80" i="34" s="1"/>
  <c r="EN247" i="34" s="1"/>
  <c r="EO268" i="34" s="1"/>
  <c r="AW79" i="34"/>
  <c r="AW80" i="34" s="1"/>
  <c r="AW247" i="34" s="1"/>
  <c r="AX268" i="34" s="1"/>
  <c r="CX79" i="34"/>
  <c r="CX80" i="34" s="1"/>
  <c r="CX247" i="34" s="1"/>
  <c r="CY268" i="34" s="1"/>
  <c r="AM79" i="34"/>
  <c r="AM80" i="34" s="1"/>
  <c r="AM247" i="34" s="1"/>
  <c r="AN268" i="34" s="1"/>
  <c r="CY79" i="34"/>
  <c r="CY80" i="34" s="1"/>
  <c r="CY247" i="34" s="1"/>
  <c r="CZ268" i="34" s="1"/>
  <c r="AX79" i="34"/>
  <c r="AX80" i="34" s="1"/>
  <c r="AX247" i="34" s="1"/>
  <c r="AY268" i="34" s="1"/>
  <c r="EF79" i="34"/>
  <c r="EF80" i="34" s="1"/>
  <c r="EF247" i="34" s="1"/>
  <c r="EG268" i="34" s="1"/>
  <c r="BZ79" i="34"/>
  <c r="BZ80" i="34" s="1"/>
  <c r="BZ247" i="34" s="1"/>
  <c r="CA268" i="34" s="1"/>
  <c r="DB79" i="34"/>
  <c r="DB80" i="34" s="1"/>
  <c r="DB247" i="34" s="1"/>
  <c r="DC268" i="34" s="1"/>
  <c r="BM79" i="34"/>
  <c r="BM80" i="34" s="1"/>
  <c r="BM247" i="34" s="1"/>
  <c r="BN268" i="34" s="1"/>
  <c r="CC79" i="34"/>
  <c r="CC80" i="34" s="1"/>
  <c r="CC247" i="34" s="1"/>
  <c r="CD268" i="34" s="1"/>
  <c r="BX205" i="34"/>
  <c r="BX206" i="34" s="1"/>
  <c r="BX256" i="34" s="1"/>
  <c r="BY277" i="34" s="1"/>
  <c r="BQ205" i="34"/>
  <c r="BQ206" i="34" s="1"/>
  <c r="BQ256" i="34" s="1"/>
  <c r="BR277" i="34" s="1"/>
  <c r="EC205" i="34"/>
  <c r="EC206" i="34" s="1"/>
  <c r="EC256" i="34" s="1"/>
  <c r="ED277" i="34" s="1"/>
  <c r="CL205" i="34"/>
  <c r="CL206" i="34" s="1"/>
  <c r="CL256" i="34" s="1"/>
  <c r="CM277" i="34" s="1"/>
  <c r="EX205" i="34"/>
  <c r="EX206" i="34" s="1"/>
  <c r="EX256" i="34" s="1"/>
  <c r="BG205" i="34"/>
  <c r="BG206" i="34" s="1"/>
  <c r="BG256" i="34" s="1"/>
  <c r="BH277" i="34" s="1"/>
  <c r="DS205" i="34"/>
  <c r="DS206" i="34" s="1"/>
  <c r="DS256" i="34" s="1"/>
  <c r="DT277" i="34" s="1"/>
  <c r="EV205" i="34"/>
  <c r="EV206" i="34" s="1"/>
  <c r="EV256" i="34" s="1"/>
  <c r="EW277" i="34" s="1"/>
  <c r="EB205" i="34"/>
  <c r="EB206" i="34" s="1"/>
  <c r="EB256" i="34" s="1"/>
  <c r="EC277" i="34" s="1"/>
  <c r="BU205" i="34"/>
  <c r="BU206" i="34" s="1"/>
  <c r="BU256" i="34" s="1"/>
  <c r="BV277" i="34" s="1"/>
  <c r="EG205" i="34"/>
  <c r="EG206" i="34" s="1"/>
  <c r="EG256" i="34" s="1"/>
  <c r="EH277" i="34" s="1"/>
  <c r="CP205" i="34"/>
  <c r="CP206" i="34" s="1"/>
  <c r="CP256" i="34" s="1"/>
  <c r="CQ277" i="34" s="1"/>
  <c r="BK205" i="34"/>
  <c r="BK206" i="34" s="1"/>
  <c r="BK256" i="34" s="1"/>
  <c r="BL277" i="34" s="1"/>
  <c r="DW205" i="34"/>
  <c r="DW206" i="34" s="1"/>
  <c r="DW256" i="34" s="1"/>
  <c r="DX277" i="34" s="1"/>
  <c r="AR205" i="34"/>
  <c r="AR206" i="34" s="1"/>
  <c r="AR256" i="34" s="1"/>
  <c r="AS277" i="34" s="1"/>
  <c r="BI205" i="34"/>
  <c r="BI206" i="34" s="1"/>
  <c r="BI256" i="34" s="1"/>
  <c r="BJ277" i="34" s="1"/>
  <c r="DU205" i="34"/>
  <c r="DU206" i="34" s="1"/>
  <c r="DU256" i="34" s="1"/>
  <c r="DV277" i="34" s="1"/>
  <c r="CD205" i="34"/>
  <c r="CD206" i="34" s="1"/>
  <c r="CD256" i="34" s="1"/>
  <c r="CE277" i="34" s="1"/>
  <c r="EP205" i="34"/>
  <c r="EP206" i="34" s="1"/>
  <c r="EP256" i="34" s="1"/>
  <c r="EQ277" i="34" s="1"/>
  <c r="AY205" i="34"/>
  <c r="AY206" i="34" s="1"/>
  <c r="AY256" i="34" s="1"/>
  <c r="AZ277" i="34" s="1"/>
  <c r="DK205" i="34"/>
  <c r="DK206" i="34" s="1"/>
  <c r="DK256" i="34" s="1"/>
  <c r="DL277" i="34" s="1"/>
  <c r="AF205" i="34"/>
  <c r="AG205" i="34"/>
  <c r="AG206" i="34" s="1"/>
  <c r="AG256" i="34" s="1"/>
  <c r="AH277" i="34" s="1"/>
  <c r="CS205" i="34"/>
  <c r="CS206" i="34" s="1"/>
  <c r="CS256" i="34" s="1"/>
  <c r="CT277" i="34" s="1"/>
  <c r="BB205" i="34"/>
  <c r="BB206" i="34" s="1"/>
  <c r="BB256" i="34" s="1"/>
  <c r="BC277" i="34" s="1"/>
  <c r="DN205" i="34"/>
  <c r="DN206" i="34" s="1"/>
  <c r="DN256" i="34" s="1"/>
  <c r="DO277" i="34" s="1"/>
  <c r="CI205" i="34"/>
  <c r="CI206" i="34" s="1"/>
  <c r="CI256" i="34" s="1"/>
  <c r="CJ277" i="34" s="1"/>
  <c r="EU205" i="34"/>
  <c r="EU206" i="34" s="1"/>
  <c r="EU256" i="34" s="1"/>
  <c r="EV277" i="34" s="1"/>
  <c r="CZ205" i="34"/>
  <c r="CZ206" i="34" s="1"/>
  <c r="CZ256" i="34" s="1"/>
  <c r="DA277" i="34" s="1"/>
  <c r="CG205" i="34"/>
  <c r="CG206" i="34" s="1"/>
  <c r="CG256" i="34" s="1"/>
  <c r="CH277" i="34" s="1"/>
  <c r="ES205" i="34"/>
  <c r="ES206" i="34" s="1"/>
  <c r="ES256" i="34" s="1"/>
  <c r="ET277" i="34" s="1"/>
  <c r="AP205" i="34"/>
  <c r="AP206" i="34" s="1"/>
  <c r="AP256" i="34" s="1"/>
  <c r="AQ277" i="34" s="1"/>
  <c r="DB205" i="34"/>
  <c r="DB206" i="34" s="1"/>
  <c r="DB256" i="34" s="1"/>
  <c r="DC277" i="34" s="1"/>
  <c r="BW205" i="34"/>
  <c r="BW206" i="34" s="1"/>
  <c r="BW256" i="34" s="1"/>
  <c r="BX277" i="34" s="1"/>
  <c r="EI205" i="34"/>
  <c r="EI206" i="34" s="1"/>
  <c r="EI256" i="34" s="1"/>
  <c r="EJ277" i="34" s="1"/>
  <c r="CJ205" i="34"/>
  <c r="CJ206" i="34" s="1"/>
  <c r="CJ256" i="34" s="1"/>
  <c r="CK277" i="34" s="1"/>
  <c r="BP205" i="34"/>
  <c r="BP206" i="34" s="1"/>
  <c r="BP256" i="34" s="1"/>
  <c r="BQ277" i="34" s="1"/>
  <c r="DX205" i="34"/>
  <c r="DX206" i="34" s="1"/>
  <c r="DX256" i="34" s="1"/>
  <c r="DY277" i="34" s="1"/>
  <c r="CK205" i="34"/>
  <c r="CK206" i="34" s="1"/>
  <c r="CK256" i="34" s="1"/>
  <c r="CL277" i="34" s="1"/>
  <c r="EW205" i="34"/>
  <c r="EW206" i="34" s="1"/>
  <c r="EW256" i="34" s="1"/>
  <c r="EX277" i="34" s="1"/>
  <c r="AT205" i="34"/>
  <c r="AT206" i="34" s="1"/>
  <c r="AT256" i="34" s="1"/>
  <c r="AU277" i="34" s="1"/>
  <c r="DF205" i="34"/>
  <c r="DF206" i="34" s="1"/>
  <c r="DF256" i="34" s="1"/>
  <c r="DG277" i="34" s="1"/>
  <c r="CA205" i="34"/>
  <c r="CA206" i="34" s="1"/>
  <c r="CA256" i="34" s="1"/>
  <c r="CB277" i="34" s="1"/>
  <c r="EM205" i="34"/>
  <c r="EM206" i="34" s="1"/>
  <c r="EM256" i="34" s="1"/>
  <c r="EN277" i="34" s="1"/>
  <c r="EF205" i="34"/>
  <c r="EF206" i="34" s="1"/>
  <c r="EF256" i="34" s="1"/>
  <c r="EG277" i="34" s="1"/>
  <c r="DL205" i="34"/>
  <c r="DL206" i="34" s="1"/>
  <c r="DL256" i="34" s="1"/>
  <c r="DM277" i="34" s="1"/>
  <c r="BY205" i="34"/>
  <c r="BY206" i="34" s="1"/>
  <c r="BY256" i="34" s="1"/>
  <c r="BZ277" i="34" s="1"/>
  <c r="EK205" i="34"/>
  <c r="EK206" i="34" s="1"/>
  <c r="EK256" i="34" s="1"/>
  <c r="EL277" i="34" s="1"/>
  <c r="AH205" i="34"/>
  <c r="AH206" i="34" s="1"/>
  <c r="AH256" i="34" s="1"/>
  <c r="AI277" i="34" s="1"/>
  <c r="CT205" i="34"/>
  <c r="CT206" i="34" s="1"/>
  <c r="CT256" i="34" s="1"/>
  <c r="CU277" i="34" s="1"/>
  <c r="BO205" i="34"/>
  <c r="BO206" i="34" s="1"/>
  <c r="BO256" i="34" s="1"/>
  <c r="BP277" i="34" s="1"/>
  <c r="EA205" i="34"/>
  <c r="EA206" i="34" s="1"/>
  <c r="EA256" i="34" s="1"/>
  <c r="EB277" i="34" s="1"/>
  <c r="CN205" i="34"/>
  <c r="CN206" i="34" s="1"/>
  <c r="CN256" i="34" s="1"/>
  <c r="CO277" i="34" s="1"/>
  <c r="AW205" i="34"/>
  <c r="AW206" i="34" s="1"/>
  <c r="AW256" i="34" s="1"/>
  <c r="AX277" i="34" s="1"/>
  <c r="DI205" i="34"/>
  <c r="DI206" i="34" s="1"/>
  <c r="DI256" i="34" s="1"/>
  <c r="DJ277" i="34" s="1"/>
  <c r="BR205" i="34"/>
  <c r="BR206" i="34" s="1"/>
  <c r="BR256" i="34" s="1"/>
  <c r="BS277" i="34" s="1"/>
  <c r="ED205" i="34"/>
  <c r="ED206" i="34" s="1"/>
  <c r="ED256" i="34" s="1"/>
  <c r="EE277" i="34" s="1"/>
  <c r="AM205" i="34"/>
  <c r="AM206" i="34" s="1"/>
  <c r="AM256" i="34" s="1"/>
  <c r="AN277" i="34" s="1"/>
  <c r="CY205" i="34"/>
  <c r="CY206" i="34" s="1"/>
  <c r="CY256" i="34" s="1"/>
  <c r="CZ277" i="34" s="1"/>
  <c r="AN205" i="34"/>
  <c r="AN206" i="34" s="1"/>
  <c r="AN256" i="34" s="1"/>
  <c r="AO277" i="34" s="1"/>
  <c r="ER205" i="34"/>
  <c r="ER206" i="34" s="1"/>
  <c r="ER256" i="34" s="1"/>
  <c r="ES277" i="34" s="1"/>
  <c r="AK205" i="34"/>
  <c r="AK206" i="34" s="1"/>
  <c r="AK256" i="34" s="1"/>
  <c r="AL277" i="34" s="1"/>
  <c r="CW205" i="34"/>
  <c r="CW206" i="34" s="1"/>
  <c r="CW256" i="34" s="1"/>
  <c r="CX277" i="34" s="1"/>
  <c r="BF205" i="34"/>
  <c r="BF206" i="34" s="1"/>
  <c r="BF256" i="34" s="1"/>
  <c r="BG277" i="34" s="1"/>
  <c r="DR205" i="34"/>
  <c r="DR206" i="34" s="1"/>
  <c r="DR256" i="34" s="1"/>
  <c r="DS277" i="34" s="1"/>
  <c r="CM205" i="34"/>
  <c r="CM206" i="34" s="1"/>
  <c r="CM256" i="34" s="1"/>
  <c r="CN277" i="34" s="1"/>
  <c r="BL205" i="34"/>
  <c r="BL206" i="34" s="1"/>
  <c r="BL256" i="34" s="1"/>
  <c r="BM277" i="34" s="1"/>
  <c r="DT205" i="34"/>
  <c r="DT206" i="34" s="1"/>
  <c r="DT256" i="34" s="1"/>
  <c r="DU277" i="34" s="1"/>
  <c r="AO205" i="34"/>
  <c r="AO206" i="34" s="1"/>
  <c r="AO256" i="34" s="1"/>
  <c r="AP277" i="34" s="1"/>
  <c r="DA205" i="34"/>
  <c r="DA206" i="34" s="1"/>
  <c r="DA256" i="34" s="1"/>
  <c r="DB277" i="34" s="1"/>
  <c r="BJ205" i="34"/>
  <c r="BJ206" i="34" s="1"/>
  <c r="BJ256" i="34" s="1"/>
  <c r="BK277" i="34" s="1"/>
  <c r="DV205" i="34"/>
  <c r="DV206" i="34" s="1"/>
  <c r="DV256" i="34" s="1"/>
  <c r="DW277" i="34" s="1"/>
  <c r="CQ205" i="34"/>
  <c r="CQ206" i="34" s="1"/>
  <c r="CQ256" i="34" s="1"/>
  <c r="CR277" i="34" s="1"/>
  <c r="BT205" i="34"/>
  <c r="BT206" i="34" s="1"/>
  <c r="BT256" i="34" s="1"/>
  <c r="BU277" i="34" s="1"/>
  <c r="AZ205" i="34"/>
  <c r="AZ206" i="34" s="1"/>
  <c r="AZ256" i="34" s="1"/>
  <c r="BA277" i="34" s="1"/>
  <c r="DH205" i="34"/>
  <c r="DH206" i="34" s="1"/>
  <c r="DH256" i="34" s="1"/>
  <c r="DI277" i="34" s="1"/>
  <c r="CO205" i="34"/>
  <c r="CO206" i="34" s="1"/>
  <c r="CO256" i="34" s="1"/>
  <c r="CP277" i="34" s="1"/>
  <c r="AX205" i="34"/>
  <c r="AX206" i="34" s="1"/>
  <c r="AX256" i="34" s="1"/>
  <c r="AY277" i="34" s="1"/>
  <c r="DJ205" i="34"/>
  <c r="DJ206" i="34" s="1"/>
  <c r="DJ256" i="34" s="1"/>
  <c r="DK277" i="34" s="1"/>
  <c r="CE205" i="34"/>
  <c r="CE206" i="34" s="1"/>
  <c r="CE256" i="34" s="1"/>
  <c r="CF277" i="34" s="1"/>
  <c r="EQ205" i="34"/>
  <c r="EQ206" i="34" s="1"/>
  <c r="EQ256" i="34" s="1"/>
  <c r="ER277" i="34" s="1"/>
  <c r="DP205" i="34"/>
  <c r="DP206" i="34" s="1"/>
  <c r="DP256" i="34" s="1"/>
  <c r="DQ277" i="34" s="1"/>
  <c r="CV205" i="34"/>
  <c r="CV206" i="34" s="1"/>
  <c r="CV256" i="34" s="1"/>
  <c r="CW277" i="34" s="1"/>
  <c r="BM205" i="34"/>
  <c r="BM206" i="34" s="1"/>
  <c r="BM256" i="34" s="1"/>
  <c r="BN277" i="34" s="1"/>
  <c r="DY205" i="34"/>
  <c r="DY206" i="34" s="1"/>
  <c r="DY256" i="34" s="1"/>
  <c r="DZ277" i="34" s="1"/>
  <c r="CH205" i="34"/>
  <c r="CH206" i="34" s="1"/>
  <c r="CH256" i="34" s="1"/>
  <c r="CI277" i="34" s="1"/>
  <c r="ET205" i="34"/>
  <c r="ET206" i="34" s="1"/>
  <c r="ET256" i="34" s="1"/>
  <c r="EU277" i="34" s="1"/>
  <c r="BC205" i="34"/>
  <c r="BC206" i="34" s="1"/>
  <c r="BC256" i="34" s="1"/>
  <c r="BD277" i="34" s="1"/>
  <c r="DO205" i="34"/>
  <c r="DO206" i="34" s="1"/>
  <c r="DO256" i="34" s="1"/>
  <c r="DP277" i="34" s="1"/>
  <c r="CF205" i="34"/>
  <c r="CF206" i="34" s="1"/>
  <c r="CF256" i="34" s="1"/>
  <c r="CG277" i="34" s="1"/>
  <c r="EJ205" i="34"/>
  <c r="EJ206" i="34" s="1"/>
  <c r="EJ256" i="34" s="1"/>
  <c r="EK277" i="34" s="1"/>
  <c r="BA205" i="34"/>
  <c r="BA206" i="34" s="1"/>
  <c r="BA256" i="34" s="1"/>
  <c r="BB277" i="34" s="1"/>
  <c r="DM205" i="34"/>
  <c r="DM206" i="34" s="1"/>
  <c r="DM256" i="34" s="1"/>
  <c r="DN277" i="34" s="1"/>
  <c r="BV205" i="34"/>
  <c r="BV206" i="34" s="1"/>
  <c r="BV256" i="34" s="1"/>
  <c r="BW277" i="34" s="1"/>
  <c r="EH205" i="34"/>
  <c r="EH206" i="34" s="1"/>
  <c r="EH256" i="34" s="1"/>
  <c r="EI277" i="34" s="1"/>
  <c r="AQ205" i="34"/>
  <c r="AQ206" i="34" s="1"/>
  <c r="AQ256" i="34" s="1"/>
  <c r="AR277" i="34" s="1"/>
  <c r="DC205" i="34"/>
  <c r="DC206" i="34" s="1"/>
  <c r="DC256" i="34" s="1"/>
  <c r="DD277" i="34" s="1"/>
  <c r="BH205" i="34"/>
  <c r="BH206" i="34" s="1"/>
  <c r="BH256" i="34" s="1"/>
  <c r="BI277" i="34" s="1"/>
  <c r="BE205" i="34"/>
  <c r="BE206" i="34" s="1"/>
  <c r="BE256" i="34" s="1"/>
  <c r="BF277" i="34" s="1"/>
  <c r="DQ205" i="34"/>
  <c r="DQ206" i="34" s="1"/>
  <c r="DQ256" i="34" s="1"/>
  <c r="DR277" i="34" s="1"/>
  <c r="BZ205" i="34"/>
  <c r="BZ206" i="34" s="1"/>
  <c r="BZ256" i="34" s="1"/>
  <c r="CA277" i="34" s="1"/>
  <c r="EL205" i="34"/>
  <c r="EL206" i="34" s="1"/>
  <c r="EL256" i="34" s="1"/>
  <c r="EM277" i="34" s="1"/>
  <c r="AU205" i="34"/>
  <c r="AU206" i="34" s="1"/>
  <c r="AU256" i="34" s="1"/>
  <c r="AV277" i="34" s="1"/>
  <c r="DG205" i="34"/>
  <c r="DG206" i="34" s="1"/>
  <c r="DG256" i="34" s="1"/>
  <c r="DH277" i="34" s="1"/>
  <c r="AV205" i="34"/>
  <c r="AV206" i="34" s="1"/>
  <c r="AV256" i="34" s="1"/>
  <c r="AW277" i="34" s="1"/>
  <c r="DD205" i="34"/>
  <c r="DD206" i="34" s="1"/>
  <c r="DD256" i="34" s="1"/>
  <c r="DE277" i="34" s="1"/>
  <c r="AS205" i="34"/>
  <c r="AS206" i="34" s="1"/>
  <c r="AS256" i="34" s="1"/>
  <c r="AT277" i="34" s="1"/>
  <c r="DE205" i="34"/>
  <c r="DE206" i="34" s="1"/>
  <c r="DE256" i="34" s="1"/>
  <c r="DF277" i="34" s="1"/>
  <c r="BN205" i="34"/>
  <c r="BN206" i="34" s="1"/>
  <c r="BN256" i="34" s="1"/>
  <c r="BO277" i="34" s="1"/>
  <c r="DZ205" i="34"/>
  <c r="DZ206" i="34" s="1"/>
  <c r="DZ256" i="34" s="1"/>
  <c r="EA277" i="34" s="1"/>
  <c r="AI205" i="34"/>
  <c r="AI206" i="34" s="1"/>
  <c r="AI256" i="34" s="1"/>
  <c r="AJ277" i="34" s="1"/>
  <c r="CU205" i="34"/>
  <c r="CU206" i="34" s="1"/>
  <c r="CU256" i="34" s="1"/>
  <c r="CV277" i="34" s="1"/>
  <c r="BD205" i="34"/>
  <c r="BD206" i="34" s="1"/>
  <c r="BD256" i="34" s="1"/>
  <c r="BE277" i="34" s="1"/>
  <c r="AJ205" i="34"/>
  <c r="AJ206" i="34" s="1"/>
  <c r="AJ256" i="34" s="1"/>
  <c r="AK277" i="34" s="1"/>
  <c r="CR205" i="34"/>
  <c r="CR206" i="34" s="1"/>
  <c r="CR256" i="34" s="1"/>
  <c r="CS277" i="34" s="1"/>
  <c r="CC205" i="34"/>
  <c r="CC206" i="34" s="1"/>
  <c r="CC256" i="34" s="1"/>
  <c r="CD277" i="34" s="1"/>
  <c r="EO205" i="34"/>
  <c r="EO206" i="34" s="1"/>
  <c r="EO256" i="34" s="1"/>
  <c r="EP277" i="34" s="1"/>
  <c r="AL205" i="34"/>
  <c r="AL206" i="34" s="1"/>
  <c r="AL256" i="34" s="1"/>
  <c r="AM277" i="34" s="1"/>
  <c r="CX205" i="34"/>
  <c r="CX206" i="34" s="1"/>
  <c r="CX256" i="34" s="1"/>
  <c r="CY277" i="34" s="1"/>
  <c r="BS205" i="34"/>
  <c r="BS206" i="34" s="1"/>
  <c r="BS256" i="34" s="1"/>
  <c r="BT277" i="34" s="1"/>
  <c r="EE205" i="34"/>
  <c r="EE206" i="34" s="1"/>
  <c r="EE256" i="34" s="1"/>
  <c r="EF277" i="34" s="1"/>
  <c r="EN205" i="34"/>
  <c r="EN206" i="34" s="1"/>
  <c r="EN256" i="34" s="1"/>
  <c r="EO277" i="34" s="1"/>
  <c r="CB205" i="34"/>
  <c r="CB206" i="34" s="1"/>
  <c r="CB256" i="34" s="1"/>
  <c r="CC277" i="34" s="1"/>
  <c r="CF233" i="34"/>
  <c r="CF234" i="34" s="1"/>
  <c r="CF258" i="34" s="1"/>
  <c r="CG279" i="34" s="1"/>
  <c r="BY233" i="34"/>
  <c r="BY234" i="34" s="1"/>
  <c r="BY258" i="34" s="1"/>
  <c r="BZ279" i="34" s="1"/>
  <c r="EK233" i="34"/>
  <c r="EK234" i="34" s="1"/>
  <c r="EK258" i="34" s="1"/>
  <c r="EL279" i="34" s="1"/>
  <c r="AH233" i="34"/>
  <c r="AH234" i="34" s="1"/>
  <c r="AH258" i="34" s="1"/>
  <c r="AI279" i="34" s="1"/>
  <c r="CT233" i="34"/>
  <c r="CT234" i="34" s="1"/>
  <c r="CT258" i="34" s="1"/>
  <c r="CU279" i="34" s="1"/>
  <c r="BW233" i="34"/>
  <c r="BW234" i="34" s="1"/>
  <c r="BW258" i="34" s="1"/>
  <c r="BX279" i="34" s="1"/>
  <c r="EI233" i="34"/>
  <c r="EI234" i="34" s="1"/>
  <c r="EI258" i="34" s="1"/>
  <c r="EJ279" i="34" s="1"/>
  <c r="DT233" i="34"/>
  <c r="DT234" i="34" s="1"/>
  <c r="DT258" i="34" s="1"/>
  <c r="DU279" i="34" s="1"/>
  <c r="CC233" i="34"/>
  <c r="CC234" i="34" s="1"/>
  <c r="CC258" i="34" s="1"/>
  <c r="CD279" i="34" s="1"/>
  <c r="EO233" i="34"/>
  <c r="EO234" i="34" s="1"/>
  <c r="EO258" i="34" s="1"/>
  <c r="EP279" i="34" s="1"/>
  <c r="AL233" i="34"/>
  <c r="AL234" i="34" s="1"/>
  <c r="AL258" i="34" s="1"/>
  <c r="AM279" i="34" s="1"/>
  <c r="CX233" i="34"/>
  <c r="CX234" i="34" s="1"/>
  <c r="CX258" i="34" s="1"/>
  <c r="CY279" i="34" s="1"/>
  <c r="CA233" i="34"/>
  <c r="CA234" i="34" s="1"/>
  <c r="CA258" i="34" s="1"/>
  <c r="CB279" i="34" s="1"/>
  <c r="EM233" i="34"/>
  <c r="EM234" i="34" s="1"/>
  <c r="EM258" i="34" s="1"/>
  <c r="EN279" i="34" s="1"/>
  <c r="AZ233" i="34"/>
  <c r="AZ234" i="34" s="1"/>
  <c r="AZ258" i="34" s="1"/>
  <c r="BA279" i="34" s="1"/>
  <c r="BQ233" i="34"/>
  <c r="BQ234" i="34" s="1"/>
  <c r="BQ258" i="34" s="1"/>
  <c r="BR279" i="34" s="1"/>
  <c r="EC233" i="34"/>
  <c r="EC234" i="34" s="1"/>
  <c r="EC258" i="34" s="1"/>
  <c r="ED279" i="34" s="1"/>
  <c r="CL233" i="34"/>
  <c r="CL234" i="34" s="1"/>
  <c r="CL258" i="34" s="1"/>
  <c r="CM279" i="34" s="1"/>
  <c r="EX233" i="34"/>
  <c r="EX234" i="34" s="1"/>
  <c r="EX258" i="34" s="1"/>
  <c r="BO233" i="34"/>
  <c r="BO234" i="34" s="1"/>
  <c r="BO258" i="34" s="1"/>
  <c r="BP279" i="34" s="1"/>
  <c r="EA233" i="34"/>
  <c r="EA234" i="34" s="1"/>
  <c r="EA258" i="34" s="1"/>
  <c r="EB279" i="34" s="1"/>
  <c r="AN233" i="34"/>
  <c r="AN234" i="34" s="1"/>
  <c r="AN258" i="34" s="1"/>
  <c r="AO279" i="34" s="1"/>
  <c r="AO233" i="34"/>
  <c r="AO234" i="34" s="1"/>
  <c r="AO258" i="34" s="1"/>
  <c r="AP279" i="34" s="1"/>
  <c r="DA233" i="34"/>
  <c r="DA234" i="34" s="1"/>
  <c r="DA258" i="34" s="1"/>
  <c r="DB279" i="34" s="1"/>
  <c r="BJ233" i="34"/>
  <c r="BJ234" i="34" s="1"/>
  <c r="BJ258" i="34" s="1"/>
  <c r="BK279" i="34" s="1"/>
  <c r="DV233" i="34"/>
  <c r="DV234" i="34" s="1"/>
  <c r="DV258" i="34" s="1"/>
  <c r="DW279" i="34" s="1"/>
  <c r="AM233" i="34"/>
  <c r="AM234" i="34" s="1"/>
  <c r="AM258" i="34" s="1"/>
  <c r="AN279" i="34" s="1"/>
  <c r="CY233" i="34"/>
  <c r="CY234" i="34" s="1"/>
  <c r="CY258" i="34" s="1"/>
  <c r="CZ279" i="34" s="1"/>
  <c r="DH233" i="34"/>
  <c r="DH234" i="34" s="1"/>
  <c r="DH258" i="34" s="1"/>
  <c r="DI279" i="34" s="1"/>
  <c r="CJ233" i="34"/>
  <c r="CJ234" i="34" s="1"/>
  <c r="CJ258" i="34" s="1"/>
  <c r="CK279" i="34" s="1"/>
  <c r="CO233" i="34"/>
  <c r="CO234" i="34" s="1"/>
  <c r="CO258" i="34" s="1"/>
  <c r="CP279" i="34" s="1"/>
  <c r="AX233" i="34"/>
  <c r="AX234" i="34" s="1"/>
  <c r="AX258" i="34" s="1"/>
  <c r="AY279" i="34" s="1"/>
  <c r="DJ233" i="34"/>
  <c r="DJ234" i="34" s="1"/>
  <c r="DJ258" i="34" s="1"/>
  <c r="DK279" i="34" s="1"/>
  <c r="CM233" i="34"/>
  <c r="CM234" i="34" s="1"/>
  <c r="CM258" i="34" s="1"/>
  <c r="CN279" i="34" s="1"/>
  <c r="CR233" i="34"/>
  <c r="CR234" i="34" s="1"/>
  <c r="CR258" i="34" s="1"/>
  <c r="CS279" i="34" s="1"/>
  <c r="BH233" i="34"/>
  <c r="BH234" i="34" s="1"/>
  <c r="BH258" i="34" s="1"/>
  <c r="BI279" i="34" s="1"/>
  <c r="EF233" i="34"/>
  <c r="EF234" i="34" s="1"/>
  <c r="EF258" i="34" s="1"/>
  <c r="EG279" i="34" s="1"/>
  <c r="AG233" i="34"/>
  <c r="AG234" i="34" s="1"/>
  <c r="AG258" i="34" s="1"/>
  <c r="AH279" i="34" s="1"/>
  <c r="CS233" i="34"/>
  <c r="CS234" i="34" s="1"/>
  <c r="CS258" i="34" s="1"/>
  <c r="CT279" i="34" s="1"/>
  <c r="BB233" i="34"/>
  <c r="BB234" i="34" s="1"/>
  <c r="BB258" i="34" s="1"/>
  <c r="BC279" i="34" s="1"/>
  <c r="DN233" i="34"/>
  <c r="DN234" i="34" s="1"/>
  <c r="DN258" i="34" s="1"/>
  <c r="DO279" i="34" s="1"/>
  <c r="CQ233" i="34"/>
  <c r="CQ234" i="34" s="1"/>
  <c r="CQ258" i="34" s="1"/>
  <c r="CR279" i="34" s="1"/>
  <c r="EN233" i="34"/>
  <c r="EN234" i="34" s="1"/>
  <c r="EN258" i="34" s="1"/>
  <c r="EO279" i="34" s="1"/>
  <c r="DD233" i="34"/>
  <c r="DD234" i="34" s="1"/>
  <c r="DD258" i="34" s="1"/>
  <c r="DE279" i="34" s="1"/>
  <c r="CG233" i="34"/>
  <c r="CG234" i="34" s="1"/>
  <c r="CG258" i="34" s="1"/>
  <c r="CH279" i="34" s="1"/>
  <c r="ES233" i="34"/>
  <c r="ES234" i="34" s="1"/>
  <c r="ES258" i="34" s="1"/>
  <c r="ET279" i="34" s="1"/>
  <c r="AP233" i="34"/>
  <c r="AP234" i="34" s="1"/>
  <c r="AP258" i="34" s="1"/>
  <c r="AQ279" i="34" s="1"/>
  <c r="DB233" i="34"/>
  <c r="DB234" i="34" s="1"/>
  <c r="DB258" i="34" s="1"/>
  <c r="DC279" i="34" s="1"/>
  <c r="CE233" i="34"/>
  <c r="CE234" i="34" s="1"/>
  <c r="CE258" i="34" s="1"/>
  <c r="CF279" i="34" s="1"/>
  <c r="EQ233" i="34"/>
  <c r="EQ234" i="34" s="1"/>
  <c r="EQ258" i="34" s="1"/>
  <c r="ER279" i="34" s="1"/>
  <c r="CV233" i="34"/>
  <c r="CV234" i="34" s="1"/>
  <c r="CV258" i="34" s="1"/>
  <c r="CW279" i="34" s="1"/>
  <c r="BE233" i="34"/>
  <c r="BE234" i="34" s="1"/>
  <c r="BE258" i="34" s="1"/>
  <c r="BF279" i="34" s="1"/>
  <c r="DQ233" i="34"/>
  <c r="DQ234" i="34" s="1"/>
  <c r="DQ258" i="34" s="1"/>
  <c r="DR279" i="34" s="1"/>
  <c r="BZ233" i="34"/>
  <c r="BZ234" i="34" s="1"/>
  <c r="BZ258" i="34" s="1"/>
  <c r="CA279" i="34" s="1"/>
  <c r="EL233" i="34"/>
  <c r="EL234" i="34" s="1"/>
  <c r="EL258" i="34" s="1"/>
  <c r="EM279" i="34" s="1"/>
  <c r="BC233" i="34"/>
  <c r="BC234" i="34" s="1"/>
  <c r="BC258" i="34" s="1"/>
  <c r="BD279" i="34" s="1"/>
  <c r="DO233" i="34"/>
  <c r="DO234" i="34" s="1"/>
  <c r="DO258" i="34" s="1"/>
  <c r="DP279" i="34" s="1"/>
  <c r="AV233" i="34"/>
  <c r="AV234" i="34" s="1"/>
  <c r="AV258" i="34" s="1"/>
  <c r="AW279" i="34" s="1"/>
  <c r="EJ233" i="34"/>
  <c r="EJ234" i="34" s="1"/>
  <c r="EJ258" i="34" s="1"/>
  <c r="EK279" i="34" s="1"/>
  <c r="AS233" i="34"/>
  <c r="AS234" i="34" s="1"/>
  <c r="AS258" i="34" s="1"/>
  <c r="AT279" i="34" s="1"/>
  <c r="DE233" i="34"/>
  <c r="DE234" i="34" s="1"/>
  <c r="DE258" i="34" s="1"/>
  <c r="DF279" i="34" s="1"/>
  <c r="BN233" i="34"/>
  <c r="BN234" i="34" s="1"/>
  <c r="BN258" i="34" s="1"/>
  <c r="BO279" i="34" s="1"/>
  <c r="DZ233" i="34"/>
  <c r="DZ234" i="34" s="1"/>
  <c r="DZ258" i="34" s="1"/>
  <c r="EA279" i="34" s="1"/>
  <c r="AQ233" i="34"/>
  <c r="AQ234" i="34" s="1"/>
  <c r="AQ258" i="34" s="1"/>
  <c r="AR279" i="34" s="1"/>
  <c r="DC233" i="34"/>
  <c r="DC234" i="34" s="1"/>
  <c r="DC258" i="34" s="1"/>
  <c r="DD279" i="34" s="1"/>
  <c r="AF233" i="34"/>
  <c r="BT233" i="34"/>
  <c r="BT234" i="34" s="1"/>
  <c r="BT258" i="34" s="1"/>
  <c r="BU279" i="34" s="1"/>
  <c r="EB233" i="34"/>
  <c r="EB234" i="34" s="1"/>
  <c r="EB258" i="34" s="1"/>
  <c r="EC279" i="34" s="1"/>
  <c r="AW233" i="34"/>
  <c r="AW234" i="34" s="1"/>
  <c r="AW258" i="34" s="1"/>
  <c r="AX279" i="34" s="1"/>
  <c r="DI233" i="34"/>
  <c r="DI234" i="34" s="1"/>
  <c r="DI258" i="34" s="1"/>
  <c r="DJ279" i="34" s="1"/>
  <c r="BR233" i="34"/>
  <c r="BR234" i="34" s="1"/>
  <c r="BR258" i="34" s="1"/>
  <c r="BS279" i="34" s="1"/>
  <c r="ED233" i="34"/>
  <c r="ED234" i="34" s="1"/>
  <c r="ED258" i="34" s="1"/>
  <c r="EE279" i="34" s="1"/>
  <c r="AU233" i="34"/>
  <c r="AU234" i="34" s="1"/>
  <c r="AU258" i="34" s="1"/>
  <c r="AV279" i="34" s="1"/>
  <c r="DG233" i="34"/>
  <c r="DG234" i="34" s="1"/>
  <c r="DG258" i="34" s="1"/>
  <c r="DH279" i="34" s="1"/>
  <c r="CB233" i="34"/>
  <c r="CB234" i="34" s="1"/>
  <c r="CB258" i="34" s="1"/>
  <c r="CC279" i="34" s="1"/>
  <c r="AR233" i="34"/>
  <c r="AR234" i="34" s="1"/>
  <c r="AR258" i="34" s="1"/>
  <c r="AS279" i="34" s="1"/>
  <c r="DP233" i="34"/>
  <c r="DP234" i="34" s="1"/>
  <c r="DP258" i="34" s="1"/>
  <c r="DQ279" i="34" s="1"/>
  <c r="AK233" i="34"/>
  <c r="AK234" i="34" s="1"/>
  <c r="AK258" i="34" s="1"/>
  <c r="AL279" i="34" s="1"/>
  <c r="CW233" i="34"/>
  <c r="CW234" i="34" s="1"/>
  <c r="CW258" i="34" s="1"/>
  <c r="CX279" i="34" s="1"/>
  <c r="BF233" i="34"/>
  <c r="BF234" i="34" s="1"/>
  <c r="BF258" i="34" s="1"/>
  <c r="BG279" i="34" s="1"/>
  <c r="DR233" i="34"/>
  <c r="DR234" i="34" s="1"/>
  <c r="DR258" i="34" s="1"/>
  <c r="DS279" i="34" s="1"/>
  <c r="AI233" i="34"/>
  <c r="AI234" i="34" s="1"/>
  <c r="AI258" i="34" s="1"/>
  <c r="AJ279" i="34" s="1"/>
  <c r="CU233" i="34"/>
  <c r="CU234" i="34" s="1"/>
  <c r="CU258" i="34" s="1"/>
  <c r="CV279" i="34" s="1"/>
  <c r="DX233" i="34"/>
  <c r="DX234" i="34" s="1"/>
  <c r="DX258" i="34" s="1"/>
  <c r="DY279" i="34" s="1"/>
  <c r="AJ233" i="34"/>
  <c r="AJ234" i="34" s="1"/>
  <c r="AJ258" i="34" s="1"/>
  <c r="AK279" i="34" s="1"/>
  <c r="BU233" i="34"/>
  <c r="BU234" i="34" s="1"/>
  <c r="BU258" i="34" s="1"/>
  <c r="BV279" i="34" s="1"/>
  <c r="EG233" i="34"/>
  <c r="EG234" i="34" s="1"/>
  <c r="EG258" i="34" s="1"/>
  <c r="EH279" i="34" s="1"/>
  <c r="CP233" i="34"/>
  <c r="CP234" i="34" s="1"/>
  <c r="CP258" i="34" s="1"/>
  <c r="CQ279" i="34" s="1"/>
  <c r="BS233" i="34"/>
  <c r="BS234" i="34" s="1"/>
  <c r="BS258" i="34" s="1"/>
  <c r="BT279" i="34" s="1"/>
  <c r="EE233" i="34"/>
  <c r="EE234" i="34" s="1"/>
  <c r="EE258" i="34" s="1"/>
  <c r="EF279" i="34" s="1"/>
  <c r="BX233" i="34"/>
  <c r="BX234" i="34" s="1"/>
  <c r="BX258" i="34" s="1"/>
  <c r="BY279" i="34" s="1"/>
  <c r="ER233" i="34"/>
  <c r="ER234" i="34" s="1"/>
  <c r="ER258" i="34" s="1"/>
  <c r="ES279" i="34" s="1"/>
  <c r="BI233" i="34"/>
  <c r="BI234" i="34" s="1"/>
  <c r="BI258" i="34" s="1"/>
  <c r="BJ279" i="34" s="1"/>
  <c r="DU233" i="34"/>
  <c r="DU234" i="34" s="1"/>
  <c r="DU258" i="34" s="1"/>
  <c r="DV279" i="34" s="1"/>
  <c r="CD233" i="34"/>
  <c r="CD234" i="34" s="1"/>
  <c r="CD258" i="34" s="1"/>
  <c r="CE279" i="34" s="1"/>
  <c r="EP233" i="34"/>
  <c r="EP234" i="34" s="1"/>
  <c r="EP258" i="34" s="1"/>
  <c r="EQ279" i="34" s="1"/>
  <c r="BG233" i="34"/>
  <c r="BG234" i="34" s="1"/>
  <c r="BG258" i="34" s="1"/>
  <c r="BH279" i="34" s="1"/>
  <c r="DS233" i="34"/>
  <c r="DS234" i="34" s="1"/>
  <c r="DS258" i="34" s="1"/>
  <c r="DT279" i="34" s="1"/>
  <c r="BP233" i="34"/>
  <c r="BP234" i="34" s="1"/>
  <c r="BP258" i="34" s="1"/>
  <c r="BQ279" i="34" s="1"/>
  <c r="BM233" i="34"/>
  <c r="BM234" i="34" s="1"/>
  <c r="BM258" i="34" s="1"/>
  <c r="BN279" i="34" s="1"/>
  <c r="DY233" i="34"/>
  <c r="DY234" i="34" s="1"/>
  <c r="DY258" i="34" s="1"/>
  <c r="DZ279" i="34" s="1"/>
  <c r="CH233" i="34"/>
  <c r="CH234" i="34" s="1"/>
  <c r="CH258" i="34" s="1"/>
  <c r="CI279" i="34" s="1"/>
  <c r="ET233" i="34"/>
  <c r="ET234" i="34" s="1"/>
  <c r="ET258" i="34" s="1"/>
  <c r="EU279" i="34" s="1"/>
  <c r="BK233" i="34"/>
  <c r="BK234" i="34" s="1"/>
  <c r="BK258" i="34" s="1"/>
  <c r="BL279" i="34" s="1"/>
  <c r="DW233" i="34"/>
  <c r="DW234" i="34" s="1"/>
  <c r="DW258" i="34" s="1"/>
  <c r="DX279" i="34" s="1"/>
  <c r="BD233" i="34"/>
  <c r="BD234" i="34" s="1"/>
  <c r="BD258" i="34" s="1"/>
  <c r="BE279" i="34" s="1"/>
  <c r="DL233" i="34"/>
  <c r="DL234" i="34" s="1"/>
  <c r="DL258" i="34" s="1"/>
  <c r="DM279" i="34" s="1"/>
  <c r="BA233" i="34"/>
  <c r="BA234" i="34" s="1"/>
  <c r="BA258" i="34" s="1"/>
  <c r="BB279" i="34" s="1"/>
  <c r="DM233" i="34"/>
  <c r="DM234" i="34" s="1"/>
  <c r="DM258" i="34" s="1"/>
  <c r="DN279" i="34" s="1"/>
  <c r="BV233" i="34"/>
  <c r="BV234" i="34" s="1"/>
  <c r="BV258" i="34" s="1"/>
  <c r="BW279" i="34" s="1"/>
  <c r="EH233" i="34"/>
  <c r="EH234" i="34" s="1"/>
  <c r="EH258" i="34" s="1"/>
  <c r="EI279" i="34" s="1"/>
  <c r="AY233" i="34"/>
  <c r="AY234" i="34" s="1"/>
  <c r="AY258" i="34" s="1"/>
  <c r="AZ279" i="34" s="1"/>
  <c r="DK233" i="34"/>
  <c r="DK234" i="34" s="1"/>
  <c r="DK258" i="34" s="1"/>
  <c r="DL279" i="34" s="1"/>
  <c r="BL233" i="34"/>
  <c r="BL234" i="34" s="1"/>
  <c r="BL258" i="34" s="1"/>
  <c r="BM279" i="34" s="1"/>
  <c r="CN233" i="34"/>
  <c r="CN234" i="34" s="1"/>
  <c r="CN258" i="34" s="1"/>
  <c r="CO279" i="34" s="1"/>
  <c r="CZ233" i="34"/>
  <c r="CZ234" i="34" s="1"/>
  <c r="CZ258" i="34" s="1"/>
  <c r="DA279" i="34" s="1"/>
  <c r="CK233" i="34"/>
  <c r="CK234" i="34" s="1"/>
  <c r="CK258" i="34" s="1"/>
  <c r="CL279" i="34" s="1"/>
  <c r="EW233" i="34"/>
  <c r="EW234" i="34" s="1"/>
  <c r="EW258" i="34" s="1"/>
  <c r="EX279" i="34" s="1"/>
  <c r="AT233" i="34"/>
  <c r="AT234" i="34" s="1"/>
  <c r="AT258" i="34" s="1"/>
  <c r="AU279" i="34" s="1"/>
  <c r="DF233" i="34"/>
  <c r="DF234" i="34" s="1"/>
  <c r="DF258" i="34" s="1"/>
  <c r="DG279" i="34" s="1"/>
  <c r="CI233" i="34"/>
  <c r="CI234" i="34" s="1"/>
  <c r="CI258" i="34" s="1"/>
  <c r="CJ279" i="34" s="1"/>
  <c r="EU233" i="34"/>
  <c r="EU234" i="34" s="1"/>
  <c r="EU258" i="34" s="1"/>
  <c r="EV279" i="34" s="1"/>
  <c r="EV233" i="34"/>
  <c r="EV234" i="34" s="1"/>
  <c r="EV258" i="34" s="1"/>
  <c r="EW279" i="34" s="1"/>
  <c r="BU219" i="34"/>
  <c r="BU220" i="34" s="1"/>
  <c r="BU257" i="34" s="1"/>
  <c r="BV278" i="34" s="1"/>
  <c r="EG219" i="34"/>
  <c r="EG220" i="34" s="1"/>
  <c r="EG257" i="34" s="1"/>
  <c r="EH278" i="34" s="1"/>
  <c r="CP219" i="34"/>
  <c r="CP220" i="34" s="1"/>
  <c r="CP257" i="34" s="1"/>
  <c r="CQ278" i="34" s="1"/>
  <c r="BO219" i="34"/>
  <c r="BO220" i="34" s="1"/>
  <c r="BO257" i="34" s="1"/>
  <c r="BP278" i="34" s="1"/>
  <c r="EA219" i="34"/>
  <c r="EA220" i="34" s="1"/>
  <c r="EA257" i="34" s="1"/>
  <c r="EB278" i="34" s="1"/>
  <c r="BP219" i="34"/>
  <c r="BP220" i="34" s="1"/>
  <c r="BP257" i="34" s="1"/>
  <c r="BQ278" i="34" s="1"/>
  <c r="DX219" i="34"/>
  <c r="DX220" i="34" s="1"/>
  <c r="DX257" i="34" s="1"/>
  <c r="DY278" i="34" s="1"/>
  <c r="BY219" i="34"/>
  <c r="BY220" i="34" s="1"/>
  <c r="BY257" i="34" s="1"/>
  <c r="BZ278" i="34" s="1"/>
  <c r="EK219" i="34"/>
  <c r="EK220" i="34" s="1"/>
  <c r="EK257" i="34" s="1"/>
  <c r="EL278" i="34" s="1"/>
  <c r="AH219" i="34"/>
  <c r="AH220" i="34" s="1"/>
  <c r="AH257" i="34" s="1"/>
  <c r="AI278" i="34" s="1"/>
  <c r="CT219" i="34"/>
  <c r="CT220" i="34" s="1"/>
  <c r="CT257" i="34" s="1"/>
  <c r="CU278" i="34" s="1"/>
  <c r="BS219" i="34"/>
  <c r="BS220" i="34" s="1"/>
  <c r="BS257" i="34" s="1"/>
  <c r="BT278" i="34" s="1"/>
  <c r="EE219" i="34"/>
  <c r="EE220" i="34" s="1"/>
  <c r="EE257" i="34" s="1"/>
  <c r="EF278" i="34" s="1"/>
  <c r="BX219" i="34"/>
  <c r="BX220" i="34" s="1"/>
  <c r="BX257" i="34" s="1"/>
  <c r="BY278" i="34" s="1"/>
  <c r="AN219" i="34"/>
  <c r="AN220" i="34" s="1"/>
  <c r="AN257" i="34" s="1"/>
  <c r="AO278" i="34" s="1"/>
  <c r="DL219" i="34"/>
  <c r="DL220" i="34" s="1"/>
  <c r="DL257" i="34" s="1"/>
  <c r="DM278" i="34" s="1"/>
  <c r="BM219" i="34"/>
  <c r="BM220" i="34" s="1"/>
  <c r="BM257" i="34" s="1"/>
  <c r="BN278" i="34" s="1"/>
  <c r="DY219" i="34"/>
  <c r="DY220" i="34" s="1"/>
  <c r="DY257" i="34" s="1"/>
  <c r="DZ278" i="34" s="1"/>
  <c r="CH219" i="34"/>
  <c r="CH220" i="34" s="1"/>
  <c r="CH257" i="34" s="1"/>
  <c r="CI278" i="34" s="1"/>
  <c r="ET219" i="34"/>
  <c r="ET220" i="34" s="1"/>
  <c r="ET257" i="34" s="1"/>
  <c r="EU278" i="34" s="1"/>
  <c r="BG219" i="34"/>
  <c r="BG220" i="34" s="1"/>
  <c r="BG257" i="34" s="1"/>
  <c r="BH278" i="34" s="1"/>
  <c r="DS219" i="34"/>
  <c r="DS220" i="34" s="1"/>
  <c r="DS257" i="34" s="1"/>
  <c r="DT278" i="34" s="1"/>
  <c r="DT219" i="34"/>
  <c r="DT220" i="34" s="1"/>
  <c r="DT257" i="34" s="1"/>
  <c r="DU278" i="34" s="1"/>
  <c r="EV219" i="34"/>
  <c r="EV220" i="34" s="1"/>
  <c r="EV257" i="34" s="1"/>
  <c r="EW278" i="34" s="1"/>
  <c r="AF219" i="34"/>
  <c r="AK219" i="34"/>
  <c r="AK220" i="34" s="1"/>
  <c r="AK257" i="34" s="1"/>
  <c r="AL278" i="34" s="1"/>
  <c r="CW219" i="34"/>
  <c r="CW220" i="34" s="1"/>
  <c r="CW257" i="34" s="1"/>
  <c r="CX278" i="34" s="1"/>
  <c r="BF219" i="34"/>
  <c r="BF220" i="34" s="1"/>
  <c r="BF257" i="34" s="1"/>
  <c r="BG278" i="34" s="1"/>
  <c r="DR219" i="34"/>
  <c r="DR220" i="34" s="1"/>
  <c r="DR257" i="34" s="1"/>
  <c r="DS278" i="34" s="1"/>
  <c r="CQ219" i="34"/>
  <c r="CQ220" i="34" s="1"/>
  <c r="CQ257" i="34" s="1"/>
  <c r="CR278" i="34" s="1"/>
  <c r="BT219" i="34"/>
  <c r="BT220" i="34" s="1"/>
  <c r="BT257" i="34" s="1"/>
  <c r="BU278" i="34" s="1"/>
  <c r="EN219" i="34"/>
  <c r="EN220" i="34" s="1"/>
  <c r="EN257" i="34" s="1"/>
  <c r="EO278" i="34" s="1"/>
  <c r="CK219" i="34"/>
  <c r="CK220" i="34" s="1"/>
  <c r="CK257" i="34" s="1"/>
  <c r="CL278" i="34" s="1"/>
  <c r="EW219" i="34"/>
  <c r="EW220" i="34" s="1"/>
  <c r="EW257" i="34" s="1"/>
  <c r="EX278" i="34" s="1"/>
  <c r="AT219" i="34"/>
  <c r="AT220" i="34" s="1"/>
  <c r="AT257" i="34" s="1"/>
  <c r="AU278" i="34" s="1"/>
  <c r="DF219" i="34"/>
  <c r="DF220" i="34" s="1"/>
  <c r="DF257" i="34" s="1"/>
  <c r="DG278" i="34" s="1"/>
  <c r="CE219" i="34"/>
  <c r="CE220" i="34" s="1"/>
  <c r="CE257" i="34" s="1"/>
  <c r="CF278" i="34" s="1"/>
  <c r="EQ219" i="34"/>
  <c r="EQ220" i="34" s="1"/>
  <c r="EQ257" i="34" s="1"/>
  <c r="ER278" i="34" s="1"/>
  <c r="BL219" i="34"/>
  <c r="BL220" i="34" s="1"/>
  <c r="BL257" i="34" s="1"/>
  <c r="BM278" i="34" s="1"/>
  <c r="CO219" i="34"/>
  <c r="CO220" i="34" s="1"/>
  <c r="CO257" i="34" s="1"/>
  <c r="CP278" i="34" s="1"/>
  <c r="AX219" i="34"/>
  <c r="AX220" i="34" s="1"/>
  <c r="AX257" i="34" s="1"/>
  <c r="AY278" i="34" s="1"/>
  <c r="DJ219" i="34"/>
  <c r="DJ220" i="34" s="1"/>
  <c r="DJ257" i="34" s="1"/>
  <c r="DK278" i="34" s="1"/>
  <c r="CI219" i="34"/>
  <c r="CI220" i="34" s="1"/>
  <c r="CI257" i="34" s="1"/>
  <c r="CJ278" i="34" s="1"/>
  <c r="EU219" i="34"/>
  <c r="EU220" i="34" s="1"/>
  <c r="EU257" i="34" s="1"/>
  <c r="EV278" i="34" s="1"/>
  <c r="AZ219" i="34"/>
  <c r="AZ220" i="34" s="1"/>
  <c r="AZ257" i="34" s="1"/>
  <c r="BA278" i="34" s="1"/>
  <c r="DH219" i="34"/>
  <c r="DH220" i="34" s="1"/>
  <c r="DH257" i="34" s="1"/>
  <c r="DI278" i="34" s="1"/>
  <c r="CC219" i="34"/>
  <c r="CC220" i="34" s="1"/>
  <c r="CC257" i="34" s="1"/>
  <c r="CD278" i="34" s="1"/>
  <c r="EO219" i="34"/>
  <c r="EO220" i="34" s="1"/>
  <c r="EO257" i="34" s="1"/>
  <c r="EP278" i="34" s="1"/>
  <c r="AL219" i="34"/>
  <c r="AL220" i="34" s="1"/>
  <c r="AL257" i="34" s="1"/>
  <c r="AM278" i="34" s="1"/>
  <c r="CX219" i="34"/>
  <c r="CX220" i="34" s="1"/>
  <c r="CX257" i="34" s="1"/>
  <c r="CY278" i="34" s="1"/>
  <c r="BW219" i="34"/>
  <c r="BW220" i="34" s="1"/>
  <c r="BW257" i="34" s="1"/>
  <c r="BX278" i="34" s="1"/>
  <c r="EI219" i="34"/>
  <c r="EI220" i="34" s="1"/>
  <c r="EI257" i="34" s="1"/>
  <c r="EJ278" i="34" s="1"/>
  <c r="BH219" i="34"/>
  <c r="BH220" i="34" s="1"/>
  <c r="BH257" i="34" s="1"/>
  <c r="BI278" i="34" s="1"/>
  <c r="CJ219" i="34"/>
  <c r="CJ220" i="34" s="1"/>
  <c r="CJ257" i="34" s="1"/>
  <c r="CK278" i="34" s="1"/>
  <c r="CV219" i="34"/>
  <c r="CV220" i="34" s="1"/>
  <c r="CV257" i="34" s="1"/>
  <c r="CW278" i="34" s="1"/>
  <c r="BA219" i="34"/>
  <c r="BA220" i="34" s="1"/>
  <c r="BA257" i="34" s="1"/>
  <c r="BB278" i="34" s="1"/>
  <c r="DM219" i="34"/>
  <c r="DM220" i="34" s="1"/>
  <c r="DM257" i="34" s="1"/>
  <c r="DN278" i="34" s="1"/>
  <c r="BV219" i="34"/>
  <c r="BV220" i="34" s="1"/>
  <c r="BV257" i="34" s="1"/>
  <c r="BW278" i="34" s="1"/>
  <c r="EH219" i="34"/>
  <c r="EH220" i="34" s="1"/>
  <c r="EH257" i="34" s="1"/>
  <c r="EI278" i="34" s="1"/>
  <c r="AU219" i="34"/>
  <c r="AU220" i="34" s="1"/>
  <c r="AU257" i="34" s="1"/>
  <c r="AV278" i="34" s="1"/>
  <c r="DG219" i="34"/>
  <c r="DG220" i="34" s="1"/>
  <c r="DG257" i="34" s="1"/>
  <c r="DH278" i="34" s="1"/>
  <c r="ER219" i="34"/>
  <c r="ER220" i="34" s="1"/>
  <c r="ER257" i="34" s="1"/>
  <c r="ES278" i="34" s="1"/>
  <c r="CB219" i="34"/>
  <c r="CB220" i="34" s="1"/>
  <c r="CB257" i="34" s="1"/>
  <c r="CC278" i="34" s="1"/>
  <c r="AO219" i="34"/>
  <c r="AO220" i="34" s="1"/>
  <c r="AO257" i="34" s="1"/>
  <c r="AP278" i="34" s="1"/>
  <c r="DA219" i="34"/>
  <c r="DA220" i="34" s="1"/>
  <c r="DA257" i="34" s="1"/>
  <c r="DB278" i="34" s="1"/>
  <c r="BJ219" i="34"/>
  <c r="BJ220" i="34" s="1"/>
  <c r="BJ257" i="34" s="1"/>
  <c r="BK278" i="34" s="1"/>
  <c r="DV219" i="34"/>
  <c r="DV220" i="34" s="1"/>
  <c r="DV257" i="34" s="1"/>
  <c r="DW278" i="34" s="1"/>
  <c r="AI219" i="34"/>
  <c r="AI220" i="34" s="1"/>
  <c r="AI257" i="34" s="1"/>
  <c r="AJ278" i="34" s="1"/>
  <c r="CU219" i="34"/>
  <c r="CU220" i="34" s="1"/>
  <c r="CU257" i="34" s="1"/>
  <c r="CV278" i="34" s="1"/>
  <c r="DP219" i="34"/>
  <c r="DP220" i="34" s="1"/>
  <c r="DP257" i="34" s="1"/>
  <c r="DQ278" i="34" s="1"/>
  <c r="AS219" i="34"/>
  <c r="AS220" i="34" s="1"/>
  <c r="AS257" i="34" s="1"/>
  <c r="AT278" i="34" s="1"/>
  <c r="DE219" i="34"/>
  <c r="DE220" i="34" s="1"/>
  <c r="DE257" i="34" s="1"/>
  <c r="DF278" i="34" s="1"/>
  <c r="BN219" i="34"/>
  <c r="BN220" i="34" s="1"/>
  <c r="BN257" i="34" s="1"/>
  <c r="BO278" i="34" s="1"/>
  <c r="DZ219" i="34"/>
  <c r="DZ220" i="34" s="1"/>
  <c r="DZ257" i="34" s="1"/>
  <c r="EA278" i="34" s="1"/>
  <c r="AM219" i="34"/>
  <c r="AM220" i="34" s="1"/>
  <c r="AM257" i="34" s="1"/>
  <c r="AN278" i="34" s="1"/>
  <c r="CY219" i="34"/>
  <c r="CY220" i="34" s="1"/>
  <c r="CY257" i="34" s="1"/>
  <c r="CZ278" i="34" s="1"/>
  <c r="AV219" i="34"/>
  <c r="AV220" i="34" s="1"/>
  <c r="AV257" i="34" s="1"/>
  <c r="AW278" i="34" s="1"/>
  <c r="AG219" i="34"/>
  <c r="AG220" i="34" s="1"/>
  <c r="AG257" i="34" s="1"/>
  <c r="AH278" i="34" s="1"/>
  <c r="CS219" i="34"/>
  <c r="CS220" i="34" s="1"/>
  <c r="CS257" i="34" s="1"/>
  <c r="CT278" i="34" s="1"/>
  <c r="BB219" i="34"/>
  <c r="BB220" i="34" s="1"/>
  <c r="BB257" i="34" s="1"/>
  <c r="BC278" i="34" s="1"/>
  <c r="DN219" i="34"/>
  <c r="DN220" i="34" s="1"/>
  <c r="DN257" i="34" s="1"/>
  <c r="DO278" i="34" s="1"/>
  <c r="CM219" i="34"/>
  <c r="CM220" i="34" s="1"/>
  <c r="CM257" i="34" s="1"/>
  <c r="CN278" i="34" s="1"/>
  <c r="AJ219" i="34"/>
  <c r="AJ220" i="34" s="1"/>
  <c r="AJ257" i="34" s="1"/>
  <c r="AK278" i="34" s="1"/>
  <c r="BQ219" i="34"/>
  <c r="BQ220" i="34" s="1"/>
  <c r="BQ257" i="34" s="1"/>
  <c r="BR278" i="34" s="1"/>
  <c r="EC219" i="34"/>
  <c r="EC220" i="34" s="1"/>
  <c r="EC257" i="34" s="1"/>
  <c r="ED278" i="34" s="1"/>
  <c r="CL219" i="34"/>
  <c r="CL220" i="34" s="1"/>
  <c r="CL257" i="34" s="1"/>
  <c r="CM278" i="34" s="1"/>
  <c r="EX219" i="34"/>
  <c r="EX220" i="34" s="1"/>
  <c r="EX257" i="34" s="1"/>
  <c r="BK219" i="34"/>
  <c r="BK220" i="34" s="1"/>
  <c r="BK257" i="34" s="1"/>
  <c r="BL278" i="34" s="1"/>
  <c r="DW219" i="34"/>
  <c r="DW220" i="34" s="1"/>
  <c r="DW257" i="34" s="1"/>
  <c r="DX278" i="34" s="1"/>
  <c r="DD219" i="34"/>
  <c r="DD220" i="34" s="1"/>
  <c r="DD257" i="34" s="1"/>
  <c r="DE278" i="34" s="1"/>
  <c r="CF219" i="34"/>
  <c r="CF220" i="34" s="1"/>
  <c r="CF257" i="34" s="1"/>
  <c r="CG278" i="34" s="1"/>
  <c r="BE219" i="34"/>
  <c r="BE220" i="34" s="1"/>
  <c r="BE257" i="34" s="1"/>
  <c r="BF278" i="34" s="1"/>
  <c r="DQ219" i="34"/>
  <c r="DQ220" i="34" s="1"/>
  <c r="DQ257" i="34" s="1"/>
  <c r="DR278" i="34" s="1"/>
  <c r="BZ219" i="34"/>
  <c r="BZ220" i="34" s="1"/>
  <c r="BZ257" i="34" s="1"/>
  <c r="CA278" i="34" s="1"/>
  <c r="EL219" i="34"/>
  <c r="EL220" i="34" s="1"/>
  <c r="EL257" i="34" s="1"/>
  <c r="EM278" i="34" s="1"/>
  <c r="AY219" i="34"/>
  <c r="AY220" i="34" s="1"/>
  <c r="AY257" i="34" s="1"/>
  <c r="AZ278" i="34" s="1"/>
  <c r="DK219" i="34"/>
  <c r="DK220" i="34" s="1"/>
  <c r="DK257" i="34" s="1"/>
  <c r="DL278" i="34" s="1"/>
  <c r="CN219" i="34"/>
  <c r="CN220" i="34" s="1"/>
  <c r="CN257" i="34" s="1"/>
  <c r="CO278" i="34" s="1"/>
  <c r="BD219" i="34"/>
  <c r="BD220" i="34" s="1"/>
  <c r="BD257" i="34" s="1"/>
  <c r="BE278" i="34" s="1"/>
  <c r="EB219" i="34"/>
  <c r="EB220" i="34" s="1"/>
  <c r="EB257" i="34" s="1"/>
  <c r="EC278" i="34" s="1"/>
  <c r="BI219" i="34"/>
  <c r="BI220" i="34" s="1"/>
  <c r="BI257" i="34" s="1"/>
  <c r="BJ278" i="34" s="1"/>
  <c r="DU219" i="34"/>
  <c r="DU220" i="34" s="1"/>
  <c r="DU257" i="34" s="1"/>
  <c r="DV278" i="34" s="1"/>
  <c r="CD219" i="34"/>
  <c r="CD220" i="34" s="1"/>
  <c r="CD257" i="34" s="1"/>
  <c r="CE278" i="34" s="1"/>
  <c r="EP219" i="34"/>
  <c r="EP220" i="34" s="1"/>
  <c r="EP257" i="34" s="1"/>
  <c r="EQ278" i="34" s="1"/>
  <c r="BC219" i="34"/>
  <c r="BC220" i="34" s="1"/>
  <c r="BC257" i="34" s="1"/>
  <c r="BD278" i="34" s="1"/>
  <c r="DO219" i="34"/>
  <c r="DO220" i="34" s="1"/>
  <c r="DO257" i="34" s="1"/>
  <c r="DP278" i="34" s="1"/>
  <c r="EJ219" i="34"/>
  <c r="EJ220" i="34" s="1"/>
  <c r="EJ257" i="34" s="1"/>
  <c r="EK278" i="34" s="1"/>
  <c r="CZ219" i="34"/>
  <c r="CZ220" i="34" s="1"/>
  <c r="CZ257" i="34" s="1"/>
  <c r="DA278" i="34" s="1"/>
  <c r="AW219" i="34"/>
  <c r="AW220" i="34" s="1"/>
  <c r="AW257" i="34" s="1"/>
  <c r="AX278" i="34" s="1"/>
  <c r="DI219" i="34"/>
  <c r="DI220" i="34" s="1"/>
  <c r="DI257" i="34" s="1"/>
  <c r="DJ278" i="34" s="1"/>
  <c r="BR219" i="34"/>
  <c r="BR220" i="34" s="1"/>
  <c r="BR257" i="34" s="1"/>
  <c r="BS278" i="34" s="1"/>
  <c r="ED219" i="34"/>
  <c r="ED220" i="34" s="1"/>
  <c r="ED257" i="34" s="1"/>
  <c r="EE278" i="34" s="1"/>
  <c r="AQ219" i="34"/>
  <c r="AQ220" i="34" s="1"/>
  <c r="AQ257" i="34" s="1"/>
  <c r="AR278" i="34" s="1"/>
  <c r="DC219" i="34"/>
  <c r="DC220" i="34" s="1"/>
  <c r="DC257" i="34" s="1"/>
  <c r="DD278" i="34" s="1"/>
  <c r="CR219" i="34"/>
  <c r="CR220" i="34" s="1"/>
  <c r="CR257" i="34" s="1"/>
  <c r="CS278" i="34" s="1"/>
  <c r="CG219" i="34"/>
  <c r="CG220" i="34" s="1"/>
  <c r="CG257" i="34" s="1"/>
  <c r="CH278" i="34" s="1"/>
  <c r="ES219" i="34"/>
  <c r="ES220" i="34" s="1"/>
  <c r="ES257" i="34" s="1"/>
  <c r="ET278" i="34" s="1"/>
  <c r="AP219" i="34"/>
  <c r="AP220" i="34" s="1"/>
  <c r="AP257" i="34" s="1"/>
  <c r="AQ278" i="34" s="1"/>
  <c r="DB219" i="34"/>
  <c r="DB220" i="34" s="1"/>
  <c r="DB257" i="34" s="1"/>
  <c r="DC278" i="34" s="1"/>
  <c r="CA219" i="34"/>
  <c r="CA220" i="34" s="1"/>
  <c r="CA257" i="34" s="1"/>
  <c r="CB278" i="34" s="1"/>
  <c r="EM219" i="34"/>
  <c r="EM220" i="34" s="1"/>
  <c r="EM257" i="34" s="1"/>
  <c r="EN278" i="34" s="1"/>
  <c r="AR219" i="34"/>
  <c r="AR220" i="34" s="1"/>
  <c r="AR257" i="34" s="1"/>
  <c r="AS278" i="34" s="1"/>
  <c r="EF219" i="34"/>
  <c r="EF220" i="34" s="1"/>
  <c r="EF257" i="34" s="1"/>
  <c r="EG278" i="34" s="1"/>
  <c r="AE163" i="34"/>
  <c r="AF164" i="34"/>
  <c r="BM191" i="34"/>
  <c r="BM192" i="34" s="1"/>
  <c r="BM255" i="34" s="1"/>
  <c r="BN276" i="34" s="1"/>
  <c r="DY191" i="34"/>
  <c r="DY192" i="34" s="1"/>
  <c r="DY255" i="34" s="1"/>
  <c r="DZ276" i="34" s="1"/>
  <c r="CH191" i="34"/>
  <c r="CH192" i="34" s="1"/>
  <c r="CH255" i="34" s="1"/>
  <c r="CI276" i="34" s="1"/>
  <c r="ET191" i="34"/>
  <c r="ET192" i="34" s="1"/>
  <c r="ET255" i="34" s="1"/>
  <c r="EU276" i="34" s="1"/>
  <c r="AY191" i="34"/>
  <c r="AY192" i="34" s="1"/>
  <c r="AY255" i="34" s="1"/>
  <c r="AZ276" i="34" s="1"/>
  <c r="DK191" i="34"/>
  <c r="DK192" i="34" s="1"/>
  <c r="DK255" i="34" s="1"/>
  <c r="DL276" i="34" s="1"/>
  <c r="BH191" i="34"/>
  <c r="BH192" i="34" s="1"/>
  <c r="BH255" i="34" s="1"/>
  <c r="BI276" i="34" s="1"/>
  <c r="DP191" i="34"/>
  <c r="DP192" i="34" s="1"/>
  <c r="DP255" i="34" s="1"/>
  <c r="DQ276" i="34" s="1"/>
  <c r="BQ191" i="34"/>
  <c r="BQ192" i="34" s="1"/>
  <c r="BQ255" i="34" s="1"/>
  <c r="BR276" i="34" s="1"/>
  <c r="EC191" i="34"/>
  <c r="EC192" i="34" s="1"/>
  <c r="EC255" i="34" s="1"/>
  <c r="ED276" i="34" s="1"/>
  <c r="CL191" i="34"/>
  <c r="CL192" i="34" s="1"/>
  <c r="CL255" i="34" s="1"/>
  <c r="CM276" i="34" s="1"/>
  <c r="EX191" i="34"/>
  <c r="EX192" i="34" s="1"/>
  <c r="EX255" i="34" s="1"/>
  <c r="BC191" i="34"/>
  <c r="BC192" i="34" s="1"/>
  <c r="BC255" i="34" s="1"/>
  <c r="BD276" i="34" s="1"/>
  <c r="DO191" i="34"/>
  <c r="DO192" i="34" s="1"/>
  <c r="DO255" i="34" s="1"/>
  <c r="DP276" i="34" s="1"/>
  <c r="BP191" i="34"/>
  <c r="BP192" i="34" s="1"/>
  <c r="BP255" i="34" s="1"/>
  <c r="BQ276" i="34" s="1"/>
  <c r="AV191" i="34"/>
  <c r="AV192" i="34" s="1"/>
  <c r="AV255" i="34" s="1"/>
  <c r="AW276" i="34" s="1"/>
  <c r="DD191" i="34"/>
  <c r="DD192" i="34" s="1"/>
  <c r="DD255" i="34" s="1"/>
  <c r="DE276" i="34" s="1"/>
  <c r="BE191" i="34"/>
  <c r="BE192" i="34" s="1"/>
  <c r="BE255" i="34" s="1"/>
  <c r="BF276" i="34" s="1"/>
  <c r="DQ191" i="34"/>
  <c r="DQ192" i="34" s="1"/>
  <c r="DQ255" i="34" s="1"/>
  <c r="DR276" i="34" s="1"/>
  <c r="BZ191" i="34"/>
  <c r="BZ192" i="34" s="1"/>
  <c r="BZ255" i="34" s="1"/>
  <c r="CA276" i="34" s="1"/>
  <c r="EL191" i="34"/>
  <c r="EL192" i="34" s="1"/>
  <c r="EL255" i="34" s="1"/>
  <c r="EM276" i="34" s="1"/>
  <c r="AQ191" i="34"/>
  <c r="AQ192" i="34" s="1"/>
  <c r="AQ255" i="34" s="1"/>
  <c r="AR276" i="34" s="1"/>
  <c r="DC191" i="34"/>
  <c r="DC192" i="34" s="1"/>
  <c r="DC255" i="34" s="1"/>
  <c r="DD276" i="34" s="1"/>
  <c r="DL191" i="34"/>
  <c r="DL192" i="34" s="1"/>
  <c r="DL255" i="34" s="1"/>
  <c r="DM276" i="34" s="1"/>
  <c r="CR191" i="34"/>
  <c r="CR192" i="34" s="1"/>
  <c r="CR255" i="34" s="1"/>
  <c r="CS276" i="34" s="1"/>
  <c r="CO191" i="34"/>
  <c r="CO192" i="34" s="1"/>
  <c r="CO255" i="34" s="1"/>
  <c r="CP276" i="34" s="1"/>
  <c r="AX191" i="34"/>
  <c r="AX192" i="34" s="1"/>
  <c r="AX255" i="34" s="1"/>
  <c r="AY276" i="34" s="1"/>
  <c r="DJ191" i="34"/>
  <c r="DJ192" i="34" s="1"/>
  <c r="DJ255" i="34" s="1"/>
  <c r="DK276" i="34" s="1"/>
  <c r="CA191" i="34"/>
  <c r="CA192" i="34" s="1"/>
  <c r="CA255" i="34" s="1"/>
  <c r="CB276" i="34" s="1"/>
  <c r="EM191" i="34"/>
  <c r="EM192" i="34" s="1"/>
  <c r="EM255" i="34" s="1"/>
  <c r="EN276" i="34" s="1"/>
  <c r="EJ191" i="34"/>
  <c r="EJ192" i="34" s="1"/>
  <c r="EJ255" i="34" s="1"/>
  <c r="EK276" i="34" s="1"/>
  <c r="EF191" i="34"/>
  <c r="EF192" i="34" s="1"/>
  <c r="EF255" i="34" s="1"/>
  <c r="EG276" i="34" s="1"/>
  <c r="CC191" i="34"/>
  <c r="CC192" i="34" s="1"/>
  <c r="CC255" i="34" s="1"/>
  <c r="CD276" i="34" s="1"/>
  <c r="EO191" i="34"/>
  <c r="EO192" i="34" s="1"/>
  <c r="EO255" i="34" s="1"/>
  <c r="EP276" i="34" s="1"/>
  <c r="AL191" i="34"/>
  <c r="AL192" i="34" s="1"/>
  <c r="AL255" i="34" s="1"/>
  <c r="AM276" i="34" s="1"/>
  <c r="CX191" i="34"/>
  <c r="CX192" i="34" s="1"/>
  <c r="CX255" i="34" s="1"/>
  <c r="CY276" i="34" s="1"/>
  <c r="BO191" i="34"/>
  <c r="BO192" i="34" s="1"/>
  <c r="BO255" i="34" s="1"/>
  <c r="BP276" i="34" s="1"/>
  <c r="EA191" i="34"/>
  <c r="EA192" i="34" s="1"/>
  <c r="EA255" i="34" s="1"/>
  <c r="EB276" i="34" s="1"/>
  <c r="BD191" i="34"/>
  <c r="BD192" i="34" s="1"/>
  <c r="BD255" i="34" s="1"/>
  <c r="BE276" i="34" s="1"/>
  <c r="CG191" i="34"/>
  <c r="CG192" i="34" s="1"/>
  <c r="CG255" i="34" s="1"/>
  <c r="CH276" i="34" s="1"/>
  <c r="ES191" i="34"/>
  <c r="ES192" i="34" s="1"/>
  <c r="ES255" i="34" s="1"/>
  <c r="ET276" i="34" s="1"/>
  <c r="AP191" i="34"/>
  <c r="AP192" i="34" s="1"/>
  <c r="AP255" i="34" s="1"/>
  <c r="AQ276" i="34" s="1"/>
  <c r="DB191" i="34"/>
  <c r="DB192" i="34" s="1"/>
  <c r="DB255" i="34" s="1"/>
  <c r="DC276" i="34" s="1"/>
  <c r="BS191" i="34"/>
  <c r="BS192" i="34" s="1"/>
  <c r="BS255" i="34" s="1"/>
  <c r="BT276" i="34" s="1"/>
  <c r="EE191" i="34"/>
  <c r="EE192" i="34" s="1"/>
  <c r="EE255" i="34" s="1"/>
  <c r="EF276" i="34" s="1"/>
  <c r="AR191" i="34"/>
  <c r="AR192" i="34" s="1"/>
  <c r="AR255" i="34" s="1"/>
  <c r="AS276" i="34" s="1"/>
  <c r="CZ191" i="34"/>
  <c r="CZ192" i="34" s="1"/>
  <c r="CZ255" i="34" s="1"/>
  <c r="DA276" i="34" s="1"/>
  <c r="BU191" i="34"/>
  <c r="BU192" i="34" s="1"/>
  <c r="BU255" i="34" s="1"/>
  <c r="BV276" i="34" s="1"/>
  <c r="EG191" i="34"/>
  <c r="EG192" i="34" s="1"/>
  <c r="EG255" i="34" s="1"/>
  <c r="EH276" i="34" s="1"/>
  <c r="CP191" i="34"/>
  <c r="CP192" i="34" s="1"/>
  <c r="CP255" i="34" s="1"/>
  <c r="CQ276" i="34" s="1"/>
  <c r="BG191" i="34"/>
  <c r="BG192" i="34" s="1"/>
  <c r="BG255" i="34" s="1"/>
  <c r="BH276" i="34" s="1"/>
  <c r="DS191" i="34"/>
  <c r="DS192" i="34" s="1"/>
  <c r="DS255" i="34" s="1"/>
  <c r="DT276" i="34" s="1"/>
  <c r="AZ191" i="34"/>
  <c r="AZ192" i="34" s="1"/>
  <c r="AZ255" i="34" s="1"/>
  <c r="BA276" i="34" s="1"/>
  <c r="AF191" i="34"/>
  <c r="CN191" i="34"/>
  <c r="CN192" i="34" s="1"/>
  <c r="CN255" i="34" s="1"/>
  <c r="CO276" i="34" s="1"/>
  <c r="AS191" i="34"/>
  <c r="AS192" i="34" s="1"/>
  <c r="AS255" i="34" s="1"/>
  <c r="AT276" i="34" s="1"/>
  <c r="DE191" i="34"/>
  <c r="DE192" i="34" s="1"/>
  <c r="DE255" i="34" s="1"/>
  <c r="DF276" i="34" s="1"/>
  <c r="BN191" i="34"/>
  <c r="BN192" i="34" s="1"/>
  <c r="BN255" i="34" s="1"/>
  <c r="BO276" i="34" s="1"/>
  <c r="DZ191" i="34"/>
  <c r="DZ192" i="34" s="1"/>
  <c r="DZ255" i="34" s="1"/>
  <c r="EA276" i="34" s="1"/>
  <c r="CQ191" i="34"/>
  <c r="CQ192" i="34" s="1"/>
  <c r="CQ255" i="34" s="1"/>
  <c r="CR276" i="34" s="1"/>
  <c r="BT191" i="34"/>
  <c r="BT192" i="34" s="1"/>
  <c r="BT255" i="34" s="1"/>
  <c r="BU276" i="34" s="1"/>
  <c r="AG191" i="34"/>
  <c r="AG192" i="34" s="1"/>
  <c r="AG255" i="34" s="1"/>
  <c r="AH276" i="34" s="1"/>
  <c r="CS191" i="34"/>
  <c r="CS192" i="34" s="1"/>
  <c r="CS255" i="34" s="1"/>
  <c r="CT276" i="34" s="1"/>
  <c r="BB191" i="34"/>
  <c r="BB192" i="34" s="1"/>
  <c r="BB255" i="34" s="1"/>
  <c r="BC276" i="34" s="1"/>
  <c r="DN191" i="34"/>
  <c r="DN192" i="34" s="1"/>
  <c r="DN255" i="34" s="1"/>
  <c r="DO276" i="34" s="1"/>
  <c r="CE191" i="34"/>
  <c r="CE192" i="34" s="1"/>
  <c r="CE255" i="34" s="1"/>
  <c r="CF276" i="34" s="1"/>
  <c r="EQ191" i="34"/>
  <c r="EQ192" i="34" s="1"/>
  <c r="EQ255" i="34" s="1"/>
  <c r="ER276" i="34" s="1"/>
  <c r="ER191" i="34"/>
  <c r="ER192" i="34" s="1"/>
  <c r="ER255" i="34" s="1"/>
  <c r="ES276" i="34" s="1"/>
  <c r="DX191" i="34"/>
  <c r="DX192" i="34" s="1"/>
  <c r="DX255" i="34" s="1"/>
  <c r="DY276" i="34" s="1"/>
  <c r="AK191" i="34"/>
  <c r="AK192" i="34" s="1"/>
  <c r="AK255" i="34" s="1"/>
  <c r="AL276" i="34" s="1"/>
  <c r="CW191" i="34"/>
  <c r="CW192" i="34" s="1"/>
  <c r="CW255" i="34" s="1"/>
  <c r="CX276" i="34" s="1"/>
  <c r="BF191" i="34"/>
  <c r="BF192" i="34" s="1"/>
  <c r="BF255" i="34" s="1"/>
  <c r="BG276" i="34" s="1"/>
  <c r="DR191" i="34"/>
  <c r="DR192" i="34" s="1"/>
  <c r="DR255" i="34" s="1"/>
  <c r="DS276" i="34" s="1"/>
  <c r="CI191" i="34"/>
  <c r="CI192" i="34" s="1"/>
  <c r="CI255" i="34" s="1"/>
  <c r="CJ276" i="34" s="1"/>
  <c r="EU191" i="34"/>
  <c r="EU192" i="34" s="1"/>
  <c r="EU255" i="34" s="1"/>
  <c r="EV276" i="34" s="1"/>
  <c r="AN191" i="34"/>
  <c r="AN192" i="34" s="1"/>
  <c r="AN255" i="34" s="1"/>
  <c r="AO276" i="34" s="1"/>
  <c r="CK191" i="34"/>
  <c r="CK192" i="34" s="1"/>
  <c r="CK255" i="34" s="1"/>
  <c r="CL276" i="34" s="1"/>
  <c r="EW191" i="34"/>
  <c r="EW192" i="34" s="1"/>
  <c r="EW255" i="34" s="1"/>
  <c r="EX276" i="34" s="1"/>
  <c r="AT191" i="34"/>
  <c r="AT192" i="34" s="1"/>
  <c r="AT255" i="34" s="1"/>
  <c r="AU276" i="34" s="1"/>
  <c r="DF191" i="34"/>
  <c r="DF192" i="34" s="1"/>
  <c r="DF255" i="34" s="1"/>
  <c r="DG276" i="34" s="1"/>
  <c r="BW191" i="34"/>
  <c r="BW192" i="34" s="1"/>
  <c r="BW255" i="34" s="1"/>
  <c r="BX276" i="34" s="1"/>
  <c r="EI191" i="34"/>
  <c r="EI192" i="34" s="1"/>
  <c r="EI255" i="34" s="1"/>
  <c r="EJ276" i="34" s="1"/>
  <c r="EV191" i="34"/>
  <c r="EV192" i="34" s="1"/>
  <c r="EV255" i="34" s="1"/>
  <c r="EW276" i="34" s="1"/>
  <c r="BI191" i="34"/>
  <c r="BI192" i="34" s="1"/>
  <c r="BI255" i="34" s="1"/>
  <c r="BJ276" i="34" s="1"/>
  <c r="DU191" i="34"/>
  <c r="DU192" i="34" s="1"/>
  <c r="DU255" i="34" s="1"/>
  <c r="DV276" i="34" s="1"/>
  <c r="CD191" i="34"/>
  <c r="CD192" i="34" s="1"/>
  <c r="CD255" i="34" s="1"/>
  <c r="CE276" i="34" s="1"/>
  <c r="EP191" i="34"/>
  <c r="EP192" i="34" s="1"/>
  <c r="EP255" i="34" s="1"/>
  <c r="EQ276" i="34" s="1"/>
  <c r="AU191" i="34"/>
  <c r="AU192" i="34" s="1"/>
  <c r="AU255" i="34" s="1"/>
  <c r="AV276" i="34" s="1"/>
  <c r="DG191" i="34"/>
  <c r="DG192" i="34" s="1"/>
  <c r="DG255" i="34" s="1"/>
  <c r="DH276" i="34" s="1"/>
  <c r="CV191" i="34"/>
  <c r="CV192" i="34" s="1"/>
  <c r="CV255" i="34" s="1"/>
  <c r="CW276" i="34" s="1"/>
  <c r="BX191" i="34"/>
  <c r="BX192" i="34" s="1"/>
  <c r="BX255" i="34" s="1"/>
  <c r="BY276" i="34" s="1"/>
  <c r="AW191" i="34"/>
  <c r="AW192" i="34" s="1"/>
  <c r="AW255" i="34" s="1"/>
  <c r="AX276" i="34" s="1"/>
  <c r="DI191" i="34"/>
  <c r="DI192" i="34" s="1"/>
  <c r="DI255" i="34" s="1"/>
  <c r="DJ276" i="34" s="1"/>
  <c r="BR191" i="34"/>
  <c r="BR192" i="34" s="1"/>
  <c r="BR255" i="34" s="1"/>
  <c r="BS276" i="34" s="1"/>
  <c r="ED191" i="34"/>
  <c r="ED192" i="34" s="1"/>
  <c r="ED255" i="34" s="1"/>
  <c r="EE276" i="34" s="1"/>
  <c r="AI191" i="34"/>
  <c r="AI192" i="34" s="1"/>
  <c r="AI255" i="34" s="1"/>
  <c r="AJ276" i="34" s="1"/>
  <c r="CU191" i="34"/>
  <c r="CU192" i="34" s="1"/>
  <c r="CU255" i="34" s="1"/>
  <c r="CV276" i="34" s="1"/>
  <c r="CF191" i="34"/>
  <c r="CF192" i="34" s="1"/>
  <c r="CF255" i="34" s="1"/>
  <c r="CG276" i="34" s="1"/>
  <c r="BL191" i="34"/>
  <c r="BL192" i="34" s="1"/>
  <c r="BL255" i="34" s="1"/>
  <c r="BM276" i="34" s="1"/>
  <c r="DT191" i="34"/>
  <c r="DT192" i="34" s="1"/>
  <c r="DT255" i="34" s="1"/>
  <c r="DU276" i="34" s="1"/>
  <c r="BA191" i="34"/>
  <c r="BA192" i="34" s="1"/>
  <c r="BA255" i="34" s="1"/>
  <c r="BB276" i="34" s="1"/>
  <c r="DM191" i="34"/>
  <c r="DM192" i="34" s="1"/>
  <c r="DM255" i="34" s="1"/>
  <c r="DN276" i="34" s="1"/>
  <c r="BV191" i="34"/>
  <c r="BV192" i="34" s="1"/>
  <c r="BV255" i="34" s="1"/>
  <c r="BW276" i="34" s="1"/>
  <c r="EH191" i="34"/>
  <c r="EH192" i="34" s="1"/>
  <c r="EH255" i="34" s="1"/>
  <c r="EI276" i="34" s="1"/>
  <c r="AM191" i="34"/>
  <c r="AM192" i="34" s="1"/>
  <c r="AM255" i="34" s="1"/>
  <c r="AN276" i="34" s="1"/>
  <c r="CY191" i="34"/>
  <c r="CY192" i="34" s="1"/>
  <c r="CY255" i="34" s="1"/>
  <c r="CZ276" i="34" s="1"/>
  <c r="EB191" i="34"/>
  <c r="EB192" i="34" s="1"/>
  <c r="EB255" i="34" s="1"/>
  <c r="EC276" i="34" s="1"/>
  <c r="DH191" i="34"/>
  <c r="DH192" i="34" s="1"/>
  <c r="DH255" i="34" s="1"/>
  <c r="DI276" i="34" s="1"/>
  <c r="AO191" i="34"/>
  <c r="AO192" i="34" s="1"/>
  <c r="AO255" i="34" s="1"/>
  <c r="AP276" i="34" s="1"/>
  <c r="DA191" i="34"/>
  <c r="DA192" i="34" s="1"/>
  <c r="DA255" i="34" s="1"/>
  <c r="DB276" i="34" s="1"/>
  <c r="BJ191" i="34"/>
  <c r="BJ192" i="34" s="1"/>
  <c r="BJ255" i="34" s="1"/>
  <c r="BK276" i="34" s="1"/>
  <c r="DV191" i="34"/>
  <c r="DV192" i="34" s="1"/>
  <c r="DV255" i="34" s="1"/>
  <c r="DW276" i="34" s="1"/>
  <c r="CM191" i="34"/>
  <c r="CM192" i="34" s="1"/>
  <c r="CM255" i="34" s="1"/>
  <c r="CN276" i="34" s="1"/>
  <c r="CJ191" i="34"/>
  <c r="CJ192" i="34" s="1"/>
  <c r="CJ255" i="34" s="1"/>
  <c r="CK276" i="34" s="1"/>
  <c r="BY191" i="34"/>
  <c r="BY192" i="34" s="1"/>
  <c r="BY255" i="34" s="1"/>
  <c r="BZ276" i="34" s="1"/>
  <c r="EK191" i="34"/>
  <c r="EK192" i="34" s="1"/>
  <c r="EK255" i="34" s="1"/>
  <c r="EL276" i="34" s="1"/>
  <c r="AH191" i="34"/>
  <c r="AH192" i="34" s="1"/>
  <c r="AH255" i="34" s="1"/>
  <c r="AI276" i="34" s="1"/>
  <c r="CT191" i="34"/>
  <c r="CT192" i="34" s="1"/>
  <c r="CT255" i="34" s="1"/>
  <c r="CU276" i="34" s="1"/>
  <c r="BK191" i="34"/>
  <c r="BK192" i="34" s="1"/>
  <c r="BK255" i="34" s="1"/>
  <c r="BL276" i="34" s="1"/>
  <c r="DW191" i="34"/>
  <c r="DW192" i="34" s="1"/>
  <c r="DW255" i="34" s="1"/>
  <c r="DX276" i="34" s="1"/>
  <c r="AJ191" i="34"/>
  <c r="AJ192" i="34" s="1"/>
  <c r="AJ255" i="34" s="1"/>
  <c r="AK276" i="34" s="1"/>
  <c r="EN191" i="34"/>
  <c r="EN192" i="34" s="1"/>
  <c r="EN255" i="34" s="1"/>
  <c r="EO276" i="34" s="1"/>
  <c r="CB191" i="34"/>
  <c r="CB192" i="34" s="1"/>
  <c r="CB255" i="34" s="1"/>
  <c r="CC276" i="34" s="1"/>
  <c r="BH149" i="34"/>
  <c r="BH150" i="34" s="1"/>
  <c r="BH252" i="34" s="1"/>
  <c r="BI273" i="34" s="1"/>
  <c r="BA149" i="34"/>
  <c r="BA150" i="34" s="1"/>
  <c r="BA252" i="34" s="1"/>
  <c r="BB273" i="34" s="1"/>
  <c r="DM149" i="34"/>
  <c r="DM150" i="34" s="1"/>
  <c r="DM252" i="34" s="1"/>
  <c r="DN273" i="34" s="1"/>
  <c r="BV149" i="34"/>
  <c r="BV150" i="34" s="1"/>
  <c r="BV252" i="34" s="1"/>
  <c r="BW273" i="34" s="1"/>
  <c r="EH149" i="34"/>
  <c r="EH150" i="34" s="1"/>
  <c r="EH252" i="34" s="1"/>
  <c r="EI273" i="34" s="1"/>
  <c r="CM149" i="34"/>
  <c r="CM150" i="34" s="1"/>
  <c r="CM252" i="34" s="1"/>
  <c r="CN273" i="34" s="1"/>
  <c r="EF149" i="34"/>
  <c r="EF150" i="34" s="1"/>
  <c r="EF252" i="34" s="1"/>
  <c r="EG273" i="34" s="1"/>
  <c r="DL149" i="34"/>
  <c r="DL150" i="34" s="1"/>
  <c r="DL252" i="34" s="1"/>
  <c r="DM273" i="34" s="1"/>
  <c r="BE149" i="34"/>
  <c r="BE150" i="34" s="1"/>
  <c r="BE252" i="34" s="1"/>
  <c r="BF273" i="34" s="1"/>
  <c r="DQ149" i="34"/>
  <c r="DQ150" i="34" s="1"/>
  <c r="DQ252" i="34" s="1"/>
  <c r="DR273" i="34" s="1"/>
  <c r="BZ149" i="34"/>
  <c r="BZ150" i="34" s="1"/>
  <c r="BZ252" i="34" s="1"/>
  <c r="CA273" i="34" s="1"/>
  <c r="EL149" i="34"/>
  <c r="EL150" i="34" s="1"/>
  <c r="EL252" i="34" s="1"/>
  <c r="EM273" i="34" s="1"/>
  <c r="CQ149" i="34"/>
  <c r="CQ150" i="34" s="1"/>
  <c r="CQ252" i="34" s="1"/>
  <c r="CR273" i="34" s="1"/>
  <c r="AS149" i="34"/>
  <c r="AS150" i="34" s="1"/>
  <c r="AS252" i="34" s="1"/>
  <c r="AT273" i="34" s="1"/>
  <c r="DE149" i="34"/>
  <c r="DE150" i="34" s="1"/>
  <c r="DE252" i="34" s="1"/>
  <c r="DF273" i="34" s="1"/>
  <c r="BN149" i="34"/>
  <c r="BN150" i="34" s="1"/>
  <c r="BN252" i="34" s="1"/>
  <c r="BO273" i="34" s="1"/>
  <c r="DZ149" i="34"/>
  <c r="DZ150" i="34" s="1"/>
  <c r="DZ252" i="34" s="1"/>
  <c r="EA273" i="34" s="1"/>
  <c r="CE149" i="34"/>
  <c r="CE150" i="34" s="1"/>
  <c r="CE252" i="34" s="1"/>
  <c r="CF273" i="34" s="1"/>
  <c r="EQ149" i="34"/>
  <c r="EQ150" i="34" s="1"/>
  <c r="EQ252" i="34" s="1"/>
  <c r="ER273" i="34" s="1"/>
  <c r="EJ149" i="34"/>
  <c r="EJ150" i="34" s="1"/>
  <c r="EJ252" i="34" s="1"/>
  <c r="EK273" i="34" s="1"/>
  <c r="CC149" i="34"/>
  <c r="CC150" i="34" s="1"/>
  <c r="CC252" i="34" s="1"/>
  <c r="CD273" i="34" s="1"/>
  <c r="EO149" i="34"/>
  <c r="EO150" i="34" s="1"/>
  <c r="EO252" i="34" s="1"/>
  <c r="EP273" i="34" s="1"/>
  <c r="AL149" i="34"/>
  <c r="AL150" i="34" s="1"/>
  <c r="AL252" i="34" s="1"/>
  <c r="AM273" i="34" s="1"/>
  <c r="CX149" i="34"/>
  <c r="CX150" i="34" s="1"/>
  <c r="CX252" i="34" s="1"/>
  <c r="CY273" i="34" s="1"/>
  <c r="BC149" i="34"/>
  <c r="BC150" i="34" s="1"/>
  <c r="BC252" i="34" s="1"/>
  <c r="BD273" i="34" s="1"/>
  <c r="DO149" i="34"/>
  <c r="DO150" i="34" s="1"/>
  <c r="DO252" i="34" s="1"/>
  <c r="DP273" i="34" s="1"/>
  <c r="CJ149" i="34"/>
  <c r="CJ150" i="34" s="1"/>
  <c r="CJ252" i="34" s="1"/>
  <c r="CK273" i="34" s="1"/>
  <c r="BL149" i="34"/>
  <c r="BL150" i="34" s="1"/>
  <c r="BL252" i="34" s="1"/>
  <c r="BM273" i="34" s="1"/>
  <c r="BQ149" i="34"/>
  <c r="BQ150" i="34" s="1"/>
  <c r="BQ252" i="34" s="1"/>
  <c r="BR273" i="34" s="1"/>
  <c r="EC149" i="34"/>
  <c r="EC150" i="34" s="1"/>
  <c r="EC252" i="34" s="1"/>
  <c r="ED273" i="34" s="1"/>
  <c r="CL149" i="34"/>
  <c r="CL150" i="34" s="1"/>
  <c r="CL252" i="34" s="1"/>
  <c r="CM273" i="34" s="1"/>
  <c r="EX149" i="34"/>
  <c r="EX150" i="34" s="1"/>
  <c r="EX252" i="34" s="1"/>
  <c r="AQ149" i="34"/>
  <c r="AQ150" i="34" s="1"/>
  <c r="AQ252" i="34" s="1"/>
  <c r="AR273" i="34" s="1"/>
  <c r="DC149" i="34"/>
  <c r="DC150" i="34" s="1"/>
  <c r="DC252" i="34" s="1"/>
  <c r="DD273" i="34" s="1"/>
  <c r="BT149" i="34"/>
  <c r="BT150" i="34" s="1"/>
  <c r="BT252" i="34" s="1"/>
  <c r="BU273" i="34" s="1"/>
  <c r="AZ149" i="34"/>
  <c r="AZ150" i="34" s="1"/>
  <c r="AZ252" i="34" s="1"/>
  <c r="BA273" i="34" s="1"/>
  <c r="DH149" i="34"/>
  <c r="DH150" i="34" s="1"/>
  <c r="DH252" i="34" s="1"/>
  <c r="DI273" i="34" s="1"/>
  <c r="BU149" i="34"/>
  <c r="BU150" i="34" s="1"/>
  <c r="BU252" i="34" s="1"/>
  <c r="BV273" i="34" s="1"/>
  <c r="EG149" i="34"/>
  <c r="EG150" i="34" s="1"/>
  <c r="EG252" i="34" s="1"/>
  <c r="EH273" i="34" s="1"/>
  <c r="CP149" i="34"/>
  <c r="CP150" i="34" s="1"/>
  <c r="CP252" i="34" s="1"/>
  <c r="CQ273" i="34" s="1"/>
  <c r="AU149" i="34"/>
  <c r="AU150" i="34" s="1"/>
  <c r="AU252" i="34" s="1"/>
  <c r="AV273" i="34" s="1"/>
  <c r="DG149" i="34"/>
  <c r="DG150" i="34" s="1"/>
  <c r="DG252" i="34" s="1"/>
  <c r="DH273" i="34" s="1"/>
  <c r="DP149" i="34"/>
  <c r="DP150" i="34" s="1"/>
  <c r="DP252" i="34" s="1"/>
  <c r="DQ273" i="34" s="1"/>
  <c r="CV149" i="34"/>
  <c r="CV150" i="34" s="1"/>
  <c r="CV252" i="34" s="1"/>
  <c r="CW273" i="34" s="1"/>
  <c r="BI149" i="34"/>
  <c r="BI150" i="34" s="1"/>
  <c r="BI252" i="34" s="1"/>
  <c r="BJ273" i="34" s="1"/>
  <c r="DU149" i="34"/>
  <c r="DU150" i="34" s="1"/>
  <c r="DU252" i="34" s="1"/>
  <c r="DV273" i="34" s="1"/>
  <c r="CD149" i="34"/>
  <c r="CD150" i="34" s="1"/>
  <c r="CD252" i="34" s="1"/>
  <c r="CE273" i="34" s="1"/>
  <c r="EP149" i="34"/>
  <c r="EP150" i="34" s="1"/>
  <c r="EP252" i="34" s="1"/>
  <c r="EQ273" i="34" s="1"/>
  <c r="AI149" i="34"/>
  <c r="AI150" i="34" s="1"/>
  <c r="AI252" i="34" s="1"/>
  <c r="AJ273" i="34" s="1"/>
  <c r="CU149" i="34"/>
  <c r="CU150" i="34" s="1"/>
  <c r="CU252" i="34" s="1"/>
  <c r="CV273" i="34" s="1"/>
  <c r="ER149" i="34"/>
  <c r="ER150" i="34" s="1"/>
  <c r="ER252" i="34" s="1"/>
  <c r="ES273" i="34" s="1"/>
  <c r="BX149" i="34"/>
  <c r="BX150" i="34" s="1"/>
  <c r="BX252" i="34" s="1"/>
  <c r="BY273" i="34" s="1"/>
  <c r="AG149" i="34"/>
  <c r="AG150" i="34" s="1"/>
  <c r="AG252" i="34" s="1"/>
  <c r="AH273" i="34" s="1"/>
  <c r="CS149" i="34"/>
  <c r="CS150" i="34" s="1"/>
  <c r="CS252" i="34" s="1"/>
  <c r="CT273" i="34" s="1"/>
  <c r="BB149" i="34"/>
  <c r="BB150" i="34" s="1"/>
  <c r="BB252" i="34" s="1"/>
  <c r="BC273" i="34" s="1"/>
  <c r="DN149" i="34"/>
  <c r="DN150" i="34" s="1"/>
  <c r="DN252" i="34" s="1"/>
  <c r="DO273" i="34" s="1"/>
  <c r="BS149" i="34"/>
  <c r="BS150" i="34" s="1"/>
  <c r="BS252" i="34" s="1"/>
  <c r="BT273" i="34" s="1"/>
  <c r="EE149" i="34"/>
  <c r="EE150" i="34" s="1"/>
  <c r="EE252" i="34" s="1"/>
  <c r="EF273" i="34" s="1"/>
  <c r="EB149" i="34"/>
  <c r="EB150" i="34" s="1"/>
  <c r="EB252" i="34" s="1"/>
  <c r="EC273" i="34" s="1"/>
  <c r="CG149" i="34"/>
  <c r="CG150" i="34" s="1"/>
  <c r="CG252" i="34" s="1"/>
  <c r="CH273" i="34" s="1"/>
  <c r="ES149" i="34"/>
  <c r="ES150" i="34" s="1"/>
  <c r="ES252" i="34" s="1"/>
  <c r="ET273" i="34" s="1"/>
  <c r="AP149" i="34"/>
  <c r="AP150" i="34" s="1"/>
  <c r="AP252" i="34" s="1"/>
  <c r="AQ273" i="34" s="1"/>
  <c r="DB149" i="34"/>
  <c r="DB150" i="34" s="1"/>
  <c r="DB252" i="34" s="1"/>
  <c r="DC273" i="34" s="1"/>
  <c r="BG149" i="34"/>
  <c r="BG150" i="34" s="1"/>
  <c r="BG252" i="34" s="1"/>
  <c r="BH273" i="34" s="1"/>
  <c r="DS149" i="34"/>
  <c r="DS150" i="34" s="1"/>
  <c r="DS252" i="34" s="1"/>
  <c r="DT273" i="34" s="1"/>
  <c r="AV149" i="34"/>
  <c r="AV150" i="34" s="1"/>
  <c r="AV252" i="34" s="1"/>
  <c r="AW273" i="34" s="1"/>
  <c r="DD149" i="34"/>
  <c r="DD150" i="34" s="1"/>
  <c r="DD252" i="34" s="1"/>
  <c r="DE273" i="34" s="1"/>
  <c r="CK149" i="34"/>
  <c r="CK150" i="34" s="1"/>
  <c r="CK252" i="34" s="1"/>
  <c r="CL273" i="34" s="1"/>
  <c r="EW149" i="34"/>
  <c r="EW150" i="34" s="1"/>
  <c r="EW252" i="34" s="1"/>
  <c r="EX273" i="34" s="1"/>
  <c r="AT149" i="34"/>
  <c r="AT150" i="34" s="1"/>
  <c r="AT252" i="34" s="1"/>
  <c r="AU273" i="34" s="1"/>
  <c r="DF149" i="34"/>
  <c r="DF150" i="34" s="1"/>
  <c r="DF252" i="34" s="1"/>
  <c r="DG273" i="34" s="1"/>
  <c r="BK149" i="34"/>
  <c r="BK150" i="34" s="1"/>
  <c r="BK252" i="34" s="1"/>
  <c r="BL273" i="34" s="1"/>
  <c r="DW149" i="34"/>
  <c r="DW150" i="34" s="1"/>
  <c r="DW252" i="34" s="1"/>
  <c r="DX273" i="34" s="1"/>
  <c r="BD149" i="34"/>
  <c r="BD150" i="34" s="1"/>
  <c r="BD252" i="34" s="1"/>
  <c r="BE273" i="34" s="1"/>
  <c r="AJ149" i="34"/>
  <c r="AJ150" i="34" s="1"/>
  <c r="AJ252" i="34" s="1"/>
  <c r="AK273" i="34" s="1"/>
  <c r="CR149" i="34"/>
  <c r="CR150" i="34" s="1"/>
  <c r="CR252" i="34" s="1"/>
  <c r="CS273" i="34" s="1"/>
  <c r="BY149" i="34"/>
  <c r="BY150" i="34" s="1"/>
  <c r="BY252" i="34" s="1"/>
  <c r="BZ273" i="34" s="1"/>
  <c r="EK149" i="34"/>
  <c r="EK150" i="34" s="1"/>
  <c r="EK252" i="34" s="1"/>
  <c r="EL273" i="34" s="1"/>
  <c r="AH149" i="34"/>
  <c r="AH150" i="34" s="1"/>
  <c r="AH252" i="34" s="1"/>
  <c r="AI273" i="34" s="1"/>
  <c r="CT149" i="34"/>
  <c r="CT150" i="34" s="1"/>
  <c r="CT252" i="34" s="1"/>
  <c r="CU273" i="34" s="1"/>
  <c r="AY149" i="34"/>
  <c r="AY150" i="34" s="1"/>
  <c r="AY252" i="34" s="1"/>
  <c r="AZ273" i="34" s="1"/>
  <c r="DK149" i="34"/>
  <c r="DK150" i="34" s="1"/>
  <c r="DK252" i="34" s="1"/>
  <c r="DL273" i="34" s="1"/>
  <c r="CZ149" i="34"/>
  <c r="CZ150" i="34" s="1"/>
  <c r="CZ252" i="34" s="1"/>
  <c r="DA273" i="34" s="1"/>
  <c r="CF149" i="34"/>
  <c r="CF150" i="34" s="1"/>
  <c r="CF252" i="34" s="1"/>
  <c r="CG273" i="34" s="1"/>
  <c r="EN149" i="34"/>
  <c r="EN150" i="34" s="1"/>
  <c r="EN252" i="34" s="1"/>
  <c r="EO273" i="34" s="1"/>
  <c r="AW149" i="34"/>
  <c r="AW150" i="34" s="1"/>
  <c r="AW252" i="34" s="1"/>
  <c r="AX273" i="34" s="1"/>
  <c r="DI149" i="34"/>
  <c r="DI150" i="34" s="1"/>
  <c r="DI252" i="34" s="1"/>
  <c r="DJ273" i="34" s="1"/>
  <c r="BR149" i="34"/>
  <c r="BR150" i="34" s="1"/>
  <c r="BR252" i="34" s="1"/>
  <c r="BS273" i="34" s="1"/>
  <c r="ED149" i="34"/>
  <c r="ED150" i="34" s="1"/>
  <c r="ED252" i="34" s="1"/>
  <c r="EE273" i="34" s="1"/>
  <c r="CI149" i="34"/>
  <c r="CI150" i="34" s="1"/>
  <c r="CI252" i="34" s="1"/>
  <c r="CJ273" i="34" s="1"/>
  <c r="EU149" i="34"/>
  <c r="EU150" i="34" s="1"/>
  <c r="EU252" i="34" s="1"/>
  <c r="EV273" i="34" s="1"/>
  <c r="BP149" i="34"/>
  <c r="BP150" i="34" s="1"/>
  <c r="BP252" i="34" s="1"/>
  <c r="BQ273" i="34" s="1"/>
  <c r="DT149" i="34"/>
  <c r="DT150" i="34" s="1"/>
  <c r="DT252" i="34" s="1"/>
  <c r="DU273" i="34" s="1"/>
  <c r="AK149" i="34"/>
  <c r="AK150" i="34" s="1"/>
  <c r="AK252" i="34" s="1"/>
  <c r="AL273" i="34" s="1"/>
  <c r="CW149" i="34"/>
  <c r="CW150" i="34" s="1"/>
  <c r="CW252" i="34" s="1"/>
  <c r="CX273" i="34" s="1"/>
  <c r="BF149" i="34"/>
  <c r="BF150" i="34" s="1"/>
  <c r="BF252" i="34" s="1"/>
  <c r="BG273" i="34" s="1"/>
  <c r="DR149" i="34"/>
  <c r="DR150" i="34" s="1"/>
  <c r="DR252" i="34" s="1"/>
  <c r="DS273" i="34" s="1"/>
  <c r="BW149" i="34"/>
  <c r="BW150" i="34" s="1"/>
  <c r="BW252" i="34" s="1"/>
  <c r="BX273" i="34" s="1"/>
  <c r="EI149" i="34"/>
  <c r="EI150" i="34" s="1"/>
  <c r="EI252" i="34" s="1"/>
  <c r="EJ273" i="34" s="1"/>
  <c r="AR149" i="34"/>
  <c r="AR150" i="34" s="1"/>
  <c r="AR252" i="34" s="1"/>
  <c r="AS273" i="34" s="1"/>
  <c r="AO149" i="34"/>
  <c r="AO150" i="34" s="1"/>
  <c r="AO252" i="34" s="1"/>
  <c r="AP273" i="34" s="1"/>
  <c r="DA149" i="34"/>
  <c r="DA150" i="34" s="1"/>
  <c r="DA252" i="34" s="1"/>
  <c r="DB273" i="34" s="1"/>
  <c r="BJ149" i="34"/>
  <c r="BJ150" i="34" s="1"/>
  <c r="BJ252" i="34" s="1"/>
  <c r="BK273" i="34" s="1"/>
  <c r="DV149" i="34"/>
  <c r="DV150" i="34" s="1"/>
  <c r="DV252" i="34" s="1"/>
  <c r="DW273" i="34" s="1"/>
  <c r="CA149" i="34"/>
  <c r="CA150" i="34" s="1"/>
  <c r="CA252" i="34" s="1"/>
  <c r="CB273" i="34" s="1"/>
  <c r="EM149" i="34"/>
  <c r="EM150" i="34" s="1"/>
  <c r="EM252" i="34" s="1"/>
  <c r="EN273" i="34" s="1"/>
  <c r="AF149" i="34"/>
  <c r="CN149" i="34"/>
  <c r="CN150" i="34" s="1"/>
  <c r="CN252" i="34" s="1"/>
  <c r="CO273" i="34" s="1"/>
  <c r="CO149" i="34"/>
  <c r="CO150" i="34" s="1"/>
  <c r="CO252" i="34" s="1"/>
  <c r="CP273" i="34" s="1"/>
  <c r="AX149" i="34"/>
  <c r="AX150" i="34" s="1"/>
  <c r="AX252" i="34" s="1"/>
  <c r="AY273" i="34" s="1"/>
  <c r="DJ149" i="34"/>
  <c r="DJ150" i="34" s="1"/>
  <c r="DJ252" i="34" s="1"/>
  <c r="DK273" i="34" s="1"/>
  <c r="BO149" i="34"/>
  <c r="BO150" i="34" s="1"/>
  <c r="BO252" i="34" s="1"/>
  <c r="BP273" i="34" s="1"/>
  <c r="EA149" i="34"/>
  <c r="EA150" i="34" s="1"/>
  <c r="EA252" i="34" s="1"/>
  <c r="EB273" i="34" s="1"/>
  <c r="AN149" i="34"/>
  <c r="AN150" i="34" s="1"/>
  <c r="AN252" i="34" s="1"/>
  <c r="AO273" i="34" s="1"/>
  <c r="CB149" i="34"/>
  <c r="CB150" i="34" s="1"/>
  <c r="CB252" i="34" s="1"/>
  <c r="CC273" i="34" s="1"/>
  <c r="BM149" i="34"/>
  <c r="BM150" i="34" s="1"/>
  <c r="BM252" i="34" s="1"/>
  <c r="BN273" i="34" s="1"/>
  <c r="DY149" i="34"/>
  <c r="DY150" i="34" s="1"/>
  <c r="DY252" i="34" s="1"/>
  <c r="DZ273" i="34" s="1"/>
  <c r="CH149" i="34"/>
  <c r="CH150" i="34" s="1"/>
  <c r="CH252" i="34" s="1"/>
  <c r="CI273" i="34" s="1"/>
  <c r="ET149" i="34"/>
  <c r="ET150" i="34" s="1"/>
  <c r="ET252" i="34" s="1"/>
  <c r="EU273" i="34" s="1"/>
  <c r="AM149" i="34"/>
  <c r="AM150" i="34" s="1"/>
  <c r="AM252" i="34" s="1"/>
  <c r="AN273" i="34" s="1"/>
  <c r="CY149" i="34"/>
  <c r="CY150" i="34" s="1"/>
  <c r="CY252" i="34" s="1"/>
  <c r="CZ273" i="34" s="1"/>
  <c r="EV149" i="34"/>
  <c r="EV150" i="34" s="1"/>
  <c r="EV252" i="34" s="1"/>
  <c r="EW273" i="34" s="1"/>
  <c r="DX149" i="34"/>
  <c r="DX150" i="34" s="1"/>
  <c r="DX252" i="34" s="1"/>
  <c r="DY273" i="34" s="1"/>
  <c r="AE51" i="34"/>
  <c r="AF52" i="34"/>
  <c r="AI93" i="34"/>
  <c r="AI94" i="34" s="1"/>
  <c r="AI248" i="34" s="1"/>
  <c r="AJ269" i="34" s="1"/>
  <c r="CU93" i="34"/>
  <c r="CU94" i="34" s="1"/>
  <c r="CU248" i="34" s="1"/>
  <c r="CV269" i="34" s="1"/>
  <c r="CC93" i="34"/>
  <c r="CC94" i="34" s="1"/>
  <c r="CC248" i="34" s="1"/>
  <c r="CD269" i="34" s="1"/>
  <c r="DE93" i="34"/>
  <c r="DE94" i="34" s="1"/>
  <c r="DE248" i="34" s="1"/>
  <c r="DF269" i="34" s="1"/>
  <c r="AZ93" i="34"/>
  <c r="AZ94" i="34" s="1"/>
  <c r="AZ248" i="34" s="1"/>
  <c r="BA269" i="34" s="1"/>
  <c r="EG93" i="34"/>
  <c r="EG94" i="34" s="1"/>
  <c r="EG248" i="34" s="1"/>
  <c r="EH269" i="34" s="1"/>
  <c r="DB93" i="34"/>
  <c r="DB94" i="34" s="1"/>
  <c r="DB248" i="34" s="1"/>
  <c r="DC269" i="34" s="1"/>
  <c r="AM93" i="34"/>
  <c r="AM94" i="34" s="1"/>
  <c r="AM248" i="34" s="1"/>
  <c r="AN269" i="34" s="1"/>
  <c r="CY93" i="34"/>
  <c r="CY94" i="34" s="1"/>
  <c r="CY248" i="34" s="1"/>
  <c r="CZ269" i="34" s="1"/>
  <c r="CH93" i="34"/>
  <c r="CH94" i="34" s="1"/>
  <c r="CH248" i="34" s="1"/>
  <c r="CI269" i="34" s="1"/>
  <c r="DJ93" i="34"/>
  <c r="DJ94" i="34" s="1"/>
  <c r="DJ248" i="34" s="1"/>
  <c r="DK269" i="34" s="1"/>
  <c r="BE93" i="34"/>
  <c r="BE94" i="34" s="1"/>
  <c r="BE248" i="34" s="1"/>
  <c r="BF269" i="34" s="1"/>
  <c r="EL93" i="34"/>
  <c r="EL94" i="34" s="1"/>
  <c r="EL248" i="34" s="1"/>
  <c r="EM269" i="34" s="1"/>
  <c r="AF93" i="34"/>
  <c r="BQ93" i="34"/>
  <c r="BQ94" i="34" s="1"/>
  <c r="BQ248" i="34" s="1"/>
  <c r="BR269" i="34" s="1"/>
  <c r="CM93" i="34"/>
  <c r="CM94" i="34" s="1"/>
  <c r="CM248" i="34" s="1"/>
  <c r="CN269" i="34" s="1"/>
  <c r="BR93" i="34"/>
  <c r="BR94" i="34" s="1"/>
  <c r="BR248" i="34" s="1"/>
  <c r="BS269" i="34" s="1"/>
  <c r="CT93" i="34"/>
  <c r="CT94" i="34" s="1"/>
  <c r="CT248" i="34" s="1"/>
  <c r="CU269" i="34" s="1"/>
  <c r="AO93" i="34"/>
  <c r="AO94" i="34" s="1"/>
  <c r="AO248" i="34" s="1"/>
  <c r="AP269" i="34" s="1"/>
  <c r="DV93" i="34"/>
  <c r="DV94" i="34" s="1"/>
  <c r="DV248" i="34" s="1"/>
  <c r="DW269" i="34" s="1"/>
  <c r="EC93" i="34"/>
  <c r="EC94" i="34" s="1"/>
  <c r="EC248" i="34" s="1"/>
  <c r="ED269" i="34" s="1"/>
  <c r="BK93" i="34"/>
  <c r="BK94" i="34" s="1"/>
  <c r="BK248" i="34" s="1"/>
  <c r="BL269" i="34" s="1"/>
  <c r="DW93" i="34"/>
  <c r="DW94" i="34" s="1"/>
  <c r="DW248" i="34" s="1"/>
  <c r="DX269" i="34" s="1"/>
  <c r="AG93" i="34"/>
  <c r="AG94" i="34" s="1"/>
  <c r="AG248" i="34" s="1"/>
  <c r="AH269" i="34" s="1"/>
  <c r="DN93" i="34"/>
  <c r="DN94" i="34" s="1"/>
  <c r="DN248" i="34" s="1"/>
  <c r="DO269" i="34" s="1"/>
  <c r="BI93" i="34"/>
  <c r="BI94" i="34" s="1"/>
  <c r="BI248" i="34" s="1"/>
  <c r="BJ269" i="34" s="1"/>
  <c r="EP93" i="34"/>
  <c r="EP94" i="34" s="1"/>
  <c r="EP248" i="34" s="1"/>
  <c r="EQ269" i="34" s="1"/>
  <c r="CK93" i="34"/>
  <c r="CK94" i="34" s="1"/>
  <c r="CK248" i="34" s="1"/>
  <c r="CL269" i="34" s="1"/>
  <c r="DX93" i="34"/>
  <c r="DX94" i="34" s="1"/>
  <c r="DX248" i="34" s="1"/>
  <c r="DY269" i="34" s="1"/>
  <c r="EN93" i="34"/>
  <c r="EN94" i="34" s="1"/>
  <c r="EN248" i="34" s="1"/>
  <c r="EO269" i="34" s="1"/>
  <c r="AY93" i="34"/>
  <c r="AY94" i="34" s="1"/>
  <c r="AY248" i="34" s="1"/>
  <c r="AZ269" i="34" s="1"/>
  <c r="DK93" i="34"/>
  <c r="DK94" i="34" s="1"/>
  <c r="DK248" i="34" s="1"/>
  <c r="DL269" i="34" s="1"/>
  <c r="CX93" i="34"/>
  <c r="CX94" i="34" s="1"/>
  <c r="CX248" i="34" s="1"/>
  <c r="CY269" i="34" s="1"/>
  <c r="AS93" i="34"/>
  <c r="AS94" i="34" s="1"/>
  <c r="AS248" i="34" s="1"/>
  <c r="AT269" i="34" s="1"/>
  <c r="DZ93" i="34"/>
  <c r="DZ94" i="34" s="1"/>
  <c r="DZ248" i="34" s="1"/>
  <c r="EA269" i="34" s="1"/>
  <c r="BU93" i="34"/>
  <c r="BU94" i="34" s="1"/>
  <c r="BU248" i="34" s="1"/>
  <c r="BV269" i="34" s="1"/>
  <c r="DR93" i="34"/>
  <c r="DR94" i="34" s="1"/>
  <c r="DR248" i="34" s="1"/>
  <c r="DS269" i="34" s="1"/>
  <c r="BC93" i="34"/>
  <c r="BC94" i="34" s="1"/>
  <c r="BC248" i="34" s="1"/>
  <c r="BD269" i="34" s="1"/>
  <c r="DO93" i="34"/>
  <c r="DO94" i="34" s="1"/>
  <c r="DO248" i="34" s="1"/>
  <c r="DP269" i="34" s="1"/>
  <c r="DD93" i="34"/>
  <c r="DD94" i="34" s="1"/>
  <c r="DD248" i="34" s="1"/>
  <c r="DE269" i="34" s="1"/>
  <c r="AX93" i="34"/>
  <c r="AX94" i="34" s="1"/>
  <c r="AX248" i="34" s="1"/>
  <c r="AY269" i="34" s="1"/>
  <c r="EF93" i="34"/>
  <c r="EF94" i="34" s="1"/>
  <c r="EF248" i="34" s="1"/>
  <c r="EG269" i="34" s="1"/>
  <c r="BZ93" i="34"/>
  <c r="BZ94" i="34" s="1"/>
  <c r="BZ248" i="34" s="1"/>
  <c r="CA269" i="34" s="1"/>
  <c r="CG93" i="34"/>
  <c r="CG94" i="34" s="1"/>
  <c r="CG248" i="34" s="1"/>
  <c r="CH269" i="34" s="1"/>
  <c r="CW93" i="34"/>
  <c r="CW94" i="34" s="1"/>
  <c r="CW248" i="34" s="1"/>
  <c r="CX269" i="34" s="1"/>
  <c r="AQ93" i="34"/>
  <c r="AQ94" i="34" s="1"/>
  <c r="AQ248" i="34" s="1"/>
  <c r="AR269" i="34" s="1"/>
  <c r="DC93" i="34"/>
  <c r="DC94" i="34" s="1"/>
  <c r="DC248" i="34" s="1"/>
  <c r="DD269" i="34" s="1"/>
  <c r="CN93" i="34"/>
  <c r="CN94" i="34" s="1"/>
  <c r="CN248" i="34" s="1"/>
  <c r="CO269" i="34" s="1"/>
  <c r="AH93" i="34"/>
  <c r="AH94" i="34" s="1"/>
  <c r="AH248" i="34" s="1"/>
  <c r="AI269" i="34" s="1"/>
  <c r="DP93" i="34"/>
  <c r="DP94" i="34" s="1"/>
  <c r="DP248" i="34" s="1"/>
  <c r="DQ269" i="34" s="1"/>
  <c r="BJ93" i="34"/>
  <c r="BJ94" i="34" s="1"/>
  <c r="BJ248" i="34" s="1"/>
  <c r="BK269" i="34" s="1"/>
  <c r="ER93" i="34"/>
  <c r="ER94" i="34" s="1"/>
  <c r="ER248" i="34" s="1"/>
  <c r="ES269" i="34" s="1"/>
  <c r="CR93" i="34"/>
  <c r="CR94" i="34" s="1"/>
  <c r="CR248" i="34" s="1"/>
  <c r="CS269" i="34" s="1"/>
  <c r="AV93" i="34"/>
  <c r="AV94" i="34" s="1"/>
  <c r="AV248" i="34" s="1"/>
  <c r="AW269" i="34" s="1"/>
  <c r="ES93" i="34"/>
  <c r="ES94" i="34" s="1"/>
  <c r="ES248" i="34" s="1"/>
  <c r="ET269" i="34" s="1"/>
  <c r="CA93" i="34"/>
  <c r="CA94" i="34" s="1"/>
  <c r="CA248" i="34" s="1"/>
  <c r="CB269" i="34" s="1"/>
  <c r="EM93" i="34"/>
  <c r="EM94" i="34" s="1"/>
  <c r="EM248" i="34" s="1"/>
  <c r="EN269" i="34" s="1"/>
  <c r="BB93" i="34"/>
  <c r="BB94" i="34" s="1"/>
  <c r="BB248" i="34" s="1"/>
  <c r="BC269" i="34" s="1"/>
  <c r="EJ93" i="34"/>
  <c r="EJ94" i="34" s="1"/>
  <c r="EJ248" i="34" s="1"/>
  <c r="EK269" i="34" s="1"/>
  <c r="CD93" i="34"/>
  <c r="CD94" i="34" s="1"/>
  <c r="CD248" i="34" s="1"/>
  <c r="CE269" i="34" s="1"/>
  <c r="DF93" i="34"/>
  <c r="DF94" i="34" s="1"/>
  <c r="DF248" i="34" s="1"/>
  <c r="DG269" i="34" s="1"/>
  <c r="DH93" i="34"/>
  <c r="DH94" i="34" s="1"/>
  <c r="DH248" i="34" s="1"/>
  <c r="DI269" i="34" s="1"/>
  <c r="BF93" i="34"/>
  <c r="BF94" i="34" s="1"/>
  <c r="BF248" i="34" s="1"/>
  <c r="BG269" i="34" s="1"/>
  <c r="BO93" i="34"/>
  <c r="BO94" i="34" s="1"/>
  <c r="BO248" i="34" s="1"/>
  <c r="BP269" i="34" s="1"/>
  <c r="EA93" i="34"/>
  <c r="EA94" i="34" s="1"/>
  <c r="EA248" i="34" s="1"/>
  <c r="EB269" i="34" s="1"/>
  <c r="AL93" i="34"/>
  <c r="AL94" i="34" s="1"/>
  <c r="AL248" i="34" s="1"/>
  <c r="AM269" i="34" s="1"/>
  <c r="DT93" i="34"/>
  <c r="DT94" i="34" s="1"/>
  <c r="DT248" i="34" s="1"/>
  <c r="DU269" i="34" s="1"/>
  <c r="BN93" i="34"/>
  <c r="BN94" i="34" s="1"/>
  <c r="BN248" i="34" s="1"/>
  <c r="BO269" i="34" s="1"/>
  <c r="EV93" i="34"/>
  <c r="EV94" i="34" s="1"/>
  <c r="EV248" i="34" s="1"/>
  <c r="EW269" i="34" s="1"/>
  <c r="CP93" i="34"/>
  <c r="CP94" i="34" s="1"/>
  <c r="CP248" i="34" s="1"/>
  <c r="CQ269" i="34" s="1"/>
  <c r="EH93" i="34"/>
  <c r="EH94" i="34" s="1"/>
  <c r="EH248" i="34" s="1"/>
  <c r="EI269" i="34" s="1"/>
  <c r="AK93" i="34"/>
  <c r="AK94" i="34" s="1"/>
  <c r="AK248" i="34" s="1"/>
  <c r="AL269" i="34" s="1"/>
  <c r="BS93" i="34"/>
  <c r="BS94" i="34" s="1"/>
  <c r="BS248" i="34" s="1"/>
  <c r="BT269" i="34" s="1"/>
  <c r="EE93" i="34"/>
  <c r="EE94" i="34" s="1"/>
  <c r="EE248" i="34" s="1"/>
  <c r="EF269" i="34" s="1"/>
  <c r="AR93" i="34"/>
  <c r="AR94" i="34" s="1"/>
  <c r="AR248" i="34" s="1"/>
  <c r="AS269" i="34" s="1"/>
  <c r="DY93" i="34"/>
  <c r="DY94" i="34" s="1"/>
  <c r="DY248" i="34" s="1"/>
  <c r="DZ269" i="34" s="1"/>
  <c r="BT93" i="34"/>
  <c r="BT94" i="34" s="1"/>
  <c r="BT248" i="34" s="1"/>
  <c r="BU269" i="34" s="1"/>
  <c r="CV93" i="34"/>
  <c r="CV94" i="34" s="1"/>
  <c r="CV248" i="34" s="1"/>
  <c r="CW269" i="34" s="1"/>
  <c r="BG93" i="34"/>
  <c r="BG94" i="34" s="1"/>
  <c r="BG248" i="34" s="1"/>
  <c r="BH269" i="34" s="1"/>
  <c r="DS93" i="34"/>
  <c r="DS94" i="34" s="1"/>
  <c r="DS248" i="34" s="1"/>
  <c r="DT269" i="34" s="1"/>
  <c r="DI93" i="34"/>
  <c r="DI94" i="34" s="1"/>
  <c r="DI248" i="34" s="1"/>
  <c r="DJ269" i="34" s="1"/>
  <c r="BD93" i="34"/>
  <c r="BD94" i="34" s="1"/>
  <c r="BD248" i="34" s="1"/>
  <c r="BE269" i="34" s="1"/>
  <c r="EK93" i="34"/>
  <c r="EK94" i="34" s="1"/>
  <c r="EK248" i="34" s="1"/>
  <c r="EL269" i="34" s="1"/>
  <c r="CF93" i="34"/>
  <c r="CF94" i="34" s="1"/>
  <c r="CF248" i="34" s="1"/>
  <c r="CG269" i="34" s="1"/>
  <c r="BL93" i="34"/>
  <c r="BL94" i="34" s="1"/>
  <c r="BL248" i="34" s="1"/>
  <c r="BM269" i="34" s="1"/>
  <c r="CQ93" i="34"/>
  <c r="CQ94" i="34" s="1"/>
  <c r="CQ248" i="34" s="1"/>
  <c r="CR269" i="34" s="1"/>
  <c r="BX93" i="34"/>
  <c r="BX94" i="34" s="1"/>
  <c r="BX248" i="34" s="1"/>
  <c r="BY269" i="34" s="1"/>
  <c r="CZ93" i="34"/>
  <c r="CZ94" i="34" s="1"/>
  <c r="CZ248" i="34" s="1"/>
  <c r="DA269" i="34" s="1"/>
  <c r="AT93" i="34"/>
  <c r="AT94" i="34" s="1"/>
  <c r="AT248" i="34" s="1"/>
  <c r="AU269" i="34" s="1"/>
  <c r="EB93" i="34"/>
  <c r="EB94" i="34" s="1"/>
  <c r="EB248" i="34" s="1"/>
  <c r="EC269" i="34" s="1"/>
  <c r="AP93" i="34"/>
  <c r="AP94" i="34" s="1"/>
  <c r="AP248" i="34" s="1"/>
  <c r="AQ269" i="34" s="1"/>
  <c r="CE93" i="34"/>
  <c r="CE94" i="34" s="1"/>
  <c r="CE248" i="34" s="1"/>
  <c r="CF269" i="34" s="1"/>
  <c r="EQ93" i="34"/>
  <c r="EQ94" i="34" s="1"/>
  <c r="EQ248" i="34" s="1"/>
  <c r="ER269" i="34" s="1"/>
  <c r="BH93" i="34"/>
  <c r="BH94" i="34" s="1"/>
  <c r="BH248" i="34" s="1"/>
  <c r="BI269" i="34" s="1"/>
  <c r="EO93" i="34"/>
  <c r="EO94" i="34" s="1"/>
  <c r="EO248" i="34" s="1"/>
  <c r="EP269" i="34" s="1"/>
  <c r="CJ93" i="34"/>
  <c r="CJ94" i="34" s="1"/>
  <c r="CJ248" i="34" s="1"/>
  <c r="CK269" i="34" s="1"/>
  <c r="DL93" i="34"/>
  <c r="DL94" i="34" s="1"/>
  <c r="DL248" i="34" s="1"/>
  <c r="DM269" i="34" s="1"/>
  <c r="BA93" i="34"/>
  <c r="BA94" i="34" s="1"/>
  <c r="BA248" i="34" s="1"/>
  <c r="BB269" i="34" s="1"/>
  <c r="CL93" i="34"/>
  <c r="CL94" i="34" s="1"/>
  <c r="CL248" i="34" s="1"/>
  <c r="CM269" i="34" s="1"/>
  <c r="CI93" i="34"/>
  <c r="CI94" i="34" s="1"/>
  <c r="CI248" i="34" s="1"/>
  <c r="CJ269" i="34" s="1"/>
  <c r="EU93" i="34"/>
  <c r="EU94" i="34" s="1"/>
  <c r="EU248" i="34" s="1"/>
  <c r="EV269" i="34" s="1"/>
  <c r="BM93" i="34"/>
  <c r="BM94" i="34" s="1"/>
  <c r="BM248" i="34" s="1"/>
  <c r="BN269" i="34" s="1"/>
  <c r="ET93" i="34"/>
  <c r="ET94" i="34" s="1"/>
  <c r="ET248" i="34" s="1"/>
  <c r="EU269" i="34" s="1"/>
  <c r="CO93" i="34"/>
  <c r="CO94" i="34" s="1"/>
  <c r="CO248" i="34" s="1"/>
  <c r="CP269" i="34" s="1"/>
  <c r="AJ93" i="34"/>
  <c r="AJ94" i="34" s="1"/>
  <c r="AJ248" i="34" s="1"/>
  <c r="AK269" i="34" s="1"/>
  <c r="DQ93" i="34"/>
  <c r="DQ94" i="34" s="1"/>
  <c r="DQ248" i="34" s="1"/>
  <c r="DR269" i="34" s="1"/>
  <c r="DM93" i="34"/>
  <c r="DM94" i="34" s="1"/>
  <c r="DM248" i="34" s="1"/>
  <c r="DN269" i="34" s="1"/>
  <c r="EX93" i="34"/>
  <c r="EX94" i="34" s="1"/>
  <c r="EX248" i="34" s="1"/>
  <c r="BW93" i="34"/>
  <c r="BW94" i="34" s="1"/>
  <c r="BW248" i="34" s="1"/>
  <c r="BX269" i="34" s="1"/>
  <c r="EI93" i="34"/>
  <c r="EI94" i="34" s="1"/>
  <c r="EI248" i="34" s="1"/>
  <c r="EJ269" i="34" s="1"/>
  <c r="AW93" i="34"/>
  <c r="AW94" i="34" s="1"/>
  <c r="AW248" i="34" s="1"/>
  <c r="AX269" i="34" s="1"/>
  <c r="ED93" i="34"/>
  <c r="ED94" i="34" s="1"/>
  <c r="ED248" i="34" s="1"/>
  <c r="EE269" i="34" s="1"/>
  <c r="BY93" i="34"/>
  <c r="BY94" i="34" s="1"/>
  <c r="BY248" i="34" s="1"/>
  <c r="BZ269" i="34" s="1"/>
  <c r="DA93" i="34"/>
  <c r="DA94" i="34" s="1"/>
  <c r="DA248" i="34" s="1"/>
  <c r="DB269" i="34" s="1"/>
  <c r="CB93" i="34"/>
  <c r="CB94" i="34" s="1"/>
  <c r="CB248" i="34" s="1"/>
  <c r="CC269" i="34" s="1"/>
  <c r="AU93" i="34"/>
  <c r="AU94" i="34" s="1"/>
  <c r="AU248" i="34" s="1"/>
  <c r="AV269" i="34" s="1"/>
  <c r="DG93" i="34"/>
  <c r="DG94" i="34" s="1"/>
  <c r="DG248" i="34" s="1"/>
  <c r="DH269" i="34" s="1"/>
  <c r="CS93" i="34"/>
  <c r="CS94" i="34" s="1"/>
  <c r="CS248" i="34" s="1"/>
  <c r="CT269" i="34" s="1"/>
  <c r="AN93" i="34"/>
  <c r="AN94" i="34" s="1"/>
  <c r="AN248" i="34" s="1"/>
  <c r="AO269" i="34" s="1"/>
  <c r="DU93" i="34"/>
  <c r="DU94" i="34" s="1"/>
  <c r="DU248" i="34" s="1"/>
  <c r="DV269" i="34" s="1"/>
  <c r="BP93" i="34"/>
  <c r="BP94" i="34" s="1"/>
  <c r="BP248" i="34" s="1"/>
  <c r="BQ269" i="34" s="1"/>
  <c r="EW93" i="34"/>
  <c r="EW94" i="34" s="1"/>
  <c r="EW248" i="34" s="1"/>
  <c r="EX269" i="34" s="1"/>
  <c r="BV93" i="34"/>
  <c r="BV94" i="34" s="1"/>
  <c r="BV248" i="34" s="1"/>
  <c r="BW269" i="34" s="1"/>
  <c r="BE37" i="34"/>
  <c r="BE38" i="34" s="1"/>
  <c r="BE244" i="34" s="1"/>
  <c r="DQ37" i="34"/>
  <c r="DQ38" i="34" s="1"/>
  <c r="DQ244" i="34" s="1"/>
  <c r="BO37" i="34"/>
  <c r="BO38" i="34" s="1"/>
  <c r="BO244" i="34" s="1"/>
  <c r="EA37" i="34"/>
  <c r="EA38" i="34" s="1"/>
  <c r="EA244" i="34" s="1"/>
  <c r="CF37" i="34"/>
  <c r="CF38" i="34" s="1"/>
  <c r="CF244" i="34" s="1"/>
  <c r="ED37" i="34"/>
  <c r="ED38" i="34" s="1"/>
  <c r="ED244" i="34" s="1"/>
  <c r="AN37" i="34"/>
  <c r="AN38" i="34" s="1"/>
  <c r="AN244" i="34" s="1"/>
  <c r="DJ37" i="34"/>
  <c r="DJ38" i="34" s="1"/>
  <c r="DJ244" i="34" s="1"/>
  <c r="BI37" i="34"/>
  <c r="BI38" i="34" s="1"/>
  <c r="BI244" i="34" s="1"/>
  <c r="DU37" i="34"/>
  <c r="DU38" i="34" s="1"/>
  <c r="DU244" i="34" s="1"/>
  <c r="BS37" i="34"/>
  <c r="BS38" i="34" s="1"/>
  <c r="BS244" i="34" s="1"/>
  <c r="EE37" i="34"/>
  <c r="EE38" i="34" s="1"/>
  <c r="EE244" i="34" s="1"/>
  <c r="CN37" i="34"/>
  <c r="CN38" i="34" s="1"/>
  <c r="CN244" i="34" s="1"/>
  <c r="EL37" i="34"/>
  <c r="EL38" i="34" s="1"/>
  <c r="EL244" i="34" s="1"/>
  <c r="AV37" i="34"/>
  <c r="AV38" i="34" s="1"/>
  <c r="AV244" i="34" s="1"/>
  <c r="DR37" i="34"/>
  <c r="DR38" i="34" s="1"/>
  <c r="DR244" i="34" s="1"/>
  <c r="AW37" i="34"/>
  <c r="AW38" i="34" s="1"/>
  <c r="AW244" i="34" s="1"/>
  <c r="DI37" i="34"/>
  <c r="DI38" i="34" s="1"/>
  <c r="DI244" i="34" s="1"/>
  <c r="BG37" i="34"/>
  <c r="BG38" i="34" s="1"/>
  <c r="BG244" i="34" s="1"/>
  <c r="DS37" i="34"/>
  <c r="DS38" i="34" s="1"/>
  <c r="DS244" i="34" s="1"/>
  <c r="BP37" i="34"/>
  <c r="BP38" i="34" s="1"/>
  <c r="BP244" i="34" s="1"/>
  <c r="DN37" i="34"/>
  <c r="DN38" i="34" s="1"/>
  <c r="DN244" i="34" s="1"/>
  <c r="EV37" i="34"/>
  <c r="EV38" i="34" s="1"/>
  <c r="EV244" i="34" s="1"/>
  <c r="AH37" i="34"/>
  <c r="AH38" i="34" s="1"/>
  <c r="AH244" i="34" s="1"/>
  <c r="BN37" i="34"/>
  <c r="BN38" i="34" s="1"/>
  <c r="BN244" i="34" s="1"/>
  <c r="CG37" i="34"/>
  <c r="CG38" i="34" s="1"/>
  <c r="CG244" i="34" s="1"/>
  <c r="ES37" i="34"/>
  <c r="ES38" i="34" s="1"/>
  <c r="ES244" i="34" s="1"/>
  <c r="CQ37" i="34"/>
  <c r="CQ38" i="34" s="1"/>
  <c r="CQ244" i="34" s="1"/>
  <c r="EJ37" i="34"/>
  <c r="EJ38" i="34" s="1"/>
  <c r="EJ244" i="34" s="1"/>
  <c r="BJ37" i="34"/>
  <c r="BJ38" i="34" s="1"/>
  <c r="BJ244" i="34" s="1"/>
  <c r="CR37" i="34"/>
  <c r="CR38" i="34" s="1"/>
  <c r="CR244" i="34" s="1"/>
  <c r="BF37" i="34"/>
  <c r="BF38" i="34" s="1"/>
  <c r="BF244" i="34" s="1"/>
  <c r="BU37" i="34"/>
  <c r="BU38" i="34" s="1"/>
  <c r="BU244" i="34" s="1"/>
  <c r="EG37" i="34"/>
  <c r="EG38" i="34" s="1"/>
  <c r="EG244" i="34" s="1"/>
  <c r="CE37" i="34"/>
  <c r="CE38" i="34" s="1"/>
  <c r="CE244" i="34" s="1"/>
  <c r="EQ37" i="34"/>
  <c r="EQ38" i="34" s="1"/>
  <c r="EQ244" i="34" s="1"/>
  <c r="DL37" i="34"/>
  <c r="DL38" i="34" s="1"/>
  <c r="DL244" i="34" s="1"/>
  <c r="AL37" i="34"/>
  <c r="AL38" i="34" s="1"/>
  <c r="AL244" i="34" s="1"/>
  <c r="BT37" i="34"/>
  <c r="BT38" i="34" s="1"/>
  <c r="BT244" i="34" s="1"/>
  <c r="EH37" i="34"/>
  <c r="EH38" i="34" s="1"/>
  <c r="EH244" i="34" s="1"/>
  <c r="BY37" i="34"/>
  <c r="BY38" i="34" s="1"/>
  <c r="BY244" i="34" s="1"/>
  <c r="EK37" i="34"/>
  <c r="EK38" i="34" s="1"/>
  <c r="EK244" i="34" s="1"/>
  <c r="CI37" i="34"/>
  <c r="CI38" i="34" s="1"/>
  <c r="CI244" i="34" s="1"/>
  <c r="EU37" i="34"/>
  <c r="EU38" i="34" s="1"/>
  <c r="EU244" i="34" s="1"/>
  <c r="DT37" i="34"/>
  <c r="DT38" i="34" s="1"/>
  <c r="DT244" i="34" s="1"/>
  <c r="AT37" i="34"/>
  <c r="AT38" i="34" s="1"/>
  <c r="AT244" i="34" s="1"/>
  <c r="CB37" i="34"/>
  <c r="CB38" i="34" s="1"/>
  <c r="CB244" i="34" s="1"/>
  <c r="CD37" i="34"/>
  <c r="CD38" i="34" s="1"/>
  <c r="CD244" i="34" s="1"/>
  <c r="BM37" i="34"/>
  <c r="BM38" i="34" s="1"/>
  <c r="BM244" i="34" s="1"/>
  <c r="DY37" i="34"/>
  <c r="DY38" i="34" s="1"/>
  <c r="DY244" i="34" s="1"/>
  <c r="BW37" i="34"/>
  <c r="BW38" i="34" s="1"/>
  <c r="BW244" i="34" s="1"/>
  <c r="EI37" i="34"/>
  <c r="EI38" i="34" s="1"/>
  <c r="EI244" i="34" s="1"/>
  <c r="CV37" i="34"/>
  <c r="CV38" i="34" s="1"/>
  <c r="CV244" i="34" s="1"/>
  <c r="ET37" i="34"/>
  <c r="ET38" i="34" s="1"/>
  <c r="ET244" i="34" s="1"/>
  <c r="BD37" i="34"/>
  <c r="BD38" i="34" s="1"/>
  <c r="BD244" i="34" s="1"/>
  <c r="AK37" i="34"/>
  <c r="AK38" i="34" s="1"/>
  <c r="AK244" i="34" s="1"/>
  <c r="CW37" i="34"/>
  <c r="CW38" i="34" s="1"/>
  <c r="CW244" i="34" s="1"/>
  <c r="AU37" i="34"/>
  <c r="AU38" i="34" s="1"/>
  <c r="AU244" i="34" s="1"/>
  <c r="DG37" i="34"/>
  <c r="DG38" i="34" s="1"/>
  <c r="DG244" i="34" s="1"/>
  <c r="AR37" i="34"/>
  <c r="AR38" i="34" s="1"/>
  <c r="AR244" i="34" s="1"/>
  <c r="CP37" i="34"/>
  <c r="CP38" i="34" s="1"/>
  <c r="CP244" i="34" s="1"/>
  <c r="DX37" i="34"/>
  <c r="DX38" i="34" s="1"/>
  <c r="DX244" i="34" s="1"/>
  <c r="CK37" i="34"/>
  <c r="CK38" i="34" s="1"/>
  <c r="CK244" i="34" s="1"/>
  <c r="EW37" i="34"/>
  <c r="EW38" i="34" s="1"/>
  <c r="EW244" i="34" s="1"/>
  <c r="AI37" i="34"/>
  <c r="AI38" i="34" s="1"/>
  <c r="AI244" i="34" s="1"/>
  <c r="CU37" i="34"/>
  <c r="CU38" i="34" s="1"/>
  <c r="CU244" i="34" s="1"/>
  <c r="ER37" i="34"/>
  <c r="ER38" i="34" s="1"/>
  <c r="ER244" i="34" s="1"/>
  <c r="BR37" i="34"/>
  <c r="BR38" i="34" s="1"/>
  <c r="BR244" i="34" s="1"/>
  <c r="CZ37" i="34"/>
  <c r="CZ38" i="34" s="1"/>
  <c r="CZ244" i="34" s="1"/>
  <c r="DZ37" i="34"/>
  <c r="DZ38" i="34" s="1"/>
  <c r="DZ244" i="34" s="1"/>
  <c r="CO37" i="34"/>
  <c r="CO38" i="34" s="1"/>
  <c r="CO244" i="34" s="1"/>
  <c r="AM37" i="34"/>
  <c r="AM38" i="34" s="1"/>
  <c r="AM244" i="34" s="1"/>
  <c r="CY37" i="34"/>
  <c r="CY38" i="34" s="1"/>
  <c r="CY244" i="34" s="1"/>
  <c r="BZ37" i="34"/>
  <c r="BZ38" i="34" s="1"/>
  <c r="BZ244" i="34" s="1"/>
  <c r="DH37" i="34"/>
  <c r="DH38" i="34" s="1"/>
  <c r="DH244" i="34" s="1"/>
  <c r="DB37" i="34"/>
  <c r="DB38" i="34" s="1"/>
  <c r="DB244" i="34" s="1"/>
  <c r="CT37" i="34"/>
  <c r="CT38" i="34" s="1"/>
  <c r="CT244" i="34" s="1"/>
  <c r="CC37" i="34"/>
  <c r="CC38" i="34" s="1"/>
  <c r="CC244" i="34" s="1"/>
  <c r="EO37" i="34"/>
  <c r="EO38" i="34" s="1"/>
  <c r="EO244" i="34" s="1"/>
  <c r="CM37" i="34"/>
  <c r="CM38" i="34" s="1"/>
  <c r="CM244" i="34" s="1"/>
  <c r="EB37" i="34"/>
  <c r="EB38" i="34" s="1"/>
  <c r="EB244" i="34" s="1"/>
  <c r="BB37" i="34"/>
  <c r="BB38" i="34" s="1"/>
  <c r="BB244" i="34" s="1"/>
  <c r="CJ37" i="34"/>
  <c r="CJ38" i="34" s="1"/>
  <c r="CJ244" i="34" s="1"/>
  <c r="CL37" i="34"/>
  <c r="CL38" i="34" s="1"/>
  <c r="CL244" i="34" s="1"/>
  <c r="AX37" i="34"/>
  <c r="AX38" i="34" s="1"/>
  <c r="AX244" i="34" s="1"/>
  <c r="BA37" i="34"/>
  <c r="BA38" i="34" s="1"/>
  <c r="BA244" i="34" s="1"/>
  <c r="DM37" i="34"/>
  <c r="DM38" i="34" s="1"/>
  <c r="DM244" i="34" s="1"/>
  <c r="BK37" i="34"/>
  <c r="BK38" i="34" s="1"/>
  <c r="BK244" i="34" s="1"/>
  <c r="DW37" i="34"/>
  <c r="DW38" i="34" s="1"/>
  <c r="DW244" i="34" s="1"/>
  <c r="BX37" i="34"/>
  <c r="BX38" i="34" s="1"/>
  <c r="BX244" i="34" s="1"/>
  <c r="DV37" i="34"/>
  <c r="DV38" i="34" s="1"/>
  <c r="DV244" i="34" s="1"/>
  <c r="AF37" i="34"/>
  <c r="EP37" i="34"/>
  <c r="EP38" i="34" s="1"/>
  <c r="EP244" i="34" s="1"/>
  <c r="AO37" i="34"/>
  <c r="AO38" i="34" s="1"/>
  <c r="AO244" i="34" s="1"/>
  <c r="DA37" i="34"/>
  <c r="DA38" i="34" s="1"/>
  <c r="DA244" i="34" s="1"/>
  <c r="AY37" i="34"/>
  <c r="AY38" i="34" s="1"/>
  <c r="AY244" i="34" s="1"/>
  <c r="DK37" i="34"/>
  <c r="DK38" i="34" s="1"/>
  <c r="DK244" i="34" s="1"/>
  <c r="AZ37" i="34"/>
  <c r="AZ38" i="34" s="1"/>
  <c r="AZ244" i="34" s="1"/>
  <c r="CX37" i="34"/>
  <c r="CX38" i="34" s="1"/>
  <c r="CX244" i="34" s="1"/>
  <c r="EF37" i="34"/>
  <c r="EF38" i="34" s="1"/>
  <c r="EF244" i="34" s="1"/>
  <c r="EX37" i="34"/>
  <c r="EX38" i="34" s="1"/>
  <c r="EX244" i="34" s="1"/>
  <c r="AS37" i="34"/>
  <c r="AS38" i="34" s="1"/>
  <c r="AS244" i="34" s="1"/>
  <c r="DE37" i="34"/>
  <c r="DE38" i="34" s="1"/>
  <c r="DE244" i="34" s="1"/>
  <c r="BC37" i="34"/>
  <c r="BC38" i="34" s="1"/>
  <c r="BC244" i="34" s="1"/>
  <c r="DO37" i="34"/>
  <c r="DO38" i="34" s="1"/>
  <c r="DO244" i="34" s="1"/>
  <c r="BH37" i="34"/>
  <c r="BH38" i="34" s="1"/>
  <c r="BH244" i="34" s="1"/>
  <c r="DF37" i="34"/>
  <c r="DF38" i="34" s="1"/>
  <c r="DF244" i="34" s="1"/>
  <c r="EN37" i="34"/>
  <c r="EN38" i="34" s="1"/>
  <c r="EN244" i="34" s="1"/>
  <c r="AG37" i="34"/>
  <c r="AG38" i="34" s="1"/>
  <c r="AG244" i="34" s="1"/>
  <c r="CS37" i="34"/>
  <c r="CS38" i="34" s="1"/>
  <c r="CS244" i="34" s="1"/>
  <c r="AQ37" i="34"/>
  <c r="AQ38" i="34" s="1"/>
  <c r="AQ244" i="34" s="1"/>
  <c r="DC37" i="34"/>
  <c r="DC38" i="34" s="1"/>
  <c r="DC244" i="34" s="1"/>
  <c r="AJ37" i="34"/>
  <c r="AJ38" i="34" s="1"/>
  <c r="AJ244" i="34" s="1"/>
  <c r="CH37" i="34"/>
  <c r="CH38" i="34" s="1"/>
  <c r="CH244" i="34" s="1"/>
  <c r="DP37" i="34"/>
  <c r="DP38" i="34" s="1"/>
  <c r="DP244" i="34" s="1"/>
  <c r="BV37" i="34"/>
  <c r="BV38" i="34" s="1"/>
  <c r="BV244" i="34" s="1"/>
  <c r="BQ37" i="34"/>
  <c r="BQ38" i="34" s="1"/>
  <c r="BQ244" i="34" s="1"/>
  <c r="EC37" i="34"/>
  <c r="EC38" i="34" s="1"/>
  <c r="EC244" i="34" s="1"/>
  <c r="CA37" i="34"/>
  <c r="CA38" i="34" s="1"/>
  <c r="CA244" i="34" s="1"/>
  <c r="EM37" i="34"/>
  <c r="EM38" i="34" s="1"/>
  <c r="EM244" i="34" s="1"/>
  <c r="DD37" i="34"/>
  <c r="DD38" i="34" s="1"/>
  <c r="DD244" i="34" s="1"/>
  <c r="BL37" i="34"/>
  <c r="BL38" i="34" s="1"/>
  <c r="BL244" i="34" s="1"/>
  <c r="AP37" i="34"/>
  <c r="AP38" i="34" s="1"/>
  <c r="AP244" i="34" s="1"/>
  <c r="BP177" i="34"/>
  <c r="BP178" i="34" s="1"/>
  <c r="BP254" i="34" s="1"/>
  <c r="BQ275" i="34" s="1"/>
  <c r="BI177" i="34"/>
  <c r="BI178" i="34" s="1"/>
  <c r="BI254" i="34" s="1"/>
  <c r="BJ275" i="34" s="1"/>
  <c r="DU177" i="34"/>
  <c r="DU178" i="34" s="1"/>
  <c r="DU254" i="34" s="1"/>
  <c r="DV275" i="34" s="1"/>
  <c r="CD177" i="34"/>
  <c r="CD178" i="34" s="1"/>
  <c r="CD254" i="34" s="1"/>
  <c r="CE275" i="34" s="1"/>
  <c r="EP177" i="34"/>
  <c r="EP178" i="34" s="1"/>
  <c r="EP254" i="34" s="1"/>
  <c r="EQ275" i="34" s="1"/>
  <c r="AQ177" i="34"/>
  <c r="AQ178" i="34" s="1"/>
  <c r="AQ254" i="34" s="1"/>
  <c r="AR275" i="34" s="1"/>
  <c r="DC177" i="34"/>
  <c r="DC178" i="34" s="1"/>
  <c r="DC254" i="34" s="1"/>
  <c r="DD275" i="34" s="1"/>
  <c r="EN177" i="34"/>
  <c r="EN178" i="34" s="1"/>
  <c r="EN254" i="34" s="1"/>
  <c r="EO275" i="34" s="1"/>
  <c r="DT177" i="34"/>
  <c r="DT178" i="34" s="1"/>
  <c r="DT254" i="34" s="1"/>
  <c r="DU275" i="34" s="1"/>
  <c r="BM177" i="34"/>
  <c r="BM178" i="34" s="1"/>
  <c r="BM254" i="34" s="1"/>
  <c r="BN275" i="34" s="1"/>
  <c r="DY177" i="34"/>
  <c r="DY178" i="34" s="1"/>
  <c r="DY254" i="34" s="1"/>
  <c r="DZ275" i="34" s="1"/>
  <c r="CH177" i="34"/>
  <c r="CH178" i="34" s="1"/>
  <c r="CH254" i="34" s="1"/>
  <c r="CI275" i="34" s="1"/>
  <c r="ET177" i="34"/>
  <c r="ET178" i="34" s="1"/>
  <c r="ET254" i="34" s="1"/>
  <c r="EU275" i="34" s="1"/>
  <c r="AU177" i="34"/>
  <c r="AU178" i="34" s="1"/>
  <c r="AU254" i="34" s="1"/>
  <c r="AV275" i="34" s="1"/>
  <c r="DG177" i="34"/>
  <c r="DG178" i="34" s="1"/>
  <c r="DG254" i="34" s="1"/>
  <c r="DH275" i="34" s="1"/>
  <c r="AJ177" i="34"/>
  <c r="AJ178" i="34" s="1"/>
  <c r="AJ254" i="34" s="1"/>
  <c r="AK275" i="34" s="1"/>
  <c r="BA177" i="34"/>
  <c r="BA178" i="34" s="1"/>
  <c r="BA254" i="34" s="1"/>
  <c r="BB275" i="34" s="1"/>
  <c r="DM177" i="34"/>
  <c r="DM178" i="34" s="1"/>
  <c r="DM254" i="34" s="1"/>
  <c r="DN275" i="34" s="1"/>
  <c r="BV177" i="34"/>
  <c r="BV178" i="34" s="1"/>
  <c r="BV254" i="34" s="1"/>
  <c r="BW275" i="34" s="1"/>
  <c r="EH177" i="34"/>
  <c r="EH178" i="34" s="1"/>
  <c r="EH254" i="34" s="1"/>
  <c r="EI275" i="34" s="1"/>
  <c r="AI177" i="34"/>
  <c r="AI178" i="34" s="1"/>
  <c r="AI254" i="34" s="1"/>
  <c r="AJ275" i="34" s="1"/>
  <c r="CU177" i="34"/>
  <c r="CU178" i="34" s="1"/>
  <c r="CU254" i="34" s="1"/>
  <c r="CV275" i="34" s="1"/>
  <c r="ER177" i="34"/>
  <c r="ER178" i="34" s="1"/>
  <c r="ER254" i="34" s="1"/>
  <c r="ES275" i="34" s="1"/>
  <c r="CK177" i="34"/>
  <c r="CK178" i="34" s="1"/>
  <c r="CK254" i="34" s="1"/>
  <c r="CL275" i="34" s="1"/>
  <c r="EW177" i="34"/>
  <c r="EW178" i="34" s="1"/>
  <c r="EW254" i="34" s="1"/>
  <c r="EX275" i="34" s="1"/>
  <c r="AT177" i="34"/>
  <c r="AT178" i="34" s="1"/>
  <c r="AT254" i="34" s="1"/>
  <c r="AU275" i="34" s="1"/>
  <c r="DF177" i="34"/>
  <c r="DF178" i="34" s="1"/>
  <c r="DF254" i="34" s="1"/>
  <c r="DG275" i="34" s="1"/>
  <c r="BS177" i="34"/>
  <c r="BS178" i="34" s="1"/>
  <c r="BS254" i="34" s="1"/>
  <c r="BT275" i="34" s="1"/>
  <c r="EE177" i="34"/>
  <c r="EE178" i="34" s="1"/>
  <c r="EE254" i="34" s="1"/>
  <c r="EF275" i="34" s="1"/>
  <c r="CR177" i="34"/>
  <c r="CR178" i="34" s="1"/>
  <c r="CR254" i="34" s="1"/>
  <c r="CS275" i="34" s="1"/>
  <c r="BY177" i="34"/>
  <c r="BY178" i="34" s="1"/>
  <c r="BY254" i="34" s="1"/>
  <c r="BZ275" i="34" s="1"/>
  <c r="EK177" i="34"/>
  <c r="EK178" i="34" s="1"/>
  <c r="EK254" i="34" s="1"/>
  <c r="EL275" i="34" s="1"/>
  <c r="AH177" i="34"/>
  <c r="AH178" i="34" s="1"/>
  <c r="AH254" i="34" s="1"/>
  <c r="AI275" i="34" s="1"/>
  <c r="CT177" i="34"/>
  <c r="CT178" i="34" s="1"/>
  <c r="CT254" i="34" s="1"/>
  <c r="CU275" i="34" s="1"/>
  <c r="BG177" i="34"/>
  <c r="BG178" i="34" s="1"/>
  <c r="BG254" i="34" s="1"/>
  <c r="BH275" i="34" s="1"/>
  <c r="DS177" i="34"/>
  <c r="DS178" i="34" s="1"/>
  <c r="DS254" i="34" s="1"/>
  <c r="DT275" i="34" s="1"/>
  <c r="CB177" i="34"/>
  <c r="CB178" i="34" s="1"/>
  <c r="CB254" i="34" s="1"/>
  <c r="CC275" i="34" s="1"/>
  <c r="BH177" i="34"/>
  <c r="BH178" i="34" s="1"/>
  <c r="BH254" i="34" s="1"/>
  <c r="BI275" i="34" s="1"/>
  <c r="DP177" i="34"/>
  <c r="DP178" i="34" s="1"/>
  <c r="DP254" i="34" s="1"/>
  <c r="DQ275" i="34" s="1"/>
  <c r="CC177" i="34"/>
  <c r="CC178" i="34" s="1"/>
  <c r="CC254" i="34" s="1"/>
  <c r="CD275" i="34" s="1"/>
  <c r="EO177" i="34"/>
  <c r="EO178" i="34" s="1"/>
  <c r="EO254" i="34" s="1"/>
  <c r="EP275" i="34" s="1"/>
  <c r="AL177" i="34"/>
  <c r="AL178" i="34" s="1"/>
  <c r="AL254" i="34" s="1"/>
  <c r="AM275" i="34" s="1"/>
  <c r="CX177" i="34"/>
  <c r="CX178" i="34" s="1"/>
  <c r="CX254" i="34" s="1"/>
  <c r="CY275" i="34" s="1"/>
  <c r="BK177" i="34"/>
  <c r="BK178" i="34" s="1"/>
  <c r="BK254" i="34" s="1"/>
  <c r="BL275" i="34" s="1"/>
  <c r="DW177" i="34"/>
  <c r="DW178" i="34" s="1"/>
  <c r="DW254" i="34" s="1"/>
  <c r="DX275" i="34" s="1"/>
  <c r="DX177" i="34"/>
  <c r="DX178" i="34" s="1"/>
  <c r="DX254" i="34" s="1"/>
  <c r="DY275" i="34" s="1"/>
  <c r="DD177" i="34"/>
  <c r="DD178" i="34" s="1"/>
  <c r="DD254" i="34" s="1"/>
  <c r="DE275" i="34" s="1"/>
  <c r="BQ177" i="34"/>
  <c r="BQ178" i="34" s="1"/>
  <c r="BQ254" i="34" s="1"/>
  <c r="BR275" i="34" s="1"/>
  <c r="EC177" i="34"/>
  <c r="EC178" i="34" s="1"/>
  <c r="EC254" i="34" s="1"/>
  <c r="ED275" i="34" s="1"/>
  <c r="CL177" i="34"/>
  <c r="CL178" i="34" s="1"/>
  <c r="CL254" i="34" s="1"/>
  <c r="CM275" i="34" s="1"/>
  <c r="EX177" i="34"/>
  <c r="EX178" i="34" s="1"/>
  <c r="EX254" i="34" s="1"/>
  <c r="AY177" i="34"/>
  <c r="AY178" i="34" s="1"/>
  <c r="AY254" i="34" s="1"/>
  <c r="AZ275" i="34" s="1"/>
  <c r="DK177" i="34"/>
  <c r="DK178" i="34" s="1"/>
  <c r="DK254" i="34" s="1"/>
  <c r="DL275" i="34" s="1"/>
  <c r="CF177" i="34"/>
  <c r="CF178" i="34" s="1"/>
  <c r="CF254" i="34" s="1"/>
  <c r="CG275" i="34" s="1"/>
  <c r="AO177" i="34"/>
  <c r="AO178" i="34" s="1"/>
  <c r="AO254" i="34" s="1"/>
  <c r="AP275" i="34" s="1"/>
  <c r="DA177" i="34"/>
  <c r="DA178" i="34" s="1"/>
  <c r="DA254" i="34" s="1"/>
  <c r="DB275" i="34" s="1"/>
  <c r="BJ177" i="34"/>
  <c r="BJ178" i="34" s="1"/>
  <c r="BJ254" i="34" s="1"/>
  <c r="BK275" i="34" s="1"/>
  <c r="DV177" i="34"/>
  <c r="DV178" i="34" s="1"/>
  <c r="DV254" i="34" s="1"/>
  <c r="DW275" i="34" s="1"/>
  <c r="CI177" i="34"/>
  <c r="CI178" i="34" s="1"/>
  <c r="CI254" i="34" s="1"/>
  <c r="CJ275" i="34" s="1"/>
  <c r="EU177" i="34"/>
  <c r="EU178" i="34" s="1"/>
  <c r="EU254" i="34" s="1"/>
  <c r="EV275" i="34" s="1"/>
  <c r="AF177" i="34"/>
  <c r="EJ177" i="34"/>
  <c r="EJ178" i="34" s="1"/>
  <c r="EJ254" i="34" s="1"/>
  <c r="EK275" i="34" s="1"/>
  <c r="CO177" i="34"/>
  <c r="CO178" i="34" s="1"/>
  <c r="CO254" i="34" s="1"/>
  <c r="CP275" i="34" s="1"/>
  <c r="AX177" i="34"/>
  <c r="AX178" i="34" s="1"/>
  <c r="AX254" i="34" s="1"/>
  <c r="AY275" i="34" s="1"/>
  <c r="DJ177" i="34"/>
  <c r="DJ178" i="34" s="1"/>
  <c r="DJ254" i="34" s="1"/>
  <c r="DK275" i="34" s="1"/>
  <c r="BW177" i="34"/>
  <c r="BW178" i="34" s="1"/>
  <c r="BW254" i="34" s="1"/>
  <c r="BX275" i="34" s="1"/>
  <c r="EI177" i="34"/>
  <c r="EI178" i="34" s="1"/>
  <c r="EI254" i="34" s="1"/>
  <c r="EJ275" i="34" s="1"/>
  <c r="BD177" i="34"/>
  <c r="BD178" i="34" s="1"/>
  <c r="BD254" i="34" s="1"/>
  <c r="BE275" i="34" s="1"/>
  <c r="DL177" i="34"/>
  <c r="DL178" i="34" s="1"/>
  <c r="DL254" i="34" s="1"/>
  <c r="DM275" i="34" s="1"/>
  <c r="AG177" i="34"/>
  <c r="AG178" i="34" s="1"/>
  <c r="AG254" i="34" s="1"/>
  <c r="AH275" i="34" s="1"/>
  <c r="CS177" i="34"/>
  <c r="CS178" i="34" s="1"/>
  <c r="CS254" i="34" s="1"/>
  <c r="CT275" i="34" s="1"/>
  <c r="BB177" i="34"/>
  <c r="BB178" i="34" s="1"/>
  <c r="BB254" i="34" s="1"/>
  <c r="BC275" i="34" s="1"/>
  <c r="DN177" i="34"/>
  <c r="DN178" i="34" s="1"/>
  <c r="DN254" i="34" s="1"/>
  <c r="DO275" i="34" s="1"/>
  <c r="CA177" i="34"/>
  <c r="CA178" i="34" s="1"/>
  <c r="CA254" i="34" s="1"/>
  <c r="CB275" i="34" s="1"/>
  <c r="EM177" i="34"/>
  <c r="EM178" i="34" s="1"/>
  <c r="EM254" i="34" s="1"/>
  <c r="EN275" i="34" s="1"/>
  <c r="BL177" i="34"/>
  <c r="BL178" i="34" s="1"/>
  <c r="BL254" i="34" s="1"/>
  <c r="BM275" i="34" s="1"/>
  <c r="AR177" i="34"/>
  <c r="AR178" i="34" s="1"/>
  <c r="AR254" i="34" s="1"/>
  <c r="AS275" i="34" s="1"/>
  <c r="CZ177" i="34"/>
  <c r="CZ178" i="34" s="1"/>
  <c r="CZ254" i="34" s="1"/>
  <c r="DA275" i="34" s="1"/>
  <c r="CG177" i="34"/>
  <c r="CG178" i="34" s="1"/>
  <c r="CG254" i="34" s="1"/>
  <c r="CH275" i="34" s="1"/>
  <c r="ES177" i="34"/>
  <c r="ES178" i="34" s="1"/>
  <c r="ES254" i="34" s="1"/>
  <c r="ET275" i="34" s="1"/>
  <c r="AP177" i="34"/>
  <c r="AP178" i="34" s="1"/>
  <c r="AP254" i="34" s="1"/>
  <c r="AQ275" i="34" s="1"/>
  <c r="DB177" i="34"/>
  <c r="DB178" i="34" s="1"/>
  <c r="DB254" i="34" s="1"/>
  <c r="DC275" i="34" s="1"/>
  <c r="BO177" i="34"/>
  <c r="BO178" i="34" s="1"/>
  <c r="BO254" i="34" s="1"/>
  <c r="BP275" i="34" s="1"/>
  <c r="EA177" i="34"/>
  <c r="EA178" i="34" s="1"/>
  <c r="EA254" i="34" s="1"/>
  <c r="EB275" i="34" s="1"/>
  <c r="DH177" i="34"/>
  <c r="DH178" i="34" s="1"/>
  <c r="DH254" i="34" s="1"/>
  <c r="DI275" i="34" s="1"/>
  <c r="CN177" i="34"/>
  <c r="CN178" i="34" s="1"/>
  <c r="CN254" i="34" s="1"/>
  <c r="CO275" i="34" s="1"/>
  <c r="EV177" i="34"/>
  <c r="EV178" i="34" s="1"/>
  <c r="EV254" i="34" s="1"/>
  <c r="EW275" i="34" s="1"/>
  <c r="BE177" i="34"/>
  <c r="BE178" i="34" s="1"/>
  <c r="BE254" i="34" s="1"/>
  <c r="BF275" i="34" s="1"/>
  <c r="DQ177" i="34"/>
  <c r="DQ178" i="34" s="1"/>
  <c r="DQ254" i="34" s="1"/>
  <c r="DR275" i="34" s="1"/>
  <c r="BZ177" i="34"/>
  <c r="BZ178" i="34" s="1"/>
  <c r="BZ254" i="34" s="1"/>
  <c r="CA275" i="34" s="1"/>
  <c r="EL177" i="34"/>
  <c r="EL178" i="34" s="1"/>
  <c r="EL254" i="34" s="1"/>
  <c r="EM275" i="34" s="1"/>
  <c r="AM177" i="34"/>
  <c r="AM178" i="34" s="1"/>
  <c r="AM254" i="34" s="1"/>
  <c r="AN275" i="34" s="1"/>
  <c r="CY177" i="34"/>
  <c r="CY178" i="34" s="1"/>
  <c r="CY254" i="34" s="1"/>
  <c r="CZ275" i="34" s="1"/>
  <c r="BX177" i="34"/>
  <c r="BX178" i="34" s="1"/>
  <c r="BX254" i="34" s="1"/>
  <c r="BY275" i="34" s="1"/>
  <c r="EB177" i="34"/>
  <c r="EB178" i="34" s="1"/>
  <c r="EB254" i="34" s="1"/>
  <c r="EC275" i="34" s="1"/>
  <c r="AS177" i="34"/>
  <c r="AS178" i="34" s="1"/>
  <c r="AS254" i="34" s="1"/>
  <c r="AT275" i="34" s="1"/>
  <c r="DE177" i="34"/>
  <c r="DE178" i="34" s="1"/>
  <c r="DE254" i="34" s="1"/>
  <c r="DF275" i="34" s="1"/>
  <c r="BN177" i="34"/>
  <c r="BN178" i="34" s="1"/>
  <c r="BN254" i="34" s="1"/>
  <c r="BO275" i="34" s="1"/>
  <c r="DZ177" i="34"/>
  <c r="DZ178" i="34" s="1"/>
  <c r="DZ254" i="34" s="1"/>
  <c r="EA275" i="34" s="1"/>
  <c r="CM177" i="34"/>
  <c r="CM178" i="34" s="1"/>
  <c r="CM254" i="34" s="1"/>
  <c r="CN275" i="34" s="1"/>
  <c r="AZ177" i="34"/>
  <c r="AZ178" i="34" s="1"/>
  <c r="AZ254" i="34" s="1"/>
  <c r="BA275" i="34" s="1"/>
  <c r="AW177" i="34"/>
  <c r="AW178" i="34" s="1"/>
  <c r="AW254" i="34" s="1"/>
  <c r="AX275" i="34" s="1"/>
  <c r="DI177" i="34"/>
  <c r="DI178" i="34" s="1"/>
  <c r="DI254" i="34" s="1"/>
  <c r="DJ275" i="34" s="1"/>
  <c r="BR177" i="34"/>
  <c r="BR178" i="34" s="1"/>
  <c r="BR254" i="34" s="1"/>
  <c r="BS275" i="34" s="1"/>
  <c r="ED177" i="34"/>
  <c r="ED178" i="34" s="1"/>
  <c r="ED254" i="34" s="1"/>
  <c r="EE275" i="34" s="1"/>
  <c r="CQ177" i="34"/>
  <c r="CQ178" i="34" s="1"/>
  <c r="CQ254" i="34" s="1"/>
  <c r="CR275" i="34" s="1"/>
  <c r="AN177" i="34"/>
  <c r="AN178" i="34" s="1"/>
  <c r="AN254" i="34" s="1"/>
  <c r="AO275" i="34" s="1"/>
  <c r="CV177" i="34"/>
  <c r="CV178" i="34" s="1"/>
  <c r="CV254" i="34" s="1"/>
  <c r="CW275" i="34" s="1"/>
  <c r="AK177" i="34"/>
  <c r="AK178" i="34" s="1"/>
  <c r="AK254" i="34" s="1"/>
  <c r="AL275" i="34" s="1"/>
  <c r="CW177" i="34"/>
  <c r="CW178" i="34" s="1"/>
  <c r="CW254" i="34" s="1"/>
  <c r="CX275" i="34" s="1"/>
  <c r="BF177" i="34"/>
  <c r="BF178" i="34" s="1"/>
  <c r="BF254" i="34" s="1"/>
  <c r="BG275" i="34" s="1"/>
  <c r="DR177" i="34"/>
  <c r="DR178" i="34" s="1"/>
  <c r="DR254" i="34" s="1"/>
  <c r="DS275" i="34" s="1"/>
  <c r="CE177" i="34"/>
  <c r="CE178" i="34" s="1"/>
  <c r="CE254" i="34" s="1"/>
  <c r="CF275" i="34" s="1"/>
  <c r="EQ177" i="34"/>
  <c r="EQ178" i="34" s="1"/>
  <c r="EQ254" i="34" s="1"/>
  <c r="ER275" i="34" s="1"/>
  <c r="AV177" i="34"/>
  <c r="AV178" i="34" s="1"/>
  <c r="AV254" i="34" s="1"/>
  <c r="AW275" i="34" s="1"/>
  <c r="CJ177" i="34"/>
  <c r="CJ178" i="34" s="1"/>
  <c r="CJ254" i="34" s="1"/>
  <c r="CK275" i="34" s="1"/>
  <c r="BU177" i="34"/>
  <c r="BU178" i="34" s="1"/>
  <c r="BU254" i="34" s="1"/>
  <c r="BV275" i="34" s="1"/>
  <c r="EG177" i="34"/>
  <c r="EG178" i="34" s="1"/>
  <c r="EG254" i="34" s="1"/>
  <c r="EH275" i="34" s="1"/>
  <c r="CP177" i="34"/>
  <c r="CP178" i="34" s="1"/>
  <c r="CP254" i="34" s="1"/>
  <c r="CQ275" i="34" s="1"/>
  <c r="BC177" i="34"/>
  <c r="BC178" i="34" s="1"/>
  <c r="BC254" i="34" s="1"/>
  <c r="BD275" i="34" s="1"/>
  <c r="DO177" i="34"/>
  <c r="DO178" i="34" s="1"/>
  <c r="DO254" i="34" s="1"/>
  <c r="DP275" i="34" s="1"/>
  <c r="EF177" i="34"/>
  <c r="EF178" i="34" s="1"/>
  <c r="EF254" i="34" s="1"/>
  <c r="EG275" i="34" s="1"/>
  <c r="BT177" i="34"/>
  <c r="BT178" i="34" s="1"/>
  <c r="BT254" i="34" s="1"/>
  <c r="BU275" i="34" s="1"/>
  <c r="AE177" i="34" l="1"/>
  <c r="AF178" i="34"/>
  <c r="EM260" i="34"/>
  <c r="EN265" i="34"/>
  <c r="EN281" i="34" s="1"/>
  <c r="BV260" i="34"/>
  <c r="BW265" i="34"/>
  <c r="BW281" i="34" s="1"/>
  <c r="DC260" i="34"/>
  <c r="DD265" i="34"/>
  <c r="DD281" i="34" s="1"/>
  <c r="EN260" i="34"/>
  <c r="EO265" i="34"/>
  <c r="EO281" i="34" s="1"/>
  <c r="BC260" i="34"/>
  <c r="BD265" i="34"/>
  <c r="BD281" i="34" s="1"/>
  <c r="EF260" i="34"/>
  <c r="EG265" i="34"/>
  <c r="EG281" i="34" s="1"/>
  <c r="AY260" i="34"/>
  <c r="AZ265" i="34"/>
  <c r="AZ281" i="34" s="1"/>
  <c r="AE37" i="34"/>
  <c r="AF38" i="34"/>
  <c r="BK260" i="34"/>
  <c r="BL265" i="34"/>
  <c r="BL281" i="34" s="1"/>
  <c r="CL260" i="34"/>
  <c r="CM265" i="34"/>
  <c r="CM281" i="34" s="1"/>
  <c r="CM260" i="34"/>
  <c r="CN265" i="34"/>
  <c r="CN281" i="34" s="1"/>
  <c r="DB260" i="34"/>
  <c r="DC265" i="34"/>
  <c r="DC281" i="34" s="1"/>
  <c r="AM260" i="34"/>
  <c r="AN265" i="34"/>
  <c r="AN281" i="34" s="1"/>
  <c r="BR260" i="34"/>
  <c r="BS265" i="34"/>
  <c r="BS281" i="34" s="1"/>
  <c r="EW260" i="34"/>
  <c r="EX265" i="34"/>
  <c r="EX281" i="34" s="1"/>
  <c r="AR260" i="34"/>
  <c r="AS265" i="34"/>
  <c r="AS281" i="34" s="1"/>
  <c r="AK260" i="34"/>
  <c r="AL265" i="34"/>
  <c r="AL281" i="34" s="1"/>
  <c r="EI260" i="34"/>
  <c r="EJ265" i="34"/>
  <c r="EJ281" i="34" s="1"/>
  <c r="CD260" i="34"/>
  <c r="CE265" i="34"/>
  <c r="CE281" i="34" s="1"/>
  <c r="EU260" i="34"/>
  <c r="EV265" i="34"/>
  <c r="EV281" i="34" s="1"/>
  <c r="EH260" i="34"/>
  <c r="EI265" i="34"/>
  <c r="EI281" i="34" s="1"/>
  <c r="EQ260" i="34"/>
  <c r="ER265" i="34"/>
  <c r="ER281" i="34" s="1"/>
  <c r="BF260" i="34"/>
  <c r="BG265" i="34"/>
  <c r="BG281" i="34" s="1"/>
  <c r="CQ260" i="34"/>
  <c r="CR265" i="34"/>
  <c r="CR281" i="34" s="1"/>
  <c r="AH260" i="34"/>
  <c r="AI265" i="34"/>
  <c r="AI281" i="34" s="1"/>
  <c r="DS260" i="34"/>
  <c r="DT265" i="34"/>
  <c r="DT281" i="34" s="1"/>
  <c r="DR260" i="34"/>
  <c r="DS265" i="34"/>
  <c r="DS281" i="34" s="1"/>
  <c r="EE260" i="34"/>
  <c r="EF265" i="34"/>
  <c r="EF281" i="34" s="1"/>
  <c r="DJ260" i="34"/>
  <c r="DK265" i="34"/>
  <c r="DK281" i="34" s="1"/>
  <c r="EA260" i="34"/>
  <c r="EB265" i="34"/>
  <c r="EB281" i="34" s="1"/>
  <c r="AD51" i="34"/>
  <c r="D42" i="34" s="1"/>
  <c r="EZ51" i="34" s="1"/>
  <c r="AE42" i="34"/>
  <c r="AE154" i="34"/>
  <c r="AD163" i="34"/>
  <c r="D154" i="34" s="1"/>
  <c r="EZ163" i="34" s="1"/>
  <c r="AE205" i="34"/>
  <c r="AF206" i="34"/>
  <c r="AP260" i="34"/>
  <c r="AQ265" i="34"/>
  <c r="AQ281" i="34" s="1"/>
  <c r="CA260" i="34"/>
  <c r="CB265" i="34"/>
  <c r="CB281" i="34" s="1"/>
  <c r="DP260" i="34"/>
  <c r="DQ265" i="34"/>
  <c r="DQ281" i="34" s="1"/>
  <c r="AQ260" i="34"/>
  <c r="AR265" i="34"/>
  <c r="AR281" i="34" s="1"/>
  <c r="DF260" i="34"/>
  <c r="DG265" i="34"/>
  <c r="DG281" i="34" s="1"/>
  <c r="DE260" i="34"/>
  <c r="DF265" i="34"/>
  <c r="DF281" i="34" s="1"/>
  <c r="CX260" i="34"/>
  <c r="CY265" i="34"/>
  <c r="CY281" i="34" s="1"/>
  <c r="DA260" i="34"/>
  <c r="DB265" i="34"/>
  <c r="DB281" i="34" s="1"/>
  <c r="DV260" i="34"/>
  <c r="DW265" i="34"/>
  <c r="DW281" i="34" s="1"/>
  <c r="DM260" i="34"/>
  <c r="DN265" i="34"/>
  <c r="DN281" i="34" s="1"/>
  <c r="CJ260" i="34"/>
  <c r="CK265" i="34"/>
  <c r="CK281" i="34" s="1"/>
  <c r="EO260" i="34"/>
  <c r="EP265" i="34"/>
  <c r="EP281" i="34" s="1"/>
  <c r="DH260" i="34"/>
  <c r="DI265" i="34"/>
  <c r="DI281" i="34" s="1"/>
  <c r="CO260" i="34"/>
  <c r="CP265" i="34"/>
  <c r="CP281" i="34" s="1"/>
  <c r="ER260" i="34"/>
  <c r="ES265" i="34"/>
  <c r="ES281" i="34" s="1"/>
  <c r="CK260" i="34"/>
  <c r="CL265" i="34"/>
  <c r="CL281" i="34" s="1"/>
  <c r="DG260" i="34"/>
  <c r="DH265" i="34"/>
  <c r="DH281" i="34" s="1"/>
  <c r="BD260" i="34"/>
  <c r="BE265" i="34"/>
  <c r="BE281" i="34" s="1"/>
  <c r="BW260" i="34"/>
  <c r="BX265" i="34"/>
  <c r="BX281" i="34" s="1"/>
  <c r="CB260" i="34"/>
  <c r="CC265" i="34"/>
  <c r="CC281" i="34" s="1"/>
  <c r="CI260" i="34"/>
  <c r="CJ265" i="34"/>
  <c r="CJ281" i="34" s="1"/>
  <c r="BT260" i="34"/>
  <c r="BU265" i="34"/>
  <c r="BU281" i="34" s="1"/>
  <c r="CE260" i="34"/>
  <c r="CF265" i="34"/>
  <c r="CF281" i="34" s="1"/>
  <c r="CR260" i="34"/>
  <c r="CS265" i="34"/>
  <c r="CS281" i="34" s="1"/>
  <c r="ES260" i="34"/>
  <c r="ET265" i="34"/>
  <c r="ET281" i="34" s="1"/>
  <c r="EV260" i="34"/>
  <c r="EW265" i="34"/>
  <c r="EW281" i="34" s="1"/>
  <c r="BG260" i="34"/>
  <c r="BH265" i="34"/>
  <c r="BH281" i="34" s="1"/>
  <c r="AV260" i="34"/>
  <c r="AW265" i="34"/>
  <c r="AW281" i="34" s="1"/>
  <c r="BS260" i="34"/>
  <c r="BT265" i="34"/>
  <c r="BT281" i="34" s="1"/>
  <c r="AN260" i="34"/>
  <c r="AO265" i="34"/>
  <c r="AO281" i="34" s="1"/>
  <c r="BO260" i="34"/>
  <c r="BP265" i="34"/>
  <c r="BP281" i="34" s="1"/>
  <c r="AE93" i="34"/>
  <c r="AF94" i="34"/>
  <c r="AE149" i="34"/>
  <c r="AF150" i="34"/>
  <c r="AE191" i="34"/>
  <c r="AF192" i="34"/>
  <c r="AE233" i="34"/>
  <c r="AF234" i="34"/>
  <c r="AE65" i="34"/>
  <c r="AF66" i="34"/>
  <c r="BL260" i="34"/>
  <c r="BM265" i="34"/>
  <c r="BM281" i="34" s="1"/>
  <c r="EC260" i="34"/>
  <c r="ED265" i="34"/>
  <c r="ED281" i="34" s="1"/>
  <c r="CH260" i="34"/>
  <c r="CI265" i="34"/>
  <c r="CI281" i="34" s="1"/>
  <c r="CS260" i="34"/>
  <c r="CT265" i="34"/>
  <c r="CT281" i="34" s="1"/>
  <c r="BH260" i="34"/>
  <c r="BI265" i="34"/>
  <c r="BI281" i="34" s="1"/>
  <c r="AS260" i="34"/>
  <c r="AT265" i="34"/>
  <c r="AT281" i="34" s="1"/>
  <c r="AZ260" i="34"/>
  <c r="BA265" i="34"/>
  <c r="BA281" i="34" s="1"/>
  <c r="AO260" i="34"/>
  <c r="AP265" i="34"/>
  <c r="AP281" i="34" s="1"/>
  <c r="BX260" i="34"/>
  <c r="BY265" i="34"/>
  <c r="BY281" i="34" s="1"/>
  <c r="BA260" i="34"/>
  <c r="BB265" i="34"/>
  <c r="BB281" i="34" s="1"/>
  <c r="BB260" i="34"/>
  <c r="BC265" i="34"/>
  <c r="BC281" i="34" s="1"/>
  <c r="CC260" i="34"/>
  <c r="CD265" i="34"/>
  <c r="CD281" i="34" s="1"/>
  <c r="BZ260" i="34"/>
  <c r="CA265" i="34"/>
  <c r="CA281" i="34" s="1"/>
  <c r="DZ260" i="34"/>
  <c r="EA265" i="34"/>
  <c r="EA281" i="34" s="1"/>
  <c r="CU260" i="34"/>
  <c r="CV265" i="34"/>
  <c r="CV281" i="34" s="1"/>
  <c r="DX260" i="34"/>
  <c r="DY265" i="34"/>
  <c r="DY281" i="34" s="1"/>
  <c r="AU260" i="34"/>
  <c r="AV265" i="34"/>
  <c r="AV281" i="34" s="1"/>
  <c r="ET260" i="34"/>
  <c r="EU265" i="34"/>
  <c r="EU281" i="34" s="1"/>
  <c r="DY260" i="34"/>
  <c r="DZ265" i="34"/>
  <c r="DZ281" i="34" s="1"/>
  <c r="AT260" i="34"/>
  <c r="AU265" i="34"/>
  <c r="AU281" i="34" s="1"/>
  <c r="EK260" i="34"/>
  <c r="EL265" i="34"/>
  <c r="EL281" i="34" s="1"/>
  <c r="AL260" i="34"/>
  <c r="AM265" i="34"/>
  <c r="AM281" i="34" s="1"/>
  <c r="EG260" i="34"/>
  <c r="EH265" i="34"/>
  <c r="EH281" i="34" s="1"/>
  <c r="BJ260" i="34"/>
  <c r="BK265" i="34"/>
  <c r="BK281" i="34" s="1"/>
  <c r="CG260" i="34"/>
  <c r="CH265" i="34"/>
  <c r="CH281" i="34" s="1"/>
  <c r="DN260" i="34"/>
  <c r="DO265" i="34"/>
  <c r="DO281" i="34" s="1"/>
  <c r="DI260" i="34"/>
  <c r="DJ265" i="34"/>
  <c r="DJ281" i="34" s="1"/>
  <c r="EL260" i="34"/>
  <c r="EM265" i="34"/>
  <c r="EM281" i="34" s="1"/>
  <c r="DU260" i="34"/>
  <c r="DV265" i="34"/>
  <c r="DV281" i="34" s="1"/>
  <c r="ED260" i="34"/>
  <c r="EE265" i="34"/>
  <c r="EE281" i="34" s="1"/>
  <c r="DQ260" i="34"/>
  <c r="DR265" i="34"/>
  <c r="DR281" i="34" s="1"/>
  <c r="DD260" i="34"/>
  <c r="DE265" i="34"/>
  <c r="DE281" i="34" s="1"/>
  <c r="BQ260" i="34"/>
  <c r="BR265" i="34"/>
  <c r="BR281" i="34" s="1"/>
  <c r="AJ260" i="34"/>
  <c r="AK265" i="34"/>
  <c r="AK281" i="34" s="1"/>
  <c r="AG260" i="34"/>
  <c r="AH265" i="34"/>
  <c r="AH281" i="34" s="1"/>
  <c r="DO260" i="34"/>
  <c r="DP265" i="34"/>
  <c r="DP281" i="34" s="1"/>
  <c r="EX260" i="34"/>
  <c r="DK260" i="34"/>
  <c r="DL265" i="34"/>
  <c r="DL281" i="34" s="1"/>
  <c r="EP260" i="34"/>
  <c r="EQ265" i="34"/>
  <c r="EQ281" i="34" s="1"/>
  <c r="DW260" i="34"/>
  <c r="DX265" i="34"/>
  <c r="DX281" i="34" s="1"/>
  <c r="AX260" i="34"/>
  <c r="AY265" i="34"/>
  <c r="AY281" i="34" s="1"/>
  <c r="EB260" i="34"/>
  <c r="EC265" i="34"/>
  <c r="EC281" i="34" s="1"/>
  <c r="CT260" i="34"/>
  <c r="CU265" i="34"/>
  <c r="CU281" i="34" s="1"/>
  <c r="CY260" i="34"/>
  <c r="CZ265" i="34"/>
  <c r="CZ281" i="34" s="1"/>
  <c r="CZ260" i="34"/>
  <c r="DA265" i="34"/>
  <c r="DA281" i="34" s="1"/>
  <c r="AI260" i="34"/>
  <c r="AJ265" i="34"/>
  <c r="AJ281" i="34" s="1"/>
  <c r="CP260" i="34"/>
  <c r="CQ265" i="34"/>
  <c r="CQ281" i="34" s="1"/>
  <c r="CW260" i="34"/>
  <c r="CX265" i="34"/>
  <c r="CX281" i="34" s="1"/>
  <c r="CV260" i="34"/>
  <c r="CW265" i="34"/>
  <c r="CW281" i="34" s="1"/>
  <c r="BM260" i="34"/>
  <c r="BN265" i="34"/>
  <c r="BN281" i="34" s="1"/>
  <c r="DT260" i="34"/>
  <c r="DU265" i="34"/>
  <c r="DU281" i="34" s="1"/>
  <c r="BY260" i="34"/>
  <c r="BZ265" i="34"/>
  <c r="BZ281" i="34" s="1"/>
  <c r="DL260" i="34"/>
  <c r="DM265" i="34"/>
  <c r="DM281" i="34" s="1"/>
  <c r="BU260" i="34"/>
  <c r="BV265" i="34"/>
  <c r="BV281" i="34" s="1"/>
  <c r="EJ260" i="34"/>
  <c r="EK265" i="34"/>
  <c r="EK281" i="34" s="1"/>
  <c r="BN260" i="34"/>
  <c r="BO265" i="34"/>
  <c r="BO281" i="34" s="1"/>
  <c r="BP260" i="34"/>
  <c r="BQ265" i="34"/>
  <c r="BQ281" i="34" s="1"/>
  <c r="AW260" i="34"/>
  <c r="AX265" i="34"/>
  <c r="AX281" i="34" s="1"/>
  <c r="CN260" i="34"/>
  <c r="CO265" i="34"/>
  <c r="CO281" i="34" s="1"/>
  <c r="BI260" i="34"/>
  <c r="BJ265" i="34"/>
  <c r="BJ281" i="34" s="1"/>
  <c r="CF260" i="34"/>
  <c r="CG265" i="34"/>
  <c r="CG281" i="34" s="1"/>
  <c r="BE260" i="34"/>
  <c r="BF265" i="34"/>
  <c r="BF281" i="34" s="1"/>
  <c r="AF245" i="34"/>
  <c r="AE52" i="34"/>
  <c r="B49" i="34" s="1"/>
  <c r="AF253" i="34"/>
  <c r="AE164" i="34"/>
  <c r="B161" i="34" s="1"/>
  <c r="AE219" i="34"/>
  <c r="AF220" i="34"/>
  <c r="AE79" i="34"/>
  <c r="AF80" i="34"/>
  <c r="AE245" i="34" l="1"/>
  <c r="AG266" i="34"/>
  <c r="AE266" i="34" s="1"/>
  <c r="AF246" i="34"/>
  <c r="AE66" i="34"/>
  <c r="B63" i="34" s="1"/>
  <c r="AF255" i="34"/>
  <c r="AE192" i="34"/>
  <c r="B189" i="34" s="1"/>
  <c r="AF248" i="34"/>
  <c r="AE94" i="34"/>
  <c r="B91" i="34" s="1"/>
  <c r="AF256" i="34"/>
  <c r="AE206" i="34"/>
  <c r="B203" i="34" s="1"/>
  <c r="AD219" i="34"/>
  <c r="D210" i="34" s="1"/>
  <c r="EZ219" i="34" s="1"/>
  <c r="AE210" i="34"/>
  <c r="AF247" i="34"/>
  <c r="AE80" i="34"/>
  <c r="B77" i="34" s="1"/>
  <c r="AD65" i="34"/>
  <c r="D56" i="34" s="1"/>
  <c r="EZ65" i="34" s="1"/>
  <c r="AE56" i="34"/>
  <c r="AD191" i="34"/>
  <c r="D182" i="34" s="1"/>
  <c r="EZ191" i="34" s="1"/>
  <c r="AE182" i="34"/>
  <c r="AD93" i="34"/>
  <c r="D84" i="34" s="1"/>
  <c r="EZ93" i="34" s="1"/>
  <c r="AE84" i="34"/>
  <c r="AD205" i="34"/>
  <c r="D196" i="34" s="1"/>
  <c r="EZ205" i="34" s="1"/>
  <c r="AE196" i="34"/>
  <c r="AF258" i="34"/>
  <c r="AE234" i="34"/>
  <c r="B231" i="34" s="1"/>
  <c r="AF252" i="34"/>
  <c r="AE150" i="34"/>
  <c r="B147" i="34" s="1"/>
  <c r="AF244" i="34"/>
  <c r="AE38" i="34"/>
  <c r="B35" i="34" s="1"/>
  <c r="AF254" i="34"/>
  <c r="AE178" i="34"/>
  <c r="B175" i="34" s="1"/>
  <c r="AE70" i="34"/>
  <c r="AD79" i="34"/>
  <c r="D70" i="34" s="1"/>
  <c r="EZ79" i="34" s="1"/>
  <c r="AE253" i="34"/>
  <c r="AG274" i="34"/>
  <c r="AE274" i="34" s="1"/>
  <c r="AF257" i="34"/>
  <c r="AE220" i="34"/>
  <c r="B217" i="34" s="1"/>
  <c r="AD233" i="34"/>
  <c r="D224" i="34" s="1"/>
  <c r="EZ233" i="34" s="1"/>
  <c r="AE224" i="34"/>
  <c r="AD149" i="34"/>
  <c r="D140" i="34" s="1"/>
  <c r="EZ149" i="34" s="1"/>
  <c r="AE140" i="34"/>
  <c r="AD37" i="34"/>
  <c r="D28" i="34" s="1"/>
  <c r="EZ37" i="34" s="1"/>
  <c r="AE28" i="34"/>
  <c r="AD177" i="34"/>
  <c r="D168" i="34" s="1"/>
  <c r="EZ177" i="34" s="1"/>
  <c r="AE168" i="34"/>
  <c r="AE257" i="34" l="1"/>
  <c r="AG278" i="34"/>
  <c r="AE278" i="34" s="1"/>
  <c r="AE244" i="34"/>
  <c r="AF260" i="34"/>
  <c r="AG265" i="34"/>
  <c r="AE258" i="34"/>
  <c r="AG279" i="34"/>
  <c r="AE279" i="34" s="1"/>
  <c r="AE248" i="34"/>
  <c r="AG269" i="34"/>
  <c r="AE269" i="34" s="1"/>
  <c r="AE246" i="34"/>
  <c r="AG267" i="34"/>
  <c r="AE267" i="34" s="1"/>
  <c r="AE254" i="34"/>
  <c r="AG275" i="34"/>
  <c r="AE275" i="34" s="1"/>
  <c r="AE252" i="34"/>
  <c r="AG273" i="34"/>
  <c r="AE273" i="34" s="1"/>
  <c r="AE247" i="34"/>
  <c r="AG268" i="34"/>
  <c r="AE268" i="34" s="1"/>
  <c r="AE256" i="34"/>
  <c r="AG277" i="34"/>
  <c r="AE277" i="34" s="1"/>
  <c r="AE255" i="34"/>
  <c r="AG276" i="34"/>
  <c r="AE276" i="34" s="1"/>
  <c r="AE260" i="34" l="1"/>
  <c r="AE265" i="34"/>
  <c r="AE281" i="34" s="1"/>
  <c r="AG281" i="34"/>
  <c r="EZ281" i="34" l="1"/>
  <c r="AF262" i="34"/>
  <c r="AH262" i="34"/>
  <c r="AJ262" i="34"/>
  <c r="AL262" i="34"/>
  <c r="AN262" i="34"/>
  <c r="AP262" i="34"/>
  <c r="AR262" i="34"/>
  <c r="AT262" i="34"/>
  <c r="AV262" i="34"/>
  <c r="AX262" i="34"/>
  <c r="AZ262" i="34"/>
  <c r="BB262" i="34"/>
  <c r="BD262" i="34"/>
  <c r="BF262" i="34"/>
  <c r="BH262" i="34"/>
  <c r="BJ262" i="34"/>
  <c r="BL262" i="34"/>
  <c r="BN262" i="34"/>
  <c r="BP262" i="34"/>
  <c r="BR262" i="34"/>
  <c r="BT262" i="34"/>
  <c r="BV262" i="34"/>
  <c r="BX262" i="34"/>
  <c r="BZ262" i="34"/>
  <c r="CB262" i="34"/>
  <c r="CD262" i="34"/>
  <c r="CF262" i="34"/>
  <c r="CH262" i="34"/>
  <c r="CJ262" i="34"/>
  <c r="CL262" i="34"/>
  <c r="CN262" i="34"/>
  <c r="CP262" i="34"/>
  <c r="CR262" i="34"/>
  <c r="CT262" i="34"/>
  <c r="CV262" i="34"/>
  <c r="CX262" i="34"/>
  <c r="CZ262" i="34"/>
  <c r="DB262" i="34"/>
  <c r="DD262" i="34"/>
  <c r="DF262" i="34"/>
  <c r="DH262" i="34"/>
  <c r="DJ262" i="34"/>
  <c r="DL262" i="34"/>
  <c r="DN262" i="34"/>
  <c r="DP262" i="34"/>
  <c r="DR262" i="34"/>
  <c r="DT262" i="34"/>
  <c r="DV262" i="34"/>
  <c r="DX262" i="34"/>
  <c r="DZ262" i="34"/>
  <c r="EB262" i="34"/>
  <c r="ED262" i="34"/>
  <c r="EF262" i="34"/>
  <c r="EH262" i="34"/>
  <c r="EJ262" i="34"/>
  <c r="EL262" i="34"/>
  <c r="EN262" i="34"/>
  <c r="EP262" i="34"/>
  <c r="ER262" i="34"/>
  <c r="ET262" i="34"/>
  <c r="EV262" i="34"/>
  <c r="EX262" i="34"/>
  <c r="AE262" i="34"/>
  <c r="AG262" i="34"/>
  <c r="AI262" i="34"/>
  <c r="AK262" i="34"/>
  <c r="AM262" i="34"/>
  <c r="AO262" i="34"/>
  <c r="AQ262" i="34"/>
  <c r="AS262" i="34"/>
  <c r="AU262" i="34"/>
  <c r="AW262" i="34"/>
  <c r="AY262" i="34"/>
  <c r="BA262" i="34"/>
  <c r="BC262" i="34"/>
  <c r="BE262" i="34"/>
  <c r="BG262" i="34"/>
  <c r="BI262" i="34"/>
  <c r="BK262" i="34"/>
  <c r="BM262" i="34"/>
  <c r="BO262" i="34"/>
  <c r="BQ262" i="34"/>
  <c r="BS262" i="34"/>
  <c r="BU262" i="34"/>
  <c r="BW262" i="34"/>
  <c r="BY262" i="34"/>
  <c r="CA262" i="34"/>
  <c r="CC262" i="34"/>
  <c r="CE262" i="34"/>
  <c r="CG262" i="34"/>
  <c r="CI262" i="34"/>
  <c r="CK262" i="34"/>
  <c r="CM262" i="34"/>
  <c r="CO262" i="34"/>
  <c r="CQ262" i="34"/>
  <c r="CS262" i="34"/>
  <c r="CU262" i="34"/>
  <c r="CW262" i="34"/>
  <c r="CY262" i="34"/>
  <c r="DA262" i="34"/>
  <c r="DC262" i="34"/>
  <c r="DE262" i="34"/>
  <c r="DG262" i="34"/>
  <c r="DI262" i="34"/>
  <c r="DK262" i="34"/>
  <c r="DM262" i="34"/>
  <c r="DO262" i="34"/>
  <c r="DQ262" i="34"/>
  <c r="DS262" i="34"/>
  <c r="DU262" i="34"/>
  <c r="DW262" i="34"/>
  <c r="DY262" i="34"/>
  <c r="EA262" i="34"/>
  <c r="EC262" i="34"/>
  <c r="EE262" i="34"/>
  <c r="EG262" i="34"/>
  <c r="EI262" i="34"/>
  <c r="EK262" i="34"/>
  <c r="EM262" i="34"/>
  <c r="EO262" i="34"/>
  <c r="EQ262" i="34"/>
  <c r="ES262" i="34"/>
  <c r="EU262" i="34"/>
  <c r="EW262" i="34"/>
  <c r="EZ260" i="34"/>
  <c r="AF241" i="34"/>
  <c r="AH241" i="34"/>
  <c r="AJ241" i="34"/>
  <c r="AL241" i="34"/>
  <c r="AN241" i="34"/>
  <c r="AP241" i="34"/>
  <c r="AR241" i="34"/>
  <c r="AT241" i="34"/>
  <c r="AV241" i="34"/>
  <c r="AX241" i="34"/>
  <c r="AZ241" i="34"/>
  <c r="BB241" i="34"/>
  <c r="BD241" i="34"/>
  <c r="BF241" i="34"/>
  <c r="BH241" i="34"/>
  <c r="BJ241" i="34"/>
  <c r="BL241" i="34"/>
  <c r="BN241" i="34"/>
  <c r="BP241" i="34"/>
  <c r="BR241" i="34"/>
  <c r="BT241" i="34"/>
  <c r="BV241" i="34"/>
  <c r="BX241" i="34"/>
  <c r="BZ241" i="34"/>
  <c r="CB241" i="34"/>
  <c r="CD241" i="34"/>
  <c r="CF241" i="34"/>
  <c r="CH241" i="34"/>
  <c r="CJ241" i="34"/>
  <c r="CL241" i="34"/>
  <c r="CN241" i="34"/>
  <c r="CP241" i="34"/>
  <c r="CR241" i="34"/>
  <c r="CT241" i="34"/>
  <c r="CV241" i="34"/>
  <c r="CX241" i="34"/>
  <c r="CZ241" i="34"/>
  <c r="DB241" i="34"/>
  <c r="DD241" i="34"/>
  <c r="DF241" i="34"/>
  <c r="DH241" i="34"/>
  <c r="DJ241" i="34"/>
  <c r="DL241" i="34"/>
  <c r="DN241" i="34"/>
  <c r="DP241" i="34"/>
  <c r="DR241" i="34"/>
  <c r="DT241" i="34"/>
  <c r="DV241" i="34"/>
  <c r="DX241" i="34"/>
  <c r="DZ241" i="34"/>
  <c r="EB241" i="34"/>
  <c r="ED241" i="34"/>
  <c r="EF241" i="34"/>
  <c r="EH241" i="34"/>
  <c r="EJ241" i="34"/>
  <c r="EL241" i="34"/>
  <c r="EN241" i="34"/>
  <c r="EP241" i="34"/>
  <c r="ER241" i="34"/>
  <c r="ET241" i="34"/>
  <c r="EV241" i="34"/>
  <c r="EX241" i="34"/>
  <c r="AE241" i="34"/>
  <c r="AG241" i="34"/>
  <c r="AI241" i="34"/>
  <c r="AK241" i="34"/>
  <c r="AM241" i="34"/>
  <c r="AO241" i="34"/>
  <c r="AQ241" i="34"/>
  <c r="AS241" i="34"/>
  <c r="AU241" i="34"/>
  <c r="AW241" i="34"/>
  <c r="AY241" i="34"/>
  <c r="BA241" i="34"/>
  <c r="BC241" i="34"/>
  <c r="BE241" i="34"/>
  <c r="BG241" i="34"/>
  <c r="BI241" i="34"/>
  <c r="BK241" i="34"/>
  <c r="BM241" i="34"/>
  <c r="BO241" i="34"/>
  <c r="BQ241" i="34"/>
  <c r="BS241" i="34"/>
  <c r="BU241" i="34"/>
  <c r="BW241" i="34"/>
  <c r="BY241" i="34"/>
  <c r="CA241" i="34"/>
  <c r="CC241" i="34"/>
  <c r="CE241" i="34"/>
  <c r="CG241" i="34"/>
  <c r="CI241" i="34"/>
  <c r="CK241" i="34"/>
  <c r="CM241" i="34"/>
  <c r="CO241" i="34"/>
  <c r="CQ241" i="34"/>
  <c r="CS241" i="34"/>
  <c r="CU241" i="34"/>
  <c r="CW241" i="34"/>
  <c r="CY241" i="34"/>
  <c r="DA241" i="34"/>
  <c r="DC241" i="34"/>
  <c r="DE241" i="34"/>
  <c r="DG241" i="34"/>
  <c r="DI241" i="34"/>
  <c r="DK241" i="34"/>
  <c r="DM241" i="34"/>
  <c r="DO241" i="34"/>
  <c r="DQ241" i="34"/>
  <c r="DS241" i="34"/>
  <c r="DU241" i="34"/>
  <c r="DW241" i="34"/>
  <c r="DY241" i="34"/>
  <c r="EA241" i="34"/>
  <c r="EC241" i="34"/>
  <c r="EE241" i="34"/>
  <c r="EG241" i="34"/>
  <c r="EI241" i="34"/>
  <c r="EK241" i="34"/>
  <c r="EM241" i="34"/>
  <c r="EO241" i="34"/>
  <c r="EQ241" i="34"/>
  <c r="ES241" i="34"/>
  <c r="EU241" i="34"/>
  <c r="EW241" i="34"/>
  <c r="D239" i="34" l="1"/>
  <c r="D12" i="34"/>
  <c r="E78" i="8" l="1"/>
  <c r="D1" i="34"/>
  <c r="E76" i="8" s="1"/>
  <c r="E15" i="8" s="1"/>
  <c r="B15" i="8" l="1"/>
  <c r="E1" i="8"/>
  <c r="D3" i="2" s="1"/>
</calcChain>
</file>

<file path=xl/comments1.xml><?xml version="1.0" encoding="utf-8"?>
<comments xmlns="http://schemas.openxmlformats.org/spreadsheetml/2006/main">
  <authors>
    <author>John Brotherton</author>
  </authors>
  <commentList>
    <comment ref="C24" authorId="0">
      <text>
        <r>
          <rPr>
            <b/>
            <sz val="8"/>
            <color indexed="81"/>
            <rFont val="Tahoma"/>
            <family val="2"/>
          </rPr>
          <t xml:space="preserve">IMPORTANT
</t>
        </r>
        <r>
          <rPr>
            <sz val="8"/>
            <color indexed="81"/>
            <rFont val="Tahoma"/>
            <family val="2"/>
          </rPr>
          <t>Read the Comment.</t>
        </r>
      </text>
    </comment>
  </commentList>
</comments>
</file>

<file path=xl/comments2.xml><?xml version="1.0" encoding="utf-8"?>
<comments xmlns="http://schemas.openxmlformats.org/spreadsheetml/2006/main">
  <authors>
    <author>John Brotherton</author>
  </authors>
  <commentList>
    <comment ref="F20" authorId="0">
      <text>
        <r>
          <rPr>
            <b/>
            <sz val="8"/>
            <color indexed="81"/>
            <rFont val="Tahoma"/>
            <family val="2"/>
          </rPr>
          <t xml:space="preserve">MESSAGE
</t>
        </r>
        <r>
          <rPr>
            <sz val="8"/>
            <color indexed="81"/>
            <rFont val="Tahoma"/>
            <family val="2"/>
          </rPr>
          <t>Common cause for error.</t>
        </r>
      </text>
    </comment>
  </commentList>
</comments>
</file>

<file path=xl/comments3.xml><?xml version="1.0" encoding="utf-8"?>
<comments xmlns="http://schemas.openxmlformats.org/spreadsheetml/2006/main">
  <authors>
    <author>Martin Brader</author>
    <author>John Brotherton</author>
  </authors>
  <commentList>
    <comment ref="EZ4" authorId="0">
      <text>
        <r>
          <rPr>
            <sz val="10"/>
            <color indexed="17"/>
            <rFont val="Tahoma"/>
            <family val="2"/>
          </rPr>
          <t>Check number of columns</t>
        </r>
      </text>
    </comment>
    <comment ref="A14" authorId="1">
      <text>
        <r>
          <rPr>
            <b/>
            <sz val="8"/>
            <color indexed="81"/>
            <rFont val="Tahoma"/>
            <family val="2"/>
          </rPr>
          <t xml:space="preserve">TITLE
</t>
        </r>
        <r>
          <rPr>
            <sz val="8"/>
            <color indexed="81"/>
            <rFont val="Tahoma"/>
            <family val="2"/>
          </rPr>
          <t>Used throughout the model.</t>
        </r>
      </text>
    </comment>
    <comment ref="E15" authorId="1">
      <text>
        <r>
          <rPr>
            <b/>
            <sz val="8"/>
            <color indexed="81"/>
            <rFont val="Tahoma"/>
            <family val="2"/>
          </rPr>
          <t xml:space="preserve">RANGE
</t>
        </r>
        <r>
          <rPr>
            <sz val="8"/>
            <color indexed="81"/>
            <rFont val="Tahoma"/>
            <family val="2"/>
          </rPr>
          <t>Mandatory Field. Top of Code List.</t>
        </r>
      </text>
    </comment>
    <comment ref="E29" authorId="1">
      <text>
        <r>
          <rPr>
            <b/>
            <sz val="8"/>
            <color indexed="81"/>
            <rFont val="Tahoma"/>
            <family val="2"/>
          </rPr>
          <t xml:space="preserve">NAMED RANGE
</t>
        </r>
        <r>
          <rPr>
            <sz val="8"/>
            <color indexed="81"/>
            <rFont val="Tahoma"/>
            <family val="2"/>
          </rPr>
          <t>This must be a Fixed Asset.</t>
        </r>
      </text>
    </comment>
    <comment ref="E30" authorId="1">
      <text>
        <r>
          <rPr>
            <b/>
            <sz val="8"/>
            <color indexed="81"/>
            <rFont val="Tahoma"/>
            <family val="2"/>
          </rPr>
          <t xml:space="preserve">NAMED RANGE
</t>
        </r>
        <r>
          <rPr>
            <sz val="8"/>
            <color indexed="81"/>
            <rFont val="Tahoma"/>
            <family val="2"/>
          </rPr>
          <t>This must be a Fixed Asset.</t>
        </r>
      </text>
    </comment>
    <comment ref="E31" authorId="1">
      <text>
        <r>
          <rPr>
            <b/>
            <sz val="8"/>
            <color indexed="81"/>
            <rFont val="Tahoma"/>
            <family val="2"/>
          </rPr>
          <t xml:space="preserve">NAMED RANGE
</t>
        </r>
        <r>
          <rPr>
            <sz val="8"/>
            <color indexed="81"/>
            <rFont val="Tahoma"/>
            <family val="2"/>
          </rPr>
          <t>This must be a Fixed Asset.</t>
        </r>
      </text>
    </comment>
    <comment ref="A47" authorId="1">
      <text>
        <r>
          <rPr>
            <b/>
            <sz val="8"/>
            <color indexed="81"/>
            <rFont val="Tahoma"/>
            <family val="2"/>
          </rPr>
          <t xml:space="preserve">TITLE
</t>
        </r>
        <r>
          <rPr>
            <sz val="8"/>
            <color indexed="81"/>
            <rFont val="Tahoma"/>
            <family val="2"/>
          </rPr>
          <t>Used throughout the model.</t>
        </r>
      </text>
    </comment>
    <comment ref="E48" authorId="1">
      <text>
        <r>
          <rPr>
            <b/>
            <sz val="8"/>
            <color indexed="81"/>
            <rFont val="Tahoma"/>
            <family val="2"/>
          </rPr>
          <t xml:space="preserve">RANGE
</t>
        </r>
        <r>
          <rPr>
            <sz val="8"/>
            <color indexed="81"/>
            <rFont val="Tahoma"/>
            <family val="2"/>
          </rPr>
          <t>Mandatory Field. Top of Code List.</t>
        </r>
      </text>
    </comment>
    <comment ref="A82" authorId="1">
      <text>
        <r>
          <rPr>
            <b/>
            <sz val="8"/>
            <color indexed="81"/>
            <rFont val="Tahoma"/>
            <family val="2"/>
          </rPr>
          <t xml:space="preserve">TITLE
</t>
        </r>
        <r>
          <rPr>
            <sz val="8"/>
            <color indexed="81"/>
            <rFont val="Tahoma"/>
            <family val="2"/>
          </rPr>
          <t>Used throughout the model.</t>
        </r>
      </text>
    </comment>
    <comment ref="F83" authorId="1">
      <text>
        <r>
          <rPr>
            <b/>
            <sz val="8"/>
            <color indexed="81"/>
            <rFont val="Tahoma"/>
            <family val="2"/>
          </rPr>
          <t xml:space="preserve">RANGE
</t>
        </r>
        <r>
          <rPr>
            <sz val="8"/>
            <color indexed="81"/>
            <rFont val="Tahoma"/>
            <family val="2"/>
          </rPr>
          <t>Mandatory Field. Top of Code List.</t>
        </r>
      </text>
    </comment>
    <comment ref="A126" authorId="1">
      <text>
        <r>
          <rPr>
            <b/>
            <sz val="8"/>
            <color indexed="81"/>
            <rFont val="Tahoma"/>
            <family val="2"/>
          </rPr>
          <t xml:space="preserve">TITLE
</t>
        </r>
        <r>
          <rPr>
            <sz val="8"/>
            <color indexed="81"/>
            <rFont val="Tahoma"/>
            <family val="2"/>
          </rPr>
          <t>Used throughout the model.</t>
        </r>
      </text>
    </comment>
    <comment ref="F127" authorId="1">
      <text>
        <r>
          <rPr>
            <b/>
            <sz val="8"/>
            <color indexed="81"/>
            <rFont val="Tahoma"/>
            <family val="2"/>
          </rPr>
          <t xml:space="preserve">RANGE
</t>
        </r>
        <r>
          <rPr>
            <sz val="8"/>
            <color indexed="81"/>
            <rFont val="Tahoma"/>
            <family val="2"/>
          </rPr>
          <t>Top of Code List.</t>
        </r>
      </text>
    </comment>
    <comment ref="A165" authorId="1">
      <text>
        <r>
          <rPr>
            <b/>
            <sz val="8"/>
            <color indexed="81"/>
            <rFont val="Tahoma"/>
            <family val="2"/>
          </rPr>
          <t xml:space="preserve">TITLE
</t>
        </r>
        <r>
          <rPr>
            <sz val="8"/>
            <color indexed="81"/>
            <rFont val="Tahoma"/>
            <family val="2"/>
          </rPr>
          <t>Used throughout the model.</t>
        </r>
      </text>
    </comment>
    <comment ref="E166" authorId="1">
      <text>
        <r>
          <rPr>
            <b/>
            <sz val="8"/>
            <color indexed="81"/>
            <rFont val="Tahoma"/>
            <family val="2"/>
          </rPr>
          <t xml:space="preserve">RANGE
</t>
        </r>
        <r>
          <rPr>
            <sz val="8"/>
            <color indexed="81"/>
            <rFont val="Tahoma"/>
            <family val="2"/>
          </rPr>
          <t>Mandatory Field. Top of Code List.</t>
        </r>
      </text>
    </comment>
    <comment ref="A176" authorId="1">
      <text>
        <r>
          <rPr>
            <b/>
            <sz val="8"/>
            <color indexed="81"/>
            <rFont val="Tahoma"/>
            <family val="2"/>
          </rPr>
          <t xml:space="preserve">TITLE
</t>
        </r>
        <r>
          <rPr>
            <sz val="8"/>
            <color indexed="81"/>
            <rFont val="Tahoma"/>
            <family val="2"/>
          </rPr>
          <t>Used throughout the model.</t>
        </r>
      </text>
    </comment>
    <comment ref="E177" authorId="1">
      <text>
        <r>
          <rPr>
            <b/>
            <sz val="8"/>
            <color indexed="81"/>
            <rFont val="Tahoma"/>
            <family val="2"/>
          </rPr>
          <t xml:space="preserve">RANGE
</t>
        </r>
        <r>
          <rPr>
            <sz val="8"/>
            <color indexed="81"/>
            <rFont val="Tahoma"/>
            <family val="2"/>
          </rPr>
          <t>Top of Code List.</t>
        </r>
      </text>
    </comment>
    <comment ref="E181" authorId="1">
      <text>
        <r>
          <rPr>
            <b/>
            <sz val="8"/>
            <color indexed="81"/>
            <rFont val="Tahoma"/>
            <family val="2"/>
          </rPr>
          <t xml:space="preserve">NAMED RANGE
</t>
        </r>
        <r>
          <rPr>
            <sz val="8"/>
            <color indexed="81"/>
            <rFont val="Tahoma"/>
            <family val="2"/>
          </rPr>
          <t>This must be left blank for non-assets</t>
        </r>
      </text>
    </comment>
    <comment ref="A187" authorId="1">
      <text>
        <r>
          <rPr>
            <b/>
            <sz val="8"/>
            <color indexed="81"/>
            <rFont val="Tahoma"/>
            <family val="2"/>
          </rPr>
          <t xml:space="preserve">TITLE
</t>
        </r>
        <r>
          <rPr>
            <sz val="8"/>
            <color indexed="81"/>
            <rFont val="Tahoma"/>
            <family val="2"/>
          </rPr>
          <t>Used throughout the model.</t>
        </r>
      </text>
    </comment>
    <comment ref="E188" authorId="1">
      <text>
        <r>
          <rPr>
            <b/>
            <sz val="8"/>
            <color indexed="81"/>
            <rFont val="Tahoma"/>
            <family val="2"/>
          </rPr>
          <t xml:space="preserve">RANGE
</t>
        </r>
        <r>
          <rPr>
            <sz val="8"/>
            <color indexed="81"/>
            <rFont val="Tahoma"/>
            <family val="2"/>
          </rPr>
          <t>Top of Code List.</t>
        </r>
      </text>
    </comment>
    <comment ref="A228" authorId="1">
      <text>
        <r>
          <rPr>
            <b/>
            <sz val="8"/>
            <color indexed="81"/>
            <rFont val="Tahoma"/>
            <family val="2"/>
          </rPr>
          <t xml:space="preserve">TITLE
</t>
        </r>
        <r>
          <rPr>
            <sz val="8"/>
            <color indexed="81"/>
            <rFont val="Tahoma"/>
            <family val="2"/>
          </rPr>
          <t>Used throughout the model.</t>
        </r>
      </text>
    </comment>
    <comment ref="E229" authorId="1">
      <text>
        <r>
          <rPr>
            <b/>
            <sz val="8"/>
            <color indexed="81"/>
            <rFont val="Tahoma"/>
            <family val="2"/>
          </rPr>
          <t xml:space="preserve">RANGE
</t>
        </r>
        <r>
          <rPr>
            <sz val="8"/>
            <color indexed="81"/>
            <rFont val="Tahoma"/>
            <family val="2"/>
          </rPr>
          <t>Top of Code List.</t>
        </r>
      </text>
    </comment>
    <comment ref="A241" authorId="1">
      <text>
        <r>
          <rPr>
            <b/>
            <sz val="8"/>
            <color indexed="81"/>
            <rFont val="Tahoma"/>
            <family val="2"/>
          </rPr>
          <t xml:space="preserve">TITLE
</t>
        </r>
        <r>
          <rPr>
            <sz val="8"/>
            <color indexed="81"/>
            <rFont val="Tahoma"/>
            <family val="2"/>
          </rPr>
          <t>Used throughout the model.</t>
        </r>
      </text>
    </comment>
    <comment ref="F242" authorId="1">
      <text>
        <r>
          <rPr>
            <b/>
            <sz val="8"/>
            <color indexed="81"/>
            <rFont val="Tahoma"/>
            <family val="2"/>
          </rPr>
          <t xml:space="preserve">RANGE
</t>
        </r>
        <r>
          <rPr>
            <sz val="8"/>
            <color indexed="81"/>
            <rFont val="Tahoma"/>
            <family val="2"/>
          </rPr>
          <t>Mandatory Field. Top of Code List.</t>
        </r>
      </text>
    </comment>
    <comment ref="F247" authorId="1">
      <text>
        <r>
          <rPr>
            <b/>
            <sz val="8"/>
            <color indexed="81"/>
            <rFont val="Tahoma"/>
            <family val="2"/>
          </rPr>
          <t xml:space="preserve">NAMED RANGE
</t>
        </r>
        <r>
          <rPr>
            <sz val="8"/>
            <color indexed="81"/>
            <rFont val="Tahoma"/>
            <family val="2"/>
          </rPr>
          <t>This must be "Labour".</t>
        </r>
      </text>
    </comment>
    <comment ref="A269" authorId="1">
      <text>
        <r>
          <rPr>
            <b/>
            <sz val="8"/>
            <color indexed="81"/>
            <rFont val="Tahoma"/>
            <family val="2"/>
          </rPr>
          <t xml:space="preserve">TITLE
</t>
        </r>
        <r>
          <rPr>
            <sz val="8"/>
            <color indexed="81"/>
            <rFont val="Tahoma"/>
            <family val="2"/>
          </rPr>
          <t>Used throughout the model.</t>
        </r>
      </text>
    </comment>
    <comment ref="E270" authorId="1">
      <text>
        <r>
          <rPr>
            <b/>
            <sz val="8"/>
            <color indexed="81"/>
            <rFont val="Tahoma"/>
            <family val="2"/>
          </rPr>
          <t xml:space="preserve">RANGE
</t>
        </r>
        <r>
          <rPr>
            <sz val="8"/>
            <color indexed="81"/>
            <rFont val="Tahoma"/>
            <family val="2"/>
          </rPr>
          <t>Mandatory Field. Top of Code List.</t>
        </r>
      </text>
    </comment>
    <comment ref="A288" authorId="1">
      <text>
        <r>
          <rPr>
            <b/>
            <sz val="8"/>
            <color indexed="81"/>
            <rFont val="Tahoma"/>
            <family val="2"/>
          </rPr>
          <t xml:space="preserve">TITLE
</t>
        </r>
        <r>
          <rPr>
            <sz val="8"/>
            <color indexed="81"/>
            <rFont val="Tahoma"/>
            <family val="2"/>
          </rPr>
          <t>Used throughout the model.</t>
        </r>
      </text>
    </comment>
    <comment ref="E289" authorId="1">
      <text>
        <r>
          <rPr>
            <b/>
            <sz val="8"/>
            <color indexed="81"/>
            <rFont val="Tahoma"/>
            <family val="2"/>
          </rPr>
          <t xml:space="preserve">RANGE
</t>
        </r>
        <r>
          <rPr>
            <sz val="8"/>
            <color indexed="81"/>
            <rFont val="Tahoma"/>
            <family val="2"/>
          </rPr>
          <t>Mandatory Field. Top of Code List.</t>
        </r>
      </text>
    </comment>
    <comment ref="A309" authorId="1">
      <text>
        <r>
          <rPr>
            <b/>
            <sz val="8"/>
            <color indexed="81"/>
            <rFont val="Tahoma"/>
            <family val="2"/>
          </rPr>
          <t xml:space="preserve">TITLE
</t>
        </r>
        <r>
          <rPr>
            <sz val="8"/>
            <color indexed="81"/>
            <rFont val="Tahoma"/>
            <family val="2"/>
          </rPr>
          <t>Used throughout the model.</t>
        </r>
      </text>
    </comment>
    <comment ref="E310" authorId="1">
      <text>
        <r>
          <rPr>
            <b/>
            <sz val="8"/>
            <color indexed="81"/>
            <rFont val="Tahoma"/>
            <family val="2"/>
          </rPr>
          <t xml:space="preserve">RANGE
</t>
        </r>
        <r>
          <rPr>
            <sz val="8"/>
            <color indexed="81"/>
            <rFont val="Tahoma"/>
            <family val="2"/>
          </rPr>
          <t>Top of Code List.</t>
        </r>
      </text>
    </comment>
    <comment ref="A320" authorId="1">
      <text>
        <r>
          <rPr>
            <b/>
            <sz val="8"/>
            <color indexed="81"/>
            <rFont val="Tahoma"/>
            <family val="2"/>
          </rPr>
          <t xml:space="preserve">TITLE
</t>
        </r>
        <r>
          <rPr>
            <sz val="8"/>
            <color indexed="81"/>
            <rFont val="Tahoma"/>
            <family val="2"/>
          </rPr>
          <t>Used throughout the model.</t>
        </r>
      </text>
    </comment>
    <comment ref="E321" authorId="1">
      <text>
        <r>
          <rPr>
            <b/>
            <sz val="8"/>
            <color indexed="81"/>
            <rFont val="Tahoma"/>
            <family val="2"/>
          </rPr>
          <t xml:space="preserve">RANGE
</t>
        </r>
        <r>
          <rPr>
            <sz val="8"/>
            <color indexed="81"/>
            <rFont val="Tahoma"/>
            <family val="2"/>
          </rPr>
          <t>Top of Code List.</t>
        </r>
      </text>
    </comment>
    <comment ref="A331" authorId="1">
      <text>
        <r>
          <rPr>
            <b/>
            <sz val="8"/>
            <color indexed="81"/>
            <rFont val="Tahoma"/>
            <family val="2"/>
          </rPr>
          <t xml:space="preserve">TITLE
</t>
        </r>
        <r>
          <rPr>
            <sz val="8"/>
            <color indexed="81"/>
            <rFont val="Tahoma"/>
            <family val="2"/>
          </rPr>
          <t>Used throughout the model.</t>
        </r>
      </text>
    </comment>
    <comment ref="E332" authorId="1">
      <text>
        <r>
          <rPr>
            <b/>
            <sz val="8"/>
            <color indexed="81"/>
            <rFont val="Tahoma"/>
            <family val="2"/>
          </rPr>
          <t xml:space="preserve">RANGE
</t>
        </r>
        <r>
          <rPr>
            <sz val="8"/>
            <color indexed="81"/>
            <rFont val="Tahoma"/>
            <family val="2"/>
          </rPr>
          <t>Top of Code List.</t>
        </r>
      </text>
    </comment>
    <comment ref="A342" authorId="1">
      <text>
        <r>
          <rPr>
            <b/>
            <sz val="8"/>
            <color indexed="81"/>
            <rFont val="Tahoma"/>
            <family val="2"/>
          </rPr>
          <t xml:space="preserve">TITLE
</t>
        </r>
        <r>
          <rPr>
            <sz val="8"/>
            <color indexed="81"/>
            <rFont val="Tahoma"/>
            <family val="2"/>
          </rPr>
          <t>Used throughout the model.</t>
        </r>
      </text>
    </comment>
    <comment ref="E343" authorId="1">
      <text>
        <r>
          <rPr>
            <b/>
            <sz val="8"/>
            <color indexed="81"/>
            <rFont val="Tahoma"/>
            <family val="2"/>
          </rPr>
          <t xml:space="preserve">RANGE
</t>
        </r>
        <r>
          <rPr>
            <sz val="8"/>
            <color indexed="81"/>
            <rFont val="Tahoma"/>
            <family val="2"/>
          </rPr>
          <t>Top of Code List.</t>
        </r>
      </text>
    </comment>
    <comment ref="A353" authorId="1">
      <text>
        <r>
          <rPr>
            <b/>
            <sz val="8"/>
            <color indexed="81"/>
            <rFont val="Tahoma"/>
            <family val="2"/>
          </rPr>
          <t xml:space="preserve">TITLE
</t>
        </r>
        <r>
          <rPr>
            <sz val="8"/>
            <color indexed="81"/>
            <rFont val="Tahoma"/>
            <family val="2"/>
          </rPr>
          <t>Used throughout the model.</t>
        </r>
      </text>
    </comment>
    <comment ref="E354" authorId="1">
      <text>
        <r>
          <rPr>
            <b/>
            <sz val="8"/>
            <color indexed="81"/>
            <rFont val="Tahoma"/>
            <family val="2"/>
          </rPr>
          <t xml:space="preserve">RANGE
</t>
        </r>
        <r>
          <rPr>
            <sz val="8"/>
            <color indexed="81"/>
            <rFont val="Tahoma"/>
            <family val="2"/>
          </rPr>
          <t>Top of Code List.</t>
        </r>
      </text>
    </comment>
    <comment ref="A367" authorId="1">
      <text>
        <r>
          <rPr>
            <b/>
            <sz val="8"/>
            <color indexed="81"/>
            <rFont val="Tahoma"/>
            <family val="2"/>
          </rPr>
          <t xml:space="preserve">TITLE
</t>
        </r>
        <r>
          <rPr>
            <sz val="8"/>
            <color indexed="81"/>
            <rFont val="Tahoma"/>
            <family val="2"/>
          </rPr>
          <t>Used throughout the model.</t>
        </r>
      </text>
    </comment>
    <comment ref="E368" authorId="1">
      <text>
        <r>
          <rPr>
            <b/>
            <sz val="8"/>
            <color indexed="81"/>
            <rFont val="Tahoma"/>
            <family val="2"/>
          </rPr>
          <t xml:space="preserve">RANGE
</t>
        </r>
        <r>
          <rPr>
            <sz val="8"/>
            <color indexed="81"/>
            <rFont val="Tahoma"/>
            <family val="2"/>
          </rPr>
          <t>Top of Code List.</t>
        </r>
      </text>
    </comment>
    <comment ref="A501" authorId="1">
      <text>
        <r>
          <rPr>
            <b/>
            <sz val="8"/>
            <color indexed="81"/>
            <rFont val="Tahoma"/>
            <family val="2"/>
          </rPr>
          <t xml:space="preserve">TITLE
</t>
        </r>
        <r>
          <rPr>
            <sz val="8"/>
            <color indexed="81"/>
            <rFont val="Tahoma"/>
            <family val="2"/>
          </rPr>
          <t>Used throughout the model.</t>
        </r>
      </text>
    </comment>
    <comment ref="E502" authorId="1">
      <text>
        <r>
          <rPr>
            <b/>
            <sz val="8"/>
            <color indexed="81"/>
            <rFont val="Tahoma"/>
            <family val="2"/>
          </rPr>
          <t xml:space="preserve">RANGE
</t>
        </r>
        <r>
          <rPr>
            <sz val="8"/>
            <color indexed="81"/>
            <rFont val="Tahoma"/>
            <family val="2"/>
          </rPr>
          <t>Top of Code List.</t>
        </r>
      </text>
    </comment>
    <comment ref="A512" authorId="1">
      <text>
        <r>
          <rPr>
            <b/>
            <sz val="8"/>
            <color indexed="81"/>
            <rFont val="Tahoma"/>
            <family val="2"/>
          </rPr>
          <t xml:space="preserve">TITLE
</t>
        </r>
        <r>
          <rPr>
            <sz val="8"/>
            <color indexed="81"/>
            <rFont val="Tahoma"/>
            <family val="2"/>
          </rPr>
          <t>Used throughout the model.</t>
        </r>
      </text>
    </comment>
    <comment ref="B513" authorId="1">
      <text>
        <r>
          <rPr>
            <b/>
            <sz val="8"/>
            <color indexed="81"/>
            <rFont val="Tahoma"/>
            <family val="2"/>
          </rPr>
          <t xml:space="preserve">RANGE
</t>
        </r>
        <r>
          <rPr>
            <sz val="8"/>
            <color indexed="81"/>
            <rFont val="Tahoma"/>
            <family val="2"/>
          </rPr>
          <t>Mandatory Field. Top of Code List.</t>
        </r>
      </text>
    </comment>
    <comment ref="A555" authorId="1">
      <text>
        <r>
          <rPr>
            <b/>
            <sz val="8"/>
            <color indexed="81"/>
            <rFont val="Tahoma"/>
            <family val="2"/>
          </rPr>
          <t xml:space="preserve">TITLE
</t>
        </r>
        <r>
          <rPr>
            <sz val="8"/>
            <color indexed="81"/>
            <rFont val="Tahoma"/>
            <family val="2"/>
          </rPr>
          <t>Used throughout the model.</t>
        </r>
      </text>
    </comment>
    <comment ref="E556" authorId="1">
      <text>
        <r>
          <rPr>
            <b/>
            <sz val="8"/>
            <color indexed="81"/>
            <rFont val="Tahoma"/>
            <family val="2"/>
          </rPr>
          <t xml:space="preserve">RANGE
</t>
        </r>
        <r>
          <rPr>
            <sz val="8"/>
            <color indexed="81"/>
            <rFont val="Tahoma"/>
            <family val="2"/>
          </rPr>
          <t>Top of Code List.</t>
        </r>
      </text>
    </comment>
    <comment ref="A570" authorId="1">
      <text>
        <r>
          <rPr>
            <b/>
            <sz val="8"/>
            <color indexed="81"/>
            <rFont val="Tahoma"/>
            <family val="2"/>
          </rPr>
          <t xml:space="preserve">TITLE
</t>
        </r>
        <r>
          <rPr>
            <sz val="8"/>
            <color indexed="81"/>
            <rFont val="Tahoma"/>
            <family val="2"/>
          </rPr>
          <t>Used throughout the model.</t>
        </r>
      </text>
    </comment>
    <comment ref="B571" authorId="1">
      <text>
        <r>
          <rPr>
            <b/>
            <sz val="8"/>
            <color indexed="81"/>
            <rFont val="Tahoma"/>
            <family val="2"/>
          </rPr>
          <t xml:space="preserve">RANGE
</t>
        </r>
        <r>
          <rPr>
            <sz val="8"/>
            <color indexed="81"/>
            <rFont val="Tahoma"/>
            <family val="2"/>
          </rPr>
          <t>Mandatory Field. Top of Code List.</t>
        </r>
      </text>
    </comment>
    <comment ref="A597" authorId="1">
      <text>
        <r>
          <rPr>
            <b/>
            <sz val="8"/>
            <color indexed="81"/>
            <rFont val="Tahoma"/>
            <family val="2"/>
          </rPr>
          <t xml:space="preserve">TITLE
</t>
        </r>
        <r>
          <rPr>
            <sz val="8"/>
            <color indexed="81"/>
            <rFont val="Tahoma"/>
            <family val="2"/>
          </rPr>
          <t>Used throughout the model.</t>
        </r>
      </text>
    </comment>
    <comment ref="E598" authorId="1">
      <text>
        <r>
          <rPr>
            <b/>
            <sz val="8"/>
            <color indexed="81"/>
            <rFont val="Tahoma"/>
            <family val="2"/>
          </rPr>
          <t xml:space="preserve">RANGE
</t>
        </r>
        <r>
          <rPr>
            <sz val="8"/>
            <color indexed="81"/>
            <rFont val="Tahoma"/>
            <family val="2"/>
          </rPr>
          <t>Top of Code List.</t>
        </r>
      </text>
    </comment>
    <comment ref="A832" authorId="1">
      <text>
        <r>
          <rPr>
            <b/>
            <sz val="8"/>
            <color indexed="81"/>
            <rFont val="Tahoma"/>
            <family val="2"/>
          </rPr>
          <t xml:space="preserve">TITLE
</t>
        </r>
        <r>
          <rPr>
            <sz val="8"/>
            <color indexed="81"/>
            <rFont val="Tahoma"/>
            <family val="2"/>
          </rPr>
          <t>Used throughout the model.</t>
        </r>
      </text>
    </comment>
    <comment ref="E833" authorId="1">
      <text>
        <r>
          <rPr>
            <b/>
            <sz val="8"/>
            <color indexed="81"/>
            <rFont val="Tahoma"/>
            <family val="2"/>
          </rPr>
          <t xml:space="preserve">RANGE
</t>
        </r>
        <r>
          <rPr>
            <sz val="8"/>
            <color indexed="81"/>
            <rFont val="Tahoma"/>
            <family val="2"/>
          </rPr>
          <t>Mandatory Field. Top of Code List.</t>
        </r>
      </text>
    </comment>
    <comment ref="A843" authorId="1">
      <text>
        <r>
          <rPr>
            <b/>
            <sz val="8"/>
            <color indexed="81"/>
            <rFont val="Tahoma"/>
            <family val="2"/>
          </rPr>
          <t xml:space="preserve">TITLE
</t>
        </r>
        <r>
          <rPr>
            <sz val="8"/>
            <color indexed="81"/>
            <rFont val="Tahoma"/>
            <family val="2"/>
          </rPr>
          <t>Used throughout the model.</t>
        </r>
      </text>
    </comment>
    <comment ref="E844" authorId="1">
      <text>
        <r>
          <rPr>
            <b/>
            <sz val="8"/>
            <color indexed="81"/>
            <rFont val="Tahoma"/>
            <family val="2"/>
          </rPr>
          <t xml:space="preserve">RANGE
</t>
        </r>
        <r>
          <rPr>
            <sz val="8"/>
            <color indexed="81"/>
            <rFont val="Tahoma"/>
            <family val="2"/>
          </rPr>
          <t>Mandatory Field. Top of Code List.</t>
        </r>
      </text>
    </comment>
    <comment ref="A859" authorId="1">
      <text>
        <r>
          <rPr>
            <b/>
            <sz val="8"/>
            <color indexed="81"/>
            <rFont val="Tahoma"/>
            <family val="2"/>
          </rPr>
          <t xml:space="preserve">TITLE
</t>
        </r>
        <r>
          <rPr>
            <sz val="8"/>
            <color indexed="81"/>
            <rFont val="Tahoma"/>
            <family val="2"/>
          </rPr>
          <t>Used throughout the model.</t>
        </r>
      </text>
    </comment>
    <comment ref="E860" authorId="1">
      <text>
        <r>
          <rPr>
            <b/>
            <sz val="8"/>
            <color indexed="81"/>
            <rFont val="Tahoma"/>
            <family val="2"/>
          </rPr>
          <t xml:space="preserve">RANGE
</t>
        </r>
        <r>
          <rPr>
            <sz val="8"/>
            <color indexed="81"/>
            <rFont val="Tahoma"/>
            <family val="2"/>
          </rPr>
          <t>Top of Code List.</t>
        </r>
      </text>
    </comment>
    <comment ref="A874" authorId="1">
      <text>
        <r>
          <rPr>
            <b/>
            <sz val="8"/>
            <color indexed="81"/>
            <rFont val="Tahoma"/>
            <family val="2"/>
          </rPr>
          <t xml:space="preserve">TITLE
</t>
        </r>
        <r>
          <rPr>
            <sz val="8"/>
            <color indexed="81"/>
            <rFont val="Tahoma"/>
            <family val="2"/>
          </rPr>
          <t>Used throughout the model.</t>
        </r>
      </text>
    </comment>
    <comment ref="E875" authorId="1">
      <text>
        <r>
          <rPr>
            <b/>
            <sz val="8"/>
            <color indexed="81"/>
            <rFont val="Tahoma"/>
            <family val="2"/>
          </rPr>
          <t xml:space="preserve">RANGE
</t>
        </r>
        <r>
          <rPr>
            <sz val="8"/>
            <color indexed="81"/>
            <rFont val="Tahoma"/>
            <family val="2"/>
          </rPr>
          <t>Top of Code List.</t>
        </r>
      </text>
    </comment>
    <comment ref="A1011" authorId="1">
      <text>
        <r>
          <rPr>
            <b/>
            <sz val="8"/>
            <color indexed="81"/>
            <rFont val="Tahoma"/>
            <family val="2"/>
          </rPr>
          <t xml:space="preserve">TITLE
</t>
        </r>
        <r>
          <rPr>
            <sz val="8"/>
            <color indexed="81"/>
            <rFont val="Tahoma"/>
            <family val="2"/>
          </rPr>
          <t>Used throughout the model.</t>
        </r>
      </text>
    </comment>
    <comment ref="E1012" authorId="1">
      <text>
        <r>
          <rPr>
            <b/>
            <sz val="8"/>
            <color indexed="81"/>
            <rFont val="Tahoma"/>
            <family val="2"/>
          </rPr>
          <t xml:space="preserve">RANGE
</t>
        </r>
        <r>
          <rPr>
            <sz val="8"/>
            <color indexed="81"/>
            <rFont val="Tahoma"/>
            <family val="2"/>
          </rPr>
          <t>Top of Code List.</t>
        </r>
      </text>
    </comment>
    <comment ref="A1038" authorId="1">
      <text>
        <r>
          <rPr>
            <b/>
            <sz val="8"/>
            <color indexed="81"/>
            <rFont val="Tahoma"/>
            <family val="2"/>
          </rPr>
          <t xml:space="preserve">TITLE
</t>
        </r>
        <r>
          <rPr>
            <sz val="8"/>
            <color indexed="81"/>
            <rFont val="Tahoma"/>
            <family val="2"/>
          </rPr>
          <t>Used throughout the model.</t>
        </r>
      </text>
    </comment>
    <comment ref="E1039" authorId="1">
      <text>
        <r>
          <rPr>
            <b/>
            <sz val="8"/>
            <color indexed="81"/>
            <rFont val="Tahoma"/>
            <family val="2"/>
          </rPr>
          <t xml:space="preserve">RANGE
</t>
        </r>
        <r>
          <rPr>
            <sz val="8"/>
            <color indexed="81"/>
            <rFont val="Tahoma"/>
            <family val="2"/>
          </rPr>
          <t>Mandatory Field. Top of Code List.</t>
        </r>
      </text>
    </comment>
    <comment ref="A1085" authorId="1">
      <text>
        <r>
          <rPr>
            <b/>
            <sz val="8"/>
            <color indexed="81"/>
            <rFont val="Tahoma"/>
            <family val="2"/>
          </rPr>
          <t xml:space="preserve">TITLE
</t>
        </r>
        <r>
          <rPr>
            <sz val="8"/>
            <color indexed="81"/>
            <rFont val="Tahoma"/>
            <family val="2"/>
          </rPr>
          <t>Used throughout the model.</t>
        </r>
      </text>
    </comment>
    <comment ref="E1086" authorId="1">
      <text>
        <r>
          <rPr>
            <b/>
            <sz val="8"/>
            <color indexed="81"/>
            <rFont val="Tahoma"/>
            <family val="2"/>
          </rPr>
          <t xml:space="preserve">RANGE
</t>
        </r>
        <r>
          <rPr>
            <sz val="8"/>
            <color indexed="81"/>
            <rFont val="Tahoma"/>
            <family val="2"/>
          </rPr>
          <t>Top of Code List.</t>
        </r>
      </text>
    </comment>
    <comment ref="A1112" authorId="1">
      <text>
        <r>
          <rPr>
            <b/>
            <sz val="8"/>
            <color indexed="81"/>
            <rFont val="Tahoma"/>
            <family val="2"/>
          </rPr>
          <t xml:space="preserve">TITLE
</t>
        </r>
        <r>
          <rPr>
            <sz val="8"/>
            <color indexed="81"/>
            <rFont val="Tahoma"/>
            <family val="2"/>
          </rPr>
          <t>Used throughout the model.</t>
        </r>
      </text>
    </comment>
    <comment ref="E1113" authorId="1">
      <text>
        <r>
          <rPr>
            <b/>
            <sz val="8"/>
            <color indexed="81"/>
            <rFont val="Tahoma"/>
            <family val="2"/>
          </rPr>
          <t xml:space="preserve">RANGE
</t>
        </r>
        <r>
          <rPr>
            <sz val="8"/>
            <color indexed="81"/>
            <rFont val="Tahoma"/>
            <family val="2"/>
          </rPr>
          <t>Top of Code List.</t>
        </r>
      </text>
    </comment>
    <comment ref="A1124" authorId="1">
      <text>
        <r>
          <rPr>
            <b/>
            <sz val="8"/>
            <color indexed="81"/>
            <rFont val="Tahoma"/>
            <family val="2"/>
          </rPr>
          <t xml:space="preserve">TITLE
</t>
        </r>
        <r>
          <rPr>
            <sz val="8"/>
            <color indexed="81"/>
            <rFont val="Tahoma"/>
            <family val="2"/>
          </rPr>
          <t>Used throughout the model.</t>
        </r>
      </text>
    </comment>
    <comment ref="E1125" authorId="1">
      <text>
        <r>
          <rPr>
            <b/>
            <sz val="8"/>
            <color indexed="81"/>
            <rFont val="Tahoma"/>
            <family val="2"/>
          </rPr>
          <t xml:space="preserve">RANGE
</t>
        </r>
        <r>
          <rPr>
            <sz val="8"/>
            <color indexed="81"/>
            <rFont val="Tahoma"/>
            <family val="2"/>
          </rPr>
          <t>Top of Code List.</t>
        </r>
      </text>
    </comment>
    <comment ref="A1136" authorId="1">
      <text>
        <r>
          <rPr>
            <b/>
            <sz val="8"/>
            <color indexed="81"/>
            <rFont val="Tahoma"/>
            <family val="2"/>
          </rPr>
          <t xml:space="preserve">TITLE
</t>
        </r>
        <r>
          <rPr>
            <sz val="8"/>
            <color indexed="81"/>
            <rFont val="Tahoma"/>
            <family val="2"/>
          </rPr>
          <t>Used throughout the model.</t>
        </r>
      </text>
    </comment>
    <comment ref="E1137" authorId="1">
      <text>
        <r>
          <rPr>
            <b/>
            <sz val="8"/>
            <color indexed="81"/>
            <rFont val="Tahoma"/>
            <family val="2"/>
          </rPr>
          <t xml:space="preserve">RANGE
</t>
        </r>
        <r>
          <rPr>
            <sz val="8"/>
            <color indexed="81"/>
            <rFont val="Tahoma"/>
            <family val="2"/>
          </rPr>
          <t>Top of Code List.</t>
        </r>
      </text>
    </comment>
    <comment ref="A1149" authorId="1">
      <text>
        <r>
          <rPr>
            <b/>
            <sz val="8"/>
            <color indexed="81"/>
            <rFont val="Tahoma"/>
            <family val="2"/>
          </rPr>
          <t xml:space="preserve">TITLE
</t>
        </r>
        <r>
          <rPr>
            <sz val="8"/>
            <color indexed="81"/>
            <rFont val="Tahoma"/>
            <family val="2"/>
          </rPr>
          <t>Used throughout the model.</t>
        </r>
      </text>
    </comment>
  </commentList>
</comments>
</file>

<file path=xl/comments4.xml><?xml version="1.0" encoding="utf-8"?>
<comments xmlns="http://schemas.openxmlformats.org/spreadsheetml/2006/main">
  <authors>
    <author>Martin Brader</author>
  </authors>
  <commentList>
    <comment ref="A39" authorId="0">
      <text>
        <r>
          <rPr>
            <sz val="10"/>
            <color indexed="17"/>
            <rFont val="Tahoma"/>
            <family val="2"/>
          </rPr>
          <t>Total of mixed units used as a check for the Interface sheet.</t>
        </r>
      </text>
    </comment>
    <comment ref="A49" authorId="0">
      <text>
        <r>
          <rPr>
            <sz val="10"/>
            <color indexed="17"/>
            <rFont val="Tahoma"/>
            <family val="2"/>
          </rPr>
          <t>Total of mixed units used as a check for the Interface sheet.</t>
        </r>
      </text>
    </comment>
    <comment ref="A58" authorId="0">
      <text>
        <r>
          <rPr>
            <sz val="10"/>
            <color indexed="17"/>
            <rFont val="Tahoma"/>
            <family val="2"/>
          </rPr>
          <t>Total of mixed units used as a check for the Interface sheet.</t>
        </r>
      </text>
    </comment>
  </commentList>
</comments>
</file>

<file path=xl/comments5.xml><?xml version="1.0" encoding="utf-8"?>
<comments xmlns="http://schemas.openxmlformats.org/spreadsheetml/2006/main">
  <authors>
    <author>Martin Brader</author>
  </authors>
  <commentList>
    <comment ref="AE3" authorId="0">
      <text>
        <r>
          <rPr>
            <sz val="10"/>
            <color indexed="17"/>
            <rFont val="Tahoma"/>
            <family val="2"/>
          </rPr>
          <t>Use in conjunction with AutoFilter</t>
        </r>
      </text>
    </comment>
    <comment ref="FM4" authorId="0">
      <text>
        <r>
          <rPr>
            <sz val="10"/>
            <color indexed="17"/>
            <rFont val="Tahoma"/>
            <family val="2"/>
          </rPr>
          <t>Check number of columns</t>
        </r>
      </text>
    </comment>
    <comment ref="A13" authorId="0">
      <text>
        <r>
          <rPr>
            <sz val="10"/>
            <color indexed="17"/>
            <rFont val="Tahoma"/>
            <family val="2"/>
          </rPr>
          <t>Initials of the person who supplied the data.</t>
        </r>
      </text>
    </comment>
    <comment ref="B13" authorId="0">
      <text>
        <r>
          <rPr>
            <sz val="10"/>
            <color indexed="17"/>
            <rFont val="Tahoma"/>
            <family val="2"/>
          </rPr>
          <t>Capability Unit</t>
        </r>
      </text>
    </comment>
    <comment ref="E13" authorId="0">
      <text>
        <r>
          <rPr>
            <sz val="10"/>
            <color indexed="17"/>
            <rFont val="Tahoma"/>
            <family val="2"/>
          </rPr>
          <t>For Labour Costs give description of Activity e.g Run Test Scripts</t>
        </r>
      </text>
    </comment>
    <comment ref="F13" authorId="0">
      <text>
        <r>
          <rPr>
            <sz val="10"/>
            <color indexed="17"/>
            <rFont val="Tahoma"/>
            <family val="2"/>
          </rPr>
          <t>For Labour Costs give Role description e.g Lead Technician (wintel)</t>
        </r>
      </text>
    </comment>
    <comment ref="M13" authorId="0">
      <text>
        <r>
          <rPr>
            <b/>
            <sz val="10"/>
            <color indexed="17"/>
            <rFont val="Tahoma"/>
            <family val="2"/>
          </rPr>
          <t>(F)i</t>
        </r>
        <r>
          <rPr>
            <sz val="10"/>
            <color indexed="17"/>
            <rFont val="Tahoma"/>
            <family val="2"/>
          </rPr>
          <t xml:space="preserve">xed or </t>
        </r>
        <r>
          <rPr>
            <b/>
            <sz val="10"/>
            <color indexed="17"/>
            <rFont val="Tahoma"/>
            <family val="2"/>
          </rPr>
          <t>(V)</t>
        </r>
        <r>
          <rPr>
            <sz val="10"/>
            <color indexed="17"/>
            <rFont val="Tahoma"/>
            <family val="2"/>
          </rPr>
          <t>ariable</t>
        </r>
      </text>
    </comment>
    <comment ref="N13" authorId="0">
      <text>
        <r>
          <rPr>
            <sz val="10"/>
            <color indexed="17"/>
            <rFont val="Tahoma"/>
            <family val="2"/>
          </rPr>
          <t>Work Breakdown Structure</t>
        </r>
      </text>
    </comment>
    <comment ref="P13" authorId="0">
      <text>
        <r>
          <rPr>
            <sz val="10"/>
            <color indexed="17"/>
            <rFont val="Tahoma"/>
            <family val="2"/>
          </rPr>
          <t>In Local Currency</t>
        </r>
      </text>
    </comment>
    <comment ref="Q13" authorId="0">
      <text>
        <r>
          <rPr>
            <sz val="10"/>
            <color indexed="17"/>
            <rFont val="Tahoma"/>
            <family val="2"/>
          </rPr>
          <t>The Local Currency being……...</t>
        </r>
      </text>
    </comment>
    <comment ref="EZ13" authorId="0">
      <text>
        <r>
          <rPr>
            <sz val="10"/>
            <color indexed="17"/>
            <rFont val="Tahoma"/>
            <family val="2"/>
          </rPr>
          <t>Sets Cost Inflation</t>
        </r>
      </text>
    </comment>
    <comment ref="FA13" authorId="0">
      <text>
        <r>
          <rPr>
            <sz val="10"/>
            <color indexed="17"/>
            <rFont val="Tahoma"/>
            <family val="2"/>
          </rPr>
          <t>Sets the uplift for (Lease) Financing</t>
        </r>
      </text>
    </comment>
    <comment ref="FB13" authorId="0">
      <text>
        <r>
          <rPr>
            <sz val="10"/>
            <color indexed="17"/>
            <rFont val="Tahoma"/>
            <family val="2"/>
          </rPr>
          <t>Used in determining Residual Value.</t>
        </r>
      </text>
    </comment>
    <comment ref="FC13" authorId="0">
      <text>
        <r>
          <rPr>
            <sz val="10"/>
            <color indexed="17"/>
            <rFont val="Tahoma"/>
            <family val="2"/>
          </rPr>
          <t>Determines Profit Margin.</t>
        </r>
      </text>
    </comment>
    <comment ref="FD13" authorId="0">
      <text>
        <r>
          <rPr>
            <sz val="10"/>
            <color indexed="17"/>
            <rFont val="Tahoma"/>
            <family val="2"/>
          </rPr>
          <t>For BAR Pack analysis.</t>
        </r>
      </text>
    </comment>
    <comment ref="FG13" authorId="0">
      <text>
        <r>
          <rPr>
            <sz val="10"/>
            <color indexed="17"/>
            <rFont val="Tahoma"/>
            <family val="2"/>
          </rPr>
          <t>Used in the Accounting Module.</t>
        </r>
      </text>
    </comment>
    <comment ref="FH13" authorId="0">
      <text>
        <r>
          <rPr>
            <sz val="10"/>
            <color indexed="17"/>
            <rFont val="Tahoma"/>
            <family val="2"/>
          </rPr>
          <t>Used to determine Creditor Terms in the Accounting Module.</t>
        </r>
      </text>
    </comment>
    <comment ref="FI13" authorId="0">
      <text>
        <r>
          <rPr>
            <sz val="10"/>
            <color indexed="17"/>
            <rFont val="Tahoma"/>
            <family val="2"/>
          </rPr>
          <t>Set via Margin Code.</t>
        </r>
      </text>
    </comment>
    <comment ref="FJ13" authorId="0">
      <text>
        <r>
          <rPr>
            <sz val="10"/>
            <color indexed="17"/>
            <rFont val="Tahoma"/>
            <family val="2"/>
          </rPr>
          <t>Set via Financing.</t>
        </r>
      </text>
    </comment>
  </commentList>
</comments>
</file>

<file path=xl/comments6.xml><?xml version="1.0" encoding="utf-8"?>
<comments xmlns="http://schemas.openxmlformats.org/spreadsheetml/2006/main">
  <authors>
    <author>Martin Brader</author>
    <author>John Brotherton</author>
  </authors>
  <commentList>
    <comment ref="AE3" authorId="0">
      <text>
        <r>
          <rPr>
            <sz val="10"/>
            <color indexed="17"/>
            <rFont val="Tahoma"/>
            <family val="2"/>
          </rPr>
          <t>Use in conjunction with AutoFilter</t>
        </r>
      </text>
    </comment>
    <comment ref="FR5" authorId="0">
      <text>
        <r>
          <rPr>
            <sz val="10"/>
            <color indexed="17"/>
            <rFont val="Tahoma"/>
            <family val="2"/>
          </rPr>
          <t>Check number of columns</t>
        </r>
      </text>
    </comment>
    <comment ref="D115" authorId="1">
      <text>
        <r>
          <rPr>
            <b/>
            <sz val="8"/>
            <color indexed="81"/>
            <rFont val="Tahoma"/>
            <family val="2"/>
          </rPr>
          <t xml:space="preserve">CHECK
</t>
        </r>
        <r>
          <rPr>
            <sz val="8"/>
            <color indexed="81"/>
            <rFont val="Tahoma"/>
            <family val="2"/>
          </rPr>
          <t>Compares number of rows.</t>
        </r>
      </text>
    </comment>
  </commentList>
</comments>
</file>

<file path=xl/comments7.xml><?xml version="1.0" encoding="utf-8"?>
<comments xmlns="http://schemas.openxmlformats.org/spreadsheetml/2006/main">
  <authors>
    <author>Martin Brader</author>
    <author>John Brotherton</author>
  </authors>
  <commentList>
    <comment ref="FA6" authorId="0">
      <text>
        <r>
          <rPr>
            <sz val="10"/>
            <color indexed="17"/>
            <rFont val="Tahoma"/>
            <family val="2"/>
          </rPr>
          <t>Check number of columns</t>
        </r>
      </text>
    </comment>
    <comment ref="AD15" authorId="1">
      <text>
        <r>
          <rPr>
            <b/>
            <sz val="8"/>
            <color indexed="81"/>
            <rFont val="Tahoma"/>
            <family val="2"/>
          </rPr>
          <t xml:space="preserve">CAPITAL LIFE
</t>
        </r>
        <r>
          <rPr>
            <sz val="8"/>
            <color indexed="81"/>
            <rFont val="Tahoma"/>
            <family val="2"/>
          </rPr>
          <t>As a monthly %</t>
        </r>
      </text>
    </comment>
    <comment ref="AD16" authorId="1">
      <text>
        <r>
          <rPr>
            <b/>
            <sz val="8"/>
            <color indexed="81"/>
            <rFont val="Tahoma"/>
            <family val="2"/>
          </rPr>
          <t xml:space="preserve">CAPITAL LIFE
</t>
        </r>
        <r>
          <rPr>
            <sz val="8"/>
            <color indexed="81"/>
            <rFont val="Tahoma"/>
            <family val="2"/>
          </rPr>
          <t>As a monthly %</t>
        </r>
      </text>
    </comment>
    <comment ref="AD17" authorId="1">
      <text>
        <r>
          <rPr>
            <b/>
            <sz val="8"/>
            <color indexed="81"/>
            <rFont val="Tahoma"/>
            <family val="2"/>
          </rPr>
          <t xml:space="preserve">CAPITAL LIFE
</t>
        </r>
        <r>
          <rPr>
            <sz val="8"/>
            <color indexed="81"/>
            <rFont val="Tahoma"/>
            <family val="2"/>
          </rPr>
          <t>As a monthly %</t>
        </r>
      </text>
    </comment>
    <comment ref="AE22" authorId="1">
      <text>
        <r>
          <rPr>
            <sz val="8"/>
            <color indexed="17"/>
            <rFont val="Tahoma"/>
            <family val="2"/>
          </rPr>
          <t>Residual Value</t>
        </r>
      </text>
    </comment>
    <comment ref="AD29" authorId="1">
      <text>
        <r>
          <rPr>
            <b/>
            <sz val="8"/>
            <color indexed="81"/>
            <rFont val="Tahoma"/>
            <family val="2"/>
          </rPr>
          <t xml:space="preserve">CAPITAL LIFE
</t>
        </r>
        <r>
          <rPr>
            <sz val="8"/>
            <color indexed="81"/>
            <rFont val="Tahoma"/>
            <family val="2"/>
          </rPr>
          <t>As a monthly %</t>
        </r>
      </text>
    </comment>
    <comment ref="AD30" authorId="1">
      <text>
        <r>
          <rPr>
            <b/>
            <sz val="8"/>
            <color indexed="81"/>
            <rFont val="Tahoma"/>
            <family val="2"/>
          </rPr>
          <t xml:space="preserve">CAPITAL LIFE
</t>
        </r>
        <r>
          <rPr>
            <sz val="8"/>
            <color indexed="81"/>
            <rFont val="Tahoma"/>
            <family val="2"/>
          </rPr>
          <t>As a monthly %</t>
        </r>
      </text>
    </comment>
    <comment ref="AD31" authorId="1">
      <text>
        <r>
          <rPr>
            <b/>
            <sz val="8"/>
            <color indexed="81"/>
            <rFont val="Tahoma"/>
            <family val="2"/>
          </rPr>
          <t xml:space="preserve">CAPITAL LIFE
</t>
        </r>
        <r>
          <rPr>
            <sz val="8"/>
            <color indexed="81"/>
            <rFont val="Tahoma"/>
            <family val="2"/>
          </rPr>
          <t>As a monthly %</t>
        </r>
      </text>
    </comment>
    <comment ref="AD39" authorId="1">
      <text>
        <r>
          <rPr>
            <b/>
            <sz val="8"/>
            <color indexed="81"/>
            <rFont val="Tahoma"/>
            <family val="2"/>
          </rPr>
          <t xml:space="preserve">CAPITAL LIFE
</t>
        </r>
        <r>
          <rPr>
            <sz val="8"/>
            <color indexed="81"/>
            <rFont val="Tahoma"/>
            <family val="2"/>
          </rPr>
          <t>As a monthly %</t>
        </r>
      </text>
    </comment>
    <comment ref="AD40" authorId="1">
      <text>
        <r>
          <rPr>
            <b/>
            <sz val="8"/>
            <color indexed="81"/>
            <rFont val="Tahoma"/>
            <family val="2"/>
          </rPr>
          <t xml:space="preserve">CAPITAL LIFE
</t>
        </r>
        <r>
          <rPr>
            <sz val="8"/>
            <color indexed="81"/>
            <rFont val="Tahoma"/>
            <family val="2"/>
          </rPr>
          <t>As a monthly %</t>
        </r>
      </text>
    </comment>
    <comment ref="AD41" authorId="1">
      <text>
        <r>
          <rPr>
            <b/>
            <sz val="8"/>
            <color indexed="81"/>
            <rFont val="Tahoma"/>
            <family val="2"/>
          </rPr>
          <t xml:space="preserve">CAPITAL LIFE
</t>
        </r>
        <r>
          <rPr>
            <sz val="8"/>
            <color indexed="81"/>
            <rFont val="Tahoma"/>
            <family val="2"/>
          </rPr>
          <t>As a monthly %</t>
        </r>
      </text>
    </comment>
    <comment ref="AD49" authorId="1">
      <text>
        <r>
          <rPr>
            <b/>
            <sz val="8"/>
            <color indexed="81"/>
            <rFont val="Tahoma"/>
            <family val="2"/>
          </rPr>
          <t xml:space="preserve">CAPITAL LIFE
</t>
        </r>
        <r>
          <rPr>
            <sz val="8"/>
            <color indexed="81"/>
            <rFont val="Tahoma"/>
            <family val="2"/>
          </rPr>
          <t>As a monthly %</t>
        </r>
      </text>
    </comment>
    <comment ref="AD50" authorId="1">
      <text>
        <r>
          <rPr>
            <b/>
            <sz val="8"/>
            <color indexed="81"/>
            <rFont val="Tahoma"/>
            <family val="2"/>
          </rPr>
          <t xml:space="preserve">CAPITAL LIFE
</t>
        </r>
        <r>
          <rPr>
            <sz val="8"/>
            <color indexed="81"/>
            <rFont val="Tahoma"/>
            <family val="2"/>
          </rPr>
          <t>As a monthly %</t>
        </r>
      </text>
    </comment>
    <comment ref="AD51" authorId="1">
      <text>
        <r>
          <rPr>
            <b/>
            <sz val="8"/>
            <color indexed="81"/>
            <rFont val="Tahoma"/>
            <family val="2"/>
          </rPr>
          <t xml:space="preserve">CAPITAL LIFE
</t>
        </r>
        <r>
          <rPr>
            <sz val="8"/>
            <color indexed="81"/>
            <rFont val="Tahoma"/>
            <family val="2"/>
          </rPr>
          <t>As a monthly %</t>
        </r>
      </text>
    </comment>
  </commentList>
</comments>
</file>

<file path=xl/comments8.xml><?xml version="1.0" encoding="utf-8"?>
<comments xmlns="http://schemas.openxmlformats.org/spreadsheetml/2006/main">
  <authors>
    <author>Martin Brader</author>
    <author>John Brotherton</author>
  </authors>
  <commentList>
    <comment ref="AE3" authorId="0">
      <text>
        <r>
          <rPr>
            <sz val="10"/>
            <color indexed="17"/>
            <rFont val="Tahoma"/>
            <family val="2"/>
          </rPr>
          <t>Use in conjunction with AutoFilter</t>
        </r>
      </text>
    </comment>
    <comment ref="FM5" authorId="0">
      <text>
        <r>
          <rPr>
            <sz val="10"/>
            <color indexed="17"/>
            <rFont val="Tahoma"/>
            <family val="2"/>
          </rPr>
          <t>Check number of columns</t>
        </r>
      </text>
    </comment>
    <comment ref="D115" authorId="1">
      <text>
        <r>
          <rPr>
            <b/>
            <sz val="8"/>
            <color indexed="81"/>
            <rFont val="Tahoma"/>
            <family val="2"/>
          </rPr>
          <t xml:space="preserve">CHECK
</t>
        </r>
        <r>
          <rPr>
            <sz val="8"/>
            <color indexed="81"/>
            <rFont val="Tahoma"/>
            <family val="2"/>
          </rPr>
          <t>Compares number of rows.</t>
        </r>
      </text>
    </comment>
  </commentList>
</comments>
</file>

<file path=xl/comments9.xml><?xml version="1.0" encoding="utf-8"?>
<comments xmlns="http://schemas.openxmlformats.org/spreadsheetml/2006/main">
  <authors>
    <author>Martin Brader</author>
    <author>John Brotherton</author>
  </authors>
  <commentList>
    <comment ref="EZ5" authorId="0">
      <text>
        <r>
          <rPr>
            <sz val="10"/>
            <color indexed="17"/>
            <rFont val="Tahoma"/>
            <family val="2"/>
          </rPr>
          <t>Check number of columns</t>
        </r>
      </text>
    </comment>
    <comment ref="D14" authorId="1">
      <text>
        <r>
          <rPr>
            <b/>
            <sz val="8"/>
            <color indexed="81"/>
            <rFont val="Tahoma"/>
            <family val="2"/>
          </rPr>
          <t xml:space="preserve">PRICE PER VOL UNIT
</t>
        </r>
        <r>
          <rPr>
            <sz val="8"/>
            <color indexed="81"/>
            <rFont val="Tahoma"/>
            <family val="2"/>
          </rPr>
          <t>Before discount.</t>
        </r>
      </text>
    </comment>
    <comment ref="AE19" authorId="1">
      <text>
        <r>
          <rPr>
            <sz val="8"/>
            <color indexed="81"/>
            <rFont val="Tahoma"/>
            <family val="2"/>
          </rPr>
          <t>The Charging Profile should come to 100%. If there is any cost attributed to this Service and the Charging Profile does not = 100% an error will be indicated.</t>
        </r>
      </text>
    </comment>
    <comment ref="AE21" authorId="1">
      <text>
        <r>
          <rPr>
            <sz val="8"/>
            <color indexed="81"/>
            <rFont val="Tahoma"/>
            <family val="2"/>
          </rPr>
          <t>Any % (ie. a positive number) indicated here as a Discount will be removed from the profiled price of the Service.</t>
        </r>
      </text>
    </comment>
    <comment ref="D26" authorId="1">
      <text>
        <r>
          <rPr>
            <b/>
            <sz val="8"/>
            <color indexed="81"/>
            <rFont val="Tahoma"/>
            <family val="2"/>
          </rPr>
          <t xml:space="preserve">PRICE PER VOL UNIT
</t>
        </r>
        <r>
          <rPr>
            <sz val="8"/>
            <color indexed="81"/>
            <rFont val="Tahoma"/>
            <family val="2"/>
          </rPr>
          <t>Before discount.</t>
        </r>
      </text>
    </comment>
    <comment ref="AE31" authorId="1">
      <text>
        <r>
          <rPr>
            <sz val="8"/>
            <color indexed="81"/>
            <rFont val="Tahoma"/>
            <family val="2"/>
          </rPr>
          <t>The Charging Profile should come to 100%. If there is any cost attributed to this Service and the Charging Profile does not = 100% an error will be indicated.</t>
        </r>
      </text>
    </comment>
    <comment ref="AE33" authorId="1">
      <text>
        <r>
          <rPr>
            <sz val="8"/>
            <color indexed="81"/>
            <rFont val="Tahoma"/>
            <family val="2"/>
          </rPr>
          <t>Any % (ie. a positive number) indicated here as a Discount will be removed from the profiled price of the Service.</t>
        </r>
      </text>
    </comment>
    <comment ref="D38" authorId="1">
      <text>
        <r>
          <rPr>
            <b/>
            <sz val="8"/>
            <color indexed="81"/>
            <rFont val="Tahoma"/>
            <family val="2"/>
          </rPr>
          <t xml:space="preserve">PRICE PER VOL UNIT
</t>
        </r>
        <r>
          <rPr>
            <sz val="8"/>
            <color indexed="81"/>
            <rFont val="Tahoma"/>
            <family val="2"/>
          </rPr>
          <t>Before discount.</t>
        </r>
      </text>
    </comment>
    <comment ref="AE43" authorId="1">
      <text>
        <r>
          <rPr>
            <sz val="8"/>
            <color indexed="81"/>
            <rFont val="Tahoma"/>
            <family val="2"/>
          </rPr>
          <t>The Charging Profile should come to 100%. If there is any cost attributed to this Service and the Charging Profile does not = 100% an error will be indicated.</t>
        </r>
      </text>
    </comment>
    <comment ref="AE45" authorId="1">
      <text>
        <r>
          <rPr>
            <sz val="8"/>
            <color indexed="81"/>
            <rFont val="Tahoma"/>
            <family val="2"/>
          </rPr>
          <t>Any % (ie. a positive number) indicated here as a Discount will be removed from the profiled price of the Service.</t>
        </r>
      </text>
    </comment>
    <comment ref="D50" authorId="1">
      <text>
        <r>
          <rPr>
            <b/>
            <sz val="8"/>
            <color indexed="81"/>
            <rFont val="Tahoma"/>
            <family val="2"/>
          </rPr>
          <t xml:space="preserve">PRICE PER VOL UNIT
</t>
        </r>
        <r>
          <rPr>
            <sz val="8"/>
            <color indexed="81"/>
            <rFont val="Tahoma"/>
            <family val="2"/>
          </rPr>
          <t>Before discount.</t>
        </r>
      </text>
    </comment>
    <comment ref="AE55" authorId="1">
      <text>
        <r>
          <rPr>
            <sz val="8"/>
            <color indexed="81"/>
            <rFont val="Tahoma"/>
            <family val="2"/>
          </rPr>
          <t>The Charging Profile should come to 100%. If there is any cost attributed to this Service and the Charging Profile does not = 100% an error will be indicated.</t>
        </r>
      </text>
    </comment>
    <comment ref="AE57" authorId="1">
      <text>
        <r>
          <rPr>
            <sz val="8"/>
            <color indexed="81"/>
            <rFont val="Tahoma"/>
            <family val="2"/>
          </rPr>
          <t>Any % (ie. a positive number) indicated here as a Discount will be removed from the profiled price of the Service.</t>
        </r>
      </text>
    </comment>
    <comment ref="D62" authorId="1">
      <text>
        <r>
          <rPr>
            <b/>
            <sz val="8"/>
            <color indexed="81"/>
            <rFont val="Tahoma"/>
            <family val="2"/>
          </rPr>
          <t xml:space="preserve">PRICE PER VOL UNIT
</t>
        </r>
        <r>
          <rPr>
            <sz val="8"/>
            <color indexed="81"/>
            <rFont val="Tahoma"/>
            <family val="2"/>
          </rPr>
          <t>Before discount.</t>
        </r>
      </text>
    </comment>
    <comment ref="AE67" authorId="1">
      <text>
        <r>
          <rPr>
            <sz val="8"/>
            <color indexed="81"/>
            <rFont val="Tahoma"/>
            <family val="2"/>
          </rPr>
          <t>The Charging Profile should come to 100%. If there is any cost attributed to this Service and the Charging Profile does not = 100% an error will be indicated.</t>
        </r>
      </text>
    </comment>
    <comment ref="AE69" authorId="1">
      <text>
        <r>
          <rPr>
            <sz val="8"/>
            <color indexed="81"/>
            <rFont val="Tahoma"/>
            <family val="2"/>
          </rPr>
          <t>Any % (ie. a positive number) indicated here as a Discount will be removed from the profiled price of the Service.</t>
        </r>
      </text>
    </comment>
    <comment ref="D74" authorId="1">
      <text>
        <r>
          <rPr>
            <b/>
            <sz val="8"/>
            <color indexed="81"/>
            <rFont val="Tahoma"/>
            <family val="2"/>
          </rPr>
          <t xml:space="preserve">PRICE PER VOL UNIT
</t>
        </r>
        <r>
          <rPr>
            <sz val="8"/>
            <color indexed="81"/>
            <rFont val="Tahoma"/>
            <family val="2"/>
          </rPr>
          <t>Before discount.</t>
        </r>
      </text>
    </comment>
    <comment ref="AE79" authorId="1">
      <text>
        <r>
          <rPr>
            <sz val="8"/>
            <color indexed="81"/>
            <rFont val="Tahoma"/>
            <family val="2"/>
          </rPr>
          <t>The Charging Profile should come to 100%. If there is any cost attributed to this Service and the Charging Profile does not = 100% an error will be indicated.</t>
        </r>
      </text>
    </comment>
    <comment ref="AE81" authorId="1">
      <text>
        <r>
          <rPr>
            <sz val="8"/>
            <color indexed="81"/>
            <rFont val="Tahoma"/>
            <family val="2"/>
          </rPr>
          <t>Any % (ie. a positive number) indicated here as a Discount will be removed from the profiled price of the Service.</t>
        </r>
      </text>
    </comment>
    <comment ref="D86" authorId="1">
      <text>
        <r>
          <rPr>
            <b/>
            <sz val="8"/>
            <color indexed="81"/>
            <rFont val="Tahoma"/>
            <family val="2"/>
          </rPr>
          <t xml:space="preserve">PRICE PER VOL UNIT
</t>
        </r>
        <r>
          <rPr>
            <sz val="8"/>
            <color indexed="81"/>
            <rFont val="Tahoma"/>
            <family val="2"/>
          </rPr>
          <t>Before discount.</t>
        </r>
      </text>
    </comment>
    <comment ref="AE91" authorId="1">
      <text>
        <r>
          <rPr>
            <sz val="8"/>
            <color indexed="81"/>
            <rFont val="Tahoma"/>
            <family val="2"/>
          </rPr>
          <t>The Charging Profile should come to 100%. If there is any cost attributed to this Service and the Charging Profile does not = 100% an error will be indicated.</t>
        </r>
      </text>
    </comment>
    <comment ref="AE93" authorId="1">
      <text>
        <r>
          <rPr>
            <sz val="8"/>
            <color indexed="81"/>
            <rFont val="Tahoma"/>
            <family val="2"/>
          </rPr>
          <t>Any % (ie. a positive number) indicated here as a Discount will be removed from the profiled price of the Service.</t>
        </r>
      </text>
    </comment>
    <comment ref="D98" authorId="1">
      <text>
        <r>
          <rPr>
            <b/>
            <sz val="8"/>
            <color indexed="81"/>
            <rFont val="Tahoma"/>
            <family val="2"/>
          </rPr>
          <t xml:space="preserve">PRICE PER VOL UNIT
</t>
        </r>
        <r>
          <rPr>
            <sz val="8"/>
            <color indexed="81"/>
            <rFont val="Tahoma"/>
            <family val="2"/>
          </rPr>
          <t>Before discount.</t>
        </r>
      </text>
    </comment>
    <comment ref="AE103" authorId="1">
      <text>
        <r>
          <rPr>
            <sz val="8"/>
            <color indexed="81"/>
            <rFont val="Tahoma"/>
            <family val="2"/>
          </rPr>
          <t>The Charging Profile should come to 100%. If there is any cost attributed to this Service and the Charging Profile does not = 100% an error will be indicated.</t>
        </r>
      </text>
    </comment>
    <comment ref="AE105" authorId="1">
      <text>
        <r>
          <rPr>
            <sz val="8"/>
            <color indexed="81"/>
            <rFont val="Tahoma"/>
            <family val="2"/>
          </rPr>
          <t>Any % (ie. a positive number) indicated here as a Discount will be removed from the profiled price of the Service.</t>
        </r>
      </text>
    </comment>
    <comment ref="D110" authorId="1">
      <text>
        <r>
          <rPr>
            <b/>
            <sz val="8"/>
            <color indexed="81"/>
            <rFont val="Tahoma"/>
            <family val="2"/>
          </rPr>
          <t xml:space="preserve">PRICE PER VOL UNIT
</t>
        </r>
        <r>
          <rPr>
            <sz val="8"/>
            <color indexed="81"/>
            <rFont val="Tahoma"/>
            <family val="2"/>
          </rPr>
          <t>Before discount.</t>
        </r>
      </text>
    </comment>
    <comment ref="AE115" authorId="1">
      <text>
        <r>
          <rPr>
            <sz val="8"/>
            <color indexed="81"/>
            <rFont val="Tahoma"/>
            <family val="2"/>
          </rPr>
          <t>The Charging Profile should come to 100%. If there is any cost attributed to this Service and the Charging Profile does not = 100% an error will be indicated.</t>
        </r>
      </text>
    </comment>
    <comment ref="AE117" authorId="1">
      <text>
        <r>
          <rPr>
            <sz val="8"/>
            <color indexed="81"/>
            <rFont val="Tahoma"/>
            <family val="2"/>
          </rPr>
          <t>Any % (ie. a positive number) indicated here as a Discount will be removed from the profiled price of the Service.</t>
        </r>
      </text>
    </comment>
    <comment ref="D122" authorId="1">
      <text>
        <r>
          <rPr>
            <b/>
            <sz val="8"/>
            <color indexed="81"/>
            <rFont val="Tahoma"/>
            <family val="2"/>
          </rPr>
          <t xml:space="preserve">PRICE PER VOL UNIT
</t>
        </r>
        <r>
          <rPr>
            <sz val="8"/>
            <color indexed="81"/>
            <rFont val="Tahoma"/>
            <family val="2"/>
          </rPr>
          <t>Before discount.</t>
        </r>
      </text>
    </comment>
    <comment ref="AE127" authorId="1">
      <text>
        <r>
          <rPr>
            <sz val="8"/>
            <color indexed="81"/>
            <rFont val="Tahoma"/>
            <family val="2"/>
          </rPr>
          <t>The Charging Profile should come to 100%. If there is any cost attributed to this Service and the Charging Profile does not = 100% an error will be indicated.</t>
        </r>
      </text>
    </comment>
    <comment ref="AE129" authorId="1">
      <text>
        <r>
          <rPr>
            <sz val="8"/>
            <color indexed="81"/>
            <rFont val="Tahoma"/>
            <family val="2"/>
          </rPr>
          <t>Any % (ie. a positive number) indicated here as a Discount will be removed from the profiled price of the Service.</t>
        </r>
      </text>
    </comment>
    <comment ref="D134" authorId="1">
      <text>
        <r>
          <rPr>
            <b/>
            <sz val="8"/>
            <color indexed="81"/>
            <rFont val="Tahoma"/>
            <family val="2"/>
          </rPr>
          <t xml:space="preserve">PRICE PER VOL UNIT
</t>
        </r>
        <r>
          <rPr>
            <sz val="8"/>
            <color indexed="81"/>
            <rFont val="Tahoma"/>
            <family val="2"/>
          </rPr>
          <t>Before discount.</t>
        </r>
      </text>
    </comment>
    <comment ref="AE139" authorId="1">
      <text>
        <r>
          <rPr>
            <sz val="8"/>
            <color indexed="81"/>
            <rFont val="Tahoma"/>
            <family val="2"/>
          </rPr>
          <t>The Charging Profile should come to 100%. If there is any cost attributed to this Service and the Charging Profile does not = 100% an error will be indicated.</t>
        </r>
      </text>
    </comment>
    <comment ref="AE141" authorId="1">
      <text>
        <r>
          <rPr>
            <sz val="8"/>
            <color indexed="81"/>
            <rFont val="Tahoma"/>
            <family val="2"/>
          </rPr>
          <t>Any % (ie. a positive number) indicated here as a Discount will be removed from the profiled price of the Service.</t>
        </r>
      </text>
    </comment>
    <comment ref="D146" authorId="1">
      <text>
        <r>
          <rPr>
            <b/>
            <sz val="8"/>
            <color indexed="81"/>
            <rFont val="Tahoma"/>
            <family val="2"/>
          </rPr>
          <t xml:space="preserve">PRICE PER VOL UNIT
</t>
        </r>
        <r>
          <rPr>
            <sz val="8"/>
            <color indexed="81"/>
            <rFont val="Tahoma"/>
            <family val="2"/>
          </rPr>
          <t>Before discount.</t>
        </r>
      </text>
    </comment>
    <comment ref="AE151" authorId="1">
      <text>
        <r>
          <rPr>
            <sz val="8"/>
            <color indexed="81"/>
            <rFont val="Tahoma"/>
            <family val="2"/>
          </rPr>
          <t>The Charging Profile should come to 100%. If there is any cost attributed to this Service and the Charging Profile does not = 100% an error will be indicated.</t>
        </r>
      </text>
    </comment>
    <comment ref="AE153" authorId="1">
      <text>
        <r>
          <rPr>
            <sz val="8"/>
            <color indexed="81"/>
            <rFont val="Tahoma"/>
            <family val="2"/>
          </rPr>
          <t>Any % (ie. a positive number) indicated here as a Discount will be removed from the profiled price of the Service.</t>
        </r>
      </text>
    </comment>
    <comment ref="D158" authorId="1">
      <text>
        <r>
          <rPr>
            <b/>
            <sz val="8"/>
            <color indexed="81"/>
            <rFont val="Tahoma"/>
            <family val="2"/>
          </rPr>
          <t xml:space="preserve">PRICE PER VOL UNIT
</t>
        </r>
        <r>
          <rPr>
            <sz val="8"/>
            <color indexed="81"/>
            <rFont val="Tahoma"/>
            <family val="2"/>
          </rPr>
          <t>Before discount.</t>
        </r>
      </text>
    </comment>
    <comment ref="AE163" authorId="1">
      <text>
        <r>
          <rPr>
            <sz val="8"/>
            <color indexed="81"/>
            <rFont val="Tahoma"/>
            <family val="2"/>
          </rPr>
          <t>The Charging Profile should come to 100%. If there is any cost attributed to this Service and the Charging Profile does not = 100% an error will be indicated.</t>
        </r>
      </text>
    </comment>
    <comment ref="AE165" authorId="1">
      <text>
        <r>
          <rPr>
            <sz val="8"/>
            <color indexed="81"/>
            <rFont val="Tahoma"/>
            <family val="2"/>
          </rPr>
          <t>Any % (ie. a positive number) indicated here as a Discount will be removed from the profiled price of the Service.</t>
        </r>
      </text>
    </comment>
    <comment ref="D170" authorId="1">
      <text>
        <r>
          <rPr>
            <b/>
            <sz val="8"/>
            <color indexed="81"/>
            <rFont val="Tahoma"/>
            <family val="2"/>
          </rPr>
          <t xml:space="preserve">PRICE PER VOL UNIT
</t>
        </r>
        <r>
          <rPr>
            <sz val="8"/>
            <color indexed="81"/>
            <rFont val="Tahoma"/>
            <family val="2"/>
          </rPr>
          <t>Before discount.</t>
        </r>
      </text>
    </comment>
    <comment ref="AE175" authorId="1">
      <text>
        <r>
          <rPr>
            <sz val="8"/>
            <color indexed="81"/>
            <rFont val="Tahoma"/>
            <family val="2"/>
          </rPr>
          <t>The Charging Profile should come to 100%. If there is any cost attributed to this Service and the Charging Profile does not = 100% an error will be indicated.</t>
        </r>
      </text>
    </comment>
    <comment ref="AE177" authorId="1">
      <text>
        <r>
          <rPr>
            <sz val="8"/>
            <color indexed="81"/>
            <rFont val="Tahoma"/>
            <family val="2"/>
          </rPr>
          <t>Any % (ie. a positive number) indicated here as a Discount will be removed from the profiled price of the Service.</t>
        </r>
      </text>
    </comment>
    <comment ref="D182" authorId="1">
      <text>
        <r>
          <rPr>
            <b/>
            <sz val="8"/>
            <color indexed="81"/>
            <rFont val="Tahoma"/>
            <family val="2"/>
          </rPr>
          <t xml:space="preserve">PRICE PER VOL UNIT
</t>
        </r>
        <r>
          <rPr>
            <sz val="8"/>
            <color indexed="81"/>
            <rFont val="Tahoma"/>
            <family val="2"/>
          </rPr>
          <t>Before discount.</t>
        </r>
      </text>
    </comment>
    <comment ref="AE187" authorId="1">
      <text>
        <r>
          <rPr>
            <sz val="8"/>
            <color indexed="81"/>
            <rFont val="Tahoma"/>
            <family val="2"/>
          </rPr>
          <t>The Charging Profile should come to 100%. If there is any cost attributed to this Service and the Charging Profile does not = 100% an error will be indicated.</t>
        </r>
      </text>
    </comment>
    <comment ref="AE189" authorId="1">
      <text>
        <r>
          <rPr>
            <sz val="8"/>
            <color indexed="81"/>
            <rFont val="Tahoma"/>
            <family val="2"/>
          </rPr>
          <t>Any % (ie. a positive number) indicated here as a Discount will be removed from the profiled price of the Service.</t>
        </r>
      </text>
    </comment>
    <comment ref="D194" authorId="1">
      <text>
        <r>
          <rPr>
            <b/>
            <sz val="8"/>
            <color indexed="81"/>
            <rFont val="Tahoma"/>
            <family val="2"/>
          </rPr>
          <t xml:space="preserve">PRICE PER VOL UNIT
</t>
        </r>
        <r>
          <rPr>
            <sz val="8"/>
            <color indexed="81"/>
            <rFont val="Tahoma"/>
            <family val="2"/>
          </rPr>
          <t>Before discount.</t>
        </r>
      </text>
    </comment>
    <comment ref="AE199" authorId="1">
      <text>
        <r>
          <rPr>
            <sz val="8"/>
            <color indexed="81"/>
            <rFont val="Tahoma"/>
            <family val="2"/>
          </rPr>
          <t>The Charging Profile should come to 100%. If there is any cost attributed to this Service and the Charging Profile does not = 100% an error will be indicated.</t>
        </r>
      </text>
    </comment>
    <comment ref="AE201" authorId="1">
      <text>
        <r>
          <rPr>
            <sz val="8"/>
            <color indexed="81"/>
            <rFont val="Tahoma"/>
            <family val="2"/>
          </rPr>
          <t>Any % (ie. a positive number) indicated here as a Discount will be removed from the profiled price of the Service.</t>
        </r>
      </text>
    </comment>
  </commentList>
</comments>
</file>

<file path=xl/comments10.xml><?xml version="1.0" encoding="utf-8"?>
<comments xmlns="http://schemas.openxmlformats.org/spreadsheetml/2006/main">
  <authors>
    <author>Martin Brader</author>
    <author>John Brotherton</author>
  </authors>
  <commentList>
    <comment ref="AE3" authorId="0">
      <text>
        <r>
          <rPr>
            <sz val="10"/>
            <color indexed="17"/>
            <rFont val="Tahoma"/>
            <family val="2"/>
          </rPr>
          <t>Use in conjunction with AutoFilter</t>
        </r>
      </text>
    </comment>
    <comment ref="FM5" authorId="0">
      <text>
        <r>
          <rPr>
            <sz val="10"/>
            <color indexed="17"/>
            <rFont val="Tahoma"/>
            <family val="2"/>
          </rPr>
          <t>Check number of columns</t>
        </r>
      </text>
    </comment>
    <comment ref="D115" authorId="1">
      <text>
        <r>
          <rPr>
            <b/>
            <sz val="8"/>
            <color indexed="81"/>
            <rFont val="Tahoma"/>
            <family val="2"/>
          </rPr>
          <t xml:space="preserve">CHECK
</t>
        </r>
        <r>
          <rPr>
            <sz val="8"/>
            <color indexed="81"/>
            <rFont val="Tahoma"/>
            <family val="2"/>
          </rPr>
          <t>Compares number of rows.</t>
        </r>
      </text>
    </comment>
  </commentList>
</comments>
</file>

<file path=xl/comments11.xml><?xml version="1.0" encoding="utf-8"?>
<comments xmlns="http://schemas.openxmlformats.org/spreadsheetml/2006/main">
  <authors>
    <author>Martin Brader</author>
    <author>John Brotherton</author>
  </authors>
  <commentList>
    <comment ref="EZ5" authorId="0">
      <text>
        <r>
          <rPr>
            <sz val="10"/>
            <color indexed="17"/>
            <rFont val="Tahoma"/>
            <family val="2"/>
          </rPr>
          <t>Check number of columns</t>
        </r>
      </text>
    </comment>
    <comment ref="AD15" authorId="1">
      <text>
        <r>
          <rPr>
            <b/>
            <sz val="8"/>
            <color indexed="81"/>
            <rFont val="Tahoma"/>
            <family val="2"/>
          </rPr>
          <t xml:space="preserve">NPV
</t>
        </r>
        <r>
          <rPr>
            <sz val="8"/>
            <color indexed="81"/>
            <rFont val="Tahoma"/>
            <family val="2"/>
          </rPr>
          <t>Cost Plus Unprofiled.</t>
        </r>
      </text>
    </comment>
    <comment ref="A16" authorId="1">
      <text>
        <r>
          <rPr>
            <b/>
            <sz val="8"/>
            <color indexed="81"/>
            <rFont val="Tahoma"/>
            <family val="2"/>
          </rPr>
          <t xml:space="preserve">OFF-SET
</t>
        </r>
        <r>
          <rPr>
            <sz val="8"/>
            <color indexed="81"/>
            <rFont val="Tahoma"/>
            <family val="2"/>
          </rPr>
          <t>Receivables Payment Terms (expreassed in months).</t>
        </r>
      </text>
    </comment>
    <comment ref="AD16" authorId="1">
      <text>
        <r>
          <rPr>
            <b/>
            <sz val="8"/>
            <color indexed="81"/>
            <rFont val="Tahoma"/>
            <family val="2"/>
          </rPr>
          <t xml:space="preserve">NPV
</t>
        </r>
        <r>
          <rPr>
            <sz val="8"/>
            <color indexed="81"/>
            <rFont val="Tahoma"/>
            <family val="2"/>
          </rPr>
          <t>Cost Plus Profiled &amp; Offset</t>
        </r>
      </text>
    </comment>
    <comment ref="AD18" authorId="1">
      <text>
        <r>
          <rPr>
            <b/>
            <sz val="8"/>
            <color indexed="81"/>
            <rFont val="Tahoma"/>
            <family val="2"/>
          </rPr>
          <t xml:space="preserve">FACTOR
</t>
        </r>
        <r>
          <rPr>
            <sz val="8"/>
            <color indexed="81"/>
            <rFont val="Tahoma"/>
            <family val="2"/>
          </rPr>
          <t>Cost Of Money Factor. Should not be negative.</t>
        </r>
      </text>
    </comment>
    <comment ref="AD19" authorId="1">
      <text>
        <r>
          <rPr>
            <b/>
            <sz val="8"/>
            <color indexed="81"/>
            <rFont val="Tahoma"/>
            <family val="2"/>
          </rPr>
          <t xml:space="preserve">WACCRate
</t>
        </r>
        <r>
          <rPr>
            <sz val="8"/>
            <color indexed="81"/>
            <rFont val="Tahoma"/>
            <family val="2"/>
          </rPr>
          <t>Monthly.</t>
        </r>
      </text>
    </comment>
  </commentList>
</comments>
</file>

<file path=xl/comments12.xml><?xml version="1.0" encoding="utf-8"?>
<comments xmlns="http://schemas.openxmlformats.org/spreadsheetml/2006/main">
  <authors>
    <author>Martin Brader</author>
    <author>John Brotherton</author>
  </authors>
  <commentList>
    <comment ref="AE3" authorId="0">
      <text>
        <r>
          <rPr>
            <sz val="10"/>
            <color indexed="17"/>
            <rFont val="Tahoma"/>
            <family val="2"/>
          </rPr>
          <t>Use in conjunction with AutoFilter</t>
        </r>
      </text>
    </comment>
    <comment ref="FM5" authorId="0">
      <text>
        <r>
          <rPr>
            <sz val="10"/>
            <color indexed="17"/>
            <rFont val="Tahoma"/>
            <family val="2"/>
          </rPr>
          <t>Check number of columns</t>
        </r>
      </text>
    </comment>
    <comment ref="D115" authorId="1">
      <text>
        <r>
          <rPr>
            <b/>
            <sz val="8"/>
            <color indexed="81"/>
            <rFont val="Tahoma"/>
            <family val="2"/>
          </rPr>
          <t xml:space="preserve">CHECK
</t>
        </r>
        <r>
          <rPr>
            <sz val="8"/>
            <color indexed="81"/>
            <rFont val="Tahoma"/>
            <family val="2"/>
          </rPr>
          <t>Compares number of rows.</t>
        </r>
      </text>
    </comment>
  </commentList>
</comments>
</file>

<file path=xl/comments13.xml><?xml version="1.0" encoding="utf-8"?>
<comments xmlns="http://schemas.openxmlformats.org/spreadsheetml/2006/main">
  <authors>
    <author>Martin Brader</author>
    <author>John Brotherton</author>
  </authors>
  <commentList>
    <comment ref="AE3" authorId="0">
      <text>
        <r>
          <rPr>
            <sz val="10"/>
            <color indexed="17"/>
            <rFont val="Tahoma"/>
            <family val="2"/>
          </rPr>
          <t>Use in conjunction with AutoFilter</t>
        </r>
      </text>
    </comment>
    <comment ref="FM5" authorId="0">
      <text>
        <r>
          <rPr>
            <sz val="10"/>
            <color indexed="17"/>
            <rFont val="Tahoma"/>
            <family val="2"/>
          </rPr>
          <t>Check number of columns</t>
        </r>
      </text>
    </comment>
    <comment ref="D115" authorId="1">
      <text>
        <r>
          <rPr>
            <b/>
            <sz val="8"/>
            <color indexed="81"/>
            <rFont val="Tahoma"/>
            <family val="2"/>
          </rPr>
          <t xml:space="preserve">CHECK
</t>
        </r>
        <r>
          <rPr>
            <sz val="8"/>
            <color indexed="81"/>
            <rFont val="Tahoma"/>
            <family val="2"/>
          </rPr>
          <t>Compares number of rows.</t>
        </r>
      </text>
    </comment>
  </commentList>
</comments>
</file>

<file path=xl/comments14.xml><?xml version="1.0" encoding="utf-8"?>
<comments xmlns="http://schemas.openxmlformats.org/spreadsheetml/2006/main">
  <authors>
    <author>Martin Brader</author>
    <author>John Brotherton</author>
  </authors>
  <commentList>
    <comment ref="FA5" authorId="0">
      <text>
        <r>
          <rPr>
            <sz val="10"/>
            <color indexed="17"/>
            <rFont val="Tahoma"/>
            <family val="2"/>
          </rPr>
          <t>Check number of columns</t>
        </r>
      </text>
    </comment>
    <comment ref="AD17" authorId="1">
      <text>
        <r>
          <rPr>
            <b/>
            <sz val="8"/>
            <color indexed="81"/>
            <rFont val="Tahoma"/>
            <family val="2"/>
          </rPr>
          <t xml:space="preserve">COST
</t>
        </r>
        <r>
          <rPr>
            <sz val="8"/>
            <color indexed="81"/>
            <rFont val="Tahoma"/>
            <family val="2"/>
          </rPr>
          <t>The cost of this Service as a % of all costs.</t>
        </r>
      </text>
    </comment>
    <comment ref="AE17" authorId="1">
      <text>
        <r>
          <rPr>
            <b/>
            <sz val="8"/>
            <color indexed="81"/>
            <rFont val="Tahoma"/>
            <family val="2"/>
          </rPr>
          <t xml:space="preserve">BASIC COST
</t>
        </r>
        <r>
          <rPr>
            <sz val="8"/>
            <color indexed="81"/>
            <rFont val="Tahoma"/>
            <family val="2"/>
          </rPr>
          <t>After Currency Conversion and Cost Indexation.</t>
        </r>
      </text>
    </comment>
    <comment ref="AD18" authorId="1">
      <text>
        <r>
          <rPr>
            <b/>
            <sz val="8"/>
            <color indexed="81"/>
            <rFont val="Tahoma"/>
            <family val="2"/>
          </rPr>
          <t xml:space="preserve">RAW MARGIN
</t>
        </r>
        <r>
          <rPr>
            <sz val="8"/>
            <color indexed="81"/>
            <rFont val="Tahoma"/>
            <family val="2"/>
          </rPr>
          <t>(Costs Plus - Cost) as a % of Cost Plus</t>
        </r>
      </text>
    </comment>
    <comment ref="AE18" authorId="1">
      <text>
        <r>
          <rPr>
            <b/>
            <sz val="8"/>
            <color indexed="81"/>
            <rFont val="Tahoma"/>
            <family val="2"/>
          </rPr>
          <t xml:space="preserve">COST PLUS
</t>
        </r>
        <r>
          <rPr>
            <sz val="8"/>
            <color indexed="81"/>
            <rFont val="Tahoma"/>
            <family val="2"/>
          </rPr>
          <t>Costs plus (Profit) Margin. Res Val may be removed.</t>
        </r>
      </text>
    </comment>
    <comment ref="B19" authorId="1">
      <text>
        <r>
          <rPr>
            <b/>
            <sz val="8"/>
            <color indexed="81"/>
            <rFont val="Tahoma"/>
            <family val="2"/>
          </rPr>
          <t xml:space="preserve">OVERHEAD
</t>
        </r>
        <r>
          <rPr>
            <sz val="8"/>
            <color indexed="81"/>
            <rFont val="Tahoma"/>
            <family val="2"/>
          </rPr>
          <t>Are overheads to be included in costs?
SET ON THE FINANCIAL DASHBOARD</t>
        </r>
      </text>
    </comment>
    <comment ref="AE19" authorId="1">
      <text>
        <r>
          <rPr>
            <b/>
            <sz val="8"/>
            <color indexed="81"/>
            <rFont val="Tahoma"/>
            <family val="2"/>
          </rPr>
          <t xml:space="preserve">PAYMENT PROFILE
</t>
        </r>
        <r>
          <rPr>
            <sz val="8"/>
            <color indexed="81"/>
            <rFont val="Tahoma"/>
            <family val="2"/>
          </rPr>
          <t>Eg. Payment Milestones, Quarterly, Fixed Monthly etc.</t>
        </r>
      </text>
    </comment>
    <comment ref="AE20" authorId="1">
      <text>
        <r>
          <rPr>
            <b/>
            <sz val="8"/>
            <color indexed="81"/>
            <rFont val="Tahoma"/>
            <family val="2"/>
          </rPr>
          <t xml:space="preserve">DISCOUNT
</t>
        </r>
        <r>
          <rPr>
            <sz val="8"/>
            <color indexed="81"/>
            <rFont val="Tahoma"/>
            <family val="2"/>
          </rPr>
          <t>Maximum Discount offered.</t>
        </r>
      </text>
    </comment>
    <comment ref="B21" authorId="1">
      <text>
        <r>
          <rPr>
            <b/>
            <sz val="8"/>
            <color indexed="81"/>
            <rFont val="Tahoma"/>
            <family val="2"/>
          </rPr>
          <t xml:space="preserve">PRICE PER VOL UNIT
</t>
        </r>
        <r>
          <rPr>
            <sz val="8"/>
            <color indexed="81"/>
            <rFont val="Tahoma"/>
            <family val="2"/>
          </rPr>
          <t>After discount, CoM and Leasing.</t>
        </r>
      </text>
    </comment>
    <comment ref="AD21" authorId="1">
      <text>
        <r>
          <rPr>
            <b/>
            <sz val="8"/>
            <color indexed="81"/>
            <rFont val="Tahoma"/>
            <family val="2"/>
          </rPr>
          <t xml:space="preserve">MARGIN
</t>
        </r>
        <r>
          <rPr>
            <sz val="8"/>
            <color indexed="81"/>
            <rFont val="Tahoma"/>
            <family val="2"/>
          </rPr>
          <t>After Discounts, CoM and Financing adjustments</t>
        </r>
      </text>
    </comment>
    <comment ref="AE21" authorId="1">
      <text>
        <r>
          <rPr>
            <b/>
            <sz val="8"/>
            <color indexed="81"/>
            <rFont val="Tahoma"/>
            <family val="2"/>
          </rPr>
          <t xml:space="preserve">FINAL PRICE
</t>
        </r>
        <r>
          <rPr>
            <sz val="8"/>
            <color indexed="81"/>
            <rFont val="Tahoma"/>
            <family val="2"/>
          </rPr>
          <t>Cost Plus profiled minus Discount plus CoM and Financing.</t>
        </r>
      </text>
    </comment>
    <comment ref="AD22" authorId="1">
      <text>
        <r>
          <rPr>
            <b/>
            <sz val="8"/>
            <color indexed="81"/>
            <rFont val="Tahoma"/>
            <family val="2"/>
          </rPr>
          <t xml:space="preserve">OVERHEAD
</t>
        </r>
        <r>
          <rPr>
            <sz val="8"/>
            <color indexed="81"/>
            <rFont val="Tahoma"/>
            <family val="2"/>
          </rPr>
          <t>Overhead as a % of Total (spreadable) Costs</t>
        </r>
      </text>
    </comment>
    <comment ref="AE23" authorId="1">
      <text>
        <r>
          <rPr>
            <b/>
            <sz val="8"/>
            <color indexed="81"/>
            <rFont val="Tahoma"/>
            <family val="2"/>
          </rPr>
          <t xml:space="preserve">FINAL PRICE
</t>
        </r>
        <r>
          <rPr>
            <sz val="8"/>
            <color indexed="81"/>
            <rFont val="Tahoma"/>
            <family val="2"/>
          </rPr>
          <t>Gross Price factored (but not amended) to account for Discount Structure.</t>
        </r>
      </text>
    </comment>
    <comment ref="AE24" authorId="1">
      <text>
        <r>
          <rPr>
            <b/>
            <sz val="8"/>
            <color indexed="81"/>
            <rFont val="Tahoma"/>
            <family val="2"/>
          </rPr>
          <t xml:space="preserve">TOTAL PRICE
</t>
        </r>
        <r>
          <rPr>
            <sz val="8"/>
            <color indexed="81"/>
            <rFont val="Tahoma"/>
            <family val="2"/>
          </rPr>
          <t>Price after Res Val removed, Margin added, Profiled, CoM, Discounts and Financing.</t>
        </r>
      </text>
    </comment>
    <comment ref="AD31" authorId="1">
      <text>
        <r>
          <rPr>
            <b/>
            <sz val="8"/>
            <color indexed="81"/>
            <rFont val="Tahoma"/>
            <family val="2"/>
          </rPr>
          <t xml:space="preserve">COST
</t>
        </r>
        <r>
          <rPr>
            <sz val="8"/>
            <color indexed="81"/>
            <rFont val="Tahoma"/>
            <family val="2"/>
          </rPr>
          <t>The cost of this Service as a % of all costs.</t>
        </r>
      </text>
    </comment>
    <comment ref="AE31" authorId="1">
      <text>
        <r>
          <rPr>
            <b/>
            <sz val="8"/>
            <color indexed="81"/>
            <rFont val="Tahoma"/>
            <family val="2"/>
          </rPr>
          <t xml:space="preserve">BASIC COST
</t>
        </r>
        <r>
          <rPr>
            <sz val="8"/>
            <color indexed="81"/>
            <rFont val="Tahoma"/>
            <family val="2"/>
          </rPr>
          <t>After Currency Conversion and Cost Indexation.</t>
        </r>
      </text>
    </comment>
    <comment ref="AD32" authorId="1">
      <text>
        <r>
          <rPr>
            <b/>
            <sz val="8"/>
            <color indexed="81"/>
            <rFont val="Tahoma"/>
            <family val="2"/>
          </rPr>
          <t xml:space="preserve">RAW MARGIN
</t>
        </r>
        <r>
          <rPr>
            <sz val="8"/>
            <color indexed="81"/>
            <rFont val="Tahoma"/>
            <family val="2"/>
          </rPr>
          <t>(Costs Plus - Cost) as a % of Cost Plus</t>
        </r>
      </text>
    </comment>
    <comment ref="AE32" authorId="1">
      <text>
        <r>
          <rPr>
            <b/>
            <sz val="8"/>
            <color indexed="81"/>
            <rFont val="Tahoma"/>
            <family val="2"/>
          </rPr>
          <t xml:space="preserve">COST PLUS
</t>
        </r>
        <r>
          <rPr>
            <sz val="8"/>
            <color indexed="81"/>
            <rFont val="Tahoma"/>
            <family val="2"/>
          </rPr>
          <t>Costs plus (Profit) Margin</t>
        </r>
      </text>
    </comment>
    <comment ref="B33" authorId="1">
      <text>
        <r>
          <rPr>
            <b/>
            <sz val="8"/>
            <color indexed="81"/>
            <rFont val="Tahoma"/>
            <family val="2"/>
          </rPr>
          <t xml:space="preserve">OVERHEADS
</t>
        </r>
        <r>
          <rPr>
            <sz val="8"/>
            <color indexed="81"/>
            <rFont val="Tahoma"/>
            <family val="2"/>
          </rPr>
          <t>Are overheads to be included in the price of this service.</t>
        </r>
      </text>
    </comment>
    <comment ref="AE33" authorId="1">
      <text>
        <r>
          <rPr>
            <b/>
            <sz val="8"/>
            <color indexed="81"/>
            <rFont val="Tahoma"/>
            <family val="2"/>
          </rPr>
          <t xml:space="preserve">PAYMENT PROFILE
</t>
        </r>
        <r>
          <rPr>
            <sz val="8"/>
            <color indexed="81"/>
            <rFont val="Tahoma"/>
            <family val="2"/>
          </rPr>
          <t>Eg. Payment Milestones, Quarterly, Fixed Monthly etc.</t>
        </r>
      </text>
    </comment>
    <comment ref="AE34" authorId="1">
      <text>
        <r>
          <rPr>
            <b/>
            <sz val="8"/>
            <color indexed="81"/>
            <rFont val="Tahoma"/>
            <family val="2"/>
          </rPr>
          <t xml:space="preserve">DISCOUNT
</t>
        </r>
        <r>
          <rPr>
            <sz val="8"/>
            <color indexed="81"/>
            <rFont val="Tahoma"/>
            <family val="2"/>
          </rPr>
          <t>Maximum Discount offered.</t>
        </r>
      </text>
    </comment>
    <comment ref="B35" authorId="1">
      <text>
        <r>
          <rPr>
            <b/>
            <sz val="8"/>
            <color indexed="81"/>
            <rFont val="Tahoma"/>
            <family val="2"/>
          </rPr>
          <t xml:space="preserve">PRICE PER VOL UNIT
</t>
        </r>
        <r>
          <rPr>
            <sz val="8"/>
            <color indexed="81"/>
            <rFont val="Tahoma"/>
            <family val="2"/>
          </rPr>
          <t>After discount, CoM, Financing and Overhead allocation.</t>
        </r>
      </text>
    </comment>
    <comment ref="AD35" authorId="1">
      <text>
        <r>
          <rPr>
            <b/>
            <sz val="8"/>
            <color indexed="81"/>
            <rFont val="Tahoma"/>
            <family val="2"/>
          </rPr>
          <t xml:space="preserve">MARGIN
</t>
        </r>
        <r>
          <rPr>
            <sz val="8"/>
            <color indexed="81"/>
            <rFont val="Tahoma"/>
            <family val="2"/>
          </rPr>
          <t>After Discounts, CoM and Financing adjustments</t>
        </r>
      </text>
    </comment>
    <comment ref="AE35" authorId="1">
      <text>
        <r>
          <rPr>
            <b/>
            <sz val="8"/>
            <color indexed="81"/>
            <rFont val="Tahoma"/>
            <family val="2"/>
          </rPr>
          <t xml:space="preserve">FINAL PRICE
</t>
        </r>
        <r>
          <rPr>
            <sz val="8"/>
            <color indexed="81"/>
            <rFont val="Tahoma"/>
            <family val="2"/>
          </rPr>
          <t>Cost Plus profiled minus Discount plus CoM and Financing.</t>
        </r>
      </text>
    </comment>
    <comment ref="AE36"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37"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38"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45" authorId="1">
      <text>
        <r>
          <rPr>
            <b/>
            <sz val="8"/>
            <color indexed="81"/>
            <rFont val="Tahoma"/>
            <family val="2"/>
          </rPr>
          <t xml:space="preserve">COST
</t>
        </r>
        <r>
          <rPr>
            <sz val="8"/>
            <color indexed="81"/>
            <rFont val="Tahoma"/>
            <family val="2"/>
          </rPr>
          <t>The cost of this Service as a % of all costs.</t>
        </r>
      </text>
    </comment>
    <comment ref="AE45" authorId="1">
      <text>
        <r>
          <rPr>
            <b/>
            <sz val="8"/>
            <color indexed="81"/>
            <rFont val="Tahoma"/>
            <family val="2"/>
          </rPr>
          <t xml:space="preserve">BASIC COST
</t>
        </r>
        <r>
          <rPr>
            <sz val="8"/>
            <color indexed="81"/>
            <rFont val="Tahoma"/>
            <family val="2"/>
          </rPr>
          <t>After Currency Conversion and Cost Indexation.</t>
        </r>
      </text>
    </comment>
    <comment ref="AD46" authorId="1">
      <text>
        <r>
          <rPr>
            <b/>
            <sz val="8"/>
            <color indexed="81"/>
            <rFont val="Tahoma"/>
            <family val="2"/>
          </rPr>
          <t xml:space="preserve">RAW MARGIN
</t>
        </r>
        <r>
          <rPr>
            <sz val="8"/>
            <color indexed="81"/>
            <rFont val="Tahoma"/>
            <family val="2"/>
          </rPr>
          <t>(Costs Plus - Cost) as a % of Cost Plus</t>
        </r>
      </text>
    </comment>
    <comment ref="AE46" authorId="1">
      <text>
        <r>
          <rPr>
            <b/>
            <sz val="8"/>
            <color indexed="81"/>
            <rFont val="Tahoma"/>
            <family val="2"/>
          </rPr>
          <t xml:space="preserve">COST PLUS
</t>
        </r>
        <r>
          <rPr>
            <sz val="8"/>
            <color indexed="81"/>
            <rFont val="Tahoma"/>
            <family val="2"/>
          </rPr>
          <t>Costs plus (Profit) Margin</t>
        </r>
      </text>
    </comment>
    <comment ref="B47" authorId="1">
      <text>
        <r>
          <rPr>
            <b/>
            <sz val="8"/>
            <color indexed="81"/>
            <rFont val="Tahoma"/>
            <family val="2"/>
          </rPr>
          <t xml:space="preserve">OVERHEADS
</t>
        </r>
        <r>
          <rPr>
            <sz val="8"/>
            <color indexed="81"/>
            <rFont val="Tahoma"/>
            <family val="2"/>
          </rPr>
          <t>Are overheads to be included in the price of this service.</t>
        </r>
      </text>
    </comment>
    <comment ref="AE47" authorId="1">
      <text>
        <r>
          <rPr>
            <b/>
            <sz val="8"/>
            <color indexed="81"/>
            <rFont val="Tahoma"/>
            <family val="2"/>
          </rPr>
          <t xml:space="preserve">PAYMENT PROFILE
</t>
        </r>
        <r>
          <rPr>
            <sz val="8"/>
            <color indexed="81"/>
            <rFont val="Tahoma"/>
            <family val="2"/>
          </rPr>
          <t>Eg. Payment Milestones, Quarterly, Fixed Monthly etc.</t>
        </r>
      </text>
    </comment>
    <comment ref="AE48" authorId="1">
      <text>
        <r>
          <rPr>
            <b/>
            <sz val="8"/>
            <color indexed="81"/>
            <rFont val="Tahoma"/>
            <family val="2"/>
          </rPr>
          <t xml:space="preserve">DISCOUNT
</t>
        </r>
        <r>
          <rPr>
            <sz val="8"/>
            <color indexed="81"/>
            <rFont val="Tahoma"/>
            <family val="2"/>
          </rPr>
          <t>Maximum Discount offered.</t>
        </r>
      </text>
    </comment>
    <comment ref="B49" authorId="1">
      <text>
        <r>
          <rPr>
            <b/>
            <sz val="8"/>
            <color indexed="81"/>
            <rFont val="Tahoma"/>
            <family val="2"/>
          </rPr>
          <t xml:space="preserve">PRICE PER VOL UNIT
</t>
        </r>
        <r>
          <rPr>
            <sz val="8"/>
            <color indexed="81"/>
            <rFont val="Tahoma"/>
            <family val="2"/>
          </rPr>
          <t>After discount, CoM, Financing and Overhead allocation.</t>
        </r>
      </text>
    </comment>
    <comment ref="AD49" authorId="1">
      <text>
        <r>
          <rPr>
            <b/>
            <sz val="8"/>
            <color indexed="81"/>
            <rFont val="Tahoma"/>
            <family val="2"/>
          </rPr>
          <t xml:space="preserve">MARGIN
</t>
        </r>
        <r>
          <rPr>
            <sz val="8"/>
            <color indexed="81"/>
            <rFont val="Tahoma"/>
            <family val="2"/>
          </rPr>
          <t>After Discounts, CoM and Financing adjustments</t>
        </r>
      </text>
    </comment>
    <comment ref="AE49" authorId="1">
      <text>
        <r>
          <rPr>
            <b/>
            <sz val="8"/>
            <color indexed="81"/>
            <rFont val="Tahoma"/>
            <family val="2"/>
          </rPr>
          <t xml:space="preserve">FINAL PRICE
</t>
        </r>
        <r>
          <rPr>
            <sz val="8"/>
            <color indexed="81"/>
            <rFont val="Tahoma"/>
            <family val="2"/>
          </rPr>
          <t>Cost Plus profiled minus Discount plus CoM and Financing.</t>
        </r>
      </text>
    </comment>
    <comment ref="AE50"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51"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52"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59" authorId="1">
      <text>
        <r>
          <rPr>
            <b/>
            <sz val="8"/>
            <color indexed="81"/>
            <rFont val="Tahoma"/>
            <family val="2"/>
          </rPr>
          <t xml:space="preserve">COST
</t>
        </r>
        <r>
          <rPr>
            <sz val="8"/>
            <color indexed="81"/>
            <rFont val="Tahoma"/>
            <family val="2"/>
          </rPr>
          <t>The cost of this Service as a % of all costs.</t>
        </r>
      </text>
    </comment>
    <comment ref="AE59" authorId="1">
      <text>
        <r>
          <rPr>
            <b/>
            <sz val="8"/>
            <color indexed="81"/>
            <rFont val="Tahoma"/>
            <family val="2"/>
          </rPr>
          <t xml:space="preserve">BASIC COST
</t>
        </r>
        <r>
          <rPr>
            <sz val="8"/>
            <color indexed="81"/>
            <rFont val="Tahoma"/>
            <family val="2"/>
          </rPr>
          <t>After Currency Conversion and Cost Indexation.</t>
        </r>
      </text>
    </comment>
    <comment ref="AD60" authorId="1">
      <text>
        <r>
          <rPr>
            <b/>
            <sz val="8"/>
            <color indexed="81"/>
            <rFont val="Tahoma"/>
            <family val="2"/>
          </rPr>
          <t xml:space="preserve">RAW MARGIN
</t>
        </r>
        <r>
          <rPr>
            <sz val="8"/>
            <color indexed="81"/>
            <rFont val="Tahoma"/>
            <family val="2"/>
          </rPr>
          <t>(Costs Plus - Cost) as a % of Cost Plus</t>
        </r>
      </text>
    </comment>
    <comment ref="AE60" authorId="1">
      <text>
        <r>
          <rPr>
            <b/>
            <sz val="8"/>
            <color indexed="81"/>
            <rFont val="Tahoma"/>
            <family val="2"/>
          </rPr>
          <t xml:space="preserve">COST PLUS
</t>
        </r>
        <r>
          <rPr>
            <sz val="8"/>
            <color indexed="81"/>
            <rFont val="Tahoma"/>
            <family val="2"/>
          </rPr>
          <t>Costs plus (Profit) Margin</t>
        </r>
      </text>
    </comment>
    <comment ref="B61" authorId="1">
      <text>
        <r>
          <rPr>
            <b/>
            <sz val="8"/>
            <color indexed="81"/>
            <rFont val="Tahoma"/>
            <family val="2"/>
          </rPr>
          <t xml:space="preserve">OVERHEADS
</t>
        </r>
        <r>
          <rPr>
            <sz val="8"/>
            <color indexed="81"/>
            <rFont val="Tahoma"/>
            <family val="2"/>
          </rPr>
          <t>Are overheads to be included in the price of this service.</t>
        </r>
      </text>
    </comment>
    <comment ref="AE61" authorId="1">
      <text>
        <r>
          <rPr>
            <b/>
            <sz val="8"/>
            <color indexed="81"/>
            <rFont val="Tahoma"/>
            <family val="2"/>
          </rPr>
          <t xml:space="preserve">PAYMENT PROFILE
</t>
        </r>
        <r>
          <rPr>
            <sz val="8"/>
            <color indexed="81"/>
            <rFont val="Tahoma"/>
            <family val="2"/>
          </rPr>
          <t>Eg. Payment Milestones, Quarterly, Fixed Monthly etc.</t>
        </r>
      </text>
    </comment>
    <comment ref="AE62" authorId="1">
      <text>
        <r>
          <rPr>
            <b/>
            <sz val="8"/>
            <color indexed="81"/>
            <rFont val="Tahoma"/>
            <family val="2"/>
          </rPr>
          <t xml:space="preserve">DISCOUNT
</t>
        </r>
        <r>
          <rPr>
            <sz val="8"/>
            <color indexed="81"/>
            <rFont val="Tahoma"/>
            <family val="2"/>
          </rPr>
          <t>Maximum Discount offered.</t>
        </r>
      </text>
    </comment>
    <comment ref="B63" authorId="1">
      <text>
        <r>
          <rPr>
            <b/>
            <sz val="8"/>
            <color indexed="81"/>
            <rFont val="Tahoma"/>
            <family val="2"/>
          </rPr>
          <t xml:space="preserve">PRICE PER VOL UNIT
</t>
        </r>
        <r>
          <rPr>
            <sz val="8"/>
            <color indexed="81"/>
            <rFont val="Tahoma"/>
            <family val="2"/>
          </rPr>
          <t>After discount, CoM, Financing and Overhead allocation.</t>
        </r>
      </text>
    </comment>
    <comment ref="AD63" authorId="1">
      <text>
        <r>
          <rPr>
            <b/>
            <sz val="8"/>
            <color indexed="81"/>
            <rFont val="Tahoma"/>
            <family val="2"/>
          </rPr>
          <t xml:space="preserve">MARGIN
</t>
        </r>
        <r>
          <rPr>
            <sz val="8"/>
            <color indexed="81"/>
            <rFont val="Tahoma"/>
            <family val="2"/>
          </rPr>
          <t>After Discounts, CoM and Financing adjustments</t>
        </r>
      </text>
    </comment>
    <comment ref="AE63" authorId="1">
      <text>
        <r>
          <rPr>
            <b/>
            <sz val="8"/>
            <color indexed="81"/>
            <rFont val="Tahoma"/>
            <family val="2"/>
          </rPr>
          <t xml:space="preserve">FINAL PRICE
</t>
        </r>
        <r>
          <rPr>
            <sz val="8"/>
            <color indexed="81"/>
            <rFont val="Tahoma"/>
            <family val="2"/>
          </rPr>
          <t>Cost Plus profiled minus Discount plus CoM and Financing.</t>
        </r>
      </text>
    </comment>
    <comment ref="AE64"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65"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66"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73" authorId="1">
      <text>
        <r>
          <rPr>
            <b/>
            <sz val="8"/>
            <color indexed="81"/>
            <rFont val="Tahoma"/>
            <family val="2"/>
          </rPr>
          <t xml:space="preserve">COST
</t>
        </r>
        <r>
          <rPr>
            <sz val="8"/>
            <color indexed="81"/>
            <rFont val="Tahoma"/>
            <family val="2"/>
          </rPr>
          <t>The cost of this Service as a % of all costs.</t>
        </r>
      </text>
    </comment>
    <comment ref="AE73" authorId="1">
      <text>
        <r>
          <rPr>
            <b/>
            <sz val="8"/>
            <color indexed="81"/>
            <rFont val="Tahoma"/>
            <family val="2"/>
          </rPr>
          <t xml:space="preserve">BASIC COST
</t>
        </r>
        <r>
          <rPr>
            <sz val="8"/>
            <color indexed="81"/>
            <rFont val="Tahoma"/>
            <family val="2"/>
          </rPr>
          <t>After Currency Conversion and Cost Indexation.</t>
        </r>
      </text>
    </comment>
    <comment ref="AD74" authorId="1">
      <text>
        <r>
          <rPr>
            <b/>
            <sz val="8"/>
            <color indexed="81"/>
            <rFont val="Tahoma"/>
            <family val="2"/>
          </rPr>
          <t xml:space="preserve">RAW MARGIN
</t>
        </r>
        <r>
          <rPr>
            <sz val="8"/>
            <color indexed="81"/>
            <rFont val="Tahoma"/>
            <family val="2"/>
          </rPr>
          <t>(Costs Plus - Cost) as a % of Cost Plus</t>
        </r>
      </text>
    </comment>
    <comment ref="AE74" authorId="1">
      <text>
        <r>
          <rPr>
            <b/>
            <sz val="8"/>
            <color indexed="81"/>
            <rFont val="Tahoma"/>
            <family val="2"/>
          </rPr>
          <t xml:space="preserve">COST PLUS
</t>
        </r>
        <r>
          <rPr>
            <sz val="8"/>
            <color indexed="81"/>
            <rFont val="Tahoma"/>
            <family val="2"/>
          </rPr>
          <t>Costs plus (Profit) Margin</t>
        </r>
      </text>
    </comment>
    <comment ref="B75" authorId="1">
      <text>
        <r>
          <rPr>
            <b/>
            <sz val="8"/>
            <color indexed="81"/>
            <rFont val="Tahoma"/>
            <family val="2"/>
          </rPr>
          <t xml:space="preserve">OVERHEADS
</t>
        </r>
        <r>
          <rPr>
            <sz val="8"/>
            <color indexed="81"/>
            <rFont val="Tahoma"/>
            <family val="2"/>
          </rPr>
          <t>Are overheads to be included in the price of this service.</t>
        </r>
      </text>
    </comment>
    <comment ref="AE75" authorId="1">
      <text>
        <r>
          <rPr>
            <b/>
            <sz val="8"/>
            <color indexed="81"/>
            <rFont val="Tahoma"/>
            <family val="2"/>
          </rPr>
          <t xml:space="preserve">PAYMENT PROFILE
</t>
        </r>
        <r>
          <rPr>
            <sz val="8"/>
            <color indexed="81"/>
            <rFont val="Tahoma"/>
            <family val="2"/>
          </rPr>
          <t>Eg. Payment Milestones, Quarterly, Fixed Monthly etc.</t>
        </r>
      </text>
    </comment>
    <comment ref="AE76" authorId="1">
      <text>
        <r>
          <rPr>
            <b/>
            <sz val="8"/>
            <color indexed="81"/>
            <rFont val="Tahoma"/>
            <family val="2"/>
          </rPr>
          <t xml:space="preserve">DISCOUNT
</t>
        </r>
        <r>
          <rPr>
            <sz val="8"/>
            <color indexed="81"/>
            <rFont val="Tahoma"/>
            <family val="2"/>
          </rPr>
          <t>Maximum Discount offered.</t>
        </r>
      </text>
    </comment>
    <comment ref="B77" authorId="1">
      <text>
        <r>
          <rPr>
            <b/>
            <sz val="8"/>
            <color indexed="81"/>
            <rFont val="Tahoma"/>
            <family val="2"/>
          </rPr>
          <t xml:space="preserve">PRICE PER VOL UNIT
</t>
        </r>
        <r>
          <rPr>
            <sz val="8"/>
            <color indexed="81"/>
            <rFont val="Tahoma"/>
            <family val="2"/>
          </rPr>
          <t>After discount, CoM, Financing and Overhead allocation.</t>
        </r>
      </text>
    </comment>
    <comment ref="AD77" authorId="1">
      <text>
        <r>
          <rPr>
            <b/>
            <sz val="8"/>
            <color indexed="81"/>
            <rFont val="Tahoma"/>
            <family val="2"/>
          </rPr>
          <t xml:space="preserve">MARGIN
</t>
        </r>
        <r>
          <rPr>
            <sz val="8"/>
            <color indexed="81"/>
            <rFont val="Tahoma"/>
            <family val="2"/>
          </rPr>
          <t>After Discounts, CoM and Financing adjustments</t>
        </r>
      </text>
    </comment>
    <comment ref="AE77" authorId="1">
      <text>
        <r>
          <rPr>
            <b/>
            <sz val="8"/>
            <color indexed="81"/>
            <rFont val="Tahoma"/>
            <family val="2"/>
          </rPr>
          <t xml:space="preserve">FINAL PRICE
</t>
        </r>
        <r>
          <rPr>
            <sz val="8"/>
            <color indexed="81"/>
            <rFont val="Tahoma"/>
            <family val="2"/>
          </rPr>
          <t>Cost Plus profiled minus Discount plus CoM and Financing.</t>
        </r>
      </text>
    </comment>
    <comment ref="AE78"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79"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80"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87" authorId="1">
      <text>
        <r>
          <rPr>
            <b/>
            <sz val="8"/>
            <color indexed="81"/>
            <rFont val="Tahoma"/>
            <family val="2"/>
          </rPr>
          <t xml:space="preserve">COST
</t>
        </r>
        <r>
          <rPr>
            <sz val="8"/>
            <color indexed="81"/>
            <rFont val="Tahoma"/>
            <family val="2"/>
          </rPr>
          <t>The cost of this Service as a % of all costs.</t>
        </r>
      </text>
    </comment>
    <comment ref="AE87" authorId="1">
      <text>
        <r>
          <rPr>
            <b/>
            <sz val="8"/>
            <color indexed="81"/>
            <rFont val="Tahoma"/>
            <family val="2"/>
          </rPr>
          <t xml:space="preserve">BASIC COST
</t>
        </r>
        <r>
          <rPr>
            <sz val="8"/>
            <color indexed="81"/>
            <rFont val="Tahoma"/>
            <family val="2"/>
          </rPr>
          <t>After Currency Conversion and Cost Indexation.</t>
        </r>
      </text>
    </comment>
    <comment ref="AD88" authorId="1">
      <text>
        <r>
          <rPr>
            <b/>
            <sz val="8"/>
            <color indexed="81"/>
            <rFont val="Tahoma"/>
            <family val="2"/>
          </rPr>
          <t xml:space="preserve">RAW MARGIN
</t>
        </r>
        <r>
          <rPr>
            <sz val="8"/>
            <color indexed="81"/>
            <rFont val="Tahoma"/>
            <family val="2"/>
          </rPr>
          <t>(Costs Plus - Cost) as a % of Cost Plus</t>
        </r>
      </text>
    </comment>
    <comment ref="AE88" authorId="1">
      <text>
        <r>
          <rPr>
            <b/>
            <sz val="8"/>
            <color indexed="81"/>
            <rFont val="Tahoma"/>
            <family val="2"/>
          </rPr>
          <t xml:space="preserve">COST PLUS
</t>
        </r>
        <r>
          <rPr>
            <sz val="8"/>
            <color indexed="81"/>
            <rFont val="Tahoma"/>
            <family val="2"/>
          </rPr>
          <t>Costs plus (Profit) Margin</t>
        </r>
      </text>
    </comment>
    <comment ref="B89" authorId="1">
      <text>
        <r>
          <rPr>
            <b/>
            <sz val="8"/>
            <color indexed="81"/>
            <rFont val="Tahoma"/>
            <family val="2"/>
          </rPr>
          <t xml:space="preserve">OVERHEADS
</t>
        </r>
        <r>
          <rPr>
            <sz val="8"/>
            <color indexed="81"/>
            <rFont val="Tahoma"/>
            <family val="2"/>
          </rPr>
          <t>Are overheads to be included in the price of this service.</t>
        </r>
      </text>
    </comment>
    <comment ref="AE89" authorId="1">
      <text>
        <r>
          <rPr>
            <b/>
            <sz val="8"/>
            <color indexed="81"/>
            <rFont val="Tahoma"/>
            <family val="2"/>
          </rPr>
          <t xml:space="preserve">PAYMENT PROFILE
</t>
        </r>
        <r>
          <rPr>
            <sz val="8"/>
            <color indexed="81"/>
            <rFont val="Tahoma"/>
            <family val="2"/>
          </rPr>
          <t>Eg. Payment Milestones, Quarterly, Fixed Monthly etc.</t>
        </r>
      </text>
    </comment>
    <comment ref="AE90" authorId="1">
      <text>
        <r>
          <rPr>
            <b/>
            <sz val="8"/>
            <color indexed="81"/>
            <rFont val="Tahoma"/>
            <family val="2"/>
          </rPr>
          <t xml:space="preserve">DISCOUNT
</t>
        </r>
        <r>
          <rPr>
            <sz val="8"/>
            <color indexed="81"/>
            <rFont val="Tahoma"/>
            <family val="2"/>
          </rPr>
          <t>Maximum Discount offered.</t>
        </r>
      </text>
    </comment>
    <comment ref="B91" authorId="1">
      <text>
        <r>
          <rPr>
            <b/>
            <sz val="8"/>
            <color indexed="81"/>
            <rFont val="Tahoma"/>
            <family val="2"/>
          </rPr>
          <t xml:space="preserve">PRICE PER VOL UNIT
</t>
        </r>
        <r>
          <rPr>
            <sz val="8"/>
            <color indexed="81"/>
            <rFont val="Tahoma"/>
            <family val="2"/>
          </rPr>
          <t>After discount, CoM, Financing and Overhead allocation.</t>
        </r>
      </text>
    </comment>
    <comment ref="AD91" authorId="1">
      <text>
        <r>
          <rPr>
            <b/>
            <sz val="8"/>
            <color indexed="81"/>
            <rFont val="Tahoma"/>
            <family val="2"/>
          </rPr>
          <t xml:space="preserve">MARGIN
</t>
        </r>
        <r>
          <rPr>
            <sz val="8"/>
            <color indexed="81"/>
            <rFont val="Tahoma"/>
            <family val="2"/>
          </rPr>
          <t>After Discounts, CoM and Financing adjustments</t>
        </r>
      </text>
    </comment>
    <comment ref="AE91" authorId="1">
      <text>
        <r>
          <rPr>
            <b/>
            <sz val="8"/>
            <color indexed="81"/>
            <rFont val="Tahoma"/>
            <family val="2"/>
          </rPr>
          <t xml:space="preserve">FINAL PRICE
</t>
        </r>
        <r>
          <rPr>
            <sz val="8"/>
            <color indexed="81"/>
            <rFont val="Tahoma"/>
            <family val="2"/>
          </rPr>
          <t>Cost Plus profiled minus Discount plus CoM and Financing.</t>
        </r>
      </text>
    </comment>
    <comment ref="AE92"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93"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94"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01" authorId="1">
      <text>
        <r>
          <rPr>
            <b/>
            <sz val="8"/>
            <color indexed="81"/>
            <rFont val="Tahoma"/>
            <family val="2"/>
          </rPr>
          <t xml:space="preserve">COST
</t>
        </r>
        <r>
          <rPr>
            <sz val="8"/>
            <color indexed="81"/>
            <rFont val="Tahoma"/>
            <family val="2"/>
          </rPr>
          <t>The cost of this Service as a % of all costs.</t>
        </r>
      </text>
    </comment>
    <comment ref="AE101" authorId="1">
      <text>
        <r>
          <rPr>
            <b/>
            <sz val="8"/>
            <color indexed="81"/>
            <rFont val="Tahoma"/>
            <family val="2"/>
          </rPr>
          <t xml:space="preserve">BASIC COST
</t>
        </r>
        <r>
          <rPr>
            <sz val="8"/>
            <color indexed="81"/>
            <rFont val="Tahoma"/>
            <family val="2"/>
          </rPr>
          <t>After Currency Conversion and Cost Indexation.</t>
        </r>
      </text>
    </comment>
    <comment ref="AD102" authorId="1">
      <text>
        <r>
          <rPr>
            <b/>
            <sz val="8"/>
            <color indexed="81"/>
            <rFont val="Tahoma"/>
            <family val="2"/>
          </rPr>
          <t xml:space="preserve">RAW MARGIN
</t>
        </r>
        <r>
          <rPr>
            <sz val="8"/>
            <color indexed="81"/>
            <rFont val="Tahoma"/>
            <family val="2"/>
          </rPr>
          <t>(Costs Plus - Cost) as a % of Cost Plus</t>
        </r>
      </text>
    </comment>
    <comment ref="AE102" authorId="1">
      <text>
        <r>
          <rPr>
            <b/>
            <sz val="8"/>
            <color indexed="81"/>
            <rFont val="Tahoma"/>
            <family val="2"/>
          </rPr>
          <t xml:space="preserve">COST PLUS
</t>
        </r>
        <r>
          <rPr>
            <sz val="8"/>
            <color indexed="81"/>
            <rFont val="Tahoma"/>
            <family val="2"/>
          </rPr>
          <t>Costs plus (Profit) Margin</t>
        </r>
      </text>
    </comment>
    <comment ref="B103" authorId="1">
      <text>
        <r>
          <rPr>
            <b/>
            <sz val="8"/>
            <color indexed="81"/>
            <rFont val="Tahoma"/>
            <family val="2"/>
          </rPr>
          <t xml:space="preserve">OVERHEADS
</t>
        </r>
        <r>
          <rPr>
            <sz val="8"/>
            <color indexed="81"/>
            <rFont val="Tahoma"/>
            <family val="2"/>
          </rPr>
          <t>Are overheads to be included in the price of this service.</t>
        </r>
      </text>
    </comment>
    <comment ref="AE103" authorId="1">
      <text>
        <r>
          <rPr>
            <b/>
            <sz val="8"/>
            <color indexed="81"/>
            <rFont val="Tahoma"/>
            <family val="2"/>
          </rPr>
          <t xml:space="preserve">PAYMENT PROFILE
</t>
        </r>
        <r>
          <rPr>
            <sz val="8"/>
            <color indexed="81"/>
            <rFont val="Tahoma"/>
            <family val="2"/>
          </rPr>
          <t>Eg. Payment Milestones, Quarterly, Fixed Monthly etc.</t>
        </r>
      </text>
    </comment>
    <comment ref="AE104" authorId="1">
      <text>
        <r>
          <rPr>
            <b/>
            <sz val="8"/>
            <color indexed="81"/>
            <rFont val="Tahoma"/>
            <family val="2"/>
          </rPr>
          <t xml:space="preserve">DISCOUNT
</t>
        </r>
        <r>
          <rPr>
            <sz val="8"/>
            <color indexed="81"/>
            <rFont val="Tahoma"/>
            <family val="2"/>
          </rPr>
          <t>Maximum Discount offered.</t>
        </r>
      </text>
    </comment>
    <comment ref="B105" authorId="1">
      <text>
        <r>
          <rPr>
            <b/>
            <sz val="8"/>
            <color indexed="81"/>
            <rFont val="Tahoma"/>
            <family val="2"/>
          </rPr>
          <t xml:space="preserve">PRICE PER VOL UNIT
</t>
        </r>
        <r>
          <rPr>
            <sz val="8"/>
            <color indexed="81"/>
            <rFont val="Tahoma"/>
            <family val="2"/>
          </rPr>
          <t>After discount, CoM, Financing and Overhead allocation.</t>
        </r>
      </text>
    </comment>
    <comment ref="AD105" authorId="1">
      <text>
        <r>
          <rPr>
            <b/>
            <sz val="8"/>
            <color indexed="81"/>
            <rFont val="Tahoma"/>
            <family val="2"/>
          </rPr>
          <t xml:space="preserve">MARGIN
</t>
        </r>
        <r>
          <rPr>
            <sz val="8"/>
            <color indexed="81"/>
            <rFont val="Tahoma"/>
            <family val="2"/>
          </rPr>
          <t>After Discounts, CoM and Financing adjustments</t>
        </r>
      </text>
    </comment>
    <comment ref="AE105" authorId="1">
      <text>
        <r>
          <rPr>
            <b/>
            <sz val="8"/>
            <color indexed="81"/>
            <rFont val="Tahoma"/>
            <family val="2"/>
          </rPr>
          <t xml:space="preserve">FINAL PRICE
</t>
        </r>
        <r>
          <rPr>
            <sz val="8"/>
            <color indexed="81"/>
            <rFont val="Tahoma"/>
            <family val="2"/>
          </rPr>
          <t>Cost Plus profiled minus Discount plus CoM and Financing.</t>
        </r>
      </text>
    </comment>
    <comment ref="AE106"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07"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08"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15" authorId="1">
      <text>
        <r>
          <rPr>
            <b/>
            <sz val="8"/>
            <color indexed="81"/>
            <rFont val="Tahoma"/>
            <family val="2"/>
          </rPr>
          <t xml:space="preserve">COST
</t>
        </r>
        <r>
          <rPr>
            <sz val="8"/>
            <color indexed="81"/>
            <rFont val="Tahoma"/>
            <family val="2"/>
          </rPr>
          <t>The cost of this Service as a % of all costs.</t>
        </r>
      </text>
    </comment>
    <comment ref="AE115" authorId="1">
      <text>
        <r>
          <rPr>
            <b/>
            <sz val="8"/>
            <color indexed="81"/>
            <rFont val="Tahoma"/>
            <family val="2"/>
          </rPr>
          <t xml:space="preserve">BASIC COST
</t>
        </r>
        <r>
          <rPr>
            <sz val="8"/>
            <color indexed="81"/>
            <rFont val="Tahoma"/>
            <family val="2"/>
          </rPr>
          <t>After Currency Conversion and Cost Indexation.</t>
        </r>
      </text>
    </comment>
    <comment ref="AD116" authorId="1">
      <text>
        <r>
          <rPr>
            <b/>
            <sz val="8"/>
            <color indexed="81"/>
            <rFont val="Tahoma"/>
            <family val="2"/>
          </rPr>
          <t xml:space="preserve">RAW MARGIN
</t>
        </r>
        <r>
          <rPr>
            <sz val="8"/>
            <color indexed="81"/>
            <rFont val="Tahoma"/>
            <family val="2"/>
          </rPr>
          <t>(Costs Plus - Cost) as a % of Cost Plus</t>
        </r>
      </text>
    </comment>
    <comment ref="AE116" authorId="1">
      <text>
        <r>
          <rPr>
            <b/>
            <sz val="8"/>
            <color indexed="81"/>
            <rFont val="Tahoma"/>
            <family val="2"/>
          </rPr>
          <t xml:space="preserve">COST PLUS
</t>
        </r>
        <r>
          <rPr>
            <sz val="8"/>
            <color indexed="81"/>
            <rFont val="Tahoma"/>
            <family val="2"/>
          </rPr>
          <t>Costs plus (Profit) Margin</t>
        </r>
      </text>
    </comment>
    <comment ref="B117" authorId="1">
      <text>
        <r>
          <rPr>
            <b/>
            <sz val="8"/>
            <color indexed="81"/>
            <rFont val="Tahoma"/>
            <family val="2"/>
          </rPr>
          <t xml:space="preserve">OVERHEADS
</t>
        </r>
        <r>
          <rPr>
            <sz val="8"/>
            <color indexed="81"/>
            <rFont val="Tahoma"/>
            <family val="2"/>
          </rPr>
          <t>Are overheads to be included in the price of this service.</t>
        </r>
      </text>
    </comment>
    <comment ref="AE117" authorId="1">
      <text>
        <r>
          <rPr>
            <b/>
            <sz val="8"/>
            <color indexed="81"/>
            <rFont val="Tahoma"/>
            <family val="2"/>
          </rPr>
          <t xml:space="preserve">PAYMENT PROFILE
</t>
        </r>
        <r>
          <rPr>
            <sz val="8"/>
            <color indexed="81"/>
            <rFont val="Tahoma"/>
            <family val="2"/>
          </rPr>
          <t>Eg. Payment Milestones, Quarterly, Fixed Monthly etc.</t>
        </r>
      </text>
    </comment>
    <comment ref="AE118" authorId="1">
      <text>
        <r>
          <rPr>
            <b/>
            <sz val="8"/>
            <color indexed="81"/>
            <rFont val="Tahoma"/>
            <family val="2"/>
          </rPr>
          <t xml:space="preserve">DISCOUNT
</t>
        </r>
        <r>
          <rPr>
            <sz val="8"/>
            <color indexed="81"/>
            <rFont val="Tahoma"/>
            <family val="2"/>
          </rPr>
          <t>Maximum Discount offered.</t>
        </r>
      </text>
    </comment>
    <comment ref="B119" authorId="1">
      <text>
        <r>
          <rPr>
            <b/>
            <sz val="8"/>
            <color indexed="81"/>
            <rFont val="Tahoma"/>
            <family val="2"/>
          </rPr>
          <t xml:space="preserve">PRICE PER VOL UNIT
</t>
        </r>
        <r>
          <rPr>
            <sz val="8"/>
            <color indexed="81"/>
            <rFont val="Tahoma"/>
            <family val="2"/>
          </rPr>
          <t>After discount, CoM, Financing and Overhead allocation.</t>
        </r>
      </text>
    </comment>
    <comment ref="AD119" authorId="1">
      <text>
        <r>
          <rPr>
            <b/>
            <sz val="8"/>
            <color indexed="81"/>
            <rFont val="Tahoma"/>
            <family val="2"/>
          </rPr>
          <t xml:space="preserve">MARGIN
</t>
        </r>
        <r>
          <rPr>
            <sz val="8"/>
            <color indexed="81"/>
            <rFont val="Tahoma"/>
            <family val="2"/>
          </rPr>
          <t>After Discounts, CoM and Financing adjustments</t>
        </r>
      </text>
    </comment>
    <comment ref="AE119" authorId="1">
      <text>
        <r>
          <rPr>
            <b/>
            <sz val="8"/>
            <color indexed="81"/>
            <rFont val="Tahoma"/>
            <family val="2"/>
          </rPr>
          <t xml:space="preserve">FINAL PRICE
</t>
        </r>
        <r>
          <rPr>
            <sz val="8"/>
            <color indexed="81"/>
            <rFont val="Tahoma"/>
            <family val="2"/>
          </rPr>
          <t>Cost Plus profiled minus Discount plus CoM and Financing.</t>
        </r>
      </text>
    </comment>
    <comment ref="AE120"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21"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22"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29" authorId="1">
      <text>
        <r>
          <rPr>
            <b/>
            <sz val="8"/>
            <color indexed="81"/>
            <rFont val="Tahoma"/>
            <family val="2"/>
          </rPr>
          <t xml:space="preserve">COST
</t>
        </r>
        <r>
          <rPr>
            <sz val="8"/>
            <color indexed="81"/>
            <rFont val="Tahoma"/>
            <family val="2"/>
          </rPr>
          <t>The cost of this Service as a % of all costs.</t>
        </r>
      </text>
    </comment>
    <comment ref="AE129" authorId="1">
      <text>
        <r>
          <rPr>
            <b/>
            <sz val="8"/>
            <color indexed="81"/>
            <rFont val="Tahoma"/>
            <family val="2"/>
          </rPr>
          <t xml:space="preserve">BASIC COST
</t>
        </r>
        <r>
          <rPr>
            <sz val="8"/>
            <color indexed="81"/>
            <rFont val="Tahoma"/>
            <family val="2"/>
          </rPr>
          <t>After Currency Conversion and Cost Indexation.</t>
        </r>
      </text>
    </comment>
    <comment ref="AD130" authorId="1">
      <text>
        <r>
          <rPr>
            <b/>
            <sz val="8"/>
            <color indexed="81"/>
            <rFont val="Tahoma"/>
            <family val="2"/>
          </rPr>
          <t xml:space="preserve">RAW MARGIN
</t>
        </r>
        <r>
          <rPr>
            <sz val="8"/>
            <color indexed="81"/>
            <rFont val="Tahoma"/>
            <family val="2"/>
          </rPr>
          <t>(Costs Plus - Cost) as a % of Cost Plus</t>
        </r>
      </text>
    </comment>
    <comment ref="AE130" authorId="1">
      <text>
        <r>
          <rPr>
            <b/>
            <sz val="8"/>
            <color indexed="81"/>
            <rFont val="Tahoma"/>
            <family val="2"/>
          </rPr>
          <t xml:space="preserve">COST PLUS
</t>
        </r>
        <r>
          <rPr>
            <sz val="8"/>
            <color indexed="81"/>
            <rFont val="Tahoma"/>
            <family val="2"/>
          </rPr>
          <t>Costs plus (Profit) Margin</t>
        </r>
      </text>
    </comment>
    <comment ref="B131" authorId="1">
      <text>
        <r>
          <rPr>
            <b/>
            <sz val="8"/>
            <color indexed="81"/>
            <rFont val="Tahoma"/>
            <family val="2"/>
          </rPr>
          <t xml:space="preserve">OVERHEADS
</t>
        </r>
        <r>
          <rPr>
            <sz val="8"/>
            <color indexed="81"/>
            <rFont val="Tahoma"/>
            <family val="2"/>
          </rPr>
          <t>Are overheads to be included in the price of this service.</t>
        </r>
      </text>
    </comment>
    <comment ref="AE131" authorId="1">
      <text>
        <r>
          <rPr>
            <b/>
            <sz val="8"/>
            <color indexed="81"/>
            <rFont val="Tahoma"/>
            <family val="2"/>
          </rPr>
          <t xml:space="preserve">PAYMENT PROFILE
</t>
        </r>
        <r>
          <rPr>
            <sz val="8"/>
            <color indexed="81"/>
            <rFont val="Tahoma"/>
            <family val="2"/>
          </rPr>
          <t>Eg. Payment Milestones, Quarterly, Fixed Monthly etc.</t>
        </r>
      </text>
    </comment>
    <comment ref="AE132" authorId="1">
      <text>
        <r>
          <rPr>
            <b/>
            <sz val="8"/>
            <color indexed="81"/>
            <rFont val="Tahoma"/>
            <family val="2"/>
          </rPr>
          <t xml:space="preserve">DISCOUNT
</t>
        </r>
        <r>
          <rPr>
            <sz val="8"/>
            <color indexed="81"/>
            <rFont val="Tahoma"/>
            <family val="2"/>
          </rPr>
          <t>Maximum Discount offered.</t>
        </r>
      </text>
    </comment>
    <comment ref="B133" authorId="1">
      <text>
        <r>
          <rPr>
            <b/>
            <sz val="8"/>
            <color indexed="81"/>
            <rFont val="Tahoma"/>
            <family val="2"/>
          </rPr>
          <t xml:space="preserve">PRICE PER VOL UNIT
</t>
        </r>
        <r>
          <rPr>
            <sz val="8"/>
            <color indexed="81"/>
            <rFont val="Tahoma"/>
            <family val="2"/>
          </rPr>
          <t>After discount, CoM, Financing and Overhead allocation.</t>
        </r>
      </text>
    </comment>
    <comment ref="AD133" authorId="1">
      <text>
        <r>
          <rPr>
            <b/>
            <sz val="8"/>
            <color indexed="81"/>
            <rFont val="Tahoma"/>
            <family val="2"/>
          </rPr>
          <t xml:space="preserve">MARGIN
</t>
        </r>
        <r>
          <rPr>
            <sz val="8"/>
            <color indexed="81"/>
            <rFont val="Tahoma"/>
            <family val="2"/>
          </rPr>
          <t>After Discounts, CoM and Financing adjustments</t>
        </r>
      </text>
    </comment>
    <comment ref="AE133" authorId="1">
      <text>
        <r>
          <rPr>
            <b/>
            <sz val="8"/>
            <color indexed="81"/>
            <rFont val="Tahoma"/>
            <family val="2"/>
          </rPr>
          <t xml:space="preserve">FINAL PRICE
</t>
        </r>
        <r>
          <rPr>
            <sz val="8"/>
            <color indexed="81"/>
            <rFont val="Tahoma"/>
            <family val="2"/>
          </rPr>
          <t>Cost Plus profiled minus Discount plus CoM and Financing.</t>
        </r>
      </text>
    </comment>
    <comment ref="AE134"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35"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36"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43" authorId="1">
      <text>
        <r>
          <rPr>
            <b/>
            <sz val="8"/>
            <color indexed="81"/>
            <rFont val="Tahoma"/>
            <family val="2"/>
          </rPr>
          <t xml:space="preserve">COST
</t>
        </r>
        <r>
          <rPr>
            <sz val="8"/>
            <color indexed="81"/>
            <rFont val="Tahoma"/>
            <family val="2"/>
          </rPr>
          <t>The cost of this Service as a % of all costs.</t>
        </r>
      </text>
    </comment>
    <comment ref="AE143" authorId="1">
      <text>
        <r>
          <rPr>
            <b/>
            <sz val="8"/>
            <color indexed="81"/>
            <rFont val="Tahoma"/>
            <family val="2"/>
          </rPr>
          <t xml:space="preserve">BASIC COST
</t>
        </r>
        <r>
          <rPr>
            <sz val="8"/>
            <color indexed="81"/>
            <rFont val="Tahoma"/>
            <family val="2"/>
          </rPr>
          <t>After Currency Conversion and Cost Indexation.</t>
        </r>
      </text>
    </comment>
    <comment ref="AD144" authorId="1">
      <text>
        <r>
          <rPr>
            <b/>
            <sz val="8"/>
            <color indexed="81"/>
            <rFont val="Tahoma"/>
            <family val="2"/>
          </rPr>
          <t xml:space="preserve">RAW MARGIN
</t>
        </r>
        <r>
          <rPr>
            <sz val="8"/>
            <color indexed="81"/>
            <rFont val="Tahoma"/>
            <family val="2"/>
          </rPr>
          <t>(Costs Plus - Cost) as a % of Cost Plus</t>
        </r>
      </text>
    </comment>
    <comment ref="AE144" authorId="1">
      <text>
        <r>
          <rPr>
            <b/>
            <sz val="8"/>
            <color indexed="81"/>
            <rFont val="Tahoma"/>
            <family val="2"/>
          </rPr>
          <t xml:space="preserve">COST PLUS
</t>
        </r>
        <r>
          <rPr>
            <sz val="8"/>
            <color indexed="81"/>
            <rFont val="Tahoma"/>
            <family val="2"/>
          </rPr>
          <t>Costs plus (Profit) Margin</t>
        </r>
      </text>
    </comment>
    <comment ref="B145" authorId="1">
      <text>
        <r>
          <rPr>
            <b/>
            <sz val="8"/>
            <color indexed="81"/>
            <rFont val="Tahoma"/>
            <family val="2"/>
          </rPr>
          <t xml:space="preserve">OVERHEADS
</t>
        </r>
        <r>
          <rPr>
            <sz val="8"/>
            <color indexed="81"/>
            <rFont val="Tahoma"/>
            <family val="2"/>
          </rPr>
          <t>Are overheads to be included in the price of this service.</t>
        </r>
      </text>
    </comment>
    <comment ref="AE145" authorId="1">
      <text>
        <r>
          <rPr>
            <b/>
            <sz val="8"/>
            <color indexed="81"/>
            <rFont val="Tahoma"/>
            <family val="2"/>
          </rPr>
          <t xml:space="preserve">PAYMENT PROFILE
</t>
        </r>
        <r>
          <rPr>
            <sz val="8"/>
            <color indexed="81"/>
            <rFont val="Tahoma"/>
            <family val="2"/>
          </rPr>
          <t>Eg. Payment Milestones, Quarterly, Fixed Monthly etc.</t>
        </r>
      </text>
    </comment>
    <comment ref="AE146" authorId="1">
      <text>
        <r>
          <rPr>
            <b/>
            <sz val="8"/>
            <color indexed="81"/>
            <rFont val="Tahoma"/>
            <family val="2"/>
          </rPr>
          <t xml:space="preserve">DISCOUNT
</t>
        </r>
        <r>
          <rPr>
            <sz val="8"/>
            <color indexed="81"/>
            <rFont val="Tahoma"/>
            <family val="2"/>
          </rPr>
          <t>Maximum Discount offered.</t>
        </r>
      </text>
    </comment>
    <comment ref="B147" authorId="1">
      <text>
        <r>
          <rPr>
            <b/>
            <sz val="8"/>
            <color indexed="81"/>
            <rFont val="Tahoma"/>
            <family val="2"/>
          </rPr>
          <t xml:space="preserve">PRICE PER VOL UNIT
</t>
        </r>
        <r>
          <rPr>
            <sz val="8"/>
            <color indexed="81"/>
            <rFont val="Tahoma"/>
            <family val="2"/>
          </rPr>
          <t>After discount, CoM, Financing and Overhead allocation.</t>
        </r>
      </text>
    </comment>
    <comment ref="AD147" authorId="1">
      <text>
        <r>
          <rPr>
            <b/>
            <sz val="8"/>
            <color indexed="81"/>
            <rFont val="Tahoma"/>
            <family val="2"/>
          </rPr>
          <t xml:space="preserve">MARGIN
</t>
        </r>
        <r>
          <rPr>
            <sz val="8"/>
            <color indexed="81"/>
            <rFont val="Tahoma"/>
            <family val="2"/>
          </rPr>
          <t>After Discounts, CoM and Financing adjustments</t>
        </r>
      </text>
    </comment>
    <comment ref="AE147" authorId="1">
      <text>
        <r>
          <rPr>
            <b/>
            <sz val="8"/>
            <color indexed="81"/>
            <rFont val="Tahoma"/>
            <family val="2"/>
          </rPr>
          <t xml:space="preserve">FINAL PRICE
</t>
        </r>
        <r>
          <rPr>
            <sz val="8"/>
            <color indexed="81"/>
            <rFont val="Tahoma"/>
            <family val="2"/>
          </rPr>
          <t>Cost Plus profiled minus Discount plus CoM and Financing.</t>
        </r>
      </text>
    </comment>
    <comment ref="AE148"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49"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50"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57" authorId="1">
      <text>
        <r>
          <rPr>
            <b/>
            <sz val="8"/>
            <color indexed="81"/>
            <rFont val="Tahoma"/>
            <family val="2"/>
          </rPr>
          <t xml:space="preserve">COST
</t>
        </r>
        <r>
          <rPr>
            <sz val="8"/>
            <color indexed="81"/>
            <rFont val="Tahoma"/>
            <family val="2"/>
          </rPr>
          <t>The cost of this Service as a % of all costs.</t>
        </r>
      </text>
    </comment>
    <comment ref="AE157" authorId="1">
      <text>
        <r>
          <rPr>
            <b/>
            <sz val="8"/>
            <color indexed="81"/>
            <rFont val="Tahoma"/>
            <family val="2"/>
          </rPr>
          <t xml:space="preserve">BASIC COST
</t>
        </r>
        <r>
          <rPr>
            <sz val="8"/>
            <color indexed="81"/>
            <rFont val="Tahoma"/>
            <family val="2"/>
          </rPr>
          <t>After Currency Conversion and Cost Indexation.</t>
        </r>
      </text>
    </comment>
    <comment ref="AD158" authorId="1">
      <text>
        <r>
          <rPr>
            <b/>
            <sz val="8"/>
            <color indexed="81"/>
            <rFont val="Tahoma"/>
            <family val="2"/>
          </rPr>
          <t xml:space="preserve">RAW MARGIN
</t>
        </r>
        <r>
          <rPr>
            <sz val="8"/>
            <color indexed="81"/>
            <rFont val="Tahoma"/>
            <family val="2"/>
          </rPr>
          <t>(Costs Plus - Cost) as a % of Cost Plus</t>
        </r>
      </text>
    </comment>
    <comment ref="AE158" authorId="1">
      <text>
        <r>
          <rPr>
            <b/>
            <sz val="8"/>
            <color indexed="81"/>
            <rFont val="Tahoma"/>
            <family val="2"/>
          </rPr>
          <t xml:space="preserve">COST PLUS
</t>
        </r>
        <r>
          <rPr>
            <sz val="8"/>
            <color indexed="81"/>
            <rFont val="Tahoma"/>
            <family val="2"/>
          </rPr>
          <t>Costs plus (Profit) Margin</t>
        </r>
      </text>
    </comment>
    <comment ref="B159" authorId="1">
      <text>
        <r>
          <rPr>
            <b/>
            <sz val="8"/>
            <color indexed="81"/>
            <rFont val="Tahoma"/>
            <family val="2"/>
          </rPr>
          <t xml:space="preserve">OVERHEADS
</t>
        </r>
        <r>
          <rPr>
            <sz val="8"/>
            <color indexed="81"/>
            <rFont val="Tahoma"/>
            <family val="2"/>
          </rPr>
          <t>Are overheads to be included in the price of this service.</t>
        </r>
      </text>
    </comment>
    <comment ref="AE159" authorId="1">
      <text>
        <r>
          <rPr>
            <b/>
            <sz val="8"/>
            <color indexed="81"/>
            <rFont val="Tahoma"/>
            <family val="2"/>
          </rPr>
          <t xml:space="preserve">PAYMENT PROFILE
</t>
        </r>
        <r>
          <rPr>
            <sz val="8"/>
            <color indexed="81"/>
            <rFont val="Tahoma"/>
            <family val="2"/>
          </rPr>
          <t>Eg. Payment Milestones, Quarterly, Fixed Monthly etc.</t>
        </r>
      </text>
    </comment>
    <comment ref="AE160" authorId="1">
      <text>
        <r>
          <rPr>
            <b/>
            <sz val="8"/>
            <color indexed="81"/>
            <rFont val="Tahoma"/>
            <family val="2"/>
          </rPr>
          <t xml:space="preserve">DISCOUNT
</t>
        </r>
        <r>
          <rPr>
            <sz val="8"/>
            <color indexed="81"/>
            <rFont val="Tahoma"/>
            <family val="2"/>
          </rPr>
          <t>Maximum Discount offered.</t>
        </r>
      </text>
    </comment>
    <comment ref="B161" authorId="1">
      <text>
        <r>
          <rPr>
            <b/>
            <sz val="8"/>
            <color indexed="81"/>
            <rFont val="Tahoma"/>
            <family val="2"/>
          </rPr>
          <t xml:space="preserve">PRICE PER VOL UNIT
</t>
        </r>
        <r>
          <rPr>
            <sz val="8"/>
            <color indexed="81"/>
            <rFont val="Tahoma"/>
            <family val="2"/>
          </rPr>
          <t>After discount, CoM, Financing and Overhead allocation.</t>
        </r>
      </text>
    </comment>
    <comment ref="AD161" authorId="1">
      <text>
        <r>
          <rPr>
            <b/>
            <sz val="8"/>
            <color indexed="81"/>
            <rFont val="Tahoma"/>
            <family val="2"/>
          </rPr>
          <t xml:space="preserve">MARGIN
</t>
        </r>
        <r>
          <rPr>
            <sz val="8"/>
            <color indexed="81"/>
            <rFont val="Tahoma"/>
            <family val="2"/>
          </rPr>
          <t>After Discounts, CoM and Financing adjustments</t>
        </r>
      </text>
    </comment>
    <comment ref="AE161" authorId="1">
      <text>
        <r>
          <rPr>
            <b/>
            <sz val="8"/>
            <color indexed="81"/>
            <rFont val="Tahoma"/>
            <family val="2"/>
          </rPr>
          <t xml:space="preserve">FINAL PRICE
</t>
        </r>
        <r>
          <rPr>
            <sz val="8"/>
            <color indexed="81"/>
            <rFont val="Tahoma"/>
            <family val="2"/>
          </rPr>
          <t>Cost Plus profiled minus Discount plus CoM and Financing.</t>
        </r>
      </text>
    </comment>
    <comment ref="AE162"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63"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64"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71" authorId="1">
      <text>
        <r>
          <rPr>
            <b/>
            <sz val="8"/>
            <color indexed="81"/>
            <rFont val="Tahoma"/>
            <family val="2"/>
          </rPr>
          <t xml:space="preserve">COST
</t>
        </r>
        <r>
          <rPr>
            <sz val="8"/>
            <color indexed="81"/>
            <rFont val="Tahoma"/>
            <family val="2"/>
          </rPr>
          <t>The cost of this Service as a % of all costs.</t>
        </r>
      </text>
    </comment>
    <comment ref="AE171" authorId="1">
      <text>
        <r>
          <rPr>
            <b/>
            <sz val="8"/>
            <color indexed="81"/>
            <rFont val="Tahoma"/>
            <family val="2"/>
          </rPr>
          <t xml:space="preserve">BASIC COST
</t>
        </r>
        <r>
          <rPr>
            <sz val="8"/>
            <color indexed="81"/>
            <rFont val="Tahoma"/>
            <family val="2"/>
          </rPr>
          <t>After Currency Conversion and Cost Indexation.</t>
        </r>
      </text>
    </comment>
    <comment ref="AD172" authorId="1">
      <text>
        <r>
          <rPr>
            <b/>
            <sz val="8"/>
            <color indexed="81"/>
            <rFont val="Tahoma"/>
            <family val="2"/>
          </rPr>
          <t xml:space="preserve">RAW MARGIN
</t>
        </r>
        <r>
          <rPr>
            <sz val="8"/>
            <color indexed="81"/>
            <rFont val="Tahoma"/>
            <family val="2"/>
          </rPr>
          <t>(Costs Plus - Cost) as a % of Cost Plus</t>
        </r>
      </text>
    </comment>
    <comment ref="AE172" authorId="1">
      <text>
        <r>
          <rPr>
            <b/>
            <sz val="8"/>
            <color indexed="81"/>
            <rFont val="Tahoma"/>
            <family val="2"/>
          </rPr>
          <t xml:space="preserve">COST PLUS
</t>
        </r>
        <r>
          <rPr>
            <sz val="8"/>
            <color indexed="81"/>
            <rFont val="Tahoma"/>
            <family val="2"/>
          </rPr>
          <t>Costs plus (Profit) Margin</t>
        </r>
      </text>
    </comment>
    <comment ref="B173" authorId="1">
      <text>
        <r>
          <rPr>
            <b/>
            <sz val="8"/>
            <color indexed="81"/>
            <rFont val="Tahoma"/>
            <family val="2"/>
          </rPr>
          <t xml:space="preserve">OVERHEADS
</t>
        </r>
        <r>
          <rPr>
            <sz val="8"/>
            <color indexed="81"/>
            <rFont val="Tahoma"/>
            <family val="2"/>
          </rPr>
          <t>Are overheads to be included in the price of this service.</t>
        </r>
      </text>
    </comment>
    <comment ref="AE173" authorId="1">
      <text>
        <r>
          <rPr>
            <b/>
            <sz val="8"/>
            <color indexed="81"/>
            <rFont val="Tahoma"/>
            <family val="2"/>
          </rPr>
          <t xml:space="preserve">PAYMENT PROFILE
</t>
        </r>
        <r>
          <rPr>
            <sz val="8"/>
            <color indexed="81"/>
            <rFont val="Tahoma"/>
            <family val="2"/>
          </rPr>
          <t>Eg. Payment Milestones, Quarterly, Fixed Monthly etc.</t>
        </r>
      </text>
    </comment>
    <comment ref="AE174" authorId="1">
      <text>
        <r>
          <rPr>
            <b/>
            <sz val="8"/>
            <color indexed="81"/>
            <rFont val="Tahoma"/>
            <family val="2"/>
          </rPr>
          <t xml:space="preserve">DISCOUNT
</t>
        </r>
        <r>
          <rPr>
            <sz val="8"/>
            <color indexed="81"/>
            <rFont val="Tahoma"/>
            <family val="2"/>
          </rPr>
          <t>Maximum Discount offered.</t>
        </r>
      </text>
    </comment>
    <comment ref="B175" authorId="1">
      <text>
        <r>
          <rPr>
            <b/>
            <sz val="8"/>
            <color indexed="81"/>
            <rFont val="Tahoma"/>
            <family val="2"/>
          </rPr>
          <t xml:space="preserve">PRICE PER VOL UNIT
</t>
        </r>
        <r>
          <rPr>
            <sz val="8"/>
            <color indexed="81"/>
            <rFont val="Tahoma"/>
            <family val="2"/>
          </rPr>
          <t>After discount, CoM, Financing and Overhead allocation.</t>
        </r>
      </text>
    </comment>
    <comment ref="AD175" authorId="1">
      <text>
        <r>
          <rPr>
            <b/>
            <sz val="8"/>
            <color indexed="81"/>
            <rFont val="Tahoma"/>
            <family val="2"/>
          </rPr>
          <t xml:space="preserve">MARGIN
</t>
        </r>
        <r>
          <rPr>
            <sz val="8"/>
            <color indexed="81"/>
            <rFont val="Tahoma"/>
            <family val="2"/>
          </rPr>
          <t>After Discounts, CoM and Financing adjustments</t>
        </r>
      </text>
    </comment>
    <comment ref="AE175" authorId="1">
      <text>
        <r>
          <rPr>
            <b/>
            <sz val="8"/>
            <color indexed="81"/>
            <rFont val="Tahoma"/>
            <family val="2"/>
          </rPr>
          <t xml:space="preserve">FINAL PRICE
</t>
        </r>
        <r>
          <rPr>
            <sz val="8"/>
            <color indexed="81"/>
            <rFont val="Tahoma"/>
            <family val="2"/>
          </rPr>
          <t>Cost Plus profiled minus Discount plus CoM and Financing.</t>
        </r>
      </text>
    </comment>
    <comment ref="AE176"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77"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78"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85" authorId="1">
      <text>
        <r>
          <rPr>
            <b/>
            <sz val="8"/>
            <color indexed="81"/>
            <rFont val="Tahoma"/>
            <family val="2"/>
          </rPr>
          <t xml:space="preserve">COST
</t>
        </r>
        <r>
          <rPr>
            <sz val="8"/>
            <color indexed="81"/>
            <rFont val="Tahoma"/>
            <family val="2"/>
          </rPr>
          <t>The cost of this Service as a % of all costs.</t>
        </r>
      </text>
    </comment>
    <comment ref="AE185" authorId="1">
      <text>
        <r>
          <rPr>
            <b/>
            <sz val="8"/>
            <color indexed="81"/>
            <rFont val="Tahoma"/>
            <family val="2"/>
          </rPr>
          <t xml:space="preserve">BASIC COST
</t>
        </r>
        <r>
          <rPr>
            <sz val="8"/>
            <color indexed="81"/>
            <rFont val="Tahoma"/>
            <family val="2"/>
          </rPr>
          <t>After Currency Conversion and Cost Indexation.</t>
        </r>
      </text>
    </comment>
    <comment ref="AD186" authorId="1">
      <text>
        <r>
          <rPr>
            <b/>
            <sz val="8"/>
            <color indexed="81"/>
            <rFont val="Tahoma"/>
            <family val="2"/>
          </rPr>
          <t xml:space="preserve">RAW MARGIN
</t>
        </r>
        <r>
          <rPr>
            <sz val="8"/>
            <color indexed="81"/>
            <rFont val="Tahoma"/>
            <family val="2"/>
          </rPr>
          <t>(Costs Plus - Cost) as a % of Cost Plus</t>
        </r>
      </text>
    </comment>
    <comment ref="AE186" authorId="1">
      <text>
        <r>
          <rPr>
            <b/>
            <sz val="8"/>
            <color indexed="81"/>
            <rFont val="Tahoma"/>
            <family val="2"/>
          </rPr>
          <t xml:space="preserve">COST PLUS
</t>
        </r>
        <r>
          <rPr>
            <sz val="8"/>
            <color indexed="81"/>
            <rFont val="Tahoma"/>
            <family val="2"/>
          </rPr>
          <t>Costs plus (Profit) Margin</t>
        </r>
      </text>
    </comment>
    <comment ref="B187" authorId="1">
      <text>
        <r>
          <rPr>
            <b/>
            <sz val="8"/>
            <color indexed="81"/>
            <rFont val="Tahoma"/>
            <family val="2"/>
          </rPr>
          <t xml:space="preserve">OVERHEADS
</t>
        </r>
        <r>
          <rPr>
            <sz val="8"/>
            <color indexed="81"/>
            <rFont val="Tahoma"/>
            <family val="2"/>
          </rPr>
          <t>Are overheads to be included in the price of this service.</t>
        </r>
      </text>
    </comment>
    <comment ref="AE187" authorId="1">
      <text>
        <r>
          <rPr>
            <b/>
            <sz val="8"/>
            <color indexed="81"/>
            <rFont val="Tahoma"/>
            <family val="2"/>
          </rPr>
          <t xml:space="preserve">PAYMENT PROFILE
</t>
        </r>
        <r>
          <rPr>
            <sz val="8"/>
            <color indexed="81"/>
            <rFont val="Tahoma"/>
            <family val="2"/>
          </rPr>
          <t>Eg. Payment Milestones, Quarterly, Fixed Monthly etc.</t>
        </r>
      </text>
    </comment>
    <comment ref="AE188" authorId="1">
      <text>
        <r>
          <rPr>
            <b/>
            <sz val="8"/>
            <color indexed="81"/>
            <rFont val="Tahoma"/>
            <family val="2"/>
          </rPr>
          <t xml:space="preserve">DISCOUNT
</t>
        </r>
        <r>
          <rPr>
            <sz val="8"/>
            <color indexed="81"/>
            <rFont val="Tahoma"/>
            <family val="2"/>
          </rPr>
          <t>Maximum Discount offered.</t>
        </r>
      </text>
    </comment>
    <comment ref="B189" authorId="1">
      <text>
        <r>
          <rPr>
            <b/>
            <sz val="8"/>
            <color indexed="81"/>
            <rFont val="Tahoma"/>
            <family val="2"/>
          </rPr>
          <t xml:space="preserve">PRICE PER VOL UNIT
</t>
        </r>
        <r>
          <rPr>
            <sz val="8"/>
            <color indexed="81"/>
            <rFont val="Tahoma"/>
            <family val="2"/>
          </rPr>
          <t>After discount, CoM, Financing and Overhead allocation.</t>
        </r>
      </text>
    </comment>
    <comment ref="AD189" authorId="1">
      <text>
        <r>
          <rPr>
            <b/>
            <sz val="8"/>
            <color indexed="81"/>
            <rFont val="Tahoma"/>
            <family val="2"/>
          </rPr>
          <t xml:space="preserve">MARGIN
</t>
        </r>
        <r>
          <rPr>
            <sz val="8"/>
            <color indexed="81"/>
            <rFont val="Tahoma"/>
            <family val="2"/>
          </rPr>
          <t>After Discounts, CoM and Financing adjustments</t>
        </r>
      </text>
    </comment>
    <comment ref="AE189" authorId="1">
      <text>
        <r>
          <rPr>
            <b/>
            <sz val="8"/>
            <color indexed="81"/>
            <rFont val="Tahoma"/>
            <family val="2"/>
          </rPr>
          <t xml:space="preserve">FINAL PRICE
</t>
        </r>
        <r>
          <rPr>
            <sz val="8"/>
            <color indexed="81"/>
            <rFont val="Tahoma"/>
            <family val="2"/>
          </rPr>
          <t>Cost Plus profiled minus Discount plus CoM and Financing.</t>
        </r>
      </text>
    </comment>
    <comment ref="AE190"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191"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192"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199" authorId="1">
      <text>
        <r>
          <rPr>
            <b/>
            <sz val="8"/>
            <color indexed="81"/>
            <rFont val="Tahoma"/>
            <family val="2"/>
          </rPr>
          <t xml:space="preserve">COST
</t>
        </r>
        <r>
          <rPr>
            <sz val="8"/>
            <color indexed="81"/>
            <rFont val="Tahoma"/>
            <family val="2"/>
          </rPr>
          <t>The cost of this Service as a % of all costs.</t>
        </r>
      </text>
    </comment>
    <comment ref="AE199" authorId="1">
      <text>
        <r>
          <rPr>
            <b/>
            <sz val="8"/>
            <color indexed="81"/>
            <rFont val="Tahoma"/>
            <family val="2"/>
          </rPr>
          <t xml:space="preserve">BASIC COST
</t>
        </r>
        <r>
          <rPr>
            <sz val="8"/>
            <color indexed="81"/>
            <rFont val="Tahoma"/>
            <family val="2"/>
          </rPr>
          <t>After Currency Conversion and Cost Indexation.</t>
        </r>
      </text>
    </comment>
    <comment ref="AD200" authorId="1">
      <text>
        <r>
          <rPr>
            <b/>
            <sz val="8"/>
            <color indexed="81"/>
            <rFont val="Tahoma"/>
            <family val="2"/>
          </rPr>
          <t xml:space="preserve">RAW MARGIN
</t>
        </r>
        <r>
          <rPr>
            <sz val="8"/>
            <color indexed="81"/>
            <rFont val="Tahoma"/>
            <family val="2"/>
          </rPr>
          <t>(Costs Plus - Cost) as a % of Cost Plus</t>
        </r>
      </text>
    </comment>
    <comment ref="AE200" authorId="1">
      <text>
        <r>
          <rPr>
            <b/>
            <sz val="8"/>
            <color indexed="81"/>
            <rFont val="Tahoma"/>
            <family val="2"/>
          </rPr>
          <t xml:space="preserve">COST PLUS
</t>
        </r>
        <r>
          <rPr>
            <sz val="8"/>
            <color indexed="81"/>
            <rFont val="Tahoma"/>
            <family val="2"/>
          </rPr>
          <t>Costs plus (Profit) Margin</t>
        </r>
      </text>
    </comment>
    <comment ref="B201" authorId="1">
      <text>
        <r>
          <rPr>
            <b/>
            <sz val="8"/>
            <color indexed="81"/>
            <rFont val="Tahoma"/>
            <family val="2"/>
          </rPr>
          <t xml:space="preserve">OVERHEADS
</t>
        </r>
        <r>
          <rPr>
            <sz val="8"/>
            <color indexed="81"/>
            <rFont val="Tahoma"/>
            <family val="2"/>
          </rPr>
          <t>Are overheads to be included in the price of this service.</t>
        </r>
      </text>
    </comment>
    <comment ref="AE201" authorId="1">
      <text>
        <r>
          <rPr>
            <b/>
            <sz val="8"/>
            <color indexed="81"/>
            <rFont val="Tahoma"/>
            <family val="2"/>
          </rPr>
          <t xml:space="preserve">PAYMENT PROFILE
</t>
        </r>
        <r>
          <rPr>
            <sz val="8"/>
            <color indexed="81"/>
            <rFont val="Tahoma"/>
            <family val="2"/>
          </rPr>
          <t>Eg. Payment Milestones, Quarterly, Fixed Monthly etc.</t>
        </r>
      </text>
    </comment>
    <comment ref="AE202" authorId="1">
      <text>
        <r>
          <rPr>
            <b/>
            <sz val="8"/>
            <color indexed="81"/>
            <rFont val="Tahoma"/>
            <family val="2"/>
          </rPr>
          <t xml:space="preserve">DISCOUNT
</t>
        </r>
        <r>
          <rPr>
            <sz val="8"/>
            <color indexed="81"/>
            <rFont val="Tahoma"/>
            <family val="2"/>
          </rPr>
          <t>Maximum Discount offered.</t>
        </r>
      </text>
    </comment>
    <comment ref="B203" authorId="1">
      <text>
        <r>
          <rPr>
            <b/>
            <sz val="8"/>
            <color indexed="81"/>
            <rFont val="Tahoma"/>
            <family val="2"/>
          </rPr>
          <t xml:space="preserve">PRICE PER VOL UNIT
</t>
        </r>
        <r>
          <rPr>
            <sz val="8"/>
            <color indexed="81"/>
            <rFont val="Tahoma"/>
            <family val="2"/>
          </rPr>
          <t>After discount, CoM, Financing and Overhead allocation.</t>
        </r>
      </text>
    </comment>
    <comment ref="AD203" authorId="1">
      <text>
        <r>
          <rPr>
            <b/>
            <sz val="8"/>
            <color indexed="81"/>
            <rFont val="Tahoma"/>
            <family val="2"/>
          </rPr>
          <t xml:space="preserve">MARGIN
</t>
        </r>
        <r>
          <rPr>
            <sz val="8"/>
            <color indexed="81"/>
            <rFont val="Tahoma"/>
            <family val="2"/>
          </rPr>
          <t>After Discounts, CoM and Financing adjustments</t>
        </r>
      </text>
    </comment>
    <comment ref="AE203" authorId="1">
      <text>
        <r>
          <rPr>
            <b/>
            <sz val="8"/>
            <color indexed="81"/>
            <rFont val="Tahoma"/>
            <family val="2"/>
          </rPr>
          <t xml:space="preserve">FINAL PRICE
</t>
        </r>
        <r>
          <rPr>
            <sz val="8"/>
            <color indexed="81"/>
            <rFont val="Tahoma"/>
            <family val="2"/>
          </rPr>
          <t>Cost Plus profiled minus Discount plus CoM and Financing.</t>
        </r>
      </text>
    </comment>
    <comment ref="AE204"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205"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206"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213" authorId="1">
      <text>
        <r>
          <rPr>
            <b/>
            <sz val="8"/>
            <color indexed="81"/>
            <rFont val="Tahoma"/>
            <family val="2"/>
          </rPr>
          <t xml:space="preserve">COST
</t>
        </r>
        <r>
          <rPr>
            <sz val="8"/>
            <color indexed="81"/>
            <rFont val="Tahoma"/>
            <family val="2"/>
          </rPr>
          <t>The cost of this Service as a % of all costs.</t>
        </r>
      </text>
    </comment>
    <comment ref="AE213" authorId="1">
      <text>
        <r>
          <rPr>
            <b/>
            <sz val="8"/>
            <color indexed="81"/>
            <rFont val="Tahoma"/>
            <family val="2"/>
          </rPr>
          <t xml:space="preserve">BASIC COST
</t>
        </r>
        <r>
          <rPr>
            <sz val="8"/>
            <color indexed="81"/>
            <rFont val="Tahoma"/>
            <family val="2"/>
          </rPr>
          <t>After Currency Conversion and Cost Indexation.</t>
        </r>
      </text>
    </comment>
    <comment ref="AD214" authorId="1">
      <text>
        <r>
          <rPr>
            <b/>
            <sz val="8"/>
            <color indexed="81"/>
            <rFont val="Tahoma"/>
            <family val="2"/>
          </rPr>
          <t xml:space="preserve">RAW MARGIN
</t>
        </r>
        <r>
          <rPr>
            <sz val="8"/>
            <color indexed="81"/>
            <rFont val="Tahoma"/>
            <family val="2"/>
          </rPr>
          <t>(Costs Plus - Cost) as a % of Cost Plus</t>
        </r>
      </text>
    </comment>
    <comment ref="AE214" authorId="1">
      <text>
        <r>
          <rPr>
            <b/>
            <sz val="8"/>
            <color indexed="81"/>
            <rFont val="Tahoma"/>
            <family val="2"/>
          </rPr>
          <t xml:space="preserve">COST PLUS
</t>
        </r>
        <r>
          <rPr>
            <sz val="8"/>
            <color indexed="81"/>
            <rFont val="Tahoma"/>
            <family val="2"/>
          </rPr>
          <t>Costs plus (Profit) Margin</t>
        </r>
      </text>
    </comment>
    <comment ref="B215" authorId="1">
      <text>
        <r>
          <rPr>
            <b/>
            <sz val="8"/>
            <color indexed="81"/>
            <rFont val="Tahoma"/>
            <family val="2"/>
          </rPr>
          <t xml:space="preserve">OVERHEADS
</t>
        </r>
        <r>
          <rPr>
            <sz val="8"/>
            <color indexed="81"/>
            <rFont val="Tahoma"/>
            <family val="2"/>
          </rPr>
          <t>Are overheads to be included in the price of this service.</t>
        </r>
      </text>
    </comment>
    <comment ref="AE215" authorId="1">
      <text>
        <r>
          <rPr>
            <b/>
            <sz val="8"/>
            <color indexed="81"/>
            <rFont val="Tahoma"/>
            <family val="2"/>
          </rPr>
          <t xml:space="preserve">PAYMENT PROFILE
</t>
        </r>
        <r>
          <rPr>
            <sz val="8"/>
            <color indexed="81"/>
            <rFont val="Tahoma"/>
            <family val="2"/>
          </rPr>
          <t>Eg. Payment Milestones, Quarterly, Fixed Monthly etc.</t>
        </r>
      </text>
    </comment>
    <comment ref="AE216" authorId="1">
      <text>
        <r>
          <rPr>
            <b/>
            <sz val="8"/>
            <color indexed="81"/>
            <rFont val="Tahoma"/>
            <family val="2"/>
          </rPr>
          <t xml:space="preserve">DISCOUNT
</t>
        </r>
        <r>
          <rPr>
            <sz val="8"/>
            <color indexed="81"/>
            <rFont val="Tahoma"/>
            <family val="2"/>
          </rPr>
          <t>Maximum Discount offered.</t>
        </r>
      </text>
    </comment>
    <comment ref="B217" authorId="1">
      <text>
        <r>
          <rPr>
            <b/>
            <sz val="8"/>
            <color indexed="81"/>
            <rFont val="Tahoma"/>
            <family val="2"/>
          </rPr>
          <t xml:space="preserve">PRICE PER VOL UNIT
</t>
        </r>
        <r>
          <rPr>
            <sz val="8"/>
            <color indexed="81"/>
            <rFont val="Tahoma"/>
            <family val="2"/>
          </rPr>
          <t>After discount, CoM, Financing and Overhead allocation.</t>
        </r>
      </text>
    </comment>
    <comment ref="AD217" authorId="1">
      <text>
        <r>
          <rPr>
            <b/>
            <sz val="8"/>
            <color indexed="81"/>
            <rFont val="Tahoma"/>
            <family val="2"/>
          </rPr>
          <t xml:space="preserve">MARGIN
</t>
        </r>
        <r>
          <rPr>
            <sz val="8"/>
            <color indexed="81"/>
            <rFont val="Tahoma"/>
            <family val="2"/>
          </rPr>
          <t>After Discounts, CoM and Financing adjustments</t>
        </r>
      </text>
    </comment>
    <comment ref="AE217" authorId="1">
      <text>
        <r>
          <rPr>
            <b/>
            <sz val="8"/>
            <color indexed="81"/>
            <rFont val="Tahoma"/>
            <family val="2"/>
          </rPr>
          <t xml:space="preserve">FINAL PRICE
</t>
        </r>
        <r>
          <rPr>
            <sz val="8"/>
            <color indexed="81"/>
            <rFont val="Tahoma"/>
            <family val="2"/>
          </rPr>
          <t>Cost Plus profiled minus Discount plus CoM and Financing.</t>
        </r>
      </text>
    </comment>
    <comment ref="AE218"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219"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220"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 ref="AD227" authorId="1">
      <text>
        <r>
          <rPr>
            <b/>
            <sz val="8"/>
            <color indexed="81"/>
            <rFont val="Tahoma"/>
            <family val="2"/>
          </rPr>
          <t xml:space="preserve">COST
</t>
        </r>
        <r>
          <rPr>
            <sz val="8"/>
            <color indexed="81"/>
            <rFont val="Tahoma"/>
            <family val="2"/>
          </rPr>
          <t>The cost of this Service as a % of all costs.</t>
        </r>
      </text>
    </comment>
    <comment ref="AE227" authorId="1">
      <text>
        <r>
          <rPr>
            <b/>
            <sz val="8"/>
            <color indexed="81"/>
            <rFont val="Tahoma"/>
            <family val="2"/>
          </rPr>
          <t xml:space="preserve">BASIC COST
</t>
        </r>
        <r>
          <rPr>
            <sz val="8"/>
            <color indexed="81"/>
            <rFont val="Tahoma"/>
            <family val="2"/>
          </rPr>
          <t>After Currency Conversion and Cost Indexation.</t>
        </r>
      </text>
    </comment>
    <comment ref="AD228" authorId="1">
      <text>
        <r>
          <rPr>
            <b/>
            <sz val="8"/>
            <color indexed="81"/>
            <rFont val="Tahoma"/>
            <family val="2"/>
          </rPr>
          <t xml:space="preserve">RAW MARGIN
</t>
        </r>
        <r>
          <rPr>
            <sz val="8"/>
            <color indexed="81"/>
            <rFont val="Tahoma"/>
            <family val="2"/>
          </rPr>
          <t>(Costs Plus - Cost) as a % of Cost Plus</t>
        </r>
      </text>
    </comment>
    <comment ref="AE228" authorId="1">
      <text>
        <r>
          <rPr>
            <b/>
            <sz val="8"/>
            <color indexed="81"/>
            <rFont val="Tahoma"/>
            <family val="2"/>
          </rPr>
          <t xml:space="preserve">COST PLUS
</t>
        </r>
        <r>
          <rPr>
            <sz val="8"/>
            <color indexed="81"/>
            <rFont val="Tahoma"/>
            <family val="2"/>
          </rPr>
          <t>Costs plus (Profit) Margin</t>
        </r>
      </text>
    </comment>
    <comment ref="B229" authorId="1">
      <text>
        <r>
          <rPr>
            <b/>
            <sz val="8"/>
            <color indexed="81"/>
            <rFont val="Tahoma"/>
            <family val="2"/>
          </rPr>
          <t xml:space="preserve">OVERHEADS
</t>
        </r>
        <r>
          <rPr>
            <sz val="8"/>
            <color indexed="81"/>
            <rFont val="Tahoma"/>
            <family val="2"/>
          </rPr>
          <t>Are overheads to be included in the price of this service.</t>
        </r>
      </text>
    </comment>
    <comment ref="AE229" authorId="1">
      <text>
        <r>
          <rPr>
            <b/>
            <sz val="8"/>
            <color indexed="81"/>
            <rFont val="Tahoma"/>
            <family val="2"/>
          </rPr>
          <t xml:space="preserve">PAYMENT PROFILE
</t>
        </r>
        <r>
          <rPr>
            <sz val="8"/>
            <color indexed="81"/>
            <rFont val="Tahoma"/>
            <family val="2"/>
          </rPr>
          <t>Eg. Payment Milestones, Quarterly, Fixed Monthly etc.</t>
        </r>
      </text>
    </comment>
    <comment ref="AE230" authorId="1">
      <text>
        <r>
          <rPr>
            <b/>
            <sz val="8"/>
            <color indexed="81"/>
            <rFont val="Tahoma"/>
            <family val="2"/>
          </rPr>
          <t xml:space="preserve">DISCOUNT
</t>
        </r>
        <r>
          <rPr>
            <sz val="8"/>
            <color indexed="81"/>
            <rFont val="Tahoma"/>
            <family val="2"/>
          </rPr>
          <t>Maximum Discount offered.</t>
        </r>
      </text>
    </comment>
    <comment ref="B231" authorId="1">
      <text>
        <r>
          <rPr>
            <b/>
            <sz val="8"/>
            <color indexed="81"/>
            <rFont val="Tahoma"/>
            <family val="2"/>
          </rPr>
          <t xml:space="preserve">PRICE PER VOL UNIT
</t>
        </r>
        <r>
          <rPr>
            <sz val="8"/>
            <color indexed="81"/>
            <rFont val="Tahoma"/>
            <family val="2"/>
          </rPr>
          <t>After discount, CoM, Financing and Overhead allocation.</t>
        </r>
      </text>
    </comment>
    <comment ref="AD231" authorId="1">
      <text>
        <r>
          <rPr>
            <b/>
            <sz val="8"/>
            <color indexed="81"/>
            <rFont val="Tahoma"/>
            <family val="2"/>
          </rPr>
          <t xml:space="preserve">MARGIN
</t>
        </r>
        <r>
          <rPr>
            <sz val="8"/>
            <color indexed="81"/>
            <rFont val="Tahoma"/>
            <family val="2"/>
          </rPr>
          <t>After Discounts, CoM and Financing adjustments</t>
        </r>
      </text>
    </comment>
    <comment ref="AE231" authorId="1">
      <text>
        <r>
          <rPr>
            <b/>
            <sz val="8"/>
            <color indexed="81"/>
            <rFont val="Tahoma"/>
            <family val="2"/>
          </rPr>
          <t xml:space="preserve">FINAL PRICE
</t>
        </r>
        <r>
          <rPr>
            <sz val="8"/>
            <color indexed="81"/>
            <rFont val="Tahoma"/>
            <family val="2"/>
          </rPr>
          <t>Cost Plus profiled minus Discount plus CoM and Financing.</t>
        </r>
      </text>
    </comment>
    <comment ref="AE232" authorId="1">
      <text>
        <r>
          <rPr>
            <b/>
            <sz val="8"/>
            <color indexed="81"/>
            <rFont val="Tahoma"/>
            <family val="2"/>
          </rPr>
          <t xml:space="preserve">OVERHEAD ALLOCATION
</t>
        </r>
        <r>
          <rPr>
            <sz val="8"/>
            <color indexed="81"/>
            <rFont val="Tahoma"/>
            <family val="2"/>
          </rPr>
          <t>As a simple uplift to the service costs (ie. profiled by Service expenditure patterns).</t>
        </r>
      </text>
    </comment>
    <comment ref="AE233" authorId="1">
      <text>
        <r>
          <rPr>
            <b/>
            <sz val="8"/>
            <color indexed="81"/>
            <rFont val="Tahoma"/>
            <family val="2"/>
          </rPr>
          <t xml:space="preserve">OVERHEAD ALLOCATION
</t>
        </r>
        <r>
          <rPr>
            <sz val="8"/>
            <color indexed="81"/>
            <rFont val="Tahoma"/>
            <family val="2"/>
          </rPr>
          <t>Profiled by Overhead expenditure pattern (rather than by Service expenditure)..</t>
        </r>
      </text>
    </comment>
    <comment ref="AE234" authorId="1">
      <text>
        <r>
          <rPr>
            <b/>
            <sz val="8"/>
            <color indexed="81"/>
            <rFont val="Tahoma"/>
            <family val="2"/>
          </rPr>
          <t xml:space="preserve">TOTAL PRICE
</t>
        </r>
        <r>
          <rPr>
            <sz val="8"/>
            <color indexed="81"/>
            <rFont val="Tahoma"/>
            <family val="2"/>
          </rPr>
          <t>Price after Res Val removed, Margin added, Profiled, CoM, Discounts, Financing and Overhead share.</t>
        </r>
      </text>
    </comment>
  </commentList>
</comments>
</file>

<file path=xl/comments15.xml><?xml version="1.0" encoding="utf-8"?>
<comments xmlns="http://schemas.openxmlformats.org/spreadsheetml/2006/main">
  <authors>
    <author>Martin Brader</author>
    <author>John Brotherton</author>
  </authors>
  <commentList>
    <comment ref="I3" authorId="0">
      <text>
        <r>
          <rPr>
            <sz val="10"/>
            <color indexed="17"/>
            <rFont val="Tahoma"/>
            <family val="2"/>
          </rPr>
          <t>"Final Price" Total</t>
        </r>
      </text>
    </comment>
    <comment ref="I4" authorId="0">
      <text>
        <r>
          <rPr>
            <sz val="10"/>
            <color indexed="17"/>
            <rFont val="Tahoma"/>
            <family val="2"/>
          </rPr>
          <t>"Conversion"  sheet total</t>
        </r>
      </text>
    </comment>
    <comment ref="I5" authorId="0">
      <text>
        <r>
          <rPr>
            <sz val="10"/>
            <color indexed="17"/>
            <rFont val="Tahoma"/>
            <family val="2"/>
          </rPr>
          <t>"Gross Total" minus "Cost Total"</t>
        </r>
      </text>
    </comment>
    <comment ref="I6" authorId="0">
      <text>
        <r>
          <rPr>
            <sz val="10"/>
            <color indexed="17"/>
            <rFont val="Tahoma"/>
            <family val="2"/>
          </rPr>
          <t>Profit as a % of Gross Total</t>
        </r>
      </text>
    </comment>
    <comment ref="I7" authorId="0">
      <text>
        <r>
          <rPr>
            <sz val="10"/>
            <color indexed="17"/>
            <rFont val="Tahoma"/>
            <family val="2"/>
          </rPr>
          <t>"Cost Of Money" Total</t>
        </r>
      </text>
    </comment>
    <comment ref="I8" authorId="0">
      <text>
        <r>
          <rPr>
            <sz val="10"/>
            <color indexed="17"/>
            <rFont val="Tahoma"/>
            <family val="2"/>
          </rPr>
          <t>Total Residual Value (may or may not be removed from price).</t>
        </r>
      </text>
    </comment>
    <comment ref="C14" authorId="0">
      <text>
        <r>
          <rPr>
            <sz val="10"/>
            <color indexed="17"/>
            <rFont val="Tahoma"/>
            <family val="2"/>
          </rPr>
          <t>Apply inflation / indexation factors entered on "Constants" sheet.</t>
        </r>
      </text>
    </comment>
    <comment ref="F14" authorId="0">
      <text>
        <r>
          <rPr>
            <sz val="10"/>
            <color indexed="17"/>
            <rFont val="Tahoma"/>
            <family val="2"/>
          </rPr>
          <t>Apply Charging Profiles (eg. Payment Milestones, Service Charges etc.) set on the "Customer Charges" sheet.</t>
        </r>
      </text>
    </comment>
    <comment ref="I14" authorId="0">
      <text>
        <r>
          <rPr>
            <sz val="10"/>
            <color indexed="17"/>
            <rFont val="Tahoma"/>
            <family val="2"/>
          </rPr>
          <t>Apply finance leasing charges (paid to 3rd Party eg. a bank) on the "Final Price" sheet.</t>
        </r>
      </text>
    </comment>
    <comment ref="C15" authorId="0">
      <text>
        <r>
          <rPr>
            <sz val="10"/>
            <color indexed="17"/>
            <rFont val="Tahoma"/>
            <family val="2"/>
          </rPr>
          <t>Remove any residual value from "Cost Plus" (price) sheet. Cost not removed. Income from sale not included.</t>
        </r>
      </text>
    </comment>
    <comment ref="F15" authorId="0">
      <text>
        <r>
          <rPr>
            <sz val="10"/>
            <color indexed="17"/>
            <rFont val="Tahoma"/>
            <family val="2"/>
          </rPr>
          <t>Apply Discounts set on the "Customer Charges" sheet.</t>
        </r>
      </text>
    </comment>
    <comment ref="I15" authorId="0">
      <text>
        <r>
          <rPr>
            <sz val="10"/>
            <color indexed="17"/>
            <rFont val="Tahoma"/>
            <family val="2"/>
          </rPr>
          <t>Spread any "Indirect" costs over designated Services on the "Service Prices" sheet. Designate Services on the "Constants" sheet.</t>
        </r>
      </text>
    </comment>
    <comment ref="C16" authorId="0">
      <text>
        <r>
          <rPr>
            <sz val="10"/>
            <color indexed="17"/>
            <rFont val="Tahoma"/>
            <family val="2"/>
          </rPr>
          <t>Apply Profit Margin to basic costs. Generates the "Cost Plus" sheet</t>
        </r>
      </text>
    </comment>
    <comment ref="F16" authorId="0">
      <text>
        <r>
          <rPr>
            <sz val="10"/>
            <color indexed="17"/>
            <rFont val="Tahoma"/>
            <family val="2"/>
          </rPr>
          <t>Apply Cost of Money factor to the profiled price (calculated on the "CoM" sheet).</t>
        </r>
      </text>
    </comment>
    <comment ref="I16" authorId="0">
      <text>
        <r>
          <rPr>
            <sz val="10"/>
            <color indexed="17"/>
            <rFont val="Tahoma"/>
            <family val="2"/>
          </rPr>
          <t>ON = Overhead applied by Overhead profile
OFF = Overhead spread by Service profile.</t>
        </r>
      </text>
    </comment>
    <comment ref="F128" authorId="1">
      <text>
        <r>
          <rPr>
            <b/>
            <sz val="8"/>
            <color indexed="81"/>
            <rFont val="Tahoma"/>
            <family val="2"/>
          </rPr>
          <t xml:space="preserve">CHECK
</t>
        </r>
        <r>
          <rPr>
            <sz val="8"/>
            <color indexed="81"/>
            <rFont val="Tahoma"/>
            <family val="2"/>
          </rPr>
          <t>Compares Totals.</t>
        </r>
      </text>
    </comment>
    <comment ref="F129" authorId="1">
      <text>
        <r>
          <rPr>
            <b/>
            <sz val="8"/>
            <color indexed="81"/>
            <rFont val="Tahoma"/>
            <family val="2"/>
          </rPr>
          <t xml:space="preserve">CHECK
</t>
        </r>
        <r>
          <rPr>
            <sz val="8"/>
            <color indexed="81"/>
            <rFont val="Tahoma"/>
            <family val="2"/>
          </rPr>
          <t>Compares Totals.</t>
        </r>
      </text>
    </comment>
  </commentList>
</comments>
</file>

<file path=xl/comments16.xml><?xml version="1.0" encoding="utf-8"?>
<comments xmlns="http://schemas.openxmlformats.org/spreadsheetml/2006/main">
  <authors>
    <author>Martin Brader</author>
    <author>John Brotherton</author>
  </authors>
  <commentList>
    <comment ref="EZ4" authorId="0">
      <text>
        <r>
          <rPr>
            <sz val="10"/>
            <color indexed="17"/>
            <rFont val="Tahoma"/>
            <family val="2"/>
          </rPr>
          <t>Check number of columns</t>
        </r>
      </text>
    </comment>
    <comment ref="AE45" authorId="1">
      <text>
        <r>
          <rPr>
            <b/>
            <sz val="10"/>
            <color indexed="17"/>
            <rFont val="Tahoma"/>
            <family val="2"/>
          </rPr>
          <t>Named Range:</t>
        </r>
        <r>
          <rPr>
            <sz val="10"/>
            <color indexed="17"/>
            <rFont val="Tahoma"/>
            <family val="2"/>
          </rPr>
          <t xml:space="preserve">
XCheck1</t>
        </r>
      </text>
    </comment>
    <comment ref="AE76" authorId="1">
      <text>
        <r>
          <rPr>
            <b/>
            <sz val="10"/>
            <color indexed="17"/>
            <rFont val="Tahoma"/>
            <family val="2"/>
          </rPr>
          <t>Named Range:</t>
        </r>
        <r>
          <rPr>
            <sz val="10"/>
            <color indexed="17"/>
            <rFont val="Tahoma"/>
            <family val="2"/>
          </rPr>
          <t xml:space="preserve">
XCheck2</t>
        </r>
      </text>
    </comment>
    <comment ref="AE85" authorId="1">
      <text>
        <r>
          <rPr>
            <b/>
            <sz val="10"/>
            <color indexed="17"/>
            <rFont val="Tahoma"/>
            <family val="2"/>
          </rPr>
          <t>Named Range:</t>
        </r>
        <r>
          <rPr>
            <sz val="10"/>
            <color indexed="17"/>
            <rFont val="Tahoma"/>
            <family val="2"/>
          </rPr>
          <t xml:space="preserve">
XCheck3</t>
        </r>
      </text>
    </comment>
    <comment ref="AE96" authorId="1">
      <text>
        <r>
          <rPr>
            <b/>
            <sz val="10"/>
            <color indexed="17"/>
            <rFont val="Tahoma"/>
            <family val="2"/>
          </rPr>
          <t>Named Range:</t>
        </r>
        <r>
          <rPr>
            <sz val="10"/>
            <color indexed="17"/>
            <rFont val="Tahoma"/>
            <family val="2"/>
          </rPr>
          <t xml:space="preserve">
XCheck7</t>
        </r>
      </text>
    </comment>
    <comment ref="AE103" authorId="1">
      <text>
        <r>
          <rPr>
            <b/>
            <sz val="10"/>
            <color indexed="17"/>
            <rFont val="Tahoma"/>
            <family val="2"/>
          </rPr>
          <t>Named Range:</t>
        </r>
        <r>
          <rPr>
            <sz val="10"/>
            <color indexed="17"/>
            <rFont val="Tahoma"/>
            <family val="2"/>
          </rPr>
          <t xml:space="preserve">
XCheck8</t>
        </r>
      </text>
    </comment>
    <comment ref="AE119" authorId="1">
      <text>
        <r>
          <rPr>
            <b/>
            <sz val="10"/>
            <color indexed="17"/>
            <rFont val="Tahoma"/>
            <family val="2"/>
          </rPr>
          <t>Named Range:</t>
        </r>
        <r>
          <rPr>
            <sz val="10"/>
            <color indexed="17"/>
            <rFont val="Tahoma"/>
            <family val="2"/>
          </rPr>
          <t xml:space="preserve">
XCheck9</t>
        </r>
      </text>
    </comment>
    <comment ref="AE133" authorId="1">
      <text>
        <r>
          <rPr>
            <b/>
            <sz val="10"/>
            <color indexed="17"/>
            <rFont val="Tahoma"/>
            <family val="2"/>
          </rPr>
          <t>Named Range:</t>
        </r>
        <r>
          <rPr>
            <sz val="10"/>
            <color indexed="17"/>
            <rFont val="Tahoma"/>
            <family val="2"/>
          </rPr>
          <t xml:space="preserve">
XCheck10</t>
        </r>
      </text>
    </comment>
    <comment ref="AE142" authorId="1">
      <text>
        <r>
          <rPr>
            <b/>
            <sz val="10"/>
            <color indexed="17"/>
            <rFont val="Tahoma"/>
            <family val="2"/>
          </rPr>
          <t>Named Range:</t>
        </r>
        <r>
          <rPr>
            <sz val="10"/>
            <color indexed="17"/>
            <rFont val="Tahoma"/>
            <family val="2"/>
          </rPr>
          <t xml:space="preserve">
XCheck8</t>
        </r>
      </text>
    </comment>
    <comment ref="AE176" authorId="1">
      <text>
        <r>
          <rPr>
            <b/>
            <sz val="10"/>
            <color indexed="17"/>
            <rFont val="Tahoma"/>
            <family val="2"/>
          </rPr>
          <t>Named Range:</t>
        </r>
        <r>
          <rPr>
            <sz val="10"/>
            <color indexed="17"/>
            <rFont val="Tahoma"/>
            <family val="2"/>
          </rPr>
          <t xml:space="preserve">
XCheck4</t>
        </r>
      </text>
    </comment>
    <comment ref="AE187" authorId="1">
      <text>
        <r>
          <rPr>
            <b/>
            <sz val="10"/>
            <color indexed="17"/>
            <rFont val="Tahoma"/>
            <family val="2"/>
          </rPr>
          <t>Named Range:</t>
        </r>
        <r>
          <rPr>
            <sz val="10"/>
            <color indexed="17"/>
            <rFont val="Tahoma"/>
            <family val="2"/>
          </rPr>
          <t xml:space="preserve">
XCheck5</t>
        </r>
      </text>
    </comment>
    <comment ref="AE201" authorId="1">
      <text>
        <r>
          <rPr>
            <b/>
            <sz val="10"/>
            <color indexed="17"/>
            <rFont val="Tahoma"/>
            <family val="2"/>
          </rPr>
          <t>Named Range:</t>
        </r>
        <r>
          <rPr>
            <sz val="10"/>
            <color indexed="17"/>
            <rFont val="Tahoma"/>
            <family val="2"/>
          </rPr>
          <t xml:space="preserve">
XCheck6</t>
        </r>
      </text>
    </comment>
  </commentList>
</comments>
</file>

<file path=xl/comments17.xml><?xml version="1.0" encoding="utf-8"?>
<comments xmlns="http://schemas.openxmlformats.org/spreadsheetml/2006/main">
  <authors>
    <author>Peter Davill</author>
  </authors>
  <commentList>
    <comment ref="E32" authorId="0">
      <text>
        <r>
          <rPr>
            <b/>
            <sz val="8"/>
            <color indexed="81"/>
            <rFont val="Tahoma"/>
            <family val="2"/>
          </rPr>
          <t>Peter Davill:</t>
        </r>
        <r>
          <rPr>
            <sz val="8"/>
            <color indexed="81"/>
            <rFont val="Tahoma"/>
            <family val="2"/>
          </rPr>
          <t xml:space="preserve">
Choose a level of confidentiality</t>
        </r>
      </text>
    </comment>
  </commentList>
</comments>
</file>

<file path=xl/sharedStrings.xml><?xml version="1.0" encoding="utf-8"?>
<sst xmlns="http://schemas.openxmlformats.org/spreadsheetml/2006/main" count="6617" uniqueCount="2552">
  <si>
    <t>Sponsor's details</t>
  </si>
  <si>
    <t xml:space="preserve">Operational Owner's details </t>
  </si>
  <si>
    <t xml:space="preserve">Model Owner's details </t>
  </si>
  <si>
    <t>Model Owner's Name</t>
  </si>
  <si>
    <t>Model Owner's Phone No.</t>
  </si>
  <si>
    <t>Model Owner's Email Address</t>
  </si>
  <si>
    <t>ModelPhoneIn</t>
  </si>
  <si>
    <t>ModelMailIn</t>
  </si>
  <si>
    <t>Bid Name</t>
  </si>
  <si>
    <t>Month in which the Index is applied</t>
  </si>
  <si>
    <t>January</t>
  </si>
  <si>
    <t>February</t>
  </si>
  <si>
    <t>March</t>
  </si>
  <si>
    <t>April</t>
  </si>
  <si>
    <t>June</t>
  </si>
  <si>
    <t>July</t>
  </si>
  <si>
    <t>August</t>
  </si>
  <si>
    <t>September</t>
  </si>
  <si>
    <t>October</t>
  </si>
  <si>
    <t>November</t>
  </si>
  <si>
    <t>December</t>
  </si>
  <si>
    <t>MonthName</t>
  </si>
  <si>
    <t>Month number for indexation</t>
  </si>
  <si>
    <t>Month Name</t>
  </si>
  <si>
    <t>Calendar Month Number</t>
  </si>
  <si>
    <t>CalendarMonth</t>
  </si>
  <si>
    <t xml:space="preserve">    FUJITSU SERVICES</t>
  </si>
  <si>
    <t>Model Description &amp; Scope</t>
  </si>
  <si>
    <t>Model populated by</t>
  </si>
  <si>
    <t>Are solution costs approved?</t>
  </si>
  <si>
    <t>Project:-</t>
  </si>
  <si>
    <t>Name</t>
  </si>
  <si>
    <t>Phone</t>
  </si>
  <si>
    <t>Email</t>
  </si>
  <si>
    <t>Service Description</t>
  </si>
  <si>
    <t>Document Information:-</t>
  </si>
  <si>
    <t>Filename</t>
  </si>
  <si>
    <t>Confidentiality</t>
  </si>
  <si>
    <t>Sheet</t>
  </si>
  <si>
    <t>Description</t>
  </si>
  <si>
    <t>Configure software</t>
  </si>
  <si>
    <t>Configure hardware</t>
  </si>
  <si>
    <t>Maintenance of legacy hardware</t>
  </si>
  <si>
    <t>Necessary software purchase</t>
  </si>
  <si>
    <t>Not worth it</t>
  </si>
  <si>
    <t>Information Sheets</t>
  </si>
  <si>
    <t>Cover</t>
  </si>
  <si>
    <t>Overhead</t>
  </si>
  <si>
    <t>Overhead Allocation</t>
  </si>
  <si>
    <t>Cell Colouring Styles</t>
  </si>
  <si>
    <t>This sheet holds references to all the error checks</t>
  </si>
  <si>
    <t>Inputs Sheets</t>
  </si>
  <si>
    <t>Inputs for this Bid</t>
  </si>
  <si>
    <t>Output Sheets</t>
  </si>
  <si>
    <t>User version control sheet</t>
  </si>
  <si>
    <t>Developer log</t>
  </si>
  <si>
    <t>End</t>
  </si>
  <si>
    <t>Final sheet</t>
  </si>
  <si>
    <t>%GM</t>
  </si>
  <si>
    <t>BT</t>
  </si>
  <si>
    <t>Opex</t>
  </si>
  <si>
    <t>Managed Services</t>
  </si>
  <si>
    <t>Consultancy</t>
  </si>
  <si>
    <t>IT Solutions</t>
  </si>
  <si>
    <t>Hardware (standalone)</t>
  </si>
  <si>
    <t>Software (standalone)</t>
  </si>
  <si>
    <t>Pass through</t>
  </si>
  <si>
    <t>GMTable</t>
  </si>
  <si>
    <t>OpexTable</t>
  </si>
  <si>
    <t>Cost of Money</t>
  </si>
  <si>
    <t>Cost of Capital</t>
  </si>
  <si>
    <t>Initial costs input</t>
  </si>
  <si>
    <t>Version number lineup with costs</t>
  </si>
  <si>
    <t>Miscellaneous Constants</t>
  </si>
  <si>
    <t>End of Sheet marker</t>
  </si>
  <si>
    <t>ZZEND</t>
  </si>
  <si>
    <t>EndOfSheet</t>
  </si>
  <si>
    <t>Column heading for quantity</t>
  </si>
  <si>
    <t>Qty</t>
  </si>
  <si>
    <t>Currency</t>
  </si>
  <si>
    <t>Column heading for Value</t>
  </si>
  <si>
    <t>Value</t>
  </si>
  <si>
    <t>Cost Types</t>
  </si>
  <si>
    <t>H</t>
  </si>
  <si>
    <t>Hardware Maintenance</t>
  </si>
  <si>
    <t>HM</t>
  </si>
  <si>
    <t>Project</t>
  </si>
  <si>
    <t>Active Month Countdown</t>
  </si>
  <si>
    <t>ActiveMonthCountdown</t>
  </si>
  <si>
    <t>Discount Factor same as WACC Rate</t>
  </si>
  <si>
    <t>Hardware Maint</t>
  </si>
  <si>
    <t>Infrastructure</t>
  </si>
  <si>
    <t>I</t>
  </si>
  <si>
    <t>Labour</t>
  </si>
  <si>
    <t>L</t>
  </si>
  <si>
    <t>Data Network</t>
  </si>
  <si>
    <t>N</t>
  </si>
  <si>
    <t>Other</t>
  </si>
  <si>
    <t>O</t>
  </si>
  <si>
    <t>P</t>
  </si>
  <si>
    <t>Software</t>
  </si>
  <si>
    <t>S</t>
  </si>
  <si>
    <t>Software Maintenance</t>
  </si>
  <si>
    <t>SM</t>
  </si>
  <si>
    <t>Software Maint</t>
  </si>
  <si>
    <t>Third Party</t>
  </si>
  <si>
    <t>TP</t>
  </si>
  <si>
    <t>AS</t>
  </si>
  <si>
    <t>Programme &amp; Project Management</t>
  </si>
  <si>
    <t>SG</t>
  </si>
  <si>
    <t>Z</t>
  </si>
  <si>
    <t>Capability Units</t>
  </si>
  <si>
    <t>CU Name</t>
  </si>
  <si>
    <t>Applications Development</t>
  </si>
  <si>
    <t>AD</t>
  </si>
  <si>
    <t>Datacentre Operations</t>
  </si>
  <si>
    <t>DO</t>
  </si>
  <si>
    <t>Deskside Services</t>
  </si>
  <si>
    <t>DS</t>
  </si>
  <si>
    <t>EDRM</t>
  </si>
  <si>
    <t>Enterprise Management</t>
  </si>
  <si>
    <t>EM</t>
  </si>
  <si>
    <t>Field Maintenance Service</t>
  </si>
  <si>
    <t>FMS</t>
  </si>
  <si>
    <t>Firewall team</t>
  </si>
  <si>
    <t>FW</t>
  </si>
  <si>
    <t>Information Assurance Practice</t>
  </si>
  <si>
    <t>IAP</t>
  </si>
  <si>
    <t>Compute Services - Mainframe IBM</t>
  </si>
  <si>
    <t>IBM</t>
  </si>
  <si>
    <t>Compute Services - IMS</t>
  </si>
  <si>
    <t>IMS</t>
  </si>
  <si>
    <t>Network Services</t>
  </si>
  <si>
    <t>NS</t>
  </si>
  <si>
    <t>Oracle Practice</t>
  </si>
  <si>
    <t>ORA</t>
  </si>
  <si>
    <t>Project Management</t>
  </si>
  <si>
    <t>PM</t>
  </si>
  <si>
    <t>SAP Practice</t>
  </si>
  <si>
    <t>SAP</t>
  </si>
  <si>
    <t>Supply Chain Services</t>
  </si>
  <si>
    <t>SC</t>
  </si>
  <si>
    <t>Service Desk</t>
  </si>
  <si>
    <t>SD</t>
  </si>
  <si>
    <t>Solution Group</t>
  </si>
  <si>
    <t>Service Management</t>
  </si>
  <si>
    <t>Storage Consultancy</t>
  </si>
  <si>
    <t>ST</t>
  </si>
  <si>
    <t>Test &amp; Validation</t>
  </si>
  <si>
    <t>T&amp;V</t>
  </si>
  <si>
    <t>spare</t>
  </si>
  <si>
    <t>[empty]</t>
  </si>
  <si>
    <t>CUList</t>
  </si>
  <si>
    <t>CUFull</t>
  </si>
  <si>
    <t>Cost Phase</t>
  </si>
  <si>
    <t>Development</t>
  </si>
  <si>
    <r>
      <t xml:space="preserve">Charging Profile </t>
    </r>
    <r>
      <rPr>
        <i/>
        <sz val="10"/>
        <color indexed="8"/>
        <rFont val="Arial"/>
        <family val="2"/>
      </rPr>
      <t>(eg. Milestones, Service Charges)</t>
    </r>
  </si>
  <si>
    <t>may be required for BAR</t>
  </si>
  <si>
    <t>Ongoing</t>
  </si>
  <si>
    <t>CostPhaseFull</t>
  </si>
  <si>
    <t>Transition</t>
  </si>
  <si>
    <t>pTran</t>
  </si>
  <si>
    <t>proj-Transition</t>
  </si>
  <si>
    <t>Contingency - Transition</t>
  </si>
  <si>
    <t>pRiskT</t>
  </si>
  <si>
    <t>proj-Transition Contingency</t>
  </si>
  <si>
    <t>Transformation</t>
  </si>
  <si>
    <t>Link Audit with Error Checking System</t>
  </si>
  <si>
    <t>pTrfrm</t>
  </si>
  <si>
    <t>Invoicing/Billing</t>
  </si>
  <si>
    <t>proj-Transformation</t>
  </si>
  <si>
    <t>pRiskTrfrm</t>
  </si>
  <si>
    <t>proj-Transformation Contingency</t>
  </si>
  <si>
    <t>Region</t>
  </si>
  <si>
    <t>Spare 2</t>
  </si>
  <si>
    <t>Spare 3</t>
  </si>
  <si>
    <t>Application Development</t>
  </si>
  <si>
    <t>pAD</t>
  </si>
  <si>
    <t>proj-Application Development</t>
  </si>
  <si>
    <t>Contingency - Development</t>
  </si>
  <si>
    <t>pRiskAD</t>
  </si>
  <si>
    <t>proj-Application Development Contingency</t>
  </si>
  <si>
    <t>pPPM</t>
  </si>
  <si>
    <t>proj-Programme &amp; proj management</t>
  </si>
  <si>
    <t>Other project work</t>
  </si>
  <si>
    <t>pZ</t>
  </si>
  <si>
    <t>proj-Other</t>
  </si>
  <si>
    <t>Hardware - projects</t>
  </si>
  <si>
    <t>pHW</t>
  </si>
  <si>
    <t>proj-Hardware</t>
  </si>
  <si>
    <t>Checks</t>
  </si>
  <si>
    <t>All Checks</t>
  </si>
  <si>
    <t>Software - projects</t>
  </si>
  <si>
    <t>SUMMARY TABLES</t>
  </si>
  <si>
    <t>% CHANGE</t>
  </si>
  <si>
    <t>% Profile</t>
  </si>
  <si>
    <t>Volume</t>
  </si>
  <si>
    <t>Volumes</t>
  </si>
  <si>
    <t>SheNam17</t>
  </si>
  <si>
    <t>SheNam18</t>
  </si>
  <si>
    <t>Development History</t>
  </si>
  <si>
    <t>% Cost Plus to date</t>
  </si>
  <si>
    <t>Basic Users</t>
  </si>
  <si>
    <t>Advanced Level Users</t>
  </si>
  <si>
    <t>Volume Code</t>
  </si>
  <si>
    <t>Desks</t>
  </si>
  <si>
    <t>B Users</t>
  </si>
  <si>
    <t>A Users</t>
  </si>
  <si>
    <t>VolList</t>
  </si>
  <si>
    <t>VolName</t>
  </si>
  <si>
    <t>Cost Base by Cost Type</t>
  </si>
  <si>
    <t>Currency Rates</t>
  </si>
  <si>
    <t>RecOffNum</t>
  </si>
  <si>
    <t>BillOffNum</t>
  </si>
  <si>
    <t>Price per Unit</t>
  </si>
  <si>
    <t>ON</t>
  </si>
  <si>
    <t>SHEET REFERENCES</t>
  </si>
  <si>
    <t>SheNam1</t>
  </si>
  <si>
    <t>SheNam2</t>
  </si>
  <si>
    <t>SheNam3</t>
  </si>
  <si>
    <t>SheNam4</t>
  </si>
  <si>
    <t>SheNam5</t>
  </si>
  <si>
    <t>SheNam6</t>
  </si>
  <si>
    <t>SheNam7</t>
  </si>
  <si>
    <t>SheNam8</t>
  </si>
  <si>
    <t>SheNam9</t>
  </si>
  <si>
    <t>SheNam10</t>
  </si>
  <si>
    <t>SheNam11</t>
  </si>
  <si>
    <t>SheNam12</t>
  </si>
  <si>
    <t>SheNam13</t>
  </si>
  <si>
    <t>SheNam14</t>
  </si>
  <si>
    <t>SheNam15</t>
  </si>
  <si>
    <t>SheNam16</t>
  </si>
  <si>
    <t>pSW</t>
  </si>
  <si>
    <t>proj-Software</t>
  </si>
  <si>
    <t>Service &amp; Account Management</t>
  </si>
  <si>
    <t>oS&amp;AM</t>
  </si>
  <si>
    <t>on-Service &amp; Account Management</t>
  </si>
  <si>
    <t>oRisk</t>
  </si>
  <si>
    <t>on-Contingency</t>
  </si>
  <si>
    <t>oAS</t>
  </si>
  <si>
    <t>on-Application Support</t>
  </si>
  <si>
    <t>oCSSD</t>
  </si>
  <si>
    <t>on-CS Service Desk</t>
  </si>
  <si>
    <t>oCSDS</t>
  </si>
  <si>
    <t>on-CS Deskside Support</t>
  </si>
  <si>
    <t>oCSFM</t>
  </si>
  <si>
    <t>on-CS Field Maintenance Service</t>
  </si>
  <si>
    <t>oISDC</t>
  </si>
  <si>
    <t>Payment Profile</t>
  </si>
  <si>
    <t>Overhead Spread</t>
  </si>
  <si>
    <t>on-IS Data Centres</t>
  </si>
  <si>
    <t>oISN</t>
  </si>
  <si>
    <t>on-IS Network</t>
  </si>
  <si>
    <t>oISMR</t>
  </si>
  <si>
    <t>on-IS Mid Range</t>
  </si>
  <si>
    <t>oISz</t>
  </si>
  <si>
    <t>on-IS Other</t>
  </si>
  <si>
    <t>oSG</t>
  </si>
  <si>
    <t xml:space="preserve">on-Solutions group </t>
  </si>
  <si>
    <t>oSS</t>
  </si>
  <si>
    <t>on-Sourcing and supply services</t>
  </si>
  <si>
    <t>oHW</t>
  </si>
  <si>
    <t>on-Hardware</t>
  </si>
  <si>
    <t>oSW</t>
  </si>
  <si>
    <t>on-Software</t>
  </si>
  <si>
    <t>Subcontractors (specify)</t>
  </si>
  <si>
    <t>oSub</t>
  </si>
  <si>
    <t>on-Subcontractors (specify)</t>
  </si>
  <si>
    <t>Other (specify)</t>
  </si>
  <si>
    <t>oZ</t>
  </si>
  <si>
    <t>on-Other (specify)</t>
  </si>
  <si>
    <t>Other Services (specify)</t>
  </si>
  <si>
    <t>oZos</t>
  </si>
  <si>
    <t>on-Other Services (specify)</t>
  </si>
  <si>
    <t>ForV</t>
  </si>
  <si>
    <t>Oracle</t>
  </si>
  <si>
    <t>Sub-Country</t>
  </si>
  <si>
    <t>Operating Entity</t>
  </si>
  <si>
    <t>Tower</t>
  </si>
  <si>
    <t>Category</t>
  </si>
  <si>
    <t>Microsoft</t>
  </si>
  <si>
    <t>Breakup of monolithic model to produce individual elements of a reasonable size.</t>
  </si>
  <si>
    <t>Are the Funding Solutions costs approved?</t>
  </si>
  <si>
    <t>Sponsor's Phone</t>
  </si>
  <si>
    <t>Sponsor's Email</t>
  </si>
  <si>
    <t>Operational Owner's Phone</t>
  </si>
  <si>
    <t>Operational Owner's Email</t>
  </si>
  <si>
    <t>Model Owner's Phone</t>
  </si>
  <si>
    <t>Model Owner's Email</t>
  </si>
  <si>
    <t>Main Function ON/OFF Switches (Indexation, Margin etc)</t>
  </si>
  <si>
    <t>Set of model constants, drop-down menus &amp; validation. Element ON/OFF Switches.</t>
  </si>
  <si>
    <t>Summarises costs into Customer defined Services. Set Payment Profiles and Discount regimes.</t>
  </si>
  <si>
    <t>This Page</t>
  </si>
  <si>
    <t>Front sheet. Sponsor's name etc.</t>
  </si>
  <si>
    <t>CTList</t>
  </si>
  <si>
    <t>Complete</t>
  </si>
  <si>
    <t>RoList</t>
  </si>
  <si>
    <t>CCList</t>
  </si>
  <si>
    <t>Application Software</t>
  </si>
  <si>
    <t>CPU</t>
  </si>
  <si>
    <t>Database Software</t>
  </si>
  <si>
    <t>Desktop</t>
  </si>
  <si>
    <t>Discs</t>
  </si>
  <si>
    <t>Enterprise Management Software</t>
  </si>
  <si>
    <t>Firewall</t>
  </si>
  <si>
    <t>Local Area Network</t>
  </si>
  <si>
    <t>Middleware Software</t>
  </si>
  <si>
    <t>Network</t>
  </si>
  <si>
    <t>Operating Software</t>
  </si>
  <si>
    <t>PCI</t>
  </si>
  <si>
    <t>PDA</t>
  </si>
  <si>
    <t>Person</t>
  </si>
  <si>
    <t>Printer</t>
  </si>
  <si>
    <t>Rack</t>
  </si>
  <si>
    <t>Risk</t>
  </si>
  <si>
    <t>Safe</t>
  </si>
  <si>
    <t>SAN</t>
  </si>
  <si>
    <t>Screen</t>
  </si>
  <si>
    <t>Security</t>
  </si>
  <si>
    <t>Server</t>
  </si>
  <si>
    <t>Storage</t>
  </si>
  <si>
    <t>Tapes</t>
  </si>
  <si>
    <t>Wide Area Network (Circuits / ISP)</t>
  </si>
  <si>
    <t>App</t>
  </si>
  <si>
    <t>DB</t>
  </si>
  <si>
    <t>LAN</t>
  </si>
  <si>
    <t>Mid</t>
  </si>
  <si>
    <t>OS</t>
  </si>
  <si>
    <t>WAN</t>
  </si>
  <si>
    <t>Benchmark A</t>
  </si>
  <si>
    <t>Benchmark B</t>
  </si>
  <si>
    <t>Business Services Admin A</t>
  </si>
  <si>
    <t>Business Services Admin B</t>
  </si>
  <si>
    <t>Business Services Admin C</t>
  </si>
  <si>
    <t>Business Services Admin D</t>
  </si>
  <si>
    <t>Business Services Manager B</t>
  </si>
  <si>
    <t>Business Services Administrator A</t>
  </si>
  <si>
    <t>Business Services Administrator B</t>
  </si>
  <si>
    <t>Business Services Administrator C</t>
  </si>
  <si>
    <t>Business Services Administrator D</t>
  </si>
  <si>
    <t>Graduate</t>
  </si>
  <si>
    <t>Industrial Trainee Year 1</t>
  </si>
  <si>
    <t>Secretary (Benchmark B)</t>
  </si>
  <si>
    <t>Secretary (Benchmark C)</t>
  </si>
  <si>
    <t>Secretary (Benchmark D)</t>
  </si>
  <si>
    <t>Secretary / Administrator</t>
  </si>
  <si>
    <t>Business Development level B</t>
  </si>
  <si>
    <t>Business Development level C</t>
  </si>
  <si>
    <t>Business Development level D</t>
  </si>
  <si>
    <t>Business Engagement Consultant</t>
  </si>
  <si>
    <t>Business Engagement Manager</t>
  </si>
  <si>
    <t>Analyst</t>
  </si>
  <si>
    <t>Lead Analyst</t>
  </si>
  <si>
    <t>Consultant</t>
  </si>
  <si>
    <t>Senior Consultant</t>
  </si>
  <si>
    <t>Managing Consultant</t>
  </si>
  <si>
    <t>Principal Consultant</t>
  </si>
  <si>
    <t>Practice Manager</t>
  </si>
  <si>
    <t>Fixed Assets</t>
  </si>
  <si>
    <t>Removed</t>
  </si>
  <si>
    <t>The cost row has been switched off.</t>
  </si>
  <si>
    <t>Senior Manager</t>
  </si>
  <si>
    <t>Manager</t>
  </si>
  <si>
    <t>Director</t>
  </si>
  <si>
    <t>(blank)</t>
  </si>
  <si>
    <t>HR Advisor</t>
  </si>
  <si>
    <t>Benchmark C</t>
  </si>
  <si>
    <t>Benchmark D</t>
  </si>
  <si>
    <t>Project Operations Manager</t>
  </si>
  <si>
    <t>Programme Operations Manager</t>
  </si>
  <si>
    <t>Business operations Manager</t>
  </si>
  <si>
    <t>Project Associate</t>
  </si>
  <si>
    <t>Project Control Officer</t>
  </si>
  <si>
    <t>Project Control Manager</t>
  </si>
  <si>
    <t>Programme Director</t>
  </si>
  <si>
    <t>Programme Manager</t>
  </si>
  <si>
    <t>Project Leader</t>
  </si>
  <si>
    <t>Project Manager</t>
  </si>
  <si>
    <t>Senior Project Manager</t>
  </si>
  <si>
    <t>Project Support Officer</t>
  </si>
  <si>
    <t>Project Co-ordinator</t>
  </si>
  <si>
    <t>Project Specialist</t>
  </si>
  <si>
    <t>Senior Project Specialist</t>
  </si>
  <si>
    <t>Project Consultant</t>
  </si>
  <si>
    <t>QBI</t>
  </si>
  <si>
    <t>Quality Consultant - A</t>
  </si>
  <si>
    <t>Customer Service Co-ordinator</t>
  </si>
  <si>
    <t>Customer Service Area Co-ordinator</t>
  </si>
  <si>
    <t>Customer Service Support Co-ordinator</t>
  </si>
  <si>
    <t>Customer Service Representative</t>
  </si>
  <si>
    <t>Customer Service Technician</t>
  </si>
  <si>
    <t>Customer Service Engineer</t>
  </si>
  <si>
    <t>Lead Customer Service Engineer</t>
  </si>
  <si>
    <t>Customer Service Support Engineer</t>
  </si>
  <si>
    <t>Customer Service Specialist - A</t>
  </si>
  <si>
    <t>Customer Service Specialist - B</t>
  </si>
  <si>
    <t>Customer Service Specialist - C</t>
  </si>
  <si>
    <t>Customer Service Specialist - D</t>
  </si>
  <si>
    <t>Operation Analyst</t>
  </si>
  <si>
    <t>Senior Operations Analyst</t>
  </si>
  <si>
    <t>Operations Support Manager</t>
  </si>
  <si>
    <t>Business Support Analyst</t>
  </si>
  <si>
    <t>Media Librarian</t>
  </si>
  <si>
    <t>Custmer Service Code</t>
  </si>
  <si>
    <t>The table lists the Services titles, as understood by the customer, that the customer wishes to see priced.</t>
  </si>
  <si>
    <r>
      <t xml:space="preserve">Users may retitle, but must </t>
    </r>
    <r>
      <rPr>
        <b/>
        <u/>
        <sz val="10"/>
        <color indexed="8"/>
        <rFont val="Arial"/>
        <family val="2"/>
      </rPr>
      <t>NOT</t>
    </r>
    <r>
      <rPr>
        <sz val="10"/>
        <color indexed="8"/>
        <rFont val="Arial"/>
        <family val="2"/>
      </rPr>
      <t xml:space="preserve"> add or remove Service categories (rows) to the table.</t>
    </r>
  </si>
  <si>
    <t>The subequent Customer Service Codes are spare code tables providing drop-down menus and cell validation for any tags that assist in the customer's analytical requirements. They are currently titled as follows:</t>
  </si>
  <si>
    <t>Standard list of Fujitsu Country names and associated short codes. Should be compatible with CCM or CSM list. Used for analysis.</t>
  </si>
  <si>
    <t>The country from which the service will be delivered.</t>
  </si>
  <si>
    <t>(F)ixed or (V)ariable cost. Does the cost vary in-line with changes to volume (Variable) or not (Fixed).</t>
  </si>
  <si>
    <t>Two tables. The first (input) table allows the User to enter annual inflation rates along with the month from which the indexation is applied.</t>
  </si>
  <si>
    <t>The second table converts the annual table into a monthly profile, stepped upon the given month.</t>
  </si>
  <si>
    <t>Lease Financing represents finance charges which the customer can expect to pay to 3rd Parties (eg. a bank). These charges will not pass through the FJS books.</t>
  </si>
  <si>
    <t>Leasing arrangements are determined within the Accounting Module. Category titles and uplift factors are entered here as a percentage factor of cost designed to cover the cost of external financing charges.</t>
  </si>
  <si>
    <t>Table of Profit Categories. Also includes Opex and Hurdle Rates for each category.</t>
  </si>
  <si>
    <t>Table may be independent of other classifications (eg. Cost Type) but may be associated if appropriate.</t>
  </si>
  <si>
    <t>Collection of assorted constants, including: End of Sheet marker, Months in a Year, Error Tollerance etc.</t>
  </si>
  <si>
    <t>Code for Work Breakdown Structure, based on code structure set up in the Oracle Time Recording and Costing Systems.</t>
  </si>
  <si>
    <t>Used for analysis.</t>
  </si>
  <si>
    <t>Categories relate to creditor payment terms (0, 30, 60 or 90 days).</t>
  </si>
  <si>
    <t>Standard list of Fujitsu Capability Units and associated short codes. Should be compatible with CCM or CSM list. Used for analysis.</t>
  </si>
  <si>
    <t>The table provides drop-down menu and cell validation on the 'Main Input' sheet.</t>
  </si>
  <si>
    <t>Only applicable for direct Labour related costs.</t>
  </si>
  <si>
    <t>Can be used for geographical analysis, along with Delivery Country and Region.</t>
  </si>
  <si>
    <t>Conditional Formatting is used to label a zero as "TRUE", a positive integer as "FALSE" and a negative integer as "WARNING".</t>
  </si>
  <si>
    <t>Most error flags are recorder in columns to the far right of the worksheets, and page Master Checks summarise these columns.</t>
  </si>
  <si>
    <t>Computer Operator</t>
  </si>
  <si>
    <t>Senior Operator</t>
  </si>
  <si>
    <t>Shift Leader</t>
  </si>
  <si>
    <t>Service Controller</t>
  </si>
  <si>
    <t>Service Manager</t>
  </si>
  <si>
    <t>Team Manager</t>
  </si>
  <si>
    <t>Technical Manager</t>
  </si>
  <si>
    <t>Technical Business Manager</t>
  </si>
  <si>
    <t>Technical Service Agent</t>
  </si>
  <si>
    <t>Service Technician</t>
  </si>
  <si>
    <t>Technical Service Specialist</t>
  </si>
  <si>
    <t>Lead Technical Service Specialist</t>
  </si>
  <si>
    <t>Principal Technical Service Specialist</t>
  </si>
  <si>
    <t>Technical Services Team Leader</t>
  </si>
  <si>
    <t>Level 1</t>
  </si>
  <si>
    <t>Level 2</t>
  </si>
  <si>
    <t>Level 3</t>
  </si>
  <si>
    <t>Software &amp; Solution Developer 1</t>
  </si>
  <si>
    <t>Software &amp; Solution Developer 2</t>
  </si>
  <si>
    <t>Software &amp; Solution Developer 3</t>
  </si>
  <si>
    <t>Software &amp; Solution Designer/Developer</t>
  </si>
  <si>
    <t>Senior Software &amp; Solution Designer/Dev</t>
  </si>
  <si>
    <t>Principal Software &amp; Soluti Designer/Dev</t>
  </si>
  <si>
    <t>Software &amp; Solution Dev't Team Leader</t>
  </si>
  <si>
    <t>Software &amp; Solution Design Architect 1</t>
  </si>
  <si>
    <t>Software &amp; Solution Design Architect 2</t>
  </si>
  <si>
    <t>Periodic Book Value</t>
  </si>
  <si>
    <t>Accumulated Book Value</t>
  </si>
  <si>
    <t>Accumulated Depreciation</t>
  </si>
  <si>
    <t>Net Book Value</t>
  </si>
  <si>
    <t>Residual Value</t>
  </si>
  <si>
    <t>Software &amp; Solution Design Architect 3</t>
  </si>
  <si>
    <t>Software &amp; Solution Design Architect 4</t>
  </si>
  <si>
    <t>Software &amp; Solution Development Manager</t>
  </si>
  <si>
    <t>Technical Author 2</t>
  </si>
  <si>
    <t>Technical Author 3</t>
  </si>
  <si>
    <t>Associate Solution Architect</t>
  </si>
  <si>
    <t>Solution Architect</t>
  </si>
  <si>
    <t>Senior Solution Architect</t>
  </si>
  <si>
    <t>Principal Solution Architect</t>
  </si>
  <si>
    <t>Cost Plus Profiled</t>
  </si>
  <si>
    <t>Cost Plus, Profiled after Discount</t>
  </si>
  <si>
    <t>3 years</t>
  </si>
  <si>
    <t>Optional</t>
  </si>
  <si>
    <t>Place holder. Formula which may be typed over</t>
  </si>
  <si>
    <t>Calculates any residual value, based on the capital life of assets</t>
  </si>
  <si>
    <t>Residual Value removed (if applied) and Profit Margin added</t>
  </si>
  <si>
    <t>Cost Plus profiled and discounts removed (as determined by Customer Charges)</t>
  </si>
  <si>
    <t xml:space="preserve">Cost Of Money calculation  </t>
  </si>
  <si>
    <t xml:space="preserve">Cost Of Money applied </t>
  </si>
  <si>
    <t>Price to the customer, in detail, after external (Leasing) Finance costs are added.</t>
  </si>
  <si>
    <t>Final price summarised by Service and Indirect costs apportioned if appropriate</t>
  </si>
  <si>
    <t>Tables which interface with the Accounting Module</t>
  </si>
  <si>
    <t>Charging Profiles</t>
  </si>
  <si>
    <t>After CoM</t>
  </si>
  <si>
    <r>
      <t xml:space="preserve">Something from the drop-down menu </t>
    </r>
    <r>
      <rPr>
        <u/>
        <sz val="10"/>
        <color indexed="8"/>
        <rFont val="Arial"/>
        <family val="2"/>
      </rPr>
      <t>must</t>
    </r>
    <r>
      <rPr>
        <sz val="10"/>
        <color indexed="8"/>
        <rFont val="Arial"/>
        <family val="2"/>
      </rPr>
      <t xml:space="preserve"> be entered in this cell or "completeness" Error will be flagged.</t>
    </r>
  </si>
  <si>
    <r>
      <t xml:space="preserve">When saving, auditing or interfacing with the </t>
    </r>
    <r>
      <rPr>
        <i/>
        <sz val="10"/>
        <color indexed="8"/>
        <rFont val="Arial"/>
        <family val="2"/>
      </rPr>
      <t>Accounting Module</t>
    </r>
    <r>
      <rPr>
        <sz val="10"/>
        <color indexed="8"/>
        <rFont val="Arial"/>
        <family val="2"/>
      </rPr>
      <t xml:space="preserve">, </t>
    </r>
    <r>
      <rPr>
        <i/>
        <sz val="10"/>
        <color indexed="8"/>
        <rFont val="Arial"/>
        <family val="2"/>
      </rPr>
      <t>"Output Currency"</t>
    </r>
    <r>
      <rPr>
        <sz val="10"/>
        <color indexed="8"/>
        <rFont val="Arial"/>
        <family val="2"/>
      </rPr>
      <t xml:space="preserve"> must be the same as </t>
    </r>
    <r>
      <rPr>
        <i/>
        <sz val="10"/>
        <color indexed="8"/>
        <rFont val="Arial"/>
        <family val="2"/>
      </rPr>
      <t>"Base Currency".</t>
    </r>
  </si>
  <si>
    <t>Provision is made for six code types.</t>
  </si>
  <si>
    <t>The User is not prevented from altering or adding to the non-primary codes (ie. Customer Codes B to F).</t>
  </si>
  <si>
    <t>The first category of the primary Customer Code is reserved for Indirect Costs.</t>
  </si>
  <si>
    <t>Cost Classifications</t>
  </si>
  <si>
    <t>External financing</t>
  </si>
  <si>
    <t>External financing does not show on Fujitsu accounts.</t>
  </si>
  <si>
    <t>Capital</t>
  </si>
  <si>
    <t>Fixed or Variable cost behaviour</t>
  </si>
  <si>
    <t>Oracle Code (a code related to the Work Breakdown Structure used in corporate Project Management Systems).</t>
  </si>
  <si>
    <t>-</t>
  </si>
  <si>
    <t>IPM_Pricing_v1.2.xls</t>
  </si>
  <si>
    <t>Recorded</t>
  </si>
  <si>
    <t>Starting Position</t>
  </si>
  <si>
    <r>
      <t xml:space="preserve">If </t>
    </r>
    <r>
      <rPr>
        <i/>
        <sz val="10"/>
        <color indexed="8"/>
        <rFont val="Arial"/>
        <family val="2"/>
      </rPr>
      <t>"Output Currency"</t>
    </r>
    <r>
      <rPr>
        <sz val="10"/>
        <color indexed="8"/>
        <rFont val="Arial"/>
        <family val="2"/>
      </rPr>
      <t xml:space="preserve"> is not the same as </t>
    </r>
    <r>
      <rPr>
        <i/>
        <sz val="10"/>
        <color indexed="8"/>
        <rFont val="Arial"/>
        <family val="2"/>
      </rPr>
      <t>"Base Currency"</t>
    </r>
    <r>
      <rPr>
        <sz val="10"/>
        <color indexed="8"/>
        <rFont val="Arial"/>
        <family val="2"/>
      </rPr>
      <t xml:space="preserve"> a general (orange header) WARNING is indicated.</t>
    </r>
  </si>
  <si>
    <t>(Switched)</t>
  </si>
  <si>
    <t>The Cost of Money therefore takes into account variations based on both Charge Profiling and Payment Terms (receivables).</t>
  </si>
  <si>
    <t>The User should ensure that the WACC Rate is up to date.</t>
  </si>
  <si>
    <r>
      <t xml:space="preserve">The </t>
    </r>
    <r>
      <rPr>
        <i/>
        <sz val="10"/>
        <color indexed="8"/>
        <rFont val="Arial"/>
        <family val="2"/>
      </rPr>
      <t>"Capital"</t>
    </r>
    <r>
      <rPr>
        <sz val="10"/>
        <color indexed="8"/>
        <rFont val="Arial"/>
        <family val="2"/>
      </rPr>
      <t xml:space="preserve"> sheet calculates the Residual Value of assets based on the </t>
    </r>
    <r>
      <rPr>
        <i/>
        <sz val="10"/>
        <color indexed="8"/>
        <rFont val="Arial"/>
        <family val="2"/>
      </rPr>
      <t>"Capital Life"</t>
    </r>
    <r>
      <rPr>
        <sz val="10"/>
        <color indexed="8"/>
        <rFont val="Arial"/>
        <family val="2"/>
      </rPr>
      <t xml:space="preserve"> of said assets.</t>
    </r>
  </si>
  <si>
    <t>Charge Profiling</t>
  </si>
  <si>
    <t xml:space="preserve">Right hand input block:  </t>
  </si>
  <si>
    <t>5 years</t>
  </si>
  <si>
    <t>7 years</t>
  </si>
  <si>
    <t>&lt;30</t>
  </si>
  <si>
    <t>Contract Period</t>
  </si>
  <si>
    <t>Cost of Money Uplift</t>
  </si>
  <si>
    <t>Month 0 Date</t>
  </si>
  <si>
    <t>Contract End Month</t>
  </si>
  <si>
    <t>Project Name</t>
  </si>
  <si>
    <t>WACC Rate</t>
  </si>
  <si>
    <t>Debtor Days</t>
  </si>
  <si>
    <t>Managing Solution Architect</t>
  </si>
  <si>
    <t>Senior IT Consultant</t>
  </si>
  <si>
    <t>IT Administrator</t>
  </si>
  <si>
    <t>Systems Programmer/Administrator</t>
  </si>
  <si>
    <t>Not Applicable</t>
  </si>
  <si>
    <t>ACC.AMG.B</t>
  </si>
  <si>
    <t>ACC.AMG.C</t>
  </si>
  <si>
    <t>BSA.BSM.A</t>
  </si>
  <si>
    <t>BSA.BSM.B</t>
  </si>
  <si>
    <t>BSA.BUS.A</t>
  </si>
  <si>
    <t>BSA.BUS.B</t>
  </si>
  <si>
    <t>BSA.BUS.C</t>
  </si>
  <si>
    <t>BSA.BUS.D</t>
  </si>
  <si>
    <t>BSA.ENGBSM.B</t>
  </si>
  <si>
    <t>BSA.ENGBUS.A</t>
  </si>
  <si>
    <t>BSA.ENGBUS.B</t>
  </si>
  <si>
    <t>BSA.ENGBUS.C</t>
  </si>
  <si>
    <t>BSA.ENGBUS.D</t>
  </si>
  <si>
    <t>BSA.GRDBSA.A</t>
  </si>
  <si>
    <t>BSA.ITR.1</t>
  </si>
  <si>
    <t>BSA.SAS.B</t>
  </si>
  <si>
    <t>BSA.SAS.C</t>
  </si>
  <si>
    <t>BSA.SAS.D</t>
  </si>
  <si>
    <t>BSA.SLSSAS.B</t>
  </si>
  <si>
    <t>BSC.BDE.A</t>
  </si>
  <si>
    <t>BSC.BDE.B</t>
  </si>
  <si>
    <t>BSC.BDE.C</t>
  </si>
  <si>
    <t>BSC.BDE.D</t>
  </si>
  <si>
    <t>BSC.BEM.1</t>
  </si>
  <si>
    <t>BSC.BEM.2</t>
  </si>
  <si>
    <t>BSC.BSC.AA</t>
  </si>
  <si>
    <t>BSC.BSC.AB</t>
  </si>
  <si>
    <t>BSC.BSC.CA</t>
  </si>
  <si>
    <t>BSC.BSC.CB</t>
  </si>
  <si>
    <t>BSC.BSC.MC</t>
  </si>
  <si>
    <t>BSC.BSC.PC</t>
  </si>
  <si>
    <t>BSC.GRDBSC.A</t>
  </si>
  <si>
    <t>BSC.PM.I</t>
  </si>
  <si>
    <t>CMC.COM.SM</t>
  </si>
  <si>
    <t>FIN.FNP.FM</t>
  </si>
  <si>
    <t>GEM.GEN.I</t>
  </si>
  <si>
    <t>GEM.GEN.SM</t>
  </si>
  <si>
    <t>GSC.SCM.SM</t>
  </si>
  <si>
    <t>HUR.HRSAD.</t>
  </si>
  <si>
    <t>HUR.HRSAD.0</t>
  </si>
  <si>
    <t>HUR.HRS.C</t>
  </si>
  <si>
    <t>HUR.HRSC.0</t>
  </si>
  <si>
    <t>MAR.GMM.D</t>
  </si>
  <si>
    <t>MAR.MCM.C</t>
  </si>
  <si>
    <t>MAR.PTM.D</t>
  </si>
  <si>
    <t>PRM.GRDPRM.A</t>
  </si>
  <si>
    <t>PRM.OST.A</t>
  </si>
  <si>
    <t>PRM.OST.B</t>
  </si>
  <si>
    <t>PRM.OST.C</t>
  </si>
  <si>
    <t>PRM.PAS.A</t>
  </si>
  <si>
    <t>PRM.PCO.A</t>
  </si>
  <si>
    <t>PRM.PCO.B</t>
  </si>
  <si>
    <t>PRM.PCO.C</t>
  </si>
  <si>
    <t>PRM.PGD.A</t>
  </si>
  <si>
    <t>PRM.PRG.PG</t>
  </si>
  <si>
    <t>PRM.PRO.PL</t>
  </si>
  <si>
    <t>PRM.PRO.PM</t>
  </si>
  <si>
    <t>PRM.PRO.SPM</t>
  </si>
  <si>
    <t>PRM.PSS.A</t>
  </si>
  <si>
    <t>PRM.PST.A</t>
  </si>
  <si>
    <t>PRM.PST.B</t>
  </si>
  <si>
    <t>PRM.PST.C</t>
  </si>
  <si>
    <t>PRM.PST.D</t>
  </si>
  <si>
    <t>QUA.QBE.QBI</t>
  </si>
  <si>
    <t>QUA.QBE.QCA</t>
  </si>
  <si>
    <t>SDC.CSD.A</t>
  </si>
  <si>
    <t>SDC.CSD.B</t>
  </si>
  <si>
    <t>SDC.CSD.C</t>
  </si>
  <si>
    <t>SDC.CSE.1</t>
  </si>
  <si>
    <t>SDC.CSE.2</t>
  </si>
  <si>
    <t>SDC.CSE.3</t>
  </si>
  <si>
    <t>SDC.CSE.4</t>
  </si>
  <si>
    <t>SDC.CSE.5</t>
  </si>
  <si>
    <t>SDC.CSS.A</t>
  </si>
  <si>
    <t>SDC.CSS.B</t>
  </si>
  <si>
    <t>SDC.CSS.C</t>
  </si>
  <si>
    <t>SDC.CSS.D</t>
  </si>
  <si>
    <t>SDC.GRDSDC.A</t>
  </si>
  <si>
    <t>SDC.OPA.1</t>
  </si>
  <si>
    <t>SDC.OPA.2</t>
  </si>
  <si>
    <t>SDC.OPA.3</t>
  </si>
  <si>
    <t>SDC.OPA.OA</t>
  </si>
  <si>
    <t>SDC.OPS.1</t>
  </si>
  <si>
    <t>SDC.OPS.2</t>
  </si>
  <si>
    <t>SDC.OPS.3</t>
  </si>
  <si>
    <t>SDC.OPS.4</t>
  </si>
  <si>
    <t>SDC.SCO.A</t>
  </si>
  <si>
    <t>SDC.SCO.ASM</t>
  </si>
  <si>
    <t>SDC.SCO.B</t>
  </si>
  <si>
    <t>SDC.TSM.1</t>
  </si>
  <si>
    <t>SDC.TSM.2</t>
  </si>
  <si>
    <t>SDC.TSM.3</t>
  </si>
  <si>
    <t>SDC.TSS.1</t>
  </si>
  <si>
    <t>SDC.TSS.2</t>
  </si>
  <si>
    <t>SDC.TSS.3</t>
  </si>
  <si>
    <t>SDC.TSS.4</t>
  </si>
  <si>
    <t>SDC.TSS.5</t>
  </si>
  <si>
    <t>SheNam21</t>
  </si>
  <si>
    <t>Type A (3 years)</t>
  </si>
  <si>
    <t>Type B (5 years)</t>
  </si>
  <si>
    <t>Type C (7 years)</t>
  </si>
  <si>
    <t>For information:</t>
  </si>
  <si>
    <t>SDC.TSS.T</t>
  </si>
  <si>
    <t>SDM.GRDSDM.A</t>
  </si>
  <si>
    <t>SDM.MAN.1</t>
  </si>
  <si>
    <t>SDM.MAN.2</t>
  </si>
  <si>
    <t>SDM.MAN.3</t>
  </si>
  <si>
    <t>SLS.GRDSLS.A</t>
  </si>
  <si>
    <t>SSD.DEV.1</t>
  </si>
  <si>
    <t>SSD.DEV.2</t>
  </si>
  <si>
    <t>SSD.DEV.3</t>
  </si>
  <si>
    <t>SSD.DEV.4</t>
  </si>
  <si>
    <t>SSD.DEV.5</t>
  </si>
  <si>
    <t>SSD.DEV.6</t>
  </si>
  <si>
    <t>SSD.DEV.T</t>
  </si>
  <si>
    <t>SSD.GRDSSD.A</t>
  </si>
  <si>
    <t>SSD.SDA.1</t>
  </si>
  <si>
    <t>SSD.SDA.2</t>
  </si>
  <si>
    <t>SSD.SDA.3</t>
  </si>
  <si>
    <t>SSD.SDA.4</t>
  </si>
  <si>
    <t>SSD.SDM.1</t>
  </si>
  <si>
    <t>SSD.SDM.2</t>
  </si>
  <si>
    <t>SSD.SDM.3</t>
  </si>
  <si>
    <t>SSD.TAU.2</t>
  </si>
  <si>
    <t>SSD.TAU.3</t>
  </si>
  <si>
    <t>TAC.CSA.1</t>
  </si>
  <si>
    <t>TAC.CSA.2</t>
  </si>
  <si>
    <t>TAC.CSA.3</t>
  </si>
  <si>
    <t>TAC.CSA.4</t>
  </si>
  <si>
    <t>TAC.CSA.5</t>
  </si>
  <si>
    <t>TAC.GRDTAC.A</t>
  </si>
  <si>
    <t>TAC.ITC.2</t>
  </si>
  <si>
    <t>WAS.NOROLE</t>
  </si>
  <si>
    <t>WAS.NOROLE.0</t>
  </si>
  <si>
    <t>N/A</t>
  </si>
  <si>
    <t>Site A</t>
  </si>
  <si>
    <t>Site B</t>
  </si>
  <si>
    <t>Site C</t>
  </si>
  <si>
    <t>The model's "Base Currency" refers to the reference currency in the long term conversion table and cannot be changed "on the fly".</t>
  </si>
  <si>
    <t>No provision is made for automatically increasing the maximum model timespan.</t>
  </si>
  <si>
    <t xml:space="preserve">Left hand input block:  </t>
  </si>
  <si>
    <r>
      <t xml:space="preserve">Originator </t>
    </r>
    <r>
      <rPr>
        <i/>
        <sz val="10"/>
        <color indexed="8"/>
        <rFont val="Arial"/>
        <family val="2"/>
      </rPr>
      <t>(initials which identify cost contributor)</t>
    </r>
  </si>
  <si>
    <r>
      <t>Description</t>
    </r>
    <r>
      <rPr>
        <i/>
        <sz val="10"/>
        <color indexed="8"/>
        <rFont val="Arial"/>
        <family val="2"/>
      </rPr>
      <t xml:space="preserve"> (free text field; describe role, item and/or function)</t>
    </r>
  </si>
  <si>
    <r>
      <t xml:space="preserve">Notes </t>
    </r>
    <r>
      <rPr>
        <i/>
        <sz val="10"/>
        <color indexed="8"/>
        <rFont val="Arial"/>
        <family val="2"/>
      </rPr>
      <t>(free text)</t>
    </r>
  </si>
  <si>
    <t>Main Input entries</t>
  </si>
  <si>
    <r>
      <t xml:space="preserve">User Code 1 </t>
    </r>
    <r>
      <rPr>
        <i/>
        <sz val="10"/>
        <color indexed="8"/>
        <rFont val="Arial"/>
        <family val="2"/>
      </rPr>
      <t>(spare cost analysis code)</t>
    </r>
  </si>
  <si>
    <r>
      <t xml:space="preserve">User Code 2 </t>
    </r>
    <r>
      <rPr>
        <i/>
        <sz val="10"/>
        <color indexed="8"/>
        <rFont val="Arial"/>
        <family val="2"/>
      </rPr>
      <t>(spare cost analysis code)</t>
    </r>
  </si>
  <si>
    <r>
      <t xml:space="preserve">User Code 3 </t>
    </r>
    <r>
      <rPr>
        <i/>
        <sz val="10"/>
        <color indexed="8"/>
        <rFont val="Arial"/>
        <family val="2"/>
      </rPr>
      <t>(spare cost analysis code)</t>
    </r>
  </si>
  <si>
    <r>
      <t xml:space="preserve">Customer Code B </t>
    </r>
    <r>
      <rPr>
        <i/>
        <sz val="10"/>
        <color indexed="8"/>
        <rFont val="Arial"/>
        <family val="2"/>
      </rPr>
      <t>(additional analysis code)</t>
    </r>
  </si>
  <si>
    <r>
      <t xml:space="preserve">Customer Code C </t>
    </r>
    <r>
      <rPr>
        <i/>
        <sz val="10"/>
        <color indexed="8"/>
        <rFont val="Arial"/>
        <family val="2"/>
      </rPr>
      <t>(additional analysis code)</t>
    </r>
  </si>
  <si>
    <r>
      <t xml:space="preserve">Customer Code D </t>
    </r>
    <r>
      <rPr>
        <i/>
        <sz val="10"/>
        <color indexed="8"/>
        <rFont val="Arial"/>
        <family val="2"/>
      </rPr>
      <t>(additional analysis code)</t>
    </r>
  </si>
  <si>
    <r>
      <t xml:space="preserve">Customer Code E </t>
    </r>
    <r>
      <rPr>
        <i/>
        <sz val="10"/>
        <color indexed="8"/>
        <rFont val="Arial"/>
        <family val="2"/>
      </rPr>
      <t>(additional analysis code)</t>
    </r>
  </si>
  <si>
    <r>
      <t xml:space="preserve">Customer Code F </t>
    </r>
    <r>
      <rPr>
        <i/>
        <sz val="10"/>
        <color indexed="8"/>
        <rFont val="Arial"/>
        <family val="2"/>
      </rPr>
      <t>(additional analysis code)</t>
    </r>
  </si>
  <si>
    <r>
      <t xml:space="preserve">Unit Type </t>
    </r>
    <r>
      <rPr>
        <i/>
        <sz val="10"/>
        <color indexed="8"/>
        <rFont val="Arial"/>
        <family val="2"/>
      </rPr>
      <t>(the nature of the costed unit)</t>
    </r>
  </si>
  <si>
    <t>Inflation / Indexation</t>
  </si>
  <si>
    <r>
      <t xml:space="preserve">Financing </t>
    </r>
    <r>
      <rPr>
        <i/>
        <sz val="10"/>
        <color indexed="8"/>
        <rFont val="Arial"/>
        <family val="2"/>
      </rPr>
      <t>(see "External Financing" note above)</t>
    </r>
  </si>
  <si>
    <r>
      <t xml:space="preserve">Capital Life </t>
    </r>
    <r>
      <rPr>
        <i/>
        <sz val="10"/>
        <color indexed="8"/>
        <rFont val="Arial"/>
        <family val="2"/>
      </rPr>
      <t>(aka Economic Life, applies only to assets, see "Capital" note above)</t>
    </r>
  </si>
  <si>
    <r>
      <t>Revenue Class*</t>
    </r>
    <r>
      <rPr>
        <i/>
        <sz val="10"/>
        <color indexed="8"/>
        <rFont val="Arial"/>
        <family val="2"/>
      </rPr>
      <t xml:space="preserve"> </t>
    </r>
    <r>
      <rPr>
        <i/>
        <sz val="10"/>
        <color indexed="17"/>
        <rFont val="Arial"/>
        <family val="2"/>
      </rPr>
      <t>(used in the Accounting Module)</t>
    </r>
    <r>
      <rPr>
        <sz val="10"/>
        <color indexed="8"/>
        <rFont val="Arial"/>
        <family val="2"/>
      </rPr>
      <t>.</t>
    </r>
  </si>
  <si>
    <r>
      <t>Margin Code*</t>
    </r>
    <r>
      <rPr>
        <sz val="10"/>
        <color indexed="8"/>
        <rFont val="Arial"/>
        <family val="2"/>
      </rPr>
      <t xml:space="preserve"> </t>
    </r>
    <r>
      <rPr>
        <i/>
        <sz val="10"/>
        <color indexed="8"/>
        <rFont val="Arial"/>
        <family val="2"/>
      </rPr>
      <t>(used to apply Profit Margin, see "Margin" note above).</t>
    </r>
  </si>
  <si>
    <r>
      <t>Index Code*</t>
    </r>
    <r>
      <rPr>
        <sz val="10"/>
        <color indexed="8"/>
        <rFont val="Arial"/>
        <family val="2"/>
      </rPr>
      <t xml:space="preserve"> </t>
    </r>
    <r>
      <rPr>
        <i/>
        <sz val="10"/>
        <color indexed="8"/>
        <rFont val="Arial"/>
        <family val="2"/>
      </rPr>
      <t>(see "Inflation / Indexation" note above)</t>
    </r>
  </si>
  <si>
    <r>
      <t>Customer Code A*</t>
    </r>
    <r>
      <rPr>
        <sz val="10"/>
        <color indexed="8"/>
        <rFont val="Arial"/>
        <family val="2"/>
      </rPr>
      <t xml:space="preserve"> </t>
    </r>
    <r>
      <rPr>
        <i/>
        <sz val="10"/>
        <color indexed="8"/>
        <rFont val="Arial"/>
        <family val="2"/>
      </rPr>
      <t>(the "Services" or "Price List Items" that the customer wants priced; limited to 15)</t>
    </r>
  </si>
  <si>
    <r>
      <t>Cost Type*</t>
    </r>
    <r>
      <rPr>
        <sz val="10"/>
        <color indexed="8"/>
        <rFont val="Arial"/>
        <family val="2"/>
      </rPr>
      <t xml:space="preserve"> </t>
    </r>
    <r>
      <rPr>
        <i/>
        <sz val="10"/>
        <color indexed="8"/>
        <rFont val="Arial"/>
        <family val="2"/>
      </rPr>
      <t>(standard corporate codes)</t>
    </r>
  </si>
  <si>
    <r>
      <t>Supplier*</t>
    </r>
    <r>
      <rPr>
        <sz val="10"/>
        <color indexed="8"/>
        <rFont val="Arial"/>
        <family val="2"/>
      </rPr>
      <t xml:space="preserve"> </t>
    </r>
    <r>
      <rPr>
        <i/>
        <sz val="10"/>
        <color indexed="8"/>
        <rFont val="Arial"/>
        <family val="2"/>
      </rPr>
      <t>(may include sub-divisions)</t>
    </r>
  </si>
  <si>
    <r>
      <t>BAR Cost Code*</t>
    </r>
    <r>
      <rPr>
        <sz val="10"/>
        <color indexed="8"/>
        <rFont val="Arial"/>
        <family val="2"/>
      </rPr>
      <t xml:space="preserve"> </t>
    </r>
    <r>
      <rPr>
        <i/>
        <sz val="10"/>
        <color indexed="17"/>
        <rFont val="Arial"/>
        <family val="2"/>
      </rPr>
      <t>(used in the Accounting Module)</t>
    </r>
    <r>
      <rPr>
        <sz val="10"/>
        <color indexed="8"/>
        <rFont val="Arial"/>
        <family val="2"/>
      </rPr>
      <t>.</t>
    </r>
  </si>
  <si>
    <r>
      <t>Unit Cost*</t>
    </r>
    <r>
      <rPr>
        <sz val="10"/>
        <color indexed="8"/>
        <rFont val="Arial"/>
        <family val="2"/>
      </rPr>
      <t xml:space="preserve"> </t>
    </r>
    <r>
      <rPr>
        <i/>
        <sz val="10"/>
        <color indexed="8"/>
        <rFont val="Arial"/>
        <family val="2"/>
      </rPr>
      <t>(cost of a single Unit, in local currency)</t>
    </r>
  </si>
  <si>
    <r>
      <t>Currency*</t>
    </r>
    <r>
      <rPr>
        <sz val="10"/>
        <color indexed="8"/>
        <rFont val="Arial"/>
        <family val="2"/>
      </rPr>
      <t xml:space="preserve"> </t>
    </r>
    <r>
      <rPr>
        <i/>
        <sz val="10"/>
        <color indexed="8"/>
        <rFont val="Arial"/>
        <family val="2"/>
      </rPr>
      <t>(the local currency of the Unit Cost)</t>
    </r>
  </si>
  <si>
    <t>Capability Unit</t>
  </si>
  <si>
    <r>
      <t>Capex / Opex*</t>
    </r>
    <r>
      <rPr>
        <sz val="10"/>
        <color indexed="8"/>
        <rFont val="Arial"/>
        <family val="2"/>
      </rPr>
      <t xml:space="preserve"> </t>
    </r>
    <r>
      <rPr>
        <i/>
        <sz val="10"/>
        <color indexed="17"/>
        <rFont val="Arial"/>
        <family val="2"/>
      </rPr>
      <t>(used in the Accounting Module)</t>
    </r>
    <r>
      <rPr>
        <sz val="10"/>
        <color indexed="8"/>
        <rFont val="Arial"/>
        <family val="2"/>
      </rPr>
      <t>.</t>
    </r>
  </si>
  <si>
    <r>
      <t>Pre-payment/Accrual Code*</t>
    </r>
    <r>
      <rPr>
        <sz val="10"/>
        <color indexed="8"/>
        <rFont val="Arial"/>
        <family val="2"/>
      </rPr>
      <t xml:space="preserve"> </t>
    </r>
    <r>
      <rPr>
        <i/>
        <sz val="10"/>
        <color indexed="17"/>
        <rFont val="Arial"/>
        <family val="2"/>
      </rPr>
      <t>(used in the Accounting Module)</t>
    </r>
    <r>
      <rPr>
        <sz val="10"/>
        <color indexed="8"/>
        <rFont val="Arial"/>
        <family val="2"/>
      </rPr>
      <t>.</t>
    </r>
  </si>
  <si>
    <r>
      <t>Accounting Treatment*</t>
    </r>
    <r>
      <rPr>
        <sz val="10"/>
        <color indexed="8"/>
        <rFont val="Arial"/>
        <family val="2"/>
      </rPr>
      <t xml:space="preserve"> </t>
    </r>
    <r>
      <rPr>
        <i/>
        <sz val="10"/>
        <color indexed="17"/>
        <rFont val="Arial"/>
        <family val="2"/>
      </rPr>
      <t>(used in the Accounting Module)</t>
    </r>
    <r>
      <rPr>
        <i/>
        <sz val="10"/>
        <color indexed="8"/>
        <rFont val="Arial"/>
        <family val="2"/>
      </rPr>
      <t>.</t>
    </r>
  </si>
  <si>
    <r>
      <t>Payment Type*</t>
    </r>
    <r>
      <rPr>
        <sz val="10"/>
        <color indexed="8"/>
        <rFont val="Arial"/>
        <family val="2"/>
      </rPr>
      <t xml:space="preserve"> </t>
    </r>
    <r>
      <rPr>
        <i/>
        <sz val="10"/>
        <color indexed="8"/>
        <rFont val="Arial"/>
        <family val="2"/>
      </rPr>
      <t>(relates to Creditor payment terms)</t>
    </r>
  </si>
  <si>
    <r>
      <t>Note:</t>
    </r>
    <r>
      <rPr>
        <sz val="10"/>
        <color indexed="8"/>
        <rFont val="Arial"/>
        <family val="2"/>
      </rPr>
      <t xml:space="preserve"> </t>
    </r>
    <r>
      <rPr>
        <b/>
        <sz val="10"/>
        <color indexed="16"/>
        <rFont val="Arial"/>
        <family val="2"/>
      </rPr>
      <t>Mandatory Field*</t>
    </r>
    <r>
      <rPr>
        <sz val="10"/>
        <color indexed="8"/>
        <rFont val="Arial"/>
        <family val="2"/>
      </rPr>
      <t xml:space="preserve"> </t>
    </r>
    <r>
      <rPr>
        <i/>
        <sz val="10"/>
        <color indexed="8"/>
        <rFont val="Arial"/>
        <family val="2"/>
      </rPr>
      <t>(must be completed)</t>
    </r>
  </si>
  <si>
    <t>No cost is removed to compensate for the reduction in price.</t>
  </si>
  <si>
    <t>Any income from the sale of residual assets must be made in the Accounting Module.</t>
  </si>
  <si>
    <t>A charging profile is input as a % per month.</t>
  </si>
  <si>
    <t>All profiled months must add up to 100%.</t>
  </si>
  <si>
    <t>The charging profile may be based on: Milestones, Flat Charge, Regular Payments, Volumes, Cost to Date etc.</t>
  </si>
  <si>
    <t>Some information (Volumes, Cost per Month and Cost to Date) are provided for assistance.</t>
  </si>
  <si>
    <t>External financing charges will be made by the customer to an external source of finance (eg. a bank).</t>
  </si>
  <si>
    <t xml:space="preserve">(Copy directly from CCM or CSM) </t>
  </si>
  <si>
    <t>Data should be taken, as volumes, from the 'Output Units' sheet</t>
  </si>
  <si>
    <t>A new cost row should be used whenever a code changes (eg. for each Cost Phase, Unit Cost or Customer Code)</t>
  </si>
  <si>
    <t>General:</t>
  </si>
  <si>
    <t>Some code lists (eg. Indexation Rates, Margin, Currency Rates and Capital Life of Assets) provide lookup tables of additional information.</t>
  </si>
  <si>
    <t>ErrTol</t>
  </si>
  <si>
    <t>KMult</t>
  </si>
  <si>
    <r>
      <t xml:space="preserve">Multiplier </t>
    </r>
    <r>
      <rPr>
        <i/>
        <sz val="10"/>
        <color indexed="8"/>
        <rFont val="Arial"/>
        <family val="2"/>
      </rPr>
      <t>(eg. ErrTol as a %)</t>
    </r>
  </si>
  <si>
    <t>Four code lists:
                        (a)  BAR Cost Codes
                        (b)  Cost Types
                        (c)  Customer Services
                        (d)  Suppliers
provide switches allowing the user to switch off one, all, or some, categories.</t>
  </si>
  <si>
    <t>Pricing, Accounting and Analysis modules have been kept separate due to concerns over file size and calculation speed.</t>
  </si>
  <si>
    <t>Objectives and Overview</t>
  </si>
  <si>
    <t>BAR Cost Code</t>
  </si>
  <si>
    <t>BAR Revenue Code</t>
  </si>
  <si>
    <t>This table is for the User to provide basic details about the customer for use in the model. Eg. Client Name, Bid Name, Siebel Number etc.</t>
  </si>
  <si>
    <t>Issues and Functions</t>
  </si>
  <si>
    <t>The Main Input sheet is intended to be used with data from the CSM, the CCM or a standard issued cost collection template.</t>
  </si>
  <si>
    <t>The objective of the IPM Pricing Model is to take cost data, in a standard format, from a CCM or CSM model (or a similar standard template), use it to price customer defined Services, and export the data needed to produce a BAR Pack report in the Accounting Module, and detailed project analysis in the Analysis Module.</t>
  </si>
  <si>
    <t>Site D</t>
  </si>
  <si>
    <t>Site E</t>
  </si>
  <si>
    <t>Site F</t>
  </si>
  <si>
    <t>Site G</t>
  </si>
  <si>
    <t>Site H</t>
  </si>
  <si>
    <t>Site I</t>
  </si>
  <si>
    <t>Site J</t>
  </si>
  <si>
    <t>Site K</t>
  </si>
  <si>
    <t>Site L</t>
  </si>
  <si>
    <t>Site M</t>
  </si>
  <si>
    <t>Site N</t>
  </si>
  <si>
    <t>Site O</t>
  </si>
  <si>
    <t>Site P</t>
  </si>
  <si>
    <t>Site Q</t>
  </si>
  <si>
    <t>Site R</t>
  </si>
  <si>
    <t>Site S</t>
  </si>
  <si>
    <t>Site T</t>
  </si>
  <si>
    <t>SiList</t>
  </si>
  <si>
    <t>SuList</t>
  </si>
  <si>
    <t>SuName</t>
  </si>
  <si>
    <t>DinM</t>
  </si>
  <si>
    <t>Month</t>
  </si>
  <si>
    <t>Average days in month (used in Payment Terms)</t>
  </si>
  <si>
    <t>BEA</t>
  </si>
  <si>
    <t>British Telecom</t>
  </si>
  <si>
    <t>Cisco</t>
  </si>
  <si>
    <t>EMC</t>
  </si>
  <si>
    <t>Ericsson</t>
  </si>
  <si>
    <t>Fujitsu Consulting</t>
  </si>
  <si>
    <t>Fujitsu Group</t>
  </si>
  <si>
    <t>FTXS</t>
  </si>
  <si>
    <t>HCL</t>
  </si>
  <si>
    <t>Hewlett-Packard</t>
  </si>
  <si>
    <t>TBC</t>
  </si>
  <si>
    <t>Juniper</t>
  </si>
  <si>
    <t>NETAPS</t>
  </si>
  <si>
    <t>Satyam</t>
  </si>
  <si>
    <t>SUN Microsystems</t>
  </si>
  <si>
    <t>Symbol Technologies</t>
  </si>
  <si>
    <t>Unysis</t>
  </si>
  <si>
    <t>UPS</t>
  </si>
  <si>
    <t>VAAU</t>
  </si>
  <si>
    <t>Verizon</t>
  </si>
  <si>
    <t>CIS</t>
  </si>
  <si>
    <t>ERI</t>
  </si>
  <si>
    <t>FJC</t>
  </si>
  <si>
    <t>FJG</t>
  </si>
  <si>
    <t>FXTS</t>
  </si>
  <si>
    <t>HP</t>
  </si>
  <si>
    <t>HZ</t>
  </si>
  <si>
    <t>JUN</t>
  </si>
  <si>
    <t>NAP</t>
  </si>
  <si>
    <t>SAT</t>
  </si>
  <si>
    <t>SUN</t>
  </si>
  <si>
    <t>SYM</t>
  </si>
  <si>
    <t>UNY</t>
  </si>
  <si>
    <t>VER</t>
  </si>
  <si>
    <t>BAFull</t>
  </si>
  <si>
    <t>BAR Code</t>
  </si>
  <si>
    <t>Fixed</t>
  </si>
  <si>
    <t>Variable</t>
  </si>
  <si>
    <t>F</t>
  </si>
  <si>
    <t>V</t>
  </si>
  <si>
    <t>FoList</t>
  </si>
  <si>
    <t>DE1001 - 110 Broad IT Outsourcing</t>
  </si>
  <si>
    <t>DE1001 - 120 Data Centre Services</t>
  </si>
  <si>
    <t>DE1001 - 130 Enterprise Server Managemen</t>
  </si>
  <si>
    <t>DE1001 - 140 Internet Managed Service</t>
  </si>
  <si>
    <t>BAList</t>
  </si>
  <si>
    <t>CT</t>
  </si>
  <si>
    <t>Sup</t>
  </si>
  <si>
    <t>Cust</t>
  </si>
  <si>
    <t>Y</t>
  </si>
  <si>
    <t>Switches</t>
  </si>
  <si>
    <t>CCAList</t>
  </si>
  <si>
    <t>Short Code</t>
  </si>
  <si>
    <t>Con</t>
  </si>
  <si>
    <t>ITS</t>
  </si>
  <si>
    <t>HW</t>
  </si>
  <si>
    <t>SW</t>
  </si>
  <si>
    <t>PT</t>
  </si>
  <si>
    <t>Long Code</t>
  </si>
  <si>
    <t>Account Manager A</t>
  </si>
  <si>
    <t>Account Manager B</t>
  </si>
  <si>
    <t>Le1</t>
  </si>
  <si>
    <t>Le2</t>
  </si>
  <si>
    <t>Le3</t>
  </si>
  <si>
    <t>Le4</t>
  </si>
  <si>
    <t>Le5</t>
  </si>
  <si>
    <t>Le6</t>
  </si>
  <si>
    <t>Le7</t>
  </si>
  <si>
    <t>Leasing Option 1</t>
  </si>
  <si>
    <t>Leasing Option 2</t>
  </si>
  <si>
    <t>Leasing Option 3</t>
  </si>
  <si>
    <t>Leasing Option 4</t>
  </si>
  <si>
    <t>Leasing Option 5</t>
  </si>
  <si>
    <t>Leasing Option 6</t>
  </si>
  <si>
    <t>Leasing Option 7</t>
  </si>
  <si>
    <t>Margin</t>
  </si>
  <si>
    <t>Margin Code</t>
  </si>
  <si>
    <t>CAAName</t>
  </si>
  <si>
    <t>CurList</t>
  </si>
  <si>
    <t>DeList</t>
  </si>
  <si>
    <t>BADesc</t>
  </si>
  <si>
    <t>BAR Code Description</t>
  </si>
  <si>
    <t>CTFull</t>
  </si>
  <si>
    <t>GMList</t>
  </si>
  <si>
    <t>CTSwitches</t>
  </si>
  <si>
    <t>BASwitches</t>
  </si>
  <si>
    <t>CCASwitches</t>
  </si>
  <si>
    <t>SuSwitches</t>
  </si>
  <si>
    <t>ManChk</t>
  </si>
  <si>
    <t>Cost Of Money CALCULATION</t>
  </si>
  <si>
    <t>DE1001 - 150 Helpdesk</t>
  </si>
  <si>
    <t>DE1001 - 160 Engineering Service</t>
  </si>
  <si>
    <t>DE1001 - 170 Desktop Managed Service</t>
  </si>
  <si>
    <t>DE1001 - 180 Network Services</t>
  </si>
  <si>
    <t>DE1001 - 190 Breakfix</t>
  </si>
  <si>
    <t>DE1001 - 195 Other Infrastructure Manage</t>
  </si>
  <si>
    <t>DE2001 - 210 Document Management</t>
  </si>
  <si>
    <t>DE3001 - 220 Infrastructure Design &amp; Bui</t>
  </si>
  <si>
    <t>DE3001 - 230 Exchange Managed Service</t>
  </si>
  <si>
    <t>DE3001 - 270 Enterprise Storage</t>
  </si>
  <si>
    <t>DE4001 - 240 VME Hardware</t>
  </si>
  <si>
    <t>DE4001 - 250 VME Software</t>
  </si>
  <si>
    <t>DE4001 - 260 VME Services</t>
  </si>
  <si>
    <t>DE6001 - 310 Application Management Reve</t>
  </si>
  <si>
    <t>DE6001 - 320 Consultancy Revenue</t>
  </si>
  <si>
    <t xml:space="preserve">DE7001 - 420 Retail Specific - Hardware </t>
  </si>
  <si>
    <t>DE8001 - 410 Chip &amp; Pin</t>
  </si>
  <si>
    <t>DE8001 - 430 Globalstore Solutions</t>
  </si>
  <si>
    <t>DE8001 - 440 Legacy POS Solutions</t>
  </si>
  <si>
    <t>DE8001 - 450 Petrol Retailing Solutions</t>
  </si>
  <si>
    <t>DE8001 - 460 EFT/Polling Solutions</t>
  </si>
  <si>
    <t>DE8001 - 470 Loss Prevention Solutions</t>
  </si>
  <si>
    <t>DE8001 - 480 Hospitality Retailing Solut</t>
  </si>
  <si>
    <t>DE8001 - 510 Citizen Contract Centre Ser</t>
  </si>
  <si>
    <t>DE8001 - 520 Transition Service</t>
  </si>
  <si>
    <t>DE8001 - 530 Transformation Service</t>
  </si>
  <si>
    <t>DE8001 - 540 Business Process Re-enginee</t>
  </si>
  <si>
    <t>DE8001 - 550 E-Government Review Service</t>
  </si>
  <si>
    <t>DE8001 - 560 Freedom of Information Serv</t>
  </si>
  <si>
    <t>DE8001 - 570 Web-Mastering Service</t>
  </si>
  <si>
    <t>DE8001 - 710 Other Hardware</t>
  </si>
  <si>
    <t>DE8001 - 720 Other Software</t>
  </si>
  <si>
    <t>DE8001 - 730 Other Services</t>
  </si>
  <si>
    <t>BACL14 - 4070 Other Creditors &lt; 1 Year</t>
  </si>
  <si>
    <t>Mandatory</t>
  </si>
  <si>
    <t>Choose from drop down menu.</t>
  </si>
  <si>
    <t>General guff about topics such as "Corporate Standards" and "Bid Specific Instructions".</t>
  </si>
  <si>
    <t>Calc</t>
  </si>
  <si>
    <t>Calculation Sheets</t>
  </si>
  <si>
    <t>Out</t>
  </si>
  <si>
    <t>Overview</t>
  </si>
  <si>
    <t>BI6140 Interco Creditors - Inter</t>
  </si>
  <si>
    <t>EX1110 Salaries - Permanent Staff</t>
  </si>
  <si>
    <t>EX1120 Bonus - Permanent Staff</t>
  </si>
  <si>
    <t>EX1125 Commission Paid</t>
  </si>
  <si>
    <t>EX1130 Overtime - Permanent Staff</t>
  </si>
  <si>
    <t>EX1135 Shift costs permanent</t>
  </si>
  <si>
    <t>EX1150 Company Pension</t>
  </si>
  <si>
    <t>EX1160 Social Security - Permanent Staff</t>
  </si>
  <si>
    <t>EX1200 - 8110 Freelancers</t>
  </si>
  <si>
    <t>EX1200 - 8115 Temp Staff</t>
  </si>
  <si>
    <t>EX2120 - 8230 Travel</t>
  </si>
  <si>
    <t>EX2120 - 8250 Subsistance</t>
  </si>
  <si>
    <t>EX2130 Vehicle Fleet</t>
  </si>
  <si>
    <t>EX2141 Staff Entertainment</t>
  </si>
  <si>
    <t>EX2142 - 8270 Entertainment UK</t>
  </si>
  <si>
    <t>EX2142 - 8271 Entertainment Overseas</t>
  </si>
  <si>
    <t>DO NOT USE - Cleint Training</t>
  </si>
  <si>
    <t>EX2155 Tech Training - Client Emps</t>
  </si>
  <si>
    <t>EX2156 Non Tech Training - Client Emps</t>
  </si>
  <si>
    <t>DO NOT USE - Training Own Staff</t>
  </si>
  <si>
    <t>EX2158 Tech Training FJ Emp</t>
  </si>
  <si>
    <t>EX2159 Non Tech Training FJ Emp</t>
  </si>
  <si>
    <t>Asset Check</t>
  </si>
  <si>
    <t>EX2160 - 8280 Taxed Overtime Allowance</t>
  </si>
  <si>
    <t>EX2160 - 8290 Recruitment / Relocation</t>
  </si>
  <si>
    <t>EX2160 - 8291 Welfare Health</t>
  </si>
  <si>
    <t>EX2203 - 8424 Insurance</t>
  </si>
  <si>
    <t>EX2203 - 8430 Landlord Services</t>
  </si>
  <si>
    <t>EX2203 - 8440 Facilities Management</t>
  </si>
  <si>
    <t>EX2203 - 8445  Property &amp; Asset Manageme</t>
  </si>
  <si>
    <t>EX2203 - 8450 Other Misc. Premises</t>
  </si>
  <si>
    <t>EX2203 - 8460 Building Project Costs</t>
  </si>
  <si>
    <t>EX2203 - 8470 Dilapidations</t>
  </si>
  <si>
    <t>EX2203 - 8480 Vacant Space Provisions</t>
  </si>
  <si>
    <t>EX2203 - 8481 Sublet Provisions</t>
  </si>
  <si>
    <t>EX2204 - 8410 Building Maintenance</t>
  </si>
  <si>
    <t xml:space="preserve">EX2204 - 8420 UITF 28 Rent Free Periods </t>
  </si>
  <si>
    <t>EX2204 - 8421 Rent</t>
  </si>
  <si>
    <t>EX2204 - 8422 Rates</t>
  </si>
  <si>
    <t>EX2204 - 8423 Heat / Light / Power</t>
  </si>
  <si>
    <t>EX2208 - 8490 L&amp;B Depreciation</t>
  </si>
  <si>
    <t>EX2208 - 8491 F&amp;F Depreciation</t>
  </si>
  <si>
    <t>EX2208 - 8492 Deferred Depreciation</t>
  </si>
  <si>
    <t>EX2220 - 8510 Telecoms Other</t>
  </si>
  <si>
    <t>EX2220 - 8511 Telecomms Mobile</t>
  </si>
  <si>
    <t>EX2220 - 8512 Telecoms Homelines</t>
  </si>
  <si>
    <t>EX2220 - 8520 Comms Usage - PSTN/VC Usag</t>
  </si>
  <si>
    <t>EX2220 - 8521 Comms BT Circuits - PSTN/V</t>
  </si>
  <si>
    <t>EX2220 - 8522 Core Network Support/Maint</t>
  </si>
  <si>
    <t>EX2220 - 8523 Comms Line Chg-private cir</t>
  </si>
  <si>
    <t>EX2220 - 8524 Comms Line Connections-Cle</t>
  </si>
  <si>
    <t>EX2220 - 8530 Comms Intl - Priv. circ re</t>
  </si>
  <si>
    <t>EX2220 - 8540 Engergis VPN</t>
  </si>
  <si>
    <t>Allocation Profiled</t>
  </si>
  <si>
    <t>Go to Capital worksheet</t>
  </si>
  <si>
    <t>Overhead Profiling</t>
  </si>
  <si>
    <t>EX2220 - 8541 Third Party Site &amp; WT Lice</t>
  </si>
  <si>
    <t>EX2232 Depreciation Own Use/P&amp;M Dep'n</t>
  </si>
  <si>
    <t>EX2234 - 8550 Software License &amp; Mainten</t>
  </si>
  <si>
    <t>EX2234 - 8551 Software Purchases</t>
  </si>
  <si>
    <t>EX2234 - 8552 Software Ammortisation</t>
  </si>
  <si>
    <t>EX2234 - 8560 External Application Suppo</t>
  </si>
  <si>
    <t>EX2234 - 8561 Internal Application Suppo</t>
  </si>
  <si>
    <t>EX2234 - 8570 Consumable IT Supplies</t>
  </si>
  <si>
    <t>EX2234 - 8580 Computer H/W Leases</t>
  </si>
  <si>
    <t>Transformation Period</t>
  </si>
  <si>
    <t>Transf</t>
  </si>
  <si>
    <t xml:space="preserve">Contract </t>
  </si>
  <si>
    <t>Contract</t>
  </si>
  <si>
    <t>NONE</t>
  </si>
  <si>
    <t>Cost Plus not getting through to Services</t>
  </si>
  <si>
    <t>Previous</t>
  </si>
  <si>
    <t>Variation</t>
  </si>
  <si>
    <t>CPList</t>
  </si>
  <si>
    <t>Current</t>
  </si>
  <si>
    <t>SheNam19</t>
  </si>
  <si>
    <t>EX2234 - 8581 Hardware Maintenance (Othe</t>
  </si>
  <si>
    <t>EX2234 - 8582 Off Site Tape Storage</t>
  </si>
  <si>
    <t>EX2234 - 8590 Non Capital Equipment</t>
  </si>
  <si>
    <t>EX2234 - 8591 Commisions/Decomissioning</t>
  </si>
  <si>
    <t>EX2241 Hardware Material Costs</t>
  </si>
  <si>
    <t>EX2261 Trade Events &amp; Sponsorship</t>
  </si>
  <si>
    <t>EX2262 Direct Marketing</t>
  </si>
  <si>
    <t>EX2265 Market Research</t>
  </si>
  <si>
    <t>EX2266 Advertising</t>
  </si>
  <si>
    <t>Not Leased</t>
  </si>
  <si>
    <t>EX2332 - 8610 Repairs Others</t>
  </si>
  <si>
    <t>EX2332 - 8620 Warranty Parts Credit With</t>
  </si>
  <si>
    <t>EX2332 - 8621 Warranty Recoveries</t>
  </si>
  <si>
    <t>EX2432 - 8630 Net Stock Movement</t>
  </si>
  <si>
    <t>EX2432 - 8680 Packing &amp; Transport</t>
  </si>
  <si>
    <t>EX2440 - 8611 Band 1 Fixed Management Fe</t>
  </si>
  <si>
    <t>EX2440 - 8612 Band 2 Charges</t>
  </si>
  <si>
    <t>EX2440 - 8613 Same/Next  Day Logistics C</t>
  </si>
  <si>
    <t>EX2440 - 8614 Beyond Economic Repair</t>
  </si>
  <si>
    <t>EX2440 - 8615 Late Return Penalties</t>
  </si>
  <si>
    <t>EX2440 - 8616 SLA / Quality Credits</t>
  </si>
  <si>
    <t>EX2440 - 8650 Spares Inventory Depn/Obso</t>
  </si>
  <si>
    <t>EX2440 - 8690 Other External Spares Spen</t>
  </si>
  <si>
    <t>EX2510 Royalties Payable</t>
  </si>
  <si>
    <t>EX2550 - 8710 Professional Fees -Legal/C</t>
  </si>
  <si>
    <t>EX2550 - 8720 Professional Fees - Other</t>
  </si>
  <si>
    <t>EX2550 - 8730 Professional Fees - Accoun</t>
  </si>
  <si>
    <t>EX2550 - 8730 Professional Fees - Audit</t>
  </si>
  <si>
    <t>EX2550 - 8760 Professional Fees - KPMG N</t>
  </si>
  <si>
    <t>EX2560 Charitable Donations</t>
  </si>
  <si>
    <t>EX2570 Goodwill Amortisation</t>
  </si>
  <si>
    <t>EX3110 - 8310 Sub Contract Recoverable</t>
  </si>
  <si>
    <t>EX3110 - 8320 Sub Contract Non-Recoverab</t>
  </si>
  <si>
    <t>EX3270 - 8830 Conference Fees</t>
  </si>
  <si>
    <t>EX3270 - 8831 Memberships &amp; Subscription</t>
  </si>
  <si>
    <t>EX3270 - 8832 Publications, Books &amp; Tech</t>
  </si>
  <si>
    <t>EX3270 - 8840 Other External Costs</t>
  </si>
  <si>
    <t>EX3270 - 9315 Bank Charges</t>
  </si>
  <si>
    <t>EX4100 External Recoveries</t>
  </si>
  <si>
    <t>EX4201 - 7410 Eng Visits</t>
  </si>
  <si>
    <t>EX4201 - 7411 Spares Trading</t>
  </si>
  <si>
    <t>EX4201 - 7412 Sub Contract</t>
  </si>
  <si>
    <t>EX4201 - 7413 Day Rates</t>
  </si>
  <si>
    <t>EX4201 - 7414 Band 1</t>
  </si>
  <si>
    <t>EX4203 - 7421 Networks Adhoc</t>
  </si>
  <si>
    <t>EX4203 - 7422 DC/Large Systems Base Trad</t>
  </si>
  <si>
    <t>EX4203 - 7423 DC/Large Systems Adhoc</t>
  </si>
  <si>
    <t>EX4203 - 7424 ISG Trading</t>
  </si>
  <si>
    <t>EX4203 - 7425 Networks Base Trading</t>
  </si>
  <si>
    <t>EX4203 - 7426 DC/Large Systems Pass Thro</t>
  </si>
  <si>
    <t>EX4203 - 7427 Networks Pass Through</t>
  </si>
  <si>
    <t>EX4203 - 7428 Web Hosting</t>
  </si>
  <si>
    <t>EX4203 - 7431 Tech Support Base</t>
  </si>
  <si>
    <t>Significant</t>
  </si>
  <si>
    <t>Important</t>
  </si>
  <si>
    <t>Named Input Cell with Comment</t>
  </si>
  <si>
    <t>Highlighted</t>
  </si>
  <si>
    <t>Input or Formula cell that is highlighted (using conditional formatting) by a Timeline Marker</t>
  </si>
  <si>
    <t>EX4203 - 7432 Tech Support Adhocs</t>
  </si>
  <si>
    <t>EX4203 - 7433 Tech Support Pass Through</t>
  </si>
  <si>
    <t>EX4205 - 7461 Project Management</t>
  </si>
  <si>
    <t>EX4205 - 7462 Peregrine / CA Developers</t>
  </si>
  <si>
    <t>EX4205 - 7463 Bid Costs BIPM</t>
  </si>
  <si>
    <t>EX4207 - 7441 AM/ITC Application Managem</t>
  </si>
  <si>
    <t>EX4207 - 7442 ITC</t>
  </si>
  <si>
    <t>EX4207 - 7443 P&amp;PM Recoveries</t>
  </si>
  <si>
    <t>EX4207 - 7444 Business Solution Grp Reco</t>
  </si>
  <si>
    <t>EX4207 - 7448 Business Consulting Recove</t>
  </si>
  <si>
    <t>EX4209 - 7451 Bid Costs HPS</t>
  </si>
  <si>
    <t>EX4209 - 7452 VME Base</t>
  </si>
  <si>
    <t>EX4209 - 7453 VME Adhoc</t>
  </si>
  <si>
    <t>EX4209 - 7454 EIS Base</t>
  </si>
  <si>
    <t>EX4209 - 7455 EIS Adhoc</t>
  </si>
  <si>
    <t>EX4209 - 7456 Document Management Base</t>
  </si>
  <si>
    <t>EX4209 - 7457 Document Management Adhoc</t>
  </si>
  <si>
    <t>EX4211 International Service Managment</t>
  </si>
  <si>
    <t>EX4215 - 7430 Call Centres STD Basis</t>
  </si>
  <si>
    <t>EX4215 - 7434 Call Centres Actual</t>
  </si>
  <si>
    <t>EX4215 - 7438 Helpdesk Timesheet Recover</t>
  </si>
  <si>
    <t>EX4218 Labour Recoveries</t>
  </si>
  <si>
    <t>EX4219 Business Engagement Recoveries</t>
  </si>
  <si>
    <t>EX4220 Application Services Recoveries</t>
  </si>
  <si>
    <t>EX4222 Architecture &amp; Design Recoveries</t>
  </si>
  <si>
    <t>EX4310 Internal Occupancy Charges</t>
  </si>
  <si>
    <t>EX4315 Internal Occupancy Recoveries</t>
  </si>
  <si>
    <t>EX4330 Other HQ Internal Charges</t>
  </si>
  <si>
    <t>EX4331 Other HQ Internal Recoveries</t>
  </si>
  <si>
    <t>EX4332 Other CIS Charges</t>
  </si>
  <si>
    <t>EX4333 Other CIS Recoveries</t>
  </si>
  <si>
    <t>EX4340 Legal &amp; Commercial Chgs / Recov</t>
  </si>
  <si>
    <t>EX4341 Marketing Chgs / Recov</t>
  </si>
  <si>
    <t>EX4342 Finance Chgs / Recov</t>
  </si>
  <si>
    <t>EX4350 Internal System Charges</t>
  </si>
  <si>
    <t>EX4353 Internal System Recoveries</t>
  </si>
  <si>
    <t>EX4360 HR Charges</t>
  </si>
  <si>
    <t>EX4361 HR Recoveries</t>
  </si>
  <si>
    <t>EX4370 Intra - divisional rechg/recover</t>
  </si>
  <si>
    <t>EX5000 Transfers to CoS</t>
  </si>
  <si>
    <t>EX6100 Transfers to WIP</t>
  </si>
  <si>
    <t>EX6200 Tranfers to Margin Smoothing</t>
  </si>
  <si>
    <t>EX8592 Profit/Loss on Disposal of Assets</t>
  </si>
  <si>
    <t>EX8953 Flexible Finance Costs</t>
  </si>
  <si>
    <t>EX9100 Exchange</t>
  </si>
  <si>
    <t>EX9120 Bad Debts Provision - General</t>
  </si>
  <si>
    <t>EX9130 Bad Debts Provision - Specific</t>
  </si>
  <si>
    <t>HQ3000 HQ cost allocation</t>
  </si>
  <si>
    <t>IX1000 - 8050 Redundancy Pay SEA</t>
  </si>
  <si>
    <t>IX1000 - 8051 Pay in Lieu of Notice</t>
  </si>
  <si>
    <t>PE4101 Net Interest with Citibank</t>
  </si>
  <si>
    <t>Year 0</t>
  </si>
  <si>
    <t>Year 1</t>
  </si>
  <si>
    <t>Year 2</t>
  </si>
  <si>
    <t>Year 3</t>
  </si>
  <si>
    <t>Year 4</t>
  </si>
  <si>
    <t>Year 5</t>
  </si>
  <si>
    <t>Year 6</t>
  </si>
  <si>
    <t>Year 7</t>
  </si>
  <si>
    <t>Year 8</t>
  </si>
  <si>
    <t>Year 9</t>
  </si>
  <si>
    <t>Markers</t>
  </si>
  <si>
    <t>Year 10</t>
  </si>
  <si>
    <t>PE4102 Net Interest with Barclays</t>
  </si>
  <si>
    <t>PE4115 Payable to Other Lenders</t>
  </si>
  <si>
    <t>PE4121 Payable on Fin Lease Obligations</t>
  </si>
  <si>
    <t>PE4125 Flex.Finance Discount in Interest</t>
  </si>
  <si>
    <t>PE4130 Other Interest Receivable</t>
  </si>
  <si>
    <t>PE4140 Capitalised Interest</t>
  </si>
  <si>
    <t>PS4300 Loss / (Profit) On Disposals</t>
  </si>
  <si>
    <t>PX4810 Intra Divisional Charges</t>
  </si>
  <si>
    <t>PX4860 Group HQ allocations</t>
  </si>
  <si>
    <t>VBT100 Balance Sheet Unbalance</t>
  </si>
  <si>
    <t>6110</t>
  </si>
  <si>
    <t>6120</t>
  </si>
  <si>
    <t>6130</t>
  </si>
  <si>
    <t>6140</t>
  </si>
  <si>
    <t>6150</t>
  </si>
  <si>
    <t>6160</t>
  </si>
  <si>
    <t>6170</t>
  </si>
  <si>
    <t>6180</t>
  </si>
  <si>
    <t>6190</t>
  </si>
  <si>
    <t>6195</t>
  </si>
  <si>
    <t>6210</t>
  </si>
  <si>
    <t>6220</t>
  </si>
  <si>
    <t>6230</t>
  </si>
  <si>
    <t>6270</t>
  </si>
  <si>
    <t>6240</t>
  </si>
  <si>
    <t>6250</t>
  </si>
  <si>
    <t>6260</t>
  </si>
  <si>
    <t>6310</t>
  </si>
  <si>
    <t>6320</t>
  </si>
  <si>
    <t>6420</t>
  </si>
  <si>
    <t>6410</t>
  </si>
  <si>
    <t>6430</t>
  </si>
  <si>
    <t>6440</t>
  </si>
  <si>
    <t>6450</t>
  </si>
  <si>
    <t>6460</t>
  </si>
  <si>
    <t>6470</t>
  </si>
  <si>
    <t>6480</t>
  </si>
  <si>
    <t>6510</t>
  </si>
  <si>
    <t>6520</t>
  </si>
  <si>
    <t>6530</t>
  </si>
  <si>
    <t>6540</t>
  </si>
  <si>
    <t>6550</t>
  </si>
  <si>
    <t>6560</t>
  </si>
  <si>
    <t>6570</t>
  </si>
  <si>
    <t>6710</t>
  </si>
  <si>
    <t>6720</t>
  </si>
  <si>
    <t>6730</t>
  </si>
  <si>
    <t>6740</t>
  </si>
  <si>
    <t>9980</t>
  </si>
  <si>
    <t>9990</t>
  </si>
  <si>
    <t>9991</t>
  </si>
  <si>
    <t>8010</t>
  </si>
  <si>
    <t>8025</t>
  </si>
  <si>
    <t>8040</t>
  </si>
  <si>
    <t>8015</t>
  </si>
  <si>
    <t>8016</t>
  </si>
  <si>
    <t>8030</t>
  </si>
  <si>
    <t>8020</t>
  </si>
  <si>
    <t>8110</t>
  </si>
  <si>
    <t>8115</t>
  </si>
  <si>
    <t>8230</t>
  </si>
  <si>
    <t>8250</t>
  </si>
  <si>
    <t>8240</t>
  </si>
  <si>
    <t>Bid:-</t>
  </si>
  <si>
    <t>Profile</t>
  </si>
  <si>
    <t>8260</t>
  </si>
  <si>
    <t>8270</t>
  </si>
  <si>
    <t>8271</t>
  </si>
  <si>
    <t>8213</t>
  </si>
  <si>
    <t>8212</t>
  </si>
  <si>
    <t>8216</t>
  </si>
  <si>
    <t>8211</t>
  </si>
  <si>
    <t>8210</t>
  </si>
  <si>
    <t>8215</t>
  </si>
  <si>
    <t>8280</t>
  </si>
  <si>
    <t>8290</t>
  </si>
  <si>
    <t>8291</t>
  </si>
  <si>
    <t>8424</t>
  </si>
  <si>
    <t>8430</t>
  </si>
  <si>
    <t>8440</t>
  </si>
  <si>
    <t>8445</t>
  </si>
  <si>
    <t>8450</t>
  </si>
  <si>
    <t>8460</t>
  </si>
  <si>
    <t>8470</t>
  </si>
  <si>
    <t>8480</t>
  </si>
  <si>
    <t>8481</t>
  </si>
  <si>
    <t>8410</t>
  </si>
  <si>
    <t>8420</t>
  </si>
  <si>
    <t>8421</t>
  </si>
  <si>
    <t>8422</t>
  </si>
  <si>
    <t>8423</t>
  </si>
  <si>
    <t>8490</t>
  </si>
  <si>
    <t>8491</t>
  </si>
  <si>
    <t>8492</t>
  </si>
  <si>
    <t>8510</t>
  </si>
  <si>
    <t>8511</t>
  </si>
  <si>
    <t>8512</t>
  </si>
  <si>
    <t>8520</t>
  </si>
  <si>
    <t>8521</t>
  </si>
  <si>
    <t>8522</t>
  </si>
  <si>
    <t>8523</t>
  </si>
  <si>
    <t>8524</t>
  </si>
  <si>
    <t>8530</t>
  </si>
  <si>
    <t>8540</t>
  </si>
  <si>
    <t>8541</t>
  </si>
  <si>
    <t>8593</t>
  </si>
  <si>
    <t>8550</t>
  </si>
  <si>
    <t>8551</t>
  </si>
  <si>
    <t>8552</t>
  </si>
  <si>
    <t>8560</t>
  </si>
  <si>
    <t>8561</t>
  </si>
  <si>
    <t>8570</t>
  </si>
  <si>
    <t>8580</t>
  </si>
  <si>
    <t>8581</t>
  </si>
  <si>
    <t>8582</t>
  </si>
  <si>
    <t>8590</t>
  </si>
  <si>
    <t>8591</t>
  </si>
  <si>
    <t>8910</t>
  </si>
  <si>
    <t>8820</t>
  </si>
  <si>
    <t>8811</t>
  </si>
  <si>
    <t>8810</t>
  </si>
  <si>
    <t>8812</t>
  </si>
  <si>
    <t>8610</t>
  </si>
  <si>
    <t>8620</t>
  </si>
  <si>
    <t>8621</t>
  </si>
  <si>
    <t>8630</t>
  </si>
  <si>
    <t>8680</t>
  </si>
  <si>
    <t>Includes Y/N switches through which Users can exclude from the model costs related to any combination of codes.</t>
  </si>
  <si>
    <t>Date last updated</t>
  </si>
  <si>
    <t>List of currencies and exchange rates (against the "Base Currency"). Includes date of last update.</t>
  </si>
  <si>
    <t>Sheet Functions:</t>
  </si>
  <si>
    <t>Sheet:</t>
  </si>
  <si>
    <t>Units and Unit Costs multiuplied out. Currency conversion. Indexation. Switches applied.</t>
  </si>
  <si>
    <t>Residual Value removed. Profit Margin included.</t>
  </si>
  <si>
    <t>Charge Profiling and discount(s) applied.</t>
  </si>
  <si>
    <t>Cost of Money applied.</t>
  </si>
  <si>
    <t>Calculation sheets:</t>
  </si>
  <si>
    <t>Calculates Residual Value.</t>
  </si>
  <si>
    <t>Input:</t>
  </si>
  <si>
    <t>Lookup tables and key variables</t>
  </si>
  <si>
    <t>Profile customer charges (eg. payment milestones, flat charges, periodic payments etc.)</t>
  </si>
  <si>
    <t>Output sheets:</t>
  </si>
  <si>
    <t>Detailed Data Rows. External financing added (finance charges payable by the customer to 3rd Parties).</t>
  </si>
  <si>
    <t>Detailed Data Rows. Raw data in units. Unit costs in local currency. Tags and Labels.</t>
  </si>
  <si>
    <t>Detailed Data Rows:</t>
  </si>
  <si>
    <t>Graphs. Key Business Indicators. Function switches.</t>
  </si>
  <si>
    <t>Summarised tables of data for export to the Accounting Module.</t>
  </si>
  <si>
    <t>Others:</t>
  </si>
  <si>
    <t>Error checking panel.</t>
  </si>
  <si>
    <t>Tracks changes in terms of Final Price and Costs by Cost Type.</t>
  </si>
  <si>
    <t>8681</t>
  </si>
  <si>
    <t>8611</t>
  </si>
  <si>
    <t>8612</t>
  </si>
  <si>
    <t>8613</t>
  </si>
  <si>
    <t>8614</t>
  </si>
  <si>
    <t>8615</t>
  </si>
  <si>
    <t>8616</t>
  </si>
  <si>
    <t>8650</t>
  </si>
  <si>
    <t>8690</t>
  </si>
  <si>
    <t>8850</t>
  </si>
  <si>
    <t>8710</t>
  </si>
  <si>
    <t>8720</t>
  </si>
  <si>
    <t>8730</t>
  </si>
  <si>
    <t>8740</t>
  </si>
  <si>
    <t>8760</t>
  </si>
  <si>
    <t>8821</t>
  </si>
  <si>
    <t>8960</t>
  </si>
  <si>
    <t>8310</t>
  </si>
  <si>
    <t>8320</t>
  </si>
  <si>
    <t>8830</t>
  </si>
  <si>
    <t>8831</t>
  </si>
  <si>
    <t>8832</t>
  </si>
  <si>
    <t>6900</t>
  </si>
  <si>
    <t>6905</t>
  </si>
  <si>
    <t>6910</t>
  </si>
  <si>
    <t>7100</t>
  </si>
  <si>
    <t>8840</t>
  </si>
  <si>
    <t>8940</t>
  </si>
  <si>
    <t>8941</t>
  </si>
  <si>
    <t>8955</t>
  </si>
  <si>
    <t>9315</t>
  </si>
  <si>
    <t>8930</t>
  </si>
  <si>
    <t>7410</t>
  </si>
  <si>
    <t>7411</t>
  </si>
  <si>
    <t>7412</t>
  </si>
  <si>
    <t>7413</t>
  </si>
  <si>
    <t>7414</t>
  </si>
  <si>
    <t>7421</t>
  </si>
  <si>
    <t>7422</t>
  </si>
  <si>
    <t>7423</t>
  </si>
  <si>
    <t>7424</t>
  </si>
  <si>
    <t>7425</t>
  </si>
  <si>
    <t>7426</t>
  </si>
  <si>
    <t>7427</t>
  </si>
  <si>
    <t>7428</t>
  </si>
  <si>
    <t>7431</t>
  </si>
  <si>
    <t>7432</t>
  </si>
  <si>
    <t>7433</t>
  </si>
  <si>
    <t>7461</t>
  </si>
  <si>
    <t>7462</t>
  </si>
  <si>
    <t>7463</t>
  </si>
  <si>
    <t>7441</t>
  </si>
  <si>
    <t>7442</t>
  </si>
  <si>
    <t>7443</t>
  </si>
  <si>
    <t>7444</t>
  </si>
  <si>
    <t>7448</t>
  </si>
  <si>
    <t>7451</t>
  </si>
  <si>
    <t>7452</t>
  </si>
  <si>
    <t>7453</t>
  </si>
  <si>
    <t>7454</t>
  </si>
  <si>
    <t>7455</t>
  </si>
  <si>
    <t>7456</t>
  </si>
  <si>
    <t>7457</t>
  </si>
  <si>
    <t>7470</t>
  </si>
  <si>
    <t>7430</t>
  </si>
  <si>
    <t>7434</t>
  </si>
  <si>
    <t>7438</t>
  </si>
  <si>
    <t>8945</t>
  </si>
  <si>
    <t>7445</t>
  </si>
  <si>
    <t>7446</t>
  </si>
  <si>
    <t>7447</t>
  </si>
  <si>
    <t>7210</t>
  </si>
  <si>
    <t>7211</t>
  </si>
  <si>
    <t>7315</t>
  </si>
  <si>
    <t>7480</t>
  </si>
  <si>
    <t>7319</t>
  </si>
  <si>
    <t>7437</t>
  </si>
  <si>
    <t>7435</t>
  </si>
  <si>
    <t>7310</t>
  </si>
  <si>
    <t>7311</t>
  </si>
  <si>
    <t>7313</t>
  </si>
  <si>
    <t>7314</t>
  </si>
  <si>
    <t>7220</t>
  </si>
  <si>
    <t>8562</t>
  </si>
  <si>
    <t>7221</t>
  </si>
  <si>
    <t>7312</t>
  </si>
  <si>
    <t>7317</t>
  </si>
  <si>
    <t>7316</t>
  </si>
  <si>
    <t>8950</t>
  </si>
  <si>
    <t>8951</t>
  </si>
  <si>
    <t>8952</t>
  </si>
  <si>
    <t>8954</t>
  </si>
  <si>
    <t>8956</t>
  </si>
  <si>
    <t>8592</t>
  </si>
  <si>
    <t>8953</t>
  </si>
  <si>
    <t>9100</t>
  </si>
  <si>
    <t>9120</t>
  </si>
  <si>
    <t>9130</t>
  </si>
  <si>
    <t>7490</t>
  </si>
  <si>
    <t>8050</t>
  </si>
  <si>
    <t>8051</t>
  </si>
  <si>
    <t>9320</t>
  </si>
  <si>
    <t>9330</t>
  </si>
  <si>
    <t>9350</t>
  </si>
  <si>
    <t>9360</t>
  </si>
  <si>
    <t>9380</t>
  </si>
  <si>
    <t>9370</t>
  </si>
  <si>
    <t>9390</t>
  </si>
  <si>
    <t>9395</t>
  </si>
  <si>
    <t>7101</t>
  </si>
  <si>
    <t>9610</t>
  </si>
  <si>
    <t>7495</t>
  </si>
  <si>
    <t>9820</t>
  </si>
  <si>
    <t>OrList</t>
  </si>
  <si>
    <t>DE1001.110</t>
  </si>
  <si>
    <t>DE1001.120</t>
  </si>
  <si>
    <t>DE1001.130</t>
  </si>
  <si>
    <t>DE1001.140</t>
  </si>
  <si>
    <t>DE1001.150</t>
  </si>
  <si>
    <t>DE1001.160</t>
  </si>
  <si>
    <t>DE1001.170</t>
  </si>
  <si>
    <t>DE1001.180</t>
  </si>
  <si>
    <t>DE1001.190</t>
  </si>
  <si>
    <t>DE1001.195</t>
  </si>
  <si>
    <t>DE2001.210</t>
  </si>
  <si>
    <t>DE3001.220</t>
  </si>
  <si>
    <t>DE3001.230</t>
  </si>
  <si>
    <t>DE3001.270</t>
  </si>
  <si>
    <t>DE4001.240</t>
  </si>
  <si>
    <t>DE4001.250</t>
  </si>
  <si>
    <t>DE4001.260</t>
  </si>
  <si>
    <t>DE6001.310</t>
  </si>
  <si>
    <t>DE6001.320</t>
  </si>
  <si>
    <t>DE7001.420</t>
  </si>
  <si>
    <t>DE8001.410</t>
  </si>
  <si>
    <t>DE8001.430</t>
  </si>
  <si>
    <t>DE8001.440</t>
  </si>
  <si>
    <t>DE8001.450</t>
  </si>
  <si>
    <t>DE8001.460</t>
  </si>
  <si>
    <t>DE8001.470</t>
  </si>
  <si>
    <t>DE8001.480</t>
  </si>
  <si>
    <t>DE8001.510</t>
  </si>
  <si>
    <t>DE8001.520</t>
  </si>
  <si>
    <t>DE8001.530</t>
  </si>
  <si>
    <t>DE8001.540</t>
  </si>
  <si>
    <t>DE8001.550</t>
  </si>
  <si>
    <t>DE8001.560</t>
  </si>
  <si>
    <t>DE8001.570</t>
  </si>
  <si>
    <t>DE8001.710</t>
  </si>
  <si>
    <t>DE8001.720</t>
  </si>
  <si>
    <t>DE8001.730</t>
  </si>
  <si>
    <t>BACL14.4070</t>
  </si>
  <si>
    <t>BI6140</t>
  </si>
  <si>
    <t>EX1110</t>
  </si>
  <si>
    <t>EX1120</t>
  </si>
  <si>
    <t>EX1125</t>
  </si>
  <si>
    <t>EX1130</t>
  </si>
  <si>
    <t>EX1135</t>
  </si>
  <si>
    <t>EX1150</t>
  </si>
  <si>
    <t>EX1160</t>
  </si>
  <si>
    <t>EX1200.8110</t>
  </si>
  <si>
    <t>EX1200.8115</t>
  </si>
  <si>
    <t>EX2120.8230</t>
  </si>
  <si>
    <t>EX2120.8250</t>
  </si>
  <si>
    <t>EX2130</t>
  </si>
  <si>
    <t>EX2141</t>
  </si>
  <si>
    <t>EX2142.8270</t>
  </si>
  <si>
    <t>EX2142.8271</t>
  </si>
  <si>
    <t>EX2154</t>
  </si>
  <si>
    <t>EX2155</t>
  </si>
  <si>
    <t>EX2156</t>
  </si>
  <si>
    <t>EX2157</t>
  </si>
  <si>
    <t>EX2158</t>
  </si>
  <si>
    <t>EX2159</t>
  </si>
  <si>
    <t>EX2160.8280</t>
  </si>
  <si>
    <t>EX2160.8290</t>
  </si>
  <si>
    <t>EX2160.8291</t>
  </si>
  <si>
    <t>EX2203.8424</t>
  </si>
  <si>
    <t>EX2203.8430</t>
  </si>
  <si>
    <t>EX2203.8440</t>
  </si>
  <si>
    <t>EX2203.8445</t>
  </si>
  <si>
    <t>EX2203.8450</t>
  </si>
  <si>
    <t>EX2203.8460</t>
  </si>
  <si>
    <t>EX2203.8470</t>
  </si>
  <si>
    <t>EX2203.8480</t>
  </si>
  <si>
    <t>EX2203.8481</t>
  </si>
  <si>
    <t>EX2204.8410</t>
  </si>
  <si>
    <t>EX2204.8420</t>
  </si>
  <si>
    <t>Payment Type</t>
  </si>
  <si>
    <t>Type A</t>
  </si>
  <si>
    <t>Type B</t>
  </si>
  <si>
    <t>Type C</t>
  </si>
  <si>
    <t>Type D</t>
  </si>
  <si>
    <t>A</t>
  </si>
  <si>
    <t>B</t>
  </si>
  <si>
    <t>D</t>
  </si>
  <si>
    <t>Graph Drop Down</t>
  </si>
  <si>
    <t>EX2204.8421</t>
  </si>
  <si>
    <t>EX2204.8422</t>
  </si>
  <si>
    <t>EX2204.8423</t>
  </si>
  <si>
    <t>EX2208.8490</t>
  </si>
  <si>
    <t>EX2208.8491</t>
  </si>
  <si>
    <t>EX2208.8492</t>
  </si>
  <si>
    <t>EX2220.8510</t>
  </si>
  <si>
    <t>EX2220.8511</t>
  </si>
  <si>
    <t>EX2220.8512</t>
  </si>
  <si>
    <t>EX2220.8520</t>
  </si>
  <si>
    <t>EX2220.8521</t>
  </si>
  <si>
    <t>EX2220.8522</t>
  </si>
  <si>
    <t>EX2220.8523</t>
  </si>
  <si>
    <t>EX2220.8524</t>
  </si>
  <si>
    <t>EX2220.8530</t>
  </si>
  <si>
    <t>EX2220.8540</t>
  </si>
  <si>
    <t>EX2220.8541</t>
  </si>
  <si>
    <t>EX2232</t>
  </si>
  <si>
    <t>EX2234.8550</t>
  </si>
  <si>
    <t>EX2234.8551</t>
  </si>
  <si>
    <t>EX2234.8552</t>
  </si>
  <si>
    <t>EX2234.8560</t>
  </si>
  <si>
    <t>EX2234.8561</t>
  </si>
  <si>
    <t>EX2234.8570</t>
  </si>
  <si>
    <t>EX2234.8580</t>
  </si>
  <si>
    <t>EX2234.8581</t>
  </si>
  <si>
    <t>EX2234.8582</t>
  </si>
  <si>
    <t>EX2234.8590</t>
  </si>
  <si>
    <t>EX2234.8591</t>
  </si>
  <si>
    <t>EX2241</t>
  </si>
  <si>
    <t>EX2261</t>
  </si>
  <si>
    <t>EX2262</t>
  </si>
  <si>
    <t>EX2265</t>
  </si>
  <si>
    <t>EX2266</t>
  </si>
  <si>
    <t>EX2332.8610</t>
  </si>
  <si>
    <t>EX2332.8620</t>
  </si>
  <si>
    <t>EX2332.8621</t>
  </si>
  <si>
    <t>EX2432.8630</t>
  </si>
  <si>
    <t>EX2432.8680</t>
  </si>
  <si>
    <t>EX2440.8611</t>
  </si>
  <si>
    <t>EX2440.8612</t>
  </si>
  <si>
    <t>EX2440.8613</t>
  </si>
  <si>
    <t>EX2440.8614</t>
  </si>
  <si>
    <t>EX2440.8615</t>
  </si>
  <si>
    <t>EX2440.8616</t>
  </si>
  <si>
    <t>EX2440.8650</t>
  </si>
  <si>
    <t>EX2440.8690</t>
  </si>
  <si>
    <t>Final Price</t>
  </si>
  <si>
    <t>Included</t>
  </si>
  <si>
    <t>Not Included</t>
  </si>
  <si>
    <t>EX2510</t>
  </si>
  <si>
    <t>EX2550.8710</t>
  </si>
  <si>
    <t>EX2550.8720</t>
  </si>
  <si>
    <t>EX2550.8730</t>
  </si>
  <si>
    <t>EX2550.8740</t>
  </si>
  <si>
    <t>EX2550.8760</t>
  </si>
  <si>
    <t>EX2560</t>
  </si>
  <si>
    <t>EX2570</t>
  </si>
  <si>
    <t>EX3110.8310</t>
  </si>
  <si>
    <t>EX3110.8320</t>
  </si>
  <si>
    <t>EX3270.8830</t>
  </si>
  <si>
    <t>EX3270.8831</t>
  </si>
  <si>
    <t>EX3270.8832</t>
  </si>
  <si>
    <t>EX3270.8840</t>
  </si>
  <si>
    <t>EX3270.9315</t>
  </si>
  <si>
    <t>EX4100</t>
  </si>
  <si>
    <t>EX4201.7410</t>
  </si>
  <si>
    <t>EX4201.7411</t>
  </si>
  <si>
    <t>EX4201.7412</t>
  </si>
  <si>
    <t>EX4201.7413</t>
  </si>
  <si>
    <t>EX4201.7414</t>
  </si>
  <si>
    <t>EX4203.7421</t>
  </si>
  <si>
    <t>EX4203.7422</t>
  </si>
  <si>
    <t>EX4203.7423</t>
  </si>
  <si>
    <t>EX4203.7424</t>
  </si>
  <si>
    <t>EX4203.7425</t>
  </si>
  <si>
    <t>EX4203.7426</t>
  </si>
  <si>
    <t>EX4203.7427</t>
  </si>
  <si>
    <t>EX4203.7428</t>
  </si>
  <si>
    <t>EX4203.7431</t>
  </si>
  <si>
    <t>EX4203.7432</t>
  </si>
  <si>
    <t>EX4203.7433</t>
  </si>
  <si>
    <t>EX4205.7461</t>
  </si>
  <si>
    <t>EX4205.7462</t>
  </si>
  <si>
    <t>EX4205.7463</t>
  </si>
  <si>
    <t>EX4207.7441</t>
  </si>
  <si>
    <t>EX4207.7442</t>
  </si>
  <si>
    <t>EX4207.7443</t>
  </si>
  <si>
    <t>EX4207.7444</t>
  </si>
  <si>
    <t>EX4207.7448</t>
  </si>
  <si>
    <t>EX4209.7451</t>
  </si>
  <si>
    <t>EX4209.7452</t>
  </si>
  <si>
    <t>EX4209.7453</t>
  </si>
  <si>
    <t>EX4209.7454</t>
  </si>
  <si>
    <t>EX4209.7455</t>
  </si>
  <si>
    <t>EX4209.7456</t>
  </si>
  <si>
    <t>EX4209.7457</t>
  </si>
  <si>
    <t>EX4211</t>
  </si>
  <si>
    <t>EX4215.7430</t>
  </si>
  <si>
    <t>EX4215.7434</t>
  </si>
  <si>
    <t>EX4215.7438</t>
  </si>
  <si>
    <t>EX4218</t>
  </si>
  <si>
    <t>EX4219</t>
  </si>
  <si>
    <t>EX4220</t>
  </si>
  <si>
    <t>EX4222</t>
  </si>
  <si>
    <t>EX4310</t>
  </si>
  <si>
    <t>EX4315</t>
  </si>
  <si>
    <t>EX4330</t>
  </si>
  <si>
    <t>EX4331</t>
  </si>
  <si>
    <t>EX4332</t>
  </si>
  <si>
    <t>EX4333</t>
  </si>
  <si>
    <t>EX4340</t>
  </si>
  <si>
    <t>EX4341</t>
  </si>
  <si>
    <t>EX4342</t>
  </si>
  <si>
    <t>EX4350</t>
  </si>
  <si>
    <t>EX4353</t>
  </si>
  <si>
    <t>EX4360</t>
  </si>
  <si>
    <t>EX4361</t>
  </si>
  <si>
    <t>EX4370</t>
  </si>
  <si>
    <t>EX5000</t>
  </si>
  <si>
    <t>EX6100</t>
  </si>
  <si>
    <t>EX6200</t>
  </si>
  <si>
    <t>EX8592</t>
  </si>
  <si>
    <t>EX8953</t>
  </si>
  <si>
    <t>EX9100</t>
  </si>
  <si>
    <t>EX9120</t>
  </si>
  <si>
    <t>EX9130</t>
  </si>
  <si>
    <t>HQ3000</t>
  </si>
  <si>
    <t>IX1000.8050</t>
  </si>
  <si>
    <t>IX1000.8051</t>
  </si>
  <si>
    <t>PE4101</t>
  </si>
  <si>
    <t>PE4102</t>
  </si>
  <si>
    <t>PE4115</t>
  </si>
  <si>
    <t>PE4121</t>
  </si>
  <si>
    <t>PE4125</t>
  </si>
  <si>
    <t>PE4130</t>
  </si>
  <si>
    <t>PE4140</t>
  </si>
  <si>
    <t>PS4300</t>
  </si>
  <si>
    <t>PX4810</t>
  </si>
  <si>
    <t>PX4860</t>
  </si>
  <si>
    <t>VBT100</t>
  </si>
  <si>
    <t>Hyperion</t>
  </si>
  <si>
    <t>Argentina</t>
  </si>
  <si>
    <t>Albania</t>
  </si>
  <si>
    <t>Algeria</t>
  </si>
  <si>
    <t>Andorra</t>
  </si>
  <si>
    <t>Armenia</t>
  </si>
  <si>
    <t>Aruba</t>
  </si>
  <si>
    <t>Australia</t>
  </si>
  <si>
    <t>Austria</t>
  </si>
  <si>
    <t>Azerbaijan</t>
  </si>
  <si>
    <t>Bahamas</t>
  </si>
  <si>
    <t>Bahrain</t>
  </si>
  <si>
    <t>Bangladesh</t>
  </si>
  <si>
    <t>Barbados</t>
  </si>
  <si>
    <t>Belarus</t>
  </si>
  <si>
    <t>Belgium</t>
  </si>
  <si>
    <t>Bosnia and Herzegovina</t>
  </si>
  <si>
    <t>Botswana</t>
  </si>
  <si>
    <t>Brazil</t>
  </si>
  <si>
    <t>Brunei Darussalam</t>
  </si>
  <si>
    <t>Bulgaria</t>
  </si>
  <si>
    <t>Cambodia</t>
  </si>
  <si>
    <t>Canada</t>
  </si>
  <si>
    <t>Chile</t>
  </si>
  <si>
    <t>China</t>
  </si>
  <si>
    <t>Colombia</t>
  </si>
  <si>
    <t>Costa Rica</t>
  </si>
  <si>
    <t>Croatia</t>
  </si>
  <si>
    <t>Cyprus</t>
  </si>
  <si>
    <t>Czech Republic</t>
  </si>
  <si>
    <t>Denmark</t>
  </si>
  <si>
    <t>Ecuador</t>
  </si>
  <si>
    <t>Egypt</t>
  </si>
  <si>
    <t>El Salvador</t>
  </si>
  <si>
    <t>Estonia</t>
  </si>
  <si>
    <t>Finland</t>
  </si>
  <si>
    <t>France</t>
  </si>
  <si>
    <t>Georgia</t>
  </si>
  <si>
    <t>Germany</t>
  </si>
  <si>
    <t>Gibraltar</t>
  </si>
  <si>
    <t>Greece</t>
  </si>
  <si>
    <t>Guam</t>
  </si>
  <si>
    <t>Guatemala</t>
  </si>
  <si>
    <t>Hong Kong, Province of China</t>
  </si>
  <si>
    <t>Hungary</t>
  </si>
  <si>
    <t>Iceland</t>
  </si>
  <si>
    <t>India</t>
  </si>
  <si>
    <t>Indonesia</t>
  </si>
  <si>
    <t>Iran, Islamic Republic of</t>
  </si>
  <si>
    <t>Ireland</t>
  </si>
  <si>
    <t>Israel</t>
  </si>
  <si>
    <t>Italy</t>
  </si>
  <si>
    <t>Ivory Coast</t>
  </si>
  <si>
    <t>Jamaica</t>
  </si>
  <si>
    <t>Japan</t>
  </si>
  <si>
    <t>Jordan</t>
  </si>
  <si>
    <t>Kazakhstan</t>
  </si>
  <si>
    <t>Kenya</t>
  </si>
  <si>
    <t>Kuwait</t>
  </si>
  <si>
    <t>Kyrgyzstan</t>
  </si>
  <si>
    <t>Latvia</t>
  </si>
  <si>
    <t>Lebanon</t>
  </si>
  <si>
    <t>Libyan Arab Jamahiriya</t>
  </si>
  <si>
    <t>Lithuania</t>
  </si>
  <si>
    <t>Luxembourg</t>
  </si>
  <si>
    <t>Macedonia</t>
  </si>
  <si>
    <t>Malaysia</t>
  </si>
  <si>
    <t>Maldives</t>
  </si>
  <si>
    <t>Malta</t>
  </si>
  <si>
    <t>Mauritius</t>
  </si>
  <si>
    <t>Mexico</t>
  </si>
  <si>
    <t>Moldova, Republic of</t>
  </si>
  <si>
    <t>Morocco</t>
  </si>
  <si>
    <t>Myanmar</t>
  </si>
  <si>
    <t>Namibia</t>
  </si>
  <si>
    <t>Nepal</t>
  </si>
  <si>
    <t>Netherlands</t>
  </si>
  <si>
    <t>New Zealand</t>
  </si>
  <si>
    <t>Nigeria</t>
  </si>
  <si>
    <t>Norway</t>
  </si>
  <si>
    <t>Oman</t>
  </si>
  <si>
    <t>Pakistan</t>
  </si>
  <si>
    <t>Panama</t>
  </si>
  <si>
    <t>Paraguay</t>
  </si>
  <si>
    <t>Peru</t>
  </si>
  <si>
    <t>Philippines</t>
  </si>
  <si>
    <t>Poland</t>
  </si>
  <si>
    <t>Portugal</t>
  </si>
  <si>
    <t>Puerto Rico</t>
  </si>
  <si>
    <t>Qatar</t>
  </si>
  <si>
    <t>Romania</t>
  </si>
  <si>
    <t>Russian Federation</t>
  </si>
  <si>
    <t>San Marino</t>
  </si>
  <si>
    <t>Saudi Arabia</t>
  </si>
  <si>
    <t>Serbia and Montenegro</t>
  </si>
  <si>
    <t>Singapore</t>
  </si>
  <si>
    <t>Slovakia</t>
  </si>
  <si>
    <t>Slovenia</t>
  </si>
  <si>
    <t>South Africa</t>
  </si>
  <si>
    <t>Spain</t>
  </si>
  <si>
    <t>Sri Lanka</t>
  </si>
  <si>
    <t>Sweden</t>
  </si>
  <si>
    <t>Switzerland</t>
  </si>
  <si>
    <t>Syrian Arab Republic</t>
  </si>
  <si>
    <t>Taiwan, Province Of China</t>
  </si>
  <si>
    <t>Tajikistan</t>
  </si>
  <si>
    <t>Thailand</t>
  </si>
  <si>
    <t>Trinidad</t>
  </si>
  <si>
    <t>Tunisia</t>
  </si>
  <si>
    <t>Turkey</t>
  </si>
  <si>
    <t>Ukraine</t>
  </si>
  <si>
    <t>United Arab Emirates</t>
  </si>
  <si>
    <t>United Kingdom</t>
  </si>
  <si>
    <t>United States of America</t>
  </si>
  <si>
    <t>Uruguay</t>
  </si>
  <si>
    <t>Uzbekistan</t>
  </si>
  <si>
    <t>Venezuela</t>
  </si>
  <si>
    <t>Viet Nam</t>
  </si>
  <si>
    <t>Virgin Islands</t>
  </si>
  <si>
    <t>Yemen</t>
  </si>
  <si>
    <t>South America</t>
  </si>
  <si>
    <t>EMEA</t>
  </si>
  <si>
    <t>Central America</t>
  </si>
  <si>
    <t>ASPAC</t>
  </si>
  <si>
    <t>North America</t>
  </si>
  <si>
    <t>Cameroon</t>
  </si>
  <si>
    <t>Congo</t>
  </si>
  <si>
    <t>Ethiopia</t>
  </si>
  <si>
    <t>Ghana</t>
  </si>
  <si>
    <t>Montenegro</t>
  </si>
  <si>
    <t>Nicaragua</t>
  </si>
  <si>
    <t>South Korea</t>
  </si>
  <si>
    <t>USA</t>
  </si>
  <si>
    <t>ALB</t>
  </si>
  <si>
    <t>ALG</t>
  </si>
  <si>
    <t>ARG</t>
  </si>
  <si>
    <t>AUS</t>
  </si>
  <si>
    <t>AUT</t>
  </si>
  <si>
    <t>AZE</t>
  </si>
  <si>
    <t>BAH</t>
  </si>
  <si>
    <t>BAN</t>
  </si>
  <si>
    <t>BEL</t>
  </si>
  <si>
    <t>BOS</t>
  </si>
  <si>
    <t>BOT</t>
  </si>
  <si>
    <t>BRA</t>
  </si>
  <si>
    <t>BUL</t>
  </si>
  <si>
    <t>CAM</t>
  </si>
  <si>
    <t>CAN</t>
  </si>
  <si>
    <t>CHI</t>
  </si>
  <si>
    <t>CHN</t>
  </si>
  <si>
    <t>COL</t>
  </si>
  <si>
    <t>CON</t>
  </si>
  <si>
    <t>COS</t>
  </si>
  <si>
    <t>CRO</t>
  </si>
  <si>
    <t>CYP</t>
  </si>
  <si>
    <t>CZE</t>
  </si>
  <si>
    <t>DEN</t>
  </si>
  <si>
    <t>ECU</t>
  </si>
  <si>
    <t>EGY</t>
  </si>
  <si>
    <t>ELS</t>
  </si>
  <si>
    <t>EST</t>
  </si>
  <si>
    <t>ETH</t>
  </si>
  <si>
    <t>FIN</t>
  </si>
  <si>
    <t>FRA</t>
  </si>
  <si>
    <t>GEO</t>
  </si>
  <si>
    <t>GER</t>
  </si>
  <si>
    <t>GHA</t>
  </si>
  <si>
    <t>GRE</t>
  </si>
  <si>
    <t>GUA</t>
  </si>
  <si>
    <t>HON</t>
  </si>
  <si>
    <t>HUN</t>
  </si>
  <si>
    <t>IND</t>
  </si>
  <si>
    <t>INO</t>
  </si>
  <si>
    <t>IRA</t>
  </si>
  <si>
    <t>IRE</t>
  </si>
  <si>
    <t>ISR</t>
  </si>
  <si>
    <t>ITA</t>
  </si>
  <si>
    <t>JAM</t>
  </si>
  <si>
    <t>JAP</t>
  </si>
  <si>
    <t>JOR</t>
  </si>
  <si>
    <t>KAZ</t>
  </si>
  <si>
    <t>KEN</t>
  </si>
  <si>
    <t>KUW</t>
  </si>
  <si>
    <t>LAT</t>
  </si>
  <si>
    <t>LEB</t>
  </si>
  <si>
    <t>LIB</t>
  </si>
  <si>
    <t>LIT</t>
  </si>
  <si>
    <t>LUX</t>
  </si>
  <si>
    <t>MAC</t>
  </si>
  <si>
    <t>MAL</t>
  </si>
  <si>
    <t>MAT</t>
  </si>
  <si>
    <t>MEX</t>
  </si>
  <si>
    <t>MOL</t>
  </si>
  <si>
    <t>MON</t>
  </si>
  <si>
    <t>MOR</t>
  </si>
  <si>
    <t>NET</t>
  </si>
  <si>
    <t>NEW</t>
  </si>
  <si>
    <t>NIC</t>
  </si>
  <si>
    <t>NIG</t>
  </si>
  <si>
    <t>NOR</t>
  </si>
  <si>
    <t>OMA</t>
  </si>
  <si>
    <t>PAK</t>
  </si>
  <si>
    <t>Cost of Money Factor</t>
  </si>
  <si>
    <t>ConMonNum</t>
  </si>
  <si>
    <t>DisPer</t>
  </si>
  <si>
    <t>Discount</t>
  </si>
  <si>
    <t>CCAFull</t>
  </si>
  <si>
    <t>SERVICE PROFILES</t>
  </si>
  <si>
    <t>Cost Plus</t>
  </si>
  <si>
    <t>ServList</t>
  </si>
  <si>
    <t>PAN</t>
  </si>
  <si>
    <t>PAR</t>
  </si>
  <si>
    <t>PER</t>
  </si>
  <si>
    <t>PHI</t>
  </si>
  <si>
    <t>POL</t>
  </si>
  <si>
    <t>POR</t>
  </si>
  <si>
    <t>PUE</t>
  </si>
  <si>
    <t>ROM</t>
  </si>
  <si>
    <t>RUS</t>
  </si>
  <si>
    <t>SAU</t>
  </si>
  <si>
    <t>SER</t>
  </si>
  <si>
    <t>SIN</t>
  </si>
  <si>
    <t>SLO</t>
  </si>
  <si>
    <t>SLV</t>
  </si>
  <si>
    <t>SAF</t>
  </si>
  <si>
    <t>SOU</t>
  </si>
  <si>
    <t>SPA</t>
  </si>
  <si>
    <t>SRI</t>
  </si>
  <si>
    <t>SWI</t>
  </si>
  <si>
    <t>SYR</t>
  </si>
  <si>
    <t>TAI</t>
  </si>
  <si>
    <t>THA</t>
  </si>
  <si>
    <t>TUN</t>
  </si>
  <si>
    <t>TUR</t>
  </si>
  <si>
    <t>UKR</t>
  </si>
  <si>
    <t>UNI</t>
  </si>
  <si>
    <t>URU</t>
  </si>
  <si>
    <t>UZB</t>
  </si>
  <si>
    <t>VEN</t>
  </si>
  <si>
    <t>VIE</t>
  </si>
  <si>
    <t>AND</t>
  </si>
  <si>
    <t>ARM</t>
  </si>
  <si>
    <t>ARU</t>
  </si>
  <si>
    <t>BAM</t>
  </si>
  <si>
    <t>BRU</t>
  </si>
  <si>
    <t>GIB</t>
  </si>
  <si>
    <t>GUM</t>
  </si>
  <si>
    <t>ICE</t>
  </si>
  <si>
    <t>IVO</t>
  </si>
  <si>
    <t>KOR</t>
  </si>
  <si>
    <t>KYR</t>
  </si>
  <si>
    <t>MAD</t>
  </si>
  <si>
    <t>MAU</t>
  </si>
  <si>
    <t>MYA</t>
  </si>
  <si>
    <t>NAM</t>
  </si>
  <si>
    <t>NEP</t>
  </si>
  <si>
    <t>QAT</t>
  </si>
  <si>
    <t>SWE</t>
  </si>
  <si>
    <t>TAJ</t>
  </si>
  <si>
    <t>TRI</t>
  </si>
  <si>
    <t>Error Tollerance</t>
  </si>
  <si>
    <t>UAE</t>
  </si>
  <si>
    <t>VIR</t>
  </si>
  <si>
    <t>YEM</t>
  </si>
  <si>
    <t>Highlights show irregular codes.</t>
  </si>
  <si>
    <t>CoList</t>
  </si>
  <si>
    <t>Global</t>
  </si>
  <si>
    <t>Nordic</t>
  </si>
  <si>
    <t>ReList</t>
  </si>
  <si>
    <t>CMO</t>
  </si>
  <si>
    <t>Korea, Republic of (North)</t>
  </si>
  <si>
    <t>GB Pounds</t>
  </si>
  <si>
    <t>USD</t>
  </si>
  <si>
    <t>AUD</t>
  </si>
  <si>
    <t>ZZZ</t>
  </si>
  <si>
    <t>base currency</t>
  </si>
  <si>
    <t xml:space="preserve">All rates shown against </t>
  </si>
  <si>
    <t>Delivery Country</t>
  </si>
  <si>
    <t>Europe, Middle East &amp; Africa</t>
  </si>
  <si>
    <t>ASia PACific</t>
  </si>
  <si>
    <t>CCBList</t>
  </si>
  <si>
    <t>CCFList</t>
  </si>
  <si>
    <t>CCEList</t>
  </si>
  <si>
    <t>CCDList</t>
  </si>
  <si>
    <t>CCCList</t>
  </si>
  <si>
    <t>+44(0)7867 nnn nnn</t>
  </si>
  <si>
    <t>some.one@uk.fujitsu.com</t>
  </si>
  <si>
    <t>Operational Owner</t>
  </si>
  <si>
    <t>AD-1112</t>
  </si>
  <si>
    <t>AD-1114</t>
  </si>
  <si>
    <t>All Desktops</t>
  </si>
  <si>
    <t>Standard Desktops</t>
  </si>
  <si>
    <t>Specialist Desktops</t>
  </si>
  <si>
    <t>All Desks</t>
  </si>
  <si>
    <t>Std Desks</t>
  </si>
  <si>
    <t>Spe Desks</t>
  </si>
  <si>
    <t>Remote Laptops</t>
  </si>
  <si>
    <t>New Installations</t>
  </si>
  <si>
    <t>+44 (0) 7867 nnn nnn</t>
  </si>
  <si>
    <t>Model Owner</t>
  </si>
  <si>
    <t>model.owner@uk.fujitsu.com</t>
  </si>
  <si>
    <t>operational.owner@uk.fujitsu.com</t>
  </si>
  <si>
    <t>The Sponsor</t>
  </si>
  <si>
    <t>BU Name</t>
  </si>
  <si>
    <t>Sector</t>
  </si>
  <si>
    <t>AAA-BBB-12345</t>
  </si>
  <si>
    <t>Owner</t>
  </si>
  <si>
    <t>Check</t>
  </si>
  <si>
    <t>COG</t>
  </si>
  <si>
    <t>DELL</t>
  </si>
  <si>
    <t>Cognos</t>
  </si>
  <si>
    <t>Average</t>
  </si>
  <si>
    <t>Currency Preferences</t>
  </si>
  <si>
    <t>Terms</t>
  </si>
  <si>
    <t>Annual Accrual</t>
  </si>
  <si>
    <t>Cost Classification</t>
  </si>
  <si>
    <t>Cost Class</t>
  </si>
  <si>
    <t>Cost Type</t>
  </si>
  <si>
    <t>Quarterly Accrual</t>
  </si>
  <si>
    <t>CHF</t>
  </si>
  <si>
    <t>INR</t>
  </si>
  <si>
    <t>AED</t>
  </si>
  <si>
    <t>EUR</t>
  </si>
  <si>
    <t>Expensed</t>
  </si>
  <si>
    <t>Prepayments and Accruals</t>
  </si>
  <si>
    <t>Annual Prepayment</t>
  </si>
  <si>
    <t>Quarterly Prepayment</t>
  </si>
  <si>
    <t>Removed superfluous leasing and profiling functions. Presented to working group (new instructions)</t>
  </si>
  <si>
    <t>TNPM</t>
  </si>
  <si>
    <t>Intermediate Pricing Model. With working group instructions.</t>
  </si>
  <si>
    <t>From Cost to Service Price. From CCM input to Accounting Module interface.</t>
  </si>
  <si>
    <t>Small to Medium sized bids.</t>
  </si>
  <si>
    <t>Suppliers</t>
  </si>
  <si>
    <t>oCasis</t>
  </si>
  <si>
    <t>on-Client As-Is costs (incl TUPE)</t>
  </si>
  <si>
    <t>Application Support</t>
  </si>
  <si>
    <t>CS Service Desk</t>
  </si>
  <si>
    <t>CS Deskside Support</t>
  </si>
  <si>
    <t>CS Field Maintenance Service</t>
  </si>
  <si>
    <t>IS Data Centres</t>
  </si>
  <si>
    <t>IS Network</t>
  </si>
  <si>
    <t>IS Mid Range</t>
  </si>
  <si>
    <t>IS Other</t>
  </si>
  <si>
    <t xml:space="preserve">Solutions group </t>
  </si>
  <si>
    <t>Sourcing and supply services</t>
  </si>
  <si>
    <t>Client As-Is costs (incl TUPE)</t>
  </si>
  <si>
    <t>LOOKUP OFFSET</t>
  </si>
  <si>
    <t>Index Code</t>
  </si>
  <si>
    <t>Months in a Year</t>
  </si>
  <si>
    <t>MinY</t>
  </si>
  <si>
    <t>Currency Factor</t>
  </si>
  <si>
    <t>Currency Code</t>
  </si>
  <si>
    <t>None</t>
  </si>
  <si>
    <t>Diagram of the logical flow of the model between sheets and a base point for navigation anywhere in the model.</t>
  </si>
  <si>
    <t>Spread</t>
  </si>
  <si>
    <t>Transition Period</t>
  </si>
  <si>
    <t>Capex / Opex</t>
  </si>
  <si>
    <t>Capital Expenditure</t>
  </si>
  <si>
    <t>Operational Expenditure</t>
  </si>
  <si>
    <t>Capex</t>
  </si>
  <si>
    <t>Capex/Opex</t>
  </si>
  <si>
    <t>CXList</t>
  </si>
  <si>
    <t>Accounting Treatment</t>
  </si>
  <si>
    <t>Desk Tops</t>
  </si>
  <si>
    <t>Lap Tops</t>
  </si>
  <si>
    <t>Finance Lease - 3</t>
  </si>
  <si>
    <t>Finance Lease - 4</t>
  </si>
  <si>
    <t>Finance Lease - 5</t>
  </si>
  <si>
    <t>Finance Lease - 6</t>
  </si>
  <si>
    <t>Finance Lease - 7</t>
  </si>
  <si>
    <t>Finance Lease - 8</t>
  </si>
  <si>
    <t>Finance Lease - 9</t>
  </si>
  <si>
    <t>Finance Lease - 10</t>
  </si>
  <si>
    <t>Finance Lease - 11</t>
  </si>
  <si>
    <t>Finance Lease - 12</t>
  </si>
  <si>
    <t>Fixed Assets - UEL 7</t>
  </si>
  <si>
    <t>Fixed Assets - UEL B</t>
  </si>
  <si>
    <t>Fixed Assets - UEL C</t>
  </si>
  <si>
    <t>Transformation Project 1</t>
  </si>
  <si>
    <t>Transformation Project 2</t>
  </si>
  <si>
    <t>Transformation Project 3</t>
  </si>
  <si>
    <t>Transformation Project 4</t>
  </si>
  <si>
    <t>Transformation Project 5</t>
  </si>
  <si>
    <t>Transformation Project 6</t>
  </si>
  <si>
    <t>Prepayment A</t>
  </si>
  <si>
    <t>Prepayment B</t>
  </si>
  <si>
    <t>Prepayment C</t>
  </si>
  <si>
    <t>Expense</t>
  </si>
  <si>
    <t>ASS-1</t>
  </si>
  <si>
    <t>ASS-2</t>
  </si>
  <si>
    <t>ASS-3</t>
  </si>
  <si>
    <t>ASS-4</t>
  </si>
  <si>
    <t>ASS-5</t>
  </si>
  <si>
    <t>ASS-6</t>
  </si>
  <si>
    <t>ASS-7</t>
  </si>
  <si>
    <t>ASS-8</t>
  </si>
  <si>
    <t>ASS-9</t>
  </si>
  <si>
    <t>ASS-10</t>
  </si>
  <si>
    <t>ASS-11</t>
  </si>
  <si>
    <t>ASS-12</t>
  </si>
  <si>
    <t>ASS-13</t>
  </si>
  <si>
    <t>ASS-14</t>
  </si>
  <si>
    <t>ASS-15</t>
  </si>
  <si>
    <t>TRF-1</t>
  </si>
  <si>
    <t>TRF-2</t>
  </si>
  <si>
    <t>TRF-3</t>
  </si>
  <si>
    <t>TRF-4</t>
  </si>
  <si>
    <t>TRF-5</t>
  </si>
  <si>
    <t>TRF-6</t>
  </si>
  <si>
    <t>TRF-7</t>
  </si>
  <si>
    <t>PAY-A</t>
  </si>
  <si>
    <t>PAY-B</t>
  </si>
  <si>
    <t>PAY-C</t>
  </si>
  <si>
    <t>Discounted Differential Charges</t>
  </si>
  <si>
    <t>Differential Charges</t>
  </si>
  <si>
    <t>Output Currency</t>
  </si>
  <si>
    <t>i.e the currency used for output from this model</t>
  </si>
  <si>
    <t>Revenue Class</t>
  </si>
  <si>
    <t>brothertonj</t>
  </si>
  <si>
    <t>Discussed with Ben Thurgood and presented to extended team. New instructions.</t>
  </si>
  <si>
    <t>Admin Sheets</t>
  </si>
  <si>
    <t>Pre-payment Accrual Code</t>
  </si>
  <si>
    <t>Contingency - Transformation</t>
  </si>
  <si>
    <t>Bid Details</t>
  </si>
  <si>
    <t>Client Name</t>
  </si>
  <si>
    <t>ClientNameIn</t>
  </si>
  <si>
    <t>Business Unit</t>
  </si>
  <si>
    <t>BusinessUnitIn</t>
  </si>
  <si>
    <t>Are Solution costs approved?</t>
  </si>
  <si>
    <t>No</t>
  </si>
  <si>
    <t>No of Months pre contract</t>
  </si>
  <si>
    <t>PreContractPeriodDurationIn</t>
  </si>
  <si>
    <t>No of Months to cost (excluding pre-contract)</t>
  </si>
  <si>
    <t>ContractDurationIn</t>
  </si>
  <si>
    <t>Contract Start Date</t>
  </si>
  <si>
    <t>ContractStartDateIn</t>
  </si>
  <si>
    <t>Contract End Date</t>
  </si>
  <si>
    <t>ContractEndDateIn</t>
  </si>
  <si>
    <t>Company Year Start Date</t>
  </si>
  <si>
    <t>CompanyYearStartDateIn</t>
  </si>
  <si>
    <t>Company Year End Date</t>
  </si>
  <si>
    <t>CompanyYearEndDateIn</t>
  </si>
  <si>
    <t>Pre Contract Start Date</t>
  </si>
  <si>
    <t>PreContractStartDateIn</t>
  </si>
  <si>
    <t>Customer's Service Codes</t>
  </si>
  <si>
    <t>ServiceCreditsTable</t>
  </si>
  <si>
    <t>Industry Sector</t>
  </si>
  <si>
    <t>IndustrySectorIn</t>
  </si>
  <si>
    <t>ModelVersionNumber</t>
  </si>
  <si>
    <t>Seibel Number</t>
  </si>
  <si>
    <t>SeibelNumber</t>
  </si>
  <si>
    <t>Assumptions and Inputs</t>
  </si>
  <si>
    <t>Front &amp; End Cover sheets and Version &amp; Change Control</t>
  </si>
  <si>
    <t>Error Checks</t>
  </si>
  <si>
    <t>Instructions, Model Structure, Logic &amp; Dashboard</t>
  </si>
  <si>
    <t>Output</t>
  </si>
  <si>
    <t>Model Logic</t>
  </si>
  <si>
    <t>Input</t>
  </si>
  <si>
    <t>Overall Check</t>
  </si>
  <si>
    <t>Units</t>
  </si>
  <si>
    <t>FTEs</t>
  </si>
  <si>
    <t>Other checks</t>
  </si>
  <si>
    <t>Control Totals</t>
  </si>
  <si>
    <t>Period From</t>
  </si>
  <si>
    <t>Period To</t>
  </si>
  <si>
    <t>Timeline</t>
  </si>
  <si>
    <t>Active Period Flag</t>
  </si>
  <si>
    <t>Orig</t>
  </si>
  <si>
    <t>Site</t>
  </si>
  <si>
    <t>Supplier</t>
  </si>
  <si>
    <t>BAR</t>
  </si>
  <si>
    <t>Unit Cost</t>
  </si>
  <si>
    <t>Totals</t>
  </si>
  <si>
    <t>Version Control</t>
  </si>
  <si>
    <t>Version</t>
  </si>
  <si>
    <t>Author</t>
  </si>
  <si>
    <t>Date</t>
  </si>
  <si>
    <t>Finance Rate</t>
  </si>
  <si>
    <t>RowDis</t>
  </si>
  <si>
    <t>Row Dis-count (account for top and bottom rows)</t>
  </si>
  <si>
    <t>Annual Summary</t>
  </si>
  <si>
    <t>AnnSum</t>
  </si>
  <si>
    <t>Bid &amp; Contract Dates</t>
  </si>
  <si>
    <r>
      <t xml:space="preserve">Are the </t>
    </r>
    <r>
      <rPr>
        <i/>
        <sz val="10"/>
        <color indexed="8"/>
        <rFont val="Arial"/>
        <family val="2"/>
      </rPr>
      <t>Funding Solutions</t>
    </r>
    <r>
      <rPr>
        <sz val="10"/>
        <color indexed="8"/>
        <rFont val="Arial"/>
        <family val="2"/>
      </rPr>
      <t xml:space="preserve"> costs approved?</t>
    </r>
  </si>
  <si>
    <t>Hardware</t>
  </si>
  <si>
    <t>Model Details</t>
  </si>
  <si>
    <t>Model name</t>
  </si>
  <si>
    <t>Model Name Abbreviation</t>
  </si>
  <si>
    <t>Model</t>
  </si>
  <si>
    <t>OCTOBER</t>
  </si>
  <si>
    <t>Model now Allianz specific</t>
  </si>
  <si>
    <t xml:space="preserve"> Version</t>
  </si>
  <si>
    <t xml:space="preserve"> Model name plus version details</t>
  </si>
  <si>
    <t>ModelNameIn</t>
  </si>
  <si>
    <t>SponsorNameIn</t>
  </si>
  <si>
    <t>SponsorPhoneIn</t>
  </si>
  <si>
    <t>SponsoreMailIn</t>
  </si>
  <si>
    <t>OwnerNameIn</t>
  </si>
  <si>
    <t>OwnerPhoneIn</t>
  </si>
  <si>
    <t>OwnereMailIn</t>
  </si>
  <si>
    <t xml:space="preserve">FUJITSU SERVICES EYES ONLY </t>
  </si>
  <si>
    <t>ConfidentialityIn</t>
  </si>
  <si>
    <t>Model Description</t>
  </si>
  <si>
    <t>Brief Description</t>
  </si>
  <si>
    <t>Scope</t>
  </si>
  <si>
    <t>Template version</t>
  </si>
  <si>
    <t>Description of Changes</t>
  </si>
  <si>
    <t>davillp</t>
  </si>
  <si>
    <t>VersionListIn</t>
  </si>
  <si>
    <t>Confidentiality Options</t>
  </si>
  <si>
    <t xml:space="preserve">COMMERCIAL IN CONFIDENCE </t>
  </si>
  <si>
    <t xml:space="preserve">COMPANY RESTRICTED </t>
  </si>
  <si>
    <t>Cost Transferred</t>
  </si>
  <si>
    <t>Authority</t>
  </si>
  <si>
    <t>Change</t>
  </si>
  <si>
    <t xml:space="preserve">Current </t>
  </si>
  <si>
    <t>COST</t>
  </si>
  <si>
    <t>PRICE</t>
  </si>
  <si>
    <t>Area</t>
  </si>
  <si>
    <t>Ref.</t>
  </si>
  <si>
    <t xml:space="preserve">COMPANY SECRET </t>
  </si>
  <si>
    <t xml:space="preserve">FUJITSU EYES ONLY </t>
  </si>
  <si>
    <t>General</t>
  </si>
  <si>
    <t>Set-up Period Duration</t>
  </si>
  <si>
    <t>PreContractPeriodDuration</t>
  </si>
  <si>
    <t>Months</t>
  </si>
  <si>
    <t>May</t>
  </si>
  <si>
    <t>MonthListIn</t>
  </si>
  <si>
    <t>Monthly</t>
  </si>
  <si>
    <t>From</t>
  </si>
  <si>
    <t>DateFromMth</t>
  </si>
  <si>
    <t>To</t>
  </si>
  <si>
    <t>DateToMth</t>
  </si>
  <si>
    <t>CG</t>
  </si>
  <si>
    <t>Transfer</t>
  </si>
  <si>
    <t>As Is</t>
  </si>
  <si>
    <t>To Be</t>
  </si>
  <si>
    <t>Exit</t>
  </si>
  <si>
    <t>TRA</t>
  </si>
  <si>
    <t>TRF</t>
  </si>
  <si>
    <t>TFR</t>
  </si>
  <si>
    <t>ASIS</t>
  </si>
  <si>
    <t>TOBE</t>
  </si>
  <si>
    <t>EXT</t>
  </si>
  <si>
    <t>CapGemini</t>
  </si>
  <si>
    <t>Win Price</t>
  </si>
  <si>
    <t>Pan Programme</t>
  </si>
  <si>
    <t>Business Transformation</t>
  </si>
  <si>
    <t>IAFS</t>
  </si>
  <si>
    <t>NISAM</t>
  </si>
  <si>
    <t>NIR</t>
  </si>
  <si>
    <t>Biometrics</t>
  </si>
  <si>
    <t>ID Checking</t>
  </si>
  <si>
    <t>ITO</t>
  </si>
  <si>
    <t>1_ATP</t>
  </si>
  <si>
    <t>2_ATP</t>
  </si>
  <si>
    <t>3_ATP</t>
  </si>
  <si>
    <t>4_ATP</t>
  </si>
  <si>
    <t>5_ATP</t>
  </si>
  <si>
    <t>6_ATP</t>
  </si>
  <si>
    <t>7_ATP</t>
  </si>
  <si>
    <t>8_ATP</t>
  </si>
  <si>
    <t>9_ATP</t>
  </si>
  <si>
    <t>Spare 1</t>
  </si>
  <si>
    <t>Spare 4</t>
  </si>
  <si>
    <t>Spare 5</t>
  </si>
  <si>
    <t>Sp_1</t>
  </si>
  <si>
    <t>Sp_2</t>
  </si>
  <si>
    <t>Sp_3</t>
  </si>
  <si>
    <t>Sp_4</t>
  </si>
  <si>
    <t>Sp_5</t>
  </si>
  <si>
    <t>CPI</t>
  </si>
  <si>
    <t>TOTAL</t>
  </si>
  <si>
    <t>To be Depreciated</t>
  </si>
  <si>
    <t>Residual Rates</t>
  </si>
  <si>
    <t>Remove Res Val</t>
  </si>
  <si>
    <t>Capital Life</t>
  </si>
  <si>
    <t>Unknown</t>
  </si>
  <si>
    <t>UK</t>
  </si>
  <si>
    <t>Period</t>
  </si>
  <si>
    <t>PeriodNoMth</t>
  </si>
  <si>
    <t>Period Number</t>
  </si>
  <si>
    <t>PeriodCounter</t>
  </si>
  <si>
    <t>Year</t>
  </si>
  <si>
    <t>YearCounter</t>
  </si>
  <si>
    <t>Month in Year</t>
  </si>
  <si>
    <t>MonthInYear</t>
  </si>
  <si>
    <t>TimelineIn</t>
  </si>
  <si>
    <t>Quarter</t>
  </si>
  <si>
    <t>QuarterNumber</t>
  </si>
  <si>
    <t>Active Month Flag</t>
  </si>
  <si>
    <t>ActivePeriodFlag</t>
  </si>
  <si>
    <t>Annual</t>
  </si>
  <si>
    <t>PeriodNoYr</t>
  </si>
  <si>
    <t>DateFromYr</t>
  </si>
  <si>
    <t>DateToYr</t>
  </si>
  <si>
    <t>Notes</t>
  </si>
  <si>
    <t>Role</t>
  </si>
  <si>
    <t>FTE factor</t>
  </si>
  <si>
    <t>MthsInYR</t>
  </si>
  <si>
    <t>Active Months</t>
  </si>
  <si>
    <t>ActiveMthsInYR</t>
  </si>
  <si>
    <t>Quarterly</t>
  </si>
  <si>
    <t>Quarter Number</t>
  </si>
  <si>
    <t>PeriodNoQtr</t>
  </si>
  <si>
    <t>DateFromQtr</t>
  </si>
  <si>
    <t>DateToQtr</t>
  </si>
  <si>
    <t>MthsInQtr</t>
  </si>
  <si>
    <t>Quarter Label</t>
  </si>
  <si>
    <t>Pre</t>
  </si>
  <si>
    <t>Pepe</t>
  </si>
  <si>
    <t>Setup/Transition</t>
  </si>
  <si>
    <t>DC Network HW &amp; Cabling</t>
  </si>
  <si>
    <t>direct</t>
  </si>
  <si>
    <t>SPAIN</t>
  </si>
  <si>
    <t>Local</t>
  </si>
  <si>
    <t>Chema</t>
  </si>
  <si>
    <t xml:space="preserve">Supervisor </t>
  </si>
  <si>
    <t>Hours</t>
  </si>
  <si>
    <t>Agents Level-1</t>
  </si>
  <si>
    <t>Monthly Cost Maintenance</t>
  </si>
  <si>
    <t>Romualdo</t>
  </si>
  <si>
    <t>Control Systems  Maintenance</t>
  </si>
  <si>
    <t xml:space="preserve">Microinformática </t>
  </si>
  <si>
    <t>Hosting for DC1</t>
  </si>
  <si>
    <t>Hosting for DC2</t>
  </si>
  <si>
    <t>MTB</t>
  </si>
  <si>
    <t>4th Line Incidents [4th Line]</t>
  </si>
  <si>
    <t>Incidents</t>
  </si>
  <si>
    <t>TRIOLE fS Project Manager - Transition</t>
  </si>
  <si>
    <t>Control Systems Project Manager - Transition</t>
  </si>
  <si>
    <t>Mid-range Project Manager - Transition</t>
  </si>
  <si>
    <t>Mainframe &amp; DC Migration Project Mngr - Transition</t>
  </si>
  <si>
    <t>Data Centre Migration Project Leader - Transition</t>
  </si>
  <si>
    <t>Data Centre Project Support - Transition</t>
  </si>
  <si>
    <t>EM Project Manager - Transition</t>
  </si>
  <si>
    <t>DMS Project Manager - Transition</t>
  </si>
  <si>
    <t>FMS/DSS Implementation PM - Transition</t>
  </si>
  <si>
    <t>Technical Architect - MicroComputing</t>
  </si>
  <si>
    <t>Technical Architect - Midrange</t>
  </si>
  <si>
    <t>Technical Architect - Control Systems</t>
  </si>
  <si>
    <t>PRIMECENTER Rack 38 U, 1000 deep DATABASE</t>
  </si>
  <si>
    <t>PRIMECENTER Rack 38 U, 1000 deep FAM</t>
  </si>
  <si>
    <t>PRIMECENTER Rack 38 U, 1000 deep PORTAL</t>
  </si>
  <si>
    <t>PRIMECENTER Rack 38 U, 1000 deep SERVICE DESK</t>
  </si>
  <si>
    <t>Addon product</t>
  </si>
  <si>
    <t>Server Hardware</t>
  </si>
  <si>
    <t>Migration Lead Designer / Team lead (Wintel)</t>
  </si>
  <si>
    <t>Migration Designer #2 (Wintel)</t>
  </si>
  <si>
    <t>Migration Designer #3 (Wintel)</t>
  </si>
  <si>
    <t>Migration Designer #4 (Wintel)</t>
  </si>
  <si>
    <t>Migration Designer #5 (Wintel)</t>
  </si>
  <si>
    <t>Migration Designer #6 (Wintel)</t>
  </si>
  <si>
    <t>Migration Designer #7 (Wintel)</t>
  </si>
  <si>
    <t>Migration Designer #8 (Wintel)</t>
  </si>
  <si>
    <t>Migration Designer #9 (Wintel)</t>
  </si>
  <si>
    <t>Migration Designer #10 (Wintel)</t>
  </si>
  <si>
    <t>Migration Designer #11 (Wintel)</t>
  </si>
  <si>
    <t>Migration Designer #12 (Wintel)</t>
  </si>
  <si>
    <t>Migration Designer #13 (Wintel)</t>
  </si>
  <si>
    <t>Migration Designer #14 (Wintel)</t>
  </si>
  <si>
    <t>Migration Designer #15 (Wintel)</t>
  </si>
  <si>
    <t>Migration Designer #16 (Wintel)</t>
  </si>
  <si>
    <t>Migration Designer #17 (Wintel)</t>
  </si>
  <si>
    <t>Migration Designer #18 (Wintel)</t>
  </si>
  <si>
    <t>Migration Lead Designer / Team lead (UNIX)</t>
  </si>
  <si>
    <t>Migration Designer #2 (UNIX)</t>
  </si>
  <si>
    <t>Migration Designer #3 (UNIX)</t>
  </si>
  <si>
    <t>Migration Designer #4 (UNIX)</t>
  </si>
  <si>
    <t>Migration Designer #5 (UNIX)</t>
  </si>
  <si>
    <t>Foundation Infrastructure Design and Implementation (Wintel)</t>
  </si>
  <si>
    <t>Foundation Infrastructure Design and Implementation (UNIX)</t>
  </si>
  <si>
    <t>Migration Lead Engineer / Team lead (Wintel)</t>
  </si>
  <si>
    <t>Migration Engineer #2 (Wintel)</t>
  </si>
  <si>
    <t>Migration Engineer #3 (Wintel)</t>
  </si>
  <si>
    <t>Migration Engineer #4 (Wintel)</t>
  </si>
  <si>
    <t>Migration Engineer #5 (Wintel)</t>
  </si>
  <si>
    <t>Migration Engineer #6 (Wintel)</t>
  </si>
  <si>
    <t>Migration Engineer #7 (Wintel)</t>
  </si>
  <si>
    <t>Charges may be profiled by Customer Service.</t>
  </si>
  <si>
    <t>A rate for the cost of money (the WACC or Weighted Average Cost of Capital Rate) for internal funding is provided.</t>
  </si>
  <si>
    <t>Migration Engineer #8 (Wintel)</t>
  </si>
  <si>
    <t>Migration Engineer #9 (Wintel)</t>
  </si>
  <si>
    <t>Migration Engineer #10 (Wintel)</t>
  </si>
  <si>
    <t>Migration Engineer #11 (Wintel)</t>
  </si>
  <si>
    <t>Migration Engineer #12 (Wintel)</t>
  </si>
  <si>
    <t>Migration Engineer #13 (Wintel)</t>
  </si>
  <si>
    <t>Migration Engineer #14 (Wintel)</t>
  </si>
  <si>
    <t>Migration Engineer #15 (Wintel)</t>
  </si>
  <si>
    <t>Migration Engineer #16 (Wintel)</t>
  </si>
  <si>
    <t>Migration Engineer #17 (Wintel)</t>
  </si>
  <si>
    <t>Migration Engineer #18 (Wintel)</t>
  </si>
  <si>
    <t>Migration Engineer #19 (Wintel)</t>
  </si>
  <si>
    <t>Migration Engineer #20 (Wintel)</t>
  </si>
  <si>
    <t>Migration Engineer #21 (Wintel)</t>
  </si>
  <si>
    <t>Migration Engineer #22 (Wintel)</t>
  </si>
  <si>
    <t>Migration Engineer #23 (Wintel)</t>
  </si>
  <si>
    <t>Migration Engineer #24 (Wintel)</t>
  </si>
  <si>
    <t>Migration Engineer #25 (Wintel)</t>
  </si>
  <si>
    <t>Migration Engineer #26 (Wintel)</t>
  </si>
  <si>
    <t>Migration Engineer #27 (Wintel)</t>
  </si>
  <si>
    <t>Migration Engineer #28 (Wintel)</t>
  </si>
  <si>
    <t>Migration Engineer #29 (Wintel)</t>
  </si>
  <si>
    <t>LabelQtr</t>
  </si>
  <si>
    <t>Styles Legend</t>
  </si>
  <si>
    <t>Applications Support</t>
  </si>
  <si>
    <t>IS - Mainframe IBM</t>
  </si>
  <si>
    <t>IS - IMS</t>
  </si>
  <si>
    <t>Compute Services - Mid-Range</t>
  </si>
  <si>
    <t>ISMR</t>
  </si>
  <si>
    <t>IS - Mid Range</t>
  </si>
  <si>
    <t>Sourcing &amp; Supply</t>
  </si>
  <si>
    <t>SS</t>
  </si>
  <si>
    <t>TRIOLE</t>
  </si>
  <si>
    <t>TRL</t>
  </si>
  <si>
    <t>spare3</t>
  </si>
  <si>
    <t>spare4</t>
  </si>
  <si>
    <t>spare5</t>
  </si>
  <si>
    <t>spare6</t>
  </si>
  <si>
    <t>Key</t>
  </si>
  <si>
    <t>Input Cells</t>
  </si>
  <si>
    <t>Contingency</t>
  </si>
  <si>
    <t>MainInputTotal</t>
  </si>
  <si>
    <t>C</t>
  </si>
  <si>
    <t>New Total</t>
  </si>
  <si>
    <t>(All these cells are used for some form of input)</t>
  </si>
  <si>
    <t>Input value</t>
  </si>
  <si>
    <t>DropDown</t>
  </si>
  <si>
    <t>list</t>
  </si>
  <si>
    <t>Post Allianz testing version for collaborative update</t>
  </si>
  <si>
    <t>Formula Cells</t>
  </si>
  <si>
    <t>(All these cells contain a formula)</t>
  </si>
  <si>
    <t>Prime</t>
  </si>
  <si>
    <t>This cell contains a Prime Formula</t>
  </si>
  <si>
    <t>Formula</t>
  </si>
  <si>
    <t>This cell contains a formula that has been copied from a Prime formula</t>
  </si>
  <si>
    <t>External</t>
  </si>
  <si>
    <t>Benchmarks</t>
  </si>
  <si>
    <t>Indirect Costs</t>
  </si>
  <si>
    <t>Check A</t>
  </si>
  <si>
    <t>Check B</t>
  </si>
  <si>
    <t>Currency Check (Base = Output)</t>
  </si>
  <si>
    <t>IPM</t>
  </si>
  <si>
    <t>Intermediate Pricing Model</t>
  </si>
  <si>
    <t>Unit Types</t>
  </si>
  <si>
    <t>CRList</t>
  </si>
  <si>
    <t>RRList</t>
  </si>
  <si>
    <t>PAList</t>
  </si>
  <si>
    <t>This cell contains a reference to an external file</t>
  </si>
  <si>
    <t>CheckSimple</t>
  </si>
  <si>
    <t>DefinedName</t>
  </si>
  <si>
    <t>TotalCost</t>
  </si>
  <si>
    <t>Name used for a defined range</t>
  </si>
  <si>
    <t>Creation of one sheet from the input sheets</t>
  </si>
  <si>
    <t>Years</t>
  </si>
  <si>
    <t>Indexation Rates</t>
  </si>
  <si>
    <t>CEL</t>
  </si>
  <si>
    <t>RPI</t>
  </si>
  <si>
    <t>Indexation</t>
  </si>
  <si>
    <t>Training Course</t>
  </si>
  <si>
    <t>Course</t>
  </si>
  <si>
    <t>Days</t>
  </si>
  <si>
    <t>Desktops</t>
  </si>
  <si>
    <t>Laptops</t>
  </si>
  <si>
    <t>Licenses</t>
  </si>
  <si>
    <t>Money</t>
  </si>
  <si>
    <t>Monitors</t>
  </si>
  <si>
    <t>Pallets</t>
  </si>
  <si>
    <t>Printers</t>
  </si>
  <si>
    <t>Seat</t>
  </si>
  <si>
    <t>Servers</t>
  </si>
  <si>
    <t>General Purpose</t>
  </si>
  <si>
    <t>Unit</t>
  </si>
  <si>
    <t>Users</t>
  </si>
  <si>
    <t>zUnused</t>
  </si>
  <si>
    <t>Currency Conversions</t>
  </si>
  <si>
    <t>GBP</t>
  </si>
  <si>
    <t>Cost</t>
  </si>
  <si>
    <t>Front</t>
  </si>
  <si>
    <t>Logic</t>
  </si>
  <si>
    <t>Error</t>
  </si>
  <si>
    <t>Both the startup (PreContractPeriodDurationIn) and contract duration (ContractDurationIn) may be varied as long as their sum does not exceed 123 months.</t>
  </si>
  <si>
    <t>Total this scenario</t>
  </si>
  <si>
    <t>This cell contains a simple True/Warning/False check</t>
  </si>
  <si>
    <t>This table is for the User to provide a set of customer-based or customer-defined codes for use in the model.</t>
  </si>
  <si>
    <t>These codes may be used to assist the User to complete customer price templates</t>
  </si>
  <si>
    <t>Hurdle</t>
  </si>
  <si>
    <t>HurdleRates</t>
  </si>
  <si>
    <t>Base Currency</t>
  </si>
  <si>
    <t>i.e the currency used for calculations in this model</t>
  </si>
  <si>
    <t>Main Input</t>
  </si>
  <si>
    <t>DepreciationTerm</t>
  </si>
  <si>
    <t>Tab and Function Colours</t>
  </si>
  <si>
    <t>Company Year</t>
  </si>
  <si>
    <t>Company Month</t>
  </si>
  <si>
    <t>CompanyYear</t>
  </si>
  <si>
    <t>CompanyMonth</t>
  </si>
  <si>
    <t>Calculation Sheets - Costs</t>
  </si>
  <si>
    <t>The main input for this model, derived from the CSM or CCM.</t>
  </si>
  <si>
    <t>Standard list of Fujitsu Cost Classifications and associated short codes. Should be compatible with CCM or CSM list. Used for analysis.</t>
  </si>
  <si>
    <t>Tax Rate</t>
  </si>
  <si>
    <t>Internal Taxation</t>
  </si>
  <si>
    <t>Key variables: WACC Rate (Weighted Average Cost of Capital) and Tax Rate. Used in the Cost of Money calculation.</t>
  </si>
  <si>
    <t>Standard list of Fujitsu Cost Phases and associated short codes. Should be compatible with CCM or CSM list. Used for analysis.</t>
  </si>
  <si>
    <t>If, and only if, a cost is a Capital Asset (Capex, see above) then it will require an Economic Life in order to determine Depreciation (within the Accounting Module) and Residual Value (in the Pricing Module).</t>
  </si>
  <si>
    <t>Essential code list for the Accounting Module BAR Pack. Users must NOT amend these codes.</t>
  </si>
  <si>
    <t>Standard list of Fujitsu Cost Types and associated short codes. Should be compatible with CCM or CSM list. Used for analysis.</t>
  </si>
  <si>
    <t>Check and Reconciliation Sheets</t>
  </si>
  <si>
    <t>Lexmark</t>
  </si>
  <si>
    <t>Computer Associates</t>
  </si>
  <si>
    <t>Fujitsu Services</t>
  </si>
  <si>
    <t>Fujitsu Seimens Computers</t>
  </si>
  <si>
    <t>Voice Network</t>
  </si>
  <si>
    <t>Zero</t>
  </si>
  <si>
    <t>SixMonthlyAccrual</t>
  </si>
  <si>
    <t>© Copyright 2008 Fujitsu Services Ltd - All Rights Reserved</t>
  </si>
  <si>
    <t>SixMonthlyPrepayment</t>
  </si>
  <si>
    <t>Timelines</t>
  </si>
  <si>
    <t>The standard model covers 123 months and is configured as 3 months of startup and 120 months (10 years) of service.</t>
  </si>
  <si>
    <t>GRAPH DATA</t>
  </si>
  <si>
    <t>Used in Macro</t>
  </si>
  <si>
    <t>Costs</t>
  </si>
  <si>
    <t>Post-contract period</t>
  </si>
  <si>
    <t>Revenue</t>
  </si>
  <si>
    <t>Headings</t>
  </si>
  <si>
    <t>Lease Financing</t>
  </si>
  <si>
    <t>Rate</t>
  </si>
  <si>
    <t>Financing</t>
  </si>
  <si>
    <t>FiList</t>
  </si>
  <si>
    <t>FiRate</t>
  </si>
  <si>
    <t>Cost Of Money</t>
  </si>
  <si>
    <t>WACCRate</t>
  </si>
  <si>
    <t xml:space="preserve">Weighted Average Cost of Capital </t>
  </si>
  <si>
    <t>UnList</t>
  </si>
  <si>
    <t>Capital Life Of Assets</t>
  </si>
  <si>
    <t>User Code 1</t>
  </si>
  <si>
    <t>Unused 1</t>
  </si>
  <si>
    <t>Unused 2</t>
  </si>
  <si>
    <t>Unused 3</t>
  </si>
  <si>
    <t>Unused 4</t>
  </si>
  <si>
    <t>Unused 5</t>
  </si>
  <si>
    <t>UC 1.1</t>
  </si>
  <si>
    <t>UC 1.2</t>
  </si>
  <si>
    <t>UC 1.3</t>
  </si>
  <si>
    <t>UC 1.4</t>
  </si>
  <si>
    <t>UC 1.5</t>
  </si>
  <si>
    <t>UC1List</t>
  </si>
  <si>
    <t>User Code 3</t>
  </si>
  <si>
    <t>UC 3.1</t>
  </si>
  <si>
    <t>UC 3.2</t>
  </si>
  <si>
    <t>UC 3.3</t>
  </si>
  <si>
    <t>UC 3.4</t>
  </si>
  <si>
    <t>UC 3.5</t>
  </si>
  <si>
    <t>UC3List</t>
  </si>
  <si>
    <t>UC 2.1</t>
  </si>
  <si>
    <t>UC 2.2</t>
  </si>
  <si>
    <t>UC 2.3</t>
  </si>
  <si>
    <t>UC 2.4</t>
  </si>
  <si>
    <t>UC 2.5</t>
  </si>
  <si>
    <t>User Code 2</t>
  </si>
  <si>
    <t>UC2List</t>
  </si>
  <si>
    <t>STATUS MESSAGES</t>
  </si>
  <si>
    <t>Cost Options</t>
  </si>
  <si>
    <t>Price Options</t>
  </si>
  <si>
    <t>Raw Costs</t>
  </si>
  <si>
    <t>Costs after Terms</t>
  </si>
  <si>
    <t>Profiled</t>
  </si>
  <si>
    <t>Final</t>
  </si>
  <si>
    <t>The active contract length (startup plus the term) is indicated in the header rows of the Processing worksheets by cells with a blue background.</t>
  </si>
  <si>
    <t>Receivables</t>
  </si>
  <si>
    <t>Contract Prepayment</t>
  </si>
  <si>
    <t>ContractPrepayment</t>
  </si>
  <si>
    <t>AnnualPrepayment</t>
  </si>
  <si>
    <t>SheNam20</t>
  </si>
  <si>
    <t>QuarterlyPrepayment</t>
  </si>
  <si>
    <t>Störung</t>
  </si>
  <si>
    <t>Warnung</t>
  </si>
  <si>
    <t>Gut</t>
  </si>
  <si>
    <t>AnnualAccrual</t>
  </si>
  <si>
    <t>QuarterlyAccrual</t>
  </si>
  <si>
    <t>The user is not prevented from altering the calculated timeline.</t>
  </si>
  <si>
    <t>OK</t>
  </si>
  <si>
    <t>Warning</t>
  </si>
  <si>
    <t>The User is not prevented from altering or adding to the table.</t>
  </si>
  <si>
    <t>The User should ensure that the rates are up to date.</t>
  </si>
  <si>
    <t>The User is not prevented from altering the rate.</t>
  </si>
  <si>
    <t>IndexationPercentage</t>
  </si>
  <si>
    <t>BU</t>
  </si>
  <si>
    <t>Passthrough</t>
  </si>
  <si>
    <t>FJS</t>
  </si>
  <si>
    <t>Months pre-contract</t>
  </si>
  <si>
    <t>Months of Contract</t>
  </si>
  <si>
    <t>Blended Margin</t>
  </si>
  <si>
    <t>Sheet Master Check</t>
  </si>
  <si>
    <t>Completeness</t>
  </si>
  <si>
    <t>Rows</t>
  </si>
  <si>
    <t>Summary</t>
  </si>
  <si>
    <t>Off-set Billing</t>
  </si>
  <si>
    <t>Total Unprofiled Cost Plus = Service sheet</t>
  </si>
  <si>
    <t>Sheets</t>
  </si>
  <si>
    <t>Profiled Cost Plus * CoM</t>
  </si>
  <si>
    <t>Customer Code B1</t>
  </si>
  <si>
    <t>Customer Code B2</t>
  </si>
  <si>
    <t>Customer Code B3</t>
  </si>
  <si>
    <t>Customer Code B4</t>
  </si>
  <si>
    <t>Customer Code B5</t>
  </si>
  <si>
    <t>Customer Code B6</t>
  </si>
  <si>
    <t>CustomerCodeB1</t>
  </si>
  <si>
    <t>CustomerCodeB2</t>
  </si>
  <si>
    <t>CustomerCodeB3</t>
  </si>
  <si>
    <t>CustomerCodeB4</t>
  </si>
  <si>
    <t>CustomerCodeB5</t>
  </si>
  <si>
    <t>CustomerCodeB6</t>
  </si>
  <si>
    <t>Customer Code C1</t>
  </si>
  <si>
    <t>CustomerCodeC1</t>
  </si>
  <si>
    <t>Customer Code C2</t>
  </si>
  <si>
    <t>CustomerCodeC2</t>
  </si>
  <si>
    <t>Customer Code C3</t>
  </si>
  <si>
    <t>CustomerCodeC3</t>
  </si>
  <si>
    <t>Customer Code C4</t>
  </si>
  <si>
    <t>CustomerCodeC4</t>
  </si>
  <si>
    <t>Customer Code C5</t>
  </si>
  <si>
    <t>CustomerCodeC5</t>
  </si>
  <si>
    <t>Customer Code C6</t>
  </si>
  <si>
    <t>CustomerCodeC6</t>
  </si>
  <si>
    <t>Customer Code D1</t>
  </si>
  <si>
    <t>CustomerCodeD1</t>
  </si>
  <si>
    <t>Customer Code D2</t>
  </si>
  <si>
    <t>CustomerCodeD2</t>
  </si>
  <si>
    <t>Customer Code D3</t>
  </si>
  <si>
    <t>CustomerCodeD3</t>
  </si>
  <si>
    <t>Customer Code D4</t>
  </si>
  <si>
    <t>CustomerCodeD4</t>
  </si>
  <si>
    <t>Customer Code D5</t>
  </si>
  <si>
    <t>CustomerCodeD5</t>
  </si>
  <si>
    <t>Customer Code D6</t>
  </si>
  <si>
    <t>CustomerCodeD6</t>
  </si>
  <si>
    <t>Customer Code E1</t>
  </si>
  <si>
    <t>CustomerCodeE1</t>
  </si>
  <si>
    <t>Customer Code E2</t>
  </si>
  <si>
    <t>CustomerCodeE2</t>
  </si>
  <si>
    <t>Periods</t>
  </si>
  <si>
    <t>Value in local currency</t>
  </si>
  <si>
    <t>Euros</t>
  </si>
  <si>
    <t>US Dollars</t>
  </si>
  <si>
    <t>Swiss Francs</t>
  </si>
  <si>
    <t>Australian Dollars</t>
  </si>
  <si>
    <t>Indian Rupees</t>
  </si>
  <si>
    <t>Spare</t>
  </si>
  <si>
    <t>YYY</t>
  </si>
  <si>
    <t>Customer Code E3</t>
  </si>
  <si>
    <t>CustomerCodeE3</t>
  </si>
  <si>
    <t>Customer Code E4</t>
  </si>
  <si>
    <t>CustomerCodeE4</t>
  </si>
  <si>
    <t>Customer Code E5</t>
  </si>
  <si>
    <t>CustomerCodeE5</t>
  </si>
  <si>
    <t>Customer Code E6</t>
  </si>
  <si>
    <t>CustomerCodeE6</t>
  </si>
  <si>
    <t>Customer Code F</t>
  </si>
  <si>
    <t>Customer Code F1</t>
  </si>
  <si>
    <t>CustomerCodeF1</t>
  </si>
  <si>
    <t>Customer Code F2</t>
  </si>
  <si>
    <t>CustomerCodeF2</t>
  </si>
  <si>
    <t>Customer Code F3</t>
  </si>
  <si>
    <t>CustomerCodeF3</t>
  </si>
  <si>
    <t>Customer Code F4</t>
  </si>
  <si>
    <t>CustomerCodeF4</t>
  </si>
  <si>
    <t>Customer Code F5</t>
  </si>
  <si>
    <t>CustomerCodeF5</t>
  </si>
  <si>
    <t>Customer Code F6</t>
  </si>
  <si>
    <t>CustomerCodeF6</t>
  </si>
  <si>
    <t>Company Year Start</t>
  </si>
  <si>
    <t>Company Year End</t>
  </si>
  <si>
    <t>Cost of Money Total</t>
  </si>
  <si>
    <t>Pre Contract Start</t>
  </si>
  <si>
    <t>FSC</t>
  </si>
  <si>
    <t>MS</t>
  </si>
  <si>
    <t>VMware</t>
  </si>
  <si>
    <t>CA</t>
  </si>
  <si>
    <t>3rd Party Contracts</t>
  </si>
  <si>
    <t>Six-Monthly Accrual</t>
  </si>
  <si>
    <t>Six-Monthly Prepayment</t>
  </si>
  <si>
    <t>Contract Accrual</t>
  </si>
  <si>
    <t>ContractAccrual</t>
  </si>
  <si>
    <t>Total Price</t>
  </si>
  <si>
    <t>Total Cost</t>
  </si>
  <si>
    <t>Gross Price Total</t>
  </si>
  <si>
    <t>NOT SELECTED</t>
  </si>
  <si>
    <t>Sponsor's Name</t>
  </si>
  <si>
    <t>Sponsor's Phone No.</t>
  </si>
  <si>
    <t>Sponsor's Email Address</t>
  </si>
  <si>
    <t>Operational Owner's Name</t>
  </si>
  <si>
    <t>Operational Owner's Email Address</t>
  </si>
  <si>
    <t>Operational Owner's Phone No.</t>
  </si>
  <si>
    <t xml:space="preserve">Operational Owner's details:- </t>
  </si>
  <si>
    <t>Sponsor's details:-</t>
  </si>
  <si>
    <t>Client</t>
  </si>
  <si>
    <t xml:space="preserve">Model Owner's details:- </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</si>
</sst>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8" formatCode="&quot;£&quot;#,##0.00;[Red]\-&quot;£&quot;#,##0.00"/>
    <numFmt numFmtId="43" formatCode="_-* #,##0.00_-;\-* #,##0.00_-;_-* &quot;-&quot;??_-;_-@_-"/>
    <numFmt numFmtId="164" formatCode="_-* #,##0_-;\-* #,##0_-;_-* &quot;-&quot;??_-;_-@_-"/>
    <numFmt numFmtId="165" formatCode="_-* #,##0_-;[Red]\-\ #,##0_-;_-* &quot;-&quot;??_-;_-@_-"/>
    <numFmt numFmtId="166" formatCode="_-\ #,##0_-;[Red]\-\ #,##0_-;_-&quot;-&quot;_-"/>
    <numFmt numFmtId="167" formatCode="_-\ #,##0.0_-;[Red]\-\ #,##0.0_-;_-&quot;-&quot;_-"/>
    <numFmt numFmtId="168" formatCode="#,##0.00;\-#,##0.00;&quot;&quot;"/>
    <numFmt numFmtId="169" formatCode="d\-mmm\-yy"/>
    <numFmt numFmtId="170" formatCode="&quot;Year&quot;\ #0"/>
    <numFmt numFmtId="171" formatCode="0.0"/>
    <numFmt numFmtId="172" formatCode="_-* #,##0.0_-;[Red]\-\ #,##0.0_-;_-* &quot;-&quot;??_-;_-@_-"/>
    <numFmt numFmtId="173" formatCode="mmm\-yyyy"/>
    <numFmt numFmtId="174" formatCode="0.0%"/>
    <numFmt numFmtId="175" formatCode="_-* #,##0_-;[Red]\(#,##0\);_-* &quot;-&quot;??_-;_-@_-"/>
    <numFmt numFmtId="176" formatCode="d/m/yy;@"/>
    <numFmt numFmtId="177" formatCode="0_ ;[Red]\-0\ "/>
    <numFmt numFmtId="178" formatCode="dd/mm/yy"/>
    <numFmt numFmtId="179" formatCode="0.000%"/>
    <numFmt numFmtId="180" formatCode="_-* #,##0.00000_-;\-* #,##0.00000_-;_-* &quot;-&quot;??_-;_-@_-"/>
    <numFmt numFmtId="181" formatCode="0\ &quot;Days&quot;"/>
    <numFmt numFmtId="182" formatCode="_-* #,##0.0_-;\-* #,##0.0_-;_-* &quot;-&quot;??_-;_-@_-"/>
    <numFmt numFmtId="183" formatCode="&quot;Timestamp - &quot;dd/mm/yyyy\ hh:mm"/>
    <numFmt numFmtId="184" formatCode="0.0000%"/>
    <numFmt numFmtId="185" formatCode="#,##0_ ;[Red]\-#,##0\ "/>
    <numFmt numFmtId="186" formatCode="#,##0.0"/>
    <numFmt numFmtId="187" formatCode="#,##0.00_ ;[Red]\-#,##0.00\ "/>
    <numFmt numFmtId="188" formatCode="[$-809]dd\ mmmm\ yyyy;@"/>
    <numFmt numFmtId="189" formatCode="&quot;FALSE&quot;;&quot;N/A&quot;;&quot;TRUE&quot;"/>
    <numFmt numFmtId="190" formatCode="#,##0.0000_ ;[Red]\-#,##0.0000\ "/>
    <numFmt numFmtId="191" formatCode="&quot;N&quot;;&quot;N&quot;;&quot;Y&quot;"/>
    <numFmt numFmtId="192" formatCode="#,##0_);\(#,##0\);\-_0_)"/>
    <numFmt numFmtId="193" formatCode="&quot;FALSE&quot;;&quot;WARNING&quot;;&quot;TRUE&quot;"/>
    <numFmt numFmtId="196" formatCode="#,##0.0_ ;[Red]\-#,##0.0\ "/>
    <numFmt numFmtId="197" formatCode="#,##0.00000"/>
  </numFmts>
  <fonts count="62">
    <font>
      <sz val="10"/>
      <name val="Arial"/>
    </font>
    <font>
      <sz val="10"/>
      <name val="Arial"/>
    </font>
    <font>
      <sz val="10"/>
      <color indexed="8"/>
      <name val="Arial"/>
      <family val="2"/>
    </font>
    <font>
      <b/>
      <sz val="10"/>
      <color indexed="9"/>
      <name val="Arial"/>
      <family val="2"/>
    </font>
    <font>
      <i/>
      <sz val="10"/>
      <name val="Arial"/>
      <family val="2"/>
    </font>
    <font>
      <sz val="10"/>
      <color indexed="17"/>
      <name val="Arial"/>
      <family val="2"/>
    </font>
    <font>
      <u/>
      <sz val="10"/>
      <color indexed="12"/>
      <name val="Arial"/>
      <family val="2"/>
    </font>
    <font>
      <sz val="8"/>
      <name val="Arial"/>
      <family val="2"/>
    </font>
    <font>
      <sz val="10"/>
      <name val="Arial"/>
      <family val="2"/>
    </font>
    <font>
      <sz val="10"/>
      <color indexed="10"/>
      <name val="Arial"/>
      <family val="2"/>
    </font>
    <font>
      <b/>
      <sz val="10"/>
      <color indexed="10"/>
      <name val="Arial"/>
      <family val="2"/>
    </font>
    <font>
      <b/>
      <sz val="14"/>
      <name val="Arial"/>
      <family val="2"/>
    </font>
    <font>
      <sz val="18"/>
      <name val="Arial"/>
      <family val="2"/>
    </font>
    <font>
      <b/>
      <i/>
      <sz val="10"/>
      <name val="Arial"/>
      <family val="2"/>
    </font>
    <font>
      <b/>
      <sz val="10"/>
      <name val="Arial"/>
      <family val="2"/>
    </font>
    <font>
      <b/>
      <i/>
      <sz val="12"/>
      <name val="Arial"/>
      <family val="2"/>
    </font>
    <font>
      <u/>
      <sz val="10"/>
      <name val="Arial"/>
      <family val="2"/>
    </font>
    <font>
      <b/>
      <i/>
      <sz val="20"/>
      <name val="Arial"/>
      <family val="2"/>
    </font>
    <font>
      <sz val="8"/>
      <color indexed="8"/>
      <name val="Arial"/>
      <family val="2"/>
    </font>
    <font>
      <sz val="8"/>
      <name val="Arial"/>
      <family val="2"/>
    </font>
    <font>
      <b/>
      <sz val="11"/>
      <color indexed="9"/>
      <name val="Arial"/>
      <family val="2"/>
    </font>
    <font>
      <sz val="10"/>
      <color indexed="9"/>
      <name val="Arial"/>
      <family val="2"/>
    </font>
    <font>
      <i/>
      <sz val="10"/>
      <name val="Arial"/>
      <family val="2"/>
    </font>
    <font>
      <sz val="10"/>
      <color indexed="9"/>
      <name val="Arial"/>
      <family val="2"/>
    </font>
    <font>
      <i/>
      <sz val="10"/>
      <color indexed="8"/>
      <name val="Arial"/>
      <family val="2"/>
    </font>
    <font>
      <b/>
      <sz val="10"/>
      <color indexed="8"/>
      <name val="Arial"/>
      <family val="2"/>
    </font>
    <font>
      <b/>
      <sz val="8"/>
      <color indexed="81"/>
      <name val="Tahoma"/>
      <family val="2"/>
    </font>
    <font>
      <sz val="10"/>
      <color indexed="62"/>
      <name val="Arial"/>
      <family val="2"/>
    </font>
    <font>
      <sz val="9"/>
      <name val="Arial"/>
      <family val="2"/>
    </font>
    <font>
      <b/>
      <sz val="10"/>
      <color indexed="22"/>
      <name val="Arial"/>
      <family val="2"/>
    </font>
    <font>
      <sz val="8"/>
      <color indexed="81"/>
      <name val="Tahoma"/>
      <family val="2"/>
    </font>
    <font>
      <b/>
      <sz val="26"/>
      <color indexed="9"/>
      <name val="Arial"/>
      <family val="2"/>
    </font>
    <font>
      <sz val="8"/>
      <color indexed="81"/>
      <name val="Tahoma"/>
      <family val="2"/>
    </font>
    <font>
      <b/>
      <sz val="10"/>
      <color indexed="12"/>
      <name val="Arial"/>
      <family val="2"/>
    </font>
    <font>
      <b/>
      <sz val="12"/>
      <color indexed="12"/>
      <name val="Arial"/>
      <family val="2"/>
    </font>
    <font>
      <sz val="10"/>
      <color indexed="13"/>
      <name val="Arial"/>
      <family val="2"/>
    </font>
    <font>
      <sz val="9.5"/>
      <color indexed="8"/>
      <name val="Arial"/>
      <family val="2"/>
    </font>
    <font>
      <sz val="10"/>
      <color indexed="47"/>
      <name val="Arial"/>
      <family val="2"/>
    </font>
    <font>
      <b/>
      <sz val="10"/>
      <color indexed="42"/>
      <name val="Arial"/>
      <family val="2"/>
    </font>
    <font>
      <sz val="9.5"/>
      <color indexed="10"/>
      <name val="Arial"/>
      <family val="2"/>
    </font>
    <font>
      <u/>
      <sz val="10"/>
      <color indexed="8"/>
      <name val="Arial"/>
      <family val="2"/>
    </font>
    <font>
      <sz val="10"/>
      <color indexed="22"/>
      <name val="Arial"/>
      <family val="2"/>
    </font>
    <font>
      <sz val="10"/>
      <name val="Helv"/>
      <charset val="204"/>
    </font>
    <font>
      <sz val="9"/>
      <color indexed="8"/>
      <name val="Arial"/>
      <family val="2"/>
    </font>
    <font>
      <sz val="20"/>
      <color indexed="8"/>
      <name val="Wingdings"/>
      <charset val="2"/>
    </font>
    <font>
      <b/>
      <sz val="9"/>
      <name val="Arial"/>
      <family val="2"/>
    </font>
    <font>
      <sz val="10"/>
      <color indexed="23"/>
      <name val="Arial"/>
      <family val="2"/>
    </font>
    <font>
      <sz val="10"/>
      <color indexed="17"/>
      <name val="Tahoma"/>
      <family val="2"/>
    </font>
    <font>
      <sz val="9"/>
      <color indexed="23"/>
      <name val="Arial"/>
      <family val="2"/>
    </font>
    <font>
      <b/>
      <sz val="16"/>
      <color indexed="8"/>
      <name val="Arial"/>
      <family val="2"/>
    </font>
    <font>
      <b/>
      <sz val="16"/>
      <name val="Arial"/>
      <family val="2"/>
    </font>
    <font>
      <b/>
      <sz val="10"/>
      <color indexed="17"/>
      <name val="Tahoma"/>
      <family val="2"/>
    </font>
    <font>
      <b/>
      <u/>
      <sz val="10"/>
      <color indexed="8"/>
      <name val="Arial"/>
      <family val="2"/>
    </font>
    <font>
      <sz val="8"/>
      <color indexed="17"/>
      <name val="Tahoma"/>
      <family val="2"/>
    </font>
    <font>
      <b/>
      <sz val="10"/>
      <name val="Arial"/>
      <family val="2"/>
    </font>
    <font>
      <b/>
      <sz val="14"/>
      <name val="Arial Black"/>
      <family val="2"/>
    </font>
    <font>
      <sz val="10"/>
      <color indexed="17"/>
      <name val="Arial"/>
      <family val="2"/>
    </font>
    <font>
      <i/>
      <sz val="10"/>
      <color indexed="17"/>
      <name val="Arial"/>
      <family val="2"/>
    </font>
    <font>
      <i/>
      <sz val="10"/>
      <color indexed="62"/>
      <name val="Arial"/>
      <family val="2"/>
    </font>
    <font>
      <sz val="10"/>
      <color indexed="61"/>
      <name val="Arial"/>
      <family val="2"/>
    </font>
    <font>
      <sz val="10"/>
      <color indexed="61"/>
      <name val="Arial"/>
      <family val="2"/>
    </font>
    <font>
      <b/>
      <sz val="10"/>
      <color indexed="16"/>
      <name val="Arial"/>
      <family val="2"/>
    </font>
  </fonts>
  <fills count="25">
    <fill>
      <patternFill patternType="none"/>
    </fill>
    <fill>
      <patternFill patternType="gray125"/>
    </fill>
    <fill>
      <patternFill patternType="solid">
        <fgColor indexed="22"/>
        <bgColor indexed="64"/>
      </patternFill>
    </fill>
    <fill>
      <patternFill patternType="solid">
        <fgColor indexed="57"/>
        <bgColor indexed="64"/>
      </patternFill>
    </fill>
    <fill>
      <patternFill patternType="solid">
        <fgColor indexed="26"/>
        <bgColor indexed="64"/>
      </patternFill>
    </fill>
    <fill>
      <patternFill patternType="solid">
        <fgColor indexed="41"/>
        <bgColor indexed="64"/>
      </patternFill>
    </fill>
    <fill>
      <patternFill patternType="solid">
        <fgColor indexed="42"/>
        <bgColor indexed="64"/>
      </patternFill>
    </fill>
    <fill>
      <patternFill patternType="solid">
        <fgColor indexed="62"/>
        <bgColor indexed="64"/>
      </patternFill>
    </fill>
    <fill>
      <patternFill patternType="solid">
        <fgColor indexed="8"/>
        <bgColor indexed="64"/>
      </patternFill>
    </fill>
    <fill>
      <patternFill patternType="solid">
        <fgColor indexed="43"/>
        <bgColor indexed="64"/>
      </patternFill>
    </fill>
    <fill>
      <patternFill patternType="solid">
        <fgColor indexed="10"/>
        <bgColor indexed="64"/>
      </patternFill>
    </fill>
    <fill>
      <patternFill patternType="solid">
        <fgColor indexed="63"/>
        <bgColor indexed="64"/>
      </patternFill>
    </fill>
    <fill>
      <patternFill patternType="solid">
        <fgColor indexed="17"/>
        <bgColor indexed="64"/>
      </patternFill>
    </fill>
    <fill>
      <patternFill patternType="solid">
        <fgColor indexed="12"/>
        <bgColor indexed="64"/>
      </patternFill>
    </fill>
    <fill>
      <patternFill patternType="solid">
        <fgColor indexed="9"/>
        <bgColor indexed="64"/>
      </patternFill>
    </fill>
    <fill>
      <patternFill patternType="lightUp">
        <bgColor indexed="9"/>
      </patternFill>
    </fill>
    <fill>
      <patternFill patternType="lightUp"/>
    </fill>
    <fill>
      <patternFill patternType="solid">
        <fgColor indexed="52"/>
        <bgColor indexed="64"/>
      </patternFill>
    </fill>
    <fill>
      <patternFill patternType="lightUp">
        <bgColor indexed="22"/>
      </patternFill>
    </fill>
    <fill>
      <patternFill patternType="solid">
        <fgColor indexed="20"/>
        <bgColor indexed="64"/>
      </patternFill>
    </fill>
    <fill>
      <patternFill patternType="lightUp">
        <bgColor indexed="55"/>
      </patternFill>
    </fill>
    <fill>
      <patternFill patternType="lightTrellis">
        <bgColor indexed="26"/>
      </patternFill>
    </fill>
    <fill>
      <patternFill patternType="lightUp">
        <bgColor indexed="46"/>
      </patternFill>
    </fill>
    <fill>
      <patternFill patternType="solid">
        <fgColor indexed="13"/>
        <bgColor indexed="64"/>
      </patternFill>
    </fill>
    <fill>
      <patternFill patternType="solid">
        <fgColor indexed="55"/>
        <bgColor indexed="64"/>
      </patternFill>
    </fill>
  </fills>
  <borders count="208">
    <border>
      <left/>
      <right/>
      <top/>
      <bottom/>
      <diagonal/>
    </border>
    <border>
      <left style="thin">
        <color indexed="55"/>
      </left>
      <right style="thin">
        <color indexed="55"/>
      </right>
      <top style="thin">
        <color indexed="55"/>
      </top>
      <bottom style="thin">
        <color indexed="55"/>
      </bottom>
      <diagonal/>
    </border>
    <border>
      <left style="thin">
        <color indexed="17"/>
      </left>
      <right style="thin">
        <color indexed="17"/>
      </right>
      <top style="thin">
        <color indexed="17"/>
      </top>
      <bottom style="thin">
        <color indexed="17"/>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55"/>
      </left>
      <right style="thin">
        <color indexed="55"/>
      </right>
      <top style="thin">
        <color indexed="55"/>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23"/>
      </bottom>
      <diagonal/>
    </border>
    <border>
      <left style="thin">
        <color indexed="64"/>
      </left>
      <right style="thin">
        <color indexed="64"/>
      </right>
      <top style="thin">
        <color indexed="23"/>
      </top>
      <bottom style="thin">
        <color indexed="23"/>
      </bottom>
      <diagonal/>
    </border>
    <border>
      <left style="thin">
        <color indexed="64"/>
      </left>
      <right style="thin">
        <color indexed="64"/>
      </right>
      <top style="thin">
        <color indexed="23"/>
      </top>
      <bottom style="thin">
        <color indexed="64"/>
      </bottom>
      <diagonal/>
    </border>
    <border>
      <left style="thin">
        <color indexed="64"/>
      </left>
      <right/>
      <top style="thin">
        <color indexed="64"/>
      </top>
      <bottom style="thin">
        <color indexed="23"/>
      </bottom>
      <diagonal/>
    </border>
    <border>
      <left style="thin">
        <color indexed="64"/>
      </left>
      <right/>
      <top style="thin">
        <color indexed="23"/>
      </top>
      <bottom style="thin">
        <color indexed="23"/>
      </bottom>
      <diagonal/>
    </border>
    <border>
      <left style="thin">
        <color indexed="64"/>
      </left>
      <right/>
      <top style="thin">
        <color indexed="23"/>
      </top>
      <bottom style="thin">
        <color indexed="64"/>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22"/>
      </right>
      <top/>
      <bottom/>
      <diagonal/>
    </border>
    <border>
      <left/>
      <right/>
      <top/>
      <bottom style="thin">
        <color indexed="12"/>
      </bottom>
      <diagonal/>
    </border>
    <border>
      <left/>
      <right/>
      <top style="thin">
        <color indexed="12"/>
      </top>
      <bottom/>
      <diagonal/>
    </border>
    <border>
      <left/>
      <right/>
      <top/>
      <bottom style="double">
        <color indexed="64"/>
      </bottom>
      <diagonal/>
    </border>
    <border>
      <left/>
      <right/>
      <top style="double">
        <color indexed="64"/>
      </top>
      <bottom/>
      <diagonal/>
    </border>
    <border>
      <left/>
      <right style="thin">
        <color indexed="22"/>
      </right>
      <top style="thin">
        <color indexed="64"/>
      </top>
      <bottom style="thin">
        <color indexed="55"/>
      </bottom>
      <diagonal/>
    </border>
    <border>
      <left style="thin">
        <color indexed="55"/>
      </left>
      <right style="thin">
        <color indexed="22"/>
      </right>
      <top style="thin">
        <color indexed="64"/>
      </top>
      <bottom style="thin">
        <color indexed="55"/>
      </bottom>
      <diagonal/>
    </border>
    <border>
      <left/>
      <right style="thin">
        <color indexed="22"/>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double">
        <color indexed="64"/>
      </left>
      <right style="double">
        <color indexed="64"/>
      </right>
      <top style="thin">
        <color indexed="55"/>
      </top>
      <bottom style="thin">
        <color indexed="55"/>
      </bottom>
      <diagonal/>
    </border>
    <border>
      <left/>
      <right/>
      <top style="thin">
        <color indexed="18"/>
      </top>
      <bottom style="thin">
        <color indexed="18"/>
      </bottom>
      <diagonal/>
    </border>
    <border>
      <left/>
      <right style="thin">
        <color indexed="55"/>
      </right>
      <top/>
      <bottom style="thin">
        <color indexed="55"/>
      </bottom>
      <diagonal/>
    </border>
    <border>
      <left style="thin">
        <color indexed="23"/>
      </left>
      <right style="thin">
        <color indexed="23"/>
      </right>
      <top style="thin">
        <color indexed="64"/>
      </top>
      <bottom style="thin">
        <color indexed="23"/>
      </bottom>
      <diagonal/>
    </border>
    <border>
      <left style="thin">
        <color indexed="55"/>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top style="thin">
        <color indexed="64"/>
      </top>
      <bottom/>
      <diagonal/>
    </border>
    <border>
      <left/>
      <right style="thin">
        <color indexed="55"/>
      </right>
      <top/>
      <bottom/>
      <diagonal/>
    </border>
    <border>
      <left style="thin">
        <color indexed="64"/>
      </left>
      <right/>
      <top/>
      <bottom/>
      <diagonal/>
    </border>
    <border>
      <left style="double">
        <color indexed="23"/>
      </left>
      <right style="thin">
        <color indexed="55"/>
      </right>
      <top style="thin">
        <color indexed="64"/>
      </top>
      <bottom style="thin">
        <color indexed="64"/>
      </bottom>
      <diagonal/>
    </border>
    <border>
      <left style="thin">
        <color indexed="55"/>
      </left>
      <right style="thin">
        <color indexed="55"/>
      </right>
      <top style="thin">
        <color indexed="64"/>
      </top>
      <bottom style="thin">
        <color indexed="64"/>
      </bottom>
      <diagonal/>
    </border>
    <border>
      <left style="thin">
        <color indexed="55"/>
      </left>
      <right style="thin">
        <color indexed="64"/>
      </right>
      <top style="thin">
        <color indexed="64"/>
      </top>
      <bottom style="thin">
        <color indexed="64"/>
      </bottom>
      <diagonal/>
    </border>
    <border>
      <left style="thin">
        <color indexed="64"/>
      </left>
      <right style="thin">
        <color indexed="55"/>
      </right>
      <top style="thin">
        <color indexed="55"/>
      </top>
      <bottom style="thin">
        <color indexed="55"/>
      </bottom>
      <diagonal/>
    </border>
    <border>
      <left/>
      <right style="thin">
        <color indexed="64"/>
      </right>
      <top/>
      <bottom/>
      <diagonal/>
    </border>
    <border>
      <left style="double">
        <color indexed="23"/>
      </left>
      <right style="double">
        <color indexed="23"/>
      </right>
      <top style="thin">
        <color indexed="55"/>
      </top>
      <bottom style="thin">
        <color indexed="55"/>
      </bottom>
      <diagonal/>
    </border>
    <border>
      <left style="thin">
        <color indexed="62"/>
      </left>
      <right/>
      <top style="thin">
        <color indexed="62"/>
      </top>
      <bottom style="thin">
        <color indexed="62"/>
      </bottom>
      <diagonal/>
    </border>
    <border>
      <left/>
      <right/>
      <top style="thin">
        <color indexed="62"/>
      </top>
      <bottom style="thin">
        <color indexed="62"/>
      </bottom>
      <diagonal/>
    </border>
    <border>
      <left/>
      <right style="thin">
        <color indexed="62"/>
      </right>
      <top style="thin">
        <color indexed="62"/>
      </top>
      <bottom style="thin">
        <color indexed="62"/>
      </bottom>
      <diagonal/>
    </border>
    <border>
      <left style="thin">
        <color indexed="64"/>
      </left>
      <right/>
      <top/>
      <bottom style="double">
        <color indexed="17"/>
      </bottom>
      <diagonal/>
    </border>
    <border>
      <left style="thin">
        <color indexed="64"/>
      </left>
      <right/>
      <top style="double">
        <color indexed="17"/>
      </top>
      <bottom/>
      <diagonal/>
    </border>
    <border>
      <left style="thin">
        <color indexed="64"/>
      </left>
      <right style="thin">
        <color indexed="23"/>
      </right>
      <top style="thin">
        <color indexed="64"/>
      </top>
      <bottom style="thin">
        <color indexed="55"/>
      </bottom>
      <diagonal/>
    </border>
    <border>
      <left style="thin">
        <color indexed="23"/>
      </left>
      <right style="thin">
        <color indexed="23"/>
      </right>
      <top style="thin">
        <color indexed="64"/>
      </top>
      <bottom style="thin">
        <color indexed="55"/>
      </bottom>
      <diagonal/>
    </border>
    <border>
      <left style="thin">
        <color indexed="23"/>
      </left>
      <right style="thin">
        <color indexed="64"/>
      </right>
      <top style="thin">
        <color indexed="64"/>
      </top>
      <bottom style="thin">
        <color indexed="55"/>
      </bottom>
      <diagonal/>
    </border>
    <border>
      <left style="thin">
        <color indexed="23"/>
      </left>
      <right style="thin">
        <color indexed="23"/>
      </right>
      <top style="thin">
        <color indexed="23"/>
      </top>
      <bottom style="thin">
        <color indexed="23"/>
      </bottom>
      <diagonal/>
    </border>
    <border>
      <left style="double">
        <color indexed="64"/>
      </left>
      <right style="thin">
        <color indexed="55"/>
      </right>
      <top style="thin">
        <color indexed="55"/>
      </top>
      <bottom style="thin">
        <color indexed="55"/>
      </bottom>
      <diagonal/>
    </border>
    <border>
      <left style="thin">
        <color indexed="55"/>
      </left>
      <right style="double">
        <color indexed="64"/>
      </right>
      <top style="thin">
        <color indexed="55"/>
      </top>
      <bottom style="thin">
        <color indexed="55"/>
      </bottom>
      <diagonal/>
    </border>
    <border>
      <left style="thin">
        <color indexed="64"/>
      </left>
      <right style="thin">
        <color indexed="17"/>
      </right>
      <top style="thin">
        <color indexed="17"/>
      </top>
      <bottom style="thin">
        <color indexed="17"/>
      </bottom>
      <diagonal/>
    </border>
    <border>
      <left style="thin">
        <color indexed="55"/>
      </left>
      <right style="thin">
        <color indexed="55"/>
      </right>
      <top style="thin">
        <color indexed="55"/>
      </top>
      <bottom style="double">
        <color indexed="17"/>
      </bottom>
      <diagonal/>
    </border>
    <border>
      <left style="thin">
        <color indexed="55"/>
      </left>
      <right style="thin">
        <color indexed="55"/>
      </right>
      <top style="double">
        <color indexed="17"/>
      </top>
      <bottom style="thin">
        <color indexed="55"/>
      </bottom>
      <diagonal/>
    </border>
    <border>
      <left style="thin">
        <color indexed="55"/>
      </left>
      <right style="thin">
        <color indexed="55"/>
      </right>
      <top style="thin">
        <color indexed="55"/>
      </top>
      <bottom style="double">
        <color indexed="64"/>
      </bottom>
      <diagonal/>
    </border>
    <border>
      <left style="thin">
        <color indexed="55"/>
      </left>
      <right style="thin">
        <color indexed="55"/>
      </right>
      <top style="double">
        <color indexed="64"/>
      </top>
      <bottom style="thin">
        <color indexed="55"/>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thin">
        <color indexed="20"/>
      </top>
      <bottom style="thin">
        <color indexed="20"/>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55"/>
      </left>
      <right style="thin">
        <color indexed="55"/>
      </right>
      <top style="thin">
        <color indexed="55"/>
      </top>
      <bottom style="thin">
        <color indexed="64"/>
      </bottom>
      <diagonal/>
    </border>
    <border>
      <left/>
      <right style="thin">
        <color indexed="55"/>
      </right>
      <top style="thin">
        <color indexed="55"/>
      </top>
      <bottom style="thin">
        <color indexed="64"/>
      </bottom>
      <diagonal/>
    </border>
    <border>
      <left style="thin">
        <color indexed="23"/>
      </left>
      <right/>
      <top style="thin">
        <color indexed="23"/>
      </top>
      <bottom style="thin">
        <color indexed="23"/>
      </bottom>
      <diagonal/>
    </border>
    <border>
      <left style="thin">
        <color indexed="55"/>
      </left>
      <right style="thin">
        <color indexed="55"/>
      </right>
      <top style="thin">
        <color indexed="64"/>
      </top>
      <bottom style="double">
        <color indexed="17"/>
      </bottom>
      <diagonal/>
    </border>
    <border>
      <left style="thin">
        <color indexed="17"/>
      </left>
      <right style="double">
        <color indexed="64"/>
      </right>
      <top style="thin">
        <color indexed="64"/>
      </top>
      <bottom style="thin">
        <color indexed="17"/>
      </bottom>
      <diagonal/>
    </border>
    <border>
      <left/>
      <right style="thin">
        <color indexed="22"/>
      </right>
      <top/>
      <bottom style="thin">
        <color indexed="55"/>
      </bottom>
      <diagonal/>
    </border>
    <border>
      <left style="thin">
        <color indexed="55"/>
      </left>
      <right style="thin">
        <color indexed="22"/>
      </right>
      <top/>
      <bottom style="thin">
        <color indexed="55"/>
      </bottom>
      <diagonal/>
    </border>
    <border>
      <left style="thin">
        <color indexed="64"/>
      </left>
      <right style="thin">
        <color indexed="55"/>
      </right>
      <top/>
      <bottom style="thin">
        <color indexed="55"/>
      </bottom>
      <diagonal/>
    </border>
    <border>
      <left/>
      <right/>
      <top/>
      <bottom style="double">
        <color indexed="17"/>
      </bottom>
      <diagonal/>
    </border>
    <border>
      <left/>
      <right/>
      <top style="double">
        <color indexed="17"/>
      </top>
      <bottom/>
      <diagonal/>
    </border>
    <border>
      <left style="thin">
        <color indexed="64"/>
      </left>
      <right/>
      <top style="thin">
        <color indexed="18"/>
      </top>
      <bottom style="thin">
        <color indexed="18"/>
      </bottom>
      <diagonal/>
    </border>
    <border>
      <left style="thin">
        <color indexed="20"/>
      </left>
      <right style="thin">
        <color indexed="20"/>
      </right>
      <top style="thin">
        <color indexed="20"/>
      </top>
      <bottom style="thin">
        <color indexed="20"/>
      </bottom>
      <diagonal/>
    </border>
    <border>
      <left/>
      <right style="thin">
        <color indexed="17"/>
      </right>
      <top style="thin">
        <color indexed="17"/>
      </top>
      <bottom style="thin">
        <color indexed="17"/>
      </bottom>
      <diagonal/>
    </border>
    <border>
      <left style="thin">
        <color indexed="17"/>
      </left>
      <right/>
      <top style="thin">
        <color indexed="17"/>
      </top>
      <bottom style="thin">
        <color indexed="17"/>
      </bottom>
      <diagonal/>
    </border>
    <border>
      <left style="thin">
        <color indexed="17"/>
      </left>
      <right style="thin">
        <color indexed="55"/>
      </right>
      <top style="thin">
        <color indexed="55"/>
      </top>
      <bottom style="thin">
        <color indexed="55"/>
      </bottom>
      <diagonal/>
    </border>
    <border>
      <left style="thin">
        <color indexed="61"/>
      </left>
      <right style="thin">
        <color indexed="61"/>
      </right>
      <top/>
      <bottom style="thin">
        <color indexed="61"/>
      </bottom>
      <diagonal/>
    </border>
    <border>
      <left style="thin">
        <color indexed="61"/>
      </left>
      <right style="thin">
        <color indexed="61"/>
      </right>
      <top style="thin">
        <color indexed="61"/>
      </top>
      <bottom style="thin">
        <color indexed="61"/>
      </bottom>
      <diagonal/>
    </border>
    <border>
      <left style="thin">
        <color indexed="55"/>
      </left>
      <right style="thin">
        <color indexed="17"/>
      </right>
      <top style="thin">
        <color indexed="55"/>
      </top>
      <bottom/>
      <diagonal/>
    </border>
    <border>
      <left style="thin">
        <color indexed="61"/>
      </left>
      <right style="thin">
        <color indexed="61"/>
      </right>
      <top style="thin">
        <color indexed="61"/>
      </top>
      <bottom/>
      <diagonal/>
    </border>
    <border>
      <left/>
      <right style="thin">
        <color indexed="64"/>
      </right>
      <top style="thin">
        <color indexed="18"/>
      </top>
      <bottom style="thin">
        <color indexed="18"/>
      </bottom>
      <diagonal/>
    </border>
    <border>
      <left style="thin">
        <color indexed="10"/>
      </left>
      <right/>
      <top/>
      <bottom/>
      <diagonal/>
    </border>
    <border>
      <left style="thin">
        <color indexed="10"/>
      </left>
      <right/>
      <top/>
      <bottom style="thin">
        <color indexed="10"/>
      </bottom>
      <diagonal/>
    </border>
    <border>
      <left/>
      <right style="thin">
        <color indexed="10"/>
      </right>
      <top/>
      <bottom style="thin">
        <color indexed="10"/>
      </bottom>
      <diagonal/>
    </border>
    <border>
      <left/>
      <right/>
      <top/>
      <bottom style="thin">
        <color indexed="10"/>
      </bottom>
      <diagonal/>
    </border>
    <border>
      <left/>
      <right style="thin">
        <color indexed="10"/>
      </right>
      <top style="thin">
        <color indexed="10"/>
      </top>
      <bottom/>
      <diagonal/>
    </border>
    <border>
      <left/>
      <right style="thin">
        <color indexed="10"/>
      </right>
      <top/>
      <bottom/>
      <diagonal/>
    </border>
    <border>
      <left style="thin">
        <color indexed="10"/>
      </left>
      <right/>
      <top style="thin">
        <color indexed="10"/>
      </top>
      <bottom/>
      <diagonal/>
    </border>
    <border>
      <left/>
      <right/>
      <top style="thin">
        <color indexed="55"/>
      </top>
      <bottom/>
      <diagonal/>
    </border>
    <border>
      <left style="hair">
        <color indexed="64"/>
      </left>
      <right style="hair">
        <color indexed="64"/>
      </right>
      <top/>
      <bottom style="thin">
        <color indexed="64"/>
      </bottom>
      <diagonal/>
    </border>
    <border>
      <left style="thin">
        <color indexed="23"/>
      </left>
      <right style="double">
        <color indexed="64"/>
      </right>
      <top style="thin">
        <color indexed="23"/>
      </top>
      <bottom style="thin">
        <color indexed="55"/>
      </bottom>
      <diagonal/>
    </border>
    <border>
      <left style="thin">
        <color indexed="23"/>
      </left>
      <right style="thin">
        <color indexed="23"/>
      </right>
      <top style="thin">
        <color indexed="55"/>
      </top>
      <bottom style="thin">
        <color indexed="23"/>
      </bottom>
      <diagonal/>
    </border>
    <border>
      <left style="thin">
        <color indexed="23"/>
      </left>
      <right style="double">
        <color indexed="64"/>
      </right>
      <top style="thin">
        <color indexed="55"/>
      </top>
      <bottom style="thin">
        <color indexed="23"/>
      </bottom>
      <diagonal/>
    </border>
    <border>
      <left style="thin">
        <color indexed="23"/>
      </left>
      <right style="thin">
        <color indexed="23"/>
      </right>
      <top style="thin">
        <color indexed="23"/>
      </top>
      <bottom style="thin">
        <color indexed="55"/>
      </bottom>
      <diagonal/>
    </border>
    <border>
      <left style="thin">
        <color indexed="23"/>
      </left>
      <right/>
      <top style="double">
        <color indexed="64"/>
      </top>
      <bottom style="double">
        <color indexed="64"/>
      </bottom>
      <diagonal/>
    </border>
    <border>
      <left style="thin">
        <color indexed="23"/>
      </left>
      <right style="double">
        <color indexed="64"/>
      </right>
      <top style="thin">
        <color indexed="23"/>
      </top>
      <bottom style="thin">
        <color indexed="23"/>
      </bottom>
      <diagonal/>
    </border>
    <border>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double">
        <color indexed="23"/>
      </right>
      <top style="thin">
        <color indexed="18"/>
      </top>
      <bottom style="thin">
        <color indexed="18"/>
      </bottom>
      <diagonal/>
    </border>
    <border>
      <left style="thin">
        <color indexed="64"/>
      </left>
      <right style="thin">
        <color indexed="64"/>
      </right>
      <top style="thin">
        <color indexed="18"/>
      </top>
      <bottom/>
      <diagonal/>
    </border>
    <border>
      <left style="double">
        <color indexed="64"/>
      </left>
      <right style="thin">
        <color indexed="22"/>
      </right>
      <top style="thin">
        <color indexed="64"/>
      </top>
      <bottom style="thin">
        <color indexed="64"/>
      </bottom>
      <diagonal/>
    </border>
    <border>
      <left style="thin">
        <color indexed="64"/>
      </left>
      <right/>
      <top style="thin">
        <color indexed="64"/>
      </top>
      <bottom/>
      <diagonal/>
    </border>
    <border>
      <left style="thin">
        <color indexed="55"/>
      </left>
      <right style="thin">
        <color indexed="64"/>
      </right>
      <top style="thin">
        <color indexed="55"/>
      </top>
      <bottom style="thin">
        <color indexed="55"/>
      </bottom>
      <diagonal/>
    </border>
    <border>
      <left style="thin">
        <color indexed="64"/>
      </left>
      <right/>
      <top/>
      <bottom style="double">
        <color indexed="64"/>
      </bottom>
      <diagonal/>
    </border>
    <border>
      <left style="double">
        <color indexed="64"/>
      </left>
      <right style="double">
        <color indexed="64"/>
      </right>
      <top style="thin">
        <color indexed="55"/>
      </top>
      <bottom style="double">
        <color indexed="64"/>
      </bottom>
      <diagonal/>
    </border>
    <border>
      <left style="thin">
        <color indexed="55"/>
      </left>
      <right style="thin">
        <color indexed="22"/>
      </right>
      <top style="thin">
        <color indexed="55"/>
      </top>
      <bottom style="double">
        <color indexed="64"/>
      </bottom>
      <diagonal/>
    </border>
    <border>
      <left style="thin">
        <color indexed="55"/>
      </left>
      <right style="thin">
        <color indexed="64"/>
      </right>
      <top style="thin">
        <color indexed="55"/>
      </top>
      <bottom style="double">
        <color indexed="64"/>
      </bottom>
      <diagonal/>
    </border>
    <border>
      <left style="double">
        <color indexed="64"/>
      </left>
      <right style="double">
        <color indexed="64"/>
      </right>
      <top/>
      <bottom style="thin">
        <color indexed="55"/>
      </bottom>
      <diagonal/>
    </border>
    <border>
      <left style="double">
        <color indexed="64"/>
      </left>
      <right style="double">
        <color indexed="64"/>
      </right>
      <top style="thin">
        <color indexed="55"/>
      </top>
      <bottom/>
      <diagonal/>
    </border>
    <border>
      <left/>
      <right style="thin">
        <color indexed="55"/>
      </right>
      <top style="thin">
        <color indexed="64"/>
      </top>
      <bottom style="thin">
        <color indexed="55"/>
      </bottom>
      <diagonal/>
    </border>
    <border>
      <left style="thin">
        <color indexed="64"/>
      </left>
      <right style="thin">
        <color indexed="64"/>
      </right>
      <top/>
      <bottom style="thin">
        <color indexed="18"/>
      </bottom>
      <diagonal/>
    </border>
    <border>
      <left style="double">
        <color indexed="64"/>
      </left>
      <right style="double">
        <color indexed="64"/>
      </right>
      <top style="thin">
        <color indexed="64"/>
      </top>
      <bottom style="thin">
        <color indexed="55"/>
      </bottom>
      <diagonal/>
    </border>
    <border>
      <left style="thin">
        <color indexed="55"/>
      </left>
      <right style="thin">
        <color indexed="64"/>
      </right>
      <top style="thin">
        <color indexed="64"/>
      </top>
      <bottom style="thin">
        <color indexed="55"/>
      </bottom>
      <diagonal/>
    </border>
    <border>
      <left style="double">
        <color indexed="64"/>
      </left>
      <right style="double">
        <color indexed="64"/>
      </right>
      <top style="thin">
        <color indexed="55"/>
      </top>
      <bottom style="thin">
        <color indexed="64"/>
      </bottom>
      <diagonal/>
    </border>
    <border>
      <left style="thin">
        <color indexed="55"/>
      </left>
      <right style="thin">
        <color indexed="64"/>
      </right>
      <top style="thin">
        <color indexed="55"/>
      </top>
      <bottom style="thin">
        <color indexed="64"/>
      </bottom>
      <diagonal/>
    </border>
    <border>
      <left/>
      <right style="thin">
        <color indexed="22"/>
      </right>
      <top/>
      <bottom/>
      <diagonal/>
    </border>
    <border>
      <left/>
      <right style="double">
        <color indexed="64"/>
      </right>
      <top/>
      <bottom/>
      <diagonal/>
    </border>
    <border>
      <left/>
      <right style="double">
        <color indexed="64"/>
      </right>
      <top/>
      <bottom style="double">
        <color indexed="64"/>
      </bottom>
      <diagonal/>
    </border>
    <border>
      <left style="thin">
        <color indexed="64"/>
      </left>
      <right style="thin">
        <color indexed="55"/>
      </right>
      <top style="thin">
        <color indexed="64"/>
      </top>
      <bottom style="thin">
        <color indexed="64"/>
      </bottom>
      <diagonal/>
    </border>
    <border>
      <left/>
      <right style="thin">
        <color indexed="55"/>
      </right>
      <top style="thin">
        <color indexed="64"/>
      </top>
      <bottom style="thin">
        <color indexed="64"/>
      </bottom>
      <diagonal/>
    </border>
    <border>
      <left style="double">
        <color indexed="64"/>
      </left>
      <right style="double">
        <color indexed="64"/>
      </right>
      <top/>
      <bottom style="thin">
        <color indexed="64"/>
      </bottom>
      <diagonal/>
    </border>
    <border>
      <left style="thin">
        <color indexed="64"/>
      </left>
      <right style="thin">
        <color indexed="55"/>
      </right>
      <top style="thin">
        <color indexed="18"/>
      </top>
      <bottom style="thin">
        <color indexed="64"/>
      </bottom>
      <diagonal/>
    </border>
    <border>
      <left style="thin">
        <color indexed="55"/>
      </left>
      <right style="thin">
        <color indexed="17"/>
      </right>
      <top style="thin">
        <color indexed="55"/>
      </top>
      <bottom style="thin">
        <color indexed="55"/>
      </bottom>
      <diagonal/>
    </border>
    <border>
      <left/>
      <right style="thin">
        <color indexed="55"/>
      </right>
      <top style="thin">
        <color indexed="55"/>
      </top>
      <bottom/>
      <diagonal/>
    </border>
    <border>
      <left style="thin">
        <color indexed="55"/>
      </left>
      <right style="thin">
        <color indexed="64"/>
      </right>
      <top style="thin">
        <color indexed="55"/>
      </top>
      <bottom/>
      <diagonal/>
    </border>
    <border>
      <left style="double">
        <color indexed="64"/>
      </left>
      <right style="double">
        <color indexed="64"/>
      </right>
      <top style="thin">
        <color indexed="64"/>
      </top>
      <bottom style="thin">
        <color indexed="64"/>
      </bottom>
      <diagonal/>
    </border>
    <border>
      <left style="double">
        <color indexed="23"/>
      </left>
      <right style="double">
        <color indexed="23"/>
      </right>
      <top/>
      <bottom/>
      <diagonal/>
    </border>
    <border>
      <left style="thin">
        <color indexed="55"/>
      </left>
      <right style="thin">
        <color indexed="55"/>
      </right>
      <top style="thin">
        <color indexed="18"/>
      </top>
      <bottom style="thin">
        <color indexed="64"/>
      </bottom>
      <diagonal/>
    </border>
    <border>
      <left style="thin">
        <color indexed="55"/>
      </left>
      <right style="thin">
        <color indexed="64"/>
      </right>
      <top style="thin">
        <color indexed="18"/>
      </top>
      <bottom style="thin">
        <color indexed="64"/>
      </bottom>
      <diagonal/>
    </border>
    <border>
      <left style="double">
        <color indexed="23"/>
      </left>
      <right style="double">
        <color indexed="23"/>
      </right>
      <top style="thin">
        <color indexed="64"/>
      </top>
      <bottom style="thin">
        <color indexed="55"/>
      </bottom>
      <diagonal/>
    </border>
    <border>
      <left style="thin">
        <color indexed="55"/>
      </left>
      <right/>
      <top style="thin">
        <color indexed="55"/>
      </top>
      <bottom style="thin">
        <color indexed="64"/>
      </bottom>
      <diagonal/>
    </border>
    <border>
      <left style="double">
        <color indexed="23"/>
      </left>
      <right style="double">
        <color indexed="23"/>
      </right>
      <top style="thin">
        <color indexed="55"/>
      </top>
      <bottom style="thin">
        <color indexed="64"/>
      </bottom>
      <diagonal/>
    </border>
    <border>
      <left/>
      <right style="thin">
        <color indexed="22"/>
      </right>
      <top style="thin">
        <color indexed="55"/>
      </top>
      <bottom style="thin">
        <color indexed="64"/>
      </bottom>
      <diagonal/>
    </border>
    <border>
      <left style="thin">
        <color indexed="55"/>
      </left>
      <right style="thin">
        <color indexed="22"/>
      </right>
      <top style="thin">
        <color indexed="55"/>
      </top>
      <bottom style="thin">
        <color indexed="64"/>
      </bottom>
      <diagonal/>
    </border>
    <border>
      <left style="double">
        <color indexed="23"/>
      </left>
      <right style="double">
        <color indexed="23"/>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indexed="55"/>
      </bottom>
      <diagonal/>
    </border>
    <border>
      <left style="thin">
        <color indexed="55"/>
      </left>
      <right style="thin">
        <color indexed="22"/>
      </right>
      <top style="thin">
        <color indexed="55"/>
      </top>
      <bottom/>
      <diagonal/>
    </border>
    <border>
      <left style="thin">
        <color indexed="55"/>
      </left>
      <right style="thin">
        <color indexed="55"/>
      </right>
      <top style="double">
        <color indexed="64"/>
      </top>
      <bottom style="double">
        <color indexed="64"/>
      </bottom>
      <diagonal/>
    </border>
    <border>
      <left/>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style="thin">
        <color indexed="55"/>
      </left>
      <right style="thin">
        <color indexed="22"/>
      </right>
      <top style="double">
        <color indexed="64"/>
      </top>
      <bottom style="double">
        <color indexed="64"/>
      </bottom>
      <diagonal/>
    </border>
    <border>
      <left style="thin">
        <color indexed="55"/>
      </left>
      <right style="thin">
        <color indexed="64"/>
      </right>
      <top style="double">
        <color indexed="64"/>
      </top>
      <bottom style="double">
        <color indexed="64"/>
      </bottom>
      <diagonal/>
    </border>
    <border>
      <left style="double">
        <color indexed="64"/>
      </left>
      <right style="double">
        <color indexed="64"/>
      </right>
      <top style="thin">
        <color indexed="64"/>
      </top>
      <bottom style="thin">
        <color indexed="23"/>
      </bottom>
      <diagonal/>
    </border>
    <border>
      <left/>
      <right style="thin">
        <color indexed="55"/>
      </right>
      <top style="thin">
        <color indexed="64"/>
      </top>
      <bottom style="thin">
        <color indexed="23"/>
      </bottom>
      <diagonal/>
    </border>
    <border>
      <left style="thin">
        <color indexed="55"/>
      </left>
      <right style="thin">
        <color indexed="55"/>
      </right>
      <top style="thin">
        <color indexed="64"/>
      </top>
      <bottom style="thin">
        <color indexed="23"/>
      </bottom>
      <diagonal/>
    </border>
    <border>
      <left style="thin">
        <color indexed="55"/>
      </left>
      <right style="thin">
        <color indexed="64"/>
      </right>
      <top style="thin">
        <color indexed="64"/>
      </top>
      <bottom style="thin">
        <color indexed="23"/>
      </bottom>
      <diagonal/>
    </border>
    <border>
      <left style="double">
        <color indexed="64"/>
      </left>
      <right/>
      <top style="thin">
        <color indexed="64"/>
      </top>
      <bottom style="thin">
        <color indexed="23"/>
      </bottom>
      <diagonal/>
    </border>
    <border>
      <left style="double">
        <color indexed="64"/>
      </left>
      <right style="double">
        <color indexed="64"/>
      </right>
      <top style="thin">
        <color indexed="23"/>
      </top>
      <bottom style="thin">
        <color indexed="64"/>
      </bottom>
      <diagonal/>
    </border>
    <border>
      <left/>
      <right style="thin">
        <color indexed="55"/>
      </right>
      <top style="thin">
        <color indexed="23"/>
      </top>
      <bottom style="thin">
        <color indexed="64"/>
      </bottom>
      <diagonal/>
    </border>
    <border>
      <left style="thin">
        <color indexed="55"/>
      </left>
      <right style="thin">
        <color indexed="55"/>
      </right>
      <top style="thin">
        <color indexed="23"/>
      </top>
      <bottom style="thin">
        <color indexed="64"/>
      </bottom>
      <diagonal/>
    </border>
    <border>
      <left style="thin">
        <color indexed="55"/>
      </left>
      <right style="thin">
        <color indexed="64"/>
      </right>
      <top style="thin">
        <color indexed="23"/>
      </top>
      <bottom style="thin">
        <color indexed="64"/>
      </bottom>
      <diagonal/>
    </border>
    <border>
      <left style="double">
        <color indexed="64"/>
      </left>
      <right style="double">
        <color indexed="23"/>
      </right>
      <top style="thin">
        <color indexed="64"/>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double">
        <color indexed="64"/>
      </right>
      <top style="double">
        <color indexed="64"/>
      </top>
      <bottom style="double">
        <color indexed="64"/>
      </bottom>
      <diagonal/>
    </border>
    <border>
      <left style="thin">
        <color indexed="17"/>
      </left>
      <right/>
      <top style="thin">
        <color indexed="55"/>
      </top>
      <bottom style="thin">
        <color indexed="55"/>
      </bottom>
      <diagonal/>
    </border>
    <border>
      <left style="thin">
        <color indexed="64"/>
      </left>
      <right style="double">
        <color indexed="64"/>
      </right>
      <top style="thin">
        <color indexed="64"/>
      </top>
      <bottom style="thin">
        <color indexed="64"/>
      </bottom>
      <diagonal/>
    </border>
    <border>
      <left/>
      <right style="double">
        <color indexed="64"/>
      </right>
      <top style="thin">
        <color indexed="55"/>
      </top>
      <bottom/>
      <diagonal/>
    </border>
    <border>
      <left/>
      <right style="double">
        <color indexed="64"/>
      </right>
      <top/>
      <bottom style="thin">
        <color indexed="55"/>
      </bottom>
      <diagonal/>
    </border>
    <border>
      <left style="thin">
        <color indexed="55"/>
      </left>
      <right/>
      <top style="thin">
        <color indexed="55"/>
      </top>
      <bottom/>
      <diagonal/>
    </border>
    <border>
      <left/>
      <right style="thin">
        <color indexed="22"/>
      </right>
      <top style="thin">
        <color indexed="55"/>
      </top>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style="thin">
        <color indexed="22"/>
      </right>
      <top style="double">
        <color indexed="64"/>
      </top>
      <bottom style="double">
        <color indexed="64"/>
      </bottom>
      <diagonal/>
    </border>
    <border>
      <left style="thin">
        <color indexed="17"/>
      </left>
      <right style="thin">
        <color indexed="55"/>
      </right>
      <top/>
      <bottom style="thin">
        <color indexed="55"/>
      </bottom>
      <diagonal/>
    </border>
    <border>
      <left style="thin">
        <color indexed="17"/>
      </left>
      <right/>
      <top/>
      <bottom style="thin">
        <color indexed="55"/>
      </bottom>
      <diagonal/>
    </border>
    <border>
      <left style="thin">
        <color indexed="55"/>
      </left>
      <right style="thin">
        <color indexed="64"/>
      </right>
      <top/>
      <bottom style="thin">
        <color indexed="55"/>
      </bottom>
      <diagonal/>
    </border>
    <border>
      <left style="double">
        <color indexed="23"/>
      </left>
      <right style="double">
        <color indexed="23"/>
      </right>
      <top/>
      <bottom style="thin">
        <color indexed="55"/>
      </bottom>
      <diagonal/>
    </border>
    <border>
      <left style="thin">
        <color indexed="64"/>
      </left>
      <right/>
      <top style="double">
        <color indexed="64"/>
      </top>
      <bottom/>
      <diagonal/>
    </border>
    <border>
      <left style="thin">
        <color indexed="64"/>
      </left>
      <right/>
      <top style="thin">
        <color indexed="13"/>
      </top>
      <bottom style="thin">
        <color indexed="13"/>
      </bottom>
      <diagonal/>
    </border>
    <border>
      <left/>
      <right/>
      <top style="thin">
        <color indexed="13"/>
      </top>
      <bottom style="thin">
        <color indexed="13"/>
      </bottom>
      <diagonal/>
    </border>
    <border>
      <left/>
      <right style="thin">
        <color indexed="13"/>
      </right>
      <top style="thin">
        <color indexed="13"/>
      </top>
      <bottom style="thin">
        <color indexed="13"/>
      </bottom>
      <diagonal/>
    </border>
    <border>
      <left/>
      <right style="thin">
        <color indexed="64"/>
      </right>
      <top style="thin">
        <color indexed="55"/>
      </top>
      <bottom style="thin">
        <color indexed="55"/>
      </bottom>
      <diagonal/>
    </border>
    <border>
      <left/>
      <right/>
      <top style="thin">
        <color indexed="64"/>
      </top>
      <bottom style="thin">
        <color indexed="55"/>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55"/>
      </left>
      <right/>
      <top style="double">
        <color indexed="64"/>
      </top>
      <bottom style="thin">
        <color indexed="55"/>
      </bottom>
      <diagonal/>
    </border>
    <border>
      <left/>
      <right/>
      <top style="double">
        <color indexed="64"/>
      </top>
      <bottom style="thin">
        <color indexed="55"/>
      </bottom>
      <diagonal/>
    </border>
    <border>
      <left/>
      <right style="thin">
        <color indexed="55"/>
      </right>
      <top style="double">
        <color indexed="64"/>
      </top>
      <bottom style="thin">
        <color indexed="55"/>
      </bottom>
      <diagonal/>
    </border>
    <border>
      <left style="thin">
        <color indexed="55"/>
      </left>
      <right/>
      <top style="thin">
        <color indexed="55"/>
      </top>
      <bottom style="double">
        <color indexed="17"/>
      </bottom>
      <diagonal/>
    </border>
    <border>
      <left/>
      <right/>
      <top style="thin">
        <color indexed="55"/>
      </top>
      <bottom style="double">
        <color indexed="17"/>
      </bottom>
      <diagonal/>
    </border>
    <border>
      <left/>
      <right style="thin">
        <color indexed="55"/>
      </right>
      <top style="thin">
        <color indexed="55"/>
      </top>
      <bottom style="double">
        <color indexed="17"/>
      </bottom>
      <diagonal/>
    </border>
    <border>
      <left style="thin">
        <color indexed="55"/>
      </left>
      <right/>
      <top style="thin">
        <color indexed="55"/>
      </top>
      <bottom style="double">
        <color indexed="64"/>
      </bottom>
      <diagonal/>
    </border>
    <border>
      <left/>
      <right/>
      <top style="thin">
        <color indexed="55"/>
      </top>
      <bottom style="double">
        <color indexed="64"/>
      </bottom>
      <diagonal/>
    </border>
    <border>
      <left/>
      <right style="thin">
        <color indexed="55"/>
      </right>
      <top style="thin">
        <color indexed="55"/>
      </top>
      <bottom style="double">
        <color indexed="64"/>
      </bottom>
      <diagonal/>
    </border>
    <border>
      <left style="thin">
        <color indexed="55"/>
      </left>
      <right/>
      <top style="double">
        <color indexed="17"/>
      </top>
      <bottom style="thin">
        <color indexed="55"/>
      </bottom>
      <diagonal/>
    </border>
    <border>
      <left/>
      <right/>
      <top style="double">
        <color indexed="17"/>
      </top>
      <bottom style="thin">
        <color indexed="55"/>
      </bottom>
      <diagonal/>
    </border>
    <border>
      <left/>
      <right style="thin">
        <color indexed="55"/>
      </right>
      <top style="double">
        <color indexed="17"/>
      </top>
      <bottom style="thin">
        <color indexed="55"/>
      </bottom>
      <diagonal/>
    </border>
    <border>
      <left/>
      <right/>
      <top style="thin">
        <color indexed="55"/>
      </top>
      <bottom style="thin">
        <color indexed="64"/>
      </bottom>
      <diagonal/>
    </border>
    <border>
      <left/>
      <right style="thin">
        <color indexed="17"/>
      </right>
      <top style="thin">
        <color indexed="55"/>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style="thin">
        <color indexed="18"/>
      </right>
      <top style="thin">
        <color indexed="55"/>
      </top>
      <bottom style="thin">
        <color indexed="64"/>
      </bottom>
      <diagonal/>
    </border>
  </borders>
  <cellStyleXfs count="19">
    <xf numFmtId="0" fontId="0" fillId="0" borderId="0"/>
    <xf numFmtId="0" fontId="2" fillId="0" borderId="0"/>
    <xf numFmtId="0" fontId="42" fillId="0" borderId="0"/>
    <xf numFmtId="165" fontId="48" fillId="2" borderId="1"/>
    <xf numFmtId="165" fontId="3" fillId="3" borderId="1"/>
    <xf numFmtId="43" fontId="1" fillId="0" borderId="0" applyFont="0" applyFill="0" applyBorder="0" applyAlignment="0" applyProtection="0"/>
    <xf numFmtId="0" fontId="4" fillId="0" borderId="0"/>
    <xf numFmtId="0" fontId="5" fillId="4" borderId="2">
      <alignment horizontal="center"/>
    </xf>
    <xf numFmtId="165" fontId="1" fillId="5" borderId="1"/>
    <xf numFmtId="165" fontId="1" fillId="2" borderId="1"/>
    <xf numFmtId="0" fontId="6" fillId="0" borderId="0" applyNumberFormat="0" applyFill="0" applyBorder="0" applyAlignment="0" applyProtection="0">
      <alignment vertical="top"/>
      <protection locked="0"/>
    </xf>
    <xf numFmtId="165" fontId="1" fillId="4" borderId="1"/>
    <xf numFmtId="165" fontId="1" fillId="4" borderId="1">
      <protection locked="0"/>
    </xf>
    <xf numFmtId="0" fontId="1" fillId="0" borderId="0"/>
    <xf numFmtId="0" fontId="2" fillId="0" borderId="0"/>
    <xf numFmtId="0" fontId="2" fillId="0" borderId="0"/>
    <xf numFmtId="9" fontId="1" fillId="0" borderId="0" applyFont="0" applyFill="0" applyBorder="0" applyAlignment="0" applyProtection="0"/>
    <xf numFmtId="165" fontId="1" fillId="6" borderId="1"/>
    <xf numFmtId="15" fontId="1" fillId="6" borderId="1"/>
  </cellStyleXfs>
  <cellXfs count="1044">
    <xf numFmtId="0" fontId="0" fillId="0" borderId="0" xfId="0"/>
    <xf numFmtId="0" fontId="8" fillId="0" borderId="0" xfId="15" applyFont="1" applyProtection="1"/>
    <xf numFmtId="0" fontId="2" fillId="0" borderId="0" xfId="15"/>
    <xf numFmtId="0" fontId="2" fillId="0" borderId="0" xfId="15" applyFont="1" applyProtection="1"/>
    <xf numFmtId="0" fontId="8" fillId="0" borderId="3" xfId="15" applyFont="1" applyFill="1" applyBorder="1" applyProtection="1"/>
    <xf numFmtId="0" fontId="8" fillId="0" borderId="4" xfId="15" applyFont="1" applyFill="1" applyBorder="1" applyProtection="1"/>
    <xf numFmtId="166" fontId="8" fillId="0" borderId="4" xfId="15" applyNumberFormat="1" applyFont="1" applyFill="1" applyBorder="1" applyProtection="1"/>
    <xf numFmtId="0" fontId="8" fillId="0" borderId="5" xfId="15" applyFont="1" applyFill="1" applyBorder="1" applyProtection="1"/>
    <xf numFmtId="0" fontId="8" fillId="0" borderId="3" xfId="15" applyFont="1" applyBorder="1" applyProtection="1"/>
    <xf numFmtId="0" fontId="8" fillId="0" borderId="4" xfId="15" applyFont="1" applyBorder="1" applyProtection="1"/>
    <xf numFmtId="0" fontId="8" fillId="0" borderId="5" xfId="15" applyFont="1" applyBorder="1" applyProtection="1"/>
    <xf numFmtId="0" fontId="12" fillId="0" borderId="6" xfId="15" applyFont="1" applyFill="1" applyBorder="1" applyProtection="1"/>
    <xf numFmtId="166" fontId="13" fillId="0" borderId="0" xfId="15" applyNumberFormat="1" applyFont="1" applyFill="1" applyBorder="1" applyAlignment="1" applyProtection="1">
      <alignment vertical="top"/>
    </xf>
    <xf numFmtId="0" fontId="12" fillId="0" borderId="7" xfId="15" applyFont="1" applyFill="1" applyBorder="1" applyProtection="1"/>
    <xf numFmtId="0" fontId="8" fillId="0" borderId="6" xfId="15" applyFont="1" applyBorder="1" applyProtection="1"/>
    <xf numFmtId="0" fontId="8" fillId="0" borderId="7" xfId="15" applyFont="1" applyBorder="1" applyProtection="1"/>
    <xf numFmtId="0" fontId="8" fillId="0" borderId="0" xfId="15" applyFont="1" applyFill="1" applyBorder="1" applyAlignment="1" applyProtection="1">
      <alignment horizontal="left" vertical="top"/>
    </xf>
    <xf numFmtId="0" fontId="8" fillId="0" borderId="6" xfId="15" applyFont="1" applyFill="1" applyBorder="1" applyProtection="1"/>
    <xf numFmtId="0" fontId="8" fillId="0" borderId="7" xfId="15" applyFont="1" applyFill="1" applyBorder="1" applyProtection="1"/>
    <xf numFmtId="166" fontId="13" fillId="0" borderId="0" xfId="15" applyNumberFormat="1" applyFont="1" applyFill="1" applyBorder="1" applyAlignment="1" applyProtection="1">
      <alignment horizontal="left" vertical="top"/>
    </xf>
    <xf numFmtId="0" fontId="15" fillId="0" borderId="7" xfId="15" applyFont="1" applyFill="1" applyBorder="1" applyProtection="1"/>
    <xf numFmtId="166" fontId="16" fillId="0" borderId="0" xfId="10" applyNumberFormat="1" applyFont="1" applyFill="1" applyBorder="1" applyAlignment="1" applyProtection="1">
      <alignment vertical="top"/>
    </xf>
    <xf numFmtId="166" fontId="17" fillId="0" borderId="0" xfId="15" applyNumberFormat="1" applyFont="1" applyFill="1" applyBorder="1" applyAlignment="1" applyProtection="1">
      <alignment horizontal="left" vertical="top"/>
    </xf>
    <xf numFmtId="167" fontId="13" fillId="0" borderId="0" xfId="15" applyNumberFormat="1" applyFont="1" applyFill="1" applyBorder="1" applyAlignment="1" applyProtection="1">
      <alignment horizontal="left" vertical="top"/>
    </xf>
    <xf numFmtId="0" fontId="8" fillId="0" borderId="8" xfId="15" applyFont="1" applyFill="1" applyBorder="1" applyProtection="1"/>
    <xf numFmtId="0" fontId="14" fillId="0" borderId="9" xfId="15" applyFont="1" applyFill="1" applyBorder="1" applyProtection="1"/>
    <xf numFmtId="166" fontId="14" fillId="0" borderId="9" xfId="15" applyNumberFormat="1" applyFont="1" applyFill="1" applyBorder="1" applyProtection="1"/>
    <xf numFmtId="0" fontId="15" fillId="0" borderId="10" xfId="15" applyFont="1" applyFill="1" applyBorder="1" applyProtection="1"/>
    <xf numFmtId="0" fontId="8" fillId="0" borderId="8" xfId="15" applyFont="1" applyBorder="1" applyProtection="1"/>
    <xf numFmtId="0" fontId="8" fillId="0" borderId="9" xfId="15" applyFont="1" applyBorder="1" applyProtection="1"/>
    <xf numFmtId="0" fontId="8" fillId="0" borderId="10" xfId="15" applyFont="1" applyBorder="1" applyProtection="1"/>
    <xf numFmtId="0" fontId="18" fillId="0" borderId="0" xfId="15" applyFont="1" applyAlignment="1">
      <alignment horizontal="right"/>
    </xf>
    <xf numFmtId="0" fontId="20" fillId="7" borderId="0" xfId="15" applyFont="1" applyFill="1" applyProtection="1"/>
    <xf numFmtId="0" fontId="3" fillId="7" borderId="0" xfId="15" applyFont="1" applyFill="1" applyProtection="1"/>
    <xf numFmtId="0" fontId="2" fillId="7" borderId="0" xfId="15" applyFill="1" applyProtection="1"/>
    <xf numFmtId="168" fontId="2" fillId="0" borderId="0" xfId="15" applyNumberFormat="1" applyProtection="1"/>
    <xf numFmtId="0" fontId="2" fillId="0" borderId="0" xfId="15" applyProtection="1"/>
    <xf numFmtId="0" fontId="21" fillId="7" borderId="0" xfId="15" applyFont="1" applyFill="1" applyProtection="1"/>
    <xf numFmtId="0" fontId="14" fillId="0" borderId="0" xfId="15" applyFont="1" applyProtection="1"/>
    <xf numFmtId="0" fontId="6" fillId="0" borderId="0" xfId="10" applyAlignment="1" applyProtection="1"/>
    <xf numFmtId="0" fontId="1" fillId="0" borderId="0" xfId="15" applyFont="1" applyProtection="1"/>
    <xf numFmtId="22" fontId="2" fillId="0" borderId="0" xfId="15" applyNumberFormat="1" applyProtection="1"/>
    <xf numFmtId="0" fontId="6" fillId="0" borderId="0" xfId="10" applyFont="1" applyAlignment="1" applyProtection="1"/>
    <xf numFmtId="0" fontId="22" fillId="0" borderId="0" xfId="15" applyFont="1" applyProtection="1"/>
    <xf numFmtId="0" fontId="23" fillId="8" borderId="0" xfId="15" applyFont="1" applyFill="1" applyProtection="1"/>
    <xf numFmtId="0" fontId="2" fillId="0" borderId="0" xfId="15" applyAlignment="1">
      <alignment horizontal="center"/>
    </xf>
    <xf numFmtId="0" fontId="4" fillId="0" borderId="0" xfId="6" applyProtection="1"/>
    <xf numFmtId="0" fontId="24" fillId="0" borderId="0" xfId="15" applyFont="1" applyAlignment="1" applyProtection="1">
      <alignment horizontal="center"/>
    </xf>
    <xf numFmtId="9" fontId="2" fillId="0" borderId="0" xfId="16" applyFont="1" applyProtection="1"/>
    <xf numFmtId="0" fontId="2" fillId="0" borderId="0" xfId="15" applyFill="1" applyProtection="1"/>
    <xf numFmtId="0" fontId="4" fillId="0" borderId="0" xfId="6" applyFont="1" applyProtection="1"/>
    <xf numFmtId="0" fontId="3" fillId="8" borderId="0" xfId="15" applyFont="1" applyFill="1" applyProtection="1"/>
    <xf numFmtId="0" fontId="8" fillId="8" borderId="0" xfId="15" applyFont="1" applyFill="1" applyProtection="1"/>
    <xf numFmtId="0" fontId="2" fillId="8" borderId="0" xfId="15" applyFill="1" applyProtection="1"/>
    <xf numFmtId="0" fontId="2" fillId="0" borderId="0" xfId="15" applyAlignment="1" applyProtection="1"/>
    <xf numFmtId="0" fontId="2" fillId="0" borderId="0" xfId="15" applyAlignment="1" applyProtection="1">
      <alignment horizontal="right"/>
    </xf>
    <xf numFmtId="0" fontId="5" fillId="4" borderId="2" xfId="7" applyFill="1" applyAlignment="1" applyProtection="1">
      <alignment horizontal="left"/>
      <protection locked="0"/>
    </xf>
    <xf numFmtId="15" fontId="1" fillId="4" borderId="1" xfId="11" applyNumberFormat="1" applyFont="1" applyFill="1" applyAlignment="1" applyProtection="1">
      <alignment horizontal="left"/>
      <protection locked="0"/>
    </xf>
    <xf numFmtId="173" fontId="1" fillId="4" borderId="1" xfId="11" applyNumberFormat="1" applyFill="1" applyAlignment="1" applyProtection="1">
      <alignment horizontal="center"/>
      <protection locked="0"/>
    </xf>
    <xf numFmtId="14" fontId="2" fillId="0" borderId="0" xfId="15" applyNumberFormat="1" applyProtection="1"/>
    <xf numFmtId="173" fontId="1" fillId="6" borderId="1" xfId="18" applyNumberFormat="1" applyAlignment="1" applyProtection="1">
      <alignment horizontal="center"/>
    </xf>
    <xf numFmtId="0" fontId="8" fillId="0" borderId="0" xfId="15" applyFont="1" applyAlignment="1" applyProtection="1">
      <alignment horizontal="center"/>
    </xf>
    <xf numFmtId="165" fontId="14" fillId="2" borderId="1" xfId="9" applyFont="1" applyAlignment="1" applyProtection="1">
      <alignment horizontal="center"/>
    </xf>
    <xf numFmtId="0" fontId="8" fillId="0" borderId="0" xfId="15" applyFont="1" applyFill="1"/>
    <xf numFmtId="165" fontId="22" fillId="0" borderId="0" xfId="11" applyFont="1" applyFill="1" applyBorder="1" applyAlignment="1" applyProtection="1">
      <protection locked="0"/>
    </xf>
    <xf numFmtId="0" fontId="8" fillId="7" borderId="0" xfId="15" applyFont="1" applyFill="1" applyProtection="1"/>
    <xf numFmtId="168" fontId="8" fillId="0" borderId="0" xfId="15" applyNumberFormat="1" applyFont="1" applyProtection="1"/>
    <xf numFmtId="0" fontId="8" fillId="0" borderId="0" xfId="15" applyFont="1" applyFill="1" applyAlignment="1" applyProtection="1"/>
    <xf numFmtId="0" fontId="8" fillId="0" borderId="0" xfId="15" applyFont="1" applyFill="1" applyBorder="1" applyAlignment="1" applyProtection="1"/>
    <xf numFmtId="0" fontId="8" fillId="0" borderId="0" xfId="15" applyFont="1" applyAlignment="1" applyProtection="1">
      <alignment horizontal="left" indent="1"/>
    </xf>
    <xf numFmtId="0" fontId="8" fillId="0" borderId="0" xfId="15" applyFont="1" applyBorder="1" applyAlignment="1" applyProtection="1">
      <alignment horizontal="left" indent="1"/>
    </xf>
    <xf numFmtId="0" fontId="8" fillId="0" borderId="0" xfId="15" applyFont="1" applyBorder="1" applyProtection="1"/>
    <xf numFmtId="0" fontId="2" fillId="0" borderId="0" xfId="15" applyBorder="1"/>
    <xf numFmtId="0" fontId="14" fillId="0" borderId="0" xfId="15" applyFont="1" applyAlignment="1" applyProtection="1">
      <alignment horizontal="center"/>
    </xf>
    <xf numFmtId="0" fontId="2" fillId="0" borderId="0" xfId="15" applyAlignment="1" applyProtection="1">
      <alignment horizontal="left"/>
    </xf>
    <xf numFmtId="0" fontId="2" fillId="0" borderId="0" xfId="15" applyFill="1"/>
    <xf numFmtId="15" fontId="8" fillId="6" borderId="1" xfId="18" applyFont="1" applyProtection="1"/>
    <xf numFmtId="15" fontId="8" fillId="2" borderId="1" xfId="9" applyNumberFormat="1" applyFont="1" applyProtection="1"/>
    <xf numFmtId="165" fontId="8" fillId="6" borderId="1" xfId="17" applyFont="1" applyProtection="1"/>
    <xf numFmtId="165" fontId="8" fillId="2" borderId="1" xfId="9" applyFont="1" applyProtection="1"/>
    <xf numFmtId="0" fontId="22" fillId="0" borderId="0" xfId="6" applyFont="1" applyProtection="1"/>
    <xf numFmtId="0" fontId="20" fillId="7" borderId="0" xfId="15" applyFont="1" applyFill="1" applyAlignment="1" applyProtection="1">
      <alignment vertical="center"/>
    </xf>
    <xf numFmtId="0" fontId="2" fillId="7" borderId="0" xfId="15" applyFill="1" applyAlignment="1" applyProtection="1">
      <alignment vertical="center"/>
    </xf>
    <xf numFmtId="0" fontId="2" fillId="0" borderId="0" xfId="15" applyFill="1" applyAlignment="1">
      <alignment vertical="center"/>
    </xf>
    <xf numFmtId="168" fontId="2" fillId="0" borderId="0" xfId="15" applyNumberFormat="1" applyAlignment="1" applyProtection="1">
      <alignment vertical="center"/>
    </xf>
    <xf numFmtId="0" fontId="2" fillId="0" borderId="0" xfId="15" applyAlignment="1" applyProtection="1">
      <alignment horizontal="center" vertical="center"/>
    </xf>
    <xf numFmtId="0" fontId="2" fillId="0" borderId="0" xfId="15" applyAlignment="1" applyProtection="1">
      <alignment vertical="center"/>
    </xf>
    <xf numFmtId="0" fontId="2" fillId="0" borderId="0" xfId="15" applyAlignment="1">
      <alignment vertical="center"/>
    </xf>
    <xf numFmtId="0" fontId="3" fillId="7" borderId="0" xfId="15" applyFont="1" applyFill="1" applyAlignment="1" applyProtection="1">
      <alignment vertical="center"/>
    </xf>
    <xf numFmtId="0" fontId="8" fillId="0" borderId="0" xfId="15" applyFont="1" applyAlignment="1" applyProtection="1">
      <alignment vertical="center"/>
    </xf>
    <xf numFmtId="0" fontId="14" fillId="0" borderId="0" xfId="15" applyFont="1" applyAlignment="1" applyProtection="1">
      <alignment horizontal="center" vertical="center"/>
    </xf>
    <xf numFmtId="0" fontId="23" fillId="8" borderId="0" xfId="15" applyFont="1" applyFill="1" applyAlignment="1" applyProtection="1">
      <alignment vertical="center"/>
    </xf>
    <xf numFmtId="0" fontId="23" fillId="8" borderId="0" xfId="15" applyFont="1" applyFill="1" applyAlignment="1" applyProtection="1">
      <alignment horizontal="center" vertical="center"/>
    </xf>
    <xf numFmtId="0" fontId="8" fillId="8" borderId="0" xfId="15" applyFont="1" applyFill="1" applyAlignment="1" applyProtection="1">
      <alignment vertical="center"/>
    </xf>
    <xf numFmtId="0" fontId="8" fillId="0" borderId="0" xfId="15" applyFont="1" applyFill="1" applyAlignment="1">
      <alignment vertical="center"/>
    </xf>
    <xf numFmtId="0" fontId="2" fillId="0" borderId="0" xfId="15" applyAlignment="1">
      <alignment horizontal="center" vertical="center"/>
    </xf>
    <xf numFmtId="0" fontId="2" fillId="0" borderId="0" xfId="15" applyAlignment="1" applyProtection="1">
      <alignment horizontal="center"/>
    </xf>
    <xf numFmtId="0" fontId="8" fillId="0" borderId="0" xfId="15" applyFont="1" applyAlignment="1" applyProtection="1">
      <alignment horizontal="left"/>
    </xf>
    <xf numFmtId="165" fontId="8" fillId="4" borderId="1" xfId="11" applyFont="1" applyFill="1" applyProtection="1"/>
    <xf numFmtId="165" fontId="8" fillId="4" borderId="1" xfId="11" applyFont="1" applyProtection="1"/>
    <xf numFmtId="0" fontId="8" fillId="0" borderId="0" xfId="15" applyFont="1" applyAlignment="1" applyProtection="1">
      <alignment horizontal="left" vertical="top"/>
    </xf>
    <xf numFmtId="0" fontId="25" fillId="0" borderId="0" xfId="15" applyFont="1" applyAlignment="1" applyProtection="1">
      <alignment horizontal="center"/>
    </xf>
    <xf numFmtId="0" fontId="25" fillId="0" borderId="0" xfId="15" applyFont="1" applyAlignment="1" applyProtection="1">
      <alignment horizontal="center" wrapText="1"/>
    </xf>
    <xf numFmtId="171" fontId="8" fillId="4" borderId="1" xfId="11" quotePrefix="1" applyNumberFormat="1" applyFont="1" applyAlignment="1" applyProtection="1">
      <alignment horizontal="center"/>
    </xf>
    <xf numFmtId="165" fontId="8" fillId="4" borderId="11" xfId="11" applyFont="1" applyBorder="1" applyAlignment="1" applyProtection="1"/>
    <xf numFmtId="165" fontId="8" fillId="4" borderId="12" xfId="11" applyFont="1" applyBorder="1" applyAlignment="1" applyProtection="1"/>
    <xf numFmtId="165" fontId="8" fillId="4" borderId="13" xfId="11" applyFont="1" applyBorder="1" applyAlignment="1" applyProtection="1"/>
    <xf numFmtId="0" fontId="3" fillId="7" borderId="0" xfId="15" applyFont="1" applyFill="1" applyAlignment="1" applyProtection="1">
      <alignment horizontal="left" vertical="center"/>
    </xf>
    <xf numFmtId="0" fontId="1" fillId="0" borderId="0" xfId="15" applyFont="1"/>
    <xf numFmtId="169" fontId="8" fillId="0" borderId="0" xfId="15" applyNumberFormat="1" applyFont="1" applyFill="1" applyAlignment="1" applyProtection="1"/>
    <xf numFmtId="15" fontId="22" fillId="0" borderId="0" xfId="15" applyNumberFormat="1" applyFont="1" applyProtection="1"/>
    <xf numFmtId="170" fontId="8" fillId="4" borderId="1" xfId="15" applyNumberFormat="1" applyFont="1" applyFill="1" applyBorder="1" applyAlignment="1" applyProtection="1">
      <alignment horizontal="center"/>
    </xf>
    <xf numFmtId="170" fontId="22" fillId="0" borderId="0" xfId="15" applyNumberFormat="1" applyFont="1" applyAlignment="1" applyProtection="1"/>
    <xf numFmtId="0" fontId="27" fillId="0" borderId="0" xfId="15" applyFont="1" applyProtection="1"/>
    <xf numFmtId="170" fontId="22" fillId="0" borderId="0" xfId="15" applyNumberFormat="1" applyFont="1" applyFill="1" applyAlignment="1" applyProtection="1"/>
    <xf numFmtId="0" fontId="8" fillId="4" borderId="1" xfId="11" applyNumberFormat="1" applyFont="1" applyAlignment="1" applyProtection="1">
      <alignment horizontal="center"/>
    </xf>
    <xf numFmtId="0" fontId="8" fillId="6" borderId="1" xfId="15" applyNumberFormat="1" applyFont="1" applyFill="1" applyBorder="1" applyAlignment="1" applyProtection="1">
      <alignment horizontal="center"/>
    </xf>
    <xf numFmtId="0" fontId="8" fillId="2" borderId="1" xfId="15" applyNumberFormat="1" applyFont="1" applyFill="1" applyBorder="1" applyAlignment="1" applyProtection="1">
      <alignment horizontal="center"/>
    </xf>
    <xf numFmtId="165" fontId="8" fillId="4" borderId="1" xfId="9" applyFont="1" applyFill="1" applyAlignment="1" applyProtection="1">
      <alignment horizontal="center"/>
    </xf>
    <xf numFmtId="165" fontId="8" fillId="6" borderId="1" xfId="9" applyFont="1" applyFill="1" applyAlignment="1" applyProtection="1">
      <alignment horizontal="center"/>
    </xf>
    <xf numFmtId="165" fontId="8" fillId="2" borderId="1" xfId="9" applyFont="1" applyAlignment="1" applyProtection="1">
      <alignment horizontal="center"/>
    </xf>
    <xf numFmtId="0" fontId="31" fillId="8" borderId="0" xfId="15" applyFont="1" applyFill="1" applyProtection="1"/>
    <xf numFmtId="0" fontId="5" fillId="4" borderId="2" xfId="7" applyProtection="1">
      <alignment horizontal="center"/>
    </xf>
    <xf numFmtId="0" fontId="2" fillId="0" borderId="0" xfId="15" applyBorder="1" applyProtection="1"/>
    <xf numFmtId="165" fontId="14" fillId="6" borderId="14" xfId="17" applyFont="1" applyBorder="1" applyAlignment="1" applyProtection="1">
      <alignment horizontal="center"/>
    </xf>
    <xf numFmtId="165" fontId="14" fillId="2" borderId="14" xfId="9" applyFont="1" applyBorder="1" applyAlignment="1" applyProtection="1">
      <alignment horizontal="center"/>
    </xf>
    <xf numFmtId="0" fontId="2" fillId="0" borderId="0" xfId="15" applyFill="1" applyBorder="1"/>
    <xf numFmtId="0" fontId="3" fillId="0" borderId="0" xfId="0" applyFont="1" applyFill="1" applyProtection="1"/>
    <xf numFmtId="0" fontId="0" fillId="0" borderId="0" xfId="0" applyProtection="1"/>
    <xf numFmtId="0" fontId="14" fillId="0" borderId="0" xfId="0" applyFont="1" applyProtection="1"/>
    <xf numFmtId="0" fontId="6" fillId="0" borderId="0" xfId="10" applyFill="1" applyAlignment="1" applyProtection="1"/>
    <xf numFmtId="0" fontId="24" fillId="0" borderId="0" xfId="15" applyFont="1" applyProtection="1"/>
    <xf numFmtId="0" fontId="3" fillId="7" borderId="0" xfId="15" applyFont="1" applyFill="1" applyBorder="1" applyProtection="1"/>
    <xf numFmtId="168" fontId="8" fillId="0" borderId="0" xfId="15" applyNumberFormat="1" applyFont="1" applyBorder="1" applyProtection="1"/>
    <xf numFmtId="0" fontId="2" fillId="0" borderId="0" xfId="15" applyFont="1" applyBorder="1" applyProtection="1"/>
    <xf numFmtId="0" fontId="23" fillId="8" borderId="0" xfId="15" applyFont="1" applyFill="1" applyBorder="1" applyProtection="1"/>
    <xf numFmtId="0" fontId="8" fillId="9" borderId="0" xfId="15" applyFont="1" applyFill="1" applyBorder="1" applyAlignment="1" applyProtection="1">
      <alignment horizontal="center"/>
    </xf>
    <xf numFmtId="0" fontId="23" fillId="10" borderId="0" xfId="15" applyFont="1" applyFill="1" applyBorder="1" applyAlignment="1" applyProtection="1">
      <alignment horizontal="center"/>
    </xf>
    <xf numFmtId="0" fontId="23" fillId="11" borderId="0" xfId="15" applyFont="1" applyFill="1" applyBorder="1" applyAlignment="1" applyProtection="1">
      <alignment horizontal="center"/>
    </xf>
    <xf numFmtId="0" fontId="23" fillId="12" borderId="0" xfId="15" applyFont="1" applyFill="1" applyBorder="1" applyAlignment="1" applyProtection="1">
      <alignment horizontal="center"/>
    </xf>
    <xf numFmtId="0" fontId="23" fillId="13" borderId="0" xfId="15" applyFont="1" applyFill="1" applyBorder="1" applyAlignment="1" applyProtection="1">
      <alignment horizontal="center"/>
    </xf>
    <xf numFmtId="0" fontId="34" fillId="0" borderId="0" xfId="15" applyFont="1" applyBorder="1" applyAlignment="1" applyProtection="1">
      <alignment horizontal="right"/>
    </xf>
    <xf numFmtId="0" fontId="8" fillId="0" borderId="0" xfId="15" applyFont="1" applyAlignment="1" applyProtection="1">
      <alignment horizontal="right"/>
    </xf>
    <xf numFmtId="0" fontId="23" fillId="0" borderId="0" xfId="15" applyFont="1" applyProtection="1"/>
    <xf numFmtId="0" fontId="2" fillId="0" borderId="0" xfId="15" applyFill="1" applyBorder="1" applyProtection="1"/>
    <xf numFmtId="0" fontId="33" fillId="0" borderId="0" xfId="15" applyFont="1" applyFill="1" applyBorder="1" applyAlignment="1">
      <alignment horizontal="center" vertical="center"/>
    </xf>
    <xf numFmtId="0" fontId="33" fillId="0" borderId="0" xfId="15" applyFont="1" applyFill="1" applyBorder="1" applyAlignment="1" applyProtection="1">
      <alignment vertical="center"/>
    </xf>
    <xf numFmtId="0" fontId="2" fillId="0" borderId="0" xfId="15" applyFill="1" applyBorder="1" applyAlignment="1" applyProtection="1">
      <alignment vertical="center"/>
    </xf>
    <xf numFmtId="0" fontId="21" fillId="7" borderId="0" xfId="15" applyFont="1" applyFill="1" applyAlignment="1" applyProtection="1">
      <alignment vertical="center"/>
    </xf>
    <xf numFmtId="0" fontId="14" fillId="0" borderId="0" xfId="15" applyFont="1" applyAlignment="1" applyProtection="1">
      <alignment vertical="center"/>
    </xf>
    <xf numFmtId="176" fontId="2" fillId="0" borderId="0" xfId="15" applyNumberFormat="1" applyFont="1" applyAlignment="1" applyProtection="1">
      <alignment horizontal="center"/>
    </xf>
    <xf numFmtId="15" fontId="8" fillId="6" borderId="1" xfId="18" applyFont="1" applyAlignment="1" applyProtection="1">
      <alignment horizontal="center"/>
    </xf>
    <xf numFmtId="15" fontId="8" fillId="2" borderId="1" xfId="9" applyNumberFormat="1" applyFont="1" applyAlignment="1" applyProtection="1">
      <alignment horizontal="center"/>
    </xf>
    <xf numFmtId="165" fontId="8" fillId="6" borderId="1" xfId="17" applyFont="1" applyAlignment="1" applyProtection="1">
      <alignment horizontal="center"/>
    </xf>
    <xf numFmtId="177" fontId="8" fillId="4" borderId="1" xfId="11" applyNumberFormat="1" applyFont="1" applyAlignment="1" applyProtection="1">
      <alignment horizontal="center"/>
    </xf>
    <xf numFmtId="177" fontId="8" fillId="6" borderId="1" xfId="17" applyNumberFormat="1" applyFont="1" applyAlignment="1" applyProtection="1">
      <alignment horizontal="center"/>
    </xf>
    <xf numFmtId="177" fontId="8" fillId="2" borderId="1" xfId="9" applyNumberFormat="1" applyFont="1" applyAlignment="1" applyProtection="1">
      <alignment horizontal="center"/>
    </xf>
    <xf numFmtId="177" fontId="1" fillId="2" borderId="1" xfId="9" applyNumberFormat="1" applyAlignment="1">
      <alignment horizontal="center"/>
    </xf>
    <xf numFmtId="0" fontId="2" fillId="0" borderId="0" xfId="15" applyAlignment="1" applyProtection="1">
      <alignment horizontal="right" vertical="center"/>
    </xf>
    <xf numFmtId="0" fontId="24" fillId="0" borderId="0" xfId="15" applyFont="1"/>
    <xf numFmtId="0" fontId="33" fillId="0" borderId="0" xfId="15" applyFont="1" applyFill="1" applyBorder="1" applyAlignment="1" applyProtection="1">
      <alignment horizontal="right" vertical="center"/>
    </xf>
    <xf numFmtId="0" fontId="37" fillId="0" borderId="0" xfId="15" applyFont="1" applyBorder="1" applyProtection="1"/>
    <xf numFmtId="0" fontId="38" fillId="7" borderId="0" xfId="15" applyFont="1" applyFill="1" applyBorder="1" applyProtection="1"/>
    <xf numFmtId="174" fontId="2" fillId="0" borderId="0" xfId="16" applyNumberFormat="1" applyFont="1" applyAlignment="1">
      <alignment vertical="center"/>
    </xf>
    <xf numFmtId="0" fontId="10" fillId="0" borderId="0" xfId="15" applyFont="1" applyAlignment="1" applyProtection="1">
      <alignment horizontal="right"/>
    </xf>
    <xf numFmtId="164" fontId="2" fillId="0" borderId="0" xfId="5" applyNumberFormat="1" applyFont="1"/>
    <xf numFmtId="10" fontId="2" fillId="0" borderId="0" xfId="16" applyNumberFormat="1" applyFont="1" applyBorder="1"/>
    <xf numFmtId="0" fontId="24" fillId="0" borderId="0" xfId="15" applyFont="1" applyAlignment="1">
      <alignment horizontal="center"/>
    </xf>
    <xf numFmtId="0" fontId="22" fillId="0" borderId="0" xfId="15" applyFont="1" applyAlignment="1" applyProtection="1">
      <alignment horizontal="center"/>
    </xf>
    <xf numFmtId="165" fontId="8" fillId="2" borderId="15" xfId="9" applyFont="1" applyBorder="1" applyAlignment="1" applyProtection="1">
      <alignment horizontal="center"/>
    </xf>
    <xf numFmtId="178" fontId="8" fillId="4" borderId="1" xfId="11" applyNumberFormat="1" applyFont="1" applyAlignment="1" applyProtection="1">
      <alignment horizontal="center" vertical="center"/>
    </xf>
    <xf numFmtId="0" fontId="23" fillId="0" borderId="0" xfId="15" applyFont="1" applyAlignment="1" applyProtection="1">
      <alignment horizontal="center"/>
    </xf>
    <xf numFmtId="165" fontId="2" fillId="0" borderId="0" xfId="15" applyNumberFormat="1" applyProtection="1"/>
    <xf numFmtId="3" fontId="2" fillId="0" borderId="0" xfId="15" applyNumberFormat="1" applyBorder="1" applyProtection="1"/>
    <xf numFmtId="0" fontId="23" fillId="0" borderId="0" xfId="15" applyFont="1" applyFill="1" applyProtection="1"/>
    <xf numFmtId="165" fontId="22" fillId="0" borderId="0" xfId="11" applyFont="1" applyFill="1" applyBorder="1" applyAlignment="1" applyProtection="1">
      <alignment horizontal="left"/>
      <protection locked="0"/>
    </xf>
    <xf numFmtId="0" fontId="2" fillId="0" borderId="0" xfId="15" applyFont="1" applyAlignment="1" applyProtection="1"/>
    <xf numFmtId="0" fontId="3" fillId="0" borderId="0" xfId="15" applyFont="1" applyFill="1" applyProtection="1"/>
    <xf numFmtId="0" fontId="25" fillId="0" borderId="0" xfId="15" applyFont="1"/>
    <xf numFmtId="174" fontId="41" fillId="0" borderId="0" xfId="16" applyNumberFormat="1" applyFont="1" applyProtection="1"/>
    <xf numFmtId="0" fontId="23" fillId="8" borderId="0" xfId="15" applyFont="1" applyFill="1" applyAlignment="1" applyProtection="1">
      <alignment horizontal="left" vertical="center"/>
    </xf>
    <xf numFmtId="0" fontId="43" fillId="0" borderId="0" xfId="15" applyFont="1" applyAlignment="1" applyProtection="1">
      <alignment horizontal="right"/>
    </xf>
    <xf numFmtId="172" fontId="23" fillId="8" borderId="0" xfId="15" applyNumberFormat="1" applyFont="1" applyFill="1" applyProtection="1"/>
    <xf numFmtId="165" fontId="1" fillId="2" borderId="1" xfId="9" applyAlignment="1" applyProtection="1">
      <alignment horizontal="center"/>
    </xf>
    <xf numFmtId="9" fontId="23" fillId="0" borderId="0" xfId="16" applyFont="1" applyAlignment="1" applyProtection="1">
      <alignment horizontal="center"/>
    </xf>
    <xf numFmtId="0" fontId="25" fillId="0" borderId="0" xfId="15" applyFont="1" applyAlignment="1" applyProtection="1">
      <alignment vertical="center"/>
    </xf>
    <xf numFmtId="0" fontId="2" fillId="0" borderId="0" xfId="15" applyFont="1" applyAlignment="1" applyProtection="1">
      <alignment vertical="center"/>
    </xf>
    <xf numFmtId="0" fontId="2" fillId="0" borderId="0" xfId="15" applyFont="1" applyAlignment="1">
      <alignment vertical="center"/>
    </xf>
    <xf numFmtId="0" fontId="2" fillId="8" borderId="0" xfId="15" applyFill="1" applyAlignment="1" applyProtection="1">
      <alignment vertical="center"/>
    </xf>
    <xf numFmtId="0" fontId="2" fillId="0" borderId="0" xfId="15" applyBorder="1" applyAlignment="1">
      <alignment horizontal="left"/>
    </xf>
    <xf numFmtId="0" fontId="35" fillId="0" borderId="0" xfId="15" applyFont="1" applyFill="1" applyProtection="1"/>
    <xf numFmtId="0" fontId="44" fillId="0" borderId="0" xfId="15" applyFont="1" applyProtection="1"/>
    <xf numFmtId="0" fontId="3" fillId="0" borderId="0" xfId="15" applyFont="1" applyFill="1" applyBorder="1" applyAlignment="1" applyProtection="1">
      <alignment vertical="top"/>
    </xf>
    <xf numFmtId="0" fontId="13" fillId="0" borderId="0" xfId="15" applyFont="1" applyFill="1" applyBorder="1" applyAlignment="1" applyProtection="1">
      <alignment vertical="top"/>
    </xf>
    <xf numFmtId="0" fontId="8" fillId="0" borderId="0" xfId="15" applyFont="1" applyFill="1" applyBorder="1" applyAlignment="1" applyProtection="1">
      <alignment horizontal="left" vertical="top" indent="1"/>
    </xf>
    <xf numFmtId="168" fontId="8" fillId="0" borderId="0" xfId="15" applyNumberFormat="1" applyFont="1" applyBorder="1" applyAlignment="1" applyProtection="1">
      <alignment horizontal="justify" vertical="top" wrapText="1"/>
    </xf>
    <xf numFmtId="0" fontId="2" fillId="0" borderId="0" xfId="15" applyFont="1" applyAlignment="1" applyProtection="1">
      <alignment horizontal="left" vertical="center"/>
    </xf>
    <xf numFmtId="1" fontId="1" fillId="4" borderId="1" xfId="11" applyNumberFormat="1" applyAlignment="1" applyProtection="1">
      <alignment horizontal="center"/>
      <protection locked="0"/>
    </xf>
    <xf numFmtId="0" fontId="24" fillId="0" borderId="0" xfId="15" applyFont="1" applyAlignment="1" applyProtection="1">
      <alignment horizontal="left"/>
    </xf>
    <xf numFmtId="0" fontId="2" fillId="0" borderId="0" xfId="15" applyAlignment="1">
      <alignment horizontal="left"/>
    </xf>
    <xf numFmtId="0" fontId="2" fillId="14" borderId="0" xfId="15" applyFill="1" applyBorder="1"/>
    <xf numFmtId="0" fontId="14" fillId="15" borderId="12" xfId="15" applyFont="1" applyFill="1" applyBorder="1" applyAlignment="1" applyProtection="1">
      <alignment horizontal="center"/>
    </xf>
    <xf numFmtId="172" fontId="14" fillId="15" borderId="12" xfId="15" applyNumberFormat="1" applyFont="1" applyFill="1" applyBorder="1" applyAlignment="1" applyProtection="1">
      <alignment horizontal="center"/>
    </xf>
    <xf numFmtId="165" fontId="14" fillId="15" borderId="12" xfId="17" applyFont="1" applyFill="1" applyBorder="1" applyAlignment="1" applyProtection="1">
      <alignment horizontal="center"/>
    </xf>
    <xf numFmtId="0" fontId="8" fillId="15" borderId="12" xfId="15" applyFont="1" applyFill="1" applyBorder="1" applyProtection="1"/>
    <xf numFmtId="0" fontId="14" fillId="15" borderId="11" xfId="15" applyFont="1" applyFill="1" applyBorder="1" applyAlignment="1" applyProtection="1">
      <alignment horizontal="center"/>
    </xf>
    <xf numFmtId="0" fontId="8" fillId="16" borderId="11" xfId="15" applyFont="1" applyFill="1" applyBorder="1" applyProtection="1"/>
    <xf numFmtId="0" fontId="8" fillId="16" borderId="12" xfId="15" applyFont="1" applyFill="1" applyBorder="1" applyProtection="1"/>
    <xf numFmtId="0" fontId="8" fillId="16" borderId="12" xfId="15" applyFont="1" applyFill="1" applyBorder="1"/>
    <xf numFmtId="9" fontId="8" fillId="16" borderId="12" xfId="16" applyFont="1" applyFill="1" applyBorder="1" applyProtection="1"/>
    <xf numFmtId="9" fontId="8" fillId="16" borderId="13" xfId="16" applyFont="1" applyFill="1" applyBorder="1" applyProtection="1"/>
    <xf numFmtId="0" fontId="2" fillId="16" borderId="11" xfId="15" applyFill="1" applyBorder="1"/>
    <xf numFmtId="0" fontId="2" fillId="16" borderId="12" xfId="15" applyFill="1" applyBorder="1"/>
    <xf numFmtId="0" fontId="2" fillId="16" borderId="12" xfId="15" applyFill="1" applyBorder="1" applyProtection="1"/>
    <xf numFmtId="0" fontId="2" fillId="16" borderId="13" xfId="15" applyFill="1" applyBorder="1" applyProtection="1"/>
    <xf numFmtId="0" fontId="2" fillId="16" borderId="12" xfId="15" applyFill="1" applyBorder="1" applyAlignment="1" applyProtection="1">
      <alignment horizontal="center"/>
    </xf>
    <xf numFmtId="0" fontId="2" fillId="16" borderId="13" xfId="15" applyFill="1" applyBorder="1" applyAlignment="1" applyProtection="1">
      <alignment horizontal="center"/>
    </xf>
    <xf numFmtId="0" fontId="0" fillId="0" borderId="0" xfId="0" applyAlignment="1">
      <alignment horizontal="center"/>
    </xf>
    <xf numFmtId="0" fontId="2" fillId="0" borderId="0" xfId="0" applyFont="1"/>
    <xf numFmtId="0" fontId="10" fillId="0" borderId="0" xfId="15" applyFont="1" applyFill="1" applyBorder="1" applyAlignment="1" applyProtection="1">
      <alignment horizontal="center" vertical="center" wrapText="1"/>
    </xf>
    <xf numFmtId="0" fontId="2" fillId="0" borderId="0" xfId="15" applyBorder="1" applyAlignment="1">
      <alignment horizontal="center"/>
    </xf>
    <xf numFmtId="170" fontId="8" fillId="2" borderId="15" xfId="15" applyNumberFormat="1" applyFont="1" applyFill="1" applyBorder="1" applyAlignment="1" applyProtection="1">
      <alignment horizontal="center"/>
    </xf>
    <xf numFmtId="0" fontId="2" fillId="0" borderId="0" xfId="15" applyAlignment="1"/>
    <xf numFmtId="0" fontId="8" fillId="0" borderId="0" xfId="15" applyFont="1" applyAlignment="1" applyProtection="1"/>
    <xf numFmtId="174" fontId="1" fillId="2" borderId="1" xfId="16" applyNumberFormat="1" applyFont="1" applyFill="1" applyBorder="1" applyAlignment="1" applyProtection="1">
      <alignment horizontal="center"/>
    </xf>
    <xf numFmtId="1" fontId="1" fillId="2" borderId="1" xfId="5" applyNumberFormat="1" applyFont="1" applyFill="1" applyBorder="1" applyAlignment="1" applyProtection="1">
      <alignment horizontal="center"/>
    </xf>
    <xf numFmtId="43" fontId="1" fillId="2" borderId="1" xfId="5" applyFill="1" applyBorder="1" applyAlignment="1">
      <alignment horizontal="center"/>
    </xf>
    <xf numFmtId="165" fontId="8" fillId="4" borderId="1" xfId="11" applyFont="1" applyAlignment="1" applyProtection="1">
      <alignment horizontal="center"/>
    </xf>
    <xf numFmtId="174" fontId="2" fillId="0" borderId="0" xfId="16" applyNumberFormat="1" applyFont="1"/>
    <xf numFmtId="0" fontId="23" fillId="0" borderId="0" xfId="15" applyFont="1"/>
    <xf numFmtId="165" fontId="1" fillId="0" borderId="0" xfId="11" applyFont="1" applyFill="1" applyBorder="1" applyAlignment="1" applyProtection="1">
      <alignment horizontal="left"/>
      <protection locked="0"/>
    </xf>
    <xf numFmtId="0" fontId="2" fillId="0" borderId="0" xfId="0" applyFont="1" applyFill="1" applyBorder="1"/>
    <xf numFmtId="0" fontId="2" fillId="0" borderId="0" xfId="15" applyAlignment="1" applyProtection="1">
      <alignment horizontal="left" vertical="center"/>
    </xf>
    <xf numFmtId="0" fontId="2" fillId="0" borderId="0" xfId="15" applyAlignment="1">
      <alignment horizontal="left" vertical="center"/>
    </xf>
    <xf numFmtId="0" fontId="14" fillId="15" borderId="12" xfId="15" applyFont="1" applyFill="1" applyBorder="1" applyAlignment="1" applyProtection="1">
      <alignment horizontal="left"/>
    </xf>
    <xf numFmtId="3" fontId="41" fillId="0" borderId="0" xfId="5" applyNumberFormat="1" applyFont="1" applyBorder="1" applyAlignment="1" applyProtection="1">
      <alignment horizontal="left"/>
    </xf>
    <xf numFmtId="165" fontId="8" fillId="4" borderId="1" xfId="11" quotePrefix="1" applyFont="1" applyFill="1" applyProtection="1"/>
    <xf numFmtId="165" fontId="6" fillId="4" borderId="1" xfId="10" applyNumberFormat="1" applyFill="1" applyBorder="1" applyAlignment="1" applyProtection="1"/>
    <xf numFmtId="0" fontId="2" fillId="10" borderId="15" xfId="15" applyFill="1" applyBorder="1"/>
    <xf numFmtId="0" fontId="2" fillId="17" borderId="15" xfId="15" applyFill="1" applyBorder="1"/>
    <xf numFmtId="0" fontId="2" fillId="12" borderId="15" xfId="15" applyFill="1" applyBorder="1"/>
    <xf numFmtId="0" fontId="23" fillId="8" borderId="0" xfId="15" applyFont="1" applyFill="1" applyAlignment="1" applyProtection="1">
      <alignment horizontal="left"/>
    </xf>
    <xf numFmtId="182" fontId="8" fillId="6" borderId="1" xfId="5" applyNumberFormat="1" applyFont="1" applyFill="1" applyBorder="1" applyProtection="1"/>
    <xf numFmtId="0" fontId="46" fillId="0" borderId="16" xfId="15" applyFont="1" applyBorder="1" applyAlignment="1">
      <alignment horizontal="left"/>
    </xf>
    <xf numFmtId="0" fontId="46" fillId="0" borderId="17" xfId="15" applyFont="1" applyBorder="1" applyAlignment="1">
      <alignment horizontal="left"/>
    </xf>
    <xf numFmtId="0" fontId="46" fillId="0" borderId="18" xfId="15" applyFont="1" applyBorder="1" applyAlignment="1">
      <alignment horizontal="left"/>
    </xf>
    <xf numFmtId="0" fontId="46" fillId="0" borderId="19" xfId="15" applyFont="1" applyBorder="1" applyAlignment="1">
      <alignment horizontal="right"/>
    </xf>
    <xf numFmtId="0" fontId="46" fillId="0" borderId="20" xfId="15" applyFont="1" applyBorder="1" applyAlignment="1">
      <alignment horizontal="right"/>
    </xf>
    <xf numFmtId="0" fontId="46" fillId="0" borderId="21" xfId="15" applyFont="1" applyBorder="1" applyAlignment="1">
      <alignment horizontal="right"/>
    </xf>
    <xf numFmtId="177" fontId="2" fillId="0" borderId="0" xfId="15" applyNumberFormat="1" applyFont="1" applyProtection="1"/>
    <xf numFmtId="183" fontId="2" fillId="0" borderId="0" xfId="15" applyNumberFormat="1" applyAlignment="1">
      <alignment horizontal="left"/>
    </xf>
    <xf numFmtId="0" fontId="2" fillId="0" borderId="0" xfId="15" applyAlignment="1">
      <alignment horizontal="right"/>
    </xf>
    <xf numFmtId="184" fontId="2" fillId="0" borderId="0" xfId="16" applyNumberFormat="1" applyFont="1" applyAlignment="1">
      <alignment vertical="center"/>
    </xf>
    <xf numFmtId="15" fontId="8" fillId="6" borderId="1" xfId="18" applyFont="1" applyAlignment="1" applyProtection="1">
      <alignment horizontal="center" vertical="center" shrinkToFit="1"/>
    </xf>
    <xf numFmtId="15" fontId="8" fillId="2" borderId="22" xfId="9" applyNumberFormat="1" applyFont="1" applyBorder="1" applyAlignment="1" applyProtection="1">
      <alignment horizontal="center" vertical="center" shrinkToFit="1"/>
    </xf>
    <xf numFmtId="15" fontId="8" fillId="2" borderId="1" xfId="9" applyNumberFormat="1" applyFont="1" applyAlignment="1" applyProtection="1">
      <alignment horizontal="center" vertical="center" shrinkToFit="1"/>
    </xf>
    <xf numFmtId="165" fontId="14" fillId="2" borderId="1" xfId="9" applyFont="1" applyAlignment="1" applyProtection="1">
      <alignment horizontal="center" vertical="center" shrinkToFit="1"/>
    </xf>
    <xf numFmtId="185" fontId="8" fillId="2" borderId="22" xfId="9" applyNumberFormat="1" applyFont="1" applyBorder="1" applyAlignment="1" applyProtection="1">
      <alignment horizontal="center" vertical="center" shrinkToFit="1"/>
    </xf>
    <xf numFmtId="165" fontId="14" fillId="2" borderId="23" xfId="9" applyFont="1" applyBorder="1" applyAlignment="1" applyProtection="1">
      <alignment horizontal="center" vertical="center" shrinkToFit="1"/>
    </xf>
    <xf numFmtId="185" fontId="8" fillId="2" borderId="24" xfId="9" applyNumberFormat="1" applyFont="1" applyBorder="1" applyAlignment="1" applyProtection="1">
      <alignment horizontal="center" vertical="center" shrinkToFit="1"/>
    </xf>
    <xf numFmtId="0" fontId="2" fillId="16" borderId="25" xfId="15" applyFill="1" applyBorder="1"/>
    <xf numFmtId="0" fontId="2" fillId="16" borderId="26" xfId="15" applyFill="1" applyBorder="1"/>
    <xf numFmtId="0" fontId="2" fillId="16" borderId="27" xfId="15" applyFill="1" applyBorder="1"/>
    <xf numFmtId="0" fontId="2" fillId="16" borderId="0" xfId="15" applyFill="1" applyBorder="1"/>
    <xf numFmtId="165" fontId="14" fillId="15" borderId="28" xfId="9" applyFont="1" applyFill="1" applyBorder="1" applyAlignment="1" applyProtection="1">
      <alignment horizontal="center"/>
    </xf>
    <xf numFmtId="0" fontId="2" fillId="0" borderId="29" xfId="15" applyBorder="1" applyAlignment="1" applyProtection="1">
      <alignment vertical="center"/>
    </xf>
    <xf numFmtId="15" fontId="1" fillId="6" borderId="22" xfId="18" applyBorder="1" applyAlignment="1" applyProtection="1">
      <alignment vertical="center" shrinkToFit="1"/>
    </xf>
    <xf numFmtId="15" fontId="1" fillId="2" borderId="22" xfId="9" applyNumberFormat="1" applyBorder="1" applyAlignment="1" applyProtection="1">
      <alignment vertical="center" shrinkToFit="1"/>
    </xf>
    <xf numFmtId="15" fontId="1" fillId="2" borderId="1" xfId="9" applyNumberFormat="1" applyAlignment="1" applyProtection="1">
      <alignment vertical="center" shrinkToFit="1"/>
    </xf>
    <xf numFmtId="0" fontId="2" fillId="2" borderId="1" xfId="15" applyFill="1" applyBorder="1" applyAlignment="1">
      <alignment horizontal="center" vertical="center" shrinkToFit="1"/>
    </xf>
    <xf numFmtId="0" fontId="2" fillId="0" borderId="0" xfId="15" applyFont="1" applyAlignment="1">
      <alignment horizontal="center" vertical="center"/>
    </xf>
    <xf numFmtId="165" fontId="8" fillId="6" borderId="1" xfId="9" applyFont="1" applyFill="1" applyProtection="1"/>
    <xf numFmtId="0" fontId="8" fillId="16" borderId="13" xfId="15" applyFont="1" applyFill="1" applyBorder="1"/>
    <xf numFmtId="0" fontId="3" fillId="0" borderId="0" xfId="15" applyFont="1" applyFill="1" applyAlignment="1" applyProtection="1">
      <alignment horizontal="center" vertical="center" wrapText="1"/>
    </xf>
    <xf numFmtId="0" fontId="2" fillId="0" borderId="30" xfId="15" applyBorder="1"/>
    <xf numFmtId="0" fontId="2" fillId="0" borderId="31" xfId="15" applyBorder="1"/>
    <xf numFmtId="0" fontId="1" fillId="4" borderId="1" xfId="11" applyNumberFormat="1" applyFont="1" applyFill="1" applyBorder="1" applyAlignment="1" applyProtection="1">
      <alignment horizontal="left"/>
      <protection locked="0"/>
    </xf>
    <xf numFmtId="186" fontId="1" fillId="4" borderId="1" xfId="11" applyNumberFormat="1" applyFont="1" applyFill="1" applyBorder="1" applyAlignment="1" applyProtection="1">
      <alignment horizontal="center"/>
      <protection locked="0"/>
    </xf>
    <xf numFmtId="0" fontId="1" fillId="2" borderId="1" xfId="11" applyNumberFormat="1" applyFont="1" applyFill="1" applyBorder="1" applyAlignment="1" applyProtection="1">
      <alignment horizontal="center"/>
      <protection locked="0"/>
    </xf>
    <xf numFmtId="3" fontId="1" fillId="4" borderId="1" xfId="11" applyNumberFormat="1" applyFont="1" applyFill="1" applyBorder="1" applyAlignment="1" applyProtection="1">
      <alignment horizontal="center"/>
      <protection locked="0"/>
    </xf>
    <xf numFmtId="1" fontId="1" fillId="4" borderId="1" xfId="11" applyNumberFormat="1" applyFont="1" applyFill="1" applyBorder="1" applyAlignment="1" applyProtection="1">
      <alignment horizontal="center" shrinkToFit="1"/>
      <protection locked="0"/>
    </xf>
    <xf numFmtId="0" fontId="2" fillId="0" borderId="32" xfId="15" applyBorder="1" applyProtection="1"/>
    <xf numFmtId="0" fontId="2" fillId="0" borderId="33" xfId="15" applyBorder="1" applyProtection="1"/>
    <xf numFmtId="180" fontId="1" fillId="2" borderId="1" xfId="5" applyNumberFormat="1" applyFont="1" applyFill="1" applyBorder="1" applyAlignment="1" applyProtection="1">
      <alignment shrinkToFit="1"/>
    </xf>
    <xf numFmtId="0" fontId="0" fillId="0" borderId="0" xfId="0" applyFill="1" applyBorder="1" applyProtection="1"/>
    <xf numFmtId="0" fontId="5" fillId="4" borderId="2" xfId="7" applyFont="1" applyBorder="1" applyAlignment="1" applyProtection="1">
      <alignment horizontal="center" vertical="center" shrinkToFit="1"/>
      <protection locked="0"/>
    </xf>
    <xf numFmtId="0" fontId="2" fillId="0" borderId="0" xfId="15" applyFont="1"/>
    <xf numFmtId="180" fontId="1" fillId="4" borderId="1" xfId="5" applyNumberFormat="1" applyFont="1" applyFill="1" applyBorder="1" applyAlignment="1" applyProtection="1">
      <alignment horizontal="center"/>
    </xf>
    <xf numFmtId="0" fontId="2" fillId="0" borderId="0" xfId="15" applyFont="1" applyAlignment="1">
      <alignment horizontal="center"/>
    </xf>
    <xf numFmtId="0" fontId="2" fillId="0" borderId="0" xfId="15" applyFont="1" applyAlignment="1">
      <alignment horizontal="right"/>
    </xf>
    <xf numFmtId="185" fontId="8" fillId="4" borderId="1" xfId="15" applyNumberFormat="1" applyFont="1" applyFill="1" applyBorder="1" applyAlignment="1" applyProtection="1">
      <alignment horizontal="right"/>
    </xf>
    <xf numFmtId="174" fontId="1" fillId="6" borderId="1" xfId="16" applyNumberFormat="1" applyFont="1" applyFill="1" applyBorder="1" applyAlignment="1" applyProtection="1">
      <alignment horizontal="center"/>
    </xf>
    <xf numFmtId="0" fontId="2" fillId="0" borderId="0" xfId="15" applyFont="1" applyAlignment="1" applyProtection="1">
      <alignment horizontal="center"/>
    </xf>
    <xf numFmtId="170" fontId="8" fillId="6" borderId="15" xfId="15" applyNumberFormat="1" applyFont="1" applyFill="1" applyBorder="1" applyAlignment="1" applyProtection="1">
      <alignment horizontal="center"/>
    </xf>
    <xf numFmtId="49" fontId="1" fillId="4" borderId="1" xfId="16" applyNumberFormat="1" applyFont="1" applyFill="1" applyBorder="1" applyAlignment="1" applyProtection="1">
      <alignment horizontal="center" shrinkToFit="1"/>
    </xf>
    <xf numFmtId="189" fontId="2" fillId="7" borderId="15" xfId="15" applyNumberFormat="1" applyFill="1" applyBorder="1" applyAlignment="1" applyProtection="1">
      <alignment horizontal="center" vertical="center"/>
    </xf>
    <xf numFmtId="185" fontId="14" fillId="15" borderId="28" xfId="9" applyNumberFormat="1" applyFont="1" applyFill="1" applyBorder="1" applyAlignment="1" applyProtection="1">
      <alignment horizontal="center"/>
    </xf>
    <xf numFmtId="185" fontId="2" fillId="6" borderId="34" xfId="5" applyNumberFormat="1" applyFont="1" applyFill="1" applyBorder="1" applyAlignment="1" applyProtection="1">
      <alignment vertical="center" shrinkToFit="1"/>
    </xf>
    <xf numFmtId="185" fontId="2" fillId="2" borderId="35" xfId="5" applyNumberFormat="1" applyFont="1" applyFill="1" applyBorder="1" applyAlignment="1" applyProtection="1">
      <alignment vertical="center" shrinkToFit="1"/>
    </xf>
    <xf numFmtId="185" fontId="2" fillId="2" borderId="36" xfId="5" applyNumberFormat="1" applyFont="1" applyFill="1" applyBorder="1" applyAlignment="1" applyProtection="1">
      <alignment vertical="center" shrinkToFit="1"/>
    </xf>
    <xf numFmtId="185" fontId="2" fillId="2" borderId="37" xfId="5" applyNumberFormat="1" applyFont="1" applyFill="1" applyBorder="1" applyAlignment="1" applyProtection="1">
      <alignment vertical="center" shrinkToFit="1"/>
    </xf>
    <xf numFmtId="185" fontId="8" fillId="15" borderId="12" xfId="15" applyNumberFormat="1" applyFont="1" applyFill="1" applyBorder="1" applyProtection="1"/>
    <xf numFmtId="0" fontId="8" fillId="0" borderId="0" xfId="15" applyFont="1" applyAlignment="1" applyProtection="1">
      <alignment horizontal="right" vertical="center"/>
    </xf>
    <xf numFmtId="0" fontId="2" fillId="0" borderId="0" xfId="15" applyNumberFormat="1" applyFill="1" applyBorder="1" applyAlignment="1" applyProtection="1">
      <alignment vertical="center"/>
    </xf>
    <xf numFmtId="185" fontId="2" fillId="2" borderId="38" xfId="5" applyNumberFormat="1" applyFont="1" applyFill="1" applyBorder="1" applyAlignment="1" applyProtection="1">
      <alignment vertical="center" shrinkToFit="1"/>
    </xf>
    <xf numFmtId="0" fontId="3" fillId="7" borderId="39" xfId="15" applyFont="1" applyFill="1" applyBorder="1" applyAlignment="1" applyProtection="1">
      <alignment vertical="center"/>
    </xf>
    <xf numFmtId="0" fontId="3" fillId="7" borderId="39" xfId="15" applyFont="1" applyFill="1" applyBorder="1" applyAlignment="1" applyProtection="1">
      <alignment horizontal="center" vertical="center"/>
    </xf>
    <xf numFmtId="0" fontId="2" fillId="7" borderId="39" xfId="15" applyFill="1" applyBorder="1" applyAlignment="1" applyProtection="1">
      <alignment horizontal="center" vertical="center"/>
    </xf>
    <xf numFmtId="0" fontId="2" fillId="7" borderId="39" xfId="15" applyFill="1" applyBorder="1" applyAlignment="1" applyProtection="1">
      <alignment vertical="center"/>
    </xf>
    <xf numFmtId="0" fontId="29" fillId="7" borderId="39" xfId="15" applyFont="1" applyFill="1" applyBorder="1" applyAlignment="1" applyProtection="1">
      <alignment horizontal="center" vertical="center"/>
    </xf>
    <xf numFmtId="0" fontId="2" fillId="0" borderId="0" xfId="15" applyFont="1" applyBorder="1"/>
    <xf numFmtId="22" fontId="2" fillId="0" borderId="0" xfId="15" applyNumberFormat="1" applyAlignment="1" applyProtection="1">
      <alignment horizontal="left"/>
    </xf>
    <xf numFmtId="185" fontId="8" fillId="2" borderId="40" xfId="9" applyNumberFormat="1" applyFont="1" applyBorder="1" applyAlignment="1" applyProtection="1">
      <alignment horizontal="center" vertical="center" shrinkToFit="1"/>
    </xf>
    <xf numFmtId="0" fontId="2" fillId="2" borderId="15" xfId="15" applyFill="1" applyBorder="1" applyAlignment="1">
      <alignment horizontal="center"/>
    </xf>
    <xf numFmtId="185" fontId="2" fillId="2" borderId="41" xfId="5" applyNumberFormat="1" applyFont="1" applyFill="1" applyBorder="1" applyAlignment="1" applyProtection="1">
      <alignment horizontal="center" vertical="center" shrinkToFit="1"/>
    </xf>
    <xf numFmtId="185" fontId="8" fillId="6" borderId="1" xfId="17" applyNumberFormat="1" applyFont="1" applyAlignment="1" applyProtection="1">
      <alignment horizontal="center"/>
    </xf>
    <xf numFmtId="185" fontId="8" fillId="2" borderId="1" xfId="9" applyNumberFormat="1" applyFont="1" applyAlignment="1" applyProtection="1">
      <alignment horizontal="center"/>
    </xf>
    <xf numFmtId="0" fontId="2" fillId="0" borderId="0" xfId="15" applyFont="1" applyFill="1" applyBorder="1" applyAlignment="1">
      <alignment horizontal="right" vertical="center"/>
    </xf>
    <xf numFmtId="0" fontId="14" fillId="0" borderId="0" xfId="15" applyFont="1" applyFill="1" applyAlignment="1" applyProtection="1">
      <alignment horizontal="center" wrapText="1"/>
    </xf>
    <xf numFmtId="0" fontId="2" fillId="4" borderId="42" xfId="15" applyNumberFormat="1" applyFill="1" applyBorder="1" applyAlignment="1" applyProtection="1">
      <alignment vertical="center"/>
    </xf>
    <xf numFmtId="0" fontId="2" fillId="4" borderId="42" xfId="15" applyNumberFormat="1" applyFill="1" applyBorder="1" applyAlignment="1" applyProtection="1">
      <alignment horizontal="center" vertical="center"/>
    </xf>
    <xf numFmtId="0" fontId="2" fillId="4" borderId="42" xfId="15" applyNumberFormat="1" applyFill="1" applyBorder="1" applyAlignment="1" applyProtection="1">
      <alignment horizontal="center" vertical="center" shrinkToFit="1"/>
    </xf>
    <xf numFmtId="0" fontId="2" fillId="4" borderId="43" xfId="15" applyNumberFormat="1" applyFill="1" applyBorder="1" applyAlignment="1" applyProtection="1">
      <alignment vertical="center"/>
    </xf>
    <xf numFmtId="0" fontId="2" fillId="4" borderId="1" xfId="15" applyNumberFormat="1" applyFill="1" applyBorder="1" applyAlignment="1" applyProtection="1">
      <alignment vertical="center"/>
    </xf>
    <xf numFmtId="0" fontId="2" fillId="4" borderId="1" xfId="15" applyNumberFormat="1" applyFill="1" applyBorder="1" applyAlignment="1" applyProtection="1">
      <alignment horizontal="center" vertical="center"/>
    </xf>
    <xf numFmtId="0" fontId="2" fillId="4" borderId="1" xfId="15" applyNumberFormat="1" applyFill="1" applyBorder="1" applyAlignment="1" applyProtection="1">
      <alignment horizontal="center" vertical="center" shrinkToFit="1"/>
    </xf>
    <xf numFmtId="0" fontId="2" fillId="4" borderId="23" xfId="15" applyNumberFormat="1" applyFill="1" applyBorder="1" applyAlignment="1" applyProtection="1">
      <alignment vertical="center"/>
    </xf>
    <xf numFmtId="185" fontId="8" fillId="0" borderId="0" xfId="9" applyNumberFormat="1" applyFont="1" applyFill="1" applyBorder="1" applyAlignment="1" applyProtection="1">
      <alignment horizontal="right" vertical="center" shrinkToFit="1"/>
    </xf>
    <xf numFmtId="0" fontId="2" fillId="0" borderId="0" xfId="15" applyFont="1" applyAlignment="1" applyProtection="1">
      <alignment horizontal="right" vertical="center"/>
    </xf>
    <xf numFmtId="0" fontId="2" fillId="4" borderId="44" xfId="15" applyNumberFormat="1" applyFill="1" applyBorder="1" applyAlignment="1" applyProtection="1">
      <alignment vertical="center"/>
    </xf>
    <xf numFmtId="0" fontId="2" fillId="4" borderId="44" xfId="15" applyNumberFormat="1" applyFill="1" applyBorder="1" applyAlignment="1" applyProtection="1">
      <alignment horizontal="center" vertical="center"/>
    </xf>
    <xf numFmtId="0" fontId="2" fillId="4" borderId="44" xfId="15" applyNumberFormat="1" applyFill="1" applyBorder="1" applyAlignment="1" applyProtection="1">
      <alignment horizontal="center" vertical="center" shrinkToFit="1"/>
    </xf>
    <xf numFmtId="0" fontId="2" fillId="4" borderId="45" xfId="15" applyNumberFormat="1" applyFill="1" applyBorder="1" applyAlignment="1" applyProtection="1">
      <alignment vertical="center"/>
    </xf>
    <xf numFmtId="0" fontId="2" fillId="0" borderId="46" xfId="15" applyNumberFormat="1" applyFill="1" applyBorder="1" applyAlignment="1" applyProtection="1">
      <alignment vertical="center"/>
    </xf>
    <xf numFmtId="0" fontId="2" fillId="0" borderId="47" xfId="15" applyNumberFormat="1" applyFont="1" applyFill="1" applyBorder="1" applyAlignment="1" applyProtection="1">
      <alignment horizontal="right" vertical="center"/>
    </xf>
    <xf numFmtId="185" fontId="1" fillId="4" borderId="1" xfId="16" applyNumberFormat="1" applyFont="1" applyFill="1" applyBorder="1" applyAlignment="1" applyProtection="1">
      <alignment horizontal="center"/>
      <protection locked="0"/>
    </xf>
    <xf numFmtId="165" fontId="8" fillId="4" borderId="1" xfId="11" applyFont="1" applyAlignment="1" applyProtection="1">
      <alignment shrinkToFit="1"/>
    </xf>
    <xf numFmtId="0" fontId="8" fillId="4" borderId="1" xfId="11" applyNumberFormat="1" applyFont="1" applyAlignment="1" applyProtection="1">
      <alignment shrinkToFit="1"/>
    </xf>
    <xf numFmtId="0" fontId="3" fillId="8" borderId="48" xfId="15" applyFont="1" applyFill="1" applyBorder="1" applyAlignment="1" applyProtection="1">
      <alignment horizontal="center" vertical="center"/>
    </xf>
    <xf numFmtId="0" fontId="3" fillId="0" borderId="0" xfId="15" applyFont="1" applyFill="1" applyBorder="1" applyAlignment="1" applyProtection="1">
      <alignment horizontal="center" vertical="center"/>
    </xf>
    <xf numFmtId="0" fontId="3" fillId="8" borderId="0" xfId="15" applyFont="1" applyFill="1" applyBorder="1" applyAlignment="1" applyProtection="1">
      <alignment horizontal="left"/>
    </xf>
    <xf numFmtId="185" fontId="2" fillId="2" borderId="49" xfId="5" applyNumberFormat="1" applyFont="1" applyFill="1" applyBorder="1" applyAlignment="1">
      <alignment vertical="center" shrinkToFit="1"/>
    </xf>
    <xf numFmtId="185" fontId="2" fillId="2" borderId="50" xfId="5" applyNumberFormat="1" applyFont="1" applyFill="1" applyBorder="1" applyAlignment="1">
      <alignment vertical="center" shrinkToFit="1"/>
    </xf>
    <xf numFmtId="185" fontId="2" fillId="2" borderId="51" xfId="5" applyNumberFormat="1" applyFont="1" applyFill="1" applyBorder="1" applyAlignment="1">
      <alignment vertical="center" shrinkToFit="1"/>
    </xf>
    <xf numFmtId="0" fontId="1" fillId="4" borderId="1" xfId="11" applyNumberFormat="1" applyFont="1" applyFill="1" applyBorder="1" applyAlignment="1" applyProtection="1">
      <alignment horizontal="center" shrinkToFit="1"/>
      <protection locked="0"/>
    </xf>
    <xf numFmtId="0" fontId="2" fillId="0" borderId="0" xfId="15" applyFont="1" applyAlignment="1">
      <alignment horizontal="left"/>
    </xf>
    <xf numFmtId="180" fontId="1" fillId="2" borderId="52" xfId="5" applyNumberFormat="1" applyFont="1" applyFill="1" applyBorder="1" applyAlignment="1" applyProtection="1">
      <alignment vertical="center" shrinkToFit="1"/>
    </xf>
    <xf numFmtId="0" fontId="2" fillId="0" borderId="24" xfId="15" applyFont="1" applyBorder="1" applyProtection="1"/>
    <xf numFmtId="0" fontId="2" fillId="0" borderId="22" xfId="15" applyFont="1" applyBorder="1" applyProtection="1"/>
    <xf numFmtId="0" fontId="8" fillId="18" borderId="12" xfId="15" applyFont="1" applyFill="1" applyBorder="1"/>
    <xf numFmtId="0" fontId="24" fillId="0" borderId="0" xfId="0" applyFont="1" applyFill="1" applyBorder="1"/>
    <xf numFmtId="0" fontId="2" fillId="0" borderId="0" xfId="15" applyFill="1" applyBorder="1" applyAlignment="1" applyProtection="1">
      <alignment horizontal="center"/>
    </xf>
    <xf numFmtId="0" fontId="22" fillId="0" borderId="0" xfId="0" applyFont="1" applyProtection="1"/>
    <xf numFmtId="0" fontId="2" fillId="7" borderId="39" xfId="15" applyFill="1" applyBorder="1" applyProtection="1"/>
    <xf numFmtId="168" fontId="8" fillId="0" borderId="0" xfId="15" applyNumberFormat="1" applyFont="1" applyProtection="1">
      <protection hidden="1"/>
    </xf>
    <xf numFmtId="0" fontId="8" fillId="0" borderId="0" xfId="15" applyFont="1" applyProtection="1">
      <protection hidden="1"/>
    </xf>
    <xf numFmtId="185" fontId="8" fillId="2" borderId="40" xfId="9" applyNumberFormat="1" applyFont="1" applyBorder="1" applyAlignment="1" applyProtection="1">
      <alignment horizontal="center" vertical="center" shrinkToFit="1"/>
      <protection hidden="1"/>
    </xf>
    <xf numFmtId="185" fontId="8" fillId="2" borderId="22" xfId="9" applyNumberFormat="1" applyFont="1" applyBorder="1" applyAlignment="1" applyProtection="1">
      <alignment horizontal="center" vertical="center" shrinkToFit="1"/>
      <protection hidden="1"/>
    </xf>
    <xf numFmtId="185" fontId="8" fillId="2" borderId="24" xfId="9" applyNumberFormat="1" applyFont="1" applyBorder="1" applyAlignment="1" applyProtection="1">
      <alignment horizontal="center" vertical="center" shrinkToFit="1"/>
      <protection hidden="1"/>
    </xf>
    <xf numFmtId="0" fontId="0" fillId="0" borderId="0" xfId="0" applyProtection="1">
      <protection hidden="1"/>
    </xf>
    <xf numFmtId="15" fontId="8" fillId="6" borderId="1" xfId="18" applyFont="1" applyAlignment="1" applyProtection="1">
      <alignment horizontal="center" vertical="center" shrinkToFit="1"/>
      <protection hidden="1"/>
    </xf>
    <xf numFmtId="15" fontId="8" fillId="2" borderId="22" xfId="9" applyNumberFormat="1" applyFont="1" applyBorder="1" applyAlignment="1" applyProtection="1">
      <alignment horizontal="center" vertical="center" shrinkToFit="1"/>
      <protection hidden="1"/>
    </xf>
    <xf numFmtId="15" fontId="8" fillId="2" borderId="1" xfId="9" applyNumberFormat="1" applyFont="1" applyAlignment="1" applyProtection="1">
      <alignment horizontal="center" vertical="center" shrinkToFit="1"/>
      <protection hidden="1"/>
    </xf>
    <xf numFmtId="15" fontId="8" fillId="2" borderId="23" xfId="9" applyNumberFormat="1" applyFont="1" applyBorder="1" applyAlignment="1" applyProtection="1">
      <alignment horizontal="center" vertical="center" shrinkToFit="1"/>
      <protection hidden="1"/>
    </xf>
    <xf numFmtId="165" fontId="14" fillId="2" borderId="1" xfId="9" applyFont="1" applyAlignment="1" applyProtection="1">
      <alignment horizontal="center" vertical="center" shrinkToFit="1"/>
      <protection hidden="1"/>
    </xf>
    <xf numFmtId="165" fontId="14" fillId="2" borderId="23" xfId="9" applyFont="1" applyBorder="1" applyAlignment="1" applyProtection="1">
      <alignment horizontal="center" vertical="center" shrinkToFit="1"/>
      <protection hidden="1"/>
    </xf>
    <xf numFmtId="0" fontId="14" fillId="15" borderId="11" xfId="15" applyFont="1" applyFill="1" applyBorder="1" applyAlignment="1" applyProtection="1">
      <alignment horizontal="center"/>
      <protection hidden="1"/>
    </xf>
    <xf numFmtId="0" fontId="14" fillId="15" borderId="12" xfId="15" applyFont="1" applyFill="1" applyBorder="1" applyAlignment="1" applyProtection="1">
      <alignment horizontal="center"/>
      <protection hidden="1"/>
    </xf>
    <xf numFmtId="0" fontId="14" fillId="15" borderId="12" xfId="15" applyFont="1" applyFill="1" applyBorder="1" applyAlignment="1" applyProtection="1">
      <alignment horizontal="left"/>
      <protection hidden="1"/>
    </xf>
    <xf numFmtId="0" fontId="2" fillId="16" borderId="53" xfId="15" applyFill="1" applyBorder="1" applyProtection="1">
      <protection hidden="1"/>
    </xf>
    <xf numFmtId="185" fontId="8" fillId="2" borderId="1" xfId="11" applyNumberFormat="1" applyFont="1" applyFill="1" applyBorder="1" applyAlignment="1" applyProtection="1">
      <alignment horizontal="center" vertical="center" shrinkToFit="1"/>
      <protection hidden="1"/>
    </xf>
    <xf numFmtId="0" fontId="2" fillId="0" borderId="0" xfId="15" applyAlignment="1" applyProtection="1">
      <alignment horizontal="center" vertical="center"/>
      <protection hidden="1"/>
    </xf>
    <xf numFmtId="0" fontId="2" fillId="0" borderId="0" xfId="15" applyAlignment="1" applyProtection="1">
      <alignment horizontal="left" vertical="center"/>
      <protection hidden="1"/>
    </xf>
    <xf numFmtId="0" fontId="2" fillId="0" borderId="0" xfId="15" applyAlignment="1" applyProtection="1">
      <alignment vertical="center"/>
      <protection hidden="1"/>
    </xf>
    <xf numFmtId="0" fontId="33" fillId="0" borderId="0" xfId="15" applyFont="1" applyFill="1" applyBorder="1" applyAlignment="1" applyProtection="1">
      <alignment vertical="center"/>
      <protection hidden="1"/>
    </xf>
    <xf numFmtId="0" fontId="2" fillId="0" borderId="0" xfId="15" applyFont="1" applyAlignment="1" applyProtection="1">
      <alignment horizontal="center" vertical="center"/>
      <protection hidden="1"/>
    </xf>
    <xf numFmtId="185" fontId="2" fillId="2" borderId="54" xfId="5" applyNumberFormat="1" applyFont="1" applyFill="1" applyBorder="1" applyAlignment="1" applyProtection="1">
      <alignment vertical="center" shrinkToFit="1"/>
      <protection hidden="1"/>
    </xf>
    <xf numFmtId="0" fontId="23" fillId="8" borderId="0" xfId="15" applyFont="1" applyFill="1" applyAlignment="1" applyProtection="1">
      <alignment horizontal="center" vertical="center"/>
      <protection hidden="1"/>
    </xf>
    <xf numFmtId="0" fontId="33" fillId="0" borderId="0" xfId="15" applyFont="1" applyFill="1" applyBorder="1" applyAlignment="1" applyProtection="1">
      <alignment horizontal="center" vertical="center"/>
      <protection hidden="1"/>
    </xf>
    <xf numFmtId="0" fontId="2" fillId="0" borderId="0" xfId="15" applyFont="1" applyAlignment="1" applyProtection="1">
      <alignment vertical="center"/>
      <protection hidden="1"/>
    </xf>
    <xf numFmtId="174" fontId="2" fillId="4" borderId="36" xfId="5" applyNumberFormat="1" applyFont="1" applyFill="1" applyBorder="1" applyAlignment="1" applyProtection="1">
      <alignment vertical="center" shrinkToFit="1"/>
      <protection locked="0"/>
    </xf>
    <xf numFmtId="174" fontId="2" fillId="4" borderId="37" xfId="5" applyNumberFormat="1" applyFont="1" applyFill="1" applyBorder="1" applyAlignment="1" applyProtection="1">
      <alignment vertical="center" shrinkToFit="1"/>
      <protection locked="0"/>
    </xf>
    <xf numFmtId="0" fontId="14" fillId="15" borderId="53" xfId="15" applyFont="1" applyFill="1" applyBorder="1" applyAlignment="1" applyProtection="1">
      <alignment horizontal="center"/>
      <protection hidden="1"/>
    </xf>
    <xf numFmtId="0" fontId="14" fillId="0" borderId="0" xfId="15" applyFont="1" applyAlignment="1" applyProtection="1">
      <alignment horizontal="left" vertical="center"/>
      <protection hidden="1"/>
    </xf>
    <xf numFmtId="0" fontId="14" fillId="0" borderId="0" xfId="15" applyFont="1" applyAlignment="1" applyProtection="1">
      <alignment horizontal="center" vertical="center"/>
      <protection hidden="1"/>
    </xf>
    <xf numFmtId="0" fontId="8" fillId="0" borderId="0" xfId="15" applyFont="1" applyAlignment="1" applyProtection="1">
      <alignment horizontal="left" vertical="center"/>
      <protection hidden="1"/>
    </xf>
    <xf numFmtId="0" fontId="2" fillId="0" borderId="15" xfId="15" applyFont="1" applyBorder="1" applyAlignment="1" applyProtection="1">
      <alignment horizontal="center" vertical="center" shrinkToFit="1"/>
      <protection hidden="1"/>
    </xf>
    <xf numFmtId="0" fontId="2" fillId="2" borderId="15" xfId="15" applyFont="1" applyFill="1" applyBorder="1" applyAlignment="1" applyProtection="1">
      <alignment horizontal="center" vertical="center" shrinkToFit="1"/>
      <protection hidden="1"/>
    </xf>
    <xf numFmtId="0" fontId="8" fillId="0" borderId="0" xfId="15" applyFont="1" applyAlignment="1" applyProtection="1">
      <alignment horizontal="center" vertical="center"/>
      <protection hidden="1"/>
    </xf>
    <xf numFmtId="179" fontId="8" fillId="0" borderId="0" xfId="16" applyNumberFormat="1" applyFont="1" applyAlignment="1" applyProtection="1">
      <alignment horizontal="center" vertical="center"/>
      <protection hidden="1"/>
    </xf>
    <xf numFmtId="185" fontId="1" fillId="2" borderId="15" xfId="10" applyNumberFormat="1" applyFont="1" applyFill="1" applyBorder="1" applyAlignment="1" applyProtection="1">
      <alignment horizontal="right" vertical="center" shrinkToFit="1"/>
      <protection hidden="1"/>
    </xf>
    <xf numFmtId="173" fontId="8" fillId="2" borderId="15" xfId="18" applyNumberFormat="1" applyFont="1" applyFill="1" applyBorder="1" applyAlignment="1" applyProtection="1">
      <alignment horizontal="center" vertical="center" shrinkToFit="1"/>
      <protection hidden="1"/>
    </xf>
    <xf numFmtId="1" fontId="2" fillId="0" borderId="0" xfId="15" applyNumberFormat="1" applyFont="1" applyAlignment="1" applyProtection="1">
      <alignment vertical="center"/>
      <protection hidden="1"/>
    </xf>
    <xf numFmtId="185" fontId="2" fillId="2" borderId="15" xfId="15" applyNumberFormat="1" applyFont="1" applyFill="1" applyBorder="1" applyAlignment="1" applyProtection="1">
      <alignment horizontal="right" vertical="center" shrinkToFit="1"/>
      <protection hidden="1"/>
    </xf>
    <xf numFmtId="174" fontId="2" fillId="2" borderId="15" xfId="16" applyNumberFormat="1" applyFont="1" applyFill="1" applyBorder="1" applyAlignment="1" applyProtection="1">
      <alignment horizontal="right" vertical="center" shrinkToFit="1"/>
      <protection hidden="1"/>
    </xf>
    <xf numFmtId="0" fontId="2" fillId="0" borderId="0" xfId="15" applyFont="1" applyAlignment="1" applyProtection="1">
      <alignment horizontal="left" vertical="center" shrinkToFit="1"/>
      <protection hidden="1"/>
    </xf>
    <xf numFmtId="0" fontId="2" fillId="0" borderId="0" xfId="15" applyFont="1" applyFill="1" applyBorder="1" applyAlignment="1" applyProtection="1">
      <alignment horizontal="center" vertical="center" shrinkToFit="1"/>
      <protection hidden="1"/>
    </xf>
    <xf numFmtId="0" fontId="2" fillId="0" borderId="0" xfId="15" applyFont="1" applyFill="1" applyBorder="1" applyAlignment="1" applyProtection="1">
      <alignment horizontal="center" vertical="center"/>
      <protection hidden="1"/>
    </xf>
    <xf numFmtId="0" fontId="2" fillId="0" borderId="0" xfId="15" applyFont="1" applyFill="1" applyBorder="1" applyAlignment="1" applyProtection="1">
      <alignment vertical="center"/>
      <protection hidden="1"/>
    </xf>
    <xf numFmtId="0" fontId="2" fillId="0" borderId="0" xfId="15" applyFill="1" applyBorder="1" applyAlignment="1" applyProtection="1">
      <alignment horizontal="center"/>
      <protection hidden="1"/>
    </xf>
    <xf numFmtId="0" fontId="2" fillId="0" borderId="0" xfId="15" applyFont="1" applyAlignment="1" applyProtection="1">
      <alignment vertical="center" shrinkToFit="1"/>
      <protection hidden="1"/>
    </xf>
    <xf numFmtId="1" fontId="2" fillId="0" borderId="0" xfId="15" applyNumberFormat="1" applyAlignment="1" applyProtection="1">
      <alignment vertical="center"/>
      <protection hidden="1"/>
    </xf>
    <xf numFmtId="0" fontId="2" fillId="0" borderId="0" xfId="15" applyAlignment="1" applyProtection="1">
      <alignment horizontal="left" vertical="center" shrinkToFit="1"/>
      <protection hidden="1"/>
    </xf>
    <xf numFmtId="0" fontId="2" fillId="0" borderId="0" xfId="15" applyAlignment="1" applyProtection="1">
      <alignment vertical="center" shrinkToFit="1"/>
      <protection hidden="1"/>
    </xf>
    <xf numFmtId="0" fontId="2" fillId="0" borderId="0" xfId="15" applyFont="1" applyAlignment="1" applyProtection="1">
      <alignment horizontal="center" vertical="center" shrinkToFit="1"/>
      <protection hidden="1"/>
    </xf>
    <xf numFmtId="175" fontId="2" fillId="0" borderId="0" xfId="15" applyNumberFormat="1" applyAlignment="1" applyProtection="1">
      <alignment vertical="center"/>
      <protection hidden="1"/>
    </xf>
    <xf numFmtId="0" fontId="8" fillId="0" borderId="0" xfId="0" applyFont="1" applyProtection="1">
      <protection hidden="1"/>
    </xf>
    <xf numFmtId="0" fontId="8" fillId="0" borderId="0" xfId="0" applyFont="1" applyAlignment="1" applyProtection="1">
      <alignment horizontal="center"/>
      <protection hidden="1"/>
    </xf>
    <xf numFmtId="0" fontId="8" fillId="16" borderId="11" xfId="15" applyFont="1" applyFill="1" applyBorder="1" applyProtection="1">
      <protection hidden="1"/>
    </xf>
    <xf numFmtId="0" fontId="8" fillId="16" borderId="12" xfId="15" applyFont="1" applyFill="1" applyBorder="1" applyProtection="1">
      <protection hidden="1"/>
    </xf>
    <xf numFmtId="0" fontId="0" fillId="0" borderId="0" xfId="0" applyAlignment="1" applyProtection="1">
      <alignment horizontal="center"/>
      <protection hidden="1"/>
    </xf>
    <xf numFmtId="0" fontId="0" fillId="16" borderId="11" xfId="0" applyFill="1" applyBorder="1" applyProtection="1">
      <protection hidden="1"/>
    </xf>
    <xf numFmtId="0" fontId="0" fillId="16" borderId="12" xfId="0" applyFill="1" applyBorder="1" applyProtection="1">
      <protection hidden="1"/>
    </xf>
    <xf numFmtId="0" fontId="0" fillId="16" borderId="12" xfId="0" applyFill="1" applyBorder="1" applyAlignment="1" applyProtection="1">
      <alignment horizontal="center"/>
      <protection hidden="1"/>
    </xf>
    <xf numFmtId="0" fontId="0" fillId="16" borderId="13" xfId="0" applyFill="1" applyBorder="1" applyProtection="1">
      <protection hidden="1"/>
    </xf>
    <xf numFmtId="165" fontId="8" fillId="4" borderId="44" xfId="11" applyFont="1" applyBorder="1" applyAlignment="1" applyProtection="1">
      <alignment horizontal="center" vertical="center" shrinkToFit="1"/>
      <protection hidden="1"/>
    </xf>
    <xf numFmtId="0" fontId="8" fillId="2" borderId="1" xfId="15" applyFont="1" applyFill="1" applyBorder="1" applyAlignment="1" applyProtection="1">
      <alignment horizontal="center" vertical="center" shrinkToFit="1"/>
      <protection hidden="1"/>
    </xf>
    <xf numFmtId="0" fontId="8" fillId="2" borderId="1" xfId="15" applyFont="1" applyFill="1" applyBorder="1" applyProtection="1">
      <protection hidden="1"/>
    </xf>
    <xf numFmtId="165" fontId="1" fillId="4" borderId="23" xfId="11" applyBorder="1" applyAlignment="1" applyProtection="1">
      <alignment shrinkToFit="1"/>
      <protection hidden="1"/>
    </xf>
    <xf numFmtId="185" fontId="2" fillId="2" borderId="1" xfId="15" applyNumberFormat="1" applyFont="1" applyFill="1" applyBorder="1" applyAlignment="1" applyProtection="1">
      <alignment horizontal="right" vertical="center" shrinkToFit="1"/>
      <protection hidden="1"/>
    </xf>
    <xf numFmtId="10" fontId="2" fillId="2" borderId="1" xfId="15" applyNumberFormat="1" applyFont="1" applyFill="1" applyBorder="1" applyAlignment="1" applyProtection="1">
      <alignment horizontal="right" vertical="center" shrinkToFit="1"/>
      <protection hidden="1"/>
    </xf>
    <xf numFmtId="0" fontId="2" fillId="0" borderId="27" xfId="15" applyFont="1" applyBorder="1" applyAlignment="1" applyProtection="1">
      <alignment horizontal="center" vertical="center" shrinkToFit="1"/>
      <protection hidden="1"/>
    </xf>
    <xf numFmtId="0" fontId="3" fillId="7" borderId="55" xfId="15" applyFont="1" applyFill="1" applyBorder="1" applyAlignment="1" applyProtection="1">
      <alignment vertical="center"/>
      <protection hidden="1"/>
    </xf>
    <xf numFmtId="0" fontId="3" fillId="7" borderId="56" xfId="15" applyFont="1" applyFill="1" applyBorder="1" applyAlignment="1" applyProtection="1">
      <alignment horizontal="center" vertical="center"/>
      <protection hidden="1"/>
    </xf>
    <xf numFmtId="0" fontId="2" fillId="7" borderId="56" xfId="15" applyFill="1" applyBorder="1" applyAlignment="1" applyProtection="1">
      <alignment horizontal="center" vertical="center"/>
      <protection hidden="1"/>
    </xf>
    <xf numFmtId="0" fontId="2" fillId="7" borderId="57" xfId="15" applyFill="1" applyBorder="1" applyAlignment="1" applyProtection="1">
      <alignment vertical="center"/>
      <protection hidden="1"/>
    </xf>
    <xf numFmtId="0" fontId="8" fillId="2" borderId="1" xfId="15" applyFont="1" applyFill="1" applyBorder="1" applyAlignment="1" applyProtection="1">
      <alignment horizontal="center"/>
      <protection hidden="1"/>
    </xf>
    <xf numFmtId="0" fontId="3" fillId="7" borderId="39" xfId="15" applyFont="1" applyFill="1" applyBorder="1" applyAlignment="1" applyProtection="1">
      <alignment horizontal="left" vertical="center"/>
    </xf>
    <xf numFmtId="185" fontId="2" fillId="2" borderId="36" xfId="5" applyNumberFormat="1" applyFont="1" applyFill="1" applyBorder="1" applyAlignment="1" applyProtection="1">
      <alignment horizontal="center" vertical="center" shrinkToFit="1"/>
    </xf>
    <xf numFmtId="185" fontId="2" fillId="2" borderId="37" xfId="5" applyNumberFormat="1" applyFont="1" applyFill="1" applyBorder="1" applyAlignment="1" applyProtection="1">
      <alignment horizontal="center" vertical="center" shrinkToFit="1"/>
    </xf>
    <xf numFmtId="0" fontId="8" fillId="16" borderId="11" xfId="15" applyFont="1" applyFill="1" applyBorder="1"/>
    <xf numFmtId="0" fontId="2" fillId="0" borderId="58" xfId="15" applyBorder="1"/>
    <xf numFmtId="0" fontId="2" fillId="0" borderId="59" xfId="15" applyBorder="1"/>
    <xf numFmtId="0" fontId="2" fillId="0" borderId="48" xfId="15" applyBorder="1"/>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2" fillId="16" borderId="53" xfId="15" applyFill="1" applyBorder="1"/>
    <xf numFmtId="185" fontId="8" fillId="4" borderId="44" xfId="11" applyNumberFormat="1" applyFont="1" applyBorder="1" applyAlignment="1" applyProtection="1">
      <alignment horizontal="center" vertical="center" shrinkToFit="1"/>
      <protection hidden="1"/>
    </xf>
    <xf numFmtId="185" fontId="1" fillId="4" borderId="1" xfId="11" applyNumberFormat="1" applyAlignment="1" applyProtection="1">
      <alignment horizontal="center"/>
    </xf>
    <xf numFmtId="0" fontId="6" fillId="0" borderId="0" xfId="15" applyFont="1" applyProtection="1"/>
    <xf numFmtId="22" fontId="2" fillId="0" borderId="0" xfId="15" applyNumberFormat="1" applyFont="1" applyProtection="1"/>
    <xf numFmtId="0" fontId="34" fillId="0" borderId="0" xfId="15" applyFont="1" applyBorder="1" applyProtection="1"/>
    <xf numFmtId="0" fontId="2" fillId="0" borderId="0" xfId="15" applyFont="1" applyAlignment="1" applyProtection="1">
      <alignment horizontal="center" shrinkToFit="1"/>
    </xf>
    <xf numFmtId="0" fontId="1" fillId="16" borderId="1" xfId="11" applyNumberFormat="1" applyFont="1" applyFill="1" applyAlignment="1" applyProtection="1">
      <alignment horizontal="center" shrinkToFit="1"/>
    </xf>
    <xf numFmtId="0" fontId="8" fillId="2" borderId="63" xfId="0" applyNumberFormat="1" applyFont="1" applyFill="1" applyBorder="1" applyAlignment="1">
      <alignment horizontal="center" vertical="center" shrinkToFit="1"/>
    </xf>
    <xf numFmtId="10" fontId="1" fillId="2" borderId="41" xfId="16" applyNumberFormat="1" applyFill="1" applyBorder="1" applyAlignment="1">
      <alignment horizontal="center" vertical="center" shrinkToFit="1"/>
    </xf>
    <xf numFmtId="15" fontId="8" fillId="2" borderId="63" xfId="0" applyNumberFormat="1" applyFont="1" applyFill="1" applyBorder="1" applyAlignment="1">
      <alignment horizontal="center" vertical="center" shrinkToFit="1"/>
    </xf>
    <xf numFmtId="192" fontId="8" fillId="2" borderId="63" xfId="0" applyNumberFormat="1" applyFont="1" applyFill="1" applyBorder="1" applyAlignment="1">
      <alignment horizontal="center" vertical="center" shrinkToFit="1"/>
    </xf>
    <xf numFmtId="10" fontId="8" fillId="2" borderId="63" xfId="0" applyNumberFormat="1" applyFont="1" applyFill="1" applyBorder="1" applyAlignment="1">
      <alignment horizontal="center" vertical="center" shrinkToFit="1"/>
    </xf>
    <xf numFmtId="165" fontId="1" fillId="2" borderId="15" xfId="9" applyBorder="1" applyAlignment="1" applyProtection="1">
      <alignment horizontal="center" vertical="center" shrinkToFit="1"/>
    </xf>
    <xf numFmtId="185" fontId="1" fillId="2" borderId="1" xfId="9" applyNumberFormat="1" applyAlignment="1" applyProtection="1">
      <alignment vertical="center" shrinkToFit="1"/>
    </xf>
    <xf numFmtId="185" fontId="1" fillId="2" borderId="22" xfId="9" applyNumberFormat="1" applyBorder="1" applyAlignment="1" applyProtection="1">
      <alignment vertical="center" shrinkToFit="1"/>
    </xf>
    <xf numFmtId="185" fontId="1" fillId="2" borderId="64" xfId="9" applyNumberFormat="1" applyBorder="1" applyAlignment="1" applyProtection="1">
      <alignment vertical="center" shrinkToFit="1"/>
    </xf>
    <xf numFmtId="185" fontId="1" fillId="2" borderId="65" xfId="9" applyNumberFormat="1" applyBorder="1" applyAlignment="1" applyProtection="1">
      <alignment vertical="center" shrinkToFit="1"/>
    </xf>
    <xf numFmtId="0" fontId="2" fillId="16" borderId="26" xfId="15" applyFill="1" applyBorder="1" applyAlignment="1" applyProtection="1">
      <alignment vertical="center"/>
    </xf>
    <xf numFmtId="165" fontId="2" fillId="16" borderId="26" xfId="15" applyNumberFormat="1" applyFill="1" applyBorder="1" applyAlignment="1" applyProtection="1">
      <alignment vertical="center"/>
    </xf>
    <xf numFmtId="0" fontId="21" fillId="7" borderId="39" xfId="15" applyFont="1" applyFill="1" applyBorder="1" applyAlignment="1" applyProtection="1">
      <alignment vertical="center"/>
    </xf>
    <xf numFmtId="185" fontId="1" fillId="2" borderId="1" xfId="5" applyNumberFormat="1" applyFill="1" applyBorder="1" applyAlignment="1" applyProtection="1">
      <alignment horizontal="center" vertical="center" shrinkToFit="1"/>
      <protection locked="0"/>
    </xf>
    <xf numFmtId="165" fontId="1" fillId="0" borderId="1" xfId="11" applyFill="1" applyAlignment="1" applyProtection="1">
      <alignment horizontal="center" vertical="center"/>
      <protection locked="0"/>
    </xf>
    <xf numFmtId="0" fontId="52" fillId="0" borderId="0" xfId="15" applyFont="1" applyAlignment="1" applyProtection="1">
      <alignment horizontal="center" vertical="center"/>
    </xf>
    <xf numFmtId="0" fontId="5" fillId="4" borderId="2" xfId="15" applyFont="1" applyFill="1" applyBorder="1" applyAlignment="1" applyProtection="1">
      <alignment horizontal="center" vertical="center" shrinkToFit="1"/>
      <protection locked="0"/>
    </xf>
    <xf numFmtId="0" fontId="2" fillId="0" borderId="0" xfId="14" applyFont="1"/>
    <xf numFmtId="0" fontId="1" fillId="2" borderId="1" xfId="10" applyFont="1" applyFill="1" applyBorder="1" applyAlignment="1" applyProtection="1">
      <alignment horizontal="center" vertical="center" shrinkToFit="1"/>
    </xf>
    <xf numFmtId="0" fontId="5" fillId="4" borderId="66" xfId="7" applyFont="1" applyBorder="1" applyAlignment="1" applyProtection="1">
      <alignment horizontal="center" vertical="center" shrinkToFit="1"/>
      <protection locked="0"/>
    </xf>
    <xf numFmtId="0" fontId="8" fillId="0" borderId="0" xfId="15" applyFont="1" applyBorder="1" applyAlignment="1" applyProtection="1">
      <alignment horizontal="left"/>
    </xf>
    <xf numFmtId="185" fontId="55" fillId="4" borderId="15" xfId="15" applyNumberFormat="1" applyFont="1" applyFill="1" applyBorder="1" applyAlignment="1" applyProtection="1">
      <alignment horizontal="center" vertical="center" shrinkToFit="1"/>
    </xf>
    <xf numFmtId="174" fontId="1" fillId="4" borderId="67" xfId="16" applyNumberFormat="1" applyFont="1" applyFill="1" applyBorder="1" applyAlignment="1" applyProtection="1">
      <alignment horizontal="center" shrinkToFit="1"/>
      <protection locked="0"/>
    </xf>
    <xf numFmtId="9" fontId="1" fillId="4" borderId="68" xfId="16" applyFont="1" applyFill="1" applyBorder="1" applyAlignment="1" applyProtection="1">
      <alignment horizontal="center" shrinkToFit="1"/>
      <protection locked="0"/>
    </xf>
    <xf numFmtId="9" fontId="1" fillId="4" borderId="1" xfId="16" applyFont="1" applyFill="1" applyBorder="1" applyAlignment="1" applyProtection="1">
      <alignment horizontal="center" shrinkToFit="1"/>
      <protection locked="0"/>
    </xf>
    <xf numFmtId="0" fontId="1" fillId="4" borderId="44" xfId="11" applyNumberFormat="1" applyFont="1" applyBorder="1" applyAlignment="1" applyProtection="1">
      <alignment horizontal="center" shrinkToFit="1"/>
      <protection locked="0"/>
    </xf>
    <xf numFmtId="0" fontId="1" fillId="4" borderId="44" xfId="11" applyNumberFormat="1" applyBorder="1" applyAlignment="1" applyProtection="1">
      <alignment horizontal="center" shrinkToFit="1"/>
      <protection locked="0"/>
    </xf>
    <xf numFmtId="0" fontId="1" fillId="4" borderId="1" xfId="11" applyNumberFormat="1" applyFont="1" applyAlignment="1" applyProtection="1">
      <alignment horizontal="center" shrinkToFit="1"/>
      <protection locked="0"/>
    </xf>
    <xf numFmtId="0" fontId="1" fillId="4" borderId="69" xfId="11" applyNumberFormat="1" applyFont="1" applyBorder="1" applyAlignment="1" applyProtection="1">
      <alignment horizontal="center" shrinkToFit="1"/>
      <protection locked="0"/>
    </xf>
    <xf numFmtId="0" fontId="1" fillId="4" borderId="70" xfId="11" applyNumberFormat="1" applyFont="1" applyBorder="1" applyAlignment="1" applyProtection="1">
      <alignment horizontal="center" shrinkToFit="1"/>
      <protection locked="0"/>
    </xf>
    <xf numFmtId="0" fontId="2" fillId="10" borderId="15" xfId="15" applyFill="1" applyBorder="1" applyAlignment="1" applyProtection="1">
      <alignment horizontal="center" vertical="center" shrinkToFit="1"/>
      <protection locked="0"/>
    </xf>
    <xf numFmtId="0" fontId="2" fillId="10" borderId="71" xfId="15" applyFill="1" applyBorder="1" applyAlignment="1" applyProtection="1">
      <alignment horizontal="center" vertical="center" shrinkToFit="1"/>
      <protection locked="0"/>
    </xf>
    <xf numFmtId="0" fontId="2" fillId="10" borderId="72" xfId="15" applyFill="1" applyBorder="1" applyAlignment="1" applyProtection="1">
      <alignment horizontal="center" vertical="center" shrinkToFit="1"/>
      <protection locked="0"/>
    </xf>
    <xf numFmtId="174" fontId="1" fillId="4" borderId="1" xfId="16" applyNumberFormat="1" applyFont="1" applyFill="1" applyBorder="1" applyAlignment="1" applyProtection="1">
      <alignment horizontal="center" shrinkToFit="1"/>
      <protection locked="0"/>
    </xf>
    <xf numFmtId="165" fontId="1" fillId="4" borderId="1" xfId="11" applyFont="1" applyAlignment="1" applyProtection="1">
      <alignment horizontal="center"/>
      <protection locked="0"/>
    </xf>
    <xf numFmtId="0" fontId="1" fillId="4" borderId="1" xfId="11" applyNumberFormat="1" applyAlignment="1" applyProtection="1">
      <alignment horizontal="center" vertical="center" shrinkToFit="1"/>
      <protection locked="0"/>
    </xf>
    <xf numFmtId="0" fontId="1" fillId="4" borderId="1" xfId="11" applyNumberFormat="1" applyFont="1" applyAlignment="1" applyProtection="1">
      <alignment horizontal="center" vertical="center" shrinkToFit="1"/>
      <protection locked="0"/>
    </xf>
    <xf numFmtId="165" fontId="1" fillId="4" borderId="1" xfId="11" applyAlignment="1" applyProtection="1">
      <alignment horizontal="center" shrinkToFit="1"/>
      <protection locked="0"/>
    </xf>
    <xf numFmtId="165" fontId="1" fillId="4" borderId="1" xfId="11" applyFont="1" applyFill="1" applyAlignment="1" applyProtection="1">
      <alignment horizontal="center" shrinkToFit="1"/>
      <protection locked="0"/>
    </xf>
    <xf numFmtId="165" fontId="1" fillId="4" borderId="1" xfId="11" applyFont="1" applyAlignment="1" applyProtection="1">
      <alignment horizontal="center" shrinkToFit="1"/>
      <protection locked="0"/>
    </xf>
    <xf numFmtId="174" fontId="1" fillId="4" borderId="1" xfId="16" applyNumberFormat="1" applyFont="1" applyFill="1" applyBorder="1" applyProtection="1">
      <protection locked="0"/>
    </xf>
    <xf numFmtId="165" fontId="1" fillId="4" borderId="1" xfId="11" applyFill="1" applyAlignment="1" applyProtection="1">
      <alignment horizontal="center"/>
      <protection locked="0"/>
    </xf>
    <xf numFmtId="165" fontId="1" fillId="4" borderId="23" xfId="11" applyBorder="1" applyAlignment="1" applyProtection="1">
      <alignment horizontal="center" shrinkToFit="1"/>
      <protection locked="0"/>
    </xf>
    <xf numFmtId="165" fontId="1" fillId="4" borderId="1" xfId="11" applyAlignment="1" applyProtection="1">
      <alignment horizontal="center"/>
      <protection locked="0"/>
    </xf>
    <xf numFmtId="10" fontId="1" fillId="4" borderId="1" xfId="11" applyNumberFormat="1" applyFont="1" applyAlignment="1" applyProtection="1">
      <alignment horizontal="center" shrinkToFit="1"/>
      <protection locked="0"/>
    </xf>
    <xf numFmtId="185" fontId="1" fillId="4" borderId="1" xfId="11" applyNumberFormat="1" applyFont="1" applyAlignment="1" applyProtection="1">
      <alignment horizontal="center"/>
      <protection locked="0"/>
    </xf>
    <xf numFmtId="185" fontId="1" fillId="4" borderId="1" xfId="11" applyNumberFormat="1" applyFont="1" applyAlignment="1" applyProtection="1">
      <alignment horizontal="center" shrinkToFit="1"/>
      <protection locked="0"/>
    </xf>
    <xf numFmtId="9" fontId="1" fillId="4" borderId="14" xfId="16" applyFont="1" applyFill="1" applyBorder="1" applyAlignment="1" applyProtection="1">
      <alignment horizontal="center" shrinkToFit="1"/>
      <protection locked="0"/>
    </xf>
    <xf numFmtId="165" fontId="1" fillId="4" borderId="1" xfId="11" applyFont="1" applyFill="1" applyAlignment="1" applyProtection="1">
      <alignment horizontal="center"/>
      <protection locked="0"/>
    </xf>
    <xf numFmtId="0" fontId="25" fillId="0" borderId="0" xfId="15" applyFont="1" applyAlignment="1" applyProtection="1">
      <alignment horizontal="center" vertical="center" shrinkToFit="1"/>
      <protection hidden="1"/>
    </xf>
    <xf numFmtId="0" fontId="3" fillId="19" borderId="73" xfId="15" applyFont="1" applyFill="1" applyBorder="1" applyAlignment="1" applyProtection="1">
      <alignment vertical="center"/>
    </xf>
    <xf numFmtId="0" fontId="3" fillId="19" borderId="73" xfId="15" applyFont="1" applyFill="1" applyBorder="1" applyProtection="1"/>
    <xf numFmtId="0" fontId="2" fillId="19" borderId="73" xfId="15" applyFill="1" applyBorder="1" applyProtection="1"/>
    <xf numFmtId="0" fontId="3" fillId="7" borderId="56" xfId="15" applyFont="1" applyFill="1" applyBorder="1" applyAlignment="1" applyProtection="1">
      <alignment vertical="center"/>
    </xf>
    <xf numFmtId="0" fontId="3" fillId="7" borderId="56" xfId="15" applyFont="1" applyFill="1" applyBorder="1" applyProtection="1"/>
    <xf numFmtId="0" fontId="2" fillId="7" borderId="56" xfId="15" applyFill="1" applyBorder="1" applyProtection="1"/>
    <xf numFmtId="0" fontId="8" fillId="18" borderId="13" xfId="15" applyFont="1" applyFill="1" applyBorder="1"/>
    <xf numFmtId="17" fontId="0" fillId="2" borderId="74" xfId="0" applyNumberFormat="1" applyFill="1" applyBorder="1" applyAlignment="1" applyProtection="1">
      <alignment horizontal="center" vertical="center" shrinkToFit="1"/>
      <protection hidden="1"/>
    </xf>
    <xf numFmtId="0" fontId="0" fillId="16" borderId="53" xfId="0" applyFill="1" applyBorder="1" applyProtection="1">
      <protection hidden="1"/>
    </xf>
    <xf numFmtId="17" fontId="0" fillId="2" borderId="75" xfId="0" applyNumberFormat="1" applyFill="1" applyBorder="1" applyAlignment="1" applyProtection="1">
      <alignment horizontal="center" vertical="center" shrinkToFit="1"/>
      <protection hidden="1"/>
    </xf>
    <xf numFmtId="0" fontId="0" fillId="16" borderId="25" xfId="0" applyFill="1" applyBorder="1" applyProtection="1">
      <protection hidden="1"/>
    </xf>
    <xf numFmtId="0" fontId="0" fillId="16" borderId="26" xfId="0" applyFill="1" applyBorder="1" applyProtection="1">
      <protection hidden="1"/>
    </xf>
    <xf numFmtId="0" fontId="0" fillId="16" borderId="27" xfId="0" applyFill="1" applyBorder="1" applyProtection="1">
      <protection hidden="1"/>
    </xf>
    <xf numFmtId="185" fontId="0" fillId="2" borderId="74" xfId="0" applyNumberFormat="1" applyFill="1" applyBorder="1" applyAlignment="1" applyProtection="1">
      <alignment horizontal="center" vertical="center" shrinkToFit="1"/>
      <protection hidden="1"/>
    </xf>
    <xf numFmtId="0" fontId="1" fillId="4" borderId="42" xfId="11" applyNumberFormat="1" applyBorder="1" applyAlignment="1" applyProtection="1">
      <alignment shrinkToFit="1"/>
      <protection hidden="1"/>
    </xf>
    <xf numFmtId="0" fontId="1" fillId="4" borderId="76" xfId="11" applyNumberFormat="1" applyBorder="1" applyAlignment="1" applyProtection="1">
      <alignment shrinkToFit="1"/>
      <protection hidden="1"/>
    </xf>
    <xf numFmtId="0" fontId="0" fillId="16" borderId="15" xfId="0" applyFill="1" applyBorder="1" applyProtection="1">
      <protection hidden="1"/>
    </xf>
    <xf numFmtId="0" fontId="1" fillId="4" borderId="1" xfId="11" applyNumberFormat="1" applyFont="1" applyBorder="1" applyAlignment="1" applyProtection="1">
      <alignment shrinkToFit="1"/>
      <protection hidden="1"/>
    </xf>
    <xf numFmtId="0" fontId="1" fillId="4" borderId="22" xfId="11" applyNumberFormat="1" applyFont="1" applyBorder="1" applyAlignment="1" applyProtection="1">
      <alignment shrinkToFit="1"/>
      <protection hidden="1"/>
    </xf>
    <xf numFmtId="0" fontId="1" fillId="4" borderId="77" xfId="11" applyNumberFormat="1" applyFont="1" applyBorder="1" applyAlignment="1" applyProtection="1">
      <alignment shrinkToFit="1"/>
      <protection hidden="1"/>
    </xf>
    <xf numFmtId="185" fontId="2" fillId="2" borderId="78" xfId="5" applyNumberFormat="1" applyFont="1" applyFill="1" applyBorder="1" applyAlignment="1" applyProtection="1">
      <alignment horizontal="left" vertical="center" shrinkToFit="1"/>
    </xf>
    <xf numFmtId="0" fontId="1" fillId="4" borderId="79" xfId="11" applyNumberFormat="1" applyFont="1" applyBorder="1" applyAlignment="1" applyProtection="1">
      <alignment horizontal="center" shrinkToFit="1"/>
      <protection locked="0"/>
    </xf>
    <xf numFmtId="0" fontId="1" fillId="4" borderId="68" xfId="11" applyNumberFormat="1" applyFont="1" applyBorder="1" applyAlignment="1" applyProtection="1">
      <alignment horizontal="center" shrinkToFit="1"/>
      <protection locked="0"/>
    </xf>
    <xf numFmtId="188" fontId="1" fillId="0" borderId="1" xfId="9" applyNumberFormat="1" applyFill="1" applyAlignment="1" applyProtection="1">
      <alignment horizontal="center" vertical="center" shrinkToFit="1"/>
      <protection locked="0"/>
    </xf>
    <xf numFmtId="0" fontId="1" fillId="0" borderId="1" xfId="9" applyNumberFormat="1" applyFont="1" applyFill="1" applyAlignment="1" applyProtection="1">
      <alignment vertical="top" wrapText="1"/>
      <protection locked="0"/>
    </xf>
    <xf numFmtId="0" fontId="1" fillId="0" borderId="23" xfId="9" applyNumberFormat="1" applyFont="1" applyFill="1" applyBorder="1" applyAlignment="1" applyProtection="1">
      <alignment vertical="top" wrapText="1"/>
      <protection locked="0"/>
    </xf>
    <xf numFmtId="185" fontId="1" fillId="0" borderId="64" xfId="9" applyNumberFormat="1" applyFill="1" applyBorder="1" applyAlignment="1" applyProtection="1">
      <alignment vertical="center" shrinkToFit="1"/>
      <protection locked="0"/>
    </xf>
    <xf numFmtId="185" fontId="1" fillId="0" borderId="65" xfId="9" applyNumberFormat="1" applyFill="1" applyBorder="1" applyAlignment="1" applyProtection="1">
      <alignment vertical="center" shrinkToFit="1"/>
      <protection locked="0"/>
    </xf>
    <xf numFmtId="185" fontId="1" fillId="0" borderId="22" xfId="9" applyNumberFormat="1" applyFill="1" applyBorder="1" applyAlignment="1" applyProtection="1">
      <alignment vertical="center" shrinkToFit="1"/>
      <protection locked="0"/>
    </xf>
    <xf numFmtId="185" fontId="1" fillId="0" borderId="1" xfId="9" applyNumberFormat="1" applyFill="1" applyAlignment="1" applyProtection="1">
      <alignment vertical="center" shrinkToFit="1"/>
      <protection locked="0"/>
    </xf>
    <xf numFmtId="0" fontId="1" fillId="0" borderId="1" xfId="9" applyNumberFormat="1" applyFill="1" applyAlignment="1" applyProtection="1">
      <alignment vertical="top" wrapText="1"/>
      <protection locked="0"/>
    </xf>
    <xf numFmtId="185" fontId="1" fillId="2" borderId="1" xfId="9" applyNumberFormat="1" applyAlignment="1">
      <alignment horizontal="center" vertical="center" shrinkToFit="1"/>
    </xf>
    <xf numFmtId="0" fontId="1" fillId="2" borderId="23" xfId="11" applyNumberFormat="1" applyFont="1" applyFill="1" applyBorder="1" applyAlignment="1" applyProtection="1">
      <alignment horizontal="center"/>
      <protection locked="0"/>
    </xf>
    <xf numFmtId="0" fontId="5" fillId="4" borderId="80" xfId="7" applyFont="1" applyBorder="1" applyAlignment="1" applyProtection="1">
      <alignment horizontal="center" vertical="center" shrinkToFit="1"/>
      <protection locked="0"/>
    </xf>
    <xf numFmtId="174" fontId="2" fillId="4" borderId="81" xfId="5" applyNumberFormat="1" applyFont="1" applyFill="1" applyBorder="1" applyAlignment="1" applyProtection="1">
      <alignment vertical="center" shrinkToFit="1"/>
      <protection locked="0"/>
    </xf>
    <xf numFmtId="174" fontId="2" fillId="4" borderId="82" xfId="5" applyNumberFormat="1" applyFont="1" applyFill="1" applyBorder="1" applyAlignment="1" applyProtection="1">
      <alignment vertical="center" shrinkToFit="1"/>
      <protection locked="0"/>
    </xf>
    <xf numFmtId="191" fontId="2" fillId="10" borderId="15" xfId="15" applyNumberFormat="1" applyFill="1" applyBorder="1" applyAlignment="1" applyProtection="1">
      <alignment horizontal="center" vertical="center" shrinkToFit="1"/>
    </xf>
    <xf numFmtId="0" fontId="2" fillId="10" borderId="15" xfId="15" applyNumberFormat="1" applyFill="1" applyBorder="1" applyAlignment="1" applyProtection="1">
      <alignment horizontal="center" vertical="center" shrinkToFit="1"/>
    </xf>
    <xf numFmtId="165" fontId="8" fillId="4" borderId="83" xfId="11" applyFont="1" applyBorder="1" applyAlignment="1" applyProtection="1">
      <alignment vertical="center" shrinkToFit="1"/>
      <protection hidden="1"/>
    </xf>
    <xf numFmtId="0" fontId="0" fillId="0" borderId="0" xfId="0" applyBorder="1" applyProtection="1">
      <protection hidden="1"/>
    </xf>
    <xf numFmtId="0" fontId="0" fillId="0" borderId="0" xfId="0" applyBorder="1" applyAlignment="1" applyProtection="1">
      <alignment horizontal="center"/>
      <protection hidden="1"/>
    </xf>
    <xf numFmtId="0" fontId="0" fillId="0" borderId="53" xfId="0" applyBorder="1" applyProtection="1">
      <protection hidden="1"/>
    </xf>
    <xf numFmtId="0" fontId="0" fillId="0" borderId="0" xfId="0" applyBorder="1"/>
    <xf numFmtId="0" fontId="0" fillId="0" borderId="0" xfId="0" applyBorder="1" applyAlignment="1" applyProtection="1">
      <alignment horizontal="right"/>
      <protection hidden="1"/>
    </xf>
    <xf numFmtId="0" fontId="0" fillId="0" borderId="48" xfId="0" applyBorder="1" applyProtection="1">
      <protection hidden="1"/>
    </xf>
    <xf numFmtId="171" fontId="8" fillId="4" borderId="67" xfId="11" quotePrefix="1" applyNumberFormat="1" applyFont="1" applyBorder="1" applyAlignment="1" applyProtection="1">
      <alignment horizontal="center"/>
    </xf>
    <xf numFmtId="165" fontId="8" fillId="4" borderId="67" xfId="11" applyFont="1" applyBorder="1" applyAlignment="1" applyProtection="1">
      <alignment shrinkToFit="1"/>
    </xf>
    <xf numFmtId="178" fontId="8" fillId="4" borderId="67" xfId="11" applyNumberFormat="1" applyFont="1" applyBorder="1" applyAlignment="1" applyProtection="1">
      <alignment horizontal="center" vertical="center"/>
    </xf>
    <xf numFmtId="165" fontId="8" fillId="4" borderId="67" xfId="11" applyFont="1" applyBorder="1" applyProtection="1"/>
    <xf numFmtId="0" fontId="8" fillId="0" borderId="84" xfId="15" applyFont="1" applyBorder="1" applyProtection="1"/>
    <xf numFmtId="0" fontId="2" fillId="0" borderId="84" xfId="15" applyBorder="1"/>
    <xf numFmtId="171" fontId="8" fillId="4" borderId="68" xfId="11" quotePrefix="1" applyNumberFormat="1" applyFont="1" applyBorder="1" applyAlignment="1" applyProtection="1">
      <alignment horizontal="center"/>
    </xf>
    <xf numFmtId="0" fontId="8" fillId="4" borderId="68" xfId="11" applyNumberFormat="1" applyFont="1" applyBorder="1" applyAlignment="1" applyProtection="1">
      <alignment shrinkToFit="1"/>
    </xf>
    <xf numFmtId="178" fontId="8" fillId="4" borderId="68" xfId="11" applyNumberFormat="1" applyFont="1" applyBorder="1" applyAlignment="1" applyProtection="1">
      <alignment horizontal="center" vertical="center"/>
    </xf>
    <xf numFmtId="165" fontId="8" fillId="4" borderId="68" xfId="11" applyFont="1" applyBorder="1" applyProtection="1"/>
    <xf numFmtId="0" fontId="8" fillId="0" borderId="85" xfId="15" applyFont="1" applyBorder="1" applyProtection="1"/>
    <xf numFmtId="0" fontId="2" fillId="0" borderId="85" xfId="15" applyBorder="1"/>
    <xf numFmtId="0" fontId="0" fillId="20" borderId="11" xfId="0" applyFill="1" applyBorder="1" applyProtection="1">
      <protection hidden="1"/>
    </xf>
    <xf numFmtId="0" fontId="0" fillId="20" borderId="13" xfId="0" applyFill="1" applyBorder="1" applyProtection="1">
      <protection hidden="1"/>
    </xf>
    <xf numFmtId="0" fontId="1" fillId="4" borderId="1" xfId="12" applyNumberFormat="1" applyFont="1" applyFill="1" applyAlignment="1" applyProtection="1">
      <alignment horizontal="center"/>
    </xf>
    <xf numFmtId="185" fontId="1" fillId="6" borderId="1" xfId="17" applyNumberFormat="1" applyAlignment="1" applyProtection="1">
      <alignment horizontal="center"/>
    </xf>
    <xf numFmtId="187" fontId="1" fillId="2" borderId="1" xfId="9" applyNumberFormat="1" applyAlignment="1" applyProtection="1">
      <alignment horizontal="center"/>
    </xf>
    <xf numFmtId="196" fontId="1" fillId="5" borderId="1" xfId="8" applyNumberFormat="1" applyAlignment="1" applyProtection="1">
      <alignment horizontal="center"/>
    </xf>
    <xf numFmtId="0" fontId="2" fillId="0" borderId="0" xfId="15" applyFill="1" applyAlignment="1" applyProtection="1">
      <alignment vertical="center"/>
    </xf>
    <xf numFmtId="0" fontId="20" fillId="7" borderId="86" xfId="15" applyFont="1" applyFill="1" applyBorder="1" applyProtection="1"/>
    <xf numFmtId="0" fontId="20" fillId="7" borderId="39" xfId="15" applyFont="1" applyFill="1" applyBorder="1" applyProtection="1"/>
    <xf numFmtId="15" fontId="1" fillId="2" borderId="1" xfId="9" applyNumberFormat="1" applyAlignment="1" applyProtection="1">
      <alignment horizontal="center" vertical="center" shrinkToFit="1"/>
    </xf>
    <xf numFmtId="180" fontId="1" fillId="6" borderId="1" xfId="5" applyNumberFormat="1" applyFont="1" applyFill="1" applyBorder="1" applyAlignment="1" applyProtection="1">
      <alignment shrinkToFit="1"/>
    </xf>
    <xf numFmtId="0" fontId="60" fillId="4" borderId="87" xfId="12" applyNumberFormat="1" applyFont="1" applyFill="1" applyBorder="1" applyAlignment="1" applyProtection="1">
      <alignment horizontal="center"/>
    </xf>
    <xf numFmtId="0" fontId="5" fillId="4" borderId="88" xfId="7" applyFont="1" applyBorder="1" applyAlignment="1" applyProtection="1">
      <alignment horizontal="left" vertical="center"/>
      <protection locked="0"/>
    </xf>
    <xf numFmtId="0" fontId="5" fillId="4" borderId="2" xfId="7" applyFont="1" applyBorder="1" applyAlignment="1" applyProtection="1">
      <alignment horizontal="left" vertical="center"/>
      <protection locked="0"/>
    </xf>
    <xf numFmtId="0" fontId="5" fillId="4" borderId="89" xfId="7" applyFont="1" applyBorder="1" applyAlignment="1" applyProtection="1">
      <alignment horizontal="left" vertical="center"/>
      <protection locked="0"/>
    </xf>
    <xf numFmtId="185" fontId="8" fillId="21" borderId="90" xfId="9" applyNumberFormat="1" applyFont="1" applyFill="1" applyBorder="1" applyAlignment="1" applyProtection="1">
      <alignment horizontal="center" vertical="center"/>
      <protection locked="0"/>
    </xf>
    <xf numFmtId="165" fontId="8" fillId="4" borderId="23" xfId="9" applyFont="1" applyFill="1" applyBorder="1" applyAlignment="1" applyProtection="1">
      <alignment horizontal="left" vertical="center"/>
      <protection locked="0"/>
    </xf>
    <xf numFmtId="0" fontId="59" fillId="4" borderId="91" xfId="7" applyFont="1" applyFill="1" applyBorder="1" applyAlignment="1" applyProtection="1">
      <alignment horizontal="left" vertical="center"/>
      <protection locked="0"/>
    </xf>
    <xf numFmtId="165" fontId="8" fillId="4" borderId="44" xfId="11" applyFont="1" applyBorder="1" applyAlignment="1" applyProtection="1">
      <alignment horizontal="left" vertical="center"/>
      <protection locked="0"/>
    </xf>
    <xf numFmtId="0" fontId="59" fillId="4" borderId="92" xfId="7" applyFont="1" applyFill="1" applyBorder="1" applyAlignment="1" applyProtection="1">
      <alignment horizontal="left" vertical="center"/>
      <protection locked="0"/>
    </xf>
    <xf numFmtId="165" fontId="8" fillId="4" borderId="1" xfId="9" applyFont="1" applyFill="1" applyBorder="1" applyAlignment="1" applyProtection="1">
      <alignment horizontal="left" vertical="center"/>
      <protection locked="0"/>
    </xf>
    <xf numFmtId="165" fontId="8" fillId="4" borderId="93" xfId="9" applyFont="1" applyFill="1" applyBorder="1" applyAlignment="1" applyProtection="1">
      <alignment horizontal="left" vertical="center"/>
      <protection locked="0"/>
    </xf>
    <xf numFmtId="0" fontId="59" fillId="4" borderId="94" xfId="7" applyFont="1" applyFill="1" applyBorder="1" applyAlignment="1" applyProtection="1">
      <alignment horizontal="left" vertical="center"/>
      <protection locked="0"/>
    </xf>
    <xf numFmtId="185" fontId="8" fillId="4" borderId="40" xfId="11" applyNumberFormat="1" applyFont="1" applyBorder="1" applyAlignment="1" applyProtection="1">
      <alignment vertical="center" shrinkToFit="1"/>
      <protection locked="0"/>
    </xf>
    <xf numFmtId="185" fontId="8" fillId="4" borderId="44" xfId="11" applyNumberFormat="1" applyFont="1" applyBorder="1" applyAlignment="1" applyProtection="1">
      <alignment vertical="center" shrinkToFit="1"/>
      <protection locked="0"/>
    </xf>
    <xf numFmtId="185" fontId="8" fillId="4" borderId="45" xfId="11" applyNumberFormat="1" applyFont="1" applyBorder="1" applyAlignment="1" applyProtection="1">
      <alignment vertical="center" shrinkToFit="1"/>
      <protection locked="0"/>
    </xf>
    <xf numFmtId="0" fontId="20" fillId="7" borderId="95" xfId="15" applyFont="1" applyFill="1" applyBorder="1" applyProtection="1"/>
    <xf numFmtId="0" fontId="14" fillId="0" borderId="96" xfId="15" applyFont="1" applyBorder="1" applyProtection="1"/>
    <xf numFmtId="0" fontId="8" fillId="0" borderId="97" xfId="15" applyFont="1" applyBorder="1" applyProtection="1"/>
    <xf numFmtId="0" fontId="8" fillId="0" borderId="98" xfId="15" applyFont="1" applyBorder="1" applyProtection="1"/>
    <xf numFmtId="0" fontId="8" fillId="0" borderId="99" xfId="15" applyFont="1" applyBorder="1" applyProtection="1"/>
    <xf numFmtId="0" fontId="10" fillId="0" borderId="0" xfId="15" applyFont="1" applyFill="1" applyBorder="1" applyAlignment="1" applyProtection="1">
      <alignment horizontal="left" vertical="top"/>
    </xf>
    <xf numFmtId="0" fontId="10" fillId="0" borderId="0" xfId="15" applyFont="1" applyFill="1" applyBorder="1" applyAlignment="1" applyProtection="1">
      <alignment vertical="top"/>
    </xf>
    <xf numFmtId="166" fontId="10" fillId="0" borderId="0" xfId="15" applyNumberFormat="1" applyFont="1" applyFill="1" applyBorder="1" applyAlignment="1" applyProtection="1">
      <alignment horizontal="center"/>
    </xf>
    <xf numFmtId="168" fontId="10" fillId="0" borderId="0" xfId="15" applyNumberFormat="1" applyFont="1" applyBorder="1" applyAlignment="1" applyProtection="1">
      <alignment horizontal="center" vertical="top" wrapText="1"/>
    </xf>
    <xf numFmtId="0" fontId="9" fillId="0" borderId="100" xfId="15" applyFont="1" applyBorder="1" applyProtection="1"/>
    <xf numFmtId="0" fontId="10" fillId="0" borderId="101" xfId="15" applyFont="1" applyBorder="1" applyProtection="1"/>
    <xf numFmtId="0" fontId="9" fillId="0" borderId="102" xfId="15" applyFont="1" applyBorder="1" applyProtection="1"/>
    <xf numFmtId="185" fontId="1" fillId="0" borderId="103" xfId="9" applyNumberFormat="1" applyFill="1" applyBorder="1" applyAlignment="1" applyProtection="1">
      <alignment vertical="center" shrinkToFit="1"/>
    </xf>
    <xf numFmtId="185" fontId="1" fillId="0" borderId="0" xfId="9" applyNumberFormat="1" applyFill="1" applyBorder="1" applyAlignment="1" applyProtection="1">
      <alignment vertical="center" shrinkToFit="1"/>
    </xf>
    <xf numFmtId="1" fontId="1" fillId="0" borderId="1" xfId="5" applyNumberFormat="1" applyFill="1" applyBorder="1" applyAlignment="1" applyProtection="1">
      <alignment horizontal="center" vertical="center"/>
      <protection locked="0"/>
    </xf>
    <xf numFmtId="185" fontId="1" fillId="2" borderId="64" xfId="9" applyNumberFormat="1" applyFill="1" applyBorder="1" applyAlignment="1" applyProtection="1">
      <alignment vertical="center" shrinkToFit="1"/>
    </xf>
    <xf numFmtId="185" fontId="1" fillId="2" borderId="65" xfId="9" applyNumberFormat="1" applyFill="1" applyBorder="1" applyAlignment="1" applyProtection="1">
      <alignment vertical="center" shrinkToFit="1"/>
    </xf>
    <xf numFmtId="185" fontId="1" fillId="2" borderId="22" xfId="9" applyNumberFormat="1" applyFill="1" applyBorder="1" applyAlignment="1" applyProtection="1">
      <alignment vertical="center" shrinkToFit="1"/>
    </xf>
    <xf numFmtId="185" fontId="1" fillId="2" borderId="1" xfId="9" applyNumberFormat="1" applyFill="1" applyAlignment="1" applyProtection="1">
      <alignment vertical="center" shrinkToFit="1"/>
    </xf>
    <xf numFmtId="185" fontId="2" fillId="4" borderId="78" xfId="5" applyNumberFormat="1" applyFont="1" applyFill="1" applyBorder="1" applyAlignment="1" applyProtection="1">
      <alignment horizontal="center" vertical="center" shrinkToFit="1"/>
      <protection locked="0"/>
    </xf>
    <xf numFmtId="185" fontId="2" fillId="4" borderId="63" xfId="5" applyNumberFormat="1" applyFont="1" applyFill="1" applyBorder="1" applyAlignment="1" applyProtection="1">
      <alignment horizontal="center" vertical="center" shrinkToFit="1"/>
      <protection locked="0"/>
    </xf>
    <xf numFmtId="0" fontId="54" fillId="2" borderId="104" xfId="10" applyFont="1" applyFill="1" applyBorder="1" applyAlignment="1" applyProtection="1">
      <alignment horizontal="center" wrapText="1"/>
    </xf>
    <xf numFmtId="184" fontId="1" fillId="2" borderId="105" xfId="9" applyNumberFormat="1" applyFont="1" applyFill="1" applyBorder="1" applyAlignment="1" applyProtection="1">
      <alignment horizontal="center" vertical="center" shrinkToFit="1"/>
    </xf>
    <xf numFmtId="185" fontId="1" fillId="2" borderId="65" xfId="3" applyNumberFormat="1" applyFont="1" applyFill="1" applyBorder="1" applyAlignment="1" applyProtection="1">
      <alignment vertical="center" shrinkToFit="1"/>
    </xf>
    <xf numFmtId="190" fontId="1" fillId="2" borderId="65" xfId="5" applyNumberFormat="1" applyFill="1" applyBorder="1" applyAlignment="1" applyProtection="1">
      <alignment horizontal="center" vertical="center" shrinkToFit="1"/>
    </xf>
    <xf numFmtId="10" fontId="1" fillId="2" borderId="65" xfId="5" applyNumberFormat="1" applyFill="1" applyBorder="1" applyAlignment="1" applyProtection="1">
      <alignment horizontal="center" vertical="center" shrinkToFit="1"/>
    </xf>
    <xf numFmtId="174" fontId="1" fillId="2" borderId="106" xfId="9" applyNumberFormat="1" applyFont="1" applyFill="1" applyBorder="1" applyAlignment="1" applyProtection="1">
      <alignment horizontal="center" vertical="center" shrinkToFit="1"/>
    </xf>
    <xf numFmtId="174" fontId="1" fillId="2" borderId="107" xfId="9" applyNumberFormat="1" applyFont="1" applyFill="1" applyBorder="1" applyAlignment="1" applyProtection="1">
      <alignment horizontal="center" vertical="center" shrinkToFit="1"/>
    </xf>
    <xf numFmtId="174" fontId="1" fillId="2" borderId="63" xfId="9" applyNumberFormat="1" applyFont="1" applyFill="1" applyBorder="1" applyAlignment="1" applyProtection="1">
      <alignment horizontal="center" vertical="center" shrinkToFit="1"/>
    </xf>
    <xf numFmtId="174" fontId="1" fillId="2" borderId="108" xfId="9" applyNumberFormat="1" applyFont="1" applyFill="1" applyBorder="1" applyAlignment="1" applyProtection="1">
      <alignment horizontal="center" vertical="center" shrinkToFit="1"/>
    </xf>
    <xf numFmtId="174" fontId="1" fillId="2" borderId="105" xfId="9" applyNumberFormat="1" applyFont="1" applyFill="1" applyBorder="1" applyAlignment="1" applyProtection="1">
      <alignment horizontal="center" vertical="center" shrinkToFit="1"/>
    </xf>
    <xf numFmtId="174" fontId="1" fillId="0" borderId="109" xfId="9" applyNumberFormat="1" applyFont="1" applyFill="1" applyBorder="1" applyAlignment="1" applyProtection="1">
      <alignment horizontal="center" vertical="center" shrinkToFit="1"/>
    </xf>
    <xf numFmtId="174" fontId="1" fillId="0" borderId="63" xfId="9" applyNumberFormat="1" applyFont="1" applyFill="1" applyBorder="1" applyAlignment="1" applyProtection="1">
      <alignment horizontal="center" vertical="center" shrinkToFit="1"/>
    </xf>
    <xf numFmtId="174" fontId="1" fillId="2" borderId="110" xfId="9" applyNumberFormat="1" applyFont="1" applyFill="1" applyBorder="1" applyAlignment="1" applyProtection="1">
      <alignment horizontal="center" vertical="center" shrinkToFit="1"/>
    </xf>
    <xf numFmtId="0" fontId="2" fillId="16" borderId="26" xfId="15" applyFill="1" applyBorder="1" applyProtection="1"/>
    <xf numFmtId="0" fontId="2" fillId="0" borderId="0" xfId="15" applyFont="1" applyFill="1" applyBorder="1" applyAlignment="1" applyProtection="1">
      <alignment horizontal="right" vertical="center"/>
    </xf>
    <xf numFmtId="0" fontId="33" fillId="0" borderId="0" xfId="15" applyFont="1" applyFill="1" applyBorder="1" applyAlignment="1" applyProtection="1">
      <alignment horizontal="center" vertical="center"/>
    </xf>
    <xf numFmtId="0" fontId="6" fillId="0" borderId="0" xfId="10" applyFill="1" applyBorder="1" applyAlignment="1" applyProtection="1">
      <alignment horizontal="left"/>
    </xf>
    <xf numFmtId="0" fontId="25" fillId="0" borderId="0" xfId="15" applyFont="1" applyAlignment="1" applyProtection="1">
      <alignment horizontal="center" vertical="center" shrinkToFit="1"/>
    </xf>
    <xf numFmtId="0" fontId="3" fillId="7" borderId="111" xfId="15" applyFont="1" applyFill="1" applyBorder="1" applyAlignment="1" applyProtection="1">
      <alignment horizontal="center" vertical="center"/>
    </xf>
    <xf numFmtId="0" fontId="3" fillId="7" borderId="112" xfId="15" applyFont="1" applyFill="1" applyBorder="1" applyAlignment="1" applyProtection="1">
      <alignment horizontal="center" vertical="center"/>
    </xf>
    <xf numFmtId="0" fontId="2" fillId="7" borderId="113" xfId="15" applyFill="1" applyBorder="1" applyAlignment="1" applyProtection="1">
      <alignment vertical="center"/>
    </xf>
    <xf numFmtId="0" fontId="29" fillId="7" borderId="12" xfId="15" applyFont="1" applyFill="1" applyBorder="1" applyAlignment="1" applyProtection="1">
      <alignment horizontal="center" vertical="center"/>
    </xf>
    <xf numFmtId="174" fontId="2" fillId="0" borderId="0" xfId="16" applyNumberFormat="1" applyFont="1" applyAlignment="1" applyProtection="1">
      <alignment vertical="center"/>
    </xf>
    <xf numFmtId="0" fontId="2" fillId="0" borderId="0" xfId="15" applyFont="1" applyAlignment="1" applyProtection="1">
      <alignment horizontal="center" vertical="center"/>
    </xf>
    <xf numFmtId="0" fontId="2" fillId="16" borderId="114" xfId="15" applyFill="1" applyBorder="1" applyProtection="1"/>
    <xf numFmtId="187" fontId="8" fillId="2" borderId="22" xfId="15" applyNumberFormat="1" applyFont="1" applyFill="1" applyBorder="1" applyAlignment="1" applyProtection="1">
      <alignment horizontal="center" vertical="center" shrinkToFit="1"/>
    </xf>
    <xf numFmtId="0" fontId="2" fillId="2" borderId="23" xfId="5" applyNumberFormat="1" applyFont="1" applyFill="1" applyBorder="1" applyAlignment="1" applyProtection="1">
      <alignment horizontal="center" vertical="center" shrinkToFit="1"/>
    </xf>
    <xf numFmtId="10" fontId="2" fillId="2" borderId="37" xfId="5" applyNumberFormat="1" applyFont="1" applyFill="1" applyBorder="1" applyAlignment="1" applyProtection="1">
      <alignment vertical="center" shrinkToFit="1"/>
    </xf>
    <xf numFmtId="0" fontId="14" fillId="0" borderId="0" xfId="15" applyFont="1" applyFill="1" applyBorder="1" applyAlignment="1" applyProtection="1">
      <alignment horizontal="center"/>
    </xf>
    <xf numFmtId="0" fontId="14" fillId="0" borderId="0" xfId="15" applyFont="1" applyFill="1" applyBorder="1" applyAlignment="1" applyProtection="1">
      <alignment horizontal="left"/>
    </xf>
    <xf numFmtId="172" fontId="14" fillId="0" borderId="0" xfId="15" applyNumberFormat="1" applyFont="1" applyFill="1" applyBorder="1" applyAlignment="1" applyProtection="1">
      <alignment horizontal="center"/>
    </xf>
    <xf numFmtId="165" fontId="14" fillId="0" borderId="0" xfId="17" applyFont="1" applyFill="1" applyBorder="1" applyAlignment="1" applyProtection="1">
      <alignment horizontal="center"/>
    </xf>
    <xf numFmtId="185" fontId="14" fillId="15" borderId="115" xfId="9" applyNumberFormat="1" applyFont="1" applyFill="1" applyBorder="1" applyAlignment="1" applyProtection="1">
      <alignment horizontal="center"/>
    </xf>
    <xf numFmtId="0" fontId="2" fillId="16" borderId="0" xfId="15" applyFill="1" applyBorder="1" applyProtection="1"/>
    <xf numFmtId="0" fontId="2" fillId="16" borderId="53" xfId="15" applyFill="1" applyBorder="1" applyProtection="1"/>
    <xf numFmtId="0" fontId="2" fillId="14" borderId="0" xfId="15" applyFill="1" applyBorder="1" applyProtection="1"/>
    <xf numFmtId="0" fontId="2" fillId="0" borderId="116" xfId="15" applyNumberFormat="1" applyFont="1" applyFill="1" applyBorder="1" applyAlignment="1" applyProtection="1">
      <alignment horizontal="left" vertical="center"/>
    </xf>
    <xf numFmtId="0" fontId="2" fillId="0" borderId="48" xfId="15" applyNumberFormat="1" applyFill="1" applyBorder="1" applyAlignment="1" applyProtection="1">
      <alignment horizontal="left" vertical="center"/>
    </xf>
    <xf numFmtId="185" fontId="2" fillId="6" borderId="36" xfId="5" applyNumberFormat="1" applyFont="1" applyFill="1" applyBorder="1" applyAlignment="1" applyProtection="1">
      <alignment vertical="center" shrinkToFit="1"/>
    </xf>
    <xf numFmtId="185" fontId="2" fillId="2" borderId="1" xfId="5" applyNumberFormat="1" applyFont="1" applyFill="1" applyBorder="1" applyAlignment="1" applyProtection="1">
      <alignment vertical="center" shrinkToFit="1"/>
    </xf>
    <xf numFmtId="185" fontId="2" fillId="2" borderId="117" xfId="5" applyNumberFormat="1" applyFont="1" applyFill="1" applyBorder="1" applyAlignment="1" applyProtection="1">
      <alignment vertical="center" shrinkToFit="1"/>
    </xf>
    <xf numFmtId="0" fontId="2" fillId="0" borderId="118" xfId="15" applyNumberFormat="1" applyFill="1" applyBorder="1" applyAlignment="1" applyProtection="1">
      <alignment horizontal="left" vertical="center"/>
    </xf>
    <xf numFmtId="10" fontId="2" fillId="2" borderId="119" xfId="5" applyNumberFormat="1" applyFont="1" applyFill="1" applyBorder="1" applyAlignment="1" applyProtection="1">
      <alignment vertical="center" shrinkToFit="1"/>
    </xf>
    <xf numFmtId="10" fontId="2" fillId="6" borderId="120" xfId="5" applyNumberFormat="1" applyFont="1" applyFill="1" applyBorder="1" applyAlignment="1" applyProtection="1">
      <alignment vertical="center" shrinkToFit="1"/>
    </xf>
    <xf numFmtId="10" fontId="2" fillId="2" borderId="120" xfId="5" applyNumberFormat="1" applyFont="1" applyFill="1" applyBorder="1" applyAlignment="1" applyProtection="1">
      <alignment vertical="center" shrinkToFit="1"/>
    </xf>
    <xf numFmtId="10" fontId="2" fillId="2" borderId="121" xfId="5" applyNumberFormat="1" applyFont="1" applyFill="1" applyBorder="1" applyAlignment="1" applyProtection="1">
      <alignment vertical="center" shrinkToFit="1"/>
    </xf>
    <xf numFmtId="0" fontId="2" fillId="0" borderId="0" xfId="15" applyNumberFormat="1" applyFill="1" applyBorder="1" applyAlignment="1" applyProtection="1">
      <alignment horizontal="left" vertical="center"/>
    </xf>
    <xf numFmtId="10" fontId="2" fillId="2" borderId="122" xfId="5" applyNumberFormat="1" applyFont="1" applyFill="1" applyBorder="1" applyAlignment="1" applyProtection="1">
      <alignment vertical="center" shrinkToFit="1"/>
    </xf>
    <xf numFmtId="10" fontId="2" fillId="2" borderId="38" xfId="5" applyNumberFormat="1" applyFont="1" applyFill="1" applyBorder="1" applyAlignment="1" applyProtection="1">
      <alignment vertical="center" shrinkToFit="1"/>
    </xf>
    <xf numFmtId="185" fontId="2" fillId="2" borderId="123" xfId="5" applyNumberFormat="1" applyFont="1" applyFill="1" applyBorder="1" applyAlignment="1" applyProtection="1">
      <alignment vertical="center" shrinkToFit="1"/>
    </xf>
    <xf numFmtId="174" fontId="2" fillId="6" borderId="124" xfId="5" applyNumberFormat="1" applyFont="1" applyFill="1" applyBorder="1" applyAlignment="1" applyProtection="1">
      <alignment vertical="center" shrinkToFit="1"/>
    </xf>
    <xf numFmtId="174" fontId="2" fillId="2" borderId="42" xfId="5" applyNumberFormat="1" applyFont="1" applyFill="1" applyBorder="1" applyAlignment="1" applyProtection="1">
      <alignment vertical="center" shrinkToFit="1"/>
    </xf>
    <xf numFmtId="187" fontId="8" fillId="2" borderId="90" xfId="15" applyNumberFormat="1" applyFont="1" applyFill="1" applyBorder="1" applyAlignment="1" applyProtection="1">
      <alignment horizontal="center" vertical="center" shrinkToFit="1"/>
    </xf>
    <xf numFmtId="0" fontId="2" fillId="16" borderId="125" xfId="15" applyFill="1" applyBorder="1" applyProtection="1"/>
    <xf numFmtId="165" fontId="14" fillId="15" borderId="115" xfId="9" applyFont="1" applyFill="1" applyBorder="1" applyAlignment="1" applyProtection="1">
      <alignment horizontal="center"/>
    </xf>
    <xf numFmtId="0" fontId="2" fillId="0" borderId="0" xfId="15" applyNumberFormat="1" applyFont="1" applyFill="1" applyBorder="1" applyAlignment="1" applyProtection="1">
      <alignment horizontal="right" vertical="center"/>
    </xf>
    <xf numFmtId="0" fontId="2" fillId="2" borderId="1" xfId="15" applyNumberFormat="1" applyFill="1" applyBorder="1" applyAlignment="1" applyProtection="1">
      <alignment horizontal="left" vertical="center"/>
    </xf>
    <xf numFmtId="0" fontId="2" fillId="2" borderId="65" xfId="5" applyNumberFormat="1" applyFont="1" applyFill="1" applyBorder="1" applyAlignment="1" applyProtection="1">
      <alignment vertical="center" shrinkToFit="1"/>
    </xf>
    <xf numFmtId="185" fontId="2" fillId="2" borderId="126" xfId="5" applyNumberFormat="1" applyFont="1" applyFill="1" applyBorder="1" applyAlignment="1" applyProtection="1">
      <alignment vertical="center" shrinkToFit="1"/>
    </xf>
    <xf numFmtId="185" fontId="2" fillId="2" borderId="124" xfId="5" applyNumberFormat="1" applyFont="1" applyFill="1" applyBorder="1" applyAlignment="1" applyProtection="1">
      <alignment vertical="center" shrinkToFit="1"/>
    </xf>
    <xf numFmtId="185" fontId="2" fillId="2" borderId="42" xfId="5" applyNumberFormat="1" applyFont="1" applyFill="1" applyBorder="1" applyAlignment="1" applyProtection="1">
      <alignment vertical="center" shrinkToFit="1"/>
    </xf>
    <xf numFmtId="185" fontId="2" fillId="2" borderId="127" xfId="5" applyNumberFormat="1" applyFont="1" applyFill="1" applyBorder="1" applyAlignment="1" applyProtection="1">
      <alignment vertical="center" shrinkToFit="1"/>
    </xf>
    <xf numFmtId="0" fontId="2" fillId="2" borderId="23" xfId="5" applyNumberFormat="1" applyFont="1" applyFill="1" applyBorder="1" applyAlignment="1" applyProtection="1">
      <alignment vertical="center" shrinkToFit="1"/>
    </xf>
    <xf numFmtId="185" fontId="2" fillId="2" borderId="22" xfId="5" applyNumberFormat="1" applyFont="1" applyFill="1" applyBorder="1" applyAlignment="1" applyProtection="1">
      <alignment vertical="center" shrinkToFit="1"/>
    </xf>
    <xf numFmtId="185" fontId="2" fillId="2" borderId="128" xfId="5" applyNumberFormat="1" applyFont="1" applyFill="1" applyBorder="1" applyAlignment="1" applyProtection="1">
      <alignment vertical="center" shrinkToFit="1"/>
    </xf>
    <xf numFmtId="185" fontId="2" fillId="2" borderId="77" xfId="5" applyNumberFormat="1" applyFont="1" applyFill="1" applyBorder="1" applyAlignment="1" applyProtection="1">
      <alignment vertical="center" shrinkToFit="1"/>
    </xf>
    <xf numFmtId="185" fontId="2" fillId="2" borderId="76" xfId="5" applyNumberFormat="1" applyFont="1" applyFill="1" applyBorder="1" applyAlignment="1" applyProtection="1">
      <alignment vertical="center" shrinkToFit="1"/>
    </xf>
    <xf numFmtId="185" fontId="2" fillId="2" borderId="129" xfId="5" applyNumberFormat="1" applyFont="1" applyFill="1" applyBorder="1" applyAlignment="1" applyProtection="1">
      <alignment vertical="center" shrinkToFit="1"/>
    </xf>
    <xf numFmtId="165" fontId="14" fillId="0" borderId="130" xfId="17" applyFont="1" applyFill="1" applyBorder="1" applyAlignment="1" applyProtection="1">
      <alignment horizontal="center"/>
    </xf>
    <xf numFmtId="185" fontId="25" fillId="2" borderId="126" xfId="5" applyNumberFormat="1" applyFont="1" applyFill="1" applyBorder="1" applyAlignment="1" applyProtection="1">
      <alignment vertical="center" shrinkToFit="1"/>
    </xf>
    <xf numFmtId="185" fontId="25" fillId="2" borderId="42" xfId="5" applyNumberFormat="1" applyFont="1" applyFill="1" applyBorder="1" applyAlignment="1" applyProtection="1">
      <alignment vertical="center" shrinkToFit="1"/>
    </xf>
    <xf numFmtId="174" fontId="2" fillId="2" borderId="124" xfId="5" applyNumberFormat="1" applyFont="1" applyFill="1" applyBorder="1" applyAlignment="1" applyProtection="1">
      <alignment vertical="center" shrinkToFit="1"/>
    </xf>
    <xf numFmtId="174" fontId="2" fillId="2" borderId="127" xfId="5" applyNumberFormat="1" applyFont="1" applyFill="1" applyBorder="1" applyAlignment="1" applyProtection="1">
      <alignment vertical="center" shrinkToFit="1"/>
    </xf>
    <xf numFmtId="174" fontId="2" fillId="2" borderId="22" xfId="5" applyNumberFormat="1" applyFont="1" applyFill="1" applyBorder="1" applyAlignment="1" applyProtection="1">
      <alignment vertical="center" shrinkToFit="1"/>
    </xf>
    <xf numFmtId="174" fontId="2" fillId="2" borderId="1" xfId="5" applyNumberFormat="1" applyFont="1" applyFill="1" applyBorder="1" applyAlignment="1" applyProtection="1">
      <alignment vertical="center" shrinkToFit="1"/>
    </xf>
    <xf numFmtId="174" fontId="2" fillId="2" borderId="117" xfId="5" applyNumberFormat="1" applyFont="1" applyFill="1" applyBorder="1" applyAlignment="1" applyProtection="1">
      <alignment vertical="center" shrinkToFit="1"/>
    </xf>
    <xf numFmtId="174" fontId="2" fillId="2" borderId="77" xfId="5" applyNumberFormat="1" applyFont="1" applyFill="1" applyBorder="1" applyAlignment="1" applyProtection="1">
      <alignment vertical="center" shrinkToFit="1"/>
    </xf>
    <xf numFmtId="174" fontId="2" fillId="2" borderId="76" xfId="5" applyNumberFormat="1" applyFont="1" applyFill="1" applyBorder="1" applyAlignment="1" applyProtection="1">
      <alignment vertical="center" shrinkToFit="1"/>
    </xf>
    <xf numFmtId="174" fontId="2" fillId="2" borderId="129" xfId="5" applyNumberFormat="1" applyFont="1" applyFill="1" applyBorder="1" applyAlignment="1" applyProtection="1">
      <alignment vertical="center" shrinkToFit="1"/>
    </xf>
    <xf numFmtId="0" fontId="24" fillId="0" borderId="0" xfId="15" applyFont="1" applyAlignment="1" applyProtection="1">
      <alignment vertical="center"/>
    </xf>
    <xf numFmtId="0" fontId="8" fillId="0" borderId="0" xfId="15" applyFont="1" applyFill="1" applyAlignment="1" applyProtection="1">
      <alignment vertical="center"/>
    </xf>
    <xf numFmtId="0" fontId="2" fillId="0" borderId="0" xfId="15" applyBorder="1" applyAlignment="1" applyProtection="1">
      <alignment horizontal="center" vertical="center"/>
    </xf>
    <xf numFmtId="0" fontId="2" fillId="0" borderId="131" xfId="15" applyNumberFormat="1" applyFont="1" applyFill="1" applyBorder="1" applyAlignment="1" applyProtection="1">
      <alignment horizontal="right" vertical="center"/>
    </xf>
    <xf numFmtId="0" fontId="2" fillId="0" borderId="132" xfId="15" applyNumberFormat="1" applyFont="1" applyFill="1" applyBorder="1" applyAlignment="1" applyProtection="1">
      <alignment horizontal="right" vertical="center"/>
    </xf>
    <xf numFmtId="0" fontId="2" fillId="0" borderId="23" xfId="5" applyNumberFormat="1" applyFont="1" applyFill="1" applyBorder="1" applyAlignment="1" applyProtection="1">
      <alignment vertical="center" shrinkToFit="1"/>
    </xf>
    <xf numFmtId="9" fontId="2" fillId="0" borderId="23" xfId="5" applyNumberFormat="1" applyFont="1" applyFill="1" applyBorder="1" applyAlignment="1" applyProtection="1">
      <alignment vertical="center" shrinkToFit="1"/>
    </xf>
    <xf numFmtId="185" fontId="1" fillId="0" borderId="15" xfId="10" applyNumberFormat="1" applyFont="1" applyFill="1" applyBorder="1" applyAlignment="1" applyProtection="1">
      <alignment horizontal="right" vertical="center" shrinkToFit="1"/>
      <protection locked="0"/>
    </xf>
    <xf numFmtId="185" fontId="2" fillId="0" borderId="15" xfId="15" applyNumberFormat="1" applyFont="1" applyFill="1" applyBorder="1" applyAlignment="1" applyProtection="1">
      <alignment horizontal="right" vertical="center" shrinkToFit="1"/>
      <protection locked="0"/>
    </xf>
    <xf numFmtId="174" fontId="2" fillId="0" borderId="15" xfId="16" applyNumberFormat="1" applyFont="1" applyFill="1" applyBorder="1" applyAlignment="1" applyProtection="1">
      <alignment horizontal="right" vertical="center" shrinkToFit="1"/>
      <protection locked="0"/>
    </xf>
    <xf numFmtId="181" fontId="56" fillId="4" borderId="66" xfId="11" applyNumberFormat="1" applyFont="1" applyBorder="1" applyAlignment="1" applyProtection="1">
      <alignment horizontal="center"/>
      <protection locked="0"/>
    </xf>
    <xf numFmtId="172" fontId="8" fillId="0" borderId="0" xfId="15" applyNumberFormat="1" applyFont="1" applyProtection="1"/>
    <xf numFmtId="164" fontId="2" fillId="0" borderId="0" xfId="5" applyNumberFormat="1" applyFont="1" applyProtection="1"/>
    <xf numFmtId="185" fontId="8" fillId="2" borderId="15" xfId="9" applyNumberFormat="1" applyFont="1" applyBorder="1" applyAlignment="1" applyProtection="1">
      <alignment horizontal="right" vertical="center" shrinkToFit="1"/>
    </xf>
    <xf numFmtId="185" fontId="8" fillId="2" borderId="133" xfId="9" applyNumberFormat="1" applyFont="1" applyBorder="1" applyAlignment="1" applyProtection="1">
      <alignment horizontal="right" vertical="center" shrinkToFit="1"/>
    </xf>
    <xf numFmtId="185" fontId="8" fillId="2" borderId="134" xfId="9" applyNumberFormat="1" applyFont="1" applyBorder="1" applyAlignment="1" applyProtection="1">
      <alignment horizontal="right" vertical="center" shrinkToFit="1"/>
    </xf>
    <xf numFmtId="15" fontId="8" fillId="2" borderId="23" xfId="9" applyNumberFormat="1" applyFont="1" applyBorder="1" applyAlignment="1" applyProtection="1">
      <alignment horizontal="center" vertical="center" shrinkToFit="1"/>
    </xf>
    <xf numFmtId="0" fontId="41" fillId="0" borderId="0" xfId="15" applyFont="1" applyBorder="1" applyProtection="1"/>
    <xf numFmtId="164" fontId="41" fillId="0" borderId="0" xfId="5" applyNumberFormat="1" applyFont="1" applyBorder="1" applyProtection="1"/>
    <xf numFmtId="172" fontId="8" fillId="0" borderId="0" xfId="15" applyNumberFormat="1" applyFont="1" applyAlignment="1" applyProtection="1">
      <alignment horizontal="center"/>
    </xf>
    <xf numFmtId="172" fontId="6" fillId="0" borderId="0" xfId="10" applyNumberFormat="1" applyAlignment="1" applyProtection="1">
      <alignment horizontal="center"/>
    </xf>
    <xf numFmtId="0" fontId="36" fillId="0" borderId="0" xfId="15" applyFont="1" applyAlignment="1" applyProtection="1">
      <alignment horizontal="center"/>
    </xf>
    <xf numFmtId="0" fontId="25" fillId="0" borderId="0" xfId="15" applyFont="1" applyAlignment="1" applyProtection="1">
      <alignment horizontal="center" vertical="center"/>
    </xf>
    <xf numFmtId="0" fontId="8" fillId="7" borderId="0" xfId="15" applyFont="1" applyFill="1" applyAlignment="1" applyProtection="1">
      <alignment horizontal="left"/>
    </xf>
    <xf numFmtId="172" fontId="8" fillId="7" borderId="0" xfId="15" applyNumberFormat="1" applyFont="1" applyFill="1" applyProtection="1"/>
    <xf numFmtId="0" fontId="3" fillId="7" borderId="0" xfId="15" applyFont="1" applyFill="1" applyAlignment="1" applyProtection="1">
      <alignment horizontal="center" vertical="center"/>
    </xf>
    <xf numFmtId="0" fontId="14" fillId="4" borderId="0" xfId="15" applyFont="1" applyFill="1" applyAlignment="1" applyProtection="1">
      <alignment horizontal="center" wrapText="1"/>
    </xf>
    <xf numFmtId="0" fontId="14" fillId="21" borderId="0" xfId="15" applyFont="1" applyFill="1" applyAlignment="1" applyProtection="1">
      <alignment horizontal="center" wrapText="1"/>
    </xf>
    <xf numFmtId="0" fontId="14" fillId="4" borderId="135" xfId="15" applyFont="1" applyFill="1" applyBorder="1" applyAlignment="1" applyProtection="1">
      <alignment horizontal="center" wrapText="1"/>
    </xf>
    <xf numFmtId="0" fontId="2" fillId="16" borderId="25" xfId="15" applyFill="1" applyBorder="1" applyProtection="1"/>
    <xf numFmtId="0" fontId="2" fillId="4" borderId="136" xfId="15" applyFont="1" applyFill="1" applyBorder="1" applyAlignment="1" applyProtection="1">
      <alignment horizontal="center" vertical="center" textRotation="90" shrinkToFit="1"/>
    </xf>
    <xf numFmtId="0" fontId="45" fillId="4" borderId="0" xfId="15" applyFont="1" applyFill="1" applyAlignment="1" applyProtection="1">
      <alignment horizontal="center" wrapText="1"/>
    </xf>
    <xf numFmtId="0" fontId="14" fillId="15" borderId="46" xfId="15" applyFont="1" applyFill="1" applyBorder="1" applyAlignment="1" applyProtection="1">
      <alignment horizontal="center"/>
    </xf>
    <xf numFmtId="0" fontId="14" fillId="22" borderId="12" xfId="15" applyFont="1" applyFill="1" applyBorder="1" applyAlignment="1" applyProtection="1">
      <alignment horizontal="center"/>
    </xf>
    <xf numFmtId="165" fontId="14" fillId="15" borderId="12" xfId="9" applyFont="1" applyFill="1" applyBorder="1" applyAlignment="1" applyProtection="1">
      <alignment horizontal="center"/>
    </xf>
    <xf numFmtId="185" fontId="8" fillId="6" borderId="45" xfId="9" applyNumberFormat="1" applyFont="1" applyFill="1" applyBorder="1" applyAlignment="1" applyProtection="1">
      <alignment vertical="center" shrinkToFit="1"/>
    </xf>
    <xf numFmtId="185" fontId="8" fillId="6" borderId="126" xfId="9" applyNumberFormat="1" applyFont="1" applyFill="1" applyBorder="1" applyAlignment="1" applyProtection="1">
      <alignment vertical="center" shrinkToFit="1"/>
    </xf>
    <xf numFmtId="0" fontId="2" fillId="16" borderId="48" xfId="15" applyFill="1" applyBorder="1" applyAlignment="1" applyProtection="1">
      <alignment vertical="center" shrinkToFit="1"/>
    </xf>
    <xf numFmtId="10" fontId="8" fillId="6" borderId="0" xfId="11" applyNumberFormat="1" applyFont="1" applyFill="1" applyBorder="1" applyAlignment="1" applyProtection="1">
      <alignment horizontal="center" vertical="center" shrinkToFit="1"/>
    </xf>
    <xf numFmtId="185" fontId="8" fillId="2" borderId="45" xfId="9" applyNumberFormat="1" applyFont="1" applyBorder="1" applyAlignment="1" applyProtection="1">
      <alignment vertical="center" shrinkToFit="1"/>
    </xf>
    <xf numFmtId="185" fontId="8" fillId="2" borderId="122" xfId="9" applyNumberFormat="1" applyFont="1" applyBorder="1" applyAlignment="1" applyProtection="1">
      <alignment vertical="center" shrinkToFit="1"/>
    </xf>
    <xf numFmtId="10" fontId="8" fillId="2" borderId="22" xfId="11" applyNumberFormat="1" applyFont="1" applyFill="1" applyBorder="1" applyAlignment="1" applyProtection="1">
      <alignment horizontal="center" vertical="center" shrinkToFit="1"/>
    </xf>
    <xf numFmtId="185" fontId="8" fillId="2" borderId="137" xfId="11" applyNumberFormat="1" applyFont="1" applyFill="1" applyBorder="1" applyAlignment="1" applyProtection="1">
      <alignment horizontal="center" vertical="center" shrinkToFit="1"/>
    </xf>
    <xf numFmtId="10" fontId="8" fillId="2" borderId="137" xfId="11" applyNumberFormat="1" applyFont="1" applyFill="1" applyBorder="1" applyAlignment="1" applyProtection="1">
      <alignment horizontal="center" vertical="center" shrinkToFit="1"/>
    </xf>
    <xf numFmtId="185" fontId="8" fillId="2" borderId="123" xfId="9" applyNumberFormat="1" applyFont="1" applyBorder="1" applyAlignment="1" applyProtection="1">
      <alignment vertical="center" shrinkToFit="1"/>
    </xf>
    <xf numFmtId="10" fontId="8" fillId="2" borderId="138" xfId="11" applyNumberFormat="1" applyFont="1" applyFill="1" applyBorder="1" applyAlignment="1" applyProtection="1">
      <alignment horizontal="center" vertical="center" shrinkToFit="1"/>
    </xf>
    <xf numFmtId="185" fontId="8" fillId="2" borderId="139" xfId="11" applyNumberFormat="1" applyFont="1" applyFill="1" applyBorder="1" applyAlignment="1" applyProtection="1">
      <alignment horizontal="center" vertical="center" shrinkToFit="1"/>
    </xf>
    <xf numFmtId="185" fontId="14" fillId="15" borderId="12" xfId="17" applyNumberFormat="1" applyFont="1" applyFill="1" applyBorder="1" applyAlignment="1" applyProtection="1">
      <alignment horizontal="center"/>
    </xf>
    <xf numFmtId="185" fontId="14" fillId="15" borderId="12" xfId="9" applyNumberFormat="1" applyFont="1" applyFill="1" applyBorder="1" applyAlignment="1" applyProtection="1">
      <alignment horizontal="center"/>
    </xf>
    <xf numFmtId="0" fontId="8" fillId="2" borderId="63" xfId="15" applyFont="1" applyFill="1" applyBorder="1" applyAlignment="1" applyProtection="1">
      <alignment horizontal="center" vertical="center" shrinkToFit="1"/>
    </xf>
    <xf numFmtId="0" fontId="14" fillId="0" borderId="0" xfId="15" applyFont="1" applyAlignment="1" applyProtection="1">
      <alignment horizontal="right"/>
    </xf>
    <xf numFmtId="185" fontId="8" fillId="6" borderId="11" xfId="9" applyNumberFormat="1" applyFont="1" applyFill="1" applyBorder="1" applyAlignment="1" applyProtection="1">
      <alignment shrinkToFit="1"/>
    </xf>
    <xf numFmtId="185" fontId="8" fillId="2" borderId="140" xfId="9" applyNumberFormat="1" applyFont="1" applyBorder="1" applyProtection="1"/>
    <xf numFmtId="185" fontId="2" fillId="2" borderId="49" xfId="5" applyNumberFormat="1" applyFont="1" applyFill="1" applyBorder="1" applyAlignment="1" applyProtection="1">
      <alignment vertical="center" shrinkToFit="1"/>
    </xf>
    <xf numFmtId="185" fontId="2" fillId="2" borderId="50" xfId="5" applyNumberFormat="1" applyFont="1" applyFill="1" applyBorder="1" applyAlignment="1" applyProtection="1">
      <alignment vertical="center" shrinkToFit="1"/>
    </xf>
    <xf numFmtId="185" fontId="2" fillId="2" borderId="51" xfId="5" applyNumberFormat="1" applyFont="1" applyFill="1" applyBorder="1" applyAlignment="1" applyProtection="1">
      <alignment vertical="center" shrinkToFit="1"/>
    </xf>
    <xf numFmtId="185" fontId="8" fillId="2" borderId="15" xfId="9" applyNumberFormat="1" applyFont="1" applyBorder="1" applyAlignment="1" applyProtection="1">
      <alignment horizontal="center"/>
    </xf>
    <xf numFmtId="185" fontId="8" fillId="2" borderId="15" xfId="9" applyNumberFormat="1" applyFont="1" applyBorder="1" applyProtection="1"/>
    <xf numFmtId="0" fontId="2" fillId="16" borderId="27" xfId="15" applyFill="1" applyBorder="1" applyProtection="1"/>
    <xf numFmtId="0" fontId="8" fillId="0" borderId="0" xfId="15" applyFont="1" applyFill="1" applyProtection="1"/>
    <xf numFmtId="172" fontId="2" fillId="0" borderId="0" xfId="15" applyNumberFormat="1" applyProtection="1"/>
    <xf numFmtId="164" fontId="2" fillId="0" borderId="0" xfId="5" applyNumberFormat="1" applyFont="1" applyAlignment="1" applyProtection="1">
      <alignment vertical="center"/>
    </xf>
    <xf numFmtId="0" fontId="2" fillId="0" borderId="0" xfId="15" applyBorder="1" applyAlignment="1" applyProtection="1">
      <alignment vertical="center"/>
    </xf>
    <xf numFmtId="0" fontId="9" fillId="0" borderId="0" xfId="15" applyFont="1" applyAlignment="1" applyProtection="1">
      <alignment horizontal="left" vertical="center"/>
    </xf>
    <xf numFmtId="164" fontId="2" fillId="0" borderId="141" xfId="5" applyNumberFormat="1" applyFont="1" applyBorder="1" applyAlignment="1" applyProtection="1">
      <alignment vertical="center"/>
    </xf>
    <xf numFmtId="164" fontId="2" fillId="7" borderId="39" xfId="5" applyNumberFormat="1" applyFont="1" applyFill="1" applyBorder="1" applyAlignment="1" applyProtection="1">
      <alignment vertical="center"/>
    </xf>
    <xf numFmtId="0" fontId="29" fillId="7" borderId="95" xfId="15" applyFont="1" applyFill="1" applyBorder="1" applyAlignment="1" applyProtection="1">
      <alignment horizontal="center" vertical="center"/>
    </xf>
    <xf numFmtId="0" fontId="14" fillId="2" borderId="0" xfId="15" applyFont="1" applyFill="1" applyAlignment="1" applyProtection="1">
      <alignment horizontal="center" wrapText="1"/>
    </xf>
    <xf numFmtId="0" fontId="14" fillId="2" borderId="135" xfId="15" applyFont="1" applyFill="1" applyBorder="1" applyAlignment="1" applyProtection="1">
      <alignment horizontal="center" wrapText="1"/>
    </xf>
    <xf numFmtId="0" fontId="2" fillId="2" borderId="136" xfId="15" applyFont="1" applyFill="1" applyBorder="1" applyAlignment="1" applyProtection="1">
      <alignment horizontal="center" vertical="center" textRotation="90" shrinkToFit="1"/>
    </xf>
    <xf numFmtId="0" fontId="2" fillId="4" borderId="142" xfId="15" applyFont="1" applyFill="1" applyBorder="1" applyAlignment="1" applyProtection="1">
      <alignment horizontal="center" vertical="center" textRotation="90" shrinkToFit="1"/>
    </xf>
    <xf numFmtId="0" fontId="2" fillId="4" borderId="143" xfId="15" applyFont="1" applyFill="1" applyBorder="1" applyAlignment="1" applyProtection="1">
      <alignment horizontal="center" vertical="center" textRotation="90" shrinkToFit="1"/>
    </xf>
    <xf numFmtId="0" fontId="2" fillId="2" borderId="22" xfId="15" applyNumberFormat="1" applyFill="1" applyBorder="1" applyAlignment="1" applyProtection="1">
      <alignment vertical="center" shrinkToFit="1"/>
    </xf>
    <xf numFmtId="0" fontId="2" fillId="2" borderId="42" xfId="15" applyNumberFormat="1" applyFill="1" applyBorder="1" applyAlignment="1" applyProtection="1">
      <alignment horizontal="left" vertical="center" shrinkToFit="1"/>
    </xf>
    <xf numFmtId="0" fontId="2" fillId="2" borderId="42" xfId="15" applyNumberFormat="1" applyFill="1" applyBorder="1" applyAlignment="1" applyProtection="1">
      <alignment horizontal="center" vertical="center" shrinkToFit="1"/>
    </xf>
    <xf numFmtId="0" fontId="2" fillId="2" borderId="1" xfId="15" applyNumberFormat="1" applyFill="1" applyBorder="1" applyAlignment="1" applyProtection="1">
      <alignment horizontal="center" vertical="center" shrinkToFit="1"/>
    </xf>
    <xf numFmtId="0" fontId="2" fillId="2" borderId="42" xfId="15" applyNumberFormat="1" applyFill="1" applyBorder="1" applyAlignment="1" applyProtection="1">
      <alignment vertical="center" shrinkToFit="1"/>
    </xf>
    <xf numFmtId="185" fontId="2" fillId="2" borderId="43" xfId="5" applyNumberFormat="1" applyFont="1" applyFill="1" applyBorder="1" applyAlignment="1" applyProtection="1">
      <alignment vertical="center" shrinkToFit="1"/>
    </xf>
    <xf numFmtId="185" fontId="2" fillId="6" borderId="144" xfId="5" applyNumberFormat="1" applyFont="1" applyFill="1" applyBorder="1" applyAlignment="1" applyProtection="1">
      <alignment vertical="center" shrinkToFit="1"/>
    </xf>
    <xf numFmtId="0" fontId="2" fillId="2" borderId="1" xfId="15" applyFill="1" applyBorder="1" applyAlignment="1" applyProtection="1">
      <alignment horizontal="center" vertical="center" shrinkToFit="1"/>
    </xf>
    <xf numFmtId="0" fontId="2" fillId="2" borderId="42" xfId="15" applyFill="1" applyBorder="1" applyAlignment="1" applyProtection="1">
      <alignment vertical="center" shrinkToFit="1"/>
    </xf>
    <xf numFmtId="0" fontId="2" fillId="2" borderId="42" xfId="15" applyFill="1" applyBorder="1" applyAlignment="1" applyProtection="1">
      <alignment horizontal="center" vertical="center" shrinkToFit="1"/>
    </xf>
    <xf numFmtId="0" fontId="2" fillId="2" borderId="127" xfId="15" applyFill="1" applyBorder="1" applyAlignment="1" applyProtection="1">
      <alignment horizontal="center" vertical="center" shrinkToFit="1"/>
    </xf>
    <xf numFmtId="10" fontId="2" fillId="2" borderId="42" xfId="15" applyNumberFormat="1" applyFill="1" applyBorder="1" applyAlignment="1" applyProtection="1">
      <alignment horizontal="center" vertical="center" shrinkToFit="1"/>
    </xf>
    <xf numFmtId="0" fontId="2" fillId="2" borderId="1" xfId="15" applyNumberFormat="1" applyFill="1" applyBorder="1" applyAlignment="1" applyProtection="1">
      <alignment horizontal="left" vertical="center" shrinkToFit="1"/>
    </xf>
    <xf numFmtId="0" fontId="2" fillId="2" borderId="1" xfId="15" applyNumberFormat="1" applyFill="1" applyBorder="1" applyAlignment="1" applyProtection="1">
      <alignment vertical="center" shrinkToFit="1"/>
    </xf>
    <xf numFmtId="185" fontId="2" fillId="2" borderId="23" xfId="5" applyNumberFormat="1" applyFont="1" applyFill="1" applyBorder="1" applyAlignment="1" applyProtection="1">
      <alignment vertical="center" shrinkToFit="1"/>
    </xf>
    <xf numFmtId="185" fontId="2" fillId="2" borderId="54" xfId="5" applyNumberFormat="1" applyFont="1" applyFill="1" applyBorder="1" applyAlignment="1" applyProtection="1">
      <alignment vertical="center" shrinkToFit="1"/>
    </xf>
    <xf numFmtId="0" fontId="2" fillId="2" borderId="1" xfId="15" applyFill="1" applyBorder="1" applyAlignment="1" applyProtection="1">
      <alignment vertical="center" shrinkToFit="1"/>
    </xf>
    <xf numFmtId="0" fontId="2" fillId="2" borderId="117" xfId="15" applyFill="1" applyBorder="1" applyAlignment="1" applyProtection="1">
      <alignment horizontal="center" vertical="center" shrinkToFit="1"/>
    </xf>
    <xf numFmtId="10" fontId="2" fillId="2" borderId="1" xfId="15" applyNumberFormat="1" applyFill="1" applyBorder="1" applyAlignment="1" applyProtection="1">
      <alignment horizontal="center" vertical="center" shrinkToFit="1"/>
    </xf>
    <xf numFmtId="0" fontId="2" fillId="2" borderId="77" xfId="15" applyNumberFormat="1" applyFill="1" applyBorder="1" applyAlignment="1" applyProtection="1">
      <alignment vertical="center" shrinkToFit="1"/>
    </xf>
    <xf numFmtId="0" fontId="2" fillId="2" borderId="76" xfId="15" applyNumberFormat="1" applyFill="1" applyBorder="1" applyAlignment="1" applyProtection="1">
      <alignment horizontal="left" vertical="center" shrinkToFit="1"/>
    </xf>
    <xf numFmtId="0" fontId="2" fillId="2" borderId="76" xfId="15" applyNumberFormat="1" applyFill="1" applyBorder="1" applyAlignment="1" applyProtection="1">
      <alignment horizontal="center" vertical="center" shrinkToFit="1"/>
    </xf>
    <xf numFmtId="0" fontId="2" fillId="2" borderId="76" xfId="15" applyNumberFormat="1" applyFill="1" applyBorder="1" applyAlignment="1" applyProtection="1">
      <alignment vertical="center" shrinkToFit="1"/>
    </xf>
    <xf numFmtId="185" fontId="2" fillId="2" borderId="145" xfId="5" applyNumberFormat="1" applyFont="1" applyFill="1" applyBorder="1" applyAlignment="1" applyProtection="1">
      <alignment vertical="center" shrinkToFit="1"/>
    </xf>
    <xf numFmtId="185" fontId="2" fillId="2" borderId="146" xfId="5" applyNumberFormat="1" applyFont="1" applyFill="1" applyBorder="1" applyAlignment="1" applyProtection="1">
      <alignment vertical="center" shrinkToFit="1"/>
    </xf>
    <xf numFmtId="185" fontId="2" fillId="2" borderId="147" xfId="5" applyNumberFormat="1" applyFont="1" applyFill="1" applyBorder="1" applyAlignment="1" applyProtection="1">
      <alignment vertical="center" shrinkToFit="1"/>
    </xf>
    <xf numFmtId="185" fontId="2" fillId="2" borderId="148" xfId="5" applyNumberFormat="1" applyFont="1" applyFill="1" applyBorder="1" applyAlignment="1" applyProtection="1">
      <alignment vertical="center" shrinkToFit="1"/>
    </xf>
    <xf numFmtId="0" fontId="2" fillId="2" borderId="76" xfId="15" applyFill="1" applyBorder="1" applyAlignment="1" applyProtection="1">
      <alignment horizontal="center" vertical="center" shrinkToFit="1"/>
    </xf>
    <xf numFmtId="0" fontId="2" fillId="2" borderId="76" xfId="15" applyFill="1" applyBorder="1" applyAlignment="1" applyProtection="1">
      <alignment vertical="center" shrinkToFit="1"/>
    </xf>
    <xf numFmtId="0" fontId="2" fillId="2" borderId="129" xfId="15" applyFill="1" applyBorder="1" applyAlignment="1" applyProtection="1">
      <alignment horizontal="center" vertical="center" shrinkToFit="1"/>
    </xf>
    <xf numFmtId="10" fontId="2" fillId="2" borderId="76" xfId="15" applyNumberFormat="1" applyFill="1" applyBorder="1" applyAlignment="1" applyProtection="1">
      <alignment horizontal="center" vertical="center" shrinkToFit="1"/>
    </xf>
    <xf numFmtId="164" fontId="25" fillId="6" borderId="11" xfId="5" applyNumberFormat="1" applyFont="1" applyFill="1" applyBorder="1" applyAlignment="1" applyProtection="1">
      <alignment vertical="center" shrinkToFit="1"/>
    </xf>
    <xf numFmtId="185" fontId="25" fillId="2" borderId="149" xfId="5" applyNumberFormat="1" applyFont="1" applyFill="1" applyBorder="1" applyAlignment="1" applyProtection="1">
      <alignment vertical="center"/>
    </xf>
    <xf numFmtId="185" fontId="25" fillId="2" borderId="49" xfId="5" applyNumberFormat="1" applyFont="1" applyFill="1" applyBorder="1" applyAlignment="1" applyProtection="1">
      <alignment vertical="center" shrinkToFit="1"/>
    </xf>
    <xf numFmtId="185" fontId="25" fillId="2" borderId="50" xfId="5" applyNumberFormat="1" applyFont="1" applyFill="1" applyBorder="1" applyAlignment="1" applyProtection="1">
      <alignment vertical="center" shrinkToFit="1"/>
    </xf>
    <xf numFmtId="185" fontId="25" fillId="2" borderId="51" xfId="5" applyNumberFormat="1" applyFont="1" applyFill="1" applyBorder="1" applyAlignment="1" applyProtection="1">
      <alignment vertical="center" shrinkToFit="1"/>
    </xf>
    <xf numFmtId="164" fontId="25" fillId="0" borderId="11" xfId="5" applyNumberFormat="1" applyFont="1" applyFill="1" applyBorder="1" applyAlignment="1" applyProtection="1">
      <alignment vertical="center"/>
    </xf>
    <xf numFmtId="185" fontId="25" fillId="6" borderId="49" xfId="5" applyNumberFormat="1" applyFont="1" applyFill="1" applyBorder="1" applyAlignment="1" applyProtection="1">
      <alignment vertical="center" shrinkToFit="1"/>
    </xf>
    <xf numFmtId="185" fontId="25" fillId="6" borderId="50" xfId="5" applyNumberFormat="1" applyFont="1" applyFill="1" applyBorder="1" applyAlignment="1" applyProtection="1">
      <alignment vertical="center" shrinkToFit="1"/>
    </xf>
    <xf numFmtId="164" fontId="23" fillId="8" borderId="0" xfId="5" applyNumberFormat="1" applyFont="1" applyFill="1" applyAlignment="1" applyProtection="1">
      <alignment vertical="center"/>
    </xf>
    <xf numFmtId="164" fontId="2" fillId="0" borderId="0" xfId="15" applyNumberFormat="1" applyAlignment="1" applyProtection="1">
      <alignment vertical="center"/>
    </xf>
    <xf numFmtId="15" fontId="1" fillId="6" borderId="1" xfId="18" applyAlignment="1" applyProtection="1">
      <alignment vertical="center"/>
    </xf>
    <xf numFmtId="15" fontId="1" fillId="2" borderId="22" xfId="9" applyNumberFormat="1" applyBorder="1" applyAlignment="1" applyProtection="1">
      <alignment vertical="center"/>
    </xf>
    <xf numFmtId="15" fontId="1" fillId="2" borderId="1" xfId="9" applyNumberFormat="1" applyAlignment="1" applyProtection="1">
      <alignment vertical="center"/>
    </xf>
    <xf numFmtId="0" fontId="14" fillId="0" borderId="48" xfId="15" applyFont="1" applyFill="1" applyBorder="1" applyAlignment="1" applyProtection="1">
      <alignment horizontal="center"/>
    </xf>
    <xf numFmtId="165" fontId="14" fillId="15" borderId="150" xfId="9" applyFont="1" applyFill="1" applyBorder="1" applyAlignment="1" applyProtection="1">
      <alignment horizontal="center"/>
    </xf>
    <xf numFmtId="0" fontId="14" fillId="15" borderId="53" xfId="15" applyFont="1" applyFill="1" applyBorder="1" applyAlignment="1" applyProtection="1">
      <alignment horizontal="center"/>
    </xf>
    <xf numFmtId="0" fontId="2" fillId="2" borderId="1" xfId="15" applyNumberFormat="1" applyFill="1" applyBorder="1" applyAlignment="1" applyProtection="1">
      <alignment vertical="center"/>
    </xf>
    <xf numFmtId="0" fontId="2" fillId="2" borderId="1" xfId="15" applyNumberFormat="1" applyFill="1" applyBorder="1" applyAlignment="1" applyProtection="1">
      <alignment horizontal="center" vertical="center"/>
    </xf>
    <xf numFmtId="0" fontId="2" fillId="0" borderId="103" xfId="15" applyBorder="1" applyAlignment="1" applyProtection="1">
      <alignment horizontal="center" vertical="center"/>
    </xf>
    <xf numFmtId="0" fontId="2" fillId="0" borderId="103" xfId="15" applyBorder="1" applyAlignment="1" applyProtection="1">
      <alignment vertical="center"/>
    </xf>
    <xf numFmtId="185" fontId="2" fillId="2" borderId="126" xfId="5" applyNumberFormat="1" applyFont="1" applyFill="1" applyBorder="1" applyAlignment="1" applyProtection="1">
      <alignment horizontal="center" vertical="center" shrinkToFit="1"/>
    </xf>
    <xf numFmtId="185" fontId="2" fillId="6" borderId="37" xfId="5" applyNumberFormat="1" applyFont="1" applyFill="1" applyBorder="1" applyAlignment="1" applyProtection="1">
      <alignment horizontal="center" vertical="center" shrinkToFit="1"/>
    </xf>
    <xf numFmtId="185" fontId="2" fillId="2" borderId="38" xfId="5" applyNumberFormat="1" applyFont="1" applyFill="1" applyBorder="1" applyAlignment="1" applyProtection="1">
      <alignment horizontal="center" vertical="center" shrinkToFit="1"/>
    </xf>
    <xf numFmtId="0" fontId="2" fillId="0" borderId="151" xfId="15" applyBorder="1" applyAlignment="1" applyProtection="1">
      <alignment horizontal="center" vertical="center"/>
    </xf>
    <xf numFmtId="0" fontId="2" fillId="0" borderId="151" xfId="15" applyBorder="1" applyAlignment="1" applyProtection="1">
      <alignment vertical="center"/>
    </xf>
    <xf numFmtId="0" fontId="24" fillId="0" borderId="0" xfId="15" applyFont="1" applyAlignment="1" applyProtection="1">
      <alignment horizontal="center" vertical="center"/>
    </xf>
    <xf numFmtId="0" fontId="1" fillId="0" borderId="0" xfId="13" applyFont="1" applyAlignment="1" applyProtection="1">
      <alignment horizontal="right"/>
    </xf>
    <xf numFmtId="10" fontId="1" fillId="2" borderId="1" xfId="3" applyNumberFormat="1" applyFont="1" applyFill="1" applyAlignment="1" applyProtection="1">
      <alignment vertical="center" shrinkToFit="1"/>
    </xf>
    <xf numFmtId="0" fontId="8" fillId="0" borderId="0" xfId="13" applyFont="1" applyProtection="1"/>
    <xf numFmtId="185" fontId="1" fillId="2" borderId="14" xfId="3" applyNumberFormat="1" applyFont="1" applyFill="1" applyBorder="1" applyAlignment="1" applyProtection="1">
      <alignment vertical="center" shrinkToFit="1"/>
    </xf>
    <xf numFmtId="185" fontId="2" fillId="2" borderId="152" xfId="5" applyNumberFormat="1" applyFont="1" applyFill="1" applyBorder="1" applyAlignment="1" applyProtection="1">
      <alignment horizontal="center" vertical="center" shrinkToFit="1"/>
    </xf>
    <xf numFmtId="0" fontId="2" fillId="2" borderId="153" xfId="15" applyNumberFormat="1" applyFill="1" applyBorder="1" applyAlignment="1" applyProtection="1">
      <alignment vertical="center"/>
    </xf>
    <xf numFmtId="0" fontId="2" fillId="2" borderId="153" xfId="15" applyNumberFormat="1" applyFill="1" applyBorder="1" applyAlignment="1" applyProtection="1">
      <alignment horizontal="center" vertical="center"/>
    </xf>
    <xf numFmtId="0" fontId="2" fillId="0" borderId="154" xfId="15" applyBorder="1" applyAlignment="1" applyProtection="1">
      <alignment horizontal="center" vertical="center"/>
    </xf>
    <xf numFmtId="0" fontId="2" fillId="0" borderId="154" xfId="15" applyBorder="1" applyAlignment="1" applyProtection="1">
      <alignment vertical="center"/>
    </xf>
    <xf numFmtId="185" fontId="2" fillId="2" borderId="155" xfId="5" applyNumberFormat="1" applyFont="1" applyFill="1" applyBorder="1" applyAlignment="1" applyProtection="1">
      <alignment horizontal="center" vertical="center" shrinkToFit="1"/>
    </xf>
    <xf numFmtId="185" fontId="2" fillId="2" borderId="156" xfId="5" applyNumberFormat="1" applyFont="1" applyFill="1" applyBorder="1" applyAlignment="1" applyProtection="1">
      <alignment horizontal="center" vertical="center" shrinkToFit="1"/>
    </xf>
    <xf numFmtId="185" fontId="2" fillId="2" borderId="157" xfId="5" applyNumberFormat="1" applyFont="1" applyFill="1" applyBorder="1" applyAlignment="1" applyProtection="1">
      <alignment horizontal="center" vertical="center" shrinkToFit="1"/>
    </xf>
    <xf numFmtId="185" fontId="2" fillId="0" borderId="0" xfId="15" applyNumberFormat="1" applyAlignment="1" applyProtection="1">
      <alignment vertical="center"/>
    </xf>
    <xf numFmtId="0" fontId="2" fillId="6" borderId="1" xfId="15" applyNumberFormat="1" applyFill="1" applyBorder="1" applyAlignment="1" applyProtection="1">
      <alignment vertical="center"/>
    </xf>
    <xf numFmtId="185" fontId="2" fillId="0" borderId="126" xfId="5" applyNumberFormat="1" applyFont="1" applyFill="1" applyBorder="1" applyAlignment="1" applyProtection="1">
      <alignment horizontal="center" vertical="center" shrinkToFit="1"/>
    </xf>
    <xf numFmtId="10" fontId="2" fillId="6" borderId="37" xfId="5" applyNumberFormat="1" applyFont="1" applyFill="1" applyBorder="1" applyAlignment="1" applyProtection="1">
      <alignment horizontal="center" vertical="center" shrinkToFit="1"/>
    </xf>
    <xf numFmtId="10" fontId="2" fillId="2" borderId="37" xfId="5" applyNumberFormat="1" applyFont="1" applyFill="1" applyBorder="1" applyAlignment="1" applyProtection="1">
      <alignment horizontal="center" vertical="center" shrinkToFit="1"/>
    </xf>
    <xf numFmtId="185" fontId="2" fillId="0" borderId="38" xfId="5" applyNumberFormat="1" applyFont="1" applyFill="1" applyBorder="1" applyAlignment="1" applyProtection="1">
      <alignment horizontal="center" vertical="center" shrinkToFit="1"/>
    </xf>
    <xf numFmtId="10" fontId="2" fillId="4" borderId="37" xfId="5" applyNumberFormat="1" applyFont="1" applyFill="1" applyBorder="1" applyAlignment="1" applyProtection="1">
      <alignment horizontal="center" vertical="center" shrinkToFit="1"/>
    </xf>
    <xf numFmtId="0" fontId="2" fillId="0" borderId="0" xfId="5" applyNumberFormat="1" applyFont="1" applyFill="1" applyBorder="1" applyAlignment="1" applyProtection="1">
      <alignment horizontal="center" vertical="center" shrinkToFit="1"/>
    </xf>
    <xf numFmtId="185" fontId="25" fillId="2" borderId="43" xfId="5" applyNumberFormat="1" applyFont="1" applyFill="1" applyBorder="1" applyAlignment="1" applyProtection="1">
      <alignment vertical="center" shrinkToFit="1"/>
    </xf>
    <xf numFmtId="0" fontId="0" fillId="0" borderId="0" xfId="0" applyAlignment="1" applyProtection="1">
      <alignment horizontal="right"/>
    </xf>
    <xf numFmtId="0" fontId="2" fillId="0" borderId="0" xfId="15" applyAlignment="1" applyProtection="1">
      <alignment horizontal="right" vertical="center" shrinkToFit="1"/>
    </xf>
    <xf numFmtId="185" fontId="25" fillId="2" borderId="158" xfId="5" applyNumberFormat="1" applyFont="1" applyFill="1" applyBorder="1" applyAlignment="1" applyProtection="1">
      <alignment vertical="center"/>
    </xf>
    <xf numFmtId="185" fontId="2" fillId="6" borderId="159" xfId="5" applyNumberFormat="1" applyFont="1" applyFill="1" applyBorder="1" applyAlignment="1" applyProtection="1">
      <alignment vertical="center" shrinkToFit="1"/>
    </xf>
    <xf numFmtId="185" fontId="2" fillId="2" borderId="160" xfId="5" applyNumberFormat="1" applyFont="1" applyFill="1" applyBorder="1" applyAlignment="1" applyProtection="1">
      <alignment vertical="center" shrinkToFit="1"/>
    </xf>
    <xf numFmtId="185" fontId="2" fillId="2" borderId="161" xfId="5" applyNumberFormat="1" applyFont="1" applyFill="1" applyBorder="1" applyAlignment="1" applyProtection="1">
      <alignment vertical="center" shrinkToFit="1"/>
    </xf>
    <xf numFmtId="185" fontId="2" fillId="6" borderId="49" xfId="5" applyNumberFormat="1" applyFont="1" applyFill="1" applyBorder="1" applyAlignment="1" applyProtection="1">
      <alignment vertical="center" shrinkToFit="1"/>
    </xf>
    <xf numFmtId="185" fontId="2" fillId="6" borderId="50" xfId="5" applyNumberFormat="1" applyFont="1" applyFill="1" applyBorder="1" applyAlignment="1" applyProtection="1">
      <alignment vertical="center" shrinkToFit="1"/>
    </xf>
    <xf numFmtId="174" fontId="2" fillId="0" borderId="162" xfId="16" applyNumberFormat="1" applyFont="1" applyBorder="1" applyAlignment="1" applyProtection="1">
      <alignment vertical="center"/>
    </xf>
    <xf numFmtId="185" fontId="25" fillId="2" borderId="163" xfId="5" applyNumberFormat="1" applyFont="1" applyFill="1" applyBorder="1" applyAlignment="1" applyProtection="1">
      <alignment vertical="center"/>
    </xf>
    <xf numFmtId="185" fontId="2" fillId="6" borderId="164" xfId="5" applyNumberFormat="1" applyFont="1" applyFill="1" applyBorder="1" applyAlignment="1" applyProtection="1">
      <alignment vertical="center" shrinkToFit="1"/>
    </xf>
    <xf numFmtId="185" fontId="2" fillId="2" borderId="165" xfId="5" applyNumberFormat="1" applyFont="1" applyFill="1" applyBorder="1" applyAlignment="1" applyProtection="1">
      <alignment vertical="center" shrinkToFit="1"/>
    </xf>
    <xf numFmtId="185" fontId="2" fillId="2" borderId="166" xfId="5" applyNumberFormat="1" applyFont="1" applyFill="1" applyBorder="1" applyAlignment="1" applyProtection="1">
      <alignment vertical="center" shrinkToFit="1"/>
    </xf>
    <xf numFmtId="185" fontId="25" fillId="2" borderId="167" xfId="5" applyNumberFormat="1" applyFont="1" applyFill="1" applyBorder="1" applyAlignment="1" applyProtection="1">
      <alignment vertical="center"/>
    </xf>
    <xf numFmtId="185" fontId="1" fillId="2" borderId="126" xfId="3" applyNumberFormat="1" applyFont="1" applyFill="1" applyBorder="1" applyAlignment="1" applyProtection="1">
      <alignment vertical="center" shrinkToFit="1"/>
    </xf>
    <xf numFmtId="185" fontId="2" fillId="0" borderId="46" xfId="5" applyNumberFormat="1" applyFont="1" applyFill="1" applyBorder="1" applyAlignment="1" applyProtection="1">
      <alignment vertical="center" shrinkToFit="1"/>
    </xf>
    <xf numFmtId="8" fontId="0" fillId="0" borderId="0" xfId="0" applyNumberFormat="1" applyProtection="1"/>
    <xf numFmtId="185" fontId="2" fillId="0" borderId="0" xfId="15" applyNumberFormat="1" applyAlignment="1" applyProtection="1">
      <alignment vertical="center" shrinkToFit="1"/>
    </xf>
    <xf numFmtId="0" fontId="2" fillId="14" borderId="53" xfId="15" applyFill="1" applyBorder="1" applyProtection="1"/>
    <xf numFmtId="0" fontId="2" fillId="0" borderId="46" xfId="15" applyNumberFormat="1" applyFont="1" applyFill="1" applyBorder="1" applyAlignment="1" applyProtection="1">
      <alignment horizontal="right" vertical="center"/>
    </xf>
    <xf numFmtId="0" fontId="2" fillId="0" borderId="32" xfId="15" applyNumberFormat="1" applyFont="1" applyFill="1" applyBorder="1" applyAlignment="1" applyProtection="1">
      <alignment horizontal="right" vertical="center"/>
    </xf>
    <xf numFmtId="0" fontId="2" fillId="0" borderId="46" xfId="15" applyNumberFormat="1" applyFill="1" applyBorder="1" applyAlignment="1" applyProtection="1">
      <alignment horizontal="center" vertical="center"/>
    </xf>
    <xf numFmtId="0" fontId="2" fillId="0" borderId="46" xfId="15" applyNumberFormat="1" applyFill="1" applyBorder="1" applyAlignment="1" applyProtection="1">
      <alignment horizontal="center" vertical="center" shrinkToFit="1"/>
    </xf>
    <xf numFmtId="0" fontId="2" fillId="0" borderId="0" xfId="15" applyNumberFormat="1" applyFill="1" applyBorder="1" applyAlignment="1" applyProtection="1">
      <alignment horizontal="center" vertical="center"/>
    </xf>
    <xf numFmtId="0" fontId="2" fillId="0" borderId="0" xfId="15" applyNumberFormat="1" applyFill="1" applyBorder="1" applyAlignment="1" applyProtection="1">
      <alignment horizontal="center" vertical="center" shrinkToFit="1"/>
    </xf>
    <xf numFmtId="0" fontId="2" fillId="0" borderId="32" xfId="15" applyNumberFormat="1" applyFill="1" applyBorder="1" applyAlignment="1" applyProtection="1">
      <alignment vertical="center"/>
    </xf>
    <xf numFmtId="0" fontId="2" fillId="0" borderId="32" xfId="15" applyNumberFormat="1" applyFill="1" applyBorder="1" applyAlignment="1" applyProtection="1">
      <alignment horizontal="center" vertical="center"/>
    </xf>
    <xf numFmtId="0" fontId="2" fillId="0" borderId="32" xfId="15" applyNumberFormat="1" applyFill="1" applyBorder="1" applyAlignment="1" applyProtection="1">
      <alignment horizontal="center" vertical="center" shrinkToFit="1"/>
    </xf>
    <xf numFmtId="0" fontId="2" fillId="0" borderId="33" xfId="15" applyFill="1" applyBorder="1" applyAlignment="1" applyProtection="1">
      <alignment horizontal="center" vertical="center"/>
    </xf>
    <xf numFmtId="0" fontId="2" fillId="0" borderId="33" xfId="15" applyNumberFormat="1" applyFill="1" applyBorder="1" applyAlignment="1" applyProtection="1">
      <alignment vertical="center"/>
    </xf>
    <xf numFmtId="0" fontId="2" fillId="0" borderId="33" xfId="15" applyNumberFormat="1" applyFill="1" applyBorder="1" applyAlignment="1" applyProtection="1">
      <alignment horizontal="center" vertical="center"/>
    </xf>
    <xf numFmtId="0" fontId="2" fillId="0" borderId="33" xfId="15" applyNumberFormat="1" applyFill="1" applyBorder="1" applyAlignment="1" applyProtection="1">
      <alignment horizontal="center" vertical="center" shrinkToFit="1"/>
    </xf>
    <xf numFmtId="0" fontId="2" fillId="0" borderId="0" xfId="15" applyFill="1" applyBorder="1" applyAlignment="1" applyProtection="1">
      <alignment horizontal="center" vertical="center"/>
    </xf>
    <xf numFmtId="187" fontId="8" fillId="2" borderId="1" xfId="15" applyNumberFormat="1" applyFont="1" applyFill="1" applyBorder="1" applyAlignment="1" applyProtection="1">
      <alignment horizontal="center" vertical="center" shrinkToFit="1"/>
    </xf>
    <xf numFmtId="0" fontId="5" fillId="4" borderId="88" xfId="7" applyFont="1" applyBorder="1" applyAlignment="1" applyProtection="1">
      <alignment horizontal="center" vertical="center"/>
      <protection locked="0"/>
    </xf>
    <xf numFmtId="193" fontId="3" fillId="12" borderId="15" xfId="15" applyNumberFormat="1" applyFont="1" applyFill="1" applyBorder="1" applyAlignment="1" applyProtection="1">
      <alignment horizontal="center" vertical="center" shrinkToFit="1"/>
      <protection hidden="1"/>
    </xf>
    <xf numFmtId="193" fontId="3" fillId="12" borderId="168" xfId="15" applyNumberFormat="1" applyFont="1" applyFill="1" applyBorder="1" applyAlignment="1" applyProtection="1">
      <alignment horizontal="center" vertical="center" shrinkToFit="1"/>
      <protection hidden="1"/>
    </xf>
    <xf numFmtId="193" fontId="3" fillId="12" borderId="169" xfId="15" applyNumberFormat="1" applyFont="1" applyFill="1" applyBorder="1" applyAlignment="1" applyProtection="1">
      <alignment horizontal="center" vertical="center" shrinkToFit="1"/>
      <protection hidden="1"/>
    </xf>
    <xf numFmtId="0" fontId="59" fillId="4" borderId="92" xfId="7" applyFont="1" applyFill="1" applyBorder="1" applyAlignment="1" applyProtection="1">
      <alignment horizontal="center" vertical="center"/>
      <protection locked="0"/>
    </xf>
    <xf numFmtId="187" fontId="8" fillId="4" borderId="170" xfId="9" applyNumberFormat="1" applyFont="1" applyFill="1" applyBorder="1" applyAlignment="1" applyProtection="1">
      <alignment horizontal="right" vertical="center" shrinkToFit="1"/>
      <protection locked="0"/>
    </xf>
    <xf numFmtId="0" fontId="24" fillId="0" borderId="0" xfId="15" applyFont="1" applyAlignment="1">
      <alignment horizontal="right" vertical="center"/>
    </xf>
    <xf numFmtId="0" fontId="2" fillId="0" borderId="0" xfId="15" applyFont="1" applyAlignment="1" applyProtection="1">
      <alignment vertical="top" wrapText="1"/>
    </xf>
    <xf numFmtId="0" fontId="0" fillId="0" borderId="0" xfId="0" applyAlignment="1">
      <alignment vertical="top" wrapText="1"/>
    </xf>
    <xf numFmtId="0" fontId="58" fillId="0" borderId="0" xfId="15" applyFont="1" applyAlignment="1" applyProtection="1">
      <alignment vertical="top"/>
    </xf>
    <xf numFmtId="0" fontId="2" fillId="0" borderId="0" xfId="15" applyFont="1" applyAlignment="1" applyProtection="1">
      <alignment vertical="top"/>
    </xf>
    <xf numFmtId="185" fontId="2" fillId="2" borderId="82" xfId="5" applyNumberFormat="1" applyFont="1" applyFill="1" applyBorder="1" applyAlignment="1" applyProtection="1">
      <alignment vertical="center" shrinkToFit="1"/>
    </xf>
    <xf numFmtId="185" fontId="8" fillId="2" borderId="63" xfId="0" applyNumberFormat="1" applyFont="1" applyFill="1" applyBorder="1" applyAlignment="1">
      <alignment horizontal="center" vertical="center" shrinkToFit="1"/>
    </xf>
    <xf numFmtId="0" fontId="40" fillId="0" borderId="0" xfId="15" applyFont="1" applyAlignment="1" applyProtection="1">
      <alignment vertical="center"/>
    </xf>
    <xf numFmtId="0" fontId="0" fillId="0" borderId="0" xfId="0" applyAlignment="1">
      <alignment vertical="top"/>
    </xf>
    <xf numFmtId="174" fontId="1" fillId="4" borderId="1" xfId="16" applyNumberFormat="1" applyFont="1" applyFill="1" applyBorder="1" applyAlignment="1" applyProtection="1">
      <alignment horizontal="center"/>
      <protection locked="0"/>
    </xf>
    <xf numFmtId="15" fontId="1" fillId="4" borderId="1" xfId="11" applyNumberFormat="1" applyFill="1" applyAlignment="1" applyProtection="1">
      <alignment horizontal="center"/>
      <protection locked="0"/>
    </xf>
    <xf numFmtId="0" fontId="52" fillId="0" borderId="0" xfId="15" applyFont="1" applyAlignment="1" applyProtection="1">
      <alignment vertical="center"/>
    </xf>
    <xf numFmtId="0" fontId="2" fillId="0" borderId="0" xfId="15" applyAlignment="1" applyProtection="1">
      <alignment vertical="top"/>
    </xf>
    <xf numFmtId="0" fontId="2" fillId="0" borderId="0" xfId="15" applyAlignment="1">
      <alignment vertical="top"/>
    </xf>
    <xf numFmtId="190" fontId="1" fillId="4" borderId="1" xfId="11" applyNumberFormat="1" applyFont="1" applyAlignment="1" applyProtection="1">
      <alignment horizontal="center"/>
      <protection locked="0"/>
    </xf>
    <xf numFmtId="193" fontId="3" fillId="10" borderId="15" xfId="15" applyNumberFormat="1" applyFont="1" applyFill="1" applyBorder="1" applyAlignment="1" applyProtection="1">
      <alignment horizontal="center" vertical="center" shrinkToFit="1"/>
      <protection hidden="1"/>
    </xf>
    <xf numFmtId="0" fontId="25" fillId="0" borderId="0" xfId="15" applyFont="1" applyProtection="1"/>
    <xf numFmtId="0" fontId="1" fillId="4" borderId="1" xfId="11" applyNumberFormat="1" applyFont="1" applyFill="1" applyAlignment="1" applyProtection="1">
      <alignment vertical="center"/>
      <protection locked="0"/>
    </xf>
    <xf numFmtId="185" fontId="1" fillId="9" borderId="1" xfId="11" applyNumberFormat="1" applyFont="1" applyFill="1" applyAlignment="1" applyProtection="1">
      <alignment horizontal="center"/>
    </xf>
    <xf numFmtId="165" fontId="1" fillId="9" borderId="1" xfId="11" applyFont="1" applyFill="1" applyAlignment="1" applyProtection="1">
      <alignment horizontal="center" shrinkToFit="1"/>
      <protection locked="0"/>
    </xf>
    <xf numFmtId="9" fontId="1" fillId="9" borderId="1" xfId="16" applyFont="1" applyFill="1" applyBorder="1" applyAlignment="1" applyProtection="1">
      <alignment horizontal="center" shrinkToFit="1"/>
      <protection locked="0"/>
    </xf>
    <xf numFmtId="185" fontId="1" fillId="23" borderId="1" xfId="11" applyNumberFormat="1" applyFont="1" applyFill="1" applyAlignment="1" applyProtection="1">
      <alignment horizontal="center"/>
    </xf>
    <xf numFmtId="0" fontId="23" fillId="24" borderId="0" xfId="15" applyFont="1" applyFill="1" applyBorder="1" applyAlignment="1" applyProtection="1">
      <alignment horizontal="center"/>
    </xf>
    <xf numFmtId="185" fontId="2" fillId="9" borderId="38" xfId="5" applyNumberFormat="1" applyFont="1" applyFill="1" applyBorder="1" applyAlignment="1" applyProtection="1">
      <alignment vertical="center" shrinkToFit="1"/>
    </xf>
    <xf numFmtId="0" fontId="2" fillId="0" borderId="47" xfId="15" applyNumberFormat="1" applyFont="1" applyFill="1" applyBorder="1" applyAlignment="1" applyProtection="1">
      <alignment horizontal="left" vertical="center"/>
    </xf>
    <xf numFmtId="0" fontId="0" fillId="0" borderId="0" xfId="0" applyAlignment="1">
      <alignment horizontal="left"/>
    </xf>
    <xf numFmtId="193" fontId="3" fillId="12" borderId="15" xfId="15" applyNumberFormat="1" applyFont="1" applyFill="1" applyBorder="1" applyAlignment="1" applyProtection="1">
      <alignment horizontal="center" vertical="center" shrinkToFit="1"/>
    </xf>
    <xf numFmtId="193" fontId="3" fillId="12" borderId="168" xfId="15" applyNumberFormat="1" applyFont="1" applyFill="1" applyBorder="1" applyAlignment="1" applyProtection="1">
      <alignment horizontal="center" vertical="center" shrinkToFit="1"/>
    </xf>
    <xf numFmtId="0" fontId="8" fillId="2" borderId="171" xfId="7" applyFont="1" applyFill="1" applyBorder="1" applyAlignment="1" applyProtection="1">
      <alignment horizontal="center" vertical="center" shrinkToFit="1"/>
    </xf>
    <xf numFmtId="10" fontId="2" fillId="2" borderId="23" xfId="5" applyNumberFormat="1" applyFont="1" applyFill="1" applyBorder="1" applyAlignment="1" applyProtection="1">
      <alignment horizontal="center" vertical="center" shrinkToFit="1"/>
    </xf>
    <xf numFmtId="185" fontId="2" fillId="6" borderId="81" xfId="5" applyNumberFormat="1" applyFont="1" applyFill="1" applyBorder="1" applyAlignment="1" applyProtection="1">
      <alignment vertical="center" shrinkToFit="1"/>
    </xf>
    <xf numFmtId="0" fontId="2" fillId="0" borderId="0" xfId="15" applyNumberFormat="1" applyFont="1" applyFill="1" applyBorder="1" applyAlignment="1" applyProtection="1">
      <alignment horizontal="center" vertical="center"/>
    </xf>
    <xf numFmtId="0" fontId="8" fillId="2" borderId="15" xfId="7" applyFont="1" applyFill="1" applyBorder="1" applyAlignment="1" applyProtection="1">
      <alignment horizontal="center" vertical="center" shrinkToFit="1"/>
    </xf>
    <xf numFmtId="0" fontId="2" fillId="0" borderId="172" xfId="5" applyNumberFormat="1" applyFont="1" applyFill="1" applyBorder="1" applyAlignment="1" applyProtection="1">
      <alignment vertical="center" shrinkToFit="1"/>
    </xf>
    <xf numFmtId="10" fontId="2" fillId="6" borderId="37" xfId="5" applyNumberFormat="1" applyFont="1" applyFill="1" applyBorder="1" applyAlignment="1" applyProtection="1">
      <alignment vertical="center" shrinkToFit="1"/>
    </xf>
    <xf numFmtId="0" fontId="2" fillId="0" borderId="0" xfId="15" applyNumberFormat="1" applyFont="1" applyFill="1" applyBorder="1" applyAlignment="1" applyProtection="1">
      <alignment horizontal="center" vertical="center" shrinkToFit="1"/>
    </xf>
    <xf numFmtId="0" fontId="2" fillId="0" borderId="173" xfId="5" applyNumberFormat="1" applyFont="1" applyFill="1" applyBorder="1" applyAlignment="1" applyProtection="1">
      <alignment vertical="center" shrinkToFit="1"/>
    </xf>
    <xf numFmtId="10" fontId="2" fillId="6" borderId="36" xfId="5" applyNumberFormat="1" applyFont="1" applyFill="1" applyBorder="1" applyAlignment="1" applyProtection="1">
      <alignment vertical="center" shrinkToFit="1"/>
    </xf>
    <xf numFmtId="10" fontId="2" fillId="2" borderId="23" xfId="5" applyNumberFormat="1" applyFont="1" applyFill="1" applyBorder="1" applyAlignment="1" applyProtection="1">
      <alignment vertical="center" shrinkToFit="1"/>
    </xf>
    <xf numFmtId="187" fontId="2" fillId="2" borderId="1" xfId="5" applyNumberFormat="1" applyFont="1" applyFill="1" applyBorder="1" applyAlignment="1" applyProtection="1">
      <alignment horizontal="center" vertical="center" shrinkToFit="1"/>
    </xf>
    <xf numFmtId="10" fontId="2" fillId="2" borderId="174" xfId="5" applyNumberFormat="1" applyFont="1" applyFill="1" applyBorder="1" applyAlignment="1" applyProtection="1">
      <alignment horizontal="center" vertical="center" shrinkToFit="1"/>
    </xf>
    <xf numFmtId="185" fontId="2" fillId="6" borderId="175" xfId="5" applyNumberFormat="1" applyFont="1" applyFill="1" applyBorder="1" applyAlignment="1" applyProtection="1">
      <alignment vertical="center" shrinkToFit="1"/>
    </xf>
    <xf numFmtId="185" fontId="2" fillId="2" borderId="152" xfId="5" applyNumberFormat="1" applyFont="1" applyFill="1" applyBorder="1" applyAlignment="1" applyProtection="1">
      <alignment vertical="center" shrinkToFit="1"/>
    </xf>
    <xf numFmtId="185" fontId="2" fillId="2" borderId="14" xfId="5" applyNumberFormat="1" applyFont="1" applyFill="1" applyBorder="1" applyAlignment="1" applyProtection="1">
      <alignment vertical="center" shrinkToFit="1"/>
    </xf>
    <xf numFmtId="185" fontId="2" fillId="2" borderId="139" xfId="5" applyNumberFormat="1" applyFont="1" applyFill="1" applyBorder="1" applyAlignment="1" applyProtection="1">
      <alignment vertical="center" shrinkToFit="1"/>
    </xf>
    <xf numFmtId="0" fontId="2" fillId="0" borderId="176" xfId="15" applyNumberFormat="1" applyFill="1" applyBorder="1" applyAlignment="1" applyProtection="1">
      <alignment horizontal="left" vertical="center"/>
    </xf>
    <xf numFmtId="0" fontId="2" fillId="0" borderId="154" xfId="15" applyNumberFormat="1" applyFont="1" applyFill="1" applyBorder="1" applyAlignment="1" applyProtection="1">
      <alignment horizontal="right" vertical="center"/>
    </xf>
    <xf numFmtId="0" fontId="2" fillId="0" borderId="154" xfId="15" applyNumberFormat="1" applyFill="1" applyBorder="1" applyAlignment="1" applyProtection="1">
      <alignment vertical="center"/>
    </xf>
    <xf numFmtId="0" fontId="2" fillId="0" borderId="154" xfId="15" applyNumberFormat="1" applyFill="1" applyBorder="1" applyAlignment="1" applyProtection="1">
      <alignment horizontal="center" vertical="center"/>
    </xf>
    <xf numFmtId="0" fontId="2" fillId="0" borderId="154" xfId="15" applyNumberFormat="1" applyFill="1" applyBorder="1" applyAlignment="1" applyProtection="1">
      <alignment horizontal="center" vertical="center" shrinkToFit="1"/>
    </xf>
    <xf numFmtId="10" fontId="2" fillId="2" borderId="177" xfId="5" applyNumberFormat="1" applyFont="1" applyFill="1" applyBorder="1" applyAlignment="1" applyProtection="1">
      <alignment horizontal="center" vertical="center" shrinkToFit="1"/>
    </xf>
    <xf numFmtId="185" fontId="2" fillId="2" borderId="155" xfId="5" applyNumberFormat="1" applyFont="1" applyFill="1" applyBorder="1" applyAlignment="1" applyProtection="1">
      <alignment vertical="center" shrinkToFit="1"/>
    </xf>
    <xf numFmtId="185" fontId="2" fillId="6" borderId="178" xfId="5" applyNumberFormat="1" applyFont="1" applyFill="1" applyBorder="1" applyAlignment="1" applyProtection="1">
      <alignment vertical="center" shrinkToFit="1"/>
    </xf>
    <xf numFmtId="185" fontId="2" fillId="2" borderId="156" xfId="5" applyNumberFormat="1" applyFont="1" applyFill="1" applyBorder="1" applyAlignment="1" applyProtection="1">
      <alignment vertical="center" shrinkToFit="1"/>
    </xf>
    <xf numFmtId="187" fontId="2" fillId="0" borderId="0" xfId="5" applyNumberFormat="1" applyFont="1" applyFill="1" applyBorder="1" applyAlignment="1" applyProtection="1">
      <alignment horizontal="center" vertical="center" shrinkToFit="1"/>
    </xf>
    <xf numFmtId="0" fontId="25" fillId="0" borderId="0" xfId="15" applyNumberFormat="1" applyFont="1" applyFill="1" applyBorder="1" applyAlignment="1" applyProtection="1">
      <alignment horizontal="right" vertical="center"/>
    </xf>
    <xf numFmtId="0" fontId="2" fillId="0" borderId="46" xfId="15" applyNumberFormat="1" applyFont="1" applyFill="1" applyBorder="1" applyAlignment="1" applyProtection="1">
      <alignment horizontal="left" vertical="center"/>
    </xf>
    <xf numFmtId="0" fontId="2" fillId="0" borderId="0" xfId="15" applyNumberFormat="1" applyFont="1" applyFill="1" applyBorder="1" applyAlignment="1" applyProtection="1">
      <alignment horizontal="left" vertical="center"/>
    </xf>
    <xf numFmtId="0" fontId="8" fillId="2" borderId="1" xfId="7" applyFont="1" applyFill="1" applyBorder="1" applyAlignment="1" applyProtection="1">
      <alignment horizontal="center" vertical="center" shrinkToFit="1"/>
    </xf>
    <xf numFmtId="185" fontId="2" fillId="2" borderId="23" xfId="5" applyNumberFormat="1" applyFont="1" applyFill="1" applyBorder="1" applyAlignment="1" applyProtection="1">
      <alignment horizontal="center" vertical="center" shrinkToFit="1"/>
    </xf>
    <xf numFmtId="0" fontId="2" fillId="2" borderId="23" xfId="15" applyNumberFormat="1" applyFill="1" applyBorder="1" applyAlignment="1" applyProtection="1">
      <alignment horizontal="left" vertical="center"/>
    </xf>
    <xf numFmtId="185" fontId="2" fillId="6" borderId="124" xfId="5" applyNumberFormat="1" applyFont="1" applyFill="1" applyBorder="1" applyAlignment="1" applyProtection="1">
      <alignment vertical="center" shrinkToFit="1"/>
    </xf>
    <xf numFmtId="185" fontId="2" fillId="6" borderId="22" xfId="5" applyNumberFormat="1" applyFont="1" applyFill="1" applyBorder="1" applyAlignment="1" applyProtection="1">
      <alignment vertical="center" shrinkToFit="1"/>
    </xf>
    <xf numFmtId="185" fontId="2" fillId="6" borderId="77" xfId="5" applyNumberFormat="1" applyFont="1" applyFill="1" applyBorder="1" applyAlignment="1" applyProtection="1">
      <alignment vertical="center" shrinkToFit="1"/>
    </xf>
    <xf numFmtId="3" fontId="2" fillId="0" borderId="0" xfId="15" applyNumberFormat="1" applyAlignment="1" applyProtection="1">
      <alignment horizontal="center" vertical="center" shrinkToFit="1"/>
    </xf>
    <xf numFmtId="185" fontId="2" fillId="6" borderId="42" xfId="5" applyNumberFormat="1" applyFont="1" applyFill="1" applyBorder="1" applyAlignment="1" applyProtection="1">
      <alignment vertical="center" shrinkToFit="1"/>
    </xf>
    <xf numFmtId="197" fontId="1" fillId="4" borderId="1" xfId="5" applyNumberFormat="1" applyFont="1" applyFill="1" applyBorder="1" applyAlignment="1" applyProtection="1">
      <alignment shrinkToFit="1"/>
      <protection locked="0"/>
    </xf>
    <xf numFmtId="0" fontId="8" fillId="4" borderId="44" xfId="11" applyNumberFormat="1" applyFont="1" applyBorder="1" applyAlignment="1" applyProtection="1">
      <alignment horizontal="left" vertical="center"/>
      <protection locked="0"/>
    </xf>
    <xf numFmtId="10" fontId="8" fillId="6" borderId="40" xfId="11" applyNumberFormat="1" applyFont="1" applyFill="1" applyBorder="1" applyAlignment="1" applyProtection="1">
      <alignment horizontal="center" vertical="center" shrinkToFit="1"/>
    </xf>
    <xf numFmtId="185" fontId="8" fillId="21" borderId="179" xfId="9" applyNumberFormat="1" applyFont="1" applyFill="1" applyBorder="1" applyAlignment="1" applyProtection="1">
      <alignment horizontal="center" vertical="center"/>
      <protection locked="0"/>
    </xf>
    <xf numFmtId="187" fontId="8" fillId="4" borderId="180" xfId="9" applyNumberFormat="1" applyFont="1" applyFill="1" applyBorder="1" applyAlignment="1" applyProtection="1">
      <alignment horizontal="right" vertical="center" shrinkToFit="1"/>
      <protection locked="0"/>
    </xf>
    <xf numFmtId="0" fontId="2" fillId="2" borderId="40" xfId="15" applyNumberFormat="1" applyFill="1" applyBorder="1" applyAlignment="1" applyProtection="1">
      <alignment vertical="center" shrinkToFit="1"/>
    </xf>
    <xf numFmtId="0" fontId="2" fillId="2" borderId="44" xfId="15" applyNumberFormat="1" applyFill="1" applyBorder="1" applyAlignment="1" applyProtection="1">
      <alignment horizontal="left" vertical="center" shrinkToFit="1"/>
    </xf>
    <xf numFmtId="0" fontId="2" fillId="2" borderId="44" xfId="15" applyNumberFormat="1" applyFill="1" applyBorder="1" applyAlignment="1" applyProtection="1">
      <alignment horizontal="center" vertical="center" shrinkToFit="1"/>
    </xf>
    <xf numFmtId="0" fontId="2" fillId="2" borderId="44" xfId="15" applyNumberFormat="1" applyFill="1" applyBorder="1" applyAlignment="1" applyProtection="1">
      <alignment vertical="center" shrinkToFit="1"/>
    </xf>
    <xf numFmtId="185" fontId="2" fillId="2" borderId="45" xfId="5" applyNumberFormat="1" applyFont="1" applyFill="1" applyBorder="1" applyAlignment="1" applyProtection="1">
      <alignment vertical="center" shrinkToFit="1"/>
    </xf>
    <xf numFmtId="185" fontId="2" fillId="2" borderId="181" xfId="5" applyNumberFormat="1" applyFont="1" applyFill="1" applyBorder="1" applyAlignment="1" applyProtection="1">
      <alignment vertical="center" shrinkToFit="1"/>
    </xf>
    <xf numFmtId="0" fontId="2" fillId="2" borderId="83" xfId="15" applyFill="1" applyBorder="1" applyAlignment="1" applyProtection="1">
      <alignment horizontal="center" vertical="center" shrinkToFit="1"/>
    </xf>
    <xf numFmtId="0" fontId="2" fillId="2" borderId="44" xfId="15" applyFill="1" applyBorder="1" applyAlignment="1" applyProtection="1">
      <alignment vertical="center" shrinkToFit="1"/>
    </xf>
    <xf numFmtId="0" fontId="2" fillId="2" borderId="44" xfId="15" applyFill="1" applyBorder="1" applyAlignment="1" applyProtection="1">
      <alignment horizontal="center" vertical="center" shrinkToFit="1"/>
    </xf>
    <xf numFmtId="0" fontId="2" fillId="2" borderId="181" xfId="15" applyFill="1" applyBorder="1" applyAlignment="1" applyProtection="1">
      <alignment horizontal="center" vertical="center" shrinkToFit="1"/>
    </xf>
    <xf numFmtId="10" fontId="2" fillId="2" borderId="44" xfId="15" applyNumberFormat="1" applyFill="1" applyBorder="1" applyAlignment="1" applyProtection="1">
      <alignment horizontal="center" vertical="center" shrinkToFit="1"/>
    </xf>
    <xf numFmtId="10" fontId="2" fillId="2" borderId="181" xfId="15" applyNumberFormat="1" applyFill="1" applyBorder="1" applyAlignment="1" applyProtection="1">
      <alignment horizontal="center" vertical="center" shrinkToFit="1"/>
    </xf>
    <xf numFmtId="185" fontId="2" fillId="6" borderId="182" xfId="5" applyNumberFormat="1" applyFont="1" applyFill="1" applyBorder="1" applyAlignment="1" applyProtection="1">
      <alignment vertical="center" shrinkToFit="1"/>
    </xf>
    <xf numFmtId="0" fontId="2" fillId="0" borderId="118" xfId="15" applyBorder="1"/>
    <xf numFmtId="9" fontId="1" fillId="9" borderId="69" xfId="16" applyFont="1" applyFill="1" applyBorder="1" applyAlignment="1" applyProtection="1">
      <alignment horizontal="center" shrinkToFit="1"/>
      <protection locked="0"/>
    </xf>
    <xf numFmtId="0" fontId="2" fillId="0" borderId="183" xfId="15" applyBorder="1"/>
    <xf numFmtId="9" fontId="1" fillId="4" borderId="70" xfId="16" applyFont="1" applyFill="1" applyBorder="1" applyAlignment="1" applyProtection="1">
      <alignment horizontal="center" shrinkToFit="1"/>
      <protection locked="0"/>
    </xf>
    <xf numFmtId="185" fontId="1" fillId="24" borderId="1" xfId="11" applyNumberFormat="1" applyFont="1" applyFill="1" applyAlignment="1" applyProtection="1">
      <alignment horizontal="center"/>
    </xf>
    <xf numFmtId="165" fontId="1" fillId="9" borderId="1" xfId="11" applyFill="1" applyAlignment="1" applyProtection="1">
      <alignment horizontal="center" shrinkToFit="1"/>
    </xf>
    <xf numFmtId="187" fontId="8" fillId="4" borderId="44" xfId="11" applyNumberFormat="1" applyFont="1" applyBorder="1" applyAlignment="1" applyProtection="1">
      <alignment horizontal="center" vertical="center" shrinkToFit="1"/>
      <protection locked="0"/>
    </xf>
    <xf numFmtId="0" fontId="11" fillId="0" borderId="0" xfId="15" applyFont="1" applyFill="1" applyBorder="1" applyAlignment="1" applyProtection="1">
      <alignment horizontal="center" vertical="center"/>
    </xf>
    <xf numFmtId="168" fontId="8" fillId="0" borderId="25" xfId="15" applyNumberFormat="1" applyFont="1" applyBorder="1" applyAlignment="1" applyProtection="1">
      <alignment horizontal="justify" vertical="top" wrapText="1"/>
    </xf>
    <xf numFmtId="168" fontId="8" fillId="0" borderId="26" xfId="15" applyNumberFormat="1" applyFont="1" applyBorder="1" applyAlignment="1" applyProtection="1">
      <alignment horizontal="justify" vertical="top" wrapText="1"/>
    </xf>
    <xf numFmtId="168" fontId="8" fillId="0" borderId="27" xfId="15" applyNumberFormat="1" applyFont="1" applyBorder="1" applyAlignment="1" applyProtection="1">
      <alignment horizontal="justify" vertical="top" wrapText="1"/>
    </xf>
    <xf numFmtId="0" fontId="2" fillId="0" borderId="0" xfId="15" applyFont="1" applyAlignment="1" applyProtection="1">
      <alignment vertical="top" wrapText="1"/>
    </xf>
    <xf numFmtId="0" fontId="2" fillId="0" borderId="0" xfId="15" applyAlignment="1" applyProtection="1">
      <alignment vertical="top" wrapText="1"/>
    </xf>
    <xf numFmtId="0" fontId="0" fillId="0" borderId="0" xfId="0" applyAlignment="1">
      <alignment vertical="top" wrapText="1"/>
    </xf>
    <xf numFmtId="0" fontId="61" fillId="0" borderId="0" xfId="15" applyFont="1" applyAlignment="1" applyProtection="1">
      <alignment vertical="top" wrapText="1"/>
    </xf>
    <xf numFmtId="0" fontId="3" fillId="12" borderId="48" xfId="15" applyFont="1" applyFill="1" applyBorder="1" applyAlignment="1" applyProtection="1">
      <alignment horizontal="center" vertical="center"/>
    </xf>
    <xf numFmtId="0" fontId="3" fillId="12" borderId="0" xfId="15" applyFont="1" applyFill="1" applyBorder="1" applyAlignment="1" applyProtection="1">
      <alignment horizontal="center" vertical="center"/>
    </xf>
    <xf numFmtId="0" fontId="3" fillId="8" borderId="48" xfId="15" applyFont="1" applyFill="1" applyBorder="1" applyAlignment="1" applyProtection="1">
      <alignment horizontal="center" vertical="center"/>
    </xf>
    <xf numFmtId="0" fontId="3" fillId="8" borderId="0" xfId="15" applyFont="1" applyFill="1" applyBorder="1" applyAlignment="1" applyProtection="1">
      <alignment horizontal="center" vertical="center"/>
    </xf>
    <xf numFmtId="0" fontId="3" fillId="8" borderId="53" xfId="15" applyFont="1" applyFill="1" applyBorder="1" applyAlignment="1" applyProtection="1">
      <alignment horizontal="center" vertical="center"/>
    </xf>
    <xf numFmtId="0" fontId="3" fillId="13" borderId="48" xfId="15" applyFont="1" applyFill="1" applyBorder="1" applyAlignment="1" applyProtection="1">
      <alignment horizontal="center" vertical="center"/>
    </xf>
    <xf numFmtId="0" fontId="3" fillId="13" borderId="0" xfId="15" applyFont="1" applyFill="1" applyBorder="1" applyAlignment="1" applyProtection="1">
      <alignment horizontal="center" vertical="center"/>
    </xf>
    <xf numFmtId="0" fontId="3" fillId="10" borderId="48" xfId="15" applyFont="1" applyFill="1" applyBorder="1" applyAlignment="1" applyProtection="1">
      <alignment horizontal="center" vertical="center"/>
    </xf>
    <xf numFmtId="0" fontId="3" fillId="10" borderId="0" xfId="15" applyFont="1" applyFill="1" applyBorder="1" applyAlignment="1" applyProtection="1">
      <alignment horizontal="center" vertical="center"/>
    </xf>
    <xf numFmtId="0" fontId="14" fillId="9" borderId="184" xfId="15" applyFont="1" applyFill="1" applyBorder="1" applyAlignment="1" applyProtection="1">
      <alignment horizontal="center" vertical="center"/>
    </xf>
    <xf numFmtId="0" fontId="14" fillId="9" borderId="185" xfId="15" applyFont="1" applyFill="1" applyBorder="1" applyAlignment="1" applyProtection="1">
      <alignment horizontal="center" vertical="center"/>
    </xf>
    <xf numFmtId="0" fontId="14" fillId="9" borderId="186" xfId="15" applyFont="1" applyFill="1" applyBorder="1" applyAlignment="1" applyProtection="1">
      <alignment horizontal="center" vertical="center"/>
    </xf>
    <xf numFmtId="0" fontId="3" fillId="24" borderId="0" xfId="15" applyFont="1" applyFill="1" applyBorder="1" applyAlignment="1" applyProtection="1">
      <alignment horizontal="center" vertical="center"/>
    </xf>
    <xf numFmtId="0" fontId="14" fillId="9" borderId="0" xfId="15" applyFont="1" applyFill="1" applyBorder="1" applyAlignment="1" applyProtection="1">
      <alignment horizontal="center" vertical="center"/>
    </xf>
    <xf numFmtId="0" fontId="2" fillId="4" borderId="23" xfId="15" applyFill="1" applyBorder="1" applyAlignment="1" applyProtection="1">
      <alignment vertical="center" shrinkToFit="1"/>
      <protection locked="0"/>
    </xf>
    <xf numFmtId="0" fontId="2" fillId="4" borderId="24" xfId="15" applyFill="1" applyBorder="1" applyAlignment="1" applyProtection="1">
      <alignment vertical="center" shrinkToFit="1"/>
      <protection locked="0"/>
    </xf>
    <xf numFmtId="0" fontId="2" fillId="4" borderId="22" xfId="15" applyFill="1" applyBorder="1" applyAlignment="1" applyProtection="1">
      <alignment vertical="center" shrinkToFit="1"/>
      <protection locked="0"/>
    </xf>
    <xf numFmtId="0" fontId="2" fillId="4" borderId="191" xfId="15" applyFill="1" applyBorder="1" applyAlignment="1" applyProtection="1">
      <alignment vertical="center" shrinkToFit="1"/>
      <protection locked="0"/>
    </xf>
    <xf numFmtId="0" fontId="2" fillId="4" borderId="192" xfId="15" applyFill="1" applyBorder="1" applyAlignment="1" applyProtection="1">
      <alignment vertical="center" shrinkToFit="1"/>
      <protection locked="0"/>
    </xf>
    <xf numFmtId="0" fontId="2" fillId="4" borderId="193" xfId="15" applyFill="1" applyBorder="1" applyAlignment="1" applyProtection="1">
      <alignment vertical="center" shrinkToFit="1"/>
      <protection locked="0"/>
    </xf>
    <xf numFmtId="0" fontId="2" fillId="4" borderId="197" xfId="15" applyFill="1" applyBorder="1" applyAlignment="1" applyProtection="1">
      <alignment vertical="center" shrinkToFit="1"/>
      <protection locked="0"/>
    </xf>
    <xf numFmtId="0" fontId="2" fillId="4" borderId="198" xfId="15" applyFill="1" applyBorder="1" applyAlignment="1" applyProtection="1">
      <alignment vertical="center" shrinkToFit="1"/>
      <protection locked="0"/>
    </xf>
    <xf numFmtId="0" fontId="2" fillId="4" borderId="199" xfId="15" applyFill="1" applyBorder="1" applyAlignment="1" applyProtection="1">
      <alignment vertical="center" shrinkToFit="1"/>
      <protection locked="0"/>
    </xf>
    <xf numFmtId="0" fontId="2" fillId="4" borderId="23" xfId="15" applyFont="1" applyFill="1" applyBorder="1" applyAlignment="1" applyProtection="1">
      <alignment vertical="center" shrinkToFit="1"/>
      <protection locked="0"/>
    </xf>
    <xf numFmtId="174" fontId="2" fillId="4" borderId="194" xfId="15" applyNumberFormat="1" applyFill="1" applyBorder="1" applyAlignment="1" applyProtection="1">
      <alignment vertical="center" shrinkToFit="1"/>
      <protection locked="0"/>
    </xf>
    <xf numFmtId="0" fontId="2" fillId="4" borderId="195" xfId="15" applyFill="1" applyBorder="1" applyAlignment="1" applyProtection="1">
      <alignment vertical="center" shrinkToFit="1"/>
      <protection locked="0"/>
    </xf>
    <xf numFmtId="0" fontId="2" fillId="4" borderId="196" xfId="15" applyFill="1" applyBorder="1" applyAlignment="1" applyProtection="1">
      <alignment vertical="center" shrinkToFit="1"/>
      <protection locked="0"/>
    </xf>
    <xf numFmtId="0" fontId="2" fillId="4" borderId="200" xfId="15" applyFill="1" applyBorder="1" applyAlignment="1" applyProtection="1">
      <alignment vertical="center" shrinkToFit="1"/>
      <protection locked="0"/>
    </xf>
    <xf numFmtId="0" fontId="2" fillId="4" borderId="201" xfId="15" applyFill="1" applyBorder="1" applyAlignment="1" applyProtection="1">
      <alignment vertical="center" shrinkToFit="1"/>
      <protection locked="0"/>
    </xf>
    <xf numFmtId="0" fontId="2" fillId="4" borderId="202" xfId="15" applyFill="1" applyBorder="1" applyAlignment="1" applyProtection="1">
      <alignment vertical="center" shrinkToFit="1"/>
      <protection locked="0"/>
    </xf>
    <xf numFmtId="0" fontId="25" fillId="0" borderId="190" xfId="15" applyFont="1" applyBorder="1" applyAlignment="1">
      <alignment horizontal="center" vertical="center" textRotation="90"/>
    </xf>
    <xf numFmtId="0" fontId="0" fillId="0" borderId="26" xfId="0" applyBorder="1" applyAlignment="1">
      <alignment horizontal="center" vertical="center" textRotation="90"/>
    </xf>
    <xf numFmtId="0" fontId="0" fillId="0" borderId="27" xfId="0" applyBorder="1" applyAlignment="1">
      <alignment horizontal="center" vertical="center" textRotation="90"/>
    </xf>
    <xf numFmtId="0" fontId="25" fillId="0" borderId="25" xfId="15" applyFont="1" applyBorder="1" applyAlignment="1">
      <alignment horizontal="center" vertical="center" textRotation="90"/>
    </xf>
    <xf numFmtId="0" fontId="0" fillId="0" borderId="189" xfId="0" applyBorder="1" applyAlignment="1">
      <alignment horizontal="center" vertical="center" textRotation="90"/>
    </xf>
    <xf numFmtId="0" fontId="1" fillId="4" borderId="23" xfId="11" applyNumberFormat="1" applyFont="1" applyFill="1" applyBorder="1" applyAlignment="1" applyProtection="1">
      <alignment horizontal="left" vertical="center" shrinkToFit="1"/>
      <protection locked="0"/>
    </xf>
    <xf numFmtId="0" fontId="0" fillId="0" borderId="24" xfId="0" applyBorder="1" applyAlignment="1">
      <alignment horizontal="left" vertical="center" shrinkToFit="1"/>
    </xf>
    <xf numFmtId="0" fontId="0" fillId="0" borderId="22" xfId="0" applyBorder="1" applyAlignment="1">
      <alignment horizontal="left" vertical="center" shrinkToFit="1"/>
    </xf>
    <xf numFmtId="0" fontId="1" fillId="2" borderId="23" xfId="11" applyNumberFormat="1" applyFont="1" applyFill="1" applyBorder="1" applyAlignment="1" applyProtection="1">
      <alignment horizontal="left" vertical="center" shrinkToFit="1"/>
      <protection locked="0"/>
    </xf>
    <xf numFmtId="0" fontId="0" fillId="2" borderId="24" xfId="0" applyFill="1" applyBorder="1" applyAlignment="1">
      <alignment horizontal="left" vertical="center" shrinkToFit="1"/>
    </xf>
    <xf numFmtId="0" fontId="0" fillId="2" borderId="22" xfId="0" applyFill="1" applyBorder="1" applyAlignment="1">
      <alignment horizontal="left" vertical="center" shrinkToFit="1"/>
    </xf>
    <xf numFmtId="0" fontId="1" fillId="0" borderId="23" xfId="11" applyNumberFormat="1" applyFont="1" applyFill="1" applyBorder="1" applyAlignment="1" applyProtection="1">
      <alignment horizontal="left" vertical="center" shrinkToFit="1"/>
      <protection locked="0"/>
    </xf>
    <xf numFmtId="0" fontId="1" fillId="0" borderId="24" xfId="11" applyNumberFormat="1" applyFont="1" applyFill="1" applyBorder="1" applyAlignment="1" applyProtection="1">
      <alignment horizontal="left" vertical="center" shrinkToFit="1"/>
      <protection locked="0"/>
    </xf>
    <xf numFmtId="0" fontId="1" fillId="0" borderId="187" xfId="11" applyNumberFormat="1" applyFont="1" applyFill="1" applyBorder="1" applyAlignment="1" applyProtection="1">
      <alignment horizontal="left" vertical="center" shrinkToFit="1"/>
      <protection locked="0"/>
    </xf>
    <xf numFmtId="0" fontId="0" fillId="0" borderId="24" xfId="0" applyBorder="1" applyAlignment="1"/>
    <xf numFmtId="0" fontId="0" fillId="0" borderId="22" xfId="0" applyBorder="1" applyAlignment="1"/>
    <xf numFmtId="0" fontId="1" fillId="4" borderId="43" xfId="11" applyNumberFormat="1" applyFont="1" applyFill="1" applyBorder="1" applyAlignment="1" applyProtection="1">
      <alignment horizontal="left" vertical="center" shrinkToFit="1"/>
      <protection locked="0"/>
    </xf>
    <xf numFmtId="0" fontId="0" fillId="0" borderId="188" xfId="0" applyBorder="1" applyAlignment="1">
      <alignment horizontal="left" vertical="center" shrinkToFit="1"/>
    </xf>
    <xf numFmtId="0" fontId="0" fillId="0" borderId="124" xfId="0" applyBorder="1" applyAlignment="1">
      <alignment horizontal="left" vertical="center" shrinkToFit="1"/>
    </xf>
    <xf numFmtId="0" fontId="18" fillId="4" borderId="25" xfId="15" applyFont="1" applyFill="1" applyBorder="1" applyAlignment="1">
      <alignment horizontal="center" vertical="center" wrapText="1"/>
    </xf>
    <xf numFmtId="0" fontId="18" fillId="4" borderId="26" xfId="15" applyFont="1" applyFill="1" applyBorder="1" applyAlignment="1">
      <alignment horizontal="center" vertical="center" wrapText="1"/>
    </xf>
    <xf numFmtId="0" fontId="18" fillId="4" borderId="27" xfId="15" applyFont="1" applyFill="1" applyBorder="1" applyAlignment="1">
      <alignment horizontal="center" vertical="center" wrapText="1"/>
    </xf>
    <xf numFmtId="0" fontId="39" fillId="0" borderId="0" xfId="15" applyFont="1" applyAlignment="1" applyProtection="1">
      <alignment horizontal="center"/>
    </xf>
    <xf numFmtId="0" fontId="49" fillId="4" borderId="25" xfId="15" applyNumberFormat="1" applyFont="1" applyFill="1" applyBorder="1" applyAlignment="1" applyProtection="1">
      <alignment horizontal="center" vertical="center" shrinkToFit="1"/>
      <protection locked="0"/>
    </xf>
    <xf numFmtId="0" fontId="50" fillId="4" borderId="27" xfId="0" applyFont="1" applyFill="1" applyBorder="1" applyAlignment="1" applyProtection="1">
      <alignment horizontal="center" vertical="center" shrinkToFit="1"/>
      <protection locked="0"/>
    </xf>
    <xf numFmtId="0" fontId="8" fillId="2" borderId="23" xfId="15" applyFont="1" applyFill="1" applyBorder="1" applyAlignment="1" applyProtection="1">
      <alignment horizontal="left" shrinkToFit="1"/>
    </xf>
    <xf numFmtId="0" fontId="8" fillId="2" borderId="24" xfId="15" applyFont="1" applyFill="1" applyBorder="1" applyAlignment="1" applyProtection="1">
      <alignment horizontal="left" shrinkToFit="1"/>
    </xf>
    <xf numFmtId="0" fontId="8" fillId="2" borderId="22" xfId="15" applyFont="1" applyFill="1" applyBorder="1" applyAlignment="1" applyProtection="1">
      <alignment horizontal="left" shrinkToFit="1"/>
    </xf>
    <xf numFmtId="0" fontId="8" fillId="2" borderId="1" xfId="15" applyFont="1" applyFill="1" applyBorder="1" applyAlignment="1" applyProtection="1">
      <alignment horizontal="left" shrinkToFit="1"/>
    </xf>
    <xf numFmtId="0" fontId="8" fillId="4" borderId="11" xfId="15" applyFont="1" applyFill="1" applyBorder="1" applyAlignment="1" applyProtection="1">
      <alignment horizontal="left" shrinkToFit="1"/>
      <protection locked="0"/>
    </xf>
    <xf numFmtId="0" fontId="8" fillId="4" borderId="12" xfId="15" applyFont="1" applyFill="1" applyBorder="1" applyAlignment="1" applyProtection="1">
      <alignment horizontal="left" shrinkToFit="1"/>
      <protection locked="0"/>
    </xf>
    <xf numFmtId="0" fontId="8" fillId="4" borderId="13" xfId="15" applyFont="1" applyFill="1" applyBorder="1" applyAlignment="1" applyProtection="1">
      <alignment horizontal="left" shrinkToFit="1"/>
      <protection locked="0"/>
    </xf>
    <xf numFmtId="0" fontId="49" fillId="2" borderId="25" xfId="15" applyNumberFormat="1" applyFont="1" applyFill="1" applyBorder="1" applyAlignment="1" applyProtection="1">
      <alignment horizontal="center" vertical="center" shrinkToFit="1"/>
    </xf>
    <xf numFmtId="0" fontId="50" fillId="2" borderId="27" xfId="0" applyFont="1" applyFill="1" applyBorder="1" applyAlignment="1" applyProtection="1">
      <alignment horizontal="center" vertical="center" shrinkToFit="1"/>
    </xf>
    <xf numFmtId="0" fontId="8" fillId="2" borderId="145" xfId="15" applyFont="1" applyFill="1" applyBorder="1" applyAlignment="1" applyProtection="1">
      <alignment horizontal="left" shrinkToFit="1"/>
    </xf>
    <xf numFmtId="0" fontId="8" fillId="2" borderId="203" xfId="15" applyFont="1" applyFill="1" applyBorder="1" applyAlignment="1" applyProtection="1">
      <alignment horizontal="left" shrinkToFit="1"/>
    </xf>
    <xf numFmtId="0" fontId="8" fillId="2" borderId="204" xfId="15" applyFont="1" applyFill="1" applyBorder="1" applyAlignment="1" applyProtection="1">
      <alignment horizontal="left" shrinkToFit="1"/>
    </xf>
    <xf numFmtId="0" fontId="8" fillId="2" borderId="77" xfId="15" applyFont="1" applyFill="1" applyBorder="1" applyAlignment="1" applyProtection="1">
      <alignment horizontal="left" shrinkToFit="1"/>
    </xf>
    <xf numFmtId="0" fontId="8" fillId="2" borderId="11" xfId="15" applyFont="1" applyFill="1" applyBorder="1" applyAlignment="1" applyProtection="1">
      <alignment horizontal="left" shrinkToFit="1"/>
    </xf>
    <xf numFmtId="0" fontId="8" fillId="2" borderId="12" xfId="15" applyFont="1" applyFill="1" applyBorder="1" applyAlignment="1" applyProtection="1">
      <alignment horizontal="left" shrinkToFit="1"/>
    </xf>
    <xf numFmtId="0" fontId="8" fillId="2" borderId="13" xfId="15" applyFont="1" applyFill="1" applyBorder="1" applyAlignment="1" applyProtection="1">
      <alignment horizontal="left" shrinkToFit="1"/>
    </xf>
    <xf numFmtId="0" fontId="2" fillId="0" borderId="25" xfId="15" applyFont="1"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14" fillId="2" borderId="203" xfId="15" applyFont="1" applyFill="1" applyBorder="1" applyAlignment="1" applyProtection="1">
      <alignment horizontal="left" vertical="center" shrinkToFit="1"/>
    </xf>
    <xf numFmtId="0" fontId="14" fillId="2" borderId="207" xfId="0" applyFont="1" applyFill="1" applyBorder="1" applyAlignment="1">
      <alignment horizontal="left" vertical="center" shrinkToFit="1"/>
    </xf>
    <xf numFmtId="0" fontId="14" fillId="2" borderId="205" xfId="15" applyFont="1" applyFill="1" applyBorder="1" applyAlignment="1" applyProtection="1">
      <alignment horizontal="left" vertical="center" shrinkToFit="1"/>
    </xf>
    <xf numFmtId="0" fontId="14" fillId="2" borderId="206" xfId="15" applyFont="1" applyFill="1" applyBorder="1" applyAlignment="1" applyProtection="1">
      <alignment horizontal="left" vertical="center" shrinkToFit="1"/>
    </xf>
  </cellXfs>
  <cellStyles count="19">
    <cellStyle name="_exec summary v1 4" xfId="2"/>
    <cellStyle name="Check" xfId="3"/>
    <cellStyle name="CheckSimple" xfId="4"/>
    <cellStyle name="Comma" xfId="5" builtinId="3"/>
    <cellStyle name="DefinedName" xfId="6"/>
    <cellStyle name="DropDown" xfId="7"/>
    <cellStyle name="External" xfId="8"/>
    <cellStyle name="Formula" xfId="9"/>
    <cellStyle name="Hyperlink" xfId="10" builtinId="8"/>
    <cellStyle name="Input" xfId="11" builtinId="20" customBuiltin="1"/>
    <cellStyle name="InputOptional" xfId="12"/>
    <cellStyle name="Normal" xfId="0" builtinId="0"/>
    <cellStyle name="Normal_Cost Extract 01" xfId="13"/>
    <cellStyle name="Normal_ERIC B04 Price Model BAFO 28.1.08 A" xfId="14"/>
    <cellStyle name="Normal_TNPM DRAFT Standard Template v0.1c" xfId="15"/>
    <cellStyle name="Percent" xfId="16" builtinId="5"/>
    <cellStyle name="Prime" xfId="17"/>
    <cellStyle name="Primedate" xfId="18"/>
    <cellStyle name="Style 1" xfId="1"/>
  </cellStyles>
  <dxfs count="177">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1"/>
        </patternFill>
      </fill>
    </dxf>
    <dxf>
      <fill>
        <patternFill>
          <bgColor indexed="26"/>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ndense val="0"/>
        <extend val="0"/>
        <color indexed="10"/>
      </font>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45"/>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indexed="9"/>
      </font>
      <fill>
        <patternFill>
          <bgColor indexed="1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ill>
        <patternFill>
          <bgColor indexed="13"/>
        </patternFill>
      </fill>
    </dxf>
    <dxf>
      <fill>
        <patternFill>
          <bgColor indexed="45"/>
        </patternFill>
      </fill>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b/>
        <i val="0"/>
        <condense val="0"/>
        <extend val="0"/>
        <color indexed="9"/>
      </font>
      <fill>
        <patternFill>
          <bgColor indexed="17"/>
        </patternFill>
      </fill>
    </dxf>
    <dxf>
      <fill>
        <patternFill>
          <bgColor indexed="55"/>
        </patternFill>
      </fill>
      <border>
        <left style="thin">
          <color indexed="23"/>
        </left>
        <right style="thin">
          <color indexed="23"/>
        </right>
        <top style="thin">
          <color indexed="23"/>
        </top>
        <bottom style="thin">
          <color indexed="23"/>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b/>
        <i val="0"/>
        <condense val="0"/>
        <extend val="0"/>
        <color indexed="9"/>
      </font>
      <fill>
        <patternFill>
          <bgColor indexed="17"/>
        </patternFill>
      </fill>
    </dxf>
    <dxf>
      <fill>
        <patternFill>
          <bgColor indexed="55"/>
        </patternFill>
      </fill>
      <border>
        <left style="thin">
          <color indexed="23"/>
        </left>
        <right style="thin">
          <color indexed="23"/>
        </right>
        <top style="thin">
          <color indexed="23"/>
        </top>
        <bottom style="thin">
          <color indexed="23"/>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24"/>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b/>
        <i val="0"/>
        <condense val="0"/>
        <extend val="0"/>
        <color indexed="9"/>
      </font>
      <fill>
        <patternFill>
          <bgColor indexed="17"/>
        </patternFill>
      </fill>
    </dxf>
    <dxf>
      <fill>
        <patternFill>
          <bgColor indexed="55"/>
        </patternFill>
      </fill>
      <border>
        <left style="thin">
          <color indexed="23"/>
        </left>
        <right style="thin">
          <color indexed="23"/>
        </right>
        <top style="thin">
          <color indexed="23"/>
        </top>
        <bottom style="thin">
          <color indexed="23"/>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47"/>
        </patternFill>
      </fill>
    </dxf>
    <dxf>
      <fill>
        <patternFill>
          <bgColor indexed="13"/>
        </patternFill>
      </fill>
    </dxf>
    <dxf>
      <fill>
        <patternFill>
          <bgColor indexed="50"/>
        </patternFill>
      </fill>
    </dxf>
    <dxf>
      <fill>
        <patternFill>
          <bgColor indexed="47"/>
        </patternFill>
      </fill>
    </dxf>
    <dxf>
      <fill>
        <patternFill>
          <bgColor indexed="13"/>
        </patternFill>
      </fill>
    </dxf>
    <dxf>
      <fill>
        <patternFill>
          <bgColor indexed="52"/>
        </patternFill>
      </fill>
    </dxf>
    <dxf>
      <fill>
        <patternFill>
          <bgColor indexed="47"/>
        </patternFill>
      </fill>
    </dxf>
    <dxf>
      <fill>
        <patternFill>
          <bgColor indexed="13"/>
        </patternFill>
      </fill>
    </dxf>
    <dxf>
      <fill>
        <patternFill>
          <bgColor indexed="10"/>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ill>
        <patternFill>
          <bgColor indexed="13"/>
        </patternFill>
      </fill>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b/>
        <i val="0"/>
        <condense val="0"/>
        <extend val="0"/>
        <color indexed="9"/>
      </font>
      <fill>
        <patternFill>
          <bgColor indexed="17"/>
        </patternFill>
      </fill>
    </dxf>
    <dxf>
      <fill>
        <patternFill>
          <bgColor indexed="55"/>
        </patternFill>
      </fill>
      <border>
        <left style="thin">
          <color indexed="23"/>
        </left>
        <right style="thin">
          <color indexed="23"/>
        </right>
        <top style="thin">
          <color indexed="23"/>
        </top>
        <bottom style="thin">
          <color indexed="23"/>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ill>
        <patternFill>
          <bgColor indexed="13"/>
        </patternFill>
      </fill>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ont>
        <b/>
        <i val="0"/>
        <condense val="0"/>
        <extend val="0"/>
        <color indexed="9"/>
      </font>
      <fill>
        <patternFill>
          <bgColor indexed="17"/>
        </patternFill>
      </fill>
    </dxf>
    <dxf>
      <fill>
        <patternFill>
          <bgColor indexed="55"/>
        </patternFill>
      </fill>
      <border>
        <left style="thin">
          <color indexed="23"/>
        </left>
        <right style="thin">
          <color indexed="23"/>
        </right>
        <top style="thin">
          <color indexed="23"/>
        </top>
        <bottom style="thin">
          <color indexed="23"/>
        </bottom>
      </border>
    </dxf>
    <dxf>
      <font>
        <b/>
        <i val="0"/>
        <condense val="0"/>
        <extend val="0"/>
        <color indexed="9"/>
      </font>
      <fill>
        <patternFill>
          <bgColor indexed="1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13"/>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5"/>
        </patternFill>
      </fill>
      <border>
        <left style="thin">
          <color indexed="23"/>
        </left>
        <right style="thin">
          <color indexed="23"/>
        </right>
        <top style="thin">
          <color indexed="23"/>
        </top>
        <bottom style="thin">
          <color indexed="23"/>
        </bottom>
      </border>
    </dxf>
    <dxf>
      <fill>
        <patternFill>
          <bgColor indexed="41"/>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27"/>
        </patternFill>
      </fill>
    </dxf>
    <dxf>
      <fill>
        <patternFill>
          <bgColor indexed="24"/>
        </patternFill>
      </fill>
    </dxf>
    <dxf>
      <font>
        <b/>
        <i val="0"/>
        <condense val="0"/>
        <extend val="0"/>
        <color indexed="9"/>
      </font>
      <fill>
        <patternFill>
          <bgColor indexed="17"/>
        </patternFill>
      </fill>
    </dxf>
    <dxf>
      <font>
        <b/>
        <i val="0"/>
        <condense val="0"/>
        <extend val="0"/>
        <color indexed="9"/>
      </font>
      <fill>
        <patternFill>
          <bgColor indexed="10"/>
        </patternFill>
      </fill>
    </dxf>
    <dxf>
      <font>
        <b/>
        <i val="0"/>
        <condense val="0"/>
        <extend val="0"/>
        <color indexed="9"/>
      </font>
      <fill>
        <patternFill>
          <bgColor indexed="1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24"/>
        </patternFill>
      </fill>
    </dxf>
    <dxf>
      <fill>
        <patternFill>
          <bgColor indexed="47"/>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ndense val="0"/>
        <extend val="0"/>
        <color indexed="10"/>
      </font>
    </dxf>
    <dxf>
      <font>
        <condense val="0"/>
        <extend val="0"/>
        <color indexed="9"/>
      </font>
      <border>
        <left/>
        <right/>
        <top/>
        <bottom/>
      </border>
    </dxf>
    <dxf>
      <font>
        <condense val="0"/>
        <extend val="0"/>
        <color indexed="52"/>
      </font>
      <border>
        <left style="thin">
          <color indexed="64"/>
        </left>
        <right style="thin">
          <color indexed="64"/>
        </right>
        <top style="thin">
          <color indexed="64"/>
        </top>
        <bottom style="thin">
          <color indexed="64"/>
        </bottom>
      </border>
    </dxf>
    <dxf>
      <font>
        <b/>
        <i val="0"/>
        <condense val="0"/>
        <extend val="0"/>
        <color indexed="9"/>
      </font>
      <fill>
        <patternFill>
          <bgColor indexed="10"/>
        </patternFill>
      </fill>
    </dxf>
    <dxf>
      <font>
        <b/>
        <i val="0"/>
        <condense val="0"/>
        <extend val="0"/>
        <color indexed="9"/>
      </font>
      <fill>
        <patternFill>
          <bgColor indexed="17"/>
        </patternFill>
      </fill>
    </dxf>
    <dxf>
      <font>
        <condense val="0"/>
        <extend val="0"/>
        <color indexed="9"/>
      </font>
      <fill>
        <patternFill>
          <bgColor indexed="52"/>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7"/>
        </patternFill>
      </fill>
    </dxf>
    <dxf>
      <font>
        <b/>
        <i val="0"/>
        <condense val="0"/>
        <extend val="0"/>
        <color indexed="10"/>
      </font>
    </dxf>
    <dxf>
      <fill>
        <patternFill>
          <bgColor indexed="11"/>
        </patternFill>
      </fill>
    </dxf>
    <dxf>
      <fill>
        <patternFill>
          <bgColor indexed="24"/>
        </patternFill>
      </fill>
    </dxf>
    <dxf>
      <fill>
        <patternFill>
          <bgColor indexed="13"/>
        </patternFill>
      </fill>
    </dxf>
    <dxf>
      <fill>
        <patternFill>
          <bgColor indexed="13"/>
        </patternFill>
      </fill>
    </dxf>
    <dxf>
      <fill>
        <patternFill>
          <bgColor indexed="45"/>
        </patternFill>
      </fill>
    </dxf>
    <dxf>
      <fill>
        <patternFill>
          <bgColor indexed="55"/>
        </patternFill>
      </fill>
      <border>
        <left style="thin">
          <color indexed="23"/>
        </left>
        <right style="thin">
          <color indexed="23"/>
        </right>
        <top style="thin">
          <color indexed="23"/>
        </top>
        <bottom style="thin">
          <color indexed="23"/>
        </bottom>
      </border>
    </dxf>
    <dxf>
      <fill>
        <patternFill>
          <bgColor indexed="13"/>
        </patternFill>
      </fill>
      <border>
        <top style="thin">
          <color indexed="64"/>
        </top>
        <bottom style="thin">
          <color indexed="64"/>
        </bottom>
      </border>
    </dxf>
    <dxf>
      <font>
        <b/>
        <i val="0"/>
        <condense val="0"/>
        <extend val="0"/>
      </font>
      <fill>
        <patternFill>
          <bgColor indexed="13"/>
        </patternFill>
      </fill>
    </dxf>
    <dxf>
      <fill>
        <patternFill>
          <bgColor indexed="22"/>
        </patternFill>
      </fill>
      <border>
        <left style="thin">
          <color indexed="23"/>
        </left>
        <right style="thin">
          <color indexed="23"/>
        </right>
        <top style="thin">
          <color indexed="23"/>
        </top>
        <bottom style="thin">
          <color indexed="23"/>
        </bottom>
      </border>
    </dxf>
    <dxf>
      <font>
        <condense val="0"/>
        <extend val="0"/>
        <color indexed="9"/>
      </font>
      <fill>
        <patternFill>
          <bgColor indexed="52"/>
        </patternFill>
      </fill>
    </dxf>
    <dxf>
      <font>
        <b/>
        <i val="0"/>
        <condense val="0"/>
        <extend val="0"/>
        <color indexed="9"/>
      </font>
      <fill>
        <patternFill>
          <bgColor indexed="1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0"/>
        </patternFill>
      </fill>
    </dxf>
    <dxf>
      <fill>
        <patternFill>
          <bgColor indexed="47"/>
        </patternFill>
      </fill>
    </dxf>
    <dxf>
      <font>
        <condense val="0"/>
        <extend val="0"/>
        <color indexed="9"/>
      </font>
      <fill>
        <patternFill>
          <bgColor indexed="52"/>
        </patternFill>
      </fill>
    </dxf>
    <dxf>
      <font>
        <b/>
        <i val="0"/>
        <condense val="0"/>
        <extend val="0"/>
        <color indexed="9"/>
      </font>
      <fill>
        <patternFill>
          <bgColor indexed="1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condense val="0"/>
        <extend val="0"/>
        <color indexed="10"/>
      </font>
    </dxf>
    <dxf>
      <font>
        <b/>
        <i/>
        <condense val="0"/>
        <extend val="0"/>
        <color indexed="17"/>
      </font>
    </dxf>
    <dxf>
      <font>
        <b/>
        <i/>
        <condense val="0"/>
        <extend val="0"/>
        <color indexed="10"/>
      </font>
    </dxf>
    <dxf>
      <font>
        <b/>
        <i val="0"/>
        <condense val="0"/>
        <extend val="0"/>
        <color indexed="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 Dashboard'!$A$110</c:f>
          <c:strCache>
            <c:ptCount val="1"/>
            <c:pt idx="0">
              <c:v>Cost Base by Cost Type</c:v>
            </c:pt>
          </c:strCache>
        </c:strRef>
      </c:tx>
      <c:layout>
        <c:manualLayout>
          <c:xMode val="edge"/>
          <c:yMode val="edge"/>
          <c:x val="0.33653846153846156"/>
          <c:y val="3.1026252983293555E-2"/>
        </c:manualLayout>
      </c:layout>
      <c:overlay val="0"/>
      <c:spPr>
        <a:noFill/>
        <a:ln w="25400">
          <a:noFill/>
        </a:ln>
      </c:spPr>
      <c:txPr>
        <a:bodyPr/>
        <a:lstStyle/>
        <a:p>
          <a:pPr>
            <a:defRPr sz="925"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1730769230769232E-2"/>
          <c:y val="0.2529832935560859"/>
          <c:w val="0.59134615384615385"/>
          <c:h val="0.58711217183770881"/>
        </c:manualLayout>
      </c:layout>
      <c:pieChart>
        <c:varyColors val="1"/>
        <c:ser>
          <c:idx val="0"/>
          <c:order val="0"/>
          <c:tx>
            <c:strRef>
              <c:f>'Financial Dashboard'!$A$110</c:f>
              <c:strCache>
                <c:ptCount val="1"/>
                <c:pt idx="0">
                  <c:v>Cost Base by Cost Type</c:v>
                </c:pt>
              </c:strCache>
            </c:strRef>
          </c:tx>
          <c:spPr>
            <a:ln w="12700">
              <a:solidFill>
                <a:srgbClr val="000000"/>
              </a:solidFill>
              <a:prstDash val="solid"/>
            </a:ln>
          </c:spPr>
          <c:dPt>
            <c:idx val="0"/>
            <c:bubble3D val="0"/>
            <c:spPr>
              <a:pattFill prst="lgConfetti">
                <a:fgClr>
                  <a:srgbClr xmlns:mc="http://schemas.openxmlformats.org/markup-compatibility/2006" xmlns:a14="http://schemas.microsoft.com/office/drawing/2010/main" val="000000" mc:Ignorable="a14" a14:legacySpreadsheetColorIndex="8"/>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dPt>
          <c:dPt>
            <c:idx val="1"/>
            <c:bubble3D val="0"/>
            <c:spPr>
              <a:solidFill>
                <a:srgbClr val="000000"/>
              </a:solidFill>
              <a:ln w="12700">
                <a:solidFill>
                  <a:srgbClr val="000000"/>
                </a:solidFill>
                <a:prstDash val="solid"/>
              </a:ln>
            </c:spPr>
          </c:dPt>
          <c:dPt>
            <c:idx val="2"/>
            <c:bubble3D val="0"/>
            <c:spPr>
              <a:solidFill>
                <a:srgbClr val="808080"/>
              </a:solidFill>
              <a:ln w="12700">
                <a:solidFill>
                  <a:srgbClr val="000000"/>
                </a:solidFill>
                <a:prstDash val="solid"/>
              </a:ln>
            </c:spPr>
          </c:dPt>
          <c:dPt>
            <c:idx val="3"/>
            <c:bubble3D val="0"/>
            <c:spPr>
              <a:solidFill>
                <a:srgbClr val="00FF00"/>
              </a:solidFill>
              <a:ln w="12700">
                <a:solidFill>
                  <a:srgbClr val="000000"/>
                </a:solidFill>
                <a:prstDash val="solid"/>
              </a:ln>
            </c:spPr>
          </c:dPt>
          <c:dPt>
            <c:idx val="4"/>
            <c:bubble3D val="0"/>
            <c:spPr>
              <a:solidFill>
                <a:srgbClr val="FFFF00"/>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99CCFF"/>
              </a:solidFill>
              <a:ln w="12700">
                <a:solidFill>
                  <a:srgbClr val="000000"/>
                </a:solidFill>
                <a:prstDash val="solid"/>
              </a:ln>
            </c:spPr>
          </c:dPt>
          <c:dPt>
            <c:idx val="7"/>
            <c:bubble3D val="0"/>
            <c:spPr>
              <a:solidFill>
                <a:srgbClr val="00FFFF"/>
              </a:solidFill>
              <a:ln w="12700">
                <a:solidFill>
                  <a:srgbClr val="000000"/>
                </a:solidFill>
                <a:prstDash val="solid"/>
              </a:ln>
            </c:spPr>
          </c:dPt>
          <c:dPt>
            <c:idx val="8"/>
            <c:bubble3D val="0"/>
            <c:spPr>
              <a:solidFill>
                <a:srgbClr val="808000"/>
              </a:solidFill>
              <a:ln w="12700">
                <a:solidFill>
                  <a:srgbClr val="000000"/>
                </a:solidFill>
                <a:prstDash val="solid"/>
              </a:ln>
            </c:spPr>
          </c:dPt>
          <c:dPt>
            <c:idx val="9"/>
            <c:bubble3D val="0"/>
            <c:spPr>
              <a:solidFill>
                <a:srgbClr val="99CC00"/>
              </a:solidFill>
              <a:ln w="12700">
                <a:solidFill>
                  <a:srgbClr val="000000"/>
                </a:solidFill>
                <a:prstDash val="solid"/>
              </a:ln>
            </c:spPr>
          </c:dPt>
          <c:dPt>
            <c:idx val="10"/>
            <c:bubble3D val="0"/>
            <c:spPr>
              <a:solidFill>
                <a:srgbClr val="CC99FF"/>
              </a:solidFill>
              <a:ln w="12700">
                <a:solidFill>
                  <a:srgbClr val="000000"/>
                </a:solidFill>
                <a:prstDash val="solid"/>
              </a:ln>
            </c:spPr>
          </c:dPt>
          <c:dPt>
            <c:idx val="12"/>
            <c:bubble3D val="0"/>
            <c:spPr>
              <a:solidFill>
                <a:srgbClr val="3366FF"/>
              </a:solidFill>
              <a:ln w="12700">
                <a:solidFill>
                  <a:srgbClr val="000000"/>
                </a:solidFill>
                <a:prstDash val="solid"/>
              </a:ln>
            </c:spPr>
          </c:dPt>
          <c:dPt>
            <c:idx val="13"/>
            <c:bubble3D val="0"/>
            <c:spPr>
              <a:solidFill>
                <a:srgbClr val="FFFF00"/>
              </a:solidFill>
              <a:ln w="12700">
                <a:solidFill>
                  <a:srgbClr val="000000"/>
                </a:solidFill>
                <a:prstDash val="solid"/>
              </a:ln>
            </c:spPr>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'Financial Dashboard'!$B$113:$B$123</c:f>
              <c:strCache>
                <c:ptCount val="11"/>
                <c:pt idx="0">
                  <c:v> Contingency </c:v>
                </c:pt>
                <c:pt idx="1">
                  <c:v> Hardware </c:v>
                </c:pt>
                <c:pt idx="2">
                  <c:v> Hardware Maint </c:v>
                </c:pt>
                <c:pt idx="3">
                  <c:v> Infrastructure </c:v>
                </c:pt>
                <c:pt idx="4">
                  <c:v> Labour </c:v>
                </c:pt>
                <c:pt idx="5">
                  <c:v> Data Network </c:v>
                </c:pt>
                <c:pt idx="6">
                  <c:v> Other </c:v>
                </c:pt>
                <c:pt idx="7">
                  <c:v> Pass through </c:v>
                </c:pt>
                <c:pt idx="8">
                  <c:v> Software </c:v>
                </c:pt>
                <c:pt idx="9">
                  <c:v> Software Maint </c:v>
                </c:pt>
                <c:pt idx="10">
                  <c:v> Third Party </c:v>
                </c:pt>
              </c:strCache>
            </c:strRef>
          </c:cat>
          <c:val>
            <c:numRef>
              <c:f>'Financial Dashboard'!$C$113:$C$123</c:f>
              <c:numCache>
                <c:formatCode>#,##0_ ;[Red]\-#,##0\ </c:formatCode>
                <c:ptCount val="11"/>
                <c:pt idx="0">
                  <c:v>1999699.3057919992</c:v>
                </c:pt>
                <c:pt idx="1">
                  <c:v>3406824.8401439991</c:v>
                </c:pt>
                <c:pt idx="2">
                  <c:v>1274366.3285794372</c:v>
                </c:pt>
                <c:pt idx="3">
                  <c:v>603750</c:v>
                </c:pt>
                <c:pt idx="4">
                  <c:v>13669790.873763846</c:v>
                </c:pt>
                <c:pt idx="5">
                  <c:v>1574654</c:v>
                </c:pt>
                <c:pt idx="6">
                  <c:v>0</c:v>
                </c:pt>
                <c:pt idx="7">
                  <c:v>4168743.0431439877</c:v>
                </c:pt>
                <c:pt idx="8">
                  <c:v>720750</c:v>
                </c:pt>
                <c:pt idx="9">
                  <c:v>0</c:v>
                </c:pt>
                <c:pt idx="10">
                  <c:v>1205803.125</c:v>
                </c:pt>
              </c:numCache>
            </c:numRef>
          </c:val>
        </c:ser>
        <c:dLbls>
          <c:showLegendKey val="0"/>
          <c:showVal val="0"/>
          <c:showCatName val="0"/>
          <c:showSerName val="0"/>
          <c:showPercent val="1"/>
          <c:showBubbleSize val="0"/>
          <c:showLeaderLines val="1"/>
        </c:dLbls>
        <c:firstSliceAng val="190"/>
      </c:pieChart>
      <c:spPr>
        <a:noFill/>
        <a:ln w="25400">
          <a:noFill/>
        </a:ln>
      </c:spPr>
    </c:plotArea>
    <c:legend>
      <c:legendPos val="r"/>
      <c:layout>
        <c:manualLayout>
          <c:xMode val="edge"/>
          <c:yMode val="edge"/>
          <c:x val="0.72115384615384615"/>
          <c:y val="0.1766109785202864"/>
          <c:w val="0.26201923076923078"/>
          <c:h val="0.69212410501193322"/>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 Dashboard'!$A$3</c:f>
          <c:strCache>
            <c:ptCount val="1"/>
            <c:pt idx="0">
              <c:v>Intermediate Pricing Model v1.2</c:v>
            </c:pt>
          </c:strCache>
        </c:strRef>
      </c:tx>
      <c:layout>
        <c:manualLayout>
          <c:xMode val="edge"/>
          <c:yMode val="edge"/>
          <c:x val="0.30609022262216834"/>
          <c:y val="3.1413652719103707E-2"/>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82694941116632"/>
          <c:y val="0.18062850313484632"/>
          <c:w val="0.80929613834657066"/>
          <c:h val="0.51308966107869391"/>
        </c:manualLayout>
      </c:layout>
      <c:lineChart>
        <c:grouping val="standard"/>
        <c:varyColors val="0"/>
        <c:ser>
          <c:idx val="0"/>
          <c:order val="0"/>
          <c:tx>
            <c:strRef>
              <c:f>'Financial Dashboard'!$B$128</c:f>
              <c:strCache>
                <c:ptCount val="1"/>
                <c:pt idx="0">
                  <c:v>Raw Costs</c:v>
                </c:pt>
              </c:strCache>
            </c:strRef>
          </c:tx>
          <c:spPr>
            <a:ln w="25400">
              <a:solidFill>
                <a:srgbClr val="008000"/>
              </a:solidFill>
              <a:prstDash val="solid"/>
            </a:ln>
          </c:spPr>
          <c:marker>
            <c:symbol val="none"/>
          </c:marker>
          <c:cat>
            <c:numRef>
              <c:f>'Financial Dashboard'!$AF$126:$CV$126</c:f>
              <c:numCache>
                <c:formatCode>mmm\-yy</c:formatCode>
                <c:ptCount val="69"/>
                <c:pt idx="0">
                  <c:v>39722</c:v>
                </c:pt>
                <c:pt idx="1">
                  <c:v>39753</c:v>
                </c:pt>
                <c:pt idx="2">
                  <c:v>39783</c:v>
                </c:pt>
                <c:pt idx="3">
                  <c:v>39814</c:v>
                </c:pt>
                <c:pt idx="4">
                  <c:v>39845</c:v>
                </c:pt>
                <c:pt idx="5">
                  <c:v>39873</c:v>
                </c:pt>
                <c:pt idx="6">
                  <c:v>39904</c:v>
                </c:pt>
                <c:pt idx="7">
                  <c:v>39934</c:v>
                </c:pt>
                <c:pt idx="8">
                  <c:v>39965</c:v>
                </c:pt>
                <c:pt idx="9">
                  <c:v>39995</c:v>
                </c:pt>
                <c:pt idx="10">
                  <c:v>40026</c:v>
                </c:pt>
                <c:pt idx="11">
                  <c:v>40057</c:v>
                </c:pt>
                <c:pt idx="12">
                  <c:v>40087</c:v>
                </c:pt>
                <c:pt idx="13">
                  <c:v>40118</c:v>
                </c:pt>
                <c:pt idx="14">
                  <c:v>40148</c:v>
                </c:pt>
                <c:pt idx="15">
                  <c:v>40179</c:v>
                </c:pt>
                <c:pt idx="16">
                  <c:v>40210</c:v>
                </c:pt>
                <c:pt idx="17">
                  <c:v>40238</c:v>
                </c:pt>
                <c:pt idx="18">
                  <c:v>40269</c:v>
                </c:pt>
                <c:pt idx="19">
                  <c:v>40299</c:v>
                </c:pt>
                <c:pt idx="20">
                  <c:v>40330</c:v>
                </c:pt>
                <c:pt idx="21">
                  <c:v>40360</c:v>
                </c:pt>
                <c:pt idx="22">
                  <c:v>40391</c:v>
                </c:pt>
                <c:pt idx="23">
                  <c:v>40422</c:v>
                </c:pt>
                <c:pt idx="24">
                  <c:v>40452</c:v>
                </c:pt>
                <c:pt idx="25">
                  <c:v>40483</c:v>
                </c:pt>
                <c:pt idx="26">
                  <c:v>40513</c:v>
                </c:pt>
                <c:pt idx="27">
                  <c:v>40544</c:v>
                </c:pt>
                <c:pt idx="28">
                  <c:v>40575</c:v>
                </c:pt>
                <c:pt idx="29">
                  <c:v>40603</c:v>
                </c:pt>
                <c:pt idx="30">
                  <c:v>40634</c:v>
                </c:pt>
                <c:pt idx="31">
                  <c:v>40664</c:v>
                </c:pt>
                <c:pt idx="32">
                  <c:v>40695</c:v>
                </c:pt>
                <c:pt idx="33">
                  <c:v>40725</c:v>
                </c:pt>
                <c:pt idx="34">
                  <c:v>40756</c:v>
                </c:pt>
                <c:pt idx="35">
                  <c:v>40787</c:v>
                </c:pt>
                <c:pt idx="36">
                  <c:v>40817</c:v>
                </c:pt>
                <c:pt idx="37">
                  <c:v>40848</c:v>
                </c:pt>
                <c:pt idx="38">
                  <c:v>40878</c:v>
                </c:pt>
                <c:pt idx="39">
                  <c:v>40909</c:v>
                </c:pt>
                <c:pt idx="40">
                  <c:v>40940</c:v>
                </c:pt>
                <c:pt idx="41">
                  <c:v>40969</c:v>
                </c:pt>
                <c:pt idx="42">
                  <c:v>41000</c:v>
                </c:pt>
                <c:pt idx="43">
                  <c:v>41030</c:v>
                </c:pt>
                <c:pt idx="44">
                  <c:v>41061</c:v>
                </c:pt>
                <c:pt idx="45">
                  <c:v>41091</c:v>
                </c:pt>
                <c:pt idx="46">
                  <c:v>41122</c:v>
                </c:pt>
                <c:pt idx="47">
                  <c:v>41153</c:v>
                </c:pt>
                <c:pt idx="48">
                  <c:v>41183</c:v>
                </c:pt>
                <c:pt idx="49">
                  <c:v>41214</c:v>
                </c:pt>
                <c:pt idx="50">
                  <c:v>41244</c:v>
                </c:pt>
                <c:pt idx="51">
                  <c:v>41275</c:v>
                </c:pt>
                <c:pt idx="52">
                  <c:v>41306</c:v>
                </c:pt>
                <c:pt idx="53">
                  <c:v>41334</c:v>
                </c:pt>
                <c:pt idx="54">
                  <c:v>41365</c:v>
                </c:pt>
                <c:pt idx="55">
                  <c:v>41395</c:v>
                </c:pt>
                <c:pt idx="56">
                  <c:v>41426</c:v>
                </c:pt>
                <c:pt idx="57">
                  <c:v>41456</c:v>
                </c:pt>
                <c:pt idx="58">
                  <c:v>41487</c:v>
                </c:pt>
                <c:pt idx="59">
                  <c:v>41518</c:v>
                </c:pt>
                <c:pt idx="60">
                  <c:v>41548</c:v>
                </c:pt>
                <c:pt idx="61">
                  <c:v>41579</c:v>
                </c:pt>
                <c:pt idx="62">
                  <c:v>41609</c:v>
                </c:pt>
                <c:pt idx="63">
                  <c:v>41640</c:v>
                </c:pt>
                <c:pt idx="64">
                  <c:v>41671</c:v>
                </c:pt>
                <c:pt idx="65">
                  <c:v>41699</c:v>
                </c:pt>
                <c:pt idx="66">
                  <c:v>41730</c:v>
                </c:pt>
                <c:pt idx="67">
                  <c:v>41760</c:v>
                </c:pt>
                <c:pt idx="68">
                  <c:v>41791</c:v>
                </c:pt>
              </c:numCache>
            </c:numRef>
          </c:cat>
          <c:val>
            <c:numRef>
              <c:f>'Financial Dashboard'!$AF$128:$CV$128</c:f>
              <c:numCache>
                <c:formatCode>#,##0_ ;[Red]\-#,##0\ </c:formatCode>
                <c:ptCount val="69"/>
                <c:pt idx="0">
                  <c:v>1212561.7945000001</c:v>
                </c:pt>
                <c:pt idx="1">
                  <c:v>269124.91619919933</c:v>
                </c:pt>
                <c:pt idx="2">
                  <c:v>1839712.6109375001</c:v>
                </c:pt>
                <c:pt idx="3">
                  <c:v>2730224.6109374999</c:v>
                </c:pt>
                <c:pt idx="4">
                  <c:v>423110.61093750002</c:v>
                </c:pt>
                <c:pt idx="5">
                  <c:v>494709.61093750002</c:v>
                </c:pt>
                <c:pt idx="6">
                  <c:v>560462.04843750002</c:v>
                </c:pt>
                <c:pt idx="7">
                  <c:v>560462.04843750002</c:v>
                </c:pt>
                <c:pt idx="8">
                  <c:v>288934.54843750002</c:v>
                </c:pt>
                <c:pt idx="9">
                  <c:v>288934.54843750002</c:v>
                </c:pt>
                <c:pt idx="10">
                  <c:v>288934.54843750002</c:v>
                </c:pt>
                <c:pt idx="11">
                  <c:v>288140.54843750002</c:v>
                </c:pt>
                <c:pt idx="12">
                  <c:v>288140.54843750002</c:v>
                </c:pt>
                <c:pt idx="13">
                  <c:v>493549.6521366993</c:v>
                </c:pt>
                <c:pt idx="14">
                  <c:v>507454.54843749997</c:v>
                </c:pt>
                <c:pt idx="15">
                  <c:v>313718.54843750002</c:v>
                </c:pt>
                <c:pt idx="16">
                  <c:v>323646.55940625007</c:v>
                </c:pt>
                <c:pt idx="17">
                  <c:v>323646.55940625007</c:v>
                </c:pt>
                <c:pt idx="18">
                  <c:v>293903.35940625001</c:v>
                </c:pt>
                <c:pt idx="19">
                  <c:v>293903.35940625001</c:v>
                </c:pt>
                <c:pt idx="20">
                  <c:v>293903.35940625001</c:v>
                </c:pt>
                <c:pt idx="21">
                  <c:v>293903.35940625001</c:v>
                </c:pt>
                <c:pt idx="22">
                  <c:v>293903.35940625001</c:v>
                </c:pt>
                <c:pt idx="23">
                  <c:v>293903.35940625001</c:v>
                </c:pt>
                <c:pt idx="24">
                  <c:v>293903.35940625001</c:v>
                </c:pt>
                <c:pt idx="25">
                  <c:v>503420.64517943334</c:v>
                </c:pt>
                <c:pt idx="26">
                  <c:v>498821.35940625001</c:v>
                </c:pt>
                <c:pt idx="27">
                  <c:v>293903.35940625001</c:v>
                </c:pt>
                <c:pt idx="28">
                  <c:v>299781.42659437499</c:v>
                </c:pt>
                <c:pt idx="29">
                  <c:v>299781.42659437499</c:v>
                </c:pt>
                <c:pt idx="30">
                  <c:v>299781.42659437499</c:v>
                </c:pt>
                <c:pt idx="31">
                  <c:v>299781.42659437499</c:v>
                </c:pt>
                <c:pt idx="32">
                  <c:v>299781.42659437499</c:v>
                </c:pt>
                <c:pt idx="33">
                  <c:v>299781.42659437499</c:v>
                </c:pt>
                <c:pt idx="34">
                  <c:v>299781.42659437499</c:v>
                </c:pt>
                <c:pt idx="35">
                  <c:v>299781.42659437499</c:v>
                </c:pt>
                <c:pt idx="36">
                  <c:v>299781.42659437499</c:v>
                </c:pt>
                <c:pt idx="37">
                  <c:v>513489.05808302201</c:v>
                </c:pt>
                <c:pt idx="38">
                  <c:v>1344863.226594375</c:v>
                </c:pt>
                <c:pt idx="39">
                  <c:v>299781.42659437499</c:v>
                </c:pt>
                <c:pt idx="40">
                  <c:v>305777.05512626248</c:v>
                </c:pt>
                <c:pt idx="41">
                  <c:v>305777.05512626248</c:v>
                </c:pt>
                <c:pt idx="42">
                  <c:v>305777.05512626248</c:v>
                </c:pt>
                <c:pt idx="43">
                  <c:v>305777.05512626248</c:v>
                </c:pt>
                <c:pt idx="44">
                  <c:v>305777.05512626248</c:v>
                </c:pt>
                <c:pt idx="45">
                  <c:v>305777.05512626248</c:v>
                </c:pt>
                <c:pt idx="46">
                  <c:v>305777.05512626248</c:v>
                </c:pt>
                <c:pt idx="47">
                  <c:v>305777.05512626248</c:v>
                </c:pt>
                <c:pt idx="48">
                  <c:v>305777.05512626248</c:v>
                </c:pt>
                <c:pt idx="49">
                  <c:v>523758.8392446824</c:v>
                </c:pt>
                <c:pt idx="50">
                  <c:v>518973.74232626247</c:v>
                </c:pt>
                <c:pt idx="51">
                  <c:v>305777.05512626248</c:v>
                </c:pt>
                <c:pt idx="52">
                  <c:v>311892.59622878773</c:v>
                </c:pt>
                <c:pt idx="53">
                  <c:v>311892.59622878773</c:v>
                </c:pt>
                <c:pt idx="54">
                  <c:v>311892.59622878773</c:v>
                </c:pt>
                <c:pt idx="55">
                  <c:v>311892.59622878773</c:v>
                </c:pt>
                <c:pt idx="56">
                  <c:v>311892.59622878773</c:v>
                </c:pt>
                <c:pt idx="57">
                  <c:v>311892.59622878773</c:v>
                </c:pt>
                <c:pt idx="58">
                  <c:v>311892.59622878773</c:v>
                </c:pt>
                <c:pt idx="59">
                  <c:v>311892.59622878773</c:v>
                </c:pt>
                <c:pt idx="60">
                  <c:v>311892.59622878773</c:v>
                </c:pt>
                <c:pt idx="61">
                  <c:v>534234.01602957596</c:v>
                </c:pt>
                <c:pt idx="62">
                  <c:v>529353.21717278776</c:v>
                </c:pt>
                <c:pt idx="63">
                  <c:v>311892.59622878773</c:v>
                </c:pt>
                <c:pt idx="64">
                  <c:v>318130.44815336354</c:v>
                </c:pt>
                <c:pt idx="65">
                  <c:v>318130.44815336354</c:v>
                </c:pt>
                <c:pt idx="66">
                  <c:v>0</c:v>
                </c:pt>
                <c:pt idx="67">
                  <c:v>0</c:v>
                </c:pt>
                <c:pt idx="68">
                  <c:v>0</c:v>
                </c:pt>
              </c:numCache>
            </c:numRef>
          </c:val>
          <c:smooth val="0"/>
        </c:ser>
        <c:ser>
          <c:idx val="1"/>
          <c:order val="1"/>
          <c:tx>
            <c:strRef>
              <c:f>'Financial Dashboard'!$B$129</c:f>
              <c:strCache>
                <c:ptCount val="1"/>
                <c:pt idx="0">
                  <c:v>Profiled</c:v>
                </c:pt>
              </c:strCache>
            </c:strRef>
          </c:tx>
          <c:spPr>
            <a:ln w="25400">
              <a:solidFill>
                <a:srgbClr val="3366FF"/>
              </a:solidFill>
              <a:prstDash val="solid"/>
            </a:ln>
          </c:spPr>
          <c:marker>
            <c:symbol val="none"/>
          </c:marker>
          <c:val>
            <c:numRef>
              <c:f>'Financial Dashboard'!$AF$129:$CV$129</c:f>
              <c:numCache>
                <c:formatCode>#,##0_ ;[Red]\-#,##0\ </c:formatCode>
                <c:ptCount val="69"/>
                <c:pt idx="0">
                  <c:v>0</c:v>
                </c:pt>
                <c:pt idx="1">
                  <c:v>49553.36538461539</c:v>
                </c:pt>
                <c:pt idx="2">
                  <c:v>499166.96031168418</c:v>
                </c:pt>
                <c:pt idx="3">
                  <c:v>3384989.3341097618</c:v>
                </c:pt>
                <c:pt idx="4">
                  <c:v>437356.00077642762</c:v>
                </c:pt>
                <c:pt idx="5">
                  <c:v>1774901.6998950155</c:v>
                </c:pt>
                <c:pt idx="6">
                  <c:v>429074.18987899151</c:v>
                </c:pt>
                <c:pt idx="7">
                  <c:v>786420.34372514533</c:v>
                </c:pt>
                <c:pt idx="8">
                  <c:v>1148916.0428437339</c:v>
                </c:pt>
                <c:pt idx="9">
                  <c:v>395228.03603283758</c:v>
                </c:pt>
                <c:pt idx="10">
                  <c:v>395228.03603283758</c:v>
                </c:pt>
                <c:pt idx="11">
                  <c:v>634750.65822835092</c:v>
                </c:pt>
                <c:pt idx="12">
                  <c:v>394210.08731488895</c:v>
                </c:pt>
                <c:pt idx="13">
                  <c:v>394210.08731488988</c:v>
                </c:pt>
                <c:pt idx="14">
                  <c:v>667916.81207450433</c:v>
                </c:pt>
                <c:pt idx="15">
                  <c:v>427376.24116104282</c:v>
                </c:pt>
                <c:pt idx="16">
                  <c:v>428145.47193027381</c:v>
                </c:pt>
                <c:pt idx="17">
                  <c:v>671893.25045591441</c:v>
                </c:pt>
                <c:pt idx="18">
                  <c:v>394979.31808411947</c:v>
                </c:pt>
                <c:pt idx="19">
                  <c:v>394979.31808411999</c:v>
                </c:pt>
                <c:pt idx="20">
                  <c:v>640330.70041584922</c:v>
                </c:pt>
                <c:pt idx="21">
                  <c:v>394979.31808411999</c:v>
                </c:pt>
                <c:pt idx="22">
                  <c:v>394979.31808411999</c:v>
                </c:pt>
                <c:pt idx="23">
                  <c:v>640330.70041584945</c:v>
                </c:pt>
                <c:pt idx="24">
                  <c:v>394979.31808412075</c:v>
                </c:pt>
                <c:pt idx="25">
                  <c:v>394979.31808411947</c:v>
                </c:pt>
                <c:pt idx="26">
                  <c:v>640330.70041585003</c:v>
                </c:pt>
                <c:pt idx="27">
                  <c:v>391421.83259558596</c:v>
                </c:pt>
                <c:pt idx="28">
                  <c:v>392206.44798020227</c:v>
                </c:pt>
                <c:pt idx="29">
                  <c:v>640829.18207635591</c:v>
                </c:pt>
                <c:pt idx="30">
                  <c:v>392206.44798020227</c:v>
                </c:pt>
                <c:pt idx="31">
                  <c:v>392206.44798020227</c:v>
                </c:pt>
                <c:pt idx="32">
                  <c:v>642464.85795856791</c:v>
                </c:pt>
                <c:pt idx="33">
                  <c:v>392206.44798020151</c:v>
                </c:pt>
                <c:pt idx="34">
                  <c:v>392206.44798020227</c:v>
                </c:pt>
                <c:pt idx="35">
                  <c:v>642464.85795856756</c:v>
                </c:pt>
                <c:pt idx="36">
                  <c:v>392206.44798020227</c:v>
                </c:pt>
                <c:pt idx="37">
                  <c:v>392206.44798020227</c:v>
                </c:pt>
                <c:pt idx="38">
                  <c:v>642464.85795856814</c:v>
                </c:pt>
                <c:pt idx="39">
                  <c:v>388648.96249166876</c:v>
                </c:pt>
                <c:pt idx="40">
                  <c:v>389449.27018397563</c:v>
                </c:pt>
                <c:pt idx="41">
                  <c:v>643044.45896205236</c:v>
                </c:pt>
                <c:pt idx="42">
                  <c:v>389449.27018397563</c:v>
                </c:pt>
                <c:pt idx="43">
                  <c:v>389449.27018397563</c:v>
                </c:pt>
                <c:pt idx="44">
                  <c:v>644712.84836190823</c:v>
                </c:pt>
                <c:pt idx="45">
                  <c:v>389449.27018397563</c:v>
                </c:pt>
                <c:pt idx="46">
                  <c:v>389449.27018397622</c:v>
                </c:pt>
                <c:pt idx="47">
                  <c:v>644712.84836190881</c:v>
                </c:pt>
                <c:pt idx="48">
                  <c:v>389449.27018397563</c:v>
                </c:pt>
                <c:pt idx="49">
                  <c:v>389449.27018397563</c:v>
                </c:pt>
                <c:pt idx="50">
                  <c:v>644712.84836190823</c:v>
                </c:pt>
                <c:pt idx="51">
                  <c:v>385891.78469544213</c:v>
                </c:pt>
                <c:pt idx="52">
                  <c:v>386708.09854159679</c:v>
                </c:pt>
                <c:pt idx="53">
                  <c:v>645375.19109523471</c:v>
                </c:pt>
                <c:pt idx="54">
                  <c:v>386708.09854159679</c:v>
                </c:pt>
                <c:pt idx="55">
                  <c:v>386708.09854159597</c:v>
                </c:pt>
                <c:pt idx="56">
                  <c:v>647076.94828308921</c:v>
                </c:pt>
                <c:pt idx="57">
                  <c:v>386708.09854159679</c:v>
                </c:pt>
                <c:pt idx="58">
                  <c:v>386708.09854159597</c:v>
                </c:pt>
                <c:pt idx="59">
                  <c:v>647076.94828308863</c:v>
                </c:pt>
                <c:pt idx="60">
                  <c:v>386708.09854159597</c:v>
                </c:pt>
                <c:pt idx="61">
                  <c:v>386708.09854159679</c:v>
                </c:pt>
                <c:pt idx="62">
                  <c:v>647076.94828308793</c:v>
                </c:pt>
                <c:pt idx="63">
                  <c:v>383150.61305306328</c:v>
                </c:pt>
                <c:pt idx="64">
                  <c:v>383983.25317613955</c:v>
                </c:pt>
                <c:pt idx="65">
                  <c:v>647823.68758085172</c:v>
                </c:pt>
                <c:pt idx="66">
                  <c:v>0</c:v>
                </c:pt>
                <c:pt idx="67">
                  <c:v>0</c:v>
                </c:pt>
                <c:pt idx="68">
                  <c:v>0</c:v>
                </c:pt>
              </c:numCache>
            </c:numRef>
          </c:val>
          <c:smooth val="0"/>
        </c:ser>
        <c:dLbls>
          <c:showLegendKey val="0"/>
          <c:showVal val="0"/>
          <c:showCatName val="0"/>
          <c:showSerName val="0"/>
          <c:showPercent val="0"/>
          <c:showBubbleSize val="0"/>
        </c:dLbls>
        <c:marker val="1"/>
        <c:smooth val="0"/>
        <c:axId val="227032448"/>
        <c:axId val="227034624"/>
      </c:lineChart>
      <c:dateAx>
        <c:axId val="227032448"/>
        <c:scaling>
          <c:orientation val="minMax"/>
        </c:scaling>
        <c:delete val="0"/>
        <c:axPos val="b"/>
        <c:title>
          <c:tx>
            <c:rich>
              <a:bodyPr/>
              <a:lstStyle/>
              <a:p>
                <a:pPr>
                  <a:defRPr sz="1100" b="1" i="0" u="none" strike="noStrike" baseline="0">
                    <a:solidFill>
                      <a:srgbClr val="000000"/>
                    </a:solidFill>
                    <a:latin typeface="Arial"/>
                    <a:ea typeface="Arial"/>
                    <a:cs typeface="Arial"/>
                  </a:defRPr>
                </a:pPr>
                <a:r>
                  <a:rPr lang="en-GB"/>
                  <a:t>Time</a:t>
                </a:r>
              </a:p>
            </c:rich>
          </c:tx>
          <c:layout>
            <c:manualLayout>
              <c:xMode val="edge"/>
              <c:yMode val="edge"/>
              <c:x val="0.54166751437849681"/>
              <c:y val="0.8193727750899551"/>
            </c:manualLayout>
          </c:layout>
          <c:overlay val="0"/>
          <c:spPr>
            <a:noFill/>
            <a:ln w="25400">
              <a:noFill/>
            </a:ln>
          </c:spPr>
        </c:title>
        <c:numFmt formatCode="mmm\-yy" sourceLinked="0"/>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227034624"/>
        <c:crosses val="autoZero"/>
        <c:auto val="1"/>
        <c:lblOffset val="100"/>
        <c:baseTimeUnit val="months"/>
        <c:majorUnit val="4"/>
        <c:majorTimeUnit val="months"/>
        <c:minorUnit val="2"/>
        <c:minorTimeUnit val="months"/>
      </c:dateAx>
      <c:valAx>
        <c:axId val="227034624"/>
        <c:scaling>
          <c:orientation val="minMax"/>
        </c:scaling>
        <c:delete val="0"/>
        <c:axPos val="l"/>
        <c:majorGridlines>
          <c:spPr>
            <a:ln w="3175">
              <a:solidFill>
                <a:srgbClr val="808080"/>
              </a:solidFill>
              <a:prstDash val="sysDash"/>
            </a:ln>
          </c:spPr>
        </c:majorGridlines>
        <c:title>
          <c:tx>
            <c:rich>
              <a:bodyPr/>
              <a:lstStyle/>
              <a:p>
                <a:pPr>
                  <a:defRPr sz="1100" b="1" i="0" u="none" strike="noStrike" baseline="0">
                    <a:solidFill>
                      <a:srgbClr val="000000"/>
                    </a:solidFill>
                    <a:latin typeface="Arial"/>
                    <a:ea typeface="Arial"/>
                    <a:cs typeface="Arial"/>
                  </a:defRPr>
                </a:pPr>
                <a:r>
                  <a:rPr lang="en-GB"/>
                  <a:t>Value</a:t>
                </a:r>
              </a:p>
            </c:rich>
          </c:tx>
          <c:layout>
            <c:manualLayout>
              <c:xMode val="edge"/>
              <c:yMode val="edge"/>
              <c:x val="2.5641065769396298E-2"/>
              <c:y val="0.38219944141576179"/>
            </c:manualLayout>
          </c:layout>
          <c:overlay val="0"/>
          <c:spPr>
            <a:noFill/>
            <a:ln w="25400">
              <a:noFill/>
            </a:ln>
          </c:spPr>
        </c:title>
        <c:numFmt formatCode="#,##0_ ;[Red]\-#,##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7032448"/>
        <c:crosses val="autoZero"/>
        <c:crossBetween val="between"/>
      </c:valAx>
      <c:spPr>
        <a:solidFill>
          <a:srgbClr val="FFFFFF"/>
        </a:solidFill>
        <a:ln w="12700">
          <a:solidFill>
            <a:srgbClr val="808080"/>
          </a:solidFill>
          <a:prstDash val="solid"/>
        </a:ln>
      </c:spPr>
    </c:plotArea>
    <c:legend>
      <c:legendPos val="b"/>
      <c:layout>
        <c:manualLayout>
          <c:xMode val="edge"/>
          <c:yMode val="edge"/>
          <c:x val="0.4455135177432607"/>
          <c:y val="0.92408495082030073"/>
          <c:w val="0.25480809108337571"/>
          <c:h val="5.75916966516901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A$128" fmlaRange="f_CostDropMU" val="0"/>
</file>

<file path=xl/ctrlProps/ctrlProp19.xml><?xml version="1.0" encoding="utf-8"?>
<formControlPr xmlns="http://schemas.microsoft.com/office/spreadsheetml/2009/9/main" objectType="Drop" dropStyle="combo" dx="16" fmlaLink="$A$129" fmlaRange="f_PriceDropMU" sel="2"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PLA4A"/></Relationships>
</file>

<file path=xl/drawings/_rels/drawing3.xml.rels><?xml version="1.0" encoding="UTF-8" standalone="yes"?>
<Relationships xmlns="http://schemas.openxmlformats.org/package/2006/relationships"><Relationship Id="rId1" Type="http://schemas.openxmlformats.org/officeDocument/2006/relationships/hyperlink" Target="#PLA4A"/></Relationships>
</file>

<file path=xl/drawings/_rels/drawing4.xml.rels><?xml version="1.0" encoding="UTF-8" standalone="yes"?>
<Relationships xmlns="http://schemas.openxmlformats.org/package/2006/relationships"><Relationship Id="rId1" Type="http://schemas.openxmlformats.org/officeDocument/2006/relationships/hyperlink" Target="#PLA4A"/></Relationships>
</file>

<file path=xl/drawings/_rels/drawing5.xml.rels><?xml version="1.0" encoding="UTF-8" standalone="yes"?>
<Relationships xmlns="http://schemas.openxmlformats.org/package/2006/relationships"><Relationship Id="rId13" Type="http://schemas.openxmlformats.org/officeDocument/2006/relationships/hyperlink" Target="#PLA20A"/><Relationship Id="rId18" Type="http://schemas.openxmlformats.org/officeDocument/2006/relationships/hyperlink" Target="#CONBR1"/><Relationship Id="rId26" Type="http://schemas.openxmlformats.org/officeDocument/2006/relationships/hyperlink" Target="#CONLF1"/><Relationship Id="rId39" Type="http://schemas.openxmlformats.org/officeDocument/2006/relationships/hyperlink" Target="#CONCM1"/><Relationship Id="rId21" Type="http://schemas.openxmlformats.org/officeDocument/2006/relationships/hyperlink" Target="#TIMMO1"/><Relationship Id="rId34" Type="http://schemas.openxmlformats.org/officeDocument/2006/relationships/hyperlink" Target="#CONCD1"/><Relationship Id="rId42" Type="http://schemas.openxmlformats.org/officeDocument/2006/relationships/hyperlink" Target="#CONCS1"/><Relationship Id="rId47" Type="http://schemas.openxmlformats.org/officeDocument/2006/relationships/hyperlink" Target="#CONSI1"/><Relationship Id="rId50" Type="http://schemas.openxmlformats.org/officeDocument/2006/relationships/hyperlink" Target="#PLA9A"/><Relationship Id="rId55" Type="http://schemas.openxmlformats.org/officeDocument/2006/relationships/hyperlink" Target="#CONDE1"/><Relationship Id="rId63" Type="http://schemas.openxmlformats.org/officeDocument/2006/relationships/hyperlink" Target="#INTBP1"/><Relationship Id="rId68" Type="http://schemas.openxmlformats.org/officeDocument/2006/relationships/hyperlink" Target="#FINGD1"/><Relationship Id="rId7" Type="http://schemas.openxmlformats.org/officeDocument/2006/relationships/hyperlink" Target="#CONOG1"/><Relationship Id="rId71" Type="http://schemas.openxmlformats.org/officeDocument/2006/relationships/hyperlink" Target="#CONUC3"/><Relationship Id="rId2" Type="http://schemas.openxmlformats.org/officeDocument/2006/relationships/hyperlink" Target="#CONBC1"/><Relationship Id="rId16" Type="http://schemas.openxmlformats.org/officeDocument/2006/relationships/hyperlink" Target="#CONFV1"/><Relationship Id="rId29" Type="http://schemas.openxmlformats.org/officeDocument/2006/relationships/hyperlink" Target="#Bookname"/><Relationship Id="rId11" Type="http://schemas.openxmlformats.org/officeDocument/2006/relationships/hyperlink" Target="#PLA10A"/><Relationship Id="rId24" Type="http://schemas.openxmlformats.org/officeDocument/2006/relationships/hyperlink" Target="#PLA16A"/><Relationship Id="rId32" Type="http://schemas.openxmlformats.org/officeDocument/2006/relationships/hyperlink" Target="#CONMA1"/><Relationship Id="rId37" Type="http://schemas.openxmlformats.org/officeDocument/2006/relationships/hyperlink" Target="#CONCO1"/><Relationship Id="rId40" Type="http://schemas.openxmlformats.org/officeDocument/2006/relationships/hyperlink" Target="#CONCP1"/><Relationship Id="rId45" Type="http://schemas.openxmlformats.org/officeDocument/2006/relationships/hyperlink" Target="#CONSU1"/><Relationship Id="rId53" Type="http://schemas.openxmlformats.org/officeDocument/2006/relationships/hyperlink" Target="#PLA17A"/><Relationship Id="rId58" Type="http://schemas.openxmlformats.org/officeDocument/2006/relationships/hyperlink" Target="#PLA12A"/><Relationship Id="rId66" Type="http://schemas.openxmlformats.org/officeDocument/2006/relationships/hyperlink" Target="#FINSR1"/><Relationship Id="rId74" Type="http://schemas.openxmlformats.org/officeDocument/2006/relationships/hyperlink" Target="#SERSP1"/><Relationship Id="rId5" Type="http://schemas.openxmlformats.org/officeDocument/2006/relationships/hyperlink" Target="#CONMC1"/><Relationship Id="rId15" Type="http://schemas.openxmlformats.org/officeDocument/2006/relationships/hyperlink" Target="#CONAT1"/><Relationship Id="rId23" Type="http://schemas.openxmlformats.org/officeDocument/2006/relationships/hyperlink" Target="#CONDC1"/><Relationship Id="rId28" Type="http://schemas.openxmlformats.org/officeDocument/2006/relationships/hyperlink" Target="#PLA21A"/><Relationship Id="rId36" Type="http://schemas.openxmlformats.org/officeDocument/2006/relationships/hyperlink" Target="#CONCU1"/><Relationship Id="rId49" Type="http://schemas.openxmlformats.org/officeDocument/2006/relationships/hyperlink" Target="#PLA18A"/><Relationship Id="rId57" Type="http://schemas.openxmlformats.org/officeDocument/2006/relationships/hyperlink" Target="#CONWP1"/><Relationship Id="rId61" Type="http://schemas.openxmlformats.org/officeDocument/2006/relationships/hyperlink" Target="#INTCO1"/><Relationship Id="rId10" Type="http://schemas.openxmlformats.org/officeDocument/2006/relationships/hyperlink" Target="#PLA19A"/><Relationship Id="rId19" Type="http://schemas.openxmlformats.org/officeDocument/2006/relationships/hyperlink" Target="#TIMCR1"/><Relationship Id="rId31" Type="http://schemas.openxmlformats.org/officeDocument/2006/relationships/hyperlink" Target="#PLA3A"/><Relationship Id="rId44" Type="http://schemas.openxmlformats.org/officeDocument/2006/relationships/hyperlink" Target="#CONRE1"/><Relationship Id="rId52" Type="http://schemas.openxmlformats.org/officeDocument/2006/relationships/hyperlink" Target="#PLA11A"/><Relationship Id="rId60" Type="http://schemas.openxmlformats.org/officeDocument/2006/relationships/hyperlink" Target="#SPRSP1"/><Relationship Id="rId65" Type="http://schemas.openxmlformats.org/officeDocument/2006/relationships/hyperlink" Target="#FINFD1"/><Relationship Id="rId73" Type="http://schemas.openxmlformats.org/officeDocument/2006/relationships/hyperlink" Target="#SERST1"/><Relationship Id="rId4" Type="http://schemas.openxmlformats.org/officeDocument/2006/relationships/hyperlink" Target="#'Model Logic'!A1"/><Relationship Id="rId9" Type="http://schemas.openxmlformats.org/officeDocument/2006/relationships/hyperlink" Target="#PLA7A"/><Relationship Id="rId14" Type="http://schemas.openxmlformats.org/officeDocument/2006/relationships/hyperlink" Target="#PLA14A"/><Relationship Id="rId22" Type="http://schemas.openxmlformats.org/officeDocument/2006/relationships/hyperlink" Target="#CONPT1"/><Relationship Id="rId27" Type="http://schemas.openxmlformats.org/officeDocument/2006/relationships/hyperlink" Target="#Cover!A1"/><Relationship Id="rId30" Type="http://schemas.openxmlformats.org/officeDocument/2006/relationships/hyperlink" Target="#PLA2A"/><Relationship Id="rId35" Type="http://schemas.openxmlformats.org/officeDocument/2006/relationships/hyperlink" Target="#CONBD1"/><Relationship Id="rId43" Type="http://schemas.openxmlformats.org/officeDocument/2006/relationships/hyperlink" Target="#CONPA1"/><Relationship Id="rId48" Type="http://schemas.openxmlformats.org/officeDocument/2006/relationships/hyperlink" Target="#PLA15A"/><Relationship Id="rId56" Type="http://schemas.openxmlformats.org/officeDocument/2006/relationships/hyperlink" Target="#CONUN1"/><Relationship Id="rId64" Type="http://schemas.openxmlformats.org/officeDocument/2006/relationships/hyperlink" Target="#INTOT1"/><Relationship Id="rId69" Type="http://schemas.openxmlformats.org/officeDocument/2006/relationships/hyperlink" Target="#FINCB1"/><Relationship Id="rId8" Type="http://schemas.openxmlformats.org/officeDocument/2006/relationships/hyperlink" Target="#PLA5A"/><Relationship Id="rId51" Type="http://schemas.openxmlformats.org/officeDocument/2006/relationships/hyperlink" Target="#PLA8A"/><Relationship Id="rId72" Type="http://schemas.openxmlformats.org/officeDocument/2006/relationships/hyperlink" Target="#PLA22A"/><Relationship Id="rId3" Type="http://schemas.openxmlformats.org/officeDocument/2006/relationships/hyperlink" Target="#CONBE1"/><Relationship Id="rId12" Type="http://schemas.openxmlformats.org/officeDocument/2006/relationships/hyperlink" Target="#PLA13A"/><Relationship Id="rId17" Type="http://schemas.openxmlformats.org/officeDocument/2006/relationships/hyperlink" Target="#CONRO1"/><Relationship Id="rId25" Type="http://schemas.openxmlformats.org/officeDocument/2006/relationships/hyperlink" Target="#TIMIR1"/><Relationship Id="rId33" Type="http://schemas.openxmlformats.org/officeDocument/2006/relationships/hyperlink" Target="#TIMAN1"/><Relationship Id="rId38" Type="http://schemas.openxmlformats.org/officeDocument/2006/relationships/hyperlink" Target="#CONCC1"/><Relationship Id="rId46" Type="http://schemas.openxmlformats.org/officeDocument/2006/relationships/hyperlink" Target="#CONTE1"/><Relationship Id="rId59" Type="http://schemas.openxmlformats.org/officeDocument/2006/relationships/hyperlink" Target="#SPRST1"/><Relationship Id="rId67" Type="http://schemas.openxmlformats.org/officeDocument/2006/relationships/hyperlink" Target="#FINST1"/><Relationship Id="rId20" Type="http://schemas.openxmlformats.org/officeDocument/2006/relationships/hyperlink" Target="#TIMGE1"/><Relationship Id="rId41" Type="http://schemas.openxmlformats.org/officeDocument/2006/relationships/hyperlink" Target="#CONCT1"/><Relationship Id="rId54" Type="http://schemas.openxmlformats.org/officeDocument/2006/relationships/hyperlink" Target="#TIMQU1"/><Relationship Id="rId62" Type="http://schemas.openxmlformats.org/officeDocument/2006/relationships/hyperlink" Target="#INTCP1"/><Relationship Id="rId70" Type="http://schemas.openxmlformats.org/officeDocument/2006/relationships/hyperlink" Target="#CONUC2"/><Relationship Id="rId1" Type="http://schemas.openxmlformats.org/officeDocument/2006/relationships/hyperlink" Target="#PLA6A"/><Relationship Id="rId6" Type="http://schemas.openxmlformats.org/officeDocument/2006/relationships/hyperlink" Target="#CONOR1"/></Relationships>
</file>

<file path=xl/drawings/_rels/drawing6.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7.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8.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9.xml.rels><?xml version="1.0" encoding="UTF-8" standalone="yes"?>
<Relationships xmlns="http://schemas.openxmlformats.org/package/2006/relationships"><Relationship Id="rId1" Type="http://schemas.openxmlformats.org/officeDocument/2006/relationships/hyperlink" Target="#PLA4A"/></Relationships>
</file>

<file path=xl/drawings/_rels/drawing10.xml.rels><?xml version="1.0" encoding="UTF-8" standalone="yes"?>
<Relationships xmlns="http://schemas.openxmlformats.org/package/2006/relationships"><Relationship Id="rId3" Type="http://schemas.openxmlformats.org/officeDocument/2006/relationships/hyperlink" Target="#PLA4A"/><Relationship Id="rId2" Type="http://schemas.openxmlformats.org/officeDocument/2006/relationships/hyperlink" Target="#OutCur"/><Relationship Id="rId1" Type="http://schemas.openxmlformats.org/officeDocument/2006/relationships/hyperlink" Target="#Indexation"/></Relationships>
</file>

<file path=xl/drawings/_rels/drawing11.xml.rels><?xml version="1.0" encoding="UTF-8" standalone="yes"?>
<Relationships xmlns="http://schemas.openxmlformats.org/package/2006/relationships"><Relationship Id="rId3" Type="http://schemas.openxmlformats.org/officeDocument/2006/relationships/hyperlink" Target="#Depreciation"/><Relationship Id="rId2" Type="http://schemas.openxmlformats.org/officeDocument/2006/relationships/hyperlink" Target="#OutCur"/><Relationship Id="rId1" Type="http://schemas.openxmlformats.org/officeDocument/2006/relationships/hyperlink" Target="#Indexation"/><Relationship Id="rId4" Type="http://schemas.openxmlformats.org/officeDocument/2006/relationships/hyperlink" Target="#PLA4A"/></Relationships>
</file>

<file path=xl/drawings/_rels/drawing12.xml.rels><?xml version="1.0" encoding="UTF-8" standalone="yes"?>
<Relationships xmlns="http://schemas.openxmlformats.org/package/2006/relationships"><Relationship Id="rId3" Type="http://schemas.openxmlformats.org/officeDocument/2006/relationships/hyperlink" Target="#Margin"/><Relationship Id="rId2" Type="http://schemas.openxmlformats.org/officeDocument/2006/relationships/hyperlink" Target="#OutCur"/><Relationship Id="rId1" Type="http://schemas.openxmlformats.org/officeDocument/2006/relationships/hyperlink" Target="#Indexation"/><Relationship Id="rId5" Type="http://schemas.openxmlformats.org/officeDocument/2006/relationships/hyperlink" Target="#PLA4A"/><Relationship Id="rId4" Type="http://schemas.openxmlformats.org/officeDocument/2006/relationships/hyperlink" Target="#Depreciation"/></Relationships>
</file>

<file path=xl/drawings/_rels/drawing13.xml.rels><?xml version="1.0" encoding="UTF-8" standalone="yes"?>
<Relationships xmlns="http://schemas.openxmlformats.org/package/2006/relationships"><Relationship Id="rId3" Type="http://schemas.openxmlformats.org/officeDocument/2006/relationships/hyperlink" Target="#OutCur"/><Relationship Id="rId7" Type="http://schemas.openxmlformats.org/officeDocument/2006/relationships/hyperlink" Target="#PLA4A"/><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Depreciation"/><Relationship Id="rId5" Type="http://schemas.openxmlformats.org/officeDocument/2006/relationships/hyperlink" Target="#Discount"/><Relationship Id="rId4" Type="http://schemas.openxmlformats.org/officeDocument/2006/relationships/hyperlink" Target="#Margin"/></Relationships>
</file>

<file path=xl/drawings/_rels/drawing14.xml.rels><?xml version="1.0" encoding="UTF-8" standalone="yes"?>
<Relationships xmlns="http://schemas.openxmlformats.org/package/2006/relationships"><Relationship Id="rId3" Type="http://schemas.openxmlformats.org/officeDocument/2006/relationships/hyperlink" Target="#OutCur"/><Relationship Id="rId7" Type="http://schemas.openxmlformats.org/officeDocument/2006/relationships/hyperlink" Target="#PLA4A"/><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Depreciation"/><Relationship Id="rId5" Type="http://schemas.openxmlformats.org/officeDocument/2006/relationships/hyperlink" Target="#Discount"/><Relationship Id="rId4" Type="http://schemas.openxmlformats.org/officeDocument/2006/relationships/hyperlink" Target="#Margin"/></Relationships>
</file>

<file path=xl/drawings/_rels/drawing15.xml.rels><?xml version="1.0" encoding="UTF-8" standalone="yes"?>
<Relationships xmlns="http://schemas.openxmlformats.org/package/2006/relationships"><Relationship Id="rId8" Type="http://schemas.openxmlformats.org/officeDocument/2006/relationships/hyperlink" Target="#CostOfMoney"/><Relationship Id="rId3" Type="http://schemas.openxmlformats.org/officeDocument/2006/relationships/hyperlink" Target="#Milestones"/><Relationship Id="rId7" Type="http://schemas.openxmlformats.org/officeDocument/2006/relationships/hyperlink" Target="#Depreciation"/><Relationship Id="rId2" Type="http://schemas.openxmlformats.org/officeDocument/2006/relationships/hyperlink" Target="#Indexation"/><Relationship Id="rId1" Type="http://schemas.openxmlformats.org/officeDocument/2006/relationships/hyperlink" Target="#PLA4A"/><Relationship Id="rId6" Type="http://schemas.openxmlformats.org/officeDocument/2006/relationships/hyperlink" Target="#Discount"/><Relationship Id="rId5" Type="http://schemas.openxmlformats.org/officeDocument/2006/relationships/hyperlink" Target="#Margin"/><Relationship Id="rId4" Type="http://schemas.openxmlformats.org/officeDocument/2006/relationships/hyperlink" Target="#OutCur"/></Relationships>
</file>

<file path=xl/drawings/_rels/drawing16.xml.rels><?xml version="1.0" encoding="UTF-8" standalone="yes"?>
<Relationships xmlns="http://schemas.openxmlformats.org/package/2006/relationships"><Relationship Id="rId8" Type="http://schemas.openxmlformats.org/officeDocument/2006/relationships/hyperlink" Target="#CostOfMoney"/><Relationship Id="rId3" Type="http://schemas.openxmlformats.org/officeDocument/2006/relationships/hyperlink" Target="#Milestones"/><Relationship Id="rId7" Type="http://schemas.openxmlformats.org/officeDocument/2006/relationships/hyperlink" Target="#Depreciation"/><Relationship Id="rId2" Type="http://schemas.openxmlformats.org/officeDocument/2006/relationships/hyperlink" Target="#Indexation"/><Relationship Id="rId1" Type="http://schemas.openxmlformats.org/officeDocument/2006/relationships/hyperlink" Target="#PLA4A"/><Relationship Id="rId6" Type="http://schemas.openxmlformats.org/officeDocument/2006/relationships/hyperlink" Target="#Discount"/><Relationship Id="rId5" Type="http://schemas.openxmlformats.org/officeDocument/2006/relationships/hyperlink" Target="#Margin"/><Relationship Id="rId4" Type="http://schemas.openxmlformats.org/officeDocument/2006/relationships/hyperlink" Target="#OutCur"/></Relationships>
</file>

<file path=xl/drawings/_rels/drawing17.xml.rels><?xml version="1.0" encoding="UTF-8" standalone="yes"?>
<Relationships xmlns="http://schemas.openxmlformats.org/package/2006/relationships"><Relationship Id="rId8" Type="http://schemas.openxmlformats.org/officeDocument/2006/relationships/hyperlink" Target="#Depreciation"/><Relationship Id="rId3" Type="http://schemas.openxmlformats.org/officeDocument/2006/relationships/hyperlink" Target="#OutCur"/><Relationship Id="rId7" Type="http://schemas.openxmlformats.org/officeDocument/2006/relationships/hyperlink" Target="#Financing"/><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CostOfMoney"/><Relationship Id="rId5" Type="http://schemas.openxmlformats.org/officeDocument/2006/relationships/hyperlink" Target="#Discount"/><Relationship Id="rId4" Type="http://schemas.openxmlformats.org/officeDocument/2006/relationships/hyperlink" Target="#Margin"/><Relationship Id="rId9" Type="http://schemas.openxmlformats.org/officeDocument/2006/relationships/hyperlink" Target="#PLA4A"/></Relationships>
</file>

<file path=xl/drawings/_rels/drawing18.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19.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PLA4A"/><Relationship Id="rId1" Type="http://schemas.openxmlformats.org/officeDocument/2006/relationships/chart" Target="../charts/chart1.xml"/></Relationships>
</file>

<file path=xl/drawings/_rels/drawing20.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21.xml.rels><?xml version="1.0" encoding="UTF-8" standalone="yes"?>
<Relationships xmlns="http://schemas.openxmlformats.org/package/2006/relationships"><Relationship Id="rId8" Type="http://schemas.openxmlformats.org/officeDocument/2006/relationships/hyperlink" Target="#Financing"/><Relationship Id="rId3" Type="http://schemas.openxmlformats.org/officeDocument/2006/relationships/hyperlink" Target="#OutCur"/><Relationship Id="rId7" Type="http://schemas.openxmlformats.org/officeDocument/2006/relationships/hyperlink" Target="#CostOfMoney"/><Relationship Id="rId2" Type="http://schemas.openxmlformats.org/officeDocument/2006/relationships/hyperlink" Target="#Milestones"/><Relationship Id="rId1" Type="http://schemas.openxmlformats.org/officeDocument/2006/relationships/hyperlink" Target="#Indexation"/><Relationship Id="rId6" Type="http://schemas.openxmlformats.org/officeDocument/2006/relationships/hyperlink" Target="#Servicing"/><Relationship Id="rId11" Type="http://schemas.openxmlformats.org/officeDocument/2006/relationships/hyperlink" Target="#PLA4A"/><Relationship Id="rId5" Type="http://schemas.openxmlformats.org/officeDocument/2006/relationships/hyperlink" Target="#Discount"/><Relationship Id="rId10" Type="http://schemas.openxmlformats.org/officeDocument/2006/relationships/hyperlink" Target="#OverProf"/><Relationship Id="rId4" Type="http://schemas.openxmlformats.org/officeDocument/2006/relationships/hyperlink" Target="#Margin"/><Relationship Id="rId9" Type="http://schemas.openxmlformats.org/officeDocument/2006/relationships/hyperlink" Target="#Depreciation"/></Relationships>
</file>

<file path=xl/drawings/_rels/drawing22.xml.rels><?xml version="1.0" encoding="UTF-8" standalone="yes"?>
<Relationships xmlns="http://schemas.openxmlformats.org/package/2006/relationships"><Relationship Id="rId1" Type="http://schemas.openxmlformats.org/officeDocument/2006/relationships/hyperlink" Target="#PLA4A"/></Relationships>
</file>

<file path=xl/drawings/_rels/drawing23.xml.rels><?xml version="1.0" encoding="UTF-8" standalone="yes"?>
<Relationships xmlns="http://schemas.openxmlformats.org/package/2006/relationships"><Relationship Id="rId1" Type="http://schemas.openxmlformats.org/officeDocument/2006/relationships/hyperlink" Target="#PLA4A"/></Relationships>
</file>

<file path=xl/drawings/drawing1.xml><?xml version="1.0" encoding="utf-8"?>
<xdr:wsDr xmlns:xdr="http://schemas.openxmlformats.org/drawingml/2006/spreadsheetDrawing" xmlns:a="http://schemas.openxmlformats.org/drawingml/2006/main">
  <xdr:twoCellAnchor>
    <xdr:from>
      <xdr:col>7</xdr:col>
      <xdr:colOff>2590800</xdr:colOff>
      <xdr:row>0</xdr:row>
      <xdr:rowOff>123825</xdr:rowOff>
    </xdr:from>
    <xdr:to>
      <xdr:col>8</xdr:col>
      <xdr:colOff>304800</xdr:colOff>
      <xdr:row>3</xdr:row>
      <xdr:rowOff>85725</xdr:rowOff>
    </xdr:to>
    <xdr:pic>
      <xdr:nvPicPr>
        <xdr:cNvPr id="1025" name="Picture 1" descr="FJ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34525" y="123825"/>
          <a:ext cx="9048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781050</xdr:colOff>
      <xdr:row>16</xdr:row>
      <xdr:rowOff>57150</xdr:rowOff>
    </xdr:from>
    <xdr:to>
      <xdr:col>9</xdr:col>
      <xdr:colOff>47625</xdr:colOff>
      <xdr:row>23</xdr:row>
      <xdr:rowOff>104775</xdr:rowOff>
    </xdr:to>
    <xdr:sp macro="" textlink="">
      <xdr:nvSpPr>
        <xdr:cNvPr id="24611" name="Text Box 35"/>
        <xdr:cNvSpPr txBox="1">
          <a:spLocks noChangeArrowheads="1"/>
        </xdr:cNvSpPr>
      </xdr:nvSpPr>
      <xdr:spPr bwMode="auto">
        <a:xfrm>
          <a:off x="4248150" y="3209925"/>
          <a:ext cx="3810000" cy="2266950"/>
        </a:xfrm>
        <a:prstGeom prst="rect">
          <a:avLst/>
        </a:prstGeom>
        <a:noFill/>
        <a:ln w="9525" algn="ctr">
          <a:solidFill>
            <a:srgbClr xmlns:mc="http://schemas.openxmlformats.org/markup-compatibility/2006" xmlns:a14="http://schemas.microsoft.com/office/drawing/2010/main" val="000000" mc:Ignorable="a14" a14:legacySpreadsheetColorIndex="64"/>
          </a:solidFill>
          <a:prstDash val="dash"/>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27432" bIns="22860" anchor="b" upright="1"/>
        <a:lstStyle/>
        <a:p>
          <a:pPr algn="r" rtl="0">
            <a:defRPr sz="1000"/>
          </a:pPr>
          <a:r>
            <a:rPr lang="en-GB" sz="1000" b="0" i="0" u="none" strike="noStrike" baseline="0">
              <a:solidFill>
                <a:srgbClr val="000000"/>
              </a:solidFill>
              <a:latin typeface="Arial"/>
              <a:cs typeface="Arial"/>
            </a:rPr>
            <a:t>INTERMEDIATE FINANCIAL MODEL</a:t>
          </a:r>
          <a:endParaRPr lang="en-GB"/>
        </a:p>
      </xdr:txBody>
    </xdr:sp>
    <xdr:clientData/>
  </xdr:twoCellAnchor>
  <xdr:twoCellAnchor>
    <xdr:from>
      <xdr:col>0</xdr:col>
      <xdr:colOff>57150</xdr:colOff>
      <xdr:row>6</xdr:row>
      <xdr:rowOff>47625</xdr:rowOff>
    </xdr:from>
    <xdr:to>
      <xdr:col>1</xdr:col>
      <xdr:colOff>447675</xdr:colOff>
      <xdr:row>8</xdr:row>
      <xdr:rowOff>76200</xdr:rowOff>
    </xdr:to>
    <xdr:sp macro="" textlink="$A$4">
      <xdr:nvSpPr>
        <xdr:cNvPr id="24579" name="o_IN3"/>
        <xdr:cNvSpPr txBox="1">
          <a:spLocks noChangeArrowheads="1" noTextEdit="1"/>
        </xdr:cNvSpPr>
      </xdr:nvSpPr>
      <xdr:spPr bwMode="auto">
        <a:xfrm>
          <a:off x="57150" y="1038225"/>
          <a:ext cx="2447925" cy="352425"/>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0" bIns="0" anchor="t" upright="1"/>
        <a:lstStyle/>
        <a:p>
          <a:pPr algn="l" rtl="0">
            <a:defRPr sz="1000"/>
          </a:pPr>
          <a:fld id="{D3F30B4A-2DF2-4E59-818C-C05DA4FF69A5}" type="TxLink">
            <a:rPr lang="en-GB" sz="2000" b="0" i="0" u="none" strike="noStrike" baseline="0">
              <a:solidFill>
                <a:srgbClr val="000000"/>
              </a:solidFill>
              <a:latin typeface="Arial"/>
              <a:cs typeface="Arial"/>
            </a:rPr>
            <a:t>Instructions &amp; Notes</a:t>
          </a:fld>
          <a:endParaRPr lang="en-GB"/>
        </a:p>
      </xdr:txBody>
    </xdr:sp>
    <xdr:clientData/>
  </xdr:twoCellAnchor>
  <xdr:twoCellAnchor>
    <xdr:from>
      <xdr:col>1</xdr:col>
      <xdr:colOff>542925</xdr:colOff>
      <xdr:row>6</xdr:row>
      <xdr:rowOff>38100</xdr:rowOff>
    </xdr:from>
    <xdr:to>
      <xdr:col>1</xdr:col>
      <xdr:colOff>1000125</xdr:colOff>
      <xdr:row>8</xdr:row>
      <xdr:rowOff>57150</xdr:rowOff>
    </xdr:to>
    <xdr:sp macro="" textlink="">
      <xdr:nvSpPr>
        <xdr:cNvPr id="24587" name="o_IN1">
          <a:hlinkClick xmlns:r="http://schemas.openxmlformats.org/officeDocument/2006/relationships" r:id="rId1" tooltip="Hyperlink to &quot;Model Logic&quot; sheet."/>
        </xdr:cNvPr>
        <xdr:cNvSpPr>
          <a:spLocks noChangeArrowheads="1"/>
        </xdr:cNvSpPr>
      </xdr:nvSpPr>
      <xdr:spPr bwMode="auto">
        <a:xfrm>
          <a:off x="2600325"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1</xdr:col>
          <xdr:colOff>1057275</xdr:colOff>
          <xdr:row>6</xdr:row>
          <xdr:rowOff>38100</xdr:rowOff>
        </xdr:from>
        <xdr:to>
          <xdr:col>2</xdr:col>
          <xdr:colOff>333375</xdr:colOff>
          <xdr:row>8</xdr:row>
          <xdr:rowOff>76200</xdr:rowOff>
        </xdr:to>
        <xdr:sp macro="" textlink="">
          <xdr:nvSpPr>
            <xdr:cNvPr id="24588" name="o_IN2" hidden="1">
              <a:extLst>
                <a:ext uri="{63B3BB69-23CF-44E3-9099-C40C66FF867C}">
                  <a14:compatExt spid="_x0000_s245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0</xdr:col>
      <xdr:colOff>1381125</xdr:colOff>
      <xdr:row>16</xdr:row>
      <xdr:rowOff>266700</xdr:rowOff>
    </xdr:from>
    <xdr:to>
      <xdr:col>1</xdr:col>
      <xdr:colOff>314325</xdr:colOff>
      <xdr:row>18</xdr:row>
      <xdr:rowOff>238125</xdr:rowOff>
    </xdr:to>
    <xdr:sp macro="" textlink="">
      <xdr:nvSpPr>
        <xdr:cNvPr id="24591" name="Text Box 15"/>
        <xdr:cNvSpPr txBox="1">
          <a:spLocks noChangeArrowheads="1"/>
        </xdr:cNvSpPr>
      </xdr:nvSpPr>
      <xdr:spPr bwMode="auto">
        <a:xfrm>
          <a:off x="1381125" y="3419475"/>
          <a:ext cx="990600" cy="657225"/>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CCM or CSM model</a:t>
          </a:r>
          <a:endParaRPr lang="en-GB"/>
        </a:p>
      </xdr:txBody>
    </xdr:sp>
    <xdr:clientData/>
  </xdr:twoCellAnchor>
  <xdr:twoCellAnchor>
    <xdr:from>
      <xdr:col>0</xdr:col>
      <xdr:colOff>1381125</xdr:colOff>
      <xdr:row>19</xdr:row>
      <xdr:rowOff>123825</xdr:rowOff>
    </xdr:from>
    <xdr:to>
      <xdr:col>1</xdr:col>
      <xdr:colOff>314325</xdr:colOff>
      <xdr:row>21</xdr:row>
      <xdr:rowOff>95250</xdr:rowOff>
    </xdr:to>
    <xdr:sp macro="" textlink="">
      <xdr:nvSpPr>
        <xdr:cNvPr id="24592" name="Text Box 16"/>
        <xdr:cNvSpPr txBox="1">
          <a:spLocks noChangeArrowheads="1"/>
        </xdr:cNvSpPr>
      </xdr:nvSpPr>
      <xdr:spPr bwMode="auto">
        <a:xfrm>
          <a:off x="1381125" y="4305300"/>
          <a:ext cx="990600" cy="657225"/>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Standard Template</a:t>
          </a:r>
          <a:endParaRPr lang="en-GB"/>
        </a:p>
      </xdr:txBody>
    </xdr:sp>
    <xdr:clientData/>
  </xdr:twoCellAnchor>
  <xdr:twoCellAnchor>
    <xdr:from>
      <xdr:col>1</xdr:col>
      <xdr:colOff>314325</xdr:colOff>
      <xdr:row>17</xdr:row>
      <xdr:rowOff>257175</xdr:rowOff>
    </xdr:from>
    <xdr:to>
      <xdr:col>3</xdr:col>
      <xdr:colOff>428625</xdr:colOff>
      <xdr:row>17</xdr:row>
      <xdr:rowOff>257175</xdr:rowOff>
    </xdr:to>
    <xdr:cxnSp macro="">
      <xdr:nvCxnSpPr>
        <xdr:cNvPr id="24593" name="AutoShape 17"/>
        <xdr:cNvCxnSpPr>
          <a:cxnSpLocks noChangeShapeType="1"/>
          <a:stCxn id="24591" idx="3"/>
          <a:endCxn id="24590" idx="1"/>
        </xdr:cNvCxnSpPr>
      </xdr:nvCxnSpPr>
      <xdr:spPr bwMode="auto">
        <a:xfrm>
          <a:off x="2371725" y="3752850"/>
          <a:ext cx="2409825"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xdr:col>
      <xdr:colOff>314325</xdr:colOff>
      <xdr:row>18</xdr:row>
      <xdr:rowOff>133350</xdr:rowOff>
    </xdr:from>
    <xdr:to>
      <xdr:col>3</xdr:col>
      <xdr:colOff>428625</xdr:colOff>
      <xdr:row>20</xdr:row>
      <xdr:rowOff>114300</xdr:rowOff>
    </xdr:to>
    <xdr:cxnSp macro="">
      <xdr:nvCxnSpPr>
        <xdr:cNvPr id="24594" name="AutoShape 18"/>
        <xdr:cNvCxnSpPr>
          <a:cxnSpLocks noChangeShapeType="1"/>
          <a:stCxn id="24592" idx="3"/>
          <a:endCxn id="24603" idx="1"/>
        </xdr:cNvCxnSpPr>
      </xdr:nvCxnSpPr>
      <xdr:spPr bwMode="auto">
        <a:xfrm flipV="1">
          <a:off x="2371725" y="3971925"/>
          <a:ext cx="2409825" cy="666750"/>
        </a:xfrm>
        <a:prstGeom prst="bentConnector3">
          <a:avLst>
            <a:gd name="adj1" fmla="val 49801"/>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7</xdr:col>
      <xdr:colOff>9525</xdr:colOff>
      <xdr:row>16</xdr:row>
      <xdr:rowOff>266700</xdr:rowOff>
    </xdr:from>
    <xdr:to>
      <xdr:col>8</xdr:col>
      <xdr:colOff>390525</xdr:colOff>
      <xdr:row>18</xdr:row>
      <xdr:rowOff>238125</xdr:rowOff>
    </xdr:to>
    <xdr:sp macro="" textlink="">
      <xdr:nvSpPr>
        <xdr:cNvPr id="24595" name="Text Box 19"/>
        <xdr:cNvSpPr txBox="1">
          <a:spLocks noChangeArrowheads="1"/>
        </xdr:cNvSpPr>
      </xdr:nvSpPr>
      <xdr:spPr bwMode="auto">
        <a:xfrm>
          <a:off x="6800850" y="3419475"/>
          <a:ext cx="990600" cy="657225"/>
        </a:xfrm>
        <a:prstGeom prst="rect">
          <a:avLst/>
        </a:prstGeom>
        <a:solidFill>
          <a:srgbClr xmlns:mc="http://schemas.openxmlformats.org/markup-compatibility/2006" xmlns:a14="http://schemas.microsoft.com/office/drawing/2010/main" val="99CCFF" mc:Ignorable="a14" a14:legacySpreadsheetColorIndex="44"/>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Accounting Module</a:t>
          </a:r>
          <a:endParaRPr lang="en-GB"/>
        </a:p>
      </xdr:txBody>
    </xdr:sp>
    <xdr:clientData/>
  </xdr:twoCellAnchor>
  <xdr:twoCellAnchor>
    <xdr:from>
      <xdr:col>3</xdr:col>
      <xdr:colOff>428625</xdr:colOff>
      <xdr:row>20</xdr:row>
      <xdr:rowOff>76200</xdr:rowOff>
    </xdr:from>
    <xdr:to>
      <xdr:col>5</xdr:col>
      <xdr:colOff>200025</xdr:colOff>
      <xdr:row>22</xdr:row>
      <xdr:rowOff>47625</xdr:rowOff>
    </xdr:to>
    <xdr:sp macro="" textlink="">
      <xdr:nvSpPr>
        <xdr:cNvPr id="24596" name="Text Box 20"/>
        <xdr:cNvSpPr txBox="1">
          <a:spLocks noChangeArrowheads="1"/>
        </xdr:cNvSpPr>
      </xdr:nvSpPr>
      <xdr:spPr bwMode="auto">
        <a:xfrm>
          <a:off x="4781550" y="4600575"/>
          <a:ext cx="990600" cy="657225"/>
        </a:xfrm>
        <a:prstGeom prst="rect">
          <a:avLst/>
        </a:prstGeom>
        <a:solidFill>
          <a:srgbClr xmlns:mc="http://schemas.openxmlformats.org/markup-compatibility/2006" xmlns:a14="http://schemas.microsoft.com/office/drawing/2010/main" val="99CC00" mc:Ignorable="a14" a14:legacySpreadsheetColorIndex="50"/>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Analysis Module</a:t>
          </a:r>
          <a:endParaRPr lang="en-GB"/>
        </a:p>
      </xdr:txBody>
    </xdr:sp>
    <xdr:clientData/>
  </xdr:twoCellAnchor>
  <xdr:twoCellAnchor>
    <xdr:from>
      <xdr:col>3</xdr:col>
      <xdr:colOff>504825</xdr:colOff>
      <xdr:row>14</xdr:row>
      <xdr:rowOff>323850</xdr:rowOff>
    </xdr:from>
    <xdr:to>
      <xdr:col>5</xdr:col>
      <xdr:colOff>114300</xdr:colOff>
      <xdr:row>15</xdr:row>
      <xdr:rowOff>285750</xdr:rowOff>
    </xdr:to>
    <xdr:sp macro="" textlink="">
      <xdr:nvSpPr>
        <xdr:cNvPr id="24605" name="Text Box 29"/>
        <xdr:cNvSpPr txBox="1">
          <a:spLocks noChangeArrowheads="1"/>
        </xdr:cNvSpPr>
      </xdr:nvSpPr>
      <xdr:spPr bwMode="auto">
        <a:xfrm>
          <a:off x="4857750" y="2714625"/>
          <a:ext cx="828675" cy="342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Customer Price Book</a:t>
          </a:r>
          <a:endParaRPr lang="en-GB"/>
        </a:p>
      </xdr:txBody>
    </xdr:sp>
    <xdr:clientData/>
  </xdr:twoCellAnchor>
  <xdr:twoCellAnchor>
    <xdr:from>
      <xdr:col>9</xdr:col>
      <xdr:colOff>200025</xdr:colOff>
      <xdr:row>17</xdr:row>
      <xdr:rowOff>47625</xdr:rowOff>
    </xdr:from>
    <xdr:to>
      <xdr:col>10</xdr:col>
      <xdr:colOff>19050</xdr:colOff>
      <xdr:row>18</xdr:row>
      <xdr:rowOff>95250</xdr:rowOff>
    </xdr:to>
    <xdr:sp macro="" textlink="">
      <xdr:nvSpPr>
        <xdr:cNvPr id="24606" name="Text Box 30"/>
        <xdr:cNvSpPr txBox="1">
          <a:spLocks noChangeArrowheads="1"/>
        </xdr:cNvSpPr>
      </xdr:nvSpPr>
      <xdr:spPr bwMode="auto">
        <a:xfrm>
          <a:off x="8210550" y="3543300"/>
          <a:ext cx="428625" cy="3905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BAR Pack</a:t>
          </a:r>
          <a:endParaRPr lang="en-GB"/>
        </a:p>
      </xdr:txBody>
    </xdr:sp>
    <xdr:clientData/>
  </xdr:twoCellAnchor>
  <xdr:twoCellAnchor>
    <xdr:from>
      <xdr:col>3</xdr:col>
      <xdr:colOff>504825</xdr:colOff>
      <xdr:row>24</xdr:row>
      <xdr:rowOff>95250</xdr:rowOff>
    </xdr:from>
    <xdr:to>
      <xdr:col>5</xdr:col>
      <xdr:colOff>114300</xdr:colOff>
      <xdr:row>26</xdr:row>
      <xdr:rowOff>114300</xdr:rowOff>
    </xdr:to>
    <xdr:sp macro="" textlink="">
      <xdr:nvSpPr>
        <xdr:cNvPr id="24607" name="Text Box 31"/>
        <xdr:cNvSpPr txBox="1">
          <a:spLocks noChangeArrowheads="1"/>
        </xdr:cNvSpPr>
      </xdr:nvSpPr>
      <xdr:spPr bwMode="auto">
        <a:xfrm>
          <a:off x="4857750" y="5629275"/>
          <a:ext cx="828675" cy="342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Project Analysis</a:t>
          </a:r>
          <a:endParaRPr lang="en-GB"/>
        </a:p>
      </xdr:txBody>
    </xdr:sp>
    <xdr:clientData/>
  </xdr:twoCellAnchor>
  <xdr:twoCellAnchor>
    <xdr:from>
      <xdr:col>4</xdr:col>
      <xdr:colOff>314325</xdr:colOff>
      <xdr:row>15</xdr:row>
      <xdr:rowOff>285750</xdr:rowOff>
    </xdr:from>
    <xdr:to>
      <xdr:col>4</xdr:col>
      <xdr:colOff>314325</xdr:colOff>
      <xdr:row>16</xdr:row>
      <xdr:rowOff>266700</xdr:rowOff>
    </xdr:to>
    <xdr:cxnSp macro="">
      <xdr:nvCxnSpPr>
        <xdr:cNvPr id="24608" name="AutoShape 32"/>
        <xdr:cNvCxnSpPr>
          <a:cxnSpLocks noChangeShapeType="1"/>
          <a:stCxn id="24590" idx="0"/>
          <a:endCxn id="24605" idx="2"/>
        </xdr:cNvCxnSpPr>
      </xdr:nvCxnSpPr>
      <xdr:spPr bwMode="auto">
        <a:xfrm rot="16200000">
          <a:off x="5095875" y="3238500"/>
          <a:ext cx="361950" cy="0"/>
        </a:xfrm>
        <a:prstGeom prst="straightConnector1">
          <a:avLst/>
        </a:prstGeom>
        <a:noFill/>
        <a:ln w="127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4</xdr:col>
      <xdr:colOff>314325</xdr:colOff>
      <xdr:row>22</xdr:row>
      <xdr:rowOff>47625</xdr:rowOff>
    </xdr:from>
    <xdr:to>
      <xdr:col>4</xdr:col>
      <xdr:colOff>314325</xdr:colOff>
      <xdr:row>24</xdr:row>
      <xdr:rowOff>95250</xdr:rowOff>
    </xdr:to>
    <xdr:cxnSp macro="">
      <xdr:nvCxnSpPr>
        <xdr:cNvPr id="24609" name="AutoShape 33"/>
        <xdr:cNvCxnSpPr>
          <a:cxnSpLocks noChangeShapeType="1"/>
          <a:stCxn id="24596" idx="2"/>
          <a:endCxn id="24607" idx="0"/>
        </xdr:cNvCxnSpPr>
      </xdr:nvCxnSpPr>
      <xdr:spPr bwMode="auto">
        <a:xfrm rot="5400000">
          <a:off x="5091112" y="5443538"/>
          <a:ext cx="371475" cy="0"/>
        </a:xfrm>
        <a:prstGeom prst="straightConnector1">
          <a:avLst/>
        </a:prstGeom>
        <a:noFill/>
        <a:ln w="127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8</xdr:col>
      <xdr:colOff>390525</xdr:colOff>
      <xdr:row>17</xdr:row>
      <xdr:rowOff>247650</xdr:rowOff>
    </xdr:from>
    <xdr:to>
      <xdr:col>9</xdr:col>
      <xdr:colOff>200025</xdr:colOff>
      <xdr:row>17</xdr:row>
      <xdr:rowOff>257175</xdr:rowOff>
    </xdr:to>
    <xdr:cxnSp macro="">
      <xdr:nvCxnSpPr>
        <xdr:cNvPr id="24610" name="AutoShape 34"/>
        <xdr:cNvCxnSpPr>
          <a:cxnSpLocks noChangeShapeType="1"/>
          <a:stCxn id="24595" idx="3"/>
          <a:endCxn id="24606" idx="1"/>
        </xdr:cNvCxnSpPr>
      </xdr:nvCxnSpPr>
      <xdr:spPr bwMode="auto">
        <a:xfrm flipV="1">
          <a:off x="7791450" y="3743325"/>
          <a:ext cx="419100" cy="9525"/>
        </a:xfrm>
        <a:prstGeom prst="bentConnector3">
          <a:avLst>
            <a:gd name="adj1" fmla="val 50000"/>
          </a:avLst>
        </a:prstGeom>
        <a:noFill/>
        <a:ln w="12700">
          <a:solidFill>
            <a:srgbClr xmlns:mc="http://schemas.openxmlformats.org/markup-compatibility/2006" xmlns:a14="http://schemas.microsoft.com/office/drawing/2010/main" val="000000" mc:Ignorable="a14" a14:legacySpreadsheetColorIndex="64"/>
          </a:solidFill>
          <a:miter lim="800000"/>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3</xdr:col>
      <xdr:colOff>428625</xdr:colOff>
      <xdr:row>16</xdr:row>
      <xdr:rowOff>266700</xdr:rowOff>
    </xdr:from>
    <xdr:to>
      <xdr:col>7</xdr:col>
      <xdr:colOff>66675</xdr:colOff>
      <xdr:row>20</xdr:row>
      <xdr:rowOff>123825</xdr:rowOff>
    </xdr:to>
    <xdr:grpSp>
      <xdr:nvGrpSpPr>
        <xdr:cNvPr id="24604" name="Group 28"/>
        <xdr:cNvGrpSpPr>
          <a:grpSpLocks/>
        </xdr:cNvGrpSpPr>
      </xdr:nvGrpSpPr>
      <xdr:grpSpPr bwMode="auto">
        <a:xfrm>
          <a:off x="4781550" y="3419475"/>
          <a:ext cx="2076450" cy="1228725"/>
          <a:chOff x="550" y="318"/>
          <a:chExt cx="218" cy="129"/>
        </a:xfrm>
      </xdr:grpSpPr>
      <xdr:grpSp>
        <xdr:nvGrpSpPr>
          <xdr:cNvPr id="24601" name="Group 25"/>
          <xdr:cNvGrpSpPr>
            <a:grpSpLocks/>
          </xdr:cNvGrpSpPr>
        </xdr:nvGrpSpPr>
        <xdr:grpSpPr bwMode="auto">
          <a:xfrm>
            <a:off x="550" y="318"/>
            <a:ext cx="218" cy="129"/>
            <a:chOff x="550" y="318"/>
            <a:chExt cx="218" cy="129"/>
          </a:xfrm>
        </xdr:grpSpPr>
        <xdr:sp macro="" textlink="">
          <xdr:nvSpPr>
            <xdr:cNvPr id="24590" name="Text Box 14"/>
            <xdr:cNvSpPr txBox="1">
              <a:spLocks noChangeArrowheads="1"/>
            </xdr:cNvSpPr>
          </xdr:nvSpPr>
          <xdr:spPr bwMode="auto">
            <a:xfrm>
              <a:off x="550" y="318"/>
              <a:ext cx="104" cy="69"/>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Pricing Module</a:t>
              </a:r>
              <a:endParaRPr lang="en-GB"/>
            </a:p>
          </xdr:txBody>
        </xdr:sp>
        <xdr:sp macro="" textlink="">
          <xdr:nvSpPr>
            <xdr:cNvPr id="24597" name="AutoShape 21"/>
            <xdr:cNvSpPr>
              <a:spLocks noChangeArrowheads="1"/>
            </xdr:cNvSpPr>
          </xdr:nvSpPr>
          <xdr:spPr bwMode="auto">
            <a:xfrm>
              <a:off x="577" y="386"/>
              <a:ext cx="53" cy="61"/>
            </a:xfrm>
            <a:prstGeom prst="downArrow">
              <a:avLst>
                <a:gd name="adj1" fmla="val 50000"/>
                <a:gd name="adj2" fmla="val 28774"/>
              </a:avLst>
            </a:prstGeom>
            <a:gradFill rotWithShape="1">
              <a:gsLst>
                <a:gs pos="0">
                  <a:srgbClr xmlns:mc="http://schemas.openxmlformats.org/markup-compatibility/2006" xmlns:a14="http://schemas.microsoft.com/office/drawing/2010/main" val="FFFF99" mc:Ignorable="a14" a14:legacySpreadsheetColorIndex="43"/>
                </a:gs>
                <a:gs pos="100000">
                  <a:srgbClr xmlns:mc="http://schemas.openxmlformats.org/markup-compatibility/2006" xmlns:a14="http://schemas.microsoft.com/office/drawing/2010/main" val="99CC00" mc:Ignorable="a14" a14:legacySpreadsheetColorIndex="50"/>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sp>
        <xdr:sp macro="" textlink="">
          <xdr:nvSpPr>
            <xdr:cNvPr id="24598" name="AutoShape 22"/>
            <xdr:cNvSpPr>
              <a:spLocks noChangeArrowheads="1"/>
            </xdr:cNvSpPr>
          </xdr:nvSpPr>
          <xdr:spPr bwMode="auto">
            <a:xfrm>
              <a:off x="654" y="326"/>
              <a:ext cx="114" cy="53"/>
            </a:xfrm>
            <a:prstGeom prst="rightArrow">
              <a:avLst>
                <a:gd name="adj1" fmla="val 50000"/>
                <a:gd name="adj2" fmla="val 53774"/>
              </a:avLst>
            </a:prstGeom>
            <a:gradFill rotWithShape="1">
              <a:gsLst>
                <a:gs pos="0">
                  <a:srgbClr xmlns:mc="http://schemas.openxmlformats.org/markup-compatibility/2006" xmlns:a14="http://schemas.microsoft.com/office/drawing/2010/main" val="FFFF99" mc:Ignorable="a14" a14:legacySpreadsheetColorIndex="43"/>
                </a:gs>
                <a:gs pos="100000">
                  <a:srgbClr xmlns:mc="http://schemas.openxmlformats.org/markup-compatibility/2006" xmlns:a14="http://schemas.microsoft.com/office/drawing/2010/main" val="99CCFF" mc:Ignorable="a14" a14:legacySpreadsheetColorIndex="44"/>
                </a:gs>
              </a:gsLst>
              <a:lin ang="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sp>
        <xdr:sp macro="" textlink="">
          <xdr:nvSpPr>
            <xdr:cNvPr id="24599" name="Rectangle 23"/>
            <xdr:cNvSpPr>
              <a:spLocks noChangeArrowheads="1"/>
            </xdr:cNvSpPr>
          </xdr:nvSpPr>
          <xdr:spPr bwMode="auto">
            <a:xfrm>
              <a:off x="591" y="381"/>
              <a:ext cx="25" cy="17"/>
            </a:xfrm>
            <a:prstGeom prst="rect">
              <a:avLst/>
            </a:prstGeom>
            <a:solidFill>
              <a:srgbClr xmlns:mc="http://schemas.openxmlformats.org/markup-compatibility/2006" xmlns:a14="http://schemas.microsoft.com/office/drawing/2010/main" val="FFFF99" mc:Ignorable="a14" a14:legacySpreadsheetColorIndex="43"/>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4600" name="Rectangle 24"/>
            <xdr:cNvSpPr>
              <a:spLocks noChangeArrowheads="1"/>
            </xdr:cNvSpPr>
          </xdr:nvSpPr>
          <xdr:spPr bwMode="auto">
            <a:xfrm>
              <a:off x="651" y="340"/>
              <a:ext cx="15" cy="25"/>
            </a:xfrm>
            <a:prstGeom prst="rect">
              <a:avLst/>
            </a:prstGeom>
            <a:solidFill>
              <a:srgbClr xmlns:mc="http://schemas.openxmlformats.org/markup-compatibility/2006" xmlns:a14="http://schemas.microsoft.com/office/drawing/2010/main" val="FFFF99" mc:Ignorable="a14" a14:legacySpreadsheetColorIndex="43"/>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24602" name="Rectangle 26"/>
          <xdr:cNvSpPr>
            <a:spLocks noChangeArrowheads="1"/>
          </xdr:cNvSpPr>
        </xdr:nvSpPr>
        <xdr:spPr bwMode="auto">
          <a:xfrm>
            <a:off x="550" y="318"/>
            <a:ext cx="12" cy="2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4603" name="Rectangle 27"/>
          <xdr:cNvSpPr>
            <a:spLocks noChangeArrowheads="1"/>
          </xdr:cNvSpPr>
        </xdr:nvSpPr>
        <xdr:spPr bwMode="auto">
          <a:xfrm>
            <a:off x="550" y="365"/>
            <a:ext cx="12" cy="2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6</xdr:row>
      <xdr:rowOff>19050</xdr:rowOff>
    </xdr:from>
    <xdr:to>
      <xdr:col>0</xdr:col>
      <xdr:colOff>828675</xdr:colOff>
      <xdr:row>8</xdr:row>
      <xdr:rowOff>57150</xdr:rowOff>
    </xdr:to>
    <xdr:sp macro="" textlink="$A$4">
      <xdr:nvSpPr>
        <xdr:cNvPr id="15364" name="o_ST2"/>
        <xdr:cNvSpPr txBox="1">
          <a:spLocks noChangeArrowheads="1" noTextEdit="1"/>
        </xdr:cNvSpPr>
      </xdr:nvSpPr>
      <xdr:spPr bwMode="auto">
        <a:xfrm>
          <a:off x="47625" y="1019175"/>
          <a:ext cx="78105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0" bIns="0" anchor="t" upright="1"/>
        <a:lstStyle/>
        <a:p>
          <a:pPr algn="l" rtl="0">
            <a:defRPr sz="1000"/>
          </a:pPr>
          <a:fld id="{4CF3CBE3-47FA-4F0B-83E4-B8C26CE43875}" type="TxLink">
            <a:rPr lang="en-GB" sz="2000" b="0" i="0" u="none" strike="noStrike" baseline="0">
              <a:solidFill>
                <a:srgbClr val="000000"/>
              </a:solidFill>
              <a:latin typeface="Arial"/>
              <a:cs typeface="Arial"/>
            </a:rPr>
            <a:t>Styles</a:t>
          </a:fld>
          <a:endParaRPr lang="en-GB"/>
        </a:p>
      </xdr:txBody>
    </xdr:sp>
    <xdr:clientData/>
  </xdr:twoCellAnchor>
  <xdr:twoCellAnchor>
    <xdr:from>
      <xdr:col>1</xdr:col>
      <xdr:colOff>47625</xdr:colOff>
      <xdr:row>6</xdr:row>
      <xdr:rowOff>19050</xdr:rowOff>
    </xdr:from>
    <xdr:to>
      <xdr:col>1</xdr:col>
      <xdr:colOff>504825</xdr:colOff>
      <xdr:row>8</xdr:row>
      <xdr:rowOff>38100</xdr:rowOff>
    </xdr:to>
    <xdr:sp macro="" textlink="">
      <xdr:nvSpPr>
        <xdr:cNvPr id="15373" name="o_ST1">
          <a:hlinkClick xmlns:r="http://schemas.openxmlformats.org/officeDocument/2006/relationships" r:id="rId1" tooltip="Hyperlink to &quot;Model Logic&quot; sheet."/>
        </xdr:cNvPr>
        <xdr:cNvSpPr>
          <a:spLocks noChangeArrowheads="1"/>
        </xdr:cNvSpPr>
      </xdr:nvSpPr>
      <xdr:spPr bwMode="auto">
        <a:xfrm>
          <a:off x="962025" y="101917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6</xdr:row>
      <xdr:rowOff>28575</xdr:rowOff>
    </xdr:from>
    <xdr:to>
      <xdr:col>0</xdr:col>
      <xdr:colOff>1190625</xdr:colOff>
      <xdr:row>8</xdr:row>
      <xdr:rowOff>66675</xdr:rowOff>
    </xdr:to>
    <xdr:sp macro="" textlink="$A$4">
      <xdr:nvSpPr>
        <xdr:cNvPr id="23554" name="Text Box 2"/>
        <xdr:cNvSpPr txBox="1">
          <a:spLocks noChangeArrowheads="1" noTextEdit="1"/>
        </xdr:cNvSpPr>
      </xdr:nvSpPr>
      <xdr:spPr bwMode="auto">
        <a:xfrm>
          <a:off x="38100" y="1028700"/>
          <a:ext cx="11525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FC981B7F-F883-4730-AAC4-5F6C79B622AC}" type="TxLink">
            <a:rPr lang="en-GB" sz="2000" b="0" i="0" u="none" strike="noStrike" baseline="0">
              <a:solidFill>
                <a:srgbClr val="000000"/>
              </a:solidFill>
              <a:latin typeface="Arial"/>
              <a:cs typeface="Arial"/>
            </a:rPr>
            <a:t>Contents</a:t>
          </a:fld>
          <a:endParaRPr lang="en-GB"/>
        </a:p>
      </xdr:txBody>
    </xdr:sp>
    <xdr:clientData/>
  </xdr:twoCellAnchor>
  <xdr:twoCellAnchor>
    <xdr:from>
      <xdr:col>0</xdr:col>
      <xdr:colOff>1266825</xdr:colOff>
      <xdr:row>6</xdr:row>
      <xdr:rowOff>28575</xdr:rowOff>
    </xdr:from>
    <xdr:to>
      <xdr:col>2</xdr:col>
      <xdr:colOff>28575</xdr:colOff>
      <xdr:row>8</xdr:row>
      <xdr:rowOff>66675</xdr:rowOff>
    </xdr:to>
    <xdr:sp macro="" textlink="">
      <xdr:nvSpPr>
        <xdr:cNvPr id="23565" name="o_CO1">
          <a:hlinkClick xmlns:r="http://schemas.openxmlformats.org/officeDocument/2006/relationships" r:id="rId1" tooltip="Hyperlink to &quot;Model Logic&quot; sheet."/>
        </xdr:cNvPr>
        <xdr:cNvSpPr>
          <a:spLocks noChangeArrowheads="1"/>
        </xdr:cNvSpPr>
      </xdr:nvSpPr>
      <xdr:spPr bwMode="auto">
        <a:xfrm>
          <a:off x="1266825" y="1028700"/>
          <a:ext cx="457200" cy="36195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161925</xdr:colOff>
      <xdr:row>80</xdr:row>
      <xdr:rowOff>28575</xdr:rowOff>
    </xdr:from>
    <xdr:to>
      <xdr:col>23</xdr:col>
      <xdr:colOff>114300</xdr:colOff>
      <xdr:row>97</xdr:row>
      <xdr:rowOff>0</xdr:rowOff>
    </xdr:to>
    <xdr:sp macro="" textlink="">
      <xdr:nvSpPr>
        <xdr:cNvPr id="5600" name="Text Box 480"/>
        <xdr:cNvSpPr txBox="1">
          <a:spLocks noChangeArrowheads="1"/>
        </xdr:cNvSpPr>
      </xdr:nvSpPr>
      <xdr:spPr bwMode="auto">
        <a:xfrm>
          <a:off x="161925" y="11982450"/>
          <a:ext cx="9867900" cy="2524125"/>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CALCULATION SHEETS</a:t>
          </a:r>
          <a:endParaRPr lang="en-GB"/>
        </a:p>
      </xdr:txBody>
    </xdr:sp>
    <xdr:clientData/>
  </xdr:twoCellAnchor>
  <xdr:twoCellAnchor>
    <xdr:from>
      <xdr:col>1</xdr:col>
      <xdr:colOff>0</xdr:colOff>
      <xdr:row>117</xdr:row>
      <xdr:rowOff>28575</xdr:rowOff>
    </xdr:from>
    <xdr:to>
      <xdr:col>23</xdr:col>
      <xdr:colOff>152400</xdr:colOff>
      <xdr:row>124</xdr:row>
      <xdr:rowOff>142875</xdr:rowOff>
    </xdr:to>
    <xdr:sp macro="" textlink="">
      <xdr:nvSpPr>
        <xdr:cNvPr id="5635" name="Text Box 515"/>
        <xdr:cNvSpPr txBox="1">
          <a:spLocks noChangeArrowheads="1"/>
        </xdr:cNvSpPr>
      </xdr:nvSpPr>
      <xdr:spPr bwMode="auto">
        <a:xfrm>
          <a:off x="200025" y="17773650"/>
          <a:ext cx="9867900" cy="121920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ADMIN SHEETS</a:t>
          </a:r>
          <a:endParaRPr lang="en-GB"/>
        </a:p>
      </xdr:txBody>
    </xdr:sp>
    <xdr:clientData/>
  </xdr:twoCellAnchor>
  <xdr:twoCellAnchor>
    <xdr:from>
      <xdr:col>1</xdr:col>
      <xdr:colOff>0</xdr:colOff>
      <xdr:row>51</xdr:row>
      <xdr:rowOff>95250</xdr:rowOff>
    </xdr:from>
    <xdr:to>
      <xdr:col>23</xdr:col>
      <xdr:colOff>152400</xdr:colOff>
      <xdr:row>76</xdr:row>
      <xdr:rowOff>142875</xdr:rowOff>
    </xdr:to>
    <xdr:sp macro="" textlink="">
      <xdr:nvSpPr>
        <xdr:cNvPr id="5506" name="Text Box 386"/>
        <xdr:cNvSpPr txBox="1">
          <a:spLocks noChangeArrowheads="1"/>
        </xdr:cNvSpPr>
      </xdr:nvSpPr>
      <xdr:spPr bwMode="auto">
        <a:xfrm>
          <a:off x="200025" y="7410450"/>
          <a:ext cx="9867900" cy="413385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INPUT SHEETS</a:t>
          </a:r>
          <a:endParaRPr lang="en-GB"/>
        </a:p>
      </xdr:txBody>
    </xdr:sp>
    <xdr:clientData/>
  </xdr:twoCellAnchor>
  <xdr:twoCellAnchor>
    <xdr:from>
      <xdr:col>10</xdr:col>
      <xdr:colOff>352425</xdr:colOff>
      <xdr:row>53</xdr:row>
      <xdr:rowOff>123825</xdr:rowOff>
    </xdr:from>
    <xdr:to>
      <xdr:col>19</xdr:col>
      <xdr:colOff>9525</xdr:colOff>
      <xdr:row>76</xdr:row>
      <xdr:rowOff>85725</xdr:rowOff>
    </xdr:to>
    <xdr:sp macro="" textlink="_PLA6">
      <xdr:nvSpPr>
        <xdr:cNvPr id="5127" name="Text Box 7">
          <a:hlinkClick xmlns:r="http://schemas.openxmlformats.org/officeDocument/2006/relationships" r:id="rId1" tooltip="Hyperlink to sheet"/>
        </xdr:cNvPr>
        <xdr:cNvSpPr txBox="1">
          <a:spLocks noChangeArrowheads="1" noTextEdit="1"/>
        </xdr:cNvSpPr>
      </xdr:nvSpPr>
      <xdr:spPr bwMode="auto">
        <a:xfrm>
          <a:off x="4514850" y="7800975"/>
          <a:ext cx="3686175" cy="3686175"/>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37EF70D7-561A-4970-81C0-8B70C2BD4289}" type="TxLink">
            <a:rPr lang="en-GB" sz="1000" b="0" i="0" u="none" strike="noStrike" baseline="0">
              <a:solidFill>
                <a:srgbClr val="000000"/>
              </a:solidFill>
              <a:latin typeface="Arial"/>
              <a:cs typeface="Arial"/>
            </a:rPr>
            <a:t>Constants</a:t>
          </a:fld>
          <a:endParaRPr lang="en-GB"/>
        </a:p>
      </xdr:txBody>
    </xdr:sp>
    <xdr:clientData/>
  </xdr:twoCellAnchor>
  <xdr:twoCellAnchor>
    <xdr:from>
      <xdr:col>0</xdr:col>
      <xdr:colOff>190500</xdr:colOff>
      <xdr:row>99</xdr:row>
      <xdr:rowOff>9525</xdr:rowOff>
    </xdr:from>
    <xdr:to>
      <xdr:col>23</xdr:col>
      <xdr:colOff>142875</xdr:colOff>
      <xdr:row>114</xdr:row>
      <xdr:rowOff>57150</xdr:rowOff>
    </xdr:to>
    <xdr:sp macro="" textlink="">
      <xdr:nvSpPr>
        <xdr:cNvPr id="5616" name="Text Box 496"/>
        <xdr:cNvSpPr txBox="1">
          <a:spLocks noChangeArrowheads="1"/>
        </xdr:cNvSpPr>
      </xdr:nvSpPr>
      <xdr:spPr bwMode="auto">
        <a:xfrm>
          <a:off x="190500" y="14839950"/>
          <a:ext cx="9867900" cy="2476500"/>
        </a:xfrm>
        <a:prstGeom prst="rect">
          <a:avLst/>
        </a:prstGeom>
        <a:noFill/>
        <a:ln w="25400" algn="ctr">
          <a:solidFill>
            <a:srgbClr xmlns:mc="http://schemas.openxmlformats.org/markup-compatibility/2006" xmlns:a14="http://schemas.microsoft.com/office/drawing/2010/main" val="0000FF" mc:Ignorable="a14" a14:legacySpreadsheetColorIndex="12"/>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r" rtl="0">
            <a:defRPr sz="1000"/>
          </a:pPr>
          <a:r>
            <a:rPr lang="en-GB" sz="1000" b="0" i="0" u="none" strike="noStrike" baseline="0">
              <a:solidFill>
                <a:srgbClr val="0000FF"/>
              </a:solidFill>
              <a:latin typeface="Arial"/>
              <a:cs typeface="Arial"/>
            </a:rPr>
            <a:t>OUTPUT SHEETS</a:t>
          </a:r>
          <a:endParaRPr lang="en-GB"/>
        </a:p>
      </xdr:txBody>
    </xdr:sp>
    <xdr:clientData/>
  </xdr:twoCellAnchor>
  <xdr:twoCellAnchor editAs="oneCell">
    <xdr:from>
      <xdr:col>10</xdr:col>
      <xdr:colOff>409575</xdr:colOff>
      <xdr:row>58</xdr:row>
      <xdr:rowOff>76200</xdr:rowOff>
    </xdr:from>
    <xdr:to>
      <xdr:col>12</xdr:col>
      <xdr:colOff>409575</xdr:colOff>
      <xdr:row>60</xdr:row>
      <xdr:rowOff>114300</xdr:rowOff>
    </xdr:to>
    <xdr:sp macro="" textlink="CONBC1">
      <xdr:nvSpPr>
        <xdr:cNvPr id="5195" name="Text Box 75">
          <a:hlinkClick xmlns:r="http://schemas.openxmlformats.org/officeDocument/2006/relationships" r:id="rId2" tooltip="Hyperlink to code list"/>
        </xdr:cNvPr>
        <xdr:cNvSpPr txBox="1">
          <a:spLocks noChangeArrowheads="1" noTextEdit="1"/>
        </xdr:cNvSpPr>
      </xdr:nvSpPr>
      <xdr:spPr bwMode="auto">
        <a:xfrm>
          <a:off x="4572000" y="8562975"/>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21EFF344-11B6-4310-88BA-709FB7B76929}" type="TxLink">
            <a:rPr lang="en-GB" sz="900" b="0" i="0" u="none" strike="noStrike" baseline="0">
              <a:solidFill>
                <a:srgbClr val="FFFFFF"/>
              </a:solidFill>
              <a:latin typeface="Arial"/>
              <a:cs typeface="Arial"/>
            </a:rPr>
            <a:t>BAR Cost Code</a:t>
          </a:fld>
          <a:endParaRPr lang="en-GB"/>
        </a:p>
      </xdr:txBody>
    </xdr:sp>
    <xdr:clientData/>
  </xdr:twoCellAnchor>
  <xdr:twoCellAnchor>
    <xdr:from>
      <xdr:col>10</xdr:col>
      <xdr:colOff>409575</xdr:colOff>
      <xdr:row>62</xdr:row>
      <xdr:rowOff>142875</xdr:rowOff>
    </xdr:from>
    <xdr:to>
      <xdr:col>12</xdr:col>
      <xdr:colOff>409575</xdr:colOff>
      <xdr:row>65</xdr:row>
      <xdr:rowOff>19050</xdr:rowOff>
    </xdr:to>
    <xdr:grpSp>
      <xdr:nvGrpSpPr>
        <xdr:cNvPr id="5581" name="Group 461">
          <a:hlinkClick xmlns:r="http://schemas.openxmlformats.org/officeDocument/2006/relationships" r:id="rId3"/>
        </xdr:cNvPr>
        <xdr:cNvGrpSpPr>
          <a:grpSpLocks/>
        </xdr:cNvGrpSpPr>
      </xdr:nvGrpSpPr>
      <xdr:grpSpPr bwMode="auto">
        <a:xfrm>
          <a:off x="4572000" y="9277350"/>
          <a:ext cx="895350" cy="361950"/>
          <a:chOff x="480" y="409"/>
          <a:chExt cx="94" cy="38"/>
        </a:xfrm>
      </xdr:grpSpPr>
      <xdr:sp macro="" textlink="CONBE1">
        <xdr:nvSpPr>
          <xdr:cNvPr id="5482" name="Text Box 362">
            <a:hlinkClick xmlns:r="http://schemas.openxmlformats.org/officeDocument/2006/relationships" r:id="rId4" tooltip="Hyperlink to code list"/>
          </xdr:cNvPr>
          <xdr:cNvSpPr txBox="1">
            <a:spLocks noChangeArrowheads="1" noTextEdit="1"/>
          </xdr:cNvSpPr>
        </xdr:nvSpPr>
        <xdr:spPr bwMode="auto">
          <a:xfrm>
            <a:off x="480" y="409"/>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98813860-4E5C-4BFC-8FE7-246D0EB9E08E}" type="TxLink">
              <a:rPr lang="en-GB" sz="900" b="0" i="0" u="none" strike="noStrike" baseline="0">
                <a:solidFill>
                  <a:srgbClr val="FFFFFF"/>
                </a:solidFill>
                <a:latin typeface="Arial"/>
                <a:cs typeface="Arial"/>
              </a:rPr>
              <a:t>Benchmarks</a:t>
            </a:fld>
            <a:endParaRPr lang="en-GB"/>
          </a:p>
        </xdr:txBody>
      </xdr:sp>
      <xdr:sp macro="" textlink="">
        <xdr:nvSpPr>
          <xdr:cNvPr id="5499" name="Text Box 379"/>
          <xdr:cNvSpPr txBox="1">
            <a:spLocks noChangeArrowheads="1"/>
          </xdr:cNvSpPr>
        </xdr:nvSpPr>
        <xdr:spPr bwMode="auto">
          <a:xfrm>
            <a:off x="505" y="414"/>
            <a:ext cx="41" cy="28"/>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80" mc:Ignorable="a14" a14:legacySpreadsheetColorIndex="18"/>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r>
              <a:rPr lang="en-GB" sz="2800" b="0" i="0" u="none" strike="noStrike" baseline="0">
                <a:solidFill>
                  <a:srgbClr val="FF0000"/>
                </a:solidFill>
                <a:latin typeface="Wingdings"/>
              </a:rPr>
              <a:t>û</a:t>
            </a:r>
            <a:endParaRPr lang="en-GB"/>
          </a:p>
        </xdr:txBody>
      </xdr:sp>
    </xdr:grpSp>
    <xdr:clientData/>
  </xdr:twoCellAnchor>
  <xdr:twoCellAnchor editAs="oneCell">
    <xdr:from>
      <xdr:col>14</xdr:col>
      <xdr:colOff>409575</xdr:colOff>
      <xdr:row>62</xdr:row>
      <xdr:rowOff>142875</xdr:rowOff>
    </xdr:from>
    <xdr:to>
      <xdr:col>16</xdr:col>
      <xdr:colOff>409575</xdr:colOff>
      <xdr:row>65</xdr:row>
      <xdr:rowOff>19050</xdr:rowOff>
    </xdr:to>
    <xdr:sp macro="" textlink="CONMC1">
      <xdr:nvSpPr>
        <xdr:cNvPr id="5202" name="Text Box 82">
          <a:hlinkClick xmlns:r="http://schemas.openxmlformats.org/officeDocument/2006/relationships" r:id="rId5" tooltip="Hyperlink to code list"/>
        </xdr:cNvPr>
        <xdr:cNvSpPr txBox="1">
          <a:spLocks noChangeArrowheads="1" noTextEdit="1"/>
        </xdr:cNvSpPr>
      </xdr:nvSpPr>
      <xdr:spPr bwMode="auto">
        <a:xfrm>
          <a:off x="6362700" y="92773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E4D80909-2595-46B4-9F72-C2041461EA46}" type="TxLink">
            <a:rPr lang="en-GB" sz="900" b="0" i="0" u="none" strike="noStrike" baseline="0">
              <a:solidFill>
                <a:srgbClr val="FFFFFF"/>
              </a:solidFill>
              <a:latin typeface="Arial"/>
              <a:cs typeface="Arial"/>
            </a:rPr>
            <a:t>Miscellaneous Constants</a:t>
          </a:fld>
          <a:endParaRPr lang="en-GB"/>
        </a:p>
      </xdr:txBody>
    </xdr:sp>
    <xdr:clientData/>
  </xdr:twoCellAnchor>
  <xdr:twoCellAnchor editAs="oneCell">
    <xdr:from>
      <xdr:col>14</xdr:col>
      <xdr:colOff>409575</xdr:colOff>
      <xdr:row>65</xdr:row>
      <xdr:rowOff>19050</xdr:rowOff>
    </xdr:from>
    <xdr:to>
      <xdr:col>16</xdr:col>
      <xdr:colOff>409575</xdr:colOff>
      <xdr:row>67</xdr:row>
      <xdr:rowOff>57150</xdr:rowOff>
    </xdr:to>
    <xdr:sp macro="" textlink="CONOR1">
      <xdr:nvSpPr>
        <xdr:cNvPr id="5203" name="Text Box 83">
          <a:hlinkClick xmlns:r="http://schemas.openxmlformats.org/officeDocument/2006/relationships" r:id="rId6" tooltip="Hyperlink to code list"/>
        </xdr:cNvPr>
        <xdr:cNvSpPr txBox="1">
          <a:spLocks noChangeArrowheads="1" noTextEdit="1"/>
        </xdr:cNvSpPr>
      </xdr:nvSpPr>
      <xdr:spPr bwMode="auto">
        <a:xfrm>
          <a:off x="636270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4C491B6-EC82-461C-AF1E-C0DB05857A04}" type="TxLink">
            <a:rPr lang="en-GB" sz="900" b="0" i="0" u="none" strike="noStrike" baseline="0">
              <a:solidFill>
                <a:srgbClr val="FFFFFF"/>
              </a:solidFill>
              <a:latin typeface="Arial"/>
              <a:cs typeface="Arial"/>
            </a:rPr>
            <a:t>Oracle</a:t>
          </a:fld>
          <a:endParaRPr lang="en-GB"/>
        </a:p>
      </xdr:txBody>
    </xdr:sp>
    <xdr:clientData/>
  </xdr:twoCellAnchor>
  <xdr:twoCellAnchor editAs="oneCell">
    <xdr:from>
      <xdr:col>16</xdr:col>
      <xdr:colOff>409575</xdr:colOff>
      <xdr:row>65</xdr:row>
      <xdr:rowOff>19050</xdr:rowOff>
    </xdr:from>
    <xdr:to>
      <xdr:col>18</xdr:col>
      <xdr:colOff>409575</xdr:colOff>
      <xdr:row>67</xdr:row>
      <xdr:rowOff>57150</xdr:rowOff>
    </xdr:to>
    <xdr:sp macro="" textlink="CONOG1">
      <xdr:nvSpPr>
        <xdr:cNvPr id="5209" name="Text Box 89">
          <a:hlinkClick xmlns:r="http://schemas.openxmlformats.org/officeDocument/2006/relationships" r:id="rId7" tooltip="Hyperlink to code list"/>
        </xdr:cNvPr>
        <xdr:cNvSpPr txBox="1">
          <a:spLocks noChangeArrowheads="1" noTextEdit="1"/>
        </xdr:cNvSpPr>
      </xdr:nvSpPr>
      <xdr:spPr bwMode="auto">
        <a:xfrm>
          <a:off x="725805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6E0068C-66C6-444C-B9FC-45F861C2B097}" type="TxLink">
            <a:rPr lang="en-GB" sz="900" b="0" i="0" u="none" strike="noStrike" baseline="0">
              <a:solidFill>
                <a:srgbClr val="FFFFFF"/>
              </a:solidFill>
              <a:latin typeface="Arial"/>
              <a:cs typeface="Arial"/>
            </a:rPr>
            <a:t>User Code 1</a:t>
          </a:fld>
          <a:endParaRPr lang="en-GB"/>
        </a:p>
      </xdr:txBody>
    </xdr:sp>
    <xdr:clientData/>
  </xdr:twoCellAnchor>
  <xdr:twoCellAnchor editAs="oneCell">
    <xdr:from>
      <xdr:col>12</xdr:col>
      <xdr:colOff>152400</xdr:colOff>
      <xdr:row>121</xdr:row>
      <xdr:rowOff>0</xdr:rowOff>
    </xdr:from>
    <xdr:to>
      <xdr:col>14</xdr:col>
      <xdr:colOff>152400</xdr:colOff>
      <xdr:row>123</xdr:row>
      <xdr:rowOff>38100</xdr:rowOff>
    </xdr:to>
    <xdr:sp macro="" textlink="_PLA5">
      <xdr:nvSpPr>
        <xdr:cNvPr id="5123" name="Text Box 3">
          <a:hlinkClick xmlns:r="http://schemas.openxmlformats.org/officeDocument/2006/relationships" r:id="rId8" tooltip="Hyperlink to sheet"/>
        </xdr:cNvPr>
        <xdr:cNvSpPr txBox="1">
          <a:spLocks noChangeArrowheads="1" noTextEdit="1"/>
        </xdr:cNvSpPr>
      </xdr:nvSpPr>
      <xdr:spPr bwMode="auto">
        <a:xfrm>
          <a:off x="5210175" y="18364200"/>
          <a:ext cx="895350" cy="3619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356828E5-2018-4A60-98DD-503C7F4AF927}" type="TxLink">
            <a:rPr lang="en-GB" sz="900" b="0" i="0" u="none" strike="noStrike" baseline="0">
              <a:solidFill>
                <a:srgbClr val="FFFFFF"/>
              </a:solidFill>
              <a:latin typeface="Arial"/>
              <a:cs typeface="Arial"/>
            </a:rPr>
            <a:t>Error Checks</a:t>
          </a:fld>
          <a:endParaRPr lang="en-GB"/>
        </a:p>
      </xdr:txBody>
    </xdr:sp>
    <xdr:clientData/>
  </xdr:twoCellAnchor>
  <xdr:twoCellAnchor editAs="oneCell">
    <xdr:from>
      <xdr:col>1</xdr:col>
      <xdr:colOff>190500</xdr:colOff>
      <xdr:row>82</xdr:row>
      <xdr:rowOff>85725</xdr:rowOff>
    </xdr:from>
    <xdr:to>
      <xdr:col>3</xdr:col>
      <xdr:colOff>400050</xdr:colOff>
      <xdr:row>95</xdr:row>
      <xdr:rowOff>95250</xdr:rowOff>
    </xdr:to>
    <xdr:sp macro="" textlink="_PLA7">
      <xdr:nvSpPr>
        <xdr:cNvPr id="5140" name="Text Box 20">
          <a:hlinkClick xmlns:r="http://schemas.openxmlformats.org/officeDocument/2006/relationships" r:id="rId9" tooltip="Hyperlink to sheet"/>
        </xdr:cNvPr>
        <xdr:cNvSpPr txBox="1">
          <a:spLocks noChangeArrowheads="1" noTextEdit="1"/>
        </xdr:cNvSpPr>
      </xdr:nvSpPr>
      <xdr:spPr bwMode="auto">
        <a:xfrm>
          <a:off x="390525" y="12363450"/>
          <a:ext cx="1038225" cy="1914525"/>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1514F38C-0FDD-4638-89E2-2F461F2E9737}" type="TxLink">
            <a:rPr lang="en-GB" sz="1000" b="0" i="0" u="none" strike="noStrike" baseline="0">
              <a:solidFill>
                <a:srgbClr val="000000"/>
              </a:solidFill>
              <a:latin typeface="Arial"/>
              <a:cs typeface="Arial"/>
            </a:rPr>
            <a:t>Timelines</a:t>
          </a:fld>
          <a:endParaRPr lang="en-GB"/>
        </a:p>
      </xdr:txBody>
    </xdr:sp>
    <xdr:clientData/>
  </xdr:twoCellAnchor>
  <xdr:twoCellAnchor editAs="oneCell">
    <xdr:from>
      <xdr:col>15</xdr:col>
      <xdr:colOff>38100</xdr:colOff>
      <xdr:row>121</xdr:row>
      <xdr:rowOff>0</xdr:rowOff>
    </xdr:from>
    <xdr:to>
      <xdr:col>17</xdr:col>
      <xdr:colOff>38100</xdr:colOff>
      <xdr:row>123</xdr:row>
      <xdr:rowOff>38100</xdr:rowOff>
    </xdr:to>
    <xdr:sp macro="" textlink="_PLA19">
      <xdr:nvSpPr>
        <xdr:cNvPr id="5149" name="Text Box 29">
          <a:hlinkClick xmlns:r="http://schemas.openxmlformats.org/officeDocument/2006/relationships" r:id="rId10" tooltip="Hyperlink to sheet"/>
        </xdr:cNvPr>
        <xdr:cNvSpPr txBox="1">
          <a:spLocks noChangeArrowheads="1" noTextEdit="1"/>
        </xdr:cNvSpPr>
      </xdr:nvSpPr>
      <xdr:spPr bwMode="auto">
        <a:xfrm>
          <a:off x="643890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ED1BF1B8-ACB0-4F0D-A6EE-3920DEEB62C8}" type="TxLink">
            <a:rPr lang="en-GB" sz="1000" b="0" i="0" u="none" strike="noStrike" baseline="0">
              <a:solidFill>
                <a:srgbClr val="FFFFFF"/>
              </a:solidFill>
              <a:latin typeface="Arial"/>
              <a:cs typeface="Arial"/>
            </a:rPr>
            <a:t>Audit</a:t>
          </a:fld>
          <a:endParaRPr lang="en-GB"/>
        </a:p>
      </xdr:txBody>
    </xdr:sp>
    <xdr:clientData/>
  </xdr:twoCellAnchor>
  <xdr:twoCellAnchor editAs="oneCell">
    <xdr:from>
      <xdr:col>6</xdr:col>
      <xdr:colOff>142875</xdr:colOff>
      <xdr:row>53</xdr:row>
      <xdr:rowOff>123825</xdr:rowOff>
    </xdr:from>
    <xdr:to>
      <xdr:col>8</xdr:col>
      <xdr:colOff>285750</xdr:colOff>
      <xdr:row>56</xdr:row>
      <xdr:rowOff>57150</xdr:rowOff>
    </xdr:to>
    <xdr:sp macro="" textlink="_PLA10">
      <xdr:nvSpPr>
        <xdr:cNvPr id="5150" name="Text Box 30">
          <a:hlinkClick xmlns:r="http://schemas.openxmlformats.org/officeDocument/2006/relationships" r:id="rId11" tooltip="Hyperlink to sheet"/>
        </xdr:cNvPr>
        <xdr:cNvSpPr txBox="1">
          <a:spLocks noChangeArrowheads="1" noTextEdit="1"/>
        </xdr:cNvSpPr>
      </xdr:nvSpPr>
      <xdr:spPr bwMode="auto">
        <a:xfrm>
          <a:off x="2514600" y="7800975"/>
          <a:ext cx="1038225" cy="41910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F6C26B78-5A87-413B-BB43-E6BAB31A2B1E}" type="TxLink">
            <a:rPr lang="en-GB" sz="1000" b="0" i="0" u="none" strike="noStrike" baseline="0">
              <a:solidFill>
                <a:srgbClr val="000000"/>
              </a:solidFill>
              <a:latin typeface="Arial"/>
              <a:cs typeface="Arial"/>
            </a:rPr>
            <a:t>Main Input</a:t>
          </a:fld>
          <a:endParaRPr lang="en-GB"/>
        </a:p>
      </xdr:txBody>
    </xdr:sp>
    <xdr:clientData/>
  </xdr:twoCellAnchor>
  <xdr:twoCellAnchor>
    <xdr:from>
      <xdr:col>5</xdr:col>
      <xdr:colOff>266700</xdr:colOff>
      <xdr:row>56</xdr:row>
      <xdr:rowOff>66675</xdr:rowOff>
    </xdr:from>
    <xdr:to>
      <xdr:col>7</xdr:col>
      <xdr:colOff>219075</xdr:colOff>
      <xdr:row>88</xdr:row>
      <xdr:rowOff>66675</xdr:rowOff>
    </xdr:to>
    <xdr:cxnSp macro="">
      <xdr:nvCxnSpPr>
        <xdr:cNvPr id="5151" name="AutoShape 31"/>
        <xdr:cNvCxnSpPr>
          <a:cxnSpLocks noChangeShapeType="1"/>
          <a:stCxn id="5150" idx="2"/>
          <a:endCxn id="5624" idx="0"/>
        </xdr:cNvCxnSpPr>
      </xdr:nvCxnSpPr>
      <xdr:spPr bwMode="auto">
        <a:xfrm rot="5400000">
          <a:off x="171450" y="10248900"/>
          <a:ext cx="4886325" cy="847725"/>
        </a:xfrm>
        <a:prstGeom prst="bentConnector3">
          <a:avLst>
            <a:gd name="adj1" fmla="val 49903"/>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14</xdr:col>
      <xdr:colOff>171450</xdr:colOff>
      <xdr:row>88</xdr:row>
      <xdr:rowOff>66675</xdr:rowOff>
    </xdr:from>
    <xdr:to>
      <xdr:col>16</xdr:col>
      <xdr:colOff>171450</xdr:colOff>
      <xdr:row>90</xdr:row>
      <xdr:rowOff>104775</xdr:rowOff>
    </xdr:to>
    <xdr:sp macro="" textlink="_PLA13" fLocksText="0">
      <xdr:nvSpPr>
        <xdr:cNvPr id="5158" name="Text Box 38">
          <a:hlinkClick xmlns:r="http://schemas.openxmlformats.org/officeDocument/2006/relationships" r:id="rId12" tooltip="Hyperlink to sheet"/>
        </xdr:cNvPr>
        <xdr:cNvSpPr txBox="1">
          <a:spLocks noChangeArrowheads="1" noTextEdit="1"/>
        </xdr:cNvSpPr>
      </xdr:nvSpPr>
      <xdr:spPr bwMode="auto">
        <a:xfrm>
          <a:off x="6124575" y="13115925"/>
          <a:ext cx="895350" cy="3619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6E7CCF2F-6EF5-4F50-B06D-FCD7EFB3A321}" type="TxLink">
            <a:rPr lang="en-GB" sz="1000" b="0" i="0" u="none" strike="noStrike" baseline="0">
              <a:solidFill>
                <a:srgbClr val="FFFFFF"/>
              </a:solidFill>
              <a:latin typeface="Arial"/>
              <a:cs typeface="Arial"/>
            </a:rPr>
            <a:t>Profile before CoM</a:t>
          </a:fld>
          <a:endParaRPr lang="en-GB"/>
        </a:p>
      </xdr:txBody>
    </xdr:sp>
    <xdr:clientData/>
  </xdr:twoCellAnchor>
  <xdr:twoCellAnchor editAs="oneCell">
    <xdr:from>
      <xdr:col>17</xdr:col>
      <xdr:colOff>371475</xdr:colOff>
      <xdr:row>121</xdr:row>
      <xdr:rowOff>0</xdr:rowOff>
    </xdr:from>
    <xdr:to>
      <xdr:col>19</xdr:col>
      <xdr:colOff>371475</xdr:colOff>
      <xdr:row>123</xdr:row>
      <xdr:rowOff>38100</xdr:rowOff>
    </xdr:to>
    <xdr:sp macro="" textlink="_PLA20">
      <xdr:nvSpPr>
        <xdr:cNvPr id="5172" name="Text Box 52">
          <a:hlinkClick xmlns:r="http://schemas.openxmlformats.org/officeDocument/2006/relationships" r:id="rId13" tooltip="Hyperlink to sheet"/>
        </xdr:cNvPr>
        <xdr:cNvSpPr txBox="1">
          <a:spLocks noChangeArrowheads="1" noTextEdit="1"/>
        </xdr:cNvSpPr>
      </xdr:nvSpPr>
      <xdr:spPr bwMode="auto">
        <a:xfrm>
          <a:off x="7667625"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815178F8-B3AB-441F-AA4C-373379C5DBF3}" type="TxLink">
            <a:rPr lang="en-GB" sz="1000" b="0" i="0" u="none" strike="noStrike" baseline="0">
              <a:solidFill>
                <a:srgbClr val="FFFFFF"/>
              </a:solidFill>
              <a:latin typeface="Arial"/>
              <a:cs typeface="Arial"/>
            </a:rPr>
            <a:t>Change Control</a:t>
          </a:fld>
          <a:endParaRPr lang="en-GB"/>
        </a:p>
      </xdr:txBody>
    </xdr:sp>
    <xdr:clientData/>
  </xdr:twoCellAnchor>
  <xdr:twoCellAnchor editAs="oneCell">
    <xdr:from>
      <xdr:col>18</xdr:col>
      <xdr:colOff>200025</xdr:colOff>
      <xdr:row>88</xdr:row>
      <xdr:rowOff>66675</xdr:rowOff>
    </xdr:from>
    <xdr:to>
      <xdr:col>20</xdr:col>
      <xdr:colOff>266700</xdr:colOff>
      <xdr:row>90</xdr:row>
      <xdr:rowOff>104775</xdr:rowOff>
    </xdr:to>
    <xdr:sp macro="" textlink="_PLA14" fLocksText="0">
      <xdr:nvSpPr>
        <xdr:cNvPr id="5177" name="Text Box 57">
          <a:hlinkClick xmlns:r="http://schemas.openxmlformats.org/officeDocument/2006/relationships" r:id="rId14" tooltip="Hyperlink to sheet"/>
        </xdr:cNvPr>
        <xdr:cNvSpPr txBox="1">
          <a:spLocks noChangeArrowheads="1" noTextEdit="1"/>
        </xdr:cNvSpPr>
      </xdr:nvSpPr>
      <xdr:spPr bwMode="auto">
        <a:xfrm>
          <a:off x="7943850" y="13115925"/>
          <a:ext cx="895350" cy="3619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27E5FE5B-FF94-4C1C-BB47-701E34EE3B24}" type="TxLink">
            <a:rPr lang="en-GB" sz="1000" b="0" i="0" u="none" strike="noStrike" baseline="0">
              <a:solidFill>
                <a:srgbClr val="FFFFFF"/>
              </a:solidFill>
              <a:latin typeface="Arial"/>
              <a:cs typeface="Arial"/>
            </a:rPr>
            <a:t>Profile with CoM</a:t>
          </a:fld>
          <a:endParaRPr lang="en-GB"/>
        </a:p>
      </xdr:txBody>
    </xdr:sp>
    <xdr:clientData/>
  </xdr:twoCellAnchor>
  <xdr:twoCellAnchor editAs="oneCell">
    <xdr:from>
      <xdr:col>10</xdr:col>
      <xdr:colOff>409575</xdr:colOff>
      <xdr:row>56</xdr:row>
      <xdr:rowOff>47625</xdr:rowOff>
    </xdr:from>
    <xdr:to>
      <xdr:col>12</xdr:col>
      <xdr:colOff>409575</xdr:colOff>
      <xdr:row>58</xdr:row>
      <xdr:rowOff>85725</xdr:rowOff>
    </xdr:to>
    <xdr:sp macro="" textlink="CONAT1">
      <xdr:nvSpPr>
        <xdr:cNvPr id="5183" name="Text Box 63">
          <a:hlinkClick xmlns:r="http://schemas.openxmlformats.org/officeDocument/2006/relationships" r:id="rId15" tooltip="Hyperlink to code list"/>
        </xdr:cNvPr>
        <xdr:cNvSpPr txBox="1">
          <a:spLocks noChangeArrowheads="1" noTextEdit="1"/>
        </xdr:cNvSpPr>
      </xdr:nvSpPr>
      <xdr:spPr bwMode="auto">
        <a:xfrm>
          <a:off x="457200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57B1189-F02F-4CE4-B048-7580A375430B}" type="TxLink">
            <a:rPr lang="en-GB" sz="900" b="0" i="0" u="none" strike="noStrike" baseline="0">
              <a:solidFill>
                <a:srgbClr val="FFFFFF"/>
              </a:solidFill>
              <a:latin typeface="Arial"/>
              <a:cs typeface="Arial"/>
            </a:rPr>
            <a:t>Accounting Treatment</a:t>
          </a:fld>
          <a:endParaRPr lang="en-GB"/>
        </a:p>
      </xdr:txBody>
    </xdr:sp>
    <xdr:clientData/>
  </xdr:twoCellAnchor>
  <xdr:twoCellAnchor editAs="oneCell">
    <xdr:from>
      <xdr:col>12</xdr:col>
      <xdr:colOff>409575</xdr:colOff>
      <xdr:row>74</xdr:row>
      <xdr:rowOff>9525</xdr:rowOff>
    </xdr:from>
    <xdr:to>
      <xdr:col>14</xdr:col>
      <xdr:colOff>409575</xdr:colOff>
      <xdr:row>76</xdr:row>
      <xdr:rowOff>47625</xdr:rowOff>
    </xdr:to>
    <xdr:sp macro="" textlink="CONFV1">
      <xdr:nvSpPr>
        <xdr:cNvPr id="5192" name="Text Box 72">
          <a:hlinkClick xmlns:r="http://schemas.openxmlformats.org/officeDocument/2006/relationships" r:id="rId16" tooltip="Hyperlink to code list"/>
        </xdr:cNvPr>
        <xdr:cNvSpPr txBox="1">
          <a:spLocks noChangeArrowheads="1" noTextEdit="1"/>
        </xdr:cNvSpPr>
      </xdr:nvSpPr>
      <xdr:spPr bwMode="auto">
        <a:xfrm>
          <a:off x="5467350" y="110871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9E08002-B74C-4D50-BAF7-B72B6544AAA6}" type="TxLink">
            <a:rPr lang="en-GB" sz="900" b="0" i="0" u="none" strike="noStrike" baseline="0">
              <a:solidFill>
                <a:srgbClr val="FFFFFF"/>
              </a:solidFill>
              <a:latin typeface="Arial"/>
              <a:cs typeface="Arial"/>
            </a:rPr>
            <a:t>ForV</a:t>
          </a:fld>
          <a:endParaRPr lang="en-GB"/>
        </a:p>
      </xdr:txBody>
    </xdr:sp>
    <xdr:clientData/>
  </xdr:twoCellAnchor>
  <xdr:twoCellAnchor editAs="oneCell">
    <xdr:from>
      <xdr:col>14</xdr:col>
      <xdr:colOff>409575</xdr:colOff>
      <xdr:row>74</xdr:row>
      <xdr:rowOff>9525</xdr:rowOff>
    </xdr:from>
    <xdr:to>
      <xdr:col>16</xdr:col>
      <xdr:colOff>409575</xdr:colOff>
      <xdr:row>76</xdr:row>
      <xdr:rowOff>47625</xdr:rowOff>
    </xdr:to>
    <xdr:sp macro="" textlink="CONRO1">
      <xdr:nvSpPr>
        <xdr:cNvPr id="5193" name="Text Box 73">
          <a:hlinkClick xmlns:r="http://schemas.openxmlformats.org/officeDocument/2006/relationships" r:id="rId17" tooltip="Hyperlink to code list"/>
        </xdr:cNvPr>
        <xdr:cNvSpPr txBox="1">
          <a:spLocks noChangeArrowheads="1" noTextEdit="1"/>
        </xdr:cNvSpPr>
      </xdr:nvSpPr>
      <xdr:spPr bwMode="auto">
        <a:xfrm>
          <a:off x="6362700" y="110871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FE4238F-BB6D-4A6C-A16B-5D60733C8411}" type="TxLink">
            <a:rPr lang="en-GB" sz="900" b="0" i="0" u="none" strike="noStrike" baseline="0">
              <a:solidFill>
                <a:srgbClr val="FFFFFF"/>
              </a:solidFill>
              <a:latin typeface="Arial"/>
              <a:cs typeface="Arial"/>
            </a:rPr>
            <a:t>Role</a:t>
          </a:fld>
          <a:endParaRPr lang="en-GB"/>
        </a:p>
      </xdr:txBody>
    </xdr:sp>
    <xdr:clientData/>
  </xdr:twoCellAnchor>
  <xdr:twoCellAnchor editAs="oneCell">
    <xdr:from>
      <xdr:col>10</xdr:col>
      <xdr:colOff>409575</xdr:colOff>
      <xdr:row>60</xdr:row>
      <xdr:rowOff>104775</xdr:rowOff>
    </xdr:from>
    <xdr:to>
      <xdr:col>12</xdr:col>
      <xdr:colOff>409575</xdr:colOff>
      <xdr:row>62</xdr:row>
      <xdr:rowOff>142875</xdr:rowOff>
    </xdr:to>
    <xdr:sp macro="" textlink="CONBR1">
      <xdr:nvSpPr>
        <xdr:cNvPr id="5194" name="Text Box 74">
          <a:hlinkClick xmlns:r="http://schemas.openxmlformats.org/officeDocument/2006/relationships" r:id="rId18" tooltip="Hyperlink to code list"/>
        </xdr:cNvPr>
        <xdr:cNvSpPr txBox="1">
          <a:spLocks noChangeArrowheads="1" noTextEdit="1"/>
        </xdr:cNvSpPr>
      </xdr:nvSpPr>
      <xdr:spPr bwMode="auto">
        <a:xfrm>
          <a:off x="457200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A0EF4DD-E437-4841-9549-01B63C2B4207}" type="TxLink">
            <a:rPr lang="en-GB" sz="900" b="0" i="0" u="none" strike="noStrike" baseline="0">
              <a:solidFill>
                <a:srgbClr val="FFFFFF"/>
              </a:solidFill>
              <a:latin typeface="Arial"/>
              <a:cs typeface="Arial"/>
            </a:rPr>
            <a:t>BAR Revenue Code</a:t>
          </a:fld>
          <a:endParaRPr lang="en-GB"/>
        </a:p>
      </xdr:txBody>
    </xdr:sp>
    <xdr:clientData/>
  </xdr:twoCellAnchor>
  <xdr:twoCellAnchor editAs="oneCell">
    <xdr:from>
      <xdr:col>12</xdr:col>
      <xdr:colOff>409575</xdr:colOff>
      <xdr:row>67</xdr:row>
      <xdr:rowOff>57150</xdr:rowOff>
    </xdr:from>
    <xdr:to>
      <xdr:col>14</xdr:col>
      <xdr:colOff>409575</xdr:colOff>
      <xdr:row>69</xdr:row>
      <xdr:rowOff>95250</xdr:rowOff>
    </xdr:to>
    <xdr:sp macro="" textlink="TIMCR1">
      <xdr:nvSpPr>
        <xdr:cNvPr id="5199" name="Text Box 79">
          <a:hlinkClick xmlns:r="http://schemas.openxmlformats.org/officeDocument/2006/relationships" r:id="rId19" tooltip="Hyperlink to code list"/>
        </xdr:cNvPr>
        <xdr:cNvSpPr txBox="1">
          <a:spLocks noChangeArrowheads="1" noTextEdit="1"/>
        </xdr:cNvSpPr>
      </xdr:nvSpPr>
      <xdr:spPr bwMode="auto">
        <a:xfrm>
          <a:off x="546735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EF88555-EE9C-4545-B127-6CBE92367552}" type="TxLink">
            <a:rPr lang="en-GB" sz="900" b="0" i="0" u="none" strike="noStrike" baseline="0">
              <a:solidFill>
                <a:srgbClr val="FFFFFF"/>
              </a:solidFill>
              <a:latin typeface="Arial"/>
              <a:cs typeface="Arial"/>
            </a:rPr>
            <a:t>Currency Rates</a:t>
          </a:fld>
          <a:endParaRPr lang="en-GB"/>
        </a:p>
      </xdr:txBody>
    </xdr:sp>
    <xdr:clientData/>
  </xdr:twoCellAnchor>
  <xdr:twoCellAnchor editAs="oneCell">
    <xdr:from>
      <xdr:col>1</xdr:col>
      <xdr:colOff>247650</xdr:colOff>
      <xdr:row>85</xdr:row>
      <xdr:rowOff>19050</xdr:rowOff>
    </xdr:from>
    <xdr:to>
      <xdr:col>3</xdr:col>
      <xdr:colOff>314325</xdr:colOff>
      <xdr:row>88</xdr:row>
      <xdr:rowOff>47625</xdr:rowOff>
    </xdr:to>
    <xdr:sp macro="" textlink="TIMGE1">
      <xdr:nvSpPr>
        <xdr:cNvPr id="5205" name="Text Box 85">
          <a:hlinkClick xmlns:r="http://schemas.openxmlformats.org/officeDocument/2006/relationships" r:id="rId20" tooltip="Hyperlink to area"/>
        </xdr:cNvPr>
        <xdr:cNvSpPr txBox="1">
          <a:spLocks noChangeArrowheads="1" noTextEdit="1"/>
        </xdr:cNvSpPr>
      </xdr:nvSpPr>
      <xdr:spPr bwMode="auto">
        <a:xfrm>
          <a:off x="447675" y="127349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DFD5908-C1F1-436A-8773-04230AC69D5D}" type="TxLink">
            <a:rPr lang="en-GB" sz="900" b="0" i="0" u="none" strike="noStrike" baseline="0">
              <a:solidFill>
                <a:srgbClr val="FFFFFF"/>
              </a:solidFill>
              <a:latin typeface="Arial"/>
              <a:cs typeface="Arial"/>
            </a:rPr>
            <a:t>General</a:t>
          </a:fld>
          <a:endParaRPr lang="en-GB"/>
        </a:p>
      </xdr:txBody>
    </xdr:sp>
    <xdr:clientData/>
  </xdr:twoCellAnchor>
  <xdr:twoCellAnchor editAs="oneCell">
    <xdr:from>
      <xdr:col>1</xdr:col>
      <xdr:colOff>247650</xdr:colOff>
      <xdr:row>88</xdr:row>
      <xdr:rowOff>47625</xdr:rowOff>
    </xdr:from>
    <xdr:to>
      <xdr:col>3</xdr:col>
      <xdr:colOff>314325</xdr:colOff>
      <xdr:row>90</xdr:row>
      <xdr:rowOff>85725</xdr:rowOff>
    </xdr:to>
    <xdr:sp macro="" textlink="TIMMO1">
      <xdr:nvSpPr>
        <xdr:cNvPr id="5206" name="Text Box 86">
          <a:hlinkClick xmlns:r="http://schemas.openxmlformats.org/officeDocument/2006/relationships" r:id="rId21" tooltip="Hyperlink to area"/>
        </xdr:cNvPr>
        <xdr:cNvSpPr txBox="1">
          <a:spLocks noChangeArrowheads="1" noTextEdit="1"/>
        </xdr:cNvSpPr>
      </xdr:nvSpPr>
      <xdr:spPr bwMode="auto">
        <a:xfrm>
          <a:off x="447675" y="130968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27EA4E1-1C18-48CE-8848-AEE03C3CB838}" type="TxLink">
            <a:rPr lang="en-GB" sz="900" b="0" i="0" u="none" strike="noStrike" baseline="0">
              <a:solidFill>
                <a:srgbClr val="FFFFFF"/>
              </a:solidFill>
              <a:latin typeface="Arial"/>
              <a:cs typeface="Arial"/>
            </a:rPr>
            <a:t>Monthly</a:t>
          </a:fld>
          <a:endParaRPr lang="en-GB"/>
        </a:p>
      </xdr:txBody>
    </xdr:sp>
    <xdr:clientData/>
  </xdr:twoCellAnchor>
  <xdr:twoCellAnchor editAs="oneCell">
    <xdr:from>
      <xdr:col>14</xdr:col>
      <xdr:colOff>409575</xdr:colOff>
      <xdr:row>67</xdr:row>
      <xdr:rowOff>57150</xdr:rowOff>
    </xdr:from>
    <xdr:to>
      <xdr:col>16</xdr:col>
      <xdr:colOff>409575</xdr:colOff>
      <xdr:row>69</xdr:row>
      <xdr:rowOff>95250</xdr:rowOff>
    </xdr:to>
    <xdr:sp macro="" textlink="CONPT1">
      <xdr:nvSpPr>
        <xdr:cNvPr id="5208" name="Text Box 88">
          <a:hlinkClick xmlns:r="http://schemas.openxmlformats.org/officeDocument/2006/relationships" r:id="rId22" tooltip="Hyperlink to code list"/>
        </xdr:cNvPr>
        <xdr:cNvSpPr txBox="1">
          <a:spLocks noChangeArrowheads="1" noTextEdit="1"/>
        </xdr:cNvSpPr>
      </xdr:nvSpPr>
      <xdr:spPr bwMode="auto">
        <a:xfrm>
          <a:off x="636270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6EF5337-AD02-48D3-ADD5-81E72294E02C}" type="TxLink">
            <a:rPr lang="en-GB" sz="900" b="0" i="0" u="none" strike="noStrike" baseline="0">
              <a:solidFill>
                <a:srgbClr val="FFFFFF"/>
              </a:solidFill>
              <a:latin typeface="Arial"/>
              <a:cs typeface="Arial"/>
            </a:rPr>
            <a:t>Payment Type</a:t>
          </a:fld>
          <a:endParaRPr lang="en-GB"/>
        </a:p>
      </xdr:txBody>
    </xdr:sp>
    <xdr:clientData/>
  </xdr:twoCellAnchor>
  <xdr:twoCellAnchor editAs="oneCell">
    <xdr:from>
      <xdr:col>12</xdr:col>
      <xdr:colOff>409575</xdr:colOff>
      <xdr:row>71</xdr:row>
      <xdr:rowOff>133350</xdr:rowOff>
    </xdr:from>
    <xdr:to>
      <xdr:col>14</xdr:col>
      <xdr:colOff>409575</xdr:colOff>
      <xdr:row>74</xdr:row>
      <xdr:rowOff>9525</xdr:rowOff>
    </xdr:to>
    <xdr:sp macro="" textlink="CONDC1">
      <xdr:nvSpPr>
        <xdr:cNvPr id="5210" name="Text Box 90">
          <a:hlinkClick xmlns:r="http://schemas.openxmlformats.org/officeDocument/2006/relationships" r:id="rId23" tooltip="Hyperlink to code list"/>
        </xdr:cNvPr>
        <xdr:cNvSpPr txBox="1">
          <a:spLocks noChangeArrowheads="1" noTextEdit="1"/>
        </xdr:cNvSpPr>
      </xdr:nvSpPr>
      <xdr:spPr bwMode="auto">
        <a:xfrm>
          <a:off x="546735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32CA17A4-12DA-4EA7-B45E-20DE708469C9}" type="TxLink">
            <a:rPr lang="en-GB" sz="900" b="0" i="0" u="none" strike="noStrike" baseline="0">
              <a:solidFill>
                <a:srgbClr val="FFFFFF"/>
              </a:solidFill>
              <a:latin typeface="Arial"/>
              <a:cs typeface="Arial"/>
            </a:rPr>
            <a:t>Delivery Country</a:t>
          </a:fld>
          <a:endParaRPr lang="en-GB"/>
        </a:p>
      </xdr:txBody>
    </xdr:sp>
    <xdr:clientData/>
  </xdr:twoCellAnchor>
  <xdr:twoCellAnchor editAs="oneCell">
    <xdr:from>
      <xdr:col>5</xdr:col>
      <xdr:colOff>28575</xdr:colOff>
      <xdr:row>45</xdr:row>
      <xdr:rowOff>104775</xdr:rowOff>
    </xdr:from>
    <xdr:to>
      <xdr:col>7</xdr:col>
      <xdr:colOff>28575</xdr:colOff>
      <xdr:row>47</xdr:row>
      <xdr:rowOff>142875</xdr:rowOff>
    </xdr:to>
    <xdr:sp macro="" textlink="">
      <xdr:nvSpPr>
        <xdr:cNvPr id="5227" name="Text Box 107"/>
        <xdr:cNvSpPr txBox="1">
          <a:spLocks noChangeArrowheads="1"/>
        </xdr:cNvSpPr>
      </xdr:nvSpPr>
      <xdr:spPr bwMode="auto">
        <a:xfrm>
          <a:off x="1952625" y="6448425"/>
          <a:ext cx="895350" cy="36195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BU Input</a:t>
          </a:r>
          <a:endParaRPr lang="en-GB"/>
        </a:p>
      </xdr:txBody>
    </xdr:sp>
    <xdr:clientData/>
  </xdr:twoCellAnchor>
  <xdr:twoCellAnchor>
    <xdr:from>
      <xdr:col>3</xdr:col>
      <xdr:colOff>85725</xdr:colOff>
      <xdr:row>101</xdr:row>
      <xdr:rowOff>38100</xdr:rowOff>
    </xdr:from>
    <xdr:to>
      <xdr:col>5</xdr:col>
      <xdr:colOff>85725</xdr:colOff>
      <xdr:row>103</xdr:row>
      <xdr:rowOff>66675</xdr:rowOff>
    </xdr:to>
    <xdr:sp macro="" textlink="_PLA16">
      <xdr:nvSpPr>
        <xdr:cNvPr id="5254" name="Rectangle 134">
          <a:hlinkClick xmlns:r="http://schemas.openxmlformats.org/officeDocument/2006/relationships" r:id="rId24" tooltip="Hyperlink to sheet"/>
        </xdr:cNvPr>
        <xdr:cNvSpPr>
          <a:spLocks noChangeArrowheads="1" noTextEdit="1"/>
        </xdr:cNvSpPr>
      </xdr:nvSpPr>
      <xdr:spPr bwMode="auto">
        <a:xfrm>
          <a:off x="1114425" y="15192375"/>
          <a:ext cx="895350" cy="352425"/>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fld id="{B6407E83-47AF-4D82-A2DD-7E1306051611}" type="TxLink">
            <a:rPr lang="en-GB" sz="1000" b="0" i="0" u="none" strike="noStrike" baseline="0">
              <a:solidFill>
                <a:srgbClr val="FFFFFF"/>
              </a:solidFill>
              <a:latin typeface="Arial"/>
              <a:cs typeface="Arial"/>
            </a:rPr>
            <a:t>Final Price</a:t>
          </a:fld>
          <a:endParaRPr lang="en-GB"/>
        </a:p>
      </xdr:txBody>
    </xdr:sp>
    <xdr:clientData/>
  </xdr:twoCellAnchor>
  <xdr:twoCellAnchor>
    <xdr:from>
      <xdr:col>4</xdr:col>
      <xdr:colOff>85725</xdr:colOff>
      <xdr:row>90</xdr:row>
      <xdr:rowOff>104775</xdr:rowOff>
    </xdr:from>
    <xdr:to>
      <xdr:col>19</xdr:col>
      <xdr:colOff>200025</xdr:colOff>
      <xdr:row>101</xdr:row>
      <xdr:rowOff>38100</xdr:rowOff>
    </xdr:to>
    <xdr:cxnSp macro="">
      <xdr:nvCxnSpPr>
        <xdr:cNvPr id="5255" name="AutoShape 135"/>
        <xdr:cNvCxnSpPr>
          <a:cxnSpLocks noChangeShapeType="1"/>
          <a:stCxn id="5177" idx="2"/>
          <a:endCxn id="5254" idx="0"/>
        </xdr:cNvCxnSpPr>
      </xdr:nvCxnSpPr>
      <xdr:spPr bwMode="auto">
        <a:xfrm rot="5400000">
          <a:off x="4119563" y="10920412"/>
          <a:ext cx="1714500" cy="682942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28575</xdr:colOff>
      <xdr:row>47</xdr:row>
      <xdr:rowOff>152400</xdr:rowOff>
    </xdr:from>
    <xdr:to>
      <xdr:col>7</xdr:col>
      <xdr:colOff>219075</xdr:colOff>
      <xdr:row>53</xdr:row>
      <xdr:rowOff>114300</xdr:rowOff>
    </xdr:to>
    <xdr:cxnSp macro="">
      <xdr:nvCxnSpPr>
        <xdr:cNvPr id="5258" name="AutoShape 138"/>
        <xdr:cNvCxnSpPr>
          <a:cxnSpLocks noChangeShapeType="1"/>
          <a:stCxn id="5227" idx="2"/>
          <a:endCxn id="5150" idx="0"/>
        </xdr:cNvCxnSpPr>
      </xdr:nvCxnSpPr>
      <xdr:spPr bwMode="auto">
        <a:xfrm rot="16200000" flipH="1">
          <a:off x="2233613" y="6986587"/>
          <a:ext cx="971550" cy="63817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14</xdr:col>
      <xdr:colOff>409575</xdr:colOff>
      <xdr:row>56</xdr:row>
      <xdr:rowOff>47625</xdr:rowOff>
    </xdr:from>
    <xdr:to>
      <xdr:col>16</xdr:col>
      <xdr:colOff>409575</xdr:colOff>
      <xdr:row>58</xdr:row>
      <xdr:rowOff>85725</xdr:rowOff>
    </xdr:to>
    <xdr:sp macro="" textlink="TIMIR1">
      <xdr:nvSpPr>
        <xdr:cNvPr id="5260" name="Text Box 140">
          <a:hlinkClick xmlns:r="http://schemas.openxmlformats.org/officeDocument/2006/relationships" r:id="rId25" tooltip="Hyperlink to code list"/>
        </xdr:cNvPr>
        <xdr:cNvSpPr txBox="1">
          <a:spLocks noChangeArrowheads="1" noTextEdit="1"/>
        </xdr:cNvSpPr>
      </xdr:nvSpPr>
      <xdr:spPr bwMode="auto">
        <a:xfrm>
          <a:off x="636270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BB16633-F1BB-4541-B64E-8FC1AE27B336}" type="TxLink">
            <a:rPr lang="en-GB" sz="900" b="0" i="0" u="none" strike="noStrike" baseline="0">
              <a:solidFill>
                <a:srgbClr val="FFFFFF"/>
              </a:solidFill>
              <a:latin typeface="Arial"/>
              <a:cs typeface="Arial"/>
            </a:rPr>
            <a:t>Indexation Rates</a:t>
          </a:fld>
          <a:endParaRPr lang="en-GB"/>
        </a:p>
      </xdr:txBody>
    </xdr:sp>
    <xdr:clientData/>
  </xdr:twoCellAnchor>
  <xdr:twoCellAnchor editAs="oneCell">
    <xdr:from>
      <xdr:col>2</xdr:col>
      <xdr:colOff>9525</xdr:colOff>
      <xdr:row>45</xdr:row>
      <xdr:rowOff>104775</xdr:rowOff>
    </xdr:from>
    <xdr:to>
      <xdr:col>4</xdr:col>
      <xdr:colOff>9525</xdr:colOff>
      <xdr:row>47</xdr:row>
      <xdr:rowOff>142875</xdr:rowOff>
    </xdr:to>
    <xdr:sp macro="" textlink="">
      <xdr:nvSpPr>
        <xdr:cNvPr id="5341" name="Text Box 221"/>
        <xdr:cNvSpPr txBox="1">
          <a:spLocks noChangeArrowheads="1"/>
        </xdr:cNvSpPr>
      </xdr:nvSpPr>
      <xdr:spPr bwMode="auto">
        <a:xfrm>
          <a:off x="590550" y="6448425"/>
          <a:ext cx="895350" cy="36195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Risks</a:t>
          </a:r>
          <a:endParaRPr lang="en-GB"/>
        </a:p>
      </xdr:txBody>
    </xdr:sp>
    <xdr:clientData/>
  </xdr:twoCellAnchor>
  <xdr:twoCellAnchor editAs="oneCell">
    <xdr:from>
      <xdr:col>7</xdr:col>
      <xdr:colOff>419100</xdr:colOff>
      <xdr:row>45</xdr:row>
      <xdr:rowOff>104775</xdr:rowOff>
    </xdr:from>
    <xdr:to>
      <xdr:col>9</xdr:col>
      <xdr:colOff>419100</xdr:colOff>
      <xdr:row>47</xdr:row>
      <xdr:rowOff>142875</xdr:rowOff>
    </xdr:to>
    <xdr:sp macro="" textlink="">
      <xdr:nvSpPr>
        <xdr:cNvPr id="5342" name="Text Box 222"/>
        <xdr:cNvSpPr txBox="1">
          <a:spLocks noChangeArrowheads="1"/>
        </xdr:cNvSpPr>
      </xdr:nvSpPr>
      <xdr:spPr bwMode="auto">
        <a:xfrm>
          <a:off x="3238500" y="6448425"/>
          <a:ext cx="895350" cy="361950"/>
        </a:xfrm>
        <a:prstGeom prst="rect">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CSM/CCM</a:t>
          </a:r>
          <a:endParaRPr lang="en-GB"/>
        </a:p>
      </xdr:txBody>
    </xdr:sp>
    <xdr:clientData/>
  </xdr:twoCellAnchor>
  <xdr:twoCellAnchor>
    <xdr:from>
      <xdr:col>7</xdr:col>
      <xdr:colOff>219075</xdr:colOff>
      <xdr:row>47</xdr:row>
      <xdr:rowOff>152400</xdr:rowOff>
    </xdr:from>
    <xdr:to>
      <xdr:col>8</xdr:col>
      <xdr:colOff>419100</xdr:colOff>
      <xdr:row>53</xdr:row>
      <xdr:rowOff>114300</xdr:rowOff>
    </xdr:to>
    <xdr:cxnSp macro="">
      <xdr:nvCxnSpPr>
        <xdr:cNvPr id="5343" name="AutoShape 223"/>
        <xdr:cNvCxnSpPr>
          <a:cxnSpLocks noChangeShapeType="1"/>
          <a:stCxn id="5342" idx="2"/>
          <a:endCxn id="5150" idx="0"/>
        </xdr:cNvCxnSpPr>
      </xdr:nvCxnSpPr>
      <xdr:spPr bwMode="auto">
        <a:xfrm rot="5400000">
          <a:off x="2876550" y="6981825"/>
          <a:ext cx="971550" cy="647700"/>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9525</xdr:colOff>
      <xdr:row>47</xdr:row>
      <xdr:rowOff>152400</xdr:rowOff>
    </xdr:from>
    <xdr:to>
      <xdr:col>7</xdr:col>
      <xdr:colOff>219075</xdr:colOff>
      <xdr:row>53</xdr:row>
      <xdr:rowOff>114300</xdr:rowOff>
    </xdr:to>
    <xdr:cxnSp macro="">
      <xdr:nvCxnSpPr>
        <xdr:cNvPr id="5344" name="AutoShape 224"/>
        <xdr:cNvCxnSpPr>
          <a:cxnSpLocks noChangeShapeType="1"/>
          <a:stCxn id="5341" idx="2"/>
          <a:endCxn id="5150" idx="0"/>
        </xdr:cNvCxnSpPr>
      </xdr:nvCxnSpPr>
      <xdr:spPr bwMode="auto">
        <a:xfrm rot="16200000" flipH="1">
          <a:off x="1552575" y="6305550"/>
          <a:ext cx="971550" cy="2000250"/>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14</xdr:col>
      <xdr:colOff>409575</xdr:colOff>
      <xdr:row>58</xdr:row>
      <xdr:rowOff>85725</xdr:rowOff>
    </xdr:from>
    <xdr:to>
      <xdr:col>16</xdr:col>
      <xdr:colOff>409575</xdr:colOff>
      <xdr:row>60</xdr:row>
      <xdr:rowOff>123825</xdr:rowOff>
    </xdr:to>
    <xdr:sp macro="" textlink="CONLF1">
      <xdr:nvSpPr>
        <xdr:cNvPr id="5345" name="Text Box 225">
          <a:hlinkClick xmlns:r="http://schemas.openxmlformats.org/officeDocument/2006/relationships" r:id="rId26" tooltip="Hyperlink to code list"/>
        </xdr:cNvPr>
        <xdr:cNvSpPr txBox="1">
          <a:spLocks noChangeArrowheads="1" noTextEdit="1"/>
        </xdr:cNvSpPr>
      </xdr:nvSpPr>
      <xdr:spPr bwMode="auto">
        <a:xfrm>
          <a:off x="6362700" y="85725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5CA2206-C3F7-470D-B957-BBADA273CBE2}" type="TxLink">
            <a:rPr lang="en-GB" sz="900" b="0" i="0" u="none" strike="noStrike" baseline="0">
              <a:solidFill>
                <a:srgbClr val="FFFFFF"/>
              </a:solidFill>
              <a:latin typeface="Arial"/>
              <a:cs typeface="Arial"/>
            </a:rPr>
            <a:t>Lease Financing</a:t>
          </a:fld>
          <a:endParaRPr lang="en-GB"/>
        </a:p>
      </xdr:txBody>
    </xdr:sp>
    <xdr:clientData/>
  </xdr:twoCellAnchor>
  <xdr:twoCellAnchor editAs="oneCell">
    <xdr:from>
      <xdr:col>1</xdr:col>
      <xdr:colOff>104775</xdr:colOff>
      <xdr:row>121</xdr:row>
      <xdr:rowOff>0</xdr:rowOff>
    </xdr:from>
    <xdr:to>
      <xdr:col>3</xdr:col>
      <xdr:colOff>171450</xdr:colOff>
      <xdr:row>123</xdr:row>
      <xdr:rowOff>38100</xdr:rowOff>
    </xdr:to>
    <xdr:sp macro="" textlink="">
      <xdr:nvSpPr>
        <xdr:cNvPr id="5354" name="Text Box 234">
          <a:hlinkClick xmlns:r="http://schemas.openxmlformats.org/officeDocument/2006/relationships" r:id="rId27" tooltip="Hyperlink to sheet"/>
        </xdr:cNvPr>
        <xdr:cNvSpPr txBox="1">
          <a:spLocks noChangeArrowheads="1"/>
        </xdr:cNvSpPr>
      </xdr:nvSpPr>
      <xdr:spPr bwMode="auto">
        <a:xfrm>
          <a:off x="30480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Cover</a:t>
          </a:r>
          <a:endParaRPr lang="en-GB"/>
        </a:p>
      </xdr:txBody>
    </xdr:sp>
    <xdr:clientData/>
  </xdr:twoCellAnchor>
  <xdr:twoCellAnchor editAs="oneCell">
    <xdr:from>
      <xdr:col>20</xdr:col>
      <xdr:colOff>323850</xdr:colOff>
      <xdr:row>121</xdr:row>
      <xdr:rowOff>0</xdr:rowOff>
    </xdr:from>
    <xdr:to>
      <xdr:col>22</xdr:col>
      <xdr:colOff>323850</xdr:colOff>
      <xdr:row>123</xdr:row>
      <xdr:rowOff>38100</xdr:rowOff>
    </xdr:to>
    <xdr:sp macro="" textlink="">
      <xdr:nvSpPr>
        <xdr:cNvPr id="5355" name="Text Box 235">
          <a:hlinkClick xmlns:r="http://schemas.openxmlformats.org/officeDocument/2006/relationships" r:id="rId28" tooltip="Hyperlink to sheet"/>
        </xdr:cNvPr>
        <xdr:cNvSpPr txBox="1">
          <a:spLocks noChangeArrowheads="1"/>
        </xdr:cNvSpPr>
      </xdr:nvSpPr>
      <xdr:spPr bwMode="auto">
        <a:xfrm>
          <a:off x="8896350" y="1836420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End</a:t>
          </a:r>
          <a:endParaRPr lang="en-GB"/>
        </a:p>
      </xdr:txBody>
    </xdr:sp>
    <xdr:clientData/>
  </xdr:twoCellAnchor>
  <xdr:twoCellAnchor editAs="oneCell">
    <xdr:from>
      <xdr:col>4</xdr:col>
      <xdr:colOff>47625</xdr:colOff>
      <xdr:row>121</xdr:row>
      <xdr:rowOff>0</xdr:rowOff>
    </xdr:from>
    <xdr:to>
      <xdr:col>6</xdr:col>
      <xdr:colOff>47625</xdr:colOff>
      <xdr:row>123</xdr:row>
      <xdr:rowOff>38100</xdr:rowOff>
    </xdr:to>
    <xdr:sp macro="" textlink="_PLA1">
      <xdr:nvSpPr>
        <xdr:cNvPr id="5356" name="Text Box 236">
          <a:hlinkClick xmlns:r="http://schemas.openxmlformats.org/officeDocument/2006/relationships" r:id="rId29" tooltip="Hyperlink to sheet"/>
        </xdr:cNvPr>
        <xdr:cNvSpPr txBox="1">
          <a:spLocks noChangeArrowheads="1" noTextEdit="1"/>
        </xdr:cNvSpPr>
      </xdr:nvSpPr>
      <xdr:spPr bwMode="auto">
        <a:xfrm>
          <a:off x="1524000"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25579181-74AF-4079-AE1B-E015071EE385}" type="TxLink">
            <a:rPr lang="en-GB" sz="900" b="0" i="0" u="none" strike="noStrike" baseline="0">
              <a:solidFill>
                <a:srgbClr val="FFFFFF"/>
              </a:solidFill>
              <a:latin typeface="Arial"/>
              <a:cs typeface="Arial"/>
            </a:rPr>
            <a:t>Instructions &amp; Notes</a:t>
          </a:fld>
          <a:endParaRPr lang="en-GB"/>
        </a:p>
      </xdr:txBody>
    </xdr:sp>
    <xdr:clientData/>
  </xdr:twoCellAnchor>
  <xdr:twoCellAnchor editAs="oneCell">
    <xdr:from>
      <xdr:col>6</xdr:col>
      <xdr:colOff>381000</xdr:colOff>
      <xdr:row>121</xdr:row>
      <xdr:rowOff>0</xdr:rowOff>
    </xdr:from>
    <xdr:to>
      <xdr:col>8</xdr:col>
      <xdr:colOff>381000</xdr:colOff>
      <xdr:row>123</xdr:row>
      <xdr:rowOff>38100</xdr:rowOff>
    </xdr:to>
    <xdr:sp macro="" textlink="_PLA2">
      <xdr:nvSpPr>
        <xdr:cNvPr id="5357" name="Text Box 237">
          <a:hlinkClick xmlns:r="http://schemas.openxmlformats.org/officeDocument/2006/relationships" r:id="rId30" tooltip="Hyperlink to sheet"/>
        </xdr:cNvPr>
        <xdr:cNvSpPr txBox="1">
          <a:spLocks noChangeArrowheads="1" noTextEdit="1"/>
        </xdr:cNvSpPr>
      </xdr:nvSpPr>
      <xdr:spPr bwMode="auto">
        <a:xfrm>
          <a:off x="2752725"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7F8F9830-13E4-47AE-91EF-246CE8087990}" type="TxLink">
            <a:rPr lang="en-GB" sz="900" b="0" i="0" u="none" strike="noStrike" baseline="0">
              <a:solidFill>
                <a:srgbClr val="FFFFFF"/>
              </a:solidFill>
              <a:latin typeface="Arial"/>
              <a:cs typeface="Arial"/>
            </a:rPr>
            <a:t>Styles</a:t>
          </a:fld>
          <a:endParaRPr lang="en-GB"/>
        </a:p>
      </xdr:txBody>
    </xdr:sp>
    <xdr:clientData/>
  </xdr:twoCellAnchor>
  <xdr:twoCellAnchor editAs="oneCell">
    <xdr:from>
      <xdr:col>9</xdr:col>
      <xdr:colOff>266700</xdr:colOff>
      <xdr:row>121</xdr:row>
      <xdr:rowOff>0</xdr:rowOff>
    </xdr:from>
    <xdr:to>
      <xdr:col>11</xdr:col>
      <xdr:colOff>266700</xdr:colOff>
      <xdr:row>123</xdr:row>
      <xdr:rowOff>38100</xdr:rowOff>
    </xdr:to>
    <xdr:sp macro="" textlink="_PLA3">
      <xdr:nvSpPr>
        <xdr:cNvPr id="5358" name="Text Box 238">
          <a:hlinkClick xmlns:r="http://schemas.openxmlformats.org/officeDocument/2006/relationships" r:id="rId31" tooltip="Hyperlink to sheet"/>
        </xdr:cNvPr>
        <xdr:cNvSpPr txBox="1">
          <a:spLocks noChangeArrowheads="1" noTextEdit="1"/>
        </xdr:cNvSpPr>
      </xdr:nvSpPr>
      <xdr:spPr bwMode="auto">
        <a:xfrm>
          <a:off x="3981450" y="1836420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710F7B52-76DC-458F-8C1D-468504B99CAE}" type="TxLink">
            <a:rPr lang="en-GB" sz="900" b="0" i="0" u="none" strike="noStrike" baseline="0">
              <a:solidFill>
                <a:srgbClr val="FFFFFF"/>
              </a:solidFill>
              <a:latin typeface="Arial"/>
              <a:cs typeface="Arial"/>
            </a:rPr>
            <a:t>Contents</a:t>
          </a:fld>
          <a:endParaRPr lang="en-GB"/>
        </a:p>
      </xdr:txBody>
    </xdr:sp>
    <xdr:clientData/>
  </xdr:twoCellAnchor>
  <xdr:twoCellAnchor editAs="oneCell">
    <xdr:from>
      <xdr:col>14</xdr:col>
      <xdr:colOff>409575</xdr:colOff>
      <xdr:row>60</xdr:row>
      <xdr:rowOff>104775</xdr:rowOff>
    </xdr:from>
    <xdr:to>
      <xdr:col>16</xdr:col>
      <xdr:colOff>409575</xdr:colOff>
      <xdr:row>62</xdr:row>
      <xdr:rowOff>142875</xdr:rowOff>
    </xdr:to>
    <xdr:sp macro="" textlink="CONMA1">
      <xdr:nvSpPr>
        <xdr:cNvPr id="5376" name="Text Box 256">
          <a:hlinkClick xmlns:r="http://schemas.openxmlformats.org/officeDocument/2006/relationships" r:id="rId32" tooltip="Hyperlink to code list"/>
        </xdr:cNvPr>
        <xdr:cNvSpPr txBox="1">
          <a:spLocks noChangeArrowheads="1" noTextEdit="1"/>
        </xdr:cNvSpPr>
      </xdr:nvSpPr>
      <xdr:spPr bwMode="auto">
        <a:xfrm>
          <a:off x="636270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86BD6B10-2C2F-4847-9130-2CD28AEB3ABA}" type="TxLink">
            <a:rPr lang="en-GB" sz="900" b="0" i="0" u="none" strike="noStrike" baseline="0">
              <a:solidFill>
                <a:srgbClr val="FFFFFF"/>
              </a:solidFill>
              <a:latin typeface="Arial"/>
              <a:cs typeface="Arial"/>
            </a:rPr>
            <a:t>Margin</a:t>
          </a:fld>
          <a:endParaRPr lang="en-GB"/>
        </a:p>
      </xdr:txBody>
    </xdr:sp>
    <xdr:clientData/>
  </xdr:twoCellAnchor>
  <xdr:twoCellAnchor editAs="oneCell">
    <xdr:from>
      <xdr:col>1</xdr:col>
      <xdr:colOff>247650</xdr:colOff>
      <xdr:row>90</xdr:row>
      <xdr:rowOff>85725</xdr:rowOff>
    </xdr:from>
    <xdr:to>
      <xdr:col>3</xdr:col>
      <xdr:colOff>314325</xdr:colOff>
      <xdr:row>92</xdr:row>
      <xdr:rowOff>123825</xdr:rowOff>
    </xdr:to>
    <xdr:sp macro="" textlink="TIMAN1">
      <xdr:nvSpPr>
        <xdr:cNvPr id="5463" name="Text Box 343">
          <a:hlinkClick xmlns:r="http://schemas.openxmlformats.org/officeDocument/2006/relationships" r:id="rId33" tooltip="Hyperlink to area"/>
        </xdr:cNvPr>
        <xdr:cNvSpPr txBox="1">
          <a:spLocks noChangeArrowheads="1" noTextEdit="1"/>
        </xdr:cNvSpPr>
      </xdr:nvSpPr>
      <xdr:spPr bwMode="auto">
        <a:xfrm>
          <a:off x="447675" y="134588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D722DCC-A67A-495B-BE14-A94DD49E0B33}" type="TxLink">
            <a:rPr lang="en-GB" sz="900" b="0" i="0" u="none" strike="noStrike" baseline="0">
              <a:solidFill>
                <a:srgbClr val="FFFFFF"/>
              </a:solidFill>
              <a:latin typeface="Arial"/>
              <a:cs typeface="Arial"/>
            </a:rPr>
            <a:t>Annual</a:t>
          </a:fld>
          <a:endParaRPr lang="en-GB"/>
        </a:p>
      </xdr:txBody>
    </xdr:sp>
    <xdr:clientData/>
  </xdr:twoCellAnchor>
  <xdr:twoCellAnchor>
    <xdr:from>
      <xdr:col>0</xdr:col>
      <xdr:colOff>47625</xdr:colOff>
      <xdr:row>6</xdr:row>
      <xdr:rowOff>47625</xdr:rowOff>
    </xdr:from>
    <xdr:to>
      <xdr:col>4</xdr:col>
      <xdr:colOff>19050</xdr:colOff>
      <xdr:row>8</xdr:row>
      <xdr:rowOff>85725</xdr:rowOff>
    </xdr:to>
    <xdr:sp macro="" textlink="$A$4">
      <xdr:nvSpPr>
        <xdr:cNvPr id="5481" name="Text Box 361"/>
        <xdr:cNvSpPr txBox="1">
          <a:spLocks noChangeArrowheads="1" noTextEdit="1"/>
        </xdr:cNvSpPr>
      </xdr:nvSpPr>
      <xdr:spPr bwMode="auto">
        <a:xfrm>
          <a:off x="47625" y="1047750"/>
          <a:ext cx="144780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909B1E00-5E14-4D52-883A-09A99C98D73F}" type="TxLink">
            <a:rPr lang="en-GB" sz="2000" b="0" i="0" u="none" strike="noStrike" baseline="0">
              <a:solidFill>
                <a:srgbClr val="000000"/>
              </a:solidFill>
              <a:latin typeface="Arial"/>
              <a:cs typeface="Arial"/>
            </a:rPr>
            <a:t>Model Logic</a:t>
          </a:fld>
          <a:endParaRPr lang="en-GB"/>
        </a:p>
      </xdr:txBody>
    </xdr:sp>
    <xdr:clientData/>
  </xdr:twoCellAnchor>
  <xdr:twoCellAnchor editAs="oneCell">
    <xdr:from>
      <xdr:col>10</xdr:col>
      <xdr:colOff>409575</xdr:colOff>
      <xdr:row>65</xdr:row>
      <xdr:rowOff>19050</xdr:rowOff>
    </xdr:from>
    <xdr:to>
      <xdr:col>12</xdr:col>
      <xdr:colOff>409575</xdr:colOff>
      <xdr:row>67</xdr:row>
      <xdr:rowOff>57150</xdr:rowOff>
    </xdr:to>
    <xdr:sp macro="" textlink="CONCD1">
      <xdr:nvSpPr>
        <xdr:cNvPr id="5483" name="Text Box 363">
          <a:hlinkClick xmlns:r="http://schemas.openxmlformats.org/officeDocument/2006/relationships" r:id="rId34" tooltip="Hyperlink to code list"/>
        </xdr:cNvPr>
        <xdr:cNvSpPr txBox="1">
          <a:spLocks noChangeArrowheads="1" noTextEdit="1"/>
        </xdr:cNvSpPr>
      </xdr:nvSpPr>
      <xdr:spPr bwMode="auto">
        <a:xfrm>
          <a:off x="457200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EEB7A0F-85A2-48EF-9FA1-35F722F7DD47}" type="TxLink">
            <a:rPr lang="en-GB" sz="900" b="0" i="0" u="none" strike="noStrike" baseline="0">
              <a:solidFill>
                <a:srgbClr val="FFFFFF"/>
              </a:solidFill>
              <a:latin typeface="Arial"/>
              <a:cs typeface="Arial"/>
            </a:rPr>
            <a:t>Bid &amp; Contract Dates</a:t>
          </a:fld>
          <a:endParaRPr lang="en-GB"/>
        </a:p>
      </xdr:txBody>
    </xdr:sp>
    <xdr:clientData/>
  </xdr:twoCellAnchor>
  <xdr:twoCellAnchor editAs="oneCell">
    <xdr:from>
      <xdr:col>10</xdr:col>
      <xdr:colOff>409575</xdr:colOff>
      <xdr:row>67</xdr:row>
      <xdr:rowOff>57150</xdr:rowOff>
    </xdr:from>
    <xdr:to>
      <xdr:col>12</xdr:col>
      <xdr:colOff>409575</xdr:colOff>
      <xdr:row>69</xdr:row>
      <xdr:rowOff>95250</xdr:rowOff>
    </xdr:to>
    <xdr:sp macro="" textlink="CONBD1">
      <xdr:nvSpPr>
        <xdr:cNvPr id="5484" name="Text Box 364">
          <a:hlinkClick xmlns:r="http://schemas.openxmlformats.org/officeDocument/2006/relationships" r:id="rId35" tooltip="Hyperlink to code list"/>
        </xdr:cNvPr>
        <xdr:cNvSpPr txBox="1">
          <a:spLocks noChangeArrowheads="1" noTextEdit="1"/>
        </xdr:cNvSpPr>
      </xdr:nvSpPr>
      <xdr:spPr bwMode="auto">
        <a:xfrm>
          <a:off x="457200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2075B8E-E960-4FEF-B1B1-B8FFF523D352}" type="TxLink">
            <a:rPr lang="en-GB" sz="900" b="0" i="0" u="none" strike="noStrike" baseline="0">
              <a:solidFill>
                <a:srgbClr val="FFFFFF"/>
              </a:solidFill>
              <a:latin typeface="Arial"/>
              <a:cs typeface="Arial"/>
            </a:rPr>
            <a:t>Bid Details</a:t>
          </a:fld>
          <a:endParaRPr lang="en-GB"/>
        </a:p>
      </xdr:txBody>
    </xdr:sp>
    <xdr:clientData/>
  </xdr:twoCellAnchor>
  <xdr:twoCellAnchor editAs="oneCell">
    <xdr:from>
      <xdr:col>10</xdr:col>
      <xdr:colOff>409575</xdr:colOff>
      <xdr:row>69</xdr:row>
      <xdr:rowOff>95250</xdr:rowOff>
    </xdr:from>
    <xdr:to>
      <xdr:col>12</xdr:col>
      <xdr:colOff>409575</xdr:colOff>
      <xdr:row>71</xdr:row>
      <xdr:rowOff>133350</xdr:rowOff>
    </xdr:to>
    <xdr:sp macro="" textlink="CONCU1">
      <xdr:nvSpPr>
        <xdr:cNvPr id="5485" name="Text Box 365">
          <a:hlinkClick xmlns:r="http://schemas.openxmlformats.org/officeDocument/2006/relationships" r:id="rId36" tooltip="Hyperlink to code list"/>
        </xdr:cNvPr>
        <xdr:cNvSpPr txBox="1">
          <a:spLocks noChangeArrowheads="1" noTextEdit="1"/>
        </xdr:cNvSpPr>
      </xdr:nvSpPr>
      <xdr:spPr bwMode="auto">
        <a:xfrm>
          <a:off x="457200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3A645075-8D00-4141-915E-385C41DDD91E}" type="TxLink">
            <a:rPr lang="en-GB" sz="900" b="0" i="0" u="none" strike="noStrike" baseline="0">
              <a:solidFill>
                <a:srgbClr val="FFFFFF"/>
              </a:solidFill>
              <a:latin typeface="Arial"/>
              <a:cs typeface="Arial"/>
            </a:rPr>
            <a:t>Capability Units</a:t>
          </a:fld>
          <a:endParaRPr lang="en-GB"/>
        </a:p>
      </xdr:txBody>
    </xdr:sp>
    <xdr:clientData/>
  </xdr:twoCellAnchor>
  <xdr:twoCellAnchor editAs="oneCell">
    <xdr:from>
      <xdr:col>10</xdr:col>
      <xdr:colOff>409575</xdr:colOff>
      <xdr:row>71</xdr:row>
      <xdr:rowOff>133350</xdr:rowOff>
    </xdr:from>
    <xdr:to>
      <xdr:col>12</xdr:col>
      <xdr:colOff>409575</xdr:colOff>
      <xdr:row>74</xdr:row>
      <xdr:rowOff>9525</xdr:rowOff>
    </xdr:to>
    <xdr:sp macro="" textlink="CONCO1">
      <xdr:nvSpPr>
        <xdr:cNvPr id="5486" name="Text Box 366">
          <a:hlinkClick xmlns:r="http://schemas.openxmlformats.org/officeDocument/2006/relationships" r:id="rId37" tooltip="Hyperlink to code list"/>
        </xdr:cNvPr>
        <xdr:cNvSpPr txBox="1">
          <a:spLocks noChangeArrowheads="1" noTextEdit="1"/>
        </xdr:cNvSpPr>
      </xdr:nvSpPr>
      <xdr:spPr bwMode="auto">
        <a:xfrm>
          <a:off x="457200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DF973F9-50E0-4C2D-B519-467F43726C59}" type="TxLink">
            <a:rPr lang="en-GB" sz="900" b="0" i="0" u="none" strike="noStrike" baseline="0">
              <a:solidFill>
                <a:srgbClr val="FFFFFF"/>
              </a:solidFill>
              <a:latin typeface="Arial"/>
              <a:cs typeface="Arial"/>
            </a:rPr>
            <a:t>Capex / Opex</a:t>
          </a:fld>
          <a:endParaRPr lang="en-GB"/>
        </a:p>
      </xdr:txBody>
    </xdr:sp>
    <xdr:clientData/>
  </xdr:twoCellAnchor>
  <xdr:twoCellAnchor editAs="oneCell">
    <xdr:from>
      <xdr:col>12</xdr:col>
      <xdr:colOff>409575</xdr:colOff>
      <xdr:row>56</xdr:row>
      <xdr:rowOff>47625</xdr:rowOff>
    </xdr:from>
    <xdr:to>
      <xdr:col>14</xdr:col>
      <xdr:colOff>409575</xdr:colOff>
      <xdr:row>58</xdr:row>
      <xdr:rowOff>85725</xdr:rowOff>
    </xdr:to>
    <xdr:sp macro="" textlink="CONCC1">
      <xdr:nvSpPr>
        <xdr:cNvPr id="5487" name="Text Box 367">
          <a:hlinkClick xmlns:r="http://schemas.openxmlformats.org/officeDocument/2006/relationships" r:id="rId38" tooltip="Hyperlink to code list"/>
        </xdr:cNvPr>
        <xdr:cNvSpPr txBox="1">
          <a:spLocks noChangeArrowheads="1" noTextEdit="1"/>
        </xdr:cNvSpPr>
      </xdr:nvSpPr>
      <xdr:spPr bwMode="auto">
        <a:xfrm>
          <a:off x="546735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A0E1C51-7024-47CC-B7B1-5EF89CD368FA}" type="TxLink">
            <a:rPr lang="en-GB" sz="900" b="0" i="0" u="none" strike="noStrike" baseline="0">
              <a:solidFill>
                <a:srgbClr val="FFFFFF"/>
              </a:solidFill>
              <a:latin typeface="Arial"/>
              <a:cs typeface="Arial"/>
            </a:rPr>
            <a:t>Cost Classification</a:t>
          </a:fld>
          <a:endParaRPr lang="en-GB"/>
        </a:p>
      </xdr:txBody>
    </xdr:sp>
    <xdr:clientData/>
  </xdr:twoCellAnchor>
  <xdr:twoCellAnchor editAs="oneCell">
    <xdr:from>
      <xdr:col>12</xdr:col>
      <xdr:colOff>409575</xdr:colOff>
      <xdr:row>58</xdr:row>
      <xdr:rowOff>85725</xdr:rowOff>
    </xdr:from>
    <xdr:to>
      <xdr:col>14</xdr:col>
      <xdr:colOff>409575</xdr:colOff>
      <xdr:row>60</xdr:row>
      <xdr:rowOff>123825</xdr:rowOff>
    </xdr:to>
    <xdr:sp macro="" textlink="CONCM1">
      <xdr:nvSpPr>
        <xdr:cNvPr id="5488" name="Text Box 368">
          <a:hlinkClick xmlns:r="http://schemas.openxmlformats.org/officeDocument/2006/relationships" r:id="rId39" tooltip="Hyperlink to code list"/>
        </xdr:cNvPr>
        <xdr:cNvSpPr txBox="1">
          <a:spLocks noChangeArrowheads="1" noTextEdit="1"/>
        </xdr:cNvSpPr>
      </xdr:nvSpPr>
      <xdr:spPr bwMode="auto">
        <a:xfrm>
          <a:off x="5467350" y="85725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BA95FB9-B0DE-4928-B965-CE66DF6B90D5}" type="TxLink">
            <a:rPr lang="en-GB" sz="900" b="0" i="0" u="none" strike="noStrike" baseline="0">
              <a:solidFill>
                <a:srgbClr val="FFFFFF"/>
              </a:solidFill>
              <a:latin typeface="Arial"/>
              <a:cs typeface="Arial"/>
            </a:rPr>
            <a:t>Cost of Money</a:t>
          </a:fld>
          <a:endParaRPr lang="en-GB"/>
        </a:p>
      </xdr:txBody>
    </xdr:sp>
    <xdr:clientData/>
  </xdr:twoCellAnchor>
  <xdr:twoCellAnchor editAs="oneCell">
    <xdr:from>
      <xdr:col>12</xdr:col>
      <xdr:colOff>409575</xdr:colOff>
      <xdr:row>60</xdr:row>
      <xdr:rowOff>104775</xdr:rowOff>
    </xdr:from>
    <xdr:to>
      <xdr:col>14</xdr:col>
      <xdr:colOff>409575</xdr:colOff>
      <xdr:row>62</xdr:row>
      <xdr:rowOff>142875</xdr:rowOff>
    </xdr:to>
    <xdr:sp macro="" textlink="CONCP1">
      <xdr:nvSpPr>
        <xdr:cNvPr id="5489" name="Text Box 369">
          <a:hlinkClick xmlns:r="http://schemas.openxmlformats.org/officeDocument/2006/relationships" r:id="rId40" tooltip="Hyperlink to code list"/>
        </xdr:cNvPr>
        <xdr:cNvSpPr txBox="1">
          <a:spLocks noChangeArrowheads="1" noTextEdit="1"/>
        </xdr:cNvSpPr>
      </xdr:nvSpPr>
      <xdr:spPr bwMode="auto">
        <a:xfrm>
          <a:off x="546735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0F644D7-2A86-4DBC-AAED-16F86A0B1ACE}" type="TxLink">
            <a:rPr lang="en-GB" sz="900" b="0" i="0" u="none" strike="noStrike" baseline="0">
              <a:solidFill>
                <a:srgbClr val="FFFFFF"/>
              </a:solidFill>
              <a:latin typeface="Arial"/>
              <a:cs typeface="Arial"/>
            </a:rPr>
            <a:t>Cost Phase</a:t>
          </a:fld>
          <a:endParaRPr lang="en-GB"/>
        </a:p>
      </xdr:txBody>
    </xdr:sp>
    <xdr:clientData/>
  </xdr:twoCellAnchor>
  <xdr:twoCellAnchor editAs="oneCell">
    <xdr:from>
      <xdr:col>12</xdr:col>
      <xdr:colOff>409575</xdr:colOff>
      <xdr:row>62</xdr:row>
      <xdr:rowOff>142875</xdr:rowOff>
    </xdr:from>
    <xdr:to>
      <xdr:col>14</xdr:col>
      <xdr:colOff>409575</xdr:colOff>
      <xdr:row>65</xdr:row>
      <xdr:rowOff>19050</xdr:rowOff>
    </xdr:to>
    <xdr:sp macro="" textlink="CONCT1">
      <xdr:nvSpPr>
        <xdr:cNvPr id="5490" name="Text Box 370">
          <a:hlinkClick xmlns:r="http://schemas.openxmlformats.org/officeDocument/2006/relationships" r:id="rId41" tooltip="Hyperlink to code list"/>
        </xdr:cNvPr>
        <xdr:cNvSpPr txBox="1">
          <a:spLocks noChangeArrowheads="1" noTextEdit="1"/>
        </xdr:cNvSpPr>
      </xdr:nvSpPr>
      <xdr:spPr bwMode="auto">
        <a:xfrm>
          <a:off x="5467350" y="9277350"/>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37A7E8F-4397-4A47-8815-09BAFE85EF39}" type="TxLink">
            <a:rPr lang="en-GB" sz="900" b="0" i="0" u="none" strike="noStrike" baseline="0">
              <a:solidFill>
                <a:srgbClr val="FFFFFF"/>
              </a:solidFill>
              <a:latin typeface="Arial"/>
              <a:cs typeface="Arial"/>
            </a:rPr>
            <a:t>Cost Types</a:t>
          </a:fld>
          <a:endParaRPr lang="en-GB"/>
        </a:p>
      </xdr:txBody>
    </xdr:sp>
    <xdr:clientData/>
  </xdr:twoCellAnchor>
  <xdr:twoCellAnchor editAs="oneCell">
    <xdr:from>
      <xdr:col>12</xdr:col>
      <xdr:colOff>409575</xdr:colOff>
      <xdr:row>65</xdr:row>
      <xdr:rowOff>19050</xdr:rowOff>
    </xdr:from>
    <xdr:to>
      <xdr:col>14</xdr:col>
      <xdr:colOff>409575</xdr:colOff>
      <xdr:row>67</xdr:row>
      <xdr:rowOff>57150</xdr:rowOff>
    </xdr:to>
    <xdr:sp macro="" textlink="CONPR1">
      <xdr:nvSpPr>
        <xdr:cNvPr id="5491" name="Text Box 371">
          <a:hlinkClick xmlns:r="http://schemas.openxmlformats.org/officeDocument/2006/relationships" r:id="rId40" tooltip="Hyperlink to code list"/>
        </xdr:cNvPr>
        <xdr:cNvSpPr txBox="1">
          <a:spLocks noChangeArrowheads="1" noTextEdit="1"/>
        </xdr:cNvSpPr>
      </xdr:nvSpPr>
      <xdr:spPr bwMode="auto">
        <a:xfrm>
          <a:off x="5467350" y="96393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79FEF01-D2CD-4852-BBA5-C7BD2E4FDFD0}" type="TxLink">
            <a:rPr lang="en-GB" sz="900" b="0" i="0" u="none" strike="noStrike" baseline="0">
              <a:solidFill>
                <a:srgbClr val="FFFFFF"/>
              </a:solidFill>
              <a:latin typeface="Arial"/>
              <a:cs typeface="Arial"/>
            </a:rPr>
            <a:t>Currency Preferences</a:t>
          </a:fld>
          <a:endParaRPr lang="en-GB"/>
        </a:p>
      </xdr:txBody>
    </xdr:sp>
    <xdr:clientData/>
  </xdr:twoCellAnchor>
  <xdr:twoCellAnchor editAs="oneCell">
    <xdr:from>
      <xdr:col>12</xdr:col>
      <xdr:colOff>409575</xdr:colOff>
      <xdr:row>69</xdr:row>
      <xdr:rowOff>95250</xdr:rowOff>
    </xdr:from>
    <xdr:to>
      <xdr:col>14</xdr:col>
      <xdr:colOff>409575</xdr:colOff>
      <xdr:row>71</xdr:row>
      <xdr:rowOff>133350</xdr:rowOff>
    </xdr:to>
    <xdr:sp macro="" textlink="CONCS1">
      <xdr:nvSpPr>
        <xdr:cNvPr id="5492" name="Text Box 372">
          <a:hlinkClick xmlns:r="http://schemas.openxmlformats.org/officeDocument/2006/relationships" r:id="rId42" tooltip="Hyperlink to code list"/>
        </xdr:cNvPr>
        <xdr:cNvSpPr txBox="1">
          <a:spLocks noChangeArrowheads="1" noTextEdit="1"/>
        </xdr:cNvSpPr>
      </xdr:nvSpPr>
      <xdr:spPr bwMode="auto">
        <a:xfrm>
          <a:off x="5467350" y="10363200"/>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5A03DAD4-F0F9-4C59-979C-4A622F0B166F}" type="TxLink">
            <a:rPr lang="en-GB" sz="900" b="0" i="0" u="none" strike="noStrike" baseline="0">
              <a:solidFill>
                <a:srgbClr val="FFFFFF"/>
              </a:solidFill>
              <a:latin typeface="Arial"/>
              <a:cs typeface="Arial"/>
            </a:rPr>
            <a:t>Customer's Service Codes</a:t>
          </a:fld>
          <a:endParaRPr lang="en-GB"/>
        </a:p>
      </xdr:txBody>
    </xdr:sp>
    <xdr:clientData/>
  </xdr:twoCellAnchor>
  <xdr:twoCellAnchor editAs="oneCell">
    <xdr:from>
      <xdr:col>14</xdr:col>
      <xdr:colOff>409575</xdr:colOff>
      <xdr:row>69</xdr:row>
      <xdr:rowOff>95250</xdr:rowOff>
    </xdr:from>
    <xdr:to>
      <xdr:col>16</xdr:col>
      <xdr:colOff>409575</xdr:colOff>
      <xdr:row>71</xdr:row>
      <xdr:rowOff>133350</xdr:rowOff>
    </xdr:to>
    <xdr:sp macro="" textlink="CONPA1">
      <xdr:nvSpPr>
        <xdr:cNvPr id="5493" name="Text Box 373">
          <a:hlinkClick xmlns:r="http://schemas.openxmlformats.org/officeDocument/2006/relationships" r:id="rId43" tooltip="Hyperlink to code list"/>
        </xdr:cNvPr>
        <xdr:cNvSpPr txBox="1">
          <a:spLocks noChangeArrowheads="1" noTextEdit="1"/>
        </xdr:cNvSpPr>
      </xdr:nvSpPr>
      <xdr:spPr bwMode="auto">
        <a:xfrm>
          <a:off x="636270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34E9728-C0F3-49F8-825C-BC53DA0968DA}" type="TxLink">
            <a:rPr lang="en-GB" sz="900" b="0" i="0" u="none" strike="noStrike" baseline="0">
              <a:solidFill>
                <a:srgbClr val="FFFFFF"/>
              </a:solidFill>
              <a:latin typeface="Arial"/>
              <a:cs typeface="Arial"/>
            </a:rPr>
            <a:t>Prepayments and Accruals</a:t>
          </a:fld>
          <a:endParaRPr lang="en-GB"/>
        </a:p>
      </xdr:txBody>
    </xdr:sp>
    <xdr:clientData/>
  </xdr:twoCellAnchor>
  <xdr:twoCellAnchor editAs="oneCell">
    <xdr:from>
      <xdr:col>14</xdr:col>
      <xdr:colOff>409575</xdr:colOff>
      <xdr:row>71</xdr:row>
      <xdr:rowOff>133350</xdr:rowOff>
    </xdr:from>
    <xdr:to>
      <xdr:col>16</xdr:col>
      <xdr:colOff>409575</xdr:colOff>
      <xdr:row>74</xdr:row>
      <xdr:rowOff>9525</xdr:rowOff>
    </xdr:to>
    <xdr:sp macro="" textlink="CONRE1">
      <xdr:nvSpPr>
        <xdr:cNvPr id="5494" name="Text Box 374">
          <a:hlinkClick xmlns:r="http://schemas.openxmlformats.org/officeDocument/2006/relationships" r:id="rId44" tooltip="Hyperlink to code list"/>
        </xdr:cNvPr>
        <xdr:cNvSpPr txBox="1">
          <a:spLocks noChangeArrowheads="1" noTextEdit="1"/>
        </xdr:cNvSpPr>
      </xdr:nvSpPr>
      <xdr:spPr bwMode="auto">
        <a:xfrm>
          <a:off x="636270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79D9A4F6-9359-4660-AB45-031622AC0633}" type="TxLink">
            <a:rPr lang="en-GB" sz="900" b="0" i="0" u="none" strike="noStrike" baseline="0">
              <a:solidFill>
                <a:srgbClr val="FFFFFF"/>
              </a:solidFill>
              <a:latin typeface="Arial"/>
              <a:cs typeface="Arial"/>
            </a:rPr>
            <a:t>Region</a:t>
          </a:fld>
          <a:endParaRPr lang="en-GB"/>
        </a:p>
      </xdr:txBody>
    </xdr:sp>
    <xdr:clientData/>
  </xdr:twoCellAnchor>
  <xdr:twoCellAnchor editAs="oneCell">
    <xdr:from>
      <xdr:col>16</xdr:col>
      <xdr:colOff>409575</xdr:colOff>
      <xdr:row>58</xdr:row>
      <xdr:rowOff>76200</xdr:rowOff>
    </xdr:from>
    <xdr:to>
      <xdr:col>18</xdr:col>
      <xdr:colOff>409575</xdr:colOff>
      <xdr:row>60</xdr:row>
      <xdr:rowOff>114300</xdr:rowOff>
    </xdr:to>
    <xdr:sp macro="" textlink="CONSU1">
      <xdr:nvSpPr>
        <xdr:cNvPr id="5495" name="Text Box 375">
          <a:hlinkClick xmlns:r="http://schemas.openxmlformats.org/officeDocument/2006/relationships" r:id="rId45" tooltip="Hyperlink to code list"/>
        </xdr:cNvPr>
        <xdr:cNvSpPr txBox="1">
          <a:spLocks noChangeArrowheads="1" noTextEdit="1"/>
        </xdr:cNvSpPr>
      </xdr:nvSpPr>
      <xdr:spPr bwMode="auto">
        <a:xfrm>
          <a:off x="7258050" y="8562975"/>
          <a:ext cx="895350" cy="3619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32E2D32-9457-48A0-9A64-2B091F944922}" type="TxLink">
            <a:rPr lang="en-GB" sz="900" b="0" i="0" u="none" strike="noStrike" baseline="0">
              <a:solidFill>
                <a:srgbClr val="FFFFFF"/>
              </a:solidFill>
              <a:latin typeface="Arial"/>
              <a:cs typeface="Arial"/>
            </a:rPr>
            <a:t>Suppliers</a:t>
          </a:fld>
          <a:endParaRPr lang="en-GB"/>
        </a:p>
      </xdr:txBody>
    </xdr:sp>
    <xdr:clientData/>
  </xdr:twoCellAnchor>
  <xdr:twoCellAnchor editAs="oneCell">
    <xdr:from>
      <xdr:col>16</xdr:col>
      <xdr:colOff>409575</xdr:colOff>
      <xdr:row>60</xdr:row>
      <xdr:rowOff>104775</xdr:rowOff>
    </xdr:from>
    <xdr:to>
      <xdr:col>18</xdr:col>
      <xdr:colOff>409575</xdr:colOff>
      <xdr:row>62</xdr:row>
      <xdr:rowOff>142875</xdr:rowOff>
    </xdr:to>
    <xdr:sp macro="" textlink="CONTE1">
      <xdr:nvSpPr>
        <xdr:cNvPr id="5496" name="Text Box 376">
          <a:hlinkClick xmlns:r="http://schemas.openxmlformats.org/officeDocument/2006/relationships" r:id="rId46" tooltip="Hyperlink to code list"/>
        </xdr:cNvPr>
        <xdr:cNvSpPr txBox="1">
          <a:spLocks noChangeArrowheads="1" noTextEdit="1"/>
        </xdr:cNvSpPr>
      </xdr:nvSpPr>
      <xdr:spPr bwMode="auto">
        <a:xfrm>
          <a:off x="7258050" y="89154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04C5F26-1830-4355-B28F-3DC43F3EA483}" type="TxLink">
            <a:rPr lang="en-GB" sz="900" b="0" i="0" u="none" strike="noStrike" baseline="0">
              <a:solidFill>
                <a:srgbClr val="FFFFFF"/>
              </a:solidFill>
              <a:latin typeface="Arial"/>
              <a:cs typeface="Arial"/>
            </a:rPr>
            <a:t>Terms</a:t>
          </a:fld>
          <a:endParaRPr lang="en-GB"/>
        </a:p>
      </xdr:txBody>
    </xdr:sp>
    <xdr:clientData/>
  </xdr:twoCellAnchor>
  <xdr:twoCellAnchor>
    <xdr:from>
      <xdr:col>16</xdr:col>
      <xdr:colOff>409575</xdr:colOff>
      <xdr:row>56</xdr:row>
      <xdr:rowOff>47625</xdr:rowOff>
    </xdr:from>
    <xdr:to>
      <xdr:col>18</xdr:col>
      <xdr:colOff>409575</xdr:colOff>
      <xdr:row>58</xdr:row>
      <xdr:rowOff>85725</xdr:rowOff>
    </xdr:to>
    <xdr:sp macro="" textlink="CONSI1">
      <xdr:nvSpPr>
        <xdr:cNvPr id="5497" name="Text Box 377">
          <a:hlinkClick xmlns:r="http://schemas.openxmlformats.org/officeDocument/2006/relationships" r:id="rId47" tooltip="Hyperlink to code list"/>
        </xdr:cNvPr>
        <xdr:cNvSpPr txBox="1">
          <a:spLocks noChangeArrowheads="1" noTextEdit="1"/>
        </xdr:cNvSpPr>
      </xdr:nvSpPr>
      <xdr:spPr bwMode="auto">
        <a:xfrm>
          <a:off x="7258050" y="8210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CAC8E2F-FFBD-4F7C-9C01-2B94B5B614C9}" type="TxLink">
            <a:rPr lang="en-GB" sz="900" b="0" i="0" u="none" strike="noStrike" baseline="0">
              <a:solidFill>
                <a:srgbClr val="FFFFFF"/>
              </a:solidFill>
              <a:latin typeface="Arial"/>
              <a:cs typeface="Arial"/>
            </a:rPr>
            <a:t>Site</a:t>
          </a:fld>
          <a:endParaRPr lang="en-GB"/>
        </a:p>
      </xdr:txBody>
    </xdr:sp>
    <xdr:clientData/>
  </xdr:twoCellAnchor>
  <xdr:twoCellAnchor>
    <xdr:from>
      <xdr:col>1</xdr:col>
      <xdr:colOff>342900</xdr:colOff>
      <xdr:row>19</xdr:row>
      <xdr:rowOff>104775</xdr:rowOff>
    </xdr:from>
    <xdr:to>
      <xdr:col>3</xdr:col>
      <xdr:colOff>400050</xdr:colOff>
      <xdr:row>22</xdr:row>
      <xdr:rowOff>152400</xdr:rowOff>
    </xdr:to>
    <xdr:sp macro="" textlink="_PLA7">
      <xdr:nvSpPr>
        <xdr:cNvPr id="5509" name="Text Box 389">
          <a:hlinkClick xmlns:r="http://schemas.openxmlformats.org/officeDocument/2006/relationships" r:id="rId9" tooltip="Hyperlink to sheet"/>
        </xdr:cNvPr>
        <xdr:cNvSpPr txBox="1">
          <a:spLocks noChangeArrowheads="1" noTextEdit="1"/>
        </xdr:cNvSpPr>
      </xdr:nvSpPr>
      <xdr:spPr bwMode="auto">
        <a:xfrm>
          <a:off x="542925" y="2238375"/>
          <a:ext cx="885825" cy="533400"/>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21412FC5-8B21-4859-8A29-C1BAF910C24F}" type="TxLink">
            <a:rPr lang="en-GB" sz="1000" b="0" i="0" u="none" strike="noStrike" baseline="0">
              <a:solidFill>
                <a:srgbClr val="FFFFFF"/>
              </a:solidFill>
              <a:latin typeface="Arial"/>
              <a:cs typeface="Arial"/>
            </a:rPr>
            <a:t>Timelines</a:t>
          </a:fld>
          <a:endParaRPr lang="en-GB"/>
        </a:p>
      </xdr:txBody>
    </xdr:sp>
    <xdr:clientData/>
  </xdr:twoCellAnchor>
  <xdr:twoCellAnchor>
    <xdr:from>
      <xdr:col>20</xdr:col>
      <xdr:colOff>66675</xdr:colOff>
      <xdr:row>27</xdr:row>
      <xdr:rowOff>152400</xdr:rowOff>
    </xdr:from>
    <xdr:to>
      <xdr:col>22</xdr:col>
      <xdr:colOff>57150</xdr:colOff>
      <xdr:row>31</xdr:row>
      <xdr:rowOff>38100</xdr:rowOff>
    </xdr:to>
    <xdr:sp macro="" textlink="_PLA16">
      <xdr:nvSpPr>
        <xdr:cNvPr id="5515" name="Text Box 395">
          <a:hlinkClick xmlns:r="http://schemas.openxmlformats.org/officeDocument/2006/relationships" r:id="rId24" tooltip="Hyperlink to sheet"/>
        </xdr:cNvPr>
        <xdr:cNvSpPr txBox="1">
          <a:spLocks noChangeArrowheads="1" noTextEdit="1"/>
        </xdr:cNvSpPr>
      </xdr:nvSpPr>
      <xdr:spPr bwMode="auto">
        <a:xfrm>
          <a:off x="8639175" y="3581400"/>
          <a:ext cx="885825" cy="533400"/>
        </a:xfrm>
        <a:prstGeom prst="rect">
          <a:avLst/>
        </a:prstGeom>
        <a:solidFill>
          <a:srgbClr xmlns:mc="http://schemas.openxmlformats.org/markup-compatibility/2006" xmlns:a14="http://schemas.microsoft.com/office/drawing/2010/main" val="008000" mc:Ignorable="a14" a14:legacySpreadsheetColorIndex="17"/>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41B66E52-E013-47B3-8134-E4A8D9B35030}" type="TxLink">
            <a:rPr lang="en-GB" sz="1000" b="0" i="0" u="none" strike="noStrike" baseline="0">
              <a:solidFill>
                <a:srgbClr val="FFFFFF"/>
              </a:solidFill>
              <a:latin typeface="Arial"/>
              <a:cs typeface="Arial"/>
            </a:rPr>
            <a:t>Final Price</a:t>
          </a:fld>
          <a:endParaRPr lang="en-GB"/>
        </a:p>
      </xdr:txBody>
    </xdr:sp>
    <xdr:clientData/>
  </xdr:twoCellAnchor>
  <xdr:twoCellAnchor>
    <xdr:from>
      <xdr:col>7</xdr:col>
      <xdr:colOff>9525</xdr:colOff>
      <xdr:row>36</xdr:row>
      <xdr:rowOff>142875</xdr:rowOff>
    </xdr:from>
    <xdr:to>
      <xdr:col>9</xdr:col>
      <xdr:colOff>0</xdr:colOff>
      <xdr:row>40</xdr:row>
      <xdr:rowOff>28575</xdr:rowOff>
    </xdr:to>
    <xdr:sp macro="" textlink="_PLA15">
      <xdr:nvSpPr>
        <xdr:cNvPr id="5517" name="Text Box 397">
          <a:hlinkClick xmlns:r="http://schemas.openxmlformats.org/officeDocument/2006/relationships" r:id="rId48" tooltip="Hyperlink to sheet"/>
        </xdr:cNvPr>
        <xdr:cNvSpPr txBox="1">
          <a:spLocks noChangeArrowheads="1" noTextEdit="1"/>
        </xdr:cNvSpPr>
      </xdr:nvSpPr>
      <xdr:spPr bwMode="auto">
        <a:xfrm>
          <a:off x="2828925" y="5029200"/>
          <a:ext cx="885825" cy="533400"/>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59001003-8F4A-4ECB-A82B-B802FCFC47E5}" type="TxLink">
            <a:rPr lang="en-GB" sz="1000" b="0" i="0" u="none" strike="noStrike" baseline="0">
              <a:solidFill>
                <a:srgbClr val="FFFFFF"/>
              </a:solidFill>
              <a:latin typeface="Arial"/>
              <a:cs typeface="Arial"/>
            </a:rPr>
            <a:t>Capital</a:t>
          </a:fld>
          <a:endParaRPr lang="en-GB"/>
        </a:p>
      </xdr:txBody>
    </xdr:sp>
    <xdr:clientData/>
  </xdr:twoCellAnchor>
  <xdr:twoCellAnchor>
    <xdr:from>
      <xdr:col>2</xdr:col>
      <xdr:colOff>409575</xdr:colOff>
      <xdr:row>22</xdr:row>
      <xdr:rowOff>152400</xdr:rowOff>
    </xdr:from>
    <xdr:to>
      <xdr:col>2</xdr:col>
      <xdr:colOff>409575</xdr:colOff>
      <xdr:row>27</xdr:row>
      <xdr:rowOff>152400</xdr:rowOff>
    </xdr:to>
    <xdr:cxnSp macro="">
      <xdr:nvCxnSpPr>
        <xdr:cNvPr id="5520" name="AutoShape 400"/>
        <xdr:cNvCxnSpPr>
          <a:cxnSpLocks noChangeShapeType="1"/>
          <a:stCxn id="5509" idx="2"/>
          <a:endCxn id="5507" idx="0"/>
        </xdr:cNvCxnSpPr>
      </xdr:nvCxnSpPr>
      <xdr:spPr bwMode="auto">
        <a:xfrm rot="5400000">
          <a:off x="585787" y="3176588"/>
          <a:ext cx="80962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295275</xdr:colOff>
      <xdr:row>22</xdr:row>
      <xdr:rowOff>152400</xdr:rowOff>
    </xdr:from>
    <xdr:to>
      <xdr:col>5</xdr:col>
      <xdr:colOff>371475</xdr:colOff>
      <xdr:row>27</xdr:row>
      <xdr:rowOff>152400</xdr:rowOff>
    </xdr:to>
    <xdr:cxnSp macro="">
      <xdr:nvCxnSpPr>
        <xdr:cNvPr id="5521" name="AutoShape 401"/>
        <xdr:cNvCxnSpPr>
          <a:cxnSpLocks noChangeShapeType="1"/>
          <a:stCxn id="5577" idx="2"/>
          <a:endCxn id="5574" idx="0"/>
        </xdr:cNvCxnSpPr>
      </xdr:nvCxnSpPr>
      <xdr:spPr bwMode="auto">
        <a:xfrm rot="5400000">
          <a:off x="1404937" y="2690813"/>
          <a:ext cx="809625" cy="971550"/>
        </a:xfrm>
        <a:prstGeom prst="bentConnector3">
          <a:avLst>
            <a:gd name="adj1" fmla="val 4941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400050</xdr:colOff>
      <xdr:row>29</xdr:row>
      <xdr:rowOff>95250</xdr:rowOff>
    </xdr:from>
    <xdr:to>
      <xdr:col>5</xdr:col>
      <xdr:colOff>219075</xdr:colOff>
      <xdr:row>29</xdr:row>
      <xdr:rowOff>95250</xdr:rowOff>
    </xdr:to>
    <xdr:cxnSp macro="">
      <xdr:nvCxnSpPr>
        <xdr:cNvPr id="5522" name="AutoShape 402"/>
        <xdr:cNvCxnSpPr>
          <a:cxnSpLocks noChangeShapeType="1"/>
          <a:stCxn id="5507" idx="3"/>
          <a:endCxn id="5510" idx="1"/>
        </xdr:cNvCxnSpPr>
      </xdr:nvCxnSpPr>
      <xdr:spPr bwMode="auto">
        <a:xfrm>
          <a:off x="1428750" y="3848100"/>
          <a:ext cx="714375"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7</xdr:col>
      <xdr:colOff>209550</xdr:colOff>
      <xdr:row>29</xdr:row>
      <xdr:rowOff>95250</xdr:rowOff>
    </xdr:from>
    <xdr:to>
      <xdr:col>9</xdr:col>
      <xdr:colOff>57150</xdr:colOff>
      <xdr:row>29</xdr:row>
      <xdr:rowOff>95250</xdr:rowOff>
    </xdr:to>
    <xdr:cxnSp macro="">
      <xdr:nvCxnSpPr>
        <xdr:cNvPr id="5523" name="AutoShape 403"/>
        <xdr:cNvCxnSpPr>
          <a:cxnSpLocks noChangeShapeType="1"/>
          <a:stCxn id="5510" idx="3"/>
          <a:endCxn id="5511" idx="1"/>
        </xdr:cNvCxnSpPr>
      </xdr:nvCxnSpPr>
      <xdr:spPr bwMode="auto">
        <a:xfrm>
          <a:off x="3028950" y="3848100"/>
          <a:ext cx="742950"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7</xdr:col>
      <xdr:colOff>57150</xdr:colOff>
      <xdr:row>22</xdr:row>
      <xdr:rowOff>142875</xdr:rowOff>
    </xdr:from>
    <xdr:to>
      <xdr:col>10</xdr:col>
      <xdr:colOff>57150</xdr:colOff>
      <xdr:row>27</xdr:row>
      <xdr:rowOff>152400</xdr:rowOff>
    </xdr:to>
    <xdr:cxnSp macro="">
      <xdr:nvCxnSpPr>
        <xdr:cNvPr id="5524" name="AutoShape 404"/>
        <xdr:cNvCxnSpPr>
          <a:cxnSpLocks noChangeShapeType="1"/>
          <a:stCxn id="5578" idx="2"/>
          <a:endCxn id="5511" idx="0"/>
        </xdr:cNvCxnSpPr>
      </xdr:nvCxnSpPr>
      <xdr:spPr bwMode="auto">
        <a:xfrm rot="16200000" flipH="1">
          <a:off x="3138488" y="2500312"/>
          <a:ext cx="819150" cy="134302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219075</xdr:colOff>
      <xdr:row>22</xdr:row>
      <xdr:rowOff>152400</xdr:rowOff>
    </xdr:from>
    <xdr:to>
      <xdr:col>6</xdr:col>
      <xdr:colOff>219075</xdr:colOff>
      <xdr:row>27</xdr:row>
      <xdr:rowOff>152400</xdr:rowOff>
    </xdr:to>
    <xdr:cxnSp macro="">
      <xdr:nvCxnSpPr>
        <xdr:cNvPr id="5525" name="AutoShape 405"/>
        <xdr:cNvCxnSpPr>
          <a:cxnSpLocks noChangeShapeType="1"/>
          <a:stCxn id="5508" idx="2"/>
          <a:endCxn id="5510" idx="0"/>
        </xdr:cNvCxnSpPr>
      </xdr:nvCxnSpPr>
      <xdr:spPr bwMode="auto">
        <a:xfrm rot="5400000">
          <a:off x="2185987" y="3176588"/>
          <a:ext cx="80962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11</xdr:col>
      <xdr:colOff>47625</xdr:colOff>
      <xdr:row>29</xdr:row>
      <xdr:rowOff>95250</xdr:rowOff>
    </xdr:from>
    <xdr:to>
      <xdr:col>12</xdr:col>
      <xdr:colOff>323850</xdr:colOff>
      <xdr:row>29</xdr:row>
      <xdr:rowOff>95250</xdr:rowOff>
    </xdr:to>
    <xdr:cxnSp macro="">
      <xdr:nvCxnSpPr>
        <xdr:cNvPr id="5526" name="AutoShape 406"/>
        <xdr:cNvCxnSpPr>
          <a:cxnSpLocks noChangeShapeType="1"/>
          <a:stCxn id="5511" idx="3"/>
          <a:endCxn id="5513" idx="1"/>
        </xdr:cNvCxnSpPr>
      </xdr:nvCxnSpPr>
      <xdr:spPr bwMode="auto">
        <a:xfrm>
          <a:off x="4657725" y="3848100"/>
          <a:ext cx="723900"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10</xdr:col>
      <xdr:colOff>57150</xdr:colOff>
      <xdr:row>31</xdr:row>
      <xdr:rowOff>38100</xdr:rowOff>
    </xdr:from>
    <xdr:to>
      <xdr:col>11</xdr:col>
      <xdr:colOff>95250</xdr:colOff>
      <xdr:row>38</xdr:row>
      <xdr:rowOff>85725</xdr:rowOff>
    </xdr:to>
    <xdr:cxnSp macro="">
      <xdr:nvCxnSpPr>
        <xdr:cNvPr id="5527" name="AutoShape 407"/>
        <xdr:cNvCxnSpPr>
          <a:cxnSpLocks noChangeShapeType="1"/>
          <a:stCxn id="5511" idx="2"/>
          <a:endCxn id="5512" idx="1"/>
        </xdr:cNvCxnSpPr>
      </xdr:nvCxnSpPr>
      <xdr:spPr bwMode="auto">
        <a:xfrm rot="16200000" flipH="1">
          <a:off x="3871913" y="4462462"/>
          <a:ext cx="1181100" cy="48577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95250</xdr:colOff>
      <xdr:row>31</xdr:row>
      <xdr:rowOff>38100</xdr:rowOff>
    </xdr:from>
    <xdr:to>
      <xdr:col>13</xdr:col>
      <xdr:colOff>323850</xdr:colOff>
      <xdr:row>36</xdr:row>
      <xdr:rowOff>142875</xdr:rowOff>
    </xdr:to>
    <xdr:cxnSp macro="">
      <xdr:nvCxnSpPr>
        <xdr:cNvPr id="5528" name="AutoShape 408"/>
        <xdr:cNvCxnSpPr>
          <a:cxnSpLocks noChangeShapeType="1"/>
          <a:stCxn id="5512" idx="0"/>
          <a:endCxn id="5513" idx="2"/>
        </xdr:cNvCxnSpPr>
      </xdr:nvCxnSpPr>
      <xdr:spPr bwMode="auto">
        <a:xfrm rot="16200000">
          <a:off x="5033963" y="4233862"/>
          <a:ext cx="914400" cy="676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314325</xdr:colOff>
      <xdr:row>29</xdr:row>
      <xdr:rowOff>95250</xdr:rowOff>
    </xdr:from>
    <xdr:to>
      <xdr:col>16</xdr:col>
      <xdr:colOff>142875</xdr:colOff>
      <xdr:row>29</xdr:row>
      <xdr:rowOff>95250</xdr:rowOff>
    </xdr:to>
    <xdr:cxnSp macro="">
      <xdr:nvCxnSpPr>
        <xdr:cNvPr id="5529" name="AutoShape 409"/>
        <xdr:cNvCxnSpPr>
          <a:cxnSpLocks noChangeShapeType="1"/>
          <a:stCxn id="5513" idx="3"/>
          <a:endCxn id="5514" idx="1"/>
        </xdr:cNvCxnSpPr>
      </xdr:nvCxnSpPr>
      <xdr:spPr bwMode="auto">
        <a:xfrm>
          <a:off x="6267450" y="3848100"/>
          <a:ext cx="723900"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18</xdr:col>
      <xdr:colOff>133350</xdr:colOff>
      <xdr:row>29</xdr:row>
      <xdr:rowOff>95250</xdr:rowOff>
    </xdr:from>
    <xdr:to>
      <xdr:col>20</xdr:col>
      <xdr:colOff>66675</xdr:colOff>
      <xdr:row>29</xdr:row>
      <xdr:rowOff>95250</xdr:rowOff>
    </xdr:to>
    <xdr:cxnSp macro="">
      <xdr:nvCxnSpPr>
        <xdr:cNvPr id="5530" name="AutoShape 410"/>
        <xdr:cNvCxnSpPr>
          <a:cxnSpLocks noChangeShapeType="1"/>
          <a:stCxn id="5514" idx="3"/>
          <a:endCxn id="5515" idx="1"/>
        </xdr:cNvCxnSpPr>
      </xdr:nvCxnSpPr>
      <xdr:spPr bwMode="auto">
        <a:xfrm>
          <a:off x="7877175" y="3848100"/>
          <a:ext cx="762000" cy="0"/>
        </a:xfrm>
        <a:prstGeom prst="straightConnector1">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12</xdr:col>
      <xdr:colOff>323850</xdr:colOff>
      <xdr:row>27</xdr:row>
      <xdr:rowOff>152400</xdr:rowOff>
    </xdr:from>
    <xdr:to>
      <xdr:col>14</xdr:col>
      <xdr:colOff>314325</xdr:colOff>
      <xdr:row>31</xdr:row>
      <xdr:rowOff>38100</xdr:rowOff>
    </xdr:to>
    <xdr:grpSp>
      <xdr:nvGrpSpPr>
        <xdr:cNvPr id="5534" name="Group 414"/>
        <xdr:cNvGrpSpPr>
          <a:grpSpLocks/>
        </xdr:cNvGrpSpPr>
      </xdr:nvGrpSpPr>
      <xdr:grpSpPr bwMode="auto">
        <a:xfrm>
          <a:off x="5381625" y="3581400"/>
          <a:ext cx="885825" cy="533400"/>
          <a:chOff x="565" y="376"/>
          <a:chExt cx="93" cy="56"/>
        </a:xfrm>
      </xdr:grpSpPr>
      <xdr:sp macro="" textlink="_PLA13">
        <xdr:nvSpPr>
          <xdr:cNvPr id="5513" name="Text Box 393">
            <a:hlinkClick xmlns:r="http://schemas.openxmlformats.org/officeDocument/2006/relationships" r:id="rId12" tooltip="Hyperlink to sheet"/>
          </xdr:cNvPr>
          <xdr:cNvSpPr txBox="1">
            <a:spLocks noChangeArrowheads="1" noTextEdit="1"/>
          </xdr:cNvSpPr>
        </xdr:nvSpPr>
        <xdr:spPr bwMode="auto">
          <a:xfrm>
            <a:off x="565" y="376"/>
            <a:ext cx="93" cy="56"/>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EA5638E4-D138-4D2E-80F4-44B49214042B}" type="TxLink">
              <a:rPr lang="en-GB" sz="1000" b="0" i="0" u="none" strike="noStrike" baseline="0">
                <a:solidFill>
                  <a:srgbClr val="FFFFFF"/>
                </a:solidFill>
                <a:latin typeface="Arial"/>
                <a:cs typeface="Arial"/>
              </a:rPr>
              <a:t>Profile before CoM</a:t>
            </a:fld>
            <a:endParaRPr lang="en-GB"/>
          </a:p>
        </xdr:txBody>
      </xdr:sp>
      <xdr:sp macro="" textlink="">
        <xdr:nvSpPr>
          <xdr:cNvPr id="5531" name="Rectangle 411"/>
          <xdr:cNvSpPr>
            <a:spLocks noChangeArrowheads="1"/>
          </xdr:cNvSpPr>
        </xdr:nvSpPr>
        <xdr:spPr bwMode="auto">
          <a:xfrm>
            <a:off x="631" y="417"/>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12</xdr:col>
      <xdr:colOff>247650</xdr:colOff>
      <xdr:row>36</xdr:row>
      <xdr:rowOff>47625</xdr:rowOff>
    </xdr:from>
    <xdr:to>
      <xdr:col>13</xdr:col>
      <xdr:colOff>57150</xdr:colOff>
      <xdr:row>37</xdr:row>
      <xdr:rowOff>19050</xdr:rowOff>
    </xdr:to>
    <xdr:sp macro="" textlink="">
      <xdr:nvSpPr>
        <xdr:cNvPr id="5532" name="Rectangle 412"/>
        <xdr:cNvSpPr>
          <a:spLocks noChangeArrowheads="1"/>
        </xdr:cNvSpPr>
      </xdr:nvSpPr>
      <xdr:spPr bwMode="auto">
        <a:xfrm>
          <a:off x="5305425" y="4933950"/>
          <a:ext cx="257175" cy="13335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266700</xdr:colOff>
      <xdr:row>31</xdr:row>
      <xdr:rowOff>38100</xdr:rowOff>
    </xdr:from>
    <xdr:to>
      <xdr:col>17</xdr:col>
      <xdr:colOff>142875</xdr:colOff>
      <xdr:row>38</xdr:row>
      <xdr:rowOff>85725</xdr:rowOff>
    </xdr:to>
    <xdr:cxnSp macro="">
      <xdr:nvCxnSpPr>
        <xdr:cNvPr id="5536" name="AutoShape 416"/>
        <xdr:cNvCxnSpPr>
          <a:cxnSpLocks noChangeShapeType="1"/>
          <a:stCxn id="5681" idx="3"/>
          <a:endCxn id="5514" idx="2"/>
        </xdr:cNvCxnSpPr>
      </xdr:nvCxnSpPr>
      <xdr:spPr bwMode="auto">
        <a:xfrm flipV="1">
          <a:off x="7115175" y="4114800"/>
          <a:ext cx="323850" cy="1181100"/>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85725</xdr:colOff>
      <xdr:row>32</xdr:row>
      <xdr:rowOff>19050</xdr:rowOff>
    </xdr:from>
    <xdr:to>
      <xdr:col>14</xdr:col>
      <xdr:colOff>95250</xdr:colOff>
      <xdr:row>34</xdr:row>
      <xdr:rowOff>66675</xdr:rowOff>
    </xdr:to>
    <xdr:sp macro="" textlink="">
      <xdr:nvSpPr>
        <xdr:cNvPr id="5537" name="Text Box 417"/>
        <xdr:cNvSpPr txBox="1">
          <a:spLocks noChangeArrowheads="1"/>
        </xdr:cNvSpPr>
      </xdr:nvSpPr>
      <xdr:spPr bwMode="auto">
        <a:xfrm>
          <a:off x="5143500" y="4257675"/>
          <a:ext cx="904875" cy="371475"/>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1" u="none" strike="noStrike" baseline="0">
              <a:solidFill>
                <a:srgbClr val="000000"/>
              </a:solidFill>
              <a:latin typeface="Arial"/>
              <a:cs typeface="Arial"/>
            </a:rPr>
            <a:t>Profiles &amp; Discounts</a:t>
          </a:r>
          <a:endParaRPr lang="en-GB"/>
        </a:p>
      </xdr:txBody>
    </xdr:sp>
    <xdr:clientData/>
  </xdr:twoCellAnchor>
  <xdr:twoCellAnchor>
    <xdr:from>
      <xdr:col>17</xdr:col>
      <xdr:colOff>142875</xdr:colOff>
      <xdr:row>35</xdr:row>
      <xdr:rowOff>95250</xdr:rowOff>
    </xdr:from>
    <xdr:to>
      <xdr:col>19</xdr:col>
      <xdr:colOff>142875</xdr:colOff>
      <xdr:row>39</xdr:row>
      <xdr:rowOff>0</xdr:rowOff>
    </xdr:to>
    <xdr:sp macro="" textlink="">
      <xdr:nvSpPr>
        <xdr:cNvPr id="5538" name="Text Box 418"/>
        <xdr:cNvSpPr txBox="1">
          <a:spLocks noChangeArrowheads="1"/>
        </xdr:cNvSpPr>
      </xdr:nvSpPr>
      <xdr:spPr bwMode="auto">
        <a:xfrm>
          <a:off x="7439025" y="4819650"/>
          <a:ext cx="895350" cy="55245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GB" sz="900" b="0" i="1" u="none" strike="noStrike" baseline="0">
              <a:solidFill>
                <a:srgbClr val="000000"/>
              </a:solidFill>
              <a:latin typeface="Arial"/>
              <a:cs typeface="Arial"/>
            </a:rPr>
            <a:t>Cost Of Money Factor</a:t>
          </a:r>
          <a:endParaRPr lang="en-GB"/>
        </a:p>
      </xdr:txBody>
    </xdr:sp>
    <xdr:clientData/>
  </xdr:twoCellAnchor>
  <xdr:twoCellAnchor>
    <xdr:from>
      <xdr:col>17</xdr:col>
      <xdr:colOff>142875</xdr:colOff>
      <xdr:row>22</xdr:row>
      <xdr:rowOff>152400</xdr:rowOff>
    </xdr:from>
    <xdr:to>
      <xdr:col>21</xdr:col>
      <xdr:colOff>371475</xdr:colOff>
      <xdr:row>27</xdr:row>
      <xdr:rowOff>152400</xdr:rowOff>
    </xdr:to>
    <xdr:cxnSp macro="">
      <xdr:nvCxnSpPr>
        <xdr:cNvPr id="5539" name="AutoShape 419"/>
        <xdr:cNvCxnSpPr>
          <a:cxnSpLocks noChangeShapeType="1"/>
          <a:stCxn id="5514" idx="0"/>
          <a:endCxn id="5543" idx="2"/>
        </xdr:cNvCxnSpPr>
      </xdr:nvCxnSpPr>
      <xdr:spPr bwMode="auto">
        <a:xfrm rot="16200000">
          <a:off x="8010525" y="2200275"/>
          <a:ext cx="809625" cy="1952625"/>
        </a:xfrm>
        <a:prstGeom prst="bentConnector3">
          <a:avLst>
            <a:gd name="adj1" fmla="val 2266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ffectLst>
          <a:outerShdw dist="107763" dir="2700000" algn="ctr" rotWithShape="0">
            <a:srgbClr val="808080">
              <a:alpha val="50000"/>
            </a:srgbClr>
          </a:outerShdw>
        </a:effectLst>
        <a:extLst>
          <a:ext uri="{909E8E84-426E-40DD-AFC4-6F175D3DCCD1}">
            <a14:hiddenFill xmlns:a14="http://schemas.microsoft.com/office/drawing/2010/main">
              <a:noFill/>
            </a14:hiddenFill>
          </a:ext>
        </a:extLst>
      </xdr:spPr>
    </xdr:cxnSp>
    <xdr:clientData/>
  </xdr:twoCellAnchor>
  <xdr:twoCellAnchor>
    <xdr:from>
      <xdr:col>10</xdr:col>
      <xdr:colOff>371475</xdr:colOff>
      <xdr:row>22</xdr:row>
      <xdr:rowOff>152400</xdr:rowOff>
    </xdr:from>
    <xdr:to>
      <xdr:col>21</xdr:col>
      <xdr:colOff>66675</xdr:colOff>
      <xdr:row>27</xdr:row>
      <xdr:rowOff>152400</xdr:rowOff>
    </xdr:to>
    <xdr:cxnSp macro="">
      <xdr:nvCxnSpPr>
        <xdr:cNvPr id="5540" name="AutoShape 420"/>
        <xdr:cNvCxnSpPr>
          <a:cxnSpLocks noChangeShapeType="1"/>
          <a:stCxn id="5541" idx="0"/>
          <a:endCxn id="5519" idx="2"/>
        </xdr:cNvCxnSpPr>
      </xdr:nvCxnSpPr>
      <xdr:spPr bwMode="auto">
        <a:xfrm rot="16200000">
          <a:off x="6405562" y="900113"/>
          <a:ext cx="809625" cy="4552950"/>
        </a:xfrm>
        <a:prstGeom prst="bentConnector3">
          <a:avLst>
            <a:gd name="adj1" fmla="val 4941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66675</xdr:colOff>
      <xdr:row>19</xdr:row>
      <xdr:rowOff>104775</xdr:rowOff>
    </xdr:from>
    <xdr:to>
      <xdr:col>22</xdr:col>
      <xdr:colOff>57150</xdr:colOff>
      <xdr:row>22</xdr:row>
      <xdr:rowOff>152400</xdr:rowOff>
    </xdr:to>
    <xdr:grpSp>
      <xdr:nvGrpSpPr>
        <xdr:cNvPr id="5546" name="Group 426"/>
        <xdr:cNvGrpSpPr>
          <a:grpSpLocks/>
        </xdr:cNvGrpSpPr>
      </xdr:nvGrpSpPr>
      <xdr:grpSpPr bwMode="auto">
        <a:xfrm>
          <a:off x="8639175" y="2238375"/>
          <a:ext cx="885825" cy="533400"/>
          <a:chOff x="657" y="235"/>
          <a:chExt cx="93" cy="56"/>
        </a:xfrm>
      </xdr:grpSpPr>
      <xdr:sp macro="" textlink="_PLA18">
        <xdr:nvSpPr>
          <xdr:cNvPr id="5519" name="Text Box 399">
            <a:hlinkClick xmlns:r="http://schemas.openxmlformats.org/officeDocument/2006/relationships" r:id="rId49" tooltip="Hyperlink to sheet"/>
          </xdr:cNvPr>
          <xdr:cNvSpPr txBox="1">
            <a:spLocks noChangeArrowheads="1" noTextEdit="1"/>
          </xdr:cNvSpPr>
        </xdr:nvSpPr>
        <xdr:spPr bwMode="auto">
          <a:xfrm>
            <a:off x="657" y="235"/>
            <a:ext cx="93" cy="56"/>
          </a:xfrm>
          <a:prstGeom prst="rect">
            <a:avLst/>
          </a:prstGeom>
          <a:solidFill>
            <a:srgbClr xmlns:mc="http://schemas.openxmlformats.org/markup-compatibility/2006" xmlns:a14="http://schemas.microsoft.com/office/drawing/2010/main" val="008000" mc:Ignorable="a14" a14:legacySpreadsheetColorIndex="17"/>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32E0ACC6-6004-4297-B635-4619CB756B7E}" type="TxLink">
              <a:rPr lang="en-GB" sz="1000" b="0" i="0" u="none" strike="noStrike" baseline="0">
                <a:solidFill>
                  <a:srgbClr val="FFFFFF"/>
                </a:solidFill>
                <a:latin typeface="Arial"/>
                <a:cs typeface="Arial"/>
              </a:rPr>
              <a:t>Interface</a:t>
            </a:fld>
            <a:endParaRPr lang="en-GB"/>
          </a:p>
        </xdr:txBody>
      </xdr:sp>
      <xdr:sp macro="" textlink="">
        <xdr:nvSpPr>
          <xdr:cNvPr id="5542" name="Rectangle 422"/>
          <xdr:cNvSpPr>
            <a:spLocks noChangeArrowheads="1"/>
          </xdr:cNvSpPr>
        </xdr:nvSpPr>
        <xdr:spPr bwMode="auto">
          <a:xfrm>
            <a:off x="658" y="277"/>
            <a:ext cx="27"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800080" mc:Ignorable="a14" a14:legacySpreadsheetColorIndex="20"/>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543" name="Rectangle 423"/>
          <xdr:cNvSpPr>
            <a:spLocks noChangeArrowheads="1"/>
          </xdr:cNvSpPr>
        </xdr:nvSpPr>
        <xdr:spPr bwMode="auto">
          <a:xfrm>
            <a:off x="722" y="277"/>
            <a:ext cx="27"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800080" mc:Ignorable="a14" a14:legacySpreadsheetColorIndex="20"/>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6</xdr:col>
      <xdr:colOff>419100</xdr:colOff>
      <xdr:row>28</xdr:row>
      <xdr:rowOff>0</xdr:rowOff>
    </xdr:from>
    <xdr:to>
      <xdr:col>7</xdr:col>
      <xdr:colOff>228600</xdr:colOff>
      <xdr:row>28</xdr:row>
      <xdr:rowOff>133350</xdr:rowOff>
    </xdr:to>
    <xdr:sp macro="" textlink="">
      <xdr:nvSpPr>
        <xdr:cNvPr id="5544" name="Rectangle 424"/>
        <xdr:cNvSpPr>
          <a:spLocks noChangeArrowheads="1"/>
        </xdr:cNvSpPr>
      </xdr:nvSpPr>
      <xdr:spPr bwMode="auto">
        <a:xfrm>
          <a:off x="2790825" y="3590925"/>
          <a:ext cx="257175" cy="13335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104775</xdr:colOff>
      <xdr:row>22</xdr:row>
      <xdr:rowOff>152400</xdr:rowOff>
    </xdr:from>
    <xdr:to>
      <xdr:col>20</xdr:col>
      <xdr:colOff>209550</xdr:colOff>
      <xdr:row>28</xdr:row>
      <xdr:rowOff>0</xdr:rowOff>
    </xdr:to>
    <xdr:cxnSp macro="">
      <xdr:nvCxnSpPr>
        <xdr:cNvPr id="5545" name="AutoShape 425"/>
        <xdr:cNvCxnSpPr>
          <a:cxnSpLocks noChangeShapeType="1"/>
          <a:stCxn id="5544" idx="0"/>
          <a:endCxn id="5542" idx="2"/>
        </xdr:cNvCxnSpPr>
      </xdr:nvCxnSpPr>
      <xdr:spPr bwMode="auto">
        <a:xfrm rot="16200000">
          <a:off x="5443538" y="252412"/>
          <a:ext cx="819150" cy="5857875"/>
        </a:xfrm>
        <a:prstGeom prst="bentConnector3">
          <a:avLst>
            <a:gd name="adj1" fmla="val 65787"/>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xdr:col>
      <xdr:colOff>381000</xdr:colOff>
      <xdr:row>19</xdr:row>
      <xdr:rowOff>104775</xdr:rowOff>
    </xdr:from>
    <xdr:to>
      <xdr:col>12</xdr:col>
      <xdr:colOff>371475</xdr:colOff>
      <xdr:row>22</xdr:row>
      <xdr:rowOff>152400</xdr:rowOff>
    </xdr:to>
    <xdr:grpSp>
      <xdr:nvGrpSpPr>
        <xdr:cNvPr id="5562" name="Group 442"/>
        <xdr:cNvGrpSpPr>
          <a:grpSpLocks/>
        </xdr:cNvGrpSpPr>
      </xdr:nvGrpSpPr>
      <xdr:grpSpPr bwMode="auto">
        <a:xfrm>
          <a:off x="4543425" y="2238375"/>
          <a:ext cx="885825" cy="533400"/>
          <a:chOff x="477" y="235"/>
          <a:chExt cx="93" cy="56"/>
        </a:xfrm>
      </xdr:grpSpPr>
      <xdr:sp macro="" textlink="_PLA9">
        <xdr:nvSpPr>
          <xdr:cNvPr id="5518" name="Text Box 398">
            <a:hlinkClick xmlns:r="http://schemas.openxmlformats.org/officeDocument/2006/relationships" r:id="rId50" tooltip="Hyperlink to sheet"/>
          </xdr:cNvPr>
          <xdr:cNvSpPr txBox="1">
            <a:spLocks noChangeArrowheads="1" noTextEdit="1"/>
          </xdr:cNvSpPr>
        </xdr:nvSpPr>
        <xdr:spPr bwMode="auto">
          <a:xfrm>
            <a:off x="477" y="235"/>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A0241607-D6E0-4ABC-BC93-BD9944B61C87}" type="TxLink">
              <a:rPr lang="en-GB" sz="1000" b="0" i="0" u="none" strike="noStrike" baseline="0">
                <a:solidFill>
                  <a:srgbClr val="000000"/>
                </a:solidFill>
                <a:latin typeface="Arial"/>
                <a:cs typeface="Arial"/>
              </a:rPr>
              <a:t>Financial Dashboard</a:t>
            </a:fld>
            <a:endParaRPr lang="en-GB"/>
          </a:p>
        </xdr:txBody>
      </xdr:sp>
      <xdr:sp macro="" textlink="">
        <xdr:nvSpPr>
          <xdr:cNvPr id="5547" name="Rectangle 427"/>
          <xdr:cNvSpPr>
            <a:spLocks noChangeArrowheads="1"/>
          </xdr:cNvSpPr>
        </xdr:nvSpPr>
        <xdr:spPr bwMode="auto">
          <a:xfrm>
            <a:off x="542" y="276"/>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548" name="Rectangle 428"/>
          <xdr:cNvSpPr>
            <a:spLocks noChangeArrowheads="1"/>
          </xdr:cNvSpPr>
        </xdr:nvSpPr>
        <xdr:spPr bwMode="auto">
          <a:xfrm>
            <a:off x="478" y="277"/>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14</xdr:col>
      <xdr:colOff>142875</xdr:colOff>
      <xdr:row>32</xdr:row>
      <xdr:rowOff>123825</xdr:rowOff>
    </xdr:from>
    <xdr:to>
      <xdr:col>16</xdr:col>
      <xdr:colOff>0</xdr:colOff>
      <xdr:row>34</xdr:row>
      <xdr:rowOff>142875</xdr:rowOff>
    </xdr:to>
    <xdr:sp macro="" textlink="">
      <xdr:nvSpPr>
        <xdr:cNvPr id="5554" name="AutoShape 434"/>
        <xdr:cNvSpPr>
          <a:spLocks noChangeArrowheads="1"/>
        </xdr:cNvSpPr>
      </xdr:nvSpPr>
      <xdr:spPr bwMode="auto">
        <a:xfrm>
          <a:off x="6096000" y="4362450"/>
          <a:ext cx="752475" cy="342900"/>
        </a:xfrm>
        <a:prstGeom prst="wedgeRectCallout">
          <a:avLst>
            <a:gd name="adj1" fmla="val -75315"/>
            <a:gd name="adj2" fmla="val -183333"/>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900" b="0" i="0" u="none" strike="noStrike" baseline="0">
              <a:solidFill>
                <a:srgbClr val="008000"/>
              </a:solidFill>
              <a:latin typeface="Arial"/>
              <a:cs typeface="Arial"/>
            </a:rPr>
            <a:t>Apply payment profile</a:t>
          </a:r>
          <a:endParaRPr lang="en-GB"/>
        </a:p>
      </xdr:txBody>
    </xdr:sp>
    <xdr:clientData/>
  </xdr:twoCellAnchor>
  <xdr:twoCellAnchor>
    <xdr:from>
      <xdr:col>21</xdr:col>
      <xdr:colOff>66675</xdr:colOff>
      <xdr:row>31</xdr:row>
      <xdr:rowOff>38100</xdr:rowOff>
    </xdr:from>
    <xdr:to>
      <xdr:col>21</xdr:col>
      <xdr:colOff>66675</xdr:colOff>
      <xdr:row>36</xdr:row>
      <xdr:rowOff>142875</xdr:rowOff>
    </xdr:to>
    <xdr:cxnSp macro="">
      <xdr:nvCxnSpPr>
        <xdr:cNvPr id="5556" name="AutoShape 436"/>
        <xdr:cNvCxnSpPr>
          <a:cxnSpLocks noChangeShapeType="1"/>
          <a:stCxn id="5515" idx="2"/>
          <a:endCxn id="5516" idx="0"/>
        </xdr:cNvCxnSpPr>
      </xdr:nvCxnSpPr>
      <xdr:spPr bwMode="auto">
        <a:xfrm rot="5400000">
          <a:off x="8629650" y="4572000"/>
          <a:ext cx="91440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66675</xdr:colOff>
      <xdr:row>32</xdr:row>
      <xdr:rowOff>123825</xdr:rowOff>
    </xdr:from>
    <xdr:to>
      <xdr:col>20</xdr:col>
      <xdr:colOff>209550</xdr:colOff>
      <xdr:row>34</xdr:row>
      <xdr:rowOff>142875</xdr:rowOff>
    </xdr:to>
    <xdr:sp macro="" textlink="">
      <xdr:nvSpPr>
        <xdr:cNvPr id="5557" name="AutoShape 437"/>
        <xdr:cNvSpPr>
          <a:spLocks noChangeArrowheads="1"/>
        </xdr:cNvSpPr>
      </xdr:nvSpPr>
      <xdr:spPr bwMode="auto">
        <a:xfrm>
          <a:off x="7810500" y="4362450"/>
          <a:ext cx="971550" cy="342900"/>
        </a:xfrm>
        <a:prstGeom prst="wedgeRectCallout">
          <a:avLst>
            <a:gd name="adj1" fmla="val 51963"/>
            <a:gd name="adj2" fmla="val -166667"/>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Apply Bank Finance Charges</a:t>
          </a:r>
          <a:endParaRPr lang="en-GB"/>
        </a:p>
      </xdr:txBody>
    </xdr:sp>
    <xdr:clientData/>
  </xdr:twoCellAnchor>
  <xdr:twoCellAnchor>
    <xdr:from>
      <xdr:col>17</xdr:col>
      <xdr:colOff>219075</xdr:colOff>
      <xdr:row>19</xdr:row>
      <xdr:rowOff>133350</xdr:rowOff>
    </xdr:from>
    <xdr:to>
      <xdr:col>19</xdr:col>
      <xdr:colOff>295275</xdr:colOff>
      <xdr:row>22</xdr:row>
      <xdr:rowOff>152400</xdr:rowOff>
    </xdr:to>
    <xdr:sp macro="" textlink="">
      <xdr:nvSpPr>
        <xdr:cNvPr id="5558" name="AutoShape 438"/>
        <xdr:cNvSpPr>
          <a:spLocks noChangeArrowheads="1"/>
        </xdr:cNvSpPr>
      </xdr:nvSpPr>
      <xdr:spPr bwMode="auto">
        <a:xfrm>
          <a:off x="7515225" y="2266950"/>
          <a:ext cx="971550" cy="504825"/>
        </a:xfrm>
        <a:prstGeom prst="wedgeRectCallout">
          <a:avLst>
            <a:gd name="adj1" fmla="val 87255"/>
            <a:gd name="adj2" fmla="val -33019"/>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Data tables for link to Accounting Module</a:t>
          </a:r>
          <a:endParaRPr lang="en-GB"/>
        </a:p>
      </xdr:txBody>
    </xdr:sp>
    <xdr:clientData/>
  </xdr:twoCellAnchor>
  <xdr:twoCellAnchor>
    <xdr:from>
      <xdr:col>13</xdr:col>
      <xdr:colOff>104775</xdr:colOff>
      <xdr:row>19</xdr:row>
      <xdr:rowOff>133350</xdr:rowOff>
    </xdr:from>
    <xdr:to>
      <xdr:col>15</xdr:col>
      <xdr:colOff>95250</xdr:colOff>
      <xdr:row>22</xdr:row>
      <xdr:rowOff>152400</xdr:rowOff>
    </xdr:to>
    <xdr:sp macro="" textlink="">
      <xdr:nvSpPr>
        <xdr:cNvPr id="5560" name="AutoShape 440"/>
        <xdr:cNvSpPr>
          <a:spLocks noChangeArrowheads="1"/>
        </xdr:cNvSpPr>
      </xdr:nvSpPr>
      <xdr:spPr bwMode="auto">
        <a:xfrm>
          <a:off x="5610225" y="2266950"/>
          <a:ext cx="885825" cy="504825"/>
        </a:xfrm>
        <a:prstGeom prst="wedgeRectCallout">
          <a:avLst>
            <a:gd name="adj1" fmla="val -86560"/>
            <a:gd name="adj2" fmla="val 944"/>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Key displays and main function switches</a:t>
          </a:r>
          <a:endParaRPr lang="en-GB"/>
        </a:p>
      </xdr:txBody>
    </xdr:sp>
    <xdr:clientData/>
  </xdr:twoCellAnchor>
  <xdr:twoCellAnchor>
    <xdr:from>
      <xdr:col>6</xdr:col>
      <xdr:colOff>390525</xdr:colOff>
      <xdr:row>22</xdr:row>
      <xdr:rowOff>152400</xdr:rowOff>
    </xdr:from>
    <xdr:to>
      <xdr:col>11</xdr:col>
      <xdr:colOff>381000</xdr:colOff>
      <xdr:row>27</xdr:row>
      <xdr:rowOff>152400</xdr:rowOff>
    </xdr:to>
    <xdr:cxnSp macro="">
      <xdr:nvCxnSpPr>
        <xdr:cNvPr id="5563" name="AutoShape 443"/>
        <xdr:cNvCxnSpPr>
          <a:cxnSpLocks noChangeShapeType="1"/>
          <a:stCxn id="5518" idx="2"/>
          <a:endCxn id="5569" idx="0"/>
        </xdr:cNvCxnSpPr>
      </xdr:nvCxnSpPr>
      <xdr:spPr bwMode="auto">
        <a:xfrm rot="5400000">
          <a:off x="3471862" y="2062163"/>
          <a:ext cx="809625" cy="2228850"/>
        </a:xfrm>
        <a:prstGeom prst="bentConnector3">
          <a:avLst>
            <a:gd name="adj1" fmla="val 73333"/>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11</xdr:col>
      <xdr:colOff>47625</xdr:colOff>
      <xdr:row>22</xdr:row>
      <xdr:rowOff>152400</xdr:rowOff>
    </xdr:from>
    <xdr:to>
      <xdr:col>11</xdr:col>
      <xdr:colOff>381000</xdr:colOff>
      <xdr:row>28</xdr:row>
      <xdr:rowOff>57150</xdr:rowOff>
    </xdr:to>
    <xdr:cxnSp macro="">
      <xdr:nvCxnSpPr>
        <xdr:cNvPr id="5564" name="AutoShape 444"/>
        <xdr:cNvCxnSpPr>
          <a:cxnSpLocks noChangeShapeType="1"/>
          <a:stCxn id="5518" idx="2"/>
          <a:endCxn id="5541" idx="3"/>
        </xdr:cNvCxnSpPr>
      </xdr:nvCxnSpPr>
      <xdr:spPr bwMode="auto">
        <a:xfrm rot="5400000">
          <a:off x="4386263" y="3043237"/>
          <a:ext cx="876300" cy="333375"/>
        </a:xfrm>
        <a:prstGeom prst="bentConnector2">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11</xdr:col>
      <xdr:colOff>95250</xdr:colOff>
      <xdr:row>36</xdr:row>
      <xdr:rowOff>142875</xdr:rowOff>
    </xdr:from>
    <xdr:to>
      <xdr:col>13</xdr:col>
      <xdr:colOff>85725</xdr:colOff>
      <xdr:row>40</xdr:row>
      <xdr:rowOff>28575</xdr:rowOff>
    </xdr:to>
    <xdr:grpSp>
      <xdr:nvGrpSpPr>
        <xdr:cNvPr id="5567" name="Group 447"/>
        <xdr:cNvGrpSpPr>
          <a:grpSpLocks/>
        </xdr:cNvGrpSpPr>
      </xdr:nvGrpSpPr>
      <xdr:grpSpPr bwMode="auto">
        <a:xfrm>
          <a:off x="4705350" y="5029200"/>
          <a:ext cx="885825" cy="533400"/>
          <a:chOff x="493" y="528"/>
          <a:chExt cx="93" cy="56"/>
        </a:xfrm>
      </xdr:grpSpPr>
      <xdr:sp macro="" textlink="_PLA8">
        <xdr:nvSpPr>
          <xdr:cNvPr id="5512" name="Text Box 392">
            <a:hlinkClick xmlns:r="http://schemas.openxmlformats.org/officeDocument/2006/relationships" r:id="rId51" tooltip="Hyperlink to sheet"/>
          </xdr:cNvPr>
          <xdr:cNvSpPr txBox="1">
            <a:spLocks noChangeArrowheads="1" noTextEdit="1"/>
          </xdr:cNvSpPr>
        </xdr:nvSpPr>
        <xdr:spPr bwMode="auto">
          <a:xfrm>
            <a:off x="493" y="528"/>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F17BA598-6175-4229-9CAC-5E19D1B2591D}" type="TxLink">
              <a:rPr lang="en-GB" sz="1000" b="0" i="0" u="none" strike="noStrike" baseline="0">
                <a:solidFill>
                  <a:srgbClr val="000000"/>
                </a:solidFill>
                <a:latin typeface="Arial"/>
                <a:cs typeface="Arial"/>
              </a:rPr>
              <a:t>Customer Charges</a:t>
            </a:fld>
            <a:endParaRPr lang="en-GB"/>
          </a:p>
        </xdr:txBody>
      </xdr:sp>
      <xdr:sp macro="" textlink="">
        <xdr:nvSpPr>
          <xdr:cNvPr id="5565" name="Rectangle 445"/>
          <xdr:cNvSpPr>
            <a:spLocks noChangeArrowheads="1"/>
          </xdr:cNvSpPr>
        </xdr:nvSpPr>
        <xdr:spPr bwMode="auto">
          <a:xfrm>
            <a:off x="510" y="528"/>
            <a:ext cx="26" cy="12"/>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11</xdr:col>
      <xdr:colOff>381000</xdr:colOff>
      <xdr:row>22</xdr:row>
      <xdr:rowOff>152400</xdr:rowOff>
    </xdr:from>
    <xdr:to>
      <xdr:col>11</xdr:col>
      <xdr:colOff>381000</xdr:colOff>
      <xdr:row>36</xdr:row>
      <xdr:rowOff>142875</xdr:rowOff>
    </xdr:to>
    <xdr:cxnSp macro="">
      <xdr:nvCxnSpPr>
        <xdr:cNvPr id="5566" name="AutoShape 446"/>
        <xdr:cNvCxnSpPr>
          <a:cxnSpLocks noChangeShapeType="1"/>
          <a:stCxn id="5518" idx="2"/>
          <a:endCxn id="5565" idx="0"/>
        </xdr:cNvCxnSpPr>
      </xdr:nvCxnSpPr>
      <xdr:spPr bwMode="auto">
        <a:xfrm rot="5400000">
          <a:off x="3862387" y="3900488"/>
          <a:ext cx="2257425" cy="0"/>
        </a:xfrm>
        <a:prstGeom prst="straightConnector1">
          <a:avLst/>
        </a:prstGeom>
        <a:noFill/>
        <a:ln w="9525">
          <a:solidFill>
            <a:srgbClr xmlns:mc="http://schemas.openxmlformats.org/markup-compatibility/2006" xmlns:a14="http://schemas.microsoft.com/office/drawing/2010/main" val="008000" mc:Ignorable="a14" a14:legacySpreadsheetColorIndex="17"/>
          </a:solidFill>
          <a:prstDash val="dash"/>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104775</xdr:colOff>
      <xdr:row>38</xdr:row>
      <xdr:rowOff>152400</xdr:rowOff>
    </xdr:from>
    <xdr:to>
      <xdr:col>10</xdr:col>
      <xdr:colOff>438150</xdr:colOff>
      <xdr:row>42</xdr:row>
      <xdr:rowOff>19050</xdr:rowOff>
    </xdr:to>
    <xdr:sp macro="" textlink="">
      <xdr:nvSpPr>
        <xdr:cNvPr id="5553" name="AutoShape 433"/>
        <xdr:cNvSpPr>
          <a:spLocks noChangeArrowheads="1"/>
        </xdr:cNvSpPr>
      </xdr:nvSpPr>
      <xdr:spPr bwMode="auto">
        <a:xfrm>
          <a:off x="3371850" y="5362575"/>
          <a:ext cx="1228725" cy="514350"/>
        </a:xfrm>
        <a:prstGeom prst="wedgeRectCallout">
          <a:avLst>
            <a:gd name="adj1" fmla="val 69380"/>
            <a:gd name="adj2" fmla="val -35185"/>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Define payment profile (eg. Payment Milestones) and discounts. </a:t>
          </a:r>
          <a:endParaRPr lang="en-GB"/>
        </a:p>
      </xdr:txBody>
    </xdr:sp>
    <xdr:clientData/>
  </xdr:twoCellAnchor>
  <xdr:twoCellAnchor>
    <xdr:from>
      <xdr:col>11</xdr:col>
      <xdr:colOff>381000</xdr:colOff>
      <xdr:row>22</xdr:row>
      <xdr:rowOff>152400</xdr:rowOff>
    </xdr:from>
    <xdr:to>
      <xdr:col>21</xdr:col>
      <xdr:colOff>66675</xdr:colOff>
      <xdr:row>27</xdr:row>
      <xdr:rowOff>152400</xdr:rowOff>
    </xdr:to>
    <xdr:cxnSp macro="">
      <xdr:nvCxnSpPr>
        <xdr:cNvPr id="5568" name="AutoShape 448"/>
        <xdr:cNvCxnSpPr>
          <a:cxnSpLocks noChangeShapeType="1"/>
          <a:stCxn id="5518" idx="2"/>
          <a:endCxn id="5515" idx="0"/>
        </xdr:cNvCxnSpPr>
      </xdr:nvCxnSpPr>
      <xdr:spPr bwMode="auto">
        <a:xfrm rot="16200000" flipH="1">
          <a:off x="6634162" y="1128713"/>
          <a:ext cx="809625" cy="4095750"/>
        </a:xfrm>
        <a:prstGeom prst="bentConnector3">
          <a:avLst>
            <a:gd name="adj1" fmla="val 65329"/>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219075</xdr:colOff>
      <xdr:row>27</xdr:row>
      <xdr:rowOff>152400</xdr:rowOff>
    </xdr:from>
    <xdr:to>
      <xdr:col>7</xdr:col>
      <xdr:colOff>209550</xdr:colOff>
      <xdr:row>31</xdr:row>
      <xdr:rowOff>38100</xdr:rowOff>
    </xdr:to>
    <xdr:grpSp>
      <xdr:nvGrpSpPr>
        <xdr:cNvPr id="5570" name="Group 450"/>
        <xdr:cNvGrpSpPr>
          <a:grpSpLocks/>
        </xdr:cNvGrpSpPr>
      </xdr:nvGrpSpPr>
      <xdr:grpSpPr bwMode="auto">
        <a:xfrm>
          <a:off x="2143125" y="3581400"/>
          <a:ext cx="885825" cy="533400"/>
          <a:chOff x="227" y="376"/>
          <a:chExt cx="93" cy="56"/>
        </a:xfrm>
      </xdr:grpSpPr>
      <xdr:sp macro="" textlink="_PLA11">
        <xdr:nvSpPr>
          <xdr:cNvPr id="5510" name="Text Box 390">
            <a:hlinkClick xmlns:r="http://schemas.openxmlformats.org/officeDocument/2006/relationships" r:id="rId52" tooltip="Hyperlink to sheet"/>
          </xdr:cNvPr>
          <xdr:cNvSpPr txBox="1">
            <a:spLocks noChangeArrowheads="1" noTextEdit="1"/>
          </xdr:cNvSpPr>
        </xdr:nvSpPr>
        <xdr:spPr bwMode="auto">
          <a:xfrm>
            <a:off x="227" y="376"/>
            <a:ext cx="93" cy="56"/>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1891C5DD-E1B1-48D6-AB9C-CF53EE074663}" type="TxLink">
              <a:rPr lang="en-GB" sz="1000" b="0" i="0" u="none" strike="noStrike" baseline="0">
                <a:solidFill>
                  <a:srgbClr val="FFFFFF"/>
                </a:solidFill>
                <a:latin typeface="Arial"/>
                <a:cs typeface="Arial"/>
              </a:rPr>
              <a:t>Conversion</a:t>
            </a:fld>
            <a:endParaRPr lang="en-GB"/>
          </a:p>
        </xdr:txBody>
      </xdr:sp>
      <xdr:sp macro="" textlink="">
        <xdr:nvSpPr>
          <xdr:cNvPr id="5569" name="Rectangle 449"/>
          <xdr:cNvSpPr>
            <a:spLocks noChangeArrowheads="1"/>
          </xdr:cNvSpPr>
        </xdr:nvSpPr>
        <xdr:spPr bwMode="auto">
          <a:xfrm>
            <a:off x="283" y="376"/>
            <a:ext cx="18" cy="1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2</xdr:col>
      <xdr:colOff>200025</xdr:colOff>
      <xdr:row>35</xdr:row>
      <xdr:rowOff>85725</xdr:rowOff>
    </xdr:from>
    <xdr:to>
      <xdr:col>5</xdr:col>
      <xdr:colOff>266700</xdr:colOff>
      <xdr:row>38</xdr:row>
      <xdr:rowOff>95250</xdr:rowOff>
    </xdr:to>
    <xdr:sp macro="" textlink="">
      <xdr:nvSpPr>
        <xdr:cNvPr id="5550" name="AutoShape 430"/>
        <xdr:cNvSpPr>
          <a:spLocks noChangeArrowheads="1"/>
        </xdr:cNvSpPr>
      </xdr:nvSpPr>
      <xdr:spPr bwMode="auto">
        <a:xfrm>
          <a:off x="781050" y="4810125"/>
          <a:ext cx="1409700" cy="495300"/>
        </a:xfrm>
        <a:prstGeom prst="wedgeRectCallout">
          <a:avLst>
            <a:gd name="adj1" fmla="val 81083"/>
            <a:gd name="adj2" fmla="val -234616"/>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Check switches, multiply out costs, currency convertion &amp; cost inflation</a:t>
          </a:r>
          <a:endParaRPr lang="en-GB"/>
        </a:p>
      </xdr:txBody>
    </xdr:sp>
    <xdr:clientData/>
  </xdr:twoCellAnchor>
  <xdr:twoCellAnchor>
    <xdr:from>
      <xdr:col>11</xdr:col>
      <xdr:colOff>381000</xdr:colOff>
      <xdr:row>22</xdr:row>
      <xdr:rowOff>152400</xdr:rowOff>
    </xdr:from>
    <xdr:to>
      <xdr:col>20</xdr:col>
      <xdr:colOff>152400</xdr:colOff>
      <xdr:row>36</xdr:row>
      <xdr:rowOff>142875</xdr:rowOff>
    </xdr:to>
    <xdr:cxnSp macro="">
      <xdr:nvCxnSpPr>
        <xdr:cNvPr id="5571" name="AutoShape 451"/>
        <xdr:cNvCxnSpPr>
          <a:cxnSpLocks noChangeShapeType="1"/>
          <a:stCxn id="5518" idx="2"/>
          <a:endCxn id="5572" idx="0"/>
        </xdr:cNvCxnSpPr>
      </xdr:nvCxnSpPr>
      <xdr:spPr bwMode="auto">
        <a:xfrm rot="16200000" flipH="1">
          <a:off x="5729287" y="2033588"/>
          <a:ext cx="2257425" cy="3733800"/>
        </a:xfrm>
        <a:prstGeom prst="bentConnector3">
          <a:avLst>
            <a:gd name="adj1" fmla="val 89472"/>
          </a:avLst>
        </a:prstGeom>
        <a:noFill/>
        <a:ln w="9525">
          <a:solidFill>
            <a:srgbClr xmlns:mc="http://schemas.openxmlformats.org/markup-compatibility/2006" xmlns:a14="http://schemas.microsoft.com/office/drawing/2010/main" val="008000" mc:Ignorable="a14" a14:legacySpreadsheetColorIndex="17"/>
          </a:solidFill>
          <a:prstDash val="dash"/>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57150</xdr:colOff>
      <xdr:row>36</xdr:row>
      <xdr:rowOff>142875</xdr:rowOff>
    </xdr:from>
    <xdr:to>
      <xdr:col>22</xdr:col>
      <xdr:colOff>57150</xdr:colOff>
      <xdr:row>40</xdr:row>
      <xdr:rowOff>28575</xdr:rowOff>
    </xdr:to>
    <xdr:grpSp>
      <xdr:nvGrpSpPr>
        <xdr:cNvPr id="5573" name="Group 453"/>
        <xdr:cNvGrpSpPr>
          <a:grpSpLocks/>
        </xdr:cNvGrpSpPr>
      </xdr:nvGrpSpPr>
      <xdr:grpSpPr bwMode="auto">
        <a:xfrm>
          <a:off x="8629650" y="5029200"/>
          <a:ext cx="895350" cy="533400"/>
          <a:chOff x="906" y="528"/>
          <a:chExt cx="94" cy="56"/>
        </a:xfrm>
      </xdr:grpSpPr>
      <xdr:sp macro="" textlink="_PLA17">
        <xdr:nvSpPr>
          <xdr:cNvPr id="5516" name="Text Box 396">
            <a:hlinkClick xmlns:r="http://schemas.openxmlformats.org/officeDocument/2006/relationships" r:id="rId53" tooltip="Hyperlink to sheet"/>
          </xdr:cNvPr>
          <xdr:cNvSpPr txBox="1">
            <a:spLocks noChangeArrowheads="1" noTextEdit="1"/>
          </xdr:cNvSpPr>
        </xdr:nvSpPr>
        <xdr:spPr bwMode="auto">
          <a:xfrm>
            <a:off x="907" y="528"/>
            <a:ext cx="93" cy="56"/>
          </a:xfrm>
          <a:prstGeom prst="rect">
            <a:avLst/>
          </a:prstGeom>
          <a:solidFill>
            <a:srgbClr xmlns:mc="http://schemas.openxmlformats.org/markup-compatibility/2006" xmlns:a14="http://schemas.microsoft.com/office/drawing/2010/main" val="008000" mc:Ignorable="a14" a14:legacySpreadsheetColorIndex="17"/>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AD779CA3-E1CA-4E38-81C0-A31B972D9013}" type="TxLink">
              <a:rPr lang="en-GB" sz="1000" b="0" i="0" u="none" strike="noStrike" baseline="0">
                <a:solidFill>
                  <a:srgbClr val="FFFFFF"/>
                </a:solidFill>
                <a:latin typeface="Arial"/>
                <a:cs typeface="Arial"/>
              </a:rPr>
              <a:t>Service Prices</a:t>
            </a:fld>
            <a:endParaRPr lang="en-GB"/>
          </a:p>
        </xdr:txBody>
      </xdr:sp>
      <xdr:sp macro="" textlink="">
        <xdr:nvSpPr>
          <xdr:cNvPr id="5572" name="Rectangle 452"/>
          <xdr:cNvSpPr>
            <a:spLocks noChangeArrowheads="1"/>
          </xdr:cNvSpPr>
        </xdr:nvSpPr>
        <xdr:spPr bwMode="auto">
          <a:xfrm>
            <a:off x="906" y="528"/>
            <a:ext cx="19" cy="13"/>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17</xdr:col>
      <xdr:colOff>342900</xdr:colOff>
      <xdr:row>37</xdr:row>
      <xdr:rowOff>123825</xdr:rowOff>
    </xdr:from>
    <xdr:to>
      <xdr:col>19</xdr:col>
      <xdr:colOff>295275</xdr:colOff>
      <xdr:row>42</xdr:row>
      <xdr:rowOff>19050</xdr:rowOff>
    </xdr:to>
    <xdr:sp macro="" textlink="">
      <xdr:nvSpPr>
        <xdr:cNvPr id="5559" name="AutoShape 439"/>
        <xdr:cNvSpPr>
          <a:spLocks noChangeArrowheads="1"/>
        </xdr:cNvSpPr>
      </xdr:nvSpPr>
      <xdr:spPr bwMode="auto">
        <a:xfrm>
          <a:off x="7639050" y="5172075"/>
          <a:ext cx="847725" cy="704850"/>
        </a:xfrm>
        <a:prstGeom prst="wedgeRectCallout">
          <a:avLst>
            <a:gd name="adj1" fmla="val 85954"/>
            <a:gd name="adj2" fmla="val -36486"/>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Aportion central overheads and profile into Services.</a:t>
          </a:r>
          <a:endParaRPr lang="en-GB"/>
        </a:p>
      </xdr:txBody>
    </xdr:sp>
    <xdr:clientData/>
  </xdr:twoCellAnchor>
  <xdr:twoCellAnchor>
    <xdr:from>
      <xdr:col>1</xdr:col>
      <xdr:colOff>342900</xdr:colOff>
      <xdr:row>27</xdr:row>
      <xdr:rowOff>152400</xdr:rowOff>
    </xdr:from>
    <xdr:to>
      <xdr:col>3</xdr:col>
      <xdr:colOff>409575</xdr:colOff>
      <xdr:row>31</xdr:row>
      <xdr:rowOff>38100</xdr:rowOff>
    </xdr:to>
    <xdr:grpSp>
      <xdr:nvGrpSpPr>
        <xdr:cNvPr id="5575" name="Group 455"/>
        <xdr:cNvGrpSpPr>
          <a:grpSpLocks/>
        </xdr:cNvGrpSpPr>
      </xdr:nvGrpSpPr>
      <xdr:grpSpPr bwMode="auto">
        <a:xfrm>
          <a:off x="542925" y="3581400"/>
          <a:ext cx="895350" cy="533400"/>
          <a:chOff x="57" y="376"/>
          <a:chExt cx="94" cy="56"/>
        </a:xfrm>
      </xdr:grpSpPr>
      <xdr:sp macro="" textlink="_PLA10">
        <xdr:nvSpPr>
          <xdr:cNvPr id="5507" name="Text Box 387">
            <a:hlinkClick xmlns:r="http://schemas.openxmlformats.org/officeDocument/2006/relationships" r:id="rId11" tooltip="Hyperlink to sheet"/>
          </xdr:cNvPr>
          <xdr:cNvSpPr txBox="1">
            <a:spLocks noChangeArrowheads="1" noTextEdit="1"/>
          </xdr:cNvSpPr>
        </xdr:nvSpPr>
        <xdr:spPr bwMode="auto">
          <a:xfrm>
            <a:off x="57" y="376"/>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50664B25-9467-48B4-9BBE-538F1A476D99}" type="TxLink">
              <a:rPr lang="en-GB" sz="1000" b="0" i="0" u="none" strike="noStrike" baseline="0">
                <a:solidFill>
                  <a:srgbClr val="000000"/>
                </a:solidFill>
                <a:latin typeface="Arial"/>
                <a:cs typeface="Arial"/>
              </a:rPr>
              <a:t>Main Input</a:t>
            </a:fld>
            <a:endParaRPr lang="en-GB"/>
          </a:p>
        </xdr:txBody>
      </xdr:sp>
      <xdr:sp macro="" textlink="">
        <xdr:nvSpPr>
          <xdr:cNvPr id="5574" name="Rectangle 454"/>
          <xdr:cNvSpPr>
            <a:spLocks noChangeArrowheads="1"/>
          </xdr:cNvSpPr>
        </xdr:nvSpPr>
        <xdr:spPr bwMode="auto">
          <a:xfrm>
            <a:off x="126" y="376"/>
            <a:ext cx="25" cy="15"/>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247650</xdr:colOff>
      <xdr:row>32</xdr:row>
      <xdr:rowOff>123825</xdr:rowOff>
    </xdr:from>
    <xdr:to>
      <xdr:col>3</xdr:col>
      <xdr:colOff>171450</xdr:colOff>
      <xdr:row>34</xdr:row>
      <xdr:rowOff>142875</xdr:rowOff>
    </xdr:to>
    <xdr:sp macro="" textlink="">
      <xdr:nvSpPr>
        <xdr:cNvPr id="5549" name="AutoShape 429"/>
        <xdr:cNvSpPr>
          <a:spLocks noChangeArrowheads="1"/>
        </xdr:cNvSpPr>
      </xdr:nvSpPr>
      <xdr:spPr bwMode="auto">
        <a:xfrm>
          <a:off x="447675" y="4362450"/>
          <a:ext cx="752475" cy="342900"/>
        </a:xfrm>
        <a:prstGeom prst="wedgeRectCallout">
          <a:avLst>
            <a:gd name="adj1" fmla="val 25949"/>
            <a:gd name="adj2" fmla="val -172222"/>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Raw volume based input</a:t>
          </a:r>
          <a:endParaRPr lang="en-GB"/>
        </a:p>
      </xdr:txBody>
    </xdr:sp>
    <xdr:clientData/>
  </xdr:twoCellAnchor>
  <xdr:twoCellAnchor>
    <xdr:from>
      <xdr:col>6</xdr:col>
      <xdr:colOff>219075</xdr:colOff>
      <xdr:row>19</xdr:row>
      <xdr:rowOff>104775</xdr:rowOff>
    </xdr:from>
    <xdr:to>
      <xdr:col>22</xdr:col>
      <xdr:colOff>57150</xdr:colOff>
      <xdr:row>29</xdr:row>
      <xdr:rowOff>95250</xdr:rowOff>
    </xdr:to>
    <xdr:cxnSp macro="">
      <xdr:nvCxnSpPr>
        <xdr:cNvPr id="5576" name="AutoShape 456"/>
        <xdr:cNvCxnSpPr>
          <a:cxnSpLocks noChangeShapeType="1"/>
          <a:stCxn id="5508" idx="0"/>
          <a:endCxn id="5515" idx="3"/>
        </xdr:cNvCxnSpPr>
      </xdr:nvCxnSpPr>
      <xdr:spPr bwMode="auto">
        <a:xfrm rot="5400000" flipV="1">
          <a:off x="5253037" y="-423862"/>
          <a:ext cx="1609725" cy="6934200"/>
        </a:xfrm>
        <a:prstGeom prst="bentConnector4">
          <a:avLst>
            <a:gd name="adj1" fmla="val -4699"/>
            <a:gd name="adj2" fmla="val 103157"/>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219075</xdr:colOff>
      <xdr:row>19</xdr:row>
      <xdr:rowOff>104775</xdr:rowOff>
    </xdr:from>
    <xdr:to>
      <xdr:col>7</xdr:col>
      <xdr:colOff>209550</xdr:colOff>
      <xdr:row>22</xdr:row>
      <xdr:rowOff>152400</xdr:rowOff>
    </xdr:to>
    <xdr:grpSp>
      <xdr:nvGrpSpPr>
        <xdr:cNvPr id="5579" name="Group 459"/>
        <xdr:cNvGrpSpPr>
          <a:grpSpLocks/>
        </xdr:cNvGrpSpPr>
      </xdr:nvGrpSpPr>
      <xdr:grpSpPr bwMode="auto">
        <a:xfrm>
          <a:off x="2143125" y="2238375"/>
          <a:ext cx="885825" cy="533400"/>
          <a:chOff x="226" y="235"/>
          <a:chExt cx="93" cy="56"/>
        </a:xfrm>
      </xdr:grpSpPr>
      <xdr:sp macro="" textlink="_PLA6">
        <xdr:nvSpPr>
          <xdr:cNvPr id="5508" name="Text Box 388">
            <a:hlinkClick xmlns:r="http://schemas.openxmlformats.org/officeDocument/2006/relationships" r:id="rId1" tooltip="Hyperlink to sheet"/>
          </xdr:cNvPr>
          <xdr:cNvSpPr txBox="1">
            <a:spLocks noChangeArrowheads="1" noTextEdit="1"/>
          </xdr:cNvSpPr>
        </xdr:nvSpPr>
        <xdr:spPr bwMode="auto">
          <a:xfrm>
            <a:off x="226" y="235"/>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13D3082A-B631-4C02-AD24-E7FDCED5EF4B}" type="TxLink">
              <a:rPr lang="en-GB" sz="1000" b="0" i="0" u="none" strike="noStrike" baseline="0">
                <a:solidFill>
                  <a:srgbClr val="000000"/>
                </a:solidFill>
                <a:latin typeface="Arial"/>
                <a:cs typeface="Arial"/>
              </a:rPr>
              <a:t>Constants</a:t>
            </a:fld>
            <a:endParaRPr lang="en-GB"/>
          </a:p>
        </xdr:txBody>
      </xdr:sp>
      <xdr:sp macro="" textlink="">
        <xdr:nvSpPr>
          <xdr:cNvPr id="5577" name="Rectangle 457"/>
          <xdr:cNvSpPr>
            <a:spLocks noChangeArrowheads="1"/>
          </xdr:cNvSpPr>
        </xdr:nvSpPr>
        <xdr:spPr bwMode="auto">
          <a:xfrm>
            <a:off x="226" y="275"/>
            <a:ext cx="32" cy="1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578" name="Rectangle 458"/>
          <xdr:cNvSpPr>
            <a:spLocks noChangeArrowheads="1"/>
          </xdr:cNvSpPr>
        </xdr:nvSpPr>
        <xdr:spPr bwMode="auto">
          <a:xfrm>
            <a:off x="287" y="274"/>
            <a:ext cx="32" cy="1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8</xdr:col>
      <xdr:colOff>209550</xdr:colOff>
      <xdr:row>19</xdr:row>
      <xdr:rowOff>133350</xdr:rowOff>
    </xdr:from>
    <xdr:to>
      <xdr:col>10</xdr:col>
      <xdr:colOff>200025</xdr:colOff>
      <xdr:row>22</xdr:row>
      <xdr:rowOff>152400</xdr:rowOff>
    </xdr:to>
    <xdr:sp macro="" textlink="">
      <xdr:nvSpPr>
        <xdr:cNvPr id="5561" name="AutoShape 441"/>
        <xdr:cNvSpPr>
          <a:spLocks noChangeArrowheads="1"/>
        </xdr:cNvSpPr>
      </xdr:nvSpPr>
      <xdr:spPr bwMode="auto">
        <a:xfrm>
          <a:off x="3476625" y="2266950"/>
          <a:ext cx="885825" cy="504825"/>
        </a:xfrm>
        <a:prstGeom prst="wedgeRectCallout">
          <a:avLst>
            <a:gd name="adj1" fmla="val -118819"/>
            <a:gd name="adj2" fmla="val 21699"/>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Variables, tables, rates, switches etc.</a:t>
          </a:r>
          <a:endParaRPr lang="en-GB"/>
        </a:p>
      </xdr:txBody>
    </xdr:sp>
    <xdr:clientData/>
  </xdr:twoCellAnchor>
  <xdr:twoCellAnchor editAs="oneCell">
    <xdr:from>
      <xdr:col>1</xdr:col>
      <xdr:colOff>247650</xdr:colOff>
      <xdr:row>92</xdr:row>
      <xdr:rowOff>123825</xdr:rowOff>
    </xdr:from>
    <xdr:to>
      <xdr:col>3</xdr:col>
      <xdr:colOff>314325</xdr:colOff>
      <xdr:row>95</xdr:row>
      <xdr:rowOff>0</xdr:rowOff>
    </xdr:to>
    <xdr:sp macro="" textlink="TIMQU1">
      <xdr:nvSpPr>
        <xdr:cNvPr id="5584" name="Text Box 464">
          <a:hlinkClick xmlns:r="http://schemas.openxmlformats.org/officeDocument/2006/relationships" r:id="rId54" tooltip="Hyperlink to area"/>
        </xdr:cNvPr>
        <xdr:cNvSpPr txBox="1">
          <a:spLocks noChangeArrowheads="1" noTextEdit="1"/>
        </xdr:cNvSpPr>
      </xdr:nvSpPr>
      <xdr:spPr bwMode="auto">
        <a:xfrm>
          <a:off x="447675" y="138207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E0530801-57DC-44BE-8692-AD6D3314C41A}" type="TxLink">
            <a:rPr lang="en-GB" sz="900" b="0" i="0" u="none" strike="noStrike" baseline="0">
              <a:solidFill>
                <a:srgbClr val="FFFFFF"/>
              </a:solidFill>
              <a:latin typeface="Arial"/>
              <a:cs typeface="Arial"/>
            </a:rPr>
            <a:t>Quarterly</a:t>
          </a:fld>
          <a:endParaRPr lang="en-GB"/>
        </a:p>
      </xdr:txBody>
    </xdr:sp>
    <xdr:clientData/>
  </xdr:twoCellAnchor>
  <xdr:twoCellAnchor>
    <xdr:from>
      <xdr:col>10</xdr:col>
      <xdr:colOff>409575</xdr:colOff>
      <xdr:row>74</xdr:row>
      <xdr:rowOff>9525</xdr:rowOff>
    </xdr:from>
    <xdr:to>
      <xdr:col>12</xdr:col>
      <xdr:colOff>409575</xdr:colOff>
      <xdr:row>76</xdr:row>
      <xdr:rowOff>47625</xdr:rowOff>
    </xdr:to>
    <xdr:sp macro="" textlink="CONDE1">
      <xdr:nvSpPr>
        <xdr:cNvPr id="5198" name="Text Box 78">
          <a:hlinkClick xmlns:r="http://schemas.openxmlformats.org/officeDocument/2006/relationships" r:id="rId55" tooltip="Hyperlink to code list"/>
        </xdr:cNvPr>
        <xdr:cNvSpPr txBox="1">
          <a:spLocks noChangeArrowheads="1" noTextEdit="1"/>
        </xdr:cNvSpPr>
      </xdr:nvSpPr>
      <xdr:spPr bwMode="auto">
        <a:xfrm>
          <a:off x="4572000" y="110871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AB823719-5DF0-490F-9E6D-A037EEE6FACB}" type="TxLink">
            <a:rPr lang="en-GB" sz="900" b="0" i="0" u="none" strike="noStrike" baseline="0">
              <a:solidFill>
                <a:srgbClr val="FFFFFF"/>
              </a:solidFill>
              <a:latin typeface="Arial"/>
              <a:cs typeface="Arial"/>
            </a:rPr>
            <a:t>Capital Life Of Assets</a:t>
          </a:fld>
          <a:endParaRPr lang="en-GB"/>
        </a:p>
      </xdr:txBody>
    </xdr:sp>
    <xdr:clientData/>
  </xdr:twoCellAnchor>
  <xdr:twoCellAnchor editAs="oneCell">
    <xdr:from>
      <xdr:col>16</xdr:col>
      <xdr:colOff>409575</xdr:colOff>
      <xdr:row>62</xdr:row>
      <xdr:rowOff>142875</xdr:rowOff>
    </xdr:from>
    <xdr:to>
      <xdr:col>18</xdr:col>
      <xdr:colOff>409575</xdr:colOff>
      <xdr:row>65</xdr:row>
      <xdr:rowOff>19050</xdr:rowOff>
    </xdr:to>
    <xdr:sp macro="" textlink="CONUN1">
      <xdr:nvSpPr>
        <xdr:cNvPr id="5588" name="Text Box 468">
          <a:hlinkClick xmlns:r="http://schemas.openxmlformats.org/officeDocument/2006/relationships" r:id="rId56" tooltip="Hyperlink to code list"/>
        </xdr:cNvPr>
        <xdr:cNvSpPr txBox="1">
          <a:spLocks noChangeArrowheads="1" noTextEdit="1"/>
        </xdr:cNvSpPr>
      </xdr:nvSpPr>
      <xdr:spPr bwMode="auto">
        <a:xfrm>
          <a:off x="7258050" y="92773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42A4960-2BD5-497B-A63C-92A5ADF88C91}" type="TxLink">
            <a:rPr lang="en-GB" sz="900" b="0" i="0" u="none" strike="noStrike" baseline="0">
              <a:solidFill>
                <a:srgbClr val="FFFFFF"/>
              </a:solidFill>
              <a:latin typeface="Arial"/>
              <a:cs typeface="Arial"/>
            </a:rPr>
            <a:t>Unit Types</a:t>
          </a:fld>
          <a:endParaRPr lang="en-GB"/>
        </a:p>
      </xdr:txBody>
    </xdr:sp>
    <xdr:clientData/>
  </xdr:twoCellAnchor>
  <xdr:twoCellAnchor>
    <xdr:from>
      <xdr:col>16</xdr:col>
      <xdr:colOff>409575</xdr:colOff>
      <xdr:row>74</xdr:row>
      <xdr:rowOff>9525</xdr:rowOff>
    </xdr:from>
    <xdr:to>
      <xdr:col>18</xdr:col>
      <xdr:colOff>409575</xdr:colOff>
      <xdr:row>76</xdr:row>
      <xdr:rowOff>47625</xdr:rowOff>
    </xdr:to>
    <xdr:grpSp>
      <xdr:nvGrpSpPr>
        <xdr:cNvPr id="5590" name="Group 470"/>
        <xdr:cNvGrpSpPr>
          <a:grpSpLocks/>
        </xdr:cNvGrpSpPr>
      </xdr:nvGrpSpPr>
      <xdr:grpSpPr bwMode="auto">
        <a:xfrm>
          <a:off x="7258050" y="11087100"/>
          <a:ext cx="895350" cy="361950"/>
          <a:chOff x="480" y="409"/>
          <a:chExt cx="94" cy="38"/>
        </a:xfrm>
      </xdr:grpSpPr>
      <xdr:sp macro="" textlink="CONWP1">
        <xdr:nvSpPr>
          <xdr:cNvPr id="5591" name="Text Box 471">
            <a:hlinkClick xmlns:r="http://schemas.openxmlformats.org/officeDocument/2006/relationships" r:id="rId57" tooltip="Hyperlink to code list"/>
          </xdr:cNvPr>
          <xdr:cNvSpPr txBox="1">
            <a:spLocks noChangeArrowheads="1" noTextEdit="1"/>
          </xdr:cNvSpPr>
        </xdr:nvSpPr>
        <xdr:spPr bwMode="auto">
          <a:xfrm>
            <a:off x="480" y="409"/>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481CDF7E-B420-451D-8154-D5A0CFF6999E}" type="TxLink">
              <a:rPr lang="en-GB" sz="900" b="0" i="0" u="none" strike="noStrike" baseline="0">
                <a:solidFill>
                  <a:srgbClr val="FFFFFF"/>
                </a:solidFill>
                <a:latin typeface="Arial"/>
                <a:cs typeface="Arial"/>
              </a:rPr>
              <a:t>Win Price</a:t>
            </a:fld>
            <a:endParaRPr lang="en-GB"/>
          </a:p>
        </xdr:txBody>
      </xdr:sp>
      <xdr:sp macro="" textlink="">
        <xdr:nvSpPr>
          <xdr:cNvPr id="5592" name="Text Box 472"/>
          <xdr:cNvSpPr txBox="1">
            <a:spLocks noChangeArrowheads="1"/>
          </xdr:cNvSpPr>
        </xdr:nvSpPr>
        <xdr:spPr bwMode="auto">
          <a:xfrm>
            <a:off x="505" y="414"/>
            <a:ext cx="41" cy="28"/>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80" mc:Ignorable="a14" a14:legacySpreadsheetColorIndex="18"/>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r>
              <a:rPr lang="en-GB" sz="2800" b="0" i="0" u="none" strike="noStrike" baseline="0">
                <a:solidFill>
                  <a:srgbClr val="FF0000"/>
                </a:solidFill>
                <a:latin typeface="Wingdings"/>
              </a:rPr>
              <a:t>û</a:t>
            </a:r>
            <a:endParaRPr lang="en-GB"/>
          </a:p>
        </xdr:txBody>
      </xdr:sp>
    </xdr:grpSp>
    <xdr:clientData/>
  </xdr:twoCellAnchor>
  <xdr:twoCellAnchor editAs="oneCell">
    <xdr:from>
      <xdr:col>19</xdr:col>
      <xdr:colOff>276225</xdr:colOff>
      <xdr:row>53</xdr:row>
      <xdr:rowOff>123825</xdr:rowOff>
    </xdr:from>
    <xdr:to>
      <xdr:col>22</xdr:col>
      <xdr:colOff>47625</xdr:colOff>
      <xdr:row>62</xdr:row>
      <xdr:rowOff>104775</xdr:rowOff>
    </xdr:to>
    <xdr:sp macro="" textlink="_PLA8">
      <xdr:nvSpPr>
        <xdr:cNvPr id="5593" name="Text Box 473">
          <a:hlinkClick xmlns:r="http://schemas.openxmlformats.org/officeDocument/2006/relationships" r:id="rId51" tooltip="Hyperlink to sheet"/>
        </xdr:cNvPr>
        <xdr:cNvSpPr txBox="1">
          <a:spLocks noChangeArrowheads="1" noTextEdit="1"/>
        </xdr:cNvSpPr>
      </xdr:nvSpPr>
      <xdr:spPr bwMode="auto">
        <a:xfrm>
          <a:off x="8467725" y="7800975"/>
          <a:ext cx="1047750" cy="1438275"/>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7BB90405-8586-49A3-A6B0-5C7C5A1CD7B9}" type="TxLink">
            <a:rPr lang="en-GB" sz="1000" b="0" i="0" u="none" strike="noStrike" baseline="0">
              <a:solidFill>
                <a:srgbClr val="000000"/>
              </a:solidFill>
              <a:latin typeface="Arial"/>
              <a:cs typeface="Arial"/>
            </a:rPr>
            <a:t>Customer Charges</a:t>
          </a:fld>
          <a:endParaRPr lang="en-GB"/>
        </a:p>
      </xdr:txBody>
    </xdr:sp>
    <xdr:clientData/>
  </xdr:twoCellAnchor>
  <xdr:twoCellAnchor>
    <xdr:from>
      <xdr:col>11</xdr:col>
      <xdr:colOff>409575</xdr:colOff>
      <xdr:row>62</xdr:row>
      <xdr:rowOff>142875</xdr:rowOff>
    </xdr:from>
    <xdr:to>
      <xdr:col>15</xdr:col>
      <xdr:colOff>409575</xdr:colOff>
      <xdr:row>88</xdr:row>
      <xdr:rowOff>66675</xdr:rowOff>
    </xdr:to>
    <xdr:cxnSp macro="">
      <xdr:nvCxnSpPr>
        <xdr:cNvPr id="5599" name="AutoShape 479"/>
        <xdr:cNvCxnSpPr>
          <a:cxnSpLocks noChangeShapeType="1"/>
          <a:stCxn id="5376" idx="2"/>
          <a:endCxn id="5346" idx="0"/>
        </xdr:cNvCxnSpPr>
      </xdr:nvCxnSpPr>
      <xdr:spPr bwMode="auto">
        <a:xfrm rot="5400000">
          <a:off x="3995737" y="10301288"/>
          <a:ext cx="3838575" cy="1790700"/>
        </a:xfrm>
        <a:prstGeom prst="bentConnector3">
          <a:avLst>
            <a:gd name="adj1" fmla="val 68731"/>
          </a:avLst>
        </a:prstGeom>
        <a:noFill/>
        <a:ln w="9525">
          <a:solidFill>
            <a:srgbClr xmlns:mc="http://schemas.openxmlformats.org/markup-compatibility/2006" xmlns:a14="http://schemas.microsoft.com/office/drawing/2010/main" val="000000" mc:Ignorable="a14" a14:legacySpreadsheetColorIndex="64"/>
          </a:solidFill>
          <a:miter lim="800000"/>
          <a:headEnd type="oval"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409575</xdr:colOff>
      <xdr:row>88</xdr:row>
      <xdr:rowOff>57150</xdr:rowOff>
    </xdr:from>
    <xdr:to>
      <xdr:col>12</xdr:col>
      <xdr:colOff>409575</xdr:colOff>
      <xdr:row>90</xdr:row>
      <xdr:rowOff>104775</xdr:rowOff>
    </xdr:to>
    <xdr:grpSp>
      <xdr:nvGrpSpPr>
        <xdr:cNvPr id="5674" name="Group 554"/>
        <xdr:cNvGrpSpPr>
          <a:grpSpLocks/>
        </xdr:cNvGrpSpPr>
      </xdr:nvGrpSpPr>
      <xdr:grpSpPr bwMode="auto">
        <a:xfrm>
          <a:off x="4572000" y="13106400"/>
          <a:ext cx="895350" cy="371475"/>
          <a:chOff x="480" y="1385"/>
          <a:chExt cx="94" cy="39"/>
        </a:xfrm>
      </xdr:grpSpPr>
      <xdr:grpSp>
        <xdr:nvGrpSpPr>
          <xdr:cNvPr id="5602" name="Group 482">
            <a:hlinkClick xmlns:r="http://schemas.openxmlformats.org/officeDocument/2006/relationships" r:id="rId58"/>
          </xdr:cNvPr>
          <xdr:cNvGrpSpPr>
            <a:grpSpLocks/>
          </xdr:cNvGrpSpPr>
        </xdr:nvGrpSpPr>
        <xdr:grpSpPr bwMode="auto">
          <a:xfrm>
            <a:off x="480" y="1386"/>
            <a:ext cx="94" cy="38"/>
            <a:chOff x="361" y="791"/>
            <a:chExt cx="94" cy="38"/>
          </a:xfrm>
        </xdr:grpSpPr>
        <xdr:sp macro="" textlink="_PLA12" fLocksText="0">
          <xdr:nvSpPr>
            <xdr:cNvPr id="5346" name="Text Box 226">
              <a:hlinkClick xmlns:r="http://schemas.openxmlformats.org/officeDocument/2006/relationships" r:id="rId4" tooltip="Hyperlink to sheet"/>
            </xdr:cNvPr>
            <xdr:cNvSpPr txBox="1">
              <a:spLocks noChangeArrowheads="1" noTextEdit="1"/>
            </xdr:cNvSpPr>
          </xdr:nvSpPr>
          <xdr:spPr bwMode="auto">
            <a:xfrm>
              <a:off x="361" y="791"/>
              <a:ext cx="94" cy="38"/>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B57D9DE1-588E-4F84-9E76-E73A4A5FCBDF}" type="TxLink">
                <a:rPr lang="en-GB" sz="1000" b="0" i="0" u="none" strike="noStrike" baseline="0">
                  <a:solidFill>
                    <a:srgbClr val="FFFFFF"/>
                  </a:solidFill>
                  <a:latin typeface="Arial"/>
                  <a:cs typeface="Arial"/>
                </a:rPr>
                <a:t>Cost Plus</a:t>
              </a:fld>
              <a:endParaRPr lang="en-GB"/>
            </a:p>
          </xdr:txBody>
        </xdr:sp>
        <xdr:sp macro="" textlink="">
          <xdr:nvSpPr>
            <xdr:cNvPr id="5601" name="Rectangle 481"/>
            <xdr:cNvSpPr>
              <a:spLocks noChangeArrowheads="1"/>
            </xdr:cNvSpPr>
          </xdr:nvSpPr>
          <xdr:spPr bwMode="auto">
            <a:xfrm>
              <a:off x="423" y="791"/>
              <a:ext cx="32" cy="1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5673" name="Rectangle 553"/>
          <xdr:cNvSpPr>
            <a:spLocks noChangeArrowheads="1"/>
          </xdr:cNvSpPr>
        </xdr:nvSpPr>
        <xdr:spPr bwMode="auto">
          <a:xfrm>
            <a:off x="480" y="1385"/>
            <a:ext cx="29" cy="17"/>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6</xdr:col>
      <xdr:colOff>419100</xdr:colOff>
      <xdr:row>57</xdr:row>
      <xdr:rowOff>66675</xdr:rowOff>
    </xdr:from>
    <xdr:to>
      <xdr:col>14</xdr:col>
      <xdr:colOff>409575</xdr:colOff>
      <xdr:row>88</xdr:row>
      <xdr:rowOff>57150</xdr:rowOff>
    </xdr:to>
    <xdr:cxnSp macro="">
      <xdr:nvCxnSpPr>
        <xdr:cNvPr id="5611" name="AutoShape 491"/>
        <xdr:cNvCxnSpPr>
          <a:cxnSpLocks noChangeShapeType="1"/>
          <a:stCxn id="5260" idx="1"/>
          <a:endCxn id="5597" idx="0"/>
        </xdr:cNvCxnSpPr>
      </xdr:nvCxnSpPr>
      <xdr:spPr bwMode="auto">
        <a:xfrm rot="10800000" flipV="1">
          <a:off x="2790825" y="8391525"/>
          <a:ext cx="3571875" cy="4714875"/>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257175</xdr:colOff>
      <xdr:row>57</xdr:row>
      <xdr:rowOff>76200</xdr:rowOff>
    </xdr:from>
    <xdr:to>
      <xdr:col>21</xdr:col>
      <xdr:colOff>419100</xdr:colOff>
      <xdr:row>88</xdr:row>
      <xdr:rowOff>66675</xdr:rowOff>
    </xdr:to>
    <xdr:cxnSp macro="">
      <xdr:nvCxnSpPr>
        <xdr:cNvPr id="5612" name="AutoShape 492"/>
        <xdr:cNvCxnSpPr>
          <a:cxnSpLocks noChangeShapeType="1"/>
          <a:stCxn id="5601" idx="0"/>
          <a:endCxn id="5606" idx="3"/>
        </xdr:cNvCxnSpPr>
      </xdr:nvCxnSpPr>
      <xdr:spPr bwMode="auto">
        <a:xfrm rot="16200000">
          <a:off x="5019675" y="8696325"/>
          <a:ext cx="4714875" cy="4124325"/>
        </a:xfrm>
        <a:prstGeom prst="bentConnector4">
          <a:avLst>
            <a:gd name="adj1" fmla="val 27981"/>
            <a:gd name="adj2" fmla="val 110051"/>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200025</xdr:colOff>
      <xdr:row>82</xdr:row>
      <xdr:rowOff>19050</xdr:rowOff>
    </xdr:from>
    <xdr:to>
      <xdr:col>19</xdr:col>
      <xdr:colOff>200025</xdr:colOff>
      <xdr:row>88</xdr:row>
      <xdr:rowOff>66675</xdr:rowOff>
    </xdr:to>
    <xdr:cxnSp macro="">
      <xdr:nvCxnSpPr>
        <xdr:cNvPr id="5614" name="AutoShape 494"/>
        <xdr:cNvCxnSpPr>
          <a:cxnSpLocks noChangeShapeType="1"/>
          <a:stCxn id="5677" idx="3"/>
          <a:endCxn id="5177" idx="0"/>
        </xdr:cNvCxnSpPr>
      </xdr:nvCxnSpPr>
      <xdr:spPr bwMode="auto">
        <a:xfrm>
          <a:off x="7943850" y="12296775"/>
          <a:ext cx="447675" cy="819150"/>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type="oval"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16</xdr:col>
      <xdr:colOff>171450</xdr:colOff>
      <xdr:row>89</xdr:row>
      <xdr:rowOff>85725</xdr:rowOff>
    </xdr:from>
    <xdr:to>
      <xdr:col>18</xdr:col>
      <xdr:colOff>200025</xdr:colOff>
      <xdr:row>89</xdr:row>
      <xdr:rowOff>85725</xdr:rowOff>
    </xdr:to>
    <xdr:cxnSp macro="">
      <xdr:nvCxnSpPr>
        <xdr:cNvPr id="5615" name="AutoShape 495"/>
        <xdr:cNvCxnSpPr>
          <a:cxnSpLocks noChangeShapeType="1"/>
          <a:stCxn id="5158" idx="3"/>
          <a:endCxn id="5177" idx="1"/>
        </xdr:cNvCxnSpPr>
      </xdr:nvCxnSpPr>
      <xdr:spPr bwMode="auto">
        <a:xfrm>
          <a:off x="7019925" y="13296900"/>
          <a:ext cx="923925" cy="0"/>
        </a:xfrm>
        <a:prstGeom prst="straightConnector1">
          <a:avLst/>
        </a:prstGeom>
        <a:noFill/>
        <a:ln w="9525">
          <a:solidFill>
            <a:srgbClr xmlns:mc="http://schemas.openxmlformats.org/markup-compatibility/2006" xmlns:a14="http://schemas.microsoft.com/office/drawing/2010/main" val="333333" mc:Ignorable="a14" a14:legacySpreadsheetColorIndex="63"/>
          </a:solidFill>
          <a:round/>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381000</xdr:colOff>
      <xdr:row>101</xdr:row>
      <xdr:rowOff>28575</xdr:rowOff>
    </xdr:from>
    <xdr:to>
      <xdr:col>10</xdr:col>
      <xdr:colOff>142875</xdr:colOff>
      <xdr:row>109</xdr:row>
      <xdr:rowOff>9525</xdr:rowOff>
    </xdr:to>
    <xdr:grpSp>
      <xdr:nvGrpSpPr>
        <xdr:cNvPr id="5662" name="Group 542"/>
        <xdr:cNvGrpSpPr>
          <a:grpSpLocks/>
        </xdr:cNvGrpSpPr>
      </xdr:nvGrpSpPr>
      <xdr:grpSpPr bwMode="auto">
        <a:xfrm>
          <a:off x="3200400" y="15182850"/>
          <a:ext cx="1104900" cy="1276350"/>
          <a:chOff x="346" y="1511"/>
          <a:chExt cx="116" cy="134"/>
        </a:xfrm>
      </xdr:grpSpPr>
      <xdr:sp macro="" textlink="_PLA17">
        <xdr:nvSpPr>
          <xdr:cNvPr id="5617" name="Rectangle 497">
            <a:hlinkClick xmlns:r="http://schemas.openxmlformats.org/officeDocument/2006/relationships" r:id="rId53" tooltip="Hyperlink to sheet"/>
          </xdr:cNvPr>
          <xdr:cNvSpPr>
            <a:spLocks noChangeArrowheads="1" noTextEdit="1"/>
          </xdr:cNvSpPr>
        </xdr:nvSpPr>
        <xdr:spPr bwMode="auto">
          <a:xfrm>
            <a:off x="346" y="1511"/>
            <a:ext cx="116" cy="134"/>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fld id="{3B176914-4AC5-472F-ABD5-9556A8969FFA}" type="TxLink">
              <a:rPr lang="en-GB" sz="1000" b="0" i="0" u="none" strike="noStrike" baseline="0">
                <a:solidFill>
                  <a:srgbClr val="FFFFFF"/>
                </a:solidFill>
                <a:latin typeface="Arial"/>
                <a:cs typeface="Arial"/>
              </a:rPr>
              <a:t>Service Prices</a:t>
            </a:fld>
            <a:endParaRPr lang="en-GB"/>
          </a:p>
        </xdr:txBody>
      </xdr:sp>
      <xdr:sp macro="" textlink="SPRST1">
        <xdr:nvSpPr>
          <xdr:cNvPr id="5623" name="Text Box 503">
            <a:hlinkClick xmlns:r="http://schemas.openxmlformats.org/officeDocument/2006/relationships" r:id="rId59" tooltip="Hyperlink to area"/>
          </xdr:cNvPr>
          <xdr:cNvSpPr txBox="1">
            <a:spLocks noChangeArrowheads="1" noTextEdit="1"/>
          </xdr:cNvSpPr>
        </xdr:nvSpPr>
        <xdr:spPr bwMode="auto">
          <a:xfrm>
            <a:off x="356" y="1598"/>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A7F8582D-02D9-49FA-983A-D71DAED4EF97}" type="TxLink">
              <a:rPr lang="en-GB" sz="900" b="0" i="0" u="none" strike="noStrike" baseline="0">
                <a:solidFill>
                  <a:srgbClr val="FFFFFF"/>
                </a:solidFill>
                <a:latin typeface="Arial"/>
                <a:cs typeface="Arial"/>
              </a:rPr>
              <a:t>SUMMARY TABLES</a:t>
            </a:fld>
            <a:endParaRPr lang="en-GB"/>
          </a:p>
        </xdr:txBody>
      </xdr:sp>
      <xdr:sp macro="" textlink="SPRSP1">
        <xdr:nvSpPr>
          <xdr:cNvPr id="5622" name="AutoShape 502">
            <a:hlinkClick xmlns:r="http://schemas.openxmlformats.org/officeDocument/2006/relationships" r:id="rId60" tooltip="Hyperlink to area"/>
          </xdr:cNvPr>
          <xdr:cNvSpPr>
            <a:spLocks noChangeArrowheads="1" noTextEdit="1"/>
          </xdr:cNvSpPr>
        </xdr:nvSpPr>
        <xdr:spPr bwMode="auto">
          <a:xfrm>
            <a:off x="356" y="1546"/>
            <a:ext cx="94" cy="59"/>
          </a:xfrm>
          <a:prstGeom prst="downArrowCallout">
            <a:avLst>
              <a:gd name="adj1" fmla="val 27203"/>
              <a:gd name="adj2" fmla="val 79661"/>
              <a:gd name="adj3" fmla="val 28847"/>
              <a:gd name="adj4" fmla="val 66667"/>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FFFFFF" mc:Ignorable="a14" a14:legacySpreadsheetColorIndex="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fld id="{9166459A-BBF5-4361-8F29-8A42366632C9}" type="TxLink">
              <a:rPr lang="en-GB" sz="900" b="0" i="0" u="none" strike="noStrike" baseline="0">
                <a:solidFill>
                  <a:srgbClr val="FFFFFF"/>
                </a:solidFill>
                <a:latin typeface="Arial"/>
                <a:cs typeface="Arial"/>
              </a:rPr>
              <a:t>SERVICE PROFILES</a:t>
            </a:fld>
            <a:endParaRPr lang="en-GB"/>
          </a:p>
        </xdr:txBody>
      </xdr:sp>
    </xdr:grpSp>
    <xdr:clientData/>
  </xdr:twoCellAnchor>
  <xdr:twoCellAnchor editAs="oneCell">
    <xdr:from>
      <xdr:col>2</xdr:col>
      <xdr:colOff>0</xdr:colOff>
      <xdr:row>53</xdr:row>
      <xdr:rowOff>104775</xdr:rowOff>
    </xdr:from>
    <xdr:to>
      <xdr:col>4</xdr:col>
      <xdr:colOff>142875</xdr:colOff>
      <xdr:row>70</xdr:row>
      <xdr:rowOff>95250</xdr:rowOff>
    </xdr:to>
    <xdr:sp macro="" textlink="_PLA9">
      <xdr:nvSpPr>
        <xdr:cNvPr id="5626" name="Text Box 506">
          <a:hlinkClick xmlns:r="http://schemas.openxmlformats.org/officeDocument/2006/relationships" r:id="rId50" tooltip="Hyperlink to sheet"/>
        </xdr:cNvPr>
        <xdr:cNvSpPr txBox="1">
          <a:spLocks noChangeArrowheads="1" noTextEdit="1"/>
        </xdr:cNvSpPr>
      </xdr:nvSpPr>
      <xdr:spPr bwMode="auto">
        <a:xfrm>
          <a:off x="581025" y="7781925"/>
          <a:ext cx="1038225" cy="274320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fld id="{BDBE2FC5-8AAC-4AB3-85B5-1B726DE2F7CB}" type="TxLink">
            <a:rPr lang="en-GB" sz="1000" b="0" i="0" u="none" strike="noStrike" baseline="0">
              <a:solidFill>
                <a:srgbClr val="000000"/>
              </a:solidFill>
              <a:latin typeface="Arial"/>
              <a:cs typeface="Arial"/>
            </a:rPr>
            <a:t>Financial Dashboard</a:t>
          </a:fld>
          <a:endParaRPr lang="en-GB"/>
        </a:p>
      </xdr:txBody>
    </xdr:sp>
    <xdr:clientData/>
  </xdr:twoCellAnchor>
  <xdr:twoCellAnchor>
    <xdr:from>
      <xdr:col>18</xdr:col>
      <xdr:colOff>28575</xdr:colOff>
      <xdr:row>101</xdr:row>
      <xdr:rowOff>0</xdr:rowOff>
    </xdr:from>
    <xdr:to>
      <xdr:col>20</xdr:col>
      <xdr:colOff>304800</xdr:colOff>
      <xdr:row>113</xdr:row>
      <xdr:rowOff>0</xdr:rowOff>
    </xdr:to>
    <xdr:grpSp>
      <xdr:nvGrpSpPr>
        <xdr:cNvPr id="5663" name="Group 543"/>
        <xdr:cNvGrpSpPr>
          <a:grpSpLocks/>
        </xdr:cNvGrpSpPr>
      </xdr:nvGrpSpPr>
      <xdr:grpSpPr bwMode="auto">
        <a:xfrm>
          <a:off x="7772400" y="15154275"/>
          <a:ext cx="1104900" cy="1943100"/>
          <a:chOff x="816" y="1506"/>
          <a:chExt cx="116" cy="204"/>
        </a:xfrm>
      </xdr:grpSpPr>
      <xdr:sp macro="" textlink="_PLA18">
        <xdr:nvSpPr>
          <xdr:cNvPr id="5627" name="Rectangle 507">
            <a:hlinkClick xmlns:r="http://schemas.openxmlformats.org/officeDocument/2006/relationships" r:id="rId49" tooltip="Hyperlink to sheet"/>
          </xdr:cNvPr>
          <xdr:cNvSpPr>
            <a:spLocks noChangeArrowheads="1" noTextEdit="1"/>
          </xdr:cNvSpPr>
        </xdr:nvSpPr>
        <xdr:spPr bwMode="auto">
          <a:xfrm>
            <a:off x="816" y="1506"/>
            <a:ext cx="116" cy="204"/>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fld id="{86DAE4EB-C936-473B-A962-D2B63B1445E0}" type="TxLink">
              <a:rPr lang="en-GB" sz="1000" b="0" i="0" u="none" strike="noStrike" baseline="0">
                <a:solidFill>
                  <a:srgbClr val="FFFFFF"/>
                </a:solidFill>
                <a:latin typeface="Arial"/>
                <a:cs typeface="Arial"/>
              </a:rPr>
              <a:t>Interface</a:t>
            </a:fld>
            <a:endParaRPr lang="en-GB"/>
          </a:p>
        </xdr:txBody>
      </xdr:sp>
      <xdr:sp macro="" textlink="INTCO1">
        <xdr:nvSpPr>
          <xdr:cNvPr id="5628" name="Text Box 508">
            <a:hlinkClick xmlns:r="http://schemas.openxmlformats.org/officeDocument/2006/relationships" r:id="rId61" tooltip="Hyperlink to area"/>
          </xdr:cNvPr>
          <xdr:cNvSpPr txBox="1">
            <a:spLocks noChangeArrowheads="1" noTextEdit="1"/>
          </xdr:cNvSpPr>
        </xdr:nvSpPr>
        <xdr:spPr bwMode="auto">
          <a:xfrm>
            <a:off x="827" y="1542"/>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38E7FB54-8BA8-494A-923B-63F821CB5E75}" type="TxLink">
              <a:rPr lang="en-GB" sz="900" b="0" i="0" u="none" strike="noStrike" baseline="0">
                <a:solidFill>
                  <a:srgbClr val="FFFFFF"/>
                </a:solidFill>
                <a:latin typeface="Arial"/>
                <a:cs typeface="Arial"/>
              </a:rPr>
              <a:t>Costs</a:t>
            </a:fld>
            <a:endParaRPr lang="en-GB"/>
          </a:p>
        </xdr:txBody>
      </xdr:sp>
      <xdr:sp macro="" textlink="INTCP1">
        <xdr:nvSpPr>
          <xdr:cNvPr id="5630" name="Text Box 510">
            <a:hlinkClick xmlns:r="http://schemas.openxmlformats.org/officeDocument/2006/relationships" r:id="rId62" tooltip="Hyperlink to area"/>
          </xdr:cNvPr>
          <xdr:cNvSpPr txBox="1">
            <a:spLocks noChangeArrowheads="1" noTextEdit="1"/>
          </xdr:cNvSpPr>
        </xdr:nvSpPr>
        <xdr:spPr bwMode="auto">
          <a:xfrm>
            <a:off x="827" y="1581"/>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31B26030-87C3-4ACE-A882-B13F7E8FD30D}" type="TxLink">
              <a:rPr lang="en-GB" sz="900" b="0" i="0" u="none" strike="noStrike" baseline="0">
                <a:solidFill>
                  <a:srgbClr val="FFFFFF"/>
                </a:solidFill>
                <a:latin typeface="Arial"/>
                <a:cs typeface="Arial"/>
              </a:rPr>
              <a:t>Cost Plus</a:t>
            </a:fld>
            <a:endParaRPr lang="en-GB"/>
          </a:p>
        </xdr:txBody>
      </xdr:sp>
      <xdr:sp macro="" textlink="INTBP1">
        <xdr:nvSpPr>
          <xdr:cNvPr id="5631" name="Text Box 511">
            <a:hlinkClick xmlns:r="http://schemas.openxmlformats.org/officeDocument/2006/relationships" r:id="rId63" tooltip="Hyperlink to area"/>
          </xdr:cNvPr>
          <xdr:cNvSpPr txBox="1">
            <a:spLocks noChangeArrowheads="1" noTextEdit="1"/>
          </xdr:cNvSpPr>
        </xdr:nvSpPr>
        <xdr:spPr bwMode="auto">
          <a:xfrm>
            <a:off x="827" y="1619"/>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B1557557-8612-4CFB-8F99-3694072E85CF}" type="TxLink">
              <a:rPr lang="en-GB" sz="900" b="0" i="0" u="none" strike="noStrike" baseline="0">
                <a:solidFill>
                  <a:srgbClr val="FFFFFF"/>
                </a:solidFill>
                <a:latin typeface="Arial"/>
                <a:cs typeface="Arial"/>
              </a:rPr>
              <a:t>Profile</a:t>
            </a:fld>
            <a:endParaRPr lang="en-GB"/>
          </a:p>
        </xdr:txBody>
      </xdr:sp>
      <xdr:sp macro="" textlink="INTOT1">
        <xdr:nvSpPr>
          <xdr:cNvPr id="5632" name="Text Box 512">
            <a:hlinkClick xmlns:r="http://schemas.openxmlformats.org/officeDocument/2006/relationships" r:id="rId64" tooltip="Hyperlink to area"/>
          </xdr:cNvPr>
          <xdr:cNvSpPr txBox="1">
            <a:spLocks noChangeArrowheads="1" noTextEdit="1"/>
          </xdr:cNvSpPr>
        </xdr:nvSpPr>
        <xdr:spPr bwMode="auto">
          <a:xfrm>
            <a:off x="827" y="1657"/>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fld id="{6691954B-923A-43CD-9EB3-039298717513}" type="TxLink">
              <a:rPr lang="en-GB" sz="900" b="0" i="0" u="none" strike="noStrike" baseline="0">
                <a:solidFill>
                  <a:srgbClr val="FFFFFF"/>
                </a:solidFill>
                <a:latin typeface="Arial"/>
                <a:cs typeface="Arial"/>
              </a:rPr>
              <a:t>Other</a:t>
            </a:fld>
            <a:endParaRPr lang="en-GB"/>
          </a:p>
        </xdr:txBody>
      </xdr:sp>
    </xdr:grpSp>
    <xdr:clientData/>
  </xdr:twoCellAnchor>
  <xdr:twoCellAnchor>
    <xdr:from>
      <xdr:col>5</xdr:col>
      <xdr:colOff>85725</xdr:colOff>
      <xdr:row>102</xdr:row>
      <xdr:rowOff>57150</xdr:rowOff>
    </xdr:from>
    <xdr:to>
      <xdr:col>8</xdr:col>
      <xdr:colOff>28575</xdr:colOff>
      <xdr:row>104</xdr:row>
      <xdr:rowOff>66675</xdr:rowOff>
    </xdr:to>
    <xdr:cxnSp macro="">
      <xdr:nvCxnSpPr>
        <xdr:cNvPr id="5639" name="AutoShape 519"/>
        <xdr:cNvCxnSpPr>
          <a:cxnSpLocks noChangeShapeType="1"/>
          <a:stCxn id="5254" idx="3"/>
          <a:endCxn id="5622" idx="1"/>
        </xdr:cNvCxnSpPr>
      </xdr:nvCxnSpPr>
      <xdr:spPr bwMode="auto">
        <a:xfrm>
          <a:off x="2009775" y="15373350"/>
          <a:ext cx="1285875" cy="333375"/>
        </a:xfrm>
        <a:prstGeom prst="bentConnector3">
          <a:avLst>
            <a:gd name="adj1" fmla="val 4963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2</xdr:col>
      <xdr:colOff>66675</xdr:colOff>
      <xdr:row>56</xdr:row>
      <xdr:rowOff>66675</xdr:rowOff>
    </xdr:from>
    <xdr:to>
      <xdr:col>4</xdr:col>
      <xdr:colOff>66675</xdr:colOff>
      <xdr:row>58</xdr:row>
      <xdr:rowOff>104775</xdr:rowOff>
    </xdr:to>
    <xdr:sp macro="" textlink="FINFD1">
      <xdr:nvSpPr>
        <xdr:cNvPr id="5640" name="Text Box 520">
          <a:hlinkClick xmlns:r="http://schemas.openxmlformats.org/officeDocument/2006/relationships" r:id="rId65" tooltip="Hyperlink to area"/>
        </xdr:cNvPr>
        <xdr:cNvSpPr txBox="1">
          <a:spLocks noChangeArrowheads="1" noTextEdit="1"/>
        </xdr:cNvSpPr>
      </xdr:nvSpPr>
      <xdr:spPr bwMode="auto">
        <a:xfrm>
          <a:off x="647700" y="82296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0F693FDB-4EC8-47E6-9E3B-B30A7A4D7597}" type="TxLink">
            <a:rPr lang="en-GB" sz="900" b="0" i="0" u="none" strike="noStrike" baseline="0">
              <a:solidFill>
                <a:srgbClr val="FFFFFF"/>
              </a:solidFill>
              <a:latin typeface="Arial"/>
              <a:cs typeface="Arial"/>
            </a:rPr>
            <a:t>Financial Dashboard</a:t>
          </a:fld>
          <a:endParaRPr lang="en-GB"/>
        </a:p>
      </xdr:txBody>
    </xdr:sp>
    <xdr:clientData/>
  </xdr:twoCellAnchor>
  <xdr:twoCellAnchor editAs="oneCell">
    <xdr:from>
      <xdr:col>2</xdr:col>
      <xdr:colOff>66675</xdr:colOff>
      <xdr:row>58</xdr:row>
      <xdr:rowOff>104775</xdr:rowOff>
    </xdr:from>
    <xdr:to>
      <xdr:col>4</xdr:col>
      <xdr:colOff>66675</xdr:colOff>
      <xdr:row>60</xdr:row>
      <xdr:rowOff>142875</xdr:rowOff>
    </xdr:to>
    <xdr:sp macro="" textlink="FINRE1">
      <xdr:nvSpPr>
        <xdr:cNvPr id="5641" name="Text Box 521">
          <a:hlinkClick xmlns:r="http://schemas.openxmlformats.org/officeDocument/2006/relationships" r:id="rId4" tooltip="Hyperlink to area"/>
        </xdr:cNvPr>
        <xdr:cNvSpPr txBox="1">
          <a:spLocks noChangeArrowheads="1" noTextEdit="1"/>
        </xdr:cNvSpPr>
      </xdr:nvSpPr>
      <xdr:spPr bwMode="auto">
        <a:xfrm>
          <a:off x="647700" y="85915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078970A8-1265-4CFB-895D-C1EFF158D778}" type="TxLink">
            <a:rPr lang="en-GB" sz="900" b="0" i="0" u="none" strike="noStrike" baseline="0">
              <a:solidFill>
                <a:srgbClr val="FFFFFF"/>
              </a:solidFill>
              <a:latin typeface="Arial"/>
              <a:cs typeface="Arial"/>
            </a:rPr>
            <a:t></a:t>
          </a:fld>
          <a:endParaRPr lang="en-GB"/>
        </a:p>
      </xdr:txBody>
    </xdr:sp>
    <xdr:clientData/>
  </xdr:twoCellAnchor>
  <xdr:twoCellAnchor editAs="oneCell">
    <xdr:from>
      <xdr:col>2</xdr:col>
      <xdr:colOff>66675</xdr:colOff>
      <xdr:row>60</xdr:row>
      <xdr:rowOff>152400</xdr:rowOff>
    </xdr:from>
    <xdr:to>
      <xdr:col>4</xdr:col>
      <xdr:colOff>66675</xdr:colOff>
      <xdr:row>63</xdr:row>
      <xdr:rowOff>28575</xdr:rowOff>
    </xdr:to>
    <xdr:sp macro="" textlink="FINSR1">
      <xdr:nvSpPr>
        <xdr:cNvPr id="5642" name="Text Box 522">
          <a:hlinkClick xmlns:r="http://schemas.openxmlformats.org/officeDocument/2006/relationships" r:id="rId66" tooltip="Hyperlink to area"/>
        </xdr:cNvPr>
        <xdr:cNvSpPr txBox="1">
          <a:spLocks noChangeArrowheads="1" noTextEdit="1"/>
        </xdr:cNvSpPr>
      </xdr:nvSpPr>
      <xdr:spPr bwMode="auto">
        <a:xfrm>
          <a:off x="647700" y="89630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FE95C6CB-17DF-4C40-A4DB-1305794D1807}" type="TxLink">
            <a:rPr lang="en-GB" sz="900" b="0" i="0" u="none" strike="noStrike" baseline="0">
              <a:solidFill>
                <a:srgbClr val="FFFFFF"/>
              </a:solidFill>
              <a:latin typeface="Arial"/>
              <a:cs typeface="Arial"/>
            </a:rPr>
            <a:t>SHEET REFERENCES</a:t>
          </a:fld>
          <a:endParaRPr lang="en-GB"/>
        </a:p>
      </xdr:txBody>
    </xdr:sp>
    <xdr:clientData/>
  </xdr:twoCellAnchor>
  <xdr:twoCellAnchor editAs="oneCell">
    <xdr:from>
      <xdr:col>2</xdr:col>
      <xdr:colOff>66675</xdr:colOff>
      <xdr:row>63</xdr:row>
      <xdr:rowOff>28575</xdr:rowOff>
    </xdr:from>
    <xdr:to>
      <xdr:col>4</xdr:col>
      <xdr:colOff>66675</xdr:colOff>
      <xdr:row>65</xdr:row>
      <xdr:rowOff>66675</xdr:rowOff>
    </xdr:to>
    <xdr:sp macro="" textlink="FINST1">
      <xdr:nvSpPr>
        <xdr:cNvPr id="5643" name="Text Box 523">
          <a:hlinkClick xmlns:r="http://schemas.openxmlformats.org/officeDocument/2006/relationships" r:id="rId67" tooltip="Hyperlink to area"/>
        </xdr:cNvPr>
        <xdr:cNvSpPr txBox="1">
          <a:spLocks noChangeArrowheads="1" noTextEdit="1"/>
        </xdr:cNvSpPr>
      </xdr:nvSpPr>
      <xdr:spPr bwMode="auto">
        <a:xfrm>
          <a:off x="647700" y="93249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707B3AD-79A7-4427-9E91-36D03602454B}" type="TxLink">
            <a:rPr lang="en-GB" sz="900" b="0" i="0" u="none" strike="noStrike" baseline="0">
              <a:solidFill>
                <a:srgbClr val="FFFFFF"/>
              </a:solidFill>
              <a:latin typeface="Arial"/>
              <a:cs typeface="Arial"/>
            </a:rPr>
            <a:t>STATUS MESSAGES</a:t>
          </a:fld>
          <a:endParaRPr lang="en-GB"/>
        </a:p>
      </xdr:txBody>
    </xdr:sp>
    <xdr:clientData/>
  </xdr:twoCellAnchor>
  <xdr:twoCellAnchor editAs="oneCell">
    <xdr:from>
      <xdr:col>2</xdr:col>
      <xdr:colOff>66675</xdr:colOff>
      <xdr:row>65</xdr:row>
      <xdr:rowOff>66675</xdr:rowOff>
    </xdr:from>
    <xdr:to>
      <xdr:col>4</xdr:col>
      <xdr:colOff>66675</xdr:colOff>
      <xdr:row>67</xdr:row>
      <xdr:rowOff>104775</xdr:rowOff>
    </xdr:to>
    <xdr:sp macro="" textlink="FINGD1">
      <xdr:nvSpPr>
        <xdr:cNvPr id="5644" name="Text Box 524">
          <a:hlinkClick xmlns:r="http://schemas.openxmlformats.org/officeDocument/2006/relationships" r:id="rId68" tooltip="Hyperlink to area"/>
        </xdr:cNvPr>
        <xdr:cNvSpPr txBox="1">
          <a:spLocks noChangeArrowheads="1" noTextEdit="1"/>
        </xdr:cNvSpPr>
      </xdr:nvSpPr>
      <xdr:spPr bwMode="auto">
        <a:xfrm>
          <a:off x="647700" y="968692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DA143CE0-6DB8-4B9F-A15C-23523C160D75}" type="TxLink">
            <a:rPr lang="en-GB" sz="900" b="0" i="0" u="none" strike="noStrike" baseline="0">
              <a:solidFill>
                <a:srgbClr val="FFFFFF"/>
              </a:solidFill>
              <a:latin typeface="Arial"/>
              <a:cs typeface="Arial"/>
            </a:rPr>
            <a:t>GRAPH DATA</a:t>
          </a:fld>
          <a:endParaRPr lang="en-GB"/>
        </a:p>
      </xdr:txBody>
    </xdr:sp>
    <xdr:clientData/>
  </xdr:twoCellAnchor>
  <xdr:twoCellAnchor editAs="oneCell">
    <xdr:from>
      <xdr:col>2</xdr:col>
      <xdr:colOff>66675</xdr:colOff>
      <xdr:row>67</xdr:row>
      <xdr:rowOff>104775</xdr:rowOff>
    </xdr:from>
    <xdr:to>
      <xdr:col>4</xdr:col>
      <xdr:colOff>66675</xdr:colOff>
      <xdr:row>69</xdr:row>
      <xdr:rowOff>142875</xdr:rowOff>
    </xdr:to>
    <xdr:sp macro="" textlink="FINCB1">
      <xdr:nvSpPr>
        <xdr:cNvPr id="5645" name="Text Box 525">
          <a:hlinkClick xmlns:r="http://schemas.openxmlformats.org/officeDocument/2006/relationships" r:id="rId69" tooltip="Hyperlink to area"/>
        </xdr:cNvPr>
        <xdr:cNvSpPr txBox="1">
          <a:spLocks noChangeArrowheads="1" noTextEdit="1"/>
        </xdr:cNvSpPr>
      </xdr:nvSpPr>
      <xdr:spPr bwMode="auto">
        <a:xfrm>
          <a:off x="647700" y="100488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8434830-D895-47F6-B976-7922C51594AF}" type="TxLink">
            <a:rPr lang="en-GB" sz="900" b="0" i="0" u="none" strike="noStrike" baseline="0">
              <a:solidFill>
                <a:srgbClr val="FFFFFF"/>
              </a:solidFill>
              <a:latin typeface="Arial"/>
              <a:cs typeface="Arial"/>
            </a:rPr>
            <a:t>Cost Base by Cost Type</a:t>
          </a:fld>
          <a:endParaRPr lang="en-GB"/>
        </a:p>
      </xdr:txBody>
    </xdr:sp>
    <xdr:clientData/>
  </xdr:twoCellAnchor>
  <xdr:twoCellAnchor>
    <xdr:from>
      <xdr:col>1</xdr:col>
      <xdr:colOff>0</xdr:colOff>
      <xdr:row>126</xdr:row>
      <xdr:rowOff>190500</xdr:rowOff>
    </xdr:from>
    <xdr:to>
      <xdr:col>23</xdr:col>
      <xdr:colOff>152400</xdr:colOff>
      <xdr:row>132</xdr:row>
      <xdr:rowOff>152400</xdr:rowOff>
    </xdr:to>
    <xdr:sp macro="" textlink="">
      <xdr:nvSpPr>
        <xdr:cNvPr id="5646" name="Text Box 526"/>
        <xdr:cNvSpPr txBox="1">
          <a:spLocks noChangeArrowheads="1"/>
        </xdr:cNvSpPr>
      </xdr:nvSpPr>
      <xdr:spPr bwMode="auto">
        <a:xfrm>
          <a:off x="200025" y="19459575"/>
          <a:ext cx="9867900" cy="1219200"/>
        </a:xfrm>
        <a:prstGeom prst="rect">
          <a:avLst/>
        </a:prstGeom>
        <a:noFill/>
        <a:ln w="25400"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FFFF99" mc:Ignorable="a14" a14:legacySpreadsheetColorIndex="43"/>
              </a:solidFill>
            </a14:hiddenFill>
          </a:ext>
        </a:extLst>
      </xdr:spPr>
      <xdr:txBody>
        <a:bodyPr vertOverflow="clip" wrap="square" lIns="90000" tIns="72000" rIns="90000" bIns="46800" anchor="t" upright="1"/>
        <a:lstStyle/>
        <a:p>
          <a:pPr algn="l" rtl="0">
            <a:defRPr sz="1000"/>
          </a:pPr>
          <a:r>
            <a:rPr lang="en-GB" sz="1000" b="0" i="0" u="none" strike="noStrike" baseline="0">
              <a:solidFill>
                <a:srgbClr val="008000"/>
              </a:solidFill>
              <a:latin typeface="Arial"/>
              <a:cs typeface="Arial"/>
            </a:rPr>
            <a:t>KEY:</a:t>
          </a:r>
          <a:endParaRPr lang="en-GB"/>
        </a:p>
      </xdr:txBody>
    </xdr:sp>
    <xdr:clientData/>
  </xdr:twoCellAnchor>
  <xdr:twoCellAnchor>
    <xdr:from>
      <xdr:col>2</xdr:col>
      <xdr:colOff>104775</xdr:colOff>
      <xdr:row>127</xdr:row>
      <xdr:rowOff>161925</xdr:rowOff>
    </xdr:from>
    <xdr:to>
      <xdr:col>8</xdr:col>
      <xdr:colOff>352425</xdr:colOff>
      <xdr:row>131</xdr:row>
      <xdr:rowOff>180975</xdr:rowOff>
    </xdr:to>
    <xdr:grpSp>
      <xdr:nvGrpSpPr>
        <xdr:cNvPr id="5656" name="Group 536"/>
        <xdr:cNvGrpSpPr>
          <a:grpSpLocks/>
        </xdr:cNvGrpSpPr>
      </xdr:nvGrpSpPr>
      <xdr:grpSpPr bwMode="auto">
        <a:xfrm>
          <a:off x="685800" y="19640550"/>
          <a:ext cx="2933700" cy="857250"/>
          <a:chOff x="95" y="1569"/>
          <a:chExt cx="308" cy="90"/>
        </a:xfrm>
      </xdr:grpSpPr>
      <xdr:sp macro="" textlink="">
        <xdr:nvSpPr>
          <xdr:cNvPr id="5647" name="Text Box 527"/>
          <xdr:cNvSpPr txBox="1">
            <a:spLocks noChangeArrowheads="1"/>
          </xdr:cNvSpPr>
        </xdr:nvSpPr>
        <xdr:spPr bwMode="auto">
          <a:xfrm>
            <a:off x="95" y="1569"/>
            <a:ext cx="308" cy="90"/>
          </a:xfrm>
          <a:prstGeom prst="rect">
            <a:avLst/>
          </a:prstGeom>
          <a:solidFill>
            <a:srgbClr xmlns:mc="http://schemas.openxmlformats.org/markup-compatibility/2006" xmlns:a14="http://schemas.microsoft.com/office/drawing/2010/main" val="FFFF99" mc:Ignorable="a14" a14:legacySpreadsheetColorIndex="43"/>
          </a:solidFill>
          <a:ln w="19050">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Input Sheet</a:t>
            </a:r>
            <a:endParaRPr lang="en-GB"/>
          </a:p>
        </xdr:txBody>
      </xdr:sp>
      <xdr:sp macro="" textlink="">
        <xdr:nvSpPr>
          <xdr:cNvPr id="5648" name="Text Box 528"/>
          <xdr:cNvSpPr txBox="1">
            <a:spLocks noChangeArrowheads="1"/>
          </xdr:cNvSpPr>
        </xdr:nvSpPr>
        <xdr:spPr bwMode="auto">
          <a:xfrm>
            <a:off x="107" y="1607"/>
            <a:ext cx="94" cy="38"/>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FFFFFF"/>
                </a:solidFill>
                <a:latin typeface="Arial"/>
                <a:cs typeface="Arial"/>
              </a:rPr>
              <a:t>Standard Menu Item</a:t>
            </a:r>
            <a:endParaRPr lang="en-GB"/>
          </a:p>
        </xdr:txBody>
      </xdr:sp>
      <xdr:sp macro="" textlink="">
        <xdr:nvSpPr>
          <xdr:cNvPr id="5649" name="Text Box 529"/>
          <xdr:cNvSpPr txBox="1">
            <a:spLocks noChangeArrowheads="1"/>
          </xdr:cNvSpPr>
        </xdr:nvSpPr>
        <xdr:spPr bwMode="auto">
          <a:xfrm>
            <a:off x="200" y="1607"/>
            <a:ext cx="94" cy="38"/>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FFFFFF"/>
                </a:solidFill>
                <a:latin typeface="Arial"/>
                <a:cs typeface="Arial"/>
              </a:rPr>
              <a:t>Mandatory Menu Item</a:t>
            </a:r>
            <a:endParaRPr lang="en-GB"/>
          </a:p>
        </xdr:txBody>
      </xdr:sp>
      <xdr:sp macro="" textlink="">
        <xdr:nvSpPr>
          <xdr:cNvPr id="5650" name="Text Box 530"/>
          <xdr:cNvSpPr txBox="1">
            <a:spLocks noChangeArrowheads="1"/>
          </xdr:cNvSpPr>
        </xdr:nvSpPr>
        <xdr:spPr bwMode="auto">
          <a:xfrm>
            <a:off x="293" y="1607"/>
            <a:ext cx="94" cy="38"/>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18288" rIns="27432" bIns="18288" anchor="ctr" upright="1"/>
          <a:lstStyle/>
          <a:p>
            <a:pPr algn="ctr" rtl="0">
              <a:defRPr sz="1000"/>
            </a:pPr>
            <a:r>
              <a:rPr lang="en-GB" sz="900" b="0" i="0" u="none" strike="noStrike" baseline="0">
                <a:solidFill>
                  <a:srgbClr val="FFFFFF"/>
                </a:solidFill>
                <a:latin typeface="Arial"/>
                <a:cs typeface="Arial"/>
              </a:rPr>
              <a:t>Menu Item with Switches</a:t>
            </a:r>
            <a:endParaRPr lang="en-GB"/>
          </a:p>
        </xdr:txBody>
      </xdr:sp>
    </xdr:grpSp>
    <xdr:clientData/>
  </xdr:twoCellAnchor>
  <xdr:twoCellAnchor editAs="oneCell">
    <xdr:from>
      <xdr:col>9</xdr:col>
      <xdr:colOff>276225</xdr:colOff>
      <xdr:row>127</xdr:row>
      <xdr:rowOff>161925</xdr:rowOff>
    </xdr:from>
    <xdr:to>
      <xdr:col>11</xdr:col>
      <xdr:colOff>276225</xdr:colOff>
      <xdr:row>129</xdr:row>
      <xdr:rowOff>104775</xdr:rowOff>
    </xdr:to>
    <xdr:sp macro="" textlink="" fLocksText="0">
      <xdr:nvSpPr>
        <xdr:cNvPr id="5651" name="Text Box 531"/>
        <xdr:cNvSpPr txBox="1">
          <a:spLocks noChangeArrowheads="1"/>
        </xdr:cNvSpPr>
      </xdr:nvSpPr>
      <xdr:spPr bwMode="auto">
        <a:xfrm>
          <a:off x="3990975" y="19640550"/>
          <a:ext cx="895350" cy="3619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Calculation Sheet</a:t>
          </a:r>
          <a:endParaRPr lang="en-GB"/>
        </a:p>
      </xdr:txBody>
    </xdr:sp>
    <xdr:clientData/>
  </xdr:twoCellAnchor>
  <xdr:twoCellAnchor editAs="oneCell">
    <xdr:from>
      <xdr:col>12</xdr:col>
      <xdr:colOff>219075</xdr:colOff>
      <xdr:row>127</xdr:row>
      <xdr:rowOff>161925</xdr:rowOff>
    </xdr:from>
    <xdr:to>
      <xdr:col>14</xdr:col>
      <xdr:colOff>219075</xdr:colOff>
      <xdr:row>129</xdr:row>
      <xdr:rowOff>104775</xdr:rowOff>
    </xdr:to>
    <xdr:sp macro="" textlink="" fLocksText="0">
      <xdr:nvSpPr>
        <xdr:cNvPr id="5652" name="Text Box 532"/>
        <xdr:cNvSpPr txBox="1">
          <a:spLocks noChangeArrowheads="1"/>
        </xdr:cNvSpPr>
      </xdr:nvSpPr>
      <xdr:spPr bwMode="auto">
        <a:xfrm>
          <a:off x="5276850" y="19640550"/>
          <a:ext cx="895350" cy="3619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Output Sheet</a:t>
          </a:r>
          <a:endParaRPr lang="en-GB"/>
        </a:p>
      </xdr:txBody>
    </xdr:sp>
    <xdr:clientData/>
  </xdr:twoCellAnchor>
  <xdr:twoCellAnchor editAs="oneCell">
    <xdr:from>
      <xdr:col>15</xdr:col>
      <xdr:colOff>85725</xdr:colOff>
      <xdr:row>127</xdr:row>
      <xdr:rowOff>161925</xdr:rowOff>
    </xdr:from>
    <xdr:to>
      <xdr:col>17</xdr:col>
      <xdr:colOff>85725</xdr:colOff>
      <xdr:row>129</xdr:row>
      <xdr:rowOff>104775</xdr:rowOff>
    </xdr:to>
    <xdr:sp macro="" textlink="" fLocksText="0">
      <xdr:nvSpPr>
        <xdr:cNvPr id="5653" name="Text Box 533"/>
        <xdr:cNvSpPr txBox="1">
          <a:spLocks noChangeArrowheads="1"/>
        </xdr:cNvSpPr>
      </xdr:nvSpPr>
      <xdr:spPr bwMode="auto">
        <a:xfrm>
          <a:off x="6486525" y="19640550"/>
          <a:ext cx="895350" cy="3619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Errors Sheet</a:t>
          </a:r>
          <a:endParaRPr lang="en-GB"/>
        </a:p>
      </xdr:txBody>
    </xdr:sp>
    <xdr:clientData/>
  </xdr:twoCellAnchor>
  <xdr:twoCellAnchor editAs="oneCell">
    <xdr:from>
      <xdr:col>17</xdr:col>
      <xdr:colOff>390525</xdr:colOff>
      <xdr:row>127</xdr:row>
      <xdr:rowOff>161925</xdr:rowOff>
    </xdr:from>
    <xdr:to>
      <xdr:col>20</xdr:col>
      <xdr:colOff>9525</xdr:colOff>
      <xdr:row>129</xdr:row>
      <xdr:rowOff>104775</xdr:rowOff>
    </xdr:to>
    <xdr:sp macro="" textlink="" fLocksText="0">
      <xdr:nvSpPr>
        <xdr:cNvPr id="5654" name="Text Box 534"/>
        <xdr:cNvSpPr txBox="1">
          <a:spLocks noChangeArrowheads="1"/>
        </xdr:cNvSpPr>
      </xdr:nvSpPr>
      <xdr:spPr bwMode="auto">
        <a:xfrm>
          <a:off x="7686675" y="19640550"/>
          <a:ext cx="895350" cy="3619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Info Sheet</a:t>
          </a:r>
          <a:endParaRPr lang="en-GB"/>
        </a:p>
      </xdr:txBody>
    </xdr:sp>
    <xdr:clientData/>
  </xdr:twoCellAnchor>
  <xdr:twoCellAnchor editAs="oneCell">
    <xdr:from>
      <xdr:col>20</xdr:col>
      <xdr:colOff>323850</xdr:colOff>
      <xdr:row>127</xdr:row>
      <xdr:rowOff>161925</xdr:rowOff>
    </xdr:from>
    <xdr:to>
      <xdr:col>22</xdr:col>
      <xdr:colOff>323850</xdr:colOff>
      <xdr:row>129</xdr:row>
      <xdr:rowOff>104775</xdr:rowOff>
    </xdr:to>
    <xdr:sp macro="" textlink="" fLocksText="0">
      <xdr:nvSpPr>
        <xdr:cNvPr id="5655" name="Text Box 535"/>
        <xdr:cNvSpPr txBox="1">
          <a:spLocks noChangeArrowheads="1"/>
        </xdr:cNvSpPr>
      </xdr:nvSpPr>
      <xdr:spPr bwMode="auto">
        <a:xfrm>
          <a:off x="8896350" y="19640550"/>
          <a:ext cx="895350" cy="3619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FFFFFF"/>
              </a:solidFill>
              <a:latin typeface="Arial"/>
              <a:cs typeface="Arial"/>
            </a:rPr>
            <a:t>Admin Sheet</a:t>
          </a:r>
          <a:endParaRPr lang="en-GB"/>
        </a:p>
      </xdr:txBody>
    </xdr:sp>
    <xdr:clientData/>
  </xdr:twoCellAnchor>
  <xdr:twoCellAnchor>
    <xdr:from>
      <xdr:col>16</xdr:col>
      <xdr:colOff>142875</xdr:colOff>
      <xdr:row>27</xdr:row>
      <xdr:rowOff>152400</xdr:rowOff>
    </xdr:from>
    <xdr:to>
      <xdr:col>18</xdr:col>
      <xdr:colOff>133350</xdr:colOff>
      <xdr:row>31</xdr:row>
      <xdr:rowOff>38100</xdr:rowOff>
    </xdr:to>
    <xdr:sp macro="" textlink="_PLA14">
      <xdr:nvSpPr>
        <xdr:cNvPr id="5514" name="Text Box 394">
          <a:hlinkClick xmlns:r="http://schemas.openxmlformats.org/officeDocument/2006/relationships" r:id="rId14" tooltip="Hyperlink to sheet"/>
        </xdr:cNvPr>
        <xdr:cNvSpPr txBox="1">
          <a:spLocks noChangeArrowheads="1" noTextEdit="1"/>
        </xdr:cNvSpPr>
      </xdr:nvSpPr>
      <xdr:spPr bwMode="auto">
        <a:xfrm>
          <a:off x="6991350" y="3581400"/>
          <a:ext cx="885825" cy="533400"/>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4E56600B-7181-49C1-A466-BF0EC5B47C7A}" type="TxLink">
            <a:rPr lang="en-GB" sz="1000" b="0" i="0" u="none" strike="noStrike" baseline="0">
              <a:solidFill>
                <a:srgbClr val="FFFFFF"/>
              </a:solidFill>
              <a:latin typeface="Arial"/>
              <a:cs typeface="Arial"/>
            </a:rPr>
            <a:t>Profile with CoM</a:t>
          </a:fld>
          <a:endParaRPr lang="en-GB"/>
        </a:p>
      </xdr:txBody>
    </xdr:sp>
    <xdr:clientData/>
  </xdr:twoCellAnchor>
  <xdr:twoCellAnchor>
    <xdr:from>
      <xdr:col>15</xdr:col>
      <xdr:colOff>228600</xdr:colOff>
      <xdr:row>20</xdr:row>
      <xdr:rowOff>133350</xdr:rowOff>
    </xdr:from>
    <xdr:to>
      <xdr:col>17</xdr:col>
      <xdr:colOff>85725</xdr:colOff>
      <xdr:row>22</xdr:row>
      <xdr:rowOff>152400</xdr:rowOff>
    </xdr:to>
    <xdr:sp macro="" textlink="">
      <xdr:nvSpPr>
        <xdr:cNvPr id="5555" name="AutoShape 435"/>
        <xdr:cNvSpPr>
          <a:spLocks noChangeArrowheads="1"/>
        </xdr:cNvSpPr>
      </xdr:nvSpPr>
      <xdr:spPr bwMode="auto">
        <a:xfrm>
          <a:off x="6629400" y="2428875"/>
          <a:ext cx="752475" cy="342900"/>
        </a:xfrm>
        <a:prstGeom prst="wedgeRectCallout">
          <a:avLst>
            <a:gd name="adj1" fmla="val 41139"/>
            <a:gd name="adj2" fmla="val 319444"/>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Apply Cost Of Money</a:t>
          </a:r>
          <a:endParaRPr lang="en-GB"/>
        </a:p>
      </xdr:txBody>
    </xdr:sp>
    <xdr:clientData/>
  </xdr:twoCellAnchor>
  <xdr:twoCellAnchor>
    <xdr:from>
      <xdr:col>8</xdr:col>
      <xdr:colOff>104775</xdr:colOff>
      <xdr:row>81</xdr:row>
      <xdr:rowOff>0</xdr:rowOff>
    </xdr:from>
    <xdr:to>
      <xdr:col>10</xdr:col>
      <xdr:colOff>104775</xdr:colOff>
      <xdr:row>83</xdr:row>
      <xdr:rowOff>85725</xdr:rowOff>
    </xdr:to>
    <xdr:grpSp>
      <xdr:nvGrpSpPr>
        <xdr:cNvPr id="5658" name="Group 538"/>
        <xdr:cNvGrpSpPr>
          <a:grpSpLocks/>
        </xdr:cNvGrpSpPr>
      </xdr:nvGrpSpPr>
      <xdr:grpSpPr bwMode="auto">
        <a:xfrm>
          <a:off x="3371850" y="12115800"/>
          <a:ext cx="895350" cy="361950"/>
          <a:chOff x="125" y="960"/>
          <a:chExt cx="94" cy="38"/>
        </a:xfrm>
      </xdr:grpSpPr>
      <xdr:sp macro="" textlink="_PLA15" fLocksText="0">
        <xdr:nvSpPr>
          <xdr:cNvPr id="5659" name="Text Box 539">
            <a:hlinkClick xmlns:r="http://schemas.openxmlformats.org/officeDocument/2006/relationships" r:id="rId48" tooltip="Hyperlink to sheet"/>
          </xdr:cNvPr>
          <xdr:cNvSpPr txBox="1">
            <a:spLocks noChangeArrowheads="1" noTextEdit="1"/>
          </xdr:cNvSpPr>
        </xdr:nvSpPr>
        <xdr:spPr bwMode="auto">
          <a:xfrm>
            <a:off x="125" y="961"/>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CAAC2CFD-DA28-4B0E-A534-D7C920FD8A67}" type="TxLink">
              <a:rPr lang="en-GB" sz="1000" b="0" i="0" u="none" strike="noStrike" baseline="0">
                <a:solidFill>
                  <a:srgbClr val="FFFFFF"/>
                </a:solidFill>
                <a:latin typeface="Arial"/>
                <a:cs typeface="Arial"/>
              </a:rPr>
              <a:t>Capital</a:t>
            </a:fld>
            <a:endParaRPr lang="en-GB"/>
          </a:p>
        </xdr:txBody>
      </xdr:sp>
      <xdr:sp macro="" textlink="">
        <xdr:nvSpPr>
          <xdr:cNvPr id="5660" name="Rectangle 540"/>
          <xdr:cNvSpPr>
            <a:spLocks noChangeArrowheads="1"/>
          </xdr:cNvSpPr>
        </xdr:nvSpPr>
        <xdr:spPr bwMode="auto">
          <a:xfrm>
            <a:off x="188" y="960"/>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661" name="Rectangle 541"/>
          <xdr:cNvSpPr>
            <a:spLocks noChangeArrowheads="1"/>
          </xdr:cNvSpPr>
        </xdr:nvSpPr>
        <xdr:spPr bwMode="auto">
          <a:xfrm>
            <a:off x="125" y="961"/>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6</xdr:col>
      <xdr:colOff>219075</xdr:colOff>
      <xdr:row>31</xdr:row>
      <xdr:rowOff>38100</xdr:rowOff>
    </xdr:from>
    <xdr:to>
      <xdr:col>7</xdr:col>
      <xdr:colOff>9525</xdr:colOff>
      <xdr:row>38</xdr:row>
      <xdr:rowOff>85725</xdr:rowOff>
    </xdr:to>
    <xdr:cxnSp macro="">
      <xdr:nvCxnSpPr>
        <xdr:cNvPr id="5664" name="AutoShape 544"/>
        <xdr:cNvCxnSpPr>
          <a:cxnSpLocks noChangeShapeType="1"/>
          <a:stCxn id="5510" idx="2"/>
          <a:endCxn id="5517" idx="1"/>
        </xdr:cNvCxnSpPr>
      </xdr:nvCxnSpPr>
      <xdr:spPr bwMode="auto">
        <a:xfrm rot="16200000" flipH="1">
          <a:off x="2119313" y="4586287"/>
          <a:ext cx="1181100" cy="23812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0</xdr:colOff>
      <xdr:row>31</xdr:row>
      <xdr:rowOff>28575</xdr:rowOff>
    </xdr:from>
    <xdr:to>
      <xdr:col>9</xdr:col>
      <xdr:colOff>200025</xdr:colOff>
      <xdr:row>38</xdr:row>
      <xdr:rowOff>85725</xdr:rowOff>
    </xdr:to>
    <xdr:cxnSp macro="">
      <xdr:nvCxnSpPr>
        <xdr:cNvPr id="5665" name="AutoShape 545"/>
        <xdr:cNvCxnSpPr>
          <a:cxnSpLocks noChangeShapeType="1"/>
          <a:stCxn id="5517" idx="3"/>
          <a:endCxn id="5666" idx="2"/>
        </xdr:cNvCxnSpPr>
      </xdr:nvCxnSpPr>
      <xdr:spPr bwMode="auto">
        <a:xfrm flipV="1">
          <a:off x="3714750" y="4105275"/>
          <a:ext cx="200025" cy="119062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57150</xdr:colOff>
      <xdr:row>27</xdr:row>
      <xdr:rowOff>152400</xdr:rowOff>
    </xdr:from>
    <xdr:to>
      <xdr:col>11</xdr:col>
      <xdr:colOff>47625</xdr:colOff>
      <xdr:row>31</xdr:row>
      <xdr:rowOff>38100</xdr:rowOff>
    </xdr:to>
    <xdr:grpSp>
      <xdr:nvGrpSpPr>
        <xdr:cNvPr id="5667" name="Group 547"/>
        <xdr:cNvGrpSpPr>
          <a:grpSpLocks/>
        </xdr:cNvGrpSpPr>
      </xdr:nvGrpSpPr>
      <xdr:grpSpPr bwMode="auto">
        <a:xfrm>
          <a:off x="3771900" y="3581400"/>
          <a:ext cx="885825" cy="533400"/>
          <a:chOff x="396" y="376"/>
          <a:chExt cx="93" cy="56"/>
        </a:xfrm>
      </xdr:grpSpPr>
      <xdr:sp macro="" textlink="_PLA12">
        <xdr:nvSpPr>
          <xdr:cNvPr id="5511" name="Text Box 391">
            <a:hlinkClick xmlns:r="http://schemas.openxmlformats.org/officeDocument/2006/relationships" r:id="rId58" tooltip="Hyperlink to sheet"/>
          </xdr:cNvPr>
          <xdr:cNvSpPr txBox="1">
            <a:spLocks noChangeArrowheads="1" noTextEdit="1"/>
          </xdr:cNvSpPr>
        </xdr:nvSpPr>
        <xdr:spPr bwMode="auto">
          <a:xfrm>
            <a:off x="396" y="376"/>
            <a:ext cx="93" cy="56"/>
          </a:xfrm>
          <a:prstGeom prst="rect">
            <a:avLst/>
          </a:prstGeom>
          <a:solidFill>
            <a:srgbClr xmlns:mc="http://schemas.openxmlformats.org/markup-compatibility/2006" xmlns:a14="http://schemas.microsoft.com/office/drawing/2010/main" val="969696" mc:Ignorable="a14" a14:legacySpreadsheetColorIndex="5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10D38BA4-9997-4B26-87BC-6FCEF151B252}" type="TxLink">
              <a:rPr lang="en-GB" sz="1000" b="0" i="0" u="none" strike="noStrike" baseline="0">
                <a:solidFill>
                  <a:srgbClr val="FFFFFF"/>
                </a:solidFill>
                <a:latin typeface="Arial"/>
                <a:cs typeface="Arial"/>
              </a:rPr>
              <a:t>Cost Plus</a:t>
            </a:fld>
            <a:endParaRPr lang="en-GB"/>
          </a:p>
        </xdr:txBody>
      </xdr:sp>
      <xdr:sp macro="" textlink="">
        <xdr:nvSpPr>
          <xdr:cNvPr id="5541" name="Rectangle 421"/>
          <xdr:cNvSpPr>
            <a:spLocks noChangeArrowheads="1"/>
          </xdr:cNvSpPr>
        </xdr:nvSpPr>
        <xdr:spPr bwMode="auto">
          <a:xfrm>
            <a:off x="462" y="376"/>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666" name="Rectangle 546"/>
          <xdr:cNvSpPr>
            <a:spLocks noChangeArrowheads="1"/>
          </xdr:cNvSpPr>
        </xdr:nvSpPr>
        <xdr:spPr bwMode="auto">
          <a:xfrm>
            <a:off x="397" y="417"/>
            <a:ext cx="27" cy="14"/>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7</xdr:col>
      <xdr:colOff>123825</xdr:colOff>
      <xdr:row>32</xdr:row>
      <xdr:rowOff>28575</xdr:rowOff>
    </xdr:from>
    <xdr:to>
      <xdr:col>8</xdr:col>
      <xdr:colOff>428625</xdr:colOff>
      <xdr:row>34</xdr:row>
      <xdr:rowOff>47625</xdr:rowOff>
    </xdr:to>
    <xdr:sp macro="" textlink="">
      <xdr:nvSpPr>
        <xdr:cNvPr id="5552" name="AutoShape 432"/>
        <xdr:cNvSpPr>
          <a:spLocks noChangeArrowheads="1"/>
        </xdr:cNvSpPr>
      </xdr:nvSpPr>
      <xdr:spPr bwMode="auto">
        <a:xfrm>
          <a:off x="2943225" y="4267200"/>
          <a:ext cx="752475" cy="342900"/>
        </a:xfrm>
        <a:prstGeom prst="wedgeRectCallout">
          <a:avLst>
            <a:gd name="adj1" fmla="val 109495"/>
            <a:gd name="adj2" fmla="val -158333"/>
          </a:avLst>
        </a:prstGeom>
        <a:solidFill>
          <a:srgbClr xmlns:mc="http://schemas.openxmlformats.org/markup-compatibility/2006" xmlns:a14="http://schemas.microsoft.com/office/drawing/2010/main" val="FFFFCC" mc:Ignorable="a14" a14:legacySpreadsheetColorIndex="26"/>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27432" bIns="18288" anchor="ctr" upright="1"/>
        <a:lstStyle/>
        <a:p>
          <a:pPr algn="ctr" rtl="0">
            <a:defRPr sz="1000"/>
          </a:pPr>
          <a:r>
            <a:rPr lang="en-GB" sz="900" b="0" i="0" u="none" strike="noStrike" baseline="0">
              <a:solidFill>
                <a:srgbClr val="008000"/>
              </a:solidFill>
              <a:latin typeface="Arial"/>
              <a:cs typeface="Arial"/>
            </a:rPr>
            <a:t>Add profit margin</a:t>
          </a:r>
          <a:endParaRPr lang="en-GB"/>
        </a:p>
      </xdr:txBody>
    </xdr:sp>
    <xdr:clientData/>
  </xdr:twoCellAnchor>
  <xdr:twoCellAnchor editAs="oneCell">
    <xdr:from>
      <xdr:col>16</xdr:col>
      <xdr:colOff>409575</xdr:colOff>
      <xdr:row>67</xdr:row>
      <xdr:rowOff>57150</xdr:rowOff>
    </xdr:from>
    <xdr:to>
      <xdr:col>18</xdr:col>
      <xdr:colOff>409575</xdr:colOff>
      <xdr:row>69</xdr:row>
      <xdr:rowOff>95250</xdr:rowOff>
    </xdr:to>
    <xdr:sp macro="" textlink="CONUC2">
      <xdr:nvSpPr>
        <xdr:cNvPr id="5669" name="Text Box 549">
          <a:hlinkClick xmlns:r="http://schemas.openxmlformats.org/officeDocument/2006/relationships" r:id="rId70" tooltip="Hyperlink to code list"/>
        </xdr:cNvPr>
        <xdr:cNvSpPr txBox="1">
          <a:spLocks noChangeArrowheads="1" noTextEdit="1"/>
        </xdr:cNvSpPr>
      </xdr:nvSpPr>
      <xdr:spPr bwMode="auto">
        <a:xfrm>
          <a:off x="7258050" y="100012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C57431F8-3B35-44AE-8EF3-AA35CEBEF204}" type="TxLink">
            <a:rPr lang="en-GB" sz="900" b="0" i="0" u="none" strike="noStrike" baseline="0">
              <a:solidFill>
                <a:srgbClr val="FFFFFF"/>
              </a:solidFill>
              <a:latin typeface="Arial"/>
              <a:cs typeface="Arial"/>
            </a:rPr>
            <a:t>User Code 2</a:t>
          </a:fld>
          <a:endParaRPr lang="en-GB"/>
        </a:p>
      </xdr:txBody>
    </xdr:sp>
    <xdr:clientData/>
  </xdr:twoCellAnchor>
  <xdr:twoCellAnchor editAs="oneCell">
    <xdr:from>
      <xdr:col>16</xdr:col>
      <xdr:colOff>409575</xdr:colOff>
      <xdr:row>69</xdr:row>
      <xdr:rowOff>95250</xdr:rowOff>
    </xdr:from>
    <xdr:to>
      <xdr:col>18</xdr:col>
      <xdr:colOff>409575</xdr:colOff>
      <xdr:row>71</xdr:row>
      <xdr:rowOff>133350</xdr:rowOff>
    </xdr:to>
    <xdr:sp macro="" textlink="CONUC3">
      <xdr:nvSpPr>
        <xdr:cNvPr id="5670" name="Text Box 550">
          <a:hlinkClick xmlns:r="http://schemas.openxmlformats.org/officeDocument/2006/relationships" r:id="rId71" tooltip="Hyperlink to code list"/>
        </xdr:cNvPr>
        <xdr:cNvSpPr txBox="1">
          <a:spLocks noChangeArrowheads="1" noTextEdit="1"/>
        </xdr:cNvSpPr>
      </xdr:nvSpPr>
      <xdr:spPr bwMode="auto">
        <a:xfrm>
          <a:off x="7258050" y="1036320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9809679D-8B8E-45E8-9BB3-08DE89E1AE97}" type="TxLink">
            <a:rPr lang="en-GB" sz="900" b="0" i="0" u="none" strike="noStrike" baseline="0">
              <a:solidFill>
                <a:srgbClr val="FFFFFF"/>
              </a:solidFill>
              <a:latin typeface="Arial"/>
              <a:cs typeface="Arial"/>
            </a:rPr>
            <a:t>User Code 3</a:t>
          </a:fld>
          <a:endParaRPr lang="en-GB"/>
        </a:p>
      </xdr:txBody>
    </xdr:sp>
    <xdr:clientData/>
  </xdr:twoCellAnchor>
  <xdr:twoCellAnchor>
    <xdr:from>
      <xdr:col>10</xdr:col>
      <xdr:colOff>104775</xdr:colOff>
      <xdr:row>82</xdr:row>
      <xdr:rowOff>28575</xdr:rowOff>
    </xdr:from>
    <xdr:to>
      <xdr:col>11</xdr:col>
      <xdr:colOff>104775</xdr:colOff>
      <xdr:row>88</xdr:row>
      <xdr:rowOff>57150</xdr:rowOff>
    </xdr:to>
    <xdr:cxnSp macro="">
      <xdr:nvCxnSpPr>
        <xdr:cNvPr id="5672" name="AutoShape 552"/>
        <xdr:cNvCxnSpPr>
          <a:cxnSpLocks noChangeShapeType="1"/>
          <a:stCxn id="5659" idx="3"/>
          <a:endCxn id="5673" idx="0"/>
        </xdr:cNvCxnSpPr>
      </xdr:nvCxnSpPr>
      <xdr:spPr bwMode="auto">
        <a:xfrm>
          <a:off x="4267200" y="12306300"/>
          <a:ext cx="447675" cy="80010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104775</xdr:colOff>
      <xdr:row>75</xdr:row>
      <xdr:rowOff>28575</xdr:rowOff>
    </xdr:from>
    <xdr:to>
      <xdr:col>10</xdr:col>
      <xdr:colOff>409575</xdr:colOff>
      <xdr:row>81</xdr:row>
      <xdr:rowOff>9525</xdr:rowOff>
    </xdr:to>
    <xdr:cxnSp macro="">
      <xdr:nvCxnSpPr>
        <xdr:cNvPr id="5675" name="AutoShape 555"/>
        <xdr:cNvCxnSpPr>
          <a:cxnSpLocks noChangeShapeType="1"/>
          <a:stCxn id="5198" idx="1"/>
          <a:endCxn id="5659" idx="0"/>
        </xdr:cNvCxnSpPr>
      </xdr:nvCxnSpPr>
      <xdr:spPr bwMode="auto">
        <a:xfrm rot="10800000" flipV="1">
          <a:off x="3819525" y="11268075"/>
          <a:ext cx="752475" cy="85725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200025</xdr:colOff>
      <xdr:row>80</xdr:row>
      <xdr:rowOff>152400</xdr:rowOff>
    </xdr:from>
    <xdr:to>
      <xdr:col>18</xdr:col>
      <xdr:colOff>200025</xdr:colOff>
      <xdr:row>83</xdr:row>
      <xdr:rowOff>76200</xdr:rowOff>
    </xdr:to>
    <xdr:grpSp>
      <xdr:nvGrpSpPr>
        <xdr:cNvPr id="5676" name="Group 556">
          <a:hlinkClick xmlns:r="http://schemas.openxmlformats.org/officeDocument/2006/relationships" r:id="rId72"/>
        </xdr:cNvPr>
        <xdr:cNvGrpSpPr>
          <a:grpSpLocks/>
        </xdr:cNvGrpSpPr>
      </xdr:nvGrpSpPr>
      <xdr:grpSpPr bwMode="auto">
        <a:xfrm>
          <a:off x="7048500" y="12106275"/>
          <a:ext cx="895350" cy="361950"/>
          <a:chOff x="125" y="960"/>
          <a:chExt cx="94" cy="38"/>
        </a:xfrm>
      </xdr:grpSpPr>
      <xdr:sp macro="" textlink="_PLA22" fLocksText="0">
        <xdr:nvSpPr>
          <xdr:cNvPr id="5677" name="Text Box 557">
            <a:hlinkClick xmlns:r="http://schemas.openxmlformats.org/officeDocument/2006/relationships" r:id="rId48" tooltip="Hyperlink to sheet"/>
          </xdr:cNvPr>
          <xdr:cNvSpPr txBox="1">
            <a:spLocks noChangeArrowheads="1" noTextEdit="1"/>
          </xdr:cNvSpPr>
        </xdr:nvSpPr>
        <xdr:spPr bwMode="auto">
          <a:xfrm>
            <a:off x="125" y="961"/>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F8E73AB0-9961-4A85-A6BC-BF0C5F4971BE}" type="TxLink">
              <a:rPr lang="en-GB" sz="1000" b="0" i="0" u="none" strike="noStrike" baseline="0">
                <a:solidFill>
                  <a:srgbClr val="FFFFFF"/>
                </a:solidFill>
                <a:latin typeface="Arial"/>
                <a:cs typeface="Arial"/>
              </a:rPr>
              <a:t>CoM</a:t>
            </a:fld>
            <a:endParaRPr lang="en-GB"/>
          </a:p>
        </xdr:txBody>
      </xdr:sp>
      <xdr:sp macro="" textlink="">
        <xdr:nvSpPr>
          <xdr:cNvPr id="5678" name="Rectangle 558"/>
          <xdr:cNvSpPr>
            <a:spLocks noChangeArrowheads="1"/>
          </xdr:cNvSpPr>
        </xdr:nvSpPr>
        <xdr:spPr bwMode="auto">
          <a:xfrm>
            <a:off x="188" y="960"/>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679" name="Rectangle 559"/>
          <xdr:cNvSpPr>
            <a:spLocks noChangeArrowheads="1"/>
          </xdr:cNvSpPr>
        </xdr:nvSpPr>
        <xdr:spPr bwMode="auto">
          <a:xfrm>
            <a:off x="125" y="961"/>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14</xdr:col>
      <xdr:colOff>276225</xdr:colOff>
      <xdr:row>36</xdr:row>
      <xdr:rowOff>142875</xdr:rowOff>
    </xdr:from>
    <xdr:to>
      <xdr:col>16</xdr:col>
      <xdr:colOff>266700</xdr:colOff>
      <xdr:row>40</xdr:row>
      <xdr:rowOff>28575</xdr:rowOff>
    </xdr:to>
    <xdr:grpSp>
      <xdr:nvGrpSpPr>
        <xdr:cNvPr id="5680" name="Group 560"/>
        <xdr:cNvGrpSpPr>
          <a:grpSpLocks/>
        </xdr:cNvGrpSpPr>
      </xdr:nvGrpSpPr>
      <xdr:grpSpPr bwMode="auto">
        <a:xfrm>
          <a:off x="6229350" y="5029200"/>
          <a:ext cx="885825" cy="533400"/>
          <a:chOff x="493" y="528"/>
          <a:chExt cx="93" cy="56"/>
        </a:xfrm>
      </xdr:grpSpPr>
      <xdr:sp macro="" textlink="_PLA22">
        <xdr:nvSpPr>
          <xdr:cNvPr id="5681" name="Text Box 561">
            <a:hlinkClick xmlns:r="http://schemas.openxmlformats.org/officeDocument/2006/relationships" r:id="rId72" tooltip="Hyperlink to sheet"/>
          </xdr:cNvPr>
          <xdr:cNvSpPr txBox="1">
            <a:spLocks noChangeArrowheads="1" noTextEdit="1"/>
          </xdr:cNvSpPr>
        </xdr:nvSpPr>
        <xdr:spPr bwMode="auto">
          <a:xfrm>
            <a:off x="493" y="528"/>
            <a:ext cx="93" cy="56"/>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fld id="{6C8089BA-2989-4538-8F48-20FB6FF8B409}" type="TxLink">
              <a:rPr lang="en-GB" sz="1000" b="0" i="0" u="none" strike="noStrike" baseline="0">
                <a:solidFill>
                  <a:srgbClr val="000000"/>
                </a:solidFill>
                <a:latin typeface="Arial"/>
                <a:cs typeface="Arial"/>
              </a:rPr>
              <a:t>CoM</a:t>
            </a:fld>
            <a:endParaRPr lang="en-GB"/>
          </a:p>
        </xdr:txBody>
      </xdr:sp>
      <xdr:sp macro="" textlink="">
        <xdr:nvSpPr>
          <xdr:cNvPr id="5682" name="Rectangle 562"/>
          <xdr:cNvSpPr>
            <a:spLocks noChangeArrowheads="1"/>
          </xdr:cNvSpPr>
        </xdr:nvSpPr>
        <xdr:spPr bwMode="auto">
          <a:xfrm>
            <a:off x="510" y="528"/>
            <a:ext cx="26" cy="12"/>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13</xdr:col>
      <xdr:colOff>85725</xdr:colOff>
      <xdr:row>38</xdr:row>
      <xdr:rowOff>85725</xdr:rowOff>
    </xdr:from>
    <xdr:to>
      <xdr:col>14</xdr:col>
      <xdr:colOff>276225</xdr:colOff>
      <xdr:row>38</xdr:row>
      <xdr:rowOff>85725</xdr:rowOff>
    </xdr:to>
    <xdr:cxnSp macro="">
      <xdr:nvCxnSpPr>
        <xdr:cNvPr id="5683" name="AutoShape 563"/>
        <xdr:cNvCxnSpPr>
          <a:cxnSpLocks noChangeShapeType="1"/>
          <a:stCxn id="5512" idx="3"/>
          <a:endCxn id="5681" idx="1"/>
        </xdr:cNvCxnSpPr>
      </xdr:nvCxnSpPr>
      <xdr:spPr bwMode="auto">
        <a:xfrm>
          <a:off x="5591175" y="5295900"/>
          <a:ext cx="63817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xdr:from>
          <xdr:col>4</xdr:col>
          <xdr:colOff>190500</xdr:colOff>
          <xdr:row>6</xdr:row>
          <xdr:rowOff>47625</xdr:rowOff>
        </xdr:from>
        <xdr:to>
          <xdr:col>5</xdr:col>
          <xdr:colOff>428625</xdr:colOff>
          <xdr:row>8</xdr:row>
          <xdr:rowOff>85725</xdr:rowOff>
        </xdr:to>
        <xdr:sp macro="" textlink="">
          <xdr:nvSpPr>
            <xdr:cNvPr id="5684" name="o_ML1" hidden="1">
              <a:extLst>
                <a:ext uri="{63B3BB69-23CF-44E3-9099-C40C66FF867C}">
                  <a14:compatExt spid="_x0000_s56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3</xdr:col>
      <xdr:colOff>400050</xdr:colOff>
      <xdr:row>21</xdr:row>
      <xdr:rowOff>47625</xdr:rowOff>
    </xdr:from>
    <xdr:to>
      <xdr:col>5</xdr:col>
      <xdr:colOff>219075</xdr:colOff>
      <xdr:row>21</xdr:row>
      <xdr:rowOff>47625</xdr:rowOff>
    </xdr:to>
    <xdr:cxnSp macro="">
      <xdr:nvCxnSpPr>
        <xdr:cNvPr id="5685" name="AutoShape 565"/>
        <xdr:cNvCxnSpPr>
          <a:cxnSpLocks noChangeShapeType="1"/>
          <a:stCxn id="5508" idx="1"/>
          <a:endCxn id="5509" idx="3"/>
        </xdr:cNvCxnSpPr>
      </xdr:nvCxnSpPr>
      <xdr:spPr bwMode="auto">
        <a:xfrm rot="10800000">
          <a:off x="1428750" y="2505075"/>
          <a:ext cx="714375"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16</xdr:col>
      <xdr:colOff>409575</xdr:colOff>
      <xdr:row>71</xdr:row>
      <xdr:rowOff>133350</xdr:rowOff>
    </xdr:from>
    <xdr:to>
      <xdr:col>18</xdr:col>
      <xdr:colOff>409575</xdr:colOff>
      <xdr:row>74</xdr:row>
      <xdr:rowOff>9525</xdr:rowOff>
    </xdr:to>
    <xdr:sp macro="" textlink="TIMVO1">
      <xdr:nvSpPr>
        <xdr:cNvPr id="5686" name="Text Box 566">
          <a:hlinkClick xmlns:r="http://schemas.openxmlformats.org/officeDocument/2006/relationships" r:id="rId71" tooltip="Hyperlink to code list"/>
        </xdr:cNvPr>
        <xdr:cNvSpPr txBox="1">
          <a:spLocks noChangeArrowheads="1" noTextEdit="1"/>
        </xdr:cNvSpPr>
      </xdr:nvSpPr>
      <xdr:spPr bwMode="auto">
        <a:xfrm>
          <a:off x="7258050" y="10725150"/>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43F4CFA1-1F67-4879-9A4D-EE1D505FB295}" type="TxLink">
            <a:rPr lang="en-GB" sz="900" b="0" i="0" u="none" strike="noStrike" baseline="0">
              <a:solidFill>
                <a:srgbClr val="FFFFFF"/>
              </a:solidFill>
              <a:latin typeface="Arial"/>
              <a:cs typeface="Arial"/>
            </a:rPr>
            <a:t>Volumes</a:t>
          </a:fld>
          <a:endParaRPr lang="en-GB"/>
        </a:p>
      </xdr:txBody>
    </xdr:sp>
    <xdr:clientData/>
  </xdr:twoCellAnchor>
  <xdr:twoCellAnchor>
    <xdr:from>
      <xdr:col>6</xdr:col>
      <xdr:colOff>123825</xdr:colOff>
      <xdr:row>68</xdr:row>
      <xdr:rowOff>76200</xdr:rowOff>
    </xdr:from>
    <xdr:to>
      <xdr:col>12</xdr:col>
      <xdr:colOff>409575</xdr:colOff>
      <xdr:row>88</xdr:row>
      <xdr:rowOff>66675</xdr:rowOff>
    </xdr:to>
    <xdr:cxnSp macro="">
      <xdr:nvCxnSpPr>
        <xdr:cNvPr id="5687" name="AutoShape 567"/>
        <xdr:cNvCxnSpPr>
          <a:cxnSpLocks noChangeShapeType="1"/>
          <a:stCxn id="5199" idx="1"/>
          <a:endCxn id="5122" idx="0"/>
        </xdr:cNvCxnSpPr>
      </xdr:nvCxnSpPr>
      <xdr:spPr bwMode="auto">
        <a:xfrm rot="10800000" flipV="1">
          <a:off x="2495550" y="10182225"/>
          <a:ext cx="2971800" cy="293370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409575</xdr:colOff>
      <xdr:row>89</xdr:row>
      <xdr:rowOff>85725</xdr:rowOff>
    </xdr:from>
    <xdr:to>
      <xdr:col>14</xdr:col>
      <xdr:colOff>171450</xdr:colOff>
      <xdr:row>89</xdr:row>
      <xdr:rowOff>85725</xdr:rowOff>
    </xdr:to>
    <xdr:cxnSp macro="">
      <xdr:nvCxnSpPr>
        <xdr:cNvPr id="5688" name="AutoShape 568"/>
        <xdr:cNvCxnSpPr>
          <a:cxnSpLocks noChangeShapeType="1"/>
          <a:stCxn id="5346" idx="3"/>
          <a:endCxn id="5158" idx="1"/>
        </xdr:cNvCxnSpPr>
      </xdr:nvCxnSpPr>
      <xdr:spPr bwMode="auto">
        <a:xfrm>
          <a:off x="5467350" y="13296900"/>
          <a:ext cx="657225" cy="0"/>
        </a:xfrm>
        <a:prstGeom prst="straightConnector1">
          <a:avLst/>
        </a:prstGeom>
        <a:noFill/>
        <a:ln w="9525">
          <a:solidFill>
            <a:srgbClr xmlns:mc="http://schemas.openxmlformats.org/markup-compatibility/2006" xmlns:a14="http://schemas.microsoft.com/office/drawing/2010/main" val="333333" mc:Ignorable="a14" a14:legacySpreadsheetColorIndex="63"/>
          </a:solidFill>
          <a:round/>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19</xdr:col>
      <xdr:colOff>352425</xdr:colOff>
      <xdr:row>59</xdr:row>
      <xdr:rowOff>66675</xdr:rowOff>
    </xdr:from>
    <xdr:to>
      <xdr:col>21</xdr:col>
      <xdr:colOff>419100</xdr:colOff>
      <xdr:row>61</xdr:row>
      <xdr:rowOff>104775</xdr:rowOff>
    </xdr:to>
    <xdr:sp macro="" textlink="SERST1">
      <xdr:nvSpPr>
        <xdr:cNvPr id="5689" name="Text Box 569">
          <a:hlinkClick xmlns:r="http://schemas.openxmlformats.org/officeDocument/2006/relationships" r:id="rId73" tooltip="Hyperlink to area"/>
        </xdr:cNvPr>
        <xdr:cNvSpPr txBox="1">
          <a:spLocks noChangeArrowheads="1" noTextEdit="1"/>
        </xdr:cNvSpPr>
      </xdr:nvSpPr>
      <xdr:spPr bwMode="auto">
        <a:xfrm>
          <a:off x="8543925" y="8715375"/>
          <a:ext cx="895350" cy="3619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22860" anchor="ctr" upright="1"/>
        <a:lstStyle/>
        <a:p>
          <a:pPr algn="ctr" rtl="0">
            <a:defRPr sz="1000"/>
          </a:pPr>
          <a:fld id="{64C6A103-D3F4-4BDD-B2C0-284E76FBC9C4}" type="TxLink">
            <a:rPr lang="en-GB" sz="900" b="0" i="0" u="none" strike="noStrike" baseline="0">
              <a:solidFill>
                <a:srgbClr val="FFFFFF"/>
              </a:solidFill>
              <a:latin typeface="Arial"/>
              <a:cs typeface="Arial"/>
            </a:rPr>
            <a:t>SUMMARY TABLES</a:t>
          </a:fld>
          <a:endParaRPr lang="en-GB"/>
        </a:p>
      </xdr:txBody>
    </xdr:sp>
    <xdr:clientData/>
  </xdr:twoCellAnchor>
  <xdr:twoCellAnchor>
    <xdr:from>
      <xdr:col>19</xdr:col>
      <xdr:colOff>352425</xdr:colOff>
      <xdr:row>56</xdr:row>
      <xdr:rowOff>47625</xdr:rowOff>
    </xdr:from>
    <xdr:to>
      <xdr:col>21</xdr:col>
      <xdr:colOff>419100</xdr:colOff>
      <xdr:row>59</xdr:row>
      <xdr:rowOff>123825</xdr:rowOff>
    </xdr:to>
    <xdr:sp macro="" textlink="SERSP1">
      <xdr:nvSpPr>
        <xdr:cNvPr id="5606" name="AutoShape 486">
          <a:hlinkClick xmlns:r="http://schemas.openxmlformats.org/officeDocument/2006/relationships" r:id="rId74" tooltip="Hyperlink to area"/>
        </xdr:cNvPr>
        <xdr:cNvSpPr>
          <a:spLocks noChangeArrowheads="1" noTextEdit="1"/>
        </xdr:cNvSpPr>
      </xdr:nvSpPr>
      <xdr:spPr bwMode="auto">
        <a:xfrm>
          <a:off x="8543925" y="8210550"/>
          <a:ext cx="895350" cy="561975"/>
        </a:xfrm>
        <a:prstGeom prst="downArrowCallout">
          <a:avLst>
            <a:gd name="adj1" fmla="val 27203"/>
            <a:gd name="adj2" fmla="val 79661"/>
            <a:gd name="adj3" fmla="val 28847"/>
            <a:gd name="adj4" fmla="val 66667"/>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FFFFFF" mc:Ignorable="a14" a14:legacySpreadsheetColorIndex="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fld id="{FD83B527-7752-4999-983C-008DAA98817B}" type="TxLink">
            <a:rPr lang="en-GB" sz="900" b="0" i="0" u="none" strike="noStrike" baseline="0">
              <a:solidFill>
                <a:srgbClr val="FFFFFF"/>
              </a:solidFill>
              <a:latin typeface="Arial"/>
              <a:cs typeface="Arial"/>
            </a:rPr>
            <a:t>SERVICE PROFILES</a:t>
          </a:fld>
          <a:endParaRPr lang="en-GB"/>
        </a:p>
      </xdr:txBody>
    </xdr:sp>
    <xdr:clientData/>
  </xdr:twoCellAnchor>
  <xdr:twoCellAnchor>
    <xdr:from>
      <xdr:col>17</xdr:col>
      <xdr:colOff>200025</xdr:colOff>
      <xdr:row>61</xdr:row>
      <xdr:rowOff>104775</xdr:rowOff>
    </xdr:from>
    <xdr:to>
      <xdr:col>20</xdr:col>
      <xdr:colOff>419100</xdr:colOff>
      <xdr:row>81</xdr:row>
      <xdr:rowOff>0</xdr:rowOff>
    </xdr:to>
    <xdr:cxnSp macro="">
      <xdr:nvCxnSpPr>
        <xdr:cNvPr id="5690" name="AutoShape 570"/>
        <xdr:cNvCxnSpPr>
          <a:cxnSpLocks noChangeShapeType="1"/>
          <a:stCxn id="5689" idx="2"/>
          <a:endCxn id="5677" idx="0"/>
        </xdr:cNvCxnSpPr>
      </xdr:nvCxnSpPr>
      <xdr:spPr bwMode="auto">
        <a:xfrm rot="5400000">
          <a:off x="6724650" y="9848850"/>
          <a:ext cx="3038475" cy="1495425"/>
        </a:xfrm>
        <a:prstGeom prst="bentConnector3">
          <a:avLst>
            <a:gd name="adj1" fmla="val 85051"/>
          </a:avLst>
        </a:prstGeom>
        <a:noFill/>
        <a:ln w="9525">
          <a:solidFill>
            <a:srgbClr xmlns:mc="http://schemas.openxmlformats.org/markup-compatibility/2006" xmlns:a14="http://schemas.microsoft.com/office/drawing/2010/main" val="000000" mc:Ignorable="a14" a14:legacySpreadsheetColorIndex="64"/>
          </a:solidFill>
          <a:miter lim="800000"/>
          <a:headEnd type="oval"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171450</xdr:colOff>
      <xdr:row>61</xdr:row>
      <xdr:rowOff>104775</xdr:rowOff>
    </xdr:from>
    <xdr:to>
      <xdr:col>20</xdr:col>
      <xdr:colOff>419100</xdr:colOff>
      <xdr:row>88</xdr:row>
      <xdr:rowOff>66675</xdr:rowOff>
    </xdr:to>
    <xdr:cxnSp macro="">
      <xdr:nvCxnSpPr>
        <xdr:cNvPr id="5691" name="AutoShape 571"/>
        <xdr:cNvCxnSpPr>
          <a:cxnSpLocks noChangeShapeType="1"/>
          <a:stCxn id="5689" idx="2"/>
          <a:endCxn id="5158" idx="0"/>
        </xdr:cNvCxnSpPr>
      </xdr:nvCxnSpPr>
      <xdr:spPr bwMode="auto">
        <a:xfrm rot="5400000">
          <a:off x="5762625" y="9886950"/>
          <a:ext cx="4038600" cy="2419350"/>
        </a:xfrm>
        <a:prstGeom prst="bentConnector3">
          <a:avLst>
            <a:gd name="adj1" fmla="val 64074"/>
          </a:avLst>
        </a:prstGeom>
        <a:noFill/>
        <a:ln w="9525">
          <a:solidFill>
            <a:srgbClr xmlns:mc="http://schemas.openxmlformats.org/markup-compatibility/2006" xmlns:a14="http://schemas.microsoft.com/office/drawing/2010/main" val="000000" mc:Ignorable="a14" a14:legacySpreadsheetColorIndex="64"/>
          </a:solidFill>
          <a:miter lim="800000"/>
          <a:headEnd type="oval"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409575</xdr:colOff>
      <xdr:row>90</xdr:row>
      <xdr:rowOff>104775</xdr:rowOff>
    </xdr:from>
    <xdr:to>
      <xdr:col>18</xdr:col>
      <xdr:colOff>133350</xdr:colOff>
      <xdr:row>106</xdr:row>
      <xdr:rowOff>85725</xdr:rowOff>
    </xdr:to>
    <xdr:cxnSp macro="">
      <xdr:nvCxnSpPr>
        <xdr:cNvPr id="5694" name="AutoShape 574"/>
        <xdr:cNvCxnSpPr>
          <a:cxnSpLocks noChangeShapeType="1"/>
          <a:stCxn id="5346" idx="2"/>
          <a:endCxn id="5630" idx="1"/>
        </xdr:cNvCxnSpPr>
      </xdr:nvCxnSpPr>
      <xdr:spPr bwMode="auto">
        <a:xfrm rot="16200000" flipH="1">
          <a:off x="5162550" y="13335000"/>
          <a:ext cx="2571750" cy="2857500"/>
        </a:xfrm>
        <a:prstGeom prst="bentConnector2">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200025</xdr:colOff>
      <xdr:row>89</xdr:row>
      <xdr:rowOff>85725</xdr:rowOff>
    </xdr:from>
    <xdr:to>
      <xdr:col>20</xdr:col>
      <xdr:colOff>266700</xdr:colOff>
      <xdr:row>108</xdr:row>
      <xdr:rowOff>123825</xdr:rowOff>
    </xdr:to>
    <xdr:cxnSp macro="">
      <xdr:nvCxnSpPr>
        <xdr:cNvPr id="5695" name="AutoShape 575"/>
        <xdr:cNvCxnSpPr>
          <a:cxnSpLocks noChangeShapeType="1"/>
          <a:stCxn id="5177" idx="3"/>
          <a:endCxn id="5631" idx="3"/>
        </xdr:cNvCxnSpPr>
      </xdr:nvCxnSpPr>
      <xdr:spPr bwMode="auto">
        <a:xfrm flipH="1">
          <a:off x="8772525" y="13296900"/>
          <a:ext cx="66675" cy="3114675"/>
        </a:xfrm>
        <a:prstGeom prst="bentConnector3">
          <a:avLst>
            <a:gd name="adj1" fmla="val -342856"/>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123825</xdr:colOff>
      <xdr:row>88</xdr:row>
      <xdr:rowOff>57150</xdr:rowOff>
    </xdr:from>
    <xdr:to>
      <xdr:col>7</xdr:col>
      <xdr:colOff>123825</xdr:colOff>
      <xdr:row>90</xdr:row>
      <xdr:rowOff>95250</xdr:rowOff>
    </xdr:to>
    <xdr:grpSp>
      <xdr:nvGrpSpPr>
        <xdr:cNvPr id="5697" name="Group 577"/>
        <xdr:cNvGrpSpPr>
          <a:grpSpLocks/>
        </xdr:cNvGrpSpPr>
      </xdr:nvGrpSpPr>
      <xdr:grpSpPr bwMode="auto">
        <a:xfrm>
          <a:off x="2047875" y="13106400"/>
          <a:ext cx="895350" cy="361950"/>
          <a:chOff x="215" y="1376"/>
          <a:chExt cx="94" cy="38"/>
        </a:xfrm>
      </xdr:grpSpPr>
      <xdr:sp macro="" textlink="_PLA11" fLocksText="0">
        <xdr:nvSpPr>
          <xdr:cNvPr id="5122" name="Text Box 2">
            <a:hlinkClick xmlns:r="http://schemas.openxmlformats.org/officeDocument/2006/relationships" r:id="rId52" tooltip="Hyperlink to sheet"/>
          </xdr:cNvPr>
          <xdr:cNvSpPr txBox="1">
            <a:spLocks noChangeArrowheads="1" noTextEdit="1"/>
          </xdr:cNvSpPr>
        </xdr:nvSpPr>
        <xdr:spPr bwMode="auto">
          <a:xfrm>
            <a:off x="215" y="1377"/>
            <a:ext cx="94" cy="37"/>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333333" mc:Ignorable="a14" a14:legacySpreadsheetColorIndex="63"/>
            </a:solidFill>
            <a:miter lim="800000"/>
            <a:headEnd/>
            <a:tailEnd/>
          </a:ln>
        </xdr:spPr>
        <xdr:txBody>
          <a:bodyPr vertOverflow="clip" wrap="square" lIns="27432" tIns="22860" rIns="27432" bIns="22860" anchor="ctr" upright="1"/>
          <a:lstStyle/>
          <a:p>
            <a:pPr algn="ctr" rtl="0">
              <a:defRPr sz="1000"/>
            </a:pPr>
            <a:fld id="{B1F115C9-A330-468C-A323-46873967ED4A}" type="TxLink">
              <a:rPr lang="en-GB" sz="1000" b="0" i="0" u="none" strike="noStrike" baseline="0">
                <a:solidFill>
                  <a:srgbClr val="FFFFFF"/>
                </a:solidFill>
                <a:latin typeface="Arial"/>
                <a:cs typeface="Arial"/>
              </a:rPr>
              <a:t>Conversion</a:t>
            </a:fld>
            <a:endParaRPr lang="en-GB"/>
          </a:p>
        </xdr:txBody>
      </xdr:sp>
      <xdr:sp macro="" textlink="">
        <xdr:nvSpPr>
          <xdr:cNvPr id="5597" name="Rectangle 477"/>
          <xdr:cNvSpPr>
            <a:spLocks noChangeArrowheads="1"/>
          </xdr:cNvSpPr>
        </xdr:nvSpPr>
        <xdr:spPr bwMode="auto">
          <a:xfrm>
            <a:off x="278" y="1376"/>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624" name="Rectangle 504"/>
          <xdr:cNvSpPr>
            <a:spLocks noChangeArrowheads="1"/>
          </xdr:cNvSpPr>
        </xdr:nvSpPr>
        <xdr:spPr bwMode="auto">
          <a:xfrm>
            <a:off x="215" y="1377"/>
            <a:ext cx="30" cy="1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696" name="Rectangle 576"/>
          <xdr:cNvSpPr>
            <a:spLocks noChangeArrowheads="1"/>
          </xdr:cNvSpPr>
        </xdr:nvSpPr>
        <xdr:spPr bwMode="auto">
          <a:xfrm>
            <a:off x="290" y="1402"/>
            <a:ext cx="19" cy="12"/>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7</xdr:col>
      <xdr:colOff>123825</xdr:colOff>
      <xdr:row>89</xdr:row>
      <xdr:rowOff>85725</xdr:rowOff>
    </xdr:from>
    <xdr:to>
      <xdr:col>10</xdr:col>
      <xdr:colOff>409575</xdr:colOff>
      <xdr:row>89</xdr:row>
      <xdr:rowOff>85725</xdr:rowOff>
    </xdr:to>
    <xdr:cxnSp macro="">
      <xdr:nvCxnSpPr>
        <xdr:cNvPr id="5698" name="AutoShape 578"/>
        <xdr:cNvCxnSpPr>
          <a:cxnSpLocks noChangeShapeType="1"/>
          <a:stCxn id="5122" idx="3"/>
          <a:endCxn id="5346" idx="1"/>
        </xdr:cNvCxnSpPr>
      </xdr:nvCxnSpPr>
      <xdr:spPr bwMode="auto">
        <a:xfrm>
          <a:off x="2943225" y="13296900"/>
          <a:ext cx="1628775" cy="0"/>
        </a:xfrm>
        <a:prstGeom prst="straightConnector1">
          <a:avLst/>
        </a:prstGeom>
        <a:noFill/>
        <a:ln w="9525">
          <a:solidFill>
            <a:srgbClr xmlns:mc="http://schemas.openxmlformats.org/markup-compatibility/2006" xmlns:a14="http://schemas.microsoft.com/office/drawing/2010/main" val="333333" mc:Ignorable="a14" a14:legacySpreadsheetColorIndex="63"/>
          </a:solidFill>
          <a:round/>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114300</xdr:colOff>
      <xdr:row>82</xdr:row>
      <xdr:rowOff>28575</xdr:rowOff>
    </xdr:from>
    <xdr:to>
      <xdr:col>8</xdr:col>
      <xdr:colOff>104775</xdr:colOff>
      <xdr:row>88</xdr:row>
      <xdr:rowOff>123825</xdr:rowOff>
    </xdr:to>
    <xdr:cxnSp macro="">
      <xdr:nvCxnSpPr>
        <xdr:cNvPr id="5699" name="AutoShape 579"/>
        <xdr:cNvCxnSpPr>
          <a:cxnSpLocks noChangeShapeType="1"/>
          <a:stCxn id="5597" idx="3"/>
          <a:endCxn id="5659" idx="1"/>
        </xdr:cNvCxnSpPr>
      </xdr:nvCxnSpPr>
      <xdr:spPr bwMode="auto">
        <a:xfrm flipV="1">
          <a:off x="2933700" y="12306300"/>
          <a:ext cx="438150" cy="866775"/>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123825</xdr:colOff>
      <xdr:row>90</xdr:row>
      <xdr:rowOff>38100</xdr:rowOff>
    </xdr:from>
    <xdr:to>
      <xdr:col>18</xdr:col>
      <xdr:colOff>133350</xdr:colOff>
      <xdr:row>104</xdr:row>
      <xdr:rowOff>38100</xdr:rowOff>
    </xdr:to>
    <xdr:cxnSp macro="">
      <xdr:nvCxnSpPr>
        <xdr:cNvPr id="5700" name="AutoShape 580"/>
        <xdr:cNvCxnSpPr>
          <a:cxnSpLocks noChangeShapeType="1"/>
          <a:stCxn id="5696" idx="3"/>
          <a:endCxn id="5628" idx="1"/>
        </xdr:cNvCxnSpPr>
      </xdr:nvCxnSpPr>
      <xdr:spPr bwMode="auto">
        <a:xfrm>
          <a:off x="2943225" y="13411200"/>
          <a:ext cx="4933950" cy="2266950"/>
        </a:xfrm>
        <a:prstGeom prst="bentConnector3">
          <a:avLst>
            <a:gd name="adj1" fmla="val 3075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66675</xdr:colOff>
      <xdr:row>64</xdr:row>
      <xdr:rowOff>47625</xdr:rowOff>
    </xdr:from>
    <xdr:to>
      <xdr:col>18</xdr:col>
      <xdr:colOff>133350</xdr:colOff>
      <xdr:row>111</xdr:row>
      <xdr:rowOff>0</xdr:rowOff>
    </xdr:to>
    <xdr:cxnSp macro="">
      <xdr:nvCxnSpPr>
        <xdr:cNvPr id="5701" name="AutoShape 581"/>
        <xdr:cNvCxnSpPr>
          <a:cxnSpLocks noChangeShapeType="1"/>
          <a:stCxn id="5643" idx="3"/>
          <a:endCxn id="5632" idx="1"/>
        </xdr:cNvCxnSpPr>
      </xdr:nvCxnSpPr>
      <xdr:spPr bwMode="auto">
        <a:xfrm>
          <a:off x="1543050" y="9505950"/>
          <a:ext cx="6334125" cy="7267575"/>
        </a:xfrm>
        <a:prstGeom prst="bentConnector3">
          <a:avLst>
            <a:gd name="adj1" fmla="val 44829"/>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371475</xdr:colOff>
      <xdr:row>112</xdr:row>
      <xdr:rowOff>19050</xdr:rowOff>
    </xdr:from>
    <xdr:to>
      <xdr:col>19</xdr:col>
      <xdr:colOff>133350</xdr:colOff>
      <xdr:row>121</xdr:row>
      <xdr:rowOff>0</xdr:rowOff>
    </xdr:to>
    <xdr:cxnSp macro="">
      <xdr:nvCxnSpPr>
        <xdr:cNvPr id="5702" name="AutoShape 582"/>
        <xdr:cNvCxnSpPr>
          <a:cxnSpLocks noChangeShapeType="1"/>
          <a:stCxn id="5172" idx="0"/>
          <a:endCxn id="5632" idx="2"/>
        </xdr:cNvCxnSpPr>
      </xdr:nvCxnSpPr>
      <xdr:spPr bwMode="auto">
        <a:xfrm rot="16200000">
          <a:off x="7515225" y="17554575"/>
          <a:ext cx="1409700" cy="209550"/>
        </a:xfrm>
        <a:prstGeom prst="bentConnector3">
          <a:avLst>
            <a:gd name="adj1" fmla="val 5000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66675</xdr:colOff>
      <xdr:row>57</xdr:row>
      <xdr:rowOff>85725</xdr:rowOff>
    </xdr:from>
    <xdr:to>
      <xdr:col>18</xdr:col>
      <xdr:colOff>133350</xdr:colOff>
      <xdr:row>111</xdr:row>
      <xdr:rowOff>0</xdr:rowOff>
    </xdr:to>
    <xdr:cxnSp macro="">
      <xdr:nvCxnSpPr>
        <xdr:cNvPr id="5703" name="AutoShape 583"/>
        <xdr:cNvCxnSpPr>
          <a:cxnSpLocks noChangeShapeType="1"/>
          <a:stCxn id="5640" idx="3"/>
          <a:endCxn id="5632" idx="1"/>
        </xdr:cNvCxnSpPr>
      </xdr:nvCxnSpPr>
      <xdr:spPr bwMode="auto">
        <a:xfrm>
          <a:off x="1543050" y="8410575"/>
          <a:ext cx="6334125" cy="8362950"/>
        </a:xfrm>
        <a:prstGeom prst="bentConnector3">
          <a:avLst>
            <a:gd name="adj1" fmla="val 44310"/>
          </a:avLst>
        </a:prstGeom>
        <a:noFill/>
        <a:ln w="9525">
          <a:solidFill>
            <a:srgbClr xmlns:mc="http://schemas.openxmlformats.org/markup-compatibility/2006" xmlns:a14="http://schemas.microsoft.com/office/drawing/2010/main" val="333333" mc:Ignorable="a14" a14:legacySpreadsheetColorIndex="63"/>
          </a:solidFill>
          <a:miter lim="800000"/>
          <a:headEnd type="oval"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6</xdr:row>
      <xdr:rowOff>9525</xdr:rowOff>
    </xdr:from>
    <xdr:to>
      <xdr:col>1</xdr:col>
      <xdr:colOff>1171575</xdr:colOff>
      <xdr:row>8</xdr:row>
      <xdr:rowOff>47625</xdr:rowOff>
    </xdr:to>
    <xdr:sp macro="" textlink="$A$4">
      <xdr:nvSpPr>
        <xdr:cNvPr id="6146" name="Text Box 2"/>
        <xdr:cNvSpPr txBox="1">
          <a:spLocks noChangeArrowheads="1" noTextEdit="1"/>
        </xdr:cNvSpPr>
      </xdr:nvSpPr>
      <xdr:spPr bwMode="auto">
        <a:xfrm>
          <a:off x="57150" y="1009650"/>
          <a:ext cx="159067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6C3B76B3-982A-4AB2-A035-08FD87968958}" type="TxLink">
            <a:rPr lang="en-GB" sz="2000" b="0" i="0" u="none" strike="noStrike" baseline="0">
              <a:solidFill>
                <a:srgbClr val="000000"/>
              </a:solidFill>
              <a:latin typeface="Arial"/>
              <a:cs typeface="Arial"/>
            </a:rPr>
            <a:t>Error Checks</a:t>
          </a:fld>
          <a:endParaRPr lang="en-GB"/>
        </a:p>
      </xdr:txBody>
    </xdr:sp>
    <xdr:clientData/>
  </xdr:twoCellAnchor>
  <xdr:twoCellAnchor>
    <xdr:from>
      <xdr:col>2</xdr:col>
      <xdr:colOff>371475</xdr:colOff>
      <xdr:row>1</xdr:row>
      <xdr:rowOff>57150</xdr:rowOff>
    </xdr:from>
    <xdr:to>
      <xdr:col>8</xdr:col>
      <xdr:colOff>190500</xdr:colOff>
      <xdr:row>7</xdr:row>
      <xdr:rowOff>114300</xdr:rowOff>
    </xdr:to>
    <xdr:grpSp>
      <xdr:nvGrpSpPr>
        <xdr:cNvPr id="6163" name="Group 19"/>
        <xdr:cNvGrpSpPr>
          <a:grpSpLocks/>
        </xdr:cNvGrpSpPr>
      </xdr:nvGrpSpPr>
      <xdr:grpSpPr bwMode="auto">
        <a:xfrm>
          <a:off x="2085975" y="247650"/>
          <a:ext cx="3781425" cy="1028700"/>
          <a:chOff x="197" y="28"/>
          <a:chExt cx="397" cy="108"/>
        </a:xfrm>
      </xdr:grpSpPr>
      <xdr:sp macro="" textlink="_MSG01">
        <xdr:nvSpPr>
          <xdr:cNvPr id="6164" name="Text Box 20">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9B82C9A-47D7-4BBC-8B20-140874B649BF}" type="TxLink">
              <a:rPr lang="en-GB" sz="900" b="0" i="0" u="none" strike="noStrike" baseline="0">
                <a:solidFill>
                  <a:srgbClr val="008000"/>
                </a:solidFill>
                <a:latin typeface="Arial"/>
                <a:cs typeface="Arial"/>
              </a:rPr>
              <a:t>Indexation is ON</a:t>
            </a:fld>
            <a:endParaRPr lang="en-GB"/>
          </a:p>
        </xdr:txBody>
      </xdr:sp>
      <xdr:sp macro="" textlink="_MSG04">
        <xdr:nvSpPr>
          <xdr:cNvPr id="6165" name="Text Box 21">
            <a:hlinkClick xmlns:r="http://schemas.openxmlformats.org/officeDocument/2006/relationships" r:id="rId2" tooltip="Hyperlink to &quot;Charging Profiles&quot;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289E9E1-071B-42BE-A2E1-27D7CB7BDD59}" type="TxLink">
              <a:rPr lang="en-GB" sz="900" b="0" i="0" u="none" strike="noStrike" baseline="0">
                <a:solidFill>
                  <a:srgbClr val="008000"/>
                </a:solidFill>
                <a:latin typeface="Arial"/>
                <a:cs typeface="Arial"/>
              </a:rPr>
              <a:t>Charging Profiles are ON</a:t>
            </a:fld>
            <a:endParaRPr lang="en-GB"/>
          </a:p>
        </xdr:txBody>
      </xdr:sp>
      <xdr:sp macro="" textlink="_MSG07">
        <xdr:nvSpPr>
          <xdr:cNvPr id="6166" name="Text Box 22">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72CD151F-9FAF-4BA6-AEE4-FB677E4F804C}" type="TxLink">
              <a:rPr lang="en-GB" sz="900" b="0" i="0" u="none" strike="noStrike" baseline="0">
                <a:solidFill>
                  <a:srgbClr val="008000"/>
                </a:solidFill>
                <a:latin typeface="Arial"/>
                <a:cs typeface="Arial"/>
              </a:rPr>
              <a:t>Output Currency is Euros</a:t>
            </a:fld>
            <a:endParaRPr lang="en-GB"/>
          </a:p>
        </xdr:txBody>
      </xdr:sp>
      <xdr:sp macro="" textlink="_MSG02">
        <xdr:nvSpPr>
          <xdr:cNvPr id="6167" name="Text Box 23">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05CF5F5B-2388-42F9-96E5-2A01DD70DED9}" type="TxLink">
              <a:rPr lang="en-GB" sz="900" b="0" i="0" u="none" strike="noStrike" baseline="0">
                <a:solidFill>
                  <a:srgbClr val="008000"/>
                </a:solidFill>
                <a:latin typeface="Arial"/>
                <a:cs typeface="Arial"/>
              </a:rPr>
              <a:t>Margin is ON</a:t>
            </a:fld>
            <a:endParaRPr lang="en-GB"/>
          </a:p>
        </xdr:txBody>
      </xdr:sp>
      <xdr:sp macro="" textlink="_MSG03">
        <xdr:nvSpPr>
          <xdr:cNvPr id="6168" name="Text Box 24">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70AA101-BDD0-4C39-BB77-10437E5A795A}" type="TxLink">
              <a:rPr lang="en-GB" sz="900" b="0" i="0" u="none" strike="noStrike" baseline="0">
                <a:solidFill>
                  <a:srgbClr val="008000"/>
                </a:solidFill>
                <a:latin typeface="Arial"/>
                <a:cs typeface="Arial"/>
              </a:rPr>
              <a:t>Discounts are ON</a:t>
            </a:fld>
            <a:endParaRPr lang="en-GB"/>
          </a:p>
        </xdr:txBody>
      </xdr:sp>
      <xdr:sp macro="" textlink="_MSG08">
        <xdr:nvSpPr>
          <xdr:cNvPr id="6169" name="Text Box 25">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5B8E2F2-D82E-4536-A601-FAC9C00918BB}" type="TxLink">
              <a:rPr lang="en-GB" sz="800" b="0" i="0" u="none" strike="noStrike" baseline="0">
                <a:solidFill>
                  <a:srgbClr val="008000"/>
                </a:solidFill>
                <a:latin typeface="Arial"/>
                <a:cs typeface="Arial"/>
              </a:rPr>
              <a:t>Overhead Spread is ON</a:t>
            </a:fld>
            <a:endParaRPr lang="en-GB"/>
          </a:p>
        </xdr:txBody>
      </xdr:sp>
      <xdr:sp macro="" textlink="_MSG05">
        <xdr:nvSpPr>
          <xdr:cNvPr id="6170" name="Text Box 26">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79002CB-52AA-4D8A-9994-3B98DAA1E784}" type="TxLink">
              <a:rPr lang="en-GB" sz="900" b="0" i="0" u="none" strike="noStrike" baseline="0">
                <a:solidFill>
                  <a:srgbClr val="008000"/>
                </a:solidFill>
                <a:latin typeface="Arial"/>
                <a:cs typeface="Arial"/>
              </a:rPr>
              <a:t>Cost Of Money is ON</a:t>
            </a:fld>
            <a:endParaRPr lang="en-GB"/>
          </a:p>
        </xdr:txBody>
      </xdr:sp>
      <xdr:sp macro="" textlink="_MSG06">
        <xdr:nvSpPr>
          <xdr:cNvPr id="6171" name="Text Box 27">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273534D-C8CB-4A2E-96B4-001DEA73FC20}" type="TxLink">
              <a:rPr lang="en-GB" sz="900" b="0" i="0" u="none" strike="noStrike" baseline="0">
                <a:solidFill>
                  <a:srgbClr val="008000"/>
                </a:solidFill>
                <a:latin typeface="Arial"/>
                <a:cs typeface="Arial"/>
              </a:rPr>
              <a:t>Financing is ON</a:t>
            </a:fld>
            <a:endParaRPr lang="en-GB"/>
          </a:p>
        </xdr:txBody>
      </xdr:sp>
      <xdr:sp macro="" textlink="_MSG09">
        <xdr:nvSpPr>
          <xdr:cNvPr id="6172" name="Text Box 28">
            <a:hlinkClick xmlns:r="http://schemas.openxmlformats.org/officeDocument/2006/relationships" r:id="rId9" tooltip="Hyperlink to Residual Value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12ED18D8-7F31-435C-9DA2-BC7128D66859}" type="TxLink">
              <a:rPr lang="en-GB" sz="900" b="0" i="0" u="none" strike="noStrike" baseline="0">
                <a:solidFill>
                  <a:srgbClr val="008000"/>
                </a:solidFill>
                <a:latin typeface="Arial"/>
                <a:cs typeface="Arial"/>
              </a:rPr>
              <a:t>Remove Res Val is ON</a:t>
            </a:fld>
            <a:endParaRPr lang="en-GB"/>
          </a:p>
        </xdr:txBody>
      </xdr:sp>
      <xdr:sp macro="" textlink="_MSG10">
        <xdr:nvSpPr>
          <xdr:cNvPr id="6173" name="Text Box 29">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2A5485C-72B8-443B-9393-D54D80BFFB7B}"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2</xdr:col>
      <xdr:colOff>66675</xdr:colOff>
      <xdr:row>6</xdr:row>
      <xdr:rowOff>28575</xdr:rowOff>
    </xdr:from>
    <xdr:to>
      <xdr:col>2</xdr:col>
      <xdr:colOff>523875</xdr:colOff>
      <xdr:row>8</xdr:row>
      <xdr:rowOff>47625</xdr:rowOff>
    </xdr:to>
    <xdr:sp macro="" textlink="">
      <xdr:nvSpPr>
        <xdr:cNvPr id="6175" name="o_ER1">
          <a:hlinkClick xmlns:r="http://schemas.openxmlformats.org/officeDocument/2006/relationships" r:id="rId11" tooltip="Hyperlink to &quot;Model Logic&quot; sheet."/>
        </xdr:cNvPr>
        <xdr:cNvSpPr>
          <a:spLocks noChangeArrowheads="1"/>
        </xdr:cNvSpPr>
      </xdr:nvSpPr>
      <xdr:spPr bwMode="auto">
        <a:xfrm>
          <a:off x="1781175"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6</xdr:row>
      <xdr:rowOff>28575</xdr:rowOff>
    </xdr:from>
    <xdr:to>
      <xdr:col>1</xdr:col>
      <xdr:colOff>495300</xdr:colOff>
      <xdr:row>8</xdr:row>
      <xdr:rowOff>66675</xdr:rowOff>
    </xdr:to>
    <xdr:sp macro="" textlink="$A$4">
      <xdr:nvSpPr>
        <xdr:cNvPr id="3114" name="Text Box 42"/>
        <xdr:cNvSpPr txBox="1">
          <a:spLocks noChangeArrowheads="1" noTextEdit="1"/>
        </xdr:cNvSpPr>
      </xdr:nvSpPr>
      <xdr:spPr bwMode="auto">
        <a:xfrm>
          <a:off x="47625" y="1028700"/>
          <a:ext cx="124777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B0E0AEF7-3F37-4FB4-AA7F-EDC7C5FCF299}" type="TxLink">
            <a:rPr lang="en-GB" sz="2000" b="0" i="0" u="none" strike="noStrike" baseline="0">
              <a:solidFill>
                <a:srgbClr val="000000"/>
              </a:solidFill>
              <a:latin typeface="Arial"/>
              <a:cs typeface="Arial"/>
            </a:rPr>
            <a:t>Constants</a:t>
          </a:fld>
          <a:endParaRPr lang="en-GB"/>
        </a:p>
      </xdr:txBody>
    </xdr:sp>
    <xdr:clientData/>
  </xdr:twoCellAnchor>
  <xdr:twoCellAnchor>
    <xdr:from>
      <xdr:col>2</xdr:col>
      <xdr:colOff>438150</xdr:colOff>
      <xdr:row>1</xdr:row>
      <xdr:rowOff>57150</xdr:rowOff>
    </xdr:from>
    <xdr:to>
      <xdr:col>6</xdr:col>
      <xdr:colOff>200025</xdr:colOff>
      <xdr:row>7</xdr:row>
      <xdr:rowOff>114300</xdr:rowOff>
    </xdr:to>
    <xdr:grpSp>
      <xdr:nvGrpSpPr>
        <xdr:cNvPr id="3926" name="o_CT3"/>
        <xdr:cNvGrpSpPr>
          <a:grpSpLocks/>
        </xdr:cNvGrpSpPr>
      </xdr:nvGrpSpPr>
      <xdr:grpSpPr bwMode="auto">
        <a:xfrm>
          <a:off x="2080391" y="243271"/>
          <a:ext cx="3779893" cy="1042495"/>
          <a:chOff x="197" y="28"/>
          <a:chExt cx="397" cy="108"/>
        </a:xfrm>
      </xdr:grpSpPr>
      <xdr:sp macro="" textlink="_MSG01">
        <xdr:nvSpPr>
          <xdr:cNvPr id="3927" name="Text Box 855">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2FCB570C-9E34-4CF9-A1C0-F9C5DD8A398C}" type="TxLink">
              <a:rPr lang="en-GB" sz="900" b="0" i="0" u="none" strike="noStrike" baseline="0">
                <a:solidFill>
                  <a:srgbClr val="008000"/>
                </a:solidFill>
                <a:latin typeface="Arial"/>
                <a:cs typeface="Arial"/>
              </a:rPr>
              <a:t>Indexation is ON</a:t>
            </a:fld>
            <a:endParaRPr lang="en-GB"/>
          </a:p>
        </xdr:txBody>
      </xdr:sp>
      <xdr:sp macro="" textlink="_MSG04">
        <xdr:nvSpPr>
          <xdr:cNvPr id="3928" name="Text Box 856">
            <a:hlinkClick xmlns:r="http://schemas.openxmlformats.org/officeDocument/2006/relationships" r:id="rId2" tooltip="Hyperlink to &quot;Charging Profiles&quot;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D10CA8D7-DEA0-43FE-911F-D478E38EB2E2}" type="TxLink">
              <a:rPr lang="en-GB" sz="900" b="0" i="0" u="none" strike="noStrike" baseline="0">
                <a:solidFill>
                  <a:srgbClr val="008000"/>
                </a:solidFill>
                <a:latin typeface="Arial"/>
                <a:cs typeface="Arial"/>
              </a:rPr>
              <a:t>Charging Profiles are ON</a:t>
            </a:fld>
            <a:endParaRPr lang="en-GB"/>
          </a:p>
        </xdr:txBody>
      </xdr:sp>
      <xdr:sp macro="" textlink="_MSG07">
        <xdr:nvSpPr>
          <xdr:cNvPr id="3929" name="Text Box 857">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15B24CC-F8E6-43B4-A991-7DCF8F3C6D1A}" type="TxLink">
              <a:rPr lang="en-GB" sz="900" b="0" i="0" u="none" strike="noStrike" baseline="0">
                <a:solidFill>
                  <a:srgbClr val="008000"/>
                </a:solidFill>
                <a:latin typeface="Arial"/>
                <a:cs typeface="Arial"/>
              </a:rPr>
              <a:t>Output Currency is Euros</a:t>
            </a:fld>
            <a:endParaRPr lang="en-GB"/>
          </a:p>
        </xdr:txBody>
      </xdr:sp>
      <xdr:sp macro="" textlink="_MSG02">
        <xdr:nvSpPr>
          <xdr:cNvPr id="3930" name="Text Box 858">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C774FA16-A5E7-4B91-9871-271D57AE70FE}" type="TxLink">
              <a:rPr lang="en-GB" sz="900" b="0" i="0" u="none" strike="noStrike" baseline="0">
                <a:solidFill>
                  <a:srgbClr val="008000"/>
                </a:solidFill>
                <a:latin typeface="Arial"/>
                <a:cs typeface="Arial"/>
              </a:rPr>
              <a:t>Margin is ON</a:t>
            </a:fld>
            <a:endParaRPr lang="en-GB"/>
          </a:p>
        </xdr:txBody>
      </xdr:sp>
      <xdr:sp macro="" textlink="_MSG03">
        <xdr:nvSpPr>
          <xdr:cNvPr id="3931" name="Text Box 859">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7B5A33E-F6A8-4453-A0CB-8CE42EE1DBB9}" type="TxLink">
              <a:rPr lang="en-GB" sz="900" b="0" i="0" u="none" strike="noStrike" baseline="0">
                <a:solidFill>
                  <a:srgbClr val="008000"/>
                </a:solidFill>
                <a:latin typeface="Arial"/>
                <a:cs typeface="Arial"/>
              </a:rPr>
              <a:t>Discounts are ON</a:t>
            </a:fld>
            <a:endParaRPr lang="en-GB"/>
          </a:p>
        </xdr:txBody>
      </xdr:sp>
      <xdr:sp macro="" textlink="_MSG08">
        <xdr:nvSpPr>
          <xdr:cNvPr id="3932" name="Text Box 860">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1A6A7AF-7390-4C9C-B1DE-046B21DAF5A4}" type="TxLink">
              <a:rPr lang="en-GB" sz="800" b="0" i="0" u="none" strike="noStrike" baseline="0">
                <a:solidFill>
                  <a:srgbClr val="008000"/>
                </a:solidFill>
                <a:latin typeface="Arial"/>
                <a:cs typeface="Arial"/>
              </a:rPr>
              <a:t>Overhead Spread is ON</a:t>
            </a:fld>
            <a:endParaRPr lang="en-GB"/>
          </a:p>
        </xdr:txBody>
      </xdr:sp>
      <xdr:sp macro="" textlink="_MSG05">
        <xdr:nvSpPr>
          <xdr:cNvPr id="3933" name="Text Box 861">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C5C09B8F-DFFF-4BBA-8A36-96A884382722}" type="TxLink">
              <a:rPr lang="en-GB" sz="900" b="0" i="0" u="none" strike="noStrike" baseline="0">
                <a:solidFill>
                  <a:srgbClr val="008000"/>
                </a:solidFill>
                <a:latin typeface="Arial"/>
                <a:cs typeface="Arial"/>
              </a:rPr>
              <a:t>Cost Of Money is ON</a:t>
            </a:fld>
            <a:endParaRPr lang="en-GB"/>
          </a:p>
        </xdr:txBody>
      </xdr:sp>
      <xdr:sp macro="" textlink="_MSG06">
        <xdr:nvSpPr>
          <xdr:cNvPr id="3934" name="Text Box 862">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367AF914-CBD2-4EC8-A94D-FD312DA261EF}" type="TxLink">
              <a:rPr lang="en-GB" sz="900" b="0" i="0" u="none" strike="noStrike" baseline="0">
                <a:solidFill>
                  <a:srgbClr val="008000"/>
                </a:solidFill>
                <a:latin typeface="Arial"/>
                <a:cs typeface="Arial"/>
              </a:rPr>
              <a:t>Financing is ON</a:t>
            </a:fld>
            <a:endParaRPr lang="en-GB"/>
          </a:p>
        </xdr:txBody>
      </xdr:sp>
      <xdr:sp macro="" textlink="_MSG09">
        <xdr:nvSpPr>
          <xdr:cNvPr id="3935" name="Text Box 863">
            <a:hlinkClick xmlns:r="http://schemas.openxmlformats.org/officeDocument/2006/relationships" r:id="rId9" tooltip="Hyperlink to Residual Value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1539556-57BB-4107-A111-4D11D8873B96}" type="TxLink">
              <a:rPr lang="en-GB" sz="900" b="0" i="0" u="none" strike="noStrike" baseline="0">
                <a:solidFill>
                  <a:srgbClr val="008000"/>
                </a:solidFill>
                <a:latin typeface="Arial"/>
                <a:cs typeface="Arial"/>
              </a:rPr>
              <a:t>Remove Res Val is ON</a:t>
            </a:fld>
            <a:endParaRPr lang="en-GB"/>
          </a:p>
        </xdr:txBody>
      </xdr:sp>
      <xdr:sp macro="" textlink="_MSG10">
        <xdr:nvSpPr>
          <xdr:cNvPr id="3936" name="Text Box 864">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A306BF0-27D7-491B-AD15-E5CADE76AAF1}"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8</xdr:col>
      <xdr:colOff>133350</xdr:colOff>
      <xdr:row>288</xdr:row>
      <xdr:rowOff>19050</xdr:rowOff>
    </xdr:from>
    <xdr:to>
      <xdr:col>9</xdr:col>
      <xdr:colOff>276225</xdr:colOff>
      <xdr:row>306</xdr:row>
      <xdr:rowOff>0</xdr:rowOff>
    </xdr:to>
    <xdr:sp macro="" textlink="">
      <xdr:nvSpPr>
        <xdr:cNvPr id="3970" name="Text Box 898"/>
        <xdr:cNvSpPr txBox="1">
          <a:spLocks noChangeArrowheads="1"/>
        </xdr:cNvSpPr>
      </xdr:nvSpPr>
      <xdr:spPr bwMode="auto">
        <a:xfrm>
          <a:off x="7267575" y="6534150"/>
          <a:ext cx="5048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1200" b="1" i="1" u="none" strike="noStrike" baseline="0">
              <a:solidFill>
                <a:srgbClr val="FF0000"/>
              </a:solidFill>
              <a:latin typeface="Arial"/>
              <a:cs typeface="Arial"/>
            </a:rPr>
            <a:t>Amend but DO NOT ADD (or Remove) SERVICES.</a:t>
          </a:r>
          <a:endParaRPr lang="en-GB"/>
        </a:p>
      </xdr:txBody>
    </xdr:sp>
    <xdr:clientData/>
  </xdr:twoCellAnchor>
  <xdr:twoCellAnchor>
    <xdr:from>
      <xdr:col>8</xdr:col>
      <xdr:colOff>104775</xdr:colOff>
      <xdr:row>46</xdr:row>
      <xdr:rowOff>133350</xdr:rowOff>
    </xdr:from>
    <xdr:to>
      <xdr:col>9</xdr:col>
      <xdr:colOff>247650</xdr:colOff>
      <xdr:row>77</xdr:row>
      <xdr:rowOff>28575</xdr:rowOff>
    </xdr:to>
    <xdr:sp macro="" textlink="">
      <xdr:nvSpPr>
        <xdr:cNvPr id="3972" name="Text Box 900"/>
        <xdr:cNvSpPr txBox="1">
          <a:spLocks noChangeArrowheads="1"/>
        </xdr:cNvSpPr>
      </xdr:nvSpPr>
      <xdr:spPr bwMode="auto">
        <a:xfrm>
          <a:off x="7239000" y="1971675"/>
          <a:ext cx="5048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twoCellAnchor>
    <xdr:from>
      <xdr:col>6</xdr:col>
      <xdr:colOff>104775</xdr:colOff>
      <xdr:row>81</xdr:row>
      <xdr:rowOff>142875</xdr:rowOff>
    </xdr:from>
    <xdr:to>
      <xdr:col>8</xdr:col>
      <xdr:colOff>247650</xdr:colOff>
      <xdr:row>90</xdr:row>
      <xdr:rowOff>9525</xdr:rowOff>
    </xdr:to>
    <xdr:sp macro="" textlink="">
      <xdr:nvSpPr>
        <xdr:cNvPr id="3973" name="Text Box 901"/>
        <xdr:cNvSpPr txBox="1">
          <a:spLocks noChangeArrowheads="1"/>
        </xdr:cNvSpPr>
      </xdr:nvSpPr>
      <xdr:spPr bwMode="auto">
        <a:xfrm>
          <a:off x="5772150" y="2295525"/>
          <a:ext cx="16097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twoCellAnchor>
    <xdr:from>
      <xdr:col>6</xdr:col>
      <xdr:colOff>104775</xdr:colOff>
      <xdr:row>164</xdr:row>
      <xdr:rowOff>0</xdr:rowOff>
    </xdr:from>
    <xdr:to>
      <xdr:col>8</xdr:col>
      <xdr:colOff>219075</xdr:colOff>
      <xdr:row>169</xdr:row>
      <xdr:rowOff>114300</xdr:rowOff>
    </xdr:to>
    <xdr:sp macro="" textlink="">
      <xdr:nvSpPr>
        <xdr:cNvPr id="3974" name="Text Box 902"/>
        <xdr:cNvSpPr txBox="1">
          <a:spLocks noChangeArrowheads="1"/>
        </xdr:cNvSpPr>
      </xdr:nvSpPr>
      <xdr:spPr bwMode="auto">
        <a:xfrm>
          <a:off x="5772150" y="3914775"/>
          <a:ext cx="1581150"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twoCellAnchor>
    <xdr:from>
      <xdr:col>7</xdr:col>
      <xdr:colOff>104775</xdr:colOff>
      <xdr:row>241</xdr:row>
      <xdr:rowOff>19050</xdr:rowOff>
    </xdr:from>
    <xdr:to>
      <xdr:col>8</xdr:col>
      <xdr:colOff>238125</xdr:colOff>
      <xdr:row>253</xdr:row>
      <xdr:rowOff>47625</xdr:rowOff>
    </xdr:to>
    <xdr:sp macro="" textlink="">
      <xdr:nvSpPr>
        <xdr:cNvPr id="3975" name="Text Box 903"/>
        <xdr:cNvSpPr txBox="1">
          <a:spLocks noChangeArrowheads="1"/>
        </xdr:cNvSpPr>
      </xdr:nvSpPr>
      <xdr:spPr bwMode="auto">
        <a:xfrm>
          <a:off x="6648450" y="5534025"/>
          <a:ext cx="723900"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twoCellAnchor>
    <xdr:from>
      <xdr:col>1</xdr:col>
      <xdr:colOff>657225</xdr:colOff>
      <xdr:row>6</xdr:row>
      <xdr:rowOff>47625</xdr:rowOff>
    </xdr:from>
    <xdr:to>
      <xdr:col>2</xdr:col>
      <xdr:colOff>266700</xdr:colOff>
      <xdr:row>8</xdr:row>
      <xdr:rowOff>66675</xdr:rowOff>
    </xdr:to>
    <xdr:sp macro="" textlink="">
      <xdr:nvSpPr>
        <xdr:cNvPr id="4036" name="o_CT1">
          <a:hlinkClick xmlns:r="http://schemas.openxmlformats.org/officeDocument/2006/relationships" r:id="rId11" tooltip="Hyperlink to &quot;Model Logic&quot; sheet."/>
        </xdr:cNvPr>
        <xdr:cNvSpPr>
          <a:spLocks noChangeArrowheads="1"/>
        </xdr:cNvSpPr>
      </xdr:nvSpPr>
      <xdr:spPr bwMode="auto">
        <a:xfrm>
          <a:off x="1457325"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438150</xdr:colOff>
          <xdr:row>6</xdr:row>
          <xdr:rowOff>28575</xdr:rowOff>
        </xdr:from>
        <xdr:to>
          <xdr:col>3</xdr:col>
          <xdr:colOff>276225</xdr:colOff>
          <xdr:row>8</xdr:row>
          <xdr:rowOff>66675</xdr:rowOff>
        </xdr:to>
        <xdr:sp macro="" textlink="">
          <xdr:nvSpPr>
            <xdr:cNvPr id="4037" name="o_CT2" hidden="1">
              <a:extLst>
                <a:ext uri="{63B3BB69-23CF-44E3-9099-C40C66FF867C}">
                  <a14:compatExt spid="_x0000_s4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6</xdr:col>
      <xdr:colOff>104775</xdr:colOff>
      <xdr:row>13</xdr:row>
      <xdr:rowOff>133350</xdr:rowOff>
    </xdr:from>
    <xdr:to>
      <xdr:col>6</xdr:col>
      <xdr:colOff>609600</xdr:colOff>
      <xdr:row>42</xdr:row>
      <xdr:rowOff>47625</xdr:rowOff>
    </xdr:to>
    <xdr:sp macro="" textlink="">
      <xdr:nvSpPr>
        <xdr:cNvPr id="4048" name="Text Box 976"/>
        <xdr:cNvSpPr txBox="1">
          <a:spLocks noChangeArrowheads="1"/>
        </xdr:cNvSpPr>
      </xdr:nvSpPr>
      <xdr:spPr bwMode="auto">
        <a:xfrm>
          <a:off x="5772150" y="1647825"/>
          <a:ext cx="5048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twoCellAnchor>
    <xdr:from>
      <xdr:col>8</xdr:col>
      <xdr:colOff>104775</xdr:colOff>
      <xdr:row>172</xdr:row>
      <xdr:rowOff>104775</xdr:rowOff>
    </xdr:from>
    <xdr:to>
      <xdr:col>9</xdr:col>
      <xdr:colOff>295275</xdr:colOff>
      <xdr:row>181</xdr:row>
      <xdr:rowOff>47625</xdr:rowOff>
    </xdr:to>
    <xdr:sp macro="" textlink="">
      <xdr:nvSpPr>
        <xdr:cNvPr id="4049" name="Text Box 977"/>
        <xdr:cNvSpPr txBox="1">
          <a:spLocks noChangeArrowheads="1"/>
        </xdr:cNvSpPr>
      </xdr:nvSpPr>
      <xdr:spPr bwMode="auto">
        <a:xfrm>
          <a:off x="7239000" y="4238625"/>
          <a:ext cx="552450"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800" b="1" i="1" u="none" strike="noStrike" baseline="0">
              <a:solidFill>
                <a:srgbClr val="FF0000"/>
              </a:solidFill>
              <a:latin typeface="Arial"/>
              <a:cs typeface="Arial"/>
            </a:rPr>
            <a:t>DO NOT ADD (or Remove) CATEGORIES.</a:t>
          </a:r>
          <a:endParaRPr lang="en-GB"/>
        </a:p>
      </xdr:txBody>
    </xdr:sp>
    <xdr:clientData/>
  </xdr:twoCellAnchor>
  <xdr:twoCellAnchor>
    <xdr:from>
      <xdr:col>8</xdr:col>
      <xdr:colOff>66675</xdr:colOff>
      <xdr:row>830</xdr:row>
      <xdr:rowOff>104775</xdr:rowOff>
    </xdr:from>
    <xdr:to>
      <xdr:col>9</xdr:col>
      <xdr:colOff>285750</xdr:colOff>
      <xdr:row>839</xdr:row>
      <xdr:rowOff>0</xdr:rowOff>
    </xdr:to>
    <xdr:sp macro="" textlink="">
      <xdr:nvSpPr>
        <xdr:cNvPr id="4050" name="Text Box 978"/>
        <xdr:cNvSpPr txBox="1">
          <a:spLocks noChangeArrowheads="1"/>
        </xdr:cNvSpPr>
      </xdr:nvSpPr>
      <xdr:spPr bwMode="auto">
        <a:xfrm>
          <a:off x="7200900" y="9153525"/>
          <a:ext cx="5810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800" b="1" i="1" u="none" strike="noStrike" baseline="0">
              <a:solidFill>
                <a:srgbClr val="FF0000"/>
              </a:solidFill>
              <a:latin typeface="Arial"/>
              <a:cs typeface="Arial"/>
            </a:rPr>
            <a:t>DO NOT ADD (or Remove) CATEGORIES.</a:t>
          </a:r>
          <a:endParaRPr lang="en-GB"/>
        </a:p>
      </xdr:txBody>
    </xdr:sp>
    <xdr:clientData/>
  </xdr:twoCellAnchor>
  <xdr:twoCellAnchor>
    <xdr:from>
      <xdr:col>5</xdr:col>
      <xdr:colOff>171450</xdr:colOff>
      <xdr:row>842</xdr:row>
      <xdr:rowOff>142875</xdr:rowOff>
    </xdr:from>
    <xdr:to>
      <xdr:col>5</xdr:col>
      <xdr:colOff>942975</xdr:colOff>
      <xdr:row>854</xdr:row>
      <xdr:rowOff>0</xdr:rowOff>
    </xdr:to>
    <xdr:sp macro="" textlink="">
      <xdr:nvSpPr>
        <xdr:cNvPr id="4051" name="Text Box 979"/>
        <xdr:cNvSpPr txBox="1">
          <a:spLocks noChangeArrowheads="1"/>
        </xdr:cNvSpPr>
      </xdr:nvSpPr>
      <xdr:spPr bwMode="auto">
        <a:xfrm>
          <a:off x="4429125" y="9477375"/>
          <a:ext cx="771525" cy="0"/>
        </a:xfrm>
        <a:prstGeom prst="rect">
          <a:avLst/>
        </a:prstGeom>
        <a:solidFill>
          <a:srgbClr xmlns:mc="http://schemas.openxmlformats.org/markup-compatibility/2006" xmlns:a14="http://schemas.microsoft.com/office/drawing/2010/main" val="FFFFFF" mc:Ignorable="a14" a14:legacySpreadsheetColorIndex="9"/>
        </a:solidFill>
        <a:ln w="57150" cmpd="thinThick" algn="ctr">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72000" tIns="46800" rIns="72000" bIns="46800" anchor="ctr" upright="1"/>
        <a:lstStyle/>
        <a:p>
          <a:pPr algn="ctr" rtl="0">
            <a:defRPr sz="1000"/>
          </a:pPr>
          <a:r>
            <a:rPr lang="en-GB" sz="1200" b="1" i="1" u="none" strike="noStrike" baseline="0">
              <a:solidFill>
                <a:srgbClr val="FF0000"/>
              </a:solidFill>
              <a:latin typeface="Arial"/>
              <a:cs typeface="Arial"/>
            </a:rPr>
            <a:t>DO NOT ADD (or Remove) CATEGORIES.</a:t>
          </a:r>
          <a:endParaRPr lang="en-GB"/>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47625</xdr:colOff>
      <xdr:row>6</xdr:row>
      <xdr:rowOff>28575</xdr:rowOff>
    </xdr:from>
    <xdr:to>
      <xdr:col>1</xdr:col>
      <xdr:colOff>600075</xdr:colOff>
      <xdr:row>8</xdr:row>
      <xdr:rowOff>66675</xdr:rowOff>
    </xdr:to>
    <xdr:sp macro="" textlink="$A$4">
      <xdr:nvSpPr>
        <xdr:cNvPr id="13561" name="Text Box 249"/>
        <xdr:cNvSpPr txBox="1">
          <a:spLocks noChangeArrowheads="1" noTextEdit="1"/>
        </xdr:cNvSpPr>
      </xdr:nvSpPr>
      <xdr:spPr bwMode="auto">
        <a:xfrm>
          <a:off x="47625" y="1028700"/>
          <a:ext cx="116205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9AD23120-BC5A-46F6-8471-2B8FC1FF3EC0}" type="TxLink">
            <a:rPr lang="en-GB" sz="2000" b="0" i="0" u="none" strike="noStrike" baseline="0">
              <a:solidFill>
                <a:srgbClr val="000000"/>
              </a:solidFill>
              <a:latin typeface="Arial"/>
              <a:cs typeface="Arial"/>
            </a:rPr>
            <a:t>Timelines</a:t>
          </a:fld>
          <a:endParaRPr lang="en-GB"/>
        </a:p>
      </xdr:txBody>
    </xdr:sp>
    <xdr:clientData/>
  </xdr:twoCellAnchor>
  <xdr:twoCellAnchor>
    <xdr:from>
      <xdr:col>3</xdr:col>
      <xdr:colOff>247650</xdr:colOff>
      <xdr:row>1</xdr:row>
      <xdr:rowOff>66675</xdr:rowOff>
    </xdr:from>
    <xdr:to>
      <xdr:col>29</xdr:col>
      <xdr:colOff>238125</xdr:colOff>
      <xdr:row>7</xdr:row>
      <xdr:rowOff>123825</xdr:rowOff>
    </xdr:to>
    <xdr:grpSp>
      <xdr:nvGrpSpPr>
        <xdr:cNvPr id="55398" name="o_TI3"/>
        <xdr:cNvGrpSpPr>
          <a:grpSpLocks/>
        </xdr:cNvGrpSpPr>
      </xdr:nvGrpSpPr>
      <xdr:grpSpPr bwMode="auto">
        <a:xfrm>
          <a:off x="2076450" y="257175"/>
          <a:ext cx="3781425" cy="1028700"/>
          <a:chOff x="197" y="28"/>
          <a:chExt cx="397" cy="108"/>
        </a:xfrm>
      </xdr:grpSpPr>
      <xdr:sp macro="" textlink="_MSG01">
        <xdr:nvSpPr>
          <xdr:cNvPr id="55399" name="Text Box 1127">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45BF7217-19AE-4D19-8BF1-C297A1BA2922}" type="TxLink">
              <a:rPr lang="en-GB" sz="900" b="0" i="0" u="none" strike="noStrike" baseline="0">
                <a:solidFill>
                  <a:srgbClr val="008000"/>
                </a:solidFill>
                <a:latin typeface="Arial"/>
                <a:cs typeface="Arial"/>
              </a:rPr>
              <a:t>Indexation is ON</a:t>
            </a:fld>
            <a:endParaRPr lang="en-GB"/>
          </a:p>
        </xdr:txBody>
      </xdr:sp>
      <xdr:sp macro="" textlink="_MSG04">
        <xdr:nvSpPr>
          <xdr:cNvPr id="55400" name="Text Box 1128">
            <a:hlinkClick xmlns:r="http://schemas.openxmlformats.org/officeDocument/2006/relationships" r:id="rId2" tooltip="Hyperlink to &quot;Charging Profiles&quot;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40C4A345-510D-4A6B-BB08-7B7A6FDE4E3B}" type="TxLink">
              <a:rPr lang="en-GB" sz="900" b="0" i="0" u="none" strike="noStrike" baseline="0">
                <a:solidFill>
                  <a:srgbClr val="008000"/>
                </a:solidFill>
                <a:latin typeface="Arial"/>
                <a:cs typeface="Arial"/>
              </a:rPr>
              <a:t>Charging Profiles are ON</a:t>
            </a:fld>
            <a:endParaRPr lang="en-GB"/>
          </a:p>
        </xdr:txBody>
      </xdr:sp>
      <xdr:sp macro="" textlink="_MSG07">
        <xdr:nvSpPr>
          <xdr:cNvPr id="55401" name="Text Box 1129">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FDA4DB55-671E-4198-9DA8-BBD9499762BC}" type="TxLink">
              <a:rPr lang="en-GB" sz="900" b="0" i="0" u="none" strike="noStrike" baseline="0">
                <a:solidFill>
                  <a:srgbClr val="008000"/>
                </a:solidFill>
                <a:latin typeface="Arial"/>
                <a:cs typeface="Arial"/>
              </a:rPr>
              <a:t>Output Currency is Euros</a:t>
            </a:fld>
            <a:endParaRPr lang="en-GB"/>
          </a:p>
        </xdr:txBody>
      </xdr:sp>
      <xdr:sp macro="" textlink="_MSG02">
        <xdr:nvSpPr>
          <xdr:cNvPr id="55402" name="Text Box 1130">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76DCD7DE-8E0B-4D94-9641-5C6F3DD21C9A}" type="TxLink">
              <a:rPr lang="en-GB" sz="900" b="0" i="0" u="none" strike="noStrike" baseline="0">
                <a:solidFill>
                  <a:srgbClr val="008000"/>
                </a:solidFill>
                <a:latin typeface="Arial"/>
                <a:cs typeface="Arial"/>
              </a:rPr>
              <a:t>Margin is ON</a:t>
            </a:fld>
            <a:endParaRPr lang="en-GB"/>
          </a:p>
        </xdr:txBody>
      </xdr:sp>
      <xdr:sp macro="" textlink="_MSG03">
        <xdr:nvSpPr>
          <xdr:cNvPr id="55403" name="Text Box 1131">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928873D6-0407-40F0-AA6A-90A7D66915BF}" type="TxLink">
              <a:rPr lang="en-GB" sz="900" b="0" i="0" u="none" strike="noStrike" baseline="0">
                <a:solidFill>
                  <a:srgbClr val="008000"/>
                </a:solidFill>
                <a:latin typeface="Arial"/>
                <a:cs typeface="Arial"/>
              </a:rPr>
              <a:t>Discounts are ON</a:t>
            </a:fld>
            <a:endParaRPr lang="en-GB"/>
          </a:p>
        </xdr:txBody>
      </xdr:sp>
      <xdr:sp macro="" textlink="_MSG08">
        <xdr:nvSpPr>
          <xdr:cNvPr id="55404" name="Text Box 1132">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C82E0F1D-9400-4266-B477-C4C7292036E7}" type="TxLink">
              <a:rPr lang="en-GB" sz="800" b="0" i="0" u="none" strike="noStrike" baseline="0">
                <a:solidFill>
                  <a:srgbClr val="008000"/>
                </a:solidFill>
                <a:latin typeface="Arial"/>
                <a:cs typeface="Arial"/>
              </a:rPr>
              <a:t>Overhead Spread is ON</a:t>
            </a:fld>
            <a:endParaRPr lang="en-GB"/>
          </a:p>
        </xdr:txBody>
      </xdr:sp>
      <xdr:sp macro="" textlink="_MSG05">
        <xdr:nvSpPr>
          <xdr:cNvPr id="55405" name="Text Box 1133">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B4A1DDE4-35B8-46FB-815E-0BB1CFFA3E8D}" type="TxLink">
              <a:rPr lang="en-GB" sz="900" b="0" i="0" u="none" strike="noStrike" baseline="0">
                <a:solidFill>
                  <a:srgbClr val="008000"/>
                </a:solidFill>
                <a:latin typeface="Arial"/>
                <a:cs typeface="Arial"/>
              </a:rPr>
              <a:t>Cost Of Money is ON</a:t>
            </a:fld>
            <a:endParaRPr lang="en-GB"/>
          </a:p>
        </xdr:txBody>
      </xdr:sp>
      <xdr:sp macro="" textlink="_MSG06">
        <xdr:nvSpPr>
          <xdr:cNvPr id="55406" name="Text Box 1134">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38949C4C-78FA-4B00-BC7F-CCFB8DB3B322}" type="TxLink">
              <a:rPr lang="en-GB" sz="900" b="0" i="0" u="none" strike="noStrike" baseline="0">
                <a:solidFill>
                  <a:srgbClr val="008000"/>
                </a:solidFill>
                <a:latin typeface="Arial"/>
                <a:cs typeface="Arial"/>
              </a:rPr>
              <a:t>Financing is ON</a:t>
            </a:fld>
            <a:endParaRPr lang="en-GB"/>
          </a:p>
        </xdr:txBody>
      </xdr:sp>
      <xdr:sp macro="" textlink="_MSG09">
        <xdr:nvSpPr>
          <xdr:cNvPr id="55407" name="Text Box 1135">
            <a:hlinkClick xmlns:r="http://schemas.openxmlformats.org/officeDocument/2006/relationships" r:id="rId9" tooltip="Hyperlink to Residual Value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5343620B-8F94-40F7-AE3C-C357AAB878DD}" type="TxLink">
              <a:rPr lang="en-GB" sz="900" b="0" i="0" u="none" strike="noStrike" baseline="0">
                <a:solidFill>
                  <a:srgbClr val="008000"/>
                </a:solidFill>
                <a:latin typeface="Arial"/>
                <a:cs typeface="Arial"/>
              </a:rPr>
              <a:t>Remove Res Val is ON</a:t>
            </a:fld>
            <a:endParaRPr lang="en-GB"/>
          </a:p>
        </xdr:txBody>
      </xdr:sp>
      <xdr:sp macro="" textlink="_MSG10">
        <xdr:nvSpPr>
          <xdr:cNvPr id="55408" name="Text Box 1136">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1E4BE7FA-80F3-4DEE-8952-AB97B31AAAFE}"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2</xdr:col>
      <xdr:colOff>238125</xdr:colOff>
      <xdr:row>6</xdr:row>
      <xdr:rowOff>28575</xdr:rowOff>
    </xdr:from>
    <xdr:to>
      <xdr:col>3</xdr:col>
      <xdr:colOff>85725</xdr:colOff>
      <xdr:row>8</xdr:row>
      <xdr:rowOff>47625</xdr:rowOff>
    </xdr:to>
    <xdr:sp macro="" textlink="">
      <xdr:nvSpPr>
        <xdr:cNvPr id="55415" name="o_TI1">
          <a:hlinkClick xmlns:r="http://schemas.openxmlformats.org/officeDocument/2006/relationships" r:id="rId11" tooltip="Hyperlink to &quot;Model Logic&quot; sheet."/>
        </xdr:cNvPr>
        <xdr:cNvSpPr>
          <a:spLocks noChangeArrowheads="1"/>
        </xdr:cNvSpPr>
      </xdr:nvSpPr>
      <xdr:spPr bwMode="auto">
        <a:xfrm>
          <a:off x="1457325"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3</xdr:col>
          <xdr:colOff>247650</xdr:colOff>
          <xdr:row>6</xdr:row>
          <xdr:rowOff>28575</xdr:rowOff>
        </xdr:from>
        <xdr:to>
          <xdr:col>4</xdr:col>
          <xdr:colOff>190500</xdr:colOff>
          <xdr:row>8</xdr:row>
          <xdr:rowOff>66675</xdr:rowOff>
        </xdr:to>
        <xdr:sp macro="" textlink="">
          <xdr:nvSpPr>
            <xdr:cNvPr id="55416" name="o_TI2" hidden="1">
              <a:extLst>
                <a:ext uri="{63B3BB69-23CF-44E3-9099-C40C66FF867C}">
                  <a14:compatExt spid="_x0000_s554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28575</xdr:colOff>
      <xdr:row>8</xdr:row>
      <xdr:rowOff>66675</xdr:rowOff>
    </xdr:to>
    <xdr:sp macro="" textlink="$A$4">
      <xdr:nvSpPr>
        <xdr:cNvPr id="7431" name="Text Box 263"/>
        <xdr:cNvSpPr txBox="1">
          <a:spLocks noChangeArrowheads="1" noTextEdit="1"/>
        </xdr:cNvSpPr>
      </xdr:nvSpPr>
      <xdr:spPr bwMode="auto">
        <a:xfrm>
          <a:off x="57150" y="1028700"/>
          <a:ext cx="123825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EEBF4E63-1802-4C96-818C-B2F1A62AA38A}" type="TxLink">
            <a:rPr lang="en-GB" sz="2000" b="0" i="0" u="none" strike="noStrike" baseline="0">
              <a:solidFill>
                <a:srgbClr val="000000"/>
              </a:solidFill>
              <a:latin typeface="Arial"/>
              <a:cs typeface="Arial"/>
            </a:rPr>
            <a:t>Main Input</a:t>
          </a:fld>
          <a:endParaRPr lang="en-GB"/>
        </a:p>
      </xdr:txBody>
    </xdr:sp>
    <xdr:clientData/>
  </xdr:twoCellAnchor>
  <xdr:twoCellAnchor>
    <xdr:from>
      <xdr:col>27</xdr:col>
      <xdr:colOff>28575</xdr:colOff>
      <xdr:row>1</xdr:row>
      <xdr:rowOff>57150</xdr:rowOff>
    </xdr:from>
    <xdr:to>
      <xdr:col>27</xdr:col>
      <xdr:colOff>676275</xdr:colOff>
      <xdr:row>6</xdr:row>
      <xdr:rowOff>133350</xdr:rowOff>
    </xdr:to>
    <xdr:sp macro="" textlink="">
      <xdr:nvSpPr>
        <xdr:cNvPr id="7525" name="AutoShape 357"/>
        <xdr:cNvSpPr>
          <a:spLocks noChangeArrowheads="1"/>
        </xdr:cNvSpPr>
      </xdr:nvSpPr>
      <xdr:spPr bwMode="auto">
        <a:xfrm>
          <a:off x="2114550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26</xdr:col>
      <xdr:colOff>28575</xdr:colOff>
      <xdr:row>1</xdr:row>
      <xdr:rowOff>57150</xdr:rowOff>
    </xdr:from>
    <xdr:to>
      <xdr:col>26</xdr:col>
      <xdr:colOff>676275</xdr:colOff>
      <xdr:row>6</xdr:row>
      <xdr:rowOff>133350</xdr:rowOff>
    </xdr:to>
    <xdr:sp macro="" textlink="">
      <xdr:nvSpPr>
        <xdr:cNvPr id="139163" name="AutoShape 83867"/>
        <xdr:cNvSpPr>
          <a:spLocks noChangeArrowheads="1"/>
        </xdr:cNvSpPr>
      </xdr:nvSpPr>
      <xdr:spPr bwMode="auto">
        <a:xfrm>
          <a:off x="2044065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25</xdr:col>
      <xdr:colOff>28575</xdr:colOff>
      <xdr:row>1</xdr:row>
      <xdr:rowOff>57150</xdr:rowOff>
    </xdr:from>
    <xdr:to>
      <xdr:col>25</xdr:col>
      <xdr:colOff>676275</xdr:colOff>
      <xdr:row>6</xdr:row>
      <xdr:rowOff>133350</xdr:rowOff>
    </xdr:to>
    <xdr:sp macro="" textlink="">
      <xdr:nvSpPr>
        <xdr:cNvPr id="139164" name="AutoShape 83868"/>
        <xdr:cNvSpPr>
          <a:spLocks noChangeArrowheads="1"/>
        </xdr:cNvSpPr>
      </xdr:nvSpPr>
      <xdr:spPr bwMode="auto">
        <a:xfrm>
          <a:off x="1973580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24</xdr:col>
      <xdr:colOff>28575</xdr:colOff>
      <xdr:row>1</xdr:row>
      <xdr:rowOff>57150</xdr:rowOff>
    </xdr:from>
    <xdr:to>
      <xdr:col>24</xdr:col>
      <xdr:colOff>676275</xdr:colOff>
      <xdr:row>6</xdr:row>
      <xdr:rowOff>133350</xdr:rowOff>
    </xdr:to>
    <xdr:sp macro="" textlink="">
      <xdr:nvSpPr>
        <xdr:cNvPr id="139165" name="AutoShape 83869"/>
        <xdr:cNvSpPr>
          <a:spLocks noChangeArrowheads="1"/>
        </xdr:cNvSpPr>
      </xdr:nvSpPr>
      <xdr:spPr bwMode="auto">
        <a:xfrm>
          <a:off x="1903095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23</xdr:col>
      <xdr:colOff>28575</xdr:colOff>
      <xdr:row>1</xdr:row>
      <xdr:rowOff>57150</xdr:rowOff>
    </xdr:from>
    <xdr:to>
      <xdr:col>23</xdr:col>
      <xdr:colOff>676275</xdr:colOff>
      <xdr:row>6</xdr:row>
      <xdr:rowOff>133350</xdr:rowOff>
    </xdr:to>
    <xdr:sp macro="" textlink="">
      <xdr:nvSpPr>
        <xdr:cNvPr id="139166" name="AutoShape 83870"/>
        <xdr:cNvSpPr>
          <a:spLocks noChangeArrowheads="1"/>
        </xdr:cNvSpPr>
      </xdr:nvSpPr>
      <xdr:spPr bwMode="auto">
        <a:xfrm>
          <a:off x="1832610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22</xdr:col>
      <xdr:colOff>28575</xdr:colOff>
      <xdr:row>1</xdr:row>
      <xdr:rowOff>57150</xdr:rowOff>
    </xdr:from>
    <xdr:to>
      <xdr:col>22</xdr:col>
      <xdr:colOff>676275</xdr:colOff>
      <xdr:row>6</xdr:row>
      <xdr:rowOff>133350</xdr:rowOff>
    </xdr:to>
    <xdr:sp macro="" textlink="">
      <xdr:nvSpPr>
        <xdr:cNvPr id="139167" name="AutoShape 83871"/>
        <xdr:cNvSpPr>
          <a:spLocks noChangeArrowheads="1"/>
        </xdr:cNvSpPr>
      </xdr:nvSpPr>
      <xdr:spPr bwMode="auto">
        <a:xfrm>
          <a:off x="17621250" y="247650"/>
          <a:ext cx="647700" cy="885825"/>
        </a:xfrm>
        <a:prstGeom prst="downArrowCallout">
          <a:avLst>
            <a:gd name="adj1" fmla="val 25000"/>
            <a:gd name="adj2" fmla="val 25000"/>
            <a:gd name="adj3" fmla="val 22794"/>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Ignore</a:t>
          </a:r>
          <a:endParaRPr lang="en-GB"/>
        </a:p>
      </xdr:txBody>
    </xdr:sp>
    <xdr:clientData/>
  </xdr:twoCellAnchor>
  <xdr:twoCellAnchor>
    <xdr:from>
      <xdr:col>2</xdr:col>
      <xdr:colOff>152400</xdr:colOff>
      <xdr:row>6</xdr:row>
      <xdr:rowOff>28575</xdr:rowOff>
    </xdr:from>
    <xdr:to>
      <xdr:col>2</xdr:col>
      <xdr:colOff>609600</xdr:colOff>
      <xdr:row>8</xdr:row>
      <xdr:rowOff>47625</xdr:rowOff>
    </xdr:to>
    <xdr:sp macro="" textlink="">
      <xdr:nvSpPr>
        <xdr:cNvPr id="139234" name="o_MI1">
          <a:hlinkClick xmlns:r="http://schemas.openxmlformats.org/officeDocument/2006/relationships" r:id="rId1" tooltip="Hyperlink to &quot;Model Logic&quot; sheet."/>
        </xdr:cNvPr>
        <xdr:cNvSpPr>
          <a:spLocks noChangeArrowheads="1"/>
        </xdr:cNvSpPr>
      </xdr:nvSpPr>
      <xdr:spPr bwMode="auto">
        <a:xfrm>
          <a:off x="1419225"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742950</xdr:colOff>
          <xdr:row>6</xdr:row>
          <xdr:rowOff>28575</xdr:rowOff>
        </xdr:from>
        <xdr:to>
          <xdr:col>3</xdr:col>
          <xdr:colOff>19050</xdr:colOff>
          <xdr:row>8</xdr:row>
          <xdr:rowOff>66675</xdr:rowOff>
        </xdr:to>
        <xdr:sp macro="" textlink="">
          <xdr:nvSpPr>
            <xdr:cNvPr id="139237" name="o_MI2" hidden="1">
              <a:extLst>
                <a:ext uri="{63B3BB69-23CF-44E3-9099-C40C66FF867C}">
                  <a14:compatExt spid="_x0000_s1392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6</xdr:row>
          <xdr:rowOff>28575</xdr:rowOff>
        </xdr:from>
        <xdr:to>
          <xdr:col>4</xdr:col>
          <xdr:colOff>171450</xdr:colOff>
          <xdr:row>8</xdr:row>
          <xdr:rowOff>66675</xdr:rowOff>
        </xdr:to>
        <xdr:sp macro="" textlink="">
          <xdr:nvSpPr>
            <xdr:cNvPr id="139238" name="o_MI3" hidden="1">
              <a:extLst>
                <a:ext uri="{63B3BB69-23CF-44E3-9099-C40C66FF867C}">
                  <a14:compatExt spid="_x0000_s1392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Insert Rows above</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6</xdr:row>
          <xdr:rowOff>28575</xdr:rowOff>
        </xdr:from>
        <xdr:to>
          <xdr:col>4</xdr:col>
          <xdr:colOff>971550</xdr:colOff>
          <xdr:row>8</xdr:row>
          <xdr:rowOff>66675</xdr:rowOff>
        </xdr:to>
        <xdr:sp macro="" textlink="">
          <xdr:nvSpPr>
            <xdr:cNvPr id="139239" name="o_MI4" hidden="1">
              <a:extLst>
                <a:ext uri="{63B3BB69-23CF-44E3-9099-C40C66FF867C}">
                  <a14:compatExt spid="_x0000_s139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Delete Rows below</a:t>
              </a:r>
              <a:endParaRPr lang="en-GB"/>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47625</xdr:colOff>
      <xdr:row>6</xdr:row>
      <xdr:rowOff>47625</xdr:rowOff>
    </xdr:from>
    <xdr:to>
      <xdr:col>2</xdr:col>
      <xdr:colOff>161925</xdr:colOff>
      <xdr:row>8</xdr:row>
      <xdr:rowOff>85725</xdr:rowOff>
    </xdr:to>
    <xdr:sp macro="" textlink="$A$4">
      <xdr:nvSpPr>
        <xdr:cNvPr id="9383" name="Text Box 167"/>
        <xdr:cNvSpPr txBox="1">
          <a:spLocks noChangeArrowheads="1" noTextEdit="1"/>
        </xdr:cNvSpPr>
      </xdr:nvSpPr>
      <xdr:spPr bwMode="auto">
        <a:xfrm>
          <a:off x="47625" y="1047750"/>
          <a:ext cx="13811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41360E13-0E71-456D-B776-4265A99ED962}" type="TxLink">
            <a:rPr lang="en-GB" sz="2000" b="0" i="0" u="none" strike="noStrike" baseline="0">
              <a:solidFill>
                <a:srgbClr val="000000"/>
              </a:solidFill>
              <a:latin typeface="Arial"/>
              <a:cs typeface="Arial"/>
            </a:rPr>
            <a:t>Conversion</a:t>
          </a:fld>
          <a:endParaRPr lang="en-GB"/>
        </a:p>
      </xdr:txBody>
    </xdr:sp>
    <xdr:clientData/>
  </xdr:twoCellAnchor>
  <xdr:twoCellAnchor>
    <xdr:from>
      <xdr:col>2</xdr:col>
      <xdr:colOff>762000</xdr:colOff>
      <xdr:row>1</xdr:row>
      <xdr:rowOff>85725</xdr:rowOff>
    </xdr:from>
    <xdr:to>
      <xdr:col>3</xdr:col>
      <xdr:colOff>257175</xdr:colOff>
      <xdr:row>5</xdr:row>
      <xdr:rowOff>123825</xdr:rowOff>
    </xdr:to>
    <xdr:grpSp>
      <xdr:nvGrpSpPr>
        <xdr:cNvPr id="946912" name="o_CN3"/>
        <xdr:cNvGrpSpPr>
          <a:grpSpLocks/>
        </xdr:cNvGrpSpPr>
      </xdr:nvGrpSpPr>
      <xdr:grpSpPr bwMode="auto">
        <a:xfrm>
          <a:off x="2028825" y="276225"/>
          <a:ext cx="904875" cy="685800"/>
          <a:chOff x="213" y="29"/>
          <a:chExt cx="95" cy="72"/>
        </a:xfrm>
      </xdr:grpSpPr>
      <xdr:sp macro="" textlink="_MSG01">
        <xdr:nvSpPr>
          <xdr:cNvPr id="9532" name="Text Box 316">
            <a:hlinkClick xmlns:r="http://schemas.openxmlformats.org/officeDocument/2006/relationships" r:id="rId1" tooltip="Hyperlink to Indexation switch"/>
          </xdr:cNvPr>
          <xdr:cNvSpPr txBox="1">
            <a:spLocks noChangeArrowheads="1" noTextEdit="1"/>
          </xdr:cNvSpPr>
        </xdr:nvSpPr>
        <xdr:spPr bwMode="auto">
          <a:xfrm>
            <a:off x="213" y="29"/>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3621AF04-3A50-4D0D-8134-C16A3362AEA0}" type="TxLink">
              <a:rPr lang="en-GB" sz="900" b="0" i="0" u="none" strike="noStrike" baseline="0">
                <a:solidFill>
                  <a:srgbClr val="008000"/>
                </a:solidFill>
                <a:latin typeface="Arial"/>
                <a:cs typeface="Arial"/>
              </a:rPr>
              <a:t>Indexation is ON</a:t>
            </a:fld>
            <a:endParaRPr lang="en-GB"/>
          </a:p>
        </xdr:txBody>
      </xdr:sp>
      <xdr:sp macro="" textlink="_MSG07">
        <xdr:nvSpPr>
          <xdr:cNvPr id="9535" name="Text Box 319">
            <a:hlinkClick xmlns:r="http://schemas.openxmlformats.org/officeDocument/2006/relationships" r:id="rId2" tooltip="Hyperlink to Output Currency switch"/>
          </xdr:cNvPr>
          <xdr:cNvSpPr txBox="1">
            <a:spLocks noChangeArrowheads="1" noTextEdit="1"/>
          </xdr:cNvSpPr>
        </xdr:nvSpPr>
        <xdr:spPr bwMode="auto">
          <a:xfrm>
            <a:off x="213" y="6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31876E37-CCEF-4F19-AEDC-3AD305042815}" type="TxLink">
              <a:rPr lang="en-GB" sz="900" b="0" i="0" u="none" strike="noStrike" baseline="0">
                <a:solidFill>
                  <a:srgbClr val="008000"/>
                </a:solidFill>
                <a:latin typeface="Arial"/>
                <a:cs typeface="Arial"/>
              </a:rPr>
              <a:t>Output Currency is Euros</a:t>
            </a:fld>
            <a:endParaRPr lang="en-GB"/>
          </a:p>
        </xdr:txBody>
      </xdr:sp>
    </xdr:grpSp>
    <xdr:clientData/>
  </xdr:twoCellAnchor>
  <xdr:twoCellAnchor>
    <xdr:from>
      <xdr:col>2</xdr:col>
      <xdr:colOff>238125</xdr:colOff>
      <xdr:row>6</xdr:row>
      <xdr:rowOff>57150</xdr:rowOff>
    </xdr:from>
    <xdr:to>
      <xdr:col>2</xdr:col>
      <xdr:colOff>695325</xdr:colOff>
      <xdr:row>8</xdr:row>
      <xdr:rowOff>76200</xdr:rowOff>
    </xdr:to>
    <xdr:sp macro="" textlink="">
      <xdr:nvSpPr>
        <xdr:cNvPr id="946914" name="o_CN1">
          <a:hlinkClick xmlns:r="http://schemas.openxmlformats.org/officeDocument/2006/relationships" r:id="rId3" tooltip="Hyperlink to &quot;Model Logic&quot; sheet."/>
        </xdr:cNvPr>
        <xdr:cNvSpPr>
          <a:spLocks noChangeArrowheads="1"/>
        </xdr:cNvSpPr>
      </xdr:nvSpPr>
      <xdr:spPr bwMode="auto">
        <a:xfrm>
          <a:off x="1504950" y="105727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781050</xdr:colOff>
          <xdr:row>6</xdr:row>
          <xdr:rowOff>47625</xdr:rowOff>
        </xdr:from>
        <xdr:to>
          <xdr:col>3</xdr:col>
          <xdr:colOff>57150</xdr:colOff>
          <xdr:row>8</xdr:row>
          <xdr:rowOff>85725</xdr:rowOff>
        </xdr:to>
        <xdr:sp macro="" textlink="">
          <xdr:nvSpPr>
            <xdr:cNvPr id="946915" name="o_CN2" hidden="1">
              <a:extLst>
                <a:ext uri="{63B3BB69-23CF-44E3-9099-C40C66FF867C}">
                  <a14:compatExt spid="_x0000_s9469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47625</xdr:colOff>
      <xdr:row>6</xdr:row>
      <xdr:rowOff>28575</xdr:rowOff>
    </xdr:from>
    <xdr:to>
      <xdr:col>0</xdr:col>
      <xdr:colOff>933450</xdr:colOff>
      <xdr:row>8</xdr:row>
      <xdr:rowOff>66675</xdr:rowOff>
    </xdr:to>
    <xdr:sp macro="" textlink="$A$4">
      <xdr:nvSpPr>
        <xdr:cNvPr id="21529" name="Text Box 25"/>
        <xdr:cNvSpPr txBox="1">
          <a:spLocks noChangeArrowheads="1" noTextEdit="1"/>
        </xdr:cNvSpPr>
      </xdr:nvSpPr>
      <xdr:spPr bwMode="auto">
        <a:xfrm>
          <a:off x="47625" y="1000125"/>
          <a:ext cx="8858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5DE37790-1285-425A-B952-E98F5087A2CD}" type="TxLink">
            <a:rPr lang="en-GB" sz="2000" b="0" i="0" u="none" strike="noStrike" baseline="0">
              <a:solidFill>
                <a:srgbClr val="000000"/>
              </a:solidFill>
              <a:latin typeface="Arial"/>
              <a:cs typeface="Arial"/>
            </a:rPr>
            <a:t>Capital</a:t>
          </a:fld>
          <a:endParaRPr lang="en-GB"/>
        </a:p>
      </xdr:txBody>
    </xdr:sp>
    <xdr:clientData/>
  </xdr:twoCellAnchor>
  <xdr:twoCellAnchor>
    <xdr:from>
      <xdr:col>2</xdr:col>
      <xdr:colOff>104775</xdr:colOff>
      <xdr:row>1</xdr:row>
      <xdr:rowOff>66675</xdr:rowOff>
    </xdr:from>
    <xdr:to>
      <xdr:col>28</xdr:col>
      <xdr:colOff>609600</xdr:colOff>
      <xdr:row>5</xdr:row>
      <xdr:rowOff>95250</xdr:rowOff>
    </xdr:to>
    <xdr:grpSp>
      <xdr:nvGrpSpPr>
        <xdr:cNvPr id="21758" name="o_CA3"/>
        <xdr:cNvGrpSpPr>
          <a:grpSpLocks/>
        </xdr:cNvGrpSpPr>
      </xdr:nvGrpSpPr>
      <xdr:grpSpPr bwMode="auto">
        <a:xfrm>
          <a:off x="1990725" y="228600"/>
          <a:ext cx="1857375" cy="676275"/>
          <a:chOff x="191" y="24"/>
          <a:chExt cx="195" cy="71"/>
        </a:xfrm>
      </xdr:grpSpPr>
      <xdr:sp macro="" textlink="_MSG01">
        <xdr:nvSpPr>
          <xdr:cNvPr id="21543" name="Text Box 39">
            <a:hlinkClick xmlns:r="http://schemas.openxmlformats.org/officeDocument/2006/relationships" r:id="rId1" tooltip="Hyperlink to Indexation switch"/>
          </xdr:cNvPr>
          <xdr:cNvSpPr txBox="1">
            <a:spLocks noChangeArrowheads="1" noTextEdit="1"/>
          </xdr:cNvSpPr>
        </xdr:nvSpPr>
        <xdr:spPr bwMode="auto">
          <a:xfrm>
            <a:off x="191" y="24"/>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8FA6F17-2847-40B7-B09A-A13546D91B4F}" type="TxLink">
              <a:rPr lang="en-GB" sz="900" b="0" i="0" u="none" strike="noStrike" baseline="0">
                <a:solidFill>
                  <a:srgbClr val="008000"/>
                </a:solidFill>
                <a:latin typeface="Arial"/>
                <a:cs typeface="Arial"/>
              </a:rPr>
              <a:t>Indexation is ON</a:t>
            </a:fld>
            <a:endParaRPr lang="en-GB"/>
          </a:p>
        </xdr:txBody>
      </xdr:sp>
      <xdr:sp macro="" textlink="_MSG07">
        <xdr:nvSpPr>
          <xdr:cNvPr id="21546" name="Text Box 42">
            <a:hlinkClick xmlns:r="http://schemas.openxmlformats.org/officeDocument/2006/relationships" r:id="rId2" tooltip="Hyperlink to Output Currency switch"/>
          </xdr:cNvPr>
          <xdr:cNvSpPr txBox="1">
            <a:spLocks noChangeArrowheads="1" noTextEdit="1"/>
          </xdr:cNvSpPr>
        </xdr:nvSpPr>
        <xdr:spPr bwMode="auto">
          <a:xfrm>
            <a:off x="191"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9806C1A-4E2E-48D0-AC6E-B0C98BC3C576}" type="TxLink">
              <a:rPr lang="en-GB" sz="900" b="0" i="0" u="none" strike="noStrike" baseline="0">
                <a:solidFill>
                  <a:srgbClr val="008000"/>
                </a:solidFill>
                <a:latin typeface="Arial"/>
                <a:cs typeface="Arial"/>
              </a:rPr>
              <a:t>Output Currency is Euros</a:t>
            </a:fld>
            <a:endParaRPr lang="en-GB"/>
          </a:p>
        </xdr:txBody>
      </xdr:sp>
      <xdr:sp macro="" textlink="_MSG09">
        <xdr:nvSpPr>
          <xdr:cNvPr id="21552" name="Text Box 48">
            <a:hlinkClick xmlns:r="http://schemas.openxmlformats.org/officeDocument/2006/relationships" r:id="rId3" tooltip="Hyperlink to Residual Value switch"/>
          </xdr:cNvPr>
          <xdr:cNvSpPr txBox="1">
            <a:spLocks noChangeArrowheads="1" noTextEdit="1"/>
          </xdr:cNvSpPr>
        </xdr:nvSpPr>
        <xdr:spPr bwMode="auto">
          <a:xfrm>
            <a:off x="291" y="24"/>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3748A08-A18F-4477-8D17-9D47BFD13A93}" type="TxLink">
              <a:rPr lang="en-GB" sz="900" b="0" i="0" u="none" strike="noStrike" baseline="0">
                <a:solidFill>
                  <a:srgbClr val="008000"/>
                </a:solidFill>
                <a:latin typeface="Arial"/>
                <a:cs typeface="Arial"/>
              </a:rPr>
              <a:t>Remove Res Val is ON</a:t>
            </a:fld>
            <a:endParaRPr lang="en-GB"/>
          </a:p>
        </xdr:txBody>
      </xdr:sp>
    </xdr:grpSp>
    <xdr:clientData/>
  </xdr:twoCellAnchor>
  <xdr:twoCellAnchor>
    <xdr:from>
      <xdr:col>1</xdr:col>
      <xdr:colOff>19050</xdr:colOff>
      <xdr:row>6</xdr:row>
      <xdr:rowOff>28575</xdr:rowOff>
    </xdr:from>
    <xdr:to>
      <xdr:col>1</xdr:col>
      <xdr:colOff>476250</xdr:colOff>
      <xdr:row>8</xdr:row>
      <xdr:rowOff>47625</xdr:rowOff>
    </xdr:to>
    <xdr:sp macro="" textlink="">
      <xdr:nvSpPr>
        <xdr:cNvPr id="21760" name="o_CA1">
          <a:hlinkClick xmlns:r="http://schemas.openxmlformats.org/officeDocument/2006/relationships" r:id="rId4" tooltip="Hyperlink to &quot;Model Logic&quot; sheet."/>
        </xdr:cNvPr>
        <xdr:cNvSpPr>
          <a:spLocks noChangeArrowheads="1"/>
        </xdr:cNvSpPr>
      </xdr:nvSpPr>
      <xdr:spPr bwMode="auto">
        <a:xfrm>
          <a:off x="1257300" y="100012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104775</xdr:colOff>
          <xdr:row>6</xdr:row>
          <xdr:rowOff>28575</xdr:rowOff>
        </xdr:from>
        <xdr:to>
          <xdr:col>2</xdr:col>
          <xdr:colOff>790575</xdr:colOff>
          <xdr:row>8</xdr:row>
          <xdr:rowOff>66675</xdr:rowOff>
        </xdr:to>
        <xdr:sp macro="" textlink="">
          <xdr:nvSpPr>
            <xdr:cNvPr id="21761" name="o_CA2" hidden="1">
              <a:extLst>
                <a:ext uri="{63B3BB69-23CF-44E3-9099-C40C66FF867C}">
                  <a14:compatExt spid="_x0000_s217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171450</xdr:colOff>
      <xdr:row>8</xdr:row>
      <xdr:rowOff>66675</xdr:rowOff>
    </xdr:to>
    <xdr:sp macro="" textlink="$A$4">
      <xdr:nvSpPr>
        <xdr:cNvPr id="26929" name="Text Box 305"/>
        <xdr:cNvSpPr txBox="1">
          <a:spLocks noChangeArrowheads="1" noTextEdit="1"/>
        </xdr:cNvSpPr>
      </xdr:nvSpPr>
      <xdr:spPr bwMode="auto">
        <a:xfrm>
          <a:off x="57150" y="1028700"/>
          <a:ext cx="13811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8F2ADA98-82FB-49E3-AD99-EADB006B687A}" type="TxLink">
            <a:rPr lang="en-GB" sz="2000" b="0" i="0" u="none" strike="noStrike" baseline="0">
              <a:solidFill>
                <a:srgbClr val="000000"/>
              </a:solidFill>
              <a:latin typeface="Arial"/>
              <a:cs typeface="Arial"/>
            </a:rPr>
            <a:t>Cost Plus</a:t>
          </a:fld>
          <a:endParaRPr lang="en-GB"/>
        </a:p>
      </xdr:txBody>
    </xdr:sp>
    <xdr:clientData/>
  </xdr:twoCellAnchor>
  <xdr:twoCellAnchor>
    <xdr:from>
      <xdr:col>2</xdr:col>
      <xdr:colOff>819150</xdr:colOff>
      <xdr:row>1</xdr:row>
      <xdr:rowOff>57150</xdr:rowOff>
    </xdr:from>
    <xdr:to>
      <xdr:col>4</xdr:col>
      <xdr:colOff>638175</xdr:colOff>
      <xdr:row>5</xdr:row>
      <xdr:rowOff>85725</xdr:rowOff>
    </xdr:to>
    <xdr:grpSp>
      <xdr:nvGrpSpPr>
        <xdr:cNvPr id="896366" name="o_CP3"/>
        <xdr:cNvGrpSpPr>
          <a:grpSpLocks/>
        </xdr:cNvGrpSpPr>
      </xdr:nvGrpSpPr>
      <xdr:grpSpPr bwMode="auto">
        <a:xfrm>
          <a:off x="2085975" y="247650"/>
          <a:ext cx="1866900" cy="676275"/>
          <a:chOff x="219" y="26"/>
          <a:chExt cx="196" cy="71"/>
        </a:xfrm>
      </xdr:grpSpPr>
      <xdr:sp macro="" textlink="_MSG01">
        <xdr:nvSpPr>
          <xdr:cNvPr id="54173" name="Text Box 2973">
            <a:hlinkClick xmlns:r="http://schemas.openxmlformats.org/officeDocument/2006/relationships" r:id="rId1" tooltip="Hyperlink to Indexation switch"/>
          </xdr:cNvPr>
          <xdr:cNvSpPr txBox="1">
            <a:spLocks noChangeArrowheads="1" noTextEdit="1"/>
          </xdr:cNvSpPr>
        </xdr:nvSpPr>
        <xdr:spPr bwMode="auto">
          <a:xfrm>
            <a:off x="219" y="26"/>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1D794322-CDA1-4E74-B26B-8B8971A64624}" type="TxLink">
              <a:rPr lang="en-GB" sz="900" b="0" i="0" u="none" strike="noStrike" baseline="0">
                <a:solidFill>
                  <a:srgbClr val="008000"/>
                </a:solidFill>
                <a:latin typeface="Arial"/>
                <a:cs typeface="Arial"/>
              </a:rPr>
              <a:t>Indexation is ON</a:t>
            </a:fld>
            <a:endParaRPr lang="en-GB"/>
          </a:p>
        </xdr:txBody>
      </xdr:sp>
      <xdr:sp macro="" textlink="_MSG07">
        <xdr:nvSpPr>
          <xdr:cNvPr id="54176" name="Text Box 2976">
            <a:hlinkClick xmlns:r="http://schemas.openxmlformats.org/officeDocument/2006/relationships" r:id="rId2" tooltip="Hyperlink to Output Currency switch"/>
          </xdr:cNvPr>
          <xdr:cNvSpPr txBox="1">
            <a:spLocks noChangeArrowheads="1" noTextEdit="1"/>
          </xdr:cNvSpPr>
        </xdr:nvSpPr>
        <xdr:spPr bwMode="auto">
          <a:xfrm>
            <a:off x="219" y="64"/>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3BD4070-48E1-4243-9819-3E7595228900}" type="TxLink">
              <a:rPr lang="en-GB" sz="900" b="0" i="0" u="none" strike="noStrike" baseline="0">
                <a:solidFill>
                  <a:srgbClr val="008000"/>
                </a:solidFill>
                <a:latin typeface="Arial"/>
                <a:cs typeface="Arial"/>
              </a:rPr>
              <a:t>Output Currency is Euros</a:t>
            </a:fld>
            <a:endParaRPr lang="en-GB"/>
          </a:p>
        </xdr:txBody>
      </xdr:sp>
      <xdr:sp macro="" textlink="_MSG02">
        <xdr:nvSpPr>
          <xdr:cNvPr id="54177" name="Text Box 2977">
            <a:hlinkClick xmlns:r="http://schemas.openxmlformats.org/officeDocument/2006/relationships" r:id="rId3" tooltip="Hyperlink to Margin switch"/>
          </xdr:cNvPr>
          <xdr:cNvSpPr txBox="1">
            <a:spLocks noChangeArrowheads="1" noTextEdit="1"/>
          </xdr:cNvSpPr>
        </xdr:nvSpPr>
        <xdr:spPr bwMode="auto">
          <a:xfrm>
            <a:off x="320" y="64"/>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A936AE2-5CFB-408D-ABBA-D797D569FE03}" type="TxLink">
              <a:rPr lang="en-GB" sz="900" b="0" i="0" u="none" strike="noStrike" baseline="0">
                <a:solidFill>
                  <a:srgbClr val="008000"/>
                </a:solidFill>
                <a:latin typeface="Arial"/>
                <a:cs typeface="Arial"/>
              </a:rPr>
              <a:t>Margin is ON</a:t>
            </a:fld>
            <a:endParaRPr lang="en-GB"/>
          </a:p>
        </xdr:txBody>
      </xdr:sp>
      <xdr:sp macro="" textlink="_MSG09">
        <xdr:nvSpPr>
          <xdr:cNvPr id="896365" name="Text Box 378221">
            <a:hlinkClick xmlns:r="http://schemas.openxmlformats.org/officeDocument/2006/relationships" r:id="rId4" tooltip="Hyperlink to Residual Value switch"/>
          </xdr:cNvPr>
          <xdr:cNvSpPr txBox="1">
            <a:spLocks noChangeArrowheads="1" noTextEdit="1"/>
          </xdr:cNvSpPr>
        </xdr:nvSpPr>
        <xdr:spPr bwMode="auto">
          <a:xfrm>
            <a:off x="320" y="26"/>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2482E30-426F-4538-BEA5-8FD5A3E5A51B}" type="TxLink">
              <a:rPr lang="en-GB" sz="900" b="0" i="0" u="none" strike="noStrike" baseline="0">
                <a:solidFill>
                  <a:srgbClr val="008000"/>
                </a:solidFill>
                <a:latin typeface="Arial"/>
                <a:cs typeface="Arial"/>
              </a:rPr>
              <a:t>Remove Res Val is ON</a:t>
            </a:fld>
            <a:endParaRPr lang="en-GB"/>
          </a:p>
        </xdr:txBody>
      </xdr:sp>
    </xdr:grpSp>
    <xdr:clientData/>
  </xdr:twoCellAnchor>
  <xdr:twoCellAnchor>
    <xdr:from>
      <xdr:col>2</xdr:col>
      <xdr:colOff>285750</xdr:colOff>
      <xdr:row>6</xdr:row>
      <xdr:rowOff>28575</xdr:rowOff>
    </xdr:from>
    <xdr:to>
      <xdr:col>2</xdr:col>
      <xdr:colOff>742950</xdr:colOff>
      <xdr:row>8</xdr:row>
      <xdr:rowOff>47625</xdr:rowOff>
    </xdr:to>
    <xdr:sp macro="" textlink="">
      <xdr:nvSpPr>
        <xdr:cNvPr id="896368" name="o_CP1">
          <a:hlinkClick xmlns:r="http://schemas.openxmlformats.org/officeDocument/2006/relationships" r:id="rId5" tooltip="Hyperlink to &quot;Model Logic&quot; sheet."/>
        </xdr:cNvPr>
        <xdr:cNvSpPr>
          <a:spLocks noChangeArrowheads="1"/>
        </xdr:cNvSpPr>
      </xdr:nvSpPr>
      <xdr:spPr bwMode="auto">
        <a:xfrm>
          <a:off x="1552575"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847725</xdr:colOff>
          <xdr:row>6</xdr:row>
          <xdr:rowOff>28575</xdr:rowOff>
        </xdr:from>
        <xdr:to>
          <xdr:col>3</xdr:col>
          <xdr:colOff>123825</xdr:colOff>
          <xdr:row>8</xdr:row>
          <xdr:rowOff>66675</xdr:rowOff>
        </xdr:to>
        <xdr:sp macro="" textlink="">
          <xdr:nvSpPr>
            <xdr:cNvPr id="896369" name="o_CP2" hidden="1">
              <a:extLst>
                <a:ext uri="{63B3BB69-23CF-44E3-9099-C40C66FF867C}">
                  <a14:compatExt spid="_x0000_s896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1143000</xdr:colOff>
      <xdr:row>8</xdr:row>
      <xdr:rowOff>66675</xdr:rowOff>
    </xdr:to>
    <xdr:sp macro="" textlink="$A$4">
      <xdr:nvSpPr>
        <xdr:cNvPr id="141314" name="Text Box 2"/>
        <xdr:cNvSpPr txBox="1">
          <a:spLocks noChangeArrowheads="1" noTextEdit="1"/>
        </xdr:cNvSpPr>
      </xdr:nvSpPr>
      <xdr:spPr bwMode="auto">
        <a:xfrm>
          <a:off x="57150" y="1028700"/>
          <a:ext cx="235267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2C02A061-ADF2-4105-9776-6CBA24E810B4}" type="TxLink">
            <a:rPr lang="en-GB" sz="2000" b="0" i="0" u="none" strike="noStrike" baseline="0">
              <a:solidFill>
                <a:srgbClr val="000000"/>
              </a:solidFill>
              <a:latin typeface="Arial"/>
              <a:cs typeface="Arial"/>
            </a:rPr>
            <a:t>Customer Charges</a:t>
          </a:fld>
          <a:endParaRPr lang="en-GB"/>
        </a:p>
      </xdr:txBody>
    </xdr:sp>
    <xdr:clientData/>
  </xdr:twoCellAnchor>
  <xdr:twoCellAnchor>
    <xdr:from>
      <xdr:col>2</xdr:col>
      <xdr:colOff>762000</xdr:colOff>
      <xdr:row>1</xdr:row>
      <xdr:rowOff>76200</xdr:rowOff>
    </xdr:from>
    <xdr:to>
      <xdr:col>29</xdr:col>
      <xdr:colOff>723900</xdr:colOff>
      <xdr:row>5</xdr:row>
      <xdr:rowOff>95250</xdr:rowOff>
    </xdr:to>
    <xdr:grpSp>
      <xdr:nvGrpSpPr>
        <xdr:cNvPr id="141487" name="o_CC3"/>
        <xdr:cNvGrpSpPr>
          <a:grpSpLocks/>
        </xdr:cNvGrpSpPr>
      </xdr:nvGrpSpPr>
      <xdr:grpSpPr bwMode="auto">
        <a:xfrm>
          <a:off x="2028825" y="266700"/>
          <a:ext cx="2857500" cy="666750"/>
          <a:chOff x="197" y="28"/>
          <a:chExt cx="300" cy="70"/>
        </a:xfrm>
      </xdr:grpSpPr>
      <xdr:sp macro="" textlink="_MSG01">
        <xdr:nvSpPr>
          <xdr:cNvPr id="141442" name="Text Box 130">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48FB3CF-BC8C-424F-B785-8BFFB8018D25}" type="TxLink">
              <a:rPr lang="en-GB" sz="900" b="0" i="0" u="none" strike="noStrike" baseline="0">
                <a:solidFill>
                  <a:srgbClr val="008000"/>
                </a:solidFill>
                <a:latin typeface="Arial"/>
                <a:cs typeface="Arial"/>
              </a:rPr>
              <a:t>Indexation is ON</a:t>
            </a:fld>
            <a:endParaRPr lang="en-GB"/>
          </a:p>
        </xdr:txBody>
      </xdr:sp>
      <xdr:sp macro="" textlink="_MSG04">
        <xdr:nvSpPr>
          <xdr:cNvPr id="141444" name="Text Box 132">
            <a:hlinkClick xmlns:r="http://schemas.openxmlformats.org/officeDocument/2006/relationships" r:id="rId2" tooltip="Hyperlink to &quot;Charging Profiles&quot; switch"/>
          </xdr:cNvPr>
          <xdr:cNvSpPr txBox="1">
            <a:spLocks noChangeArrowheads="1" noTextEdit="1"/>
          </xdr:cNvSpPr>
        </xdr:nvSpPr>
        <xdr:spPr bwMode="auto">
          <a:xfrm>
            <a:off x="402"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7FA7988-93C1-427D-8ED2-ED39B0C788F4}" type="TxLink">
              <a:rPr lang="en-GB" sz="900" b="0" i="0" u="none" strike="noStrike" baseline="0">
                <a:solidFill>
                  <a:srgbClr val="008000"/>
                </a:solidFill>
                <a:latin typeface="Arial"/>
                <a:cs typeface="Arial"/>
              </a:rPr>
              <a:t>Charging Profiles are ON</a:t>
            </a:fld>
            <a:endParaRPr lang="en-GB"/>
          </a:p>
        </xdr:txBody>
      </xdr:sp>
      <xdr:sp macro="" textlink="_MSG07">
        <xdr:nvSpPr>
          <xdr:cNvPr id="141445" name="Text Box 133">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D755629-9E8E-4864-BEC8-CE3875C609C4}" type="TxLink">
              <a:rPr lang="en-GB" sz="900" b="0" i="0" u="none" strike="noStrike" baseline="0">
                <a:solidFill>
                  <a:srgbClr val="008000"/>
                </a:solidFill>
                <a:latin typeface="Arial"/>
                <a:cs typeface="Arial"/>
              </a:rPr>
              <a:t>Output Currency is Euros</a:t>
            </a:fld>
            <a:endParaRPr lang="en-GB"/>
          </a:p>
        </xdr:txBody>
      </xdr:sp>
      <xdr:sp macro="" textlink="_MSG02">
        <xdr:nvSpPr>
          <xdr:cNvPr id="141446" name="Text Box 134">
            <a:hlinkClick xmlns:r="http://schemas.openxmlformats.org/officeDocument/2006/relationships" r:id="rId4" tooltip="Hyperlink to Margin switch"/>
          </xdr:cNvPr>
          <xdr:cNvSpPr txBox="1">
            <a:spLocks noChangeArrowheads="1" noTextEdit="1"/>
          </xdr:cNvSpPr>
        </xdr:nvSpPr>
        <xdr:spPr bwMode="auto">
          <a:xfrm>
            <a:off x="2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7B259C0-7D11-4B3F-9D99-E0DDFAAA6FC2}" type="TxLink">
              <a:rPr lang="en-GB" sz="900" b="0" i="0" u="none" strike="noStrike" baseline="0">
                <a:solidFill>
                  <a:srgbClr val="008000"/>
                </a:solidFill>
                <a:latin typeface="Arial"/>
                <a:cs typeface="Arial"/>
              </a:rPr>
              <a:t>Margin is ON</a:t>
            </a:fld>
            <a:endParaRPr lang="en-GB"/>
          </a:p>
        </xdr:txBody>
      </xdr:sp>
      <xdr:sp macro="" textlink="_MSG03">
        <xdr:nvSpPr>
          <xdr:cNvPr id="141447" name="Text Box 135">
            <a:hlinkClick xmlns:r="http://schemas.openxmlformats.org/officeDocument/2006/relationships" r:id="rId5" tooltip="Hyperlink to Discounts switch"/>
          </xdr:cNvPr>
          <xdr:cNvSpPr txBox="1">
            <a:spLocks noChangeArrowheads="1" noTextEdit="1"/>
          </xdr:cNvSpPr>
        </xdr:nvSpPr>
        <xdr:spPr bwMode="auto">
          <a:xfrm>
            <a:off x="402"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301BE51D-86A9-4036-BEA7-8FB381321D37}" type="TxLink">
              <a:rPr lang="en-GB" sz="900" b="0" i="0" u="none" strike="noStrike" baseline="0">
                <a:solidFill>
                  <a:srgbClr val="008000"/>
                </a:solidFill>
                <a:latin typeface="Arial"/>
                <a:cs typeface="Arial"/>
              </a:rPr>
              <a:t>Discounts are ON</a:t>
            </a:fld>
            <a:endParaRPr lang="en-GB"/>
          </a:p>
        </xdr:txBody>
      </xdr:sp>
      <xdr:sp macro="" textlink="_MSG09">
        <xdr:nvSpPr>
          <xdr:cNvPr id="141486" name="Text Box 174">
            <a:hlinkClick xmlns:r="http://schemas.openxmlformats.org/officeDocument/2006/relationships" r:id="rId6" tooltip="Hyperlink to Residual Value switch"/>
          </xdr:cNvPr>
          <xdr:cNvSpPr txBox="1">
            <a:spLocks noChangeArrowheads="1" noTextEdit="1"/>
          </xdr:cNvSpPr>
        </xdr:nvSpPr>
        <xdr:spPr bwMode="auto">
          <a:xfrm>
            <a:off x="2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AFB1C44C-BA95-4E24-B280-FC2E32091D50}" type="TxLink">
              <a:rPr lang="en-GB" sz="900" b="0" i="0" u="none" strike="noStrike" baseline="0">
                <a:solidFill>
                  <a:srgbClr val="008000"/>
                </a:solidFill>
                <a:latin typeface="Arial"/>
                <a:cs typeface="Arial"/>
              </a:rPr>
              <a:t>Remove Res Val is ON</a:t>
            </a:fld>
            <a:endParaRPr lang="en-GB"/>
          </a:p>
        </xdr:txBody>
      </xdr:sp>
    </xdr:grpSp>
    <xdr:clientData/>
  </xdr:twoCellAnchor>
  <xdr:twoCellAnchor>
    <xdr:from>
      <xdr:col>2</xdr:col>
      <xdr:colOff>1219200</xdr:colOff>
      <xdr:row>6</xdr:row>
      <xdr:rowOff>47625</xdr:rowOff>
    </xdr:from>
    <xdr:to>
      <xdr:col>2</xdr:col>
      <xdr:colOff>1676400</xdr:colOff>
      <xdr:row>8</xdr:row>
      <xdr:rowOff>66675</xdr:rowOff>
    </xdr:to>
    <xdr:sp macro="" textlink="">
      <xdr:nvSpPr>
        <xdr:cNvPr id="141617" name="o_CC1">
          <a:hlinkClick xmlns:r="http://schemas.openxmlformats.org/officeDocument/2006/relationships" r:id="rId7" tooltip="Hyperlink to &quot;Model Logic&quot; sheet."/>
        </xdr:cNvPr>
        <xdr:cNvSpPr>
          <a:spLocks noChangeArrowheads="1"/>
        </xdr:cNvSpPr>
      </xdr:nvSpPr>
      <xdr:spPr bwMode="auto">
        <a:xfrm>
          <a:off x="2486025"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1743075</xdr:colOff>
          <xdr:row>6</xdr:row>
          <xdr:rowOff>28575</xdr:rowOff>
        </xdr:from>
        <xdr:to>
          <xdr:col>3</xdr:col>
          <xdr:colOff>238125</xdr:colOff>
          <xdr:row>8</xdr:row>
          <xdr:rowOff>66675</xdr:rowOff>
        </xdr:to>
        <xdr:sp macro="" textlink="">
          <xdr:nvSpPr>
            <xdr:cNvPr id="141618" name="o_CC2" hidden="1">
              <a:extLst>
                <a:ext uri="{63B3BB69-23CF-44E3-9099-C40C66FF867C}">
                  <a14:compatExt spid="_x0000_s141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0</xdr:col>
      <xdr:colOff>66675</xdr:colOff>
      <xdr:row>19</xdr:row>
      <xdr:rowOff>57150</xdr:rowOff>
    </xdr:from>
    <xdr:to>
      <xdr:col>2</xdr:col>
      <xdr:colOff>1143000</xdr:colOff>
      <xdr:row>23</xdr:row>
      <xdr:rowOff>38100</xdr:rowOff>
    </xdr:to>
    <xdr:sp macro="" textlink="">
      <xdr:nvSpPr>
        <xdr:cNvPr id="141624" name="Text Box 312"/>
        <xdr:cNvSpPr txBox="1">
          <a:spLocks noChangeArrowheads="1"/>
        </xdr:cNvSpPr>
      </xdr:nvSpPr>
      <xdr:spPr bwMode="auto">
        <a:xfrm>
          <a:off x="66675" y="1971675"/>
          <a:ext cx="2343150" cy="0"/>
        </a:xfrm>
        <a:prstGeom prst="rect">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1" i="0" u="sng" strike="noStrike" baseline="0">
              <a:solidFill>
                <a:srgbClr val="008000"/>
              </a:solidFill>
              <a:latin typeface="Arial"/>
              <a:cs typeface="Arial"/>
            </a:rPr>
            <a:t>NOTE:</a:t>
          </a:r>
          <a:endParaRPr lang="en-GB" sz="1000" b="0" i="0" u="none" strike="noStrike" baseline="0">
            <a:solidFill>
              <a:srgbClr val="008000"/>
            </a:solidFill>
            <a:latin typeface="Arial"/>
            <a:cs typeface="Arial"/>
          </a:endParaRPr>
        </a:p>
        <a:p>
          <a:pPr algn="ctr" rtl="0">
            <a:defRPr sz="1000"/>
          </a:pPr>
          <a:r>
            <a:rPr lang="en-GB" sz="1000" b="0" i="0" u="none" strike="noStrike" baseline="0">
              <a:solidFill>
                <a:srgbClr val="008000"/>
              </a:solidFill>
              <a:latin typeface="Arial"/>
              <a:cs typeface="Arial"/>
            </a:rPr>
            <a:t>This first Service may be reserved for Indirect (or "Overhead") costs.</a:t>
          </a:r>
          <a:endParaRPr lang="en-GB"/>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6</xdr:row>
      <xdr:rowOff>47625</xdr:rowOff>
    </xdr:from>
    <xdr:to>
      <xdr:col>2</xdr:col>
      <xdr:colOff>1076325</xdr:colOff>
      <xdr:row>8</xdr:row>
      <xdr:rowOff>85725</xdr:rowOff>
    </xdr:to>
    <xdr:sp macro="" textlink="$A$4">
      <xdr:nvSpPr>
        <xdr:cNvPr id="139266" name="Text Box 2"/>
        <xdr:cNvSpPr txBox="1">
          <a:spLocks noChangeArrowheads="1" noTextEdit="1"/>
        </xdr:cNvSpPr>
      </xdr:nvSpPr>
      <xdr:spPr bwMode="auto">
        <a:xfrm>
          <a:off x="57150" y="1047750"/>
          <a:ext cx="228600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F796B741-764B-4A6C-89A8-5C543CED2F16}" type="TxLink">
            <a:rPr lang="en-GB" sz="2000" b="0" i="0" u="none" strike="noStrike" baseline="0">
              <a:solidFill>
                <a:srgbClr val="000000"/>
              </a:solidFill>
              <a:latin typeface="Arial"/>
              <a:cs typeface="Arial"/>
            </a:rPr>
            <a:t>Profile before CoM</a:t>
          </a:fld>
          <a:endParaRPr lang="en-GB"/>
        </a:p>
      </xdr:txBody>
    </xdr:sp>
    <xdr:clientData/>
  </xdr:twoCellAnchor>
  <xdr:twoCellAnchor>
    <xdr:from>
      <xdr:col>235</xdr:col>
      <xdr:colOff>0</xdr:colOff>
      <xdr:row>4</xdr:row>
      <xdr:rowOff>9525</xdr:rowOff>
    </xdr:from>
    <xdr:to>
      <xdr:col>235</xdr:col>
      <xdr:colOff>0</xdr:colOff>
      <xdr:row>11</xdr:row>
      <xdr:rowOff>85725</xdr:rowOff>
    </xdr:to>
    <xdr:sp macro="" textlink="">
      <xdr:nvSpPr>
        <xdr:cNvPr id="139320" name="AutoShape 56"/>
        <xdr:cNvSpPr>
          <a:spLocks noChangeArrowheads="1"/>
        </xdr:cNvSpPr>
      </xdr:nvSpPr>
      <xdr:spPr bwMode="auto">
        <a:xfrm>
          <a:off x="88430100" y="685800"/>
          <a:ext cx="0" cy="885825"/>
        </a:xfrm>
        <a:prstGeom prst="downArrowCallout">
          <a:avLst>
            <a:gd name="adj1" fmla="val -2147483648"/>
            <a:gd name="adj2" fmla="val -2147483648"/>
            <a:gd name="adj3" fmla="val -2147483648"/>
            <a:gd name="adj4" fmla="val 66667"/>
          </a:avLst>
        </a:prstGeom>
        <a:solidFill>
          <a:srgbClr xmlns:mc="http://schemas.openxmlformats.org/markup-compatibility/2006" xmlns:a14="http://schemas.microsoft.com/office/drawing/2010/main" val="FFFF99" mc:Ignorable="a14" a14:legacySpreadsheetColorIndex="43"/>
        </a:solidFill>
        <a:ln w="9525" algn="ctr">
          <a:solidFill>
            <a:srgbClr xmlns:mc="http://schemas.openxmlformats.org/markup-compatibility/2006" xmlns:a14="http://schemas.microsoft.com/office/drawing/2010/main" val="333333" mc:Ignorable="a14" a14:legacySpreadsheetColorIndex="6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 Local Currency</a:t>
          </a:r>
          <a:endParaRPr lang="en-GB"/>
        </a:p>
      </xdr:txBody>
    </xdr:sp>
    <xdr:clientData/>
  </xdr:twoCellAnchor>
  <xdr:twoCellAnchor>
    <xdr:from>
      <xdr:col>2</xdr:col>
      <xdr:colOff>1247775</xdr:colOff>
      <xdr:row>1</xdr:row>
      <xdr:rowOff>76200</xdr:rowOff>
    </xdr:from>
    <xdr:to>
      <xdr:col>5</xdr:col>
      <xdr:colOff>161925</xdr:colOff>
      <xdr:row>5</xdr:row>
      <xdr:rowOff>95250</xdr:rowOff>
    </xdr:to>
    <xdr:grpSp>
      <xdr:nvGrpSpPr>
        <xdr:cNvPr id="139325" name="o_PB3"/>
        <xdr:cNvGrpSpPr>
          <a:grpSpLocks/>
        </xdr:cNvGrpSpPr>
      </xdr:nvGrpSpPr>
      <xdr:grpSpPr bwMode="auto">
        <a:xfrm>
          <a:off x="2514600" y="266700"/>
          <a:ext cx="2857500" cy="666750"/>
          <a:chOff x="197" y="28"/>
          <a:chExt cx="300" cy="70"/>
        </a:xfrm>
      </xdr:grpSpPr>
      <xdr:sp macro="" textlink="_MSG01">
        <xdr:nvSpPr>
          <xdr:cNvPr id="139326" name="Text Box 62">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55C60158-05DA-4F34-8470-8E4AC54DDACF}" type="TxLink">
              <a:rPr lang="en-GB" sz="900" b="0" i="0" u="none" strike="noStrike" baseline="0">
                <a:solidFill>
                  <a:srgbClr val="008000"/>
                </a:solidFill>
                <a:latin typeface="Arial"/>
                <a:cs typeface="Arial"/>
              </a:rPr>
              <a:t>Indexation is ON</a:t>
            </a:fld>
            <a:endParaRPr lang="en-GB"/>
          </a:p>
        </xdr:txBody>
      </xdr:sp>
      <xdr:sp macro="" textlink="_MSG04">
        <xdr:nvSpPr>
          <xdr:cNvPr id="139327" name="Text Box 63">
            <a:hlinkClick xmlns:r="http://schemas.openxmlformats.org/officeDocument/2006/relationships" r:id="rId2" tooltip="Hyperlink to &quot;Cgarging Profiles&quot; switch"/>
          </xdr:cNvPr>
          <xdr:cNvSpPr txBox="1">
            <a:spLocks noChangeArrowheads="1" noTextEdit="1"/>
          </xdr:cNvSpPr>
        </xdr:nvSpPr>
        <xdr:spPr bwMode="auto">
          <a:xfrm>
            <a:off x="402"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CA781DE2-F794-4551-B34C-53603F6728DE}" type="TxLink">
              <a:rPr lang="en-GB" sz="900" b="0" i="0" u="none" strike="noStrike" baseline="0">
                <a:solidFill>
                  <a:srgbClr val="008000"/>
                </a:solidFill>
                <a:latin typeface="Arial"/>
                <a:cs typeface="Arial"/>
              </a:rPr>
              <a:t>Charging Profiles are ON</a:t>
            </a:fld>
            <a:endParaRPr lang="en-GB"/>
          </a:p>
        </xdr:txBody>
      </xdr:sp>
      <xdr:sp macro="" textlink="_MSG07">
        <xdr:nvSpPr>
          <xdr:cNvPr id="139328" name="Text Box 64">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936248AD-11E7-4A32-9AFF-71AFA66527DD}" type="TxLink">
              <a:rPr lang="en-GB" sz="900" b="0" i="0" u="none" strike="noStrike" baseline="0">
                <a:solidFill>
                  <a:srgbClr val="008000"/>
                </a:solidFill>
                <a:latin typeface="Arial"/>
                <a:cs typeface="Arial"/>
              </a:rPr>
              <a:t>Output Currency is Euros</a:t>
            </a:fld>
            <a:endParaRPr lang="en-GB"/>
          </a:p>
        </xdr:txBody>
      </xdr:sp>
      <xdr:sp macro="" textlink="_MSG02">
        <xdr:nvSpPr>
          <xdr:cNvPr id="139329" name="Text Box 65">
            <a:hlinkClick xmlns:r="http://schemas.openxmlformats.org/officeDocument/2006/relationships" r:id="rId4" tooltip="Hyperlink to Margin switch"/>
          </xdr:cNvPr>
          <xdr:cNvSpPr txBox="1">
            <a:spLocks noChangeArrowheads="1" noTextEdit="1"/>
          </xdr:cNvSpPr>
        </xdr:nvSpPr>
        <xdr:spPr bwMode="auto">
          <a:xfrm>
            <a:off x="2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A2B05CB8-67E4-4EBE-9F97-58626D41DA6D}" type="TxLink">
              <a:rPr lang="en-GB" sz="900" b="0" i="0" u="none" strike="noStrike" baseline="0">
                <a:solidFill>
                  <a:srgbClr val="008000"/>
                </a:solidFill>
                <a:latin typeface="Arial"/>
                <a:cs typeface="Arial"/>
              </a:rPr>
              <a:t>Margin is ON</a:t>
            </a:fld>
            <a:endParaRPr lang="en-GB"/>
          </a:p>
        </xdr:txBody>
      </xdr:sp>
      <xdr:sp macro="" textlink="_MSG03">
        <xdr:nvSpPr>
          <xdr:cNvPr id="139330" name="Text Box 66">
            <a:hlinkClick xmlns:r="http://schemas.openxmlformats.org/officeDocument/2006/relationships" r:id="rId5" tooltip="Hyperlink to Discounts switch"/>
          </xdr:cNvPr>
          <xdr:cNvSpPr txBox="1">
            <a:spLocks noChangeArrowheads="1" noTextEdit="1"/>
          </xdr:cNvSpPr>
        </xdr:nvSpPr>
        <xdr:spPr bwMode="auto">
          <a:xfrm>
            <a:off x="402"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64B83A6D-F0FC-43EA-ADF6-A24FEE67017F}" type="TxLink">
              <a:rPr lang="en-GB" sz="900" b="0" i="0" u="none" strike="noStrike" baseline="0">
                <a:solidFill>
                  <a:srgbClr val="008000"/>
                </a:solidFill>
                <a:latin typeface="Arial"/>
                <a:cs typeface="Arial"/>
              </a:rPr>
              <a:t>Discounts are ON</a:t>
            </a:fld>
            <a:endParaRPr lang="en-GB"/>
          </a:p>
        </xdr:txBody>
      </xdr:sp>
      <xdr:sp macro="" textlink="_MSG09">
        <xdr:nvSpPr>
          <xdr:cNvPr id="139331" name="Text Box 67">
            <a:hlinkClick xmlns:r="http://schemas.openxmlformats.org/officeDocument/2006/relationships" r:id="rId6" tooltip="Hyperlink to Residual Value switch"/>
          </xdr:cNvPr>
          <xdr:cNvSpPr txBox="1">
            <a:spLocks noChangeArrowheads="1" noTextEdit="1"/>
          </xdr:cNvSpPr>
        </xdr:nvSpPr>
        <xdr:spPr bwMode="auto">
          <a:xfrm>
            <a:off x="2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F7DE3A57-2880-4419-8FF7-FB4FF281431F}" type="TxLink">
              <a:rPr lang="en-GB" sz="900" b="0" i="0" u="none" strike="noStrike" baseline="0">
                <a:solidFill>
                  <a:srgbClr val="008000"/>
                </a:solidFill>
                <a:latin typeface="Arial"/>
                <a:cs typeface="Arial"/>
              </a:rPr>
              <a:t>Remove Res Val is ON</a:t>
            </a:fld>
            <a:endParaRPr lang="en-GB"/>
          </a:p>
        </xdr:txBody>
      </xdr:sp>
    </xdr:grpSp>
    <xdr:clientData/>
  </xdr:twoCellAnchor>
  <xdr:twoCellAnchor>
    <xdr:from>
      <xdr:col>2</xdr:col>
      <xdr:colOff>1171575</xdr:colOff>
      <xdr:row>6</xdr:row>
      <xdr:rowOff>47625</xdr:rowOff>
    </xdr:from>
    <xdr:to>
      <xdr:col>3</xdr:col>
      <xdr:colOff>219075</xdr:colOff>
      <xdr:row>8</xdr:row>
      <xdr:rowOff>66675</xdr:rowOff>
    </xdr:to>
    <xdr:sp macro="" textlink="">
      <xdr:nvSpPr>
        <xdr:cNvPr id="139333" name="o_PB1">
          <a:hlinkClick xmlns:r="http://schemas.openxmlformats.org/officeDocument/2006/relationships" r:id="rId7" tooltip="Hyperlink to &quot;Model Logic&quot; sheet."/>
        </xdr:cNvPr>
        <xdr:cNvSpPr>
          <a:spLocks noChangeArrowheads="1"/>
        </xdr:cNvSpPr>
      </xdr:nvSpPr>
      <xdr:spPr bwMode="auto">
        <a:xfrm>
          <a:off x="2438400"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3</xdr:col>
          <xdr:colOff>304800</xdr:colOff>
          <xdr:row>6</xdr:row>
          <xdr:rowOff>47625</xdr:rowOff>
        </xdr:from>
        <xdr:to>
          <xdr:col>4</xdr:col>
          <xdr:colOff>352425</xdr:colOff>
          <xdr:row>8</xdr:row>
          <xdr:rowOff>85725</xdr:rowOff>
        </xdr:to>
        <xdr:sp macro="" textlink="">
          <xdr:nvSpPr>
            <xdr:cNvPr id="139334" name="o_PB2" hidden="1">
              <a:extLst>
                <a:ext uri="{63B3BB69-23CF-44E3-9099-C40C66FF867C}">
                  <a14:compatExt spid="_x0000_s139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xdr:colOff>
      <xdr:row>6</xdr:row>
      <xdr:rowOff>28575</xdr:rowOff>
    </xdr:from>
    <xdr:to>
      <xdr:col>1</xdr:col>
      <xdr:colOff>714375</xdr:colOff>
      <xdr:row>8</xdr:row>
      <xdr:rowOff>66675</xdr:rowOff>
    </xdr:to>
    <xdr:sp macro="" textlink="$A$4">
      <xdr:nvSpPr>
        <xdr:cNvPr id="960514" name="Text Box 2"/>
        <xdr:cNvSpPr txBox="1">
          <a:spLocks noChangeArrowheads="1" noTextEdit="1"/>
        </xdr:cNvSpPr>
      </xdr:nvSpPr>
      <xdr:spPr bwMode="auto">
        <a:xfrm>
          <a:off x="57150" y="1028700"/>
          <a:ext cx="10382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DC22B505-8F20-4E37-8152-F95AB91C59A2}" type="TxLink">
            <a:rPr lang="en-GB" sz="2000" b="0" i="0" u="none" strike="noStrike" baseline="0">
              <a:solidFill>
                <a:srgbClr val="000000"/>
              </a:solidFill>
              <a:latin typeface="Arial"/>
              <a:cs typeface="Arial"/>
            </a:rPr>
            <a:t>CoM</a:t>
          </a:fld>
          <a:endParaRPr lang="en-GB"/>
        </a:p>
      </xdr:txBody>
    </xdr:sp>
    <xdr:clientData/>
  </xdr:twoCellAnchor>
  <xdr:twoCellAnchor>
    <xdr:from>
      <xdr:col>2</xdr:col>
      <xdr:colOff>57150</xdr:colOff>
      <xdr:row>6</xdr:row>
      <xdr:rowOff>47625</xdr:rowOff>
    </xdr:from>
    <xdr:to>
      <xdr:col>2</xdr:col>
      <xdr:colOff>514350</xdr:colOff>
      <xdr:row>8</xdr:row>
      <xdr:rowOff>66675</xdr:rowOff>
    </xdr:to>
    <xdr:sp macro="" textlink="">
      <xdr:nvSpPr>
        <xdr:cNvPr id="960529" name="o_CM1">
          <a:hlinkClick xmlns:r="http://schemas.openxmlformats.org/officeDocument/2006/relationships" r:id="rId1" tooltip="Hyperlink to &quot;Model Logic&quot; sheet."/>
        </xdr:cNvPr>
        <xdr:cNvSpPr>
          <a:spLocks noChangeArrowheads="1"/>
        </xdr:cNvSpPr>
      </xdr:nvSpPr>
      <xdr:spPr bwMode="auto">
        <a:xfrm>
          <a:off x="1323975"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762000</xdr:colOff>
          <xdr:row>6</xdr:row>
          <xdr:rowOff>28575</xdr:rowOff>
        </xdr:from>
        <xdr:to>
          <xdr:col>2</xdr:col>
          <xdr:colOff>1447800</xdr:colOff>
          <xdr:row>8</xdr:row>
          <xdr:rowOff>66675</xdr:rowOff>
        </xdr:to>
        <xdr:sp macro="" textlink="">
          <xdr:nvSpPr>
            <xdr:cNvPr id="960530" name="o_CM2" hidden="1">
              <a:extLst>
                <a:ext uri="{63B3BB69-23CF-44E3-9099-C40C66FF867C}">
                  <a14:compatExt spid="_x0000_s960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2</xdr:col>
      <xdr:colOff>752475</xdr:colOff>
      <xdr:row>1</xdr:row>
      <xdr:rowOff>47625</xdr:rowOff>
    </xdr:from>
    <xdr:to>
      <xdr:col>30</xdr:col>
      <xdr:colOff>866775</xdr:colOff>
      <xdr:row>5</xdr:row>
      <xdr:rowOff>66675</xdr:rowOff>
    </xdr:to>
    <xdr:grpSp>
      <xdr:nvGrpSpPr>
        <xdr:cNvPr id="960532" name="o_CM3"/>
        <xdr:cNvGrpSpPr>
          <a:grpSpLocks/>
        </xdr:cNvGrpSpPr>
      </xdr:nvGrpSpPr>
      <xdr:grpSpPr bwMode="auto">
        <a:xfrm>
          <a:off x="2019300" y="238125"/>
          <a:ext cx="3819525" cy="666750"/>
          <a:chOff x="224" y="25"/>
          <a:chExt cx="401" cy="70"/>
        </a:xfrm>
      </xdr:grpSpPr>
      <xdr:sp macro="" textlink="_MSG01">
        <xdr:nvSpPr>
          <xdr:cNvPr id="960519" name="Text Box 7">
            <a:hlinkClick xmlns:r="http://schemas.openxmlformats.org/officeDocument/2006/relationships" r:id="rId2" tooltip="Hyperlink to Indexation switch"/>
          </xdr:cNvPr>
          <xdr:cNvSpPr txBox="1">
            <a:spLocks noChangeArrowheads="1" noTextEdit="1"/>
          </xdr:cNvSpPr>
        </xdr:nvSpPr>
        <xdr:spPr bwMode="auto">
          <a:xfrm>
            <a:off x="224"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A4089A00-1033-448A-A71E-8B8F915B0C3C}" type="TxLink">
              <a:rPr lang="en-GB" sz="900" b="0" i="0" u="none" strike="noStrike" baseline="0">
                <a:solidFill>
                  <a:srgbClr val="008000"/>
                </a:solidFill>
                <a:latin typeface="Arial"/>
                <a:cs typeface="Arial"/>
              </a:rPr>
              <a:t>Indexation is ON</a:t>
            </a:fld>
            <a:endParaRPr lang="en-GB"/>
          </a:p>
        </xdr:txBody>
      </xdr:sp>
      <xdr:sp macro="" textlink="_MSG04">
        <xdr:nvSpPr>
          <xdr:cNvPr id="960520" name="Text Box 8">
            <a:hlinkClick xmlns:r="http://schemas.openxmlformats.org/officeDocument/2006/relationships" r:id="rId3" tooltip="Hyperlink to &quot;Charging Profiles&quot; switch"/>
          </xdr:cNvPr>
          <xdr:cNvSpPr txBox="1">
            <a:spLocks noChangeArrowheads="1" noTextEdit="1"/>
          </xdr:cNvSpPr>
        </xdr:nvSpPr>
        <xdr:spPr bwMode="auto">
          <a:xfrm>
            <a:off x="428"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ED7DACF-41A8-421A-96CE-F72868857830}" type="TxLink">
              <a:rPr lang="en-GB" sz="900" b="0" i="0" u="none" strike="noStrike" baseline="0">
                <a:solidFill>
                  <a:srgbClr val="008000"/>
                </a:solidFill>
                <a:latin typeface="Arial"/>
                <a:cs typeface="Arial"/>
              </a:rPr>
              <a:t>Charging Profiles are ON</a:t>
            </a:fld>
            <a:endParaRPr lang="en-GB"/>
          </a:p>
        </xdr:txBody>
      </xdr:sp>
      <xdr:sp macro="" textlink="_MSG07">
        <xdr:nvSpPr>
          <xdr:cNvPr id="960521" name="Text Box 9">
            <a:hlinkClick xmlns:r="http://schemas.openxmlformats.org/officeDocument/2006/relationships" r:id="rId4" tooltip="Hyperlink to Output Currency switch"/>
          </xdr:cNvPr>
          <xdr:cNvSpPr txBox="1">
            <a:spLocks noChangeArrowheads="1" noTextEdit="1"/>
          </xdr:cNvSpPr>
        </xdr:nvSpPr>
        <xdr:spPr bwMode="auto">
          <a:xfrm>
            <a:off x="224"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36EABF1-6801-48A9-B9AE-0C6528738762}" type="TxLink">
              <a:rPr lang="en-GB" sz="900" b="0" i="0" u="none" strike="noStrike" baseline="0">
                <a:solidFill>
                  <a:srgbClr val="008000"/>
                </a:solidFill>
                <a:latin typeface="Arial"/>
                <a:cs typeface="Arial"/>
              </a:rPr>
              <a:t>Output Currency is Euros</a:t>
            </a:fld>
            <a:endParaRPr lang="en-GB"/>
          </a:p>
        </xdr:txBody>
      </xdr:sp>
      <xdr:sp macro="" textlink="_MSG02">
        <xdr:nvSpPr>
          <xdr:cNvPr id="960522" name="Text Box 10">
            <a:hlinkClick xmlns:r="http://schemas.openxmlformats.org/officeDocument/2006/relationships" r:id="rId5" tooltip="Hyperlink to Margin switch"/>
          </xdr:cNvPr>
          <xdr:cNvSpPr txBox="1">
            <a:spLocks noChangeArrowheads="1" noTextEdit="1"/>
          </xdr:cNvSpPr>
        </xdr:nvSpPr>
        <xdr:spPr bwMode="auto">
          <a:xfrm>
            <a:off x="326"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858C7C3-F434-4F10-AF48-E186A9933279}" type="TxLink">
              <a:rPr lang="en-GB" sz="900" b="0" i="0" u="none" strike="noStrike" baseline="0">
                <a:solidFill>
                  <a:srgbClr val="008000"/>
                </a:solidFill>
                <a:latin typeface="Arial"/>
                <a:cs typeface="Arial"/>
              </a:rPr>
              <a:t>Margin is ON</a:t>
            </a:fld>
            <a:endParaRPr lang="en-GB"/>
          </a:p>
        </xdr:txBody>
      </xdr:sp>
      <xdr:sp macro="" textlink="_MSG03">
        <xdr:nvSpPr>
          <xdr:cNvPr id="960523" name="Text Box 11">
            <a:hlinkClick xmlns:r="http://schemas.openxmlformats.org/officeDocument/2006/relationships" r:id="rId6" tooltip="Hyperlink to Discounts switch"/>
          </xdr:cNvPr>
          <xdr:cNvSpPr txBox="1">
            <a:spLocks noChangeArrowheads="1" noTextEdit="1"/>
          </xdr:cNvSpPr>
        </xdr:nvSpPr>
        <xdr:spPr bwMode="auto">
          <a:xfrm>
            <a:off x="429"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EA23AD5-6C35-449E-90E5-3A49718FAB71}" type="TxLink">
              <a:rPr lang="en-GB" sz="900" b="0" i="0" u="none" strike="noStrike" baseline="0">
                <a:solidFill>
                  <a:srgbClr val="008000"/>
                </a:solidFill>
                <a:latin typeface="Arial"/>
                <a:cs typeface="Arial"/>
              </a:rPr>
              <a:t>Discounts are ON</a:t>
            </a:fld>
            <a:endParaRPr lang="en-GB"/>
          </a:p>
        </xdr:txBody>
      </xdr:sp>
      <xdr:sp macro="" textlink="_MSG09">
        <xdr:nvSpPr>
          <xdr:cNvPr id="960524" name="Text Box 12">
            <a:hlinkClick xmlns:r="http://schemas.openxmlformats.org/officeDocument/2006/relationships" r:id="rId7" tooltip="Hyperlink to Residual Value switch"/>
          </xdr:cNvPr>
          <xdr:cNvSpPr txBox="1">
            <a:spLocks noChangeArrowheads="1" noTextEdit="1"/>
          </xdr:cNvSpPr>
        </xdr:nvSpPr>
        <xdr:spPr bwMode="auto">
          <a:xfrm>
            <a:off x="326"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D520F5BC-08AB-4F89-957A-9D81EB0C62B4}" type="TxLink">
              <a:rPr lang="en-GB" sz="900" b="0" i="0" u="none" strike="noStrike" baseline="0">
                <a:solidFill>
                  <a:srgbClr val="008000"/>
                </a:solidFill>
                <a:latin typeface="Arial"/>
                <a:cs typeface="Arial"/>
              </a:rPr>
              <a:t>Remove Res Val is ON</a:t>
            </a:fld>
            <a:endParaRPr lang="en-GB"/>
          </a:p>
        </xdr:txBody>
      </xdr:sp>
      <xdr:sp macro="" textlink="_MSG05">
        <xdr:nvSpPr>
          <xdr:cNvPr id="960531" name="Text Box 19">
            <a:hlinkClick xmlns:r="http://schemas.openxmlformats.org/officeDocument/2006/relationships" r:id="rId8" tooltip="Hyperlink to Cost of Money switch"/>
          </xdr:cNvPr>
          <xdr:cNvSpPr txBox="1">
            <a:spLocks noChangeArrowheads="1" noTextEdit="1"/>
          </xdr:cNvSpPr>
        </xdr:nvSpPr>
        <xdr:spPr bwMode="auto">
          <a:xfrm>
            <a:off x="530"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0CE9B36-A1C9-4E0D-AE5A-2B42F0D445FE}" type="TxLink">
              <a:rPr lang="en-GB" sz="900" b="0" i="0" u="none" strike="noStrike" baseline="0">
                <a:solidFill>
                  <a:srgbClr val="008000"/>
                </a:solidFill>
                <a:latin typeface="Arial"/>
                <a:cs typeface="Arial"/>
              </a:rPr>
              <a:t>Cost Of Money is ON</a:t>
            </a:fld>
            <a:endParaRPr lang="en-GB"/>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685800</xdr:colOff>
      <xdr:row>8</xdr:row>
      <xdr:rowOff>66675</xdr:rowOff>
    </xdr:to>
    <xdr:sp macro="" textlink="$A$4">
      <xdr:nvSpPr>
        <xdr:cNvPr id="947201" name="Text Box 1"/>
        <xdr:cNvSpPr txBox="1">
          <a:spLocks noChangeArrowheads="1" noTextEdit="1"/>
        </xdr:cNvSpPr>
      </xdr:nvSpPr>
      <xdr:spPr bwMode="auto">
        <a:xfrm>
          <a:off x="57150" y="1028700"/>
          <a:ext cx="189547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57BE7C56-5BDB-4AFC-AD36-9D8F96290BBD}" type="TxLink">
            <a:rPr lang="en-GB" sz="2000" b="0" i="0" u="none" strike="noStrike" baseline="0">
              <a:solidFill>
                <a:srgbClr val="000000"/>
              </a:solidFill>
              <a:latin typeface="Arial"/>
              <a:cs typeface="Arial"/>
            </a:rPr>
            <a:t>Profile with CoM</a:t>
          </a:fld>
          <a:endParaRPr lang="en-GB"/>
        </a:p>
      </xdr:txBody>
    </xdr:sp>
    <xdr:clientData/>
  </xdr:twoCellAnchor>
  <xdr:twoCellAnchor>
    <xdr:from>
      <xdr:col>2</xdr:col>
      <xdr:colOff>790575</xdr:colOff>
      <xdr:row>6</xdr:row>
      <xdr:rowOff>57150</xdr:rowOff>
    </xdr:from>
    <xdr:to>
      <xdr:col>2</xdr:col>
      <xdr:colOff>1247775</xdr:colOff>
      <xdr:row>8</xdr:row>
      <xdr:rowOff>76200</xdr:rowOff>
    </xdr:to>
    <xdr:sp macro="" textlink="">
      <xdr:nvSpPr>
        <xdr:cNvPr id="947256" name="o_PW1">
          <a:hlinkClick xmlns:r="http://schemas.openxmlformats.org/officeDocument/2006/relationships" r:id="rId1" tooltip="Hyperlink to &quot;Model Logic&quot; sheet."/>
        </xdr:cNvPr>
        <xdr:cNvSpPr>
          <a:spLocks noChangeArrowheads="1"/>
        </xdr:cNvSpPr>
      </xdr:nvSpPr>
      <xdr:spPr bwMode="auto">
        <a:xfrm>
          <a:off x="2057400" y="105727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1390650</xdr:colOff>
          <xdr:row>6</xdr:row>
          <xdr:rowOff>28575</xdr:rowOff>
        </xdr:from>
        <xdr:to>
          <xdr:col>4</xdr:col>
          <xdr:colOff>28575</xdr:colOff>
          <xdr:row>8</xdr:row>
          <xdr:rowOff>66675</xdr:rowOff>
        </xdr:to>
        <xdr:sp macro="" textlink="">
          <xdr:nvSpPr>
            <xdr:cNvPr id="947257" name="o_PW2" hidden="1">
              <a:extLst>
                <a:ext uri="{63B3BB69-23CF-44E3-9099-C40C66FF867C}">
                  <a14:compatExt spid="_x0000_s9472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twoCellAnchor>
    <xdr:from>
      <xdr:col>2</xdr:col>
      <xdr:colOff>1000125</xdr:colOff>
      <xdr:row>1</xdr:row>
      <xdr:rowOff>47625</xdr:rowOff>
    </xdr:from>
    <xdr:to>
      <xdr:col>5</xdr:col>
      <xdr:colOff>876300</xdr:colOff>
      <xdr:row>5</xdr:row>
      <xdr:rowOff>66675</xdr:rowOff>
    </xdr:to>
    <xdr:grpSp>
      <xdr:nvGrpSpPr>
        <xdr:cNvPr id="947258" name="o_PW3"/>
        <xdr:cNvGrpSpPr>
          <a:grpSpLocks/>
        </xdr:cNvGrpSpPr>
      </xdr:nvGrpSpPr>
      <xdr:grpSpPr bwMode="auto">
        <a:xfrm>
          <a:off x="2266950" y="238125"/>
          <a:ext cx="3819525" cy="666750"/>
          <a:chOff x="224" y="25"/>
          <a:chExt cx="401" cy="70"/>
        </a:xfrm>
      </xdr:grpSpPr>
      <xdr:sp macro="" textlink="_MSG01">
        <xdr:nvSpPr>
          <xdr:cNvPr id="947259" name="Text Box 59">
            <a:hlinkClick xmlns:r="http://schemas.openxmlformats.org/officeDocument/2006/relationships" r:id="rId2" tooltip="Hyperlink to Indexation switch"/>
          </xdr:cNvPr>
          <xdr:cNvSpPr txBox="1">
            <a:spLocks noChangeArrowheads="1" noTextEdit="1"/>
          </xdr:cNvSpPr>
        </xdr:nvSpPr>
        <xdr:spPr bwMode="auto">
          <a:xfrm>
            <a:off x="224"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40759ECA-B943-4219-864B-AC4D051E6B80}" type="TxLink">
              <a:rPr lang="en-GB" sz="900" b="0" i="0" u="none" strike="noStrike" baseline="0">
                <a:solidFill>
                  <a:srgbClr val="008000"/>
                </a:solidFill>
                <a:latin typeface="Arial"/>
                <a:cs typeface="Arial"/>
              </a:rPr>
              <a:t>Indexation is ON</a:t>
            </a:fld>
            <a:endParaRPr lang="en-GB"/>
          </a:p>
        </xdr:txBody>
      </xdr:sp>
      <xdr:sp macro="" textlink="_MSG04">
        <xdr:nvSpPr>
          <xdr:cNvPr id="947260" name="Text Box 60">
            <a:hlinkClick xmlns:r="http://schemas.openxmlformats.org/officeDocument/2006/relationships" r:id="rId3" tooltip="Hyperlink to &quot;Charging Profiles&quot; switch"/>
          </xdr:cNvPr>
          <xdr:cNvSpPr txBox="1">
            <a:spLocks noChangeArrowheads="1" noTextEdit="1"/>
          </xdr:cNvSpPr>
        </xdr:nvSpPr>
        <xdr:spPr bwMode="auto">
          <a:xfrm>
            <a:off x="428"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2E968F22-1530-4C3A-8E0B-596C71161D63}" type="TxLink">
              <a:rPr lang="en-GB" sz="900" b="0" i="0" u="none" strike="noStrike" baseline="0">
                <a:solidFill>
                  <a:srgbClr val="008000"/>
                </a:solidFill>
                <a:latin typeface="Arial"/>
                <a:cs typeface="Arial"/>
              </a:rPr>
              <a:t>Charging Profiles are ON</a:t>
            </a:fld>
            <a:endParaRPr lang="en-GB"/>
          </a:p>
        </xdr:txBody>
      </xdr:sp>
      <xdr:sp macro="" textlink="_MSG07">
        <xdr:nvSpPr>
          <xdr:cNvPr id="947261" name="Text Box 61">
            <a:hlinkClick xmlns:r="http://schemas.openxmlformats.org/officeDocument/2006/relationships" r:id="rId4" tooltip="Hyperlink to Output Currency switch"/>
          </xdr:cNvPr>
          <xdr:cNvSpPr txBox="1">
            <a:spLocks noChangeArrowheads="1" noTextEdit="1"/>
          </xdr:cNvSpPr>
        </xdr:nvSpPr>
        <xdr:spPr bwMode="auto">
          <a:xfrm>
            <a:off x="224"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A5515BDF-3C4B-4A29-92F2-09011CBF001E}" type="TxLink">
              <a:rPr lang="en-GB" sz="900" b="0" i="0" u="none" strike="noStrike" baseline="0">
                <a:solidFill>
                  <a:srgbClr val="008000"/>
                </a:solidFill>
                <a:latin typeface="Arial"/>
                <a:cs typeface="Arial"/>
              </a:rPr>
              <a:t>Output Currency is Euros</a:t>
            </a:fld>
            <a:endParaRPr lang="en-GB"/>
          </a:p>
        </xdr:txBody>
      </xdr:sp>
      <xdr:sp macro="" textlink="_MSG02">
        <xdr:nvSpPr>
          <xdr:cNvPr id="947262" name="Text Box 62">
            <a:hlinkClick xmlns:r="http://schemas.openxmlformats.org/officeDocument/2006/relationships" r:id="rId5" tooltip="Hyperlink to Margin switch"/>
          </xdr:cNvPr>
          <xdr:cNvSpPr txBox="1">
            <a:spLocks noChangeArrowheads="1" noTextEdit="1"/>
          </xdr:cNvSpPr>
        </xdr:nvSpPr>
        <xdr:spPr bwMode="auto">
          <a:xfrm>
            <a:off x="326"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7A509115-91BF-4197-A824-FC6229B23DC6}" type="TxLink">
              <a:rPr lang="en-GB" sz="900" b="0" i="0" u="none" strike="noStrike" baseline="0">
                <a:solidFill>
                  <a:srgbClr val="008000"/>
                </a:solidFill>
                <a:latin typeface="Arial"/>
                <a:cs typeface="Arial"/>
              </a:rPr>
              <a:t>Margin is ON</a:t>
            </a:fld>
            <a:endParaRPr lang="en-GB"/>
          </a:p>
        </xdr:txBody>
      </xdr:sp>
      <xdr:sp macro="" textlink="_MSG03">
        <xdr:nvSpPr>
          <xdr:cNvPr id="947263" name="Text Box 63">
            <a:hlinkClick xmlns:r="http://schemas.openxmlformats.org/officeDocument/2006/relationships" r:id="rId6" tooltip="Hyperlink to Discounts switch"/>
          </xdr:cNvPr>
          <xdr:cNvSpPr txBox="1">
            <a:spLocks noChangeArrowheads="1" noTextEdit="1"/>
          </xdr:cNvSpPr>
        </xdr:nvSpPr>
        <xdr:spPr bwMode="auto">
          <a:xfrm>
            <a:off x="429" y="62"/>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ED05BA42-0F5D-4EB5-A54A-45857EB3A650}" type="TxLink">
              <a:rPr lang="en-GB" sz="900" b="0" i="0" u="none" strike="noStrike" baseline="0">
                <a:solidFill>
                  <a:srgbClr val="008000"/>
                </a:solidFill>
                <a:latin typeface="Arial"/>
                <a:cs typeface="Arial"/>
              </a:rPr>
              <a:t>Discounts are ON</a:t>
            </a:fld>
            <a:endParaRPr lang="en-GB"/>
          </a:p>
        </xdr:txBody>
      </xdr:sp>
      <xdr:sp macro="" textlink="_MSG09">
        <xdr:nvSpPr>
          <xdr:cNvPr id="947264" name="Text Box 64">
            <a:hlinkClick xmlns:r="http://schemas.openxmlformats.org/officeDocument/2006/relationships" r:id="rId7" tooltip="Hyperlink to Residual Value switch"/>
          </xdr:cNvPr>
          <xdr:cNvSpPr txBox="1">
            <a:spLocks noChangeArrowheads="1" noTextEdit="1"/>
          </xdr:cNvSpPr>
        </xdr:nvSpPr>
        <xdr:spPr bwMode="auto">
          <a:xfrm>
            <a:off x="326"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D38C9CFA-72EF-489F-B79B-A3C6F4699E55}" type="TxLink">
              <a:rPr lang="en-GB" sz="900" b="0" i="0" u="none" strike="noStrike" baseline="0">
                <a:solidFill>
                  <a:srgbClr val="008000"/>
                </a:solidFill>
                <a:latin typeface="Arial"/>
                <a:cs typeface="Arial"/>
              </a:rPr>
              <a:t>Remove Res Val is ON</a:t>
            </a:fld>
            <a:endParaRPr lang="en-GB"/>
          </a:p>
        </xdr:txBody>
      </xdr:sp>
      <xdr:sp macro="" textlink="_MSG05">
        <xdr:nvSpPr>
          <xdr:cNvPr id="947265" name="Text Box 65">
            <a:hlinkClick xmlns:r="http://schemas.openxmlformats.org/officeDocument/2006/relationships" r:id="rId8" tooltip="Hyperlink to Cost of Money switch"/>
          </xdr:cNvPr>
          <xdr:cNvSpPr txBox="1">
            <a:spLocks noChangeArrowheads="1" noTextEdit="1"/>
          </xdr:cNvSpPr>
        </xdr:nvSpPr>
        <xdr:spPr bwMode="auto">
          <a:xfrm>
            <a:off x="530" y="2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443F4C47-31BF-435B-A7BC-2E57F9EF7CA6}" type="TxLink">
              <a:rPr lang="en-GB" sz="900" b="0" i="0" u="none" strike="noStrike" baseline="0">
                <a:solidFill>
                  <a:srgbClr val="008000"/>
                </a:solidFill>
                <a:latin typeface="Arial"/>
                <a:cs typeface="Arial"/>
              </a:rPr>
              <a:t>Cost Of Money is ON</a:t>
            </a:fld>
            <a:endParaRPr lang="en-GB"/>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76200</xdr:colOff>
      <xdr:row>8</xdr:row>
      <xdr:rowOff>66675</xdr:rowOff>
    </xdr:to>
    <xdr:sp macro="" textlink="$A$4">
      <xdr:nvSpPr>
        <xdr:cNvPr id="140290" name="Text Box 2"/>
        <xdr:cNvSpPr txBox="1">
          <a:spLocks noChangeArrowheads="1" noTextEdit="1"/>
        </xdr:cNvSpPr>
      </xdr:nvSpPr>
      <xdr:spPr bwMode="auto">
        <a:xfrm>
          <a:off x="57150" y="1028700"/>
          <a:ext cx="128587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07F1FC53-BCD0-4557-BC3A-ABD8EC5AE602}" type="TxLink">
            <a:rPr lang="en-GB" sz="2000" b="0" i="0" u="none" strike="noStrike" baseline="0">
              <a:solidFill>
                <a:srgbClr val="000000"/>
              </a:solidFill>
              <a:latin typeface="Arial"/>
              <a:cs typeface="Arial"/>
            </a:rPr>
            <a:t>Final Price</a:t>
          </a:fld>
          <a:endParaRPr lang="en-GB"/>
        </a:p>
      </xdr:txBody>
    </xdr:sp>
    <xdr:clientData/>
  </xdr:twoCellAnchor>
  <xdr:twoCellAnchor>
    <xdr:from>
      <xdr:col>2</xdr:col>
      <xdr:colOff>809625</xdr:colOff>
      <xdr:row>1</xdr:row>
      <xdr:rowOff>76200</xdr:rowOff>
    </xdr:from>
    <xdr:to>
      <xdr:col>5</xdr:col>
      <xdr:colOff>676275</xdr:colOff>
      <xdr:row>5</xdr:row>
      <xdr:rowOff>114300</xdr:rowOff>
    </xdr:to>
    <xdr:grpSp>
      <xdr:nvGrpSpPr>
        <xdr:cNvPr id="140347" name="o_FP3"/>
        <xdr:cNvGrpSpPr>
          <a:grpSpLocks/>
        </xdr:cNvGrpSpPr>
      </xdr:nvGrpSpPr>
      <xdr:grpSpPr bwMode="auto">
        <a:xfrm>
          <a:off x="2076450" y="266700"/>
          <a:ext cx="3810000" cy="685800"/>
          <a:chOff x="218" y="28"/>
          <a:chExt cx="400" cy="72"/>
        </a:xfrm>
      </xdr:grpSpPr>
      <xdr:sp macro="" textlink="_MSG01">
        <xdr:nvSpPr>
          <xdr:cNvPr id="140332" name="Text Box 44">
            <a:hlinkClick xmlns:r="http://schemas.openxmlformats.org/officeDocument/2006/relationships" r:id="rId1" tooltip="Hyperlink to Indexation switch"/>
          </xdr:cNvPr>
          <xdr:cNvSpPr txBox="1">
            <a:spLocks noChangeArrowheads="1" noTextEdit="1"/>
          </xdr:cNvSpPr>
        </xdr:nvSpPr>
        <xdr:spPr bwMode="auto">
          <a:xfrm>
            <a:off x="21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A62B6A8-30BE-468B-982A-AB651CC78437}" type="TxLink">
              <a:rPr lang="en-GB" sz="900" b="0" i="0" u="none" strike="noStrike" baseline="0">
                <a:solidFill>
                  <a:srgbClr val="008000"/>
                </a:solidFill>
                <a:latin typeface="Arial"/>
                <a:cs typeface="Arial"/>
              </a:rPr>
              <a:t>Indexation is ON</a:t>
            </a:fld>
            <a:endParaRPr lang="en-GB"/>
          </a:p>
        </xdr:txBody>
      </xdr:sp>
      <xdr:sp macro="" textlink="_MSG04">
        <xdr:nvSpPr>
          <xdr:cNvPr id="140334" name="Text Box 46">
            <a:hlinkClick xmlns:r="http://schemas.openxmlformats.org/officeDocument/2006/relationships" r:id="rId2" tooltip="Hyperlink to &quot;Charging Profiles&quot; switch"/>
          </xdr:cNvPr>
          <xdr:cNvSpPr txBox="1">
            <a:spLocks noChangeArrowheads="1" noTextEdit="1"/>
          </xdr:cNvSpPr>
        </xdr:nvSpPr>
        <xdr:spPr bwMode="auto">
          <a:xfrm>
            <a:off x="421"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AAE895A-6C83-40F3-80D5-7969D42CB46A}" type="TxLink">
              <a:rPr lang="en-GB" sz="900" b="0" i="0" u="none" strike="noStrike" baseline="0">
                <a:solidFill>
                  <a:srgbClr val="008000"/>
                </a:solidFill>
                <a:latin typeface="Arial"/>
                <a:cs typeface="Arial"/>
              </a:rPr>
              <a:t>Charging Profiles are ON</a:t>
            </a:fld>
            <a:endParaRPr lang="en-GB"/>
          </a:p>
        </xdr:txBody>
      </xdr:sp>
      <xdr:sp macro="" textlink="_MSG07">
        <xdr:nvSpPr>
          <xdr:cNvPr id="140335" name="Text Box 47">
            <a:hlinkClick xmlns:r="http://schemas.openxmlformats.org/officeDocument/2006/relationships" r:id="rId3" tooltip="Hyperlink to Output Currency switch"/>
          </xdr:cNvPr>
          <xdr:cNvSpPr txBox="1">
            <a:spLocks noChangeArrowheads="1" noTextEdit="1"/>
          </xdr:cNvSpPr>
        </xdr:nvSpPr>
        <xdr:spPr bwMode="auto">
          <a:xfrm>
            <a:off x="218" y="67"/>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3BB2602-9020-4034-A5E0-A2FA0B6C05B2}" type="TxLink">
              <a:rPr lang="en-GB" sz="900" b="0" i="0" u="none" strike="noStrike" baseline="0">
                <a:solidFill>
                  <a:srgbClr val="008000"/>
                </a:solidFill>
                <a:latin typeface="Arial"/>
                <a:cs typeface="Arial"/>
              </a:rPr>
              <a:t>Output Currency is Euros</a:t>
            </a:fld>
            <a:endParaRPr lang="en-GB"/>
          </a:p>
        </xdr:txBody>
      </xdr:sp>
      <xdr:sp macro="" textlink="_MSG02">
        <xdr:nvSpPr>
          <xdr:cNvPr id="140336" name="Text Box 48">
            <a:hlinkClick xmlns:r="http://schemas.openxmlformats.org/officeDocument/2006/relationships" r:id="rId4" tooltip="Hyperlink to Margin switch"/>
          </xdr:cNvPr>
          <xdr:cNvSpPr txBox="1">
            <a:spLocks noChangeArrowheads="1" noTextEdit="1"/>
          </xdr:cNvSpPr>
        </xdr:nvSpPr>
        <xdr:spPr bwMode="auto">
          <a:xfrm>
            <a:off x="319" y="67"/>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AE68CC74-0A8E-485A-8DEB-35270DD1281C}" type="TxLink">
              <a:rPr lang="en-GB" sz="900" b="0" i="0" u="none" strike="noStrike" baseline="0">
                <a:solidFill>
                  <a:srgbClr val="008000"/>
                </a:solidFill>
                <a:latin typeface="Arial"/>
                <a:cs typeface="Arial"/>
              </a:rPr>
              <a:t>Margin is ON</a:t>
            </a:fld>
            <a:endParaRPr lang="en-GB"/>
          </a:p>
        </xdr:txBody>
      </xdr:sp>
      <xdr:sp macro="" textlink="_MSG03">
        <xdr:nvSpPr>
          <xdr:cNvPr id="140337" name="Text Box 49">
            <a:hlinkClick xmlns:r="http://schemas.openxmlformats.org/officeDocument/2006/relationships" r:id="rId5" tooltip="Hyperlink to Discounts switch"/>
          </xdr:cNvPr>
          <xdr:cNvSpPr txBox="1">
            <a:spLocks noChangeArrowheads="1" noTextEdit="1"/>
          </xdr:cNvSpPr>
        </xdr:nvSpPr>
        <xdr:spPr bwMode="auto">
          <a:xfrm>
            <a:off x="421" y="67"/>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EB66DB5-C0D7-461E-B723-E2954B51BB20}" type="TxLink">
              <a:rPr lang="en-GB" sz="900" b="0" i="0" u="none" strike="noStrike" baseline="0">
                <a:solidFill>
                  <a:srgbClr val="008000"/>
                </a:solidFill>
                <a:latin typeface="Arial"/>
                <a:cs typeface="Arial"/>
              </a:rPr>
              <a:t>Discounts are ON</a:t>
            </a:fld>
            <a:endParaRPr lang="en-GB"/>
          </a:p>
        </xdr:txBody>
      </xdr:sp>
      <xdr:sp macro="" textlink="_MSG05">
        <xdr:nvSpPr>
          <xdr:cNvPr id="140342" name="Text Box 54">
            <a:hlinkClick xmlns:r="http://schemas.openxmlformats.org/officeDocument/2006/relationships" r:id="rId6" tooltip="Hyperlink to Cost of Money switch"/>
          </xdr:cNvPr>
          <xdr:cNvSpPr txBox="1">
            <a:spLocks noChangeArrowheads="1" noTextEdit="1"/>
          </xdr:cNvSpPr>
        </xdr:nvSpPr>
        <xdr:spPr bwMode="auto">
          <a:xfrm>
            <a:off x="523"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975F3F6-7226-40DC-AACB-4E50D2899ADA}" type="TxLink">
              <a:rPr lang="en-GB" sz="900" b="0" i="0" u="none" strike="noStrike" baseline="0">
                <a:solidFill>
                  <a:srgbClr val="008000"/>
                </a:solidFill>
                <a:latin typeface="Arial"/>
                <a:cs typeface="Arial"/>
              </a:rPr>
              <a:t>Cost Of Money is ON</a:t>
            </a:fld>
            <a:endParaRPr lang="en-GB"/>
          </a:p>
        </xdr:txBody>
      </xdr:sp>
      <xdr:sp macro="" textlink="_MSG06">
        <xdr:nvSpPr>
          <xdr:cNvPr id="140343" name="Text Box 55">
            <a:hlinkClick xmlns:r="http://schemas.openxmlformats.org/officeDocument/2006/relationships" r:id="rId7" tooltip="Hyperlink to Financing switch"/>
          </xdr:cNvPr>
          <xdr:cNvSpPr txBox="1">
            <a:spLocks noChangeArrowheads="1" noTextEdit="1"/>
          </xdr:cNvSpPr>
        </xdr:nvSpPr>
        <xdr:spPr bwMode="auto">
          <a:xfrm>
            <a:off x="523" y="67"/>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70DCF4D-0824-4AAB-B4A6-024CCABE2DB1}" type="TxLink">
              <a:rPr lang="en-GB" sz="900" b="0" i="0" u="none" strike="noStrike" baseline="0">
                <a:solidFill>
                  <a:srgbClr val="008000"/>
                </a:solidFill>
                <a:latin typeface="Arial"/>
                <a:cs typeface="Arial"/>
              </a:rPr>
              <a:t>Financing is ON</a:t>
            </a:fld>
            <a:endParaRPr lang="en-GB"/>
          </a:p>
        </xdr:txBody>
      </xdr:sp>
      <xdr:sp macro="" textlink="_MSG09">
        <xdr:nvSpPr>
          <xdr:cNvPr id="140346" name="Text Box 58">
            <a:hlinkClick xmlns:r="http://schemas.openxmlformats.org/officeDocument/2006/relationships" r:id="rId8" tooltip="Hyperlink to Residual Value switch"/>
          </xdr:cNvPr>
          <xdr:cNvSpPr txBox="1">
            <a:spLocks noChangeArrowheads="1" noTextEdit="1"/>
          </xdr:cNvSpPr>
        </xdr:nvSpPr>
        <xdr:spPr bwMode="auto">
          <a:xfrm>
            <a:off x="31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288CA208-800A-490F-A18F-E78C8B4E98B9}" type="TxLink">
              <a:rPr lang="en-GB" sz="900" b="0" i="0" u="none" strike="noStrike" baseline="0">
                <a:solidFill>
                  <a:srgbClr val="008000"/>
                </a:solidFill>
                <a:latin typeface="Arial"/>
                <a:cs typeface="Arial"/>
              </a:rPr>
              <a:t>Remove Res Val is ON</a:t>
            </a:fld>
            <a:endParaRPr lang="en-GB"/>
          </a:p>
        </xdr:txBody>
      </xdr:sp>
    </xdr:grpSp>
    <xdr:clientData/>
  </xdr:twoCellAnchor>
  <xdr:twoCellAnchor>
    <xdr:from>
      <xdr:col>2</xdr:col>
      <xdr:colOff>219075</xdr:colOff>
      <xdr:row>6</xdr:row>
      <xdr:rowOff>47625</xdr:rowOff>
    </xdr:from>
    <xdr:to>
      <xdr:col>2</xdr:col>
      <xdr:colOff>676275</xdr:colOff>
      <xdr:row>8</xdr:row>
      <xdr:rowOff>66675</xdr:rowOff>
    </xdr:to>
    <xdr:sp macro="" textlink="">
      <xdr:nvSpPr>
        <xdr:cNvPr id="140350" name="o_FP1">
          <a:hlinkClick xmlns:r="http://schemas.openxmlformats.org/officeDocument/2006/relationships" r:id="rId9" tooltip="Hyperlink to &quot;Model Logic&quot; sheet."/>
        </xdr:cNvPr>
        <xdr:cNvSpPr>
          <a:spLocks noChangeArrowheads="1"/>
        </xdr:cNvSpPr>
      </xdr:nvSpPr>
      <xdr:spPr bwMode="auto">
        <a:xfrm>
          <a:off x="1485900"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809625</xdr:colOff>
          <xdr:row>6</xdr:row>
          <xdr:rowOff>28575</xdr:rowOff>
        </xdr:from>
        <xdr:to>
          <xdr:col>3</xdr:col>
          <xdr:colOff>85725</xdr:colOff>
          <xdr:row>8</xdr:row>
          <xdr:rowOff>66675</xdr:rowOff>
        </xdr:to>
        <xdr:sp macro="" textlink="">
          <xdr:nvSpPr>
            <xdr:cNvPr id="140351" name="o_FP2" hidden="1">
              <a:extLst>
                <a:ext uri="{63B3BB69-23CF-44E3-9099-C40C66FF867C}">
                  <a14:compatExt spid="_x0000_s1403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523875</xdr:colOff>
      <xdr:row>8</xdr:row>
      <xdr:rowOff>66675</xdr:rowOff>
    </xdr:to>
    <xdr:sp macro="" textlink="$A$4">
      <xdr:nvSpPr>
        <xdr:cNvPr id="897025" name="Text Box 1"/>
        <xdr:cNvSpPr txBox="1">
          <a:spLocks noChangeArrowheads="1" noTextEdit="1"/>
        </xdr:cNvSpPr>
      </xdr:nvSpPr>
      <xdr:spPr bwMode="auto">
        <a:xfrm>
          <a:off x="57150" y="1028700"/>
          <a:ext cx="173355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AE2991AA-A8B9-4533-BC81-6F64ECEA4CDA}" type="TxLink">
            <a:rPr lang="en-GB" sz="2000" b="0" i="0" u="none" strike="noStrike" baseline="0">
              <a:solidFill>
                <a:srgbClr val="000000"/>
              </a:solidFill>
              <a:latin typeface="Arial"/>
              <a:cs typeface="Arial"/>
            </a:rPr>
            <a:t>Service Prices</a:t>
          </a:fld>
          <a:endParaRPr lang="en-GB"/>
        </a:p>
      </xdr:txBody>
    </xdr:sp>
    <xdr:clientData/>
  </xdr:twoCellAnchor>
  <xdr:twoCellAnchor>
    <xdr:from>
      <xdr:col>2</xdr:col>
      <xdr:colOff>885825</xdr:colOff>
      <xdr:row>1</xdr:row>
      <xdr:rowOff>57150</xdr:rowOff>
    </xdr:from>
    <xdr:to>
      <xdr:col>29</xdr:col>
      <xdr:colOff>771525</xdr:colOff>
      <xdr:row>7</xdr:row>
      <xdr:rowOff>114300</xdr:rowOff>
    </xdr:to>
    <xdr:grpSp>
      <xdr:nvGrpSpPr>
        <xdr:cNvPr id="897992" name="o_SP3"/>
        <xdr:cNvGrpSpPr>
          <a:grpSpLocks/>
        </xdr:cNvGrpSpPr>
      </xdr:nvGrpSpPr>
      <xdr:grpSpPr bwMode="auto">
        <a:xfrm>
          <a:off x="2152650" y="247650"/>
          <a:ext cx="3781425" cy="1028700"/>
          <a:chOff x="197" y="28"/>
          <a:chExt cx="397" cy="108"/>
        </a:xfrm>
      </xdr:grpSpPr>
      <xdr:sp macro="" textlink="_MSG01">
        <xdr:nvSpPr>
          <xdr:cNvPr id="897110" name="Text Box 86">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9C14AA8B-CDDD-4262-B1BC-1E9B3FDE2903}" type="TxLink">
              <a:rPr lang="en-GB" sz="900" b="0" i="0" u="none" strike="noStrike" baseline="0">
                <a:solidFill>
                  <a:srgbClr val="008000"/>
                </a:solidFill>
                <a:latin typeface="Arial"/>
                <a:cs typeface="Arial"/>
              </a:rPr>
              <a:t>Indexation is ON</a:t>
            </a:fld>
            <a:endParaRPr lang="en-GB"/>
          </a:p>
        </xdr:txBody>
      </xdr:sp>
      <xdr:sp macro="" textlink="_MSG04">
        <xdr:nvSpPr>
          <xdr:cNvPr id="897111" name="Text Box 87">
            <a:hlinkClick xmlns:r="http://schemas.openxmlformats.org/officeDocument/2006/relationships" r:id="rId2" tooltip="Hyperlink to &quot;Charging Profiles&quot;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30B87C0F-4CE1-458B-AB07-A821B3D8105B}" type="TxLink">
              <a:rPr lang="en-GB" sz="900" b="0" i="0" u="none" strike="noStrike" baseline="0">
                <a:solidFill>
                  <a:srgbClr val="008000"/>
                </a:solidFill>
                <a:latin typeface="Arial"/>
                <a:cs typeface="Arial"/>
              </a:rPr>
              <a:t>Charging Profiles are ON</a:t>
            </a:fld>
            <a:endParaRPr lang="en-GB"/>
          </a:p>
        </xdr:txBody>
      </xdr:sp>
      <xdr:sp macro="" textlink="_MSG07">
        <xdr:nvSpPr>
          <xdr:cNvPr id="897112" name="Text Box 88">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40AF083F-8086-434A-B6D5-B048B971F728}" type="TxLink">
              <a:rPr lang="en-GB" sz="900" b="0" i="0" u="none" strike="noStrike" baseline="0">
                <a:solidFill>
                  <a:srgbClr val="008000"/>
                </a:solidFill>
                <a:latin typeface="Arial"/>
                <a:cs typeface="Arial"/>
              </a:rPr>
              <a:t>Output Currency is Euros</a:t>
            </a:fld>
            <a:endParaRPr lang="en-GB"/>
          </a:p>
        </xdr:txBody>
      </xdr:sp>
      <xdr:sp macro="" textlink="_MSG02">
        <xdr:nvSpPr>
          <xdr:cNvPr id="897113" name="Text Box 89">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1109035D-9FC0-4261-AB72-277E86EBDE10}" type="TxLink">
              <a:rPr lang="en-GB" sz="900" b="0" i="0" u="none" strike="noStrike" baseline="0">
                <a:solidFill>
                  <a:srgbClr val="008000"/>
                </a:solidFill>
                <a:latin typeface="Arial"/>
                <a:cs typeface="Arial"/>
              </a:rPr>
              <a:t>Margin is ON</a:t>
            </a:fld>
            <a:endParaRPr lang="en-GB"/>
          </a:p>
        </xdr:txBody>
      </xdr:sp>
      <xdr:sp macro="" textlink="_MSG03">
        <xdr:nvSpPr>
          <xdr:cNvPr id="897114" name="Text Box 90">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B14C4E3C-5E41-490A-8B1F-DE848FE79A77}" type="TxLink">
              <a:rPr lang="en-GB" sz="900" b="0" i="0" u="none" strike="noStrike" baseline="0">
                <a:solidFill>
                  <a:srgbClr val="008000"/>
                </a:solidFill>
                <a:latin typeface="Arial"/>
                <a:cs typeface="Arial"/>
              </a:rPr>
              <a:t>Discounts are ON</a:t>
            </a:fld>
            <a:endParaRPr lang="en-GB"/>
          </a:p>
        </xdr:txBody>
      </xdr:sp>
      <xdr:sp macro="" textlink="_MSG08">
        <xdr:nvSpPr>
          <xdr:cNvPr id="897138" name="Text Box 114">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EB581C3-5753-477D-B298-EC84360B222F}" type="TxLink">
              <a:rPr lang="en-GB" sz="800" b="0" i="0" u="none" strike="noStrike" baseline="0">
                <a:solidFill>
                  <a:srgbClr val="008000"/>
                </a:solidFill>
                <a:latin typeface="Arial"/>
                <a:cs typeface="Arial"/>
              </a:rPr>
              <a:t>Overhead Spread is ON</a:t>
            </a:fld>
            <a:endParaRPr lang="en-GB"/>
          </a:p>
        </xdr:txBody>
      </xdr:sp>
      <xdr:sp macro="" textlink="_MSG05">
        <xdr:nvSpPr>
          <xdr:cNvPr id="897168" name="Text Box 144">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61D296D7-47DE-49D8-9D6F-9687D36B37F2}" type="TxLink">
              <a:rPr lang="en-GB" sz="900" b="0" i="0" u="none" strike="noStrike" baseline="0">
                <a:solidFill>
                  <a:srgbClr val="008000"/>
                </a:solidFill>
                <a:latin typeface="Arial"/>
                <a:cs typeface="Arial"/>
              </a:rPr>
              <a:t>Cost Of Money is ON</a:t>
            </a:fld>
            <a:endParaRPr lang="en-GB"/>
          </a:p>
        </xdr:txBody>
      </xdr:sp>
      <xdr:sp macro="" textlink="_MSG06">
        <xdr:nvSpPr>
          <xdr:cNvPr id="897169" name="Text Box 145">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90936462-5840-4951-B29B-221178FC5EEA}" type="TxLink">
              <a:rPr lang="en-GB" sz="900" b="0" i="0" u="none" strike="noStrike" baseline="0">
                <a:solidFill>
                  <a:srgbClr val="008000"/>
                </a:solidFill>
                <a:latin typeface="Arial"/>
                <a:cs typeface="Arial"/>
              </a:rPr>
              <a:t>Financing is ON</a:t>
            </a:fld>
            <a:endParaRPr lang="en-GB"/>
          </a:p>
        </xdr:txBody>
      </xdr:sp>
      <xdr:sp macro="" textlink="_MSG09">
        <xdr:nvSpPr>
          <xdr:cNvPr id="897990" name="Text Box 966">
            <a:hlinkClick xmlns:r="http://schemas.openxmlformats.org/officeDocument/2006/relationships" r:id="rId9" tooltip="Hyperlink to Residual Value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fld id="{95B1CC60-687D-4A64-91B5-B141400F7B43}" type="TxLink">
              <a:rPr lang="en-GB" sz="900" b="0" i="0" u="none" strike="noStrike" baseline="0">
                <a:solidFill>
                  <a:srgbClr val="008000"/>
                </a:solidFill>
                <a:latin typeface="Arial"/>
                <a:cs typeface="Arial"/>
              </a:rPr>
              <a:t>Remove Res Val is ON</a:t>
            </a:fld>
            <a:endParaRPr lang="en-GB"/>
          </a:p>
        </xdr:txBody>
      </xdr:sp>
      <xdr:sp macro="" textlink="_MSG10">
        <xdr:nvSpPr>
          <xdr:cNvPr id="897991" name="Text Box 967">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491823F-0912-4D5C-8623-E0E033AEF54E}"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2</xdr:col>
      <xdr:colOff>647700</xdr:colOff>
      <xdr:row>6</xdr:row>
      <xdr:rowOff>47625</xdr:rowOff>
    </xdr:from>
    <xdr:to>
      <xdr:col>2</xdr:col>
      <xdr:colOff>1104900</xdr:colOff>
      <xdr:row>8</xdr:row>
      <xdr:rowOff>66675</xdr:rowOff>
    </xdr:to>
    <xdr:sp macro="" textlink="">
      <xdr:nvSpPr>
        <xdr:cNvPr id="959609" name="o_SP1">
          <a:hlinkClick xmlns:r="http://schemas.openxmlformats.org/officeDocument/2006/relationships" r:id="rId11" tooltip="Hyperlink to &quot;Model Logic&quot; sheet."/>
        </xdr:cNvPr>
        <xdr:cNvSpPr>
          <a:spLocks noChangeArrowheads="1"/>
        </xdr:cNvSpPr>
      </xdr:nvSpPr>
      <xdr:spPr bwMode="auto">
        <a:xfrm>
          <a:off x="1914525"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1228725</xdr:colOff>
          <xdr:row>6</xdr:row>
          <xdr:rowOff>28575</xdr:rowOff>
        </xdr:from>
        <xdr:to>
          <xdr:col>2</xdr:col>
          <xdr:colOff>1914525</xdr:colOff>
          <xdr:row>8</xdr:row>
          <xdr:rowOff>66675</xdr:rowOff>
        </xdr:to>
        <xdr:sp macro="" textlink="">
          <xdr:nvSpPr>
            <xdr:cNvPr id="959610" name="o_SP2" hidden="1">
              <a:extLst>
                <a:ext uri="{63B3BB69-23CF-44E3-9099-C40C66FF867C}">
                  <a14:compatExt spid="_x0000_s959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28575</xdr:colOff>
      <xdr:row>5</xdr:row>
      <xdr:rowOff>28575</xdr:rowOff>
    </xdr:from>
    <xdr:to>
      <xdr:col>2</xdr:col>
      <xdr:colOff>723900</xdr:colOff>
      <xdr:row>7</xdr:row>
      <xdr:rowOff>66675</xdr:rowOff>
    </xdr:to>
    <xdr:sp macro="" textlink="$A$4">
      <xdr:nvSpPr>
        <xdr:cNvPr id="54273" name="Text Box 1"/>
        <xdr:cNvSpPr txBox="1">
          <a:spLocks noChangeArrowheads="1" noTextEdit="1"/>
        </xdr:cNvSpPr>
      </xdr:nvSpPr>
      <xdr:spPr bwMode="auto">
        <a:xfrm>
          <a:off x="28575" y="866775"/>
          <a:ext cx="24098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4DECBE48-E1EC-4BFB-9093-42765E2332F2}" type="TxLink">
            <a:rPr lang="en-GB" sz="2000" b="0" i="0" u="none" strike="noStrike" baseline="0">
              <a:solidFill>
                <a:srgbClr val="000000"/>
              </a:solidFill>
              <a:latin typeface="Arial"/>
              <a:cs typeface="Arial"/>
            </a:rPr>
            <a:t>Financial Dashboard</a:t>
          </a:fld>
          <a:endParaRPr lang="en-GB"/>
        </a:p>
      </xdr:txBody>
    </xdr:sp>
    <xdr:clientData/>
  </xdr:twoCellAnchor>
  <xdr:twoCellAnchor>
    <xdr:from>
      <xdr:col>7</xdr:col>
      <xdr:colOff>876300</xdr:colOff>
      <xdr:row>16</xdr:row>
      <xdr:rowOff>57150</xdr:rowOff>
    </xdr:from>
    <xdr:to>
      <xdr:col>12</xdr:col>
      <xdr:colOff>628650</xdr:colOff>
      <xdr:row>41</xdr:row>
      <xdr:rowOff>0</xdr:rowOff>
    </xdr:to>
    <xdr:graphicFrame macro="">
      <xdr:nvGraphicFramePr>
        <xdr:cNvPr id="54290"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752475</xdr:colOff>
      <xdr:row>5</xdr:row>
      <xdr:rowOff>28575</xdr:rowOff>
    </xdr:from>
    <xdr:to>
      <xdr:col>3</xdr:col>
      <xdr:colOff>123825</xdr:colOff>
      <xdr:row>7</xdr:row>
      <xdr:rowOff>47625</xdr:rowOff>
    </xdr:to>
    <xdr:sp macro="" textlink="">
      <xdr:nvSpPr>
        <xdr:cNvPr id="54372" name="AutoShape 100">
          <a:hlinkClick xmlns:r="http://schemas.openxmlformats.org/officeDocument/2006/relationships" r:id="rId2" tooltip="Hyperlink to &quot;Model Logic&quot; sheet."/>
        </xdr:cNvPr>
        <xdr:cNvSpPr>
          <a:spLocks noChangeArrowheads="1"/>
        </xdr:cNvSpPr>
      </xdr:nvSpPr>
      <xdr:spPr bwMode="auto">
        <a:xfrm>
          <a:off x="2466975" y="86677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12</xdr:col>
          <xdr:colOff>57150</xdr:colOff>
          <xdr:row>2</xdr:row>
          <xdr:rowOff>0</xdr:rowOff>
        </xdr:from>
        <xdr:to>
          <xdr:col>12</xdr:col>
          <xdr:colOff>619125</xdr:colOff>
          <xdr:row>4</xdr:row>
          <xdr:rowOff>95250</xdr:rowOff>
        </xdr:to>
        <xdr:sp macro="" textlink="">
          <xdr:nvSpPr>
            <xdr:cNvPr id="54374" name="Button 102" hidden="1">
              <a:extLst>
                <a:ext uri="{63B3BB69-23CF-44E3-9099-C40C66FF867C}">
                  <a14:compatExt spid="_x0000_s543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Re-Set</a:t>
              </a:r>
              <a:endParaRPr lang="en-GB"/>
            </a:p>
          </xdr:txBody>
        </xdr:sp>
        <xdr:clientData fPrintsWithSheet="0"/>
      </xdr:twoCellAnchor>
    </mc:Choice>
    <mc:Fallback/>
  </mc:AlternateContent>
  <xdr:twoCellAnchor>
    <xdr:from>
      <xdr:col>0</xdr:col>
      <xdr:colOff>104775</xdr:colOff>
      <xdr:row>16</xdr:row>
      <xdr:rowOff>47625</xdr:rowOff>
    </xdr:from>
    <xdr:to>
      <xdr:col>7</xdr:col>
      <xdr:colOff>742950</xdr:colOff>
      <xdr:row>38</xdr:row>
      <xdr:rowOff>123825</xdr:rowOff>
    </xdr:to>
    <xdr:graphicFrame macro="">
      <xdr:nvGraphicFramePr>
        <xdr:cNvPr id="5427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0</xdr:col>
      <xdr:colOff>200025</xdr:colOff>
      <xdr:row>35</xdr:row>
      <xdr:rowOff>104775</xdr:rowOff>
    </xdr:from>
    <xdr:to>
      <xdr:col>7</xdr:col>
      <xdr:colOff>542925</xdr:colOff>
      <xdr:row>38</xdr:row>
      <xdr:rowOff>47625</xdr:rowOff>
    </xdr:to>
    <xdr:grpSp>
      <xdr:nvGrpSpPr>
        <xdr:cNvPr id="54377" name="Group 105"/>
        <xdr:cNvGrpSpPr>
          <a:grpSpLocks/>
        </xdr:cNvGrpSpPr>
      </xdr:nvGrpSpPr>
      <xdr:grpSpPr bwMode="auto">
        <a:xfrm>
          <a:off x="200025" y="5314950"/>
          <a:ext cx="5648325" cy="428625"/>
          <a:chOff x="21" y="558"/>
          <a:chExt cx="593" cy="45"/>
        </a:xfrm>
      </xdr:grpSpPr>
      <xdr:grpSp>
        <xdr:nvGrpSpPr>
          <xdr:cNvPr id="54367" name="Group 95"/>
          <xdr:cNvGrpSpPr>
            <a:grpSpLocks/>
          </xdr:cNvGrpSpPr>
        </xdr:nvGrpSpPr>
        <xdr:grpSpPr bwMode="auto">
          <a:xfrm>
            <a:off x="113" y="558"/>
            <a:ext cx="136" cy="45"/>
            <a:chOff x="113" y="558"/>
            <a:chExt cx="136" cy="45"/>
          </a:xfrm>
        </xdr:grpSpPr>
        <mc:AlternateContent xmlns:mc="http://schemas.openxmlformats.org/markup-compatibility/2006">
          <mc:Choice xmlns:a14="http://schemas.microsoft.com/office/drawing/2010/main" Requires="a14">
            <xdr:sp macro="" textlink="">
              <xdr:nvSpPr>
                <xdr:cNvPr id="54350" name="Drop Down 78" hidden="1">
                  <a:extLst>
                    <a:ext uri="{63B3BB69-23CF-44E3-9099-C40C66FF867C}">
                      <a14:compatExt spid="_x0000_s54350"/>
                    </a:ext>
                  </a:extLst>
                </xdr:cNvPr>
                <xdr:cNvSpPr/>
              </xdr:nvSpPr>
              <xdr:spPr>
                <a:xfrm>
                  <a:off x="113" y="582"/>
                  <a:ext cx="136" cy="21"/>
                </a:xfrm>
                <a:prstGeom prst="rect">
                  <a:avLst/>
                </a:prstGeom>
              </xdr:spPr>
            </xdr:sp>
          </mc:Choice>
          <mc:Fallback/>
        </mc:AlternateContent>
        <xdr:sp macro="" textlink="">
          <xdr:nvSpPr>
            <xdr:cNvPr id="54352" name="Text Box 80"/>
            <xdr:cNvSpPr txBox="1">
              <a:spLocks noChangeArrowheads="1"/>
            </xdr:cNvSpPr>
          </xdr:nvSpPr>
          <xdr:spPr bwMode="auto">
            <a:xfrm>
              <a:off x="114" y="558"/>
              <a:ext cx="132" cy="2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0" rIns="27432" bIns="22860" anchor="b" upright="1"/>
            <a:lstStyle/>
            <a:p>
              <a:pPr algn="ctr" rtl="0">
                <a:defRPr sz="1000"/>
              </a:pPr>
              <a:r>
                <a:rPr lang="en-GB" sz="1000" b="1" i="0" u="sng" strike="noStrike" baseline="0">
                  <a:solidFill>
                    <a:srgbClr val="000000"/>
                  </a:solidFill>
                  <a:latin typeface="Arial"/>
                  <a:cs typeface="Arial"/>
                </a:rPr>
                <a:t>COST</a:t>
              </a:r>
              <a:endParaRPr lang="en-GB"/>
            </a:p>
          </xdr:txBody>
        </xdr:sp>
      </xdr:grpSp>
      <xdr:grpSp>
        <xdr:nvGrpSpPr>
          <xdr:cNvPr id="54366" name="Group 94"/>
          <xdr:cNvGrpSpPr>
            <a:grpSpLocks/>
          </xdr:cNvGrpSpPr>
        </xdr:nvGrpSpPr>
        <xdr:grpSpPr bwMode="auto">
          <a:xfrm>
            <a:off x="478" y="558"/>
            <a:ext cx="136" cy="45"/>
            <a:chOff x="478" y="558"/>
            <a:chExt cx="136" cy="45"/>
          </a:xfrm>
        </xdr:grpSpPr>
        <mc:AlternateContent xmlns:mc="http://schemas.openxmlformats.org/markup-compatibility/2006">
          <mc:Choice xmlns:a14="http://schemas.microsoft.com/office/drawing/2010/main" Requires="a14">
            <xdr:sp macro="" textlink="">
              <xdr:nvSpPr>
                <xdr:cNvPr id="54351" name="Drop Down 79" hidden="1">
                  <a:extLst>
                    <a:ext uri="{63B3BB69-23CF-44E3-9099-C40C66FF867C}">
                      <a14:compatExt spid="_x0000_s54351"/>
                    </a:ext>
                  </a:extLst>
                </xdr:cNvPr>
                <xdr:cNvSpPr/>
              </xdr:nvSpPr>
              <xdr:spPr>
                <a:xfrm>
                  <a:off x="478" y="582"/>
                  <a:ext cx="136" cy="21"/>
                </a:xfrm>
                <a:prstGeom prst="rect">
                  <a:avLst/>
                </a:prstGeom>
              </xdr:spPr>
            </xdr:sp>
          </mc:Choice>
          <mc:Fallback/>
        </mc:AlternateContent>
        <xdr:sp macro="" textlink="">
          <xdr:nvSpPr>
            <xdr:cNvPr id="54354" name="Text Box 82"/>
            <xdr:cNvSpPr txBox="1">
              <a:spLocks noChangeArrowheads="1"/>
            </xdr:cNvSpPr>
          </xdr:nvSpPr>
          <xdr:spPr bwMode="auto">
            <a:xfrm>
              <a:off x="478" y="558"/>
              <a:ext cx="136" cy="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0" rIns="27432" bIns="22860" anchor="b" upright="1"/>
            <a:lstStyle/>
            <a:p>
              <a:pPr algn="ctr" rtl="0">
                <a:defRPr sz="1000"/>
              </a:pPr>
              <a:r>
                <a:rPr lang="en-GB" sz="1000" b="1" i="0" u="sng" strike="noStrike" baseline="0">
                  <a:solidFill>
                    <a:srgbClr val="000000"/>
                  </a:solidFill>
                  <a:latin typeface="Arial"/>
                  <a:cs typeface="Arial"/>
                </a:rPr>
                <a:t>PRICE</a:t>
              </a:r>
              <a:endParaRPr lang="en-GB"/>
            </a:p>
          </xdr:txBody>
        </xdr:sp>
      </xdr:grpSp>
      <mc:AlternateContent xmlns:mc="http://schemas.openxmlformats.org/markup-compatibility/2006">
        <mc:Choice xmlns:a14="http://schemas.microsoft.com/office/drawing/2010/main" Requires="a14">
          <xdr:sp macro="" textlink="">
            <xdr:nvSpPr>
              <xdr:cNvPr id="54375" name="Button 103" hidden="1">
                <a:extLst>
                  <a:ext uri="{63B3BB69-23CF-44E3-9099-C40C66FF867C}">
                    <a14:compatExt spid="_x0000_s54375"/>
                  </a:ext>
                </a:extLst>
              </xdr:cNvPr>
              <xdr:cNvSpPr/>
            </xdr:nvSpPr>
            <xdr:spPr>
              <a:xfrm>
                <a:off x="21" y="558"/>
                <a:ext cx="59" cy="44"/>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Re-Set Graph</a:t>
                </a:r>
                <a:endParaRPr lang="en-GB"/>
              </a:p>
            </xdr:txBody>
          </xdr:sp>
        </mc:Choice>
        <mc:Fallback/>
      </mc:AlternateContent>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6</xdr:row>
      <xdr:rowOff>28575</xdr:rowOff>
    </xdr:from>
    <xdr:to>
      <xdr:col>1</xdr:col>
      <xdr:colOff>781050</xdr:colOff>
      <xdr:row>8</xdr:row>
      <xdr:rowOff>66675</xdr:rowOff>
    </xdr:to>
    <xdr:sp macro="" textlink="$A$4">
      <xdr:nvSpPr>
        <xdr:cNvPr id="142337" name="Text Box 1"/>
        <xdr:cNvSpPr txBox="1">
          <a:spLocks noChangeArrowheads="1" noTextEdit="1"/>
        </xdr:cNvSpPr>
      </xdr:nvSpPr>
      <xdr:spPr bwMode="auto">
        <a:xfrm>
          <a:off x="57150" y="1028700"/>
          <a:ext cx="1104900"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868CD4EE-0F7A-4A50-A47A-B9ED8C865E08}" type="TxLink">
            <a:rPr lang="en-GB" sz="2000" b="0" i="0" u="none" strike="noStrike" baseline="0">
              <a:solidFill>
                <a:srgbClr val="000000"/>
              </a:solidFill>
              <a:latin typeface="Arial"/>
              <a:cs typeface="Arial"/>
            </a:rPr>
            <a:t>Interface</a:t>
          </a:fld>
          <a:endParaRPr lang="en-GB"/>
        </a:p>
      </xdr:txBody>
    </xdr:sp>
    <xdr:clientData/>
  </xdr:twoCellAnchor>
  <xdr:twoCellAnchor>
    <xdr:from>
      <xdr:col>2</xdr:col>
      <xdr:colOff>514350</xdr:colOff>
      <xdr:row>1</xdr:row>
      <xdr:rowOff>85725</xdr:rowOff>
    </xdr:from>
    <xdr:to>
      <xdr:col>29</xdr:col>
      <xdr:colOff>1057275</xdr:colOff>
      <xdr:row>7</xdr:row>
      <xdr:rowOff>142875</xdr:rowOff>
    </xdr:to>
    <xdr:grpSp>
      <xdr:nvGrpSpPr>
        <xdr:cNvPr id="142377" name="Group 41"/>
        <xdr:cNvGrpSpPr>
          <a:grpSpLocks/>
        </xdr:cNvGrpSpPr>
      </xdr:nvGrpSpPr>
      <xdr:grpSpPr bwMode="auto">
        <a:xfrm>
          <a:off x="2009775" y="276225"/>
          <a:ext cx="3781425" cy="1028700"/>
          <a:chOff x="197" y="28"/>
          <a:chExt cx="397" cy="108"/>
        </a:xfrm>
      </xdr:grpSpPr>
      <xdr:sp macro="" textlink="_MSG01">
        <xdr:nvSpPr>
          <xdr:cNvPr id="142378" name="Text Box 42">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6DA0B691-DF85-42FB-AE73-883B4B154F28}" type="TxLink">
              <a:rPr lang="en-GB" sz="900" b="0" i="0" u="none" strike="noStrike" baseline="0">
                <a:solidFill>
                  <a:srgbClr val="008000"/>
                </a:solidFill>
                <a:latin typeface="Arial"/>
                <a:cs typeface="Arial"/>
              </a:rPr>
              <a:t>Indexation is ON</a:t>
            </a:fld>
            <a:endParaRPr lang="en-GB"/>
          </a:p>
        </xdr:txBody>
      </xdr:sp>
      <xdr:sp macro="" textlink="_MSG04">
        <xdr:nvSpPr>
          <xdr:cNvPr id="142379" name="Text Box 43">
            <a:hlinkClick xmlns:r="http://schemas.openxmlformats.org/officeDocument/2006/relationships" r:id="rId2" tooltip="Hyperlink to Milestones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0AC08D20-C4B1-4524-8E47-067467430A7A}" type="TxLink">
              <a:rPr lang="en-GB" sz="900" b="0" i="0" u="none" strike="noStrike" baseline="0">
                <a:solidFill>
                  <a:srgbClr val="008000"/>
                </a:solidFill>
                <a:latin typeface="Arial"/>
                <a:cs typeface="Arial"/>
              </a:rPr>
              <a:t>Charging Profiles are ON</a:t>
            </a:fld>
            <a:endParaRPr lang="en-GB"/>
          </a:p>
        </xdr:txBody>
      </xdr:sp>
      <xdr:sp macro="" textlink="_MSG07">
        <xdr:nvSpPr>
          <xdr:cNvPr id="142380" name="Text Box 44">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179B79E-7B57-4FBC-9D63-884E01915857}" type="TxLink">
              <a:rPr lang="en-GB" sz="900" b="0" i="0" u="none" strike="noStrike" baseline="0">
                <a:solidFill>
                  <a:srgbClr val="008000"/>
                </a:solidFill>
                <a:latin typeface="Arial"/>
                <a:cs typeface="Arial"/>
              </a:rPr>
              <a:t>Output Currency is Euros</a:t>
            </a:fld>
            <a:endParaRPr lang="en-GB"/>
          </a:p>
        </xdr:txBody>
      </xdr:sp>
      <xdr:sp macro="" textlink="_MSG02">
        <xdr:nvSpPr>
          <xdr:cNvPr id="142381" name="Text Box 45">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4831360-0387-4B6A-8703-D8F2D0924208}" type="TxLink">
              <a:rPr lang="en-GB" sz="900" b="0" i="0" u="none" strike="noStrike" baseline="0">
                <a:solidFill>
                  <a:srgbClr val="008000"/>
                </a:solidFill>
                <a:latin typeface="Arial"/>
                <a:cs typeface="Arial"/>
              </a:rPr>
              <a:t>Margin is ON</a:t>
            </a:fld>
            <a:endParaRPr lang="en-GB"/>
          </a:p>
        </xdr:txBody>
      </xdr:sp>
      <xdr:sp macro="" textlink="_MSG03">
        <xdr:nvSpPr>
          <xdr:cNvPr id="142382" name="Text Box 46">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2BEF341C-52F6-4AE9-8463-FD74FB7F5BD5}" type="TxLink">
              <a:rPr lang="en-GB" sz="900" b="0" i="0" u="none" strike="noStrike" baseline="0">
                <a:solidFill>
                  <a:srgbClr val="008000"/>
                </a:solidFill>
                <a:latin typeface="Arial"/>
                <a:cs typeface="Arial"/>
              </a:rPr>
              <a:t>Discounts are ON</a:t>
            </a:fld>
            <a:endParaRPr lang="en-GB"/>
          </a:p>
        </xdr:txBody>
      </xdr:sp>
      <xdr:sp macro="" textlink="_MSG08">
        <xdr:nvSpPr>
          <xdr:cNvPr id="142383" name="Text Box 47">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A5996F34-7713-4C2E-8343-733E3E2AED02}" type="TxLink">
              <a:rPr lang="en-GB" sz="800" b="0" i="0" u="none" strike="noStrike" baseline="0">
                <a:solidFill>
                  <a:srgbClr val="008000"/>
                </a:solidFill>
                <a:latin typeface="Arial"/>
                <a:cs typeface="Arial"/>
              </a:rPr>
              <a:t>Overhead Spread is ON</a:t>
            </a:fld>
            <a:endParaRPr lang="en-GB"/>
          </a:p>
        </xdr:txBody>
      </xdr:sp>
      <xdr:sp macro="" textlink="_MSG05">
        <xdr:nvSpPr>
          <xdr:cNvPr id="142384" name="Text Box 48">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F471EC3E-7447-471D-8B0A-216E7EF43905}" type="TxLink">
              <a:rPr lang="en-GB" sz="900" b="0" i="0" u="none" strike="noStrike" baseline="0">
                <a:solidFill>
                  <a:srgbClr val="008000"/>
                </a:solidFill>
                <a:latin typeface="Arial"/>
                <a:cs typeface="Arial"/>
              </a:rPr>
              <a:t>Cost Of Money is ON</a:t>
            </a:fld>
            <a:endParaRPr lang="en-GB"/>
          </a:p>
        </xdr:txBody>
      </xdr:sp>
      <xdr:sp macro="" textlink="_MSG06">
        <xdr:nvSpPr>
          <xdr:cNvPr id="142385" name="Text Box 49">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15B60297-E1DB-4DDF-9A81-C46663DF56F8}" type="TxLink">
              <a:rPr lang="en-GB" sz="900" b="0" i="0" u="none" strike="noStrike" baseline="0">
                <a:solidFill>
                  <a:srgbClr val="008000"/>
                </a:solidFill>
                <a:latin typeface="Arial"/>
                <a:cs typeface="Arial"/>
              </a:rPr>
              <a:t>Financing is ON</a:t>
            </a:fld>
            <a:endParaRPr lang="en-GB"/>
          </a:p>
        </xdr:txBody>
      </xdr:sp>
      <xdr:sp macro="" textlink="_MSG09">
        <xdr:nvSpPr>
          <xdr:cNvPr id="142386" name="Text Box 50">
            <a:hlinkClick xmlns:r="http://schemas.openxmlformats.org/officeDocument/2006/relationships" r:id="rId9" tooltip="Hyperlink to Residual Value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E6B84447-32D3-4ECA-B407-66732219F236}" type="TxLink">
              <a:rPr lang="en-GB" sz="900" b="0" i="0" u="none" strike="noStrike" baseline="0">
                <a:solidFill>
                  <a:srgbClr val="008000"/>
                </a:solidFill>
                <a:latin typeface="Arial"/>
                <a:cs typeface="Arial"/>
              </a:rPr>
              <a:t>Remove Res Val is ON</a:t>
            </a:fld>
            <a:endParaRPr lang="en-GB"/>
          </a:p>
        </xdr:txBody>
      </xdr:sp>
      <xdr:sp macro="" textlink="_MSG10">
        <xdr:nvSpPr>
          <xdr:cNvPr id="142387" name="Text Box 51">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7C197F00-186B-4C3D-85A7-0CDD4F2AE317}"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1</xdr:col>
      <xdr:colOff>857250</xdr:colOff>
      <xdr:row>6</xdr:row>
      <xdr:rowOff>28575</xdr:rowOff>
    </xdr:from>
    <xdr:to>
      <xdr:col>2</xdr:col>
      <xdr:colOff>200025</xdr:colOff>
      <xdr:row>8</xdr:row>
      <xdr:rowOff>47625</xdr:rowOff>
    </xdr:to>
    <xdr:sp macro="" textlink="">
      <xdr:nvSpPr>
        <xdr:cNvPr id="142395" name="AutoShape 59">
          <a:hlinkClick xmlns:r="http://schemas.openxmlformats.org/officeDocument/2006/relationships" r:id="rId11" tooltip="Hyperlink to &quot;Model Logic&quot; sheet."/>
        </xdr:cNvPr>
        <xdr:cNvSpPr>
          <a:spLocks noChangeArrowheads="1"/>
        </xdr:cNvSpPr>
      </xdr:nvSpPr>
      <xdr:spPr bwMode="auto">
        <a:xfrm>
          <a:off x="1238250" y="102870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47625</xdr:colOff>
      <xdr:row>7</xdr:row>
      <xdr:rowOff>76200</xdr:rowOff>
    </xdr:from>
    <xdr:to>
      <xdr:col>1</xdr:col>
      <xdr:colOff>428625</xdr:colOff>
      <xdr:row>9</xdr:row>
      <xdr:rowOff>104775</xdr:rowOff>
    </xdr:to>
    <xdr:sp macro="" textlink="$A$4">
      <xdr:nvSpPr>
        <xdr:cNvPr id="11272" name="Text Box 8"/>
        <xdr:cNvSpPr txBox="1">
          <a:spLocks noChangeArrowheads="1" noTextEdit="1"/>
        </xdr:cNvSpPr>
      </xdr:nvSpPr>
      <xdr:spPr bwMode="auto">
        <a:xfrm>
          <a:off x="47625" y="1238250"/>
          <a:ext cx="914400" cy="352425"/>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AEE4E518-BE10-47BE-A274-D285E190E9B9}" type="TxLink">
            <a:rPr lang="en-GB" sz="2000" b="0" i="0" u="none" strike="noStrike" baseline="0">
              <a:solidFill>
                <a:srgbClr val="000000"/>
              </a:solidFill>
              <a:latin typeface="Arial"/>
              <a:cs typeface="Arial"/>
            </a:rPr>
            <a:t>Audit</a:t>
          </a:fld>
          <a:endParaRPr lang="en-GB"/>
        </a:p>
      </xdr:txBody>
    </xdr:sp>
    <xdr:clientData/>
  </xdr:twoCellAnchor>
  <xdr:twoCellAnchor>
    <xdr:from>
      <xdr:col>2</xdr:col>
      <xdr:colOff>1085850</xdr:colOff>
      <xdr:row>1</xdr:row>
      <xdr:rowOff>57150</xdr:rowOff>
    </xdr:from>
    <xdr:to>
      <xdr:col>4</xdr:col>
      <xdr:colOff>1685925</xdr:colOff>
      <xdr:row>7</xdr:row>
      <xdr:rowOff>114300</xdr:rowOff>
    </xdr:to>
    <xdr:grpSp>
      <xdr:nvGrpSpPr>
        <xdr:cNvPr id="11290" name="o_AU4"/>
        <xdr:cNvGrpSpPr>
          <a:grpSpLocks/>
        </xdr:cNvGrpSpPr>
      </xdr:nvGrpSpPr>
      <xdr:grpSpPr bwMode="auto">
        <a:xfrm>
          <a:off x="2533650" y="247650"/>
          <a:ext cx="3781425" cy="1028700"/>
          <a:chOff x="197" y="28"/>
          <a:chExt cx="397" cy="108"/>
        </a:xfrm>
      </xdr:grpSpPr>
      <xdr:sp macro="" textlink="_MSG01">
        <xdr:nvSpPr>
          <xdr:cNvPr id="11291" name="Text Box 27">
            <a:hlinkClick xmlns:r="http://schemas.openxmlformats.org/officeDocument/2006/relationships" r:id="rId1" tooltip="Hyperlink to Indexation switch"/>
          </xdr:cNvPr>
          <xdr:cNvSpPr txBox="1">
            <a:spLocks noChangeArrowheads="1" noTextEdit="1"/>
          </xdr:cNvSpPr>
        </xdr:nvSpPr>
        <xdr:spPr bwMode="auto">
          <a:xfrm>
            <a:off x="1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FC65BB7-BA14-423D-9973-10CB04CFDE37}" type="TxLink">
              <a:rPr lang="en-GB" sz="900" b="0" i="0" u="none" strike="noStrike" baseline="0">
                <a:solidFill>
                  <a:srgbClr val="008000"/>
                </a:solidFill>
                <a:latin typeface="Arial"/>
                <a:cs typeface="Arial"/>
              </a:rPr>
              <a:t>Indexation is ON</a:t>
            </a:fld>
            <a:endParaRPr lang="en-GB"/>
          </a:p>
        </xdr:txBody>
      </xdr:sp>
      <xdr:sp macro="" textlink="_MSG04">
        <xdr:nvSpPr>
          <xdr:cNvPr id="11292" name="Text Box 28">
            <a:hlinkClick xmlns:r="http://schemas.openxmlformats.org/officeDocument/2006/relationships" r:id="rId2" tooltip="Hyperlink to Milestones switch"/>
          </xdr:cNvPr>
          <xdr:cNvSpPr txBox="1">
            <a:spLocks noChangeArrowheads="1" noTextEdit="1"/>
          </xdr:cNvSpPr>
        </xdr:nvSpPr>
        <xdr:spPr bwMode="auto">
          <a:xfrm>
            <a:off x="398"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C907E1F5-64BF-41DE-9707-35A77504917F}" type="TxLink">
              <a:rPr lang="en-GB" sz="900" b="0" i="0" u="none" strike="noStrike" baseline="0">
                <a:solidFill>
                  <a:srgbClr val="008000"/>
                </a:solidFill>
                <a:latin typeface="Arial"/>
                <a:cs typeface="Arial"/>
              </a:rPr>
              <a:t>Charging Profiles are ON</a:t>
            </a:fld>
            <a:endParaRPr lang="en-GB"/>
          </a:p>
        </xdr:txBody>
      </xdr:sp>
      <xdr:sp macro="" textlink="_MSG07">
        <xdr:nvSpPr>
          <xdr:cNvPr id="11293" name="Text Box 29">
            <a:hlinkClick xmlns:r="http://schemas.openxmlformats.org/officeDocument/2006/relationships" r:id="rId3" tooltip="Hyperlink to Output Currency switch"/>
          </xdr:cNvPr>
          <xdr:cNvSpPr txBox="1">
            <a:spLocks noChangeArrowheads="1" noTextEdit="1"/>
          </xdr:cNvSpPr>
        </xdr:nvSpPr>
        <xdr:spPr bwMode="auto">
          <a:xfrm>
            <a:off x="1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743010AA-2859-472C-9F96-70D2C7F40BD8}" type="TxLink">
              <a:rPr lang="en-GB" sz="900" b="0" i="0" u="none" strike="noStrike" baseline="0">
                <a:solidFill>
                  <a:srgbClr val="008000"/>
                </a:solidFill>
                <a:latin typeface="Arial"/>
                <a:cs typeface="Arial"/>
              </a:rPr>
              <a:t>Output Currency is Euros</a:t>
            </a:fld>
            <a:endParaRPr lang="en-GB"/>
          </a:p>
        </xdr:txBody>
      </xdr:sp>
      <xdr:sp macro="" textlink="_MSG02">
        <xdr:nvSpPr>
          <xdr:cNvPr id="11294" name="Text Box 30">
            <a:hlinkClick xmlns:r="http://schemas.openxmlformats.org/officeDocument/2006/relationships" r:id="rId4" tooltip="Hyperlink to Margin switch"/>
          </xdr:cNvPr>
          <xdr:cNvSpPr txBox="1">
            <a:spLocks noChangeArrowheads="1" noTextEdit="1"/>
          </xdr:cNvSpPr>
        </xdr:nvSpPr>
        <xdr:spPr bwMode="auto">
          <a:xfrm>
            <a:off x="297"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246400E-6B1E-4668-BFDB-1F64BC455289}" type="TxLink">
              <a:rPr lang="en-GB" sz="900" b="0" i="0" u="none" strike="noStrike" baseline="0">
                <a:solidFill>
                  <a:srgbClr val="008000"/>
                </a:solidFill>
                <a:latin typeface="Arial"/>
                <a:cs typeface="Arial"/>
              </a:rPr>
              <a:t>Margin is ON</a:t>
            </a:fld>
            <a:endParaRPr lang="en-GB"/>
          </a:p>
        </xdr:txBody>
      </xdr:sp>
      <xdr:sp macro="" textlink="_MSG03">
        <xdr:nvSpPr>
          <xdr:cNvPr id="11295" name="Text Box 31">
            <a:hlinkClick xmlns:r="http://schemas.openxmlformats.org/officeDocument/2006/relationships" r:id="rId5" tooltip="Hyperlink to Discounts switch"/>
          </xdr:cNvPr>
          <xdr:cNvSpPr txBox="1">
            <a:spLocks noChangeArrowheads="1" noTextEdit="1"/>
          </xdr:cNvSpPr>
        </xdr:nvSpPr>
        <xdr:spPr bwMode="auto">
          <a:xfrm>
            <a:off x="398"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7D8476FB-FBFB-40CC-9C13-6F67A672316E}" type="TxLink">
              <a:rPr lang="en-GB" sz="900" b="0" i="0" u="none" strike="noStrike" baseline="0">
                <a:solidFill>
                  <a:srgbClr val="008000"/>
                </a:solidFill>
                <a:latin typeface="Arial"/>
                <a:cs typeface="Arial"/>
              </a:rPr>
              <a:t>Discounts are ON</a:t>
            </a:fld>
            <a:endParaRPr lang="en-GB"/>
          </a:p>
        </xdr:txBody>
      </xdr:sp>
      <xdr:sp macro="" textlink="_MSG08">
        <xdr:nvSpPr>
          <xdr:cNvPr id="11296" name="Text Box 32">
            <a:hlinkClick xmlns:r="http://schemas.openxmlformats.org/officeDocument/2006/relationships" r:id="rId6" tooltip="Hyperlink to Overhead Spread switch"/>
          </xdr:cNvPr>
          <xdr:cNvSpPr txBox="1">
            <a:spLocks noChangeArrowheads="1" noTextEdit="1"/>
          </xdr:cNvSpPr>
        </xdr:nvSpPr>
        <xdr:spPr bwMode="auto">
          <a:xfrm>
            <a:off x="398"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8F7CCA98-4EC9-46A3-9A8A-9E97E22B7908}" type="TxLink">
              <a:rPr lang="en-GB" sz="800" b="0" i="0" u="none" strike="noStrike" baseline="0">
                <a:solidFill>
                  <a:srgbClr val="008000"/>
                </a:solidFill>
                <a:latin typeface="Arial"/>
                <a:cs typeface="Arial"/>
              </a:rPr>
              <a:t>Overhead Spread is ON</a:t>
            </a:fld>
            <a:endParaRPr lang="en-GB"/>
          </a:p>
        </xdr:txBody>
      </xdr:sp>
      <xdr:sp macro="" textlink="_MSG05">
        <xdr:nvSpPr>
          <xdr:cNvPr id="11297" name="Text Box 33">
            <a:hlinkClick xmlns:r="http://schemas.openxmlformats.org/officeDocument/2006/relationships" r:id="rId7" tooltip="Hyperlink to Cost of Money switch"/>
          </xdr:cNvPr>
          <xdr:cNvSpPr txBox="1">
            <a:spLocks noChangeArrowheads="1" noTextEdit="1"/>
          </xdr:cNvSpPr>
        </xdr:nvSpPr>
        <xdr:spPr bwMode="auto">
          <a:xfrm>
            <a:off x="499"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41ED62A6-C824-48A3-866E-53358DD3143D}" type="TxLink">
              <a:rPr lang="en-GB" sz="900" b="0" i="0" u="none" strike="noStrike" baseline="0">
                <a:solidFill>
                  <a:srgbClr val="008000"/>
                </a:solidFill>
                <a:latin typeface="Arial"/>
                <a:cs typeface="Arial"/>
              </a:rPr>
              <a:t>Cost Of Money is ON</a:t>
            </a:fld>
            <a:endParaRPr lang="en-GB"/>
          </a:p>
        </xdr:txBody>
      </xdr:sp>
      <xdr:sp macro="" textlink="_MSG06">
        <xdr:nvSpPr>
          <xdr:cNvPr id="11298" name="Text Box 34">
            <a:hlinkClick xmlns:r="http://schemas.openxmlformats.org/officeDocument/2006/relationships" r:id="rId8" tooltip="Hyperlink to Financing switch"/>
          </xdr:cNvPr>
          <xdr:cNvSpPr txBox="1">
            <a:spLocks noChangeArrowheads="1" noTextEdit="1"/>
          </xdr:cNvSpPr>
        </xdr:nvSpPr>
        <xdr:spPr bwMode="auto">
          <a:xfrm>
            <a:off x="499" y="65"/>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55EBF5F8-24F5-4DF2-B913-3376E34F65C4}" type="TxLink">
              <a:rPr lang="en-GB" sz="900" b="0" i="0" u="none" strike="noStrike" baseline="0">
                <a:solidFill>
                  <a:srgbClr val="008000"/>
                </a:solidFill>
                <a:latin typeface="Arial"/>
                <a:cs typeface="Arial"/>
              </a:rPr>
              <a:t>Financing is ON</a:t>
            </a:fld>
            <a:endParaRPr lang="en-GB"/>
          </a:p>
        </xdr:txBody>
      </xdr:sp>
      <xdr:sp macro="" textlink="_MSG09">
        <xdr:nvSpPr>
          <xdr:cNvPr id="11299" name="Text Box 35">
            <a:hlinkClick xmlns:r="http://schemas.openxmlformats.org/officeDocument/2006/relationships" r:id="rId9" tooltip="Hyperlink to Res Val switch"/>
          </xdr:cNvPr>
          <xdr:cNvSpPr txBox="1">
            <a:spLocks noChangeArrowheads="1" noTextEdit="1"/>
          </xdr:cNvSpPr>
        </xdr:nvSpPr>
        <xdr:spPr bwMode="auto">
          <a:xfrm>
            <a:off x="297" y="28"/>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92F36F02-D240-4E72-87CD-6A4E4D17A0F3}" type="TxLink">
              <a:rPr lang="en-GB" sz="900" b="0" i="0" u="none" strike="noStrike" baseline="0">
                <a:solidFill>
                  <a:srgbClr val="008000"/>
                </a:solidFill>
                <a:latin typeface="Arial"/>
                <a:cs typeface="Arial"/>
              </a:rPr>
              <a:t>Remove Res Val is ON</a:t>
            </a:fld>
            <a:endParaRPr lang="en-GB"/>
          </a:p>
        </xdr:txBody>
      </xdr:sp>
      <xdr:sp macro="" textlink="_MSG10">
        <xdr:nvSpPr>
          <xdr:cNvPr id="11300" name="Text Box 36">
            <a:hlinkClick xmlns:r="http://schemas.openxmlformats.org/officeDocument/2006/relationships" r:id="rId10" tooltip="Hyperlink to Overhead Profiling switch"/>
          </xdr:cNvPr>
          <xdr:cNvSpPr txBox="1">
            <a:spLocks noChangeArrowheads="1" noTextEdit="1"/>
          </xdr:cNvSpPr>
        </xdr:nvSpPr>
        <xdr:spPr bwMode="auto">
          <a:xfrm>
            <a:off x="499" y="103"/>
            <a:ext cx="95" cy="33"/>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8000" mc:Ignorable="a14" a14:legacySpreadsheetColorIndex="17"/>
            </a:solidFill>
            <a:miter lim="800000"/>
            <a:headEnd/>
            <a:tailEnd/>
          </a:ln>
          <a:effectLst>
            <a:outerShdw dist="35921" dir="2700000" algn="ctr" rotWithShape="0">
              <a:srgbClr val="808080"/>
            </a:outerShdw>
          </a:effectLst>
        </xdr:spPr>
        <xdr:txBody>
          <a:bodyPr vertOverflow="clip" wrap="square" lIns="27432" tIns="22860" rIns="27432" bIns="22860" anchor="ctr" upright="1"/>
          <a:lstStyle/>
          <a:p>
            <a:pPr algn="ctr" rtl="0">
              <a:defRPr sz="1000"/>
            </a:pPr>
            <a:fld id="{B06CE396-F1E7-43BB-BD96-26C4B4565DA4}" type="TxLink">
              <a:rPr lang="en-GB" sz="800" b="0" i="0" u="none" strike="noStrike" baseline="0">
                <a:solidFill>
                  <a:srgbClr val="008000"/>
                </a:solidFill>
                <a:latin typeface="Arial"/>
                <a:cs typeface="Arial"/>
              </a:rPr>
              <a:t>Overhead Profiling is ON</a:t>
            </a:fld>
            <a:endParaRPr lang="en-GB"/>
          </a:p>
        </xdr:txBody>
      </xdr:sp>
    </xdr:grpSp>
    <xdr:clientData/>
  </xdr:twoCellAnchor>
  <xdr:twoCellAnchor>
    <xdr:from>
      <xdr:col>2</xdr:col>
      <xdr:colOff>57150</xdr:colOff>
      <xdr:row>7</xdr:row>
      <xdr:rowOff>57150</xdr:rowOff>
    </xdr:from>
    <xdr:to>
      <xdr:col>2</xdr:col>
      <xdr:colOff>514350</xdr:colOff>
      <xdr:row>9</xdr:row>
      <xdr:rowOff>76200</xdr:rowOff>
    </xdr:to>
    <xdr:sp macro="" textlink="">
      <xdr:nvSpPr>
        <xdr:cNvPr id="11307" name="o_AU1">
          <a:hlinkClick xmlns:r="http://schemas.openxmlformats.org/officeDocument/2006/relationships" r:id="rId11" tooltip="Hyperlink to &quot;Model Logic&quot; sheet."/>
        </xdr:cNvPr>
        <xdr:cNvSpPr>
          <a:spLocks noChangeArrowheads="1"/>
        </xdr:cNvSpPr>
      </xdr:nvSpPr>
      <xdr:spPr bwMode="auto">
        <a:xfrm>
          <a:off x="1504950" y="1219200"/>
          <a:ext cx="457200" cy="342900"/>
        </a:xfrm>
        <a:prstGeom prst="upArrow">
          <a:avLst>
            <a:gd name="adj1" fmla="val 47620"/>
            <a:gd name="adj2" fmla="val 3125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2</xdr:col>
          <xdr:colOff>600075</xdr:colOff>
          <xdr:row>7</xdr:row>
          <xdr:rowOff>76200</xdr:rowOff>
        </xdr:from>
        <xdr:to>
          <xdr:col>3</xdr:col>
          <xdr:colOff>142875</xdr:colOff>
          <xdr:row>9</xdr:row>
          <xdr:rowOff>114300</xdr:rowOff>
        </xdr:to>
        <xdr:sp macro="" textlink="">
          <xdr:nvSpPr>
            <xdr:cNvPr id="11308" name="o_AU2" hidden="1">
              <a:extLst>
                <a:ext uri="{63B3BB69-23CF-44E3-9099-C40C66FF867C}">
                  <a14:compatExt spid="_x0000_s113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Make Copy</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76200</xdr:rowOff>
        </xdr:from>
        <xdr:to>
          <xdr:col>3</xdr:col>
          <xdr:colOff>904875</xdr:colOff>
          <xdr:row>9</xdr:row>
          <xdr:rowOff>114300</xdr:rowOff>
        </xdr:to>
        <xdr:sp macro="" textlink="">
          <xdr:nvSpPr>
            <xdr:cNvPr id="11309" name="o_AU3" hidden="1">
              <a:extLst>
                <a:ext uri="{63B3BB69-23CF-44E3-9099-C40C66FF867C}">
                  <a14:compatExt spid="_x0000_s113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Audit</a:t>
              </a:r>
              <a:endParaRPr lang="en-GB"/>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57150</xdr:colOff>
      <xdr:row>6</xdr:row>
      <xdr:rowOff>28575</xdr:rowOff>
    </xdr:from>
    <xdr:to>
      <xdr:col>2</xdr:col>
      <xdr:colOff>676275</xdr:colOff>
      <xdr:row>8</xdr:row>
      <xdr:rowOff>66675</xdr:rowOff>
    </xdr:to>
    <xdr:sp macro="" textlink="$A$4">
      <xdr:nvSpPr>
        <xdr:cNvPr id="12292" name="Text Box 4"/>
        <xdr:cNvSpPr txBox="1">
          <a:spLocks noChangeArrowheads="1" noTextEdit="1"/>
        </xdr:cNvSpPr>
      </xdr:nvSpPr>
      <xdr:spPr bwMode="auto">
        <a:xfrm>
          <a:off x="57150" y="1028700"/>
          <a:ext cx="1838325" cy="361950"/>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alpha val="50000"/>
            </a:srgbClr>
          </a:outerShdw>
        </a:effectLst>
      </xdr:spPr>
      <xdr:txBody>
        <a:bodyPr vertOverflow="clip" wrap="square" lIns="45720" tIns="36576" rIns="45720" bIns="36576" anchor="ctr" upright="1"/>
        <a:lstStyle/>
        <a:p>
          <a:pPr algn="ctr" rtl="0">
            <a:defRPr sz="1000"/>
          </a:pPr>
          <a:fld id="{DF1DA495-56CF-418C-AB9E-BEED1F4F8EAA}" type="TxLink">
            <a:rPr lang="en-GB" sz="2000" b="0" i="0" u="none" strike="noStrike" baseline="0">
              <a:solidFill>
                <a:srgbClr val="000000"/>
              </a:solidFill>
              <a:latin typeface="Arial"/>
              <a:cs typeface="Arial"/>
            </a:rPr>
            <a:t>Change Control</a:t>
          </a:fld>
          <a:endParaRPr lang="en-GB"/>
        </a:p>
      </xdr:txBody>
    </xdr:sp>
    <xdr:clientData/>
  </xdr:twoCellAnchor>
  <xdr:twoCellAnchor>
    <xdr:from>
      <xdr:col>3</xdr:col>
      <xdr:colOff>47625</xdr:colOff>
      <xdr:row>6</xdr:row>
      <xdr:rowOff>47625</xdr:rowOff>
    </xdr:from>
    <xdr:to>
      <xdr:col>3</xdr:col>
      <xdr:colOff>504825</xdr:colOff>
      <xdr:row>8</xdr:row>
      <xdr:rowOff>66675</xdr:rowOff>
    </xdr:to>
    <xdr:sp macro="" textlink="">
      <xdr:nvSpPr>
        <xdr:cNvPr id="12308" name="AutoShape 20">
          <a:hlinkClick xmlns:r="http://schemas.openxmlformats.org/officeDocument/2006/relationships" r:id="rId1" tooltip="Hyperlink to &quot;Model Logic&quot; sheet."/>
        </xdr:cNvPr>
        <xdr:cNvSpPr>
          <a:spLocks noChangeArrowheads="1"/>
        </xdr:cNvSpPr>
      </xdr:nvSpPr>
      <xdr:spPr bwMode="auto">
        <a:xfrm>
          <a:off x="1981200" y="1047750"/>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85725</xdr:colOff>
      <xdr:row>0</xdr:row>
      <xdr:rowOff>66675</xdr:rowOff>
    </xdr:from>
    <xdr:to>
      <xdr:col>2</xdr:col>
      <xdr:colOff>542925</xdr:colOff>
      <xdr:row>0</xdr:row>
      <xdr:rowOff>409575</xdr:rowOff>
    </xdr:to>
    <xdr:sp macro="" textlink="">
      <xdr:nvSpPr>
        <xdr:cNvPr id="14343" name="AutoShape 7">
          <a:hlinkClick xmlns:r="http://schemas.openxmlformats.org/officeDocument/2006/relationships" r:id="rId1" tooltip="Hyperlink to &quot;Model Logic&quot; sheet."/>
        </xdr:cNvPr>
        <xdr:cNvSpPr>
          <a:spLocks noChangeArrowheads="1"/>
        </xdr:cNvSpPr>
      </xdr:nvSpPr>
      <xdr:spPr bwMode="auto">
        <a:xfrm>
          <a:off x="2667000" y="66675"/>
          <a:ext cx="457200" cy="342900"/>
        </a:xfrm>
        <a:prstGeom prst="upArrow">
          <a:avLst>
            <a:gd name="adj1" fmla="val 50000"/>
            <a:gd name="adj2" fmla="val 25000"/>
          </a:avLst>
        </a:prstGeom>
        <a:solidFill>
          <a:srgbClr xmlns:mc="http://schemas.openxmlformats.org/markup-compatibility/2006" xmlns:a14="http://schemas.microsoft.com/office/drawing/2010/main" val="000080" mc:Ignorable="a14" a14:legacySpreadsheetColorIndex="18"/>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7.vml"/><Relationship Id="rId7" Type="http://schemas.openxmlformats.org/officeDocument/2006/relationships/ctrlProp" Target="../ctrlProps/ctrlProp20.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hyperlink" Target="mailto:operational.owner@uk.fujitsu.com" TargetMode="External"/><Relationship Id="rId7" Type="http://schemas.openxmlformats.org/officeDocument/2006/relationships/comments" Target="../comments17.xml"/><Relationship Id="rId2" Type="http://schemas.openxmlformats.org/officeDocument/2006/relationships/hyperlink" Target="mailto:some.one@uk.fujitsu.com" TargetMode="External"/><Relationship Id="rId1" Type="http://schemas.openxmlformats.org/officeDocument/2006/relationships/hyperlink" Target="mailto:model.owner@uk.fujitsu.com" TargetMode="External"/><Relationship Id="rId6" Type="http://schemas.openxmlformats.org/officeDocument/2006/relationships/vmlDrawing" Target="../drawings/vmlDrawing20.vml"/><Relationship Id="rId5" Type="http://schemas.openxmlformats.org/officeDocument/2006/relationships/drawing" Target="../drawings/drawing22.xml"/><Relationship Id="rId4"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8"/>
    <pageSetUpPr fitToPage="1"/>
  </sheetPr>
  <dimension ref="A1:I35"/>
  <sheetViews>
    <sheetView showGridLines="0" zoomScale="87" workbookViewId="0"/>
  </sheetViews>
  <sheetFormatPr defaultColWidth="0" defaultRowHeight="12.75"/>
  <cols>
    <col min="1" max="1" width="2.7109375" style="2" customWidth="1"/>
    <col min="2" max="2" width="2.85546875" style="2" customWidth="1"/>
    <col min="3" max="3" width="42.42578125" style="2" customWidth="1"/>
    <col min="4" max="4" width="46" style="2" customWidth="1"/>
    <col min="5" max="5" width="3.140625" style="2" customWidth="1"/>
    <col min="6" max="6" width="2.28515625" style="2" customWidth="1"/>
    <col min="7" max="7" width="4.7109375" style="2" customWidth="1"/>
    <col min="8" max="8" width="47.85546875" style="2" customWidth="1"/>
    <col min="9" max="9" width="4.7109375" style="2" customWidth="1"/>
    <col min="10" max="11" width="9.140625" style="2" customWidth="1"/>
    <col min="12" max="16384" width="0" style="2" hidden="1"/>
  </cols>
  <sheetData>
    <row r="1" spans="1:9" ht="15" customHeight="1">
      <c r="A1" s="1"/>
      <c r="B1" s="1"/>
      <c r="C1" s="1"/>
      <c r="D1" s="1"/>
      <c r="E1" s="1"/>
      <c r="F1" s="1"/>
      <c r="G1" s="1"/>
      <c r="H1" s="1"/>
      <c r="I1" s="1"/>
    </row>
    <row r="2" spans="1:9" ht="15" customHeight="1">
      <c r="A2" s="1"/>
      <c r="B2" s="589" t="s">
        <v>26</v>
      </c>
      <c r="C2" s="587"/>
      <c r="D2" s="1"/>
      <c r="E2" s="1"/>
      <c r="F2" s="1"/>
      <c r="G2" s="1"/>
      <c r="H2" s="1"/>
      <c r="I2" s="1"/>
    </row>
    <row r="3" spans="1:9" ht="15" customHeight="1">
      <c r="A3" s="1"/>
      <c r="B3" s="579"/>
      <c r="C3" s="588" t="str">
        <f>BidName</f>
        <v>Bid Name</v>
      </c>
      <c r="D3" s="959" t="str">
        <f ca="1">IF(ErrorsPresent,"Errors identified, see " &amp; 'Error Checks'!A4 &amp; " sheet","")</f>
        <v/>
      </c>
      <c r="E3" s="959"/>
      <c r="F3" s="959"/>
      <c r="G3" s="959"/>
      <c r="H3" s="959"/>
      <c r="I3" s="1"/>
    </row>
    <row r="4" spans="1:9" ht="15" customHeight="1">
      <c r="A4" s="1"/>
      <c r="B4" s="580"/>
      <c r="C4" s="581"/>
      <c r="D4" s="580"/>
      <c r="E4" s="582"/>
      <c r="F4" s="582"/>
      <c r="G4" s="582"/>
      <c r="H4" s="582"/>
      <c r="I4" s="582"/>
    </row>
    <row r="5" spans="1:9" ht="15" customHeight="1" thickBot="1">
      <c r="A5" s="3"/>
      <c r="B5" s="134"/>
      <c r="C5" s="134"/>
      <c r="D5" s="134"/>
      <c r="E5" s="134"/>
      <c r="F5" s="134"/>
      <c r="G5" s="134"/>
      <c r="H5" s="134"/>
      <c r="I5" s="134"/>
    </row>
    <row r="6" spans="1:9" ht="15" customHeight="1">
      <c r="A6" s="1"/>
      <c r="B6" s="4"/>
      <c r="C6" s="5"/>
      <c r="D6" s="6"/>
      <c r="E6" s="7"/>
      <c r="F6" s="1"/>
      <c r="G6" s="8"/>
      <c r="H6" s="9"/>
      <c r="I6" s="10"/>
    </row>
    <row r="7" spans="1:9" ht="15" customHeight="1">
      <c r="A7" s="1"/>
      <c r="B7" s="11"/>
      <c r="C7" s="583" t="s">
        <v>1129</v>
      </c>
      <c r="D7" s="12"/>
      <c r="E7" s="13"/>
      <c r="F7" s="1"/>
      <c r="G7" s="14"/>
      <c r="H7" s="585" t="s">
        <v>27</v>
      </c>
      <c r="I7" s="15"/>
    </row>
    <row r="8" spans="1:9" ht="15" customHeight="1">
      <c r="A8" s="1"/>
      <c r="B8" s="11"/>
      <c r="C8" s="194" t="s">
        <v>2550</v>
      </c>
      <c r="D8" s="193" t="str">
        <f>ClientNameIn</f>
        <v>Client Name</v>
      </c>
      <c r="E8" s="13"/>
      <c r="F8" s="1"/>
      <c r="G8" s="14"/>
      <c r="H8" s="960" t="str">
        <f>TRIM('Change Control'!E36)&amp;CHAR(10)&amp;TRIM('Change Control'!E38)</f>
        <v>From Cost to Service Price. From CCM input to Accounting Module interface.
Small to Medium sized bids.</v>
      </c>
      <c r="I8" s="15"/>
    </row>
    <row r="9" spans="1:9" ht="15" customHeight="1">
      <c r="A9" s="1"/>
      <c r="B9" s="11"/>
      <c r="C9" s="194" t="s">
        <v>1980</v>
      </c>
      <c r="D9" s="19" t="str">
        <f>BusinessUnitIn</f>
        <v>BU Name</v>
      </c>
      <c r="E9" s="13"/>
      <c r="F9" s="1"/>
      <c r="G9" s="14"/>
      <c r="H9" s="961"/>
      <c r="I9" s="15"/>
    </row>
    <row r="10" spans="1:9" ht="15" customHeight="1">
      <c r="A10" s="1"/>
      <c r="B10" s="11"/>
      <c r="C10" s="194" t="s">
        <v>2003</v>
      </c>
      <c r="D10" s="19" t="str">
        <f>Constants!E118</f>
        <v>AAA-BBB-12345</v>
      </c>
      <c r="E10" s="13"/>
      <c r="F10" s="1"/>
      <c r="G10" s="14"/>
      <c r="H10" s="961"/>
      <c r="I10" s="15"/>
    </row>
    <row r="11" spans="1:9" ht="15" customHeight="1">
      <c r="A11" s="1"/>
      <c r="B11" s="17"/>
      <c r="C11" s="194" t="s">
        <v>37</v>
      </c>
      <c r="D11" s="193" t="str">
        <f>ConfidentialityIn</f>
        <v>NOT SELECTED</v>
      </c>
      <c r="E11" s="18"/>
      <c r="F11" s="1"/>
      <c r="G11" s="14"/>
      <c r="H11" s="961"/>
      <c r="I11" s="15"/>
    </row>
    <row r="12" spans="1:9" ht="15" customHeight="1">
      <c r="A12" s="1"/>
      <c r="B12" s="17"/>
      <c r="C12" s="194" t="s">
        <v>29</v>
      </c>
      <c r="D12" s="193" t="str">
        <f>Constants!E120</f>
        <v>No</v>
      </c>
      <c r="E12" s="18"/>
      <c r="F12" s="1"/>
      <c r="G12" s="14"/>
      <c r="H12" s="961"/>
      <c r="I12" s="15"/>
    </row>
    <row r="13" spans="1:9" ht="15" customHeight="1">
      <c r="A13" s="1"/>
      <c r="B13" s="17"/>
      <c r="C13" s="194" t="str">
        <f>Constants!A121</f>
        <v>Are the Funding Solutions costs approved?</v>
      </c>
      <c r="D13" s="193" t="str">
        <f>Constants!E121</f>
        <v>No</v>
      </c>
      <c r="E13" s="18"/>
      <c r="F13" s="1"/>
      <c r="G13" s="14"/>
      <c r="H13" s="961"/>
      <c r="I13" s="15"/>
    </row>
    <row r="14" spans="1:9" ht="15" customHeight="1">
      <c r="A14" s="1"/>
      <c r="B14" s="17"/>
      <c r="E14" s="18"/>
      <c r="F14" s="1"/>
      <c r="G14" s="14"/>
      <c r="H14" s="961"/>
      <c r="I14" s="15"/>
    </row>
    <row r="15" spans="1:9" ht="15" customHeight="1">
      <c r="A15" s="1"/>
      <c r="B15" s="17"/>
      <c r="C15" s="584" t="s">
        <v>2549</v>
      </c>
      <c r="D15" s="12"/>
      <c r="E15" s="18"/>
      <c r="F15" s="1"/>
      <c r="G15" s="14"/>
      <c r="H15" s="961"/>
      <c r="I15" s="15"/>
    </row>
    <row r="16" spans="1:9" ht="15" customHeight="1">
      <c r="A16" s="1"/>
      <c r="B16" s="17"/>
      <c r="C16" s="194" t="s">
        <v>31</v>
      </c>
      <c r="D16" s="19" t="str">
        <f>SponsorNameIn</f>
        <v>The Sponsor</v>
      </c>
      <c r="E16" s="18"/>
      <c r="F16" s="1"/>
      <c r="G16" s="14"/>
      <c r="H16" s="961"/>
      <c r="I16" s="15"/>
    </row>
    <row r="17" spans="1:9" ht="15" customHeight="1">
      <c r="A17" s="1"/>
      <c r="B17" s="17"/>
      <c r="C17" s="194" t="s">
        <v>32</v>
      </c>
      <c r="D17" s="12" t="str">
        <f>SponsorPhoneIn</f>
        <v>+44(0)7867 nnn nnn</v>
      </c>
      <c r="E17" s="18"/>
      <c r="F17" s="1"/>
      <c r="G17" s="14"/>
      <c r="H17" s="962"/>
      <c r="I17" s="15"/>
    </row>
    <row r="18" spans="1:9" ht="15" customHeight="1">
      <c r="A18" s="1"/>
      <c r="B18" s="17"/>
      <c r="C18" s="194" t="s">
        <v>33</v>
      </c>
      <c r="D18" s="21" t="str">
        <f>SponsoreMailIn</f>
        <v>some.one@uk.fujitsu.com</v>
      </c>
      <c r="E18" s="18"/>
      <c r="F18" s="1"/>
      <c r="G18" s="14"/>
      <c r="H18" s="195"/>
      <c r="I18" s="15"/>
    </row>
    <row r="19" spans="1:9" ht="15" customHeight="1">
      <c r="A19" s="1"/>
      <c r="B19" s="17"/>
      <c r="C19" s="584" t="s">
        <v>2548</v>
      </c>
      <c r="D19" s="22"/>
      <c r="E19" s="18"/>
      <c r="F19" s="1"/>
      <c r="G19" s="14"/>
      <c r="H19" s="586" t="s">
        <v>34</v>
      </c>
      <c r="I19" s="15"/>
    </row>
    <row r="20" spans="1:9" ht="15" customHeight="1">
      <c r="A20" s="1"/>
      <c r="B20" s="17"/>
      <c r="C20" s="194" t="s">
        <v>31</v>
      </c>
      <c r="D20" s="19" t="str">
        <f>OwnerNameIn</f>
        <v>Operational Owner</v>
      </c>
      <c r="E20" s="20"/>
      <c r="F20" s="1"/>
      <c r="G20" s="14"/>
      <c r="H20" s="960" t="str">
        <f>TRIM('Change Control'!$E$40)</f>
        <v>[Empty Service Description]</v>
      </c>
      <c r="I20" s="15"/>
    </row>
    <row r="21" spans="1:9" ht="15" customHeight="1">
      <c r="A21" s="1"/>
      <c r="B21" s="17"/>
      <c r="C21" s="194" t="s">
        <v>32</v>
      </c>
      <c r="D21" s="12" t="str">
        <f>OwnerPhoneIn</f>
        <v>+44 (0) 7867 nnn nnn</v>
      </c>
      <c r="E21" s="20"/>
      <c r="F21" s="1"/>
      <c r="G21" s="14"/>
      <c r="H21" s="961"/>
      <c r="I21" s="15"/>
    </row>
    <row r="22" spans="1:9" ht="15" customHeight="1">
      <c r="A22" s="1"/>
      <c r="B22" s="17"/>
      <c r="C22" s="194" t="s">
        <v>33</v>
      </c>
      <c r="D22" s="21" t="str">
        <f>OwnereMailIn</f>
        <v>operational.owner@uk.fujitsu.com</v>
      </c>
      <c r="E22" s="20"/>
      <c r="F22" s="1"/>
      <c r="G22" s="14"/>
      <c r="H22" s="961"/>
      <c r="I22" s="15"/>
    </row>
    <row r="23" spans="1:9" ht="15" customHeight="1">
      <c r="A23" s="1"/>
      <c r="B23" s="17"/>
      <c r="C23" s="584" t="s">
        <v>2551</v>
      </c>
      <c r="E23" s="20"/>
      <c r="F23" s="1"/>
      <c r="G23" s="14"/>
      <c r="H23" s="961"/>
      <c r="I23" s="15"/>
    </row>
    <row r="24" spans="1:9" ht="15" customHeight="1">
      <c r="A24" s="1"/>
      <c r="B24" s="17"/>
      <c r="C24" s="194" t="s">
        <v>31</v>
      </c>
      <c r="D24" s="19" t="str">
        <f>'Change Control'!E28</f>
        <v>Model Owner</v>
      </c>
      <c r="E24" s="20"/>
      <c r="F24" s="1"/>
      <c r="G24" s="14"/>
      <c r="H24" s="961"/>
      <c r="I24" s="15"/>
    </row>
    <row r="25" spans="1:9" ht="15" customHeight="1">
      <c r="A25" s="1"/>
      <c r="B25" s="17"/>
      <c r="C25" s="194" t="s">
        <v>32</v>
      </c>
      <c r="D25" s="12" t="str">
        <f>'Change Control'!E29</f>
        <v>+44 (0) 7867 nnn nnn</v>
      </c>
      <c r="E25" s="20"/>
      <c r="F25" s="1"/>
      <c r="G25" s="14"/>
      <c r="H25" s="961"/>
      <c r="I25" s="15"/>
    </row>
    <row r="26" spans="1:9" ht="15" customHeight="1">
      <c r="A26" s="1"/>
      <c r="B26" s="17"/>
      <c r="C26" s="194" t="s">
        <v>33</v>
      </c>
      <c r="D26" s="21" t="str">
        <f>'Change Control'!E30</f>
        <v>model.owner@uk.fujitsu.com</v>
      </c>
      <c r="E26" s="20"/>
      <c r="F26" s="1"/>
      <c r="G26" s="14"/>
      <c r="H26" s="961"/>
      <c r="I26" s="15"/>
    </row>
    <row r="27" spans="1:9" ht="15" customHeight="1">
      <c r="A27" s="1"/>
      <c r="B27" s="17"/>
      <c r="C27" s="192" t="s">
        <v>30</v>
      </c>
      <c r="D27" s="12"/>
      <c r="E27" s="20"/>
      <c r="F27" s="1"/>
      <c r="G27" s="14"/>
      <c r="H27" s="961"/>
      <c r="I27" s="15"/>
    </row>
    <row r="28" spans="1:9" ht="15" customHeight="1">
      <c r="A28" s="1"/>
      <c r="B28" s="17"/>
      <c r="C28" s="584" t="s">
        <v>35</v>
      </c>
      <c r="E28" s="20"/>
      <c r="F28" s="1"/>
      <c r="G28" s="14"/>
      <c r="H28" s="961"/>
      <c r="I28" s="15"/>
    </row>
    <row r="29" spans="1:9" ht="15" customHeight="1">
      <c r="A29" s="1"/>
      <c r="B29" s="17"/>
      <c r="C29" s="16" t="s">
        <v>36</v>
      </c>
      <c r="D29" s="23">
        <f>FilenameIn</f>
        <v>0</v>
      </c>
      <c r="E29" s="18"/>
      <c r="F29" s="1"/>
      <c r="G29" s="14"/>
      <c r="H29" s="962"/>
      <c r="I29" s="15"/>
    </row>
    <row r="30" spans="1:9" ht="15" customHeight="1" thickBot="1">
      <c r="A30" s="1"/>
      <c r="B30" s="24"/>
      <c r="C30" s="25"/>
      <c r="D30" s="26"/>
      <c r="E30" s="27"/>
      <c r="F30" s="1"/>
      <c r="G30" s="28"/>
      <c r="H30" s="29"/>
      <c r="I30" s="30"/>
    </row>
    <row r="31" spans="1:9">
      <c r="B31" s="274"/>
      <c r="C31" s="274"/>
      <c r="D31" s="274"/>
      <c r="E31" s="274"/>
      <c r="F31" s="274"/>
      <c r="G31" s="274"/>
      <c r="H31" s="274"/>
      <c r="I31" s="274"/>
    </row>
    <row r="32" spans="1:9">
      <c r="B32" s="275"/>
      <c r="C32" s="275"/>
      <c r="D32" s="275"/>
      <c r="E32" s="275"/>
      <c r="F32" s="275"/>
      <c r="G32" s="275"/>
      <c r="H32" s="275"/>
      <c r="I32" s="275"/>
    </row>
    <row r="33" spans="1:9">
      <c r="C33" s="250">
        <v>39703.602981481483</v>
      </c>
      <c r="I33" s="31" t="s">
        <v>2369</v>
      </c>
    </row>
    <row r="34" spans="1:9">
      <c r="A34"/>
    </row>
    <row r="35" spans="1:9">
      <c r="A35"/>
    </row>
  </sheetData>
  <sheetProtection sheet="1" objects="1" scenarios="1" autoFilter="0"/>
  <mergeCells count="3">
    <mergeCell ref="D3:H3"/>
    <mergeCell ref="H8:H17"/>
    <mergeCell ref="H20:H29"/>
  </mergeCells>
  <phoneticPr fontId="7" type="noConversion"/>
  <conditionalFormatting sqref="D3">
    <cfRule type="cellIs" dxfId="176" priority="1" stopIfTrue="1" operator="notEqual">
      <formula>""</formula>
    </cfRule>
  </conditionalFormatting>
  <conditionalFormatting sqref="D12:D13">
    <cfRule type="cellIs" dxfId="175" priority="2" stopIfTrue="1" operator="equal">
      <formula>"NO"</formula>
    </cfRule>
    <cfRule type="cellIs" dxfId="174" priority="3" stopIfTrue="1" operator="equal">
      <formula>"YES"</formula>
    </cfRule>
  </conditionalFormatting>
  <conditionalFormatting sqref="D11">
    <cfRule type="cellIs" dxfId="173" priority="4" stopIfTrue="1" operator="equal">
      <formula>"NOT SELECTED"</formula>
    </cfRule>
  </conditionalFormatting>
  <pageMargins left="0.4" right="0.4" top="1" bottom="1" header="0.5" footer="0.5"/>
  <pageSetup scale="84" orientation="landscape" r:id="rId1"/>
  <headerFooter alignWithMargins="0">
    <oddHeader>&amp;LFUJITSU SERVICES&amp;RCOMMERCIAL IN CONFIDENCE</oddHeader>
    <oddFooter>&amp;L&amp;"Arial,Italic"&amp;F&amp;C&amp;"Arial,Italic"Printed on &amp;D at &amp;T&amp;R&amp;"Arial,Italic"Page &amp;P of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indexed="12"/>
    <pageSetUpPr autoPageBreaks="0" fitToPage="1"/>
  </sheetPr>
  <dimension ref="A1:M888"/>
  <sheetViews>
    <sheetView showGridLines="0" zoomScale="87" workbookViewId="0">
      <pane ySplit="11" topLeftCell="A12" activePane="bottomLeft" state="frozen"/>
      <selection pane="bottomLeft"/>
    </sheetView>
  </sheetViews>
  <sheetFormatPr defaultColWidth="0" defaultRowHeight="12.75" zeroHeight="1"/>
  <cols>
    <col min="1" max="1" width="30.85546875" style="87" customWidth="1"/>
    <col min="2" max="2" width="21.140625" style="87" customWidth="1"/>
    <col min="3" max="3" width="13.28515625" style="87" customWidth="1"/>
    <col min="4" max="13" width="9.140625" style="87" customWidth="1"/>
    <col min="14" max="16384" width="0" style="87" hidden="1"/>
  </cols>
  <sheetData>
    <row r="1" spans="1:13" ht="15">
      <c r="A1" s="32" t="str">
        <f ca="1">MID(CELL("filename",D11),FIND("[",CELL("filename",D11))+1, FIND("]",CELL("filename",D11))-FIND("[",CELL("filename",D11))-1)</f>
        <v>IPM_Pricing_v1.2.xlsm</v>
      </c>
      <c r="B1" s="32"/>
      <c r="C1" s="32"/>
      <c r="D1" s="32"/>
      <c r="E1" s="32"/>
      <c r="F1" s="32"/>
      <c r="G1" s="32"/>
      <c r="H1" s="32"/>
      <c r="I1" s="32"/>
      <c r="J1" s="32"/>
      <c r="K1" s="32"/>
      <c r="L1" s="32"/>
      <c r="M1" s="32"/>
    </row>
    <row r="2" spans="1:13">
      <c r="A2" s="84" t="str">
        <f>ClientNameIn</f>
        <v>Client Name</v>
      </c>
      <c r="B2" s="86"/>
      <c r="C2" s="86"/>
      <c r="D2" s="86"/>
      <c r="E2" s="86"/>
      <c r="F2" s="86"/>
      <c r="G2" s="86"/>
      <c r="H2" s="86"/>
      <c r="I2" s="86"/>
      <c r="J2" s="86"/>
      <c r="K2" s="86"/>
      <c r="L2" s="86"/>
      <c r="M2" s="86"/>
    </row>
    <row r="3" spans="1:13">
      <c r="A3" s="86" t="str">
        <f ca="1">ModelNameIn</f>
        <v>Intermediate Pricing Model v1.2</v>
      </c>
      <c r="B3" s="86"/>
      <c r="C3" s="86"/>
      <c r="D3" s="86"/>
      <c r="E3" s="86"/>
      <c r="F3" s="86"/>
      <c r="G3" s="86"/>
      <c r="H3" s="86"/>
      <c r="I3" s="86"/>
      <c r="J3" s="86"/>
      <c r="K3" s="86"/>
      <c r="L3" s="86"/>
      <c r="M3" s="86"/>
    </row>
    <row r="4" spans="1:13">
      <c r="A4" s="86" t="str">
        <f ca="1">MID(CELL("filename",A1),FIND("]",CELL("filename",A1))+1, LEN(CELL("filename",A1))-FIND("]",CELL("filename",A1)))</f>
        <v>Instructions &amp; Notes</v>
      </c>
      <c r="B4" s="86"/>
      <c r="C4" s="86"/>
      <c r="D4" s="86"/>
      <c r="E4" s="86"/>
      <c r="F4" s="186"/>
      <c r="G4" s="86"/>
      <c r="H4" s="86"/>
      <c r="I4" s="86"/>
      <c r="J4" s="86"/>
      <c r="K4" s="86"/>
      <c r="L4" s="86"/>
      <c r="M4" s="86"/>
    </row>
    <row r="5" spans="1:13">
      <c r="A5" s="86"/>
      <c r="B5" s="86"/>
      <c r="C5" s="86"/>
      <c r="D5" s="86"/>
      <c r="E5" s="86"/>
      <c r="F5" s="86"/>
      <c r="G5" s="86"/>
      <c r="H5" s="86"/>
      <c r="I5" s="86"/>
      <c r="J5" s="86"/>
      <c r="K5" s="86"/>
      <c r="L5" s="86"/>
      <c r="M5" s="86"/>
    </row>
    <row r="6" spans="1:13" ht="12" customHeight="1">
      <c r="A6" s="86"/>
      <c r="B6" s="86"/>
      <c r="C6" s="86"/>
      <c r="D6" s="86"/>
      <c r="E6" s="86"/>
      <c r="F6" s="86"/>
      <c r="G6" s="86"/>
      <c r="H6" s="86"/>
      <c r="I6" s="86"/>
      <c r="J6" s="86"/>
      <c r="K6" s="86"/>
      <c r="L6" s="86"/>
      <c r="M6" s="86"/>
    </row>
    <row r="7" spans="1:13">
      <c r="A7" s="86"/>
      <c r="B7" s="86"/>
      <c r="C7" s="86"/>
      <c r="D7" s="86"/>
      <c r="E7" s="86"/>
      <c r="F7" s="86"/>
      <c r="G7" s="86"/>
      <c r="H7" s="86"/>
      <c r="I7" s="86"/>
      <c r="J7" s="86"/>
      <c r="K7" s="86"/>
      <c r="L7" s="86"/>
      <c r="M7" s="86"/>
    </row>
    <row r="8" spans="1:13">
      <c r="A8" s="86"/>
      <c r="B8" s="86"/>
      <c r="C8" s="86"/>
      <c r="D8" s="86"/>
      <c r="E8" s="86"/>
      <c r="F8" s="86"/>
      <c r="G8" s="86"/>
      <c r="H8" s="86"/>
      <c r="I8" s="86"/>
      <c r="J8" s="86"/>
      <c r="K8" s="86"/>
      <c r="L8" s="86"/>
      <c r="M8" s="86"/>
    </row>
    <row r="9" spans="1:13">
      <c r="A9" s="86"/>
      <c r="B9" s="86"/>
      <c r="C9" s="232"/>
      <c r="D9" s="86"/>
      <c r="E9" s="86"/>
      <c r="F9" s="86"/>
      <c r="G9" s="86"/>
      <c r="H9" s="86"/>
      <c r="I9" s="86"/>
      <c r="J9" s="86"/>
      <c r="K9" s="86"/>
      <c r="L9" s="86"/>
      <c r="M9" s="86"/>
    </row>
    <row r="10" spans="1:13" hidden="1">
      <c r="A10" s="86"/>
      <c r="B10" s="86"/>
      <c r="C10" s="86"/>
      <c r="D10" s="86"/>
      <c r="E10" s="86"/>
      <c r="F10" s="86"/>
      <c r="G10" s="86"/>
      <c r="H10" s="86"/>
      <c r="I10" s="86"/>
      <c r="J10" s="86"/>
      <c r="K10" s="86"/>
      <c r="L10" s="86"/>
      <c r="M10" s="86"/>
    </row>
    <row r="11" spans="1:13" hidden="1">
      <c r="A11" s="86"/>
      <c r="B11" s="86"/>
      <c r="C11" s="86"/>
      <c r="D11" s="86"/>
      <c r="E11" s="86"/>
      <c r="F11" s="86"/>
      <c r="G11" s="86"/>
      <c r="H11" s="86"/>
      <c r="I11" s="86"/>
      <c r="J11" s="86"/>
      <c r="K11" s="86"/>
      <c r="L11" s="86"/>
      <c r="M11" s="86"/>
    </row>
    <row r="12" spans="1:13">
      <c r="A12" s="88" t="s">
        <v>708</v>
      </c>
      <c r="B12" s="148"/>
      <c r="C12" s="148"/>
      <c r="D12" s="148"/>
      <c r="E12" s="148"/>
      <c r="F12" s="148"/>
      <c r="G12" s="148"/>
      <c r="H12" s="148"/>
      <c r="I12" s="148"/>
      <c r="J12" s="148"/>
      <c r="K12" s="148"/>
      <c r="L12" s="148"/>
      <c r="M12" s="82"/>
    </row>
    <row r="13" spans="1:13">
      <c r="A13" s="185"/>
      <c r="B13" s="86"/>
      <c r="C13" s="86"/>
      <c r="D13" s="86"/>
      <c r="E13" s="86"/>
      <c r="F13" s="86"/>
      <c r="G13" s="86"/>
      <c r="H13" s="86"/>
      <c r="I13" s="86"/>
      <c r="J13" s="86"/>
      <c r="K13" s="86"/>
      <c r="L13" s="86"/>
      <c r="M13" s="86"/>
    </row>
    <row r="14" spans="1:13" ht="46.5" customHeight="1">
      <c r="A14" s="185"/>
      <c r="B14" s="963" t="s">
        <v>714</v>
      </c>
      <c r="C14" s="965"/>
      <c r="D14" s="965"/>
      <c r="E14" s="965"/>
      <c r="F14" s="965"/>
      <c r="G14" s="965"/>
      <c r="H14" s="965"/>
      <c r="I14" s="965"/>
      <c r="J14" s="965"/>
      <c r="K14" s="86"/>
      <c r="L14" s="86"/>
      <c r="M14" s="86"/>
    </row>
    <row r="15" spans="1:13" ht="30" customHeight="1">
      <c r="A15" s="185"/>
      <c r="B15" s="963" t="s">
        <v>707</v>
      </c>
      <c r="C15" s="965"/>
      <c r="D15" s="965"/>
      <c r="E15" s="965"/>
      <c r="F15" s="965"/>
      <c r="G15" s="965"/>
      <c r="H15" s="965"/>
      <c r="I15" s="965"/>
      <c r="J15" s="965"/>
      <c r="K15" s="86"/>
      <c r="L15" s="86"/>
      <c r="M15" s="86"/>
    </row>
    <row r="16" spans="1:13" ht="30" customHeight="1">
      <c r="A16" s="185"/>
      <c r="B16" s="869"/>
      <c r="C16" s="870"/>
      <c r="D16" s="870"/>
      <c r="E16" s="870"/>
      <c r="F16" s="870"/>
      <c r="G16" s="870"/>
      <c r="H16" s="870"/>
      <c r="I16" s="870"/>
      <c r="J16" s="870"/>
      <c r="K16" s="86"/>
      <c r="L16" s="86"/>
      <c r="M16" s="86"/>
    </row>
    <row r="17" spans="1:13" ht="27" customHeight="1">
      <c r="A17" s="185"/>
      <c r="B17" s="963"/>
      <c r="C17" s="965"/>
      <c r="D17" s="965"/>
      <c r="E17" s="965"/>
      <c r="F17" s="965"/>
      <c r="G17" s="965"/>
      <c r="H17" s="965"/>
      <c r="I17" s="965"/>
      <c r="J17" s="965"/>
      <c r="K17" s="86"/>
      <c r="L17" s="86"/>
      <c r="M17" s="86"/>
    </row>
    <row r="18" spans="1:13" ht="27" customHeight="1">
      <c r="A18" s="185"/>
      <c r="B18" s="963"/>
      <c r="C18" s="965"/>
      <c r="D18" s="965"/>
      <c r="E18" s="965"/>
      <c r="F18" s="965"/>
      <c r="G18" s="965"/>
      <c r="H18" s="965"/>
      <c r="I18" s="965"/>
      <c r="J18" s="965"/>
      <c r="K18" s="86"/>
      <c r="L18" s="86"/>
      <c r="M18" s="86"/>
    </row>
    <row r="19" spans="1:13" ht="27" customHeight="1">
      <c r="A19" s="185"/>
      <c r="B19" s="963"/>
      <c r="C19" s="965"/>
      <c r="D19" s="965"/>
      <c r="E19" s="965"/>
      <c r="F19" s="965"/>
      <c r="G19" s="965"/>
      <c r="H19" s="965"/>
      <c r="I19" s="965"/>
      <c r="J19" s="965"/>
      <c r="K19" s="86"/>
      <c r="L19" s="86"/>
      <c r="M19" s="86"/>
    </row>
    <row r="20" spans="1:13" ht="27" customHeight="1">
      <c r="A20" s="185"/>
      <c r="B20" s="963"/>
      <c r="C20" s="965"/>
      <c r="D20" s="965"/>
      <c r="E20" s="965"/>
      <c r="F20" s="965"/>
      <c r="G20" s="965"/>
      <c r="H20" s="965"/>
      <c r="I20" s="965"/>
      <c r="J20" s="965"/>
      <c r="K20" s="86"/>
      <c r="L20" s="86"/>
      <c r="M20" s="86"/>
    </row>
    <row r="21" spans="1:13" ht="27" customHeight="1">
      <c r="A21" s="185"/>
      <c r="B21" s="963"/>
      <c r="C21" s="965"/>
      <c r="D21" s="965"/>
      <c r="E21" s="965"/>
      <c r="F21" s="965"/>
      <c r="G21" s="965"/>
      <c r="H21" s="965"/>
      <c r="I21" s="965"/>
      <c r="J21" s="965"/>
      <c r="K21" s="86"/>
      <c r="L21" s="86"/>
      <c r="M21" s="86"/>
    </row>
    <row r="22" spans="1:13" ht="27" customHeight="1">
      <c r="A22" s="185"/>
      <c r="B22" s="963"/>
      <c r="C22" s="965"/>
      <c r="D22" s="965"/>
      <c r="E22" s="965"/>
      <c r="F22" s="965"/>
      <c r="G22" s="965"/>
      <c r="H22" s="965"/>
      <c r="I22" s="965"/>
      <c r="J22" s="965"/>
      <c r="K22" s="86"/>
      <c r="L22" s="86"/>
      <c r="M22" s="86"/>
    </row>
    <row r="23" spans="1:13">
      <c r="A23" s="185"/>
      <c r="B23" s="963"/>
      <c r="C23" s="965"/>
      <c r="D23" s="965"/>
      <c r="E23" s="965"/>
      <c r="F23" s="965"/>
      <c r="G23" s="965"/>
      <c r="H23" s="965"/>
      <c r="I23" s="965"/>
      <c r="J23" s="965"/>
      <c r="K23" s="86"/>
      <c r="L23" s="86"/>
      <c r="M23" s="86"/>
    </row>
    <row r="24" spans="1:13">
      <c r="A24" s="185"/>
      <c r="B24" s="86"/>
      <c r="C24" s="86"/>
      <c r="D24" s="86"/>
      <c r="E24" s="86"/>
      <c r="F24" s="86"/>
      <c r="G24" s="86"/>
      <c r="H24" s="86"/>
      <c r="I24" s="86"/>
      <c r="J24" s="86"/>
      <c r="K24" s="86"/>
      <c r="L24" s="86"/>
      <c r="M24" s="86"/>
    </row>
    <row r="25" spans="1:13">
      <c r="A25" s="185"/>
      <c r="B25" s="86"/>
      <c r="C25" s="86"/>
      <c r="D25" s="86"/>
      <c r="E25" s="86"/>
      <c r="F25" s="86"/>
      <c r="G25" s="86"/>
      <c r="H25" s="86"/>
      <c r="I25" s="86"/>
      <c r="J25" s="86"/>
      <c r="K25" s="86"/>
      <c r="L25" s="86"/>
      <c r="M25" s="86"/>
    </row>
    <row r="26" spans="1:13">
      <c r="A26" s="185"/>
      <c r="B26" s="86"/>
      <c r="C26" s="86"/>
      <c r="D26" s="86"/>
      <c r="E26" s="86"/>
      <c r="F26" s="86"/>
      <c r="G26" s="86"/>
      <c r="H26" s="86"/>
      <c r="I26" s="86"/>
      <c r="J26" s="86"/>
      <c r="K26" s="86"/>
      <c r="L26" s="86"/>
      <c r="M26" s="86"/>
    </row>
    <row r="27" spans="1:13">
      <c r="A27" s="185"/>
      <c r="B27" s="86"/>
      <c r="C27" s="86"/>
      <c r="D27" s="86"/>
      <c r="E27" s="86"/>
      <c r="F27" s="86"/>
      <c r="G27" s="86"/>
      <c r="H27" s="86"/>
      <c r="I27" s="86"/>
      <c r="J27" s="86"/>
      <c r="K27" s="86"/>
      <c r="L27" s="86"/>
      <c r="M27" s="86"/>
    </row>
    <row r="28" spans="1:13">
      <c r="A28" s="185"/>
      <c r="B28" s="86"/>
      <c r="C28" s="86"/>
      <c r="D28" s="86"/>
      <c r="E28" s="86"/>
      <c r="F28" s="86"/>
      <c r="G28" s="86"/>
      <c r="H28" s="86"/>
      <c r="I28" s="86"/>
      <c r="J28" s="86"/>
      <c r="K28" s="86"/>
      <c r="L28" s="86"/>
      <c r="M28" s="86"/>
    </row>
    <row r="29" spans="1:13">
      <c r="A29" s="88" t="s">
        <v>1196</v>
      </c>
      <c r="B29" s="148"/>
      <c r="C29" s="148"/>
      <c r="D29" s="148"/>
      <c r="E29" s="148"/>
      <c r="F29" s="148"/>
      <c r="G29" s="148"/>
      <c r="H29" s="148"/>
      <c r="I29" s="148"/>
      <c r="J29" s="148"/>
      <c r="K29" s="148"/>
      <c r="L29" s="148"/>
      <c r="M29" s="82"/>
    </row>
    <row r="30" spans="1:13">
      <c r="A30" s="185"/>
      <c r="B30" s="86"/>
      <c r="C30" s="86"/>
      <c r="D30" s="86"/>
      <c r="E30" s="86"/>
      <c r="F30" s="86"/>
      <c r="G30" s="86"/>
      <c r="H30" s="86"/>
      <c r="I30" s="86"/>
      <c r="J30" s="86"/>
      <c r="K30" s="86"/>
      <c r="L30" s="86"/>
      <c r="M30" s="86"/>
    </row>
    <row r="31" spans="1:13">
      <c r="B31" s="879" t="s">
        <v>1197</v>
      </c>
      <c r="C31" s="86"/>
      <c r="D31" s="86"/>
      <c r="E31" s="86"/>
      <c r="F31" s="86"/>
      <c r="G31" s="86"/>
      <c r="H31" s="86"/>
      <c r="I31" s="86"/>
      <c r="J31" s="86"/>
      <c r="K31" s="86"/>
      <c r="L31" s="86"/>
      <c r="M31" s="86"/>
    </row>
    <row r="32" spans="1:13">
      <c r="A32" s="187" t="s">
        <v>1204</v>
      </c>
      <c r="B32" s="880" t="str">
        <f ca="1">_PLA6</f>
        <v>Constants</v>
      </c>
      <c r="C32" s="963" t="s">
        <v>1205</v>
      </c>
      <c r="D32" s="964"/>
      <c r="E32" s="964"/>
      <c r="F32" s="964"/>
      <c r="G32" s="964"/>
      <c r="H32" s="964"/>
      <c r="I32" s="964"/>
      <c r="J32" s="964"/>
      <c r="K32" s="86"/>
      <c r="L32" s="86"/>
      <c r="M32" s="86"/>
    </row>
    <row r="33" spans="1:13">
      <c r="B33" s="880" t="str">
        <f ca="1">_PLA10</f>
        <v>Main Input</v>
      </c>
      <c r="C33" s="963" t="s">
        <v>1209</v>
      </c>
      <c r="D33" s="964"/>
      <c r="E33" s="964"/>
      <c r="F33" s="964"/>
      <c r="G33" s="964"/>
      <c r="H33" s="964"/>
      <c r="I33" s="964"/>
      <c r="J33" s="964"/>
      <c r="K33" s="86"/>
      <c r="L33" s="86"/>
      <c r="M33" s="86"/>
    </row>
    <row r="34" spans="1:13" ht="26.25" customHeight="1">
      <c r="B34" s="880" t="str">
        <f ca="1">_PLA8</f>
        <v>Customer Charges</v>
      </c>
      <c r="C34" s="963" t="s">
        <v>1206</v>
      </c>
      <c r="D34" s="964"/>
      <c r="E34" s="964"/>
      <c r="F34" s="964"/>
      <c r="G34" s="964"/>
      <c r="H34" s="964"/>
      <c r="I34" s="964"/>
      <c r="J34" s="964"/>
      <c r="K34" s="86"/>
      <c r="L34" s="86"/>
      <c r="M34" s="86"/>
    </row>
    <row r="35" spans="1:13">
      <c r="B35" s="880" t="str">
        <f ca="1">_PLA9</f>
        <v>Financial Dashboard</v>
      </c>
      <c r="C35" s="963" t="s">
        <v>1211</v>
      </c>
      <c r="D35" s="964"/>
      <c r="E35" s="964"/>
      <c r="F35" s="964"/>
      <c r="G35" s="964"/>
      <c r="H35" s="964"/>
      <c r="I35" s="964"/>
      <c r="J35" s="964"/>
      <c r="K35" s="86"/>
      <c r="L35" s="86"/>
      <c r="M35" s="86"/>
    </row>
    <row r="36" spans="1:13">
      <c r="B36" s="881"/>
      <c r="C36" s="963"/>
      <c r="D36" s="964"/>
      <c r="E36" s="964"/>
      <c r="F36" s="964"/>
      <c r="G36" s="964"/>
      <c r="H36" s="964"/>
      <c r="I36" s="964"/>
      <c r="J36" s="964"/>
      <c r="K36" s="86"/>
      <c r="L36" s="86"/>
      <c r="M36" s="86"/>
    </row>
    <row r="37" spans="1:13">
      <c r="A37" s="187" t="s">
        <v>1210</v>
      </c>
      <c r="B37" s="880" t="str">
        <f ca="1">_PLA11</f>
        <v>Conversion</v>
      </c>
      <c r="C37" s="963" t="s">
        <v>1198</v>
      </c>
      <c r="D37" s="964"/>
      <c r="E37" s="964"/>
      <c r="F37" s="964"/>
      <c r="G37" s="964"/>
      <c r="H37" s="964"/>
      <c r="I37" s="964"/>
      <c r="J37" s="964"/>
      <c r="K37" s="86"/>
      <c r="L37" s="86"/>
      <c r="M37" s="86"/>
    </row>
    <row r="38" spans="1:13">
      <c r="A38" s="185"/>
      <c r="B38" s="880" t="str">
        <f ca="1">_PLA12</f>
        <v>Cost Plus</v>
      </c>
      <c r="C38" s="963" t="s">
        <v>1199</v>
      </c>
      <c r="D38" s="964"/>
      <c r="E38" s="964"/>
      <c r="F38" s="964"/>
      <c r="G38" s="964"/>
      <c r="H38" s="964"/>
      <c r="I38" s="964"/>
      <c r="J38" s="964"/>
      <c r="K38" s="86"/>
      <c r="L38" s="86"/>
      <c r="M38" s="86"/>
    </row>
    <row r="39" spans="1:13">
      <c r="A39" s="185"/>
      <c r="B39" s="880" t="str">
        <f ca="1">_PLA13</f>
        <v>Profile before CoM</v>
      </c>
      <c r="C39" s="963" t="s">
        <v>1200</v>
      </c>
      <c r="D39" s="964"/>
      <c r="E39" s="964"/>
      <c r="F39" s="964"/>
      <c r="G39" s="964"/>
      <c r="H39" s="964"/>
      <c r="I39" s="964"/>
      <c r="J39" s="964"/>
      <c r="K39" s="86"/>
      <c r="L39" s="86"/>
      <c r="M39" s="86"/>
    </row>
    <row r="40" spans="1:13">
      <c r="A40" s="185"/>
      <c r="B40" s="880" t="str">
        <f ca="1">_PLA14</f>
        <v>Profile with CoM</v>
      </c>
      <c r="C40" s="963" t="s">
        <v>1201</v>
      </c>
      <c r="D40" s="964"/>
      <c r="E40" s="964"/>
      <c r="F40" s="964"/>
      <c r="G40" s="964"/>
      <c r="H40" s="964"/>
      <c r="I40" s="964"/>
      <c r="J40" s="964"/>
      <c r="K40" s="86"/>
      <c r="L40" s="86"/>
      <c r="M40" s="86"/>
    </row>
    <row r="41" spans="1:13">
      <c r="A41" s="185"/>
      <c r="B41" s="880"/>
      <c r="C41" s="963"/>
      <c r="D41" s="964"/>
      <c r="E41" s="964"/>
      <c r="F41" s="964"/>
      <c r="G41" s="964"/>
      <c r="H41" s="964"/>
      <c r="I41" s="964"/>
      <c r="J41" s="964"/>
      <c r="K41" s="86"/>
      <c r="L41" s="86"/>
      <c r="M41" s="86"/>
    </row>
    <row r="42" spans="1:13">
      <c r="A42" s="187" t="s">
        <v>1202</v>
      </c>
      <c r="B42" s="880" t="str">
        <f ca="1">_PLA15</f>
        <v>Capital</v>
      </c>
      <c r="C42" s="963" t="s">
        <v>1203</v>
      </c>
      <c r="D42" s="964"/>
      <c r="E42" s="964"/>
      <c r="F42" s="964"/>
      <c r="G42" s="964"/>
      <c r="H42" s="964"/>
      <c r="I42" s="964"/>
      <c r="J42" s="964"/>
      <c r="K42" s="86"/>
      <c r="L42" s="86"/>
      <c r="M42" s="86"/>
    </row>
    <row r="43" spans="1:13">
      <c r="A43" s="185"/>
      <c r="B43" s="881" t="str">
        <f ca="1">_PLA22</f>
        <v>CoM</v>
      </c>
      <c r="C43" s="963" t="str">
        <f ca="1">"Calculates CoM factor based on NPV of '"&amp;_PLA12&amp;"' and '"&amp;_PLA13&amp;"'"</f>
        <v>Calculates CoM factor based on NPV of 'Cost Plus' and 'Profile before CoM'</v>
      </c>
      <c r="D43" s="964"/>
      <c r="E43" s="964"/>
      <c r="F43" s="964"/>
      <c r="G43" s="964"/>
      <c r="H43" s="964"/>
      <c r="I43" s="964"/>
      <c r="J43" s="964"/>
      <c r="K43" s="86"/>
      <c r="L43" s="86"/>
      <c r="M43" s="86"/>
    </row>
    <row r="44" spans="1:13">
      <c r="A44" s="185"/>
      <c r="B44" s="881"/>
      <c r="C44" s="963"/>
      <c r="D44" s="964"/>
      <c r="E44" s="964"/>
      <c r="F44" s="964"/>
      <c r="G44" s="964"/>
      <c r="H44" s="964"/>
      <c r="I44" s="964"/>
      <c r="J44" s="964"/>
      <c r="K44" s="86"/>
      <c r="L44" s="86"/>
      <c r="M44" s="86"/>
    </row>
    <row r="45" spans="1:13">
      <c r="A45" s="187" t="s">
        <v>1207</v>
      </c>
      <c r="B45" s="880" t="str">
        <f ca="1">_PLA16</f>
        <v>Final Price</v>
      </c>
      <c r="C45" s="963" t="s">
        <v>1208</v>
      </c>
      <c r="D45" s="964"/>
      <c r="E45" s="964"/>
      <c r="F45" s="964"/>
      <c r="G45" s="964"/>
      <c r="H45" s="964"/>
      <c r="I45" s="964"/>
      <c r="J45" s="964"/>
      <c r="K45" s="86"/>
      <c r="L45" s="86"/>
      <c r="M45" s="86"/>
    </row>
    <row r="46" spans="1:13">
      <c r="A46" s="185"/>
      <c r="B46" s="881" t="str">
        <f ca="1">_PLA17</f>
        <v>Service Prices</v>
      </c>
      <c r="C46" s="963" t="str">
        <f ca="1">"'"&amp;_PLA16&amp;"' data summarised by Customer Services."</f>
        <v>'Final Price' data summarised by Customer Services.</v>
      </c>
      <c r="D46" s="964"/>
      <c r="E46" s="964"/>
      <c r="F46" s="964"/>
      <c r="G46" s="964"/>
      <c r="H46" s="964"/>
      <c r="I46" s="964"/>
      <c r="J46" s="964"/>
      <c r="K46" s="86"/>
      <c r="L46" s="86"/>
      <c r="M46" s="86"/>
    </row>
    <row r="47" spans="1:13">
      <c r="A47" s="185"/>
      <c r="B47" s="881" t="str">
        <f ca="1">_PLA18</f>
        <v>Interface</v>
      </c>
      <c r="C47" s="963" t="s">
        <v>1212</v>
      </c>
      <c r="D47" s="964"/>
      <c r="E47" s="964"/>
      <c r="F47" s="964"/>
      <c r="G47" s="964"/>
      <c r="H47" s="964"/>
      <c r="I47" s="964"/>
      <c r="J47" s="964"/>
      <c r="K47" s="86"/>
      <c r="L47" s="86"/>
      <c r="M47" s="86"/>
    </row>
    <row r="48" spans="1:13">
      <c r="A48" s="185"/>
      <c r="B48" s="880"/>
      <c r="C48" s="963"/>
      <c r="D48" s="964"/>
      <c r="E48" s="964"/>
      <c r="F48" s="964"/>
      <c r="G48" s="964"/>
      <c r="H48" s="964"/>
      <c r="I48" s="964"/>
      <c r="J48" s="964"/>
      <c r="K48" s="86"/>
      <c r="L48" s="86"/>
      <c r="M48" s="86"/>
    </row>
    <row r="49" spans="1:13">
      <c r="A49" s="187" t="s">
        <v>1213</v>
      </c>
      <c r="B49" s="880" t="str">
        <f ca="1">_PLA5</f>
        <v>Error Checks</v>
      </c>
      <c r="C49" s="963" t="s">
        <v>1214</v>
      </c>
      <c r="D49" s="964"/>
      <c r="E49" s="964"/>
      <c r="F49" s="964"/>
      <c r="G49" s="964"/>
      <c r="H49" s="964"/>
      <c r="I49" s="964"/>
      <c r="J49" s="964"/>
      <c r="K49" s="86"/>
      <c r="L49" s="86"/>
      <c r="M49" s="86"/>
    </row>
    <row r="50" spans="1:13">
      <c r="A50" s="185"/>
      <c r="B50" s="880" t="str">
        <f ca="1">_PLA19</f>
        <v>Audit</v>
      </c>
      <c r="C50" s="963" t="s">
        <v>1215</v>
      </c>
      <c r="D50" s="964"/>
      <c r="E50" s="964"/>
      <c r="F50" s="964"/>
      <c r="G50" s="964"/>
      <c r="H50" s="964"/>
      <c r="I50" s="964"/>
      <c r="J50" s="964"/>
      <c r="K50" s="86"/>
      <c r="L50" s="86"/>
      <c r="M50" s="86"/>
    </row>
    <row r="51" spans="1:13">
      <c r="A51" s="185"/>
      <c r="B51" s="86"/>
      <c r="C51" s="86"/>
      <c r="D51" s="86"/>
      <c r="E51" s="86"/>
      <c r="F51" s="86"/>
      <c r="G51" s="86"/>
      <c r="H51" s="86"/>
      <c r="I51" s="86"/>
      <c r="J51" s="86"/>
      <c r="K51" s="86"/>
      <c r="L51" s="86"/>
      <c r="M51" s="86"/>
    </row>
    <row r="52" spans="1:13">
      <c r="A52" s="88" t="str">
        <f ca="1">_PLA6</f>
        <v>Constants</v>
      </c>
      <c r="B52" s="148"/>
      <c r="C52" s="148"/>
      <c r="D52" s="148"/>
      <c r="E52" s="148"/>
      <c r="F52" s="148"/>
      <c r="G52" s="148"/>
      <c r="H52" s="148"/>
      <c r="I52" s="148"/>
      <c r="J52" s="148"/>
      <c r="K52" s="148"/>
      <c r="L52" s="148"/>
      <c r="M52" s="82"/>
    </row>
    <row r="53" spans="1:13">
      <c r="A53" s="186"/>
      <c r="B53" s="86"/>
      <c r="C53" s="86"/>
      <c r="D53" s="86"/>
      <c r="E53" s="86"/>
      <c r="F53" s="86"/>
      <c r="G53" s="86"/>
      <c r="H53" s="86"/>
      <c r="I53" s="86"/>
      <c r="J53" s="86"/>
      <c r="K53" s="86"/>
      <c r="L53" s="86"/>
      <c r="M53" s="86"/>
    </row>
    <row r="54" spans="1:13">
      <c r="A54" s="869" t="s">
        <v>701</v>
      </c>
      <c r="B54" s="963" t="str">
        <f ca="1">"The '"&amp;_PLA6&amp;"' sheet holds the key code lists and variables used within the model."</f>
        <v>The 'Constants' sheet holds the key code lists and variables used within the model.</v>
      </c>
      <c r="C54" s="965"/>
      <c r="D54" s="965"/>
      <c r="E54" s="965"/>
      <c r="F54" s="965"/>
      <c r="G54" s="965"/>
      <c r="H54" s="965"/>
      <c r="I54" s="965"/>
      <c r="J54" s="965"/>
      <c r="K54" s="86"/>
      <c r="L54" s="86"/>
      <c r="M54" s="86"/>
    </row>
    <row r="55" spans="1:13">
      <c r="A55" s="869"/>
      <c r="B55" s="963" t="str">
        <f ca="1">"Most of the code lists are used to provide drop-down menus and cell validation on the '"&amp;_PLA10&amp;"' sheet."</f>
        <v>Most of the code lists are used to provide drop-down menus and cell validation on the 'Main Input' sheet.</v>
      </c>
      <c r="C55" s="965"/>
      <c r="D55" s="965"/>
      <c r="E55" s="965"/>
      <c r="F55" s="965"/>
      <c r="G55" s="965"/>
      <c r="H55" s="965"/>
      <c r="I55" s="965"/>
      <c r="J55" s="965"/>
      <c r="K55" s="86"/>
      <c r="L55" s="86"/>
      <c r="M55" s="86"/>
    </row>
    <row r="56" spans="1:13" ht="26.25" customHeight="1">
      <c r="A56" s="869"/>
      <c r="B56" s="963" t="s">
        <v>702</v>
      </c>
      <c r="C56" s="965"/>
      <c r="D56" s="965"/>
      <c r="E56" s="965"/>
      <c r="F56" s="965"/>
      <c r="G56" s="965"/>
      <c r="H56" s="965"/>
      <c r="I56" s="965"/>
      <c r="J56" s="965"/>
      <c r="K56" s="86"/>
      <c r="L56" s="86"/>
      <c r="M56" s="86"/>
    </row>
    <row r="57" spans="1:13" ht="81" customHeight="1">
      <c r="A57" s="869"/>
      <c r="B57" s="963" t="s">
        <v>706</v>
      </c>
      <c r="C57" s="965"/>
      <c r="D57" s="965"/>
      <c r="E57" s="965"/>
      <c r="F57" s="965"/>
      <c r="G57" s="965"/>
      <c r="H57" s="965"/>
      <c r="I57" s="965"/>
      <c r="J57" s="965"/>
      <c r="K57" s="86"/>
      <c r="L57" s="86"/>
      <c r="M57" s="86"/>
    </row>
    <row r="58" spans="1:13" ht="30" customHeight="1">
      <c r="A58" s="869"/>
      <c r="B58" s="963" t="str">
        <f ca="1">"These switches withold costs from the '"&amp;_PLA11&amp;"' sheet. Data remains on the '"&amp;_PLA10&amp;"' sheet, but does not flow any further into the model."</f>
        <v>These switches withold costs from the 'Conversion' sheet. Data remains on the 'Main Input' sheet, but does not flow any further into the model.</v>
      </c>
      <c r="C58" s="965"/>
      <c r="D58" s="965"/>
      <c r="E58" s="965"/>
      <c r="F58" s="965"/>
      <c r="G58" s="965"/>
      <c r="H58" s="965"/>
      <c r="I58" s="965"/>
      <c r="J58" s="965"/>
      <c r="K58" s="86"/>
      <c r="L58" s="86"/>
      <c r="M58" s="86"/>
    </row>
    <row r="59" spans="1:13">
      <c r="A59" s="869"/>
      <c r="B59" s="963"/>
      <c r="C59" s="965"/>
      <c r="D59" s="965"/>
      <c r="E59" s="965"/>
      <c r="F59" s="965"/>
      <c r="G59" s="965"/>
      <c r="H59" s="965"/>
      <c r="I59" s="965"/>
      <c r="J59" s="965"/>
      <c r="K59" s="86"/>
      <c r="L59" s="86"/>
      <c r="M59" s="86"/>
    </row>
    <row r="60" spans="1:13" ht="30" customHeight="1">
      <c r="A60" s="869" t="str">
        <f>CONAT1&amp;" ("&amp;CRBot&amp;" options)"</f>
        <v>Accounting Treatment (26 options)</v>
      </c>
      <c r="B60" s="963" t="str">
        <f>"Essential code list for the Accounting Module. Users must NOT amend these codes."</f>
        <v>Essential code list for the Accounting Module. Users must NOT amend these codes.</v>
      </c>
      <c r="C60" s="965"/>
      <c r="D60" s="965"/>
      <c r="E60" s="965"/>
      <c r="F60" s="965"/>
      <c r="G60" s="965"/>
      <c r="H60" s="965"/>
      <c r="I60" s="965"/>
      <c r="J60" s="965"/>
      <c r="K60" s="86"/>
      <c r="L60" s="86"/>
      <c r="M60" s="86"/>
    </row>
    <row r="61" spans="1:13" ht="30.75" customHeight="1">
      <c r="A61" s="869"/>
      <c r="B61" s="963" t="str">
        <f ca="1">"Provides drop-down menu and cell validation on the '"&amp;_PLA10&amp;"' sheet. Informs Cost and Cost Plus tables on '"&amp;_PLA18&amp;"' sheet."</f>
        <v>Provides drop-down menu and cell validation on the 'Main Input' sheet. Informs Cost and Cost Plus tables on 'Interface' sheet.</v>
      </c>
      <c r="C61" s="965"/>
      <c r="D61" s="965"/>
      <c r="E61" s="965"/>
      <c r="F61" s="965"/>
      <c r="G61" s="965"/>
      <c r="H61" s="965"/>
      <c r="I61" s="965"/>
      <c r="J61" s="965"/>
      <c r="K61" s="86"/>
      <c r="L61" s="86"/>
      <c r="M61" s="86"/>
    </row>
    <row r="62" spans="1:13" ht="30.75" customHeight="1">
      <c r="A62" s="869"/>
      <c r="B62" s="963" t="str">
        <f>"Note: Fixed assets must use the asset codes designated within the Accounting Module. These are currently: "&amp;Constants!E29&amp;", "&amp;Constants!E30&amp;" and "&amp;Constants!E31&amp;"."</f>
        <v>Note: Fixed assets must use the asset codes designated within the Accounting Module. These are currently: ASS-13, ASS-14 and ASS-15.</v>
      </c>
      <c r="C62" s="965"/>
      <c r="D62" s="965"/>
      <c r="E62" s="965"/>
      <c r="F62" s="965"/>
      <c r="G62" s="965"/>
      <c r="H62" s="965"/>
      <c r="I62" s="965"/>
      <c r="J62" s="965"/>
      <c r="K62" s="86"/>
      <c r="L62" s="86"/>
      <c r="M62" s="86"/>
    </row>
    <row r="63" spans="1:13">
      <c r="A63" s="869"/>
      <c r="B63" s="963"/>
      <c r="C63" s="965"/>
      <c r="D63" s="965"/>
      <c r="E63" s="965"/>
      <c r="F63" s="965"/>
      <c r="G63" s="965"/>
      <c r="H63" s="965"/>
      <c r="I63" s="965"/>
      <c r="J63" s="965"/>
      <c r="K63" s="86"/>
      <c r="L63" s="86"/>
      <c r="M63" s="86"/>
    </row>
    <row r="64" spans="1:13">
      <c r="A64" s="869" t="str">
        <f>CONBC1&amp;" ("&amp;BABot&amp;" options)"</f>
        <v>BAR Cost Code (28 options)</v>
      </c>
      <c r="B64" s="963" t="s">
        <v>2359</v>
      </c>
      <c r="C64" s="965"/>
      <c r="D64" s="965"/>
      <c r="E64" s="965"/>
      <c r="F64" s="965"/>
      <c r="G64" s="965"/>
      <c r="H64" s="965"/>
      <c r="I64" s="965"/>
      <c r="J64" s="965"/>
      <c r="K64" s="86"/>
      <c r="L64" s="86"/>
      <c r="M64" s="86"/>
    </row>
    <row r="65" spans="1:13">
      <c r="A65" s="869"/>
      <c r="B65" s="963" t="str">
        <f ca="1">"Provides drop-down menu and cell validation on the '"&amp;_PLA10&amp;"' sheet. Informs Cost table on '"&amp;_PLA18&amp;"' sheet."</f>
        <v>Provides drop-down menu and cell validation on the 'Main Input' sheet. Informs Cost table on 'Interface' sheet.</v>
      </c>
      <c r="C65" s="965"/>
      <c r="D65" s="965"/>
      <c r="E65" s="965"/>
      <c r="F65" s="965"/>
      <c r="G65" s="965"/>
      <c r="H65" s="965"/>
      <c r="I65" s="965"/>
      <c r="J65" s="965"/>
      <c r="K65" s="86"/>
      <c r="L65" s="86"/>
      <c r="M65" s="86"/>
    </row>
    <row r="66" spans="1:13" ht="29.25" customHeight="1">
      <c r="A66" s="869"/>
      <c r="B66" s="963" t="s">
        <v>1193</v>
      </c>
      <c r="C66" s="965"/>
      <c r="D66" s="965"/>
      <c r="E66" s="965"/>
      <c r="F66" s="965"/>
      <c r="G66" s="965"/>
      <c r="H66" s="965"/>
      <c r="I66" s="965"/>
      <c r="J66" s="965"/>
      <c r="K66" s="86"/>
      <c r="L66" s="86"/>
      <c r="M66" s="86"/>
    </row>
    <row r="67" spans="1:13">
      <c r="A67" s="869"/>
      <c r="B67" s="963"/>
      <c r="C67" s="965"/>
      <c r="D67" s="965"/>
      <c r="E67" s="965"/>
      <c r="F67" s="965"/>
      <c r="G67" s="965"/>
      <c r="H67" s="965"/>
      <c r="I67" s="965"/>
      <c r="J67" s="965"/>
      <c r="K67" s="86"/>
      <c r="L67" s="86"/>
      <c r="M67" s="86"/>
    </row>
    <row r="68" spans="1:13" ht="42.75" customHeight="1">
      <c r="A68" s="869" t="str">
        <f>CONBR1&amp;" ("&amp;ESBot&amp;" options)"</f>
        <v>BAR Revenue Code (6 options)</v>
      </c>
      <c r="B68" s="963" t="str">
        <f ca="1">"Essential code list for the Accounting Module. Provides drop-down menu and cell validation on the '"&amp;_PLA10&amp;"' sheet. Informs Cost, Cost Plus and Profiled summary tables on the '"&amp;_PLA18&amp;"' sheet. Users must NOT amend these codes."</f>
        <v>Essential code list for the Accounting Module. Provides drop-down menu and cell validation on the 'Main Input' sheet. Informs Cost, Cost Plus and Profiled summary tables on the 'Interface' sheet. Users must NOT amend these codes.</v>
      </c>
      <c r="C68" s="965"/>
      <c r="D68" s="965"/>
      <c r="E68" s="965"/>
      <c r="F68" s="965"/>
      <c r="G68" s="965"/>
      <c r="H68" s="965"/>
      <c r="I68" s="965"/>
      <c r="J68" s="965"/>
      <c r="K68" s="86"/>
      <c r="L68" s="86"/>
      <c r="M68" s="86"/>
    </row>
    <row r="69" spans="1:13">
      <c r="A69" s="869"/>
      <c r="B69" s="963" t="str">
        <f ca="1">"Provides drop-down menu and cell validation. Informs Cost, Cost Plus and Profiled tables on '"&amp;_PLA18&amp;"' sheet."</f>
        <v>Provides drop-down menu and cell validation. Informs Cost, Cost Plus and Profiled tables on 'Interface' sheet.</v>
      </c>
      <c r="C69" s="965"/>
      <c r="D69" s="965"/>
      <c r="E69" s="965"/>
      <c r="F69" s="965"/>
      <c r="G69" s="965"/>
      <c r="H69" s="965"/>
      <c r="I69" s="965"/>
      <c r="J69" s="965"/>
      <c r="K69" s="86"/>
      <c r="L69" s="86"/>
      <c r="M69" s="86"/>
    </row>
    <row r="70" spans="1:13">
      <c r="A70" s="869"/>
      <c r="B70" s="963"/>
      <c r="C70" s="965"/>
      <c r="D70" s="965"/>
      <c r="E70" s="965"/>
      <c r="F70" s="965"/>
      <c r="G70" s="965"/>
      <c r="H70" s="965"/>
      <c r="I70" s="965"/>
      <c r="J70" s="965"/>
      <c r="K70" s="86"/>
      <c r="L70" s="86"/>
      <c r="M70" s="86"/>
    </row>
    <row r="71" spans="1:13">
      <c r="A71" s="869" t="str">
        <f>CONCD1</f>
        <v>Bid &amp; Contract Dates</v>
      </c>
      <c r="B71" s="963" t="str">
        <f ca="1">"Key inputs which affect the '"&amp;_PLA7&amp;"' sheet. Pre-Contract period, Contract Start Date and Contract Duration."</f>
        <v>Key inputs which affect the 'Timelines' sheet. Pre-Contract period, Contract Start Date and Contract Duration.</v>
      </c>
      <c r="C71" s="965"/>
      <c r="D71" s="965"/>
      <c r="E71" s="965"/>
      <c r="F71" s="965"/>
      <c r="G71" s="965"/>
      <c r="H71" s="965"/>
      <c r="I71" s="965"/>
      <c r="J71" s="965"/>
      <c r="K71" s="86"/>
      <c r="L71" s="86"/>
      <c r="M71" s="86"/>
    </row>
    <row r="72" spans="1:13">
      <c r="A72" s="869"/>
      <c r="B72" s="963"/>
      <c r="C72" s="965"/>
      <c r="D72" s="965"/>
      <c r="E72" s="965"/>
      <c r="F72" s="965"/>
      <c r="G72" s="965"/>
      <c r="H72" s="965"/>
      <c r="I72" s="965"/>
      <c r="J72" s="965"/>
      <c r="K72" s="86"/>
      <c r="L72" s="86"/>
      <c r="M72" s="86"/>
    </row>
    <row r="73" spans="1:13" ht="34.5" customHeight="1">
      <c r="A73" s="869" t="str">
        <f>CONBD1</f>
        <v>Bid Details</v>
      </c>
      <c r="B73" s="963" t="s">
        <v>711</v>
      </c>
      <c r="C73" s="965"/>
      <c r="D73" s="965"/>
      <c r="E73" s="965"/>
      <c r="F73" s="965"/>
      <c r="G73" s="965"/>
      <c r="H73" s="965"/>
      <c r="I73" s="965"/>
      <c r="J73" s="965"/>
      <c r="K73" s="86"/>
      <c r="L73" s="86"/>
      <c r="M73" s="86"/>
    </row>
    <row r="74" spans="1:13">
      <c r="A74" s="869"/>
      <c r="B74" s="963"/>
      <c r="C74" s="965"/>
      <c r="D74" s="965"/>
      <c r="E74" s="965"/>
      <c r="F74" s="965"/>
      <c r="G74" s="965"/>
      <c r="H74" s="965"/>
      <c r="I74" s="965"/>
      <c r="J74" s="965"/>
      <c r="K74" s="86"/>
      <c r="L74" s="86"/>
      <c r="M74" s="86"/>
    </row>
    <row r="75" spans="1:13" ht="29.25" customHeight="1">
      <c r="A75" s="869" t="str">
        <f>CONCU1&amp;" ("&amp;CUBot&amp;" options)"</f>
        <v>Capability Units (32 options)</v>
      </c>
      <c r="B75" s="963" t="s">
        <v>421</v>
      </c>
      <c r="C75" s="965"/>
      <c r="D75" s="965"/>
      <c r="E75" s="965"/>
      <c r="F75" s="965"/>
      <c r="G75" s="965"/>
      <c r="H75" s="965"/>
      <c r="I75" s="965"/>
      <c r="J75" s="965"/>
      <c r="K75" s="86"/>
      <c r="L75" s="86"/>
      <c r="M75" s="86"/>
    </row>
    <row r="76" spans="1:13">
      <c r="A76" s="869"/>
      <c r="B76" s="963" t="str">
        <f ca="1">"Provides drop-down menu and cell validation on the '"&amp;_PLA10&amp;"' sheet."</f>
        <v>Provides drop-down menu and cell validation on the 'Main Input' sheet.</v>
      </c>
      <c r="C76" s="965"/>
      <c r="D76" s="965"/>
      <c r="E76" s="965"/>
      <c r="F76" s="965"/>
      <c r="G76" s="965"/>
      <c r="H76" s="965"/>
      <c r="I76" s="965"/>
      <c r="J76" s="965"/>
      <c r="K76" s="86"/>
      <c r="L76" s="86"/>
      <c r="M76" s="86"/>
    </row>
    <row r="77" spans="1:13">
      <c r="A77" s="869"/>
      <c r="B77" s="963"/>
      <c r="C77" s="965"/>
      <c r="D77" s="965"/>
      <c r="E77" s="965"/>
      <c r="F77" s="965"/>
      <c r="G77" s="965"/>
      <c r="H77" s="965"/>
      <c r="I77" s="965"/>
      <c r="J77" s="965"/>
      <c r="K77" s="86"/>
      <c r="L77" s="86"/>
      <c r="M77" s="86"/>
    </row>
    <row r="78" spans="1:13" ht="42.75" customHeight="1">
      <c r="A78" s="869" t="str">
        <f>CONCO1&amp;" ("&amp;CXBot&amp;" options)"</f>
        <v>Capex / Opex (2 options)</v>
      </c>
      <c r="B78" s="963" t="str">
        <f ca="1">"Capital (Capex) or Operational (Opex) expenditure. Is this a capital asset to be depreciated on the corporate books? If so it is Capex. Essential code list for the Accounting Module. Provides drop-down menu. Informs Cost summary table  on the '"&amp;_PLA18&amp;"' sheet. Users must NOT amend these codes."</f>
        <v>Capital (Capex) or Operational (Opex) expenditure. Is this a capital asset to be depreciated on the corporate books? If so it is Capex. Essential code list for the Accounting Module. Provides drop-down menu. Informs Cost summary table  on the 'Interface' sheet. Users must NOT amend these codes.</v>
      </c>
      <c r="C78" s="965"/>
      <c r="D78" s="965"/>
      <c r="E78" s="965"/>
      <c r="F78" s="965"/>
      <c r="G78" s="965"/>
      <c r="H78" s="965"/>
      <c r="I78" s="965"/>
      <c r="J78" s="965"/>
      <c r="K78" s="86"/>
      <c r="L78" s="86"/>
      <c r="M78" s="86"/>
    </row>
    <row r="79" spans="1:13" ht="16.5" customHeight="1">
      <c r="A79" s="869"/>
      <c r="B79" s="963" t="str">
        <f ca="1">"Provides drop-down menu and cell validation on the '"&amp;_PLA10&amp;"' sheet. Informs Cost table on '"&amp;_PLA18&amp;"' sheet."</f>
        <v>Provides drop-down menu and cell validation on the 'Main Input' sheet. Informs Cost table on 'Interface' sheet.</v>
      </c>
      <c r="C79" s="965"/>
      <c r="D79" s="965"/>
      <c r="E79" s="965"/>
      <c r="F79" s="965"/>
      <c r="G79" s="965"/>
      <c r="H79" s="965"/>
      <c r="I79" s="965"/>
      <c r="J79" s="965"/>
      <c r="K79" s="86"/>
      <c r="L79" s="86"/>
      <c r="M79" s="86"/>
    </row>
    <row r="80" spans="1:13">
      <c r="A80" s="869"/>
      <c r="B80" s="963"/>
      <c r="C80" s="965"/>
      <c r="D80" s="965"/>
      <c r="E80" s="965"/>
      <c r="F80" s="965"/>
      <c r="G80" s="965"/>
      <c r="H80" s="965"/>
      <c r="I80" s="965"/>
      <c r="J80" s="965"/>
      <c r="K80" s="86"/>
      <c r="L80" s="86"/>
      <c r="M80" s="86"/>
    </row>
    <row r="81" spans="1:13" ht="31.5" customHeight="1">
      <c r="A81" s="869" t="str">
        <f>CONDE1&amp;" ("&amp;DeBot&amp;" options)"</f>
        <v>Capital Life Of Assets (3 options)</v>
      </c>
      <c r="B81" s="963" t="s">
        <v>2358</v>
      </c>
      <c r="C81" s="965"/>
      <c r="D81" s="965"/>
      <c r="E81" s="965"/>
      <c r="F81" s="965"/>
      <c r="G81" s="965"/>
      <c r="H81" s="965"/>
      <c r="I81" s="965"/>
      <c r="J81" s="965"/>
      <c r="K81" s="86"/>
      <c r="L81" s="86"/>
      <c r="M81" s="86"/>
    </row>
    <row r="82" spans="1:13" ht="12.75" customHeight="1">
      <c r="A82" s="869"/>
      <c r="B82" s="963" t="str">
        <f ca="1">"Provides drop-down menu and cell validation on the '"&amp;_PLA10&amp;"' sheet. Informs Cost table on '"&amp;_PLA18&amp;"' sheet."</f>
        <v>Provides drop-down menu and cell validation on the 'Main Input' sheet. Informs Cost table on 'Interface' sheet.</v>
      </c>
      <c r="C82" s="965"/>
      <c r="D82" s="965"/>
      <c r="E82" s="965"/>
      <c r="F82" s="965"/>
      <c r="G82" s="965"/>
      <c r="H82" s="965"/>
      <c r="I82" s="965"/>
      <c r="J82" s="965"/>
      <c r="K82" s="86"/>
      <c r="L82" s="86"/>
      <c r="M82" s="86"/>
    </row>
    <row r="83" spans="1:13">
      <c r="A83" s="869"/>
      <c r="B83" s="963"/>
      <c r="C83" s="965"/>
      <c r="D83" s="965"/>
      <c r="E83" s="965"/>
      <c r="F83" s="965"/>
      <c r="G83" s="965"/>
      <c r="H83" s="965"/>
      <c r="I83" s="965"/>
      <c r="J83" s="965"/>
      <c r="K83" s="86"/>
      <c r="L83" s="86"/>
      <c r="M83" s="86"/>
    </row>
    <row r="84" spans="1:13" ht="30.75" customHeight="1">
      <c r="A84" s="869" t="str">
        <f>CONCC1&amp;" ("&amp;CCBot&amp;" options)"</f>
        <v>Cost Classification (25 options)</v>
      </c>
      <c r="B84" s="963" t="s">
        <v>2353</v>
      </c>
      <c r="C84" s="965"/>
      <c r="D84" s="965"/>
      <c r="E84" s="965"/>
      <c r="F84" s="965"/>
      <c r="G84" s="965"/>
      <c r="H84" s="965"/>
      <c r="I84" s="965"/>
      <c r="J84" s="965"/>
      <c r="K84" s="86"/>
      <c r="L84" s="86"/>
      <c r="M84" s="86"/>
    </row>
    <row r="85" spans="1:13" ht="12.75" customHeight="1">
      <c r="A85" s="869"/>
      <c r="B85" s="963" t="str">
        <f ca="1">"Provides drop-down menu and cell validation on the '"&amp;_PLA10&amp;"' sheet."</f>
        <v>Provides drop-down menu and cell validation on the 'Main Input' sheet.</v>
      </c>
      <c r="C85" s="965"/>
      <c r="D85" s="965"/>
      <c r="E85" s="965"/>
      <c r="F85" s="965"/>
      <c r="G85" s="965"/>
      <c r="H85" s="965"/>
      <c r="I85" s="965"/>
      <c r="J85" s="965"/>
      <c r="K85" s="86"/>
      <c r="L85" s="86"/>
      <c r="M85" s="86"/>
    </row>
    <row r="86" spans="1:13">
      <c r="A86" s="869"/>
      <c r="B86" s="963"/>
      <c r="C86" s="965"/>
      <c r="D86" s="965"/>
      <c r="E86" s="965"/>
      <c r="F86" s="965"/>
      <c r="G86" s="965"/>
      <c r="H86" s="965"/>
      <c r="I86" s="965"/>
      <c r="J86" s="965"/>
      <c r="K86" s="86"/>
      <c r="L86" s="86"/>
      <c r="M86" s="86"/>
    </row>
    <row r="87" spans="1:13" ht="33" customHeight="1">
      <c r="A87" s="869" t="str">
        <f>CONCM1</f>
        <v>Cost of Money</v>
      </c>
      <c r="B87" s="963" t="s">
        <v>2356</v>
      </c>
      <c r="C87" s="965"/>
      <c r="D87" s="965"/>
      <c r="E87" s="965"/>
      <c r="F87" s="965"/>
      <c r="G87" s="965"/>
      <c r="H87" s="965"/>
      <c r="I87" s="965"/>
      <c r="J87" s="965"/>
      <c r="K87" s="86"/>
      <c r="L87" s="86"/>
      <c r="M87" s="86"/>
    </row>
    <row r="88" spans="1:13">
      <c r="A88" s="869"/>
      <c r="B88" s="963" t="str">
        <f>"WACC Rate currently "&amp;Constants!E220*100&amp;"%"</f>
        <v>WACC Rate currently 12.9%</v>
      </c>
      <c r="C88" s="965"/>
      <c r="D88" s="965"/>
      <c r="E88" s="965"/>
      <c r="F88" s="965"/>
      <c r="G88" s="965"/>
      <c r="H88" s="965"/>
      <c r="I88" s="965"/>
      <c r="J88" s="965"/>
      <c r="K88" s="86"/>
      <c r="L88" s="86"/>
      <c r="M88" s="86"/>
    </row>
    <row r="89" spans="1:13">
      <c r="A89" s="869"/>
      <c r="B89" s="963" t="str">
        <f>"Tax Rate (not used) currently "&amp;Constants!E222*100&amp;"%"</f>
        <v>Tax Rate (not used) currently 7.5%</v>
      </c>
      <c r="C89" s="965"/>
      <c r="D89" s="965"/>
      <c r="E89" s="965"/>
      <c r="F89" s="965"/>
      <c r="G89" s="965"/>
      <c r="H89" s="965"/>
      <c r="I89" s="965"/>
      <c r="J89" s="965"/>
      <c r="K89" s="86"/>
      <c r="L89" s="86"/>
      <c r="M89" s="86"/>
    </row>
    <row r="90" spans="1:13">
      <c r="A90" s="869"/>
      <c r="B90" s="963"/>
      <c r="C90" s="965"/>
      <c r="D90" s="965"/>
      <c r="E90" s="965"/>
      <c r="F90" s="965"/>
      <c r="G90" s="965"/>
      <c r="H90" s="965"/>
      <c r="I90" s="965"/>
      <c r="J90" s="965"/>
      <c r="K90" s="86"/>
      <c r="L90" s="86"/>
      <c r="M90" s="86"/>
    </row>
    <row r="91" spans="1:13" ht="30" customHeight="1">
      <c r="A91" s="869" t="str">
        <f>CONCP1&amp;" ("&amp;CPBot&amp;" options)"</f>
        <v>Cost Phase (6 options)</v>
      </c>
      <c r="B91" s="963" t="s">
        <v>2357</v>
      </c>
      <c r="C91" s="965"/>
      <c r="D91" s="965"/>
      <c r="E91" s="965"/>
      <c r="F91" s="965"/>
      <c r="G91" s="965"/>
      <c r="H91" s="965"/>
      <c r="I91" s="965"/>
      <c r="J91" s="965"/>
      <c r="K91" s="86"/>
      <c r="L91" s="86"/>
      <c r="M91" s="86"/>
    </row>
    <row r="92" spans="1:13" ht="12.75" customHeight="1">
      <c r="A92" s="869"/>
      <c r="B92" s="963" t="str">
        <f ca="1">"Provides drop-down menu and cell validation on the '"&amp;_PLA10&amp;"' sheet."</f>
        <v>Provides drop-down menu and cell validation on the 'Main Input' sheet.</v>
      </c>
      <c r="C92" s="965"/>
      <c r="D92" s="965"/>
      <c r="E92" s="965"/>
      <c r="F92" s="965"/>
      <c r="G92" s="965"/>
      <c r="H92" s="965"/>
      <c r="I92" s="965"/>
      <c r="J92" s="965"/>
      <c r="K92" s="86"/>
      <c r="L92" s="86"/>
      <c r="M92" s="86"/>
    </row>
    <row r="93" spans="1:13">
      <c r="A93" s="869"/>
      <c r="B93" s="963"/>
      <c r="C93" s="965"/>
      <c r="D93" s="965"/>
      <c r="E93" s="965"/>
      <c r="F93" s="965"/>
      <c r="G93" s="965"/>
      <c r="H93" s="965"/>
      <c r="I93" s="965"/>
      <c r="J93" s="965"/>
      <c r="K93" s="86"/>
      <c r="L93" s="86"/>
      <c r="M93" s="86"/>
    </row>
    <row r="94" spans="1:13" ht="27.75" customHeight="1">
      <c r="A94" s="869" t="str">
        <f>CONCT1&amp;" ("&amp;CTBot&amp;" options)"</f>
        <v>Cost Types (11 options)</v>
      </c>
      <c r="B94" s="963" t="s">
        <v>2360</v>
      </c>
      <c r="C94" s="965"/>
      <c r="D94" s="965"/>
      <c r="E94" s="965"/>
      <c r="F94" s="965"/>
      <c r="G94" s="965"/>
      <c r="H94" s="965"/>
      <c r="I94" s="965"/>
      <c r="J94" s="965"/>
      <c r="K94" s="86"/>
      <c r="L94" s="86"/>
      <c r="M94" s="86"/>
    </row>
    <row r="95" spans="1:13">
      <c r="A95" s="869"/>
      <c r="B95" s="963" t="str">
        <f ca="1">"Provides drop-down menu and cell validation on the '"&amp;_PLA10&amp;"' sheet. Informs Cost table on '"&amp;_PLA18&amp;"' sheet."</f>
        <v>Provides drop-down menu and cell validation on the 'Main Input' sheet. Informs Cost table on 'Interface' sheet.</v>
      </c>
      <c r="C95" s="965"/>
      <c r="D95" s="965"/>
      <c r="E95" s="965"/>
      <c r="F95" s="965"/>
      <c r="G95" s="965"/>
      <c r="H95" s="965"/>
      <c r="I95" s="965"/>
      <c r="J95" s="965"/>
      <c r="K95" s="86"/>
      <c r="L95" s="86"/>
      <c r="M95" s="86"/>
    </row>
    <row r="96" spans="1:13" ht="27" customHeight="1">
      <c r="A96" s="869"/>
      <c r="B96" s="963" t="s">
        <v>1193</v>
      </c>
      <c r="C96" s="965"/>
      <c r="D96" s="965"/>
      <c r="E96" s="965"/>
      <c r="F96" s="965"/>
      <c r="G96" s="965"/>
      <c r="H96" s="965"/>
      <c r="I96" s="965"/>
      <c r="J96" s="965"/>
      <c r="K96" s="86"/>
      <c r="L96" s="86"/>
      <c r="M96" s="86"/>
    </row>
    <row r="97" spans="1:13">
      <c r="A97" s="869"/>
      <c r="B97" s="963"/>
      <c r="C97" s="965"/>
      <c r="D97" s="965"/>
      <c r="E97" s="965"/>
      <c r="F97" s="965"/>
      <c r="G97" s="965"/>
      <c r="H97" s="965"/>
      <c r="I97" s="965"/>
      <c r="J97" s="965"/>
      <c r="K97" s="86"/>
      <c r="L97" s="86"/>
      <c r="M97" s="86"/>
    </row>
    <row r="98" spans="1:13" ht="32.25" customHeight="1">
      <c r="A98" s="869" t="str">
        <f>CONPR1</f>
        <v>Currency Preferences</v>
      </c>
      <c r="B98" s="963" t="str">
        <f>"Shows Base Currency (currently "&amp;BaseCur&amp;") and Output Currency (currently "&amp;OutCur&amp;"). Compared to generate CheckCur  in the check column."</f>
        <v>Shows Base Currency (currently EUR) and Output Currency (currently EUR). Compared to generate CheckCur  in the check column.</v>
      </c>
      <c r="C98" s="965"/>
      <c r="D98" s="965"/>
      <c r="E98" s="965"/>
      <c r="F98" s="965"/>
      <c r="G98" s="965"/>
      <c r="H98" s="965"/>
      <c r="I98" s="965"/>
      <c r="J98" s="965"/>
      <c r="K98" s="86"/>
      <c r="L98" s="86"/>
      <c r="M98" s="86"/>
    </row>
    <row r="99" spans="1:13" ht="30" customHeight="1">
      <c r="A99" s="869"/>
      <c r="B99" s="963" t="str">
        <f ca="1">"Note: these are for information only and are not input cells. Output Currency is set on the '"&amp;_PLA9&amp;"' sheet."</f>
        <v>Note: these are for information only and are not input cells. Output Currency is set on the 'Financial Dashboard' sheet.</v>
      </c>
      <c r="C99" s="965"/>
      <c r="D99" s="965"/>
      <c r="E99" s="965"/>
      <c r="F99" s="965"/>
      <c r="G99" s="965"/>
      <c r="H99" s="965"/>
      <c r="I99" s="965"/>
      <c r="J99" s="965"/>
      <c r="K99" s="86"/>
      <c r="L99" s="86"/>
      <c r="M99" s="86"/>
    </row>
    <row r="100" spans="1:13">
      <c r="A100" s="869"/>
      <c r="B100" s="963"/>
      <c r="C100" s="965"/>
      <c r="D100" s="965"/>
      <c r="E100" s="965"/>
      <c r="F100" s="965"/>
      <c r="G100" s="965"/>
      <c r="H100" s="965"/>
      <c r="I100" s="965"/>
      <c r="J100" s="965"/>
      <c r="K100" s="86"/>
      <c r="L100" s="86"/>
      <c r="M100" s="86"/>
    </row>
    <row r="101" spans="1:13">
      <c r="A101" s="869" t="str">
        <f>TIMCR1&amp;" ("&amp;CurBot&amp;" options)"</f>
        <v>Currency Rates (9 options)</v>
      </c>
      <c r="B101" s="963" t="s">
        <v>1195</v>
      </c>
      <c r="C101" s="965"/>
      <c r="D101" s="965"/>
      <c r="E101" s="965"/>
      <c r="F101" s="965"/>
      <c r="G101" s="965"/>
      <c r="H101" s="965"/>
      <c r="I101" s="965"/>
      <c r="J101" s="965"/>
      <c r="K101" s="86"/>
      <c r="L101" s="86"/>
      <c r="M101" s="86"/>
    </row>
    <row r="102" spans="1:13" ht="47.25" customHeight="1">
      <c r="A102" s="869"/>
      <c r="B102" s="963" t="str">
        <f ca="1">"Note: In order to reduce the risk of exchange rate inaccuracy, for Audit and Accounting Model interface purposes, Output Currency must be the same as the Base Currency. The Output Currency is set on the '"&amp;_PLA9&amp;"' sheet."</f>
        <v>Note: In order to reduce the risk of exchange rate inaccuracy, for Audit and Accounting Model interface purposes, Output Currency must be the same as the Base Currency. The Output Currency is set on the 'Financial Dashboard' sheet.</v>
      </c>
      <c r="C102" s="965"/>
      <c r="D102" s="965"/>
      <c r="E102" s="965"/>
      <c r="F102" s="965"/>
      <c r="G102" s="965"/>
      <c r="H102" s="965"/>
      <c r="I102" s="965"/>
      <c r="J102" s="965"/>
      <c r="K102" s="86"/>
      <c r="L102" s="86"/>
      <c r="M102" s="86"/>
    </row>
    <row r="103" spans="1:13">
      <c r="A103" s="869"/>
      <c r="B103" s="963"/>
      <c r="C103" s="965"/>
      <c r="D103" s="965"/>
      <c r="E103" s="965"/>
      <c r="F103" s="965"/>
      <c r="G103" s="965"/>
      <c r="H103" s="965"/>
      <c r="I103" s="965"/>
      <c r="J103" s="965"/>
      <c r="K103" s="86"/>
      <c r="L103" s="86"/>
      <c r="M103" s="86"/>
    </row>
    <row r="104" spans="1:13" ht="30" customHeight="1">
      <c r="A104" s="869" t="str">
        <f>CONCS1&amp;" ("&amp;CCABot&amp;" options)"</f>
        <v>Customer's Service Codes (16 options)</v>
      </c>
      <c r="B104" s="963" t="str">
        <f>"The first Customer Service Code (currently titled '"&amp;CONCS2&amp;"') is of critical importance to the Pricing Model."</f>
        <v>The first Customer Service Code (currently titled 'Custmer Service Code') is of critical importance to the Pricing Model.</v>
      </c>
      <c r="C104" s="965"/>
      <c r="D104" s="965"/>
      <c r="E104" s="965"/>
      <c r="F104" s="965"/>
      <c r="G104" s="965"/>
      <c r="H104" s="965"/>
      <c r="I104" s="965"/>
      <c r="J104" s="965"/>
      <c r="K104" s="86"/>
      <c r="L104" s="86"/>
      <c r="M104" s="86"/>
    </row>
    <row r="105" spans="1:13">
      <c r="A105" s="869"/>
      <c r="B105" s="963" t="s">
        <v>405</v>
      </c>
      <c r="C105" s="965"/>
      <c r="D105" s="965"/>
      <c r="E105" s="965"/>
      <c r="F105" s="965"/>
      <c r="G105" s="965"/>
      <c r="H105" s="965"/>
      <c r="I105" s="965"/>
      <c r="J105" s="965"/>
      <c r="K105" s="86"/>
      <c r="L105" s="86"/>
      <c r="M105" s="86"/>
    </row>
    <row r="106" spans="1:13">
      <c r="A106" s="869"/>
      <c r="B106" s="963" t="str">
        <f ca="1">"The '"&amp;_PLA8&amp;"' and '"&amp;_PLA17&amp;"' sheets are structured according to these Services."</f>
        <v>The 'Customer Charges' and 'Service Prices' sheets are structured according to these Services.</v>
      </c>
      <c r="C106" s="965"/>
      <c r="D106" s="965"/>
      <c r="E106" s="965"/>
      <c r="F106" s="965"/>
      <c r="G106" s="965"/>
      <c r="H106" s="965"/>
      <c r="I106" s="965"/>
      <c r="J106" s="965"/>
      <c r="K106" s="86"/>
      <c r="L106" s="86"/>
      <c r="M106" s="86"/>
    </row>
    <row r="107" spans="1:13">
      <c r="A107" s="869"/>
      <c r="B107" s="963" t="str">
        <f>"There is a limit of "&amp;CCABot&amp;" Services in the model"</f>
        <v>There is a limit of 16 Services in the model</v>
      </c>
      <c r="C107" s="965"/>
      <c r="D107" s="965"/>
      <c r="E107" s="965"/>
      <c r="F107" s="965"/>
      <c r="G107" s="965"/>
      <c r="H107" s="965"/>
      <c r="I107" s="965"/>
      <c r="J107" s="965"/>
      <c r="K107" s="86"/>
      <c r="L107" s="86"/>
      <c r="M107" s="86"/>
    </row>
    <row r="108" spans="1:13">
      <c r="A108" s="869"/>
      <c r="B108" s="963" t="s">
        <v>406</v>
      </c>
      <c r="C108" s="965"/>
      <c r="D108" s="965"/>
      <c r="E108" s="965"/>
      <c r="F108" s="965"/>
      <c r="G108" s="965"/>
      <c r="H108" s="965"/>
      <c r="I108" s="965"/>
      <c r="J108" s="965"/>
      <c r="K108" s="86"/>
      <c r="L108" s="86"/>
      <c r="M108" s="86"/>
    </row>
    <row r="109" spans="1:13">
      <c r="A109" s="869"/>
      <c r="B109" s="963" t="str">
        <f>"If required, the first Service (currently titled '"&amp;Constants!B290&amp;"') is reserved for Indirect or Overhead costs."</f>
        <v>If required, the first Service (currently titled 'Indirect Costs') is reserved for Indirect or Overhead costs.</v>
      </c>
      <c r="C109" s="965"/>
      <c r="D109" s="965"/>
      <c r="E109" s="965"/>
      <c r="F109" s="965"/>
      <c r="G109" s="965"/>
      <c r="H109" s="965"/>
      <c r="I109" s="965"/>
      <c r="J109" s="965"/>
      <c r="K109" s="86"/>
      <c r="L109" s="86"/>
      <c r="M109" s="86"/>
    </row>
    <row r="110" spans="1:13">
      <c r="A110" s="869"/>
      <c r="B110" s="963" t="str">
        <f ca="1">"The table provides drop-down menu and cell validation on the '"&amp;_PLA10&amp;"' sheet."</f>
        <v>The table provides drop-down menu and cell validation on the 'Main Input' sheet.</v>
      </c>
      <c r="C110" s="965"/>
      <c r="D110" s="965"/>
      <c r="E110" s="965"/>
      <c r="F110" s="965"/>
      <c r="G110" s="965"/>
      <c r="H110" s="965"/>
      <c r="I110" s="965"/>
      <c r="J110" s="965"/>
      <c r="K110" s="86"/>
      <c r="L110" s="86"/>
      <c r="M110" s="86"/>
    </row>
    <row r="111" spans="1:13" ht="30.75" customHeight="1">
      <c r="A111" s="869"/>
      <c r="B111" s="963" t="s">
        <v>1193</v>
      </c>
      <c r="C111" s="965"/>
      <c r="D111" s="965"/>
      <c r="E111" s="965"/>
      <c r="F111" s="965"/>
      <c r="G111" s="965"/>
      <c r="H111" s="965"/>
      <c r="I111" s="965"/>
      <c r="J111" s="965"/>
      <c r="K111" s="86"/>
      <c r="L111" s="86"/>
      <c r="M111" s="86"/>
    </row>
    <row r="112" spans="1:13" ht="32.25" customHeight="1">
      <c r="A112" s="869"/>
      <c r="B112" s="963" t="str">
        <f>"The table also includes the means of allocating Indirect costs from the first Service code ("&amp;Constants!B290&amp;") into other Services."</f>
        <v>The table also includes the means of allocating Indirect costs from the first Service code (Indirect Costs) into other Services.</v>
      </c>
      <c r="C112" s="965"/>
      <c r="D112" s="965"/>
      <c r="E112" s="965"/>
      <c r="F112" s="965"/>
      <c r="G112" s="965"/>
      <c r="H112" s="965"/>
      <c r="I112" s="965"/>
      <c r="J112" s="965"/>
      <c r="K112" s="86"/>
      <c r="L112" s="86"/>
      <c r="M112" s="86"/>
    </row>
    <row r="113" spans="1:13" ht="28.5" customHeight="1">
      <c r="A113" s="869"/>
      <c r="B113" s="963" t="str">
        <f ca="1">"If Overhead allocation is not required it can be switched off from the '"&amp;_PLA9&amp;"' sheet. The first Service then behaves in the same way as the others."</f>
        <v>If Overhead allocation is not required it can be switched off from the 'Financial Dashboard' sheet. The first Service then behaves in the same way as the others.</v>
      </c>
      <c r="C113" s="965"/>
      <c r="D113" s="965"/>
      <c r="E113" s="965"/>
      <c r="F113" s="965"/>
      <c r="G113" s="965"/>
      <c r="H113" s="965"/>
      <c r="I113" s="965"/>
      <c r="J113" s="965"/>
      <c r="K113" s="86"/>
      <c r="L113" s="86"/>
      <c r="M113" s="86"/>
    </row>
    <row r="114" spans="1:13" ht="42.75" customHeight="1">
      <c r="A114" s="869"/>
      <c r="B114" s="963" t="s">
        <v>407</v>
      </c>
      <c r="C114" s="965"/>
      <c r="D114" s="965"/>
      <c r="E114" s="965"/>
      <c r="F114" s="965"/>
      <c r="G114" s="965"/>
      <c r="H114" s="965"/>
      <c r="I114" s="965"/>
      <c r="J114" s="965"/>
      <c r="K114" s="86"/>
      <c r="L114" s="86"/>
      <c r="M114" s="86"/>
    </row>
    <row r="115" spans="1:13">
      <c r="A115" s="869"/>
      <c r="B115" s="963" t="str">
        <f>"CODE B = "&amp;CONCS3&amp;" ("&amp;CCBBot&amp;" options)"</f>
        <v>CODE B = Sub-Country (6 options)</v>
      </c>
      <c r="C115" s="965"/>
      <c r="D115" s="965"/>
      <c r="E115" s="965"/>
      <c r="F115" s="965"/>
      <c r="G115" s="965"/>
      <c r="H115" s="965"/>
      <c r="I115" s="965"/>
      <c r="J115" s="965"/>
      <c r="K115" s="86"/>
      <c r="L115" s="86"/>
      <c r="M115" s="86"/>
    </row>
    <row r="116" spans="1:13">
      <c r="A116" s="869"/>
      <c r="B116" s="963" t="str">
        <f>"CODE C = "&amp;CONCS4&amp;" ("&amp;CCCBot&amp;" options)"</f>
        <v>CODE C = Operating Entity (6 options)</v>
      </c>
      <c r="C116" s="965"/>
      <c r="D116" s="965"/>
      <c r="E116" s="965"/>
      <c r="F116" s="965"/>
      <c r="G116" s="965"/>
      <c r="H116" s="965"/>
      <c r="I116" s="965"/>
      <c r="J116" s="965"/>
      <c r="K116" s="86"/>
      <c r="L116" s="86"/>
      <c r="M116" s="86"/>
    </row>
    <row r="117" spans="1:13">
      <c r="A117" s="869"/>
      <c r="B117" s="963" t="str">
        <f>"CODE D = "&amp;CONCS5&amp;" ("&amp;CCDBot&amp;" options)"</f>
        <v>CODE D = Tower (6 options)</v>
      </c>
      <c r="C117" s="965"/>
      <c r="D117" s="965"/>
      <c r="E117" s="965"/>
      <c r="F117" s="965"/>
      <c r="G117" s="965"/>
      <c r="H117" s="965"/>
      <c r="I117" s="965"/>
      <c r="J117" s="965"/>
      <c r="K117" s="86"/>
      <c r="L117" s="86"/>
      <c r="M117" s="86"/>
    </row>
    <row r="118" spans="1:13">
      <c r="A118" s="869"/>
      <c r="B118" s="963" t="str">
        <f>"CODE E = "&amp;CONCS6&amp;" ("&amp;CCEBot&amp;" options)"</f>
        <v>CODE E = Category (6 options)</v>
      </c>
      <c r="C118" s="965"/>
      <c r="D118" s="965"/>
      <c r="E118" s="965"/>
      <c r="F118" s="965"/>
      <c r="G118" s="965"/>
      <c r="H118" s="965"/>
      <c r="I118" s="965"/>
      <c r="J118" s="965"/>
      <c r="K118" s="86"/>
      <c r="L118" s="86"/>
      <c r="M118" s="86"/>
    </row>
    <row r="119" spans="1:13">
      <c r="A119" s="869"/>
      <c r="B119" s="963" t="str">
        <f>"CODE F = "&amp;CONCS7&amp;" ("&amp;CCFBot&amp;" options)"</f>
        <v>CODE F = Customer Code F (6 options)</v>
      </c>
      <c r="C119" s="965"/>
      <c r="D119" s="965"/>
      <c r="E119" s="965"/>
      <c r="F119" s="965"/>
      <c r="G119" s="965"/>
      <c r="H119" s="965"/>
      <c r="I119" s="965"/>
      <c r="J119" s="965"/>
      <c r="K119" s="86"/>
      <c r="L119" s="86"/>
      <c r="M119" s="86"/>
    </row>
    <row r="120" spans="1:13">
      <c r="A120" s="869"/>
      <c r="B120" s="963"/>
      <c r="C120" s="965"/>
      <c r="D120" s="965"/>
      <c r="E120" s="965"/>
      <c r="F120" s="965"/>
      <c r="G120" s="965"/>
      <c r="H120" s="965"/>
      <c r="I120" s="965"/>
      <c r="J120" s="965"/>
      <c r="K120" s="86"/>
      <c r="L120" s="86"/>
      <c r="M120" s="86"/>
    </row>
    <row r="121" spans="1:13">
      <c r="A121" s="869" t="str">
        <f>CONDC1&amp;" ("&amp;CoBot&amp;" options)"</f>
        <v>Delivery Country (127 options)</v>
      </c>
      <c r="B121" s="963" t="s">
        <v>409</v>
      </c>
      <c r="C121" s="965"/>
      <c r="D121" s="965"/>
      <c r="E121" s="965"/>
      <c r="F121" s="965"/>
      <c r="G121" s="965"/>
      <c r="H121" s="965"/>
      <c r="I121" s="965"/>
      <c r="J121" s="965"/>
      <c r="K121" s="86"/>
      <c r="L121" s="86"/>
      <c r="M121" s="86"/>
    </row>
    <row r="122" spans="1:13" ht="26.25" customHeight="1">
      <c r="A122" s="869"/>
      <c r="B122" s="963" t="s">
        <v>408</v>
      </c>
      <c r="C122" s="965"/>
      <c r="D122" s="965"/>
      <c r="E122" s="965"/>
      <c r="F122" s="965"/>
      <c r="G122" s="965"/>
      <c r="H122" s="965"/>
      <c r="I122" s="965"/>
      <c r="J122" s="965"/>
      <c r="K122" s="86"/>
      <c r="L122" s="86"/>
      <c r="M122" s="86"/>
    </row>
    <row r="123" spans="1:13">
      <c r="A123" s="869"/>
      <c r="B123" s="963" t="str">
        <f ca="1">"The table provides drop-down menu and cell validation on the '"&amp;_PLA10&amp;"' sheet."</f>
        <v>The table provides drop-down menu and cell validation on the 'Main Input' sheet.</v>
      </c>
      <c r="C123" s="965"/>
      <c r="D123" s="965"/>
      <c r="E123" s="965"/>
      <c r="F123" s="965"/>
      <c r="G123" s="965"/>
      <c r="H123" s="965"/>
      <c r="I123" s="965"/>
      <c r="J123" s="965"/>
      <c r="K123" s="86"/>
      <c r="L123" s="86"/>
      <c r="M123" s="86"/>
    </row>
    <row r="124" spans="1:13" ht="30" customHeight="1">
      <c r="A124" s="869"/>
      <c r="B124" s="963" t="str">
        <f ca="1">"May be associated with a Region and used to populate the relevant column on the '"&amp;_PLA10&amp;"' sheet, but this is not automatic."</f>
        <v>May be associated with a Region and used to populate the relevant column on the 'Main Input' sheet, but this is not automatic.</v>
      </c>
      <c r="C124" s="965"/>
      <c r="D124" s="965"/>
      <c r="E124" s="965"/>
      <c r="F124" s="965"/>
      <c r="G124" s="965"/>
      <c r="H124" s="965"/>
      <c r="I124" s="965"/>
      <c r="J124" s="965"/>
      <c r="K124" s="86"/>
      <c r="L124" s="86"/>
      <c r="M124" s="86"/>
    </row>
    <row r="125" spans="1:13">
      <c r="A125" s="869"/>
      <c r="B125" s="963"/>
      <c r="C125" s="965"/>
      <c r="D125" s="965"/>
      <c r="E125" s="965"/>
      <c r="F125" s="965"/>
      <c r="G125" s="965"/>
      <c r="H125" s="965"/>
      <c r="I125" s="965"/>
      <c r="J125" s="965"/>
      <c r="K125" s="86"/>
      <c r="L125" s="86"/>
      <c r="M125" s="86"/>
    </row>
    <row r="126" spans="1:13">
      <c r="A126" s="869" t="str">
        <f>CONFV1&amp;" ("&amp;FoBot&amp;" options)"</f>
        <v>ForV (2 options)</v>
      </c>
      <c r="B126" s="963" t="s">
        <v>410</v>
      </c>
      <c r="C126" s="965"/>
      <c r="D126" s="965"/>
      <c r="E126" s="965"/>
      <c r="F126" s="965"/>
      <c r="G126" s="965"/>
      <c r="H126" s="965"/>
      <c r="I126" s="965"/>
      <c r="J126" s="965"/>
      <c r="K126" s="86"/>
      <c r="L126" s="86"/>
      <c r="M126" s="86"/>
    </row>
    <row r="127" spans="1:13">
      <c r="A127" s="869"/>
      <c r="B127" s="963"/>
      <c r="C127" s="965"/>
      <c r="D127" s="965"/>
      <c r="E127" s="965"/>
      <c r="F127" s="965"/>
      <c r="G127" s="965"/>
      <c r="H127" s="965"/>
      <c r="I127" s="965"/>
      <c r="J127" s="965"/>
      <c r="K127" s="86"/>
      <c r="L127" s="86"/>
      <c r="M127" s="86"/>
    </row>
    <row r="128" spans="1:13" ht="29.25" customHeight="1">
      <c r="A128" s="869" t="str">
        <f>TIMIR1&amp;" ("&amp;InBot&amp;" options)"</f>
        <v>Indexation Rates (14 options)</v>
      </c>
      <c r="B128" s="963" t="s">
        <v>411</v>
      </c>
      <c r="C128" s="965"/>
      <c r="D128" s="965"/>
      <c r="E128" s="965"/>
      <c r="F128" s="965"/>
      <c r="G128" s="965"/>
      <c r="H128" s="965"/>
      <c r="I128" s="965"/>
      <c r="J128" s="965"/>
      <c r="K128" s="86"/>
      <c r="L128" s="86"/>
      <c r="M128" s="86"/>
    </row>
    <row r="129" spans="1:13">
      <c r="A129" s="869"/>
      <c r="B129" s="963" t="s">
        <v>412</v>
      </c>
      <c r="C129" s="965"/>
      <c r="D129" s="965"/>
      <c r="E129" s="965"/>
      <c r="F129" s="965"/>
      <c r="G129" s="965"/>
      <c r="H129" s="965"/>
      <c r="I129" s="965"/>
      <c r="J129" s="965"/>
      <c r="K129" s="86"/>
      <c r="L129" s="86"/>
      <c r="M129" s="86"/>
    </row>
    <row r="130" spans="1:13">
      <c r="A130" s="869"/>
      <c r="B130" s="963" t="str">
        <f ca="1">"The table provides drop-down menu and cell validation on the '"&amp;_PLA10&amp;"' sheet."</f>
        <v>The table provides drop-down menu and cell validation on the 'Main Input' sheet.</v>
      </c>
      <c r="C130" s="965"/>
      <c r="D130" s="965"/>
      <c r="E130" s="965"/>
      <c r="F130" s="965"/>
      <c r="G130" s="965"/>
      <c r="H130" s="965"/>
      <c r="I130" s="965"/>
      <c r="J130" s="965"/>
      <c r="K130" s="86"/>
      <c r="L130" s="86"/>
      <c r="M130" s="86"/>
    </row>
    <row r="131" spans="1:13">
      <c r="A131" s="869"/>
      <c r="B131" s="963" t="str">
        <f ca="1">"Indexation is applied on the '"&amp;_PLA11&amp;"' sheet."</f>
        <v>Indexation is applied on the 'Conversion' sheet.</v>
      </c>
      <c r="C131" s="965"/>
      <c r="D131" s="965"/>
      <c r="E131" s="965"/>
      <c r="F131" s="965"/>
      <c r="G131" s="965"/>
      <c r="H131" s="965"/>
      <c r="I131" s="965"/>
      <c r="J131" s="965"/>
      <c r="K131" s="86"/>
      <c r="L131" s="86"/>
      <c r="M131" s="86"/>
    </row>
    <row r="132" spans="1:13">
      <c r="A132" s="869"/>
      <c r="B132" s="963"/>
      <c r="C132" s="965"/>
      <c r="D132" s="965"/>
      <c r="E132" s="965"/>
      <c r="F132" s="965"/>
      <c r="G132" s="965"/>
      <c r="H132" s="965"/>
      <c r="I132" s="965"/>
      <c r="J132" s="965"/>
      <c r="K132" s="86"/>
      <c r="L132" s="86"/>
      <c r="M132" s="86"/>
    </row>
    <row r="133" spans="1:13" ht="30" customHeight="1">
      <c r="A133" s="869" t="str">
        <f>CONLF1&amp;" ("&amp;FiBot&amp;" options)"</f>
        <v>Lease Financing (8 options)</v>
      </c>
      <c r="B133" s="963" t="s">
        <v>413</v>
      </c>
      <c r="C133" s="965"/>
      <c r="D133" s="965"/>
      <c r="E133" s="965"/>
      <c r="F133" s="965"/>
      <c r="G133" s="965"/>
      <c r="H133" s="965"/>
      <c r="I133" s="965"/>
      <c r="J133" s="965"/>
      <c r="K133" s="86"/>
      <c r="L133" s="86"/>
      <c r="M133" s="86"/>
    </row>
    <row r="134" spans="1:13" ht="30" customHeight="1">
      <c r="A134" s="869"/>
      <c r="B134" s="963" t="s">
        <v>414</v>
      </c>
      <c r="C134" s="965"/>
      <c r="D134" s="965"/>
      <c r="E134" s="965"/>
      <c r="F134" s="965"/>
      <c r="G134" s="965"/>
      <c r="H134" s="965"/>
      <c r="I134" s="965"/>
      <c r="J134" s="965"/>
      <c r="K134" s="86"/>
      <c r="L134" s="86"/>
      <c r="M134" s="86"/>
    </row>
    <row r="135" spans="1:13">
      <c r="A135" s="869"/>
      <c r="B135" s="963" t="str">
        <f ca="1">"The table provides drop-down menu and cell validation on the '"&amp;_PLA10&amp;"' sheet."</f>
        <v>The table provides drop-down menu and cell validation on the 'Main Input' sheet.</v>
      </c>
      <c r="C135" s="965"/>
      <c r="D135" s="965"/>
      <c r="E135" s="965"/>
      <c r="F135" s="965"/>
      <c r="G135" s="965"/>
      <c r="H135" s="965"/>
      <c r="I135" s="965"/>
      <c r="J135" s="965"/>
      <c r="K135" s="86"/>
      <c r="L135" s="86"/>
      <c r="M135" s="86"/>
    </row>
    <row r="136" spans="1:13" ht="27.75" customHeight="1">
      <c r="A136" s="869"/>
      <c r="B136" s="963" t="str">
        <f ca="1">"The table also serves as a lookup so that the "&amp;'Main Input'!FJ13&amp;" column on the '"&amp;_PLA10&amp;"' sheet is populated automatically."</f>
        <v>The table also serves as a lookup so that the Finance Rate column on the 'Main Input' sheet is populated automatically.</v>
      </c>
      <c r="C136" s="965"/>
      <c r="D136" s="965"/>
      <c r="E136" s="965"/>
      <c r="F136" s="965"/>
      <c r="G136" s="965"/>
      <c r="H136" s="965"/>
      <c r="I136" s="965"/>
      <c r="J136" s="965"/>
      <c r="K136" s="86"/>
      <c r="L136" s="86"/>
      <c r="M136" s="86"/>
    </row>
    <row r="137" spans="1:13">
      <c r="A137" s="869"/>
      <c r="B137" s="963" t="str">
        <f ca="1">"Lease Financing is applied on the '"&amp;_PLA16&amp;"' sheet."</f>
        <v>Lease Financing is applied on the 'Final Price' sheet.</v>
      </c>
      <c r="C137" s="965"/>
      <c r="D137" s="965"/>
      <c r="E137" s="965"/>
      <c r="F137" s="965"/>
      <c r="G137" s="965"/>
      <c r="H137" s="965"/>
      <c r="I137" s="965"/>
      <c r="J137" s="965"/>
      <c r="K137" s="86"/>
      <c r="L137" s="86"/>
      <c r="M137" s="86"/>
    </row>
    <row r="138" spans="1:13">
      <c r="A138" s="869"/>
      <c r="B138" s="963"/>
      <c r="C138" s="965"/>
      <c r="D138" s="965"/>
      <c r="E138" s="965"/>
      <c r="F138" s="965"/>
      <c r="G138" s="965"/>
      <c r="H138" s="965"/>
      <c r="I138" s="965"/>
      <c r="J138" s="965"/>
      <c r="K138" s="86"/>
      <c r="L138" s="86"/>
      <c r="M138" s="86"/>
    </row>
    <row r="139" spans="1:13">
      <c r="A139" s="869" t="str">
        <f>CONMA1&amp;" ("&amp;RCBot&amp;" options)"</f>
        <v>Margin (7 options)</v>
      </c>
      <c r="B139" s="963" t="s">
        <v>415</v>
      </c>
      <c r="C139" s="965"/>
      <c r="D139" s="965"/>
      <c r="E139" s="965"/>
      <c r="F139" s="965"/>
      <c r="G139" s="965"/>
      <c r="H139" s="965"/>
      <c r="I139" s="965"/>
      <c r="J139" s="965"/>
      <c r="K139" s="86"/>
      <c r="L139" s="86"/>
      <c r="M139" s="86"/>
    </row>
    <row r="140" spans="1:13">
      <c r="A140" s="869"/>
      <c r="B140" s="963" t="s">
        <v>416</v>
      </c>
      <c r="C140" s="965"/>
      <c r="D140" s="965"/>
      <c r="E140" s="965"/>
      <c r="F140" s="965"/>
      <c r="G140" s="965"/>
      <c r="H140" s="965"/>
      <c r="I140" s="965"/>
      <c r="J140" s="965"/>
      <c r="K140" s="86"/>
      <c r="L140" s="86"/>
      <c r="M140" s="86"/>
    </row>
    <row r="141" spans="1:13">
      <c r="A141" s="869"/>
      <c r="B141" s="963" t="str">
        <f ca="1">"The table provides drop-down menu and cell validation on the '"&amp;_PLA10&amp;"' sheet."</f>
        <v>The table provides drop-down menu and cell validation on the 'Main Input' sheet.</v>
      </c>
      <c r="C141" s="965"/>
      <c r="D141" s="965"/>
      <c r="E141" s="965"/>
      <c r="F141" s="965"/>
      <c r="G141" s="965"/>
      <c r="H141" s="965"/>
      <c r="I141" s="965"/>
      <c r="J141" s="965"/>
      <c r="K141" s="86"/>
      <c r="L141" s="86"/>
      <c r="M141" s="86"/>
    </row>
    <row r="142" spans="1:13">
      <c r="A142" s="869"/>
      <c r="B142" s="963" t="str">
        <f ca="1">"The table also serves as a lookup so that the "&amp;'Main Input'!FI13&amp;" column on the '"&amp;_PLA10&amp;"' sheet is populated automatically."</f>
        <v>The table also serves as a lookup so that the Margin column on the 'Main Input' sheet is populated automatically.</v>
      </c>
      <c r="C142" s="965"/>
      <c r="D142" s="965"/>
      <c r="E142" s="965"/>
      <c r="F142" s="965"/>
      <c r="G142" s="965"/>
      <c r="H142" s="965"/>
      <c r="I142" s="965"/>
      <c r="J142" s="965"/>
      <c r="K142" s="86"/>
      <c r="L142" s="86"/>
      <c r="M142" s="86"/>
    </row>
    <row r="143" spans="1:13">
      <c r="A143" s="869"/>
      <c r="B143" s="963" t="str">
        <f ca="1">"Margin is applied on the '"&amp;_PLA12&amp;"' sheet."</f>
        <v>Margin is applied on the 'Cost Plus' sheet.</v>
      </c>
      <c r="C143" s="965"/>
      <c r="D143" s="965"/>
      <c r="E143" s="965"/>
      <c r="F143" s="965"/>
      <c r="G143" s="965"/>
      <c r="H143" s="965"/>
      <c r="I143" s="965"/>
      <c r="J143" s="965"/>
      <c r="K143" s="86"/>
      <c r="L143" s="86"/>
      <c r="M143" s="86"/>
    </row>
    <row r="144" spans="1:13">
      <c r="A144" s="869"/>
      <c r="B144" s="963"/>
      <c r="C144" s="965"/>
      <c r="D144" s="965"/>
      <c r="E144" s="965"/>
      <c r="F144" s="965"/>
      <c r="G144" s="965"/>
      <c r="H144" s="965"/>
      <c r="I144" s="965"/>
      <c r="J144" s="965"/>
      <c r="K144" s="86"/>
      <c r="L144" s="86"/>
      <c r="M144" s="86"/>
    </row>
    <row r="145" spans="1:13">
      <c r="A145" s="869" t="str">
        <f>CONMC1</f>
        <v>Miscellaneous Constants</v>
      </c>
      <c r="B145" s="963" t="s">
        <v>417</v>
      </c>
      <c r="C145" s="965"/>
      <c r="D145" s="965"/>
      <c r="E145" s="965"/>
      <c r="F145" s="965"/>
      <c r="G145" s="965"/>
      <c r="H145" s="965"/>
      <c r="I145" s="965"/>
      <c r="J145" s="965"/>
      <c r="K145" s="86"/>
      <c r="L145" s="86"/>
      <c r="M145" s="86"/>
    </row>
    <row r="146" spans="1:13">
      <c r="A146" s="869"/>
      <c r="B146" s="963"/>
      <c r="C146" s="965"/>
      <c r="D146" s="965"/>
      <c r="E146" s="965"/>
      <c r="F146" s="965"/>
      <c r="G146" s="965"/>
      <c r="H146" s="965"/>
      <c r="I146" s="965"/>
      <c r="J146" s="965"/>
      <c r="K146" s="86"/>
      <c r="L146" s="86"/>
      <c r="M146" s="86"/>
    </row>
    <row r="147" spans="1:13" ht="30" customHeight="1">
      <c r="A147" s="869" t="str">
        <f>CONOR1&amp;" ("&amp;OrBot&amp;" options)"</f>
        <v>Oracle (228 options)</v>
      </c>
      <c r="B147" s="963" t="s">
        <v>418</v>
      </c>
      <c r="C147" s="965"/>
      <c r="D147" s="965"/>
      <c r="E147" s="965"/>
      <c r="F147" s="965"/>
      <c r="G147" s="965"/>
      <c r="H147" s="965"/>
      <c r="I147" s="965"/>
      <c r="J147" s="965"/>
      <c r="K147" s="86"/>
      <c r="L147" s="86"/>
      <c r="M147" s="86"/>
    </row>
    <row r="148" spans="1:13">
      <c r="A148" s="869"/>
      <c r="B148" s="963" t="str">
        <f ca="1">"The table provides drop-down menu and cell validation on the '"&amp;_PLA10&amp;"' sheet."</f>
        <v>The table provides drop-down menu and cell validation on the 'Main Input' sheet.</v>
      </c>
      <c r="C148" s="965"/>
      <c r="D148" s="965"/>
      <c r="E148" s="965"/>
      <c r="F148" s="965"/>
      <c r="G148" s="965"/>
      <c r="H148" s="965"/>
      <c r="I148" s="965"/>
      <c r="J148" s="965"/>
      <c r="K148" s="86"/>
      <c r="L148" s="86"/>
      <c r="M148" s="86"/>
    </row>
    <row r="149" spans="1:13">
      <c r="A149" s="869"/>
      <c r="B149" s="963" t="s">
        <v>419</v>
      </c>
      <c r="C149" s="965"/>
      <c r="D149" s="965"/>
      <c r="E149" s="965"/>
      <c r="F149" s="965"/>
      <c r="G149" s="965"/>
      <c r="H149" s="965"/>
      <c r="I149" s="965"/>
      <c r="J149" s="965"/>
      <c r="K149" s="86"/>
      <c r="L149" s="86"/>
      <c r="M149" s="86"/>
    </row>
    <row r="150" spans="1:13">
      <c r="A150" s="869"/>
      <c r="B150" s="963"/>
      <c r="C150" s="965"/>
      <c r="D150" s="965"/>
      <c r="E150" s="965"/>
      <c r="F150" s="965"/>
      <c r="G150" s="965"/>
      <c r="H150" s="965"/>
      <c r="I150" s="965"/>
      <c r="J150" s="965"/>
      <c r="K150" s="86"/>
      <c r="L150" s="86"/>
      <c r="M150" s="86"/>
    </row>
    <row r="151" spans="1:13">
      <c r="A151" s="869" t="str">
        <f>CONPT1&amp;" ("&amp;RRBot&amp;" options)"</f>
        <v>Payment Type (4 options)</v>
      </c>
      <c r="B151" s="963" t="s">
        <v>420</v>
      </c>
      <c r="C151" s="965"/>
      <c r="D151" s="965"/>
      <c r="E151" s="965"/>
      <c r="F151" s="965"/>
      <c r="G151" s="965"/>
      <c r="H151" s="965"/>
      <c r="I151" s="965"/>
      <c r="J151" s="965"/>
      <c r="K151" s="86"/>
      <c r="L151" s="86"/>
      <c r="M151" s="86"/>
    </row>
    <row r="152" spans="1:13" ht="29.25" customHeight="1">
      <c r="A152" s="869"/>
      <c r="B152" s="963" t="str">
        <f ca="1">"Essential code list for the Accounting Module. Provides drop-down menu and cell validation on the '"&amp;_PLA10&amp;"' sheet. Informs Cost table on '"&amp;_PLA18&amp;"' sheet. Users must NOT amend these codes"</f>
        <v>Essential code list for the Accounting Module. Provides drop-down menu and cell validation on the 'Main Input' sheet. Informs Cost table on 'Interface' sheet. Users must NOT amend these codes</v>
      </c>
      <c r="C152" s="965"/>
      <c r="D152" s="965"/>
      <c r="E152" s="965"/>
      <c r="F152" s="965"/>
      <c r="G152" s="965"/>
      <c r="H152" s="965"/>
      <c r="I152" s="965"/>
      <c r="J152" s="965"/>
      <c r="K152" s="86"/>
      <c r="L152" s="86"/>
      <c r="M152" s="86"/>
    </row>
    <row r="153" spans="1:13">
      <c r="A153" s="869"/>
      <c r="K153" s="86"/>
      <c r="L153" s="86"/>
      <c r="M153" s="86"/>
    </row>
    <row r="154" spans="1:13" ht="28.5" customHeight="1">
      <c r="A154" s="869" t="str">
        <f>CONPA1&amp;" ("&amp;PABot&amp;" options)"</f>
        <v>Prepayments and Accruals (9 options)</v>
      </c>
      <c r="B154" s="963" t="str">
        <f ca="1">"Essential code list for the Accounting Module. Provides drop-down menu and cell validation on the '"&amp;_PLA10&amp;"' sheet. Informs Cost table on '"&amp;_PLA18&amp;"' sheet. Users must NOT amend these codes"</f>
        <v>Essential code list for the Accounting Module. Provides drop-down menu and cell validation on the 'Main Input' sheet. Informs Cost table on 'Interface' sheet. Users must NOT amend these codes</v>
      </c>
      <c r="C154" s="965"/>
      <c r="D154" s="965"/>
      <c r="E154" s="965"/>
      <c r="F154" s="965"/>
      <c r="G154" s="965"/>
      <c r="H154" s="965"/>
      <c r="I154" s="965"/>
      <c r="J154" s="965"/>
      <c r="K154" s="86"/>
      <c r="L154" s="86"/>
      <c r="M154" s="86"/>
    </row>
    <row r="155" spans="1:13">
      <c r="A155" s="869"/>
      <c r="B155" s="963"/>
      <c r="C155" s="965"/>
      <c r="D155" s="965"/>
      <c r="E155" s="965"/>
      <c r="F155" s="965"/>
      <c r="G155" s="965"/>
      <c r="H155" s="965"/>
      <c r="I155" s="965"/>
      <c r="J155" s="965"/>
      <c r="K155" s="86"/>
      <c r="L155" s="86"/>
      <c r="M155" s="86"/>
    </row>
    <row r="156" spans="1:13">
      <c r="A156" s="869" t="str">
        <f>CONRE1&amp;" ("&amp;ReBot&amp;" options)"</f>
        <v>Region (8 options)</v>
      </c>
      <c r="B156" s="963" t="s">
        <v>422</v>
      </c>
      <c r="C156" s="965"/>
      <c r="D156" s="965"/>
      <c r="E156" s="965"/>
      <c r="F156" s="965"/>
      <c r="G156" s="965"/>
      <c r="H156" s="965"/>
      <c r="I156" s="965"/>
      <c r="J156" s="965"/>
      <c r="K156" s="86"/>
      <c r="L156" s="86"/>
      <c r="M156" s="86"/>
    </row>
    <row r="157" spans="1:13">
      <c r="A157" s="869"/>
      <c r="B157" s="963" t="s">
        <v>419</v>
      </c>
      <c r="C157" s="965"/>
      <c r="D157" s="965"/>
      <c r="E157" s="965"/>
      <c r="F157" s="965"/>
      <c r="G157" s="965"/>
      <c r="H157" s="965"/>
      <c r="I157" s="965"/>
      <c r="J157" s="965"/>
      <c r="K157" s="86"/>
      <c r="L157" s="86"/>
      <c r="M157" s="86"/>
    </row>
    <row r="158" spans="1:13">
      <c r="A158" s="869"/>
      <c r="B158" s="963"/>
      <c r="C158" s="965"/>
      <c r="D158" s="965"/>
      <c r="E158" s="965"/>
      <c r="F158" s="965"/>
      <c r="G158" s="965"/>
      <c r="H158" s="965"/>
      <c r="I158" s="965"/>
      <c r="J158" s="965"/>
      <c r="K158" s="86"/>
      <c r="L158" s="86"/>
      <c r="M158" s="86"/>
    </row>
    <row r="159" spans="1:13">
      <c r="A159" s="869" t="str">
        <f>CONRO1&amp;" ("&amp;RoBot&amp;" options)"</f>
        <v>Role (130 options)</v>
      </c>
      <c r="B159" s="963" t="s">
        <v>423</v>
      </c>
      <c r="C159" s="965"/>
      <c r="D159" s="965"/>
      <c r="E159" s="965"/>
      <c r="F159" s="965"/>
      <c r="G159" s="965"/>
      <c r="H159" s="965"/>
      <c r="I159" s="965"/>
      <c r="J159" s="965"/>
      <c r="K159" s="86"/>
      <c r="L159" s="86"/>
      <c r="M159" s="86"/>
    </row>
    <row r="160" spans="1:13">
      <c r="A160" s="869"/>
      <c r="B160" s="963" t="s">
        <v>422</v>
      </c>
      <c r="C160" s="965"/>
      <c r="D160" s="965"/>
      <c r="E160" s="965"/>
      <c r="F160" s="965"/>
      <c r="G160" s="965"/>
      <c r="H160" s="965"/>
      <c r="I160" s="965"/>
      <c r="J160" s="965"/>
      <c r="K160" s="86"/>
      <c r="L160" s="86"/>
      <c r="M160" s="86"/>
    </row>
    <row r="161" spans="1:13">
      <c r="A161" s="869"/>
      <c r="B161" s="963" t="s">
        <v>419</v>
      </c>
      <c r="C161" s="965"/>
      <c r="D161" s="965"/>
      <c r="E161" s="965"/>
      <c r="F161" s="965"/>
      <c r="G161" s="965"/>
      <c r="H161" s="965"/>
      <c r="I161" s="965"/>
      <c r="J161" s="965"/>
      <c r="K161" s="86"/>
      <c r="L161" s="86"/>
      <c r="M161" s="86"/>
    </row>
    <row r="162" spans="1:13">
      <c r="A162" s="869"/>
      <c r="B162" s="963"/>
      <c r="C162" s="965"/>
      <c r="D162" s="965"/>
      <c r="E162" s="965"/>
      <c r="F162" s="965"/>
      <c r="G162" s="965"/>
      <c r="H162" s="965"/>
      <c r="I162" s="965"/>
      <c r="J162" s="965"/>
      <c r="K162" s="86"/>
      <c r="L162" s="86"/>
      <c r="M162" s="86"/>
    </row>
    <row r="163" spans="1:13">
      <c r="A163" s="869" t="str">
        <f>CONSI1&amp;" ("&amp;SiBot&amp;" options)"</f>
        <v>Site (20 options)</v>
      </c>
      <c r="B163" s="963" t="s">
        <v>422</v>
      </c>
      <c r="C163" s="965"/>
      <c r="D163" s="965"/>
      <c r="E163" s="965"/>
      <c r="F163" s="965"/>
      <c r="G163" s="965"/>
      <c r="H163" s="965"/>
      <c r="I163" s="965"/>
      <c r="J163" s="965"/>
      <c r="K163" s="86"/>
      <c r="L163" s="86"/>
      <c r="M163" s="86"/>
    </row>
    <row r="164" spans="1:13">
      <c r="A164" s="869"/>
      <c r="B164" s="963" t="s">
        <v>424</v>
      </c>
      <c r="C164" s="965"/>
      <c r="D164" s="965"/>
      <c r="E164" s="965"/>
      <c r="F164" s="965"/>
      <c r="G164" s="965"/>
      <c r="H164" s="965"/>
      <c r="I164" s="965"/>
      <c r="J164" s="965"/>
      <c r="K164" s="86"/>
      <c r="L164" s="86"/>
      <c r="M164" s="86"/>
    </row>
    <row r="165" spans="1:13">
      <c r="A165" s="869"/>
      <c r="B165" s="963"/>
      <c r="C165" s="965"/>
      <c r="D165" s="965"/>
      <c r="E165" s="965"/>
      <c r="F165" s="965"/>
      <c r="G165" s="965"/>
      <c r="H165" s="965"/>
      <c r="I165" s="965"/>
      <c r="J165" s="965"/>
      <c r="K165" s="86"/>
      <c r="L165" s="86"/>
      <c r="M165" s="86"/>
    </row>
    <row r="166" spans="1:13">
      <c r="A166" s="869" t="str">
        <f>CONSU1&amp;" ("&amp;SuBot&amp;" options)"</f>
        <v>Suppliers (32 options)</v>
      </c>
      <c r="B166" s="963" t="s">
        <v>422</v>
      </c>
      <c r="C166" s="965"/>
      <c r="D166" s="965"/>
      <c r="E166" s="965"/>
      <c r="F166" s="965"/>
      <c r="G166" s="965"/>
      <c r="H166" s="965"/>
      <c r="I166" s="965"/>
      <c r="J166" s="965"/>
      <c r="K166" s="86"/>
      <c r="L166" s="86"/>
      <c r="M166" s="86"/>
    </row>
    <row r="167" spans="1:13" ht="30" customHeight="1">
      <c r="A167" s="869"/>
      <c r="B167" s="963" t="s">
        <v>1193</v>
      </c>
      <c r="C167" s="965"/>
      <c r="D167" s="965"/>
      <c r="E167" s="965"/>
      <c r="F167" s="965"/>
      <c r="G167" s="965"/>
      <c r="H167" s="965"/>
      <c r="I167" s="965"/>
      <c r="J167" s="965"/>
      <c r="K167" s="86"/>
      <c r="L167" s="86"/>
      <c r="M167" s="86"/>
    </row>
    <row r="168" spans="1:13">
      <c r="A168" s="869"/>
      <c r="B168" s="963"/>
      <c r="C168" s="965"/>
      <c r="D168" s="965"/>
      <c r="E168" s="965"/>
      <c r="F168" s="965"/>
      <c r="G168" s="965"/>
      <c r="H168" s="965"/>
      <c r="I168" s="965"/>
      <c r="J168" s="965"/>
      <c r="K168" s="86"/>
      <c r="L168" s="86"/>
      <c r="M168" s="86"/>
    </row>
    <row r="169" spans="1:13">
      <c r="A169" s="869" t="str">
        <f>CONTE1</f>
        <v>Terms</v>
      </c>
      <c r="B169" s="963" t="str">
        <f>"Shows Creditor Terms (currently "&amp;Constants!D1078&amp;" days) and Receivables (currently "&amp;Constants!D1079&amp;" days)."</f>
        <v>Shows Creditor Terms (currently 30 days) and Receivables (currently 30 days).</v>
      </c>
      <c r="C169" s="965"/>
      <c r="D169" s="965"/>
      <c r="E169" s="965"/>
      <c r="F169" s="965"/>
      <c r="G169" s="965"/>
      <c r="H169" s="965"/>
      <c r="I169" s="965"/>
      <c r="J169" s="965"/>
      <c r="K169" s="86"/>
      <c r="L169" s="86"/>
      <c r="M169" s="86"/>
    </row>
    <row r="170" spans="1:13" ht="29.25" customHeight="1">
      <c r="A170" s="869"/>
      <c r="B170" s="963" t="str">
        <f ca="1">"Note: these are for information only and are not input cells. Creditor and Receivables Terms are set on the '"&amp;_PLA9&amp;"' sheet."</f>
        <v>Note: these are for information only and are not input cells. Creditor and Receivables Terms are set on the 'Financial Dashboard' sheet.</v>
      </c>
      <c r="C170" s="965"/>
      <c r="D170" s="965"/>
      <c r="E170" s="965"/>
      <c r="F170" s="965"/>
      <c r="G170" s="965"/>
      <c r="H170" s="965"/>
      <c r="I170" s="965"/>
      <c r="J170" s="965"/>
      <c r="K170" s="86"/>
      <c r="L170" s="86"/>
      <c r="M170" s="86"/>
    </row>
    <row r="171" spans="1:13">
      <c r="A171" s="869"/>
      <c r="B171" s="963"/>
      <c r="C171" s="965"/>
      <c r="D171" s="965"/>
      <c r="E171" s="965"/>
      <c r="F171" s="965"/>
      <c r="G171" s="965"/>
      <c r="H171" s="965"/>
      <c r="I171" s="965"/>
      <c r="J171" s="965"/>
      <c r="K171" s="86"/>
      <c r="L171" s="86"/>
      <c r="M171" s="86"/>
    </row>
    <row r="172" spans="1:13">
      <c r="A172" s="869" t="str">
        <f>CONUN1&amp;" ("&amp;UnBot&amp;" options)"</f>
        <v>Unit Types (20 options)</v>
      </c>
      <c r="B172" s="963" t="s">
        <v>422</v>
      </c>
      <c r="C172" s="965"/>
      <c r="D172" s="965"/>
      <c r="E172" s="965"/>
      <c r="F172" s="965"/>
      <c r="G172" s="965"/>
      <c r="H172" s="965"/>
      <c r="I172" s="965"/>
      <c r="J172" s="965"/>
      <c r="K172" s="86"/>
      <c r="L172" s="86"/>
      <c r="M172" s="86"/>
    </row>
    <row r="173" spans="1:13">
      <c r="A173" s="869"/>
      <c r="B173" s="963" t="s">
        <v>419</v>
      </c>
      <c r="C173" s="965"/>
      <c r="D173" s="965"/>
      <c r="E173" s="965"/>
      <c r="F173" s="965"/>
      <c r="G173" s="965"/>
      <c r="H173" s="965"/>
      <c r="I173" s="965"/>
      <c r="J173" s="965"/>
      <c r="K173" s="86"/>
      <c r="L173" s="86"/>
      <c r="M173" s="86"/>
    </row>
    <row r="174" spans="1:13">
      <c r="A174" s="869"/>
      <c r="B174" s="963"/>
      <c r="C174" s="965"/>
      <c r="D174" s="965"/>
      <c r="E174" s="965"/>
      <c r="F174" s="965"/>
      <c r="G174" s="965"/>
      <c r="H174" s="965"/>
      <c r="I174" s="965"/>
      <c r="J174" s="965"/>
      <c r="K174" s="86"/>
      <c r="L174" s="86"/>
      <c r="M174" s="86"/>
    </row>
    <row r="175" spans="1:13">
      <c r="A175" s="869" t="str">
        <f>CONOG1&amp;" ("&amp;UC1Bot&amp;" options)"</f>
        <v>User Code 1 (5 options)</v>
      </c>
      <c r="B175" s="963" t="str">
        <f>"Freeform analysis code, currently assigned to "&amp;Constants!A1112&amp;"."</f>
        <v>Freeform analysis code, currently assigned to User Code 1.</v>
      </c>
      <c r="C175" s="965"/>
      <c r="D175" s="965"/>
      <c r="E175" s="965"/>
      <c r="F175" s="965"/>
      <c r="G175" s="965"/>
      <c r="H175" s="965"/>
      <c r="I175" s="965"/>
      <c r="J175" s="965"/>
      <c r="K175" s="86"/>
      <c r="L175" s="86"/>
      <c r="M175" s="86"/>
    </row>
    <row r="176" spans="1:13">
      <c r="A176" s="869"/>
      <c r="B176" s="963" t="s">
        <v>422</v>
      </c>
      <c r="C176" s="965"/>
      <c r="D176" s="965"/>
      <c r="E176" s="965"/>
      <c r="F176" s="965"/>
      <c r="G176" s="965"/>
      <c r="H176" s="965"/>
      <c r="I176" s="965"/>
      <c r="J176" s="965"/>
      <c r="K176" s="86"/>
      <c r="L176" s="86"/>
      <c r="M176" s="86"/>
    </row>
    <row r="177" spans="1:13">
      <c r="A177" s="869"/>
      <c r="B177" s="963"/>
      <c r="C177" s="965"/>
      <c r="D177" s="965"/>
      <c r="E177" s="965"/>
      <c r="F177" s="965"/>
      <c r="G177" s="965"/>
      <c r="H177" s="965"/>
      <c r="I177" s="965"/>
      <c r="J177" s="965"/>
      <c r="K177" s="86"/>
      <c r="L177" s="86"/>
      <c r="M177" s="86"/>
    </row>
    <row r="178" spans="1:13">
      <c r="A178" s="869" t="str">
        <f>CONUC2&amp;" ("&amp;UC2Bot&amp;" options)"</f>
        <v>User Code 2 (5 options)</v>
      </c>
      <c r="B178" s="963" t="str">
        <f>"Freeform analysis code, currently assigned to "&amp;Constants!A1124&amp;"."</f>
        <v>Freeform analysis code, currently assigned to User Code 2.</v>
      </c>
      <c r="C178" s="965"/>
      <c r="D178" s="965"/>
      <c r="E178" s="965"/>
      <c r="F178" s="965"/>
      <c r="G178" s="965"/>
      <c r="H178" s="965"/>
      <c r="I178" s="965"/>
      <c r="J178" s="965"/>
      <c r="K178" s="86"/>
      <c r="L178" s="86"/>
      <c r="M178" s="86"/>
    </row>
    <row r="179" spans="1:13">
      <c r="A179" s="869"/>
      <c r="B179" s="963" t="s">
        <v>422</v>
      </c>
      <c r="C179" s="965"/>
      <c r="D179" s="965"/>
      <c r="E179" s="965"/>
      <c r="F179" s="965"/>
      <c r="G179" s="965"/>
      <c r="H179" s="965"/>
      <c r="I179" s="965"/>
      <c r="J179" s="965"/>
      <c r="K179" s="86"/>
      <c r="L179" s="86"/>
      <c r="M179" s="86"/>
    </row>
    <row r="180" spans="1:13">
      <c r="A180" s="869"/>
      <c r="B180" s="963"/>
      <c r="C180" s="965"/>
      <c r="D180" s="965"/>
      <c r="E180" s="965"/>
      <c r="F180" s="965"/>
      <c r="G180" s="965"/>
      <c r="H180" s="965"/>
      <c r="I180" s="965"/>
      <c r="J180" s="965"/>
      <c r="K180" s="86"/>
      <c r="L180" s="86"/>
      <c r="M180" s="86"/>
    </row>
    <row r="181" spans="1:13">
      <c r="A181" s="869" t="str">
        <f>CONUC3&amp;" ("&amp;UC3Bot&amp;" options)"</f>
        <v>User Code 3 (5 options)</v>
      </c>
      <c r="B181" s="963" t="str">
        <f>"Freeform analysis code, currently assigned to "&amp;Constants!A1136&amp;"."</f>
        <v>Freeform analysis code, currently assigned to User Code 3.</v>
      </c>
      <c r="C181" s="965"/>
      <c r="D181" s="965"/>
      <c r="E181" s="965"/>
      <c r="F181" s="965"/>
      <c r="G181" s="965"/>
      <c r="H181" s="965"/>
      <c r="I181" s="965"/>
      <c r="J181" s="965"/>
      <c r="K181" s="86"/>
      <c r="L181" s="86"/>
      <c r="M181" s="86"/>
    </row>
    <row r="182" spans="1:13">
      <c r="A182" s="869"/>
      <c r="B182" s="963" t="s">
        <v>422</v>
      </c>
      <c r="C182" s="965"/>
      <c r="D182" s="965"/>
      <c r="E182" s="965"/>
      <c r="F182" s="965"/>
      <c r="G182" s="965"/>
      <c r="H182" s="965"/>
      <c r="I182" s="965"/>
      <c r="J182" s="965"/>
      <c r="K182" s="86"/>
      <c r="L182" s="86"/>
      <c r="M182" s="86"/>
    </row>
    <row r="183" spans="1:13">
      <c r="A183" s="869"/>
      <c r="B183" s="963"/>
      <c r="C183" s="965"/>
      <c r="D183" s="965"/>
      <c r="E183" s="965"/>
      <c r="F183" s="965"/>
      <c r="G183" s="965"/>
      <c r="H183" s="965"/>
      <c r="I183" s="965"/>
      <c r="J183" s="965"/>
      <c r="K183" s="86"/>
      <c r="L183" s="86"/>
      <c r="M183" s="86"/>
    </row>
    <row r="184" spans="1:13" ht="33.75" customHeight="1">
      <c r="A184" s="869" t="str">
        <f>TIMVO1</f>
        <v>Volumes</v>
      </c>
      <c r="B184" s="963" t="str">
        <f ca="1">"Not currently used for profiling costs, but may be associated with a Customer Service on the '"&amp;_PLA8&amp;"' and used for charge profiling."</f>
        <v>Not currently used for profiling costs, but may be associated with a Customer Service on the 'Customer Charges' and used for charge profiling.</v>
      </c>
      <c r="C184" s="965"/>
      <c r="D184" s="965"/>
      <c r="E184" s="965"/>
      <c r="F184" s="965"/>
      <c r="G184" s="965"/>
      <c r="H184" s="965"/>
      <c r="I184" s="965"/>
      <c r="J184" s="965"/>
      <c r="K184" s="86"/>
      <c r="L184" s="86"/>
      <c r="M184" s="86"/>
    </row>
    <row r="185" spans="1:13" ht="29.25" customHeight="1">
      <c r="A185" s="869"/>
      <c r="B185" s="963" t="str">
        <f ca="1">"Once associated with a Service (on the '"&amp;_PLA8&amp;"' sheet), the volume is used to calculate a price per volume unit (on the '"&amp;_PLA17&amp;"' sheet)."</f>
        <v>Once associated with a Service (on the 'Customer Charges' sheet), the volume is used to calculate a price per volume unit (on the 'Service Prices' sheet).</v>
      </c>
      <c r="C185" s="965"/>
      <c r="D185" s="965"/>
      <c r="E185" s="965"/>
      <c r="F185" s="965"/>
      <c r="G185" s="965"/>
      <c r="H185" s="965"/>
      <c r="I185" s="965"/>
      <c r="J185" s="965"/>
      <c r="K185" s="86"/>
      <c r="L185" s="86"/>
      <c r="M185" s="86"/>
    </row>
    <row r="186" spans="1:13">
      <c r="A186" s="869"/>
      <c r="B186" s="963"/>
      <c r="C186" s="965"/>
      <c r="D186" s="965"/>
      <c r="E186" s="965"/>
      <c r="F186" s="965"/>
      <c r="G186" s="965"/>
      <c r="H186" s="965"/>
      <c r="I186" s="965"/>
      <c r="J186" s="965"/>
      <c r="K186" s="86"/>
      <c r="L186" s="86"/>
      <c r="M186" s="86"/>
    </row>
    <row r="187" spans="1:13">
      <c r="A187" s="88" t="s">
        <v>2371</v>
      </c>
      <c r="B187" s="148"/>
      <c r="C187" s="148"/>
      <c r="D187" s="148"/>
      <c r="E187" s="148"/>
      <c r="F187" s="148"/>
      <c r="G187" s="148"/>
      <c r="H187" s="148"/>
      <c r="I187" s="148"/>
      <c r="J187" s="148"/>
      <c r="K187" s="148"/>
      <c r="L187" s="148"/>
      <c r="M187" s="82"/>
    </row>
    <row r="188" spans="1:13">
      <c r="C188" s="86"/>
      <c r="D188" s="86"/>
      <c r="E188" s="86"/>
      <c r="F188" s="86"/>
      <c r="G188" s="86"/>
      <c r="H188" s="86"/>
      <c r="I188" s="86"/>
      <c r="J188" s="86"/>
      <c r="K188" s="86"/>
      <c r="L188" s="86"/>
      <c r="M188" s="86"/>
    </row>
    <row r="189" spans="1:13" ht="30.75" customHeight="1">
      <c r="A189" s="869" t="s">
        <v>701</v>
      </c>
      <c r="B189" s="963" t="str">
        <f ca="1">"Timelines for the contract will be calculated from the data input to the '"&amp;_PLA6&amp;"' worksheet, naotably the PreContractPeriodDurationIn and ContractDurationIn variables."</f>
        <v>Timelines for the contract will be calculated from the data input to the 'Constants' worksheet, naotably the PreContractPeriodDurationIn and ContractDurationIn variables.</v>
      </c>
      <c r="C189" s="965"/>
      <c r="D189" s="965"/>
      <c r="E189" s="965"/>
      <c r="F189" s="965"/>
      <c r="G189" s="965"/>
      <c r="H189" s="965"/>
      <c r="I189" s="965"/>
      <c r="J189" s="965"/>
      <c r="K189" s="86"/>
      <c r="L189" s="86"/>
      <c r="M189" s="86"/>
    </row>
    <row r="190" spans="1:13" ht="16.5" customHeight="1">
      <c r="A190" s="869"/>
      <c r="B190" s="963" t="s">
        <v>2372</v>
      </c>
      <c r="C190" s="965"/>
      <c r="D190" s="965"/>
      <c r="E190" s="965"/>
      <c r="F190" s="965"/>
      <c r="G190" s="965"/>
      <c r="H190" s="965"/>
      <c r="I190" s="965"/>
      <c r="J190" s="965"/>
      <c r="K190" s="86"/>
      <c r="L190" s="86"/>
      <c r="M190" s="86"/>
    </row>
    <row r="191" spans="1:13" ht="26.25" customHeight="1">
      <c r="A191" s="869"/>
      <c r="B191" s="963" t="s">
        <v>2335</v>
      </c>
      <c r="C191" s="965"/>
      <c r="D191" s="965"/>
      <c r="E191" s="965"/>
      <c r="F191" s="965"/>
      <c r="G191" s="965"/>
      <c r="H191" s="965"/>
      <c r="I191" s="965"/>
      <c r="J191" s="965"/>
      <c r="K191" s="86"/>
      <c r="L191" s="86"/>
      <c r="M191" s="86"/>
    </row>
    <row r="192" spans="1:13" ht="27" customHeight="1">
      <c r="A192" s="869"/>
      <c r="B192" s="963" t="s">
        <v>2422</v>
      </c>
      <c r="C192" s="965"/>
      <c r="D192" s="965"/>
      <c r="E192" s="965"/>
      <c r="F192" s="965"/>
      <c r="G192" s="965"/>
      <c r="H192" s="965"/>
      <c r="I192" s="965"/>
      <c r="J192" s="965"/>
      <c r="K192" s="86"/>
      <c r="L192" s="86"/>
      <c r="M192" s="86"/>
    </row>
    <row r="193" spans="1:13" ht="14.25" customHeight="1">
      <c r="A193" s="869"/>
      <c r="B193" s="963" t="s">
        <v>658</v>
      </c>
      <c r="C193" s="965"/>
      <c r="D193" s="965"/>
      <c r="E193" s="965"/>
      <c r="F193" s="965"/>
      <c r="G193" s="965"/>
      <c r="H193" s="965"/>
      <c r="I193" s="965"/>
      <c r="J193" s="965"/>
      <c r="K193" s="86"/>
      <c r="L193" s="86"/>
      <c r="M193" s="86"/>
    </row>
    <row r="194" spans="1:13">
      <c r="A194" s="869"/>
      <c r="B194" s="963" t="s">
        <v>2434</v>
      </c>
      <c r="C194" s="965"/>
      <c r="D194" s="965"/>
      <c r="E194" s="965"/>
      <c r="F194" s="965"/>
      <c r="G194" s="965"/>
      <c r="H194" s="965"/>
      <c r="I194" s="965"/>
      <c r="J194" s="965"/>
      <c r="K194" s="86"/>
      <c r="L194" s="86"/>
      <c r="M194" s="86"/>
    </row>
    <row r="195" spans="1:13">
      <c r="A195" s="869"/>
      <c r="B195" s="963"/>
      <c r="C195" s="965"/>
      <c r="D195" s="965"/>
      <c r="E195" s="965"/>
      <c r="F195" s="965"/>
      <c r="G195" s="965"/>
      <c r="H195" s="965"/>
      <c r="I195" s="965"/>
      <c r="J195" s="965"/>
      <c r="K195" s="86"/>
      <c r="L195" s="86"/>
      <c r="M195" s="86"/>
    </row>
    <row r="196" spans="1:13">
      <c r="A196" s="88" t="s">
        <v>2344</v>
      </c>
      <c r="B196" s="148"/>
      <c r="C196" s="148"/>
      <c r="D196" s="148"/>
      <c r="E196" s="148"/>
      <c r="F196" s="148"/>
      <c r="G196" s="148"/>
      <c r="H196" s="148"/>
      <c r="I196" s="148"/>
      <c r="J196" s="148"/>
      <c r="K196" s="148"/>
      <c r="L196" s="148"/>
      <c r="M196" s="82"/>
    </row>
    <row r="197" spans="1:13">
      <c r="B197" s="86"/>
      <c r="C197" s="86"/>
      <c r="D197" s="86"/>
      <c r="E197" s="86"/>
      <c r="F197" s="86"/>
      <c r="G197" s="86"/>
      <c r="H197" s="86"/>
      <c r="I197" s="86"/>
      <c r="J197" s="86"/>
      <c r="K197" s="86"/>
      <c r="L197" s="86"/>
      <c r="M197" s="86"/>
    </row>
    <row r="198" spans="1:13" ht="28.5" customHeight="1">
      <c r="A198" s="869" t="s">
        <v>701</v>
      </c>
      <c r="B198" s="963" t="s">
        <v>713</v>
      </c>
      <c r="C198" s="965"/>
      <c r="D198" s="965"/>
      <c r="E198" s="965"/>
      <c r="F198" s="965"/>
      <c r="G198" s="965"/>
      <c r="H198" s="965"/>
      <c r="I198" s="965"/>
      <c r="J198" s="965"/>
      <c r="K198" s="86"/>
      <c r="L198" s="86"/>
      <c r="M198" s="86"/>
    </row>
    <row r="199" spans="1:13">
      <c r="A199" s="869"/>
      <c r="B199" s="963" t="s">
        <v>699</v>
      </c>
      <c r="C199" s="965"/>
      <c r="D199" s="965"/>
      <c r="E199" s="965"/>
      <c r="F199" s="965"/>
      <c r="G199" s="965"/>
      <c r="H199" s="965"/>
      <c r="I199" s="965"/>
      <c r="J199" s="965"/>
      <c r="K199" s="86"/>
      <c r="L199" s="86"/>
      <c r="M199" s="86"/>
    </row>
    <row r="200" spans="1:13">
      <c r="A200" s="869"/>
      <c r="B200" s="963" t="str">
        <f ca="1">"Units are multiplied by Unit Costs on the '"&amp;_PLA11&amp;"' sheet."</f>
        <v>Units are multiplied by Unit Costs on the 'Conversion' sheet.</v>
      </c>
      <c r="C200" s="965"/>
      <c r="D200" s="965"/>
      <c r="E200" s="965"/>
      <c r="F200" s="965"/>
      <c r="G200" s="965"/>
      <c r="H200" s="965"/>
      <c r="I200" s="965"/>
      <c r="J200" s="965"/>
      <c r="K200" s="86"/>
      <c r="L200" s="86"/>
      <c r="M200" s="86"/>
    </row>
    <row r="201" spans="1:13">
      <c r="A201" s="869"/>
      <c r="B201" s="963" t="s">
        <v>700</v>
      </c>
      <c r="C201" s="965"/>
      <c r="D201" s="965"/>
      <c r="E201" s="965"/>
      <c r="F201" s="965"/>
      <c r="G201" s="965"/>
      <c r="H201" s="965"/>
      <c r="I201" s="965"/>
      <c r="J201" s="965"/>
      <c r="K201" s="86"/>
      <c r="L201" s="86"/>
      <c r="M201" s="86"/>
    </row>
    <row r="202" spans="1:13">
      <c r="A202" s="869"/>
      <c r="B202" s="963"/>
      <c r="C202" s="965"/>
      <c r="D202" s="965"/>
      <c r="E202" s="965"/>
      <c r="F202" s="965"/>
      <c r="G202" s="965"/>
      <c r="H202" s="965"/>
      <c r="I202" s="965"/>
      <c r="J202" s="965"/>
      <c r="K202" s="86"/>
      <c r="L202" s="86"/>
      <c r="M202" s="86"/>
    </row>
    <row r="203" spans="1:13">
      <c r="A203" s="869" t="s">
        <v>663</v>
      </c>
      <c r="B203" s="963"/>
      <c r="C203" s="965"/>
      <c r="D203" s="965"/>
      <c r="E203" s="965"/>
      <c r="F203" s="965"/>
      <c r="G203" s="965"/>
      <c r="H203" s="965"/>
      <c r="I203" s="965"/>
      <c r="J203" s="965"/>
      <c r="K203" s="86"/>
      <c r="L203" s="86"/>
      <c r="M203" s="86"/>
    </row>
    <row r="204" spans="1:13">
      <c r="A204" s="328" t="s">
        <v>659</v>
      </c>
      <c r="B204" s="963" t="s">
        <v>660</v>
      </c>
      <c r="C204" s="965"/>
      <c r="D204" s="965"/>
      <c r="E204" s="965"/>
      <c r="F204" s="965"/>
      <c r="G204" s="965"/>
      <c r="H204" s="965"/>
      <c r="I204" s="965"/>
      <c r="J204" s="965"/>
      <c r="K204" s="86"/>
      <c r="L204" s="86"/>
      <c r="M204" s="86"/>
    </row>
    <row r="205" spans="1:13">
      <c r="A205" s="868" t="s">
        <v>698</v>
      </c>
      <c r="B205" s="963" t="s">
        <v>685</v>
      </c>
      <c r="C205" s="965"/>
      <c r="D205" s="965"/>
      <c r="E205" s="965"/>
      <c r="F205" s="965"/>
      <c r="G205" s="965"/>
      <c r="H205" s="965"/>
      <c r="I205" s="965"/>
      <c r="J205" s="965"/>
      <c r="K205" s="86"/>
      <c r="L205" s="86"/>
      <c r="M205" s="86"/>
    </row>
    <row r="206" spans="1:13">
      <c r="B206" s="966" t="s">
        <v>680</v>
      </c>
      <c r="C206" s="965"/>
      <c r="D206" s="965"/>
      <c r="E206" s="965"/>
      <c r="F206" s="965"/>
      <c r="G206" s="965"/>
      <c r="H206" s="965"/>
      <c r="I206" s="965"/>
      <c r="J206" s="965"/>
      <c r="K206" s="86"/>
      <c r="L206" s="86"/>
      <c r="M206" s="86"/>
    </row>
    <row r="207" spans="1:13">
      <c r="B207" s="963" t="s">
        <v>154</v>
      </c>
      <c r="C207" s="965"/>
      <c r="D207" s="965"/>
      <c r="E207" s="965"/>
      <c r="F207" s="965"/>
      <c r="G207" s="965"/>
      <c r="H207" s="965"/>
      <c r="I207" s="965"/>
      <c r="J207" s="965"/>
      <c r="K207" s="86"/>
      <c r="L207" s="86"/>
      <c r="M207" s="86"/>
    </row>
    <row r="208" spans="1:13">
      <c r="B208" s="963" t="s">
        <v>661</v>
      </c>
      <c r="C208" s="965"/>
      <c r="D208" s="965"/>
      <c r="E208" s="965"/>
      <c r="F208" s="965"/>
      <c r="G208" s="965"/>
      <c r="H208" s="965"/>
      <c r="I208" s="965"/>
      <c r="J208" s="965"/>
      <c r="K208" s="86"/>
      <c r="L208" s="86"/>
      <c r="M208" s="86"/>
    </row>
    <row r="209" spans="1:13">
      <c r="B209" s="963" t="s">
        <v>662</v>
      </c>
      <c r="C209" s="965"/>
      <c r="D209" s="965"/>
      <c r="E209" s="965"/>
      <c r="F209" s="965"/>
      <c r="G209" s="965"/>
      <c r="H209" s="965"/>
      <c r="I209" s="965"/>
      <c r="J209" s="965"/>
      <c r="K209" s="86"/>
      <c r="L209" s="86"/>
      <c r="M209" s="86"/>
    </row>
    <row r="210" spans="1:13">
      <c r="B210" s="963" t="s">
        <v>487</v>
      </c>
      <c r="C210" s="965"/>
      <c r="D210" s="965"/>
      <c r="E210" s="965"/>
      <c r="F210" s="965"/>
      <c r="G210" s="965"/>
      <c r="H210" s="965"/>
      <c r="I210" s="965"/>
      <c r="J210" s="965"/>
      <c r="K210" s="86"/>
      <c r="L210" s="86"/>
      <c r="M210" s="86"/>
    </row>
    <row r="211" spans="1:13">
      <c r="B211" s="963" t="s">
        <v>2151</v>
      </c>
      <c r="C211" s="965"/>
      <c r="D211" s="965"/>
      <c r="E211" s="965"/>
      <c r="F211" s="965"/>
      <c r="G211" s="965"/>
      <c r="H211" s="965"/>
      <c r="I211" s="965"/>
      <c r="J211" s="965"/>
      <c r="K211" s="86"/>
      <c r="L211" s="86"/>
      <c r="M211" s="86"/>
    </row>
    <row r="212" spans="1:13">
      <c r="B212" s="963" t="s">
        <v>2022</v>
      </c>
      <c r="C212" s="965"/>
      <c r="D212" s="965"/>
      <c r="E212" s="965"/>
      <c r="F212" s="965"/>
      <c r="G212" s="965"/>
      <c r="H212" s="965"/>
      <c r="I212" s="965"/>
      <c r="J212" s="965"/>
      <c r="K212" s="86"/>
      <c r="L212" s="86"/>
      <c r="M212" s="86"/>
    </row>
    <row r="213" spans="1:13">
      <c r="B213" s="966" t="s">
        <v>681</v>
      </c>
      <c r="C213" s="965"/>
      <c r="D213" s="965"/>
      <c r="E213" s="965"/>
      <c r="F213" s="965"/>
      <c r="G213" s="965"/>
      <c r="H213" s="965"/>
      <c r="I213" s="965"/>
      <c r="J213" s="965"/>
      <c r="K213" s="86"/>
      <c r="L213" s="86"/>
      <c r="M213" s="86"/>
    </row>
    <row r="214" spans="1:13">
      <c r="B214" s="966" t="s">
        <v>682</v>
      </c>
      <c r="C214" s="965"/>
      <c r="D214" s="965"/>
      <c r="E214" s="965"/>
      <c r="F214" s="965"/>
      <c r="G214" s="965"/>
      <c r="H214" s="965"/>
      <c r="I214" s="965"/>
      <c r="J214" s="965"/>
      <c r="K214" s="86"/>
      <c r="L214" s="86"/>
      <c r="M214" s="86"/>
    </row>
    <row r="215" spans="1:13">
      <c r="A215" s="86"/>
      <c r="B215" s="963" t="s">
        <v>491</v>
      </c>
      <c r="C215" s="965"/>
      <c r="D215" s="965"/>
      <c r="E215" s="965"/>
      <c r="F215" s="965"/>
      <c r="G215" s="965"/>
      <c r="H215" s="965"/>
      <c r="I215" s="965"/>
      <c r="J215" s="965"/>
      <c r="K215" s="86"/>
      <c r="L215" s="86"/>
      <c r="M215" s="86"/>
    </row>
    <row r="216" spans="1:13">
      <c r="A216" s="86"/>
      <c r="B216" s="963" t="s">
        <v>492</v>
      </c>
      <c r="C216" s="965"/>
      <c r="D216" s="965"/>
      <c r="E216" s="965"/>
      <c r="F216" s="965"/>
      <c r="G216" s="965"/>
      <c r="H216" s="965"/>
      <c r="I216" s="965"/>
      <c r="J216" s="965"/>
      <c r="K216" s="86"/>
      <c r="L216" s="86"/>
      <c r="M216" s="86"/>
    </row>
    <row r="217" spans="1:13">
      <c r="A217" s="86"/>
      <c r="B217" s="963" t="s">
        <v>1831</v>
      </c>
      <c r="C217" s="965"/>
      <c r="D217" s="965"/>
      <c r="E217" s="965"/>
      <c r="F217" s="965"/>
      <c r="G217" s="965"/>
      <c r="H217" s="965"/>
      <c r="I217" s="965"/>
      <c r="J217" s="965"/>
      <c r="K217" s="86"/>
      <c r="L217" s="86"/>
      <c r="M217" s="86"/>
    </row>
    <row r="218" spans="1:13">
      <c r="A218" s="86"/>
      <c r="B218" s="966" t="s">
        <v>683</v>
      </c>
      <c r="C218" s="965"/>
      <c r="D218" s="965"/>
      <c r="E218" s="965"/>
      <c r="F218" s="965"/>
      <c r="G218" s="965"/>
      <c r="H218" s="965"/>
      <c r="I218" s="965"/>
      <c r="J218" s="965"/>
      <c r="K218" s="86"/>
      <c r="L218" s="86"/>
      <c r="M218" s="86"/>
    </row>
    <row r="219" spans="1:13">
      <c r="A219" s="86"/>
      <c r="B219" s="966" t="s">
        <v>684</v>
      </c>
      <c r="C219" s="965"/>
      <c r="D219" s="965"/>
      <c r="E219" s="965"/>
      <c r="F219" s="965"/>
      <c r="G219" s="965"/>
      <c r="H219" s="965"/>
      <c r="I219" s="965"/>
      <c r="J219" s="965"/>
      <c r="K219" s="86"/>
      <c r="L219" s="86"/>
      <c r="M219" s="86"/>
    </row>
    <row r="220" spans="1:13">
      <c r="A220" s="86"/>
      <c r="B220" s="963" t="s">
        <v>173</v>
      </c>
      <c r="C220" s="965"/>
      <c r="D220" s="965"/>
      <c r="E220" s="965"/>
      <c r="F220" s="965"/>
      <c r="G220" s="965"/>
      <c r="H220" s="965"/>
      <c r="I220" s="965"/>
      <c r="J220" s="965"/>
      <c r="K220" s="86"/>
      <c r="L220" s="86"/>
      <c r="M220" s="86"/>
    </row>
    <row r="221" spans="1:13">
      <c r="A221" s="86"/>
      <c r="B221" s="963" t="s">
        <v>664</v>
      </c>
      <c r="C221" s="965"/>
      <c r="D221" s="965"/>
      <c r="E221" s="965"/>
      <c r="F221" s="965"/>
      <c r="G221" s="965"/>
      <c r="H221" s="965"/>
      <c r="I221" s="965"/>
      <c r="J221" s="965"/>
      <c r="K221" s="86"/>
      <c r="L221" s="86"/>
      <c r="M221" s="86"/>
    </row>
    <row r="222" spans="1:13">
      <c r="A222" s="86"/>
      <c r="B222" s="963" t="s">
        <v>665</v>
      </c>
      <c r="C222" s="965"/>
      <c r="D222" s="965"/>
      <c r="E222" s="965"/>
      <c r="F222" s="965"/>
      <c r="G222" s="965"/>
      <c r="H222" s="965"/>
      <c r="I222" s="965"/>
      <c r="J222" s="965"/>
      <c r="K222" s="86"/>
      <c r="L222" s="86"/>
      <c r="M222" s="86"/>
    </row>
    <row r="223" spans="1:13">
      <c r="A223" s="86"/>
      <c r="B223" s="963" t="s">
        <v>666</v>
      </c>
      <c r="C223" s="965"/>
      <c r="D223" s="965"/>
      <c r="E223" s="965"/>
      <c r="F223" s="965"/>
      <c r="G223" s="965"/>
      <c r="H223" s="965"/>
      <c r="I223" s="965"/>
      <c r="J223" s="965"/>
      <c r="K223" s="86"/>
      <c r="L223" s="86"/>
      <c r="M223" s="86"/>
    </row>
    <row r="224" spans="1:13">
      <c r="A224" s="86"/>
      <c r="B224" s="966" t="s">
        <v>679</v>
      </c>
      <c r="C224" s="965"/>
      <c r="D224" s="965"/>
      <c r="E224" s="965"/>
      <c r="F224" s="965"/>
      <c r="G224" s="965"/>
      <c r="H224" s="965"/>
      <c r="I224" s="965"/>
      <c r="J224" s="965"/>
      <c r="K224" s="86"/>
      <c r="L224" s="86"/>
      <c r="M224" s="86"/>
    </row>
    <row r="225" spans="1:13">
      <c r="A225" s="86"/>
      <c r="B225" s="963" t="s">
        <v>667</v>
      </c>
      <c r="C225" s="965"/>
      <c r="D225" s="965"/>
      <c r="E225" s="965"/>
      <c r="F225" s="965"/>
      <c r="G225" s="965"/>
      <c r="H225" s="965"/>
      <c r="I225" s="965"/>
      <c r="J225" s="965"/>
      <c r="K225" s="86"/>
      <c r="L225" s="86"/>
      <c r="M225" s="86"/>
    </row>
    <row r="226" spans="1:13">
      <c r="A226" s="86"/>
      <c r="B226" s="963" t="s">
        <v>668</v>
      </c>
      <c r="C226" s="965"/>
      <c r="D226" s="965"/>
      <c r="E226" s="965"/>
      <c r="F226" s="965"/>
      <c r="G226" s="965"/>
      <c r="H226" s="965"/>
      <c r="I226" s="965"/>
      <c r="J226" s="965"/>
      <c r="K226" s="86"/>
      <c r="L226" s="86"/>
      <c r="M226" s="86"/>
    </row>
    <row r="227" spans="1:13">
      <c r="A227" s="86"/>
      <c r="B227" s="963" t="s">
        <v>669</v>
      </c>
      <c r="C227" s="965"/>
      <c r="D227" s="965"/>
      <c r="E227" s="965"/>
      <c r="F227" s="965"/>
      <c r="G227" s="965"/>
      <c r="H227" s="965"/>
      <c r="I227" s="965"/>
      <c r="J227" s="965"/>
      <c r="K227" s="86"/>
      <c r="L227" s="86"/>
      <c r="M227" s="86"/>
    </row>
    <row r="228" spans="1:13">
      <c r="A228" s="86"/>
      <c r="B228" s="963" t="s">
        <v>670</v>
      </c>
      <c r="C228" s="965"/>
      <c r="D228" s="965"/>
      <c r="E228" s="965"/>
      <c r="F228" s="965"/>
      <c r="G228" s="965"/>
      <c r="H228" s="965"/>
      <c r="I228" s="965"/>
      <c r="J228" s="965"/>
      <c r="K228" s="86"/>
      <c r="L228" s="86"/>
      <c r="M228" s="86"/>
    </row>
    <row r="229" spans="1:13">
      <c r="A229" s="86"/>
      <c r="B229" s="963" t="s">
        <v>671</v>
      </c>
      <c r="C229" s="965"/>
      <c r="D229" s="965"/>
      <c r="E229" s="965"/>
      <c r="F229" s="965"/>
      <c r="G229" s="965"/>
      <c r="H229" s="965"/>
      <c r="I229" s="965"/>
      <c r="J229" s="965"/>
      <c r="K229" s="86"/>
      <c r="L229" s="86"/>
      <c r="M229" s="86"/>
    </row>
    <row r="230" spans="1:13">
      <c r="A230" s="86"/>
      <c r="B230" s="963" t="s">
        <v>672</v>
      </c>
      <c r="C230" s="965"/>
      <c r="D230" s="965"/>
      <c r="E230" s="965"/>
      <c r="F230" s="965"/>
      <c r="G230" s="965"/>
      <c r="H230" s="965"/>
      <c r="I230" s="965"/>
      <c r="J230" s="965"/>
      <c r="K230" s="86"/>
      <c r="L230" s="86"/>
      <c r="M230" s="86"/>
    </row>
    <row r="231" spans="1:13">
      <c r="A231" s="86"/>
      <c r="B231" s="963"/>
      <c r="C231" s="965"/>
      <c r="D231" s="965"/>
      <c r="E231" s="965"/>
      <c r="F231" s="965"/>
      <c r="G231" s="965"/>
      <c r="H231" s="965"/>
      <c r="I231" s="965"/>
      <c r="J231" s="965"/>
      <c r="K231" s="86"/>
      <c r="L231" s="86"/>
      <c r="M231" s="86"/>
    </row>
    <row r="232" spans="1:13">
      <c r="A232" s="328" t="s">
        <v>503</v>
      </c>
      <c r="B232" s="966" t="s">
        <v>678</v>
      </c>
      <c r="C232" s="965"/>
      <c r="D232" s="965"/>
      <c r="E232" s="965"/>
      <c r="F232" s="965"/>
      <c r="G232" s="965"/>
      <c r="H232" s="965"/>
      <c r="I232" s="965"/>
      <c r="J232" s="965"/>
      <c r="K232" s="86"/>
      <c r="L232" s="86"/>
      <c r="M232" s="86"/>
    </row>
    <row r="233" spans="1:13">
      <c r="A233" s="86"/>
      <c r="B233" s="963" t="s">
        <v>674</v>
      </c>
      <c r="C233" s="965"/>
      <c r="D233" s="965"/>
      <c r="E233" s="965"/>
      <c r="F233" s="965"/>
      <c r="G233" s="965"/>
      <c r="H233" s="965"/>
      <c r="I233" s="965"/>
      <c r="J233" s="965"/>
      <c r="K233" s="86"/>
      <c r="L233" s="86"/>
      <c r="M233" s="86"/>
    </row>
    <row r="234" spans="1:13">
      <c r="A234" s="86"/>
      <c r="B234" s="963" t="s">
        <v>675</v>
      </c>
      <c r="C234" s="965"/>
      <c r="D234" s="965"/>
      <c r="E234" s="965"/>
      <c r="F234" s="965"/>
      <c r="G234" s="965"/>
      <c r="H234" s="965"/>
      <c r="I234" s="965"/>
      <c r="J234" s="965"/>
      <c r="K234" s="86"/>
      <c r="L234" s="86"/>
      <c r="M234" s="86"/>
    </row>
    <row r="235" spans="1:13">
      <c r="A235" s="86"/>
      <c r="B235" s="966" t="s">
        <v>677</v>
      </c>
      <c r="C235" s="965"/>
      <c r="D235" s="965"/>
      <c r="E235" s="965"/>
      <c r="F235" s="965"/>
      <c r="G235" s="965"/>
      <c r="H235" s="965"/>
      <c r="I235" s="965"/>
      <c r="J235" s="965"/>
      <c r="K235" s="86"/>
      <c r="L235" s="86"/>
      <c r="M235" s="86"/>
    </row>
    <row r="236" spans="1:13">
      <c r="A236" s="86"/>
      <c r="B236" s="966" t="s">
        <v>676</v>
      </c>
      <c r="C236" s="965"/>
      <c r="D236" s="965"/>
      <c r="E236" s="965"/>
      <c r="F236" s="965"/>
      <c r="G236" s="965"/>
      <c r="H236" s="965"/>
      <c r="I236" s="965"/>
      <c r="J236" s="965"/>
      <c r="K236" s="86"/>
      <c r="L236" s="86"/>
      <c r="M236" s="86"/>
    </row>
    <row r="237" spans="1:13">
      <c r="A237" s="86"/>
      <c r="B237" s="966" t="s">
        <v>686</v>
      </c>
      <c r="C237" s="965"/>
      <c r="D237" s="965"/>
      <c r="E237" s="965"/>
      <c r="F237" s="965"/>
      <c r="G237" s="965"/>
      <c r="H237" s="965"/>
      <c r="I237" s="965"/>
      <c r="J237" s="965"/>
      <c r="K237" s="86"/>
      <c r="L237" s="86"/>
      <c r="M237" s="86"/>
    </row>
    <row r="238" spans="1:13">
      <c r="A238" s="86"/>
      <c r="B238" s="966" t="s">
        <v>687</v>
      </c>
      <c r="C238" s="965"/>
      <c r="D238" s="965"/>
      <c r="E238" s="965"/>
      <c r="F238" s="965"/>
      <c r="G238" s="965"/>
      <c r="H238" s="965"/>
      <c r="I238" s="965"/>
      <c r="J238" s="965"/>
      <c r="K238" s="86"/>
      <c r="L238" s="86"/>
      <c r="M238" s="86"/>
    </row>
    <row r="239" spans="1:13">
      <c r="A239" s="86"/>
      <c r="B239" s="966" t="s">
        <v>688</v>
      </c>
      <c r="C239" s="965"/>
      <c r="D239" s="965"/>
      <c r="E239" s="965"/>
      <c r="F239" s="965"/>
      <c r="G239" s="965"/>
      <c r="H239" s="965"/>
      <c r="I239" s="965"/>
      <c r="J239" s="965"/>
      <c r="K239" s="86"/>
      <c r="L239" s="86"/>
      <c r="M239" s="86"/>
    </row>
    <row r="240" spans="1:13">
      <c r="A240" s="86"/>
      <c r="B240" s="966" t="s">
        <v>689</v>
      </c>
      <c r="C240" s="965"/>
      <c r="D240" s="965"/>
      <c r="E240" s="965"/>
      <c r="F240" s="965"/>
      <c r="G240" s="965"/>
      <c r="H240" s="965"/>
      <c r="I240" s="965"/>
      <c r="J240" s="965"/>
      <c r="K240" s="86"/>
      <c r="L240" s="86"/>
      <c r="M240" s="86"/>
    </row>
    <row r="241" spans="1:13">
      <c r="A241" s="86"/>
      <c r="B241" s="966"/>
      <c r="C241" s="965"/>
      <c r="D241" s="965"/>
      <c r="E241" s="965"/>
      <c r="F241" s="965"/>
      <c r="G241" s="965"/>
      <c r="H241" s="965"/>
      <c r="I241" s="965"/>
      <c r="J241" s="965"/>
      <c r="K241" s="86"/>
      <c r="L241" s="86"/>
      <c r="M241" s="86"/>
    </row>
    <row r="242" spans="1:13">
      <c r="A242" s="875" t="s">
        <v>690</v>
      </c>
      <c r="B242" s="872"/>
      <c r="C242" s="876"/>
      <c r="D242" s="876"/>
      <c r="E242" s="876"/>
      <c r="F242" s="876"/>
      <c r="G242" s="876"/>
      <c r="H242" s="876"/>
      <c r="I242" s="876"/>
      <c r="J242" s="876"/>
      <c r="K242" s="86"/>
      <c r="L242" s="86"/>
      <c r="M242" s="86"/>
    </row>
    <row r="243" spans="1:13">
      <c r="A243" s="86"/>
      <c r="B243" s="86"/>
      <c r="C243" s="86"/>
      <c r="D243" s="86"/>
      <c r="E243" s="86"/>
      <c r="F243" s="86"/>
      <c r="G243" s="86"/>
      <c r="H243" s="86"/>
      <c r="I243" s="86"/>
      <c r="J243" s="86"/>
      <c r="K243" s="86"/>
      <c r="L243" s="86"/>
      <c r="M243" s="86"/>
    </row>
    <row r="244" spans="1:13">
      <c r="A244" s="88" t="s">
        <v>712</v>
      </c>
      <c r="B244" s="148"/>
      <c r="C244" s="148"/>
      <c r="D244" s="148"/>
      <c r="E244" s="148"/>
      <c r="F244" s="148"/>
      <c r="G244" s="148"/>
      <c r="H244" s="148"/>
      <c r="I244" s="148"/>
      <c r="J244" s="148"/>
      <c r="K244" s="148"/>
      <c r="L244" s="148"/>
      <c r="M244" s="82"/>
    </row>
    <row r="245" spans="1:13">
      <c r="C245" s="86"/>
      <c r="D245" s="86"/>
      <c r="E245" s="86"/>
      <c r="F245" s="86"/>
      <c r="G245" s="86"/>
      <c r="H245" s="86"/>
      <c r="I245" s="86"/>
      <c r="J245" s="86"/>
      <c r="K245" s="86"/>
      <c r="L245" s="86"/>
      <c r="M245" s="86"/>
    </row>
    <row r="246" spans="1:13" ht="16.5" customHeight="1">
      <c r="A246" s="869" t="s">
        <v>813</v>
      </c>
      <c r="B246" s="963" t="str">
        <f ca="1">"Profit is applied to converted costs in the '"&amp;_PLA12&amp;"' worksheet by reference to calculations in the Margin column."</f>
        <v>Profit is applied to converted costs in the 'Cost Plus' worksheet by reference to calculations in the Margin column.</v>
      </c>
      <c r="C246" s="965"/>
      <c r="D246" s="965"/>
      <c r="E246" s="965"/>
      <c r="F246" s="965"/>
      <c r="G246" s="965"/>
      <c r="H246" s="965"/>
      <c r="I246" s="965"/>
      <c r="J246" s="965"/>
      <c r="K246" s="86"/>
      <c r="L246" s="86"/>
      <c r="M246" s="86"/>
    </row>
    <row r="247" spans="1:13" ht="30.75" customHeight="1">
      <c r="A247" s="871" t="s">
        <v>498</v>
      </c>
      <c r="B247" s="963" t="str">
        <f ca="1">"The Margin calculationis based on the Margin Code flag (column FC in the right hand input block of the '"&amp;_PLA10&amp;"' sheet)."</f>
        <v>The Margin calculationis based on the Margin Code flag (column FC in the right hand input block of the 'Main Input' sheet).</v>
      </c>
      <c r="C247" s="965"/>
      <c r="D247" s="965"/>
      <c r="E247" s="965"/>
      <c r="F247" s="965"/>
      <c r="G247" s="965"/>
      <c r="H247" s="965"/>
      <c r="I247" s="965"/>
      <c r="J247" s="965"/>
      <c r="K247" s="86"/>
      <c r="L247" s="86"/>
      <c r="M247" s="86"/>
    </row>
    <row r="248" spans="1:13" ht="28.5" customHeight="1">
      <c r="A248" s="86"/>
      <c r="B248" s="963" t="str">
        <f ca="1">"The User is not prevented from maintaining the Margin Table ('"&amp;_PLA6&amp;"' sheet), amending or adding new codes as necessary."</f>
        <v>The User is not prevented from maintaining the Margin Table ('Constants' sheet), amending or adding new codes as necessary.</v>
      </c>
      <c r="C248" s="965"/>
      <c r="D248" s="965"/>
      <c r="E248" s="965"/>
      <c r="F248" s="965"/>
      <c r="G248" s="965"/>
      <c r="H248" s="965"/>
      <c r="I248" s="965"/>
      <c r="J248" s="965"/>
      <c r="K248" s="86"/>
      <c r="L248" s="86"/>
      <c r="M248" s="86"/>
    </row>
    <row r="249" spans="1:13">
      <c r="A249" s="86"/>
      <c r="B249" s="963"/>
      <c r="C249" s="965"/>
      <c r="D249" s="965"/>
      <c r="E249" s="965"/>
      <c r="F249" s="965"/>
      <c r="G249" s="965"/>
      <c r="H249" s="965"/>
      <c r="I249" s="965"/>
      <c r="J249" s="965"/>
      <c r="K249" s="86"/>
      <c r="L249" s="86"/>
      <c r="M249" s="86"/>
    </row>
    <row r="250" spans="1:13">
      <c r="A250" s="869" t="s">
        <v>69</v>
      </c>
      <c r="B250" s="963" t="s">
        <v>2234</v>
      </c>
      <c r="C250" s="965"/>
      <c r="D250" s="965"/>
      <c r="E250" s="965"/>
      <c r="F250" s="965"/>
      <c r="G250" s="965"/>
      <c r="H250" s="965"/>
      <c r="I250" s="965"/>
      <c r="J250" s="965"/>
      <c r="K250" s="86"/>
      <c r="L250" s="86"/>
      <c r="M250" s="86"/>
    </row>
    <row r="251" spans="1:13">
      <c r="A251" s="871" t="s">
        <v>498</v>
      </c>
      <c r="B251" s="963" t="str">
        <f>"The WACC Rate currently stands at "&amp;(WACCRate*100)&amp;"%"</f>
        <v>The WACC Rate currently stands at 12.9%</v>
      </c>
      <c r="C251" s="965"/>
      <c r="D251" s="965"/>
      <c r="E251" s="965"/>
      <c r="F251" s="965"/>
      <c r="G251" s="965"/>
      <c r="H251" s="965"/>
      <c r="I251" s="965"/>
      <c r="J251" s="965"/>
      <c r="K251" s="86"/>
      <c r="L251" s="86"/>
      <c r="M251" s="86"/>
    </row>
    <row r="252" spans="1:13">
      <c r="B252" s="963" t="s">
        <v>500</v>
      </c>
      <c r="C252" s="965"/>
      <c r="D252" s="965"/>
      <c r="E252" s="965"/>
      <c r="F252" s="965"/>
      <c r="G252" s="965"/>
      <c r="H252" s="965"/>
      <c r="I252" s="965"/>
      <c r="J252" s="965"/>
      <c r="K252" s="86"/>
      <c r="L252" s="86"/>
      <c r="M252" s="86"/>
    </row>
    <row r="253" spans="1:13">
      <c r="B253" s="963" t="s">
        <v>2439</v>
      </c>
      <c r="C253" s="965"/>
      <c r="D253" s="965"/>
      <c r="E253" s="965"/>
      <c r="F253" s="965"/>
      <c r="G253" s="965"/>
      <c r="H253" s="965"/>
      <c r="I253" s="965"/>
      <c r="J253" s="965"/>
      <c r="K253" s="86"/>
      <c r="L253" s="86"/>
      <c r="M253" s="86"/>
    </row>
    <row r="254" spans="1:13" ht="27" customHeight="1">
      <c r="B254" s="963" t="str">
        <f ca="1">"The Cost of Money is based on the difference in NPV between '"&amp;_PLA12&amp;"' and '"&amp;_PLA13&amp;"' (after payment terms)."</f>
        <v>The Cost of Money is based on the difference in NPV between 'Cost Plus' and 'Profile before CoM' (after payment terms).</v>
      </c>
      <c r="C254" s="965"/>
      <c r="D254" s="965"/>
      <c r="E254" s="965"/>
      <c r="F254" s="965"/>
      <c r="G254" s="965"/>
      <c r="H254" s="965"/>
      <c r="I254" s="965"/>
      <c r="J254" s="965"/>
      <c r="K254" s="86"/>
      <c r="L254" s="86"/>
      <c r="M254" s="86"/>
    </row>
    <row r="255" spans="1:13" ht="28.5" customHeight="1">
      <c r="B255" s="963" t="s">
        <v>499</v>
      </c>
      <c r="C255" s="965"/>
      <c r="D255" s="965"/>
      <c r="E255" s="965"/>
      <c r="F255" s="965"/>
      <c r="G255" s="965"/>
      <c r="H255" s="965"/>
      <c r="I255" s="965"/>
      <c r="J255" s="965"/>
      <c r="K255" s="86"/>
      <c r="L255" s="86"/>
      <c r="M255" s="86"/>
    </row>
    <row r="256" spans="1:13">
      <c r="B256" s="963" t="str">
        <f ca="1">"A Cost of Money factor is calculated on the '"&amp;_PLA22&amp;"' sheet and applied on the '"&amp;_PLA14&amp;"' worksheet."</f>
        <v>A Cost of Money factor is calculated on the 'CoM' sheet and applied on the 'Profile with CoM' worksheet.</v>
      </c>
      <c r="C256" s="965"/>
      <c r="D256" s="965"/>
      <c r="E256" s="965"/>
      <c r="F256" s="965"/>
      <c r="G256" s="965"/>
      <c r="H256" s="965"/>
      <c r="I256" s="965"/>
      <c r="J256" s="965"/>
      <c r="K256" s="86"/>
      <c r="L256" s="86"/>
      <c r="M256" s="86"/>
    </row>
    <row r="257" spans="1:13">
      <c r="B257" s="963"/>
      <c r="C257" s="965"/>
      <c r="D257" s="965"/>
      <c r="E257" s="965"/>
      <c r="F257" s="965"/>
      <c r="G257" s="965"/>
      <c r="H257" s="965"/>
      <c r="I257" s="965"/>
      <c r="J257" s="965"/>
      <c r="K257" s="86"/>
      <c r="L257" s="86"/>
      <c r="M257" s="86"/>
    </row>
    <row r="258" spans="1:13">
      <c r="A258" s="869" t="s">
        <v>2329</v>
      </c>
      <c r="B258" s="963" t="str">
        <f ca="1">"Monetary figures in the '"&amp;_PLA10&amp;"' sheet are shown in local currencies."</f>
        <v>Monetary figures in the 'Main Input' sheet are shown in local currencies.</v>
      </c>
      <c r="C258" s="965"/>
      <c r="D258" s="965"/>
      <c r="E258" s="965"/>
      <c r="F258" s="965"/>
      <c r="G258" s="965"/>
      <c r="H258" s="965"/>
      <c r="I258" s="965"/>
      <c r="J258" s="965"/>
      <c r="K258" s="86"/>
      <c r="L258" s="86"/>
      <c r="M258" s="86"/>
    </row>
    <row r="259" spans="1:13">
      <c r="A259" s="86"/>
      <c r="B259" s="963" t="str">
        <f ca="1">"A set of long term currency conversion rates is provided on the '"&amp;_PLA6&amp;"' sheet."</f>
        <v>A set of long term currency conversion rates is provided on the 'Constants' sheet.</v>
      </c>
      <c r="C259" s="965"/>
      <c r="D259" s="965"/>
      <c r="E259" s="965"/>
      <c r="F259" s="965"/>
      <c r="G259" s="965"/>
      <c r="H259" s="965"/>
      <c r="I259" s="965"/>
      <c r="J259" s="965"/>
      <c r="K259" s="86"/>
      <c r="L259" s="86"/>
      <c r="M259" s="86"/>
    </row>
    <row r="260" spans="1:13">
      <c r="A260" s="86"/>
      <c r="B260" s="963" t="s">
        <v>2438</v>
      </c>
      <c r="C260" s="965"/>
      <c r="D260" s="965"/>
      <c r="E260" s="965"/>
      <c r="F260" s="965"/>
      <c r="G260" s="965"/>
      <c r="H260" s="965"/>
      <c r="I260" s="965"/>
      <c r="J260" s="965"/>
      <c r="K260" s="86"/>
      <c r="L260" s="86"/>
      <c r="M260" s="86"/>
    </row>
    <row r="261" spans="1:13">
      <c r="B261" s="963" t="s">
        <v>2437</v>
      </c>
      <c r="C261" s="965"/>
      <c r="D261" s="965"/>
      <c r="E261" s="965"/>
      <c r="F261" s="965"/>
      <c r="G261" s="965"/>
      <c r="H261" s="965"/>
      <c r="I261" s="965"/>
      <c r="J261" s="965"/>
      <c r="K261" s="86"/>
      <c r="L261" s="86"/>
      <c r="M261" s="86"/>
    </row>
    <row r="262" spans="1:13" ht="27" customHeight="1">
      <c r="B262" s="963" t="s">
        <v>657</v>
      </c>
      <c r="C262" s="965"/>
      <c r="D262" s="965"/>
      <c r="E262" s="965"/>
      <c r="F262" s="965"/>
      <c r="G262" s="965"/>
      <c r="H262" s="965"/>
      <c r="I262" s="965"/>
      <c r="J262" s="965"/>
      <c r="K262" s="86"/>
      <c r="L262" s="86"/>
      <c r="M262" s="86"/>
    </row>
    <row r="263" spans="1:13">
      <c r="B263" s="963" t="str">
        <f ca="1">"The conversion to Output Currency is applied in the '"&amp;_PLA11&amp;"' worksheet by reference to the Currency column."</f>
        <v>The conversion to Output Currency is applied in the 'Conversion' worksheet by reference to the Currency column.</v>
      </c>
      <c r="C263" s="965"/>
      <c r="D263" s="965"/>
      <c r="E263" s="965"/>
      <c r="F263" s="965"/>
      <c r="G263" s="965"/>
      <c r="H263" s="965"/>
      <c r="I263" s="965"/>
      <c r="J263" s="965"/>
      <c r="K263" s="86"/>
      <c r="L263" s="86"/>
      <c r="M263" s="86"/>
    </row>
    <row r="264" spans="1:13" ht="28.5" customHeight="1">
      <c r="B264" s="963" t="s">
        <v>483</v>
      </c>
      <c r="C264" s="965"/>
      <c r="D264" s="965"/>
      <c r="E264" s="965"/>
      <c r="F264" s="965"/>
      <c r="G264" s="965"/>
      <c r="H264" s="965"/>
      <c r="I264" s="965"/>
      <c r="J264" s="965"/>
      <c r="K264" s="86"/>
      <c r="L264" s="86"/>
      <c r="M264" s="86"/>
    </row>
    <row r="265" spans="1:13">
      <c r="B265" s="963" t="s">
        <v>497</v>
      </c>
      <c r="C265" s="965"/>
      <c r="D265" s="965"/>
      <c r="E265" s="965"/>
      <c r="F265" s="965"/>
      <c r="G265" s="965"/>
      <c r="H265" s="965"/>
      <c r="I265" s="965"/>
      <c r="J265" s="965"/>
      <c r="K265" s="86"/>
      <c r="L265" s="86"/>
      <c r="M265" s="86"/>
    </row>
    <row r="266" spans="1:13">
      <c r="B266" s="963"/>
      <c r="C266" s="965"/>
      <c r="D266" s="965"/>
      <c r="E266" s="965"/>
      <c r="F266" s="965"/>
      <c r="G266" s="965"/>
      <c r="H266" s="965"/>
      <c r="I266" s="965"/>
      <c r="J266" s="965"/>
      <c r="K266" s="86"/>
      <c r="L266" s="86"/>
      <c r="M266" s="86"/>
    </row>
    <row r="267" spans="1:13">
      <c r="A267" s="869" t="s">
        <v>673</v>
      </c>
      <c r="B267" s="963" t="str">
        <f ca="1">"A set of long term indexation rates are provided on the '"&amp;_PLA6&amp;"' worksheet."</f>
        <v>A set of long term indexation rates are provided on the 'Constants' worksheet.</v>
      </c>
      <c r="C267" s="965"/>
      <c r="D267" s="965"/>
      <c r="E267" s="965"/>
      <c r="F267" s="965"/>
      <c r="G267" s="965"/>
      <c r="H267" s="965"/>
      <c r="I267" s="965"/>
      <c r="J267" s="965"/>
      <c r="K267" s="86"/>
      <c r="L267" s="86"/>
      <c r="M267" s="86"/>
    </row>
    <row r="268" spans="1:13">
      <c r="A268" s="871" t="s">
        <v>498</v>
      </c>
      <c r="B268" s="963" t="s">
        <v>2438</v>
      </c>
      <c r="C268" s="965"/>
      <c r="D268" s="965"/>
      <c r="E268" s="965"/>
      <c r="F268" s="965"/>
      <c r="G268" s="965"/>
      <c r="H268" s="965"/>
      <c r="I268" s="965"/>
      <c r="J268" s="965"/>
      <c r="K268" s="86"/>
      <c r="L268" s="86"/>
      <c r="M268" s="86"/>
    </row>
    <row r="269" spans="1:13">
      <c r="B269" s="963" t="s">
        <v>2437</v>
      </c>
      <c r="C269" s="965"/>
      <c r="D269" s="965"/>
      <c r="E269" s="965"/>
      <c r="F269" s="965"/>
      <c r="G269" s="965"/>
      <c r="H269" s="965"/>
      <c r="I269" s="965"/>
      <c r="J269" s="965"/>
      <c r="K269" s="86"/>
      <c r="L269" s="86"/>
      <c r="M269" s="86"/>
    </row>
    <row r="270" spans="1:13">
      <c r="A270" s="86"/>
      <c r="B270" s="963" t="str">
        <f ca="1">"Cost Indexation is applied on the '"&amp;_PLA11&amp;"' sheet."</f>
        <v>Cost Indexation is applied on the 'Conversion' sheet.</v>
      </c>
      <c r="C270" s="965"/>
      <c r="D270" s="965"/>
      <c r="E270" s="965"/>
      <c r="F270" s="965"/>
      <c r="G270" s="965"/>
      <c r="H270" s="965"/>
      <c r="I270" s="965"/>
      <c r="J270" s="965"/>
      <c r="K270" s="86"/>
      <c r="L270" s="86"/>
      <c r="M270" s="86"/>
    </row>
    <row r="271" spans="1:13">
      <c r="A271" s="86"/>
      <c r="B271" s="963" t="str">
        <f ca="1">"Cost Indexation is based on the flag entered in the Index Code column (right hand input block of the '"&amp;_PLA10&amp;"' sheet)."</f>
        <v>Cost Indexation is based on the flag entered in the Index Code column (right hand input block of the 'Main Input' sheet).</v>
      </c>
      <c r="C271" s="965"/>
      <c r="D271" s="965"/>
      <c r="E271" s="965"/>
      <c r="F271" s="965"/>
      <c r="G271" s="965"/>
      <c r="H271" s="965"/>
      <c r="I271" s="965"/>
      <c r="J271" s="965"/>
      <c r="K271" s="86"/>
      <c r="L271" s="86"/>
      <c r="M271" s="86"/>
    </row>
    <row r="272" spans="1:13">
      <c r="A272" s="86"/>
      <c r="B272" s="963"/>
      <c r="C272" s="965"/>
      <c r="D272" s="965"/>
      <c r="E272" s="965"/>
      <c r="F272" s="965"/>
      <c r="G272" s="965"/>
      <c r="H272" s="965"/>
      <c r="I272" s="965"/>
      <c r="J272" s="965"/>
      <c r="K272" s="86"/>
      <c r="L272" s="86"/>
      <c r="M272" s="86"/>
    </row>
    <row r="273" spans="1:13">
      <c r="A273" s="869" t="s">
        <v>1998</v>
      </c>
      <c r="B273" s="963" t="s">
        <v>2338</v>
      </c>
      <c r="C273" s="965"/>
      <c r="D273" s="965"/>
      <c r="E273" s="965"/>
      <c r="F273" s="965"/>
      <c r="G273" s="965"/>
      <c r="H273" s="965"/>
      <c r="I273" s="965"/>
      <c r="J273" s="965"/>
      <c r="K273" s="86"/>
      <c r="L273" s="86"/>
      <c r="M273" s="86"/>
    </row>
    <row r="274" spans="1:13">
      <c r="A274" s="86"/>
      <c r="B274" s="963" t="s">
        <v>2339</v>
      </c>
      <c r="C274" s="965"/>
      <c r="D274" s="965"/>
      <c r="E274" s="965"/>
      <c r="F274" s="965"/>
      <c r="G274" s="965"/>
      <c r="H274" s="965"/>
      <c r="I274" s="965"/>
      <c r="J274" s="965"/>
      <c r="K274" s="86"/>
      <c r="L274" s="86"/>
      <c r="M274" s="86"/>
    </row>
    <row r="275" spans="1:13">
      <c r="A275" s="86"/>
      <c r="B275" s="963" t="s">
        <v>484</v>
      </c>
      <c r="C275" s="965"/>
      <c r="D275" s="965"/>
      <c r="E275" s="965"/>
      <c r="F275" s="965"/>
      <c r="G275" s="965"/>
      <c r="H275" s="965"/>
      <c r="I275" s="965"/>
      <c r="J275" s="965"/>
      <c r="K275" s="86"/>
      <c r="L275" s="86"/>
      <c r="M275" s="86"/>
    </row>
    <row r="276" spans="1:13">
      <c r="A276" s="86"/>
      <c r="B276" s="963" t="str">
        <f ca="1">"The first (primary) Customer Code A (Services) is used to summarise Cost Plus data on the "&amp;_PLA8&amp;" sheet."</f>
        <v>The first (primary) Customer Code A (Services) is used to summarise Cost Plus data on the Customer Charges sheet.</v>
      </c>
      <c r="C276" s="965"/>
      <c r="D276" s="965"/>
      <c r="E276" s="965"/>
      <c r="F276" s="965"/>
      <c r="G276" s="965"/>
      <c r="H276" s="965"/>
      <c r="I276" s="965"/>
      <c r="J276" s="965"/>
      <c r="K276" s="86"/>
      <c r="L276" s="86"/>
      <c r="M276" s="86"/>
    </row>
    <row r="277" spans="1:13">
      <c r="A277" s="86"/>
      <c r="B277" s="963" t="s">
        <v>485</v>
      </c>
      <c r="C277" s="965"/>
      <c r="D277" s="965"/>
      <c r="E277" s="965"/>
      <c r="F277" s="965"/>
      <c r="G277" s="965"/>
      <c r="H277" s="965"/>
      <c r="I277" s="965"/>
      <c r="J277" s="965"/>
      <c r="K277" s="86"/>
      <c r="L277" s="86"/>
      <c r="M277" s="86"/>
    </row>
    <row r="278" spans="1:13">
      <c r="A278" s="86"/>
      <c r="B278" s="963" t="s">
        <v>486</v>
      </c>
      <c r="C278" s="965"/>
      <c r="D278" s="965"/>
      <c r="E278" s="965"/>
      <c r="F278" s="965"/>
      <c r="G278" s="965"/>
      <c r="H278" s="965"/>
      <c r="I278" s="965"/>
      <c r="J278" s="965"/>
      <c r="K278" s="86"/>
      <c r="L278" s="86"/>
      <c r="M278" s="86"/>
    </row>
    <row r="279" spans="1:13">
      <c r="A279" s="86"/>
      <c r="B279" s="963" t="str">
        <f ca="1">"Calculations to apportion Indirect Costs to the remaining Services may take place on the '"&amp;_PLA17&amp;"' sheet."</f>
        <v>Calculations to apportion Indirect Costs to the remaining Services may take place on the 'Service Prices' sheet.</v>
      </c>
      <c r="C279" s="965"/>
      <c r="D279" s="965"/>
      <c r="E279" s="965"/>
      <c r="F279" s="965"/>
      <c r="G279" s="965"/>
      <c r="H279" s="965"/>
      <c r="I279" s="965"/>
      <c r="J279" s="965"/>
      <c r="K279" s="86"/>
      <c r="L279" s="86"/>
      <c r="M279" s="86"/>
    </row>
    <row r="280" spans="1:13">
      <c r="A280" s="86"/>
      <c r="B280" s="963" t="str">
        <f ca="1">"Charges are profiled (as Milestones, Service Charges, Periodic Charges etc), by Service on the '"&amp;_PLA8&amp;"' sheet."</f>
        <v>Charges are profiled (as Milestones, Service Charges, Periodic Charges etc), by Service on the 'Customer Charges' sheet.</v>
      </c>
      <c r="C280" s="965"/>
      <c r="D280" s="965"/>
      <c r="E280" s="965"/>
      <c r="F280" s="965"/>
      <c r="G280" s="965"/>
      <c r="H280" s="965"/>
      <c r="I280" s="965"/>
      <c r="J280" s="965"/>
      <c r="K280" s="86"/>
      <c r="L280" s="86"/>
      <c r="M280" s="86"/>
    </row>
    <row r="281" spans="1:13">
      <c r="A281" s="86"/>
      <c r="B281" s="963"/>
      <c r="C281" s="965"/>
      <c r="D281" s="965"/>
      <c r="E281" s="965"/>
      <c r="F281" s="965"/>
      <c r="G281" s="965"/>
      <c r="H281" s="965"/>
      <c r="I281" s="965"/>
      <c r="J281" s="965"/>
      <c r="K281" s="86"/>
      <c r="L281" s="86"/>
      <c r="M281" s="86"/>
    </row>
    <row r="282" spans="1:13">
      <c r="A282" s="869" t="s">
        <v>488</v>
      </c>
      <c r="B282" s="963" t="str">
        <f ca="1">"An uplift to account for external financing charges may be entered on the Financing Table of the "&amp;_PLA6&amp;" sheet."</f>
        <v>An uplift to account for external financing charges may be entered on the Financing Table of the Constants sheet.</v>
      </c>
      <c r="C282" s="965"/>
      <c r="D282" s="965"/>
      <c r="E282" s="965"/>
      <c r="F282" s="965"/>
      <c r="G282" s="965"/>
      <c r="H282" s="965"/>
      <c r="I282" s="965"/>
      <c r="J282" s="965"/>
    </row>
    <row r="283" spans="1:13">
      <c r="A283" s="871" t="s">
        <v>498</v>
      </c>
      <c r="B283" s="963" t="s">
        <v>697</v>
      </c>
      <c r="C283" s="965"/>
      <c r="D283" s="965"/>
      <c r="E283" s="965"/>
      <c r="F283" s="965"/>
      <c r="G283" s="965"/>
      <c r="H283" s="965"/>
      <c r="I283" s="965"/>
      <c r="J283" s="965"/>
    </row>
    <row r="284" spans="1:13">
      <c r="B284" s="963" t="s">
        <v>489</v>
      </c>
      <c r="C284" s="965"/>
      <c r="D284" s="965"/>
      <c r="E284" s="965"/>
      <c r="F284" s="965"/>
      <c r="G284" s="965"/>
      <c r="H284" s="965"/>
      <c r="I284" s="965"/>
      <c r="J284" s="965"/>
    </row>
    <row r="285" spans="1:13">
      <c r="B285" s="963" t="str">
        <f ca="1">"External financing is applied on the Final Price sheet and is carried forward onto the '"&amp;_PLA17&amp;"' sheet."</f>
        <v>External financing is applied on the Final Price sheet and is carried forward onto the 'Service Prices' sheet.</v>
      </c>
      <c r="C285" s="965"/>
      <c r="D285" s="965"/>
      <c r="E285" s="965"/>
      <c r="F285" s="965"/>
      <c r="G285" s="965"/>
      <c r="H285" s="965"/>
      <c r="I285" s="965"/>
      <c r="J285" s="965"/>
      <c r="K285" s="86"/>
      <c r="L285" s="86"/>
      <c r="M285" s="86"/>
    </row>
    <row r="286" spans="1:13">
      <c r="B286" s="963" t="str">
        <f ca="1">"External financing is based on flags placed in the Financing column (right hand input block of the "&amp;"'"&amp;_PLA10&amp;"'"&amp;" sheet)."</f>
        <v>External financing is based on flags placed in the Financing column (right hand input block of the 'Main Input' sheet).</v>
      </c>
      <c r="C286" s="965"/>
      <c r="D286" s="965"/>
      <c r="E286" s="965"/>
      <c r="F286" s="965"/>
      <c r="G286" s="965"/>
      <c r="H286" s="965"/>
      <c r="I286" s="965"/>
      <c r="J286" s="965"/>
      <c r="K286" s="86"/>
      <c r="L286" s="86"/>
      <c r="M286" s="86"/>
    </row>
    <row r="287" spans="1:13">
      <c r="B287" s="963" t="str">
        <f ca="1">"The User should maintain the Financing Table on the '"&amp;_PLA6&amp;"' sheet with data from the Accounting Module."</f>
        <v>The User should maintain the Financing Table on the 'Constants' sheet with data from the Accounting Module.</v>
      </c>
      <c r="C287" s="965"/>
      <c r="D287" s="965"/>
      <c r="E287" s="965"/>
      <c r="F287" s="965"/>
      <c r="G287" s="965"/>
      <c r="H287" s="965"/>
      <c r="I287" s="965"/>
      <c r="J287" s="965"/>
      <c r="K287" s="86"/>
      <c r="L287" s="86"/>
      <c r="M287" s="86"/>
    </row>
    <row r="288" spans="1:13">
      <c r="B288" s="963"/>
      <c r="C288" s="965"/>
      <c r="D288" s="965"/>
      <c r="E288" s="965"/>
      <c r="F288" s="965"/>
      <c r="G288" s="965"/>
      <c r="H288" s="965"/>
      <c r="I288" s="965"/>
      <c r="J288" s="965"/>
      <c r="K288" s="86"/>
      <c r="L288" s="86"/>
      <c r="M288" s="86"/>
    </row>
    <row r="289" spans="1:13">
      <c r="A289" s="869" t="s">
        <v>490</v>
      </c>
      <c r="B289" s="963" t="s">
        <v>501</v>
      </c>
      <c r="C289" s="965"/>
      <c r="D289" s="965"/>
      <c r="E289" s="965"/>
      <c r="F289" s="965"/>
      <c r="G289" s="965"/>
      <c r="H289" s="965"/>
      <c r="I289" s="965"/>
      <c r="J289" s="965"/>
      <c r="K289" s="86"/>
      <c r="L289" s="86"/>
      <c r="M289" s="86"/>
    </row>
    <row r="290" spans="1:13" ht="26.25" customHeight="1">
      <c r="A290" s="871" t="s">
        <v>498</v>
      </c>
      <c r="B290" s="963" t="str">
        <f ca="1">"An assets Capital Life is entered from a drop down menu on the Capital Life column (right hand input block of the "&amp;_PLA10&amp;"' sheet)."</f>
        <v>An assets Capital Life is entered from a drop down menu on the Capital Life column (right hand input block of the Main Input' sheet).</v>
      </c>
      <c r="C290" s="965"/>
      <c r="D290" s="965"/>
      <c r="E290" s="965"/>
      <c r="F290" s="965"/>
      <c r="G290" s="965"/>
      <c r="H290" s="965"/>
      <c r="I290" s="965"/>
      <c r="J290" s="965"/>
      <c r="K290" s="86"/>
      <c r="L290" s="86"/>
      <c r="M290" s="86"/>
    </row>
    <row r="291" spans="1:13" ht="12.75" customHeight="1">
      <c r="B291" s="963" t="str">
        <f ca="1">"Residual Value is removed from prices on the '"&amp;_PLA12&amp;"' sheet."</f>
        <v>Residual Value is removed from prices on the 'Cost Plus' sheet.</v>
      </c>
      <c r="C291" s="965"/>
      <c r="D291" s="965"/>
      <c r="E291" s="965"/>
      <c r="F291" s="965"/>
      <c r="G291" s="965"/>
      <c r="H291" s="965"/>
      <c r="I291" s="965"/>
      <c r="J291" s="965"/>
      <c r="K291" s="86"/>
      <c r="L291" s="86"/>
      <c r="M291" s="86"/>
    </row>
    <row r="292" spans="1:13" ht="12.75" customHeight="1">
      <c r="B292" s="963" t="s">
        <v>691</v>
      </c>
      <c r="C292" s="965"/>
      <c r="D292" s="965"/>
      <c r="E292" s="965"/>
      <c r="F292" s="965"/>
      <c r="G292" s="965"/>
      <c r="H292" s="965"/>
      <c r="I292" s="965"/>
      <c r="J292" s="965"/>
      <c r="K292" s="86"/>
      <c r="L292" s="86"/>
      <c r="M292" s="86"/>
    </row>
    <row r="293" spans="1:13">
      <c r="B293" s="963" t="s">
        <v>692</v>
      </c>
      <c r="C293" s="965"/>
      <c r="D293" s="965"/>
      <c r="E293" s="965"/>
      <c r="F293" s="965"/>
      <c r="G293" s="965"/>
      <c r="H293" s="965"/>
      <c r="I293" s="965"/>
      <c r="J293" s="965"/>
      <c r="K293" s="86"/>
      <c r="L293" s="86"/>
      <c r="M293" s="86"/>
    </row>
    <row r="294" spans="1:13">
      <c r="B294" s="963"/>
      <c r="C294" s="965"/>
      <c r="D294" s="965"/>
      <c r="E294" s="965"/>
      <c r="F294" s="965"/>
      <c r="G294" s="965"/>
      <c r="H294" s="965"/>
      <c r="I294" s="965"/>
      <c r="J294" s="965"/>
      <c r="K294" s="86"/>
      <c r="L294" s="86"/>
      <c r="M294" s="86"/>
    </row>
    <row r="295" spans="1:13">
      <c r="A295" s="869" t="s">
        <v>502</v>
      </c>
      <c r="B295" s="963" t="s">
        <v>2233</v>
      </c>
      <c r="C295" s="965"/>
      <c r="D295" s="965"/>
      <c r="E295" s="965"/>
      <c r="F295" s="965"/>
      <c r="G295" s="965"/>
      <c r="H295" s="965"/>
      <c r="I295" s="965"/>
      <c r="J295" s="965"/>
      <c r="K295" s="86"/>
      <c r="L295" s="86"/>
      <c r="M295" s="86"/>
    </row>
    <row r="296" spans="1:13">
      <c r="A296" s="871" t="s">
        <v>498</v>
      </c>
      <c r="B296" s="963" t="str">
        <f ca="1">"Charge profiling is carried out on the '"&amp;(_PLA8)&amp;"' sheet."</f>
        <v>Charge profiling is carried out on the 'Customer Charges' sheet.</v>
      </c>
      <c r="C296" s="965"/>
      <c r="D296" s="965"/>
      <c r="E296" s="965"/>
      <c r="F296" s="965"/>
      <c r="G296" s="965"/>
      <c r="H296" s="965"/>
      <c r="I296" s="965"/>
      <c r="J296" s="965"/>
      <c r="K296" s="86"/>
      <c r="L296" s="86"/>
      <c r="M296" s="86"/>
    </row>
    <row r="297" spans="1:13">
      <c r="A297" s="86"/>
      <c r="B297" s="963" t="s">
        <v>693</v>
      </c>
      <c r="C297" s="965"/>
      <c r="D297" s="965"/>
      <c r="E297" s="965"/>
      <c r="F297" s="965"/>
      <c r="G297" s="965"/>
      <c r="H297" s="965"/>
      <c r="I297" s="965"/>
      <c r="J297" s="965"/>
      <c r="K297" s="86"/>
      <c r="L297" s="86"/>
      <c r="M297" s="86"/>
    </row>
    <row r="298" spans="1:13">
      <c r="A298" s="86"/>
      <c r="B298" s="963" t="s">
        <v>695</v>
      </c>
      <c r="C298" s="965"/>
      <c r="D298" s="965"/>
      <c r="E298" s="965"/>
      <c r="F298" s="965"/>
      <c r="G298" s="965"/>
      <c r="H298" s="965"/>
      <c r="I298" s="965"/>
      <c r="J298" s="965"/>
      <c r="K298" s="86"/>
      <c r="L298" s="86"/>
      <c r="M298" s="86"/>
    </row>
    <row r="299" spans="1:13">
      <c r="A299" s="86"/>
      <c r="B299" s="963" t="s">
        <v>696</v>
      </c>
      <c r="C299" s="965"/>
      <c r="D299" s="965"/>
      <c r="E299" s="965"/>
      <c r="F299" s="965"/>
      <c r="G299" s="965"/>
      <c r="H299" s="965"/>
      <c r="I299" s="965"/>
      <c r="J299" s="965"/>
      <c r="K299" s="86"/>
      <c r="L299" s="86"/>
      <c r="M299" s="86"/>
    </row>
    <row r="300" spans="1:13">
      <c r="A300" s="86"/>
      <c r="B300" s="963" t="s">
        <v>694</v>
      </c>
      <c r="C300" s="965"/>
      <c r="D300" s="965"/>
      <c r="E300" s="965"/>
      <c r="F300" s="965"/>
      <c r="G300" s="965"/>
      <c r="H300" s="965"/>
      <c r="I300" s="965"/>
      <c r="J300" s="965"/>
      <c r="K300" s="86"/>
      <c r="L300" s="86"/>
      <c r="M300" s="86"/>
    </row>
    <row r="301" spans="1:13">
      <c r="A301" s="86"/>
      <c r="B301" s="963"/>
      <c r="C301" s="965"/>
      <c r="D301" s="965"/>
      <c r="E301" s="965"/>
      <c r="F301" s="965"/>
      <c r="G301" s="965"/>
      <c r="H301" s="965"/>
      <c r="I301" s="965"/>
      <c r="J301" s="965"/>
      <c r="K301" s="86"/>
      <c r="L301" s="86"/>
      <c r="M301" s="86"/>
    </row>
    <row r="302" spans="1:13">
      <c r="A302" s="88" t="s">
        <v>2007</v>
      </c>
      <c r="B302" s="148"/>
      <c r="C302" s="148"/>
      <c r="D302" s="148"/>
      <c r="E302" s="148"/>
      <c r="F302" s="148"/>
      <c r="G302" s="148"/>
      <c r="H302" s="148"/>
      <c r="I302" s="148"/>
      <c r="J302" s="148"/>
      <c r="K302" s="148"/>
      <c r="L302" s="148"/>
      <c r="M302" s="82"/>
    </row>
    <row r="303" spans="1:13">
      <c r="B303" s="86"/>
      <c r="C303" s="86"/>
      <c r="D303" s="86"/>
      <c r="E303" s="86"/>
      <c r="F303" s="86"/>
      <c r="G303" s="86"/>
      <c r="H303" s="86"/>
      <c r="I303" s="86"/>
      <c r="J303" s="86"/>
      <c r="K303" s="86"/>
      <c r="L303" s="86"/>
      <c r="M303" s="86"/>
    </row>
    <row r="304" spans="1:13" ht="30.75" customHeight="1">
      <c r="B304" s="963" t="str">
        <f>"Errors that exceed the Error Tolerance (currently "&amp;ErrTol&amp;") can be flagged as either a positive integer (1) or a negative (-100). Otherwise the check figure will be zero (no error)."</f>
        <v>Errors that exceed the Error Tolerance (currently 0.001) can be flagged as either a positive integer (1) or a negative (-100). Otherwise the check figure will be zero (no error).</v>
      </c>
      <c r="C304" s="965"/>
      <c r="D304" s="965"/>
      <c r="E304" s="965"/>
      <c r="F304" s="965"/>
      <c r="G304" s="965"/>
      <c r="H304" s="965"/>
      <c r="I304" s="965"/>
      <c r="J304" s="965"/>
      <c r="K304" s="86"/>
      <c r="L304" s="86"/>
      <c r="M304" s="86"/>
    </row>
    <row r="305" spans="1:13" ht="30" customHeight="1">
      <c r="B305" s="963" t="s">
        <v>425</v>
      </c>
      <c r="C305" s="965"/>
      <c r="D305" s="965"/>
      <c r="E305" s="965"/>
      <c r="F305" s="965"/>
      <c r="G305" s="965"/>
      <c r="H305" s="965"/>
      <c r="I305" s="965"/>
      <c r="J305" s="965"/>
      <c r="K305" s="86"/>
      <c r="L305" s="86"/>
      <c r="M305" s="86"/>
    </row>
    <row r="306" spans="1:13" ht="28.5" customHeight="1">
      <c r="B306" s="963" t="s">
        <v>426</v>
      </c>
      <c r="C306" s="965"/>
      <c r="D306" s="965"/>
      <c r="E306" s="965"/>
      <c r="F306" s="965"/>
      <c r="G306" s="965"/>
      <c r="H306" s="965"/>
      <c r="I306" s="965"/>
      <c r="J306" s="965"/>
      <c r="K306" s="86"/>
      <c r="L306" s="86"/>
      <c r="M306" s="86"/>
    </row>
    <row r="307" spans="1:13" collapsed="1">
      <c r="B307" s="963" t="str">
        <f ca="1">"Errors are formally Booknamelaid out on the '"&amp;_PLA5&amp;"' sheet."</f>
        <v>Errors are formally Booknamelaid out on the 'Error Checks' sheet.</v>
      </c>
      <c r="C307" s="965"/>
      <c r="D307" s="965"/>
      <c r="E307" s="965"/>
      <c r="F307" s="965"/>
      <c r="G307" s="965"/>
      <c r="H307" s="965"/>
      <c r="I307" s="965"/>
      <c r="J307" s="965"/>
      <c r="K307" s="86"/>
      <c r="L307" s="86"/>
      <c r="M307" s="86"/>
    </row>
    <row r="308" spans="1:13" ht="12" customHeight="1">
      <c r="B308" s="963"/>
      <c r="C308" s="965"/>
      <c r="D308" s="965"/>
      <c r="E308" s="965"/>
      <c r="F308" s="965"/>
      <c r="G308" s="965"/>
      <c r="H308" s="965"/>
      <c r="I308" s="965"/>
      <c r="J308" s="965"/>
      <c r="K308" s="86"/>
      <c r="L308" s="86"/>
      <c r="M308" s="86"/>
    </row>
    <row r="309" spans="1:13" collapsed="1">
      <c r="A309" s="86"/>
      <c r="B309" s="86"/>
      <c r="C309" s="86"/>
      <c r="D309" s="86"/>
      <c r="E309" s="86"/>
      <c r="F309" s="86"/>
      <c r="G309" s="86"/>
      <c r="H309" s="86"/>
      <c r="I309" s="86"/>
      <c r="J309" s="86"/>
      <c r="K309" s="86"/>
      <c r="L309" s="86"/>
      <c r="M309" s="86"/>
    </row>
    <row r="310" spans="1:13">
      <c r="A310" s="91" t="s">
        <v>75</v>
      </c>
      <c r="B310" s="91"/>
      <c r="C310" s="91"/>
      <c r="D310" s="91"/>
      <c r="E310" s="91"/>
      <c r="F310" s="91"/>
      <c r="G310" s="91"/>
      <c r="H310" s="91"/>
      <c r="I310" s="93"/>
      <c r="J310" s="93"/>
      <c r="K310" s="93"/>
      <c r="L310" s="93"/>
      <c r="M310" s="188"/>
    </row>
    <row r="311" spans="1:13" hidden="1"/>
    <row r="312" spans="1:13" hidden="1"/>
    <row r="313" spans="1:13" hidden="1"/>
    <row r="314" spans="1:13" hidden="1"/>
    <row r="315" spans="1:13" hidden="1"/>
    <row r="316" spans="1:13" hidden="1"/>
    <row r="317" spans="1:13" hidden="1"/>
    <row r="318" spans="1:13" hidden="1"/>
    <row r="319" spans="1:13" hidden="1"/>
    <row r="320" spans="1:13"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spans="1:1" hidden="1"/>
    <row r="882" spans="1:1" hidden="1"/>
    <row r="883" spans="1:1" hidden="1"/>
    <row r="884" spans="1:1" hidden="1"/>
    <row r="885" spans="1:1"/>
    <row r="886" spans="1:1"/>
    <row r="887" spans="1:1" hidden="1">
      <c r="A887"/>
    </row>
    <row r="888" spans="1:1" hidden="1">
      <c r="A888"/>
    </row>
  </sheetData>
  <sheetProtection sheet="1" objects="1" scenarios="1" autoFilter="0"/>
  <mergeCells count="272">
    <mergeCell ref="B179:J179"/>
    <mergeCell ref="B180:J180"/>
    <mergeCell ref="B181:J181"/>
    <mergeCell ref="B186:J186"/>
    <mergeCell ref="B182:J182"/>
    <mergeCell ref="B183:J183"/>
    <mergeCell ref="B184:J184"/>
    <mergeCell ref="B185:J185"/>
    <mergeCell ref="B172:J172"/>
    <mergeCell ref="B173:J173"/>
    <mergeCell ref="B174:J174"/>
    <mergeCell ref="B175:J175"/>
    <mergeCell ref="B176:J176"/>
    <mergeCell ref="B178:J178"/>
    <mergeCell ref="B166:J166"/>
    <mergeCell ref="B167:J167"/>
    <mergeCell ref="B168:J168"/>
    <mergeCell ref="B169:J169"/>
    <mergeCell ref="B170:J170"/>
    <mergeCell ref="B171:J171"/>
    <mergeCell ref="B155:J155"/>
    <mergeCell ref="B156:J156"/>
    <mergeCell ref="B177:J177"/>
    <mergeCell ref="B157:J157"/>
    <mergeCell ref="B158:J158"/>
    <mergeCell ref="B159:J159"/>
    <mergeCell ref="B160:J160"/>
    <mergeCell ref="B161:J161"/>
    <mergeCell ref="B162:J162"/>
    <mergeCell ref="B165:J165"/>
    <mergeCell ref="B152:J152"/>
    <mergeCell ref="B147:J147"/>
    <mergeCell ref="B148:J148"/>
    <mergeCell ref="B149:J149"/>
    <mergeCell ref="B150:J150"/>
    <mergeCell ref="B154:J154"/>
    <mergeCell ref="B163:J163"/>
    <mergeCell ref="B139:J139"/>
    <mergeCell ref="B140:J140"/>
    <mergeCell ref="B141:J141"/>
    <mergeCell ref="B142:J142"/>
    <mergeCell ref="B143:J143"/>
    <mergeCell ref="B144:J144"/>
    <mergeCell ref="B145:J145"/>
    <mergeCell ref="B146:J146"/>
    <mergeCell ref="B151:J151"/>
    <mergeCell ref="B308:J308"/>
    <mergeCell ref="B82:J82"/>
    <mergeCell ref="B85:J85"/>
    <mergeCell ref="B246:J246"/>
    <mergeCell ref="B247:J247"/>
    <mergeCell ref="B248:J248"/>
    <mergeCell ref="B250:J250"/>
    <mergeCell ref="B251:J251"/>
    <mergeCell ref="B134:J134"/>
    <mergeCell ref="B135:J135"/>
    <mergeCell ref="B252:J252"/>
    <mergeCell ref="B253:J253"/>
    <mergeCell ref="B254:J254"/>
    <mergeCell ref="B255:J255"/>
    <mergeCell ref="B306:J306"/>
    <mergeCell ref="B307:J307"/>
    <mergeCell ref="B261:J261"/>
    <mergeCell ref="B262:J262"/>
    <mergeCell ref="B263:J263"/>
    <mergeCell ref="B264:J264"/>
    <mergeCell ref="B256:J256"/>
    <mergeCell ref="B258:J258"/>
    <mergeCell ref="B259:J259"/>
    <mergeCell ref="B260:J260"/>
    <mergeCell ref="B265:J265"/>
    <mergeCell ref="B267:J267"/>
    <mergeCell ref="B268:J268"/>
    <mergeCell ref="B272:J272"/>
    <mergeCell ref="B270:J270"/>
    <mergeCell ref="B271:J271"/>
    <mergeCell ref="B203:J203"/>
    <mergeCell ref="B204:J204"/>
    <mergeCell ref="B205:J205"/>
    <mergeCell ref="B269:J269"/>
    <mergeCell ref="B249:J249"/>
    <mergeCell ref="B257:J257"/>
    <mergeCell ref="B266:J266"/>
    <mergeCell ref="B206:J206"/>
    <mergeCell ref="B207:J207"/>
    <mergeCell ref="B208:J208"/>
    <mergeCell ref="B213:J213"/>
    <mergeCell ref="B214:J214"/>
    <mergeCell ref="B215:J215"/>
    <mergeCell ref="B216:J216"/>
    <mergeCell ref="B209:J209"/>
    <mergeCell ref="B210:J210"/>
    <mergeCell ref="B211:J211"/>
    <mergeCell ref="B212:J212"/>
    <mergeCell ref="B226:J226"/>
    <mergeCell ref="B227:J227"/>
    <mergeCell ref="B217:J217"/>
    <mergeCell ref="B218:J218"/>
    <mergeCell ref="B219:J219"/>
    <mergeCell ref="B220:J220"/>
    <mergeCell ref="B235:J235"/>
    <mergeCell ref="B236:J236"/>
    <mergeCell ref="B237:J237"/>
    <mergeCell ref="B221:J221"/>
    <mergeCell ref="B228:J228"/>
    <mergeCell ref="B229:J229"/>
    <mergeCell ref="B222:J222"/>
    <mergeCell ref="B223:J223"/>
    <mergeCell ref="B224:J224"/>
    <mergeCell ref="B225:J225"/>
    <mergeCell ref="B230:J230"/>
    <mergeCell ref="B231:J231"/>
    <mergeCell ref="B273:J273"/>
    <mergeCell ref="B240:J240"/>
    <mergeCell ref="B241:J241"/>
    <mergeCell ref="B232:J232"/>
    <mergeCell ref="B233:J233"/>
    <mergeCell ref="B238:J238"/>
    <mergeCell ref="B239:J239"/>
    <mergeCell ref="B234:J234"/>
    <mergeCell ref="B278:J278"/>
    <mergeCell ref="B279:J279"/>
    <mergeCell ref="B280:J280"/>
    <mergeCell ref="B274:J274"/>
    <mergeCell ref="B275:J275"/>
    <mergeCell ref="B276:J276"/>
    <mergeCell ref="B277:J277"/>
    <mergeCell ref="B285:J285"/>
    <mergeCell ref="B286:J286"/>
    <mergeCell ref="B287:J287"/>
    <mergeCell ref="B288:J288"/>
    <mergeCell ref="B281:J281"/>
    <mergeCell ref="B282:J282"/>
    <mergeCell ref="B283:J283"/>
    <mergeCell ref="B284:J284"/>
    <mergeCell ref="B294:J294"/>
    <mergeCell ref="B295:J295"/>
    <mergeCell ref="B296:J296"/>
    <mergeCell ref="B289:J289"/>
    <mergeCell ref="B290:J290"/>
    <mergeCell ref="B291:J291"/>
    <mergeCell ref="B292:J292"/>
    <mergeCell ref="B194:J194"/>
    <mergeCell ref="B195:J195"/>
    <mergeCell ref="B301:J301"/>
    <mergeCell ref="B198:J198"/>
    <mergeCell ref="B199:J199"/>
    <mergeCell ref="B297:J297"/>
    <mergeCell ref="B298:J298"/>
    <mergeCell ref="B299:J299"/>
    <mergeCell ref="B300:J300"/>
    <mergeCell ref="B293:J293"/>
    <mergeCell ref="B54:J54"/>
    <mergeCell ref="B55:J55"/>
    <mergeCell ref="B56:J56"/>
    <mergeCell ref="B57:J57"/>
    <mergeCell ref="B192:J192"/>
    <mergeCell ref="B193:J193"/>
    <mergeCell ref="B133:J133"/>
    <mergeCell ref="B136:J136"/>
    <mergeCell ref="B137:J137"/>
    <mergeCell ref="B138:J138"/>
    <mergeCell ref="B66:J66"/>
    <mergeCell ref="B58:J58"/>
    <mergeCell ref="B59:J59"/>
    <mergeCell ref="B60:J60"/>
    <mergeCell ref="B63:J63"/>
    <mergeCell ref="B61:J61"/>
    <mergeCell ref="B62:J62"/>
    <mergeCell ref="B71:J71"/>
    <mergeCell ref="B72:J72"/>
    <mergeCell ref="B73:J73"/>
    <mergeCell ref="B74:J74"/>
    <mergeCell ref="B64:J64"/>
    <mergeCell ref="B67:J67"/>
    <mergeCell ref="B68:J68"/>
    <mergeCell ref="B70:J70"/>
    <mergeCell ref="B65:J65"/>
    <mergeCell ref="B69:J69"/>
    <mergeCell ref="B75:J75"/>
    <mergeCell ref="B77:J77"/>
    <mergeCell ref="B78:J78"/>
    <mergeCell ref="B80:J80"/>
    <mergeCell ref="B76:J76"/>
    <mergeCell ref="B79:J79"/>
    <mergeCell ref="B87:J87"/>
    <mergeCell ref="B88:J88"/>
    <mergeCell ref="B89:J89"/>
    <mergeCell ref="B90:J90"/>
    <mergeCell ref="B81:J81"/>
    <mergeCell ref="B83:J83"/>
    <mergeCell ref="B84:J84"/>
    <mergeCell ref="B86:J86"/>
    <mergeCell ref="B91:J91"/>
    <mergeCell ref="B14:J14"/>
    <mergeCell ref="B15:J15"/>
    <mergeCell ref="B17:J17"/>
    <mergeCell ref="B18:J18"/>
    <mergeCell ref="B19:J19"/>
    <mergeCell ref="B20:J20"/>
    <mergeCell ref="B21:J21"/>
    <mergeCell ref="B22:J22"/>
    <mergeCell ref="B23:J23"/>
    <mergeCell ref="B96:J96"/>
    <mergeCell ref="B97:J97"/>
    <mergeCell ref="B98:J98"/>
    <mergeCell ref="B99:J99"/>
    <mergeCell ref="B92:J92"/>
    <mergeCell ref="B93:J93"/>
    <mergeCell ref="B94:J94"/>
    <mergeCell ref="B95:J95"/>
    <mergeCell ref="B100:J100"/>
    <mergeCell ref="B101:J101"/>
    <mergeCell ref="B304:J304"/>
    <mergeCell ref="B305:J305"/>
    <mergeCell ref="B201:J201"/>
    <mergeCell ref="B202:J202"/>
    <mergeCell ref="B200:J200"/>
    <mergeCell ref="B189:J189"/>
    <mergeCell ref="B190:J190"/>
    <mergeCell ref="B191:J191"/>
    <mergeCell ref="B106:J106"/>
    <mergeCell ref="B107:J107"/>
    <mergeCell ref="B108:J108"/>
    <mergeCell ref="B109:J109"/>
    <mergeCell ref="B102:J102"/>
    <mergeCell ref="B103:J103"/>
    <mergeCell ref="B104:J104"/>
    <mergeCell ref="B105:J105"/>
    <mergeCell ref="B115:J115"/>
    <mergeCell ref="B116:J116"/>
    <mergeCell ref="B117:J117"/>
    <mergeCell ref="B110:J110"/>
    <mergeCell ref="B111:J111"/>
    <mergeCell ref="B112:J112"/>
    <mergeCell ref="B113:J113"/>
    <mergeCell ref="B124:J124"/>
    <mergeCell ref="B125:J125"/>
    <mergeCell ref="B164:J164"/>
    <mergeCell ref="B126:J126"/>
    <mergeCell ref="B127:J127"/>
    <mergeCell ref="B128:J128"/>
    <mergeCell ref="B129:J129"/>
    <mergeCell ref="B130:J130"/>
    <mergeCell ref="B131:J131"/>
    <mergeCell ref="B132:J132"/>
    <mergeCell ref="C37:J37"/>
    <mergeCell ref="C38:J38"/>
    <mergeCell ref="C39:J39"/>
    <mergeCell ref="B123:J123"/>
    <mergeCell ref="B118:J118"/>
    <mergeCell ref="B119:J119"/>
    <mergeCell ref="B120:J120"/>
    <mergeCell ref="B122:J122"/>
    <mergeCell ref="B121:J121"/>
    <mergeCell ref="B114:J114"/>
    <mergeCell ref="C40:J40"/>
    <mergeCell ref="C45:J45"/>
    <mergeCell ref="C41:J41"/>
    <mergeCell ref="C48:J48"/>
    <mergeCell ref="C42:J42"/>
    <mergeCell ref="C43:J43"/>
    <mergeCell ref="C49:J49"/>
    <mergeCell ref="C50:J50"/>
    <mergeCell ref="C44:J44"/>
    <mergeCell ref="C46:J46"/>
    <mergeCell ref="C47:J47"/>
    <mergeCell ref="C32:J32"/>
    <mergeCell ref="C34:J34"/>
    <mergeCell ref="C36:J36"/>
    <mergeCell ref="C35:J35"/>
    <mergeCell ref="C33:J33"/>
  </mergeCells>
  <phoneticPr fontId="19" type="noConversion"/>
  <conditionalFormatting sqref="A1:M1">
    <cfRule type="expression" dxfId="172" priority="1" stopIfTrue="1">
      <formula>ErrorsPresent&gt;0</formula>
    </cfRule>
    <cfRule type="expression" dxfId="171" priority="2" stopIfTrue="1">
      <formula>ErrorsPresent&lt;0</formula>
    </cfRule>
  </conditionalFormatting>
  <pageMargins left="0.4" right="0.4" top="1" bottom="1" header="0.5" footer="0.5"/>
  <pageSetup scale="63" fitToHeight="3" orientation="portrait" r:id="rId1"/>
  <headerFooter alignWithMargins="0">
    <oddHeader>&amp;LFUJITSU SERVICES&amp;RCOMMERCIAL IN CONFIDENCE</oddHeader>
    <oddFooter>&amp;L&amp;"Arial,Italic"&amp;F&amp;C&amp;"Arial,Italic"Printed on &amp;D at &amp;T&amp;R&amp;"Arial,Italic"Page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88" r:id="rId4" name="o_IN2">
              <controlPr defaultSize="0" print="0" autoFill="0" autoPict="0" macro="[0]!INotesMC">
                <anchor moveWithCells="1" sizeWithCells="1">
                  <from>
                    <xdr:col>1</xdr:col>
                    <xdr:colOff>1057275</xdr:colOff>
                    <xdr:row>6</xdr:row>
                    <xdr:rowOff>38100</xdr:rowOff>
                  </from>
                  <to>
                    <xdr:col>2</xdr:col>
                    <xdr:colOff>333375</xdr:colOff>
                    <xdr:row>8</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2"/>
    <pageSetUpPr autoPageBreaks="0" fitToPage="1"/>
  </sheetPr>
  <dimension ref="A1:O48"/>
  <sheetViews>
    <sheetView showGridLines="0" zoomScale="87" zoomScaleNormal="87" workbookViewId="0">
      <pane ySplit="11" topLeftCell="A16" activePane="bottomLeft" state="frozen"/>
      <selection pane="bottomLeft" activeCell="C24" sqref="C24"/>
    </sheetView>
  </sheetViews>
  <sheetFormatPr defaultColWidth="0" defaultRowHeight="12.75" zeroHeight="1"/>
  <cols>
    <col min="1" max="1" width="13.7109375" style="2" customWidth="1"/>
    <col min="2" max="2" width="27" style="2" customWidth="1"/>
    <col min="3" max="3" width="13.28515625" style="2" customWidth="1"/>
    <col min="4" max="15" width="9.140625" style="2" customWidth="1"/>
    <col min="16" max="16384" width="0" style="2" hidden="1"/>
  </cols>
  <sheetData>
    <row r="1" spans="1:15" ht="15">
      <c r="A1" s="32" t="str">
        <f ca="1">Bookname</f>
        <v>IPM_Pricing_v1.2.xlsm</v>
      </c>
      <c r="B1" s="32"/>
      <c r="C1" s="32"/>
      <c r="D1" s="32"/>
      <c r="E1" s="32"/>
      <c r="F1" s="32"/>
      <c r="G1" s="32"/>
      <c r="H1" s="32"/>
      <c r="I1" s="32"/>
      <c r="J1" s="32"/>
      <c r="K1" s="32"/>
      <c r="L1" s="32"/>
      <c r="M1" s="32"/>
      <c r="N1" s="32"/>
      <c r="O1" s="32"/>
    </row>
    <row r="2" spans="1:15">
      <c r="A2" s="35" t="str">
        <f>ClientNameIn</f>
        <v>Client Name</v>
      </c>
      <c r="B2" s="36"/>
      <c r="C2" s="36"/>
      <c r="D2" s="36"/>
      <c r="E2" s="36"/>
      <c r="F2" s="36"/>
      <c r="G2" s="36"/>
      <c r="H2" s="36"/>
      <c r="I2" s="36"/>
      <c r="J2" s="36"/>
      <c r="K2" s="36"/>
      <c r="L2" s="36"/>
      <c r="M2" s="36"/>
    </row>
    <row r="3" spans="1:15">
      <c r="A3" s="36" t="str">
        <f ca="1">ModelNameIn</f>
        <v>Intermediate Pricing Model v1.2</v>
      </c>
      <c r="B3" s="36"/>
      <c r="C3" s="36"/>
      <c r="D3" s="36"/>
      <c r="E3" s="36"/>
      <c r="F3" s="36"/>
      <c r="G3" s="36"/>
      <c r="H3" s="36"/>
      <c r="I3" s="36"/>
      <c r="J3" s="36"/>
      <c r="K3" s="36"/>
      <c r="L3" s="36"/>
      <c r="M3" s="36"/>
    </row>
    <row r="4" spans="1:15">
      <c r="A4" s="36" t="str">
        <f ca="1">MID(CELL("filename",A1),FIND("]",CELL("filename",A1))+1, LEN(CELL("filename",A1))-FIND("]",CELL("filename",A1)))</f>
        <v>Styles</v>
      </c>
      <c r="B4" s="36"/>
      <c r="C4" s="36"/>
      <c r="D4" s="36"/>
      <c r="E4" s="36"/>
      <c r="F4" s="36"/>
      <c r="G4" s="36"/>
      <c r="H4" s="36"/>
      <c r="I4" s="36"/>
      <c r="J4" s="36"/>
      <c r="K4" s="36"/>
      <c r="L4" s="36"/>
      <c r="M4" s="36"/>
    </row>
    <row r="5" spans="1:15">
      <c r="A5"/>
      <c r="B5" s="36"/>
      <c r="C5" s="36"/>
      <c r="D5" s="36"/>
      <c r="E5" s="36"/>
      <c r="F5" s="36"/>
      <c r="G5" s="36"/>
      <c r="H5" s="36"/>
      <c r="I5" s="36"/>
      <c r="J5" s="36"/>
      <c r="K5" s="36"/>
      <c r="L5" s="36"/>
      <c r="M5" s="36"/>
    </row>
    <row r="6" spans="1:15">
      <c r="A6" s="36"/>
      <c r="B6" s="36"/>
      <c r="C6" s="36"/>
      <c r="D6" s="36"/>
      <c r="E6" s="36"/>
      <c r="F6" s="36"/>
      <c r="G6" s="36"/>
      <c r="H6" s="36"/>
      <c r="I6" s="36"/>
      <c r="J6" s="36"/>
      <c r="K6" s="36"/>
      <c r="L6" s="36"/>
      <c r="M6" s="36"/>
    </row>
    <row r="7" spans="1:15">
      <c r="A7" s="36"/>
      <c r="B7" s="36"/>
      <c r="C7" s="36"/>
      <c r="D7" s="36"/>
      <c r="E7" s="36"/>
      <c r="F7" s="36"/>
      <c r="G7" s="36"/>
      <c r="H7" s="36"/>
      <c r="I7" s="36"/>
      <c r="J7" s="36"/>
      <c r="K7" s="36"/>
      <c r="L7" s="36"/>
      <c r="M7" s="36"/>
    </row>
    <row r="8" spans="1:15">
      <c r="A8" s="36"/>
      <c r="B8" s="36"/>
      <c r="C8" s="36"/>
      <c r="D8" s="36"/>
      <c r="E8" s="36"/>
      <c r="F8" s="36"/>
      <c r="G8" s="36"/>
      <c r="H8" s="36"/>
      <c r="I8" s="36"/>
      <c r="J8" s="36"/>
      <c r="K8" s="36"/>
      <c r="L8" s="36"/>
      <c r="M8" s="36"/>
    </row>
    <row r="9" spans="1:15">
      <c r="A9" s="36"/>
      <c r="B9" s="36"/>
      <c r="C9" s="36"/>
      <c r="D9" s="36"/>
      <c r="E9" s="36"/>
      <c r="F9" s="36"/>
      <c r="G9" s="36"/>
      <c r="H9" s="36"/>
      <c r="I9" s="36"/>
      <c r="J9" s="36"/>
      <c r="K9" s="36"/>
      <c r="L9" s="36"/>
      <c r="M9" s="36"/>
    </row>
    <row r="10" spans="1:15" hidden="1">
      <c r="A10" s="36"/>
      <c r="B10" s="36"/>
      <c r="C10" s="36"/>
      <c r="D10" s="36"/>
      <c r="E10" s="36"/>
      <c r="F10" s="36"/>
      <c r="G10" s="36"/>
      <c r="H10" s="36"/>
      <c r="I10" s="36"/>
      <c r="J10" s="36"/>
      <c r="K10" s="36"/>
      <c r="L10" s="36"/>
      <c r="M10" s="36"/>
    </row>
    <row r="11" spans="1:15" hidden="1">
      <c r="A11" s="36"/>
      <c r="B11" s="36"/>
      <c r="C11" s="36"/>
      <c r="D11" s="36"/>
      <c r="E11" s="36"/>
      <c r="F11" s="36"/>
      <c r="G11" s="36"/>
      <c r="H11" s="36"/>
      <c r="I11" s="36"/>
      <c r="J11" s="36"/>
      <c r="K11" s="36"/>
      <c r="L11" s="36"/>
      <c r="M11" s="36"/>
    </row>
    <row r="12" spans="1:15">
      <c r="A12" s="33" t="s">
        <v>2258</v>
      </c>
      <c r="B12" s="37"/>
      <c r="C12" s="37"/>
      <c r="D12" s="37"/>
      <c r="E12" s="37"/>
      <c r="F12" s="37"/>
      <c r="G12" s="37"/>
      <c r="H12" s="37"/>
      <c r="I12" s="37"/>
      <c r="J12" s="37"/>
      <c r="K12" s="37"/>
      <c r="L12" s="37"/>
      <c r="M12" s="34"/>
      <c r="N12" s="34"/>
      <c r="O12" s="34"/>
    </row>
    <row r="13" spans="1:15">
      <c r="A13" s="36"/>
      <c r="B13" s="36"/>
      <c r="C13" s="36"/>
      <c r="D13" s="36"/>
      <c r="E13" s="36"/>
      <c r="F13" s="36"/>
      <c r="G13" s="36"/>
      <c r="H13" s="36"/>
      <c r="I13" s="36"/>
      <c r="J13" s="36"/>
      <c r="K13" s="36"/>
      <c r="L13" s="36"/>
      <c r="M13" s="36"/>
    </row>
    <row r="14" spans="1:15">
      <c r="A14" s="36"/>
      <c r="B14" s="36"/>
      <c r="C14" s="73" t="s">
        <v>2273</v>
      </c>
      <c r="D14" s="884" t="s">
        <v>39</v>
      </c>
      <c r="E14" s="36"/>
      <c r="F14" s="36"/>
      <c r="G14" s="36"/>
      <c r="H14" s="36"/>
      <c r="I14" s="36"/>
      <c r="J14" s="36"/>
      <c r="K14" s="36"/>
      <c r="L14" s="36"/>
      <c r="M14" s="36"/>
    </row>
    <row r="15" spans="1:15">
      <c r="A15" s="38" t="s">
        <v>2274</v>
      </c>
      <c r="B15" s="36" t="s">
        <v>2279</v>
      </c>
      <c r="C15" s="36"/>
      <c r="D15" s="36"/>
      <c r="E15" s="36"/>
      <c r="F15" s="36"/>
      <c r="G15" s="36"/>
      <c r="H15" s="36"/>
      <c r="I15" s="36"/>
      <c r="J15" s="36"/>
      <c r="K15" s="36"/>
      <c r="L15" s="36"/>
      <c r="M15" s="36"/>
    </row>
    <row r="16" spans="1:15">
      <c r="A16" s="36"/>
      <c r="B16" s="36" t="s">
        <v>2011</v>
      </c>
      <c r="C16" s="439">
        <v>12000</v>
      </c>
      <c r="D16" s="36" t="s">
        <v>2280</v>
      </c>
      <c r="E16" s="36"/>
      <c r="F16" s="36"/>
      <c r="G16" s="36"/>
      <c r="H16" s="36"/>
      <c r="I16" s="36"/>
      <c r="J16" s="36"/>
      <c r="K16" s="36"/>
      <c r="L16" s="36"/>
      <c r="M16" s="36"/>
    </row>
    <row r="17" spans="1:13">
      <c r="A17" s="36"/>
      <c r="B17" s="36"/>
      <c r="C17" s="36"/>
      <c r="D17" s="36"/>
      <c r="E17" s="36"/>
      <c r="F17" s="36"/>
      <c r="G17" s="36"/>
      <c r="H17" s="36"/>
      <c r="I17" s="36"/>
      <c r="J17" s="36"/>
      <c r="K17" s="36"/>
      <c r="L17" s="36"/>
      <c r="M17" s="36"/>
    </row>
    <row r="18" spans="1:13">
      <c r="A18" s="36"/>
      <c r="B18" s="3" t="s">
        <v>470</v>
      </c>
      <c r="C18" s="554" t="str">
        <f>"Optional"</f>
        <v>Optional</v>
      </c>
      <c r="D18" s="3" t="s">
        <v>471</v>
      </c>
      <c r="E18" s="36"/>
      <c r="F18" s="36"/>
      <c r="G18" s="36"/>
      <c r="H18" s="36"/>
      <c r="I18" s="36"/>
      <c r="J18" s="36"/>
      <c r="K18" s="36"/>
      <c r="L18" s="36"/>
      <c r="M18" s="36"/>
    </row>
    <row r="19" spans="1:13">
      <c r="A19" s="36"/>
      <c r="B19" s="36"/>
      <c r="C19" s="36"/>
      <c r="D19" s="36"/>
      <c r="E19" s="36"/>
      <c r="F19" s="36"/>
      <c r="G19" s="36"/>
      <c r="H19" s="36"/>
      <c r="I19" s="36"/>
      <c r="J19" s="36"/>
      <c r="K19" s="36"/>
      <c r="L19" s="36"/>
      <c r="M19" s="36"/>
    </row>
    <row r="20" spans="1:13">
      <c r="A20" s="36"/>
      <c r="B20" s="3" t="s">
        <v>862</v>
      </c>
      <c r="C20" s="563" t="s">
        <v>862</v>
      </c>
      <c r="D20" s="3" t="s">
        <v>482</v>
      </c>
      <c r="E20" s="36"/>
      <c r="F20" s="36"/>
      <c r="G20" s="36"/>
      <c r="H20" s="36"/>
      <c r="I20" s="36"/>
      <c r="J20" s="36"/>
      <c r="K20" s="36"/>
      <c r="L20" s="36"/>
      <c r="M20" s="36"/>
    </row>
    <row r="21" spans="1:13">
      <c r="A21" s="36"/>
      <c r="B21" s="36"/>
      <c r="C21" s="36"/>
      <c r="D21" s="36"/>
      <c r="E21" s="36"/>
      <c r="F21" s="36"/>
      <c r="G21" s="36"/>
      <c r="H21" s="36"/>
      <c r="I21" s="36"/>
      <c r="J21" s="36"/>
      <c r="K21" s="36"/>
      <c r="L21" s="36"/>
      <c r="M21" s="36"/>
    </row>
    <row r="22" spans="1:13">
      <c r="A22" s="36"/>
      <c r="B22" s="36" t="s">
        <v>2281</v>
      </c>
      <c r="C22" s="122" t="s">
        <v>2282</v>
      </c>
      <c r="D22" s="3" t="s">
        <v>863</v>
      </c>
      <c r="E22" s="36"/>
      <c r="F22" s="36"/>
      <c r="G22" s="36"/>
      <c r="H22" s="36"/>
      <c r="I22" s="36"/>
      <c r="J22" s="36"/>
      <c r="K22" s="36"/>
      <c r="L22" s="36"/>
      <c r="M22" s="36"/>
    </row>
    <row r="23" spans="1:13">
      <c r="A23" s="36"/>
      <c r="B23" s="36"/>
      <c r="C23" s="36"/>
      <c r="D23" s="36"/>
      <c r="E23" s="36"/>
      <c r="F23" s="36"/>
      <c r="G23" s="36"/>
      <c r="H23" s="36"/>
      <c r="I23" s="36"/>
      <c r="J23" s="36"/>
      <c r="K23" s="36"/>
      <c r="L23" s="36"/>
      <c r="M23" s="36"/>
    </row>
    <row r="24" spans="1:13">
      <c r="A24" s="36"/>
      <c r="B24" s="3" t="s">
        <v>998</v>
      </c>
      <c r="C24" s="886" t="s">
        <v>999</v>
      </c>
      <c r="D24" s="3" t="s">
        <v>1000</v>
      </c>
      <c r="E24" s="36"/>
      <c r="F24" s="36"/>
      <c r="G24" s="36"/>
      <c r="H24" s="36"/>
      <c r="I24" s="36"/>
      <c r="J24" s="36"/>
      <c r="K24" s="36"/>
      <c r="L24" s="36"/>
      <c r="M24" s="36"/>
    </row>
    <row r="25" spans="1:13">
      <c r="A25" s="36"/>
      <c r="B25" s="36"/>
      <c r="C25" s="36"/>
      <c r="D25" s="36"/>
      <c r="E25" s="36"/>
      <c r="F25" s="36"/>
      <c r="G25" s="36"/>
      <c r="H25" s="36"/>
      <c r="I25" s="36"/>
      <c r="J25" s="36"/>
      <c r="K25" s="36"/>
      <c r="L25" s="36"/>
      <c r="M25" s="36"/>
    </row>
    <row r="26" spans="1:13">
      <c r="A26" s="38" t="s">
        <v>2284</v>
      </c>
      <c r="B26" s="36" t="s">
        <v>2285</v>
      </c>
      <c r="C26" s="36"/>
      <c r="D26" s="36"/>
      <c r="E26" s="36"/>
      <c r="F26" s="36"/>
      <c r="G26" s="36"/>
      <c r="H26" s="36"/>
      <c r="I26" s="36"/>
      <c r="J26" s="36"/>
      <c r="K26" s="36"/>
      <c r="L26" s="36"/>
      <c r="M26" s="36"/>
    </row>
    <row r="27" spans="1:13">
      <c r="A27" s="36"/>
      <c r="B27" s="36" t="s">
        <v>2286</v>
      </c>
      <c r="C27" s="555">
        <f>1+2</f>
        <v>3</v>
      </c>
      <c r="D27" s="36" t="s">
        <v>2287</v>
      </c>
      <c r="E27" s="36"/>
      <c r="F27" s="36"/>
      <c r="G27" s="36"/>
      <c r="H27" s="36"/>
      <c r="I27" s="36"/>
      <c r="J27" s="36"/>
      <c r="K27" s="36"/>
      <c r="L27" s="36"/>
      <c r="M27" s="36"/>
    </row>
    <row r="28" spans="1:13">
      <c r="A28" s="36"/>
      <c r="B28" s="36"/>
      <c r="C28" s="36"/>
      <c r="D28" s="36"/>
      <c r="E28" s="36"/>
      <c r="F28" s="36"/>
      <c r="G28" s="36"/>
      <c r="H28" s="36"/>
      <c r="I28" s="36"/>
      <c r="J28" s="36"/>
      <c r="K28" s="36"/>
      <c r="L28" s="36"/>
      <c r="M28" s="36"/>
    </row>
    <row r="29" spans="1:13">
      <c r="A29" s="36"/>
      <c r="B29" s="36" t="s">
        <v>2288</v>
      </c>
      <c r="C29" s="556">
        <f>1+2</f>
        <v>3</v>
      </c>
      <c r="D29" s="36" t="s">
        <v>2289</v>
      </c>
      <c r="E29" s="36"/>
      <c r="F29" s="36"/>
      <c r="G29" s="36"/>
      <c r="H29" s="36"/>
      <c r="I29" s="36"/>
      <c r="J29" s="36"/>
      <c r="K29" s="36"/>
      <c r="L29" s="36"/>
      <c r="M29" s="36"/>
    </row>
    <row r="30" spans="1:13">
      <c r="A30" s="36"/>
      <c r="B30" s="36"/>
      <c r="C30" s="36"/>
      <c r="D30" s="36"/>
      <c r="E30" s="36"/>
      <c r="F30" s="36"/>
      <c r="G30" s="36"/>
      <c r="H30" s="36"/>
      <c r="I30" s="36"/>
      <c r="J30" s="36"/>
      <c r="K30" s="36"/>
      <c r="L30" s="36"/>
      <c r="M30" s="36"/>
    </row>
    <row r="31" spans="1:13">
      <c r="A31" s="36"/>
      <c r="B31" s="36" t="s">
        <v>2290</v>
      </c>
      <c r="C31" s="557">
        <v>123</v>
      </c>
      <c r="D31" s="36" t="s">
        <v>2302</v>
      </c>
      <c r="E31" s="36"/>
      <c r="F31" s="36"/>
      <c r="G31" s="36"/>
      <c r="H31" s="36"/>
      <c r="I31" s="36"/>
      <c r="J31" s="36"/>
      <c r="K31" s="36"/>
      <c r="L31" s="36"/>
      <c r="M31" s="36"/>
    </row>
    <row r="32" spans="1:13">
      <c r="A32" s="36"/>
      <c r="B32" s="36"/>
      <c r="C32" s="36"/>
      <c r="D32" s="36"/>
      <c r="E32" s="36"/>
      <c r="F32" s="36"/>
      <c r="G32" s="36"/>
      <c r="H32" s="36"/>
      <c r="I32" s="36"/>
      <c r="J32" s="36"/>
      <c r="K32" s="36"/>
      <c r="L32" s="36"/>
      <c r="M32" s="36"/>
    </row>
    <row r="33" spans="1:15">
      <c r="A33" s="36"/>
      <c r="B33" s="36" t="s">
        <v>2303</v>
      </c>
      <c r="C33" s="863">
        <v>0</v>
      </c>
      <c r="D33" s="3" t="s">
        <v>2337</v>
      </c>
      <c r="E33" s="36"/>
      <c r="F33" s="36"/>
      <c r="G33" s="36"/>
      <c r="H33" s="36"/>
      <c r="I33" s="36"/>
      <c r="J33" s="36"/>
      <c r="K33" s="36"/>
      <c r="L33" s="36"/>
      <c r="M33" s="36"/>
    </row>
    <row r="34" spans="1:15">
      <c r="A34" s="36"/>
      <c r="B34" s="3" t="s">
        <v>2303</v>
      </c>
      <c r="C34" s="863">
        <v>-1</v>
      </c>
      <c r="D34" s="3" t="s">
        <v>2337</v>
      </c>
      <c r="E34" s="36"/>
      <c r="F34" s="36"/>
      <c r="G34" s="36"/>
      <c r="H34" s="36"/>
      <c r="I34" s="36"/>
      <c r="J34" s="36"/>
      <c r="K34" s="36"/>
      <c r="L34" s="36"/>
      <c r="M34" s="36"/>
    </row>
    <row r="35" spans="1:15">
      <c r="A35" s="36"/>
      <c r="B35" s="36" t="s">
        <v>2303</v>
      </c>
      <c r="C35" s="863">
        <v>1</v>
      </c>
      <c r="D35" s="3" t="s">
        <v>2337</v>
      </c>
      <c r="E35" s="36"/>
      <c r="F35" s="36"/>
      <c r="G35" s="36"/>
      <c r="H35" s="36"/>
      <c r="I35" s="36"/>
      <c r="J35" s="36"/>
      <c r="K35" s="36"/>
      <c r="L35" s="36"/>
      <c r="M35" s="36"/>
    </row>
    <row r="36" spans="1:15">
      <c r="A36" s="36"/>
      <c r="B36" s="36"/>
      <c r="C36" s="36"/>
      <c r="D36" s="36"/>
      <c r="E36" s="36"/>
      <c r="F36" s="36"/>
      <c r="G36" s="36"/>
      <c r="H36" s="36"/>
      <c r="I36" s="36"/>
      <c r="J36" s="36"/>
      <c r="K36" s="36"/>
      <c r="L36" s="36"/>
      <c r="M36" s="36"/>
    </row>
    <row r="37" spans="1:15">
      <c r="A37" s="38" t="s">
        <v>97</v>
      </c>
      <c r="B37" s="36"/>
      <c r="C37" s="36"/>
      <c r="D37" s="36"/>
      <c r="E37" s="36"/>
      <c r="F37" s="36"/>
      <c r="G37" s="36"/>
      <c r="H37" s="36"/>
      <c r="I37" s="36"/>
      <c r="J37" s="36"/>
      <c r="K37" s="36"/>
      <c r="L37" s="36"/>
      <c r="M37" s="36"/>
    </row>
    <row r="38" spans="1:15">
      <c r="A38" s="38"/>
      <c r="B38" s="3" t="s">
        <v>1001</v>
      </c>
      <c r="C38" s="889" t="s">
        <v>1001</v>
      </c>
      <c r="D38" s="3" t="s">
        <v>1002</v>
      </c>
      <c r="E38" s="36"/>
      <c r="F38" s="36"/>
      <c r="G38" s="36"/>
      <c r="H38" s="36"/>
      <c r="I38" s="36"/>
      <c r="J38" s="36"/>
      <c r="K38" s="36"/>
      <c r="L38" s="36"/>
      <c r="M38" s="36"/>
    </row>
    <row r="39" spans="1:15">
      <c r="A39" s="38"/>
      <c r="B39" s="36"/>
      <c r="C39" s="36"/>
      <c r="D39" s="36"/>
      <c r="E39" s="36"/>
      <c r="F39" s="36"/>
      <c r="G39" s="36"/>
      <c r="H39" s="36"/>
      <c r="I39" s="36"/>
      <c r="J39" s="36"/>
      <c r="K39" s="36"/>
      <c r="L39" s="36"/>
      <c r="M39" s="36"/>
    </row>
    <row r="40" spans="1:15">
      <c r="A40" s="38"/>
      <c r="B40" s="3" t="s">
        <v>360</v>
      </c>
      <c r="C40" s="956">
        <v>0</v>
      </c>
      <c r="D40" s="3" t="s">
        <v>361</v>
      </c>
      <c r="E40" s="36"/>
      <c r="F40" s="36"/>
      <c r="G40" s="36"/>
      <c r="H40" s="36"/>
      <c r="I40" s="36"/>
      <c r="J40" s="36"/>
      <c r="K40" s="36"/>
      <c r="L40" s="36"/>
      <c r="M40" s="36"/>
    </row>
    <row r="41" spans="1:15">
      <c r="A41" s="38"/>
      <c r="B41" s="36"/>
      <c r="C41" s="36"/>
      <c r="D41" s="36"/>
      <c r="E41" s="36"/>
      <c r="F41" s="36"/>
      <c r="G41" s="36"/>
      <c r="H41" s="36"/>
      <c r="I41" s="36"/>
      <c r="J41" s="36"/>
      <c r="K41" s="36"/>
      <c r="L41" s="36"/>
      <c r="M41" s="36"/>
    </row>
    <row r="42" spans="1:15">
      <c r="A42" s="38"/>
      <c r="B42" s="36" t="s">
        <v>2304</v>
      </c>
      <c r="C42" s="46" t="s">
        <v>2305</v>
      </c>
      <c r="D42" s="36" t="s">
        <v>2306</v>
      </c>
      <c r="E42" s="36"/>
      <c r="F42" s="36"/>
      <c r="G42" s="36"/>
      <c r="H42" s="36"/>
      <c r="I42" s="36"/>
      <c r="J42" s="36"/>
      <c r="K42" s="36"/>
      <c r="L42" s="36"/>
      <c r="M42" s="36"/>
    </row>
    <row r="43" spans="1:15">
      <c r="A43" s="36"/>
      <c r="B43" s="36"/>
      <c r="C43" s="36"/>
      <c r="D43" s="36"/>
      <c r="E43" s="36"/>
      <c r="F43" s="36"/>
      <c r="G43" s="36"/>
      <c r="H43" s="36"/>
      <c r="I43" s="36"/>
      <c r="J43" s="36"/>
      <c r="K43" s="36"/>
      <c r="L43" s="36"/>
      <c r="M43" s="36"/>
    </row>
    <row r="44" spans="1:15">
      <c r="A44" s="44" t="str">
        <f>EndOfSheet</f>
        <v>ZZEND</v>
      </c>
      <c r="B44" s="44"/>
      <c r="C44" s="44"/>
      <c r="D44" s="44"/>
      <c r="E44" s="44"/>
      <c r="F44" s="44"/>
      <c r="G44" s="44"/>
      <c r="H44" s="44"/>
      <c r="I44" s="52"/>
      <c r="J44" s="52"/>
      <c r="K44" s="52"/>
      <c r="L44" s="52"/>
      <c r="M44" s="53"/>
      <c r="N44" s="53"/>
      <c r="O44" s="53"/>
    </row>
    <row r="45" spans="1:15" hidden="1">
      <c r="A45"/>
    </row>
    <row r="46" spans="1:15" hidden="1">
      <c r="A46"/>
    </row>
    <row r="47" spans="1:15"/>
    <row r="48" spans="1:15"/>
  </sheetData>
  <sheetProtection sheet="1" objects="1" scenarios="1" autoFilter="0"/>
  <phoneticPr fontId="7" type="noConversion"/>
  <conditionalFormatting sqref="A1:O1">
    <cfRule type="expression" dxfId="170" priority="1" stopIfTrue="1">
      <formula>ErrorsPresent&gt;0</formula>
    </cfRule>
    <cfRule type="expression" dxfId="169" priority="2" stopIfTrue="1">
      <formula>ErrorsPresent&lt;0</formula>
    </cfRule>
  </conditionalFormatting>
  <conditionalFormatting sqref="C33:C35">
    <cfRule type="cellIs" dxfId="168" priority="3" stopIfTrue="1" operator="greaterThan">
      <formula>0</formula>
    </cfRule>
    <cfRule type="cellIs" dxfId="167" priority="4" stopIfTrue="1" operator="lessThan">
      <formula>0</formula>
    </cfRule>
  </conditionalFormatting>
  <conditionalFormatting sqref="C18">
    <cfRule type="expression" dxfId="166" priority="5" stopIfTrue="1">
      <formula>isFormula(C18)</formula>
    </cfRule>
  </conditionalFormatting>
  <dataValidations count="1">
    <dataValidation type="list" allowBlank="1" showInputMessage="1" showErrorMessage="1" sqref="C22">
      <formula1>"List1,List2,List3"</formula1>
    </dataValidation>
  </dataValidations>
  <pageMargins left="0.4" right="0.4" top="1" bottom="1" header="0.5" footer="0.5"/>
  <pageSetup scale="85" orientation="landscape" r:id="rId1"/>
  <headerFooter alignWithMargins="0">
    <oddHeader>&amp;LFUJITSU SERVICES&amp;RCOMMERCIAL IN CONFIDENCE</oddHeader>
    <oddFooter>&amp;L&amp;"Arial,Italic"&amp;F&amp;C&amp;"Arial,Italic"Printed on &amp;D at &amp;T&amp;R&amp;"Arial,Italic"Page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2"/>
    <pageSetUpPr autoPageBreaks="0" fitToPage="1"/>
  </sheetPr>
  <dimension ref="A1:T83"/>
  <sheetViews>
    <sheetView showGridLines="0" zoomScale="87" workbookViewId="0">
      <pane ySplit="15" topLeftCell="A16" activePane="bottomLeft" state="frozen"/>
      <selection pane="bottomLeft" activeCell="A80" sqref="A80:A83"/>
    </sheetView>
  </sheetViews>
  <sheetFormatPr defaultColWidth="0" defaultRowHeight="12.75" zeroHeight="1"/>
  <cols>
    <col min="1" max="1" width="23.7109375" style="2" customWidth="1"/>
    <col min="2" max="3" width="1.7109375" style="2" customWidth="1"/>
    <col min="4" max="10" width="19" style="2" customWidth="1"/>
    <col min="11" max="16384" width="0" style="2" hidden="1"/>
  </cols>
  <sheetData>
    <row r="1" spans="1:20" ht="15">
      <c r="A1" s="32" t="str">
        <f ca="1">Bookname</f>
        <v>IPM_Pricing_v1.2.xlsm</v>
      </c>
      <c r="B1" s="32"/>
      <c r="C1" s="32"/>
      <c r="D1" s="32"/>
      <c r="E1" s="32"/>
      <c r="F1" s="32"/>
      <c r="G1" s="32"/>
      <c r="H1" s="32"/>
      <c r="I1" s="32"/>
      <c r="J1" s="32"/>
      <c r="K1" s="32"/>
    </row>
    <row r="2" spans="1:20">
      <c r="A2" s="35" t="str">
        <f>ClientNameIn</f>
        <v>Client Name</v>
      </c>
      <c r="B2" s="35"/>
      <c r="C2" s="35"/>
      <c r="D2" s="36"/>
      <c r="E2" s="36"/>
      <c r="F2" s="36"/>
      <c r="G2" s="36"/>
      <c r="H2" s="36"/>
      <c r="I2" s="36"/>
      <c r="J2" s="36"/>
    </row>
    <row r="3" spans="1:20">
      <c r="A3" s="36" t="str">
        <f ca="1">ModelNameIn</f>
        <v>Intermediate Pricing Model v1.2</v>
      </c>
      <c r="B3" s="36"/>
      <c r="C3" s="36"/>
      <c r="D3" s="36"/>
      <c r="E3" s="36"/>
      <c r="F3" s="36"/>
      <c r="G3" s="36"/>
      <c r="H3" s="36"/>
      <c r="I3" s="36"/>
      <c r="J3" s="36"/>
    </row>
    <row r="4" spans="1:20">
      <c r="A4" s="36" t="str">
        <f ca="1">MID(CELL("filename",A1),FIND("]",CELL("filename",A1))+1, LEN(CELL("filename",A1))-FIND("]",CELL("filename",A1)))</f>
        <v>Contents</v>
      </c>
      <c r="B4" s="36"/>
      <c r="C4" s="36"/>
      <c r="D4" s="36"/>
      <c r="E4" s="36"/>
      <c r="F4" s="36"/>
      <c r="G4" s="36"/>
      <c r="H4" s="36"/>
      <c r="I4" s="36"/>
      <c r="J4" s="36"/>
    </row>
    <row r="5" spans="1:20">
      <c r="A5"/>
      <c r="B5" s="36"/>
      <c r="C5" s="36"/>
      <c r="D5" s="36"/>
      <c r="E5" s="36"/>
      <c r="F5" s="36"/>
      <c r="G5" s="36"/>
      <c r="H5" s="36"/>
      <c r="I5" s="36"/>
      <c r="J5" s="36"/>
    </row>
    <row r="6" spans="1:20">
      <c r="A6" s="36"/>
      <c r="B6" s="36"/>
      <c r="C6" s="36"/>
      <c r="D6" s="36"/>
      <c r="E6" s="36"/>
      <c r="F6" s="36"/>
      <c r="G6" s="36"/>
      <c r="H6" s="36"/>
      <c r="I6" s="36"/>
      <c r="J6" s="36"/>
    </row>
    <row r="7" spans="1:20">
      <c r="A7" s="36"/>
      <c r="B7" s="36"/>
      <c r="C7" s="36"/>
      <c r="D7" s="36"/>
      <c r="E7" s="36"/>
      <c r="F7" s="36"/>
      <c r="G7" s="36"/>
      <c r="H7" s="36"/>
      <c r="I7" s="36"/>
      <c r="J7" s="36"/>
    </row>
    <row r="8" spans="1:20">
      <c r="A8" s="36"/>
      <c r="B8" s="36"/>
      <c r="C8" s="36"/>
      <c r="D8" s="36"/>
      <c r="E8" s="36"/>
      <c r="F8" s="36"/>
      <c r="G8" s="36"/>
      <c r="H8" s="36"/>
      <c r="I8" s="36"/>
      <c r="J8" s="36"/>
    </row>
    <row r="9" spans="1:20">
      <c r="A9" s="36"/>
      <c r="B9" s="36"/>
      <c r="C9" s="36"/>
      <c r="D9" s="36"/>
      <c r="E9" s="36"/>
      <c r="F9" s="36"/>
      <c r="G9" s="36"/>
      <c r="H9" s="36"/>
      <c r="I9" s="36"/>
      <c r="J9" s="36"/>
    </row>
    <row r="10" spans="1:20" hidden="1">
      <c r="A10" s="36"/>
      <c r="B10" s="36"/>
      <c r="C10" s="36"/>
      <c r="D10" s="36"/>
      <c r="E10" s="36"/>
      <c r="F10" s="36"/>
      <c r="G10" s="36"/>
      <c r="H10" s="36"/>
      <c r="I10" s="36"/>
      <c r="J10" s="36"/>
    </row>
    <row r="11" spans="1:20" hidden="1">
      <c r="A11" s="36"/>
      <c r="B11" s="36"/>
      <c r="C11" s="36"/>
      <c r="D11" s="36"/>
      <c r="E11" s="36"/>
      <c r="F11" s="36"/>
      <c r="G11" s="36"/>
      <c r="H11" s="36"/>
      <c r="I11" s="36"/>
      <c r="J11" s="36"/>
    </row>
    <row r="12" spans="1:20">
      <c r="A12" s="37"/>
      <c r="B12" s="37"/>
      <c r="C12" s="37"/>
      <c r="D12" s="37"/>
      <c r="E12" s="37"/>
      <c r="F12" s="37"/>
      <c r="G12" s="37"/>
      <c r="H12" s="37"/>
      <c r="I12" s="37"/>
      <c r="J12" s="37"/>
      <c r="K12" s="37"/>
    </row>
    <row r="13" spans="1:20" ht="12.75" customHeight="1">
      <c r="A13" s="36"/>
      <c r="B13" s="36"/>
      <c r="C13" s="36"/>
      <c r="D13" s="36"/>
      <c r="E13" s="36"/>
      <c r="F13" s="36"/>
      <c r="G13" s="36"/>
      <c r="H13" s="36"/>
      <c r="I13" s="36"/>
    </row>
    <row r="14" spans="1:20" ht="12.75" customHeight="1">
      <c r="A14" s="38" t="s">
        <v>38</v>
      </c>
      <c r="B14" s="38"/>
      <c r="C14" s="38"/>
      <c r="D14" s="38" t="s">
        <v>39</v>
      </c>
      <c r="E14" s="36"/>
      <c r="F14" s="36"/>
      <c r="G14" s="36"/>
      <c r="H14" s="36"/>
      <c r="I14" s="36"/>
    </row>
    <row r="15" spans="1:20" ht="12.75" hidden="1" customHeight="1">
      <c r="A15" s="38"/>
      <c r="B15" s="38"/>
      <c r="C15" s="38"/>
      <c r="D15" s="38"/>
      <c r="E15" s="36"/>
      <c r="F15" s="36"/>
      <c r="G15" s="36"/>
      <c r="H15" s="36"/>
      <c r="I15" s="36"/>
    </row>
    <row r="16" spans="1:20" ht="20.100000000000001" customHeight="1">
      <c r="A16" s="972" t="s">
        <v>45</v>
      </c>
      <c r="B16" s="973"/>
      <c r="C16" s="973"/>
      <c r="D16" s="973"/>
      <c r="E16" s="973"/>
      <c r="F16" s="973"/>
      <c r="G16" s="973"/>
      <c r="H16" s="973"/>
      <c r="I16" s="973"/>
      <c r="J16" s="973"/>
      <c r="K16" s="973"/>
      <c r="L16" s="973"/>
      <c r="M16" s="973"/>
      <c r="N16" s="973"/>
      <c r="O16" s="973"/>
      <c r="P16" s="973"/>
      <c r="Q16" s="973"/>
      <c r="R16" s="973"/>
      <c r="S16" s="973"/>
      <c r="T16" s="973"/>
    </row>
    <row r="17" spans="1:20" ht="12.75" customHeight="1">
      <c r="A17" s="39" t="str">
        <f ca="1">_PLA1</f>
        <v>Instructions &amp; Notes</v>
      </c>
      <c r="B17" s="36"/>
      <c r="C17" s="40"/>
      <c r="D17" s="441" t="s">
        <v>864</v>
      </c>
      <c r="E17" s="36"/>
      <c r="F17" s="36"/>
      <c r="G17" s="36"/>
      <c r="H17" s="36"/>
      <c r="I17" s="36"/>
    </row>
    <row r="18" spans="1:20" ht="12.75" customHeight="1">
      <c r="A18" s="39" t="str">
        <f ca="1">_PLA2</f>
        <v>Styles</v>
      </c>
      <c r="B18" s="36"/>
      <c r="C18" s="42"/>
      <c r="D18" s="41" t="s">
        <v>49</v>
      </c>
      <c r="E18" s="36"/>
      <c r="F18" s="36"/>
      <c r="G18" s="36"/>
      <c r="H18" s="36"/>
      <c r="I18" s="36"/>
    </row>
    <row r="19" spans="1:20" ht="12.75" customHeight="1">
      <c r="A19" s="39" t="str">
        <f ca="1">_PLA3</f>
        <v>Contents</v>
      </c>
      <c r="B19" s="43"/>
      <c r="C19" s="42"/>
      <c r="D19" s="441" t="s">
        <v>293</v>
      </c>
      <c r="E19" s="36"/>
      <c r="F19" s="36"/>
      <c r="G19" s="36"/>
      <c r="H19" s="36"/>
      <c r="I19" s="36"/>
    </row>
    <row r="20" spans="1:20" ht="12.75" customHeight="1">
      <c r="A20" s="39" t="str">
        <f ca="1">_PLA4</f>
        <v>Model Logic</v>
      </c>
      <c r="B20" s="36"/>
      <c r="C20" s="42"/>
      <c r="D20" s="41" t="s">
        <v>1907</v>
      </c>
      <c r="E20" s="36"/>
      <c r="F20" s="36"/>
      <c r="G20" s="36"/>
      <c r="H20" s="36"/>
      <c r="I20" s="36"/>
    </row>
    <row r="21" spans="1:20"/>
    <row r="22" spans="1:20" ht="18.95" customHeight="1">
      <c r="A22" s="974" t="s">
        <v>2361</v>
      </c>
      <c r="B22" s="975"/>
      <c r="C22" s="975"/>
      <c r="D22" s="975"/>
      <c r="E22" s="975"/>
      <c r="F22" s="975"/>
      <c r="G22" s="975"/>
      <c r="H22" s="975"/>
      <c r="I22" s="975"/>
      <c r="J22" s="975"/>
      <c r="K22" s="975"/>
      <c r="L22" s="975"/>
      <c r="M22" s="975"/>
      <c r="N22" s="975"/>
      <c r="O22" s="975"/>
      <c r="P22" s="975"/>
      <c r="Q22" s="975"/>
      <c r="R22" s="975"/>
      <c r="S22" s="975"/>
      <c r="T22" s="975"/>
    </row>
    <row r="23" spans="1:20" ht="12.75" customHeight="1">
      <c r="A23" s="39" t="str">
        <f ca="1">_PLA5</f>
        <v>Error Checks</v>
      </c>
      <c r="B23" s="36"/>
      <c r="C23" s="42"/>
      <c r="D23" s="41" t="s">
        <v>50</v>
      </c>
      <c r="E23" s="36"/>
      <c r="F23" s="36"/>
      <c r="G23" s="36"/>
      <c r="H23" s="36"/>
      <c r="I23" s="36"/>
    </row>
    <row r="24" spans="1:20" ht="12.75" customHeight="1">
      <c r="A24" s="40"/>
      <c r="B24" s="43"/>
      <c r="C24" s="42"/>
      <c r="D24" s="41"/>
      <c r="E24" s="36"/>
      <c r="F24" s="36"/>
      <c r="G24" s="36"/>
      <c r="H24" s="36"/>
      <c r="I24" s="36"/>
    </row>
    <row r="25" spans="1:20" ht="18.95" customHeight="1">
      <c r="A25" s="976" t="s">
        <v>51</v>
      </c>
      <c r="B25" s="977"/>
      <c r="C25" s="977"/>
      <c r="D25" s="977"/>
      <c r="E25" s="977"/>
      <c r="F25" s="977"/>
      <c r="G25" s="977"/>
      <c r="H25" s="977"/>
      <c r="I25" s="977"/>
      <c r="J25" s="978"/>
      <c r="K25" s="980"/>
      <c r="L25" s="980"/>
      <c r="M25" s="980"/>
      <c r="N25" s="980"/>
      <c r="O25" s="980"/>
      <c r="P25" s="980"/>
      <c r="Q25" s="980"/>
      <c r="R25" s="980"/>
      <c r="S25" s="980"/>
      <c r="T25" s="980"/>
    </row>
    <row r="26" spans="1:20" ht="12.75" customHeight="1">
      <c r="A26" s="39" t="str">
        <f ca="1">_PLA6</f>
        <v>Constants</v>
      </c>
      <c r="B26" s="36"/>
      <c r="C26" s="42"/>
      <c r="D26" s="441" t="s">
        <v>291</v>
      </c>
      <c r="E26" s="36"/>
      <c r="F26" s="36"/>
      <c r="G26" s="36"/>
      <c r="H26" s="36"/>
      <c r="I26" s="36"/>
    </row>
    <row r="27" spans="1:20" ht="12.75" customHeight="1">
      <c r="A27" s="39" t="str">
        <f ca="1">_PLA10</f>
        <v>Main Input</v>
      </c>
      <c r="B27" s="36"/>
      <c r="C27" s="42"/>
      <c r="D27" s="41" t="s">
        <v>2352</v>
      </c>
      <c r="E27" s="36"/>
      <c r="F27" s="36"/>
      <c r="G27" s="36"/>
      <c r="H27" s="36"/>
      <c r="I27" s="36"/>
    </row>
    <row r="28" spans="1:20" ht="12.75" customHeight="1">
      <c r="A28" s="39" t="str">
        <f ca="1">_PLA8</f>
        <v>Customer Charges</v>
      </c>
      <c r="B28" s="43"/>
      <c r="C28" s="42"/>
      <c r="D28" s="441" t="s">
        <v>292</v>
      </c>
      <c r="E28" s="36"/>
      <c r="F28" s="36"/>
      <c r="G28" s="36"/>
      <c r="H28" s="36"/>
      <c r="I28" s="36"/>
    </row>
    <row r="29" spans="1:20" ht="12.75" customHeight="1">
      <c r="A29" s="39" t="str">
        <f ca="1">_PLA9</f>
        <v>Financial Dashboard</v>
      </c>
      <c r="B29" s="43"/>
      <c r="C29" s="42"/>
      <c r="D29" s="441" t="s">
        <v>290</v>
      </c>
      <c r="E29" s="36"/>
      <c r="F29" s="36"/>
      <c r="G29" s="36"/>
      <c r="H29" s="36"/>
      <c r="I29" s="36"/>
    </row>
    <row r="30" spans="1:20" ht="12.75" customHeight="1">
      <c r="A30" s="440"/>
      <c r="B30" s="43"/>
      <c r="C30" s="42"/>
      <c r="D30" s="41"/>
      <c r="E30" s="36"/>
      <c r="F30" s="36"/>
      <c r="G30" s="36"/>
      <c r="H30" s="36"/>
      <c r="I30" s="36"/>
    </row>
    <row r="31" spans="1:20" ht="18.95" customHeight="1">
      <c r="A31" s="979" t="s">
        <v>2351</v>
      </c>
      <c r="B31" s="979"/>
      <c r="C31" s="979"/>
      <c r="D31" s="979"/>
      <c r="E31" s="979"/>
      <c r="F31" s="979"/>
      <c r="G31" s="979"/>
      <c r="H31" s="979"/>
      <c r="I31" s="979"/>
      <c r="J31" s="979"/>
      <c r="K31" s="979"/>
      <c r="L31" s="979"/>
      <c r="M31" s="979"/>
      <c r="N31" s="979"/>
      <c r="O31" s="979"/>
      <c r="P31" s="979"/>
      <c r="Q31" s="979"/>
      <c r="R31" s="979"/>
      <c r="S31" s="979"/>
      <c r="T31" s="979"/>
    </row>
    <row r="32" spans="1:20" ht="12.75" customHeight="1">
      <c r="A32" s="39" t="str">
        <f ca="1">_PLA7</f>
        <v>Timelines</v>
      </c>
      <c r="B32" s="36"/>
      <c r="C32" s="42"/>
      <c r="D32" s="41" t="s">
        <v>52</v>
      </c>
      <c r="E32" s="36"/>
      <c r="F32" s="36"/>
      <c r="G32" s="36"/>
      <c r="H32" s="36"/>
      <c r="I32" s="36"/>
    </row>
    <row r="33" spans="1:20" ht="12.75" customHeight="1">
      <c r="A33" s="39" t="str">
        <f ca="1">_PLA11</f>
        <v>Conversion</v>
      </c>
      <c r="B33" s="123"/>
      <c r="C33" s="36"/>
      <c r="D33" s="36" t="s">
        <v>2307</v>
      </c>
      <c r="E33" s="123"/>
      <c r="F33" s="36"/>
      <c r="G33" s="36"/>
      <c r="H33" s="36"/>
      <c r="I33" s="36"/>
    </row>
    <row r="34" spans="1:20" ht="12.75" customHeight="1">
      <c r="A34" s="39" t="str">
        <f ca="1">_PLA15</f>
        <v>Capital</v>
      </c>
      <c r="B34" s="123"/>
      <c r="C34" s="36"/>
      <c r="D34" s="3" t="s">
        <v>472</v>
      </c>
      <c r="E34" s="123"/>
      <c r="F34" s="36"/>
      <c r="G34" s="36"/>
      <c r="H34" s="36"/>
      <c r="I34" s="36"/>
    </row>
    <row r="35" spans="1:20" ht="12.75" customHeight="1">
      <c r="A35" s="39" t="str">
        <f ca="1">_PLA12</f>
        <v>Cost Plus</v>
      </c>
      <c r="B35" s="123"/>
      <c r="C35" s="36"/>
      <c r="D35" s="3" t="s">
        <v>473</v>
      </c>
      <c r="E35" s="123"/>
      <c r="F35" s="36"/>
      <c r="G35" s="36"/>
      <c r="H35" s="36"/>
      <c r="I35" s="36"/>
    </row>
    <row r="36" spans="1:20" ht="12.75" customHeight="1">
      <c r="A36" s="39" t="str">
        <f ca="1">_PLA13</f>
        <v>Profile before CoM</v>
      </c>
      <c r="B36" s="123"/>
      <c r="C36" s="36"/>
      <c r="D36" s="3" t="s">
        <v>474</v>
      </c>
      <c r="E36" s="123"/>
      <c r="F36" s="36"/>
      <c r="G36" s="36"/>
      <c r="H36" s="36"/>
      <c r="I36" s="36"/>
    </row>
    <row r="37" spans="1:20" ht="12.75" customHeight="1">
      <c r="A37" s="39" t="str">
        <f ca="1">_PLA22</f>
        <v>CoM</v>
      </c>
      <c r="B37" s="123"/>
      <c r="C37" s="36"/>
      <c r="D37" s="3" t="s">
        <v>475</v>
      </c>
      <c r="E37" s="123"/>
      <c r="F37" s="36"/>
      <c r="G37" s="36"/>
      <c r="H37" s="36"/>
      <c r="I37" s="36"/>
    </row>
    <row r="38" spans="1:20" ht="12.75" customHeight="1">
      <c r="A38" s="39" t="str">
        <f ca="1">_PLA14</f>
        <v>Profile with CoM</v>
      </c>
      <c r="B38" s="123"/>
      <c r="C38" s="36"/>
      <c r="D38" s="3" t="s">
        <v>476</v>
      </c>
      <c r="E38" s="123"/>
      <c r="F38" s="36"/>
      <c r="G38" s="36"/>
      <c r="H38" s="36"/>
      <c r="I38" s="36"/>
    </row>
    <row r="39" spans="1:20" ht="12.75" customHeight="1">
      <c r="A39" s="39"/>
      <c r="B39" s="123"/>
      <c r="C39" s="36"/>
      <c r="D39" s="36"/>
      <c r="E39" s="123"/>
      <c r="F39" s="36"/>
      <c r="G39" s="36"/>
      <c r="H39" s="36"/>
      <c r="I39" s="36"/>
    </row>
    <row r="40" spans="1:20" ht="18.95" customHeight="1">
      <c r="A40" s="967" t="s">
        <v>53</v>
      </c>
      <c r="B40" s="968"/>
      <c r="C40" s="968"/>
      <c r="D40" s="968"/>
      <c r="E40" s="968"/>
      <c r="F40" s="968"/>
      <c r="G40" s="968"/>
      <c r="H40" s="968"/>
      <c r="I40" s="968"/>
      <c r="J40" s="968"/>
      <c r="K40" s="968"/>
      <c r="L40" s="968"/>
      <c r="M40" s="968"/>
      <c r="N40" s="968"/>
      <c r="O40" s="968"/>
      <c r="P40" s="968"/>
      <c r="Q40" s="968"/>
      <c r="R40" s="968"/>
      <c r="S40" s="968"/>
      <c r="T40" s="968"/>
    </row>
    <row r="41" spans="1:20">
      <c r="A41" s="39" t="str">
        <f ca="1">_PLA16</f>
        <v>Final Price</v>
      </c>
      <c r="B41" s="123"/>
      <c r="C41" s="36"/>
      <c r="D41" s="3" t="s">
        <v>477</v>
      </c>
      <c r="E41" s="123"/>
      <c r="F41" s="36"/>
      <c r="G41" s="36"/>
      <c r="H41" s="36"/>
      <c r="I41" s="36"/>
    </row>
    <row r="42" spans="1:20">
      <c r="A42" s="39" t="str">
        <f ca="1">_PLA17</f>
        <v>Service Prices</v>
      </c>
      <c r="B42" s="123"/>
      <c r="C42" s="36"/>
      <c r="D42" s="3" t="s">
        <v>478</v>
      </c>
      <c r="E42" s="123"/>
      <c r="F42" s="36"/>
      <c r="G42" s="36"/>
      <c r="H42" s="36"/>
      <c r="I42" s="36"/>
    </row>
    <row r="43" spans="1:20">
      <c r="A43" s="39" t="str">
        <f ca="1">_PLA18</f>
        <v>Interface</v>
      </c>
      <c r="B43" s="123"/>
      <c r="C43" s="36"/>
      <c r="D43" s="3" t="s">
        <v>479</v>
      </c>
      <c r="E43" s="123"/>
      <c r="F43" s="36"/>
      <c r="G43" s="36"/>
      <c r="H43" s="36"/>
      <c r="I43" s="36"/>
    </row>
    <row r="44" spans="1:20">
      <c r="A44" s="39"/>
      <c r="B44" s="123"/>
      <c r="C44" s="36"/>
      <c r="D44" s="36"/>
      <c r="E44" s="123"/>
      <c r="F44" s="36"/>
      <c r="G44" s="36"/>
      <c r="H44" s="36"/>
      <c r="I44" s="36"/>
    </row>
    <row r="45" spans="1:20" ht="18.95" customHeight="1">
      <c r="A45" s="969" t="s">
        <v>1974</v>
      </c>
      <c r="B45" s="970"/>
      <c r="C45" s="970"/>
      <c r="D45" s="970"/>
      <c r="E45" s="970"/>
      <c r="F45" s="970"/>
      <c r="G45" s="970"/>
      <c r="H45" s="970"/>
      <c r="I45" s="970"/>
      <c r="J45" s="971"/>
      <c r="K45" s="338"/>
      <c r="L45" s="339"/>
      <c r="M45" s="339"/>
      <c r="N45" s="339"/>
      <c r="O45" s="339"/>
      <c r="P45" s="339"/>
      <c r="Q45" s="339"/>
      <c r="R45" s="339"/>
      <c r="S45" s="339"/>
      <c r="T45" s="339"/>
    </row>
    <row r="46" spans="1:20" ht="12.75" customHeight="1">
      <c r="A46" s="39" t="s">
        <v>46</v>
      </c>
      <c r="B46" s="43"/>
      <c r="C46" s="42"/>
      <c r="D46" s="441" t="s">
        <v>294</v>
      </c>
      <c r="E46" s="36"/>
      <c r="F46" s="36"/>
      <c r="G46" s="36"/>
      <c r="H46" s="36"/>
      <c r="I46" s="36"/>
    </row>
    <row r="47" spans="1:20" ht="12.75" customHeight="1">
      <c r="A47" s="39" t="str">
        <f ca="1">_PLA19</f>
        <v>Audit</v>
      </c>
      <c r="B47" s="36"/>
      <c r="C47" s="42"/>
      <c r="D47" s="41" t="s">
        <v>54</v>
      </c>
      <c r="E47" s="36"/>
      <c r="F47" s="36"/>
      <c r="G47" s="36"/>
      <c r="H47" s="36"/>
      <c r="I47" s="36"/>
    </row>
    <row r="48" spans="1:20" ht="12.75" customHeight="1">
      <c r="A48" s="39" t="str">
        <f ca="1">_PLA20</f>
        <v>Change Control</v>
      </c>
      <c r="B48" s="36"/>
      <c r="C48" s="42"/>
      <c r="D48" s="41" t="s">
        <v>55</v>
      </c>
      <c r="E48" s="36"/>
      <c r="F48" s="36"/>
      <c r="G48" s="36"/>
      <c r="H48" s="36"/>
      <c r="I48" s="36"/>
    </row>
    <row r="49" spans="1:11" ht="12.75" customHeight="1">
      <c r="A49" s="39" t="str">
        <f>PLA21A</f>
        <v>End</v>
      </c>
      <c r="B49" s="36"/>
      <c r="C49" s="42"/>
      <c r="D49" s="41" t="s">
        <v>57</v>
      </c>
      <c r="E49" s="36"/>
      <c r="F49" s="36"/>
      <c r="G49" s="36"/>
      <c r="H49" s="36"/>
      <c r="I49" s="36"/>
    </row>
    <row r="50" spans="1:11" ht="12.75" customHeight="1">
      <c r="A50" s="36"/>
      <c r="B50" s="36"/>
      <c r="C50" s="36"/>
      <c r="D50" s="36"/>
      <c r="E50" s="36"/>
      <c r="F50" s="36"/>
      <c r="G50" s="36"/>
      <c r="H50" s="36"/>
      <c r="I50" s="36"/>
    </row>
    <row r="51" spans="1:11">
      <c r="A51" s="44" t="str">
        <f>EndOfSheet</f>
        <v>ZZEND</v>
      </c>
      <c r="B51" s="44"/>
      <c r="C51" s="44"/>
      <c r="D51" s="44"/>
      <c r="E51" s="44"/>
      <c r="F51" s="44"/>
      <c r="G51" s="44"/>
      <c r="H51" s="44"/>
      <c r="I51" s="44"/>
      <c r="J51" s="44"/>
      <c r="K51" s="44"/>
    </row>
    <row r="52" spans="1:11" hidden="1">
      <c r="A52" s="36"/>
      <c r="B52" s="36"/>
      <c r="C52" s="36"/>
      <c r="D52" s="36"/>
      <c r="E52" s="36"/>
      <c r="F52" s="36"/>
      <c r="G52" s="36"/>
      <c r="H52" s="36"/>
      <c r="I52" s="36"/>
    </row>
    <row r="53" spans="1:11" hidden="1">
      <c r="A53" s="36"/>
      <c r="B53" s="36"/>
      <c r="C53" s="36"/>
      <c r="D53" s="36"/>
      <c r="E53" s="36"/>
      <c r="F53" s="36"/>
      <c r="G53" s="36"/>
      <c r="H53" s="36"/>
      <c r="I53" s="36"/>
    </row>
    <row r="54" spans="1:11" hidden="1">
      <c r="A54" s="36"/>
      <c r="B54" s="36"/>
      <c r="C54" s="36"/>
      <c r="D54" s="36"/>
      <c r="E54" s="36"/>
      <c r="F54" s="36"/>
      <c r="G54" s="36"/>
      <c r="H54" s="36"/>
      <c r="I54" s="36"/>
    </row>
    <row r="55" spans="1:11" hidden="1">
      <c r="A55" s="36"/>
      <c r="B55" s="36"/>
      <c r="C55" s="36"/>
      <c r="D55" s="36"/>
      <c r="E55" s="36"/>
      <c r="F55" s="36"/>
      <c r="G55" s="36"/>
      <c r="H55" s="36"/>
      <c r="I55" s="36"/>
    </row>
    <row r="56" spans="1:11" ht="18.95" hidden="1" customHeight="1">
      <c r="A56" s="36"/>
      <c r="B56" s="36"/>
      <c r="C56" s="36"/>
      <c r="D56" s="36"/>
      <c r="E56" s="36"/>
      <c r="F56" s="36"/>
      <c r="G56" s="36"/>
      <c r="H56" s="36"/>
      <c r="I56" s="36"/>
    </row>
    <row r="57" spans="1:11" hidden="1"/>
    <row r="58" spans="1:11" hidden="1"/>
    <row r="59" spans="1:11" hidden="1"/>
    <row r="60" spans="1:11" hidden="1"/>
    <row r="61" spans="1:11" hidden="1"/>
    <row r="62" spans="1:11" hidden="1"/>
    <row r="63" spans="1:11" hidden="1"/>
    <row r="64" spans="1:11" hidden="1"/>
    <row r="65" hidden="1"/>
    <row r="66" hidden="1"/>
    <row r="67" hidden="1"/>
    <row r="68" hidden="1"/>
    <row r="69" hidden="1"/>
    <row r="70" hidden="1"/>
    <row r="71" hidden="1"/>
    <row r="72" hidden="1"/>
    <row r="73" hidden="1"/>
    <row r="74" hidden="1"/>
    <row r="75" hidden="1"/>
    <row r="76" hidden="1"/>
    <row r="77" hidden="1"/>
    <row r="78" hidden="1"/>
    <row r="79" hidden="1"/>
    <row r="80" hidden="1"/>
    <row r="81" spans="1:1" hidden="1">
      <c r="A81"/>
    </row>
    <row r="82" spans="1:1" hidden="1">
      <c r="A82"/>
    </row>
    <row r="83" spans="1:1" hidden="1"/>
  </sheetData>
  <sheetProtection sheet="1" objects="1" scenarios="1" autoFilter="0"/>
  <mergeCells count="11">
    <mergeCell ref="K40:T40"/>
    <mergeCell ref="K16:T16"/>
    <mergeCell ref="K22:T22"/>
    <mergeCell ref="K25:T25"/>
    <mergeCell ref="K31:T31"/>
    <mergeCell ref="A40:J40"/>
    <mergeCell ref="A45:J45"/>
    <mergeCell ref="A16:J16"/>
    <mergeCell ref="A22:J22"/>
    <mergeCell ref="A25:J25"/>
    <mergeCell ref="A31:J31"/>
  </mergeCells>
  <phoneticPr fontId="7" type="noConversion"/>
  <conditionalFormatting sqref="K1">
    <cfRule type="expression" dxfId="165" priority="1" stopIfTrue="1">
      <formula>ErrorsPresent</formula>
    </cfRule>
  </conditionalFormatting>
  <conditionalFormatting sqref="A1:J1">
    <cfRule type="expression" dxfId="164" priority="2" stopIfTrue="1">
      <formula>ErrorsPresent&gt;0</formula>
    </cfRule>
    <cfRule type="expression" dxfId="163" priority="3" stopIfTrue="1">
      <formula>ErrorsPresent&lt;0</formula>
    </cfRule>
  </conditionalFormatting>
  <hyperlinks>
    <hyperlink ref="A17" location="'Instructions &amp; Notes'!A1" tooltip="Hyperlink to &quot;Instructions &amp; Notes&quot; sheet" display="'Instructions &amp; Notes'!A1"/>
    <hyperlink ref="A20" location="'Model Logic'!A1" tooltip="Hyperlink to &quot;Model Logic&quot; sheet" display="'Model Logic'!A1"/>
    <hyperlink ref="A18" location="Styles!A1" tooltip="Hyperlink to &quot;Styles&quot; sheet" display="Styles!A1"/>
    <hyperlink ref="A23" location="'Error Checks'!A1" tooltip="Hyperlink to &quot;Error Checks&quot; sheet" display="'Error Checks'!A1"/>
    <hyperlink ref="A26" location="Constants!A1" tooltip="Hyperlink to the &quot;Constants&quot; sheet" display="Constants!A1"/>
    <hyperlink ref="A32" location="Timelines!A1" tooltip="Hyperlink to the &quot;Timelines&quot; sheet" display="Timelines!A1"/>
    <hyperlink ref="A47" location="Contents!A1" tooltip="Hyperlink to the &quot;Audit&quot; sheet" display="Contents!A1"/>
    <hyperlink ref="A48" location="'Change Control'!A1" tooltip="Hyperlink to the &quot;Change Control&quot; sheet" display="'Change Control'!A1"/>
    <hyperlink ref="A49" location="End!A1" tooltip="Hyperlink to the &quot;End&quot; sheet" display="End!A1"/>
    <hyperlink ref="A33" location="Contents!A1" tooltip="Hyperlink to the &quot;Conversion&quot; sheet" display="Contents!A1"/>
    <hyperlink ref="A27" location="'Main Input'!A1" tooltip="Hyperlink to the &quot;Main Inputs&quot; sheet" display="'Main Input'!A1"/>
    <hyperlink ref="A28" location="Contents!A1" tooltip="Hyperlink to the &quot;Customer Charges&quot; sheet" display="Contents!A1"/>
    <hyperlink ref="A29" location="'Financial Dashboard'!A1" tooltip="Hyperlink to the &quot;Financial Dashboard&quot; sheet" display="'Financial Dashboard'!A1"/>
    <hyperlink ref="A46" location="Cover!A1" tooltip="Hyperlink to the &quot;Cover&quot; sheet" display="Cover"/>
    <hyperlink ref="A19" location="Contents!A1" tooltip="Hyperlink to &quot;Contents&quot; sheet" display="Contents!A1"/>
    <hyperlink ref="A35" location="Contents!A1" tooltip="Hyperlink to the Cost Plus sheet" display="Contents!A1"/>
    <hyperlink ref="A36" location="Contents!A1" tooltip="Hyperlink to the &quot;Profile before CoM&quot; sheet" display="Contents!A1"/>
    <hyperlink ref="A38" location="Contents!A1" tooltip="Hyperlink to the &quot;Profile with CoM&quot; sheet" display="Contents!A1"/>
    <hyperlink ref="A34" location="PLA15A" tooltip="Hyperlink to the Capital sheet" display="PLA15A"/>
    <hyperlink ref="A37" location="PLA22A" tooltip="Hyperlink to the &quot;CoM&quot; sheet" display="PLA22A"/>
    <hyperlink ref="A41" location="PLA16A" tooltip="Hyperlink to the &quot;Final Price&quot; sheet" display="PLA16A"/>
    <hyperlink ref="A42" location="PLA17A" tooltip="Hyperlink to the &quot;Service Prices&quot; sheet" display="PLA17A"/>
    <hyperlink ref="A43" location="PLA18A" tooltip="Hyperlink to the &quot;Interface&quot; sheet" display="PLA18A"/>
  </hyperlinks>
  <pageMargins left="0.4" right="0.4" top="1" bottom="1" header="0.5" footer="0.5"/>
  <pageSetup scale="76" orientation="portrait" r:id="rId1"/>
  <headerFooter alignWithMargins="0">
    <oddHeader>&amp;LFUJITSU SERVICES&amp;RCOMMERCIAL IN CONFIDENCE</oddHeader>
    <oddFooter>&amp;L&amp;"Arial,Italic"&amp;F&amp;C&amp;"Arial,Italic"Printed on &amp;D at &amp;T&amp;R&amp;"Arial,Italic"Page &amp;P of &amp;N</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12"/>
    <outlinePr summaryBelow="0" summaryRight="0"/>
    <pageSetUpPr autoPageBreaks="0"/>
  </sheetPr>
  <dimension ref="A1:Y190"/>
  <sheetViews>
    <sheetView showGridLines="0" zoomScale="87" zoomScaleNormal="87" workbookViewId="0">
      <pane ySplit="11" topLeftCell="A12" activePane="bottomLeft" state="frozen"/>
      <selection pane="bottomLeft"/>
    </sheetView>
  </sheetViews>
  <sheetFormatPr defaultColWidth="0" defaultRowHeight="12.75" zeroHeight="1" outlineLevelRow="1"/>
  <cols>
    <col min="1" max="1" width="3" style="72" customWidth="1"/>
    <col min="2" max="2" width="5.7109375" style="72" customWidth="1"/>
    <col min="3" max="19" width="6.7109375" style="72" customWidth="1"/>
    <col min="20" max="20" width="5.7109375" style="72" customWidth="1"/>
    <col min="21" max="25" width="6.7109375" style="72" customWidth="1"/>
    <col min="26" max="16384" width="6.7109375" style="72" hidden="1"/>
  </cols>
  <sheetData>
    <row r="1" spans="1:25" ht="15">
      <c r="A1" s="32" t="str">
        <f ca="1">Bookname</f>
        <v>IPM_Pricing_v1.2.xlsm</v>
      </c>
      <c r="B1" s="32"/>
      <c r="C1" s="32"/>
      <c r="D1" s="32"/>
      <c r="E1" s="32"/>
      <c r="F1" s="32"/>
      <c r="G1" s="32"/>
      <c r="H1" s="32"/>
      <c r="I1" s="32"/>
      <c r="J1" s="32"/>
      <c r="K1" s="32"/>
      <c r="L1" s="32"/>
      <c r="M1" s="32"/>
      <c r="N1" s="32"/>
      <c r="O1" s="32"/>
      <c r="P1" s="32"/>
      <c r="Q1" s="32"/>
      <c r="R1" s="32"/>
      <c r="S1" s="32"/>
      <c r="T1" s="32"/>
      <c r="U1" s="32"/>
      <c r="V1" s="32"/>
      <c r="W1" s="32"/>
      <c r="X1" s="32"/>
      <c r="Y1" s="32"/>
    </row>
    <row r="2" spans="1:25">
      <c r="A2" s="133" t="str">
        <f>ClientNameIn</f>
        <v>Client Name</v>
      </c>
      <c r="C2" s="71"/>
      <c r="D2" s="71"/>
      <c r="E2" s="71"/>
      <c r="F2" s="71"/>
      <c r="G2" s="71"/>
      <c r="H2" s="71"/>
      <c r="I2" s="71"/>
      <c r="J2" s="71"/>
      <c r="K2" s="71"/>
      <c r="L2" s="71"/>
      <c r="M2" s="71"/>
      <c r="N2" s="71"/>
      <c r="O2" s="71"/>
      <c r="P2" s="71"/>
      <c r="Q2" s="71"/>
      <c r="R2" s="71"/>
      <c r="S2" s="71"/>
      <c r="T2" s="71"/>
      <c r="U2" s="71"/>
    </row>
    <row r="3" spans="1:25">
      <c r="A3" s="71" t="str">
        <f ca="1">ModelNameIn</f>
        <v>Intermediate Pricing Model v1.2</v>
      </c>
      <c r="C3" s="71"/>
      <c r="D3" s="71"/>
      <c r="E3" s="71"/>
      <c r="F3" s="71"/>
      <c r="G3" s="71"/>
      <c r="H3" s="71"/>
      <c r="I3" s="71"/>
      <c r="J3" s="71"/>
      <c r="K3" s="71"/>
      <c r="L3" s="71"/>
      <c r="M3" s="71"/>
      <c r="N3" s="71"/>
      <c r="O3" s="71"/>
      <c r="P3" s="71"/>
      <c r="Q3" s="71"/>
      <c r="R3" s="71"/>
      <c r="S3" s="71"/>
      <c r="T3" s="71"/>
      <c r="U3" s="71"/>
    </row>
    <row r="4" spans="1:25">
      <c r="A4" s="71" t="str">
        <f ca="1">MID(CELL("filename",A1),FIND("]",CELL("filename",A1))+1, LEN(CELL("filename",A1))-FIND("]",CELL("filename",A1)))</f>
        <v>Model Logic</v>
      </c>
      <c r="C4" s="71"/>
      <c r="D4" s="71"/>
      <c r="E4" s="71"/>
      <c r="F4" s="71"/>
      <c r="G4" s="71"/>
      <c r="H4" s="71"/>
      <c r="I4" s="71"/>
      <c r="J4" s="71"/>
      <c r="K4" s="71"/>
      <c r="L4" s="71"/>
      <c r="M4" s="71"/>
      <c r="N4" s="71"/>
      <c r="O4" s="71"/>
      <c r="P4" s="71"/>
      <c r="Q4" s="71"/>
      <c r="R4" s="71"/>
      <c r="S4" s="71"/>
      <c r="T4" s="71"/>
      <c r="U4" s="71"/>
    </row>
    <row r="5" spans="1:25">
      <c r="A5" s="71"/>
      <c r="B5" s="71"/>
      <c r="C5" s="71"/>
      <c r="D5" s="71"/>
      <c r="E5" s="71"/>
      <c r="F5" s="71"/>
      <c r="G5" s="71"/>
      <c r="H5" s="71"/>
      <c r="I5" s="71"/>
      <c r="J5" s="71"/>
      <c r="K5" s="71"/>
      <c r="L5" s="71"/>
      <c r="M5" s="71"/>
      <c r="N5" s="71"/>
      <c r="O5" s="71"/>
      <c r="P5" s="71"/>
      <c r="Q5" s="71"/>
      <c r="R5" s="71"/>
      <c r="S5" s="71"/>
      <c r="T5" s="71"/>
      <c r="U5" s="71"/>
    </row>
    <row r="6" spans="1:25">
      <c r="A6" s="71"/>
      <c r="B6" s="71"/>
      <c r="C6" s="71"/>
      <c r="D6" s="71"/>
      <c r="E6" s="71"/>
      <c r="F6" s="71"/>
      <c r="G6" s="71"/>
      <c r="H6" s="71"/>
      <c r="I6" s="71"/>
      <c r="J6" s="71"/>
      <c r="K6" s="71"/>
      <c r="L6" s="71"/>
      <c r="M6" s="71"/>
      <c r="N6" s="71"/>
      <c r="O6" s="71"/>
      <c r="P6" s="71"/>
      <c r="Q6" s="71"/>
      <c r="R6" s="71"/>
      <c r="S6" s="71"/>
      <c r="T6" s="71"/>
      <c r="U6" s="71"/>
    </row>
    <row r="7" spans="1:25">
      <c r="B7" s="71"/>
      <c r="C7" s="71"/>
      <c r="D7" s="71"/>
      <c r="E7" s="71"/>
      <c r="F7" s="71"/>
      <c r="G7" s="71"/>
      <c r="H7" s="71"/>
      <c r="I7" s="71"/>
      <c r="J7" s="71"/>
      <c r="K7" s="71"/>
      <c r="L7" s="71"/>
      <c r="M7" s="71"/>
      <c r="N7" s="71"/>
      <c r="O7" s="71"/>
      <c r="P7" s="71"/>
      <c r="Q7" s="71"/>
      <c r="R7" s="71"/>
      <c r="S7" s="71"/>
      <c r="T7" s="71"/>
      <c r="U7" s="71"/>
    </row>
    <row r="8" spans="1:25">
      <c r="B8" s="71"/>
      <c r="C8" s="71"/>
      <c r="D8" s="71"/>
      <c r="E8" s="71"/>
      <c r="F8" s="71"/>
      <c r="G8" s="71"/>
      <c r="H8" s="71"/>
      <c r="I8" s="71"/>
      <c r="J8" s="71"/>
      <c r="K8" s="71"/>
      <c r="L8" s="71"/>
      <c r="M8" s="71"/>
      <c r="N8" s="71"/>
      <c r="O8" s="71"/>
      <c r="P8" s="71"/>
      <c r="Q8" s="71"/>
      <c r="R8" s="71"/>
      <c r="S8" s="71"/>
      <c r="T8" s="71"/>
      <c r="U8" s="71"/>
    </row>
    <row r="9" spans="1:25">
      <c r="B9" s="71"/>
      <c r="C9" s="71"/>
      <c r="D9" s="71"/>
      <c r="E9" s="71"/>
      <c r="F9" s="465"/>
      <c r="G9" s="71"/>
      <c r="H9" s="71"/>
      <c r="I9" s="71"/>
      <c r="J9" s="71"/>
      <c r="K9" s="71"/>
      <c r="L9" s="71"/>
      <c r="M9" s="71"/>
      <c r="N9" s="71"/>
      <c r="O9" s="71"/>
      <c r="P9" s="71"/>
      <c r="Q9" s="71"/>
      <c r="R9" s="71"/>
      <c r="S9" s="71"/>
      <c r="T9" s="71"/>
      <c r="U9" s="71"/>
    </row>
    <row r="10" spans="1:25" hidden="1">
      <c r="B10" s="71"/>
      <c r="C10" s="71"/>
      <c r="D10" s="71"/>
      <c r="E10" s="71"/>
      <c r="F10" s="71"/>
      <c r="G10" s="71"/>
      <c r="H10" s="71"/>
      <c r="I10" s="71"/>
      <c r="J10" s="71"/>
      <c r="K10" s="71"/>
      <c r="L10" s="71"/>
      <c r="M10" s="71"/>
      <c r="N10" s="71"/>
      <c r="O10" s="71"/>
      <c r="P10" s="71"/>
      <c r="Q10" s="71"/>
      <c r="R10" s="71"/>
      <c r="S10" s="71"/>
      <c r="T10" s="71"/>
      <c r="U10" s="71"/>
    </row>
    <row r="11" spans="1:25" hidden="1">
      <c r="B11" s="71"/>
      <c r="C11" s="71"/>
      <c r="D11" s="71"/>
      <c r="E11" s="71"/>
      <c r="F11" s="71"/>
      <c r="G11" s="71"/>
      <c r="H11" s="71"/>
      <c r="I11" s="71"/>
      <c r="J11" s="71"/>
      <c r="K11" s="71"/>
      <c r="L11" s="71"/>
      <c r="M11" s="71"/>
      <c r="N11" s="71"/>
      <c r="O11" s="71"/>
      <c r="P11" s="71"/>
      <c r="Q11" s="71"/>
      <c r="R11" s="71"/>
      <c r="S11" s="71"/>
      <c r="T11" s="71"/>
      <c r="U11" s="71"/>
    </row>
    <row r="12" spans="1:25" collapsed="1">
      <c r="A12" s="132" t="s">
        <v>2346</v>
      </c>
      <c r="B12" s="132"/>
      <c r="C12" s="132"/>
      <c r="D12" s="132"/>
      <c r="E12" s="132"/>
      <c r="F12" s="132"/>
      <c r="G12" s="132"/>
      <c r="H12" s="132"/>
      <c r="I12" s="132"/>
      <c r="J12" s="132"/>
      <c r="K12" s="132"/>
      <c r="L12" s="132"/>
      <c r="M12" s="132"/>
      <c r="N12" s="132"/>
      <c r="O12" s="132"/>
      <c r="P12" s="132"/>
      <c r="Q12" s="132"/>
      <c r="R12" s="132"/>
      <c r="S12" s="132"/>
      <c r="T12" s="162"/>
      <c r="U12" s="162"/>
      <c r="V12" s="162"/>
      <c r="W12" s="162"/>
      <c r="X12" s="162"/>
      <c r="Y12" s="162"/>
    </row>
    <row r="13" spans="1:25" hidden="1" outlineLevel="1">
      <c r="B13" s="71"/>
      <c r="C13" s="71"/>
      <c r="D13" s="71"/>
      <c r="E13" s="71"/>
      <c r="F13" s="71"/>
      <c r="G13" s="71"/>
      <c r="H13" s="71"/>
      <c r="I13" s="71"/>
      <c r="J13" s="71"/>
      <c r="K13" s="71"/>
      <c r="L13" s="71"/>
      <c r="M13" s="71"/>
      <c r="N13" s="71"/>
      <c r="O13" s="71"/>
      <c r="P13" s="71"/>
      <c r="Q13" s="71"/>
      <c r="R13" s="71"/>
      <c r="S13" s="71"/>
      <c r="T13" s="71"/>
      <c r="U13" s="71"/>
    </row>
    <row r="14" spans="1:25" hidden="1" outlineLevel="1">
      <c r="B14" s="71"/>
      <c r="C14" s="136" t="s">
        <v>2011</v>
      </c>
      <c r="D14" s="68" t="s">
        <v>2005</v>
      </c>
      <c r="F14" s="134"/>
      <c r="G14" s="134"/>
      <c r="I14" s="890" t="s">
        <v>865</v>
      </c>
      <c r="J14" s="68" t="s">
        <v>866</v>
      </c>
      <c r="L14" s="71"/>
      <c r="M14" s="71"/>
      <c r="N14" s="138" t="s">
        <v>2332</v>
      </c>
      <c r="O14" s="68" t="s">
        <v>2006</v>
      </c>
      <c r="P14" s="71"/>
      <c r="S14" s="161"/>
      <c r="T14" s="71"/>
      <c r="U14" s="71"/>
    </row>
    <row r="15" spans="1:25" hidden="1" outlineLevel="1">
      <c r="B15" s="71"/>
      <c r="C15" s="137" t="s">
        <v>2334</v>
      </c>
      <c r="D15" s="68" t="s">
        <v>2007</v>
      </c>
      <c r="F15" s="134"/>
      <c r="G15" s="134"/>
      <c r="I15" s="139" t="s">
        <v>867</v>
      </c>
      <c r="J15" s="68" t="s">
        <v>2009</v>
      </c>
      <c r="L15" s="71"/>
      <c r="M15" s="71"/>
      <c r="N15" s="140" t="s">
        <v>2333</v>
      </c>
      <c r="O15" s="68" t="s">
        <v>2008</v>
      </c>
      <c r="P15" s="71"/>
      <c r="S15" s="71"/>
      <c r="T15" s="71"/>
      <c r="U15" s="71"/>
    </row>
    <row r="16" spans="1:25" hidden="1" outlineLevel="1">
      <c r="B16" s="71"/>
      <c r="F16" s="134"/>
      <c r="G16" s="134"/>
      <c r="L16" s="71"/>
      <c r="M16" s="71"/>
      <c r="N16" s="71"/>
      <c r="O16" s="71"/>
      <c r="P16" s="71"/>
      <c r="Q16" s="71"/>
      <c r="R16" s="71"/>
      <c r="S16" s="71"/>
      <c r="T16" s="71"/>
      <c r="U16" s="71"/>
    </row>
    <row r="17" spans="1:25">
      <c r="B17" s="71"/>
      <c r="F17" s="134"/>
      <c r="G17" s="134"/>
      <c r="L17" s="71"/>
      <c r="M17" s="71"/>
      <c r="N17" s="71"/>
      <c r="O17" s="71"/>
      <c r="P17" s="71"/>
      <c r="Q17" s="71"/>
      <c r="R17" s="71"/>
      <c r="S17" s="71"/>
      <c r="T17" s="71"/>
      <c r="U17" s="71"/>
    </row>
    <row r="18" spans="1:25">
      <c r="A18" s="132" t="s">
        <v>868</v>
      </c>
      <c r="B18" s="132"/>
      <c r="C18" s="132"/>
      <c r="D18" s="132"/>
      <c r="E18" s="132"/>
      <c r="F18" s="132"/>
      <c r="G18" s="132"/>
      <c r="H18" s="132"/>
      <c r="I18" s="132"/>
      <c r="J18" s="132"/>
      <c r="K18" s="132"/>
      <c r="L18" s="132"/>
      <c r="M18" s="132"/>
      <c r="N18" s="132"/>
      <c r="O18" s="132"/>
      <c r="P18" s="132"/>
      <c r="Q18" s="132"/>
      <c r="R18" s="132"/>
      <c r="S18" s="132"/>
      <c r="T18" s="132"/>
      <c r="U18" s="132"/>
      <c r="V18" s="132"/>
      <c r="W18" s="132"/>
      <c r="X18" s="132"/>
      <c r="Y18" s="132"/>
    </row>
    <row r="19" spans="1:25" outlineLevel="1">
      <c r="B19" s="71"/>
      <c r="F19" s="134"/>
      <c r="G19" s="134"/>
      <c r="L19" s="71"/>
      <c r="M19" s="71"/>
      <c r="N19" s="71"/>
      <c r="O19" s="71"/>
      <c r="P19" s="71"/>
      <c r="Q19" s="71"/>
      <c r="R19" s="71"/>
      <c r="S19" s="71"/>
      <c r="T19" s="71"/>
      <c r="U19" s="71"/>
    </row>
    <row r="20" spans="1:25" outlineLevel="1">
      <c r="B20" s="71"/>
      <c r="F20" s="134"/>
      <c r="G20" s="134"/>
      <c r="L20" s="71"/>
      <c r="M20" s="71"/>
      <c r="N20" s="71"/>
      <c r="O20" s="71"/>
      <c r="P20" s="71"/>
      <c r="Q20" s="71"/>
      <c r="R20" s="71"/>
      <c r="S20" s="71"/>
      <c r="T20" s="71"/>
      <c r="U20" s="71"/>
    </row>
    <row r="21" spans="1:25" outlineLevel="1">
      <c r="B21" s="71"/>
      <c r="F21" s="134"/>
      <c r="G21" s="134"/>
      <c r="L21" s="71"/>
      <c r="M21" s="71"/>
      <c r="N21" s="71"/>
      <c r="O21" s="71"/>
      <c r="P21" s="71"/>
      <c r="Q21" s="71"/>
      <c r="R21" s="71"/>
      <c r="S21" s="71"/>
      <c r="T21" s="71"/>
      <c r="U21" s="71"/>
    </row>
    <row r="22" spans="1:25" outlineLevel="1">
      <c r="B22" s="71"/>
      <c r="F22" s="134"/>
      <c r="G22" s="134"/>
      <c r="L22" s="71"/>
      <c r="M22" s="71"/>
      <c r="N22" s="71"/>
      <c r="O22" s="71"/>
      <c r="P22" s="71"/>
      <c r="Q22" s="71"/>
      <c r="R22" s="71"/>
      <c r="S22" s="71"/>
      <c r="T22" s="71"/>
      <c r="U22" s="71"/>
    </row>
    <row r="23" spans="1:25" outlineLevel="1">
      <c r="B23" s="71"/>
      <c r="F23" s="134"/>
      <c r="G23" s="134"/>
      <c r="L23" s="71"/>
      <c r="M23" s="71"/>
      <c r="N23" s="71"/>
      <c r="O23" s="71"/>
      <c r="P23" s="71"/>
      <c r="Q23" s="71"/>
      <c r="R23" s="71"/>
      <c r="S23" s="71"/>
      <c r="T23" s="71"/>
      <c r="U23" s="71"/>
    </row>
    <row r="24" spans="1:25" outlineLevel="1">
      <c r="B24" s="71"/>
      <c r="F24" s="134"/>
      <c r="G24" s="134"/>
      <c r="L24" s="71"/>
      <c r="M24" s="71"/>
      <c r="N24" s="71"/>
      <c r="O24" s="71"/>
      <c r="P24" s="71"/>
      <c r="Q24" s="71"/>
      <c r="R24" s="71"/>
      <c r="S24" s="71"/>
      <c r="T24" s="71"/>
      <c r="U24" s="71"/>
    </row>
    <row r="25" spans="1:25" outlineLevel="1">
      <c r="B25" s="71"/>
      <c r="F25" s="134"/>
      <c r="G25" s="134"/>
      <c r="L25" s="71"/>
      <c r="M25" s="71"/>
      <c r="N25" s="71"/>
      <c r="O25" s="71"/>
      <c r="P25" s="71"/>
      <c r="Q25" s="71"/>
      <c r="R25" s="71"/>
      <c r="S25" s="71"/>
      <c r="T25" s="71"/>
      <c r="U25" s="71"/>
    </row>
    <row r="26" spans="1:25" outlineLevel="1">
      <c r="B26" s="71"/>
      <c r="F26" s="134"/>
      <c r="G26" s="134"/>
      <c r="L26" s="71"/>
      <c r="M26" s="71"/>
      <c r="N26" s="71"/>
      <c r="O26" s="71"/>
      <c r="P26" s="71"/>
      <c r="Q26" s="71"/>
      <c r="R26" s="71"/>
      <c r="S26" s="71"/>
      <c r="T26" s="71"/>
      <c r="U26" s="71"/>
    </row>
    <row r="27" spans="1:25" outlineLevel="1">
      <c r="B27" s="71"/>
      <c r="F27" s="134"/>
      <c r="G27" s="134"/>
      <c r="L27" s="71"/>
      <c r="M27" s="71"/>
      <c r="N27" s="71"/>
      <c r="O27" s="71"/>
      <c r="P27" s="71"/>
      <c r="Q27" s="71"/>
      <c r="R27" s="71"/>
      <c r="S27" s="71"/>
      <c r="T27" s="71"/>
      <c r="U27" s="71"/>
    </row>
    <row r="28" spans="1:25" outlineLevel="1">
      <c r="B28" s="71"/>
      <c r="F28" s="134"/>
      <c r="G28" s="134"/>
      <c r="L28" s="71"/>
      <c r="M28" s="71"/>
      <c r="N28" s="71"/>
      <c r="O28" s="71"/>
      <c r="P28" s="71"/>
      <c r="Q28" s="71"/>
      <c r="R28" s="71"/>
      <c r="S28" s="71"/>
      <c r="T28" s="71"/>
      <c r="U28" s="71"/>
    </row>
    <row r="29" spans="1:25" outlineLevel="1">
      <c r="B29" s="71"/>
      <c r="F29" s="134"/>
      <c r="G29" s="134"/>
      <c r="L29" s="71"/>
      <c r="M29" s="71"/>
      <c r="N29" s="71"/>
      <c r="O29" s="71"/>
      <c r="P29" s="71"/>
      <c r="Q29" s="71"/>
      <c r="R29" s="71"/>
      <c r="S29" s="71"/>
      <c r="T29" s="71"/>
      <c r="U29" s="71"/>
    </row>
    <row r="30" spans="1:25" outlineLevel="1">
      <c r="B30" s="71"/>
      <c r="F30" s="134"/>
      <c r="G30" s="134"/>
      <c r="L30" s="71"/>
      <c r="M30" s="71"/>
      <c r="N30" s="71"/>
      <c r="O30" s="71"/>
      <c r="P30" s="71"/>
      <c r="Q30" s="71"/>
      <c r="R30" s="71"/>
      <c r="S30" s="71"/>
      <c r="T30" s="71"/>
      <c r="U30" s="71"/>
    </row>
    <row r="31" spans="1:25" outlineLevel="1">
      <c r="B31" s="71"/>
      <c r="F31" s="134"/>
      <c r="G31" s="134"/>
      <c r="L31" s="71"/>
      <c r="M31" s="71"/>
      <c r="N31" s="71"/>
      <c r="O31" s="71"/>
      <c r="P31" s="71"/>
      <c r="Q31" s="71"/>
      <c r="R31" s="71"/>
      <c r="S31" s="71"/>
      <c r="T31" s="71"/>
      <c r="U31" s="71"/>
    </row>
    <row r="32" spans="1:25" outlineLevel="1">
      <c r="B32" s="71"/>
      <c r="F32" s="134"/>
      <c r="G32" s="134"/>
      <c r="L32" s="71"/>
      <c r="M32" s="71"/>
      <c r="N32" s="71"/>
      <c r="O32" s="71"/>
      <c r="P32" s="71"/>
      <c r="Q32" s="71"/>
      <c r="R32" s="71"/>
      <c r="S32" s="71"/>
      <c r="T32" s="71"/>
      <c r="U32" s="71"/>
    </row>
    <row r="33" spans="1:25" outlineLevel="1">
      <c r="B33" s="71"/>
      <c r="F33" s="134"/>
      <c r="G33" s="134"/>
      <c r="L33" s="71"/>
      <c r="M33" s="71"/>
      <c r="N33" s="71"/>
      <c r="O33" s="71"/>
      <c r="P33" s="71"/>
      <c r="Q33" s="71"/>
      <c r="R33" s="71"/>
      <c r="S33" s="71"/>
      <c r="T33" s="71"/>
      <c r="U33" s="71"/>
    </row>
    <row r="34" spans="1:25" outlineLevel="1">
      <c r="B34" s="71"/>
      <c r="F34" s="134"/>
      <c r="G34" s="134"/>
      <c r="L34" s="71"/>
      <c r="M34" s="71"/>
      <c r="N34" s="71"/>
      <c r="O34" s="71"/>
      <c r="P34" s="71"/>
      <c r="Q34" s="71"/>
      <c r="R34" s="71"/>
      <c r="S34" s="71"/>
      <c r="T34" s="71"/>
      <c r="U34" s="71"/>
    </row>
    <row r="35" spans="1:25" outlineLevel="1">
      <c r="B35" s="71"/>
      <c r="F35" s="134"/>
      <c r="G35" s="134"/>
      <c r="L35" s="71"/>
      <c r="M35" s="71"/>
      <c r="N35" s="71"/>
      <c r="O35" s="71"/>
      <c r="P35" s="71"/>
      <c r="Q35" s="71"/>
      <c r="R35" s="71"/>
      <c r="S35" s="71"/>
      <c r="T35" s="71"/>
      <c r="U35" s="71"/>
    </row>
    <row r="36" spans="1:25" outlineLevel="1">
      <c r="B36" s="71"/>
      <c r="F36" s="134"/>
      <c r="G36" s="134"/>
      <c r="L36" s="71"/>
      <c r="M36" s="71"/>
      <c r="N36" s="71"/>
      <c r="O36" s="71"/>
      <c r="P36" s="71"/>
      <c r="Q36" s="71"/>
      <c r="R36" s="71"/>
      <c r="S36" s="71"/>
      <c r="T36" s="71"/>
      <c r="U36" s="71"/>
    </row>
    <row r="37" spans="1:25" outlineLevel="1">
      <c r="B37" s="71"/>
      <c r="F37" s="134"/>
      <c r="G37" s="134"/>
      <c r="L37" s="71"/>
      <c r="M37" s="71"/>
      <c r="N37" s="71"/>
      <c r="O37" s="71"/>
      <c r="P37" s="71"/>
      <c r="Q37" s="71"/>
      <c r="R37" s="71"/>
      <c r="S37" s="71"/>
      <c r="T37" s="71"/>
      <c r="U37" s="71"/>
    </row>
    <row r="38" spans="1:25" outlineLevel="1">
      <c r="B38" s="71"/>
      <c r="F38" s="134"/>
      <c r="G38" s="134"/>
      <c r="L38" s="71"/>
      <c r="M38" s="71"/>
      <c r="N38" s="71"/>
      <c r="O38" s="71"/>
      <c r="P38" s="71"/>
      <c r="Q38" s="71"/>
      <c r="R38" s="71"/>
      <c r="S38" s="71"/>
      <c r="T38" s="71"/>
      <c r="U38" s="71"/>
    </row>
    <row r="39" spans="1:25" outlineLevel="1">
      <c r="B39" s="71"/>
      <c r="F39" s="134"/>
      <c r="G39" s="134"/>
      <c r="L39" s="71"/>
      <c r="M39" s="71"/>
      <c r="N39" s="71"/>
      <c r="O39" s="71"/>
      <c r="P39" s="71"/>
      <c r="Q39" s="71"/>
      <c r="R39" s="71"/>
      <c r="S39" s="71"/>
      <c r="T39" s="71"/>
      <c r="U39" s="71"/>
    </row>
    <row r="40" spans="1:25" outlineLevel="1">
      <c r="B40" s="71"/>
      <c r="F40" s="134"/>
      <c r="G40" s="134"/>
      <c r="L40" s="71"/>
      <c r="M40" s="71"/>
      <c r="N40" s="71"/>
      <c r="O40" s="71"/>
      <c r="P40" s="71"/>
      <c r="Q40" s="71"/>
      <c r="R40" s="71"/>
      <c r="S40" s="71"/>
      <c r="T40" s="71"/>
      <c r="U40" s="71"/>
    </row>
    <row r="41" spans="1:25" outlineLevel="1">
      <c r="B41" s="71"/>
      <c r="F41" s="134"/>
      <c r="G41" s="134"/>
      <c r="L41" s="71"/>
      <c r="M41" s="71"/>
      <c r="N41" s="71"/>
      <c r="O41" s="71"/>
      <c r="P41" s="71"/>
      <c r="Q41" s="71"/>
      <c r="R41" s="71"/>
      <c r="S41" s="71"/>
      <c r="T41" s="71"/>
      <c r="U41" s="71"/>
    </row>
    <row r="42" spans="1:25" outlineLevel="1">
      <c r="B42" s="71"/>
      <c r="F42" s="134"/>
      <c r="G42" s="134"/>
      <c r="L42" s="71"/>
      <c r="M42" s="71"/>
      <c r="N42" s="71"/>
      <c r="O42" s="71"/>
      <c r="P42" s="71"/>
      <c r="Q42" s="71"/>
      <c r="R42" s="71"/>
      <c r="S42" s="71"/>
      <c r="T42" s="71"/>
      <c r="U42" s="71"/>
    </row>
    <row r="43" spans="1:25">
      <c r="B43" s="71"/>
      <c r="F43" s="134"/>
      <c r="G43" s="134"/>
      <c r="L43" s="71"/>
      <c r="M43" s="71"/>
      <c r="N43" s="71"/>
      <c r="O43" s="71"/>
      <c r="P43" s="71"/>
      <c r="Q43" s="71"/>
      <c r="R43" s="71"/>
      <c r="S43" s="71"/>
      <c r="T43" s="71"/>
      <c r="U43" s="71"/>
    </row>
    <row r="44" spans="1:25">
      <c r="A44" s="132"/>
      <c r="B44" s="132" t="s">
        <v>2010</v>
      </c>
      <c r="C44" s="132"/>
      <c r="D44" s="132"/>
      <c r="E44" s="132"/>
      <c r="F44" s="132"/>
      <c r="G44" s="132"/>
      <c r="H44" s="132"/>
      <c r="I44" s="132"/>
      <c r="J44" s="132"/>
      <c r="K44" s="132"/>
      <c r="L44" s="132"/>
      <c r="M44" s="132"/>
      <c r="N44" s="132"/>
      <c r="O44" s="132"/>
      <c r="P44" s="132"/>
      <c r="Q44" s="132"/>
      <c r="R44" s="132"/>
      <c r="S44" s="132"/>
      <c r="T44" s="132"/>
      <c r="U44" s="132"/>
      <c r="V44" s="132"/>
      <c r="W44" s="132"/>
      <c r="X44" s="132"/>
      <c r="Y44" s="132"/>
    </row>
    <row r="45" spans="1:25">
      <c r="B45" s="71"/>
      <c r="C45" s="71"/>
      <c r="D45" s="71"/>
      <c r="E45" s="71"/>
      <c r="F45" s="71"/>
      <c r="G45" s="71"/>
      <c r="H45" s="71"/>
      <c r="I45" s="71"/>
      <c r="J45" s="71"/>
      <c r="K45" s="71"/>
      <c r="L45" s="71"/>
      <c r="M45" s="71"/>
      <c r="N45" s="71"/>
      <c r="O45" s="71"/>
      <c r="P45" s="71"/>
    </row>
    <row r="46" spans="1:25">
      <c r="B46" s="71"/>
      <c r="C46" s="71"/>
      <c r="D46" s="71"/>
      <c r="E46" s="71"/>
      <c r="F46" s="71"/>
      <c r="G46" s="71"/>
      <c r="H46" s="71"/>
      <c r="I46" s="71"/>
      <c r="J46" s="71"/>
      <c r="K46" s="71"/>
      <c r="L46" s="71"/>
      <c r="M46" s="71"/>
      <c r="N46" s="71"/>
      <c r="O46" s="71"/>
      <c r="P46" s="71"/>
    </row>
    <row r="47" spans="1:25">
      <c r="B47" s="71"/>
      <c r="C47" s="71"/>
      <c r="D47" s="71"/>
      <c r="E47" s="71"/>
      <c r="F47" s="71"/>
      <c r="G47" s="71"/>
      <c r="H47" s="71"/>
      <c r="I47" s="71"/>
      <c r="J47" s="71"/>
      <c r="K47" s="71"/>
      <c r="L47" s="71"/>
      <c r="M47" s="71"/>
      <c r="N47" s="71"/>
      <c r="O47" s="71"/>
      <c r="P47" s="71"/>
    </row>
    <row r="48" spans="1:25">
      <c r="B48" s="71"/>
      <c r="C48" s="71"/>
      <c r="D48" s="71"/>
      <c r="E48" s="71"/>
      <c r="F48" s="71"/>
      <c r="G48" s="71"/>
      <c r="H48" s="71"/>
      <c r="I48" s="71"/>
      <c r="J48" s="71"/>
      <c r="K48" s="71"/>
      <c r="L48" s="71"/>
      <c r="M48" s="71"/>
      <c r="N48" s="71"/>
      <c r="O48" s="71"/>
      <c r="P48" s="71"/>
    </row>
    <row r="49" spans="2:19">
      <c r="B49" s="71"/>
      <c r="C49" s="71"/>
      <c r="D49" s="71"/>
      <c r="E49" s="71"/>
      <c r="F49" s="71"/>
      <c r="G49" s="71"/>
      <c r="H49" s="71"/>
      <c r="I49" s="71"/>
      <c r="J49" s="71"/>
      <c r="K49" s="71"/>
      <c r="L49" s="71"/>
      <c r="M49" s="71"/>
      <c r="N49" s="71"/>
      <c r="O49" s="71"/>
      <c r="P49" s="71"/>
    </row>
    <row r="50" spans="2:19">
      <c r="B50" s="71"/>
      <c r="C50" s="71"/>
      <c r="D50" s="71"/>
      <c r="E50" s="71"/>
      <c r="F50" s="71"/>
      <c r="G50" s="71"/>
      <c r="H50" s="71"/>
      <c r="I50" s="71"/>
      <c r="J50" s="71"/>
      <c r="K50" s="71"/>
      <c r="L50" s="71"/>
      <c r="M50" s="71"/>
      <c r="N50" s="71"/>
      <c r="O50" s="71"/>
      <c r="P50" s="71"/>
    </row>
    <row r="51" spans="2:19">
      <c r="B51" s="71"/>
      <c r="C51" s="71"/>
      <c r="D51" s="71"/>
      <c r="E51" s="71"/>
      <c r="F51" s="71"/>
      <c r="G51" s="71"/>
      <c r="H51" s="71"/>
      <c r="I51" s="71"/>
      <c r="J51" s="71"/>
      <c r="K51" s="71"/>
      <c r="L51" s="71"/>
      <c r="M51" s="71"/>
      <c r="N51" s="71"/>
      <c r="O51" s="71"/>
      <c r="P51" s="71"/>
    </row>
    <row r="52" spans="2:19">
      <c r="B52" s="71"/>
      <c r="C52" s="71"/>
      <c r="D52" s="71"/>
      <c r="E52" s="71"/>
      <c r="F52" s="71"/>
      <c r="G52" s="71"/>
      <c r="H52" s="71"/>
      <c r="I52" s="71"/>
      <c r="J52" s="71"/>
      <c r="K52" s="71"/>
      <c r="L52" s="71"/>
      <c r="M52" s="71"/>
      <c r="N52" s="71"/>
      <c r="O52" s="71"/>
      <c r="P52" s="71"/>
    </row>
    <row r="53" spans="2:19" ht="15.75">
      <c r="B53" s="70"/>
      <c r="C53" s="442"/>
      <c r="D53" s="71"/>
      <c r="E53" s="71"/>
      <c r="F53" s="71"/>
      <c r="G53" s="71"/>
      <c r="H53" s="71"/>
      <c r="I53" s="71"/>
      <c r="J53" s="71"/>
      <c r="K53" s="71"/>
      <c r="L53" s="71"/>
      <c r="M53" s="71"/>
      <c r="N53" s="71"/>
      <c r="O53" s="71"/>
      <c r="P53" s="71"/>
      <c r="S53" s="141"/>
    </row>
    <row r="54" spans="2:19">
      <c r="B54" s="70"/>
      <c r="C54" s="71"/>
      <c r="D54" s="71"/>
      <c r="E54" s="71"/>
      <c r="F54" s="71"/>
      <c r="G54" s="71"/>
      <c r="H54" s="71"/>
      <c r="I54" s="71"/>
      <c r="J54" s="71"/>
      <c r="K54" s="71"/>
      <c r="L54" s="71"/>
      <c r="M54" s="71"/>
      <c r="N54" s="71"/>
      <c r="O54" s="71"/>
      <c r="P54" s="71"/>
    </row>
    <row r="55" spans="2:19">
      <c r="B55" s="70"/>
      <c r="C55" s="71"/>
      <c r="D55" s="71"/>
      <c r="E55" s="71"/>
      <c r="F55" s="71"/>
      <c r="G55" s="71"/>
      <c r="H55" s="71"/>
      <c r="I55" s="71"/>
      <c r="J55" s="71"/>
      <c r="K55" s="71"/>
      <c r="L55" s="71"/>
      <c r="M55" s="71"/>
      <c r="N55" s="71"/>
      <c r="O55" s="71"/>
      <c r="P55" s="71"/>
    </row>
    <row r="56" spans="2:19">
      <c r="B56" s="70"/>
      <c r="C56" s="71"/>
      <c r="D56" s="71"/>
      <c r="E56" s="71"/>
      <c r="F56" s="71"/>
      <c r="G56" s="71"/>
      <c r="H56" s="71"/>
      <c r="I56" s="71"/>
      <c r="J56" s="71"/>
      <c r="K56" s="71"/>
      <c r="L56" s="71"/>
      <c r="M56" s="71"/>
      <c r="N56" s="71"/>
      <c r="O56" s="71"/>
      <c r="P56" s="71"/>
    </row>
    <row r="57" spans="2:19">
      <c r="B57" s="70"/>
      <c r="C57" s="71"/>
      <c r="D57" s="71"/>
      <c r="E57" s="71"/>
      <c r="F57" s="71"/>
      <c r="G57" s="71"/>
      <c r="H57" s="71"/>
      <c r="I57" s="71"/>
      <c r="J57" s="71"/>
      <c r="K57" s="71"/>
      <c r="L57" s="71"/>
      <c r="M57" s="71"/>
      <c r="N57" s="71"/>
      <c r="O57" s="71"/>
      <c r="P57" s="71"/>
    </row>
    <row r="58" spans="2:19">
      <c r="B58" s="70"/>
      <c r="C58" s="71"/>
      <c r="D58" s="71"/>
      <c r="E58" s="71"/>
      <c r="F58" s="71"/>
      <c r="G58" s="71"/>
      <c r="H58" s="71"/>
      <c r="I58" s="71"/>
      <c r="J58" s="71"/>
      <c r="K58" s="71"/>
      <c r="L58" s="71"/>
      <c r="M58" s="71"/>
      <c r="N58" s="71"/>
      <c r="O58" s="71"/>
      <c r="P58" s="71"/>
    </row>
    <row r="59" spans="2:19">
      <c r="B59" s="70"/>
      <c r="C59" s="71"/>
      <c r="D59" s="71"/>
      <c r="E59" s="71"/>
      <c r="F59" s="71"/>
      <c r="G59" s="71"/>
      <c r="H59" s="71"/>
      <c r="I59" s="71"/>
      <c r="J59" s="71"/>
      <c r="K59" s="71"/>
      <c r="L59" s="71"/>
      <c r="M59" s="71"/>
      <c r="N59" s="71"/>
      <c r="O59" s="71"/>
      <c r="P59" s="71"/>
    </row>
    <row r="60" spans="2:19">
      <c r="B60" s="70"/>
      <c r="C60" s="71"/>
      <c r="D60" s="71"/>
      <c r="E60" s="71"/>
      <c r="F60" s="71"/>
      <c r="G60" s="71"/>
      <c r="H60" s="71"/>
      <c r="I60" s="71"/>
      <c r="J60" s="71"/>
      <c r="K60" s="71"/>
      <c r="L60" s="71"/>
      <c r="M60" s="71"/>
      <c r="N60" s="71"/>
      <c r="O60" s="71"/>
      <c r="P60" s="71"/>
    </row>
    <row r="61" spans="2:19">
      <c r="B61" s="70"/>
      <c r="C61" s="71"/>
      <c r="D61" s="71"/>
      <c r="E61" s="71"/>
      <c r="F61" s="71"/>
      <c r="G61" s="71"/>
      <c r="H61" s="71"/>
      <c r="I61" s="71"/>
      <c r="J61" s="71"/>
      <c r="K61" s="71"/>
      <c r="L61" s="71"/>
      <c r="M61" s="71"/>
      <c r="N61" s="71"/>
      <c r="O61" s="71"/>
      <c r="P61" s="71"/>
    </row>
    <row r="62" spans="2:19">
      <c r="B62" s="70"/>
      <c r="C62" s="71"/>
      <c r="D62" s="71"/>
      <c r="E62" s="71"/>
      <c r="F62" s="71"/>
      <c r="G62" s="71"/>
      <c r="H62" s="71"/>
      <c r="I62" s="71"/>
      <c r="J62" s="71"/>
      <c r="K62" s="71"/>
      <c r="L62" s="71"/>
      <c r="M62" s="71"/>
      <c r="N62" s="71"/>
      <c r="O62" s="71"/>
      <c r="P62" s="71"/>
    </row>
    <row r="63" spans="2:19">
      <c r="B63" s="70"/>
      <c r="C63" s="71"/>
      <c r="D63" s="71"/>
      <c r="E63" s="71"/>
      <c r="F63" s="71"/>
      <c r="G63" s="71"/>
      <c r="H63" s="71"/>
      <c r="I63" s="71"/>
      <c r="J63" s="71"/>
      <c r="K63" s="71"/>
      <c r="L63" s="71"/>
      <c r="M63" s="71"/>
      <c r="N63" s="71"/>
      <c r="O63" s="71"/>
      <c r="P63" s="71"/>
    </row>
    <row r="64" spans="2:19">
      <c r="B64" s="70"/>
      <c r="C64" s="71"/>
      <c r="D64" s="71"/>
      <c r="E64" s="71"/>
      <c r="F64" s="71"/>
      <c r="G64" s="71"/>
      <c r="H64" s="71"/>
      <c r="I64" s="71"/>
      <c r="J64" s="71"/>
      <c r="K64" s="71"/>
      <c r="L64" s="71"/>
      <c r="M64" s="71"/>
      <c r="N64" s="71"/>
      <c r="O64" s="71"/>
      <c r="P64" s="71"/>
    </row>
    <row r="65" spans="2:19">
      <c r="B65" s="70"/>
      <c r="C65" s="71"/>
      <c r="D65" s="71"/>
      <c r="E65" s="71"/>
      <c r="F65" s="71"/>
      <c r="G65" s="71"/>
      <c r="H65" s="71"/>
      <c r="I65" s="71"/>
      <c r="J65" s="71"/>
      <c r="K65" s="71"/>
      <c r="L65" s="71"/>
      <c r="M65" s="71"/>
      <c r="N65" s="71"/>
      <c r="O65" s="71"/>
      <c r="P65" s="71"/>
    </row>
    <row r="66" spans="2:19">
      <c r="B66" s="70"/>
      <c r="C66" s="71"/>
      <c r="D66" s="71"/>
      <c r="E66" s="71"/>
      <c r="F66" s="71"/>
      <c r="G66" s="71"/>
      <c r="H66" s="71"/>
      <c r="I66" s="71"/>
      <c r="J66" s="71"/>
      <c r="K66" s="71"/>
      <c r="L66" s="71"/>
      <c r="M66" s="71"/>
      <c r="N66" s="71"/>
      <c r="O66" s="71"/>
      <c r="P66" s="71"/>
    </row>
    <row r="67" spans="2:19">
      <c r="B67" s="70"/>
      <c r="C67" s="71"/>
      <c r="D67" s="71"/>
      <c r="E67" s="71"/>
      <c r="F67" s="71"/>
      <c r="G67" s="71"/>
      <c r="H67" s="71"/>
      <c r="I67" s="71"/>
      <c r="J67" s="71"/>
      <c r="K67" s="71"/>
      <c r="L67" s="71"/>
      <c r="M67" s="71"/>
      <c r="N67" s="71"/>
      <c r="O67" s="71"/>
      <c r="P67" s="71"/>
    </row>
    <row r="68" spans="2:19">
      <c r="B68" s="70"/>
      <c r="C68" s="71"/>
      <c r="D68" s="71"/>
      <c r="E68" s="71"/>
      <c r="F68" s="71"/>
      <c r="G68" s="71"/>
      <c r="H68" s="71"/>
      <c r="I68" s="71"/>
      <c r="J68" s="71"/>
      <c r="K68" s="71"/>
      <c r="L68" s="71"/>
      <c r="M68" s="71"/>
      <c r="N68" s="71"/>
      <c r="O68" s="71"/>
      <c r="P68" s="71"/>
    </row>
    <row r="69" spans="2:19">
      <c r="B69" s="70"/>
      <c r="C69" s="71"/>
      <c r="D69" s="71"/>
      <c r="E69" s="71"/>
      <c r="F69" s="71"/>
      <c r="G69" s="71"/>
      <c r="H69" s="71"/>
      <c r="I69" s="71"/>
      <c r="J69" s="71"/>
      <c r="K69" s="71"/>
      <c r="L69" s="71"/>
      <c r="M69" s="71"/>
      <c r="N69" s="71"/>
      <c r="O69" s="71"/>
      <c r="P69" s="71"/>
    </row>
    <row r="70" spans="2:19">
      <c r="B70" s="70"/>
      <c r="C70" s="71"/>
      <c r="D70" s="71"/>
      <c r="E70" s="71"/>
      <c r="F70" s="71"/>
      <c r="G70" s="71"/>
      <c r="H70" s="71"/>
      <c r="I70" s="71"/>
      <c r="J70" s="71"/>
      <c r="K70" s="71"/>
      <c r="L70" s="71"/>
      <c r="M70" s="71"/>
      <c r="N70" s="71"/>
      <c r="O70" s="71"/>
      <c r="P70" s="71"/>
    </row>
    <row r="71" spans="2:19">
      <c r="B71" s="70"/>
      <c r="C71" s="71"/>
      <c r="D71" s="71"/>
      <c r="E71" s="71"/>
      <c r="F71" s="71"/>
      <c r="G71" s="71"/>
      <c r="H71" s="71"/>
      <c r="I71" s="71"/>
      <c r="J71" s="71"/>
      <c r="K71" s="71"/>
      <c r="L71" s="71"/>
      <c r="M71" s="71"/>
      <c r="N71" s="71"/>
      <c r="O71" s="71"/>
      <c r="P71" s="71"/>
    </row>
    <row r="72" spans="2:19">
      <c r="B72" s="70"/>
      <c r="C72" s="71"/>
      <c r="D72" s="71"/>
      <c r="E72" s="71"/>
      <c r="F72" s="71"/>
      <c r="G72" s="71"/>
      <c r="H72" s="71"/>
      <c r="I72" s="71"/>
      <c r="J72" s="71"/>
      <c r="K72" s="71"/>
      <c r="L72" s="71"/>
      <c r="M72" s="71"/>
      <c r="N72" s="71"/>
      <c r="O72" s="71"/>
      <c r="P72" s="71"/>
    </row>
    <row r="73" spans="2:19">
      <c r="B73" s="70"/>
      <c r="C73" s="71"/>
      <c r="D73" s="71"/>
      <c r="E73" s="71"/>
      <c r="F73" s="71"/>
      <c r="G73" s="71"/>
      <c r="H73" s="71"/>
      <c r="I73" s="71"/>
      <c r="J73" s="71"/>
      <c r="K73" s="71"/>
      <c r="L73" s="71"/>
      <c r="M73" s="71"/>
      <c r="N73" s="71"/>
      <c r="O73" s="71"/>
      <c r="P73" s="71"/>
    </row>
    <row r="74" spans="2:19">
      <c r="B74" s="70"/>
      <c r="C74" s="71"/>
      <c r="D74" s="71"/>
      <c r="E74" s="71"/>
      <c r="F74" s="71"/>
      <c r="G74" s="71"/>
      <c r="H74" s="71"/>
      <c r="I74" s="71"/>
      <c r="J74" s="71"/>
      <c r="K74" s="71"/>
      <c r="L74" s="71"/>
      <c r="M74" s="71"/>
      <c r="N74" s="71"/>
      <c r="O74" s="71"/>
      <c r="P74" s="71"/>
    </row>
    <row r="75" spans="2:19">
      <c r="B75" s="70"/>
      <c r="C75" s="71"/>
      <c r="D75" s="71"/>
      <c r="E75" s="71"/>
      <c r="F75" s="71"/>
      <c r="G75" s="71"/>
      <c r="H75" s="71"/>
      <c r="I75" s="71"/>
      <c r="J75" s="71"/>
      <c r="K75" s="71"/>
      <c r="L75" s="71"/>
      <c r="M75" s="71"/>
      <c r="N75" s="71"/>
      <c r="O75" s="71"/>
      <c r="P75" s="71"/>
    </row>
    <row r="76" spans="2:19">
      <c r="B76" s="70"/>
      <c r="C76" s="71"/>
      <c r="D76" s="71"/>
      <c r="E76" s="71"/>
      <c r="F76" s="71"/>
      <c r="G76" s="71"/>
      <c r="H76" s="71"/>
      <c r="I76" s="71"/>
      <c r="J76" s="71"/>
      <c r="K76" s="71"/>
      <c r="L76" s="71"/>
      <c r="M76" s="71"/>
      <c r="N76" s="71"/>
      <c r="O76" s="71"/>
      <c r="P76" s="71"/>
    </row>
    <row r="77" spans="2:19">
      <c r="B77" s="70"/>
      <c r="C77" s="71"/>
      <c r="D77" s="71"/>
      <c r="E77" s="71"/>
      <c r="F77" s="71"/>
      <c r="G77" s="71"/>
      <c r="H77" s="71"/>
      <c r="I77" s="71"/>
      <c r="J77" s="71"/>
      <c r="K77" s="71"/>
      <c r="L77" s="71"/>
      <c r="M77" s="71"/>
      <c r="N77" s="71"/>
      <c r="O77" s="71"/>
      <c r="P77" s="71"/>
    </row>
    <row r="78" spans="2:19" ht="7.5" customHeight="1">
      <c r="B78" s="70"/>
      <c r="C78" s="71"/>
      <c r="D78" s="71"/>
      <c r="E78" s="71"/>
      <c r="F78" s="71"/>
      <c r="G78" s="71"/>
      <c r="H78" s="71"/>
      <c r="I78" s="71"/>
      <c r="J78" s="71"/>
      <c r="K78" s="71"/>
      <c r="L78" s="71"/>
      <c r="M78" s="71"/>
      <c r="N78" s="71"/>
      <c r="O78" s="71"/>
      <c r="P78" s="71"/>
    </row>
    <row r="79" spans="2:19" ht="7.5" customHeight="1">
      <c r="B79" s="70"/>
      <c r="C79" s="71"/>
      <c r="D79" s="71"/>
      <c r="E79" s="71"/>
      <c r="F79" s="71"/>
      <c r="G79" s="71"/>
      <c r="H79" s="71"/>
      <c r="I79" s="71"/>
      <c r="J79" s="71"/>
      <c r="K79" s="71"/>
      <c r="L79" s="71"/>
      <c r="M79" s="71"/>
      <c r="N79" s="71"/>
      <c r="O79" s="71"/>
      <c r="P79" s="71"/>
    </row>
    <row r="80" spans="2:19" ht="15.75">
      <c r="B80" s="70"/>
      <c r="C80" s="442"/>
      <c r="D80" s="71"/>
      <c r="E80" s="71"/>
      <c r="F80" s="71"/>
      <c r="G80" s="71"/>
      <c r="H80" s="71"/>
      <c r="I80" s="71"/>
      <c r="J80" s="71"/>
      <c r="K80" s="71"/>
      <c r="L80" s="71"/>
      <c r="M80" s="71"/>
      <c r="N80" s="71"/>
      <c r="O80" s="71"/>
      <c r="P80" s="71"/>
      <c r="S80" s="141"/>
    </row>
    <row r="81" spans="2:16">
      <c r="B81" s="70"/>
      <c r="C81" s="71"/>
      <c r="D81" s="71"/>
      <c r="E81" s="71"/>
      <c r="F81" s="71"/>
      <c r="G81" s="71"/>
      <c r="H81" s="71"/>
      <c r="I81" s="71"/>
      <c r="J81" s="71"/>
      <c r="K81" s="71"/>
      <c r="L81" s="71"/>
      <c r="M81" s="71"/>
      <c r="N81" s="71"/>
      <c r="O81" s="71"/>
      <c r="P81" s="71"/>
    </row>
    <row r="82" spans="2:16">
      <c r="B82" s="70"/>
      <c r="C82" s="71"/>
      <c r="D82" s="71"/>
      <c r="E82" s="71"/>
      <c r="F82" s="71"/>
      <c r="G82" s="71"/>
      <c r="H82" s="71"/>
      <c r="I82" s="71"/>
      <c r="J82" s="71"/>
      <c r="K82" s="71"/>
      <c r="L82" s="71"/>
      <c r="M82" s="71"/>
      <c r="N82" s="71"/>
      <c r="O82" s="71"/>
      <c r="P82" s="71"/>
    </row>
    <row r="83" spans="2:16" ht="9" customHeight="1">
      <c r="B83" s="70"/>
      <c r="C83" s="71"/>
      <c r="D83" s="71"/>
      <c r="E83" s="71"/>
      <c r="F83" s="71"/>
      <c r="G83" s="71"/>
      <c r="H83" s="71"/>
      <c r="I83" s="71"/>
      <c r="J83" s="71"/>
      <c r="K83" s="71"/>
      <c r="L83" s="71"/>
      <c r="M83" s="71"/>
      <c r="N83" s="71"/>
      <c r="O83" s="71"/>
      <c r="P83" s="71"/>
    </row>
    <row r="84" spans="2:16">
      <c r="B84" s="70"/>
      <c r="C84" s="71"/>
      <c r="D84" s="71"/>
      <c r="E84" s="71"/>
      <c r="F84" s="71"/>
      <c r="G84" s="71"/>
      <c r="H84" s="71"/>
      <c r="I84" s="71"/>
      <c r="J84" s="71"/>
      <c r="K84" s="71"/>
      <c r="L84" s="71"/>
      <c r="M84" s="71"/>
      <c r="N84" s="71"/>
      <c r="O84" s="71"/>
      <c r="P84" s="71"/>
    </row>
    <row r="85" spans="2:16">
      <c r="B85" s="70"/>
      <c r="C85" s="71"/>
      <c r="D85" s="71"/>
      <c r="E85" s="71"/>
      <c r="F85" s="71"/>
      <c r="G85" s="71"/>
      <c r="H85" s="71"/>
      <c r="I85" s="71"/>
      <c r="J85" s="71"/>
      <c r="K85" s="71"/>
      <c r="L85" s="71"/>
      <c r="M85" s="71"/>
      <c r="N85" s="71"/>
      <c r="O85" s="71"/>
      <c r="P85" s="71"/>
    </row>
    <row r="86" spans="2:16">
      <c r="B86" s="70"/>
      <c r="C86" s="71"/>
      <c r="D86" s="71"/>
      <c r="E86" s="71"/>
      <c r="F86" s="71"/>
      <c r="G86" s="71"/>
      <c r="H86" s="71"/>
      <c r="I86" s="71"/>
      <c r="J86" s="71"/>
      <c r="K86" s="71"/>
      <c r="L86" s="71"/>
      <c r="M86" s="71"/>
      <c r="N86" s="71"/>
      <c r="O86" s="71"/>
      <c r="P86" s="71"/>
    </row>
    <row r="87" spans="2:16" ht="5.25" customHeight="1">
      <c r="B87" s="70"/>
      <c r="C87" s="71"/>
      <c r="D87" s="71"/>
      <c r="E87" s="71"/>
      <c r="F87" s="71"/>
      <c r="G87" s="71"/>
      <c r="H87" s="71"/>
      <c r="I87" s="71"/>
      <c r="J87" s="71"/>
      <c r="K87" s="71"/>
      <c r="L87" s="71"/>
      <c r="M87" s="71"/>
      <c r="N87" s="71"/>
      <c r="O87" s="71"/>
      <c r="P87" s="71"/>
    </row>
    <row r="88" spans="2:16" ht="8.25" customHeight="1">
      <c r="B88" s="70"/>
      <c r="C88" s="71"/>
      <c r="D88" s="71"/>
      <c r="E88" s="71"/>
      <c r="F88" s="71"/>
      <c r="G88" s="71"/>
      <c r="H88" s="71"/>
      <c r="I88" s="71"/>
      <c r="J88" s="71"/>
      <c r="K88" s="71"/>
      <c r="L88" s="71"/>
      <c r="M88" s="71"/>
      <c r="N88" s="71"/>
      <c r="O88" s="71"/>
      <c r="P88" s="71"/>
    </row>
    <row r="89" spans="2:16">
      <c r="B89" s="70"/>
      <c r="C89" s="71"/>
      <c r="D89" s="71"/>
      <c r="E89" s="71"/>
      <c r="F89" s="71"/>
      <c r="G89" s="71"/>
      <c r="H89" s="71"/>
      <c r="I89" s="71"/>
      <c r="J89" s="71"/>
      <c r="K89" s="71"/>
      <c r="L89" s="71"/>
      <c r="M89" s="71"/>
      <c r="N89" s="71"/>
      <c r="O89" s="71"/>
      <c r="P89" s="71"/>
    </row>
    <row r="90" spans="2:16">
      <c r="B90" s="70"/>
      <c r="C90" s="71"/>
      <c r="D90" s="71"/>
      <c r="E90" s="71"/>
      <c r="F90" s="71"/>
      <c r="G90" s="71"/>
      <c r="H90" s="71"/>
      <c r="I90" s="71"/>
      <c r="J90" s="71"/>
      <c r="K90" s="71"/>
      <c r="L90" s="71"/>
      <c r="M90" s="71"/>
      <c r="N90" s="71"/>
      <c r="O90" s="71"/>
      <c r="P90" s="71"/>
    </row>
    <row r="91" spans="2:16">
      <c r="B91" s="70"/>
      <c r="C91" s="71"/>
      <c r="D91" s="71"/>
      <c r="E91" s="71"/>
      <c r="F91" s="71"/>
      <c r="G91" s="71"/>
      <c r="H91" s="71"/>
      <c r="I91" s="71"/>
      <c r="J91" s="71"/>
      <c r="K91" s="71"/>
      <c r="L91" s="71"/>
      <c r="M91" s="71"/>
      <c r="N91" s="71"/>
      <c r="O91" s="71"/>
      <c r="P91" s="71"/>
    </row>
    <row r="92" spans="2:16">
      <c r="B92" s="70"/>
      <c r="C92" s="71"/>
      <c r="D92" s="71"/>
      <c r="E92" s="71"/>
      <c r="F92" s="71"/>
      <c r="G92" s="71"/>
      <c r="H92" s="71"/>
      <c r="I92" s="71"/>
      <c r="J92" s="71"/>
      <c r="K92" s="71"/>
      <c r="L92" s="71"/>
      <c r="M92" s="71"/>
      <c r="N92" s="71"/>
      <c r="O92" s="71"/>
      <c r="P92" s="71"/>
    </row>
    <row r="93" spans="2:16">
      <c r="B93" s="70"/>
      <c r="C93" s="71"/>
      <c r="D93" s="71"/>
      <c r="E93" s="71"/>
      <c r="F93" s="71"/>
      <c r="G93" s="71"/>
      <c r="H93" s="71"/>
      <c r="I93" s="71"/>
      <c r="J93" s="71"/>
      <c r="K93" s="71"/>
      <c r="L93" s="71"/>
      <c r="M93" s="71"/>
      <c r="N93" s="71"/>
      <c r="O93" s="71"/>
      <c r="P93" s="71"/>
    </row>
    <row r="94" spans="2:16">
      <c r="B94" s="70"/>
      <c r="C94" s="71"/>
      <c r="D94" s="71"/>
      <c r="E94" s="71"/>
      <c r="F94" s="71"/>
      <c r="G94" s="71"/>
      <c r="H94" s="71"/>
      <c r="I94" s="71"/>
      <c r="J94" s="71"/>
      <c r="K94" s="71"/>
      <c r="L94" s="71"/>
      <c r="M94" s="71"/>
      <c r="N94" s="71"/>
      <c r="O94" s="71"/>
      <c r="P94" s="71"/>
    </row>
    <row r="95" spans="2:16">
      <c r="B95" s="70"/>
      <c r="C95" s="71"/>
      <c r="D95" s="71"/>
      <c r="E95" s="71"/>
      <c r="F95" s="71"/>
      <c r="G95" s="71"/>
      <c r="H95" s="71"/>
      <c r="I95" s="71"/>
      <c r="J95" s="71"/>
      <c r="K95" s="71"/>
      <c r="L95" s="71"/>
      <c r="M95" s="71"/>
      <c r="N95" s="71"/>
      <c r="O95" s="71"/>
      <c r="P95" s="71"/>
    </row>
    <row r="96" spans="2:16">
      <c r="B96" s="70"/>
      <c r="C96" s="71"/>
      <c r="D96" s="71"/>
      <c r="E96" s="71"/>
      <c r="F96" s="71"/>
      <c r="G96" s="71"/>
      <c r="H96" s="71"/>
      <c r="I96" s="71"/>
      <c r="J96" s="71"/>
      <c r="K96" s="71"/>
      <c r="L96" s="71"/>
      <c r="M96" s="71"/>
      <c r="N96" s="71"/>
      <c r="O96" s="71"/>
      <c r="P96" s="71"/>
    </row>
    <row r="97" spans="2:16">
      <c r="B97" s="70"/>
      <c r="C97" s="71"/>
      <c r="D97" s="71"/>
      <c r="E97" s="71"/>
      <c r="F97" s="71"/>
      <c r="G97" s="71"/>
      <c r="H97" s="71"/>
      <c r="I97" s="71"/>
      <c r="J97" s="71"/>
      <c r="K97" s="71"/>
      <c r="L97" s="71"/>
      <c r="M97" s="71"/>
      <c r="N97" s="71"/>
      <c r="O97" s="71"/>
      <c r="P97" s="71"/>
    </row>
    <row r="98" spans="2:16">
      <c r="B98" s="70"/>
      <c r="C98" s="71"/>
      <c r="D98" s="71"/>
      <c r="E98" s="71"/>
      <c r="F98" s="71"/>
      <c r="G98" s="71"/>
      <c r="H98" s="71"/>
      <c r="I98" s="71"/>
      <c r="J98" s="71"/>
      <c r="K98" s="71"/>
      <c r="L98" s="71"/>
      <c r="M98" s="71"/>
      <c r="N98" s="71"/>
      <c r="O98" s="71"/>
      <c r="P98" s="71"/>
    </row>
    <row r="99" spans="2:16">
      <c r="C99" s="71"/>
      <c r="D99" s="71"/>
      <c r="E99" s="71"/>
      <c r="F99" s="71"/>
      <c r="G99" s="71"/>
      <c r="H99" s="71"/>
      <c r="I99" s="71"/>
      <c r="J99" s="71"/>
      <c r="K99" s="71"/>
      <c r="L99" s="71"/>
      <c r="M99" s="71"/>
      <c r="N99" s="71"/>
      <c r="O99" s="71"/>
      <c r="P99" s="71"/>
    </row>
    <row r="100" spans="2:16">
      <c r="B100" s="70"/>
      <c r="C100" s="71"/>
      <c r="D100" s="71"/>
      <c r="E100" s="71"/>
      <c r="F100" s="71"/>
      <c r="G100" s="71"/>
      <c r="H100" s="71"/>
      <c r="I100" s="71"/>
      <c r="J100" s="71"/>
      <c r="K100" s="71"/>
      <c r="L100" s="71"/>
      <c r="M100" s="71"/>
      <c r="N100" s="71"/>
      <c r="O100" s="71"/>
      <c r="P100" s="71"/>
    </row>
    <row r="101" spans="2:16">
      <c r="B101" s="70"/>
      <c r="C101" s="71"/>
      <c r="D101" s="71"/>
      <c r="E101" s="71"/>
      <c r="F101" s="71"/>
      <c r="G101" s="71"/>
      <c r="H101" s="71"/>
      <c r="I101" s="71"/>
      <c r="J101" s="71"/>
      <c r="K101" s="71"/>
      <c r="L101" s="71"/>
      <c r="M101" s="71"/>
      <c r="N101" s="71"/>
      <c r="O101" s="71"/>
      <c r="P101" s="71"/>
    </row>
    <row r="102" spans="2:16">
      <c r="B102" s="70"/>
      <c r="C102" s="71"/>
      <c r="D102" s="71"/>
      <c r="E102" s="71"/>
      <c r="F102" s="71"/>
      <c r="G102" s="71"/>
      <c r="H102" s="71"/>
      <c r="I102" s="71"/>
      <c r="J102" s="71"/>
      <c r="K102" s="71"/>
      <c r="L102" s="71"/>
      <c r="M102" s="71"/>
      <c r="N102" s="71"/>
      <c r="O102" s="71"/>
      <c r="P102" s="71"/>
    </row>
    <row r="103" spans="2:16">
      <c r="B103" s="70"/>
      <c r="C103" s="71"/>
      <c r="D103" s="71"/>
      <c r="E103" s="71"/>
      <c r="F103" s="71"/>
      <c r="G103" s="71"/>
      <c r="H103" s="71"/>
      <c r="I103" s="71"/>
      <c r="J103" s="71"/>
      <c r="K103" s="71"/>
      <c r="L103" s="71"/>
      <c r="M103" s="71"/>
      <c r="N103" s="71"/>
      <c r="O103" s="71"/>
      <c r="P103" s="71"/>
    </row>
    <row r="104" spans="2:16">
      <c r="B104" s="70"/>
      <c r="C104" s="71"/>
      <c r="D104" s="71"/>
      <c r="E104" s="71"/>
      <c r="F104" s="71"/>
      <c r="G104" s="71"/>
      <c r="H104" s="71"/>
      <c r="I104" s="71"/>
      <c r="J104" s="71"/>
      <c r="K104" s="71"/>
      <c r="L104" s="71"/>
      <c r="M104" s="71"/>
      <c r="N104" s="71"/>
      <c r="O104" s="71"/>
      <c r="P104" s="71"/>
    </row>
    <row r="105" spans="2:16">
      <c r="B105" s="70"/>
      <c r="C105" s="71"/>
      <c r="D105" s="71"/>
      <c r="E105" s="71"/>
      <c r="F105" s="71"/>
      <c r="G105" s="71"/>
      <c r="H105" s="71"/>
      <c r="I105" s="71"/>
      <c r="J105" s="71"/>
      <c r="K105" s="71"/>
      <c r="L105" s="71"/>
      <c r="M105" s="71"/>
      <c r="N105" s="71"/>
      <c r="O105" s="71"/>
      <c r="P105" s="71"/>
    </row>
    <row r="106" spans="2:16">
      <c r="B106" s="70"/>
      <c r="C106" s="71"/>
      <c r="D106" s="71"/>
      <c r="E106" s="71"/>
      <c r="F106" s="71"/>
      <c r="G106" s="71"/>
      <c r="H106" s="71"/>
      <c r="I106" s="71"/>
      <c r="J106" s="71"/>
      <c r="K106" s="71"/>
      <c r="L106" s="71"/>
      <c r="M106" s="71"/>
      <c r="N106" s="71"/>
      <c r="O106" s="71"/>
      <c r="P106" s="71"/>
    </row>
    <row r="107" spans="2:16">
      <c r="B107" s="70"/>
      <c r="C107" s="71"/>
      <c r="D107" s="71"/>
      <c r="E107" s="71"/>
      <c r="F107" s="71"/>
      <c r="G107" s="71"/>
      <c r="H107" s="71"/>
      <c r="I107" s="71"/>
      <c r="J107" s="71"/>
      <c r="K107" s="71"/>
      <c r="L107" s="71"/>
      <c r="M107" s="71"/>
      <c r="N107" s="71"/>
      <c r="O107" s="71"/>
      <c r="P107" s="71"/>
    </row>
    <row r="108" spans="2:16">
      <c r="B108" s="70"/>
      <c r="C108" s="71"/>
      <c r="D108" s="71"/>
      <c r="E108" s="71"/>
      <c r="F108" s="71"/>
      <c r="G108" s="71"/>
      <c r="H108" s="71"/>
      <c r="I108" s="71"/>
      <c r="J108" s="71"/>
      <c r="K108" s="71"/>
      <c r="L108" s="71"/>
      <c r="M108" s="71"/>
      <c r="N108" s="71"/>
      <c r="O108" s="71"/>
      <c r="P108" s="71"/>
    </row>
    <row r="109" spans="2:16">
      <c r="B109" s="70"/>
      <c r="C109" s="71"/>
      <c r="D109" s="71"/>
      <c r="E109" s="71"/>
      <c r="F109" s="71"/>
      <c r="G109" s="71"/>
      <c r="H109" s="71"/>
      <c r="I109" s="71"/>
      <c r="J109" s="71"/>
      <c r="K109" s="71"/>
      <c r="L109" s="71"/>
      <c r="M109" s="71"/>
      <c r="N109" s="71"/>
      <c r="O109" s="71"/>
      <c r="P109" s="71"/>
    </row>
    <row r="110" spans="2:16">
      <c r="B110" s="70"/>
      <c r="C110" s="71"/>
      <c r="D110" s="71"/>
      <c r="E110" s="71"/>
      <c r="F110" s="71"/>
      <c r="G110" s="71"/>
      <c r="H110" s="71"/>
      <c r="I110" s="71"/>
      <c r="J110" s="71"/>
      <c r="K110" s="71"/>
      <c r="L110" s="71"/>
      <c r="M110" s="71"/>
      <c r="N110" s="71"/>
      <c r="O110" s="71"/>
      <c r="P110" s="71"/>
    </row>
    <row r="111" spans="2:16">
      <c r="B111" s="70"/>
      <c r="C111" s="71"/>
      <c r="D111" s="71"/>
      <c r="E111" s="71"/>
      <c r="F111" s="71"/>
      <c r="G111" s="71"/>
      <c r="H111" s="71"/>
      <c r="I111" s="71"/>
      <c r="J111" s="71"/>
      <c r="K111" s="71"/>
      <c r="L111" s="71"/>
      <c r="M111" s="71"/>
      <c r="N111" s="71"/>
      <c r="O111" s="71"/>
      <c r="P111" s="71"/>
    </row>
    <row r="112" spans="2:16">
      <c r="B112" s="70"/>
      <c r="C112" s="71"/>
      <c r="D112" s="71"/>
      <c r="E112" s="71"/>
      <c r="F112" s="71"/>
      <c r="G112" s="71"/>
      <c r="H112" s="71"/>
      <c r="I112" s="71"/>
      <c r="J112" s="71"/>
      <c r="K112" s="71"/>
      <c r="L112" s="71"/>
      <c r="M112" s="71"/>
      <c r="N112" s="71"/>
      <c r="O112" s="71"/>
      <c r="P112" s="71"/>
    </row>
    <row r="113" spans="2:20">
      <c r="B113" s="70"/>
      <c r="C113" s="71"/>
      <c r="D113" s="71"/>
      <c r="E113" s="71"/>
      <c r="F113" s="71"/>
      <c r="G113" s="71"/>
      <c r="H113" s="71"/>
      <c r="I113" s="71"/>
      <c r="J113" s="71"/>
      <c r="K113" s="71"/>
      <c r="L113" s="71"/>
      <c r="M113" s="71"/>
      <c r="N113" s="71"/>
      <c r="O113" s="71"/>
      <c r="P113" s="71"/>
    </row>
    <row r="114" spans="2:20">
      <c r="B114" s="70"/>
      <c r="C114" s="71"/>
      <c r="D114" s="71"/>
      <c r="E114" s="71"/>
      <c r="F114" s="71"/>
      <c r="G114" s="71"/>
      <c r="H114" s="71"/>
      <c r="I114" s="71"/>
      <c r="J114" s="71"/>
      <c r="K114" s="71"/>
      <c r="L114" s="71"/>
      <c r="M114" s="71"/>
      <c r="N114" s="71"/>
      <c r="O114" s="71"/>
      <c r="P114" s="71"/>
    </row>
    <row r="115" spans="2:20">
      <c r="B115" s="70"/>
      <c r="C115" s="71"/>
      <c r="D115" s="71"/>
      <c r="E115" s="71"/>
      <c r="F115" s="71"/>
      <c r="G115" s="71"/>
      <c r="H115" s="71"/>
      <c r="I115" s="71"/>
      <c r="J115" s="71"/>
      <c r="K115" s="71"/>
      <c r="L115" s="71"/>
      <c r="M115" s="71"/>
      <c r="N115" s="71"/>
      <c r="O115" s="71"/>
      <c r="P115" s="71"/>
    </row>
    <row r="116" spans="2:20">
      <c r="B116" s="70"/>
      <c r="C116" s="71"/>
      <c r="D116" s="71"/>
      <c r="E116" s="71"/>
      <c r="F116" s="71"/>
      <c r="G116" s="71"/>
      <c r="H116" s="71"/>
      <c r="I116" s="71"/>
      <c r="J116" s="71"/>
      <c r="K116" s="71"/>
      <c r="L116" s="71"/>
      <c r="M116" s="71"/>
      <c r="N116" s="71"/>
      <c r="O116" s="71"/>
      <c r="P116" s="71"/>
    </row>
    <row r="117" spans="2:20">
      <c r="B117" s="70"/>
      <c r="C117" s="71"/>
      <c r="D117" s="71"/>
      <c r="E117" s="71"/>
      <c r="F117" s="71"/>
      <c r="G117" s="71"/>
      <c r="H117" s="71"/>
      <c r="I117" s="71"/>
      <c r="J117" s="71"/>
      <c r="K117" s="71"/>
      <c r="L117" s="71"/>
      <c r="M117" s="71"/>
      <c r="N117" s="71"/>
      <c r="O117" s="71"/>
      <c r="P117" s="71"/>
    </row>
    <row r="118" spans="2:20">
      <c r="B118" s="70"/>
      <c r="C118" s="71"/>
      <c r="D118" s="71"/>
      <c r="E118" s="71"/>
      <c r="F118" s="71"/>
      <c r="G118" s="71"/>
      <c r="H118" s="71"/>
      <c r="I118" s="71"/>
      <c r="J118" s="71"/>
      <c r="K118" s="71"/>
      <c r="L118" s="71"/>
      <c r="M118" s="71"/>
      <c r="N118" s="71"/>
      <c r="O118" s="71"/>
      <c r="P118" s="71"/>
    </row>
    <row r="119" spans="2:20">
      <c r="B119" s="70"/>
      <c r="C119" s="71"/>
      <c r="D119" s="71"/>
      <c r="E119" s="71"/>
      <c r="F119" s="71"/>
      <c r="G119" s="71"/>
      <c r="H119" s="71"/>
      <c r="I119" s="71"/>
      <c r="J119" s="71"/>
      <c r="K119" s="71"/>
      <c r="L119" s="71"/>
      <c r="M119" s="71"/>
      <c r="N119" s="71"/>
      <c r="O119" s="71"/>
      <c r="P119" s="71"/>
    </row>
    <row r="120" spans="2:20" ht="15.75">
      <c r="C120" s="71"/>
      <c r="D120" s="71"/>
      <c r="E120" s="71"/>
      <c r="F120" s="71"/>
      <c r="G120" s="71"/>
      <c r="H120" s="71"/>
      <c r="I120" s="71"/>
      <c r="J120" s="71"/>
      <c r="K120" s="71"/>
      <c r="L120" s="71"/>
      <c r="M120" s="71"/>
      <c r="N120" s="71"/>
      <c r="O120" s="71"/>
      <c r="P120" s="141"/>
      <c r="Q120" s="141"/>
      <c r="R120" s="141"/>
      <c r="S120" s="141"/>
      <c r="T120" s="141"/>
    </row>
    <row r="121" spans="2:20" ht="7.5" customHeight="1">
      <c r="C121" s="71"/>
      <c r="D121" s="71"/>
      <c r="E121" s="71"/>
      <c r="F121" s="71"/>
      <c r="G121" s="71"/>
      <c r="H121" s="71"/>
      <c r="I121" s="71"/>
      <c r="J121" s="71"/>
      <c r="K121" s="71"/>
      <c r="L121" s="71"/>
      <c r="M121" s="71"/>
      <c r="N121" s="71"/>
      <c r="O121" s="71"/>
      <c r="P121" s="141"/>
      <c r="Q121" s="141"/>
      <c r="R121" s="141"/>
      <c r="S121" s="141"/>
      <c r="T121" s="141"/>
    </row>
    <row r="122" spans="2:20">
      <c r="B122" s="70"/>
      <c r="C122" s="71"/>
      <c r="D122" s="71"/>
      <c r="E122" s="71"/>
      <c r="F122" s="71"/>
      <c r="G122" s="71"/>
      <c r="H122" s="71"/>
      <c r="I122" s="71"/>
      <c r="J122" s="71"/>
      <c r="K122" s="71"/>
      <c r="L122" s="71"/>
      <c r="M122" s="71"/>
      <c r="N122" s="71"/>
      <c r="O122" s="71"/>
      <c r="P122" s="71"/>
    </row>
    <row r="123" spans="2:20">
      <c r="B123" s="70"/>
      <c r="C123" s="71"/>
      <c r="D123" s="71"/>
      <c r="E123" s="71"/>
      <c r="F123" s="71"/>
      <c r="G123" s="71"/>
      <c r="H123" s="71"/>
      <c r="I123" s="71"/>
      <c r="J123" s="71"/>
      <c r="K123" s="71"/>
      <c r="L123" s="71"/>
      <c r="M123" s="71"/>
      <c r="N123" s="71"/>
      <c r="O123" s="71"/>
      <c r="P123" s="71"/>
    </row>
    <row r="124" spans="2:20">
      <c r="B124" s="70"/>
      <c r="C124" s="71"/>
      <c r="D124" s="71"/>
      <c r="E124" s="71"/>
      <c r="F124" s="71"/>
      <c r="G124" s="71"/>
      <c r="H124" s="71"/>
      <c r="I124" s="71"/>
      <c r="J124" s="71"/>
      <c r="K124" s="71"/>
      <c r="L124" s="71"/>
      <c r="M124" s="71"/>
      <c r="N124" s="71"/>
      <c r="O124" s="71"/>
      <c r="P124" s="71"/>
    </row>
    <row r="125" spans="2:20" ht="16.5" customHeight="1">
      <c r="B125" s="70"/>
      <c r="C125" s="71"/>
      <c r="D125" s="71"/>
      <c r="E125" s="71"/>
      <c r="F125" s="71"/>
      <c r="G125" s="71"/>
      <c r="H125" s="71"/>
      <c r="I125" s="71"/>
      <c r="J125" s="71"/>
      <c r="K125" s="71"/>
      <c r="L125" s="71"/>
      <c r="M125" s="71"/>
      <c r="N125" s="71"/>
      <c r="O125" s="71"/>
      <c r="P125" s="71"/>
    </row>
    <row r="126" spans="2:20" ht="16.5" customHeight="1">
      <c r="B126" s="70"/>
      <c r="C126" s="71"/>
      <c r="D126" s="71"/>
      <c r="E126" s="71"/>
      <c r="F126" s="71"/>
      <c r="G126" s="71"/>
      <c r="H126" s="71"/>
      <c r="I126" s="71"/>
      <c r="J126" s="71"/>
      <c r="K126" s="71"/>
      <c r="L126" s="71"/>
      <c r="M126" s="71"/>
      <c r="N126" s="71"/>
      <c r="O126" s="71"/>
      <c r="P126" s="71"/>
    </row>
    <row r="127" spans="2:20" ht="16.5" customHeight="1">
      <c r="B127" s="70"/>
      <c r="C127" s="71"/>
      <c r="D127" s="71"/>
      <c r="E127" s="71"/>
      <c r="F127" s="71"/>
      <c r="G127" s="71"/>
      <c r="H127" s="71"/>
      <c r="I127" s="71"/>
      <c r="J127" s="71"/>
      <c r="K127" s="71"/>
      <c r="L127" s="71"/>
      <c r="M127" s="71"/>
      <c r="N127" s="71"/>
      <c r="O127" s="71"/>
      <c r="P127" s="71"/>
    </row>
    <row r="128" spans="2:20" ht="16.5" customHeight="1">
      <c r="B128" s="70"/>
      <c r="C128" s="71"/>
      <c r="D128" s="71"/>
      <c r="E128" s="71"/>
      <c r="F128" s="71"/>
      <c r="G128" s="71"/>
      <c r="H128" s="71"/>
      <c r="I128" s="71"/>
      <c r="J128" s="71"/>
      <c r="K128" s="71"/>
      <c r="L128" s="71"/>
      <c r="M128" s="71"/>
      <c r="N128" s="71"/>
      <c r="O128" s="71"/>
      <c r="P128" s="71"/>
    </row>
    <row r="129" spans="1:25" ht="16.5" customHeight="1">
      <c r="B129" s="70"/>
      <c r="C129" s="71"/>
      <c r="D129" s="71"/>
      <c r="E129" s="71"/>
      <c r="F129" s="71"/>
      <c r="G129" s="71"/>
      <c r="H129" s="71"/>
      <c r="I129" s="71"/>
      <c r="J129" s="71"/>
      <c r="K129" s="71"/>
      <c r="L129" s="71"/>
      <c r="M129" s="71"/>
      <c r="N129" s="71"/>
      <c r="O129" s="71"/>
      <c r="P129" s="71"/>
    </row>
    <row r="130" spans="1:25" ht="16.5" customHeight="1">
      <c r="B130" s="70"/>
      <c r="C130" s="71"/>
      <c r="D130" s="71"/>
      <c r="E130" s="71"/>
      <c r="F130" s="71"/>
      <c r="G130" s="71"/>
      <c r="H130" s="71"/>
      <c r="I130" s="71"/>
      <c r="J130" s="71"/>
      <c r="K130" s="71"/>
      <c r="L130" s="71"/>
      <c r="M130" s="71"/>
      <c r="N130" s="71"/>
      <c r="O130" s="71"/>
      <c r="P130" s="71"/>
    </row>
    <row r="131" spans="1:25" ht="16.5" customHeight="1">
      <c r="B131" s="70"/>
      <c r="C131" s="71"/>
      <c r="D131" s="71"/>
      <c r="E131" s="71"/>
      <c r="F131" s="71"/>
      <c r="G131" s="71"/>
      <c r="H131" s="71"/>
      <c r="I131" s="71"/>
      <c r="J131" s="71"/>
      <c r="K131" s="71"/>
      <c r="L131" s="71"/>
      <c r="M131" s="71"/>
      <c r="N131" s="71"/>
      <c r="O131" s="71"/>
      <c r="P131" s="71"/>
    </row>
    <row r="132" spans="1:25" ht="16.5" customHeight="1">
      <c r="B132" s="70"/>
      <c r="C132" s="71"/>
      <c r="D132" s="71"/>
      <c r="E132" s="71"/>
      <c r="F132" s="71"/>
      <c r="G132" s="71"/>
      <c r="H132" s="71"/>
      <c r="I132" s="71"/>
      <c r="J132" s="71"/>
      <c r="K132" s="71"/>
      <c r="L132" s="71"/>
      <c r="M132" s="71"/>
      <c r="N132" s="71"/>
      <c r="O132" s="71"/>
      <c r="P132" s="71"/>
    </row>
    <row r="133" spans="1:25" ht="16.5" customHeight="1">
      <c r="B133" s="70"/>
      <c r="C133" s="71"/>
      <c r="D133" s="71"/>
      <c r="E133" s="71"/>
      <c r="F133" s="71"/>
      <c r="G133" s="71"/>
      <c r="H133" s="71"/>
      <c r="I133" s="71"/>
      <c r="J133" s="71"/>
      <c r="K133" s="71"/>
      <c r="L133" s="71"/>
      <c r="M133" s="71"/>
      <c r="N133" s="71"/>
      <c r="O133" s="71"/>
      <c r="P133" s="71"/>
    </row>
    <row r="134" spans="1:25" ht="16.5" customHeight="1">
      <c r="B134" s="70"/>
      <c r="C134" s="71"/>
      <c r="D134" s="71"/>
      <c r="E134" s="71"/>
      <c r="F134" s="71"/>
      <c r="G134" s="71"/>
      <c r="H134" s="71"/>
      <c r="I134" s="71"/>
      <c r="J134" s="71"/>
      <c r="K134" s="71"/>
      <c r="L134" s="71"/>
      <c r="M134" s="71"/>
      <c r="N134" s="71"/>
      <c r="O134" s="71"/>
      <c r="P134" s="71"/>
    </row>
    <row r="135" spans="1:25">
      <c r="A135" s="340" t="str">
        <f>EndOfSheet</f>
        <v>ZZEND</v>
      </c>
      <c r="B135" s="135"/>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row>
    <row r="136" spans="1:25" hidden="1"/>
    <row r="137" spans="1:25" hidden="1"/>
    <row r="138" spans="1:25" hidden="1"/>
    <row r="139" spans="1:25" hidden="1"/>
    <row r="140" spans="1:25" hidden="1"/>
    <row r="141" spans="1:25" hidden="1">
      <c r="C141" s="189"/>
    </row>
    <row r="142" spans="1:25" hidden="1"/>
    <row r="143" spans="1:25" hidden="1"/>
    <row r="144" spans="1:25" hidden="1">
      <c r="C144" s="189"/>
    </row>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1" hidden="1"/>
    <row r="178" spans="1:1" hidden="1"/>
    <row r="179" spans="1:1" hidden="1"/>
    <row r="180" spans="1:1" hidden="1"/>
    <row r="181" spans="1:1" hidden="1"/>
    <row r="182" spans="1:1" hidden="1"/>
    <row r="183" spans="1:1" hidden="1"/>
    <row r="184" spans="1:1" hidden="1"/>
    <row r="185" spans="1:1" hidden="1"/>
    <row r="186" spans="1:1" hidden="1"/>
    <row r="187" spans="1:1" hidden="1"/>
    <row r="188" spans="1:1" hidden="1"/>
    <row r="189" spans="1:1" hidden="1">
      <c r="A189"/>
    </row>
    <row r="190" spans="1:1" hidden="1">
      <c r="A190"/>
    </row>
  </sheetData>
  <sheetProtection sheet="1" objects="1" scenarios="1" autoFilter="0"/>
  <phoneticPr fontId="7" type="noConversion"/>
  <conditionalFormatting sqref="A1:Y1">
    <cfRule type="expression" dxfId="162" priority="1" stopIfTrue="1">
      <formula>ErrorsPresent&gt;0</formula>
    </cfRule>
    <cfRule type="expression" dxfId="161" priority="2" stopIfTrue="1">
      <formula>ErrorsPresent&lt;0</formula>
    </cfRule>
  </conditionalFormatting>
  <pageMargins left="0.4" right="0.4" top="1" bottom="1" header="0.5" footer="0.5"/>
  <pageSetup scale="84" fitToHeight="4" orientation="landscape" r:id="rId1"/>
  <headerFooter alignWithMargins="0">
    <oddHeader>&amp;LFUJITSU SERVICES&amp;RCOMMERCIAL IN CONFIDENCE</oddHeader>
    <oddFooter>&amp;L&amp;"Arial,Italic"&amp;F&amp;C&amp;"Arial,Italic"Printed on &amp;D at &amp;T&amp;R&amp;"Arial,Italic"Page &amp;P of &amp;N</oddFooter>
  </headerFooter>
  <rowBreaks count="3" manualBreakCount="3">
    <brk id="43" min="1" max="23" man="1"/>
    <brk id="79" min="1" max="23" man="1"/>
    <brk id="11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5684" r:id="rId4" name="o_ML1">
              <controlPr defaultSize="0" print="0" autoFill="0" autoPict="0" macro="[0]!ModLogMC">
                <anchor moveWithCells="1" sizeWithCells="1">
                  <from>
                    <xdr:col>4</xdr:col>
                    <xdr:colOff>190500</xdr:colOff>
                    <xdr:row>6</xdr:row>
                    <xdr:rowOff>47625</xdr:rowOff>
                  </from>
                  <to>
                    <xdr:col>5</xdr:col>
                    <xdr:colOff>428625</xdr:colOff>
                    <xdr:row>8</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indexed="10"/>
    <outlinePr summaryBelow="0"/>
    <pageSetUpPr autoPageBreaks="0" fitToPage="1"/>
  </sheetPr>
  <dimension ref="A1:S168"/>
  <sheetViews>
    <sheetView showGridLines="0" zoomScale="87" zoomScaleNormal="87" workbookViewId="0">
      <pane ySplit="16" topLeftCell="A17" activePane="bottomLeft" state="frozen"/>
      <selection pane="bottomLeft"/>
    </sheetView>
  </sheetViews>
  <sheetFormatPr defaultColWidth="0" defaultRowHeight="12.75" zeroHeight="1" outlineLevelRow="1"/>
  <cols>
    <col min="1" max="1" width="7.140625" style="2" customWidth="1"/>
    <col min="2" max="2" width="18.5703125" style="2" customWidth="1"/>
    <col min="3" max="3" width="12.28515625" style="2" customWidth="1"/>
    <col min="4" max="4" width="7.7109375" style="2" customWidth="1"/>
    <col min="5" max="5" width="9.42578125" style="2" customWidth="1"/>
    <col min="6" max="6" width="10.5703125" style="2" customWidth="1"/>
    <col min="7" max="7" width="8.85546875" style="2" bestFit="1" customWidth="1"/>
    <col min="8" max="8" width="10.5703125" style="2" customWidth="1"/>
    <col min="9" max="9" width="8.7109375" style="2" customWidth="1"/>
    <col min="10" max="10" width="6.28515625" style="2" customWidth="1"/>
    <col min="11" max="11" width="12.140625" style="2" customWidth="1"/>
    <col min="12" max="12" width="3.28515625" style="2" customWidth="1"/>
    <col min="13" max="13" width="9.140625" style="2" customWidth="1"/>
    <col min="14" max="14" width="4.5703125" style="2" customWidth="1"/>
    <col min="15" max="15" width="10" style="2" customWidth="1"/>
    <col min="16" max="16" width="8.7109375" style="2" bestFit="1" customWidth="1"/>
    <col min="17" max="17" width="3.140625" style="2" customWidth="1"/>
    <col min="18" max="19" width="9.140625" style="2" customWidth="1"/>
    <col min="20" max="16384" width="9.140625" style="2" hidden="1"/>
  </cols>
  <sheetData>
    <row r="1" spans="1:19" ht="15">
      <c r="A1" s="32" t="str">
        <f ca="1">Bookname</f>
        <v>IPM_Pricing_v1.2.xlsm</v>
      </c>
      <c r="B1" s="32"/>
      <c r="C1" s="32"/>
      <c r="D1" s="32"/>
      <c r="E1" s="863">
        <f ca="1">IF(ISERR(E15),1,E15)</f>
        <v>0</v>
      </c>
      <c r="F1" s="32"/>
      <c r="G1" s="32"/>
      <c r="H1" s="32"/>
      <c r="I1" s="32"/>
      <c r="J1" s="32"/>
      <c r="K1" s="32"/>
      <c r="L1" s="32"/>
      <c r="M1" s="32"/>
      <c r="N1" s="32"/>
      <c r="O1" s="32"/>
      <c r="P1" s="32"/>
      <c r="Q1" s="32"/>
      <c r="R1" s="32"/>
      <c r="S1" s="32"/>
    </row>
    <row r="2" spans="1:19">
      <c r="A2" s="35" t="str">
        <f>ClientNameIn</f>
        <v>Client Name</v>
      </c>
      <c r="B2" s="36"/>
      <c r="C2" s="36"/>
      <c r="D2" s="36"/>
      <c r="E2" s="36"/>
      <c r="F2" s="36"/>
      <c r="G2" s="36"/>
      <c r="H2" s="36"/>
      <c r="I2" s="36"/>
      <c r="J2" s="36"/>
      <c r="K2" s="36"/>
      <c r="L2" s="36"/>
      <c r="M2" s="36"/>
    </row>
    <row r="3" spans="1:19">
      <c r="A3" s="36" t="str">
        <f ca="1">ModelNameIn</f>
        <v>Intermediate Pricing Model v1.2</v>
      </c>
      <c r="B3" s="36"/>
      <c r="C3" s="36"/>
      <c r="D3" s="36"/>
      <c r="E3" s="36"/>
      <c r="F3" s="36"/>
      <c r="G3" s="36"/>
      <c r="H3" s="36"/>
      <c r="L3" s="36"/>
      <c r="M3" s="246" t="s">
        <v>2334</v>
      </c>
      <c r="N3" s="238"/>
      <c r="O3" s="243" t="s">
        <v>2429</v>
      </c>
    </row>
    <row r="4" spans="1:19">
      <c r="A4" s="36" t="str">
        <f ca="1">MID(CELL("filename",A1),FIND("]",CELL("filename",A1))+1, LEN(CELL("filename",A1))-FIND("]",CELL("filename",A1)))</f>
        <v>Error Checks</v>
      </c>
      <c r="B4" s="36"/>
      <c r="C4" s="36"/>
      <c r="D4" s="36"/>
      <c r="E4" s="36"/>
      <c r="F4" s="36"/>
      <c r="G4" s="36"/>
      <c r="H4" s="36"/>
      <c r="L4" s="36"/>
      <c r="M4" s="247" t="s">
        <v>2436</v>
      </c>
      <c r="N4" s="239"/>
      <c r="O4" s="244" t="s">
        <v>2430</v>
      </c>
    </row>
    <row r="5" spans="1:19">
      <c r="A5"/>
      <c r="B5" s="36"/>
      <c r="C5" s="36"/>
      <c r="D5" s="36"/>
      <c r="E5" s="36"/>
      <c r="F5" s="36"/>
      <c r="G5" s="36"/>
      <c r="H5" s="36"/>
      <c r="L5" s="36"/>
      <c r="M5" s="248" t="s">
        <v>2435</v>
      </c>
      <c r="N5" s="240"/>
      <c r="O5" s="245" t="s">
        <v>2431</v>
      </c>
    </row>
    <row r="6" spans="1:19">
      <c r="A6" s="36"/>
      <c r="B6" s="36"/>
      <c r="C6" s="36"/>
      <c r="D6" s="36"/>
      <c r="E6" s="36"/>
      <c r="F6" s="36"/>
      <c r="G6" s="36"/>
      <c r="H6" s="36"/>
      <c r="I6" s="36"/>
      <c r="J6" s="36"/>
      <c r="K6" s="36"/>
      <c r="L6" s="36"/>
      <c r="M6" s="36"/>
    </row>
    <row r="7" spans="1:19">
      <c r="A7" s="36"/>
      <c r="B7" s="36"/>
      <c r="C7" s="36"/>
      <c r="D7" s="36"/>
      <c r="E7" s="36"/>
      <c r="F7" s="36"/>
      <c r="G7" s="36"/>
      <c r="H7" s="36"/>
      <c r="I7" s="36"/>
      <c r="J7" s="36"/>
      <c r="K7" s="36"/>
      <c r="L7" s="36"/>
      <c r="M7" s="36"/>
    </row>
    <row r="8" spans="1:19">
      <c r="A8" s="36"/>
      <c r="B8" s="36"/>
      <c r="C8" s="36"/>
      <c r="D8" s="36"/>
      <c r="E8" s="36"/>
      <c r="F8" s="36"/>
      <c r="G8" s="36"/>
      <c r="H8" s="36"/>
      <c r="I8" s="36"/>
      <c r="J8" s="36"/>
      <c r="K8" s="36"/>
      <c r="L8" s="36"/>
      <c r="M8" s="36"/>
    </row>
    <row r="9" spans="1:19">
      <c r="A9" s="36"/>
      <c r="B9" s="36"/>
      <c r="C9" s="36"/>
      <c r="D9" s="36"/>
      <c r="E9" s="36"/>
      <c r="F9" s="36"/>
      <c r="G9" s="36"/>
      <c r="H9" s="36"/>
      <c r="I9" s="36"/>
      <c r="J9" s="36"/>
      <c r="K9" s="36"/>
      <c r="L9" s="36"/>
      <c r="M9" s="36"/>
    </row>
    <row r="10" spans="1:19" hidden="1">
      <c r="A10" s="36"/>
      <c r="B10" s="36"/>
      <c r="C10" s="36"/>
      <c r="D10" s="36"/>
      <c r="E10" s="36"/>
      <c r="F10" s="36"/>
      <c r="G10" s="36"/>
      <c r="H10" s="36"/>
      <c r="I10" s="36"/>
      <c r="J10" s="36"/>
      <c r="K10" s="36"/>
      <c r="L10" s="36"/>
      <c r="M10" s="36"/>
    </row>
    <row r="11" spans="1:19" hidden="1">
      <c r="A11" s="36"/>
      <c r="B11" s="36"/>
      <c r="C11" s="36"/>
      <c r="D11" s="36"/>
      <c r="E11" s="36"/>
      <c r="F11" s="36"/>
      <c r="G11" s="36"/>
      <c r="H11" s="36"/>
      <c r="I11" s="36"/>
      <c r="J11" s="36"/>
      <c r="K11" s="36"/>
      <c r="L11" s="36"/>
      <c r="M11" s="36"/>
    </row>
    <row r="12" spans="1:19">
      <c r="A12" s="33" t="s">
        <v>2012</v>
      </c>
      <c r="B12" s="33"/>
      <c r="C12" s="33"/>
      <c r="D12" s="33"/>
      <c r="E12" s="33"/>
      <c r="F12" s="33"/>
      <c r="G12" s="33"/>
      <c r="H12" s="33"/>
      <c r="I12" s="33"/>
      <c r="J12" s="33"/>
      <c r="K12" s="34"/>
      <c r="L12" s="34"/>
      <c r="M12" s="34"/>
      <c r="N12" s="34"/>
      <c r="O12" s="34"/>
      <c r="P12" s="34"/>
      <c r="Q12" s="34"/>
      <c r="R12" s="34"/>
      <c r="S12" s="34"/>
    </row>
    <row r="13" spans="1:19">
      <c r="A13" s="36"/>
      <c r="B13" s="36"/>
      <c r="C13" s="36"/>
      <c r="D13" s="36"/>
      <c r="E13" s="36"/>
      <c r="F13" s="36"/>
      <c r="G13" s="36"/>
      <c r="H13" s="36"/>
      <c r="I13" s="36"/>
      <c r="J13" s="36"/>
      <c r="K13" s="36"/>
      <c r="L13" s="36"/>
      <c r="M13" s="36"/>
    </row>
    <row r="14" spans="1:19">
      <c r="B14" s="101" t="s">
        <v>191</v>
      </c>
      <c r="C14" s="36"/>
      <c r="D14" s="36"/>
      <c r="E14" s="73" t="str">
        <f>"Value "</f>
        <v xml:space="preserve">Value </v>
      </c>
      <c r="F14" s="73"/>
      <c r="G14" s="38"/>
      <c r="H14" s="73" t="s">
        <v>2013</v>
      </c>
      <c r="I14" s="73"/>
      <c r="J14" s="36"/>
      <c r="K14" s="73" t="s">
        <v>2015</v>
      </c>
      <c r="L14" s="73"/>
      <c r="M14" s="36"/>
    </row>
    <row r="15" spans="1:19">
      <c r="B15" s="883" t="b">
        <f ca="1">IF(SUM(D15:M15)&gt;0,FALSE,IF(SUM(D15:M15)&lt;0,"WARNING",TRUE))</f>
        <v>1</v>
      </c>
      <c r="C15" s="36"/>
      <c r="D15" s="36"/>
      <c r="E15" s="863">
        <f ca="1">IF(ISERR(SUM(E17:E101)),1,SUM(E17:E101))</f>
        <v>0</v>
      </c>
      <c r="G15" s="36"/>
      <c r="H15" s="863">
        <f>IF(ISERR(SUM(H17:H101)),1,SUM(H17:H101))</f>
        <v>0</v>
      </c>
      <c r="J15" s="36"/>
      <c r="K15" s="863">
        <f>IF(ISERR(SUM(K17:K101)),1,SUM(K17:K101))</f>
        <v>0</v>
      </c>
      <c r="M15" s="36"/>
    </row>
    <row r="16" spans="1:19">
      <c r="A16" s="36"/>
      <c r="B16" s="36"/>
      <c r="C16" s="36"/>
      <c r="D16" s="36"/>
      <c r="E16" s="36"/>
      <c r="F16" s="36"/>
      <c r="G16" s="36"/>
      <c r="H16" s="36"/>
      <c r="I16" s="36"/>
      <c r="J16" s="36"/>
      <c r="K16" s="36"/>
      <c r="L16" s="36"/>
      <c r="M16" s="36"/>
    </row>
    <row r="17" spans="1:19">
      <c r="A17" s="33" t="s">
        <v>2453</v>
      </c>
      <c r="B17" s="33"/>
      <c r="C17" s="33"/>
      <c r="D17" s="33"/>
      <c r="E17" s="33"/>
      <c r="F17" s="33"/>
      <c r="G17" s="33"/>
      <c r="H17" s="33"/>
      <c r="I17" s="33"/>
      <c r="J17" s="33"/>
      <c r="K17" s="34"/>
      <c r="L17" s="34"/>
      <c r="M17" s="34"/>
      <c r="N17" s="34"/>
      <c r="O17" s="34"/>
      <c r="P17" s="34"/>
      <c r="Q17" s="34"/>
      <c r="R17" s="34"/>
      <c r="S17" s="34"/>
    </row>
    <row r="18" spans="1:19" ht="14.25" customHeight="1">
      <c r="A18" s="36"/>
      <c r="B18" s="36"/>
      <c r="C18" s="36"/>
      <c r="D18" s="36"/>
      <c r="E18" s="36"/>
      <c r="F18" s="36"/>
      <c r="G18" s="36"/>
      <c r="H18" s="36"/>
      <c r="I18" s="36"/>
      <c r="J18" s="36"/>
      <c r="K18" s="36"/>
      <c r="L18" s="36"/>
      <c r="M18" s="36"/>
    </row>
    <row r="19" spans="1:19" ht="12.95" customHeight="1" collapsed="1">
      <c r="A19" s="36" t="str">
        <f ca="1">Constants!A4</f>
        <v>Constants</v>
      </c>
      <c r="B19" s="36"/>
      <c r="C19" s="36"/>
      <c r="D19" s="328" t="s">
        <v>2447</v>
      </c>
      <c r="E19" s="863">
        <f ca="1">IF(ISERR(PLA6B),1,PLA6B)</f>
        <v>0</v>
      </c>
      <c r="G19" s="36"/>
      <c r="H19" s="36"/>
      <c r="I19" s="36"/>
      <c r="J19" s="36"/>
      <c r="K19" s="36"/>
      <c r="L19" s="36"/>
      <c r="M19" s="36"/>
    </row>
    <row r="20" spans="1:19" ht="12.95" hidden="1" customHeight="1" outlineLevel="1">
      <c r="A20" s="36"/>
      <c r="B20" s="36"/>
      <c r="C20" s="36"/>
      <c r="D20" s="328" t="s">
        <v>2295</v>
      </c>
      <c r="E20" s="863">
        <f>CheckCur</f>
        <v>0</v>
      </c>
      <c r="F20" s="233" t="str">
        <f>IF(E20&lt;0,"Base Currency and Output Currency do not match.","")</f>
        <v/>
      </c>
      <c r="G20" s="36"/>
      <c r="H20" s="36"/>
      <c r="I20" s="36"/>
      <c r="J20" s="36"/>
      <c r="M20" s="36"/>
    </row>
    <row r="21" spans="1:19" ht="12.95" hidden="1" customHeight="1" outlineLevel="1">
      <c r="A21" s="36"/>
      <c r="B21" s="36"/>
      <c r="C21" s="36"/>
      <c r="D21" s="328"/>
      <c r="E21" s="36"/>
      <c r="G21" s="36"/>
      <c r="H21" s="36"/>
      <c r="I21" s="36"/>
      <c r="J21" s="36"/>
      <c r="M21" s="36"/>
    </row>
    <row r="22" spans="1:19" ht="12.95" customHeight="1">
      <c r="A22" s="36"/>
      <c r="B22" s="36"/>
      <c r="C22" s="36"/>
      <c r="D22" s="328"/>
      <c r="E22" s="36"/>
      <c r="G22" s="36"/>
      <c r="H22" s="36"/>
      <c r="I22" s="36"/>
      <c r="J22" s="36"/>
      <c r="M22" s="36"/>
    </row>
    <row r="23" spans="1:19" ht="12.95" customHeight="1" collapsed="1">
      <c r="A23" s="3" t="str">
        <f ca="1">Timelines!A4</f>
        <v>Timelines</v>
      </c>
      <c r="B23" s="36"/>
      <c r="C23" s="36"/>
      <c r="D23" s="328" t="s">
        <v>2447</v>
      </c>
      <c r="E23" s="863">
        <f ca="1">IF(ISERR(PLA7B),1,PLA7B)</f>
        <v>0</v>
      </c>
      <c r="G23" s="36"/>
      <c r="H23" s="36"/>
      <c r="I23" s="36"/>
      <c r="J23" s="36"/>
      <c r="K23" s="36"/>
      <c r="L23" s="36"/>
      <c r="M23" s="39"/>
    </row>
    <row r="24" spans="1:19" ht="12.95" hidden="1" customHeight="1" outlineLevel="1">
      <c r="A24" s="3"/>
      <c r="B24" s="36"/>
      <c r="C24" s="36"/>
      <c r="D24" s="328" t="s">
        <v>211</v>
      </c>
      <c r="E24" s="863">
        <f>Constants!D266</f>
        <v>0</v>
      </c>
      <c r="G24" s="36"/>
      <c r="H24" s="36"/>
      <c r="I24" s="36"/>
      <c r="J24" s="36"/>
      <c r="K24" s="36"/>
      <c r="L24" s="36"/>
      <c r="M24" s="39"/>
    </row>
    <row r="25" spans="1:19" ht="12.95" hidden="1" customHeight="1" outlineLevel="1">
      <c r="A25" s="36"/>
      <c r="B25" s="36"/>
      <c r="C25" s="36"/>
      <c r="D25" s="328" t="s">
        <v>2312</v>
      </c>
      <c r="E25" s="863">
        <f ca="1">Constants!D508</f>
        <v>0</v>
      </c>
      <c r="G25" s="36"/>
      <c r="H25" s="36"/>
      <c r="I25" s="36"/>
      <c r="J25" s="36"/>
      <c r="K25" s="36"/>
      <c r="L25" s="36"/>
      <c r="M25" s="36"/>
    </row>
    <row r="26" spans="1:19" ht="12.95" hidden="1" customHeight="1" outlineLevel="1">
      <c r="A26" s="36"/>
      <c r="B26" s="36"/>
      <c r="C26" s="36"/>
      <c r="D26" s="328"/>
      <c r="G26" s="36"/>
      <c r="H26" s="36"/>
      <c r="I26" s="36"/>
      <c r="J26" s="36"/>
      <c r="K26" s="36"/>
      <c r="L26" s="36"/>
      <c r="M26" s="36"/>
    </row>
    <row r="27" spans="1:19" ht="12.95" customHeight="1">
      <c r="A27" s="36"/>
      <c r="B27" s="36"/>
      <c r="C27" s="36"/>
      <c r="D27" s="328"/>
      <c r="G27" s="36"/>
      <c r="H27" s="36"/>
      <c r="I27" s="36"/>
      <c r="J27" s="36"/>
      <c r="K27" s="36"/>
      <c r="L27" s="36"/>
      <c r="M27" s="36"/>
    </row>
    <row r="28" spans="1:19" ht="12.95" customHeight="1" collapsed="1">
      <c r="A28" s="36" t="str">
        <f ca="1">'Main Input'!A4</f>
        <v>Main Input</v>
      </c>
      <c r="B28" s="36"/>
      <c r="C28" s="36"/>
      <c r="D28" s="328" t="s">
        <v>2447</v>
      </c>
      <c r="E28" s="863">
        <f>IF(ISERR(PLA10B),1,PLA10B)</f>
        <v>0</v>
      </c>
      <c r="G28" s="36"/>
      <c r="H28" s="36"/>
      <c r="I28" s="36"/>
      <c r="J28" s="36"/>
      <c r="K28" s="36"/>
      <c r="L28" s="36"/>
      <c r="M28" s="36"/>
    </row>
    <row r="29" spans="1:19" ht="12.95" hidden="1" customHeight="1" outlineLevel="1">
      <c r="A29" s="36"/>
      <c r="B29" s="36"/>
      <c r="C29" s="36"/>
      <c r="D29" s="328" t="s">
        <v>1861</v>
      </c>
      <c r="E29" s="863">
        <f>'Main Input'!FM115</f>
        <v>0</v>
      </c>
      <c r="G29" s="36"/>
      <c r="H29" s="36"/>
      <c r="I29" s="36"/>
      <c r="J29" s="36"/>
      <c r="K29" s="36"/>
      <c r="L29" s="36"/>
      <c r="M29" s="36"/>
    </row>
    <row r="30" spans="1:19" ht="12.95" hidden="1" customHeight="1" outlineLevel="1">
      <c r="A30" s="36"/>
      <c r="B30" s="36"/>
      <c r="C30" s="36"/>
      <c r="D30" s="328" t="s">
        <v>2448</v>
      </c>
      <c r="E30" s="863">
        <f>'Main Input'!FN115</f>
        <v>0</v>
      </c>
      <c r="G30" s="36"/>
      <c r="H30" s="36"/>
      <c r="I30" s="36"/>
      <c r="J30" s="36"/>
      <c r="K30" s="36"/>
      <c r="L30" s="36"/>
      <c r="M30" s="36"/>
    </row>
    <row r="31" spans="1:19" ht="12.95" hidden="1" customHeight="1" outlineLevel="1">
      <c r="A31" s="36"/>
      <c r="B31" s="36"/>
      <c r="C31" s="36"/>
      <c r="D31" s="328"/>
      <c r="G31" s="36"/>
      <c r="H31" s="36"/>
      <c r="I31" s="36"/>
      <c r="J31" s="36"/>
      <c r="K31" s="36"/>
      <c r="L31" s="36"/>
      <c r="M31" s="36"/>
    </row>
    <row r="32" spans="1:19" ht="12.95" customHeight="1">
      <c r="A32" s="36"/>
      <c r="B32" s="36"/>
      <c r="C32" s="36"/>
      <c r="D32" s="328"/>
      <c r="G32" s="36"/>
      <c r="H32" s="36"/>
      <c r="I32" s="36"/>
      <c r="J32" s="36"/>
      <c r="K32" s="36"/>
      <c r="L32" s="36"/>
      <c r="M32" s="36"/>
    </row>
    <row r="33" spans="1:13" ht="12.95" customHeight="1" collapsed="1">
      <c r="A33" s="36" t="str">
        <f ca="1">Conversion!A4</f>
        <v>Conversion</v>
      </c>
      <c r="B33" s="36"/>
      <c r="C33" s="36"/>
      <c r="D33" s="328" t="s">
        <v>2447</v>
      </c>
      <c r="E33" s="863">
        <f ca="1">IF(ISERR(PLA11B),1,PLA11B)</f>
        <v>0</v>
      </c>
      <c r="G33" s="36"/>
      <c r="H33" s="36"/>
      <c r="I33" s="36"/>
      <c r="J33" s="36"/>
      <c r="K33" s="36"/>
      <c r="L33" s="36"/>
      <c r="M33" s="36"/>
    </row>
    <row r="34" spans="1:13" ht="12.95" hidden="1" customHeight="1" outlineLevel="1">
      <c r="A34" s="36"/>
      <c r="B34" s="36"/>
      <c r="C34" s="36"/>
      <c r="D34" s="328" t="s">
        <v>2449</v>
      </c>
      <c r="E34" s="863">
        <f>Conversion!D115</f>
        <v>0</v>
      </c>
      <c r="G34" s="36"/>
      <c r="H34" s="36"/>
      <c r="I34" s="36"/>
      <c r="J34" s="36"/>
      <c r="K34" s="36"/>
      <c r="L34" s="36"/>
      <c r="M34" s="36"/>
    </row>
    <row r="35" spans="1:13" ht="12.95" hidden="1" customHeight="1" outlineLevel="1">
      <c r="A35" s="36"/>
      <c r="B35" s="36"/>
      <c r="C35" s="36"/>
      <c r="D35" s="328" t="s">
        <v>2450</v>
      </c>
      <c r="E35" s="863">
        <f>Conversion!D12</f>
        <v>0</v>
      </c>
      <c r="G35" s="36"/>
      <c r="H35" s="36"/>
      <c r="I35" s="36"/>
      <c r="J35" s="36"/>
      <c r="K35" s="36"/>
      <c r="L35" s="36"/>
      <c r="M35" s="36"/>
    </row>
    <row r="36" spans="1:13" ht="12.95" hidden="1" customHeight="1" outlineLevel="1">
      <c r="A36" s="36"/>
      <c r="B36" s="36"/>
      <c r="C36" s="36"/>
      <c r="D36" s="328" t="s">
        <v>2451</v>
      </c>
      <c r="E36" s="863">
        <f ca="1">Conversion!D118</f>
        <v>0</v>
      </c>
      <c r="G36" s="36"/>
      <c r="H36" s="36"/>
      <c r="I36" s="36"/>
      <c r="J36" s="36"/>
      <c r="K36" s="36"/>
      <c r="L36" s="36"/>
      <c r="M36" s="36"/>
    </row>
    <row r="37" spans="1:13" ht="12.95" hidden="1" customHeight="1" outlineLevel="1">
      <c r="A37" s="36"/>
      <c r="B37" s="36"/>
      <c r="C37" s="36"/>
      <c r="D37" s="328"/>
      <c r="G37" s="36"/>
      <c r="H37" s="36"/>
      <c r="I37" s="36"/>
      <c r="J37" s="36"/>
      <c r="K37" s="36"/>
      <c r="L37" s="36"/>
      <c r="M37" s="36"/>
    </row>
    <row r="38" spans="1:13" ht="12.95" customHeight="1">
      <c r="A38" s="36"/>
      <c r="B38" s="36"/>
      <c r="C38" s="36"/>
      <c r="D38" s="328"/>
      <c r="G38" s="36"/>
      <c r="H38" s="36"/>
      <c r="I38" s="36"/>
      <c r="J38" s="36"/>
      <c r="K38" s="36"/>
      <c r="L38" s="36"/>
      <c r="M38" s="36"/>
    </row>
    <row r="39" spans="1:13" ht="12.95" customHeight="1" collapsed="1">
      <c r="A39" s="36" t="str">
        <f ca="1">Capital!A4</f>
        <v>Capital</v>
      </c>
      <c r="B39" s="36"/>
      <c r="C39" s="36"/>
      <c r="D39" s="328" t="s">
        <v>2447</v>
      </c>
      <c r="E39" s="863">
        <f ca="1">IF(ISERR(PLA15B),1,PLA15B)</f>
        <v>0</v>
      </c>
      <c r="G39" s="36"/>
      <c r="H39" s="36"/>
      <c r="I39" s="36"/>
      <c r="J39" s="36"/>
      <c r="K39" s="36"/>
      <c r="L39" s="36"/>
      <c r="M39" s="36"/>
    </row>
    <row r="40" spans="1:13" ht="12.95" hidden="1" customHeight="1" outlineLevel="1">
      <c r="A40" s="36"/>
      <c r="B40" s="36"/>
      <c r="C40" s="36"/>
      <c r="D40" s="328" t="str">
        <f>Capital!A12</f>
        <v>To be Depreciated</v>
      </c>
      <c r="E40" s="863">
        <f>Capital!AD12</f>
        <v>0</v>
      </c>
      <c r="G40" s="36"/>
      <c r="H40" s="36"/>
      <c r="I40" s="36"/>
      <c r="J40" s="36"/>
      <c r="K40" s="36"/>
      <c r="L40" s="36"/>
      <c r="M40" s="36"/>
    </row>
    <row r="41" spans="1:13" ht="12.95" hidden="1" customHeight="1" outlineLevel="1">
      <c r="A41" s="36"/>
      <c r="B41" s="36"/>
      <c r="C41" s="36"/>
      <c r="D41" s="328" t="str">
        <f>Capital!A26</f>
        <v>Residual Rates</v>
      </c>
      <c r="E41" s="863">
        <f>Capital!AD26</f>
        <v>0</v>
      </c>
      <c r="G41" s="36"/>
      <c r="H41" s="36"/>
      <c r="I41" s="36"/>
      <c r="J41" s="36"/>
      <c r="K41" s="36"/>
      <c r="L41" s="36"/>
      <c r="M41" s="36"/>
    </row>
    <row r="42" spans="1:13" ht="12.95" hidden="1" customHeight="1" outlineLevel="1">
      <c r="A42" s="36"/>
      <c r="B42" s="36"/>
      <c r="C42" s="36"/>
      <c r="D42" s="328" t="str">
        <f>Capital!A36</f>
        <v>Cost Transferred</v>
      </c>
      <c r="E42" s="863">
        <f ca="1">PLA15E</f>
        <v>0</v>
      </c>
      <c r="G42" s="36"/>
      <c r="H42" s="36"/>
      <c r="I42" s="36"/>
      <c r="J42" s="36"/>
      <c r="K42" s="36"/>
      <c r="L42" s="36"/>
      <c r="M42" s="36"/>
    </row>
    <row r="43" spans="1:13" ht="12.95" hidden="1" customHeight="1" outlineLevel="1">
      <c r="A43" s="36"/>
      <c r="B43" s="36"/>
      <c r="C43" s="36"/>
      <c r="D43" s="328" t="str">
        <f>Capital!A46</f>
        <v>Residual Value</v>
      </c>
      <c r="E43" s="863">
        <f ca="1">PLA15F</f>
        <v>0</v>
      </c>
      <c r="G43" s="36"/>
      <c r="H43" s="36"/>
      <c r="I43" s="36"/>
      <c r="J43" s="36"/>
      <c r="K43" s="36"/>
      <c r="L43" s="36"/>
      <c r="M43" s="36"/>
    </row>
    <row r="44" spans="1:13" ht="12.95" hidden="1" customHeight="1" outlineLevel="1">
      <c r="A44" s="36"/>
      <c r="B44" s="36"/>
      <c r="C44" s="36"/>
      <c r="D44" s="328"/>
      <c r="G44" s="36"/>
      <c r="H44" s="36"/>
      <c r="I44" s="36"/>
      <c r="J44" s="36"/>
      <c r="K44" s="36"/>
      <c r="L44" s="36"/>
      <c r="M44" s="36"/>
    </row>
    <row r="45" spans="1:13" ht="12.95" customHeight="1">
      <c r="A45" s="36"/>
      <c r="B45" s="36"/>
      <c r="C45" s="36"/>
      <c r="D45" s="328"/>
      <c r="G45" s="36"/>
      <c r="H45" s="36"/>
      <c r="I45" s="36"/>
      <c r="J45" s="36"/>
      <c r="K45" s="36"/>
      <c r="L45" s="36"/>
      <c r="M45" s="36"/>
    </row>
    <row r="46" spans="1:13" ht="12.95" customHeight="1">
      <c r="A46" s="36"/>
      <c r="B46" s="36"/>
      <c r="C46" s="36"/>
      <c r="D46" s="328"/>
      <c r="G46" s="36"/>
      <c r="H46" s="36"/>
      <c r="I46" s="36"/>
      <c r="J46" s="36"/>
      <c r="K46" s="36"/>
      <c r="L46" s="36"/>
      <c r="M46" s="36"/>
    </row>
    <row r="47" spans="1:13" ht="12.95" customHeight="1" collapsed="1">
      <c r="A47" s="36" t="str">
        <f ca="1">'Cost Plus'!A4</f>
        <v>Cost Plus</v>
      </c>
      <c r="B47" s="36"/>
      <c r="C47" s="36"/>
      <c r="D47" s="328" t="s">
        <v>2447</v>
      </c>
      <c r="E47" s="863">
        <f>IF(ISERR(PLA12B),1,PLA12B)</f>
        <v>0</v>
      </c>
      <c r="G47" s="36"/>
      <c r="H47" s="36"/>
      <c r="I47" s="36"/>
      <c r="J47" s="36"/>
      <c r="K47" s="36"/>
      <c r="L47" s="36"/>
      <c r="M47" s="36"/>
    </row>
    <row r="48" spans="1:13" ht="12.95" hidden="1" customHeight="1" outlineLevel="1">
      <c r="A48" s="36"/>
      <c r="B48" s="36"/>
      <c r="C48" s="36"/>
      <c r="D48" s="328" t="s">
        <v>2449</v>
      </c>
      <c r="E48" s="863">
        <f>'Cost Plus'!D115</f>
        <v>0</v>
      </c>
      <c r="G48" s="36"/>
      <c r="H48" s="36"/>
      <c r="I48" s="36"/>
      <c r="J48" s="36"/>
      <c r="K48" s="36"/>
      <c r="L48" s="36"/>
      <c r="M48" s="36"/>
    </row>
    <row r="49" spans="1:13" ht="12.95" hidden="1" customHeight="1" outlineLevel="1">
      <c r="A49" s="36"/>
      <c r="B49" s="36"/>
      <c r="C49" s="36"/>
      <c r="D49" s="328" t="s">
        <v>2450</v>
      </c>
      <c r="E49" s="863">
        <f>'Cost Plus'!D12</f>
        <v>0</v>
      </c>
      <c r="G49" s="36"/>
      <c r="H49" s="36"/>
      <c r="I49" s="36"/>
      <c r="J49" s="36"/>
      <c r="K49" s="36"/>
      <c r="L49" s="36"/>
      <c r="M49" s="36"/>
    </row>
    <row r="50" spans="1:13" ht="12.95" hidden="1" customHeight="1" outlineLevel="1">
      <c r="A50" s="36"/>
      <c r="B50" s="36"/>
      <c r="C50" s="36"/>
      <c r="D50" s="328"/>
      <c r="G50" s="36"/>
      <c r="H50" s="36"/>
      <c r="I50" s="36"/>
      <c r="J50" s="36"/>
      <c r="K50" s="36"/>
      <c r="L50" s="36"/>
      <c r="M50" s="36"/>
    </row>
    <row r="51" spans="1:13" ht="12.95" customHeight="1">
      <c r="A51" s="36"/>
      <c r="B51" s="36"/>
      <c r="C51" s="36"/>
      <c r="D51" s="328"/>
      <c r="G51" s="36"/>
      <c r="H51" s="36"/>
      <c r="I51" s="36"/>
      <c r="J51" s="36"/>
      <c r="K51" s="36"/>
      <c r="L51" s="36"/>
      <c r="M51" s="36"/>
    </row>
    <row r="52" spans="1:13" ht="12.95" customHeight="1" collapsed="1">
      <c r="A52" s="36" t="str">
        <f ca="1">'Customer Charges'!A4</f>
        <v>Customer Charges</v>
      </c>
      <c r="B52" s="36"/>
      <c r="C52" s="36"/>
      <c r="D52" s="328" t="s">
        <v>2447</v>
      </c>
      <c r="E52" s="863">
        <f ca="1">IF(ISERR(PLA8B),1,PLA8B)</f>
        <v>0</v>
      </c>
      <c r="G52" s="36"/>
      <c r="H52" s="36"/>
      <c r="I52" s="36"/>
      <c r="J52" s="36"/>
      <c r="K52" s="36"/>
      <c r="L52" s="36"/>
      <c r="M52" s="36"/>
    </row>
    <row r="53" spans="1:13" ht="12.95" hidden="1" customHeight="1" outlineLevel="1">
      <c r="A53" s="36"/>
      <c r="B53" s="36"/>
      <c r="C53" s="36"/>
      <c r="D53" s="328" t="s">
        <v>939</v>
      </c>
      <c r="E53" s="863">
        <f ca="1">'Customer Charges'!D207</f>
        <v>0</v>
      </c>
      <c r="G53" s="36"/>
      <c r="H53" s="36"/>
      <c r="I53" s="286"/>
      <c r="J53" s="36"/>
      <c r="K53" s="36"/>
      <c r="L53" s="36"/>
      <c r="M53" s="36"/>
    </row>
    <row r="54" spans="1:13" ht="12.95" hidden="1" customHeight="1" outlineLevel="1">
      <c r="A54" s="36"/>
      <c r="B54" s="36"/>
      <c r="C54" s="36"/>
      <c r="D54" s="328"/>
      <c r="G54" s="36"/>
      <c r="H54" s="36"/>
      <c r="I54" s="36"/>
      <c r="J54" s="36"/>
      <c r="K54" s="36"/>
      <c r="L54" s="36"/>
      <c r="M54" s="36"/>
    </row>
    <row r="55" spans="1:13" ht="12.95" customHeight="1">
      <c r="A55" s="36"/>
      <c r="B55" s="36"/>
      <c r="C55" s="36"/>
      <c r="D55" s="328"/>
      <c r="G55" s="36"/>
      <c r="H55" s="36"/>
      <c r="I55" s="36"/>
      <c r="J55" s="36"/>
      <c r="K55" s="36"/>
      <c r="L55" s="36"/>
      <c r="M55" s="36"/>
    </row>
    <row r="56" spans="1:13" ht="12.95" customHeight="1" collapsed="1">
      <c r="A56" s="36" t="str">
        <f ca="1">'Profile before CoM'!A4</f>
        <v>Profile before CoM</v>
      </c>
      <c r="B56" s="36"/>
      <c r="C56" s="36"/>
      <c r="D56" s="328" t="s">
        <v>2447</v>
      </c>
      <c r="E56" s="863">
        <f>IF(ISERR(PLA13B),1,PLA13B)</f>
        <v>0</v>
      </c>
      <c r="G56" s="36"/>
      <c r="H56" s="36"/>
      <c r="I56" s="36"/>
      <c r="J56" s="36"/>
      <c r="K56" s="36"/>
      <c r="L56" s="36"/>
      <c r="M56" s="36"/>
    </row>
    <row r="57" spans="1:13" ht="12.95" hidden="1" customHeight="1" outlineLevel="1">
      <c r="A57" s="36"/>
      <c r="B57" s="36"/>
      <c r="C57" s="36"/>
      <c r="D57" s="328" t="s">
        <v>2449</v>
      </c>
      <c r="E57" s="863">
        <f>'Profile before CoM'!D115</f>
        <v>0</v>
      </c>
      <c r="G57" s="36"/>
      <c r="H57" s="36"/>
      <c r="I57" s="36"/>
      <c r="J57" s="36"/>
      <c r="K57" s="36"/>
      <c r="L57" s="36"/>
      <c r="M57" s="36"/>
    </row>
    <row r="58" spans="1:13" ht="12.95" hidden="1" customHeight="1" outlineLevel="1">
      <c r="A58" s="36"/>
      <c r="B58" s="36"/>
      <c r="C58" s="36"/>
      <c r="D58" s="328" t="s">
        <v>2450</v>
      </c>
      <c r="E58" s="863">
        <f>'Profile before CoM'!D12</f>
        <v>0</v>
      </c>
      <c r="G58" s="36"/>
      <c r="H58" s="292"/>
      <c r="I58" s="36"/>
      <c r="J58" s="36"/>
      <c r="K58" s="36"/>
      <c r="L58" s="36"/>
      <c r="M58" s="36"/>
    </row>
    <row r="59" spans="1:13" ht="12.95" hidden="1" customHeight="1" outlineLevel="1">
      <c r="A59" s="36"/>
      <c r="B59" s="36"/>
      <c r="C59" s="36"/>
      <c r="D59" s="328"/>
      <c r="G59" s="36"/>
      <c r="H59" s="36"/>
      <c r="I59" s="36"/>
      <c r="J59" s="36"/>
      <c r="K59" s="36"/>
      <c r="L59" s="36"/>
      <c r="M59" s="36"/>
    </row>
    <row r="60" spans="1:13" ht="12.95" customHeight="1">
      <c r="A60" s="36"/>
      <c r="B60" s="36"/>
      <c r="C60" s="36"/>
      <c r="D60" s="328"/>
      <c r="G60" s="36"/>
      <c r="H60" s="36"/>
      <c r="I60" s="36"/>
      <c r="J60" s="36"/>
      <c r="K60" s="36"/>
      <c r="L60" s="36"/>
      <c r="M60" s="36"/>
    </row>
    <row r="61" spans="1:13" ht="12.95" customHeight="1" collapsed="1">
      <c r="A61" s="36" t="str">
        <f ca="1">_PLA22</f>
        <v>CoM</v>
      </c>
      <c r="B61" s="36"/>
      <c r="C61" s="36"/>
      <c r="D61" s="328" t="s">
        <v>2447</v>
      </c>
      <c r="E61" s="863">
        <f ca="1">IF(ISERR(PLA22B),1,PLA22B)</f>
        <v>0</v>
      </c>
      <c r="G61" s="36"/>
      <c r="H61" s="36"/>
      <c r="I61" s="36"/>
      <c r="J61" s="36"/>
      <c r="K61" s="36"/>
      <c r="L61" s="36"/>
      <c r="M61" s="36"/>
    </row>
    <row r="62" spans="1:13" ht="12.95" hidden="1" customHeight="1" outlineLevel="1">
      <c r="A62" s="36"/>
      <c r="B62" s="36"/>
      <c r="C62" s="36"/>
      <c r="D62" s="328" t="s">
        <v>2452</v>
      </c>
      <c r="E62" s="863">
        <f ca="1">CoM!D12</f>
        <v>0</v>
      </c>
      <c r="G62" s="36"/>
      <c r="H62" s="36"/>
      <c r="I62" s="36"/>
      <c r="J62" s="36"/>
      <c r="K62" s="36"/>
      <c r="L62" s="36"/>
      <c r="M62" s="36"/>
    </row>
    <row r="63" spans="1:13" ht="12.95" hidden="1" customHeight="1" outlineLevel="1">
      <c r="A63" s="36"/>
      <c r="B63" s="36"/>
      <c r="C63" s="36"/>
      <c r="D63" s="328" t="s">
        <v>2454</v>
      </c>
      <c r="E63" s="863">
        <f ca="1">CoM!EZ18</f>
        <v>0</v>
      </c>
      <c r="G63" s="36"/>
      <c r="H63" s="36"/>
      <c r="I63" s="36"/>
      <c r="J63" s="36"/>
      <c r="K63" s="36"/>
      <c r="L63" s="36"/>
      <c r="M63" s="36"/>
    </row>
    <row r="64" spans="1:13" ht="12.95" hidden="1" customHeight="1" outlineLevel="1">
      <c r="A64" s="36"/>
      <c r="B64" s="36"/>
      <c r="C64" s="36"/>
      <c r="D64" s="328" t="s">
        <v>89</v>
      </c>
      <c r="E64" s="863">
        <f ca="1">CoM!EZ21</f>
        <v>0</v>
      </c>
      <c r="G64" s="36"/>
      <c r="H64" s="36"/>
      <c r="I64" s="36"/>
      <c r="J64" s="36"/>
      <c r="K64" s="36"/>
      <c r="L64" s="36"/>
      <c r="M64" s="36"/>
    </row>
    <row r="65" spans="1:13" ht="12.95" hidden="1" customHeight="1" outlineLevel="1">
      <c r="A65" s="36"/>
      <c r="B65" s="36"/>
      <c r="C65" s="36"/>
      <c r="D65" s="328"/>
      <c r="G65" s="36"/>
      <c r="H65" s="36"/>
      <c r="I65" s="36"/>
      <c r="J65" s="36"/>
      <c r="K65" s="36"/>
      <c r="L65" s="36"/>
      <c r="M65" s="36"/>
    </row>
    <row r="66" spans="1:13" ht="12.95" customHeight="1">
      <c r="A66" s="36"/>
      <c r="B66" s="36"/>
      <c r="C66" s="36"/>
      <c r="D66" s="328"/>
      <c r="G66" s="36"/>
      <c r="H66" s="36"/>
      <c r="I66" s="36"/>
      <c r="J66" s="36"/>
      <c r="K66" s="36"/>
      <c r="L66" s="36"/>
      <c r="M66" s="36"/>
    </row>
    <row r="67" spans="1:13" ht="12.95" customHeight="1" collapsed="1">
      <c r="A67" s="36" t="str">
        <f ca="1">_PLA14</f>
        <v>Profile with CoM</v>
      </c>
      <c r="B67" s="36"/>
      <c r="C67" s="36"/>
      <c r="D67" s="328" t="s">
        <v>2447</v>
      </c>
      <c r="E67" s="863">
        <f>IF(ISERR(PLA14B),1,PLA14B)</f>
        <v>0</v>
      </c>
      <c r="G67" s="36"/>
      <c r="H67" s="36"/>
      <c r="I67" s="36"/>
      <c r="J67" s="36"/>
      <c r="K67" s="36"/>
      <c r="L67" s="36"/>
      <c r="M67" s="36"/>
    </row>
    <row r="68" spans="1:13" ht="12.95" hidden="1" customHeight="1" outlineLevel="1">
      <c r="A68" s="36"/>
      <c r="B68" s="36"/>
      <c r="C68" s="36"/>
      <c r="D68" s="328" t="s">
        <v>2449</v>
      </c>
      <c r="E68" s="863">
        <f>'Profile with CoM'!D115</f>
        <v>0</v>
      </c>
      <c r="G68" s="36"/>
      <c r="H68" s="36"/>
      <c r="I68" s="36"/>
      <c r="J68" s="36"/>
      <c r="K68" s="36"/>
      <c r="L68" s="36"/>
      <c r="M68" s="36"/>
    </row>
    <row r="69" spans="1:13" ht="12.95" hidden="1" customHeight="1" outlineLevel="1">
      <c r="A69" s="36"/>
      <c r="B69" s="36"/>
      <c r="C69" s="36"/>
      <c r="D69" s="328" t="s">
        <v>2450</v>
      </c>
      <c r="E69" s="863">
        <f>'Profile with CoM'!D12</f>
        <v>0</v>
      </c>
      <c r="G69" s="36"/>
      <c r="H69" s="292"/>
      <c r="I69" s="36"/>
      <c r="J69" s="36"/>
      <c r="K69" s="36"/>
      <c r="L69" s="36"/>
      <c r="M69" s="36"/>
    </row>
    <row r="70" spans="1:13" ht="12.95" customHeight="1">
      <c r="A70" s="36"/>
      <c r="B70" s="36"/>
      <c r="C70" s="36"/>
      <c r="D70" s="328"/>
      <c r="G70" s="36"/>
      <c r="H70" s="36"/>
      <c r="I70" s="36"/>
      <c r="J70" s="36"/>
      <c r="K70" s="36"/>
      <c r="L70" s="36"/>
      <c r="M70" s="36"/>
    </row>
    <row r="71" spans="1:13" ht="12.95" customHeight="1" collapsed="1">
      <c r="A71" s="36" t="str">
        <f ca="1">'Final Price'!A4</f>
        <v>Final Price</v>
      </c>
      <c r="B71" s="36"/>
      <c r="C71" s="36"/>
      <c r="D71" s="328" t="s">
        <v>2447</v>
      </c>
      <c r="E71" s="863">
        <f>IF(ISERR(PLA16B),1,PLA16B)</f>
        <v>0</v>
      </c>
      <c r="G71" s="36"/>
      <c r="H71" s="36"/>
      <c r="I71" s="36"/>
      <c r="J71" s="36"/>
      <c r="K71" s="36"/>
      <c r="L71" s="36"/>
      <c r="M71" s="36"/>
    </row>
    <row r="72" spans="1:13" ht="12.95" hidden="1" customHeight="1" outlineLevel="1">
      <c r="A72" s="36"/>
      <c r="B72" s="36"/>
      <c r="C72" s="36"/>
      <c r="D72" s="328" t="s">
        <v>2449</v>
      </c>
      <c r="E72" s="863">
        <f>'Final Price'!D115</f>
        <v>0</v>
      </c>
      <c r="G72" s="36"/>
      <c r="H72" s="36"/>
      <c r="I72" s="36"/>
      <c r="J72" s="36"/>
      <c r="K72" s="36"/>
      <c r="L72" s="36"/>
      <c r="M72" s="36"/>
    </row>
    <row r="73" spans="1:13" ht="12.95" hidden="1" customHeight="1" outlineLevel="1">
      <c r="A73" s="36"/>
      <c r="B73" s="36"/>
      <c r="C73" s="36"/>
      <c r="D73" s="328" t="s">
        <v>2450</v>
      </c>
      <c r="E73" s="863">
        <f>'Final Price'!D12</f>
        <v>0</v>
      </c>
      <c r="G73" s="36"/>
      <c r="H73" s="36"/>
      <c r="I73" s="36"/>
      <c r="J73" s="36"/>
      <c r="K73" s="36"/>
      <c r="L73" s="36"/>
      <c r="M73" s="36"/>
    </row>
    <row r="74" spans="1:13" ht="12.95" hidden="1" customHeight="1" outlineLevel="1">
      <c r="A74" s="36"/>
      <c r="B74" s="36"/>
      <c r="C74" s="36"/>
      <c r="D74" s="328"/>
      <c r="G74" s="36"/>
      <c r="H74" s="36"/>
      <c r="I74" s="36"/>
      <c r="J74" s="36"/>
      <c r="K74" s="36"/>
      <c r="L74" s="36"/>
      <c r="M74" s="36"/>
    </row>
    <row r="75" spans="1:13" ht="12.95" customHeight="1">
      <c r="A75" s="36"/>
      <c r="B75" s="36"/>
      <c r="C75" s="36"/>
      <c r="D75" s="328"/>
      <c r="G75" s="36"/>
      <c r="H75" s="36"/>
      <c r="I75" s="36"/>
      <c r="J75" s="36"/>
      <c r="K75" s="36"/>
      <c r="L75" s="36"/>
      <c r="M75" s="36"/>
    </row>
    <row r="76" spans="1:13" ht="12.95" customHeight="1" collapsed="1">
      <c r="A76" s="36" t="str">
        <f ca="1">'Service Prices'!A4</f>
        <v>Service Prices</v>
      </c>
      <c r="B76" s="36"/>
      <c r="C76" s="36"/>
      <c r="D76" s="328" t="s">
        <v>2447</v>
      </c>
      <c r="E76" s="863">
        <f ca="1">IF(ISERR(PLA17B),1,PLA17B)</f>
        <v>0</v>
      </c>
      <c r="G76" s="36"/>
      <c r="H76" s="36"/>
      <c r="I76" s="36"/>
      <c r="J76" s="36"/>
      <c r="K76" s="36"/>
      <c r="L76" s="36"/>
      <c r="M76" s="36"/>
    </row>
    <row r="77" spans="1:13" ht="12.95" hidden="1" customHeight="1" outlineLevel="1">
      <c r="A77" s="36"/>
      <c r="B77" s="36"/>
      <c r="C77" s="36"/>
      <c r="D77" s="328" t="s">
        <v>2292</v>
      </c>
      <c r="E77" s="863">
        <f>'Service Prices'!D14</f>
        <v>0</v>
      </c>
      <c r="G77" s="36"/>
      <c r="H77" s="36"/>
      <c r="I77" s="36"/>
      <c r="J77" s="36"/>
      <c r="K77" s="36"/>
      <c r="L77" s="36"/>
      <c r="M77" s="36"/>
    </row>
    <row r="78" spans="1:13" ht="12.95" hidden="1" customHeight="1" outlineLevel="1">
      <c r="A78" s="36"/>
      <c r="B78" s="36"/>
      <c r="C78" s="36"/>
      <c r="D78" s="328" t="s">
        <v>2450</v>
      </c>
      <c r="E78" s="863">
        <f ca="1">'Service Prices'!D12</f>
        <v>0</v>
      </c>
      <c r="F78" s="3"/>
      <c r="G78" s="36"/>
      <c r="H78" s="36"/>
      <c r="J78" s="36"/>
      <c r="K78" s="36"/>
      <c r="L78" s="36"/>
      <c r="M78" s="36"/>
    </row>
    <row r="79" spans="1:13" ht="12.95" hidden="1" customHeight="1" outlineLevel="1">
      <c r="A79" s="36"/>
      <c r="B79" s="36"/>
      <c r="C79" s="36"/>
      <c r="D79" s="328"/>
      <c r="G79" s="36"/>
      <c r="H79" s="36"/>
      <c r="I79" s="36"/>
      <c r="J79" s="36"/>
      <c r="K79" s="36"/>
      <c r="L79" s="36"/>
      <c r="M79" s="36"/>
    </row>
    <row r="80" spans="1:13" ht="12.95" customHeight="1">
      <c r="A80" s="36"/>
      <c r="B80" s="36"/>
      <c r="C80" s="36"/>
      <c r="D80" s="328"/>
      <c r="G80" s="36"/>
      <c r="H80" s="36"/>
      <c r="I80" s="36"/>
      <c r="J80" s="36"/>
      <c r="K80" s="36"/>
      <c r="L80" s="36"/>
      <c r="M80" s="36"/>
    </row>
    <row r="81" spans="1:19" ht="12.95" customHeight="1">
      <c r="A81" s="36" t="str">
        <f ca="1">'Financial Dashboard'!A4</f>
        <v>Financial Dashboard</v>
      </c>
      <c r="B81" s="36"/>
      <c r="C81" s="36"/>
      <c r="D81" s="328" t="s">
        <v>2447</v>
      </c>
      <c r="E81" s="863">
        <f>IF(ISERR(PLA9B),1,PLA9B)</f>
        <v>0</v>
      </c>
      <c r="G81" s="36"/>
      <c r="H81" s="36"/>
      <c r="I81" s="36"/>
      <c r="J81" s="36"/>
      <c r="K81" s="36"/>
      <c r="L81" s="36"/>
      <c r="M81" s="36"/>
    </row>
    <row r="82" spans="1:19" ht="12.95" customHeight="1">
      <c r="A82" s="36"/>
      <c r="B82" s="36"/>
      <c r="C82" s="36"/>
      <c r="D82" s="328"/>
      <c r="G82" s="36"/>
      <c r="H82" s="36"/>
      <c r="I82" s="36"/>
      <c r="J82" s="36"/>
      <c r="K82" s="36"/>
      <c r="L82" s="36"/>
      <c r="M82" s="36"/>
    </row>
    <row r="83" spans="1:19" ht="12.95" customHeight="1" collapsed="1">
      <c r="A83" s="36" t="str">
        <f ca="1">Interface!A4</f>
        <v>Interface</v>
      </c>
      <c r="B83" s="36"/>
      <c r="C83" s="36"/>
      <c r="D83" s="328" t="s">
        <v>2447</v>
      </c>
      <c r="E83" s="863">
        <f ca="1">IF(ISERR(PLA18B),1,PLA18B)</f>
        <v>0</v>
      </c>
      <c r="G83" s="36"/>
      <c r="H83" s="36"/>
      <c r="I83" s="36"/>
      <c r="J83" s="36"/>
      <c r="K83" s="36"/>
      <c r="L83" s="36"/>
      <c r="M83" s="36"/>
    </row>
    <row r="84" spans="1:19" ht="12.95" hidden="1" customHeight="1" outlineLevel="1">
      <c r="A84" s="36"/>
      <c r="B84" s="36"/>
      <c r="C84" s="36"/>
      <c r="D84" s="328" t="str">
        <f>INTCO1</f>
        <v>Costs</v>
      </c>
      <c r="E84" s="863">
        <f ca="1">Interface!D12</f>
        <v>0</v>
      </c>
      <c r="G84" s="36"/>
      <c r="H84" s="36"/>
      <c r="I84" s="36"/>
      <c r="J84" s="36"/>
      <c r="K84" s="36"/>
      <c r="L84" s="36"/>
      <c r="M84" s="36"/>
    </row>
    <row r="85" spans="1:19" ht="12.95" hidden="1" customHeight="1" outlineLevel="1">
      <c r="A85" s="36"/>
      <c r="B85" s="36"/>
      <c r="C85" s="36"/>
      <c r="D85" s="328" t="str">
        <f>INTCP1</f>
        <v>Cost Plus</v>
      </c>
      <c r="E85" s="863">
        <f ca="1">Interface!D145</f>
        <v>0</v>
      </c>
      <c r="G85" s="36"/>
      <c r="H85" s="36"/>
      <c r="I85" s="36"/>
      <c r="J85" s="36"/>
      <c r="K85" s="36"/>
      <c r="L85" s="36"/>
      <c r="M85" s="36"/>
    </row>
    <row r="86" spans="1:19" ht="12.95" hidden="1" customHeight="1" outlineLevel="1">
      <c r="A86" s="36"/>
      <c r="B86" s="36"/>
      <c r="C86" s="36"/>
      <c r="D86" s="328" t="str">
        <f>INTBP1</f>
        <v>Profile</v>
      </c>
      <c r="E86" s="863">
        <f ca="1">Interface!D190</f>
        <v>0</v>
      </c>
      <c r="G86" s="36"/>
      <c r="H86" s="36"/>
      <c r="I86" s="36"/>
      <c r="J86" s="36"/>
      <c r="K86" s="36"/>
      <c r="L86" s="36"/>
      <c r="M86" s="36"/>
    </row>
    <row r="87" spans="1:19" ht="12.95" hidden="1" customHeight="1" outlineLevel="1">
      <c r="A87" s="36"/>
      <c r="B87" s="36"/>
      <c r="C87" s="36"/>
      <c r="D87" s="328"/>
      <c r="G87" s="36"/>
      <c r="H87" s="36"/>
      <c r="I87" s="36"/>
      <c r="J87" s="36"/>
      <c r="K87" s="36"/>
      <c r="L87" s="36"/>
      <c r="M87" s="36"/>
    </row>
    <row r="88" spans="1:19" ht="12.95" customHeight="1">
      <c r="A88" s="36"/>
      <c r="B88" s="36"/>
      <c r="C88" s="36"/>
      <c r="D88" s="328"/>
      <c r="G88" s="36"/>
      <c r="H88" s="36"/>
      <c r="I88" s="36"/>
      <c r="J88" s="36"/>
      <c r="K88" s="36"/>
      <c r="L88" s="36"/>
      <c r="M88" s="36"/>
    </row>
    <row r="89" spans="1:19" ht="12.95" customHeight="1">
      <c r="A89" s="36" t="str">
        <f ca="1">Audit!A4</f>
        <v>Audit</v>
      </c>
      <c r="B89" s="36"/>
      <c r="C89" s="36"/>
      <c r="D89" s="328" t="s">
        <v>2447</v>
      </c>
      <c r="E89" s="863">
        <f ca="1">IF(ISERR(PLA19B),1,PLA19B)</f>
        <v>0</v>
      </c>
      <c r="G89" s="36"/>
      <c r="H89" s="36"/>
      <c r="I89" s="36"/>
      <c r="J89" s="36"/>
      <c r="K89" s="36"/>
      <c r="L89" s="36"/>
      <c r="M89" s="36"/>
    </row>
    <row r="90" spans="1:19" ht="12.95" customHeight="1">
      <c r="A90" s="36"/>
      <c r="B90" s="36"/>
      <c r="C90" s="36"/>
      <c r="D90" s="328"/>
      <c r="G90" s="36"/>
      <c r="H90" s="36"/>
      <c r="I90" s="36"/>
      <c r="J90" s="36"/>
      <c r="K90" s="36"/>
      <c r="L90" s="36"/>
      <c r="M90" s="36"/>
    </row>
    <row r="91" spans="1:19" ht="12.95" customHeight="1">
      <c r="A91" s="36" t="str">
        <f ca="1">'Change Control'!A4</f>
        <v>Change Control</v>
      </c>
      <c r="B91" s="36"/>
      <c r="C91" s="36"/>
      <c r="D91" s="328" t="s">
        <v>2447</v>
      </c>
      <c r="E91" s="863">
        <f>IF(ISERR(PLA20B),1,PLA20B)</f>
        <v>0</v>
      </c>
      <c r="G91" s="36"/>
      <c r="H91" s="36"/>
      <c r="I91" s="36"/>
      <c r="J91" s="36"/>
      <c r="K91" s="36"/>
      <c r="L91" s="36"/>
      <c r="M91" s="36"/>
    </row>
    <row r="92" spans="1:19" ht="12.95" customHeight="1">
      <c r="A92" s="36"/>
      <c r="B92" s="36"/>
      <c r="C92" s="36"/>
      <c r="D92" s="328"/>
      <c r="G92" s="36"/>
      <c r="H92" s="36"/>
      <c r="I92" s="36"/>
      <c r="J92" s="36"/>
      <c r="K92" s="36"/>
      <c r="L92" s="36"/>
      <c r="M92" s="36"/>
    </row>
    <row r="93" spans="1:19">
      <c r="A93" s="33" t="s">
        <v>2016</v>
      </c>
      <c r="B93" s="33"/>
      <c r="C93" s="33"/>
      <c r="D93" s="33"/>
      <c r="E93" s="33"/>
      <c r="F93" s="33"/>
      <c r="G93" s="33"/>
      <c r="H93" s="33"/>
      <c r="I93" s="33"/>
      <c r="J93" s="33"/>
      <c r="K93" s="34"/>
      <c r="L93" s="34"/>
      <c r="M93" s="34"/>
      <c r="N93" s="34"/>
      <c r="O93" s="34"/>
      <c r="P93" s="34"/>
      <c r="Q93" s="34"/>
      <c r="R93" s="34"/>
      <c r="S93" s="34"/>
    </row>
    <row r="94" spans="1:19" ht="12.95" customHeight="1">
      <c r="A94" s="36"/>
      <c r="B94" s="36"/>
      <c r="C94" s="36"/>
      <c r="D94" s="36"/>
      <c r="E94" s="36"/>
      <c r="F94" s="36"/>
      <c r="G94" s="36"/>
      <c r="H94" s="36"/>
      <c r="I94" s="36"/>
      <c r="J94" s="36"/>
      <c r="K94" s="36"/>
      <c r="L94" s="36"/>
      <c r="M94" s="36"/>
    </row>
    <row r="95" spans="1:19">
      <c r="F95" s="36"/>
    </row>
    <row r="96" spans="1:19">
      <c r="A96" s="36" t="str">
        <f ca="1">'Cost Plus'!A4</f>
        <v>Cost Plus</v>
      </c>
      <c r="B96" s="36"/>
      <c r="C96" s="36"/>
      <c r="D96" s="181" t="s">
        <v>2540</v>
      </c>
      <c r="E96" s="863">
        <v>0</v>
      </c>
      <c r="F96" s="36"/>
      <c r="G96" s="179"/>
      <c r="I96" s="36"/>
      <c r="J96" s="36"/>
      <c r="K96" s="36"/>
      <c r="L96" s="36"/>
      <c r="M96" s="36"/>
    </row>
    <row r="97" spans="1:19">
      <c r="A97" s="36"/>
      <c r="B97" s="36"/>
      <c r="C97" s="36"/>
      <c r="D97" s="36"/>
      <c r="E97" s="172"/>
      <c r="F97" s="36"/>
      <c r="G97" s="36"/>
      <c r="H97" s="36"/>
      <c r="I97" s="36"/>
      <c r="J97" s="36"/>
      <c r="K97" s="36"/>
      <c r="L97" s="36"/>
      <c r="M97" s="36"/>
    </row>
    <row r="98" spans="1:19">
      <c r="A98" s="74"/>
      <c r="B98" s="36"/>
      <c r="C98" s="36"/>
      <c r="G98" s="179"/>
      <c r="I98" s="36"/>
      <c r="J98" s="36"/>
      <c r="K98" s="36"/>
      <c r="L98" s="36"/>
      <c r="M98" s="36"/>
    </row>
    <row r="99" spans="1:19" s="126" customFormat="1">
      <c r="A99" s="144"/>
      <c r="B99" s="144"/>
      <c r="C99" s="144"/>
      <c r="D99" s="144"/>
      <c r="E99" s="144"/>
      <c r="F99" s="144"/>
      <c r="G99" s="144"/>
      <c r="H99" s="144"/>
      <c r="I99" s="144"/>
      <c r="J99" s="144"/>
      <c r="K99" s="144"/>
      <c r="L99" s="144"/>
      <c r="M99" s="144"/>
    </row>
    <row r="100" spans="1:19">
      <c r="A100" s="36"/>
      <c r="B100" s="36"/>
      <c r="C100" s="36"/>
      <c r="D100" s="36"/>
      <c r="E100" s="36"/>
      <c r="F100" s="36"/>
      <c r="G100" s="36"/>
      <c r="H100" s="36"/>
      <c r="I100" s="36"/>
      <c r="J100" s="36"/>
      <c r="K100" s="36"/>
      <c r="L100" s="36"/>
      <c r="M100" s="36"/>
    </row>
    <row r="101" spans="1:19">
      <c r="A101" s="51" t="str">
        <f>EndOfSheet</f>
        <v>ZZEND</v>
      </c>
      <c r="B101" s="44"/>
      <c r="C101" s="44"/>
      <c r="D101" s="44"/>
      <c r="E101" s="44"/>
      <c r="F101" s="44"/>
      <c r="G101" s="44"/>
      <c r="H101" s="44"/>
      <c r="I101" s="44"/>
      <c r="J101" s="44"/>
      <c r="K101" s="53"/>
      <c r="L101" s="53"/>
      <c r="M101" s="53"/>
      <c r="N101" s="53"/>
      <c r="O101" s="53"/>
      <c r="P101" s="53"/>
      <c r="Q101" s="53"/>
      <c r="R101" s="53"/>
      <c r="S101" s="53"/>
    </row>
    <row r="102" spans="1:19" hidden="1"/>
    <row r="103" spans="1:19" hidden="1"/>
    <row r="104" spans="1:19" hidden="1"/>
    <row r="105" spans="1:19" hidden="1"/>
    <row r="106" spans="1:19" hidden="1"/>
    <row r="107" spans="1:19" hidden="1"/>
    <row r="108" spans="1:19" hidden="1"/>
    <row r="109" spans="1:19" hidden="1"/>
    <row r="110" spans="1:19" hidden="1"/>
    <row r="111" spans="1:19" hidden="1"/>
    <row r="112" spans="1:19"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row r="164" spans="1:1" hidden="1"/>
    <row r="165" spans="1:1" hidden="1"/>
    <row r="166" spans="1:1" hidden="1"/>
    <row r="167" spans="1:1" hidden="1">
      <c r="A167"/>
    </row>
    <row r="168" spans="1:1" hidden="1">
      <c r="A168"/>
    </row>
  </sheetData>
  <sheetProtection sheet="1" objects="1" scenarios="1" autoFilter="0"/>
  <phoneticPr fontId="7" type="noConversion"/>
  <conditionalFormatting sqref="A1:D1 F1:S1">
    <cfRule type="expression" dxfId="160" priority="1" stopIfTrue="1">
      <formula>ErrorsPresent&gt;0</formula>
    </cfRule>
    <cfRule type="expression" dxfId="159" priority="2" stopIfTrue="1">
      <formula>ErrorsPresent&lt;0</formula>
    </cfRule>
  </conditionalFormatting>
  <conditionalFormatting sqref="E1 E15 E96 H15 K15 E71:E73 E76:E78 E81 E19:E20 E23:E25 E28:E30 E33:E36 E39:E43 E47:E49 E52:E53 E56:E58 E61:E64 E67:E69 E83:E86 E89 E91">
    <cfRule type="cellIs" dxfId="158" priority="3" stopIfTrue="1" operator="greaterThan">
      <formula>0</formula>
    </cfRule>
    <cfRule type="cellIs" dxfId="157" priority="4" stopIfTrue="1" operator="lessThan">
      <formula>0</formula>
    </cfRule>
  </conditionalFormatting>
  <conditionalFormatting sqref="B15">
    <cfRule type="cellIs" dxfId="156" priority="5" stopIfTrue="1" operator="equal">
      <formula>TRUE</formula>
    </cfRule>
    <cfRule type="cellIs" dxfId="155" priority="6" stopIfTrue="1" operator="equal">
      <formula>"WARNING"</formula>
    </cfRule>
  </conditionalFormatting>
  <hyperlinks>
    <hyperlink ref="E33" location="PLA11B" tooltip="Hyperlink to sheet Master Check" display="PLA11B"/>
    <hyperlink ref="E19" location="PLA6B" tooltip="Hyperlink to sheet Master Check" display="PLA6B"/>
    <hyperlink ref="E23" location="PLA7B" tooltip="Hyperlink to sheet Master Check" display="PLA7B"/>
    <hyperlink ref="E24" location="PLA7C" tooltip="Hyperlink to Currency Rates" display="PLA7C"/>
    <hyperlink ref="E25" location="PLA7D" tooltip="Hyperlink to Indexation table" display="PLA7D"/>
    <hyperlink ref="E28" location="PLA10B" tooltip="Hyperlink to sheet Master Check" display="PLA10B"/>
    <hyperlink ref="E29" location="PLA10C" tooltip="Hyperlink to &quot;Main Input&quot; Check 1 total" display="PLA10C"/>
    <hyperlink ref="E30" location="PLA10D" tooltip="Hyperlink to &quot;Main Inputs&quot; Completeness Check total" display="PLA10D"/>
    <hyperlink ref="E34" location="PLA11C" tooltip="Hyperlink to Rows check" display="PLA11C"/>
    <hyperlink ref="E35" location="PLA11D" tooltip="Hyperlink to Conversion data check" display="PLA11D"/>
    <hyperlink ref="E36" location="PLA11E" tooltip="Hyperlink to Conversion Billing Off-Set (ie. Creditor Terms)" display="PLA11E"/>
    <hyperlink ref="E47" location="PLA12B" tooltip="Hyperlink to sheet Master Check" display="PLA12B"/>
    <hyperlink ref="E49" location="PLA12D" tooltip="Hyperlink to &quot;Cost Plus&quot; sheet data check" display="PLA12D"/>
    <hyperlink ref="E48" location="PLA12C" tooltip="Hyperlink to Rows check" display="PLA12C"/>
    <hyperlink ref="E52" location="PLA8B" tooltip="Hyperlink to sheet Master Check" display="PLA8B"/>
    <hyperlink ref="E64" location="PLA8C" display="PLA8C"/>
    <hyperlink ref="E53" location="PLA8D" tooltip="Hyperlink to &quot;Customer Charges&quot; summary tables" display="PLA8D"/>
    <hyperlink ref="E62" location="PLA8E" display="PLA8E"/>
    <hyperlink ref="E63" location="PLA8F" display="PLA8F"/>
    <hyperlink ref="E56" location="PLA13B" tooltip="Hyperlink to sheet Master Check" display="PLA13B"/>
    <hyperlink ref="E57" location="PLA13C" tooltip="Hyperlink to Rows check" display="PLA13C"/>
    <hyperlink ref="E58" location="PLA13D" tooltip="Hyperlink to &quot;Profile before CoM&quot; sheet data check" display="PLA13D"/>
    <hyperlink ref="E71" location="PLA16B" tooltip="Hyperlink to sheet Master Check" display="PLA16B"/>
    <hyperlink ref="E72" location="PLA16C" tooltip="Hyperlink to Rows check" display="PLA16C"/>
    <hyperlink ref="E73" location="PLA16D" tooltip="Hyperlink to &quot;Final Price&quot; sheet data check" display="PLA16D"/>
    <hyperlink ref="E67" location="PLA14B" tooltip="Hyperlink to sheet Master Check" display="PLA14B"/>
    <hyperlink ref="E68" location="PLA14C" tooltip="Hyperlink to Rows check" display="PLA14C"/>
    <hyperlink ref="E69" location="PLA14D" tooltip="Hyperlink to &quot;Profile with CoM&quot; sheet data check" display="PLA14D"/>
    <hyperlink ref="E76" location="PLA17B" tooltip="Hyperlink to sheet Master Check" display="PLA17B"/>
    <hyperlink ref="E77" location="PLA17C" tooltip="Hyperlink to &quot;Service Prices&quot; Indirect Costs" display="PLA17C"/>
    <hyperlink ref="E78" location="PLA17D" tooltip="Hyperlink to &quot;Service Price&quot; sheet data check" display="PLA17D"/>
    <hyperlink ref="E39" location="PLA15B" tooltip="Hyperlink to sheet Master Check" display="PLA15B"/>
    <hyperlink ref="E40" location="PLA15C" tooltip="Hyperlink to &quot;Capital&quot; sheet Check 1" display="PLA15C"/>
    <hyperlink ref="E41" location="PLA15D" tooltip="Hyperlink to &quot;Capital&quot; sheet Check 2" display="PLA15D"/>
    <hyperlink ref="E42" location="PLA15E" tooltip="Hyperlink to &quot;Capital&quot; sheet Check 3" display="PLA15E"/>
    <hyperlink ref="E81" location="PLA9B" tooltip="Hyperlink to sheet Master Check" display="PLA9B"/>
    <hyperlink ref="E89" location="PLA19B" tooltip="Hyperlink to sheet Master Check" display="PLA19B"/>
    <hyperlink ref="E83" location="PLA18B" tooltip="Hyperlink to sheet Master Check" display="PLA18B"/>
    <hyperlink ref="E84" location="PLA18C" tooltip="Hyperlink to &quot;Interface&quot; sheet Costs tables" display="PLA18C"/>
    <hyperlink ref="E85" location="PLA18D" tooltip="Hyperlink to &quot;Interface&quot; sheet Cost Plus tables" display="PLA18D"/>
    <hyperlink ref="E86" location="PLA18E" tooltip="Hyperlink to &quot;Interface&quot; sheet Profile tables" display="PLA18E"/>
    <hyperlink ref="E43" location="PLA15F" tooltip="Hyperlink to &quot;Capital&quot; sheet Check 4" display="PLA15F"/>
    <hyperlink ref="E20" location="OutCur" tooltip="Hyperlink to &quot;Output Currency&quot; switch" display="OutCur"/>
    <hyperlink ref="E91" location="PLA20B" tooltip="Hyperlink to sheet Master Check" display="PLA20B"/>
    <hyperlink ref="E61" location="PLA22B" tooltip="Hyperlink to sheet Master Check" display="PLA22B"/>
  </hyperlinks>
  <pageMargins left="0.4" right="0.4" top="1" bottom="1" header="0.5" footer="0.5"/>
  <pageSetup scale="86" fitToHeight="2" orientation="portrait" r:id="rId1"/>
  <headerFooter alignWithMargins="0">
    <oddHeader>&amp;LFUJITSU SERVICES&amp;RCOMMERCIAL IN CONFIDENCE</oddHeader>
    <oddFooter>&amp;L&amp;"Arial,Italic"&amp;F&amp;C&amp;"Arial,Italic"Printed on &amp;D at &amp;T&amp;R&amp;"Arial,Italic"Page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43"/>
    <outlinePr summaryBelow="0" summaryRight="0"/>
    <pageSetUpPr autoPageBreaks="0"/>
  </sheetPr>
  <dimension ref="A1:FG1694"/>
  <sheetViews>
    <sheetView showGridLines="0" showZeros="0" tabSelected="1" zoomScale="87" zoomScaleNormal="87" workbookViewId="0">
      <pane xSplit="10" ySplit="11" topLeftCell="EW12" activePane="bottomRight" state="frozen"/>
      <selection pane="topRight" activeCell="K1" sqref="K1"/>
      <selection pane="bottomLeft" activeCell="A12" sqref="A12"/>
      <selection pane="bottomRight" activeCell="E109" sqref="E109"/>
    </sheetView>
  </sheetViews>
  <sheetFormatPr defaultColWidth="0" defaultRowHeight="12.75" zeroHeight="1" outlineLevelRow="2" outlineLevelCol="1"/>
  <cols>
    <col min="1" max="1" width="12" style="2" customWidth="1"/>
    <col min="2" max="3" width="12.7109375" style="2" customWidth="1"/>
    <col min="4" max="4" width="12.28515625" style="2" customWidth="1"/>
    <col min="5" max="5" width="14.140625" style="2" customWidth="1"/>
    <col min="6" max="6" width="21.140625" style="2" customWidth="1"/>
    <col min="7" max="7" width="13.140625" style="2" customWidth="1"/>
    <col min="8" max="8" width="8.85546875" style="2" customWidth="1"/>
    <col min="9" max="9" width="5.42578125" style="2" customWidth="1"/>
    <col min="10" max="10" width="5.42578125" style="2" customWidth="1" collapsed="1"/>
    <col min="11" max="31" width="1.7109375" style="2" hidden="1" customWidth="1" outlineLevel="1"/>
    <col min="32" max="154" width="7.28515625" style="2" customWidth="1"/>
    <col min="155" max="155" width="1.5703125" style="2" customWidth="1"/>
    <col min="156" max="157" width="9.140625" style="2" customWidth="1" outlineLevel="1"/>
    <col min="158" max="158" width="1.5703125" style="2" customWidth="1"/>
    <col min="159" max="159" width="9.140625" style="2" hidden="1" customWidth="1"/>
    <col min="160" max="16384" width="0" style="2" hidden="1"/>
  </cols>
  <sheetData>
    <row r="1" spans="1:158" ht="15">
      <c r="A1" s="32" t="str">
        <f ca="1">Bookname</f>
        <v>IPM_Pricing_v1.2.xlsm</v>
      </c>
      <c r="B1" s="32"/>
      <c r="C1" s="32"/>
      <c r="D1" s="863">
        <f ca="1">IF(OR(SUM(EY:FB)&gt;0,PLA7C,0,PLA7D&lt;&gt;0),1,0)</f>
        <v>0</v>
      </c>
      <c r="E1" s="559"/>
      <c r="F1" s="560"/>
      <c r="G1" s="560"/>
      <c r="H1" s="560"/>
      <c r="I1" s="560"/>
      <c r="J1" s="560"/>
      <c r="K1" s="560"/>
      <c r="L1" s="560"/>
      <c r="M1" s="560"/>
      <c r="N1" s="560"/>
      <c r="O1" s="560"/>
      <c r="P1" s="560"/>
      <c r="Q1" s="560"/>
      <c r="R1" s="560"/>
      <c r="S1" s="560"/>
      <c r="T1" s="560"/>
      <c r="U1" s="560"/>
      <c r="V1" s="560"/>
      <c r="W1" s="560"/>
      <c r="X1" s="560"/>
      <c r="Y1" s="560"/>
      <c r="Z1" s="560"/>
      <c r="AA1" s="560"/>
      <c r="AB1" s="560"/>
      <c r="AC1" s="560"/>
      <c r="AD1" s="560"/>
      <c r="AE1" s="560"/>
      <c r="AF1" s="560"/>
      <c r="AG1" s="560"/>
      <c r="AH1" s="560"/>
      <c r="AI1" s="560"/>
      <c r="AJ1" s="560"/>
      <c r="AK1" s="560"/>
      <c r="AL1" s="560"/>
      <c r="AM1" s="560"/>
      <c r="AN1" s="560"/>
      <c r="AO1" s="560"/>
      <c r="AP1" s="560"/>
      <c r="AQ1" s="560"/>
      <c r="AR1" s="560"/>
      <c r="AS1" s="560"/>
      <c r="AT1" s="560"/>
      <c r="AU1" s="560"/>
      <c r="AV1" s="560"/>
      <c r="AW1" s="560"/>
      <c r="AX1" s="560"/>
      <c r="AY1" s="560"/>
      <c r="AZ1" s="560"/>
      <c r="BA1" s="560"/>
      <c r="BB1" s="560"/>
      <c r="BC1" s="560"/>
      <c r="BD1" s="560"/>
      <c r="BE1" s="560"/>
      <c r="BF1" s="560"/>
      <c r="BG1" s="560"/>
      <c r="BH1" s="560"/>
      <c r="BI1" s="560"/>
      <c r="BJ1" s="560"/>
      <c r="BK1" s="560"/>
      <c r="BL1" s="560"/>
      <c r="BM1" s="560"/>
      <c r="BN1" s="560"/>
      <c r="BO1" s="560"/>
      <c r="BP1" s="560"/>
      <c r="BQ1" s="560"/>
      <c r="BR1" s="560"/>
      <c r="BS1" s="560"/>
      <c r="BT1" s="560"/>
      <c r="BU1" s="560"/>
      <c r="BV1" s="560"/>
      <c r="BW1" s="560"/>
      <c r="BX1" s="560"/>
      <c r="BY1" s="560"/>
      <c r="BZ1" s="560"/>
      <c r="CA1" s="560"/>
      <c r="CB1" s="560"/>
      <c r="CC1" s="560"/>
      <c r="CD1" s="560"/>
      <c r="CE1" s="560"/>
      <c r="CF1" s="560"/>
      <c r="CG1" s="560"/>
      <c r="CH1" s="560"/>
      <c r="CI1" s="560"/>
      <c r="CJ1" s="560"/>
      <c r="CK1" s="560"/>
      <c r="CL1" s="560"/>
      <c r="CM1" s="560"/>
      <c r="CN1" s="560"/>
      <c r="CO1" s="560"/>
      <c r="CP1" s="560"/>
      <c r="CQ1" s="560"/>
      <c r="CR1" s="560"/>
      <c r="CS1" s="560"/>
      <c r="CT1" s="560"/>
      <c r="CU1" s="560"/>
      <c r="CV1" s="560"/>
      <c r="CW1" s="560"/>
      <c r="CX1" s="560"/>
      <c r="CY1" s="560"/>
      <c r="CZ1" s="560"/>
      <c r="DA1" s="560"/>
      <c r="DB1" s="560"/>
      <c r="DC1" s="560"/>
      <c r="DD1" s="560"/>
      <c r="DE1" s="560"/>
      <c r="DF1" s="560"/>
      <c r="DG1" s="560"/>
      <c r="DH1" s="560"/>
      <c r="DI1" s="560"/>
      <c r="DJ1" s="560"/>
      <c r="DK1" s="560"/>
      <c r="DL1" s="560"/>
      <c r="DM1" s="560"/>
      <c r="DN1" s="560"/>
      <c r="DO1" s="560"/>
      <c r="DP1" s="560"/>
      <c r="DQ1" s="560"/>
      <c r="DR1" s="560"/>
      <c r="DS1" s="560"/>
      <c r="DT1" s="560"/>
      <c r="DU1" s="560"/>
      <c r="DV1" s="560"/>
      <c r="DW1" s="560"/>
      <c r="DX1" s="560"/>
      <c r="DY1" s="560"/>
      <c r="DZ1" s="560"/>
      <c r="EA1" s="560"/>
      <c r="EB1" s="560"/>
      <c r="EC1" s="560"/>
      <c r="ED1" s="560"/>
      <c r="EE1" s="560"/>
      <c r="EF1" s="560"/>
      <c r="EG1" s="560"/>
      <c r="EH1" s="560"/>
      <c r="EI1" s="560"/>
      <c r="EJ1" s="560"/>
      <c r="EK1" s="560"/>
      <c r="EL1" s="560"/>
      <c r="EM1" s="560"/>
      <c r="EN1" s="560"/>
      <c r="EO1" s="560"/>
      <c r="EP1" s="560"/>
      <c r="EQ1" s="560"/>
      <c r="ER1" s="560"/>
      <c r="ES1" s="560"/>
      <c r="ET1" s="560"/>
      <c r="EU1" s="560"/>
      <c r="EV1" s="560"/>
      <c r="EW1" s="560"/>
      <c r="EX1" s="560"/>
      <c r="EY1" s="560"/>
      <c r="EZ1" s="560"/>
      <c r="FA1" s="560"/>
      <c r="FB1" s="560"/>
    </row>
    <row r="2" spans="1:158">
      <c r="A2" s="35" t="str">
        <f>ClientNameIn</f>
        <v>Client Name</v>
      </c>
      <c r="B2" s="36"/>
      <c r="C2" s="36"/>
      <c r="D2" s="36"/>
      <c r="E2" s="36"/>
      <c r="F2" s="36"/>
      <c r="G2" s="36"/>
      <c r="H2" s="36"/>
      <c r="I2" s="36"/>
      <c r="J2" s="36"/>
      <c r="K2" s="36"/>
      <c r="L2" s="36"/>
      <c r="M2" s="36"/>
      <c r="N2" s="36"/>
      <c r="O2" s="36"/>
      <c r="P2" s="36"/>
      <c r="Q2" s="36"/>
      <c r="R2" s="36"/>
      <c r="S2" s="36"/>
      <c r="T2" s="36"/>
      <c r="U2" s="36"/>
      <c r="EY2" s="261"/>
      <c r="FB2" s="261"/>
    </row>
    <row r="3" spans="1:158">
      <c r="A3" s="36" t="str">
        <f ca="1">ModelNameIn</f>
        <v>Intermediate Pricing Model v1.2</v>
      </c>
      <c r="B3" s="36"/>
      <c r="C3" s="36"/>
      <c r="D3" s="36"/>
      <c r="E3" s="36"/>
      <c r="F3" s="36"/>
      <c r="G3" s="36"/>
      <c r="H3" s="36"/>
      <c r="I3" s="36"/>
      <c r="J3" s="36"/>
      <c r="K3" s="36"/>
      <c r="L3" s="36"/>
      <c r="M3" s="36"/>
      <c r="N3" s="36"/>
      <c r="O3" s="36"/>
      <c r="P3" s="36"/>
      <c r="Q3" s="36"/>
      <c r="R3" s="36"/>
      <c r="S3" s="36"/>
      <c r="T3" s="36"/>
      <c r="U3" s="36"/>
      <c r="EY3" s="261"/>
      <c r="FB3" s="261"/>
    </row>
    <row r="4" spans="1:158">
      <c r="A4" s="36" t="str">
        <f ca="1">MID(CELL("filename",A1),FIND("]",CELL("filename",A1))+1, LEN(CELL("filename",A1))-FIND("]",CELL("filename",A1)))</f>
        <v>Constants</v>
      </c>
      <c r="B4" s="36"/>
      <c r="C4" s="36"/>
      <c r="D4" s="36"/>
      <c r="E4" s="36"/>
      <c r="F4" s="36"/>
      <c r="G4" s="36"/>
      <c r="H4" s="36"/>
      <c r="I4" s="36"/>
      <c r="J4" s="36"/>
      <c r="K4" s="36"/>
      <c r="L4" s="36"/>
      <c r="M4" s="36"/>
      <c r="N4" s="36"/>
      <c r="O4" s="36"/>
      <c r="P4" s="36"/>
      <c r="Q4" s="36"/>
      <c r="R4" s="36"/>
      <c r="S4" s="36"/>
      <c r="T4" s="36"/>
      <c r="U4" s="36"/>
      <c r="AF4" s="356" t="str">
        <f t="shared" ref="AF4:CQ4" si="0">AnnSum</f>
        <v>Year 0</v>
      </c>
      <c r="AG4" s="356" t="str">
        <f t="shared" si="0"/>
        <v>Year 0</v>
      </c>
      <c r="AH4" s="357" t="str">
        <f t="shared" si="0"/>
        <v>Year 0</v>
      </c>
      <c r="AI4" s="357" t="str">
        <f t="shared" si="0"/>
        <v>Q1</v>
      </c>
      <c r="AJ4" s="357" t="str">
        <f t="shared" si="0"/>
        <v>Q1</v>
      </c>
      <c r="AK4" s="357" t="str">
        <f t="shared" si="0"/>
        <v>Q1</v>
      </c>
      <c r="AL4" s="357" t="str">
        <f t="shared" si="0"/>
        <v>Q2</v>
      </c>
      <c r="AM4" s="357" t="str">
        <f t="shared" si="0"/>
        <v>Q2</v>
      </c>
      <c r="AN4" s="357" t="str">
        <f t="shared" si="0"/>
        <v>Q2</v>
      </c>
      <c r="AO4" s="357" t="str">
        <f t="shared" si="0"/>
        <v>Q3</v>
      </c>
      <c r="AP4" s="357" t="str">
        <f t="shared" si="0"/>
        <v>Q3</v>
      </c>
      <c r="AQ4" s="357" t="str">
        <f t="shared" si="0"/>
        <v>Q3</v>
      </c>
      <c r="AR4" s="357" t="str">
        <f t="shared" si="0"/>
        <v>Q4</v>
      </c>
      <c r="AS4" s="357" t="str">
        <f t="shared" si="0"/>
        <v>Q4</v>
      </c>
      <c r="AT4" s="357" t="str">
        <f t="shared" si="0"/>
        <v>Q4</v>
      </c>
      <c r="AU4" s="357" t="str">
        <f t="shared" si="0"/>
        <v>Year 2</v>
      </c>
      <c r="AV4" s="357" t="str">
        <f t="shared" si="0"/>
        <v>Year 2</v>
      </c>
      <c r="AW4" s="357" t="str">
        <f t="shared" si="0"/>
        <v>Year 2</v>
      </c>
      <c r="AX4" s="357" t="str">
        <f t="shared" si="0"/>
        <v>Year 2</v>
      </c>
      <c r="AY4" s="357" t="str">
        <f t="shared" si="0"/>
        <v>Year 2</v>
      </c>
      <c r="AZ4" s="357" t="str">
        <f t="shared" si="0"/>
        <v>Year 2</v>
      </c>
      <c r="BA4" s="357" t="str">
        <f t="shared" si="0"/>
        <v>Year 2</v>
      </c>
      <c r="BB4" s="357" t="str">
        <f t="shared" si="0"/>
        <v>Year 2</v>
      </c>
      <c r="BC4" s="357" t="str">
        <f t="shared" si="0"/>
        <v>Year 2</v>
      </c>
      <c r="BD4" s="357" t="str">
        <f t="shared" si="0"/>
        <v>Year 2</v>
      </c>
      <c r="BE4" s="357" t="str">
        <f t="shared" si="0"/>
        <v>Year 2</v>
      </c>
      <c r="BF4" s="357" t="str">
        <f t="shared" si="0"/>
        <v>Year 2</v>
      </c>
      <c r="BG4" s="357" t="str">
        <f t="shared" si="0"/>
        <v>Year 3</v>
      </c>
      <c r="BH4" s="357" t="str">
        <f t="shared" si="0"/>
        <v>Year 3</v>
      </c>
      <c r="BI4" s="357" t="str">
        <f t="shared" si="0"/>
        <v>Year 3</v>
      </c>
      <c r="BJ4" s="357" t="str">
        <f t="shared" si="0"/>
        <v>Year 3</v>
      </c>
      <c r="BK4" s="357" t="str">
        <f t="shared" si="0"/>
        <v>Year 3</v>
      </c>
      <c r="BL4" s="357" t="str">
        <f t="shared" si="0"/>
        <v>Year 3</v>
      </c>
      <c r="BM4" s="357" t="str">
        <f t="shared" si="0"/>
        <v>Year 3</v>
      </c>
      <c r="BN4" s="357" t="str">
        <f t="shared" si="0"/>
        <v>Year 3</v>
      </c>
      <c r="BO4" s="357" t="str">
        <f t="shared" si="0"/>
        <v>Year 3</v>
      </c>
      <c r="BP4" s="357" t="str">
        <f t="shared" si="0"/>
        <v>Year 3</v>
      </c>
      <c r="BQ4" s="357" t="str">
        <f t="shared" si="0"/>
        <v>Year 3</v>
      </c>
      <c r="BR4" s="357" t="str">
        <f t="shared" si="0"/>
        <v>Year 3</v>
      </c>
      <c r="BS4" s="357" t="str">
        <f t="shared" si="0"/>
        <v>Year 4</v>
      </c>
      <c r="BT4" s="357" t="str">
        <f t="shared" si="0"/>
        <v>Year 4</v>
      </c>
      <c r="BU4" s="357" t="str">
        <f t="shared" si="0"/>
        <v>Year 4</v>
      </c>
      <c r="BV4" s="357" t="str">
        <f t="shared" si="0"/>
        <v>Year 4</v>
      </c>
      <c r="BW4" s="357" t="str">
        <f t="shared" si="0"/>
        <v>Year 4</v>
      </c>
      <c r="BX4" s="357" t="str">
        <f t="shared" si="0"/>
        <v>Year 4</v>
      </c>
      <c r="BY4" s="357" t="str">
        <f t="shared" si="0"/>
        <v>Year 4</v>
      </c>
      <c r="BZ4" s="357" t="str">
        <f t="shared" si="0"/>
        <v>Year 4</v>
      </c>
      <c r="CA4" s="357" t="str">
        <f t="shared" si="0"/>
        <v>Year 4</v>
      </c>
      <c r="CB4" s="357" t="str">
        <f t="shared" si="0"/>
        <v>Year 4</v>
      </c>
      <c r="CC4" s="357" t="str">
        <f t="shared" si="0"/>
        <v>Year 4</v>
      </c>
      <c r="CD4" s="357" t="str">
        <f t="shared" si="0"/>
        <v>Year 4</v>
      </c>
      <c r="CE4" s="357" t="str">
        <f t="shared" si="0"/>
        <v>Year 5</v>
      </c>
      <c r="CF4" s="357" t="str">
        <f t="shared" si="0"/>
        <v>Year 5</v>
      </c>
      <c r="CG4" s="357" t="str">
        <f t="shared" si="0"/>
        <v>Year 5</v>
      </c>
      <c r="CH4" s="357" t="str">
        <f t="shared" si="0"/>
        <v>Year 5</v>
      </c>
      <c r="CI4" s="357" t="str">
        <f t="shared" si="0"/>
        <v>Year 5</v>
      </c>
      <c r="CJ4" s="357" t="str">
        <f t="shared" si="0"/>
        <v>Year 5</v>
      </c>
      <c r="CK4" s="357" t="str">
        <f t="shared" si="0"/>
        <v>Year 5</v>
      </c>
      <c r="CL4" s="357" t="str">
        <f t="shared" si="0"/>
        <v>Year 5</v>
      </c>
      <c r="CM4" s="357" t="str">
        <f t="shared" si="0"/>
        <v>Year 5</v>
      </c>
      <c r="CN4" s="357" t="str">
        <f t="shared" si="0"/>
        <v>Year 5</v>
      </c>
      <c r="CO4" s="357" t="str">
        <f t="shared" si="0"/>
        <v>Year 5</v>
      </c>
      <c r="CP4" s="357" t="str">
        <f t="shared" si="0"/>
        <v>Year 5</v>
      </c>
      <c r="CQ4" s="357" t="str">
        <f t="shared" si="0"/>
        <v>Year 6</v>
      </c>
      <c r="CR4" s="357" t="str">
        <f t="shared" ref="CR4:EX4" si="1">AnnSum</f>
        <v>Year 6</v>
      </c>
      <c r="CS4" s="357" t="str">
        <f t="shared" si="1"/>
        <v>Year 6</v>
      </c>
      <c r="CT4" s="357" t="str">
        <f t="shared" si="1"/>
        <v>Year 6</v>
      </c>
      <c r="CU4" s="357" t="str">
        <f t="shared" si="1"/>
        <v>Year 6</v>
      </c>
      <c r="CV4" s="357" t="str">
        <f t="shared" si="1"/>
        <v>Year 6</v>
      </c>
      <c r="CW4" s="357" t="str">
        <f t="shared" si="1"/>
        <v>Year 6</v>
      </c>
      <c r="CX4" s="357" t="str">
        <f t="shared" si="1"/>
        <v>Year 6</v>
      </c>
      <c r="CY4" s="357" t="str">
        <f t="shared" si="1"/>
        <v>Year 6</v>
      </c>
      <c r="CZ4" s="357" t="str">
        <f t="shared" si="1"/>
        <v>Year 6</v>
      </c>
      <c r="DA4" s="357" t="str">
        <f t="shared" si="1"/>
        <v>Year 6</v>
      </c>
      <c r="DB4" s="357" t="str">
        <f t="shared" si="1"/>
        <v>Year 6</v>
      </c>
      <c r="DC4" s="357" t="str">
        <f t="shared" si="1"/>
        <v>Year 7</v>
      </c>
      <c r="DD4" s="357" t="str">
        <f t="shared" si="1"/>
        <v>Year 7</v>
      </c>
      <c r="DE4" s="357" t="str">
        <f t="shared" si="1"/>
        <v>Year 7</v>
      </c>
      <c r="DF4" s="357" t="str">
        <f t="shared" si="1"/>
        <v>Year 7</v>
      </c>
      <c r="DG4" s="357" t="str">
        <f t="shared" si="1"/>
        <v>Year 7</v>
      </c>
      <c r="DH4" s="357" t="str">
        <f t="shared" si="1"/>
        <v>Year 7</v>
      </c>
      <c r="DI4" s="357" t="str">
        <f t="shared" si="1"/>
        <v>Year 7</v>
      </c>
      <c r="DJ4" s="357" t="str">
        <f t="shared" si="1"/>
        <v>Year 7</v>
      </c>
      <c r="DK4" s="357" t="str">
        <f t="shared" si="1"/>
        <v>Year 7</v>
      </c>
      <c r="DL4" s="357" t="str">
        <f t="shared" si="1"/>
        <v>Year 7</v>
      </c>
      <c r="DM4" s="357" t="str">
        <f t="shared" si="1"/>
        <v>Year 7</v>
      </c>
      <c r="DN4" s="357" t="str">
        <f t="shared" si="1"/>
        <v>Year 7</v>
      </c>
      <c r="DO4" s="357" t="str">
        <f t="shared" si="1"/>
        <v>Year 8</v>
      </c>
      <c r="DP4" s="357" t="str">
        <f t="shared" si="1"/>
        <v>Year 8</v>
      </c>
      <c r="DQ4" s="357" t="str">
        <f t="shared" si="1"/>
        <v>Year 8</v>
      </c>
      <c r="DR4" s="357" t="str">
        <f t="shared" si="1"/>
        <v>Year 8</v>
      </c>
      <c r="DS4" s="357" t="str">
        <f t="shared" si="1"/>
        <v>Year 8</v>
      </c>
      <c r="DT4" s="357" t="str">
        <f t="shared" si="1"/>
        <v>Year 8</v>
      </c>
      <c r="DU4" s="357" t="str">
        <f t="shared" si="1"/>
        <v>Year 8</v>
      </c>
      <c r="DV4" s="357" t="str">
        <f t="shared" si="1"/>
        <v>Year 8</v>
      </c>
      <c r="DW4" s="357" t="str">
        <f t="shared" si="1"/>
        <v>Year 8</v>
      </c>
      <c r="DX4" s="357" t="str">
        <f t="shared" si="1"/>
        <v>Year 8</v>
      </c>
      <c r="DY4" s="357" t="str">
        <f t="shared" si="1"/>
        <v>Year 8</v>
      </c>
      <c r="DZ4" s="357" t="str">
        <f t="shared" si="1"/>
        <v>Year 8</v>
      </c>
      <c r="EA4" s="357" t="str">
        <f t="shared" si="1"/>
        <v>Year 9</v>
      </c>
      <c r="EB4" s="357" t="str">
        <f t="shared" si="1"/>
        <v>Year 9</v>
      </c>
      <c r="EC4" s="357" t="str">
        <f t="shared" si="1"/>
        <v>Year 9</v>
      </c>
      <c r="ED4" s="357" t="str">
        <f t="shared" si="1"/>
        <v>Year 9</v>
      </c>
      <c r="EE4" s="357" t="str">
        <f t="shared" si="1"/>
        <v>Year 9</v>
      </c>
      <c r="EF4" s="357" t="str">
        <f t="shared" si="1"/>
        <v>Year 9</v>
      </c>
      <c r="EG4" s="357" t="str">
        <f t="shared" si="1"/>
        <v>Year 9</v>
      </c>
      <c r="EH4" s="357" t="str">
        <f t="shared" si="1"/>
        <v>Year 9</v>
      </c>
      <c r="EI4" s="357" t="str">
        <f t="shared" si="1"/>
        <v>Year 9</v>
      </c>
      <c r="EJ4" s="357" t="str">
        <f t="shared" si="1"/>
        <v>Year 9</v>
      </c>
      <c r="EK4" s="357" t="str">
        <f t="shared" si="1"/>
        <v>Year 9</v>
      </c>
      <c r="EL4" s="357" t="str">
        <f t="shared" si="1"/>
        <v>Year 9</v>
      </c>
      <c r="EM4" s="357" t="str">
        <f t="shared" si="1"/>
        <v>Year 10</v>
      </c>
      <c r="EN4" s="357" t="str">
        <f t="shared" si="1"/>
        <v>Year 10</v>
      </c>
      <c r="EO4" s="357" t="str">
        <f t="shared" si="1"/>
        <v>Year 10</v>
      </c>
      <c r="EP4" s="357" t="str">
        <f t="shared" si="1"/>
        <v>Year 10</v>
      </c>
      <c r="EQ4" s="357" t="str">
        <f t="shared" si="1"/>
        <v>Year 10</v>
      </c>
      <c r="ER4" s="357" t="str">
        <f t="shared" si="1"/>
        <v>Year 10</v>
      </c>
      <c r="ES4" s="357" t="str">
        <f t="shared" si="1"/>
        <v>Year 10</v>
      </c>
      <c r="ET4" s="357" t="str">
        <f t="shared" si="1"/>
        <v>Year 10</v>
      </c>
      <c r="EU4" s="357" t="str">
        <f t="shared" si="1"/>
        <v>Year 10</v>
      </c>
      <c r="EV4" s="357" t="str">
        <f t="shared" si="1"/>
        <v>Year 10</v>
      </c>
      <c r="EW4" s="357" t="str">
        <f t="shared" si="1"/>
        <v>Year 10</v>
      </c>
      <c r="EX4" s="358" t="str">
        <f t="shared" si="1"/>
        <v>Year 10</v>
      </c>
      <c r="EY4" s="261"/>
      <c r="EZ4" s="863">
        <f>IF(COUNTA(SCENE21)-COUNTA(PeriodNoMth)&lt;&gt;0,1,0)</f>
        <v>0</v>
      </c>
      <c r="FB4" s="261"/>
    </row>
    <row r="5" spans="1:158">
      <c r="A5"/>
      <c r="B5" s="36"/>
      <c r="C5" s="36"/>
      <c r="D5" s="36"/>
      <c r="E5" s="36"/>
      <c r="F5" s="36"/>
      <c r="G5" s="36"/>
      <c r="H5" s="36"/>
      <c r="I5" s="36"/>
      <c r="J5" s="36"/>
      <c r="K5" s="36"/>
      <c r="L5" s="36"/>
      <c r="M5" s="36"/>
      <c r="N5" s="36"/>
      <c r="O5" s="36"/>
      <c r="P5" s="36"/>
      <c r="Q5" s="36"/>
      <c r="R5" s="36"/>
      <c r="S5" s="36"/>
      <c r="T5" s="36"/>
      <c r="U5" s="36"/>
      <c r="AF5" s="360">
        <f t="shared" ref="AF5:CQ5" si="2">DateFromMth</f>
        <v>39722</v>
      </c>
      <c r="AG5" s="361">
        <f t="shared" si="2"/>
        <v>39753</v>
      </c>
      <c r="AH5" s="362">
        <f t="shared" si="2"/>
        <v>39783</v>
      </c>
      <c r="AI5" s="362">
        <f t="shared" si="2"/>
        <v>39814</v>
      </c>
      <c r="AJ5" s="362">
        <f t="shared" si="2"/>
        <v>39845</v>
      </c>
      <c r="AK5" s="362">
        <f t="shared" si="2"/>
        <v>39873</v>
      </c>
      <c r="AL5" s="362">
        <f t="shared" si="2"/>
        <v>39904</v>
      </c>
      <c r="AM5" s="362">
        <f t="shared" si="2"/>
        <v>39934</v>
      </c>
      <c r="AN5" s="362">
        <f t="shared" si="2"/>
        <v>39965</v>
      </c>
      <c r="AO5" s="362">
        <f t="shared" si="2"/>
        <v>39995</v>
      </c>
      <c r="AP5" s="362">
        <f t="shared" si="2"/>
        <v>40026</v>
      </c>
      <c r="AQ5" s="362">
        <f t="shared" si="2"/>
        <v>40057</v>
      </c>
      <c r="AR5" s="362">
        <f t="shared" si="2"/>
        <v>40087</v>
      </c>
      <c r="AS5" s="362">
        <f t="shared" si="2"/>
        <v>40118</v>
      </c>
      <c r="AT5" s="362">
        <f t="shared" si="2"/>
        <v>40148</v>
      </c>
      <c r="AU5" s="362">
        <f t="shared" si="2"/>
        <v>40179</v>
      </c>
      <c r="AV5" s="362">
        <f t="shared" si="2"/>
        <v>40210</v>
      </c>
      <c r="AW5" s="362">
        <f t="shared" si="2"/>
        <v>40238</v>
      </c>
      <c r="AX5" s="362">
        <f t="shared" si="2"/>
        <v>40269</v>
      </c>
      <c r="AY5" s="362">
        <f t="shared" si="2"/>
        <v>40299</v>
      </c>
      <c r="AZ5" s="362">
        <f t="shared" si="2"/>
        <v>40330</v>
      </c>
      <c r="BA5" s="362">
        <f t="shared" si="2"/>
        <v>40360</v>
      </c>
      <c r="BB5" s="362">
        <f t="shared" si="2"/>
        <v>40391</v>
      </c>
      <c r="BC5" s="362">
        <f t="shared" si="2"/>
        <v>40422</v>
      </c>
      <c r="BD5" s="362">
        <f t="shared" si="2"/>
        <v>40452</v>
      </c>
      <c r="BE5" s="362">
        <f t="shared" si="2"/>
        <v>40483</v>
      </c>
      <c r="BF5" s="362">
        <f t="shared" si="2"/>
        <v>40513</v>
      </c>
      <c r="BG5" s="362">
        <f t="shared" si="2"/>
        <v>40544</v>
      </c>
      <c r="BH5" s="362">
        <f t="shared" si="2"/>
        <v>40575</v>
      </c>
      <c r="BI5" s="362">
        <f t="shared" si="2"/>
        <v>40603</v>
      </c>
      <c r="BJ5" s="362">
        <f t="shared" si="2"/>
        <v>40634</v>
      </c>
      <c r="BK5" s="362">
        <f t="shared" si="2"/>
        <v>40664</v>
      </c>
      <c r="BL5" s="362">
        <f t="shared" si="2"/>
        <v>40695</v>
      </c>
      <c r="BM5" s="362">
        <f t="shared" si="2"/>
        <v>40725</v>
      </c>
      <c r="BN5" s="362">
        <f t="shared" si="2"/>
        <v>40756</v>
      </c>
      <c r="BO5" s="362">
        <f t="shared" si="2"/>
        <v>40787</v>
      </c>
      <c r="BP5" s="362">
        <f t="shared" si="2"/>
        <v>40817</v>
      </c>
      <c r="BQ5" s="362">
        <f t="shared" si="2"/>
        <v>40848</v>
      </c>
      <c r="BR5" s="362">
        <f t="shared" si="2"/>
        <v>40878</v>
      </c>
      <c r="BS5" s="362">
        <f t="shared" si="2"/>
        <v>40909</v>
      </c>
      <c r="BT5" s="362">
        <f t="shared" si="2"/>
        <v>40940</v>
      </c>
      <c r="BU5" s="362">
        <f t="shared" si="2"/>
        <v>40969</v>
      </c>
      <c r="BV5" s="362">
        <f t="shared" si="2"/>
        <v>41000</v>
      </c>
      <c r="BW5" s="362">
        <f t="shared" si="2"/>
        <v>41030</v>
      </c>
      <c r="BX5" s="362">
        <f t="shared" si="2"/>
        <v>41061</v>
      </c>
      <c r="BY5" s="362">
        <f t="shared" si="2"/>
        <v>41091</v>
      </c>
      <c r="BZ5" s="362">
        <f t="shared" si="2"/>
        <v>41122</v>
      </c>
      <c r="CA5" s="362">
        <f t="shared" si="2"/>
        <v>41153</v>
      </c>
      <c r="CB5" s="362">
        <f t="shared" si="2"/>
        <v>41183</v>
      </c>
      <c r="CC5" s="362">
        <f t="shared" si="2"/>
        <v>41214</v>
      </c>
      <c r="CD5" s="362">
        <f t="shared" si="2"/>
        <v>41244</v>
      </c>
      <c r="CE5" s="362">
        <f t="shared" si="2"/>
        <v>41275</v>
      </c>
      <c r="CF5" s="362">
        <f t="shared" si="2"/>
        <v>41306</v>
      </c>
      <c r="CG5" s="362">
        <f t="shared" si="2"/>
        <v>41334</v>
      </c>
      <c r="CH5" s="362">
        <f t="shared" si="2"/>
        <v>41365</v>
      </c>
      <c r="CI5" s="362">
        <f t="shared" si="2"/>
        <v>41395</v>
      </c>
      <c r="CJ5" s="362">
        <f t="shared" si="2"/>
        <v>41426</v>
      </c>
      <c r="CK5" s="362">
        <f t="shared" si="2"/>
        <v>41456</v>
      </c>
      <c r="CL5" s="362">
        <f t="shared" si="2"/>
        <v>41487</v>
      </c>
      <c r="CM5" s="362">
        <f t="shared" si="2"/>
        <v>41518</v>
      </c>
      <c r="CN5" s="362">
        <f t="shared" si="2"/>
        <v>41548</v>
      </c>
      <c r="CO5" s="362">
        <f t="shared" si="2"/>
        <v>41579</v>
      </c>
      <c r="CP5" s="362">
        <f t="shared" si="2"/>
        <v>41609</v>
      </c>
      <c r="CQ5" s="362">
        <f t="shared" si="2"/>
        <v>41640</v>
      </c>
      <c r="CR5" s="362">
        <f t="shared" ref="CR5:EX5" si="3">DateFromMth</f>
        <v>41671</v>
      </c>
      <c r="CS5" s="362">
        <f t="shared" si="3"/>
        <v>41699</v>
      </c>
      <c r="CT5" s="362">
        <f t="shared" si="3"/>
        <v>41730</v>
      </c>
      <c r="CU5" s="362">
        <f t="shared" si="3"/>
        <v>41760</v>
      </c>
      <c r="CV5" s="362">
        <f t="shared" si="3"/>
        <v>41791</v>
      </c>
      <c r="CW5" s="362">
        <f t="shared" si="3"/>
        <v>41821</v>
      </c>
      <c r="CX5" s="362">
        <f t="shared" si="3"/>
        <v>41852</v>
      </c>
      <c r="CY5" s="362">
        <f t="shared" si="3"/>
        <v>41883</v>
      </c>
      <c r="CZ5" s="362">
        <f t="shared" si="3"/>
        <v>41913</v>
      </c>
      <c r="DA5" s="362">
        <f t="shared" si="3"/>
        <v>41944</v>
      </c>
      <c r="DB5" s="362">
        <f t="shared" si="3"/>
        <v>41974</v>
      </c>
      <c r="DC5" s="362">
        <f t="shared" si="3"/>
        <v>42005</v>
      </c>
      <c r="DD5" s="362">
        <f t="shared" si="3"/>
        <v>42036</v>
      </c>
      <c r="DE5" s="362">
        <f t="shared" si="3"/>
        <v>42064</v>
      </c>
      <c r="DF5" s="362">
        <f t="shared" si="3"/>
        <v>42095</v>
      </c>
      <c r="DG5" s="362">
        <f t="shared" si="3"/>
        <v>42125</v>
      </c>
      <c r="DH5" s="362">
        <f t="shared" si="3"/>
        <v>42156</v>
      </c>
      <c r="DI5" s="362">
        <f t="shared" si="3"/>
        <v>42186</v>
      </c>
      <c r="DJ5" s="362">
        <f t="shared" si="3"/>
        <v>42217</v>
      </c>
      <c r="DK5" s="362">
        <f t="shared" si="3"/>
        <v>42248</v>
      </c>
      <c r="DL5" s="362">
        <f t="shared" si="3"/>
        <v>42278</v>
      </c>
      <c r="DM5" s="362">
        <f t="shared" si="3"/>
        <v>42309</v>
      </c>
      <c r="DN5" s="362">
        <f t="shared" si="3"/>
        <v>42339</v>
      </c>
      <c r="DO5" s="362">
        <f t="shared" si="3"/>
        <v>42370</v>
      </c>
      <c r="DP5" s="362">
        <f t="shared" si="3"/>
        <v>42401</v>
      </c>
      <c r="DQ5" s="362">
        <f t="shared" si="3"/>
        <v>42430</v>
      </c>
      <c r="DR5" s="362">
        <f t="shared" si="3"/>
        <v>42461</v>
      </c>
      <c r="DS5" s="362">
        <f t="shared" si="3"/>
        <v>42491</v>
      </c>
      <c r="DT5" s="362">
        <f t="shared" si="3"/>
        <v>42522</v>
      </c>
      <c r="DU5" s="362">
        <f t="shared" si="3"/>
        <v>42552</v>
      </c>
      <c r="DV5" s="362">
        <f t="shared" si="3"/>
        <v>42583</v>
      </c>
      <c r="DW5" s="362">
        <f t="shared" si="3"/>
        <v>42614</v>
      </c>
      <c r="DX5" s="362">
        <f t="shared" si="3"/>
        <v>42644</v>
      </c>
      <c r="DY5" s="362">
        <f t="shared" si="3"/>
        <v>42675</v>
      </c>
      <c r="DZ5" s="362">
        <f t="shared" si="3"/>
        <v>42705</v>
      </c>
      <c r="EA5" s="362">
        <f t="shared" si="3"/>
        <v>42736</v>
      </c>
      <c r="EB5" s="362">
        <f t="shared" si="3"/>
        <v>42767</v>
      </c>
      <c r="EC5" s="362">
        <f t="shared" si="3"/>
        <v>42795</v>
      </c>
      <c r="ED5" s="362">
        <f t="shared" si="3"/>
        <v>42826</v>
      </c>
      <c r="EE5" s="362">
        <f t="shared" si="3"/>
        <v>42856</v>
      </c>
      <c r="EF5" s="362">
        <f t="shared" si="3"/>
        <v>42887</v>
      </c>
      <c r="EG5" s="362">
        <f t="shared" si="3"/>
        <v>42917</v>
      </c>
      <c r="EH5" s="362">
        <f t="shared" si="3"/>
        <v>42948</v>
      </c>
      <c r="EI5" s="362">
        <f t="shared" si="3"/>
        <v>42979</v>
      </c>
      <c r="EJ5" s="362">
        <f t="shared" si="3"/>
        <v>43009</v>
      </c>
      <c r="EK5" s="362">
        <f t="shared" si="3"/>
        <v>43040</v>
      </c>
      <c r="EL5" s="362">
        <f t="shared" si="3"/>
        <v>43070</v>
      </c>
      <c r="EM5" s="362">
        <f t="shared" si="3"/>
        <v>43101</v>
      </c>
      <c r="EN5" s="362">
        <f t="shared" si="3"/>
        <v>43132</v>
      </c>
      <c r="EO5" s="362">
        <f t="shared" si="3"/>
        <v>43160</v>
      </c>
      <c r="EP5" s="362">
        <f t="shared" si="3"/>
        <v>43191</v>
      </c>
      <c r="EQ5" s="362">
        <f t="shared" si="3"/>
        <v>43221</v>
      </c>
      <c r="ER5" s="362">
        <f t="shared" si="3"/>
        <v>43252</v>
      </c>
      <c r="ES5" s="362">
        <f t="shared" si="3"/>
        <v>43282</v>
      </c>
      <c r="ET5" s="362">
        <f t="shared" si="3"/>
        <v>43313</v>
      </c>
      <c r="EU5" s="362">
        <f t="shared" si="3"/>
        <v>43344</v>
      </c>
      <c r="EV5" s="362">
        <f t="shared" si="3"/>
        <v>43374</v>
      </c>
      <c r="EW5" s="362">
        <f t="shared" si="3"/>
        <v>43405</v>
      </c>
      <c r="EX5" s="363">
        <f t="shared" si="3"/>
        <v>43435</v>
      </c>
      <c r="EY5" s="261"/>
      <c r="FB5" s="261"/>
    </row>
    <row r="6" spans="1:158">
      <c r="A6" s="311"/>
      <c r="B6" s="36"/>
      <c r="C6" s="36"/>
      <c r="D6" s="36"/>
      <c r="E6" s="36"/>
      <c r="F6" s="36"/>
      <c r="G6" s="36"/>
      <c r="H6" s="36"/>
      <c r="I6" s="36"/>
      <c r="J6" s="36"/>
      <c r="K6" s="36"/>
      <c r="L6" s="36"/>
      <c r="M6" s="36"/>
      <c r="N6" s="36"/>
      <c r="O6" s="36"/>
      <c r="P6" s="36"/>
      <c r="Q6" s="36"/>
      <c r="R6" s="36"/>
      <c r="S6" s="36"/>
      <c r="T6" s="36"/>
      <c r="U6" s="36"/>
      <c r="AF6" s="360">
        <f t="shared" ref="AF6:CQ6" si="4">DateToMth</f>
        <v>39752</v>
      </c>
      <c r="AG6" s="361">
        <f t="shared" si="4"/>
        <v>39782</v>
      </c>
      <c r="AH6" s="362">
        <f t="shared" si="4"/>
        <v>39813</v>
      </c>
      <c r="AI6" s="362">
        <f t="shared" si="4"/>
        <v>39844</v>
      </c>
      <c r="AJ6" s="362">
        <f t="shared" si="4"/>
        <v>39872</v>
      </c>
      <c r="AK6" s="362">
        <f t="shared" si="4"/>
        <v>39903</v>
      </c>
      <c r="AL6" s="362">
        <f t="shared" si="4"/>
        <v>39933</v>
      </c>
      <c r="AM6" s="362">
        <f t="shared" si="4"/>
        <v>39964</v>
      </c>
      <c r="AN6" s="362">
        <f t="shared" si="4"/>
        <v>39994</v>
      </c>
      <c r="AO6" s="362">
        <f t="shared" si="4"/>
        <v>40025</v>
      </c>
      <c r="AP6" s="362">
        <f t="shared" si="4"/>
        <v>40056</v>
      </c>
      <c r="AQ6" s="362">
        <f t="shared" si="4"/>
        <v>40086</v>
      </c>
      <c r="AR6" s="362">
        <f t="shared" si="4"/>
        <v>40117</v>
      </c>
      <c r="AS6" s="362">
        <f t="shared" si="4"/>
        <v>40147</v>
      </c>
      <c r="AT6" s="362">
        <f t="shared" si="4"/>
        <v>40178</v>
      </c>
      <c r="AU6" s="362">
        <f t="shared" si="4"/>
        <v>40209</v>
      </c>
      <c r="AV6" s="362">
        <f t="shared" si="4"/>
        <v>40237</v>
      </c>
      <c r="AW6" s="362">
        <f t="shared" si="4"/>
        <v>40268</v>
      </c>
      <c r="AX6" s="362">
        <f t="shared" si="4"/>
        <v>40298</v>
      </c>
      <c r="AY6" s="362">
        <f t="shared" si="4"/>
        <v>40329</v>
      </c>
      <c r="AZ6" s="362">
        <f t="shared" si="4"/>
        <v>40359</v>
      </c>
      <c r="BA6" s="362">
        <f t="shared" si="4"/>
        <v>40390</v>
      </c>
      <c r="BB6" s="362">
        <f t="shared" si="4"/>
        <v>40421</v>
      </c>
      <c r="BC6" s="362">
        <f t="shared" si="4"/>
        <v>40451</v>
      </c>
      <c r="BD6" s="362">
        <f t="shared" si="4"/>
        <v>40482</v>
      </c>
      <c r="BE6" s="362">
        <f t="shared" si="4"/>
        <v>40512</v>
      </c>
      <c r="BF6" s="362">
        <f t="shared" si="4"/>
        <v>40543</v>
      </c>
      <c r="BG6" s="362">
        <f t="shared" si="4"/>
        <v>40574</v>
      </c>
      <c r="BH6" s="362">
        <f t="shared" si="4"/>
        <v>40602</v>
      </c>
      <c r="BI6" s="362">
        <f t="shared" si="4"/>
        <v>40633</v>
      </c>
      <c r="BJ6" s="362">
        <f t="shared" si="4"/>
        <v>40663</v>
      </c>
      <c r="BK6" s="362">
        <f t="shared" si="4"/>
        <v>40694</v>
      </c>
      <c r="BL6" s="362">
        <f t="shared" si="4"/>
        <v>40724</v>
      </c>
      <c r="BM6" s="362">
        <f t="shared" si="4"/>
        <v>40755</v>
      </c>
      <c r="BN6" s="362">
        <f t="shared" si="4"/>
        <v>40786</v>
      </c>
      <c r="BO6" s="362">
        <f t="shared" si="4"/>
        <v>40816</v>
      </c>
      <c r="BP6" s="362">
        <f t="shared" si="4"/>
        <v>40847</v>
      </c>
      <c r="BQ6" s="362">
        <f t="shared" si="4"/>
        <v>40877</v>
      </c>
      <c r="BR6" s="362">
        <f t="shared" si="4"/>
        <v>40908</v>
      </c>
      <c r="BS6" s="362">
        <f t="shared" si="4"/>
        <v>40939</v>
      </c>
      <c r="BT6" s="362">
        <f t="shared" si="4"/>
        <v>40968</v>
      </c>
      <c r="BU6" s="362">
        <f t="shared" si="4"/>
        <v>40999</v>
      </c>
      <c r="BV6" s="362">
        <f t="shared" si="4"/>
        <v>41029</v>
      </c>
      <c r="BW6" s="362">
        <f t="shared" si="4"/>
        <v>41060</v>
      </c>
      <c r="BX6" s="362">
        <f t="shared" si="4"/>
        <v>41090</v>
      </c>
      <c r="BY6" s="362">
        <f t="shared" si="4"/>
        <v>41121</v>
      </c>
      <c r="BZ6" s="362">
        <f t="shared" si="4"/>
        <v>41152</v>
      </c>
      <c r="CA6" s="362">
        <f t="shared" si="4"/>
        <v>41182</v>
      </c>
      <c r="CB6" s="362">
        <f t="shared" si="4"/>
        <v>41213</v>
      </c>
      <c r="CC6" s="362">
        <f t="shared" si="4"/>
        <v>41243</v>
      </c>
      <c r="CD6" s="362">
        <f t="shared" si="4"/>
        <v>41274</v>
      </c>
      <c r="CE6" s="362">
        <f t="shared" si="4"/>
        <v>41305</v>
      </c>
      <c r="CF6" s="362">
        <f t="shared" si="4"/>
        <v>41333</v>
      </c>
      <c r="CG6" s="362">
        <f t="shared" si="4"/>
        <v>41364</v>
      </c>
      <c r="CH6" s="362">
        <f t="shared" si="4"/>
        <v>41394</v>
      </c>
      <c r="CI6" s="362">
        <f t="shared" si="4"/>
        <v>41425</v>
      </c>
      <c r="CJ6" s="362">
        <f t="shared" si="4"/>
        <v>41455</v>
      </c>
      <c r="CK6" s="362">
        <f t="shared" si="4"/>
        <v>41486</v>
      </c>
      <c r="CL6" s="362">
        <f t="shared" si="4"/>
        <v>41517</v>
      </c>
      <c r="CM6" s="362">
        <f t="shared" si="4"/>
        <v>41547</v>
      </c>
      <c r="CN6" s="362">
        <f t="shared" si="4"/>
        <v>41578</v>
      </c>
      <c r="CO6" s="362">
        <f t="shared" si="4"/>
        <v>41608</v>
      </c>
      <c r="CP6" s="362">
        <f t="shared" si="4"/>
        <v>41639</v>
      </c>
      <c r="CQ6" s="362">
        <f t="shared" si="4"/>
        <v>41670</v>
      </c>
      <c r="CR6" s="362">
        <f t="shared" ref="CR6:EX6" si="5">DateToMth</f>
        <v>41698</v>
      </c>
      <c r="CS6" s="362">
        <f t="shared" si="5"/>
        <v>41729</v>
      </c>
      <c r="CT6" s="362">
        <f t="shared" si="5"/>
        <v>41759</v>
      </c>
      <c r="CU6" s="362">
        <f t="shared" si="5"/>
        <v>41790</v>
      </c>
      <c r="CV6" s="362">
        <f t="shared" si="5"/>
        <v>41820</v>
      </c>
      <c r="CW6" s="362">
        <f t="shared" si="5"/>
        <v>41851</v>
      </c>
      <c r="CX6" s="362">
        <f t="shared" si="5"/>
        <v>41882</v>
      </c>
      <c r="CY6" s="362">
        <f t="shared" si="5"/>
        <v>41912</v>
      </c>
      <c r="CZ6" s="362">
        <f t="shared" si="5"/>
        <v>41943</v>
      </c>
      <c r="DA6" s="362">
        <f t="shared" si="5"/>
        <v>41973</v>
      </c>
      <c r="DB6" s="362">
        <f t="shared" si="5"/>
        <v>42004</v>
      </c>
      <c r="DC6" s="362">
        <f t="shared" si="5"/>
        <v>42035</v>
      </c>
      <c r="DD6" s="362">
        <f t="shared" si="5"/>
        <v>42063</v>
      </c>
      <c r="DE6" s="362">
        <f t="shared" si="5"/>
        <v>42094</v>
      </c>
      <c r="DF6" s="362">
        <f t="shared" si="5"/>
        <v>42124</v>
      </c>
      <c r="DG6" s="362">
        <f t="shared" si="5"/>
        <v>42155</v>
      </c>
      <c r="DH6" s="362">
        <f t="shared" si="5"/>
        <v>42185</v>
      </c>
      <c r="DI6" s="362">
        <f t="shared" si="5"/>
        <v>42216</v>
      </c>
      <c r="DJ6" s="362">
        <f t="shared" si="5"/>
        <v>42247</v>
      </c>
      <c r="DK6" s="362">
        <f t="shared" si="5"/>
        <v>42277</v>
      </c>
      <c r="DL6" s="362">
        <f t="shared" si="5"/>
        <v>42308</v>
      </c>
      <c r="DM6" s="362">
        <f t="shared" si="5"/>
        <v>42338</v>
      </c>
      <c r="DN6" s="362">
        <f t="shared" si="5"/>
        <v>42369</v>
      </c>
      <c r="DO6" s="362">
        <f t="shared" si="5"/>
        <v>42400</v>
      </c>
      <c r="DP6" s="362">
        <f t="shared" si="5"/>
        <v>42429</v>
      </c>
      <c r="DQ6" s="362">
        <f t="shared" si="5"/>
        <v>42460</v>
      </c>
      <c r="DR6" s="362">
        <f t="shared" si="5"/>
        <v>42490</v>
      </c>
      <c r="DS6" s="362">
        <f t="shared" si="5"/>
        <v>42521</v>
      </c>
      <c r="DT6" s="362">
        <f t="shared" si="5"/>
        <v>42551</v>
      </c>
      <c r="DU6" s="362">
        <f t="shared" si="5"/>
        <v>42582</v>
      </c>
      <c r="DV6" s="362">
        <f t="shared" si="5"/>
        <v>42613</v>
      </c>
      <c r="DW6" s="362">
        <f t="shared" si="5"/>
        <v>42643</v>
      </c>
      <c r="DX6" s="362">
        <f t="shared" si="5"/>
        <v>42674</v>
      </c>
      <c r="DY6" s="362">
        <f t="shared" si="5"/>
        <v>42704</v>
      </c>
      <c r="DZ6" s="362">
        <f t="shared" si="5"/>
        <v>42735</v>
      </c>
      <c r="EA6" s="362">
        <f t="shared" si="5"/>
        <v>42766</v>
      </c>
      <c r="EB6" s="362">
        <f t="shared" si="5"/>
        <v>42794</v>
      </c>
      <c r="EC6" s="362">
        <f t="shared" si="5"/>
        <v>42825</v>
      </c>
      <c r="ED6" s="362">
        <f t="shared" si="5"/>
        <v>42855</v>
      </c>
      <c r="EE6" s="362">
        <f t="shared" si="5"/>
        <v>42886</v>
      </c>
      <c r="EF6" s="362">
        <f t="shared" si="5"/>
        <v>42916</v>
      </c>
      <c r="EG6" s="362">
        <f t="shared" si="5"/>
        <v>42947</v>
      </c>
      <c r="EH6" s="362">
        <f t="shared" si="5"/>
        <v>42978</v>
      </c>
      <c r="EI6" s="362">
        <f t="shared" si="5"/>
        <v>43008</v>
      </c>
      <c r="EJ6" s="362">
        <f t="shared" si="5"/>
        <v>43039</v>
      </c>
      <c r="EK6" s="362">
        <f t="shared" si="5"/>
        <v>43069</v>
      </c>
      <c r="EL6" s="362">
        <f t="shared" si="5"/>
        <v>43100</v>
      </c>
      <c r="EM6" s="362">
        <f t="shared" si="5"/>
        <v>43131</v>
      </c>
      <c r="EN6" s="362">
        <f t="shared" si="5"/>
        <v>43159</v>
      </c>
      <c r="EO6" s="362">
        <f t="shared" si="5"/>
        <v>43190</v>
      </c>
      <c r="EP6" s="362">
        <f t="shared" si="5"/>
        <v>43220</v>
      </c>
      <c r="EQ6" s="362">
        <f t="shared" si="5"/>
        <v>43251</v>
      </c>
      <c r="ER6" s="362">
        <f t="shared" si="5"/>
        <v>43281</v>
      </c>
      <c r="ES6" s="362">
        <f t="shared" si="5"/>
        <v>43312</v>
      </c>
      <c r="ET6" s="362">
        <f t="shared" si="5"/>
        <v>43343</v>
      </c>
      <c r="EU6" s="362">
        <f t="shared" si="5"/>
        <v>43373</v>
      </c>
      <c r="EV6" s="362">
        <f t="shared" si="5"/>
        <v>43404</v>
      </c>
      <c r="EW6" s="362">
        <f t="shared" si="5"/>
        <v>43434</v>
      </c>
      <c r="EX6" s="363">
        <f t="shared" si="5"/>
        <v>43465</v>
      </c>
      <c r="EY6" s="261"/>
      <c r="FB6" s="261"/>
    </row>
    <row r="7" spans="1:158" ht="12.75" customHeight="1">
      <c r="A7" s="36"/>
      <c r="D7" s="36"/>
      <c r="E7" s="36"/>
      <c r="F7" s="36"/>
      <c r="G7" s="36"/>
      <c r="H7" s="36"/>
      <c r="I7" s="36"/>
      <c r="J7" s="36"/>
      <c r="K7" s="36"/>
      <c r="L7" s="36"/>
      <c r="M7" s="36"/>
      <c r="N7" s="36"/>
      <c r="O7" s="36"/>
      <c r="P7" s="36"/>
      <c r="Q7" s="36"/>
      <c r="R7" s="36"/>
      <c r="S7" s="36"/>
      <c r="T7" s="36"/>
      <c r="U7" s="36"/>
      <c r="AF7" s="364" t="str">
        <f t="shared" ref="AF7:CQ7" si="6">TimelineIn</f>
        <v>M-3</v>
      </c>
      <c r="AG7" s="364" t="str">
        <f t="shared" si="6"/>
        <v>M-2</v>
      </c>
      <c r="AH7" s="364" t="str">
        <f t="shared" si="6"/>
        <v>M-1</v>
      </c>
      <c r="AI7" s="364" t="str">
        <f t="shared" si="6"/>
        <v>Y1M1</v>
      </c>
      <c r="AJ7" s="364" t="str">
        <f t="shared" si="6"/>
        <v>Y1M2</v>
      </c>
      <c r="AK7" s="364" t="str">
        <f t="shared" si="6"/>
        <v>Y1M3</v>
      </c>
      <c r="AL7" s="364" t="str">
        <f t="shared" si="6"/>
        <v>Y1M4</v>
      </c>
      <c r="AM7" s="364" t="str">
        <f t="shared" si="6"/>
        <v>Y1M5</v>
      </c>
      <c r="AN7" s="364" t="str">
        <f t="shared" si="6"/>
        <v>Y1M6</v>
      </c>
      <c r="AO7" s="364" t="str">
        <f t="shared" si="6"/>
        <v>Y1M7</v>
      </c>
      <c r="AP7" s="364" t="str">
        <f t="shared" si="6"/>
        <v>Y1M8</v>
      </c>
      <c r="AQ7" s="364" t="str">
        <f t="shared" si="6"/>
        <v>Y1M9</v>
      </c>
      <c r="AR7" s="364" t="str">
        <f t="shared" si="6"/>
        <v>Y1M10</v>
      </c>
      <c r="AS7" s="364" t="str">
        <f t="shared" si="6"/>
        <v>Y1M11</v>
      </c>
      <c r="AT7" s="364" t="str">
        <f t="shared" si="6"/>
        <v>Y1M12</v>
      </c>
      <c r="AU7" s="364" t="str">
        <f t="shared" si="6"/>
        <v>Y2M1</v>
      </c>
      <c r="AV7" s="364" t="str">
        <f t="shared" si="6"/>
        <v>Y2M2</v>
      </c>
      <c r="AW7" s="364" t="str">
        <f t="shared" si="6"/>
        <v>Y2M3</v>
      </c>
      <c r="AX7" s="364" t="str">
        <f t="shared" si="6"/>
        <v>Y2M4</v>
      </c>
      <c r="AY7" s="364" t="str">
        <f t="shared" si="6"/>
        <v>Y2M5</v>
      </c>
      <c r="AZ7" s="364" t="str">
        <f t="shared" si="6"/>
        <v>Y2M6</v>
      </c>
      <c r="BA7" s="364" t="str">
        <f t="shared" si="6"/>
        <v>Y2M7</v>
      </c>
      <c r="BB7" s="364" t="str">
        <f t="shared" si="6"/>
        <v>Y2M8</v>
      </c>
      <c r="BC7" s="364" t="str">
        <f t="shared" si="6"/>
        <v>Y2M9</v>
      </c>
      <c r="BD7" s="364" t="str">
        <f t="shared" si="6"/>
        <v>Y2M10</v>
      </c>
      <c r="BE7" s="364" t="str">
        <f t="shared" si="6"/>
        <v>Y2M11</v>
      </c>
      <c r="BF7" s="364" t="str">
        <f t="shared" si="6"/>
        <v>Y2M12</v>
      </c>
      <c r="BG7" s="364" t="str">
        <f t="shared" si="6"/>
        <v>Y3M1</v>
      </c>
      <c r="BH7" s="364" t="str">
        <f t="shared" si="6"/>
        <v>Y3M2</v>
      </c>
      <c r="BI7" s="364" t="str">
        <f t="shared" si="6"/>
        <v>Y3M3</v>
      </c>
      <c r="BJ7" s="364" t="str">
        <f t="shared" si="6"/>
        <v>Y3M4</v>
      </c>
      <c r="BK7" s="364" t="str">
        <f t="shared" si="6"/>
        <v>Y3M5</v>
      </c>
      <c r="BL7" s="364" t="str">
        <f t="shared" si="6"/>
        <v>Y3M6</v>
      </c>
      <c r="BM7" s="364" t="str">
        <f t="shared" si="6"/>
        <v>Y3M7</v>
      </c>
      <c r="BN7" s="364" t="str">
        <f t="shared" si="6"/>
        <v>Y3M8</v>
      </c>
      <c r="BO7" s="364" t="str">
        <f t="shared" si="6"/>
        <v>Y3M9</v>
      </c>
      <c r="BP7" s="364" t="str">
        <f t="shared" si="6"/>
        <v>Y3M10</v>
      </c>
      <c r="BQ7" s="364" t="str">
        <f t="shared" si="6"/>
        <v>Y3M11</v>
      </c>
      <c r="BR7" s="364" t="str">
        <f t="shared" si="6"/>
        <v>Y3M12</v>
      </c>
      <c r="BS7" s="364" t="str">
        <f t="shared" si="6"/>
        <v>Y4M1</v>
      </c>
      <c r="BT7" s="364" t="str">
        <f t="shared" si="6"/>
        <v>Y4M2</v>
      </c>
      <c r="BU7" s="364" t="str">
        <f t="shared" si="6"/>
        <v>Y4M3</v>
      </c>
      <c r="BV7" s="364" t="str">
        <f t="shared" si="6"/>
        <v>Y4M4</v>
      </c>
      <c r="BW7" s="364" t="str">
        <f t="shared" si="6"/>
        <v>Y4M5</v>
      </c>
      <c r="BX7" s="364" t="str">
        <f t="shared" si="6"/>
        <v>Y4M6</v>
      </c>
      <c r="BY7" s="364" t="str">
        <f t="shared" si="6"/>
        <v>Y4M7</v>
      </c>
      <c r="BZ7" s="364" t="str">
        <f t="shared" si="6"/>
        <v>Y4M8</v>
      </c>
      <c r="CA7" s="364" t="str">
        <f t="shared" si="6"/>
        <v>Y4M9</v>
      </c>
      <c r="CB7" s="364" t="str">
        <f t="shared" si="6"/>
        <v>Y4M10</v>
      </c>
      <c r="CC7" s="364" t="str">
        <f t="shared" si="6"/>
        <v>Y4M11</v>
      </c>
      <c r="CD7" s="364" t="str">
        <f t="shared" si="6"/>
        <v>Y4M12</v>
      </c>
      <c r="CE7" s="364" t="str">
        <f t="shared" si="6"/>
        <v>Y5M1</v>
      </c>
      <c r="CF7" s="364" t="str">
        <f t="shared" si="6"/>
        <v>Y5M2</v>
      </c>
      <c r="CG7" s="364" t="str">
        <f t="shared" si="6"/>
        <v>Y5M3</v>
      </c>
      <c r="CH7" s="364" t="str">
        <f t="shared" si="6"/>
        <v>Y5M4</v>
      </c>
      <c r="CI7" s="364" t="str">
        <f t="shared" si="6"/>
        <v>Y5M5</v>
      </c>
      <c r="CJ7" s="364" t="str">
        <f t="shared" si="6"/>
        <v>Y5M6</v>
      </c>
      <c r="CK7" s="364" t="str">
        <f t="shared" si="6"/>
        <v>Y5M7</v>
      </c>
      <c r="CL7" s="364" t="str">
        <f t="shared" si="6"/>
        <v>Y5M8</v>
      </c>
      <c r="CM7" s="364" t="str">
        <f t="shared" si="6"/>
        <v>Y5M9</v>
      </c>
      <c r="CN7" s="364" t="str">
        <f t="shared" si="6"/>
        <v>Y5M10</v>
      </c>
      <c r="CO7" s="364" t="str">
        <f t="shared" si="6"/>
        <v>Y5M11</v>
      </c>
      <c r="CP7" s="364" t="str">
        <f t="shared" si="6"/>
        <v>Y5M12</v>
      </c>
      <c r="CQ7" s="364" t="str">
        <f t="shared" si="6"/>
        <v>Y6M1</v>
      </c>
      <c r="CR7" s="364" t="str">
        <f t="shared" ref="CR7:EX7" si="7">TimelineIn</f>
        <v>Y6M2</v>
      </c>
      <c r="CS7" s="364" t="str">
        <f t="shared" si="7"/>
        <v>Y6M3</v>
      </c>
      <c r="CT7" s="364" t="str">
        <f t="shared" si="7"/>
        <v>Y6M4</v>
      </c>
      <c r="CU7" s="364" t="str">
        <f t="shared" si="7"/>
        <v>Y6M5</v>
      </c>
      <c r="CV7" s="364" t="str">
        <f t="shared" si="7"/>
        <v>Y6M6</v>
      </c>
      <c r="CW7" s="364" t="str">
        <f t="shared" si="7"/>
        <v>Y6M7</v>
      </c>
      <c r="CX7" s="364" t="str">
        <f t="shared" si="7"/>
        <v>Y6M8</v>
      </c>
      <c r="CY7" s="364" t="str">
        <f t="shared" si="7"/>
        <v>Y6M9</v>
      </c>
      <c r="CZ7" s="364" t="str">
        <f t="shared" si="7"/>
        <v>Y6M10</v>
      </c>
      <c r="DA7" s="364" t="str">
        <f t="shared" si="7"/>
        <v>Y6M11</v>
      </c>
      <c r="DB7" s="364" t="str">
        <f t="shared" si="7"/>
        <v>Y6M12</v>
      </c>
      <c r="DC7" s="364" t="str">
        <f t="shared" si="7"/>
        <v>Y7M1</v>
      </c>
      <c r="DD7" s="364" t="str">
        <f t="shared" si="7"/>
        <v>Y7M2</v>
      </c>
      <c r="DE7" s="364" t="str">
        <f t="shared" si="7"/>
        <v>Y7M3</v>
      </c>
      <c r="DF7" s="364" t="str">
        <f t="shared" si="7"/>
        <v>Y7M4</v>
      </c>
      <c r="DG7" s="364" t="str">
        <f t="shared" si="7"/>
        <v>Y7M5</v>
      </c>
      <c r="DH7" s="364" t="str">
        <f t="shared" si="7"/>
        <v>Y7M6</v>
      </c>
      <c r="DI7" s="364" t="str">
        <f t="shared" si="7"/>
        <v>Y7M7</v>
      </c>
      <c r="DJ7" s="364" t="str">
        <f t="shared" si="7"/>
        <v>Y7M8</v>
      </c>
      <c r="DK7" s="364" t="str">
        <f t="shared" si="7"/>
        <v>Y7M9</v>
      </c>
      <c r="DL7" s="364" t="str">
        <f t="shared" si="7"/>
        <v>Y7M10</v>
      </c>
      <c r="DM7" s="364" t="str">
        <f t="shared" si="7"/>
        <v>Y7M11</v>
      </c>
      <c r="DN7" s="364" t="str">
        <f t="shared" si="7"/>
        <v>Y7M12</v>
      </c>
      <c r="DO7" s="364" t="str">
        <f t="shared" si="7"/>
        <v>Y8M1</v>
      </c>
      <c r="DP7" s="364" t="str">
        <f t="shared" si="7"/>
        <v>Y8M2</v>
      </c>
      <c r="DQ7" s="364" t="str">
        <f t="shared" si="7"/>
        <v>Y8M3</v>
      </c>
      <c r="DR7" s="364" t="str">
        <f t="shared" si="7"/>
        <v>Y8M4</v>
      </c>
      <c r="DS7" s="364" t="str">
        <f t="shared" si="7"/>
        <v>Y8M5</v>
      </c>
      <c r="DT7" s="364" t="str">
        <f t="shared" si="7"/>
        <v>Y8M6</v>
      </c>
      <c r="DU7" s="364" t="str">
        <f t="shared" si="7"/>
        <v>Y8M7</v>
      </c>
      <c r="DV7" s="364" t="str">
        <f t="shared" si="7"/>
        <v>Y8M8</v>
      </c>
      <c r="DW7" s="364" t="str">
        <f t="shared" si="7"/>
        <v>Y8M9</v>
      </c>
      <c r="DX7" s="364" t="str">
        <f t="shared" si="7"/>
        <v>Y8M10</v>
      </c>
      <c r="DY7" s="364" t="str">
        <f t="shared" si="7"/>
        <v>Y8M11</v>
      </c>
      <c r="DZ7" s="364" t="str">
        <f t="shared" si="7"/>
        <v>Y8M12</v>
      </c>
      <c r="EA7" s="364" t="str">
        <f t="shared" si="7"/>
        <v>Y9M1</v>
      </c>
      <c r="EB7" s="364" t="str">
        <f t="shared" si="7"/>
        <v>Y9M2</v>
      </c>
      <c r="EC7" s="364" t="str">
        <f t="shared" si="7"/>
        <v>Y9M3</v>
      </c>
      <c r="ED7" s="364" t="str">
        <f t="shared" si="7"/>
        <v>Y9M4</v>
      </c>
      <c r="EE7" s="364" t="str">
        <f t="shared" si="7"/>
        <v>Y9M5</v>
      </c>
      <c r="EF7" s="364" t="str">
        <f t="shared" si="7"/>
        <v>Y9M6</v>
      </c>
      <c r="EG7" s="364" t="str">
        <f t="shared" si="7"/>
        <v>Y9M7</v>
      </c>
      <c r="EH7" s="364" t="str">
        <f t="shared" si="7"/>
        <v>Y9M8</v>
      </c>
      <c r="EI7" s="364" t="str">
        <f t="shared" si="7"/>
        <v>Y9M9</v>
      </c>
      <c r="EJ7" s="364" t="str">
        <f t="shared" si="7"/>
        <v>Y9M10</v>
      </c>
      <c r="EK7" s="364" t="str">
        <f t="shared" si="7"/>
        <v>Y9M11</v>
      </c>
      <c r="EL7" s="364" t="str">
        <f t="shared" si="7"/>
        <v>Y9M12</v>
      </c>
      <c r="EM7" s="364" t="str">
        <f t="shared" si="7"/>
        <v>Y10M1</v>
      </c>
      <c r="EN7" s="364" t="str">
        <f t="shared" si="7"/>
        <v>Y10M2</v>
      </c>
      <c r="EO7" s="364" t="str">
        <f t="shared" si="7"/>
        <v>Y10M3</v>
      </c>
      <c r="EP7" s="364" t="str">
        <f t="shared" si="7"/>
        <v>Y10M4</v>
      </c>
      <c r="EQ7" s="364" t="str">
        <f t="shared" si="7"/>
        <v>Y10M5</v>
      </c>
      <c r="ER7" s="364" t="str">
        <f t="shared" si="7"/>
        <v>Y10M6</v>
      </c>
      <c r="ES7" s="364" t="str">
        <f t="shared" si="7"/>
        <v>Y10M7</v>
      </c>
      <c r="ET7" s="364" t="str">
        <f t="shared" si="7"/>
        <v>Y10M8</v>
      </c>
      <c r="EU7" s="364" t="str">
        <f t="shared" si="7"/>
        <v>Y10M9</v>
      </c>
      <c r="EV7" s="364" t="str">
        <f t="shared" si="7"/>
        <v>Y10M10</v>
      </c>
      <c r="EW7" s="364" t="str">
        <f t="shared" si="7"/>
        <v>Y10M11</v>
      </c>
      <c r="EX7" s="365" t="str">
        <f t="shared" si="7"/>
        <v>Y10M12</v>
      </c>
      <c r="EY7" s="261"/>
      <c r="FB7" s="261"/>
    </row>
    <row r="8" spans="1:158" ht="12.75" customHeight="1">
      <c r="A8" s="36"/>
      <c r="B8" s="36"/>
      <c r="C8" s="36"/>
      <c r="D8" s="36"/>
      <c r="E8" s="36"/>
      <c r="F8" s="36"/>
      <c r="G8" s="36"/>
      <c r="H8" s="36"/>
      <c r="I8" s="36"/>
      <c r="J8" s="36"/>
      <c r="K8" s="36"/>
      <c r="L8" s="36"/>
      <c r="M8" s="36"/>
      <c r="N8" s="36"/>
      <c r="O8" s="36"/>
      <c r="P8" s="36"/>
      <c r="Q8" s="36"/>
      <c r="R8" s="36"/>
      <c r="S8" s="36"/>
      <c r="T8" s="36"/>
      <c r="U8" s="36"/>
      <c r="AF8" s="357">
        <f t="shared" ref="AF8:CQ8" si="8">ActivePeriodFlag</f>
        <v>1</v>
      </c>
      <c r="AG8" s="357">
        <f t="shared" si="8"/>
        <v>1</v>
      </c>
      <c r="AH8" s="357">
        <f t="shared" si="8"/>
        <v>1</v>
      </c>
      <c r="AI8" s="357">
        <f t="shared" si="8"/>
        <v>1</v>
      </c>
      <c r="AJ8" s="357">
        <f t="shared" si="8"/>
        <v>1</v>
      </c>
      <c r="AK8" s="357">
        <f t="shared" si="8"/>
        <v>1</v>
      </c>
      <c r="AL8" s="357">
        <f t="shared" si="8"/>
        <v>1</v>
      </c>
      <c r="AM8" s="357">
        <f t="shared" si="8"/>
        <v>1</v>
      </c>
      <c r="AN8" s="357">
        <f t="shared" si="8"/>
        <v>1</v>
      </c>
      <c r="AO8" s="357">
        <f t="shared" si="8"/>
        <v>1</v>
      </c>
      <c r="AP8" s="357">
        <f t="shared" si="8"/>
        <v>1</v>
      </c>
      <c r="AQ8" s="357">
        <f t="shared" si="8"/>
        <v>1</v>
      </c>
      <c r="AR8" s="357">
        <f t="shared" si="8"/>
        <v>1</v>
      </c>
      <c r="AS8" s="357">
        <f t="shared" si="8"/>
        <v>1</v>
      </c>
      <c r="AT8" s="357">
        <f t="shared" si="8"/>
        <v>1</v>
      </c>
      <c r="AU8" s="357">
        <f t="shared" si="8"/>
        <v>1</v>
      </c>
      <c r="AV8" s="357">
        <f t="shared" si="8"/>
        <v>1</v>
      </c>
      <c r="AW8" s="357">
        <f t="shared" si="8"/>
        <v>1</v>
      </c>
      <c r="AX8" s="357">
        <f t="shared" si="8"/>
        <v>1</v>
      </c>
      <c r="AY8" s="357">
        <f t="shared" si="8"/>
        <v>1</v>
      </c>
      <c r="AZ8" s="357">
        <f t="shared" si="8"/>
        <v>1</v>
      </c>
      <c r="BA8" s="357">
        <f t="shared" si="8"/>
        <v>1</v>
      </c>
      <c r="BB8" s="357">
        <f t="shared" si="8"/>
        <v>1</v>
      </c>
      <c r="BC8" s="357">
        <f t="shared" si="8"/>
        <v>1</v>
      </c>
      <c r="BD8" s="357">
        <f t="shared" si="8"/>
        <v>1</v>
      </c>
      <c r="BE8" s="357">
        <f t="shared" si="8"/>
        <v>1</v>
      </c>
      <c r="BF8" s="357">
        <f t="shared" si="8"/>
        <v>1</v>
      </c>
      <c r="BG8" s="357">
        <f t="shared" si="8"/>
        <v>1</v>
      </c>
      <c r="BH8" s="357">
        <f t="shared" si="8"/>
        <v>1</v>
      </c>
      <c r="BI8" s="357">
        <f t="shared" si="8"/>
        <v>1</v>
      </c>
      <c r="BJ8" s="357">
        <f t="shared" si="8"/>
        <v>1</v>
      </c>
      <c r="BK8" s="357">
        <f t="shared" si="8"/>
        <v>1</v>
      </c>
      <c r="BL8" s="357">
        <f t="shared" si="8"/>
        <v>1</v>
      </c>
      <c r="BM8" s="357">
        <f t="shared" si="8"/>
        <v>1</v>
      </c>
      <c r="BN8" s="357">
        <f t="shared" si="8"/>
        <v>1</v>
      </c>
      <c r="BO8" s="357">
        <f t="shared" si="8"/>
        <v>1</v>
      </c>
      <c r="BP8" s="357">
        <f t="shared" si="8"/>
        <v>1</v>
      </c>
      <c r="BQ8" s="357">
        <f t="shared" si="8"/>
        <v>1</v>
      </c>
      <c r="BR8" s="357">
        <f t="shared" si="8"/>
        <v>1</v>
      </c>
      <c r="BS8" s="357">
        <f t="shared" si="8"/>
        <v>1</v>
      </c>
      <c r="BT8" s="357">
        <f t="shared" si="8"/>
        <v>1</v>
      </c>
      <c r="BU8" s="357">
        <f t="shared" si="8"/>
        <v>1</v>
      </c>
      <c r="BV8" s="357">
        <f t="shared" si="8"/>
        <v>1</v>
      </c>
      <c r="BW8" s="357">
        <f t="shared" si="8"/>
        <v>1</v>
      </c>
      <c r="BX8" s="357">
        <f t="shared" si="8"/>
        <v>1</v>
      </c>
      <c r="BY8" s="357">
        <f t="shared" si="8"/>
        <v>1</v>
      </c>
      <c r="BZ8" s="357">
        <f t="shared" si="8"/>
        <v>1</v>
      </c>
      <c r="CA8" s="357">
        <f t="shared" si="8"/>
        <v>1</v>
      </c>
      <c r="CB8" s="357">
        <f t="shared" si="8"/>
        <v>1</v>
      </c>
      <c r="CC8" s="357">
        <f t="shared" si="8"/>
        <v>1</v>
      </c>
      <c r="CD8" s="357">
        <f t="shared" si="8"/>
        <v>1</v>
      </c>
      <c r="CE8" s="357">
        <f t="shared" si="8"/>
        <v>1</v>
      </c>
      <c r="CF8" s="357">
        <f t="shared" si="8"/>
        <v>1</v>
      </c>
      <c r="CG8" s="357">
        <f t="shared" si="8"/>
        <v>1</v>
      </c>
      <c r="CH8" s="357">
        <f t="shared" si="8"/>
        <v>1</v>
      </c>
      <c r="CI8" s="357">
        <f t="shared" si="8"/>
        <v>1</v>
      </c>
      <c r="CJ8" s="357">
        <f t="shared" si="8"/>
        <v>1</v>
      </c>
      <c r="CK8" s="357">
        <f t="shared" si="8"/>
        <v>1</v>
      </c>
      <c r="CL8" s="357">
        <f t="shared" si="8"/>
        <v>1</v>
      </c>
      <c r="CM8" s="357">
        <f t="shared" si="8"/>
        <v>1</v>
      </c>
      <c r="CN8" s="357">
        <f t="shared" si="8"/>
        <v>1</v>
      </c>
      <c r="CO8" s="357">
        <f t="shared" si="8"/>
        <v>1</v>
      </c>
      <c r="CP8" s="357">
        <f t="shared" si="8"/>
        <v>1</v>
      </c>
      <c r="CQ8" s="357">
        <f t="shared" si="8"/>
        <v>1</v>
      </c>
      <c r="CR8" s="357">
        <f t="shared" ref="CR8:EX8" si="9">ActivePeriodFlag</f>
        <v>1</v>
      </c>
      <c r="CS8" s="357">
        <f t="shared" si="9"/>
        <v>1</v>
      </c>
      <c r="CT8" s="357">
        <f t="shared" si="9"/>
        <v>0</v>
      </c>
      <c r="CU8" s="357">
        <f t="shared" si="9"/>
        <v>0</v>
      </c>
      <c r="CV8" s="357">
        <f t="shared" si="9"/>
        <v>0</v>
      </c>
      <c r="CW8" s="357">
        <f t="shared" si="9"/>
        <v>0</v>
      </c>
      <c r="CX8" s="357">
        <f t="shared" si="9"/>
        <v>0</v>
      </c>
      <c r="CY8" s="357">
        <f t="shared" si="9"/>
        <v>0</v>
      </c>
      <c r="CZ8" s="357">
        <f t="shared" si="9"/>
        <v>0</v>
      </c>
      <c r="DA8" s="357">
        <f t="shared" si="9"/>
        <v>0</v>
      </c>
      <c r="DB8" s="357">
        <f t="shared" si="9"/>
        <v>0</v>
      </c>
      <c r="DC8" s="357">
        <f t="shared" si="9"/>
        <v>0</v>
      </c>
      <c r="DD8" s="357">
        <f t="shared" si="9"/>
        <v>0</v>
      </c>
      <c r="DE8" s="357">
        <f t="shared" si="9"/>
        <v>0</v>
      </c>
      <c r="DF8" s="357">
        <f t="shared" si="9"/>
        <v>0</v>
      </c>
      <c r="DG8" s="357">
        <f t="shared" si="9"/>
        <v>0</v>
      </c>
      <c r="DH8" s="357">
        <f t="shared" si="9"/>
        <v>0</v>
      </c>
      <c r="DI8" s="357">
        <f t="shared" si="9"/>
        <v>0</v>
      </c>
      <c r="DJ8" s="357">
        <f t="shared" si="9"/>
        <v>0</v>
      </c>
      <c r="DK8" s="357">
        <f t="shared" si="9"/>
        <v>0</v>
      </c>
      <c r="DL8" s="357">
        <f t="shared" si="9"/>
        <v>0</v>
      </c>
      <c r="DM8" s="357">
        <f t="shared" si="9"/>
        <v>0</v>
      </c>
      <c r="DN8" s="357">
        <f t="shared" si="9"/>
        <v>0</v>
      </c>
      <c r="DO8" s="357">
        <f t="shared" si="9"/>
        <v>0</v>
      </c>
      <c r="DP8" s="357">
        <f t="shared" si="9"/>
        <v>0</v>
      </c>
      <c r="DQ8" s="357">
        <f t="shared" si="9"/>
        <v>0</v>
      </c>
      <c r="DR8" s="357">
        <f t="shared" si="9"/>
        <v>0</v>
      </c>
      <c r="DS8" s="357">
        <f t="shared" si="9"/>
        <v>0</v>
      </c>
      <c r="DT8" s="357">
        <f t="shared" si="9"/>
        <v>0</v>
      </c>
      <c r="DU8" s="357">
        <f t="shared" si="9"/>
        <v>0</v>
      </c>
      <c r="DV8" s="357">
        <f t="shared" si="9"/>
        <v>0</v>
      </c>
      <c r="DW8" s="357">
        <f t="shared" si="9"/>
        <v>0</v>
      </c>
      <c r="DX8" s="357">
        <f t="shared" si="9"/>
        <v>0</v>
      </c>
      <c r="DY8" s="357">
        <f t="shared" si="9"/>
        <v>0</v>
      </c>
      <c r="DZ8" s="357">
        <f t="shared" si="9"/>
        <v>0</v>
      </c>
      <c r="EA8" s="357">
        <f t="shared" si="9"/>
        <v>0</v>
      </c>
      <c r="EB8" s="357">
        <f t="shared" si="9"/>
        <v>0</v>
      </c>
      <c r="EC8" s="357">
        <f t="shared" si="9"/>
        <v>0</v>
      </c>
      <c r="ED8" s="357">
        <f t="shared" si="9"/>
        <v>0</v>
      </c>
      <c r="EE8" s="357">
        <f t="shared" si="9"/>
        <v>0</v>
      </c>
      <c r="EF8" s="357">
        <f t="shared" si="9"/>
        <v>0</v>
      </c>
      <c r="EG8" s="357">
        <f t="shared" si="9"/>
        <v>0</v>
      </c>
      <c r="EH8" s="357">
        <f t="shared" si="9"/>
        <v>0</v>
      </c>
      <c r="EI8" s="357">
        <f t="shared" si="9"/>
        <v>0</v>
      </c>
      <c r="EJ8" s="357">
        <f t="shared" si="9"/>
        <v>0</v>
      </c>
      <c r="EK8" s="357">
        <f t="shared" si="9"/>
        <v>0</v>
      </c>
      <c r="EL8" s="357">
        <f t="shared" si="9"/>
        <v>0</v>
      </c>
      <c r="EM8" s="357">
        <f t="shared" si="9"/>
        <v>0</v>
      </c>
      <c r="EN8" s="357">
        <f t="shared" si="9"/>
        <v>0</v>
      </c>
      <c r="EO8" s="357">
        <f t="shared" si="9"/>
        <v>0</v>
      </c>
      <c r="EP8" s="357">
        <f t="shared" si="9"/>
        <v>0</v>
      </c>
      <c r="EQ8" s="357">
        <f t="shared" si="9"/>
        <v>0</v>
      </c>
      <c r="ER8" s="357">
        <f t="shared" si="9"/>
        <v>0</v>
      </c>
      <c r="ES8" s="357">
        <f t="shared" si="9"/>
        <v>0</v>
      </c>
      <c r="ET8" s="357">
        <f t="shared" si="9"/>
        <v>0</v>
      </c>
      <c r="EU8" s="357">
        <f t="shared" si="9"/>
        <v>0</v>
      </c>
      <c r="EV8" s="357">
        <f t="shared" si="9"/>
        <v>0</v>
      </c>
      <c r="EW8" s="357">
        <f t="shared" si="9"/>
        <v>0</v>
      </c>
      <c r="EX8" s="358">
        <f t="shared" si="9"/>
        <v>0</v>
      </c>
      <c r="EY8" s="261"/>
      <c r="FB8" s="261"/>
    </row>
    <row r="9" spans="1:158" ht="12.75" customHeight="1">
      <c r="A9" s="36"/>
      <c r="B9" s="36"/>
      <c r="C9" s="36"/>
      <c r="D9" s="74"/>
      <c r="E9" s="36"/>
      <c r="F9" s="36"/>
      <c r="G9" s="36"/>
      <c r="H9" s="36"/>
      <c r="I9" s="36"/>
      <c r="J9" s="36"/>
      <c r="K9" s="36"/>
      <c r="L9" s="36"/>
      <c r="M9" s="36"/>
      <c r="N9" s="36"/>
      <c r="O9" s="36"/>
      <c r="P9" s="36"/>
      <c r="Q9" s="36"/>
      <c r="R9" s="36"/>
      <c r="S9" s="36"/>
      <c r="T9" s="36"/>
      <c r="U9" s="36"/>
      <c r="AF9" s="357">
        <f t="shared" ref="AF9:CQ9" si="10">Markers</f>
        <v>0</v>
      </c>
      <c r="AG9" s="357">
        <f t="shared" si="10"/>
        <v>0</v>
      </c>
      <c r="AH9" s="357">
        <f t="shared" si="10"/>
        <v>0</v>
      </c>
      <c r="AI9" s="357">
        <f t="shared" si="10"/>
        <v>0</v>
      </c>
      <c r="AJ9" s="357">
        <f t="shared" si="10"/>
        <v>0</v>
      </c>
      <c r="AK9" s="357">
        <f t="shared" si="10"/>
        <v>0</v>
      </c>
      <c r="AL9" s="357">
        <f t="shared" si="10"/>
        <v>0</v>
      </c>
      <c r="AM9" s="357">
        <f t="shared" si="10"/>
        <v>0</v>
      </c>
      <c r="AN9" s="357">
        <f t="shared" si="10"/>
        <v>0</v>
      </c>
      <c r="AO9" s="357">
        <f t="shared" si="10"/>
        <v>0</v>
      </c>
      <c r="AP9" s="357">
        <f t="shared" si="10"/>
        <v>0</v>
      </c>
      <c r="AQ9" s="357">
        <f t="shared" si="10"/>
        <v>0</v>
      </c>
      <c r="AR9" s="357">
        <f t="shared" si="10"/>
        <v>0</v>
      </c>
      <c r="AS9" s="357">
        <f t="shared" si="10"/>
        <v>0</v>
      </c>
      <c r="AT9" s="357">
        <f t="shared" si="10"/>
        <v>0</v>
      </c>
      <c r="AU9" s="357">
        <f t="shared" si="10"/>
        <v>0</v>
      </c>
      <c r="AV9" s="357">
        <f t="shared" si="10"/>
        <v>0</v>
      </c>
      <c r="AW9" s="357">
        <f t="shared" si="10"/>
        <v>0</v>
      </c>
      <c r="AX9" s="357">
        <f t="shared" si="10"/>
        <v>0</v>
      </c>
      <c r="AY9" s="357">
        <f t="shared" si="10"/>
        <v>0</v>
      </c>
      <c r="AZ9" s="357">
        <f t="shared" si="10"/>
        <v>0</v>
      </c>
      <c r="BA9" s="357">
        <f t="shared" si="10"/>
        <v>0</v>
      </c>
      <c r="BB9" s="357">
        <f t="shared" si="10"/>
        <v>0</v>
      </c>
      <c r="BC9" s="357">
        <f t="shared" si="10"/>
        <v>0</v>
      </c>
      <c r="BD9" s="357">
        <f t="shared" si="10"/>
        <v>0</v>
      </c>
      <c r="BE9" s="357">
        <f t="shared" si="10"/>
        <v>0</v>
      </c>
      <c r="BF9" s="357">
        <f t="shared" si="10"/>
        <v>0</v>
      </c>
      <c r="BG9" s="357">
        <f t="shared" si="10"/>
        <v>0</v>
      </c>
      <c r="BH9" s="357">
        <f t="shared" si="10"/>
        <v>0</v>
      </c>
      <c r="BI9" s="357">
        <f t="shared" si="10"/>
        <v>0</v>
      </c>
      <c r="BJ9" s="357">
        <f t="shared" si="10"/>
        <v>0</v>
      </c>
      <c r="BK9" s="357">
        <f t="shared" si="10"/>
        <v>0</v>
      </c>
      <c r="BL9" s="357">
        <f t="shared" si="10"/>
        <v>0</v>
      </c>
      <c r="BM9" s="357">
        <f t="shared" si="10"/>
        <v>0</v>
      </c>
      <c r="BN9" s="357">
        <f t="shared" si="10"/>
        <v>0</v>
      </c>
      <c r="BO9" s="357">
        <f t="shared" si="10"/>
        <v>0</v>
      </c>
      <c r="BP9" s="357">
        <f t="shared" si="10"/>
        <v>0</v>
      </c>
      <c r="BQ9" s="357">
        <f t="shared" si="10"/>
        <v>0</v>
      </c>
      <c r="BR9" s="357">
        <f t="shared" si="10"/>
        <v>0</v>
      </c>
      <c r="BS9" s="357">
        <f t="shared" si="10"/>
        <v>0</v>
      </c>
      <c r="BT9" s="357">
        <f t="shared" si="10"/>
        <v>0</v>
      </c>
      <c r="BU9" s="357">
        <f t="shared" si="10"/>
        <v>0</v>
      </c>
      <c r="BV9" s="357">
        <f t="shared" si="10"/>
        <v>0</v>
      </c>
      <c r="BW9" s="357">
        <f t="shared" si="10"/>
        <v>0</v>
      </c>
      <c r="BX9" s="357">
        <f t="shared" si="10"/>
        <v>0</v>
      </c>
      <c r="BY9" s="357">
        <f t="shared" si="10"/>
        <v>0</v>
      </c>
      <c r="BZ9" s="357">
        <f t="shared" si="10"/>
        <v>0</v>
      </c>
      <c r="CA9" s="357">
        <f t="shared" si="10"/>
        <v>0</v>
      </c>
      <c r="CB9" s="357">
        <f t="shared" si="10"/>
        <v>0</v>
      </c>
      <c r="CC9" s="357">
        <f t="shared" si="10"/>
        <v>0</v>
      </c>
      <c r="CD9" s="357">
        <f t="shared" si="10"/>
        <v>0</v>
      </c>
      <c r="CE9" s="357">
        <f t="shared" si="10"/>
        <v>0</v>
      </c>
      <c r="CF9" s="357">
        <f t="shared" si="10"/>
        <v>0</v>
      </c>
      <c r="CG9" s="357">
        <f t="shared" si="10"/>
        <v>0</v>
      </c>
      <c r="CH9" s="357">
        <f t="shared" si="10"/>
        <v>0</v>
      </c>
      <c r="CI9" s="357">
        <f t="shared" si="10"/>
        <v>0</v>
      </c>
      <c r="CJ9" s="357">
        <f t="shared" si="10"/>
        <v>0</v>
      </c>
      <c r="CK9" s="357">
        <f t="shared" si="10"/>
        <v>0</v>
      </c>
      <c r="CL9" s="357">
        <f t="shared" si="10"/>
        <v>0</v>
      </c>
      <c r="CM9" s="357">
        <f t="shared" si="10"/>
        <v>0</v>
      </c>
      <c r="CN9" s="357">
        <f t="shared" si="10"/>
        <v>0</v>
      </c>
      <c r="CO9" s="357">
        <f t="shared" si="10"/>
        <v>0</v>
      </c>
      <c r="CP9" s="357">
        <f t="shared" si="10"/>
        <v>0</v>
      </c>
      <c r="CQ9" s="357">
        <f t="shared" si="10"/>
        <v>0</v>
      </c>
      <c r="CR9" s="357">
        <f t="shared" ref="CR9:EX9" si="11">Markers</f>
        <v>0</v>
      </c>
      <c r="CS9" s="357">
        <f t="shared" si="11"/>
        <v>0</v>
      </c>
      <c r="CT9" s="357">
        <f t="shared" si="11"/>
        <v>0</v>
      </c>
      <c r="CU9" s="357">
        <f t="shared" si="11"/>
        <v>0</v>
      </c>
      <c r="CV9" s="357">
        <f t="shared" si="11"/>
        <v>0</v>
      </c>
      <c r="CW9" s="357">
        <f t="shared" si="11"/>
        <v>0</v>
      </c>
      <c r="CX9" s="357">
        <f t="shared" si="11"/>
        <v>0</v>
      </c>
      <c r="CY9" s="357">
        <f t="shared" si="11"/>
        <v>0</v>
      </c>
      <c r="CZ9" s="357">
        <f t="shared" si="11"/>
        <v>0</v>
      </c>
      <c r="DA9" s="357">
        <f t="shared" si="11"/>
        <v>0</v>
      </c>
      <c r="DB9" s="357">
        <f t="shared" si="11"/>
        <v>0</v>
      </c>
      <c r="DC9" s="357">
        <f t="shared" si="11"/>
        <v>0</v>
      </c>
      <c r="DD9" s="357">
        <f t="shared" si="11"/>
        <v>0</v>
      </c>
      <c r="DE9" s="357">
        <f t="shared" si="11"/>
        <v>0</v>
      </c>
      <c r="DF9" s="357">
        <f t="shared" si="11"/>
        <v>0</v>
      </c>
      <c r="DG9" s="357">
        <f t="shared" si="11"/>
        <v>0</v>
      </c>
      <c r="DH9" s="357">
        <f t="shared" si="11"/>
        <v>0</v>
      </c>
      <c r="DI9" s="357">
        <f t="shared" si="11"/>
        <v>0</v>
      </c>
      <c r="DJ9" s="357">
        <f t="shared" si="11"/>
        <v>0</v>
      </c>
      <c r="DK9" s="357">
        <f t="shared" si="11"/>
        <v>0</v>
      </c>
      <c r="DL9" s="357">
        <f t="shared" si="11"/>
        <v>0</v>
      </c>
      <c r="DM9" s="357">
        <f t="shared" si="11"/>
        <v>0</v>
      </c>
      <c r="DN9" s="357">
        <f t="shared" si="11"/>
        <v>0</v>
      </c>
      <c r="DO9" s="357">
        <f t="shared" si="11"/>
        <v>0</v>
      </c>
      <c r="DP9" s="357">
        <f t="shared" si="11"/>
        <v>0</v>
      </c>
      <c r="DQ9" s="357">
        <f t="shared" si="11"/>
        <v>0</v>
      </c>
      <c r="DR9" s="357">
        <f t="shared" si="11"/>
        <v>0</v>
      </c>
      <c r="DS9" s="357">
        <f t="shared" si="11"/>
        <v>0</v>
      </c>
      <c r="DT9" s="357">
        <f t="shared" si="11"/>
        <v>0</v>
      </c>
      <c r="DU9" s="357">
        <f t="shared" si="11"/>
        <v>0</v>
      </c>
      <c r="DV9" s="357">
        <f t="shared" si="11"/>
        <v>0</v>
      </c>
      <c r="DW9" s="357">
        <f t="shared" si="11"/>
        <v>0</v>
      </c>
      <c r="DX9" s="357">
        <f t="shared" si="11"/>
        <v>0</v>
      </c>
      <c r="DY9" s="357">
        <f t="shared" si="11"/>
        <v>0</v>
      </c>
      <c r="DZ9" s="357">
        <f t="shared" si="11"/>
        <v>0</v>
      </c>
      <c r="EA9" s="357">
        <f t="shared" si="11"/>
        <v>0</v>
      </c>
      <c r="EB9" s="357">
        <f t="shared" si="11"/>
        <v>0</v>
      </c>
      <c r="EC9" s="357">
        <f t="shared" si="11"/>
        <v>0</v>
      </c>
      <c r="ED9" s="357">
        <f t="shared" si="11"/>
        <v>0</v>
      </c>
      <c r="EE9" s="357">
        <f t="shared" si="11"/>
        <v>0</v>
      </c>
      <c r="EF9" s="357">
        <f t="shared" si="11"/>
        <v>0</v>
      </c>
      <c r="EG9" s="357">
        <f t="shared" si="11"/>
        <v>0</v>
      </c>
      <c r="EH9" s="357">
        <f t="shared" si="11"/>
        <v>0</v>
      </c>
      <c r="EI9" s="357">
        <f t="shared" si="11"/>
        <v>0</v>
      </c>
      <c r="EJ9" s="357">
        <f t="shared" si="11"/>
        <v>0</v>
      </c>
      <c r="EK9" s="357">
        <f t="shared" si="11"/>
        <v>0</v>
      </c>
      <c r="EL9" s="357">
        <f t="shared" si="11"/>
        <v>0</v>
      </c>
      <c r="EM9" s="357">
        <f t="shared" si="11"/>
        <v>0</v>
      </c>
      <c r="EN9" s="357">
        <f t="shared" si="11"/>
        <v>0</v>
      </c>
      <c r="EO9" s="357">
        <f t="shared" si="11"/>
        <v>0</v>
      </c>
      <c r="EP9" s="357">
        <f t="shared" si="11"/>
        <v>0</v>
      </c>
      <c r="EQ9" s="357">
        <f t="shared" si="11"/>
        <v>0</v>
      </c>
      <c r="ER9" s="357">
        <f t="shared" si="11"/>
        <v>0</v>
      </c>
      <c r="ES9" s="357">
        <f t="shared" si="11"/>
        <v>0</v>
      </c>
      <c r="ET9" s="357">
        <f t="shared" si="11"/>
        <v>0</v>
      </c>
      <c r="EU9" s="357">
        <f t="shared" si="11"/>
        <v>0</v>
      </c>
      <c r="EV9" s="357">
        <f t="shared" si="11"/>
        <v>0</v>
      </c>
      <c r="EW9" s="357">
        <f t="shared" si="11"/>
        <v>0</v>
      </c>
      <c r="EX9" s="358">
        <f t="shared" si="11"/>
        <v>0</v>
      </c>
      <c r="EY9" s="261"/>
      <c r="EZ9" s="494" t="s">
        <v>2293</v>
      </c>
      <c r="FA9" s="494" t="s">
        <v>2294</v>
      </c>
      <c r="FB9" s="261"/>
    </row>
    <row r="10" spans="1:158" ht="12.75" hidden="1" customHeight="1">
      <c r="A10" s="36"/>
      <c r="B10" s="36"/>
      <c r="C10" s="36"/>
      <c r="D10" s="36"/>
      <c r="E10" s="36"/>
      <c r="F10" s="36"/>
      <c r="G10" s="36"/>
      <c r="H10" s="36"/>
      <c r="I10" s="36"/>
      <c r="J10" s="36"/>
      <c r="K10" s="36"/>
      <c r="L10" s="36"/>
      <c r="M10" s="36"/>
      <c r="N10" s="36"/>
      <c r="O10" s="36"/>
      <c r="P10" s="36"/>
      <c r="Q10" s="36"/>
      <c r="R10" s="36"/>
      <c r="S10" s="36"/>
      <c r="T10" s="36"/>
      <c r="U10" s="36"/>
    </row>
    <row r="11" spans="1:158" ht="12.75" hidden="1" customHeight="1">
      <c r="A11" s="36"/>
      <c r="B11" s="36"/>
      <c r="C11" s="36"/>
      <c r="D11" s="36"/>
      <c r="E11" s="36"/>
      <c r="F11" s="36"/>
      <c r="G11" s="36"/>
      <c r="H11" s="36"/>
      <c r="I11" s="36"/>
      <c r="J11" s="36"/>
      <c r="K11" s="36"/>
      <c r="L11" s="36"/>
      <c r="M11" s="36"/>
      <c r="N11" s="36"/>
      <c r="O11" s="36"/>
      <c r="P11" s="36"/>
      <c r="Q11" s="36"/>
      <c r="R11" s="36"/>
      <c r="S11" s="36"/>
      <c r="T11" s="36"/>
      <c r="U11" s="36"/>
    </row>
    <row r="12" spans="1:158" collapsed="1">
      <c r="A12" s="498" t="s">
        <v>1916</v>
      </c>
      <c r="B12" s="499"/>
      <c r="C12" s="499"/>
      <c r="D12" s="499"/>
      <c r="E12" s="499"/>
      <c r="F12" s="499"/>
      <c r="G12" s="499"/>
      <c r="H12" s="499"/>
      <c r="I12" s="499"/>
      <c r="J12" s="499"/>
      <c r="K12" s="499"/>
      <c r="L12" s="499"/>
      <c r="M12" s="499"/>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500"/>
      <c r="AT12" s="500"/>
      <c r="AU12" s="500"/>
      <c r="AV12" s="500"/>
      <c r="AW12" s="500"/>
      <c r="AX12" s="500"/>
      <c r="AY12" s="500"/>
      <c r="AZ12" s="500"/>
      <c r="BA12" s="500"/>
      <c r="BB12" s="500"/>
      <c r="BC12" s="500"/>
      <c r="BD12" s="500"/>
      <c r="BE12" s="500"/>
      <c r="BF12" s="500"/>
      <c r="BG12" s="500"/>
      <c r="BH12" s="500"/>
      <c r="BI12" s="500"/>
      <c r="BJ12" s="500"/>
      <c r="BK12" s="500"/>
      <c r="BL12" s="500"/>
      <c r="BM12" s="500"/>
      <c r="BN12" s="500"/>
      <c r="BO12" s="500"/>
      <c r="BP12" s="500"/>
      <c r="BQ12" s="500"/>
      <c r="BR12" s="500"/>
      <c r="BS12" s="500"/>
      <c r="BT12" s="500"/>
      <c r="BU12" s="500"/>
      <c r="BV12" s="500"/>
      <c r="BW12" s="500"/>
      <c r="BX12" s="500"/>
      <c r="BY12" s="500"/>
      <c r="BZ12" s="500"/>
      <c r="CA12" s="500"/>
      <c r="CB12" s="500"/>
      <c r="CC12" s="500"/>
      <c r="CD12" s="500"/>
      <c r="CE12" s="500"/>
      <c r="CF12" s="500"/>
      <c r="CG12" s="500"/>
      <c r="CH12" s="500"/>
      <c r="CI12" s="500"/>
      <c r="CJ12" s="500"/>
      <c r="CK12" s="500"/>
      <c r="CL12" s="500"/>
      <c r="CM12" s="500"/>
      <c r="CN12" s="500"/>
      <c r="CO12" s="500"/>
      <c r="CP12" s="500"/>
      <c r="CQ12" s="500"/>
      <c r="CR12" s="500"/>
      <c r="CS12" s="500"/>
      <c r="CT12" s="500"/>
      <c r="CU12" s="500"/>
      <c r="CV12" s="500"/>
      <c r="CW12" s="500"/>
      <c r="CX12" s="500"/>
      <c r="CY12" s="500"/>
      <c r="CZ12" s="500"/>
      <c r="DA12" s="500"/>
      <c r="DB12" s="500"/>
      <c r="DC12" s="500"/>
      <c r="DD12" s="500"/>
      <c r="DE12" s="500"/>
      <c r="DF12" s="500"/>
      <c r="DG12" s="500"/>
      <c r="DH12" s="500"/>
      <c r="DI12" s="500"/>
      <c r="DJ12" s="500"/>
      <c r="DK12" s="500"/>
      <c r="DL12" s="500"/>
      <c r="DM12" s="500"/>
      <c r="DN12" s="500"/>
      <c r="DO12" s="500"/>
      <c r="DP12" s="500"/>
      <c r="DQ12" s="500"/>
      <c r="DR12" s="500"/>
      <c r="DS12" s="500"/>
      <c r="DT12" s="500"/>
      <c r="DU12" s="500"/>
      <c r="DV12" s="500"/>
      <c r="DW12" s="500"/>
      <c r="DX12" s="500"/>
      <c r="DY12" s="500"/>
      <c r="DZ12" s="500"/>
      <c r="EA12" s="500"/>
      <c r="EB12" s="500"/>
      <c r="EC12" s="500"/>
      <c r="ED12" s="500"/>
      <c r="EE12" s="500"/>
      <c r="EF12" s="500"/>
      <c r="EG12" s="500"/>
      <c r="EH12" s="500"/>
      <c r="EI12" s="500"/>
      <c r="EJ12" s="500"/>
      <c r="EK12" s="500"/>
      <c r="EL12" s="500"/>
      <c r="EM12" s="500"/>
      <c r="EN12" s="500"/>
      <c r="EO12" s="500"/>
      <c r="EP12" s="500"/>
      <c r="EQ12" s="500"/>
      <c r="ER12" s="500"/>
      <c r="ES12" s="500"/>
      <c r="ET12" s="500"/>
      <c r="EU12" s="500"/>
      <c r="EV12" s="500"/>
      <c r="EW12" s="500"/>
      <c r="EX12" s="500"/>
      <c r="EY12" s="500"/>
      <c r="EZ12" s="500"/>
      <c r="FA12" s="500"/>
      <c r="FB12" s="500"/>
    </row>
    <row r="13" spans="1:158" hidden="1" outlineLevel="1">
      <c r="A13" s="36"/>
      <c r="B13" s="36"/>
      <c r="C13" s="36"/>
      <c r="D13" s="36"/>
      <c r="P13" s="36"/>
      <c r="Q13" s="36"/>
      <c r="R13" s="36"/>
      <c r="S13" s="36"/>
      <c r="T13" s="36"/>
      <c r="U13" s="36"/>
      <c r="EY13" s="261"/>
      <c r="FB13" s="261"/>
    </row>
    <row r="14" spans="1:158" hidden="1" outlineLevel="1">
      <c r="A14" s="885" t="s">
        <v>1916</v>
      </c>
      <c r="B14" s="286" t="s">
        <v>39</v>
      </c>
      <c r="D14" s="178"/>
      <c r="E14" s="288" t="s">
        <v>790</v>
      </c>
      <c r="F14" s="288" t="s">
        <v>2150</v>
      </c>
      <c r="P14" s="36"/>
      <c r="Q14" s="36"/>
      <c r="R14" s="36"/>
      <c r="S14" s="36"/>
      <c r="T14" s="36"/>
      <c r="U14" s="36"/>
      <c r="EY14" s="261"/>
      <c r="FB14" s="261"/>
    </row>
    <row r="15" spans="1:158" ht="5.0999999999999996" hidden="1" customHeight="1" outlineLevel="1">
      <c r="A15" s="430"/>
      <c r="B15" s="208"/>
      <c r="C15" s="208"/>
      <c r="D15" s="208"/>
      <c r="E15" s="349"/>
      <c r="F15" s="272"/>
      <c r="P15" s="36"/>
      <c r="Q15" s="36"/>
      <c r="R15" s="36"/>
      <c r="S15" s="36"/>
      <c r="T15" s="36"/>
      <c r="U15" s="36"/>
      <c r="EY15" s="261"/>
      <c r="FB15" s="261"/>
    </row>
    <row r="16" spans="1:158" ht="12.75" hidden="1" customHeight="1" outlineLevel="1" thickBot="1">
      <c r="A16" s="431">
        <v>1</v>
      </c>
      <c r="B16" s="991" t="s">
        <v>1877</v>
      </c>
      <c r="C16" s="992"/>
      <c r="D16" s="993"/>
      <c r="E16" s="467" t="s">
        <v>1941</v>
      </c>
      <c r="F16" s="516"/>
      <c r="P16" s="36"/>
      <c r="Q16" s="36"/>
      <c r="R16" s="36"/>
      <c r="S16" s="36"/>
      <c r="T16" s="36"/>
      <c r="U16" s="36"/>
      <c r="EY16" s="261"/>
      <c r="FB16" s="261"/>
    </row>
    <row r="17" spans="1:158" ht="12.75" hidden="1" customHeight="1" outlineLevel="1" thickTop="1">
      <c r="A17" s="432">
        <v>2</v>
      </c>
      <c r="B17" s="994" t="s">
        <v>1917</v>
      </c>
      <c r="C17" s="995"/>
      <c r="D17" s="996"/>
      <c r="E17" s="468" t="s">
        <v>1942</v>
      </c>
      <c r="F17" s="517"/>
      <c r="P17" s="36"/>
      <c r="Q17" s="36"/>
      <c r="R17" s="36"/>
      <c r="S17" s="36"/>
      <c r="T17" s="36"/>
      <c r="U17" s="36"/>
      <c r="EY17" s="261"/>
      <c r="FB17" s="261"/>
    </row>
    <row r="18" spans="1:158" ht="12.75" hidden="1" customHeight="1" outlineLevel="1">
      <c r="A18" s="433">
        <v>3</v>
      </c>
      <c r="B18" s="981" t="s">
        <v>1918</v>
      </c>
      <c r="C18" s="982"/>
      <c r="D18" s="983"/>
      <c r="E18" s="469" t="s">
        <v>1943</v>
      </c>
      <c r="F18" s="472"/>
      <c r="P18" s="36"/>
      <c r="Q18" s="36"/>
      <c r="R18" s="36"/>
      <c r="S18" s="36"/>
      <c r="T18" s="36"/>
      <c r="U18" s="36"/>
      <c r="EY18" s="261"/>
      <c r="FB18" s="261"/>
    </row>
    <row r="19" spans="1:158" ht="12.75" hidden="1" customHeight="1" outlineLevel="1">
      <c r="A19" s="433">
        <v>4</v>
      </c>
      <c r="B19" s="981" t="s">
        <v>1919</v>
      </c>
      <c r="C19" s="982"/>
      <c r="D19" s="983"/>
      <c r="E19" s="469" t="s">
        <v>1944</v>
      </c>
      <c r="F19" s="472"/>
      <c r="P19" s="36"/>
      <c r="Q19" s="36"/>
      <c r="R19" s="36"/>
      <c r="S19" s="36"/>
      <c r="T19" s="36"/>
      <c r="U19" s="36"/>
      <c r="EY19" s="261"/>
      <c r="FB19" s="261"/>
    </row>
    <row r="20" spans="1:158" ht="12.75" hidden="1" customHeight="1" outlineLevel="1">
      <c r="A20" s="433">
        <v>5</v>
      </c>
      <c r="B20" s="981" t="s">
        <v>1920</v>
      </c>
      <c r="C20" s="982"/>
      <c r="D20" s="983"/>
      <c r="E20" s="469" t="s">
        <v>1945</v>
      </c>
      <c r="F20" s="472"/>
      <c r="P20" s="36"/>
      <c r="Q20" s="36"/>
      <c r="R20" s="36"/>
      <c r="S20" s="36"/>
      <c r="T20" s="36"/>
      <c r="U20" s="36"/>
      <c r="EY20" s="261"/>
      <c r="FB20" s="261"/>
    </row>
    <row r="21" spans="1:158" ht="12.75" hidden="1" customHeight="1" outlineLevel="1">
      <c r="A21" s="433">
        <v>6</v>
      </c>
      <c r="B21" s="981" t="s">
        <v>1921</v>
      </c>
      <c r="C21" s="982"/>
      <c r="D21" s="983"/>
      <c r="E21" s="469" t="s">
        <v>1946</v>
      </c>
      <c r="F21" s="472"/>
      <c r="P21" s="36"/>
      <c r="Q21" s="36"/>
      <c r="R21" s="36"/>
      <c r="S21" s="36"/>
      <c r="T21" s="36"/>
      <c r="U21" s="36"/>
      <c r="EY21" s="261"/>
      <c r="FB21" s="261"/>
    </row>
    <row r="22" spans="1:158" ht="12.75" hidden="1" customHeight="1" outlineLevel="1">
      <c r="A22" s="433">
        <v>7</v>
      </c>
      <c r="B22" s="981" t="s">
        <v>1922</v>
      </c>
      <c r="C22" s="982"/>
      <c r="D22" s="983"/>
      <c r="E22" s="469" t="s">
        <v>1947</v>
      </c>
      <c r="F22" s="472"/>
      <c r="P22" s="36"/>
      <c r="Q22" s="36"/>
      <c r="R22" s="36"/>
      <c r="S22" s="36"/>
      <c r="T22" s="36"/>
      <c r="U22" s="36"/>
      <c r="EY22" s="261"/>
      <c r="FB22" s="261"/>
    </row>
    <row r="23" spans="1:158" ht="12.75" hidden="1" customHeight="1" outlineLevel="1">
      <c r="A23" s="433">
        <v>8</v>
      </c>
      <c r="B23" s="981" t="s">
        <v>1923</v>
      </c>
      <c r="C23" s="982"/>
      <c r="D23" s="983"/>
      <c r="E23" s="469" t="s">
        <v>1948</v>
      </c>
      <c r="F23" s="472"/>
      <c r="P23" s="36"/>
      <c r="Q23" s="36"/>
      <c r="R23" s="36"/>
      <c r="S23" s="36"/>
      <c r="T23" s="36"/>
      <c r="U23" s="36"/>
      <c r="EY23" s="261"/>
      <c r="FB23" s="261"/>
    </row>
    <row r="24" spans="1:158" ht="12.75" hidden="1" customHeight="1" outlineLevel="1">
      <c r="A24" s="433">
        <v>9</v>
      </c>
      <c r="B24" s="981" t="s">
        <v>1924</v>
      </c>
      <c r="C24" s="982"/>
      <c r="D24" s="983"/>
      <c r="E24" s="469" t="s">
        <v>1949</v>
      </c>
      <c r="F24" s="472"/>
      <c r="P24" s="36"/>
      <c r="Q24" s="36"/>
      <c r="R24" s="36"/>
      <c r="S24" s="36"/>
      <c r="T24" s="36"/>
      <c r="U24" s="36"/>
      <c r="EY24" s="261"/>
      <c r="FB24" s="261"/>
    </row>
    <row r="25" spans="1:158" ht="12.75" hidden="1" customHeight="1" outlineLevel="1">
      <c r="A25" s="433">
        <v>10</v>
      </c>
      <c r="B25" s="981" t="s">
        <v>1925</v>
      </c>
      <c r="C25" s="982"/>
      <c r="D25" s="983"/>
      <c r="E25" s="469" t="s">
        <v>1950</v>
      </c>
      <c r="F25" s="472"/>
      <c r="P25" s="36"/>
      <c r="Q25" s="36"/>
      <c r="R25" s="36"/>
      <c r="S25" s="36"/>
      <c r="T25" s="36"/>
      <c r="U25" s="36"/>
      <c r="EY25" s="261"/>
      <c r="FB25" s="261"/>
    </row>
    <row r="26" spans="1:158" ht="12.75" hidden="1" customHeight="1" outlineLevel="1">
      <c r="A26" s="433">
        <v>11</v>
      </c>
      <c r="B26" s="981" t="s">
        <v>1926</v>
      </c>
      <c r="C26" s="982"/>
      <c r="D26" s="983"/>
      <c r="E26" s="469" t="s">
        <v>1951</v>
      </c>
      <c r="F26" s="472"/>
      <c r="P26" s="36"/>
      <c r="Q26" s="36"/>
      <c r="R26" s="36"/>
      <c r="S26" s="36"/>
      <c r="T26" s="36"/>
      <c r="U26" s="36"/>
      <c r="EY26" s="261"/>
      <c r="FB26" s="261"/>
    </row>
    <row r="27" spans="1:158" ht="12.75" hidden="1" customHeight="1" outlineLevel="1">
      <c r="A27" s="433">
        <v>12</v>
      </c>
      <c r="B27" s="981" t="s">
        <v>1927</v>
      </c>
      <c r="C27" s="982"/>
      <c r="D27" s="983"/>
      <c r="E27" s="469" t="s">
        <v>1952</v>
      </c>
      <c r="F27" s="472"/>
      <c r="P27" s="36"/>
      <c r="Q27" s="36"/>
      <c r="R27" s="36"/>
      <c r="S27" s="36"/>
      <c r="T27" s="36"/>
      <c r="U27" s="36"/>
      <c r="EY27" s="261"/>
      <c r="FB27" s="261"/>
    </row>
    <row r="28" spans="1:158" ht="12.75" hidden="1" customHeight="1" outlineLevel="1">
      <c r="A28" s="433">
        <v>13</v>
      </c>
      <c r="B28" s="981" t="s">
        <v>1928</v>
      </c>
      <c r="C28" s="982"/>
      <c r="D28" s="983"/>
      <c r="E28" s="469" t="s">
        <v>1953</v>
      </c>
      <c r="F28" s="472"/>
      <c r="P28" s="36"/>
      <c r="Q28" s="36"/>
      <c r="R28" s="36"/>
      <c r="S28" s="36"/>
      <c r="T28" s="36"/>
      <c r="U28" s="36"/>
      <c r="EY28" s="261"/>
      <c r="FB28" s="261"/>
    </row>
    <row r="29" spans="1:158" ht="12.75" hidden="1" customHeight="1" outlineLevel="1">
      <c r="A29" s="433">
        <v>14</v>
      </c>
      <c r="B29" s="981" t="s">
        <v>1929</v>
      </c>
      <c r="C29" s="982"/>
      <c r="D29" s="983"/>
      <c r="E29" s="888" t="s">
        <v>1954</v>
      </c>
      <c r="F29" s="472" t="s">
        <v>359</v>
      </c>
      <c r="P29" s="36"/>
      <c r="Q29" s="36"/>
      <c r="R29" s="36"/>
      <c r="S29" s="36"/>
      <c r="T29" s="36"/>
      <c r="U29" s="36"/>
      <c r="EY29" s="261"/>
      <c r="FB29" s="261"/>
    </row>
    <row r="30" spans="1:158" ht="12.75" hidden="1" customHeight="1" outlineLevel="1">
      <c r="A30" s="433">
        <v>15</v>
      </c>
      <c r="B30" s="981" t="s">
        <v>1930</v>
      </c>
      <c r="C30" s="982"/>
      <c r="D30" s="983"/>
      <c r="E30" s="888" t="s">
        <v>1955</v>
      </c>
      <c r="F30" s="472" t="s">
        <v>359</v>
      </c>
      <c r="P30" s="36"/>
      <c r="Q30" s="36"/>
      <c r="R30" s="36"/>
      <c r="S30" s="36"/>
      <c r="T30" s="36"/>
      <c r="U30" s="36"/>
      <c r="EY30" s="261"/>
      <c r="FB30" s="261"/>
    </row>
    <row r="31" spans="1:158" ht="12.75" hidden="1" customHeight="1" outlineLevel="1" thickBot="1">
      <c r="A31" s="952">
        <v>16</v>
      </c>
      <c r="B31" s="987" t="s">
        <v>1931</v>
      </c>
      <c r="C31" s="988"/>
      <c r="D31" s="989"/>
      <c r="E31" s="953" t="s">
        <v>1956</v>
      </c>
      <c r="F31" s="473" t="s">
        <v>359</v>
      </c>
      <c r="P31" s="36"/>
      <c r="Q31" s="36"/>
      <c r="R31" s="36"/>
      <c r="S31" s="36"/>
      <c r="T31" s="36"/>
      <c r="U31" s="36"/>
      <c r="EY31" s="261"/>
      <c r="FB31" s="261"/>
    </row>
    <row r="32" spans="1:158" ht="12.75" hidden="1" customHeight="1" outlineLevel="1" thickTop="1">
      <c r="A32" s="954">
        <v>17</v>
      </c>
      <c r="B32" s="984" t="s">
        <v>160</v>
      </c>
      <c r="C32" s="985"/>
      <c r="D32" s="986"/>
      <c r="E32" s="955" t="s">
        <v>1957</v>
      </c>
      <c r="F32" s="474"/>
      <c r="P32" s="36"/>
      <c r="Q32" s="36"/>
      <c r="R32" s="36"/>
      <c r="S32" s="36"/>
      <c r="T32" s="36"/>
      <c r="U32" s="36"/>
      <c r="EY32" s="261"/>
      <c r="FB32" s="261"/>
    </row>
    <row r="33" spans="1:158" ht="12.75" hidden="1" customHeight="1" outlineLevel="1">
      <c r="A33" s="433">
        <v>18</v>
      </c>
      <c r="B33" s="981" t="s">
        <v>1932</v>
      </c>
      <c r="C33" s="982"/>
      <c r="D33" s="983"/>
      <c r="E33" s="469" t="s">
        <v>1958</v>
      </c>
      <c r="F33" s="472"/>
      <c r="P33" s="36"/>
      <c r="Q33" s="36"/>
      <c r="R33" s="36"/>
      <c r="S33" s="36"/>
      <c r="T33" s="36"/>
      <c r="U33" s="36"/>
      <c r="EY33" s="261"/>
      <c r="FB33" s="261"/>
    </row>
    <row r="34" spans="1:158" ht="12.75" hidden="1" customHeight="1" outlineLevel="1">
      <c r="A34" s="433">
        <v>19</v>
      </c>
      <c r="B34" s="981" t="s">
        <v>1933</v>
      </c>
      <c r="C34" s="982"/>
      <c r="D34" s="983"/>
      <c r="E34" s="469" t="s">
        <v>1959</v>
      </c>
      <c r="F34" s="472"/>
      <c r="P34" s="36"/>
      <c r="Q34" s="36"/>
      <c r="R34" s="36"/>
      <c r="S34" s="36"/>
      <c r="T34" s="36"/>
      <c r="U34" s="36"/>
      <c r="EY34" s="261"/>
      <c r="FB34" s="261"/>
    </row>
    <row r="35" spans="1:158" ht="12.75" hidden="1" customHeight="1" outlineLevel="1">
      <c r="A35" s="433">
        <v>20</v>
      </c>
      <c r="B35" s="981" t="s">
        <v>1934</v>
      </c>
      <c r="C35" s="982"/>
      <c r="D35" s="983"/>
      <c r="E35" s="469" t="s">
        <v>1960</v>
      </c>
      <c r="F35" s="472"/>
      <c r="P35" s="36"/>
      <c r="Q35" s="36"/>
      <c r="R35" s="36"/>
      <c r="S35" s="36"/>
      <c r="T35" s="36"/>
      <c r="U35" s="36"/>
      <c r="EY35" s="261"/>
      <c r="FB35" s="261"/>
    </row>
    <row r="36" spans="1:158" ht="12.75" hidden="1" customHeight="1" outlineLevel="1">
      <c r="A36" s="433">
        <v>21</v>
      </c>
      <c r="B36" s="981" t="s">
        <v>1935</v>
      </c>
      <c r="C36" s="982"/>
      <c r="D36" s="983"/>
      <c r="E36" s="469" t="s">
        <v>1961</v>
      </c>
      <c r="F36" s="472"/>
      <c r="P36" s="36"/>
      <c r="Q36" s="36"/>
      <c r="R36" s="36"/>
      <c r="S36" s="36"/>
      <c r="T36" s="36"/>
      <c r="U36" s="36"/>
      <c r="EY36" s="261"/>
      <c r="FB36" s="261"/>
    </row>
    <row r="37" spans="1:158" ht="12.75" hidden="1" customHeight="1" outlineLevel="1">
      <c r="A37" s="433">
        <v>22</v>
      </c>
      <c r="B37" s="981" t="s">
        <v>1936</v>
      </c>
      <c r="C37" s="982"/>
      <c r="D37" s="983"/>
      <c r="E37" s="469" t="s">
        <v>1962</v>
      </c>
      <c r="F37" s="472"/>
      <c r="P37" s="36"/>
      <c r="Q37" s="36"/>
      <c r="R37" s="36"/>
      <c r="S37" s="36"/>
      <c r="T37" s="36"/>
      <c r="U37" s="36"/>
      <c r="EY37" s="261"/>
      <c r="FB37" s="261"/>
    </row>
    <row r="38" spans="1:158" ht="12.75" hidden="1" customHeight="1" outlineLevel="1" thickBot="1">
      <c r="A38" s="952">
        <v>23</v>
      </c>
      <c r="B38" s="987" t="s">
        <v>1937</v>
      </c>
      <c r="C38" s="988"/>
      <c r="D38" s="989"/>
      <c r="E38" s="953" t="s">
        <v>1963</v>
      </c>
      <c r="F38" s="473"/>
      <c r="G38" s="198"/>
      <c r="P38" s="36"/>
      <c r="Q38" s="36"/>
      <c r="R38" s="36"/>
      <c r="S38" s="36"/>
      <c r="T38" s="36"/>
      <c r="U38" s="36"/>
      <c r="EY38" s="261"/>
      <c r="FB38" s="261"/>
    </row>
    <row r="39" spans="1:158" ht="12.75" hidden="1" customHeight="1" outlineLevel="1" thickTop="1">
      <c r="A39" s="954">
        <v>24</v>
      </c>
      <c r="B39" s="984" t="s">
        <v>1938</v>
      </c>
      <c r="C39" s="985"/>
      <c r="D39" s="986"/>
      <c r="E39" s="955" t="s">
        <v>1964</v>
      </c>
      <c r="F39" s="474"/>
      <c r="P39" s="36"/>
      <c r="Q39" s="36"/>
      <c r="R39" s="36"/>
      <c r="S39" s="36"/>
      <c r="T39" s="36"/>
      <c r="U39" s="36"/>
      <c r="EY39" s="261"/>
      <c r="FB39" s="261"/>
    </row>
    <row r="40" spans="1:158" ht="12.75" hidden="1" customHeight="1" outlineLevel="1">
      <c r="A40" s="433">
        <v>25</v>
      </c>
      <c r="B40" s="981" t="s">
        <v>1939</v>
      </c>
      <c r="C40" s="982"/>
      <c r="D40" s="983"/>
      <c r="E40" s="469" t="s">
        <v>1965</v>
      </c>
      <c r="F40" s="472"/>
      <c r="P40" s="36"/>
      <c r="Q40" s="36"/>
      <c r="R40" s="36"/>
      <c r="S40" s="36"/>
      <c r="T40" s="36"/>
      <c r="U40" s="36"/>
      <c r="EY40" s="261"/>
      <c r="FB40" s="261"/>
    </row>
    <row r="41" spans="1:158" ht="12.75" hidden="1" customHeight="1" outlineLevel="1">
      <c r="A41" s="433">
        <v>26</v>
      </c>
      <c r="B41" s="981" t="s">
        <v>1940</v>
      </c>
      <c r="C41" s="982"/>
      <c r="D41" s="983"/>
      <c r="E41" s="469" t="s">
        <v>1966</v>
      </c>
      <c r="F41" s="472"/>
      <c r="P41" s="36"/>
      <c r="Q41" s="36"/>
      <c r="R41" s="36"/>
      <c r="S41" s="36"/>
      <c r="T41" s="36"/>
      <c r="U41" s="36"/>
      <c r="EY41" s="261"/>
      <c r="FB41" s="261"/>
    </row>
    <row r="42" spans="1:158" ht="5.0999999999999996" hidden="1" customHeight="1" outlineLevel="1">
      <c r="A42" s="430"/>
      <c r="B42" s="208"/>
      <c r="C42" s="208"/>
      <c r="D42" s="208"/>
      <c r="E42" s="209"/>
      <c r="F42" s="210"/>
      <c r="P42" s="36"/>
      <c r="Q42" s="36"/>
      <c r="R42" s="36"/>
      <c r="S42" s="36"/>
      <c r="T42" s="36"/>
      <c r="U42" s="36"/>
      <c r="EY42" s="261"/>
      <c r="FB42" s="261"/>
    </row>
    <row r="43" spans="1:158" hidden="1" outlineLevel="1">
      <c r="A43" s="314">
        <f>COUNTA(CRList)</f>
        <v>26</v>
      </c>
      <c r="B43" s="36"/>
      <c r="E43" s="198" t="s">
        <v>2299</v>
      </c>
      <c r="P43" s="36"/>
      <c r="Q43" s="36"/>
      <c r="R43" s="36"/>
      <c r="S43" s="36"/>
      <c r="T43" s="36"/>
      <c r="U43" s="36"/>
      <c r="EY43" s="261"/>
      <c r="FB43" s="261"/>
    </row>
    <row r="44" spans="1:158">
      <c r="EY44" s="261"/>
      <c r="FB44" s="261"/>
    </row>
    <row r="45" spans="1:158" collapsed="1">
      <c r="A45" s="495" t="s">
        <v>709</v>
      </c>
      <c r="B45" s="496"/>
      <c r="C45" s="496"/>
      <c r="D45" s="496"/>
      <c r="E45" s="496"/>
      <c r="F45" s="496"/>
      <c r="G45" s="496"/>
      <c r="H45" s="496"/>
      <c r="I45" s="496"/>
      <c r="J45" s="496"/>
      <c r="K45" s="496"/>
      <c r="L45" s="496"/>
      <c r="M45" s="496"/>
      <c r="N45" s="496"/>
      <c r="O45" s="496"/>
      <c r="P45" s="496"/>
      <c r="Q45" s="496"/>
      <c r="R45" s="497"/>
      <c r="S45" s="497"/>
      <c r="T45" s="497"/>
      <c r="U45" s="497"/>
      <c r="V45" s="497"/>
      <c r="W45" s="497"/>
      <c r="X45" s="497"/>
      <c r="Y45" s="497"/>
      <c r="Z45" s="497"/>
      <c r="AA45" s="497"/>
      <c r="AB45" s="497"/>
      <c r="AC45" s="497"/>
      <c r="AD45" s="497"/>
      <c r="AE45" s="497"/>
      <c r="AF45" s="497"/>
      <c r="AG45" s="497"/>
      <c r="AH45" s="497"/>
      <c r="AI45" s="497"/>
      <c r="AJ45" s="497"/>
      <c r="AK45" s="497"/>
      <c r="AL45" s="497"/>
      <c r="AM45" s="497"/>
      <c r="AN45" s="497"/>
      <c r="AO45" s="497"/>
      <c r="AP45" s="497"/>
      <c r="AQ45" s="497"/>
      <c r="AR45" s="497"/>
      <c r="AS45" s="497"/>
      <c r="AT45" s="497"/>
      <c r="AU45" s="497"/>
      <c r="AV45" s="497"/>
      <c r="AW45" s="497"/>
      <c r="AX45" s="497"/>
      <c r="AY45" s="497"/>
      <c r="AZ45" s="497"/>
      <c r="BA45" s="497"/>
      <c r="BB45" s="497"/>
      <c r="BC45" s="497"/>
      <c r="BD45" s="497"/>
      <c r="BE45" s="497"/>
      <c r="BF45" s="497"/>
      <c r="BG45" s="497"/>
      <c r="BH45" s="497"/>
      <c r="BI45" s="497"/>
      <c r="BJ45" s="497"/>
      <c r="BK45" s="497"/>
      <c r="BL45" s="497"/>
      <c r="BM45" s="497"/>
      <c r="BN45" s="497"/>
      <c r="BO45" s="497"/>
      <c r="BP45" s="497"/>
      <c r="BQ45" s="497"/>
      <c r="BR45" s="497"/>
      <c r="BS45" s="497"/>
      <c r="BT45" s="497"/>
      <c r="BU45" s="497"/>
      <c r="BV45" s="497"/>
      <c r="BW45" s="497"/>
      <c r="BX45" s="497"/>
      <c r="BY45" s="497"/>
      <c r="BZ45" s="497"/>
      <c r="CA45" s="497"/>
      <c r="CB45" s="497"/>
      <c r="CC45" s="497"/>
      <c r="CD45" s="497"/>
      <c r="CE45" s="497"/>
      <c r="CF45" s="497"/>
      <c r="CG45" s="497"/>
      <c r="CH45" s="497"/>
      <c r="CI45" s="497"/>
      <c r="CJ45" s="497"/>
      <c r="CK45" s="497"/>
      <c r="CL45" s="497"/>
      <c r="CM45" s="497"/>
      <c r="CN45" s="497"/>
      <c r="CO45" s="497"/>
      <c r="CP45" s="497"/>
      <c r="CQ45" s="497"/>
      <c r="CR45" s="497"/>
      <c r="CS45" s="497"/>
      <c r="CT45" s="497"/>
      <c r="CU45" s="497"/>
      <c r="CV45" s="497"/>
      <c r="CW45" s="497"/>
      <c r="CX45" s="497"/>
      <c r="CY45" s="497"/>
      <c r="CZ45" s="497"/>
      <c r="DA45" s="497"/>
      <c r="DB45" s="497"/>
      <c r="DC45" s="497"/>
      <c r="DD45" s="497"/>
      <c r="DE45" s="497"/>
      <c r="DF45" s="497"/>
      <c r="DG45" s="497"/>
      <c r="DH45" s="497"/>
      <c r="DI45" s="497"/>
      <c r="DJ45" s="497"/>
      <c r="DK45" s="497"/>
      <c r="DL45" s="497"/>
      <c r="DM45" s="497"/>
      <c r="DN45" s="497"/>
      <c r="DO45" s="497"/>
      <c r="DP45" s="497"/>
      <c r="DQ45" s="497"/>
      <c r="DR45" s="497"/>
      <c r="DS45" s="497"/>
      <c r="DT45" s="497"/>
      <c r="DU45" s="497"/>
      <c r="DV45" s="497"/>
      <c r="DW45" s="497"/>
      <c r="DX45" s="497"/>
      <c r="DY45" s="497"/>
      <c r="DZ45" s="497"/>
      <c r="EA45" s="497"/>
      <c r="EB45" s="497"/>
      <c r="EC45" s="497"/>
      <c r="ED45" s="497"/>
      <c r="EE45" s="497"/>
      <c r="EF45" s="497"/>
      <c r="EG45" s="497"/>
      <c r="EH45" s="497"/>
      <c r="EI45" s="497"/>
      <c r="EJ45" s="497"/>
      <c r="EK45" s="497"/>
      <c r="EL45" s="497"/>
      <c r="EM45" s="497"/>
      <c r="EN45" s="497"/>
      <c r="EO45" s="497"/>
      <c r="EP45" s="497"/>
      <c r="EQ45" s="497"/>
      <c r="ER45" s="497"/>
      <c r="ES45" s="497"/>
      <c r="ET45" s="497"/>
      <c r="EU45" s="497"/>
      <c r="EV45" s="497"/>
      <c r="EW45" s="497"/>
      <c r="EX45" s="497"/>
      <c r="EY45" s="497"/>
      <c r="EZ45" s="497"/>
      <c r="FA45" s="497"/>
      <c r="FB45" s="497"/>
    </row>
    <row r="46" spans="1:158" hidden="1" outlineLevel="1">
      <c r="A46" s="36"/>
      <c r="B46" s="36"/>
      <c r="C46" s="36"/>
      <c r="D46" s="36"/>
      <c r="E46" s="36"/>
      <c r="F46" s="36"/>
      <c r="G46" s="36"/>
      <c r="H46" s="36"/>
      <c r="I46" s="36"/>
      <c r="J46" s="36"/>
      <c r="K46" s="36"/>
      <c r="L46" s="36"/>
      <c r="M46" s="36"/>
      <c r="N46" s="36"/>
      <c r="O46" s="36"/>
      <c r="P46" s="36"/>
      <c r="Q46" s="36"/>
      <c r="R46" s="36"/>
      <c r="S46" s="36"/>
      <c r="T46" s="36"/>
      <c r="U46" s="36"/>
      <c r="EY46" s="261"/>
      <c r="FB46" s="261"/>
    </row>
    <row r="47" spans="1:158" hidden="1" outlineLevel="1">
      <c r="A47" s="885" t="s">
        <v>773</v>
      </c>
      <c r="B47" s="286" t="s">
        <v>819</v>
      </c>
      <c r="C47" s="36"/>
      <c r="D47" s="36"/>
      <c r="E47" s="288" t="s">
        <v>790</v>
      </c>
      <c r="F47" s="288" t="s">
        <v>796</v>
      </c>
      <c r="G47" s="292" t="s">
        <v>788</v>
      </c>
      <c r="H47" s="36"/>
      <c r="I47" s="36"/>
      <c r="J47" s="36"/>
      <c r="K47" s="36"/>
      <c r="L47" s="36"/>
      <c r="M47" s="36"/>
      <c r="N47" s="36"/>
      <c r="O47" s="36"/>
      <c r="P47" s="36"/>
      <c r="Q47" s="36"/>
      <c r="R47" s="36"/>
      <c r="S47" s="36"/>
      <c r="T47" s="36"/>
      <c r="U47" s="36"/>
      <c r="EY47" s="261"/>
      <c r="FB47" s="261"/>
    </row>
    <row r="48" spans="1:158" ht="5.0999999999999996" hidden="1" customHeight="1" outlineLevel="1">
      <c r="A48" s="206"/>
      <c r="B48" s="207"/>
      <c r="C48" s="207"/>
      <c r="D48" s="208"/>
      <c r="E48" s="349"/>
      <c r="F48" s="209"/>
      <c r="G48" s="209"/>
      <c r="H48" s="210"/>
      <c r="I48" s="36"/>
      <c r="J48" s="36"/>
      <c r="K48" s="36"/>
      <c r="L48" s="36"/>
      <c r="M48" s="36"/>
      <c r="N48" s="36"/>
      <c r="O48" s="36"/>
      <c r="P48" s="36"/>
      <c r="Q48" s="36"/>
      <c r="R48" s="36"/>
      <c r="S48" s="36"/>
      <c r="T48" s="36"/>
      <c r="U48" s="36"/>
      <c r="EY48" s="261"/>
      <c r="FB48" s="261"/>
    </row>
    <row r="49" spans="1:158" ht="12.75" hidden="1" customHeight="1" outlineLevel="1">
      <c r="A49" s="36">
        <v>1</v>
      </c>
      <c r="B49" s="981" t="s">
        <v>160</v>
      </c>
      <c r="C49" s="982"/>
      <c r="D49" s="983"/>
      <c r="E49" s="470" t="s">
        <v>161</v>
      </c>
      <c r="F49" s="471" t="s">
        <v>162</v>
      </c>
      <c r="G49" s="475" t="s">
        <v>787</v>
      </c>
      <c r="H49" s="1000" t="s">
        <v>86</v>
      </c>
      <c r="I49" s="36"/>
      <c r="J49" s="36"/>
      <c r="K49" s="36"/>
      <c r="L49" s="36"/>
      <c r="M49" s="36"/>
      <c r="N49" s="36"/>
      <c r="O49" s="36"/>
      <c r="P49" s="36"/>
      <c r="Q49" s="36"/>
      <c r="R49" s="36"/>
      <c r="S49" s="36"/>
      <c r="T49" s="36"/>
      <c r="U49" s="36"/>
      <c r="EY49" s="261"/>
      <c r="FB49" s="261"/>
    </row>
    <row r="50" spans="1:158" ht="12.75" hidden="1" customHeight="1" outlineLevel="1">
      <c r="A50" s="36">
        <v>2</v>
      </c>
      <c r="B50" s="981" t="s">
        <v>163</v>
      </c>
      <c r="C50" s="982"/>
      <c r="D50" s="983"/>
      <c r="E50" s="472" t="s">
        <v>164</v>
      </c>
      <c r="F50" s="472" t="s">
        <v>165</v>
      </c>
      <c r="G50" s="475" t="s">
        <v>787</v>
      </c>
      <c r="H50" s="998"/>
      <c r="I50" s="36"/>
      <c r="J50" s="36"/>
      <c r="K50" s="36"/>
      <c r="L50" s="36"/>
      <c r="M50" s="36"/>
      <c r="N50" s="36"/>
      <c r="O50" s="36"/>
      <c r="P50" s="36"/>
      <c r="Q50" s="36"/>
      <c r="R50" s="36"/>
      <c r="S50" s="36"/>
      <c r="T50" s="36"/>
      <c r="U50" s="36"/>
      <c r="EY50" s="261"/>
      <c r="FB50" s="261"/>
    </row>
    <row r="51" spans="1:158" ht="12.75" hidden="1" customHeight="1" outlineLevel="1">
      <c r="A51" s="36">
        <v>3</v>
      </c>
      <c r="B51" s="981" t="s">
        <v>166</v>
      </c>
      <c r="C51" s="982"/>
      <c r="D51" s="983"/>
      <c r="E51" s="472" t="s">
        <v>168</v>
      </c>
      <c r="F51" s="472" t="s">
        <v>170</v>
      </c>
      <c r="G51" s="475" t="s">
        <v>787</v>
      </c>
      <c r="H51" s="998"/>
      <c r="I51" s="36"/>
      <c r="J51" s="36"/>
      <c r="K51" s="36"/>
      <c r="L51" s="36"/>
      <c r="M51" s="36"/>
      <c r="N51" s="36"/>
      <c r="O51" s="36"/>
      <c r="P51" s="36"/>
      <c r="Q51" s="36"/>
      <c r="R51" s="36"/>
      <c r="S51" s="36"/>
      <c r="T51" s="36"/>
      <c r="U51" s="36"/>
      <c r="EY51" s="261"/>
      <c r="FB51" s="261"/>
    </row>
    <row r="52" spans="1:158" ht="12.75" hidden="1" customHeight="1" outlineLevel="1">
      <c r="A52" s="36">
        <v>4</v>
      </c>
      <c r="B52" s="981" t="s">
        <v>1976</v>
      </c>
      <c r="C52" s="982"/>
      <c r="D52" s="983"/>
      <c r="E52" s="472" t="s">
        <v>171</v>
      </c>
      <c r="F52" s="472" t="s">
        <v>172</v>
      </c>
      <c r="G52" s="475" t="s">
        <v>787</v>
      </c>
      <c r="H52" s="998"/>
      <c r="I52" s="36"/>
      <c r="J52" s="36"/>
      <c r="K52" s="36"/>
      <c r="L52" s="36"/>
      <c r="M52" s="36"/>
      <c r="N52" s="36"/>
      <c r="O52" s="36"/>
      <c r="P52" s="36"/>
      <c r="Q52" s="36"/>
      <c r="R52" s="36"/>
      <c r="S52" s="36"/>
      <c r="T52" s="36"/>
      <c r="U52" s="36"/>
      <c r="EY52" s="261"/>
      <c r="FB52" s="261"/>
    </row>
    <row r="53" spans="1:158" ht="12.75" hidden="1" customHeight="1" outlineLevel="1">
      <c r="A53" s="36">
        <v>5</v>
      </c>
      <c r="B53" s="981" t="s">
        <v>176</v>
      </c>
      <c r="C53" s="982"/>
      <c r="D53" s="983"/>
      <c r="E53" s="472" t="s">
        <v>177</v>
      </c>
      <c r="F53" s="472" t="s">
        <v>178</v>
      </c>
      <c r="G53" s="475" t="s">
        <v>787</v>
      </c>
      <c r="H53" s="998"/>
      <c r="I53" s="36"/>
      <c r="J53" s="36"/>
      <c r="K53" s="36"/>
      <c r="L53" s="36"/>
      <c r="M53" s="36"/>
      <c r="N53" s="36"/>
      <c r="O53" s="36"/>
      <c r="P53" s="36"/>
      <c r="Q53" s="36"/>
      <c r="R53" s="36"/>
      <c r="S53" s="36"/>
      <c r="T53" s="36"/>
      <c r="U53" s="36"/>
      <c r="EY53" s="261"/>
      <c r="FB53" s="261"/>
    </row>
    <row r="54" spans="1:158" ht="12.75" hidden="1" customHeight="1" outlineLevel="1">
      <c r="A54" s="36">
        <v>6</v>
      </c>
      <c r="B54" s="981" t="s">
        <v>179</v>
      </c>
      <c r="C54" s="982"/>
      <c r="D54" s="983"/>
      <c r="E54" s="472" t="s">
        <v>180</v>
      </c>
      <c r="F54" s="472" t="s">
        <v>181</v>
      </c>
      <c r="G54" s="475" t="s">
        <v>787</v>
      </c>
      <c r="H54" s="998"/>
      <c r="I54" s="36"/>
      <c r="J54" s="36"/>
      <c r="K54" s="36"/>
      <c r="L54" s="36"/>
      <c r="M54" s="36"/>
      <c r="N54" s="36"/>
      <c r="O54" s="36"/>
      <c r="P54" s="36"/>
      <c r="Q54" s="36"/>
      <c r="R54" s="36"/>
      <c r="S54" s="36"/>
      <c r="T54" s="36"/>
      <c r="U54" s="36"/>
      <c r="EY54" s="261"/>
      <c r="FB54" s="261"/>
    </row>
    <row r="55" spans="1:158" ht="12.75" hidden="1" customHeight="1" outlineLevel="1">
      <c r="A55" s="36">
        <v>7</v>
      </c>
      <c r="B55" s="981" t="s">
        <v>108</v>
      </c>
      <c r="C55" s="982"/>
      <c r="D55" s="983"/>
      <c r="E55" s="472" t="s">
        <v>182</v>
      </c>
      <c r="F55" s="472" t="s">
        <v>183</v>
      </c>
      <c r="G55" s="475" t="s">
        <v>787</v>
      </c>
      <c r="H55" s="998"/>
      <c r="I55" s="36"/>
      <c r="J55" s="36"/>
      <c r="K55" s="36"/>
      <c r="L55" s="36"/>
      <c r="M55" s="36"/>
      <c r="N55" s="36"/>
      <c r="O55" s="36"/>
      <c r="P55" s="36"/>
      <c r="Q55" s="36"/>
      <c r="R55" s="36"/>
      <c r="S55" s="36"/>
      <c r="T55" s="36"/>
      <c r="U55" s="36"/>
      <c r="EY55" s="261"/>
      <c r="FB55" s="261"/>
    </row>
    <row r="56" spans="1:158" ht="12.75" hidden="1" customHeight="1" outlineLevel="1">
      <c r="A56" s="36">
        <v>8</v>
      </c>
      <c r="B56" s="981" t="s">
        <v>184</v>
      </c>
      <c r="C56" s="982"/>
      <c r="D56" s="983"/>
      <c r="E56" s="472" t="s">
        <v>185</v>
      </c>
      <c r="F56" s="472" t="s">
        <v>186</v>
      </c>
      <c r="G56" s="475" t="s">
        <v>787</v>
      </c>
      <c r="H56" s="998"/>
      <c r="I56" s="36"/>
      <c r="J56" s="36"/>
      <c r="K56" s="36"/>
      <c r="L56" s="36"/>
      <c r="M56" s="36"/>
      <c r="N56" s="36"/>
      <c r="O56" s="36"/>
      <c r="P56" s="36"/>
      <c r="Q56" s="36"/>
      <c r="R56" s="36"/>
      <c r="S56" s="36"/>
      <c r="T56" s="36"/>
      <c r="U56" s="36"/>
      <c r="EY56" s="261"/>
      <c r="FB56" s="261"/>
    </row>
    <row r="57" spans="1:158" ht="12.75" hidden="1" customHeight="1" outlineLevel="1">
      <c r="A57" s="36">
        <v>9</v>
      </c>
      <c r="B57" s="981" t="s">
        <v>187</v>
      </c>
      <c r="C57" s="982"/>
      <c r="D57" s="983"/>
      <c r="E57" s="472" t="s">
        <v>188</v>
      </c>
      <c r="F57" s="472" t="s">
        <v>189</v>
      </c>
      <c r="G57" s="475" t="s">
        <v>787</v>
      </c>
      <c r="H57" s="998"/>
      <c r="I57" s="36"/>
      <c r="J57" s="36"/>
      <c r="K57" s="36"/>
      <c r="L57" s="36"/>
      <c r="M57" s="36"/>
      <c r="N57" s="36"/>
      <c r="O57" s="36"/>
      <c r="P57" s="36"/>
      <c r="Q57" s="36"/>
      <c r="R57" s="36"/>
      <c r="S57" s="36"/>
      <c r="T57" s="36"/>
      <c r="U57" s="36"/>
      <c r="EY57" s="261"/>
      <c r="FB57" s="261"/>
    </row>
    <row r="58" spans="1:158" ht="12.75" hidden="1" customHeight="1" outlineLevel="1" thickBot="1">
      <c r="A58" s="281">
        <v>10</v>
      </c>
      <c r="B58" s="987" t="s">
        <v>192</v>
      </c>
      <c r="C58" s="988"/>
      <c r="D58" s="989"/>
      <c r="E58" s="473" t="s">
        <v>233</v>
      </c>
      <c r="F58" s="473" t="s">
        <v>234</v>
      </c>
      <c r="G58" s="476" t="s">
        <v>787</v>
      </c>
      <c r="H58" s="1001"/>
      <c r="I58" s="36"/>
      <c r="J58" s="36"/>
      <c r="K58" s="36"/>
      <c r="L58" s="36"/>
      <c r="M58" s="36"/>
      <c r="N58" s="36"/>
      <c r="O58" s="36"/>
      <c r="P58" s="36"/>
      <c r="Q58" s="36"/>
      <c r="R58" s="36"/>
      <c r="S58" s="36"/>
      <c r="T58" s="36"/>
      <c r="U58" s="36"/>
      <c r="EY58" s="261"/>
      <c r="FB58" s="261"/>
    </row>
    <row r="59" spans="1:158" ht="12.75" hidden="1" customHeight="1" outlineLevel="1" thickTop="1">
      <c r="A59" s="282">
        <v>11</v>
      </c>
      <c r="B59" s="984" t="s">
        <v>235</v>
      </c>
      <c r="C59" s="985"/>
      <c r="D59" s="986"/>
      <c r="E59" s="474" t="s">
        <v>236</v>
      </c>
      <c r="F59" s="474" t="s">
        <v>237</v>
      </c>
      <c r="G59" s="477" t="s">
        <v>787</v>
      </c>
      <c r="H59" s="997" t="s">
        <v>158</v>
      </c>
      <c r="I59" s="36"/>
      <c r="J59" s="36"/>
      <c r="K59" s="36"/>
      <c r="L59" s="36"/>
      <c r="M59" s="36"/>
      <c r="N59" s="36"/>
      <c r="O59" s="36"/>
      <c r="P59" s="36"/>
      <c r="Q59" s="36"/>
      <c r="R59" s="36"/>
      <c r="S59" s="36"/>
      <c r="T59" s="36"/>
      <c r="U59" s="36"/>
      <c r="EY59" s="261"/>
      <c r="FB59" s="261"/>
    </row>
    <row r="60" spans="1:158" ht="12.75" hidden="1" customHeight="1" outlineLevel="1">
      <c r="A60" s="36">
        <v>12</v>
      </c>
      <c r="B60" s="981" t="s">
        <v>2275</v>
      </c>
      <c r="C60" s="982"/>
      <c r="D60" s="983"/>
      <c r="E60" s="472" t="s">
        <v>238</v>
      </c>
      <c r="F60" s="472" t="s">
        <v>239</v>
      </c>
      <c r="G60" s="475" t="s">
        <v>787</v>
      </c>
      <c r="H60" s="998"/>
      <c r="I60" s="36"/>
      <c r="J60" s="36"/>
      <c r="K60" s="36"/>
      <c r="L60" s="36"/>
      <c r="M60" s="36"/>
      <c r="N60" s="36"/>
      <c r="O60" s="36"/>
      <c r="P60" s="36"/>
      <c r="Q60" s="36"/>
      <c r="R60" s="36"/>
      <c r="S60" s="36"/>
      <c r="T60" s="36"/>
      <c r="U60" s="36"/>
      <c r="EY60" s="261"/>
      <c r="FB60" s="261"/>
    </row>
    <row r="61" spans="1:158" ht="12.75" hidden="1" customHeight="1" outlineLevel="1">
      <c r="A61" s="36">
        <v>13</v>
      </c>
      <c r="B61" s="981" t="s">
        <v>1889</v>
      </c>
      <c r="C61" s="982"/>
      <c r="D61" s="983"/>
      <c r="E61" s="472" t="s">
        <v>240</v>
      </c>
      <c r="F61" s="472" t="s">
        <v>241</v>
      </c>
      <c r="G61" s="475" t="s">
        <v>787</v>
      </c>
      <c r="H61" s="998"/>
      <c r="I61" s="36"/>
      <c r="J61" s="36"/>
      <c r="K61" s="36"/>
      <c r="L61" s="36"/>
      <c r="M61" s="36"/>
      <c r="N61" s="36"/>
      <c r="O61" s="36"/>
      <c r="P61" s="36"/>
      <c r="Q61" s="36"/>
      <c r="R61" s="36"/>
      <c r="S61" s="36"/>
      <c r="T61" s="36"/>
      <c r="U61" s="36"/>
      <c r="EY61" s="261"/>
      <c r="FB61" s="261"/>
    </row>
    <row r="62" spans="1:158" ht="12.75" hidden="1" customHeight="1" outlineLevel="1">
      <c r="A62" s="36">
        <v>14</v>
      </c>
      <c r="B62" s="981" t="s">
        <v>1890</v>
      </c>
      <c r="C62" s="982"/>
      <c r="D62" s="983"/>
      <c r="E62" s="472" t="s">
        <v>242</v>
      </c>
      <c r="F62" s="472" t="s">
        <v>243</v>
      </c>
      <c r="G62" s="475" t="s">
        <v>787</v>
      </c>
      <c r="H62" s="998"/>
      <c r="I62" s="36"/>
      <c r="J62" s="36"/>
      <c r="K62" s="36"/>
      <c r="L62" s="36"/>
      <c r="M62" s="36"/>
      <c r="N62" s="36"/>
      <c r="O62" s="36"/>
      <c r="P62" s="36"/>
      <c r="Q62" s="36"/>
      <c r="R62" s="36"/>
      <c r="S62" s="36"/>
      <c r="T62" s="36"/>
      <c r="U62" s="36"/>
      <c r="EY62" s="261"/>
      <c r="FB62" s="261"/>
    </row>
    <row r="63" spans="1:158" ht="12.75" hidden="1" customHeight="1" outlineLevel="1">
      <c r="A63" s="36">
        <v>15</v>
      </c>
      <c r="B63" s="981" t="s">
        <v>1891</v>
      </c>
      <c r="C63" s="982"/>
      <c r="D63" s="983"/>
      <c r="E63" s="472" t="s">
        <v>244</v>
      </c>
      <c r="F63" s="472" t="s">
        <v>245</v>
      </c>
      <c r="G63" s="475" t="s">
        <v>787</v>
      </c>
      <c r="H63" s="998"/>
      <c r="I63" s="36"/>
      <c r="J63" s="36"/>
      <c r="K63" s="36"/>
      <c r="L63" s="36"/>
      <c r="M63" s="36"/>
      <c r="N63" s="36"/>
      <c r="O63" s="36"/>
      <c r="P63" s="36"/>
      <c r="Q63" s="36"/>
      <c r="R63" s="36"/>
      <c r="S63" s="36"/>
      <c r="T63" s="36"/>
      <c r="U63" s="36"/>
      <c r="EY63" s="261"/>
      <c r="FB63" s="261"/>
    </row>
    <row r="64" spans="1:158" ht="12.75" hidden="1" customHeight="1" outlineLevel="1">
      <c r="A64" s="36">
        <v>16</v>
      </c>
      <c r="B64" s="981" t="s">
        <v>1892</v>
      </c>
      <c r="C64" s="982"/>
      <c r="D64" s="983"/>
      <c r="E64" s="472" t="s">
        <v>246</v>
      </c>
      <c r="F64" s="472" t="s">
        <v>247</v>
      </c>
      <c r="G64" s="475" t="s">
        <v>787</v>
      </c>
      <c r="H64" s="998"/>
      <c r="I64" s="36"/>
      <c r="J64" s="36"/>
      <c r="K64" s="36"/>
      <c r="L64" s="36"/>
      <c r="M64" s="36"/>
      <c r="N64" s="36"/>
      <c r="O64" s="36"/>
      <c r="P64" s="36"/>
      <c r="Q64" s="36"/>
      <c r="R64" s="36"/>
      <c r="S64" s="36"/>
      <c r="T64" s="36"/>
      <c r="U64" s="36"/>
      <c r="EY64" s="261"/>
      <c r="FB64" s="261"/>
    </row>
    <row r="65" spans="1:158" ht="12.75" hidden="1" customHeight="1" outlineLevel="1">
      <c r="A65" s="36">
        <v>17</v>
      </c>
      <c r="B65" s="981" t="s">
        <v>1893</v>
      </c>
      <c r="C65" s="982"/>
      <c r="D65" s="983"/>
      <c r="E65" s="472" t="s">
        <v>248</v>
      </c>
      <c r="F65" s="472" t="s">
        <v>251</v>
      </c>
      <c r="G65" s="475" t="s">
        <v>787</v>
      </c>
      <c r="H65" s="998"/>
      <c r="I65" s="36"/>
      <c r="J65" s="36"/>
      <c r="K65" s="36"/>
      <c r="L65" s="36"/>
      <c r="M65" s="36"/>
      <c r="N65" s="36"/>
      <c r="O65" s="36"/>
      <c r="P65" s="36"/>
      <c r="Q65" s="36"/>
      <c r="R65" s="36"/>
      <c r="S65" s="36"/>
      <c r="T65" s="36"/>
      <c r="U65" s="36"/>
      <c r="EY65" s="261"/>
      <c r="FB65" s="261"/>
    </row>
    <row r="66" spans="1:158" ht="12.75" hidden="1" customHeight="1" outlineLevel="1">
      <c r="A66" s="36">
        <v>18</v>
      </c>
      <c r="B66" s="981" t="s">
        <v>1894</v>
      </c>
      <c r="C66" s="982"/>
      <c r="D66" s="983"/>
      <c r="E66" s="472" t="s">
        <v>252</v>
      </c>
      <c r="F66" s="472" t="s">
        <v>253</v>
      </c>
      <c r="G66" s="475" t="s">
        <v>787</v>
      </c>
      <c r="H66" s="998"/>
      <c r="I66" s="36"/>
      <c r="J66" s="36"/>
      <c r="K66" s="36"/>
      <c r="L66" s="36"/>
      <c r="M66" s="36"/>
      <c r="N66" s="36"/>
      <c r="O66" s="36"/>
      <c r="P66" s="36"/>
      <c r="Q66" s="36"/>
      <c r="R66" s="36"/>
      <c r="S66" s="36"/>
      <c r="T66" s="36"/>
      <c r="U66" s="36"/>
      <c r="EY66" s="261"/>
      <c r="FB66" s="261"/>
    </row>
    <row r="67" spans="1:158" ht="12.75" hidden="1" customHeight="1" outlineLevel="1">
      <c r="A67" s="36">
        <v>19</v>
      </c>
      <c r="B67" s="981" t="s">
        <v>1895</v>
      </c>
      <c r="C67" s="982"/>
      <c r="D67" s="983"/>
      <c r="E67" s="472" t="s">
        <v>254</v>
      </c>
      <c r="F67" s="472" t="s">
        <v>255</v>
      </c>
      <c r="G67" s="475" t="s">
        <v>787</v>
      </c>
      <c r="H67" s="998"/>
      <c r="I67" s="36"/>
      <c r="J67" s="36"/>
      <c r="K67" s="36"/>
      <c r="L67" s="36"/>
      <c r="M67" s="36"/>
      <c r="N67" s="36"/>
      <c r="O67" s="36"/>
      <c r="P67" s="36"/>
      <c r="Q67" s="36"/>
      <c r="R67" s="36"/>
      <c r="S67" s="36"/>
      <c r="T67" s="36"/>
      <c r="U67" s="36"/>
      <c r="EY67" s="261"/>
      <c r="FB67" s="261"/>
    </row>
    <row r="68" spans="1:158" ht="12.75" hidden="1" customHeight="1" outlineLevel="1">
      <c r="A68" s="36">
        <v>20</v>
      </c>
      <c r="B68" s="981" t="s">
        <v>1896</v>
      </c>
      <c r="C68" s="982"/>
      <c r="D68" s="983"/>
      <c r="E68" s="472" t="s">
        <v>256</v>
      </c>
      <c r="F68" s="472" t="s">
        <v>257</v>
      </c>
      <c r="G68" s="475" t="s">
        <v>787</v>
      </c>
      <c r="H68" s="998"/>
      <c r="I68" s="36"/>
      <c r="J68" s="36"/>
      <c r="K68" s="36"/>
      <c r="L68" s="36"/>
      <c r="M68" s="36"/>
      <c r="N68" s="36"/>
      <c r="O68" s="36"/>
      <c r="P68" s="36"/>
      <c r="Q68" s="36"/>
      <c r="R68" s="36"/>
      <c r="S68" s="36"/>
      <c r="T68" s="36"/>
      <c r="U68" s="36"/>
      <c r="EY68" s="261"/>
      <c r="FB68" s="261"/>
    </row>
    <row r="69" spans="1:158" ht="12.75" hidden="1" customHeight="1" outlineLevel="1">
      <c r="A69" s="36">
        <v>21</v>
      </c>
      <c r="B69" s="981" t="s">
        <v>1897</v>
      </c>
      <c r="C69" s="982"/>
      <c r="D69" s="983"/>
      <c r="E69" s="472" t="s">
        <v>258</v>
      </c>
      <c r="F69" s="472" t="s">
        <v>259</v>
      </c>
      <c r="G69" s="475" t="s">
        <v>787</v>
      </c>
      <c r="H69" s="998"/>
      <c r="I69" s="36"/>
      <c r="J69" s="36"/>
      <c r="K69" s="36"/>
      <c r="L69" s="36"/>
      <c r="M69" s="36"/>
      <c r="N69" s="36"/>
      <c r="O69" s="36"/>
      <c r="P69" s="36"/>
      <c r="Q69" s="36"/>
      <c r="R69" s="36"/>
      <c r="S69" s="36"/>
      <c r="T69" s="36"/>
      <c r="U69" s="36"/>
      <c r="EY69" s="261"/>
      <c r="FB69" s="261"/>
    </row>
    <row r="70" spans="1:158" ht="12.75" hidden="1" customHeight="1" outlineLevel="1">
      <c r="A70" s="36">
        <v>22</v>
      </c>
      <c r="B70" s="981" t="s">
        <v>1898</v>
      </c>
      <c r="C70" s="982"/>
      <c r="D70" s="983"/>
      <c r="E70" s="472" t="s">
        <v>260</v>
      </c>
      <c r="F70" s="472" t="s">
        <v>261</v>
      </c>
      <c r="G70" s="475" t="s">
        <v>787</v>
      </c>
      <c r="H70" s="998"/>
      <c r="I70" s="36"/>
      <c r="J70" s="36"/>
      <c r="K70" s="36"/>
      <c r="L70" s="36"/>
      <c r="M70" s="36"/>
      <c r="N70" s="36"/>
      <c r="O70" s="36"/>
      <c r="P70" s="36"/>
      <c r="Q70" s="36"/>
      <c r="R70" s="36"/>
      <c r="S70" s="36"/>
      <c r="T70" s="36"/>
      <c r="U70" s="36"/>
      <c r="EY70" s="261"/>
      <c r="FB70" s="261"/>
    </row>
    <row r="71" spans="1:158" ht="12.75" hidden="1" customHeight="1" outlineLevel="1">
      <c r="A71" s="36">
        <v>23</v>
      </c>
      <c r="B71" s="981" t="s">
        <v>2038</v>
      </c>
      <c r="C71" s="982"/>
      <c r="D71" s="983"/>
      <c r="E71" s="472" t="s">
        <v>262</v>
      </c>
      <c r="F71" s="472" t="s">
        <v>263</v>
      </c>
      <c r="G71" s="475" t="s">
        <v>787</v>
      </c>
      <c r="H71" s="998"/>
      <c r="I71" s="36"/>
      <c r="J71" s="36"/>
      <c r="K71" s="36"/>
      <c r="L71" s="36"/>
      <c r="M71" s="36"/>
      <c r="N71" s="36"/>
      <c r="O71" s="36"/>
      <c r="P71" s="36"/>
      <c r="Q71" s="36"/>
      <c r="R71" s="36"/>
      <c r="S71" s="36"/>
      <c r="T71" s="36"/>
      <c r="U71" s="36"/>
      <c r="EY71" s="261"/>
      <c r="FB71" s="261"/>
    </row>
    <row r="72" spans="1:158" ht="12.75" hidden="1" customHeight="1" outlineLevel="1">
      <c r="A72" s="36">
        <v>24</v>
      </c>
      <c r="B72" s="981" t="s">
        <v>100</v>
      </c>
      <c r="C72" s="982"/>
      <c r="D72" s="983"/>
      <c r="E72" s="472" t="s">
        <v>264</v>
      </c>
      <c r="F72" s="472" t="s">
        <v>265</v>
      </c>
      <c r="G72" s="475" t="s">
        <v>787</v>
      </c>
      <c r="H72" s="998"/>
      <c r="I72" s="36"/>
      <c r="J72" s="36"/>
      <c r="K72" s="36"/>
      <c r="L72" s="36"/>
      <c r="M72" s="36"/>
      <c r="N72" s="36"/>
      <c r="O72" s="36"/>
      <c r="P72" s="36"/>
      <c r="Q72" s="36"/>
      <c r="R72" s="36"/>
      <c r="S72" s="36"/>
      <c r="T72" s="36"/>
      <c r="U72" s="36"/>
      <c r="EY72" s="261"/>
      <c r="FB72" s="261"/>
    </row>
    <row r="73" spans="1:158" ht="12.75" hidden="1" customHeight="1" outlineLevel="1">
      <c r="A73" s="36">
        <v>25</v>
      </c>
      <c r="B73" s="981" t="s">
        <v>1899</v>
      </c>
      <c r="C73" s="982"/>
      <c r="D73" s="983"/>
      <c r="E73" s="472" t="s">
        <v>1887</v>
      </c>
      <c r="F73" s="472" t="s">
        <v>1888</v>
      </c>
      <c r="G73" s="475" t="s">
        <v>787</v>
      </c>
      <c r="H73" s="998"/>
      <c r="I73" s="36"/>
      <c r="J73" s="36"/>
      <c r="K73" s="36"/>
      <c r="L73" s="36"/>
      <c r="M73" s="36"/>
      <c r="N73" s="36"/>
      <c r="O73" s="36"/>
      <c r="P73" s="36"/>
      <c r="Q73" s="36"/>
      <c r="R73" s="36"/>
      <c r="S73" s="36"/>
      <c r="T73" s="36"/>
      <c r="U73" s="36"/>
      <c r="EY73" s="261"/>
      <c r="FB73" s="261"/>
    </row>
    <row r="74" spans="1:158" ht="12.75" hidden="1" customHeight="1" outlineLevel="1">
      <c r="A74" s="36">
        <v>26</v>
      </c>
      <c r="B74" s="981" t="s">
        <v>266</v>
      </c>
      <c r="C74" s="982"/>
      <c r="D74" s="983"/>
      <c r="E74" s="472" t="s">
        <v>267</v>
      </c>
      <c r="F74" s="472" t="s">
        <v>268</v>
      </c>
      <c r="G74" s="475" t="s">
        <v>787</v>
      </c>
      <c r="H74" s="998"/>
      <c r="I74" s="36"/>
      <c r="J74" s="36"/>
      <c r="K74" s="36"/>
      <c r="L74" s="36"/>
      <c r="M74" s="36"/>
      <c r="N74" s="36"/>
      <c r="O74" s="36"/>
      <c r="P74" s="36"/>
      <c r="Q74" s="36"/>
      <c r="R74" s="36"/>
      <c r="S74" s="36"/>
      <c r="T74" s="36"/>
      <c r="U74" s="36"/>
      <c r="EY74" s="261"/>
      <c r="FB74" s="261"/>
    </row>
    <row r="75" spans="1:158" ht="12.75" hidden="1" customHeight="1" outlineLevel="1">
      <c r="A75" s="36">
        <v>27</v>
      </c>
      <c r="B75" s="981" t="s">
        <v>269</v>
      </c>
      <c r="C75" s="982"/>
      <c r="D75" s="983"/>
      <c r="E75" s="472" t="s">
        <v>270</v>
      </c>
      <c r="F75" s="472" t="s">
        <v>271</v>
      </c>
      <c r="G75" s="475" t="s">
        <v>787</v>
      </c>
      <c r="H75" s="998"/>
      <c r="I75" s="36"/>
      <c r="J75" s="36"/>
      <c r="K75" s="36"/>
      <c r="L75" s="36"/>
      <c r="M75" s="36"/>
      <c r="N75" s="36"/>
      <c r="O75" s="36"/>
      <c r="P75" s="36"/>
      <c r="Q75" s="36"/>
      <c r="R75" s="36"/>
      <c r="S75" s="36"/>
      <c r="T75" s="36"/>
      <c r="U75" s="36"/>
      <c r="EY75" s="261"/>
      <c r="FB75" s="261"/>
    </row>
    <row r="76" spans="1:158" ht="12.75" hidden="1" customHeight="1" outlineLevel="1">
      <c r="A76" s="36">
        <v>28</v>
      </c>
      <c r="B76" s="981" t="s">
        <v>272</v>
      </c>
      <c r="C76" s="982"/>
      <c r="D76" s="983"/>
      <c r="E76" s="472" t="s">
        <v>273</v>
      </c>
      <c r="F76" s="472" t="s">
        <v>274</v>
      </c>
      <c r="G76" s="475" t="s">
        <v>787</v>
      </c>
      <c r="H76" s="999"/>
      <c r="I76" s="36"/>
      <c r="J76" s="36"/>
      <c r="K76" s="36"/>
      <c r="L76" s="36"/>
      <c r="M76" s="36"/>
      <c r="N76" s="36"/>
      <c r="O76" s="36"/>
      <c r="P76" s="36"/>
      <c r="Q76" s="36"/>
      <c r="R76" s="36"/>
      <c r="S76" s="36"/>
      <c r="T76" s="36"/>
      <c r="U76" s="36"/>
      <c r="EY76" s="261"/>
      <c r="FB76" s="261"/>
    </row>
    <row r="77" spans="1:158" ht="5.0999999999999996" hidden="1" customHeight="1" outlineLevel="1">
      <c r="A77" s="206"/>
      <c r="B77" s="207"/>
      <c r="C77" s="207"/>
      <c r="D77" s="208"/>
      <c r="E77" s="209"/>
      <c r="F77" s="209"/>
      <c r="G77" s="209"/>
      <c r="H77" s="210"/>
      <c r="I77" s="36"/>
      <c r="J77" s="36"/>
      <c r="K77" s="36"/>
      <c r="L77" s="36"/>
      <c r="M77" s="36"/>
      <c r="N77" s="36"/>
      <c r="O77" s="36"/>
      <c r="P77" s="36"/>
      <c r="Q77" s="36"/>
      <c r="R77" s="36"/>
      <c r="S77" s="36"/>
      <c r="T77" s="36"/>
      <c r="U77" s="36"/>
      <c r="EY77" s="261"/>
      <c r="FB77" s="261"/>
    </row>
    <row r="78" spans="1:158" hidden="1" outlineLevel="1">
      <c r="A78" s="314">
        <f>COUNTA(BAList)</f>
        <v>28</v>
      </c>
      <c r="B78" s="159" t="s">
        <v>818</v>
      </c>
      <c r="C78" s="36"/>
      <c r="E78" s="159" t="s">
        <v>783</v>
      </c>
      <c r="F78" s="131" t="s">
        <v>772</v>
      </c>
      <c r="G78" s="50" t="s">
        <v>823</v>
      </c>
      <c r="H78" s="36"/>
      <c r="I78" s="36"/>
      <c r="J78" s="36"/>
      <c r="K78" s="36"/>
      <c r="L78" s="36"/>
      <c r="M78" s="36"/>
      <c r="N78" s="36"/>
      <c r="O78" s="36"/>
      <c r="P78" s="36"/>
      <c r="Q78" s="36"/>
      <c r="R78" s="36"/>
      <c r="S78" s="36"/>
      <c r="T78" s="36"/>
      <c r="U78" s="36"/>
      <c r="EY78" s="261"/>
      <c r="FB78" s="261"/>
    </row>
    <row r="79" spans="1:158" collapsed="1">
      <c r="A79" s="36"/>
      <c r="B79" s="36"/>
      <c r="C79" s="36"/>
      <c r="D79" s="36"/>
      <c r="E79" s="36"/>
      <c r="F79" s="36"/>
      <c r="G79" s="36"/>
      <c r="H79" s="36"/>
      <c r="I79" s="36"/>
      <c r="J79" s="36"/>
      <c r="K79" s="36"/>
      <c r="L79" s="36"/>
      <c r="M79" s="36"/>
      <c r="N79" s="36"/>
      <c r="O79" s="36"/>
      <c r="P79" s="36"/>
      <c r="Q79" s="36"/>
      <c r="R79" s="36"/>
      <c r="S79" s="36"/>
      <c r="T79" s="36"/>
      <c r="U79" s="36"/>
      <c r="EY79" s="261"/>
      <c r="FB79" s="261"/>
    </row>
    <row r="80" spans="1:158" collapsed="1">
      <c r="A80" s="498" t="s">
        <v>710</v>
      </c>
      <c r="B80" s="499"/>
      <c r="C80" s="499"/>
      <c r="D80" s="499"/>
      <c r="E80" s="499"/>
      <c r="F80" s="499"/>
      <c r="G80" s="499"/>
      <c r="H80" s="499"/>
      <c r="I80" s="499"/>
      <c r="J80" s="499"/>
      <c r="K80" s="499"/>
      <c r="L80" s="499"/>
      <c r="M80" s="499"/>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500"/>
      <c r="AT80" s="500"/>
      <c r="AU80" s="500"/>
      <c r="AV80" s="500"/>
      <c r="AW80" s="500"/>
      <c r="AX80" s="500"/>
      <c r="AY80" s="500"/>
      <c r="AZ80" s="500"/>
      <c r="BA80" s="500"/>
      <c r="BB80" s="500"/>
      <c r="BC80" s="500"/>
      <c r="BD80" s="500"/>
      <c r="BE80" s="500"/>
      <c r="BF80" s="500"/>
      <c r="BG80" s="500"/>
      <c r="BH80" s="500"/>
      <c r="BI80" s="500"/>
      <c r="BJ80" s="500"/>
      <c r="BK80" s="500"/>
      <c r="BL80" s="500"/>
      <c r="BM80" s="500"/>
      <c r="BN80" s="500"/>
      <c r="BO80" s="500"/>
      <c r="BP80" s="500"/>
      <c r="BQ80" s="500"/>
      <c r="BR80" s="500"/>
      <c r="BS80" s="500"/>
      <c r="BT80" s="500"/>
      <c r="BU80" s="500"/>
      <c r="BV80" s="500"/>
      <c r="BW80" s="500"/>
      <c r="BX80" s="500"/>
      <c r="BY80" s="500"/>
      <c r="BZ80" s="500"/>
      <c r="CA80" s="500"/>
      <c r="CB80" s="500"/>
      <c r="CC80" s="500"/>
      <c r="CD80" s="500"/>
      <c r="CE80" s="500"/>
      <c r="CF80" s="500"/>
      <c r="CG80" s="500"/>
      <c r="CH80" s="500"/>
      <c r="CI80" s="500"/>
      <c r="CJ80" s="500"/>
      <c r="CK80" s="500"/>
      <c r="CL80" s="500"/>
      <c r="CM80" s="500"/>
      <c r="CN80" s="500"/>
      <c r="CO80" s="500"/>
      <c r="CP80" s="500"/>
      <c r="CQ80" s="500"/>
      <c r="CR80" s="500"/>
      <c r="CS80" s="500"/>
      <c r="CT80" s="500"/>
      <c r="CU80" s="500"/>
      <c r="CV80" s="500"/>
      <c r="CW80" s="500"/>
      <c r="CX80" s="500"/>
      <c r="CY80" s="500"/>
      <c r="CZ80" s="500"/>
      <c r="DA80" s="500"/>
      <c r="DB80" s="500"/>
      <c r="DC80" s="500"/>
      <c r="DD80" s="500"/>
      <c r="DE80" s="500"/>
      <c r="DF80" s="500"/>
      <c r="DG80" s="500"/>
      <c r="DH80" s="500"/>
      <c r="DI80" s="500"/>
      <c r="DJ80" s="500"/>
      <c r="DK80" s="500"/>
      <c r="DL80" s="500"/>
      <c r="DM80" s="500"/>
      <c r="DN80" s="500"/>
      <c r="DO80" s="500"/>
      <c r="DP80" s="500"/>
      <c r="DQ80" s="500"/>
      <c r="DR80" s="500"/>
      <c r="DS80" s="500"/>
      <c r="DT80" s="500"/>
      <c r="DU80" s="500"/>
      <c r="DV80" s="500"/>
      <c r="DW80" s="500"/>
      <c r="DX80" s="500"/>
      <c r="DY80" s="500"/>
      <c r="DZ80" s="500"/>
      <c r="EA80" s="500"/>
      <c r="EB80" s="500"/>
      <c r="EC80" s="500"/>
      <c r="ED80" s="500"/>
      <c r="EE80" s="500"/>
      <c r="EF80" s="500"/>
      <c r="EG80" s="500"/>
      <c r="EH80" s="500"/>
      <c r="EI80" s="500"/>
      <c r="EJ80" s="500"/>
      <c r="EK80" s="500"/>
      <c r="EL80" s="500"/>
      <c r="EM80" s="500"/>
      <c r="EN80" s="500"/>
      <c r="EO80" s="500"/>
      <c r="EP80" s="500"/>
      <c r="EQ80" s="500"/>
      <c r="ER80" s="500"/>
      <c r="ES80" s="500"/>
      <c r="ET80" s="500"/>
      <c r="EU80" s="500"/>
      <c r="EV80" s="500"/>
      <c r="EW80" s="500"/>
      <c r="EX80" s="500"/>
      <c r="EY80" s="500"/>
      <c r="EZ80" s="500"/>
      <c r="FA80" s="500"/>
      <c r="FB80" s="500"/>
    </row>
    <row r="81" spans="1:159" hidden="1" outlineLevel="1">
      <c r="A81" s="36"/>
      <c r="B81" s="36"/>
      <c r="C81" s="36"/>
      <c r="D81" s="36"/>
      <c r="E81" s="36"/>
      <c r="F81" s="36"/>
      <c r="G81" s="36"/>
      <c r="H81" s="36"/>
      <c r="I81" s="36"/>
      <c r="J81" s="36"/>
      <c r="K81" s="36"/>
      <c r="L81" s="36"/>
      <c r="M81" s="36"/>
      <c r="N81" s="36"/>
      <c r="O81" s="36"/>
      <c r="P81" s="36"/>
      <c r="Q81" s="36"/>
      <c r="R81" s="36"/>
      <c r="S81" s="36"/>
      <c r="T81" s="36"/>
      <c r="U81" s="36"/>
      <c r="EY81" s="261"/>
      <c r="FB81" s="261"/>
    </row>
    <row r="82" spans="1:159" hidden="1" outlineLevel="1">
      <c r="A82" s="885" t="s">
        <v>1971</v>
      </c>
      <c r="B82" s="286" t="s">
        <v>39</v>
      </c>
      <c r="D82" s="45"/>
      <c r="E82" s="288" t="s">
        <v>790</v>
      </c>
      <c r="F82" s="288" t="s">
        <v>796</v>
      </c>
      <c r="G82" s="45"/>
      <c r="H82" s="199"/>
      <c r="I82" s="199"/>
      <c r="J82" s="199"/>
      <c r="K82" s="199"/>
      <c r="L82" s="199"/>
      <c r="M82" s="199"/>
      <c r="N82" s="199"/>
      <c r="O82" s="199"/>
      <c r="P82" s="36"/>
      <c r="Q82" s="36"/>
      <c r="R82" s="36"/>
      <c r="S82" s="36"/>
      <c r="T82" s="36"/>
      <c r="U82" s="36"/>
      <c r="EY82" s="261"/>
      <c r="FB82" s="261"/>
    </row>
    <row r="83" spans="1:159" ht="5.0999999999999996" hidden="1" customHeight="1" outlineLevel="1">
      <c r="A83" s="208"/>
      <c r="B83" s="207"/>
      <c r="C83" s="207"/>
      <c r="D83" s="208"/>
      <c r="E83" s="208"/>
      <c r="F83" s="349"/>
      <c r="I83" s="184"/>
      <c r="J83" s="184"/>
      <c r="K83" s="184"/>
      <c r="L83" s="184"/>
      <c r="M83" s="184"/>
      <c r="N83" s="184"/>
      <c r="O83" s="184"/>
      <c r="P83" s="36"/>
      <c r="Q83" s="36"/>
      <c r="R83" s="36"/>
      <c r="S83" s="36"/>
      <c r="T83" s="36"/>
      <c r="U83" s="36"/>
      <c r="EY83" s="261"/>
      <c r="FB83" s="261"/>
    </row>
    <row r="84" spans="1:159" ht="12.75" hidden="1" customHeight="1" outlineLevel="1">
      <c r="A84" s="2">
        <v>1</v>
      </c>
      <c r="B84" s="981" t="s">
        <v>61</v>
      </c>
      <c r="C84" s="982"/>
      <c r="D84" s="983"/>
      <c r="E84" s="478" t="s">
        <v>2530</v>
      </c>
      <c r="F84" s="478" t="s">
        <v>61</v>
      </c>
      <c r="I84" s="184"/>
      <c r="J84" s="184"/>
      <c r="K84" s="184"/>
      <c r="L84" s="184"/>
      <c r="M84" s="184"/>
      <c r="N84" s="184"/>
      <c r="O84" s="184"/>
      <c r="P84" s="36"/>
      <c r="Q84" s="36"/>
      <c r="R84" s="36"/>
      <c r="S84" s="36"/>
      <c r="T84" s="36"/>
      <c r="U84" s="36"/>
      <c r="EY84" s="261"/>
      <c r="FB84" s="261"/>
    </row>
    <row r="85" spans="1:159" ht="12.75" hidden="1" customHeight="1" outlineLevel="1">
      <c r="A85" s="2">
        <v>2</v>
      </c>
      <c r="B85" s="981" t="s">
        <v>62</v>
      </c>
      <c r="C85" s="982"/>
      <c r="D85" s="983"/>
      <c r="E85" s="469" t="s">
        <v>791</v>
      </c>
      <c r="F85" s="469" t="s">
        <v>62</v>
      </c>
      <c r="I85" s="184"/>
      <c r="J85" s="184"/>
      <c r="K85" s="184"/>
      <c r="L85" s="184"/>
      <c r="M85" s="184"/>
      <c r="N85" s="184"/>
      <c r="O85" s="184"/>
      <c r="P85" s="36"/>
      <c r="Q85" s="36"/>
      <c r="R85" s="36"/>
      <c r="S85" s="36"/>
      <c r="T85" s="36"/>
      <c r="U85" s="36"/>
      <c r="EY85" s="261"/>
      <c r="FB85" s="261"/>
    </row>
    <row r="86" spans="1:159" ht="12.75" hidden="1" customHeight="1" outlineLevel="1">
      <c r="A86" s="2">
        <v>3</v>
      </c>
      <c r="B86" s="981" t="s">
        <v>63</v>
      </c>
      <c r="C86" s="982"/>
      <c r="D86" s="983"/>
      <c r="E86" s="469" t="s">
        <v>792</v>
      </c>
      <c r="F86" s="469" t="s">
        <v>63</v>
      </c>
      <c r="I86" s="184"/>
      <c r="J86" s="184"/>
      <c r="K86" s="184"/>
      <c r="L86" s="184"/>
      <c r="M86" s="184"/>
      <c r="N86" s="184"/>
      <c r="O86" s="184"/>
      <c r="P86" s="36"/>
      <c r="Q86" s="36"/>
      <c r="R86" s="36"/>
      <c r="S86" s="36"/>
      <c r="T86" s="36"/>
      <c r="U86" s="36"/>
      <c r="EY86" s="261"/>
      <c r="FB86" s="261"/>
    </row>
    <row r="87" spans="1:159" ht="12.75" hidden="1" customHeight="1" outlineLevel="1">
      <c r="A87" s="2">
        <v>4</v>
      </c>
      <c r="B87" s="981" t="s">
        <v>64</v>
      </c>
      <c r="C87" s="982"/>
      <c r="D87" s="983"/>
      <c r="E87" s="469" t="s">
        <v>793</v>
      </c>
      <c r="F87" s="469" t="s">
        <v>2038</v>
      </c>
      <c r="I87" s="184"/>
      <c r="J87" s="184"/>
      <c r="K87" s="184"/>
      <c r="L87" s="184"/>
      <c r="M87" s="184"/>
      <c r="N87" s="184"/>
      <c r="O87" s="184"/>
      <c r="P87" s="36"/>
      <c r="Q87" s="36"/>
      <c r="R87" s="36"/>
      <c r="S87" s="36"/>
      <c r="T87" s="36"/>
      <c r="U87" s="36"/>
      <c r="EY87" s="261"/>
      <c r="FB87" s="261"/>
    </row>
    <row r="88" spans="1:159" ht="12.75" hidden="1" customHeight="1" outlineLevel="1">
      <c r="A88" s="2">
        <v>5</v>
      </c>
      <c r="B88" s="981" t="s">
        <v>65</v>
      </c>
      <c r="C88" s="982"/>
      <c r="D88" s="983"/>
      <c r="E88" s="469" t="s">
        <v>794</v>
      </c>
      <c r="F88" s="469" t="s">
        <v>100</v>
      </c>
      <c r="I88" s="184"/>
      <c r="J88" s="184"/>
      <c r="K88" s="184"/>
      <c r="L88" s="184"/>
      <c r="M88" s="184"/>
      <c r="N88" s="184"/>
      <c r="O88" s="184"/>
      <c r="P88" s="36"/>
      <c r="Q88" s="36"/>
      <c r="R88" s="36"/>
      <c r="S88" s="36"/>
      <c r="T88" s="36"/>
      <c r="U88" s="36"/>
      <c r="EY88" s="261"/>
      <c r="FB88" s="261"/>
    </row>
    <row r="89" spans="1:159" ht="12.75" hidden="1" customHeight="1" outlineLevel="1">
      <c r="A89" s="2">
        <v>6</v>
      </c>
      <c r="B89" s="981" t="s">
        <v>2442</v>
      </c>
      <c r="C89" s="982"/>
      <c r="D89" s="983"/>
      <c r="E89" s="469" t="s">
        <v>795</v>
      </c>
      <c r="F89" s="469" t="s">
        <v>2442</v>
      </c>
      <c r="I89" s="184"/>
      <c r="J89" s="184"/>
      <c r="K89" s="184"/>
      <c r="L89" s="184"/>
      <c r="M89" s="184"/>
      <c r="N89" s="184"/>
      <c r="O89" s="184"/>
      <c r="P89" s="36"/>
      <c r="Q89" s="36"/>
      <c r="R89" s="36"/>
      <c r="S89" s="36"/>
      <c r="T89" s="36"/>
      <c r="U89" s="36"/>
      <c r="EY89" s="261"/>
      <c r="FB89" s="261"/>
    </row>
    <row r="90" spans="1:159" ht="5.0999999999999996" hidden="1" customHeight="1" outlineLevel="1">
      <c r="A90" s="208"/>
      <c r="B90" s="207"/>
      <c r="C90" s="207"/>
      <c r="D90" s="208"/>
      <c r="E90" s="208"/>
      <c r="F90" s="210"/>
      <c r="I90" s="184"/>
      <c r="J90" s="184"/>
      <c r="K90" s="184"/>
      <c r="L90" s="184"/>
      <c r="M90" s="184"/>
      <c r="N90" s="184"/>
      <c r="O90" s="184"/>
      <c r="P90" s="36"/>
      <c r="Q90" s="36"/>
      <c r="R90" s="36"/>
      <c r="S90" s="36"/>
      <c r="T90" s="36"/>
      <c r="U90" s="36"/>
      <c r="EY90" s="261"/>
      <c r="FB90" s="261"/>
    </row>
    <row r="91" spans="1:159" hidden="1" outlineLevel="1">
      <c r="A91" s="314">
        <f>COUNTA(ESList)</f>
        <v>6</v>
      </c>
      <c r="E91" s="47"/>
      <c r="F91" s="47"/>
      <c r="G91" s="47"/>
      <c r="H91" s="36"/>
      <c r="I91" s="36"/>
      <c r="J91" s="36"/>
      <c r="K91" s="36"/>
      <c r="L91" s="36"/>
      <c r="M91" s="36"/>
      <c r="N91" s="36"/>
      <c r="O91" s="36"/>
      <c r="P91" s="36"/>
      <c r="Q91" s="36"/>
      <c r="EY91" s="261"/>
      <c r="FB91" s="261"/>
    </row>
    <row r="92" spans="1:159">
      <c r="A92" s="36"/>
      <c r="B92" s="36"/>
      <c r="C92" s="36"/>
      <c r="D92" s="36"/>
      <c r="E92" s="36"/>
      <c r="F92" s="36"/>
      <c r="G92" s="36"/>
      <c r="H92" s="48"/>
      <c r="I92" s="48"/>
      <c r="J92" s="48"/>
      <c r="K92" s="48"/>
      <c r="L92" s="48"/>
      <c r="M92" s="48"/>
      <c r="N92" s="48"/>
      <c r="O92" s="48"/>
      <c r="P92" s="48"/>
      <c r="Q92" s="36"/>
      <c r="EY92" s="261"/>
      <c r="FB92" s="261"/>
    </row>
    <row r="93" spans="1:159" collapsed="1">
      <c r="A93" s="498" t="s">
        <v>2291</v>
      </c>
      <c r="B93" s="499"/>
      <c r="C93" s="499"/>
      <c r="D93" s="499"/>
      <c r="E93" s="499"/>
      <c r="F93" s="499"/>
      <c r="G93" s="499"/>
      <c r="H93" s="499"/>
      <c r="I93" s="499"/>
      <c r="J93" s="499"/>
      <c r="K93" s="499"/>
      <c r="L93" s="499"/>
      <c r="M93" s="499"/>
      <c r="N93" s="500"/>
      <c r="O93" s="500"/>
      <c r="P93" s="500"/>
      <c r="Q93" s="500"/>
      <c r="R93" s="500"/>
      <c r="S93" s="500"/>
      <c r="T93" s="500"/>
      <c r="U93" s="500"/>
      <c r="V93" s="500"/>
      <c r="W93" s="500"/>
      <c r="X93" s="500"/>
      <c r="Y93" s="500"/>
      <c r="Z93" s="500"/>
      <c r="AA93" s="500"/>
      <c r="AB93" s="500"/>
      <c r="AC93" s="500"/>
      <c r="AD93" s="500"/>
      <c r="AE93" s="500"/>
      <c r="AF93" s="500"/>
      <c r="AG93" s="500"/>
      <c r="AH93" s="500"/>
      <c r="AI93" s="500"/>
      <c r="AJ93" s="500"/>
      <c r="AK93" s="500"/>
      <c r="AL93" s="500"/>
      <c r="AM93" s="500"/>
      <c r="AN93" s="500"/>
      <c r="AO93" s="500"/>
      <c r="AP93" s="500"/>
      <c r="AQ93" s="500"/>
      <c r="AR93" s="500"/>
      <c r="AS93" s="500"/>
      <c r="AT93" s="500"/>
      <c r="AU93" s="500"/>
      <c r="AV93" s="500"/>
      <c r="AW93" s="500"/>
      <c r="AX93" s="500"/>
      <c r="AY93" s="500"/>
      <c r="AZ93" s="500"/>
      <c r="BA93" s="500"/>
      <c r="BB93" s="500"/>
      <c r="BC93" s="500"/>
      <c r="BD93" s="500"/>
      <c r="BE93" s="500"/>
      <c r="BF93" s="500"/>
      <c r="BG93" s="500"/>
      <c r="BH93" s="500"/>
      <c r="BI93" s="500"/>
      <c r="BJ93" s="500"/>
      <c r="BK93" s="500"/>
      <c r="BL93" s="500"/>
      <c r="BM93" s="500"/>
      <c r="BN93" s="500"/>
      <c r="BO93" s="500"/>
      <c r="BP93" s="500"/>
      <c r="BQ93" s="500"/>
      <c r="BR93" s="500"/>
      <c r="BS93" s="500"/>
      <c r="BT93" s="500"/>
      <c r="BU93" s="500"/>
      <c r="BV93" s="500"/>
      <c r="BW93" s="500"/>
      <c r="BX93" s="500"/>
      <c r="BY93" s="500"/>
      <c r="BZ93" s="500"/>
      <c r="CA93" s="500"/>
      <c r="CB93" s="500"/>
      <c r="CC93" s="500"/>
      <c r="CD93" s="500"/>
      <c r="CE93" s="500"/>
      <c r="CF93" s="500"/>
      <c r="CG93" s="500"/>
      <c r="CH93" s="500"/>
      <c r="CI93" s="500"/>
      <c r="CJ93" s="500"/>
      <c r="CK93" s="500"/>
      <c r="CL93" s="500"/>
      <c r="CM93" s="500"/>
      <c r="CN93" s="500"/>
      <c r="CO93" s="500"/>
      <c r="CP93" s="500"/>
      <c r="CQ93" s="500"/>
      <c r="CR93" s="500"/>
      <c r="CS93" s="500"/>
      <c r="CT93" s="500"/>
      <c r="CU93" s="500"/>
      <c r="CV93" s="500"/>
      <c r="CW93" s="500"/>
      <c r="CX93" s="500"/>
      <c r="CY93" s="500"/>
      <c r="CZ93" s="500"/>
      <c r="DA93" s="500"/>
      <c r="DB93" s="500"/>
      <c r="DC93" s="500"/>
      <c r="DD93" s="500"/>
      <c r="DE93" s="500"/>
      <c r="DF93" s="500"/>
      <c r="DG93" s="500"/>
      <c r="DH93" s="500"/>
      <c r="DI93" s="500"/>
      <c r="DJ93" s="500"/>
      <c r="DK93" s="500"/>
      <c r="DL93" s="500"/>
      <c r="DM93" s="500"/>
      <c r="DN93" s="500"/>
      <c r="DO93" s="500"/>
      <c r="DP93" s="500"/>
      <c r="DQ93" s="500"/>
      <c r="DR93" s="500"/>
      <c r="DS93" s="500"/>
      <c r="DT93" s="500"/>
      <c r="DU93" s="500"/>
      <c r="DV93" s="500"/>
      <c r="DW93" s="500"/>
      <c r="DX93" s="500"/>
      <c r="DY93" s="500"/>
      <c r="DZ93" s="500"/>
      <c r="EA93" s="500"/>
      <c r="EB93" s="500"/>
      <c r="EC93" s="500"/>
      <c r="ED93" s="500"/>
      <c r="EE93" s="500"/>
      <c r="EF93" s="500"/>
      <c r="EG93" s="500"/>
      <c r="EH93" s="500"/>
      <c r="EI93" s="500"/>
      <c r="EJ93" s="500"/>
      <c r="EK93" s="500"/>
      <c r="EL93" s="500"/>
      <c r="EM93" s="500"/>
      <c r="EN93" s="500"/>
      <c r="EO93" s="500"/>
      <c r="EP93" s="500"/>
      <c r="EQ93" s="500"/>
      <c r="ER93" s="500"/>
      <c r="ES93" s="500"/>
      <c r="ET93" s="500"/>
      <c r="EU93" s="500"/>
      <c r="EV93" s="500"/>
      <c r="EW93" s="500"/>
      <c r="EX93" s="500"/>
      <c r="EY93" s="500"/>
      <c r="EZ93" s="500"/>
      <c r="FA93" s="500"/>
      <c r="FB93" s="500"/>
    </row>
    <row r="94" spans="1:159" hidden="1" outlineLevel="1">
      <c r="A94" s="36"/>
      <c r="B94" s="36"/>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c r="EB94" s="36"/>
      <c r="EC94" s="36"/>
      <c r="ED94" s="36"/>
      <c r="EE94" s="36"/>
      <c r="EF94" s="36"/>
      <c r="EG94" s="36"/>
      <c r="EH94" s="36"/>
      <c r="EI94" s="36"/>
      <c r="EJ94" s="36"/>
      <c r="EK94" s="36"/>
      <c r="EL94" s="36"/>
      <c r="EM94" s="36"/>
      <c r="EN94" s="36"/>
      <c r="EO94" s="36"/>
      <c r="EP94" s="36"/>
      <c r="EQ94" s="36"/>
      <c r="ER94" s="36"/>
      <c r="ES94" s="36"/>
      <c r="ET94" s="36"/>
      <c r="EU94" s="36"/>
      <c r="EV94" s="36"/>
      <c r="EW94" s="36"/>
      <c r="EX94" s="36"/>
      <c r="EY94" s="261"/>
      <c r="FB94" s="261"/>
      <c r="FC94" s="36"/>
    </row>
    <row r="95" spans="1:159" ht="25.5" hidden="1" outlineLevel="1">
      <c r="A95" s="191" t="s">
        <v>94</v>
      </c>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c r="EA95" s="36"/>
      <c r="EB95" s="36"/>
      <c r="EC95" s="36"/>
      <c r="ED95" s="36"/>
      <c r="EE95" s="36"/>
      <c r="EF95" s="36"/>
      <c r="EG95" s="36"/>
      <c r="EH95" s="36"/>
      <c r="EI95" s="36"/>
      <c r="EJ95" s="36"/>
      <c r="EK95" s="36"/>
      <c r="EL95" s="36"/>
      <c r="EM95" s="36"/>
      <c r="EN95" s="36"/>
      <c r="EO95" s="36"/>
      <c r="EP95" s="36"/>
      <c r="EQ95" s="36"/>
      <c r="ER95" s="36"/>
      <c r="ES95" s="36"/>
      <c r="ET95" s="36"/>
      <c r="EU95" s="36"/>
      <c r="EV95" s="36"/>
      <c r="EW95" s="36"/>
      <c r="EX95" s="36"/>
      <c r="EY95" s="261"/>
      <c r="FB95" s="261"/>
      <c r="FC95" s="36"/>
    </row>
    <row r="96" spans="1:159" hidden="1" outlineLevel="1">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c r="EB96" s="36"/>
      <c r="EC96" s="36"/>
      <c r="ED96" s="36"/>
      <c r="EE96" s="36"/>
      <c r="EF96" s="36"/>
      <c r="EG96" s="36"/>
      <c r="EH96" s="36"/>
      <c r="EI96" s="36"/>
      <c r="EJ96" s="36"/>
      <c r="EK96" s="36"/>
      <c r="EL96" s="36"/>
      <c r="EM96" s="36"/>
      <c r="EN96" s="36"/>
      <c r="EO96" s="36"/>
      <c r="EP96" s="36"/>
      <c r="EQ96" s="36"/>
      <c r="ER96" s="36"/>
      <c r="ES96" s="36"/>
      <c r="ET96" s="36"/>
      <c r="EU96" s="36"/>
      <c r="EV96" s="36"/>
      <c r="EW96" s="36"/>
      <c r="EX96" s="36"/>
      <c r="EY96" s="261"/>
      <c r="FB96" s="261"/>
      <c r="FC96" s="36"/>
    </row>
    <row r="97" spans="1:159">
      <c r="A97" s="36"/>
      <c r="B97" s="36"/>
      <c r="C97" s="36"/>
      <c r="D97" s="36"/>
      <c r="E97" s="36"/>
      <c r="F97" s="36"/>
      <c r="G97" s="36"/>
      <c r="H97" s="36"/>
      <c r="I97" s="36"/>
      <c r="J97" s="36"/>
      <c r="K97" s="36"/>
      <c r="L97" s="36"/>
      <c r="M97" s="36"/>
      <c r="N97" s="36"/>
      <c r="O97" s="36"/>
      <c r="P97" s="36"/>
      <c r="Q97" s="36"/>
      <c r="R97" s="36"/>
      <c r="S97" s="36"/>
      <c r="T97" s="36"/>
      <c r="U97" s="36"/>
      <c r="EY97" s="261"/>
      <c r="FB97" s="261"/>
    </row>
    <row r="98" spans="1:159">
      <c r="A98" s="498" t="s">
        <v>2036</v>
      </c>
      <c r="B98" s="499"/>
      <c r="C98" s="499"/>
      <c r="D98" s="499"/>
      <c r="E98" s="499"/>
      <c r="F98" s="499"/>
      <c r="G98" s="499"/>
      <c r="H98" s="499"/>
      <c r="I98" s="499"/>
      <c r="J98" s="499"/>
      <c r="K98" s="499"/>
      <c r="L98" s="499"/>
      <c r="M98" s="499"/>
      <c r="N98" s="500"/>
      <c r="O98" s="500"/>
      <c r="P98" s="500"/>
      <c r="Q98" s="500"/>
      <c r="R98" s="500"/>
      <c r="S98" s="500"/>
      <c r="T98" s="500"/>
      <c r="U98" s="500"/>
      <c r="V98" s="500"/>
      <c r="W98" s="500"/>
      <c r="X98" s="500"/>
      <c r="Y98" s="500"/>
      <c r="Z98" s="500"/>
      <c r="AA98" s="500"/>
      <c r="AB98" s="500"/>
      <c r="AC98" s="500"/>
      <c r="AD98" s="500"/>
      <c r="AE98" s="500"/>
      <c r="AF98" s="500"/>
      <c r="AG98" s="500"/>
      <c r="AH98" s="500"/>
      <c r="AI98" s="500"/>
      <c r="AJ98" s="500"/>
      <c r="AK98" s="500"/>
      <c r="AL98" s="500"/>
      <c r="AM98" s="500"/>
      <c r="AN98" s="500"/>
      <c r="AO98" s="500"/>
      <c r="AP98" s="500"/>
      <c r="AQ98" s="500"/>
      <c r="AR98" s="500"/>
      <c r="AS98" s="500"/>
      <c r="AT98" s="500"/>
      <c r="AU98" s="500"/>
      <c r="AV98" s="500"/>
      <c r="AW98" s="500"/>
      <c r="AX98" s="500"/>
      <c r="AY98" s="500"/>
      <c r="AZ98" s="500"/>
      <c r="BA98" s="500"/>
      <c r="BB98" s="500"/>
      <c r="BC98" s="500"/>
      <c r="BD98" s="500"/>
      <c r="BE98" s="500"/>
      <c r="BF98" s="500"/>
      <c r="BG98" s="500"/>
      <c r="BH98" s="500"/>
      <c r="BI98" s="500"/>
      <c r="BJ98" s="500"/>
      <c r="BK98" s="500"/>
      <c r="BL98" s="500"/>
      <c r="BM98" s="500"/>
      <c r="BN98" s="500"/>
      <c r="BO98" s="500"/>
      <c r="BP98" s="500"/>
      <c r="BQ98" s="500"/>
      <c r="BR98" s="500"/>
      <c r="BS98" s="500"/>
      <c r="BT98" s="500"/>
      <c r="BU98" s="500"/>
      <c r="BV98" s="500"/>
      <c r="BW98" s="500"/>
      <c r="BX98" s="500"/>
      <c r="BY98" s="500"/>
      <c r="BZ98" s="500"/>
      <c r="CA98" s="500"/>
      <c r="CB98" s="500"/>
      <c r="CC98" s="500"/>
      <c r="CD98" s="500"/>
      <c r="CE98" s="500"/>
      <c r="CF98" s="500"/>
      <c r="CG98" s="500"/>
      <c r="CH98" s="500"/>
      <c r="CI98" s="500"/>
      <c r="CJ98" s="500"/>
      <c r="CK98" s="500"/>
      <c r="CL98" s="500"/>
      <c r="CM98" s="500"/>
      <c r="CN98" s="500"/>
      <c r="CO98" s="500"/>
      <c r="CP98" s="500"/>
      <c r="CQ98" s="500"/>
      <c r="CR98" s="500"/>
      <c r="CS98" s="500"/>
      <c r="CT98" s="500"/>
      <c r="CU98" s="500"/>
      <c r="CV98" s="500"/>
      <c r="CW98" s="500"/>
      <c r="CX98" s="500"/>
      <c r="CY98" s="500"/>
      <c r="CZ98" s="500"/>
      <c r="DA98" s="500"/>
      <c r="DB98" s="500"/>
      <c r="DC98" s="500"/>
      <c r="DD98" s="500"/>
      <c r="DE98" s="500"/>
      <c r="DF98" s="500"/>
      <c r="DG98" s="500"/>
      <c r="DH98" s="500"/>
      <c r="DI98" s="500"/>
      <c r="DJ98" s="500"/>
      <c r="DK98" s="500"/>
      <c r="DL98" s="500"/>
      <c r="DM98" s="500"/>
      <c r="DN98" s="500"/>
      <c r="DO98" s="500"/>
      <c r="DP98" s="500"/>
      <c r="DQ98" s="500"/>
      <c r="DR98" s="500"/>
      <c r="DS98" s="500"/>
      <c r="DT98" s="500"/>
      <c r="DU98" s="500"/>
      <c r="DV98" s="500"/>
      <c r="DW98" s="500"/>
      <c r="DX98" s="500"/>
      <c r="DY98" s="500"/>
      <c r="DZ98" s="500"/>
      <c r="EA98" s="500"/>
      <c r="EB98" s="500"/>
      <c r="EC98" s="500"/>
      <c r="ED98" s="500"/>
      <c r="EE98" s="500"/>
      <c r="EF98" s="500"/>
      <c r="EG98" s="500"/>
      <c r="EH98" s="500"/>
      <c r="EI98" s="500"/>
      <c r="EJ98" s="500"/>
      <c r="EK98" s="500"/>
      <c r="EL98" s="500"/>
      <c r="EM98" s="500"/>
      <c r="EN98" s="500"/>
      <c r="EO98" s="500"/>
      <c r="EP98" s="500"/>
      <c r="EQ98" s="500"/>
      <c r="ER98" s="500"/>
      <c r="ES98" s="500"/>
      <c r="ET98" s="500"/>
      <c r="EU98" s="500"/>
      <c r="EV98" s="500"/>
      <c r="EW98" s="500"/>
      <c r="EX98" s="500"/>
      <c r="EY98" s="500"/>
      <c r="EZ98" s="500"/>
      <c r="FA98" s="500"/>
      <c r="FB98" s="500"/>
    </row>
    <row r="99" spans="1:159" outlineLevel="1">
      <c r="A99" s="36"/>
      <c r="B99" s="36"/>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c r="EA99" s="36"/>
      <c r="EB99" s="36"/>
      <c r="EC99" s="36"/>
      <c r="ED99" s="36"/>
      <c r="EE99" s="36"/>
      <c r="EF99" s="36"/>
      <c r="EG99" s="36"/>
      <c r="EH99" s="36"/>
      <c r="EI99" s="36"/>
      <c r="EJ99" s="36"/>
      <c r="EK99" s="36"/>
      <c r="EL99" s="36"/>
      <c r="EM99" s="36"/>
      <c r="EN99" s="36"/>
      <c r="EO99" s="36"/>
      <c r="EP99" s="36"/>
      <c r="EQ99" s="36"/>
      <c r="ER99" s="36"/>
      <c r="ES99" s="36"/>
      <c r="ET99" s="36"/>
      <c r="EU99" s="36"/>
      <c r="EV99" s="36"/>
      <c r="EW99" s="36"/>
      <c r="EX99" s="36"/>
      <c r="EY99" s="261"/>
      <c r="FB99" s="261"/>
      <c r="FC99" s="36"/>
    </row>
    <row r="100" spans="1:159" outlineLevel="1">
      <c r="A100" s="36" t="s">
        <v>1984</v>
      </c>
      <c r="B100" s="36"/>
      <c r="C100" s="36"/>
      <c r="D100" s="36"/>
      <c r="E100" s="197">
        <v>3</v>
      </c>
      <c r="F100" s="50" t="s">
        <v>1985</v>
      </c>
      <c r="G100" s="50"/>
      <c r="H100" s="50"/>
      <c r="I100" s="50"/>
      <c r="J100" s="50"/>
      <c r="K100" s="50"/>
      <c r="L100" s="50"/>
      <c r="M100" s="50"/>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c r="EB100" s="36"/>
      <c r="EC100" s="36"/>
      <c r="ED100" s="36"/>
      <c r="EE100" s="36"/>
      <c r="EF100" s="36"/>
      <c r="EG100" s="36"/>
      <c r="EH100" s="36"/>
      <c r="EI100" s="36"/>
      <c r="EJ100" s="36"/>
      <c r="EK100" s="36"/>
      <c r="EL100" s="36"/>
      <c r="EM100" s="36"/>
      <c r="EN100" s="36"/>
      <c r="EO100" s="36"/>
      <c r="EP100" s="36"/>
      <c r="EQ100" s="36"/>
      <c r="ER100" s="36"/>
      <c r="ES100" s="36"/>
      <c r="ET100" s="36"/>
      <c r="EU100" s="36"/>
      <c r="EV100" s="36"/>
      <c r="EW100" s="36"/>
      <c r="EX100" s="36"/>
      <c r="EY100" s="261"/>
      <c r="FB100" s="261"/>
      <c r="FC100" s="36"/>
    </row>
    <row r="101" spans="1:159" outlineLevel="1">
      <c r="A101" s="36" t="s">
        <v>1986</v>
      </c>
      <c r="B101" s="36"/>
      <c r="C101" s="36"/>
      <c r="D101" s="36"/>
      <c r="E101" s="197">
        <v>63</v>
      </c>
      <c r="F101" s="50" t="s">
        <v>1987</v>
      </c>
      <c r="G101" s="50"/>
      <c r="H101" s="50"/>
      <c r="I101" s="50"/>
      <c r="J101" s="50"/>
      <c r="K101" s="50"/>
      <c r="L101" s="50"/>
      <c r="M101" s="50"/>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c r="EA101" s="36"/>
      <c r="EB101" s="36"/>
      <c r="EC101" s="36"/>
      <c r="ED101" s="36"/>
      <c r="EE101" s="36"/>
      <c r="EF101" s="36"/>
      <c r="EG101" s="36"/>
      <c r="EH101" s="36"/>
      <c r="EI101" s="36"/>
      <c r="EJ101" s="36"/>
      <c r="EK101" s="36"/>
      <c r="EL101" s="36"/>
      <c r="EM101" s="36"/>
      <c r="EN101" s="36"/>
      <c r="EO101" s="36"/>
      <c r="EP101" s="36"/>
      <c r="EQ101" s="36"/>
      <c r="ER101" s="36"/>
      <c r="ES101" s="36"/>
      <c r="ET101" s="36"/>
      <c r="EU101" s="36"/>
      <c r="EV101" s="36"/>
      <c r="EW101" s="36"/>
      <c r="EX101" s="36"/>
      <c r="EY101" s="261"/>
      <c r="FB101" s="261"/>
      <c r="FC101" s="36"/>
    </row>
    <row r="102" spans="1:159" outlineLevel="1">
      <c r="A102" s="36"/>
      <c r="B102" s="36"/>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c r="EB102" s="36"/>
      <c r="EC102" s="36"/>
      <c r="ED102" s="36"/>
      <c r="EE102" s="36"/>
      <c r="EF102" s="36"/>
      <c r="EG102" s="36"/>
      <c r="EH102" s="36"/>
      <c r="EI102" s="36"/>
      <c r="EJ102" s="36"/>
      <c r="EK102" s="36"/>
      <c r="EL102" s="36"/>
      <c r="EM102" s="36"/>
      <c r="EN102" s="36"/>
      <c r="EO102" s="36"/>
      <c r="EP102" s="36"/>
      <c r="EQ102" s="36"/>
      <c r="ER102" s="36"/>
      <c r="ES102" s="36"/>
      <c r="ET102" s="36"/>
      <c r="EU102" s="36"/>
      <c r="EV102" s="36"/>
      <c r="EW102" s="36"/>
      <c r="EX102" s="36"/>
      <c r="EY102" s="261"/>
      <c r="FB102" s="261"/>
      <c r="FC102" s="36"/>
    </row>
    <row r="103" spans="1:159" outlineLevel="1">
      <c r="A103" s="36" t="s">
        <v>1988</v>
      </c>
      <c r="B103" s="36"/>
      <c r="C103" s="36"/>
      <c r="D103" s="36"/>
      <c r="E103" s="58">
        <v>39814</v>
      </c>
      <c r="F103" s="50" t="s">
        <v>1989</v>
      </c>
      <c r="G103" s="50"/>
      <c r="H103" s="50"/>
      <c r="I103" s="50"/>
      <c r="J103" s="50"/>
      <c r="K103" s="50"/>
      <c r="L103" s="50"/>
      <c r="M103" s="50"/>
      <c r="N103" s="59"/>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c r="EA103" s="36"/>
      <c r="EB103" s="36"/>
      <c r="EC103" s="36"/>
      <c r="ED103" s="36"/>
      <c r="EE103" s="36"/>
      <c r="EF103" s="36"/>
      <c r="EG103" s="36"/>
      <c r="EH103" s="36"/>
      <c r="EI103" s="36"/>
      <c r="EJ103" s="36"/>
      <c r="EK103" s="36"/>
      <c r="EL103" s="36"/>
      <c r="EM103" s="36"/>
      <c r="EN103" s="36"/>
      <c r="EO103" s="36"/>
      <c r="EP103" s="36"/>
      <c r="EQ103" s="36"/>
      <c r="ER103" s="36"/>
      <c r="ES103" s="36"/>
      <c r="ET103" s="36"/>
      <c r="EU103" s="36"/>
      <c r="EV103" s="36"/>
      <c r="EW103" s="36"/>
      <c r="EX103" s="36"/>
      <c r="EY103" s="261"/>
      <c r="FB103" s="261"/>
      <c r="FC103" s="36"/>
    </row>
    <row r="104" spans="1:159" outlineLevel="1">
      <c r="A104" s="36" t="s">
        <v>1990</v>
      </c>
      <c r="B104" s="36"/>
      <c r="C104" s="36"/>
      <c r="D104" s="36"/>
      <c r="E104" s="60">
        <f>EOMONTH(ContractStartDateIn,ContractDurationIn-1)</f>
        <v>41729</v>
      </c>
      <c r="F104" s="50" t="s">
        <v>1991</v>
      </c>
      <c r="G104" s="50"/>
      <c r="H104" s="50"/>
      <c r="I104" s="50"/>
      <c r="J104" s="50"/>
      <c r="K104" s="50"/>
      <c r="L104" s="50"/>
      <c r="M104" s="50"/>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c r="EA104" s="36"/>
      <c r="EB104" s="36"/>
      <c r="EC104" s="36"/>
      <c r="ED104" s="36"/>
      <c r="EE104" s="36"/>
      <c r="EF104" s="36"/>
      <c r="EG104" s="36"/>
      <c r="EH104" s="36"/>
      <c r="EI104" s="36"/>
      <c r="EJ104" s="36"/>
      <c r="EK104" s="36"/>
      <c r="EL104" s="36"/>
      <c r="EM104" s="36"/>
      <c r="EN104" s="36"/>
      <c r="EO104" s="36"/>
      <c r="EP104" s="36"/>
      <c r="EQ104" s="36"/>
      <c r="ER104" s="36"/>
      <c r="ES104" s="36"/>
      <c r="ET104" s="36"/>
      <c r="EU104" s="36"/>
      <c r="EV104" s="36"/>
      <c r="EW104" s="36"/>
      <c r="EX104" s="36"/>
      <c r="EY104" s="261"/>
      <c r="FB104" s="261"/>
      <c r="FC104" s="36"/>
    </row>
    <row r="105" spans="1:159" outlineLevel="1">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c r="EA105" s="36"/>
      <c r="EB105" s="36"/>
      <c r="EC105" s="36"/>
      <c r="ED105" s="36"/>
      <c r="EE105" s="36"/>
      <c r="EF105" s="36"/>
      <c r="EG105" s="36"/>
      <c r="EH105" s="36"/>
      <c r="EI105" s="36"/>
      <c r="EJ105" s="36"/>
      <c r="EK105" s="36"/>
      <c r="EL105" s="36"/>
      <c r="EM105" s="36"/>
      <c r="EN105" s="36"/>
      <c r="EO105" s="36"/>
      <c r="EP105" s="36"/>
      <c r="EQ105" s="36"/>
      <c r="ER105" s="36"/>
      <c r="ES105" s="36"/>
      <c r="ET105" s="36"/>
      <c r="EU105" s="36"/>
      <c r="EV105" s="36"/>
      <c r="EW105" s="36"/>
      <c r="EX105" s="36"/>
      <c r="EY105" s="261"/>
      <c r="FB105" s="261"/>
      <c r="FC105" s="36"/>
    </row>
    <row r="106" spans="1:159" outlineLevel="1">
      <c r="A106" s="36" t="s">
        <v>1992</v>
      </c>
      <c r="B106" s="36"/>
      <c r="C106" s="36"/>
      <c r="D106" s="36"/>
      <c r="E106" s="60">
        <f>IF(MONTH(ContractStartDateIn)&gt;3,DATE(YEAR(ContractStartDateIn),4,1),DATE(YEAR(ContractStartDateIn)-1,4,1))</f>
        <v>39539</v>
      </c>
      <c r="F106" s="50" t="s">
        <v>1993</v>
      </c>
      <c r="G106" s="50"/>
      <c r="H106" s="50"/>
      <c r="I106" s="50"/>
      <c r="J106" s="50"/>
      <c r="K106" s="50"/>
      <c r="L106" s="50"/>
      <c r="M106" s="50"/>
      <c r="N106" s="59"/>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c r="EA106" s="36"/>
      <c r="EB106" s="36"/>
      <c r="EC106" s="36"/>
      <c r="ED106" s="36"/>
      <c r="EE106" s="36"/>
      <c r="EF106" s="36"/>
      <c r="EG106" s="36"/>
      <c r="EH106" s="36"/>
      <c r="EI106" s="36"/>
      <c r="EJ106" s="36"/>
      <c r="EK106" s="36"/>
      <c r="EL106" s="36"/>
      <c r="EM106" s="36"/>
      <c r="EN106" s="36"/>
      <c r="EO106" s="36"/>
      <c r="EP106" s="36"/>
      <c r="EQ106" s="36"/>
      <c r="ER106" s="36"/>
      <c r="ES106" s="36"/>
      <c r="ET106" s="36"/>
      <c r="EU106" s="36"/>
      <c r="EV106" s="36"/>
      <c r="EW106" s="36"/>
      <c r="EX106" s="36"/>
      <c r="EY106" s="261"/>
      <c r="FB106" s="261"/>
      <c r="FC106" s="36"/>
    </row>
    <row r="107" spans="1:159" outlineLevel="1">
      <c r="A107" s="36" t="s">
        <v>1994</v>
      </c>
      <c r="B107" s="36"/>
      <c r="C107" s="36"/>
      <c r="D107" s="36"/>
      <c r="E107" s="60">
        <f>IF(MONTH(ContractEndDateIn)&lt;4,DATE(YEAR(ContractEndDateIn),4,1),DATE(YEAR(ContractEndDateIn)+1,4,1))</f>
        <v>41730</v>
      </c>
      <c r="F107" s="50" t="s">
        <v>1995</v>
      </c>
      <c r="G107" s="50"/>
      <c r="H107" s="50"/>
      <c r="I107" s="50"/>
      <c r="J107" s="50"/>
      <c r="K107" s="50"/>
      <c r="L107" s="50"/>
      <c r="M107" s="50"/>
      <c r="N107" s="36"/>
      <c r="O107" s="36"/>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c r="EA107" s="36"/>
      <c r="EB107" s="36"/>
      <c r="EC107" s="36"/>
      <c r="ED107" s="36"/>
      <c r="EE107" s="36"/>
      <c r="EF107" s="36"/>
      <c r="EG107" s="36"/>
      <c r="EH107" s="36"/>
      <c r="EI107" s="36"/>
      <c r="EJ107" s="36"/>
      <c r="EK107" s="36"/>
      <c r="EL107" s="36"/>
      <c r="EM107" s="36"/>
      <c r="EN107" s="36"/>
      <c r="EO107" s="36"/>
      <c r="EP107" s="36"/>
      <c r="EQ107" s="36"/>
      <c r="ER107" s="36"/>
      <c r="ES107" s="36"/>
      <c r="ET107" s="36"/>
      <c r="EU107" s="36"/>
      <c r="EV107" s="36"/>
      <c r="EW107" s="36"/>
      <c r="EX107" s="36"/>
      <c r="EY107" s="261"/>
      <c r="FB107" s="261"/>
      <c r="FC107" s="36"/>
    </row>
    <row r="108" spans="1:159" outlineLevel="1">
      <c r="A108" s="36"/>
      <c r="B108" s="36"/>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c r="EA108" s="36"/>
      <c r="EB108" s="36"/>
      <c r="EC108" s="36"/>
      <c r="ED108" s="36"/>
      <c r="EE108" s="36"/>
      <c r="EF108" s="36"/>
      <c r="EG108" s="36"/>
      <c r="EH108" s="36"/>
      <c r="EI108" s="36"/>
      <c r="EJ108" s="36"/>
      <c r="EK108" s="36"/>
      <c r="EL108" s="36"/>
      <c r="EM108" s="36"/>
      <c r="EN108" s="36"/>
      <c r="EO108" s="36"/>
      <c r="EP108" s="36"/>
      <c r="EQ108" s="36"/>
      <c r="ER108" s="36"/>
      <c r="ES108" s="36"/>
      <c r="ET108" s="36"/>
      <c r="EU108" s="36"/>
      <c r="EV108" s="36"/>
      <c r="EW108" s="36"/>
      <c r="EX108" s="36"/>
      <c r="EY108" s="261"/>
      <c r="FB108" s="261"/>
      <c r="FC108" s="36"/>
    </row>
    <row r="109" spans="1:159" outlineLevel="1">
      <c r="A109" s="36" t="s">
        <v>1996</v>
      </c>
      <c r="B109" s="36"/>
      <c r="C109" s="36"/>
      <c r="D109" s="36"/>
      <c r="E109" s="60">
        <f>EOMONTH(ContractStartDateIn,0-PreContractPeriodDurationIn-1)+1</f>
        <v>39722</v>
      </c>
      <c r="F109" s="50" t="s">
        <v>1997</v>
      </c>
      <c r="G109" s="50"/>
      <c r="H109" s="50"/>
      <c r="I109" s="50"/>
      <c r="J109" s="50"/>
      <c r="K109" s="50"/>
      <c r="L109" s="50"/>
      <c r="M109" s="50"/>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c r="EA109" s="36"/>
      <c r="EB109" s="36"/>
      <c r="EC109" s="36"/>
      <c r="ED109" s="36"/>
      <c r="EE109" s="36"/>
      <c r="EF109" s="36"/>
      <c r="EG109" s="36"/>
      <c r="EH109" s="36"/>
      <c r="EI109" s="36"/>
      <c r="EJ109" s="36"/>
      <c r="EK109" s="36"/>
      <c r="EL109" s="36"/>
      <c r="EM109" s="36"/>
      <c r="EN109" s="36"/>
      <c r="EO109" s="36"/>
      <c r="EP109" s="36"/>
      <c r="EQ109" s="36"/>
      <c r="ER109" s="36"/>
      <c r="ES109" s="36"/>
      <c r="ET109" s="36"/>
      <c r="EU109" s="36"/>
      <c r="EV109" s="36"/>
      <c r="EW109" s="36"/>
      <c r="EX109" s="36"/>
      <c r="EY109" s="261"/>
      <c r="FB109" s="261"/>
      <c r="FC109" s="36"/>
    </row>
    <row r="110" spans="1:159" outlineLevel="1">
      <c r="A110" s="36"/>
      <c r="B110" s="36"/>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c r="EA110" s="36"/>
      <c r="EB110" s="36"/>
      <c r="EC110" s="36"/>
      <c r="ED110" s="36"/>
      <c r="EE110" s="36"/>
      <c r="EF110" s="36"/>
      <c r="EG110" s="36"/>
      <c r="EH110" s="36"/>
      <c r="EI110" s="36"/>
      <c r="EJ110" s="36"/>
      <c r="EK110" s="36"/>
      <c r="EL110" s="36"/>
      <c r="EM110" s="36"/>
      <c r="EN110" s="36"/>
      <c r="EO110" s="36"/>
      <c r="EP110" s="36"/>
      <c r="EQ110" s="36"/>
      <c r="ER110" s="36"/>
      <c r="ES110" s="36"/>
      <c r="ET110" s="36"/>
      <c r="EU110" s="36"/>
      <c r="EV110" s="36"/>
      <c r="EW110" s="36"/>
      <c r="EX110" s="36"/>
      <c r="EY110" s="261"/>
      <c r="FB110" s="261"/>
      <c r="FC110" s="36"/>
    </row>
    <row r="111" spans="1:159">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c r="EA111" s="36"/>
      <c r="EB111" s="36"/>
      <c r="EC111" s="36"/>
      <c r="ED111" s="36"/>
      <c r="EE111" s="36"/>
      <c r="EF111" s="36"/>
      <c r="EG111" s="36"/>
      <c r="EH111" s="36"/>
      <c r="EI111" s="36"/>
      <c r="EJ111" s="36"/>
      <c r="EK111" s="36"/>
      <c r="EL111" s="36"/>
      <c r="EM111" s="36"/>
      <c r="EN111" s="36"/>
      <c r="EO111" s="36"/>
      <c r="EP111" s="36"/>
      <c r="EQ111" s="36"/>
      <c r="ER111" s="36"/>
      <c r="ES111" s="36"/>
      <c r="ET111" s="36"/>
      <c r="EU111" s="36"/>
      <c r="EV111" s="36"/>
      <c r="EW111" s="36"/>
      <c r="EX111" s="36"/>
      <c r="EY111" s="261"/>
      <c r="FB111" s="261"/>
      <c r="FC111" s="36"/>
    </row>
    <row r="112" spans="1:159" collapsed="1">
      <c r="A112" s="498" t="s">
        <v>1977</v>
      </c>
      <c r="B112" s="499"/>
      <c r="C112" s="499"/>
      <c r="D112" s="499"/>
      <c r="E112" s="499"/>
      <c r="F112" s="499"/>
      <c r="G112" s="499"/>
      <c r="H112" s="499"/>
      <c r="I112" s="499"/>
      <c r="J112" s="499"/>
      <c r="K112" s="499"/>
      <c r="L112" s="499"/>
      <c r="M112" s="499"/>
      <c r="N112" s="500"/>
      <c r="O112" s="500"/>
      <c r="P112" s="500"/>
      <c r="Q112" s="500"/>
      <c r="R112" s="500"/>
      <c r="S112" s="500"/>
      <c r="T112" s="500"/>
      <c r="U112" s="500"/>
      <c r="V112" s="500"/>
      <c r="W112" s="500"/>
      <c r="X112" s="500"/>
      <c r="Y112" s="500"/>
      <c r="Z112" s="500"/>
      <c r="AA112" s="500"/>
      <c r="AB112" s="500"/>
      <c r="AC112" s="500"/>
      <c r="AD112" s="500"/>
      <c r="AE112" s="500"/>
      <c r="AF112" s="500"/>
      <c r="AG112" s="500"/>
      <c r="AH112" s="500"/>
      <c r="AI112" s="500"/>
      <c r="AJ112" s="500"/>
      <c r="AK112" s="500"/>
      <c r="AL112" s="500"/>
      <c r="AM112" s="500"/>
      <c r="AN112" s="500"/>
      <c r="AO112" s="500"/>
      <c r="AP112" s="500"/>
      <c r="AQ112" s="500"/>
      <c r="AR112" s="500"/>
      <c r="AS112" s="500"/>
      <c r="AT112" s="500"/>
      <c r="AU112" s="500"/>
      <c r="AV112" s="500"/>
      <c r="AW112" s="500"/>
      <c r="AX112" s="500"/>
      <c r="AY112" s="500"/>
      <c r="AZ112" s="500"/>
      <c r="BA112" s="500"/>
      <c r="BB112" s="500"/>
      <c r="BC112" s="500"/>
      <c r="BD112" s="500"/>
      <c r="BE112" s="500"/>
      <c r="BF112" s="500"/>
      <c r="BG112" s="500"/>
      <c r="BH112" s="500"/>
      <c r="BI112" s="500"/>
      <c r="BJ112" s="500"/>
      <c r="BK112" s="500"/>
      <c r="BL112" s="500"/>
      <c r="BM112" s="500"/>
      <c r="BN112" s="500"/>
      <c r="BO112" s="500"/>
      <c r="BP112" s="500"/>
      <c r="BQ112" s="500"/>
      <c r="BR112" s="500"/>
      <c r="BS112" s="500"/>
      <c r="BT112" s="500"/>
      <c r="BU112" s="500"/>
      <c r="BV112" s="500"/>
      <c r="BW112" s="500"/>
      <c r="BX112" s="500"/>
      <c r="BY112" s="500"/>
      <c r="BZ112" s="500"/>
      <c r="CA112" s="500"/>
      <c r="CB112" s="500"/>
      <c r="CC112" s="500"/>
      <c r="CD112" s="500"/>
      <c r="CE112" s="500"/>
      <c r="CF112" s="500"/>
      <c r="CG112" s="500"/>
      <c r="CH112" s="500"/>
      <c r="CI112" s="500"/>
      <c r="CJ112" s="500"/>
      <c r="CK112" s="500"/>
      <c r="CL112" s="500"/>
      <c r="CM112" s="500"/>
      <c r="CN112" s="500"/>
      <c r="CO112" s="500"/>
      <c r="CP112" s="500"/>
      <c r="CQ112" s="500"/>
      <c r="CR112" s="500"/>
      <c r="CS112" s="500"/>
      <c r="CT112" s="500"/>
      <c r="CU112" s="500"/>
      <c r="CV112" s="500"/>
      <c r="CW112" s="500"/>
      <c r="CX112" s="500"/>
      <c r="CY112" s="500"/>
      <c r="CZ112" s="500"/>
      <c r="DA112" s="500"/>
      <c r="DB112" s="500"/>
      <c r="DC112" s="500"/>
      <c r="DD112" s="500"/>
      <c r="DE112" s="500"/>
      <c r="DF112" s="500"/>
      <c r="DG112" s="500"/>
      <c r="DH112" s="500"/>
      <c r="DI112" s="500"/>
      <c r="DJ112" s="500"/>
      <c r="DK112" s="500"/>
      <c r="DL112" s="500"/>
      <c r="DM112" s="500"/>
      <c r="DN112" s="500"/>
      <c r="DO112" s="500"/>
      <c r="DP112" s="500"/>
      <c r="DQ112" s="500"/>
      <c r="DR112" s="500"/>
      <c r="DS112" s="500"/>
      <c r="DT112" s="500"/>
      <c r="DU112" s="500"/>
      <c r="DV112" s="500"/>
      <c r="DW112" s="500"/>
      <c r="DX112" s="500"/>
      <c r="DY112" s="500"/>
      <c r="DZ112" s="500"/>
      <c r="EA112" s="500"/>
      <c r="EB112" s="500"/>
      <c r="EC112" s="500"/>
      <c r="ED112" s="500"/>
      <c r="EE112" s="500"/>
      <c r="EF112" s="500"/>
      <c r="EG112" s="500"/>
      <c r="EH112" s="500"/>
      <c r="EI112" s="500"/>
      <c r="EJ112" s="500"/>
      <c r="EK112" s="500"/>
      <c r="EL112" s="500"/>
      <c r="EM112" s="500"/>
      <c r="EN112" s="500"/>
      <c r="EO112" s="500"/>
      <c r="EP112" s="500"/>
      <c r="EQ112" s="500"/>
      <c r="ER112" s="500"/>
      <c r="ES112" s="500"/>
      <c r="ET112" s="500"/>
      <c r="EU112" s="500"/>
      <c r="EV112" s="500"/>
      <c r="EW112" s="500"/>
      <c r="EX112" s="500"/>
      <c r="EY112" s="500"/>
      <c r="EZ112" s="500"/>
      <c r="FA112" s="500"/>
      <c r="FB112" s="500"/>
    </row>
    <row r="113" spans="1:158" hidden="1" outlineLevel="1">
      <c r="A113" s="36"/>
      <c r="B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c r="EA113" s="36"/>
      <c r="EB113" s="36"/>
      <c r="EC113" s="36"/>
      <c r="ED113" s="36"/>
      <c r="EE113" s="36"/>
      <c r="EF113" s="36"/>
      <c r="EG113" s="36"/>
      <c r="EH113" s="36"/>
      <c r="EI113" s="36"/>
      <c r="EJ113" s="36"/>
      <c r="EK113" s="36"/>
      <c r="EL113" s="36"/>
      <c r="EM113" s="36"/>
      <c r="EN113" s="36"/>
      <c r="EO113" s="36"/>
      <c r="EP113" s="36"/>
      <c r="EQ113" s="36"/>
      <c r="ER113" s="36"/>
      <c r="ES113" s="36"/>
      <c r="ET113" s="36"/>
      <c r="EU113" s="36"/>
      <c r="EV113" s="36"/>
      <c r="EW113" s="36"/>
      <c r="EX113" s="36"/>
      <c r="EY113" s="261"/>
      <c r="FB113" s="261"/>
    </row>
    <row r="114" spans="1:158" hidden="1" outlineLevel="1">
      <c r="A114" s="54" t="s">
        <v>1978</v>
      </c>
      <c r="B114" s="36"/>
      <c r="C114" s="36"/>
      <c r="D114" s="36"/>
      <c r="E114" s="276" t="s">
        <v>1978</v>
      </c>
      <c r="F114" s="43" t="s">
        <v>1979</v>
      </c>
      <c r="G114" s="43"/>
      <c r="H114" s="43"/>
      <c r="I114" s="43"/>
      <c r="J114" s="43"/>
      <c r="K114" s="43"/>
      <c r="L114" s="43"/>
      <c r="M114" s="43"/>
      <c r="O114" s="36"/>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c r="EA114" s="36"/>
      <c r="EB114" s="36"/>
      <c r="EC114" s="36"/>
      <c r="ED114" s="36"/>
      <c r="EE114" s="36"/>
      <c r="EF114" s="36"/>
      <c r="EG114" s="36"/>
      <c r="EH114" s="36"/>
      <c r="EI114" s="36"/>
      <c r="EJ114" s="36"/>
      <c r="EK114" s="36"/>
      <c r="EL114" s="36"/>
      <c r="EM114" s="36"/>
      <c r="EN114" s="36"/>
      <c r="EO114" s="36"/>
      <c r="EP114" s="36"/>
      <c r="EQ114" s="36"/>
      <c r="ER114" s="36"/>
      <c r="ES114" s="36"/>
      <c r="ET114" s="36"/>
      <c r="EU114" s="36"/>
      <c r="EV114" s="36"/>
      <c r="EW114" s="36"/>
      <c r="EX114" s="36"/>
      <c r="EY114" s="261"/>
      <c r="FB114" s="261"/>
    </row>
    <row r="115" spans="1:158" hidden="1" outlineLevel="1">
      <c r="A115" s="54" t="s">
        <v>8</v>
      </c>
      <c r="B115" s="36"/>
      <c r="C115" s="36"/>
      <c r="D115" s="36"/>
      <c r="E115" s="276" t="s">
        <v>8</v>
      </c>
      <c r="F115" s="36"/>
      <c r="G115" s="36"/>
      <c r="H115" s="36"/>
      <c r="I115" s="36"/>
      <c r="J115" s="36"/>
      <c r="K115" s="36"/>
      <c r="L115" s="36"/>
      <c r="M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c r="EA115" s="36"/>
      <c r="EB115" s="36"/>
      <c r="EC115" s="36"/>
      <c r="ED115" s="36"/>
      <c r="EE115" s="36"/>
      <c r="EF115" s="36"/>
      <c r="EG115" s="36"/>
      <c r="EH115" s="36"/>
      <c r="EI115" s="36"/>
      <c r="EJ115" s="36"/>
      <c r="EK115" s="36"/>
      <c r="EL115" s="36"/>
      <c r="EM115" s="36"/>
      <c r="EN115" s="36"/>
      <c r="EO115" s="36"/>
      <c r="EP115" s="36"/>
      <c r="EQ115" s="36"/>
      <c r="ER115" s="36"/>
      <c r="ES115" s="36"/>
      <c r="ET115" s="36"/>
      <c r="EU115" s="36"/>
      <c r="EV115" s="36"/>
      <c r="EW115" s="36"/>
      <c r="EX115" s="36"/>
      <c r="EY115" s="261"/>
      <c r="FB115" s="261"/>
    </row>
    <row r="116" spans="1:158" hidden="1" outlineLevel="1">
      <c r="A116" s="54" t="s">
        <v>1980</v>
      </c>
      <c r="B116" s="36"/>
      <c r="C116" s="36"/>
      <c r="D116" s="36"/>
      <c r="E116" s="276" t="s">
        <v>1857</v>
      </c>
      <c r="F116" s="43" t="s">
        <v>1981</v>
      </c>
      <c r="G116" s="43"/>
      <c r="H116" s="43"/>
      <c r="I116" s="43"/>
      <c r="J116" s="43"/>
      <c r="K116" s="43"/>
      <c r="L116" s="43"/>
      <c r="M116" s="43"/>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c r="EA116" s="36"/>
      <c r="EB116" s="36"/>
      <c r="EC116" s="36"/>
      <c r="ED116" s="36"/>
      <c r="EE116" s="36"/>
      <c r="EF116" s="36"/>
      <c r="EG116" s="36"/>
      <c r="EH116" s="36"/>
      <c r="EI116" s="36"/>
      <c r="EJ116" s="36"/>
      <c r="EK116" s="36"/>
      <c r="EL116" s="36"/>
      <c r="EM116" s="36"/>
      <c r="EN116" s="36"/>
      <c r="EO116" s="36"/>
      <c r="EP116" s="36"/>
      <c r="EQ116" s="36"/>
      <c r="ER116" s="36"/>
      <c r="ES116" s="36"/>
      <c r="ET116" s="36"/>
      <c r="EU116" s="36"/>
      <c r="EV116" s="36"/>
      <c r="EW116" s="36"/>
      <c r="EX116" s="36"/>
      <c r="EY116" s="261"/>
      <c r="FB116" s="261"/>
    </row>
    <row r="117" spans="1:158" hidden="1" outlineLevel="1">
      <c r="A117" s="2" t="s">
        <v>2000</v>
      </c>
      <c r="E117" s="276" t="s">
        <v>1858</v>
      </c>
      <c r="F117" s="131" t="s">
        <v>2001</v>
      </c>
      <c r="G117" s="131"/>
      <c r="H117" s="131"/>
      <c r="I117" s="131"/>
      <c r="J117" s="131"/>
      <c r="K117" s="131"/>
      <c r="L117" s="131"/>
      <c r="M117" s="131"/>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c r="EA117" s="36"/>
      <c r="EB117" s="36"/>
      <c r="EC117" s="36"/>
      <c r="ED117" s="36"/>
      <c r="EE117" s="36"/>
      <c r="EF117" s="36"/>
      <c r="EG117" s="36"/>
      <c r="EH117" s="36"/>
      <c r="EI117" s="36"/>
      <c r="EJ117" s="36"/>
      <c r="EK117" s="36"/>
      <c r="EL117" s="36"/>
      <c r="EM117" s="36"/>
      <c r="EN117" s="36"/>
      <c r="EO117" s="36"/>
      <c r="EP117" s="36"/>
      <c r="EQ117" s="36"/>
      <c r="ER117" s="36"/>
      <c r="ES117" s="36"/>
      <c r="ET117" s="36"/>
      <c r="EU117" s="36"/>
      <c r="EV117" s="36"/>
      <c r="EW117" s="36"/>
      <c r="EX117" s="36"/>
      <c r="EY117" s="261"/>
      <c r="FB117" s="261"/>
    </row>
    <row r="118" spans="1:158" hidden="1" outlineLevel="1">
      <c r="A118" s="2" t="s">
        <v>2003</v>
      </c>
      <c r="B118" s="36"/>
      <c r="C118" s="36"/>
      <c r="D118" s="36"/>
      <c r="E118" s="276" t="s">
        <v>1859</v>
      </c>
      <c r="F118" s="131" t="s">
        <v>2004</v>
      </c>
      <c r="G118" s="131"/>
      <c r="H118" s="131"/>
      <c r="I118" s="131"/>
      <c r="J118" s="131"/>
      <c r="K118" s="131"/>
      <c r="L118" s="131"/>
      <c r="M118" s="131"/>
      <c r="O118" s="36"/>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c r="EA118" s="36"/>
      <c r="EB118" s="36"/>
      <c r="EC118" s="36"/>
      <c r="ED118" s="36"/>
      <c r="EE118" s="36"/>
      <c r="EF118" s="36"/>
      <c r="EG118" s="36"/>
      <c r="EH118" s="36"/>
      <c r="EI118" s="36"/>
      <c r="EJ118" s="36"/>
      <c r="EK118" s="36"/>
      <c r="EL118" s="36"/>
      <c r="EM118" s="36"/>
      <c r="EN118" s="36"/>
      <c r="EO118" s="36"/>
      <c r="EP118" s="36"/>
      <c r="EQ118" s="36"/>
      <c r="ER118" s="36"/>
      <c r="ES118" s="36"/>
      <c r="ET118" s="36"/>
      <c r="EU118" s="36"/>
      <c r="EV118" s="36"/>
      <c r="EW118" s="36"/>
      <c r="EX118" s="36"/>
      <c r="EY118" s="261"/>
      <c r="FB118" s="261"/>
    </row>
    <row r="119" spans="1:158" hidden="1" outlineLevel="1">
      <c r="A119" s="54" t="s">
        <v>28</v>
      </c>
      <c r="E119" s="276" t="s">
        <v>1860</v>
      </c>
      <c r="F119" s="36"/>
      <c r="G119" s="36"/>
      <c r="H119" s="36"/>
      <c r="I119" s="36"/>
      <c r="J119" s="36"/>
      <c r="K119" s="36"/>
      <c r="L119" s="36"/>
      <c r="M119" s="36"/>
      <c r="O119" s="36"/>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c r="EA119" s="36"/>
      <c r="EB119" s="36"/>
      <c r="EC119" s="36"/>
      <c r="ED119" s="36"/>
      <c r="EE119" s="36"/>
      <c r="EF119" s="36"/>
      <c r="EG119" s="36"/>
      <c r="EH119" s="36"/>
      <c r="EI119" s="36"/>
      <c r="EJ119" s="36"/>
      <c r="EK119" s="36"/>
      <c r="EL119" s="36"/>
      <c r="EM119" s="36"/>
      <c r="EN119" s="36"/>
      <c r="EO119" s="36"/>
      <c r="EP119" s="36"/>
      <c r="EQ119" s="36"/>
      <c r="ER119" s="36"/>
      <c r="ES119" s="36"/>
      <c r="ET119" s="36"/>
      <c r="EU119" s="36"/>
      <c r="EV119" s="36"/>
      <c r="EW119" s="36"/>
      <c r="EX119" s="36"/>
      <c r="EY119" s="261"/>
      <c r="FB119" s="261"/>
    </row>
    <row r="120" spans="1:158" hidden="1" outlineLevel="1">
      <c r="A120" s="54" t="s">
        <v>1982</v>
      </c>
      <c r="B120" s="36"/>
      <c r="C120" s="36"/>
      <c r="D120" s="36"/>
      <c r="E120" s="56" t="s">
        <v>1983</v>
      </c>
      <c r="F120" s="36"/>
      <c r="G120" s="36"/>
      <c r="H120" s="36"/>
      <c r="I120" s="36"/>
      <c r="J120" s="36"/>
      <c r="K120" s="36"/>
      <c r="L120" s="36"/>
      <c r="M120" s="36"/>
      <c r="O120" s="36"/>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c r="EA120" s="36"/>
      <c r="EB120" s="36"/>
      <c r="EC120" s="36"/>
      <c r="ED120" s="36"/>
      <c r="EE120" s="36"/>
      <c r="EF120" s="36"/>
      <c r="EG120" s="36"/>
      <c r="EH120" s="36"/>
      <c r="EI120" s="36"/>
      <c r="EJ120" s="36"/>
      <c r="EK120" s="36"/>
      <c r="EL120" s="36"/>
      <c r="EM120" s="36"/>
      <c r="EN120" s="36"/>
      <c r="EO120" s="36"/>
      <c r="EP120" s="36"/>
      <c r="EQ120" s="36"/>
      <c r="ER120" s="36"/>
      <c r="ES120" s="36"/>
      <c r="ET120" s="36"/>
      <c r="EU120" s="36"/>
      <c r="EV120" s="36"/>
      <c r="EW120" s="36"/>
      <c r="EX120" s="36"/>
      <c r="EY120" s="261"/>
      <c r="FB120" s="261"/>
    </row>
    <row r="121" spans="1:158" hidden="1" outlineLevel="1">
      <c r="A121" s="176" t="s">
        <v>2037</v>
      </c>
      <c r="B121" s="36"/>
      <c r="C121" s="36"/>
      <c r="D121" s="36"/>
      <c r="E121" s="56" t="s">
        <v>1983</v>
      </c>
      <c r="F121" s="36"/>
      <c r="G121" s="36"/>
      <c r="H121" s="36"/>
      <c r="I121" s="36"/>
      <c r="J121" s="36"/>
      <c r="K121" s="36"/>
      <c r="L121" s="36"/>
      <c r="M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c r="EA121" s="36"/>
      <c r="EB121" s="36"/>
      <c r="EC121" s="36"/>
      <c r="ED121" s="36"/>
      <c r="EE121" s="36"/>
      <c r="EF121" s="36"/>
      <c r="EG121" s="36"/>
      <c r="EH121" s="36"/>
      <c r="EI121" s="36"/>
      <c r="EJ121" s="36"/>
      <c r="EK121" s="36"/>
      <c r="EL121" s="36"/>
      <c r="EM121" s="36"/>
      <c r="EN121" s="36"/>
      <c r="EO121" s="36"/>
      <c r="EP121" s="36"/>
      <c r="EQ121" s="36"/>
      <c r="ER121" s="36"/>
      <c r="ES121" s="36"/>
      <c r="ET121" s="36"/>
      <c r="EU121" s="36"/>
      <c r="EV121" s="36"/>
      <c r="EW121" s="36"/>
      <c r="EX121" s="36"/>
      <c r="EY121" s="261"/>
      <c r="FB121" s="261"/>
    </row>
    <row r="122" spans="1:158" hidden="1" outlineLevel="1">
      <c r="A122" s="54"/>
      <c r="B122" s="36"/>
      <c r="C122" s="36"/>
      <c r="D122" s="36"/>
      <c r="E122" s="57"/>
      <c r="F122" s="36"/>
      <c r="G122" s="36"/>
      <c r="H122" s="36"/>
      <c r="I122" s="36"/>
      <c r="J122" s="36"/>
      <c r="K122" s="36"/>
      <c r="L122" s="36"/>
      <c r="M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c r="EA122" s="36"/>
      <c r="EB122" s="36"/>
      <c r="EC122" s="36"/>
      <c r="ED122" s="36"/>
      <c r="EE122" s="36"/>
      <c r="EF122" s="36"/>
      <c r="EG122" s="36"/>
      <c r="EH122" s="36"/>
      <c r="EI122" s="36"/>
      <c r="EJ122" s="36"/>
      <c r="EK122" s="36"/>
      <c r="EL122" s="36"/>
      <c r="EM122" s="36"/>
      <c r="EN122" s="36"/>
      <c r="EO122" s="36"/>
      <c r="EP122" s="36"/>
      <c r="EQ122" s="36"/>
      <c r="ER122" s="36"/>
      <c r="ES122" s="36"/>
      <c r="ET122" s="36"/>
      <c r="EU122" s="36"/>
      <c r="EV122" s="36"/>
      <c r="EW122" s="36"/>
      <c r="EX122" s="36"/>
      <c r="EY122" s="261"/>
      <c r="FB122" s="261"/>
    </row>
    <row r="123" spans="1:158">
      <c r="A123" s="36"/>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c r="EA123" s="36"/>
      <c r="EB123" s="36"/>
      <c r="EC123" s="36"/>
      <c r="ED123" s="36"/>
      <c r="EE123" s="36"/>
      <c r="EF123" s="36"/>
      <c r="EG123" s="36"/>
      <c r="EH123" s="36"/>
      <c r="EI123" s="36"/>
      <c r="EJ123" s="36"/>
      <c r="EK123" s="36"/>
      <c r="EL123" s="36"/>
      <c r="EM123" s="36"/>
      <c r="EN123" s="36"/>
      <c r="EO123" s="36"/>
      <c r="EP123" s="36"/>
      <c r="EQ123" s="36"/>
      <c r="ER123" s="36"/>
      <c r="ES123" s="36"/>
      <c r="ET123" s="36"/>
      <c r="EU123" s="36"/>
      <c r="EV123" s="36"/>
      <c r="EW123" s="36"/>
      <c r="EX123" s="36"/>
      <c r="EY123" s="261"/>
      <c r="FB123" s="261"/>
    </row>
    <row r="124" spans="1:158" collapsed="1">
      <c r="A124" s="498" t="s">
        <v>111</v>
      </c>
      <c r="B124" s="499"/>
      <c r="C124" s="499"/>
      <c r="D124" s="499"/>
      <c r="E124" s="499"/>
      <c r="F124" s="499"/>
      <c r="G124" s="499"/>
      <c r="H124" s="499"/>
      <c r="I124" s="499"/>
      <c r="J124" s="499"/>
      <c r="K124" s="499"/>
      <c r="L124" s="499"/>
      <c r="M124" s="499"/>
      <c r="N124" s="500"/>
      <c r="O124" s="500"/>
      <c r="P124" s="500"/>
      <c r="Q124" s="500"/>
      <c r="R124" s="500"/>
      <c r="S124" s="500"/>
      <c r="T124" s="500"/>
      <c r="U124" s="500"/>
      <c r="V124" s="500"/>
      <c r="W124" s="500"/>
      <c r="X124" s="500"/>
      <c r="Y124" s="500"/>
      <c r="Z124" s="500"/>
      <c r="AA124" s="500"/>
      <c r="AB124" s="500"/>
      <c r="AC124" s="500"/>
      <c r="AD124" s="500"/>
      <c r="AE124" s="500"/>
      <c r="AF124" s="500"/>
      <c r="AG124" s="500"/>
      <c r="AH124" s="500"/>
      <c r="AI124" s="500"/>
      <c r="AJ124" s="500"/>
      <c r="AK124" s="500"/>
      <c r="AL124" s="500"/>
      <c r="AM124" s="500"/>
      <c r="AN124" s="500"/>
      <c r="AO124" s="500"/>
      <c r="AP124" s="500"/>
      <c r="AQ124" s="500"/>
      <c r="AR124" s="500"/>
      <c r="AS124" s="500"/>
      <c r="AT124" s="500"/>
      <c r="AU124" s="500"/>
      <c r="AV124" s="500"/>
      <c r="AW124" s="500"/>
      <c r="AX124" s="500"/>
      <c r="AY124" s="500"/>
      <c r="AZ124" s="500"/>
      <c r="BA124" s="500"/>
      <c r="BB124" s="500"/>
      <c r="BC124" s="500"/>
      <c r="BD124" s="500"/>
      <c r="BE124" s="500"/>
      <c r="BF124" s="500"/>
      <c r="BG124" s="500"/>
      <c r="BH124" s="500"/>
      <c r="BI124" s="500"/>
      <c r="BJ124" s="500"/>
      <c r="BK124" s="500"/>
      <c r="BL124" s="500"/>
      <c r="BM124" s="500"/>
      <c r="BN124" s="500"/>
      <c r="BO124" s="500"/>
      <c r="BP124" s="500"/>
      <c r="BQ124" s="500"/>
      <c r="BR124" s="500"/>
      <c r="BS124" s="500"/>
      <c r="BT124" s="500"/>
      <c r="BU124" s="500"/>
      <c r="BV124" s="500"/>
      <c r="BW124" s="500"/>
      <c r="BX124" s="500"/>
      <c r="BY124" s="500"/>
      <c r="BZ124" s="500"/>
      <c r="CA124" s="500"/>
      <c r="CB124" s="500"/>
      <c r="CC124" s="500"/>
      <c r="CD124" s="500"/>
      <c r="CE124" s="500"/>
      <c r="CF124" s="500"/>
      <c r="CG124" s="500"/>
      <c r="CH124" s="500"/>
      <c r="CI124" s="500"/>
      <c r="CJ124" s="500"/>
      <c r="CK124" s="500"/>
      <c r="CL124" s="500"/>
      <c r="CM124" s="500"/>
      <c r="CN124" s="500"/>
      <c r="CO124" s="500"/>
      <c r="CP124" s="500"/>
      <c r="CQ124" s="500"/>
      <c r="CR124" s="500"/>
      <c r="CS124" s="500"/>
      <c r="CT124" s="500"/>
      <c r="CU124" s="500"/>
      <c r="CV124" s="500"/>
      <c r="CW124" s="500"/>
      <c r="CX124" s="500"/>
      <c r="CY124" s="500"/>
      <c r="CZ124" s="500"/>
      <c r="DA124" s="500"/>
      <c r="DB124" s="500"/>
      <c r="DC124" s="500"/>
      <c r="DD124" s="500"/>
      <c r="DE124" s="500"/>
      <c r="DF124" s="500"/>
      <c r="DG124" s="500"/>
      <c r="DH124" s="500"/>
      <c r="DI124" s="500"/>
      <c r="DJ124" s="500"/>
      <c r="DK124" s="500"/>
      <c r="DL124" s="500"/>
      <c r="DM124" s="500"/>
      <c r="DN124" s="500"/>
      <c r="DO124" s="500"/>
      <c r="DP124" s="500"/>
      <c r="DQ124" s="500"/>
      <c r="DR124" s="500"/>
      <c r="DS124" s="500"/>
      <c r="DT124" s="500"/>
      <c r="DU124" s="500"/>
      <c r="DV124" s="500"/>
      <c r="DW124" s="500"/>
      <c r="DX124" s="500"/>
      <c r="DY124" s="500"/>
      <c r="DZ124" s="500"/>
      <c r="EA124" s="500"/>
      <c r="EB124" s="500"/>
      <c r="EC124" s="500"/>
      <c r="ED124" s="500"/>
      <c r="EE124" s="500"/>
      <c r="EF124" s="500"/>
      <c r="EG124" s="500"/>
      <c r="EH124" s="500"/>
      <c r="EI124" s="500"/>
      <c r="EJ124" s="500"/>
      <c r="EK124" s="500"/>
      <c r="EL124" s="500"/>
      <c r="EM124" s="500"/>
      <c r="EN124" s="500"/>
      <c r="EO124" s="500"/>
      <c r="EP124" s="500"/>
      <c r="EQ124" s="500"/>
      <c r="ER124" s="500"/>
      <c r="ES124" s="500"/>
      <c r="ET124" s="500"/>
      <c r="EU124" s="500"/>
      <c r="EV124" s="500"/>
      <c r="EW124" s="500"/>
      <c r="EX124" s="500"/>
      <c r="EY124" s="500"/>
      <c r="EZ124" s="500"/>
      <c r="FA124" s="500"/>
      <c r="FB124" s="500"/>
    </row>
    <row r="125" spans="1:158" hidden="1" outlineLevel="1">
      <c r="A125" s="36"/>
      <c r="B125" s="36"/>
      <c r="C125" s="36"/>
      <c r="D125" s="36"/>
      <c r="E125" s="36"/>
      <c r="F125" s="36"/>
      <c r="G125" s="36"/>
      <c r="H125" s="36"/>
      <c r="I125" s="36"/>
      <c r="J125" s="36"/>
      <c r="K125" s="36"/>
      <c r="L125" s="36"/>
      <c r="M125" s="36"/>
      <c r="N125" s="36"/>
      <c r="O125" s="36"/>
      <c r="P125" s="36"/>
      <c r="Q125" s="36"/>
      <c r="R125" s="36"/>
      <c r="S125" s="36"/>
      <c r="T125" s="36"/>
      <c r="U125" s="36"/>
      <c r="EY125" s="261"/>
      <c r="FB125" s="261"/>
    </row>
    <row r="126" spans="1:158" hidden="1" outlineLevel="1">
      <c r="A126" s="885" t="s">
        <v>112</v>
      </c>
      <c r="B126" s="286" t="s">
        <v>39</v>
      </c>
      <c r="C126" s="36"/>
      <c r="D126" s="36"/>
      <c r="E126" s="288" t="s">
        <v>790</v>
      </c>
      <c r="F126" s="288" t="s">
        <v>796</v>
      </c>
      <c r="G126" s="36"/>
      <c r="H126" s="36"/>
      <c r="I126" s="36"/>
      <c r="J126" s="36"/>
      <c r="K126" s="36"/>
      <c r="L126" s="36"/>
      <c r="M126" s="36"/>
      <c r="N126" s="36"/>
      <c r="O126" s="36"/>
      <c r="P126" s="36"/>
      <c r="Q126" s="36"/>
      <c r="R126" s="36"/>
      <c r="S126" s="36"/>
      <c r="T126" s="36"/>
      <c r="U126" s="36"/>
      <c r="EY126" s="261"/>
      <c r="FB126" s="261"/>
    </row>
    <row r="127" spans="1:158" ht="5.0999999999999996" hidden="1" customHeight="1" outlineLevel="1">
      <c r="A127" s="206"/>
      <c r="B127" s="207"/>
      <c r="C127" s="207"/>
      <c r="D127" s="208"/>
      <c r="E127" s="208"/>
      <c r="F127" s="501"/>
      <c r="G127" s="36"/>
      <c r="H127" s="36"/>
      <c r="I127" s="36"/>
      <c r="J127" s="36"/>
      <c r="K127" s="36"/>
      <c r="L127" s="36"/>
      <c r="M127" s="36"/>
      <c r="N127" s="36"/>
      <c r="P127" s="36"/>
      <c r="Q127" s="36"/>
      <c r="R127" s="36"/>
      <c r="S127" s="36"/>
      <c r="T127" s="36"/>
      <c r="U127" s="36"/>
      <c r="EY127" s="261"/>
      <c r="FB127" s="261"/>
    </row>
    <row r="128" spans="1:158" hidden="1" outlineLevel="1">
      <c r="A128" s="36">
        <v>1</v>
      </c>
      <c r="B128" s="981" t="s">
        <v>113</v>
      </c>
      <c r="C128" s="982"/>
      <c r="D128" s="983"/>
      <c r="E128" s="479" t="s">
        <v>114</v>
      </c>
      <c r="F128" s="480" t="s">
        <v>113</v>
      </c>
      <c r="G128" s="36"/>
      <c r="H128" s="36"/>
      <c r="I128" s="36"/>
      <c r="J128" s="36"/>
      <c r="K128" s="36"/>
      <c r="L128" s="36"/>
      <c r="M128" s="36"/>
      <c r="N128" s="36"/>
      <c r="O128" s="36"/>
      <c r="P128" s="36"/>
      <c r="Q128" s="36"/>
      <c r="R128" s="36"/>
      <c r="S128" s="36"/>
      <c r="T128" s="36"/>
      <c r="U128" s="36"/>
      <c r="EY128" s="261"/>
      <c r="FB128" s="261"/>
    </row>
    <row r="129" spans="1:158" hidden="1" outlineLevel="1">
      <c r="A129" s="36">
        <v>2</v>
      </c>
      <c r="B129" s="981" t="s">
        <v>2259</v>
      </c>
      <c r="C129" s="982"/>
      <c r="D129" s="983"/>
      <c r="E129" s="479" t="s">
        <v>107</v>
      </c>
      <c r="F129" s="480" t="s">
        <v>2259</v>
      </c>
      <c r="G129" s="36"/>
      <c r="H129" s="36"/>
      <c r="I129" s="36"/>
      <c r="J129" s="36"/>
      <c r="K129" s="36"/>
      <c r="L129" s="36"/>
      <c r="M129" s="36"/>
      <c r="N129" s="36"/>
      <c r="O129" s="36"/>
      <c r="P129" s="36"/>
      <c r="Q129" s="36"/>
      <c r="R129" s="36"/>
      <c r="S129" s="36"/>
      <c r="T129" s="36"/>
      <c r="U129" s="36"/>
      <c r="EY129" s="261"/>
      <c r="FB129" s="261"/>
    </row>
    <row r="130" spans="1:158" hidden="1" outlineLevel="1">
      <c r="A130" s="36">
        <v>3</v>
      </c>
      <c r="B130" s="981" t="s">
        <v>1980</v>
      </c>
      <c r="C130" s="982"/>
      <c r="D130" s="983"/>
      <c r="E130" s="479" t="s">
        <v>2441</v>
      </c>
      <c r="F130" s="480" t="s">
        <v>1980</v>
      </c>
      <c r="G130" s="36"/>
      <c r="H130" s="36"/>
      <c r="I130" s="36"/>
      <c r="J130" s="36"/>
      <c r="K130" s="36"/>
      <c r="L130" s="36"/>
      <c r="M130" s="36"/>
      <c r="N130" s="36"/>
      <c r="O130" s="36"/>
      <c r="P130" s="36"/>
      <c r="Q130" s="36"/>
      <c r="R130" s="36"/>
      <c r="S130" s="36"/>
      <c r="T130" s="36"/>
      <c r="U130" s="36"/>
      <c r="EY130" s="261"/>
      <c r="FB130" s="261"/>
    </row>
    <row r="131" spans="1:158" hidden="1" outlineLevel="1">
      <c r="A131" s="36">
        <v>4</v>
      </c>
      <c r="B131" s="981" t="s">
        <v>115</v>
      </c>
      <c r="C131" s="982"/>
      <c r="D131" s="983"/>
      <c r="E131" s="479" t="s">
        <v>116</v>
      </c>
      <c r="F131" s="480" t="s">
        <v>115</v>
      </c>
      <c r="G131" s="36"/>
      <c r="H131" s="36"/>
      <c r="I131" s="36"/>
      <c r="J131" s="36"/>
      <c r="K131" s="36"/>
      <c r="L131" s="36"/>
      <c r="M131" s="36"/>
      <c r="N131" s="36"/>
      <c r="O131" s="36"/>
      <c r="P131" s="36"/>
      <c r="Q131" s="36"/>
      <c r="R131" s="36"/>
      <c r="S131" s="36"/>
      <c r="T131" s="36"/>
      <c r="U131" s="36"/>
      <c r="EY131" s="261"/>
      <c r="FB131" s="261"/>
    </row>
    <row r="132" spans="1:158" hidden="1" outlineLevel="1">
      <c r="A132" s="36">
        <v>5</v>
      </c>
      <c r="B132" s="981" t="s">
        <v>117</v>
      </c>
      <c r="C132" s="982"/>
      <c r="D132" s="983"/>
      <c r="E132" s="479" t="s">
        <v>118</v>
      </c>
      <c r="F132" s="481" t="s">
        <v>117</v>
      </c>
      <c r="G132" s="36"/>
      <c r="H132" s="36"/>
      <c r="I132" s="36"/>
      <c r="J132" s="36"/>
      <c r="K132" s="36"/>
      <c r="L132" s="36"/>
      <c r="M132" s="36"/>
      <c r="N132" s="36"/>
      <c r="O132" s="36"/>
      <c r="P132" s="36"/>
      <c r="Q132" s="36"/>
      <c r="R132" s="36"/>
      <c r="S132" s="36"/>
      <c r="T132" s="36"/>
      <c r="U132" s="36"/>
      <c r="EY132" s="261"/>
      <c r="FB132" s="261"/>
    </row>
    <row r="133" spans="1:158" hidden="1" outlineLevel="1">
      <c r="A133" s="36">
        <v>6</v>
      </c>
      <c r="B133" s="981" t="s">
        <v>119</v>
      </c>
      <c r="C133" s="982"/>
      <c r="D133" s="983"/>
      <c r="E133" s="479" t="s">
        <v>119</v>
      </c>
      <c r="F133" s="480" t="s">
        <v>119</v>
      </c>
      <c r="G133" s="36"/>
      <c r="H133" s="36"/>
      <c r="I133" s="36"/>
      <c r="J133" s="36"/>
      <c r="K133" s="36"/>
      <c r="L133" s="36"/>
      <c r="M133" s="36"/>
      <c r="N133" s="36"/>
      <c r="O133" s="36"/>
      <c r="P133" s="36"/>
      <c r="Q133" s="36"/>
      <c r="R133" s="36"/>
      <c r="S133" s="36"/>
      <c r="T133" s="36"/>
      <c r="U133" s="36"/>
      <c r="EY133" s="261"/>
      <c r="FB133" s="261"/>
    </row>
    <row r="134" spans="1:158" hidden="1" outlineLevel="1">
      <c r="A134" s="36">
        <v>7</v>
      </c>
      <c r="B134" s="981" t="s">
        <v>120</v>
      </c>
      <c r="C134" s="982"/>
      <c r="D134" s="983"/>
      <c r="E134" s="479" t="s">
        <v>121</v>
      </c>
      <c r="F134" s="480" t="s">
        <v>120</v>
      </c>
      <c r="G134" s="36"/>
      <c r="H134" s="36"/>
      <c r="I134" s="36"/>
      <c r="J134" s="36"/>
      <c r="K134" s="36"/>
      <c r="L134" s="36"/>
      <c r="M134" s="36"/>
      <c r="N134" s="36"/>
      <c r="O134" s="36"/>
      <c r="P134" s="36"/>
      <c r="Q134" s="36"/>
      <c r="R134" s="36"/>
      <c r="S134" s="36"/>
      <c r="T134" s="36"/>
      <c r="U134" s="36"/>
      <c r="EY134" s="261"/>
      <c r="FB134" s="261"/>
    </row>
    <row r="135" spans="1:158" hidden="1" outlineLevel="1">
      <c r="A135" s="36">
        <v>8</v>
      </c>
      <c r="B135" s="981" t="s">
        <v>122</v>
      </c>
      <c r="C135" s="982"/>
      <c r="D135" s="983"/>
      <c r="E135" s="479" t="s">
        <v>123</v>
      </c>
      <c r="F135" s="480" t="s">
        <v>122</v>
      </c>
      <c r="G135" s="36"/>
      <c r="H135" s="36"/>
      <c r="I135" s="36"/>
      <c r="J135" s="36"/>
      <c r="K135" s="36"/>
      <c r="L135" s="36"/>
      <c r="M135" s="36"/>
      <c r="N135" s="36"/>
      <c r="O135" s="36"/>
      <c r="P135" s="36"/>
      <c r="Q135" s="36"/>
      <c r="R135" s="36"/>
      <c r="S135" s="36"/>
      <c r="T135" s="36"/>
      <c r="U135" s="36"/>
      <c r="EY135" s="261"/>
      <c r="FB135" s="261"/>
    </row>
    <row r="136" spans="1:158" hidden="1" outlineLevel="1">
      <c r="A136" s="36">
        <v>9</v>
      </c>
      <c r="B136" s="981" t="s">
        <v>124</v>
      </c>
      <c r="C136" s="982"/>
      <c r="D136" s="983"/>
      <c r="E136" s="479" t="s">
        <v>125</v>
      </c>
      <c r="F136" s="480" t="s">
        <v>124</v>
      </c>
      <c r="G136" s="36"/>
      <c r="H136" s="36"/>
      <c r="I136" s="36"/>
      <c r="J136" s="36"/>
      <c r="K136" s="36"/>
      <c r="L136" s="36"/>
      <c r="M136" s="36"/>
      <c r="N136" s="36"/>
      <c r="O136" s="36"/>
      <c r="P136" s="36"/>
      <c r="Q136" s="36"/>
      <c r="R136" s="36"/>
      <c r="S136" s="36"/>
      <c r="T136" s="36"/>
      <c r="U136" s="36"/>
      <c r="EY136" s="261"/>
      <c r="FB136" s="261"/>
    </row>
    <row r="137" spans="1:158" hidden="1" outlineLevel="1">
      <c r="A137" s="36">
        <v>10</v>
      </c>
      <c r="B137" s="981" t="s">
        <v>126</v>
      </c>
      <c r="C137" s="982"/>
      <c r="D137" s="983"/>
      <c r="E137" s="479" t="s">
        <v>127</v>
      </c>
      <c r="F137" s="480" t="s">
        <v>126</v>
      </c>
      <c r="G137" s="36"/>
      <c r="H137" s="36"/>
      <c r="I137" s="36"/>
      <c r="J137" s="36"/>
      <c r="K137" s="36"/>
      <c r="L137" s="36"/>
      <c r="M137" s="36"/>
      <c r="N137" s="36"/>
      <c r="O137" s="36"/>
      <c r="P137" s="36"/>
      <c r="Q137" s="36"/>
      <c r="R137" s="36"/>
      <c r="S137" s="36"/>
      <c r="T137" s="36"/>
      <c r="U137" s="36"/>
      <c r="EY137" s="261"/>
      <c r="FB137" s="261"/>
    </row>
    <row r="138" spans="1:158" hidden="1" outlineLevel="1">
      <c r="A138" s="36">
        <v>11</v>
      </c>
      <c r="B138" s="981" t="s">
        <v>128</v>
      </c>
      <c r="C138" s="982"/>
      <c r="D138" s="983"/>
      <c r="E138" s="479" t="s">
        <v>129</v>
      </c>
      <c r="F138" s="480" t="s">
        <v>2260</v>
      </c>
      <c r="G138" s="36"/>
      <c r="H138" s="36"/>
      <c r="I138" s="36"/>
      <c r="J138" s="36"/>
      <c r="K138" s="36"/>
      <c r="L138" s="36"/>
      <c r="M138" s="36"/>
      <c r="N138" s="36"/>
      <c r="O138" s="36"/>
      <c r="P138" s="36"/>
      <c r="Q138" s="36"/>
      <c r="R138" s="36"/>
      <c r="S138" s="36"/>
      <c r="T138" s="36"/>
      <c r="U138" s="36"/>
      <c r="EY138" s="261"/>
      <c r="FB138" s="261"/>
    </row>
    <row r="139" spans="1:158" hidden="1" outlineLevel="1">
      <c r="A139" s="36">
        <v>12</v>
      </c>
      <c r="B139" s="981" t="s">
        <v>130</v>
      </c>
      <c r="C139" s="982"/>
      <c r="D139" s="983"/>
      <c r="E139" s="479" t="s">
        <v>131</v>
      </c>
      <c r="F139" s="480" t="s">
        <v>2261</v>
      </c>
      <c r="G139" s="36"/>
      <c r="H139" s="36"/>
      <c r="I139" s="36"/>
      <c r="J139" s="36"/>
      <c r="K139" s="36"/>
      <c r="L139" s="36"/>
      <c r="M139" s="36"/>
      <c r="N139" s="36"/>
      <c r="O139" s="36"/>
      <c r="P139" s="36"/>
      <c r="Q139" s="36"/>
      <c r="R139" s="36"/>
      <c r="S139" s="36"/>
      <c r="T139" s="36"/>
      <c r="U139" s="36"/>
      <c r="EY139" s="261"/>
      <c r="FB139" s="261"/>
    </row>
    <row r="140" spans="1:158" hidden="1" outlineLevel="1">
      <c r="A140" s="36">
        <v>13</v>
      </c>
      <c r="B140" s="981" t="s">
        <v>2262</v>
      </c>
      <c r="C140" s="982"/>
      <c r="D140" s="983"/>
      <c r="E140" s="479" t="s">
        <v>2263</v>
      </c>
      <c r="F140" s="480" t="s">
        <v>2264</v>
      </c>
      <c r="G140" s="36"/>
      <c r="H140" s="36"/>
      <c r="I140" s="36"/>
      <c r="J140" s="36"/>
      <c r="K140" s="36"/>
      <c r="L140" s="36"/>
      <c r="M140" s="36"/>
      <c r="N140" s="36"/>
      <c r="O140" s="36"/>
      <c r="P140" s="36"/>
      <c r="Q140" s="36"/>
      <c r="R140" s="36"/>
      <c r="S140" s="36"/>
      <c r="T140" s="36"/>
      <c r="U140" s="36"/>
      <c r="EY140" s="261"/>
      <c r="FB140" s="261"/>
    </row>
    <row r="141" spans="1:158" hidden="1" outlineLevel="1">
      <c r="A141" s="36">
        <v>14</v>
      </c>
      <c r="B141" s="981" t="s">
        <v>132</v>
      </c>
      <c r="C141" s="982"/>
      <c r="D141" s="983"/>
      <c r="E141" s="479" t="s">
        <v>133</v>
      </c>
      <c r="F141" s="480" t="s">
        <v>132</v>
      </c>
      <c r="G141" s="36"/>
      <c r="H141" s="36"/>
      <c r="I141" s="36"/>
      <c r="J141" s="36"/>
      <c r="K141" s="36"/>
      <c r="L141" s="36"/>
      <c r="M141" s="36"/>
      <c r="N141" s="36"/>
      <c r="O141" s="36"/>
      <c r="P141" s="36"/>
      <c r="Q141" s="36"/>
      <c r="R141" s="36"/>
      <c r="S141" s="36"/>
      <c r="T141" s="36"/>
      <c r="U141" s="36"/>
      <c r="EY141" s="261"/>
      <c r="FB141" s="261"/>
    </row>
    <row r="142" spans="1:158" hidden="1" outlineLevel="1">
      <c r="A142" s="36">
        <v>15</v>
      </c>
      <c r="B142" s="981" t="s">
        <v>134</v>
      </c>
      <c r="C142" s="982"/>
      <c r="D142" s="983"/>
      <c r="E142" s="479" t="s">
        <v>135</v>
      </c>
      <c r="F142" s="481" t="s">
        <v>134</v>
      </c>
      <c r="G142" s="36"/>
      <c r="H142" s="36"/>
      <c r="I142" s="36"/>
      <c r="J142" s="36"/>
      <c r="K142" s="36"/>
      <c r="L142" s="36"/>
      <c r="M142" s="36"/>
      <c r="N142" s="36"/>
      <c r="O142" s="36"/>
      <c r="P142" s="36"/>
      <c r="Q142" s="36"/>
      <c r="R142" s="36"/>
      <c r="S142" s="36"/>
      <c r="T142" s="36"/>
      <c r="U142" s="36"/>
      <c r="EY142" s="261"/>
      <c r="FB142" s="261"/>
    </row>
    <row r="143" spans="1:158" hidden="1" outlineLevel="1">
      <c r="A143" s="36">
        <v>16</v>
      </c>
      <c r="B143" s="981" t="s">
        <v>136</v>
      </c>
      <c r="C143" s="982"/>
      <c r="D143" s="983"/>
      <c r="E143" s="479" t="s">
        <v>137</v>
      </c>
      <c r="F143" s="481" t="s">
        <v>136</v>
      </c>
      <c r="G143" s="36"/>
      <c r="H143" s="36"/>
      <c r="I143" s="36"/>
      <c r="J143" s="36"/>
      <c r="K143" s="36"/>
      <c r="L143" s="36"/>
      <c r="M143" s="36"/>
      <c r="N143" s="36"/>
      <c r="O143" s="36"/>
      <c r="P143" s="36"/>
      <c r="Q143" s="36"/>
      <c r="R143" s="36"/>
      <c r="S143" s="36"/>
      <c r="T143" s="36"/>
      <c r="U143" s="36"/>
      <c r="EY143" s="261"/>
      <c r="FB143" s="261"/>
    </row>
    <row r="144" spans="1:158" hidden="1" outlineLevel="1">
      <c r="A144" s="36">
        <v>17</v>
      </c>
      <c r="B144" s="981" t="s">
        <v>138</v>
      </c>
      <c r="C144" s="982"/>
      <c r="D144" s="983"/>
      <c r="E144" s="479" t="s">
        <v>139</v>
      </c>
      <c r="F144" s="481" t="s">
        <v>138</v>
      </c>
      <c r="G144" s="36"/>
      <c r="H144" s="36"/>
      <c r="I144" s="36"/>
      <c r="J144" s="36"/>
      <c r="K144" s="36"/>
      <c r="L144" s="36"/>
      <c r="M144" s="36"/>
      <c r="N144" s="36"/>
      <c r="O144" s="36"/>
      <c r="P144" s="36"/>
      <c r="Q144" s="36"/>
      <c r="R144" s="36"/>
      <c r="S144" s="36"/>
      <c r="T144" s="36"/>
      <c r="U144" s="36"/>
      <c r="EY144" s="261"/>
      <c r="FB144" s="261"/>
    </row>
    <row r="145" spans="1:158" hidden="1" outlineLevel="1">
      <c r="A145" s="36">
        <v>18</v>
      </c>
      <c r="B145" s="981" t="s">
        <v>140</v>
      </c>
      <c r="C145" s="982"/>
      <c r="D145" s="983"/>
      <c r="E145" s="479" t="s">
        <v>141</v>
      </c>
      <c r="F145" s="481" t="s">
        <v>140</v>
      </c>
      <c r="G145" s="36"/>
      <c r="H145" s="36"/>
      <c r="I145" s="36"/>
      <c r="J145" s="36"/>
      <c r="K145" s="36"/>
      <c r="L145" s="36"/>
      <c r="M145" s="36"/>
      <c r="N145" s="36"/>
      <c r="O145" s="36"/>
      <c r="P145" s="36"/>
      <c r="Q145" s="36"/>
      <c r="R145" s="36"/>
      <c r="S145" s="36"/>
      <c r="T145" s="36"/>
      <c r="U145" s="36"/>
      <c r="EY145" s="261"/>
      <c r="FB145" s="261"/>
    </row>
    <row r="146" spans="1:158" hidden="1" outlineLevel="1">
      <c r="A146" s="36">
        <v>19</v>
      </c>
      <c r="B146" s="981" t="s">
        <v>142</v>
      </c>
      <c r="C146" s="982"/>
      <c r="D146" s="983"/>
      <c r="E146" s="479" t="s">
        <v>143</v>
      </c>
      <c r="F146" s="480" t="s">
        <v>142</v>
      </c>
      <c r="G146" s="36"/>
      <c r="H146" s="36"/>
      <c r="I146" s="36"/>
      <c r="J146" s="36"/>
      <c r="K146" s="36"/>
      <c r="L146" s="36"/>
      <c r="M146" s="36"/>
      <c r="N146" s="36"/>
      <c r="O146" s="36"/>
      <c r="P146" s="36"/>
      <c r="Q146" s="36"/>
      <c r="R146" s="36"/>
      <c r="S146" s="36"/>
      <c r="T146" s="36"/>
      <c r="U146" s="36"/>
      <c r="EY146" s="261"/>
      <c r="FB146" s="261"/>
    </row>
    <row r="147" spans="1:158" hidden="1" outlineLevel="1">
      <c r="A147" s="36">
        <v>20</v>
      </c>
      <c r="B147" s="981" t="s">
        <v>144</v>
      </c>
      <c r="C147" s="982"/>
      <c r="D147" s="983"/>
      <c r="E147" s="479" t="s">
        <v>109</v>
      </c>
      <c r="F147" s="480" t="s">
        <v>144</v>
      </c>
      <c r="G147" s="36"/>
      <c r="H147" s="36"/>
      <c r="I147" s="36"/>
      <c r="J147" s="36"/>
      <c r="K147" s="36"/>
      <c r="L147" s="36"/>
      <c r="M147" s="36"/>
      <c r="N147" s="36"/>
      <c r="O147" s="36"/>
      <c r="P147" s="36"/>
      <c r="Q147" s="36"/>
      <c r="R147" s="36"/>
      <c r="S147" s="36"/>
      <c r="T147" s="36"/>
      <c r="U147" s="36"/>
      <c r="EY147" s="261"/>
      <c r="FB147" s="261"/>
    </row>
    <row r="148" spans="1:158" hidden="1" outlineLevel="1">
      <c r="A148" s="36">
        <v>21</v>
      </c>
      <c r="B148" s="981" t="s">
        <v>145</v>
      </c>
      <c r="C148" s="982"/>
      <c r="D148" s="983"/>
      <c r="E148" s="479" t="s">
        <v>103</v>
      </c>
      <c r="F148" s="480" t="s">
        <v>145</v>
      </c>
      <c r="G148" s="36"/>
      <c r="H148" s="36"/>
      <c r="I148" s="36"/>
      <c r="J148" s="36"/>
      <c r="K148" s="36"/>
      <c r="L148" s="36"/>
      <c r="M148" s="36"/>
      <c r="N148" s="36"/>
      <c r="O148" s="36"/>
      <c r="P148" s="36"/>
      <c r="Q148" s="36"/>
      <c r="R148" s="36"/>
      <c r="S148" s="36"/>
      <c r="T148" s="36"/>
      <c r="U148" s="36"/>
      <c r="EY148" s="261"/>
      <c r="FB148" s="261"/>
    </row>
    <row r="149" spans="1:158" hidden="1" outlineLevel="1">
      <c r="A149" s="36">
        <v>22</v>
      </c>
      <c r="B149" s="981" t="s">
        <v>2265</v>
      </c>
      <c r="C149" s="982"/>
      <c r="D149" s="983"/>
      <c r="E149" s="479" t="s">
        <v>2266</v>
      </c>
      <c r="F149" s="481" t="s">
        <v>2265</v>
      </c>
      <c r="G149" s="36"/>
      <c r="H149" s="36"/>
      <c r="I149" s="36"/>
      <c r="J149" s="36"/>
      <c r="K149" s="36"/>
      <c r="L149" s="36"/>
      <c r="M149" s="36"/>
      <c r="N149" s="36"/>
      <c r="O149" s="36"/>
      <c r="P149" s="36"/>
      <c r="Q149" s="36"/>
      <c r="R149" s="36"/>
      <c r="S149" s="36"/>
      <c r="T149" s="36"/>
      <c r="U149" s="36"/>
      <c r="EY149" s="261"/>
      <c r="FB149" s="261"/>
    </row>
    <row r="150" spans="1:158" hidden="1" outlineLevel="1">
      <c r="A150" s="36">
        <v>23</v>
      </c>
      <c r="B150" s="981" t="s">
        <v>146</v>
      </c>
      <c r="C150" s="982"/>
      <c r="D150" s="983"/>
      <c r="E150" s="479" t="s">
        <v>147</v>
      </c>
      <c r="F150" s="481" t="s">
        <v>146</v>
      </c>
      <c r="G150" s="36"/>
      <c r="H150" s="36"/>
      <c r="I150" s="36"/>
      <c r="J150" s="36"/>
      <c r="K150" s="36"/>
      <c r="L150" s="36"/>
      <c r="M150" s="36"/>
      <c r="N150" s="36"/>
      <c r="O150" s="36"/>
      <c r="P150" s="36"/>
      <c r="Q150" s="36"/>
      <c r="R150" s="36"/>
      <c r="S150" s="36"/>
      <c r="T150" s="36"/>
      <c r="U150" s="36"/>
      <c r="EY150" s="261"/>
      <c r="FB150" s="261"/>
    </row>
    <row r="151" spans="1:158" hidden="1" outlineLevel="1">
      <c r="A151" s="36">
        <v>24</v>
      </c>
      <c r="B151" s="981" t="s">
        <v>148</v>
      </c>
      <c r="C151" s="982"/>
      <c r="D151" s="983"/>
      <c r="E151" s="479" t="s">
        <v>149</v>
      </c>
      <c r="F151" s="481" t="s">
        <v>148</v>
      </c>
      <c r="G151" s="36"/>
      <c r="H151" s="36"/>
      <c r="I151" s="36"/>
      <c r="J151" s="36"/>
      <c r="K151" s="36"/>
      <c r="L151" s="36"/>
      <c r="M151" s="36"/>
      <c r="N151" s="36"/>
      <c r="O151" s="36"/>
      <c r="P151" s="36"/>
      <c r="Q151" s="36"/>
      <c r="R151" s="36"/>
      <c r="S151" s="36"/>
      <c r="T151" s="36"/>
      <c r="U151" s="36"/>
      <c r="EY151" s="261"/>
      <c r="FB151" s="261"/>
    </row>
    <row r="152" spans="1:158" hidden="1" outlineLevel="1">
      <c r="A152" s="36">
        <v>25</v>
      </c>
      <c r="B152" s="981" t="s">
        <v>2267</v>
      </c>
      <c r="C152" s="982"/>
      <c r="D152" s="983"/>
      <c r="E152" s="479" t="s">
        <v>2268</v>
      </c>
      <c r="F152" s="481" t="s">
        <v>2267</v>
      </c>
      <c r="G152" s="36"/>
      <c r="H152" s="36"/>
      <c r="I152" s="36"/>
      <c r="J152" s="36"/>
      <c r="K152" s="36"/>
      <c r="L152" s="36"/>
      <c r="M152" s="36"/>
      <c r="N152" s="36"/>
      <c r="O152" s="36"/>
      <c r="P152" s="36"/>
      <c r="Q152" s="36"/>
      <c r="R152" s="36"/>
      <c r="S152" s="36"/>
      <c r="T152" s="36"/>
      <c r="U152" s="36"/>
      <c r="EY152" s="261"/>
      <c r="FB152" s="261"/>
    </row>
    <row r="153" spans="1:158" hidden="1" outlineLevel="1">
      <c r="A153" s="36">
        <v>26</v>
      </c>
      <c r="B153" s="981" t="s">
        <v>59</v>
      </c>
      <c r="C153" s="982"/>
      <c r="D153" s="983"/>
      <c r="E153" s="479" t="s">
        <v>59</v>
      </c>
      <c r="F153" s="481" t="s">
        <v>59</v>
      </c>
      <c r="G153" s="36"/>
      <c r="H153" s="36"/>
      <c r="I153" s="36"/>
      <c r="J153" s="36"/>
      <c r="K153" s="36"/>
      <c r="L153" s="36"/>
      <c r="M153" s="36"/>
      <c r="N153" s="36"/>
      <c r="O153" s="36"/>
      <c r="P153" s="36"/>
      <c r="Q153" s="36"/>
      <c r="R153" s="36"/>
      <c r="S153" s="36"/>
      <c r="T153" s="36"/>
      <c r="U153" s="36"/>
      <c r="EY153" s="261"/>
      <c r="FB153" s="261"/>
    </row>
    <row r="154" spans="1:158" hidden="1" outlineLevel="1">
      <c r="A154" s="36">
        <v>27</v>
      </c>
      <c r="B154" s="981" t="s">
        <v>2533</v>
      </c>
      <c r="C154" s="982"/>
      <c r="D154" s="983"/>
      <c r="E154" s="479" t="s">
        <v>2533</v>
      </c>
      <c r="F154" s="481" t="s">
        <v>2533</v>
      </c>
      <c r="G154" s="36"/>
      <c r="H154" s="36"/>
      <c r="I154" s="36"/>
      <c r="J154" s="36"/>
      <c r="K154" s="36"/>
      <c r="L154" s="36"/>
      <c r="M154" s="36"/>
      <c r="N154" s="36"/>
      <c r="O154" s="36"/>
      <c r="P154" s="36"/>
      <c r="Q154" s="36"/>
      <c r="R154" s="36"/>
      <c r="S154" s="36"/>
      <c r="T154" s="36"/>
      <c r="U154" s="36"/>
      <c r="EY154" s="261"/>
      <c r="FB154" s="261"/>
    </row>
    <row r="155" spans="1:158" hidden="1" outlineLevel="1">
      <c r="A155" s="36">
        <v>28</v>
      </c>
      <c r="B155" s="981" t="s">
        <v>150</v>
      </c>
      <c r="C155" s="982"/>
      <c r="D155" s="983"/>
      <c r="E155" s="479" t="s">
        <v>2269</v>
      </c>
      <c r="F155" s="481" t="s">
        <v>2269</v>
      </c>
      <c r="G155" s="36"/>
      <c r="H155" s="36"/>
      <c r="I155" s="36"/>
      <c r="J155" s="36"/>
      <c r="K155" s="36"/>
      <c r="L155" s="36"/>
      <c r="M155" s="36"/>
      <c r="N155" s="36"/>
      <c r="O155" s="36"/>
      <c r="P155" s="36"/>
      <c r="Q155" s="36"/>
      <c r="R155" s="36"/>
      <c r="S155" s="36"/>
      <c r="T155" s="36"/>
      <c r="U155" s="36"/>
      <c r="EY155" s="261"/>
      <c r="FB155" s="261"/>
    </row>
    <row r="156" spans="1:158" hidden="1" outlineLevel="1">
      <c r="A156" s="36">
        <v>29</v>
      </c>
      <c r="B156" s="981" t="s">
        <v>150</v>
      </c>
      <c r="C156" s="982"/>
      <c r="D156" s="983"/>
      <c r="E156" s="479" t="s">
        <v>2270</v>
      </c>
      <c r="F156" s="481" t="s">
        <v>2270</v>
      </c>
      <c r="G156" s="36"/>
      <c r="H156" s="36"/>
      <c r="I156" s="36"/>
      <c r="J156" s="36"/>
      <c r="K156" s="36"/>
      <c r="L156" s="36"/>
      <c r="M156" s="36"/>
      <c r="N156" s="36"/>
      <c r="O156" s="36"/>
      <c r="P156" s="36"/>
      <c r="Q156" s="36"/>
      <c r="R156" s="36"/>
      <c r="S156" s="36"/>
      <c r="T156" s="36"/>
      <c r="U156" s="36"/>
      <c r="EY156" s="261"/>
      <c r="FB156" s="261"/>
    </row>
    <row r="157" spans="1:158" hidden="1" outlineLevel="1">
      <c r="A157" s="36">
        <v>30</v>
      </c>
      <c r="B157" s="981" t="s">
        <v>150</v>
      </c>
      <c r="C157" s="982"/>
      <c r="D157" s="983"/>
      <c r="E157" s="479" t="s">
        <v>2271</v>
      </c>
      <c r="F157" s="481" t="s">
        <v>2271</v>
      </c>
      <c r="G157" s="36"/>
      <c r="H157" s="36"/>
      <c r="I157" s="36"/>
      <c r="J157" s="36"/>
      <c r="K157" s="36"/>
      <c r="L157" s="36"/>
      <c r="M157" s="36"/>
      <c r="N157" s="36"/>
      <c r="O157" s="36"/>
      <c r="P157" s="36"/>
      <c r="Q157" s="36"/>
      <c r="R157" s="36"/>
      <c r="S157" s="36"/>
      <c r="T157" s="36"/>
      <c r="U157" s="36"/>
      <c r="EY157" s="261"/>
      <c r="FB157" s="261"/>
    </row>
    <row r="158" spans="1:158" hidden="1" outlineLevel="1">
      <c r="A158" s="36">
        <v>31</v>
      </c>
      <c r="B158" s="981" t="s">
        <v>150</v>
      </c>
      <c r="C158" s="982"/>
      <c r="D158" s="983"/>
      <c r="E158" s="479" t="s">
        <v>2272</v>
      </c>
      <c r="F158" s="481" t="s">
        <v>2272</v>
      </c>
      <c r="G158" s="36"/>
      <c r="H158" s="36"/>
      <c r="I158" s="36"/>
      <c r="J158" s="36"/>
      <c r="K158" s="36"/>
      <c r="L158" s="36"/>
      <c r="M158" s="36"/>
      <c r="N158" s="36"/>
      <c r="O158" s="36"/>
      <c r="P158" s="36"/>
      <c r="Q158" s="36"/>
      <c r="R158" s="36"/>
      <c r="S158" s="36"/>
      <c r="T158" s="36"/>
      <c r="U158" s="36"/>
      <c r="EY158" s="261"/>
      <c r="FB158" s="261"/>
    </row>
    <row r="159" spans="1:158" hidden="1" outlineLevel="1">
      <c r="A159" s="36">
        <v>32</v>
      </c>
      <c r="B159" s="981" t="s">
        <v>150</v>
      </c>
      <c r="C159" s="982"/>
      <c r="D159" s="983"/>
      <c r="E159" s="479" t="s">
        <v>110</v>
      </c>
      <c r="F159" s="481" t="s">
        <v>97</v>
      </c>
      <c r="G159" s="36"/>
      <c r="H159" s="36"/>
      <c r="I159" s="36"/>
      <c r="J159" s="36"/>
      <c r="K159" s="36"/>
      <c r="L159" s="36"/>
      <c r="M159" s="36"/>
      <c r="N159" s="36"/>
      <c r="O159" s="36"/>
      <c r="P159" s="36"/>
      <c r="Q159" s="36"/>
      <c r="R159" s="36"/>
      <c r="S159" s="36"/>
      <c r="T159" s="36"/>
      <c r="U159" s="36"/>
      <c r="EY159" s="261"/>
      <c r="FB159" s="261"/>
    </row>
    <row r="160" spans="1:158" ht="5.0999999999999996" hidden="1" customHeight="1" outlineLevel="1">
      <c r="A160" s="206"/>
      <c r="B160" s="207"/>
      <c r="C160" s="207"/>
      <c r="D160" s="208"/>
      <c r="E160" s="208"/>
      <c r="F160" s="272"/>
      <c r="G160" s="36"/>
      <c r="H160" s="36"/>
      <c r="I160" s="36"/>
      <c r="J160" s="36"/>
      <c r="K160" s="36"/>
      <c r="L160" s="36"/>
      <c r="M160" s="36"/>
      <c r="N160" s="36"/>
      <c r="P160" s="36"/>
      <c r="Q160" s="36"/>
      <c r="R160" s="36"/>
      <c r="S160" s="36"/>
      <c r="T160" s="36"/>
      <c r="U160" s="36"/>
      <c r="EY160" s="261"/>
      <c r="FB160" s="261"/>
    </row>
    <row r="161" spans="1:159" hidden="1" outlineLevel="1">
      <c r="A161" s="314">
        <f>COUNTA(CUList)</f>
        <v>32</v>
      </c>
      <c r="B161" s="36"/>
      <c r="C161" s="36"/>
      <c r="D161" s="36"/>
      <c r="E161" s="50"/>
      <c r="F161" s="131" t="s">
        <v>152</v>
      </c>
      <c r="G161" s="46" t="s">
        <v>153</v>
      </c>
      <c r="I161" s="46"/>
      <c r="J161" s="46"/>
      <c r="K161" s="46"/>
      <c r="L161" s="46"/>
      <c r="M161" s="46"/>
      <c r="N161" s="46"/>
      <c r="O161" s="46"/>
      <c r="P161" s="36"/>
      <c r="Q161" s="36"/>
      <c r="R161" s="36"/>
      <c r="S161" s="36"/>
      <c r="T161" s="36"/>
      <c r="U161" s="36"/>
      <c r="EY161" s="261"/>
      <c r="FB161" s="261"/>
    </row>
    <row r="162" spans="1:159">
      <c r="A162" s="36"/>
      <c r="B162" s="36"/>
      <c r="C162" s="36"/>
      <c r="D162" s="36"/>
      <c r="E162" s="36"/>
      <c r="F162" s="36"/>
      <c r="G162" s="36"/>
      <c r="H162" s="36"/>
      <c r="I162" s="36"/>
      <c r="J162" s="36"/>
      <c r="K162" s="36"/>
      <c r="L162" s="36"/>
      <c r="M162" s="36"/>
      <c r="N162" s="36"/>
      <c r="O162" s="36"/>
      <c r="P162" s="36"/>
      <c r="Q162" s="36"/>
      <c r="R162" s="36"/>
      <c r="S162" s="36"/>
      <c r="T162" s="36"/>
      <c r="U162" s="36"/>
      <c r="EY162" s="261"/>
      <c r="FB162" s="261"/>
    </row>
    <row r="163" spans="1:159" collapsed="1">
      <c r="A163" s="498" t="s">
        <v>1910</v>
      </c>
      <c r="B163" s="499"/>
      <c r="C163" s="499"/>
      <c r="D163" s="499"/>
      <c r="E163" s="499"/>
      <c r="F163" s="499"/>
      <c r="G163" s="499"/>
      <c r="H163" s="499"/>
      <c r="I163" s="499"/>
      <c r="J163" s="499"/>
      <c r="K163" s="499"/>
      <c r="L163" s="499"/>
      <c r="M163" s="499"/>
      <c r="N163" s="500"/>
      <c r="O163" s="500"/>
      <c r="P163" s="500"/>
      <c r="Q163" s="500"/>
      <c r="R163" s="500"/>
      <c r="S163" s="500"/>
      <c r="T163" s="500"/>
      <c r="U163" s="500"/>
      <c r="V163" s="500"/>
      <c r="W163" s="500"/>
      <c r="X163" s="500"/>
      <c r="Y163" s="500"/>
      <c r="Z163" s="500"/>
      <c r="AA163" s="500"/>
      <c r="AB163" s="500"/>
      <c r="AC163" s="500"/>
      <c r="AD163" s="500"/>
      <c r="AE163" s="500"/>
      <c r="AF163" s="500"/>
      <c r="AG163" s="500"/>
      <c r="AH163" s="500"/>
      <c r="AI163" s="500"/>
      <c r="AJ163" s="500"/>
      <c r="AK163" s="500"/>
      <c r="AL163" s="500"/>
      <c r="AM163" s="500"/>
      <c r="AN163" s="500"/>
      <c r="AO163" s="500"/>
      <c r="AP163" s="500"/>
      <c r="AQ163" s="500"/>
      <c r="AR163" s="500"/>
      <c r="AS163" s="500"/>
      <c r="AT163" s="500"/>
      <c r="AU163" s="500"/>
      <c r="AV163" s="500"/>
      <c r="AW163" s="500"/>
      <c r="AX163" s="500"/>
      <c r="AY163" s="500"/>
      <c r="AZ163" s="500"/>
      <c r="BA163" s="500"/>
      <c r="BB163" s="500"/>
      <c r="BC163" s="500"/>
      <c r="BD163" s="500"/>
      <c r="BE163" s="500"/>
      <c r="BF163" s="500"/>
      <c r="BG163" s="500"/>
      <c r="BH163" s="500"/>
      <c r="BI163" s="500"/>
      <c r="BJ163" s="500"/>
      <c r="BK163" s="500"/>
      <c r="BL163" s="500"/>
      <c r="BM163" s="500"/>
      <c r="BN163" s="500"/>
      <c r="BO163" s="500"/>
      <c r="BP163" s="500"/>
      <c r="BQ163" s="500"/>
      <c r="BR163" s="500"/>
      <c r="BS163" s="500"/>
      <c r="BT163" s="500"/>
      <c r="BU163" s="500"/>
      <c r="BV163" s="500"/>
      <c r="BW163" s="500"/>
      <c r="BX163" s="500"/>
      <c r="BY163" s="500"/>
      <c r="BZ163" s="500"/>
      <c r="CA163" s="500"/>
      <c r="CB163" s="500"/>
      <c r="CC163" s="500"/>
      <c r="CD163" s="500"/>
      <c r="CE163" s="500"/>
      <c r="CF163" s="500"/>
      <c r="CG163" s="500"/>
      <c r="CH163" s="500"/>
      <c r="CI163" s="500"/>
      <c r="CJ163" s="500"/>
      <c r="CK163" s="500"/>
      <c r="CL163" s="500"/>
      <c r="CM163" s="500"/>
      <c r="CN163" s="500"/>
      <c r="CO163" s="500"/>
      <c r="CP163" s="500"/>
      <c r="CQ163" s="500"/>
      <c r="CR163" s="500"/>
      <c r="CS163" s="500"/>
      <c r="CT163" s="500"/>
      <c r="CU163" s="500"/>
      <c r="CV163" s="500"/>
      <c r="CW163" s="500"/>
      <c r="CX163" s="500"/>
      <c r="CY163" s="500"/>
      <c r="CZ163" s="500"/>
      <c r="DA163" s="500"/>
      <c r="DB163" s="500"/>
      <c r="DC163" s="500"/>
      <c r="DD163" s="500"/>
      <c r="DE163" s="500"/>
      <c r="DF163" s="500"/>
      <c r="DG163" s="500"/>
      <c r="DH163" s="500"/>
      <c r="DI163" s="500"/>
      <c r="DJ163" s="500"/>
      <c r="DK163" s="500"/>
      <c r="DL163" s="500"/>
      <c r="DM163" s="500"/>
      <c r="DN163" s="500"/>
      <c r="DO163" s="500"/>
      <c r="DP163" s="500"/>
      <c r="DQ163" s="500"/>
      <c r="DR163" s="500"/>
      <c r="DS163" s="500"/>
      <c r="DT163" s="500"/>
      <c r="DU163" s="500"/>
      <c r="DV163" s="500"/>
      <c r="DW163" s="500"/>
      <c r="DX163" s="500"/>
      <c r="DY163" s="500"/>
      <c r="DZ163" s="500"/>
      <c r="EA163" s="500"/>
      <c r="EB163" s="500"/>
      <c r="EC163" s="500"/>
      <c r="ED163" s="500"/>
      <c r="EE163" s="500"/>
      <c r="EF163" s="500"/>
      <c r="EG163" s="500"/>
      <c r="EH163" s="500"/>
      <c r="EI163" s="500"/>
      <c r="EJ163" s="500"/>
      <c r="EK163" s="500"/>
      <c r="EL163" s="500"/>
      <c r="EM163" s="500"/>
      <c r="EN163" s="500"/>
      <c r="EO163" s="500"/>
      <c r="EP163" s="500"/>
      <c r="EQ163" s="500"/>
      <c r="ER163" s="500"/>
      <c r="ES163" s="500"/>
      <c r="ET163" s="500"/>
      <c r="EU163" s="500"/>
      <c r="EV163" s="500"/>
      <c r="EW163" s="500"/>
      <c r="EX163" s="500"/>
      <c r="EY163" s="500"/>
      <c r="EZ163" s="500"/>
      <c r="FA163" s="500"/>
      <c r="FB163" s="500"/>
    </row>
    <row r="164" spans="1:159" hidden="1" outlineLevel="1">
      <c r="A164" s="36"/>
      <c r="B164" s="36"/>
      <c r="C164" s="36"/>
      <c r="D164" s="36"/>
      <c r="E164" s="36"/>
      <c r="F164" s="36"/>
      <c r="G164" s="36"/>
      <c r="H164" s="36"/>
      <c r="I164" s="36"/>
      <c r="J164" s="36"/>
      <c r="K164" s="36"/>
      <c r="L164" s="36"/>
      <c r="M164" s="36"/>
      <c r="N164" s="36"/>
      <c r="O164" s="36"/>
      <c r="P164" s="36"/>
      <c r="Q164" s="36"/>
      <c r="R164" s="36"/>
      <c r="S164" s="36"/>
      <c r="T164" s="36"/>
      <c r="U164" s="36"/>
      <c r="EY164" s="261"/>
      <c r="FB164" s="261"/>
    </row>
    <row r="165" spans="1:159" hidden="1" outlineLevel="1">
      <c r="A165" s="885" t="s">
        <v>1914</v>
      </c>
      <c r="B165" s="286" t="s">
        <v>39</v>
      </c>
      <c r="C165" s="36"/>
      <c r="D165" s="36"/>
      <c r="E165" s="288" t="s">
        <v>790</v>
      </c>
      <c r="F165" s="288" t="s">
        <v>796</v>
      </c>
      <c r="G165" s="36"/>
      <c r="H165" s="36"/>
      <c r="I165" s="36"/>
      <c r="J165" s="36"/>
      <c r="K165" s="36"/>
      <c r="L165" s="36"/>
      <c r="M165" s="36"/>
      <c r="N165" s="36"/>
      <c r="O165" s="36"/>
      <c r="P165" s="36"/>
      <c r="Q165" s="36"/>
      <c r="R165" s="36"/>
      <c r="S165" s="36"/>
      <c r="T165" s="36"/>
      <c r="U165" s="36"/>
      <c r="EY165" s="261"/>
      <c r="FB165" s="261"/>
    </row>
    <row r="166" spans="1:159" ht="5.0999999999999996" hidden="1" customHeight="1" outlineLevel="1">
      <c r="A166" s="206"/>
      <c r="B166" s="207"/>
      <c r="C166" s="207"/>
      <c r="D166" s="208"/>
      <c r="E166" s="349"/>
      <c r="F166" s="210"/>
      <c r="G166" s="36"/>
      <c r="H166" s="36"/>
      <c r="I166" s="36"/>
      <c r="J166" s="36"/>
      <c r="K166" s="36"/>
      <c r="L166" s="36"/>
      <c r="M166" s="36"/>
      <c r="N166" s="36"/>
      <c r="O166" s="36"/>
      <c r="P166" s="36"/>
      <c r="Q166" s="36"/>
      <c r="R166" s="36"/>
      <c r="S166" s="36"/>
      <c r="T166" s="36"/>
      <c r="U166" s="36"/>
      <c r="EY166" s="261"/>
      <c r="FB166" s="261"/>
    </row>
    <row r="167" spans="1:159" hidden="1" outlineLevel="1">
      <c r="A167" s="36">
        <v>1</v>
      </c>
      <c r="B167" s="990" t="s">
        <v>1911</v>
      </c>
      <c r="C167" s="982"/>
      <c r="D167" s="983"/>
      <c r="E167" s="470" t="s">
        <v>1913</v>
      </c>
      <c r="F167" s="470" t="s">
        <v>1913</v>
      </c>
      <c r="G167" s="36"/>
      <c r="H167" s="36"/>
      <c r="I167" s="36"/>
      <c r="J167" s="36"/>
      <c r="K167" s="36"/>
      <c r="L167" s="36"/>
      <c r="M167" s="36"/>
      <c r="N167" s="36"/>
      <c r="O167" s="36"/>
      <c r="P167" s="36"/>
      <c r="Q167" s="36"/>
      <c r="R167" s="36"/>
      <c r="S167" s="36"/>
      <c r="T167" s="36"/>
      <c r="U167" s="36"/>
      <c r="EY167" s="261"/>
      <c r="FB167" s="261"/>
    </row>
    <row r="168" spans="1:159" hidden="1" outlineLevel="1">
      <c r="A168" s="36">
        <v>2</v>
      </c>
      <c r="B168" s="990" t="s">
        <v>1912</v>
      </c>
      <c r="C168" s="982"/>
      <c r="D168" s="983"/>
      <c r="E168" s="472" t="s">
        <v>60</v>
      </c>
      <c r="F168" s="470" t="s">
        <v>60</v>
      </c>
      <c r="G168" s="36"/>
      <c r="H168" s="36"/>
      <c r="I168" s="36"/>
      <c r="J168" s="36"/>
      <c r="K168" s="36"/>
      <c r="L168" s="36"/>
      <c r="M168" s="36"/>
      <c r="N168" s="36"/>
      <c r="O168" s="36"/>
      <c r="P168" s="36"/>
      <c r="Q168" s="36"/>
      <c r="R168" s="36"/>
      <c r="S168" s="36"/>
      <c r="T168" s="36"/>
      <c r="U168" s="36"/>
      <c r="EY168" s="261"/>
      <c r="FB168" s="261"/>
    </row>
    <row r="169" spans="1:159" ht="5.0999999999999996" hidden="1" customHeight="1" outlineLevel="1">
      <c r="A169" s="206"/>
      <c r="B169" s="207"/>
      <c r="C169" s="207"/>
      <c r="D169" s="208"/>
      <c r="E169" s="209"/>
      <c r="F169" s="210"/>
      <c r="G169" s="36"/>
      <c r="H169" s="36"/>
      <c r="I169" s="36"/>
      <c r="J169" s="36"/>
      <c r="K169" s="36"/>
      <c r="L169" s="36"/>
      <c r="M169" s="36"/>
      <c r="N169" s="36"/>
      <c r="O169" s="36"/>
      <c r="P169" s="36"/>
      <c r="Q169" s="36"/>
      <c r="R169" s="36"/>
      <c r="S169" s="36"/>
      <c r="T169" s="36"/>
      <c r="U169" s="36"/>
      <c r="EY169" s="261"/>
      <c r="FB169" s="261"/>
    </row>
    <row r="170" spans="1:159" hidden="1" outlineLevel="1">
      <c r="A170" s="314">
        <f>COUNTA(CXList)</f>
        <v>2</v>
      </c>
      <c r="B170" s="36"/>
      <c r="C170" s="36"/>
      <c r="D170" s="36"/>
      <c r="E170" s="50" t="s">
        <v>1915</v>
      </c>
      <c r="F170" s="36"/>
      <c r="G170" s="36"/>
      <c r="H170" s="131"/>
      <c r="I170" s="36"/>
      <c r="J170" s="36"/>
      <c r="K170" s="36"/>
      <c r="L170" s="36"/>
      <c r="M170" s="36"/>
      <c r="N170" s="36"/>
      <c r="O170" s="36"/>
      <c r="P170" s="36"/>
      <c r="Q170" s="36"/>
      <c r="R170" s="36"/>
      <c r="S170" s="36"/>
      <c r="T170" s="36"/>
      <c r="U170" s="36"/>
      <c r="EY170" s="261"/>
      <c r="FB170" s="261"/>
    </row>
    <row r="171" spans="1:159">
      <c r="A171" s="36"/>
      <c r="B171" s="36"/>
      <c r="C171" s="36"/>
      <c r="D171" s="36"/>
      <c r="E171" s="36"/>
      <c r="F171" s="36"/>
      <c r="G171" s="36"/>
      <c r="H171" s="36"/>
      <c r="I171" s="36"/>
      <c r="J171" s="36"/>
      <c r="K171" s="36"/>
      <c r="L171" s="36"/>
      <c r="M171" s="36"/>
      <c r="N171" s="36"/>
      <c r="O171" s="36"/>
      <c r="P171" s="36"/>
      <c r="Q171" s="36"/>
      <c r="R171" s="36"/>
      <c r="S171" s="36"/>
      <c r="T171" s="36"/>
      <c r="U171" s="36"/>
      <c r="EY171" s="261"/>
      <c r="FB171" s="261"/>
    </row>
    <row r="172" spans="1:159" collapsed="1">
      <c r="A172" s="498" t="s">
        <v>2388</v>
      </c>
      <c r="B172" s="499"/>
      <c r="C172" s="499"/>
      <c r="D172" s="499"/>
      <c r="E172" s="499"/>
      <c r="F172" s="499"/>
      <c r="G172" s="499"/>
      <c r="H172" s="499"/>
      <c r="I172" s="499"/>
      <c r="J172" s="499"/>
      <c r="K172" s="499"/>
      <c r="L172" s="499"/>
      <c r="M172" s="499"/>
      <c r="N172" s="500"/>
      <c r="O172" s="500"/>
      <c r="P172" s="500"/>
      <c r="Q172" s="500"/>
      <c r="R172" s="500"/>
      <c r="S172" s="500"/>
      <c r="T172" s="500"/>
      <c r="U172" s="500"/>
      <c r="V172" s="500"/>
      <c r="W172" s="500"/>
      <c r="X172" s="500"/>
      <c r="Y172" s="500"/>
      <c r="Z172" s="500"/>
      <c r="AA172" s="500"/>
      <c r="AB172" s="500"/>
      <c r="AC172" s="500"/>
      <c r="AD172" s="500"/>
      <c r="AE172" s="500"/>
      <c r="AF172" s="500"/>
      <c r="AG172" s="500"/>
      <c r="AH172" s="500"/>
      <c r="AI172" s="500"/>
      <c r="AJ172" s="500"/>
      <c r="AK172" s="500"/>
      <c r="AL172" s="500"/>
      <c r="AM172" s="500"/>
      <c r="AN172" s="500"/>
      <c r="AO172" s="500"/>
      <c r="AP172" s="500"/>
      <c r="AQ172" s="500"/>
      <c r="AR172" s="500"/>
      <c r="AS172" s="500"/>
      <c r="AT172" s="500"/>
      <c r="AU172" s="500"/>
      <c r="AV172" s="500"/>
      <c r="AW172" s="500"/>
      <c r="AX172" s="500"/>
      <c r="AY172" s="500"/>
      <c r="AZ172" s="500"/>
      <c r="BA172" s="500"/>
      <c r="BB172" s="500"/>
      <c r="BC172" s="500"/>
      <c r="BD172" s="500"/>
      <c r="BE172" s="500"/>
      <c r="BF172" s="500"/>
      <c r="BG172" s="500"/>
      <c r="BH172" s="500"/>
      <c r="BI172" s="500"/>
      <c r="BJ172" s="500"/>
      <c r="BK172" s="500"/>
      <c r="BL172" s="500"/>
      <c r="BM172" s="500"/>
      <c r="BN172" s="500"/>
      <c r="BO172" s="500"/>
      <c r="BP172" s="500"/>
      <c r="BQ172" s="500"/>
      <c r="BR172" s="500"/>
      <c r="BS172" s="500"/>
      <c r="BT172" s="500"/>
      <c r="BU172" s="500"/>
      <c r="BV172" s="500"/>
      <c r="BW172" s="500"/>
      <c r="BX172" s="500"/>
      <c r="BY172" s="500"/>
      <c r="BZ172" s="500"/>
      <c r="CA172" s="500"/>
      <c r="CB172" s="500"/>
      <c r="CC172" s="500"/>
      <c r="CD172" s="500"/>
      <c r="CE172" s="500"/>
      <c r="CF172" s="500"/>
      <c r="CG172" s="500"/>
      <c r="CH172" s="500"/>
      <c r="CI172" s="500"/>
      <c r="CJ172" s="500"/>
      <c r="CK172" s="500"/>
      <c r="CL172" s="500"/>
      <c r="CM172" s="500"/>
      <c r="CN172" s="500"/>
      <c r="CO172" s="500"/>
      <c r="CP172" s="500"/>
      <c r="CQ172" s="500"/>
      <c r="CR172" s="500"/>
      <c r="CS172" s="500"/>
      <c r="CT172" s="500"/>
      <c r="CU172" s="500"/>
      <c r="CV172" s="500"/>
      <c r="CW172" s="500"/>
      <c r="CX172" s="500"/>
      <c r="CY172" s="500"/>
      <c r="CZ172" s="500"/>
      <c r="DA172" s="500"/>
      <c r="DB172" s="500"/>
      <c r="DC172" s="500"/>
      <c r="DD172" s="500"/>
      <c r="DE172" s="500"/>
      <c r="DF172" s="500"/>
      <c r="DG172" s="500"/>
      <c r="DH172" s="500"/>
      <c r="DI172" s="500"/>
      <c r="DJ172" s="500"/>
      <c r="DK172" s="500"/>
      <c r="DL172" s="500"/>
      <c r="DM172" s="500"/>
      <c r="DN172" s="500"/>
      <c r="DO172" s="500"/>
      <c r="DP172" s="500"/>
      <c r="DQ172" s="500"/>
      <c r="DR172" s="500"/>
      <c r="DS172" s="500"/>
      <c r="DT172" s="500"/>
      <c r="DU172" s="500"/>
      <c r="DV172" s="500"/>
      <c r="DW172" s="500"/>
      <c r="DX172" s="500"/>
      <c r="DY172" s="500"/>
      <c r="DZ172" s="500"/>
      <c r="EA172" s="500"/>
      <c r="EB172" s="500"/>
      <c r="EC172" s="500"/>
      <c r="ED172" s="500"/>
      <c r="EE172" s="500"/>
      <c r="EF172" s="500"/>
      <c r="EG172" s="500"/>
      <c r="EH172" s="500"/>
      <c r="EI172" s="500"/>
      <c r="EJ172" s="500"/>
      <c r="EK172" s="500"/>
      <c r="EL172" s="500"/>
      <c r="EM172" s="500"/>
      <c r="EN172" s="500"/>
      <c r="EO172" s="500"/>
      <c r="EP172" s="500"/>
      <c r="EQ172" s="500"/>
      <c r="ER172" s="500"/>
      <c r="ES172" s="500"/>
      <c r="ET172" s="500"/>
      <c r="EU172" s="500"/>
      <c r="EV172" s="500"/>
      <c r="EW172" s="500"/>
      <c r="EX172" s="500"/>
      <c r="EY172" s="500"/>
      <c r="EZ172" s="500"/>
      <c r="FA172" s="500"/>
      <c r="FB172" s="500"/>
    </row>
    <row r="173" spans="1:159" hidden="1" outlineLevel="1">
      <c r="A173"/>
      <c r="B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c r="EA173" s="36"/>
      <c r="EB173" s="36"/>
      <c r="EC173" s="36"/>
      <c r="ED173" s="36"/>
      <c r="EE173" s="36"/>
      <c r="EF173" s="36"/>
      <c r="EG173" s="36"/>
      <c r="EH173" s="36"/>
      <c r="EI173" s="36"/>
      <c r="EJ173" s="36"/>
      <c r="EK173" s="36"/>
      <c r="EL173" s="36"/>
      <c r="EM173" s="36"/>
      <c r="EN173" s="36"/>
      <c r="EO173" s="36"/>
      <c r="EP173" s="36"/>
      <c r="EQ173" s="36"/>
      <c r="ER173" s="36"/>
      <c r="ES173" s="36"/>
      <c r="ET173" s="36"/>
      <c r="EU173" s="36"/>
      <c r="EV173" s="36"/>
      <c r="EW173" s="36"/>
      <c r="EX173" s="36"/>
      <c r="EY173" s="261"/>
      <c r="FB173" s="261"/>
      <c r="FC173" s="36"/>
    </row>
    <row r="174" spans="1:159" hidden="1" outlineLevel="1">
      <c r="A174" s="130" t="s">
        <v>923</v>
      </c>
      <c r="B174" s="36"/>
      <c r="C174" s="36"/>
      <c r="D174" s="273" t="str">
        <f>IF(SUM(I177:I182)&gt;0,"Warning: the Leasing Table does not match the Depreciation Table"," ")</f>
        <v xml:space="preserve"> </v>
      </c>
      <c r="G174" s="174"/>
      <c r="H174" s="174"/>
      <c r="I174" s="174"/>
      <c r="J174" s="174"/>
      <c r="K174" s="174"/>
      <c r="L174" s="174"/>
      <c r="M174" s="174"/>
      <c r="N174" s="173"/>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c r="EA174" s="36"/>
      <c r="EB174" s="36"/>
      <c r="EC174" s="36"/>
      <c r="ED174" s="36"/>
      <c r="EE174" s="36"/>
      <c r="EF174" s="36"/>
      <c r="EG174" s="36"/>
      <c r="EH174" s="36"/>
      <c r="EI174" s="36"/>
      <c r="EJ174" s="36"/>
      <c r="EK174" s="36"/>
      <c r="EL174" s="36"/>
      <c r="EM174" s="36"/>
      <c r="EN174" s="36"/>
      <c r="EO174" s="36"/>
      <c r="EP174" s="36"/>
      <c r="EQ174" s="36"/>
      <c r="ER174" s="36"/>
      <c r="ES174" s="36"/>
      <c r="ET174" s="36"/>
      <c r="EU174" s="36"/>
      <c r="EV174" s="36"/>
      <c r="EW174" s="36"/>
      <c r="EX174" s="36"/>
      <c r="EY174" s="261"/>
      <c r="FB174" s="261"/>
      <c r="FC174" s="36"/>
    </row>
    <row r="175" spans="1:159" hidden="1" outlineLevel="1">
      <c r="A175"/>
      <c r="B175" s="36"/>
      <c r="C175" s="36"/>
      <c r="D175" s="142"/>
      <c r="E175" s="168"/>
      <c r="F175" s="143"/>
      <c r="G175" s="143"/>
      <c r="H175" s="143"/>
      <c r="I175" s="143"/>
      <c r="J175" s="143"/>
      <c r="K175" s="143"/>
      <c r="L175" s="143"/>
      <c r="M175" s="143"/>
      <c r="N175" s="173"/>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c r="EA175" s="36"/>
      <c r="EB175" s="36"/>
      <c r="EC175" s="36"/>
      <c r="ED175" s="36"/>
      <c r="EE175" s="36"/>
      <c r="EF175" s="36"/>
      <c r="EG175" s="36"/>
      <c r="EH175" s="36"/>
      <c r="EI175" s="36"/>
      <c r="EJ175" s="36"/>
      <c r="EK175" s="36"/>
      <c r="EL175" s="36"/>
      <c r="EM175" s="36"/>
      <c r="EN175" s="36"/>
      <c r="EO175" s="36"/>
      <c r="EP175" s="36"/>
      <c r="EQ175" s="36"/>
      <c r="ER175" s="36"/>
      <c r="ES175" s="36"/>
      <c r="ET175" s="36"/>
      <c r="EU175" s="36"/>
      <c r="EV175" s="36"/>
      <c r="EW175" s="36"/>
      <c r="EX175" s="36"/>
      <c r="EY175" s="261"/>
      <c r="FB175" s="261"/>
      <c r="FC175" s="36"/>
    </row>
    <row r="176" spans="1:159" hidden="1" outlineLevel="1">
      <c r="A176" s="885" t="s">
        <v>2130</v>
      </c>
      <c r="E176" s="3" t="s">
        <v>790</v>
      </c>
      <c r="F176" s="288" t="s">
        <v>796</v>
      </c>
      <c r="G176" s="96" t="s">
        <v>2308</v>
      </c>
      <c r="H176" s="96" t="s">
        <v>2079</v>
      </c>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c r="EA176" s="36"/>
      <c r="EB176" s="36"/>
      <c r="EC176" s="36"/>
      <c r="ED176" s="36"/>
      <c r="EE176" s="36"/>
      <c r="EF176" s="36"/>
      <c r="EG176" s="36"/>
      <c r="EH176" s="36"/>
      <c r="EI176" s="36"/>
      <c r="EJ176" s="36"/>
      <c r="EK176" s="36"/>
      <c r="EL176" s="36"/>
      <c r="EM176" s="36"/>
      <c r="EN176" s="36"/>
      <c r="EO176" s="36"/>
      <c r="EP176" s="36"/>
      <c r="EQ176" s="36"/>
      <c r="ER176" s="36"/>
      <c r="ES176" s="36"/>
      <c r="ET176" s="36"/>
      <c r="EU176" s="36"/>
      <c r="EV176" s="36"/>
      <c r="EW176" s="36"/>
      <c r="EX176" s="36"/>
      <c r="EY176" s="261"/>
      <c r="FB176" s="261"/>
      <c r="FC176" s="36"/>
    </row>
    <row r="177" spans="1:159" ht="5.0999999999999996" hidden="1" customHeight="1" outlineLevel="1">
      <c r="A177" s="213"/>
      <c r="B177" s="213"/>
      <c r="C177" s="213"/>
      <c r="D177" s="213"/>
      <c r="E177" s="349"/>
      <c r="F177" s="213"/>
      <c r="G177" s="215"/>
      <c r="H177" s="21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c r="EA177" s="36"/>
      <c r="EB177" s="36"/>
      <c r="EC177" s="36"/>
      <c r="ED177" s="36"/>
      <c r="EE177" s="36"/>
      <c r="EF177" s="36"/>
      <c r="EG177" s="36"/>
      <c r="EH177" s="36"/>
      <c r="EI177" s="36"/>
      <c r="EJ177" s="36"/>
      <c r="EK177" s="36"/>
      <c r="EL177" s="36"/>
      <c r="EM177" s="36"/>
      <c r="EN177" s="36"/>
      <c r="EO177" s="36"/>
      <c r="EP177" s="36"/>
      <c r="EQ177" s="36"/>
      <c r="ER177" s="36"/>
      <c r="ES177" s="36"/>
      <c r="ET177" s="36"/>
      <c r="EU177" s="36"/>
      <c r="EV177" s="36"/>
      <c r="EW177" s="36"/>
      <c r="EX177" s="36"/>
      <c r="EY177" s="261"/>
      <c r="FB177" s="261"/>
      <c r="FC177" s="36"/>
    </row>
    <row r="178" spans="1:159" hidden="1" outlineLevel="1">
      <c r="A178" s="2">
        <v>1</v>
      </c>
      <c r="B178" s="990" t="str">
        <f>"Type A ("&amp;G178&amp;" years)"</f>
        <v>Type A (3 years)</v>
      </c>
      <c r="C178" s="982"/>
      <c r="D178" s="983"/>
      <c r="E178" s="484" t="s">
        <v>469</v>
      </c>
      <c r="F178" s="484" t="s">
        <v>617</v>
      </c>
      <c r="G178" s="277">
        <v>3</v>
      </c>
      <c r="H178" s="278">
        <f>INT(G178*MinY)</f>
        <v>36</v>
      </c>
      <c r="I178" s="190"/>
      <c r="J178" s="190"/>
      <c r="K178" s="190"/>
      <c r="L178" s="190"/>
      <c r="M178" s="190"/>
      <c r="N178" s="190"/>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c r="EA178" s="36"/>
      <c r="EB178" s="36"/>
      <c r="EC178" s="36"/>
      <c r="ED178" s="36"/>
      <c r="EE178" s="36"/>
      <c r="EF178" s="36"/>
      <c r="EG178" s="36"/>
      <c r="EH178" s="36"/>
      <c r="EI178" s="36"/>
      <c r="EJ178" s="36"/>
      <c r="EK178" s="36"/>
      <c r="EL178" s="36"/>
      <c r="EM178" s="36"/>
      <c r="EN178" s="36"/>
      <c r="EO178" s="36"/>
      <c r="EP178" s="36"/>
      <c r="EQ178" s="36"/>
      <c r="ER178" s="36"/>
      <c r="ES178" s="36"/>
      <c r="ET178" s="36"/>
      <c r="EU178" s="36"/>
      <c r="EV178" s="36"/>
      <c r="EW178" s="36"/>
      <c r="EX178" s="36"/>
      <c r="EY178" s="261"/>
      <c r="FB178" s="261"/>
      <c r="FC178" s="36"/>
    </row>
    <row r="179" spans="1:159" hidden="1" outlineLevel="1">
      <c r="A179" s="2">
        <v>2</v>
      </c>
      <c r="B179" s="990" t="str">
        <f>"Type B ("&amp;G179&amp;" years)"</f>
        <v>Type B (5 years)</v>
      </c>
      <c r="C179" s="982"/>
      <c r="D179" s="983"/>
      <c r="E179" s="484" t="s">
        <v>504</v>
      </c>
      <c r="F179" s="484" t="s">
        <v>618</v>
      </c>
      <c r="G179" s="277">
        <v>5</v>
      </c>
      <c r="H179" s="527">
        <f>INT(G179*MinY)</f>
        <v>60</v>
      </c>
      <c r="I179" s="190"/>
      <c r="J179" s="190"/>
      <c r="K179" s="190"/>
      <c r="L179" s="190"/>
      <c r="M179" s="190"/>
      <c r="N179" s="190"/>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c r="EA179" s="36"/>
      <c r="EB179" s="36"/>
      <c r="EC179" s="36"/>
      <c r="ED179" s="36"/>
      <c r="EE179" s="36"/>
      <c r="EF179" s="36"/>
      <c r="EG179" s="36"/>
      <c r="EH179" s="36"/>
      <c r="EI179" s="36"/>
      <c r="EJ179" s="36"/>
      <c r="EK179" s="36"/>
      <c r="EL179" s="36"/>
      <c r="EM179" s="36"/>
      <c r="EN179" s="36"/>
      <c r="EO179" s="36"/>
      <c r="EP179" s="36"/>
      <c r="EQ179" s="36"/>
      <c r="ER179" s="36"/>
      <c r="ES179" s="36"/>
      <c r="ET179" s="36"/>
      <c r="EU179" s="36"/>
      <c r="EV179" s="36"/>
      <c r="EW179" s="36"/>
      <c r="EX179" s="36"/>
      <c r="EY179" s="261"/>
      <c r="FB179" s="261"/>
      <c r="FC179" s="36"/>
    </row>
    <row r="180" spans="1:159" ht="12.75" hidden="1" customHeight="1" outlineLevel="1">
      <c r="A180" s="2">
        <v>3</v>
      </c>
      <c r="B180" s="990" t="str">
        <f>"Type C ("&amp;G180&amp;" years)"</f>
        <v>Type C (7 years)</v>
      </c>
      <c r="C180" s="982"/>
      <c r="D180" s="983"/>
      <c r="E180" s="484" t="s">
        <v>505</v>
      </c>
      <c r="F180" s="484" t="s">
        <v>619</v>
      </c>
      <c r="G180" s="277">
        <v>7</v>
      </c>
      <c r="H180" s="278">
        <f>INT(G180*MinY)</f>
        <v>84</v>
      </c>
      <c r="I180" s="190"/>
      <c r="J180" s="190"/>
      <c r="K180" s="190"/>
      <c r="L180" s="190"/>
      <c r="M180" s="190"/>
      <c r="N180" s="219"/>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c r="EA180" s="36"/>
      <c r="EB180" s="36"/>
      <c r="EC180" s="36"/>
      <c r="ED180" s="36"/>
      <c r="EE180" s="36"/>
      <c r="EF180" s="36"/>
      <c r="EG180" s="36"/>
      <c r="EH180" s="36"/>
      <c r="EI180" s="36"/>
      <c r="EJ180" s="36"/>
      <c r="EK180" s="36"/>
      <c r="EL180" s="36"/>
      <c r="EM180" s="36"/>
      <c r="EN180" s="36"/>
      <c r="EO180" s="36"/>
      <c r="EP180" s="36"/>
      <c r="EQ180" s="36"/>
      <c r="ER180" s="36"/>
      <c r="ES180" s="36"/>
      <c r="ET180" s="36"/>
      <c r="EU180" s="36"/>
      <c r="EV180" s="36"/>
      <c r="EW180" s="36"/>
      <c r="EX180" s="36"/>
      <c r="EY180" s="261"/>
      <c r="FB180" s="261"/>
      <c r="FC180" s="36"/>
    </row>
    <row r="181" spans="1:159" ht="12.75" hidden="1" customHeight="1" outlineLevel="1">
      <c r="A181" s="2">
        <v>4</v>
      </c>
      <c r="B181" s="990" t="s">
        <v>1906</v>
      </c>
      <c r="C181" s="982"/>
      <c r="D181" s="983"/>
      <c r="E181" s="887"/>
      <c r="F181" s="484" t="s">
        <v>1906</v>
      </c>
      <c r="G181" s="277">
        <v>0</v>
      </c>
      <c r="H181" s="278">
        <f>INT(G181*MinY)</f>
        <v>0</v>
      </c>
      <c r="I181" s="190"/>
      <c r="J181" s="190"/>
      <c r="K181" s="190"/>
      <c r="L181" s="190"/>
      <c r="M181" s="190"/>
      <c r="N181" s="219"/>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c r="EA181" s="36"/>
      <c r="EB181" s="36"/>
      <c r="EC181" s="36"/>
      <c r="ED181" s="36"/>
      <c r="EE181" s="36"/>
      <c r="EF181" s="36"/>
      <c r="EG181" s="36"/>
      <c r="EH181" s="36"/>
      <c r="EI181" s="36"/>
      <c r="EJ181" s="36"/>
      <c r="EK181" s="36"/>
      <c r="EL181" s="36"/>
      <c r="EM181" s="36"/>
      <c r="EN181" s="36"/>
      <c r="EO181" s="36"/>
      <c r="EP181" s="36"/>
      <c r="EQ181" s="36"/>
      <c r="ER181" s="36"/>
      <c r="ES181" s="36"/>
      <c r="ET181" s="36"/>
      <c r="EU181" s="36"/>
      <c r="EV181" s="36"/>
      <c r="EW181" s="36"/>
      <c r="EX181" s="36"/>
      <c r="EY181" s="261"/>
      <c r="FB181" s="261"/>
      <c r="FC181" s="36"/>
    </row>
    <row r="182" spans="1:159" ht="5.0999999999999996" hidden="1" customHeight="1" outlineLevel="1">
      <c r="A182" s="213"/>
      <c r="B182" s="213"/>
      <c r="C182" s="213"/>
      <c r="D182" s="213"/>
      <c r="E182" s="213"/>
      <c r="F182" s="213"/>
      <c r="G182" s="215"/>
      <c r="H182" s="21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c r="EB182" s="36"/>
      <c r="EC182" s="36"/>
      <c r="ED182" s="36"/>
      <c r="EE182" s="36"/>
      <c r="EF182" s="36"/>
      <c r="EG182" s="36"/>
      <c r="EH182" s="36"/>
      <c r="EI182" s="36"/>
      <c r="EJ182" s="36"/>
      <c r="EK182" s="36"/>
      <c r="EL182" s="36"/>
      <c r="EM182" s="36"/>
      <c r="EN182" s="36"/>
      <c r="EO182" s="36"/>
      <c r="EP182" s="36"/>
      <c r="EQ182" s="36"/>
      <c r="ER182" s="36"/>
      <c r="ES182" s="36"/>
      <c r="ET182" s="36"/>
      <c r="EU182" s="36"/>
      <c r="EV182" s="36"/>
      <c r="EW182" s="36"/>
      <c r="EX182" s="36"/>
      <c r="EY182" s="261"/>
      <c r="FB182" s="261"/>
      <c r="FC182" s="36"/>
    </row>
    <row r="183" spans="1:159" hidden="1" outlineLevel="1">
      <c r="A183" s="314">
        <f>COUNTA(DeList)</f>
        <v>3</v>
      </c>
      <c r="B183" s="36"/>
      <c r="E183" s="159" t="s">
        <v>817</v>
      </c>
      <c r="F183" s="159"/>
      <c r="G183" s="36"/>
      <c r="H183" s="47" t="s">
        <v>2345</v>
      </c>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c r="EA183" s="36"/>
      <c r="EB183" s="36"/>
      <c r="EC183" s="36"/>
      <c r="ED183" s="36"/>
      <c r="EE183" s="36"/>
      <c r="EF183" s="36"/>
      <c r="EG183" s="36"/>
      <c r="EH183" s="36"/>
      <c r="EI183" s="36"/>
      <c r="EJ183" s="36"/>
      <c r="EK183" s="36"/>
      <c r="EL183" s="36"/>
      <c r="EM183" s="36"/>
      <c r="EN183" s="36"/>
      <c r="EO183" s="36"/>
      <c r="EP183" s="36"/>
      <c r="EQ183" s="36"/>
      <c r="ER183" s="36"/>
      <c r="ES183" s="36"/>
      <c r="ET183" s="36"/>
      <c r="EU183" s="36"/>
      <c r="EV183" s="36"/>
      <c r="EW183" s="36"/>
      <c r="EX183" s="36"/>
      <c r="EY183" s="261"/>
      <c r="FB183" s="261"/>
      <c r="FC183" s="36"/>
    </row>
    <row r="184" spans="1:159">
      <c r="A184" s="36"/>
      <c r="B184" s="36"/>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c r="EA184" s="36"/>
      <c r="EB184" s="36"/>
      <c r="EC184" s="36"/>
      <c r="ED184" s="36"/>
      <c r="EE184" s="36"/>
      <c r="EF184" s="36"/>
      <c r="EG184" s="36"/>
      <c r="EH184" s="36"/>
      <c r="EI184" s="36"/>
      <c r="EJ184" s="36"/>
      <c r="EK184" s="36"/>
      <c r="EL184" s="36"/>
      <c r="EM184" s="36"/>
      <c r="EN184" s="36"/>
      <c r="EO184" s="36"/>
      <c r="EP184" s="36"/>
      <c r="EQ184" s="36"/>
      <c r="ER184" s="36"/>
      <c r="ES184" s="36"/>
      <c r="ET184" s="36"/>
      <c r="EU184" s="36"/>
      <c r="EV184" s="36"/>
      <c r="EW184" s="36"/>
      <c r="EX184" s="36"/>
      <c r="EY184" s="261"/>
      <c r="FB184" s="261"/>
      <c r="FC184" s="36"/>
    </row>
    <row r="185" spans="1:159" customFormat="1" collapsed="1">
      <c r="A185" s="498" t="s">
        <v>1869</v>
      </c>
      <c r="B185" s="499"/>
      <c r="C185" s="499"/>
      <c r="D185" s="499"/>
      <c r="E185" s="499"/>
      <c r="F185" s="499"/>
      <c r="G185" s="499"/>
      <c r="H185" s="499"/>
      <c r="I185" s="499"/>
      <c r="J185" s="499"/>
      <c r="K185" s="499"/>
      <c r="L185" s="499"/>
      <c r="M185" s="499"/>
      <c r="N185" s="500"/>
      <c r="O185" s="500"/>
      <c r="P185" s="500"/>
      <c r="Q185" s="500"/>
      <c r="R185" s="500"/>
      <c r="S185" s="500"/>
      <c r="T185" s="500"/>
      <c r="U185" s="500"/>
      <c r="V185" s="500"/>
      <c r="W185" s="500"/>
      <c r="X185" s="500"/>
      <c r="Y185" s="500"/>
      <c r="Z185" s="500"/>
      <c r="AA185" s="500"/>
      <c r="AB185" s="500"/>
      <c r="AC185" s="500"/>
      <c r="AD185" s="500"/>
      <c r="AE185" s="500"/>
      <c r="AF185" s="500"/>
      <c r="AG185" s="500"/>
      <c r="AH185" s="500"/>
      <c r="AI185" s="500"/>
      <c r="AJ185" s="500"/>
      <c r="AK185" s="500"/>
      <c r="AL185" s="500"/>
      <c r="AM185" s="500"/>
      <c r="AN185" s="500"/>
      <c r="AO185" s="500"/>
      <c r="AP185" s="500"/>
      <c r="AQ185" s="500"/>
      <c r="AR185" s="500"/>
      <c r="AS185" s="500"/>
      <c r="AT185" s="500"/>
      <c r="AU185" s="500"/>
      <c r="AV185" s="500"/>
      <c r="AW185" s="500"/>
      <c r="AX185" s="500"/>
      <c r="AY185" s="500"/>
      <c r="AZ185" s="500"/>
      <c r="BA185" s="500"/>
      <c r="BB185" s="500"/>
      <c r="BC185" s="500"/>
      <c r="BD185" s="500"/>
      <c r="BE185" s="500"/>
      <c r="BF185" s="500"/>
      <c r="BG185" s="500"/>
      <c r="BH185" s="500"/>
      <c r="BI185" s="500"/>
      <c r="BJ185" s="500"/>
      <c r="BK185" s="500"/>
      <c r="BL185" s="500"/>
      <c r="BM185" s="500"/>
      <c r="BN185" s="500"/>
      <c r="BO185" s="500"/>
      <c r="BP185" s="500"/>
      <c r="BQ185" s="500"/>
      <c r="BR185" s="500"/>
      <c r="BS185" s="500"/>
      <c r="BT185" s="500"/>
      <c r="BU185" s="500"/>
      <c r="BV185" s="500"/>
      <c r="BW185" s="500"/>
      <c r="BX185" s="500"/>
      <c r="BY185" s="500"/>
      <c r="BZ185" s="500"/>
      <c r="CA185" s="500"/>
      <c r="CB185" s="500"/>
      <c r="CC185" s="500"/>
      <c r="CD185" s="500"/>
      <c r="CE185" s="500"/>
      <c r="CF185" s="500"/>
      <c r="CG185" s="500"/>
      <c r="CH185" s="500"/>
      <c r="CI185" s="500"/>
      <c r="CJ185" s="500"/>
      <c r="CK185" s="500"/>
      <c r="CL185" s="500"/>
      <c r="CM185" s="500"/>
      <c r="CN185" s="500"/>
      <c r="CO185" s="500"/>
      <c r="CP185" s="500"/>
      <c r="CQ185" s="500"/>
      <c r="CR185" s="500"/>
      <c r="CS185" s="500"/>
      <c r="CT185" s="500"/>
      <c r="CU185" s="500"/>
      <c r="CV185" s="500"/>
      <c r="CW185" s="500"/>
      <c r="CX185" s="500"/>
      <c r="CY185" s="500"/>
      <c r="CZ185" s="500"/>
      <c r="DA185" s="500"/>
      <c r="DB185" s="500"/>
      <c r="DC185" s="500"/>
      <c r="DD185" s="500"/>
      <c r="DE185" s="500"/>
      <c r="DF185" s="500"/>
      <c r="DG185" s="500"/>
      <c r="DH185" s="500"/>
      <c r="DI185" s="500"/>
      <c r="DJ185" s="500"/>
      <c r="DK185" s="500"/>
      <c r="DL185" s="500"/>
      <c r="DM185" s="500"/>
      <c r="DN185" s="500"/>
      <c r="DO185" s="500"/>
      <c r="DP185" s="500"/>
      <c r="DQ185" s="500"/>
      <c r="DR185" s="500"/>
      <c r="DS185" s="500"/>
      <c r="DT185" s="500"/>
      <c r="DU185" s="500"/>
      <c r="DV185" s="500"/>
      <c r="DW185" s="500"/>
      <c r="DX185" s="500"/>
      <c r="DY185" s="500"/>
      <c r="DZ185" s="500"/>
      <c r="EA185" s="500"/>
      <c r="EB185" s="500"/>
      <c r="EC185" s="500"/>
      <c r="ED185" s="500"/>
      <c r="EE185" s="500"/>
      <c r="EF185" s="500"/>
      <c r="EG185" s="500"/>
      <c r="EH185" s="500"/>
      <c r="EI185" s="500"/>
      <c r="EJ185" s="500"/>
      <c r="EK185" s="500"/>
      <c r="EL185" s="500"/>
      <c r="EM185" s="500"/>
      <c r="EN185" s="500"/>
      <c r="EO185" s="500"/>
      <c r="EP185" s="500"/>
      <c r="EQ185" s="500"/>
      <c r="ER185" s="500"/>
      <c r="ES185" s="500"/>
      <c r="ET185" s="500"/>
      <c r="EU185" s="500"/>
      <c r="EV185" s="500"/>
      <c r="EW185" s="500"/>
      <c r="EX185" s="500"/>
      <c r="EY185" s="500"/>
      <c r="EZ185" s="500"/>
      <c r="FA185" s="500"/>
      <c r="FB185" s="500"/>
    </row>
    <row r="186" spans="1:159" customFormat="1" hidden="1" outlineLevel="1">
      <c r="A186" s="127"/>
      <c r="B186" s="127"/>
      <c r="C186" s="127"/>
      <c r="D186" s="127"/>
      <c r="E186" s="127"/>
      <c r="F186" s="127"/>
      <c r="G186" s="127"/>
      <c r="H186" s="127"/>
      <c r="I186" s="127"/>
      <c r="J186" s="127"/>
      <c r="K186" s="127"/>
      <c r="L186" s="127"/>
      <c r="M186" s="127"/>
      <c r="N186" s="127"/>
      <c r="O186" s="127"/>
      <c r="P186" s="127"/>
      <c r="Q186" s="128"/>
      <c r="R186" s="128"/>
      <c r="S186" s="128"/>
      <c r="T186" s="128"/>
      <c r="U186" s="128"/>
      <c r="EY186" s="261"/>
      <c r="EZ186" s="2"/>
      <c r="FA186" s="2"/>
      <c r="FB186" s="261"/>
    </row>
    <row r="187" spans="1:159" customFormat="1" hidden="1" outlineLevel="1">
      <c r="A187" s="885" t="s">
        <v>1870</v>
      </c>
      <c r="B187" s="286" t="s">
        <v>39</v>
      </c>
      <c r="C187" s="36"/>
      <c r="D187" s="36"/>
      <c r="E187" s="288" t="s">
        <v>790</v>
      </c>
      <c r="F187" s="288" t="s">
        <v>796</v>
      </c>
      <c r="G187" s="128"/>
      <c r="H187" s="128"/>
      <c r="I187" s="128"/>
      <c r="J187" s="128"/>
      <c r="K187" s="128"/>
      <c r="L187" s="128"/>
      <c r="M187" s="128"/>
      <c r="N187" s="128"/>
      <c r="O187" s="128"/>
      <c r="P187" s="128"/>
      <c r="Q187" s="128"/>
      <c r="R187" s="128"/>
      <c r="S187" s="128"/>
      <c r="T187" s="128"/>
      <c r="U187" s="128"/>
      <c r="EY187" s="261"/>
      <c r="EZ187" s="2"/>
      <c r="FA187" s="2"/>
      <c r="FB187" s="261"/>
    </row>
    <row r="188" spans="1:159" customFormat="1" ht="4.5" hidden="1" customHeight="1" outlineLevel="1">
      <c r="A188" s="206"/>
      <c r="B188" s="207"/>
      <c r="C188" s="207"/>
      <c r="D188" s="208"/>
      <c r="E188" s="349"/>
      <c r="F188" s="210"/>
      <c r="G188" s="128"/>
      <c r="H188" s="128"/>
      <c r="I188" s="128"/>
      <c r="J188" s="128"/>
      <c r="K188" s="128"/>
      <c r="L188" s="128"/>
      <c r="M188" s="128"/>
      <c r="N188" s="128"/>
      <c r="O188" s="128"/>
      <c r="P188" s="128"/>
      <c r="Q188" s="128"/>
      <c r="R188" s="128"/>
      <c r="S188" s="128"/>
      <c r="T188" s="128"/>
      <c r="U188" s="128"/>
      <c r="EY188" s="261"/>
      <c r="EZ188" s="2"/>
      <c r="FA188" s="2"/>
      <c r="FB188" s="261"/>
    </row>
    <row r="189" spans="1:159" customFormat="1" hidden="1" outlineLevel="1">
      <c r="A189" s="128">
        <v>1</v>
      </c>
      <c r="B189" s="981" t="s">
        <v>299</v>
      </c>
      <c r="C189" s="982"/>
      <c r="D189" s="983"/>
      <c r="E189" s="482" t="s">
        <v>324</v>
      </c>
      <c r="F189" s="482" t="s">
        <v>299</v>
      </c>
      <c r="G189" s="128"/>
      <c r="H189" s="128"/>
      <c r="I189" s="128"/>
      <c r="J189" s="128"/>
      <c r="K189" s="128"/>
      <c r="L189" s="128"/>
      <c r="M189" s="128"/>
      <c r="N189" s="128"/>
      <c r="O189" s="128"/>
      <c r="P189" s="128"/>
      <c r="Q189" s="128"/>
      <c r="R189" s="128"/>
      <c r="S189" s="128"/>
      <c r="T189" s="128"/>
      <c r="U189" s="128"/>
      <c r="EY189" s="261"/>
      <c r="EZ189" s="2"/>
      <c r="FA189" s="2"/>
      <c r="FB189" s="261"/>
    </row>
    <row r="190" spans="1:159" customFormat="1" hidden="1" outlineLevel="1">
      <c r="A190" s="128">
        <v>2</v>
      </c>
      <c r="B190" s="981" t="s">
        <v>300</v>
      </c>
      <c r="C190" s="982"/>
      <c r="D190" s="983"/>
      <c r="E190" s="482" t="s">
        <v>300</v>
      </c>
      <c r="F190" s="482" t="s">
        <v>300</v>
      </c>
      <c r="G190" s="128"/>
      <c r="H190" s="128"/>
      <c r="I190" s="128"/>
      <c r="J190" s="128"/>
      <c r="K190" s="128"/>
      <c r="L190" s="128"/>
      <c r="M190" s="128"/>
      <c r="N190" s="128"/>
      <c r="O190" s="128"/>
      <c r="P190" s="128"/>
      <c r="Q190" s="128"/>
      <c r="R190" s="128"/>
      <c r="S190" s="128"/>
      <c r="T190" s="128"/>
      <c r="U190" s="128"/>
      <c r="EY190" s="261"/>
      <c r="EZ190" s="2"/>
      <c r="FA190" s="2"/>
      <c r="FB190" s="261"/>
    </row>
    <row r="191" spans="1:159" customFormat="1" hidden="1" outlineLevel="1">
      <c r="A191" s="128">
        <v>3</v>
      </c>
      <c r="B191" s="981" t="s">
        <v>301</v>
      </c>
      <c r="C191" s="982"/>
      <c r="D191" s="983"/>
      <c r="E191" s="482" t="s">
        <v>325</v>
      </c>
      <c r="F191" s="482" t="s">
        <v>301</v>
      </c>
      <c r="G191" s="128"/>
      <c r="H191" s="128"/>
      <c r="I191" s="128"/>
      <c r="J191" s="128"/>
      <c r="K191" s="128"/>
      <c r="L191" s="128"/>
      <c r="M191" s="128"/>
      <c r="N191" s="128"/>
      <c r="O191" s="128"/>
      <c r="P191" s="128"/>
      <c r="Q191" s="128"/>
      <c r="R191" s="128"/>
      <c r="S191" s="128"/>
      <c r="T191" s="128"/>
      <c r="U191" s="128"/>
      <c r="EY191" s="261"/>
      <c r="EZ191" s="2"/>
      <c r="FA191" s="2"/>
      <c r="FB191" s="261"/>
    </row>
    <row r="192" spans="1:159" customFormat="1" hidden="1" outlineLevel="1">
      <c r="A192" s="284">
        <v>4</v>
      </c>
      <c r="B192" s="981" t="s">
        <v>302</v>
      </c>
      <c r="C192" s="982"/>
      <c r="D192" s="983"/>
      <c r="E192" s="483" t="s">
        <v>302</v>
      </c>
      <c r="F192" s="483" t="s">
        <v>302</v>
      </c>
      <c r="G192" s="128"/>
      <c r="H192" s="128"/>
      <c r="I192" s="128"/>
      <c r="J192" s="128"/>
      <c r="K192" s="128"/>
      <c r="L192" s="128"/>
      <c r="M192" s="128"/>
      <c r="N192" s="128"/>
      <c r="O192" s="128"/>
      <c r="P192" s="128"/>
      <c r="Q192" s="128"/>
      <c r="R192" s="128"/>
      <c r="S192" s="128"/>
      <c r="T192" s="128"/>
      <c r="U192" s="128"/>
      <c r="EY192" s="261"/>
      <c r="EZ192" s="2"/>
      <c r="FA192" s="2"/>
      <c r="FB192" s="261"/>
    </row>
    <row r="193" spans="1:158" customFormat="1" hidden="1" outlineLevel="1">
      <c r="A193" s="284">
        <v>5</v>
      </c>
      <c r="B193" s="981" t="s">
        <v>303</v>
      </c>
      <c r="C193" s="982"/>
      <c r="D193" s="983"/>
      <c r="E193" s="483" t="s">
        <v>303</v>
      </c>
      <c r="F193" s="483" t="s">
        <v>303</v>
      </c>
      <c r="G193" s="128"/>
      <c r="H193" s="128"/>
      <c r="I193" s="128"/>
      <c r="J193" s="128"/>
      <c r="K193" s="128"/>
      <c r="L193" s="128"/>
      <c r="M193" s="128"/>
      <c r="N193" s="128"/>
      <c r="O193" s="128"/>
      <c r="P193" s="128"/>
      <c r="Q193" s="128"/>
      <c r="R193" s="128"/>
      <c r="S193" s="128"/>
      <c r="T193" s="128"/>
      <c r="U193" s="128"/>
      <c r="EY193" s="261"/>
      <c r="EZ193" s="2"/>
      <c r="FA193" s="2"/>
      <c r="FB193" s="261"/>
    </row>
    <row r="194" spans="1:158" customFormat="1" hidden="1" outlineLevel="1">
      <c r="A194" s="284">
        <v>6</v>
      </c>
      <c r="B194" s="981" t="s">
        <v>304</v>
      </c>
      <c r="C194" s="982"/>
      <c r="D194" s="983"/>
      <c r="E194" s="483" t="s">
        <v>121</v>
      </c>
      <c r="F194" s="483" t="s">
        <v>304</v>
      </c>
      <c r="G194" s="128"/>
      <c r="H194" s="128"/>
      <c r="I194" s="128"/>
      <c r="J194" s="128"/>
      <c r="K194" s="128"/>
      <c r="L194" s="128"/>
      <c r="M194" s="128"/>
      <c r="N194" s="128"/>
      <c r="O194" s="128"/>
      <c r="P194" s="128"/>
      <c r="Q194" s="128"/>
      <c r="R194" s="128"/>
      <c r="S194" s="128"/>
      <c r="T194" s="128"/>
      <c r="U194" s="128"/>
      <c r="EY194" s="261"/>
      <c r="EZ194" s="2"/>
      <c r="FA194" s="2"/>
      <c r="FB194" s="261"/>
    </row>
    <row r="195" spans="1:158" customFormat="1" hidden="1" outlineLevel="1">
      <c r="A195" s="284">
        <v>7</v>
      </c>
      <c r="B195" s="981" t="s">
        <v>305</v>
      </c>
      <c r="C195" s="982"/>
      <c r="D195" s="983"/>
      <c r="E195" s="482" t="s">
        <v>305</v>
      </c>
      <c r="F195" s="482" t="s">
        <v>305</v>
      </c>
      <c r="G195" s="128"/>
      <c r="H195" s="128"/>
      <c r="I195" s="128"/>
      <c r="J195" s="128"/>
      <c r="K195" s="128"/>
      <c r="L195" s="128"/>
      <c r="M195" s="128"/>
      <c r="N195" s="128"/>
      <c r="O195" s="128"/>
      <c r="P195" s="128"/>
      <c r="Q195" s="128"/>
      <c r="R195" s="128"/>
      <c r="S195" s="128"/>
      <c r="T195" s="128"/>
      <c r="U195" s="128"/>
      <c r="EY195" s="261"/>
      <c r="EZ195" s="2"/>
      <c r="FA195" s="2"/>
      <c r="FB195" s="261"/>
    </row>
    <row r="196" spans="1:158" customFormat="1" hidden="1" outlineLevel="1">
      <c r="A196" s="284">
        <v>8</v>
      </c>
      <c r="B196" s="981" t="s">
        <v>306</v>
      </c>
      <c r="C196" s="982"/>
      <c r="D196" s="983"/>
      <c r="E196" s="482" t="s">
        <v>326</v>
      </c>
      <c r="F196" s="482" t="s">
        <v>306</v>
      </c>
      <c r="G196" s="128"/>
      <c r="H196" s="128"/>
      <c r="I196" s="128"/>
      <c r="J196" s="128"/>
      <c r="K196" s="128"/>
      <c r="L196" s="128"/>
      <c r="M196" s="128"/>
      <c r="N196" s="128"/>
      <c r="O196" s="128"/>
      <c r="P196" s="128"/>
      <c r="Q196" s="128"/>
      <c r="R196" s="128"/>
      <c r="S196" s="128"/>
      <c r="T196" s="128"/>
      <c r="U196" s="128"/>
      <c r="EY196" s="261"/>
      <c r="EZ196" s="2"/>
      <c r="FA196" s="2"/>
      <c r="FB196" s="261"/>
    </row>
    <row r="197" spans="1:158" customFormat="1" hidden="1" outlineLevel="1">
      <c r="A197" s="284">
        <v>9</v>
      </c>
      <c r="B197" s="981" t="s">
        <v>307</v>
      </c>
      <c r="C197" s="982"/>
      <c r="D197" s="983"/>
      <c r="E197" s="482" t="s">
        <v>327</v>
      </c>
      <c r="F197" s="482" t="s">
        <v>307</v>
      </c>
      <c r="G197" s="128"/>
      <c r="H197" s="128"/>
      <c r="I197" s="128"/>
      <c r="J197" s="128"/>
      <c r="K197" s="128"/>
      <c r="L197" s="128"/>
      <c r="M197" s="128"/>
      <c r="N197" s="128"/>
      <c r="O197" s="128"/>
      <c r="P197" s="128"/>
      <c r="Q197" s="128"/>
      <c r="R197" s="128"/>
      <c r="S197" s="128"/>
      <c r="T197" s="128"/>
      <c r="U197" s="128"/>
      <c r="EY197" s="261"/>
      <c r="EZ197" s="2"/>
      <c r="FA197" s="2"/>
      <c r="FB197" s="261"/>
    </row>
    <row r="198" spans="1:158" customFormat="1" hidden="1" outlineLevel="1">
      <c r="A198" s="284">
        <v>10</v>
      </c>
      <c r="B198" s="981" t="s">
        <v>308</v>
      </c>
      <c r="C198" s="982"/>
      <c r="D198" s="983"/>
      <c r="E198" s="482" t="s">
        <v>308</v>
      </c>
      <c r="F198" s="482" t="s">
        <v>308</v>
      </c>
      <c r="G198" s="128"/>
      <c r="H198" s="128"/>
      <c r="I198" s="128"/>
      <c r="J198" s="128"/>
      <c r="K198" s="128"/>
      <c r="L198" s="128"/>
      <c r="M198" s="128"/>
      <c r="N198" s="128"/>
      <c r="O198" s="128"/>
      <c r="P198" s="128"/>
      <c r="Q198" s="128"/>
      <c r="R198" s="128"/>
      <c r="S198" s="128"/>
      <c r="T198" s="128"/>
      <c r="U198" s="128"/>
      <c r="EY198" s="261"/>
      <c r="EZ198" s="2"/>
      <c r="FA198" s="2"/>
      <c r="FB198" s="261"/>
    </row>
    <row r="199" spans="1:158" customFormat="1" hidden="1" outlineLevel="1">
      <c r="A199" s="284">
        <v>11</v>
      </c>
      <c r="B199" s="981" t="s">
        <v>309</v>
      </c>
      <c r="C199" s="982"/>
      <c r="D199" s="983"/>
      <c r="E199" s="482" t="s">
        <v>328</v>
      </c>
      <c r="F199" s="482" t="s">
        <v>309</v>
      </c>
      <c r="G199" s="128"/>
      <c r="H199" s="128"/>
      <c r="I199" s="128"/>
      <c r="J199" s="128"/>
      <c r="K199" s="128"/>
      <c r="L199" s="128"/>
      <c r="M199" s="128"/>
      <c r="N199" s="128"/>
      <c r="O199" s="128"/>
      <c r="P199" s="128"/>
      <c r="Q199" s="128"/>
      <c r="R199" s="128"/>
      <c r="S199" s="128"/>
      <c r="T199" s="128"/>
      <c r="U199" s="128"/>
      <c r="EY199" s="261"/>
      <c r="EZ199" s="2"/>
      <c r="FA199" s="2"/>
      <c r="FB199" s="261"/>
    </row>
    <row r="200" spans="1:158" customFormat="1" hidden="1" outlineLevel="1">
      <c r="A200" s="284">
        <v>12</v>
      </c>
      <c r="B200" s="981" t="s">
        <v>310</v>
      </c>
      <c r="C200" s="982"/>
      <c r="D200" s="983"/>
      <c r="E200" s="482" t="s">
        <v>310</v>
      </c>
      <c r="F200" s="482" t="s">
        <v>310</v>
      </c>
      <c r="G200" s="128"/>
      <c r="H200" s="128"/>
      <c r="I200" s="128"/>
      <c r="J200" s="128"/>
      <c r="K200" s="128"/>
      <c r="L200" s="128"/>
      <c r="M200" s="128"/>
      <c r="N200" s="128"/>
      <c r="O200" s="128"/>
      <c r="P200" s="128"/>
      <c r="Q200" s="128"/>
      <c r="R200" s="128"/>
      <c r="S200" s="128"/>
      <c r="T200" s="128"/>
      <c r="U200" s="128"/>
      <c r="EY200" s="261"/>
      <c r="EZ200" s="2"/>
      <c r="FA200" s="2"/>
      <c r="FB200" s="261"/>
    </row>
    <row r="201" spans="1:158" customFormat="1" hidden="1" outlineLevel="1">
      <c r="A201" s="284">
        <v>13</v>
      </c>
      <c r="B201" s="981" t="s">
        <v>311</v>
      </c>
      <c r="C201" s="982"/>
      <c r="D201" s="983"/>
      <c r="E201" s="482" t="s">
        <v>311</v>
      </c>
      <c r="F201" s="482" t="s">
        <v>311</v>
      </c>
      <c r="G201" s="128"/>
      <c r="H201" s="128"/>
      <c r="I201" s="128"/>
      <c r="J201" s="128"/>
      <c r="K201" s="128"/>
      <c r="L201" s="128"/>
      <c r="M201" s="128"/>
      <c r="N201" s="128"/>
      <c r="O201" s="128"/>
      <c r="P201" s="128"/>
      <c r="Q201" s="128"/>
      <c r="R201" s="128"/>
      <c r="S201" s="128"/>
      <c r="T201" s="128"/>
      <c r="U201" s="128"/>
      <c r="EY201" s="261"/>
      <c r="EZ201" s="2"/>
      <c r="FA201" s="2"/>
      <c r="FB201" s="261"/>
    </row>
    <row r="202" spans="1:158" customFormat="1" hidden="1" outlineLevel="1">
      <c r="A202" s="284">
        <v>14</v>
      </c>
      <c r="B202" s="981" t="s">
        <v>312</v>
      </c>
      <c r="C202" s="982"/>
      <c r="D202" s="983"/>
      <c r="E202" s="484" t="s">
        <v>312</v>
      </c>
      <c r="F202" s="484" t="s">
        <v>312</v>
      </c>
      <c r="G202" s="128"/>
      <c r="H202" s="128"/>
      <c r="I202" s="128"/>
      <c r="J202" s="128"/>
      <c r="K202" s="128"/>
      <c r="L202" s="128"/>
      <c r="M202" s="128"/>
      <c r="N202" s="128"/>
      <c r="O202" s="128"/>
      <c r="P202" s="128"/>
      <c r="Q202" s="128"/>
      <c r="R202" s="128"/>
      <c r="S202" s="128"/>
      <c r="T202" s="128"/>
      <c r="U202" s="128"/>
      <c r="EY202" s="261"/>
      <c r="EZ202" s="2"/>
      <c r="FA202" s="2"/>
      <c r="FB202" s="261"/>
    </row>
    <row r="203" spans="1:158" customFormat="1" hidden="1" outlineLevel="1">
      <c r="A203" s="284">
        <v>15</v>
      </c>
      <c r="B203" s="981" t="s">
        <v>313</v>
      </c>
      <c r="C203" s="982"/>
      <c r="D203" s="983"/>
      <c r="E203" s="484" t="s">
        <v>313</v>
      </c>
      <c r="F203" s="484" t="s">
        <v>313</v>
      </c>
      <c r="G203" s="128"/>
      <c r="H203" s="128"/>
      <c r="I203" s="128"/>
      <c r="J203" s="128"/>
      <c r="K203" s="128"/>
      <c r="L203" s="128"/>
      <c r="M203" s="128"/>
      <c r="N203" s="128"/>
      <c r="O203" s="128"/>
      <c r="P203" s="128"/>
      <c r="Q203" s="128"/>
      <c r="R203" s="128"/>
      <c r="S203" s="128"/>
      <c r="T203" s="128"/>
      <c r="U203" s="128"/>
      <c r="EY203" s="261"/>
      <c r="EZ203" s="2"/>
      <c r="FA203" s="2"/>
      <c r="FB203" s="261"/>
    </row>
    <row r="204" spans="1:158" customFormat="1" hidden="1" outlineLevel="1">
      <c r="A204" s="284">
        <v>16</v>
      </c>
      <c r="B204" s="981" t="s">
        <v>314</v>
      </c>
      <c r="C204" s="982"/>
      <c r="D204" s="983"/>
      <c r="E204" s="484" t="s">
        <v>314</v>
      </c>
      <c r="F204" s="484" t="s">
        <v>314</v>
      </c>
      <c r="G204" s="128"/>
      <c r="H204" s="128"/>
      <c r="I204" s="128"/>
      <c r="J204" s="128"/>
      <c r="K204" s="128"/>
      <c r="L204" s="128"/>
      <c r="M204" s="128"/>
      <c r="N204" s="128"/>
      <c r="O204" s="128"/>
      <c r="P204" s="128"/>
      <c r="Q204" s="128"/>
      <c r="R204" s="128"/>
      <c r="S204" s="128"/>
      <c r="T204" s="128"/>
      <c r="U204" s="128"/>
      <c r="EY204" s="261"/>
      <c r="EZ204" s="2"/>
      <c r="FA204" s="2"/>
      <c r="FB204" s="261"/>
    </row>
    <row r="205" spans="1:158" customFormat="1" hidden="1" outlineLevel="1">
      <c r="A205" s="284">
        <v>17</v>
      </c>
      <c r="B205" s="981" t="s">
        <v>315</v>
      </c>
      <c r="C205" s="982"/>
      <c r="D205" s="983"/>
      <c r="E205" s="484" t="s">
        <v>315</v>
      </c>
      <c r="F205" s="484" t="s">
        <v>315</v>
      </c>
      <c r="G205" s="128"/>
      <c r="H205" s="128"/>
      <c r="I205" s="128"/>
      <c r="J205" s="128"/>
      <c r="K205" s="128"/>
      <c r="L205" s="128"/>
      <c r="M205" s="128"/>
      <c r="N205" s="128"/>
      <c r="O205" s="128"/>
      <c r="P205" s="128"/>
      <c r="Q205" s="128"/>
      <c r="R205" s="128"/>
      <c r="S205" s="128"/>
      <c r="T205" s="128"/>
      <c r="U205" s="128"/>
      <c r="EY205" s="261"/>
      <c r="EZ205" s="2"/>
      <c r="FA205" s="2"/>
      <c r="FB205" s="261"/>
    </row>
    <row r="206" spans="1:158" customFormat="1" hidden="1" outlineLevel="1">
      <c r="A206" s="284">
        <v>18</v>
      </c>
      <c r="B206" s="981" t="s">
        <v>316</v>
      </c>
      <c r="C206" s="982"/>
      <c r="D206" s="983"/>
      <c r="E206" s="484" t="s">
        <v>316</v>
      </c>
      <c r="F206" s="484" t="s">
        <v>316</v>
      </c>
      <c r="G206" s="128"/>
      <c r="H206" s="128"/>
      <c r="I206" s="128"/>
      <c r="J206" s="128"/>
      <c r="K206" s="128"/>
      <c r="L206" s="128"/>
      <c r="M206" s="128"/>
      <c r="N206" s="128"/>
      <c r="O206" s="128"/>
      <c r="P206" s="128"/>
      <c r="Q206" s="128"/>
      <c r="R206" s="128"/>
      <c r="S206" s="128"/>
      <c r="T206" s="128"/>
      <c r="U206" s="128"/>
      <c r="EY206" s="261"/>
      <c r="EZ206" s="2"/>
      <c r="FA206" s="2"/>
      <c r="FB206" s="261"/>
    </row>
    <row r="207" spans="1:158" customFormat="1" hidden="1" outlineLevel="1">
      <c r="A207" s="284">
        <v>19</v>
      </c>
      <c r="B207" s="981" t="s">
        <v>317</v>
      </c>
      <c r="C207" s="982"/>
      <c r="D207" s="983"/>
      <c r="E207" s="484" t="s">
        <v>317</v>
      </c>
      <c r="F207" s="484" t="s">
        <v>317</v>
      </c>
      <c r="G207" s="128"/>
      <c r="H207" s="128"/>
      <c r="I207" s="128"/>
      <c r="J207" s="128"/>
      <c r="K207" s="128"/>
      <c r="L207" s="128"/>
      <c r="M207" s="128"/>
      <c r="N207" s="128"/>
      <c r="O207" s="128"/>
      <c r="P207" s="128"/>
      <c r="Q207" s="128"/>
      <c r="R207" s="128"/>
      <c r="S207" s="128"/>
      <c r="T207" s="128"/>
      <c r="U207" s="128"/>
      <c r="EY207" s="261"/>
      <c r="EZ207" s="2"/>
      <c r="FA207" s="2"/>
      <c r="FB207" s="261"/>
    </row>
    <row r="208" spans="1:158" customFormat="1" hidden="1" outlineLevel="1">
      <c r="A208" s="284">
        <v>20</v>
      </c>
      <c r="B208" s="981" t="s">
        <v>318</v>
      </c>
      <c r="C208" s="982"/>
      <c r="D208" s="983"/>
      <c r="E208" s="484" t="s">
        <v>318</v>
      </c>
      <c r="F208" s="484" t="s">
        <v>318</v>
      </c>
      <c r="G208" s="128"/>
      <c r="H208" s="128"/>
      <c r="I208" s="128"/>
      <c r="J208" s="128"/>
      <c r="K208" s="128"/>
      <c r="L208" s="128"/>
      <c r="M208" s="128"/>
      <c r="N208" s="128"/>
      <c r="O208" s="128"/>
      <c r="P208" s="128"/>
      <c r="Q208" s="128"/>
      <c r="R208" s="128"/>
      <c r="S208" s="128"/>
      <c r="T208" s="128"/>
      <c r="U208" s="128"/>
      <c r="EY208" s="261"/>
      <c r="EZ208" s="2"/>
      <c r="FA208" s="2"/>
      <c r="FB208" s="261"/>
    </row>
    <row r="209" spans="1:158" customFormat="1" hidden="1" outlineLevel="1">
      <c r="A209" s="284">
        <v>21</v>
      </c>
      <c r="B209" s="981" t="s">
        <v>319</v>
      </c>
      <c r="C209" s="982"/>
      <c r="D209" s="983"/>
      <c r="E209" s="484" t="s">
        <v>319</v>
      </c>
      <c r="F209" s="484" t="s">
        <v>319</v>
      </c>
      <c r="G209" s="128"/>
      <c r="H209" s="128"/>
      <c r="I209" s="128"/>
      <c r="J209" s="128"/>
      <c r="K209" s="128"/>
      <c r="L209" s="128"/>
      <c r="M209" s="128"/>
      <c r="N209" s="128"/>
      <c r="O209" s="128"/>
      <c r="P209" s="128"/>
      <c r="Q209" s="128"/>
      <c r="R209" s="128"/>
      <c r="S209" s="128"/>
      <c r="T209" s="128"/>
      <c r="U209" s="128"/>
      <c r="EY209" s="261"/>
      <c r="EZ209" s="2"/>
      <c r="FA209" s="2"/>
      <c r="FB209" s="261"/>
    </row>
    <row r="210" spans="1:158" customFormat="1" hidden="1" outlineLevel="1">
      <c r="A210" s="284">
        <v>22</v>
      </c>
      <c r="B210" s="981" t="s">
        <v>320</v>
      </c>
      <c r="C210" s="982"/>
      <c r="D210" s="983"/>
      <c r="E210" s="484" t="s">
        <v>320</v>
      </c>
      <c r="F210" s="484" t="s">
        <v>320</v>
      </c>
      <c r="G210" s="128"/>
      <c r="H210" s="128"/>
      <c r="I210" s="128"/>
      <c r="J210" s="128"/>
      <c r="K210" s="128"/>
      <c r="L210" s="128"/>
      <c r="M210" s="128"/>
      <c r="N210" s="128"/>
      <c r="O210" s="128"/>
      <c r="P210" s="128"/>
      <c r="Q210" s="128"/>
      <c r="R210" s="128"/>
      <c r="S210" s="128"/>
      <c r="T210" s="128"/>
      <c r="U210" s="128"/>
      <c r="EY210" s="261"/>
      <c r="EZ210" s="2"/>
      <c r="FA210" s="2"/>
      <c r="FB210" s="261"/>
    </row>
    <row r="211" spans="1:158" customFormat="1" hidden="1" outlineLevel="1">
      <c r="A211" s="284">
        <v>23</v>
      </c>
      <c r="B211" s="981" t="s">
        <v>321</v>
      </c>
      <c r="C211" s="982"/>
      <c r="D211" s="983"/>
      <c r="E211" s="484" t="s">
        <v>321</v>
      </c>
      <c r="F211" s="484" t="s">
        <v>321</v>
      </c>
      <c r="G211" s="128"/>
      <c r="H211" s="128"/>
      <c r="I211" s="128"/>
      <c r="J211" s="128"/>
      <c r="K211" s="128"/>
      <c r="L211" s="128"/>
      <c r="M211" s="128"/>
      <c r="N211" s="128"/>
      <c r="O211" s="128"/>
      <c r="P211" s="128"/>
      <c r="Q211" s="128"/>
      <c r="R211" s="128"/>
      <c r="S211" s="128"/>
      <c r="T211" s="128"/>
      <c r="U211" s="128"/>
      <c r="EY211" s="261"/>
      <c r="EZ211" s="2"/>
      <c r="FA211" s="2"/>
      <c r="FB211" s="261"/>
    </row>
    <row r="212" spans="1:158" customFormat="1" hidden="1" outlineLevel="1">
      <c r="A212" s="284">
        <v>24</v>
      </c>
      <c r="B212" s="981" t="s">
        <v>322</v>
      </c>
      <c r="C212" s="982"/>
      <c r="D212" s="983"/>
      <c r="E212" s="484" t="s">
        <v>322</v>
      </c>
      <c r="F212" s="484" t="s">
        <v>322</v>
      </c>
      <c r="G212" s="128"/>
      <c r="H212" s="128"/>
      <c r="I212" s="128"/>
      <c r="J212" s="128"/>
      <c r="K212" s="128"/>
      <c r="L212" s="128"/>
      <c r="M212" s="128"/>
      <c r="N212" s="128"/>
      <c r="O212" s="128"/>
      <c r="P212" s="128"/>
      <c r="Q212" s="128"/>
      <c r="R212" s="128"/>
      <c r="S212" s="128"/>
      <c r="T212" s="128"/>
      <c r="U212" s="128"/>
      <c r="EY212" s="261"/>
      <c r="EZ212" s="2"/>
      <c r="FA212" s="2"/>
      <c r="FB212" s="261"/>
    </row>
    <row r="213" spans="1:158" customFormat="1" hidden="1" outlineLevel="1">
      <c r="A213" s="284">
        <v>25</v>
      </c>
      <c r="B213" s="981" t="s">
        <v>323</v>
      </c>
      <c r="C213" s="982"/>
      <c r="D213" s="983"/>
      <c r="E213" s="484" t="s">
        <v>329</v>
      </c>
      <c r="F213" s="484" t="s">
        <v>323</v>
      </c>
      <c r="G213" s="128"/>
      <c r="H213" s="128"/>
      <c r="I213" s="128"/>
      <c r="J213" s="128"/>
      <c r="K213" s="128"/>
      <c r="L213" s="128"/>
      <c r="M213" s="128"/>
      <c r="N213" s="128"/>
      <c r="O213" s="128"/>
      <c r="P213" s="128"/>
      <c r="Q213" s="128"/>
      <c r="R213" s="128"/>
      <c r="S213" s="128"/>
      <c r="T213" s="128"/>
      <c r="U213" s="128"/>
      <c r="EY213" s="261"/>
      <c r="EZ213" s="2"/>
      <c r="FA213" s="2"/>
      <c r="FB213" s="261"/>
    </row>
    <row r="214" spans="1:158" customFormat="1" ht="4.5" hidden="1" customHeight="1" outlineLevel="1">
      <c r="A214" s="206"/>
      <c r="B214" s="207"/>
      <c r="C214" s="207"/>
      <c r="D214" s="208"/>
      <c r="E214" s="208"/>
      <c r="F214" s="210"/>
      <c r="G214" s="128"/>
      <c r="H214" s="128"/>
      <c r="I214" s="128"/>
      <c r="J214" s="128"/>
      <c r="K214" s="128"/>
      <c r="L214" s="128"/>
      <c r="M214" s="128"/>
      <c r="N214" s="128"/>
      <c r="O214" s="128"/>
      <c r="P214" s="128"/>
      <c r="Q214" s="128"/>
      <c r="R214" s="128"/>
      <c r="S214" s="128"/>
      <c r="T214" s="128"/>
      <c r="U214" s="128"/>
      <c r="EY214" s="261"/>
      <c r="EZ214" s="2"/>
      <c r="FA214" s="2"/>
      <c r="FB214" s="261"/>
    </row>
    <row r="215" spans="1:158" customFormat="1" hidden="1" outlineLevel="1">
      <c r="A215" s="314">
        <f>COUNTA(CCList)</f>
        <v>25</v>
      </c>
      <c r="B215" s="128"/>
      <c r="C215" s="128"/>
      <c r="D215" s="128"/>
      <c r="E215" s="50" t="s">
        <v>298</v>
      </c>
      <c r="F215" s="128"/>
      <c r="G215" s="128"/>
      <c r="H215" s="128"/>
      <c r="I215" s="128"/>
      <c r="J215" s="128"/>
      <c r="K215" s="128"/>
      <c r="L215" s="128"/>
      <c r="M215" s="128"/>
      <c r="N215" s="128"/>
      <c r="O215" s="128"/>
      <c r="P215" s="128"/>
      <c r="Q215" s="128"/>
      <c r="R215" s="128"/>
      <c r="S215" s="128"/>
      <c r="T215" s="128"/>
      <c r="U215" s="128"/>
      <c r="EY215" s="261"/>
      <c r="EZ215" s="2"/>
      <c r="FA215" s="2"/>
      <c r="FB215" s="261"/>
    </row>
    <row r="216" spans="1:158">
      <c r="EY216" s="261"/>
      <c r="FB216" s="261"/>
    </row>
    <row r="217" spans="1:158" collapsed="1">
      <c r="A217" s="498" t="s">
        <v>69</v>
      </c>
      <c r="B217" s="499"/>
      <c r="C217" s="499"/>
      <c r="D217" s="499"/>
      <c r="E217" s="499"/>
      <c r="F217" s="499"/>
      <c r="G217" s="499"/>
      <c r="H217" s="499"/>
      <c r="I217" s="499"/>
      <c r="J217" s="499"/>
      <c r="K217" s="499"/>
      <c r="L217" s="499"/>
      <c r="M217" s="499"/>
      <c r="N217" s="500"/>
      <c r="O217" s="500"/>
      <c r="P217" s="500"/>
      <c r="Q217" s="500"/>
      <c r="R217" s="500"/>
      <c r="S217" s="500"/>
      <c r="T217" s="500"/>
      <c r="U217" s="500"/>
      <c r="V217" s="500"/>
      <c r="W217" s="500"/>
      <c r="X217" s="500"/>
      <c r="Y217" s="500"/>
      <c r="Z217" s="500"/>
      <c r="AA217" s="500"/>
      <c r="AB217" s="500"/>
      <c r="AC217" s="500"/>
      <c r="AD217" s="500"/>
      <c r="AE217" s="500"/>
      <c r="AF217" s="500"/>
      <c r="AG217" s="500"/>
      <c r="AH217" s="500"/>
      <c r="AI217" s="500"/>
      <c r="AJ217" s="500"/>
      <c r="AK217" s="500"/>
      <c r="AL217" s="500"/>
      <c r="AM217" s="500"/>
      <c r="AN217" s="500"/>
      <c r="AO217" s="500"/>
      <c r="AP217" s="500"/>
      <c r="AQ217" s="500"/>
      <c r="AR217" s="500"/>
      <c r="AS217" s="500"/>
      <c r="AT217" s="500"/>
      <c r="AU217" s="500"/>
      <c r="AV217" s="500"/>
      <c r="AW217" s="500"/>
      <c r="AX217" s="500"/>
      <c r="AY217" s="500"/>
      <c r="AZ217" s="500"/>
      <c r="BA217" s="500"/>
      <c r="BB217" s="500"/>
      <c r="BC217" s="500"/>
      <c r="BD217" s="500"/>
      <c r="BE217" s="500"/>
      <c r="BF217" s="500"/>
      <c r="BG217" s="500"/>
      <c r="BH217" s="500"/>
      <c r="BI217" s="500"/>
      <c r="BJ217" s="500"/>
      <c r="BK217" s="500"/>
      <c r="BL217" s="500"/>
      <c r="BM217" s="500"/>
      <c r="BN217" s="500"/>
      <c r="BO217" s="500"/>
      <c r="BP217" s="500"/>
      <c r="BQ217" s="500"/>
      <c r="BR217" s="500"/>
      <c r="BS217" s="500"/>
      <c r="BT217" s="500"/>
      <c r="BU217" s="500"/>
      <c r="BV217" s="500"/>
      <c r="BW217" s="500"/>
      <c r="BX217" s="500"/>
      <c r="BY217" s="500"/>
      <c r="BZ217" s="500"/>
      <c r="CA217" s="500"/>
      <c r="CB217" s="500"/>
      <c r="CC217" s="500"/>
      <c r="CD217" s="500"/>
      <c r="CE217" s="500"/>
      <c r="CF217" s="500"/>
      <c r="CG217" s="500"/>
      <c r="CH217" s="500"/>
      <c r="CI217" s="500"/>
      <c r="CJ217" s="500"/>
      <c r="CK217" s="500"/>
      <c r="CL217" s="500"/>
      <c r="CM217" s="500"/>
      <c r="CN217" s="500"/>
      <c r="CO217" s="500"/>
      <c r="CP217" s="500"/>
      <c r="CQ217" s="500"/>
      <c r="CR217" s="500"/>
      <c r="CS217" s="500"/>
      <c r="CT217" s="500"/>
      <c r="CU217" s="500"/>
      <c r="CV217" s="500"/>
      <c r="CW217" s="500"/>
      <c r="CX217" s="500"/>
      <c r="CY217" s="500"/>
      <c r="CZ217" s="500"/>
      <c r="DA217" s="500"/>
      <c r="DB217" s="500"/>
      <c r="DC217" s="500"/>
      <c r="DD217" s="500"/>
      <c r="DE217" s="500"/>
      <c r="DF217" s="500"/>
      <c r="DG217" s="500"/>
      <c r="DH217" s="500"/>
      <c r="DI217" s="500"/>
      <c r="DJ217" s="500"/>
      <c r="DK217" s="500"/>
      <c r="DL217" s="500"/>
      <c r="DM217" s="500"/>
      <c r="DN217" s="500"/>
      <c r="DO217" s="500"/>
      <c r="DP217" s="500"/>
      <c r="DQ217" s="500"/>
      <c r="DR217" s="500"/>
      <c r="DS217" s="500"/>
      <c r="DT217" s="500"/>
      <c r="DU217" s="500"/>
      <c r="DV217" s="500"/>
      <c r="DW217" s="500"/>
      <c r="DX217" s="500"/>
      <c r="DY217" s="500"/>
      <c r="DZ217" s="500"/>
      <c r="EA217" s="500"/>
      <c r="EB217" s="500"/>
      <c r="EC217" s="500"/>
      <c r="ED217" s="500"/>
      <c r="EE217" s="500"/>
      <c r="EF217" s="500"/>
      <c r="EG217" s="500"/>
      <c r="EH217" s="500"/>
      <c r="EI217" s="500"/>
      <c r="EJ217" s="500"/>
      <c r="EK217" s="500"/>
      <c r="EL217" s="500"/>
      <c r="EM217" s="500"/>
      <c r="EN217" s="500"/>
      <c r="EO217" s="500"/>
      <c r="EP217" s="500"/>
      <c r="EQ217" s="500"/>
      <c r="ER217" s="500"/>
      <c r="ES217" s="500"/>
      <c r="ET217" s="500"/>
      <c r="EU217" s="500"/>
      <c r="EV217" s="500"/>
      <c r="EW217" s="500"/>
      <c r="EX217" s="500"/>
      <c r="EY217" s="500"/>
      <c r="EZ217" s="500"/>
      <c r="FA217" s="500"/>
      <c r="FB217" s="500"/>
    </row>
    <row r="218" spans="1:158" hidden="1" outlineLevel="1">
      <c r="A218" s="36"/>
      <c r="B218" s="36"/>
      <c r="C218" s="36"/>
      <c r="D218" s="36"/>
      <c r="E218" s="36"/>
      <c r="F218" s="36"/>
      <c r="G218" s="36"/>
      <c r="H218" s="48"/>
      <c r="I218" s="48"/>
      <c r="J218" s="48"/>
      <c r="K218" s="48"/>
      <c r="L218" s="48"/>
      <c r="M218" s="48"/>
      <c r="N218" s="48"/>
      <c r="O218" s="48"/>
      <c r="P218" s="48"/>
      <c r="Q218" s="36"/>
      <c r="EY218" s="261"/>
      <c r="FB218" s="261"/>
    </row>
    <row r="219" spans="1:158" ht="12.75" hidden="1" customHeight="1" outlineLevel="1">
      <c r="C219" s="36"/>
      <c r="D219" s="36"/>
      <c r="E219" s="288" t="s">
        <v>2386</v>
      </c>
      <c r="P219" s="48"/>
      <c r="Q219" s="36"/>
      <c r="EY219" s="261"/>
      <c r="FB219" s="261"/>
    </row>
    <row r="220" spans="1:158" hidden="1" outlineLevel="1">
      <c r="A220" s="36" t="s">
        <v>70</v>
      </c>
      <c r="B220" s="36"/>
      <c r="C220" s="36"/>
      <c r="E220" s="877">
        <v>0.129</v>
      </c>
      <c r="F220" s="198" t="s">
        <v>2385</v>
      </c>
      <c r="P220" s="48"/>
      <c r="Q220" s="36"/>
      <c r="EY220" s="261"/>
      <c r="FB220" s="261"/>
    </row>
    <row r="221" spans="1:158" ht="12.75" hidden="1" customHeight="1" outlineLevel="1">
      <c r="C221" s="36"/>
      <c r="D221" s="36"/>
      <c r="E221" s="288" t="s">
        <v>2355</v>
      </c>
      <c r="P221" s="48"/>
      <c r="Q221" s="36"/>
      <c r="EY221" s="261"/>
      <c r="FB221" s="261"/>
    </row>
    <row r="222" spans="1:158" hidden="1" outlineLevel="1">
      <c r="A222" s="3" t="s">
        <v>2354</v>
      </c>
      <c r="B222" s="36"/>
      <c r="C222" s="36"/>
      <c r="E222" s="877">
        <v>7.4999999999999997E-2</v>
      </c>
      <c r="F222" s="131" t="s">
        <v>2031</v>
      </c>
      <c r="P222" s="48"/>
      <c r="Q222" s="36"/>
      <c r="EY222" s="261"/>
      <c r="FB222" s="261"/>
    </row>
    <row r="223" spans="1:158" hidden="1" outlineLevel="1">
      <c r="A223" s="36"/>
      <c r="B223" s="36"/>
      <c r="C223" s="36"/>
      <c r="P223" s="48"/>
      <c r="Q223" s="36"/>
      <c r="EY223" s="261"/>
      <c r="FB223" s="261"/>
    </row>
    <row r="224" spans="1:158" hidden="1" outlineLevel="1">
      <c r="P224" s="36"/>
      <c r="Q224" s="36"/>
      <c r="R224" s="36"/>
      <c r="S224" s="36"/>
      <c r="T224" s="36"/>
      <c r="U224" s="36"/>
      <c r="EY224" s="261"/>
      <c r="FB224" s="261"/>
    </row>
    <row r="225" spans="1:158">
      <c r="A225" s="36"/>
      <c r="B225" s="36"/>
      <c r="C225" s="36"/>
      <c r="D225" s="36"/>
      <c r="P225" s="36"/>
      <c r="Q225" s="36"/>
      <c r="R225" s="36"/>
      <c r="S225" s="36"/>
      <c r="T225" s="36"/>
      <c r="U225" s="36"/>
      <c r="EY225" s="261"/>
      <c r="FB225" s="261"/>
    </row>
    <row r="226" spans="1:158" collapsed="1">
      <c r="A226" s="498" t="s">
        <v>154</v>
      </c>
      <c r="B226" s="499"/>
      <c r="C226" s="499"/>
      <c r="D226" s="499"/>
      <c r="E226" s="499"/>
      <c r="F226" s="499"/>
      <c r="G226" s="499"/>
      <c r="H226" s="499"/>
      <c r="I226" s="499"/>
      <c r="J226" s="499"/>
      <c r="K226" s="499"/>
      <c r="L226" s="499"/>
      <c r="M226" s="499"/>
      <c r="N226" s="500"/>
      <c r="O226" s="500"/>
      <c r="P226" s="500"/>
      <c r="Q226" s="500"/>
      <c r="R226" s="500"/>
      <c r="S226" s="500"/>
      <c r="T226" s="500"/>
      <c r="U226" s="500"/>
      <c r="V226" s="500"/>
      <c r="W226" s="500"/>
      <c r="X226" s="500"/>
      <c r="Y226" s="500"/>
      <c r="Z226" s="500"/>
      <c r="AA226" s="500"/>
      <c r="AB226" s="500"/>
      <c r="AC226" s="500"/>
      <c r="AD226" s="500"/>
      <c r="AE226" s="500"/>
      <c r="AF226" s="500"/>
      <c r="AG226" s="500"/>
      <c r="AH226" s="500"/>
      <c r="AI226" s="500"/>
      <c r="AJ226" s="500"/>
      <c r="AK226" s="500"/>
      <c r="AL226" s="500"/>
      <c r="AM226" s="500"/>
      <c r="AN226" s="500"/>
      <c r="AO226" s="500"/>
      <c r="AP226" s="500"/>
      <c r="AQ226" s="500"/>
      <c r="AR226" s="500"/>
      <c r="AS226" s="500"/>
      <c r="AT226" s="500"/>
      <c r="AU226" s="500"/>
      <c r="AV226" s="500"/>
      <c r="AW226" s="500"/>
      <c r="AX226" s="500"/>
      <c r="AY226" s="500"/>
      <c r="AZ226" s="500"/>
      <c r="BA226" s="500"/>
      <c r="BB226" s="500"/>
      <c r="BC226" s="500"/>
      <c r="BD226" s="500"/>
      <c r="BE226" s="500"/>
      <c r="BF226" s="500"/>
      <c r="BG226" s="500"/>
      <c r="BH226" s="500"/>
      <c r="BI226" s="500"/>
      <c r="BJ226" s="500"/>
      <c r="BK226" s="500"/>
      <c r="BL226" s="500"/>
      <c r="BM226" s="500"/>
      <c r="BN226" s="500"/>
      <c r="BO226" s="500"/>
      <c r="BP226" s="500"/>
      <c r="BQ226" s="500"/>
      <c r="BR226" s="500"/>
      <c r="BS226" s="500"/>
      <c r="BT226" s="500"/>
      <c r="BU226" s="500"/>
      <c r="BV226" s="500"/>
      <c r="BW226" s="500"/>
      <c r="BX226" s="500"/>
      <c r="BY226" s="500"/>
      <c r="BZ226" s="500"/>
      <c r="CA226" s="500"/>
      <c r="CB226" s="500"/>
      <c r="CC226" s="500"/>
      <c r="CD226" s="500"/>
      <c r="CE226" s="500"/>
      <c r="CF226" s="500"/>
      <c r="CG226" s="500"/>
      <c r="CH226" s="500"/>
      <c r="CI226" s="500"/>
      <c r="CJ226" s="500"/>
      <c r="CK226" s="500"/>
      <c r="CL226" s="500"/>
      <c r="CM226" s="500"/>
      <c r="CN226" s="500"/>
      <c r="CO226" s="500"/>
      <c r="CP226" s="500"/>
      <c r="CQ226" s="500"/>
      <c r="CR226" s="500"/>
      <c r="CS226" s="500"/>
      <c r="CT226" s="500"/>
      <c r="CU226" s="500"/>
      <c r="CV226" s="500"/>
      <c r="CW226" s="500"/>
      <c r="CX226" s="500"/>
      <c r="CY226" s="500"/>
      <c r="CZ226" s="500"/>
      <c r="DA226" s="500"/>
      <c r="DB226" s="500"/>
      <c r="DC226" s="500"/>
      <c r="DD226" s="500"/>
      <c r="DE226" s="500"/>
      <c r="DF226" s="500"/>
      <c r="DG226" s="500"/>
      <c r="DH226" s="500"/>
      <c r="DI226" s="500"/>
      <c r="DJ226" s="500"/>
      <c r="DK226" s="500"/>
      <c r="DL226" s="500"/>
      <c r="DM226" s="500"/>
      <c r="DN226" s="500"/>
      <c r="DO226" s="500"/>
      <c r="DP226" s="500"/>
      <c r="DQ226" s="500"/>
      <c r="DR226" s="500"/>
      <c r="DS226" s="500"/>
      <c r="DT226" s="500"/>
      <c r="DU226" s="500"/>
      <c r="DV226" s="500"/>
      <c r="DW226" s="500"/>
      <c r="DX226" s="500"/>
      <c r="DY226" s="500"/>
      <c r="DZ226" s="500"/>
      <c r="EA226" s="500"/>
      <c r="EB226" s="500"/>
      <c r="EC226" s="500"/>
      <c r="ED226" s="500"/>
      <c r="EE226" s="500"/>
      <c r="EF226" s="500"/>
      <c r="EG226" s="500"/>
      <c r="EH226" s="500"/>
      <c r="EI226" s="500"/>
      <c r="EJ226" s="500"/>
      <c r="EK226" s="500"/>
      <c r="EL226" s="500"/>
      <c r="EM226" s="500"/>
      <c r="EN226" s="500"/>
      <c r="EO226" s="500"/>
      <c r="EP226" s="500"/>
      <c r="EQ226" s="500"/>
      <c r="ER226" s="500"/>
      <c r="ES226" s="500"/>
      <c r="ET226" s="500"/>
      <c r="EU226" s="500"/>
      <c r="EV226" s="500"/>
      <c r="EW226" s="500"/>
      <c r="EX226" s="500"/>
      <c r="EY226" s="500"/>
      <c r="EZ226" s="500"/>
      <c r="FA226" s="500"/>
      <c r="FB226" s="500"/>
    </row>
    <row r="227" spans="1:158" hidden="1" outlineLevel="1">
      <c r="A227" s="36"/>
      <c r="B227" s="36"/>
      <c r="C227" s="36"/>
      <c r="D227" s="36"/>
      <c r="E227" s="36"/>
      <c r="F227" s="36"/>
      <c r="G227" s="36"/>
      <c r="H227" s="36"/>
      <c r="I227" s="36"/>
      <c r="J227" s="36"/>
      <c r="K227" s="36"/>
      <c r="L227" s="36"/>
      <c r="M227" s="36"/>
      <c r="N227" s="36"/>
      <c r="O227" s="36"/>
      <c r="P227" s="36"/>
      <c r="Q227" s="36"/>
      <c r="R227" s="36"/>
      <c r="S227" s="36"/>
      <c r="T227" s="36"/>
      <c r="U227" s="36"/>
      <c r="EY227" s="261"/>
      <c r="FB227" s="261"/>
    </row>
    <row r="228" spans="1:158" hidden="1" outlineLevel="1">
      <c r="A228" s="885" t="s">
        <v>154</v>
      </c>
      <c r="B228" s="286" t="s">
        <v>39</v>
      </c>
      <c r="C228" s="36"/>
      <c r="D228" s="36"/>
      <c r="E228" s="288" t="s">
        <v>790</v>
      </c>
      <c r="F228" s="288" t="s">
        <v>796</v>
      </c>
      <c r="G228" s="36"/>
      <c r="H228" s="36"/>
      <c r="I228" s="36"/>
      <c r="J228" s="36"/>
      <c r="K228" s="36"/>
      <c r="L228" s="36"/>
      <c r="M228" s="36"/>
      <c r="N228" s="36"/>
      <c r="O228" s="36"/>
      <c r="P228" s="36"/>
      <c r="Q228" s="36"/>
      <c r="R228" s="36"/>
      <c r="S228" s="36"/>
      <c r="T228" s="36"/>
      <c r="U228" s="36"/>
      <c r="EY228" s="261"/>
      <c r="FB228" s="261"/>
    </row>
    <row r="229" spans="1:158" ht="5.0999999999999996" hidden="1" customHeight="1" outlineLevel="1">
      <c r="A229" s="206"/>
      <c r="B229" s="207"/>
      <c r="C229" s="207"/>
      <c r="D229" s="208"/>
      <c r="E229" s="349"/>
      <c r="F229" s="210"/>
      <c r="G229" s="36"/>
      <c r="H229" s="36"/>
      <c r="I229" s="36"/>
      <c r="J229" s="36"/>
      <c r="K229" s="36"/>
      <c r="L229" s="36"/>
      <c r="M229" s="36"/>
      <c r="N229" s="36"/>
      <c r="O229" s="36"/>
      <c r="P229" s="36"/>
      <c r="Q229" s="36"/>
      <c r="R229" s="36"/>
      <c r="S229" s="36"/>
      <c r="T229" s="36"/>
      <c r="U229" s="36"/>
      <c r="EY229" s="261"/>
      <c r="FB229" s="261"/>
    </row>
    <row r="230" spans="1:158" hidden="1" outlineLevel="1">
      <c r="A230" s="36">
        <v>1</v>
      </c>
      <c r="B230" s="981" t="s">
        <v>160</v>
      </c>
      <c r="C230" s="982"/>
      <c r="D230" s="983"/>
      <c r="E230" s="470" t="s">
        <v>2092</v>
      </c>
      <c r="F230" s="471" t="s">
        <v>160</v>
      </c>
      <c r="G230" s="36"/>
      <c r="H230" s="36"/>
      <c r="I230" s="36"/>
      <c r="J230" s="36"/>
      <c r="K230" s="36"/>
      <c r="L230" s="36"/>
      <c r="M230" s="36"/>
      <c r="N230" s="36"/>
      <c r="O230" s="36"/>
      <c r="P230" s="36"/>
      <c r="Q230" s="36"/>
      <c r="R230" s="36"/>
      <c r="S230" s="36"/>
      <c r="T230" s="36"/>
      <c r="U230" s="36"/>
      <c r="EY230" s="261"/>
      <c r="FB230" s="261"/>
    </row>
    <row r="231" spans="1:158" hidden="1" outlineLevel="1">
      <c r="A231" s="36">
        <v>2</v>
      </c>
      <c r="B231" s="981" t="s">
        <v>166</v>
      </c>
      <c r="C231" s="982"/>
      <c r="D231" s="983"/>
      <c r="E231" s="472" t="s">
        <v>2093</v>
      </c>
      <c r="F231" s="472" t="s">
        <v>166</v>
      </c>
      <c r="G231" s="36" t="s">
        <v>157</v>
      </c>
      <c r="H231" s="36"/>
      <c r="I231" s="36"/>
      <c r="J231" s="36"/>
      <c r="K231" s="36"/>
      <c r="L231" s="36"/>
      <c r="M231" s="36"/>
      <c r="N231" s="36"/>
      <c r="O231" s="36"/>
      <c r="P231" s="36"/>
      <c r="Q231" s="36"/>
      <c r="R231" s="36"/>
      <c r="S231" s="36"/>
      <c r="T231" s="36"/>
      <c r="U231" s="36"/>
      <c r="EY231" s="261"/>
      <c r="FB231" s="261"/>
    </row>
    <row r="232" spans="1:158" hidden="1" outlineLevel="1">
      <c r="A232" s="36">
        <v>3</v>
      </c>
      <c r="B232" s="981" t="s">
        <v>2088</v>
      </c>
      <c r="C232" s="982"/>
      <c r="D232" s="983"/>
      <c r="E232" s="472" t="s">
        <v>2094</v>
      </c>
      <c r="F232" s="472" t="s">
        <v>2088</v>
      </c>
      <c r="G232" s="36"/>
      <c r="H232" s="36"/>
      <c r="I232" s="36"/>
      <c r="J232" s="36"/>
      <c r="K232" s="36"/>
      <c r="L232" s="36"/>
      <c r="M232" s="36"/>
      <c r="N232" s="36"/>
      <c r="O232" s="36"/>
      <c r="P232" s="36"/>
      <c r="Q232" s="36"/>
      <c r="R232" s="36"/>
      <c r="S232" s="36"/>
      <c r="T232" s="36"/>
      <c r="U232" s="36"/>
      <c r="EY232" s="261"/>
      <c r="FB232" s="261"/>
    </row>
    <row r="233" spans="1:158" hidden="1" outlineLevel="1">
      <c r="A233" s="36">
        <v>4</v>
      </c>
      <c r="B233" s="981" t="s">
        <v>2089</v>
      </c>
      <c r="C233" s="982"/>
      <c r="D233" s="983"/>
      <c r="E233" s="472" t="s">
        <v>2095</v>
      </c>
      <c r="F233" s="472" t="s">
        <v>2089</v>
      </c>
      <c r="G233" s="36"/>
      <c r="H233" s="36"/>
      <c r="I233" s="36"/>
      <c r="J233" s="36"/>
      <c r="K233" s="36"/>
      <c r="L233" s="36"/>
      <c r="M233" s="36"/>
      <c r="N233" s="36"/>
      <c r="O233" s="36"/>
      <c r="P233" s="36"/>
      <c r="Q233" s="36"/>
      <c r="R233" s="36"/>
      <c r="S233" s="36"/>
      <c r="T233" s="36"/>
      <c r="U233" s="36"/>
      <c r="EY233" s="261"/>
      <c r="FB233" s="261"/>
    </row>
    <row r="234" spans="1:158" hidden="1" outlineLevel="1">
      <c r="A234" s="36">
        <v>5</v>
      </c>
      <c r="B234" s="981" t="s">
        <v>2090</v>
      </c>
      <c r="C234" s="982"/>
      <c r="D234" s="983"/>
      <c r="E234" s="472" t="s">
        <v>2096</v>
      </c>
      <c r="F234" s="472" t="s">
        <v>2090</v>
      </c>
      <c r="G234" s="36"/>
      <c r="H234" s="36"/>
      <c r="I234" s="36"/>
      <c r="J234" s="36"/>
      <c r="K234" s="36"/>
      <c r="L234" s="36"/>
      <c r="M234" s="36"/>
      <c r="N234" s="36"/>
      <c r="O234" s="36"/>
      <c r="P234" s="36"/>
      <c r="Q234" s="36"/>
      <c r="R234" s="36"/>
      <c r="S234" s="36"/>
      <c r="T234" s="36"/>
      <c r="U234" s="36"/>
      <c r="EY234" s="261"/>
      <c r="FB234" s="261"/>
    </row>
    <row r="235" spans="1:158" hidden="1" outlineLevel="1">
      <c r="A235" s="36">
        <v>6</v>
      </c>
      <c r="B235" s="981" t="s">
        <v>2091</v>
      </c>
      <c r="C235" s="982"/>
      <c r="D235" s="983"/>
      <c r="E235" s="472" t="s">
        <v>2097</v>
      </c>
      <c r="F235" s="472" t="s">
        <v>2091</v>
      </c>
      <c r="G235" s="36"/>
      <c r="H235" s="36"/>
      <c r="I235" s="36"/>
      <c r="J235" s="36"/>
      <c r="K235" s="36"/>
      <c r="L235" s="36"/>
      <c r="M235" s="36"/>
      <c r="N235" s="36"/>
      <c r="O235" s="36"/>
      <c r="P235" s="36"/>
      <c r="Q235" s="36"/>
      <c r="R235" s="36"/>
      <c r="S235" s="36"/>
      <c r="T235" s="36"/>
      <c r="U235" s="36"/>
      <c r="EY235" s="261"/>
      <c r="FB235" s="261"/>
    </row>
    <row r="236" spans="1:158" ht="5.0999999999999996" hidden="1" customHeight="1" outlineLevel="1">
      <c r="A236" s="206"/>
      <c r="B236" s="207"/>
      <c r="C236" s="207"/>
      <c r="D236" s="208"/>
      <c r="E236" s="209"/>
      <c r="F236" s="210"/>
      <c r="G236" s="36"/>
      <c r="H236" s="36"/>
      <c r="I236" s="36"/>
      <c r="J236" s="36"/>
      <c r="K236" s="36"/>
      <c r="L236" s="36"/>
      <c r="M236" s="36"/>
      <c r="N236" s="36"/>
      <c r="O236" s="36"/>
      <c r="P236" s="36"/>
      <c r="Q236" s="36"/>
      <c r="R236" s="36"/>
      <c r="S236" s="36"/>
      <c r="T236" s="36"/>
      <c r="U236" s="36"/>
      <c r="EY236" s="261"/>
      <c r="FB236" s="261"/>
    </row>
    <row r="237" spans="1:158" hidden="1" outlineLevel="1">
      <c r="A237" s="314">
        <f>COUNTA(CPList)</f>
        <v>6</v>
      </c>
      <c r="B237" s="36"/>
      <c r="C237" s="36"/>
      <c r="D237" s="36"/>
      <c r="E237" s="50" t="s">
        <v>942</v>
      </c>
      <c r="F237" s="36"/>
      <c r="G237" s="50" t="s">
        <v>159</v>
      </c>
      <c r="H237" s="36"/>
      <c r="I237" s="36"/>
      <c r="J237" s="36"/>
      <c r="K237" s="36"/>
      <c r="L237" s="36"/>
      <c r="M237" s="36"/>
      <c r="N237" s="36"/>
      <c r="O237" s="36"/>
      <c r="P237" s="36"/>
      <c r="Q237" s="36"/>
      <c r="R237" s="36"/>
      <c r="S237" s="36"/>
      <c r="T237" s="36"/>
      <c r="U237" s="36"/>
      <c r="EY237" s="261"/>
      <c r="FB237" s="261"/>
    </row>
    <row r="238" spans="1:158">
      <c r="A238" s="36"/>
      <c r="B238" s="36"/>
      <c r="C238" s="36"/>
      <c r="D238" s="36"/>
      <c r="E238" s="46"/>
      <c r="F238" s="36"/>
      <c r="G238" s="36"/>
      <c r="H238" s="36"/>
      <c r="I238" s="36"/>
      <c r="J238" s="36"/>
      <c r="K238" s="36"/>
      <c r="L238" s="36"/>
      <c r="M238" s="36"/>
      <c r="N238" s="36"/>
      <c r="O238" s="36"/>
      <c r="P238" s="36"/>
      <c r="Q238" s="36"/>
      <c r="R238" s="36"/>
      <c r="S238" s="36"/>
      <c r="T238" s="36"/>
      <c r="U238" s="36"/>
      <c r="EY238" s="261"/>
      <c r="FB238" s="261"/>
    </row>
    <row r="239" spans="1:158" collapsed="1">
      <c r="A239" s="495" t="s">
        <v>82</v>
      </c>
      <c r="B239" s="496"/>
      <c r="C239" s="496"/>
      <c r="D239" s="496"/>
      <c r="E239" s="496"/>
      <c r="F239" s="496"/>
      <c r="G239" s="496"/>
      <c r="H239" s="496"/>
      <c r="I239" s="496"/>
      <c r="J239" s="496"/>
      <c r="K239" s="496"/>
      <c r="L239" s="496"/>
      <c r="M239" s="496"/>
      <c r="N239" s="496"/>
      <c r="O239" s="496"/>
      <c r="P239" s="496"/>
      <c r="Q239" s="496"/>
      <c r="R239" s="497"/>
      <c r="S239" s="497"/>
      <c r="T239" s="497"/>
      <c r="U239" s="497"/>
      <c r="V239" s="497"/>
      <c r="W239" s="497"/>
      <c r="X239" s="497"/>
      <c r="Y239" s="497"/>
      <c r="Z239" s="497"/>
      <c r="AA239" s="497"/>
      <c r="AB239" s="497"/>
      <c r="AC239" s="497"/>
      <c r="AD239" s="497"/>
      <c r="AE239" s="497"/>
      <c r="AF239" s="497"/>
      <c r="AG239" s="497"/>
      <c r="AH239" s="497"/>
      <c r="AI239" s="497"/>
      <c r="AJ239" s="497"/>
      <c r="AK239" s="497"/>
      <c r="AL239" s="497"/>
      <c r="AM239" s="497"/>
      <c r="AN239" s="497"/>
      <c r="AO239" s="497"/>
      <c r="AP239" s="497"/>
      <c r="AQ239" s="497"/>
      <c r="AR239" s="497"/>
      <c r="AS239" s="497"/>
      <c r="AT239" s="497"/>
      <c r="AU239" s="497"/>
      <c r="AV239" s="497"/>
      <c r="AW239" s="497"/>
      <c r="AX239" s="497"/>
      <c r="AY239" s="497"/>
      <c r="AZ239" s="497"/>
      <c r="BA239" s="497"/>
      <c r="BB239" s="497"/>
      <c r="BC239" s="497"/>
      <c r="BD239" s="497"/>
      <c r="BE239" s="497"/>
      <c r="BF239" s="497"/>
      <c r="BG239" s="497"/>
      <c r="BH239" s="497"/>
      <c r="BI239" s="497"/>
      <c r="BJ239" s="497"/>
      <c r="BK239" s="497"/>
      <c r="BL239" s="497"/>
      <c r="BM239" s="497"/>
      <c r="BN239" s="497"/>
      <c r="BO239" s="497"/>
      <c r="BP239" s="497"/>
      <c r="BQ239" s="497"/>
      <c r="BR239" s="497"/>
      <c r="BS239" s="497"/>
      <c r="BT239" s="497"/>
      <c r="BU239" s="497"/>
      <c r="BV239" s="497"/>
      <c r="BW239" s="497"/>
      <c r="BX239" s="497"/>
      <c r="BY239" s="497"/>
      <c r="BZ239" s="497"/>
      <c r="CA239" s="497"/>
      <c r="CB239" s="497"/>
      <c r="CC239" s="497"/>
      <c r="CD239" s="497"/>
      <c r="CE239" s="497"/>
      <c r="CF239" s="497"/>
      <c r="CG239" s="497"/>
      <c r="CH239" s="497"/>
      <c r="CI239" s="497"/>
      <c r="CJ239" s="497"/>
      <c r="CK239" s="497"/>
      <c r="CL239" s="497"/>
      <c r="CM239" s="497"/>
      <c r="CN239" s="497"/>
      <c r="CO239" s="497"/>
      <c r="CP239" s="497"/>
      <c r="CQ239" s="497"/>
      <c r="CR239" s="497"/>
      <c r="CS239" s="497"/>
      <c r="CT239" s="497"/>
      <c r="CU239" s="497"/>
      <c r="CV239" s="497"/>
      <c r="CW239" s="497"/>
      <c r="CX239" s="497"/>
      <c r="CY239" s="497"/>
      <c r="CZ239" s="497"/>
      <c r="DA239" s="497"/>
      <c r="DB239" s="497"/>
      <c r="DC239" s="497"/>
      <c r="DD239" s="497"/>
      <c r="DE239" s="497"/>
      <c r="DF239" s="497"/>
      <c r="DG239" s="497"/>
      <c r="DH239" s="497"/>
      <c r="DI239" s="497"/>
      <c r="DJ239" s="497"/>
      <c r="DK239" s="497"/>
      <c r="DL239" s="497"/>
      <c r="DM239" s="497"/>
      <c r="DN239" s="497"/>
      <c r="DO239" s="497"/>
      <c r="DP239" s="497"/>
      <c r="DQ239" s="497"/>
      <c r="DR239" s="497"/>
      <c r="DS239" s="497"/>
      <c r="DT239" s="497"/>
      <c r="DU239" s="497"/>
      <c r="DV239" s="497"/>
      <c r="DW239" s="497"/>
      <c r="DX239" s="497"/>
      <c r="DY239" s="497"/>
      <c r="DZ239" s="497"/>
      <c r="EA239" s="497"/>
      <c r="EB239" s="497"/>
      <c r="EC239" s="497"/>
      <c r="ED239" s="497"/>
      <c r="EE239" s="497"/>
      <c r="EF239" s="497"/>
      <c r="EG239" s="497"/>
      <c r="EH239" s="497"/>
      <c r="EI239" s="497"/>
      <c r="EJ239" s="497"/>
      <c r="EK239" s="497"/>
      <c r="EL239" s="497"/>
      <c r="EM239" s="497"/>
      <c r="EN239" s="497"/>
      <c r="EO239" s="497"/>
      <c r="EP239" s="497"/>
      <c r="EQ239" s="497"/>
      <c r="ER239" s="497"/>
      <c r="ES239" s="497"/>
      <c r="ET239" s="497"/>
      <c r="EU239" s="497"/>
      <c r="EV239" s="497"/>
      <c r="EW239" s="497"/>
      <c r="EX239" s="497"/>
      <c r="EY239" s="497"/>
      <c r="EZ239" s="497"/>
      <c r="FA239" s="497"/>
      <c r="FB239" s="497"/>
    </row>
    <row r="240" spans="1:158" hidden="1" outlineLevel="1">
      <c r="A240" s="36"/>
      <c r="B240" s="36"/>
      <c r="C240" s="36"/>
      <c r="D240" s="36"/>
      <c r="E240" s="36"/>
      <c r="F240" s="36"/>
      <c r="G240" s="36"/>
      <c r="H240" s="36"/>
      <c r="I240" s="36"/>
      <c r="J240" s="36"/>
      <c r="K240" s="36"/>
      <c r="L240" s="36"/>
      <c r="M240" s="36"/>
      <c r="N240" s="36"/>
      <c r="O240" s="36"/>
      <c r="P240" s="36"/>
      <c r="Q240" s="36"/>
      <c r="R240" s="36"/>
      <c r="S240" s="36"/>
      <c r="T240" s="36"/>
      <c r="U240" s="36"/>
      <c r="EY240" s="261"/>
      <c r="FB240" s="261"/>
    </row>
    <row r="241" spans="1:158" hidden="1" outlineLevel="1">
      <c r="A241" s="885" t="s">
        <v>1871</v>
      </c>
      <c r="B241" s="286" t="s">
        <v>39</v>
      </c>
      <c r="C241" s="36"/>
      <c r="D241" s="36"/>
      <c r="E241" s="288" t="s">
        <v>790</v>
      </c>
      <c r="F241" s="288" t="s">
        <v>796</v>
      </c>
      <c r="G241" s="292" t="s">
        <v>788</v>
      </c>
      <c r="H241" s="36"/>
      <c r="I241" s="36"/>
      <c r="J241" s="36"/>
      <c r="K241" s="36"/>
      <c r="L241" s="36"/>
      <c r="M241" s="36"/>
      <c r="N241" s="36"/>
      <c r="O241" s="36"/>
      <c r="P241" s="36"/>
      <c r="Q241" s="36"/>
      <c r="R241" s="36"/>
      <c r="S241" s="36"/>
      <c r="T241" s="36"/>
      <c r="U241" s="36"/>
      <c r="EY241" s="261"/>
      <c r="FB241" s="261"/>
    </row>
    <row r="242" spans="1:158" ht="5.0999999999999996" hidden="1" customHeight="1" outlineLevel="1">
      <c r="A242" s="206"/>
      <c r="B242" s="207"/>
      <c r="C242" s="207"/>
      <c r="D242" s="208"/>
      <c r="E242" s="208"/>
      <c r="F242" s="349"/>
      <c r="G242" s="272"/>
      <c r="H242" s="36"/>
      <c r="J242" s="36"/>
      <c r="K242" s="36"/>
      <c r="L242" s="36"/>
      <c r="M242" s="36"/>
      <c r="N242" s="36"/>
      <c r="P242" s="36"/>
      <c r="Q242" s="36"/>
      <c r="R242" s="36"/>
      <c r="S242" s="36"/>
      <c r="T242" s="36"/>
      <c r="U242" s="36"/>
      <c r="EY242" s="261"/>
      <c r="FB242" s="261"/>
    </row>
    <row r="243" spans="1:158" hidden="1" outlineLevel="1">
      <c r="A243" s="36">
        <v>1</v>
      </c>
      <c r="B243" s="981" t="s">
        <v>2275</v>
      </c>
      <c r="C243" s="982"/>
      <c r="D243" s="983"/>
      <c r="E243" s="486" t="s">
        <v>2277</v>
      </c>
      <c r="F243" s="487" t="s">
        <v>2275</v>
      </c>
      <c r="G243" s="475" t="s">
        <v>787</v>
      </c>
      <c r="H243" s="36"/>
      <c r="J243" s="36"/>
      <c r="K243" s="36"/>
      <c r="L243" s="36"/>
      <c r="M243" s="36"/>
      <c r="N243" s="36"/>
      <c r="O243" s="36"/>
      <c r="P243" s="36"/>
      <c r="Q243" s="36"/>
      <c r="R243" s="36"/>
      <c r="S243" s="36"/>
      <c r="T243" s="36"/>
      <c r="U243" s="36"/>
      <c r="EY243" s="261"/>
      <c r="FB243" s="261"/>
    </row>
    <row r="244" spans="1:158" hidden="1" outlineLevel="1">
      <c r="A244" s="36">
        <v>2</v>
      </c>
      <c r="B244" s="981" t="s">
        <v>2038</v>
      </c>
      <c r="C244" s="982"/>
      <c r="D244" s="983"/>
      <c r="E244" s="486" t="s">
        <v>83</v>
      </c>
      <c r="F244" s="482" t="s">
        <v>2038</v>
      </c>
      <c r="G244" s="475" t="s">
        <v>787</v>
      </c>
      <c r="H244" s="36"/>
      <c r="J244" s="36"/>
      <c r="K244" s="36"/>
      <c r="L244" s="36"/>
      <c r="M244" s="36"/>
      <c r="N244" s="36"/>
      <c r="O244" s="36"/>
      <c r="P244" s="36"/>
      <c r="Q244" s="36"/>
      <c r="R244" s="36"/>
      <c r="S244" s="36"/>
      <c r="T244" s="36"/>
      <c r="U244" s="36"/>
      <c r="EY244" s="261"/>
      <c r="FB244" s="261"/>
    </row>
    <row r="245" spans="1:158" hidden="1" outlineLevel="1">
      <c r="A245" s="36">
        <v>3</v>
      </c>
      <c r="B245" s="981" t="s">
        <v>90</v>
      </c>
      <c r="C245" s="982"/>
      <c r="D245" s="983"/>
      <c r="E245" s="486" t="s">
        <v>85</v>
      </c>
      <c r="F245" s="482" t="s">
        <v>90</v>
      </c>
      <c r="G245" s="475" t="s">
        <v>787</v>
      </c>
      <c r="H245" s="36"/>
      <c r="J245" s="36"/>
      <c r="K245" s="36"/>
      <c r="L245" s="36"/>
      <c r="M245" s="36"/>
      <c r="N245" s="36"/>
      <c r="O245" s="36"/>
      <c r="P245" s="36"/>
      <c r="Q245" s="36"/>
      <c r="R245" s="36"/>
      <c r="S245" s="36"/>
      <c r="T245" s="36"/>
      <c r="U245" s="36"/>
      <c r="EY245" s="261"/>
      <c r="FB245" s="261"/>
    </row>
    <row r="246" spans="1:158" hidden="1" outlineLevel="1">
      <c r="A246" s="36">
        <v>4</v>
      </c>
      <c r="B246" s="981" t="s">
        <v>91</v>
      </c>
      <c r="C246" s="982"/>
      <c r="D246" s="983"/>
      <c r="E246" s="479" t="s">
        <v>92</v>
      </c>
      <c r="F246" s="484" t="s">
        <v>91</v>
      </c>
      <c r="G246" s="475" t="s">
        <v>787</v>
      </c>
      <c r="H246" s="36"/>
      <c r="J246" s="36"/>
      <c r="K246" s="36"/>
      <c r="L246" s="36"/>
      <c r="M246" s="36"/>
      <c r="N246" s="36"/>
      <c r="O246" s="36"/>
      <c r="P246" s="36"/>
      <c r="Q246" s="36"/>
      <c r="R246" s="36"/>
      <c r="S246" s="36"/>
      <c r="T246" s="36"/>
      <c r="U246" s="36"/>
      <c r="EY246" s="261"/>
      <c r="FB246" s="261"/>
    </row>
    <row r="247" spans="1:158" hidden="1" outlineLevel="1">
      <c r="A247" s="36">
        <v>5</v>
      </c>
      <c r="B247" s="981" t="s">
        <v>93</v>
      </c>
      <c r="C247" s="982"/>
      <c r="D247" s="983"/>
      <c r="E247" s="479" t="s">
        <v>94</v>
      </c>
      <c r="F247" s="957" t="s">
        <v>93</v>
      </c>
      <c r="G247" s="475" t="s">
        <v>787</v>
      </c>
      <c r="H247" s="36"/>
      <c r="J247" s="36"/>
      <c r="K247" s="36"/>
      <c r="L247" s="36"/>
      <c r="M247" s="36"/>
      <c r="N247" s="36"/>
      <c r="O247" s="36"/>
      <c r="P247" s="36"/>
      <c r="Q247" s="36"/>
      <c r="R247" s="36"/>
      <c r="S247" s="36"/>
      <c r="T247" s="36"/>
      <c r="U247" s="36"/>
      <c r="EY247" s="261"/>
      <c r="FB247" s="261"/>
    </row>
    <row r="248" spans="1:158" hidden="1" outlineLevel="1">
      <c r="A248" s="36">
        <v>6</v>
      </c>
      <c r="B248" s="981" t="s">
        <v>95</v>
      </c>
      <c r="C248" s="982"/>
      <c r="D248" s="983"/>
      <c r="E248" s="488" t="s">
        <v>96</v>
      </c>
      <c r="F248" s="482" t="s">
        <v>95</v>
      </c>
      <c r="G248" s="475" t="s">
        <v>787</v>
      </c>
      <c r="H248" s="36"/>
      <c r="J248" s="36"/>
      <c r="K248" s="36"/>
      <c r="L248" s="36"/>
      <c r="M248" s="36"/>
      <c r="N248" s="36"/>
      <c r="O248" s="36"/>
      <c r="P248" s="36"/>
      <c r="Q248" s="36"/>
      <c r="R248" s="36"/>
      <c r="S248" s="36"/>
      <c r="T248" s="36"/>
      <c r="U248" s="36"/>
      <c r="EY248" s="261"/>
      <c r="FB248" s="261"/>
    </row>
    <row r="249" spans="1:158" hidden="1" outlineLevel="1">
      <c r="A249" s="36">
        <v>7</v>
      </c>
      <c r="B249" s="981" t="s">
        <v>97</v>
      </c>
      <c r="C249" s="982"/>
      <c r="D249" s="983"/>
      <c r="E249" s="488" t="s">
        <v>98</v>
      </c>
      <c r="F249" s="482" t="s">
        <v>97</v>
      </c>
      <c r="G249" s="475" t="s">
        <v>787</v>
      </c>
      <c r="H249" s="36"/>
      <c r="I249" s="36"/>
      <c r="J249" s="36"/>
      <c r="K249" s="36"/>
      <c r="L249" s="36"/>
      <c r="M249" s="36"/>
      <c r="N249" s="36"/>
      <c r="O249" s="36"/>
      <c r="P249" s="36"/>
      <c r="Q249" s="36"/>
      <c r="R249" s="36"/>
      <c r="S249" s="36"/>
      <c r="T249" s="36"/>
      <c r="U249" s="36"/>
      <c r="EY249" s="261"/>
      <c r="FB249" s="261"/>
    </row>
    <row r="250" spans="1:158" hidden="1" outlineLevel="1">
      <c r="A250" s="36">
        <v>8</v>
      </c>
      <c r="B250" s="981" t="s">
        <v>66</v>
      </c>
      <c r="C250" s="982"/>
      <c r="D250" s="983"/>
      <c r="E250" s="479" t="s">
        <v>99</v>
      </c>
      <c r="F250" s="482" t="s">
        <v>66</v>
      </c>
      <c r="G250" s="475" t="s">
        <v>787</v>
      </c>
      <c r="H250" s="36"/>
      <c r="I250" s="36"/>
      <c r="J250" s="36"/>
      <c r="K250" s="36"/>
      <c r="L250" s="36"/>
      <c r="M250" s="36"/>
      <c r="N250" s="36"/>
      <c r="O250" s="36"/>
      <c r="P250" s="36"/>
      <c r="Q250" s="36"/>
      <c r="R250" s="36"/>
      <c r="S250" s="36"/>
      <c r="T250" s="36"/>
      <c r="U250" s="36"/>
      <c r="EY250" s="261"/>
      <c r="FB250" s="261"/>
    </row>
    <row r="251" spans="1:158" hidden="1" outlineLevel="1">
      <c r="A251" s="36">
        <v>9</v>
      </c>
      <c r="B251" s="981" t="s">
        <v>100</v>
      </c>
      <c r="C251" s="982"/>
      <c r="D251" s="983"/>
      <c r="E251" s="479" t="s">
        <v>101</v>
      </c>
      <c r="F251" s="482" t="s">
        <v>100</v>
      </c>
      <c r="G251" s="475" t="s">
        <v>787</v>
      </c>
      <c r="H251" s="36"/>
      <c r="I251" s="36"/>
      <c r="J251" s="36"/>
      <c r="K251" s="36"/>
      <c r="L251" s="36"/>
      <c r="M251" s="36"/>
      <c r="N251" s="36"/>
      <c r="O251" s="36"/>
      <c r="P251" s="36"/>
      <c r="Q251" s="36"/>
      <c r="R251" s="36"/>
      <c r="S251" s="36"/>
      <c r="T251" s="36"/>
      <c r="U251" s="36"/>
      <c r="EY251" s="261"/>
      <c r="FB251" s="261"/>
    </row>
    <row r="252" spans="1:158" hidden="1" outlineLevel="1">
      <c r="A252" s="36">
        <v>10</v>
      </c>
      <c r="B252" s="981" t="s">
        <v>104</v>
      </c>
      <c r="C252" s="982"/>
      <c r="D252" s="983"/>
      <c r="E252" s="488" t="s">
        <v>103</v>
      </c>
      <c r="F252" s="482" t="s">
        <v>104</v>
      </c>
      <c r="G252" s="475" t="s">
        <v>787</v>
      </c>
      <c r="H252" s="36"/>
      <c r="I252" s="36"/>
      <c r="J252" s="36"/>
      <c r="K252" s="36"/>
      <c r="L252" s="36"/>
      <c r="M252" s="36"/>
      <c r="N252" s="36"/>
      <c r="O252" s="36"/>
      <c r="P252" s="36"/>
      <c r="Q252" s="36"/>
      <c r="R252" s="36"/>
      <c r="S252" s="36"/>
      <c r="T252" s="36"/>
      <c r="U252" s="36"/>
      <c r="EY252" s="261"/>
      <c r="FB252" s="261"/>
    </row>
    <row r="253" spans="1:158" hidden="1" outlineLevel="1">
      <c r="A253" s="36">
        <v>11</v>
      </c>
      <c r="B253" s="981" t="s">
        <v>105</v>
      </c>
      <c r="C253" s="982"/>
      <c r="D253" s="983"/>
      <c r="E253" s="488" t="s">
        <v>106</v>
      </c>
      <c r="F253" s="482" t="s">
        <v>105</v>
      </c>
      <c r="G253" s="475" t="s">
        <v>787</v>
      </c>
      <c r="H253" s="36"/>
      <c r="I253" s="36"/>
      <c r="J253" s="36"/>
      <c r="K253" s="36"/>
      <c r="L253" s="36"/>
      <c r="M253" s="36"/>
      <c r="N253" s="36"/>
      <c r="O253" s="36"/>
      <c r="P253" s="36"/>
      <c r="Q253" s="36"/>
      <c r="R253" s="36"/>
      <c r="S253" s="36"/>
      <c r="T253" s="36"/>
      <c r="U253" s="36"/>
      <c r="EY253" s="261"/>
      <c r="FB253" s="261"/>
    </row>
    <row r="254" spans="1:158" ht="5.0999999999999996" hidden="1" customHeight="1" outlineLevel="1">
      <c r="A254" s="206"/>
      <c r="B254" s="207"/>
      <c r="C254" s="207"/>
      <c r="D254" s="208"/>
      <c r="E254" s="208"/>
      <c r="F254" s="208"/>
      <c r="G254" s="272"/>
      <c r="H254" s="36"/>
      <c r="J254" s="36"/>
      <c r="K254" s="36"/>
      <c r="L254" s="36"/>
      <c r="M254" s="36"/>
      <c r="N254" s="36"/>
      <c r="P254" s="36"/>
      <c r="Q254" s="36"/>
      <c r="R254" s="36"/>
      <c r="S254" s="36"/>
      <c r="T254" s="36"/>
      <c r="U254" s="36"/>
      <c r="EY254" s="261"/>
      <c r="FB254" s="261"/>
    </row>
    <row r="255" spans="1:158" hidden="1" outlineLevel="1">
      <c r="A255" s="314">
        <f>COUNTA(CTList)</f>
        <v>11</v>
      </c>
      <c r="C255" s="36"/>
      <c r="D255" s="36"/>
      <c r="F255" s="159" t="s">
        <v>295</v>
      </c>
      <c r="G255" s="159" t="s">
        <v>822</v>
      </c>
      <c r="H255" s="50" t="s">
        <v>820</v>
      </c>
      <c r="I255" s="36"/>
      <c r="J255" s="36"/>
      <c r="K255" s="36"/>
      <c r="L255" s="36"/>
      <c r="M255" s="36"/>
      <c r="N255" s="36"/>
      <c r="O255" s="36"/>
      <c r="P255" s="36"/>
      <c r="Q255" s="36"/>
      <c r="R255" s="36"/>
      <c r="S255" s="36"/>
      <c r="T255" s="36"/>
      <c r="U255" s="36"/>
      <c r="EY255" s="261"/>
      <c r="FB255" s="261"/>
    </row>
    <row r="256" spans="1:158" collapsed="1">
      <c r="A256" s="46"/>
      <c r="B256" s="36"/>
      <c r="C256" s="36"/>
      <c r="D256" s="36"/>
      <c r="E256" s="36"/>
      <c r="F256" s="36"/>
      <c r="G256" s="36"/>
      <c r="H256" s="36"/>
      <c r="I256" s="36"/>
      <c r="J256" s="36"/>
      <c r="K256" s="36"/>
      <c r="L256" s="36"/>
      <c r="M256" s="36"/>
      <c r="N256" s="36"/>
      <c r="O256" s="36"/>
      <c r="P256" s="36"/>
      <c r="Q256" s="36"/>
      <c r="R256" s="36"/>
      <c r="S256" s="36"/>
      <c r="T256" s="36"/>
      <c r="U256" s="36"/>
      <c r="EY256" s="261"/>
      <c r="FB256" s="261"/>
    </row>
    <row r="257" spans="1:159" collapsed="1">
      <c r="A257" s="498" t="s">
        <v>1866</v>
      </c>
      <c r="B257" s="499"/>
      <c r="C257" s="499"/>
      <c r="D257" s="499"/>
      <c r="E257" s="499"/>
      <c r="F257" s="499"/>
      <c r="G257" s="499"/>
      <c r="H257" s="499"/>
      <c r="I257" s="499"/>
      <c r="J257" s="499"/>
      <c r="K257" s="499"/>
      <c r="L257" s="499"/>
      <c r="M257" s="499"/>
      <c r="N257" s="500"/>
      <c r="O257" s="500"/>
      <c r="P257" s="500"/>
      <c r="Q257" s="500"/>
      <c r="R257" s="500"/>
      <c r="S257" s="500"/>
      <c r="T257" s="500"/>
      <c r="U257" s="500"/>
      <c r="V257" s="500"/>
      <c r="W257" s="500"/>
      <c r="X257" s="500"/>
      <c r="Y257" s="500"/>
      <c r="Z257" s="500"/>
      <c r="AA257" s="500"/>
      <c r="AB257" s="500"/>
      <c r="AC257" s="500"/>
      <c r="AD257" s="500"/>
      <c r="AE257" s="500"/>
      <c r="AF257" s="500"/>
      <c r="AG257" s="500"/>
      <c r="AH257" s="500"/>
      <c r="AI257" s="500"/>
      <c r="AJ257" s="500"/>
      <c r="AK257" s="500"/>
      <c r="AL257" s="500"/>
      <c r="AM257" s="500"/>
      <c r="AN257" s="500"/>
      <c r="AO257" s="500"/>
      <c r="AP257" s="500"/>
      <c r="AQ257" s="500"/>
      <c r="AR257" s="500"/>
      <c r="AS257" s="500"/>
      <c r="AT257" s="500"/>
      <c r="AU257" s="500"/>
      <c r="AV257" s="500"/>
      <c r="AW257" s="500"/>
      <c r="AX257" s="500"/>
      <c r="AY257" s="500"/>
      <c r="AZ257" s="500"/>
      <c r="BA257" s="500"/>
      <c r="BB257" s="500"/>
      <c r="BC257" s="500"/>
      <c r="BD257" s="500"/>
      <c r="BE257" s="500"/>
      <c r="BF257" s="500"/>
      <c r="BG257" s="500"/>
      <c r="BH257" s="500"/>
      <c r="BI257" s="500"/>
      <c r="BJ257" s="500"/>
      <c r="BK257" s="500"/>
      <c r="BL257" s="500"/>
      <c r="BM257" s="500"/>
      <c r="BN257" s="500"/>
      <c r="BO257" s="500"/>
      <c r="BP257" s="500"/>
      <c r="BQ257" s="500"/>
      <c r="BR257" s="500"/>
      <c r="BS257" s="500"/>
      <c r="BT257" s="500"/>
      <c r="BU257" s="500"/>
      <c r="BV257" s="500"/>
      <c r="BW257" s="500"/>
      <c r="BX257" s="500"/>
      <c r="BY257" s="500"/>
      <c r="BZ257" s="500"/>
      <c r="CA257" s="500"/>
      <c r="CB257" s="500"/>
      <c r="CC257" s="500"/>
      <c r="CD257" s="500"/>
      <c r="CE257" s="500"/>
      <c r="CF257" s="500"/>
      <c r="CG257" s="500"/>
      <c r="CH257" s="500"/>
      <c r="CI257" s="500"/>
      <c r="CJ257" s="500"/>
      <c r="CK257" s="500"/>
      <c r="CL257" s="500"/>
      <c r="CM257" s="500"/>
      <c r="CN257" s="500"/>
      <c r="CO257" s="500"/>
      <c r="CP257" s="500"/>
      <c r="CQ257" s="500"/>
      <c r="CR257" s="500"/>
      <c r="CS257" s="500"/>
      <c r="CT257" s="500"/>
      <c r="CU257" s="500"/>
      <c r="CV257" s="500"/>
      <c r="CW257" s="500"/>
      <c r="CX257" s="500"/>
      <c r="CY257" s="500"/>
      <c r="CZ257" s="500"/>
      <c r="DA257" s="500"/>
      <c r="DB257" s="500"/>
      <c r="DC257" s="500"/>
      <c r="DD257" s="500"/>
      <c r="DE257" s="500"/>
      <c r="DF257" s="500"/>
      <c r="DG257" s="500"/>
      <c r="DH257" s="500"/>
      <c r="DI257" s="500"/>
      <c r="DJ257" s="500"/>
      <c r="DK257" s="500"/>
      <c r="DL257" s="500"/>
      <c r="DM257" s="500"/>
      <c r="DN257" s="500"/>
      <c r="DO257" s="500"/>
      <c r="DP257" s="500"/>
      <c r="DQ257" s="500"/>
      <c r="DR257" s="500"/>
      <c r="DS257" s="500"/>
      <c r="DT257" s="500"/>
      <c r="DU257" s="500"/>
      <c r="DV257" s="500"/>
      <c r="DW257" s="500"/>
      <c r="DX257" s="500"/>
      <c r="DY257" s="500"/>
      <c r="DZ257" s="500"/>
      <c r="EA257" s="500"/>
      <c r="EB257" s="500"/>
      <c r="EC257" s="500"/>
      <c r="ED257" s="500"/>
      <c r="EE257" s="500"/>
      <c r="EF257" s="500"/>
      <c r="EG257" s="500"/>
      <c r="EH257" s="500"/>
      <c r="EI257" s="500"/>
      <c r="EJ257" s="500"/>
      <c r="EK257" s="500"/>
      <c r="EL257" s="500"/>
      <c r="EM257" s="500"/>
      <c r="EN257" s="500"/>
      <c r="EO257" s="500"/>
      <c r="EP257" s="500"/>
      <c r="EQ257" s="500"/>
      <c r="ER257" s="500"/>
      <c r="ES257" s="500"/>
      <c r="ET257" s="500"/>
      <c r="EU257" s="500"/>
      <c r="EV257" s="500"/>
      <c r="EW257" s="500"/>
      <c r="EX257" s="500"/>
      <c r="EY257" s="500"/>
      <c r="EZ257" s="500"/>
      <c r="FA257" s="500"/>
      <c r="FB257" s="500"/>
    </row>
    <row r="258" spans="1:159" hidden="1" outlineLevel="1">
      <c r="A258"/>
      <c r="B258" s="36"/>
      <c r="C258" s="131"/>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c r="EA258" s="36"/>
      <c r="EB258" s="36"/>
      <c r="EC258" s="36"/>
      <c r="ED258" s="36"/>
      <c r="EE258" s="36"/>
      <c r="EF258" s="36"/>
      <c r="EG258" s="36"/>
      <c r="EH258" s="36"/>
      <c r="EI258" s="36"/>
      <c r="EJ258" s="36"/>
      <c r="EK258" s="36"/>
      <c r="EL258" s="36"/>
      <c r="EM258" s="36"/>
      <c r="EN258" s="36"/>
      <c r="EO258" s="36"/>
      <c r="EP258" s="36"/>
      <c r="EQ258" s="36"/>
      <c r="ER258" s="36"/>
      <c r="ES258" s="36"/>
      <c r="ET258" s="36"/>
      <c r="EU258" s="36"/>
      <c r="EV258" s="36"/>
      <c r="EW258" s="36"/>
      <c r="EX258" s="36"/>
      <c r="EY258" s="261"/>
      <c r="FB258" s="261"/>
      <c r="FC258" s="36"/>
    </row>
    <row r="259" spans="1:159" hidden="1" outlineLevel="1">
      <c r="A259" s="2" t="s">
        <v>2342</v>
      </c>
      <c r="B259" s="36"/>
      <c r="C259" s="269" t="str">
        <f>BaseCur</f>
        <v>EUR</v>
      </c>
      <c r="D259" s="131" t="s">
        <v>2343</v>
      </c>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c r="EA259" s="36"/>
      <c r="EB259" s="36"/>
      <c r="EC259" s="36"/>
      <c r="ED259" s="36"/>
      <c r="EE259" s="36"/>
      <c r="EF259" s="36"/>
      <c r="EG259" s="36"/>
      <c r="EH259" s="36"/>
      <c r="EI259" s="36"/>
      <c r="EJ259" s="36"/>
      <c r="EK259" s="36"/>
      <c r="EL259" s="36"/>
      <c r="EM259" s="36"/>
      <c r="EN259" s="36"/>
      <c r="EO259" s="36"/>
      <c r="EP259" s="36"/>
      <c r="EQ259" s="36"/>
      <c r="ER259" s="36"/>
      <c r="ES259" s="36"/>
      <c r="ET259" s="36"/>
      <c r="EU259" s="36"/>
      <c r="EV259" s="36"/>
      <c r="EW259" s="36"/>
      <c r="EX259" s="36"/>
      <c r="EY259" s="261"/>
      <c r="EZ259" s="863">
        <f>IF(OutCur&lt;&gt;BaseCur,-KMult,0)</f>
        <v>0</v>
      </c>
      <c r="FB259" s="261"/>
      <c r="FC259" s="36"/>
    </row>
    <row r="260" spans="1:159" hidden="1" outlineLevel="1">
      <c r="A260" s="131"/>
      <c r="B260" s="36"/>
      <c r="C260" s="131"/>
      <c r="D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c r="EA260" s="36"/>
      <c r="EB260" s="36"/>
      <c r="EC260" s="36"/>
      <c r="ED260" s="36"/>
      <c r="EE260" s="36"/>
      <c r="EF260" s="36"/>
      <c r="EG260" s="36"/>
      <c r="EH260" s="36"/>
      <c r="EI260" s="36"/>
      <c r="EJ260" s="36"/>
      <c r="EK260" s="36"/>
      <c r="EL260" s="36"/>
      <c r="EM260" s="36"/>
      <c r="EN260" s="36"/>
      <c r="EO260" s="36"/>
      <c r="EP260" s="36"/>
      <c r="EQ260" s="36"/>
      <c r="ER260" s="36"/>
      <c r="ES260" s="36"/>
      <c r="ET260" s="36"/>
      <c r="EU260" s="36"/>
      <c r="EV260" s="36"/>
      <c r="EW260" s="36"/>
      <c r="EX260" s="36"/>
      <c r="EY260" s="261"/>
      <c r="FB260" s="261"/>
      <c r="FC260" s="36"/>
    </row>
    <row r="261" spans="1:159" hidden="1" outlineLevel="1">
      <c r="A261" s="2" t="s">
        <v>1969</v>
      </c>
      <c r="B261" s="36"/>
      <c r="C261" s="463" t="str">
        <f>OutCur</f>
        <v>EUR</v>
      </c>
      <c r="D261" s="131" t="s">
        <v>1970</v>
      </c>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c r="EA261" s="36"/>
      <c r="EB261" s="36"/>
      <c r="EC261" s="36"/>
      <c r="ED261" s="36"/>
      <c r="EE261" s="36"/>
      <c r="EF261" s="36"/>
      <c r="EG261" s="36"/>
      <c r="EH261" s="36"/>
      <c r="EI261" s="36"/>
      <c r="EJ261" s="36"/>
      <c r="EK261" s="36"/>
      <c r="EL261" s="36"/>
      <c r="EM261" s="36"/>
      <c r="EN261" s="36"/>
      <c r="EO261" s="36"/>
      <c r="EP261" s="36"/>
      <c r="EQ261" s="36"/>
      <c r="ER261" s="36"/>
      <c r="ES261" s="36"/>
      <c r="ET261" s="36"/>
      <c r="EU261" s="36"/>
      <c r="EV261" s="36"/>
      <c r="EW261" s="36"/>
      <c r="EX261" s="36"/>
      <c r="EY261" s="261"/>
      <c r="FB261" s="261"/>
      <c r="FC261" s="36"/>
    </row>
    <row r="262" spans="1:159" hidden="1" outlineLevel="1">
      <c r="A262" s="131"/>
      <c r="B262" s="36"/>
      <c r="C262" s="47"/>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c r="EA262" s="36"/>
      <c r="EB262" s="36"/>
      <c r="EC262" s="36"/>
      <c r="ED262" s="36"/>
      <c r="EE262" s="36"/>
      <c r="EF262" s="36"/>
      <c r="EG262" s="36"/>
      <c r="EH262" s="36"/>
      <c r="EI262" s="36"/>
      <c r="EJ262" s="36"/>
      <c r="EK262" s="36"/>
      <c r="EL262" s="36"/>
      <c r="EM262" s="36"/>
      <c r="EN262" s="36"/>
      <c r="EO262" s="36"/>
      <c r="EP262" s="36"/>
      <c r="EQ262" s="36"/>
      <c r="ER262" s="36"/>
      <c r="ES262" s="36"/>
      <c r="ET262" s="36"/>
      <c r="EU262" s="36"/>
      <c r="EV262" s="36"/>
      <c r="EW262" s="36"/>
      <c r="EX262" s="36"/>
      <c r="EY262" s="261"/>
      <c r="FA262" s="286"/>
      <c r="FB262" s="261"/>
      <c r="FC262" s="36"/>
    </row>
    <row r="263" spans="1:159" hidden="1" outlineLevel="1">
      <c r="A263" s="131"/>
      <c r="B263" s="36"/>
      <c r="C263" s="47"/>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c r="EA263" s="36"/>
      <c r="EB263" s="36"/>
      <c r="EC263" s="36"/>
      <c r="ED263" s="36"/>
      <c r="EE263" s="36"/>
      <c r="EF263" s="36"/>
      <c r="EG263" s="36"/>
      <c r="EH263" s="36"/>
      <c r="EI263" s="36"/>
      <c r="EJ263" s="36"/>
      <c r="EK263" s="36"/>
      <c r="EL263" s="36"/>
      <c r="EM263" s="36"/>
      <c r="EN263" s="36"/>
      <c r="EO263" s="36"/>
      <c r="EP263" s="36"/>
      <c r="EQ263" s="36"/>
      <c r="ER263" s="36"/>
      <c r="ES263" s="36"/>
      <c r="ET263" s="36"/>
      <c r="EU263" s="36"/>
      <c r="EV263" s="36"/>
      <c r="EW263" s="36"/>
      <c r="EX263" s="36"/>
      <c r="EY263" s="261"/>
      <c r="FB263" s="261"/>
      <c r="FC263" s="36"/>
    </row>
    <row r="264" spans="1:159" hidden="1" outlineLevel="1">
      <c r="A264" s="131"/>
      <c r="B264" s="36"/>
      <c r="C264" s="131"/>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c r="EA264" s="36"/>
      <c r="EB264" s="36"/>
      <c r="EC264" s="36"/>
      <c r="ED264" s="36"/>
      <c r="EE264" s="36"/>
      <c r="EF264" s="36"/>
      <c r="EG264" s="36"/>
      <c r="EH264" s="36"/>
      <c r="EI264" s="36"/>
      <c r="EJ264" s="36"/>
      <c r="EK264" s="36"/>
      <c r="EL264" s="36"/>
      <c r="EM264" s="36"/>
      <c r="EN264" s="36"/>
      <c r="EO264" s="36"/>
      <c r="EP264" s="36"/>
      <c r="EQ264" s="36"/>
      <c r="ER264" s="36"/>
      <c r="ES264" s="36"/>
      <c r="ET264" s="36"/>
      <c r="EU264" s="36"/>
      <c r="EV264" s="36"/>
      <c r="EW264" s="36"/>
      <c r="EX264" s="36"/>
      <c r="EY264" s="261"/>
      <c r="FB264" s="261"/>
      <c r="FC264" s="36"/>
    </row>
    <row r="265" spans="1:159">
      <c r="A265" s="131"/>
      <c r="B265" s="36"/>
      <c r="C265" s="131"/>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c r="EA265" s="36"/>
      <c r="EB265" s="36"/>
      <c r="EC265" s="36"/>
      <c r="ED265" s="36"/>
      <c r="EE265" s="36"/>
      <c r="EF265" s="36"/>
      <c r="EG265" s="36"/>
      <c r="EH265" s="36"/>
      <c r="EI265" s="36"/>
      <c r="EJ265" s="36"/>
      <c r="EK265" s="36"/>
      <c r="EL265" s="36"/>
      <c r="EM265" s="36"/>
      <c r="EN265" s="36"/>
      <c r="EO265" s="36"/>
      <c r="EP265" s="36"/>
      <c r="EQ265" s="36"/>
      <c r="ER265" s="36"/>
      <c r="ES265" s="36"/>
      <c r="ET265" s="36"/>
      <c r="EU265" s="36"/>
      <c r="EV265" s="36"/>
      <c r="EW265" s="36"/>
      <c r="EX265" s="36"/>
      <c r="EY265" s="261"/>
      <c r="FB265" s="261"/>
      <c r="FC265" s="36"/>
    </row>
    <row r="266" spans="1:159" s="75" customFormat="1" ht="15" collapsed="1">
      <c r="A266" s="107" t="s">
        <v>211</v>
      </c>
      <c r="B266" s="88"/>
      <c r="C266" s="88"/>
      <c r="D266" s="864">
        <f>SUM(EY270:FB280)</f>
        <v>0</v>
      </c>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c r="CV266" s="88"/>
      <c r="CW266" s="88"/>
      <c r="CX266" s="88"/>
      <c r="CY266" s="88"/>
      <c r="CZ266" s="88"/>
      <c r="DA266" s="88"/>
      <c r="DB266" s="88"/>
      <c r="DC266" s="88"/>
      <c r="DD266" s="88"/>
      <c r="DE266" s="88"/>
      <c r="DF266" s="88"/>
      <c r="DG266" s="88"/>
      <c r="DH266" s="88"/>
      <c r="DI266" s="88"/>
      <c r="DJ266" s="88"/>
      <c r="DK266" s="88"/>
      <c r="DL266" s="88"/>
      <c r="DM266" s="88"/>
      <c r="DN266" s="88"/>
      <c r="DO266" s="88"/>
      <c r="DP266" s="88"/>
      <c r="DQ266" s="88"/>
      <c r="DR266" s="88"/>
      <c r="DS266" s="88"/>
      <c r="DT266" s="88"/>
      <c r="DU266" s="88"/>
      <c r="DV266" s="88"/>
      <c r="DW266" s="88"/>
      <c r="DX266" s="88"/>
      <c r="DY266" s="88"/>
      <c r="DZ266" s="88"/>
      <c r="EA266" s="88"/>
      <c r="EB266" s="88"/>
      <c r="EC266" s="88"/>
      <c r="ED266" s="88"/>
      <c r="EE266" s="88"/>
      <c r="EF266" s="88"/>
      <c r="EG266" s="88"/>
      <c r="EH266" s="88"/>
      <c r="EI266" s="88"/>
      <c r="EJ266" s="88"/>
      <c r="EK266" s="88"/>
      <c r="EL266" s="88"/>
      <c r="EM266" s="88"/>
      <c r="EN266" s="88"/>
      <c r="EO266" s="88"/>
      <c r="EP266" s="88"/>
      <c r="EQ266" s="81"/>
      <c r="ER266" s="81"/>
      <c r="ES266" s="81"/>
      <c r="ET266" s="81"/>
      <c r="EU266" s="81"/>
      <c r="EV266" s="81"/>
      <c r="EW266" s="81"/>
      <c r="EX266" s="353"/>
      <c r="EY266" s="353"/>
      <c r="EZ266" s="353"/>
      <c r="FA266" s="81"/>
      <c r="FB266" s="353"/>
    </row>
    <row r="267" spans="1:159" hidden="1" outlineLevel="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c r="DA267" s="3"/>
      <c r="DB267" s="3"/>
      <c r="DC267" s="3"/>
      <c r="DD267" s="3"/>
      <c r="DE267" s="3"/>
      <c r="DF267" s="3"/>
      <c r="DG267" s="3"/>
      <c r="DH267" s="3"/>
      <c r="DI267" s="3"/>
      <c r="DJ267" s="3"/>
      <c r="DK267" s="3"/>
      <c r="DL267" s="3"/>
      <c r="DM267" s="3"/>
      <c r="DN267" s="3"/>
      <c r="DO267" s="3"/>
      <c r="DP267" s="3"/>
      <c r="DQ267" s="3"/>
      <c r="DR267" s="3"/>
      <c r="DS267" s="3"/>
      <c r="DT267" s="3"/>
      <c r="DU267" s="3"/>
      <c r="DV267" s="3"/>
      <c r="DW267" s="3"/>
      <c r="DX267" s="3"/>
      <c r="DY267" s="3"/>
      <c r="DZ267" s="3"/>
      <c r="EA267" s="3"/>
      <c r="EB267" s="3"/>
      <c r="EC267" s="3"/>
      <c r="ED267" s="3"/>
      <c r="EE267" s="3"/>
      <c r="EF267" s="3"/>
      <c r="EG267" s="3"/>
      <c r="EH267" s="3"/>
      <c r="EI267" s="3"/>
      <c r="EJ267" s="3"/>
      <c r="EK267" s="3"/>
      <c r="EL267" s="3"/>
      <c r="EM267" s="3"/>
      <c r="EN267" s="3"/>
      <c r="EO267" s="3"/>
      <c r="EP267" s="3"/>
      <c r="EQ267" s="3"/>
      <c r="ER267" s="3"/>
      <c r="ES267" s="3"/>
      <c r="ET267" s="3"/>
      <c r="EU267" s="3"/>
      <c r="EV267" s="3"/>
      <c r="EW267" s="3"/>
      <c r="EX267" s="3"/>
      <c r="EY267" s="261"/>
      <c r="FB267" s="261"/>
    </row>
    <row r="268" spans="1:159" hidden="1" outlineLevel="1">
      <c r="A268" s="36"/>
      <c r="B268" s="36"/>
      <c r="C268" s="36"/>
      <c r="D268" s="289" t="s">
        <v>1830</v>
      </c>
      <c r="E268" s="464" t="s">
        <v>1876</v>
      </c>
      <c r="F268" s="1" t="s">
        <v>1829</v>
      </c>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24" t="str">
        <f t="shared" ref="AF268:BK268" si="12">TimelineIn</f>
        <v>M-3</v>
      </c>
      <c r="AG268" s="125" t="str">
        <f t="shared" si="12"/>
        <v>M-2</v>
      </c>
      <c r="AH268" s="62" t="str">
        <f t="shared" si="12"/>
        <v>M-1</v>
      </c>
      <c r="AI268" s="62" t="str">
        <f t="shared" si="12"/>
        <v>Y1M1</v>
      </c>
      <c r="AJ268" s="62" t="str">
        <f t="shared" si="12"/>
        <v>Y1M2</v>
      </c>
      <c r="AK268" s="62" t="str">
        <f t="shared" si="12"/>
        <v>Y1M3</v>
      </c>
      <c r="AL268" s="62" t="str">
        <f t="shared" si="12"/>
        <v>Y1M4</v>
      </c>
      <c r="AM268" s="62" t="str">
        <f t="shared" si="12"/>
        <v>Y1M5</v>
      </c>
      <c r="AN268" s="62" t="str">
        <f t="shared" si="12"/>
        <v>Y1M6</v>
      </c>
      <c r="AO268" s="62" t="str">
        <f t="shared" si="12"/>
        <v>Y1M7</v>
      </c>
      <c r="AP268" s="62" t="str">
        <f t="shared" si="12"/>
        <v>Y1M8</v>
      </c>
      <c r="AQ268" s="62" t="str">
        <f t="shared" si="12"/>
        <v>Y1M9</v>
      </c>
      <c r="AR268" s="62" t="str">
        <f t="shared" si="12"/>
        <v>Y1M10</v>
      </c>
      <c r="AS268" s="62" t="str">
        <f t="shared" si="12"/>
        <v>Y1M11</v>
      </c>
      <c r="AT268" s="62" t="str">
        <f t="shared" si="12"/>
        <v>Y1M12</v>
      </c>
      <c r="AU268" s="62" t="str">
        <f t="shared" si="12"/>
        <v>Y2M1</v>
      </c>
      <c r="AV268" s="62" t="str">
        <f t="shared" si="12"/>
        <v>Y2M2</v>
      </c>
      <c r="AW268" s="62" t="str">
        <f t="shared" si="12"/>
        <v>Y2M3</v>
      </c>
      <c r="AX268" s="62" t="str">
        <f t="shared" si="12"/>
        <v>Y2M4</v>
      </c>
      <c r="AY268" s="62" t="str">
        <f t="shared" si="12"/>
        <v>Y2M5</v>
      </c>
      <c r="AZ268" s="62" t="str">
        <f t="shared" si="12"/>
        <v>Y2M6</v>
      </c>
      <c r="BA268" s="62" t="str">
        <f t="shared" si="12"/>
        <v>Y2M7</v>
      </c>
      <c r="BB268" s="62" t="str">
        <f t="shared" si="12"/>
        <v>Y2M8</v>
      </c>
      <c r="BC268" s="62" t="str">
        <f t="shared" si="12"/>
        <v>Y2M9</v>
      </c>
      <c r="BD268" s="62" t="str">
        <f t="shared" si="12"/>
        <v>Y2M10</v>
      </c>
      <c r="BE268" s="62" t="str">
        <f t="shared" si="12"/>
        <v>Y2M11</v>
      </c>
      <c r="BF268" s="62" t="str">
        <f t="shared" si="12"/>
        <v>Y2M12</v>
      </c>
      <c r="BG268" s="62" t="str">
        <f t="shared" si="12"/>
        <v>Y3M1</v>
      </c>
      <c r="BH268" s="62" t="str">
        <f t="shared" si="12"/>
        <v>Y3M2</v>
      </c>
      <c r="BI268" s="62" t="str">
        <f t="shared" si="12"/>
        <v>Y3M3</v>
      </c>
      <c r="BJ268" s="62" t="str">
        <f t="shared" si="12"/>
        <v>Y3M4</v>
      </c>
      <c r="BK268" s="62" t="str">
        <f t="shared" si="12"/>
        <v>Y3M5</v>
      </c>
      <c r="BL268" s="62" t="str">
        <f t="shared" ref="BL268:CQ268" si="13">TimelineIn</f>
        <v>Y3M6</v>
      </c>
      <c r="BM268" s="62" t="str">
        <f t="shared" si="13"/>
        <v>Y3M7</v>
      </c>
      <c r="BN268" s="62" t="str">
        <f t="shared" si="13"/>
        <v>Y3M8</v>
      </c>
      <c r="BO268" s="62" t="str">
        <f t="shared" si="13"/>
        <v>Y3M9</v>
      </c>
      <c r="BP268" s="62" t="str">
        <f t="shared" si="13"/>
        <v>Y3M10</v>
      </c>
      <c r="BQ268" s="62" t="str">
        <f t="shared" si="13"/>
        <v>Y3M11</v>
      </c>
      <c r="BR268" s="62" t="str">
        <f t="shared" si="13"/>
        <v>Y3M12</v>
      </c>
      <c r="BS268" s="62" t="str">
        <f t="shared" si="13"/>
        <v>Y4M1</v>
      </c>
      <c r="BT268" s="62" t="str">
        <f t="shared" si="13"/>
        <v>Y4M2</v>
      </c>
      <c r="BU268" s="62" t="str">
        <f t="shared" si="13"/>
        <v>Y4M3</v>
      </c>
      <c r="BV268" s="62" t="str">
        <f t="shared" si="13"/>
        <v>Y4M4</v>
      </c>
      <c r="BW268" s="62" t="str">
        <f t="shared" si="13"/>
        <v>Y4M5</v>
      </c>
      <c r="BX268" s="62" t="str">
        <f t="shared" si="13"/>
        <v>Y4M6</v>
      </c>
      <c r="BY268" s="62" t="str">
        <f t="shared" si="13"/>
        <v>Y4M7</v>
      </c>
      <c r="BZ268" s="62" t="str">
        <f t="shared" si="13"/>
        <v>Y4M8</v>
      </c>
      <c r="CA268" s="62" t="str">
        <f t="shared" si="13"/>
        <v>Y4M9</v>
      </c>
      <c r="CB268" s="62" t="str">
        <f t="shared" si="13"/>
        <v>Y4M10</v>
      </c>
      <c r="CC268" s="62" t="str">
        <f t="shared" si="13"/>
        <v>Y4M11</v>
      </c>
      <c r="CD268" s="62" t="str">
        <f t="shared" si="13"/>
        <v>Y4M12</v>
      </c>
      <c r="CE268" s="62" t="str">
        <f t="shared" si="13"/>
        <v>Y5M1</v>
      </c>
      <c r="CF268" s="62" t="str">
        <f t="shared" si="13"/>
        <v>Y5M2</v>
      </c>
      <c r="CG268" s="62" t="str">
        <f t="shared" si="13"/>
        <v>Y5M3</v>
      </c>
      <c r="CH268" s="62" t="str">
        <f t="shared" si="13"/>
        <v>Y5M4</v>
      </c>
      <c r="CI268" s="62" t="str">
        <f t="shared" si="13"/>
        <v>Y5M5</v>
      </c>
      <c r="CJ268" s="62" t="str">
        <f t="shared" si="13"/>
        <v>Y5M6</v>
      </c>
      <c r="CK268" s="62" t="str">
        <f t="shared" si="13"/>
        <v>Y5M7</v>
      </c>
      <c r="CL268" s="62" t="str">
        <f t="shared" si="13"/>
        <v>Y5M8</v>
      </c>
      <c r="CM268" s="62" t="str">
        <f t="shared" si="13"/>
        <v>Y5M9</v>
      </c>
      <c r="CN268" s="62" t="str">
        <f t="shared" si="13"/>
        <v>Y5M10</v>
      </c>
      <c r="CO268" s="62" t="str">
        <f t="shared" si="13"/>
        <v>Y5M11</v>
      </c>
      <c r="CP268" s="62" t="str">
        <f t="shared" si="13"/>
        <v>Y5M12</v>
      </c>
      <c r="CQ268" s="62" t="str">
        <f t="shared" si="13"/>
        <v>Y6M1</v>
      </c>
      <c r="CR268" s="62" t="str">
        <f t="shared" ref="CR268:DW268" si="14">TimelineIn</f>
        <v>Y6M2</v>
      </c>
      <c r="CS268" s="62" t="str">
        <f t="shared" si="14"/>
        <v>Y6M3</v>
      </c>
      <c r="CT268" s="62" t="str">
        <f t="shared" si="14"/>
        <v>Y6M4</v>
      </c>
      <c r="CU268" s="62" t="str">
        <f t="shared" si="14"/>
        <v>Y6M5</v>
      </c>
      <c r="CV268" s="62" t="str">
        <f t="shared" si="14"/>
        <v>Y6M6</v>
      </c>
      <c r="CW268" s="62" t="str">
        <f t="shared" si="14"/>
        <v>Y6M7</v>
      </c>
      <c r="CX268" s="62" t="str">
        <f t="shared" si="14"/>
        <v>Y6M8</v>
      </c>
      <c r="CY268" s="62" t="str">
        <f t="shared" si="14"/>
        <v>Y6M9</v>
      </c>
      <c r="CZ268" s="62" t="str">
        <f t="shared" si="14"/>
        <v>Y6M10</v>
      </c>
      <c r="DA268" s="62" t="str">
        <f t="shared" si="14"/>
        <v>Y6M11</v>
      </c>
      <c r="DB268" s="62" t="str">
        <f t="shared" si="14"/>
        <v>Y6M12</v>
      </c>
      <c r="DC268" s="62" t="str">
        <f t="shared" si="14"/>
        <v>Y7M1</v>
      </c>
      <c r="DD268" s="62" t="str">
        <f t="shared" si="14"/>
        <v>Y7M2</v>
      </c>
      <c r="DE268" s="62" t="str">
        <f t="shared" si="14"/>
        <v>Y7M3</v>
      </c>
      <c r="DF268" s="62" t="str">
        <f t="shared" si="14"/>
        <v>Y7M4</v>
      </c>
      <c r="DG268" s="62" t="str">
        <f t="shared" si="14"/>
        <v>Y7M5</v>
      </c>
      <c r="DH268" s="62" t="str">
        <f t="shared" si="14"/>
        <v>Y7M6</v>
      </c>
      <c r="DI268" s="62" t="str">
        <f t="shared" si="14"/>
        <v>Y7M7</v>
      </c>
      <c r="DJ268" s="62" t="str">
        <f t="shared" si="14"/>
        <v>Y7M8</v>
      </c>
      <c r="DK268" s="62" t="str">
        <f t="shared" si="14"/>
        <v>Y7M9</v>
      </c>
      <c r="DL268" s="62" t="str">
        <f t="shared" si="14"/>
        <v>Y7M10</v>
      </c>
      <c r="DM268" s="62" t="str">
        <f t="shared" si="14"/>
        <v>Y7M11</v>
      </c>
      <c r="DN268" s="62" t="str">
        <f t="shared" si="14"/>
        <v>Y7M12</v>
      </c>
      <c r="DO268" s="62" t="str">
        <f t="shared" si="14"/>
        <v>Y8M1</v>
      </c>
      <c r="DP268" s="62" t="str">
        <f t="shared" si="14"/>
        <v>Y8M2</v>
      </c>
      <c r="DQ268" s="62" t="str">
        <f t="shared" si="14"/>
        <v>Y8M3</v>
      </c>
      <c r="DR268" s="62" t="str">
        <f t="shared" si="14"/>
        <v>Y8M4</v>
      </c>
      <c r="DS268" s="62" t="str">
        <f t="shared" si="14"/>
        <v>Y8M5</v>
      </c>
      <c r="DT268" s="62" t="str">
        <f t="shared" si="14"/>
        <v>Y8M6</v>
      </c>
      <c r="DU268" s="62" t="str">
        <f t="shared" si="14"/>
        <v>Y8M7</v>
      </c>
      <c r="DV268" s="62" t="str">
        <f t="shared" si="14"/>
        <v>Y8M8</v>
      </c>
      <c r="DW268" s="62" t="str">
        <f t="shared" si="14"/>
        <v>Y8M9</v>
      </c>
      <c r="DX268" s="62" t="str">
        <f t="shared" ref="DX268:EX268" si="15">TimelineIn</f>
        <v>Y8M10</v>
      </c>
      <c r="DY268" s="62" t="str">
        <f t="shared" si="15"/>
        <v>Y8M11</v>
      </c>
      <c r="DZ268" s="62" t="str">
        <f t="shared" si="15"/>
        <v>Y8M12</v>
      </c>
      <c r="EA268" s="62" t="str">
        <f t="shared" si="15"/>
        <v>Y9M1</v>
      </c>
      <c r="EB268" s="62" t="str">
        <f t="shared" si="15"/>
        <v>Y9M2</v>
      </c>
      <c r="EC268" s="62" t="str">
        <f t="shared" si="15"/>
        <v>Y9M3</v>
      </c>
      <c r="ED268" s="62" t="str">
        <f t="shared" si="15"/>
        <v>Y9M4</v>
      </c>
      <c r="EE268" s="62" t="str">
        <f t="shared" si="15"/>
        <v>Y9M5</v>
      </c>
      <c r="EF268" s="62" t="str">
        <f t="shared" si="15"/>
        <v>Y9M6</v>
      </c>
      <c r="EG268" s="62" t="str">
        <f t="shared" si="15"/>
        <v>Y9M7</v>
      </c>
      <c r="EH268" s="62" t="str">
        <f t="shared" si="15"/>
        <v>Y9M8</v>
      </c>
      <c r="EI268" s="62" t="str">
        <f t="shared" si="15"/>
        <v>Y9M9</v>
      </c>
      <c r="EJ268" s="62" t="str">
        <f t="shared" si="15"/>
        <v>Y9M10</v>
      </c>
      <c r="EK268" s="62" t="str">
        <f t="shared" si="15"/>
        <v>Y9M11</v>
      </c>
      <c r="EL268" s="62" t="str">
        <f t="shared" si="15"/>
        <v>Y9M12</v>
      </c>
      <c r="EM268" s="62" t="str">
        <f t="shared" si="15"/>
        <v>Y10M1</v>
      </c>
      <c r="EN268" s="62" t="str">
        <f t="shared" si="15"/>
        <v>Y10M2</v>
      </c>
      <c r="EO268" s="62" t="str">
        <f t="shared" si="15"/>
        <v>Y10M3</v>
      </c>
      <c r="EP268" s="62" t="str">
        <f t="shared" si="15"/>
        <v>Y10M4</v>
      </c>
      <c r="EQ268" s="62" t="str">
        <f t="shared" si="15"/>
        <v>Y10M5</v>
      </c>
      <c r="ER268" s="62" t="str">
        <f t="shared" si="15"/>
        <v>Y10M6</v>
      </c>
      <c r="ES268" s="62" t="str">
        <f t="shared" si="15"/>
        <v>Y10M7</v>
      </c>
      <c r="ET268" s="62" t="str">
        <f t="shared" si="15"/>
        <v>Y10M8</v>
      </c>
      <c r="EU268" s="62" t="str">
        <f t="shared" si="15"/>
        <v>Y10M9</v>
      </c>
      <c r="EV268" s="62" t="str">
        <f t="shared" si="15"/>
        <v>Y10M10</v>
      </c>
      <c r="EW268" s="62" t="str">
        <f t="shared" si="15"/>
        <v>Y10M11</v>
      </c>
      <c r="EX268" s="62" t="str">
        <f t="shared" si="15"/>
        <v>Y10M12</v>
      </c>
      <c r="EY268" s="261"/>
      <c r="FB268" s="261"/>
    </row>
    <row r="269" spans="1:159" ht="12.75" hidden="1" customHeight="1" outlineLevel="1">
      <c r="A269" s="885" t="s">
        <v>1905</v>
      </c>
      <c r="B269" s="286" t="s">
        <v>39</v>
      </c>
      <c r="E269" s="288" t="s">
        <v>790</v>
      </c>
      <c r="F269" s="286" t="s">
        <v>1194</v>
      </c>
      <c r="G269" s="61"/>
      <c r="H269" s="292" t="s">
        <v>1865</v>
      </c>
      <c r="I269" s="1"/>
      <c r="J269" s="1"/>
      <c r="K269" s="1"/>
      <c r="L269" s="1"/>
      <c r="M269" s="1"/>
      <c r="N269" s="1"/>
      <c r="O269" s="1"/>
      <c r="P269" s="1"/>
      <c r="Q269" s="1"/>
      <c r="R269" s="1"/>
      <c r="S269" s="1"/>
      <c r="T269" s="1"/>
      <c r="U269" s="1"/>
      <c r="V269" s="1"/>
      <c r="W269" s="1"/>
      <c r="X269" s="1"/>
      <c r="Y269" s="1"/>
      <c r="Z269" s="1"/>
      <c r="AA269" s="1"/>
      <c r="AB269" s="1"/>
      <c r="AC269" s="1"/>
      <c r="AD269" s="1"/>
      <c r="AE269" s="1"/>
      <c r="AF269" s="253">
        <f t="shared" ref="AF269:BK269" si="16">DateFromMth</f>
        <v>39722</v>
      </c>
      <c r="AG269" s="254">
        <f t="shared" si="16"/>
        <v>39753</v>
      </c>
      <c r="AH269" s="255">
        <f t="shared" si="16"/>
        <v>39783</v>
      </c>
      <c r="AI269" s="255">
        <f t="shared" si="16"/>
        <v>39814</v>
      </c>
      <c r="AJ269" s="255">
        <f t="shared" si="16"/>
        <v>39845</v>
      </c>
      <c r="AK269" s="255">
        <f t="shared" si="16"/>
        <v>39873</v>
      </c>
      <c r="AL269" s="255">
        <f t="shared" si="16"/>
        <v>39904</v>
      </c>
      <c r="AM269" s="255">
        <f t="shared" si="16"/>
        <v>39934</v>
      </c>
      <c r="AN269" s="255">
        <f t="shared" si="16"/>
        <v>39965</v>
      </c>
      <c r="AO269" s="255">
        <f t="shared" si="16"/>
        <v>39995</v>
      </c>
      <c r="AP269" s="255">
        <f t="shared" si="16"/>
        <v>40026</v>
      </c>
      <c r="AQ269" s="255">
        <f t="shared" si="16"/>
        <v>40057</v>
      </c>
      <c r="AR269" s="255">
        <f t="shared" si="16"/>
        <v>40087</v>
      </c>
      <c r="AS269" s="255">
        <f t="shared" si="16"/>
        <v>40118</v>
      </c>
      <c r="AT269" s="255">
        <f t="shared" si="16"/>
        <v>40148</v>
      </c>
      <c r="AU269" s="255">
        <f t="shared" si="16"/>
        <v>40179</v>
      </c>
      <c r="AV269" s="255">
        <f t="shared" si="16"/>
        <v>40210</v>
      </c>
      <c r="AW269" s="255">
        <f t="shared" si="16"/>
        <v>40238</v>
      </c>
      <c r="AX269" s="255">
        <f t="shared" si="16"/>
        <v>40269</v>
      </c>
      <c r="AY269" s="255">
        <f t="shared" si="16"/>
        <v>40299</v>
      </c>
      <c r="AZ269" s="255">
        <f t="shared" si="16"/>
        <v>40330</v>
      </c>
      <c r="BA269" s="255">
        <f t="shared" si="16"/>
        <v>40360</v>
      </c>
      <c r="BB269" s="255">
        <f t="shared" si="16"/>
        <v>40391</v>
      </c>
      <c r="BC269" s="255">
        <f t="shared" si="16"/>
        <v>40422</v>
      </c>
      <c r="BD269" s="255">
        <f t="shared" si="16"/>
        <v>40452</v>
      </c>
      <c r="BE269" s="255">
        <f t="shared" si="16"/>
        <v>40483</v>
      </c>
      <c r="BF269" s="255">
        <f t="shared" si="16"/>
        <v>40513</v>
      </c>
      <c r="BG269" s="255">
        <f t="shared" si="16"/>
        <v>40544</v>
      </c>
      <c r="BH269" s="255">
        <f t="shared" si="16"/>
        <v>40575</v>
      </c>
      <c r="BI269" s="255">
        <f t="shared" si="16"/>
        <v>40603</v>
      </c>
      <c r="BJ269" s="255">
        <f t="shared" si="16"/>
        <v>40634</v>
      </c>
      <c r="BK269" s="255">
        <f t="shared" si="16"/>
        <v>40664</v>
      </c>
      <c r="BL269" s="255">
        <f t="shared" ref="BL269:CQ269" si="17">DateFromMth</f>
        <v>40695</v>
      </c>
      <c r="BM269" s="255">
        <f t="shared" si="17"/>
        <v>40725</v>
      </c>
      <c r="BN269" s="255">
        <f t="shared" si="17"/>
        <v>40756</v>
      </c>
      <c r="BO269" s="255">
        <f t="shared" si="17"/>
        <v>40787</v>
      </c>
      <c r="BP269" s="255">
        <f t="shared" si="17"/>
        <v>40817</v>
      </c>
      <c r="BQ269" s="255">
        <f t="shared" si="17"/>
        <v>40848</v>
      </c>
      <c r="BR269" s="255">
        <f t="shared" si="17"/>
        <v>40878</v>
      </c>
      <c r="BS269" s="255">
        <f t="shared" si="17"/>
        <v>40909</v>
      </c>
      <c r="BT269" s="255">
        <f t="shared" si="17"/>
        <v>40940</v>
      </c>
      <c r="BU269" s="255">
        <f t="shared" si="17"/>
        <v>40969</v>
      </c>
      <c r="BV269" s="255">
        <f t="shared" si="17"/>
        <v>41000</v>
      </c>
      <c r="BW269" s="255">
        <f t="shared" si="17"/>
        <v>41030</v>
      </c>
      <c r="BX269" s="255">
        <f t="shared" si="17"/>
        <v>41061</v>
      </c>
      <c r="BY269" s="255">
        <f t="shared" si="17"/>
        <v>41091</v>
      </c>
      <c r="BZ269" s="255">
        <f t="shared" si="17"/>
        <v>41122</v>
      </c>
      <c r="CA269" s="255">
        <f t="shared" si="17"/>
        <v>41153</v>
      </c>
      <c r="CB269" s="255">
        <f t="shared" si="17"/>
        <v>41183</v>
      </c>
      <c r="CC269" s="255">
        <f t="shared" si="17"/>
        <v>41214</v>
      </c>
      <c r="CD269" s="255">
        <f t="shared" si="17"/>
        <v>41244</v>
      </c>
      <c r="CE269" s="255">
        <f t="shared" si="17"/>
        <v>41275</v>
      </c>
      <c r="CF269" s="255">
        <f t="shared" si="17"/>
        <v>41306</v>
      </c>
      <c r="CG269" s="255">
        <f t="shared" si="17"/>
        <v>41334</v>
      </c>
      <c r="CH269" s="255">
        <f t="shared" si="17"/>
        <v>41365</v>
      </c>
      <c r="CI269" s="255">
        <f t="shared" si="17"/>
        <v>41395</v>
      </c>
      <c r="CJ269" s="255">
        <f t="shared" si="17"/>
        <v>41426</v>
      </c>
      <c r="CK269" s="255">
        <f t="shared" si="17"/>
        <v>41456</v>
      </c>
      <c r="CL269" s="255">
        <f t="shared" si="17"/>
        <v>41487</v>
      </c>
      <c r="CM269" s="255">
        <f t="shared" si="17"/>
        <v>41518</v>
      </c>
      <c r="CN269" s="255">
        <f t="shared" si="17"/>
        <v>41548</v>
      </c>
      <c r="CO269" s="255">
        <f t="shared" si="17"/>
        <v>41579</v>
      </c>
      <c r="CP269" s="255">
        <f t="shared" si="17"/>
        <v>41609</v>
      </c>
      <c r="CQ269" s="255">
        <f t="shared" si="17"/>
        <v>41640</v>
      </c>
      <c r="CR269" s="255">
        <f t="shared" ref="CR269:DW269" si="18">DateFromMth</f>
        <v>41671</v>
      </c>
      <c r="CS269" s="255">
        <f t="shared" si="18"/>
        <v>41699</v>
      </c>
      <c r="CT269" s="255">
        <f t="shared" si="18"/>
        <v>41730</v>
      </c>
      <c r="CU269" s="255">
        <f t="shared" si="18"/>
        <v>41760</v>
      </c>
      <c r="CV269" s="255">
        <f t="shared" si="18"/>
        <v>41791</v>
      </c>
      <c r="CW269" s="255">
        <f t="shared" si="18"/>
        <v>41821</v>
      </c>
      <c r="CX269" s="255">
        <f t="shared" si="18"/>
        <v>41852</v>
      </c>
      <c r="CY269" s="255">
        <f t="shared" si="18"/>
        <v>41883</v>
      </c>
      <c r="CZ269" s="255">
        <f t="shared" si="18"/>
        <v>41913</v>
      </c>
      <c r="DA269" s="255">
        <f t="shared" si="18"/>
        <v>41944</v>
      </c>
      <c r="DB269" s="255">
        <f t="shared" si="18"/>
        <v>41974</v>
      </c>
      <c r="DC269" s="255">
        <f t="shared" si="18"/>
        <v>42005</v>
      </c>
      <c r="DD269" s="255">
        <f t="shared" si="18"/>
        <v>42036</v>
      </c>
      <c r="DE269" s="255">
        <f t="shared" si="18"/>
        <v>42064</v>
      </c>
      <c r="DF269" s="255">
        <f t="shared" si="18"/>
        <v>42095</v>
      </c>
      <c r="DG269" s="255">
        <f t="shared" si="18"/>
        <v>42125</v>
      </c>
      <c r="DH269" s="255">
        <f t="shared" si="18"/>
        <v>42156</v>
      </c>
      <c r="DI269" s="255">
        <f t="shared" si="18"/>
        <v>42186</v>
      </c>
      <c r="DJ269" s="255">
        <f t="shared" si="18"/>
        <v>42217</v>
      </c>
      <c r="DK269" s="255">
        <f t="shared" si="18"/>
        <v>42248</v>
      </c>
      <c r="DL269" s="255">
        <f t="shared" si="18"/>
        <v>42278</v>
      </c>
      <c r="DM269" s="255">
        <f t="shared" si="18"/>
        <v>42309</v>
      </c>
      <c r="DN269" s="255">
        <f t="shared" si="18"/>
        <v>42339</v>
      </c>
      <c r="DO269" s="255">
        <f t="shared" si="18"/>
        <v>42370</v>
      </c>
      <c r="DP269" s="255">
        <f t="shared" si="18"/>
        <v>42401</v>
      </c>
      <c r="DQ269" s="255">
        <f t="shared" si="18"/>
        <v>42430</v>
      </c>
      <c r="DR269" s="255">
        <f t="shared" si="18"/>
        <v>42461</v>
      </c>
      <c r="DS269" s="255">
        <f t="shared" si="18"/>
        <v>42491</v>
      </c>
      <c r="DT269" s="255">
        <f t="shared" si="18"/>
        <v>42522</v>
      </c>
      <c r="DU269" s="255">
        <f t="shared" si="18"/>
        <v>42552</v>
      </c>
      <c r="DV269" s="255">
        <f t="shared" si="18"/>
        <v>42583</v>
      </c>
      <c r="DW269" s="255">
        <f t="shared" si="18"/>
        <v>42614</v>
      </c>
      <c r="DX269" s="255">
        <f t="shared" ref="DX269:EX269" si="19">DateFromMth</f>
        <v>42644</v>
      </c>
      <c r="DY269" s="255">
        <f t="shared" si="19"/>
        <v>42675</v>
      </c>
      <c r="DZ269" s="255">
        <f t="shared" si="19"/>
        <v>42705</v>
      </c>
      <c r="EA269" s="255">
        <f t="shared" si="19"/>
        <v>42736</v>
      </c>
      <c r="EB269" s="255">
        <f t="shared" si="19"/>
        <v>42767</v>
      </c>
      <c r="EC269" s="255">
        <f t="shared" si="19"/>
        <v>42795</v>
      </c>
      <c r="ED269" s="255">
        <f t="shared" si="19"/>
        <v>42826</v>
      </c>
      <c r="EE269" s="255">
        <f t="shared" si="19"/>
        <v>42856</v>
      </c>
      <c r="EF269" s="255">
        <f t="shared" si="19"/>
        <v>42887</v>
      </c>
      <c r="EG269" s="255">
        <f t="shared" si="19"/>
        <v>42917</v>
      </c>
      <c r="EH269" s="255">
        <f t="shared" si="19"/>
        <v>42948</v>
      </c>
      <c r="EI269" s="255">
        <f t="shared" si="19"/>
        <v>42979</v>
      </c>
      <c r="EJ269" s="255">
        <f t="shared" si="19"/>
        <v>43009</v>
      </c>
      <c r="EK269" s="255">
        <f t="shared" si="19"/>
        <v>43040</v>
      </c>
      <c r="EL269" s="255">
        <f t="shared" si="19"/>
        <v>43070</v>
      </c>
      <c r="EM269" s="255">
        <f t="shared" si="19"/>
        <v>43101</v>
      </c>
      <c r="EN269" s="255">
        <f t="shared" si="19"/>
        <v>43132</v>
      </c>
      <c r="EO269" s="255">
        <f t="shared" si="19"/>
        <v>43160</v>
      </c>
      <c r="EP269" s="255">
        <f t="shared" si="19"/>
        <v>43191</v>
      </c>
      <c r="EQ269" s="255">
        <f t="shared" si="19"/>
        <v>43221</v>
      </c>
      <c r="ER269" s="255">
        <f t="shared" si="19"/>
        <v>43252</v>
      </c>
      <c r="ES269" s="255">
        <f t="shared" si="19"/>
        <v>43282</v>
      </c>
      <c r="ET269" s="255">
        <f t="shared" si="19"/>
        <v>43313</v>
      </c>
      <c r="EU269" s="255">
        <f t="shared" si="19"/>
        <v>43344</v>
      </c>
      <c r="EV269" s="255">
        <f t="shared" si="19"/>
        <v>43374</v>
      </c>
      <c r="EW269" s="255">
        <f t="shared" si="19"/>
        <v>43405</v>
      </c>
      <c r="EX269" s="255">
        <f t="shared" si="19"/>
        <v>43435</v>
      </c>
      <c r="EY269" s="261"/>
      <c r="FB269" s="261"/>
    </row>
    <row r="270" spans="1:159" ht="5.0999999999999996" hidden="1" customHeight="1" outlineLevel="1">
      <c r="A270" s="207"/>
      <c r="B270" s="207"/>
      <c r="C270" s="207"/>
      <c r="D270" s="207"/>
      <c r="E270" s="349"/>
      <c r="F270" s="208"/>
      <c r="G270" s="208"/>
      <c r="H270" s="208"/>
      <c r="I270" s="208"/>
      <c r="J270" s="208"/>
      <c r="K270" s="208"/>
      <c r="L270" s="208"/>
      <c r="M270" s="208"/>
      <c r="N270" s="208"/>
      <c r="O270" s="208"/>
      <c r="P270" s="208"/>
      <c r="Q270" s="208"/>
      <c r="R270" s="208"/>
      <c r="S270" s="208"/>
      <c r="T270" s="208"/>
      <c r="U270" s="208"/>
      <c r="V270" s="208"/>
      <c r="W270" s="208"/>
      <c r="X270" s="208"/>
      <c r="Y270" s="208"/>
      <c r="Z270" s="208"/>
      <c r="AA270" s="208"/>
      <c r="AB270" s="208"/>
      <c r="AC270" s="208"/>
      <c r="AD270" s="208"/>
      <c r="AE270" s="209"/>
      <c r="AF270" s="209"/>
      <c r="AG270" s="209"/>
      <c r="AH270" s="209"/>
      <c r="AI270" s="209"/>
      <c r="AJ270" s="209"/>
      <c r="AK270" s="209"/>
      <c r="AL270" s="209"/>
      <c r="AM270" s="209"/>
      <c r="AN270" s="209"/>
      <c r="AO270" s="209"/>
      <c r="AP270" s="209"/>
      <c r="AQ270" s="209"/>
      <c r="AR270" s="209"/>
      <c r="AS270" s="209"/>
      <c r="AT270" s="209"/>
      <c r="AU270" s="209"/>
      <c r="AV270" s="209"/>
      <c r="AW270" s="209"/>
      <c r="AX270" s="209"/>
      <c r="AY270" s="209"/>
      <c r="AZ270" s="209"/>
      <c r="BA270" s="209"/>
      <c r="BB270" s="209"/>
      <c r="BC270" s="209"/>
      <c r="BD270" s="209"/>
      <c r="BE270" s="209"/>
      <c r="BF270" s="209"/>
      <c r="BG270" s="209"/>
      <c r="BH270" s="209"/>
      <c r="BI270" s="209"/>
      <c r="BJ270" s="209"/>
      <c r="BK270" s="209"/>
      <c r="BL270" s="209"/>
      <c r="BM270" s="209"/>
      <c r="BN270" s="209"/>
      <c r="BO270" s="209"/>
      <c r="BP270" s="209"/>
      <c r="BQ270" s="209"/>
      <c r="BR270" s="209"/>
      <c r="BS270" s="209"/>
      <c r="BT270" s="209"/>
      <c r="BU270" s="209"/>
      <c r="BV270" s="209"/>
      <c r="BW270" s="209"/>
      <c r="BX270" s="209"/>
      <c r="BY270" s="209"/>
      <c r="BZ270" s="209"/>
      <c r="CA270" s="209"/>
      <c r="CB270" s="209"/>
      <c r="CC270" s="209"/>
      <c r="CD270" s="209"/>
      <c r="CE270" s="209"/>
      <c r="CF270" s="209"/>
      <c r="CG270" s="209"/>
      <c r="CH270" s="209"/>
      <c r="CI270" s="209"/>
      <c r="CJ270" s="209"/>
      <c r="CK270" s="209"/>
      <c r="CL270" s="209"/>
      <c r="CM270" s="209"/>
      <c r="CN270" s="209"/>
      <c r="CO270" s="209"/>
      <c r="CP270" s="209"/>
      <c r="CQ270" s="209"/>
      <c r="CR270" s="209"/>
      <c r="CS270" s="209"/>
      <c r="CT270" s="209"/>
      <c r="CU270" s="209"/>
      <c r="CV270" s="209"/>
      <c r="CW270" s="209"/>
      <c r="CX270" s="209"/>
      <c r="CY270" s="209"/>
      <c r="CZ270" s="209"/>
      <c r="DA270" s="209"/>
      <c r="DB270" s="209"/>
      <c r="DC270" s="209"/>
      <c r="DD270" s="209"/>
      <c r="DE270" s="209"/>
      <c r="DF270" s="209"/>
      <c r="DG270" s="209"/>
      <c r="DH270" s="209"/>
      <c r="DI270" s="209"/>
      <c r="DJ270" s="209"/>
      <c r="DK270" s="209"/>
      <c r="DL270" s="209"/>
      <c r="DM270" s="209"/>
      <c r="DN270" s="209"/>
      <c r="DO270" s="209"/>
      <c r="DP270" s="209"/>
      <c r="DQ270" s="209"/>
      <c r="DR270" s="209"/>
      <c r="DS270" s="209"/>
      <c r="DT270" s="209"/>
      <c r="DU270" s="209"/>
      <c r="DV270" s="209"/>
      <c r="DW270" s="209"/>
      <c r="DX270" s="209"/>
      <c r="DY270" s="209"/>
      <c r="DZ270" s="209"/>
      <c r="EA270" s="209"/>
      <c r="EB270" s="209"/>
      <c r="EC270" s="209"/>
      <c r="ED270" s="209"/>
      <c r="EE270" s="209"/>
      <c r="EF270" s="209"/>
      <c r="EG270" s="209"/>
      <c r="EH270" s="209"/>
      <c r="EI270" s="209"/>
      <c r="EJ270" s="209"/>
      <c r="EK270" s="209"/>
      <c r="EL270" s="209"/>
      <c r="EM270" s="209"/>
      <c r="EN270" s="209"/>
      <c r="EO270" s="209"/>
      <c r="EP270" s="209"/>
      <c r="EQ270" s="209"/>
      <c r="ER270" s="209"/>
      <c r="ES270" s="209"/>
      <c r="ET270" s="209"/>
      <c r="EU270" s="209"/>
      <c r="EV270" s="209"/>
      <c r="EW270" s="209"/>
      <c r="EX270" s="209"/>
      <c r="EY270" s="263"/>
      <c r="EZ270" s="209"/>
      <c r="FA270" s="209"/>
      <c r="FB270" s="437"/>
    </row>
    <row r="271" spans="1:159" ht="12.75" hidden="1" customHeight="1" outlineLevel="1">
      <c r="A271" s="2">
        <v>1</v>
      </c>
      <c r="B271" s="1002" t="s">
        <v>1825</v>
      </c>
      <c r="C271" s="1011"/>
      <c r="D271" s="1012"/>
      <c r="E271" s="287" t="s">
        <v>2330</v>
      </c>
      <c r="F271" s="878">
        <v>39540</v>
      </c>
      <c r="H271" s="283">
        <f t="shared" ref="H271:H279" si="20">AVERAGE(AF271:EY271)</f>
        <v>1.4604799999999978</v>
      </c>
      <c r="I271" s="1"/>
      <c r="J271" s="1"/>
      <c r="K271" s="1"/>
      <c r="L271" s="1"/>
      <c r="M271" s="1"/>
      <c r="N271" s="1"/>
      <c r="O271" s="1"/>
      <c r="P271" s="1"/>
      <c r="Q271" s="1"/>
      <c r="R271" s="1"/>
      <c r="S271" s="1"/>
      <c r="T271" s="1"/>
      <c r="U271" s="1"/>
      <c r="V271" s="1"/>
      <c r="W271" s="1"/>
      <c r="X271" s="1"/>
      <c r="Y271" s="1"/>
      <c r="Z271" s="1"/>
      <c r="AA271" s="1"/>
      <c r="AB271" s="1"/>
      <c r="AC271" s="1"/>
      <c r="AD271" s="1"/>
      <c r="AE271" s="302" t="str">
        <f t="shared" ref="AE271:AE279" si="21">IF($E$268=$E271,"Base Currency",IF($D$283=$E271,"Output Currency",""))</f>
        <v/>
      </c>
      <c r="AF271" s="934">
        <v>1.46048</v>
      </c>
      <c r="AG271" s="934">
        <f t="shared" ref="AG271:BL271" si="22">AF271</f>
        <v>1.46048</v>
      </c>
      <c r="AH271" s="934">
        <f t="shared" si="22"/>
        <v>1.46048</v>
      </c>
      <c r="AI271" s="934">
        <f t="shared" si="22"/>
        <v>1.46048</v>
      </c>
      <c r="AJ271" s="934">
        <f t="shared" si="22"/>
        <v>1.46048</v>
      </c>
      <c r="AK271" s="934">
        <f t="shared" si="22"/>
        <v>1.46048</v>
      </c>
      <c r="AL271" s="934">
        <f t="shared" si="22"/>
        <v>1.46048</v>
      </c>
      <c r="AM271" s="934">
        <f t="shared" si="22"/>
        <v>1.46048</v>
      </c>
      <c r="AN271" s="934">
        <f t="shared" si="22"/>
        <v>1.46048</v>
      </c>
      <c r="AO271" s="934">
        <f t="shared" si="22"/>
        <v>1.46048</v>
      </c>
      <c r="AP271" s="934">
        <f t="shared" si="22"/>
        <v>1.46048</v>
      </c>
      <c r="AQ271" s="934">
        <f t="shared" si="22"/>
        <v>1.46048</v>
      </c>
      <c r="AR271" s="934">
        <f t="shared" si="22"/>
        <v>1.46048</v>
      </c>
      <c r="AS271" s="934">
        <f t="shared" si="22"/>
        <v>1.46048</v>
      </c>
      <c r="AT271" s="934">
        <f t="shared" si="22"/>
        <v>1.46048</v>
      </c>
      <c r="AU271" s="934">
        <f t="shared" si="22"/>
        <v>1.46048</v>
      </c>
      <c r="AV271" s="934">
        <f t="shared" si="22"/>
        <v>1.46048</v>
      </c>
      <c r="AW271" s="934">
        <f t="shared" si="22"/>
        <v>1.46048</v>
      </c>
      <c r="AX271" s="934">
        <f t="shared" si="22"/>
        <v>1.46048</v>
      </c>
      <c r="AY271" s="934">
        <f t="shared" si="22"/>
        <v>1.46048</v>
      </c>
      <c r="AZ271" s="934">
        <f t="shared" si="22"/>
        <v>1.46048</v>
      </c>
      <c r="BA271" s="934">
        <f t="shared" si="22"/>
        <v>1.46048</v>
      </c>
      <c r="BB271" s="934">
        <f t="shared" si="22"/>
        <v>1.46048</v>
      </c>
      <c r="BC271" s="934">
        <f t="shared" si="22"/>
        <v>1.46048</v>
      </c>
      <c r="BD271" s="934">
        <f t="shared" si="22"/>
        <v>1.46048</v>
      </c>
      <c r="BE271" s="934">
        <f t="shared" si="22"/>
        <v>1.46048</v>
      </c>
      <c r="BF271" s="934">
        <f t="shared" si="22"/>
        <v>1.46048</v>
      </c>
      <c r="BG271" s="934">
        <f t="shared" si="22"/>
        <v>1.46048</v>
      </c>
      <c r="BH271" s="934">
        <f t="shared" si="22"/>
        <v>1.46048</v>
      </c>
      <c r="BI271" s="934">
        <f t="shared" si="22"/>
        <v>1.46048</v>
      </c>
      <c r="BJ271" s="934">
        <f t="shared" si="22"/>
        <v>1.46048</v>
      </c>
      <c r="BK271" s="934">
        <f t="shared" si="22"/>
        <v>1.46048</v>
      </c>
      <c r="BL271" s="934">
        <f t="shared" si="22"/>
        <v>1.46048</v>
      </c>
      <c r="BM271" s="934">
        <f t="shared" ref="BM271:CR271" si="23">BL271</f>
        <v>1.46048</v>
      </c>
      <c r="BN271" s="934">
        <f t="shared" si="23"/>
        <v>1.46048</v>
      </c>
      <c r="BO271" s="934">
        <f t="shared" si="23"/>
        <v>1.46048</v>
      </c>
      <c r="BP271" s="934">
        <f t="shared" si="23"/>
        <v>1.46048</v>
      </c>
      <c r="BQ271" s="934">
        <f t="shared" si="23"/>
        <v>1.46048</v>
      </c>
      <c r="BR271" s="934">
        <f t="shared" si="23"/>
        <v>1.46048</v>
      </c>
      <c r="BS271" s="934">
        <f t="shared" si="23"/>
        <v>1.46048</v>
      </c>
      <c r="BT271" s="934">
        <f t="shared" si="23"/>
        <v>1.46048</v>
      </c>
      <c r="BU271" s="934">
        <f t="shared" si="23"/>
        <v>1.46048</v>
      </c>
      <c r="BV271" s="934">
        <f t="shared" si="23"/>
        <v>1.46048</v>
      </c>
      <c r="BW271" s="934">
        <f t="shared" si="23"/>
        <v>1.46048</v>
      </c>
      <c r="BX271" s="934">
        <f t="shared" si="23"/>
        <v>1.46048</v>
      </c>
      <c r="BY271" s="934">
        <f t="shared" si="23"/>
        <v>1.46048</v>
      </c>
      <c r="BZ271" s="934">
        <f t="shared" si="23"/>
        <v>1.46048</v>
      </c>
      <c r="CA271" s="934">
        <f t="shared" si="23"/>
        <v>1.46048</v>
      </c>
      <c r="CB271" s="934">
        <f t="shared" si="23"/>
        <v>1.46048</v>
      </c>
      <c r="CC271" s="934">
        <f t="shared" si="23"/>
        <v>1.46048</v>
      </c>
      <c r="CD271" s="934">
        <f t="shared" si="23"/>
        <v>1.46048</v>
      </c>
      <c r="CE271" s="934">
        <f t="shared" si="23"/>
        <v>1.46048</v>
      </c>
      <c r="CF271" s="934">
        <f t="shared" si="23"/>
        <v>1.46048</v>
      </c>
      <c r="CG271" s="934">
        <f t="shared" si="23"/>
        <v>1.46048</v>
      </c>
      <c r="CH271" s="934">
        <f t="shared" si="23"/>
        <v>1.46048</v>
      </c>
      <c r="CI271" s="934">
        <f t="shared" si="23"/>
        <v>1.46048</v>
      </c>
      <c r="CJ271" s="934">
        <f t="shared" si="23"/>
        <v>1.46048</v>
      </c>
      <c r="CK271" s="934">
        <f t="shared" si="23"/>
        <v>1.46048</v>
      </c>
      <c r="CL271" s="934">
        <f t="shared" si="23"/>
        <v>1.46048</v>
      </c>
      <c r="CM271" s="934">
        <f t="shared" si="23"/>
        <v>1.46048</v>
      </c>
      <c r="CN271" s="934">
        <f t="shared" si="23"/>
        <v>1.46048</v>
      </c>
      <c r="CO271" s="934">
        <f t="shared" si="23"/>
        <v>1.46048</v>
      </c>
      <c r="CP271" s="934">
        <f t="shared" si="23"/>
        <v>1.46048</v>
      </c>
      <c r="CQ271" s="934">
        <f t="shared" si="23"/>
        <v>1.46048</v>
      </c>
      <c r="CR271" s="934">
        <f t="shared" si="23"/>
        <v>1.46048</v>
      </c>
      <c r="CS271" s="934">
        <f t="shared" ref="CS271:DX271" si="24">CR271</f>
        <v>1.46048</v>
      </c>
      <c r="CT271" s="934">
        <f t="shared" si="24"/>
        <v>1.46048</v>
      </c>
      <c r="CU271" s="934">
        <f t="shared" si="24"/>
        <v>1.46048</v>
      </c>
      <c r="CV271" s="934">
        <f t="shared" si="24"/>
        <v>1.46048</v>
      </c>
      <c r="CW271" s="934">
        <f t="shared" si="24"/>
        <v>1.46048</v>
      </c>
      <c r="CX271" s="934">
        <f t="shared" si="24"/>
        <v>1.46048</v>
      </c>
      <c r="CY271" s="934">
        <f t="shared" si="24"/>
        <v>1.46048</v>
      </c>
      <c r="CZ271" s="934">
        <f t="shared" si="24"/>
        <v>1.46048</v>
      </c>
      <c r="DA271" s="934">
        <f t="shared" si="24"/>
        <v>1.46048</v>
      </c>
      <c r="DB271" s="934">
        <f t="shared" si="24"/>
        <v>1.46048</v>
      </c>
      <c r="DC271" s="934">
        <f t="shared" si="24"/>
        <v>1.46048</v>
      </c>
      <c r="DD271" s="934">
        <f t="shared" si="24"/>
        <v>1.46048</v>
      </c>
      <c r="DE271" s="934">
        <f t="shared" si="24"/>
        <v>1.46048</v>
      </c>
      <c r="DF271" s="934">
        <f t="shared" si="24"/>
        <v>1.46048</v>
      </c>
      <c r="DG271" s="934">
        <f t="shared" si="24"/>
        <v>1.46048</v>
      </c>
      <c r="DH271" s="934">
        <f t="shared" si="24"/>
        <v>1.46048</v>
      </c>
      <c r="DI271" s="934">
        <f t="shared" si="24"/>
        <v>1.46048</v>
      </c>
      <c r="DJ271" s="934">
        <f t="shared" si="24"/>
        <v>1.46048</v>
      </c>
      <c r="DK271" s="934">
        <f t="shared" si="24"/>
        <v>1.46048</v>
      </c>
      <c r="DL271" s="934">
        <f t="shared" si="24"/>
        <v>1.46048</v>
      </c>
      <c r="DM271" s="934">
        <f t="shared" si="24"/>
        <v>1.46048</v>
      </c>
      <c r="DN271" s="934">
        <f t="shared" si="24"/>
        <v>1.46048</v>
      </c>
      <c r="DO271" s="934">
        <f t="shared" si="24"/>
        <v>1.46048</v>
      </c>
      <c r="DP271" s="934">
        <f t="shared" si="24"/>
        <v>1.46048</v>
      </c>
      <c r="DQ271" s="934">
        <f t="shared" si="24"/>
        <v>1.46048</v>
      </c>
      <c r="DR271" s="934">
        <f t="shared" si="24"/>
        <v>1.46048</v>
      </c>
      <c r="DS271" s="934">
        <f t="shared" si="24"/>
        <v>1.46048</v>
      </c>
      <c r="DT271" s="934">
        <f t="shared" si="24"/>
        <v>1.46048</v>
      </c>
      <c r="DU271" s="934">
        <f t="shared" si="24"/>
        <v>1.46048</v>
      </c>
      <c r="DV271" s="934">
        <f t="shared" si="24"/>
        <v>1.46048</v>
      </c>
      <c r="DW271" s="934">
        <f t="shared" si="24"/>
        <v>1.46048</v>
      </c>
      <c r="DX271" s="934">
        <f t="shared" si="24"/>
        <v>1.46048</v>
      </c>
      <c r="DY271" s="934">
        <f t="shared" ref="DY271:EX271" si="25">DX271</f>
        <v>1.46048</v>
      </c>
      <c r="DZ271" s="934">
        <f t="shared" si="25"/>
        <v>1.46048</v>
      </c>
      <c r="EA271" s="934">
        <f t="shared" si="25"/>
        <v>1.46048</v>
      </c>
      <c r="EB271" s="934">
        <f t="shared" si="25"/>
        <v>1.46048</v>
      </c>
      <c r="EC271" s="934">
        <f t="shared" si="25"/>
        <v>1.46048</v>
      </c>
      <c r="ED271" s="934">
        <f t="shared" si="25"/>
        <v>1.46048</v>
      </c>
      <c r="EE271" s="934">
        <f t="shared" si="25"/>
        <v>1.46048</v>
      </c>
      <c r="EF271" s="934">
        <f t="shared" si="25"/>
        <v>1.46048</v>
      </c>
      <c r="EG271" s="934">
        <f t="shared" si="25"/>
        <v>1.46048</v>
      </c>
      <c r="EH271" s="934">
        <f t="shared" si="25"/>
        <v>1.46048</v>
      </c>
      <c r="EI271" s="934">
        <f t="shared" si="25"/>
        <v>1.46048</v>
      </c>
      <c r="EJ271" s="934">
        <f t="shared" si="25"/>
        <v>1.46048</v>
      </c>
      <c r="EK271" s="934">
        <f t="shared" si="25"/>
        <v>1.46048</v>
      </c>
      <c r="EL271" s="934">
        <f t="shared" si="25"/>
        <v>1.46048</v>
      </c>
      <c r="EM271" s="934">
        <f t="shared" si="25"/>
        <v>1.46048</v>
      </c>
      <c r="EN271" s="934">
        <f t="shared" si="25"/>
        <v>1.46048</v>
      </c>
      <c r="EO271" s="934">
        <f t="shared" si="25"/>
        <v>1.46048</v>
      </c>
      <c r="EP271" s="934">
        <f t="shared" si="25"/>
        <v>1.46048</v>
      </c>
      <c r="EQ271" s="934">
        <f t="shared" si="25"/>
        <v>1.46048</v>
      </c>
      <c r="ER271" s="934">
        <f t="shared" si="25"/>
        <v>1.46048</v>
      </c>
      <c r="ES271" s="934">
        <f t="shared" si="25"/>
        <v>1.46048</v>
      </c>
      <c r="ET271" s="934">
        <f t="shared" si="25"/>
        <v>1.46048</v>
      </c>
      <c r="EU271" s="934">
        <f t="shared" si="25"/>
        <v>1.46048</v>
      </c>
      <c r="EV271" s="934">
        <f t="shared" si="25"/>
        <v>1.46048</v>
      </c>
      <c r="EW271" s="934">
        <f t="shared" si="25"/>
        <v>1.46048</v>
      </c>
      <c r="EX271" s="934">
        <f t="shared" si="25"/>
        <v>1.46048</v>
      </c>
      <c r="EY271" s="261"/>
      <c r="EZ271" s="295">
        <f t="shared" ref="EZ271:EZ279" si="26">IF(AND($E$268=$E271,ABS(H271-1)&gt;(ErrTol/1000)),1,0)</f>
        <v>0</v>
      </c>
      <c r="FB271" s="261"/>
    </row>
    <row r="272" spans="1:159" ht="12.75" hidden="1" customHeight="1" outlineLevel="1">
      <c r="A272" s="2">
        <v>2</v>
      </c>
      <c r="B272" s="1002" t="s">
        <v>2497</v>
      </c>
      <c r="C272" s="1011"/>
      <c r="D272" s="1012"/>
      <c r="E272" s="287" t="s">
        <v>1876</v>
      </c>
      <c r="F272" s="878">
        <v>39540</v>
      </c>
      <c r="H272" s="283">
        <f t="shared" si="20"/>
        <v>1</v>
      </c>
      <c r="I272" s="1"/>
      <c r="J272" s="1"/>
      <c r="K272" s="1"/>
      <c r="L272" s="1"/>
      <c r="M272" s="1"/>
      <c r="N272" s="1"/>
      <c r="O272" s="1"/>
      <c r="P272" s="1"/>
      <c r="Q272" s="1"/>
      <c r="R272" s="1"/>
      <c r="S272" s="1"/>
      <c r="T272" s="1"/>
      <c r="U272" s="1"/>
      <c r="V272" s="1"/>
      <c r="W272" s="1"/>
      <c r="X272" s="1"/>
      <c r="Y272" s="1"/>
      <c r="Z272" s="1"/>
      <c r="AA272" s="1"/>
      <c r="AB272" s="1"/>
      <c r="AC272" s="1"/>
      <c r="AD272" s="1"/>
      <c r="AE272" s="302" t="str">
        <f t="shared" si="21"/>
        <v>Base Currency</v>
      </c>
      <c r="AF272" s="934">
        <v>1</v>
      </c>
      <c r="AG272" s="934">
        <f t="shared" ref="AG272:BL272" si="27">AF272</f>
        <v>1</v>
      </c>
      <c r="AH272" s="934">
        <f t="shared" si="27"/>
        <v>1</v>
      </c>
      <c r="AI272" s="934">
        <f t="shared" si="27"/>
        <v>1</v>
      </c>
      <c r="AJ272" s="934">
        <f t="shared" si="27"/>
        <v>1</v>
      </c>
      <c r="AK272" s="934">
        <f t="shared" si="27"/>
        <v>1</v>
      </c>
      <c r="AL272" s="934">
        <f t="shared" si="27"/>
        <v>1</v>
      </c>
      <c r="AM272" s="934">
        <f t="shared" si="27"/>
        <v>1</v>
      </c>
      <c r="AN272" s="934">
        <f t="shared" si="27"/>
        <v>1</v>
      </c>
      <c r="AO272" s="934">
        <f t="shared" si="27"/>
        <v>1</v>
      </c>
      <c r="AP272" s="934">
        <f t="shared" si="27"/>
        <v>1</v>
      </c>
      <c r="AQ272" s="934">
        <f t="shared" si="27"/>
        <v>1</v>
      </c>
      <c r="AR272" s="934">
        <f t="shared" si="27"/>
        <v>1</v>
      </c>
      <c r="AS272" s="934">
        <f t="shared" si="27"/>
        <v>1</v>
      </c>
      <c r="AT272" s="934">
        <f t="shared" si="27"/>
        <v>1</v>
      </c>
      <c r="AU272" s="934">
        <f t="shared" si="27"/>
        <v>1</v>
      </c>
      <c r="AV272" s="934">
        <f t="shared" si="27"/>
        <v>1</v>
      </c>
      <c r="AW272" s="934">
        <f t="shared" si="27"/>
        <v>1</v>
      </c>
      <c r="AX272" s="934">
        <f t="shared" si="27"/>
        <v>1</v>
      </c>
      <c r="AY272" s="934">
        <f t="shared" si="27"/>
        <v>1</v>
      </c>
      <c r="AZ272" s="934">
        <f t="shared" si="27"/>
        <v>1</v>
      </c>
      <c r="BA272" s="934">
        <f t="shared" si="27"/>
        <v>1</v>
      </c>
      <c r="BB272" s="934">
        <f t="shared" si="27"/>
        <v>1</v>
      </c>
      <c r="BC272" s="934">
        <f t="shared" si="27"/>
        <v>1</v>
      </c>
      <c r="BD272" s="934">
        <f t="shared" si="27"/>
        <v>1</v>
      </c>
      <c r="BE272" s="934">
        <f t="shared" si="27"/>
        <v>1</v>
      </c>
      <c r="BF272" s="934">
        <f t="shared" si="27"/>
        <v>1</v>
      </c>
      <c r="BG272" s="934">
        <f t="shared" si="27"/>
        <v>1</v>
      </c>
      <c r="BH272" s="934">
        <f t="shared" si="27"/>
        <v>1</v>
      </c>
      <c r="BI272" s="934">
        <f t="shared" si="27"/>
        <v>1</v>
      </c>
      <c r="BJ272" s="934">
        <f t="shared" si="27"/>
        <v>1</v>
      </c>
      <c r="BK272" s="934">
        <f t="shared" si="27"/>
        <v>1</v>
      </c>
      <c r="BL272" s="934">
        <f t="shared" si="27"/>
        <v>1</v>
      </c>
      <c r="BM272" s="934">
        <f t="shared" ref="BM272:CR272" si="28">BL272</f>
        <v>1</v>
      </c>
      <c r="BN272" s="934">
        <f t="shared" si="28"/>
        <v>1</v>
      </c>
      <c r="BO272" s="934">
        <f t="shared" si="28"/>
        <v>1</v>
      </c>
      <c r="BP272" s="934">
        <f t="shared" si="28"/>
        <v>1</v>
      </c>
      <c r="BQ272" s="934">
        <f t="shared" si="28"/>
        <v>1</v>
      </c>
      <c r="BR272" s="934">
        <f t="shared" si="28"/>
        <v>1</v>
      </c>
      <c r="BS272" s="934">
        <f t="shared" si="28"/>
        <v>1</v>
      </c>
      <c r="BT272" s="934">
        <f t="shared" si="28"/>
        <v>1</v>
      </c>
      <c r="BU272" s="934">
        <f t="shared" si="28"/>
        <v>1</v>
      </c>
      <c r="BV272" s="934">
        <f t="shared" si="28"/>
        <v>1</v>
      </c>
      <c r="BW272" s="934">
        <f t="shared" si="28"/>
        <v>1</v>
      </c>
      <c r="BX272" s="934">
        <f t="shared" si="28"/>
        <v>1</v>
      </c>
      <c r="BY272" s="934">
        <f t="shared" si="28"/>
        <v>1</v>
      </c>
      <c r="BZ272" s="934">
        <f t="shared" si="28"/>
        <v>1</v>
      </c>
      <c r="CA272" s="934">
        <f t="shared" si="28"/>
        <v>1</v>
      </c>
      <c r="CB272" s="934">
        <f t="shared" si="28"/>
        <v>1</v>
      </c>
      <c r="CC272" s="934">
        <f t="shared" si="28"/>
        <v>1</v>
      </c>
      <c r="CD272" s="934">
        <f t="shared" si="28"/>
        <v>1</v>
      </c>
      <c r="CE272" s="934">
        <f t="shared" si="28"/>
        <v>1</v>
      </c>
      <c r="CF272" s="934">
        <f t="shared" si="28"/>
        <v>1</v>
      </c>
      <c r="CG272" s="934">
        <f t="shared" si="28"/>
        <v>1</v>
      </c>
      <c r="CH272" s="934">
        <f t="shared" si="28"/>
        <v>1</v>
      </c>
      <c r="CI272" s="934">
        <f t="shared" si="28"/>
        <v>1</v>
      </c>
      <c r="CJ272" s="934">
        <f t="shared" si="28"/>
        <v>1</v>
      </c>
      <c r="CK272" s="934">
        <f t="shared" si="28"/>
        <v>1</v>
      </c>
      <c r="CL272" s="934">
        <f t="shared" si="28"/>
        <v>1</v>
      </c>
      <c r="CM272" s="934">
        <f t="shared" si="28"/>
        <v>1</v>
      </c>
      <c r="CN272" s="934">
        <f t="shared" si="28"/>
        <v>1</v>
      </c>
      <c r="CO272" s="934">
        <f t="shared" si="28"/>
        <v>1</v>
      </c>
      <c r="CP272" s="934">
        <f t="shared" si="28"/>
        <v>1</v>
      </c>
      <c r="CQ272" s="934">
        <f t="shared" si="28"/>
        <v>1</v>
      </c>
      <c r="CR272" s="934">
        <f t="shared" si="28"/>
        <v>1</v>
      </c>
      <c r="CS272" s="934">
        <f t="shared" ref="CS272:DX272" si="29">CR272</f>
        <v>1</v>
      </c>
      <c r="CT272" s="934">
        <f t="shared" si="29"/>
        <v>1</v>
      </c>
      <c r="CU272" s="934">
        <f t="shared" si="29"/>
        <v>1</v>
      </c>
      <c r="CV272" s="934">
        <f t="shared" si="29"/>
        <v>1</v>
      </c>
      <c r="CW272" s="934">
        <f t="shared" si="29"/>
        <v>1</v>
      </c>
      <c r="CX272" s="934">
        <f t="shared" si="29"/>
        <v>1</v>
      </c>
      <c r="CY272" s="934">
        <f t="shared" si="29"/>
        <v>1</v>
      </c>
      <c r="CZ272" s="934">
        <f t="shared" si="29"/>
        <v>1</v>
      </c>
      <c r="DA272" s="934">
        <f t="shared" si="29"/>
        <v>1</v>
      </c>
      <c r="DB272" s="934">
        <f t="shared" si="29"/>
        <v>1</v>
      </c>
      <c r="DC272" s="934">
        <f t="shared" si="29"/>
        <v>1</v>
      </c>
      <c r="DD272" s="934">
        <f t="shared" si="29"/>
        <v>1</v>
      </c>
      <c r="DE272" s="934">
        <f t="shared" si="29"/>
        <v>1</v>
      </c>
      <c r="DF272" s="934">
        <f t="shared" si="29"/>
        <v>1</v>
      </c>
      <c r="DG272" s="934">
        <f t="shared" si="29"/>
        <v>1</v>
      </c>
      <c r="DH272" s="934">
        <f t="shared" si="29"/>
        <v>1</v>
      </c>
      <c r="DI272" s="934">
        <f t="shared" si="29"/>
        <v>1</v>
      </c>
      <c r="DJ272" s="934">
        <f t="shared" si="29"/>
        <v>1</v>
      </c>
      <c r="DK272" s="934">
        <f t="shared" si="29"/>
        <v>1</v>
      </c>
      <c r="DL272" s="934">
        <f t="shared" si="29"/>
        <v>1</v>
      </c>
      <c r="DM272" s="934">
        <f t="shared" si="29"/>
        <v>1</v>
      </c>
      <c r="DN272" s="934">
        <f t="shared" si="29"/>
        <v>1</v>
      </c>
      <c r="DO272" s="934">
        <f t="shared" si="29"/>
        <v>1</v>
      </c>
      <c r="DP272" s="934">
        <f t="shared" si="29"/>
        <v>1</v>
      </c>
      <c r="DQ272" s="934">
        <f t="shared" si="29"/>
        <v>1</v>
      </c>
      <c r="DR272" s="934">
        <f t="shared" si="29"/>
        <v>1</v>
      </c>
      <c r="DS272" s="934">
        <f t="shared" si="29"/>
        <v>1</v>
      </c>
      <c r="DT272" s="934">
        <f t="shared" si="29"/>
        <v>1</v>
      </c>
      <c r="DU272" s="934">
        <f t="shared" si="29"/>
        <v>1</v>
      </c>
      <c r="DV272" s="934">
        <f t="shared" si="29"/>
        <v>1</v>
      </c>
      <c r="DW272" s="934">
        <f t="shared" si="29"/>
        <v>1</v>
      </c>
      <c r="DX272" s="934">
        <f t="shared" si="29"/>
        <v>1</v>
      </c>
      <c r="DY272" s="934">
        <f t="shared" ref="DY272:EX272" si="30">DX272</f>
        <v>1</v>
      </c>
      <c r="DZ272" s="934">
        <f t="shared" si="30"/>
        <v>1</v>
      </c>
      <c r="EA272" s="934">
        <f t="shared" si="30"/>
        <v>1</v>
      </c>
      <c r="EB272" s="934">
        <f t="shared" si="30"/>
        <v>1</v>
      </c>
      <c r="EC272" s="934">
        <f t="shared" si="30"/>
        <v>1</v>
      </c>
      <c r="ED272" s="934">
        <f t="shared" si="30"/>
        <v>1</v>
      </c>
      <c r="EE272" s="934">
        <f t="shared" si="30"/>
        <v>1</v>
      </c>
      <c r="EF272" s="934">
        <f t="shared" si="30"/>
        <v>1</v>
      </c>
      <c r="EG272" s="934">
        <f t="shared" si="30"/>
        <v>1</v>
      </c>
      <c r="EH272" s="934">
        <f t="shared" si="30"/>
        <v>1</v>
      </c>
      <c r="EI272" s="934">
        <f t="shared" si="30"/>
        <v>1</v>
      </c>
      <c r="EJ272" s="934">
        <f t="shared" si="30"/>
        <v>1</v>
      </c>
      <c r="EK272" s="934">
        <f t="shared" si="30"/>
        <v>1</v>
      </c>
      <c r="EL272" s="934">
        <f t="shared" si="30"/>
        <v>1</v>
      </c>
      <c r="EM272" s="934">
        <f t="shared" si="30"/>
        <v>1</v>
      </c>
      <c r="EN272" s="934">
        <f t="shared" si="30"/>
        <v>1</v>
      </c>
      <c r="EO272" s="934">
        <f t="shared" si="30"/>
        <v>1</v>
      </c>
      <c r="EP272" s="934">
        <f t="shared" si="30"/>
        <v>1</v>
      </c>
      <c r="EQ272" s="934">
        <f t="shared" si="30"/>
        <v>1</v>
      </c>
      <c r="ER272" s="934">
        <f t="shared" si="30"/>
        <v>1</v>
      </c>
      <c r="ES272" s="934">
        <f t="shared" si="30"/>
        <v>1</v>
      </c>
      <c r="ET272" s="934">
        <f t="shared" si="30"/>
        <v>1</v>
      </c>
      <c r="EU272" s="934">
        <f t="shared" si="30"/>
        <v>1</v>
      </c>
      <c r="EV272" s="934">
        <f t="shared" si="30"/>
        <v>1</v>
      </c>
      <c r="EW272" s="934">
        <f t="shared" si="30"/>
        <v>1</v>
      </c>
      <c r="EX272" s="934">
        <f t="shared" si="30"/>
        <v>1</v>
      </c>
      <c r="EY272" s="261"/>
      <c r="EZ272" s="295">
        <f t="shared" si="26"/>
        <v>0</v>
      </c>
      <c r="FB272" s="261"/>
    </row>
    <row r="273" spans="1:159" ht="12.75" hidden="1" customHeight="1" outlineLevel="1">
      <c r="A273" s="2">
        <v>3</v>
      </c>
      <c r="B273" s="1002" t="s">
        <v>2498</v>
      </c>
      <c r="C273" s="1011"/>
      <c r="D273" s="1012"/>
      <c r="E273" s="287" t="s">
        <v>1826</v>
      </c>
      <c r="F273" s="878">
        <v>39540</v>
      </c>
      <c r="H273" s="283">
        <f t="shared" si="20"/>
        <v>1</v>
      </c>
      <c r="I273" s="1"/>
      <c r="J273" s="1"/>
      <c r="K273" s="1"/>
      <c r="L273" s="1"/>
      <c r="M273" s="1"/>
      <c r="N273" s="1"/>
      <c r="O273" s="1"/>
      <c r="P273" s="1"/>
      <c r="Q273" s="1"/>
      <c r="R273" s="1"/>
      <c r="S273" s="1"/>
      <c r="T273" s="1"/>
      <c r="U273" s="1"/>
      <c r="V273" s="1"/>
      <c r="W273" s="1"/>
      <c r="X273" s="1"/>
      <c r="Y273" s="1"/>
      <c r="Z273" s="1"/>
      <c r="AA273" s="1"/>
      <c r="AB273" s="1"/>
      <c r="AC273" s="1"/>
      <c r="AD273" s="1"/>
      <c r="AE273" s="302" t="str">
        <f t="shared" si="21"/>
        <v/>
      </c>
      <c r="AF273" s="934">
        <v>1</v>
      </c>
      <c r="AG273" s="934">
        <f t="shared" ref="AG273:BL273" si="31">AF273</f>
        <v>1</v>
      </c>
      <c r="AH273" s="934">
        <f t="shared" si="31"/>
        <v>1</v>
      </c>
      <c r="AI273" s="934">
        <f t="shared" si="31"/>
        <v>1</v>
      </c>
      <c r="AJ273" s="934">
        <f t="shared" si="31"/>
        <v>1</v>
      </c>
      <c r="AK273" s="934">
        <f t="shared" si="31"/>
        <v>1</v>
      </c>
      <c r="AL273" s="934">
        <f t="shared" si="31"/>
        <v>1</v>
      </c>
      <c r="AM273" s="934">
        <f t="shared" si="31"/>
        <v>1</v>
      </c>
      <c r="AN273" s="934">
        <f t="shared" si="31"/>
        <v>1</v>
      </c>
      <c r="AO273" s="934">
        <f t="shared" si="31"/>
        <v>1</v>
      </c>
      <c r="AP273" s="934">
        <f t="shared" si="31"/>
        <v>1</v>
      </c>
      <c r="AQ273" s="934">
        <f t="shared" si="31"/>
        <v>1</v>
      </c>
      <c r="AR273" s="934">
        <f t="shared" si="31"/>
        <v>1</v>
      </c>
      <c r="AS273" s="934">
        <f t="shared" si="31"/>
        <v>1</v>
      </c>
      <c r="AT273" s="934">
        <f t="shared" si="31"/>
        <v>1</v>
      </c>
      <c r="AU273" s="934">
        <f t="shared" si="31"/>
        <v>1</v>
      </c>
      <c r="AV273" s="934">
        <f t="shared" si="31"/>
        <v>1</v>
      </c>
      <c r="AW273" s="934">
        <f t="shared" si="31"/>
        <v>1</v>
      </c>
      <c r="AX273" s="934">
        <f t="shared" si="31"/>
        <v>1</v>
      </c>
      <c r="AY273" s="934">
        <f t="shared" si="31"/>
        <v>1</v>
      </c>
      <c r="AZ273" s="934">
        <f t="shared" si="31"/>
        <v>1</v>
      </c>
      <c r="BA273" s="934">
        <f t="shared" si="31"/>
        <v>1</v>
      </c>
      <c r="BB273" s="934">
        <f t="shared" si="31"/>
        <v>1</v>
      </c>
      <c r="BC273" s="934">
        <f t="shared" si="31"/>
        <v>1</v>
      </c>
      <c r="BD273" s="934">
        <f t="shared" si="31"/>
        <v>1</v>
      </c>
      <c r="BE273" s="934">
        <f t="shared" si="31"/>
        <v>1</v>
      </c>
      <c r="BF273" s="934">
        <f t="shared" si="31"/>
        <v>1</v>
      </c>
      <c r="BG273" s="934">
        <f t="shared" si="31"/>
        <v>1</v>
      </c>
      <c r="BH273" s="934">
        <f t="shared" si="31"/>
        <v>1</v>
      </c>
      <c r="BI273" s="934">
        <f t="shared" si="31"/>
        <v>1</v>
      </c>
      <c r="BJ273" s="934">
        <f t="shared" si="31"/>
        <v>1</v>
      </c>
      <c r="BK273" s="934">
        <f t="shared" si="31"/>
        <v>1</v>
      </c>
      <c r="BL273" s="934">
        <f t="shared" si="31"/>
        <v>1</v>
      </c>
      <c r="BM273" s="934">
        <f t="shared" ref="BM273:CR273" si="32">BL273</f>
        <v>1</v>
      </c>
      <c r="BN273" s="934">
        <f t="shared" si="32"/>
        <v>1</v>
      </c>
      <c r="BO273" s="934">
        <f t="shared" si="32"/>
        <v>1</v>
      </c>
      <c r="BP273" s="934">
        <f t="shared" si="32"/>
        <v>1</v>
      </c>
      <c r="BQ273" s="934">
        <f t="shared" si="32"/>
        <v>1</v>
      </c>
      <c r="BR273" s="934">
        <f t="shared" si="32"/>
        <v>1</v>
      </c>
      <c r="BS273" s="934">
        <f t="shared" si="32"/>
        <v>1</v>
      </c>
      <c r="BT273" s="934">
        <f t="shared" si="32"/>
        <v>1</v>
      </c>
      <c r="BU273" s="934">
        <f t="shared" si="32"/>
        <v>1</v>
      </c>
      <c r="BV273" s="934">
        <f t="shared" si="32"/>
        <v>1</v>
      </c>
      <c r="BW273" s="934">
        <f t="shared" si="32"/>
        <v>1</v>
      </c>
      <c r="BX273" s="934">
        <f t="shared" si="32"/>
        <v>1</v>
      </c>
      <c r="BY273" s="934">
        <f t="shared" si="32"/>
        <v>1</v>
      </c>
      <c r="BZ273" s="934">
        <f t="shared" si="32"/>
        <v>1</v>
      </c>
      <c r="CA273" s="934">
        <f t="shared" si="32"/>
        <v>1</v>
      </c>
      <c r="CB273" s="934">
        <f t="shared" si="32"/>
        <v>1</v>
      </c>
      <c r="CC273" s="934">
        <f t="shared" si="32"/>
        <v>1</v>
      </c>
      <c r="CD273" s="934">
        <f t="shared" si="32"/>
        <v>1</v>
      </c>
      <c r="CE273" s="934">
        <f t="shared" si="32"/>
        <v>1</v>
      </c>
      <c r="CF273" s="934">
        <f t="shared" si="32"/>
        <v>1</v>
      </c>
      <c r="CG273" s="934">
        <f t="shared" si="32"/>
        <v>1</v>
      </c>
      <c r="CH273" s="934">
        <f t="shared" si="32"/>
        <v>1</v>
      </c>
      <c r="CI273" s="934">
        <f t="shared" si="32"/>
        <v>1</v>
      </c>
      <c r="CJ273" s="934">
        <f t="shared" si="32"/>
        <v>1</v>
      </c>
      <c r="CK273" s="934">
        <f t="shared" si="32"/>
        <v>1</v>
      </c>
      <c r="CL273" s="934">
        <f t="shared" si="32"/>
        <v>1</v>
      </c>
      <c r="CM273" s="934">
        <f t="shared" si="32"/>
        <v>1</v>
      </c>
      <c r="CN273" s="934">
        <f t="shared" si="32"/>
        <v>1</v>
      </c>
      <c r="CO273" s="934">
        <f t="shared" si="32"/>
        <v>1</v>
      </c>
      <c r="CP273" s="934">
        <f t="shared" si="32"/>
        <v>1</v>
      </c>
      <c r="CQ273" s="934">
        <f t="shared" si="32"/>
        <v>1</v>
      </c>
      <c r="CR273" s="934">
        <f t="shared" si="32"/>
        <v>1</v>
      </c>
      <c r="CS273" s="934">
        <f t="shared" ref="CS273:DX273" si="33">CR273</f>
        <v>1</v>
      </c>
      <c r="CT273" s="934">
        <f t="shared" si="33"/>
        <v>1</v>
      </c>
      <c r="CU273" s="934">
        <f t="shared" si="33"/>
        <v>1</v>
      </c>
      <c r="CV273" s="934">
        <f t="shared" si="33"/>
        <v>1</v>
      </c>
      <c r="CW273" s="934">
        <f t="shared" si="33"/>
        <v>1</v>
      </c>
      <c r="CX273" s="934">
        <f t="shared" si="33"/>
        <v>1</v>
      </c>
      <c r="CY273" s="934">
        <f t="shared" si="33"/>
        <v>1</v>
      </c>
      <c r="CZ273" s="934">
        <f t="shared" si="33"/>
        <v>1</v>
      </c>
      <c r="DA273" s="934">
        <f t="shared" si="33"/>
        <v>1</v>
      </c>
      <c r="DB273" s="934">
        <f t="shared" si="33"/>
        <v>1</v>
      </c>
      <c r="DC273" s="934">
        <f t="shared" si="33"/>
        <v>1</v>
      </c>
      <c r="DD273" s="934">
        <f t="shared" si="33"/>
        <v>1</v>
      </c>
      <c r="DE273" s="934">
        <f t="shared" si="33"/>
        <v>1</v>
      </c>
      <c r="DF273" s="934">
        <f t="shared" si="33"/>
        <v>1</v>
      </c>
      <c r="DG273" s="934">
        <f t="shared" si="33"/>
        <v>1</v>
      </c>
      <c r="DH273" s="934">
        <f t="shared" si="33"/>
        <v>1</v>
      </c>
      <c r="DI273" s="934">
        <f t="shared" si="33"/>
        <v>1</v>
      </c>
      <c r="DJ273" s="934">
        <f t="shared" si="33"/>
        <v>1</v>
      </c>
      <c r="DK273" s="934">
        <f t="shared" si="33"/>
        <v>1</v>
      </c>
      <c r="DL273" s="934">
        <f t="shared" si="33"/>
        <v>1</v>
      </c>
      <c r="DM273" s="934">
        <f t="shared" si="33"/>
        <v>1</v>
      </c>
      <c r="DN273" s="934">
        <f t="shared" si="33"/>
        <v>1</v>
      </c>
      <c r="DO273" s="934">
        <f t="shared" si="33"/>
        <v>1</v>
      </c>
      <c r="DP273" s="934">
        <f t="shared" si="33"/>
        <v>1</v>
      </c>
      <c r="DQ273" s="934">
        <f t="shared" si="33"/>
        <v>1</v>
      </c>
      <c r="DR273" s="934">
        <f t="shared" si="33"/>
        <v>1</v>
      </c>
      <c r="DS273" s="934">
        <f t="shared" si="33"/>
        <v>1</v>
      </c>
      <c r="DT273" s="934">
        <f t="shared" si="33"/>
        <v>1</v>
      </c>
      <c r="DU273" s="934">
        <f t="shared" si="33"/>
        <v>1</v>
      </c>
      <c r="DV273" s="934">
        <f t="shared" si="33"/>
        <v>1</v>
      </c>
      <c r="DW273" s="934">
        <f t="shared" si="33"/>
        <v>1</v>
      </c>
      <c r="DX273" s="934">
        <f t="shared" si="33"/>
        <v>1</v>
      </c>
      <c r="DY273" s="934">
        <f t="shared" ref="DY273:EX273" si="34">DX273</f>
        <v>1</v>
      </c>
      <c r="DZ273" s="934">
        <f t="shared" si="34"/>
        <v>1</v>
      </c>
      <c r="EA273" s="934">
        <f t="shared" si="34"/>
        <v>1</v>
      </c>
      <c r="EB273" s="934">
        <f t="shared" si="34"/>
        <v>1</v>
      </c>
      <c r="EC273" s="934">
        <f t="shared" si="34"/>
        <v>1</v>
      </c>
      <c r="ED273" s="934">
        <f t="shared" si="34"/>
        <v>1</v>
      </c>
      <c r="EE273" s="934">
        <f t="shared" si="34"/>
        <v>1</v>
      </c>
      <c r="EF273" s="934">
        <f t="shared" si="34"/>
        <v>1</v>
      </c>
      <c r="EG273" s="934">
        <f t="shared" si="34"/>
        <v>1</v>
      </c>
      <c r="EH273" s="934">
        <f t="shared" si="34"/>
        <v>1</v>
      </c>
      <c r="EI273" s="934">
        <f t="shared" si="34"/>
        <v>1</v>
      </c>
      <c r="EJ273" s="934">
        <f t="shared" si="34"/>
        <v>1</v>
      </c>
      <c r="EK273" s="934">
        <f t="shared" si="34"/>
        <v>1</v>
      </c>
      <c r="EL273" s="934">
        <f t="shared" si="34"/>
        <v>1</v>
      </c>
      <c r="EM273" s="934">
        <f t="shared" si="34"/>
        <v>1</v>
      </c>
      <c r="EN273" s="934">
        <f t="shared" si="34"/>
        <v>1</v>
      </c>
      <c r="EO273" s="934">
        <f t="shared" si="34"/>
        <v>1</v>
      </c>
      <c r="EP273" s="934">
        <f t="shared" si="34"/>
        <v>1</v>
      </c>
      <c r="EQ273" s="934">
        <f t="shared" si="34"/>
        <v>1</v>
      </c>
      <c r="ER273" s="934">
        <f t="shared" si="34"/>
        <v>1</v>
      </c>
      <c r="ES273" s="934">
        <f t="shared" si="34"/>
        <v>1</v>
      </c>
      <c r="ET273" s="934">
        <f t="shared" si="34"/>
        <v>1</v>
      </c>
      <c r="EU273" s="934">
        <f t="shared" si="34"/>
        <v>1</v>
      </c>
      <c r="EV273" s="934">
        <f t="shared" si="34"/>
        <v>1</v>
      </c>
      <c r="EW273" s="934">
        <f t="shared" si="34"/>
        <v>1</v>
      </c>
      <c r="EX273" s="934">
        <f t="shared" si="34"/>
        <v>1</v>
      </c>
      <c r="EY273" s="261"/>
      <c r="EZ273" s="295">
        <f t="shared" si="26"/>
        <v>0</v>
      </c>
      <c r="FB273" s="261"/>
    </row>
    <row r="274" spans="1:159" ht="12.75" hidden="1" customHeight="1" outlineLevel="1">
      <c r="A274" s="2">
        <v>4</v>
      </c>
      <c r="B274" s="1002" t="s">
        <v>1875</v>
      </c>
      <c r="C274" s="1011"/>
      <c r="D274" s="1012"/>
      <c r="E274" s="287" t="s">
        <v>1875</v>
      </c>
      <c r="F274" s="878">
        <v>39540</v>
      </c>
      <c r="H274" s="283">
        <f t="shared" si="20"/>
        <v>0.18049999999999977</v>
      </c>
      <c r="I274" s="3"/>
      <c r="J274" s="3"/>
      <c r="K274" s="3"/>
      <c r="L274" s="3"/>
      <c r="M274" s="3"/>
      <c r="N274" s="3"/>
      <c r="O274" s="3"/>
      <c r="P274" s="3"/>
      <c r="Q274" s="3"/>
      <c r="R274" s="3"/>
      <c r="S274" s="3"/>
      <c r="T274" s="3"/>
      <c r="U274" s="3"/>
      <c r="V274" s="3"/>
      <c r="W274" s="3"/>
      <c r="X274" s="3"/>
      <c r="Y274" s="3"/>
      <c r="Z274" s="3"/>
      <c r="AA274" s="3"/>
      <c r="AB274" s="3"/>
      <c r="AC274" s="3"/>
      <c r="AD274" s="3"/>
      <c r="AE274" s="302" t="str">
        <f t="shared" si="21"/>
        <v/>
      </c>
      <c r="AF274" s="934">
        <v>0.18049999999999999</v>
      </c>
      <c r="AG274" s="934">
        <f t="shared" ref="AG274:BL274" si="35">AF274</f>
        <v>0.18049999999999999</v>
      </c>
      <c r="AH274" s="934">
        <f t="shared" si="35"/>
        <v>0.18049999999999999</v>
      </c>
      <c r="AI274" s="934">
        <f t="shared" si="35"/>
        <v>0.18049999999999999</v>
      </c>
      <c r="AJ274" s="934">
        <f t="shared" si="35"/>
        <v>0.18049999999999999</v>
      </c>
      <c r="AK274" s="934">
        <f t="shared" si="35"/>
        <v>0.18049999999999999</v>
      </c>
      <c r="AL274" s="934">
        <f t="shared" si="35"/>
        <v>0.18049999999999999</v>
      </c>
      <c r="AM274" s="934">
        <f t="shared" si="35"/>
        <v>0.18049999999999999</v>
      </c>
      <c r="AN274" s="934">
        <f t="shared" si="35"/>
        <v>0.18049999999999999</v>
      </c>
      <c r="AO274" s="934">
        <f t="shared" si="35"/>
        <v>0.18049999999999999</v>
      </c>
      <c r="AP274" s="934">
        <f t="shared" si="35"/>
        <v>0.18049999999999999</v>
      </c>
      <c r="AQ274" s="934">
        <f t="shared" si="35"/>
        <v>0.18049999999999999</v>
      </c>
      <c r="AR274" s="934">
        <f t="shared" si="35"/>
        <v>0.18049999999999999</v>
      </c>
      <c r="AS274" s="934">
        <f t="shared" si="35"/>
        <v>0.18049999999999999</v>
      </c>
      <c r="AT274" s="934">
        <f t="shared" si="35"/>
        <v>0.18049999999999999</v>
      </c>
      <c r="AU274" s="934">
        <f t="shared" si="35"/>
        <v>0.18049999999999999</v>
      </c>
      <c r="AV274" s="934">
        <f t="shared" si="35"/>
        <v>0.18049999999999999</v>
      </c>
      <c r="AW274" s="934">
        <f t="shared" si="35"/>
        <v>0.18049999999999999</v>
      </c>
      <c r="AX274" s="934">
        <f t="shared" si="35"/>
        <v>0.18049999999999999</v>
      </c>
      <c r="AY274" s="934">
        <f t="shared" si="35"/>
        <v>0.18049999999999999</v>
      </c>
      <c r="AZ274" s="934">
        <f t="shared" si="35"/>
        <v>0.18049999999999999</v>
      </c>
      <c r="BA274" s="934">
        <f t="shared" si="35"/>
        <v>0.18049999999999999</v>
      </c>
      <c r="BB274" s="934">
        <f t="shared" si="35"/>
        <v>0.18049999999999999</v>
      </c>
      <c r="BC274" s="934">
        <f t="shared" si="35"/>
        <v>0.18049999999999999</v>
      </c>
      <c r="BD274" s="934">
        <f t="shared" si="35"/>
        <v>0.18049999999999999</v>
      </c>
      <c r="BE274" s="934">
        <f t="shared" si="35"/>
        <v>0.18049999999999999</v>
      </c>
      <c r="BF274" s="934">
        <f t="shared" si="35"/>
        <v>0.18049999999999999</v>
      </c>
      <c r="BG274" s="934">
        <f t="shared" si="35"/>
        <v>0.18049999999999999</v>
      </c>
      <c r="BH274" s="934">
        <f t="shared" si="35"/>
        <v>0.18049999999999999</v>
      </c>
      <c r="BI274" s="934">
        <f t="shared" si="35"/>
        <v>0.18049999999999999</v>
      </c>
      <c r="BJ274" s="934">
        <f t="shared" si="35"/>
        <v>0.18049999999999999</v>
      </c>
      <c r="BK274" s="934">
        <f t="shared" si="35"/>
        <v>0.18049999999999999</v>
      </c>
      <c r="BL274" s="934">
        <f t="shared" si="35"/>
        <v>0.18049999999999999</v>
      </c>
      <c r="BM274" s="934">
        <f t="shared" ref="BM274:CR274" si="36">BL274</f>
        <v>0.18049999999999999</v>
      </c>
      <c r="BN274" s="934">
        <f t="shared" si="36"/>
        <v>0.18049999999999999</v>
      </c>
      <c r="BO274" s="934">
        <f t="shared" si="36"/>
        <v>0.18049999999999999</v>
      </c>
      <c r="BP274" s="934">
        <f t="shared" si="36"/>
        <v>0.18049999999999999</v>
      </c>
      <c r="BQ274" s="934">
        <f t="shared" si="36"/>
        <v>0.18049999999999999</v>
      </c>
      <c r="BR274" s="934">
        <f t="shared" si="36"/>
        <v>0.18049999999999999</v>
      </c>
      <c r="BS274" s="934">
        <f t="shared" si="36"/>
        <v>0.18049999999999999</v>
      </c>
      <c r="BT274" s="934">
        <f t="shared" si="36"/>
        <v>0.18049999999999999</v>
      </c>
      <c r="BU274" s="934">
        <f t="shared" si="36"/>
        <v>0.18049999999999999</v>
      </c>
      <c r="BV274" s="934">
        <f t="shared" si="36"/>
        <v>0.18049999999999999</v>
      </c>
      <c r="BW274" s="934">
        <f t="shared" si="36"/>
        <v>0.18049999999999999</v>
      </c>
      <c r="BX274" s="934">
        <f t="shared" si="36"/>
        <v>0.18049999999999999</v>
      </c>
      <c r="BY274" s="934">
        <f t="shared" si="36"/>
        <v>0.18049999999999999</v>
      </c>
      <c r="BZ274" s="934">
        <f t="shared" si="36"/>
        <v>0.18049999999999999</v>
      </c>
      <c r="CA274" s="934">
        <f t="shared" si="36"/>
        <v>0.18049999999999999</v>
      </c>
      <c r="CB274" s="934">
        <f t="shared" si="36"/>
        <v>0.18049999999999999</v>
      </c>
      <c r="CC274" s="934">
        <f t="shared" si="36"/>
        <v>0.18049999999999999</v>
      </c>
      <c r="CD274" s="934">
        <f t="shared" si="36"/>
        <v>0.18049999999999999</v>
      </c>
      <c r="CE274" s="934">
        <f t="shared" si="36"/>
        <v>0.18049999999999999</v>
      </c>
      <c r="CF274" s="934">
        <f t="shared" si="36"/>
        <v>0.18049999999999999</v>
      </c>
      <c r="CG274" s="934">
        <f t="shared" si="36"/>
        <v>0.18049999999999999</v>
      </c>
      <c r="CH274" s="934">
        <f t="shared" si="36"/>
        <v>0.18049999999999999</v>
      </c>
      <c r="CI274" s="934">
        <f t="shared" si="36"/>
        <v>0.18049999999999999</v>
      </c>
      <c r="CJ274" s="934">
        <f t="shared" si="36"/>
        <v>0.18049999999999999</v>
      </c>
      <c r="CK274" s="934">
        <f t="shared" si="36"/>
        <v>0.18049999999999999</v>
      </c>
      <c r="CL274" s="934">
        <f t="shared" si="36"/>
        <v>0.18049999999999999</v>
      </c>
      <c r="CM274" s="934">
        <f t="shared" si="36"/>
        <v>0.18049999999999999</v>
      </c>
      <c r="CN274" s="934">
        <f t="shared" si="36"/>
        <v>0.18049999999999999</v>
      </c>
      <c r="CO274" s="934">
        <f t="shared" si="36"/>
        <v>0.18049999999999999</v>
      </c>
      <c r="CP274" s="934">
        <f t="shared" si="36"/>
        <v>0.18049999999999999</v>
      </c>
      <c r="CQ274" s="934">
        <f t="shared" si="36"/>
        <v>0.18049999999999999</v>
      </c>
      <c r="CR274" s="934">
        <f t="shared" si="36"/>
        <v>0.18049999999999999</v>
      </c>
      <c r="CS274" s="934">
        <f t="shared" ref="CS274:DX274" si="37">CR274</f>
        <v>0.18049999999999999</v>
      </c>
      <c r="CT274" s="934">
        <f t="shared" si="37"/>
        <v>0.18049999999999999</v>
      </c>
      <c r="CU274" s="934">
        <f t="shared" si="37"/>
        <v>0.18049999999999999</v>
      </c>
      <c r="CV274" s="934">
        <f t="shared" si="37"/>
        <v>0.18049999999999999</v>
      </c>
      <c r="CW274" s="934">
        <f t="shared" si="37"/>
        <v>0.18049999999999999</v>
      </c>
      <c r="CX274" s="934">
        <f t="shared" si="37"/>
        <v>0.18049999999999999</v>
      </c>
      <c r="CY274" s="934">
        <f t="shared" si="37"/>
        <v>0.18049999999999999</v>
      </c>
      <c r="CZ274" s="934">
        <f t="shared" si="37"/>
        <v>0.18049999999999999</v>
      </c>
      <c r="DA274" s="934">
        <f t="shared" si="37"/>
        <v>0.18049999999999999</v>
      </c>
      <c r="DB274" s="934">
        <f t="shared" si="37"/>
        <v>0.18049999999999999</v>
      </c>
      <c r="DC274" s="934">
        <f t="shared" si="37"/>
        <v>0.18049999999999999</v>
      </c>
      <c r="DD274" s="934">
        <f t="shared" si="37"/>
        <v>0.18049999999999999</v>
      </c>
      <c r="DE274" s="934">
        <f t="shared" si="37"/>
        <v>0.18049999999999999</v>
      </c>
      <c r="DF274" s="934">
        <f t="shared" si="37"/>
        <v>0.18049999999999999</v>
      </c>
      <c r="DG274" s="934">
        <f t="shared" si="37"/>
        <v>0.18049999999999999</v>
      </c>
      <c r="DH274" s="934">
        <f t="shared" si="37"/>
        <v>0.18049999999999999</v>
      </c>
      <c r="DI274" s="934">
        <f t="shared" si="37"/>
        <v>0.18049999999999999</v>
      </c>
      <c r="DJ274" s="934">
        <f t="shared" si="37"/>
        <v>0.18049999999999999</v>
      </c>
      <c r="DK274" s="934">
        <f t="shared" si="37"/>
        <v>0.18049999999999999</v>
      </c>
      <c r="DL274" s="934">
        <f t="shared" si="37"/>
        <v>0.18049999999999999</v>
      </c>
      <c r="DM274" s="934">
        <f t="shared" si="37"/>
        <v>0.18049999999999999</v>
      </c>
      <c r="DN274" s="934">
        <f t="shared" si="37"/>
        <v>0.18049999999999999</v>
      </c>
      <c r="DO274" s="934">
        <f t="shared" si="37"/>
        <v>0.18049999999999999</v>
      </c>
      <c r="DP274" s="934">
        <f t="shared" si="37"/>
        <v>0.18049999999999999</v>
      </c>
      <c r="DQ274" s="934">
        <f t="shared" si="37"/>
        <v>0.18049999999999999</v>
      </c>
      <c r="DR274" s="934">
        <f t="shared" si="37"/>
        <v>0.18049999999999999</v>
      </c>
      <c r="DS274" s="934">
        <f t="shared" si="37"/>
        <v>0.18049999999999999</v>
      </c>
      <c r="DT274" s="934">
        <f t="shared" si="37"/>
        <v>0.18049999999999999</v>
      </c>
      <c r="DU274" s="934">
        <f t="shared" si="37"/>
        <v>0.18049999999999999</v>
      </c>
      <c r="DV274" s="934">
        <f t="shared" si="37"/>
        <v>0.18049999999999999</v>
      </c>
      <c r="DW274" s="934">
        <f t="shared" si="37"/>
        <v>0.18049999999999999</v>
      </c>
      <c r="DX274" s="934">
        <f t="shared" si="37"/>
        <v>0.18049999999999999</v>
      </c>
      <c r="DY274" s="934">
        <f t="shared" ref="DY274:EX274" si="38">DX274</f>
        <v>0.18049999999999999</v>
      </c>
      <c r="DZ274" s="934">
        <f t="shared" si="38"/>
        <v>0.18049999999999999</v>
      </c>
      <c r="EA274" s="934">
        <f t="shared" si="38"/>
        <v>0.18049999999999999</v>
      </c>
      <c r="EB274" s="934">
        <f t="shared" si="38"/>
        <v>0.18049999999999999</v>
      </c>
      <c r="EC274" s="934">
        <f t="shared" si="38"/>
        <v>0.18049999999999999</v>
      </c>
      <c r="ED274" s="934">
        <f t="shared" si="38"/>
        <v>0.18049999999999999</v>
      </c>
      <c r="EE274" s="934">
        <f t="shared" si="38"/>
        <v>0.18049999999999999</v>
      </c>
      <c r="EF274" s="934">
        <f t="shared" si="38"/>
        <v>0.18049999999999999</v>
      </c>
      <c r="EG274" s="934">
        <f t="shared" si="38"/>
        <v>0.18049999999999999</v>
      </c>
      <c r="EH274" s="934">
        <f t="shared" si="38"/>
        <v>0.18049999999999999</v>
      </c>
      <c r="EI274" s="934">
        <f t="shared" si="38"/>
        <v>0.18049999999999999</v>
      </c>
      <c r="EJ274" s="934">
        <f t="shared" si="38"/>
        <v>0.18049999999999999</v>
      </c>
      <c r="EK274" s="934">
        <f t="shared" si="38"/>
        <v>0.18049999999999999</v>
      </c>
      <c r="EL274" s="934">
        <f t="shared" si="38"/>
        <v>0.18049999999999999</v>
      </c>
      <c r="EM274" s="934">
        <f t="shared" si="38"/>
        <v>0.18049999999999999</v>
      </c>
      <c r="EN274" s="934">
        <f t="shared" si="38"/>
        <v>0.18049999999999999</v>
      </c>
      <c r="EO274" s="934">
        <f t="shared" si="38"/>
        <v>0.18049999999999999</v>
      </c>
      <c r="EP274" s="934">
        <f t="shared" si="38"/>
        <v>0.18049999999999999</v>
      </c>
      <c r="EQ274" s="934">
        <f t="shared" si="38"/>
        <v>0.18049999999999999</v>
      </c>
      <c r="ER274" s="934">
        <f t="shared" si="38"/>
        <v>0.18049999999999999</v>
      </c>
      <c r="ES274" s="934">
        <f t="shared" si="38"/>
        <v>0.18049999999999999</v>
      </c>
      <c r="ET274" s="934">
        <f t="shared" si="38"/>
        <v>0.18049999999999999</v>
      </c>
      <c r="EU274" s="934">
        <f t="shared" si="38"/>
        <v>0.18049999999999999</v>
      </c>
      <c r="EV274" s="934">
        <f t="shared" si="38"/>
        <v>0.18049999999999999</v>
      </c>
      <c r="EW274" s="934">
        <f t="shared" si="38"/>
        <v>0.18049999999999999</v>
      </c>
      <c r="EX274" s="934">
        <f t="shared" si="38"/>
        <v>0.18049999999999999</v>
      </c>
      <c r="EY274" s="261"/>
      <c r="EZ274" s="295">
        <f t="shared" si="26"/>
        <v>0</v>
      </c>
      <c r="FB274" s="261"/>
    </row>
    <row r="275" spans="1:159" ht="12.75" hidden="1" customHeight="1" outlineLevel="1">
      <c r="A275" s="2">
        <v>5</v>
      </c>
      <c r="B275" s="1002" t="s">
        <v>2499</v>
      </c>
      <c r="C275" s="1011"/>
      <c r="D275" s="1012"/>
      <c r="E275" s="287" t="s">
        <v>1873</v>
      </c>
      <c r="F275" s="878">
        <v>39540</v>
      </c>
      <c r="H275" s="283">
        <f t="shared" si="20"/>
        <v>0.63839999999999986</v>
      </c>
      <c r="I275" s="3"/>
      <c r="J275" s="3"/>
      <c r="K275" s="3"/>
      <c r="L275" s="3"/>
      <c r="M275" s="3"/>
      <c r="N275" s="3"/>
      <c r="O275" s="3"/>
      <c r="P275" s="3"/>
      <c r="Q275" s="3"/>
      <c r="R275" s="3"/>
      <c r="S275" s="3"/>
      <c r="T275" s="3"/>
      <c r="U275" s="3"/>
      <c r="V275" s="3"/>
      <c r="W275" s="3"/>
      <c r="X275" s="3"/>
      <c r="Y275" s="3"/>
      <c r="Z275" s="3"/>
      <c r="AA275" s="3"/>
      <c r="AB275" s="3"/>
      <c r="AC275" s="3"/>
      <c r="AD275" s="3"/>
      <c r="AE275" s="302" t="str">
        <f t="shared" si="21"/>
        <v/>
      </c>
      <c r="AF275" s="934">
        <v>0.63839999999999997</v>
      </c>
      <c r="AG275" s="934">
        <f t="shared" ref="AG275:BL275" si="39">AF275</f>
        <v>0.63839999999999997</v>
      </c>
      <c r="AH275" s="934">
        <f t="shared" si="39"/>
        <v>0.63839999999999997</v>
      </c>
      <c r="AI275" s="934">
        <f t="shared" si="39"/>
        <v>0.63839999999999997</v>
      </c>
      <c r="AJ275" s="934">
        <f t="shared" si="39"/>
        <v>0.63839999999999997</v>
      </c>
      <c r="AK275" s="934">
        <f t="shared" si="39"/>
        <v>0.63839999999999997</v>
      </c>
      <c r="AL275" s="934">
        <f t="shared" si="39"/>
        <v>0.63839999999999997</v>
      </c>
      <c r="AM275" s="934">
        <f t="shared" si="39"/>
        <v>0.63839999999999997</v>
      </c>
      <c r="AN275" s="934">
        <f t="shared" si="39"/>
        <v>0.63839999999999997</v>
      </c>
      <c r="AO275" s="934">
        <f t="shared" si="39"/>
        <v>0.63839999999999997</v>
      </c>
      <c r="AP275" s="934">
        <f t="shared" si="39"/>
        <v>0.63839999999999997</v>
      </c>
      <c r="AQ275" s="934">
        <f t="shared" si="39"/>
        <v>0.63839999999999997</v>
      </c>
      <c r="AR275" s="934">
        <f t="shared" si="39"/>
        <v>0.63839999999999997</v>
      </c>
      <c r="AS275" s="934">
        <f t="shared" si="39"/>
        <v>0.63839999999999997</v>
      </c>
      <c r="AT275" s="934">
        <f t="shared" si="39"/>
        <v>0.63839999999999997</v>
      </c>
      <c r="AU275" s="934">
        <f t="shared" si="39"/>
        <v>0.63839999999999997</v>
      </c>
      <c r="AV275" s="934">
        <f t="shared" si="39"/>
        <v>0.63839999999999997</v>
      </c>
      <c r="AW275" s="934">
        <f t="shared" si="39"/>
        <v>0.63839999999999997</v>
      </c>
      <c r="AX275" s="934">
        <f t="shared" si="39"/>
        <v>0.63839999999999997</v>
      </c>
      <c r="AY275" s="934">
        <f t="shared" si="39"/>
        <v>0.63839999999999997</v>
      </c>
      <c r="AZ275" s="934">
        <f t="shared" si="39"/>
        <v>0.63839999999999997</v>
      </c>
      <c r="BA275" s="934">
        <f t="shared" si="39"/>
        <v>0.63839999999999997</v>
      </c>
      <c r="BB275" s="934">
        <f t="shared" si="39"/>
        <v>0.63839999999999997</v>
      </c>
      <c r="BC275" s="934">
        <f t="shared" si="39"/>
        <v>0.63839999999999997</v>
      </c>
      <c r="BD275" s="934">
        <f t="shared" si="39"/>
        <v>0.63839999999999997</v>
      </c>
      <c r="BE275" s="934">
        <f t="shared" si="39"/>
        <v>0.63839999999999997</v>
      </c>
      <c r="BF275" s="934">
        <f t="shared" si="39"/>
        <v>0.63839999999999997</v>
      </c>
      <c r="BG275" s="934">
        <f t="shared" si="39"/>
        <v>0.63839999999999997</v>
      </c>
      <c r="BH275" s="934">
        <f t="shared" si="39"/>
        <v>0.63839999999999997</v>
      </c>
      <c r="BI275" s="934">
        <f t="shared" si="39"/>
        <v>0.63839999999999997</v>
      </c>
      <c r="BJ275" s="934">
        <f t="shared" si="39"/>
        <v>0.63839999999999997</v>
      </c>
      <c r="BK275" s="934">
        <f t="shared" si="39"/>
        <v>0.63839999999999997</v>
      </c>
      <c r="BL275" s="934">
        <f t="shared" si="39"/>
        <v>0.63839999999999997</v>
      </c>
      <c r="BM275" s="934">
        <f t="shared" ref="BM275:CR275" si="40">BL275</f>
        <v>0.63839999999999997</v>
      </c>
      <c r="BN275" s="934">
        <f t="shared" si="40"/>
        <v>0.63839999999999997</v>
      </c>
      <c r="BO275" s="934">
        <f t="shared" si="40"/>
        <v>0.63839999999999997</v>
      </c>
      <c r="BP275" s="934">
        <f t="shared" si="40"/>
        <v>0.63839999999999997</v>
      </c>
      <c r="BQ275" s="934">
        <f t="shared" si="40"/>
        <v>0.63839999999999997</v>
      </c>
      <c r="BR275" s="934">
        <f t="shared" si="40"/>
        <v>0.63839999999999997</v>
      </c>
      <c r="BS275" s="934">
        <f t="shared" si="40"/>
        <v>0.63839999999999997</v>
      </c>
      <c r="BT275" s="934">
        <f t="shared" si="40"/>
        <v>0.63839999999999997</v>
      </c>
      <c r="BU275" s="934">
        <f t="shared" si="40"/>
        <v>0.63839999999999997</v>
      </c>
      <c r="BV275" s="934">
        <f t="shared" si="40"/>
        <v>0.63839999999999997</v>
      </c>
      <c r="BW275" s="934">
        <f t="shared" si="40"/>
        <v>0.63839999999999997</v>
      </c>
      <c r="BX275" s="934">
        <f t="shared" si="40"/>
        <v>0.63839999999999997</v>
      </c>
      <c r="BY275" s="934">
        <f t="shared" si="40"/>
        <v>0.63839999999999997</v>
      </c>
      <c r="BZ275" s="934">
        <f t="shared" si="40"/>
        <v>0.63839999999999997</v>
      </c>
      <c r="CA275" s="934">
        <f t="shared" si="40"/>
        <v>0.63839999999999997</v>
      </c>
      <c r="CB275" s="934">
        <f t="shared" si="40"/>
        <v>0.63839999999999997</v>
      </c>
      <c r="CC275" s="934">
        <f t="shared" si="40"/>
        <v>0.63839999999999997</v>
      </c>
      <c r="CD275" s="934">
        <f t="shared" si="40"/>
        <v>0.63839999999999997</v>
      </c>
      <c r="CE275" s="934">
        <f t="shared" si="40"/>
        <v>0.63839999999999997</v>
      </c>
      <c r="CF275" s="934">
        <f t="shared" si="40"/>
        <v>0.63839999999999997</v>
      </c>
      <c r="CG275" s="934">
        <f t="shared" si="40"/>
        <v>0.63839999999999997</v>
      </c>
      <c r="CH275" s="934">
        <f t="shared" si="40"/>
        <v>0.63839999999999997</v>
      </c>
      <c r="CI275" s="934">
        <f t="shared" si="40"/>
        <v>0.63839999999999997</v>
      </c>
      <c r="CJ275" s="934">
        <f t="shared" si="40"/>
        <v>0.63839999999999997</v>
      </c>
      <c r="CK275" s="934">
        <f t="shared" si="40"/>
        <v>0.63839999999999997</v>
      </c>
      <c r="CL275" s="934">
        <f t="shared" si="40"/>
        <v>0.63839999999999997</v>
      </c>
      <c r="CM275" s="934">
        <f t="shared" si="40"/>
        <v>0.63839999999999997</v>
      </c>
      <c r="CN275" s="934">
        <f t="shared" si="40"/>
        <v>0.63839999999999997</v>
      </c>
      <c r="CO275" s="934">
        <f t="shared" si="40"/>
        <v>0.63839999999999997</v>
      </c>
      <c r="CP275" s="934">
        <f t="shared" si="40"/>
        <v>0.63839999999999997</v>
      </c>
      <c r="CQ275" s="934">
        <f t="shared" si="40"/>
        <v>0.63839999999999997</v>
      </c>
      <c r="CR275" s="934">
        <f t="shared" si="40"/>
        <v>0.63839999999999997</v>
      </c>
      <c r="CS275" s="934">
        <f t="shared" ref="CS275:DX275" si="41">CR275</f>
        <v>0.63839999999999997</v>
      </c>
      <c r="CT275" s="934">
        <f t="shared" si="41"/>
        <v>0.63839999999999997</v>
      </c>
      <c r="CU275" s="934">
        <f t="shared" si="41"/>
        <v>0.63839999999999997</v>
      </c>
      <c r="CV275" s="934">
        <f t="shared" si="41"/>
        <v>0.63839999999999997</v>
      </c>
      <c r="CW275" s="934">
        <f t="shared" si="41"/>
        <v>0.63839999999999997</v>
      </c>
      <c r="CX275" s="934">
        <f t="shared" si="41"/>
        <v>0.63839999999999997</v>
      </c>
      <c r="CY275" s="934">
        <f t="shared" si="41"/>
        <v>0.63839999999999997</v>
      </c>
      <c r="CZ275" s="934">
        <f t="shared" si="41"/>
        <v>0.63839999999999997</v>
      </c>
      <c r="DA275" s="934">
        <f t="shared" si="41"/>
        <v>0.63839999999999997</v>
      </c>
      <c r="DB275" s="934">
        <f t="shared" si="41"/>
        <v>0.63839999999999997</v>
      </c>
      <c r="DC275" s="934">
        <f t="shared" si="41"/>
        <v>0.63839999999999997</v>
      </c>
      <c r="DD275" s="934">
        <f t="shared" si="41"/>
        <v>0.63839999999999997</v>
      </c>
      <c r="DE275" s="934">
        <f t="shared" si="41"/>
        <v>0.63839999999999997</v>
      </c>
      <c r="DF275" s="934">
        <f t="shared" si="41"/>
        <v>0.63839999999999997</v>
      </c>
      <c r="DG275" s="934">
        <f t="shared" si="41"/>
        <v>0.63839999999999997</v>
      </c>
      <c r="DH275" s="934">
        <f t="shared" si="41"/>
        <v>0.63839999999999997</v>
      </c>
      <c r="DI275" s="934">
        <f t="shared" si="41"/>
        <v>0.63839999999999997</v>
      </c>
      <c r="DJ275" s="934">
        <f t="shared" si="41"/>
        <v>0.63839999999999997</v>
      </c>
      <c r="DK275" s="934">
        <f t="shared" si="41"/>
        <v>0.63839999999999997</v>
      </c>
      <c r="DL275" s="934">
        <f t="shared" si="41"/>
        <v>0.63839999999999997</v>
      </c>
      <c r="DM275" s="934">
        <f t="shared" si="41"/>
        <v>0.63839999999999997</v>
      </c>
      <c r="DN275" s="934">
        <f t="shared" si="41"/>
        <v>0.63839999999999997</v>
      </c>
      <c r="DO275" s="934">
        <f t="shared" si="41"/>
        <v>0.63839999999999997</v>
      </c>
      <c r="DP275" s="934">
        <f t="shared" si="41"/>
        <v>0.63839999999999997</v>
      </c>
      <c r="DQ275" s="934">
        <f t="shared" si="41"/>
        <v>0.63839999999999997</v>
      </c>
      <c r="DR275" s="934">
        <f t="shared" si="41"/>
        <v>0.63839999999999997</v>
      </c>
      <c r="DS275" s="934">
        <f t="shared" si="41"/>
        <v>0.63839999999999997</v>
      </c>
      <c r="DT275" s="934">
        <f t="shared" si="41"/>
        <v>0.63839999999999997</v>
      </c>
      <c r="DU275" s="934">
        <f t="shared" si="41"/>
        <v>0.63839999999999997</v>
      </c>
      <c r="DV275" s="934">
        <f t="shared" si="41"/>
        <v>0.63839999999999997</v>
      </c>
      <c r="DW275" s="934">
        <f t="shared" si="41"/>
        <v>0.63839999999999997</v>
      </c>
      <c r="DX275" s="934">
        <f t="shared" si="41"/>
        <v>0.63839999999999997</v>
      </c>
      <c r="DY275" s="934">
        <f t="shared" ref="DY275:EX275" si="42">DX275</f>
        <v>0.63839999999999997</v>
      </c>
      <c r="DZ275" s="934">
        <f t="shared" si="42"/>
        <v>0.63839999999999997</v>
      </c>
      <c r="EA275" s="934">
        <f t="shared" si="42"/>
        <v>0.63839999999999997</v>
      </c>
      <c r="EB275" s="934">
        <f t="shared" si="42"/>
        <v>0.63839999999999997</v>
      </c>
      <c r="EC275" s="934">
        <f t="shared" si="42"/>
        <v>0.63839999999999997</v>
      </c>
      <c r="ED275" s="934">
        <f t="shared" si="42"/>
        <v>0.63839999999999997</v>
      </c>
      <c r="EE275" s="934">
        <f t="shared" si="42"/>
        <v>0.63839999999999997</v>
      </c>
      <c r="EF275" s="934">
        <f t="shared" si="42"/>
        <v>0.63839999999999997</v>
      </c>
      <c r="EG275" s="934">
        <f t="shared" si="42"/>
        <v>0.63839999999999997</v>
      </c>
      <c r="EH275" s="934">
        <f t="shared" si="42"/>
        <v>0.63839999999999997</v>
      </c>
      <c r="EI275" s="934">
        <f t="shared" si="42"/>
        <v>0.63839999999999997</v>
      </c>
      <c r="EJ275" s="934">
        <f t="shared" si="42"/>
        <v>0.63839999999999997</v>
      </c>
      <c r="EK275" s="934">
        <f t="shared" si="42"/>
        <v>0.63839999999999997</v>
      </c>
      <c r="EL275" s="934">
        <f t="shared" si="42"/>
        <v>0.63839999999999997</v>
      </c>
      <c r="EM275" s="934">
        <f t="shared" si="42"/>
        <v>0.63839999999999997</v>
      </c>
      <c r="EN275" s="934">
        <f t="shared" si="42"/>
        <v>0.63839999999999997</v>
      </c>
      <c r="EO275" s="934">
        <f t="shared" si="42"/>
        <v>0.63839999999999997</v>
      </c>
      <c r="EP275" s="934">
        <f t="shared" si="42"/>
        <v>0.63839999999999997</v>
      </c>
      <c r="EQ275" s="934">
        <f t="shared" si="42"/>
        <v>0.63839999999999997</v>
      </c>
      <c r="ER275" s="934">
        <f t="shared" si="42"/>
        <v>0.63839999999999997</v>
      </c>
      <c r="ES275" s="934">
        <f t="shared" si="42"/>
        <v>0.63839999999999997</v>
      </c>
      <c r="ET275" s="934">
        <f t="shared" si="42"/>
        <v>0.63839999999999997</v>
      </c>
      <c r="EU275" s="934">
        <f t="shared" si="42"/>
        <v>0.63839999999999997</v>
      </c>
      <c r="EV275" s="934">
        <f t="shared" si="42"/>
        <v>0.63839999999999997</v>
      </c>
      <c r="EW275" s="934">
        <f t="shared" si="42"/>
        <v>0.63839999999999997</v>
      </c>
      <c r="EX275" s="934">
        <f t="shared" si="42"/>
        <v>0.63839999999999997</v>
      </c>
      <c r="EY275" s="261"/>
      <c r="EZ275" s="295">
        <f t="shared" si="26"/>
        <v>0</v>
      </c>
      <c r="FB275" s="261"/>
    </row>
    <row r="276" spans="1:159" ht="12.75" hidden="1" customHeight="1" outlineLevel="1">
      <c r="A276" s="2">
        <v>6</v>
      </c>
      <c r="B276" s="1002" t="s">
        <v>2500</v>
      </c>
      <c r="C276" s="1011"/>
      <c r="D276" s="1012"/>
      <c r="E276" s="287" t="s">
        <v>1827</v>
      </c>
      <c r="F276" s="878">
        <v>39540</v>
      </c>
      <c r="H276" s="283">
        <f t="shared" si="20"/>
        <v>1</v>
      </c>
      <c r="AE276" s="302" t="str">
        <f t="shared" si="21"/>
        <v/>
      </c>
      <c r="AF276" s="934">
        <v>1</v>
      </c>
      <c r="AG276" s="934">
        <f t="shared" ref="AG276:BL276" si="43">AF276</f>
        <v>1</v>
      </c>
      <c r="AH276" s="934">
        <f t="shared" si="43"/>
        <v>1</v>
      </c>
      <c r="AI276" s="934">
        <f t="shared" si="43"/>
        <v>1</v>
      </c>
      <c r="AJ276" s="934">
        <f t="shared" si="43"/>
        <v>1</v>
      </c>
      <c r="AK276" s="934">
        <f t="shared" si="43"/>
        <v>1</v>
      </c>
      <c r="AL276" s="934">
        <f t="shared" si="43"/>
        <v>1</v>
      </c>
      <c r="AM276" s="934">
        <f t="shared" si="43"/>
        <v>1</v>
      </c>
      <c r="AN276" s="934">
        <f t="shared" si="43"/>
        <v>1</v>
      </c>
      <c r="AO276" s="934">
        <f t="shared" si="43"/>
        <v>1</v>
      </c>
      <c r="AP276" s="934">
        <f t="shared" si="43"/>
        <v>1</v>
      </c>
      <c r="AQ276" s="934">
        <f t="shared" si="43"/>
        <v>1</v>
      </c>
      <c r="AR276" s="934">
        <f t="shared" si="43"/>
        <v>1</v>
      </c>
      <c r="AS276" s="934">
        <f t="shared" si="43"/>
        <v>1</v>
      </c>
      <c r="AT276" s="934">
        <f t="shared" si="43"/>
        <v>1</v>
      </c>
      <c r="AU276" s="934">
        <f t="shared" si="43"/>
        <v>1</v>
      </c>
      <c r="AV276" s="934">
        <f t="shared" si="43"/>
        <v>1</v>
      </c>
      <c r="AW276" s="934">
        <f t="shared" si="43"/>
        <v>1</v>
      </c>
      <c r="AX276" s="934">
        <f t="shared" si="43"/>
        <v>1</v>
      </c>
      <c r="AY276" s="934">
        <f t="shared" si="43"/>
        <v>1</v>
      </c>
      <c r="AZ276" s="934">
        <f t="shared" si="43"/>
        <v>1</v>
      </c>
      <c r="BA276" s="934">
        <f t="shared" si="43"/>
        <v>1</v>
      </c>
      <c r="BB276" s="934">
        <f t="shared" si="43"/>
        <v>1</v>
      </c>
      <c r="BC276" s="934">
        <f t="shared" si="43"/>
        <v>1</v>
      </c>
      <c r="BD276" s="934">
        <f t="shared" si="43"/>
        <v>1</v>
      </c>
      <c r="BE276" s="934">
        <f t="shared" si="43"/>
        <v>1</v>
      </c>
      <c r="BF276" s="934">
        <f t="shared" si="43"/>
        <v>1</v>
      </c>
      <c r="BG276" s="934">
        <f t="shared" si="43"/>
        <v>1</v>
      </c>
      <c r="BH276" s="934">
        <f t="shared" si="43"/>
        <v>1</v>
      </c>
      <c r="BI276" s="934">
        <f t="shared" si="43"/>
        <v>1</v>
      </c>
      <c r="BJ276" s="934">
        <f t="shared" si="43"/>
        <v>1</v>
      </c>
      <c r="BK276" s="934">
        <f t="shared" si="43"/>
        <v>1</v>
      </c>
      <c r="BL276" s="934">
        <f t="shared" si="43"/>
        <v>1</v>
      </c>
      <c r="BM276" s="934">
        <f t="shared" ref="BM276:CR276" si="44">BL276</f>
        <v>1</v>
      </c>
      <c r="BN276" s="934">
        <f t="shared" si="44"/>
        <v>1</v>
      </c>
      <c r="BO276" s="934">
        <f t="shared" si="44"/>
        <v>1</v>
      </c>
      <c r="BP276" s="934">
        <f t="shared" si="44"/>
        <v>1</v>
      </c>
      <c r="BQ276" s="934">
        <f t="shared" si="44"/>
        <v>1</v>
      </c>
      <c r="BR276" s="934">
        <f t="shared" si="44"/>
        <v>1</v>
      </c>
      <c r="BS276" s="934">
        <f t="shared" si="44"/>
        <v>1</v>
      </c>
      <c r="BT276" s="934">
        <f t="shared" si="44"/>
        <v>1</v>
      </c>
      <c r="BU276" s="934">
        <f t="shared" si="44"/>
        <v>1</v>
      </c>
      <c r="BV276" s="934">
        <f t="shared" si="44"/>
        <v>1</v>
      </c>
      <c r="BW276" s="934">
        <f t="shared" si="44"/>
        <v>1</v>
      </c>
      <c r="BX276" s="934">
        <f t="shared" si="44"/>
        <v>1</v>
      </c>
      <c r="BY276" s="934">
        <f t="shared" si="44"/>
        <v>1</v>
      </c>
      <c r="BZ276" s="934">
        <f t="shared" si="44"/>
        <v>1</v>
      </c>
      <c r="CA276" s="934">
        <f t="shared" si="44"/>
        <v>1</v>
      </c>
      <c r="CB276" s="934">
        <f t="shared" si="44"/>
        <v>1</v>
      </c>
      <c r="CC276" s="934">
        <f t="shared" si="44"/>
        <v>1</v>
      </c>
      <c r="CD276" s="934">
        <f t="shared" si="44"/>
        <v>1</v>
      </c>
      <c r="CE276" s="934">
        <f t="shared" si="44"/>
        <v>1</v>
      </c>
      <c r="CF276" s="934">
        <f t="shared" si="44"/>
        <v>1</v>
      </c>
      <c r="CG276" s="934">
        <f t="shared" si="44"/>
        <v>1</v>
      </c>
      <c r="CH276" s="934">
        <f t="shared" si="44"/>
        <v>1</v>
      </c>
      <c r="CI276" s="934">
        <f t="shared" si="44"/>
        <v>1</v>
      </c>
      <c r="CJ276" s="934">
        <f t="shared" si="44"/>
        <v>1</v>
      </c>
      <c r="CK276" s="934">
        <f t="shared" si="44"/>
        <v>1</v>
      </c>
      <c r="CL276" s="934">
        <f t="shared" si="44"/>
        <v>1</v>
      </c>
      <c r="CM276" s="934">
        <f t="shared" si="44"/>
        <v>1</v>
      </c>
      <c r="CN276" s="934">
        <f t="shared" si="44"/>
        <v>1</v>
      </c>
      <c r="CO276" s="934">
        <f t="shared" si="44"/>
        <v>1</v>
      </c>
      <c r="CP276" s="934">
        <f t="shared" si="44"/>
        <v>1</v>
      </c>
      <c r="CQ276" s="934">
        <f t="shared" si="44"/>
        <v>1</v>
      </c>
      <c r="CR276" s="934">
        <f t="shared" si="44"/>
        <v>1</v>
      </c>
      <c r="CS276" s="934">
        <f t="shared" ref="CS276:DX276" si="45">CR276</f>
        <v>1</v>
      </c>
      <c r="CT276" s="934">
        <f t="shared" si="45"/>
        <v>1</v>
      </c>
      <c r="CU276" s="934">
        <f t="shared" si="45"/>
        <v>1</v>
      </c>
      <c r="CV276" s="934">
        <f t="shared" si="45"/>
        <v>1</v>
      </c>
      <c r="CW276" s="934">
        <f t="shared" si="45"/>
        <v>1</v>
      </c>
      <c r="CX276" s="934">
        <f t="shared" si="45"/>
        <v>1</v>
      </c>
      <c r="CY276" s="934">
        <f t="shared" si="45"/>
        <v>1</v>
      </c>
      <c r="CZ276" s="934">
        <f t="shared" si="45"/>
        <v>1</v>
      </c>
      <c r="DA276" s="934">
        <f t="shared" si="45"/>
        <v>1</v>
      </c>
      <c r="DB276" s="934">
        <f t="shared" si="45"/>
        <v>1</v>
      </c>
      <c r="DC276" s="934">
        <f t="shared" si="45"/>
        <v>1</v>
      </c>
      <c r="DD276" s="934">
        <f t="shared" si="45"/>
        <v>1</v>
      </c>
      <c r="DE276" s="934">
        <f t="shared" si="45"/>
        <v>1</v>
      </c>
      <c r="DF276" s="934">
        <f t="shared" si="45"/>
        <v>1</v>
      </c>
      <c r="DG276" s="934">
        <f t="shared" si="45"/>
        <v>1</v>
      </c>
      <c r="DH276" s="934">
        <f t="shared" si="45"/>
        <v>1</v>
      </c>
      <c r="DI276" s="934">
        <f t="shared" si="45"/>
        <v>1</v>
      </c>
      <c r="DJ276" s="934">
        <f t="shared" si="45"/>
        <v>1</v>
      </c>
      <c r="DK276" s="934">
        <f t="shared" si="45"/>
        <v>1</v>
      </c>
      <c r="DL276" s="934">
        <f t="shared" si="45"/>
        <v>1</v>
      </c>
      <c r="DM276" s="934">
        <f t="shared" si="45"/>
        <v>1</v>
      </c>
      <c r="DN276" s="934">
        <f t="shared" si="45"/>
        <v>1</v>
      </c>
      <c r="DO276" s="934">
        <f t="shared" si="45"/>
        <v>1</v>
      </c>
      <c r="DP276" s="934">
        <f t="shared" si="45"/>
        <v>1</v>
      </c>
      <c r="DQ276" s="934">
        <f t="shared" si="45"/>
        <v>1</v>
      </c>
      <c r="DR276" s="934">
        <f t="shared" si="45"/>
        <v>1</v>
      </c>
      <c r="DS276" s="934">
        <f t="shared" si="45"/>
        <v>1</v>
      </c>
      <c r="DT276" s="934">
        <f t="shared" si="45"/>
        <v>1</v>
      </c>
      <c r="DU276" s="934">
        <f t="shared" si="45"/>
        <v>1</v>
      </c>
      <c r="DV276" s="934">
        <f t="shared" si="45"/>
        <v>1</v>
      </c>
      <c r="DW276" s="934">
        <f t="shared" si="45"/>
        <v>1</v>
      </c>
      <c r="DX276" s="934">
        <f t="shared" si="45"/>
        <v>1</v>
      </c>
      <c r="DY276" s="934">
        <f t="shared" ref="DY276:EX276" si="46">DX276</f>
        <v>1</v>
      </c>
      <c r="DZ276" s="934">
        <f t="shared" si="46"/>
        <v>1</v>
      </c>
      <c r="EA276" s="934">
        <f t="shared" si="46"/>
        <v>1</v>
      </c>
      <c r="EB276" s="934">
        <f t="shared" si="46"/>
        <v>1</v>
      </c>
      <c r="EC276" s="934">
        <f t="shared" si="46"/>
        <v>1</v>
      </c>
      <c r="ED276" s="934">
        <f t="shared" si="46"/>
        <v>1</v>
      </c>
      <c r="EE276" s="934">
        <f t="shared" si="46"/>
        <v>1</v>
      </c>
      <c r="EF276" s="934">
        <f t="shared" si="46"/>
        <v>1</v>
      </c>
      <c r="EG276" s="934">
        <f t="shared" si="46"/>
        <v>1</v>
      </c>
      <c r="EH276" s="934">
        <f t="shared" si="46"/>
        <v>1</v>
      </c>
      <c r="EI276" s="934">
        <f t="shared" si="46"/>
        <v>1</v>
      </c>
      <c r="EJ276" s="934">
        <f t="shared" si="46"/>
        <v>1</v>
      </c>
      <c r="EK276" s="934">
        <f t="shared" si="46"/>
        <v>1</v>
      </c>
      <c r="EL276" s="934">
        <f t="shared" si="46"/>
        <v>1</v>
      </c>
      <c r="EM276" s="934">
        <f t="shared" si="46"/>
        <v>1</v>
      </c>
      <c r="EN276" s="934">
        <f t="shared" si="46"/>
        <v>1</v>
      </c>
      <c r="EO276" s="934">
        <f t="shared" si="46"/>
        <v>1</v>
      </c>
      <c r="EP276" s="934">
        <f t="shared" si="46"/>
        <v>1</v>
      </c>
      <c r="EQ276" s="934">
        <f t="shared" si="46"/>
        <v>1</v>
      </c>
      <c r="ER276" s="934">
        <f t="shared" si="46"/>
        <v>1</v>
      </c>
      <c r="ES276" s="934">
        <f t="shared" si="46"/>
        <v>1</v>
      </c>
      <c r="ET276" s="934">
        <f t="shared" si="46"/>
        <v>1</v>
      </c>
      <c r="EU276" s="934">
        <f t="shared" si="46"/>
        <v>1</v>
      </c>
      <c r="EV276" s="934">
        <f t="shared" si="46"/>
        <v>1</v>
      </c>
      <c r="EW276" s="934">
        <f t="shared" si="46"/>
        <v>1</v>
      </c>
      <c r="EX276" s="934">
        <f t="shared" si="46"/>
        <v>1</v>
      </c>
      <c r="EY276" s="261"/>
      <c r="EZ276" s="295">
        <f t="shared" si="26"/>
        <v>0</v>
      </c>
      <c r="FB276" s="261"/>
    </row>
    <row r="277" spans="1:159" ht="12.75" hidden="1" customHeight="1" outlineLevel="1">
      <c r="A277" s="2">
        <v>7</v>
      </c>
      <c r="B277" s="1002" t="s">
        <v>2501</v>
      </c>
      <c r="C277" s="1011"/>
      <c r="D277" s="1012"/>
      <c r="E277" s="287" t="s">
        <v>1874</v>
      </c>
      <c r="F277" s="878">
        <v>39540</v>
      </c>
      <c r="H277" s="283">
        <f t="shared" si="20"/>
        <v>1.7250000000000005E-2</v>
      </c>
      <c r="AE277" s="302" t="str">
        <f t="shared" si="21"/>
        <v/>
      </c>
      <c r="AF277" s="934">
        <v>1.7250000000000001E-2</v>
      </c>
      <c r="AG277" s="934">
        <f t="shared" ref="AG277:BL277" si="47">AF277</f>
        <v>1.7250000000000001E-2</v>
      </c>
      <c r="AH277" s="934">
        <f t="shared" si="47"/>
        <v>1.7250000000000001E-2</v>
      </c>
      <c r="AI277" s="934">
        <f t="shared" si="47"/>
        <v>1.7250000000000001E-2</v>
      </c>
      <c r="AJ277" s="934">
        <f t="shared" si="47"/>
        <v>1.7250000000000001E-2</v>
      </c>
      <c r="AK277" s="934">
        <f t="shared" si="47"/>
        <v>1.7250000000000001E-2</v>
      </c>
      <c r="AL277" s="934">
        <f t="shared" si="47"/>
        <v>1.7250000000000001E-2</v>
      </c>
      <c r="AM277" s="934">
        <f t="shared" si="47"/>
        <v>1.7250000000000001E-2</v>
      </c>
      <c r="AN277" s="934">
        <f t="shared" si="47"/>
        <v>1.7250000000000001E-2</v>
      </c>
      <c r="AO277" s="934">
        <f t="shared" si="47"/>
        <v>1.7250000000000001E-2</v>
      </c>
      <c r="AP277" s="934">
        <f t="shared" si="47"/>
        <v>1.7250000000000001E-2</v>
      </c>
      <c r="AQ277" s="934">
        <f t="shared" si="47"/>
        <v>1.7250000000000001E-2</v>
      </c>
      <c r="AR277" s="934">
        <f t="shared" si="47"/>
        <v>1.7250000000000001E-2</v>
      </c>
      <c r="AS277" s="934">
        <f t="shared" si="47"/>
        <v>1.7250000000000001E-2</v>
      </c>
      <c r="AT277" s="934">
        <f t="shared" si="47"/>
        <v>1.7250000000000001E-2</v>
      </c>
      <c r="AU277" s="934">
        <f t="shared" si="47"/>
        <v>1.7250000000000001E-2</v>
      </c>
      <c r="AV277" s="934">
        <f t="shared" si="47"/>
        <v>1.7250000000000001E-2</v>
      </c>
      <c r="AW277" s="934">
        <f t="shared" si="47"/>
        <v>1.7250000000000001E-2</v>
      </c>
      <c r="AX277" s="934">
        <f t="shared" si="47"/>
        <v>1.7250000000000001E-2</v>
      </c>
      <c r="AY277" s="934">
        <f t="shared" si="47"/>
        <v>1.7250000000000001E-2</v>
      </c>
      <c r="AZ277" s="934">
        <f t="shared" si="47"/>
        <v>1.7250000000000001E-2</v>
      </c>
      <c r="BA277" s="934">
        <f t="shared" si="47"/>
        <v>1.7250000000000001E-2</v>
      </c>
      <c r="BB277" s="934">
        <f t="shared" si="47"/>
        <v>1.7250000000000001E-2</v>
      </c>
      <c r="BC277" s="934">
        <f t="shared" si="47"/>
        <v>1.7250000000000001E-2</v>
      </c>
      <c r="BD277" s="934">
        <f t="shared" si="47"/>
        <v>1.7250000000000001E-2</v>
      </c>
      <c r="BE277" s="934">
        <f t="shared" si="47"/>
        <v>1.7250000000000001E-2</v>
      </c>
      <c r="BF277" s="934">
        <f t="shared" si="47"/>
        <v>1.7250000000000001E-2</v>
      </c>
      <c r="BG277" s="934">
        <f t="shared" si="47"/>
        <v>1.7250000000000001E-2</v>
      </c>
      <c r="BH277" s="934">
        <f t="shared" si="47"/>
        <v>1.7250000000000001E-2</v>
      </c>
      <c r="BI277" s="934">
        <f t="shared" si="47"/>
        <v>1.7250000000000001E-2</v>
      </c>
      <c r="BJ277" s="934">
        <f t="shared" si="47"/>
        <v>1.7250000000000001E-2</v>
      </c>
      <c r="BK277" s="934">
        <f t="shared" si="47"/>
        <v>1.7250000000000001E-2</v>
      </c>
      <c r="BL277" s="934">
        <f t="shared" si="47"/>
        <v>1.7250000000000001E-2</v>
      </c>
      <c r="BM277" s="934">
        <f t="shared" ref="BM277:CR277" si="48">BL277</f>
        <v>1.7250000000000001E-2</v>
      </c>
      <c r="BN277" s="934">
        <f t="shared" si="48"/>
        <v>1.7250000000000001E-2</v>
      </c>
      <c r="BO277" s="934">
        <f t="shared" si="48"/>
        <v>1.7250000000000001E-2</v>
      </c>
      <c r="BP277" s="934">
        <f t="shared" si="48"/>
        <v>1.7250000000000001E-2</v>
      </c>
      <c r="BQ277" s="934">
        <f t="shared" si="48"/>
        <v>1.7250000000000001E-2</v>
      </c>
      <c r="BR277" s="934">
        <f t="shared" si="48"/>
        <v>1.7250000000000001E-2</v>
      </c>
      <c r="BS277" s="934">
        <f t="shared" si="48"/>
        <v>1.7250000000000001E-2</v>
      </c>
      <c r="BT277" s="934">
        <f t="shared" si="48"/>
        <v>1.7250000000000001E-2</v>
      </c>
      <c r="BU277" s="934">
        <f t="shared" si="48"/>
        <v>1.7250000000000001E-2</v>
      </c>
      <c r="BV277" s="934">
        <f t="shared" si="48"/>
        <v>1.7250000000000001E-2</v>
      </c>
      <c r="BW277" s="934">
        <f t="shared" si="48"/>
        <v>1.7250000000000001E-2</v>
      </c>
      <c r="BX277" s="934">
        <f t="shared" si="48"/>
        <v>1.7250000000000001E-2</v>
      </c>
      <c r="BY277" s="934">
        <f t="shared" si="48"/>
        <v>1.7250000000000001E-2</v>
      </c>
      <c r="BZ277" s="934">
        <f t="shared" si="48"/>
        <v>1.7250000000000001E-2</v>
      </c>
      <c r="CA277" s="934">
        <f t="shared" si="48"/>
        <v>1.7250000000000001E-2</v>
      </c>
      <c r="CB277" s="934">
        <f t="shared" si="48"/>
        <v>1.7250000000000001E-2</v>
      </c>
      <c r="CC277" s="934">
        <f t="shared" si="48"/>
        <v>1.7250000000000001E-2</v>
      </c>
      <c r="CD277" s="934">
        <f t="shared" si="48"/>
        <v>1.7250000000000001E-2</v>
      </c>
      <c r="CE277" s="934">
        <f t="shared" si="48"/>
        <v>1.7250000000000001E-2</v>
      </c>
      <c r="CF277" s="934">
        <f t="shared" si="48"/>
        <v>1.7250000000000001E-2</v>
      </c>
      <c r="CG277" s="934">
        <f t="shared" si="48"/>
        <v>1.7250000000000001E-2</v>
      </c>
      <c r="CH277" s="934">
        <f t="shared" si="48"/>
        <v>1.7250000000000001E-2</v>
      </c>
      <c r="CI277" s="934">
        <f t="shared" si="48"/>
        <v>1.7250000000000001E-2</v>
      </c>
      <c r="CJ277" s="934">
        <f t="shared" si="48"/>
        <v>1.7250000000000001E-2</v>
      </c>
      <c r="CK277" s="934">
        <f t="shared" si="48"/>
        <v>1.7250000000000001E-2</v>
      </c>
      <c r="CL277" s="934">
        <f t="shared" si="48"/>
        <v>1.7250000000000001E-2</v>
      </c>
      <c r="CM277" s="934">
        <f t="shared" si="48"/>
        <v>1.7250000000000001E-2</v>
      </c>
      <c r="CN277" s="934">
        <f t="shared" si="48"/>
        <v>1.7250000000000001E-2</v>
      </c>
      <c r="CO277" s="934">
        <f t="shared" si="48"/>
        <v>1.7250000000000001E-2</v>
      </c>
      <c r="CP277" s="934">
        <f t="shared" si="48"/>
        <v>1.7250000000000001E-2</v>
      </c>
      <c r="CQ277" s="934">
        <f t="shared" si="48"/>
        <v>1.7250000000000001E-2</v>
      </c>
      <c r="CR277" s="934">
        <f t="shared" si="48"/>
        <v>1.7250000000000001E-2</v>
      </c>
      <c r="CS277" s="934">
        <f t="shared" ref="CS277:DX277" si="49">CR277</f>
        <v>1.7250000000000001E-2</v>
      </c>
      <c r="CT277" s="934">
        <f t="shared" si="49"/>
        <v>1.7250000000000001E-2</v>
      </c>
      <c r="CU277" s="934">
        <f t="shared" si="49"/>
        <v>1.7250000000000001E-2</v>
      </c>
      <c r="CV277" s="934">
        <f t="shared" si="49"/>
        <v>1.7250000000000001E-2</v>
      </c>
      <c r="CW277" s="934">
        <f t="shared" si="49"/>
        <v>1.7250000000000001E-2</v>
      </c>
      <c r="CX277" s="934">
        <f t="shared" si="49"/>
        <v>1.7250000000000001E-2</v>
      </c>
      <c r="CY277" s="934">
        <f t="shared" si="49"/>
        <v>1.7250000000000001E-2</v>
      </c>
      <c r="CZ277" s="934">
        <f t="shared" si="49"/>
        <v>1.7250000000000001E-2</v>
      </c>
      <c r="DA277" s="934">
        <f t="shared" si="49"/>
        <v>1.7250000000000001E-2</v>
      </c>
      <c r="DB277" s="934">
        <f t="shared" si="49"/>
        <v>1.7250000000000001E-2</v>
      </c>
      <c r="DC277" s="934">
        <f t="shared" si="49"/>
        <v>1.7250000000000001E-2</v>
      </c>
      <c r="DD277" s="934">
        <f t="shared" si="49"/>
        <v>1.7250000000000001E-2</v>
      </c>
      <c r="DE277" s="934">
        <f t="shared" si="49"/>
        <v>1.7250000000000001E-2</v>
      </c>
      <c r="DF277" s="934">
        <f t="shared" si="49"/>
        <v>1.7250000000000001E-2</v>
      </c>
      <c r="DG277" s="934">
        <f t="shared" si="49"/>
        <v>1.7250000000000001E-2</v>
      </c>
      <c r="DH277" s="934">
        <f t="shared" si="49"/>
        <v>1.7250000000000001E-2</v>
      </c>
      <c r="DI277" s="934">
        <f t="shared" si="49"/>
        <v>1.7250000000000001E-2</v>
      </c>
      <c r="DJ277" s="934">
        <f t="shared" si="49"/>
        <v>1.7250000000000001E-2</v>
      </c>
      <c r="DK277" s="934">
        <f t="shared" si="49"/>
        <v>1.7250000000000001E-2</v>
      </c>
      <c r="DL277" s="934">
        <f t="shared" si="49"/>
        <v>1.7250000000000001E-2</v>
      </c>
      <c r="DM277" s="934">
        <f t="shared" si="49"/>
        <v>1.7250000000000001E-2</v>
      </c>
      <c r="DN277" s="934">
        <f t="shared" si="49"/>
        <v>1.7250000000000001E-2</v>
      </c>
      <c r="DO277" s="934">
        <f t="shared" si="49"/>
        <v>1.7250000000000001E-2</v>
      </c>
      <c r="DP277" s="934">
        <f t="shared" si="49"/>
        <v>1.7250000000000001E-2</v>
      </c>
      <c r="DQ277" s="934">
        <f t="shared" si="49"/>
        <v>1.7250000000000001E-2</v>
      </c>
      <c r="DR277" s="934">
        <f t="shared" si="49"/>
        <v>1.7250000000000001E-2</v>
      </c>
      <c r="DS277" s="934">
        <f t="shared" si="49"/>
        <v>1.7250000000000001E-2</v>
      </c>
      <c r="DT277" s="934">
        <f t="shared" si="49"/>
        <v>1.7250000000000001E-2</v>
      </c>
      <c r="DU277" s="934">
        <f t="shared" si="49"/>
        <v>1.7250000000000001E-2</v>
      </c>
      <c r="DV277" s="934">
        <f t="shared" si="49"/>
        <v>1.7250000000000001E-2</v>
      </c>
      <c r="DW277" s="934">
        <f t="shared" si="49"/>
        <v>1.7250000000000001E-2</v>
      </c>
      <c r="DX277" s="934">
        <f t="shared" si="49"/>
        <v>1.7250000000000001E-2</v>
      </c>
      <c r="DY277" s="934">
        <f t="shared" ref="DY277:EX277" si="50">DX277</f>
        <v>1.7250000000000001E-2</v>
      </c>
      <c r="DZ277" s="934">
        <f t="shared" si="50"/>
        <v>1.7250000000000001E-2</v>
      </c>
      <c r="EA277" s="934">
        <f t="shared" si="50"/>
        <v>1.7250000000000001E-2</v>
      </c>
      <c r="EB277" s="934">
        <f t="shared" si="50"/>
        <v>1.7250000000000001E-2</v>
      </c>
      <c r="EC277" s="934">
        <f t="shared" si="50"/>
        <v>1.7250000000000001E-2</v>
      </c>
      <c r="ED277" s="934">
        <f t="shared" si="50"/>
        <v>1.7250000000000001E-2</v>
      </c>
      <c r="EE277" s="934">
        <f t="shared" si="50"/>
        <v>1.7250000000000001E-2</v>
      </c>
      <c r="EF277" s="934">
        <f t="shared" si="50"/>
        <v>1.7250000000000001E-2</v>
      </c>
      <c r="EG277" s="934">
        <f t="shared" si="50"/>
        <v>1.7250000000000001E-2</v>
      </c>
      <c r="EH277" s="934">
        <f t="shared" si="50"/>
        <v>1.7250000000000001E-2</v>
      </c>
      <c r="EI277" s="934">
        <f t="shared" si="50"/>
        <v>1.7250000000000001E-2</v>
      </c>
      <c r="EJ277" s="934">
        <f t="shared" si="50"/>
        <v>1.7250000000000001E-2</v>
      </c>
      <c r="EK277" s="934">
        <f t="shared" si="50"/>
        <v>1.7250000000000001E-2</v>
      </c>
      <c r="EL277" s="934">
        <f t="shared" si="50"/>
        <v>1.7250000000000001E-2</v>
      </c>
      <c r="EM277" s="934">
        <f t="shared" si="50"/>
        <v>1.7250000000000001E-2</v>
      </c>
      <c r="EN277" s="934">
        <f t="shared" si="50"/>
        <v>1.7250000000000001E-2</v>
      </c>
      <c r="EO277" s="934">
        <f t="shared" si="50"/>
        <v>1.7250000000000001E-2</v>
      </c>
      <c r="EP277" s="934">
        <f t="shared" si="50"/>
        <v>1.7250000000000001E-2</v>
      </c>
      <c r="EQ277" s="934">
        <f t="shared" si="50"/>
        <v>1.7250000000000001E-2</v>
      </c>
      <c r="ER277" s="934">
        <f t="shared" si="50"/>
        <v>1.7250000000000001E-2</v>
      </c>
      <c r="ES277" s="934">
        <f t="shared" si="50"/>
        <v>1.7250000000000001E-2</v>
      </c>
      <c r="ET277" s="934">
        <f t="shared" si="50"/>
        <v>1.7250000000000001E-2</v>
      </c>
      <c r="EU277" s="934">
        <f t="shared" si="50"/>
        <v>1.7250000000000001E-2</v>
      </c>
      <c r="EV277" s="934">
        <f t="shared" si="50"/>
        <v>1.7250000000000001E-2</v>
      </c>
      <c r="EW277" s="934">
        <f t="shared" si="50"/>
        <v>1.7250000000000001E-2</v>
      </c>
      <c r="EX277" s="934">
        <f t="shared" si="50"/>
        <v>1.7250000000000001E-2</v>
      </c>
      <c r="EY277" s="261"/>
      <c r="EZ277" s="295">
        <f t="shared" si="26"/>
        <v>0</v>
      </c>
      <c r="FB277" s="261"/>
    </row>
    <row r="278" spans="1:159" ht="12.75" hidden="1" customHeight="1" outlineLevel="1">
      <c r="A278" s="2">
        <v>8</v>
      </c>
      <c r="B278" s="1002" t="s">
        <v>97</v>
      </c>
      <c r="C278" s="1011"/>
      <c r="D278" s="1012"/>
      <c r="E278" s="287" t="s">
        <v>1828</v>
      </c>
      <c r="F278" s="878">
        <v>39540</v>
      </c>
      <c r="H278" s="283">
        <f t="shared" si="20"/>
        <v>1</v>
      </c>
      <c r="AE278" s="302" t="str">
        <f t="shared" si="21"/>
        <v/>
      </c>
      <c r="AF278" s="934">
        <v>1</v>
      </c>
      <c r="AG278" s="934">
        <f t="shared" ref="AG278:BL278" si="51">AF278</f>
        <v>1</v>
      </c>
      <c r="AH278" s="934">
        <f t="shared" si="51"/>
        <v>1</v>
      </c>
      <c r="AI278" s="934">
        <f t="shared" si="51"/>
        <v>1</v>
      </c>
      <c r="AJ278" s="934">
        <f t="shared" si="51"/>
        <v>1</v>
      </c>
      <c r="AK278" s="934">
        <f t="shared" si="51"/>
        <v>1</v>
      </c>
      <c r="AL278" s="934">
        <f t="shared" si="51"/>
        <v>1</v>
      </c>
      <c r="AM278" s="934">
        <f t="shared" si="51"/>
        <v>1</v>
      </c>
      <c r="AN278" s="934">
        <f t="shared" si="51"/>
        <v>1</v>
      </c>
      <c r="AO278" s="934">
        <f t="shared" si="51"/>
        <v>1</v>
      </c>
      <c r="AP278" s="934">
        <f t="shared" si="51"/>
        <v>1</v>
      </c>
      <c r="AQ278" s="934">
        <f t="shared" si="51"/>
        <v>1</v>
      </c>
      <c r="AR278" s="934">
        <f t="shared" si="51"/>
        <v>1</v>
      </c>
      <c r="AS278" s="934">
        <f t="shared" si="51"/>
        <v>1</v>
      </c>
      <c r="AT278" s="934">
        <f t="shared" si="51"/>
        <v>1</v>
      </c>
      <c r="AU278" s="934">
        <f t="shared" si="51"/>
        <v>1</v>
      </c>
      <c r="AV278" s="934">
        <f t="shared" si="51"/>
        <v>1</v>
      </c>
      <c r="AW278" s="934">
        <f t="shared" si="51"/>
        <v>1</v>
      </c>
      <c r="AX278" s="934">
        <f t="shared" si="51"/>
        <v>1</v>
      </c>
      <c r="AY278" s="934">
        <f t="shared" si="51"/>
        <v>1</v>
      </c>
      <c r="AZ278" s="934">
        <f t="shared" si="51"/>
        <v>1</v>
      </c>
      <c r="BA278" s="934">
        <f t="shared" si="51"/>
        <v>1</v>
      </c>
      <c r="BB278" s="934">
        <f t="shared" si="51"/>
        <v>1</v>
      </c>
      <c r="BC278" s="934">
        <f t="shared" si="51"/>
        <v>1</v>
      </c>
      <c r="BD278" s="934">
        <f t="shared" si="51"/>
        <v>1</v>
      </c>
      <c r="BE278" s="934">
        <f t="shared" si="51"/>
        <v>1</v>
      </c>
      <c r="BF278" s="934">
        <f t="shared" si="51"/>
        <v>1</v>
      </c>
      <c r="BG278" s="934">
        <f t="shared" si="51"/>
        <v>1</v>
      </c>
      <c r="BH278" s="934">
        <f t="shared" si="51"/>
        <v>1</v>
      </c>
      <c r="BI278" s="934">
        <f t="shared" si="51"/>
        <v>1</v>
      </c>
      <c r="BJ278" s="934">
        <f t="shared" si="51"/>
        <v>1</v>
      </c>
      <c r="BK278" s="934">
        <f t="shared" si="51"/>
        <v>1</v>
      </c>
      <c r="BL278" s="934">
        <f t="shared" si="51"/>
        <v>1</v>
      </c>
      <c r="BM278" s="934">
        <f t="shared" ref="BM278:CR278" si="52">BL278</f>
        <v>1</v>
      </c>
      <c r="BN278" s="934">
        <f t="shared" si="52"/>
        <v>1</v>
      </c>
      <c r="BO278" s="934">
        <f t="shared" si="52"/>
        <v>1</v>
      </c>
      <c r="BP278" s="934">
        <f t="shared" si="52"/>
        <v>1</v>
      </c>
      <c r="BQ278" s="934">
        <f t="shared" si="52"/>
        <v>1</v>
      </c>
      <c r="BR278" s="934">
        <f t="shared" si="52"/>
        <v>1</v>
      </c>
      <c r="BS278" s="934">
        <f t="shared" si="52"/>
        <v>1</v>
      </c>
      <c r="BT278" s="934">
        <f t="shared" si="52"/>
        <v>1</v>
      </c>
      <c r="BU278" s="934">
        <f t="shared" si="52"/>
        <v>1</v>
      </c>
      <c r="BV278" s="934">
        <f t="shared" si="52"/>
        <v>1</v>
      </c>
      <c r="BW278" s="934">
        <f t="shared" si="52"/>
        <v>1</v>
      </c>
      <c r="BX278" s="934">
        <f t="shared" si="52"/>
        <v>1</v>
      </c>
      <c r="BY278" s="934">
        <f t="shared" si="52"/>
        <v>1</v>
      </c>
      <c r="BZ278" s="934">
        <f t="shared" si="52"/>
        <v>1</v>
      </c>
      <c r="CA278" s="934">
        <f t="shared" si="52"/>
        <v>1</v>
      </c>
      <c r="CB278" s="934">
        <f t="shared" si="52"/>
        <v>1</v>
      </c>
      <c r="CC278" s="934">
        <f t="shared" si="52"/>
        <v>1</v>
      </c>
      <c r="CD278" s="934">
        <f t="shared" si="52"/>
        <v>1</v>
      </c>
      <c r="CE278" s="934">
        <f t="shared" si="52"/>
        <v>1</v>
      </c>
      <c r="CF278" s="934">
        <f t="shared" si="52"/>
        <v>1</v>
      </c>
      <c r="CG278" s="934">
        <f t="shared" si="52"/>
        <v>1</v>
      </c>
      <c r="CH278" s="934">
        <f t="shared" si="52"/>
        <v>1</v>
      </c>
      <c r="CI278" s="934">
        <f t="shared" si="52"/>
        <v>1</v>
      </c>
      <c r="CJ278" s="934">
        <f t="shared" si="52"/>
        <v>1</v>
      </c>
      <c r="CK278" s="934">
        <f t="shared" si="52"/>
        <v>1</v>
      </c>
      <c r="CL278" s="934">
        <f t="shared" si="52"/>
        <v>1</v>
      </c>
      <c r="CM278" s="934">
        <f t="shared" si="52"/>
        <v>1</v>
      </c>
      <c r="CN278" s="934">
        <f t="shared" si="52"/>
        <v>1</v>
      </c>
      <c r="CO278" s="934">
        <f t="shared" si="52"/>
        <v>1</v>
      </c>
      <c r="CP278" s="934">
        <f t="shared" si="52"/>
        <v>1</v>
      </c>
      <c r="CQ278" s="934">
        <f t="shared" si="52"/>
        <v>1</v>
      </c>
      <c r="CR278" s="934">
        <f t="shared" si="52"/>
        <v>1</v>
      </c>
      <c r="CS278" s="934">
        <f t="shared" ref="CS278:DX278" si="53">CR278</f>
        <v>1</v>
      </c>
      <c r="CT278" s="934">
        <f t="shared" si="53"/>
        <v>1</v>
      </c>
      <c r="CU278" s="934">
        <f t="shared" si="53"/>
        <v>1</v>
      </c>
      <c r="CV278" s="934">
        <f t="shared" si="53"/>
        <v>1</v>
      </c>
      <c r="CW278" s="934">
        <f t="shared" si="53"/>
        <v>1</v>
      </c>
      <c r="CX278" s="934">
        <f t="shared" si="53"/>
        <v>1</v>
      </c>
      <c r="CY278" s="934">
        <f t="shared" si="53"/>
        <v>1</v>
      </c>
      <c r="CZ278" s="934">
        <f t="shared" si="53"/>
        <v>1</v>
      </c>
      <c r="DA278" s="934">
        <f t="shared" si="53"/>
        <v>1</v>
      </c>
      <c r="DB278" s="934">
        <f t="shared" si="53"/>
        <v>1</v>
      </c>
      <c r="DC278" s="934">
        <f t="shared" si="53"/>
        <v>1</v>
      </c>
      <c r="DD278" s="934">
        <f t="shared" si="53"/>
        <v>1</v>
      </c>
      <c r="DE278" s="934">
        <f t="shared" si="53"/>
        <v>1</v>
      </c>
      <c r="DF278" s="934">
        <f t="shared" si="53"/>
        <v>1</v>
      </c>
      <c r="DG278" s="934">
        <f t="shared" si="53"/>
        <v>1</v>
      </c>
      <c r="DH278" s="934">
        <f t="shared" si="53"/>
        <v>1</v>
      </c>
      <c r="DI278" s="934">
        <f t="shared" si="53"/>
        <v>1</v>
      </c>
      <c r="DJ278" s="934">
        <f t="shared" si="53"/>
        <v>1</v>
      </c>
      <c r="DK278" s="934">
        <f t="shared" si="53"/>
        <v>1</v>
      </c>
      <c r="DL278" s="934">
        <f t="shared" si="53"/>
        <v>1</v>
      </c>
      <c r="DM278" s="934">
        <f t="shared" si="53"/>
        <v>1</v>
      </c>
      <c r="DN278" s="934">
        <f t="shared" si="53"/>
        <v>1</v>
      </c>
      <c r="DO278" s="934">
        <f t="shared" si="53"/>
        <v>1</v>
      </c>
      <c r="DP278" s="934">
        <f t="shared" si="53"/>
        <v>1</v>
      </c>
      <c r="DQ278" s="934">
        <f t="shared" si="53"/>
        <v>1</v>
      </c>
      <c r="DR278" s="934">
        <f t="shared" si="53"/>
        <v>1</v>
      </c>
      <c r="DS278" s="934">
        <f t="shared" si="53"/>
        <v>1</v>
      </c>
      <c r="DT278" s="934">
        <f t="shared" si="53"/>
        <v>1</v>
      </c>
      <c r="DU278" s="934">
        <f t="shared" si="53"/>
        <v>1</v>
      </c>
      <c r="DV278" s="934">
        <f t="shared" si="53"/>
        <v>1</v>
      </c>
      <c r="DW278" s="934">
        <f t="shared" si="53"/>
        <v>1</v>
      </c>
      <c r="DX278" s="934">
        <f t="shared" si="53"/>
        <v>1</v>
      </c>
      <c r="DY278" s="934">
        <f t="shared" ref="DY278:EX278" si="54">DX278</f>
        <v>1</v>
      </c>
      <c r="DZ278" s="934">
        <f t="shared" si="54"/>
        <v>1</v>
      </c>
      <c r="EA278" s="934">
        <f t="shared" si="54"/>
        <v>1</v>
      </c>
      <c r="EB278" s="934">
        <f t="shared" si="54"/>
        <v>1</v>
      </c>
      <c r="EC278" s="934">
        <f t="shared" si="54"/>
        <v>1</v>
      </c>
      <c r="ED278" s="934">
        <f t="shared" si="54"/>
        <v>1</v>
      </c>
      <c r="EE278" s="934">
        <f t="shared" si="54"/>
        <v>1</v>
      </c>
      <c r="EF278" s="934">
        <f t="shared" si="54"/>
        <v>1</v>
      </c>
      <c r="EG278" s="934">
        <f t="shared" si="54"/>
        <v>1</v>
      </c>
      <c r="EH278" s="934">
        <f t="shared" si="54"/>
        <v>1</v>
      </c>
      <c r="EI278" s="934">
        <f t="shared" si="54"/>
        <v>1</v>
      </c>
      <c r="EJ278" s="934">
        <f t="shared" si="54"/>
        <v>1</v>
      </c>
      <c r="EK278" s="934">
        <f t="shared" si="54"/>
        <v>1</v>
      </c>
      <c r="EL278" s="934">
        <f t="shared" si="54"/>
        <v>1</v>
      </c>
      <c r="EM278" s="934">
        <f t="shared" si="54"/>
        <v>1</v>
      </c>
      <c r="EN278" s="934">
        <f t="shared" si="54"/>
        <v>1</v>
      </c>
      <c r="EO278" s="934">
        <f t="shared" si="54"/>
        <v>1</v>
      </c>
      <c r="EP278" s="934">
        <f t="shared" si="54"/>
        <v>1</v>
      </c>
      <c r="EQ278" s="934">
        <f t="shared" si="54"/>
        <v>1</v>
      </c>
      <c r="ER278" s="934">
        <f t="shared" si="54"/>
        <v>1</v>
      </c>
      <c r="ES278" s="934">
        <f t="shared" si="54"/>
        <v>1</v>
      </c>
      <c r="ET278" s="934">
        <f t="shared" si="54"/>
        <v>1</v>
      </c>
      <c r="EU278" s="934">
        <f t="shared" si="54"/>
        <v>1</v>
      </c>
      <c r="EV278" s="934">
        <f t="shared" si="54"/>
        <v>1</v>
      </c>
      <c r="EW278" s="934">
        <f t="shared" si="54"/>
        <v>1</v>
      </c>
      <c r="EX278" s="934">
        <f t="shared" si="54"/>
        <v>1</v>
      </c>
      <c r="EY278" s="261"/>
      <c r="EZ278" s="295">
        <f t="shared" si="26"/>
        <v>0</v>
      </c>
      <c r="FB278" s="261"/>
    </row>
    <row r="279" spans="1:159" ht="12.75" hidden="1" customHeight="1" outlineLevel="1">
      <c r="A279" s="2">
        <v>9</v>
      </c>
      <c r="B279" s="1002" t="s">
        <v>2502</v>
      </c>
      <c r="C279" s="1011"/>
      <c r="D279" s="1012"/>
      <c r="E279" s="287" t="s">
        <v>2503</v>
      </c>
      <c r="F279" s="878">
        <v>39540</v>
      </c>
      <c r="H279" s="283">
        <f t="shared" si="20"/>
        <v>1</v>
      </c>
      <c r="AE279" s="302" t="str">
        <f t="shared" si="21"/>
        <v/>
      </c>
      <c r="AF279" s="934">
        <v>1</v>
      </c>
      <c r="AG279" s="934">
        <f t="shared" ref="AG279:BL279" si="55">AF279</f>
        <v>1</v>
      </c>
      <c r="AH279" s="934">
        <f t="shared" si="55"/>
        <v>1</v>
      </c>
      <c r="AI279" s="934">
        <f t="shared" si="55"/>
        <v>1</v>
      </c>
      <c r="AJ279" s="934">
        <f t="shared" si="55"/>
        <v>1</v>
      </c>
      <c r="AK279" s="934">
        <f t="shared" si="55"/>
        <v>1</v>
      </c>
      <c r="AL279" s="934">
        <f t="shared" si="55"/>
        <v>1</v>
      </c>
      <c r="AM279" s="934">
        <f t="shared" si="55"/>
        <v>1</v>
      </c>
      <c r="AN279" s="934">
        <f t="shared" si="55"/>
        <v>1</v>
      </c>
      <c r="AO279" s="934">
        <f t="shared" si="55"/>
        <v>1</v>
      </c>
      <c r="AP279" s="934">
        <f t="shared" si="55"/>
        <v>1</v>
      </c>
      <c r="AQ279" s="934">
        <f t="shared" si="55"/>
        <v>1</v>
      </c>
      <c r="AR279" s="934">
        <f t="shared" si="55"/>
        <v>1</v>
      </c>
      <c r="AS279" s="934">
        <f t="shared" si="55"/>
        <v>1</v>
      </c>
      <c r="AT279" s="934">
        <f t="shared" si="55"/>
        <v>1</v>
      </c>
      <c r="AU279" s="934">
        <f t="shared" si="55"/>
        <v>1</v>
      </c>
      <c r="AV279" s="934">
        <f t="shared" si="55"/>
        <v>1</v>
      </c>
      <c r="AW279" s="934">
        <f t="shared" si="55"/>
        <v>1</v>
      </c>
      <c r="AX279" s="934">
        <f t="shared" si="55"/>
        <v>1</v>
      </c>
      <c r="AY279" s="934">
        <f t="shared" si="55"/>
        <v>1</v>
      </c>
      <c r="AZ279" s="934">
        <f t="shared" si="55"/>
        <v>1</v>
      </c>
      <c r="BA279" s="934">
        <f t="shared" si="55"/>
        <v>1</v>
      </c>
      <c r="BB279" s="934">
        <f t="shared" si="55"/>
        <v>1</v>
      </c>
      <c r="BC279" s="934">
        <f t="shared" si="55"/>
        <v>1</v>
      </c>
      <c r="BD279" s="934">
        <f t="shared" si="55"/>
        <v>1</v>
      </c>
      <c r="BE279" s="934">
        <f t="shared" si="55"/>
        <v>1</v>
      </c>
      <c r="BF279" s="934">
        <f t="shared" si="55"/>
        <v>1</v>
      </c>
      <c r="BG279" s="934">
        <f t="shared" si="55"/>
        <v>1</v>
      </c>
      <c r="BH279" s="934">
        <f t="shared" si="55"/>
        <v>1</v>
      </c>
      <c r="BI279" s="934">
        <f t="shared" si="55"/>
        <v>1</v>
      </c>
      <c r="BJ279" s="934">
        <f t="shared" si="55"/>
        <v>1</v>
      </c>
      <c r="BK279" s="934">
        <f t="shared" si="55"/>
        <v>1</v>
      </c>
      <c r="BL279" s="934">
        <f t="shared" si="55"/>
        <v>1</v>
      </c>
      <c r="BM279" s="934">
        <f t="shared" ref="BM279:CR279" si="56">BL279</f>
        <v>1</v>
      </c>
      <c r="BN279" s="934">
        <f t="shared" si="56"/>
        <v>1</v>
      </c>
      <c r="BO279" s="934">
        <f t="shared" si="56"/>
        <v>1</v>
      </c>
      <c r="BP279" s="934">
        <f t="shared" si="56"/>
        <v>1</v>
      </c>
      <c r="BQ279" s="934">
        <f t="shared" si="56"/>
        <v>1</v>
      </c>
      <c r="BR279" s="934">
        <f t="shared" si="56"/>
        <v>1</v>
      </c>
      <c r="BS279" s="934">
        <f t="shared" si="56"/>
        <v>1</v>
      </c>
      <c r="BT279" s="934">
        <f t="shared" si="56"/>
        <v>1</v>
      </c>
      <c r="BU279" s="934">
        <f t="shared" si="56"/>
        <v>1</v>
      </c>
      <c r="BV279" s="934">
        <f t="shared" si="56"/>
        <v>1</v>
      </c>
      <c r="BW279" s="934">
        <f t="shared" si="56"/>
        <v>1</v>
      </c>
      <c r="BX279" s="934">
        <f t="shared" si="56"/>
        <v>1</v>
      </c>
      <c r="BY279" s="934">
        <f t="shared" si="56"/>
        <v>1</v>
      </c>
      <c r="BZ279" s="934">
        <f t="shared" si="56"/>
        <v>1</v>
      </c>
      <c r="CA279" s="934">
        <f t="shared" si="56"/>
        <v>1</v>
      </c>
      <c r="CB279" s="934">
        <f t="shared" si="56"/>
        <v>1</v>
      </c>
      <c r="CC279" s="934">
        <f t="shared" si="56"/>
        <v>1</v>
      </c>
      <c r="CD279" s="934">
        <f t="shared" si="56"/>
        <v>1</v>
      </c>
      <c r="CE279" s="934">
        <f t="shared" si="56"/>
        <v>1</v>
      </c>
      <c r="CF279" s="934">
        <f t="shared" si="56"/>
        <v>1</v>
      </c>
      <c r="CG279" s="934">
        <f t="shared" si="56"/>
        <v>1</v>
      </c>
      <c r="CH279" s="934">
        <f t="shared" si="56"/>
        <v>1</v>
      </c>
      <c r="CI279" s="934">
        <f t="shared" si="56"/>
        <v>1</v>
      </c>
      <c r="CJ279" s="934">
        <f t="shared" si="56"/>
        <v>1</v>
      </c>
      <c r="CK279" s="934">
        <f t="shared" si="56"/>
        <v>1</v>
      </c>
      <c r="CL279" s="934">
        <f t="shared" si="56"/>
        <v>1</v>
      </c>
      <c r="CM279" s="934">
        <f t="shared" si="56"/>
        <v>1</v>
      </c>
      <c r="CN279" s="934">
        <f t="shared" si="56"/>
        <v>1</v>
      </c>
      <c r="CO279" s="934">
        <f t="shared" si="56"/>
        <v>1</v>
      </c>
      <c r="CP279" s="934">
        <f t="shared" si="56"/>
        <v>1</v>
      </c>
      <c r="CQ279" s="934">
        <f t="shared" si="56"/>
        <v>1</v>
      </c>
      <c r="CR279" s="934">
        <f t="shared" si="56"/>
        <v>1</v>
      </c>
      <c r="CS279" s="934">
        <f t="shared" ref="CS279:DX279" si="57">CR279</f>
        <v>1</v>
      </c>
      <c r="CT279" s="934">
        <f t="shared" si="57"/>
        <v>1</v>
      </c>
      <c r="CU279" s="934">
        <f t="shared" si="57"/>
        <v>1</v>
      </c>
      <c r="CV279" s="934">
        <f t="shared" si="57"/>
        <v>1</v>
      </c>
      <c r="CW279" s="934">
        <f t="shared" si="57"/>
        <v>1</v>
      </c>
      <c r="CX279" s="934">
        <f t="shared" si="57"/>
        <v>1</v>
      </c>
      <c r="CY279" s="934">
        <f t="shared" si="57"/>
        <v>1</v>
      </c>
      <c r="CZ279" s="934">
        <f t="shared" si="57"/>
        <v>1</v>
      </c>
      <c r="DA279" s="934">
        <f t="shared" si="57"/>
        <v>1</v>
      </c>
      <c r="DB279" s="934">
        <f t="shared" si="57"/>
        <v>1</v>
      </c>
      <c r="DC279" s="934">
        <f t="shared" si="57"/>
        <v>1</v>
      </c>
      <c r="DD279" s="934">
        <f t="shared" si="57"/>
        <v>1</v>
      </c>
      <c r="DE279" s="934">
        <f t="shared" si="57"/>
        <v>1</v>
      </c>
      <c r="DF279" s="934">
        <f t="shared" si="57"/>
        <v>1</v>
      </c>
      <c r="DG279" s="934">
        <f t="shared" si="57"/>
        <v>1</v>
      </c>
      <c r="DH279" s="934">
        <f t="shared" si="57"/>
        <v>1</v>
      </c>
      <c r="DI279" s="934">
        <f t="shared" si="57"/>
        <v>1</v>
      </c>
      <c r="DJ279" s="934">
        <f t="shared" si="57"/>
        <v>1</v>
      </c>
      <c r="DK279" s="934">
        <f t="shared" si="57"/>
        <v>1</v>
      </c>
      <c r="DL279" s="934">
        <f t="shared" si="57"/>
        <v>1</v>
      </c>
      <c r="DM279" s="934">
        <f t="shared" si="57"/>
        <v>1</v>
      </c>
      <c r="DN279" s="934">
        <f t="shared" si="57"/>
        <v>1</v>
      </c>
      <c r="DO279" s="934">
        <f t="shared" si="57"/>
        <v>1</v>
      </c>
      <c r="DP279" s="934">
        <f t="shared" si="57"/>
        <v>1</v>
      </c>
      <c r="DQ279" s="934">
        <f t="shared" si="57"/>
        <v>1</v>
      </c>
      <c r="DR279" s="934">
        <f t="shared" si="57"/>
        <v>1</v>
      </c>
      <c r="DS279" s="934">
        <f t="shared" si="57"/>
        <v>1</v>
      </c>
      <c r="DT279" s="934">
        <f t="shared" si="57"/>
        <v>1</v>
      </c>
      <c r="DU279" s="934">
        <f t="shared" si="57"/>
        <v>1</v>
      </c>
      <c r="DV279" s="934">
        <f t="shared" si="57"/>
        <v>1</v>
      </c>
      <c r="DW279" s="934">
        <f t="shared" si="57"/>
        <v>1</v>
      </c>
      <c r="DX279" s="934">
        <f t="shared" si="57"/>
        <v>1</v>
      </c>
      <c r="DY279" s="934">
        <f t="shared" ref="DY279:EX279" si="58">DX279</f>
        <v>1</v>
      </c>
      <c r="DZ279" s="934">
        <f t="shared" si="58"/>
        <v>1</v>
      </c>
      <c r="EA279" s="934">
        <f t="shared" si="58"/>
        <v>1</v>
      </c>
      <c r="EB279" s="934">
        <f t="shared" si="58"/>
        <v>1</v>
      </c>
      <c r="EC279" s="934">
        <f t="shared" si="58"/>
        <v>1</v>
      </c>
      <c r="ED279" s="934">
        <f t="shared" si="58"/>
        <v>1</v>
      </c>
      <c r="EE279" s="934">
        <f t="shared" si="58"/>
        <v>1</v>
      </c>
      <c r="EF279" s="934">
        <f t="shared" si="58"/>
        <v>1</v>
      </c>
      <c r="EG279" s="934">
        <f t="shared" si="58"/>
        <v>1</v>
      </c>
      <c r="EH279" s="934">
        <f t="shared" si="58"/>
        <v>1</v>
      </c>
      <c r="EI279" s="934">
        <f t="shared" si="58"/>
        <v>1</v>
      </c>
      <c r="EJ279" s="934">
        <f t="shared" si="58"/>
        <v>1</v>
      </c>
      <c r="EK279" s="934">
        <f t="shared" si="58"/>
        <v>1</v>
      </c>
      <c r="EL279" s="934">
        <f t="shared" si="58"/>
        <v>1</v>
      </c>
      <c r="EM279" s="934">
        <f t="shared" si="58"/>
        <v>1</v>
      </c>
      <c r="EN279" s="934">
        <f t="shared" si="58"/>
        <v>1</v>
      </c>
      <c r="EO279" s="934">
        <f t="shared" si="58"/>
        <v>1</v>
      </c>
      <c r="EP279" s="934">
        <f t="shared" si="58"/>
        <v>1</v>
      </c>
      <c r="EQ279" s="934">
        <f t="shared" si="58"/>
        <v>1</v>
      </c>
      <c r="ER279" s="934">
        <f t="shared" si="58"/>
        <v>1</v>
      </c>
      <c r="ES279" s="934">
        <f t="shared" si="58"/>
        <v>1</v>
      </c>
      <c r="ET279" s="934">
        <f t="shared" si="58"/>
        <v>1</v>
      </c>
      <c r="EU279" s="934">
        <f t="shared" si="58"/>
        <v>1</v>
      </c>
      <c r="EV279" s="934">
        <f t="shared" si="58"/>
        <v>1</v>
      </c>
      <c r="EW279" s="934">
        <f t="shared" si="58"/>
        <v>1</v>
      </c>
      <c r="EX279" s="934">
        <f t="shared" si="58"/>
        <v>1</v>
      </c>
      <c r="EY279" s="261"/>
      <c r="EZ279" s="295">
        <f t="shared" si="26"/>
        <v>0</v>
      </c>
      <c r="FB279" s="261"/>
    </row>
    <row r="280" spans="1:159" ht="5.0999999999999996" hidden="1" customHeight="1" outlineLevel="1">
      <c r="A280" s="206"/>
      <c r="B280" s="207"/>
      <c r="C280" s="207"/>
      <c r="D280" s="207"/>
      <c r="E280" s="207"/>
      <c r="F280" s="208"/>
      <c r="G280" s="208"/>
      <c r="H280" s="208"/>
      <c r="I280" s="208"/>
      <c r="J280" s="208"/>
      <c r="K280" s="208"/>
      <c r="L280" s="208"/>
      <c r="M280" s="208"/>
      <c r="N280" s="208"/>
      <c r="O280" s="208"/>
      <c r="P280" s="208"/>
      <c r="Q280" s="208"/>
      <c r="R280" s="208"/>
      <c r="S280" s="208"/>
      <c r="T280" s="208"/>
      <c r="U280" s="208"/>
      <c r="V280" s="208"/>
      <c r="W280" s="208"/>
      <c r="X280" s="208"/>
      <c r="Y280" s="208"/>
      <c r="Z280" s="208"/>
      <c r="AA280" s="208"/>
      <c r="AB280" s="208"/>
      <c r="AC280" s="208"/>
      <c r="AD280" s="208"/>
      <c r="AE280" s="209"/>
      <c r="AF280" s="209"/>
      <c r="AG280" s="209"/>
      <c r="AH280" s="209"/>
      <c r="AI280" s="209"/>
      <c r="AJ280" s="209"/>
      <c r="AK280" s="209"/>
      <c r="AL280" s="209"/>
      <c r="AM280" s="209"/>
      <c r="AN280" s="209"/>
      <c r="AO280" s="209"/>
      <c r="AP280" s="209"/>
      <c r="AQ280" s="209"/>
      <c r="AR280" s="209"/>
      <c r="AS280" s="209"/>
      <c r="AT280" s="209"/>
      <c r="AU280" s="209"/>
      <c r="AV280" s="209"/>
      <c r="AW280" s="209"/>
      <c r="AX280" s="209"/>
      <c r="AY280" s="209"/>
      <c r="AZ280" s="209"/>
      <c r="BA280" s="209"/>
      <c r="BB280" s="209"/>
      <c r="BC280" s="209"/>
      <c r="BD280" s="209"/>
      <c r="BE280" s="209"/>
      <c r="BF280" s="209"/>
      <c r="BG280" s="209"/>
      <c r="BH280" s="209"/>
      <c r="BI280" s="209"/>
      <c r="BJ280" s="209"/>
      <c r="BK280" s="209"/>
      <c r="BL280" s="209"/>
      <c r="BM280" s="209"/>
      <c r="BN280" s="209"/>
      <c r="BO280" s="209"/>
      <c r="BP280" s="209"/>
      <c r="BQ280" s="209"/>
      <c r="BR280" s="209"/>
      <c r="BS280" s="209"/>
      <c r="BT280" s="209"/>
      <c r="BU280" s="209"/>
      <c r="BV280" s="209"/>
      <c r="BW280" s="209"/>
      <c r="BX280" s="209"/>
      <c r="BY280" s="209"/>
      <c r="BZ280" s="209"/>
      <c r="CA280" s="209"/>
      <c r="CB280" s="209"/>
      <c r="CC280" s="209"/>
      <c r="CD280" s="209"/>
      <c r="CE280" s="209"/>
      <c r="CF280" s="209"/>
      <c r="CG280" s="209"/>
      <c r="CH280" s="209"/>
      <c r="CI280" s="209"/>
      <c r="CJ280" s="209"/>
      <c r="CK280" s="209"/>
      <c r="CL280" s="209"/>
      <c r="CM280" s="209"/>
      <c r="CN280" s="209"/>
      <c r="CO280" s="209"/>
      <c r="CP280" s="209"/>
      <c r="CQ280" s="209"/>
      <c r="CR280" s="209"/>
      <c r="CS280" s="209"/>
      <c r="CT280" s="209"/>
      <c r="CU280" s="209"/>
      <c r="CV280" s="209"/>
      <c r="CW280" s="209"/>
      <c r="CX280" s="209"/>
      <c r="CY280" s="209"/>
      <c r="CZ280" s="209"/>
      <c r="DA280" s="209"/>
      <c r="DB280" s="209"/>
      <c r="DC280" s="209"/>
      <c r="DD280" s="209"/>
      <c r="DE280" s="209"/>
      <c r="DF280" s="209"/>
      <c r="DG280" s="209"/>
      <c r="DH280" s="209"/>
      <c r="DI280" s="209"/>
      <c r="DJ280" s="209"/>
      <c r="DK280" s="209"/>
      <c r="DL280" s="209"/>
      <c r="DM280" s="209"/>
      <c r="DN280" s="209"/>
      <c r="DO280" s="209"/>
      <c r="DP280" s="209"/>
      <c r="DQ280" s="209"/>
      <c r="DR280" s="209"/>
      <c r="DS280" s="209"/>
      <c r="DT280" s="209"/>
      <c r="DU280" s="209"/>
      <c r="DV280" s="209"/>
      <c r="DW280" s="209"/>
      <c r="DX280" s="209"/>
      <c r="DY280" s="209"/>
      <c r="DZ280" s="209"/>
      <c r="EA280" s="209"/>
      <c r="EB280" s="209"/>
      <c r="EC280" s="209"/>
      <c r="ED280" s="209"/>
      <c r="EE280" s="209"/>
      <c r="EF280" s="209"/>
      <c r="EG280" s="209"/>
      <c r="EH280" s="209"/>
      <c r="EI280" s="209"/>
      <c r="EJ280" s="209"/>
      <c r="EK280" s="209"/>
      <c r="EL280" s="209"/>
      <c r="EM280" s="209"/>
      <c r="EN280" s="209"/>
      <c r="EO280" s="209"/>
      <c r="EP280" s="209"/>
      <c r="EQ280" s="209"/>
      <c r="ER280" s="209"/>
      <c r="ES280" s="209"/>
      <c r="ET280" s="209"/>
      <c r="EU280" s="209"/>
      <c r="EV280" s="209"/>
      <c r="EW280" s="209"/>
      <c r="EX280" s="209"/>
      <c r="EY280" s="263"/>
      <c r="EZ280" s="209"/>
      <c r="FA280" s="209"/>
      <c r="FB280" s="437"/>
    </row>
    <row r="281" spans="1:159" hidden="1" outlineLevel="1">
      <c r="A281" s="314">
        <f>COUNTA(CurList)</f>
        <v>9</v>
      </c>
      <c r="B281" s="36"/>
      <c r="C281" s="36"/>
      <c r="E281" s="159" t="s">
        <v>816</v>
      </c>
      <c r="AF281" s="198"/>
      <c r="EY281" s="261"/>
      <c r="EZ281" s="159" t="s">
        <v>1904</v>
      </c>
      <c r="FB281" s="261"/>
    </row>
    <row r="282" spans="1:159" hidden="1" outlineLevel="1">
      <c r="A282" s="131"/>
      <c r="B282" s="36"/>
      <c r="C282" s="36"/>
      <c r="D282" s="159"/>
      <c r="AF282" s="198"/>
      <c r="EY282" s="261"/>
      <c r="EZ282" s="159"/>
      <c r="FB282" s="261"/>
    </row>
    <row r="283" spans="1:159" ht="12.75" hidden="1" customHeight="1" outlineLevel="1">
      <c r="A283" s="1008" t="s">
        <v>1969</v>
      </c>
      <c r="B283" s="1009"/>
      <c r="C283" s="1010"/>
      <c r="D283" s="169" t="str">
        <f>OutCur</f>
        <v>EUR</v>
      </c>
      <c r="E283" s="346">
        <f>SUMIF(CurList,$D283,H270:H280)</f>
        <v>1</v>
      </c>
      <c r="F283" s="347"/>
      <c r="G283" s="347"/>
      <c r="H283" s="347"/>
      <c r="I283" s="347"/>
      <c r="J283" s="347"/>
      <c r="K283" s="347"/>
      <c r="L283" s="347"/>
      <c r="M283" s="347"/>
      <c r="N283" s="347"/>
      <c r="O283" s="347"/>
      <c r="P283" s="347"/>
      <c r="Q283" s="347"/>
      <c r="R283" s="347"/>
      <c r="S283" s="347"/>
      <c r="T283" s="347"/>
      <c r="U283" s="347"/>
      <c r="V283" s="347"/>
      <c r="W283" s="347"/>
      <c r="X283" s="347"/>
      <c r="Y283" s="347"/>
      <c r="Z283" s="347"/>
      <c r="AA283" s="347"/>
      <c r="AB283" s="347"/>
      <c r="AC283" s="347"/>
      <c r="AD283" s="347"/>
      <c r="AE283" s="348"/>
      <c r="AF283" s="562">
        <f t="shared" ref="AF283:BK283" si="59">SUMIF(CurList,$D283,AF$270:AF$280)</f>
        <v>1</v>
      </c>
      <c r="AG283" s="283">
        <f t="shared" si="59"/>
        <v>1</v>
      </c>
      <c r="AH283" s="283">
        <f t="shared" si="59"/>
        <v>1</v>
      </c>
      <c r="AI283" s="283">
        <f t="shared" si="59"/>
        <v>1</v>
      </c>
      <c r="AJ283" s="283">
        <f t="shared" si="59"/>
        <v>1</v>
      </c>
      <c r="AK283" s="283">
        <f t="shared" si="59"/>
        <v>1</v>
      </c>
      <c r="AL283" s="283">
        <f t="shared" si="59"/>
        <v>1</v>
      </c>
      <c r="AM283" s="283">
        <f t="shared" si="59"/>
        <v>1</v>
      </c>
      <c r="AN283" s="283">
        <f t="shared" si="59"/>
        <v>1</v>
      </c>
      <c r="AO283" s="283">
        <f t="shared" si="59"/>
        <v>1</v>
      </c>
      <c r="AP283" s="283">
        <f t="shared" si="59"/>
        <v>1</v>
      </c>
      <c r="AQ283" s="283">
        <f t="shared" si="59"/>
        <v>1</v>
      </c>
      <c r="AR283" s="283">
        <f t="shared" si="59"/>
        <v>1</v>
      </c>
      <c r="AS283" s="283">
        <f t="shared" si="59"/>
        <v>1</v>
      </c>
      <c r="AT283" s="283">
        <f t="shared" si="59"/>
        <v>1</v>
      </c>
      <c r="AU283" s="283">
        <f t="shared" si="59"/>
        <v>1</v>
      </c>
      <c r="AV283" s="283">
        <f t="shared" si="59"/>
        <v>1</v>
      </c>
      <c r="AW283" s="283">
        <f t="shared" si="59"/>
        <v>1</v>
      </c>
      <c r="AX283" s="283">
        <f t="shared" si="59"/>
        <v>1</v>
      </c>
      <c r="AY283" s="283">
        <f t="shared" si="59"/>
        <v>1</v>
      </c>
      <c r="AZ283" s="283">
        <f t="shared" si="59"/>
        <v>1</v>
      </c>
      <c r="BA283" s="283">
        <f t="shared" si="59"/>
        <v>1</v>
      </c>
      <c r="BB283" s="283">
        <f t="shared" si="59"/>
        <v>1</v>
      </c>
      <c r="BC283" s="283">
        <f t="shared" si="59"/>
        <v>1</v>
      </c>
      <c r="BD283" s="283">
        <f t="shared" si="59"/>
        <v>1</v>
      </c>
      <c r="BE283" s="283">
        <f t="shared" si="59"/>
        <v>1</v>
      </c>
      <c r="BF283" s="283">
        <f t="shared" si="59"/>
        <v>1</v>
      </c>
      <c r="BG283" s="283">
        <f t="shared" si="59"/>
        <v>1</v>
      </c>
      <c r="BH283" s="283">
        <f t="shared" si="59"/>
        <v>1</v>
      </c>
      <c r="BI283" s="283">
        <f t="shared" si="59"/>
        <v>1</v>
      </c>
      <c r="BJ283" s="283">
        <f t="shared" si="59"/>
        <v>1</v>
      </c>
      <c r="BK283" s="283">
        <f t="shared" si="59"/>
        <v>1</v>
      </c>
      <c r="BL283" s="283">
        <f t="shared" ref="BL283:CQ283" si="60">SUMIF(CurList,$D283,BL$270:BL$280)</f>
        <v>1</v>
      </c>
      <c r="BM283" s="283">
        <f t="shared" si="60"/>
        <v>1</v>
      </c>
      <c r="BN283" s="283">
        <f t="shared" si="60"/>
        <v>1</v>
      </c>
      <c r="BO283" s="283">
        <f t="shared" si="60"/>
        <v>1</v>
      </c>
      <c r="BP283" s="283">
        <f t="shared" si="60"/>
        <v>1</v>
      </c>
      <c r="BQ283" s="283">
        <f t="shared" si="60"/>
        <v>1</v>
      </c>
      <c r="BR283" s="283">
        <f t="shared" si="60"/>
        <v>1</v>
      </c>
      <c r="BS283" s="283">
        <f t="shared" si="60"/>
        <v>1</v>
      </c>
      <c r="BT283" s="283">
        <f t="shared" si="60"/>
        <v>1</v>
      </c>
      <c r="BU283" s="283">
        <f t="shared" si="60"/>
        <v>1</v>
      </c>
      <c r="BV283" s="283">
        <f t="shared" si="60"/>
        <v>1</v>
      </c>
      <c r="BW283" s="283">
        <f t="shared" si="60"/>
        <v>1</v>
      </c>
      <c r="BX283" s="283">
        <f t="shared" si="60"/>
        <v>1</v>
      </c>
      <c r="BY283" s="283">
        <f t="shared" si="60"/>
        <v>1</v>
      </c>
      <c r="BZ283" s="283">
        <f t="shared" si="60"/>
        <v>1</v>
      </c>
      <c r="CA283" s="283">
        <f t="shared" si="60"/>
        <v>1</v>
      </c>
      <c r="CB283" s="283">
        <f t="shared" si="60"/>
        <v>1</v>
      </c>
      <c r="CC283" s="283">
        <f t="shared" si="60"/>
        <v>1</v>
      </c>
      <c r="CD283" s="283">
        <f t="shared" si="60"/>
        <v>1</v>
      </c>
      <c r="CE283" s="283">
        <f t="shared" si="60"/>
        <v>1</v>
      </c>
      <c r="CF283" s="283">
        <f t="shared" si="60"/>
        <v>1</v>
      </c>
      <c r="CG283" s="283">
        <f t="shared" si="60"/>
        <v>1</v>
      </c>
      <c r="CH283" s="283">
        <f t="shared" si="60"/>
        <v>1</v>
      </c>
      <c r="CI283" s="283">
        <f t="shared" si="60"/>
        <v>1</v>
      </c>
      <c r="CJ283" s="283">
        <f t="shared" si="60"/>
        <v>1</v>
      </c>
      <c r="CK283" s="283">
        <f t="shared" si="60"/>
        <v>1</v>
      </c>
      <c r="CL283" s="283">
        <f t="shared" si="60"/>
        <v>1</v>
      </c>
      <c r="CM283" s="283">
        <f t="shared" si="60"/>
        <v>1</v>
      </c>
      <c r="CN283" s="283">
        <f t="shared" si="60"/>
        <v>1</v>
      </c>
      <c r="CO283" s="283">
        <f t="shared" si="60"/>
        <v>1</v>
      </c>
      <c r="CP283" s="283">
        <f t="shared" si="60"/>
        <v>1</v>
      </c>
      <c r="CQ283" s="283">
        <f t="shared" si="60"/>
        <v>1</v>
      </c>
      <c r="CR283" s="283">
        <f t="shared" ref="CR283:DW283" si="61">SUMIF(CurList,$D283,CR$270:CR$280)</f>
        <v>1</v>
      </c>
      <c r="CS283" s="283">
        <f t="shared" si="61"/>
        <v>1</v>
      </c>
      <c r="CT283" s="283">
        <f t="shared" si="61"/>
        <v>1</v>
      </c>
      <c r="CU283" s="283">
        <f t="shared" si="61"/>
        <v>1</v>
      </c>
      <c r="CV283" s="283">
        <f t="shared" si="61"/>
        <v>1</v>
      </c>
      <c r="CW283" s="283">
        <f t="shared" si="61"/>
        <v>1</v>
      </c>
      <c r="CX283" s="283">
        <f t="shared" si="61"/>
        <v>1</v>
      </c>
      <c r="CY283" s="283">
        <f t="shared" si="61"/>
        <v>1</v>
      </c>
      <c r="CZ283" s="283">
        <f t="shared" si="61"/>
        <v>1</v>
      </c>
      <c r="DA283" s="283">
        <f t="shared" si="61"/>
        <v>1</v>
      </c>
      <c r="DB283" s="283">
        <f t="shared" si="61"/>
        <v>1</v>
      </c>
      <c r="DC283" s="283">
        <f t="shared" si="61"/>
        <v>1</v>
      </c>
      <c r="DD283" s="283">
        <f t="shared" si="61"/>
        <v>1</v>
      </c>
      <c r="DE283" s="283">
        <f t="shared" si="61"/>
        <v>1</v>
      </c>
      <c r="DF283" s="283">
        <f t="shared" si="61"/>
        <v>1</v>
      </c>
      <c r="DG283" s="283">
        <f t="shared" si="61"/>
        <v>1</v>
      </c>
      <c r="DH283" s="283">
        <f t="shared" si="61"/>
        <v>1</v>
      </c>
      <c r="DI283" s="283">
        <f t="shared" si="61"/>
        <v>1</v>
      </c>
      <c r="DJ283" s="283">
        <f t="shared" si="61"/>
        <v>1</v>
      </c>
      <c r="DK283" s="283">
        <f t="shared" si="61"/>
        <v>1</v>
      </c>
      <c r="DL283" s="283">
        <f t="shared" si="61"/>
        <v>1</v>
      </c>
      <c r="DM283" s="283">
        <f t="shared" si="61"/>
        <v>1</v>
      </c>
      <c r="DN283" s="283">
        <f t="shared" si="61"/>
        <v>1</v>
      </c>
      <c r="DO283" s="283">
        <f t="shared" si="61"/>
        <v>1</v>
      </c>
      <c r="DP283" s="283">
        <f t="shared" si="61"/>
        <v>1</v>
      </c>
      <c r="DQ283" s="283">
        <f t="shared" si="61"/>
        <v>1</v>
      </c>
      <c r="DR283" s="283">
        <f t="shared" si="61"/>
        <v>1</v>
      </c>
      <c r="DS283" s="283">
        <f t="shared" si="61"/>
        <v>1</v>
      </c>
      <c r="DT283" s="283">
        <f t="shared" si="61"/>
        <v>1</v>
      </c>
      <c r="DU283" s="283">
        <f t="shared" si="61"/>
        <v>1</v>
      </c>
      <c r="DV283" s="283">
        <f t="shared" si="61"/>
        <v>1</v>
      </c>
      <c r="DW283" s="283">
        <f t="shared" si="61"/>
        <v>1</v>
      </c>
      <c r="DX283" s="283">
        <f t="shared" ref="DX283:EX283" si="62">SUMIF(CurList,$D283,DX$270:DX$280)</f>
        <v>1</v>
      </c>
      <c r="DY283" s="283">
        <f t="shared" si="62"/>
        <v>1</v>
      </c>
      <c r="DZ283" s="283">
        <f t="shared" si="62"/>
        <v>1</v>
      </c>
      <c r="EA283" s="283">
        <f t="shared" si="62"/>
        <v>1</v>
      </c>
      <c r="EB283" s="283">
        <f t="shared" si="62"/>
        <v>1</v>
      </c>
      <c r="EC283" s="283">
        <f t="shared" si="62"/>
        <v>1</v>
      </c>
      <c r="ED283" s="283">
        <f t="shared" si="62"/>
        <v>1</v>
      </c>
      <c r="EE283" s="283">
        <f t="shared" si="62"/>
        <v>1</v>
      </c>
      <c r="EF283" s="283">
        <f t="shared" si="62"/>
        <v>1</v>
      </c>
      <c r="EG283" s="283">
        <f t="shared" si="62"/>
        <v>1</v>
      </c>
      <c r="EH283" s="283">
        <f t="shared" si="62"/>
        <v>1</v>
      </c>
      <c r="EI283" s="283">
        <f t="shared" si="62"/>
        <v>1</v>
      </c>
      <c r="EJ283" s="283">
        <f t="shared" si="62"/>
        <v>1</v>
      </c>
      <c r="EK283" s="283">
        <f t="shared" si="62"/>
        <v>1</v>
      </c>
      <c r="EL283" s="283">
        <f t="shared" si="62"/>
        <v>1</v>
      </c>
      <c r="EM283" s="283">
        <f t="shared" si="62"/>
        <v>1</v>
      </c>
      <c r="EN283" s="283">
        <f t="shared" si="62"/>
        <v>1</v>
      </c>
      <c r="EO283" s="283">
        <f t="shared" si="62"/>
        <v>1</v>
      </c>
      <c r="EP283" s="283">
        <f t="shared" si="62"/>
        <v>1</v>
      </c>
      <c r="EQ283" s="283">
        <f t="shared" si="62"/>
        <v>1</v>
      </c>
      <c r="ER283" s="283">
        <f t="shared" si="62"/>
        <v>1</v>
      </c>
      <c r="ES283" s="283">
        <f t="shared" si="62"/>
        <v>1</v>
      </c>
      <c r="ET283" s="283">
        <f t="shared" si="62"/>
        <v>1</v>
      </c>
      <c r="EU283" s="283">
        <f t="shared" si="62"/>
        <v>1</v>
      </c>
      <c r="EV283" s="283">
        <f t="shared" si="62"/>
        <v>1</v>
      </c>
      <c r="EW283" s="283">
        <f t="shared" si="62"/>
        <v>1</v>
      </c>
      <c r="EX283" s="283">
        <f t="shared" si="62"/>
        <v>1</v>
      </c>
      <c r="EY283" s="261"/>
      <c r="EZ283" s="159"/>
      <c r="FB283" s="261"/>
    </row>
    <row r="284" spans="1:159" hidden="1" outlineLevel="1">
      <c r="EY284" s="261"/>
      <c r="FB284" s="261"/>
    </row>
    <row r="285" spans="1:159">
      <c r="A285" s="131"/>
      <c r="B285" s="36"/>
      <c r="C285" s="131"/>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c r="EA285" s="36"/>
      <c r="EB285" s="36"/>
      <c r="EC285" s="36"/>
      <c r="ED285" s="36"/>
      <c r="EE285" s="36"/>
      <c r="EF285" s="36"/>
      <c r="EG285" s="36"/>
      <c r="EH285" s="36"/>
      <c r="EI285" s="36"/>
      <c r="EJ285" s="36"/>
      <c r="EK285" s="36"/>
      <c r="EL285" s="36"/>
      <c r="EM285" s="36"/>
      <c r="EN285" s="36"/>
      <c r="EO285" s="36"/>
      <c r="EP285" s="36"/>
      <c r="EQ285" s="36"/>
      <c r="ER285" s="36"/>
      <c r="ES285" s="36"/>
      <c r="ET285" s="36"/>
      <c r="EU285" s="36"/>
      <c r="EV285" s="36"/>
      <c r="EW285" s="36"/>
      <c r="EX285" s="36"/>
      <c r="EY285" s="261"/>
      <c r="FB285" s="261"/>
    </row>
    <row r="286" spans="1:159" collapsed="1">
      <c r="A286" s="495" t="s">
        <v>1998</v>
      </c>
      <c r="B286" s="496"/>
      <c r="C286" s="496"/>
      <c r="D286" s="496"/>
      <c r="E286" s="496"/>
      <c r="F286" s="496"/>
      <c r="G286" s="496"/>
      <c r="H286" s="496"/>
      <c r="I286" s="496"/>
      <c r="J286" s="496"/>
      <c r="K286" s="496"/>
      <c r="L286" s="496"/>
      <c r="M286" s="496"/>
      <c r="N286" s="496"/>
      <c r="O286" s="496"/>
      <c r="P286" s="496"/>
      <c r="Q286" s="496"/>
      <c r="R286" s="497"/>
      <c r="S286" s="497"/>
      <c r="T286" s="497"/>
      <c r="U286" s="497"/>
      <c r="V286" s="497"/>
      <c r="W286" s="497"/>
      <c r="X286" s="497"/>
      <c r="Y286" s="497"/>
      <c r="Z286" s="497"/>
      <c r="AA286" s="497"/>
      <c r="AB286" s="497"/>
      <c r="AC286" s="497"/>
      <c r="AD286" s="497"/>
      <c r="AE286" s="497"/>
      <c r="AF286" s="497"/>
      <c r="AG286" s="497"/>
      <c r="AH286" s="497"/>
      <c r="AI286" s="497"/>
      <c r="AJ286" s="497"/>
      <c r="AK286" s="497"/>
      <c r="AL286" s="497"/>
      <c r="AM286" s="497"/>
      <c r="AN286" s="497"/>
      <c r="AO286" s="497"/>
      <c r="AP286" s="497"/>
      <c r="AQ286" s="497"/>
      <c r="AR286" s="497"/>
      <c r="AS286" s="497"/>
      <c r="AT286" s="497"/>
      <c r="AU286" s="497"/>
      <c r="AV286" s="497"/>
      <c r="AW286" s="497"/>
      <c r="AX286" s="497"/>
      <c r="AY286" s="497"/>
      <c r="AZ286" s="497"/>
      <c r="BA286" s="497"/>
      <c r="BB286" s="497"/>
      <c r="BC286" s="497"/>
      <c r="BD286" s="497"/>
      <c r="BE286" s="497"/>
      <c r="BF286" s="497"/>
      <c r="BG286" s="497"/>
      <c r="BH286" s="497"/>
      <c r="BI286" s="497"/>
      <c r="BJ286" s="497"/>
      <c r="BK286" s="497"/>
      <c r="BL286" s="497"/>
      <c r="BM286" s="497"/>
      <c r="BN286" s="497"/>
      <c r="BO286" s="497"/>
      <c r="BP286" s="497"/>
      <c r="BQ286" s="497"/>
      <c r="BR286" s="497"/>
      <c r="BS286" s="497"/>
      <c r="BT286" s="497"/>
      <c r="BU286" s="497"/>
      <c r="BV286" s="497"/>
      <c r="BW286" s="497"/>
      <c r="BX286" s="497"/>
      <c r="BY286" s="497"/>
      <c r="BZ286" s="497"/>
      <c r="CA286" s="497"/>
      <c r="CB286" s="497"/>
      <c r="CC286" s="497"/>
      <c r="CD286" s="497"/>
      <c r="CE286" s="497"/>
      <c r="CF286" s="497"/>
      <c r="CG286" s="497"/>
      <c r="CH286" s="497"/>
      <c r="CI286" s="497"/>
      <c r="CJ286" s="497"/>
      <c r="CK286" s="497"/>
      <c r="CL286" s="497"/>
      <c r="CM286" s="497"/>
      <c r="CN286" s="497"/>
      <c r="CO286" s="497"/>
      <c r="CP286" s="497"/>
      <c r="CQ286" s="497"/>
      <c r="CR286" s="497"/>
      <c r="CS286" s="497"/>
      <c r="CT286" s="497"/>
      <c r="CU286" s="497"/>
      <c r="CV286" s="497"/>
      <c r="CW286" s="497"/>
      <c r="CX286" s="497"/>
      <c r="CY286" s="497"/>
      <c r="CZ286" s="497"/>
      <c r="DA286" s="497"/>
      <c r="DB286" s="497"/>
      <c r="DC286" s="497"/>
      <c r="DD286" s="497"/>
      <c r="DE286" s="497"/>
      <c r="DF286" s="497"/>
      <c r="DG286" s="497"/>
      <c r="DH286" s="497"/>
      <c r="DI286" s="497"/>
      <c r="DJ286" s="497"/>
      <c r="DK286" s="497"/>
      <c r="DL286" s="497"/>
      <c r="DM286" s="497"/>
      <c r="DN286" s="497"/>
      <c r="DO286" s="497"/>
      <c r="DP286" s="497"/>
      <c r="DQ286" s="497"/>
      <c r="DR286" s="497"/>
      <c r="DS286" s="497"/>
      <c r="DT286" s="497"/>
      <c r="DU286" s="497"/>
      <c r="DV286" s="497"/>
      <c r="DW286" s="497"/>
      <c r="DX286" s="497"/>
      <c r="DY286" s="497"/>
      <c r="DZ286" s="497"/>
      <c r="EA286" s="497"/>
      <c r="EB286" s="497"/>
      <c r="EC286" s="497"/>
      <c r="ED286" s="497"/>
      <c r="EE286" s="497"/>
      <c r="EF286" s="497"/>
      <c r="EG286" s="497"/>
      <c r="EH286" s="497"/>
      <c r="EI286" s="497"/>
      <c r="EJ286" s="497"/>
      <c r="EK286" s="497"/>
      <c r="EL286" s="497"/>
      <c r="EM286" s="497"/>
      <c r="EN286" s="497"/>
      <c r="EO286" s="497"/>
      <c r="EP286" s="497"/>
      <c r="EQ286" s="497"/>
      <c r="ER286" s="497"/>
      <c r="ES286" s="497"/>
      <c r="ET286" s="497"/>
      <c r="EU286" s="497"/>
      <c r="EV286" s="497"/>
      <c r="EW286" s="497"/>
      <c r="EX286" s="497"/>
      <c r="EY286" s="497"/>
      <c r="EZ286" s="497"/>
      <c r="FA286" s="497"/>
      <c r="FB286" s="497"/>
    </row>
    <row r="287" spans="1:159" hidden="1" outlineLevel="1">
      <c r="A287"/>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c r="EA287" s="36"/>
      <c r="EB287" s="36"/>
      <c r="EC287" s="36"/>
      <c r="ED287" s="36"/>
      <c r="EE287" s="36"/>
      <c r="EF287" s="36"/>
      <c r="EG287" s="36"/>
      <c r="EH287" s="36"/>
      <c r="EI287" s="36"/>
      <c r="EJ287" s="36"/>
      <c r="EK287" s="36"/>
      <c r="EL287" s="36"/>
      <c r="EM287" s="36"/>
      <c r="EN287" s="36"/>
      <c r="EO287" s="36"/>
      <c r="EP287" s="36"/>
      <c r="EQ287" s="36"/>
      <c r="ER287" s="36"/>
      <c r="ES287" s="36"/>
      <c r="ET287" s="36"/>
      <c r="EU287" s="36"/>
      <c r="EV287" s="36"/>
      <c r="EW287" s="36"/>
      <c r="EX287" s="36"/>
      <c r="EY287" s="261"/>
      <c r="FB287" s="261"/>
      <c r="FC287" s="36"/>
    </row>
    <row r="288" spans="1:159" hidden="1" outlineLevel="1" collapsed="1">
      <c r="A288" s="885" t="s">
        <v>404</v>
      </c>
      <c r="B288" s="286" t="s">
        <v>39</v>
      </c>
      <c r="C288" s="36"/>
      <c r="D288" s="36"/>
      <c r="E288" s="288" t="s">
        <v>790</v>
      </c>
      <c r="F288" s="288" t="s">
        <v>796</v>
      </c>
      <c r="G288" s="292" t="s">
        <v>788</v>
      </c>
      <c r="H288" s="443" t="s">
        <v>47</v>
      </c>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c r="EA288" s="36"/>
      <c r="EB288" s="36"/>
      <c r="EC288" s="36"/>
      <c r="ED288" s="36"/>
      <c r="EE288" s="36"/>
      <c r="EF288" s="36"/>
      <c r="EG288" s="36"/>
      <c r="EH288" s="36"/>
      <c r="EI288" s="36"/>
      <c r="EJ288" s="36"/>
      <c r="EK288" s="36"/>
      <c r="EL288" s="36"/>
      <c r="EM288" s="36"/>
      <c r="EN288" s="36"/>
      <c r="EO288" s="36"/>
      <c r="EP288" s="36"/>
      <c r="EQ288" s="36"/>
      <c r="ER288" s="36"/>
      <c r="ES288" s="36"/>
      <c r="ET288" s="36"/>
      <c r="EU288" s="36"/>
      <c r="EV288" s="36"/>
      <c r="EW288" s="36"/>
      <c r="EX288" s="36"/>
      <c r="EY288" s="261"/>
      <c r="FB288" s="261"/>
      <c r="FC288" s="36"/>
    </row>
    <row r="289" spans="1:159" ht="5.0999999999999996" hidden="1" customHeight="1" outlineLevel="2">
      <c r="A289" s="213"/>
      <c r="B289" s="213"/>
      <c r="C289" s="213"/>
      <c r="D289" s="213"/>
      <c r="E289" s="349"/>
      <c r="F289" s="213"/>
      <c r="G289" s="213"/>
      <c r="H289" s="214"/>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c r="EA289" s="36"/>
      <c r="EB289" s="36"/>
      <c r="EC289" s="36"/>
      <c r="ED289" s="36"/>
      <c r="EE289" s="36"/>
      <c r="EF289" s="36"/>
      <c r="EG289" s="36"/>
      <c r="EH289" s="36"/>
      <c r="EI289" s="36"/>
      <c r="EJ289" s="36"/>
      <c r="EK289" s="36"/>
      <c r="EL289" s="36"/>
      <c r="EM289" s="36"/>
      <c r="EN289" s="36"/>
      <c r="EO289" s="36"/>
      <c r="EP289" s="36"/>
      <c r="EQ289" s="36"/>
      <c r="ER289" s="36"/>
      <c r="ES289" s="36"/>
      <c r="ET289" s="36"/>
      <c r="EU289" s="36"/>
      <c r="EV289" s="36"/>
      <c r="EW289" s="36"/>
      <c r="EX289" s="36"/>
      <c r="EY289" s="261"/>
      <c r="FB289" s="261"/>
      <c r="FC289" s="36"/>
    </row>
    <row r="290" spans="1:159" ht="12.75" hidden="1" customHeight="1" outlineLevel="2">
      <c r="A290" s="36">
        <v>1</v>
      </c>
      <c r="B290" s="990" t="s">
        <v>2292</v>
      </c>
      <c r="C290" s="982"/>
      <c r="D290" s="983"/>
      <c r="E290" s="344" t="s">
        <v>1828</v>
      </c>
      <c r="F290" s="472"/>
      <c r="G290" s="475" t="s">
        <v>787</v>
      </c>
      <c r="H290" s="444"/>
      <c r="I290" s="218"/>
      <c r="J290" s="218"/>
      <c r="K290" s="218"/>
      <c r="L290" s="218"/>
      <c r="M290" s="218"/>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c r="EA290" s="36"/>
      <c r="EB290" s="36"/>
      <c r="EC290" s="36"/>
      <c r="ED290" s="36"/>
      <c r="EE290" s="36"/>
      <c r="EF290" s="36"/>
      <c r="EG290" s="36"/>
      <c r="EH290" s="36"/>
      <c r="EI290" s="36"/>
      <c r="EJ290" s="36"/>
      <c r="EK290" s="36"/>
      <c r="EL290" s="36"/>
      <c r="EM290" s="36"/>
      <c r="EN290" s="36"/>
      <c r="EO290" s="36"/>
      <c r="EP290" s="36"/>
      <c r="EQ290" s="36"/>
      <c r="ER290" s="36"/>
      <c r="ES290" s="36"/>
      <c r="ET290" s="36"/>
      <c r="EU290" s="36"/>
      <c r="EV290" s="36"/>
      <c r="EW290" s="36"/>
      <c r="EX290" s="36"/>
      <c r="EY290" s="261"/>
      <c r="FB290" s="261"/>
    </row>
    <row r="291" spans="1:159" ht="12.75" hidden="1" customHeight="1" outlineLevel="2">
      <c r="A291" s="36">
        <v>2</v>
      </c>
      <c r="B291" s="981" t="s">
        <v>2100</v>
      </c>
      <c r="C291" s="982"/>
      <c r="D291" s="983"/>
      <c r="E291" s="344" t="s">
        <v>2108</v>
      </c>
      <c r="F291" s="472"/>
      <c r="G291" s="475" t="s">
        <v>787</v>
      </c>
      <c r="H291" s="285" t="s">
        <v>1461</v>
      </c>
      <c r="I291" s="218"/>
      <c r="J291" s="218"/>
      <c r="K291" s="218"/>
      <c r="L291" s="218"/>
      <c r="M291" s="218"/>
      <c r="N291" s="36"/>
      <c r="O291" s="36"/>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c r="EA291" s="36"/>
      <c r="EB291" s="36"/>
      <c r="EC291" s="36"/>
      <c r="ED291" s="36"/>
      <c r="EE291" s="36"/>
      <c r="EF291" s="36"/>
      <c r="EG291" s="36"/>
      <c r="EH291" s="36"/>
      <c r="EI291" s="36"/>
      <c r="EJ291" s="36"/>
      <c r="EK291" s="36"/>
      <c r="EL291" s="36"/>
      <c r="EM291" s="36"/>
      <c r="EN291" s="36"/>
      <c r="EO291" s="36"/>
      <c r="EP291" s="36"/>
      <c r="EQ291" s="36"/>
      <c r="ER291" s="36"/>
      <c r="ES291" s="36"/>
      <c r="ET291" s="36"/>
      <c r="EU291" s="36"/>
      <c r="EV291" s="36"/>
      <c r="EW291" s="36"/>
      <c r="EX291" s="36"/>
      <c r="EY291" s="261"/>
      <c r="FB291" s="261"/>
      <c r="FC291" s="36"/>
    </row>
    <row r="292" spans="1:159" ht="12.75" hidden="1" customHeight="1" outlineLevel="2">
      <c r="A292" s="36">
        <v>3</v>
      </c>
      <c r="B292" s="990" t="s">
        <v>2156</v>
      </c>
      <c r="C292" s="982"/>
      <c r="D292" s="983"/>
      <c r="E292" s="344" t="s">
        <v>2109</v>
      </c>
      <c r="F292" s="472"/>
      <c r="G292" s="475" t="s">
        <v>787</v>
      </c>
      <c r="H292" s="285" t="s">
        <v>1461</v>
      </c>
      <c r="I292" s="218"/>
      <c r="J292" s="218"/>
      <c r="K292" s="218"/>
      <c r="L292" s="218"/>
      <c r="M292" s="218"/>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c r="EA292" s="36"/>
      <c r="EB292" s="36"/>
      <c r="EC292" s="36"/>
      <c r="ED292" s="36"/>
      <c r="EE292" s="36"/>
      <c r="EF292" s="36"/>
      <c r="EG292" s="36"/>
      <c r="EH292" s="36"/>
      <c r="EI292" s="36"/>
      <c r="EJ292" s="36"/>
      <c r="EK292" s="36"/>
      <c r="EL292" s="36"/>
      <c r="EM292" s="36"/>
      <c r="EN292" s="36"/>
      <c r="EO292" s="36"/>
      <c r="EP292" s="36"/>
      <c r="EQ292" s="36"/>
      <c r="ER292" s="36"/>
      <c r="ES292" s="36"/>
      <c r="ET292" s="36"/>
      <c r="EU292" s="36"/>
      <c r="EV292" s="36"/>
      <c r="EW292" s="36"/>
      <c r="EX292" s="36"/>
      <c r="EY292" s="261"/>
      <c r="FB292" s="261"/>
      <c r="FC292" s="36"/>
    </row>
    <row r="293" spans="1:159" ht="12.75" hidden="1" customHeight="1" outlineLevel="2">
      <c r="A293" s="36">
        <v>4</v>
      </c>
      <c r="B293" s="981" t="s">
        <v>2101</v>
      </c>
      <c r="C293" s="982"/>
      <c r="D293" s="983"/>
      <c r="E293" s="344" t="s">
        <v>2110</v>
      </c>
      <c r="F293" s="472"/>
      <c r="G293" s="475" t="s">
        <v>787</v>
      </c>
      <c r="H293" s="285" t="s">
        <v>1461</v>
      </c>
      <c r="I293" s="218"/>
      <c r="J293" s="218"/>
      <c r="K293" s="218"/>
      <c r="L293" s="218"/>
      <c r="M293" s="218"/>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c r="EA293" s="36"/>
      <c r="EB293" s="36"/>
      <c r="EC293" s="36"/>
      <c r="ED293" s="36"/>
      <c r="EE293" s="36"/>
      <c r="EF293" s="36"/>
      <c r="EG293" s="36"/>
      <c r="EH293" s="36"/>
      <c r="EI293" s="36"/>
      <c r="EJ293" s="36"/>
      <c r="EK293" s="36"/>
      <c r="EL293" s="36"/>
      <c r="EM293" s="36"/>
      <c r="EN293" s="36"/>
      <c r="EO293" s="36"/>
      <c r="EP293" s="36"/>
      <c r="EQ293" s="36"/>
      <c r="ER293" s="36"/>
      <c r="ES293" s="36"/>
      <c r="ET293" s="36"/>
      <c r="EU293" s="36"/>
      <c r="EV293" s="36"/>
      <c r="EW293" s="36"/>
      <c r="EX293" s="36"/>
      <c r="EY293" s="261"/>
      <c r="FB293" s="261"/>
      <c r="FC293" s="36"/>
    </row>
    <row r="294" spans="1:159" ht="12.75" hidden="1" customHeight="1" outlineLevel="2">
      <c r="A294" s="36">
        <v>5</v>
      </c>
      <c r="B294" s="981" t="s">
        <v>2102</v>
      </c>
      <c r="C294" s="982"/>
      <c r="D294" s="983"/>
      <c r="E294" s="344" t="s">
        <v>2111</v>
      </c>
      <c r="F294" s="472"/>
      <c r="G294" s="475" t="s">
        <v>787</v>
      </c>
      <c r="H294" s="285" t="s">
        <v>1461</v>
      </c>
      <c r="I294" s="218"/>
      <c r="J294" s="218"/>
      <c r="K294" s="218"/>
      <c r="L294" s="218"/>
      <c r="M294" s="218"/>
      <c r="N294" s="36"/>
      <c r="O294" s="36"/>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36"/>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c r="EA294" s="36"/>
      <c r="EB294" s="36"/>
      <c r="EC294" s="36"/>
      <c r="ED294" s="36"/>
      <c r="EE294" s="36"/>
      <c r="EF294" s="36"/>
      <c r="EG294" s="36"/>
      <c r="EH294" s="36"/>
      <c r="EI294" s="36"/>
      <c r="EJ294" s="36"/>
      <c r="EK294" s="36"/>
      <c r="EL294" s="36"/>
      <c r="EM294" s="36"/>
      <c r="EN294" s="36"/>
      <c r="EO294" s="36"/>
      <c r="EP294" s="36"/>
      <c r="EQ294" s="36"/>
      <c r="ER294" s="36"/>
      <c r="ES294" s="36"/>
      <c r="ET294" s="36"/>
      <c r="EU294" s="36"/>
      <c r="EV294" s="36"/>
      <c r="EW294" s="36"/>
      <c r="EX294" s="36"/>
      <c r="EY294" s="261"/>
      <c r="FB294" s="261"/>
      <c r="FC294" s="36"/>
    </row>
    <row r="295" spans="1:159" ht="12.75" hidden="1" customHeight="1" outlineLevel="2">
      <c r="A295" s="36">
        <v>6</v>
      </c>
      <c r="B295" s="981" t="s">
        <v>2103</v>
      </c>
      <c r="C295" s="982"/>
      <c r="D295" s="983"/>
      <c r="E295" s="344" t="s">
        <v>2112</v>
      </c>
      <c r="F295" s="472"/>
      <c r="G295" s="475" t="s">
        <v>787</v>
      </c>
      <c r="H295" s="285" t="s">
        <v>1461</v>
      </c>
      <c r="I295" s="218"/>
      <c r="J295" s="218"/>
      <c r="K295" s="218"/>
      <c r="L295" s="218"/>
      <c r="M295" s="218"/>
      <c r="N295" s="36"/>
      <c r="O295" s="36"/>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36"/>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c r="EA295" s="36"/>
      <c r="EB295" s="36"/>
      <c r="EC295" s="36"/>
      <c r="ED295" s="36"/>
      <c r="EE295" s="36"/>
      <c r="EF295" s="36"/>
      <c r="EG295" s="36"/>
      <c r="EH295" s="36"/>
      <c r="EI295" s="36"/>
      <c r="EJ295" s="36"/>
      <c r="EK295" s="36"/>
      <c r="EL295" s="36"/>
      <c r="EM295" s="36"/>
      <c r="EN295" s="36"/>
      <c r="EO295" s="36"/>
      <c r="EP295" s="36"/>
      <c r="EQ295" s="36"/>
      <c r="ER295" s="36"/>
      <c r="ES295" s="36"/>
      <c r="ET295" s="36"/>
      <c r="EU295" s="36"/>
      <c r="EV295" s="36"/>
      <c r="EW295" s="36"/>
      <c r="EX295" s="36"/>
      <c r="EY295" s="261"/>
      <c r="FB295" s="261"/>
      <c r="FC295" s="36"/>
    </row>
    <row r="296" spans="1:159" ht="12.75" hidden="1" customHeight="1" outlineLevel="2">
      <c r="A296" s="36">
        <v>7</v>
      </c>
      <c r="B296" s="981" t="s">
        <v>2104</v>
      </c>
      <c r="C296" s="982"/>
      <c r="D296" s="983"/>
      <c r="E296" s="344" t="s">
        <v>2113</v>
      </c>
      <c r="F296" s="472"/>
      <c r="G296" s="475" t="s">
        <v>787</v>
      </c>
      <c r="H296" s="285" t="s">
        <v>1462</v>
      </c>
      <c r="I296" s="218"/>
      <c r="J296" s="218"/>
      <c r="K296" s="218"/>
      <c r="L296" s="218"/>
      <c r="M296" s="218"/>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36"/>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c r="EA296" s="36"/>
      <c r="EB296" s="36"/>
      <c r="EC296" s="36"/>
      <c r="ED296" s="36"/>
      <c r="EE296" s="36"/>
      <c r="EF296" s="36"/>
      <c r="EG296" s="36"/>
      <c r="EH296" s="36"/>
      <c r="EI296" s="36"/>
      <c r="EJ296" s="36"/>
      <c r="EK296" s="36"/>
      <c r="EL296" s="36"/>
      <c r="EM296" s="36"/>
      <c r="EN296" s="36"/>
      <c r="EO296" s="36"/>
      <c r="EP296" s="36"/>
      <c r="EQ296" s="36"/>
      <c r="ER296" s="36"/>
      <c r="ES296" s="36"/>
      <c r="ET296" s="36"/>
      <c r="EU296" s="36"/>
      <c r="EV296" s="36"/>
      <c r="EW296" s="36"/>
      <c r="EX296" s="36"/>
      <c r="EY296" s="261"/>
      <c r="FB296" s="261"/>
      <c r="FC296" s="36"/>
    </row>
    <row r="297" spans="1:159" ht="12.75" hidden="1" customHeight="1" outlineLevel="2">
      <c r="A297" s="36">
        <v>8</v>
      </c>
      <c r="B297" s="981" t="s">
        <v>2105</v>
      </c>
      <c r="C297" s="982"/>
      <c r="D297" s="983"/>
      <c r="E297" s="344" t="s">
        <v>2114</v>
      </c>
      <c r="F297" s="472"/>
      <c r="G297" s="475" t="s">
        <v>787</v>
      </c>
      <c r="H297" s="285" t="s">
        <v>1462</v>
      </c>
      <c r="I297" s="218"/>
      <c r="J297" s="218"/>
      <c r="K297" s="218"/>
      <c r="L297" s="218"/>
      <c r="M297" s="218"/>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c r="EA297" s="36"/>
      <c r="EB297" s="36"/>
      <c r="EC297" s="36"/>
      <c r="ED297" s="36"/>
      <c r="EE297" s="36"/>
      <c r="EF297" s="36"/>
      <c r="EG297" s="36"/>
      <c r="EH297" s="36"/>
      <c r="EI297" s="36"/>
      <c r="EJ297" s="36"/>
      <c r="EK297" s="36"/>
      <c r="EL297" s="36"/>
      <c r="EM297" s="36"/>
      <c r="EN297" s="36"/>
      <c r="EO297" s="36"/>
      <c r="EP297" s="36"/>
      <c r="EQ297" s="36"/>
      <c r="ER297" s="36"/>
      <c r="ES297" s="36"/>
      <c r="ET297" s="36"/>
      <c r="EU297" s="36"/>
      <c r="EV297" s="36"/>
      <c r="EW297" s="36"/>
      <c r="EX297" s="36"/>
      <c r="EY297" s="261"/>
      <c r="FB297" s="261"/>
      <c r="FC297" s="36"/>
    </row>
    <row r="298" spans="1:159" ht="12.75" hidden="1" customHeight="1" outlineLevel="2">
      <c r="A298" s="36">
        <v>9</v>
      </c>
      <c r="B298" s="981" t="s">
        <v>2106</v>
      </c>
      <c r="C298" s="982"/>
      <c r="D298" s="983"/>
      <c r="E298" s="344" t="s">
        <v>2115</v>
      </c>
      <c r="F298" s="472"/>
      <c r="G298" s="475" t="s">
        <v>787</v>
      </c>
      <c r="H298" s="285" t="s">
        <v>1462</v>
      </c>
      <c r="I298" s="126"/>
      <c r="J298" s="126"/>
      <c r="K298" s="126"/>
      <c r="L298" s="126"/>
      <c r="M298" s="126"/>
      <c r="N298" s="144"/>
      <c r="O298" s="230"/>
      <c r="P298" s="230"/>
      <c r="Q298" s="230"/>
      <c r="R298" s="230"/>
      <c r="S298" s="230"/>
      <c r="T298" s="230"/>
      <c r="U298" s="230"/>
      <c r="V298" s="230"/>
      <c r="W298" s="144"/>
      <c r="X298" s="144"/>
      <c r="Y298" s="144"/>
      <c r="Z298" s="144"/>
      <c r="AA298" s="144"/>
      <c r="AB298" s="144"/>
      <c r="AC298" s="144"/>
      <c r="AD298" s="144"/>
      <c r="AE298" s="144"/>
      <c r="AF298" s="144"/>
      <c r="AG298" s="144"/>
      <c r="AH298" s="144"/>
      <c r="AI298" s="144"/>
      <c r="AJ298" s="144"/>
      <c r="AK298" s="144"/>
      <c r="AL298" s="144"/>
      <c r="AM298" s="144"/>
      <c r="AN298" s="144"/>
      <c r="AO298" s="144"/>
      <c r="AP298" s="144"/>
      <c r="AQ298" s="144"/>
      <c r="AR298" s="144"/>
      <c r="AS298" s="144"/>
      <c r="AT298" s="144"/>
      <c r="AU298" s="144"/>
      <c r="AV298" s="144"/>
      <c r="AW298" s="144"/>
      <c r="AX298" s="144"/>
      <c r="AY298" s="144"/>
      <c r="AZ298" s="144"/>
      <c r="BA298" s="144"/>
      <c r="BB298" s="144"/>
      <c r="BC298" s="144"/>
      <c r="BD298" s="144"/>
      <c r="BE298" s="144"/>
      <c r="BF298" s="144"/>
      <c r="BG298" s="144"/>
      <c r="BH298" s="144"/>
      <c r="BI298" s="144"/>
      <c r="BJ298" s="144"/>
      <c r="BK298" s="144"/>
      <c r="BL298" s="144"/>
      <c r="BM298" s="144"/>
      <c r="BN298" s="144"/>
      <c r="BO298" s="144"/>
      <c r="BP298" s="144"/>
      <c r="BQ298" s="144"/>
      <c r="BR298" s="144"/>
      <c r="BS298" s="144"/>
      <c r="BT298" s="144"/>
      <c r="BU298" s="144"/>
      <c r="BV298" s="144"/>
      <c r="BW298" s="144"/>
      <c r="BX298" s="144"/>
      <c r="BY298" s="144"/>
      <c r="BZ298" s="144"/>
      <c r="CA298" s="144"/>
      <c r="CB298" s="144"/>
      <c r="CC298" s="144"/>
      <c r="CD298" s="144"/>
      <c r="CE298" s="144"/>
      <c r="CF298" s="144"/>
      <c r="CG298" s="144"/>
      <c r="CH298" s="144"/>
      <c r="CI298" s="144"/>
      <c r="CJ298" s="144"/>
      <c r="CK298" s="144"/>
      <c r="CL298" s="144"/>
      <c r="CM298" s="144"/>
      <c r="CN298" s="144"/>
      <c r="CO298" s="144"/>
      <c r="CP298" s="144"/>
      <c r="CQ298" s="144"/>
      <c r="CR298" s="144"/>
      <c r="CS298" s="144"/>
      <c r="CT298" s="144"/>
      <c r="CU298" s="144"/>
      <c r="CV298" s="144"/>
      <c r="CW298" s="144"/>
      <c r="CX298" s="144"/>
      <c r="CY298" s="144"/>
      <c r="CZ298" s="144"/>
      <c r="DA298" s="144"/>
      <c r="DB298" s="144"/>
      <c r="DC298" s="144"/>
      <c r="DD298" s="144"/>
      <c r="DE298" s="144"/>
      <c r="DF298" s="144"/>
      <c r="DG298" s="144"/>
      <c r="DH298" s="144"/>
      <c r="DI298" s="144"/>
      <c r="DJ298" s="144"/>
      <c r="DK298" s="144"/>
      <c r="DL298" s="144"/>
      <c r="DM298" s="144"/>
      <c r="DN298" s="144"/>
      <c r="DO298" s="144"/>
      <c r="DP298" s="144"/>
      <c r="DQ298" s="144"/>
      <c r="DR298" s="144"/>
      <c r="DS298" s="144"/>
      <c r="DT298" s="144"/>
      <c r="DU298" s="144"/>
      <c r="DV298" s="144"/>
      <c r="DW298" s="144"/>
      <c r="DX298" s="144"/>
      <c r="DY298" s="144"/>
      <c r="DZ298" s="144"/>
      <c r="EA298" s="144"/>
      <c r="EB298" s="144"/>
      <c r="EC298" s="144"/>
      <c r="ED298" s="144"/>
      <c r="EE298" s="144"/>
      <c r="EF298" s="144"/>
      <c r="EG298" s="144"/>
      <c r="EH298" s="144"/>
      <c r="EI298" s="144"/>
      <c r="EJ298" s="144"/>
      <c r="EK298" s="144"/>
      <c r="EL298" s="144"/>
      <c r="EM298" s="144"/>
      <c r="EN298" s="144"/>
      <c r="EO298" s="144"/>
      <c r="EP298" s="144"/>
      <c r="EQ298" s="144"/>
      <c r="ER298" s="144"/>
      <c r="ES298" s="144"/>
      <c r="ET298" s="144"/>
      <c r="EU298" s="144"/>
      <c r="EV298" s="144"/>
      <c r="EW298" s="144"/>
      <c r="EX298" s="144"/>
      <c r="EY298" s="261"/>
      <c r="FB298" s="261"/>
      <c r="FC298" s="36"/>
    </row>
    <row r="299" spans="1:159" ht="12.75" hidden="1" customHeight="1" outlineLevel="2">
      <c r="A299" s="36">
        <v>10</v>
      </c>
      <c r="B299" s="981" t="s">
        <v>2107</v>
      </c>
      <c r="C299" s="982"/>
      <c r="D299" s="983"/>
      <c r="E299" s="344" t="s">
        <v>2116</v>
      </c>
      <c r="F299" s="472"/>
      <c r="G299" s="475" t="s">
        <v>787</v>
      </c>
      <c r="H299" s="285" t="s">
        <v>1461</v>
      </c>
      <c r="I299" s="231"/>
      <c r="J299" s="231"/>
      <c r="K299" s="231"/>
      <c r="L299" s="231"/>
      <c r="M299" s="231"/>
      <c r="N299" s="144"/>
      <c r="O299" s="144"/>
      <c r="P299" s="144"/>
      <c r="Q299" s="144"/>
      <c r="R299" s="144"/>
      <c r="S299" s="144"/>
      <c r="T299" s="144"/>
      <c r="U299" s="144"/>
      <c r="V299" s="144"/>
      <c r="W299" s="144"/>
      <c r="X299" s="144"/>
      <c r="Y299" s="144"/>
      <c r="Z299" s="144"/>
      <c r="AA299" s="144"/>
      <c r="AB299" s="144"/>
      <c r="AC299" s="144"/>
      <c r="AD299" s="144"/>
      <c r="AE299" s="144"/>
      <c r="AF299" s="144"/>
      <c r="AG299" s="144"/>
      <c r="AH299" s="144"/>
      <c r="AI299" s="144"/>
      <c r="AJ299" s="144"/>
      <c r="AK299" s="144"/>
      <c r="AL299" s="144"/>
      <c r="AM299" s="144"/>
      <c r="AN299" s="144"/>
      <c r="AO299" s="144"/>
      <c r="AP299" s="144"/>
      <c r="AQ299" s="144"/>
      <c r="AR299" s="144"/>
      <c r="AS299" s="144"/>
      <c r="AT299" s="144"/>
      <c r="AU299" s="144"/>
      <c r="AV299" s="144"/>
      <c r="AW299" s="144"/>
      <c r="AX299" s="144"/>
      <c r="AY299" s="144"/>
      <c r="AZ299" s="144"/>
      <c r="BA299" s="144"/>
      <c r="BB299" s="144"/>
      <c r="BC299" s="144"/>
      <c r="BD299" s="144"/>
      <c r="BE299" s="144"/>
      <c r="BF299" s="144"/>
      <c r="BG299" s="144"/>
      <c r="BH299" s="144"/>
      <c r="BI299" s="144"/>
      <c r="BJ299" s="144"/>
      <c r="BK299" s="144"/>
      <c r="BL299" s="144"/>
      <c r="BM299" s="144"/>
      <c r="BN299" s="144"/>
      <c r="BO299" s="144"/>
      <c r="BP299" s="144"/>
      <c r="BQ299" s="144"/>
      <c r="BR299" s="144"/>
      <c r="BS299" s="144"/>
      <c r="BT299" s="144"/>
      <c r="BU299" s="144"/>
      <c r="BV299" s="144"/>
      <c r="BW299" s="144"/>
      <c r="BX299" s="144"/>
      <c r="BY299" s="144"/>
      <c r="BZ299" s="144"/>
      <c r="CA299" s="144"/>
      <c r="CB299" s="144"/>
      <c r="CC299" s="144"/>
      <c r="CD299" s="144"/>
      <c r="CE299" s="144"/>
      <c r="CF299" s="144"/>
      <c r="CG299" s="144"/>
      <c r="CH299" s="144"/>
      <c r="CI299" s="144"/>
      <c r="CJ299" s="144"/>
      <c r="CK299" s="144"/>
      <c r="CL299" s="144"/>
      <c r="CM299" s="144"/>
      <c r="CN299" s="144"/>
      <c r="CO299" s="144"/>
      <c r="CP299" s="144"/>
      <c r="CQ299" s="144"/>
      <c r="CR299" s="144"/>
      <c r="CS299" s="144"/>
      <c r="CT299" s="144"/>
      <c r="CU299" s="144"/>
      <c r="CV299" s="144"/>
      <c r="CW299" s="144"/>
      <c r="CX299" s="144"/>
      <c r="CY299" s="144"/>
      <c r="CZ299" s="144"/>
      <c r="DA299" s="144"/>
      <c r="DB299" s="144"/>
      <c r="DC299" s="144"/>
      <c r="DD299" s="144"/>
      <c r="DE299" s="144"/>
      <c r="DF299" s="144"/>
      <c r="DG299" s="144"/>
      <c r="DH299" s="144"/>
      <c r="DI299" s="144"/>
      <c r="DJ299" s="144"/>
      <c r="DK299" s="144"/>
      <c r="DL299" s="144"/>
      <c r="DM299" s="144"/>
      <c r="DN299" s="144"/>
      <c r="DO299" s="144"/>
      <c r="DP299" s="144"/>
      <c r="DQ299" s="144"/>
      <c r="DR299" s="144"/>
      <c r="DS299" s="144"/>
      <c r="DT299" s="144"/>
      <c r="DU299" s="144"/>
      <c r="DV299" s="144"/>
      <c r="DW299" s="144"/>
      <c r="DX299" s="144"/>
      <c r="DY299" s="144"/>
      <c r="DZ299" s="144"/>
      <c r="EA299" s="144"/>
      <c r="EB299" s="144"/>
      <c r="EC299" s="144"/>
      <c r="ED299" s="144"/>
      <c r="EE299" s="144"/>
      <c r="EF299" s="144"/>
      <c r="EG299" s="144"/>
      <c r="EH299" s="144"/>
      <c r="EI299" s="144"/>
      <c r="EJ299" s="144"/>
      <c r="EK299" s="144"/>
      <c r="EL299" s="144"/>
      <c r="EM299" s="144"/>
      <c r="EN299" s="144"/>
      <c r="EO299" s="144"/>
      <c r="EP299" s="144"/>
      <c r="EQ299" s="144"/>
      <c r="ER299" s="144"/>
      <c r="ES299" s="144"/>
      <c r="ET299" s="144"/>
      <c r="EU299" s="144"/>
      <c r="EV299" s="144"/>
      <c r="EW299" s="144"/>
      <c r="EX299" s="144"/>
      <c r="EY299" s="261"/>
      <c r="FB299" s="261"/>
      <c r="FC299" s="36"/>
    </row>
    <row r="300" spans="1:159" ht="12.75" hidden="1" customHeight="1" outlineLevel="2">
      <c r="A300" s="36">
        <v>11</v>
      </c>
      <c r="B300" s="990" t="s">
        <v>2117</v>
      </c>
      <c r="C300" s="982"/>
      <c r="D300" s="983"/>
      <c r="E300" s="344" t="s">
        <v>2120</v>
      </c>
      <c r="F300" s="472"/>
      <c r="G300" s="475" t="s">
        <v>787</v>
      </c>
      <c r="H300" s="285" t="s">
        <v>1461</v>
      </c>
      <c r="I300" s="231"/>
      <c r="J300" s="231"/>
      <c r="K300" s="231"/>
      <c r="L300" s="231"/>
      <c r="M300" s="231"/>
      <c r="N300" s="144"/>
      <c r="O300" s="144"/>
      <c r="P300" s="144"/>
      <c r="Q300" s="144"/>
      <c r="R300" s="144"/>
      <c r="S300" s="144"/>
      <c r="T300" s="144"/>
      <c r="U300" s="144"/>
      <c r="V300" s="144"/>
      <c r="W300" s="144"/>
      <c r="X300" s="144"/>
      <c r="Y300" s="144"/>
      <c r="Z300" s="144"/>
      <c r="AA300" s="144"/>
      <c r="AB300" s="144"/>
      <c r="AC300" s="144"/>
      <c r="AD300" s="144"/>
      <c r="AE300" s="144"/>
      <c r="AF300" s="144"/>
      <c r="AG300" s="144"/>
      <c r="AH300" s="144"/>
      <c r="AI300" s="144"/>
      <c r="AJ300" s="144"/>
      <c r="AK300" s="144"/>
      <c r="AL300" s="144"/>
      <c r="AM300" s="144"/>
      <c r="AN300" s="144"/>
      <c r="AO300" s="144"/>
      <c r="AP300" s="144"/>
      <c r="AQ300" s="144"/>
      <c r="AR300" s="144"/>
      <c r="AS300" s="144"/>
      <c r="AT300" s="144"/>
      <c r="AU300" s="144"/>
      <c r="AV300" s="144"/>
      <c r="AW300" s="144"/>
      <c r="AX300" s="144"/>
      <c r="AY300" s="144"/>
      <c r="AZ300" s="144"/>
      <c r="BA300" s="144"/>
      <c r="BB300" s="144"/>
      <c r="BC300" s="144"/>
      <c r="BD300" s="144"/>
      <c r="BE300" s="144"/>
      <c r="BF300" s="144"/>
      <c r="BG300" s="144"/>
      <c r="BH300" s="144"/>
      <c r="BI300" s="144"/>
      <c r="BJ300" s="144"/>
      <c r="BK300" s="144"/>
      <c r="BL300" s="144"/>
      <c r="BM300" s="144"/>
      <c r="BN300" s="144"/>
      <c r="BO300" s="144"/>
      <c r="BP300" s="144"/>
      <c r="BQ300" s="144"/>
      <c r="BR300" s="144"/>
      <c r="BS300" s="144"/>
      <c r="BT300" s="144"/>
      <c r="BU300" s="144"/>
      <c r="BV300" s="144"/>
      <c r="BW300" s="144"/>
      <c r="BX300" s="144"/>
      <c r="BY300" s="144"/>
      <c r="BZ300" s="144"/>
      <c r="CA300" s="144"/>
      <c r="CB300" s="144"/>
      <c r="CC300" s="144"/>
      <c r="CD300" s="144"/>
      <c r="CE300" s="144"/>
      <c r="CF300" s="144"/>
      <c r="CG300" s="144"/>
      <c r="CH300" s="144"/>
      <c r="CI300" s="144"/>
      <c r="CJ300" s="144"/>
      <c r="CK300" s="144"/>
      <c r="CL300" s="144"/>
      <c r="CM300" s="144"/>
      <c r="CN300" s="144"/>
      <c r="CO300" s="144"/>
      <c r="CP300" s="144"/>
      <c r="CQ300" s="144"/>
      <c r="CR300" s="144"/>
      <c r="CS300" s="144"/>
      <c r="CT300" s="144"/>
      <c r="CU300" s="144"/>
      <c r="CV300" s="144"/>
      <c r="CW300" s="144"/>
      <c r="CX300" s="144"/>
      <c r="CY300" s="144"/>
      <c r="CZ300" s="144"/>
      <c r="DA300" s="144"/>
      <c r="DB300" s="144"/>
      <c r="DC300" s="144"/>
      <c r="DD300" s="144"/>
      <c r="DE300" s="144"/>
      <c r="DF300" s="144"/>
      <c r="DG300" s="144"/>
      <c r="DH300" s="144"/>
      <c r="DI300" s="144"/>
      <c r="DJ300" s="144"/>
      <c r="DK300" s="144"/>
      <c r="DL300" s="144"/>
      <c r="DM300" s="144"/>
      <c r="DN300" s="144"/>
      <c r="DO300" s="144"/>
      <c r="DP300" s="144"/>
      <c r="DQ300" s="144"/>
      <c r="DR300" s="144"/>
      <c r="DS300" s="144"/>
      <c r="DT300" s="144"/>
      <c r="DU300" s="144"/>
      <c r="DV300" s="144"/>
      <c r="DW300" s="144"/>
      <c r="DX300" s="144"/>
      <c r="DY300" s="144"/>
      <c r="DZ300" s="144"/>
      <c r="EA300" s="144"/>
      <c r="EB300" s="144"/>
      <c r="EC300" s="144"/>
      <c r="ED300" s="144"/>
      <c r="EE300" s="144"/>
      <c r="EF300" s="144"/>
      <c r="EG300" s="144"/>
      <c r="EH300" s="144"/>
      <c r="EI300" s="144"/>
      <c r="EJ300" s="144"/>
      <c r="EK300" s="144"/>
      <c r="EL300" s="144"/>
      <c r="EM300" s="144"/>
      <c r="EN300" s="144"/>
      <c r="EO300" s="144"/>
      <c r="EP300" s="144"/>
      <c r="EQ300" s="144"/>
      <c r="ER300" s="144"/>
      <c r="ES300" s="144"/>
      <c r="ET300" s="144"/>
      <c r="EU300" s="144"/>
      <c r="EV300" s="144"/>
      <c r="EW300" s="144"/>
      <c r="EX300" s="144"/>
      <c r="EY300" s="261"/>
      <c r="FB300" s="261"/>
      <c r="FC300" s="36"/>
    </row>
    <row r="301" spans="1:159" ht="12.75" hidden="1" customHeight="1" outlineLevel="2">
      <c r="A301" s="36">
        <v>12</v>
      </c>
      <c r="B301" s="990" t="s">
        <v>174</v>
      </c>
      <c r="C301" s="982"/>
      <c r="D301" s="983"/>
      <c r="E301" s="344" t="s">
        <v>2121</v>
      </c>
      <c r="F301" s="472"/>
      <c r="G301" s="475" t="s">
        <v>787</v>
      </c>
      <c r="H301" s="285" t="s">
        <v>1461</v>
      </c>
      <c r="I301" s="231"/>
      <c r="J301" s="231"/>
      <c r="K301" s="231"/>
      <c r="L301" s="231"/>
      <c r="M301" s="231"/>
      <c r="N301" s="144"/>
      <c r="O301" s="144"/>
      <c r="P301" s="144"/>
      <c r="Q301" s="144"/>
      <c r="R301" s="144"/>
      <c r="S301" s="144"/>
      <c r="T301" s="144"/>
      <c r="U301" s="144"/>
      <c r="V301" s="144"/>
      <c r="W301" s="144"/>
      <c r="X301" s="144"/>
      <c r="Y301" s="144"/>
      <c r="Z301" s="144"/>
      <c r="AA301" s="144"/>
      <c r="AB301" s="144"/>
      <c r="AC301" s="144"/>
      <c r="AD301" s="144"/>
      <c r="AE301" s="144"/>
      <c r="AF301" s="144"/>
      <c r="AG301" s="144"/>
      <c r="AH301" s="144"/>
      <c r="AI301" s="144"/>
      <c r="AJ301" s="144"/>
      <c r="AK301" s="144"/>
      <c r="AL301" s="144"/>
      <c r="AM301" s="144"/>
      <c r="AN301" s="144"/>
      <c r="AO301" s="144"/>
      <c r="AP301" s="144"/>
      <c r="AQ301" s="144"/>
      <c r="AR301" s="144"/>
      <c r="AS301" s="144"/>
      <c r="AT301" s="144"/>
      <c r="AU301" s="144"/>
      <c r="AV301" s="144"/>
      <c r="AW301" s="144"/>
      <c r="AX301" s="144"/>
      <c r="AY301" s="144"/>
      <c r="AZ301" s="144"/>
      <c r="BA301" s="144"/>
      <c r="BB301" s="144"/>
      <c r="BC301" s="144"/>
      <c r="BD301" s="144"/>
      <c r="BE301" s="144"/>
      <c r="BF301" s="144"/>
      <c r="BG301" s="144"/>
      <c r="BH301" s="144"/>
      <c r="BI301" s="144"/>
      <c r="BJ301" s="144"/>
      <c r="BK301" s="144"/>
      <c r="BL301" s="144"/>
      <c r="BM301" s="144"/>
      <c r="BN301" s="144"/>
      <c r="BO301" s="144"/>
      <c r="BP301" s="144"/>
      <c r="BQ301" s="144"/>
      <c r="BR301" s="144"/>
      <c r="BS301" s="144"/>
      <c r="BT301" s="144"/>
      <c r="BU301" s="144"/>
      <c r="BV301" s="144"/>
      <c r="BW301" s="144"/>
      <c r="BX301" s="144"/>
      <c r="BY301" s="144"/>
      <c r="BZ301" s="144"/>
      <c r="CA301" s="144"/>
      <c r="CB301" s="144"/>
      <c r="CC301" s="144"/>
      <c r="CD301" s="144"/>
      <c r="CE301" s="144"/>
      <c r="CF301" s="144"/>
      <c r="CG301" s="144"/>
      <c r="CH301" s="144"/>
      <c r="CI301" s="144"/>
      <c r="CJ301" s="144"/>
      <c r="CK301" s="144"/>
      <c r="CL301" s="144"/>
      <c r="CM301" s="144"/>
      <c r="CN301" s="144"/>
      <c r="CO301" s="144"/>
      <c r="CP301" s="144"/>
      <c r="CQ301" s="144"/>
      <c r="CR301" s="144"/>
      <c r="CS301" s="144"/>
      <c r="CT301" s="144"/>
      <c r="CU301" s="144"/>
      <c r="CV301" s="144"/>
      <c r="CW301" s="144"/>
      <c r="CX301" s="144"/>
      <c r="CY301" s="144"/>
      <c r="CZ301" s="144"/>
      <c r="DA301" s="144"/>
      <c r="DB301" s="144"/>
      <c r="DC301" s="144"/>
      <c r="DD301" s="144"/>
      <c r="DE301" s="144"/>
      <c r="DF301" s="144"/>
      <c r="DG301" s="144"/>
      <c r="DH301" s="144"/>
      <c r="DI301" s="144"/>
      <c r="DJ301" s="144"/>
      <c r="DK301" s="144"/>
      <c r="DL301" s="144"/>
      <c r="DM301" s="144"/>
      <c r="DN301" s="144"/>
      <c r="DO301" s="144"/>
      <c r="DP301" s="144"/>
      <c r="DQ301" s="144"/>
      <c r="DR301" s="144"/>
      <c r="DS301" s="144"/>
      <c r="DT301" s="144"/>
      <c r="DU301" s="144"/>
      <c r="DV301" s="144"/>
      <c r="DW301" s="144"/>
      <c r="DX301" s="144"/>
      <c r="DY301" s="144"/>
      <c r="DZ301" s="144"/>
      <c r="EA301" s="144"/>
      <c r="EB301" s="144"/>
      <c r="EC301" s="144"/>
      <c r="ED301" s="144"/>
      <c r="EE301" s="144"/>
      <c r="EF301" s="144"/>
      <c r="EG301" s="144"/>
      <c r="EH301" s="144"/>
      <c r="EI301" s="144"/>
      <c r="EJ301" s="144"/>
      <c r="EK301" s="144"/>
      <c r="EL301" s="144"/>
      <c r="EM301" s="144"/>
      <c r="EN301" s="144"/>
      <c r="EO301" s="144"/>
      <c r="EP301" s="144"/>
      <c r="EQ301" s="144"/>
      <c r="ER301" s="144"/>
      <c r="ES301" s="144"/>
      <c r="ET301" s="144"/>
      <c r="EU301" s="144"/>
      <c r="EV301" s="144"/>
      <c r="EW301" s="144"/>
      <c r="EX301" s="144"/>
      <c r="EY301" s="261"/>
      <c r="FB301" s="261"/>
      <c r="FC301" s="36"/>
    </row>
    <row r="302" spans="1:159" ht="12.75" hidden="1" customHeight="1" outlineLevel="2">
      <c r="A302" s="36">
        <v>13</v>
      </c>
      <c r="B302" s="990" t="s">
        <v>175</v>
      </c>
      <c r="C302" s="982"/>
      <c r="D302" s="983"/>
      <c r="E302" s="344" t="s">
        <v>2122</v>
      </c>
      <c r="F302" s="472"/>
      <c r="G302" s="475" t="s">
        <v>787</v>
      </c>
      <c r="H302" s="285" t="s">
        <v>1461</v>
      </c>
      <c r="I302" s="231"/>
      <c r="J302" s="231"/>
      <c r="K302" s="231"/>
      <c r="L302" s="231"/>
      <c r="M302" s="231"/>
      <c r="N302" s="144"/>
      <c r="O302" s="144"/>
      <c r="P302" s="144"/>
      <c r="Q302" s="144"/>
      <c r="R302" s="144"/>
      <c r="S302" s="144"/>
      <c r="T302" s="144"/>
      <c r="U302" s="144"/>
      <c r="V302" s="144"/>
      <c r="W302" s="144"/>
      <c r="X302" s="144"/>
      <c r="Y302" s="144"/>
      <c r="Z302" s="144"/>
      <c r="AA302" s="144"/>
      <c r="AB302" s="144"/>
      <c r="AC302" s="144"/>
      <c r="AD302" s="144"/>
      <c r="AE302" s="144"/>
      <c r="AF302" s="144"/>
      <c r="AG302" s="144"/>
      <c r="AH302" s="144"/>
      <c r="AI302" s="144"/>
      <c r="AJ302" s="144"/>
      <c r="AK302" s="144"/>
      <c r="AL302" s="144"/>
      <c r="AM302" s="144"/>
      <c r="AN302" s="144"/>
      <c r="AO302" s="144"/>
      <c r="AP302" s="144"/>
      <c r="AQ302" s="144"/>
      <c r="AR302" s="144"/>
      <c r="AS302" s="144"/>
      <c r="AT302" s="144"/>
      <c r="AU302" s="144"/>
      <c r="AV302" s="144"/>
      <c r="AW302" s="144"/>
      <c r="AX302" s="144"/>
      <c r="AY302" s="144"/>
      <c r="AZ302" s="144"/>
      <c r="BA302" s="144"/>
      <c r="BB302" s="144"/>
      <c r="BC302" s="144"/>
      <c r="BD302" s="144"/>
      <c r="BE302" s="144"/>
      <c r="BF302" s="144"/>
      <c r="BG302" s="144"/>
      <c r="BH302" s="144"/>
      <c r="BI302" s="144"/>
      <c r="BJ302" s="144"/>
      <c r="BK302" s="144"/>
      <c r="BL302" s="144"/>
      <c r="BM302" s="144"/>
      <c r="BN302" s="144"/>
      <c r="BO302" s="144"/>
      <c r="BP302" s="144"/>
      <c r="BQ302" s="144"/>
      <c r="BR302" s="144"/>
      <c r="BS302" s="144"/>
      <c r="BT302" s="144"/>
      <c r="BU302" s="144"/>
      <c r="BV302" s="144"/>
      <c r="BW302" s="144"/>
      <c r="BX302" s="144"/>
      <c r="BY302" s="144"/>
      <c r="BZ302" s="144"/>
      <c r="CA302" s="144"/>
      <c r="CB302" s="144"/>
      <c r="CC302" s="144"/>
      <c r="CD302" s="144"/>
      <c r="CE302" s="144"/>
      <c r="CF302" s="144"/>
      <c r="CG302" s="144"/>
      <c r="CH302" s="144"/>
      <c r="CI302" s="144"/>
      <c r="CJ302" s="144"/>
      <c r="CK302" s="144"/>
      <c r="CL302" s="144"/>
      <c r="CM302" s="144"/>
      <c r="CN302" s="144"/>
      <c r="CO302" s="144"/>
      <c r="CP302" s="144"/>
      <c r="CQ302" s="144"/>
      <c r="CR302" s="144"/>
      <c r="CS302" s="144"/>
      <c r="CT302" s="144"/>
      <c r="CU302" s="144"/>
      <c r="CV302" s="144"/>
      <c r="CW302" s="144"/>
      <c r="CX302" s="144"/>
      <c r="CY302" s="144"/>
      <c r="CZ302" s="144"/>
      <c r="DA302" s="144"/>
      <c r="DB302" s="144"/>
      <c r="DC302" s="144"/>
      <c r="DD302" s="144"/>
      <c r="DE302" s="144"/>
      <c r="DF302" s="144"/>
      <c r="DG302" s="144"/>
      <c r="DH302" s="144"/>
      <c r="DI302" s="144"/>
      <c r="DJ302" s="144"/>
      <c r="DK302" s="144"/>
      <c r="DL302" s="144"/>
      <c r="DM302" s="144"/>
      <c r="DN302" s="144"/>
      <c r="DO302" s="144"/>
      <c r="DP302" s="144"/>
      <c r="DQ302" s="144"/>
      <c r="DR302" s="144"/>
      <c r="DS302" s="144"/>
      <c r="DT302" s="144"/>
      <c r="DU302" s="144"/>
      <c r="DV302" s="144"/>
      <c r="DW302" s="144"/>
      <c r="DX302" s="144"/>
      <c r="DY302" s="144"/>
      <c r="DZ302" s="144"/>
      <c r="EA302" s="144"/>
      <c r="EB302" s="144"/>
      <c r="EC302" s="144"/>
      <c r="ED302" s="144"/>
      <c r="EE302" s="144"/>
      <c r="EF302" s="144"/>
      <c r="EG302" s="144"/>
      <c r="EH302" s="144"/>
      <c r="EI302" s="144"/>
      <c r="EJ302" s="144"/>
      <c r="EK302" s="144"/>
      <c r="EL302" s="144"/>
      <c r="EM302" s="144"/>
      <c r="EN302" s="144"/>
      <c r="EO302" s="144"/>
      <c r="EP302" s="144"/>
      <c r="EQ302" s="144"/>
      <c r="ER302" s="144"/>
      <c r="ES302" s="144"/>
      <c r="ET302" s="144"/>
      <c r="EU302" s="144"/>
      <c r="EV302" s="144"/>
      <c r="EW302" s="144"/>
      <c r="EX302" s="144"/>
      <c r="EY302" s="261"/>
      <c r="FB302" s="261"/>
      <c r="FC302" s="36"/>
    </row>
    <row r="303" spans="1:159" ht="12.75" hidden="1" customHeight="1" outlineLevel="2">
      <c r="A303" s="36">
        <v>14</v>
      </c>
      <c r="B303" s="990" t="s">
        <v>2118</v>
      </c>
      <c r="C303" s="982"/>
      <c r="D303" s="983"/>
      <c r="E303" s="344" t="s">
        <v>2123</v>
      </c>
      <c r="F303" s="472"/>
      <c r="G303" s="475" t="s">
        <v>787</v>
      </c>
      <c r="H303" s="285" t="s">
        <v>1461</v>
      </c>
      <c r="I303" s="231"/>
      <c r="J303" s="231"/>
      <c r="K303" s="231"/>
      <c r="L303" s="231"/>
      <c r="M303" s="231"/>
      <c r="N303" s="144"/>
      <c r="O303" s="144"/>
      <c r="P303" s="144"/>
      <c r="Q303" s="144"/>
      <c r="R303" s="144"/>
      <c r="S303" s="144"/>
      <c r="T303" s="144"/>
      <c r="U303" s="144"/>
      <c r="V303" s="144"/>
      <c r="W303" s="144"/>
      <c r="X303" s="144"/>
      <c r="Y303" s="144"/>
      <c r="Z303" s="144"/>
      <c r="AA303" s="144"/>
      <c r="AB303" s="144"/>
      <c r="AC303" s="144"/>
      <c r="AD303" s="144"/>
      <c r="AE303" s="144"/>
      <c r="AF303" s="144"/>
      <c r="AG303" s="144"/>
      <c r="AH303" s="144"/>
      <c r="AI303" s="144"/>
      <c r="AJ303" s="144"/>
      <c r="AK303" s="144"/>
      <c r="AL303" s="144"/>
      <c r="AM303" s="144"/>
      <c r="AN303" s="144"/>
      <c r="AO303" s="144"/>
      <c r="AP303" s="144"/>
      <c r="AQ303" s="144"/>
      <c r="AR303" s="144"/>
      <c r="AS303" s="144"/>
      <c r="AT303" s="144"/>
      <c r="AU303" s="144"/>
      <c r="AV303" s="144"/>
      <c r="AW303" s="144"/>
      <c r="AX303" s="144"/>
      <c r="AY303" s="144"/>
      <c r="AZ303" s="144"/>
      <c r="BA303" s="144"/>
      <c r="BB303" s="144"/>
      <c r="BC303" s="144"/>
      <c r="BD303" s="144"/>
      <c r="BE303" s="144"/>
      <c r="BF303" s="144"/>
      <c r="BG303" s="144"/>
      <c r="BH303" s="144"/>
      <c r="BI303" s="144"/>
      <c r="BJ303" s="144"/>
      <c r="BK303" s="144"/>
      <c r="BL303" s="144"/>
      <c r="BM303" s="144"/>
      <c r="BN303" s="144"/>
      <c r="BO303" s="144"/>
      <c r="BP303" s="144"/>
      <c r="BQ303" s="144"/>
      <c r="BR303" s="144"/>
      <c r="BS303" s="144"/>
      <c r="BT303" s="144"/>
      <c r="BU303" s="144"/>
      <c r="BV303" s="144"/>
      <c r="BW303" s="144"/>
      <c r="BX303" s="144"/>
      <c r="BY303" s="144"/>
      <c r="BZ303" s="144"/>
      <c r="CA303" s="144"/>
      <c r="CB303" s="144"/>
      <c r="CC303" s="144"/>
      <c r="CD303" s="144"/>
      <c r="CE303" s="144"/>
      <c r="CF303" s="144"/>
      <c r="CG303" s="144"/>
      <c r="CH303" s="144"/>
      <c r="CI303" s="144"/>
      <c r="CJ303" s="144"/>
      <c r="CK303" s="144"/>
      <c r="CL303" s="144"/>
      <c r="CM303" s="144"/>
      <c r="CN303" s="144"/>
      <c r="CO303" s="144"/>
      <c r="CP303" s="144"/>
      <c r="CQ303" s="144"/>
      <c r="CR303" s="144"/>
      <c r="CS303" s="144"/>
      <c r="CT303" s="144"/>
      <c r="CU303" s="144"/>
      <c r="CV303" s="144"/>
      <c r="CW303" s="144"/>
      <c r="CX303" s="144"/>
      <c r="CY303" s="144"/>
      <c r="CZ303" s="144"/>
      <c r="DA303" s="144"/>
      <c r="DB303" s="144"/>
      <c r="DC303" s="144"/>
      <c r="DD303" s="144"/>
      <c r="DE303" s="144"/>
      <c r="DF303" s="144"/>
      <c r="DG303" s="144"/>
      <c r="DH303" s="144"/>
      <c r="DI303" s="144"/>
      <c r="DJ303" s="144"/>
      <c r="DK303" s="144"/>
      <c r="DL303" s="144"/>
      <c r="DM303" s="144"/>
      <c r="DN303" s="144"/>
      <c r="DO303" s="144"/>
      <c r="DP303" s="144"/>
      <c r="DQ303" s="144"/>
      <c r="DR303" s="144"/>
      <c r="DS303" s="144"/>
      <c r="DT303" s="144"/>
      <c r="DU303" s="144"/>
      <c r="DV303" s="144"/>
      <c r="DW303" s="144"/>
      <c r="DX303" s="144"/>
      <c r="DY303" s="144"/>
      <c r="DZ303" s="144"/>
      <c r="EA303" s="144"/>
      <c r="EB303" s="144"/>
      <c r="EC303" s="144"/>
      <c r="ED303" s="144"/>
      <c r="EE303" s="144"/>
      <c r="EF303" s="144"/>
      <c r="EG303" s="144"/>
      <c r="EH303" s="144"/>
      <c r="EI303" s="144"/>
      <c r="EJ303" s="144"/>
      <c r="EK303" s="144"/>
      <c r="EL303" s="144"/>
      <c r="EM303" s="144"/>
      <c r="EN303" s="144"/>
      <c r="EO303" s="144"/>
      <c r="EP303" s="144"/>
      <c r="EQ303" s="144"/>
      <c r="ER303" s="144"/>
      <c r="ES303" s="144"/>
      <c r="ET303" s="144"/>
      <c r="EU303" s="144"/>
      <c r="EV303" s="144"/>
      <c r="EW303" s="144"/>
      <c r="EX303" s="144"/>
      <c r="EY303" s="261"/>
      <c r="FB303" s="261"/>
      <c r="FC303" s="36"/>
    </row>
    <row r="304" spans="1:159" ht="12.75" hidden="1" customHeight="1" outlineLevel="2">
      <c r="A304" s="36">
        <v>15</v>
      </c>
      <c r="B304" s="990" t="s">
        <v>2119</v>
      </c>
      <c r="C304" s="982"/>
      <c r="D304" s="983"/>
      <c r="E304" s="344" t="s">
        <v>2124</v>
      </c>
      <c r="F304" s="472"/>
      <c r="G304" s="475" t="s">
        <v>787</v>
      </c>
      <c r="H304" s="285" t="s">
        <v>1461</v>
      </c>
      <c r="I304" s="231"/>
      <c r="J304" s="231"/>
      <c r="K304" s="231"/>
      <c r="L304" s="231"/>
      <c r="M304" s="231"/>
      <c r="N304" s="144"/>
      <c r="O304" s="144"/>
      <c r="P304" s="144"/>
      <c r="Q304" s="144"/>
      <c r="R304" s="144"/>
      <c r="S304" s="144"/>
      <c r="T304" s="144"/>
      <c r="U304" s="144"/>
      <c r="V304" s="144"/>
      <c r="W304" s="144"/>
      <c r="X304" s="144"/>
      <c r="Y304" s="144"/>
      <c r="Z304" s="144"/>
      <c r="AA304" s="144"/>
      <c r="AB304" s="144"/>
      <c r="AC304" s="144"/>
      <c r="AD304" s="144"/>
      <c r="AE304" s="144"/>
      <c r="AF304" s="144"/>
      <c r="AG304" s="144"/>
      <c r="AH304" s="144"/>
      <c r="AI304" s="144"/>
      <c r="AJ304" s="144"/>
      <c r="AK304" s="144"/>
      <c r="AL304" s="144"/>
      <c r="AM304" s="144"/>
      <c r="AN304" s="144"/>
      <c r="AO304" s="144"/>
      <c r="AP304" s="144"/>
      <c r="AQ304" s="144"/>
      <c r="AR304" s="144"/>
      <c r="AS304" s="144"/>
      <c r="AT304" s="144"/>
      <c r="AU304" s="144"/>
      <c r="AV304" s="144"/>
      <c r="AW304" s="144"/>
      <c r="AX304" s="144"/>
      <c r="AY304" s="144"/>
      <c r="AZ304" s="144"/>
      <c r="BA304" s="144"/>
      <c r="BB304" s="144"/>
      <c r="BC304" s="144"/>
      <c r="BD304" s="144"/>
      <c r="BE304" s="144"/>
      <c r="BF304" s="144"/>
      <c r="BG304" s="144"/>
      <c r="BH304" s="144"/>
      <c r="BI304" s="144"/>
      <c r="BJ304" s="144"/>
      <c r="BK304" s="144"/>
      <c r="BL304" s="144"/>
      <c r="BM304" s="144"/>
      <c r="BN304" s="144"/>
      <c r="BO304" s="144"/>
      <c r="BP304" s="144"/>
      <c r="BQ304" s="144"/>
      <c r="BR304" s="144"/>
      <c r="BS304" s="144"/>
      <c r="BT304" s="144"/>
      <c r="BU304" s="144"/>
      <c r="BV304" s="144"/>
      <c r="BW304" s="144"/>
      <c r="BX304" s="144"/>
      <c r="BY304" s="144"/>
      <c r="BZ304" s="144"/>
      <c r="CA304" s="144"/>
      <c r="CB304" s="144"/>
      <c r="CC304" s="144"/>
      <c r="CD304" s="144"/>
      <c r="CE304" s="144"/>
      <c r="CF304" s="144"/>
      <c r="CG304" s="144"/>
      <c r="CH304" s="144"/>
      <c r="CI304" s="144"/>
      <c r="CJ304" s="144"/>
      <c r="CK304" s="144"/>
      <c r="CL304" s="144"/>
      <c r="CM304" s="144"/>
      <c r="CN304" s="144"/>
      <c r="CO304" s="144"/>
      <c r="CP304" s="144"/>
      <c r="CQ304" s="144"/>
      <c r="CR304" s="144"/>
      <c r="CS304" s="144"/>
      <c r="CT304" s="144"/>
      <c r="CU304" s="144"/>
      <c r="CV304" s="144"/>
      <c r="CW304" s="144"/>
      <c r="CX304" s="144"/>
      <c r="CY304" s="144"/>
      <c r="CZ304" s="144"/>
      <c r="DA304" s="144"/>
      <c r="DB304" s="144"/>
      <c r="DC304" s="144"/>
      <c r="DD304" s="144"/>
      <c r="DE304" s="144"/>
      <c r="DF304" s="144"/>
      <c r="DG304" s="144"/>
      <c r="DH304" s="144"/>
      <c r="DI304" s="144"/>
      <c r="DJ304" s="144"/>
      <c r="DK304" s="144"/>
      <c r="DL304" s="144"/>
      <c r="DM304" s="144"/>
      <c r="DN304" s="144"/>
      <c r="DO304" s="144"/>
      <c r="DP304" s="144"/>
      <c r="DQ304" s="144"/>
      <c r="DR304" s="144"/>
      <c r="DS304" s="144"/>
      <c r="DT304" s="144"/>
      <c r="DU304" s="144"/>
      <c r="DV304" s="144"/>
      <c r="DW304" s="144"/>
      <c r="DX304" s="144"/>
      <c r="DY304" s="144"/>
      <c r="DZ304" s="144"/>
      <c r="EA304" s="144"/>
      <c r="EB304" s="144"/>
      <c r="EC304" s="144"/>
      <c r="ED304" s="144"/>
      <c r="EE304" s="144"/>
      <c r="EF304" s="144"/>
      <c r="EG304" s="144"/>
      <c r="EH304" s="144"/>
      <c r="EI304" s="144"/>
      <c r="EJ304" s="144"/>
      <c r="EK304" s="144"/>
      <c r="EL304" s="144"/>
      <c r="EM304" s="144"/>
      <c r="EN304" s="144"/>
      <c r="EO304" s="144"/>
      <c r="EP304" s="144"/>
      <c r="EQ304" s="144"/>
      <c r="ER304" s="144"/>
      <c r="ES304" s="144"/>
      <c r="ET304" s="144"/>
      <c r="EU304" s="144"/>
      <c r="EV304" s="144"/>
      <c r="EW304" s="144"/>
      <c r="EX304" s="144"/>
      <c r="EY304" s="261"/>
      <c r="FB304" s="261"/>
      <c r="FC304" s="36"/>
    </row>
    <row r="305" spans="1:159" ht="12.75" hidden="1" customHeight="1" outlineLevel="2">
      <c r="A305" s="36">
        <v>16</v>
      </c>
      <c r="B305" s="990" t="s">
        <v>938</v>
      </c>
      <c r="C305" s="982"/>
      <c r="D305" s="983"/>
      <c r="E305" s="344" t="s">
        <v>653</v>
      </c>
      <c r="F305" s="472"/>
      <c r="G305" s="475" t="s">
        <v>787</v>
      </c>
      <c r="H305" s="285" t="s">
        <v>1461</v>
      </c>
      <c r="I305" s="231"/>
      <c r="J305" s="231"/>
      <c r="K305" s="231"/>
      <c r="L305" s="231"/>
      <c r="M305" s="231"/>
      <c r="N305" s="144"/>
      <c r="O305" s="144"/>
      <c r="P305" s="144"/>
      <c r="Q305" s="144"/>
      <c r="R305" s="144"/>
      <c r="S305" s="144"/>
      <c r="T305" s="144"/>
      <c r="U305" s="144"/>
      <c r="V305" s="144"/>
      <c r="W305" s="144"/>
      <c r="X305" s="144"/>
      <c r="Y305" s="144"/>
      <c r="Z305" s="144"/>
      <c r="AA305" s="144"/>
      <c r="AB305" s="144"/>
      <c r="AC305" s="144"/>
      <c r="AD305" s="144"/>
      <c r="AE305" s="144"/>
      <c r="AF305" s="144"/>
      <c r="AG305" s="144"/>
      <c r="AH305" s="144"/>
      <c r="AI305" s="144"/>
      <c r="AJ305" s="144"/>
      <c r="AK305" s="144"/>
      <c r="AL305" s="144"/>
      <c r="AM305" s="144"/>
      <c r="AN305" s="144"/>
      <c r="AO305" s="144"/>
      <c r="AP305" s="144"/>
      <c r="AQ305" s="144"/>
      <c r="AR305" s="144"/>
      <c r="AS305" s="144"/>
      <c r="AT305" s="144"/>
      <c r="AU305" s="144"/>
      <c r="AV305" s="144"/>
      <c r="AW305" s="144"/>
      <c r="AX305" s="144"/>
      <c r="AY305" s="144"/>
      <c r="AZ305" s="144"/>
      <c r="BA305" s="144"/>
      <c r="BB305" s="144"/>
      <c r="BC305" s="144"/>
      <c r="BD305" s="144"/>
      <c r="BE305" s="144"/>
      <c r="BF305" s="144"/>
      <c r="BG305" s="144"/>
      <c r="BH305" s="144"/>
      <c r="BI305" s="144"/>
      <c r="BJ305" s="144"/>
      <c r="BK305" s="144"/>
      <c r="BL305" s="144"/>
      <c r="BM305" s="144"/>
      <c r="BN305" s="144"/>
      <c r="BO305" s="144"/>
      <c r="BP305" s="144"/>
      <c r="BQ305" s="144"/>
      <c r="BR305" s="144"/>
      <c r="BS305" s="144"/>
      <c r="BT305" s="144"/>
      <c r="BU305" s="144"/>
      <c r="BV305" s="144"/>
      <c r="BW305" s="144"/>
      <c r="BX305" s="144"/>
      <c r="BY305" s="144"/>
      <c r="BZ305" s="144"/>
      <c r="CA305" s="144"/>
      <c r="CB305" s="144"/>
      <c r="CC305" s="144"/>
      <c r="CD305" s="144"/>
      <c r="CE305" s="144"/>
      <c r="CF305" s="144"/>
      <c r="CG305" s="144"/>
      <c r="CH305" s="144"/>
      <c r="CI305" s="144"/>
      <c r="CJ305" s="144"/>
      <c r="CK305" s="144"/>
      <c r="CL305" s="144"/>
      <c r="CM305" s="144"/>
      <c r="CN305" s="144"/>
      <c r="CO305" s="144"/>
      <c r="CP305" s="144"/>
      <c r="CQ305" s="144"/>
      <c r="CR305" s="144"/>
      <c r="CS305" s="144"/>
      <c r="CT305" s="144"/>
      <c r="CU305" s="144"/>
      <c r="CV305" s="144"/>
      <c r="CW305" s="144"/>
      <c r="CX305" s="144"/>
      <c r="CY305" s="144"/>
      <c r="CZ305" s="144"/>
      <c r="DA305" s="144"/>
      <c r="DB305" s="144"/>
      <c r="DC305" s="144"/>
      <c r="DD305" s="144"/>
      <c r="DE305" s="144"/>
      <c r="DF305" s="144"/>
      <c r="DG305" s="144"/>
      <c r="DH305" s="144"/>
      <c r="DI305" s="144"/>
      <c r="DJ305" s="144"/>
      <c r="DK305" s="144"/>
      <c r="DL305" s="144"/>
      <c r="DM305" s="144"/>
      <c r="DN305" s="144"/>
      <c r="DO305" s="144"/>
      <c r="DP305" s="144"/>
      <c r="DQ305" s="144"/>
      <c r="DR305" s="144"/>
      <c r="DS305" s="144"/>
      <c r="DT305" s="144"/>
      <c r="DU305" s="144"/>
      <c r="DV305" s="144"/>
      <c r="DW305" s="144"/>
      <c r="DX305" s="144"/>
      <c r="DY305" s="144"/>
      <c r="DZ305" s="144"/>
      <c r="EA305" s="144"/>
      <c r="EB305" s="144"/>
      <c r="EC305" s="144"/>
      <c r="ED305" s="144"/>
      <c r="EE305" s="144"/>
      <c r="EF305" s="144"/>
      <c r="EG305" s="144"/>
      <c r="EH305" s="144"/>
      <c r="EI305" s="144"/>
      <c r="EJ305" s="144"/>
      <c r="EK305" s="144"/>
      <c r="EL305" s="144"/>
      <c r="EM305" s="144"/>
      <c r="EN305" s="144"/>
      <c r="EO305" s="144"/>
      <c r="EP305" s="144"/>
      <c r="EQ305" s="144"/>
      <c r="ER305" s="144"/>
      <c r="ES305" s="144"/>
      <c r="ET305" s="144"/>
      <c r="EU305" s="144"/>
      <c r="EV305" s="144"/>
      <c r="EW305" s="144"/>
      <c r="EX305" s="144"/>
      <c r="EY305" s="261"/>
      <c r="FB305" s="261"/>
      <c r="FC305" s="36"/>
    </row>
    <row r="306" spans="1:159" ht="5.0999999999999996" hidden="1" customHeight="1" outlineLevel="2">
      <c r="A306" s="211"/>
      <c r="B306" s="212"/>
      <c r="C306" s="213"/>
      <c r="D306" s="213"/>
      <c r="E306" s="213"/>
      <c r="F306" s="213"/>
      <c r="G306" s="213"/>
      <c r="H306" s="214"/>
      <c r="I306" s="231"/>
      <c r="J306" s="231"/>
      <c r="K306" s="231"/>
      <c r="L306" s="231"/>
      <c r="M306" s="231"/>
      <c r="N306" s="144"/>
      <c r="O306" s="144"/>
      <c r="P306" s="144"/>
      <c r="Q306" s="144"/>
      <c r="R306" s="144"/>
      <c r="S306" s="144"/>
      <c r="T306" s="144"/>
      <c r="U306" s="144"/>
      <c r="V306" s="144"/>
      <c r="W306" s="144"/>
      <c r="X306" s="144"/>
      <c r="Y306" s="144"/>
      <c r="Z306" s="144"/>
      <c r="AA306" s="144"/>
      <c r="AB306" s="144"/>
      <c r="AC306" s="144"/>
      <c r="AD306" s="144"/>
      <c r="AE306" s="144"/>
      <c r="AF306" s="144"/>
      <c r="AG306" s="144"/>
      <c r="AH306" s="144"/>
      <c r="AI306" s="144"/>
      <c r="AJ306" s="144"/>
      <c r="AK306" s="144"/>
      <c r="AL306" s="144"/>
      <c r="AM306" s="144"/>
      <c r="AN306" s="144"/>
      <c r="AO306" s="144"/>
      <c r="AP306" s="144"/>
      <c r="AQ306" s="144"/>
      <c r="AR306" s="144"/>
      <c r="AS306" s="144"/>
      <c r="AT306" s="144"/>
      <c r="AU306" s="144"/>
      <c r="AV306" s="144"/>
      <c r="AW306" s="144"/>
      <c r="AX306" s="144"/>
      <c r="AY306" s="144"/>
      <c r="AZ306" s="144"/>
      <c r="BA306" s="144"/>
      <c r="BB306" s="144"/>
      <c r="BC306" s="144"/>
      <c r="BD306" s="144"/>
      <c r="BE306" s="144"/>
      <c r="BF306" s="144"/>
      <c r="BG306" s="144"/>
      <c r="BH306" s="144"/>
      <c r="BI306" s="144"/>
      <c r="BJ306" s="144"/>
      <c r="BK306" s="144"/>
      <c r="BL306" s="144"/>
      <c r="BM306" s="144"/>
      <c r="BN306" s="144"/>
      <c r="BO306" s="144"/>
      <c r="BP306" s="144"/>
      <c r="BQ306" s="144"/>
      <c r="BR306" s="144"/>
      <c r="BS306" s="144"/>
      <c r="BT306" s="144"/>
      <c r="BU306" s="144"/>
      <c r="BV306" s="144"/>
      <c r="BW306" s="144"/>
      <c r="BX306" s="144"/>
      <c r="BY306" s="144"/>
      <c r="BZ306" s="144"/>
      <c r="CA306" s="144"/>
      <c r="CB306" s="144"/>
      <c r="CC306" s="144"/>
      <c r="CD306" s="144"/>
      <c r="CE306" s="144"/>
      <c r="CF306" s="144"/>
      <c r="CG306" s="144"/>
      <c r="CH306" s="144"/>
      <c r="CI306" s="144"/>
      <c r="CJ306" s="144"/>
      <c r="CK306" s="144"/>
      <c r="CL306" s="144"/>
      <c r="CM306" s="144"/>
      <c r="CN306" s="144"/>
      <c r="CO306" s="144"/>
      <c r="CP306" s="144"/>
      <c r="CQ306" s="144"/>
      <c r="CR306" s="144"/>
      <c r="CS306" s="144"/>
      <c r="CT306" s="144"/>
      <c r="CU306" s="144"/>
      <c r="CV306" s="144"/>
      <c r="CW306" s="144"/>
      <c r="CX306" s="144"/>
      <c r="CY306" s="144"/>
      <c r="CZ306" s="144"/>
      <c r="DA306" s="144"/>
      <c r="DB306" s="144"/>
      <c r="DC306" s="144"/>
      <c r="DD306" s="144"/>
      <c r="DE306" s="144"/>
      <c r="DF306" s="144"/>
      <c r="DG306" s="144"/>
      <c r="DH306" s="144"/>
      <c r="DI306" s="144"/>
      <c r="DJ306" s="144"/>
      <c r="DK306" s="144"/>
      <c r="DL306" s="144"/>
      <c r="DM306" s="144"/>
      <c r="DN306" s="144"/>
      <c r="DO306" s="144"/>
      <c r="DP306" s="144"/>
      <c r="DQ306" s="144"/>
      <c r="DR306" s="144"/>
      <c r="DS306" s="144"/>
      <c r="DT306" s="144"/>
      <c r="DU306" s="144"/>
      <c r="DV306" s="144"/>
      <c r="DW306" s="144"/>
      <c r="DX306" s="144"/>
      <c r="DY306" s="144"/>
      <c r="DZ306" s="144"/>
      <c r="EA306" s="144"/>
      <c r="EB306" s="144"/>
      <c r="EC306" s="144"/>
      <c r="ED306" s="144"/>
      <c r="EE306" s="144"/>
      <c r="EF306" s="144"/>
      <c r="EG306" s="144"/>
      <c r="EH306" s="144"/>
      <c r="EI306" s="144"/>
      <c r="EJ306" s="144"/>
      <c r="EK306" s="144"/>
      <c r="EL306" s="144"/>
      <c r="EM306" s="144"/>
      <c r="EN306" s="144"/>
      <c r="EO306" s="144"/>
      <c r="EP306" s="144"/>
      <c r="EQ306" s="144"/>
      <c r="ER306" s="144"/>
      <c r="ES306" s="144"/>
      <c r="ET306" s="144"/>
      <c r="EU306" s="144"/>
      <c r="EV306" s="144"/>
      <c r="EW306" s="144"/>
      <c r="EX306" s="144"/>
      <c r="EY306" s="261"/>
      <c r="FB306" s="261"/>
      <c r="FC306" s="36"/>
    </row>
    <row r="307" spans="1:159" hidden="1" outlineLevel="2">
      <c r="A307" s="314">
        <f>COUNTA(CCAList)</f>
        <v>16</v>
      </c>
      <c r="B307" s="345" t="s">
        <v>815</v>
      </c>
      <c r="C307" s="64"/>
      <c r="E307" s="159" t="s">
        <v>789</v>
      </c>
      <c r="G307" s="350" t="s">
        <v>824</v>
      </c>
      <c r="H307" s="159" t="s">
        <v>1760</v>
      </c>
      <c r="I307" s="231"/>
      <c r="J307" s="231"/>
      <c r="K307" s="231"/>
      <c r="L307" s="231"/>
      <c r="M307" s="231"/>
      <c r="N307" s="144"/>
      <c r="O307" s="144"/>
      <c r="P307" s="144"/>
      <c r="Q307" s="144"/>
      <c r="R307" s="144"/>
      <c r="S307" s="144"/>
      <c r="T307" s="144"/>
      <c r="U307" s="144"/>
      <c r="V307" s="144"/>
      <c r="W307" s="144"/>
      <c r="X307" s="144"/>
      <c r="Y307" s="144"/>
      <c r="Z307" s="144"/>
      <c r="AA307" s="144"/>
      <c r="AB307" s="144"/>
      <c r="AC307" s="144"/>
      <c r="AD307" s="144"/>
      <c r="AE307" s="144"/>
      <c r="AF307" s="144"/>
      <c r="AG307" s="144"/>
      <c r="AH307" s="144"/>
      <c r="AI307" s="144"/>
      <c r="AJ307" s="144"/>
      <c r="AK307" s="144"/>
      <c r="AL307" s="144"/>
      <c r="AM307" s="144"/>
      <c r="AN307" s="144"/>
      <c r="AO307" s="144"/>
      <c r="AP307" s="144"/>
      <c r="AQ307" s="144"/>
      <c r="AR307" s="144"/>
      <c r="AS307" s="144"/>
      <c r="AT307" s="144"/>
      <c r="AU307" s="144"/>
      <c r="AV307" s="144"/>
      <c r="AW307" s="144"/>
      <c r="AX307" s="144"/>
      <c r="AY307" s="144"/>
      <c r="AZ307" s="144"/>
      <c r="BA307" s="144"/>
      <c r="BB307" s="144"/>
      <c r="BC307" s="144"/>
      <c r="BD307" s="144"/>
      <c r="BE307" s="144"/>
      <c r="BF307" s="144"/>
      <c r="BG307" s="144"/>
      <c r="BH307" s="144"/>
      <c r="BI307" s="144"/>
      <c r="BJ307" s="144"/>
      <c r="BK307" s="144"/>
      <c r="BL307" s="144"/>
      <c r="BM307" s="144"/>
      <c r="BN307" s="144"/>
      <c r="BO307" s="144"/>
      <c r="BP307" s="144"/>
      <c r="BQ307" s="144"/>
      <c r="BR307" s="144"/>
      <c r="BS307" s="144"/>
      <c r="BT307" s="144"/>
      <c r="BU307" s="144"/>
      <c r="BV307" s="144"/>
      <c r="BW307" s="144"/>
      <c r="BX307" s="144"/>
      <c r="BY307" s="144"/>
      <c r="BZ307" s="144"/>
      <c r="CA307" s="144"/>
      <c r="CB307" s="144"/>
      <c r="CC307" s="144"/>
      <c r="CD307" s="144"/>
      <c r="CE307" s="144"/>
      <c r="CF307" s="144"/>
      <c r="CG307" s="144"/>
      <c r="CH307" s="144"/>
      <c r="CI307" s="144"/>
      <c r="CJ307" s="144"/>
      <c r="CK307" s="144"/>
      <c r="CL307" s="144"/>
      <c r="CM307" s="144"/>
      <c r="CN307" s="144"/>
      <c r="CO307" s="144"/>
      <c r="CP307" s="144"/>
      <c r="CQ307" s="144"/>
      <c r="CR307" s="144"/>
      <c r="CS307" s="144"/>
      <c r="CT307" s="144"/>
      <c r="CU307" s="144"/>
      <c r="CV307" s="144"/>
      <c r="CW307" s="144"/>
      <c r="CX307" s="144"/>
      <c r="CY307" s="144"/>
      <c r="CZ307" s="144"/>
      <c r="DA307" s="144"/>
      <c r="DB307" s="144"/>
      <c r="DC307" s="144"/>
      <c r="DD307" s="144"/>
      <c r="DE307" s="144"/>
      <c r="DF307" s="144"/>
      <c r="DG307" s="144"/>
      <c r="DH307" s="144"/>
      <c r="DI307" s="144"/>
      <c r="DJ307" s="144"/>
      <c r="DK307" s="144"/>
      <c r="DL307" s="144"/>
      <c r="DM307" s="144"/>
      <c r="DN307" s="144"/>
      <c r="DO307" s="144"/>
      <c r="DP307" s="144"/>
      <c r="DQ307" s="144"/>
      <c r="DR307" s="144"/>
      <c r="DS307" s="144"/>
      <c r="DT307" s="144"/>
      <c r="DU307" s="144"/>
      <c r="DV307" s="144"/>
      <c r="DW307" s="144"/>
      <c r="DX307" s="144"/>
      <c r="DY307" s="144"/>
      <c r="DZ307" s="144"/>
      <c r="EA307" s="144"/>
      <c r="EB307" s="144"/>
      <c r="EC307" s="144"/>
      <c r="ED307" s="144"/>
      <c r="EE307" s="144"/>
      <c r="EF307" s="144"/>
      <c r="EG307" s="144"/>
      <c r="EH307" s="144"/>
      <c r="EI307" s="144"/>
      <c r="EJ307" s="144"/>
      <c r="EK307" s="144"/>
      <c r="EL307" s="144"/>
      <c r="EM307" s="144"/>
      <c r="EN307" s="144"/>
      <c r="EO307" s="144"/>
      <c r="EP307" s="144"/>
      <c r="EQ307" s="144"/>
      <c r="ER307" s="144"/>
      <c r="ES307" s="144"/>
      <c r="ET307" s="144"/>
      <c r="EU307" s="144"/>
      <c r="EV307" s="144"/>
      <c r="EW307" s="144"/>
      <c r="EX307" s="144"/>
      <c r="EY307" s="261"/>
      <c r="FB307" s="261"/>
      <c r="FC307" s="36"/>
    </row>
    <row r="308" spans="1:159" hidden="1" outlineLevel="1">
      <c r="A308" s="175"/>
      <c r="B308" s="64"/>
      <c r="C308" s="64"/>
      <c r="D308" s="36"/>
      <c r="E308" s="159"/>
      <c r="F308" s="159"/>
      <c r="G308" s="231"/>
      <c r="H308" s="231"/>
      <c r="I308" s="231"/>
      <c r="J308" s="231"/>
      <c r="K308" s="231"/>
      <c r="L308" s="231"/>
      <c r="M308" s="231"/>
      <c r="N308" s="144"/>
      <c r="O308" s="144"/>
      <c r="P308" s="144"/>
      <c r="Q308" s="144"/>
      <c r="R308" s="144"/>
      <c r="S308" s="144"/>
      <c r="T308" s="144"/>
      <c r="U308" s="144"/>
      <c r="V308" s="144"/>
      <c r="W308" s="144"/>
      <c r="X308" s="144"/>
      <c r="Y308" s="144"/>
      <c r="Z308" s="144"/>
      <c r="AA308" s="144"/>
      <c r="AB308" s="144"/>
      <c r="AC308" s="144"/>
      <c r="AD308" s="144"/>
      <c r="AE308" s="144"/>
      <c r="AF308" s="144"/>
      <c r="AG308" s="144"/>
      <c r="AH308" s="144"/>
      <c r="AI308" s="144"/>
      <c r="AJ308" s="144"/>
      <c r="AK308" s="144"/>
      <c r="AL308" s="144"/>
      <c r="AM308" s="144"/>
      <c r="AN308" s="144"/>
      <c r="AO308" s="144"/>
      <c r="AP308" s="144"/>
      <c r="AQ308" s="144"/>
      <c r="AR308" s="144"/>
      <c r="AS308" s="144"/>
      <c r="AT308" s="144"/>
      <c r="AU308" s="144"/>
      <c r="AV308" s="144"/>
      <c r="AW308" s="144"/>
      <c r="AX308" s="144"/>
      <c r="AY308" s="144"/>
      <c r="AZ308" s="144"/>
      <c r="BA308" s="144"/>
      <c r="BB308" s="144"/>
      <c r="BC308" s="144"/>
      <c r="BD308" s="144"/>
      <c r="BE308" s="144"/>
      <c r="BF308" s="144"/>
      <c r="BG308" s="144"/>
      <c r="BH308" s="144"/>
      <c r="BI308" s="144"/>
      <c r="BJ308" s="144"/>
      <c r="BK308" s="144"/>
      <c r="BL308" s="144"/>
      <c r="BM308" s="144"/>
      <c r="BN308" s="144"/>
      <c r="BO308" s="144"/>
      <c r="BP308" s="144"/>
      <c r="BQ308" s="144"/>
      <c r="BR308" s="144"/>
      <c r="BS308" s="144"/>
      <c r="BT308" s="144"/>
      <c r="BU308" s="144"/>
      <c r="BV308" s="144"/>
      <c r="BW308" s="144"/>
      <c r="BX308" s="144"/>
      <c r="BY308" s="144"/>
      <c r="BZ308" s="144"/>
      <c r="CA308" s="144"/>
      <c r="CB308" s="144"/>
      <c r="CC308" s="144"/>
      <c r="CD308" s="144"/>
      <c r="CE308" s="144"/>
      <c r="CF308" s="144"/>
      <c r="CG308" s="144"/>
      <c r="CH308" s="144"/>
      <c r="CI308" s="144"/>
      <c r="CJ308" s="144"/>
      <c r="CK308" s="144"/>
      <c r="CL308" s="144"/>
      <c r="CM308" s="144"/>
      <c r="CN308" s="144"/>
      <c r="CO308" s="144"/>
      <c r="CP308" s="144"/>
      <c r="CQ308" s="144"/>
      <c r="CR308" s="144"/>
      <c r="CS308" s="144"/>
      <c r="CT308" s="144"/>
      <c r="CU308" s="144"/>
      <c r="CV308" s="144"/>
      <c r="CW308" s="144"/>
      <c r="CX308" s="144"/>
      <c r="CY308" s="144"/>
      <c r="CZ308" s="144"/>
      <c r="DA308" s="144"/>
      <c r="DB308" s="144"/>
      <c r="DC308" s="144"/>
      <c r="DD308" s="144"/>
      <c r="DE308" s="144"/>
      <c r="DF308" s="144"/>
      <c r="DG308" s="144"/>
      <c r="DH308" s="144"/>
      <c r="DI308" s="144"/>
      <c r="DJ308" s="144"/>
      <c r="DK308" s="144"/>
      <c r="DL308" s="144"/>
      <c r="DM308" s="144"/>
      <c r="DN308" s="144"/>
      <c r="DO308" s="144"/>
      <c r="DP308" s="144"/>
      <c r="DQ308" s="144"/>
      <c r="DR308" s="144"/>
      <c r="DS308" s="144"/>
      <c r="DT308" s="144"/>
      <c r="DU308" s="144"/>
      <c r="DV308" s="144"/>
      <c r="DW308" s="144"/>
      <c r="DX308" s="144"/>
      <c r="DY308" s="144"/>
      <c r="DZ308" s="144"/>
      <c r="EA308" s="144"/>
      <c r="EB308" s="144"/>
      <c r="EC308" s="144"/>
      <c r="ED308" s="144"/>
      <c r="EE308" s="144"/>
      <c r="EF308" s="144"/>
      <c r="EG308" s="144"/>
      <c r="EH308" s="144"/>
      <c r="EI308" s="144"/>
      <c r="EJ308" s="144"/>
      <c r="EK308" s="144"/>
      <c r="EL308" s="144"/>
      <c r="EM308" s="144"/>
      <c r="EN308" s="144"/>
      <c r="EO308" s="144"/>
      <c r="EP308" s="144"/>
      <c r="EQ308" s="144"/>
      <c r="ER308" s="144"/>
      <c r="ES308" s="144"/>
      <c r="ET308" s="144"/>
      <c r="EU308" s="144"/>
      <c r="EV308" s="144"/>
      <c r="EW308" s="144"/>
      <c r="EX308" s="144"/>
      <c r="EY308" s="261"/>
      <c r="FB308" s="261"/>
      <c r="FC308" s="36"/>
    </row>
    <row r="309" spans="1:159" hidden="1" outlineLevel="1" collapsed="1">
      <c r="A309" s="885" t="s">
        <v>277</v>
      </c>
      <c r="B309" s="286" t="s">
        <v>39</v>
      </c>
      <c r="C309" s="36"/>
      <c r="D309" s="36"/>
      <c r="E309" s="288" t="s">
        <v>790</v>
      </c>
      <c r="F309" s="288" t="s">
        <v>796</v>
      </c>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c r="EA309" s="36"/>
      <c r="EB309" s="36"/>
      <c r="EC309" s="36"/>
      <c r="ED309" s="36"/>
      <c r="EE309" s="36"/>
      <c r="EF309" s="36"/>
      <c r="EG309" s="36"/>
      <c r="EH309" s="36"/>
      <c r="EI309" s="36"/>
      <c r="EJ309" s="36"/>
      <c r="EK309" s="36"/>
      <c r="EL309" s="36"/>
      <c r="EM309" s="36"/>
      <c r="EN309" s="36"/>
      <c r="EO309" s="36"/>
      <c r="EP309" s="36"/>
      <c r="EQ309" s="36"/>
      <c r="ER309" s="36"/>
      <c r="ES309" s="36"/>
      <c r="ET309" s="36"/>
      <c r="EU309" s="36"/>
      <c r="EV309" s="36"/>
      <c r="EW309" s="36"/>
      <c r="EX309" s="36"/>
      <c r="EY309" s="261"/>
      <c r="FB309" s="261"/>
      <c r="FC309" s="36"/>
    </row>
    <row r="310" spans="1:159" ht="5.0999999999999996" hidden="1" customHeight="1" outlineLevel="2">
      <c r="A310" s="211"/>
      <c r="B310" s="212"/>
      <c r="C310" s="213"/>
      <c r="D310" s="213"/>
      <c r="E310" s="349"/>
      <c r="F310" s="214"/>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c r="EA310" s="36"/>
      <c r="EB310" s="36"/>
      <c r="EC310" s="36"/>
      <c r="ED310" s="36"/>
      <c r="EE310" s="36"/>
      <c r="EF310" s="36"/>
      <c r="EG310" s="36"/>
      <c r="EH310" s="36"/>
      <c r="EI310" s="36"/>
      <c r="EJ310" s="36"/>
      <c r="EK310" s="36"/>
      <c r="EL310" s="36"/>
      <c r="EM310" s="36"/>
      <c r="EN310" s="36"/>
      <c r="EO310" s="36"/>
      <c r="EP310" s="36"/>
      <c r="EQ310" s="36"/>
      <c r="ER310" s="36"/>
      <c r="ES310" s="36"/>
      <c r="ET310" s="36"/>
      <c r="EU310" s="36"/>
      <c r="EV310" s="36"/>
      <c r="EW310" s="36"/>
      <c r="EX310" s="36"/>
      <c r="EY310" s="261"/>
      <c r="FB310" s="261"/>
      <c r="FC310" s="36"/>
    </row>
    <row r="311" spans="1:159" hidden="1" outlineLevel="2">
      <c r="A311" s="36">
        <v>1</v>
      </c>
      <c r="B311" s="981" t="s">
        <v>2455</v>
      </c>
      <c r="C311" s="982"/>
      <c r="D311" s="983"/>
      <c r="E311" s="344" t="s">
        <v>2461</v>
      </c>
      <c r="F311" s="471"/>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36"/>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c r="EA311" s="36"/>
      <c r="EB311" s="36"/>
      <c r="EC311" s="36"/>
      <c r="ED311" s="36"/>
      <c r="EE311" s="36"/>
      <c r="EF311" s="36"/>
      <c r="EG311" s="36"/>
      <c r="EH311" s="36"/>
      <c r="EI311" s="36"/>
      <c r="EJ311" s="36"/>
      <c r="EK311" s="36"/>
      <c r="EL311" s="36"/>
      <c r="EM311" s="36"/>
      <c r="EN311" s="36"/>
      <c r="EO311" s="36"/>
      <c r="EP311" s="36"/>
      <c r="EQ311" s="36"/>
      <c r="ER311" s="36"/>
      <c r="ES311" s="36"/>
      <c r="ET311" s="36"/>
      <c r="EU311" s="36"/>
      <c r="EV311" s="36"/>
      <c r="EW311" s="36"/>
      <c r="EX311" s="36"/>
      <c r="EY311" s="261"/>
      <c r="FB311" s="261"/>
      <c r="FC311" s="36"/>
    </row>
    <row r="312" spans="1:159" hidden="1" outlineLevel="2">
      <c r="A312" s="36">
        <v>2</v>
      </c>
      <c r="B312" s="981" t="s">
        <v>2456</v>
      </c>
      <c r="C312" s="982"/>
      <c r="D312" s="983"/>
      <c r="E312" s="344" t="s">
        <v>2462</v>
      </c>
      <c r="F312" s="472"/>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36"/>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c r="EA312" s="36"/>
      <c r="EB312" s="36"/>
      <c r="EC312" s="36"/>
      <c r="ED312" s="36"/>
      <c r="EE312" s="36"/>
      <c r="EF312" s="36"/>
      <c r="EG312" s="36"/>
      <c r="EH312" s="36"/>
      <c r="EI312" s="36"/>
      <c r="EJ312" s="36"/>
      <c r="EK312" s="36"/>
      <c r="EL312" s="36"/>
      <c r="EM312" s="36"/>
      <c r="EN312" s="36"/>
      <c r="EO312" s="36"/>
      <c r="EP312" s="36"/>
      <c r="EQ312" s="36"/>
      <c r="ER312" s="36"/>
      <c r="ES312" s="36"/>
      <c r="ET312" s="36"/>
      <c r="EU312" s="36"/>
      <c r="EV312" s="36"/>
      <c r="EW312" s="36"/>
      <c r="EX312" s="36"/>
      <c r="EY312" s="261"/>
      <c r="FB312" s="261"/>
      <c r="FC312" s="36"/>
    </row>
    <row r="313" spans="1:159" hidden="1" outlineLevel="2">
      <c r="A313" s="36">
        <v>3</v>
      </c>
      <c r="B313" s="981" t="s">
        <v>2457</v>
      </c>
      <c r="C313" s="982"/>
      <c r="D313" s="983"/>
      <c r="E313" s="344" t="s">
        <v>2463</v>
      </c>
      <c r="F313" s="472"/>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36"/>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c r="EA313" s="36"/>
      <c r="EB313" s="36"/>
      <c r="EC313" s="36"/>
      <c r="ED313" s="36"/>
      <c r="EE313" s="36"/>
      <c r="EF313" s="36"/>
      <c r="EG313" s="36"/>
      <c r="EH313" s="36"/>
      <c r="EI313" s="36"/>
      <c r="EJ313" s="36"/>
      <c r="EK313" s="36"/>
      <c r="EL313" s="36"/>
      <c r="EM313" s="36"/>
      <c r="EN313" s="36"/>
      <c r="EO313" s="36"/>
      <c r="EP313" s="36"/>
      <c r="EQ313" s="36"/>
      <c r="ER313" s="36"/>
      <c r="ES313" s="36"/>
      <c r="ET313" s="36"/>
      <c r="EU313" s="36"/>
      <c r="EV313" s="36"/>
      <c r="EW313" s="36"/>
      <c r="EX313" s="36"/>
      <c r="EY313" s="261"/>
      <c r="FB313" s="261"/>
      <c r="FC313" s="36"/>
    </row>
    <row r="314" spans="1:159" hidden="1" outlineLevel="2">
      <c r="A314" s="36">
        <v>4</v>
      </c>
      <c r="B314" s="981" t="s">
        <v>2458</v>
      </c>
      <c r="C314" s="982"/>
      <c r="D314" s="983"/>
      <c r="E314" s="344" t="s">
        <v>2464</v>
      </c>
      <c r="F314" s="472"/>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c r="EA314" s="36"/>
      <c r="EB314" s="36"/>
      <c r="EC314" s="36"/>
      <c r="ED314" s="36"/>
      <c r="EE314" s="36"/>
      <c r="EF314" s="36"/>
      <c r="EG314" s="36"/>
      <c r="EH314" s="36"/>
      <c r="EI314" s="36"/>
      <c r="EJ314" s="36"/>
      <c r="EK314" s="36"/>
      <c r="EL314" s="36"/>
      <c r="EM314" s="36"/>
      <c r="EN314" s="36"/>
      <c r="EO314" s="36"/>
      <c r="EP314" s="36"/>
      <c r="EQ314" s="36"/>
      <c r="ER314" s="36"/>
      <c r="ES314" s="36"/>
      <c r="ET314" s="36"/>
      <c r="EU314" s="36"/>
      <c r="EV314" s="36"/>
      <c r="EW314" s="36"/>
      <c r="EX314" s="36"/>
      <c r="EY314" s="261"/>
      <c r="FB314" s="261"/>
      <c r="FC314" s="36"/>
    </row>
    <row r="315" spans="1:159" hidden="1" outlineLevel="2">
      <c r="A315" s="36">
        <v>5</v>
      </c>
      <c r="B315" s="981" t="s">
        <v>2459</v>
      </c>
      <c r="C315" s="982"/>
      <c r="D315" s="983"/>
      <c r="E315" s="344" t="s">
        <v>2465</v>
      </c>
      <c r="F315" s="472"/>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c r="EA315" s="36"/>
      <c r="EB315" s="36"/>
      <c r="EC315" s="36"/>
      <c r="ED315" s="36"/>
      <c r="EE315" s="36"/>
      <c r="EF315" s="36"/>
      <c r="EG315" s="36"/>
      <c r="EH315" s="36"/>
      <c r="EI315" s="36"/>
      <c r="EJ315" s="36"/>
      <c r="EK315" s="36"/>
      <c r="EL315" s="36"/>
      <c r="EM315" s="36"/>
      <c r="EN315" s="36"/>
      <c r="EO315" s="36"/>
      <c r="EP315" s="36"/>
      <c r="EQ315" s="36"/>
      <c r="ER315" s="36"/>
      <c r="ES315" s="36"/>
      <c r="ET315" s="36"/>
      <c r="EU315" s="36"/>
      <c r="EV315" s="36"/>
      <c r="EW315" s="36"/>
      <c r="EX315" s="36"/>
      <c r="EY315" s="261"/>
      <c r="FB315" s="261"/>
      <c r="FC315" s="36"/>
    </row>
    <row r="316" spans="1:159" hidden="1" outlineLevel="2">
      <c r="A316" s="36">
        <v>6</v>
      </c>
      <c r="B316" s="981" t="s">
        <v>2460</v>
      </c>
      <c r="C316" s="982"/>
      <c r="D316" s="983"/>
      <c r="E316" s="344" t="s">
        <v>2466</v>
      </c>
      <c r="F316" s="472"/>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c r="EA316" s="36"/>
      <c r="EB316" s="36"/>
      <c r="EC316" s="36"/>
      <c r="ED316" s="36"/>
      <c r="EE316" s="36"/>
      <c r="EF316" s="36"/>
      <c r="EG316" s="36"/>
      <c r="EH316" s="36"/>
      <c r="EI316" s="36"/>
      <c r="EJ316" s="36"/>
      <c r="EK316" s="36"/>
      <c r="EL316" s="36"/>
      <c r="EM316" s="36"/>
      <c r="EN316" s="36"/>
      <c r="EO316" s="36"/>
      <c r="EP316" s="36"/>
      <c r="EQ316" s="36"/>
      <c r="ER316" s="36"/>
      <c r="ES316" s="36"/>
      <c r="ET316" s="36"/>
      <c r="EU316" s="36"/>
      <c r="EV316" s="36"/>
      <c r="EW316" s="36"/>
      <c r="EX316" s="36"/>
      <c r="EY316" s="261"/>
      <c r="FB316" s="261"/>
      <c r="FC316" s="36"/>
    </row>
    <row r="317" spans="1:159" ht="5.0999999999999996" hidden="1" customHeight="1" outlineLevel="2">
      <c r="A317" s="211"/>
      <c r="B317" s="212"/>
      <c r="C317" s="213"/>
      <c r="D317" s="213"/>
      <c r="E317" s="213"/>
      <c r="F317" s="214"/>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c r="EA317" s="36"/>
      <c r="EB317" s="36"/>
      <c r="EC317" s="36"/>
      <c r="ED317" s="36"/>
      <c r="EE317" s="36"/>
      <c r="EF317" s="36"/>
      <c r="EG317" s="36"/>
      <c r="EH317" s="36"/>
      <c r="EI317" s="36"/>
      <c r="EJ317" s="36"/>
      <c r="EK317" s="36"/>
      <c r="EL317" s="36"/>
      <c r="EM317" s="36"/>
      <c r="EN317" s="36"/>
      <c r="EO317" s="36"/>
      <c r="EP317" s="36"/>
      <c r="EQ317" s="36"/>
      <c r="ER317" s="36"/>
      <c r="ES317" s="36"/>
      <c r="ET317" s="36"/>
      <c r="EU317" s="36"/>
      <c r="EV317" s="36"/>
      <c r="EW317" s="36"/>
      <c r="EX317" s="36"/>
      <c r="EY317" s="261"/>
      <c r="FB317" s="261"/>
      <c r="FC317" s="36"/>
    </row>
    <row r="318" spans="1:159" hidden="1" outlineLevel="2">
      <c r="A318" s="314">
        <f>COUNTA(CCBList)</f>
        <v>6</v>
      </c>
      <c r="B318" s="64"/>
      <c r="C318" s="64"/>
      <c r="D318" s="64"/>
      <c r="E318" s="175" t="s">
        <v>1834</v>
      </c>
      <c r="F318" s="36"/>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c r="EA318" s="36"/>
      <c r="EB318" s="36"/>
      <c r="EC318" s="36"/>
      <c r="ED318" s="36"/>
      <c r="EE318" s="36"/>
      <c r="EF318" s="36"/>
      <c r="EG318" s="36"/>
      <c r="EH318" s="36"/>
      <c r="EI318" s="36"/>
      <c r="EJ318" s="36"/>
      <c r="EK318" s="36"/>
      <c r="EL318" s="36"/>
      <c r="EM318" s="36"/>
      <c r="EN318" s="36"/>
      <c r="EO318" s="36"/>
      <c r="EP318" s="36"/>
      <c r="EQ318" s="36"/>
      <c r="ER318" s="36"/>
      <c r="ES318" s="36"/>
      <c r="ET318" s="36"/>
      <c r="EU318" s="36"/>
      <c r="EV318" s="36"/>
      <c r="EW318" s="36"/>
      <c r="EX318" s="36"/>
      <c r="EY318" s="261"/>
      <c r="FB318" s="261"/>
      <c r="FC318" s="36"/>
    </row>
    <row r="319" spans="1:159" hidden="1" outlineLevel="1">
      <c r="A319" s="64"/>
      <c r="B319" s="64"/>
      <c r="C319" s="64"/>
      <c r="D319" s="64"/>
      <c r="E319" s="175"/>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c r="EA319" s="36"/>
      <c r="EB319" s="36"/>
      <c r="EC319" s="36"/>
      <c r="ED319" s="36"/>
      <c r="EE319" s="36"/>
      <c r="EF319" s="36"/>
      <c r="EG319" s="36"/>
      <c r="EH319" s="36"/>
      <c r="EI319" s="36"/>
      <c r="EJ319" s="36"/>
      <c r="EK319" s="36"/>
      <c r="EL319" s="36"/>
      <c r="EM319" s="36"/>
      <c r="EN319" s="36"/>
      <c r="EO319" s="36"/>
      <c r="EP319" s="36"/>
      <c r="EQ319" s="36"/>
      <c r="ER319" s="36"/>
      <c r="ES319" s="36"/>
      <c r="ET319" s="36"/>
      <c r="EU319" s="36"/>
      <c r="EV319" s="36"/>
      <c r="EW319" s="36"/>
      <c r="EX319" s="36"/>
      <c r="EY319" s="261"/>
      <c r="FB319" s="261"/>
      <c r="FC319" s="36"/>
    </row>
    <row r="320" spans="1:159" hidden="1" outlineLevel="1" collapsed="1">
      <c r="A320" s="885" t="s">
        <v>278</v>
      </c>
      <c r="B320" s="286" t="s">
        <v>39</v>
      </c>
      <c r="C320" s="36"/>
      <c r="D320" s="36"/>
      <c r="E320" s="288" t="s">
        <v>790</v>
      </c>
      <c r="F320" s="288" t="s">
        <v>796</v>
      </c>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c r="EA320" s="36"/>
      <c r="EB320" s="36"/>
      <c r="EC320" s="36"/>
      <c r="ED320" s="36"/>
      <c r="EE320" s="36"/>
      <c r="EF320" s="36"/>
      <c r="EG320" s="36"/>
      <c r="EH320" s="36"/>
      <c r="EI320" s="36"/>
      <c r="EJ320" s="36"/>
      <c r="EK320" s="36"/>
      <c r="EL320" s="36"/>
      <c r="EM320" s="36"/>
      <c r="EN320" s="36"/>
      <c r="EO320" s="36"/>
      <c r="EP320" s="36"/>
      <c r="EQ320" s="36"/>
      <c r="ER320" s="36"/>
      <c r="ES320" s="36"/>
      <c r="ET320" s="36"/>
      <c r="EU320" s="36"/>
      <c r="EV320" s="36"/>
      <c r="EW320" s="36"/>
      <c r="EX320" s="36"/>
      <c r="EY320" s="261"/>
      <c r="FB320" s="261"/>
      <c r="FC320" s="36"/>
    </row>
    <row r="321" spans="1:159" ht="5.0999999999999996" hidden="1" customHeight="1" outlineLevel="2">
      <c r="A321" s="211"/>
      <c r="B321" s="212"/>
      <c r="C321" s="213"/>
      <c r="D321" s="213"/>
      <c r="E321" s="349"/>
      <c r="F321" s="214"/>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c r="EA321" s="36"/>
      <c r="EB321" s="36"/>
      <c r="EC321" s="36"/>
      <c r="ED321" s="36"/>
      <c r="EE321" s="36"/>
      <c r="EF321" s="36"/>
      <c r="EG321" s="36"/>
      <c r="EH321" s="36"/>
      <c r="EI321" s="36"/>
      <c r="EJ321" s="36"/>
      <c r="EK321" s="36"/>
      <c r="EL321" s="36"/>
      <c r="EM321" s="36"/>
      <c r="EN321" s="36"/>
      <c r="EO321" s="36"/>
      <c r="EP321" s="36"/>
      <c r="EQ321" s="36"/>
      <c r="ER321" s="36"/>
      <c r="ES321" s="36"/>
      <c r="ET321" s="36"/>
      <c r="EU321" s="36"/>
      <c r="EV321" s="36"/>
      <c r="EW321" s="36"/>
      <c r="EX321" s="36"/>
      <c r="EY321" s="261"/>
      <c r="FB321" s="261"/>
      <c r="FC321" s="36"/>
    </row>
    <row r="322" spans="1:159" hidden="1" outlineLevel="2">
      <c r="A322" s="36">
        <v>1</v>
      </c>
      <c r="B322" s="981" t="s">
        <v>2467</v>
      </c>
      <c r="C322" s="982"/>
      <c r="D322" s="983"/>
      <c r="E322" s="344" t="s">
        <v>2468</v>
      </c>
      <c r="F322" s="471"/>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c r="EA322" s="36"/>
      <c r="EB322" s="36"/>
      <c r="EC322" s="36"/>
      <c r="ED322" s="36"/>
      <c r="EE322" s="36"/>
      <c r="EF322" s="36"/>
      <c r="EG322" s="36"/>
      <c r="EH322" s="36"/>
      <c r="EI322" s="36"/>
      <c r="EJ322" s="36"/>
      <c r="EK322" s="36"/>
      <c r="EL322" s="36"/>
      <c r="EM322" s="36"/>
      <c r="EN322" s="36"/>
      <c r="EO322" s="36"/>
      <c r="EP322" s="36"/>
      <c r="EQ322" s="36"/>
      <c r="ER322" s="36"/>
      <c r="ES322" s="36"/>
      <c r="ET322" s="36"/>
      <c r="EU322" s="36"/>
      <c r="EV322" s="36"/>
      <c r="EW322" s="36"/>
      <c r="EX322" s="36"/>
      <c r="EY322" s="261"/>
      <c r="FB322" s="261"/>
      <c r="FC322" s="36"/>
    </row>
    <row r="323" spans="1:159" hidden="1" outlineLevel="2">
      <c r="A323" s="36">
        <v>2</v>
      </c>
      <c r="B323" s="981" t="s">
        <v>2469</v>
      </c>
      <c r="C323" s="982"/>
      <c r="D323" s="983"/>
      <c r="E323" s="344" t="s">
        <v>2470</v>
      </c>
      <c r="F323" s="472"/>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36"/>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c r="EA323" s="36"/>
      <c r="EB323" s="36"/>
      <c r="EC323" s="36"/>
      <c r="ED323" s="36"/>
      <c r="EE323" s="36"/>
      <c r="EF323" s="36"/>
      <c r="EG323" s="36"/>
      <c r="EH323" s="36"/>
      <c r="EI323" s="36"/>
      <c r="EJ323" s="36"/>
      <c r="EK323" s="36"/>
      <c r="EL323" s="36"/>
      <c r="EM323" s="36"/>
      <c r="EN323" s="36"/>
      <c r="EO323" s="36"/>
      <c r="EP323" s="36"/>
      <c r="EQ323" s="36"/>
      <c r="ER323" s="36"/>
      <c r="ES323" s="36"/>
      <c r="ET323" s="36"/>
      <c r="EU323" s="36"/>
      <c r="EV323" s="36"/>
      <c r="EW323" s="36"/>
      <c r="EX323" s="36"/>
      <c r="EY323" s="261"/>
      <c r="FB323" s="261"/>
      <c r="FC323" s="36"/>
    </row>
    <row r="324" spans="1:159" hidden="1" outlineLevel="2">
      <c r="A324" s="36">
        <v>3</v>
      </c>
      <c r="B324" s="981" t="s">
        <v>2471</v>
      </c>
      <c r="C324" s="982"/>
      <c r="D324" s="983"/>
      <c r="E324" s="344" t="s">
        <v>2472</v>
      </c>
      <c r="F324" s="472"/>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36"/>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c r="EA324" s="36"/>
      <c r="EB324" s="36"/>
      <c r="EC324" s="36"/>
      <c r="ED324" s="36"/>
      <c r="EE324" s="36"/>
      <c r="EF324" s="36"/>
      <c r="EG324" s="36"/>
      <c r="EH324" s="36"/>
      <c r="EI324" s="36"/>
      <c r="EJ324" s="36"/>
      <c r="EK324" s="36"/>
      <c r="EL324" s="36"/>
      <c r="EM324" s="36"/>
      <c r="EN324" s="36"/>
      <c r="EO324" s="36"/>
      <c r="EP324" s="36"/>
      <c r="EQ324" s="36"/>
      <c r="ER324" s="36"/>
      <c r="ES324" s="36"/>
      <c r="ET324" s="36"/>
      <c r="EU324" s="36"/>
      <c r="EV324" s="36"/>
      <c r="EW324" s="36"/>
      <c r="EX324" s="36"/>
      <c r="EY324" s="261"/>
      <c r="FB324" s="261"/>
      <c r="FC324" s="36"/>
    </row>
    <row r="325" spans="1:159" hidden="1" outlineLevel="2">
      <c r="A325" s="36">
        <v>4</v>
      </c>
      <c r="B325" s="981" t="s">
        <v>2473</v>
      </c>
      <c r="C325" s="982"/>
      <c r="D325" s="983"/>
      <c r="E325" s="344" t="s">
        <v>2474</v>
      </c>
      <c r="F325" s="472"/>
      <c r="G325" s="36"/>
      <c r="H325" s="36"/>
      <c r="I325" s="36"/>
      <c r="J325" s="36"/>
      <c r="K325" s="36"/>
      <c r="L325" s="36"/>
      <c r="M325" s="36"/>
      <c r="N325" s="36"/>
      <c r="O325" s="36"/>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36"/>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c r="EA325" s="36"/>
      <c r="EB325" s="36"/>
      <c r="EC325" s="36"/>
      <c r="ED325" s="36"/>
      <c r="EE325" s="36"/>
      <c r="EF325" s="36"/>
      <c r="EG325" s="36"/>
      <c r="EH325" s="36"/>
      <c r="EI325" s="36"/>
      <c r="EJ325" s="36"/>
      <c r="EK325" s="36"/>
      <c r="EL325" s="36"/>
      <c r="EM325" s="36"/>
      <c r="EN325" s="36"/>
      <c r="EO325" s="36"/>
      <c r="EP325" s="36"/>
      <c r="EQ325" s="36"/>
      <c r="ER325" s="36"/>
      <c r="ES325" s="36"/>
      <c r="ET325" s="36"/>
      <c r="EU325" s="36"/>
      <c r="EV325" s="36"/>
      <c r="EW325" s="36"/>
      <c r="EX325" s="36"/>
      <c r="EY325" s="261"/>
      <c r="FB325" s="261"/>
      <c r="FC325" s="36"/>
    </row>
    <row r="326" spans="1:159" hidden="1" outlineLevel="2">
      <c r="A326" s="36">
        <v>5</v>
      </c>
      <c r="B326" s="981" t="s">
        <v>2475</v>
      </c>
      <c r="C326" s="982"/>
      <c r="D326" s="983"/>
      <c r="E326" s="344" t="s">
        <v>2476</v>
      </c>
      <c r="F326" s="472"/>
      <c r="G326" s="36"/>
      <c r="H326" s="36"/>
      <c r="I326" s="36"/>
      <c r="J326" s="36"/>
      <c r="K326" s="36"/>
      <c r="L326" s="36"/>
      <c r="M326" s="36"/>
      <c r="N326" s="36"/>
      <c r="O326" s="36"/>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36"/>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c r="EA326" s="36"/>
      <c r="EB326" s="36"/>
      <c r="EC326" s="36"/>
      <c r="ED326" s="36"/>
      <c r="EE326" s="36"/>
      <c r="EF326" s="36"/>
      <c r="EG326" s="36"/>
      <c r="EH326" s="36"/>
      <c r="EI326" s="36"/>
      <c r="EJ326" s="36"/>
      <c r="EK326" s="36"/>
      <c r="EL326" s="36"/>
      <c r="EM326" s="36"/>
      <c r="EN326" s="36"/>
      <c r="EO326" s="36"/>
      <c r="EP326" s="36"/>
      <c r="EQ326" s="36"/>
      <c r="ER326" s="36"/>
      <c r="ES326" s="36"/>
      <c r="ET326" s="36"/>
      <c r="EU326" s="36"/>
      <c r="EV326" s="36"/>
      <c r="EW326" s="36"/>
      <c r="EX326" s="36"/>
      <c r="EY326" s="261"/>
      <c r="FB326" s="261"/>
      <c r="FC326" s="36"/>
    </row>
    <row r="327" spans="1:159" hidden="1" outlineLevel="2">
      <c r="A327" s="36">
        <v>6</v>
      </c>
      <c r="B327" s="981" t="s">
        <v>2477</v>
      </c>
      <c r="C327" s="982"/>
      <c r="D327" s="983"/>
      <c r="E327" s="344" t="s">
        <v>2478</v>
      </c>
      <c r="F327" s="472"/>
      <c r="G327" s="36"/>
      <c r="H327" s="36"/>
      <c r="I327" s="36"/>
      <c r="J327" s="36"/>
      <c r="K327" s="36"/>
      <c r="L327" s="36"/>
      <c r="M327" s="36"/>
      <c r="N327" s="36"/>
      <c r="O327" s="36"/>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36"/>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c r="EA327" s="36"/>
      <c r="EB327" s="36"/>
      <c r="EC327" s="36"/>
      <c r="ED327" s="36"/>
      <c r="EE327" s="36"/>
      <c r="EF327" s="36"/>
      <c r="EG327" s="36"/>
      <c r="EH327" s="36"/>
      <c r="EI327" s="36"/>
      <c r="EJ327" s="36"/>
      <c r="EK327" s="36"/>
      <c r="EL327" s="36"/>
      <c r="EM327" s="36"/>
      <c r="EN327" s="36"/>
      <c r="EO327" s="36"/>
      <c r="EP327" s="36"/>
      <c r="EQ327" s="36"/>
      <c r="ER327" s="36"/>
      <c r="ES327" s="36"/>
      <c r="ET327" s="36"/>
      <c r="EU327" s="36"/>
      <c r="EV327" s="36"/>
      <c r="EW327" s="36"/>
      <c r="EX327" s="36"/>
      <c r="EY327" s="261"/>
      <c r="FB327" s="261"/>
      <c r="FC327" s="36"/>
    </row>
    <row r="328" spans="1:159" ht="5.0999999999999996" hidden="1" customHeight="1" outlineLevel="2">
      <c r="A328" s="211"/>
      <c r="B328" s="212"/>
      <c r="C328" s="213"/>
      <c r="D328" s="213"/>
      <c r="E328" s="213"/>
      <c r="F328" s="214"/>
      <c r="G328" s="36"/>
      <c r="H328" s="36"/>
      <c r="I328" s="36"/>
      <c r="J328" s="36"/>
      <c r="K328" s="36"/>
      <c r="L328" s="36"/>
      <c r="M328" s="36"/>
      <c r="N328" s="36"/>
      <c r="O328" s="36"/>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36"/>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c r="EA328" s="36"/>
      <c r="EB328" s="36"/>
      <c r="EC328" s="36"/>
      <c r="ED328" s="36"/>
      <c r="EE328" s="36"/>
      <c r="EF328" s="36"/>
      <c r="EG328" s="36"/>
      <c r="EH328" s="36"/>
      <c r="EI328" s="36"/>
      <c r="EJ328" s="36"/>
      <c r="EK328" s="36"/>
      <c r="EL328" s="36"/>
      <c r="EM328" s="36"/>
      <c r="EN328" s="36"/>
      <c r="EO328" s="36"/>
      <c r="EP328" s="36"/>
      <c r="EQ328" s="36"/>
      <c r="ER328" s="36"/>
      <c r="ES328" s="36"/>
      <c r="ET328" s="36"/>
      <c r="EU328" s="36"/>
      <c r="EV328" s="36"/>
      <c r="EW328" s="36"/>
      <c r="EX328" s="36"/>
      <c r="EY328" s="261"/>
      <c r="FB328" s="261"/>
      <c r="FC328" s="36"/>
    </row>
    <row r="329" spans="1:159" hidden="1" outlineLevel="2">
      <c r="A329" s="314">
        <f>COUNTA(CCCList)</f>
        <v>6</v>
      </c>
      <c r="B329" s="64"/>
      <c r="C329" s="64"/>
      <c r="D329" s="64"/>
      <c r="E329" s="175" t="s">
        <v>1838</v>
      </c>
      <c r="F329" s="36"/>
      <c r="G329" s="36"/>
      <c r="H329" s="36"/>
      <c r="I329" s="36"/>
      <c r="J329" s="36"/>
      <c r="K329" s="36"/>
      <c r="L329" s="36"/>
      <c r="M329" s="36"/>
      <c r="N329" s="36"/>
      <c r="O329" s="36"/>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36"/>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c r="EA329" s="36"/>
      <c r="EB329" s="36"/>
      <c r="EC329" s="36"/>
      <c r="ED329" s="36"/>
      <c r="EE329" s="36"/>
      <c r="EF329" s="36"/>
      <c r="EG329" s="36"/>
      <c r="EH329" s="36"/>
      <c r="EI329" s="36"/>
      <c r="EJ329" s="36"/>
      <c r="EK329" s="36"/>
      <c r="EL329" s="36"/>
      <c r="EM329" s="36"/>
      <c r="EN329" s="36"/>
      <c r="EO329" s="36"/>
      <c r="EP329" s="36"/>
      <c r="EQ329" s="36"/>
      <c r="ER329" s="36"/>
      <c r="ES329" s="36"/>
      <c r="ET329" s="36"/>
      <c r="EU329" s="36"/>
      <c r="EV329" s="36"/>
      <c r="EW329" s="36"/>
      <c r="EX329" s="36"/>
      <c r="EY329" s="261"/>
      <c r="FB329" s="261"/>
      <c r="FC329" s="36"/>
    </row>
    <row r="330" spans="1:159" hidden="1" outlineLevel="1">
      <c r="A330" s="64"/>
      <c r="B330" s="64"/>
      <c r="C330" s="64"/>
      <c r="D330" s="64"/>
      <c r="E330" s="175"/>
      <c r="F330" s="36"/>
      <c r="G330" s="36"/>
      <c r="H330" s="36"/>
      <c r="I330" s="36"/>
      <c r="J330" s="36"/>
      <c r="K330" s="36"/>
      <c r="L330" s="36"/>
      <c r="M330" s="36"/>
      <c r="N330" s="36"/>
      <c r="O330" s="36"/>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36"/>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c r="EA330" s="36"/>
      <c r="EB330" s="36"/>
      <c r="EC330" s="36"/>
      <c r="ED330" s="36"/>
      <c r="EE330" s="36"/>
      <c r="EF330" s="36"/>
      <c r="EG330" s="36"/>
      <c r="EH330" s="36"/>
      <c r="EI330" s="36"/>
      <c r="EJ330" s="36"/>
      <c r="EK330" s="36"/>
      <c r="EL330" s="36"/>
      <c r="EM330" s="36"/>
      <c r="EN330" s="36"/>
      <c r="EO330" s="36"/>
      <c r="EP330" s="36"/>
      <c r="EQ330" s="36"/>
      <c r="ER330" s="36"/>
      <c r="ES330" s="36"/>
      <c r="ET330" s="36"/>
      <c r="EU330" s="36"/>
      <c r="EV330" s="36"/>
      <c r="EW330" s="36"/>
      <c r="EX330" s="36"/>
      <c r="EY330" s="261"/>
      <c r="FB330" s="261"/>
      <c r="FC330" s="36"/>
    </row>
    <row r="331" spans="1:159" hidden="1" outlineLevel="1" collapsed="1">
      <c r="A331" s="885" t="s">
        <v>279</v>
      </c>
      <c r="B331" s="286" t="s">
        <v>39</v>
      </c>
      <c r="C331" s="36"/>
      <c r="D331" s="36"/>
      <c r="E331" s="288" t="s">
        <v>790</v>
      </c>
      <c r="F331" s="288" t="s">
        <v>796</v>
      </c>
      <c r="G331" s="36"/>
      <c r="H331" s="36"/>
      <c r="I331" s="36"/>
      <c r="J331" s="36"/>
      <c r="K331" s="36"/>
      <c r="L331" s="36"/>
      <c r="M331" s="36"/>
      <c r="N331" s="36"/>
      <c r="O331" s="36"/>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36"/>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c r="EA331" s="36"/>
      <c r="EB331" s="36"/>
      <c r="EC331" s="36"/>
      <c r="ED331" s="36"/>
      <c r="EE331" s="36"/>
      <c r="EF331" s="36"/>
      <c r="EG331" s="36"/>
      <c r="EH331" s="36"/>
      <c r="EI331" s="36"/>
      <c r="EJ331" s="36"/>
      <c r="EK331" s="36"/>
      <c r="EL331" s="36"/>
      <c r="EM331" s="36"/>
      <c r="EN331" s="36"/>
      <c r="EO331" s="36"/>
      <c r="EP331" s="36"/>
      <c r="EQ331" s="36"/>
      <c r="ER331" s="36"/>
      <c r="ES331" s="36"/>
      <c r="ET331" s="36"/>
      <c r="EU331" s="36"/>
      <c r="EV331" s="36"/>
      <c r="EW331" s="36"/>
      <c r="EX331" s="36"/>
      <c r="EY331" s="261"/>
      <c r="FB331" s="261"/>
      <c r="FC331" s="36"/>
    </row>
    <row r="332" spans="1:159" ht="5.0999999999999996" hidden="1" customHeight="1" outlineLevel="2">
      <c r="A332" s="211"/>
      <c r="B332" s="212"/>
      <c r="C332" s="213"/>
      <c r="D332" s="213"/>
      <c r="E332" s="349"/>
      <c r="F332" s="214"/>
      <c r="G332" s="36"/>
      <c r="H332" s="36"/>
      <c r="I332" s="36"/>
      <c r="J332" s="36"/>
      <c r="K332" s="36"/>
      <c r="L332" s="36"/>
      <c r="M332" s="36"/>
      <c r="N332" s="36"/>
      <c r="O332" s="36"/>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36"/>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c r="EA332" s="36"/>
      <c r="EB332" s="36"/>
      <c r="EC332" s="36"/>
      <c r="ED332" s="36"/>
      <c r="EE332" s="36"/>
      <c r="EF332" s="36"/>
      <c r="EG332" s="36"/>
      <c r="EH332" s="36"/>
      <c r="EI332" s="36"/>
      <c r="EJ332" s="36"/>
      <c r="EK332" s="36"/>
      <c r="EL332" s="36"/>
      <c r="EM332" s="36"/>
      <c r="EN332" s="36"/>
      <c r="EO332" s="36"/>
      <c r="EP332" s="36"/>
      <c r="EQ332" s="36"/>
      <c r="ER332" s="36"/>
      <c r="ES332" s="36"/>
      <c r="ET332" s="36"/>
      <c r="EU332" s="36"/>
      <c r="EV332" s="36"/>
      <c r="EW332" s="36"/>
      <c r="EX332" s="36"/>
      <c r="EY332" s="261"/>
      <c r="FB332" s="261"/>
      <c r="FC332" s="36"/>
    </row>
    <row r="333" spans="1:159" hidden="1" outlineLevel="2">
      <c r="A333" s="36">
        <v>1</v>
      </c>
      <c r="B333" s="981" t="s">
        <v>2479</v>
      </c>
      <c r="C333" s="982"/>
      <c r="D333" s="983"/>
      <c r="E333" s="344" t="s">
        <v>2480</v>
      </c>
      <c r="F333" s="471"/>
      <c r="G333" s="36"/>
      <c r="H333" s="36"/>
      <c r="I333" s="36"/>
      <c r="J333" s="36"/>
      <c r="K333" s="36"/>
      <c r="L333" s="36"/>
      <c r="M333" s="36"/>
      <c r="N333" s="36"/>
      <c r="O333" s="36"/>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36"/>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c r="EA333" s="36"/>
      <c r="EB333" s="36"/>
      <c r="EC333" s="36"/>
      <c r="ED333" s="36"/>
      <c r="EE333" s="36"/>
      <c r="EF333" s="36"/>
      <c r="EG333" s="36"/>
      <c r="EH333" s="36"/>
      <c r="EI333" s="36"/>
      <c r="EJ333" s="36"/>
      <c r="EK333" s="36"/>
      <c r="EL333" s="36"/>
      <c r="EM333" s="36"/>
      <c r="EN333" s="36"/>
      <c r="EO333" s="36"/>
      <c r="EP333" s="36"/>
      <c r="EQ333" s="36"/>
      <c r="ER333" s="36"/>
      <c r="ES333" s="36"/>
      <c r="ET333" s="36"/>
      <c r="EU333" s="36"/>
      <c r="EV333" s="36"/>
      <c r="EW333" s="36"/>
      <c r="EX333" s="36"/>
      <c r="EY333" s="261"/>
      <c r="FB333" s="261"/>
      <c r="FC333" s="36"/>
    </row>
    <row r="334" spans="1:159" hidden="1" outlineLevel="2">
      <c r="A334" s="36">
        <v>2</v>
      </c>
      <c r="B334" s="981" t="s">
        <v>2481</v>
      </c>
      <c r="C334" s="982"/>
      <c r="D334" s="983"/>
      <c r="E334" s="344" t="s">
        <v>2482</v>
      </c>
      <c r="F334" s="472"/>
      <c r="G334" s="36"/>
      <c r="H334" s="36"/>
      <c r="I334" s="36"/>
      <c r="J334" s="36"/>
      <c r="K334" s="36"/>
      <c r="L334" s="36"/>
      <c r="M334" s="36"/>
      <c r="N334" s="36"/>
      <c r="O334" s="36"/>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36"/>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c r="EA334" s="36"/>
      <c r="EB334" s="36"/>
      <c r="EC334" s="36"/>
      <c r="ED334" s="36"/>
      <c r="EE334" s="36"/>
      <c r="EF334" s="36"/>
      <c r="EG334" s="36"/>
      <c r="EH334" s="36"/>
      <c r="EI334" s="36"/>
      <c r="EJ334" s="36"/>
      <c r="EK334" s="36"/>
      <c r="EL334" s="36"/>
      <c r="EM334" s="36"/>
      <c r="EN334" s="36"/>
      <c r="EO334" s="36"/>
      <c r="EP334" s="36"/>
      <c r="EQ334" s="36"/>
      <c r="ER334" s="36"/>
      <c r="ES334" s="36"/>
      <c r="ET334" s="36"/>
      <c r="EU334" s="36"/>
      <c r="EV334" s="36"/>
      <c r="EW334" s="36"/>
      <c r="EX334" s="36"/>
      <c r="EY334" s="261"/>
      <c r="FB334" s="261"/>
      <c r="FC334" s="36"/>
    </row>
    <row r="335" spans="1:159" hidden="1" outlineLevel="2">
      <c r="A335" s="36">
        <v>3</v>
      </c>
      <c r="B335" s="981" t="s">
        <v>2483</v>
      </c>
      <c r="C335" s="982"/>
      <c r="D335" s="983"/>
      <c r="E335" s="344" t="s">
        <v>2484</v>
      </c>
      <c r="F335" s="472"/>
      <c r="G335" s="36"/>
      <c r="H335" s="36"/>
      <c r="I335" s="36"/>
      <c r="J335" s="36"/>
      <c r="K335" s="36"/>
      <c r="L335" s="36"/>
      <c r="M335" s="36"/>
      <c r="N335" s="36"/>
      <c r="O335" s="36"/>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36"/>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c r="EA335" s="36"/>
      <c r="EB335" s="36"/>
      <c r="EC335" s="36"/>
      <c r="ED335" s="36"/>
      <c r="EE335" s="36"/>
      <c r="EF335" s="36"/>
      <c r="EG335" s="36"/>
      <c r="EH335" s="36"/>
      <c r="EI335" s="36"/>
      <c r="EJ335" s="36"/>
      <c r="EK335" s="36"/>
      <c r="EL335" s="36"/>
      <c r="EM335" s="36"/>
      <c r="EN335" s="36"/>
      <c r="EO335" s="36"/>
      <c r="EP335" s="36"/>
      <c r="EQ335" s="36"/>
      <c r="ER335" s="36"/>
      <c r="ES335" s="36"/>
      <c r="ET335" s="36"/>
      <c r="EU335" s="36"/>
      <c r="EV335" s="36"/>
      <c r="EW335" s="36"/>
      <c r="EX335" s="36"/>
      <c r="EY335" s="261"/>
      <c r="FB335" s="261"/>
      <c r="FC335" s="36"/>
    </row>
    <row r="336" spans="1:159" hidden="1" outlineLevel="2">
      <c r="A336" s="36">
        <v>4</v>
      </c>
      <c r="B336" s="981" t="s">
        <v>2485</v>
      </c>
      <c r="C336" s="982"/>
      <c r="D336" s="983"/>
      <c r="E336" s="344" t="s">
        <v>2486</v>
      </c>
      <c r="F336" s="472"/>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36"/>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c r="EA336" s="36"/>
      <c r="EB336" s="36"/>
      <c r="EC336" s="36"/>
      <c r="ED336" s="36"/>
      <c r="EE336" s="36"/>
      <c r="EF336" s="36"/>
      <c r="EG336" s="36"/>
      <c r="EH336" s="36"/>
      <c r="EI336" s="36"/>
      <c r="EJ336" s="36"/>
      <c r="EK336" s="36"/>
      <c r="EL336" s="36"/>
      <c r="EM336" s="36"/>
      <c r="EN336" s="36"/>
      <c r="EO336" s="36"/>
      <c r="EP336" s="36"/>
      <c r="EQ336" s="36"/>
      <c r="ER336" s="36"/>
      <c r="ES336" s="36"/>
      <c r="ET336" s="36"/>
      <c r="EU336" s="36"/>
      <c r="EV336" s="36"/>
      <c r="EW336" s="36"/>
      <c r="EX336" s="36"/>
      <c r="EY336" s="261"/>
      <c r="FB336" s="261"/>
      <c r="FC336" s="36"/>
    </row>
    <row r="337" spans="1:159" hidden="1" outlineLevel="2">
      <c r="A337" s="36">
        <v>5</v>
      </c>
      <c r="B337" s="981" t="s">
        <v>2487</v>
      </c>
      <c r="C337" s="982"/>
      <c r="D337" s="983"/>
      <c r="E337" s="344" t="s">
        <v>2488</v>
      </c>
      <c r="F337" s="472"/>
      <c r="G337" s="36"/>
      <c r="H337" s="36"/>
      <c r="I337" s="36"/>
      <c r="J337" s="36"/>
      <c r="K337" s="36"/>
      <c r="L337" s="36"/>
      <c r="M337" s="36"/>
      <c r="N337" s="36"/>
      <c r="O337" s="36"/>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36"/>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c r="EA337" s="36"/>
      <c r="EB337" s="36"/>
      <c r="EC337" s="36"/>
      <c r="ED337" s="36"/>
      <c r="EE337" s="36"/>
      <c r="EF337" s="36"/>
      <c r="EG337" s="36"/>
      <c r="EH337" s="36"/>
      <c r="EI337" s="36"/>
      <c r="EJ337" s="36"/>
      <c r="EK337" s="36"/>
      <c r="EL337" s="36"/>
      <c r="EM337" s="36"/>
      <c r="EN337" s="36"/>
      <c r="EO337" s="36"/>
      <c r="EP337" s="36"/>
      <c r="EQ337" s="36"/>
      <c r="ER337" s="36"/>
      <c r="ES337" s="36"/>
      <c r="ET337" s="36"/>
      <c r="EU337" s="36"/>
      <c r="EV337" s="36"/>
      <c r="EW337" s="36"/>
      <c r="EX337" s="36"/>
      <c r="EY337" s="261"/>
      <c r="FB337" s="261"/>
      <c r="FC337" s="36"/>
    </row>
    <row r="338" spans="1:159" hidden="1" outlineLevel="2">
      <c r="A338" s="36">
        <v>6</v>
      </c>
      <c r="B338" s="981" t="s">
        <v>2489</v>
      </c>
      <c r="C338" s="982"/>
      <c r="D338" s="983"/>
      <c r="E338" s="344" t="s">
        <v>2490</v>
      </c>
      <c r="F338" s="472"/>
      <c r="G338" s="36"/>
      <c r="H338" s="36"/>
      <c r="I338" s="36"/>
      <c r="J338" s="36"/>
      <c r="K338" s="36"/>
      <c r="L338" s="36"/>
      <c r="M338" s="36"/>
      <c r="N338" s="36"/>
      <c r="O338" s="36"/>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36"/>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c r="EA338" s="36"/>
      <c r="EB338" s="36"/>
      <c r="EC338" s="36"/>
      <c r="ED338" s="36"/>
      <c r="EE338" s="36"/>
      <c r="EF338" s="36"/>
      <c r="EG338" s="36"/>
      <c r="EH338" s="36"/>
      <c r="EI338" s="36"/>
      <c r="EJ338" s="36"/>
      <c r="EK338" s="36"/>
      <c r="EL338" s="36"/>
      <c r="EM338" s="36"/>
      <c r="EN338" s="36"/>
      <c r="EO338" s="36"/>
      <c r="EP338" s="36"/>
      <c r="EQ338" s="36"/>
      <c r="ER338" s="36"/>
      <c r="ES338" s="36"/>
      <c r="ET338" s="36"/>
      <c r="EU338" s="36"/>
      <c r="EV338" s="36"/>
      <c r="EW338" s="36"/>
      <c r="EX338" s="36"/>
      <c r="EY338" s="261"/>
      <c r="FB338" s="261"/>
      <c r="FC338" s="36"/>
    </row>
    <row r="339" spans="1:159" ht="5.0999999999999996" hidden="1" customHeight="1" outlineLevel="2">
      <c r="A339" s="211"/>
      <c r="B339" s="212"/>
      <c r="C339" s="213"/>
      <c r="D339" s="213"/>
      <c r="E339" s="213"/>
      <c r="F339" s="214"/>
      <c r="G339" s="36"/>
      <c r="H339" s="36"/>
      <c r="I339" s="36"/>
      <c r="J339" s="36"/>
      <c r="K339" s="36"/>
      <c r="L339" s="36"/>
      <c r="M339" s="36"/>
      <c r="N339" s="36"/>
      <c r="O339" s="36"/>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36"/>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c r="EA339" s="36"/>
      <c r="EB339" s="36"/>
      <c r="EC339" s="36"/>
      <c r="ED339" s="36"/>
      <c r="EE339" s="36"/>
      <c r="EF339" s="36"/>
      <c r="EG339" s="36"/>
      <c r="EH339" s="36"/>
      <c r="EI339" s="36"/>
      <c r="EJ339" s="36"/>
      <c r="EK339" s="36"/>
      <c r="EL339" s="36"/>
      <c r="EM339" s="36"/>
      <c r="EN339" s="36"/>
      <c r="EO339" s="36"/>
      <c r="EP339" s="36"/>
      <c r="EQ339" s="36"/>
      <c r="ER339" s="36"/>
      <c r="ES339" s="36"/>
      <c r="ET339" s="36"/>
      <c r="EU339" s="36"/>
      <c r="EV339" s="36"/>
      <c r="EW339" s="36"/>
      <c r="EX339" s="36"/>
      <c r="EY339" s="261"/>
      <c r="FB339" s="261"/>
      <c r="FC339" s="36"/>
    </row>
    <row r="340" spans="1:159" hidden="1" outlineLevel="2">
      <c r="A340" s="314">
        <f>COUNTA(CCDList)</f>
        <v>6</v>
      </c>
      <c r="B340" s="64"/>
      <c r="C340" s="64"/>
      <c r="D340" s="64"/>
      <c r="E340" s="175" t="s">
        <v>1837</v>
      </c>
      <c r="F340" s="36"/>
      <c r="G340" s="36"/>
      <c r="H340" s="36"/>
      <c r="I340" s="36"/>
      <c r="J340" s="36"/>
      <c r="K340" s="36"/>
      <c r="L340" s="36"/>
      <c r="M340" s="36"/>
      <c r="N340" s="36"/>
      <c r="O340" s="36"/>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36"/>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c r="EA340" s="36"/>
      <c r="EB340" s="36"/>
      <c r="EC340" s="36"/>
      <c r="ED340" s="36"/>
      <c r="EE340" s="36"/>
      <c r="EF340" s="36"/>
      <c r="EG340" s="36"/>
      <c r="EH340" s="36"/>
      <c r="EI340" s="36"/>
      <c r="EJ340" s="36"/>
      <c r="EK340" s="36"/>
      <c r="EL340" s="36"/>
      <c r="EM340" s="36"/>
      <c r="EN340" s="36"/>
      <c r="EO340" s="36"/>
      <c r="EP340" s="36"/>
      <c r="EQ340" s="36"/>
      <c r="ER340" s="36"/>
      <c r="ES340" s="36"/>
      <c r="ET340" s="36"/>
      <c r="EU340" s="36"/>
      <c r="EV340" s="36"/>
      <c r="EW340" s="36"/>
      <c r="EX340" s="36"/>
      <c r="EY340" s="261"/>
      <c r="FB340" s="261"/>
      <c r="FC340" s="36"/>
    </row>
    <row r="341" spans="1:159" hidden="1" outlineLevel="1">
      <c r="A341" s="64"/>
      <c r="B341" s="64"/>
      <c r="C341" s="64"/>
      <c r="D341" s="64"/>
      <c r="E341" s="175"/>
      <c r="F341" s="36"/>
      <c r="G341" s="36"/>
      <c r="H341" s="36"/>
      <c r="I341" s="36"/>
      <c r="J341" s="36"/>
      <c r="K341" s="36"/>
      <c r="L341" s="36"/>
      <c r="M341" s="36"/>
      <c r="N341" s="36"/>
      <c r="O341" s="36"/>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36"/>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c r="EA341" s="36"/>
      <c r="EB341" s="36"/>
      <c r="EC341" s="36"/>
      <c r="ED341" s="36"/>
      <c r="EE341" s="36"/>
      <c r="EF341" s="36"/>
      <c r="EG341" s="36"/>
      <c r="EH341" s="36"/>
      <c r="EI341" s="36"/>
      <c r="EJ341" s="36"/>
      <c r="EK341" s="36"/>
      <c r="EL341" s="36"/>
      <c r="EM341" s="36"/>
      <c r="EN341" s="36"/>
      <c r="EO341" s="36"/>
      <c r="EP341" s="36"/>
      <c r="EQ341" s="36"/>
      <c r="ER341" s="36"/>
      <c r="ES341" s="36"/>
      <c r="ET341" s="36"/>
      <c r="EU341" s="36"/>
      <c r="EV341" s="36"/>
      <c r="EW341" s="36"/>
      <c r="EX341" s="36"/>
      <c r="EY341" s="261"/>
      <c r="FB341" s="261"/>
      <c r="FC341" s="36"/>
    </row>
    <row r="342" spans="1:159" hidden="1" outlineLevel="1" collapsed="1">
      <c r="A342" s="885" t="s">
        <v>280</v>
      </c>
      <c r="B342" s="286" t="s">
        <v>39</v>
      </c>
      <c r="C342" s="36"/>
      <c r="D342" s="36"/>
      <c r="E342" s="288" t="s">
        <v>790</v>
      </c>
      <c r="F342" s="288" t="s">
        <v>796</v>
      </c>
      <c r="G342" s="36"/>
      <c r="H342" s="36"/>
      <c r="I342" s="36"/>
      <c r="J342" s="36"/>
      <c r="K342" s="36"/>
      <c r="L342" s="36"/>
      <c r="M342" s="36"/>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c r="EA342" s="36"/>
      <c r="EB342" s="36"/>
      <c r="EC342" s="36"/>
      <c r="ED342" s="36"/>
      <c r="EE342" s="36"/>
      <c r="EF342" s="36"/>
      <c r="EG342" s="36"/>
      <c r="EH342" s="36"/>
      <c r="EI342" s="36"/>
      <c r="EJ342" s="36"/>
      <c r="EK342" s="36"/>
      <c r="EL342" s="36"/>
      <c r="EM342" s="36"/>
      <c r="EN342" s="36"/>
      <c r="EO342" s="36"/>
      <c r="EP342" s="36"/>
      <c r="EQ342" s="36"/>
      <c r="ER342" s="36"/>
      <c r="ES342" s="36"/>
      <c r="ET342" s="36"/>
      <c r="EU342" s="36"/>
      <c r="EV342" s="36"/>
      <c r="EW342" s="36"/>
      <c r="EX342" s="36"/>
      <c r="EY342" s="261"/>
      <c r="FB342" s="261"/>
      <c r="FC342" s="36"/>
    </row>
    <row r="343" spans="1:159" ht="5.0999999999999996" hidden="1" customHeight="1" outlineLevel="2">
      <c r="A343" s="211"/>
      <c r="B343" s="212"/>
      <c r="C343" s="213"/>
      <c r="D343" s="213"/>
      <c r="E343" s="349"/>
      <c r="F343" s="214"/>
      <c r="G343" s="36"/>
      <c r="H343" s="36"/>
      <c r="I343" s="36"/>
      <c r="J343" s="36"/>
      <c r="K343" s="36"/>
      <c r="L343" s="36"/>
      <c r="M343" s="36"/>
      <c r="N343" s="36"/>
      <c r="O343" s="36"/>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36"/>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c r="EA343" s="36"/>
      <c r="EB343" s="36"/>
      <c r="EC343" s="36"/>
      <c r="ED343" s="36"/>
      <c r="EE343" s="36"/>
      <c r="EF343" s="36"/>
      <c r="EG343" s="36"/>
      <c r="EH343" s="36"/>
      <c r="EI343" s="36"/>
      <c r="EJ343" s="36"/>
      <c r="EK343" s="36"/>
      <c r="EL343" s="36"/>
      <c r="EM343" s="36"/>
      <c r="EN343" s="36"/>
      <c r="EO343" s="36"/>
      <c r="EP343" s="36"/>
      <c r="EQ343" s="36"/>
      <c r="ER343" s="36"/>
      <c r="ES343" s="36"/>
      <c r="ET343" s="36"/>
      <c r="EU343" s="36"/>
      <c r="EV343" s="36"/>
      <c r="EW343" s="36"/>
      <c r="EX343" s="36"/>
      <c r="EY343" s="261"/>
      <c r="FB343" s="261"/>
      <c r="FC343" s="36"/>
    </row>
    <row r="344" spans="1:159" hidden="1" outlineLevel="2">
      <c r="A344" s="36">
        <v>1</v>
      </c>
      <c r="B344" s="981" t="s">
        <v>2491</v>
      </c>
      <c r="C344" s="982"/>
      <c r="D344" s="983"/>
      <c r="E344" s="344" t="s">
        <v>2492</v>
      </c>
      <c r="F344" s="471"/>
      <c r="G344" s="36"/>
      <c r="H344" s="36"/>
      <c r="I344" s="36"/>
      <c r="J344" s="36"/>
      <c r="K344" s="36"/>
      <c r="L344" s="36"/>
      <c r="M344" s="36"/>
      <c r="N344" s="36"/>
      <c r="O344" s="36"/>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36"/>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c r="EA344" s="36"/>
      <c r="EB344" s="36"/>
      <c r="EC344" s="36"/>
      <c r="ED344" s="36"/>
      <c r="EE344" s="36"/>
      <c r="EF344" s="36"/>
      <c r="EG344" s="36"/>
      <c r="EH344" s="36"/>
      <c r="EI344" s="36"/>
      <c r="EJ344" s="36"/>
      <c r="EK344" s="36"/>
      <c r="EL344" s="36"/>
      <c r="EM344" s="36"/>
      <c r="EN344" s="36"/>
      <c r="EO344" s="36"/>
      <c r="EP344" s="36"/>
      <c r="EQ344" s="36"/>
      <c r="ER344" s="36"/>
      <c r="ES344" s="36"/>
      <c r="ET344" s="36"/>
      <c r="EU344" s="36"/>
      <c r="EV344" s="36"/>
      <c r="EW344" s="36"/>
      <c r="EX344" s="36"/>
      <c r="EY344" s="261"/>
      <c r="FB344" s="261"/>
      <c r="FC344" s="36"/>
    </row>
    <row r="345" spans="1:159" hidden="1" outlineLevel="2">
      <c r="A345" s="36">
        <v>2</v>
      </c>
      <c r="B345" s="981" t="s">
        <v>2493</v>
      </c>
      <c r="C345" s="982"/>
      <c r="D345" s="983"/>
      <c r="E345" s="344" t="s">
        <v>2494</v>
      </c>
      <c r="F345" s="472"/>
      <c r="G345" s="36"/>
      <c r="H345" s="36"/>
      <c r="I345" s="36"/>
      <c r="J345" s="36"/>
      <c r="K345" s="36"/>
      <c r="L345" s="36"/>
      <c r="M345" s="36"/>
      <c r="N345" s="36"/>
      <c r="O345" s="36"/>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36"/>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c r="EA345" s="36"/>
      <c r="EB345" s="36"/>
      <c r="EC345" s="36"/>
      <c r="ED345" s="36"/>
      <c r="EE345" s="36"/>
      <c r="EF345" s="36"/>
      <c r="EG345" s="36"/>
      <c r="EH345" s="36"/>
      <c r="EI345" s="36"/>
      <c r="EJ345" s="36"/>
      <c r="EK345" s="36"/>
      <c r="EL345" s="36"/>
      <c r="EM345" s="36"/>
      <c r="EN345" s="36"/>
      <c r="EO345" s="36"/>
      <c r="EP345" s="36"/>
      <c r="EQ345" s="36"/>
      <c r="ER345" s="36"/>
      <c r="ES345" s="36"/>
      <c r="ET345" s="36"/>
      <c r="EU345" s="36"/>
      <c r="EV345" s="36"/>
      <c r="EW345" s="36"/>
      <c r="EX345" s="36"/>
      <c r="EY345" s="261"/>
      <c r="FB345" s="261"/>
      <c r="FC345" s="36"/>
    </row>
    <row r="346" spans="1:159" hidden="1" outlineLevel="2">
      <c r="A346" s="36">
        <v>3</v>
      </c>
      <c r="B346" s="981" t="s">
        <v>2504</v>
      </c>
      <c r="C346" s="982"/>
      <c r="D346" s="983"/>
      <c r="E346" s="344" t="s">
        <v>2505</v>
      </c>
      <c r="F346" s="472"/>
      <c r="G346" s="36"/>
      <c r="H346" s="36"/>
      <c r="I346" s="36"/>
      <c r="J346" s="36"/>
      <c r="K346" s="36"/>
      <c r="L346" s="36"/>
      <c r="M346" s="36"/>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c r="EA346" s="36"/>
      <c r="EB346" s="36"/>
      <c r="EC346" s="36"/>
      <c r="ED346" s="36"/>
      <c r="EE346" s="36"/>
      <c r="EF346" s="36"/>
      <c r="EG346" s="36"/>
      <c r="EH346" s="36"/>
      <c r="EI346" s="36"/>
      <c r="EJ346" s="36"/>
      <c r="EK346" s="36"/>
      <c r="EL346" s="36"/>
      <c r="EM346" s="36"/>
      <c r="EN346" s="36"/>
      <c r="EO346" s="36"/>
      <c r="EP346" s="36"/>
      <c r="EQ346" s="36"/>
      <c r="ER346" s="36"/>
      <c r="ES346" s="36"/>
      <c r="ET346" s="36"/>
      <c r="EU346" s="36"/>
      <c r="EV346" s="36"/>
      <c r="EW346" s="36"/>
      <c r="EX346" s="36"/>
      <c r="EY346" s="261"/>
      <c r="FB346" s="261"/>
      <c r="FC346" s="36"/>
    </row>
    <row r="347" spans="1:159" hidden="1" outlineLevel="2">
      <c r="A347" s="36">
        <v>4</v>
      </c>
      <c r="B347" s="981" t="s">
        <v>2506</v>
      </c>
      <c r="C347" s="982"/>
      <c r="D347" s="983"/>
      <c r="E347" s="344" t="s">
        <v>2507</v>
      </c>
      <c r="F347" s="472"/>
      <c r="G347" s="36"/>
      <c r="H347" s="36"/>
      <c r="I347" s="36"/>
      <c r="J347" s="36"/>
      <c r="K347" s="36"/>
      <c r="L347" s="36"/>
      <c r="M347" s="36"/>
      <c r="N347" s="36"/>
      <c r="O347" s="36"/>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36"/>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c r="EA347" s="36"/>
      <c r="EB347" s="36"/>
      <c r="EC347" s="36"/>
      <c r="ED347" s="36"/>
      <c r="EE347" s="36"/>
      <c r="EF347" s="36"/>
      <c r="EG347" s="36"/>
      <c r="EH347" s="36"/>
      <c r="EI347" s="36"/>
      <c r="EJ347" s="36"/>
      <c r="EK347" s="36"/>
      <c r="EL347" s="36"/>
      <c r="EM347" s="36"/>
      <c r="EN347" s="36"/>
      <c r="EO347" s="36"/>
      <c r="EP347" s="36"/>
      <c r="EQ347" s="36"/>
      <c r="ER347" s="36"/>
      <c r="ES347" s="36"/>
      <c r="ET347" s="36"/>
      <c r="EU347" s="36"/>
      <c r="EV347" s="36"/>
      <c r="EW347" s="36"/>
      <c r="EX347" s="36"/>
      <c r="EY347" s="261"/>
      <c r="FB347" s="261"/>
      <c r="FC347" s="36"/>
    </row>
    <row r="348" spans="1:159" hidden="1" outlineLevel="2">
      <c r="A348" s="36">
        <v>5</v>
      </c>
      <c r="B348" s="981" t="s">
        <v>2508</v>
      </c>
      <c r="C348" s="982"/>
      <c r="D348" s="983"/>
      <c r="E348" s="344" t="s">
        <v>2509</v>
      </c>
      <c r="F348" s="472"/>
      <c r="G348" s="36"/>
      <c r="H348" s="36"/>
      <c r="I348" s="36"/>
      <c r="J348" s="36"/>
      <c r="K348" s="36"/>
      <c r="L348" s="36"/>
      <c r="M348" s="36"/>
      <c r="N348" s="36"/>
      <c r="O348" s="36"/>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36"/>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c r="EA348" s="36"/>
      <c r="EB348" s="36"/>
      <c r="EC348" s="36"/>
      <c r="ED348" s="36"/>
      <c r="EE348" s="36"/>
      <c r="EF348" s="36"/>
      <c r="EG348" s="36"/>
      <c r="EH348" s="36"/>
      <c r="EI348" s="36"/>
      <c r="EJ348" s="36"/>
      <c r="EK348" s="36"/>
      <c r="EL348" s="36"/>
      <c r="EM348" s="36"/>
      <c r="EN348" s="36"/>
      <c r="EO348" s="36"/>
      <c r="EP348" s="36"/>
      <c r="EQ348" s="36"/>
      <c r="ER348" s="36"/>
      <c r="ES348" s="36"/>
      <c r="ET348" s="36"/>
      <c r="EU348" s="36"/>
      <c r="EV348" s="36"/>
      <c r="EW348" s="36"/>
      <c r="EX348" s="36"/>
      <c r="EY348" s="261"/>
      <c r="FB348" s="261"/>
      <c r="FC348" s="36"/>
    </row>
    <row r="349" spans="1:159" hidden="1" outlineLevel="2">
      <c r="A349" s="36">
        <v>6</v>
      </c>
      <c r="B349" s="981" t="s">
        <v>2510</v>
      </c>
      <c r="C349" s="982"/>
      <c r="D349" s="983"/>
      <c r="E349" s="344" t="s">
        <v>2511</v>
      </c>
      <c r="F349" s="472"/>
      <c r="G349" s="36"/>
      <c r="H349" s="36"/>
      <c r="I349" s="36"/>
      <c r="J349" s="36"/>
      <c r="K349" s="36"/>
      <c r="L349" s="36"/>
      <c r="M349" s="36"/>
      <c r="N349" s="36"/>
      <c r="O349" s="36"/>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36"/>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c r="EA349" s="36"/>
      <c r="EB349" s="36"/>
      <c r="EC349" s="36"/>
      <c r="ED349" s="36"/>
      <c r="EE349" s="36"/>
      <c r="EF349" s="36"/>
      <c r="EG349" s="36"/>
      <c r="EH349" s="36"/>
      <c r="EI349" s="36"/>
      <c r="EJ349" s="36"/>
      <c r="EK349" s="36"/>
      <c r="EL349" s="36"/>
      <c r="EM349" s="36"/>
      <c r="EN349" s="36"/>
      <c r="EO349" s="36"/>
      <c r="EP349" s="36"/>
      <c r="EQ349" s="36"/>
      <c r="ER349" s="36"/>
      <c r="ES349" s="36"/>
      <c r="ET349" s="36"/>
      <c r="EU349" s="36"/>
      <c r="EV349" s="36"/>
      <c r="EW349" s="36"/>
      <c r="EX349" s="36"/>
      <c r="EY349" s="261"/>
      <c r="FB349" s="261"/>
      <c r="FC349" s="36"/>
    </row>
    <row r="350" spans="1:159" ht="5.0999999999999996" hidden="1" customHeight="1" outlineLevel="2">
      <c r="A350" s="211"/>
      <c r="B350" s="212"/>
      <c r="C350" s="213"/>
      <c r="D350" s="213"/>
      <c r="E350" s="213"/>
      <c r="F350" s="214"/>
      <c r="G350" s="36"/>
      <c r="H350" s="36"/>
      <c r="I350" s="36"/>
      <c r="J350" s="36"/>
      <c r="K350" s="36"/>
      <c r="L350" s="36"/>
      <c r="M350" s="36"/>
      <c r="N350" s="36"/>
      <c r="O350" s="36"/>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36"/>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c r="EA350" s="36"/>
      <c r="EB350" s="36"/>
      <c r="EC350" s="36"/>
      <c r="ED350" s="36"/>
      <c r="EE350" s="36"/>
      <c r="EF350" s="36"/>
      <c r="EG350" s="36"/>
      <c r="EH350" s="36"/>
      <c r="EI350" s="36"/>
      <c r="EJ350" s="36"/>
      <c r="EK350" s="36"/>
      <c r="EL350" s="36"/>
      <c r="EM350" s="36"/>
      <c r="EN350" s="36"/>
      <c r="EO350" s="36"/>
      <c r="EP350" s="36"/>
      <c r="EQ350" s="36"/>
      <c r="ER350" s="36"/>
      <c r="ES350" s="36"/>
      <c r="ET350" s="36"/>
      <c r="EU350" s="36"/>
      <c r="EV350" s="36"/>
      <c r="EW350" s="36"/>
      <c r="EX350" s="36"/>
      <c r="EY350" s="261"/>
      <c r="FB350" s="261"/>
      <c r="FC350" s="36"/>
    </row>
    <row r="351" spans="1:159" hidden="1" outlineLevel="2">
      <c r="A351" s="314">
        <f>COUNTA(CCEList)</f>
        <v>6</v>
      </c>
      <c r="B351" s="64"/>
      <c r="C351" s="64"/>
      <c r="D351" s="64"/>
      <c r="E351" s="175" t="s">
        <v>1836</v>
      </c>
      <c r="F351" s="36"/>
      <c r="G351" s="36"/>
      <c r="H351" s="36"/>
      <c r="I351" s="36"/>
      <c r="J351" s="36"/>
      <c r="K351" s="36"/>
      <c r="L351" s="36"/>
      <c r="M351" s="36"/>
      <c r="N351" s="36"/>
      <c r="O351" s="36"/>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36"/>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c r="EA351" s="36"/>
      <c r="EB351" s="36"/>
      <c r="EC351" s="36"/>
      <c r="ED351" s="36"/>
      <c r="EE351" s="36"/>
      <c r="EF351" s="36"/>
      <c r="EG351" s="36"/>
      <c r="EH351" s="36"/>
      <c r="EI351" s="36"/>
      <c r="EJ351" s="36"/>
      <c r="EK351" s="36"/>
      <c r="EL351" s="36"/>
      <c r="EM351" s="36"/>
      <c r="EN351" s="36"/>
      <c r="EO351" s="36"/>
      <c r="EP351" s="36"/>
      <c r="EQ351" s="36"/>
      <c r="ER351" s="36"/>
      <c r="ES351" s="36"/>
      <c r="ET351" s="36"/>
      <c r="EU351" s="36"/>
      <c r="EV351" s="36"/>
      <c r="EW351" s="36"/>
      <c r="EX351" s="36"/>
      <c r="EY351" s="261"/>
      <c r="FB351" s="261"/>
      <c r="FC351" s="36"/>
    </row>
    <row r="352" spans="1:159" hidden="1" outlineLevel="1">
      <c r="A352" s="64"/>
      <c r="B352" s="64"/>
      <c r="C352" s="64"/>
      <c r="D352" s="64"/>
      <c r="E352" s="175"/>
      <c r="F352" s="36"/>
      <c r="G352" s="36"/>
      <c r="H352" s="36"/>
      <c r="I352" s="36"/>
      <c r="J352" s="36"/>
      <c r="K352" s="36"/>
      <c r="L352" s="36"/>
      <c r="M352" s="36"/>
      <c r="N352" s="36"/>
      <c r="O352" s="36"/>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36"/>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c r="EA352" s="36"/>
      <c r="EB352" s="36"/>
      <c r="EC352" s="36"/>
      <c r="ED352" s="36"/>
      <c r="EE352" s="36"/>
      <c r="EF352" s="36"/>
      <c r="EG352" s="36"/>
      <c r="EH352" s="36"/>
      <c r="EI352" s="36"/>
      <c r="EJ352" s="36"/>
      <c r="EK352" s="36"/>
      <c r="EL352" s="36"/>
      <c r="EM352" s="36"/>
      <c r="EN352" s="36"/>
      <c r="EO352" s="36"/>
      <c r="EP352" s="36"/>
      <c r="EQ352" s="36"/>
      <c r="ER352" s="36"/>
      <c r="ES352" s="36"/>
      <c r="ET352" s="36"/>
      <c r="EU352" s="36"/>
      <c r="EV352" s="36"/>
      <c r="EW352" s="36"/>
      <c r="EX352" s="36"/>
      <c r="EY352" s="261"/>
      <c r="FB352" s="261"/>
      <c r="FC352" s="36"/>
    </row>
    <row r="353" spans="1:159" hidden="1" outlineLevel="1" collapsed="1">
      <c r="A353" s="885" t="s">
        <v>2512</v>
      </c>
      <c r="B353" s="286" t="s">
        <v>39</v>
      </c>
      <c r="C353" s="36"/>
      <c r="D353" s="36"/>
      <c r="E353" s="288" t="s">
        <v>790</v>
      </c>
      <c r="F353" s="288" t="s">
        <v>796</v>
      </c>
      <c r="G353" s="36"/>
      <c r="H353" s="36"/>
      <c r="I353" s="36"/>
      <c r="J353" s="36"/>
      <c r="K353" s="36"/>
      <c r="L353" s="36"/>
      <c r="M353" s="36"/>
      <c r="N353" s="36"/>
      <c r="O353" s="36"/>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36"/>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c r="EA353" s="36"/>
      <c r="EB353" s="36"/>
      <c r="EC353" s="36"/>
      <c r="ED353" s="36"/>
      <c r="EE353" s="36"/>
      <c r="EF353" s="36"/>
      <c r="EG353" s="36"/>
      <c r="EH353" s="36"/>
      <c r="EI353" s="36"/>
      <c r="EJ353" s="36"/>
      <c r="EK353" s="36"/>
      <c r="EL353" s="36"/>
      <c r="EM353" s="36"/>
      <c r="EN353" s="36"/>
      <c r="EO353" s="36"/>
      <c r="EP353" s="36"/>
      <c r="EQ353" s="36"/>
      <c r="ER353" s="36"/>
      <c r="ES353" s="36"/>
      <c r="ET353" s="36"/>
      <c r="EU353" s="36"/>
      <c r="EV353" s="36"/>
      <c r="EW353" s="36"/>
      <c r="EX353" s="36"/>
      <c r="EY353" s="261"/>
      <c r="FB353" s="261"/>
      <c r="FC353" s="36"/>
    </row>
    <row r="354" spans="1:159" ht="5.0999999999999996" hidden="1" customHeight="1" outlineLevel="2">
      <c r="A354" s="211"/>
      <c r="B354" s="212"/>
      <c r="C354" s="213"/>
      <c r="D354" s="213"/>
      <c r="E354" s="349"/>
      <c r="F354" s="214"/>
      <c r="G354" s="36"/>
      <c r="H354" s="36"/>
      <c r="I354" s="36"/>
      <c r="J354" s="36"/>
      <c r="K354" s="36"/>
      <c r="L354" s="36"/>
      <c r="M354" s="36"/>
      <c r="N354" s="36"/>
      <c r="O354" s="36"/>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36"/>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c r="EA354" s="36"/>
      <c r="EB354" s="36"/>
      <c r="EC354" s="36"/>
      <c r="ED354" s="36"/>
      <c r="EE354" s="36"/>
      <c r="EF354" s="36"/>
      <c r="EG354" s="36"/>
      <c r="EH354" s="36"/>
      <c r="EI354" s="36"/>
      <c r="EJ354" s="36"/>
      <c r="EK354" s="36"/>
      <c r="EL354" s="36"/>
      <c r="EM354" s="36"/>
      <c r="EN354" s="36"/>
      <c r="EO354" s="36"/>
      <c r="EP354" s="36"/>
      <c r="EQ354" s="36"/>
      <c r="ER354" s="36"/>
      <c r="ES354" s="36"/>
      <c r="ET354" s="36"/>
      <c r="EU354" s="36"/>
      <c r="EV354" s="36"/>
      <c r="EW354" s="36"/>
      <c r="EX354" s="36"/>
      <c r="EY354" s="261"/>
      <c r="FB354" s="261"/>
      <c r="FC354" s="36"/>
    </row>
    <row r="355" spans="1:159" hidden="1" outlineLevel="2">
      <c r="A355" s="36">
        <v>1</v>
      </c>
      <c r="B355" s="981" t="s">
        <v>2513</v>
      </c>
      <c r="C355" s="982"/>
      <c r="D355" s="983"/>
      <c r="E355" s="344" t="s">
        <v>2514</v>
      </c>
      <c r="F355" s="471"/>
      <c r="G355" s="36"/>
      <c r="H355" s="36"/>
      <c r="I355" s="36"/>
      <c r="J355" s="36"/>
      <c r="K355" s="36"/>
      <c r="L355" s="36"/>
      <c r="M355" s="36"/>
      <c r="N355" s="36"/>
      <c r="O355" s="36"/>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36"/>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c r="EA355" s="36"/>
      <c r="EB355" s="36"/>
      <c r="EC355" s="36"/>
      <c r="ED355" s="36"/>
      <c r="EE355" s="36"/>
      <c r="EF355" s="36"/>
      <c r="EG355" s="36"/>
      <c r="EH355" s="36"/>
      <c r="EI355" s="36"/>
      <c r="EJ355" s="36"/>
      <c r="EK355" s="36"/>
      <c r="EL355" s="36"/>
      <c r="EM355" s="36"/>
      <c r="EN355" s="36"/>
      <c r="EO355" s="36"/>
      <c r="EP355" s="36"/>
      <c r="EQ355" s="36"/>
      <c r="ER355" s="36"/>
      <c r="ES355" s="36"/>
      <c r="ET355" s="36"/>
      <c r="EU355" s="36"/>
      <c r="EV355" s="36"/>
      <c r="EW355" s="36"/>
      <c r="EX355" s="36"/>
      <c r="EY355" s="261"/>
      <c r="FB355" s="261"/>
      <c r="FC355" s="36"/>
    </row>
    <row r="356" spans="1:159" hidden="1" outlineLevel="2">
      <c r="A356" s="36">
        <v>2</v>
      </c>
      <c r="B356" s="981" t="s">
        <v>2515</v>
      </c>
      <c r="C356" s="982"/>
      <c r="D356" s="983"/>
      <c r="E356" s="344" t="s">
        <v>2516</v>
      </c>
      <c r="F356" s="472"/>
      <c r="G356" s="36"/>
      <c r="H356" s="36"/>
      <c r="I356" s="36"/>
      <c r="J356" s="36"/>
      <c r="K356" s="36"/>
      <c r="L356" s="36"/>
      <c r="M356" s="36"/>
      <c r="N356" s="36"/>
      <c r="O356" s="36"/>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c r="EA356" s="36"/>
      <c r="EB356" s="36"/>
      <c r="EC356" s="36"/>
      <c r="ED356" s="36"/>
      <c r="EE356" s="36"/>
      <c r="EF356" s="36"/>
      <c r="EG356" s="36"/>
      <c r="EH356" s="36"/>
      <c r="EI356" s="36"/>
      <c r="EJ356" s="36"/>
      <c r="EK356" s="36"/>
      <c r="EL356" s="36"/>
      <c r="EM356" s="36"/>
      <c r="EN356" s="36"/>
      <c r="EO356" s="36"/>
      <c r="EP356" s="36"/>
      <c r="EQ356" s="36"/>
      <c r="ER356" s="36"/>
      <c r="ES356" s="36"/>
      <c r="ET356" s="36"/>
      <c r="EU356" s="36"/>
      <c r="EV356" s="36"/>
      <c r="EW356" s="36"/>
      <c r="EX356" s="36"/>
      <c r="EY356" s="261"/>
      <c r="FB356" s="261"/>
      <c r="FC356" s="36"/>
    </row>
    <row r="357" spans="1:159" hidden="1" outlineLevel="2">
      <c r="A357" s="36">
        <v>3</v>
      </c>
      <c r="B357" s="981" t="s">
        <v>2517</v>
      </c>
      <c r="C357" s="982"/>
      <c r="D357" s="983"/>
      <c r="E357" s="344" t="s">
        <v>2518</v>
      </c>
      <c r="F357" s="472"/>
      <c r="G357" s="36"/>
      <c r="H357" s="36"/>
      <c r="I357" s="36"/>
      <c r="J357" s="36"/>
      <c r="K357" s="36"/>
      <c r="L357" s="36"/>
      <c r="M357" s="36"/>
      <c r="N357" s="36"/>
      <c r="O357" s="36"/>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36"/>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c r="EA357" s="36"/>
      <c r="EB357" s="36"/>
      <c r="EC357" s="36"/>
      <c r="ED357" s="36"/>
      <c r="EE357" s="36"/>
      <c r="EF357" s="36"/>
      <c r="EG357" s="36"/>
      <c r="EH357" s="36"/>
      <c r="EI357" s="36"/>
      <c r="EJ357" s="36"/>
      <c r="EK357" s="36"/>
      <c r="EL357" s="36"/>
      <c r="EM357" s="36"/>
      <c r="EN357" s="36"/>
      <c r="EO357" s="36"/>
      <c r="EP357" s="36"/>
      <c r="EQ357" s="36"/>
      <c r="ER357" s="36"/>
      <c r="ES357" s="36"/>
      <c r="ET357" s="36"/>
      <c r="EU357" s="36"/>
      <c r="EV357" s="36"/>
      <c r="EW357" s="36"/>
      <c r="EX357" s="36"/>
      <c r="EY357" s="261"/>
      <c r="FB357" s="261"/>
      <c r="FC357" s="36"/>
    </row>
    <row r="358" spans="1:159" hidden="1" outlineLevel="2">
      <c r="A358" s="36">
        <v>4</v>
      </c>
      <c r="B358" s="981" t="s">
        <v>2519</v>
      </c>
      <c r="C358" s="982"/>
      <c r="D358" s="983"/>
      <c r="E358" s="344" t="s">
        <v>2520</v>
      </c>
      <c r="F358" s="472"/>
      <c r="G358" s="36"/>
      <c r="H358" s="36"/>
      <c r="I358" s="36"/>
      <c r="J358" s="36"/>
      <c r="K358" s="36"/>
      <c r="L358" s="36"/>
      <c r="M358" s="36"/>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c r="EA358" s="36"/>
      <c r="EB358" s="36"/>
      <c r="EC358" s="36"/>
      <c r="ED358" s="36"/>
      <c r="EE358" s="36"/>
      <c r="EF358" s="36"/>
      <c r="EG358" s="36"/>
      <c r="EH358" s="36"/>
      <c r="EI358" s="36"/>
      <c r="EJ358" s="36"/>
      <c r="EK358" s="36"/>
      <c r="EL358" s="36"/>
      <c r="EM358" s="36"/>
      <c r="EN358" s="36"/>
      <c r="EO358" s="36"/>
      <c r="EP358" s="36"/>
      <c r="EQ358" s="36"/>
      <c r="ER358" s="36"/>
      <c r="ES358" s="36"/>
      <c r="ET358" s="36"/>
      <c r="EU358" s="36"/>
      <c r="EV358" s="36"/>
      <c r="EW358" s="36"/>
      <c r="EX358" s="36"/>
      <c r="EY358" s="261"/>
      <c r="FB358" s="261"/>
      <c r="FC358" s="36"/>
    </row>
    <row r="359" spans="1:159" hidden="1" outlineLevel="2">
      <c r="A359" s="36">
        <v>5</v>
      </c>
      <c r="B359" s="981" t="s">
        <v>2521</v>
      </c>
      <c r="C359" s="982"/>
      <c r="D359" s="983"/>
      <c r="E359" s="344" t="s">
        <v>2522</v>
      </c>
      <c r="F359" s="472"/>
      <c r="G359" s="36"/>
      <c r="H359" s="36"/>
      <c r="I359" s="36"/>
      <c r="J359" s="36"/>
      <c r="K359" s="36"/>
      <c r="L359" s="36"/>
      <c r="M359" s="36"/>
      <c r="N359" s="36"/>
      <c r="O359" s="36"/>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36"/>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c r="EA359" s="36"/>
      <c r="EB359" s="36"/>
      <c r="EC359" s="36"/>
      <c r="ED359" s="36"/>
      <c r="EE359" s="36"/>
      <c r="EF359" s="36"/>
      <c r="EG359" s="36"/>
      <c r="EH359" s="36"/>
      <c r="EI359" s="36"/>
      <c r="EJ359" s="36"/>
      <c r="EK359" s="36"/>
      <c r="EL359" s="36"/>
      <c r="EM359" s="36"/>
      <c r="EN359" s="36"/>
      <c r="EO359" s="36"/>
      <c r="EP359" s="36"/>
      <c r="EQ359" s="36"/>
      <c r="ER359" s="36"/>
      <c r="ES359" s="36"/>
      <c r="ET359" s="36"/>
      <c r="EU359" s="36"/>
      <c r="EV359" s="36"/>
      <c r="EW359" s="36"/>
      <c r="EX359" s="36"/>
      <c r="EY359" s="261"/>
      <c r="FB359" s="261"/>
      <c r="FC359" s="36"/>
    </row>
    <row r="360" spans="1:159" hidden="1" outlineLevel="2">
      <c r="A360" s="36">
        <v>6</v>
      </c>
      <c r="B360" s="981" t="s">
        <v>2523</v>
      </c>
      <c r="C360" s="982"/>
      <c r="D360" s="983"/>
      <c r="E360" s="344" t="s">
        <v>2524</v>
      </c>
      <c r="F360" s="472"/>
      <c r="G360" s="36"/>
      <c r="H360" s="36"/>
      <c r="I360" s="36"/>
      <c r="J360" s="36"/>
      <c r="K360" s="36"/>
      <c r="L360" s="36"/>
      <c r="M360" s="36"/>
      <c r="N360" s="36"/>
      <c r="O360" s="36"/>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36"/>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c r="EA360" s="36"/>
      <c r="EB360" s="36"/>
      <c r="EC360" s="36"/>
      <c r="ED360" s="36"/>
      <c r="EE360" s="36"/>
      <c r="EF360" s="36"/>
      <c r="EG360" s="36"/>
      <c r="EH360" s="36"/>
      <c r="EI360" s="36"/>
      <c r="EJ360" s="36"/>
      <c r="EK360" s="36"/>
      <c r="EL360" s="36"/>
      <c r="EM360" s="36"/>
      <c r="EN360" s="36"/>
      <c r="EO360" s="36"/>
      <c r="EP360" s="36"/>
      <c r="EQ360" s="36"/>
      <c r="ER360" s="36"/>
      <c r="ES360" s="36"/>
      <c r="ET360" s="36"/>
      <c r="EU360" s="36"/>
      <c r="EV360" s="36"/>
      <c r="EW360" s="36"/>
      <c r="EX360" s="36"/>
      <c r="EY360" s="261"/>
      <c r="FB360" s="261"/>
      <c r="FC360" s="36"/>
    </row>
    <row r="361" spans="1:159" ht="5.0999999999999996" hidden="1" customHeight="1" outlineLevel="2">
      <c r="A361" s="211"/>
      <c r="B361" s="212"/>
      <c r="C361" s="213"/>
      <c r="D361" s="213"/>
      <c r="E361" s="213"/>
      <c r="F361" s="214"/>
      <c r="G361" s="36"/>
      <c r="H361" s="36"/>
      <c r="I361" s="36"/>
      <c r="J361" s="36"/>
      <c r="K361" s="36"/>
      <c r="L361" s="36"/>
      <c r="M361" s="36"/>
      <c r="N361" s="36"/>
      <c r="O361" s="36"/>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36"/>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c r="EA361" s="36"/>
      <c r="EB361" s="36"/>
      <c r="EC361" s="36"/>
      <c r="ED361" s="36"/>
      <c r="EE361" s="36"/>
      <c r="EF361" s="36"/>
      <c r="EG361" s="36"/>
      <c r="EH361" s="36"/>
      <c r="EI361" s="36"/>
      <c r="EJ361" s="36"/>
      <c r="EK361" s="36"/>
      <c r="EL361" s="36"/>
      <c r="EM361" s="36"/>
      <c r="EN361" s="36"/>
      <c r="EO361" s="36"/>
      <c r="EP361" s="36"/>
      <c r="EQ361" s="36"/>
      <c r="ER361" s="36"/>
      <c r="ES361" s="36"/>
      <c r="ET361" s="36"/>
      <c r="EU361" s="36"/>
      <c r="EV361" s="36"/>
      <c r="EW361" s="36"/>
      <c r="EX361" s="36"/>
      <c r="EY361" s="261"/>
      <c r="FB361" s="261"/>
      <c r="FC361" s="36"/>
    </row>
    <row r="362" spans="1:159" hidden="1" outlineLevel="2">
      <c r="A362" s="314">
        <f>COUNTA(CCFList)</f>
        <v>6</v>
      </c>
      <c r="B362" s="64"/>
      <c r="C362" s="64"/>
      <c r="E362" s="175" t="s">
        <v>1835</v>
      </c>
      <c r="F362" s="36"/>
      <c r="G362" s="36"/>
      <c r="H362" s="36"/>
      <c r="I362" s="36"/>
      <c r="J362" s="36"/>
      <c r="K362" s="36"/>
      <c r="L362" s="36"/>
      <c r="M362" s="36"/>
      <c r="N362" s="36"/>
      <c r="O362" s="36"/>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36"/>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c r="EA362" s="36"/>
      <c r="EB362" s="36"/>
      <c r="EC362" s="36"/>
      <c r="ED362" s="36"/>
      <c r="EE362" s="36"/>
      <c r="EF362" s="36"/>
      <c r="EG362" s="36"/>
      <c r="EH362" s="36"/>
      <c r="EI362" s="36"/>
      <c r="EJ362" s="36"/>
      <c r="EK362" s="36"/>
      <c r="EL362" s="36"/>
      <c r="EM362" s="36"/>
      <c r="EN362" s="36"/>
      <c r="EO362" s="36"/>
      <c r="EP362" s="36"/>
      <c r="EQ362" s="36"/>
      <c r="ER362" s="36"/>
      <c r="ES362" s="36"/>
      <c r="ET362" s="36"/>
      <c r="EU362" s="36"/>
      <c r="EV362" s="36"/>
      <c r="EW362" s="36"/>
      <c r="EX362" s="36"/>
      <c r="EY362" s="261"/>
      <c r="FB362" s="261"/>
      <c r="FC362" s="36"/>
    </row>
    <row r="363" spans="1:159" hidden="1" outlineLevel="1">
      <c r="A363" s="36"/>
      <c r="B363" s="36"/>
      <c r="C363" s="36"/>
      <c r="D363" s="36"/>
      <c r="E363" s="36"/>
      <c r="F363" s="36"/>
      <c r="G363" s="36"/>
      <c r="H363" s="36"/>
      <c r="I363" s="36"/>
      <c r="J363" s="36"/>
      <c r="K363" s="36"/>
      <c r="L363" s="36"/>
      <c r="M363" s="36"/>
      <c r="N363" s="36"/>
      <c r="O363" s="36"/>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c r="EA363" s="36"/>
      <c r="EB363" s="36"/>
      <c r="EC363" s="36"/>
      <c r="ED363" s="36"/>
      <c r="EE363" s="36"/>
      <c r="EF363" s="36"/>
      <c r="EG363" s="36"/>
      <c r="EH363" s="36"/>
      <c r="EI363" s="36"/>
      <c r="EJ363" s="36"/>
      <c r="EK363" s="36"/>
      <c r="EL363" s="36"/>
      <c r="EM363" s="36"/>
      <c r="EN363" s="36"/>
      <c r="EO363" s="36"/>
      <c r="EP363" s="36"/>
      <c r="EQ363" s="36"/>
      <c r="ER363" s="36"/>
      <c r="ES363" s="36"/>
      <c r="ET363" s="36"/>
      <c r="EU363" s="36"/>
      <c r="EV363" s="36"/>
      <c r="EW363" s="36"/>
      <c r="EX363" s="36"/>
      <c r="EY363" s="261"/>
      <c r="FB363" s="261"/>
      <c r="FC363" s="36"/>
    </row>
    <row r="364" spans="1:159">
      <c r="EY364" s="261"/>
      <c r="FB364" s="261"/>
    </row>
    <row r="365" spans="1:159" customFormat="1" collapsed="1">
      <c r="A365" s="498" t="s">
        <v>1831</v>
      </c>
      <c r="B365" s="499"/>
      <c r="C365" s="499"/>
      <c r="D365" s="499"/>
      <c r="E365" s="499"/>
      <c r="F365" s="499"/>
      <c r="G365" s="499"/>
      <c r="H365" s="499"/>
      <c r="I365" s="499"/>
      <c r="J365" s="499"/>
      <c r="K365" s="499"/>
      <c r="L365" s="499"/>
      <c r="M365" s="499"/>
      <c r="N365" s="500"/>
      <c r="O365" s="500"/>
      <c r="P365" s="500"/>
      <c r="Q365" s="500"/>
      <c r="R365" s="500"/>
      <c r="S365" s="500"/>
      <c r="T365" s="500"/>
      <c r="U365" s="500"/>
      <c r="V365" s="500"/>
      <c r="W365" s="500"/>
      <c r="X365" s="500"/>
      <c r="Y365" s="500"/>
      <c r="Z365" s="500"/>
      <c r="AA365" s="500"/>
      <c r="AB365" s="500"/>
      <c r="AC365" s="500"/>
      <c r="AD365" s="500"/>
      <c r="AE365" s="500"/>
      <c r="AF365" s="500"/>
      <c r="AG365" s="500"/>
      <c r="AH365" s="500"/>
      <c r="AI365" s="500"/>
      <c r="AJ365" s="500"/>
      <c r="AK365" s="500"/>
      <c r="AL365" s="500"/>
      <c r="AM365" s="500"/>
      <c r="AN365" s="500"/>
      <c r="AO365" s="500"/>
      <c r="AP365" s="500"/>
      <c r="AQ365" s="500"/>
      <c r="AR365" s="500"/>
      <c r="AS365" s="500"/>
      <c r="AT365" s="500"/>
      <c r="AU365" s="500"/>
      <c r="AV365" s="500"/>
      <c r="AW365" s="500"/>
      <c r="AX365" s="500"/>
      <c r="AY365" s="500"/>
      <c r="AZ365" s="500"/>
      <c r="BA365" s="500"/>
      <c r="BB365" s="500"/>
      <c r="BC365" s="500"/>
      <c r="BD365" s="500"/>
      <c r="BE365" s="500"/>
      <c r="BF365" s="500"/>
      <c r="BG365" s="500"/>
      <c r="BH365" s="500"/>
      <c r="BI365" s="500"/>
      <c r="BJ365" s="500"/>
      <c r="BK365" s="500"/>
      <c r="BL365" s="500"/>
      <c r="BM365" s="500"/>
      <c r="BN365" s="500"/>
      <c r="BO365" s="500"/>
      <c r="BP365" s="500"/>
      <c r="BQ365" s="500"/>
      <c r="BR365" s="500"/>
      <c r="BS365" s="500"/>
      <c r="BT365" s="500"/>
      <c r="BU365" s="500"/>
      <c r="BV365" s="500"/>
      <c r="BW365" s="500"/>
      <c r="BX365" s="500"/>
      <c r="BY365" s="500"/>
      <c r="BZ365" s="500"/>
      <c r="CA365" s="500"/>
      <c r="CB365" s="500"/>
      <c r="CC365" s="500"/>
      <c r="CD365" s="500"/>
      <c r="CE365" s="500"/>
      <c r="CF365" s="500"/>
      <c r="CG365" s="500"/>
      <c r="CH365" s="500"/>
      <c r="CI365" s="500"/>
      <c r="CJ365" s="500"/>
      <c r="CK365" s="500"/>
      <c r="CL365" s="500"/>
      <c r="CM365" s="500"/>
      <c r="CN365" s="500"/>
      <c r="CO365" s="500"/>
      <c r="CP365" s="500"/>
      <c r="CQ365" s="500"/>
      <c r="CR365" s="500"/>
      <c r="CS365" s="500"/>
      <c r="CT365" s="500"/>
      <c r="CU365" s="500"/>
      <c r="CV365" s="500"/>
      <c r="CW365" s="500"/>
      <c r="CX365" s="500"/>
      <c r="CY365" s="500"/>
      <c r="CZ365" s="500"/>
      <c r="DA365" s="500"/>
      <c r="DB365" s="500"/>
      <c r="DC365" s="500"/>
      <c r="DD365" s="500"/>
      <c r="DE365" s="500"/>
      <c r="DF365" s="500"/>
      <c r="DG365" s="500"/>
      <c r="DH365" s="500"/>
      <c r="DI365" s="500"/>
      <c r="DJ365" s="500"/>
      <c r="DK365" s="500"/>
      <c r="DL365" s="500"/>
      <c r="DM365" s="500"/>
      <c r="DN365" s="500"/>
      <c r="DO365" s="500"/>
      <c r="DP365" s="500"/>
      <c r="DQ365" s="500"/>
      <c r="DR365" s="500"/>
      <c r="DS365" s="500"/>
      <c r="DT365" s="500"/>
      <c r="DU365" s="500"/>
      <c r="DV365" s="500"/>
      <c r="DW365" s="500"/>
      <c r="DX365" s="500"/>
      <c r="DY365" s="500"/>
      <c r="DZ365" s="500"/>
      <c r="EA365" s="500"/>
      <c r="EB365" s="500"/>
      <c r="EC365" s="500"/>
      <c r="ED365" s="500"/>
      <c r="EE365" s="500"/>
      <c r="EF365" s="500"/>
      <c r="EG365" s="500"/>
      <c r="EH365" s="500"/>
      <c r="EI365" s="500"/>
      <c r="EJ365" s="500"/>
      <c r="EK365" s="500"/>
      <c r="EL365" s="500"/>
      <c r="EM365" s="500"/>
      <c r="EN365" s="500"/>
      <c r="EO365" s="500"/>
      <c r="EP365" s="500"/>
      <c r="EQ365" s="500"/>
      <c r="ER365" s="500"/>
      <c r="ES365" s="500"/>
      <c r="ET365" s="500"/>
      <c r="EU365" s="500"/>
      <c r="EV365" s="500"/>
      <c r="EW365" s="500"/>
      <c r="EX365" s="500"/>
      <c r="EY365" s="500"/>
      <c r="EZ365" s="500"/>
      <c r="FA365" s="500"/>
      <c r="FB365" s="500"/>
    </row>
    <row r="366" spans="1:159" customFormat="1" hidden="1" outlineLevel="1">
      <c r="A366" s="127"/>
      <c r="B366" s="127"/>
      <c r="C366" s="127"/>
      <c r="D366" s="127"/>
      <c r="E366" s="127"/>
      <c r="F366" s="127"/>
      <c r="G366" s="127"/>
      <c r="H366" s="127"/>
      <c r="I366" s="127"/>
      <c r="J366" s="127"/>
      <c r="K366" s="127"/>
      <c r="L366" s="127"/>
      <c r="M366" s="127"/>
      <c r="N366" s="127"/>
      <c r="O366" s="127"/>
      <c r="P366" s="127"/>
      <c r="Q366" s="128"/>
      <c r="R366" s="128"/>
      <c r="S366" s="128"/>
      <c r="T366" s="128"/>
      <c r="U366" s="128"/>
      <c r="EY366" s="261"/>
      <c r="EZ366" s="2"/>
      <c r="FA366" s="2"/>
      <c r="FB366" s="261"/>
    </row>
    <row r="367" spans="1:159" customFormat="1" hidden="1" outlineLevel="1">
      <c r="A367" s="885" t="s">
        <v>1831</v>
      </c>
      <c r="B367" s="286" t="s">
        <v>39</v>
      </c>
      <c r="C367" s="36"/>
      <c r="D367" s="36"/>
      <c r="E367" s="288" t="s">
        <v>790</v>
      </c>
      <c r="F367" s="288" t="s">
        <v>796</v>
      </c>
      <c r="G367" s="288" t="s">
        <v>173</v>
      </c>
      <c r="H367" s="128" t="s">
        <v>1818</v>
      </c>
      <c r="I367" s="128"/>
      <c r="J367" s="128"/>
      <c r="K367" s="128"/>
      <c r="L367" s="128"/>
      <c r="M367" s="128"/>
      <c r="N367" s="128"/>
      <c r="O367" s="128"/>
      <c r="P367" s="128"/>
      <c r="Q367" s="128"/>
      <c r="R367" s="128"/>
      <c r="S367" s="128"/>
      <c r="T367" s="128"/>
      <c r="U367" s="128"/>
      <c r="EY367" s="261"/>
      <c r="EZ367" s="2"/>
      <c r="FA367" s="2"/>
      <c r="FB367" s="261"/>
    </row>
    <row r="368" spans="1:159" customFormat="1" ht="4.5" hidden="1" customHeight="1" outlineLevel="1">
      <c r="A368" s="206"/>
      <c r="B368" s="207"/>
      <c r="C368" s="207"/>
      <c r="D368" s="208"/>
      <c r="E368" s="349"/>
      <c r="F368" s="208"/>
      <c r="G368" s="210"/>
      <c r="H368" s="128"/>
      <c r="I368" s="128"/>
      <c r="J368" s="128"/>
      <c r="K368" s="128"/>
      <c r="L368" s="128"/>
      <c r="M368" s="128"/>
      <c r="N368" s="128"/>
      <c r="O368" s="128"/>
      <c r="P368" s="128"/>
      <c r="Q368" s="128"/>
      <c r="R368" s="128"/>
      <c r="S368" s="128"/>
      <c r="T368" s="128"/>
      <c r="U368" s="128"/>
      <c r="EY368" s="261"/>
      <c r="EZ368" s="2"/>
      <c r="FA368" s="2"/>
      <c r="FB368" s="261"/>
    </row>
    <row r="369" spans="1:158" customFormat="1" hidden="1" outlineLevel="1">
      <c r="A369" s="128">
        <v>1</v>
      </c>
      <c r="B369" s="981" t="s">
        <v>1555</v>
      </c>
      <c r="C369" s="982"/>
      <c r="D369" s="983"/>
      <c r="E369" s="482" t="s">
        <v>1689</v>
      </c>
      <c r="F369" s="482" t="s">
        <v>1555</v>
      </c>
      <c r="G369" s="285" t="s">
        <v>1674</v>
      </c>
      <c r="H369" s="128"/>
      <c r="I369" s="128"/>
      <c r="J369" s="128"/>
      <c r="K369" s="128"/>
      <c r="L369" s="128"/>
      <c r="M369" s="128"/>
      <c r="N369" s="128"/>
      <c r="O369" s="128"/>
      <c r="P369" s="128"/>
      <c r="Q369" s="128"/>
      <c r="R369" s="128"/>
      <c r="S369" s="128"/>
      <c r="T369" s="128"/>
      <c r="U369" s="128"/>
      <c r="EY369" s="261"/>
      <c r="EZ369" s="2"/>
      <c r="FA369" s="2"/>
      <c r="FB369" s="261"/>
    </row>
    <row r="370" spans="1:158" customFormat="1" hidden="1" outlineLevel="1">
      <c r="A370" s="128">
        <v>2</v>
      </c>
      <c r="B370" s="981" t="s">
        <v>1556</v>
      </c>
      <c r="C370" s="982"/>
      <c r="D370" s="983"/>
      <c r="E370" s="482" t="s">
        <v>1687</v>
      </c>
      <c r="F370" s="482" t="s">
        <v>1556</v>
      </c>
      <c r="G370" s="285" t="s">
        <v>1675</v>
      </c>
      <c r="H370" s="128"/>
      <c r="I370" s="128"/>
      <c r="J370" s="128"/>
      <c r="K370" s="128"/>
      <c r="L370" s="128"/>
      <c r="M370" s="128"/>
      <c r="N370" s="128"/>
      <c r="O370" s="128"/>
      <c r="P370" s="128"/>
      <c r="Q370" s="128"/>
      <c r="R370" s="128"/>
      <c r="S370" s="128"/>
      <c r="T370" s="128"/>
      <c r="U370" s="128"/>
      <c r="EY370" s="261"/>
      <c r="EZ370" s="2"/>
      <c r="FA370" s="2"/>
      <c r="FB370" s="261"/>
    </row>
    <row r="371" spans="1:158" customFormat="1" hidden="1" outlineLevel="1">
      <c r="A371" s="128">
        <v>3</v>
      </c>
      <c r="B371" s="981" t="s">
        <v>1557</v>
      </c>
      <c r="C371" s="982"/>
      <c r="D371" s="983"/>
      <c r="E371" s="482" t="s">
        <v>1688</v>
      </c>
      <c r="F371" s="482" t="s">
        <v>1557</v>
      </c>
      <c r="G371" s="285" t="s">
        <v>1675</v>
      </c>
      <c r="H371" s="128"/>
      <c r="I371" s="128"/>
      <c r="J371" s="128"/>
      <c r="K371" s="128"/>
      <c r="L371" s="128"/>
      <c r="M371" s="128"/>
      <c r="N371" s="128"/>
      <c r="O371" s="128"/>
      <c r="P371" s="128"/>
      <c r="Q371" s="128"/>
      <c r="R371" s="128"/>
      <c r="S371" s="128"/>
      <c r="T371" s="128"/>
      <c r="U371" s="128"/>
      <c r="EY371" s="261"/>
      <c r="EZ371" s="2"/>
      <c r="FA371" s="2"/>
      <c r="FB371" s="261"/>
    </row>
    <row r="372" spans="1:158" customFormat="1" hidden="1" outlineLevel="1">
      <c r="A372" s="128">
        <v>4</v>
      </c>
      <c r="B372" s="981" t="s">
        <v>1558</v>
      </c>
      <c r="C372" s="982"/>
      <c r="D372" s="983"/>
      <c r="E372" s="483" t="s">
        <v>1794</v>
      </c>
      <c r="F372" s="483" t="s">
        <v>1558</v>
      </c>
      <c r="G372" s="285" t="s">
        <v>1675</v>
      </c>
      <c r="H372" s="128"/>
      <c r="I372" s="128"/>
      <c r="J372" s="128"/>
      <c r="K372" s="128"/>
      <c r="L372" s="128"/>
      <c r="M372" s="128"/>
      <c r="N372" s="128"/>
      <c r="O372" s="128"/>
      <c r="P372" s="128"/>
      <c r="Q372" s="128"/>
      <c r="R372" s="128"/>
      <c r="S372" s="128"/>
      <c r="T372" s="128"/>
      <c r="U372" s="128"/>
      <c r="EY372" s="261"/>
      <c r="EZ372" s="2"/>
      <c r="FA372" s="2"/>
      <c r="FB372" s="261"/>
    </row>
    <row r="373" spans="1:158" customFormat="1" hidden="1" outlineLevel="1">
      <c r="A373" s="128">
        <v>5</v>
      </c>
      <c r="B373" s="981" t="s">
        <v>1559</v>
      </c>
      <c r="C373" s="982"/>
      <c r="D373" s="983"/>
      <c r="E373" s="483" t="s">
        <v>1795</v>
      </c>
      <c r="F373" s="483" t="s">
        <v>1559</v>
      </c>
      <c r="G373" s="285" t="s">
        <v>1675</v>
      </c>
      <c r="H373" s="128"/>
      <c r="I373" s="128"/>
      <c r="J373" s="128"/>
      <c r="K373" s="128"/>
      <c r="L373" s="128"/>
      <c r="M373" s="128"/>
      <c r="N373" s="128"/>
      <c r="O373" s="128"/>
      <c r="P373" s="128"/>
      <c r="Q373" s="128"/>
      <c r="R373" s="128"/>
      <c r="S373" s="128"/>
      <c r="T373" s="128"/>
      <c r="U373" s="128"/>
      <c r="EY373" s="261"/>
      <c r="EZ373" s="2"/>
      <c r="FA373" s="2"/>
      <c r="FB373" s="261"/>
    </row>
    <row r="374" spans="1:158" customFormat="1" hidden="1" outlineLevel="1">
      <c r="A374" s="128">
        <v>6</v>
      </c>
      <c r="B374" s="981" t="s">
        <v>1560</v>
      </c>
      <c r="C374" s="982"/>
      <c r="D374" s="983"/>
      <c r="E374" s="483" t="s">
        <v>1796</v>
      </c>
      <c r="F374" s="483" t="s">
        <v>1560</v>
      </c>
      <c r="G374" s="285" t="s">
        <v>1676</v>
      </c>
      <c r="H374" s="128"/>
      <c r="I374" s="128"/>
      <c r="J374" s="128"/>
      <c r="K374" s="128"/>
      <c r="L374" s="128"/>
      <c r="M374" s="128"/>
      <c r="N374" s="128"/>
      <c r="O374" s="128"/>
      <c r="P374" s="128"/>
      <c r="Q374" s="128"/>
      <c r="R374" s="128"/>
      <c r="S374" s="128"/>
      <c r="T374" s="128"/>
      <c r="U374" s="128"/>
      <c r="EY374" s="261"/>
      <c r="EZ374" s="2"/>
      <c r="FA374" s="2"/>
      <c r="FB374" s="261"/>
    </row>
    <row r="375" spans="1:158" customFormat="1" hidden="1" outlineLevel="1">
      <c r="A375" s="128">
        <v>7</v>
      </c>
      <c r="B375" s="981" t="s">
        <v>1561</v>
      </c>
      <c r="C375" s="982"/>
      <c r="D375" s="983"/>
      <c r="E375" s="482" t="s">
        <v>1690</v>
      </c>
      <c r="F375" s="482" t="s">
        <v>1561</v>
      </c>
      <c r="G375" s="285" t="s">
        <v>1677</v>
      </c>
      <c r="H375" s="128"/>
      <c r="I375" s="128"/>
      <c r="J375" s="128"/>
      <c r="K375" s="128"/>
      <c r="L375" s="128"/>
      <c r="M375" s="128"/>
      <c r="N375" s="128"/>
      <c r="O375" s="128"/>
      <c r="P375" s="128"/>
      <c r="Q375" s="128"/>
      <c r="R375" s="128"/>
      <c r="S375" s="128"/>
      <c r="T375" s="128"/>
      <c r="U375" s="128"/>
      <c r="EY375" s="261"/>
      <c r="EZ375" s="2"/>
      <c r="FA375" s="2"/>
      <c r="FB375" s="261"/>
    </row>
    <row r="376" spans="1:158" customFormat="1" hidden="1" outlineLevel="1">
      <c r="A376" s="128">
        <v>8</v>
      </c>
      <c r="B376" s="981" t="s">
        <v>1562</v>
      </c>
      <c r="C376" s="982"/>
      <c r="D376" s="983"/>
      <c r="E376" s="483" t="s">
        <v>1691</v>
      </c>
      <c r="F376" s="483" t="s">
        <v>1562</v>
      </c>
      <c r="G376" s="285" t="s">
        <v>1675</v>
      </c>
      <c r="H376" s="128"/>
      <c r="I376" s="128"/>
      <c r="J376" s="128"/>
      <c r="K376" s="128"/>
      <c r="L376" s="128"/>
      <c r="M376" s="128"/>
      <c r="N376" s="128"/>
      <c r="O376" s="128"/>
      <c r="P376" s="128"/>
      <c r="Q376" s="128"/>
      <c r="R376" s="128"/>
      <c r="S376" s="128"/>
      <c r="T376" s="128"/>
      <c r="U376" s="128"/>
      <c r="EY376" s="261"/>
      <c r="EZ376" s="2"/>
      <c r="FA376" s="2"/>
      <c r="FB376" s="261"/>
    </row>
    <row r="377" spans="1:158" customFormat="1" hidden="1" outlineLevel="1">
      <c r="A377" s="128">
        <v>9</v>
      </c>
      <c r="B377" s="981" t="s">
        <v>1563</v>
      </c>
      <c r="C377" s="982"/>
      <c r="D377" s="983"/>
      <c r="E377" s="483" t="s">
        <v>1692</v>
      </c>
      <c r="F377" s="483" t="s">
        <v>1563</v>
      </c>
      <c r="G377" s="285" t="s">
        <v>1675</v>
      </c>
      <c r="H377" s="128"/>
      <c r="I377" s="128"/>
      <c r="J377" s="128"/>
      <c r="K377" s="128"/>
      <c r="L377" s="128"/>
      <c r="M377" s="128"/>
      <c r="N377" s="128"/>
      <c r="O377" s="128"/>
      <c r="P377" s="128"/>
      <c r="Q377" s="128"/>
      <c r="R377" s="128"/>
      <c r="S377" s="128"/>
      <c r="T377" s="128"/>
      <c r="U377" s="128"/>
      <c r="EY377" s="261"/>
      <c r="EZ377" s="2"/>
      <c r="FA377" s="2"/>
      <c r="FB377" s="261"/>
    </row>
    <row r="378" spans="1:158" customFormat="1" hidden="1" outlineLevel="1">
      <c r="A378" s="128">
        <v>10</v>
      </c>
      <c r="B378" s="981" t="s">
        <v>1564</v>
      </c>
      <c r="C378" s="982"/>
      <c r="D378" s="983"/>
      <c r="E378" s="483" t="s">
        <v>1797</v>
      </c>
      <c r="F378" s="483" t="s">
        <v>1564</v>
      </c>
      <c r="G378" s="285" t="s">
        <v>1676</v>
      </c>
      <c r="H378" s="128"/>
      <c r="I378" s="128"/>
      <c r="J378" s="128"/>
      <c r="K378" s="128"/>
      <c r="L378" s="128"/>
      <c r="M378" s="128"/>
      <c r="N378" s="128"/>
      <c r="O378" s="128"/>
      <c r="P378" s="128"/>
      <c r="Q378" s="128"/>
      <c r="R378" s="128"/>
      <c r="S378" s="128"/>
      <c r="T378" s="128"/>
      <c r="U378" s="128"/>
      <c r="EY378" s="261"/>
      <c r="EZ378" s="2"/>
      <c r="FA378" s="2"/>
      <c r="FB378" s="261"/>
    </row>
    <row r="379" spans="1:158" customFormat="1" hidden="1" outlineLevel="1">
      <c r="A379" s="128">
        <v>11</v>
      </c>
      <c r="B379" s="981" t="s">
        <v>1565</v>
      </c>
      <c r="C379" s="982"/>
      <c r="D379" s="983"/>
      <c r="E379" s="483" t="s">
        <v>1693</v>
      </c>
      <c r="F379" s="483" t="s">
        <v>1565</v>
      </c>
      <c r="G379" s="285" t="s">
        <v>1675</v>
      </c>
      <c r="H379" s="128"/>
      <c r="I379" s="128"/>
      <c r="J379" s="128"/>
      <c r="K379" s="128"/>
      <c r="L379" s="128"/>
      <c r="M379" s="128"/>
      <c r="N379" s="128"/>
      <c r="O379" s="128"/>
      <c r="P379" s="128"/>
      <c r="Q379" s="128"/>
      <c r="R379" s="128"/>
      <c r="S379" s="128"/>
      <c r="T379" s="128"/>
      <c r="U379" s="128"/>
      <c r="EY379" s="261"/>
      <c r="EZ379" s="2"/>
      <c r="FA379" s="2"/>
      <c r="FB379" s="261"/>
    </row>
    <row r="380" spans="1:158" customFormat="1" hidden="1" outlineLevel="1">
      <c r="A380" s="128">
        <v>12</v>
      </c>
      <c r="B380" s="981" t="s">
        <v>1566</v>
      </c>
      <c r="C380" s="982"/>
      <c r="D380" s="983"/>
      <c r="E380" s="483" t="s">
        <v>1694</v>
      </c>
      <c r="F380" s="483" t="s">
        <v>1566</v>
      </c>
      <c r="G380" s="285" t="s">
        <v>1677</v>
      </c>
      <c r="H380" s="128"/>
      <c r="I380" s="128"/>
      <c r="J380" s="128"/>
      <c r="K380" s="128"/>
      <c r="L380" s="128"/>
      <c r="M380" s="128"/>
      <c r="N380" s="128"/>
      <c r="O380" s="128"/>
      <c r="P380" s="128"/>
      <c r="Q380" s="128"/>
      <c r="R380" s="128"/>
      <c r="S380" s="128"/>
      <c r="T380" s="128"/>
      <c r="U380" s="128"/>
      <c r="EY380" s="261"/>
      <c r="EZ380" s="2"/>
      <c r="FA380" s="2"/>
      <c r="FB380" s="261"/>
    </row>
    <row r="381" spans="1:158" customFormat="1" hidden="1" outlineLevel="1">
      <c r="A381" s="128">
        <v>13</v>
      </c>
      <c r="B381" s="981" t="s">
        <v>1567</v>
      </c>
      <c r="C381" s="982"/>
      <c r="D381" s="983"/>
      <c r="E381" s="483" t="s">
        <v>2024</v>
      </c>
      <c r="F381" s="483" t="s">
        <v>1567</v>
      </c>
      <c r="G381" s="285" t="s">
        <v>1676</v>
      </c>
      <c r="H381" s="128"/>
      <c r="I381" s="128"/>
      <c r="J381" s="128"/>
      <c r="K381" s="128"/>
      <c r="L381" s="128"/>
      <c r="M381" s="128"/>
      <c r="N381" s="128"/>
      <c r="O381" s="128"/>
      <c r="P381" s="128"/>
      <c r="Q381" s="128"/>
      <c r="R381" s="128"/>
      <c r="S381" s="128"/>
      <c r="T381" s="128"/>
      <c r="U381" s="128"/>
      <c r="EY381" s="261"/>
      <c r="EZ381" s="2"/>
      <c r="FA381" s="2"/>
      <c r="FB381" s="261"/>
    </row>
    <row r="382" spans="1:158" customFormat="1" hidden="1" outlineLevel="1">
      <c r="A382" s="128">
        <v>14</v>
      </c>
      <c r="B382" s="981" t="s">
        <v>1568</v>
      </c>
      <c r="C382" s="982"/>
      <c r="D382" s="983"/>
      <c r="E382" s="483" t="s">
        <v>738</v>
      </c>
      <c r="F382" s="483" t="s">
        <v>1568</v>
      </c>
      <c r="G382" s="285" t="s">
        <v>1675</v>
      </c>
      <c r="H382" s="128"/>
      <c r="I382" s="128"/>
      <c r="J382" s="128"/>
      <c r="K382" s="128"/>
      <c r="L382" s="128"/>
      <c r="M382" s="128"/>
      <c r="N382" s="128"/>
      <c r="O382" s="128"/>
      <c r="P382" s="128"/>
      <c r="Q382" s="128"/>
      <c r="R382" s="128"/>
      <c r="S382" s="128"/>
      <c r="T382" s="128"/>
      <c r="U382" s="128"/>
      <c r="EY382" s="261"/>
      <c r="EZ382" s="2"/>
      <c r="FA382" s="2"/>
      <c r="FB382" s="261"/>
    </row>
    <row r="383" spans="1:158" customFormat="1" hidden="1" outlineLevel="1">
      <c r="A383" s="128">
        <v>15</v>
      </c>
      <c r="B383" s="981" t="s">
        <v>1569</v>
      </c>
      <c r="C383" s="982"/>
      <c r="D383" s="983"/>
      <c r="E383" s="483" t="s">
        <v>1695</v>
      </c>
      <c r="F383" s="483" t="s">
        <v>1569</v>
      </c>
      <c r="G383" s="285" t="s">
        <v>1675</v>
      </c>
      <c r="H383" s="128"/>
      <c r="I383" s="128"/>
      <c r="J383" s="128"/>
      <c r="K383" s="128"/>
      <c r="L383" s="128"/>
      <c r="M383" s="128"/>
      <c r="N383" s="128"/>
      <c r="O383" s="128"/>
      <c r="P383" s="128"/>
      <c r="Q383" s="128"/>
      <c r="R383" s="128"/>
      <c r="S383" s="128"/>
      <c r="T383" s="128"/>
      <c r="U383" s="128"/>
      <c r="EY383" s="261"/>
      <c r="EZ383" s="2"/>
      <c r="FA383" s="2"/>
      <c r="FB383" s="261"/>
    </row>
    <row r="384" spans="1:158" customFormat="1" hidden="1" outlineLevel="1">
      <c r="A384" s="128">
        <v>16</v>
      </c>
      <c r="B384" s="981" t="s">
        <v>1570</v>
      </c>
      <c r="C384" s="982"/>
      <c r="D384" s="983"/>
      <c r="E384" s="483" t="s">
        <v>1696</v>
      </c>
      <c r="F384" s="483" t="s">
        <v>1570</v>
      </c>
      <c r="G384" s="285" t="s">
        <v>1675</v>
      </c>
      <c r="H384" s="128"/>
      <c r="I384" s="128"/>
      <c r="J384" s="128"/>
      <c r="K384" s="128"/>
      <c r="L384" s="128"/>
      <c r="M384" s="128"/>
      <c r="N384" s="128"/>
      <c r="O384" s="128"/>
      <c r="P384" s="128"/>
      <c r="Q384" s="128"/>
      <c r="R384" s="128"/>
      <c r="S384" s="128"/>
      <c r="T384" s="128"/>
      <c r="U384" s="128"/>
      <c r="EY384" s="261"/>
      <c r="EZ384" s="2"/>
      <c r="FA384" s="2"/>
      <c r="FB384" s="261"/>
    </row>
    <row r="385" spans="1:158" customFormat="1" hidden="1" outlineLevel="1">
      <c r="A385" s="128">
        <v>17</v>
      </c>
      <c r="B385" s="981" t="s">
        <v>1571</v>
      </c>
      <c r="C385" s="982"/>
      <c r="D385" s="983"/>
      <c r="E385" s="483" t="s">
        <v>1697</v>
      </c>
      <c r="F385" s="483" t="s">
        <v>1571</v>
      </c>
      <c r="G385" s="285" t="s">
        <v>1675</v>
      </c>
      <c r="H385" s="128"/>
      <c r="I385" s="128"/>
      <c r="J385" s="128"/>
      <c r="K385" s="128"/>
      <c r="L385" s="128"/>
      <c r="M385" s="128"/>
      <c r="N385" s="128"/>
      <c r="O385" s="128"/>
      <c r="P385" s="128"/>
      <c r="Q385" s="128"/>
      <c r="R385" s="128"/>
      <c r="S385" s="128"/>
      <c r="T385" s="128"/>
      <c r="U385" s="128"/>
      <c r="EY385" s="261"/>
      <c r="EZ385" s="2"/>
      <c r="FA385" s="2"/>
      <c r="FB385" s="261"/>
    </row>
    <row r="386" spans="1:158" customFormat="1" hidden="1" outlineLevel="1">
      <c r="A386" s="128">
        <v>18</v>
      </c>
      <c r="B386" s="981" t="s">
        <v>1572</v>
      </c>
      <c r="C386" s="982"/>
      <c r="D386" s="983"/>
      <c r="E386" s="483" t="s">
        <v>1698</v>
      </c>
      <c r="F386" s="483" t="s">
        <v>1572</v>
      </c>
      <c r="G386" s="285" t="s">
        <v>1674</v>
      </c>
      <c r="H386" s="128"/>
      <c r="I386" s="128"/>
      <c r="J386" s="128"/>
      <c r="K386" s="128"/>
      <c r="L386" s="128"/>
      <c r="M386" s="128"/>
      <c r="N386" s="128"/>
      <c r="O386" s="128"/>
      <c r="P386" s="128"/>
      <c r="Q386" s="128"/>
      <c r="R386" s="128"/>
      <c r="S386" s="128"/>
      <c r="T386" s="128"/>
      <c r="U386" s="128"/>
      <c r="EY386" s="261"/>
      <c r="EZ386" s="2"/>
      <c r="FA386" s="2"/>
      <c r="FB386" s="261"/>
    </row>
    <row r="387" spans="1:158" customFormat="1" hidden="1" outlineLevel="1">
      <c r="A387" s="128">
        <v>19</v>
      </c>
      <c r="B387" s="981" t="s">
        <v>1573</v>
      </c>
      <c r="C387" s="982"/>
      <c r="D387" s="983"/>
      <c r="E387" s="483" t="s">
        <v>1798</v>
      </c>
      <c r="F387" s="483" t="s">
        <v>1573</v>
      </c>
      <c r="G387" s="285" t="s">
        <v>1677</v>
      </c>
      <c r="H387" s="128"/>
      <c r="I387" s="128"/>
      <c r="J387" s="128"/>
      <c r="K387" s="128"/>
      <c r="L387" s="128"/>
      <c r="M387" s="128"/>
      <c r="N387" s="128"/>
      <c r="O387" s="128"/>
      <c r="P387" s="128"/>
      <c r="Q387" s="128"/>
      <c r="R387" s="128"/>
      <c r="S387" s="128"/>
      <c r="T387" s="128"/>
      <c r="U387" s="128"/>
      <c r="EY387" s="261"/>
      <c r="EZ387" s="2"/>
      <c r="FA387" s="2"/>
      <c r="FB387" s="261"/>
    </row>
    <row r="388" spans="1:158" customFormat="1" hidden="1" outlineLevel="1">
      <c r="A388" s="128">
        <v>20</v>
      </c>
      <c r="B388" s="981" t="s">
        <v>1574</v>
      </c>
      <c r="C388" s="982"/>
      <c r="D388" s="983"/>
      <c r="E388" s="483" t="s">
        <v>1699</v>
      </c>
      <c r="F388" s="483" t="s">
        <v>1574</v>
      </c>
      <c r="G388" s="285" t="s">
        <v>1675</v>
      </c>
      <c r="H388" s="128"/>
      <c r="I388" s="128"/>
      <c r="J388" s="128"/>
      <c r="K388" s="128"/>
      <c r="L388" s="128"/>
      <c r="M388" s="128"/>
      <c r="N388" s="128"/>
      <c r="O388" s="128"/>
      <c r="P388" s="128"/>
      <c r="Q388" s="128"/>
      <c r="R388" s="128"/>
      <c r="S388" s="128"/>
      <c r="T388" s="128"/>
      <c r="U388" s="128"/>
      <c r="EY388" s="261"/>
      <c r="EZ388" s="2"/>
      <c r="FA388" s="2"/>
      <c r="FB388" s="261"/>
    </row>
    <row r="389" spans="1:158" customFormat="1" hidden="1" outlineLevel="1">
      <c r="A389" s="128">
        <v>21</v>
      </c>
      <c r="B389" s="981" t="s">
        <v>1575</v>
      </c>
      <c r="C389" s="982"/>
      <c r="D389" s="983"/>
      <c r="E389" s="483" t="s">
        <v>1700</v>
      </c>
      <c r="F389" s="483" t="s">
        <v>1575</v>
      </c>
      <c r="G389" s="285" t="s">
        <v>1677</v>
      </c>
      <c r="H389" s="128"/>
      <c r="I389" s="128"/>
      <c r="J389" s="128"/>
      <c r="K389" s="128"/>
      <c r="L389" s="128"/>
      <c r="M389" s="128"/>
      <c r="N389" s="128"/>
      <c r="O389" s="128"/>
      <c r="P389" s="128"/>
      <c r="Q389" s="128"/>
      <c r="R389" s="128"/>
      <c r="S389" s="128"/>
      <c r="T389" s="128"/>
      <c r="U389" s="128"/>
      <c r="EY389" s="261"/>
      <c r="EZ389" s="2"/>
      <c r="FA389" s="2"/>
      <c r="FB389" s="261"/>
    </row>
    <row r="390" spans="1:158" customFormat="1" hidden="1" outlineLevel="1">
      <c r="A390" s="128">
        <v>22</v>
      </c>
      <c r="B390" s="981" t="s">
        <v>1679</v>
      </c>
      <c r="C390" s="982"/>
      <c r="D390" s="983"/>
      <c r="E390" s="483" t="s">
        <v>1823</v>
      </c>
      <c r="F390" s="483" t="s">
        <v>1679</v>
      </c>
      <c r="G390" s="285" t="s">
        <v>1675</v>
      </c>
      <c r="H390" s="128"/>
      <c r="I390" s="128"/>
      <c r="J390" s="128"/>
      <c r="K390" s="128"/>
      <c r="L390" s="128"/>
      <c r="M390" s="128"/>
      <c r="N390" s="128"/>
      <c r="O390" s="128"/>
      <c r="P390" s="128"/>
      <c r="Q390" s="128"/>
      <c r="R390" s="128"/>
      <c r="S390" s="128"/>
      <c r="T390" s="128"/>
      <c r="U390" s="128"/>
      <c r="EY390" s="261"/>
      <c r="EZ390" s="2"/>
      <c r="FA390" s="2"/>
      <c r="FB390" s="261"/>
    </row>
    <row r="391" spans="1:158" customFormat="1" hidden="1" outlineLevel="1">
      <c r="A391" s="128">
        <v>23</v>
      </c>
      <c r="B391" s="981" t="s">
        <v>1576</v>
      </c>
      <c r="C391" s="982"/>
      <c r="D391" s="983"/>
      <c r="E391" s="483" t="s">
        <v>1701</v>
      </c>
      <c r="F391" s="483" t="s">
        <v>1576</v>
      </c>
      <c r="G391" s="285" t="s">
        <v>1678</v>
      </c>
      <c r="H391" s="128"/>
      <c r="I391" s="128"/>
      <c r="J391" s="128"/>
      <c r="K391" s="128"/>
      <c r="L391" s="128"/>
      <c r="M391" s="128"/>
      <c r="N391" s="128"/>
      <c r="O391" s="128"/>
      <c r="P391" s="128"/>
      <c r="Q391" s="128"/>
      <c r="R391" s="128"/>
      <c r="S391" s="128"/>
      <c r="T391" s="128"/>
      <c r="U391" s="128"/>
      <c r="EY391" s="261"/>
      <c r="EZ391" s="2"/>
      <c r="FA391" s="2"/>
      <c r="FB391" s="261"/>
    </row>
    <row r="392" spans="1:158" customFormat="1" hidden="1" outlineLevel="1">
      <c r="A392" s="128">
        <v>24</v>
      </c>
      <c r="B392" s="981" t="s">
        <v>1577</v>
      </c>
      <c r="C392" s="982"/>
      <c r="D392" s="983"/>
      <c r="E392" s="483" t="s">
        <v>1702</v>
      </c>
      <c r="F392" s="483" t="s">
        <v>1577</v>
      </c>
      <c r="G392" s="285" t="s">
        <v>1674</v>
      </c>
      <c r="H392" s="128"/>
      <c r="I392" s="128"/>
      <c r="J392" s="128"/>
      <c r="K392" s="128"/>
      <c r="L392" s="128"/>
      <c r="M392" s="128"/>
      <c r="N392" s="128"/>
      <c r="O392" s="128"/>
      <c r="P392" s="128"/>
      <c r="Q392" s="128"/>
      <c r="R392" s="128"/>
      <c r="S392" s="128"/>
      <c r="T392" s="128"/>
      <c r="U392" s="128"/>
      <c r="EY392" s="261"/>
      <c r="EZ392" s="2"/>
      <c r="FA392" s="2"/>
      <c r="FB392" s="261"/>
    </row>
    <row r="393" spans="1:158" customFormat="1" hidden="1" outlineLevel="1">
      <c r="A393" s="128">
        <v>25</v>
      </c>
      <c r="B393" s="981" t="s">
        <v>1578</v>
      </c>
      <c r="C393" s="982"/>
      <c r="D393" s="983"/>
      <c r="E393" s="483" t="s">
        <v>1703</v>
      </c>
      <c r="F393" s="483" t="s">
        <v>1578</v>
      </c>
      <c r="G393" s="285" t="s">
        <v>1677</v>
      </c>
      <c r="H393" s="128"/>
      <c r="I393" s="128"/>
      <c r="J393" s="128"/>
      <c r="K393" s="128"/>
      <c r="L393" s="128"/>
      <c r="M393" s="128"/>
      <c r="N393" s="128"/>
      <c r="O393" s="128"/>
      <c r="P393" s="128"/>
      <c r="Q393" s="128"/>
      <c r="R393" s="128"/>
      <c r="S393" s="128"/>
      <c r="T393" s="128"/>
      <c r="U393" s="128"/>
      <c r="EY393" s="261"/>
      <c r="EZ393" s="2"/>
      <c r="FA393" s="2"/>
      <c r="FB393" s="261"/>
    </row>
    <row r="394" spans="1:158" customFormat="1" hidden="1" outlineLevel="1">
      <c r="A394" s="128">
        <v>26</v>
      </c>
      <c r="B394" s="981" t="s">
        <v>1579</v>
      </c>
      <c r="C394" s="982"/>
      <c r="D394" s="983"/>
      <c r="E394" s="483" t="s">
        <v>1704</v>
      </c>
      <c r="F394" s="483" t="s">
        <v>1579</v>
      </c>
      <c r="G394" s="285" t="s">
        <v>1674</v>
      </c>
      <c r="H394" s="128"/>
      <c r="I394" s="128"/>
      <c r="J394" s="128"/>
      <c r="K394" s="128"/>
      <c r="L394" s="128"/>
      <c r="M394" s="128"/>
      <c r="N394" s="128"/>
      <c r="O394" s="128"/>
      <c r="P394" s="128"/>
      <c r="Q394" s="128"/>
      <c r="R394" s="128"/>
      <c r="S394" s="128"/>
      <c r="T394" s="128"/>
      <c r="U394" s="128"/>
      <c r="EY394" s="261"/>
      <c r="EZ394" s="2"/>
      <c r="FA394" s="2"/>
      <c r="FB394" s="261"/>
    </row>
    <row r="395" spans="1:158" customFormat="1" hidden="1" outlineLevel="1">
      <c r="A395" s="128">
        <v>27</v>
      </c>
      <c r="B395" s="981" t="s">
        <v>1680</v>
      </c>
      <c r="C395" s="982"/>
      <c r="D395" s="983"/>
      <c r="E395" s="483" t="s">
        <v>1705</v>
      </c>
      <c r="F395" s="483" t="s">
        <v>1680</v>
      </c>
      <c r="G395" s="285" t="s">
        <v>1675</v>
      </c>
      <c r="H395" s="128"/>
      <c r="I395" s="128"/>
      <c r="J395" s="128"/>
      <c r="K395" s="128"/>
      <c r="L395" s="128"/>
      <c r="M395" s="128"/>
      <c r="N395" s="128"/>
      <c r="O395" s="128"/>
      <c r="P395" s="128"/>
      <c r="Q395" s="128"/>
      <c r="R395" s="128"/>
      <c r="S395" s="128"/>
      <c r="T395" s="128"/>
      <c r="U395" s="128"/>
      <c r="EY395" s="261"/>
      <c r="EZ395" s="2"/>
      <c r="FA395" s="2"/>
      <c r="FB395" s="261"/>
    </row>
    <row r="396" spans="1:158" customFormat="1" hidden="1" outlineLevel="1">
      <c r="A396" s="128">
        <v>28</v>
      </c>
      <c r="B396" s="981" t="s">
        <v>1580</v>
      </c>
      <c r="C396" s="982"/>
      <c r="D396" s="983"/>
      <c r="E396" s="483" t="s">
        <v>1706</v>
      </c>
      <c r="F396" s="483" t="s">
        <v>1580</v>
      </c>
      <c r="G396" s="285" t="s">
        <v>1674</v>
      </c>
      <c r="H396" s="128"/>
      <c r="I396" s="128"/>
      <c r="J396" s="128"/>
      <c r="K396" s="128"/>
      <c r="L396" s="128"/>
      <c r="M396" s="128"/>
      <c r="N396" s="128"/>
      <c r="O396" s="128"/>
      <c r="P396" s="128"/>
      <c r="Q396" s="128"/>
      <c r="R396" s="128"/>
      <c r="S396" s="128"/>
      <c r="T396" s="128"/>
      <c r="U396" s="128"/>
      <c r="EY396" s="261"/>
      <c r="EZ396" s="2"/>
      <c r="FA396" s="2"/>
      <c r="FB396" s="261"/>
    </row>
    <row r="397" spans="1:158" customFormat="1" hidden="1" outlineLevel="1">
      <c r="A397" s="128">
        <v>29</v>
      </c>
      <c r="B397" s="981" t="s">
        <v>1581</v>
      </c>
      <c r="C397" s="982"/>
      <c r="D397" s="983"/>
      <c r="E397" s="483" t="s">
        <v>1707</v>
      </c>
      <c r="F397" s="483" t="s">
        <v>1581</v>
      </c>
      <c r="G397" s="285" t="s">
        <v>1675</v>
      </c>
      <c r="H397" s="128"/>
      <c r="I397" s="128"/>
      <c r="J397" s="128"/>
      <c r="K397" s="128"/>
      <c r="L397" s="128"/>
      <c r="M397" s="128"/>
      <c r="N397" s="128"/>
      <c r="O397" s="128"/>
      <c r="P397" s="128"/>
      <c r="Q397" s="128"/>
      <c r="R397" s="128"/>
      <c r="S397" s="128"/>
      <c r="T397" s="128"/>
      <c r="U397" s="128"/>
      <c r="EY397" s="261"/>
      <c r="EZ397" s="2"/>
      <c r="FA397" s="2"/>
      <c r="FB397" s="261"/>
    </row>
    <row r="398" spans="1:158" customFormat="1" hidden="1" outlineLevel="1">
      <c r="A398" s="128">
        <v>30</v>
      </c>
      <c r="B398" s="981" t="s">
        <v>1582</v>
      </c>
      <c r="C398" s="982"/>
      <c r="D398" s="983"/>
      <c r="E398" s="483" t="s">
        <v>1708</v>
      </c>
      <c r="F398" s="483" t="s">
        <v>1582</v>
      </c>
      <c r="G398" s="285" t="s">
        <v>1675</v>
      </c>
      <c r="H398" s="128"/>
      <c r="I398" s="128"/>
      <c r="J398" s="128"/>
      <c r="K398" s="128"/>
      <c r="L398" s="128"/>
      <c r="M398" s="128"/>
      <c r="N398" s="128"/>
      <c r="O398" s="128"/>
      <c r="P398" s="128"/>
      <c r="Q398" s="128"/>
      <c r="R398" s="128"/>
      <c r="S398" s="128"/>
      <c r="T398" s="128"/>
      <c r="U398" s="128"/>
      <c r="EY398" s="261"/>
      <c r="EZ398" s="2"/>
      <c r="FA398" s="2"/>
      <c r="FB398" s="261"/>
    </row>
    <row r="399" spans="1:158" customFormat="1" hidden="1" outlineLevel="1">
      <c r="A399" s="128">
        <v>31</v>
      </c>
      <c r="B399" s="981" t="s">
        <v>1583</v>
      </c>
      <c r="C399" s="982"/>
      <c r="D399" s="983"/>
      <c r="E399" s="483" t="s">
        <v>1709</v>
      </c>
      <c r="F399" s="483" t="s">
        <v>1583</v>
      </c>
      <c r="G399" s="285" t="s">
        <v>1675</v>
      </c>
      <c r="H399" s="128"/>
      <c r="I399" s="128"/>
      <c r="J399" s="128"/>
      <c r="K399" s="128"/>
      <c r="L399" s="128"/>
      <c r="M399" s="128"/>
      <c r="N399" s="128"/>
      <c r="O399" s="128"/>
      <c r="P399" s="128"/>
      <c r="Q399" s="128"/>
      <c r="R399" s="128"/>
      <c r="S399" s="128"/>
      <c r="T399" s="128"/>
      <c r="U399" s="128"/>
      <c r="EY399" s="261"/>
      <c r="EZ399" s="2"/>
      <c r="FA399" s="2"/>
      <c r="FB399" s="261"/>
    </row>
    <row r="400" spans="1:158" customFormat="1" hidden="1" outlineLevel="1">
      <c r="A400" s="128">
        <v>32</v>
      </c>
      <c r="B400" s="981" t="s">
        <v>1584</v>
      </c>
      <c r="C400" s="982"/>
      <c r="D400" s="983"/>
      <c r="E400" s="483" t="s">
        <v>1710</v>
      </c>
      <c r="F400" s="483" t="s">
        <v>1584</v>
      </c>
      <c r="G400" s="285" t="s">
        <v>1821</v>
      </c>
      <c r="H400" s="128"/>
      <c r="I400" s="128"/>
      <c r="J400" s="128"/>
      <c r="K400" s="128"/>
      <c r="L400" s="128"/>
      <c r="M400" s="128"/>
      <c r="N400" s="128"/>
      <c r="O400" s="128"/>
      <c r="P400" s="128"/>
      <c r="Q400" s="128"/>
      <c r="R400" s="128"/>
      <c r="S400" s="128"/>
      <c r="T400" s="128"/>
      <c r="U400" s="128"/>
      <c r="EY400" s="261"/>
      <c r="EZ400" s="2"/>
      <c r="FA400" s="2"/>
      <c r="FB400" s="261"/>
    </row>
    <row r="401" spans="1:158" customFormat="1" hidden="1" outlineLevel="1">
      <c r="A401" s="128">
        <v>33</v>
      </c>
      <c r="B401" s="981" t="s">
        <v>1585</v>
      </c>
      <c r="C401" s="982"/>
      <c r="D401" s="983"/>
      <c r="E401" s="483" t="s">
        <v>1711</v>
      </c>
      <c r="F401" s="483" t="s">
        <v>1585</v>
      </c>
      <c r="G401" s="285" t="s">
        <v>1674</v>
      </c>
      <c r="H401" s="128"/>
      <c r="I401" s="128"/>
      <c r="J401" s="128"/>
      <c r="K401" s="128"/>
      <c r="L401" s="128"/>
      <c r="M401" s="128"/>
      <c r="N401" s="128"/>
      <c r="O401" s="128"/>
      <c r="P401" s="128"/>
      <c r="Q401" s="128"/>
      <c r="R401" s="128"/>
      <c r="S401" s="128"/>
      <c r="T401" s="128"/>
      <c r="U401" s="128"/>
      <c r="EY401" s="261"/>
      <c r="EZ401" s="2"/>
      <c r="FA401" s="2"/>
      <c r="FB401" s="261"/>
    </row>
    <row r="402" spans="1:158" customFormat="1" hidden="1" outlineLevel="1">
      <c r="A402" s="128">
        <v>34</v>
      </c>
      <c r="B402" s="981" t="s">
        <v>1586</v>
      </c>
      <c r="C402" s="982"/>
      <c r="D402" s="983"/>
      <c r="E402" s="483" t="s">
        <v>1712</v>
      </c>
      <c r="F402" s="483" t="s">
        <v>1586</v>
      </c>
      <c r="G402" s="285" t="s">
        <v>1675</v>
      </c>
      <c r="H402" s="128"/>
      <c r="I402" s="128"/>
      <c r="J402" s="128"/>
      <c r="K402" s="128"/>
      <c r="L402" s="128"/>
      <c r="M402" s="128"/>
      <c r="N402" s="128"/>
      <c r="O402" s="128"/>
      <c r="P402" s="128"/>
      <c r="Q402" s="128"/>
      <c r="R402" s="128"/>
      <c r="S402" s="128"/>
      <c r="T402" s="128"/>
      <c r="U402" s="128"/>
      <c r="EY402" s="261"/>
      <c r="EZ402" s="2"/>
      <c r="FA402" s="2"/>
      <c r="FB402" s="261"/>
    </row>
    <row r="403" spans="1:158" customFormat="1" hidden="1" outlineLevel="1">
      <c r="A403" s="128">
        <v>35</v>
      </c>
      <c r="B403" s="981" t="s">
        <v>1587</v>
      </c>
      <c r="C403" s="982"/>
      <c r="D403" s="983"/>
      <c r="E403" s="483" t="s">
        <v>1713</v>
      </c>
      <c r="F403" s="483" t="s">
        <v>1587</v>
      </c>
      <c r="G403" s="285" t="s">
        <v>1674</v>
      </c>
      <c r="H403" s="128"/>
      <c r="I403" s="128"/>
      <c r="J403" s="128"/>
      <c r="K403" s="128"/>
      <c r="L403" s="128"/>
      <c r="M403" s="128"/>
      <c r="N403" s="128"/>
      <c r="O403" s="128"/>
      <c r="P403" s="128"/>
      <c r="Q403" s="128"/>
      <c r="R403" s="128"/>
      <c r="S403" s="128"/>
      <c r="T403" s="128"/>
      <c r="U403" s="128"/>
      <c r="EY403" s="261"/>
      <c r="EZ403" s="2"/>
      <c r="FA403" s="2"/>
      <c r="FB403" s="261"/>
    </row>
    <row r="404" spans="1:158" customFormat="1" hidden="1" outlineLevel="1">
      <c r="A404" s="128">
        <v>36</v>
      </c>
      <c r="B404" s="981" t="s">
        <v>1588</v>
      </c>
      <c r="C404" s="982"/>
      <c r="D404" s="983"/>
      <c r="E404" s="483" t="s">
        <v>1714</v>
      </c>
      <c r="F404" s="483" t="s">
        <v>1588</v>
      </c>
      <c r="G404" s="285" t="s">
        <v>1675</v>
      </c>
      <c r="H404" s="128"/>
      <c r="I404" s="128"/>
      <c r="J404" s="128"/>
      <c r="K404" s="128"/>
      <c r="L404" s="128"/>
      <c r="M404" s="128"/>
      <c r="N404" s="128"/>
      <c r="O404" s="128"/>
      <c r="P404" s="128"/>
      <c r="Q404" s="128"/>
      <c r="R404" s="128"/>
      <c r="S404" s="128"/>
      <c r="T404" s="128"/>
      <c r="U404" s="128"/>
      <c r="EY404" s="261"/>
      <c r="EZ404" s="2"/>
      <c r="FA404" s="2"/>
      <c r="FB404" s="261"/>
    </row>
    <row r="405" spans="1:158" customFormat="1" hidden="1" outlineLevel="1">
      <c r="A405" s="128">
        <v>37</v>
      </c>
      <c r="B405" s="981" t="s">
        <v>1681</v>
      </c>
      <c r="C405" s="982"/>
      <c r="D405" s="983"/>
      <c r="E405" s="483" t="s">
        <v>1715</v>
      </c>
      <c r="F405" s="483" t="s">
        <v>1681</v>
      </c>
      <c r="G405" s="285" t="s">
        <v>1675</v>
      </c>
      <c r="H405" s="128"/>
      <c r="I405" s="128"/>
      <c r="J405" s="128"/>
      <c r="K405" s="128"/>
      <c r="L405" s="128"/>
      <c r="M405" s="128"/>
      <c r="N405" s="128"/>
      <c r="O405" s="128"/>
      <c r="P405" s="128"/>
      <c r="Q405" s="128"/>
      <c r="R405" s="128"/>
      <c r="S405" s="128"/>
      <c r="T405" s="128"/>
      <c r="U405" s="128"/>
      <c r="EY405" s="261"/>
      <c r="EZ405" s="2"/>
      <c r="FA405" s="2"/>
      <c r="FB405" s="261"/>
    </row>
    <row r="406" spans="1:158" customFormat="1" hidden="1" outlineLevel="1">
      <c r="A406" s="128">
        <v>38</v>
      </c>
      <c r="B406" s="981" t="s">
        <v>1589</v>
      </c>
      <c r="C406" s="982"/>
      <c r="D406" s="983"/>
      <c r="E406" s="483" t="s">
        <v>1716</v>
      </c>
      <c r="F406" s="483" t="s">
        <v>1589</v>
      </c>
      <c r="G406" s="285" t="s">
        <v>1821</v>
      </c>
      <c r="H406" s="128"/>
      <c r="I406" s="128"/>
      <c r="J406" s="128"/>
      <c r="K406" s="128"/>
      <c r="L406" s="128"/>
      <c r="M406" s="128"/>
      <c r="N406" s="128"/>
      <c r="O406" s="128"/>
      <c r="P406" s="128"/>
      <c r="Q406" s="128"/>
      <c r="R406" s="128"/>
      <c r="S406" s="128"/>
      <c r="T406" s="128"/>
      <c r="U406" s="128"/>
      <c r="EY406" s="261"/>
      <c r="EZ406" s="2"/>
      <c r="FA406" s="2"/>
      <c r="FB406" s="261"/>
    </row>
    <row r="407" spans="1:158" customFormat="1" hidden="1" outlineLevel="1">
      <c r="A407" s="128">
        <v>39</v>
      </c>
      <c r="B407" s="981" t="s">
        <v>1590</v>
      </c>
      <c r="C407" s="982"/>
      <c r="D407" s="983"/>
      <c r="E407" s="483" t="s">
        <v>1717</v>
      </c>
      <c r="F407" s="483" t="s">
        <v>1590</v>
      </c>
      <c r="G407" s="285" t="s">
        <v>1675</v>
      </c>
      <c r="H407" s="128"/>
      <c r="I407" s="128"/>
      <c r="J407" s="128"/>
      <c r="K407" s="128"/>
      <c r="L407" s="128"/>
      <c r="M407" s="128"/>
      <c r="N407" s="128"/>
      <c r="O407" s="128"/>
      <c r="P407" s="128"/>
      <c r="Q407" s="128"/>
      <c r="R407" s="128"/>
      <c r="S407" s="128"/>
      <c r="T407" s="128"/>
      <c r="U407" s="128"/>
      <c r="EY407" s="261"/>
      <c r="EZ407" s="2"/>
      <c r="FA407" s="2"/>
      <c r="FB407" s="261"/>
    </row>
    <row r="408" spans="1:158" customFormat="1" hidden="1" outlineLevel="1">
      <c r="A408" s="128">
        <v>40</v>
      </c>
      <c r="B408" s="981" t="s">
        <v>1591</v>
      </c>
      <c r="C408" s="982"/>
      <c r="D408" s="983"/>
      <c r="E408" s="483" t="s">
        <v>1718</v>
      </c>
      <c r="F408" s="483" t="s">
        <v>1591</v>
      </c>
      <c r="G408" s="285" t="s">
        <v>1675</v>
      </c>
      <c r="H408" s="128"/>
      <c r="I408" s="128"/>
      <c r="J408" s="128"/>
      <c r="K408" s="128"/>
      <c r="L408" s="128"/>
      <c r="M408" s="128"/>
      <c r="N408" s="128"/>
      <c r="O408" s="128"/>
      <c r="P408" s="128"/>
      <c r="Q408" s="128"/>
      <c r="R408" s="128"/>
      <c r="S408" s="128"/>
      <c r="T408" s="128"/>
      <c r="U408" s="128"/>
      <c r="EY408" s="261"/>
      <c r="EZ408" s="2"/>
      <c r="FA408" s="2"/>
      <c r="FB408" s="261"/>
    </row>
    <row r="409" spans="1:158" customFormat="1" hidden="1" outlineLevel="1">
      <c r="A409" s="128">
        <v>41</v>
      </c>
      <c r="B409" s="981" t="s">
        <v>1592</v>
      </c>
      <c r="C409" s="982"/>
      <c r="D409" s="983"/>
      <c r="E409" s="483" t="s">
        <v>1719</v>
      </c>
      <c r="F409" s="483" t="s">
        <v>1592</v>
      </c>
      <c r="G409" s="285" t="s">
        <v>1675</v>
      </c>
      <c r="H409" s="128"/>
      <c r="I409" s="128"/>
      <c r="J409" s="128"/>
      <c r="K409" s="128"/>
      <c r="L409" s="128"/>
      <c r="M409" s="128"/>
      <c r="N409" s="128"/>
      <c r="O409" s="128"/>
      <c r="P409" s="128"/>
      <c r="Q409" s="128"/>
      <c r="R409" s="128"/>
      <c r="S409" s="128"/>
      <c r="T409" s="128"/>
      <c r="U409" s="128"/>
      <c r="EY409" s="261"/>
      <c r="EZ409" s="2"/>
      <c r="FA409" s="2"/>
      <c r="FB409" s="261"/>
    </row>
    <row r="410" spans="1:158" customFormat="1" hidden="1" outlineLevel="1">
      <c r="A410" s="128">
        <v>42</v>
      </c>
      <c r="B410" s="981" t="s">
        <v>1682</v>
      </c>
      <c r="C410" s="982"/>
      <c r="D410" s="983"/>
      <c r="E410" s="483" t="s">
        <v>1720</v>
      </c>
      <c r="F410" s="483" t="s">
        <v>1682</v>
      </c>
      <c r="G410" s="285" t="s">
        <v>1675</v>
      </c>
      <c r="H410" s="128"/>
      <c r="I410" s="128"/>
      <c r="J410" s="128"/>
      <c r="K410" s="128"/>
      <c r="L410" s="128"/>
      <c r="M410" s="128"/>
      <c r="N410" s="128"/>
      <c r="O410" s="128"/>
      <c r="P410" s="128"/>
      <c r="Q410" s="128"/>
      <c r="R410" s="128"/>
      <c r="S410" s="128"/>
      <c r="T410" s="128"/>
      <c r="U410" s="128"/>
      <c r="EY410" s="261"/>
      <c r="EZ410" s="2"/>
      <c r="FA410" s="2"/>
      <c r="FB410" s="261"/>
    </row>
    <row r="411" spans="1:158" customFormat="1" hidden="1" outlineLevel="1">
      <c r="A411" s="128">
        <v>43</v>
      </c>
      <c r="B411" s="981" t="s">
        <v>1593</v>
      </c>
      <c r="C411" s="982"/>
      <c r="D411" s="983"/>
      <c r="E411" s="483" t="s">
        <v>1799</v>
      </c>
      <c r="F411" s="483" t="s">
        <v>1593</v>
      </c>
      <c r="G411" s="285" t="s">
        <v>1675</v>
      </c>
      <c r="H411" s="128"/>
      <c r="I411" s="128"/>
      <c r="J411" s="128"/>
      <c r="K411" s="128"/>
      <c r="L411" s="128"/>
      <c r="M411" s="128"/>
      <c r="N411" s="128"/>
      <c r="O411" s="128"/>
      <c r="P411" s="128"/>
      <c r="Q411" s="128"/>
      <c r="R411" s="128"/>
      <c r="S411" s="128"/>
      <c r="T411" s="128"/>
      <c r="U411" s="128"/>
      <c r="EY411" s="261"/>
      <c r="EZ411" s="2"/>
      <c r="FA411" s="2"/>
      <c r="FB411" s="261"/>
    </row>
    <row r="412" spans="1:158" customFormat="1" hidden="1" outlineLevel="1">
      <c r="A412" s="128">
        <v>44</v>
      </c>
      <c r="B412" s="981" t="s">
        <v>1594</v>
      </c>
      <c r="C412" s="982"/>
      <c r="D412" s="983"/>
      <c r="E412" s="483" t="s">
        <v>1721</v>
      </c>
      <c r="F412" s="483" t="s">
        <v>1594</v>
      </c>
      <c r="G412" s="285" t="s">
        <v>1675</v>
      </c>
      <c r="H412" s="128"/>
      <c r="I412" s="128"/>
      <c r="J412" s="128"/>
      <c r="K412" s="128"/>
      <c r="L412" s="128"/>
      <c r="M412" s="128"/>
      <c r="N412" s="128"/>
      <c r="O412" s="128"/>
      <c r="P412" s="128"/>
      <c r="Q412" s="128"/>
      <c r="R412" s="128"/>
      <c r="S412" s="128"/>
      <c r="T412" s="128"/>
      <c r="U412" s="128"/>
      <c r="EY412" s="261"/>
      <c r="EZ412" s="2"/>
      <c r="FA412" s="2"/>
      <c r="FB412" s="261"/>
    </row>
    <row r="413" spans="1:158" customFormat="1" hidden="1" outlineLevel="1">
      <c r="A413" s="128">
        <v>45</v>
      </c>
      <c r="B413" s="981" t="s">
        <v>1595</v>
      </c>
      <c r="C413" s="982"/>
      <c r="D413" s="983"/>
      <c r="E413" s="483" t="s">
        <v>1800</v>
      </c>
      <c r="F413" s="483" t="s">
        <v>1595</v>
      </c>
      <c r="G413" s="285" t="s">
        <v>1677</v>
      </c>
      <c r="H413" s="128"/>
      <c r="I413" s="128"/>
      <c r="J413" s="128"/>
      <c r="K413" s="128"/>
      <c r="L413" s="128"/>
      <c r="M413" s="128"/>
      <c r="N413" s="128"/>
      <c r="O413" s="128"/>
      <c r="P413" s="128"/>
      <c r="Q413" s="128"/>
      <c r="R413" s="128"/>
      <c r="S413" s="128"/>
      <c r="T413" s="128"/>
      <c r="U413" s="128"/>
      <c r="EY413" s="261"/>
      <c r="EZ413" s="2"/>
      <c r="FA413" s="2"/>
      <c r="FB413" s="261"/>
    </row>
    <row r="414" spans="1:158" customFormat="1" hidden="1" outlineLevel="1">
      <c r="A414" s="128">
        <v>46</v>
      </c>
      <c r="B414" s="981" t="s">
        <v>1596</v>
      </c>
      <c r="C414" s="982"/>
      <c r="D414" s="983"/>
      <c r="E414" s="483" t="s">
        <v>1722</v>
      </c>
      <c r="F414" s="483" t="s">
        <v>1596</v>
      </c>
      <c r="G414" s="285" t="s">
        <v>1676</v>
      </c>
      <c r="H414" s="128"/>
      <c r="I414" s="128"/>
      <c r="J414" s="128"/>
      <c r="K414" s="128"/>
      <c r="L414" s="128"/>
      <c r="M414" s="128"/>
      <c r="N414" s="128"/>
      <c r="O414" s="128"/>
      <c r="P414" s="128"/>
      <c r="Q414" s="128"/>
      <c r="R414" s="128"/>
      <c r="S414" s="128"/>
      <c r="T414" s="128"/>
      <c r="U414" s="128"/>
      <c r="EY414" s="261"/>
      <c r="EZ414" s="2"/>
      <c r="FA414" s="2"/>
      <c r="FB414" s="261"/>
    </row>
    <row r="415" spans="1:158" customFormat="1" hidden="1" outlineLevel="1">
      <c r="A415" s="128">
        <v>47</v>
      </c>
      <c r="B415" s="981" t="s">
        <v>1597</v>
      </c>
      <c r="C415" s="982"/>
      <c r="D415" s="983"/>
      <c r="E415" s="483" t="s">
        <v>1723</v>
      </c>
      <c r="F415" s="483" t="s">
        <v>1597</v>
      </c>
      <c r="G415" s="285" t="s">
        <v>1677</v>
      </c>
      <c r="H415" s="128"/>
      <c r="I415" s="128"/>
      <c r="J415" s="128"/>
      <c r="K415" s="128"/>
      <c r="L415" s="128"/>
      <c r="M415" s="128"/>
      <c r="N415" s="128"/>
      <c r="O415" s="128"/>
      <c r="P415" s="128"/>
      <c r="Q415" s="128"/>
      <c r="R415" s="128"/>
      <c r="S415" s="128"/>
      <c r="T415" s="128"/>
      <c r="U415" s="128"/>
      <c r="EY415" s="261"/>
      <c r="EZ415" s="2"/>
      <c r="FA415" s="2"/>
      <c r="FB415" s="261"/>
    </row>
    <row r="416" spans="1:158" customFormat="1" hidden="1" outlineLevel="1">
      <c r="A416" s="128">
        <v>48</v>
      </c>
      <c r="B416" s="981" t="s">
        <v>1598</v>
      </c>
      <c r="C416" s="982"/>
      <c r="D416" s="983"/>
      <c r="E416" s="483" t="s">
        <v>1724</v>
      </c>
      <c r="F416" s="483" t="s">
        <v>1598</v>
      </c>
      <c r="G416" s="285" t="s">
        <v>1675</v>
      </c>
      <c r="H416" s="128"/>
      <c r="I416" s="128"/>
      <c r="J416" s="128"/>
      <c r="K416" s="128"/>
      <c r="L416" s="128"/>
      <c r="M416" s="128"/>
      <c r="N416" s="128"/>
      <c r="O416" s="128"/>
      <c r="P416" s="128"/>
      <c r="Q416" s="128"/>
      <c r="R416" s="128"/>
      <c r="S416" s="128"/>
      <c r="T416" s="128"/>
      <c r="U416" s="128"/>
      <c r="EY416" s="261"/>
      <c r="EZ416" s="2"/>
      <c r="FA416" s="2"/>
      <c r="FB416" s="261"/>
    </row>
    <row r="417" spans="1:158" customFormat="1" hidden="1" outlineLevel="1">
      <c r="A417" s="128">
        <v>49</v>
      </c>
      <c r="B417" s="981" t="s">
        <v>1599</v>
      </c>
      <c r="C417" s="982"/>
      <c r="D417" s="983"/>
      <c r="E417" s="483" t="s">
        <v>1801</v>
      </c>
      <c r="F417" s="483" t="s">
        <v>1599</v>
      </c>
      <c r="G417" s="285" t="s">
        <v>1821</v>
      </c>
      <c r="H417" s="128"/>
      <c r="I417" s="128"/>
      <c r="J417" s="128"/>
      <c r="K417" s="128"/>
      <c r="L417" s="128"/>
      <c r="M417" s="128"/>
      <c r="N417" s="128"/>
      <c r="O417" s="128"/>
      <c r="P417" s="128"/>
      <c r="Q417" s="128"/>
      <c r="R417" s="128"/>
      <c r="S417" s="128"/>
      <c r="T417" s="128"/>
      <c r="U417" s="128"/>
      <c r="EY417" s="261"/>
      <c r="EZ417" s="2"/>
      <c r="FA417" s="2"/>
      <c r="FB417" s="261"/>
    </row>
    <row r="418" spans="1:158" customFormat="1" hidden="1" outlineLevel="1">
      <c r="A418" s="128">
        <v>50</v>
      </c>
      <c r="B418" s="981" t="s">
        <v>1600</v>
      </c>
      <c r="C418" s="982"/>
      <c r="D418" s="983"/>
      <c r="E418" s="483" t="s">
        <v>1725</v>
      </c>
      <c r="F418" s="483" t="s">
        <v>1600</v>
      </c>
      <c r="G418" s="285" t="s">
        <v>1677</v>
      </c>
      <c r="H418" s="128"/>
      <c r="I418" s="128"/>
      <c r="J418" s="128"/>
      <c r="K418" s="128"/>
      <c r="L418" s="128"/>
      <c r="M418" s="128"/>
      <c r="N418" s="128"/>
      <c r="O418" s="128"/>
      <c r="P418" s="128"/>
      <c r="Q418" s="128"/>
      <c r="R418" s="128"/>
      <c r="S418" s="128"/>
      <c r="T418" s="128"/>
      <c r="U418" s="128"/>
      <c r="EY418" s="261"/>
      <c r="EZ418" s="2"/>
      <c r="FA418" s="2"/>
      <c r="FB418" s="261"/>
    </row>
    <row r="419" spans="1:158" customFormat="1" hidden="1" outlineLevel="1">
      <c r="A419" s="128">
        <v>51</v>
      </c>
      <c r="B419" s="981" t="s">
        <v>1601</v>
      </c>
      <c r="C419" s="982"/>
      <c r="D419" s="983"/>
      <c r="E419" s="483" t="s">
        <v>1726</v>
      </c>
      <c r="F419" s="483" t="s">
        <v>1601</v>
      </c>
      <c r="G419" s="285" t="s">
        <v>1677</v>
      </c>
      <c r="H419" s="128"/>
      <c r="I419" s="128"/>
      <c r="J419" s="128"/>
      <c r="K419" s="128"/>
      <c r="L419" s="128"/>
      <c r="M419" s="128"/>
      <c r="N419" s="128"/>
      <c r="O419" s="128"/>
      <c r="P419" s="128"/>
      <c r="Q419" s="128"/>
      <c r="R419" s="128"/>
      <c r="S419" s="128"/>
      <c r="T419" s="128"/>
      <c r="U419" s="128"/>
      <c r="EY419" s="261"/>
      <c r="EZ419" s="2"/>
      <c r="FA419" s="2"/>
      <c r="FB419" s="261"/>
    </row>
    <row r="420" spans="1:158" customFormat="1" hidden="1" outlineLevel="1">
      <c r="A420" s="128">
        <v>52</v>
      </c>
      <c r="B420" s="981" t="s">
        <v>1602</v>
      </c>
      <c r="C420" s="982"/>
      <c r="D420" s="983"/>
      <c r="E420" s="483" t="s">
        <v>1727</v>
      </c>
      <c r="F420" s="483" t="s">
        <v>1602</v>
      </c>
      <c r="G420" s="285" t="s">
        <v>1675</v>
      </c>
      <c r="H420" s="128"/>
      <c r="I420" s="128"/>
      <c r="J420" s="128"/>
      <c r="K420" s="128"/>
      <c r="L420" s="128"/>
      <c r="M420" s="128"/>
      <c r="N420" s="128"/>
      <c r="O420" s="128"/>
      <c r="P420" s="128"/>
      <c r="Q420" s="128"/>
      <c r="R420" s="128"/>
      <c r="S420" s="128"/>
      <c r="T420" s="128"/>
      <c r="U420" s="128"/>
      <c r="EY420" s="261"/>
      <c r="EZ420" s="2"/>
      <c r="FA420" s="2"/>
      <c r="FB420" s="261"/>
    </row>
    <row r="421" spans="1:158" customFormat="1" hidden="1" outlineLevel="1">
      <c r="A421" s="128">
        <v>53</v>
      </c>
      <c r="B421" s="981" t="s">
        <v>1603</v>
      </c>
      <c r="C421" s="982"/>
      <c r="D421" s="983"/>
      <c r="E421" s="483" t="s">
        <v>1728</v>
      </c>
      <c r="F421" s="483" t="s">
        <v>1603</v>
      </c>
      <c r="G421" s="285" t="s">
        <v>1675</v>
      </c>
      <c r="H421" s="128"/>
      <c r="I421" s="128"/>
      <c r="J421" s="128"/>
      <c r="K421" s="128"/>
      <c r="L421" s="128"/>
      <c r="M421" s="128"/>
      <c r="N421" s="128"/>
      <c r="O421" s="128"/>
      <c r="P421" s="128"/>
      <c r="Q421" s="128"/>
      <c r="R421" s="128"/>
      <c r="S421" s="128"/>
      <c r="T421" s="128"/>
      <c r="U421" s="128"/>
      <c r="EY421" s="261"/>
      <c r="EZ421" s="2"/>
      <c r="FA421" s="2"/>
      <c r="FB421" s="261"/>
    </row>
    <row r="422" spans="1:158" customFormat="1" hidden="1" outlineLevel="1">
      <c r="A422" s="128">
        <v>54</v>
      </c>
      <c r="B422" s="981" t="s">
        <v>1604</v>
      </c>
      <c r="C422" s="982"/>
      <c r="D422" s="983"/>
      <c r="E422" s="483" t="s">
        <v>1729</v>
      </c>
      <c r="F422" s="483" t="s">
        <v>1604</v>
      </c>
      <c r="G422" s="285" t="s">
        <v>1675</v>
      </c>
      <c r="H422" s="128"/>
      <c r="I422" s="128"/>
      <c r="J422" s="128"/>
      <c r="K422" s="128"/>
      <c r="L422" s="128"/>
      <c r="M422" s="128"/>
      <c r="N422" s="128"/>
      <c r="O422" s="128"/>
      <c r="P422" s="128"/>
      <c r="Q422" s="128"/>
      <c r="R422" s="128"/>
      <c r="S422" s="128"/>
      <c r="T422" s="128"/>
      <c r="U422" s="128"/>
      <c r="EY422" s="261"/>
      <c r="EZ422" s="2"/>
      <c r="FA422" s="2"/>
      <c r="FB422" s="261"/>
    </row>
    <row r="423" spans="1:158" customFormat="1" hidden="1" outlineLevel="1">
      <c r="A423" s="128">
        <v>55</v>
      </c>
      <c r="B423" s="981" t="s">
        <v>1605</v>
      </c>
      <c r="C423" s="982"/>
      <c r="D423" s="983"/>
      <c r="E423" s="483" t="s">
        <v>1730</v>
      </c>
      <c r="F423" s="483" t="s">
        <v>1605</v>
      </c>
      <c r="G423" s="285" t="s">
        <v>1675</v>
      </c>
      <c r="H423" s="128"/>
      <c r="I423" s="128"/>
      <c r="J423" s="128"/>
      <c r="K423" s="128"/>
      <c r="L423" s="128"/>
      <c r="M423" s="128"/>
      <c r="N423" s="128"/>
      <c r="O423" s="128"/>
      <c r="P423" s="128"/>
      <c r="Q423" s="128"/>
      <c r="R423" s="128"/>
      <c r="S423" s="128"/>
      <c r="T423" s="128"/>
      <c r="U423" s="128"/>
      <c r="EY423" s="261"/>
      <c r="EZ423" s="2"/>
      <c r="FA423" s="2"/>
      <c r="FB423" s="261"/>
    </row>
    <row r="424" spans="1:158" customFormat="1" hidden="1" outlineLevel="1">
      <c r="A424" s="128">
        <v>56</v>
      </c>
      <c r="B424" s="981" t="s">
        <v>1606</v>
      </c>
      <c r="C424" s="982"/>
      <c r="D424" s="983"/>
      <c r="E424" s="483" t="s">
        <v>1802</v>
      </c>
      <c r="F424" s="483" t="s">
        <v>1606</v>
      </c>
      <c r="G424" s="285" t="s">
        <v>1675</v>
      </c>
      <c r="H424" s="128"/>
      <c r="I424" s="128"/>
      <c r="J424" s="128"/>
      <c r="K424" s="128"/>
      <c r="L424" s="128"/>
      <c r="M424" s="128"/>
      <c r="N424" s="128"/>
      <c r="O424" s="128"/>
      <c r="P424" s="128"/>
      <c r="Q424" s="128"/>
      <c r="R424" s="128"/>
      <c r="S424" s="128"/>
      <c r="T424" s="128"/>
      <c r="U424" s="128"/>
      <c r="EY424" s="261"/>
      <c r="EZ424" s="2"/>
      <c r="FA424" s="2"/>
      <c r="FB424" s="261"/>
    </row>
    <row r="425" spans="1:158" customFormat="1" hidden="1" outlineLevel="1">
      <c r="A425" s="128">
        <v>57</v>
      </c>
      <c r="B425" s="981" t="s">
        <v>1607</v>
      </c>
      <c r="C425" s="982"/>
      <c r="D425" s="983"/>
      <c r="E425" s="483" t="s">
        <v>1731</v>
      </c>
      <c r="F425" s="483" t="s">
        <v>1607</v>
      </c>
      <c r="G425" s="285" t="s">
        <v>1676</v>
      </c>
      <c r="H425" s="128"/>
      <c r="I425" s="128"/>
      <c r="J425" s="128"/>
      <c r="K425" s="128"/>
      <c r="L425" s="128"/>
      <c r="M425" s="128"/>
      <c r="N425" s="128"/>
      <c r="O425" s="128"/>
      <c r="P425" s="128"/>
      <c r="Q425" s="128"/>
      <c r="R425" s="128"/>
      <c r="S425" s="128"/>
      <c r="T425" s="128"/>
      <c r="U425" s="128"/>
      <c r="EY425" s="261"/>
      <c r="EZ425" s="2"/>
      <c r="FA425" s="2"/>
      <c r="FB425" s="261"/>
    </row>
    <row r="426" spans="1:158" customFormat="1" hidden="1" outlineLevel="1">
      <c r="A426" s="128">
        <v>58</v>
      </c>
      <c r="B426" s="981" t="s">
        <v>1608</v>
      </c>
      <c r="C426" s="982"/>
      <c r="D426" s="983"/>
      <c r="E426" s="483" t="s">
        <v>1732</v>
      </c>
      <c r="F426" s="483" t="s">
        <v>1608</v>
      </c>
      <c r="G426" s="285" t="s">
        <v>1677</v>
      </c>
      <c r="H426" s="128"/>
      <c r="I426" s="128"/>
      <c r="J426" s="128"/>
      <c r="K426" s="128"/>
      <c r="L426" s="128"/>
      <c r="M426" s="128"/>
      <c r="N426" s="128"/>
      <c r="O426" s="128"/>
      <c r="P426" s="128"/>
      <c r="Q426" s="128"/>
      <c r="R426" s="128"/>
      <c r="S426" s="128"/>
      <c r="T426" s="128"/>
      <c r="U426" s="128"/>
      <c r="EY426" s="261"/>
      <c r="EZ426" s="2"/>
      <c r="FA426" s="2"/>
      <c r="FB426" s="261"/>
    </row>
    <row r="427" spans="1:158" customFormat="1" hidden="1" outlineLevel="1">
      <c r="A427" s="128">
        <v>59</v>
      </c>
      <c r="B427" s="981" t="s">
        <v>1609</v>
      </c>
      <c r="C427" s="982"/>
      <c r="D427" s="983"/>
      <c r="E427" s="483" t="s">
        <v>1733</v>
      </c>
      <c r="F427" s="483" t="s">
        <v>1609</v>
      </c>
      <c r="G427" s="285" t="s">
        <v>1675</v>
      </c>
      <c r="H427" s="128"/>
      <c r="I427" s="128"/>
      <c r="J427" s="128"/>
      <c r="K427" s="128"/>
      <c r="L427" s="128"/>
      <c r="M427" s="128"/>
      <c r="N427" s="128"/>
      <c r="O427" s="128"/>
      <c r="P427" s="128"/>
      <c r="Q427" s="128"/>
      <c r="R427" s="128"/>
      <c r="S427" s="128"/>
      <c r="T427" s="128"/>
      <c r="U427" s="128"/>
      <c r="EY427" s="261"/>
      <c r="EZ427" s="2"/>
      <c r="FA427" s="2"/>
      <c r="FB427" s="261"/>
    </row>
    <row r="428" spans="1:158" customFormat="1" hidden="1" outlineLevel="1">
      <c r="A428" s="128">
        <v>60</v>
      </c>
      <c r="B428" s="981" t="s">
        <v>1610</v>
      </c>
      <c r="C428" s="982"/>
      <c r="D428" s="983"/>
      <c r="E428" s="483" t="s">
        <v>1734</v>
      </c>
      <c r="F428" s="483" t="s">
        <v>1610</v>
      </c>
      <c r="G428" s="285" t="s">
        <v>1675</v>
      </c>
      <c r="H428" s="128"/>
      <c r="I428" s="128"/>
      <c r="J428" s="128"/>
      <c r="K428" s="128"/>
      <c r="L428" s="128"/>
      <c r="M428" s="128"/>
      <c r="N428" s="128"/>
      <c r="O428" s="128"/>
      <c r="P428" s="128"/>
      <c r="Q428" s="128"/>
      <c r="R428" s="128"/>
      <c r="S428" s="128"/>
      <c r="T428" s="128"/>
      <c r="U428" s="128"/>
      <c r="EY428" s="261"/>
      <c r="EZ428" s="2"/>
      <c r="FA428" s="2"/>
      <c r="FB428" s="261"/>
    </row>
    <row r="429" spans="1:158" customFormat="1" hidden="1" outlineLevel="1">
      <c r="A429" s="128">
        <v>61</v>
      </c>
      <c r="B429" s="981" t="s">
        <v>1611</v>
      </c>
      <c r="C429" s="982"/>
      <c r="D429" s="983"/>
      <c r="E429" s="483" t="s">
        <v>1735</v>
      </c>
      <c r="F429" s="483" t="s">
        <v>1611</v>
      </c>
      <c r="G429" s="285" t="s">
        <v>1675</v>
      </c>
      <c r="H429" s="128"/>
      <c r="I429" s="128"/>
      <c r="J429" s="128"/>
      <c r="K429" s="128"/>
      <c r="L429" s="128"/>
      <c r="M429" s="128"/>
      <c r="N429" s="128"/>
      <c r="O429" s="128"/>
      <c r="P429" s="128"/>
      <c r="Q429" s="128"/>
      <c r="R429" s="128"/>
      <c r="S429" s="128"/>
      <c r="T429" s="128"/>
      <c r="U429" s="128"/>
      <c r="EY429" s="261"/>
      <c r="EZ429" s="2"/>
      <c r="FA429" s="2"/>
      <c r="FB429" s="261"/>
    </row>
    <row r="430" spans="1:158" customFormat="1" hidden="1" outlineLevel="1">
      <c r="A430" s="128">
        <v>62</v>
      </c>
      <c r="B430" s="981" t="s">
        <v>1824</v>
      </c>
      <c r="C430" s="982"/>
      <c r="D430" s="983"/>
      <c r="E430" s="483" t="s">
        <v>1803</v>
      </c>
      <c r="F430" s="483" t="s">
        <v>1824</v>
      </c>
      <c r="G430" s="285" t="s">
        <v>1677</v>
      </c>
      <c r="H430" s="128"/>
      <c r="I430" s="128"/>
      <c r="J430" s="128"/>
      <c r="K430" s="128"/>
      <c r="L430" s="128"/>
      <c r="M430" s="128"/>
      <c r="N430" s="128"/>
      <c r="O430" s="128"/>
      <c r="P430" s="128"/>
      <c r="Q430" s="128"/>
      <c r="R430" s="128"/>
      <c r="S430" s="128"/>
      <c r="T430" s="128"/>
      <c r="U430" s="128"/>
      <c r="EY430" s="261"/>
      <c r="EZ430" s="2"/>
      <c r="FA430" s="2"/>
      <c r="FB430" s="261"/>
    </row>
    <row r="431" spans="1:158" customFormat="1" hidden="1" outlineLevel="1">
      <c r="A431" s="128">
        <v>63</v>
      </c>
      <c r="B431" s="981" t="s">
        <v>1612</v>
      </c>
      <c r="C431" s="982"/>
      <c r="D431" s="983"/>
      <c r="E431" s="483" t="s">
        <v>1736</v>
      </c>
      <c r="F431" s="483" t="s">
        <v>1612</v>
      </c>
      <c r="G431" s="285" t="s">
        <v>1675</v>
      </c>
      <c r="H431" s="128"/>
      <c r="I431" s="128"/>
      <c r="J431" s="128"/>
      <c r="K431" s="128"/>
      <c r="L431" s="128"/>
      <c r="M431" s="128"/>
      <c r="N431" s="128"/>
      <c r="O431" s="128"/>
      <c r="P431" s="128"/>
      <c r="Q431" s="128"/>
      <c r="R431" s="128"/>
      <c r="S431" s="128"/>
      <c r="T431" s="128"/>
      <c r="U431" s="128"/>
      <c r="EY431" s="261"/>
      <c r="EZ431" s="2"/>
      <c r="FA431" s="2"/>
      <c r="FB431" s="261"/>
    </row>
    <row r="432" spans="1:158" customFormat="1" hidden="1" outlineLevel="1">
      <c r="A432" s="128">
        <v>64</v>
      </c>
      <c r="B432" s="981" t="s">
        <v>1613</v>
      </c>
      <c r="C432" s="982"/>
      <c r="D432" s="983"/>
      <c r="E432" s="483" t="s">
        <v>1804</v>
      </c>
      <c r="F432" s="483" t="s">
        <v>1613</v>
      </c>
      <c r="G432" s="285" t="s">
        <v>1675</v>
      </c>
      <c r="H432" s="128"/>
      <c r="I432" s="128"/>
      <c r="J432" s="128"/>
      <c r="K432" s="128"/>
      <c r="L432" s="128"/>
      <c r="M432" s="128"/>
      <c r="N432" s="128"/>
      <c r="O432" s="128"/>
      <c r="P432" s="128"/>
      <c r="Q432" s="128"/>
      <c r="R432" s="128"/>
      <c r="S432" s="128"/>
      <c r="T432" s="128"/>
      <c r="U432" s="128"/>
      <c r="EY432" s="261"/>
      <c r="EZ432" s="2"/>
      <c r="FA432" s="2"/>
      <c r="FB432" s="261"/>
    </row>
    <row r="433" spans="1:158" customFormat="1" hidden="1" outlineLevel="1">
      <c r="A433" s="128">
        <v>65</v>
      </c>
      <c r="B433" s="981" t="s">
        <v>1614</v>
      </c>
      <c r="C433" s="982"/>
      <c r="D433" s="983"/>
      <c r="E433" s="483" t="s">
        <v>1737</v>
      </c>
      <c r="F433" s="483" t="s">
        <v>1614</v>
      </c>
      <c r="G433" s="285" t="s">
        <v>1675</v>
      </c>
      <c r="H433" s="128"/>
      <c r="I433" s="128"/>
      <c r="J433" s="128"/>
      <c r="K433" s="128"/>
      <c r="L433" s="128"/>
      <c r="M433" s="128"/>
      <c r="N433" s="128"/>
      <c r="O433" s="128"/>
      <c r="P433" s="128"/>
      <c r="Q433" s="128"/>
      <c r="R433" s="128"/>
      <c r="S433" s="128"/>
      <c r="T433" s="128"/>
      <c r="U433" s="128"/>
      <c r="EY433" s="261"/>
      <c r="EZ433" s="2"/>
      <c r="FA433" s="2"/>
      <c r="FB433" s="261"/>
    </row>
    <row r="434" spans="1:158" customFormat="1" hidden="1" outlineLevel="1">
      <c r="A434" s="128">
        <v>66</v>
      </c>
      <c r="B434" s="981" t="s">
        <v>1615</v>
      </c>
      <c r="C434" s="982"/>
      <c r="D434" s="983"/>
      <c r="E434" s="483" t="s">
        <v>1738</v>
      </c>
      <c r="F434" s="483" t="s">
        <v>1615</v>
      </c>
      <c r="G434" s="285" t="s">
        <v>1675</v>
      </c>
      <c r="H434" s="128"/>
      <c r="I434" s="128"/>
      <c r="J434" s="128"/>
      <c r="K434" s="128"/>
      <c r="L434" s="128"/>
      <c r="M434" s="128"/>
      <c r="N434" s="128"/>
      <c r="O434" s="128"/>
      <c r="P434" s="128"/>
      <c r="Q434" s="128"/>
      <c r="R434" s="128"/>
      <c r="S434" s="128"/>
      <c r="T434" s="128"/>
      <c r="U434" s="128"/>
      <c r="EY434" s="261"/>
      <c r="EZ434" s="2"/>
      <c r="FA434" s="2"/>
      <c r="FB434" s="261"/>
    </row>
    <row r="435" spans="1:158" customFormat="1" hidden="1" outlineLevel="1">
      <c r="A435" s="128">
        <v>67</v>
      </c>
      <c r="B435" s="981" t="s">
        <v>1616</v>
      </c>
      <c r="C435" s="982"/>
      <c r="D435" s="983"/>
      <c r="E435" s="483" t="s">
        <v>1739</v>
      </c>
      <c r="F435" s="483" t="s">
        <v>1616</v>
      </c>
      <c r="G435" s="285" t="s">
        <v>1675</v>
      </c>
      <c r="H435" s="128"/>
      <c r="I435" s="128"/>
      <c r="J435" s="128"/>
      <c r="K435" s="128"/>
      <c r="L435" s="128"/>
      <c r="M435" s="128"/>
      <c r="N435" s="128"/>
      <c r="O435" s="128"/>
      <c r="P435" s="128"/>
      <c r="Q435" s="128"/>
      <c r="R435" s="128"/>
      <c r="S435" s="128"/>
      <c r="T435" s="128"/>
      <c r="U435" s="128"/>
      <c r="EY435" s="261"/>
      <c r="EZ435" s="2"/>
      <c r="FA435" s="2"/>
      <c r="FB435" s="261"/>
    </row>
    <row r="436" spans="1:158" customFormat="1" hidden="1" outlineLevel="1">
      <c r="A436" s="128">
        <v>68</v>
      </c>
      <c r="B436" s="981" t="s">
        <v>1617</v>
      </c>
      <c r="C436" s="982"/>
      <c r="D436" s="983"/>
      <c r="E436" s="483" t="s">
        <v>1740</v>
      </c>
      <c r="F436" s="483" t="s">
        <v>1617</v>
      </c>
      <c r="G436" s="285" t="s">
        <v>1675</v>
      </c>
      <c r="H436" s="128"/>
      <c r="I436" s="128"/>
      <c r="J436" s="128"/>
      <c r="K436" s="128"/>
      <c r="L436" s="128"/>
      <c r="M436" s="128"/>
      <c r="N436" s="128"/>
      <c r="O436" s="128"/>
      <c r="P436" s="128"/>
      <c r="Q436" s="128"/>
      <c r="R436" s="128"/>
      <c r="S436" s="128"/>
      <c r="T436" s="128"/>
      <c r="U436" s="128"/>
      <c r="EY436" s="261"/>
      <c r="EZ436" s="2"/>
      <c r="FA436" s="2"/>
      <c r="FB436" s="261"/>
    </row>
    <row r="437" spans="1:158" customFormat="1" hidden="1" outlineLevel="1">
      <c r="A437" s="128">
        <v>69</v>
      </c>
      <c r="B437" s="981" t="s">
        <v>1618</v>
      </c>
      <c r="C437" s="982"/>
      <c r="D437" s="983"/>
      <c r="E437" s="483" t="s">
        <v>1741</v>
      </c>
      <c r="F437" s="483" t="s">
        <v>1618</v>
      </c>
      <c r="G437" s="285" t="s">
        <v>1675</v>
      </c>
      <c r="H437" s="128"/>
      <c r="I437" s="128"/>
      <c r="J437" s="128"/>
      <c r="K437" s="128"/>
      <c r="L437" s="128"/>
      <c r="M437" s="128"/>
      <c r="N437" s="128"/>
      <c r="O437" s="128"/>
      <c r="P437" s="128"/>
      <c r="Q437" s="128"/>
      <c r="R437" s="128"/>
      <c r="S437" s="128"/>
      <c r="T437" s="128"/>
      <c r="U437" s="128"/>
      <c r="EY437" s="261"/>
      <c r="EZ437" s="2"/>
      <c r="FA437" s="2"/>
      <c r="FB437" s="261"/>
    </row>
    <row r="438" spans="1:158" customFormat="1" hidden="1" outlineLevel="1">
      <c r="A438" s="128">
        <v>70</v>
      </c>
      <c r="B438" s="981" t="s">
        <v>1619</v>
      </c>
      <c r="C438" s="982"/>
      <c r="D438" s="983"/>
      <c r="E438" s="483" t="s">
        <v>1742</v>
      </c>
      <c r="F438" s="483" t="s">
        <v>1619</v>
      </c>
      <c r="G438" s="285" t="s">
        <v>1675</v>
      </c>
      <c r="H438" s="128"/>
      <c r="I438" s="128"/>
      <c r="J438" s="128"/>
      <c r="K438" s="128"/>
      <c r="L438" s="128"/>
      <c r="M438" s="128"/>
      <c r="N438" s="128"/>
      <c r="O438" s="128"/>
      <c r="P438" s="128"/>
      <c r="Q438" s="128"/>
      <c r="R438" s="128"/>
      <c r="S438" s="128"/>
      <c r="T438" s="128"/>
      <c r="U438" s="128"/>
      <c r="EY438" s="261"/>
      <c r="EZ438" s="2"/>
      <c r="FA438" s="2"/>
      <c r="FB438" s="261"/>
    </row>
    <row r="439" spans="1:158" customFormat="1" hidden="1" outlineLevel="1">
      <c r="A439" s="128">
        <v>71</v>
      </c>
      <c r="B439" s="981" t="s">
        <v>1620</v>
      </c>
      <c r="C439" s="982"/>
      <c r="D439" s="983"/>
      <c r="E439" s="483" t="s">
        <v>1743</v>
      </c>
      <c r="F439" s="483" t="s">
        <v>1620</v>
      </c>
      <c r="G439" s="285" t="s">
        <v>1677</v>
      </c>
      <c r="H439" s="128"/>
      <c r="I439" s="128"/>
      <c r="J439" s="128"/>
      <c r="K439" s="128"/>
      <c r="L439" s="128"/>
      <c r="M439" s="128"/>
      <c r="N439" s="128"/>
      <c r="O439" s="128"/>
      <c r="P439" s="128"/>
      <c r="Q439" s="128"/>
      <c r="R439" s="128"/>
      <c r="S439" s="128"/>
      <c r="T439" s="128"/>
      <c r="U439" s="128"/>
      <c r="EY439" s="261"/>
      <c r="EZ439" s="2"/>
      <c r="FA439" s="2"/>
      <c r="FB439" s="261"/>
    </row>
    <row r="440" spans="1:158" customFormat="1" hidden="1" outlineLevel="1">
      <c r="A440" s="128">
        <v>72</v>
      </c>
      <c r="B440" s="981" t="s">
        <v>1621</v>
      </c>
      <c r="C440" s="982"/>
      <c r="D440" s="983"/>
      <c r="E440" s="483" t="s">
        <v>1805</v>
      </c>
      <c r="F440" s="483" t="s">
        <v>1621</v>
      </c>
      <c r="G440" s="285" t="s">
        <v>1675</v>
      </c>
      <c r="H440" s="128"/>
      <c r="I440" s="128"/>
      <c r="J440" s="128"/>
      <c r="K440" s="128"/>
      <c r="L440" s="128"/>
      <c r="M440" s="128"/>
      <c r="N440" s="128"/>
      <c r="O440" s="128"/>
      <c r="P440" s="128"/>
      <c r="Q440" s="128"/>
      <c r="R440" s="128"/>
      <c r="S440" s="128"/>
      <c r="T440" s="128"/>
      <c r="U440" s="128"/>
      <c r="EY440" s="261"/>
      <c r="EZ440" s="2"/>
      <c r="FA440" s="2"/>
      <c r="FB440" s="261"/>
    </row>
    <row r="441" spans="1:158" customFormat="1" hidden="1" outlineLevel="1">
      <c r="A441" s="128">
        <v>73</v>
      </c>
      <c r="B441" s="981" t="s">
        <v>1622</v>
      </c>
      <c r="C441" s="982"/>
      <c r="D441" s="983"/>
      <c r="E441" s="483" t="s">
        <v>1744</v>
      </c>
      <c r="F441" s="483" t="s">
        <v>1622</v>
      </c>
      <c r="G441" s="285" t="s">
        <v>1675</v>
      </c>
      <c r="H441" s="128"/>
      <c r="I441" s="128"/>
      <c r="J441" s="128"/>
      <c r="K441" s="128"/>
      <c r="L441" s="128"/>
      <c r="M441" s="128"/>
      <c r="N441" s="128"/>
      <c r="O441" s="128"/>
      <c r="P441" s="128"/>
      <c r="Q441" s="128"/>
      <c r="R441" s="128"/>
      <c r="S441" s="128"/>
      <c r="T441" s="128"/>
      <c r="U441" s="128"/>
      <c r="EY441" s="261"/>
      <c r="EZ441" s="2"/>
      <c r="FA441" s="2"/>
      <c r="FB441" s="261"/>
    </row>
    <row r="442" spans="1:158" customFormat="1" hidden="1" outlineLevel="1">
      <c r="A442" s="128">
        <v>74</v>
      </c>
      <c r="B442" s="981" t="s">
        <v>1623</v>
      </c>
      <c r="C442" s="982"/>
      <c r="D442" s="983"/>
      <c r="E442" s="483" t="s">
        <v>1806</v>
      </c>
      <c r="F442" s="483" t="s">
        <v>1623</v>
      </c>
      <c r="G442" s="285" t="s">
        <v>1675</v>
      </c>
      <c r="H442" s="128"/>
      <c r="I442" s="128"/>
      <c r="J442" s="128"/>
      <c r="K442" s="128"/>
      <c r="L442" s="128"/>
      <c r="M442" s="128"/>
      <c r="N442" s="128"/>
      <c r="O442" s="128"/>
      <c r="P442" s="128"/>
      <c r="Q442" s="128"/>
      <c r="R442" s="128"/>
      <c r="S442" s="128"/>
      <c r="T442" s="128"/>
      <c r="U442" s="128"/>
      <c r="EY442" s="261"/>
      <c r="EZ442" s="2"/>
      <c r="FA442" s="2"/>
      <c r="FB442" s="261"/>
    </row>
    <row r="443" spans="1:158" customFormat="1" hidden="1" outlineLevel="1">
      <c r="A443" s="128">
        <v>75</v>
      </c>
      <c r="B443" s="981" t="s">
        <v>1624</v>
      </c>
      <c r="C443" s="982"/>
      <c r="D443" s="983"/>
      <c r="E443" s="483" t="s">
        <v>1745</v>
      </c>
      <c r="F443" s="483" t="s">
        <v>1624</v>
      </c>
      <c r="G443" s="285" t="s">
        <v>1674</v>
      </c>
      <c r="H443" s="128"/>
      <c r="I443" s="128"/>
      <c r="J443" s="128"/>
      <c r="K443" s="128"/>
      <c r="L443" s="128"/>
      <c r="M443" s="128"/>
      <c r="N443" s="128"/>
      <c r="O443" s="128"/>
      <c r="P443" s="128"/>
      <c r="Q443" s="128"/>
      <c r="R443" s="128"/>
      <c r="S443" s="128"/>
      <c r="T443" s="128"/>
      <c r="U443" s="128"/>
      <c r="EY443" s="261"/>
      <c r="EZ443" s="2"/>
      <c r="FA443" s="2"/>
      <c r="FB443" s="261"/>
    </row>
    <row r="444" spans="1:158" customFormat="1" hidden="1" outlineLevel="1">
      <c r="A444" s="128">
        <v>76</v>
      </c>
      <c r="B444" s="981" t="s">
        <v>1625</v>
      </c>
      <c r="C444" s="982"/>
      <c r="D444" s="983"/>
      <c r="E444" s="483" t="s">
        <v>1746</v>
      </c>
      <c r="F444" s="483" t="s">
        <v>1625</v>
      </c>
      <c r="G444" s="285" t="s">
        <v>1675</v>
      </c>
      <c r="H444" s="128"/>
      <c r="I444" s="128"/>
      <c r="J444" s="128"/>
      <c r="K444" s="128"/>
      <c r="L444" s="128"/>
      <c r="M444" s="128"/>
      <c r="N444" s="128"/>
      <c r="O444" s="128"/>
      <c r="P444" s="128"/>
      <c r="Q444" s="128"/>
      <c r="R444" s="128"/>
      <c r="S444" s="128"/>
      <c r="T444" s="128"/>
      <c r="U444" s="128"/>
      <c r="EY444" s="261"/>
      <c r="EZ444" s="2"/>
      <c r="FA444" s="2"/>
      <c r="FB444" s="261"/>
    </row>
    <row r="445" spans="1:158" customFormat="1" hidden="1" outlineLevel="1">
      <c r="A445" s="128">
        <v>77</v>
      </c>
      <c r="B445" s="981" t="s">
        <v>1683</v>
      </c>
      <c r="C445" s="982"/>
      <c r="D445" s="983"/>
      <c r="E445" s="483" t="s">
        <v>1747</v>
      </c>
      <c r="F445" s="483" t="s">
        <v>1683</v>
      </c>
      <c r="G445" s="285" t="s">
        <v>1675</v>
      </c>
      <c r="H445" s="128"/>
      <c r="I445" s="128"/>
      <c r="J445" s="128"/>
      <c r="K445" s="128"/>
      <c r="L445" s="128"/>
      <c r="M445" s="128"/>
      <c r="N445" s="128"/>
      <c r="O445" s="128"/>
      <c r="P445" s="128"/>
      <c r="Q445" s="128"/>
      <c r="R445" s="128"/>
      <c r="S445" s="128"/>
      <c r="T445" s="128"/>
      <c r="U445" s="128"/>
      <c r="EY445" s="261"/>
      <c r="EZ445" s="2"/>
      <c r="FA445" s="2"/>
      <c r="FB445" s="261"/>
    </row>
    <row r="446" spans="1:158" customFormat="1" hidden="1" outlineLevel="1">
      <c r="A446" s="128">
        <v>78</v>
      </c>
      <c r="B446" s="981" t="s">
        <v>1626</v>
      </c>
      <c r="C446" s="982"/>
      <c r="D446" s="983"/>
      <c r="E446" s="483" t="s">
        <v>1748</v>
      </c>
      <c r="F446" s="483" t="s">
        <v>1626</v>
      </c>
      <c r="G446" s="285" t="s">
        <v>1675</v>
      </c>
      <c r="H446" s="128"/>
      <c r="I446" s="128"/>
      <c r="J446" s="128"/>
      <c r="K446" s="128"/>
      <c r="L446" s="128"/>
      <c r="M446" s="128"/>
      <c r="N446" s="128"/>
      <c r="O446" s="128"/>
      <c r="P446" s="128"/>
      <c r="Q446" s="128"/>
      <c r="R446" s="128"/>
      <c r="S446" s="128"/>
      <c r="T446" s="128"/>
      <c r="U446" s="128"/>
      <c r="EY446" s="261"/>
      <c r="EZ446" s="2"/>
      <c r="FA446" s="2"/>
      <c r="FB446" s="261"/>
    </row>
    <row r="447" spans="1:158" customFormat="1" hidden="1" outlineLevel="1">
      <c r="A447" s="128">
        <v>79</v>
      </c>
      <c r="B447" s="981" t="s">
        <v>1627</v>
      </c>
      <c r="C447" s="982"/>
      <c r="D447" s="983"/>
      <c r="E447" s="483" t="s">
        <v>1807</v>
      </c>
      <c r="F447" s="483" t="s">
        <v>1627</v>
      </c>
      <c r="G447" s="285" t="s">
        <v>1677</v>
      </c>
      <c r="H447" s="128"/>
      <c r="I447" s="128"/>
      <c r="J447" s="128"/>
      <c r="K447" s="128"/>
      <c r="L447" s="128"/>
      <c r="M447" s="128"/>
      <c r="N447" s="128"/>
      <c r="O447" s="128"/>
      <c r="P447" s="128"/>
      <c r="Q447" s="128"/>
      <c r="R447" s="128"/>
      <c r="S447" s="128"/>
      <c r="T447" s="128"/>
      <c r="U447" s="128"/>
      <c r="EY447" s="261"/>
      <c r="EZ447" s="2"/>
      <c r="FA447" s="2"/>
      <c r="FB447" s="261"/>
    </row>
    <row r="448" spans="1:158" customFormat="1" hidden="1" outlineLevel="1">
      <c r="A448" s="128">
        <v>80</v>
      </c>
      <c r="B448" s="981" t="s">
        <v>1628</v>
      </c>
      <c r="C448" s="982"/>
      <c r="D448" s="983"/>
      <c r="E448" s="483" t="s">
        <v>1808</v>
      </c>
      <c r="F448" s="483" t="s">
        <v>1628</v>
      </c>
      <c r="G448" s="285" t="s">
        <v>1675</v>
      </c>
      <c r="H448" s="128"/>
      <c r="I448" s="128"/>
      <c r="J448" s="128"/>
      <c r="K448" s="128"/>
      <c r="L448" s="128"/>
      <c r="M448" s="128"/>
      <c r="N448" s="128"/>
      <c r="O448" s="128"/>
      <c r="P448" s="128"/>
      <c r="Q448" s="128"/>
      <c r="R448" s="128"/>
      <c r="S448" s="128"/>
      <c r="T448" s="128"/>
      <c r="U448" s="128"/>
      <c r="EY448" s="261"/>
      <c r="EZ448" s="2"/>
      <c r="FA448" s="2"/>
      <c r="FB448" s="261"/>
    </row>
    <row r="449" spans="1:158" customFormat="1" hidden="1" outlineLevel="1">
      <c r="A449" s="128">
        <v>81</v>
      </c>
      <c r="B449" s="981" t="s">
        <v>1629</v>
      </c>
      <c r="C449" s="982"/>
      <c r="D449" s="983"/>
      <c r="E449" s="483" t="s">
        <v>1809</v>
      </c>
      <c r="F449" s="483" t="s">
        <v>1629</v>
      </c>
      <c r="G449" s="285" t="s">
        <v>1677</v>
      </c>
      <c r="H449" s="128"/>
      <c r="I449" s="128"/>
      <c r="J449" s="128"/>
      <c r="K449" s="128"/>
      <c r="L449" s="128"/>
      <c r="M449" s="128"/>
      <c r="N449" s="128"/>
      <c r="O449" s="128"/>
      <c r="P449" s="128"/>
      <c r="Q449" s="128"/>
      <c r="R449" s="128"/>
      <c r="S449" s="128"/>
      <c r="T449" s="128"/>
      <c r="U449" s="128"/>
      <c r="EY449" s="261"/>
      <c r="EZ449" s="2"/>
      <c r="FA449" s="2"/>
      <c r="FB449" s="261"/>
    </row>
    <row r="450" spans="1:158" customFormat="1" hidden="1" outlineLevel="1">
      <c r="A450" s="128">
        <v>82</v>
      </c>
      <c r="B450" s="981" t="s">
        <v>1630</v>
      </c>
      <c r="C450" s="982"/>
      <c r="D450" s="983"/>
      <c r="E450" s="483" t="s">
        <v>1749</v>
      </c>
      <c r="F450" s="483" t="s">
        <v>1630</v>
      </c>
      <c r="G450" s="285" t="s">
        <v>1675</v>
      </c>
      <c r="H450" s="128"/>
      <c r="I450" s="128"/>
      <c r="J450" s="128"/>
      <c r="K450" s="128"/>
      <c r="L450" s="128"/>
      <c r="M450" s="128"/>
      <c r="N450" s="128"/>
      <c r="O450" s="128"/>
      <c r="P450" s="128"/>
      <c r="Q450" s="128"/>
      <c r="R450" s="128"/>
      <c r="S450" s="128"/>
      <c r="T450" s="128"/>
      <c r="U450" s="128"/>
      <c r="EY450" s="261"/>
      <c r="EZ450" s="2"/>
      <c r="FA450" s="2"/>
      <c r="FB450" s="261"/>
    </row>
    <row r="451" spans="1:158" customFormat="1" hidden="1" outlineLevel="1">
      <c r="A451" s="128">
        <v>83</v>
      </c>
      <c r="B451" s="981" t="s">
        <v>1631</v>
      </c>
      <c r="C451" s="982"/>
      <c r="D451" s="983"/>
      <c r="E451" s="483" t="s">
        <v>1750</v>
      </c>
      <c r="F451" s="483" t="s">
        <v>1631</v>
      </c>
      <c r="G451" s="285" t="s">
        <v>1677</v>
      </c>
      <c r="H451" s="128"/>
      <c r="I451" s="128"/>
      <c r="J451" s="128"/>
      <c r="K451" s="128"/>
      <c r="L451" s="128"/>
      <c r="M451" s="128"/>
      <c r="N451" s="128"/>
      <c r="O451" s="128"/>
      <c r="P451" s="128"/>
      <c r="Q451" s="128"/>
      <c r="R451" s="128"/>
      <c r="S451" s="128"/>
      <c r="T451" s="128"/>
      <c r="U451" s="128"/>
      <c r="EY451" s="261"/>
      <c r="EZ451" s="2"/>
      <c r="FA451" s="2"/>
      <c r="FB451" s="261"/>
    </row>
    <row r="452" spans="1:158" customFormat="1" hidden="1" outlineLevel="1">
      <c r="A452" s="128">
        <v>84</v>
      </c>
      <c r="B452" s="981" t="s">
        <v>1684</v>
      </c>
      <c r="C452" s="982"/>
      <c r="D452" s="983"/>
      <c r="E452" s="483" t="s">
        <v>1751</v>
      </c>
      <c r="F452" s="483" t="s">
        <v>1684</v>
      </c>
      <c r="G452" s="285" t="s">
        <v>1676</v>
      </c>
      <c r="H452" s="128"/>
      <c r="I452" s="128"/>
      <c r="J452" s="128"/>
      <c r="K452" s="128"/>
      <c r="L452" s="128"/>
      <c r="M452" s="128"/>
      <c r="N452" s="128"/>
      <c r="O452" s="128"/>
      <c r="P452" s="128"/>
      <c r="Q452" s="128"/>
      <c r="R452" s="128"/>
      <c r="S452" s="128"/>
      <c r="T452" s="128"/>
      <c r="U452" s="128"/>
      <c r="EY452" s="261"/>
      <c r="EZ452" s="2"/>
      <c r="FA452" s="2"/>
      <c r="FB452" s="261"/>
    </row>
    <row r="453" spans="1:158" customFormat="1" hidden="1" outlineLevel="1">
      <c r="A453" s="128">
        <v>85</v>
      </c>
      <c r="B453" s="981" t="s">
        <v>1632</v>
      </c>
      <c r="C453" s="982"/>
      <c r="D453" s="983"/>
      <c r="E453" s="483" t="s">
        <v>1752</v>
      </c>
      <c r="F453" s="483" t="s">
        <v>1632</v>
      </c>
      <c r="G453" s="285" t="s">
        <v>1675</v>
      </c>
      <c r="H453" s="128"/>
      <c r="I453" s="128"/>
      <c r="J453" s="128"/>
      <c r="K453" s="128"/>
      <c r="L453" s="128"/>
      <c r="M453" s="128"/>
      <c r="N453" s="128"/>
      <c r="O453" s="128"/>
      <c r="P453" s="128"/>
      <c r="Q453" s="128"/>
      <c r="R453" s="128"/>
      <c r="S453" s="128"/>
      <c r="T453" s="128"/>
      <c r="U453" s="128"/>
      <c r="EY453" s="261"/>
      <c r="EZ453" s="2"/>
      <c r="FA453" s="2"/>
      <c r="FB453" s="261"/>
    </row>
    <row r="454" spans="1:158" customFormat="1" hidden="1" outlineLevel="1">
      <c r="A454" s="128">
        <v>86</v>
      </c>
      <c r="B454" s="981" t="s">
        <v>1633</v>
      </c>
      <c r="C454" s="982"/>
      <c r="D454" s="983"/>
      <c r="E454" s="483" t="s">
        <v>1753</v>
      </c>
      <c r="F454" s="483" t="s">
        <v>1633</v>
      </c>
      <c r="G454" s="285" t="s">
        <v>1821</v>
      </c>
      <c r="H454" s="128"/>
      <c r="I454" s="128"/>
      <c r="J454" s="128"/>
      <c r="K454" s="128"/>
      <c r="L454" s="128"/>
      <c r="M454" s="128"/>
      <c r="N454" s="128"/>
      <c r="O454" s="128"/>
      <c r="P454" s="128"/>
      <c r="Q454" s="128"/>
      <c r="R454" s="128"/>
      <c r="S454" s="128"/>
      <c r="T454" s="128"/>
      <c r="U454" s="128"/>
      <c r="EY454" s="261"/>
      <c r="EZ454" s="2"/>
      <c r="FA454" s="2"/>
      <c r="FB454" s="261"/>
    </row>
    <row r="455" spans="1:158" customFormat="1" hidden="1" outlineLevel="1">
      <c r="A455" s="128">
        <v>87</v>
      </c>
      <c r="B455" s="981" t="s">
        <v>1634</v>
      </c>
      <c r="C455" s="982"/>
      <c r="D455" s="983"/>
      <c r="E455" s="483" t="s">
        <v>1754</v>
      </c>
      <c r="F455" s="483" t="s">
        <v>1634</v>
      </c>
      <c r="G455" s="285" t="s">
        <v>1675</v>
      </c>
      <c r="H455" s="128"/>
      <c r="I455" s="128"/>
      <c r="J455" s="128"/>
      <c r="K455" s="128"/>
      <c r="L455" s="128"/>
      <c r="M455" s="128"/>
      <c r="N455" s="128"/>
      <c r="O455" s="128"/>
      <c r="P455" s="128"/>
      <c r="Q455" s="128"/>
      <c r="R455" s="128"/>
      <c r="S455" s="128"/>
      <c r="T455" s="128"/>
      <c r="U455" s="128"/>
      <c r="EY455" s="261"/>
      <c r="EZ455" s="2"/>
      <c r="FA455" s="2"/>
      <c r="FB455" s="261"/>
    </row>
    <row r="456" spans="1:158" customFormat="1" hidden="1" outlineLevel="1">
      <c r="A456" s="128">
        <v>88</v>
      </c>
      <c r="B456" s="981" t="s">
        <v>1635</v>
      </c>
      <c r="C456" s="982"/>
      <c r="D456" s="983"/>
      <c r="E456" s="483" t="s">
        <v>1755</v>
      </c>
      <c r="F456" s="483" t="s">
        <v>1635</v>
      </c>
      <c r="G456" s="285" t="s">
        <v>1677</v>
      </c>
      <c r="H456" s="128"/>
      <c r="I456" s="128"/>
      <c r="J456" s="128"/>
      <c r="K456" s="128"/>
      <c r="L456" s="128"/>
      <c r="M456" s="128"/>
      <c r="N456" s="128"/>
      <c r="O456" s="128"/>
      <c r="P456" s="128"/>
      <c r="Q456" s="128"/>
      <c r="R456" s="128"/>
      <c r="S456" s="128"/>
      <c r="T456" s="128"/>
      <c r="U456" s="128"/>
      <c r="EY456" s="261"/>
      <c r="EZ456" s="2"/>
      <c r="FA456" s="2"/>
      <c r="FB456" s="261"/>
    </row>
    <row r="457" spans="1:158" customFormat="1" hidden="1" outlineLevel="1">
      <c r="A457" s="128">
        <v>89</v>
      </c>
      <c r="B457" s="981" t="s">
        <v>1636</v>
      </c>
      <c r="C457" s="982"/>
      <c r="D457" s="983"/>
      <c r="E457" s="483" t="s">
        <v>1764</v>
      </c>
      <c r="F457" s="483" t="s">
        <v>1636</v>
      </c>
      <c r="G457" s="285" t="s">
        <v>1676</v>
      </c>
      <c r="H457" s="128"/>
      <c r="I457" s="128"/>
      <c r="J457" s="128"/>
      <c r="K457" s="128"/>
      <c r="L457" s="128"/>
      <c r="M457" s="128"/>
      <c r="N457" s="128"/>
      <c r="O457" s="128"/>
      <c r="P457" s="128"/>
      <c r="Q457" s="128"/>
      <c r="R457" s="128"/>
      <c r="S457" s="128"/>
      <c r="T457" s="128"/>
      <c r="U457" s="128"/>
      <c r="EY457" s="261"/>
      <c r="EZ457" s="2"/>
      <c r="FA457" s="2"/>
      <c r="FB457" s="261"/>
    </row>
    <row r="458" spans="1:158" customFormat="1" hidden="1" outlineLevel="1">
      <c r="A458" s="128">
        <v>90</v>
      </c>
      <c r="B458" s="981" t="s">
        <v>1637</v>
      </c>
      <c r="C458" s="982"/>
      <c r="D458" s="983"/>
      <c r="E458" s="483" t="s">
        <v>1765</v>
      </c>
      <c r="F458" s="483" t="s">
        <v>1637</v>
      </c>
      <c r="G458" s="285" t="s">
        <v>1674</v>
      </c>
      <c r="H458" s="128"/>
      <c r="I458" s="128"/>
      <c r="J458" s="128"/>
      <c r="K458" s="128"/>
      <c r="L458" s="128"/>
      <c r="M458" s="128"/>
      <c r="N458" s="128"/>
      <c r="O458" s="128"/>
      <c r="P458" s="128"/>
      <c r="Q458" s="128"/>
      <c r="R458" s="128"/>
      <c r="S458" s="128"/>
      <c r="T458" s="128"/>
      <c r="U458" s="128"/>
      <c r="EY458" s="261"/>
      <c r="EZ458" s="2"/>
      <c r="FA458" s="2"/>
      <c r="FB458" s="261"/>
    </row>
    <row r="459" spans="1:158" customFormat="1" hidden="1" outlineLevel="1">
      <c r="A459" s="128">
        <v>91</v>
      </c>
      <c r="B459" s="981" t="s">
        <v>1638</v>
      </c>
      <c r="C459" s="982"/>
      <c r="D459" s="983"/>
      <c r="E459" s="483" t="s">
        <v>1766</v>
      </c>
      <c r="F459" s="483" t="s">
        <v>1638</v>
      </c>
      <c r="G459" s="285" t="s">
        <v>1674</v>
      </c>
      <c r="H459" s="128"/>
      <c r="I459" s="128"/>
      <c r="J459" s="128"/>
      <c r="K459" s="128"/>
      <c r="L459" s="128"/>
      <c r="M459" s="128"/>
      <c r="N459" s="128"/>
      <c r="O459" s="128"/>
      <c r="P459" s="128"/>
      <c r="Q459" s="128"/>
      <c r="R459" s="128"/>
      <c r="S459" s="128"/>
      <c r="T459" s="128"/>
      <c r="U459" s="128"/>
      <c r="EY459" s="261"/>
      <c r="EZ459" s="2"/>
      <c r="FA459" s="2"/>
      <c r="FB459" s="261"/>
    </row>
    <row r="460" spans="1:158" customFormat="1" hidden="1" outlineLevel="1">
      <c r="A460" s="128">
        <v>92</v>
      </c>
      <c r="B460" s="981" t="s">
        <v>1639</v>
      </c>
      <c r="C460" s="982"/>
      <c r="D460" s="983"/>
      <c r="E460" s="483" t="s">
        <v>1767</v>
      </c>
      <c r="F460" s="483" t="s">
        <v>1639</v>
      </c>
      <c r="G460" s="285" t="s">
        <v>1677</v>
      </c>
      <c r="H460" s="128"/>
      <c r="I460" s="128"/>
      <c r="J460" s="128"/>
      <c r="K460" s="128"/>
      <c r="L460" s="128"/>
      <c r="M460" s="128"/>
      <c r="N460" s="128"/>
      <c r="O460" s="128"/>
      <c r="P460" s="128"/>
      <c r="Q460" s="128"/>
      <c r="R460" s="128"/>
      <c r="S460" s="128"/>
      <c r="T460" s="128"/>
      <c r="U460" s="128"/>
      <c r="EY460" s="261"/>
      <c r="EZ460" s="2"/>
      <c r="FA460" s="2"/>
      <c r="FB460" s="261"/>
    </row>
    <row r="461" spans="1:158" customFormat="1" hidden="1" outlineLevel="1">
      <c r="A461" s="128">
        <v>93</v>
      </c>
      <c r="B461" s="981" t="s">
        <v>1640</v>
      </c>
      <c r="C461" s="982"/>
      <c r="D461" s="983"/>
      <c r="E461" s="483" t="s">
        <v>1768</v>
      </c>
      <c r="F461" s="483" t="s">
        <v>1640</v>
      </c>
      <c r="G461" s="285" t="s">
        <v>1675</v>
      </c>
      <c r="H461" s="128"/>
      <c r="I461" s="128"/>
      <c r="J461" s="128"/>
      <c r="K461" s="128"/>
      <c r="L461" s="128"/>
      <c r="M461" s="128"/>
      <c r="N461" s="128"/>
      <c r="O461" s="128"/>
      <c r="P461" s="128"/>
      <c r="Q461" s="128"/>
      <c r="R461" s="128"/>
      <c r="S461" s="128"/>
      <c r="T461" s="128"/>
      <c r="U461" s="128"/>
      <c r="EY461" s="261"/>
      <c r="EZ461" s="2"/>
      <c r="FA461" s="2"/>
      <c r="FB461" s="261"/>
    </row>
    <row r="462" spans="1:158" customFormat="1" hidden="1" outlineLevel="1">
      <c r="A462" s="128">
        <v>94</v>
      </c>
      <c r="B462" s="981" t="s">
        <v>1641</v>
      </c>
      <c r="C462" s="982"/>
      <c r="D462" s="983"/>
      <c r="E462" s="483" t="s">
        <v>1769</v>
      </c>
      <c r="F462" s="483" t="s">
        <v>1641</v>
      </c>
      <c r="G462" s="285" t="s">
        <v>1675</v>
      </c>
      <c r="H462" s="128"/>
      <c r="I462" s="128"/>
      <c r="J462" s="128"/>
      <c r="K462" s="128"/>
      <c r="L462" s="128"/>
      <c r="M462" s="128"/>
      <c r="N462" s="128"/>
      <c r="O462" s="128"/>
      <c r="P462" s="128"/>
      <c r="Q462" s="128"/>
      <c r="R462" s="128"/>
      <c r="S462" s="128"/>
      <c r="T462" s="128"/>
      <c r="U462" s="128"/>
      <c r="EY462" s="261"/>
      <c r="EZ462" s="2"/>
      <c r="FA462" s="2"/>
      <c r="FB462" s="261"/>
    </row>
    <row r="463" spans="1:158" customFormat="1" hidden="1" outlineLevel="1">
      <c r="A463" s="128">
        <v>95</v>
      </c>
      <c r="B463" s="981" t="s">
        <v>1642</v>
      </c>
      <c r="C463" s="982"/>
      <c r="D463" s="983"/>
      <c r="E463" s="483" t="s">
        <v>1770</v>
      </c>
      <c r="F463" s="483" t="s">
        <v>1642</v>
      </c>
      <c r="G463" s="285" t="s">
        <v>1674</v>
      </c>
      <c r="H463" s="128"/>
      <c r="I463" s="128"/>
      <c r="J463" s="128"/>
      <c r="K463" s="128"/>
      <c r="L463" s="128"/>
      <c r="M463" s="128"/>
      <c r="N463" s="128"/>
      <c r="O463" s="128"/>
      <c r="P463" s="128"/>
      <c r="Q463" s="128"/>
      <c r="R463" s="128"/>
      <c r="S463" s="128"/>
      <c r="T463" s="128"/>
      <c r="U463" s="128"/>
      <c r="EY463" s="261"/>
      <c r="EZ463" s="2"/>
      <c r="FA463" s="2"/>
      <c r="FB463" s="261"/>
    </row>
    <row r="464" spans="1:158" customFormat="1" hidden="1" outlineLevel="1">
      <c r="A464" s="128">
        <v>96</v>
      </c>
      <c r="B464" s="981" t="s">
        <v>1643</v>
      </c>
      <c r="C464" s="982"/>
      <c r="D464" s="983"/>
      <c r="E464" s="483" t="s">
        <v>1810</v>
      </c>
      <c r="F464" s="483" t="s">
        <v>1643</v>
      </c>
      <c r="G464" s="285" t="s">
        <v>1675</v>
      </c>
      <c r="H464" s="128"/>
      <c r="I464" s="128"/>
      <c r="J464" s="128"/>
      <c r="K464" s="128"/>
      <c r="L464" s="128"/>
      <c r="M464" s="128"/>
      <c r="N464" s="128"/>
      <c r="O464" s="128"/>
      <c r="P464" s="128"/>
      <c r="Q464" s="128"/>
      <c r="R464" s="128"/>
      <c r="S464" s="128"/>
      <c r="T464" s="128"/>
      <c r="U464" s="128"/>
      <c r="EY464" s="261"/>
      <c r="EZ464" s="2"/>
      <c r="FA464" s="2"/>
      <c r="FB464" s="261"/>
    </row>
    <row r="465" spans="1:158" customFormat="1" hidden="1" outlineLevel="1">
      <c r="A465" s="128">
        <v>97</v>
      </c>
      <c r="B465" s="981" t="s">
        <v>1644</v>
      </c>
      <c r="C465" s="982"/>
      <c r="D465" s="983"/>
      <c r="E465" s="483" t="s">
        <v>1771</v>
      </c>
      <c r="F465" s="483" t="s">
        <v>1644</v>
      </c>
      <c r="G465" s="285" t="s">
        <v>1675</v>
      </c>
      <c r="H465" s="128"/>
      <c r="I465" s="128"/>
      <c r="J465" s="128"/>
      <c r="K465" s="128"/>
      <c r="L465" s="128"/>
      <c r="M465" s="128"/>
      <c r="N465" s="128"/>
      <c r="O465" s="128"/>
      <c r="P465" s="128"/>
      <c r="Q465" s="128"/>
      <c r="R465" s="128"/>
      <c r="S465" s="128"/>
      <c r="T465" s="128"/>
      <c r="U465" s="128"/>
      <c r="EY465" s="261"/>
      <c r="EZ465" s="2"/>
      <c r="FA465" s="2"/>
      <c r="FB465" s="261"/>
    </row>
    <row r="466" spans="1:158" customFormat="1" hidden="1" outlineLevel="1">
      <c r="A466" s="128">
        <v>98</v>
      </c>
      <c r="B466" s="981" t="s">
        <v>1645</v>
      </c>
      <c r="C466" s="982"/>
      <c r="D466" s="983"/>
      <c r="E466" s="483" t="s">
        <v>1772</v>
      </c>
      <c r="F466" s="483" t="s">
        <v>1645</v>
      </c>
      <c r="G466" s="285" t="s">
        <v>1675</v>
      </c>
      <c r="H466" s="128"/>
      <c r="I466" s="128"/>
      <c r="J466" s="128"/>
      <c r="K466" s="128"/>
      <c r="L466" s="128"/>
      <c r="M466" s="128"/>
      <c r="N466" s="128"/>
      <c r="O466" s="128"/>
      <c r="P466" s="128"/>
      <c r="Q466" s="128"/>
      <c r="R466" s="128"/>
      <c r="S466" s="128"/>
      <c r="T466" s="128"/>
      <c r="U466" s="128"/>
      <c r="EY466" s="261"/>
      <c r="EZ466" s="2"/>
      <c r="FA466" s="2"/>
      <c r="FB466" s="261"/>
    </row>
    <row r="467" spans="1:158" customFormat="1" hidden="1" outlineLevel="1">
      <c r="A467" s="128">
        <v>99</v>
      </c>
      <c r="B467" s="981" t="s">
        <v>1646</v>
      </c>
      <c r="C467" s="982"/>
      <c r="D467" s="983"/>
      <c r="E467" s="483" t="s">
        <v>317</v>
      </c>
      <c r="F467" s="483" t="s">
        <v>1646</v>
      </c>
      <c r="G467" s="285" t="s">
        <v>1675</v>
      </c>
      <c r="H467" s="128"/>
      <c r="I467" s="128"/>
      <c r="J467" s="128"/>
      <c r="K467" s="128"/>
      <c r="L467" s="128"/>
      <c r="M467" s="128"/>
      <c r="N467" s="128"/>
      <c r="O467" s="128"/>
      <c r="P467" s="128"/>
      <c r="Q467" s="128"/>
      <c r="R467" s="128"/>
      <c r="S467" s="128"/>
      <c r="T467" s="128"/>
      <c r="U467" s="128"/>
      <c r="EY467" s="261"/>
      <c r="EZ467" s="2"/>
      <c r="FA467" s="2"/>
      <c r="FB467" s="261"/>
    </row>
    <row r="468" spans="1:158" customFormat="1" hidden="1" outlineLevel="1">
      <c r="A468" s="128">
        <v>100</v>
      </c>
      <c r="B468" s="981" t="s">
        <v>1647</v>
      </c>
      <c r="C468" s="982"/>
      <c r="D468" s="983"/>
      <c r="E468" s="483" t="s">
        <v>1773</v>
      </c>
      <c r="F468" s="483" t="s">
        <v>1647</v>
      </c>
      <c r="G468" s="285" t="s">
        <v>1675</v>
      </c>
      <c r="H468" s="128"/>
      <c r="I468" s="128"/>
      <c r="J468" s="128"/>
      <c r="K468" s="128"/>
      <c r="L468" s="128"/>
      <c r="M468" s="128"/>
      <c r="N468" s="128"/>
      <c r="O468" s="128"/>
      <c r="P468" s="128"/>
      <c r="Q468" s="128"/>
      <c r="R468" s="128"/>
      <c r="S468" s="128"/>
      <c r="T468" s="128"/>
      <c r="U468" s="128"/>
      <c r="EY468" s="261"/>
      <c r="EZ468" s="2"/>
      <c r="FA468" s="2"/>
      <c r="FB468" s="261"/>
    </row>
    <row r="469" spans="1:158" customFormat="1" hidden="1" outlineLevel="1">
      <c r="A469" s="128">
        <v>101</v>
      </c>
      <c r="B469" s="981" t="s">
        <v>1648</v>
      </c>
      <c r="C469" s="982"/>
      <c r="D469" s="983"/>
      <c r="E469" s="483" t="s">
        <v>1774</v>
      </c>
      <c r="F469" s="483" t="s">
        <v>1648</v>
      </c>
      <c r="G469" s="285" t="s">
        <v>1675</v>
      </c>
      <c r="H469" s="128"/>
      <c r="I469" s="128"/>
      <c r="J469" s="128"/>
      <c r="K469" s="128"/>
      <c r="L469" s="128"/>
      <c r="M469" s="128"/>
      <c r="N469" s="128"/>
      <c r="O469" s="128"/>
      <c r="P469" s="128"/>
      <c r="Q469" s="128"/>
      <c r="R469" s="128"/>
      <c r="S469" s="128"/>
      <c r="T469" s="128"/>
      <c r="U469" s="128"/>
      <c r="EY469" s="261"/>
      <c r="EZ469" s="2"/>
      <c r="FA469" s="2"/>
      <c r="FB469" s="261"/>
    </row>
    <row r="470" spans="1:158" customFormat="1" hidden="1" outlineLevel="1">
      <c r="A470" s="128">
        <v>102</v>
      </c>
      <c r="B470" s="981" t="s">
        <v>1649</v>
      </c>
      <c r="C470" s="982"/>
      <c r="D470" s="983"/>
      <c r="E470" s="483" t="s">
        <v>1775</v>
      </c>
      <c r="F470" s="483" t="s">
        <v>1649</v>
      </c>
      <c r="G470" s="285" t="s">
        <v>1677</v>
      </c>
      <c r="H470" s="128"/>
      <c r="I470" s="128"/>
      <c r="J470" s="128"/>
      <c r="K470" s="128"/>
      <c r="L470" s="128"/>
      <c r="M470" s="128"/>
      <c r="N470" s="128"/>
      <c r="O470" s="128"/>
      <c r="P470" s="128"/>
      <c r="Q470" s="128"/>
      <c r="R470" s="128"/>
      <c r="S470" s="128"/>
      <c r="T470" s="128"/>
      <c r="U470" s="128"/>
      <c r="EY470" s="261"/>
      <c r="EZ470" s="2"/>
      <c r="FA470" s="2"/>
      <c r="FB470" s="261"/>
    </row>
    <row r="471" spans="1:158" customFormat="1" hidden="1" outlineLevel="1">
      <c r="A471" s="128">
        <v>103</v>
      </c>
      <c r="B471" s="981" t="s">
        <v>1650</v>
      </c>
      <c r="C471" s="982"/>
      <c r="D471" s="983"/>
      <c r="E471" s="483" t="s">
        <v>1776</v>
      </c>
      <c r="F471" s="483" t="s">
        <v>1650</v>
      </c>
      <c r="G471" s="285" t="s">
        <v>1675</v>
      </c>
      <c r="H471" s="128"/>
      <c r="I471" s="128"/>
      <c r="J471" s="128"/>
      <c r="K471" s="128"/>
      <c r="L471" s="128"/>
      <c r="M471" s="128"/>
      <c r="N471" s="128"/>
      <c r="O471" s="128"/>
      <c r="P471" s="128"/>
      <c r="Q471" s="128"/>
      <c r="R471" s="128"/>
      <c r="S471" s="128"/>
      <c r="T471" s="128"/>
      <c r="U471" s="128"/>
      <c r="EY471" s="261"/>
      <c r="EZ471" s="2"/>
      <c r="FA471" s="2"/>
      <c r="FB471" s="261"/>
    </row>
    <row r="472" spans="1:158" customFormat="1" hidden="1" outlineLevel="1">
      <c r="A472" s="128">
        <v>104</v>
      </c>
      <c r="B472" s="981" t="s">
        <v>1651</v>
      </c>
      <c r="C472" s="982"/>
      <c r="D472" s="983"/>
      <c r="E472" s="483" t="s">
        <v>1777</v>
      </c>
      <c r="F472" s="483" t="s">
        <v>1651</v>
      </c>
      <c r="G472" s="285" t="s">
        <v>1675</v>
      </c>
      <c r="H472" s="128"/>
      <c r="I472" s="128"/>
      <c r="J472" s="128"/>
      <c r="K472" s="128"/>
      <c r="L472" s="128"/>
      <c r="M472" s="128"/>
      <c r="N472" s="128"/>
      <c r="O472" s="128"/>
      <c r="P472" s="128"/>
      <c r="Q472" s="128"/>
      <c r="R472" s="128"/>
      <c r="S472" s="128"/>
      <c r="T472" s="128"/>
      <c r="U472" s="128"/>
      <c r="EY472" s="261"/>
      <c r="EZ472" s="2"/>
      <c r="FA472" s="2"/>
      <c r="FB472" s="261"/>
    </row>
    <row r="473" spans="1:158" customFormat="1" hidden="1" outlineLevel="1">
      <c r="A473" s="128">
        <v>105</v>
      </c>
      <c r="B473" s="981" t="s">
        <v>1652</v>
      </c>
      <c r="C473" s="982"/>
      <c r="D473" s="983"/>
      <c r="E473" s="483" t="s">
        <v>1778</v>
      </c>
      <c r="F473" s="483" t="s">
        <v>1652</v>
      </c>
      <c r="G473" s="285" t="s">
        <v>1675</v>
      </c>
      <c r="H473" s="128"/>
      <c r="I473" s="128"/>
      <c r="J473" s="128"/>
      <c r="K473" s="128"/>
      <c r="L473" s="128"/>
      <c r="M473" s="128"/>
      <c r="N473" s="128"/>
      <c r="O473" s="128"/>
      <c r="P473" s="128"/>
      <c r="Q473" s="128"/>
      <c r="R473" s="128"/>
      <c r="S473" s="128"/>
      <c r="T473" s="128"/>
      <c r="U473" s="128"/>
      <c r="EY473" s="261"/>
      <c r="EZ473" s="2"/>
      <c r="FA473" s="2"/>
      <c r="FB473" s="261"/>
    </row>
    <row r="474" spans="1:158" customFormat="1" hidden="1" outlineLevel="1">
      <c r="A474" s="128">
        <v>106</v>
      </c>
      <c r="B474" s="981" t="s">
        <v>1685</v>
      </c>
      <c r="C474" s="982"/>
      <c r="D474" s="983"/>
      <c r="E474" s="483" t="s">
        <v>1779</v>
      </c>
      <c r="F474" s="483" t="s">
        <v>1685</v>
      </c>
      <c r="G474" s="285" t="s">
        <v>1677</v>
      </c>
      <c r="H474" s="128"/>
      <c r="I474" s="128"/>
      <c r="J474" s="128"/>
      <c r="K474" s="128"/>
      <c r="L474" s="128"/>
      <c r="M474" s="128"/>
      <c r="N474" s="128"/>
      <c r="O474" s="128"/>
      <c r="P474" s="128"/>
      <c r="Q474" s="128"/>
      <c r="R474" s="128"/>
      <c r="S474" s="128"/>
      <c r="T474" s="128"/>
      <c r="U474" s="128"/>
      <c r="EY474" s="261"/>
      <c r="EZ474" s="2"/>
      <c r="FA474" s="2"/>
      <c r="FB474" s="261"/>
    </row>
    <row r="475" spans="1:158" customFormat="1" hidden="1" outlineLevel="1">
      <c r="A475" s="128">
        <v>107</v>
      </c>
      <c r="B475" s="981" t="s">
        <v>1653</v>
      </c>
      <c r="C475" s="982"/>
      <c r="D475" s="983"/>
      <c r="E475" s="483" t="s">
        <v>1780</v>
      </c>
      <c r="F475" s="483" t="s">
        <v>1653</v>
      </c>
      <c r="G475" s="285" t="s">
        <v>1675</v>
      </c>
      <c r="H475" s="128"/>
      <c r="I475" s="128"/>
      <c r="J475" s="128"/>
      <c r="K475" s="128"/>
      <c r="L475" s="128"/>
      <c r="M475" s="128"/>
      <c r="N475" s="128"/>
      <c r="O475" s="128"/>
      <c r="P475" s="128"/>
      <c r="Q475" s="128"/>
      <c r="R475" s="128"/>
      <c r="S475" s="128"/>
      <c r="T475" s="128"/>
      <c r="U475" s="128"/>
      <c r="EY475" s="261"/>
      <c r="EZ475" s="2"/>
      <c r="FA475" s="2"/>
      <c r="FB475" s="261"/>
    </row>
    <row r="476" spans="1:158" customFormat="1" hidden="1" outlineLevel="1">
      <c r="A476" s="128">
        <v>108</v>
      </c>
      <c r="B476" s="981" t="s">
        <v>1654</v>
      </c>
      <c r="C476" s="982"/>
      <c r="D476" s="983"/>
      <c r="E476" s="483" t="s">
        <v>1781</v>
      </c>
      <c r="F476" s="483" t="s">
        <v>1654</v>
      </c>
      <c r="G476" s="285" t="s">
        <v>1677</v>
      </c>
      <c r="H476" s="128"/>
      <c r="I476" s="128"/>
      <c r="J476" s="128"/>
      <c r="K476" s="128"/>
      <c r="L476" s="128"/>
      <c r="M476" s="128"/>
      <c r="N476" s="128"/>
      <c r="O476" s="128"/>
      <c r="P476" s="128"/>
      <c r="Q476" s="128"/>
      <c r="R476" s="128"/>
      <c r="S476" s="128"/>
      <c r="T476" s="128"/>
      <c r="U476" s="128"/>
      <c r="EY476" s="261"/>
      <c r="EZ476" s="2"/>
      <c r="FA476" s="2"/>
      <c r="FB476" s="261"/>
    </row>
    <row r="477" spans="1:158" customFormat="1" hidden="1" outlineLevel="1">
      <c r="A477" s="128">
        <v>109</v>
      </c>
      <c r="B477" s="981" t="s">
        <v>1655</v>
      </c>
      <c r="C477" s="982"/>
      <c r="D477" s="983"/>
      <c r="E477" s="483" t="s">
        <v>1811</v>
      </c>
      <c r="F477" s="483" t="s">
        <v>1655</v>
      </c>
      <c r="G477" s="285" t="s">
        <v>1821</v>
      </c>
      <c r="H477" s="128"/>
      <c r="I477" s="128"/>
      <c r="J477" s="128"/>
      <c r="K477" s="128"/>
      <c r="L477" s="128"/>
      <c r="M477" s="128"/>
      <c r="N477" s="128"/>
      <c r="O477" s="128"/>
      <c r="P477" s="128"/>
      <c r="Q477" s="128"/>
      <c r="R477" s="128"/>
      <c r="S477" s="128"/>
      <c r="T477" s="128"/>
      <c r="U477" s="128"/>
      <c r="EY477" s="261"/>
      <c r="EZ477" s="2"/>
      <c r="FA477" s="2"/>
      <c r="FB477" s="261"/>
    </row>
    <row r="478" spans="1:158" customFormat="1" hidden="1" outlineLevel="1">
      <c r="A478" s="128">
        <v>110</v>
      </c>
      <c r="B478" s="981" t="s">
        <v>1656</v>
      </c>
      <c r="C478" s="982"/>
      <c r="D478" s="983"/>
      <c r="E478" s="483" t="s">
        <v>1782</v>
      </c>
      <c r="F478" s="483" t="s">
        <v>1656</v>
      </c>
      <c r="G478" s="285" t="s">
        <v>1675</v>
      </c>
      <c r="H478" s="128"/>
      <c r="I478" s="128"/>
      <c r="J478" s="128"/>
      <c r="K478" s="128"/>
      <c r="L478" s="128"/>
      <c r="M478" s="128"/>
      <c r="N478" s="128"/>
      <c r="O478" s="128"/>
      <c r="P478" s="128"/>
      <c r="Q478" s="128"/>
      <c r="R478" s="128"/>
      <c r="S478" s="128"/>
      <c r="T478" s="128"/>
      <c r="U478" s="128"/>
      <c r="EY478" s="261"/>
      <c r="EZ478" s="2"/>
      <c r="FA478" s="2"/>
      <c r="FB478" s="261"/>
    </row>
    <row r="479" spans="1:158" customFormat="1" hidden="1" outlineLevel="1">
      <c r="A479" s="128">
        <v>111</v>
      </c>
      <c r="B479" s="981" t="s">
        <v>1657</v>
      </c>
      <c r="C479" s="982"/>
      <c r="D479" s="983"/>
      <c r="E479" s="483" t="s">
        <v>1783</v>
      </c>
      <c r="F479" s="483" t="s">
        <v>1657</v>
      </c>
      <c r="G479" s="285" t="s">
        <v>1675</v>
      </c>
      <c r="H479" s="128"/>
      <c r="I479" s="128"/>
      <c r="J479" s="128"/>
      <c r="K479" s="128"/>
      <c r="L479" s="128"/>
      <c r="M479" s="128"/>
      <c r="N479" s="128"/>
      <c r="O479" s="128"/>
      <c r="P479" s="128"/>
      <c r="Q479" s="128"/>
      <c r="R479" s="128"/>
      <c r="S479" s="128"/>
      <c r="T479" s="128"/>
      <c r="U479" s="128"/>
      <c r="EY479" s="261"/>
      <c r="EZ479" s="2"/>
      <c r="FA479" s="2"/>
      <c r="FB479" s="261"/>
    </row>
    <row r="480" spans="1:158" customFormat="1" hidden="1" outlineLevel="1">
      <c r="A480" s="128">
        <v>112</v>
      </c>
      <c r="B480" s="981" t="s">
        <v>1658</v>
      </c>
      <c r="C480" s="982"/>
      <c r="D480" s="983"/>
      <c r="E480" s="483" t="s">
        <v>1784</v>
      </c>
      <c r="F480" s="483" t="s">
        <v>1658</v>
      </c>
      <c r="G480" s="285" t="s">
        <v>1677</v>
      </c>
      <c r="H480" s="128"/>
      <c r="I480" s="128"/>
      <c r="J480" s="128"/>
      <c r="K480" s="128"/>
      <c r="L480" s="128"/>
      <c r="M480" s="128"/>
      <c r="N480" s="128"/>
      <c r="O480" s="128"/>
      <c r="P480" s="128"/>
      <c r="Q480" s="128"/>
      <c r="R480" s="128"/>
      <c r="S480" s="128"/>
      <c r="T480" s="128"/>
      <c r="U480" s="128"/>
      <c r="EY480" s="261"/>
      <c r="EZ480" s="2"/>
      <c r="FA480" s="2"/>
      <c r="FB480" s="261"/>
    </row>
    <row r="481" spans="1:158" customFormat="1" hidden="1" outlineLevel="1">
      <c r="A481" s="128">
        <v>113</v>
      </c>
      <c r="B481" s="981" t="s">
        <v>1659</v>
      </c>
      <c r="C481" s="982"/>
      <c r="D481" s="983"/>
      <c r="E481" s="483" t="s">
        <v>1812</v>
      </c>
      <c r="F481" s="483" t="s">
        <v>1659</v>
      </c>
      <c r="G481" s="285" t="s">
        <v>1675</v>
      </c>
      <c r="H481" s="128"/>
      <c r="I481" s="128"/>
      <c r="J481" s="128"/>
      <c r="K481" s="128"/>
      <c r="L481" s="128"/>
      <c r="M481" s="128"/>
      <c r="N481" s="128"/>
      <c r="O481" s="128"/>
      <c r="P481" s="128"/>
      <c r="Q481" s="128"/>
      <c r="R481" s="128"/>
      <c r="S481" s="128"/>
      <c r="T481" s="128"/>
      <c r="U481" s="128"/>
      <c r="EY481" s="261"/>
      <c r="EZ481" s="2"/>
      <c r="FA481" s="2"/>
      <c r="FB481" s="261"/>
    </row>
    <row r="482" spans="1:158" customFormat="1" hidden="1" outlineLevel="1">
      <c r="A482" s="128">
        <v>114</v>
      </c>
      <c r="B482" s="981" t="s">
        <v>1660</v>
      </c>
      <c r="C482" s="982"/>
      <c r="D482" s="983"/>
      <c r="E482" s="483" t="s">
        <v>1785</v>
      </c>
      <c r="F482" s="483" t="s">
        <v>1660</v>
      </c>
      <c r="G482" s="285" t="s">
        <v>1677</v>
      </c>
      <c r="H482" s="128"/>
      <c r="I482" s="128"/>
      <c r="J482" s="128"/>
      <c r="K482" s="128"/>
      <c r="L482" s="128"/>
      <c r="M482" s="128"/>
      <c r="N482" s="128"/>
      <c r="O482" s="128"/>
      <c r="P482" s="128"/>
      <c r="Q482" s="128"/>
      <c r="R482" s="128"/>
      <c r="S482" s="128"/>
      <c r="T482" s="128"/>
      <c r="U482" s="128"/>
      <c r="EY482" s="261"/>
      <c r="EZ482" s="2"/>
      <c r="FA482" s="2"/>
      <c r="FB482" s="261"/>
    </row>
    <row r="483" spans="1:158" customFormat="1" hidden="1" outlineLevel="1">
      <c r="A483" s="128">
        <v>115</v>
      </c>
      <c r="B483" s="981" t="s">
        <v>1661</v>
      </c>
      <c r="C483" s="982"/>
      <c r="D483" s="983"/>
      <c r="E483" s="483" t="s">
        <v>1813</v>
      </c>
      <c r="F483" s="483" t="s">
        <v>1661</v>
      </c>
      <c r="G483" s="285" t="s">
        <v>1676</v>
      </c>
      <c r="H483" s="128"/>
      <c r="I483" s="128"/>
      <c r="J483" s="128"/>
      <c r="K483" s="128"/>
      <c r="L483" s="128"/>
      <c r="M483" s="128"/>
      <c r="N483" s="128"/>
      <c r="O483" s="128"/>
      <c r="P483" s="128"/>
      <c r="Q483" s="128"/>
      <c r="R483" s="128"/>
      <c r="S483" s="128"/>
      <c r="T483" s="128"/>
      <c r="U483" s="128"/>
      <c r="EY483" s="261"/>
      <c r="EZ483" s="2"/>
      <c r="FA483" s="2"/>
      <c r="FB483" s="261"/>
    </row>
    <row r="484" spans="1:158" customFormat="1" hidden="1" outlineLevel="1">
      <c r="A484" s="128">
        <v>116</v>
      </c>
      <c r="B484" s="981" t="s">
        <v>1662</v>
      </c>
      <c r="C484" s="982"/>
      <c r="D484" s="983"/>
      <c r="E484" s="483" t="s">
        <v>1786</v>
      </c>
      <c r="F484" s="483" t="s">
        <v>1662</v>
      </c>
      <c r="G484" s="285" t="s">
        <v>1675</v>
      </c>
      <c r="H484" s="128"/>
      <c r="I484" s="128"/>
      <c r="J484" s="128"/>
      <c r="K484" s="128"/>
      <c r="L484" s="128"/>
      <c r="M484" s="128"/>
      <c r="N484" s="128"/>
      <c r="O484" s="128"/>
      <c r="P484" s="128"/>
      <c r="Q484" s="128"/>
      <c r="R484" s="128"/>
      <c r="S484" s="128"/>
      <c r="T484" s="128"/>
      <c r="U484" s="128"/>
      <c r="EY484" s="261"/>
      <c r="EZ484" s="2"/>
      <c r="FA484" s="2"/>
      <c r="FB484" s="261"/>
    </row>
    <row r="485" spans="1:158" customFormat="1" hidden="1" outlineLevel="1">
      <c r="A485" s="128">
        <v>117</v>
      </c>
      <c r="B485" s="981" t="s">
        <v>1663</v>
      </c>
      <c r="C485" s="982"/>
      <c r="D485" s="983"/>
      <c r="E485" s="483" t="s">
        <v>1787</v>
      </c>
      <c r="F485" s="483" t="s">
        <v>1663</v>
      </c>
      <c r="G485" s="285" t="s">
        <v>1675</v>
      </c>
      <c r="H485" s="128"/>
      <c r="I485" s="128"/>
      <c r="J485" s="128"/>
      <c r="K485" s="128"/>
      <c r="L485" s="128"/>
      <c r="M485" s="128"/>
      <c r="N485" s="128"/>
      <c r="O485" s="128"/>
      <c r="P485" s="128"/>
      <c r="Q485" s="128"/>
      <c r="R485" s="128"/>
      <c r="S485" s="128"/>
      <c r="T485" s="128"/>
      <c r="U485" s="128"/>
      <c r="EY485" s="261"/>
      <c r="EZ485" s="2"/>
      <c r="FA485" s="2"/>
      <c r="FB485" s="261"/>
    </row>
    <row r="486" spans="1:158" customFormat="1" hidden="1" outlineLevel="1">
      <c r="A486" s="128">
        <v>118</v>
      </c>
      <c r="B486" s="981" t="s">
        <v>1664</v>
      </c>
      <c r="C486" s="982"/>
      <c r="D486" s="983"/>
      <c r="E486" s="483" t="s">
        <v>1788</v>
      </c>
      <c r="F486" s="483" t="s">
        <v>1664</v>
      </c>
      <c r="G486" s="285" t="s">
        <v>1675</v>
      </c>
      <c r="H486" s="128"/>
      <c r="I486" s="128"/>
      <c r="J486" s="128"/>
      <c r="K486" s="128"/>
      <c r="L486" s="128"/>
      <c r="M486" s="128"/>
      <c r="N486" s="128"/>
      <c r="O486" s="128"/>
      <c r="P486" s="128"/>
      <c r="Q486" s="128"/>
      <c r="R486" s="128"/>
      <c r="S486" s="128"/>
      <c r="T486" s="128"/>
      <c r="U486" s="128"/>
      <c r="EY486" s="261"/>
      <c r="EZ486" s="2"/>
      <c r="FA486" s="2"/>
      <c r="FB486" s="261"/>
    </row>
    <row r="487" spans="1:158" customFormat="1" hidden="1" outlineLevel="1">
      <c r="A487" s="128">
        <v>119</v>
      </c>
      <c r="B487" s="981" t="s">
        <v>1665</v>
      </c>
      <c r="C487" s="982"/>
      <c r="D487" s="983"/>
      <c r="E487" s="483" t="s">
        <v>1815</v>
      </c>
      <c r="F487" s="483" t="s">
        <v>1665</v>
      </c>
      <c r="G487" s="285" t="s">
        <v>1675</v>
      </c>
      <c r="H487" s="128"/>
      <c r="I487" s="128"/>
      <c r="J487" s="128"/>
      <c r="K487" s="128"/>
      <c r="L487" s="128"/>
      <c r="M487" s="128"/>
      <c r="N487" s="128"/>
      <c r="O487" s="128"/>
      <c r="P487" s="128"/>
      <c r="Q487" s="128"/>
      <c r="R487" s="128"/>
      <c r="S487" s="128"/>
      <c r="T487" s="128"/>
      <c r="U487" s="128"/>
      <c r="EY487" s="261"/>
      <c r="EZ487" s="2"/>
      <c r="FA487" s="2"/>
      <c r="FB487" s="261"/>
    </row>
    <row r="488" spans="1:158" customFormat="1" hidden="1" outlineLevel="1">
      <c r="A488" s="128">
        <v>120</v>
      </c>
      <c r="B488" s="981" t="s">
        <v>1666</v>
      </c>
      <c r="C488" s="982"/>
      <c r="D488" s="983"/>
      <c r="E488" s="483" t="s">
        <v>1789</v>
      </c>
      <c r="F488" s="483" t="s">
        <v>1666</v>
      </c>
      <c r="G488" s="285" t="s">
        <v>1666</v>
      </c>
      <c r="H488" s="128"/>
      <c r="I488" s="128"/>
      <c r="J488" s="128"/>
      <c r="K488" s="128"/>
      <c r="L488" s="128"/>
      <c r="M488" s="128"/>
      <c r="N488" s="128"/>
      <c r="O488" s="128"/>
      <c r="P488" s="128"/>
      <c r="Q488" s="128"/>
      <c r="R488" s="128"/>
      <c r="S488" s="128"/>
      <c r="T488" s="128"/>
      <c r="U488" s="128"/>
      <c r="EY488" s="261"/>
      <c r="EZ488" s="2"/>
      <c r="FA488" s="2"/>
      <c r="FB488" s="261"/>
    </row>
    <row r="489" spans="1:158" customFormat="1" hidden="1" outlineLevel="1">
      <c r="A489" s="128">
        <v>121</v>
      </c>
      <c r="B489" s="981" t="s">
        <v>1667</v>
      </c>
      <c r="C489" s="982"/>
      <c r="D489" s="983"/>
      <c r="E489" s="483" t="s">
        <v>1686</v>
      </c>
      <c r="F489" s="483" t="s">
        <v>1667</v>
      </c>
      <c r="G489" s="285" t="s">
        <v>1678</v>
      </c>
      <c r="H489" s="128"/>
      <c r="I489" s="128"/>
      <c r="J489" s="128"/>
      <c r="K489" s="128"/>
      <c r="L489" s="128"/>
      <c r="M489" s="128"/>
      <c r="N489" s="128"/>
      <c r="O489" s="128"/>
      <c r="P489" s="128"/>
      <c r="Q489" s="128"/>
      <c r="R489" s="128"/>
      <c r="S489" s="128"/>
      <c r="T489" s="128"/>
      <c r="U489" s="128"/>
      <c r="EY489" s="261"/>
      <c r="EZ489" s="2"/>
      <c r="FA489" s="2"/>
      <c r="FB489" s="261"/>
    </row>
    <row r="490" spans="1:158" customFormat="1" hidden="1" outlineLevel="1">
      <c r="A490" s="128">
        <v>122</v>
      </c>
      <c r="B490" s="981" t="s">
        <v>1668</v>
      </c>
      <c r="C490" s="982"/>
      <c r="D490" s="983"/>
      <c r="E490" s="483" t="s">
        <v>1790</v>
      </c>
      <c r="F490" s="483" t="s">
        <v>1668</v>
      </c>
      <c r="G490" s="285" t="s">
        <v>1674</v>
      </c>
      <c r="H490" s="128"/>
      <c r="I490" s="128"/>
      <c r="J490" s="128"/>
      <c r="K490" s="128"/>
      <c r="L490" s="128"/>
      <c r="M490" s="128"/>
      <c r="N490" s="128"/>
      <c r="O490" s="128"/>
      <c r="P490" s="128"/>
      <c r="Q490" s="128"/>
      <c r="R490" s="128"/>
      <c r="S490" s="128"/>
      <c r="T490" s="128"/>
      <c r="U490" s="128"/>
      <c r="EY490" s="261"/>
      <c r="EZ490" s="2"/>
      <c r="FA490" s="2"/>
      <c r="FB490" s="261"/>
    </row>
    <row r="491" spans="1:158" customFormat="1" hidden="1" outlineLevel="1">
      <c r="A491" s="128">
        <v>123</v>
      </c>
      <c r="B491" s="981" t="s">
        <v>1669</v>
      </c>
      <c r="C491" s="982"/>
      <c r="D491" s="983"/>
      <c r="E491" s="483" t="s">
        <v>1791</v>
      </c>
      <c r="F491" s="483" t="s">
        <v>1669</v>
      </c>
      <c r="G491" s="285" t="s">
        <v>1675</v>
      </c>
      <c r="H491" s="128"/>
      <c r="I491" s="128"/>
      <c r="J491" s="128"/>
      <c r="K491" s="128"/>
      <c r="L491" s="128"/>
      <c r="M491" s="128"/>
      <c r="N491" s="128"/>
      <c r="O491" s="128"/>
      <c r="P491" s="128"/>
      <c r="Q491" s="128"/>
      <c r="R491" s="128"/>
      <c r="S491" s="128"/>
      <c r="T491" s="128"/>
      <c r="U491" s="128"/>
      <c r="EY491" s="261"/>
      <c r="EZ491" s="2"/>
      <c r="FA491" s="2"/>
      <c r="FB491" s="261"/>
    </row>
    <row r="492" spans="1:158" customFormat="1" hidden="1" outlineLevel="1">
      <c r="A492" s="128">
        <v>124</v>
      </c>
      <c r="B492" s="981" t="s">
        <v>1670</v>
      </c>
      <c r="C492" s="982"/>
      <c r="D492" s="983"/>
      <c r="E492" s="483" t="s">
        <v>1792</v>
      </c>
      <c r="F492" s="483" t="s">
        <v>1670</v>
      </c>
      <c r="G492" s="285" t="s">
        <v>1674</v>
      </c>
      <c r="H492" s="128"/>
      <c r="I492" s="128"/>
      <c r="J492" s="128"/>
      <c r="K492" s="128"/>
      <c r="L492" s="128"/>
      <c r="M492" s="128"/>
      <c r="N492" s="128"/>
      <c r="O492" s="128"/>
      <c r="P492" s="128"/>
      <c r="Q492" s="128"/>
      <c r="R492" s="128"/>
      <c r="S492" s="128"/>
      <c r="T492" s="128"/>
      <c r="U492" s="128"/>
      <c r="EY492" s="261"/>
      <c r="EZ492" s="2"/>
      <c r="FA492" s="2"/>
      <c r="FB492" s="261"/>
    </row>
    <row r="493" spans="1:158" customFormat="1" hidden="1" outlineLevel="1">
      <c r="A493" s="128">
        <v>125</v>
      </c>
      <c r="B493" s="981" t="s">
        <v>1671</v>
      </c>
      <c r="C493" s="982"/>
      <c r="D493" s="983"/>
      <c r="E493" s="483" t="s">
        <v>1793</v>
      </c>
      <c r="F493" s="483" t="s">
        <v>1671</v>
      </c>
      <c r="G493" s="285" t="s">
        <v>1677</v>
      </c>
      <c r="H493" s="128"/>
      <c r="I493" s="128"/>
      <c r="J493" s="128"/>
      <c r="K493" s="128"/>
      <c r="L493" s="128"/>
      <c r="M493" s="128"/>
      <c r="N493" s="128"/>
      <c r="O493" s="128"/>
      <c r="P493" s="128"/>
      <c r="Q493" s="128"/>
      <c r="R493" s="128"/>
      <c r="S493" s="128"/>
      <c r="T493" s="128"/>
      <c r="U493" s="128"/>
      <c r="EY493" s="261"/>
      <c r="EZ493" s="2"/>
      <c r="FA493" s="2"/>
      <c r="FB493" s="261"/>
    </row>
    <row r="494" spans="1:158" customFormat="1" hidden="1" outlineLevel="1">
      <c r="A494" s="128">
        <v>126</v>
      </c>
      <c r="B494" s="981" t="s">
        <v>1672</v>
      </c>
      <c r="C494" s="982"/>
      <c r="D494" s="983"/>
      <c r="E494" s="483" t="s">
        <v>1816</v>
      </c>
      <c r="F494" s="483" t="s">
        <v>1672</v>
      </c>
      <c r="G494" s="285" t="s">
        <v>1676</v>
      </c>
      <c r="H494" s="128"/>
      <c r="I494" s="128"/>
      <c r="J494" s="128"/>
      <c r="K494" s="128"/>
      <c r="L494" s="128"/>
      <c r="M494" s="128"/>
      <c r="N494" s="128"/>
      <c r="O494" s="128"/>
      <c r="P494" s="128"/>
      <c r="Q494" s="128"/>
      <c r="R494" s="128"/>
      <c r="S494" s="128"/>
      <c r="T494" s="128"/>
      <c r="U494" s="128"/>
      <c r="EY494" s="261"/>
      <c r="EZ494" s="2"/>
      <c r="FA494" s="2"/>
      <c r="FB494" s="261"/>
    </row>
    <row r="495" spans="1:158" customFormat="1" hidden="1" outlineLevel="1">
      <c r="A495" s="128">
        <v>127</v>
      </c>
      <c r="B495" s="981" t="s">
        <v>1673</v>
      </c>
      <c r="C495" s="982"/>
      <c r="D495" s="983"/>
      <c r="E495" s="484" t="s">
        <v>1817</v>
      </c>
      <c r="F495" s="484" t="s">
        <v>1673</v>
      </c>
      <c r="G495" s="285" t="s">
        <v>1675</v>
      </c>
      <c r="H495" s="128"/>
      <c r="I495" s="128"/>
      <c r="J495" s="128"/>
      <c r="K495" s="128"/>
      <c r="L495" s="128"/>
      <c r="M495" s="128"/>
      <c r="N495" s="128"/>
      <c r="O495" s="128"/>
      <c r="P495" s="128"/>
      <c r="Q495" s="128"/>
      <c r="R495" s="128"/>
      <c r="S495" s="128"/>
      <c r="T495" s="128"/>
      <c r="U495" s="128"/>
      <c r="EY495" s="261"/>
      <c r="EZ495" s="2"/>
      <c r="FA495" s="2"/>
      <c r="FB495" s="261"/>
    </row>
    <row r="496" spans="1:158" customFormat="1" ht="4.5" hidden="1" customHeight="1" outlineLevel="1">
      <c r="A496" s="206"/>
      <c r="B496" s="207"/>
      <c r="C496" s="207"/>
      <c r="D496" s="208"/>
      <c r="E496" s="208"/>
      <c r="F496" s="208"/>
      <c r="G496" s="210"/>
      <c r="H496" s="128"/>
      <c r="I496" s="128"/>
      <c r="J496" s="128"/>
      <c r="K496" s="128"/>
      <c r="L496" s="128"/>
      <c r="M496" s="128"/>
      <c r="N496" s="128"/>
      <c r="O496" s="128"/>
      <c r="P496" s="128"/>
      <c r="Q496" s="128"/>
      <c r="R496" s="128"/>
      <c r="S496" s="128"/>
      <c r="T496" s="128"/>
      <c r="U496" s="128"/>
      <c r="EY496" s="261"/>
      <c r="EZ496" s="2"/>
      <c r="FA496" s="2"/>
      <c r="FB496" s="261"/>
    </row>
    <row r="497" spans="1:159" customFormat="1" hidden="1" outlineLevel="1">
      <c r="A497" s="314">
        <f>COUNTA(CoList)</f>
        <v>127</v>
      </c>
      <c r="B497" s="128"/>
      <c r="C497" s="128"/>
      <c r="D497" s="128"/>
      <c r="E497" s="50" t="s">
        <v>1819</v>
      </c>
      <c r="F497" s="128"/>
      <c r="G497" s="128"/>
      <c r="H497" s="128"/>
      <c r="I497" s="128"/>
      <c r="J497" s="128"/>
      <c r="K497" s="128"/>
      <c r="L497" s="128"/>
      <c r="M497" s="128"/>
      <c r="N497" s="128"/>
      <c r="O497" s="128"/>
      <c r="P497" s="128"/>
      <c r="Q497" s="128"/>
      <c r="R497" s="128"/>
      <c r="S497" s="128"/>
      <c r="T497" s="128"/>
      <c r="U497" s="128"/>
      <c r="EY497" s="261"/>
      <c r="EZ497" s="2"/>
      <c r="FA497" s="2"/>
      <c r="FB497" s="261"/>
    </row>
    <row r="498" spans="1:159">
      <c r="EY498" s="261"/>
      <c r="FB498" s="261"/>
    </row>
    <row r="499" spans="1:159" customFormat="1" collapsed="1">
      <c r="A499" s="498" t="s">
        <v>275</v>
      </c>
      <c r="B499" s="499"/>
      <c r="C499" s="499"/>
      <c r="D499" s="499"/>
      <c r="E499" s="499"/>
      <c r="F499" s="499"/>
      <c r="G499" s="499"/>
      <c r="H499" s="499"/>
      <c r="I499" s="499"/>
      <c r="J499" s="499"/>
      <c r="K499" s="499"/>
      <c r="L499" s="499"/>
      <c r="M499" s="499"/>
      <c r="N499" s="500"/>
      <c r="O499" s="500"/>
      <c r="P499" s="500"/>
      <c r="Q499" s="500"/>
      <c r="R499" s="500"/>
      <c r="S499" s="500"/>
      <c r="T499" s="500"/>
      <c r="U499" s="500"/>
      <c r="V499" s="500"/>
      <c r="W499" s="500"/>
      <c r="X499" s="500"/>
      <c r="Y499" s="500"/>
      <c r="Z499" s="500"/>
      <c r="AA499" s="500"/>
      <c r="AB499" s="500"/>
      <c r="AC499" s="500"/>
      <c r="AD499" s="500"/>
      <c r="AE499" s="500"/>
      <c r="AF499" s="500"/>
      <c r="AG499" s="500"/>
      <c r="AH499" s="500"/>
      <c r="AI499" s="500"/>
      <c r="AJ499" s="500"/>
      <c r="AK499" s="500"/>
      <c r="AL499" s="500"/>
      <c r="AM499" s="500"/>
      <c r="AN499" s="500"/>
      <c r="AO499" s="500"/>
      <c r="AP499" s="500"/>
      <c r="AQ499" s="500"/>
      <c r="AR499" s="500"/>
      <c r="AS499" s="500"/>
      <c r="AT499" s="500"/>
      <c r="AU499" s="500"/>
      <c r="AV499" s="500"/>
      <c r="AW499" s="500"/>
      <c r="AX499" s="500"/>
      <c r="AY499" s="500"/>
      <c r="AZ499" s="500"/>
      <c r="BA499" s="500"/>
      <c r="BB499" s="500"/>
      <c r="BC499" s="500"/>
      <c r="BD499" s="500"/>
      <c r="BE499" s="500"/>
      <c r="BF499" s="500"/>
      <c r="BG499" s="500"/>
      <c r="BH499" s="500"/>
      <c r="BI499" s="500"/>
      <c r="BJ499" s="500"/>
      <c r="BK499" s="500"/>
      <c r="BL499" s="500"/>
      <c r="BM499" s="500"/>
      <c r="BN499" s="500"/>
      <c r="BO499" s="500"/>
      <c r="BP499" s="500"/>
      <c r="BQ499" s="500"/>
      <c r="BR499" s="500"/>
      <c r="BS499" s="500"/>
      <c r="BT499" s="500"/>
      <c r="BU499" s="500"/>
      <c r="BV499" s="500"/>
      <c r="BW499" s="500"/>
      <c r="BX499" s="500"/>
      <c r="BY499" s="500"/>
      <c r="BZ499" s="500"/>
      <c r="CA499" s="500"/>
      <c r="CB499" s="500"/>
      <c r="CC499" s="500"/>
      <c r="CD499" s="500"/>
      <c r="CE499" s="500"/>
      <c r="CF499" s="500"/>
      <c r="CG499" s="500"/>
      <c r="CH499" s="500"/>
      <c r="CI499" s="500"/>
      <c r="CJ499" s="500"/>
      <c r="CK499" s="500"/>
      <c r="CL499" s="500"/>
      <c r="CM499" s="500"/>
      <c r="CN499" s="500"/>
      <c r="CO499" s="500"/>
      <c r="CP499" s="500"/>
      <c r="CQ499" s="500"/>
      <c r="CR499" s="500"/>
      <c r="CS499" s="500"/>
      <c r="CT499" s="500"/>
      <c r="CU499" s="500"/>
      <c r="CV499" s="500"/>
      <c r="CW499" s="500"/>
      <c r="CX499" s="500"/>
      <c r="CY499" s="500"/>
      <c r="CZ499" s="500"/>
      <c r="DA499" s="500"/>
      <c r="DB499" s="500"/>
      <c r="DC499" s="500"/>
      <c r="DD499" s="500"/>
      <c r="DE499" s="500"/>
      <c r="DF499" s="500"/>
      <c r="DG499" s="500"/>
      <c r="DH499" s="500"/>
      <c r="DI499" s="500"/>
      <c r="DJ499" s="500"/>
      <c r="DK499" s="500"/>
      <c r="DL499" s="500"/>
      <c r="DM499" s="500"/>
      <c r="DN499" s="500"/>
      <c r="DO499" s="500"/>
      <c r="DP499" s="500"/>
      <c r="DQ499" s="500"/>
      <c r="DR499" s="500"/>
      <c r="DS499" s="500"/>
      <c r="DT499" s="500"/>
      <c r="DU499" s="500"/>
      <c r="DV499" s="500"/>
      <c r="DW499" s="500"/>
      <c r="DX499" s="500"/>
      <c r="DY499" s="500"/>
      <c r="DZ499" s="500"/>
      <c r="EA499" s="500"/>
      <c r="EB499" s="500"/>
      <c r="EC499" s="500"/>
      <c r="ED499" s="500"/>
      <c r="EE499" s="500"/>
      <c r="EF499" s="500"/>
      <c r="EG499" s="500"/>
      <c r="EH499" s="500"/>
      <c r="EI499" s="500"/>
      <c r="EJ499" s="500"/>
      <c r="EK499" s="500"/>
      <c r="EL499" s="500"/>
      <c r="EM499" s="500"/>
      <c r="EN499" s="500"/>
      <c r="EO499" s="500"/>
      <c r="EP499" s="500"/>
      <c r="EQ499" s="500"/>
      <c r="ER499" s="500"/>
      <c r="ES499" s="500"/>
      <c r="ET499" s="500"/>
      <c r="EU499" s="500"/>
      <c r="EV499" s="500"/>
      <c r="EW499" s="500"/>
      <c r="EX499" s="500"/>
      <c r="EY499" s="500"/>
      <c r="EZ499" s="500"/>
      <c r="FA499" s="500"/>
      <c r="FB499" s="500"/>
    </row>
    <row r="500" spans="1:159" customFormat="1" hidden="1" outlineLevel="1">
      <c r="A500" s="127"/>
      <c r="B500" s="127"/>
      <c r="C500" s="127"/>
      <c r="D500" s="127"/>
      <c r="E500" s="127"/>
      <c r="F500" s="127"/>
      <c r="G500" s="127"/>
      <c r="H500" s="127"/>
      <c r="I500" s="127"/>
      <c r="J500" s="127"/>
      <c r="K500" s="127"/>
      <c r="L500" s="127"/>
      <c r="M500" s="127"/>
      <c r="N500" s="127"/>
      <c r="O500" s="127"/>
      <c r="P500" s="127"/>
      <c r="Q500" s="128"/>
      <c r="R500" s="128"/>
      <c r="S500" s="128"/>
      <c r="T500" s="128"/>
      <c r="U500" s="128"/>
      <c r="EY500" s="261"/>
      <c r="EZ500" s="2"/>
      <c r="FA500" s="2"/>
      <c r="FB500" s="261"/>
      <c r="FC500" s="2"/>
    </row>
    <row r="501" spans="1:159" customFormat="1" hidden="1" outlineLevel="1">
      <c r="A501" s="885" t="s">
        <v>275</v>
      </c>
      <c r="B501" s="286" t="s">
        <v>39</v>
      </c>
      <c r="C501" s="36"/>
      <c r="D501" s="36"/>
      <c r="E501" s="288" t="s">
        <v>790</v>
      </c>
      <c r="F501" s="288" t="s">
        <v>796</v>
      </c>
      <c r="G501" s="128"/>
      <c r="H501" s="128"/>
      <c r="I501" s="128"/>
      <c r="J501" s="128"/>
      <c r="K501" s="128"/>
      <c r="L501" s="128"/>
      <c r="M501" s="128"/>
      <c r="N501" s="128"/>
      <c r="O501" s="128"/>
      <c r="P501" s="128"/>
      <c r="Q501" s="128"/>
      <c r="R501" s="128"/>
      <c r="S501" s="128"/>
      <c r="T501" s="128"/>
      <c r="U501" s="128"/>
      <c r="EY501" s="261"/>
      <c r="EZ501" s="2"/>
      <c r="FA501" s="2"/>
      <c r="FB501" s="261"/>
      <c r="FC501" s="2"/>
    </row>
    <row r="502" spans="1:159" customFormat="1" ht="4.5" hidden="1" customHeight="1" outlineLevel="1">
      <c r="A502" s="206"/>
      <c r="B502" s="207"/>
      <c r="C502" s="207"/>
      <c r="D502" s="208"/>
      <c r="E502" s="349"/>
      <c r="F502" s="210"/>
      <c r="G502" s="128"/>
      <c r="H502" s="128"/>
      <c r="I502" s="128"/>
      <c r="J502" s="128"/>
      <c r="K502" s="128"/>
      <c r="L502" s="128"/>
      <c r="M502" s="128"/>
      <c r="N502" s="128"/>
      <c r="O502" s="128"/>
      <c r="P502" s="128"/>
      <c r="Q502" s="128"/>
      <c r="R502" s="128"/>
      <c r="S502" s="128"/>
      <c r="T502" s="128"/>
      <c r="U502" s="128"/>
      <c r="EY502" s="261"/>
      <c r="EZ502" s="2"/>
      <c r="FA502" s="2"/>
      <c r="FB502" s="261"/>
      <c r="FC502" s="2"/>
    </row>
    <row r="503" spans="1:159" customFormat="1" hidden="1" outlineLevel="1">
      <c r="A503" s="128">
        <v>1</v>
      </c>
      <c r="B503" s="981" t="s">
        <v>774</v>
      </c>
      <c r="C503" s="982"/>
      <c r="D503" s="983"/>
      <c r="E503" s="484" t="s">
        <v>776</v>
      </c>
      <c r="F503" s="482" t="s">
        <v>774</v>
      </c>
      <c r="G503" s="128"/>
      <c r="H503" s="128"/>
      <c r="I503" s="128"/>
      <c r="J503" s="128"/>
      <c r="K503" s="128"/>
      <c r="L503" s="128"/>
      <c r="M503" s="128"/>
      <c r="N503" s="128"/>
      <c r="O503" s="128"/>
      <c r="P503" s="128"/>
      <c r="Q503" s="128"/>
      <c r="R503" s="128"/>
      <c r="S503" s="128"/>
      <c r="T503" s="128"/>
      <c r="U503" s="128"/>
      <c r="EY503" s="261"/>
      <c r="EZ503" s="2"/>
      <c r="FA503" s="2"/>
      <c r="FB503" s="261"/>
      <c r="FC503" s="2"/>
    </row>
    <row r="504" spans="1:159" customFormat="1" hidden="1" outlineLevel="1">
      <c r="A504" s="128">
        <v>2</v>
      </c>
      <c r="B504" s="981" t="s">
        <v>775</v>
      </c>
      <c r="C504" s="982"/>
      <c r="D504" s="983"/>
      <c r="E504" s="484" t="s">
        <v>777</v>
      </c>
      <c r="F504" s="482" t="s">
        <v>775</v>
      </c>
      <c r="G504" s="128"/>
      <c r="H504" s="128"/>
      <c r="I504" s="128"/>
      <c r="J504" s="128"/>
      <c r="K504" s="128"/>
      <c r="L504" s="128"/>
      <c r="M504" s="128"/>
      <c r="N504" s="128"/>
      <c r="O504" s="128"/>
      <c r="P504" s="128"/>
      <c r="Q504" s="128"/>
      <c r="R504" s="128"/>
      <c r="S504" s="128"/>
      <c r="T504" s="128"/>
      <c r="U504" s="128"/>
      <c r="EY504" s="261"/>
      <c r="EZ504" s="2"/>
      <c r="FA504" s="2"/>
      <c r="FB504" s="261"/>
      <c r="FC504" s="2"/>
    </row>
    <row r="505" spans="1:159" customFormat="1" ht="4.5" hidden="1" customHeight="1" outlineLevel="1">
      <c r="A505" s="206"/>
      <c r="B505" s="207"/>
      <c r="C505" s="207"/>
      <c r="D505" s="208"/>
      <c r="E505" s="208"/>
      <c r="F505" s="210"/>
      <c r="G505" s="128"/>
      <c r="H505" s="128"/>
      <c r="I505" s="128"/>
      <c r="J505" s="128"/>
      <c r="K505" s="128"/>
      <c r="L505" s="128"/>
      <c r="M505" s="128"/>
      <c r="N505" s="128"/>
      <c r="O505" s="128"/>
      <c r="P505" s="128"/>
      <c r="Q505" s="128"/>
      <c r="R505" s="128"/>
      <c r="S505" s="128"/>
      <c r="T505" s="128"/>
      <c r="U505" s="128"/>
      <c r="EY505" s="261"/>
      <c r="EZ505" s="2"/>
      <c r="FA505" s="2"/>
      <c r="FB505" s="261"/>
      <c r="FC505" s="2"/>
    </row>
    <row r="506" spans="1:159" customFormat="1" hidden="1" outlineLevel="1">
      <c r="A506" s="314">
        <f>COUNTA(FoList)</f>
        <v>2</v>
      </c>
      <c r="B506" s="128"/>
      <c r="C506" s="128"/>
      <c r="D506" s="128"/>
      <c r="E506" s="50" t="s">
        <v>778</v>
      </c>
      <c r="F506" s="128"/>
      <c r="G506" s="128"/>
      <c r="H506" s="128"/>
      <c r="I506" s="128"/>
      <c r="J506" s="128"/>
      <c r="K506" s="128"/>
      <c r="L506" s="128"/>
      <c r="M506" s="128"/>
      <c r="N506" s="128"/>
      <c r="O506" s="128"/>
      <c r="P506" s="128"/>
      <c r="Q506" s="128"/>
      <c r="R506" s="128"/>
      <c r="S506" s="128"/>
      <c r="T506" s="128"/>
      <c r="U506" s="128"/>
      <c r="EY506" s="261"/>
      <c r="EZ506" s="2"/>
      <c r="FA506" s="2"/>
      <c r="FB506" s="261"/>
      <c r="FC506" s="2"/>
    </row>
    <row r="507" spans="1:159">
      <c r="EY507" s="261"/>
      <c r="FB507" s="261"/>
    </row>
    <row r="508" spans="1:159" ht="15" collapsed="1">
      <c r="A508" s="107" t="s">
        <v>2309</v>
      </c>
      <c r="B508" s="88"/>
      <c r="C508" s="88"/>
      <c r="D508" s="864">
        <f ca="1">IF(SUM(EZ533:EZ548)&gt;1,1,0)</f>
        <v>0</v>
      </c>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88"/>
      <c r="BO508" s="88"/>
      <c r="BP508" s="88"/>
      <c r="BQ508" s="88"/>
      <c r="BR508" s="88"/>
      <c r="BS508" s="88"/>
      <c r="BT508" s="88"/>
      <c r="BU508" s="88"/>
      <c r="BV508" s="88"/>
      <c r="BW508" s="88"/>
      <c r="BX508" s="88"/>
      <c r="BY508" s="88"/>
      <c r="BZ508" s="88"/>
      <c r="CA508" s="88"/>
      <c r="CB508" s="88"/>
      <c r="CC508" s="88"/>
      <c r="CD508" s="88"/>
      <c r="CE508" s="88"/>
      <c r="CF508" s="88"/>
      <c r="CG508" s="88"/>
      <c r="CH508" s="88"/>
      <c r="CI508" s="88"/>
      <c r="CJ508" s="88"/>
      <c r="CK508" s="88"/>
      <c r="CL508" s="88"/>
      <c r="CM508" s="88"/>
      <c r="CN508" s="88"/>
      <c r="CO508" s="88"/>
      <c r="CP508" s="88"/>
      <c r="CQ508" s="88"/>
      <c r="CR508" s="88"/>
      <c r="CS508" s="88"/>
      <c r="CT508" s="88"/>
      <c r="CU508" s="88"/>
      <c r="CV508" s="88"/>
      <c r="CW508" s="88"/>
      <c r="CX508" s="88"/>
      <c r="CY508" s="88"/>
      <c r="CZ508" s="88"/>
      <c r="DA508" s="88"/>
      <c r="DB508" s="88"/>
      <c r="DC508" s="88"/>
      <c r="DD508" s="88"/>
      <c r="DE508" s="88"/>
      <c r="DF508" s="88"/>
      <c r="DG508" s="88"/>
      <c r="DH508" s="88"/>
      <c r="DI508" s="88"/>
      <c r="DJ508" s="88"/>
      <c r="DK508" s="88"/>
      <c r="DL508" s="88"/>
      <c r="DM508" s="88"/>
      <c r="DN508" s="88"/>
      <c r="DO508" s="88"/>
      <c r="DP508" s="88"/>
      <c r="DQ508" s="88"/>
      <c r="DR508" s="88"/>
      <c r="DS508" s="88"/>
      <c r="DT508" s="88"/>
      <c r="DU508" s="88"/>
      <c r="DV508" s="88"/>
      <c r="DW508" s="88"/>
      <c r="DX508" s="88"/>
      <c r="DY508" s="88"/>
      <c r="DZ508" s="88"/>
      <c r="EA508" s="88"/>
      <c r="EB508" s="88"/>
      <c r="EC508" s="88"/>
      <c r="ED508" s="88"/>
      <c r="EE508" s="88"/>
      <c r="EF508" s="88"/>
      <c r="EG508" s="88"/>
      <c r="EH508" s="88"/>
      <c r="EI508" s="88"/>
      <c r="EJ508" s="88"/>
      <c r="EK508" s="88"/>
      <c r="EL508" s="88"/>
      <c r="EM508" s="88"/>
      <c r="EN508" s="88"/>
      <c r="EO508" s="88"/>
      <c r="EP508" s="88"/>
      <c r="EQ508" s="81"/>
      <c r="ER508" s="81"/>
      <c r="ES508" s="81"/>
      <c r="ET508" s="81"/>
      <c r="EU508" s="81"/>
      <c r="EV508" s="81"/>
      <c r="EW508" s="81"/>
      <c r="EX508" s="353"/>
      <c r="EY508" s="353"/>
      <c r="EZ508" s="353"/>
      <c r="FA508" s="81"/>
      <c r="FB508" s="353"/>
    </row>
    <row r="509" spans="1:159" hidden="1" outlineLevel="1">
      <c r="B509" s="1"/>
      <c r="C509" s="1"/>
      <c r="H509" s="143"/>
      <c r="I509" s="143"/>
      <c r="J509" s="143"/>
      <c r="K509" s="143"/>
      <c r="L509" s="143"/>
      <c r="M509" s="143"/>
      <c r="N509" s="1"/>
      <c r="O509" s="1"/>
      <c r="P509" s="1"/>
      <c r="Q509" s="1"/>
      <c r="R509" s="1"/>
      <c r="S509" s="1"/>
      <c r="T509" s="1"/>
      <c r="U509" s="1"/>
      <c r="V509" s="1"/>
      <c r="W509" s="1"/>
      <c r="X509" s="1"/>
      <c r="Y509" s="1"/>
      <c r="Z509" s="1"/>
      <c r="AA509" s="1"/>
      <c r="AB509" s="61"/>
      <c r="AC509" s="1"/>
      <c r="AD509" s="1"/>
      <c r="AE509" s="1"/>
      <c r="EY509" s="261"/>
      <c r="FB509" s="261"/>
    </row>
    <row r="510" spans="1:159" ht="12.75" hidden="1" customHeight="1" outlineLevel="1">
      <c r="A510" s="130"/>
      <c r="B510" s="1"/>
      <c r="C510" s="1"/>
      <c r="E510" s="167"/>
      <c r="F510" s="143"/>
      <c r="G510" s="1016" t="s">
        <v>9</v>
      </c>
      <c r="H510" s="143"/>
      <c r="I510" s="143"/>
      <c r="J510" s="143"/>
      <c r="K510" s="143"/>
      <c r="L510" s="143"/>
      <c r="M510" s="143"/>
      <c r="N510" s="1"/>
      <c r="O510" s="1"/>
      <c r="P510" s="1"/>
      <c r="Q510" s="1"/>
      <c r="R510" s="1"/>
      <c r="S510" s="1"/>
      <c r="T510" s="1"/>
      <c r="U510" s="1"/>
      <c r="V510" s="1"/>
      <c r="W510" s="1"/>
      <c r="X510" s="1"/>
      <c r="Y510" s="1"/>
      <c r="Z510" s="1"/>
      <c r="AA510" s="1"/>
      <c r="AB510" s="61"/>
      <c r="AC510" s="1"/>
      <c r="AD510" s="1"/>
      <c r="AF510" s="293" t="str">
        <f t="shared" ref="AF510:AP510" si="63">PeriodNoYr</f>
        <v>Year 0</v>
      </c>
      <c r="AG510" s="221" t="str">
        <f t="shared" si="63"/>
        <v>Year 1</v>
      </c>
      <c r="AH510" s="221" t="str">
        <f t="shared" si="63"/>
        <v>Year 2</v>
      </c>
      <c r="AI510" s="221" t="str">
        <f t="shared" si="63"/>
        <v>Year 3</v>
      </c>
      <c r="AJ510" s="221" t="str">
        <f t="shared" si="63"/>
        <v>Year 4</v>
      </c>
      <c r="AK510" s="221" t="str">
        <f t="shared" si="63"/>
        <v>Year 5</v>
      </c>
      <c r="AL510" s="221" t="str">
        <f t="shared" si="63"/>
        <v>Year 6</v>
      </c>
      <c r="AM510" s="221" t="str">
        <f t="shared" si="63"/>
        <v>Year 7</v>
      </c>
      <c r="AN510" s="221" t="str">
        <f t="shared" si="63"/>
        <v>Year 8</v>
      </c>
      <c r="AO510" s="221" t="str">
        <f t="shared" si="63"/>
        <v>Year 9</v>
      </c>
      <c r="AP510" s="221" t="str">
        <f t="shared" si="63"/>
        <v>Year 10</v>
      </c>
      <c r="AQ510" s="222" t="s">
        <v>2147</v>
      </c>
      <c r="EY510" s="261"/>
      <c r="FB510" s="261"/>
    </row>
    <row r="511" spans="1:159" ht="12.75" hidden="1" customHeight="1" outlineLevel="1">
      <c r="F511" s="165"/>
      <c r="G511" s="1017"/>
      <c r="H511" s="165"/>
      <c r="I511" s="165"/>
      <c r="J511" s="165"/>
      <c r="K511" s="165"/>
      <c r="L511" s="165"/>
      <c r="M511" s="165"/>
      <c r="W511" s="36"/>
      <c r="X511" s="36"/>
      <c r="Y511" s="36"/>
      <c r="Z511" s="36"/>
      <c r="AA511" s="36"/>
      <c r="AB511" s="36"/>
      <c r="AF511" s="561">
        <f t="shared" ref="AF511:AP511" si="64">DateFromYr</f>
        <v>39722</v>
      </c>
      <c r="AG511" s="561">
        <f t="shared" si="64"/>
        <v>39814</v>
      </c>
      <c r="AH511" s="561">
        <f t="shared" si="64"/>
        <v>40179</v>
      </c>
      <c r="AI511" s="561">
        <f t="shared" si="64"/>
        <v>40544</v>
      </c>
      <c r="AJ511" s="561">
        <f t="shared" si="64"/>
        <v>40909</v>
      </c>
      <c r="AK511" s="561">
        <f t="shared" si="64"/>
        <v>41275</v>
      </c>
      <c r="AL511" s="561">
        <f t="shared" si="64"/>
        <v>41640</v>
      </c>
      <c r="AM511" s="561">
        <f t="shared" si="64"/>
        <v>42005</v>
      </c>
      <c r="AN511" s="561">
        <f t="shared" si="64"/>
        <v>42370</v>
      </c>
      <c r="AO511" s="561">
        <f t="shared" si="64"/>
        <v>42736</v>
      </c>
      <c r="AP511" s="561">
        <f t="shared" si="64"/>
        <v>43101</v>
      </c>
      <c r="AQ511" s="223" t="s">
        <v>2148</v>
      </c>
      <c r="AS511" s="251"/>
      <c r="EY511" s="261"/>
      <c r="FB511" s="261"/>
    </row>
    <row r="512" spans="1:159" ht="12.75" hidden="1" customHeight="1" outlineLevel="1">
      <c r="A512" s="885" t="s">
        <v>1901</v>
      </c>
      <c r="B512" s="286" t="s">
        <v>39</v>
      </c>
      <c r="E512" s="288" t="s">
        <v>790</v>
      </c>
      <c r="F512" s="165"/>
      <c r="G512" s="1018"/>
      <c r="H512" s="165"/>
      <c r="I512" s="165"/>
      <c r="J512" s="165"/>
      <c r="K512" s="165"/>
      <c r="L512" s="165"/>
      <c r="M512" s="165"/>
      <c r="W512" s="36"/>
      <c r="X512" s="36"/>
      <c r="Y512" s="36"/>
      <c r="Z512" s="36"/>
      <c r="AA512" s="36"/>
      <c r="AB512" s="36"/>
      <c r="AF512" s="561">
        <f t="shared" ref="AF512:AP512" si="65">DateToYr</f>
        <v>39813</v>
      </c>
      <c r="AG512" s="561">
        <f t="shared" si="65"/>
        <v>40178</v>
      </c>
      <c r="AH512" s="561">
        <f t="shared" si="65"/>
        <v>40543</v>
      </c>
      <c r="AI512" s="561">
        <f t="shared" si="65"/>
        <v>40908</v>
      </c>
      <c r="AJ512" s="561">
        <f t="shared" si="65"/>
        <v>41274</v>
      </c>
      <c r="AK512" s="561">
        <f t="shared" si="65"/>
        <v>41639</v>
      </c>
      <c r="AL512" s="561">
        <f t="shared" si="65"/>
        <v>42004</v>
      </c>
      <c r="AM512" s="561">
        <f t="shared" si="65"/>
        <v>42369</v>
      </c>
      <c r="AN512" s="561">
        <f t="shared" si="65"/>
        <v>42735</v>
      </c>
      <c r="AO512" s="561">
        <f t="shared" si="65"/>
        <v>43100</v>
      </c>
      <c r="AP512" s="561">
        <f t="shared" si="65"/>
        <v>43465</v>
      </c>
      <c r="AQ512" s="222" t="s">
        <v>2149</v>
      </c>
      <c r="AS512" s="251"/>
      <c r="EY512" s="261"/>
      <c r="FB512" s="261"/>
    </row>
    <row r="513" spans="1:158" ht="5.0999999999999996" hidden="1" customHeight="1" outlineLevel="1">
      <c r="A513" s="206"/>
      <c r="B513" s="349"/>
      <c r="C513" s="207"/>
      <c r="D513" s="207"/>
      <c r="E513" s="208"/>
      <c r="F513" s="208"/>
      <c r="G513" s="208"/>
      <c r="H513" s="208"/>
      <c r="I513" s="208"/>
      <c r="J513" s="208"/>
      <c r="K513" s="208"/>
      <c r="L513" s="208"/>
      <c r="M513" s="208"/>
      <c r="N513" s="208"/>
      <c r="O513" s="208"/>
      <c r="P513" s="208"/>
      <c r="Q513" s="208"/>
      <c r="R513" s="208"/>
      <c r="S513" s="208"/>
      <c r="T513" s="208"/>
      <c r="U513" s="208"/>
      <c r="V513" s="208"/>
      <c r="W513" s="208"/>
      <c r="X513" s="208"/>
      <c r="Y513" s="208"/>
      <c r="Z513" s="208"/>
      <c r="AA513" s="208"/>
      <c r="AB513" s="208"/>
      <c r="AC513" s="208"/>
      <c r="AD513" s="208"/>
      <c r="AE513" s="208"/>
      <c r="AF513" s="209"/>
      <c r="AG513" s="209"/>
      <c r="AH513" s="209"/>
      <c r="AI513" s="209"/>
      <c r="AJ513" s="209"/>
      <c r="AK513" s="209"/>
      <c r="AL513" s="209"/>
      <c r="AM513" s="209"/>
      <c r="AN513" s="209"/>
      <c r="AO513" s="209"/>
      <c r="AP513" s="209"/>
      <c r="EY513" s="261"/>
      <c r="FB513" s="261"/>
    </row>
    <row r="514" spans="1:158" ht="13.5" hidden="1" customHeight="1" outlineLevel="1">
      <c r="A514" s="2">
        <v>1</v>
      </c>
      <c r="B514" s="1013" t="s">
        <v>2310</v>
      </c>
      <c r="C514" s="1014"/>
      <c r="D514" s="1015"/>
      <c r="E514" s="294"/>
      <c r="F514" s="165"/>
      <c r="G514" s="294" t="s">
        <v>14</v>
      </c>
      <c r="H514" s="165"/>
      <c r="I514" s="165"/>
      <c r="J514" s="165"/>
      <c r="K514" s="165"/>
      <c r="L514" s="165"/>
      <c r="M514" s="165"/>
      <c r="N514" s="72"/>
      <c r="O514" s="72"/>
      <c r="P514" s="72"/>
      <c r="Q514" s="72"/>
      <c r="R514" s="72"/>
      <c r="S514" s="72"/>
      <c r="T514" s="72"/>
      <c r="U514" s="72"/>
      <c r="V514" s="72"/>
      <c r="W514" s="123"/>
      <c r="X514" s="123"/>
      <c r="Y514" s="123"/>
      <c r="Z514" s="123"/>
      <c r="AA514" s="123"/>
      <c r="AB514" s="123"/>
      <c r="AC514" s="72"/>
      <c r="AD514" s="72"/>
      <c r="AF514" s="877">
        <v>0</v>
      </c>
      <c r="AG514" s="877">
        <v>0</v>
      </c>
      <c r="AH514" s="877">
        <v>0.03</v>
      </c>
      <c r="AI514" s="877">
        <v>0.03</v>
      </c>
      <c r="AJ514" s="877">
        <v>0.03</v>
      </c>
      <c r="AK514" s="877">
        <v>0.03</v>
      </c>
      <c r="AL514" s="877">
        <v>0.03</v>
      </c>
      <c r="AM514" s="877">
        <v>0.03</v>
      </c>
      <c r="AN514" s="877">
        <v>0.03</v>
      </c>
      <c r="AO514" s="877">
        <v>0.03</v>
      </c>
      <c r="AP514" s="877">
        <v>0.03</v>
      </c>
      <c r="AQ514" s="229">
        <v>0</v>
      </c>
      <c r="AS514" s="251"/>
      <c r="EY514" s="261"/>
      <c r="FB514" s="261"/>
    </row>
    <row r="515" spans="1:158" ht="12.75" hidden="1" customHeight="1" outlineLevel="1">
      <c r="A515" s="2">
        <v>2</v>
      </c>
      <c r="B515" s="1002" t="s">
        <v>2311</v>
      </c>
      <c r="C515" s="1003"/>
      <c r="D515" s="1004"/>
      <c r="E515" s="294"/>
      <c r="F515" s="166"/>
      <c r="G515" s="294" t="s">
        <v>11</v>
      </c>
      <c r="H515" s="166"/>
      <c r="I515" s="166"/>
      <c r="J515" s="166"/>
      <c r="K515" s="166"/>
      <c r="L515" s="166"/>
      <c r="M515" s="166"/>
      <c r="N515" s="72"/>
      <c r="O515" s="72"/>
      <c r="P515" s="72"/>
      <c r="Q515" s="72"/>
      <c r="R515" s="72"/>
      <c r="S515" s="72"/>
      <c r="T515" s="72"/>
      <c r="U515" s="72"/>
      <c r="V515" s="72"/>
      <c r="W515" s="123"/>
      <c r="X515" s="123"/>
      <c r="Y515" s="123"/>
      <c r="Z515" s="123"/>
      <c r="AA515" s="123"/>
      <c r="AB515" s="123"/>
      <c r="AC515" s="72"/>
      <c r="AD515" s="72"/>
      <c r="AF515" s="877">
        <v>0</v>
      </c>
      <c r="AG515" s="877">
        <v>0</v>
      </c>
      <c r="AH515" s="877">
        <v>0.02</v>
      </c>
      <c r="AI515" s="877">
        <v>0.02</v>
      </c>
      <c r="AJ515" s="877">
        <v>0.02</v>
      </c>
      <c r="AK515" s="877">
        <v>0.02</v>
      </c>
      <c r="AL515" s="877">
        <v>0.02</v>
      </c>
      <c r="AM515" s="877">
        <v>0.02</v>
      </c>
      <c r="AN515" s="877">
        <v>0.02</v>
      </c>
      <c r="AO515" s="877">
        <v>0.02</v>
      </c>
      <c r="AP515" s="877">
        <v>0.02</v>
      </c>
      <c r="AQ515" s="229">
        <v>0</v>
      </c>
      <c r="EY515" s="261"/>
      <c r="FB515" s="261"/>
    </row>
    <row r="516" spans="1:158" ht="12.75" hidden="1" customHeight="1" outlineLevel="1">
      <c r="A516" s="2">
        <v>3</v>
      </c>
      <c r="B516" s="1002" t="s">
        <v>2125</v>
      </c>
      <c r="C516" s="1003"/>
      <c r="D516" s="1004"/>
      <c r="E516" s="294"/>
      <c r="F516" s="36"/>
      <c r="G516" s="294" t="s">
        <v>12</v>
      </c>
      <c r="H516" s="36"/>
      <c r="I516" s="36"/>
      <c r="J516" s="36"/>
      <c r="K516" s="36"/>
      <c r="L516" s="36"/>
      <c r="M516" s="36"/>
      <c r="N516" s="36"/>
      <c r="O516" s="36"/>
      <c r="P516" s="36"/>
      <c r="Q516" s="36"/>
      <c r="R516" s="36"/>
      <c r="S516" s="36"/>
      <c r="T516" s="36"/>
      <c r="U516" s="36"/>
      <c r="V516" s="36"/>
      <c r="W516" s="36"/>
      <c r="X516" s="36"/>
      <c r="Y516" s="36"/>
      <c r="Z516" s="36"/>
      <c r="AA516" s="36"/>
      <c r="AB516" s="36"/>
      <c r="AC516" s="36"/>
      <c r="AD516" s="36"/>
      <c r="AF516" s="877">
        <v>0</v>
      </c>
      <c r="AG516" s="877">
        <v>0</v>
      </c>
      <c r="AH516" s="877">
        <v>2.5000000000000001E-2</v>
      </c>
      <c r="AI516" s="877">
        <v>2.5000000000000001E-2</v>
      </c>
      <c r="AJ516" s="877">
        <v>2.5000000000000001E-2</v>
      </c>
      <c r="AK516" s="877">
        <v>2.5000000000000001E-2</v>
      </c>
      <c r="AL516" s="877">
        <v>2.5000000000000001E-2</v>
      </c>
      <c r="AM516" s="877">
        <v>2.5000000000000001E-2</v>
      </c>
      <c r="AN516" s="877">
        <v>2.5000000000000001E-2</v>
      </c>
      <c r="AO516" s="877">
        <v>2.5000000000000001E-2</v>
      </c>
      <c r="AP516" s="877">
        <v>2.5000000000000001E-2</v>
      </c>
      <c r="AQ516" s="229">
        <v>0</v>
      </c>
      <c r="EY516" s="261"/>
      <c r="FB516" s="261"/>
    </row>
    <row r="517" spans="1:158" ht="12.75" hidden="1" customHeight="1" outlineLevel="1">
      <c r="A517" s="2">
        <v>4</v>
      </c>
      <c r="B517" s="1002" t="s">
        <v>84</v>
      </c>
      <c r="C517" s="1003"/>
      <c r="D517" s="1004"/>
      <c r="E517" s="294"/>
      <c r="F517" s="36"/>
      <c r="G517" s="294" t="s">
        <v>13</v>
      </c>
      <c r="H517" s="36"/>
      <c r="I517" s="36"/>
      <c r="J517" s="36"/>
      <c r="K517" s="36"/>
      <c r="L517" s="36"/>
      <c r="M517" s="36"/>
      <c r="N517" s="36"/>
      <c r="O517" s="36"/>
      <c r="P517" s="36"/>
      <c r="Q517" s="36"/>
      <c r="R517" s="36"/>
      <c r="S517" s="36"/>
      <c r="T517" s="36"/>
      <c r="U517" s="36"/>
      <c r="V517" s="36"/>
      <c r="W517" s="36"/>
      <c r="X517" s="36"/>
      <c r="Y517" s="36"/>
      <c r="Z517" s="36"/>
      <c r="AA517" s="36"/>
      <c r="AB517" s="36"/>
      <c r="AC517" s="36"/>
      <c r="AD517" s="36"/>
      <c r="AF517" s="877">
        <v>0</v>
      </c>
      <c r="AG517" s="877">
        <v>0</v>
      </c>
      <c r="AH517" s="877">
        <v>0</v>
      </c>
      <c r="AI517" s="877">
        <v>0</v>
      </c>
      <c r="AJ517" s="877">
        <v>0</v>
      </c>
      <c r="AK517" s="877">
        <v>0</v>
      </c>
      <c r="AL517" s="877">
        <v>0</v>
      </c>
      <c r="AM517" s="877">
        <v>0</v>
      </c>
      <c r="AN517" s="877">
        <v>0</v>
      </c>
      <c r="AO517" s="877">
        <v>0</v>
      </c>
      <c r="AP517" s="877">
        <v>0</v>
      </c>
      <c r="AQ517" s="229">
        <v>0</v>
      </c>
      <c r="EY517" s="261"/>
      <c r="FB517" s="261"/>
    </row>
    <row r="518" spans="1:158" ht="12.75" hidden="1" customHeight="1" outlineLevel="1">
      <c r="A518" s="2">
        <v>5</v>
      </c>
      <c r="B518" s="1002" t="s">
        <v>91</v>
      </c>
      <c r="C518" s="1003"/>
      <c r="D518" s="1004"/>
      <c r="E518" s="294"/>
      <c r="F518" s="36"/>
      <c r="G518" s="294" t="s">
        <v>2080</v>
      </c>
      <c r="H518" s="36"/>
      <c r="I518" s="36"/>
      <c r="J518" s="36"/>
      <c r="K518" s="36"/>
      <c r="L518" s="36"/>
      <c r="M518" s="36"/>
      <c r="N518" s="36"/>
      <c r="O518" s="36"/>
      <c r="P518" s="36"/>
      <c r="Q518" s="36"/>
      <c r="R518" s="36"/>
      <c r="S518" s="36"/>
      <c r="T518" s="36"/>
      <c r="U518" s="36"/>
      <c r="V518" s="36"/>
      <c r="W518" s="36"/>
      <c r="X518" s="36"/>
      <c r="Y518" s="36"/>
      <c r="Z518" s="36"/>
      <c r="AA518" s="36"/>
      <c r="AB518" s="36"/>
      <c r="AC518" s="36"/>
      <c r="AD518" s="36"/>
      <c r="AF518" s="877">
        <v>0</v>
      </c>
      <c r="AG518" s="877">
        <v>0</v>
      </c>
      <c r="AH518" s="877">
        <v>0</v>
      </c>
      <c r="AI518" s="877">
        <v>0</v>
      </c>
      <c r="AJ518" s="877">
        <v>0</v>
      </c>
      <c r="AK518" s="877">
        <v>0</v>
      </c>
      <c r="AL518" s="877">
        <v>0</v>
      </c>
      <c r="AM518" s="877">
        <v>0</v>
      </c>
      <c r="AN518" s="877">
        <v>0</v>
      </c>
      <c r="AO518" s="877">
        <v>0</v>
      </c>
      <c r="AP518" s="877">
        <v>0</v>
      </c>
      <c r="AQ518" s="229">
        <v>0</v>
      </c>
      <c r="EY518" s="261"/>
      <c r="FB518" s="261"/>
    </row>
    <row r="519" spans="1:158" ht="12.75" hidden="1" customHeight="1" outlineLevel="1">
      <c r="A519" s="2">
        <v>6</v>
      </c>
      <c r="B519" s="1002" t="s">
        <v>93</v>
      </c>
      <c r="C519" s="1003"/>
      <c r="D519" s="1004"/>
      <c r="E519" s="294"/>
      <c r="F519" s="36"/>
      <c r="G519" s="294" t="s">
        <v>14</v>
      </c>
      <c r="H519" s="36"/>
      <c r="I519" s="36"/>
      <c r="J519" s="36"/>
      <c r="K519" s="36"/>
      <c r="L519" s="36"/>
      <c r="M519" s="36"/>
      <c r="N519" s="36"/>
      <c r="O519" s="36"/>
      <c r="P519" s="36"/>
      <c r="Q519" s="36"/>
      <c r="R519" s="36"/>
      <c r="S519" s="36"/>
      <c r="T519" s="36"/>
      <c r="U519" s="36"/>
      <c r="V519" s="36"/>
      <c r="W519" s="36"/>
      <c r="X519" s="36"/>
      <c r="Y519" s="36"/>
      <c r="Z519" s="36"/>
      <c r="AA519" s="36"/>
      <c r="AB519" s="36"/>
      <c r="AC519" s="36"/>
      <c r="AD519" s="36"/>
      <c r="AF519" s="877">
        <v>0</v>
      </c>
      <c r="AG519" s="877">
        <v>0</v>
      </c>
      <c r="AH519" s="877">
        <v>0</v>
      </c>
      <c r="AI519" s="877">
        <v>0</v>
      </c>
      <c r="AJ519" s="877">
        <v>0</v>
      </c>
      <c r="AK519" s="877">
        <v>0</v>
      </c>
      <c r="AL519" s="877">
        <v>0</v>
      </c>
      <c r="AM519" s="877">
        <v>0</v>
      </c>
      <c r="AN519" s="877">
        <v>0</v>
      </c>
      <c r="AO519" s="877">
        <v>0</v>
      </c>
      <c r="AP519" s="877">
        <v>0</v>
      </c>
      <c r="AQ519" s="229">
        <v>0</v>
      </c>
      <c r="EY519" s="261"/>
      <c r="FB519" s="261"/>
    </row>
    <row r="520" spans="1:158" ht="12.75" hidden="1" customHeight="1" outlineLevel="1">
      <c r="A520" s="2">
        <v>7</v>
      </c>
      <c r="B520" s="1002" t="s">
        <v>95</v>
      </c>
      <c r="C520" s="1003"/>
      <c r="D520" s="1004"/>
      <c r="E520" s="294"/>
      <c r="F520" s="36"/>
      <c r="G520" s="294" t="s">
        <v>15</v>
      </c>
      <c r="H520" s="36"/>
      <c r="I520" s="36"/>
      <c r="J520" s="36"/>
      <c r="K520" s="36"/>
      <c r="L520" s="36"/>
      <c r="M520" s="36"/>
      <c r="N520" s="36"/>
      <c r="O520" s="36"/>
      <c r="P520" s="36"/>
      <c r="Q520" s="36"/>
      <c r="R520" s="36"/>
      <c r="S520" s="36"/>
      <c r="T520" s="36"/>
      <c r="U520" s="36"/>
      <c r="V520" s="36"/>
      <c r="W520" s="36"/>
      <c r="X520" s="36"/>
      <c r="Y520" s="36"/>
      <c r="Z520" s="36"/>
      <c r="AA520" s="36"/>
      <c r="AB520" s="36"/>
      <c r="AC520" s="36"/>
      <c r="AD520" s="36"/>
      <c r="AF520" s="877">
        <v>0</v>
      </c>
      <c r="AG520" s="877">
        <v>0</v>
      </c>
      <c r="AH520" s="877">
        <v>0</v>
      </c>
      <c r="AI520" s="877">
        <v>0</v>
      </c>
      <c r="AJ520" s="877">
        <v>0</v>
      </c>
      <c r="AK520" s="877">
        <v>0</v>
      </c>
      <c r="AL520" s="877">
        <v>0</v>
      </c>
      <c r="AM520" s="877">
        <v>0</v>
      </c>
      <c r="AN520" s="877">
        <v>0</v>
      </c>
      <c r="AO520" s="877">
        <v>0</v>
      </c>
      <c r="AP520" s="877">
        <v>0</v>
      </c>
      <c r="AQ520" s="229">
        <v>0</v>
      </c>
      <c r="EY520" s="261"/>
      <c r="FB520" s="261"/>
    </row>
    <row r="521" spans="1:158" ht="12.75" hidden="1" customHeight="1" outlineLevel="1">
      <c r="A521" s="2">
        <v>8</v>
      </c>
      <c r="B521" s="1002" t="s">
        <v>2366</v>
      </c>
      <c r="C521" s="1003"/>
      <c r="D521" s="1004"/>
      <c r="E521" s="294"/>
      <c r="F521" s="36"/>
      <c r="G521" s="294" t="s">
        <v>16</v>
      </c>
      <c r="H521" s="36"/>
      <c r="I521" s="36"/>
      <c r="J521" s="36"/>
      <c r="K521" s="36"/>
      <c r="L521" s="36"/>
      <c r="M521" s="36"/>
      <c r="N521" s="36"/>
      <c r="O521" s="36"/>
      <c r="P521" s="36"/>
      <c r="Q521" s="36"/>
      <c r="R521" s="36"/>
      <c r="S521" s="36"/>
      <c r="T521" s="36"/>
      <c r="U521" s="36"/>
      <c r="V521" s="36"/>
      <c r="W521" s="36"/>
      <c r="X521" s="36"/>
      <c r="Y521" s="36"/>
      <c r="Z521" s="36"/>
      <c r="AA521" s="36"/>
      <c r="AB521" s="36"/>
      <c r="AC521" s="36"/>
      <c r="AD521" s="36"/>
      <c r="AF521" s="877">
        <v>0</v>
      </c>
      <c r="AG521" s="877">
        <v>0</v>
      </c>
      <c r="AH521" s="877">
        <v>0</v>
      </c>
      <c r="AI521" s="877">
        <v>0</v>
      </c>
      <c r="AJ521" s="877">
        <v>0</v>
      </c>
      <c r="AK521" s="877">
        <v>0</v>
      </c>
      <c r="AL521" s="877">
        <v>0</v>
      </c>
      <c r="AM521" s="877">
        <v>0</v>
      </c>
      <c r="AN521" s="877">
        <v>0</v>
      </c>
      <c r="AO521" s="877">
        <v>0</v>
      </c>
      <c r="AP521" s="877">
        <v>0</v>
      </c>
      <c r="AQ521" s="229">
        <v>0</v>
      </c>
      <c r="EY521" s="261"/>
      <c r="FB521" s="261"/>
    </row>
    <row r="522" spans="1:158" ht="12.75" hidden="1" customHeight="1" outlineLevel="1">
      <c r="A522" s="2">
        <v>9</v>
      </c>
      <c r="B522" s="1002" t="s">
        <v>66</v>
      </c>
      <c r="C522" s="1003"/>
      <c r="D522" s="1004"/>
      <c r="E522" s="294"/>
      <c r="F522" s="36"/>
      <c r="G522" s="294" t="s">
        <v>17</v>
      </c>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F522" s="877">
        <v>0</v>
      </c>
      <c r="AG522" s="877">
        <v>0</v>
      </c>
      <c r="AH522" s="877">
        <v>0</v>
      </c>
      <c r="AI522" s="877">
        <v>0</v>
      </c>
      <c r="AJ522" s="877">
        <v>0</v>
      </c>
      <c r="AK522" s="877">
        <v>0</v>
      </c>
      <c r="AL522" s="877">
        <v>0</v>
      </c>
      <c r="AM522" s="877">
        <v>0</v>
      </c>
      <c r="AN522" s="877">
        <v>0</v>
      </c>
      <c r="AO522" s="877">
        <v>0</v>
      </c>
      <c r="AP522" s="877">
        <v>0</v>
      </c>
      <c r="AQ522" s="229">
        <v>0</v>
      </c>
      <c r="EY522" s="261"/>
      <c r="FB522" s="261"/>
    </row>
    <row r="523" spans="1:158" ht="12.75" hidden="1" customHeight="1" outlineLevel="1">
      <c r="A523" s="2">
        <v>10</v>
      </c>
      <c r="B523" s="1002" t="s">
        <v>100</v>
      </c>
      <c r="C523" s="1003"/>
      <c r="D523" s="1004"/>
      <c r="E523" s="294"/>
      <c r="F523" s="36"/>
      <c r="G523" s="294" t="s">
        <v>18</v>
      </c>
      <c r="H523" s="36"/>
      <c r="I523" s="36"/>
      <c r="J523" s="36"/>
      <c r="K523" s="36"/>
      <c r="L523" s="36"/>
      <c r="M523" s="36"/>
      <c r="N523" s="36"/>
      <c r="O523" s="36"/>
      <c r="P523" s="36"/>
      <c r="Q523" s="36"/>
      <c r="R523" s="36"/>
      <c r="S523" s="36"/>
      <c r="T523" s="36"/>
      <c r="U523" s="36"/>
      <c r="V523" s="36"/>
      <c r="W523" s="36"/>
      <c r="X523" s="36"/>
      <c r="Y523" s="36"/>
      <c r="Z523" s="36"/>
      <c r="AA523" s="36"/>
      <c r="AB523" s="36"/>
      <c r="AC523" s="36"/>
      <c r="AD523" s="36"/>
      <c r="AF523" s="877">
        <v>0</v>
      </c>
      <c r="AG523" s="877">
        <v>0</v>
      </c>
      <c r="AH523" s="877">
        <v>0</v>
      </c>
      <c r="AI523" s="877">
        <v>0</v>
      </c>
      <c r="AJ523" s="877">
        <v>0</v>
      </c>
      <c r="AK523" s="877">
        <v>0</v>
      </c>
      <c r="AL523" s="877">
        <v>0</v>
      </c>
      <c r="AM523" s="877">
        <v>0</v>
      </c>
      <c r="AN523" s="877">
        <v>0</v>
      </c>
      <c r="AO523" s="877">
        <v>0</v>
      </c>
      <c r="AP523" s="877">
        <v>0</v>
      </c>
      <c r="AQ523" s="229">
        <v>0</v>
      </c>
      <c r="EY523" s="261"/>
      <c r="FB523" s="261"/>
    </row>
    <row r="524" spans="1:158" ht="12.75" hidden="1" customHeight="1" outlineLevel="1">
      <c r="A524" s="2">
        <v>11</v>
      </c>
      <c r="B524" s="1002" t="s">
        <v>102</v>
      </c>
      <c r="C524" s="1003"/>
      <c r="D524" s="1004"/>
      <c r="E524" s="294"/>
      <c r="F524" s="36"/>
      <c r="G524" s="294" t="s">
        <v>19</v>
      </c>
      <c r="H524" s="36"/>
      <c r="I524" s="36"/>
      <c r="J524" s="36"/>
      <c r="K524" s="36"/>
      <c r="L524" s="36"/>
      <c r="M524" s="36"/>
      <c r="N524" s="36"/>
      <c r="O524" s="36"/>
      <c r="P524" s="36"/>
      <c r="Q524" s="36"/>
      <c r="R524" s="36"/>
      <c r="S524" s="36"/>
      <c r="T524" s="36"/>
      <c r="U524" s="36"/>
      <c r="V524" s="36"/>
      <c r="W524" s="36"/>
      <c r="X524" s="36"/>
      <c r="Y524" s="36"/>
      <c r="Z524" s="36"/>
      <c r="AA524" s="36"/>
      <c r="AB524" s="36"/>
      <c r="AC524" s="36"/>
      <c r="AD524" s="36"/>
      <c r="AF524" s="877">
        <v>0</v>
      </c>
      <c r="AG524" s="877">
        <v>0</v>
      </c>
      <c r="AH524" s="877">
        <v>0</v>
      </c>
      <c r="AI524" s="877">
        <v>0</v>
      </c>
      <c r="AJ524" s="877">
        <v>0</v>
      </c>
      <c r="AK524" s="877">
        <v>0</v>
      </c>
      <c r="AL524" s="877">
        <v>0</v>
      </c>
      <c r="AM524" s="877">
        <v>0</v>
      </c>
      <c r="AN524" s="877">
        <v>0</v>
      </c>
      <c r="AO524" s="877">
        <v>0</v>
      </c>
      <c r="AP524" s="877">
        <v>0</v>
      </c>
      <c r="AQ524" s="229">
        <v>0</v>
      </c>
      <c r="EY524" s="261"/>
      <c r="FB524" s="261"/>
    </row>
    <row r="525" spans="1:158" ht="12.75" hidden="1" customHeight="1" outlineLevel="1">
      <c r="A525" s="2">
        <v>12</v>
      </c>
      <c r="B525" s="1002" t="s">
        <v>105</v>
      </c>
      <c r="C525" s="1003"/>
      <c r="D525" s="1004"/>
      <c r="E525" s="294"/>
      <c r="F525" s="36"/>
      <c r="G525" s="294" t="s">
        <v>20</v>
      </c>
      <c r="H525" s="36"/>
      <c r="I525" s="36"/>
      <c r="J525" s="36"/>
      <c r="K525" s="36"/>
      <c r="L525" s="36"/>
      <c r="M525" s="36"/>
      <c r="N525" s="36"/>
      <c r="O525" s="36"/>
      <c r="P525" s="36"/>
      <c r="Q525" s="36"/>
      <c r="R525" s="36"/>
      <c r="S525" s="36"/>
      <c r="T525" s="36"/>
      <c r="U525" s="36"/>
      <c r="V525" s="36"/>
      <c r="W525" s="36"/>
      <c r="X525" s="36"/>
      <c r="Y525" s="36"/>
      <c r="Z525" s="36"/>
      <c r="AA525" s="36"/>
      <c r="AB525" s="36"/>
      <c r="AC525" s="36"/>
      <c r="AD525" s="36"/>
      <c r="AF525" s="877">
        <v>0</v>
      </c>
      <c r="AG525" s="877">
        <v>0</v>
      </c>
      <c r="AH525" s="877">
        <v>0</v>
      </c>
      <c r="AI525" s="877">
        <v>0</v>
      </c>
      <c r="AJ525" s="877">
        <v>0</v>
      </c>
      <c r="AK525" s="877">
        <v>0</v>
      </c>
      <c r="AL525" s="877">
        <v>0</v>
      </c>
      <c r="AM525" s="877">
        <v>0</v>
      </c>
      <c r="AN525" s="877">
        <v>0</v>
      </c>
      <c r="AO525" s="877">
        <v>0</v>
      </c>
      <c r="AP525" s="877">
        <v>0</v>
      </c>
      <c r="AQ525" s="229">
        <v>0</v>
      </c>
      <c r="EY525" s="261"/>
      <c r="FB525" s="261"/>
    </row>
    <row r="526" spans="1:158" ht="12.75" hidden="1" customHeight="1" outlineLevel="1">
      <c r="A526" s="2">
        <v>13</v>
      </c>
      <c r="B526" s="1002" t="s">
        <v>2043</v>
      </c>
      <c r="C526" s="1003"/>
      <c r="D526" s="1004"/>
      <c r="E526" s="294"/>
      <c r="F526" s="36"/>
      <c r="G526" s="294" t="s">
        <v>10</v>
      </c>
      <c r="H526" s="36"/>
      <c r="I526" s="36"/>
      <c r="J526" s="36"/>
      <c r="K526" s="36"/>
      <c r="L526" s="36"/>
      <c r="M526" s="36"/>
      <c r="N526" s="36"/>
      <c r="O526" s="36"/>
      <c r="P526" s="36"/>
      <c r="Q526" s="36"/>
      <c r="R526" s="36"/>
      <c r="S526" s="36"/>
      <c r="T526" s="36"/>
      <c r="U526" s="36"/>
      <c r="V526" s="36"/>
      <c r="W526" s="36"/>
      <c r="X526" s="36"/>
      <c r="Y526" s="36"/>
      <c r="Z526" s="36"/>
      <c r="AA526" s="36"/>
      <c r="AB526" s="36"/>
      <c r="AC526" s="36"/>
      <c r="AD526" s="36"/>
      <c r="AF526" s="877">
        <v>0</v>
      </c>
      <c r="AG526" s="877">
        <v>0.03</v>
      </c>
      <c r="AH526" s="877">
        <v>0.03</v>
      </c>
      <c r="AI526" s="877">
        <v>0.03</v>
      </c>
      <c r="AJ526" s="877">
        <v>0.03</v>
      </c>
      <c r="AK526" s="877">
        <v>0.03</v>
      </c>
      <c r="AL526" s="877">
        <v>0</v>
      </c>
      <c r="AM526" s="877">
        <v>0</v>
      </c>
      <c r="AN526" s="877">
        <v>0</v>
      </c>
      <c r="AO526" s="877">
        <v>0</v>
      </c>
      <c r="AP526" s="877">
        <v>0</v>
      </c>
      <c r="AQ526" s="229">
        <v>0</v>
      </c>
      <c r="EY526" s="261"/>
      <c r="FB526" s="261"/>
    </row>
    <row r="527" spans="1:158" ht="12.75" hidden="1" customHeight="1" outlineLevel="1">
      <c r="A527" s="2">
        <v>14</v>
      </c>
      <c r="B527" s="1002" t="s">
        <v>1906</v>
      </c>
      <c r="C527" s="1003"/>
      <c r="D527" s="1004"/>
      <c r="E527" s="294"/>
      <c r="F527" s="36"/>
      <c r="G527" s="294" t="s">
        <v>11</v>
      </c>
      <c r="H527" s="36"/>
      <c r="I527" s="36"/>
      <c r="J527" s="36"/>
      <c r="K527" s="36"/>
      <c r="L527" s="36"/>
      <c r="M527" s="36"/>
      <c r="N527" s="36"/>
      <c r="O527" s="36"/>
      <c r="P527" s="36"/>
      <c r="Q527" s="36"/>
      <c r="R527" s="36"/>
      <c r="S527" s="36"/>
      <c r="T527" s="36"/>
      <c r="U527" s="36"/>
      <c r="V527" s="36"/>
      <c r="W527" s="36"/>
      <c r="X527" s="36"/>
      <c r="Y527" s="36"/>
      <c r="Z527" s="36"/>
      <c r="AA527" s="36"/>
      <c r="AB527" s="36"/>
      <c r="AC527" s="36"/>
      <c r="AD527" s="36"/>
      <c r="AF527" s="877">
        <v>0</v>
      </c>
      <c r="AG527" s="877">
        <v>0</v>
      </c>
      <c r="AH527" s="877">
        <v>0</v>
      </c>
      <c r="AI527" s="877">
        <v>0</v>
      </c>
      <c r="AJ527" s="877">
        <v>0</v>
      </c>
      <c r="AK527" s="877">
        <v>0</v>
      </c>
      <c r="AL527" s="877">
        <v>0</v>
      </c>
      <c r="AM527" s="877">
        <v>0</v>
      </c>
      <c r="AN527" s="877">
        <v>0</v>
      </c>
      <c r="AO527" s="877">
        <v>0</v>
      </c>
      <c r="AP527" s="877">
        <v>0</v>
      </c>
      <c r="AQ527" s="229">
        <v>0</v>
      </c>
      <c r="AU527" s="228"/>
      <c r="AV527" s="228"/>
      <c r="AW527" s="228"/>
      <c r="AX527" s="228"/>
      <c r="AY527" s="228"/>
      <c r="AZ527" s="228"/>
      <c r="BA527" s="228"/>
      <c r="BB527" s="228"/>
      <c r="BC527" s="228"/>
      <c r="BD527" s="228"/>
      <c r="BE527" s="228"/>
      <c r="BF527" s="228"/>
      <c r="BG527" s="228"/>
      <c r="EY527" s="261"/>
      <c r="FB527" s="261"/>
    </row>
    <row r="528" spans="1:158" ht="5.0999999999999996" hidden="1" customHeight="1" outlineLevel="1">
      <c r="A528" s="206"/>
      <c r="B528" s="207"/>
      <c r="C528" s="207"/>
      <c r="D528" s="207"/>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c r="AA528" s="208"/>
      <c r="AB528" s="208"/>
      <c r="AC528" s="208"/>
      <c r="AD528" s="208"/>
      <c r="AE528" s="208"/>
      <c r="AF528" s="209"/>
      <c r="AG528" s="209"/>
      <c r="AH528" s="209"/>
      <c r="AI528" s="209"/>
      <c r="AJ528" s="209"/>
      <c r="AK528" s="209"/>
      <c r="AL528" s="209"/>
      <c r="AM528" s="209"/>
      <c r="AN528" s="209"/>
      <c r="AO528" s="209"/>
      <c r="AP528" s="209"/>
      <c r="EY528" s="261"/>
      <c r="FB528" s="261"/>
    </row>
    <row r="529" spans="1:158" hidden="1" outlineLevel="1">
      <c r="A529" s="314">
        <f>COUNTA(InList)</f>
        <v>14</v>
      </c>
      <c r="B529" s="36"/>
      <c r="C529" s="36"/>
      <c r="E529" s="36"/>
      <c r="F529" s="36"/>
      <c r="G529" s="36"/>
      <c r="H529" s="36"/>
      <c r="I529" s="36"/>
      <c r="J529" s="36"/>
      <c r="K529" s="36"/>
      <c r="L529" s="36"/>
      <c r="M529" s="36"/>
      <c r="N529" s="36"/>
      <c r="O529" s="36"/>
      <c r="P529" s="36"/>
      <c r="Q529" s="36"/>
      <c r="R529" s="36"/>
      <c r="S529" s="36"/>
      <c r="T529" s="36"/>
      <c r="U529" s="36"/>
      <c r="V529" s="36"/>
      <c r="W529" s="36"/>
      <c r="X529" s="36"/>
      <c r="Y529" s="36"/>
      <c r="Z529" s="36"/>
      <c r="AA529" s="36"/>
      <c r="AB529" s="36"/>
      <c r="AC529" s="36"/>
      <c r="AD529" s="36"/>
      <c r="AF529" s="131"/>
      <c r="AG529" s="36"/>
      <c r="AH529" s="36"/>
      <c r="AI529" s="36"/>
      <c r="AJ529" s="36"/>
      <c r="AK529" s="36"/>
      <c r="AL529" s="36"/>
      <c r="AM529" s="36"/>
      <c r="AN529" s="36"/>
      <c r="AO529" s="36"/>
      <c r="AP529" s="36"/>
      <c r="EY529" s="261"/>
      <c r="FB529" s="261"/>
    </row>
    <row r="530" spans="1:158" hidden="1" outlineLevel="1" collapsed="1">
      <c r="A530" s="130"/>
      <c r="B530" s="1"/>
      <c r="C530" s="1"/>
      <c r="D530" s="142"/>
      <c r="E530" s="220"/>
      <c r="F530" s="143"/>
      <c r="G530" s="143"/>
      <c r="H530" s="143"/>
      <c r="I530" s="143"/>
      <c r="J530" s="143"/>
      <c r="K530" s="143"/>
      <c r="L530" s="143"/>
      <c r="M530" s="143"/>
      <c r="N530" s="1"/>
      <c r="O530" s="1"/>
      <c r="P530" s="1"/>
      <c r="Q530" s="1"/>
      <c r="R530" s="1"/>
      <c r="S530" s="1"/>
      <c r="T530" s="1"/>
      <c r="U530" s="1"/>
      <c r="V530" s="1"/>
      <c r="W530" s="1"/>
      <c r="X530" s="1"/>
      <c r="Y530" s="1"/>
      <c r="Z530" s="1"/>
      <c r="AA530" s="1"/>
      <c r="AB530" s="61"/>
      <c r="AC530" s="1"/>
      <c r="AD530" s="1"/>
      <c r="AE530" s="1"/>
      <c r="EY530" s="261"/>
      <c r="FB530" s="261"/>
    </row>
    <row r="531" spans="1:158" ht="12.75" hidden="1" customHeight="1" outlineLevel="2">
      <c r="A531" s="130"/>
      <c r="B531" s="1"/>
      <c r="C531" s="1"/>
      <c r="E531" s="220"/>
      <c r="F531" s="143"/>
      <c r="G531" s="1016" t="s">
        <v>22</v>
      </c>
      <c r="H531" s="143"/>
      <c r="I531" s="143"/>
      <c r="J531" s="143"/>
      <c r="K531" s="143"/>
      <c r="L531" s="143"/>
      <c r="M531" s="143"/>
      <c r="N531" s="1"/>
      <c r="O531" s="1"/>
      <c r="P531" s="1"/>
      <c r="Q531" s="1"/>
      <c r="R531" s="1"/>
      <c r="S531" s="1"/>
      <c r="T531" s="1"/>
      <c r="U531" s="1"/>
      <c r="V531" s="1"/>
      <c r="W531" s="1"/>
      <c r="X531" s="1"/>
      <c r="Y531" s="1"/>
      <c r="Z531" s="1"/>
      <c r="AA531" s="1"/>
      <c r="AB531" s="61"/>
      <c r="AC531" s="1"/>
      <c r="AD531" s="1"/>
      <c r="AF531" s="124" t="str">
        <f t="shared" ref="AF531:BK531" si="66">TimelineIn</f>
        <v>M-3</v>
      </c>
      <c r="AG531" s="125" t="str">
        <f t="shared" si="66"/>
        <v>M-2</v>
      </c>
      <c r="AH531" s="62" t="str">
        <f t="shared" si="66"/>
        <v>M-1</v>
      </c>
      <c r="AI531" s="62" t="str">
        <f t="shared" si="66"/>
        <v>Y1M1</v>
      </c>
      <c r="AJ531" s="62" t="str">
        <f t="shared" si="66"/>
        <v>Y1M2</v>
      </c>
      <c r="AK531" s="62" t="str">
        <f t="shared" si="66"/>
        <v>Y1M3</v>
      </c>
      <c r="AL531" s="62" t="str">
        <f t="shared" si="66"/>
        <v>Y1M4</v>
      </c>
      <c r="AM531" s="62" t="str">
        <f t="shared" si="66"/>
        <v>Y1M5</v>
      </c>
      <c r="AN531" s="62" t="str">
        <f t="shared" si="66"/>
        <v>Y1M6</v>
      </c>
      <c r="AO531" s="62" t="str">
        <f t="shared" si="66"/>
        <v>Y1M7</v>
      </c>
      <c r="AP531" s="62" t="str">
        <f t="shared" si="66"/>
        <v>Y1M8</v>
      </c>
      <c r="AQ531" s="62" t="str">
        <f t="shared" si="66"/>
        <v>Y1M9</v>
      </c>
      <c r="AR531" s="62" t="str">
        <f t="shared" si="66"/>
        <v>Y1M10</v>
      </c>
      <c r="AS531" s="62" t="str">
        <f t="shared" si="66"/>
        <v>Y1M11</v>
      </c>
      <c r="AT531" s="62" t="str">
        <f t="shared" si="66"/>
        <v>Y1M12</v>
      </c>
      <c r="AU531" s="62" t="str">
        <f t="shared" si="66"/>
        <v>Y2M1</v>
      </c>
      <c r="AV531" s="62" t="str">
        <f t="shared" si="66"/>
        <v>Y2M2</v>
      </c>
      <c r="AW531" s="62" t="str">
        <f t="shared" si="66"/>
        <v>Y2M3</v>
      </c>
      <c r="AX531" s="62" t="str">
        <f t="shared" si="66"/>
        <v>Y2M4</v>
      </c>
      <c r="AY531" s="62" t="str">
        <f t="shared" si="66"/>
        <v>Y2M5</v>
      </c>
      <c r="AZ531" s="62" t="str">
        <f t="shared" si="66"/>
        <v>Y2M6</v>
      </c>
      <c r="BA531" s="62" t="str">
        <f t="shared" si="66"/>
        <v>Y2M7</v>
      </c>
      <c r="BB531" s="62" t="str">
        <f t="shared" si="66"/>
        <v>Y2M8</v>
      </c>
      <c r="BC531" s="62" t="str">
        <f t="shared" si="66"/>
        <v>Y2M9</v>
      </c>
      <c r="BD531" s="62" t="str">
        <f t="shared" si="66"/>
        <v>Y2M10</v>
      </c>
      <c r="BE531" s="62" t="str">
        <f t="shared" si="66"/>
        <v>Y2M11</v>
      </c>
      <c r="BF531" s="62" t="str">
        <f t="shared" si="66"/>
        <v>Y2M12</v>
      </c>
      <c r="BG531" s="62" t="str">
        <f t="shared" si="66"/>
        <v>Y3M1</v>
      </c>
      <c r="BH531" s="62" t="str">
        <f t="shared" si="66"/>
        <v>Y3M2</v>
      </c>
      <c r="BI531" s="62" t="str">
        <f t="shared" si="66"/>
        <v>Y3M3</v>
      </c>
      <c r="BJ531" s="62" t="str">
        <f t="shared" si="66"/>
        <v>Y3M4</v>
      </c>
      <c r="BK531" s="62" t="str">
        <f t="shared" si="66"/>
        <v>Y3M5</v>
      </c>
      <c r="BL531" s="62" t="str">
        <f t="shared" ref="BL531:CQ531" si="67">TimelineIn</f>
        <v>Y3M6</v>
      </c>
      <c r="BM531" s="62" t="str">
        <f t="shared" si="67"/>
        <v>Y3M7</v>
      </c>
      <c r="BN531" s="62" t="str">
        <f t="shared" si="67"/>
        <v>Y3M8</v>
      </c>
      <c r="BO531" s="62" t="str">
        <f t="shared" si="67"/>
        <v>Y3M9</v>
      </c>
      <c r="BP531" s="62" t="str">
        <f t="shared" si="67"/>
        <v>Y3M10</v>
      </c>
      <c r="BQ531" s="62" t="str">
        <f t="shared" si="67"/>
        <v>Y3M11</v>
      </c>
      <c r="BR531" s="62" t="str">
        <f t="shared" si="67"/>
        <v>Y3M12</v>
      </c>
      <c r="BS531" s="62" t="str">
        <f t="shared" si="67"/>
        <v>Y4M1</v>
      </c>
      <c r="BT531" s="62" t="str">
        <f t="shared" si="67"/>
        <v>Y4M2</v>
      </c>
      <c r="BU531" s="62" t="str">
        <f t="shared" si="67"/>
        <v>Y4M3</v>
      </c>
      <c r="BV531" s="62" t="str">
        <f t="shared" si="67"/>
        <v>Y4M4</v>
      </c>
      <c r="BW531" s="62" t="str">
        <f t="shared" si="67"/>
        <v>Y4M5</v>
      </c>
      <c r="BX531" s="62" t="str">
        <f t="shared" si="67"/>
        <v>Y4M6</v>
      </c>
      <c r="BY531" s="62" t="str">
        <f t="shared" si="67"/>
        <v>Y4M7</v>
      </c>
      <c r="BZ531" s="62" t="str">
        <f t="shared" si="67"/>
        <v>Y4M8</v>
      </c>
      <c r="CA531" s="62" t="str">
        <f t="shared" si="67"/>
        <v>Y4M9</v>
      </c>
      <c r="CB531" s="62" t="str">
        <f t="shared" si="67"/>
        <v>Y4M10</v>
      </c>
      <c r="CC531" s="62" t="str">
        <f t="shared" si="67"/>
        <v>Y4M11</v>
      </c>
      <c r="CD531" s="62" t="str">
        <f t="shared" si="67"/>
        <v>Y4M12</v>
      </c>
      <c r="CE531" s="62" t="str">
        <f t="shared" si="67"/>
        <v>Y5M1</v>
      </c>
      <c r="CF531" s="62" t="str">
        <f t="shared" si="67"/>
        <v>Y5M2</v>
      </c>
      <c r="CG531" s="62" t="str">
        <f t="shared" si="67"/>
        <v>Y5M3</v>
      </c>
      <c r="CH531" s="62" t="str">
        <f t="shared" si="67"/>
        <v>Y5M4</v>
      </c>
      <c r="CI531" s="62" t="str">
        <f t="shared" si="67"/>
        <v>Y5M5</v>
      </c>
      <c r="CJ531" s="62" t="str">
        <f t="shared" si="67"/>
        <v>Y5M6</v>
      </c>
      <c r="CK531" s="62" t="str">
        <f t="shared" si="67"/>
        <v>Y5M7</v>
      </c>
      <c r="CL531" s="62" t="str">
        <f t="shared" si="67"/>
        <v>Y5M8</v>
      </c>
      <c r="CM531" s="62" t="str">
        <f t="shared" si="67"/>
        <v>Y5M9</v>
      </c>
      <c r="CN531" s="62" t="str">
        <f t="shared" si="67"/>
        <v>Y5M10</v>
      </c>
      <c r="CO531" s="62" t="str">
        <f t="shared" si="67"/>
        <v>Y5M11</v>
      </c>
      <c r="CP531" s="62" t="str">
        <f t="shared" si="67"/>
        <v>Y5M12</v>
      </c>
      <c r="CQ531" s="62" t="str">
        <f t="shared" si="67"/>
        <v>Y6M1</v>
      </c>
      <c r="CR531" s="62" t="str">
        <f t="shared" ref="CR531:DW531" si="68">TimelineIn</f>
        <v>Y6M2</v>
      </c>
      <c r="CS531" s="62" t="str">
        <f t="shared" si="68"/>
        <v>Y6M3</v>
      </c>
      <c r="CT531" s="62" t="str">
        <f t="shared" si="68"/>
        <v>Y6M4</v>
      </c>
      <c r="CU531" s="62" t="str">
        <f t="shared" si="68"/>
        <v>Y6M5</v>
      </c>
      <c r="CV531" s="62" t="str">
        <f t="shared" si="68"/>
        <v>Y6M6</v>
      </c>
      <c r="CW531" s="62" t="str">
        <f t="shared" si="68"/>
        <v>Y6M7</v>
      </c>
      <c r="CX531" s="62" t="str">
        <f t="shared" si="68"/>
        <v>Y6M8</v>
      </c>
      <c r="CY531" s="62" t="str">
        <f t="shared" si="68"/>
        <v>Y6M9</v>
      </c>
      <c r="CZ531" s="62" t="str">
        <f t="shared" si="68"/>
        <v>Y6M10</v>
      </c>
      <c r="DA531" s="62" t="str">
        <f t="shared" si="68"/>
        <v>Y6M11</v>
      </c>
      <c r="DB531" s="62" t="str">
        <f t="shared" si="68"/>
        <v>Y6M12</v>
      </c>
      <c r="DC531" s="62" t="str">
        <f t="shared" si="68"/>
        <v>Y7M1</v>
      </c>
      <c r="DD531" s="62" t="str">
        <f t="shared" si="68"/>
        <v>Y7M2</v>
      </c>
      <c r="DE531" s="62" t="str">
        <f t="shared" si="68"/>
        <v>Y7M3</v>
      </c>
      <c r="DF531" s="62" t="str">
        <f t="shared" si="68"/>
        <v>Y7M4</v>
      </c>
      <c r="DG531" s="62" t="str">
        <f t="shared" si="68"/>
        <v>Y7M5</v>
      </c>
      <c r="DH531" s="62" t="str">
        <f t="shared" si="68"/>
        <v>Y7M6</v>
      </c>
      <c r="DI531" s="62" t="str">
        <f t="shared" si="68"/>
        <v>Y7M7</v>
      </c>
      <c r="DJ531" s="62" t="str">
        <f t="shared" si="68"/>
        <v>Y7M8</v>
      </c>
      <c r="DK531" s="62" t="str">
        <f t="shared" si="68"/>
        <v>Y7M9</v>
      </c>
      <c r="DL531" s="62" t="str">
        <f t="shared" si="68"/>
        <v>Y7M10</v>
      </c>
      <c r="DM531" s="62" t="str">
        <f t="shared" si="68"/>
        <v>Y7M11</v>
      </c>
      <c r="DN531" s="62" t="str">
        <f t="shared" si="68"/>
        <v>Y7M12</v>
      </c>
      <c r="DO531" s="62" t="str">
        <f t="shared" si="68"/>
        <v>Y8M1</v>
      </c>
      <c r="DP531" s="62" t="str">
        <f t="shared" si="68"/>
        <v>Y8M2</v>
      </c>
      <c r="DQ531" s="62" t="str">
        <f t="shared" si="68"/>
        <v>Y8M3</v>
      </c>
      <c r="DR531" s="62" t="str">
        <f t="shared" si="68"/>
        <v>Y8M4</v>
      </c>
      <c r="DS531" s="62" t="str">
        <f t="shared" si="68"/>
        <v>Y8M5</v>
      </c>
      <c r="DT531" s="62" t="str">
        <f t="shared" si="68"/>
        <v>Y8M6</v>
      </c>
      <c r="DU531" s="62" t="str">
        <f t="shared" si="68"/>
        <v>Y8M7</v>
      </c>
      <c r="DV531" s="62" t="str">
        <f t="shared" si="68"/>
        <v>Y8M8</v>
      </c>
      <c r="DW531" s="62" t="str">
        <f t="shared" si="68"/>
        <v>Y8M9</v>
      </c>
      <c r="DX531" s="62" t="str">
        <f t="shared" ref="DX531:EX531" si="69">TimelineIn</f>
        <v>Y8M10</v>
      </c>
      <c r="DY531" s="62" t="str">
        <f t="shared" si="69"/>
        <v>Y8M11</v>
      </c>
      <c r="DZ531" s="62" t="str">
        <f t="shared" si="69"/>
        <v>Y8M12</v>
      </c>
      <c r="EA531" s="62" t="str">
        <f t="shared" si="69"/>
        <v>Y9M1</v>
      </c>
      <c r="EB531" s="62" t="str">
        <f t="shared" si="69"/>
        <v>Y9M2</v>
      </c>
      <c r="EC531" s="62" t="str">
        <f t="shared" si="69"/>
        <v>Y9M3</v>
      </c>
      <c r="ED531" s="62" t="str">
        <f t="shared" si="69"/>
        <v>Y9M4</v>
      </c>
      <c r="EE531" s="62" t="str">
        <f t="shared" si="69"/>
        <v>Y9M5</v>
      </c>
      <c r="EF531" s="62" t="str">
        <f t="shared" si="69"/>
        <v>Y9M6</v>
      </c>
      <c r="EG531" s="62" t="str">
        <f t="shared" si="69"/>
        <v>Y9M7</v>
      </c>
      <c r="EH531" s="62" t="str">
        <f t="shared" si="69"/>
        <v>Y9M8</v>
      </c>
      <c r="EI531" s="62" t="str">
        <f t="shared" si="69"/>
        <v>Y9M9</v>
      </c>
      <c r="EJ531" s="62" t="str">
        <f t="shared" si="69"/>
        <v>Y9M10</v>
      </c>
      <c r="EK531" s="62" t="str">
        <f t="shared" si="69"/>
        <v>Y9M11</v>
      </c>
      <c r="EL531" s="62" t="str">
        <f t="shared" si="69"/>
        <v>Y9M12</v>
      </c>
      <c r="EM531" s="62" t="str">
        <f t="shared" si="69"/>
        <v>Y10M1</v>
      </c>
      <c r="EN531" s="62" t="str">
        <f t="shared" si="69"/>
        <v>Y10M2</v>
      </c>
      <c r="EO531" s="62" t="str">
        <f t="shared" si="69"/>
        <v>Y10M3</v>
      </c>
      <c r="EP531" s="62" t="str">
        <f t="shared" si="69"/>
        <v>Y10M4</v>
      </c>
      <c r="EQ531" s="62" t="str">
        <f t="shared" si="69"/>
        <v>Y10M5</v>
      </c>
      <c r="ER531" s="62" t="str">
        <f t="shared" si="69"/>
        <v>Y10M6</v>
      </c>
      <c r="ES531" s="62" t="str">
        <f t="shared" si="69"/>
        <v>Y10M7</v>
      </c>
      <c r="ET531" s="62" t="str">
        <f t="shared" si="69"/>
        <v>Y10M8</v>
      </c>
      <c r="EU531" s="62" t="str">
        <f t="shared" si="69"/>
        <v>Y10M9</v>
      </c>
      <c r="EV531" s="62" t="str">
        <f t="shared" si="69"/>
        <v>Y10M10</v>
      </c>
      <c r="EW531" s="62" t="str">
        <f t="shared" si="69"/>
        <v>Y10M11</v>
      </c>
      <c r="EX531" s="62" t="str">
        <f t="shared" si="69"/>
        <v>Y10M12</v>
      </c>
      <c r="EY531" s="261"/>
      <c r="FB531" s="261"/>
    </row>
    <row r="532" spans="1:158" ht="12.75" hidden="1" customHeight="1" outlineLevel="2">
      <c r="A532" s="2" t="str">
        <f>A512</f>
        <v>Index Code</v>
      </c>
      <c r="F532" s="165"/>
      <c r="G532" s="1018"/>
      <c r="H532" s="165"/>
      <c r="I532" s="165"/>
      <c r="J532" s="165"/>
      <c r="K532" s="165"/>
      <c r="L532" s="165"/>
      <c r="M532" s="165"/>
      <c r="W532" s="36"/>
      <c r="X532" s="36"/>
      <c r="Y532" s="36"/>
      <c r="Z532" s="36"/>
      <c r="AA532" s="36"/>
      <c r="AB532" s="36"/>
      <c r="AF532" s="253">
        <f t="shared" ref="AF532:BK532" si="70">DateFromMth</f>
        <v>39722</v>
      </c>
      <c r="AG532" s="254">
        <f t="shared" si="70"/>
        <v>39753</v>
      </c>
      <c r="AH532" s="255">
        <f t="shared" si="70"/>
        <v>39783</v>
      </c>
      <c r="AI532" s="255">
        <f t="shared" si="70"/>
        <v>39814</v>
      </c>
      <c r="AJ532" s="255">
        <f t="shared" si="70"/>
        <v>39845</v>
      </c>
      <c r="AK532" s="255">
        <f t="shared" si="70"/>
        <v>39873</v>
      </c>
      <c r="AL532" s="255">
        <f t="shared" si="70"/>
        <v>39904</v>
      </c>
      <c r="AM532" s="255">
        <f t="shared" si="70"/>
        <v>39934</v>
      </c>
      <c r="AN532" s="255">
        <f t="shared" si="70"/>
        <v>39965</v>
      </c>
      <c r="AO532" s="255">
        <f t="shared" si="70"/>
        <v>39995</v>
      </c>
      <c r="AP532" s="255">
        <f t="shared" si="70"/>
        <v>40026</v>
      </c>
      <c r="AQ532" s="255">
        <f t="shared" si="70"/>
        <v>40057</v>
      </c>
      <c r="AR532" s="255">
        <f t="shared" si="70"/>
        <v>40087</v>
      </c>
      <c r="AS532" s="255">
        <f t="shared" si="70"/>
        <v>40118</v>
      </c>
      <c r="AT532" s="255">
        <f t="shared" si="70"/>
        <v>40148</v>
      </c>
      <c r="AU532" s="255">
        <f t="shared" si="70"/>
        <v>40179</v>
      </c>
      <c r="AV532" s="255">
        <f t="shared" si="70"/>
        <v>40210</v>
      </c>
      <c r="AW532" s="255">
        <f t="shared" si="70"/>
        <v>40238</v>
      </c>
      <c r="AX532" s="255">
        <f t="shared" si="70"/>
        <v>40269</v>
      </c>
      <c r="AY532" s="255">
        <f t="shared" si="70"/>
        <v>40299</v>
      </c>
      <c r="AZ532" s="255">
        <f t="shared" si="70"/>
        <v>40330</v>
      </c>
      <c r="BA532" s="255">
        <f t="shared" si="70"/>
        <v>40360</v>
      </c>
      <c r="BB532" s="255">
        <f t="shared" si="70"/>
        <v>40391</v>
      </c>
      <c r="BC532" s="255">
        <f t="shared" si="70"/>
        <v>40422</v>
      </c>
      <c r="BD532" s="255">
        <f t="shared" si="70"/>
        <v>40452</v>
      </c>
      <c r="BE532" s="255">
        <f t="shared" si="70"/>
        <v>40483</v>
      </c>
      <c r="BF532" s="255">
        <f t="shared" si="70"/>
        <v>40513</v>
      </c>
      <c r="BG532" s="255">
        <f t="shared" si="70"/>
        <v>40544</v>
      </c>
      <c r="BH532" s="255">
        <f t="shared" si="70"/>
        <v>40575</v>
      </c>
      <c r="BI532" s="255">
        <f t="shared" si="70"/>
        <v>40603</v>
      </c>
      <c r="BJ532" s="255">
        <f t="shared" si="70"/>
        <v>40634</v>
      </c>
      <c r="BK532" s="255">
        <f t="shared" si="70"/>
        <v>40664</v>
      </c>
      <c r="BL532" s="255">
        <f t="shared" ref="BL532:CQ532" si="71">DateFromMth</f>
        <v>40695</v>
      </c>
      <c r="BM532" s="255">
        <f t="shared" si="71"/>
        <v>40725</v>
      </c>
      <c r="BN532" s="255">
        <f t="shared" si="71"/>
        <v>40756</v>
      </c>
      <c r="BO532" s="255">
        <f t="shared" si="71"/>
        <v>40787</v>
      </c>
      <c r="BP532" s="255">
        <f t="shared" si="71"/>
        <v>40817</v>
      </c>
      <c r="BQ532" s="255">
        <f t="shared" si="71"/>
        <v>40848</v>
      </c>
      <c r="BR532" s="255">
        <f t="shared" si="71"/>
        <v>40878</v>
      </c>
      <c r="BS532" s="255">
        <f t="shared" si="71"/>
        <v>40909</v>
      </c>
      <c r="BT532" s="255">
        <f t="shared" si="71"/>
        <v>40940</v>
      </c>
      <c r="BU532" s="255">
        <f t="shared" si="71"/>
        <v>40969</v>
      </c>
      <c r="BV532" s="255">
        <f t="shared" si="71"/>
        <v>41000</v>
      </c>
      <c r="BW532" s="255">
        <f t="shared" si="71"/>
        <v>41030</v>
      </c>
      <c r="BX532" s="255">
        <f t="shared" si="71"/>
        <v>41061</v>
      </c>
      <c r="BY532" s="255">
        <f t="shared" si="71"/>
        <v>41091</v>
      </c>
      <c r="BZ532" s="255">
        <f t="shared" si="71"/>
        <v>41122</v>
      </c>
      <c r="CA532" s="255">
        <f t="shared" si="71"/>
        <v>41153</v>
      </c>
      <c r="CB532" s="255">
        <f t="shared" si="71"/>
        <v>41183</v>
      </c>
      <c r="CC532" s="255">
        <f t="shared" si="71"/>
        <v>41214</v>
      </c>
      <c r="CD532" s="255">
        <f t="shared" si="71"/>
        <v>41244</v>
      </c>
      <c r="CE532" s="255">
        <f t="shared" si="71"/>
        <v>41275</v>
      </c>
      <c r="CF532" s="255">
        <f t="shared" si="71"/>
        <v>41306</v>
      </c>
      <c r="CG532" s="255">
        <f t="shared" si="71"/>
        <v>41334</v>
      </c>
      <c r="CH532" s="255">
        <f t="shared" si="71"/>
        <v>41365</v>
      </c>
      <c r="CI532" s="255">
        <f t="shared" si="71"/>
        <v>41395</v>
      </c>
      <c r="CJ532" s="255">
        <f t="shared" si="71"/>
        <v>41426</v>
      </c>
      <c r="CK532" s="255">
        <f t="shared" si="71"/>
        <v>41456</v>
      </c>
      <c r="CL532" s="255">
        <f t="shared" si="71"/>
        <v>41487</v>
      </c>
      <c r="CM532" s="255">
        <f t="shared" si="71"/>
        <v>41518</v>
      </c>
      <c r="CN532" s="255">
        <f t="shared" si="71"/>
        <v>41548</v>
      </c>
      <c r="CO532" s="255">
        <f t="shared" si="71"/>
        <v>41579</v>
      </c>
      <c r="CP532" s="255">
        <f t="shared" si="71"/>
        <v>41609</v>
      </c>
      <c r="CQ532" s="255">
        <f t="shared" si="71"/>
        <v>41640</v>
      </c>
      <c r="CR532" s="255">
        <f t="shared" ref="CR532:DW532" si="72">DateFromMth</f>
        <v>41671</v>
      </c>
      <c r="CS532" s="255">
        <f t="shared" si="72"/>
        <v>41699</v>
      </c>
      <c r="CT532" s="255">
        <f t="shared" si="72"/>
        <v>41730</v>
      </c>
      <c r="CU532" s="255">
        <f t="shared" si="72"/>
        <v>41760</v>
      </c>
      <c r="CV532" s="255">
        <f t="shared" si="72"/>
        <v>41791</v>
      </c>
      <c r="CW532" s="255">
        <f t="shared" si="72"/>
        <v>41821</v>
      </c>
      <c r="CX532" s="255">
        <f t="shared" si="72"/>
        <v>41852</v>
      </c>
      <c r="CY532" s="255">
        <f t="shared" si="72"/>
        <v>41883</v>
      </c>
      <c r="CZ532" s="255">
        <f t="shared" si="72"/>
        <v>41913</v>
      </c>
      <c r="DA532" s="255">
        <f t="shared" si="72"/>
        <v>41944</v>
      </c>
      <c r="DB532" s="255">
        <f t="shared" si="72"/>
        <v>41974</v>
      </c>
      <c r="DC532" s="255">
        <f t="shared" si="72"/>
        <v>42005</v>
      </c>
      <c r="DD532" s="255">
        <f t="shared" si="72"/>
        <v>42036</v>
      </c>
      <c r="DE532" s="255">
        <f t="shared" si="72"/>
        <v>42064</v>
      </c>
      <c r="DF532" s="255">
        <f t="shared" si="72"/>
        <v>42095</v>
      </c>
      <c r="DG532" s="255">
        <f t="shared" si="72"/>
        <v>42125</v>
      </c>
      <c r="DH532" s="255">
        <f t="shared" si="72"/>
        <v>42156</v>
      </c>
      <c r="DI532" s="255">
        <f t="shared" si="72"/>
        <v>42186</v>
      </c>
      <c r="DJ532" s="255">
        <f t="shared" si="72"/>
        <v>42217</v>
      </c>
      <c r="DK532" s="255">
        <f t="shared" si="72"/>
        <v>42248</v>
      </c>
      <c r="DL532" s="255">
        <f t="shared" si="72"/>
        <v>42278</v>
      </c>
      <c r="DM532" s="255">
        <f t="shared" si="72"/>
        <v>42309</v>
      </c>
      <c r="DN532" s="255">
        <f t="shared" si="72"/>
        <v>42339</v>
      </c>
      <c r="DO532" s="255">
        <f t="shared" si="72"/>
        <v>42370</v>
      </c>
      <c r="DP532" s="255">
        <f t="shared" si="72"/>
        <v>42401</v>
      </c>
      <c r="DQ532" s="255">
        <f t="shared" si="72"/>
        <v>42430</v>
      </c>
      <c r="DR532" s="255">
        <f t="shared" si="72"/>
        <v>42461</v>
      </c>
      <c r="DS532" s="255">
        <f t="shared" si="72"/>
        <v>42491</v>
      </c>
      <c r="DT532" s="255">
        <f t="shared" si="72"/>
        <v>42522</v>
      </c>
      <c r="DU532" s="255">
        <f t="shared" si="72"/>
        <v>42552</v>
      </c>
      <c r="DV532" s="255">
        <f t="shared" si="72"/>
        <v>42583</v>
      </c>
      <c r="DW532" s="255">
        <f t="shared" si="72"/>
        <v>42614</v>
      </c>
      <c r="DX532" s="255">
        <f t="shared" ref="DX532:EX532" si="73">DateFromMth</f>
        <v>42644</v>
      </c>
      <c r="DY532" s="255">
        <f t="shared" si="73"/>
        <v>42675</v>
      </c>
      <c r="DZ532" s="255">
        <f t="shared" si="73"/>
        <v>42705</v>
      </c>
      <c r="EA532" s="255">
        <f t="shared" si="73"/>
        <v>42736</v>
      </c>
      <c r="EB532" s="255">
        <f t="shared" si="73"/>
        <v>42767</v>
      </c>
      <c r="EC532" s="255">
        <f t="shared" si="73"/>
        <v>42795</v>
      </c>
      <c r="ED532" s="255">
        <f t="shared" si="73"/>
        <v>42826</v>
      </c>
      <c r="EE532" s="255">
        <f t="shared" si="73"/>
        <v>42856</v>
      </c>
      <c r="EF532" s="255">
        <f t="shared" si="73"/>
        <v>42887</v>
      </c>
      <c r="EG532" s="255">
        <f t="shared" si="73"/>
        <v>42917</v>
      </c>
      <c r="EH532" s="255">
        <f t="shared" si="73"/>
        <v>42948</v>
      </c>
      <c r="EI532" s="255">
        <f t="shared" si="73"/>
        <v>42979</v>
      </c>
      <c r="EJ532" s="255">
        <f t="shared" si="73"/>
        <v>43009</v>
      </c>
      <c r="EK532" s="255">
        <f t="shared" si="73"/>
        <v>43040</v>
      </c>
      <c r="EL532" s="255">
        <f t="shared" si="73"/>
        <v>43070</v>
      </c>
      <c r="EM532" s="255">
        <f t="shared" si="73"/>
        <v>43101</v>
      </c>
      <c r="EN532" s="255">
        <f t="shared" si="73"/>
        <v>43132</v>
      </c>
      <c r="EO532" s="255">
        <f t="shared" si="73"/>
        <v>43160</v>
      </c>
      <c r="EP532" s="255">
        <f t="shared" si="73"/>
        <v>43191</v>
      </c>
      <c r="EQ532" s="255">
        <f t="shared" si="73"/>
        <v>43221</v>
      </c>
      <c r="ER532" s="255">
        <f t="shared" si="73"/>
        <v>43252</v>
      </c>
      <c r="ES532" s="255">
        <f t="shared" si="73"/>
        <v>43282</v>
      </c>
      <c r="ET532" s="255">
        <f t="shared" si="73"/>
        <v>43313</v>
      </c>
      <c r="EU532" s="255">
        <f t="shared" si="73"/>
        <v>43344</v>
      </c>
      <c r="EV532" s="255">
        <f t="shared" si="73"/>
        <v>43374</v>
      </c>
      <c r="EW532" s="255">
        <f t="shared" si="73"/>
        <v>43405</v>
      </c>
      <c r="EX532" s="255">
        <f t="shared" si="73"/>
        <v>43435</v>
      </c>
      <c r="EY532" s="261"/>
      <c r="FB532" s="261"/>
    </row>
    <row r="533" spans="1:158" ht="5.0999999999999996" hidden="1" customHeight="1" outlineLevel="2">
      <c r="A533" s="206"/>
      <c r="B533" s="207"/>
      <c r="C533" s="207"/>
      <c r="D533" s="207"/>
      <c r="E533" s="208"/>
      <c r="F533" s="208"/>
      <c r="G533" s="208"/>
      <c r="H533" s="208"/>
      <c r="I533" s="208"/>
      <c r="J533" s="208"/>
      <c r="K533" s="208"/>
      <c r="L533" s="208"/>
      <c r="M533" s="208"/>
      <c r="N533" s="208"/>
      <c r="O533" s="208"/>
      <c r="P533" s="208"/>
      <c r="Q533" s="208"/>
      <c r="R533" s="208"/>
      <c r="S533" s="208"/>
      <c r="T533" s="208"/>
      <c r="U533" s="208"/>
      <c r="V533" s="208"/>
      <c r="W533" s="208"/>
      <c r="X533" s="208"/>
      <c r="Y533" s="208"/>
      <c r="Z533" s="208"/>
      <c r="AA533" s="208"/>
      <c r="AB533" s="208"/>
      <c r="AC533" s="208"/>
      <c r="AD533" s="208"/>
      <c r="AE533" s="209"/>
      <c r="AF533" s="209"/>
      <c r="AG533" s="209"/>
      <c r="AH533" s="209"/>
      <c r="AI533" s="209"/>
      <c r="AJ533" s="209"/>
      <c r="AK533" s="209"/>
      <c r="AL533" s="209"/>
      <c r="AM533" s="209"/>
      <c r="AN533" s="209"/>
      <c r="AO533" s="209"/>
      <c r="AP533" s="209"/>
      <c r="AQ533" s="209"/>
      <c r="AR533" s="209"/>
      <c r="AS533" s="209"/>
      <c r="AT533" s="209"/>
      <c r="AU533" s="209"/>
      <c r="AV533" s="209"/>
      <c r="AW533" s="209"/>
      <c r="AX533" s="209"/>
      <c r="AY533" s="209"/>
      <c r="AZ533" s="209"/>
      <c r="BA533" s="209"/>
      <c r="BB533" s="209"/>
      <c r="BC533" s="209"/>
      <c r="BD533" s="209"/>
      <c r="BE533" s="209"/>
      <c r="BF533" s="209"/>
      <c r="BG533" s="209"/>
      <c r="BH533" s="209"/>
      <c r="BI533" s="209"/>
      <c r="BJ533" s="209"/>
      <c r="BK533" s="209"/>
      <c r="BL533" s="209"/>
      <c r="BM533" s="209"/>
      <c r="BN533" s="209"/>
      <c r="BO533" s="209"/>
      <c r="BP533" s="209"/>
      <c r="BQ533" s="209"/>
      <c r="BR533" s="209"/>
      <c r="BS533" s="209"/>
      <c r="BT533" s="209"/>
      <c r="BU533" s="209"/>
      <c r="BV533" s="209"/>
      <c r="BW533" s="209"/>
      <c r="BX533" s="209"/>
      <c r="BY533" s="209"/>
      <c r="BZ533" s="209"/>
      <c r="CA533" s="209"/>
      <c r="CB533" s="209"/>
      <c r="CC533" s="209"/>
      <c r="CD533" s="209"/>
      <c r="CE533" s="209"/>
      <c r="CF533" s="209"/>
      <c r="CG533" s="209"/>
      <c r="CH533" s="209"/>
      <c r="CI533" s="209"/>
      <c r="CJ533" s="209"/>
      <c r="CK533" s="209"/>
      <c r="CL533" s="209"/>
      <c r="CM533" s="209"/>
      <c r="CN533" s="209"/>
      <c r="CO533" s="209"/>
      <c r="CP533" s="209"/>
      <c r="CQ533" s="209"/>
      <c r="CR533" s="209"/>
      <c r="CS533" s="209"/>
      <c r="CT533" s="209"/>
      <c r="CU533" s="209"/>
      <c r="CV533" s="209"/>
      <c r="CW533" s="209"/>
      <c r="CX533" s="209"/>
      <c r="CY533" s="209"/>
      <c r="CZ533" s="209"/>
      <c r="DA533" s="209"/>
      <c r="DB533" s="209"/>
      <c r="DC533" s="209"/>
      <c r="DD533" s="209"/>
      <c r="DE533" s="209"/>
      <c r="DF533" s="209"/>
      <c r="DG533" s="209"/>
      <c r="DH533" s="209"/>
      <c r="DI533" s="209"/>
      <c r="DJ533" s="209"/>
      <c r="DK533" s="209"/>
      <c r="DL533" s="209"/>
      <c r="DM533" s="209"/>
      <c r="DN533" s="209"/>
      <c r="DO533" s="209"/>
      <c r="DP533" s="209"/>
      <c r="DQ533" s="209"/>
      <c r="DR533" s="209"/>
      <c r="DS533" s="209"/>
      <c r="DT533" s="209"/>
      <c r="DU533" s="209"/>
      <c r="DV533" s="209"/>
      <c r="DW533" s="209"/>
      <c r="DX533" s="209"/>
      <c r="DY533" s="209"/>
      <c r="DZ533" s="209"/>
      <c r="EA533" s="209"/>
      <c r="EB533" s="209"/>
      <c r="EC533" s="209"/>
      <c r="ED533" s="209"/>
      <c r="EE533" s="209"/>
      <c r="EF533" s="209"/>
      <c r="EG533" s="209"/>
      <c r="EH533" s="209"/>
      <c r="EI533" s="209"/>
      <c r="EJ533" s="209"/>
      <c r="EK533" s="209"/>
      <c r="EL533" s="209"/>
      <c r="EM533" s="209"/>
      <c r="EN533" s="209"/>
      <c r="EO533" s="209"/>
      <c r="EP533" s="209"/>
      <c r="EQ533" s="209"/>
      <c r="ER533" s="209"/>
      <c r="ES533" s="209"/>
      <c r="ET533" s="209"/>
      <c r="EU533" s="209"/>
      <c r="EV533" s="209"/>
      <c r="EW533" s="209"/>
      <c r="EX533" s="209"/>
      <c r="EY533" s="263"/>
      <c r="EZ533" s="209"/>
      <c r="FA533" s="209"/>
      <c r="FB533" s="437"/>
    </row>
    <row r="534" spans="1:158" hidden="1" outlineLevel="2">
      <c r="A534" s="2">
        <v>1</v>
      </c>
      <c r="B534" s="1005" t="str">
        <f t="shared" ref="B534:B547" si="74">B514</f>
        <v>CEL</v>
      </c>
      <c r="C534" s="1006"/>
      <c r="D534" s="1007"/>
      <c r="E534" s="72"/>
      <c r="F534" s="165"/>
      <c r="G534" s="225">
        <f t="shared" ref="G534:G547" si="75">MATCH(G514,MonthListIn,0)</f>
        <v>6</v>
      </c>
      <c r="H534" s="165"/>
      <c r="I534" s="165"/>
      <c r="J534" s="165"/>
      <c r="K534" s="165"/>
      <c r="L534" s="165"/>
      <c r="M534" s="165"/>
      <c r="N534" s="72"/>
      <c r="O534" s="72"/>
      <c r="P534" s="72"/>
      <c r="Q534" s="72"/>
      <c r="R534" s="72"/>
      <c r="S534" s="72"/>
      <c r="T534" s="72"/>
      <c r="U534" s="72"/>
      <c r="V534" s="72"/>
      <c r="W534" s="123"/>
      <c r="X534" s="123"/>
      <c r="Y534" s="123"/>
      <c r="Z534" s="123"/>
      <c r="AA534" s="123"/>
      <c r="AB534" s="123"/>
      <c r="AC534" s="72"/>
      <c r="AD534" s="72"/>
      <c r="AF534" s="291">
        <f t="shared" ref="AF534:AF547" si="76">AF514</f>
        <v>0</v>
      </c>
      <c r="AG534" s="291">
        <f t="shared" ref="AG534:BL534" ca="1" si="77">IF(MONTH(AG$532)=$G534,(AF534*(1+(OFFSET($AF514,0,YearCounter))))+((OFFSET($AF514,0,YearCounter))),AF534)</f>
        <v>0</v>
      </c>
      <c r="AH534" s="224">
        <f t="shared" ca="1" si="77"/>
        <v>0</v>
      </c>
      <c r="AI534" s="224">
        <f t="shared" ca="1" si="77"/>
        <v>0</v>
      </c>
      <c r="AJ534" s="224">
        <f t="shared" ca="1" si="77"/>
        <v>0</v>
      </c>
      <c r="AK534" s="224">
        <f t="shared" ca="1" si="77"/>
        <v>0</v>
      </c>
      <c r="AL534" s="224">
        <f t="shared" ca="1" si="77"/>
        <v>0</v>
      </c>
      <c r="AM534" s="224">
        <f t="shared" ca="1" si="77"/>
        <v>0</v>
      </c>
      <c r="AN534" s="224">
        <f t="shared" ca="1" si="77"/>
        <v>0</v>
      </c>
      <c r="AO534" s="224">
        <f t="shared" ca="1" si="77"/>
        <v>0</v>
      </c>
      <c r="AP534" s="224">
        <f t="shared" ca="1" si="77"/>
        <v>0</v>
      </c>
      <c r="AQ534" s="224">
        <f t="shared" ca="1" si="77"/>
        <v>0</v>
      </c>
      <c r="AR534" s="224">
        <f t="shared" ca="1" si="77"/>
        <v>0</v>
      </c>
      <c r="AS534" s="224">
        <f t="shared" ca="1" si="77"/>
        <v>0</v>
      </c>
      <c r="AT534" s="224">
        <f t="shared" ca="1" si="77"/>
        <v>0</v>
      </c>
      <c r="AU534" s="224">
        <f t="shared" ca="1" si="77"/>
        <v>0</v>
      </c>
      <c r="AV534" s="224">
        <f t="shared" ca="1" si="77"/>
        <v>0</v>
      </c>
      <c r="AW534" s="224">
        <f t="shared" ca="1" si="77"/>
        <v>0</v>
      </c>
      <c r="AX534" s="224">
        <f t="shared" ca="1" si="77"/>
        <v>0</v>
      </c>
      <c r="AY534" s="224">
        <f t="shared" ca="1" si="77"/>
        <v>0</v>
      </c>
      <c r="AZ534" s="224">
        <f t="shared" ca="1" si="77"/>
        <v>0.03</v>
      </c>
      <c r="BA534" s="224">
        <f t="shared" ca="1" si="77"/>
        <v>0.03</v>
      </c>
      <c r="BB534" s="224">
        <f t="shared" ca="1" si="77"/>
        <v>0.03</v>
      </c>
      <c r="BC534" s="224">
        <f t="shared" ca="1" si="77"/>
        <v>0.03</v>
      </c>
      <c r="BD534" s="224">
        <f t="shared" ca="1" si="77"/>
        <v>0.03</v>
      </c>
      <c r="BE534" s="224">
        <f t="shared" ca="1" si="77"/>
        <v>0.03</v>
      </c>
      <c r="BF534" s="224">
        <f t="shared" ca="1" si="77"/>
        <v>0.03</v>
      </c>
      <c r="BG534" s="224">
        <f t="shared" ca="1" si="77"/>
        <v>0.03</v>
      </c>
      <c r="BH534" s="224">
        <f t="shared" ca="1" si="77"/>
        <v>0.03</v>
      </c>
      <c r="BI534" s="224">
        <f t="shared" ca="1" si="77"/>
        <v>0.03</v>
      </c>
      <c r="BJ534" s="224">
        <f t="shared" ca="1" si="77"/>
        <v>0.03</v>
      </c>
      <c r="BK534" s="224">
        <f t="shared" ca="1" si="77"/>
        <v>0.03</v>
      </c>
      <c r="BL534" s="224">
        <f t="shared" ca="1" si="77"/>
        <v>6.0899999999999996E-2</v>
      </c>
      <c r="BM534" s="224">
        <f t="shared" ref="BM534:CR534" ca="1" si="78">IF(MONTH(BM$532)=$G534,(BL534*(1+(OFFSET($AF514,0,YearCounter))))+((OFFSET($AF514,0,YearCounter))),BL534)</f>
        <v>6.0899999999999996E-2</v>
      </c>
      <c r="BN534" s="224">
        <f t="shared" ca="1" si="78"/>
        <v>6.0899999999999996E-2</v>
      </c>
      <c r="BO534" s="224">
        <f t="shared" ca="1" si="78"/>
        <v>6.0899999999999996E-2</v>
      </c>
      <c r="BP534" s="224">
        <f t="shared" ca="1" si="78"/>
        <v>6.0899999999999996E-2</v>
      </c>
      <c r="BQ534" s="224">
        <f t="shared" ca="1" si="78"/>
        <v>6.0899999999999996E-2</v>
      </c>
      <c r="BR534" s="224">
        <f t="shared" ca="1" si="78"/>
        <v>6.0899999999999996E-2</v>
      </c>
      <c r="BS534" s="224">
        <f t="shared" ca="1" si="78"/>
        <v>6.0899999999999996E-2</v>
      </c>
      <c r="BT534" s="224">
        <f t="shared" ca="1" si="78"/>
        <v>6.0899999999999996E-2</v>
      </c>
      <c r="BU534" s="224">
        <f t="shared" ca="1" si="78"/>
        <v>6.0899999999999996E-2</v>
      </c>
      <c r="BV534" s="224">
        <f t="shared" ca="1" si="78"/>
        <v>6.0899999999999996E-2</v>
      </c>
      <c r="BW534" s="224">
        <f t="shared" ca="1" si="78"/>
        <v>6.0899999999999996E-2</v>
      </c>
      <c r="BX534" s="224">
        <f t="shared" ca="1" si="78"/>
        <v>9.272699999999999E-2</v>
      </c>
      <c r="BY534" s="224">
        <f t="shared" ca="1" si="78"/>
        <v>9.272699999999999E-2</v>
      </c>
      <c r="BZ534" s="224">
        <f t="shared" ca="1" si="78"/>
        <v>9.272699999999999E-2</v>
      </c>
      <c r="CA534" s="224">
        <f t="shared" ca="1" si="78"/>
        <v>9.272699999999999E-2</v>
      </c>
      <c r="CB534" s="224">
        <f t="shared" ca="1" si="78"/>
        <v>9.272699999999999E-2</v>
      </c>
      <c r="CC534" s="224">
        <f t="shared" ca="1" si="78"/>
        <v>9.272699999999999E-2</v>
      </c>
      <c r="CD534" s="224">
        <f t="shared" ca="1" si="78"/>
        <v>9.272699999999999E-2</v>
      </c>
      <c r="CE534" s="224">
        <f t="shared" ca="1" si="78"/>
        <v>9.272699999999999E-2</v>
      </c>
      <c r="CF534" s="224">
        <f t="shared" ca="1" si="78"/>
        <v>9.272699999999999E-2</v>
      </c>
      <c r="CG534" s="224">
        <f t="shared" ca="1" si="78"/>
        <v>9.272699999999999E-2</v>
      </c>
      <c r="CH534" s="224">
        <f t="shared" ca="1" si="78"/>
        <v>9.272699999999999E-2</v>
      </c>
      <c r="CI534" s="224">
        <f t="shared" ca="1" si="78"/>
        <v>9.272699999999999E-2</v>
      </c>
      <c r="CJ534" s="224">
        <f t="shared" ca="1" si="78"/>
        <v>0.12550880999999997</v>
      </c>
      <c r="CK534" s="224">
        <f t="shared" ca="1" si="78"/>
        <v>0.12550880999999997</v>
      </c>
      <c r="CL534" s="224">
        <f t="shared" ca="1" si="78"/>
        <v>0.12550880999999997</v>
      </c>
      <c r="CM534" s="224">
        <f t="shared" ca="1" si="78"/>
        <v>0.12550880999999997</v>
      </c>
      <c r="CN534" s="224">
        <f t="shared" ca="1" si="78"/>
        <v>0.12550880999999997</v>
      </c>
      <c r="CO534" s="224">
        <f t="shared" ca="1" si="78"/>
        <v>0.12550880999999997</v>
      </c>
      <c r="CP534" s="224">
        <f t="shared" ca="1" si="78"/>
        <v>0.12550880999999997</v>
      </c>
      <c r="CQ534" s="224">
        <f t="shared" ca="1" si="78"/>
        <v>0.12550880999999997</v>
      </c>
      <c r="CR534" s="224">
        <f t="shared" ca="1" si="78"/>
        <v>0.12550880999999997</v>
      </c>
      <c r="CS534" s="224">
        <f t="shared" ref="CS534:DX534" ca="1" si="79">IF(MONTH(CS$532)=$G534,(CR534*(1+(OFFSET($AF514,0,YearCounter))))+((OFFSET($AF514,0,YearCounter))),CR534)</f>
        <v>0.12550880999999997</v>
      </c>
      <c r="CT534" s="224">
        <f t="shared" ca="1" si="79"/>
        <v>0.12550880999999997</v>
      </c>
      <c r="CU534" s="224">
        <f t="shared" ca="1" si="79"/>
        <v>0.12550880999999997</v>
      </c>
      <c r="CV534" s="224">
        <f t="shared" ca="1" si="79"/>
        <v>0.15927407429999998</v>
      </c>
      <c r="CW534" s="224">
        <f t="shared" ca="1" si="79"/>
        <v>0.15927407429999998</v>
      </c>
      <c r="CX534" s="224">
        <f t="shared" ca="1" si="79"/>
        <v>0.15927407429999998</v>
      </c>
      <c r="CY534" s="224">
        <f t="shared" ca="1" si="79"/>
        <v>0.15927407429999998</v>
      </c>
      <c r="CZ534" s="224">
        <f t="shared" ca="1" si="79"/>
        <v>0.15927407429999998</v>
      </c>
      <c r="DA534" s="224">
        <f t="shared" ca="1" si="79"/>
        <v>0.15927407429999998</v>
      </c>
      <c r="DB534" s="224">
        <f t="shared" ca="1" si="79"/>
        <v>0.15927407429999998</v>
      </c>
      <c r="DC534" s="224">
        <f t="shared" ca="1" si="79"/>
        <v>0.15927407429999998</v>
      </c>
      <c r="DD534" s="224">
        <f t="shared" ca="1" si="79"/>
        <v>0.15927407429999998</v>
      </c>
      <c r="DE534" s="224">
        <f t="shared" ca="1" si="79"/>
        <v>0.15927407429999998</v>
      </c>
      <c r="DF534" s="224">
        <f t="shared" ca="1" si="79"/>
        <v>0.15927407429999998</v>
      </c>
      <c r="DG534" s="224">
        <f t="shared" ca="1" si="79"/>
        <v>0.15927407429999998</v>
      </c>
      <c r="DH534" s="224">
        <f t="shared" ca="1" si="79"/>
        <v>0.194052296529</v>
      </c>
      <c r="DI534" s="224">
        <f t="shared" ca="1" si="79"/>
        <v>0.194052296529</v>
      </c>
      <c r="DJ534" s="224">
        <f t="shared" ca="1" si="79"/>
        <v>0.194052296529</v>
      </c>
      <c r="DK534" s="224">
        <f t="shared" ca="1" si="79"/>
        <v>0.194052296529</v>
      </c>
      <c r="DL534" s="224">
        <f t="shared" ca="1" si="79"/>
        <v>0.194052296529</v>
      </c>
      <c r="DM534" s="224">
        <f t="shared" ca="1" si="79"/>
        <v>0.194052296529</v>
      </c>
      <c r="DN534" s="224">
        <f t="shared" ca="1" si="79"/>
        <v>0.194052296529</v>
      </c>
      <c r="DO534" s="224">
        <f t="shared" ca="1" si="79"/>
        <v>0.194052296529</v>
      </c>
      <c r="DP534" s="224">
        <f t="shared" ca="1" si="79"/>
        <v>0.194052296529</v>
      </c>
      <c r="DQ534" s="224">
        <f t="shared" ca="1" si="79"/>
        <v>0.194052296529</v>
      </c>
      <c r="DR534" s="224">
        <f t="shared" ca="1" si="79"/>
        <v>0.194052296529</v>
      </c>
      <c r="DS534" s="224">
        <f t="shared" ca="1" si="79"/>
        <v>0.194052296529</v>
      </c>
      <c r="DT534" s="224">
        <f t="shared" ca="1" si="79"/>
        <v>0.22987386542487001</v>
      </c>
      <c r="DU534" s="224">
        <f t="shared" ca="1" si="79"/>
        <v>0.22987386542487001</v>
      </c>
      <c r="DV534" s="224">
        <f t="shared" ca="1" si="79"/>
        <v>0.22987386542487001</v>
      </c>
      <c r="DW534" s="224">
        <f t="shared" ca="1" si="79"/>
        <v>0.22987386542487001</v>
      </c>
      <c r="DX534" s="224">
        <f t="shared" ca="1" si="79"/>
        <v>0.22987386542487001</v>
      </c>
      <c r="DY534" s="224">
        <f t="shared" ref="DY534:EX534" ca="1" si="80">IF(MONTH(DY$532)=$G534,(DX534*(1+(OFFSET($AF514,0,YearCounter))))+((OFFSET($AF514,0,YearCounter))),DX534)</f>
        <v>0.22987386542487001</v>
      </c>
      <c r="DZ534" s="224">
        <f t="shared" ca="1" si="80"/>
        <v>0.22987386542487001</v>
      </c>
      <c r="EA534" s="224">
        <f t="shared" ca="1" si="80"/>
        <v>0.22987386542487001</v>
      </c>
      <c r="EB534" s="224">
        <f t="shared" ca="1" si="80"/>
        <v>0.22987386542487001</v>
      </c>
      <c r="EC534" s="224">
        <f t="shared" ca="1" si="80"/>
        <v>0.22987386542487001</v>
      </c>
      <c r="ED534" s="224">
        <f t="shared" ca="1" si="80"/>
        <v>0.22987386542487001</v>
      </c>
      <c r="EE534" s="224">
        <f t="shared" ca="1" si="80"/>
        <v>0.22987386542487001</v>
      </c>
      <c r="EF534" s="224">
        <f t="shared" ca="1" si="80"/>
        <v>0.26677008138761615</v>
      </c>
      <c r="EG534" s="224">
        <f t="shared" ca="1" si="80"/>
        <v>0.26677008138761615</v>
      </c>
      <c r="EH534" s="224">
        <f t="shared" ca="1" si="80"/>
        <v>0.26677008138761615</v>
      </c>
      <c r="EI534" s="224">
        <f t="shared" ca="1" si="80"/>
        <v>0.26677008138761615</v>
      </c>
      <c r="EJ534" s="224">
        <f t="shared" ca="1" si="80"/>
        <v>0.26677008138761615</v>
      </c>
      <c r="EK534" s="224">
        <f t="shared" ca="1" si="80"/>
        <v>0.26677008138761615</v>
      </c>
      <c r="EL534" s="224">
        <f t="shared" ca="1" si="80"/>
        <v>0.26677008138761615</v>
      </c>
      <c r="EM534" s="224">
        <f t="shared" ca="1" si="80"/>
        <v>0.26677008138761615</v>
      </c>
      <c r="EN534" s="224">
        <f t="shared" ca="1" si="80"/>
        <v>0.26677008138761615</v>
      </c>
      <c r="EO534" s="224">
        <f t="shared" ca="1" si="80"/>
        <v>0.26677008138761615</v>
      </c>
      <c r="EP534" s="224">
        <f t="shared" ca="1" si="80"/>
        <v>0.26677008138761615</v>
      </c>
      <c r="EQ534" s="224">
        <f t="shared" ca="1" si="80"/>
        <v>0.26677008138761615</v>
      </c>
      <c r="ER534" s="224">
        <f t="shared" ca="1" si="80"/>
        <v>0.30477318382924468</v>
      </c>
      <c r="ES534" s="224">
        <f t="shared" ca="1" si="80"/>
        <v>0.30477318382924468</v>
      </c>
      <c r="ET534" s="224">
        <f t="shared" ca="1" si="80"/>
        <v>0.30477318382924468</v>
      </c>
      <c r="EU534" s="224">
        <f t="shared" ca="1" si="80"/>
        <v>0.30477318382924468</v>
      </c>
      <c r="EV534" s="224">
        <f t="shared" ca="1" si="80"/>
        <v>0.30477318382924468</v>
      </c>
      <c r="EW534" s="224">
        <f t="shared" ca="1" si="80"/>
        <v>0.30477318382924468</v>
      </c>
      <c r="EX534" s="224">
        <f t="shared" ca="1" si="80"/>
        <v>0.30477318382924468</v>
      </c>
      <c r="EY534" s="261"/>
      <c r="EZ534" s="863">
        <f t="shared" ref="EZ534:EZ547" ca="1" si="81">IF(MAX(AF534:EY534)&gt;1,1,0)</f>
        <v>0</v>
      </c>
      <c r="FB534" s="261"/>
    </row>
    <row r="535" spans="1:158" hidden="1" outlineLevel="2">
      <c r="A535" s="2">
        <v>2</v>
      </c>
      <c r="B535" s="1005" t="str">
        <f t="shared" si="74"/>
        <v>RPI</v>
      </c>
      <c r="C535" s="1006"/>
      <c r="D535" s="1007"/>
      <c r="E535" s="72"/>
      <c r="F535" s="166"/>
      <c r="G535" s="225">
        <f t="shared" si="75"/>
        <v>2</v>
      </c>
      <c r="H535" s="166"/>
      <c r="I535" s="166"/>
      <c r="J535" s="166"/>
      <c r="K535" s="166"/>
      <c r="L535" s="166"/>
      <c r="M535" s="166"/>
      <c r="N535" s="72"/>
      <c r="O535" s="72"/>
      <c r="P535" s="72"/>
      <c r="Q535" s="72"/>
      <c r="R535" s="72"/>
      <c r="S535" s="72"/>
      <c r="T535" s="72"/>
      <c r="U535" s="72"/>
      <c r="V535" s="72"/>
      <c r="W535" s="123"/>
      <c r="X535" s="123"/>
      <c r="Y535" s="123"/>
      <c r="Z535" s="123"/>
      <c r="AA535" s="123"/>
      <c r="AB535" s="123"/>
      <c r="AC535" s="72"/>
      <c r="AD535" s="72"/>
      <c r="AF535" s="224">
        <f t="shared" si="76"/>
        <v>0</v>
      </c>
      <c r="AG535" s="224">
        <f t="shared" ref="AG535:BL535" ca="1" si="82">IF(MONTH(AG$532)=$G535,(AF535*(1+(OFFSET($AF515,0,YearCounter))))+((OFFSET($AF515,0,YearCounter))),AF535)</f>
        <v>0</v>
      </c>
      <c r="AH535" s="224">
        <f t="shared" ca="1" si="82"/>
        <v>0</v>
      </c>
      <c r="AI535" s="224">
        <f t="shared" ca="1" si="82"/>
        <v>0</v>
      </c>
      <c r="AJ535" s="224">
        <f t="shared" ca="1" si="82"/>
        <v>0</v>
      </c>
      <c r="AK535" s="224">
        <f t="shared" ca="1" si="82"/>
        <v>0</v>
      </c>
      <c r="AL535" s="224">
        <f t="shared" ca="1" si="82"/>
        <v>0</v>
      </c>
      <c r="AM535" s="224">
        <f t="shared" ca="1" si="82"/>
        <v>0</v>
      </c>
      <c r="AN535" s="224">
        <f t="shared" ca="1" si="82"/>
        <v>0</v>
      </c>
      <c r="AO535" s="224">
        <f t="shared" ca="1" si="82"/>
        <v>0</v>
      </c>
      <c r="AP535" s="224">
        <f t="shared" ca="1" si="82"/>
        <v>0</v>
      </c>
      <c r="AQ535" s="224">
        <f t="shared" ca="1" si="82"/>
        <v>0</v>
      </c>
      <c r="AR535" s="224">
        <f t="shared" ca="1" si="82"/>
        <v>0</v>
      </c>
      <c r="AS535" s="224">
        <f t="shared" ca="1" si="82"/>
        <v>0</v>
      </c>
      <c r="AT535" s="224">
        <f t="shared" ca="1" si="82"/>
        <v>0</v>
      </c>
      <c r="AU535" s="224">
        <f t="shared" ca="1" si="82"/>
        <v>0</v>
      </c>
      <c r="AV535" s="224">
        <f t="shared" ca="1" si="82"/>
        <v>0.02</v>
      </c>
      <c r="AW535" s="224">
        <f t="shared" ca="1" si="82"/>
        <v>0.02</v>
      </c>
      <c r="AX535" s="224">
        <f t="shared" ca="1" si="82"/>
        <v>0.02</v>
      </c>
      <c r="AY535" s="224">
        <f t="shared" ca="1" si="82"/>
        <v>0.02</v>
      </c>
      <c r="AZ535" s="224">
        <f t="shared" ca="1" si="82"/>
        <v>0.02</v>
      </c>
      <c r="BA535" s="224">
        <f t="shared" ca="1" si="82"/>
        <v>0.02</v>
      </c>
      <c r="BB535" s="224">
        <f t="shared" ca="1" si="82"/>
        <v>0.02</v>
      </c>
      <c r="BC535" s="224">
        <f t="shared" ca="1" si="82"/>
        <v>0.02</v>
      </c>
      <c r="BD535" s="224">
        <f t="shared" ca="1" si="82"/>
        <v>0.02</v>
      </c>
      <c r="BE535" s="224">
        <f t="shared" ca="1" si="82"/>
        <v>0.02</v>
      </c>
      <c r="BF535" s="224">
        <f t="shared" ca="1" si="82"/>
        <v>0.02</v>
      </c>
      <c r="BG535" s="224">
        <f t="shared" ca="1" si="82"/>
        <v>0.02</v>
      </c>
      <c r="BH535" s="224">
        <f t="shared" ca="1" si="82"/>
        <v>4.0400000000000005E-2</v>
      </c>
      <c r="BI535" s="224">
        <f t="shared" ca="1" si="82"/>
        <v>4.0400000000000005E-2</v>
      </c>
      <c r="BJ535" s="224">
        <f t="shared" ca="1" si="82"/>
        <v>4.0400000000000005E-2</v>
      </c>
      <c r="BK535" s="224">
        <f t="shared" ca="1" si="82"/>
        <v>4.0400000000000005E-2</v>
      </c>
      <c r="BL535" s="224">
        <f t="shared" ca="1" si="82"/>
        <v>4.0400000000000005E-2</v>
      </c>
      <c r="BM535" s="224">
        <f t="shared" ref="BM535:CR535" ca="1" si="83">IF(MONTH(BM$532)=$G535,(BL535*(1+(OFFSET($AF515,0,YearCounter))))+((OFFSET($AF515,0,YearCounter))),BL535)</f>
        <v>4.0400000000000005E-2</v>
      </c>
      <c r="BN535" s="224">
        <f t="shared" ca="1" si="83"/>
        <v>4.0400000000000005E-2</v>
      </c>
      <c r="BO535" s="224">
        <f t="shared" ca="1" si="83"/>
        <v>4.0400000000000005E-2</v>
      </c>
      <c r="BP535" s="224">
        <f t="shared" ca="1" si="83"/>
        <v>4.0400000000000005E-2</v>
      </c>
      <c r="BQ535" s="224">
        <f t="shared" ca="1" si="83"/>
        <v>4.0400000000000005E-2</v>
      </c>
      <c r="BR535" s="224">
        <f t="shared" ca="1" si="83"/>
        <v>4.0400000000000005E-2</v>
      </c>
      <c r="BS535" s="224">
        <f t="shared" ca="1" si="83"/>
        <v>4.0400000000000005E-2</v>
      </c>
      <c r="BT535" s="224">
        <f t="shared" ca="1" si="83"/>
        <v>6.1208000000000012E-2</v>
      </c>
      <c r="BU535" s="224">
        <f t="shared" ca="1" si="83"/>
        <v>6.1208000000000012E-2</v>
      </c>
      <c r="BV535" s="224">
        <f t="shared" ca="1" si="83"/>
        <v>6.1208000000000012E-2</v>
      </c>
      <c r="BW535" s="224">
        <f t="shared" ca="1" si="83"/>
        <v>6.1208000000000012E-2</v>
      </c>
      <c r="BX535" s="224">
        <f t="shared" ca="1" si="83"/>
        <v>6.1208000000000012E-2</v>
      </c>
      <c r="BY535" s="224">
        <f t="shared" ca="1" si="83"/>
        <v>6.1208000000000012E-2</v>
      </c>
      <c r="BZ535" s="224">
        <f t="shared" ca="1" si="83"/>
        <v>6.1208000000000012E-2</v>
      </c>
      <c r="CA535" s="224">
        <f t="shared" ca="1" si="83"/>
        <v>6.1208000000000012E-2</v>
      </c>
      <c r="CB535" s="224">
        <f t="shared" ca="1" si="83"/>
        <v>6.1208000000000012E-2</v>
      </c>
      <c r="CC535" s="224">
        <f t="shared" ca="1" si="83"/>
        <v>6.1208000000000012E-2</v>
      </c>
      <c r="CD535" s="224">
        <f t="shared" ca="1" si="83"/>
        <v>6.1208000000000012E-2</v>
      </c>
      <c r="CE535" s="224">
        <f t="shared" ca="1" si="83"/>
        <v>6.1208000000000012E-2</v>
      </c>
      <c r="CF535" s="224">
        <f t="shared" ca="1" si="83"/>
        <v>8.2432160000000018E-2</v>
      </c>
      <c r="CG535" s="224">
        <f t="shared" ca="1" si="83"/>
        <v>8.2432160000000018E-2</v>
      </c>
      <c r="CH535" s="224">
        <f t="shared" ca="1" si="83"/>
        <v>8.2432160000000018E-2</v>
      </c>
      <c r="CI535" s="224">
        <f t="shared" ca="1" si="83"/>
        <v>8.2432160000000018E-2</v>
      </c>
      <c r="CJ535" s="224">
        <f t="shared" ca="1" si="83"/>
        <v>8.2432160000000018E-2</v>
      </c>
      <c r="CK535" s="224">
        <f t="shared" ca="1" si="83"/>
        <v>8.2432160000000018E-2</v>
      </c>
      <c r="CL535" s="224">
        <f t="shared" ca="1" si="83"/>
        <v>8.2432160000000018E-2</v>
      </c>
      <c r="CM535" s="224">
        <f t="shared" ca="1" si="83"/>
        <v>8.2432160000000018E-2</v>
      </c>
      <c r="CN535" s="224">
        <f t="shared" ca="1" si="83"/>
        <v>8.2432160000000018E-2</v>
      </c>
      <c r="CO535" s="224">
        <f t="shared" ca="1" si="83"/>
        <v>8.2432160000000018E-2</v>
      </c>
      <c r="CP535" s="224">
        <f t="shared" ca="1" si="83"/>
        <v>8.2432160000000018E-2</v>
      </c>
      <c r="CQ535" s="224">
        <f t="shared" ca="1" si="83"/>
        <v>8.2432160000000018E-2</v>
      </c>
      <c r="CR535" s="224">
        <f t="shared" ca="1" si="83"/>
        <v>0.10408080320000003</v>
      </c>
      <c r="CS535" s="224">
        <f t="shared" ref="CS535:DX535" ca="1" si="84">IF(MONTH(CS$532)=$G535,(CR535*(1+(OFFSET($AF515,0,YearCounter))))+((OFFSET($AF515,0,YearCounter))),CR535)</f>
        <v>0.10408080320000003</v>
      </c>
      <c r="CT535" s="224">
        <f t="shared" ca="1" si="84"/>
        <v>0.10408080320000003</v>
      </c>
      <c r="CU535" s="224">
        <f t="shared" ca="1" si="84"/>
        <v>0.10408080320000003</v>
      </c>
      <c r="CV535" s="224">
        <f t="shared" ca="1" si="84"/>
        <v>0.10408080320000003</v>
      </c>
      <c r="CW535" s="224">
        <f t="shared" ca="1" si="84"/>
        <v>0.10408080320000003</v>
      </c>
      <c r="CX535" s="224">
        <f t="shared" ca="1" si="84"/>
        <v>0.10408080320000003</v>
      </c>
      <c r="CY535" s="224">
        <f t="shared" ca="1" si="84"/>
        <v>0.10408080320000003</v>
      </c>
      <c r="CZ535" s="224">
        <f t="shared" ca="1" si="84"/>
        <v>0.10408080320000003</v>
      </c>
      <c r="DA535" s="224">
        <f t="shared" ca="1" si="84"/>
        <v>0.10408080320000003</v>
      </c>
      <c r="DB535" s="224">
        <f t="shared" ca="1" si="84"/>
        <v>0.10408080320000003</v>
      </c>
      <c r="DC535" s="224">
        <f t="shared" ca="1" si="84"/>
        <v>0.10408080320000003</v>
      </c>
      <c r="DD535" s="224">
        <f t="shared" ca="1" si="84"/>
        <v>0.12616241926400004</v>
      </c>
      <c r="DE535" s="224">
        <f t="shared" ca="1" si="84"/>
        <v>0.12616241926400004</v>
      </c>
      <c r="DF535" s="224">
        <f t="shared" ca="1" si="84"/>
        <v>0.12616241926400004</v>
      </c>
      <c r="DG535" s="224">
        <f t="shared" ca="1" si="84"/>
        <v>0.12616241926400004</v>
      </c>
      <c r="DH535" s="224">
        <f t="shared" ca="1" si="84"/>
        <v>0.12616241926400004</v>
      </c>
      <c r="DI535" s="224">
        <f t="shared" ca="1" si="84"/>
        <v>0.12616241926400004</v>
      </c>
      <c r="DJ535" s="224">
        <f t="shared" ca="1" si="84"/>
        <v>0.12616241926400004</v>
      </c>
      <c r="DK535" s="224">
        <f t="shared" ca="1" si="84"/>
        <v>0.12616241926400004</v>
      </c>
      <c r="DL535" s="224">
        <f t="shared" ca="1" si="84"/>
        <v>0.12616241926400004</v>
      </c>
      <c r="DM535" s="224">
        <f t="shared" ca="1" si="84"/>
        <v>0.12616241926400004</v>
      </c>
      <c r="DN535" s="224">
        <f t="shared" ca="1" si="84"/>
        <v>0.12616241926400004</v>
      </c>
      <c r="DO535" s="224">
        <f t="shared" ca="1" si="84"/>
        <v>0.12616241926400004</v>
      </c>
      <c r="DP535" s="224">
        <f t="shared" ca="1" si="84"/>
        <v>0.14868566764928004</v>
      </c>
      <c r="DQ535" s="224">
        <f t="shared" ca="1" si="84"/>
        <v>0.14868566764928004</v>
      </c>
      <c r="DR535" s="224">
        <f t="shared" ca="1" si="84"/>
        <v>0.14868566764928004</v>
      </c>
      <c r="DS535" s="224">
        <f t="shared" ca="1" si="84"/>
        <v>0.14868566764928004</v>
      </c>
      <c r="DT535" s="224">
        <f t="shared" ca="1" si="84"/>
        <v>0.14868566764928004</v>
      </c>
      <c r="DU535" s="224">
        <f t="shared" ca="1" si="84"/>
        <v>0.14868566764928004</v>
      </c>
      <c r="DV535" s="224">
        <f t="shared" ca="1" si="84"/>
        <v>0.14868566764928004</v>
      </c>
      <c r="DW535" s="224">
        <f t="shared" ca="1" si="84"/>
        <v>0.14868566764928004</v>
      </c>
      <c r="DX535" s="224">
        <f t="shared" ca="1" si="84"/>
        <v>0.14868566764928004</v>
      </c>
      <c r="DY535" s="224">
        <f t="shared" ref="DY535:EX535" ca="1" si="85">IF(MONTH(DY$532)=$G535,(DX535*(1+(OFFSET($AF515,0,YearCounter))))+((OFFSET($AF515,0,YearCounter))),DX535)</f>
        <v>0.14868566764928004</v>
      </c>
      <c r="DZ535" s="224">
        <f t="shared" ca="1" si="85"/>
        <v>0.14868566764928004</v>
      </c>
      <c r="EA535" s="224">
        <f t="shared" ca="1" si="85"/>
        <v>0.14868566764928004</v>
      </c>
      <c r="EB535" s="224">
        <f t="shared" ca="1" si="85"/>
        <v>0.17165938100226563</v>
      </c>
      <c r="EC535" s="224">
        <f t="shared" ca="1" si="85"/>
        <v>0.17165938100226563</v>
      </c>
      <c r="ED535" s="224">
        <f t="shared" ca="1" si="85"/>
        <v>0.17165938100226563</v>
      </c>
      <c r="EE535" s="224">
        <f t="shared" ca="1" si="85"/>
        <v>0.17165938100226563</v>
      </c>
      <c r="EF535" s="224">
        <f t="shared" ca="1" si="85"/>
        <v>0.17165938100226563</v>
      </c>
      <c r="EG535" s="224">
        <f t="shared" ca="1" si="85"/>
        <v>0.17165938100226563</v>
      </c>
      <c r="EH535" s="224">
        <f t="shared" ca="1" si="85"/>
        <v>0.17165938100226563</v>
      </c>
      <c r="EI535" s="224">
        <f t="shared" ca="1" si="85"/>
        <v>0.17165938100226563</v>
      </c>
      <c r="EJ535" s="224">
        <f t="shared" ca="1" si="85"/>
        <v>0.17165938100226563</v>
      </c>
      <c r="EK535" s="224">
        <f t="shared" ca="1" si="85"/>
        <v>0.17165938100226563</v>
      </c>
      <c r="EL535" s="224">
        <f t="shared" ca="1" si="85"/>
        <v>0.17165938100226563</v>
      </c>
      <c r="EM535" s="224">
        <f t="shared" ca="1" si="85"/>
        <v>0.17165938100226563</v>
      </c>
      <c r="EN535" s="224">
        <f t="shared" ca="1" si="85"/>
        <v>0.19509256862231095</v>
      </c>
      <c r="EO535" s="224">
        <f t="shared" ca="1" si="85"/>
        <v>0.19509256862231095</v>
      </c>
      <c r="EP535" s="224">
        <f t="shared" ca="1" si="85"/>
        <v>0.19509256862231095</v>
      </c>
      <c r="EQ535" s="224">
        <f t="shared" ca="1" si="85"/>
        <v>0.19509256862231095</v>
      </c>
      <c r="ER535" s="224">
        <f t="shared" ca="1" si="85"/>
        <v>0.19509256862231095</v>
      </c>
      <c r="ES535" s="224">
        <f t="shared" ca="1" si="85"/>
        <v>0.19509256862231095</v>
      </c>
      <c r="ET535" s="224">
        <f t="shared" ca="1" si="85"/>
        <v>0.19509256862231095</v>
      </c>
      <c r="EU535" s="224">
        <f t="shared" ca="1" si="85"/>
        <v>0.19509256862231095</v>
      </c>
      <c r="EV535" s="224">
        <f t="shared" ca="1" si="85"/>
        <v>0.19509256862231095</v>
      </c>
      <c r="EW535" s="224">
        <f t="shared" ca="1" si="85"/>
        <v>0.19509256862231095</v>
      </c>
      <c r="EX535" s="224">
        <f t="shared" ca="1" si="85"/>
        <v>0.19509256862231095</v>
      </c>
      <c r="EY535" s="261"/>
      <c r="EZ535" s="863">
        <f t="shared" ca="1" si="81"/>
        <v>0</v>
      </c>
      <c r="FB535" s="261"/>
    </row>
    <row r="536" spans="1:158" hidden="1" outlineLevel="2">
      <c r="A536" s="2">
        <v>3</v>
      </c>
      <c r="B536" s="1005" t="str">
        <f t="shared" si="74"/>
        <v>CPI</v>
      </c>
      <c r="C536" s="1006"/>
      <c r="D536" s="1007"/>
      <c r="E536" s="72"/>
      <c r="F536" s="36"/>
      <c r="G536" s="225">
        <f t="shared" si="75"/>
        <v>3</v>
      </c>
      <c r="H536" s="36"/>
      <c r="I536" s="36"/>
      <c r="J536" s="36"/>
      <c r="K536" s="36"/>
      <c r="L536" s="36"/>
      <c r="M536" s="36"/>
      <c r="N536" s="36"/>
      <c r="O536" s="36"/>
      <c r="P536" s="36"/>
      <c r="Q536" s="36"/>
      <c r="R536" s="36"/>
      <c r="S536" s="36"/>
      <c r="T536" s="36"/>
      <c r="U536" s="36"/>
      <c r="V536" s="36"/>
      <c r="W536" s="36"/>
      <c r="X536" s="36"/>
      <c r="Y536" s="36"/>
      <c r="Z536" s="36"/>
      <c r="AA536" s="36"/>
      <c r="AB536" s="36"/>
      <c r="AC536" s="36"/>
      <c r="AD536" s="36"/>
      <c r="AF536" s="224">
        <f t="shared" si="76"/>
        <v>0</v>
      </c>
      <c r="AG536" s="224">
        <f t="shared" ref="AG536:BL536" ca="1" si="86">IF(MONTH(AG$532)=$G536,(AF536*(1+(OFFSET($AF516,0,YearCounter))))+((OFFSET($AF516,0,YearCounter))),AF536)</f>
        <v>0</v>
      </c>
      <c r="AH536" s="224">
        <f t="shared" ca="1" si="86"/>
        <v>0</v>
      </c>
      <c r="AI536" s="224">
        <f t="shared" ca="1" si="86"/>
        <v>0</v>
      </c>
      <c r="AJ536" s="224">
        <f t="shared" ca="1" si="86"/>
        <v>0</v>
      </c>
      <c r="AK536" s="224">
        <f t="shared" ca="1" si="86"/>
        <v>0</v>
      </c>
      <c r="AL536" s="224">
        <f t="shared" ca="1" si="86"/>
        <v>0</v>
      </c>
      <c r="AM536" s="224">
        <f t="shared" ca="1" si="86"/>
        <v>0</v>
      </c>
      <c r="AN536" s="224">
        <f t="shared" ca="1" si="86"/>
        <v>0</v>
      </c>
      <c r="AO536" s="224">
        <f t="shared" ca="1" si="86"/>
        <v>0</v>
      </c>
      <c r="AP536" s="224">
        <f t="shared" ca="1" si="86"/>
        <v>0</v>
      </c>
      <c r="AQ536" s="224">
        <f t="shared" ca="1" si="86"/>
        <v>0</v>
      </c>
      <c r="AR536" s="224">
        <f t="shared" ca="1" si="86"/>
        <v>0</v>
      </c>
      <c r="AS536" s="224">
        <f t="shared" ca="1" si="86"/>
        <v>0</v>
      </c>
      <c r="AT536" s="224">
        <f t="shared" ca="1" si="86"/>
        <v>0</v>
      </c>
      <c r="AU536" s="224">
        <f t="shared" ca="1" si="86"/>
        <v>0</v>
      </c>
      <c r="AV536" s="224">
        <f t="shared" ca="1" si="86"/>
        <v>0</v>
      </c>
      <c r="AW536" s="224">
        <f t="shared" ca="1" si="86"/>
        <v>2.5000000000000001E-2</v>
      </c>
      <c r="AX536" s="224">
        <f t="shared" ca="1" si="86"/>
        <v>2.5000000000000001E-2</v>
      </c>
      <c r="AY536" s="224">
        <f t="shared" ca="1" si="86"/>
        <v>2.5000000000000001E-2</v>
      </c>
      <c r="AZ536" s="224">
        <f t="shared" ca="1" si="86"/>
        <v>2.5000000000000001E-2</v>
      </c>
      <c r="BA536" s="224">
        <f t="shared" ca="1" si="86"/>
        <v>2.5000000000000001E-2</v>
      </c>
      <c r="BB536" s="224">
        <f t="shared" ca="1" si="86"/>
        <v>2.5000000000000001E-2</v>
      </c>
      <c r="BC536" s="224">
        <f t="shared" ca="1" si="86"/>
        <v>2.5000000000000001E-2</v>
      </c>
      <c r="BD536" s="224">
        <f t="shared" ca="1" si="86"/>
        <v>2.5000000000000001E-2</v>
      </c>
      <c r="BE536" s="224">
        <f t="shared" ca="1" si="86"/>
        <v>2.5000000000000001E-2</v>
      </c>
      <c r="BF536" s="224">
        <f t="shared" ca="1" si="86"/>
        <v>2.5000000000000001E-2</v>
      </c>
      <c r="BG536" s="224">
        <f t="shared" ca="1" si="86"/>
        <v>2.5000000000000001E-2</v>
      </c>
      <c r="BH536" s="224">
        <f t="shared" ca="1" si="86"/>
        <v>2.5000000000000001E-2</v>
      </c>
      <c r="BI536" s="224">
        <f t="shared" ca="1" si="86"/>
        <v>5.0625000000000003E-2</v>
      </c>
      <c r="BJ536" s="224">
        <f t="shared" ca="1" si="86"/>
        <v>5.0625000000000003E-2</v>
      </c>
      <c r="BK536" s="224">
        <f t="shared" ca="1" si="86"/>
        <v>5.0625000000000003E-2</v>
      </c>
      <c r="BL536" s="224">
        <f t="shared" ca="1" si="86"/>
        <v>5.0625000000000003E-2</v>
      </c>
      <c r="BM536" s="224">
        <f t="shared" ref="BM536:CR536" ca="1" si="87">IF(MONTH(BM$532)=$G536,(BL536*(1+(OFFSET($AF516,0,YearCounter))))+((OFFSET($AF516,0,YearCounter))),BL536)</f>
        <v>5.0625000000000003E-2</v>
      </c>
      <c r="BN536" s="224">
        <f t="shared" ca="1" si="87"/>
        <v>5.0625000000000003E-2</v>
      </c>
      <c r="BO536" s="224">
        <f t="shared" ca="1" si="87"/>
        <v>5.0625000000000003E-2</v>
      </c>
      <c r="BP536" s="224">
        <f t="shared" ca="1" si="87"/>
        <v>5.0625000000000003E-2</v>
      </c>
      <c r="BQ536" s="224">
        <f t="shared" ca="1" si="87"/>
        <v>5.0625000000000003E-2</v>
      </c>
      <c r="BR536" s="224">
        <f t="shared" ca="1" si="87"/>
        <v>5.0625000000000003E-2</v>
      </c>
      <c r="BS536" s="224">
        <f t="shared" ca="1" si="87"/>
        <v>5.0625000000000003E-2</v>
      </c>
      <c r="BT536" s="224">
        <f t="shared" ca="1" si="87"/>
        <v>5.0625000000000003E-2</v>
      </c>
      <c r="BU536" s="224">
        <f t="shared" ca="1" si="87"/>
        <v>7.689062499999999E-2</v>
      </c>
      <c r="BV536" s="224">
        <f t="shared" ca="1" si="87"/>
        <v>7.689062499999999E-2</v>
      </c>
      <c r="BW536" s="224">
        <f t="shared" ca="1" si="87"/>
        <v>7.689062499999999E-2</v>
      </c>
      <c r="BX536" s="224">
        <f t="shared" ca="1" si="87"/>
        <v>7.689062499999999E-2</v>
      </c>
      <c r="BY536" s="224">
        <f t="shared" ca="1" si="87"/>
        <v>7.689062499999999E-2</v>
      </c>
      <c r="BZ536" s="224">
        <f t="shared" ca="1" si="87"/>
        <v>7.689062499999999E-2</v>
      </c>
      <c r="CA536" s="224">
        <f t="shared" ca="1" si="87"/>
        <v>7.689062499999999E-2</v>
      </c>
      <c r="CB536" s="224">
        <f t="shared" ca="1" si="87"/>
        <v>7.689062499999999E-2</v>
      </c>
      <c r="CC536" s="224">
        <f t="shared" ca="1" si="87"/>
        <v>7.689062499999999E-2</v>
      </c>
      <c r="CD536" s="224">
        <f t="shared" ca="1" si="87"/>
        <v>7.689062499999999E-2</v>
      </c>
      <c r="CE536" s="224">
        <f t="shared" ca="1" si="87"/>
        <v>7.689062499999999E-2</v>
      </c>
      <c r="CF536" s="224">
        <f t="shared" ca="1" si="87"/>
        <v>7.689062499999999E-2</v>
      </c>
      <c r="CG536" s="224">
        <f t="shared" ca="1" si="87"/>
        <v>0.10381289062499999</v>
      </c>
      <c r="CH536" s="224">
        <f t="shared" ca="1" si="87"/>
        <v>0.10381289062499999</v>
      </c>
      <c r="CI536" s="224">
        <f t="shared" ca="1" si="87"/>
        <v>0.10381289062499999</v>
      </c>
      <c r="CJ536" s="224">
        <f t="shared" ca="1" si="87"/>
        <v>0.10381289062499999</v>
      </c>
      <c r="CK536" s="224">
        <f t="shared" ca="1" si="87"/>
        <v>0.10381289062499999</v>
      </c>
      <c r="CL536" s="224">
        <f t="shared" ca="1" si="87"/>
        <v>0.10381289062499999</v>
      </c>
      <c r="CM536" s="224">
        <f t="shared" ca="1" si="87"/>
        <v>0.10381289062499999</v>
      </c>
      <c r="CN536" s="224">
        <f t="shared" ca="1" si="87"/>
        <v>0.10381289062499999</v>
      </c>
      <c r="CO536" s="224">
        <f t="shared" ca="1" si="87"/>
        <v>0.10381289062499999</v>
      </c>
      <c r="CP536" s="224">
        <f t="shared" ca="1" si="87"/>
        <v>0.10381289062499999</v>
      </c>
      <c r="CQ536" s="224">
        <f t="shared" ca="1" si="87"/>
        <v>0.10381289062499999</v>
      </c>
      <c r="CR536" s="224">
        <f t="shared" ca="1" si="87"/>
        <v>0.10381289062499999</v>
      </c>
      <c r="CS536" s="224">
        <f t="shared" ref="CS536:DX536" ca="1" si="88">IF(MONTH(CS$532)=$G536,(CR536*(1+(OFFSET($AF516,0,YearCounter))))+((OFFSET($AF516,0,YearCounter))),CR536)</f>
        <v>0.13140821289062499</v>
      </c>
      <c r="CT536" s="224">
        <f t="shared" ca="1" si="88"/>
        <v>0.13140821289062499</v>
      </c>
      <c r="CU536" s="224">
        <f t="shared" ca="1" si="88"/>
        <v>0.13140821289062499</v>
      </c>
      <c r="CV536" s="224">
        <f t="shared" ca="1" si="88"/>
        <v>0.13140821289062499</v>
      </c>
      <c r="CW536" s="224">
        <f t="shared" ca="1" si="88"/>
        <v>0.13140821289062499</v>
      </c>
      <c r="CX536" s="224">
        <f t="shared" ca="1" si="88"/>
        <v>0.13140821289062499</v>
      </c>
      <c r="CY536" s="224">
        <f t="shared" ca="1" si="88"/>
        <v>0.13140821289062499</v>
      </c>
      <c r="CZ536" s="224">
        <f t="shared" ca="1" si="88"/>
        <v>0.13140821289062499</v>
      </c>
      <c r="DA536" s="224">
        <f t="shared" ca="1" si="88"/>
        <v>0.13140821289062499</v>
      </c>
      <c r="DB536" s="224">
        <f t="shared" ca="1" si="88"/>
        <v>0.13140821289062499</v>
      </c>
      <c r="DC536" s="224">
        <f t="shared" ca="1" si="88"/>
        <v>0.13140821289062499</v>
      </c>
      <c r="DD536" s="224">
        <f t="shared" ca="1" si="88"/>
        <v>0.13140821289062499</v>
      </c>
      <c r="DE536" s="224">
        <f t="shared" ca="1" si="88"/>
        <v>0.1596934182128906</v>
      </c>
      <c r="DF536" s="224">
        <f t="shared" ca="1" si="88"/>
        <v>0.1596934182128906</v>
      </c>
      <c r="DG536" s="224">
        <f t="shared" ca="1" si="88"/>
        <v>0.1596934182128906</v>
      </c>
      <c r="DH536" s="224">
        <f t="shared" ca="1" si="88"/>
        <v>0.1596934182128906</v>
      </c>
      <c r="DI536" s="224">
        <f t="shared" ca="1" si="88"/>
        <v>0.1596934182128906</v>
      </c>
      <c r="DJ536" s="224">
        <f t="shared" ca="1" si="88"/>
        <v>0.1596934182128906</v>
      </c>
      <c r="DK536" s="224">
        <f t="shared" ca="1" si="88"/>
        <v>0.1596934182128906</v>
      </c>
      <c r="DL536" s="224">
        <f t="shared" ca="1" si="88"/>
        <v>0.1596934182128906</v>
      </c>
      <c r="DM536" s="224">
        <f t="shared" ca="1" si="88"/>
        <v>0.1596934182128906</v>
      </c>
      <c r="DN536" s="224">
        <f t="shared" ca="1" si="88"/>
        <v>0.1596934182128906</v>
      </c>
      <c r="DO536" s="224">
        <f t="shared" ca="1" si="88"/>
        <v>0.1596934182128906</v>
      </c>
      <c r="DP536" s="224">
        <f t="shared" ca="1" si="88"/>
        <v>0.1596934182128906</v>
      </c>
      <c r="DQ536" s="224">
        <f t="shared" ca="1" si="88"/>
        <v>0.18868575366821283</v>
      </c>
      <c r="DR536" s="224">
        <f t="shared" ca="1" si="88"/>
        <v>0.18868575366821283</v>
      </c>
      <c r="DS536" s="224">
        <f t="shared" ca="1" si="88"/>
        <v>0.18868575366821283</v>
      </c>
      <c r="DT536" s="224">
        <f t="shared" ca="1" si="88"/>
        <v>0.18868575366821283</v>
      </c>
      <c r="DU536" s="224">
        <f t="shared" ca="1" si="88"/>
        <v>0.18868575366821283</v>
      </c>
      <c r="DV536" s="224">
        <f t="shared" ca="1" si="88"/>
        <v>0.18868575366821283</v>
      </c>
      <c r="DW536" s="224">
        <f t="shared" ca="1" si="88"/>
        <v>0.18868575366821283</v>
      </c>
      <c r="DX536" s="224">
        <f t="shared" ca="1" si="88"/>
        <v>0.18868575366821283</v>
      </c>
      <c r="DY536" s="224">
        <f t="shared" ref="DY536:EX536" ca="1" si="89">IF(MONTH(DY$532)=$G536,(DX536*(1+(OFFSET($AF516,0,YearCounter))))+((OFFSET($AF516,0,YearCounter))),DX536)</f>
        <v>0.18868575366821283</v>
      </c>
      <c r="DZ536" s="224">
        <f t="shared" ca="1" si="89"/>
        <v>0.18868575366821283</v>
      </c>
      <c r="EA536" s="224">
        <f t="shared" ca="1" si="89"/>
        <v>0.18868575366821283</v>
      </c>
      <c r="EB536" s="224">
        <f t="shared" ca="1" si="89"/>
        <v>0.18868575366821283</v>
      </c>
      <c r="EC536" s="224">
        <f t="shared" ca="1" si="89"/>
        <v>0.21840289750991812</v>
      </c>
      <c r="ED536" s="224">
        <f t="shared" ca="1" si="89"/>
        <v>0.21840289750991812</v>
      </c>
      <c r="EE536" s="224">
        <f t="shared" ca="1" si="89"/>
        <v>0.21840289750991812</v>
      </c>
      <c r="EF536" s="224">
        <f t="shared" ca="1" si="89"/>
        <v>0.21840289750991812</v>
      </c>
      <c r="EG536" s="224">
        <f t="shared" ca="1" si="89"/>
        <v>0.21840289750991812</v>
      </c>
      <c r="EH536" s="224">
        <f t="shared" ca="1" si="89"/>
        <v>0.21840289750991812</v>
      </c>
      <c r="EI536" s="224">
        <f t="shared" ca="1" si="89"/>
        <v>0.21840289750991812</v>
      </c>
      <c r="EJ536" s="224">
        <f t="shared" ca="1" si="89"/>
        <v>0.21840289750991812</v>
      </c>
      <c r="EK536" s="224">
        <f t="shared" ca="1" si="89"/>
        <v>0.21840289750991812</v>
      </c>
      <c r="EL536" s="224">
        <f t="shared" ca="1" si="89"/>
        <v>0.21840289750991812</v>
      </c>
      <c r="EM536" s="224">
        <f t="shared" ca="1" si="89"/>
        <v>0.21840289750991812</v>
      </c>
      <c r="EN536" s="224">
        <f t="shared" ca="1" si="89"/>
        <v>0.21840289750991812</v>
      </c>
      <c r="EO536" s="224">
        <f t="shared" ca="1" si="89"/>
        <v>0.24886296994766605</v>
      </c>
      <c r="EP536" s="224">
        <f t="shared" ca="1" si="89"/>
        <v>0.24886296994766605</v>
      </c>
      <c r="EQ536" s="224">
        <f t="shared" ca="1" si="89"/>
        <v>0.24886296994766605</v>
      </c>
      <c r="ER536" s="224">
        <f t="shared" ca="1" si="89"/>
        <v>0.24886296994766605</v>
      </c>
      <c r="ES536" s="224">
        <f t="shared" ca="1" si="89"/>
        <v>0.24886296994766605</v>
      </c>
      <c r="ET536" s="224">
        <f t="shared" ca="1" si="89"/>
        <v>0.24886296994766605</v>
      </c>
      <c r="EU536" s="224">
        <f t="shared" ca="1" si="89"/>
        <v>0.24886296994766605</v>
      </c>
      <c r="EV536" s="224">
        <f t="shared" ca="1" si="89"/>
        <v>0.24886296994766605</v>
      </c>
      <c r="EW536" s="224">
        <f t="shared" ca="1" si="89"/>
        <v>0.24886296994766605</v>
      </c>
      <c r="EX536" s="224">
        <f t="shared" ca="1" si="89"/>
        <v>0.24886296994766605</v>
      </c>
      <c r="EY536" s="261"/>
      <c r="EZ536" s="863">
        <f t="shared" ca="1" si="81"/>
        <v>0</v>
      </c>
      <c r="FB536" s="261"/>
    </row>
    <row r="537" spans="1:158" hidden="1" outlineLevel="2">
      <c r="A537" s="2">
        <v>4</v>
      </c>
      <c r="B537" s="1005" t="str">
        <f t="shared" si="74"/>
        <v>Hardware Maintenance</v>
      </c>
      <c r="C537" s="1006"/>
      <c r="D537" s="1007"/>
      <c r="E537" s="72"/>
      <c r="F537" s="36"/>
      <c r="G537" s="225">
        <f t="shared" si="75"/>
        <v>4</v>
      </c>
      <c r="H537" s="36"/>
      <c r="I537" s="36"/>
      <c r="J537" s="36"/>
      <c r="K537" s="36"/>
      <c r="L537" s="36"/>
      <c r="M537" s="36"/>
      <c r="N537" s="36"/>
      <c r="O537" s="36"/>
      <c r="P537" s="36"/>
      <c r="Q537" s="36"/>
      <c r="R537" s="36"/>
      <c r="S537" s="36"/>
      <c r="T537" s="36"/>
      <c r="U537" s="36"/>
      <c r="V537" s="36"/>
      <c r="W537" s="36"/>
      <c r="X537" s="36"/>
      <c r="Y537" s="36"/>
      <c r="Z537" s="36"/>
      <c r="AA537" s="36"/>
      <c r="AB537" s="36"/>
      <c r="AC537" s="36"/>
      <c r="AD537" s="36"/>
      <c r="AF537" s="224">
        <f t="shared" si="76"/>
        <v>0</v>
      </c>
      <c r="AG537" s="224">
        <f t="shared" ref="AG537:BL537" ca="1" si="90">IF(MONTH(AG$532)=$G537,(AF537*(1+(OFFSET($AF517,0,YearCounter))))+((OFFSET($AF517,0,YearCounter))),AF537)</f>
        <v>0</v>
      </c>
      <c r="AH537" s="224">
        <f t="shared" ca="1" si="90"/>
        <v>0</v>
      </c>
      <c r="AI537" s="224">
        <f t="shared" ca="1" si="90"/>
        <v>0</v>
      </c>
      <c r="AJ537" s="224">
        <f t="shared" ca="1" si="90"/>
        <v>0</v>
      </c>
      <c r="AK537" s="224">
        <f t="shared" ca="1" si="90"/>
        <v>0</v>
      </c>
      <c r="AL537" s="224">
        <f t="shared" ca="1" si="90"/>
        <v>0</v>
      </c>
      <c r="AM537" s="224">
        <f t="shared" ca="1" si="90"/>
        <v>0</v>
      </c>
      <c r="AN537" s="224">
        <f t="shared" ca="1" si="90"/>
        <v>0</v>
      </c>
      <c r="AO537" s="224">
        <f t="shared" ca="1" si="90"/>
        <v>0</v>
      </c>
      <c r="AP537" s="224">
        <f t="shared" ca="1" si="90"/>
        <v>0</v>
      </c>
      <c r="AQ537" s="224">
        <f t="shared" ca="1" si="90"/>
        <v>0</v>
      </c>
      <c r="AR537" s="224">
        <f t="shared" ca="1" si="90"/>
        <v>0</v>
      </c>
      <c r="AS537" s="224">
        <f t="shared" ca="1" si="90"/>
        <v>0</v>
      </c>
      <c r="AT537" s="224">
        <f t="shared" ca="1" si="90"/>
        <v>0</v>
      </c>
      <c r="AU537" s="224">
        <f t="shared" ca="1" si="90"/>
        <v>0</v>
      </c>
      <c r="AV537" s="224">
        <f t="shared" ca="1" si="90"/>
        <v>0</v>
      </c>
      <c r="AW537" s="224">
        <f t="shared" ca="1" si="90"/>
        <v>0</v>
      </c>
      <c r="AX537" s="224">
        <f t="shared" ca="1" si="90"/>
        <v>0</v>
      </c>
      <c r="AY537" s="224">
        <f t="shared" ca="1" si="90"/>
        <v>0</v>
      </c>
      <c r="AZ537" s="224">
        <f t="shared" ca="1" si="90"/>
        <v>0</v>
      </c>
      <c r="BA537" s="224">
        <f t="shared" ca="1" si="90"/>
        <v>0</v>
      </c>
      <c r="BB537" s="224">
        <f t="shared" ca="1" si="90"/>
        <v>0</v>
      </c>
      <c r="BC537" s="224">
        <f t="shared" ca="1" si="90"/>
        <v>0</v>
      </c>
      <c r="BD537" s="224">
        <f t="shared" ca="1" si="90"/>
        <v>0</v>
      </c>
      <c r="BE537" s="224">
        <f t="shared" ca="1" si="90"/>
        <v>0</v>
      </c>
      <c r="BF537" s="224">
        <f t="shared" ca="1" si="90"/>
        <v>0</v>
      </c>
      <c r="BG537" s="224">
        <f t="shared" ca="1" si="90"/>
        <v>0</v>
      </c>
      <c r="BH537" s="224">
        <f t="shared" ca="1" si="90"/>
        <v>0</v>
      </c>
      <c r="BI537" s="224">
        <f t="shared" ca="1" si="90"/>
        <v>0</v>
      </c>
      <c r="BJ537" s="224">
        <f t="shared" ca="1" si="90"/>
        <v>0</v>
      </c>
      <c r="BK537" s="224">
        <f t="shared" ca="1" si="90"/>
        <v>0</v>
      </c>
      <c r="BL537" s="224">
        <f t="shared" ca="1" si="90"/>
        <v>0</v>
      </c>
      <c r="BM537" s="224">
        <f t="shared" ref="BM537:CR537" ca="1" si="91">IF(MONTH(BM$532)=$G537,(BL537*(1+(OFFSET($AF517,0,YearCounter))))+((OFFSET($AF517,0,YearCounter))),BL537)</f>
        <v>0</v>
      </c>
      <c r="BN537" s="224">
        <f t="shared" ca="1" si="91"/>
        <v>0</v>
      </c>
      <c r="BO537" s="224">
        <f t="shared" ca="1" si="91"/>
        <v>0</v>
      </c>
      <c r="BP537" s="224">
        <f t="shared" ca="1" si="91"/>
        <v>0</v>
      </c>
      <c r="BQ537" s="224">
        <f t="shared" ca="1" si="91"/>
        <v>0</v>
      </c>
      <c r="BR537" s="224">
        <f t="shared" ca="1" si="91"/>
        <v>0</v>
      </c>
      <c r="BS537" s="224">
        <f t="shared" ca="1" si="91"/>
        <v>0</v>
      </c>
      <c r="BT537" s="224">
        <f t="shared" ca="1" si="91"/>
        <v>0</v>
      </c>
      <c r="BU537" s="224">
        <f t="shared" ca="1" si="91"/>
        <v>0</v>
      </c>
      <c r="BV537" s="224">
        <f t="shared" ca="1" si="91"/>
        <v>0</v>
      </c>
      <c r="BW537" s="224">
        <f t="shared" ca="1" si="91"/>
        <v>0</v>
      </c>
      <c r="BX537" s="224">
        <f t="shared" ca="1" si="91"/>
        <v>0</v>
      </c>
      <c r="BY537" s="224">
        <f t="shared" ca="1" si="91"/>
        <v>0</v>
      </c>
      <c r="BZ537" s="224">
        <f t="shared" ca="1" si="91"/>
        <v>0</v>
      </c>
      <c r="CA537" s="224">
        <f t="shared" ca="1" si="91"/>
        <v>0</v>
      </c>
      <c r="CB537" s="224">
        <f t="shared" ca="1" si="91"/>
        <v>0</v>
      </c>
      <c r="CC537" s="224">
        <f t="shared" ca="1" si="91"/>
        <v>0</v>
      </c>
      <c r="CD537" s="224">
        <f t="shared" ca="1" si="91"/>
        <v>0</v>
      </c>
      <c r="CE537" s="224">
        <f t="shared" ca="1" si="91"/>
        <v>0</v>
      </c>
      <c r="CF537" s="224">
        <f t="shared" ca="1" si="91"/>
        <v>0</v>
      </c>
      <c r="CG537" s="224">
        <f t="shared" ca="1" si="91"/>
        <v>0</v>
      </c>
      <c r="CH537" s="224">
        <f t="shared" ca="1" si="91"/>
        <v>0</v>
      </c>
      <c r="CI537" s="224">
        <f t="shared" ca="1" si="91"/>
        <v>0</v>
      </c>
      <c r="CJ537" s="224">
        <f t="shared" ca="1" si="91"/>
        <v>0</v>
      </c>
      <c r="CK537" s="224">
        <f t="shared" ca="1" si="91"/>
        <v>0</v>
      </c>
      <c r="CL537" s="224">
        <f t="shared" ca="1" si="91"/>
        <v>0</v>
      </c>
      <c r="CM537" s="224">
        <f t="shared" ca="1" si="91"/>
        <v>0</v>
      </c>
      <c r="CN537" s="224">
        <f t="shared" ca="1" si="91"/>
        <v>0</v>
      </c>
      <c r="CO537" s="224">
        <f t="shared" ca="1" si="91"/>
        <v>0</v>
      </c>
      <c r="CP537" s="224">
        <f t="shared" ca="1" si="91"/>
        <v>0</v>
      </c>
      <c r="CQ537" s="224">
        <f t="shared" ca="1" si="91"/>
        <v>0</v>
      </c>
      <c r="CR537" s="224">
        <f t="shared" ca="1" si="91"/>
        <v>0</v>
      </c>
      <c r="CS537" s="224">
        <f t="shared" ref="CS537:DX537" ca="1" si="92">IF(MONTH(CS$532)=$G537,(CR537*(1+(OFFSET($AF517,0,YearCounter))))+((OFFSET($AF517,0,YearCounter))),CR537)</f>
        <v>0</v>
      </c>
      <c r="CT537" s="224">
        <f t="shared" ca="1" si="92"/>
        <v>0</v>
      </c>
      <c r="CU537" s="224">
        <f t="shared" ca="1" si="92"/>
        <v>0</v>
      </c>
      <c r="CV537" s="224">
        <f t="shared" ca="1" si="92"/>
        <v>0</v>
      </c>
      <c r="CW537" s="224">
        <f t="shared" ca="1" si="92"/>
        <v>0</v>
      </c>
      <c r="CX537" s="224">
        <f t="shared" ca="1" si="92"/>
        <v>0</v>
      </c>
      <c r="CY537" s="224">
        <f t="shared" ca="1" si="92"/>
        <v>0</v>
      </c>
      <c r="CZ537" s="224">
        <f t="shared" ca="1" si="92"/>
        <v>0</v>
      </c>
      <c r="DA537" s="224">
        <f t="shared" ca="1" si="92"/>
        <v>0</v>
      </c>
      <c r="DB537" s="224">
        <f t="shared" ca="1" si="92"/>
        <v>0</v>
      </c>
      <c r="DC537" s="224">
        <f t="shared" ca="1" si="92"/>
        <v>0</v>
      </c>
      <c r="DD537" s="224">
        <f t="shared" ca="1" si="92"/>
        <v>0</v>
      </c>
      <c r="DE537" s="224">
        <f t="shared" ca="1" si="92"/>
        <v>0</v>
      </c>
      <c r="DF537" s="224">
        <f t="shared" ca="1" si="92"/>
        <v>0</v>
      </c>
      <c r="DG537" s="224">
        <f t="shared" ca="1" si="92"/>
        <v>0</v>
      </c>
      <c r="DH537" s="224">
        <f t="shared" ca="1" si="92"/>
        <v>0</v>
      </c>
      <c r="DI537" s="224">
        <f t="shared" ca="1" si="92"/>
        <v>0</v>
      </c>
      <c r="DJ537" s="224">
        <f t="shared" ca="1" si="92"/>
        <v>0</v>
      </c>
      <c r="DK537" s="224">
        <f t="shared" ca="1" si="92"/>
        <v>0</v>
      </c>
      <c r="DL537" s="224">
        <f t="shared" ca="1" si="92"/>
        <v>0</v>
      </c>
      <c r="DM537" s="224">
        <f t="shared" ca="1" si="92"/>
        <v>0</v>
      </c>
      <c r="DN537" s="224">
        <f t="shared" ca="1" si="92"/>
        <v>0</v>
      </c>
      <c r="DO537" s="224">
        <f t="shared" ca="1" si="92"/>
        <v>0</v>
      </c>
      <c r="DP537" s="224">
        <f t="shared" ca="1" si="92"/>
        <v>0</v>
      </c>
      <c r="DQ537" s="224">
        <f t="shared" ca="1" si="92"/>
        <v>0</v>
      </c>
      <c r="DR537" s="224">
        <f t="shared" ca="1" si="92"/>
        <v>0</v>
      </c>
      <c r="DS537" s="224">
        <f t="shared" ca="1" si="92"/>
        <v>0</v>
      </c>
      <c r="DT537" s="224">
        <f t="shared" ca="1" si="92"/>
        <v>0</v>
      </c>
      <c r="DU537" s="224">
        <f t="shared" ca="1" si="92"/>
        <v>0</v>
      </c>
      <c r="DV537" s="224">
        <f t="shared" ca="1" si="92"/>
        <v>0</v>
      </c>
      <c r="DW537" s="224">
        <f t="shared" ca="1" si="92"/>
        <v>0</v>
      </c>
      <c r="DX537" s="224">
        <f t="shared" ca="1" si="92"/>
        <v>0</v>
      </c>
      <c r="DY537" s="224">
        <f t="shared" ref="DY537:EX537" ca="1" si="93">IF(MONTH(DY$532)=$G537,(DX537*(1+(OFFSET($AF517,0,YearCounter))))+((OFFSET($AF517,0,YearCounter))),DX537)</f>
        <v>0</v>
      </c>
      <c r="DZ537" s="224">
        <f t="shared" ca="1" si="93"/>
        <v>0</v>
      </c>
      <c r="EA537" s="224">
        <f t="shared" ca="1" si="93"/>
        <v>0</v>
      </c>
      <c r="EB537" s="224">
        <f t="shared" ca="1" si="93"/>
        <v>0</v>
      </c>
      <c r="EC537" s="224">
        <f t="shared" ca="1" si="93"/>
        <v>0</v>
      </c>
      <c r="ED537" s="224">
        <f t="shared" ca="1" si="93"/>
        <v>0</v>
      </c>
      <c r="EE537" s="224">
        <f t="shared" ca="1" si="93"/>
        <v>0</v>
      </c>
      <c r="EF537" s="224">
        <f t="shared" ca="1" si="93"/>
        <v>0</v>
      </c>
      <c r="EG537" s="224">
        <f t="shared" ca="1" si="93"/>
        <v>0</v>
      </c>
      <c r="EH537" s="224">
        <f t="shared" ca="1" si="93"/>
        <v>0</v>
      </c>
      <c r="EI537" s="224">
        <f t="shared" ca="1" si="93"/>
        <v>0</v>
      </c>
      <c r="EJ537" s="224">
        <f t="shared" ca="1" si="93"/>
        <v>0</v>
      </c>
      <c r="EK537" s="224">
        <f t="shared" ca="1" si="93"/>
        <v>0</v>
      </c>
      <c r="EL537" s="224">
        <f t="shared" ca="1" si="93"/>
        <v>0</v>
      </c>
      <c r="EM537" s="224">
        <f t="shared" ca="1" si="93"/>
        <v>0</v>
      </c>
      <c r="EN537" s="224">
        <f t="shared" ca="1" si="93"/>
        <v>0</v>
      </c>
      <c r="EO537" s="224">
        <f t="shared" ca="1" si="93"/>
        <v>0</v>
      </c>
      <c r="EP537" s="224">
        <f t="shared" ca="1" si="93"/>
        <v>0</v>
      </c>
      <c r="EQ537" s="224">
        <f t="shared" ca="1" si="93"/>
        <v>0</v>
      </c>
      <c r="ER537" s="224">
        <f t="shared" ca="1" si="93"/>
        <v>0</v>
      </c>
      <c r="ES537" s="224">
        <f t="shared" ca="1" si="93"/>
        <v>0</v>
      </c>
      <c r="ET537" s="224">
        <f t="shared" ca="1" si="93"/>
        <v>0</v>
      </c>
      <c r="EU537" s="224">
        <f t="shared" ca="1" si="93"/>
        <v>0</v>
      </c>
      <c r="EV537" s="224">
        <f t="shared" ca="1" si="93"/>
        <v>0</v>
      </c>
      <c r="EW537" s="224">
        <f t="shared" ca="1" si="93"/>
        <v>0</v>
      </c>
      <c r="EX537" s="224">
        <f t="shared" ca="1" si="93"/>
        <v>0</v>
      </c>
      <c r="EY537" s="261"/>
      <c r="EZ537" s="863">
        <f t="shared" ca="1" si="81"/>
        <v>0</v>
      </c>
      <c r="FB537" s="261"/>
    </row>
    <row r="538" spans="1:158" hidden="1" outlineLevel="2">
      <c r="A538" s="2">
        <v>5</v>
      </c>
      <c r="B538" s="1005" t="str">
        <f t="shared" si="74"/>
        <v>Infrastructure</v>
      </c>
      <c r="C538" s="1006"/>
      <c r="D538" s="1007"/>
      <c r="E538" s="36"/>
      <c r="F538" s="36"/>
      <c r="G538" s="225">
        <f t="shared" si="75"/>
        <v>5</v>
      </c>
      <c r="H538" s="36"/>
      <c r="I538" s="36"/>
      <c r="J538" s="36"/>
      <c r="K538" s="36"/>
      <c r="L538" s="36"/>
      <c r="M538" s="36"/>
      <c r="N538" s="36"/>
      <c r="O538" s="36"/>
      <c r="P538" s="36"/>
      <c r="Q538" s="36"/>
      <c r="R538" s="36"/>
      <c r="S538" s="36"/>
      <c r="T538" s="36"/>
      <c r="U538" s="36"/>
      <c r="V538" s="36"/>
      <c r="W538" s="36"/>
      <c r="X538" s="36"/>
      <c r="Y538" s="36"/>
      <c r="Z538" s="36"/>
      <c r="AA538" s="36"/>
      <c r="AB538" s="36"/>
      <c r="AC538" s="36"/>
      <c r="AD538" s="36"/>
      <c r="AF538" s="224">
        <f t="shared" si="76"/>
        <v>0</v>
      </c>
      <c r="AG538" s="224">
        <f t="shared" ref="AG538:BL538" ca="1" si="94">IF(MONTH(AG$532)=$G538,(AF538*(1+(OFFSET($AF518,0,YearCounter))))+((OFFSET($AF518,0,YearCounter))),AF538)</f>
        <v>0</v>
      </c>
      <c r="AH538" s="224">
        <f t="shared" ca="1" si="94"/>
        <v>0</v>
      </c>
      <c r="AI538" s="224">
        <f t="shared" ca="1" si="94"/>
        <v>0</v>
      </c>
      <c r="AJ538" s="224">
        <f t="shared" ca="1" si="94"/>
        <v>0</v>
      </c>
      <c r="AK538" s="224">
        <f t="shared" ca="1" si="94"/>
        <v>0</v>
      </c>
      <c r="AL538" s="224">
        <f t="shared" ca="1" si="94"/>
        <v>0</v>
      </c>
      <c r="AM538" s="224">
        <f t="shared" ca="1" si="94"/>
        <v>0</v>
      </c>
      <c r="AN538" s="224">
        <f t="shared" ca="1" si="94"/>
        <v>0</v>
      </c>
      <c r="AO538" s="224">
        <f t="shared" ca="1" si="94"/>
        <v>0</v>
      </c>
      <c r="AP538" s="224">
        <f t="shared" ca="1" si="94"/>
        <v>0</v>
      </c>
      <c r="AQ538" s="224">
        <f t="shared" ca="1" si="94"/>
        <v>0</v>
      </c>
      <c r="AR538" s="224">
        <f t="shared" ca="1" si="94"/>
        <v>0</v>
      </c>
      <c r="AS538" s="224">
        <f t="shared" ca="1" si="94"/>
        <v>0</v>
      </c>
      <c r="AT538" s="224">
        <f t="shared" ca="1" si="94"/>
        <v>0</v>
      </c>
      <c r="AU538" s="224">
        <f t="shared" ca="1" si="94"/>
        <v>0</v>
      </c>
      <c r="AV538" s="224">
        <f t="shared" ca="1" si="94"/>
        <v>0</v>
      </c>
      <c r="AW538" s="224">
        <f t="shared" ca="1" si="94"/>
        <v>0</v>
      </c>
      <c r="AX538" s="224">
        <f t="shared" ca="1" si="94"/>
        <v>0</v>
      </c>
      <c r="AY538" s="224">
        <f t="shared" ca="1" si="94"/>
        <v>0</v>
      </c>
      <c r="AZ538" s="224">
        <f t="shared" ca="1" si="94"/>
        <v>0</v>
      </c>
      <c r="BA538" s="224">
        <f t="shared" ca="1" si="94"/>
        <v>0</v>
      </c>
      <c r="BB538" s="224">
        <f t="shared" ca="1" si="94"/>
        <v>0</v>
      </c>
      <c r="BC538" s="224">
        <f t="shared" ca="1" si="94"/>
        <v>0</v>
      </c>
      <c r="BD538" s="224">
        <f t="shared" ca="1" si="94"/>
        <v>0</v>
      </c>
      <c r="BE538" s="224">
        <f t="shared" ca="1" si="94"/>
        <v>0</v>
      </c>
      <c r="BF538" s="224">
        <f t="shared" ca="1" si="94"/>
        <v>0</v>
      </c>
      <c r="BG538" s="224">
        <f t="shared" ca="1" si="94"/>
        <v>0</v>
      </c>
      <c r="BH538" s="224">
        <f t="shared" ca="1" si="94"/>
        <v>0</v>
      </c>
      <c r="BI538" s="224">
        <f t="shared" ca="1" si="94"/>
        <v>0</v>
      </c>
      <c r="BJ538" s="224">
        <f t="shared" ca="1" si="94"/>
        <v>0</v>
      </c>
      <c r="BK538" s="224">
        <f t="shared" ca="1" si="94"/>
        <v>0</v>
      </c>
      <c r="BL538" s="224">
        <f t="shared" ca="1" si="94"/>
        <v>0</v>
      </c>
      <c r="BM538" s="224">
        <f t="shared" ref="BM538:CR538" ca="1" si="95">IF(MONTH(BM$532)=$G538,(BL538*(1+(OFFSET($AF518,0,YearCounter))))+((OFFSET($AF518,0,YearCounter))),BL538)</f>
        <v>0</v>
      </c>
      <c r="BN538" s="224">
        <f t="shared" ca="1" si="95"/>
        <v>0</v>
      </c>
      <c r="BO538" s="224">
        <f t="shared" ca="1" si="95"/>
        <v>0</v>
      </c>
      <c r="BP538" s="224">
        <f t="shared" ca="1" si="95"/>
        <v>0</v>
      </c>
      <c r="BQ538" s="224">
        <f t="shared" ca="1" si="95"/>
        <v>0</v>
      </c>
      <c r="BR538" s="224">
        <f t="shared" ca="1" si="95"/>
        <v>0</v>
      </c>
      <c r="BS538" s="224">
        <f t="shared" ca="1" si="95"/>
        <v>0</v>
      </c>
      <c r="BT538" s="224">
        <f t="shared" ca="1" si="95"/>
        <v>0</v>
      </c>
      <c r="BU538" s="224">
        <f t="shared" ca="1" si="95"/>
        <v>0</v>
      </c>
      <c r="BV538" s="224">
        <f t="shared" ca="1" si="95"/>
        <v>0</v>
      </c>
      <c r="BW538" s="224">
        <f t="shared" ca="1" si="95"/>
        <v>0</v>
      </c>
      <c r="BX538" s="224">
        <f t="shared" ca="1" si="95"/>
        <v>0</v>
      </c>
      <c r="BY538" s="224">
        <f t="shared" ca="1" si="95"/>
        <v>0</v>
      </c>
      <c r="BZ538" s="224">
        <f t="shared" ca="1" si="95"/>
        <v>0</v>
      </c>
      <c r="CA538" s="224">
        <f t="shared" ca="1" si="95"/>
        <v>0</v>
      </c>
      <c r="CB538" s="224">
        <f t="shared" ca="1" si="95"/>
        <v>0</v>
      </c>
      <c r="CC538" s="224">
        <f t="shared" ca="1" si="95"/>
        <v>0</v>
      </c>
      <c r="CD538" s="224">
        <f t="shared" ca="1" si="95"/>
        <v>0</v>
      </c>
      <c r="CE538" s="224">
        <f t="shared" ca="1" si="95"/>
        <v>0</v>
      </c>
      <c r="CF538" s="224">
        <f t="shared" ca="1" si="95"/>
        <v>0</v>
      </c>
      <c r="CG538" s="224">
        <f t="shared" ca="1" si="95"/>
        <v>0</v>
      </c>
      <c r="CH538" s="224">
        <f t="shared" ca="1" si="95"/>
        <v>0</v>
      </c>
      <c r="CI538" s="224">
        <f t="shared" ca="1" si="95"/>
        <v>0</v>
      </c>
      <c r="CJ538" s="224">
        <f t="shared" ca="1" si="95"/>
        <v>0</v>
      </c>
      <c r="CK538" s="224">
        <f t="shared" ca="1" si="95"/>
        <v>0</v>
      </c>
      <c r="CL538" s="224">
        <f t="shared" ca="1" si="95"/>
        <v>0</v>
      </c>
      <c r="CM538" s="224">
        <f t="shared" ca="1" si="95"/>
        <v>0</v>
      </c>
      <c r="CN538" s="224">
        <f t="shared" ca="1" si="95"/>
        <v>0</v>
      </c>
      <c r="CO538" s="224">
        <f t="shared" ca="1" si="95"/>
        <v>0</v>
      </c>
      <c r="CP538" s="224">
        <f t="shared" ca="1" si="95"/>
        <v>0</v>
      </c>
      <c r="CQ538" s="224">
        <f t="shared" ca="1" si="95"/>
        <v>0</v>
      </c>
      <c r="CR538" s="224">
        <f t="shared" ca="1" si="95"/>
        <v>0</v>
      </c>
      <c r="CS538" s="224">
        <f t="shared" ref="CS538:DX538" ca="1" si="96">IF(MONTH(CS$532)=$G538,(CR538*(1+(OFFSET($AF518,0,YearCounter))))+((OFFSET($AF518,0,YearCounter))),CR538)</f>
        <v>0</v>
      </c>
      <c r="CT538" s="224">
        <f t="shared" ca="1" si="96"/>
        <v>0</v>
      </c>
      <c r="CU538" s="224">
        <f t="shared" ca="1" si="96"/>
        <v>0</v>
      </c>
      <c r="CV538" s="224">
        <f t="shared" ca="1" si="96"/>
        <v>0</v>
      </c>
      <c r="CW538" s="224">
        <f t="shared" ca="1" si="96"/>
        <v>0</v>
      </c>
      <c r="CX538" s="224">
        <f t="shared" ca="1" si="96"/>
        <v>0</v>
      </c>
      <c r="CY538" s="224">
        <f t="shared" ca="1" si="96"/>
        <v>0</v>
      </c>
      <c r="CZ538" s="224">
        <f t="shared" ca="1" si="96"/>
        <v>0</v>
      </c>
      <c r="DA538" s="224">
        <f t="shared" ca="1" si="96"/>
        <v>0</v>
      </c>
      <c r="DB538" s="224">
        <f t="shared" ca="1" si="96"/>
        <v>0</v>
      </c>
      <c r="DC538" s="224">
        <f t="shared" ca="1" si="96"/>
        <v>0</v>
      </c>
      <c r="DD538" s="224">
        <f t="shared" ca="1" si="96"/>
        <v>0</v>
      </c>
      <c r="DE538" s="224">
        <f t="shared" ca="1" si="96"/>
        <v>0</v>
      </c>
      <c r="DF538" s="224">
        <f t="shared" ca="1" si="96"/>
        <v>0</v>
      </c>
      <c r="DG538" s="224">
        <f t="shared" ca="1" si="96"/>
        <v>0</v>
      </c>
      <c r="DH538" s="224">
        <f t="shared" ca="1" si="96"/>
        <v>0</v>
      </c>
      <c r="DI538" s="224">
        <f t="shared" ca="1" si="96"/>
        <v>0</v>
      </c>
      <c r="DJ538" s="224">
        <f t="shared" ca="1" si="96"/>
        <v>0</v>
      </c>
      <c r="DK538" s="224">
        <f t="shared" ca="1" si="96"/>
        <v>0</v>
      </c>
      <c r="DL538" s="224">
        <f t="shared" ca="1" si="96"/>
        <v>0</v>
      </c>
      <c r="DM538" s="224">
        <f t="shared" ca="1" si="96"/>
        <v>0</v>
      </c>
      <c r="DN538" s="224">
        <f t="shared" ca="1" si="96"/>
        <v>0</v>
      </c>
      <c r="DO538" s="224">
        <f t="shared" ca="1" si="96"/>
        <v>0</v>
      </c>
      <c r="DP538" s="224">
        <f t="shared" ca="1" si="96"/>
        <v>0</v>
      </c>
      <c r="DQ538" s="224">
        <f t="shared" ca="1" si="96"/>
        <v>0</v>
      </c>
      <c r="DR538" s="224">
        <f t="shared" ca="1" si="96"/>
        <v>0</v>
      </c>
      <c r="DS538" s="224">
        <f t="shared" ca="1" si="96"/>
        <v>0</v>
      </c>
      <c r="DT538" s="224">
        <f t="shared" ca="1" si="96"/>
        <v>0</v>
      </c>
      <c r="DU538" s="224">
        <f t="shared" ca="1" si="96"/>
        <v>0</v>
      </c>
      <c r="DV538" s="224">
        <f t="shared" ca="1" si="96"/>
        <v>0</v>
      </c>
      <c r="DW538" s="224">
        <f t="shared" ca="1" si="96"/>
        <v>0</v>
      </c>
      <c r="DX538" s="224">
        <f t="shared" ca="1" si="96"/>
        <v>0</v>
      </c>
      <c r="DY538" s="224">
        <f t="shared" ref="DY538:EX538" ca="1" si="97">IF(MONTH(DY$532)=$G538,(DX538*(1+(OFFSET($AF518,0,YearCounter))))+((OFFSET($AF518,0,YearCounter))),DX538)</f>
        <v>0</v>
      </c>
      <c r="DZ538" s="224">
        <f t="shared" ca="1" si="97"/>
        <v>0</v>
      </c>
      <c r="EA538" s="224">
        <f t="shared" ca="1" si="97"/>
        <v>0</v>
      </c>
      <c r="EB538" s="224">
        <f t="shared" ca="1" si="97"/>
        <v>0</v>
      </c>
      <c r="EC538" s="224">
        <f t="shared" ca="1" si="97"/>
        <v>0</v>
      </c>
      <c r="ED538" s="224">
        <f t="shared" ca="1" si="97"/>
        <v>0</v>
      </c>
      <c r="EE538" s="224">
        <f t="shared" ca="1" si="97"/>
        <v>0</v>
      </c>
      <c r="EF538" s="224">
        <f t="shared" ca="1" si="97"/>
        <v>0</v>
      </c>
      <c r="EG538" s="224">
        <f t="shared" ca="1" si="97"/>
        <v>0</v>
      </c>
      <c r="EH538" s="224">
        <f t="shared" ca="1" si="97"/>
        <v>0</v>
      </c>
      <c r="EI538" s="224">
        <f t="shared" ca="1" si="97"/>
        <v>0</v>
      </c>
      <c r="EJ538" s="224">
        <f t="shared" ca="1" si="97"/>
        <v>0</v>
      </c>
      <c r="EK538" s="224">
        <f t="shared" ca="1" si="97"/>
        <v>0</v>
      </c>
      <c r="EL538" s="224">
        <f t="shared" ca="1" si="97"/>
        <v>0</v>
      </c>
      <c r="EM538" s="224">
        <f t="shared" ca="1" si="97"/>
        <v>0</v>
      </c>
      <c r="EN538" s="224">
        <f t="shared" ca="1" si="97"/>
        <v>0</v>
      </c>
      <c r="EO538" s="224">
        <f t="shared" ca="1" si="97"/>
        <v>0</v>
      </c>
      <c r="EP538" s="224">
        <f t="shared" ca="1" si="97"/>
        <v>0</v>
      </c>
      <c r="EQ538" s="224">
        <f t="shared" ca="1" si="97"/>
        <v>0</v>
      </c>
      <c r="ER538" s="224">
        <f t="shared" ca="1" si="97"/>
        <v>0</v>
      </c>
      <c r="ES538" s="224">
        <f t="shared" ca="1" si="97"/>
        <v>0</v>
      </c>
      <c r="ET538" s="224">
        <f t="shared" ca="1" si="97"/>
        <v>0</v>
      </c>
      <c r="EU538" s="224">
        <f t="shared" ca="1" si="97"/>
        <v>0</v>
      </c>
      <c r="EV538" s="224">
        <f t="shared" ca="1" si="97"/>
        <v>0</v>
      </c>
      <c r="EW538" s="224">
        <f t="shared" ca="1" si="97"/>
        <v>0</v>
      </c>
      <c r="EX538" s="224">
        <f t="shared" ca="1" si="97"/>
        <v>0</v>
      </c>
      <c r="EY538" s="261"/>
      <c r="EZ538" s="863">
        <f t="shared" ca="1" si="81"/>
        <v>0</v>
      </c>
      <c r="FB538" s="261"/>
    </row>
    <row r="539" spans="1:158" hidden="1" outlineLevel="2">
      <c r="A539" s="2">
        <v>6</v>
      </c>
      <c r="B539" s="1005" t="str">
        <f t="shared" si="74"/>
        <v>Labour</v>
      </c>
      <c r="C539" s="1006"/>
      <c r="D539" s="1007"/>
      <c r="E539" s="36"/>
      <c r="F539" s="36"/>
      <c r="G539" s="225">
        <f t="shared" si="75"/>
        <v>6</v>
      </c>
      <c r="H539" s="36"/>
      <c r="I539" s="36"/>
      <c r="J539" s="36"/>
      <c r="K539" s="36"/>
      <c r="L539" s="36"/>
      <c r="M539" s="36"/>
      <c r="N539" s="36"/>
      <c r="O539" s="36"/>
      <c r="P539" s="36"/>
      <c r="Q539" s="36"/>
      <c r="R539" s="36"/>
      <c r="S539" s="36"/>
      <c r="T539" s="36"/>
      <c r="U539" s="36"/>
      <c r="V539" s="36"/>
      <c r="W539" s="36"/>
      <c r="X539" s="36"/>
      <c r="Y539" s="36"/>
      <c r="Z539" s="36"/>
      <c r="AA539" s="36"/>
      <c r="AB539" s="36"/>
      <c r="AC539" s="36"/>
      <c r="AD539" s="36"/>
      <c r="AF539" s="224">
        <f t="shared" si="76"/>
        <v>0</v>
      </c>
      <c r="AG539" s="224">
        <f t="shared" ref="AG539:BL539" ca="1" si="98">IF(MONTH(AG$532)=$G539,(AF539*(1+(OFFSET($AF519,0,YearCounter))))+((OFFSET($AF519,0,YearCounter))),AF539)</f>
        <v>0</v>
      </c>
      <c r="AH539" s="224">
        <f t="shared" ca="1" si="98"/>
        <v>0</v>
      </c>
      <c r="AI539" s="224">
        <f t="shared" ca="1" si="98"/>
        <v>0</v>
      </c>
      <c r="AJ539" s="224">
        <f t="shared" ca="1" si="98"/>
        <v>0</v>
      </c>
      <c r="AK539" s="224">
        <f t="shared" ca="1" si="98"/>
        <v>0</v>
      </c>
      <c r="AL539" s="224">
        <f t="shared" ca="1" si="98"/>
        <v>0</v>
      </c>
      <c r="AM539" s="224">
        <f t="shared" ca="1" si="98"/>
        <v>0</v>
      </c>
      <c r="AN539" s="224">
        <f t="shared" ca="1" si="98"/>
        <v>0</v>
      </c>
      <c r="AO539" s="224">
        <f t="shared" ca="1" si="98"/>
        <v>0</v>
      </c>
      <c r="AP539" s="224">
        <f t="shared" ca="1" si="98"/>
        <v>0</v>
      </c>
      <c r="AQ539" s="224">
        <f t="shared" ca="1" si="98"/>
        <v>0</v>
      </c>
      <c r="AR539" s="224">
        <f t="shared" ca="1" si="98"/>
        <v>0</v>
      </c>
      <c r="AS539" s="224">
        <f t="shared" ca="1" si="98"/>
        <v>0</v>
      </c>
      <c r="AT539" s="224">
        <f t="shared" ca="1" si="98"/>
        <v>0</v>
      </c>
      <c r="AU539" s="224">
        <f t="shared" ca="1" si="98"/>
        <v>0</v>
      </c>
      <c r="AV539" s="224">
        <f t="shared" ca="1" si="98"/>
        <v>0</v>
      </c>
      <c r="AW539" s="224">
        <f t="shared" ca="1" si="98"/>
        <v>0</v>
      </c>
      <c r="AX539" s="224">
        <f t="shared" ca="1" si="98"/>
        <v>0</v>
      </c>
      <c r="AY539" s="224">
        <f t="shared" ca="1" si="98"/>
        <v>0</v>
      </c>
      <c r="AZ539" s="224">
        <f t="shared" ca="1" si="98"/>
        <v>0</v>
      </c>
      <c r="BA539" s="224">
        <f t="shared" ca="1" si="98"/>
        <v>0</v>
      </c>
      <c r="BB539" s="224">
        <f t="shared" ca="1" si="98"/>
        <v>0</v>
      </c>
      <c r="BC539" s="224">
        <f t="shared" ca="1" si="98"/>
        <v>0</v>
      </c>
      <c r="BD539" s="224">
        <f t="shared" ca="1" si="98"/>
        <v>0</v>
      </c>
      <c r="BE539" s="224">
        <f t="shared" ca="1" si="98"/>
        <v>0</v>
      </c>
      <c r="BF539" s="224">
        <f t="shared" ca="1" si="98"/>
        <v>0</v>
      </c>
      <c r="BG539" s="224">
        <f t="shared" ca="1" si="98"/>
        <v>0</v>
      </c>
      <c r="BH539" s="224">
        <f t="shared" ca="1" si="98"/>
        <v>0</v>
      </c>
      <c r="BI539" s="224">
        <f t="shared" ca="1" si="98"/>
        <v>0</v>
      </c>
      <c r="BJ539" s="224">
        <f t="shared" ca="1" si="98"/>
        <v>0</v>
      </c>
      <c r="BK539" s="224">
        <f t="shared" ca="1" si="98"/>
        <v>0</v>
      </c>
      <c r="BL539" s="224">
        <f t="shared" ca="1" si="98"/>
        <v>0</v>
      </c>
      <c r="BM539" s="224">
        <f t="shared" ref="BM539:CR539" ca="1" si="99">IF(MONTH(BM$532)=$G539,(BL539*(1+(OFFSET($AF519,0,YearCounter))))+((OFFSET($AF519,0,YearCounter))),BL539)</f>
        <v>0</v>
      </c>
      <c r="BN539" s="224">
        <f t="shared" ca="1" si="99"/>
        <v>0</v>
      </c>
      <c r="BO539" s="224">
        <f t="shared" ca="1" si="99"/>
        <v>0</v>
      </c>
      <c r="BP539" s="224">
        <f t="shared" ca="1" si="99"/>
        <v>0</v>
      </c>
      <c r="BQ539" s="224">
        <f t="shared" ca="1" si="99"/>
        <v>0</v>
      </c>
      <c r="BR539" s="224">
        <f t="shared" ca="1" si="99"/>
        <v>0</v>
      </c>
      <c r="BS539" s="224">
        <f t="shared" ca="1" si="99"/>
        <v>0</v>
      </c>
      <c r="BT539" s="224">
        <f t="shared" ca="1" si="99"/>
        <v>0</v>
      </c>
      <c r="BU539" s="224">
        <f t="shared" ca="1" si="99"/>
        <v>0</v>
      </c>
      <c r="BV539" s="224">
        <f t="shared" ca="1" si="99"/>
        <v>0</v>
      </c>
      <c r="BW539" s="224">
        <f t="shared" ca="1" si="99"/>
        <v>0</v>
      </c>
      <c r="BX539" s="224">
        <f t="shared" ca="1" si="99"/>
        <v>0</v>
      </c>
      <c r="BY539" s="224">
        <f t="shared" ca="1" si="99"/>
        <v>0</v>
      </c>
      <c r="BZ539" s="224">
        <f t="shared" ca="1" si="99"/>
        <v>0</v>
      </c>
      <c r="CA539" s="224">
        <f t="shared" ca="1" si="99"/>
        <v>0</v>
      </c>
      <c r="CB539" s="224">
        <f t="shared" ca="1" si="99"/>
        <v>0</v>
      </c>
      <c r="CC539" s="224">
        <f t="shared" ca="1" si="99"/>
        <v>0</v>
      </c>
      <c r="CD539" s="224">
        <f t="shared" ca="1" si="99"/>
        <v>0</v>
      </c>
      <c r="CE539" s="224">
        <f t="shared" ca="1" si="99"/>
        <v>0</v>
      </c>
      <c r="CF539" s="224">
        <f t="shared" ca="1" si="99"/>
        <v>0</v>
      </c>
      <c r="CG539" s="224">
        <f t="shared" ca="1" si="99"/>
        <v>0</v>
      </c>
      <c r="CH539" s="224">
        <f t="shared" ca="1" si="99"/>
        <v>0</v>
      </c>
      <c r="CI539" s="224">
        <f t="shared" ca="1" si="99"/>
        <v>0</v>
      </c>
      <c r="CJ539" s="224">
        <f t="shared" ca="1" si="99"/>
        <v>0</v>
      </c>
      <c r="CK539" s="224">
        <f t="shared" ca="1" si="99"/>
        <v>0</v>
      </c>
      <c r="CL539" s="224">
        <f t="shared" ca="1" si="99"/>
        <v>0</v>
      </c>
      <c r="CM539" s="224">
        <f t="shared" ca="1" si="99"/>
        <v>0</v>
      </c>
      <c r="CN539" s="224">
        <f t="shared" ca="1" si="99"/>
        <v>0</v>
      </c>
      <c r="CO539" s="224">
        <f t="shared" ca="1" si="99"/>
        <v>0</v>
      </c>
      <c r="CP539" s="224">
        <f t="shared" ca="1" si="99"/>
        <v>0</v>
      </c>
      <c r="CQ539" s="224">
        <f t="shared" ca="1" si="99"/>
        <v>0</v>
      </c>
      <c r="CR539" s="224">
        <f t="shared" ca="1" si="99"/>
        <v>0</v>
      </c>
      <c r="CS539" s="224">
        <f t="shared" ref="CS539:DX539" ca="1" si="100">IF(MONTH(CS$532)=$G539,(CR539*(1+(OFFSET($AF519,0,YearCounter))))+((OFFSET($AF519,0,YearCounter))),CR539)</f>
        <v>0</v>
      </c>
      <c r="CT539" s="224">
        <f t="shared" ca="1" si="100"/>
        <v>0</v>
      </c>
      <c r="CU539" s="224">
        <f t="shared" ca="1" si="100"/>
        <v>0</v>
      </c>
      <c r="CV539" s="224">
        <f t="shared" ca="1" si="100"/>
        <v>0</v>
      </c>
      <c r="CW539" s="224">
        <f t="shared" ca="1" si="100"/>
        <v>0</v>
      </c>
      <c r="CX539" s="224">
        <f t="shared" ca="1" si="100"/>
        <v>0</v>
      </c>
      <c r="CY539" s="224">
        <f t="shared" ca="1" si="100"/>
        <v>0</v>
      </c>
      <c r="CZ539" s="224">
        <f t="shared" ca="1" si="100"/>
        <v>0</v>
      </c>
      <c r="DA539" s="224">
        <f t="shared" ca="1" si="100"/>
        <v>0</v>
      </c>
      <c r="DB539" s="224">
        <f t="shared" ca="1" si="100"/>
        <v>0</v>
      </c>
      <c r="DC539" s="224">
        <f t="shared" ca="1" si="100"/>
        <v>0</v>
      </c>
      <c r="DD539" s="224">
        <f t="shared" ca="1" si="100"/>
        <v>0</v>
      </c>
      <c r="DE539" s="224">
        <f t="shared" ca="1" si="100"/>
        <v>0</v>
      </c>
      <c r="DF539" s="224">
        <f t="shared" ca="1" si="100"/>
        <v>0</v>
      </c>
      <c r="DG539" s="224">
        <f t="shared" ca="1" si="100"/>
        <v>0</v>
      </c>
      <c r="DH539" s="224">
        <f t="shared" ca="1" si="100"/>
        <v>0</v>
      </c>
      <c r="DI539" s="224">
        <f t="shared" ca="1" si="100"/>
        <v>0</v>
      </c>
      <c r="DJ539" s="224">
        <f t="shared" ca="1" si="100"/>
        <v>0</v>
      </c>
      <c r="DK539" s="224">
        <f t="shared" ca="1" si="100"/>
        <v>0</v>
      </c>
      <c r="DL539" s="224">
        <f t="shared" ca="1" si="100"/>
        <v>0</v>
      </c>
      <c r="DM539" s="224">
        <f t="shared" ca="1" si="100"/>
        <v>0</v>
      </c>
      <c r="DN539" s="224">
        <f t="shared" ca="1" si="100"/>
        <v>0</v>
      </c>
      <c r="DO539" s="224">
        <f t="shared" ca="1" si="100"/>
        <v>0</v>
      </c>
      <c r="DP539" s="224">
        <f t="shared" ca="1" si="100"/>
        <v>0</v>
      </c>
      <c r="DQ539" s="224">
        <f t="shared" ca="1" si="100"/>
        <v>0</v>
      </c>
      <c r="DR539" s="224">
        <f t="shared" ca="1" si="100"/>
        <v>0</v>
      </c>
      <c r="DS539" s="224">
        <f t="shared" ca="1" si="100"/>
        <v>0</v>
      </c>
      <c r="DT539" s="224">
        <f t="shared" ca="1" si="100"/>
        <v>0</v>
      </c>
      <c r="DU539" s="224">
        <f t="shared" ca="1" si="100"/>
        <v>0</v>
      </c>
      <c r="DV539" s="224">
        <f t="shared" ca="1" si="100"/>
        <v>0</v>
      </c>
      <c r="DW539" s="224">
        <f t="shared" ca="1" si="100"/>
        <v>0</v>
      </c>
      <c r="DX539" s="224">
        <f t="shared" ca="1" si="100"/>
        <v>0</v>
      </c>
      <c r="DY539" s="224">
        <f t="shared" ref="DY539:EX539" ca="1" si="101">IF(MONTH(DY$532)=$G539,(DX539*(1+(OFFSET($AF519,0,YearCounter))))+((OFFSET($AF519,0,YearCounter))),DX539)</f>
        <v>0</v>
      </c>
      <c r="DZ539" s="224">
        <f t="shared" ca="1" si="101"/>
        <v>0</v>
      </c>
      <c r="EA539" s="224">
        <f t="shared" ca="1" si="101"/>
        <v>0</v>
      </c>
      <c r="EB539" s="224">
        <f t="shared" ca="1" si="101"/>
        <v>0</v>
      </c>
      <c r="EC539" s="224">
        <f t="shared" ca="1" si="101"/>
        <v>0</v>
      </c>
      <c r="ED539" s="224">
        <f t="shared" ca="1" si="101"/>
        <v>0</v>
      </c>
      <c r="EE539" s="224">
        <f t="shared" ca="1" si="101"/>
        <v>0</v>
      </c>
      <c r="EF539" s="224">
        <f t="shared" ca="1" si="101"/>
        <v>0</v>
      </c>
      <c r="EG539" s="224">
        <f t="shared" ca="1" si="101"/>
        <v>0</v>
      </c>
      <c r="EH539" s="224">
        <f t="shared" ca="1" si="101"/>
        <v>0</v>
      </c>
      <c r="EI539" s="224">
        <f t="shared" ca="1" si="101"/>
        <v>0</v>
      </c>
      <c r="EJ539" s="224">
        <f t="shared" ca="1" si="101"/>
        <v>0</v>
      </c>
      <c r="EK539" s="224">
        <f t="shared" ca="1" si="101"/>
        <v>0</v>
      </c>
      <c r="EL539" s="224">
        <f t="shared" ca="1" si="101"/>
        <v>0</v>
      </c>
      <c r="EM539" s="224">
        <f t="shared" ca="1" si="101"/>
        <v>0</v>
      </c>
      <c r="EN539" s="224">
        <f t="shared" ca="1" si="101"/>
        <v>0</v>
      </c>
      <c r="EO539" s="224">
        <f t="shared" ca="1" si="101"/>
        <v>0</v>
      </c>
      <c r="EP539" s="224">
        <f t="shared" ca="1" si="101"/>
        <v>0</v>
      </c>
      <c r="EQ539" s="224">
        <f t="shared" ca="1" si="101"/>
        <v>0</v>
      </c>
      <c r="ER539" s="224">
        <f t="shared" ca="1" si="101"/>
        <v>0</v>
      </c>
      <c r="ES539" s="224">
        <f t="shared" ca="1" si="101"/>
        <v>0</v>
      </c>
      <c r="ET539" s="224">
        <f t="shared" ca="1" si="101"/>
        <v>0</v>
      </c>
      <c r="EU539" s="224">
        <f t="shared" ca="1" si="101"/>
        <v>0</v>
      </c>
      <c r="EV539" s="224">
        <f t="shared" ca="1" si="101"/>
        <v>0</v>
      </c>
      <c r="EW539" s="224">
        <f t="shared" ca="1" si="101"/>
        <v>0</v>
      </c>
      <c r="EX539" s="224">
        <f t="shared" ca="1" si="101"/>
        <v>0</v>
      </c>
      <c r="EY539" s="261"/>
      <c r="EZ539" s="863">
        <f t="shared" ca="1" si="81"/>
        <v>0</v>
      </c>
      <c r="FB539" s="261"/>
    </row>
    <row r="540" spans="1:158" hidden="1" outlineLevel="2">
      <c r="A540" s="2">
        <v>7</v>
      </c>
      <c r="B540" s="1005" t="str">
        <f t="shared" si="74"/>
        <v>Data Network</v>
      </c>
      <c r="C540" s="1006"/>
      <c r="D540" s="1007"/>
      <c r="E540" s="36"/>
      <c r="F540" s="36"/>
      <c r="G540" s="225">
        <f t="shared" si="75"/>
        <v>7</v>
      </c>
      <c r="H540" s="36"/>
      <c r="I540" s="36"/>
      <c r="J540" s="36"/>
      <c r="K540" s="36"/>
      <c r="L540" s="36"/>
      <c r="M540" s="36"/>
      <c r="N540" s="36"/>
      <c r="O540" s="36"/>
      <c r="P540" s="36"/>
      <c r="Q540" s="36"/>
      <c r="R540" s="36"/>
      <c r="S540" s="36"/>
      <c r="T540" s="36"/>
      <c r="U540" s="36"/>
      <c r="V540" s="36"/>
      <c r="W540" s="36"/>
      <c r="X540" s="36"/>
      <c r="Y540" s="36"/>
      <c r="Z540" s="36"/>
      <c r="AA540" s="36"/>
      <c r="AB540" s="36"/>
      <c r="AC540" s="36"/>
      <c r="AD540" s="36"/>
      <c r="AF540" s="224">
        <f t="shared" si="76"/>
        <v>0</v>
      </c>
      <c r="AG540" s="224">
        <f t="shared" ref="AG540:BL540" ca="1" si="102">IF(MONTH(AG$532)=$G540,(AF540*(1+(OFFSET($AF520,0,YearCounter))))+((OFFSET($AF520,0,YearCounter))),AF540)</f>
        <v>0</v>
      </c>
      <c r="AH540" s="224">
        <f t="shared" ca="1" si="102"/>
        <v>0</v>
      </c>
      <c r="AI540" s="224">
        <f t="shared" ca="1" si="102"/>
        <v>0</v>
      </c>
      <c r="AJ540" s="224">
        <f t="shared" ca="1" si="102"/>
        <v>0</v>
      </c>
      <c r="AK540" s="224">
        <f t="shared" ca="1" si="102"/>
        <v>0</v>
      </c>
      <c r="AL540" s="224">
        <f t="shared" ca="1" si="102"/>
        <v>0</v>
      </c>
      <c r="AM540" s="224">
        <f t="shared" ca="1" si="102"/>
        <v>0</v>
      </c>
      <c r="AN540" s="224">
        <f t="shared" ca="1" si="102"/>
        <v>0</v>
      </c>
      <c r="AO540" s="224">
        <f t="shared" ca="1" si="102"/>
        <v>0</v>
      </c>
      <c r="AP540" s="224">
        <f t="shared" ca="1" si="102"/>
        <v>0</v>
      </c>
      <c r="AQ540" s="224">
        <f t="shared" ca="1" si="102"/>
        <v>0</v>
      </c>
      <c r="AR540" s="224">
        <f t="shared" ca="1" si="102"/>
        <v>0</v>
      </c>
      <c r="AS540" s="224">
        <f t="shared" ca="1" si="102"/>
        <v>0</v>
      </c>
      <c r="AT540" s="224">
        <f t="shared" ca="1" si="102"/>
        <v>0</v>
      </c>
      <c r="AU540" s="224">
        <f t="shared" ca="1" si="102"/>
        <v>0</v>
      </c>
      <c r="AV540" s="224">
        <f t="shared" ca="1" si="102"/>
        <v>0</v>
      </c>
      <c r="AW540" s="224">
        <f t="shared" ca="1" si="102"/>
        <v>0</v>
      </c>
      <c r="AX540" s="224">
        <f t="shared" ca="1" si="102"/>
        <v>0</v>
      </c>
      <c r="AY540" s="224">
        <f t="shared" ca="1" si="102"/>
        <v>0</v>
      </c>
      <c r="AZ540" s="224">
        <f t="shared" ca="1" si="102"/>
        <v>0</v>
      </c>
      <c r="BA540" s="224">
        <f t="shared" ca="1" si="102"/>
        <v>0</v>
      </c>
      <c r="BB540" s="224">
        <f t="shared" ca="1" si="102"/>
        <v>0</v>
      </c>
      <c r="BC540" s="224">
        <f t="shared" ca="1" si="102"/>
        <v>0</v>
      </c>
      <c r="BD540" s="224">
        <f t="shared" ca="1" si="102"/>
        <v>0</v>
      </c>
      <c r="BE540" s="224">
        <f t="shared" ca="1" si="102"/>
        <v>0</v>
      </c>
      <c r="BF540" s="224">
        <f t="shared" ca="1" si="102"/>
        <v>0</v>
      </c>
      <c r="BG540" s="224">
        <f t="shared" ca="1" si="102"/>
        <v>0</v>
      </c>
      <c r="BH540" s="224">
        <f t="shared" ca="1" si="102"/>
        <v>0</v>
      </c>
      <c r="BI540" s="224">
        <f t="shared" ca="1" si="102"/>
        <v>0</v>
      </c>
      <c r="BJ540" s="224">
        <f t="shared" ca="1" si="102"/>
        <v>0</v>
      </c>
      <c r="BK540" s="224">
        <f t="shared" ca="1" si="102"/>
        <v>0</v>
      </c>
      <c r="BL540" s="224">
        <f t="shared" ca="1" si="102"/>
        <v>0</v>
      </c>
      <c r="BM540" s="224">
        <f t="shared" ref="BM540:CR540" ca="1" si="103">IF(MONTH(BM$532)=$G540,(BL540*(1+(OFFSET($AF520,0,YearCounter))))+((OFFSET($AF520,0,YearCounter))),BL540)</f>
        <v>0</v>
      </c>
      <c r="BN540" s="224">
        <f t="shared" ca="1" si="103"/>
        <v>0</v>
      </c>
      <c r="BO540" s="224">
        <f t="shared" ca="1" si="103"/>
        <v>0</v>
      </c>
      <c r="BP540" s="224">
        <f t="shared" ca="1" si="103"/>
        <v>0</v>
      </c>
      <c r="BQ540" s="224">
        <f t="shared" ca="1" si="103"/>
        <v>0</v>
      </c>
      <c r="BR540" s="224">
        <f t="shared" ca="1" si="103"/>
        <v>0</v>
      </c>
      <c r="BS540" s="224">
        <f t="shared" ca="1" si="103"/>
        <v>0</v>
      </c>
      <c r="BT540" s="224">
        <f t="shared" ca="1" si="103"/>
        <v>0</v>
      </c>
      <c r="BU540" s="224">
        <f t="shared" ca="1" si="103"/>
        <v>0</v>
      </c>
      <c r="BV540" s="224">
        <f t="shared" ca="1" si="103"/>
        <v>0</v>
      </c>
      <c r="BW540" s="224">
        <f t="shared" ca="1" si="103"/>
        <v>0</v>
      </c>
      <c r="BX540" s="224">
        <f t="shared" ca="1" si="103"/>
        <v>0</v>
      </c>
      <c r="BY540" s="224">
        <f t="shared" ca="1" si="103"/>
        <v>0</v>
      </c>
      <c r="BZ540" s="224">
        <f t="shared" ca="1" si="103"/>
        <v>0</v>
      </c>
      <c r="CA540" s="224">
        <f t="shared" ca="1" si="103"/>
        <v>0</v>
      </c>
      <c r="CB540" s="224">
        <f t="shared" ca="1" si="103"/>
        <v>0</v>
      </c>
      <c r="CC540" s="224">
        <f t="shared" ca="1" si="103"/>
        <v>0</v>
      </c>
      <c r="CD540" s="224">
        <f t="shared" ca="1" si="103"/>
        <v>0</v>
      </c>
      <c r="CE540" s="224">
        <f t="shared" ca="1" si="103"/>
        <v>0</v>
      </c>
      <c r="CF540" s="224">
        <f t="shared" ca="1" si="103"/>
        <v>0</v>
      </c>
      <c r="CG540" s="224">
        <f t="shared" ca="1" si="103"/>
        <v>0</v>
      </c>
      <c r="CH540" s="224">
        <f t="shared" ca="1" si="103"/>
        <v>0</v>
      </c>
      <c r="CI540" s="224">
        <f t="shared" ca="1" si="103"/>
        <v>0</v>
      </c>
      <c r="CJ540" s="224">
        <f t="shared" ca="1" si="103"/>
        <v>0</v>
      </c>
      <c r="CK540" s="224">
        <f t="shared" ca="1" si="103"/>
        <v>0</v>
      </c>
      <c r="CL540" s="224">
        <f t="shared" ca="1" si="103"/>
        <v>0</v>
      </c>
      <c r="CM540" s="224">
        <f t="shared" ca="1" si="103"/>
        <v>0</v>
      </c>
      <c r="CN540" s="224">
        <f t="shared" ca="1" si="103"/>
        <v>0</v>
      </c>
      <c r="CO540" s="224">
        <f t="shared" ca="1" si="103"/>
        <v>0</v>
      </c>
      <c r="CP540" s="224">
        <f t="shared" ca="1" si="103"/>
        <v>0</v>
      </c>
      <c r="CQ540" s="224">
        <f t="shared" ca="1" si="103"/>
        <v>0</v>
      </c>
      <c r="CR540" s="224">
        <f t="shared" ca="1" si="103"/>
        <v>0</v>
      </c>
      <c r="CS540" s="224">
        <f t="shared" ref="CS540:DX540" ca="1" si="104">IF(MONTH(CS$532)=$G540,(CR540*(1+(OFFSET($AF520,0,YearCounter))))+((OFFSET($AF520,0,YearCounter))),CR540)</f>
        <v>0</v>
      </c>
      <c r="CT540" s="224">
        <f t="shared" ca="1" si="104"/>
        <v>0</v>
      </c>
      <c r="CU540" s="224">
        <f t="shared" ca="1" si="104"/>
        <v>0</v>
      </c>
      <c r="CV540" s="224">
        <f t="shared" ca="1" si="104"/>
        <v>0</v>
      </c>
      <c r="CW540" s="224">
        <f t="shared" ca="1" si="104"/>
        <v>0</v>
      </c>
      <c r="CX540" s="224">
        <f t="shared" ca="1" si="104"/>
        <v>0</v>
      </c>
      <c r="CY540" s="224">
        <f t="shared" ca="1" si="104"/>
        <v>0</v>
      </c>
      <c r="CZ540" s="224">
        <f t="shared" ca="1" si="104"/>
        <v>0</v>
      </c>
      <c r="DA540" s="224">
        <f t="shared" ca="1" si="104"/>
        <v>0</v>
      </c>
      <c r="DB540" s="224">
        <f t="shared" ca="1" si="104"/>
        <v>0</v>
      </c>
      <c r="DC540" s="224">
        <f t="shared" ca="1" si="104"/>
        <v>0</v>
      </c>
      <c r="DD540" s="224">
        <f t="shared" ca="1" si="104"/>
        <v>0</v>
      </c>
      <c r="DE540" s="224">
        <f t="shared" ca="1" si="104"/>
        <v>0</v>
      </c>
      <c r="DF540" s="224">
        <f t="shared" ca="1" si="104"/>
        <v>0</v>
      </c>
      <c r="DG540" s="224">
        <f t="shared" ca="1" si="104"/>
        <v>0</v>
      </c>
      <c r="DH540" s="224">
        <f t="shared" ca="1" si="104"/>
        <v>0</v>
      </c>
      <c r="DI540" s="224">
        <f t="shared" ca="1" si="104"/>
        <v>0</v>
      </c>
      <c r="DJ540" s="224">
        <f t="shared" ca="1" si="104"/>
        <v>0</v>
      </c>
      <c r="DK540" s="224">
        <f t="shared" ca="1" si="104"/>
        <v>0</v>
      </c>
      <c r="DL540" s="224">
        <f t="shared" ca="1" si="104"/>
        <v>0</v>
      </c>
      <c r="DM540" s="224">
        <f t="shared" ca="1" si="104"/>
        <v>0</v>
      </c>
      <c r="DN540" s="224">
        <f t="shared" ca="1" si="104"/>
        <v>0</v>
      </c>
      <c r="DO540" s="224">
        <f t="shared" ca="1" si="104"/>
        <v>0</v>
      </c>
      <c r="DP540" s="224">
        <f t="shared" ca="1" si="104"/>
        <v>0</v>
      </c>
      <c r="DQ540" s="224">
        <f t="shared" ca="1" si="104"/>
        <v>0</v>
      </c>
      <c r="DR540" s="224">
        <f t="shared" ca="1" si="104"/>
        <v>0</v>
      </c>
      <c r="DS540" s="224">
        <f t="shared" ca="1" si="104"/>
        <v>0</v>
      </c>
      <c r="DT540" s="224">
        <f t="shared" ca="1" si="104"/>
        <v>0</v>
      </c>
      <c r="DU540" s="224">
        <f t="shared" ca="1" si="104"/>
        <v>0</v>
      </c>
      <c r="DV540" s="224">
        <f t="shared" ca="1" si="104"/>
        <v>0</v>
      </c>
      <c r="DW540" s="224">
        <f t="shared" ca="1" si="104"/>
        <v>0</v>
      </c>
      <c r="DX540" s="224">
        <f t="shared" ca="1" si="104"/>
        <v>0</v>
      </c>
      <c r="DY540" s="224">
        <f t="shared" ref="DY540:EX540" ca="1" si="105">IF(MONTH(DY$532)=$G540,(DX540*(1+(OFFSET($AF520,0,YearCounter))))+((OFFSET($AF520,0,YearCounter))),DX540)</f>
        <v>0</v>
      </c>
      <c r="DZ540" s="224">
        <f t="shared" ca="1" si="105"/>
        <v>0</v>
      </c>
      <c r="EA540" s="224">
        <f t="shared" ca="1" si="105"/>
        <v>0</v>
      </c>
      <c r="EB540" s="224">
        <f t="shared" ca="1" si="105"/>
        <v>0</v>
      </c>
      <c r="EC540" s="224">
        <f t="shared" ca="1" si="105"/>
        <v>0</v>
      </c>
      <c r="ED540" s="224">
        <f t="shared" ca="1" si="105"/>
        <v>0</v>
      </c>
      <c r="EE540" s="224">
        <f t="shared" ca="1" si="105"/>
        <v>0</v>
      </c>
      <c r="EF540" s="224">
        <f t="shared" ca="1" si="105"/>
        <v>0</v>
      </c>
      <c r="EG540" s="224">
        <f t="shared" ca="1" si="105"/>
        <v>0</v>
      </c>
      <c r="EH540" s="224">
        <f t="shared" ca="1" si="105"/>
        <v>0</v>
      </c>
      <c r="EI540" s="224">
        <f t="shared" ca="1" si="105"/>
        <v>0</v>
      </c>
      <c r="EJ540" s="224">
        <f t="shared" ca="1" si="105"/>
        <v>0</v>
      </c>
      <c r="EK540" s="224">
        <f t="shared" ca="1" si="105"/>
        <v>0</v>
      </c>
      <c r="EL540" s="224">
        <f t="shared" ca="1" si="105"/>
        <v>0</v>
      </c>
      <c r="EM540" s="224">
        <f t="shared" ca="1" si="105"/>
        <v>0</v>
      </c>
      <c r="EN540" s="224">
        <f t="shared" ca="1" si="105"/>
        <v>0</v>
      </c>
      <c r="EO540" s="224">
        <f t="shared" ca="1" si="105"/>
        <v>0</v>
      </c>
      <c r="EP540" s="224">
        <f t="shared" ca="1" si="105"/>
        <v>0</v>
      </c>
      <c r="EQ540" s="224">
        <f t="shared" ca="1" si="105"/>
        <v>0</v>
      </c>
      <c r="ER540" s="224">
        <f t="shared" ca="1" si="105"/>
        <v>0</v>
      </c>
      <c r="ES540" s="224">
        <f t="shared" ca="1" si="105"/>
        <v>0</v>
      </c>
      <c r="ET540" s="224">
        <f t="shared" ca="1" si="105"/>
        <v>0</v>
      </c>
      <c r="EU540" s="224">
        <f t="shared" ca="1" si="105"/>
        <v>0</v>
      </c>
      <c r="EV540" s="224">
        <f t="shared" ca="1" si="105"/>
        <v>0</v>
      </c>
      <c r="EW540" s="224">
        <f t="shared" ca="1" si="105"/>
        <v>0</v>
      </c>
      <c r="EX540" s="224">
        <f t="shared" ca="1" si="105"/>
        <v>0</v>
      </c>
      <c r="EY540" s="261"/>
      <c r="EZ540" s="863">
        <f t="shared" ca="1" si="81"/>
        <v>0</v>
      </c>
      <c r="FB540" s="261"/>
    </row>
    <row r="541" spans="1:158" hidden="1" outlineLevel="2">
      <c r="A541" s="2">
        <v>8</v>
      </c>
      <c r="B541" s="1005" t="str">
        <f t="shared" si="74"/>
        <v>Voice Network</v>
      </c>
      <c r="C541" s="1006"/>
      <c r="D541" s="1007"/>
      <c r="E541" s="36"/>
      <c r="F541" s="36"/>
      <c r="G541" s="225">
        <f t="shared" si="75"/>
        <v>8</v>
      </c>
      <c r="H541" s="36"/>
      <c r="I541" s="36"/>
      <c r="J541" s="36"/>
      <c r="K541" s="36"/>
      <c r="L541" s="36"/>
      <c r="M541" s="36"/>
      <c r="N541" s="36"/>
      <c r="O541" s="36"/>
      <c r="P541" s="36"/>
      <c r="Q541" s="36"/>
      <c r="R541" s="36"/>
      <c r="S541" s="36"/>
      <c r="T541" s="36"/>
      <c r="U541" s="36"/>
      <c r="V541" s="36"/>
      <c r="W541" s="36"/>
      <c r="X541" s="36"/>
      <c r="Y541" s="36"/>
      <c r="Z541" s="36"/>
      <c r="AA541" s="36"/>
      <c r="AB541" s="36"/>
      <c r="AC541" s="36"/>
      <c r="AD541" s="36"/>
      <c r="AF541" s="224">
        <f t="shared" si="76"/>
        <v>0</v>
      </c>
      <c r="AG541" s="224">
        <f t="shared" ref="AG541:BL541" ca="1" si="106">IF(MONTH(AG$532)=$G541,(AF541*(1+(OFFSET($AF521,0,YearCounter))))+((OFFSET($AF521,0,YearCounter))),AF541)</f>
        <v>0</v>
      </c>
      <c r="AH541" s="224">
        <f t="shared" ca="1" si="106"/>
        <v>0</v>
      </c>
      <c r="AI541" s="224">
        <f t="shared" ca="1" si="106"/>
        <v>0</v>
      </c>
      <c r="AJ541" s="224">
        <f t="shared" ca="1" si="106"/>
        <v>0</v>
      </c>
      <c r="AK541" s="224">
        <f t="shared" ca="1" si="106"/>
        <v>0</v>
      </c>
      <c r="AL541" s="224">
        <f t="shared" ca="1" si="106"/>
        <v>0</v>
      </c>
      <c r="AM541" s="224">
        <f t="shared" ca="1" si="106"/>
        <v>0</v>
      </c>
      <c r="AN541" s="224">
        <f t="shared" ca="1" si="106"/>
        <v>0</v>
      </c>
      <c r="AO541" s="224">
        <f t="shared" ca="1" si="106"/>
        <v>0</v>
      </c>
      <c r="AP541" s="224">
        <f t="shared" ca="1" si="106"/>
        <v>0</v>
      </c>
      <c r="AQ541" s="224">
        <f t="shared" ca="1" si="106"/>
        <v>0</v>
      </c>
      <c r="AR541" s="224">
        <f t="shared" ca="1" si="106"/>
        <v>0</v>
      </c>
      <c r="AS541" s="224">
        <f t="shared" ca="1" si="106"/>
        <v>0</v>
      </c>
      <c r="AT541" s="224">
        <f t="shared" ca="1" si="106"/>
        <v>0</v>
      </c>
      <c r="AU541" s="224">
        <f t="shared" ca="1" si="106"/>
        <v>0</v>
      </c>
      <c r="AV541" s="224">
        <f t="shared" ca="1" si="106"/>
        <v>0</v>
      </c>
      <c r="AW541" s="224">
        <f t="shared" ca="1" si="106"/>
        <v>0</v>
      </c>
      <c r="AX541" s="224">
        <f t="shared" ca="1" si="106"/>
        <v>0</v>
      </c>
      <c r="AY541" s="224">
        <f t="shared" ca="1" si="106"/>
        <v>0</v>
      </c>
      <c r="AZ541" s="224">
        <f t="shared" ca="1" si="106"/>
        <v>0</v>
      </c>
      <c r="BA541" s="224">
        <f t="shared" ca="1" si="106"/>
        <v>0</v>
      </c>
      <c r="BB541" s="224">
        <f t="shared" ca="1" si="106"/>
        <v>0</v>
      </c>
      <c r="BC541" s="224">
        <f t="shared" ca="1" si="106"/>
        <v>0</v>
      </c>
      <c r="BD541" s="224">
        <f t="shared" ca="1" si="106"/>
        <v>0</v>
      </c>
      <c r="BE541" s="224">
        <f t="shared" ca="1" si="106"/>
        <v>0</v>
      </c>
      <c r="BF541" s="224">
        <f t="shared" ca="1" si="106"/>
        <v>0</v>
      </c>
      <c r="BG541" s="224">
        <f t="shared" ca="1" si="106"/>
        <v>0</v>
      </c>
      <c r="BH541" s="224">
        <f t="shared" ca="1" si="106"/>
        <v>0</v>
      </c>
      <c r="BI541" s="224">
        <f t="shared" ca="1" si="106"/>
        <v>0</v>
      </c>
      <c r="BJ541" s="224">
        <f t="shared" ca="1" si="106"/>
        <v>0</v>
      </c>
      <c r="BK541" s="224">
        <f t="shared" ca="1" si="106"/>
        <v>0</v>
      </c>
      <c r="BL541" s="224">
        <f t="shared" ca="1" si="106"/>
        <v>0</v>
      </c>
      <c r="BM541" s="224">
        <f t="shared" ref="BM541:CR541" ca="1" si="107">IF(MONTH(BM$532)=$G541,(BL541*(1+(OFFSET($AF521,0,YearCounter))))+((OFFSET($AF521,0,YearCounter))),BL541)</f>
        <v>0</v>
      </c>
      <c r="BN541" s="224">
        <f t="shared" ca="1" si="107"/>
        <v>0</v>
      </c>
      <c r="BO541" s="224">
        <f t="shared" ca="1" si="107"/>
        <v>0</v>
      </c>
      <c r="BP541" s="224">
        <f t="shared" ca="1" si="107"/>
        <v>0</v>
      </c>
      <c r="BQ541" s="224">
        <f t="shared" ca="1" si="107"/>
        <v>0</v>
      </c>
      <c r="BR541" s="224">
        <f t="shared" ca="1" si="107"/>
        <v>0</v>
      </c>
      <c r="BS541" s="224">
        <f t="shared" ca="1" si="107"/>
        <v>0</v>
      </c>
      <c r="BT541" s="224">
        <f t="shared" ca="1" si="107"/>
        <v>0</v>
      </c>
      <c r="BU541" s="224">
        <f t="shared" ca="1" si="107"/>
        <v>0</v>
      </c>
      <c r="BV541" s="224">
        <f t="shared" ca="1" si="107"/>
        <v>0</v>
      </c>
      <c r="BW541" s="224">
        <f t="shared" ca="1" si="107"/>
        <v>0</v>
      </c>
      <c r="BX541" s="224">
        <f t="shared" ca="1" si="107"/>
        <v>0</v>
      </c>
      <c r="BY541" s="224">
        <f t="shared" ca="1" si="107"/>
        <v>0</v>
      </c>
      <c r="BZ541" s="224">
        <f t="shared" ca="1" si="107"/>
        <v>0</v>
      </c>
      <c r="CA541" s="224">
        <f t="shared" ca="1" si="107"/>
        <v>0</v>
      </c>
      <c r="CB541" s="224">
        <f t="shared" ca="1" si="107"/>
        <v>0</v>
      </c>
      <c r="CC541" s="224">
        <f t="shared" ca="1" si="107"/>
        <v>0</v>
      </c>
      <c r="CD541" s="224">
        <f t="shared" ca="1" si="107"/>
        <v>0</v>
      </c>
      <c r="CE541" s="224">
        <f t="shared" ca="1" si="107"/>
        <v>0</v>
      </c>
      <c r="CF541" s="224">
        <f t="shared" ca="1" si="107"/>
        <v>0</v>
      </c>
      <c r="CG541" s="224">
        <f t="shared" ca="1" si="107"/>
        <v>0</v>
      </c>
      <c r="CH541" s="224">
        <f t="shared" ca="1" si="107"/>
        <v>0</v>
      </c>
      <c r="CI541" s="224">
        <f t="shared" ca="1" si="107"/>
        <v>0</v>
      </c>
      <c r="CJ541" s="224">
        <f t="shared" ca="1" si="107"/>
        <v>0</v>
      </c>
      <c r="CK541" s="224">
        <f t="shared" ca="1" si="107"/>
        <v>0</v>
      </c>
      <c r="CL541" s="224">
        <f t="shared" ca="1" si="107"/>
        <v>0</v>
      </c>
      <c r="CM541" s="224">
        <f t="shared" ca="1" si="107"/>
        <v>0</v>
      </c>
      <c r="CN541" s="224">
        <f t="shared" ca="1" si="107"/>
        <v>0</v>
      </c>
      <c r="CO541" s="224">
        <f t="shared" ca="1" si="107"/>
        <v>0</v>
      </c>
      <c r="CP541" s="224">
        <f t="shared" ca="1" si="107"/>
        <v>0</v>
      </c>
      <c r="CQ541" s="224">
        <f t="shared" ca="1" si="107"/>
        <v>0</v>
      </c>
      <c r="CR541" s="224">
        <f t="shared" ca="1" si="107"/>
        <v>0</v>
      </c>
      <c r="CS541" s="224">
        <f t="shared" ref="CS541:DX541" ca="1" si="108">IF(MONTH(CS$532)=$G541,(CR541*(1+(OFFSET($AF521,0,YearCounter))))+((OFFSET($AF521,0,YearCounter))),CR541)</f>
        <v>0</v>
      </c>
      <c r="CT541" s="224">
        <f t="shared" ca="1" si="108"/>
        <v>0</v>
      </c>
      <c r="CU541" s="224">
        <f t="shared" ca="1" si="108"/>
        <v>0</v>
      </c>
      <c r="CV541" s="224">
        <f t="shared" ca="1" si="108"/>
        <v>0</v>
      </c>
      <c r="CW541" s="224">
        <f t="shared" ca="1" si="108"/>
        <v>0</v>
      </c>
      <c r="CX541" s="224">
        <f t="shared" ca="1" si="108"/>
        <v>0</v>
      </c>
      <c r="CY541" s="224">
        <f t="shared" ca="1" si="108"/>
        <v>0</v>
      </c>
      <c r="CZ541" s="224">
        <f t="shared" ca="1" si="108"/>
        <v>0</v>
      </c>
      <c r="DA541" s="224">
        <f t="shared" ca="1" si="108"/>
        <v>0</v>
      </c>
      <c r="DB541" s="224">
        <f t="shared" ca="1" si="108"/>
        <v>0</v>
      </c>
      <c r="DC541" s="224">
        <f t="shared" ca="1" si="108"/>
        <v>0</v>
      </c>
      <c r="DD541" s="224">
        <f t="shared" ca="1" si="108"/>
        <v>0</v>
      </c>
      <c r="DE541" s="224">
        <f t="shared" ca="1" si="108"/>
        <v>0</v>
      </c>
      <c r="DF541" s="224">
        <f t="shared" ca="1" si="108"/>
        <v>0</v>
      </c>
      <c r="DG541" s="224">
        <f t="shared" ca="1" si="108"/>
        <v>0</v>
      </c>
      <c r="DH541" s="224">
        <f t="shared" ca="1" si="108"/>
        <v>0</v>
      </c>
      <c r="DI541" s="224">
        <f t="shared" ca="1" si="108"/>
        <v>0</v>
      </c>
      <c r="DJ541" s="224">
        <f t="shared" ca="1" si="108"/>
        <v>0</v>
      </c>
      <c r="DK541" s="224">
        <f t="shared" ca="1" si="108"/>
        <v>0</v>
      </c>
      <c r="DL541" s="224">
        <f t="shared" ca="1" si="108"/>
        <v>0</v>
      </c>
      <c r="DM541" s="224">
        <f t="shared" ca="1" si="108"/>
        <v>0</v>
      </c>
      <c r="DN541" s="224">
        <f t="shared" ca="1" si="108"/>
        <v>0</v>
      </c>
      <c r="DO541" s="224">
        <f t="shared" ca="1" si="108"/>
        <v>0</v>
      </c>
      <c r="DP541" s="224">
        <f t="shared" ca="1" si="108"/>
        <v>0</v>
      </c>
      <c r="DQ541" s="224">
        <f t="shared" ca="1" si="108"/>
        <v>0</v>
      </c>
      <c r="DR541" s="224">
        <f t="shared" ca="1" si="108"/>
        <v>0</v>
      </c>
      <c r="DS541" s="224">
        <f t="shared" ca="1" si="108"/>
        <v>0</v>
      </c>
      <c r="DT541" s="224">
        <f t="shared" ca="1" si="108"/>
        <v>0</v>
      </c>
      <c r="DU541" s="224">
        <f t="shared" ca="1" si="108"/>
        <v>0</v>
      </c>
      <c r="DV541" s="224">
        <f t="shared" ca="1" si="108"/>
        <v>0</v>
      </c>
      <c r="DW541" s="224">
        <f t="shared" ca="1" si="108"/>
        <v>0</v>
      </c>
      <c r="DX541" s="224">
        <f t="shared" ca="1" si="108"/>
        <v>0</v>
      </c>
      <c r="DY541" s="224">
        <f t="shared" ref="DY541:EX541" ca="1" si="109">IF(MONTH(DY$532)=$G541,(DX541*(1+(OFFSET($AF521,0,YearCounter))))+((OFFSET($AF521,0,YearCounter))),DX541)</f>
        <v>0</v>
      </c>
      <c r="DZ541" s="224">
        <f t="shared" ca="1" si="109"/>
        <v>0</v>
      </c>
      <c r="EA541" s="224">
        <f t="shared" ca="1" si="109"/>
        <v>0</v>
      </c>
      <c r="EB541" s="224">
        <f t="shared" ca="1" si="109"/>
        <v>0</v>
      </c>
      <c r="EC541" s="224">
        <f t="shared" ca="1" si="109"/>
        <v>0</v>
      </c>
      <c r="ED541" s="224">
        <f t="shared" ca="1" si="109"/>
        <v>0</v>
      </c>
      <c r="EE541" s="224">
        <f t="shared" ca="1" si="109"/>
        <v>0</v>
      </c>
      <c r="EF541" s="224">
        <f t="shared" ca="1" si="109"/>
        <v>0</v>
      </c>
      <c r="EG541" s="224">
        <f t="shared" ca="1" si="109"/>
        <v>0</v>
      </c>
      <c r="EH541" s="224">
        <f t="shared" ca="1" si="109"/>
        <v>0</v>
      </c>
      <c r="EI541" s="224">
        <f t="shared" ca="1" si="109"/>
        <v>0</v>
      </c>
      <c r="EJ541" s="224">
        <f t="shared" ca="1" si="109"/>
        <v>0</v>
      </c>
      <c r="EK541" s="224">
        <f t="shared" ca="1" si="109"/>
        <v>0</v>
      </c>
      <c r="EL541" s="224">
        <f t="shared" ca="1" si="109"/>
        <v>0</v>
      </c>
      <c r="EM541" s="224">
        <f t="shared" ca="1" si="109"/>
        <v>0</v>
      </c>
      <c r="EN541" s="224">
        <f t="shared" ca="1" si="109"/>
        <v>0</v>
      </c>
      <c r="EO541" s="224">
        <f t="shared" ca="1" si="109"/>
        <v>0</v>
      </c>
      <c r="EP541" s="224">
        <f t="shared" ca="1" si="109"/>
        <v>0</v>
      </c>
      <c r="EQ541" s="224">
        <f t="shared" ca="1" si="109"/>
        <v>0</v>
      </c>
      <c r="ER541" s="224">
        <f t="shared" ca="1" si="109"/>
        <v>0</v>
      </c>
      <c r="ES541" s="224">
        <f t="shared" ca="1" si="109"/>
        <v>0</v>
      </c>
      <c r="ET541" s="224">
        <f t="shared" ca="1" si="109"/>
        <v>0</v>
      </c>
      <c r="EU541" s="224">
        <f t="shared" ca="1" si="109"/>
        <v>0</v>
      </c>
      <c r="EV541" s="224">
        <f t="shared" ca="1" si="109"/>
        <v>0</v>
      </c>
      <c r="EW541" s="224">
        <f t="shared" ca="1" si="109"/>
        <v>0</v>
      </c>
      <c r="EX541" s="224">
        <f t="shared" ca="1" si="109"/>
        <v>0</v>
      </c>
      <c r="EY541" s="261"/>
      <c r="EZ541" s="863">
        <f t="shared" ca="1" si="81"/>
        <v>0</v>
      </c>
      <c r="FB541" s="261"/>
    </row>
    <row r="542" spans="1:158" hidden="1" outlineLevel="2">
      <c r="A542" s="2">
        <v>9</v>
      </c>
      <c r="B542" s="1005" t="str">
        <f t="shared" si="74"/>
        <v>Pass through</v>
      </c>
      <c r="C542" s="1006"/>
      <c r="D542" s="1007"/>
      <c r="E542" s="36"/>
      <c r="F542" s="36"/>
      <c r="G542" s="225">
        <f t="shared" si="75"/>
        <v>9</v>
      </c>
      <c r="H542" s="36"/>
      <c r="I542" s="36"/>
      <c r="J542" s="36"/>
      <c r="K542" s="36"/>
      <c r="L542" s="36"/>
      <c r="M542" s="36"/>
      <c r="N542" s="36"/>
      <c r="O542" s="36"/>
      <c r="P542" s="36"/>
      <c r="Q542" s="36"/>
      <c r="R542" s="36"/>
      <c r="S542" s="36"/>
      <c r="T542" s="36"/>
      <c r="U542" s="36"/>
      <c r="V542" s="36"/>
      <c r="W542" s="36"/>
      <c r="X542" s="36"/>
      <c r="Y542" s="36"/>
      <c r="Z542" s="36"/>
      <c r="AA542" s="36"/>
      <c r="AB542" s="36"/>
      <c r="AC542" s="36"/>
      <c r="AD542" s="36"/>
      <c r="AF542" s="224">
        <f t="shared" si="76"/>
        <v>0</v>
      </c>
      <c r="AG542" s="224">
        <f t="shared" ref="AG542:BL542" ca="1" si="110">IF(MONTH(AG$532)=$G542,(AF542*(1+(OFFSET($AF522,0,YearCounter))))+((OFFSET($AF522,0,YearCounter))),AF542)</f>
        <v>0</v>
      </c>
      <c r="AH542" s="224">
        <f t="shared" ca="1" si="110"/>
        <v>0</v>
      </c>
      <c r="AI542" s="224">
        <f t="shared" ca="1" si="110"/>
        <v>0</v>
      </c>
      <c r="AJ542" s="224">
        <f t="shared" ca="1" si="110"/>
        <v>0</v>
      </c>
      <c r="AK542" s="224">
        <f t="shared" ca="1" si="110"/>
        <v>0</v>
      </c>
      <c r="AL542" s="224">
        <f t="shared" ca="1" si="110"/>
        <v>0</v>
      </c>
      <c r="AM542" s="224">
        <f t="shared" ca="1" si="110"/>
        <v>0</v>
      </c>
      <c r="AN542" s="224">
        <f t="shared" ca="1" si="110"/>
        <v>0</v>
      </c>
      <c r="AO542" s="224">
        <f t="shared" ca="1" si="110"/>
        <v>0</v>
      </c>
      <c r="AP542" s="224">
        <f t="shared" ca="1" si="110"/>
        <v>0</v>
      </c>
      <c r="AQ542" s="224">
        <f t="shared" ca="1" si="110"/>
        <v>0</v>
      </c>
      <c r="AR542" s="224">
        <f t="shared" ca="1" si="110"/>
        <v>0</v>
      </c>
      <c r="AS542" s="224">
        <f t="shared" ca="1" si="110"/>
        <v>0</v>
      </c>
      <c r="AT542" s="224">
        <f t="shared" ca="1" si="110"/>
        <v>0</v>
      </c>
      <c r="AU542" s="224">
        <f t="shared" ca="1" si="110"/>
        <v>0</v>
      </c>
      <c r="AV542" s="224">
        <f t="shared" ca="1" si="110"/>
        <v>0</v>
      </c>
      <c r="AW542" s="224">
        <f t="shared" ca="1" si="110"/>
        <v>0</v>
      </c>
      <c r="AX542" s="224">
        <f t="shared" ca="1" si="110"/>
        <v>0</v>
      </c>
      <c r="AY542" s="224">
        <f t="shared" ca="1" si="110"/>
        <v>0</v>
      </c>
      <c r="AZ542" s="224">
        <f t="shared" ca="1" si="110"/>
        <v>0</v>
      </c>
      <c r="BA542" s="224">
        <f t="shared" ca="1" si="110"/>
        <v>0</v>
      </c>
      <c r="BB542" s="224">
        <f t="shared" ca="1" si="110"/>
        <v>0</v>
      </c>
      <c r="BC542" s="224">
        <f t="shared" ca="1" si="110"/>
        <v>0</v>
      </c>
      <c r="BD542" s="224">
        <f t="shared" ca="1" si="110"/>
        <v>0</v>
      </c>
      <c r="BE542" s="224">
        <f t="shared" ca="1" si="110"/>
        <v>0</v>
      </c>
      <c r="BF542" s="224">
        <f t="shared" ca="1" si="110"/>
        <v>0</v>
      </c>
      <c r="BG542" s="224">
        <f t="shared" ca="1" si="110"/>
        <v>0</v>
      </c>
      <c r="BH542" s="224">
        <f t="shared" ca="1" si="110"/>
        <v>0</v>
      </c>
      <c r="BI542" s="224">
        <f t="shared" ca="1" si="110"/>
        <v>0</v>
      </c>
      <c r="BJ542" s="224">
        <f t="shared" ca="1" si="110"/>
        <v>0</v>
      </c>
      <c r="BK542" s="224">
        <f t="shared" ca="1" si="110"/>
        <v>0</v>
      </c>
      <c r="BL542" s="224">
        <f t="shared" ca="1" si="110"/>
        <v>0</v>
      </c>
      <c r="BM542" s="224">
        <f t="shared" ref="BM542:CR542" ca="1" si="111">IF(MONTH(BM$532)=$G542,(BL542*(1+(OFFSET($AF522,0,YearCounter))))+((OFFSET($AF522,0,YearCounter))),BL542)</f>
        <v>0</v>
      </c>
      <c r="BN542" s="224">
        <f t="shared" ca="1" si="111"/>
        <v>0</v>
      </c>
      <c r="BO542" s="224">
        <f t="shared" ca="1" si="111"/>
        <v>0</v>
      </c>
      <c r="BP542" s="224">
        <f t="shared" ca="1" si="111"/>
        <v>0</v>
      </c>
      <c r="BQ542" s="224">
        <f t="shared" ca="1" si="111"/>
        <v>0</v>
      </c>
      <c r="BR542" s="224">
        <f t="shared" ca="1" si="111"/>
        <v>0</v>
      </c>
      <c r="BS542" s="224">
        <f t="shared" ca="1" si="111"/>
        <v>0</v>
      </c>
      <c r="BT542" s="224">
        <f t="shared" ca="1" si="111"/>
        <v>0</v>
      </c>
      <c r="BU542" s="224">
        <f t="shared" ca="1" si="111"/>
        <v>0</v>
      </c>
      <c r="BV542" s="224">
        <f t="shared" ca="1" si="111"/>
        <v>0</v>
      </c>
      <c r="BW542" s="224">
        <f t="shared" ca="1" si="111"/>
        <v>0</v>
      </c>
      <c r="BX542" s="224">
        <f t="shared" ca="1" si="111"/>
        <v>0</v>
      </c>
      <c r="BY542" s="224">
        <f t="shared" ca="1" si="111"/>
        <v>0</v>
      </c>
      <c r="BZ542" s="224">
        <f t="shared" ca="1" si="111"/>
        <v>0</v>
      </c>
      <c r="CA542" s="224">
        <f t="shared" ca="1" si="111"/>
        <v>0</v>
      </c>
      <c r="CB542" s="224">
        <f t="shared" ca="1" si="111"/>
        <v>0</v>
      </c>
      <c r="CC542" s="224">
        <f t="shared" ca="1" si="111"/>
        <v>0</v>
      </c>
      <c r="CD542" s="224">
        <f t="shared" ca="1" si="111"/>
        <v>0</v>
      </c>
      <c r="CE542" s="224">
        <f t="shared" ca="1" si="111"/>
        <v>0</v>
      </c>
      <c r="CF542" s="224">
        <f t="shared" ca="1" si="111"/>
        <v>0</v>
      </c>
      <c r="CG542" s="224">
        <f t="shared" ca="1" si="111"/>
        <v>0</v>
      </c>
      <c r="CH542" s="224">
        <f t="shared" ca="1" si="111"/>
        <v>0</v>
      </c>
      <c r="CI542" s="224">
        <f t="shared" ca="1" si="111"/>
        <v>0</v>
      </c>
      <c r="CJ542" s="224">
        <f t="shared" ca="1" si="111"/>
        <v>0</v>
      </c>
      <c r="CK542" s="224">
        <f t="shared" ca="1" si="111"/>
        <v>0</v>
      </c>
      <c r="CL542" s="224">
        <f t="shared" ca="1" si="111"/>
        <v>0</v>
      </c>
      <c r="CM542" s="224">
        <f t="shared" ca="1" si="111"/>
        <v>0</v>
      </c>
      <c r="CN542" s="224">
        <f t="shared" ca="1" si="111"/>
        <v>0</v>
      </c>
      <c r="CO542" s="224">
        <f t="shared" ca="1" si="111"/>
        <v>0</v>
      </c>
      <c r="CP542" s="224">
        <f t="shared" ca="1" si="111"/>
        <v>0</v>
      </c>
      <c r="CQ542" s="224">
        <f t="shared" ca="1" si="111"/>
        <v>0</v>
      </c>
      <c r="CR542" s="224">
        <f t="shared" ca="1" si="111"/>
        <v>0</v>
      </c>
      <c r="CS542" s="224">
        <f t="shared" ref="CS542:DX542" ca="1" si="112">IF(MONTH(CS$532)=$G542,(CR542*(1+(OFFSET($AF522,0,YearCounter))))+((OFFSET($AF522,0,YearCounter))),CR542)</f>
        <v>0</v>
      </c>
      <c r="CT542" s="224">
        <f t="shared" ca="1" si="112"/>
        <v>0</v>
      </c>
      <c r="CU542" s="224">
        <f t="shared" ca="1" si="112"/>
        <v>0</v>
      </c>
      <c r="CV542" s="224">
        <f t="shared" ca="1" si="112"/>
        <v>0</v>
      </c>
      <c r="CW542" s="224">
        <f t="shared" ca="1" si="112"/>
        <v>0</v>
      </c>
      <c r="CX542" s="224">
        <f t="shared" ca="1" si="112"/>
        <v>0</v>
      </c>
      <c r="CY542" s="224">
        <f t="shared" ca="1" si="112"/>
        <v>0</v>
      </c>
      <c r="CZ542" s="224">
        <f t="shared" ca="1" si="112"/>
        <v>0</v>
      </c>
      <c r="DA542" s="224">
        <f t="shared" ca="1" si="112"/>
        <v>0</v>
      </c>
      <c r="DB542" s="224">
        <f t="shared" ca="1" si="112"/>
        <v>0</v>
      </c>
      <c r="DC542" s="224">
        <f t="shared" ca="1" si="112"/>
        <v>0</v>
      </c>
      <c r="DD542" s="224">
        <f t="shared" ca="1" si="112"/>
        <v>0</v>
      </c>
      <c r="DE542" s="224">
        <f t="shared" ca="1" si="112"/>
        <v>0</v>
      </c>
      <c r="DF542" s="224">
        <f t="shared" ca="1" si="112"/>
        <v>0</v>
      </c>
      <c r="DG542" s="224">
        <f t="shared" ca="1" si="112"/>
        <v>0</v>
      </c>
      <c r="DH542" s="224">
        <f t="shared" ca="1" si="112"/>
        <v>0</v>
      </c>
      <c r="DI542" s="224">
        <f t="shared" ca="1" si="112"/>
        <v>0</v>
      </c>
      <c r="DJ542" s="224">
        <f t="shared" ca="1" si="112"/>
        <v>0</v>
      </c>
      <c r="DK542" s="224">
        <f t="shared" ca="1" si="112"/>
        <v>0</v>
      </c>
      <c r="DL542" s="224">
        <f t="shared" ca="1" si="112"/>
        <v>0</v>
      </c>
      <c r="DM542" s="224">
        <f t="shared" ca="1" si="112"/>
        <v>0</v>
      </c>
      <c r="DN542" s="224">
        <f t="shared" ca="1" si="112"/>
        <v>0</v>
      </c>
      <c r="DO542" s="224">
        <f t="shared" ca="1" si="112"/>
        <v>0</v>
      </c>
      <c r="DP542" s="224">
        <f t="shared" ca="1" si="112"/>
        <v>0</v>
      </c>
      <c r="DQ542" s="224">
        <f t="shared" ca="1" si="112"/>
        <v>0</v>
      </c>
      <c r="DR542" s="224">
        <f t="shared" ca="1" si="112"/>
        <v>0</v>
      </c>
      <c r="DS542" s="224">
        <f t="shared" ca="1" si="112"/>
        <v>0</v>
      </c>
      <c r="DT542" s="224">
        <f t="shared" ca="1" si="112"/>
        <v>0</v>
      </c>
      <c r="DU542" s="224">
        <f t="shared" ca="1" si="112"/>
        <v>0</v>
      </c>
      <c r="DV542" s="224">
        <f t="shared" ca="1" si="112"/>
        <v>0</v>
      </c>
      <c r="DW542" s="224">
        <f t="shared" ca="1" si="112"/>
        <v>0</v>
      </c>
      <c r="DX542" s="224">
        <f t="shared" ca="1" si="112"/>
        <v>0</v>
      </c>
      <c r="DY542" s="224">
        <f t="shared" ref="DY542:EX542" ca="1" si="113">IF(MONTH(DY$532)=$G542,(DX542*(1+(OFFSET($AF522,0,YearCounter))))+((OFFSET($AF522,0,YearCounter))),DX542)</f>
        <v>0</v>
      </c>
      <c r="DZ542" s="224">
        <f t="shared" ca="1" si="113"/>
        <v>0</v>
      </c>
      <c r="EA542" s="224">
        <f t="shared" ca="1" si="113"/>
        <v>0</v>
      </c>
      <c r="EB542" s="224">
        <f t="shared" ca="1" si="113"/>
        <v>0</v>
      </c>
      <c r="EC542" s="224">
        <f t="shared" ca="1" si="113"/>
        <v>0</v>
      </c>
      <c r="ED542" s="224">
        <f t="shared" ca="1" si="113"/>
        <v>0</v>
      </c>
      <c r="EE542" s="224">
        <f t="shared" ca="1" si="113"/>
        <v>0</v>
      </c>
      <c r="EF542" s="224">
        <f t="shared" ca="1" si="113"/>
        <v>0</v>
      </c>
      <c r="EG542" s="224">
        <f t="shared" ca="1" si="113"/>
        <v>0</v>
      </c>
      <c r="EH542" s="224">
        <f t="shared" ca="1" si="113"/>
        <v>0</v>
      </c>
      <c r="EI542" s="224">
        <f t="shared" ca="1" si="113"/>
        <v>0</v>
      </c>
      <c r="EJ542" s="224">
        <f t="shared" ca="1" si="113"/>
        <v>0</v>
      </c>
      <c r="EK542" s="224">
        <f t="shared" ca="1" si="113"/>
        <v>0</v>
      </c>
      <c r="EL542" s="224">
        <f t="shared" ca="1" si="113"/>
        <v>0</v>
      </c>
      <c r="EM542" s="224">
        <f t="shared" ca="1" si="113"/>
        <v>0</v>
      </c>
      <c r="EN542" s="224">
        <f t="shared" ca="1" si="113"/>
        <v>0</v>
      </c>
      <c r="EO542" s="224">
        <f t="shared" ca="1" si="113"/>
        <v>0</v>
      </c>
      <c r="EP542" s="224">
        <f t="shared" ca="1" si="113"/>
        <v>0</v>
      </c>
      <c r="EQ542" s="224">
        <f t="shared" ca="1" si="113"/>
        <v>0</v>
      </c>
      <c r="ER542" s="224">
        <f t="shared" ca="1" si="113"/>
        <v>0</v>
      </c>
      <c r="ES542" s="224">
        <f t="shared" ca="1" si="113"/>
        <v>0</v>
      </c>
      <c r="ET542" s="224">
        <f t="shared" ca="1" si="113"/>
        <v>0</v>
      </c>
      <c r="EU542" s="224">
        <f t="shared" ca="1" si="113"/>
        <v>0</v>
      </c>
      <c r="EV542" s="224">
        <f t="shared" ca="1" si="113"/>
        <v>0</v>
      </c>
      <c r="EW542" s="224">
        <f t="shared" ca="1" si="113"/>
        <v>0</v>
      </c>
      <c r="EX542" s="224">
        <f t="shared" ca="1" si="113"/>
        <v>0</v>
      </c>
      <c r="EY542" s="261"/>
      <c r="EZ542" s="863">
        <f t="shared" ca="1" si="81"/>
        <v>0</v>
      </c>
      <c r="FB542" s="261"/>
    </row>
    <row r="543" spans="1:158" hidden="1" outlineLevel="2">
      <c r="A543" s="2">
        <v>10</v>
      </c>
      <c r="B543" s="1005" t="str">
        <f t="shared" si="74"/>
        <v>Software</v>
      </c>
      <c r="C543" s="1006"/>
      <c r="D543" s="1007"/>
      <c r="E543" s="36"/>
      <c r="F543" s="36"/>
      <c r="G543" s="225">
        <f t="shared" si="75"/>
        <v>10</v>
      </c>
      <c r="H543" s="36"/>
      <c r="I543" s="36"/>
      <c r="J543" s="36"/>
      <c r="K543" s="36"/>
      <c r="L543" s="36"/>
      <c r="M543" s="36"/>
      <c r="N543" s="36"/>
      <c r="O543" s="36"/>
      <c r="P543" s="36"/>
      <c r="Q543" s="36"/>
      <c r="R543" s="36"/>
      <c r="S543" s="36"/>
      <c r="T543" s="36"/>
      <c r="U543" s="36"/>
      <c r="V543" s="36"/>
      <c r="W543" s="36"/>
      <c r="X543" s="36"/>
      <c r="Y543" s="36"/>
      <c r="Z543" s="36"/>
      <c r="AA543" s="36"/>
      <c r="AB543" s="36"/>
      <c r="AC543" s="36"/>
      <c r="AD543" s="36"/>
      <c r="AF543" s="224">
        <f t="shared" si="76"/>
        <v>0</v>
      </c>
      <c r="AG543" s="224">
        <f t="shared" ref="AG543:BL543" ca="1" si="114">IF(MONTH(AG$532)=$G543,(AF543*(1+(OFFSET($AF523,0,YearCounter))))+((OFFSET($AF523,0,YearCounter))),AF543)</f>
        <v>0</v>
      </c>
      <c r="AH543" s="224">
        <f t="shared" ca="1" si="114"/>
        <v>0</v>
      </c>
      <c r="AI543" s="224">
        <f t="shared" ca="1" si="114"/>
        <v>0</v>
      </c>
      <c r="AJ543" s="224">
        <f t="shared" ca="1" si="114"/>
        <v>0</v>
      </c>
      <c r="AK543" s="224">
        <f t="shared" ca="1" si="114"/>
        <v>0</v>
      </c>
      <c r="AL543" s="224">
        <f t="shared" ca="1" si="114"/>
        <v>0</v>
      </c>
      <c r="AM543" s="224">
        <f t="shared" ca="1" si="114"/>
        <v>0</v>
      </c>
      <c r="AN543" s="224">
        <f t="shared" ca="1" si="114"/>
        <v>0</v>
      </c>
      <c r="AO543" s="224">
        <f t="shared" ca="1" si="114"/>
        <v>0</v>
      </c>
      <c r="AP543" s="224">
        <f t="shared" ca="1" si="114"/>
        <v>0</v>
      </c>
      <c r="AQ543" s="224">
        <f t="shared" ca="1" si="114"/>
        <v>0</v>
      </c>
      <c r="AR543" s="224">
        <f t="shared" ca="1" si="114"/>
        <v>0</v>
      </c>
      <c r="AS543" s="224">
        <f t="shared" ca="1" si="114"/>
        <v>0</v>
      </c>
      <c r="AT543" s="224">
        <f t="shared" ca="1" si="114"/>
        <v>0</v>
      </c>
      <c r="AU543" s="224">
        <f t="shared" ca="1" si="114"/>
        <v>0</v>
      </c>
      <c r="AV543" s="224">
        <f t="shared" ca="1" si="114"/>
        <v>0</v>
      </c>
      <c r="AW543" s="224">
        <f t="shared" ca="1" si="114"/>
        <v>0</v>
      </c>
      <c r="AX543" s="224">
        <f t="shared" ca="1" si="114"/>
        <v>0</v>
      </c>
      <c r="AY543" s="224">
        <f t="shared" ca="1" si="114"/>
        <v>0</v>
      </c>
      <c r="AZ543" s="224">
        <f t="shared" ca="1" si="114"/>
        <v>0</v>
      </c>
      <c r="BA543" s="224">
        <f t="shared" ca="1" si="114"/>
        <v>0</v>
      </c>
      <c r="BB543" s="224">
        <f t="shared" ca="1" si="114"/>
        <v>0</v>
      </c>
      <c r="BC543" s="224">
        <f t="shared" ca="1" si="114"/>
        <v>0</v>
      </c>
      <c r="BD543" s="224">
        <f t="shared" ca="1" si="114"/>
        <v>0</v>
      </c>
      <c r="BE543" s="224">
        <f t="shared" ca="1" si="114"/>
        <v>0</v>
      </c>
      <c r="BF543" s="224">
        <f t="shared" ca="1" si="114"/>
        <v>0</v>
      </c>
      <c r="BG543" s="224">
        <f t="shared" ca="1" si="114"/>
        <v>0</v>
      </c>
      <c r="BH543" s="224">
        <f t="shared" ca="1" si="114"/>
        <v>0</v>
      </c>
      <c r="BI543" s="224">
        <f t="shared" ca="1" si="114"/>
        <v>0</v>
      </c>
      <c r="BJ543" s="224">
        <f t="shared" ca="1" si="114"/>
        <v>0</v>
      </c>
      <c r="BK543" s="224">
        <f t="shared" ca="1" si="114"/>
        <v>0</v>
      </c>
      <c r="BL543" s="224">
        <f t="shared" ca="1" si="114"/>
        <v>0</v>
      </c>
      <c r="BM543" s="224">
        <f t="shared" ref="BM543:CR543" ca="1" si="115">IF(MONTH(BM$532)=$G543,(BL543*(1+(OFFSET($AF523,0,YearCounter))))+((OFFSET($AF523,0,YearCounter))),BL543)</f>
        <v>0</v>
      </c>
      <c r="BN543" s="224">
        <f t="shared" ca="1" si="115"/>
        <v>0</v>
      </c>
      <c r="BO543" s="224">
        <f t="shared" ca="1" si="115"/>
        <v>0</v>
      </c>
      <c r="BP543" s="224">
        <f t="shared" ca="1" si="115"/>
        <v>0</v>
      </c>
      <c r="BQ543" s="224">
        <f t="shared" ca="1" si="115"/>
        <v>0</v>
      </c>
      <c r="BR543" s="224">
        <f t="shared" ca="1" si="115"/>
        <v>0</v>
      </c>
      <c r="BS543" s="224">
        <f t="shared" ca="1" si="115"/>
        <v>0</v>
      </c>
      <c r="BT543" s="224">
        <f t="shared" ca="1" si="115"/>
        <v>0</v>
      </c>
      <c r="BU543" s="224">
        <f t="shared" ca="1" si="115"/>
        <v>0</v>
      </c>
      <c r="BV543" s="224">
        <f t="shared" ca="1" si="115"/>
        <v>0</v>
      </c>
      <c r="BW543" s="224">
        <f t="shared" ca="1" si="115"/>
        <v>0</v>
      </c>
      <c r="BX543" s="224">
        <f t="shared" ca="1" si="115"/>
        <v>0</v>
      </c>
      <c r="BY543" s="224">
        <f t="shared" ca="1" si="115"/>
        <v>0</v>
      </c>
      <c r="BZ543" s="224">
        <f t="shared" ca="1" si="115"/>
        <v>0</v>
      </c>
      <c r="CA543" s="224">
        <f t="shared" ca="1" si="115"/>
        <v>0</v>
      </c>
      <c r="CB543" s="224">
        <f t="shared" ca="1" si="115"/>
        <v>0</v>
      </c>
      <c r="CC543" s="224">
        <f t="shared" ca="1" si="115"/>
        <v>0</v>
      </c>
      <c r="CD543" s="224">
        <f t="shared" ca="1" si="115"/>
        <v>0</v>
      </c>
      <c r="CE543" s="224">
        <f t="shared" ca="1" si="115"/>
        <v>0</v>
      </c>
      <c r="CF543" s="224">
        <f t="shared" ca="1" si="115"/>
        <v>0</v>
      </c>
      <c r="CG543" s="224">
        <f t="shared" ca="1" si="115"/>
        <v>0</v>
      </c>
      <c r="CH543" s="224">
        <f t="shared" ca="1" si="115"/>
        <v>0</v>
      </c>
      <c r="CI543" s="224">
        <f t="shared" ca="1" si="115"/>
        <v>0</v>
      </c>
      <c r="CJ543" s="224">
        <f t="shared" ca="1" si="115"/>
        <v>0</v>
      </c>
      <c r="CK543" s="224">
        <f t="shared" ca="1" si="115"/>
        <v>0</v>
      </c>
      <c r="CL543" s="224">
        <f t="shared" ca="1" si="115"/>
        <v>0</v>
      </c>
      <c r="CM543" s="224">
        <f t="shared" ca="1" si="115"/>
        <v>0</v>
      </c>
      <c r="CN543" s="224">
        <f t="shared" ca="1" si="115"/>
        <v>0</v>
      </c>
      <c r="CO543" s="224">
        <f t="shared" ca="1" si="115"/>
        <v>0</v>
      </c>
      <c r="CP543" s="224">
        <f t="shared" ca="1" si="115"/>
        <v>0</v>
      </c>
      <c r="CQ543" s="224">
        <f t="shared" ca="1" si="115"/>
        <v>0</v>
      </c>
      <c r="CR543" s="224">
        <f t="shared" ca="1" si="115"/>
        <v>0</v>
      </c>
      <c r="CS543" s="224">
        <f t="shared" ref="CS543:DX543" ca="1" si="116">IF(MONTH(CS$532)=$G543,(CR543*(1+(OFFSET($AF523,0,YearCounter))))+((OFFSET($AF523,0,YearCounter))),CR543)</f>
        <v>0</v>
      </c>
      <c r="CT543" s="224">
        <f t="shared" ca="1" si="116"/>
        <v>0</v>
      </c>
      <c r="CU543" s="224">
        <f t="shared" ca="1" si="116"/>
        <v>0</v>
      </c>
      <c r="CV543" s="224">
        <f t="shared" ca="1" si="116"/>
        <v>0</v>
      </c>
      <c r="CW543" s="224">
        <f t="shared" ca="1" si="116"/>
        <v>0</v>
      </c>
      <c r="CX543" s="224">
        <f t="shared" ca="1" si="116"/>
        <v>0</v>
      </c>
      <c r="CY543" s="224">
        <f t="shared" ca="1" si="116"/>
        <v>0</v>
      </c>
      <c r="CZ543" s="224">
        <f t="shared" ca="1" si="116"/>
        <v>0</v>
      </c>
      <c r="DA543" s="224">
        <f t="shared" ca="1" si="116"/>
        <v>0</v>
      </c>
      <c r="DB543" s="224">
        <f t="shared" ca="1" si="116"/>
        <v>0</v>
      </c>
      <c r="DC543" s="224">
        <f t="shared" ca="1" si="116"/>
        <v>0</v>
      </c>
      <c r="DD543" s="224">
        <f t="shared" ca="1" si="116"/>
        <v>0</v>
      </c>
      <c r="DE543" s="224">
        <f t="shared" ca="1" si="116"/>
        <v>0</v>
      </c>
      <c r="DF543" s="224">
        <f t="shared" ca="1" si="116"/>
        <v>0</v>
      </c>
      <c r="DG543" s="224">
        <f t="shared" ca="1" si="116"/>
        <v>0</v>
      </c>
      <c r="DH543" s="224">
        <f t="shared" ca="1" si="116"/>
        <v>0</v>
      </c>
      <c r="DI543" s="224">
        <f t="shared" ca="1" si="116"/>
        <v>0</v>
      </c>
      <c r="DJ543" s="224">
        <f t="shared" ca="1" si="116"/>
        <v>0</v>
      </c>
      <c r="DK543" s="224">
        <f t="shared" ca="1" si="116"/>
        <v>0</v>
      </c>
      <c r="DL543" s="224">
        <f t="shared" ca="1" si="116"/>
        <v>0</v>
      </c>
      <c r="DM543" s="224">
        <f t="shared" ca="1" si="116"/>
        <v>0</v>
      </c>
      <c r="DN543" s="224">
        <f t="shared" ca="1" si="116"/>
        <v>0</v>
      </c>
      <c r="DO543" s="224">
        <f t="shared" ca="1" si="116"/>
        <v>0</v>
      </c>
      <c r="DP543" s="224">
        <f t="shared" ca="1" si="116"/>
        <v>0</v>
      </c>
      <c r="DQ543" s="224">
        <f t="shared" ca="1" si="116"/>
        <v>0</v>
      </c>
      <c r="DR543" s="224">
        <f t="shared" ca="1" si="116"/>
        <v>0</v>
      </c>
      <c r="DS543" s="224">
        <f t="shared" ca="1" si="116"/>
        <v>0</v>
      </c>
      <c r="DT543" s="224">
        <f t="shared" ca="1" si="116"/>
        <v>0</v>
      </c>
      <c r="DU543" s="224">
        <f t="shared" ca="1" si="116"/>
        <v>0</v>
      </c>
      <c r="DV543" s="224">
        <f t="shared" ca="1" si="116"/>
        <v>0</v>
      </c>
      <c r="DW543" s="224">
        <f t="shared" ca="1" si="116"/>
        <v>0</v>
      </c>
      <c r="DX543" s="224">
        <f t="shared" ca="1" si="116"/>
        <v>0</v>
      </c>
      <c r="DY543" s="224">
        <f t="shared" ref="DY543:EX543" ca="1" si="117">IF(MONTH(DY$532)=$G543,(DX543*(1+(OFFSET($AF523,0,YearCounter))))+((OFFSET($AF523,0,YearCounter))),DX543)</f>
        <v>0</v>
      </c>
      <c r="DZ543" s="224">
        <f t="shared" ca="1" si="117"/>
        <v>0</v>
      </c>
      <c r="EA543" s="224">
        <f t="shared" ca="1" si="117"/>
        <v>0</v>
      </c>
      <c r="EB543" s="224">
        <f t="shared" ca="1" si="117"/>
        <v>0</v>
      </c>
      <c r="EC543" s="224">
        <f t="shared" ca="1" si="117"/>
        <v>0</v>
      </c>
      <c r="ED543" s="224">
        <f t="shared" ca="1" si="117"/>
        <v>0</v>
      </c>
      <c r="EE543" s="224">
        <f t="shared" ca="1" si="117"/>
        <v>0</v>
      </c>
      <c r="EF543" s="224">
        <f t="shared" ca="1" si="117"/>
        <v>0</v>
      </c>
      <c r="EG543" s="224">
        <f t="shared" ca="1" si="117"/>
        <v>0</v>
      </c>
      <c r="EH543" s="224">
        <f t="shared" ca="1" si="117"/>
        <v>0</v>
      </c>
      <c r="EI543" s="224">
        <f t="shared" ca="1" si="117"/>
        <v>0</v>
      </c>
      <c r="EJ543" s="224">
        <f t="shared" ca="1" si="117"/>
        <v>0</v>
      </c>
      <c r="EK543" s="224">
        <f t="shared" ca="1" si="117"/>
        <v>0</v>
      </c>
      <c r="EL543" s="224">
        <f t="shared" ca="1" si="117"/>
        <v>0</v>
      </c>
      <c r="EM543" s="224">
        <f t="shared" ca="1" si="117"/>
        <v>0</v>
      </c>
      <c r="EN543" s="224">
        <f t="shared" ca="1" si="117"/>
        <v>0</v>
      </c>
      <c r="EO543" s="224">
        <f t="shared" ca="1" si="117"/>
        <v>0</v>
      </c>
      <c r="EP543" s="224">
        <f t="shared" ca="1" si="117"/>
        <v>0</v>
      </c>
      <c r="EQ543" s="224">
        <f t="shared" ca="1" si="117"/>
        <v>0</v>
      </c>
      <c r="ER543" s="224">
        <f t="shared" ca="1" si="117"/>
        <v>0</v>
      </c>
      <c r="ES543" s="224">
        <f t="shared" ca="1" si="117"/>
        <v>0</v>
      </c>
      <c r="ET543" s="224">
        <f t="shared" ca="1" si="117"/>
        <v>0</v>
      </c>
      <c r="EU543" s="224">
        <f t="shared" ca="1" si="117"/>
        <v>0</v>
      </c>
      <c r="EV543" s="224">
        <f t="shared" ca="1" si="117"/>
        <v>0</v>
      </c>
      <c r="EW543" s="224">
        <f t="shared" ca="1" si="117"/>
        <v>0</v>
      </c>
      <c r="EX543" s="224">
        <f t="shared" ca="1" si="117"/>
        <v>0</v>
      </c>
      <c r="EY543" s="261"/>
      <c r="EZ543" s="863">
        <f t="shared" ca="1" si="81"/>
        <v>0</v>
      </c>
      <c r="FB543" s="261"/>
    </row>
    <row r="544" spans="1:158" hidden="1" outlineLevel="2">
      <c r="A544" s="2">
        <v>11</v>
      </c>
      <c r="B544" s="1005" t="str">
        <f t="shared" si="74"/>
        <v>Software Maintenance</v>
      </c>
      <c r="C544" s="1006"/>
      <c r="D544" s="1007"/>
      <c r="E544" s="36"/>
      <c r="F544" s="36"/>
      <c r="G544" s="225">
        <f t="shared" si="75"/>
        <v>11</v>
      </c>
      <c r="H544" s="36"/>
      <c r="I544" s="36"/>
      <c r="J544" s="36"/>
      <c r="K544" s="36"/>
      <c r="L544" s="36"/>
      <c r="M544" s="36"/>
      <c r="N544" s="36"/>
      <c r="O544" s="36"/>
      <c r="P544" s="36"/>
      <c r="Q544" s="36"/>
      <c r="R544" s="36"/>
      <c r="S544" s="36"/>
      <c r="T544" s="36"/>
      <c r="U544" s="36"/>
      <c r="V544" s="36"/>
      <c r="W544" s="36"/>
      <c r="X544" s="36"/>
      <c r="Y544" s="36"/>
      <c r="Z544" s="36"/>
      <c r="AA544" s="36"/>
      <c r="AB544" s="36"/>
      <c r="AC544" s="36"/>
      <c r="AD544" s="36"/>
      <c r="AF544" s="224">
        <f t="shared" si="76"/>
        <v>0</v>
      </c>
      <c r="AG544" s="224">
        <f t="shared" ref="AG544:BL544" ca="1" si="118">IF(MONTH(AG$532)=$G544,(AF544*(1+(OFFSET($AF524,0,YearCounter))))+((OFFSET($AF524,0,YearCounter))),AF544)</f>
        <v>0</v>
      </c>
      <c r="AH544" s="224">
        <f t="shared" ca="1" si="118"/>
        <v>0</v>
      </c>
      <c r="AI544" s="224">
        <f t="shared" ca="1" si="118"/>
        <v>0</v>
      </c>
      <c r="AJ544" s="224">
        <f t="shared" ca="1" si="118"/>
        <v>0</v>
      </c>
      <c r="AK544" s="224">
        <f t="shared" ca="1" si="118"/>
        <v>0</v>
      </c>
      <c r="AL544" s="224">
        <f t="shared" ca="1" si="118"/>
        <v>0</v>
      </c>
      <c r="AM544" s="224">
        <f t="shared" ca="1" si="118"/>
        <v>0</v>
      </c>
      <c r="AN544" s="224">
        <f t="shared" ca="1" si="118"/>
        <v>0</v>
      </c>
      <c r="AO544" s="224">
        <f t="shared" ca="1" si="118"/>
        <v>0</v>
      </c>
      <c r="AP544" s="224">
        <f t="shared" ca="1" si="118"/>
        <v>0</v>
      </c>
      <c r="AQ544" s="224">
        <f t="shared" ca="1" si="118"/>
        <v>0</v>
      </c>
      <c r="AR544" s="224">
        <f t="shared" ca="1" si="118"/>
        <v>0</v>
      </c>
      <c r="AS544" s="224">
        <f t="shared" ca="1" si="118"/>
        <v>0</v>
      </c>
      <c r="AT544" s="224">
        <f t="shared" ca="1" si="118"/>
        <v>0</v>
      </c>
      <c r="AU544" s="224">
        <f t="shared" ca="1" si="118"/>
        <v>0</v>
      </c>
      <c r="AV544" s="224">
        <f t="shared" ca="1" si="118"/>
        <v>0</v>
      </c>
      <c r="AW544" s="224">
        <f t="shared" ca="1" si="118"/>
        <v>0</v>
      </c>
      <c r="AX544" s="224">
        <f t="shared" ca="1" si="118"/>
        <v>0</v>
      </c>
      <c r="AY544" s="224">
        <f t="shared" ca="1" si="118"/>
        <v>0</v>
      </c>
      <c r="AZ544" s="224">
        <f t="shared" ca="1" si="118"/>
        <v>0</v>
      </c>
      <c r="BA544" s="224">
        <f t="shared" ca="1" si="118"/>
        <v>0</v>
      </c>
      <c r="BB544" s="224">
        <f t="shared" ca="1" si="118"/>
        <v>0</v>
      </c>
      <c r="BC544" s="224">
        <f t="shared" ca="1" si="118"/>
        <v>0</v>
      </c>
      <c r="BD544" s="224">
        <f t="shared" ca="1" si="118"/>
        <v>0</v>
      </c>
      <c r="BE544" s="224">
        <f t="shared" ca="1" si="118"/>
        <v>0</v>
      </c>
      <c r="BF544" s="224">
        <f t="shared" ca="1" si="118"/>
        <v>0</v>
      </c>
      <c r="BG544" s="224">
        <f t="shared" ca="1" si="118"/>
        <v>0</v>
      </c>
      <c r="BH544" s="224">
        <f t="shared" ca="1" si="118"/>
        <v>0</v>
      </c>
      <c r="BI544" s="224">
        <f t="shared" ca="1" si="118"/>
        <v>0</v>
      </c>
      <c r="BJ544" s="224">
        <f t="shared" ca="1" si="118"/>
        <v>0</v>
      </c>
      <c r="BK544" s="224">
        <f t="shared" ca="1" si="118"/>
        <v>0</v>
      </c>
      <c r="BL544" s="224">
        <f t="shared" ca="1" si="118"/>
        <v>0</v>
      </c>
      <c r="BM544" s="224">
        <f t="shared" ref="BM544:CR544" ca="1" si="119">IF(MONTH(BM$532)=$G544,(BL544*(1+(OFFSET($AF524,0,YearCounter))))+((OFFSET($AF524,0,YearCounter))),BL544)</f>
        <v>0</v>
      </c>
      <c r="BN544" s="224">
        <f t="shared" ca="1" si="119"/>
        <v>0</v>
      </c>
      <c r="BO544" s="224">
        <f t="shared" ca="1" si="119"/>
        <v>0</v>
      </c>
      <c r="BP544" s="224">
        <f t="shared" ca="1" si="119"/>
        <v>0</v>
      </c>
      <c r="BQ544" s="224">
        <f t="shared" ca="1" si="119"/>
        <v>0</v>
      </c>
      <c r="BR544" s="224">
        <f t="shared" ca="1" si="119"/>
        <v>0</v>
      </c>
      <c r="BS544" s="224">
        <f t="shared" ca="1" si="119"/>
        <v>0</v>
      </c>
      <c r="BT544" s="224">
        <f t="shared" ca="1" si="119"/>
        <v>0</v>
      </c>
      <c r="BU544" s="224">
        <f t="shared" ca="1" si="119"/>
        <v>0</v>
      </c>
      <c r="BV544" s="224">
        <f t="shared" ca="1" si="119"/>
        <v>0</v>
      </c>
      <c r="BW544" s="224">
        <f t="shared" ca="1" si="119"/>
        <v>0</v>
      </c>
      <c r="BX544" s="224">
        <f t="shared" ca="1" si="119"/>
        <v>0</v>
      </c>
      <c r="BY544" s="224">
        <f t="shared" ca="1" si="119"/>
        <v>0</v>
      </c>
      <c r="BZ544" s="224">
        <f t="shared" ca="1" si="119"/>
        <v>0</v>
      </c>
      <c r="CA544" s="224">
        <f t="shared" ca="1" si="119"/>
        <v>0</v>
      </c>
      <c r="CB544" s="224">
        <f t="shared" ca="1" si="119"/>
        <v>0</v>
      </c>
      <c r="CC544" s="224">
        <f t="shared" ca="1" si="119"/>
        <v>0</v>
      </c>
      <c r="CD544" s="224">
        <f t="shared" ca="1" si="119"/>
        <v>0</v>
      </c>
      <c r="CE544" s="224">
        <f t="shared" ca="1" si="119"/>
        <v>0</v>
      </c>
      <c r="CF544" s="224">
        <f t="shared" ca="1" si="119"/>
        <v>0</v>
      </c>
      <c r="CG544" s="224">
        <f t="shared" ca="1" si="119"/>
        <v>0</v>
      </c>
      <c r="CH544" s="224">
        <f t="shared" ca="1" si="119"/>
        <v>0</v>
      </c>
      <c r="CI544" s="224">
        <f t="shared" ca="1" si="119"/>
        <v>0</v>
      </c>
      <c r="CJ544" s="224">
        <f t="shared" ca="1" si="119"/>
        <v>0</v>
      </c>
      <c r="CK544" s="224">
        <f t="shared" ca="1" si="119"/>
        <v>0</v>
      </c>
      <c r="CL544" s="224">
        <f t="shared" ca="1" si="119"/>
        <v>0</v>
      </c>
      <c r="CM544" s="224">
        <f t="shared" ca="1" si="119"/>
        <v>0</v>
      </c>
      <c r="CN544" s="224">
        <f t="shared" ca="1" si="119"/>
        <v>0</v>
      </c>
      <c r="CO544" s="224">
        <f t="shared" ca="1" si="119"/>
        <v>0</v>
      </c>
      <c r="CP544" s="224">
        <f t="shared" ca="1" si="119"/>
        <v>0</v>
      </c>
      <c r="CQ544" s="224">
        <f t="shared" ca="1" si="119"/>
        <v>0</v>
      </c>
      <c r="CR544" s="224">
        <f t="shared" ca="1" si="119"/>
        <v>0</v>
      </c>
      <c r="CS544" s="224">
        <f t="shared" ref="CS544:DX544" ca="1" si="120">IF(MONTH(CS$532)=$G544,(CR544*(1+(OFFSET($AF524,0,YearCounter))))+((OFFSET($AF524,0,YearCounter))),CR544)</f>
        <v>0</v>
      </c>
      <c r="CT544" s="224">
        <f t="shared" ca="1" si="120"/>
        <v>0</v>
      </c>
      <c r="CU544" s="224">
        <f t="shared" ca="1" si="120"/>
        <v>0</v>
      </c>
      <c r="CV544" s="224">
        <f t="shared" ca="1" si="120"/>
        <v>0</v>
      </c>
      <c r="CW544" s="224">
        <f t="shared" ca="1" si="120"/>
        <v>0</v>
      </c>
      <c r="CX544" s="224">
        <f t="shared" ca="1" si="120"/>
        <v>0</v>
      </c>
      <c r="CY544" s="224">
        <f t="shared" ca="1" si="120"/>
        <v>0</v>
      </c>
      <c r="CZ544" s="224">
        <f t="shared" ca="1" si="120"/>
        <v>0</v>
      </c>
      <c r="DA544" s="224">
        <f t="shared" ca="1" si="120"/>
        <v>0</v>
      </c>
      <c r="DB544" s="224">
        <f t="shared" ca="1" si="120"/>
        <v>0</v>
      </c>
      <c r="DC544" s="224">
        <f t="shared" ca="1" si="120"/>
        <v>0</v>
      </c>
      <c r="DD544" s="224">
        <f t="shared" ca="1" si="120"/>
        <v>0</v>
      </c>
      <c r="DE544" s="224">
        <f t="shared" ca="1" si="120"/>
        <v>0</v>
      </c>
      <c r="DF544" s="224">
        <f t="shared" ca="1" si="120"/>
        <v>0</v>
      </c>
      <c r="DG544" s="224">
        <f t="shared" ca="1" si="120"/>
        <v>0</v>
      </c>
      <c r="DH544" s="224">
        <f t="shared" ca="1" si="120"/>
        <v>0</v>
      </c>
      <c r="DI544" s="224">
        <f t="shared" ca="1" si="120"/>
        <v>0</v>
      </c>
      <c r="DJ544" s="224">
        <f t="shared" ca="1" si="120"/>
        <v>0</v>
      </c>
      <c r="DK544" s="224">
        <f t="shared" ca="1" si="120"/>
        <v>0</v>
      </c>
      <c r="DL544" s="224">
        <f t="shared" ca="1" si="120"/>
        <v>0</v>
      </c>
      <c r="DM544" s="224">
        <f t="shared" ca="1" si="120"/>
        <v>0</v>
      </c>
      <c r="DN544" s="224">
        <f t="shared" ca="1" si="120"/>
        <v>0</v>
      </c>
      <c r="DO544" s="224">
        <f t="shared" ca="1" si="120"/>
        <v>0</v>
      </c>
      <c r="DP544" s="224">
        <f t="shared" ca="1" si="120"/>
        <v>0</v>
      </c>
      <c r="DQ544" s="224">
        <f t="shared" ca="1" si="120"/>
        <v>0</v>
      </c>
      <c r="DR544" s="224">
        <f t="shared" ca="1" si="120"/>
        <v>0</v>
      </c>
      <c r="DS544" s="224">
        <f t="shared" ca="1" si="120"/>
        <v>0</v>
      </c>
      <c r="DT544" s="224">
        <f t="shared" ca="1" si="120"/>
        <v>0</v>
      </c>
      <c r="DU544" s="224">
        <f t="shared" ca="1" si="120"/>
        <v>0</v>
      </c>
      <c r="DV544" s="224">
        <f t="shared" ca="1" si="120"/>
        <v>0</v>
      </c>
      <c r="DW544" s="224">
        <f t="shared" ca="1" si="120"/>
        <v>0</v>
      </c>
      <c r="DX544" s="224">
        <f t="shared" ca="1" si="120"/>
        <v>0</v>
      </c>
      <c r="DY544" s="224">
        <f t="shared" ref="DY544:EX544" ca="1" si="121">IF(MONTH(DY$532)=$G544,(DX544*(1+(OFFSET($AF524,0,YearCounter))))+((OFFSET($AF524,0,YearCounter))),DX544)</f>
        <v>0</v>
      </c>
      <c r="DZ544" s="224">
        <f t="shared" ca="1" si="121"/>
        <v>0</v>
      </c>
      <c r="EA544" s="224">
        <f t="shared" ca="1" si="121"/>
        <v>0</v>
      </c>
      <c r="EB544" s="224">
        <f t="shared" ca="1" si="121"/>
        <v>0</v>
      </c>
      <c r="EC544" s="224">
        <f t="shared" ca="1" si="121"/>
        <v>0</v>
      </c>
      <c r="ED544" s="224">
        <f t="shared" ca="1" si="121"/>
        <v>0</v>
      </c>
      <c r="EE544" s="224">
        <f t="shared" ca="1" si="121"/>
        <v>0</v>
      </c>
      <c r="EF544" s="224">
        <f t="shared" ca="1" si="121"/>
        <v>0</v>
      </c>
      <c r="EG544" s="224">
        <f t="shared" ca="1" si="121"/>
        <v>0</v>
      </c>
      <c r="EH544" s="224">
        <f t="shared" ca="1" si="121"/>
        <v>0</v>
      </c>
      <c r="EI544" s="224">
        <f t="shared" ca="1" si="121"/>
        <v>0</v>
      </c>
      <c r="EJ544" s="224">
        <f t="shared" ca="1" si="121"/>
        <v>0</v>
      </c>
      <c r="EK544" s="224">
        <f t="shared" ca="1" si="121"/>
        <v>0</v>
      </c>
      <c r="EL544" s="224">
        <f t="shared" ca="1" si="121"/>
        <v>0</v>
      </c>
      <c r="EM544" s="224">
        <f t="shared" ca="1" si="121"/>
        <v>0</v>
      </c>
      <c r="EN544" s="224">
        <f t="shared" ca="1" si="121"/>
        <v>0</v>
      </c>
      <c r="EO544" s="224">
        <f t="shared" ca="1" si="121"/>
        <v>0</v>
      </c>
      <c r="EP544" s="224">
        <f t="shared" ca="1" si="121"/>
        <v>0</v>
      </c>
      <c r="EQ544" s="224">
        <f t="shared" ca="1" si="121"/>
        <v>0</v>
      </c>
      <c r="ER544" s="224">
        <f t="shared" ca="1" si="121"/>
        <v>0</v>
      </c>
      <c r="ES544" s="224">
        <f t="shared" ca="1" si="121"/>
        <v>0</v>
      </c>
      <c r="ET544" s="224">
        <f t="shared" ca="1" si="121"/>
        <v>0</v>
      </c>
      <c r="EU544" s="224">
        <f t="shared" ca="1" si="121"/>
        <v>0</v>
      </c>
      <c r="EV544" s="224">
        <f t="shared" ca="1" si="121"/>
        <v>0</v>
      </c>
      <c r="EW544" s="224">
        <f t="shared" ca="1" si="121"/>
        <v>0</v>
      </c>
      <c r="EX544" s="224">
        <f t="shared" ca="1" si="121"/>
        <v>0</v>
      </c>
      <c r="EY544" s="261"/>
      <c r="EZ544" s="863">
        <f t="shared" ca="1" si="81"/>
        <v>0</v>
      </c>
      <c r="FB544" s="261"/>
    </row>
    <row r="545" spans="1:158" hidden="1" outlineLevel="2">
      <c r="A545" s="2">
        <v>12</v>
      </c>
      <c r="B545" s="1005" t="str">
        <f t="shared" si="74"/>
        <v>Third Party</v>
      </c>
      <c r="C545" s="1006"/>
      <c r="D545" s="1007"/>
      <c r="E545" s="36"/>
      <c r="F545" s="36"/>
      <c r="G545" s="225">
        <f t="shared" si="75"/>
        <v>12</v>
      </c>
      <c r="H545" s="36"/>
      <c r="I545" s="36"/>
      <c r="J545" s="36"/>
      <c r="K545" s="36"/>
      <c r="L545" s="36"/>
      <c r="M545" s="36"/>
      <c r="N545" s="36"/>
      <c r="O545" s="36"/>
      <c r="P545" s="36"/>
      <c r="Q545" s="36"/>
      <c r="R545" s="36"/>
      <c r="S545" s="36"/>
      <c r="T545" s="36"/>
      <c r="U545" s="36"/>
      <c r="V545" s="36"/>
      <c r="W545" s="36"/>
      <c r="X545" s="36"/>
      <c r="Y545" s="36"/>
      <c r="Z545" s="36"/>
      <c r="AA545" s="36"/>
      <c r="AB545" s="36"/>
      <c r="AC545" s="36"/>
      <c r="AD545" s="36"/>
      <c r="AF545" s="224">
        <f t="shared" si="76"/>
        <v>0</v>
      </c>
      <c r="AG545" s="224">
        <f t="shared" ref="AG545:BL545" ca="1" si="122">IF(MONTH(AG$532)=$G545,(AF545*(1+(OFFSET($AF525,0,YearCounter))))+((OFFSET($AF525,0,YearCounter))),AF545)</f>
        <v>0</v>
      </c>
      <c r="AH545" s="224">
        <f t="shared" ca="1" si="122"/>
        <v>0</v>
      </c>
      <c r="AI545" s="224">
        <f t="shared" ca="1" si="122"/>
        <v>0</v>
      </c>
      <c r="AJ545" s="224">
        <f t="shared" ca="1" si="122"/>
        <v>0</v>
      </c>
      <c r="AK545" s="224">
        <f t="shared" ca="1" si="122"/>
        <v>0</v>
      </c>
      <c r="AL545" s="224">
        <f t="shared" ca="1" si="122"/>
        <v>0</v>
      </c>
      <c r="AM545" s="224">
        <f t="shared" ca="1" si="122"/>
        <v>0</v>
      </c>
      <c r="AN545" s="224">
        <f t="shared" ca="1" si="122"/>
        <v>0</v>
      </c>
      <c r="AO545" s="224">
        <f t="shared" ca="1" si="122"/>
        <v>0</v>
      </c>
      <c r="AP545" s="224">
        <f t="shared" ca="1" si="122"/>
        <v>0</v>
      </c>
      <c r="AQ545" s="224">
        <f t="shared" ca="1" si="122"/>
        <v>0</v>
      </c>
      <c r="AR545" s="224">
        <f t="shared" ca="1" si="122"/>
        <v>0</v>
      </c>
      <c r="AS545" s="224">
        <f t="shared" ca="1" si="122"/>
        <v>0</v>
      </c>
      <c r="AT545" s="224">
        <f t="shared" ca="1" si="122"/>
        <v>0</v>
      </c>
      <c r="AU545" s="224">
        <f t="shared" ca="1" si="122"/>
        <v>0</v>
      </c>
      <c r="AV545" s="224">
        <f t="shared" ca="1" si="122"/>
        <v>0</v>
      </c>
      <c r="AW545" s="224">
        <f t="shared" ca="1" si="122"/>
        <v>0</v>
      </c>
      <c r="AX545" s="224">
        <f t="shared" ca="1" si="122"/>
        <v>0</v>
      </c>
      <c r="AY545" s="224">
        <f t="shared" ca="1" si="122"/>
        <v>0</v>
      </c>
      <c r="AZ545" s="224">
        <f t="shared" ca="1" si="122"/>
        <v>0</v>
      </c>
      <c r="BA545" s="224">
        <f t="shared" ca="1" si="122"/>
        <v>0</v>
      </c>
      <c r="BB545" s="224">
        <f t="shared" ca="1" si="122"/>
        <v>0</v>
      </c>
      <c r="BC545" s="224">
        <f t="shared" ca="1" si="122"/>
        <v>0</v>
      </c>
      <c r="BD545" s="224">
        <f t="shared" ca="1" si="122"/>
        <v>0</v>
      </c>
      <c r="BE545" s="224">
        <f t="shared" ca="1" si="122"/>
        <v>0</v>
      </c>
      <c r="BF545" s="224">
        <f t="shared" ca="1" si="122"/>
        <v>0</v>
      </c>
      <c r="BG545" s="224">
        <f t="shared" ca="1" si="122"/>
        <v>0</v>
      </c>
      <c r="BH545" s="224">
        <f t="shared" ca="1" si="122"/>
        <v>0</v>
      </c>
      <c r="BI545" s="224">
        <f t="shared" ca="1" si="122"/>
        <v>0</v>
      </c>
      <c r="BJ545" s="224">
        <f t="shared" ca="1" si="122"/>
        <v>0</v>
      </c>
      <c r="BK545" s="224">
        <f t="shared" ca="1" si="122"/>
        <v>0</v>
      </c>
      <c r="BL545" s="224">
        <f t="shared" ca="1" si="122"/>
        <v>0</v>
      </c>
      <c r="BM545" s="224">
        <f t="shared" ref="BM545:CR545" ca="1" si="123">IF(MONTH(BM$532)=$G545,(BL545*(1+(OFFSET($AF525,0,YearCounter))))+((OFFSET($AF525,0,YearCounter))),BL545)</f>
        <v>0</v>
      </c>
      <c r="BN545" s="224">
        <f t="shared" ca="1" si="123"/>
        <v>0</v>
      </c>
      <c r="BO545" s="224">
        <f t="shared" ca="1" si="123"/>
        <v>0</v>
      </c>
      <c r="BP545" s="224">
        <f t="shared" ca="1" si="123"/>
        <v>0</v>
      </c>
      <c r="BQ545" s="224">
        <f t="shared" ca="1" si="123"/>
        <v>0</v>
      </c>
      <c r="BR545" s="224">
        <f t="shared" ca="1" si="123"/>
        <v>0</v>
      </c>
      <c r="BS545" s="224">
        <f t="shared" ca="1" si="123"/>
        <v>0</v>
      </c>
      <c r="BT545" s="224">
        <f t="shared" ca="1" si="123"/>
        <v>0</v>
      </c>
      <c r="BU545" s="224">
        <f t="shared" ca="1" si="123"/>
        <v>0</v>
      </c>
      <c r="BV545" s="224">
        <f t="shared" ca="1" si="123"/>
        <v>0</v>
      </c>
      <c r="BW545" s="224">
        <f t="shared" ca="1" si="123"/>
        <v>0</v>
      </c>
      <c r="BX545" s="224">
        <f t="shared" ca="1" si="123"/>
        <v>0</v>
      </c>
      <c r="BY545" s="224">
        <f t="shared" ca="1" si="123"/>
        <v>0</v>
      </c>
      <c r="BZ545" s="224">
        <f t="shared" ca="1" si="123"/>
        <v>0</v>
      </c>
      <c r="CA545" s="224">
        <f t="shared" ca="1" si="123"/>
        <v>0</v>
      </c>
      <c r="CB545" s="224">
        <f t="shared" ca="1" si="123"/>
        <v>0</v>
      </c>
      <c r="CC545" s="224">
        <f t="shared" ca="1" si="123"/>
        <v>0</v>
      </c>
      <c r="CD545" s="224">
        <f t="shared" ca="1" si="123"/>
        <v>0</v>
      </c>
      <c r="CE545" s="224">
        <f t="shared" ca="1" si="123"/>
        <v>0</v>
      </c>
      <c r="CF545" s="224">
        <f t="shared" ca="1" si="123"/>
        <v>0</v>
      </c>
      <c r="CG545" s="224">
        <f t="shared" ca="1" si="123"/>
        <v>0</v>
      </c>
      <c r="CH545" s="224">
        <f t="shared" ca="1" si="123"/>
        <v>0</v>
      </c>
      <c r="CI545" s="224">
        <f t="shared" ca="1" si="123"/>
        <v>0</v>
      </c>
      <c r="CJ545" s="224">
        <f t="shared" ca="1" si="123"/>
        <v>0</v>
      </c>
      <c r="CK545" s="224">
        <f t="shared" ca="1" si="123"/>
        <v>0</v>
      </c>
      <c r="CL545" s="224">
        <f t="shared" ca="1" si="123"/>
        <v>0</v>
      </c>
      <c r="CM545" s="224">
        <f t="shared" ca="1" si="123"/>
        <v>0</v>
      </c>
      <c r="CN545" s="224">
        <f t="shared" ca="1" si="123"/>
        <v>0</v>
      </c>
      <c r="CO545" s="224">
        <f t="shared" ca="1" si="123"/>
        <v>0</v>
      </c>
      <c r="CP545" s="224">
        <f t="shared" ca="1" si="123"/>
        <v>0</v>
      </c>
      <c r="CQ545" s="224">
        <f t="shared" ca="1" si="123"/>
        <v>0</v>
      </c>
      <c r="CR545" s="224">
        <f t="shared" ca="1" si="123"/>
        <v>0</v>
      </c>
      <c r="CS545" s="224">
        <f t="shared" ref="CS545:DX545" ca="1" si="124">IF(MONTH(CS$532)=$G545,(CR545*(1+(OFFSET($AF525,0,YearCounter))))+((OFFSET($AF525,0,YearCounter))),CR545)</f>
        <v>0</v>
      </c>
      <c r="CT545" s="224">
        <f t="shared" ca="1" si="124"/>
        <v>0</v>
      </c>
      <c r="CU545" s="224">
        <f t="shared" ca="1" si="124"/>
        <v>0</v>
      </c>
      <c r="CV545" s="224">
        <f t="shared" ca="1" si="124"/>
        <v>0</v>
      </c>
      <c r="CW545" s="224">
        <f t="shared" ca="1" si="124"/>
        <v>0</v>
      </c>
      <c r="CX545" s="224">
        <f t="shared" ca="1" si="124"/>
        <v>0</v>
      </c>
      <c r="CY545" s="224">
        <f t="shared" ca="1" si="124"/>
        <v>0</v>
      </c>
      <c r="CZ545" s="224">
        <f t="shared" ca="1" si="124"/>
        <v>0</v>
      </c>
      <c r="DA545" s="224">
        <f t="shared" ca="1" si="124"/>
        <v>0</v>
      </c>
      <c r="DB545" s="224">
        <f t="shared" ca="1" si="124"/>
        <v>0</v>
      </c>
      <c r="DC545" s="224">
        <f t="shared" ca="1" si="124"/>
        <v>0</v>
      </c>
      <c r="DD545" s="224">
        <f t="shared" ca="1" si="124"/>
        <v>0</v>
      </c>
      <c r="DE545" s="224">
        <f t="shared" ca="1" si="124"/>
        <v>0</v>
      </c>
      <c r="DF545" s="224">
        <f t="shared" ca="1" si="124"/>
        <v>0</v>
      </c>
      <c r="DG545" s="224">
        <f t="shared" ca="1" si="124"/>
        <v>0</v>
      </c>
      <c r="DH545" s="224">
        <f t="shared" ca="1" si="124"/>
        <v>0</v>
      </c>
      <c r="DI545" s="224">
        <f t="shared" ca="1" si="124"/>
        <v>0</v>
      </c>
      <c r="DJ545" s="224">
        <f t="shared" ca="1" si="124"/>
        <v>0</v>
      </c>
      <c r="DK545" s="224">
        <f t="shared" ca="1" si="124"/>
        <v>0</v>
      </c>
      <c r="DL545" s="224">
        <f t="shared" ca="1" si="124"/>
        <v>0</v>
      </c>
      <c r="DM545" s="224">
        <f t="shared" ca="1" si="124"/>
        <v>0</v>
      </c>
      <c r="DN545" s="224">
        <f t="shared" ca="1" si="124"/>
        <v>0</v>
      </c>
      <c r="DO545" s="224">
        <f t="shared" ca="1" si="124"/>
        <v>0</v>
      </c>
      <c r="DP545" s="224">
        <f t="shared" ca="1" si="124"/>
        <v>0</v>
      </c>
      <c r="DQ545" s="224">
        <f t="shared" ca="1" si="124"/>
        <v>0</v>
      </c>
      <c r="DR545" s="224">
        <f t="shared" ca="1" si="124"/>
        <v>0</v>
      </c>
      <c r="DS545" s="224">
        <f t="shared" ca="1" si="124"/>
        <v>0</v>
      </c>
      <c r="DT545" s="224">
        <f t="shared" ca="1" si="124"/>
        <v>0</v>
      </c>
      <c r="DU545" s="224">
        <f t="shared" ca="1" si="124"/>
        <v>0</v>
      </c>
      <c r="DV545" s="224">
        <f t="shared" ca="1" si="124"/>
        <v>0</v>
      </c>
      <c r="DW545" s="224">
        <f t="shared" ca="1" si="124"/>
        <v>0</v>
      </c>
      <c r="DX545" s="224">
        <f t="shared" ca="1" si="124"/>
        <v>0</v>
      </c>
      <c r="DY545" s="224">
        <f t="shared" ref="DY545:EX545" ca="1" si="125">IF(MONTH(DY$532)=$G545,(DX545*(1+(OFFSET($AF525,0,YearCounter))))+((OFFSET($AF525,0,YearCounter))),DX545)</f>
        <v>0</v>
      </c>
      <c r="DZ545" s="224">
        <f t="shared" ca="1" si="125"/>
        <v>0</v>
      </c>
      <c r="EA545" s="224">
        <f t="shared" ca="1" si="125"/>
        <v>0</v>
      </c>
      <c r="EB545" s="224">
        <f t="shared" ca="1" si="125"/>
        <v>0</v>
      </c>
      <c r="EC545" s="224">
        <f t="shared" ca="1" si="125"/>
        <v>0</v>
      </c>
      <c r="ED545" s="224">
        <f t="shared" ca="1" si="125"/>
        <v>0</v>
      </c>
      <c r="EE545" s="224">
        <f t="shared" ca="1" si="125"/>
        <v>0</v>
      </c>
      <c r="EF545" s="224">
        <f t="shared" ca="1" si="125"/>
        <v>0</v>
      </c>
      <c r="EG545" s="224">
        <f t="shared" ca="1" si="125"/>
        <v>0</v>
      </c>
      <c r="EH545" s="224">
        <f t="shared" ca="1" si="125"/>
        <v>0</v>
      </c>
      <c r="EI545" s="224">
        <f t="shared" ca="1" si="125"/>
        <v>0</v>
      </c>
      <c r="EJ545" s="224">
        <f t="shared" ca="1" si="125"/>
        <v>0</v>
      </c>
      <c r="EK545" s="224">
        <f t="shared" ca="1" si="125"/>
        <v>0</v>
      </c>
      <c r="EL545" s="224">
        <f t="shared" ca="1" si="125"/>
        <v>0</v>
      </c>
      <c r="EM545" s="224">
        <f t="shared" ca="1" si="125"/>
        <v>0</v>
      </c>
      <c r="EN545" s="224">
        <f t="shared" ca="1" si="125"/>
        <v>0</v>
      </c>
      <c r="EO545" s="224">
        <f t="shared" ca="1" si="125"/>
        <v>0</v>
      </c>
      <c r="EP545" s="224">
        <f t="shared" ca="1" si="125"/>
        <v>0</v>
      </c>
      <c r="EQ545" s="224">
        <f t="shared" ca="1" si="125"/>
        <v>0</v>
      </c>
      <c r="ER545" s="224">
        <f t="shared" ca="1" si="125"/>
        <v>0</v>
      </c>
      <c r="ES545" s="224">
        <f t="shared" ca="1" si="125"/>
        <v>0</v>
      </c>
      <c r="ET545" s="224">
        <f t="shared" ca="1" si="125"/>
        <v>0</v>
      </c>
      <c r="EU545" s="224">
        <f t="shared" ca="1" si="125"/>
        <v>0</v>
      </c>
      <c r="EV545" s="224">
        <f t="shared" ca="1" si="125"/>
        <v>0</v>
      </c>
      <c r="EW545" s="224">
        <f t="shared" ca="1" si="125"/>
        <v>0</v>
      </c>
      <c r="EX545" s="224">
        <f t="shared" ca="1" si="125"/>
        <v>0</v>
      </c>
      <c r="EY545" s="261"/>
      <c r="EZ545" s="863">
        <f t="shared" ca="1" si="81"/>
        <v>0</v>
      </c>
      <c r="FB545" s="261"/>
    </row>
    <row r="546" spans="1:158" hidden="1" outlineLevel="2">
      <c r="A546" s="2">
        <v>13</v>
      </c>
      <c r="B546" s="1005" t="str">
        <f t="shared" si="74"/>
        <v>OCTOBER</v>
      </c>
      <c r="C546" s="1006"/>
      <c r="D546" s="1007"/>
      <c r="E546" s="36"/>
      <c r="F546" s="36"/>
      <c r="G546" s="225">
        <f t="shared" si="75"/>
        <v>1</v>
      </c>
      <c r="H546" s="36"/>
      <c r="I546" s="36"/>
      <c r="J546" s="36"/>
      <c r="K546" s="36"/>
      <c r="L546" s="36"/>
      <c r="M546" s="36"/>
      <c r="N546" s="36"/>
      <c r="O546" s="36"/>
      <c r="P546" s="36"/>
      <c r="Q546" s="36"/>
      <c r="R546" s="36"/>
      <c r="S546" s="36"/>
      <c r="T546" s="36"/>
      <c r="U546" s="36"/>
      <c r="V546" s="36"/>
      <c r="W546" s="36"/>
      <c r="X546" s="36"/>
      <c r="Y546" s="36"/>
      <c r="Z546" s="36"/>
      <c r="AA546" s="36"/>
      <c r="AB546" s="36"/>
      <c r="AC546" s="36"/>
      <c r="AD546" s="36"/>
      <c r="AF546" s="224">
        <f t="shared" si="76"/>
        <v>0</v>
      </c>
      <c r="AG546" s="224">
        <f t="shared" ref="AG546:BL546" ca="1" si="126">IF(MONTH(AG$532)=$G546,(AF546*(1+(OFFSET($AF526,0,YearCounter))))+((OFFSET($AF526,0,YearCounter))),AF546)</f>
        <v>0</v>
      </c>
      <c r="AH546" s="224">
        <f t="shared" ca="1" si="126"/>
        <v>0</v>
      </c>
      <c r="AI546" s="224">
        <f t="shared" ca="1" si="126"/>
        <v>0.03</v>
      </c>
      <c r="AJ546" s="224">
        <f t="shared" ca="1" si="126"/>
        <v>0.03</v>
      </c>
      <c r="AK546" s="224">
        <f t="shared" ca="1" si="126"/>
        <v>0.03</v>
      </c>
      <c r="AL546" s="224">
        <f t="shared" ca="1" si="126"/>
        <v>0.03</v>
      </c>
      <c r="AM546" s="224">
        <f t="shared" ca="1" si="126"/>
        <v>0.03</v>
      </c>
      <c r="AN546" s="224">
        <f t="shared" ca="1" si="126"/>
        <v>0.03</v>
      </c>
      <c r="AO546" s="224">
        <f t="shared" ca="1" si="126"/>
        <v>0.03</v>
      </c>
      <c r="AP546" s="224">
        <f t="shared" ca="1" si="126"/>
        <v>0.03</v>
      </c>
      <c r="AQ546" s="224">
        <f t="shared" ca="1" si="126"/>
        <v>0.03</v>
      </c>
      <c r="AR546" s="224">
        <f t="shared" ca="1" si="126"/>
        <v>0.03</v>
      </c>
      <c r="AS546" s="224">
        <f t="shared" ca="1" si="126"/>
        <v>0.03</v>
      </c>
      <c r="AT546" s="224">
        <f t="shared" ca="1" si="126"/>
        <v>0.03</v>
      </c>
      <c r="AU546" s="224">
        <f t="shared" ca="1" si="126"/>
        <v>6.0899999999999996E-2</v>
      </c>
      <c r="AV546" s="224">
        <f t="shared" ca="1" si="126"/>
        <v>6.0899999999999996E-2</v>
      </c>
      <c r="AW546" s="224">
        <f t="shared" ca="1" si="126"/>
        <v>6.0899999999999996E-2</v>
      </c>
      <c r="AX546" s="224">
        <f t="shared" ca="1" si="126"/>
        <v>6.0899999999999996E-2</v>
      </c>
      <c r="AY546" s="224">
        <f t="shared" ca="1" si="126"/>
        <v>6.0899999999999996E-2</v>
      </c>
      <c r="AZ546" s="224">
        <f t="shared" ca="1" si="126"/>
        <v>6.0899999999999996E-2</v>
      </c>
      <c r="BA546" s="224">
        <f t="shared" ca="1" si="126"/>
        <v>6.0899999999999996E-2</v>
      </c>
      <c r="BB546" s="224">
        <f t="shared" ca="1" si="126"/>
        <v>6.0899999999999996E-2</v>
      </c>
      <c r="BC546" s="224">
        <f t="shared" ca="1" si="126"/>
        <v>6.0899999999999996E-2</v>
      </c>
      <c r="BD546" s="224">
        <f t="shared" ca="1" si="126"/>
        <v>6.0899999999999996E-2</v>
      </c>
      <c r="BE546" s="224">
        <f t="shared" ca="1" si="126"/>
        <v>6.0899999999999996E-2</v>
      </c>
      <c r="BF546" s="224">
        <f t="shared" ca="1" si="126"/>
        <v>6.0899999999999996E-2</v>
      </c>
      <c r="BG546" s="224">
        <f t="shared" ca="1" si="126"/>
        <v>9.272699999999999E-2</v>
      </c>
      <c r="BH546" s="224">
        <f t="shared" ca="1" si="126"/>
        <v>9.272699999999999E-2</v>
      </c>
      <c r="BI546" s="224">
        <f t="shared" ca="1" si="126"/>
        <v>9.272699999999999E-2</v>
      </c>
      <c r="BJ546" s="224">
        <f t="shared" ca="1" si="126"/>
        <v>9.272699999999999E-2</v>
      </c>
      <c r="BK546" s="224">
        <f t="shared" ca="1" si="126"/>
        <v>9.272699999999999E-2</v>
      </c>
      <c r="BL546" s="224">
        <f t="shared" ca="1" si="126"/>
        <v>9.272699999999999E-2</v>
      </c>
      <c r="BM546" s="224">
        <f t="shared" ref="BM546:CR546" ca="1" si="127">IF(MONTH(BM$532)=$G546,(BL546*(1+(OFFSET($AF526,0,YearCounter))))+((OFFSET($AF526,0,YearCounter))),BL546)</f>
        <v>9.272699999999999E-2</v>
      </c>
      <c r="BN546" s="224">
        <f t="shared" ca="1" si="127"/>
        <v>9.272699999999999E-2</v>
      </c>
      <c r="BO546" s="224">
        <f t="shared" ca="1" si="127"/>
        <v>9.272699999999999E-2</v>
      </c>
      <c r="BP546" s="224">
        <f t="shared" ca="1" si="127"/>
        <v>9.272699999999999E-2</v>
      </c>
      <c r="BQ546" s="224">
        <f t="shared" ca="1" si="127"/>
        <v>9.272699999999999E-2</v>
      </c>
      <c r="BR546" s="224">
        <f t="shared" ca="1" si="127"/>
        <v>9.272699999999999E-2</v>
      </c>
      <c r="BS546" s="224">
        <f t="shared" ca="1" si="127"/>
        <v>0.12550880999999997</v>
      </c>
      <c r="BT546" s="224">
        <f t="shared" ca="1" si="127"/>
        <v>0.12550880999999997</v>
      </c>
      <c r="BU546" s="224">
        <f t="shared" ca="1" si="127"/>
        <v>0.12550880999999997</v>
      </c>
      <c r="BV546" s="224">
        <f t="shared" ca="1" si="127"/>
        <v>0.12550880999999997</v>
      </c>
      <c r="BW546" s="224">
        <f t="shared" ca="1" si="127"/>
        <v>0.12550880999999997</v>
      </c>
      <c r="BX546" s="224">
        <f t="shared" ca="1" si="127"/>
        <v>0.12550880999999997</v>
      </c>
      <c r="BY546" s="224">
        <f t="shared" ca="1" si="127"/>
        <v>0.12550880999999997</v>
      </c>
      <c r="BZ546" s="224">
        <f t="shared" ca="1" si="127"/>
        <v>0.12550880999999997</v>
      </c>
      <c r="CA546" s="224">
        <f t="shared" ca="1" si="127"/>
        <v>0.12550880999999997</v>
      </c>
      <c r="CB546" s="224">
        <f t="shared" ca="1" si="127"/>
        <v>0.12550880999999997</v>
      </c>
      <c r="CC546" s="224">
        <f t="shared" ca="1" si="127"/>
        <v>0.12550880999999997</v>
      </c>
      <c r="CD546" s="224">
        <f t="shared" ca="1" si="127"/>
        <v>0.12550880999999997</v>
      </c>
      <c r="CE546" s="224">
        <f t="shared" ca="1" si="127"/>
        <v>0.15927407429999998</v>
      </c>
      <c r="CF546" s="224">
        <f t="shared" ca="1" si="127"/>
        <v>0.15927407429999998</v>
      </c>
      <c r="CG546" s="224">
        <f t="shared" ca="1" si="127"/>
        <v>0.15927407429999998</v>
      </c>
      <c r="CH546" s="224">
        <f t="shared" ca="1" si="127"/>
        <v>0.15927407429999998</v>
      </c>
      <c r="CI546" s="224">
        <f t="shared" ca="1" si="127"/>
        <v>0.15927407429999998</v>
      </c>
      <c r="CJ546" s="224">
        <f t="shared" ca="1" si="127"/>
        <v>0.15927407429999998</v>
      </c>
      <c r="CK546" s="224">
        <f t="shared" ca="1" si="127"/>
        <v>0.15927407429999998</v>
      </c>
      <c r="CL546" s="224">
        <f t="shared" ca="1" si="127"/>
        <v>0.15927407429999998</v>
      </c>
      <c r="CM546" s="224">
        <f t="shared" ca="1" si="127"/>
        <v>0.15927407429999998</v>
      </c>
      <c r="CN546" s="224">
        <f t="shared" ca="1" si="127"/>
        <v>0.15927407429999998</v>
      </c>
      <c r="CO546" s="224">
        <f t="shared" ca="1" si="127"/>
        <v>0.15927407429999998</v>
      </c>
      <c r="CP546" s="224">
        <f t="shared" ca="1" si="127"/>
        <v>0.15927407429999998</v>
      </c>
      <c r="CQ546" s="224">
        <f t="shared" ca="1" si="127"/>
        <v>0.15927407429999998</v>
      </c>
      <c r="CR546" s="224">
        <f t="shared" ca="1" si="127"/>
        <v>0.15927407429999998</v>
      </c>
      <c r="CS546" s="224">
        <f t="shared" ref="CS546:DX546" ca="1" si="128">IF(MONTH(CS$532)=$G546,(CR546*(1+(OFFSET($AF526,0,YearCounter))))+((OFFSET($AF526,0,YearCounter))),CR546)</f>
        <v>0.15927407429999998</v>
      </c>
      <c r="CT546" s="224">
        <f t="shared" ca="1" si="128"/>
        <v>0.15927407429999998</v>
      </c>
      <c r="CU546" s="224">
        <f t="shared" ca="1" si="128"/>
        <v>0.15927407429999998</v>
      </c>
      <c r="CV546" s="224">
        <f t="shared" ca="1" si="128"/>
        <v>0.15927407429999998</v>
      </c>
      <c r="CW546" s="224">
        <f t="shared" ca="1" si="128"/>
        <v>0.15927407429999998</v>
      </c>
      <c r="CX546" s="224">
        <f t="shared" ca="1" si="128"/>
        <v>0.15927407429999998</v>
      </c>
      <c r="CY546" s="224">
        <f t="shared" ca="1" si="128"/>
        <v>0.15927407429999998</v>
      </c>
      <c r="CZ546" s="224">
        <f t="shared" ca="1" si="128"/>
        <v>0.15927407429999998</v>
      </c>
      <c r="DA546" s="224">
        <f t="shared" ca="1" si="128"/>
        <v>0.15927407429999998</v>
      </c>
      <c r="DB546" s="224">
        <f t="shared" ca="1" si="128"/>
        <v>0.15927407429999998</v>
      </c>
      <c r="DC546" s="224">
        <f t="shared" ca="1" si="128"/>
        <v>0.15927407429999998</v>
      </c>
      <c r="DD546" s="224">
        <f t="shared" ca="1" si="128"/>
        <v>0.15927407429999998</v>
      </c>
      <c r="DE546" s="224">
        <f t="shared" ca="1" si="128"/>
        <v>0.15927407429999998</v>
      </c>
      <c r="DF546" s="224">
        <f t="shared" ca="1" si="128"/>
        <v>0.15927407429999998</v>
      </c>
      <c r="DG546" s="224">
        <f t="shared" ca="1" si="128"/>
        <v>0.15927407429999998</v>
      </c>
      <c r="DH546" s="224">
        <f t="shared" ca="1" si="128"/>
        <v>0.15927407429999998</v>
      </c>
      <c r="DI546" s="224">
        <f t="shared" ca="1" si="128"/>
        <v>0.15927407429999998</v>
      </c>
      <c r="DJ546" s="224">
        <f t="shared" ca="1" si="128"/>
        <v>0.15927407429999998</v>
      </c>
      <c r="DK546" s="224">
        <f t="shared" ca="1" si="128"/>
        <v>0.15927407429999998</v>
      </c>
      <c r="DL546" s="224">
        <f t="shared" ca="1" si="128"/>
        <v>0.15927407429999998</v>
      </c>
      <c r="DM546" s="224">
        <f t="shared" ca="1" si="128"/>
        <v>0.15927407429999998</v>
      </c>
      <c r="DN546" s="224">
        <f t="shared" ca="1" si="128"/>
        <v>0.15927407429999998</v>
      </c>
      <c r="DO546" s="224">
        <f t="shared" ca="1" si="128"/>
        <v>0.15927407429999998</v>
      </c>
      <c r="DP546" s="224">
        <f t="shared" ca="1" si="128"/>
        <v>0.15927407429999998</v>
      </c>
      <c r="DQ546" s="224">
        <f t="shared" ca="1" si="128"/>
        <v>0.15927407429999998</v>
      </c>
      <c r="DR546" s="224">
        <f t="shared" ca="1" si="128"/>
        <v>0.15927407429999998</v>
      </c>
      <c r="DS546" s="224">
        <f t="shared" ca="1" si="128"/>
        <v>0.15927407429999998</v>
      </c>
      <c r="DT546" s="224">
        <f t="shared" ca="1" si="128"/>
        <v>0.15927407429999998</v>
      </c>
      <c r="DU546" s="224">
        <f t="shared" ca="1" si="128"/>
        <v>0.15927407429999998</v>
      </c>
      <c r="DV546" s="224">
        <f t="shared" ca="1" si="128"/>
        <v>0.15927407429999998</v>
      </c>
      <c r="DW546" s="224">
        <f t="shared" ca="1" si="128"/>
        <v>0.15927407429999998</v>
      </c>
      <c r="DX546" s="224">
        <f t="shared" ca="1" si="128"/>
        <v>0.15927407429999998</v>
      </c>
      <c r="DY546" s="224">
        <f t="shared" ref="DY546:EX546" ca="1" si="129">IF(MONTH(DY$532)=$G546,(DX546*(1+(OFFSET($AF526,0,YearCounter))))+((OFFSET($AF526,0,YearCounter))),DX546)</f>
        <v>0.15927407429999998</v>
      </c>
      <c r="DZ546" s="224">
        <f t="shared" ca="1" si="129"/>
        <v>0.15927407429999998</v>
      </c>
      <c r="EA546" s="224">
        <f t="shared" ca="1" si="129"/>
        <v>0.15927407429999998</v>
      </c>
      <c r="EB546" s="224">
        <f t="shared" ca="1" si="129"/>
        <v>0.15927407429999998</v>
      </c>
      <c r="EC546" s="224">
        <f t="shared" ca="1" si="129"/>
        <v>0.15927407429999998</v>
      </c>
      <c r="ED546" s="224">
        <f t="shared" ca="1" si="129"/>
        <v>0.15927407429999998</v>
      </c>
      <c r="EE546" s="224">
        <f t="shared" ca="1" si="129"/>
        <v>0.15927407429999998</v>
      </c>
      <c r="EF546" s="224">
        <f t="shared" ca="1" si="129"/>
        <v>0.15927407429999998</v>
      </c>
      <c r="EG546" s="224">
        <f t="shared" ca="1" si="129"/>
        <v>0.15927407429999998</v>
      </c>
      <c r="EH546" s="224">
        <f t="shared" ca="1" si="129"/>
        <v>0.15927407429999998</v>
      </c>
      <c r="EI546" s="224">
        <f t="shared" ca="1" si="129"/>
        <v>0.15927407429999998</v>
      </c>
      <c r="EJ546" s="224">
        <f t="shared" ca="1" si="129"/>
        <v>0.15927407429999998</v>
      </c>
      <c r="EK546" s="224">
        <f t="shared" ca="1" si="129"/>
        <v>0.15927407429999998</v>
      </c>
      <c r="EL546" s="224">
        <f t="shared" ca="1" si="129"/>
        <v>0.15927407429999998</v>
      </c>
      <c r="EM546" s="224">
        <f t="shared" ca="1" si="129"/>
        <v>0.15927407429999998</v>
      </c>
      <c r="EN546" s="224">
        <f t="shared" ca="1" si="129"/>
        <v>0.15927407429999998</v>
      </c>
      <c r="EO546" s="224">
        <f t="shared" ca="1" si="129"/>
        <v>0.15927407429999998</v>
      </c>
      <c r="EP546" s="224">
        <f t="shared" ca="1" si="129"/>
        <v>0.15927407429999998</v>
      </c>
      <c r="EQ546" s="224">
        <f t="shared" ca="1" si="129"/>
        <v>0.15927407429999998</v>
      </c>
      <c r="ER546" s="224">
        <f t="shared" ca="1" si="129"/>
        <v>0.15927407429999998</v>
      </c>
      <c r="ES546" s="224">
        <f t="shared" ca="1" si="129"/>
        <v>0.15927407429999998</v>
      </c>
      <c r="ET546" s="224">
        <f t="shared" ca="1" si="129"/>
        <v>0.15927407429999998</v>
      </c>
      <c r="EU546" s="224">
        <f t="shared" ca="1" si="129"/>
        <v>0.15927407429999998</v>
      </c>
      <c r="EV546" s="224">
        <f t="shared" ca="1" si="129"/>
        <v>0.15927407429999998</v>
      </c>
      <c r="EW546" s="224">
        <f t="shared" ca="1" si="129"/>
        <v>0.15927407429999998</v>
      </c>
      <c r="EX546" s="224">
        <f t="shared" ca="1" si="129"/>
        <v>0.15927407429999998</v>
      </c>
      <c r="EY546" s="261"/>
      <c r="EZ546" s="863">
        <f t="shared" ca="1" si="81"/>
        <v>0</v>
      </c>
      <c r="FB546" s="261"/>
    </row>
    <row r="547" spans="1:158" hidden="1" outlineLevel="2">
      <c r="A547" s="2">
        <v>14</v>
      </c>
      <c r="B547" s="1005" t="str">
        <f t="shared" si="74"/>
        <v>None</v>
      </c>
      <c r="C547" s="1006"/>
      <c r="D547" s="1007"/>
      <c r="E547" s="36"/>
      <c r="F547" s="36"/>
      <c r="G547" s="225">
        <f t="shared" si="75"/>
        <v>2</v>
      </c>
      <c r="H547" s="36"/>
      <c r="I547" s="36"/>
      <c r="J547" s="36"/>
      <c r="K547" s="36"/>
      <c r="L547" s="36"/>
      <c r="M547" s="36"/>
      <c r="N547" s="36"/>
      <c r="O547" s="36"/>
      <c r="P547" s="36"/>
      <c r="Q547" s="36"/>
      <c r="R547" s="36"/>
      <c r="S547" s="36"/>
      <c r="T547" s="36"/>
      <c r="U547" s="36"/>
      <c r="V547" s="36"/>
      <c r="W547" s="36"/>
      <c r="X547" s="36"/>
      <c r="Y547" s="36"/>
      <c r="Z547" s="36"/>
      <c r="AA547" s="36"/>
      <c r="AB547" s="36"/>
      <c r="AC547" s="36"/>
      <c r="AD547" s="36"/>
      <c r="AF547" s="224">
        <f t="shared" si="76"/>
        <v>0</v>
      </c>
      <c r="AG547" s="224">
        <f t="shared" ref="AG547:BL547" ca="1" si="130">IF(MONTH(AG$532)=$G547,(AF547*(1+(OFFSET($AF527,0,YearCounter))))+((OFFSET($AF527,0,YearCounter))),AF547)</f>
        <v>0</v>
      </c>
      <c r="AH547" s="224">
        <f t="shared" ca="1" si="130"/>
        <v>0</v>
      </c>
      <c r="AI547" s="224">
        <f t="shared" ca="1" si="130"/>
        <v>0</v>
      </c>
      <c r="AJ547" s="224">
        <f t="shared" ca="1" si="130"/>
        <v>0</v>
      </c>
      <c r="AK547" s="224">
        <f t="shared" ca="1" si="130"/>
        <v>0</v>
      </c>
      <c r="AL547" s="224">
        <f t="shared" ca="1" si="130"/>
        <v>0</v>
      </c>
      <c r="AM547" s="224">
        <f t="shared" ca="1" si="130"/>
        <v>0</v>
      </c>
      <c r="AN547" s="224">
        <f t="shared" ca="1" si="130"/>
        <v>0</v>
      </c>
      <c r="AO547" s="224">
        <f t="shared" ca="1" si="130"/>
        <v>0</v>
      </c>
      <c r="AP547" s="224">
        <f t="shared" ca="1" si="130"/>
        <v>0</v>
      </c>
      <c r="AQ547" s="224">
        <f t="shared" ca="1" si="130"/>
        <v>0</v>
      </c>
      <c r="AR547" s="224">
        <f t="shared" ca="1" si="130"/>
        <v>0</v>
      </c>
      <c r="AS547" s="224">
        <f t="shared" ca="1" si="130"/>
        <v>0</v>
      </c>
      <c r="AT547" s="224">
        <f t="shared" ca="1" si="130"/>
        <v>0</v>
      </c>
      <c r="AU547" s="224">
        <f t="shared" ca="1" si="130"/>
        <v>0</v>
      </c>
      <c r="AV547" s="224">
        <f t="shared" ca="1" si="130"/>
        <v>0</v>
      </c>
      <c r="AW547" s="224">
        <f t="shared" ca="1" si="130"/>
        <v>0</v>
      </c>
      <c r="AX547" s="224">
        <f t="shared" ca="1" si="130"/>
        <v>0</v>
      </c>
      <c r="AY547" s="224">
        <f t="shared" ca="1" si="130"/>
        <v>0</v>
      </c>
      <c r="AZ547" s="224">
        <f t="shared" ca="1" si="130"/>
        <v>0</v>
      </c>
      <c r="BA547" s="224">
        <f t="shared" ca="1" si="130"/>
        <v>0</v>
      </c>
      <c r="BB547" s="224">
        <f t="shared" ca="1" si="130"/>
        <v>0</v>
      </c>
      <c r="BC547" s="224">
        <f t="shared" ca="1" si="130"/>
        <v>0</v>
      </c>
      <c r="BD547" s="224">
        <f t="shared" ca="1" si="130"/>
        <v>0</v>
      </c>
      <c r="BE547" s="224">
        <f t="shared" ca="1" si="130"/>
        <v>0</v>
      </c>
      <c r="BF547" s="224">
        <f t="shared" ca="1" si="130"/>
        <v>0</v>
      </c>
      <c r="BG547" s="224">
        <f t="shared" ca="1" si="130"/>
        <v>0</v>
      </c>
      <c r="BH547" s="224">
        <f t="shared" ca="1" si="130"/>
        <v>0</v>
      </c>
      <c r="BI547" s="224">
        <f t="shared" ca="1" si="130"/>
        <v>0</v>
      </c>
      <c r="BJ547" s="224">
        <f t="shared" ca="1" si="130"/>
        <v>0</v>
      </c>
      <c r="BK547" s="224">
        <f t="shared" ca="1" si="130"/>
        <v>0</v>
      </c>
      <c r="BL547" s="224">
        <f t="shared" ca="1" si="130"/>
        <v>0</v>
      </c>
      <c r="BM547" s="224">
        <f t="shared" ref="BM547:CR547" ca="1" si="131">IF(MONTH(BM$532)=$G547,(BL547*(1+(OFFSET($AF527,0,YearCounter))))+((OFFSET($AF527,0,YearCounter))),BL547)</f>
        <v>0</v>
      </c>
      <c r="BN547" s="224">
        <f t="shared" ca="1" si="131"/>
        <v>0</v>
      </c>
      <c r="BO547" s="224">
        <f t="shared" ca="1" si="131"/>
        <v>0</v>
      </c>
      <c r="BP547" s="224">
        <f t="shared" ca="1" si="131"/>
        <v>0</v>
      </c>
      <c r="BQ547" s="224">
        <f t="shared" ca="1" si="131"/>
        <v>0</v>
      </c>
      <c r="BR547" s="224">
        <f t="shared" ca="1" si="131"/>
        <v>0</v>
      </c>
      <c r="BS547" s="224">
        <f t="shared" ca="1" si="131"/>
        <v>0</v>
      </c>
      <c r="BT547" s="224">
        <f t="shared" ca="1" si="131"/>
        <v>0</v>
      </c>
      <c r="BU547" s="224">
        <f t="shared" ca="1" si="131"/>
        <v>0</v>
      </c>
      <c r="BV547" s="224">
        <f t="shared" ca="1" si="131"/>
        <v>0</v>
      </c>
      <c r="BW547" s="224">
        <f t="shared" ca="1" si="131"/>
        <v>0</v>
      </c>
      <c r="BX547" s="224">
        <f t="shared" ca="1" si="131"/>
        <v>0</v>
      </c>
      <c r="BY547" s="224">
        <f t="shared" ca="1" si="131"/>
        <v>0</v>
      </c>
      <c r="BZ547" s="224">
        <f t="shared" ca="1" si="131"/>
        <v>0</v>
      </c>
      <c r="CA547" s="224">
        <f t="shared" ca="1" si="131"/>
        <v>0</v>
      </c>
      <c r="CB547" s="224">
        <f t="shared" ca="1" si="131"/>
        <v>0</v>
      </c>
      <c r="CC547" s="224">
        <f t="shared" ca="1" si="131"/>
        <v>0</v>
      </c>
      <c r="CD547" s="224">
        <f t="shared" ca="1" si="131"/>
        <v>0</v>
      </c>
      <c r="CE547" s="224">
        <f t="shared" ca="1" si="131"/>
        <v>0</v>
      </c>
      <c r="CF547" s="224">
        <f t="shared" ca="1" si="131"/>
        <v>0</v>
      </c>
      <c r="CG547" s="224">
        <f t="shared" ca="1" si="131"/>
        <v>0</v>
      </c>
      <c r="CH547" s="224">
        <f t="shared" ca="1" si="131"/>
        <v>0</v>
      </c>
      <c r="CI547" s="224">
        <f t="shared" ca="1" si="131"/>
        <v>0</v>
      </c>
      <c r="CJ547" s="224">
        <f t="shared" ca="1" si="131"/>
        <v>0</v>
      </c>
      <c r="CK547" s="224">
        <f t="shared" ca="1" si="131"/>
        <v>0</v>
      </c>
      <c r="CL547" s="224">
        <f t="shared" ca="1" si="131"/>
        <v>0</v>
      </c>
      <c r="CM547" s="224">
        <f t="shared" ca="1" si="131"/>
        <v>0</v>
      </c>
      <c r="CN547" s="224">
        <f t="shared" ca="1" si="131"/>
        <v>0</v>
      </c>
      <c r="CO547" s="224">
        <f t="shared" ca="1" si="131"/>
        <v>0</v>
      </c>
      <c r="CP547" s="224">
        <f t="shared" ca="1" si="131"/>
        <v>0</v>
      </c>
      <c r="CQ547" s="224">
        <f t="shared" ca="1" si="131"/>
        <v>0</v>
      </c>
      <c r="CR547" s="224">
        <f t="shared" ca="1" si="131"/>
        <v>0</v>
      </c>
      <c r="CS547" s="224">
        <f t="shared" ref="CS547:DX547" ca="1" si="132">IF(MONTH(CS$532)=$G547,(CR547*(1+(OFFSET($AF527,0,YearCounter))))+((OFFSET($AF527,0,YearCounter))),CR547)</f>
        <v>0</v>
      </c>
      <c r="CT547" s="224">
        <f t="shared" ca="1" si="132"/>
        <v>0</v>
      </c>
      <c r="CU547" s="224">
        <f t="shared" ca="1" si="132"/>
        <v>0</v>
      </c>
      <c r="CV547" s="224">
        <f t="shared" ca="1" si="132"/>
        <v>0</v>
      </c>
      <c r="CW547" s="224">
        <f t="shared" ca="1" si="132"/>
        <v>0</v>
      </c>
      <c r="CX547" s="224">
        <f t="shared" ca="1" si="132"/>
        <v>0</v>
      </c>
      <c r="CY547" s="224">
        <f t="shared" ca="1" si="132"/>
        <v>0</v>
      </c>
      <c r="CZ547" s="224">
        <f t="shared" ca="1" si="132"/>
        <v>0</v>
      </c>
      <c r="DA547" s="224">
        <f t="shared" ca="1" si="132"/>
        <v>0</v>
      </c>
      <c r="DB547" s="224">
        <f t="shared" ca="1" si="132"/>
        <v>0</v>
      </c>
      <c r="DC547" s="224">
        <f t="shared" ca="1" si="132"/>
        <v>0</v>
      </c>
      <c r="DD547" s="224">
        <f t="shared" ca="1" si="132"/>
        <v>0</v>
      </c>
      <c r="DE547" s="224">
        <f t="shared" ca="1" si="132"/>
        <v>0</v>
      </c>
      <c r="DF547" s="224">
        <f t="shared" ca="1" si="132"/>
        <v>0</v>
      </c>
      <c r="DG547" s="224">
        <f t="shared" ca="1" si="132"/>
        <v>0</v>
      </c>
      <c r="DH547" s="224">
        <f t="shared" ca="1" si="132"/>
        <v>0</v>
      </c>
      <c r="DI547" s="224">
        <f t="shared" ca="1" si="132"/>
        <v>0</v>
      </c>
      <c r="DJ547" s="224">
        <f t="shared" ca="1" si="132"/>
        <v>0</v>
      </c>
      <c r="DK547" s="224">
        <f t="shared" ca="1" si="132"/>
        <v>0</v>
      </c>
      <c r="DL547" s="224">
        <f t="shared" ca="1" si="132"/>
        <v>0</v>
      </c>
      <c r="DM547" s="224">
        <f t="shared" ca="1" si="132"/>
        <v>0</v>
      </c>
      <c r="DN547" s="224">
        <f t="shared" ca="1" si="132"/>
        <v>0</v>
      </c>
      <c r="DO547" s="224">
        <f t="shared" ca="1" si="132"/>
        <v>0</v>
      </c>
      <c r="DP547" s="224">
        <f t="shared" ca="1" si="132"/>
        <v>0</v>
      </c>
      <c r="DQ547" s="224">
        <f t="shared" ca="1" si="132"/>
        <v>0</v>
      </c>
      <c r="DR547" s="224">
        <f t="shared" ca="1" si="132"/>
        <v>0</v>
      </c>
      <c r="DS547" s="224">
        <f t="shared" ca="1" si="132"/>
        <v>0</v>
      </c>
      <c r="DT547" s="224">
        <f t="shared" ca="1" si="132"/>
        <v>0</v>
      </c>
      <c r="DU547" s="224">
        <f t="shared" ca="1" si="132"/>
        <v>0</v>
      </c>
      <c r="DV547" s="224">
        <f t="shared" ca="1" si="132"/>
        <v>0</v>
      </c>
      <c r="DW547" s="224">
        <f t="shared" ca="1" si="132"/>
        <v>0</v>
      </c>
      <c r="DX547" s="224">
        <f t="shared" ca="1" si="132"/>
        <v>0</v>
      </c>
      <c r="DY547" s="224">
        <f t="shared" ref="DY547:EX547" ca="1" si="133">IF(MONTH(DY$532)=$G547,(DX547*(1+(OFFSET($AF527,0,YearCounter))))+((OFFSET($AF527,0,YearCounter))),DX547)</f>
        <v>0</v>
      </c>
      <c r="DZ547" s="224">
        <f t="shared" ca="1" si="133"/>
        <v>0</v>
      </c>
      <c r="EA547" s="224">
        <f t="shared" ca="1" si="133"/>
        <v>0</v>
      </c>
      <c r="EB547" s="224">
        <f t="shared" ca="1" si="133"/>
        <v>0</v>
      </c>
      <c r="EC547" s="224">
        <f t="shared" ca="1" si="133"/>
        <v>0</v>
      </c>
      <c r="ED547" s="224">
        <f t="shared" ca="1" si="133"/>
        <v>0</v>
      </c>
      <c r="EE547" s="224">
        <f t="shared" ca="1" si="133"/>
        <v>0</v>
      </c>
      <c r="EF547" s="224">
        <f t="shared" ca="1" si="133"/>
        <v>0</v>
      </c>
      <c r="EG547" s="224">
        <f t="shared" ca="1" si="133"/>
        <v>0</v>
      </c>
      <c r="EH547" s="224">
        <f t="shared" ca="1" si="133"/>
        <v>0</v>
      </c>
      <c r="EI547" s="224">
        <f t="shared" ca="1" si="133"/>
        <v>0</v>
      </c>
      <c r="EJ547" s="224">
        <f t="shared" ca="1" si="133"/>
        <v>0</v>
      </c>
      <c r="EK547" s="224">
        <f t="shared" ca="1" si="133"/>
        <v>0</v>
      </c>
      <c r="EL547" s="224">
        <f t="shared" ca="1" si="133"/>
        <v>0</v>
      </c>
      <c r="EM547" s="224">
        <f t="shared" ca="1" si="133"/>
        <v>0</v>
      </c>
      <c r="EN547" s="224">
        <f t="shared" ca="1" si="133"/>
        <v>0</v>
      </c>
      <c r="EO547" s="224">
        <f t="shared" ca="1" si="133"/>
        <v>0</v>
      </c>
      <c r="EP547" s="224">
        <f t="shared" ca="1" si="133"/>
        <v>0</v>
      </c>
      <c r="EQ547" s="224">
        <f t="shared" ca="1" si="133"/>
        <v>0</v>
      </c>
      <c r="ER547" s="224">
        <f t="shared" ca="1" si="133"/>
        <v>0</v>
      </c>
      <c r="ES547" s="224">
        <f t="shared" ca="1" si="133"/>
        <v>0</v>
      </c>
      <c r="ET547" s="224">
        <f t="shared" ca="1" si="133"/>
        <v>0</v>
      </c>
      <c r="EU547" s="224">
        <f t="shared" ca="1" si="133"/>
        <v>0</v>
      </c>
      <c r="EV547" s="224">
        <f t="shared" ca="1" si="133"/>
        <v>0</v>
      </c>
      <c r="EW547" s="224">
        <f t="shared" ca="1" si="133"/>
        <v>0</v>
      </c>
      <c r="EX547" s="224">
        <f t="shared" ca="1" si="133"/>
        <v>0</v>
      </c>
      <c r="EY547" s="261"/>
      <c r="EZ547" s="863">
        <f t="shared" ca="1" si="81"/>
        <v>0</v>
      </c>
      <c r="FB547" s="261"/>
    </row>
    <row r="548" spans="1:158" ht="5.0999999999999996" hidden="1" customHeight="1" outlineLevel="2">
      <c r="A548" s="206"/>
      <c r="B548" s="207"/>
      <c r="C548" s="207"/>
      <c r="D548" s="207"/>
      <c r="E548" s="208"/>
      <c r="F548" s="208"/>
      <c r="G548" s="208"/>
      <c r="H548" s="208"/>
      <c r="I548" s="208"/>
      <c r="J548" s="208"/>
      <c r="K548" s="208"/>
      <c r="L548" s="208"/>
      <c r="M548" s="208"/>
      <c r="N548" s="208"/>
      <c r="O548" s="208"/>
      <c r="P548" s="208"/>
      <c r="Q548" s="208"/>
      <c r="R548" s="208"/>
      <c r="S548" s="208"/>
      <c r="T548" s="208"/>
      <c r="U548" s="208"/>
      <c r="V548" s="208"/>
      <c r="W548" s="208"/>
      <c r="X548" s="208"/>
      <c r="Y548" s="208"/>
      <c r="Z548" s="208"/>
      <c r="AA548" s="208"/>
      <c r="AB548" s="208"/>
      <c r="AC548" s="208"/>
      <c r="AD548" s="208"/>
      <c r="AE548" s="208"/>
      <c r="AF548" s="209"/>
      <c r="AG548" s="209"/>
      <c r="AH548" s="209"/>
      <c r="AI548" s="209"/>
      <c r="AJ548" s="209"/>
      <c r="AK548" s="209"/>
      <c r="AL548" s="209"/>
      <c r="AM548" s="209"/>
      <c r="AN548" s="209"/>
      <c r="AO548" s="209"/>
      <c r="AP548" s="209"/>
      <c r="AQ548" s="209"/>
      <c r="AR548" s="209"/>
      <c r="AS548" s="209"/>
      <c r="AT548" s="209"/>
      <c r="AU548" s="209"/>
      <c r="AV548" s="209"/>
      <c r="AW548" s="209"/>
      <c r="AX548" s="209"/>
      <c r="AY548" s="209"/>
      <c r="AZ548" s="209"/>
      <c r="BA548" s="209"/>
      <c r="BB548" s="209"/>
      <c r="BC548" s="209"/>
      <c r="BD548" s="209"/>
      <c r="BE548" s="209"/>
      <c r="BF548" s="209"/>
      <c r="BG548" s="209"/>
      <c r="BH548" s="209"/>
      <c r="BI548" s="209"/>
      <c r="BJ548" s="209"/>
      <c r="BK548" s="209"/>
      <c r="BL548" s="209"/>
      <c r="BM548" s="209"/>
      <c r="BN548" s="209"/>
      <c r="BO548" s="209"/>
      <c r="BP548" s="209"/>
      <c r="BQ548" s="209"/>
      <c r="BR548" s="209"/>
      <c r="BS548" s="209"/>
      <c r="BT548" s="209"/>
      <c r="BU548" s="209"/>
      <c r="BV548" s="209"/>
      <c r="BW548" s="209"/>
      <c r="BX548" s="209"/>
      <c r="BY548" s="209"/>
      <c r="BZ548" s="209"/>
      <c r="CA548" s="209"/>
      <c r="CB548" s="209"/>
      <c r="CC548" s="209"/>
      <c r="CD548" s="209"/>
      <c r="CE548" s="209"/>
      <c r="CF548" s="209"/>
      <c r="CG548" s="209"/>
      <c r="CH548" s="209"/>
      <c r="CI548" s="209"/>
      <c r="CJ548" s="209"/>
      <c r="CK548" s="209"/>
      <c r="CL548" s="209"/>
      <c r="CM548" s="209"/>
      <c r="CN548" s="209"/>
      <c r="CO548" s="209"/>
      <c r="CP548" s="209"/>
      <c r="CQ548" s="209"/>
      <c r="CR548" s="209"/>
      <c r="CS548" s="209"/>
      <c r="CT548" s="209"/>
      <c r="CU548" s="209"/>
      <c r="CV548" s="209"/>
      <c r="CW548" s="209"/>
      <c r="CX548" s="209"/>
      <c r="CY548" s="209"/>
      <c r="CZ548" s="209"/>
      <c r="DA548" s="209"/>
      <c r="DB548" s="209"/>
      <c r="DC548" s="209"/>
      <c r="DD548" s="209"/>
      <c r="DE548" s="209"/>
      <c r="DF548" s="209"/>
      <c r="DG548" s="209"/>
      <c r="DH548" s="209"/>
      <c r="DI548" s="209"/>
      <c r="DJ548" s="209"/>
      <c r="DK548" s="209"/>
      <c r="DL548" s="209"/>
      <c r="DM548" s="209"/>
      <c r="DN548" s="209"/>
      <c r="DO548" s="209"/>
      <c r="DP548" s="209"/>
      <c r="DQ548" s="209"/>
      <c r="DR548" s="209"/>
      <c r="DS548" s="209"/>
      <c r="DT548" s="209"/>
      <c r="DU548" s="209"/>
      <c r="DV548" s="209"/>
      <c r="DW548" s="209"/>
      <c r="DX548" s="209"/>
      <c r="DY548" s="209"/>
      <c r="DZ548" s="209"/>
      <c r="EA548" s="209"/>
      <c r="EB548" s="209"/>
      <c r="EC548" s="209"/>
      <c r="ED548" s="209"/>
      <c r="EE548" s="209"/>
      <c r="EF548" s="209"/>
      <c r="EG548" s="209"/>
      <c r="EH548" s="209"/>
      <c r="EI548" s="209"/>
      <c r="EJ548" s="209"/>
      <c r="EK548" s="209"/>
      <c r="EL548" s="209"/>
      <c r="EM548" s="209"/>
      <c r="EN548" s="209"/>
      <c r="EO548" s="209"/>
      <c r="EP548" s="209"/>
      <c r="EQ548" s="209"/>
      <c r="ER548" s="209"/>
      <c r="ES548" s="209"/>
      <c r="ET548" s="209"/>
      <c r="EU548" s="209"/>
      <c r="EV548" s="209"/>
      <c r="EW548" s="209"/>
      <c r="EX548" s="209"/>
      <c r="EY548" s="263"/>
      <c r="EZ548" s="209"/>
      <c r="FA548" s="209"/>
      <c r="FB548" s="437"/>
    </row>
    <row r="549" spans="1:158" hidden="1" outlineLevel="2">
      <c r="A549" s="131"/>
      <c r="B549" s="36"/>
      <c r="C549" s="36"/>
      <c r="D549" s="36"/>
      <c r="E549" s="36"/>
      <c r="F549" s="36"/>
      <c r="G549" s="36"/>
      <c r="H549" s="36"/>
      <c r="I549" s="36"/>
      <c r="J549" s="36"/>
      <c r="K549" s="36"/>
      <c r="L549" s="36"/>
      <c r="M549" s="36"/>
      <c r="N549" s="36"/>
      <c r="O549" s="36"/>
      <c r="P549" s="36"/>
      <c r="Q549" s="36"/>
      <c r="R549" s="36"/>
      <c r="S549" s="36"/>
      <c r="T549" s="36"/>
      <c r="U549" s="36"/>
      <c r="V549" s="36"/>
      <c r="W549" s="36"/>
      <c r="X549" s="36"/>
      <c r="Y549" s="36"/>
      <c r="Z549" s="36"/>
      <c r="AA549" s="36"/>
      <c r="AB549" s="36"/>
      <c r="AC549" s="36"/>
      <c r="AD549" s="36"/>
      <c r="AF549" s="131" t="s">
        <v>2440</v>
      </c>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c r="EA549" s="36"/>
      <c r="EB549" s="36"/>
      <c r="EC549" s="36"/>
      <c r="ED549" s="36"/>
      <c r="EE549" s="36"/>
      <c r="EF549" s="36"/>
      <c r="EG549" s="36"/>
      <c r="EH549" s="36"/>
      <c r="EI549" s="36"/>
      <c r="EJ549" s="36"/>
      <c r="EK549" s="36"/>
      <c r="EL549" s="36"/>
      <c r="EM549" s="36"/>
      <c r="EN549" s="36"/>
      <c r="EO549" s="36"/>
      <c r="EP549" s="36"/>
      <c r="EQ549" s="36"/>
      <c r="ER549" s="36"/>
      <c r="ES549" s="36"/>
      <c r="ET549" s="36"/>
      <c r="EU549" s="36"/>
      <c r="EV549" s="36"/>
      <c r="EW549" s="36"/>
      <c r="EX549" s="36"/>
      <c r="EY549" s="261"/>
      <c r="EZ549" s="159" t="s">
        <v>2440</v>
      </c>
      <c r="FB549" s="261"/>
    </row>
    <row r="550" spans="1:158" hidden="1" outlineLevel="1">
      <c r="A550" s="36"/>
      <c r="B550" s="36"/>
      <c r="C550" s="36"/>
      <c r="D550" s="36"/>
      <c r="E550" s="36"/>
      <c r="F550" s="36"/>
      <c r="G550" s="36"/>
      <c r="H550" s="36"/>
      <c r="I550" s="36"/>
      <c r="J550" s="36"/>
      <c r="K550" s="36"/>
      <c r="L550" s="36"/>
      <c r="M550" s="36"/>
      <c r="N550" s="36"/>
      <c r="O550" s="36"/>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36"/>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c r="EA550" s="36"/>
      <c r="EB550" s="36"/>
      <c r="EC550" s="36"/>
      <c r="ED550" s="36"/>
      <c r="EE550" s="36"/>
      <c r="EF550" s="36"/>
      <c r="EG550" s="36"/>
      <c r="EH550" s="36"/>
      <c r="EI550" s="36"/>
      <c r="EJ550" s="36"/>
      <c r="EK550" s="36"/>
      <c r="EL550" s="36"/>
      <c r="EM550" s="36"/>
      <c r="EN550" s="36"/>
      <c r="EO550" s="36"/>
      <c r="EP550" s="36"/>
      <c r="EQ550" s="36"/>
      <c r="ER550" s="36"/>
      <c r="ES550" s="36"/>
      <c r="ET550" s="36"/>
      <c r="EU550" s="36"/>
      <c r="EV550" s="36"/>
      <c r="EW550" s="36"/>
      <c r="EX550" s="36"/>
      <c r="EY550" s="261"/>
      <c r="FB550" s="261"/>
    </row>
    <row r="551" spans="1:158" hidden="1" outlineLevel="1">
      <c r="A551" s="36"/>
      <c r="B551" s="36"/>
      <c r="C551" s="36"/>
      <c r="D551" s="36"/>
      <c r="E551" s="36"/>
      <c r="F551" s="36"/>
      <c r="G551" s="36"/>
      <c r="H551" s="36"/>
      <c r="I551" s="36"/>
      <c r="J551" s="36"/>
      <c r="K551" s="36"/>
      <c r="L551" s="36"/>
      <c r="M551" s="36"/>
      <c r="N551" s="36"/>
      <c r="O551" s="36"/>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36"/>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c r="EA551" s="36"/>
      <c r="EB551" s="36"/>
      <c r="EC551" s="36"/>
      <c r="ED551" s="36"/>
      <c r="EE551" s="36"/>
      <c r="EF551" s="36"/>
      <c r="EG551" s="36"/>
      <c r="EH551" s="36"/>
      <c r="EI551" s="36"/>
      <c r="EJ551" s="36"/>
      <c r="EK551" s="36"/>
      <c r="EL551" s="36"/>
      <c r="EM551" s="36"/>
      <c r="EN551" s="36"/>
      <c r="EO551" s="36"/>
      <c r="EP551" s="36"/>
      <c r="EQ551" s="36"/>
      <c r="ER551" s="36"/>
      <c r="ES551" s="36"/>
      <c r="ET551" s="36"/>
      <c r="EU551" s="36"/>
      <c r="EV551" s="36"/>
      <c r="EW551" s="36"/>
      <c r="EX551" s="36"/>
      <c r="EY551" s="261"/>
      <c r="FB551" s="261"/>
    </row>
    <row r="552" spans="1:158">
      <c r="EY552" s="261"/>
      <c r="FB552" s="261"/>
    </row>
    <row r="553" spans="1:158" customFormat="1" collapsed="1">
      <c r="A553" s="498" t="s">
        <v>2379</v>
      </c>
      <c r="B553" s="499"/>
      <c r="C553" s="499"/>
      <c r="D553" s="499"/>
      <c r="E553" s="499"/>
      <c r="F553" s="499"/>
      <c r="G553" s="499"/>
      <c r="H553" s="499"/>
      <c r="I553" s="499"/>
      <c r="J553" s="499"/>
      <c r="K553" s="499"/>
      <c r="L553" s="499"/>
      <c r="M553" s="499"/>
      <c r="N553" s="500"/>
      <c r="O553" s="500"/>
      <c r="P553" s="500"/>
      <c r="Q553" s="500"/>
      <c r="R553" s="500"/>
      <c r="S553" s="500"/>
      <c r="T553" s="500"/>
      <c r="U553" s="500"/>
      <c r="V553" s="500"/>
      <c r="W553" s="500"/>
      <c r="X553" s="500"/>
      <c r="Y553" s="500"/>
      <c r="Z553" s="500"/>
      <c r="AA553" s="500"/>
      <c r="AB553" s="500"/>
      <c r="AC553" s="500"/>
      <c r="AD553" s="500"/>
      <c r="AE553" s="500"/>
      <c r="AF553" s="500"/>
      <c r="AG553" s="500"/>
      <c r="AH553" s="500"/>
      <c r="AI553" s="500"/>
      <c r="AJ553" s="500"/>
      <c r="AK553" s="500"/>
      <c r="AL553" s="500"/>
      <c r="AM553" s="500"/>
      <c r="AN553" s="500"/>
      <c r="AO553" s="500"/>
      <c r="AP553" s="500"/>
      <c r="AQ553" s="500"/>
      <c r="AR553" s="500"/>
      <c r="AS553" s="500"/>
      <c r="AT553" s="500"/>
      <c r="AU553" s="500"/>
      <c r="AV553" s="500"/>
      <c r="AW553" s="500"/>
      <c r="AX553" s="500"/>
      <c r="AY553" s="500"/>
      <c r="AZ553" s="500"/>
      <c r="BA553" s="500"/>
      <c r="BB553" s="500"/>
      <c r="BC553" s="500"/>
      <c r="BD553" s="500"/>
      <c r="BE553" s="500"/>
      <c r="BF553" s="500"/>
      <c r="BG553" s="500"/>
      <c r="BH553" s="500"/>
      <c r="BI553" s="500"/>
      <c r="BJ553" s="500"/>
      <c r="BK553" s="500"/>
      <c r="BL553" s="500"/>
      <c r="BM553" s="500"/>
      <c r="BN553" s="500"/>
      <c r="BO553" s="500"/>
      <c r="BP553" s="500"/>
      <c r="BQ553" s="500"/>
      <c r="BR553" s="500"/>
      <c r="BS553" s="500"/>
      <c r="BT553" s="500"/>
      <c r="BU553" s="500"/>
      <c r="BV553" s="500"/>
      <c r="BW553" s="500"/>
      <c r="BX553" s="500"/>
      <c r="BY553" s="500"/>
      <c r="BZ553" s="500"/>
      <c r="CA553" s="500"/>
      <c r="CB553" s="500"/>
      <c r="CC553" s="500"/>
      <c r="CD553" s="500"/>
      <c r="CE553" s="500"/>
      <c r="CF553" s="500"/>
      <c r="CG553" s="500"/>
      <c r="CH553" s="500"/>
      <c r="CI553" s="500"/>
      <c r="CJ553" s="500"/>
      <c r="CK553" s="500"/>
      <c r="CL553" s="500"/>
      <c r="CM553" s="500"/>
      <c r="CN553" s="500"/>
      <c r="CO553" s="500"/>
      <c r="CP553" s="500"/>
      <c r="CQ553" s="500"/>
      <c r="CR553" s="500"/>
      <c r="CS553" s="500"/>
      <c r="CT553" s="500"/>
      <c r="CU553" s="500"/>
      <c r="CV553" s="500"/>
      <c r="CW553" s="500"/>
      <c r="CX553" s="500"/>
      <c r="CY553" s="500"/>
      <c r="CZ553" s="500"/>
      <c r="DA553" s="500"/>
      <c r="DB553" s="500"/>
      <c r="DC553" s="500"/>
      <c r="DD553" s="500"/>
      <c r="DE553" s="500"/>
      <c r="DF553" s="500"/>
      <c r="DG553" s="500"/>
      <c r="DH553" s="500"/>
      <c r="DI553" s="500"/>
      <c r="DJ553" s="500"/>
      <c r="DK553" s="500"/>
      <c r="DL553" s="500"/>
      <c r="DM553" s="500"/>
      <c r="DN553" s="500"/>
      <c r="DO553" s="500"/>
      <c r="DP553" s="500"/>
      <c r="DQ553" s="500"/>
      <c r="DR553" s="500"/>
      <c r="DS553" s="500"/>
      <c r="DT553" s="500"/>
      <c r="DU553" s="500"/>
      <c r="DV553" s="500"/>
      <c r="DW553" s="500"/>
      <c r="DX553" s="500"/>
      <c r="DY553" s="500"/>
      <c r="DZ553" s="500"/>
      <c r="EA553" s="500"/>
      <c r="EB553" s="500"/>
      <c r="EC553" s="500"/>
      <c r="ED553" s="500"/>
      <c r="EE553" s="500"/>
      <c r="EF553" s="500"/>
      <c r="EG553" s="500"/>
      <c r="EH553" s="500"/>
      <c r="EI553" s="500"/>
      <c r="EJ553" s="500"/>
      <c r="EK553" s="500"/>
      <c r="EL553" s="500"/>
      <c r="EM553" s="500"/>
      <c r="EN553" s="500"/>
      <c r="EO553" s="500"/>
      <c r="EP553" s="500"/>
      <c r="EQ553" s="500"/>
      <c r="ER553" s="500"/>
      <c r="ES553" s="500"/>
      <c r="ET553" s="500"/>
      <c r="EU553" s="500"/>
      <c r="EV553" s="500"/>
      <c r="EW553" s="500"/>
      <c r="EX553" s="500"/>
      <c r="EY553" s="500"/>
      <c r="EZ553" s="500"/>
      <c r="FA553" s="500"/>
      <c r="FB553" s="500"/>
    </row>
    <row r="554" spans="1:158" customFormat="1" hidden="1" outlineLevel="1">
      <c r="A554" s="127"/>
      <c r="B554" s="127"/>
      <c r="C554" s="127"/>
      <c r="D554" s="127"/>
      <c r="E554" s="127"/>
      <c r="F554" s="127"/>
      <c r="G554" s="127"/>
      <c r="H554" s="127"/>
      <c r="I554" s="127"/>
      <c r="J554" s="127"/>
      <c r="K554" s="127"/>
      <c r="L554" s="127"/>
      <c r="M554" s="127"/>
      <c r="N554" s="127"/>
      <c r="O554" s="127"/>
      <c r="P554" s="127"/>
      <c r="Q554" s="128"/>
      <c r="R554" s="128"/>
      <c r="S554" s="128"/>
      <c r="T554" s="128"/>
      <c r="U554" s="128"/>
      <c r="EY554" s="261"/>
      <c r="EZ554" s="2"/>
      <c r="FA554" s="2"/>
      <c r="FB554" s="261"/>
    </row>
    <row r="555" spans="1:158" customFormat="1" hidden="1" outlineLevel="1">
      <c r="A555" s="885" t="s">
        <v>2381</v>
      </c>
      <c r="B555" s="286" t="s">
        <v>39</v>
      </c>
      <c r="C555" s="36"/>
      <c r="D555" s="36"/>
      <c r="E555" s="288" t="s">
        <v>790</v>
      </c>
      <c r="F555" s="288" t="s">
        <v>796</v>
      </c>
      <c r="G555" s="351" t="s">
        <v>2380</v>
      </c>
      <c r="H555" s="128"/>
      <c r="I555" s="128"/>
      <c r="J555" s="128"/>
      <c r="K555" s="128"/>
      <c r="L555" s="128"/>
      <c r="M555" s="128"/>
      <c r="N555" s="128"/>
      <c r="O555" s="128"/>
      <c r="P555" s="128"/>
      <c r="Q555" s="128"/>
      <c r="R555" s="128"/>
      <c r="S555" s="128"/>
      <c r="T555" s="128"/>
      <c r="U555" s="128"/>
      <c r="EY555" s="261"/>
      <c r="EZ555" s="2"/>
      <c r="FA555" s="2"/>
      <c r="FB555" s="261"/>
    </row>
    <row r="556" spans="1:158" customFormat="1" ht="4.5" hidden="1" customHeight="1" outlineLevel="1">
      <c r="A556" s="206"/>
      <c r="B556" s="207"/>
      <c r="C556" s="207"/>
      <c r="D556" s="208"/>
      <c r="E556" s="349"/>
      <c r="F556" s="208"/>
      <c r="G556" s="210"/>
      <c r="H556" s="128"/>
      <c r="I556" s="128"/>
      <c r="J556" s="128"/>
      <c r="K556" s="128"/>
      <c r="L556" s="128"/>
      <c r="M556" s="128"/>
      <c r="N556" s="128"/>
      <c r="O556" s="128"/>
      <c r="P556" s="128"/>
      <c r="Q556" s="128"/>
      <c r="R556" s="128"/>
      <c r="S556" s="128"/>
      <c r="T556" s="128"/>
      <c r="U556" s="128"/>
      <c r="EY556" s="261"/>
      <c r="EZ556" s="2"/>
      <c r="FA556" s="2"/>
      <c r="FB556" s="261"/>
    </row>
    <row r="557" spans="1:158" customFormat="1" hidden="1" outlineLevel="1">
      <c r="A557" s="128">
        <v>1</v>
      </c>
      <c r="B557" s="990" t="s">
        <v>1906</v>
      </c>
      <c r="C557" s="982"/>
      <c r="D557" s="983"/>
      <c r="E557" s="484" t="s">
        <v>653</v>
      </c>
      <c r="F557" s="484" t="s">
        <v>954</v>
      </c>
      <c r="G557" s="489">
        <v>0</v>
      </c>
      <c r="H557" s="128"/>
      <c r="I557" s="128"/>
      <c r="J557" s="128"/>
      <c r="K557" s="128"/>
      <c r="L557" s="128"/>
      <c r="M557" s="128"/>
      <c r="N557" s="128"/>
      <c r="O557" s="128"/>
      <c r="P557" s="128"/>
      <c r="Q557" s="128"/>
      <c r="R557" s="128"/>
      <c r="S557" s="128"/>
      <c r="T557" s="128"/>
      <c r="U557" s="128"/>
      <c r="EY557" s="261"/>
      <c r="EZ557" s="2"/>
      <c r="FA557" s="2"/>
      <c r="FB557" s="261"/>
    </row>
    <row r="558" spans="1:158" customFormat="1" hidden="1" outlineLevel="1">
      <c r="A558" s="128">
        <v>2</v>
      </c>
      <c r="B558" s="990" t="s">
        <v>806</v>
      </c>
      <c r="C558" s="982"/>
      <c r="D558" s="983"/>
      <c r="E558" s="484" t="s">
        <v>799</v>
      </c>
      <c r="F558" s="484" t="s">
        <v>806</v>
      </c>
      <c r="G558" s="489">
        <v>0.05</v>
      </c>
      <c r="H558" s="128"/>
      <c r="I558" s="128"/>
      <c r="J558" s="128"/>
      <c r="K558" s="128"/>
      <c r="L558" s="128"/>
      <c r="M558" s="128"/>
      <c r="N558" s="128"/>
      <c r="O558" s="128"/>
      <c r="P558" s="128"/>
      <c r="Q558" s="128"/>
      <c r="R558" s="128"/>
      <c r="S558" s="128"/>
      <c r="T558" s="128"/>
      <c r="U558" s="128"/>
      <c r="EY558" s="261"/>
      <c r="EZ558" s="2"/>
      <c r="FA558" s="2"/>
      <c r="FB558" s="261"/>
    </row>
    <row r="559" spans="1:158" customFormat="1" hidden="1" outlineLevel="1">
      <c r="A559" s="128">
        <v>3</v>
      </c>
      <c r="B559" s="990" t="s">
        <v>807</v>
      </c>
      <c r="C559" s="982"/>
      <c r="D559" s="983"/>
      <c r="E559" s="484" t="s">
        <v>800</v>
      </c>
      <c r="F559" s="484" t="s">
        <v>807</v>
      </c>
      <c r="G559" s="489">
        <v>0.06</v>
      </c>
      <c r="H559" s="128"/>
      <c r="I559" s="128"/>
      <c r="J559" s="128"/>
      <c r="K559" s="128"/>
      <c r="L559" s="128"/>
      <c r="M559" s="128"/>
      <c r="N559" s="128"/>
      <c r="O559" s="128"/>
      <c r="P559" s="128"/>
      <c r="Q559" s="128"/>
      <c r="R559" s="128"/>
      <c r="S559" s="128"/>
      <c r="T559" s="128"/>
      <c r="U559" s="128"/>
      <c r="EY559" s="261"/>
      <c r="EZ559" s="2"/>
      <c r="FA559" s="2"/>
      <c r="FB559" s="261"/>
    </row>
    <row r="560" spans="1:158" customFormat="1" hidden="1" outlineLevel="1">
      <c r="A560" s="284">
        <v>4</v>
      </c>
      <c r="B560" s="990" t="s">
        <v>808</v>
      </c>
      <c r="C560" s="982"/>
      <c r="D560" s="983"/>
      <c r="E560" s="484" t="s">
        <v>801</v>
      </c>
      <c r="F560" s="483" t="s">
        <v>808</v>
      </c>
      <c r="G560" s="489">
        <v>0.04</v>
      </c>
      <c r="H560" s="128"/>
      <c r="I560" s="128"/>
      <c r="J560" s="128"/>
      <c r="K560" s="128"/>
      <c r="L560" s="128"/>
      <c r="M560" s="128"/>
      <c r="N560" s="128"/>
      <c r="O560" s="128"/>
      <c r="P560" s="128"/>
      <c r="Q560" s="128"/>
      <c r="R560" s="128"/>
      <c r="S560" s="128"/>
      <c r="T560" s="128"/>
      <c r="U560" s="128"/>
      <c r="EY560" s="261"/>
      <c r="EZ560" s="2"/>
      <c r="FA560" s="2"/>
      <c r="FB560" s="261"/>
    </row>
    <row r="561" spans="1:158" customFormat="1" hidden="1" outlineLevel="1">
      <c r="A561" s="284">
        <v>5</v>
      </c>
      <c r="B561" s="990" t="s">
        <v>809</v>
      </c>
      <c r="C561" s="982"/>
      <c r="D561" s="983"/>
      <c r="E561" s="484" t="s">
        <v>802</v>
      </c>
      <c r="F561" s="484" t="s">
        <v>809</v>
      </c>
      <c r="G561" s="489">
        <v>0.03</v>
      </c>
      <c r="H561" s="128"/>
      <c r="I561" s="128"/>
      <c r="J561" s="128"/>
      <c r="K561" s="128"/>
      <c r="L561" s="128"/>
      <c r="M561" s="128"/>
      <c r="N561" s="128"/>
      <c r="O561" s="128"/>
      <c r="P561" s="128"/>
      <c r="Q561" s="128"/>
      <c r="R561" s="128"/>
      <c r="S561" s="128"/>
      <c r="T561" s="128"/>
      <c r="U561" s="128"/>
      <c r="EY561" s="261"/>
      <c r="EZ561" s="2"/>
      <c r="FA561" s="2"/>
      <c r="FB561" s="261"/>
    </row>
    <row r="562" spans="1:158" customFormat="1" hidden="1" outlineLevel="1">
      <c r="A562" s="284">
        <v>6</v>
      </c>
      <c r="B562" s="990" t="s">
        <v>810</v>
      </c>
      <c r="C562" s="982"/>
      <c r="D562" s="983"/>
      <c r="E562" s="484" t="s">
        <v>803</v>
      </c>
      <c r="F562" s="483" t="s">
        <v>810</v>
      </c>
      <c r="G562" s="489">
        <v>0.02</v>
      </c>
      <c r="H562" s="128"/>
      <c r="I562" s="128"/>
      <c r="J562" s="128"/>
      <c r="K562" s="128"/>
      <c r="L562" s="128"/>
      <c r="M562" s="128"/>
      <c r="N562" s="128"/>
      <c r="O562" s="128"/>
      <c r="P562" s="128"/>
      <c r="Q562" s="128"/>
      <c r="R562" s="128"/>
      <c r="S562" s="128"/>
      <c r="T562" s="128"/>
      <c r="U562" s="128"/>
      <c r="EY562" s="261"/>
      <c r="EZ562" s="2"/>
      <c r="FA562" s="2"/>
      <c r="FB562" s="261"/>
    </row>
    <row r="563" spans="1:158" customFormat="1" hidden="1" outlineLevel="1">
      <c r="A563" s="284">
        <v>7</v>
      </c>
      <c r="B563" s="990" t="s">
        <v>811</v>
      </c>
      <c r="C563" s="982"/>
      <c r="D563" s="983"/>
      <c r="E563" s="484" t="s">
        <v>804</v>
      </c>
      <c r="F563" s="484" t="s">
        <v>811</v>
      </c>
      <c r="G563" s="489">
        <v>7.0000000000000007E-2</v>
      </c>
      <c r="H563" s="128"/>
      <c r="I563" s="128"/>
      <c r="J563" s="128"/>
      <c r="K563" s="128"/>
      <c r="L563" s="128"/>
      <c r="M563" s="128"/>
      <c r="N563" s="128"/>
      <c r="O563" s="128"/>
      <c r="P563" s="128"/>
      <c r="Q563" s="128"/>
      <c r="R563" s="128"/>
      <c r="S563" s="128"/>
      <c r="T563" s="128"/>
      <c r="U563" s="128"/>
      <c r="EY563" s="261"/>
      <c r="EZ563" s="2"/>
      <c r="FA563" s="2"/>
      <c r="FB563" s="261"/>
    </row>
    <row r="564" spans="1:158" customFormat="1" hidden="1" outlineLevel="1">
      <c r="A564" s="284">
        <v>8</v>
      </c>
      <c r="B564" s="990" t="s">
        <v>812</v>
      </c>
      <c r="C564" s="982"/>
      <c r="D564" s="983"/>
      <c r="E564" s="484" t="s">
        <v>805</v>
      </c>
      <c r="F564" s="483" t="s">
        <v>812</v>
      </c>
      <c r="G564" s="489">
        <v>0.14000000000000001</v>
      </c>
      <c r="H564" s="128"/>
      <c r="I564" s="128"/>
      <c r="J564" s="128"/>
      <c r="K564" s="128"/>
      <c r="L564" s="128"/>
      <c r="M564" s="128"/>
      <c r="N564" s="128"/>
      <c r="O564" s="128"/>
      <c r="P564" s="128"/>
      <c r="Q564" s="128"/>
      <c r="R564" s="128"/>
      <c r="S564" s="128"/>
      <c r="T564" s="128"/>
      <c r="U564" s="128"/>
      <c r="EY564" s="261"/>
      <c r="EZ564" s="2"/>
      <c r="FA564" s="2"/>
      <c r="FB564" s="261"/>
    </row>
    <row r="565" spans="1:158" customFormat="1" ht="4.5" hidden="1" customHeight="1" outlineLevel="1">
      <c r="A565" s="206"/>
      <c r="B565" s="207"/>
      <c r="C565" s="207"/>
      <c r="D565" s="208"/>
      <c r="E565" s="208"/>
      <c r="F565" s="208"/>
      <c r="G565" s="210"/>
      <c r="H565" s="128"/>
      <c r="I565" s="128"/>
      <c r="J565" s="128"/>
      <c r="K565" s="128"/>
      <c r="L565" s="128"/>
      <c r="M565" s="128"/>
      <c r="N565" s="128"/>
      <c r="O565" s="128"/>
      <c r="P565" s="128"/>
      <c r="Q565" s="128"/>
      <c r="R565" s="128"/>
      <c r="S565" s="128"/>
      <c r="T565" s="128"/>
      <c r="U565" s="128"/>
      <c r="EY565" s="261"/>
      <c r="EZ565" s="2"/>
      <c r="FA565" s="2"/>
      <c r="FB565" s="261"/>
    </row>
    <row r="566" spans="1:158" customFormat="1" hidden="1" outlineLevel="1">
      <c r="A566" s="314">
        <f>COUNTA(FiList)</f>
        <v>8</v>
      </c>
      <c r="B566" s="128"/>
      <c r="C566" s="128"/>
      <c r="D566" s="128"/>
      <c r="E566" s="50" t="s">
        <v>2382</v>
      </c>
      <c r="F566" s="128"/>
      <c r="G566" s="352" t="s">
        <v>2383</v>
      </c>
      <c r="H566" s="128"/>
      <c r="I566" s="128"/>
      <c r="J566" s="128"/>
      <c r="K566" s="128"/>
      <c r="L566" s="128"/>
      <c r="M566" s="128"/>
      <c r="N566" s="128"/>
      <c r="O566" s="128"/>
      <c r="P566" s="128"/>
      <c r="Q566" s="128"/>
      <c r="R566" s="128"/>
      <c r="S566" s="128"/>
      <c r="T566" s="128"/>
      <c r="U566" s="128"/>
      <c r="EY566" s="261"/>
      <c r="EZ566" s="2"/>
      <c r="FA566" s="2"/>
      <c r="FB566" s="261"/>
    </row>
    <row r="567" spans="1:158">
      <c r="EY567" s="261"/>
      <c r="FB567" s="261"/>
    </row>
    <row r="568" spans="1:158" collapsed="1">
      <c r="A568" s="498" t="s">
        <v>813</v>
      </c>
      <c r="B568" s="499"/>
      <c r="C568" s="499"/>
      <c r="D568" s="499"/>
      <c r="E568" s="499"/>
      <c r="F568" s="499"/>
      <c r="G568" s="499"/>
      <c r="H568" s="499"/>
      <c r="I568" s="499"/>
      <c r="J568" s="499"/>
      <c r="K568" s="499"/>
      <c r="L568" s="499"/>
      <c r="M568" s="499"/>
      <c r="N568" s="500"/>
      <c r="O568" s="500"/>
      <c r="P568" s="500"/>
      <c r="Q568" s="500"/>
      <c r="R568" s="500"/>
      <c r="S568" s="500"/>
      <c r="T568" s="500"/>
      <c r="U568" s="500"/>
      <c r="V568" s="500"/>
      <c r="W568" s="500"/>
      <c r="X568" s="500"/>
      <c r="Y568" s="500"/>
      <c r="Z568" s="500"/>
      <c r="AA568" s="500"/>
      <c r="AB568" s="500"/>
      <c r="AC568" s="500"/>
      <c r="AD568" s="500"/>
      <c r="AE568" s="500"/>
      <c r="AF568" s="500"/>
      <c r="AG568" s="500"/>
      <c r="AH568" s="500"/>
      <c r="AI568" s="500"/>
      <c r="AJ568" s="500"/>
      <c r="AK568" s="500"/>
      <c r="AL568" s="500"/>
      <c r="AM568" s="500"/>
      <c r="AN568" s="500"/>
      <c r="AO568" s="500"/>
      <c r="AP568" s="500"/>
      <c r="AQ568" s="500"/>
      <c r="AR568" s="500"/>
      <c r="AS568" s="500"/>
      <c r="AT568" s="500"/>
      <c r="AU568" s="500"/>
      <c r="AV568" s="500"/>
      <c r="AW568" s="500"/>
      <c r="AX568" s="500"/>
      <c r="AY568" s="500"/>
      <c r="AZ568" s="500"/>
      <c r="BA568" s="500"/>
      <c r="BB568" s="500"/>
      <c r="BC568" s="500"/>
      <c r="BD568" s="500"/>
      <c r="BE568" s="500"/>
      <c r="BF568" s="500"/>
      <c r="BG568" s="500"/>
      <c r="BH568" s="500"/>
      <c r="BI568" s="500"/>
      <c r="BJ568" s="500"/>
      <c r="BK568" s="500"/>
      <c r="BL568" s="500"/>
      <c r="BM568" s="500"/>
      <c r="BN568" s="500"/>
      <c r="BO568" s="500"/>
      <c r="BP568" s="500"/>
      <c r="BQ568" s="500"/>
      <c r="BR568" s="500"/>
      <c r="BS568" s="500"/>
      <c r="BT568" s="500"/>
      <c r="BU568" s="500"/>
      <c r="BV568" s="500"/>
      <c r="BW568" s="500"/>
      <c r="BX568" s="500"/>
      <c r="BY568" s="500"/>
      <c r="BZ568" s="500"/>
      <c r="CA568" s="500"/>
      <c r="CB568" s="500"/>
      <c r="CC568" s="500"/>
      <c r="CD568" s="500"/>
      <c r="CE568" s="500"/>
      <c r="CF568" s="500"/>
      <c r="CG568" s="500"/>
      <c r="CH568" s="500"/>
      <c r="CI568" s="500"/>
      <c r="CJ568" s="500"/>
      <c r="CK568" s="500"/>
      <c r="CL568" s="500"/>
      <c r="CM568" s="500"/>
      <c r="CN568" s="500"/>
      <c r="CO568" s="500"/>
      <c r="CP568" s="500"/>
      <c r="CQ568" s="500"/>
      <c r="CR568" s="500"/>
      <c r="CS568" s="500"/>
      <c r="CT568" s="500"/>
      <c r="CU568" s="500"/>
      <c r="CV568" s="500"/>
      <c r="CW568" s="500"/>
      <c r="CX568" s="500"/>
      <c r="CY568" s="500"/>
      <c r="CZ568" s="500"/>
      <c r="DA568" s="500"/>
      <c r="DB568" s="500"/>
      <c r="DC568" s="500"/>
      <c r="DD568" s="500"/>
      <c r="DE568" s="500"/>
      <c r="DF568" s="500"/>
      <c r="DG568" s="500"/>
      <c r="DH568" s="500"/>
      <c r="DI568" s="500"/>
      <c r="DJ568" s="500"/>
      <c r="DK568" s="500"/>
      <c r="DL568" s="500"/>
      <c r="DM568" s="500"/>
      <c r="DN568" s="500"/>
      <c r="DO568" s="500"/>
      <c r="DP568" s="500"/>
      <c r="DQ568" s="500"/>
      <c r="DR568" s="500"/>
      <c r="DS568" s="500"/>
      <c r="DT568" s="500"/>
      <c r="DU568" s="500"/>
      <c r="DV568" s="500"/>
      <c r="DW568" s="500"/>
      <c r="DX568" s="500"/>
      <c r="DY568" s="500"/>
      <c r="DZ568" s="500"/>
      <c r="EA568" s="500"/>
      <c r="EB568" s="500"/>
      <c r="EC568" s="500"/>
      <c r="ED568" s="500"/>
      <c r="EE568" s="500"/>
      <c r="EF568" s="500"/>
      <c r="EG568" s="500"/>
      <c r="EH568" s="500"/>
      <c r="EI568" s="500"/>
      <c r="EJ568" s="500"/>
      <c r="EK568" s="500"/>
      <c r="EL568" s="500"/>
      <c r="EM568" s="500"/>
      <c r="EN568" s="500"/>
      <c r="EO568" s="500"/>
      <c r="EP568" s="500"/>
      <c r="EQ568" s="500"/>
      <c r="ER568" s="500"/>
      <c r="ES568" s="500"/>
      <c r="ET568" s="500"/>
      <c r="EU568" s="500"/>
      <c r="EV568" s="500"/>
      <c r="EW568" s="500"/>
      <c r="EX568" s="500"/>
      <c r="EY568" s="500"/>
      <c r="EZ568" s="500"/>
      <c r="FA568" s="500"/>
      <c r="FB568" s="500"/>
    </row>
    <row r="569" spans="1:158" hidden="1" outlineLevel="1">
      <c r="A569" s="36"/>
      <c r="B569" s="36"/>
      <c r="C569" s="36"/>
      <c r="D569" s="36"/>
      <c r="E569" s="36"/>
      <c r="F569" s="36"/>
      <c r="G569" s="36"/>
      <c r="H569" s="36"/>
      <c r="I569" s="36"/>
      <c r="J569" s="36"/>
      <c r="K569" s="36"/>
      <c r="L569" s="36"/>
      <c r="M569" s="36"/>
      <c r="N569" s="36"/>
      <c r="O569" s="36"/>
      <c r="P569" s="36"/>
      <c r="Q569" s="36"/>
      <c r="R569" s="36"/>
      <c r="S569" s="36"/>
      <c r="T569" s="36"/>
      <c r="U569" s="36"/>
      <c r="EY569" s="261"/>
      <c r="FB569" s="261"/>
    </row>
    <row r="570" spans="1:158" hidden="1" outlineLevel="1">
      <c r="A570" s="885" t="s">
        <v>814</v>
      </c>
      <c r="B570" s="286" t="s">
        <v>39</v>
      </c>
      <c r="E570" s="45" t="s">
        <v>58</v>
      </c>
      <c r="F570" s="45" t="s">
        <v>60</v>
      </c>
      <c r="G570" s="45" t="s">
        <v>2340</v>
      </c>
      <c r="H570" s="199" t="s">
        <v>190</v>
      </c>
      <c r="I570" s="199"/>
      <c r="J570" s="199"/>
      <c r="K570" s="199"/>
      <c r="L570" s="199"/>
      <c r="M570" s="199"/>
      <c r="N570" s="199"/>
      <c r="O570" s="199"/>
      <c r="P570" s="36"/>
      <c r="Q570" s="36"/>
      <c r="R570" s="36"/>
      <c r="S570" s="36"/>
      <c r="T570" s="36"/>
      <c r="U570" s="36"/>
      <c r="EY570" s="261"/>
      <c r="FB570" s="261"/>
    </row>
    <row r="571" spans="1:158" ht="5.0999999999999996" hidden="1" customHeight="1" outlineLevel="1">
      <c r="A571" s="208"/>
      <c r="B571" s="349"/>
      <c r="C571" s="207"/>
      <c r="D571" s="207"/>
      <c r="E571" s="209"/>
      <c r="F571" s="209"/>
      <c r="G571" s="209"/>
      <c r="H571" s="210"/>
      <c r="I571" s="184"/>
      <c r="J571" s="184"/>
      <c r="K571" s="184"/>
      <c r="L571" s="184"/>
      <c r="M571" s="184"/>
      <c r="N571" s="184"/>
      <c r="O571" s="184"/>
      <c r="P571" s="36"/>
      <c r="Q571" s="36"/>
      <c r="R571" s="36"/>
      <c r="S571" s="36"/>
      <c r="T571" s="36"/>
      <c r="U571" s="36"/>
      <c r="EY571" s="261"/>
      <c r="FB571" s="261"/>
    </row>
    <row r="572" spans="1:158" ht="12.75" hidden="1" customHeight="1" outlineLevel="1">
      <c r="A572" s="2">
        <v>1</v>
      </c>
      <c r="B572" s="981" t="s">
        <v>61</v>
      </c>
      <c r="C572" s="982"/>
      <c r="D572" s="983"/>
      <c r="E572" s="485">
        <v>0.22</v>
      </c>
      <c r="F572" s="485">
        <v>0.13500000000000001</v>
      </c>
      <c r="G572" s="485">
        <v>0.22</v>
      </c>
      <c r="H572" s="278">
        <f t="shared" ref="H572:H578" si="134">E572-G572</f>
        <v>0</v>
      </c>
      <c r="I572" s="184"/>
      <c r="J572" s="184"/>
      <c r="K572" s="184"/>
      <c r="L572" s="184"/>
      <c r="M572" s="184"/>
      <c r="N572" s="184"/>
      <c r="O572" s="184"/>
      <c r="P572" s="36"/>
      <c r="Q572" s="36"/>
      <c r="R572" s="36"/>
      <c r="S572" s="36"/>
      <c r="T572" s="36"/>
      <c r="U572" s="36"/>
      <c r="EY572" s="261"/>
      <c r="FB572" s="261"/>
    </row>
    <row r="573" spans="1:158" ht="12.75" hidden="1" customHeight="1" outlineLevel="1">
      <c r="A573" s="2">
        <v>2</v>
      </c>
      <c r="B573" s="981" t="s">
        <v>62</v>
      </c>
      <c r="C573" s="982"/>
      <c r="D573" s="983"/>
      <c r="E573" s="485">
        <v>0.22</v>
      </c>
      <c r="F573" s="485">
        <v>0.13500000000000001</v>
      </c>
      <c r="G573" s="485">
        <v>0.35</v>
      </c>
      <c r="H573" s="278">
        <f t="shared" si="134"/>
        <v>-0.12999999999999998</v>
      </c>
      <c r="I573" s="184"/>
      <c r="J573" s="184"/>
      <c r="K573" s="184"/>
      <c r="L573" s="184"/>
      <c r="M573" s="184"/>
      <c r="N573" s="184"/>
      <c r="O573" s="184"/>
      <c r="P573" s="36"/>
      <c r="Q573" s="36"/>
      <c r="R573" s="36"/>
      <c r="S573" s="36"/>
      <c r="T573" s="36"/>
      <c r="U573" s="36"/>
      <c r="EY573" s="261"/>
      <c r="FB573" s="261"/>
    </row>
    <row r="574" spans="1:158" ht="12.75" hidden="1" customHeight="1" outlineLevel="1">
      <c r="A574" s="2">
        <v>3</v>
      </c>
      <c r="B574" s="981" t="s">
        <v>63</v>
      </c>
      <c r="C574" s="982"/>
      <c r="D574" s="983"/>
      <c r="E574" s="485">
        <v>0.22</v>
      </c>
      <c r="F574" s="485">
        <v>0.13500000000000001</v>
      </c>
      <c r="G574" s="485">
        <v>0.15</v>
      </c>
      <c r="H574" s="278">
        <f t="shared" si="134"/>
        <v>7.0000000000000007E-2</v>
      </c>
      <c r="I574" s="184"/>
      <c r="J574" s="184"/>
      <c r="K574" s="184"/>
      <c r="L574" s="184"/>
      <c r="M574" s="184"/>
      <c r="N574" s="184"/>
      <c r="O574" s="184"/>
      <c r="P574" s="36"/>
      <c r="Q574" s="36"/>
      <c r="R574" s="36"/>
      <c r="S574" s="36"/>
      <c r="T574" s="36"/>
      <c r="U574" s="36"/>
      <c r="EY574" s="261"/>
      <c r="FB574" s="261"/>
    </row>
    <row r="575" spans="1:158" ht="12.75" hidden="1" customHeight="1" outlineLevel="1">
      <c r="A575" s="2">
        <v>4</v>
      </c>
      <c r="B575" s="981" t="s">
        <v>64</v>
      </c>
      <c r="C575" s="982"/>
      <c r="D575" s="983"/>
      <c r="E575" s="485">
        <v>0.22</v>
      </c>
      <c r="F575" s="485">
        <v>0.13500000000000001</v>
      </c>
      <c r="G575" s="485">
        <v>0.08</v>
      </c>
      <c r="H575" s="278">
        <f t="shared" si="134"/>
        <v>0.14000000000000001</v>
      </c>
      <c r="I575" s="184"/>
      <c r="J575" s="184"/>
      <c r="K575" s="184"/>
      <c r="L575" s="184"/>
      <c r="M575" s="184"/>
      <c r="N575" s="184"/>
      <c r="O575" s="184"/>
      <c r="P575" s="36"/>
      <c r="Q575" s="36"/>
      <c r="R575" s="36"/>
      <c r="S575" s="36"/>
      <c r="T575" s="36"/>
      <c r="U575" s="36"/>
      <c r="EY575" s="261"/>
      <c r="FB575" s="261"/>
    </row>
    <row r="576" spans="1:158" ht="12.75" hidden="1" customHeight="1" outlineLevel="1">
      <c r="A576" s="2">
        <v>5</v>
      </c>
      <c r="B576" s="981" t="s">
        <v>65</v>
      </c>
      <c r="C576" s="982"/>
      <c r="D576" s="983"/>
      <c r="E576" s="485">
        <v>0.22</v>
      </c>
      <c r="F576" s="485">
        <v>0.13500000000000001</v>
      </c>
      <c r="G576" s="485">
        <v>0.08</v>
      </c>
      <c r="H576" s="278">
        <f t="shared" si="134"/>
        <v>0.14000000000000001</v>
      </c>
      <c r="I576" s="184"/>
      <c r="J576" s="184"/>
      <c r="K576" s="184"/>
      <c r="L576" s="184"/>
      <c r="M576" s="184"/>
      <c r="N576" s="184"/>
      <c r="O576" s="184"/>
      <c r="P576" s="36"/>
      <c r="Q576" s="36"/>
      <c r="R576" s="36"/>
      <c r="S576" s="36"/>
      <c r="T576" s="36"/>
      <c r="U576" s="36"/>
      <c r="EY576" s="261"/>
      <c r="FB576" s="261"/>
    </row>
    <row r="577" spans="1:158" ht="12.75" hidden="1" customHeight="1" outlineLevel="1">
      <c r="A577" s="2">
        <v>6</v>
      </c>
      <c r="B577" s="981" t="s">
        <v>2442</v>
      </c>
      <c r="C577" s="982"/>
      <c r="D577" s="983"/>
      <c r="E577" s="485">
        <v>0.22</v>
      </c>
      <c r="F577" s="485">
        <v>0.05</v>
      </c>
      <c r="G577" s="485">
        <v>0.05</v>
      </c>
      <c r="H577" s="278"/>
      <c r="I577" s="184"/>
      <c r="J577" s="184"/>
      <c r="K577" s="184"/>
      <c r="L577" s="184"/>
      <c r="M577" s="184"/>
      <c r="N577" s="184"/>
      <c r="O577" s="184"/>
      <c r="P577" s="36"/>
      <c r="Q577" s="36"/>
      <c r="R577" s="36"/>
      <c r="S577" s="36"/>
      <c r="T577" s="36"/>
      <c r="U577" s="36"/>
      <c r="EY577" s="261"/>
      <c r="FB577" s="261"/>
    </row>
    <row r="578" spans="1:158" ht="12.75" hidden="1" customHeight="1" outlineLevel="1">
      <c r="A578" s="2">
        <v>7</v>
      </c>
      <c r="B578" s="981" t="s">
        <v>2367</v>
      </c>
      <c r="C578" s="982"/>
      <c r="D578" s="983"/>
      <c r="E578" s="485">
        <v>0</v>
      </c>
      <c r="F578" s="485">
        <v>0</v>
      </c>
      <c r="G578" s="485">
        <v>0</v>
      </c>
      <c r="H578" s="278">
        <f t="shared" si="134"/>
        <v>0</v>
      </c>
      <c r="I578" s="184"/>
      <c r="J578" s="184"/>
      <c r="K578" s="184"/>
      <c r="L578" s="184"/>
      <c r="M578" s="184"/>
      <c r="N578" s="184"/>
      <c r="O578" s="184"/>
      <c r="P578" s="36"/>
      <c r="Q578" s="36"/>
      <c r="R578" s="36"/>
      <c r="S578" s="36"/>
      <c r="T578" s="36"/>
      <c r="U578" s="36"/>
      <c r="EY578" s="261"/>
      <c r="FB578" s="261"/>
    </row>
    <row r="579" spans="1:158" ht="5.0999999999999996" hidden="1" customHeight="1" outlineLevel="1">
      <c r="A579" s="208"/>
      <c r="B579" s="207"/>
      <c r="C579" s="207"/>
      <c r="D579" s="207"/>
      <c r="E579" s="209"/>
      <c r="F579" s="209"/>
      <c r="G579" s="209"/>
      <c r="H579" s="210"/>
      <c r="I579" s="184"/>
      <c r="J579" s="184"/>
      <c r="K579" s="184"/>
      <c r="L579" s="184"/>
      <c r="M579" s="184"/>
      <c r="N579" s="184"/>
      <c r="O579" s="184"/>
      <c r="P579" s="36"/>
      <c r="Q579" s="36"/>
      <c r="R579" s="36"/>
      <c r="S579" s="36"/>
      <c r="T579" s="36"/>
      <c r="U579" s="36"/>
      <c r="EY579" s="261"/>
      <c r="FB579" s="261"/>
    </row>
    <row r="580" spans="1:158" hidden="1" outlineLevel="1">
      <c r="A580" s="314">
        <f>COUNTA(RCList)</f>
        <v>7</v>
      </c>
      <c r="B580" s="159" t="s">
        <v>821</v>
      </c>
      <c r="C580" s="36"/>
      <c r="E580" s="47" t="s">
        <v>67</v>
      </c>
      <c r="F580" s="47" t="s">
        <v>68</v>
      </c>
      <c r="G580" s="47" t="s">
        <v>2341</v>
      </c>
      <c r="H580" s="36"/>
      <c r="I580" s="36"/>
      <c r="J580" s="36"/>
      <c r="K580" s="36"/>
      <c r="L580" s="36"/>
      <c r="M580" s="36"/>
      <c r="N580" s="36"/>
      <c r="O580" s="36"/>
      <c r="P580" s="36"/>
      <c r="Q580" s="36"/>
      <c r="EY580" s="261"/>
      <c r="FB580" s="261"/>
    </row>
    <row r="581" spans="1:158">
      <c r="A581" s="36"/>
      <c r="B581" s="36"/>
      <c r="C581" s="36"/>
      <c r="D581" s="36"/>
      <c r="E581" s="36"/>
      <c r="F581" s="36"/>
      <c r="G581" s="36"/>
      <c r="H581" s="48"/>
      <c r="I581" s="48"/>
      <c r="J581" s="48"/>
      <c r="K581" s="48"/>
      <c r="L581" s="48"/>
      <c r="M581" s="48"/>
      <c r="N581" s="48"/>
      <c r="O581" s="48"/>
      <c r="P581" s="48"/>
      <c r="Q581" s="36"/>
      <c r="EY581" s="261"/>
      <c r="FB581" s="261"/>
    </row>
    <row r="582" spans="1:158" collapsed="1">
      <c r="A582" s="498" t="s">
        <v>73</v>
      </c>
      <c r="B582" s="499"/>
      <c r="C582" s="499"/>
      <c r="D582" s="499"/>
      <c r="E582" s="499"/>
      <c r="F582" s="499"/>
      <c r="G582" s="499"/>
      <c r="H582" s="499"/>
      <c r="I582" s="499"/>
      <c r="J582" s="499"/>
      <c r="K582" s="499"/>
      <c r="L582" s="499"/>
      <c r="M582" s="499"/>
      <c r="N582" s="500"/>
      <c r="O582" s="500"/>
      <c r="P582" s="500"/>
      <c r="Q582" s="500"/>
      <c r="R582" s="500"/>
      <c r="S582" s="500"/>
      <c r="T582" s="500"/>
      <c r="U582" s="500"/>
      <c r="V582" s="500"/>
      <c r="W582" s="500"/>
      <c r="X582" s="500"/>
      <c r="Y582" s="500"/>
      <c r="Z582" s="500"/>
      <c r="AA582" s="500"/>
      <c r="AB582" s="500"/>
      <c r="AC582" s="500"/>
      <c r="AD582" s="500"/>
      <c r="AE582" s="500"/>
      <c r="AF582" s="500"/>
      <c r="AG582" s="500"/>
      <c r="AH582" s="500"/>
      <c r="AI582" s="500"/>
      <c r="AJ582" s="500"/>
      <c r="AK582" s="500"/>
      <c r="AL582" s="500"/>
      <c r="AM582" s="500"/>
      <c r="AN582" s="500"/>
      <c r="AO582" s="500"/>
      <c r="AP582" s="500"/>
      <c r="AQ582" s="500"/>
      <c r="AR582" s="500"/>
      <c r="AS582" s="500"/>
      <c r="AT582" s="500"/>
      <c r="AU582" s="500"/>
      <c r="AV582" s="500"/>
      <c r="AW582" s="500"/>
      <c r="AX582" s="500"/>
      <c r="AY582" s="500"/>
      <c r="AZ582" s="500"/>
      <c r="BA582" s="500"/>
      <c r="BB582" s="500"/>
      <c r="BC582" s="500"/>
      <c r="BD582" s="500"/>
      <c r="BE582" s="500"/>
      <c r="BF582" s="500"/>
      <c r="BG582" s="500"/>
      <c r="BH582" s="500"/>
      <c r="BI582" s="500"/>
      <c r="BJ582" s="500"/>
      <c r="BK582" s="500"/>
      <c r="BL582" s="500"/>
      <c r="BM582" s="500"/>
      <c r="BN582" s="500"/>
      <c r="BO582" s="500"/>
      <c r="BP582" s="500"/>
      <c r="BQ582" s="500"/>
      <c r="BR582" s="500"/>
      <c r="BS582" s="500"/>
      <c r="BT582" s="500"/>
      <c r="BU582" s="500"/>
      <c r="BV582" s="500"/>
      <c r="BW582" s="500"/>
      <c r="BX582" s="500"/>
      <c r="BY582" s="500"/>
      <c r="BZ582" s="500"/>
      <c r="CA582" s="500"/>
      <c r="CB582" s="500"/>
      <c r="CC582" s="500"/>
      <c r="CD582" s="500"/>
      <c r="CE582" s="500"/>
      <c r="CF582" s="500"/>
      <c r="CG582" s="500"/>
      <c r="CH582" s="500"/>
      <c r="CI582" s="500"/>
      <c r="CJ582" s="500"/>
      <c r="CK582" s="500"/>
      <c r="CL582" s="500"/>
      <c r="CM582" s="500"/>
      <c r="CN582" s="500"/>
      <c r="CO582" s="500"/>
      <c r="CP582" s="500"/>
      <c r="CQ582" s="500"/>
      <c r="CR582" s="500"/>
      <c r="CS582" s="500"/>
      <c r="CT582" s="500"/>
      <c r="CU582" s="500"/>
      <c r="CV582" s="500"/>
      <c r="CW582" s="500"/>
      <c r="CX582" s="500"/>
      <c r="CY582" s="500"/>
      <c r="CZ582" s="500"/>
      <c r="DA582" s="500"/>
      <c r="DB582" s="500"/>
      <c r="DC582" s="500"/>
      <c r="DD582" s="500"/>
      <c r="DE582" s="500"/>
      <c r="DF582" s="500"/>
      <c r="DG582" s="500"/>
      <c r="DH582" s="500"/>
      <c r="DI582" s="500"/>
      <c r="DJ582" s="500"/>
      <c r="DK582" s="500"/>
      <c r="DL582" s="500"/>
      <c r="DM582" s="500"/>
      <c r="DN582" s="500"/>
      <c r="DO582" s="500"/>
      <c r="DP582" s="500"/>
      <c r="DQ582" s="500"/>
      <c r="DR582" s="500"/>
      <c r="DS582" s="500"/>
      <c r="DT582" s="500"/>
      <c r="DU582" s="500"/>
      <c r="DV582" s="500"/>
      <c r="DW582" s="500"/>
      <c r="DX582" s="500"/>
      <c r="DY582" s="500"/>
      <c r="DZ582" s="500"/>
      <c r="EA582" s="500"/>
      <c r="EB582" s="500"/>
      <c r="EC582" s="500"/>
      <c r="ED582" s="500"/>
      <c r="EE582" s="500"/>
      <c r="EF582" s="500"/>
      <c r="EG582" s="500"/>
      <c r="EH582" s="500"/>
      <c r="EI582" s="500"/>
      <c r="EJ582" s="500"/>
      <c r="EK582" s="500"/>
      <c r="EL582" s="500"/>
      <c r="EM582" s="500"/>
      <c r="EN582" s="500"/>
      <c r="EO582" s="500"/>
      <c r="EP582" s="500"/>
      <c r="EQ582" s="500"/>
      <c r="ER582" s="500"/>
      <c r="ES582" s="500"/>
      <c r="ET582" s="500"/>
      <c r="EU582" s="500"/>
      <c r="EV582" s="500"/>
      <c r="EW582" s="500"/>
      <c r="EX582" s="500"/>
      <c r="EY582" s="500"/>
      <c r="EZ582" s="500"/>
      <c r="FA582" s="500"/>
      <c r="FB582" s="500"/>
    </row>
    <row r="583" spans="1:158" hidden="1" outlineLevel="1">
      <c r="A583" s="36"/>
      <c r="B583" s="36"/>
      <c r="C583" s="36"/>
      <c r="D583" s="36"/>
      <c r="E583" s="36"/>
      <c r="F583" s="36"/>
      <c r="G583" s="36"/>
      <c r="H583" s="36"/>
      <c r="I583" s="36"/>
      <c r="J583" s="36"/>
      <c r="K583" s="36"/>
      <c r="L583" s="36"/>
      <c r="M583" s="36"/>
      <c r="N583" s="36"/>
      <c r="O583" s="36"/>
      <c r="P583" s="36"/>
      <c r="Q583" s="36"/>
      <c r="R583" s="36"/>
      <c r="S583" s="36"/>
      <c r="T583" s="36"/>
      <c r="U583" s="36"/>
      <c r="EY583" s="261"/>
      <c r="FB583" s="261"/>
    </row>
    <row r="584" spans="1:158" hidden="1" outlineLevel="1">
      <c r="A584" s="36" t="s">
        <v>74</v>
      </c>
      <c r="B584" s="36"/>
      <c r="C584" s="36"/>
      <c r="D584" s="36"/>
      <c r="E584" s="479" t="s">
        <v>75</v>
      </c>
      <c r="F584" s="46" t="s">
        <v>76</v>
      </c>
      <c r="G584" s="36"/>
      <c r="H584" s="36"/>
      <c r="I584" s="36"/>
      <c r="J584" s="36"/>
      <c r="K584" s="36"/>
      <c r="L584" s="36"/>
      <c r="M584" s="36"/>
      <c r="N584" s="36"/>
      <c r="O584" s="36"/>
      <c r="P584" s="36"/>
      <c r="Q584" s="36"/>
      <c r="R584" s="36"/>
      <c r="S584" s="36"/>
      <c r="T584" s="36"/>
      <c r="U584" s="36"/>
      <c r="EY584" s="261"/>
      <c r="FB584" s="261"/>
    </row>
    <row r="585" spans="1:158" hidden="1" outlineLevel="1">
      <c r="A585" s="36" t="s">
        <v>77</v>
      </c>
      <c r="B585" s="36"/>
      <c r="C585" s="36"/>
      <c r="D585" s="36"/>
      <c r="E585" s="479" t="s">
        <v>78</v>
      </c>
      <c r="F585" s="46" t="s">
        <v>78</v>
      </c>
      <c r="G585" s="36"/>
      <c r="H585" s="36"/>
      <c r="I585" s="36"/>
      <c r="J585" s="36"/>
      <c r="K585" s="36"/>
      <c r="L585" s="36"/>
      <c r="M585" s="36"/>
      <c r="N585" s="36"/>
      <c r="O585" s="36"/>
      <c r="P585" s="36"/>
      <c r="Q585" s="36"/>
      <c r="R585" s="36"/>
      <c r="S585" s="36"/>
      <c r="T585" s="36"/>
      <c r="U585" s="36"/>
      <c r="EY585" s="261"/>
      <c r="FB585" s="261"/>
    </row>
    <row r="586" spans="1:158" hidden="1" outlineLevel="1">
      <c r="A586" s="36" t="s">
        <v>79</v>
      </c>
      <c r="B586" s="36"/>
      <c r="C586" s="36"/>
      <c r="D586" s="36"/>
      <c r="E586" s="183" t="str">
        <f>OutCur</f>
        <v>EUR</v>
      </c>
      <c r="F586" s="46" t="s">
        <v>79</v>
      </c>
      <c r="G586" s="36"/>
      <c r="H586" s="36"/>
      <c r="I586" s="36"/>
      <c r="J586" s="36"/>
      <c r="K586" s="36"/>
      <c r="L586" s="36"/>
      <c r="M586" s="36"/>
      <c r="N586" s="36"/>
      <c r="O586" s="36"/>
      <c r="P586" s="36"/>
      <c r="Q586" s="36"/>
      <c r="R586" s="36"/>
      <c r="S586" s="36"/>
      <c r="T586" s="36"/>
      <c r="U586" s="36"/>
      <c r="EY586" s="261"/>
      <c r="FB586" s="261"/>
    </row>
    <row r="587" spans="1:158" hidden="1" outlineLevel="1">
      <c r="A587" s="36" t="s">
        <v>80</v>
      </c>
      <c r="B587" s="36"/>
      <c r="C587" s="36"/>
      <c r="D587" s="36"/>
      <c r="E587" s="183" t="str">
        <f>"Value in "&amp;Currency</f>
        <v>Value in EUR</v>
      </c>
      <c r="F587" s="46" t="s">
        <v>81</v>
      </c>
      <c r="G587" s="36"/>
      <c r="H587" s="36"/>
      <c r="I587" s="36"/>
      <c r="J587" s="36"/>
      <c r="K587" s="36"/>
      <c r="L587" s="36"/>
      <c r="M587" s="36"/>
      <c r="N587" s="36"/>
      <c r="O587" s="36"/>
      <c r="P587" s="36"/>
      <c r="Q587" s="36"/>
      <c r="R587" s="36"/>
      <c r="S587" s="36"/>
      <c r="T587" s="36"/>
      <c r="U587" s="36"/>
      <c r="EY587" s="261"/>
      <c r="FB587" s="261"/>
    </row>
    <row r="588" spans="1:158" hidden="1" outlineLevel="1" collapsed="1">
      <c r="A588" s="3" t="s">
        <v>2033</v>
      </c>
      <c r="B588" s="36"/>
      <c r="C588" s="36"/>
      <c r="D588" s="36"/>
      <c r="E588" s="490">
        <v>2</v>
      </c>
      <c r="F588" s="3" t="s">
        <v>2032</v>
      </c>
      <c r="G588" s="36"/>
      <c r="H588" s="36"/>
      <c r="I588" s="36"/>
      <c r="J588" s="36"/>
      <c r="K588" s="36"/>
      <c r="L588" s="36"/>
      <c r="M588" s="36"/>
      <c r="N588" s="36"/>
      <c r="O588" s="36"/>
      <c r="P588" s="36"/>
      <c r="Q588" s="36"/>
      <c r="R588" s="36"/>
      <c r="S588" s="36"/>
      <c r="T588" s="36"/>
      <c r="U588" s="36"/>
      <c r="EY588" s="261"/>
      <c r="FB588" s="261"/>
    </row>
    <row r="589" spans="1:158" hidden="1" outlineLevel="1">
      <c r="A589" s="3" t="s">
        <v>1902</v>
      </c>
      <c r="B589" s="36"/>
      <c r="C589" s="36"/>
      <c r="D589" s="36"/>
      <c r="E589" s="490">
        <v>12</v>
      </c>
      <c r="F589" s="159" t="s">
        <v>1903</v>
      </c>
      <c r="P589" s="36"/>
      <c r="Q589" s="36"/>
      <c r="R589" s="36"/>
      <c r="S589" s="36"/>
      <c r="T589" s="36"/>
      <c r="U589" s="36"/>
      <c r="EY589" s="261"/>
      <c r="FB589" s="261"/>
    </row>
    <row r="590" spans="1:158" hidden="1" outlineLevel="1">
      <c r="A590" s="3" t="s">
        <v>737</v>
      </c>
      <c r="B590" s="36"/>
      <c r="C590" s="36"/>
      <c r="D590" s="36"/>
      <c r="E590" s="490">
        <v>30</v>
      </c>
      <c r="F590" s="159" t="s">
        <v>735</v>
      </c>
      <c r="P590" s="36"/>
      <c r="Q590" s="36"/>
      <c r="R590" s="36"/>
      <c r="S590" s="36"/>
      <c r="T590" s="36"/>
      <c r="U590" s="36"/>
      <c r="EY590" s="261"/>
      <c r="FB590" s="261"/>
    </row>
    <row r="591" spans="1:158" hidden="1" outlineLevel="1">
      <c r="A591" s="3" t="s">
        <v>1814</v>
      </c>
      <c r="B591" s="36"/>
      <c r="C591" s="36"/>
      <c r="D591" s="36"/>
      <c r="E591" s="882">
        <v>1E-3</v>
      </c>
      <c r="F591" s="159" t="s">
        <v>703</v>
      </c>
      <c r="P591" s="36"/>
      <c r="Q591" s="36"/>
      <c r="R591" s="36"/>
      <c r="S591" s="36"/>
      <c r="T591" s="36"/>
      <c r="U591" s="36"/>
      <c r="EY591" s="261"/>
      <c r="FB591" s="261"/>
    </row>
    <row r="592" spans="1:158" hidden="1" outlineLevel="1">
      <c r="A592" s="3" t="s">
        <v>705</v>
      </c>
      <c r="B592" s="36"/>
      <c r="C592" s="36"/>
      <c r="D592" s="36"/>
      <c r="E592" s="490">
        <v>1000</v>
      </c>
      <c r="F592" s="159" t="s">
        <v>704</v>
      </c>
      <c r="P592" s="36"/>
      <c r="Q592" s="36"/>
      <c r="R592" s="36"/>
      <c r="S592" s="36"/>
      <c r="T592" s="36"/>
      <c r="U592" s="36"/>
      <c r="EY592" s="261"/>
      <c r="FB592" s="261"/>
    </row>
    <row r="593" spans="1:158" hidden="1" outlineLevel="1">
      <c r="A593" s="36"/>
      <c r="B593" s="36"/>
      <c r="C593" s="36"/>
      <c r="D593" s="36"/>
      <c r="P593" s="36"/>
      <c r="Q593" s="36"/>
      <c r="R593" s="36"/>
      <c r="S593" s="36"/>
      <c r="T593" s="36"/>
      <c r="U593" s="36"/>
      <c r="EY593" s="261"/>
      <c r="FB593" s="261"/>
    </row>
    <row r="594" spans="1:158">
      <c r="A594" s="36"/>
      <c r="B594" s="36"/>
      <c r="C594" s="36"/>
      <c r="D594" s="36"/>
      <c r="P594" s="36"/>
      <c r="Q594" s="36"/>
      <c r="R594" s="36"/>
      <c r="S594" s="36"/>
      <c r="T594" s="36"/>
      <c r="U594" s="36"/>
      <c r="EY594" s="261"/>
      <c r="FB594" s="261"/>
    </row>
    <row r="595" spans="1:158" customFormat="1" collapsed="1">
      <c r="A595" s="498" t="s">
        <v>276</v>
      </c>
      <c r="B595" s="499"/>
      <c r="C595" s="499"/>
      <c r="D595" s="499"/>
      <c r="E595" s="499"/>
      <c r="F595" s="499"/>
      <c r="G595" s="499"/>
      <c r="H595" s="499"/>
      <c r="I595" s="499"/>
      <c r="J595" s="499"/>
      <c r="K595" s="499"/>
      <c r="L595" s="499"/>
      <c r="M595" s="499"/>
      <c r="N595" s="500"/>
      <c r="O595" s="500"/>
      <c r="P595" s="500"/>
      <c r="Q595" s="500"/>
      <c r="R595" s="500"/>
      <c r="S595" s="500"/>
      <c r="T595" s="500"/>
      <c r="U595" s="500"/>
      <c r="V595" s="500"/>
      <c r="W595" s="500"/>
      <c r="X595" s="500"/>
      <c r="Y595" s="500"/>
      <c r="Z595" s="500"/>
      <c r="AA595" s="500"/>
      <c r="AB595" s="500"/>
      <c r="AC595" s="500"/>
      <c r="AD595" s="500"/>
      <c r="AE595" s="500"/>
      <c r="AF595" s="500"/>
      <c r="AG595" s="500"/>
      <c r="AH595" s="500"/>
      <c r="AI595" s="500"/>
      <c r="AJ595" s="500"/>
      <c r="AK595" s="500"/>
      <c r="AL595" s="500"/>
      <c r="AM595" s="500"/>
      <c r="AN595" s="500"/>
      <c r="AO595" s="500"/>
      <c r="AP595" s="500"/>
      <c r="AQ595" s="500"/>
      <c r="AR595" s="500"/>
      <c r="AS595" s="500"/>
      <c r="AT595" s="500"/>
      <c r="AU595" s="500"/>
      <c r="AV595" s="500"/>
      <c r="AW595" s="500"/>
      <c r="AX595" s="500"/>
      <c r="AY595" s="500"/>
      <c r="AZ595" s="500"/>
      <c r="BA595" s="500"/>
      <c r="BB595" s="500"/>
      <c r="BC595" s="500"/>
      <c r="BD595" s="500"/>
      <c r="BE595" s="500"/>
      <c r="BF595" s="500"/>
      <c r="BG595" s="500"/>
      <c r="BH595" s="500"/>
      <c r="BI595" s="500"/>
      <c r="BJ595" s="500"/>
      <c r="BK595" s="500"/>
      <c r="BL595" s="500"/>
      <c r="BM595" s="500"/>
      <c r="BN595" s="500"/>
      <c r="BO595" s="500"/>
      <c r="BP595" s="500"/>
      <c r="BQ595" s="500"/>
      <c r="BR595" s="500"/>
      <c r="BS595" s="500"/>
      <c r="BT595" s="500"/>
      <c r="BU595" s="500"/>
      <c r="BV595" s="500"/>
      <c r="BW595" s="500"/>
      <c r="BX595" s="500"/>
      <c r="BY595" s="500"/>
      <c r="BZ595" s="500"/>
      <c r="CA595" s="500"/>
      <c r="CB595" s="500"/>
      <c r="CC595" s="500"/>
      <c r="CD595" s="500"/>
      <c r="CE595" s="500"/>
      <c r="CF595" s="500"/>
      <c r="CG595" s="500"/>
      <c r="CH595" s="500"/>
      <c r="CI595" s="500"/>
      <c r="CJ595" s="500"/>
      <c r="CK595" s="500"/>
      <c r="CL595" s="500"/>
      <c r="CM595" s="500"/>
      <c r="CN595" s="500"/>
      <c r="CO595" s="500"/>
      <c r="CP595" s="500"/>
      <c r="CQ595" s="500"/>
      <c r="CR595" s="500"/>
      <c r="CS595" s="500"/>
      <c r="CT595" s="500"/>
      <c r="CU595" s="500"/>
      <c r="CV595" s="500"/>
      <c r="CW595" s="500"/>
      <c r="CX595" s="500"/>
      <c r="CY595" s="500"/>
      <c r="CZ595" s="500"/>
      <c r="DA595" s="500"/>
      <c r="DB595" s="500"/>
      <c r="DC595" s="500"/>
      <c r="DD595" s="500"/>
      <c r="DE595" s="500"/>
      <c r="DF595" s="500"/>
      <c r="DG595" s="500"/>
      <c r="DH595" s="500"/>
      <c r="DI595" s="500"/>
      <c r="DJ595" s="500"/>
      <c r="DK595" s="500"/>
      <c r="DL595" s="500"/>
      <c r="DM595" s="500"/>
      <c r="DN595" s="500"/>
      <c r="DO595" s="500"/>
      <c r="DP595" s="500"/>
      <c r="DQ595" s="500"/>
      <c r="DR595" s="500"/>
      <c r="DS595" s="500"/>
      <c r="DT595" s="500"/>
      <c r="DU595" s="500"/>
      <c r="DV595" s="500"/>
      <c r="DW595" s="500"/>
      <c r="DX595" s="500"/>
      <c r="DY595" s="500"/>
      <c r="DZ595" s="500"/>
      <c r="EA595" s="500"/>
      <c r="EB595" s="500"/>
      <c r="EC595" s="500"/>
      <c r="ED595" s="500"/>
      <c r="EE595" s="500"/>
      <c r="EF595" s="500"/>
      <c r="EG595" s="500"/>
      <c r="EH595" s="500"/>
      <c r="EI595" s="500"/>
      <c r="EJ595" s="500"/>
      <c r="EK595" s="500"/>
      <c r="EL595" s="500"/>
      <c r="EM595" s="500"/>
      <c r="EN595" s="500"/>
      <c r="EO595" s="500"/>
      <c r="EP595" s="500"/>
      <c r="EQ595" s="500"/>
      <c r="ER595" s="500"/>
      <c r="ES595" s="500"/>
      <c r="ET595" s="500"/>
      <c r="EU595" s="500"/>
      <c r="EV595" s="500"/>
      <c r="EW595" s="500"/>
      <c r="EX595" s="500"/>
      <c r="EY595" s="500"/>
      <c r="EZ595" s="500"/>
      <c r="FA595" s="500"/>
      <c r="FB595" s="500"/>
    </row>
    <row r="596" spans="1:158" customFormat="1" hidden="1" outlineLevel="1">
      <c r="A596" s="127"/>
      <c r="B596" s="127"/>
      <c r="C596" s="127"/>
      <c r="D596" s="127"/>
      <c r="E596" s="127"/>
      <c r="F596" s="127"/>
      <c r="G596" s="127"/>
      <c r="H596" s="127"/>
      <c r="I596" s="127"/>
      <c r="J596" s="127"/>
      <c r="K596" s="127"/>
      <c r="L596" s="127"/>
      <c r="M596" s="127"/>
      <c r="N596" s="127"/>
      <c r="O596" s="127"/>
      <c r="P596" s="127"/>
      <c r="Q596" s="128"/>
      <c r="R596" s="128"/>
      <c r="S596" s="128"/>
      <c r="T596" s="128"/>
      <c r="U596" s="128"/>
      <c r="EY596" s="261"/>
      <c r="EZ596" s="2"/>
      <c r="FA596" s="2"/>
      <c r="FB596" s="261"/>
    </row>
    <row r="597" spans="1:158" customFormat="1" hidden="1" outlineLevel="1">
      <c r="A597" s="885" t="s">
        <v>276</v>
      </c>
      <c r="B597" s="286" t="s">
        <v>39</v>
      </c>
      <c r="C597" s="36"/>
      <c r="D597" s="36"/>
      <c r="E597" s="288" t="s">
        <v>790</v>
      </c>
      <c r="F597" s="288" t="s">
        <v>796</v>
      </c>
      <c r="G597" s="288" t="s">
        <v>1554</v>
      </c>
      <c r="H597" s="128"/>
      <c r="I597" s="128"/>
      <c r="J597" s="128"/>
      <c r="K597" s="128"/>
      <c r="L597" s="128"/>
      <c r="M597" s="128"/>
      <c r="N597" s="128"/>
      <c r="O597" s="128"/>
      <c r="P597" s="128"/>
      <c r="Q597" s="128"/>
      <c r="R597" s="128"/>
      <c r="S597" s="128"/>
      <c r="T597" s="128"/>
      <c r="U597" s="128"/>
      <c r="EY597" s="261"/>
      <c r="EZ597" s="2"/>
      <c r="FA597" s="2"/>
      <c r="FB597" s="261"/>
    </row>
    <row r="598" spans="1:158" customFormat="1" ht="4.5" hidden="1" customHeight="1" outlineLevel="1">
      <c r="A598" s="206"/>
      <c r="B598" s="207"/>
      <c r="C598" s="207"/>
      <c r="D598" s="208"/>
      <c r="E598" s="349"/>
      <c r="F598" s="208"/>
      <c r="G598" s="210"/>
      <c r="H598" s="128"/>
      <c r="I598" s="128"/>
      <c r="J598" s="128"/>
      <c r="K598" s="128"/>
      <c r="L598" s="128"/>
      <c r="M598" s="128"/>
      <c r="N598" s="128"/>
      <c r="O598" s="128"/>
      <c r="P598" s="128"/>
      <c r="Q598" s="128"/>
      <c r="R598" s="128"/>
      <c r="S598" s="128"/>
      <c r="T598" s="128"/>
      <c r="U598" s="128"/>
      <c r="EY598" s="261"/>
      <c r="EZ598" s="2"/>
      <c r="FA598" s="2"/>
      <c r="FB598" s="261"/>
    </row>
    <row r="599" spans="1:158" customFormat="1" hidden="1" outlineLevel="1">
      <c r="A599" s="128">
        <v>1</v>
      </c>
      <c r="B599" s="981" t="s">
        <v>779</v>
      </c>
      <c r="C599" s="982"/>
      <c r="D599" s="983"/>
      <c r="E599" s="482" t="s">
        <v>1076</v>
      </c>
      <c r="F599" s="482" t="s">
        <v>779</v>
      </c>
      <c r="G599" s="482" t="s">
        <v>1330</v>
      </c>
      <c r="H599" s="128"/>
      <c r="I599" s="128"/>
      <c r="J599" s="128"/>
      <c r="K599" s="128"/>
      <c r="L599" s="128"/>
      <c r="M599" s="128"/>
      <c r="N599" s="128"/>
      <c r="O599" s="128"/>
      <c r="P599" s="128"/>
      <c r="Q599" s="128"/>
      <c r="R599" s="128"/>
      <c r="S599" s="128"/>
      <c r="T599" s="128"/>
      <c r="U599" s="128"/>
      <c r="EY599" s="261"/>
      <c r="EZ599" s="2"/>
      <c r="FA599" s="2"/>
      <c r="FB599" s="261"/>
    </row>
    <row r="600" spans="1:158" customFormat="1" hidden="1" outlineLevel="1">
      <c r="A600" s="128">
        <v>2</v>
      </c>
      <c r="B600" s="981" t="s">
        <v>780</v>
      </c>
      <c r="C600" s="982"/>
      <c r="D600" s="983"/>
      <c r="E600" s="482" t="s">
        <v>1077</v>
      </c>
      <c r="F600" s="482" t="s">
        <v>780</v>
      </c>
      <c r="G600" s="482" t="s">
        <v>1331</v>
      </c>
      <c r="H600" s="128"/>
      <c r="I600" s="128"/>
      <c r="J600" s="128"/>
      <c r="K600" s="128"/>
      <c r="L600" s="128"/>
      <c r="M600" s="128"/>
      <c r="N600" s="128"/>
      <c r="O600" s="128"/>
      <c r="P600" s="128"/>
      <c r="Q600" s="128"/>
      <c r="R600" s="128"/>
      <c r="S600" s="128"/>
      <c r="T600" s="128"/>
      <c r="U600" s="128"/>
      <c r="EY600" s="261"/>
      <c r="EZ600" s="2"/>
      <c r="FA600" s="2"/>
      <c r="FB600" s="261"/>
    </row>
    <row r="601" spans="1:158" customFormat="1" hidden="1" outlineLevel="1">
      <c r="A601" s="128">
        <v>3</v>
      </c>
      <c r="B601" s="981" t="s">
        <v>781</v>
      </c>
      <c r="C601" s="982"/>
      <c r="D601" s="983"/>
      <c r="E601" s="482" t="s">
        <v>1078</v>
      </c>
      <c r="F601" s="482" t="s">
        <v>781</v>
      </c>
      <c r="G601" s="482" t="s">
        <v>1332</v>
      </c>
      <c r="H601" s="128"/>
      <c r="I601" s="128"/>
      <c r="J601" s="128"/>
      <c r="K601" s="128"/>
      <c r="L601" s="128"/>
      <c r="M601" s="128"/>
      <c r="N601" s="128"/>
      <c r="O601" s="128"/>
      <c r="P601" s="128"/>
      <c r="Q601" s="128"/>
      <c r="R601" s="128"/>
      <c r="S601" s="128"/>
      <c r="T601" s="128"/>
      <c r="U601" s="128"/>
      <c r="EY601" s="261"/>
      <c r="EZ601" s="2"/>
      <c r="FA601" s="2"/>
      <c r="FB601" s="261"/>
    </row>
    <row r="602" spans="1:158" customFormat="1" hidden="1" outlineLevel="1">
      <c r="A602" s="284">
        <v>4</v>
      </c>
      <c r="B602" s="981" t="s">
        <v>782</v>
      </c>
      <c r="C602" s="982"/>
      <c r="D602" s="983"/>
      <c r="E602" s="483" t="s">
        <v>1079</v>
      </c>
      <c r="F602" s="483" t="s">
        <v>782</v>
      </c>
      <c r="G602" s="483" t="s">
        <v>1333</v>
      </c>
      <c r="H602" s="128"/>
      <c r="I602" s="128"/>
      <c r="J602" s="128"/>
      <c r="K602" s="128"/>
      <c r="L602" s="128"/>
      <c r="M602" s="128"/>
      <c r="N602" s="128"/>
      <c r="O602" s="128"/>
      <c r="P602" s="128"/>
      <c r="Q602" s="128"/>
      <c r="R602" s="128"/>
      <c r="S602" s="128"/>
      <c r="T602" s="128"/>
      <c r="U602" s="128"/>
      <c r="EY602" s="261"/>
      <c r="EZ602" s="2"/>
      <c r="FA602" s="2"/>
      <c r="FB602" s="261"/>
    </row>
    <row r="603" spans="1:158" customFormat="1" hidden="1" outlineLevel="1">
      <c r="A603" s="284">
        <v>5</v>
      </c>
      <c r="B603" s="981" t="s">
        <v>828</v>
      </c>
      <c r="C603" s="982"/>
      <c r="D603" s="983"/>
      <c r="E603" s="483" t="s">
        <v>1080</v>
      </c>
      <c r="F603" s="483" t="s">
        <v>828</v>
      </c>
      <c r="G603" s="483" t="s">
        <v>1334</v>
      </c>
      <c r="H603" s="128"/>
      <c r="I603" s="128"/>
      <c r="J603" s="128"/>
      <c r="K603" s="128"/>
      <c r="L603" s="128"/>
      <c r="M603" s="128"/>
      <c r="N603" s="128"/>
      <c r="O603" s="128"/>
      <c r="P603" s="128"/>
      <c r="Q603" s="128"/>
      <c r="R603" s="128"/>
      <c r="S603" s="128"/>
      <c r="T603" s="128"/>
      <c r="U603" s="128"/>
      <c r="EY603" s="261"/>
      <c r="EZ603" s="2"/>
      <c r="FA603" s="2"/>
      <c r="FB603" s="261"/>
    </row>
    <row r="604" spans="1:158" customFormat="1" hidden="1" outlineLevel="1">
      <c r="A604" s="284">
        <v>6</v>
      </c>
      <c r="B604" s="981" t="s">
        <v>829</v>
      </c>
      <c r="C604" s="982"/>
      <c r="D604" s="983"/>
      <c r="E604" s="483" t="s">
        <v>1081</v>
      </c>
      <c r="F604" s="483" t="s">
        <v>829</v>
      </c>
      <c r="G604" s="483" t="s">
        <v>1335</v>
      </c>
      <c r="H604" s="128"/>
      <c r="I604" s="128"/>
      <c r="J604" s="128"/>
      <c r="K604" s="128"/>
      <c r="L604" s="128"/>
      <c r="M604" s="128"/>
      <c r="N604" s="128"/>
      <c r="O604" s="128"/>
      <c r="P604" s="128"/>
      <c r="Q604" s="128"/>
      <c r="R604" s="128"/>
      <c r="S604" s="128"/>
      <c r="T604" s="128"/>
      <c r="U604" s="128"/>
      <c r="EY604" s="261"/>
      <c r="EZ604" s="2"/>
      <c r="FA604" s="2"/>
      <c r="FB604" s="261"/>
    </row>
    <row r="605" spans="1:158" customFormat="1" hidden="1" outlineLevel="1">
      <c r="A605" s="284">
        <v>7</v>
      </c>
      <c r="B605" s="981" t="s">
        <v>830</v>
      </c>
      <c r="C605" s="982"/>
      <c r="D605" s="983"/>
      <c r="E605" s="482" t="s">
        <v>1082</v>
      </c>
      <c r="F605" s="482" t="s">
        <v>830</v>
      </c>
      <c r="G605" s="482" t="s">
        <v>1336</v>
      </c>
      <c r="H605" s="128"/>
      <c r="I605" s="128"/>
      <c r="J605" s="128"/>
      <c r="K605" s="128"/>
      <c r="L605" s="128"/>
      <c r="M605" s="128"/>
      <c r="N605" s="128"/>
      <c r="O605" s="128"/>
      <c r="P605" s="128"/>
      <c r="Q605" s="128"/>
      <c r="R605" s="128"/>
      <c r="S605" s="128"/>
      <c r="T605" s="128"/>
      <c r="U605" s="128"/>
      <c r="EY605" s="261"/>
      <c r="EZ605" s="2"/>
      <c r="FA605" s="2"/>
      <c r="FB605" s="261"/>
    </row>
    <row r="606" spans="1:158" customFormat="1" hidden="1" outlineLevel="1">
      <c r="A606" s="284">
        <v>8</v>
      </c>
      <c r="B606" s="981" t="s">
        <v>831</v>
      </c>
      <c r="C606" s="982"/>
      <c r="D606" s="983"/>
      <c r="E606" s="482" t="s">
        <v>1083</v>
      </c>
      <c r="F606" s="482" t="s">
        <v>831</v>
      </c>
      <c r="G606" s="482" t="s">
        <v>1337</v>
      </c>
      <c r="H606" s="128"/>
      <c r="I606" s="128"/>
      <c r="J606" s="128"/>
      <c r="K606" s="128"/>
      <c r="L606" s="128"/>
      <c r="M606" s="128"/>
      <c r="N606" s="128"/>
      <c r="O606" s="128"/>
      <c r="P606" s="128"/>
      <c r="Q606" s="128"/>
      <c r="R606" s="128"/>
      <c r="S606" s="128"/>
      <c r="T606" s="128"/>
      <c r="U606" s="128"/>
      <c r="EY606" s="261"/>
      <c r="EZ606" s="2"/>
      <c r="FA606" s="2"/>
      <c r="FB606" s="261"/>
    </row>
    <row r="607" spans="1:158" customFormat="1" hidden="1" outlineLevel="1">
      <c r="A607" s="284">
        <v>9</v>
      </c>
      <c r="B607" s="981" t="s">
        <v>832</v>
      </c>
      <c r="C607" s="982"/>
      <c r="D607" s="983"/>
      <c r="E607" s="482" t="s">
        <v>1084</v>
      </c>
      <c r="F607" s="482" t="s">
        <v>832</v>
      </c>
      <c r="G607" s="482" t="s">
        <v>1338</v>
      </c>
      <c r="H607" s="128"/>
      <c r="I607" s="128"/>
      <c r="J607" s="128"/>
      <c r="K607" s="128"/>
      <c r="L607" s="128"/>
      <c r="M607" s="128"/>
      <c r="N607" s="128"/>
      <c r="O607" s="128"/>
      <c r="P607" s="128"/>
      <c r="Q607" s="128"/>
      <c r="R607" s="128"/>
      <c r="S607" s="128"/>
      <c r="T607" s="128"/>
      <c r="U607" s="128"/>
      <c r="EY607" s="261"/>
      <c r="EZ607" s="2"/>
      <c r="FA607" s="2"/>
      <c r="FB607" s="261"/>
    </row>
    <row r="608" spans="1:158" customFormat="1" hidden="1" outlineLevel="1">
      <c r="A608" s="284">
        <v>10</v>
      </c>
      <c r="B608" s="981" t="s">
        <v>833</v>
      </c>
      <c r="C608" s="982"/>
      <c r="D608" s="983"/>
      <c r="E608" s="482" t="s">
        <v>1085</v>
      </c>
      <c r="F608" s="482" t="s">
        <v>833</v>
      </c>
      <c r="G608" s="482" t="s">
        <v>1339</v>
      </c>
      <c r="H608" s="128"/>
      <c r="I608" s="128"/>
      <c r="J608" s="128"/>
      <c r="K608" s="128"/>
      <c r="L608" s="128"/>
      <c r="M608" s="128"/>
      <c r="N608" s="128"/>
      <c r="O608" s="128"/>
      <c r="P608" s="128"/>
      <c r="Q608" s="128"/>
      <c r="R608" s="128"/>
      <c r="S608" s="128"/>
      <c r="T608" s="128"/>
      <c r="U608" s="128"/>
      <c r="EY608" s="261"/>
      <c r="EZ608" s="2"/>
      <c r="FA608" s="2"/>
      <c r="FB608" s="261"/>
    </row>
    <row r="609" spans="1:158" customFormat="1" hidden="1" outlineLevel="1">
      <c r="A609" s="284">
        <v>11</v>
      </c>
      <c r="B609" s="981" t="s">
        <v>834</v>
      </c>
      <c r="C609" s="982"/>
      <c r="D609" s="983"/>
      <c r="E609" s="482" t="s">
        <v>1086</v>
      </c>
      <c r="F609" s="482" t="s">
        <v>834</v>
      </c>
      <c r="G609" s="482" t="s">
        <v>1340</v>
      </c>
      <c r="H609" s="128"/>
      <c r="I609" s="128"/>
      <c r="J609" s="128"/>
      <c r="K609" s="128"/>
      <c r="L609" s="128"/>
      <c r="M609" s="128"/>
      <c r="N609" s="128"/>
      <c r="O609" s="128"/>
      <c r="P609" s="128"/>
      <c r="Q609" s="128"/>
      <c r="R609" s="128"/>
      <c r="S609" s="128"/>
      <c r="T609" s="128"/>
      <c r="U609" s="128"/>
      <c r="EY609" s="261"/>
      <c r="EZ609" s="2"/>
      <c r="FA609" s="2"/>
      <c r="FB609" s="261"/>
    </row>
    <row r="610" spans="1:158" customFormat="1" hidden="1" outlineLevel="1">
      <c r="A610" s="284">
        <v>12</v>
      </c>
      <c r="B610" s="981" t="s">
        <v>835</v>
      </c>
      <c r="C610" s="982"/>
      <c r="D610" s="983"/>
      <c r="E610" s="482" t="s">
        <v>1087</v>
      </c>
      <c r="F610" s="482" t="s">
        <v>835</v>
      </c>
      <c r="G610" s="482" t="s">
        <v>1341</v>
      </c>
      <c r="H610" s="128"/>
      <c r="I610" s="128"/>
      <c r="J610" s="128"/>
      <c r="K610" s="128"/>
      <c r="L610" s="128"/>
      <c r="M610" s="128"/>
      <c r="N610" s="128"/>
      <c r="O610" s="128"/>
      <c r="P610" s="128"/>
      <c r="Q610" s="128"/>
      <c r="R610" s="128"/>
      <c r="S610" s="128"/>
      <c r="T610" s="128"/>
      <c r="U610" s="128"/>
      <c r="EY610" s="261"/>
      <c r="EZ610" s="2"/>
      <c r="FA610" s="2"/>
      <c r="FB610" s="261"/>
    </row>
    <row r="611" spans="1:158" customFormat="1" hidden="1" outlineLevel="1">
      <c r="A611" s="284">
        <v>13</v>
      </c>
      <c r="B611" s="981" t="s">
        <v>836</v>
      </c>
      <c r="C611" s="982"/>
      <c r="D611" s="983"/>
      <c r="E611" s="482" t="s">
        <v>1088</v>
      </c>
      <c r="F611" s="482" t="s">
        <v>836</v>
      </c>
      <c r="G611" s="482" t="s">
        <v>1342</v>
      </c>
      <c r="H611" s="128"/>
      <c r="I611" s="128"/>
      <c r="J611" s="128"/>
      <c r="K611" s="128"/>
      <c r="L611" s="128"/>
      <c r="M611" s="128"/>
      <c r="N611" s="128"/>
      <c r="O611" s="128"/>
      <c r="P611" s="128"/>
      <c r="Q611" s="128"/>
      <c r="R611" s="128"/>
      <c r="S611" s="128"/>
      <c r="T611" s="128"/>
      <c r="U611" s="128"/>
      <c r="EY611" s="261"/>
      <c r="EZ611" s="2"/>
      <c r="FA611" s="2"/>
      <c r="FB611" s="261"/>
    </row>
    <row r="612" spans="1:158" customFormat="1" hidden="1" outlineLevel="1">
      <c r="A612" s="284">
        <v>14</v>
      </c>
      <c r="B612" s="981" t="s">
        <v>837</v>
      </c>
      <c r="C612" s="982"/>
      <c r="D612" s="983"/>
      <c r="E612" s="484" t="s">
        <v>1089</v>
      </c>
      <c r="F612" s="484" t="s">
        <v>837</v>
      </c>
      <c r="G612" s="484" t="s">
        <v>1343</v>
      </c>
      <c r="H612" s="128"/>
      <c r="I612" s="128"/>
      <c r="J612" s="128"/>
      <c r="K612" s="128"/>
      <c r="L612" s="128"/>
      <c r="M612" s="128"/>
      <c r="N612" s="128"/>
      <c r="O612" s="128"/>
      <c r="P612" s="128"/>
      <c r="Q612" s="128"/>
      <c r="R612" s="128"/>
      <c r="S612" s="128"/>
      <c r="T612" s="128"/>
      <c r="U612" s="128"/>
      <c r="EY612" s="261"/>
      <c r="EZ612" s="2"/>
      <c r="FA612" s="2"/>
      <c r="FB612" s="261"/>
    </row>
    <row r="613" spans="1:158" customFormat="1" hidden="1" outlineLevel="1">
      <c r="A613" s="284">
        <v>15</v>
      </c>
      <c r="B613" s="981" t="s">
        <v>838</v>
      </c>
      <c r="C613" s="982"/>
      <c r="D613" s="983"/>
      <c r="E613" s="484" t="s">
        <v>1090</v>
      </c>
      <c r="F613" s="484" t="s">
        <v>838</v>
      </c>
      <c r="G613" s="484" t="s">
        <v>1344</v>
      </c>
      <c r="H613" s="128"/>
      <c r="I613" s="128"/>
      <c r="J613" s="128"/>
      <c r="K613" s="128"/>
      <c r="L613" s="128"/>
      <c r="M613" s="128"/>
      <c r="N613" s="128"/>
      <c r="O613" s="128"/>
      <c r="P613" s="128"/>
      <c r="Q613" s="128"/>
      <c r="R613" s="128"/>
      <c r="S613" s="128"/>
      <c r="T613" s="128"/>
      <c r="U613" s="128"/>
      <c r="EY613" s="261"/>
      <c r="EZ613" s="2"/>
      <c r="FA613" s="2"/>
      <c r="FB613" s="261"/>
    </row>
    <row r="614" spans="1:158" customFormat="1" hidden="1" outlineLevel="1">
      <c r="A614" s="284">
        <v>16</v>
      </c>
      <c r="B614" s="981" t="s">
        <v>839</v>
      </c>
      <c r="C614" s="982"/>
      <c r="D614" s="983"/>
      <c r="E614" s="484" t="s">
        <v>1091</v>
      </c>
      <c r="F614" s="484" t="s">
        <v>839</v>
      </c>
      <c r="G614" s="484" t="s">
        <v>1345</v>
      </c>
      <c r="H614" s="128"/>
      <c r="I614" s="128"/>
      <c r="J614" s="128"/>
      <c r="K614" s="128"/>
      <c r="L614" s="128"/>
      <c r="M614" s="128"/>
      <c r="N614" s="128"/>
      <c r="O614" s="128"/>
      <c r="P614" s="128"/>
      <c r="Q614" s="128"/>
      <c r="R614" s="128"/>
      <c r="S614" s="128"/>
      <c r="T614" s="128"/>
      <c r="U614" s="128"/>
      <c r="EY614" s="261"/>
      <c r="EZ614" s="2"/>
      <c r="FA614" s="2"/>
      <c r="FB614" s="261"/>
    </row>
    <row r="615" spans="1:158" customFormat="1" hidden="1" outlineLevel="1">
      <c r="A615" s="284">
        <v>17</v>
      </c>
      <c r="B615" s="981" t="s">
        <v>840</v>
      </c>
      <c r="C615" s="982"/>
      <c r="D615" s="983"/>
      <c r="E615" s="484" t="s">
        <v>1092</v>
      </c>
      <c r="F615" s="484" t="s">
        <v>840</v>
      </c>
      <c r="G615" s="484" t="s">
        <v>1346</v>
      </c>
      <c r="H615" s="128"/>
      <c r="I615" s="128"/>
      <c r="J615" s="128"/>
      <c r="K615" s="128"/>
      <c r="L615" s="128"/>
      <c r="M615" s="128"/>
      <c r="N615" s="128"/>
      <c r="O615" s="128"/>
      <c r="P615" s="128"/>
      <c r="Q615" s="128"/>
      <c r="R615" s="128"/>
      <c r="S615" s="128"/>
      <c r="T615" s="128"/>
      <c r="U615" s="128"/>
      <c r="EY615" s="261"/>
      <c r="EZ615" s="2"/>
      <c r="FA615" s="2"/>
      <c r="FB615" s="261"/>
    </row>
    <row r="616" spans="1:158" customFormat="1" hidden="1" outlineLevel="1">
      <c r="A616" s="284">
        <v>18</v>
      </c>
      <c r="B616" s="981" t="s">
        <v>841</v>
      </c>
      <c r="C616" s="982"/>
      <c r="D616" s="983"/>
      <c r="E616" s="484" t="s">
        <v>1093</v>
      </c>
      <c r="F616" s="484" t="s">
        <v>841</v>
      </c>
      <c r="G616" s="484" t="s">
        <v>1347</v>
      </c>
      <c r="H616" s="128"/>
      <c r="I616" s="128"/>
      <c r="J616" s="128"/>
      <c r="K616" s="128"/>
      <c r="L616" s="128"/>
      <c r="M616" s="128"/>
      <c r="N616" s="128"/>
      <c r="O616" s="128"/>
      <c r="P616" s="128"/>
      <c r="Q616" s="128"/>
      <c r="R616" s="128"/>
      <c r="S616" s="128"/>
      <c r="T616" s="128"/>
      <c r="U616" s="128"/>
      <c r="EY616" s="261"/>
      <c r="EZ616" s="2"/>
      <c r="FA616" s="2"/>
      <c r="FB616" s="261"/>
    </row>
    <row r="617" spans="1:158" customFormat="1" hidden="1" outlineLevel="1">
      <c r="A617" s="284">
        <v>19</v>
      </c>
      <c r="B617" s="981" t="s">
        <v>842</v>
      </c>
      <c r="C617" s="982"/>
      <c r="D617" s="983"/>
      <c r="E617" s="484" t="s">
        <v>1094</v>
      </c>
      <c r="F617" s="484" t="s">
        <v>842</v>
      </c>
      <c r="G617" s="484" t="s">
        <v>1348</v>
      </c>
      <c r="H617" s="128"/>
      <c r="I617" s="128"/>
      <c r="J617" s="128"/>
      <c r="K617" s="128"/>
      <c r="L617" s="128"/>
      <c r="M617" s="128"/>
      <c r="N617" s="128"/>
      <c r="O617" s="128"/>
      <c r="P617" s="128"/>
      <c r="Q617" s="128"/>
      <c r="R617" s="128"/>
      <c r="S617" s="128"/>
      <c r="T617" s="128"/>
      <c r="U617" s="128"/>
      <c r="EY617" s="261"/>
      <c r="EZ617" s="2"/>
      <c r="FA617" s="2"/>
      <c r="FB617" s="261"/>
    </row>
    <row r="618" spans="1:158" customFormat="1" hidden="1" outlineLevel="1">
      <c r="A618" s="284">
        <v>20</v>
      </c>
      <c r="B618" s="981" t="s">
        <v>843</v>
      </c>
      <c r="C618" s="982"/>
      <c r="D618" s="983"/>
      <c r="E618" s="484" t="s">
        <v>1095</v>
      </c>
      <c r="F618" s="484" t="s">
        <v>843</v>
      </c>
      <c r="G618" s="484" t="s">
        <v>1349</v>
      </c>
      <c r="H618" s="128"/>
      <c r="I618" s="128"/>
      <c r="J618" s="128"/>
      <c r="K618" s="128"/>
      <c r="L618" s="128"/>
      <c r="M618" s="128"/>
      <c r="N618" s="128"/>
      <c r="O618" s="128"/>
      <c r="P618" s="128"/>
      <c r="Q618" s="128"/>
      <c r="R618" s="128"/>
      <c r="S618" s="128"/>
      <c r="T618" s="128"/>
      <c r="U618" s="128"/>
      <c r="EY618" s="261"/>
      <c r="EZ618" s="2"/>
      <c r="FA618" s="2"/>
      <c r="FB618" s="261"/>
    </row>
    <row r="619" spans="1:158" customFormat="1" hidden="1" outlineLevel="1">
      <c r="A619" s="284">
        <v>21</v>
      </c>
      <c r="B619" s="981" t="s">
        <v>844</v>
      </c>
      <c r="C619" s="982"/>
      <c r="D619" s="983"/>
      <c r="E619" s="484" t="s">
        <v>1096</v>
      </c>
      <c r="F619" s="484" t="s">
        <v>844</v>
      </c>
      <c r="G619" s="484" t="s">
        <v>1350</v>
      </c>
      <c r="H619" s="128"/>
      <c r="I619" s="128"/>
      <c r="J619" s="128"/>
      <c r="K619" s="128"/>
      <c r="L619" s="128"/>
      <c r="M619" s="128"/>
      <c r="N619" s="128"/>
      <c r="O619" s="128"/>
      <c r="P619" s="128"/>
      <c r="Q619" s="128"/>
      <c r="R619" s="128"/>
      <c r="S619" s="128"/>
      <c r="T619" s="128"/>
      <c r="U619" s="128"/>
      <c r="EY619" s="261"/>
      <c r="EZ619" s="2"/>
      <c r="FA619" s="2"/>
      <c r="FB619" s="261"/>
    </row>
    <row r="620" spans="1:158" customFormat="1" hidden="1" outlineLevel="1">
      <c r="A620" s="284">
        <v>22</v>
      </c>
      <c r="B620" s="981" t="s">
        <v>845</v>
      </c>
      <c r="C620" s="982"/>
      <c r="D620" s="983"/>
      <c r="E620" s="484" t="s">
        <v>1097</v>
      </c>
      <c r="F620" s="484" t="s">
        <v>845</v>
      </c>
      <c r="G620" s="484" t="s">
        <v>1351</v>
      </c>
      <c r="H620" s="128"/>
      <c r="I620" s="128"/>
      <c r="J620" s="128"/>
      <c r="K620" s="128"/>
      <c r="L620" s="128"/>
      <c r="M620" s="128"/>
      <c r="N620" s="128"/>
      <c r="O620" s="128"/>
      <c r="P620" s="128"/>
      <c r="Q620" s="128"/>
      <c r="R620" s="128"/>
      <c r="S620" s="128"/>
      <c r="T620" s="128"/>
      <c r="U620" s="128"/>
      <c r="EY620" s="261"/>
      <c r="EZ620" s="2"/>
      <c r="FA620" s="2"/>
      <c r="FB620" s="261"/>
    </row>
    <row r="621" spans="1:158" customFormat="1" hidden="1" outlineLevel="1">
      <c r="A621" s="284">
        <v>23</v>
      </c>
      <c r="B621" s="981" t="s">
        <v>846</v>
      </c>
      <c r="C621" s="982"/>
      <c r="D621" s="983"/>
      <c r="E621" s="484" t="s">
        <v>1098</v>
      </c>
      <c r="F621" s="484" t="s">
        <v>846</v>
      </c>
      <c r="G621" s="484" t="s">
        <v>1352</v>
      </c>
      <c r="H621" s="128"/>
      <c r="I621" s="128"/>
      <c r="J621" s="128"/>
      <c r="K621" s="128"/>
      <c r="L621" s="128"/>
      <c r="M621" s="128"/>
      <c r="N621" s="128"/>
      <c r="O621" s="128"/>
      <c r="P621" s="128"/>
      <c r="Q621" s="128"/>
      <c r="R621" s="128"/>
      <c r="S621" s="128"/>
      <c r="T621" s="128"/>
      <c r="U621" s="128"/>
      <c r="EY621" s="261"/>
      <c r="EZ621" s="2"/>
      <c r="FA621" s="2"/>
      <c r="FB621" s="261"/>
    </row>
    <row r="622" spans="1:158" customFormat="1" hidden="1" outlineLevel="1">
      <c r="A622" s="284">
        <v>24</v>
      </c>
      <c r="B622" s="981" t="s">
        <v>847</v>
      </c>
      <c r="C622" s="982"/>
      <c r="D622" s="983"/>
      <c r="E622" s="484" t="s">
        <v>1099</v>
      </c>
      <c r="F622" s="484" t="s">
        <v>847</v>
      </c>
      <c r="G622" s="484" t="s">
        <v>1353</v>
      </c>
      <c r="H622" s="128"/>
      <c r="I622" s="128"/>
      <c r="J622" s="128"/>
      <c r="K622" s="128"/>
      <c r="L622" s="128"/>
      <c r="M622" s="128"/>
      <c r="N622" s="128"/>
      <c r="O622" s="128"/>
      <c r="P622" s="128"/>
      <c r="Q622" s="128"/>
      <c r="R622" s="128"/>
      <c r="S622" s="128"/>
      <c r="T622" s="128"/>
      <c r="U622" s="128"/>
      <c r="EY622" s="261"/>
      <c r="EZ622" s="2"/>
      <c r="FA622" s="2"/>
      <c r="FB622" s="261"/>
    </row>
    <row r="623" spans="1:158" customFormat="1" hidden="1" outlineLevel="1">
      <c r="A623" s="284">
        <v>25</v>
      </c>
      <c r="B623" s="981" t="s">
        <v>848</v>
      </c>
      <c r="C623" s="982"/>
      <c r="D623" s="983"/>
      <c r="E623" s="484" t="s">
        <v>1100</v>
      </c>
      <c r="F623" s="484" t="s">
        <v>848</v>
      </c>
      <c r="G623" s="484" t="s">
        <v>1354</v>
      </c>
      <c r="H623" s="128"/>
      <c r="I623" s="128"/>
      <c r="J623" s="128"/>
      <c r="K623" s="128"/>
      <c r="L623" s="128"/>
      <c r="M623" s="128"/>
      <c r="N623" s="128"/>
      <c r="O623" s="128"/>
      <c r="P623" s="128"/>
      <c r="Q623" s="128"/>
      <c r="R623" s="128"/>
      <c r="S623" s="128"/>
      <c r="T623" s="128"/>
      <c r="U623" s="128"/>
      <c r="EY623" s="261"/>
      <c r="EZ623" s="2"/>
      <c r="FA623" s="2"/>
      <c r="FB623" s="261"/>
    </row>
    <row r="624" spans="1:158" customFormat="1" hidden="1" outlineLevel="1">
      <c r="A624" s="284">
        <v>26</v>
      </c>
      <c r="B624" s="981" t="s">
        <v>849</v>
      </c>
      <c r="C624" s="982"/>
      <c r="D624" s="983"/>
      <c r="E624" s="484" t="s">
        <v>1101</v>
      </c>
      <c r="F624" s="484" t="s">
        <v>849</v>
      </c>
      <c r="G624" s="484" t="s">
        <v>1355</v>
      </c>
      <c r="H624" s="128"/>
      <c r="I624" s="128"/>
      <c r="J624" s="128"/>
      <c r="K624" s="128"/>
      <c r="L624" s="128"/>
      <c r="M624" s="128"/>
      <c r="N624" s="128"/>
      <c r="O624" s="128"/>
      <c r="P624" s="128"/>
      <c r="Q624" s="128"/>
      <c r="R624" s="128"/>
      <c r="S624" s="128"/>
      <c r="T624" s="128"/>
      <c r="U624" s="128"/>
      <c r="EY624" s="261"/>
      <c r="EZ624" s="2"/>
      <c r="FA624" s="2"/>
      <c r="FB624" s="261"/>
    </row>
    <row r="625" spans="1:158" customFormat="1" hidden="1" outlineLevel="1">
      <c r="A625" s="284">
        <v>27</v>
      </c>
      <c r="B625" s="981" t="s">
        <v>850</v>
      </c>
      <c r="C625" s="982"/>
      <c r="D625" s="983"/>
      <c r="E625" s="484" t="s">
        <v>1102</v>
      </c>
      <c r="F625" s="484" t="s">
        <v>850</v>
      </c>
      <c r="G625" s="484" t="s">
        <v>1356</v>
      </c>
      <c r="H625" s="128"/>
      <c r="I625" s="128"/>
      <c r="J625" s="128"/>
      <c r="K625" s="128"/>
      <c r="L625" s="128"/>
      <c r="M625" s="128"/>
      <c r="N625" s="128"/>
      <c r="O625" s="128"/>
      <c r="P625" s="128"/>
      <c r="Q625" s="128"/>
      <c r="R625" s="128"/>
      <c r="S625" s="128"/>
      <c r="T625" s="128"/>
      <c r="U625" s="128"/>
      <c r="EY625" s="261"/>
      <c r="EZ625" s="2"/>
      <c r="FA625" s="2"/>
      <c r="FB625" s="261"/>
    </row>
    <row r="626" spans="1:158" customFormat="1" hidden="1" outlineLevel="1">
      <c r="A626" s="284">
        <v>28</v>
      </c>
      <c r="B626" s="981" t="s">
        <v>851</v>
      </c>
      <c r="C626" s="982"/>
      <c r="D626" s="983"/>
      <c r="E626" s="484" t="s">
        <v>1103</v>
      </c>
      <c r="F626" s="484" t="s">
        <v>851</v>
      </c>
      <c r="G626" s="484" t="s">
        <v>1357</v>
      </c>
      <c r="H626" s="128"/>
      <c r="I626" s="128"/>
      <c r="J626" s="128"/>
      <c r="K626" s="128"/>
      <c r="L626" s="128"/>
      <c r="M626" s="128"/>
      <c r="N626" s="128"/>
      <c r="O626" s="128"/>
      <c r="P626" s="128"/>
      <c r="Q626" s="128"/>
      <c r="R626" s="128"/>
      <c r="S626" s="128"/>
      <c r="T626" s="128"/>
      <c r="U626" s="128"/>
      <c r="EY626" s="261"/>
      <c r="EZ626" s="2"/>
      <c r="FA626" s="2"/>
      <c r="FB626" s="261"/>
    </row>
    <row r="627" spans="1:158" customFormat="1" hidden="1" outlineLevel="1">
      <c r="A627" s="284">
        <v>29</v>
      </c>
      <c r="B627" s="981" t="s">
        <v>852</v>
      </c>
      <c r="C627" s="982"/>
      <c r="D627" s="983"/>
      <c r="E627" s="484" t="s">
        <v>1104</v>
      </c>
      <c r="F627" s="484" t="s">
        <v>852</v>
      </c>
      <c r="G627" s="484" t="s">
        <v>1358</v>
      </c>
      <c r="H627" s="128"/>
      <c r="I627" s="128"/>
      <c r="J627" s="128"/>
      <c r="K627" s="128"/>
      <c r="L627" s="128"/>
      <c r="M627" s="128"/>
      <c r="N627" s="128"/>
      <c r="O627" s="128"/>
      <c r="P627" s="128"/>
      <c r="Q627" s="128"/>
      <c r="R627" s="128"/>
      <c r="S627" s="128"/>
      <c r="T627" s="128"/>
      <c r="U627" s="128"/>
      <c r="EY627" s="261"/>
      <c r="EZ627" s="2"/>
      <c r="FA627" s="2"/>
      <c r="FB627" s="261"/>
    </row>
    <row r="628" spans="1:158" customFormat="1" hidden="1" outlineLevel="1">
      <c r="A628" s="284">
        <v>30</v>
      </c>
      <c r="B628" s="981" t="s">
        <v>853</v>
      </c>
      <c r="C628" s="982"/>
      <c r="D628" s="983"/>
      <c r="E628" s="484" t="s">
        <v>1105</v>
      </c>
      <c r="F628" s="484" t="s">
        <v>853</v>
      </c>
      <c r="G628" s="484" t="s">
        <v>1359</v>
      </c>
      <c r="H628" s="128"/>
      <c r="I628" s="128"/>
      <c r="J628" s="128"/>
      <c r="K628" s="128"/>
      <c r="L628" s="128"/>
      <c r="M628" s="128"/>
      <c r="N628" s="128"/>
      <c r="O628" s="128"/>
      <c r="P628" s="128"/>
      <c r="Q628" s="128"/>
      <c r="R628" s="128"/>
      <c r="S628" s="128"/>
      <c r="T628" s="128"/>
      <c r="U628" s="128"/>
      <c r="EY628" s="261"/>
      <c r="EZ628" s="2"/>
      <c r="FA628" s="2"/>
      <c r="FB628" s="261"/>
    </row>
    <row r="629" spans="1:158" customFormat="1" hidden="1" outlineLevel="1">
      <c r="A629" s="284">
        <v>31</v>
      </c>
      <c r="B629" s="981" t="s">
        <v>854</v>
      </c>
      <c r="C629" s="982"/>
      <c r="D629" s="983"/>
      <c r="E629" s="484" t="s">
        <v>1106</v>
      </c>
      <c r="F629" s="484" t="s">
        <v>854</v>
      </c>
      <c r="G629" s="484" t="s">
        <v>1360</v>
      </c>
      <c r="H629" s="128"/>
      <c r="I629" s="128"/>
      <c r="J629" s="128"/>
      <c r="K629" s="128"/>
      <c r="L629" s="128"/>
      <c r="M629" s="128"/>
      <c r="N629" s="128"/>
      <c r="O629" s="128"/>
      <c r="P629" s="128"/>
      <c r="Q629" s="128"/>
      <c r="R629" s="128"/>
      <c r="S629" s="128"/>
      <c r="T629" s="128"/>
      <c r="U629" s="128"/>
      <c r="EY629" s="261"/>
      <c r="EZ629" s="2"/>
      <c r="FA629" s="2"/>
      <c r="FB629" s="261"/>
    </row>
    <row r="630" spans="1:158" customFormat="1" hidden="1" outlineLevel="1">
      <c r="A630" s="284">
        <v>32</v>
      </c>
      <c r="B630" s="981" t="s">
        <v>855</v>
      </c>
      <c r="C630" s="982"/>
      <c r="D630" s="983"/>
      <c r="E630" s="484" t="s">
        <v>1107</v>
      </c>
      <c r="F630" s="484" t="s">
        <v>855</v>
      </c>
      <c r="G630" s="484" t="s">
        <v>1361</v>
      </c>
      <c r="H630" s="128"/>
      <c r="I630" s="128"/>
      <c r="J630" s="128"/>
      <c r="K630" s="128"/>
      <c r="L630" s="128"/>
      <c r="M630" s="128"/>
      <c r="N630" s="128"/>
      <c r="O630" s="128"/>
      <c r="P630" s="128"/>
      <c r="Q630" s="128"/>
      <c r="R630" s="128"/>
      <c r="S630" s="128"/>
      <c r="T630" s="128"/>
      <c r="U630" s="128"/>
      <c r="EY630" s="261"/>
      <c r="EZ630" s="2"/>
      <c r="FA630" s="2"/>
      <c r="FB630" s="261"/>
    </row>
    <row r="631" spans="1:158" customFormat="1" hidden="1" outlineLevel="1">
      <c r="A631" s="284">
        <v>33</v>
      </c>
      <c r="B631" s="981" t="s">
        <v>856</v>
      </c>
      <c r="C631" s="982"/>
      <c r="D631" s="983"/>
      <c r="E631" s="484" t="s">
        <v>1108</v>
      </c>
      <c r="F631" s="484" t="s">
        <v>856</v>
      </c>
      <c r="G631" s="484" t="s">
        <v>1362</v>
      </c>
      <c r="H631" s="128"/>
      <c r="I631" s="128"/>
      <c r="J631" s="128"/>
      <c r="K631" s="128"/>
      <c r="L631" s="128"/>
      <c r="M631" s="128"/>
      <c r="N631" s="128"/>
      <c r="O631" s="128"/>
      <c r="P631" s="128"/>
      <c r="Q631" s="128"/>
      <c r="R631" s="128"/>
      <c r="S631" s="128"/>
      <c r="T631" s="128"/>
      <c r="U631" s="128"/>
      <c r="EY631" s="261"/>
      <c r="EZ631" s="2"/>
      <c r="FA631" s="2"/>
      <c r="FB631" s="261"/>
    </row>
    <row r="632" spans="1:158" customFormat="1" hidden="1" outlineLevel="1">
      <c r="A632" s="284">
        <v>34</v>
      </c>
      <c r="B632" s="981" t="s">
        <v>857</v>
      </c>
      <c r="C632" s="982"/>
      <c r="D632" s="983"/>
      <c r="E632" s="484" t="s">
        <v>1109</v>
      </c>
      <c r="F632" s="484" t="s">
        <v>857</v>
      </c>
      <c r="G632" s="484" t="s">
        <v>1363</v>
      </c>
      <c r="H632" s="128"/>
      <c r="I632" s="128"/>
      <c r="J632" s="128"/>
      <c r="K632" s="128"/>
      <c r="L632" s="128"/>
      <c r="M632" s="128"/>
      <c r="N632" s="128"/>
      <c r="O632" s="128"/>
      <c r="P632" s="128"/>
      <c r="Q632" s="128"/>
      <c r="R632" s="128"/>
      <c r="S632" s="128"/>
      <c r="T632" s="128"/>
      <c r="U632" s="128"/>
      <c r="EY632" s="261"/>
      <c r="EZ632" s="2"/>
      <c r="FA632" s="2"/>
      <c r="FB632" s="261"/>
    </row>
    <row r="633" spans="1:158" customFormat="1" hidden="1" outlineLevel="1">
      <c r="A633" s="284">
        <v>35</v>
      </c>
      <c r="B633" s="981" t="s">
        <v>858</v>
      </c>
      <c r="C633" s="982"/>
      <c r="D633" s="983"/>
      <c r="E633" s="484" t="s">
        <v>1110</v>
      </c>
      <c r="F633" s="484" t="s">
        <v>858</v>
      </c>
      <c r="G633" s="484" t="s">
        <v>1364</v>
      </c>
      <c r="H633" s="128"/>
      <c r="I633" s="128"/>
      <c r="J633" s="128"/>
      <c r="K633" s="128"/>
      <c r="L633" s="128"/>
      <c r="M633" s="128"/>
      <c r="N633" s="128"/>
      <c r="O633" s="128"/>
      <c r="P633" s="128"/>
      <c r="Q633" s="128"/>
      <c r="R633" s="128"/>
      <c r="S633" s="128"/>
      <c r="T633" s="128"/>
      <c r="U633" s="128"/>
      <c r="EY633" s="261"/>
      <c r="EZ633" s="2"/>
      <c r="FA633" s="2"/>
      <c r="FB633" s="261"/>
    </row>
    <row r="634" spans="1:158" customFormat="1" hidden="1" outlineLevel="1">
      <c r="A634" s="284">
        <v>36</v>
      </c>
      <c r="B634" s="981" t="s">
        <v>859</v>
      </c>
      <c r="C634" s="982"/>
      <c r="D634" s="983"/>
      <c r="E634" s="484" t="s">
        <v>1111</v>
      </c>
      <c r="F634" s="484" t="s">
        <v>859</v>
      </c>
      <c r="G634" s="484" t="s">
        <v>1365</v>
      </c>
      <c r="H634" s="128"/>
      <c r="I634" s="128"/>
      <c r="J634" s="128"/>
      <c r="K634" s="128"/>
      <c r="L634" s="128"/>
      <c r="M634" s="128"/>
      <c r="N634" s="128"/>
      <c r="O634" s="128"/>
      <c r="P634" s="128"/>
      <c r="Q634" s="128"/>
      <c r="R634" s="128"/>
      <c r="S634" s="128"/>
      <c r="T634" s="128"/>
      <c r="U634" s="128"/>
      <c r="EY634" s="261"/>
      <c r="EZ634" s="2"/>
      <c r="FA634" s="2"/>
      <c r="FB634" s="261"/>
    </row>
    <row r="635" spans="1:158" customFormat="1" hidden="1" outlineLevel="1">
      <c r="A635" s="284">
        <v>37</v>
      </c>
      <c r="B635" s="981" t="s">
        <v>860</v>
      </c>
      <c r="C635" s="982"/>
      <c r="D635" s="983"/>
      <c r="E635" s="484" t="s">
        <v>1112</v>
      </c>
      <c r="F635" s="484" t="s">
        <v>860</v>
      </c>
      <c r="G635" s="484" t="s">
        <v>1366</v>
      </c>
      <c r="H635" s="128"/>
      <c r="I635" s="128"/>
      <c r="J635" s="128"/>
      <c r="K635" s="128"/>
      <c r="L635" s="128"/>
      <c r="M635" s="128"/>
      <c r="N635" s="128"/>
      <c r="O635" s="128"/>
      <c r="P635" s="128"/>
      <c r="Q635" s="128"/>
      <c r="R635" s="128"/>
      <c r="S635" s="128"/>
      <c r="T635" s="128"/>
      <c r="U635" s="128"/>
      <c r="EY635" s="261"/>
      <c r="EZ635" s="2"/>
      <c r="FA635" s="2"/>
      <c r="FB635" s="261"/>
    </row>
    <row r="636" spans="1:158" customFormat="1" hidden="1" outlineLevel="1">
      <c r="A636" s="284">
        <v>38</v>
      </c>
      <c r="B636" s="981" t="s">
        <v>860</v>
      </c>
      <c r="C636" s="982"/>
      <c r="D636" s="983"/>
      <c r="E636" s="484" t="s">
        <v>1113</v>
      </c>
      <c r="F636" s="484" t="s">
        <v>860</v>
      </c>
      <c r="G636" s="484" t="s">
        <v>1366</v>
      </c>
      <c r="H636" s="128"/>
      <c r="I636" s="128"/>
      <c r="J636" s="128"/>
      <c r="K636" s="128"/>
      <c r="L636" s="128"/>
      <c r="M636" s="128"/>
      <c r="N636" s="128"/>
      <c r="O636" s="128"/>
      <c r="P636" s="128"/>
      <c r="Q636" s="128"/>
      <c r="R636" s="128"/>
      <c r="S636" s="128"/>
      <c r="T636" s="128"/>
      <c r="U636" s="128"/>
      <c r="EY636" s="261"/>
      <c r="EZ636" s="2"/>
      <c r="FA636" s="2"/>
      <c r="FB636" s="261"/>
    </row>
    <row r="637" spans="1:158" customFormat="1" hidden="1" outlineLevel="1">
      <c r="A637" s="284">
        <v>39</v>
      </c>
      <c r="B637" s="981" t="s">
        <v>861</v>
      </c>
      <c r="C637" s="982"/>
      <c r="D637" s="983"/>
      <c r="E637" s="484" t="s">
        <v>1114</v>
      </c>
      <c r="F637" s="484" t="s">
        <v>861</v>
      </c>
      <c r="G637" s="484" t="s">
        <v>1367</v>
      </c>
      <c r="H637" s="128"/>
      <c r="I637" s="128"/>
      <c r="J637" s="128"/>
      <c r="K637" s="128"/>
      <c r="L637" s="128"/>
      <c r="M637" s="128"/>
      <c r="N637" s="128"/>
      <c r="O637" s="128"/>
      <c r="P637" s="128"/>
      <c r="Q637" s="128"/>
      <c r="R637" s="128"/>
      <c r="S637" s="128"/>
      <c r="T637" s="128"/>
      <c r="U637" s="128"/>
      <c r="EY637" s="261"/>
      <c r="EZ637" s="2"/>
      <c r="FA637" s="2"/>
      <c r="FB637" s="261"/>
    </row>
    <row r="638" spans="1:158" customFormat="1" hidden="1" outlineLevel="1">
      <c r="A638" s="284">
        <v>40</v>
      </c>
      <c r="B638" s="981" t="s">
        <v>869</v>
      </c>
      <c r="C638" s="982"/>
      <c r="D638" s="983"/>
      <c r="E638" s="484" t="s">
        <v>1115</v>
      </c>
      <c r="F638" s="484" t="s">
        <v>869</v>
      </c>
      <c r="G638" s="484" t="s">
        <v>1368</v>
      </c>
      <c r="H638" s="128"/>
      <c r="I638" s="128"/>
      <c r="J638" s="128"/>
      <c r="K638" s="128"/>
      <c r="L638" s="128"/>
      <c r="M638" s="128"/>
      <c r="N638" s="128"/>
      <c r="O638" s="128"/>
      <c r="P638" s="128"/>
      <c r="Q638" s="128"/>
      <c r="R638" s="128"/>
      <c r="S638" s="128"/>
      <c r="T638" s="128"/>
      <c r="U638" s="128"/>
      <c r="EY638" s="261"/>
      <c r="EZ638" s="2"/>
      <c r="FA638" s="2"/>
      <c r="FB638" s="261"/>
    </row>
    <row r="639" spans="1:158" customFormat="1" hidden="1" outlineLevel="1">
      <c r="A639" s="284">
        <v>41</v>
      </c>
      <c r="B639" s="981" t="s">
        <v>869</v>
      </c>
      <c r="C639" s="982"/>
      <c r="D639" s="983"/>
      <c r="E639" s="484" t="s">
        <v>1116</v>
      </c>
      <c r="F639" s="484" t="s">
        <v>869</v>
      </c>
      <c r="G639" s="484" t="s">
        <v>1368</v>
      </c>
      <c r="H639" s="128"/>
      <c r="I639" s="128"/>
      <c r="J639" s="128"/>
      <c r="K639" s="128"/>
      <c r="L639" s="128"/>
      <c r="M639" s="128"/>
      <c r="N639" s="128"/>
      <c r="O639" s="128"/>
      <c r="P639" s="128"/>
      <c r="Q639" s="128"/>
      <c r="R639" s="128"/>
      <c r="S639" s="128"/>
      <c r="T639" s="128"/>
      <c r="U639" s="128"/>
      <c r="EY639" s="261"/>
      <c r="EZ639" s="2"/>
      <c r="FA639" s="2"/>
      <c r="FB639" s="261"/>
    </row>
    <row r="640" spans="1:158" customFormat="1" hidden="1" outlineLevel="1">
      <c r="A640" s="284">
        <v>42</v>
      </c>
      <c r="B640" s="981" t="s">
        <v>870</v>
      </c>
      <c r="C640" s="982"/>
      <c r="D640" s="983"/>
      <c r="E640" s="484" t="s">
        <v>1117</v>
      </c>
      <c r="F640" s="484" t="s">
        <v>870</v>
      </c>
      <c r="G640" s="484" t="s">
        <v>1369</v>
      </c>
      <c r="H640" s="128"/>
      <c r="I640" s="128"/>
      <c r="J640" s="128"/>
      <c r="K640" s="128"/>
      <c r="L640" s="128"/>
      <c r="M640" s="128"/>
      <c r="N640" s="128"/>
      <c r="O640" s="128"/>
      <c r="P640" s="128"/>
      <c r="Q640" s="128"/>
      <c r="R640" s="128"/>
      <c r="S640" s="128"/>
      <c r="T640" s="128"/>
      <c r="U640" s="128"/>
      <c r="EY640" s="261"/>
      <c r="EZ640" s="2"/>
      <c r="FA640" s="2"/>
      <c r="FB640" s="261"/>
    </row>
    <row r="641" spans="1:158" customFormat="1" hidden="1" outlineLevel="1">
      <c r="A641" s="284">
        <v>43</v>
      </c>
      <c r="B641" s="981" t="s">
        <v>871</v>
      </c>
      <c r="C641" s="982"/>
      <c r="D641" s="983"/>
      <c r="E641" s="484" t="s">
        <v>1118</v>
      </c>
      <c r="F641" s="484" t="s">
        <v>871</v>
      </c>
      <c r="G641" s="484" t="s">
        <v>1370</v>
      </c>
      <c r="H641" s="128"/>
      <c r="I641" s="128"/>
      <c r="J641" s="128"/>
      <c r="K641" s="128"/>
      <c r="L641" s="128"/>
      <c r="M641" s="128"/>
      <c r="N641" s="128"/>
      <c r="O641" s="128"/>
      <c r="P641" s="128"/>
      <c r="Q641" s="128"/>
      <c r="R641" s="128"/>
      <c r="S641" s="128"/>
      <c r="T641" s="128"/>
      <c r="U641" s="128"/>
      <c r="EY641" s="261"/>
      <c r="EZ641" s="2"/>
      <c r="FA641" s="2"/>
      <c r="FB641" s="261"/>
    </row>
    <row r="642" spans="1:158" customFormat="1" hidden="1" outlineLevel="1">
      <c r="A642" s="284">
        <v>44</v>
      </c>
      <c r="B642" s="981" t="s">
        <v>872</v>
      </c>
      <c r="C642" s="982"/>
      <c r="D642" s="983"/>
      <c r="E642" s="484" t="s">
        <v>1119</v>
      </c>
      <c r="F642" s="484" t="s">
        <v>872</v>
      </c>
      <c r="G642" s="484" t="s">
        <v>1371</v>
      </c>
      <c r="H642" s="128"/>
      <c r="I642" s="128"/>
      <c r="J642" s="128"/>
      <c r="K642" s="128"/>
      <c r="L642" s="128"/>
      <c r="M642" s="128"/>
      <c r="N642" s="128"/>
      <c r="O642" s="128"/>
      <c r="P642" s="128"/>
      <c r="Q642" s="128"/>
      <c r="R642" s="128"/>
      <c r="S642" s="128"/>
      <c r="T642" s="128"/>
      <c r="U642" s="128"/>
      <c r="EY642" s="261"/>
      <c r="EZ642" s="2"/>
      <c r="FA642" s="2"/>
      <c r="FB642" s="261"/>
    </row>
    <row r="643" spans="1:158" customFormat="1" hidden="1" outlineLevel="1">
      <c r="A643" s="284">
        <v>45</v>
      </c>
      <c r="B643" s="981" t="s">
        <v>873</v>
      </c>
      <c r="C643" s="982"/>
      <c r="D643" s="983"/>
      <c r="E643" s="484" t="s">
        <v>1120</v>
      </c>
      <c r="F643" s="484" t="s">
        <v>873</v>
      </c>
      <c r="G643" s="484" t="s">
        <v>1372</v>
      </c>
      <c r="H643" s="128"/>
      <c r="I643" s="128"/>
      <c r="J643" s="128"/>
      <c r="K643" s="128"/>
      <c r="L643" s="128"/>
      <c r="M643" s="128"/>
      <c r="N643" s="128"/>
      <c r="O643" s="128"/>
      <c r="P643" s="128"/>
      <c r="Q643" s="128"/>
      <c r="R643" s="128"/>
      <c r="S643" s="128"/>
      <c r="T643" s="128"/>
      <c r="U643" s="128"/>
      <c r="EY643" s="261"/>
      <c r="EZ643" s="2"/>
      <c r="FA643" s="2"/>
      <c r="FB643" s="261"/>
    </row>
    <row r="644" spans="1:158" customFormat="1" hidden="1" outlineLevel="1">
      <c r="A644" s="284">
        <v>46</v>
      </c>
      <c r="B644" s="981" t="s">
        <v>874</v>
      </c>
      <c r="C644" s="982"/>
      <c r="D644" s="983"/>
      <c r="E644" s="484" t="s">
        <v>1121</v>
      </c>
      <c r="F644" s="484" t="s">
        <v>874</v>
      </c>
      <c r="G644" s="484" t="s">
        <v>1373</v>
      </c>
      <c r="H644" s="128"/>
      <c r="I644" s="128"/>
      <c r="J644" s="128"/>
      <c r="K644" s="128"/>
      <c r="L644" s="128"/>
      <c r="M644" s="128"/>
      <c r="N644" s="128"/>
      <c r="O644" s="128"/>
      <c r="P644" s="128"/>
      <c r="Q644" s="128"/>
      <c r="R644" s="128"/>
      <c r="S644" s="128"/>
      <c r="T644" s="128"/>
      <c r="U644" s="128"/>
      <c r="EY644" s="261"/>
      <c r="EZ644" s="2"/>
      <c r="FA644" s="2"/>
      <c r="FB644" s="261"/>
    </row>
    <row r="645" spans="1:158" customFormat="1" hidden="1" outlineLevel="1">
      <c r="A645" s="284">
        <v>47</v>
      </c>
      <c r="B645" s="981" t="s">
        <v>875</v>
      </c>
      <c r="C645" s="982"/>
      <c r="D645" s="983"/>
      <c r="E645" s="484" t="s">
        <v>1122</v>
      </c>
      <c r="F645" s="484" t="s">
        <v>875</v>
      </c>
      <c r="G645" s="484" t="s">
        <v>1374</v>
      </c>
      <c r="H645" s="128"/>
      <c r="I645" s="128"/>
      <c r="J645" s="128"/>
      <c r="K645" s="128"/>
      <c r="L645" s="128"/>
      <c r="M645" s="128"/>
      <c r="N645" s="128"/>
      <c r="O645" s="128"/>
      <c r="P645" s="128"/>
      <c r="Q645" s="128"/>
      <c r="R645" s="128"/>
      <c r="S645" s="128"/>
      <c r="T645" s="128"/>
      <c r="U645" s="128"/>
      <c r="EY645" s="261"/>
      <c r="EZ645" s="2"/>
      <c r="FA645" s="2"/>
      <c r="FB645" s="261"/>
    </row>
    <row r="646" spans="1:158" customFormat="1" hidden="1" outlineLevel="1">
      <c r="A646" s="284">
        <v>48</v>
      </c>
      <c r="B646" s="981" t="s">
        <v>876</v>
      </c>
      <c r="C646" s="982"/>
      <c r="D646" s="983"/>
      <c r="E646" s="484" t="s">
        <v>1123</v>
      </c>
      <c r="F646" s="484" t="s">
        <v>876</v>
      </c>
      <c r="G646" s="484" t="s">
        <v>1375</v>
      </c>
      <c r="H646" s="128"/>
      <c r="I646" s="128"/>
      <c r="J646" s="128"/>
      <c r="K646" s="128"/>
      <c r="L646" s="128"/>
      <c r="M646" s="128"/>
      <c r="N646" s="128"/>
      <c r="O646" s="128"/>
      <c r="P646" s="128"/>
      <c r="Q646" s="128"/>
      <c r="R646" s="128"/>
      <c r="S646" s="128"/>
      <c r="T646" s="128"/>
      <c r="U646" s="128"/>
      <c r="EY646" s="261"/>
      <c r="EZ646" s="2"/>
      <c r="FA646" s="2"/>
      <c r="FB646" s="261"/>
    </row>
    <row r="647" spans="1:158" customFormat="1" hidden="1" outlineLevel="1">
      <c r="A647" s="284">
        <v>49</v>
      </c>
      <c r="B647" s="981" t="s">
        <v>877</v>
      </c>
      <c r="C647" s="982"/>
      <c r="D647" s="983"/>
      <c r="E647" s="484" t="s">
        <v>1124</v>
      </c>
      <c r="F647" s="484" t="s">
        <v>877</v>
      </c>
      <c r="G647" s="484" t="s">
        <v>1376</v>
      </c>
      <c r="H647" s="128"/>
      <c r="I647" s="128"/>
      <c r="J647" s="128"/>
      <c r="K647" s="128"/>
      <c r="L647" s="128"/>
      <c r="M647" s="128"/>
      <c r="N647" s="128"/>
      <c r="O647" s="128"/>
      <c r="P647" s="128"/>
      <c r="Q647" s="128"/>
      <c r="R647" s="128"/>
      <c r="S647" s="128"/>
      <c r="T647" s="128"/>
      <c r="U647" s="128"/>
      <c r="EY647" s="261"/>
      <c r="EZ647" s="2"/>
      <c r="FA647" s="2"/>
      <c r="FB647" s="261"/>
    </row>
    <row r="648" spans="1:158" customFormat="1" hidden="1" outlineLevel="1">
      <c r="A648" s="284">
        <v>50</v>
      </c>
      <c r="B648" s="981" t="s">
        <v>878</v>
      </c>
      <c r="C648" s="982"/>
      <c r="D648" s="983"/>
      <c r="E648" s="484" t="s">
        <v>1125</v>
      </c>
      <c r="F648" s="484" t="s">
        <v>878</v>
      </c>
      <c r="G648" s="484" t="s">
        <v>1377</v>
      </c>
      <c r="H648" s="128"/>
      <c r="I648" s="128"/>
      <c r="J648" s="128"/>
      <c r="K648" s="128"/>
      <c r="L648" s="128"/>
      <c r="M648" s="128"/>
      <c r="N648" s="128"/>
      <c r="O648" s="128"/>
      <c r="P648" s="128"/>
      <c r="Q648" s="128"/>
      <c r="R648" s="128"/>
      <c r="S648" s="128"/>
      <c r="T648" s="128"/>
      <c r="U648" s="128"/>
      <c r="EY648" s="261"/>
      <c r="EZ648" s="2"/>
      <c r="FA648" s="2"/>
      <c r="FB648" s="261"/>
    </row>
    <row r="649" spans="1:158" customFormat="1" hidden="1" outlineLevel="1">
      <c r="A649" s="284">
        <v>51</v>
      </c>
      <c r="B649" s="981" t="s">
        <v>879</v>
      </c>
      <c r="C649" s="982"/>
      <c r="D649" s="983"/>
      <c r="E649" s="484" t="s">
        <v>1126</v>
      </c>
      <c r="F649" s="484" t="s">
        <v>879</v>
      </c>
      <c r="G649" s="484" t="s">
        <v>1378</v>
      </c>
      <c r="H649" s="128"/>
      <c r="I649" s="128"/>
      <c r="J649" s="128"/>
      <c r="K649" s="128"/>
      <c r="L649" s="128"/>
      <c r="M649" s="128"/>
      <c r="N649" s="128"/>
      <c r="O649" s="128"/>
      <c r="P649" s="128"/>
      <c r="Q649" s="128"/>
      <c r="R649" s="128"/>
      <c r="S649" s="128"/>
      <c r="T649" s="128"/>
      <c r="U649" s="128"/>
      <c r="EY649" s="261"/>
      <c r="EZ649" s="2"/>
      <c r="FA649" s="2"/>
      <c r="FB649" s="261"/>
    </row>
    <row r="650" spans="1:158" customFormat="1" hidden="1" outlineLevel="1">
      <c r="A650" s="284">
        <v>52</v>
      </c>
      <c r="B650" s="981" t="s">
        <v>880</v>
      </c>
      <c r="C650" s="982"/>
      <c r="D650" s="983"/>
      <c r="E650" s="484" t="s">
        <v>1127</v>
      </c>
      <c r="F650" s="484" t="s">
        <v>880</v>
      </c>
      <c r="G650" s="484" t="s">
        <v>1379</v>
      </c>
      <c r="H650" s="128"/>
      <c r="I650" s="128"/>
      <c r="J650" s="128"/>
      <c r="K650" s="128"/>
      <c r="L650" s="128"/>
      <c r="M650" s="128"/>
      <c r="N650" s="128"/>
      <c r="O650" s="128"/>
      <c r="P650" s="128"/>
      <c r="Q650" s="128"/>
      <c r="R650" s="128"/>
      <c r="S650" s="128"/>
      <c r="T650" s="128"/>
      <c r="U650" s="128"/>
      <c r="EY650" s="261"/>
      <c r="EZ650" s="2"/>
      <c r="FA650" s="2"/>
      <c r="FB650" s="261"/>
    </row>
    <row r="651" spans="1:158" customFormat="1" hidden="1" outlineLevel="1">
      <c r="A651" s="284">
        <v>53</v>
      </c>
      <c r="B651" s="981" t="s">
        <v>881</v>
      </c>
      <c r="C651" s="982"/>
      <c r="D651" s="983"/>
      <c r="E651" s="484" t="s">
        <v>1128</v>
      </c>
      <c r="F651" s="484" t="s">
        <v>881</v>
      </c>
      <c r="G651" s="484" t="s">
        <v>1380</v>
      </c>
      <c r="H651" s="128"/>
      <c r="I651" s="128"/>
      <c r="J651" s="128"/>
      <c r="K651" s="128"/>
      <c r="L651" s="128"/>
      <c r="M651" s="128"/>
      <c r="N651" s="128"/>
      <c r="O651" s="128"/>
      <c r="P651" s="128"/>
      <c r="Q651" s="128"/>
      <c r="R651" s="128"/>
      <c r="S651" s="128"/>
      <c r="T651" s="128"/>
      <c r="U651" s="128"/>
      <c r="EY651" s="261"/>
      <c r="EZ651" s="2"/>
      <c r="FA651" s="2"/>
      <c r="FB651" s="261"/>
    </row>
    <row r="652" spans="1:158" customFormat="1" hidden="1" outlineLevel="1">
      <c r="A652" s="284">
        <v>54</v>
      </c>
      <c r="B652" s="981" t="s">
        <v>882</v>
      </c>
      <c r="C652" s="982"/>
      <c r="D652" s="983"/>
      <c r="E652" s="484" t="s">
        <v>1131</v>
      </c>
      <c r="F652" s="484" t="s">
        <v>882</v>
      </c>
      <c r="G652" s="484" t="s">
        <v>1381</v>
      </c>
      <c r="H652" s="128"/>
      <c r="I652" s="128"/>
      <c r="J652" s="128"/>
      <c r="K652" s="128"/>
      <c r="L652" s="128"/>
      <c r="M652" s="128"/>
      <c r="N652" s="128"/>
      <c r="O652" s="128"/>
      <c r="P652" s="128"/>
      <c r="Q652" s="128"/>
      <c r="R652" s="128"/>
      <c r="S652" s="128"/>
      <c r="T652" s="128"/>
      <c r="U652" s="128"/>
      <c r="EY652" s="261"/>
      <c r="EZ652" s="2"/>
      <c r="FA652" s="2"/>
      <c r="FB652" s="261"/>
    </row>
    <row r="653" spans="1:158" customFormat="1" hidden="1" outlineLevel="1">
      <c r="A653" s="284">
        <v>55</v>
      </c>
      <c r="B653" s="981" t="s">
        <v>883</v>
      </c>
      <c r="C653" s="982"/>
      <c r="D653" s="983"/>
      <c r="E653" s="484" t="s">
        <v>1132</v>
      </c>
      <c r="F653" s="484" t="s">
        <v>883</v>
      </c>
      <c r="G653" s="484" t="s">
        <v>1382</v>
      </c>
      <c r="H653" s="128"/>
      <c r="I653" s="128"/>
      <c r="J653" s="128"/>
      <c r="K653" s="128"/>
      <c r="L653" s="128"/>
      <c r="M653" s="128"/>
      <c r="N653" s="128"/>
      <c r="O653" s="128"/>
      <c r="P653" s="128"/>
      <c r="Q653" s="128"/>
      <c r="R653" s="128"/>
      <c r="S653" s="128"/>
      <c r="T653" s="128"/>
      <c r="U653" s="128"/>
      <c r="EY653" s="261"/>
      <c r="EZ653" s="2"/>
      <c r="FA653" s="2"/>
      <c r="FB653" s="261"/>
    </row>
    <row r="654" spans="1:158" customFormat="1" hidden="1" outlineLevel="1">
      <c r="A654" s="284">
        <v>56</v>
      </c>
      <c r="B654" s="981" t="s">
        <v>884</v>
      </c>
      <c r="C654" s="982"/>
      <c r="D654" s="983"/>
      <c r="E654" s="484" t="s">
        <v>1133</v>
      </c>
      <c r="F654" s="484" t="s">
        <v>884</v>
      </c>
      <c r="G654" s="484" t="s">
        <v>1383</v>
      </c>
      <c r="H654" s="128"/>
      <c r="I654" s="128"/>
      <c r="J654" s="128"/>
      <c r="K654" s="128"/>
      <c r="L654" s="128"/>
      <c r="M654" s="128"/>
      <c r="N654" s="128"/>
      <c r="O654" s="128"/>
      <c r="P654" s="128"/>
      <c r="Q654" s="128"/>
      <c r="R654" s="128"/>
      <c r="S654" s="128"/>
      <c r="T654" s="128"/>
      <c r="U654" s="128"/>
      <c r="EY654" s="261"/>
      <c r="EZ654" s="2"/>
      <c r="FA654" s="2"/>
      <c r="FB654" s="261"/>
    </row>
    <row r="655" spans="1:158" customFormat="1" hidden="1" outlineLevel="1">
      <c r="A655" s="284">
        <v>57</v>
      </c>
      <c r="B655" s="981" t="s">
        <v>885</v>
      </c>
      <c r="C655" s="982"/>
      <c r="D655" s="983"/>
      <c r="E655" s="484" t="s">
        <v>1134</v>
      </c>
      <c r="F655" s="484" t="s">
        <v>885</v>
      </c>
      <c r="G655" s="484" t="s">
        <v>1384</v>
      </c>
      <c r="H655" s="128"/>
      <c r="I655" s="128"/>
      <c r="J655" s="128"/>
      <c r="K655" s="128"/>
      <c r="L655" s="128"/>
      <c r="M655" s="128"/>
      <c r="N655" s="128"/>
      <c r="O655" s="128"/>
      <c r="P655" s="128"/>
      <c r="Q655" s="128"/>
      <c r="R655" s="128"/>
      <c r="S655" s="128"/>
      <c r="T655" s="128"/>
      <c r="U655" s="128"/>
      <c r="EY655" s="261"/>
      <c r="EZ655" s="2"/>
      <c r="FA655" s="2"/>
      <c r="FB655" s="261"/>
    </row>
    <row r="656" spans="1:158" customFormat="1" hidden="1" outlineLevel="1">
      <c r="A656" s="284">
        <v>58</v>
      </c>
      <c r="B656" s="981" t="s">
        <v>886</v>
      </c>
      <c r="C656" s="982"/>
      <c r="D656" s="983"/>
      <c r="E656" s="484" t="s">
        <v>1135</v>
      </c>
      <c r="F656" s="484" t="s">
        <v>886</v>
      </c>
      <c r="G656" s="484" t="s">
        <v>1385</v>
      </c>
      <c r="H656" s="128"/>
      <c r="I656" s="128"/>
      <c r="J656" s="128"/>
      <c r="K656" s="128"/>
      <c r="L656" s="128"/>
      <c r="M656" s="128"/>
      <c r="N656" s="128"/>
      <c r="O656" s="128"/>
      <c r="P656" s="128"/>
      <c r="Q656" s="128"/>
      <c r="R656" s="128"/>
      <c r="S656" s="128"/>
      <c r="T656" s="128"/>
      <c r="U656" s="128"/>
      <c r="EY656" s="261"/>
      <c r="EZ656" s="2"/>
      <c r="FA656" s="2"/>
      <c r="FB656" s="261"/>
    </row>
    <row r="657" spans="1:158" customFormat="1" hidden="1" outlineLevel="1">
      <c r="A657" s="284">
        <v>59</v>
      </c>
      <c r="B657" s="981" t="s">
        <v>887</v>
      </c>
      <c r="C657" s="982"/>
      <c r="D657" s="983"/>
      <c r="E657" s="484" t="s">
        <v>1136</v>
      </c>
      <c r="F657" s="484" t="s">
        <v>887</v>
      </c>
      <c r="G657" s="484" t="s">
        <v>1386</v>
      </c>
      <c r="H657" s="128"/>
      <c r="I657" s="128"/>
      <c r="J657" s="128"/>
      <c r="K657" s="128"/>
      <c r="L657" s="128"/>
      <c r="M657" s="128"/>
      <c r="N657" s="128"/>
      <c r="O657" s="128"/>
      <c r="P657" s="128"/>
      <c r="Q657" s="128"/>
      <c r="R657" s="128"/>
      <c r="S657" s="128"/>
      <c r="T657" s="128"/>
      <c r="U657" s="128"/>
      <c r="EY657" s="261"/>
      <c r="EZ657" s="2"/>
      <c r="FA657" s="2"/>
      <c r="FB657" s="261"/>
    </row>
    <row r="658" spans="1:158" customFormat="1" hidden="1" outlineLevel="1">
      <c r="A658" s="284">
        <v>60</v>
      </c>
      <c r="B658" s="981" t="s">
        <v>888</v>
      </c>
      <c r="C658" s="982"/>
      <c r="D658" s="983"/>
      <c r="E658" s="484" t="s">
        <v>1137</v>
      </c>
      <c r="F658" s="484" t="s">
        <v>888</v>
      </c>
      <c r="G658" s="484" t="s">
        <v>1387</v>
      </c>
      <c r="H658" s="128"/>
      <c r="I658" s="128"/>
      <c r="J658" s="128"/>
      <c r="K658" s="128"/>
      <c r="L658" s="128"/>
      <c r="M658" s="128"/>
      <c r="N658" s="128"/>
      <c r="O658" s="128"/>
      <c r="P658" s="128"/>
      <c r="Q658" s="128"/>
      <c r="R658" s="128"/>
      <c r="S658" s="128"/>
      <c r="T658" s="128"/>
      <c r="U658" s="128"/>
      <c r="EY658" s="261"/>
      <c r="EZ658" s="2"/>
      <c r="FA658" s="2"/>
      <c r="FB658" s="261"/>
    </row>
    <row r="659" spans="1:158" customFormat="1" hidden="1" outlineLevel="1">
      <c r="A659" s="284">
        <v>61</v>
      </c>
      <c r="B659" s="981" t="s">
        <v>889</v>
      </c>
      <c r="C659" s="982"/>
      <c r="D659" s="983"/>
      <c r="E659" s="484" t="s">
        <v>1138</v>
      </c>
      <c r="F659" s="484" t="s">
        <v>889</v>
      </c>
      <c r="G659" s="484" t="s">
        <v>1388</v>
      </c>
      <c r="H659" s="128"/>
      <c r="I659" s="128"/>
      <c r="J659" s="128"/>
      <c r="K659" s="128"/>
      <c r="L659" s="128"/>
      <c r="M659" s="128"/>
      <c r="N659" s="128"/>
      <c r="O659" s="128"/>
      <c r="P659" s="128"/>
      <c r="Q659" s="128"/>
      <c r="R659" s="128"/>
      <c r="S659" s="128"/>
      <c r="T659" s="128"/>
      <c r="U659" s="128"/>
      <c r="EY659" s="261"/>
      <c r="EZ659" s="2"/>
      <c r="FA659" s="2"/>
      <c r="FB659" s="261"/>
    </row>
    <row r="660" spans="1:158" customFormat="1" hidden="1" outlineLevel="1">
      <c r="A660" s="284">
        <v>62</v>
      </c>
      <c r="B660" s="981" t="s">
        <v>890</v>
      </c>
      <c r="C660" s="982"/>
      <c r="D660" s="983"/>
      <c r="E660" s="484" t="s">
        <v>1139</v>
      </c>
      <c r="F660" s="484" t="s">
        <v>890</v>
      </c>
      <c r="G660" s="484" t="s">
        <v>1389</v>
      </c>
      <c r="H660" s="128"/>
      <c r="I660" s="128"/>
      <c r="J660" s="128"/>
      <c r="K660" s="128"/>
      <c r="L660" s="128"/>
      <c r="M660" s="128"/>
      <c r="N660" s="128"/>
      <c r="O660" s="128"/>
      <c r="P660" s="128"/>
      <c r="Q660" s="128"/>
      <c r="R660" s="128"/>
      <c r="S660" s="128"/>
      <c r="T660" s="128"/>
      <c r="U660" s="128"/>
      <c r="EY660" s="261"/>
      <c r="EZ660" s="2"/>
      <c r="FA660" s="2"/>
      <c r="FB660" s="261"/>
    </row>
    <row r="661" spans="1:158" customFormat="1" hidden="1" outlineLevel="1">
      <c r="A661" s="284">
        <v>63</v>
      </c>
      <c r="B661" s="981" t="s">
        <v>892</v>
      </c>
      <c r="C661" s="982"/>
      <c r="D661" s="983"/>
      <c r="E661" s="484" t="s">
        <v>1140</v>
      </c>
      <c r="F661" s="484" t="s">
        <v>892</v>
      </c>
      <c r="G661" s="484" t="s">
        <v>1390</v>
      </c>
      <c r="H661" s="128"/>
      <c r="I661" s="128"/>
      <c r="J661" s="128"/>
      <c r="K661" s="128"/>
      <c r="L661" s="128"/>
      <c r="M661" s="128"/>
      <c r="N661" s="128"/>
      <c r="O661" s="128"/>
      <c r="P661" s="128"/>
      <c r="Q661" s="128"/>
      <c r="R661" s="128"/>
      <c r="S661" s="128"/>
      <c r="T661" s="128"/>
      <c r="U661" s="128"/>
      <c r="EY661" s="261"/>
      <c r="EZ661" s="2"/>
      <c r="FA661" s="2"/>
      <c r="FB661" s="261"/>
    </row>
    <row r="662" spans="1:158" customFormat="1" hidden="1" outlineLevel="1">
      <c r="A662" s="284">
        <v>64</v>
      </c>
      <c r="B662" s="981" t="s">
        <v>893</v>
      </c>
      <c r="C662" s="982"/>
      <c r="D662" s="983"/>
      <c r="E662" s="484" t="s">
        <v>1141</v>
      </c>
      <c r="F662" s="484" t="s">
        <v>893</v>
      </c>
      <c r="G662" s="484" t="s">
        <v>1391</v>
      </c>
      <c r="H662" s="128"/>
      <c r="I662" s="128"/>
      <c r="J662" s="128"/>
      <c r="K662" s="128"/>
      <c r="L662" s="128"/>
      <c r="M662" s="128"/>
      <c r="N662" s="128"/>
      <c r="O662" s="128"/>
      <c r="P662" s="128"/>
      <c r="Q662" s="128"/>
      <c r="R662" s="128"/>
      <c r="S662" s="128"/>
      <c r="T662" s="128"/>
      <c r="U662" s="128"/>
      <c r="EY662" s="261"/>
      <c r="EZ662" s="2"/>
      <c r="FA662" s="2"/>
      <c r="FB662" s="261"/>
    </row>
    <row r="663" spans="1:158" customFormat="1" hidden="1" outlineLevel="1">
      <c r="A663" s="284">
        <v>65</v>
      </c>
      <c r="B663" s="981" t="s">
        <v>894</v>
      </c>
      <c r="C663" s="982"/>
      <c r="D663" s="983"/>
      <c r="E663" s="484" t="s">
        <v>1142</v>
      </c>
      <c r="F663" s="484" t="s">
        <v>894</v>
      </c>
      <c r="G663" s="484" t="s">
        <v>1392</v>
      </c>
      <c r="H663" s="128"/>
      <c r="I663" s="128"/>
      <c r="J663" s="128"/>
      <c r="K663" s="128"/>
      <c r="L663" s="128"/>
      <c r="M663" s="128"/>
      <c r="N663" s="128"/>
      <c r="O663" s="128"/>
      <c r="P663" s="128"/>
      <c r="Q663" s="128"/>
      <c r="R663" s="128"/>
      <c r="S663" s="128"/>
      <c r="T663" s="128"/>
      <c r="U663" s="128"/>
      <c r="EY663" s="261"/>
      <c r="EZ663" s="2"/>
      <c r="FA663" s="2"/>
      <c r="FB663" s="261"/>
    </row>
    <row r="664" spans="1:158" customFormat="1" hidden="1" outlineLevel="1">
      <c r="A664" s="284">
        <v>66</v>
      </c>
      <c r="B664" s="981" t="s">
        <v>895</v>
      </c>
      <c r="C664" s="982"/>
      <c r="D664" s="983"/>
      <c r="E664" s="484" t="s">
        <v>1143</v>
      </c>
      <c r="F664" s="484" t="s">
        <v>895</v>
      </c>
      <c r="G664" s="484" t="s">
        <v>1393</v>
      </c>
      <c r="H664" s="128"/>
      <c r="I664" s="128"/>
      <c r="J664" s="128"/>
      <c r="K664" s="128"/>
      <c r="L664" s="128"/>
      <c r="M664" s="128"/>
      <c r="N664" s="128"/>
      <c r="O664" s="128"/>
      <c r="P664" s="128"/>
      <c r="Q664" s="128"/>
      <c r="R664" s="128"/>
      <c r="S664" s="128"/>
      <c r="T664" s="128"/>
      <c r="U664" s="128"/>
      <c r="EY664" s="261"/>
      <c r="EZ664" s="2"/>
      <c r="FA664" s="2"/>
      <c r="FB664" s="261"/>
    </row>
    <row r="665" spans="1:158" customFormat="1" hidden="1" outlineLevel="1">
      <c r="A665" s="284">
        <v>67</v>
      </c>
      <c r="B665" s="981" t="s">
        <v>896</v>
      </c>
      <c r="C665" s="982"/>
      <c r="D665" s="983"/>
      <c r="E665" s="484" t="s">
        <v>1144</v>
      </c>
      <c r="F665" s="484" t="s">
        <v>896</v>
      </c>
      <c r="G665" s="484" t="s">
        <v>1394</v>
      </c>
      <c r="H665" s="128"/>
      <c r="I665" s="128"/>
      <c r="J665" s="128"/>
      <c r="K665" s="128"/>
      <c r="L665" s="128"/>
      <c r="M665" s="128"/>
      <c r="N665" s="128"/>
      <c r="O665" s="128"/>
      <c r="P665" s="128"/>
      <c r="Q665" s="128"/>
      <c r="R665" s="128"/>
      <c r="S665" s="128"/>
      <c r="T665" s="128"/>
      <c r="U665" s="128"/>
      <c r="EY665" s="261"/>
      <c r="EZ665" s="2"/>
      <c r="FA665" s="2"/>
      <c r="FB665" s="261"/>
    </row>
    <row r="666" spans="1:158" customFormat="1" hidden="1" outlineLevel="1">
      <c r="A666" s="284">
        <v>68</v>
      </c>
      <c r="B666" s="981" t="s">
        <v>897</v>
      </c>
      <c r="C666" s="982"/>
      <c r="D666" s="983"/>
      <c r="E666" s="484" t="s">
        <v>1145</v>
      </c>
      <c r="F666" s="484" t="s">
        <v>897</v>
      </c>
      <c r="G666" s="484" t="s">
        <v>1395</v>
      </c>
      <c r="H666" s="128"/>
      <c r="I666" s="128"/>
      <c r="J666" s="128"/>
      <c r="K666" s="128"/>
      <c r="L666" s="128"/>
      <c r="M666" s="128"/>
      <c r="N666" s="128"/>
      <c r="O666" s="128"/>
      <c r="P666" s="128"/>
      <c r="Q666" s="128"/>
      <c r="R666" s="128"/>
      <c r="S666" s="128"/>
      <c r="T666" s="128"/>
      <c r="U666" s="128"/>
      <c r="EY666" s="261"/>
      <c r="EZ666" s="2"/>
      <c r="FA666" s="2"/>
      <c r="FB666" s="261"/>
    </row>
    <row r="667" spans="1:158" customFormat="1" hidden="1" outlineLevel="1">
      <c r="A667" s="284">
        <v>69</v>
      </c>
      <c r="B667" s="981" t="s">
        <v>898</v>
      </c>
      <c r="C667" s="982"/>
      <c r="D667" s="983"/>
      <c r="E667" s="484" t="s">
        <v>1146</v>
      </c>
      <c r="F667" s="484" t="s">
        <v>898</v>
      </c>
      <c r="G667" s="484" t="s">
        <v>1396</v>
      </c>
      <c r="H667" s="128"/>
      <c r="I667" s="128"/>
      <c r="J667" s="128"/>
      <c r="K667" s="128"/>
      <c r="L667" s="128"/>
      <c r="M667" s="128"/>
      <c r="N667" s="128"/>
      <c r="O667" s="128"/>
      <c r="P667" s="128"/>
      <c r="Q667" s="128"/>
      <c r="R667" s="128"/>
      <c r="S667" s="128"/>
      <c r="T667" s="128"/>
      <c r="U667" s="128"/>
      <c r="EY667" s="261"/>
      <c r="EZ667" s="2"/>
      <c r="FA667" s="2"/>
      <c r="FB667" s="261"/>
    </row>
    <row r="668" spans="1:158" customFormat="1" hidden="1" outlineLevel="1">
      <c r="A668" s="284">
        <v>70</v>
      </c>
      <c r="B668" s="981" t="s">
        <v>899</v>
      </c>
      <c r="C668" s="982"/>
      <c r="D668" s="983"/>
      <c r="E668" s="484" t="s">
        <v>1147</v>
      </c>
      <c r="F668" s="484" t="s">
        <v>899</v>
      </c>
      <c r="G668" s="484" t="s">
        <v>1397</v>
      </c>
      <c r="H668" s="128"/>
      <c r="I668" s="128"/>
      <c r="J668" s="128"/>
      <c r="K668" s="128"/>
      <c r="L668" s="128"/>
      <c r="M668" s="128"/>
      <c r="N668" s="128"/>
      <c r="O668" s="128"/>
      <c r="P668" s="128"/>
      <c r="Q668" s="128"/>
      <c r="R668" s="128"/>
      <c r="S668" s="128"/>
      <c r="T668" s="128"/>
      <c r="U668" s="128"/>
      <c r="EY668" s="261"/>
      <c r="EZ668" s="2"/>
      <c r="FA668" s="2"/>
      <c r="FB668" s="261"/>
    </row>
    <row r="669" spans="1:158" customFormat="1" hidden="1" outlineLevel="1">
      <c r="A669" s="284">
        <v>71</v>
      </c>
      <c r="B669" s="981" t="s">
        <v>900</v>
      </c>
      <c r="C669" s="982"/>
      <c r="D669" s="983"/>
      <c r="E669" s="484" t="s">
        <v>1148</v>
      </c>
      <c r="F669" s="484" t="s">
        <v>900</v>
      </c>
      <c r="G669" s="484" t="s">
        <v>1398</v>
      </c>
      <c r="H669" s="128"/>
      <c r="I669" s="128"/>
      <c r="J669" s="128"/>
      <c r="K669" s="128"/>
      <c r="L669" s="128"/>
      <c r="M669" s="128"/>
      <c r="N669" s="128"/>
      <c r="O669" s="128"/>
      <c r="P669" s="128"/>
      <c r="Q669" s="128"/>
      <c r="R669" s="128"/>
      <c r="S669" s="128"/>
      <c r="T669" s="128"/>
      <c r="U669" s="128"/>
      <c r="EY669" s="261"/>
      <c r="EZ669" s="2"/>
      <c r="FA669" s="2"/>
      <c r="FB669" s="261"/>
    </row>
    <row r="670" spans="1:158" customFormat="1" hidden="1" outlineLevel="1">
      <c r="A670" s="284">
        <v>72</v>
      </c>
      <c r="B670" s="981" t="s">
        <v>901</v>
      </c>
      <c r="C670" s="982"/>
      <c r="D670" s="983"/>
      <c r="E670" s="484" t="s">
        <v>1149</v>
      </c>
      <c r="F670" s="484" t="s">
        <v>901</v>
      </c>
      <c r="G670" s="484" t="s">
        <v>1399</v>
      </c>
      <c r="H670" s="128"/>
      <c r="I670" s="128"/>
      <c r="J670" s="128"/>
      <c r="K670" s="128"/>
      <c r="L670" s="128"/>
      <c r="M670" s="128"/>
      <c r="N670" s="128"/>
      <c r="O670" s="128"/>
      <c r="P670" s="128"/>
      <c r="Q670" s="128"/>
      <c r="R670" s="128"/>
      <c r="S670" s="128"/>
      <c r="T670" s="128"/>
      <c r="U670" s="128"/>
      <c r="EY670" s="261"/>
      <c r="EZ670" s="2"/>
      <c r="FA670" s="2"/>
      <c r="FB670" s="261"/>
    </row>
    <row r="671" spans="1:158" customFormat="1" hidden="1" outlineLevel="1">
      <c r="A671" s="284">
        <v>73</v>
      </c>
      <c r="B671" s="981" t="s">
        <v>902</v>
      </c>
      <c r="C671" s="982"/>
      <c r="D671" s="983"/>
      <c r="E671" s="484" t="s">
        <v>1150</v>
      </c>
      <c r="F671" s="484" t="s">
        <v>902</v>
      </c>
      <c r="G671" s="484" t="s">
        <v>1400</v>
      </c>
      <c r="H671" s="128"/>
      <c r="I671" s="128"/>
      <c r="J671" s="128"/>
      <c r="K671" s="128"/>
      <c r="L671" s="128"/>
      <c r="M671" s="128"/>
      <c r="N671" s="128"/>
      <c r="O671" s="128"/>
      <c r="P671" s="128"/>
      <c r="Q671" s="128"/>
      <c r="R671" s="128"/>
      <c r="S671" s="128"/>
      <c r="T671" s="128"/>
      <c r="U671" s="128"/>
      <c r="EY671" s="261"/>
      <c r="EZ671" s="2"/>
      <c r="FA671" s="2"/>
      <c r="FB671" s="261"/>
    </row>
    <row r="672" spans="1:158" customFormat="1" hidden="1" outlineLevel="1">
      <c r="A672" s="284">
        <v>74</v>
      </c>
      <c r="B672" s="981" t="s">
        <v>903</v>
      </c>
      <c r="C672" s="982"/>
      <c r="D672" s="983"/>
      <c r="E672" s="484" t="s">
        <v>1151</v>
      </c>
      <c r="F672" s="484" t="s">
        <v>903</v>
      </c>
      <c r="G672" s="484" t="s">
        <v>1401</v>
      </c>
      <c r="H672" s="128"/>
      <c r="I672" s="128"/>
      <c r="J672" s="128"/>
      <c r="K672" s="128"/>
      <c r="L672" s="128"/>
      <c r="M672" s="128"/>
      <c r="N672" s="128"/>
      <c r="O672" s="128"/>
      <c r="P672" s="128"/>
      <c r="Q672" s="128"/>
      <c r="R672" s="128"/>
      <c r="S672" s="128"/>
      <c r="T672" s="128"/>
      <c r="U672" s="128"/>
      <c r="EY672" s="261"/>
      <c r="EZ672" s="2"/>
      <c r="FA672" s="2"/>
      <c r="FB672" s="261"/>
    </row>
    <row r="673" spans="1:158" customFormat="1" hidden="1" outlineLevel="1">
      <c r="A673" s="284">
        <v>75</v>
      </c>
      <c r="B673" s="981" t="s">
        <v>904</v>
      </c>
      <c r="C673" s="982"/>
      <c r="D673" s="983"/>
      <c r="E673" s="484" t="s">
        <v>1152</v>
      </c>
      <c r="F673" s="484" t="s">
        <v>904</v>
      </c>
      <c r="G673" s="484" t="s">
        <v>1402</v>
      </c>
      <c r="H673" s="128"/>
      <c r="I673" s="128"/>
      <c r="J673" s="128"/>
      <c r="K673" s="128"/>
      <c r="L673" s="128"/>
      <c r="M673" s="128"/>
      <c r="N673" s="128"/>
      <c r="O673" s="128"/>
      <c r="P673" s="128"/>
      <c r="Q673" s="128"/>
      <c r="R673" s="128"/>
      <c r="S673" s="128"/>
      <c r="T673" s="128"/>
      <c r="U673" s="128"/>
      <c r="EY673" s="261"/>
      <c r="EZ673" s="2"/>
      <c r="FA673" s="2"/>
      <c r="FB673" s="261"/>
    </row>
    <row r="674" spans="1:158" customFormat="1" hidden="1" outlineLevel="1">
      <c r="A674" s="284">
        <v>76</v>
      </c>
      <c r="B674" s="981" t="s">
        <v>905</v>
      </c>
      <c r="C674" s="982"/>
      <c r="D674" s="983"/>
      <c r="E674" s="484" t="s">
        <v>1153</v>
      </c>
      <c r="F674" s="484" t="s">
        <v>905</v>
      </c>
      <c r="G674" s="484" t="s">
        <v>1403</v>
      </c>
      <c r="H674" s="128"/>
      <c r="I674" s="128"/>
      <c r="J674" s="128"/>
      <c r="K674" s="128"/>
      <c r="L674" s="128"/>
      <c r="M674" s="128"/>
      <c r="N674" s="128"/>
      <c r="O674" s="128"/>
      <c r="P674" s="128"/>
      <c r="Q674" s="128"/>
      <c r="R674" s="128"/>
      <c r="S674" s="128"/>
      <c r="T674" s="128"/>
      <c r="U674" s="128"/>
      <c r="EY674" s="261"/>
      <c r="EZ674" s="2"/>
      <c r="FA674" s="2"/>
      <c r="FB674" s="261"/>
    </row>
    <row r="675" spans="1:158" customFormat="1" hidden="1" outlineLevel="1">
      <c r="A675" s="284">
        <v>77</v>
      </c>
      <c r="B675" s="981" t="s">
        <v>906</v>
      </c>
      <c r="C675" s="982"/>
      <c r="D675" s="983"/>
      <c r="E675" s="484" t="s">
        <v>1154</v>
      </c>
      <c r="F675" s="484" t="s">
        <v>906</v>
      </c>
      <c r="G675" s="484" t="s">
        <v>1413</v>
      </c>
      <c r="H675" s="128"/>
      <c r="I675" s="128"/>
      <c r="J675" s="128"/>
      <c r="K675" s="128"/>
      <c r="L675" s="128"/>
      <c r="M675" s="128"/>
      <c r="N675" s="128"/>
      <c r="O675" s="128"/>
      <c r="P675" s="128"/>
      <c r="Q675" s="128"/>
      <c r="R675" s="128"/>
      <c r="S675" s="128"/>
      <c r="T675" s="128"/>
      <c r="U675" s="128"/>
      <c r="EY675" s="261"/>
      <c r="EZ675" s="2"/>
      <c r="FA675" s="2"/>
      <c r="FB675" s="261"/>
    </row>
    <row r="676" spans="1:158" customFormat="1" hidden="1" outlineLevel="1">
      <c r="A676" s="284">
        <v>78</v>
      </c>
      <c r="B676" s="981" t="s">
        <v>907</v>
      </c>
      <c r="C676" s="982"/>
      <c r="D676" s="983"/>
      <c r="E676" s="484" t="s">
        <v>1155</v>
      </c>
      <c r="F676" s="484" t="s">
        <v>907</v>
      </c>
      <c r="G676" s="484" t="s">
        <v>1414</v>
      </c>
      <c r="H676" s="128"/>
      <c r="I676" s="128"/>
      <c r="J676" s="128"/>
      <c r="K676" s="128"/>
      <c r="L676" s="128"/>
      <c r="M676" s="128"/>
      <c r="N676" s="128"/>
      <c r="O676" s="128"/>
      <c r="P676" s="128"/>
      <c r="Q676" s="128"/>
      <c r="R676" s="128"/>
      <c r="S676" s="128"/>
      <c r="T676" s="128"/>
      <c r="U676" s="128"/>
      <c r="EY676" s="261"/>
      <c r="EZ676" s="2"/>
      <c r="FA676" s="2"/>
      <c r="FB676" s="261"/>
    </row>
    <row r="677" spans="1:158" customFormat="1" hidden="1" outlineLevel="1">
      <c r="A677" s="284">
        <v>79</v>
      </c>
      <c r="B677" s="981" t="s">
        <v>908</v>
      </c>
      <c r="C677" s="982"/>
      <c r="D677" s="983"/>
      <c r="E677" s="484" t="s">
        <v>1156</v>
      </c>
      <c r="F677" s="484" t="s">
        <v>908</v>
      </c>
      <c r="G677" s="484" t="s">
        <v>1415</v>
      </c>
      <c r="H677" s="128"/>
      <c r="I677" s="128"/>
      <c r="J677" s="128"/>
      <c r="K677" s="128"/>
      <c r="L677" s="128"/>
      <c r="M677" s="128"/>
      <c r="N677" s="128"/>
      <c r="O677" s="128"/>
      <c r="P677" s="128"/>
      <c r="Q677" s="128"/>
      <c r="R677" s="128"/>
      <c r="S677" s="128"/>
      <c r="T677" s="128"/>
      <c r="U677" s="128"/>
      <c r="EY677" s="261"/>
      <c r="EZ677" s="2"/>
      <c r="FA677" s="2"/>
      <c r="FB677" s="261"/>
    </row>
    <row r="678" spans="1:158" customFormat="1" hidden="1" outlineLevel="1">
      <c r="A678" s="284">
        <v>80</v>
      </c>
      <c r="B678" s="981" t="s">
        <v>909</v>
      </c>
      <c r="C678" s="982"/>
      <c r="D678" s="983"/>
      <c r="E678" s="484" t="s">
        <v>1157</v>
      </c>
      <c r="F678" s="484" t="s">
        <v>909</v>
      </c>
      <c r="G678" s="484" t="s">
        <v>1416</v>
      </c>
      <c r="H678" s="128"/>
      <c r="I678" s="128"/>
      <c r="J678" s="128"/>
      <c r="K678" s="128"/>
      <c r="L678" s="128"/>
      <c r="M678" s="128"/>
      <c r="N678" s="128"/>
      <c r="O678" s="128"/>
      <c r="P678" s="128"/>
      <c r="Q678" s="128"/>
      <c r="R678" s="128"/>
      <c r="S678" s="128"/>
      <c r="T678" s="128"/>
      <c r="U678" s="128"/>
      <c r="EY678" s="261"/>
      <c r="EZ678" s="2"/>
      <c r="FA678" s="2"/>
      <c r="FB678" s="261"/>
    </row>
    <row r="679" spans="1:158" customFormat="1" hidden="1" outlineLevel="1">
      <c r="A679" s="284">
        <v>81</v>
      </c>
      <c r="B679" s="981" t="s">
        <v>910</v>
      </c>
      <c r="C679" s="982"/>
      <c r="D679" s="983"/>
      <c r="E679" s="484" t="s">
        <v>1158</v>
      </c>
      <c r="F679" s="484" t="s">
        <v>910</v>
      </c>
      <c r="G679" s="484" t="s">
        <v>1417</v>
      </c>
      <c r="H679" s="128"/>
      <c r="I679" s="128"/>
      <c r="J679" s="128"/>
      <c r="K679" s="128"/>
      <c r="L679" s="128"/>
      <c r="M679" s="128"/>
      <c r="N679" s="128"/>
      <c r="O679" s="128"/>
      <c r="P679" s="128"/>
      <c r="Q679" s="128"/>
      <c r="R679" s="128"/>
      <c r="S679" s="128"/>
      <c r="T679" s="128"/>
      <c r="U679" s="128"/>
      <c r="EY679" s="261"/>
      <c r="EZ679" s="2"/>
      <c r="FA679" s="2"/>
      <c r="FB679" s="261"/>
    </row>
    <row r="680" spans="1:158" customFormat="1" hidden="1" outlineLevel="1">
      <c r="A680" s="284">
        <v>82</v>
      </c>
      <c r="B680" s="981" t="s">
        <v>911</v>
      </c>
      <c r="C680" s="982"/>
      <c r="D680" s="983"/>
      <c r="E680" s="484" t="s">
        <v>1159</v>
      </c>
      <c r="F680" s="484" t="s">
        <v>911</v>
      </c>
      <c r="G680" s="484" t="s">
        <v>1418</v>
      </c>
      <c r="H680" s="128"/>
      <c r="I680" s="128"/>
      <c r="J680" s="128"/>
      <c r="K680" s="128"/>
      <c r="L680" s="128"/>
      <c r="M680" s="128"/>
      <c r="N680" s="128"/>
      <c r="O680" s="128"/>
      <c r="P680" s="128"/>
      <c r="Q680" s="128"/>
      <c r="R680" s="128"/>
      <c r="S680" s="128"/>
      <c r="T680" s="128"/>
      <c r="U680" s="128"/>
      <c r="EY680" s="261"/>
      <c r="EZ680" s="2"/>
      <c r="FA680" s="2"/>
      <c r="FB680" s="261"/>
    </row>
    <row r="681" spans="1:158" customFormat="1" hidden="1" outlineLevel="1">
      <c r="A681" s="284">
        <v>83</v>
      </c>
      <c r="B681" s="981" t="s">
        <v>912</v>
      </c>
      <c r="C681" s="982"/>
      <c r="D681" s="983"/>
      <c r="E681" s="484" t="s">
        <v>1160</v>
      </c>
      <c r="F681" s="484" t="s">
        <v>912</v>
      </c>
      <c r="G681" s="484" t="s">
        <v>1419</v>
      </c>
      <c r="H681" s="128"/>
      <c r="I681" s="128"/>
      <c r="J681" s="128"/>
      <c r="K681" s="128"/>
      <c r="L681" s="128"/>
      <c r="M681" s="128"/>
      <c r="N681" s="128"/>
      <c r="O681" s="128"/>
      <c r="P681" s="128"/>
      <c r="Q681" s="128"/>
      <c r="R681" s="128"/>
      <c r="S681" s="128"/>
      <c r="T681" s="128"/>
      <c r="U681" s="128"/>
      <c r="EY681" s="261"/>
      <c r="EZ681" s="2"/>
      <c r="FA681" s="2"/>
      <c r="FB681" s="261"/>
    </row>
    <row r="682" spans="1:158" customFormat="1" hidden="1" outlineLevel="1">
      <c r="A682" s="284">
        <v>84</v>
      </c>
      <c r="B682" s="981" t="s">
        <v>913</v>
      </c>
      <c r="C682" s="982"/>
      <c r="D682" s="983"/>
      <c r="E682" s="484" t="s">
        <v>1161</v>
      </c>
      <c r="F682" s="484" t="s">
        <v>913</v>
      </c>
      <c r="G682" s="484" t="s">
        <v>1420</v>
      </c>
      <c r="H682" s="128"/>
      <c r="I682" s="128"/>
      <c r="J682" s="128"/>
      <c r="K682" s="128"/>
      <c r="L682" s="128"/>
      <c r="M682" s="128"/>
      <c r="N682" s="128"/>
      <c r="O682" s="128"/>
      <c r="P682" s="128"/>
      <c r="Q682" s="128"/>
      <c r="R682" s="128"/>
      <c r="S682" s="128"/>
      <c r="T682" s="128"/>
      <c r="U682" s="128"/>
      <c r="EY682" s="261"/>
      <c r="EZ682" s="2"/>
      <c r="FA682" s="2"/>
      <c r="FB682" s="261"/>
    </row>
    <row r="683" spans="1:158" customFormat="1" hidden="1" outlineLevel="1">
      <c r="A683" s="284">
        <v>85</v>
      </c>
      <c r="B683" s="981" t="s">
        <v>914</v>
      </c>
      <c r="C683" s="982"/>
      <c r="D683" s="983"/>
      <c r="E683" s="484" t="s">
        <v>1162</v>
      </c>
      <c r="F683" s="484" t="s">
        <v>914</v>
      </c>
      <c r="G683" s="484" t="s">
        <v>1421</v>
      </c>
      <c r="H683" s="128"/>
      <c r="I683" s="128"/>
      <c r="J683" s="128"/>
      <c r="K683" s="128"/>
      <c r="L683" s="128"/>
      <c r="M683" s="128"/>
      <c r="N683" s="128"/>
      <c r="O683" s="128"/>
      <c r="P683" s="128"/>
      <c r="Q683" s="128"/>
      <c r="R683" s="128"/>
      <c r="S683" s="128"/>
      <c r="T683" s="128"/>
      <c r="U683" s="128"/>
      <c r="EY683" s="261"/>
      <c r="EZ683" s="2"/>
      <c r="FA683" s="2"/>
      <c r="FB683" s="261"/>
    </row>
    <row r="684" spans="1:158" customFormat="1" hidden="1" outlineLevel="1">
      <c r="A684" s="284">
        <v>86</v>
      </c>
      <c r="B684" s="981" t="s">
        <v>915</v>
      </c>
      <c r="C684" s="982"/>
      <c r="D684" s="983"/>
      <c r="E684" s="484" t="s">
        <v>1163</v>
      </c>
      <c r="F684" s="484" t="s">
        <v>915</v>
      </c>
      <c r="G684" s="484" t="s">
        <v>1422</v>
      </c>
      <c r="H684" s="128"/>
      <c r="I684" s="128"/>
      <c r="J684" s="128"/>
      <c r="K684" s="128"/>
      <c r="L684" s="128"/>
      <c r="M684" s="128"/>
      <c r="N684" s="128"/>
      <c r="O684" s="128"/>
      <c r="P684" s="128"/>
      <c r="Q684" s="128"/>
      <c r="R684" s="128"/>
      <c r="S684" s="128"/>
      <c r="T684" s="128"/>
      <c r="U684" s="128"/>
      <c r="EY684" s="261"/>
      <c r="EZ684" s="2"/>
      <c r="FA684" s="2"/>
      <c r="FB684" s="261"/>
    </row>
    <row r="685" spans="1:158" customFormat="1" hidden="1" outlineLevel="1">
      <c r="A685" s="284">
        <v>87</v>
      </c>
      <c r="B685" s="981" t="s">
        <v>916</v>
      </c>
      <c r="C685" s="982"/>
      <c r="D685" s="983"/>
      <c r="E685" s="484" t="s">
        <v>1164</v>
      </c>
      <c r="F685" s="484" t="s">
        <v>916</v>
      </c>
      <c r="G685" s="484" t="s">
        <v>1423</v>
      </c>
      <c r="H685" s="128"/>
      <c r="I685" s="128"/>
      <c r="J685" s="128"/>
      <c r="K685" s="128"/>
      <c r="L685" s="128"/>
      <c r="M685" s="128"/>
      <c r="N685" s="128"/>
      <c r="O685" s="128"/>
      <c r="P685" s="128"/>
      <c r="Q685" s="128"/>
      <c r="R685" s="128"/>
      <c r="S685" s="128"/>
      <c r="T685" s="128"/>
      <c r="U685" s="128"/>
      <c r="EY685" s="261"/>
      <c r="EZ685" s="2"/>
      <c r="FA685" s="2"/>
      <c r="FB685" s="261"/>
    </row>
    <row r="686" spans="1:158" customFormat="1" hidden="1" outlineLevel="1">
      <c r="A686" s="284">
        <v>88</v>
      </c>
      <c r="B686" s="981" t="s">
        <v>917</v>
      </c>
      <c r="C686" s="982"/>
      <c r="D686" s="983"/>
      <c r="E686" s="484" t="s">
        <v>1165</v>
      </c>
      <c r="F686" s="484" t="s">
        <v>917</v>
      </c>
      <c r="G686" s="484" t="s">
        <v>1424</v>
      </c>
      <c r="H686" s="128"/>
      <c r="I686" s="128"/>
      <c r="J686" s="128"/>
      <c r="K686" s="128"/>
      <c r="L686" s="128"/>
      <c r="M686" s="128"/>
      <c r="N686" s="128"/>
      <c r="O686" s="128"/>
      <c r="P686" s="128"/>
      <c r="Q686" s="128"/>
      <c r="R686" s="128"/>
      <c r="S686" s="128"/>
      <c r="T686" s="128"/>
      <c r="U686" s="128"/>
      <c r="EY686" s="261"/>
      <c r="EZ686" s="2"/>
      <c r="FA686" s="2"/>
      <c r="FB686" s="261"/>
    </row>
    <row r="687" spans="1:158" customFormat="1" hidden="1" outlineLevel="1">
      <c r="A687" s="284">
        <v>89</v>
      </c>
      <c r="B687" s="981" t="s">
        <v>918</v>
      </c>
      <c r="C687" s="982"/>
      <c r="D687" s="983"/>
      <c r="E687" s="484" t="s">
        <v>1166</v>
      </c>
      <c r="F687" s="484" t="s">
        <v>918</v>
      </c>
      <c r="G687" s="484" t="s">
        <v>1425</v>
      </c>
      <c r="H687" s="128"/>
      <c r="I687" s="128"/>
      <c r="J687" s="128"/>
      <c r="K687" s="128"/>
      <c r="L687" s="128"/>
      <c r="M687" s="128"/>
      <c r="N687" s="128"/>
      <c r="O687" s="128"/>
      <c r="P687" s="128"/>
      <c r="Q687" s="128"/>
      <c r="R687" s="128"/>
      <c r="S687" s="128"/>
      <c r="T687" s="128"/>
      <c r="U687" s="128"/>
      <c r="EY687" s="261"/>
      <c r="EZ687" s="2"/>
      <c r="FA687" s="2"/>
      <c r="FB687" s="261"/>
    </row>
    <row r="688" spans="1:158" customFormat="1" hidden="1" outlineLevel="1">
      <c r="A688" s="284">
        <v>90</v>
      </c>
      <c r="B688" s="981" t="s">
        <v>919</v>
      </c>
      <c r="C688" s="982"/>
      <c r="D688" s="983"/>
      <c r="E688" s="484" t="s">
        <v>1167</v>
      </c>
      <c r="F688" s="484" t="s">
        <v>919</v>
      </c>
      <c r="G688" s="484" t="s">
        <v>1426</v>
      </c>
      <c r="H688" s="128"/>
      <c r="I688" s="128"/>
      <c r="J688" s="128"/>
      <c r="K688" s="128"/>
      <c r="L688" s="128"/>
      <c r="M688" s="128"/>
      <c r="N688" s="128"/>
      <c r="O688" s="128"/>
      <c r="P688" s="128"/>
      <c r="Q688" s="128"/>
      <c r="R688" s="128"/>
      <c r="S688" s="128"/>
      <c r="T688" s="128"/>
      <c r="U688" s="128"/>
      <c r="EY688" s="261"/>
      <c r="EZ688" s="2"/>
      <c r="FA688" s="2"/>
      <c r="FB688" s="261"/>
    </row>
    <row r="689" spans="1:158" customFormat="1" hidden="1" outlineLevel="1">
      <c r="A689" s="284">
        <v>91</v>
      </c>
      <c r="B689" s="981" t="s">
        <v>920</v>
      </c>
      <c r="C689" s="982"/>
      <c r="D689" s="983"/>
      <c r="E689" s="484" t="s">
        <v>1168</v>
      </c>
      <c r="F689" s="484" t="s">
        <v>920</v>
      </c>
      <c r="G689" s="484" t="s">
        <v>1427</v>
      </c>
      <c r="H689" s="128"/>
      <c r="I689" s="128"/>
      <c r="J689" s="128"/>
      <c r="K689" s="128"/>
      <c r="L689" s="128"/>
      <c r="M689" s="128"/>
      <c r="N689" s="128"/>
      <c r="O689" s="128"/>
      <c r="P689" s="128"/>
      <c r="Q689" s="128"/>
      <c r="R689" s="128"/>
      <c r="S689" s="128"/>
      <c r="T689" s="128"/>
      <c r="U689" s="128"/>
      <c r="EY689" s="261"/>
      <c r="EZ689" s="2"/>
      <c r="FA689" s="2"/>
      <c r="FB689" s="261"/>
    </row>
    <row r="690" spans="1:158" customFormat="1" hidden="1" outlineLevel="1">
      <c r="A690" s="284">
        <v>92</v>
      </c>
      <c r="B690" s="981" t="s">
        <v>921</v>
      </c>
      <c r="C690" s="982"/>
      <c r="D690" s="983"/>
      <c r="E690" s="484" t="s">
        <v>1169</v>
      </c>
      <c r="F690" s="484" t="s">
        <v>921</v>
      </c>
      <c r="G690" s="484" t="s">
        <v>1428</v>
      </c>
      <c r="H690" s="128"/>
      <c r="I690" s="128"/>
      <c r="J690" s="128"/>
      <c r="K690" s="128"/>
      <c r="L690" s="128"/>
      <c r="M690" s="128"/>
      <c r="N690" s="128"/>
      <c r="O690" s="128"/>
      <c r="P690" s="128"/>
      <c r="Q690" s="128"/>
      <c r="R690" s="128"/>
      <c r="S690" s="128"/>
      <c r="T690" s="128"/>
      <c r="U690" s="128"/>
      <c r="EY690" s="261"/>
      <c r="EZ690" s="2"/>
      <c r="FA690" s="2"/>
      <c r="FB690" s="261"/>
    </row>
    <row r="691" spans="1:158" customFormat="1" hidden="1" outlineLevel="1">
      <c r="A691" s="284">
        <v>93</v>
      </c>
      <c r="B691" s="981" t="s">
        <v>925</v>
      </c>
      <c r="C691" s="982"/>
      <c r="D691" s="983"/>
      <c r="E691" s="484" t="s">
        <v>1170</v>
      </c>
      <c r="F691" s="484" t="s">
        <v>925</v>
      </c>
      <c r="G691" s="484" t="s">
        <v>1429</v>
      </c>
      <c r="H691" s="128"/>
      <c r="I691" s="128"/>
      <c r="J691" s="128"/>
      <c r="K691" s="128"/>
      <c r="L691" s="128"/>
      <c r="M691" s="128"/>
      <c r="N691" s="128"/>
      <c r="O691" s="128"/>
      <c r="P691" s="128"/>
      <c r="Q691" s="128"/>
      <c r="R691" s="128"/>
      <c r="S691" s="128"/>
      <c r="T691" s="128"/>
      <c r="U691" s="128"/>
      <c r="EY691" s="261"/>
      <c r="EZ691" s="2"/>
      <c r="FA691" s="2"/>
      <c r="FB691" s="261"/>
    </row>
    <row r="692" spans="1:158" customFormat="1" hidden="1" outlineLevel="1">
      <c r="A692" s="284">
        <v>94</v>
      </c>
      <c r="B692" s="981" t="s">
        <v>926</v>
      </c>
      <c r="C692" s="982"/>
      <c r="D692" s="983"/>
      <c r="E692" s="484" t="s">
        <v>1171</v>
      </c>
      <c r="F692" s="484" t="s">
        <v>926</v>
      </c>
      <c r="G692" s="484" t="s">
        <v>1430</v>
      </c>
      <c r="H692" s="128"/>
      <c r="I692" s="128"/>
      <c r="J692" s="128"/>
      <c r="K692" s="128"/>
      <c r="L692" s="128"/>
      <c r="M692" s="128"/>
      <c r="N692" s="128"/>
      <c r="O692" s="128"/>
      <c r="P692" s="128"/>
      <c r="Q692" s="128"/>
      <c r="R692" s="128"/>
      <c r="S692" s="128"/>
      <c r="T692" s="128"/>
      <c r="U692" s="128"/>
      <c r="EY692" s="261"/>
      <c r="EZ692" s="2"/>
      <c r="FA692" s="2"/>
      <c r="FB692" s="261"/>
    </row>
    <row r="693" spans="1:158" customFormat="1" hidden="1" outlineLevel="1">
      <c r="A693" s="284">
        <v>95</v>
      </c>
      <c r="B693" s="981" t="s">
        <v>927</v>
      </c>
      <c r="C693" s="982"/>
      <c r="D693" s="983"/>
      <c r="E693" s="484" t="s">
        <v>1172</v>
      </c>
      <c r="F693" s="484" t="s">
        <v>927</v>
      </c>
      <c r="G693" s="484" t="s">
        <v>1431</v>
      </c>
      <c r="H693" s="128"/>
      <c r="I693" s="128"/>
      <c r="J693" s="128"/>
      <c r="K693" s="128"/>
      <c r="L693" s="128"/>
      <c r="M693" s="128"/>
      <c r="N693" s="128"/>
      <c r="O693" s="128"/>
      <c r="P693" s="128"/>
      <c r="Q693" s="128"/>
      <c r="R693" s="128"/>
      <c r="S693" s="128"/>
      <c r="T693" s="128"/>
      <c r="U693" s="128"/>
      <c r="EY693" s="261"/>
      <c r="EZ693" s="2"/>
      <c r="FA693" s="2"/>
      <c r="FB693" s="261"/>
    </row>
    <row r="694" spans="1:158" customFormat="1" hidden="1" outlineLevel="1">
      <c r="A694" s="284">
        <v>96</v>
      </c>
      <c r="B694" s="981" t="s">
        <v>928</v>
      </c>
      <c r="C694" s="982"/>
      <c r="D694" s="983"/>
      <c r="E694" s="484" t="s">
        <v>1173</v>
      </c>
      <c r="F694" s="484" t="s">
        <v>928</v>
      </c>
      <c r="G694" s="484" t="s">
        <v>1432</v>
      </c>
      <c r="H694" s="128"/>
      <c r="I694" s="128"/>
      <c r="J694" s="128"/>
      <c r="K694" s="128"/>
      <c r="L694" s="128"/>
      <c r="M694" s="128"/>
      <c r="N694" s="128"/>
      <c r="O694" s="128"/>
      <c r="P694" s="128"/>
      <c r="Q694" s="128"/>
      <c r="R694" s="128"/>
      <c r="S694" s="128"/>
      <c r="T694" s="128"/>
      <c r="U694" s="128"/>
      <c r="EY694" s="261"/>
      <c r="EZ694" s="2"/>
      <c r="FA694" s="2"/>
      <c r="FB694" s="261"/>
    </row>
    <row r="695" spans="1:158" customFormat="1" hidden="1" outlineLevel="1">
      <c r="A695" s="284">
        <v>97</v>
      </c>
      <c r="B695" s="981" t="s">
        <v>929</v>
      </c>
      <c r="C695" s="982"/>
      <c r="D695" s="983"/>
      <c r="E695" s="484" t="s">
        <v>1174</v>
      </c>
      <c r="F695" s="484" t="s">
        <v>929</v>
      </c>
      <c r="G695" s="484" t="s">
        <v>1433</v>
      </c>
      <c r="H695" s="128"/>
      <c r="I695" s="128"/>
      <c r="J695" s="128"/>
      <c r="K695" s="128"/>
      <c r="L695" s="128"/>
      <c r="M695" s="128"/>
      <c r="N695" s="128"/>
      <c r="O695" s="128"/>
      <c r="P695" s="128"/>
      <c r="Q695" s="128"/>
      <c r="R695" s="128"/>
      <c r="S695" s="128"/>
      <c r="T695" s="128"/>
      <c r="U695" s="128"/>
      <c r="EY695" s="261"/>
      <c r="EZ695" s="2"/>
      <c r="FA695" s="2"/>
      <c r="FB695" s="261"/>
    </row>
    <row r="696" spans="1:158" customFormat="1" hidden="1" outlineLevel="1">
      <c r="A696" s="284">
        <v>98</v>
      </c>
      <c r="B696" s="981" t="s">
        <v>930</v>
      </c>
      <c r="C696" s="982"/>
      <c r="D696" s="983"/>
      <c r="E696" s="484" t="s">
        <v>1175</v>
      </c>
      <c r="F696" s="484" t="s">
        <v>930</v>
      </c>
      <c r="G696" s="484" t="s">
        <v>1434</v>
      </c>
      <c r="H696" s="128"/>
      <c r="I696" s="128"/>
      <c r="J696" s="128"/>
      <c r="K696" s="128"/>
      <c r="L696" s="128"/>
      <c r="M696" s="128"/>
      <c r="N696" s="128"/>
      <c r="O696" s="128"/>
      <c r="P696" s="128"/>
      <c r="Q696" s="128"/>
      <c r="R696" s="128"/>
      <c r="S696" s="128"/>
      <c r="T696" s="128"/>
      <c r="U696" s="128"/>
      <c r="EY696" s="261"/>
      <c r="EZ696" s="2"/>
      <c r="FA696" s="2"/>
      <c r="FB696" s="261"/>
    </row>
    <row r="697" spans="1:158" customFormat="1" hidden="1" outlineLevel="1">
      <c r="A697" s="284">
        <v>99</v>
      </c>
      <c r="B697" s="981" t="s">
        <v>931</v>
      </c>
      <c r="C697" s="982"/>
      <c r="D697" s="983"/>
      <c r="E697" s="484" t="s">
        <v>1176</v>
      </c>
      <c r="F697" s="484" t="s">
        <v>931</v>
      </c>
      <c r="G697" s="484" t="s">
        <v>1435</v>
      </c>
      <c r="H697" s="128"/>
      <c r="I697" s="128"/>
      <c r="J697" s="128"/>
      <c r="K697" s="128"/>
      <c r="L697" s="128"/>
      <c r="M697" s="128"/>
      <c r="N697" s="128"/>
      <c r="O697" s="128"/>
      <c r="P697" s="128"/>
      <c r="Q697" s="128"/>
      <c r="R697" s="128"/>
      <c r="S697" s="128"/>
      <c r="T697" s="128"/>
      <c r="U697" s="128"/>
      <c r="EY697" s="261"/>
      <c r="EZ697" s="2"/>
      <c r="FA697" s="2"/>
      <c r="FB697" s="261"/>
    </row>
    <row r="698" spans="1:158" customFormat="1" hidden="1" outlineLevel="1">
      <c r="A698" s="284">
        <v>100</v>
      </c>
      <c r="B698" s="981" t="s">
        <v>932</v>
      </c>
      <c r="C698" s="982"/>
      <c r="D698" s="983"/>
      <c r="E698" s="484" t="s">
        <v>1177</v>
      </c>
      <c r="F698" s="484" t="s">
        <v>932</v>
      </c>
      <c r="G698" s="484" t="s">
        <v>1436</v>
      </c>
      <c r="H698" s="128"/>
      <c r="I698" s="128"/>
      <c r="J698" s="128"/>
      <c r="K698" s="128"/>
      <c r="L698" s="128"/>
      <c r="M698" s="128"/>
      <c r="N698" s="128"/>
      <c r="O698" s="128"/>
      <c r="P698" s="128"/>
      <c r="Q698" s="128"/>
      <c r="R698" s="128"/>
      <c r="S698" s="128"/>
      <c r="T698" s="128"/>
      <c r="U698" s="128"/>
      <c r="EY698" s="261"/>
      <c r="EZ698" s="2"/>
      <c r="FA698" s="2"/>
      <c r="FB698" s="261"/>
    </row>
    <row r="699" spans="1:158" customFormat="1" hidden="1" outlineLevel="1">
      <c r="A699" s="284">
        <v>101</v>
      </c>
      <c r="B699" s="981" t="s">
        <v>933</v>
      </c>
      <c r="C699" s="982"/>
      <c r="D699" s="983"/>
      <c r="E699" s="484" t="s">
        <v>1178</v>
      </c>
      <c r="F699" s="484" t="s">
        <v>933</v>
      </c>
      <c r="G699" s="484" t="s">
        <v>1437</v>
      </c>
      <c r="H699" s="128"/>
      <c r="I699" s="128"/>
      <c r="J699" s="128"/>
      <c r="K699" s="128"/>
      <c r="L699" s="128"/>
      <c r="M699" s="128"/>
      <c r="N699" s="128"/>
      <c r="O699" s="128"/>
      <c r="P699" s="128"/>
      <c r="Q699" s="128"/>
      <c r="R699" s="128"/>
      <c r="S699" s="128"/>
      <c r="T699" s="128"/>
      <c r="U699" s="128"/>
      <c r="EY699" s="261"/>
      <c r="EZ699" s="2"/>
      <c r="FA699" s="2"/>
      <c r="FB699" s="261"/>
    </row>
    <row r="700" spans="1:158" customFormat="1" hidden="1" outlineLevel="1">
      <c r="A700" s="284">
        <v>102</v>
      </c>
      <c r="B700" s="981" t="s">
        <v>945</v>
      </c>
      <c r="C700" s="982"/>
      <c r="D700" s="983"/>
      <c r="E700" s="484" t="s">
        <v>1179</v>
      </c>
      <c r="F700" s="484" t="s">
        <v>945</v>
      </c>
      <c r="G700" s="484" t="s">
        <v>1438</v>
      </c>
      <c r="H700" s="128"/>
      <c r="I700" s="128"/>
      <c r="J700" s="128"/>
      <c r="K700" s="128"/>
      <c r="L700" s="128"/>
      <c r="M700" s="128"/>
      <c r="N700" s="128"/>
      <c r="O700" s="128"/>
      <c r="P700" s="128"/>
      <c r="Q700" s="128"/>
      <c r="R700" s="128"/>
      <c r="S700" s="128"/>
      <c r="T700" s="128"/>
      <c r="U700" s="128"/>
      <c r="EY700" s="261"/>
      <c r="EZ700" s="2"/>
      <c r="FA700" s="2"/>
      <c r="FB700" s="261"/>
    </row>
    <row r="701" spans="1:158" customFormat="1" hidden="1" outlineLevel="1">
      <c r="A701" s="284">
        <v>103</v>
      </c>
      <c r="B701" s="981" t="s">
        <v>946</v>
      </c>
      <c r="C701" s="982"/>
      <c r="D701" s="983"/>
      <c r="E701" s="484" t="s">
        <v>1180</v>
      </c>
      <c r="F701" s="484" t="s">
        <v>946</v>
      </c>
      <c r="G701" s="484" t="s">
        <v>1439</v>
      </c>
      <c r="H701" s="128"/>
      <c r="I701" s="128"/>
      <c r="J701" s="128"/>
      <c r="K701" s="128"/>
      <c r="L701" s="128"/>
      <c r="M701" s="128"/>
      <c r="N701" s="128"/>
      <c r="O701" s="128"/>
      <c r="P701" s="128"/>
      <c r="Q701" s="128"/>
      <c r="R701" s="128"/>
      <c r="S701" s="128"/>
      <c r="T701" s="128"/>
      <c r="U701" s="128"/>
      <c r="EY701" s="261"/>
      <c r="EZ701" s="2"/>
      <c r="FA701" s="2"/>
      <c r="FB701" s="261"/>
    </row>
    <row r="702" spans="1:158" customFormat="1" hidden="1" outlineLevel="1">
      <c r="A702" s="284">
        <v>104</v>
      </c>
      <c r="B702" s="981" t="s">
        <v>947</v>
      </c>
      <c r="C702" s="982"/>
      <c r="D702" s="983"/>
      <c r="E702" s="484" t="s">
        <v>1181</v>
      </c>
      <c r="F702" s="484" t="s">
        <v>947</v>
      </c>
      <c r="G702" s="484" t="s">
        <v>1440</v>
      </c>
      <c r="H702" s="128"/>
      <c r="I702" s="128"/>
      <c r="J702" s="128"/>
      <c r="K702" s="128"/>
      <c r="L702" s="128"/>
      <c r="M702" s="128"/>
      <c r="N702" s="128"/>
      <c r="O702" s="128"/>
      <c r="P702" s="128"/>
      <c r="Q702" s="128"/>
      <c r="R702" s="128"/>
      <c r="S702" s="128"/>
      <c r="T702" s="128"/>
      <c r="U702" s="128"/>
      <c r="EY702" s="261"/>
      <c r="EZ702" s="2"/>
      <c r="FA702" s="2"/>
      <c r="FB702" s="261"/>
    </row>
    <row r="703" spans="1:158" customFormat="1" hidden="1" outlineLevel="1">
      <c r="A703" s="284">
        <v>105</v>
      </c>
      <c r="B703" s="981" t="s">
        <v>948</v>
      </c>
      <c r="C703" s="982"/>
      <c r="D703" s="983"/>
      <c r="E703" s="484" t="s">
        <v>1182</v>
      </c>
      <c r="F703" s="484" t="s">
        <v>948</v>
      </c>
      <c r="G703" s="484" t="s">
        <v>1441</v>
      </c>
      <c r="H703" s="128"/>
      <c r="I703" s="128"/>
      <c r="J703" s="128"/>
      <c r="K703" s="128"/>
      <c r="L703" s="128"/>
      <c r="M703" s="128"/>
      <c r="N703" s="128"/>
      <c r="O703" s="128"/>
      <c r="P703" s="128"/>
      <c r="Q703" s="128"/>
      <c r="R703" s="128"/>
      <c r="S703" s="128"/>
      <c r="T703" s="128"/>
      <c r="U703" s="128"/>
      <c r="EY703" s="261"/>
      <c r="EZ703" s="2"/>
      <c r="FA703" s="2"/>
      <c r="FB703" s="261"/>
    </row>
    <row r="704" spans="1:158" customFormat="1" hidden="1" outlineLevel="1">
      <c r="A704" s="284">
        <v>106</v>
      </c>
      <c r="B704" s="981" t="s">
        <v>949</v>
      </c>
      <c r="C704" s="982"/>
      <c r="D704" s="983"/>
      <c r="E704" s="484" t="s">
        <v>1183</v>
      </c>
      <c r="F704" s="484" t="s">
        <v>949</v>
      </c>
      <c r="G704" s="484" t="s">
        <v>1442</v>
      </c>
      <c r="H704" s="128"/>
      <c r="I704" s="128"/>
      <c r="J704" s="128"/>
      <c r="K704" s="128"/>
      <c r="L704" s="128"/>
      <c r="M704" s="128"/>
      <c r="N704" s="128"/>
      <c r="O704" s="128"/>
      <c r="P704" s="128"/>
      <c r="Q704" s="128"/>
      <c r="R704" s="128"/>
      <c r="S704" s="128"/>
      <c r="T704" s="128"/>
      <c r="U704" s="128"/>
      <c r="EY704" s="261"/>
      <c r="EZ704" s="2"/>
      <c r="FA704" s="2"/>
      <c r="FB704" s="261"/>
    </row>
    <row r="705" spans="1:158" customFormat="1" hidden="1" outlineLevel="1">
      <c r="A705" s="284">
        <v>107</v>
      </c>
      <c r="B705" s="981" t="s">
        <v>950</v>
      </c>
      <c r="C705" s="982"/>
      <c r="D705" s="983"/>
      <c r="E705" s="484" t="s">
        <v>1184</v>
      </c>
      <c r="F705" s="484" t="s">
        <v>950</v>
      </c>
      <c r="G705" s="484" t="s">
        <v>1443</v>
      </c>
      <c r="H705" s="128"/>
      <c r="I705" s="128"/>
      <c r="J705" s="128"/>
      <c r="K705" s="128"/>
      <c r="L705" s="128"/>
      <c r="M705" s="128"/>
      <c r="N705" s="128"/>
      <c r="O705" s="128"/>
      <c r="P705" s="128"/>
      <c r="Q705" s="128"/>
      <c r="R705" s="128"/>
      <c r="S705" s="128"/>
      <c r="T705" s="128"/>
      <c r="U705" s="128"/>
      <c r="EY705" s="261"/>
      <c r="EZ705" s="2"/>
      <c r="FA705" s="2"/>
      <c r="FB705" s="261"/>
    </row>
    <row r="706" spans="1:158" customFormat="1" hidden="1" outlineLevel="1">
      <c r="A706" s="284">
        <v>108</v>
      </c>
      <c r="B706" s="981" t="s">
        <v>951</v>
      </c>
      <c r="C706" s="982"/>
      <c r="D706" s="983"/>
      <c r="E706" s="484" t="s">
        <v>1185</v>
      </c>
      <c r="F706" s="484" t="s">
        <v>951</v>
      </c>
      <c r="G706" s="484" t="s">
        <v>1444</v>
      </c>
      <c r="H706" s="128"/>
      <c r="I706" s="128"/>
      <c r="J706" s="128"/>
      <c r="K706" s="128"/>
      <c r="L706" s="128"/>
      <c r="M706" s="128"/>
      <c r="N706" s="128"/>
      <c r="O706" s="128"/>
      <c r="P706" s="128"/>
      <c r="Q706" s="128"/>
      <c r="R706" s="128"/>
      <c r="S706" s="128"/>
      <c r="T706" s="128"/>
      <c r="U706" s="128"/>
      <c r="EY706" s="261"/>
      <c r="EZ706" s="2"/>
      <c r="FA706" s="2"/>
      <c r="FB706" s="261"/>
    </row>
    <row r="707" spans="1:158" customFormat="1" hidden="1" outlineLevel="1">
      <c r="A707" s="284">
        <v>109</v>
      </c>
      <c r="B707" s="981" t="s">
        <v>952</v>
      </c>
      <c r="C707" s="982"/>
      <c r="D707" s="983"/>
      <c r="E707" s="484" t="s">
        <v>1186</v>
      </c>
      <c r="F707" s="484" t="s">
        <v>952</v>
      </c>
      <c r="G707" s="484" t="s">
        <v>1445</v>
      </c>
      <c r="H707" s="128"/>
      <c r="I707" s="128"/>
      <c r="J707" s="128"/>
      <c r="K707" s="128"/>
      <c r="L707" s="128"/>
      <c r="M707" s="128"/>
      <c r="N707" s="128"/>
      <c r="O707" s="128"/>
      <c r="P707" s="128"/>
      <c r="Q707" s="128"/>
      <c r="R707" s="128"/>
      <c r="S707" s="128"/>
      <c r="T707" s="128"/>
      <c r="U707" s="128"/>
      <c r="EY707" s="261"/>
      <c r="EZ707" s="2"/>
      <c r="FA707" s="2"/>
      <c r="FB707" s="261"/>
    </row>
    <row r="708" spans="1:158" customFormat="1" hidden="1" outlineLevel="1">
      <c r="A708" s="284">
        <v>110</v>
      </c>
      <c r="B708" s="981" t="s">
        <v>953</v>
      </c>
      <c r="C708" s="982"/>
      <c r="D708" s="983"/>
      <c r="E708" s="484" t="s">
        <v>1187</v>
      </c>
      <c r="F708" s="484" t="s">
        <v>953</v>
      </c>
      <c r="G708" s="484" t="s">
        <v>1446</v>
      </c>
      <c r="H708" s="128"/>
      <c r="I708" s="128"/>
      <c r="J708" s="128"/>
      <c r="K708" s="128"/>
      <c r="L708" s="128"/>
      <c r="M708" s="128"/>
      <c r="N708" s="128"/>
      <c r="O708" s="128"/>
      <c r="P708" s="128"/>
      <c r="Q708" s="128"/>
      <c r="R708" s="128"/>
      <c r="S708" s="128"/>
      <c r="T708" s="128"/>
      <c r="U708" s="128"/>
      <c r="EY708" s="261"/>
      <c r="EZ708" s="2"/>
      <c r="FA708" s="2"/>
      <c r="FB708" s="261"/>
    </row>
    <row r="709" spans="1:158" customFormat="1" hidden="1" outlineLevel="1">
      <c r="A709" s="284">
        <v>111</v>
      </c>
      <c r="B709" s="981" t="s">
        <v>955</v>
      </c>
      <c r="C709" s="982"/>
      <c r="D709" s="983"/>
      <c r="E709" s="484" t="s">
        <v>1188</v>
      </c>
      <c r="F709" s="484" t="s">
        <v>955</v>
      </c>
      <c r="G709" s="484" t="s">
        <v>1447</v>
      </c>
      <c r="H709" s="128"/>
      <c r="I709" s="128"/>
      <c r="J709" s="128"/>
      <c r="K709" s="128"/>
      <c r="L709" s="128"/>
      <c r="M709" s="128"/>
      <c r="N709" s="128"/>
      <c r="O709" s="128"/>
      <c r="P709" s="128"/>
      <c r="Q709" s="128"/>
      <c r="R709" s="128"/>
      <c r="S709" s="128"/>
      <c r="T709" s="128"/>
      <c r="U709" s="128"/>
      <c r="EY709" s="261"/>
      <c r="EZ709" s="2"/>
      <c r="FA709" s="2"/>
      <c r="FB709" s="261"/>
    </row>
    <row r="710" spans="1:158" customFormat="1" hidden="1" outlineLevel="1">
      <c r="A710" s="284">
        <v>112</v>
      </c>
      <c r="B710" s="981" t="s">
        <v>956</v>
      </c>
      <c r="C710" s="982"/>
      <c r="D710" s="983"/>
      <c r="E710" s="484" t="s">
        <v>1189</v>
      </c>
      <c r="F710" s="484" t="s">
        <v>956</v>
      </c>
      <c r="G710" s="484" t="s">
        <v>1448</v>
      </c>
      <c r="H710" s="128"/>
      <c r="I710" s="128"/>
      <c r="J710" s="128"/>
      <c r="K710" s="128"/>
      <c r="L710" s="128"/>
      <c r="M710" s="128"/>
      <c r="N710" s="128"/>
      <c r="O710" s="128"/>
      <c r="P710" s="128"/>
      <c r="Q710" s="128"/>
      <c r="R710" s="128"/>
      <c r="S710" s="128"/>
      <c r="T710" s="128"/>
      <c r="U710" s="128"/>
      <c r="EY710" s="261"/>
      <c r="EZ710" s="2"/>
      <c r="FA710" s="2"/>
      <c r="FB710" s="261"/>
    </row>
    <row r="711" spans="1:158" customFormat="1" hidden="1" outlineLevel="1">
      <c r="A711" s="284">
        <v>113</v>
      </c>
      <c r="B711" s="981" t="s">
        <v>957</v>
      </c>
      <c r="C711" s="982"/>
      <c r="D711" s="983"/>
      <c r="E711" s="484" t="s">
        <v>1190</v>
      </c>
      <c r="F711" s="484" t="s">
        <v>957</v>
      </c>
      <c r="G711" s="484" t="s">
        <v>1449</v>
      </c>
      <c r="H711" s="128"/>
      <c r="I711" s="128"/>
      <c r="J711" s="128"/>
      <c r="K711" s="128"/>
      <c r="L711" s="128"/>
      <c r="M711" s="128"/>
      <c r="N711" s="128"/>
      <c r="O711" s="128"/>
      <c r="P711" s="128"/>
      <c r="Q711" s="128"/>
      <c r="R711" s="128"/>
      <c r="S711" s="128"/>
      <c r="T711" s="128"/>
      <c r="U711" s="128"/>
      <c r="EY711" s="261"/>
      <c r="EZ711" s="2"/>
      <c r="FA711" s="2"/>
      <c r="FB711" s="261"/>
    </row>
    <row r="712" spans="1:158" customFormat="1" hidden="1" outlineLevel="1">
      <c r="A712" s="284">
        <v>114</v>
      </c>
      <c r="B712" s="981" t="s">
        <v>958</v>
      </c>
      <c r="C712" s="982"/>
      <c r="D712" s="983"/>
      <c r="E712" s="484" t="s">
        <v>1191</v>
      </c>
      <c r="F712" s="484" t="s">
        <v>958</v>
      </c>
      <c r="G712" s="484" t="s">
        <v>1450</v>
      </c>
      <c r="H712" s="128"/>
      <c r="I712" s="128"/>
      <c r="J712" s="128"/>
      <c r="K712" s="128"/>
      <c r="L712" s="128"/>
      <c r="M712" s="128"/>
      <c r="N712" s="128"/>
      <c r="O712" s="128"/>
      <c r="P712" s="128"/>
      <c r="Q712" s="128"/>
      <c r="R712" s="128"/>
      <c r="S712" s="128"/>
      <c r="T712" s="128"/>
      <c r="U712" s="128"/>
      <c r="EY712" s="261"/>
      <c r="EZ712" s="2"/>
      <c r="FA712" s="2"/>
      <c r="FB712" s="261"/>
    </row>
    <row r="713" spans="1:158" customFormat="1" hidden="1" outlineLevel="1">
      <c r="A713" s="284">
        <v>115</v>
      </c>
      <c r="B713" s="981" t="s">
        <v>959</v>
      </c>
      <c r="C713" s="982"/>
      <c r="D713" s="983"/>
      <c r="E713" s="484" t="s">
        <v>1192</v>
      </c>
      <c r="F713" s="484" t="s">
        <v>959</v>
      </c>
      <c r="G713" s="484" t="s">
        <v>1451</v>
      </c>
      <c r="H713" s="128"/>
      <c r="I713" s="128"/>
      <c r="J713" s="128"/>
      <c r="K713" s="128"/>
      <c r="L713" s="128"/>
      <c r="M713" s="128"/>
      <c r="N713" s="128"/>
      <c r="O713" s="128"/>
      <c r="P713" s="128"/>
      <c r="Q713" s="128"/>
      <c r="R713" s="128"/>
      <c r="S713" s="128"/>
      <c r="T713" s="128"/>
      <c r="U713" s="128"/>
      <c r="EY713" s="261"/>
      <c r="EZ713" s="2"/>
      <c r="FA713" s="2"/>
      <c r="FB713" s="261"/>
    </row>
    <row r="714" spans="1:158" customFormat="1" hidden="1" outlineLevel="1">
      <c r="A714" s="284">
        <v>116</v>
      </c>
      <c r="B714" s="981" t="s">
        <v>959</v>
      </c>
      <c r="C714" s="982"/>
      <c r="D714" s="983"/>
      <c r="E714" s="484" t="s">
        <v>1216</v>
      </c>
      <c r="F714" s="484" t="s">
        <v>959</v>
      </c>
      <c r="G714" s="484" t="s">
        <v>1451</v>
      </c>
      <c r="H714" s="128"/>
      <c r="I714" s="128"/>
      <c r="J714" s="128"/>
      <c r="K714" s="128"/>
      <c r="L714" s="128"/>
      <c r="M714" s="128"/>
      <c r="N714" s="128"/>
      <c r="O714" s="128"/>
      <c r="P714" s="128"/>
      <c r="Q714" s="128"/>
      <c r="R714" s="128"/>
      <c r="S714" s="128"/>
      <c r="T714" s="128"/>
      <c r="U714" s="128"/>
      <c r="EY714" s="261"/>
      <c r="EZ714" s="2"/>
      <c r="FA714" s="2"/>
      <c r="FB714" s="261"/>
    </row>
    <row r="715" spans="1:158" customFormat="1" hidden="1" outlineLevel="1">
      <c r="A715" s="284">
        <v>117</v>
      </c>
      <c r="B715" s="981" t="s">
        <v>960</v>
      </c>
      <c r="C715" s="982"/>
      <c r="D715" s="983"/>
      <c r="E715" s="484" t="s">
        <v>1217</v>
      </c>
      <c r="F715" s="484" t="s">
        <v>960</v>
      </c>
      <c r="G715" s="484" t="s">
        <v>1452</v>
      </c>
      <c r="H715" s="128"/>
      <c r="I715" s="128"/>
      <c r="J715" s="128"/>
      <c r="K715" s="128"/>
      <c r="L715" s="128"/>
      <c r="M715" s="128"/>
      <c r="N715" s="128"/>
      <c r="O715" s="128"/>
      <c r="P715" s="128"/>
      <c r="Q715" s="128"/>
      <c r="R715" s="128"/>
      <c r="S715" s="128"/>
      <c r="T715" s="128"/>
      <c r="U715" s="128"/>
      <c r="EY715" s="261"/>
      <c r="EZ715" s="2"/>
      <c r="FA715" s="2"/>
      <c r="FB715" s="261"/>
    </row>
    <row r="716" spans="1:158" customFormat="1" hidden="1" outlineLevel="1">
      <c r="A716" s="284">
        <v>118</v>
      </c>
      <c r="B716" s="981" t="s">
        <v>961</v>
      </c>
      <c r="C716" s="982"/>
      <c r="D716" s="983"/>
      <c r="E716" s="484" t="s">
        <v>1218</v>
      </c>
      <c r="F716" s="484" t="s">
        <v>961</v>
      </c>
      <c r="G716" s="484" t="s">
        <v>1453</v>
      </c>
      <c r="H716" s="128"/>
      <c r="I716" s="128"/>
      <c r="J716" s="128"/>
      <c r="K716" s="128"/>
      <c r="L716" s="128"/>
      <c r="M716" s="128"/>
      <c r="N716" s="128"/>
      <c r="O716" s="128"/>
      <c r="P716" s="128"/>
      <c r="Q716" s="128"/>
      <c r="R716" s="128"/>
      <c r="S716" s="128"/>
      <c r="T716" s="128"/>
      <c r="U716" s="128"/>
      <c r="EY716" s="261"/>
      <c r="EZ716" s="2"/>
      <c r="FA716" s="2"/>
      <c r="FB716" s="261"/>
    </row>
    <row r="717" spans="1:158" customFormat="1" hidden="1" outlineLevel="1">
      <c r="A717" s="284">
        <v>119</v>
      </c>
      <c r="B717" s="981" t="s">
        <v>962</v>
      </c>
      <c r="C717" s="982"/>
      <c r="D717" s="983"/>
      <c r="E717" s="484" t="s">
        <v>1219</v>
      </c>
      <c r="F717" s="484" t="s">
        <v>962</v>
      </c>
      <c r="G717" s="484" t="s">
        <v>1454</v>
      </c>
      <c r="H717" s="128"/>
      <c r="I717" s="128"/>
      <c r="J717" s="128"/>
      <c r="K717" s="128"/>
      <c r="L717" s="128"/>
      <c r="M717" s="128"/>
      <c r="N717" s="128"/>
      <c r="O717" s="128"/>
      <c r="P717" s="128"/>
      <c r="Q717" s="128"/>
      <c r="R717" s="128"/>
      <c r="S717" s="128"/>
      <c r="T717" s="128"/>
      <c r="U717" s="128"/>
      <c r="EY717" s="261"/>
      <c r="EZ717" s="2"/>
      <c r="FA717" s="2"/>
      <c r="FB717" s="261"/>
    </row>
    <row r="718" spans="1:158" customFormat="1" hidden="1" outlineLevel="1">
      <c r="A718" s="284">
        <v>120</v>
      </c>
      <c r="B718" s="981" t="s">
        <v>963</v>
      </c>
      <c r="C718" s="982"/>
      <c r="D718" s="983"/>
      <c r="E718" s="484" t="s">
        <v>1220</v>
      </c>
      <c r="F718" s="484" t="s">
        <v>963</v>
      </c>
      <c r="G718" s="484" t="s">
        <v>1455</v>
      </c>
      <c r="H718" s="128"/>
      <c r="I718" s="128"/>
      <c r="J718" s="128"/>
      <c r="K718" s="128"/>
      <c r="L718" s="128"/>
      <c r="M718" s="128"/>
      <c r="N718" s="128"/>
      <c r="O718" s="128"/>
      <c r="P718" s="128"/>
      <c r="Q718" s="128"/>
      <c r="R718" s="128"/>
      <c r="S718" s="128"/>
      <c r="T718" s="128"/>
      <c r="U718" s="128"/>
      <c r="EY718" s="261"/>
      <c r="EZ718" s="2"/>
      <c r="FA718" s="2"/>
      <c r="FB718" s="261"/>
    </row>
    <row r="719" spans="1:158" customFormat="1" hidden="1" outlineLevel="1">
      <c r="A719" s="284">
        <v>121</v>
      </c>
      <c r="B719" s="981" t="s">
        <v>964</v>
      </c>
      <c r="C719" s="982"/>
      <c r="D719" s="983"/>
      <c r="E719" s="484" t="s">
        <v>1221</v>
      </c>
      <c r="F719" s="484" t="s">
        <v>964</v>
      </c>
      <c r="G719" s="484" t="s">
        <v>1456</v>
      </c>
      <c r="H719" s="128"/>
      <c r="I719" s="128"/>
      <c r="J719" s="128"/>
      <c r="K719" s="128"/>
      <c r="L719" s="128"/>
      <c r="M719" s="128"/>
      <c r="N719" s="128"/>
      <c r="O719" s="128"/>
      <c r="P719" s="128"/>
      <c r="Q719" s="128"/>
      <c r="R719" s="128"/>
      <c r="S719" s="128"/>
      <c r="T719" s="128"/>
      <c r="U719" s="128"/>
      <c r="EY719" s="261"/>
      <c r="EZ719" s="2"/>
      <c r="FA719" s="2"/>
      <c r="FB719" s="261"/>
    </row>
    <row r="720" spans="1:158" customFormat="1" hidden="1" outlineLevel="1">
      <c r="A720" s="284">
        <v>122</v>
      </c>
      <c r="B720" s="981" t="s">
        <v>965</v>
      </c>
      <c r="C720" s="982"/>
      <c r="D720" s="983"/>
      <c r="E720" s="484" t="s">
        <v>1222</v>
      </c>
      <c r="F720" s="484" t="s">
        <v>965</v>
      </c>
      <c r="G720" s="484" t="s">
        <v>1457</v>
      </c>
      <c r="H720" s="128"/>
      <c r="I720" s="128"/>
      <c r="J720" s="128"/>
      <c r="K720" s="128"/>
      <c r="L720" s="128"/>
      <c r="M720" s="128"/>
      <c r="N720" s="128"/>
      <c r="O720" s="128"/>
      <c r="P720" s="128"/>
      <c r="Q720" s="128"/>
      <c r="R720" s="128"/>
      <c r="S720" s="128"/>
      <c r="T720" s="128"/>
      <c r="U720" s="128"/>
      <c r="EY720" s="261"/>
      <c r="EZ720" s="2"/>
      <c r="FA720" s="2"/>
      <c r="FB720" s="261"/>
    </row>
    <row r="721" spans="1:158" customFormat="1" hidden="1" outlineLevel="1">
      <c r="A721" s="284">
        <v>123</v>
      </c>
      <c r="B721" s="981" t="s">
        <v>966</v>
      </c>
      <c r="C721" s="982"/>
      <c r="D721" s="983"/>
      <c r="E721" s="484" t="s">
        <v>1223</v>
      </c>
      <c r="F721" s="484" t="s">
        <v>966</v>
      </c>
      <c r="G721" s="484" t="s">
        <v>1458</v>
      </c>
      <c r="H721" s="128"/>
      <c r="I721" s="128"/>
      <c r="J721" s="128"/>
      <c r="K721" s="128"/>
      <c r="L721" s="128"/>
      <c r="M721" s="128"/>
      <c r="N721" s="128"/>
      <c r="O721" s="128"/>
      <c r="P721" s="128"/>
      <c r="Q721" s="128"/>
      <c r="R721" s="128"/>
      <c r="S721" s="128"/>
      <c r="T721" s="128"/>
      <c r="U721" s="128"/>
      <c r="EY721" s="261"/>
      <c r="EZ721" s="2"/>
      <c r="FA721" s="2"/>
      <c r="FB721" s="261"/>
    </row>
    <row r="722" spans="1:158" customFormat="1" hidden="1" outlineLevel="1">
      <c r="A722" s="284">
        <v>124</v>
      </c>
      <c r="B722" s="981" t="s">
        <v>967</v>
      </c>
      <c r="C722" s="982"/>
      <c r="D722" s="983"/>
      <c r="E722" s="484" t="s">
        <v>1224</v>
      </c>
      <c r="F722" s="484" t="s">
        <v>967</v>
      </c>
      <c r="G722" s="484" t="s">
        <v>1459</v>
      </c>
      <c r="H722" s="128"/>
      <c r="I722" s="128"/>
      <c r="J722" s="128"/>
      <c r="K722" s="128"/>
      <c r="L722" s="128"/>
      <c r="M722" s="128"/>
      <c r="N722" s="128"/>
      <c r="O722" s="128"/>
      <c r="P722" s="128"/>
      <c r="Q722" s="128"/>
      <c r="R722" s="128"/>
      <c r="S722" s="128"/>
      <c r="T722" s="128"/>
      <c r="U722" s="128"/>
      <c r="EY722" s="261"/>
      <c r="EZ722" s="2"/>
      <c r="FA722" s="2"/>
      <c r="FB722" s="261"/>
    </row>
    <row r="723" spans="1:158" customFormat="1" hidden="1" outlineLevel="1">
      <c r="A723" s="284">
        <v>125</v>
      </c>
      <c r="B723" s="981" t="s">
        <v>968</v>
      </c>
      <c r="C723" s="982"/>
      <c r="D723" s="983"/>
      <c r="E723" s="484" t="s">
        <v>1225</v>
      </c>
      <c r="F723" s="484" t="s">
        <v>968</v>
      </c>
      <c r="G723" s="484" t="s">
        <v>1463</v>
      </c>
      <c r="H723" s="128"/>
      <c r="I723" s="128"/>
      <c r="J723" s="128"/>
      <c r="K723" s="128"/>
      <c r="L723" s="128"/>
      <c r="M723" s="128"/>
      <c r="N723" s="128"/>
      <c r="O723" s="128"/>
      <c r="P723" s="128"/>
      <c r="Q723" s="128"/>
      <c r="R723" s="128"/>
      <c r="S723" s="128"/>
      <c r="T723" s="128"/>
      <c r="U723" s="128"/>
      <c r="EY723" s="261"/>
      <c r="EZ723" s="2"/>
      <c r="FA723" s="2"/>
      <c r="FB723" s="261"/>
    </row>
    <row r="724" spans="1:158" customFormat="1" hidden="1" outlineLevel="1">
      <c r="A724" s="284">
        <v>126</v>
      </c>
      <c r="B724" s="981" t="s">
        <v>969</v>
      </c>
      <c r="C724" s="982"/>
      <c r="D724" s="983"/>
      <c r="E724" s="484" t="s">
        <v>1226</v>
      </c>
      <c r="F724" s="484" t="s">
        <v>969</v>
      </c>
      <c r="G724" s="484" t="s">
        <v>1464</v>
      </c>
      <c r="H724" s="128"/>
      <c r="I724" s="128"/>
      <c r="J724" s="128"/>
      <c r="K724" s="128"/>
      <c r="L724" s="128"/>
      <c r="M724" s="128"/>
      <c r="N724" s="128"/>
      <c r="O724" s="128"/>
      <c r="P724" s="128"/>
      <c r="Q724" s="128"/>
      <c r="R724" s="128"/>
      <c r="S724" s="128"/>
      <c r="T724" s="128"/>
      <c r="U724" s="128"/>
      <c r="EY724" s="261"/>
      <c r="EZ724" s="2"/>
      <c r="FA724" s="2"/>
      <c r="FB724" s="261"/>
    </row>
    <row r="725" spans="1:158" customFormat="1" hidden="1" outlineLevel="1">
      <c r="A725" s="284">
        <v>127</v>
      </c>
      <c r="B725" s="981" t="s">
        <v>970</v>
      </c>
      <c r="C725" s="982"/>
      <c r="D725" s="983"/>
      <c r="E725" s="484" t="s">
        <v>1227</v>
      </c>
      <c r="F725" s="484" t="s">
        <v>970</v>
      </c>
      <c r="G725" s="484" t="s">
        <v>1465</v>
      </c>
      <c r="H725" s="128"/>
      <c r="I725" s="128"/>
      <c r="J725" s="128"/>
      <c r="K725" s="128"/>
      <c r="L725" s="128"/>
      <c r="M725" s="128"/>
      <c r="N725" s="128"/>
      <c r="O725" s="128"/>
      <c r="P725" s="128"/>
      <c r="Q725" s="128"/>
      <c r="R725" s="128"/>
      <c r="S725" s="128"/>
      <c r="T725" s="128"/>
      <c r="U725" s="128"/>
      <c r="EY725" s="261"/>
      <c r="EZ725" s="2"/>
      <c r="FA725" s="2"/>
      <c r="FB725" s="261"/>
    </row>
    <row r="726" spans="1:158" customFormat="1" hidden="1" outlineLevel="1">
      <c r="A726" s="284">
        <v>128</v>
      </c>
      <c r="B726" s="981" t="s">
        <v>971</v>
      </c>
      <c r="C726" s="982"/>
      <c r="D726" s="983"/>
      <c r="E726" s="484" t="s">
        <v>1228</v>
      </c>
      <c r="F726" s="484" t="s">
        <v>971</v>
      </c>
      <c r="G726" s="484" t="s">
        <v>1466</v>
      </c>
      <c r="H726" s="128"/>
      <c r="I726" s="128"/>
      <c r="J726" s="128"/>
      <c r="K726" s="128"/>
      <c r="L726" s="128"/>
      <c r="M726" s="128"/>
      <c r="N726" s="128"/>
      <c r="O726" s="128"/>
      <c r="P726" s="128"/>
      <c r="Q726" s="128"/>
      <c r="R726" s="128"/>
      <c r="S726" s="128"/>
      <c r="T726" s="128"/>
      <c r="U726" s="128"/>
      <c r="EY726" s="261"/>
      <c r="EZ726" s="2"/>
      <c r="FA726" s="2"/>
      <c r="FB726" s="261"/>
    </row>
    <row r="727" spans="1:158" customFormat="1" hidden="1" outlineLevel="1">
      <c r="A727" s="284">
        <v>129</v>
      </c>
      <c r="B727" s="981" t="s">
        <v>972</v>
      </c>
      <c r="C727" s="982"/>
      <c r="D727" s="983"/>
      <c r="E727" s="484" t="s">
        <v>1229</v>
      </c>
      <c r="F727" s="484" t="s">
        <v>972</v>
      </c>
      <c r="G727" s="484" t="s">
        <v>1467</v>
      </c>
      <c r="H727" s="128"/>
      <c r="I727" s="128"/>
      <c r="J727" s="128"/>
      <c r="K727" s="128"/>
      <c r="L727" s="128"/>
      <c r="M727" s="128"/>
      <c r="N727" s="128"/>
      <c r="O727" s="128"/>
      <c r="P727" s="128"/>
      <c r="Q727" s="128"/>
      <c r="R727" s="128"/>
      <c r="S727" s="128"/>
      <c r="T727" s="128"/>
      <c r="U727" s="128"/>
      <c r="EY727" s="261"/>
      <c r="EZ727" s="2"/>
      <c r="FA727" s="2"/>
      <c r="FB727" s="261"/>
    </row>
    <row r="728" spans="1:158" customFormat="1" hidden="1" outlineLevel="1">
      <c r="A728" s="284">
        <v>130</v>
      </c>
      <c r="B728" s="981" t="s">
        <v>973</v>
      </c>
      <c r="C728" s="982"/>
      <c r="D728" s="983"/>
      <c r="E728" s="484" t="s">
        <v>1230</v>
      </c>
      <c r="F728" s="484" t="s">
        <v>973</v>
      </c>
      <c r="G728" s="484" t="s">
        <v>1468</v>
      </c>
      <c r="H728" s="128"/>
      <c r="I728" s="128"/>
      <c r="J728" s="128"/>
      <c r="K728" s="128"/>
      <c r="L728" s="128"/>
      <c r="M728" s="128"/>
      <c r="N728" s="128"/>
      <c r="O728" s="128"/>
      <c r="P728" s="128"/>
      <c r="Q728" s="128"/>
      <c r="R728" s="128"/>
      <c r="S728" s="128"/>
      <c r="T728" s="128"/>
      <c r="U728" s="128"/>
      <c r="EY728" s="261"/>
      <c r="EZ728" s="2"/>
      <c r="FA728" s="2"/>
      <c r="FB728" s="261"/>
    </row>
    <row r="729" spans="1:158" customFormat="1" hidden="1" outlineLevel="1">
      <c r="A729" s="284">
        <v>131</v>
      </c>
      <c r="B729" s="981" t="s">
        <v>974</v>
      </c>
      <c r="C729" s="982"/>
      <c r="D729" s="983"/>
      <c r="E729" s="484" t="s">
        <v>1231</v>
      </c>
      <c r="F729" s="484" t="s">
        <v>974</v>
      </c>
      <c r="G729" s="484" t="s">
        <v>1469</v>
      </c>
      <c r="H729" s="128"/>
      <c r="I729" s="128"/>
      <c r="J729" s="128"/>
      <c r="K729" s="128"/>
      <c r="L729" s="128"/>
      <c r="M729" s="128"/>
      <c r="N729" s="128"/>
      <c r="O729" s="128"/>
      <c r="P729" s="128"/>
      <c r="Q729" s="128"/>
      <c r="R729" s="128"/>
      <c r="S729" s="128"/>
      <c r="T729" s="128"/>
      <c r="U729" s="128"/>
      <c r="EY729" s="261"/>
      <c r="EZ729" s="2"/>
      <c r="FA729" s="2"/>
      <c r="FB729" s="261"/>
    </row>
    <row r="730" spans="1:158" customFormat="1" hidden="1" outlineLevel="1">
      <c r="A730" s="284">
        <v>132</v>
      </c>
      <c r="B730" s="981" t="s">
        <v>975</v>
      </c>
      <c r="C730" s="982"/>
      <c r="D730" s="983"/>
      <c r="E730" s="484" t="s">
        <v>1232</v>
      </c>
      <c r="F730" s="484" t="s">
        <v>975</v>
      </c>
      <c r="G730" s="484" t="s">
        <v>1470</v>
      </c>
      <c r="H730" s="128"/>
      <c r="I730" s="128"/>
      <c r="J730" s="128"/>
      <c r="K730" s="128"/>
      <c r="L730" s="128"/>
      <c r="M730" s="128"/>
      <c r="N730" s="128"/>
      <c r="O730" s="128"/>
      <c r="P730" s="128"/>
      <c r="Q730" s="128"/>
      <c r="R730" s="128"/>
      <c r="S730" s="128"/>
      <c r="T730" s="128"/>
      <c r="U730" s="128"/>
      <c r="EY730" s="261"/>
      <c r="EZ730" s="2"/>
      <c r="FA730" s="2"/>
      <c r="FB730" s="261"/>
    </row>
    <row r="731" spans="1:158" customFormat="1" hidden="1" outlineLevel="1">
      <c r="A731" s="284">
        <v>133</v>
      </c>
      <c r="B731" s="981" t="s">
        <v>976</v>
      </c>
      <c r="C731" s="982"/>
      <c r="D731" s="983"/>
      <c r="E731" s="484" t="s">
        <v>1233</v>
      </c>
      <c r="F731" s="484" t="s">
        <v>976</v>
      </c>
      <c r="G731" s="484" t="s">
        <v>1471</v>
      </c>
      <c r="H731" s="128"/>
      <c r="I731" s="128"/>
      <c r="J731" s="128"/>
      <c r="K731" s="128"/>
      <c r="L731" s="128"/>
      <c r="M731" s="128"/>
      <c r="N731" s="128"/>
      <c r="O731" s="128"/>
      <c r="P731" s="128"/>
      <c r="Q731" s="128"/>
      <c r="R731" s="128"/>
      <c r="S731" s="128"/>
      <c r="T731" s="128"/>
      <c r="U731" s="128"/>
      <c r="EY731" s="261"/>
      <c r="EZ731" s="2"/>
      <c r="FA731" s="2"/>
      <c r="FB731" s="261"/>
    </row>
    <row r="732" spans="1:158" customFormat="1" hidden="1" outlineLevel="1">
      <c r="A732" s="284">
        <v>134</v>
      </c>
      <c r="B732" s="981" t="s">
        <v>977</v>
      </c>
      <c r="C732" s="982"/>
      <c r="D732" s="983"/>
      <c r="E732" s="484" t="s">
        <v>1234</v>
      </c>
      <c r="F732" s="484" t="s">
        <v>977</v>
      </c>
      <c r="G732" s="484" t="s">
        <v>1472</v>
      </c>
      <c r="H732" s="128"/>
      <c r="I732" s="128"/>
      <c r="J732" s="128"/>
      <c r="K732" s="128"/>
      <c r="L732" s="128"/>
      <c r="M732" s="128"/>
      <c r="N732" s="128"/>
      <c r="O732" s="128"/>
      <c r="P732" s="128"/>
      <c r="Q732" s="128"/>
      <c r="R732" s="128"/>
      <c r="S732" s="128"/>
      <c r="T732" s="128"/>
      <c r="U732" s="128"/>
      <c r="EY732" s="261"/>
      <c r="EZ732" s="2"/>
      <c r="FA732" s="2"/>
      <c r="FB732" s="261"/>
    </row>
    <row r="733" spans="1:158" customFormat="1" hidden="1" outlineLevel="1">
      <c r="A733" s="284">
        <v>135</v>
      </c>
      <c r="B733" s="981" t="s">
        <v>978</v>
      </c>
      <c r="C733" s="982"/>
      <c r="D733" s="983"/>
      <c r="E733" s="484" t="s">
        <v>1235</v>
      </c>
      <c r="F733" s="484" t="s">
        <v>978</v>
      </c>
      <c r="G733" s="484" t="s">
        <v>1473</v>
      </c>
      <c r="H733" s="128"/>
      <c r="I733" s="128"/>
      <c r="J733" s="128"/>
      <c r="K733" s="128"/>
      <c r="L733" s="128"/>
      <c r="M733" s="128"/>
      <c r="N733" s="128"/>
      <c r="O733" s="128"/>
      <c r="P733" s="128"/>
      <c r="Q733" s="128"/>
      <c r="R733" s="128"/>
      <c r="S733" s="128"/>
      <c r="T733" s="128"/>
      <c r="U733" s="128"/>
      <c r="EY733" s="261"/>
      <c r="EZ733" s="2"/>
      <c r="FA733" s="2"/>
      <c r="FB733" s="261"/>
    </row>
    <row r="734" spans="1:158" customFormat="1" hidden="1" outlineLevel="1">
      <c r="A734" s="284">
        <v>136</v>
      </c>
      <c r="B734" s="981" t="s">
        <v>979</v>
      </c>
      <c r="C734" s="982"/>
      <c r="D734" s="983"/>
      <c r="E734" s="484" t="s">
        <v>1236</v>
      </c>
      <c r="F734" s="484" t="s">
        <v>979</v>
      </c>
      <c r="G734" s="484" t="s">
        <v>1474</v>
      </c>
      <c r="H734" s="128"/>
      <c r="I734" s="128"/>
      <c r="J734" s="128"/>
      <c r="K734" s="128"/>
      <c r="L734" s="128"/>
      <c r="M734" s="128"/>
      <c r="N734" s="128"/>
      <c r="O734" s="128"/>
      <c r="P734" s="128"/>
      <c r="Q734" s="128"/>
      <c r="R734" s="128"/>
      <c r="S734" s="128"/>
      <c r="T734" s="128"/>
      <c r="U734" s="128"/>
      <c r="EY734" s="261"/>
      <c r="EZ734" s="2"/>
      <c r="FA734" s="2"/>
      <c r="FB734" s="261"/>
    </row>
    <row r="735" spans="1:158" customFormat="1" hidden="1" outlineLevel="1">
      <c r="A735" s="284">
        <v>137</v>
      </c>
      <c r="B735" s="981" t="s">
        <v>980</v>
      </c>
      <c r="C735" s="982"/>
      <c r="D735" s="983"/>
      <c r="E735" s="484" t="s">
        <v>1237</v>
      </c>
      <c r="F735" s="484" t="s">
        <v>980</v>
      </c>
      <c r="G735" s="484" t="s">
        <v>1475</v>
      </c>
      <c r="H735" s="128"/>
      <c r="I735" s="128"/>
      <c r="J735" s="128"/>
      <c r="K735" s="128"/>
      <c r="L735" s="128"/>
      <c r="M735" s="128"/>
      <c r="N735" s="128"/>
      <c r="O735" s="128"/>
      <c r="P735" s="128"/>
      <c r="Q735" s="128"/>
      <c r="R735" s="128"/>
      <c r="S735" s="128"/>
      <c r="T735" s="128"/>
      <c r="U735" s="128"/>
      <c r="EY735" s="261"/>
      <c r="EZ735" s="2"/>
      <c r="FA735" s="2"/>
      <c r="FB735" s="261"/>
    </row>
    <row r="736" spans="1:158" customFormat="1" hidden="1" outlineLevel="1">
      <c r="A736" s="284">
        <v>138</v>
      </c>
      <c r="B736" s="981" t="s">
        <v>981</v>
      </c>
      <c r="C736" s="982"/>
      <c r="D736" s="983"/>
      <c r="E736" s="484" t="s">
        <v>1238</v>
      </c>
      <c r="F736" s="484" t="s">
        <v>981</v>
      </c>
      <c r="G736" s="484" t="s">
        <v>1476</v>
      </c>
      <c r="H736" s="128"/>
      <c r="I736" s="128"/>
      <c r="J736" s="128"/>
      <c r="K736" s="128"/>
      <c r="L736" s="128"/>
      <c r="M736" s="128"/>
      <c r="N736" s="128"/>
      <c r="O736" s="128"/>
      <c r="P736" s="128"/>
      <c r="Q736" s="128"/>
      <c r="R736" s="128"/>
      <c r="S736" s="128"/>
      <c r="T736" s="128"/>
      <c r="U736" s="128"/>
      <c r="EY736" s="261"/>
      <c r="EZ736" s="2"/>
      <c r="FA736" s="2"/>
      <c r="FB736" s="261"/>
    </row>
    <row r="737" spans="1:158" customFormat="1" hidden="1" outlineLevel="1">
      <c r="A737" s="284">
        <v>139</v>
      </c>
      <c r="B737" s="981" t="s">
        <v>981</v>
      </c>
      <c r="C737" s="982"/>
      <c r="D737" s="983"/>
      <c r="E737" s="484" t="s">
        <v>1239</v>
      </c>
      <c r="F737" s="484" t="s">
        <v>981</v>
      </c>
      <c r="G737" s="484" t="s">
        <v>1476</v>
      </c>
      <c r="H737" s="128"/>
      <c r="I737" s="128"/>
      <c r="J737" s="128"/>
      <c r="K737" s="128"/>
      <c r="L737" s="128"/>
      <c r="M737" s="128"/>
      <c r="N737" s="128"/>
      <c r="O737" s="128"/>
      <c r="P737" s="128"/>
      <c r="Q737" s="128"/>
      <c r="R737" s="128"/>
      <c r="S737" s="128"/>
      <c r="T737" s="128"/>
      <c r="U737" s="128"/>
      <c r="EY737" s="261"/>
      <c r="EZ737" s="2"/>
      <c r="FA737" s="2"/>
      <c r="FB737" s="261"/>
    </row>
    <row r="738" spans="1:158" customFormat="1" hidden="1" outlineLevel="1">
      <c r="A738" s="284">
        <v>140</v>
      </c>
      <c r="B738" s="981" t="s">
        <v>981</v>
      </c>
      <c r="C738" s="982"/>
      <c r="D738" s="983"/>
      <c r="E738" s="484" t="s">
        <v>1240</v>
      </c>
      <c r="F738" s="484" t="s">
        <v>981</v>
      </c>
      <c r="G738" s="484" t="s">
        <v>1476</v>
      </c>
      <c r="H738" s="128"/>
      <c r="I738" s="128"/>
      <c r="J738" s="128"/>
      <c r="K738" s="128"/>
      <c r="L738" s="128"/>
      <c r="M738" s="128"/>
      <c r="N738" s="128"/>
      <c r="O738" s="128"/>
      <c r="P738" s="128"/>
      <c r="Q738" s="128"/>
      <c r="R738" s="128"/>
      <c r="S738" s="128"/>
      <c r="T738" s="128"/>
      <c r="U738" s="128"/>
      <c r="EY738" s="261"/>
      <c r="EZ738" s="2"/>
      <c r="FA738" s="2"/>
      <c r="FB738" s="261"/>
    </row>
    <row r="739" spans="1:158" customFormat="1" hidden="1" outlineLevel="1">
      <c r="A739" s="284">
        <v>141</v>
      </c>
      <c r="B739" s="981" t="s">
        <v>981</v>
      </c>
      <c r="C739" s="982"/>
      <c r="D739" s="983"/>
      <c r="E739" s="484" t="s">
        <v>1241</v>
      </c>
      <c r="F739" s="484" t="s">
        <v>981</v>
      </c>
      <c r="G739" s="484" t="s">
        <v>1476</v>
      </c>
      <c r="H739" s="128"/>
      <c r="I739" s="128"/>
      <c r="J739" s="128"/>
      <c r="K739" s="128"/>
      <c r="L739" s="128"/>
      <c r="M739" s="128"/>
      <c r="N739" s="128"/>
      <c r="O739" s="128"/>
      <c r="P739" s="128"/>
      <c r="Q739" s="128"/>
      <c r="R739" s="128"/>
      <c r="S739" s="128"/>
      <c r="T739" s="128"/>
      <c r="U739" s="128"/>
      <c r="EY739" s="261"/>
      <c r="EZ739" s="2"/>
      <c r="FA739" s="2"/>
      <c r="FB739" s="261"/>
    </row>
    <row r="740" spans="1:158" customFormat="1" hidden="1" outlineLevel="1">
      <c r="A740" s="284">
        <v>142</v>
      </c>
      <c r="B740" s="981" t="s">
        <v>981</v>
      </c>
      <c r="C740" s="982"/>
      <c r="D740" s="983"/>
      <c r="E740" s="484" t="s">
        <v>1242</v>
      </c>
      <c r="F740" s="484" t="s">
        <v>981</v>
      </c>
      <c r="G740" s="484" t="s">
        <v>1476</v>
      </c>
      <c r="H740" s="128"/>
      <c r="I740" s="128"/>
      <c r="J740" s="128"/>
      <c r="K740" s="128"/>
      <c r="L740" s="128"/>
      <c r="M740" s="128"/>
      <c r="N740" s="128"/>
      <c r="O740" s="128"/>
      <c r="P740" s="128"/>
      <c r="Q740" s="128"/>
      <c r="R740" s="128"/>
      <c r="S740" s="128"/>
      <c r="T740" s="128"/>
      <c r="U740" s="128"/>
      <c r="EY740" s="261"/>
      <c r="EZ740" s="2"/>
      <c r="FA740" s="2"/>
      <c r="FB740" s="261"/>
    </row>
    <row r="741" spans="1:158" customFormat="1" hidden="1" outlineLevel="1">
      <c r="A741" s="284">
        <v>143</v>
      </c>
      <c r="B741" s="981" t="s">
        <v>981</v>
      </c>
      <c r="C741" s="982"/>
      <c r="D741" s="983"/>
      <c r="E741" s="484" t="s">
        <v>1243</v>
      </c>
      <c r="F741" s="484" t="s">
        <v>981</v>
      </c>
      <c r="G741" s="484" t="s">
        <v>1476</v>
      </c>
      <c r="H741" s="128"/>
      <c r="I741" s="128"/>
      <c r="J741" s="128"/>
      <c r="K741" s="128"/>
      <c r="L741" s="128"/>
      <c r="M741" s="128"/>
      <c r="N741" s="128"/>
      <c r="O741" s="128"/>
      <c r="P741" s="128"/>
      <c r="Q741" s="128"/>
      <c r="R741" s="128"/>
      <c r="S741" s="128"/>
      <c r="T741" s="128"/>
      <c r="U741" s="128"/>
      <c r="EY741" s="261"/>
      <c r="EZ741" s="2"/>
      <c r="FA741" s="2"/>
      <c r="FB741" s="261"/>
    </row>
    <row r="742" spans="1:158" customFormat="1" hidden="1" outlineLevel="1">
      <c r="A742" s="284">
        <v>144</v>
      </c>
      <c r="B742" s="981" t="s">
        <v>981</v>
      </c>
      <c r="C742" s="982"/>
      <c r="D742" s="983"/>
      <c r="E742" s="484" t="s">
        <v>1244</v>
      </c>
      <c r="F742" s="484" t="s">
        <v>981</v>
      </c>
      <c r="G742" s="484" t="s">
        <v>1476</v>
      </c>
      <c r="H742" s="128"/>
      <c r="I742" s="128"/>
      <c r="J742" s="128"/>
      <c r="K742" s="128"/>
      <c r="L742" s="128"/>
      <c r="M742" s="128"/>
      <c r="N742" s="128"/>
      <c r="O742" s="128"/>
      <c r="P742" s="128"/>
      <c r="Q742" s="128"/>
      <c r="R742" s="128"/>
      <c r="S742" s="128"/>
      <c r="T742" s="128"/>
      <c r="U742" s="128"/>
      <c r="EY742" s="261"/>
      <c r="EZ742" s="2"/>
      <c r="FA742" s="2"/>
      <c r="FB742" s="261"/>
    </row>
    <row r="743" spans="1:158" customFormat="1" hidden="1" outlineLevel="1">
      <c r="A743" s="284">
        <v>145</v>
      </c>
      <c r="B743" s="981" t="s">
        <v>981</v>
      </c>
      <c r="C743" s="982"/>
      <c r="D743" s="983"/>
      <c r="E743" s="484" t="s">
        <v>1245</v>
      </c>
      <c r="F743" s="484" t="s">
        <v>981</v>
      </c>
      <c r="G743" s="484" t="s">
        <v>1476</v>
      </c>
      <c r="H743" s="128"/>
      <c r="I743" s="128"/>
      <c r="J743" s="128"/>
      <c r="K743" s="128"/>
      <c r="L743" s="128"/>
      <c r="M743" s="128"/>
      <c r="N743" s="128"/>
      <c r="O743" s="128"/>
      <c r="P743" s="128"/>
      <c r="Q743" s="128"/>
      <c r="R743" s="128"/>
      <c r="S743" s="128"/>
      <c r="T743" s="128"/>
      <c r="U743" s="128"/>
      <c r="EY743" s="261"/>
      <c r="EZ743" s="2"/>
      <c r="FA743" s="2"/>
      <c r="FB743" s="261"/>
    </row>
    <row r="744" spans="1:158" customFormat="1" hidden="1" outlineLevel="1">
      <c r="A744" s="284">
        <v>146</v>
      </c>
      <c r="B744" s="981" t="s">
        <v>982</v>
      </c>
      <c r="C744" s="982"/>
      <c r="D744" s="983"/>
      <c r="E744" s="484" t="s">
        <v>1246</v>
      </c>
      <c r="F744" s="484" t="s">
        <v>982</v>
      </c>
      <c r="G744" s="484" t="s">
        <v>1477</v>
      </c>
      <c r="H744" s="128"/>
      <c r="I744" s="128"/>
      <c r="J744" s="128"/>
      <c r="K744" s="128"/>
      <c r="L744" s="128"/>
      <c r="M744" s="128"/>
      <c r="N744" s="128"/>
      <c r="O744" s="128"/>
      <c r="P744" s="128"/>
      <c r="Q744" s="128"/>
      <c r="R744" s="128"/>
      <c r="S744" s="128"/>
      <c r="T744" s="128"/>
      <c r="U744" s="128"/>
      <c r="EY744" s="261"/>
      <c r="EZ744" s="2"/>
      <c r="FA744" s="2"/>
      <c r="FB744" s="261"/>
    </row>
    <row r="745" spans="1:158" customFormat="1" hidden="1" outlineLevel="1">
      <c r="A745" s="284">
        <v>147</v>
      </c>
      <c r="B745" s="981" t="s">
        <v>983</v>
      </c>
      <c r="C745" s="982"/>
      <c r="D745" s="983"/>
      <c r="E745" s="484" t="s">
        <v>1247</v>
      </c>
      <c r="F745" s="484" t="s">
        <v>983</v>
      </c>
      <c r="G745" s="484" t="s">
        <v>1478</v>
      </c>
      <c r="H745" s="128"/>
      <c r="I745" s="128"/>
      <c r="J745" s="128"/>
      <c r="K745" s="128"/>
      <c r="L745" s="128"/>
      <c r="M745" s="128"/>
      <c r="N745" s="128"/>
      <c r="O745" s="128"/>
      <c r="P745" s="128"/>
      <c r="Q745" s="128"/>
      <c r="R745" s="128"/>
      <c r="S745" s="128"/>
      <c r="T745" s="128"/>
      <c r="U745" s="128"/>
      <c r="EY745" s="261"/>
      <c r="EZ745" s="2"/>
      <c r="FA745" s="2"/>
      <c r="FB745" s="261"/>
    </row>
    <row r="746" spans="1:158" customFormat="1" hidden="1" outlineLevel="1">
      <c r="A746" s="284">
        <v>148</v>
      </c>
      <c r="B746" s="981" t="s">
        <v>984</v>
      </c>
      <c r="C746" s="982"/>
      <c r="D746" s="983"/>
      <c r="E746" s="484" t="s">
        <v>1248</v>
      </c>
      <c r="F746" s="484" t="s">
        <v>984</v>
      </c>
      <c r="G746" s="484" t="s">
        <v>1479</v>
      </c>
      <c r="H746" s="128"/>
      <c r="I746" s="128"/>
      <c r="J746" s="128"/>
      <c r="K746" s="128"/>
      <c r="L746" s="128"/>
      <c r="M746" s="128"/>
      <c r="N746" s="128"/>
      <c r="O746" s="128"/>
      <c r="P746" s="128"/>
      <c r="Q746" s="128"/>
      <c r="R746" s="128"/>
      <c r="S746" s="128"/>
      <c r="T746" s="128"/>
      <c r="U746" s="128"/>
      <c r="EY746" s="261"/>
      <c r="EZ746" s="2"/>
      <c r="FA746" s="2"/>
      <c r="FB746" s="261"/>
    </row>
    <row r="747" spans="1:158" customFormat="1" hidden="1" outlineLevel="1">
      <c r="A747" s="284">
        <v>149</v>
      </c>
      <c r="B747" s="981" t="s">
        <v>985</v>
      </c>
      <c r="C747" s="982"/>
      <c r="D747" s="983"/>
      <c r="E747" s="484" t="s">
        <v>1249</v>
      </c>
      <c r="F747" s="484" t="s">
        <v>985</v>
      </c>
      <c r="G747" s="484" t="s">
        <v>1480</v>
      </c>
      <c r="H747" s="128"/>
      <c r="I747" s="128"/>
      <c r="J747" s="128"/>
      <c r="K747" s="128"/>
      <c r="L747" s="128"/>
      <c r="M747" s="128"/>
      <c r="N747" s="128"/>
      <c r="O747" s="128"/>
      <c r="P747" s="128"/>
      <c r="Q747" s="128"/>
      <c r="R747" s="128"/>
      <c r="S747" s="128"/>
      <c r="T747" s="128"/>
      <c r="U747" s="128"/>
      <c r="EY747" s="261"/>
      <c r="EZ747" s="2"/>
      <c r="FA747" s="2"/>
      <c r="FB747" s="261"/>
    </row>
    <row r="748" spans="1:158" customFormat="1" hidden="1" outlineLevel="1">
      <c r="A748" s="284">
        <v>150</v>
      </c>
      <c r="B748" s="981" t="s">
        <v>986</v>
      </c>
      <c r="C748" s="982"/>
      <c r="D748" s="983"/>
      <c r="E748" s="484" t="s">
        <v>1250</v>
      </c>
      <c r="F748" s="484" t="s">
        <v>986</v>
      </c>
      <c r="G748" s="484" t="s">
        <v>1481</v>
      </c>
      <c r="H748" s="128"/>
      <c r="I748" s="128"/>
      <c r="J748" s="128"/>
      <c r="K748" s="128"/>
      <c r="L748" s="128"/>
      <c r="M748" s="128"/>
      <c r="N748" s="128"/>
      <c r="O748" s="128"/>
      <c r="P748" s="128"/>
      <c r="Q748" s="128"/>
      <c r="R748" s="128"/>
      <c r="S748" s="128"/>
      <c r="T748" s="128"/>
      <c r="U748" s="128"/>
      <c r="EY748" s="261"/>
      <c r="EZ748" s="2"/>
      <c r="FA748" s="2"/>
      <c r="FB748" s="261"/>
    </row>
    <row r="749" spans="1:158" customFormat="1" hidden="1" outlineLevel="1">
      <c r="A749" s="284">
        <v>151</v>
      </c>
      <c r="B749" s="981" t="s">
        <v>987</v>
      </c>
      <c r="C749" s="982"/>
      <c r="D749" s="983"/>
      <c r="E749" s="484" t="s">
        <v>1251</v>
      </c>
      <c r="F749" s="484" t="s">
        <v>987</v>
      </c>
      <c r="G749" s="484" t="s">
        <v>1482</v>
      </c>
      <c r="H749" s="128"/>
      <c r="I749" s="128"/>
      <c r="J749" s="128"/>
      <c r="K749" s="128"/>
      <c r="L749" s="128"/>
      <c r="M749" s="128"/>
      <c r="N749" s="128"/>
      <c r="O749" s="128"/>
      <c r="P749" s="128"/>
      <c r="Q749" s="128"/>
      <c r="R749" s="128"/>
      <c r="S749" s="128"/>
      <c r="T749" s="128"/>
      <c r="U749" s="128"/>
      <c r="EY749" s="261"/>
      <c r="EZ749" s="2"/>
      <c r="FA749" s="2"/>
      <c r="FB749" s="261"/>
    </row>
    <row r="750" spans="1:158" customFormat="1" hidden="1" outlineLevel="1">
      <c r="A750" s="284">
        <v>152</v>
      </c>
      <c r="B750" s="981" t="s">
        <v>988</v>
      </c>
      <c r="C750" s="982"/>
      <c r="D750" s="983"/>
      <c r="E750" s="484" t="s">
        <v>1252</v>
      </c>
      <c r="F750" s="484" t="s">
        <v>988</v>
      </c>
      <c r="G750" s="484" t="s">
        <v>1483</v>
      </c>
      <c r="H750" s="128"/>
      <c r="I750" s="128"/>
      <c r="J750" s="128"/>
      <c r="K750" s="128"/>
      <c r="L750" s="128"/>
      <c r="M750" s="128"/>
      <c r="N750" s="128"/>
      <c r="O750" s="128"/>
      <c r="P750" s="128"/>
      <c r="Q750" s="128"/>
      <c r="R750" s="128"/>
      <c r="S750" s="128"/>
      <c r="T750" s="128"/>
      <c r="U750" s="128"/>
      <c r="EY750" s="261"/>
      <c r="EZ750" s="2"/>
      <c r="FA750" s="2"/>
      <c r="FB750" s="261"/>
    </row>
    <row r="751" spans="1:158" customFormat="1" hidden="1" outlineLevel="1">
      <c r="A751" s="284">
        <v>153</v>
      </c>
      <c r="B751" s="981" t="s">
        <v>989</v>
      </c>
      <c r="C751" s="982"/>
      <c r="D751" s="983"/>
      <c r="E751" s="484" t="s">
        <v>1253</v>
      </c>
      <c r="F751" s="484" t="s">
        <v>989</v>
      </c>
      <c r="G751" s="484" t="s">
        <v>1484</v>
      </c>
      <c r="H751" s="128"/>
      <c r="I751" s="128"/>
      <c r="J751" s="128"/>
      <c r="K751" s="128"/>
      <c r="L751" s="128"/>
      <c r="M751" s="128"/>
      <c r="N751" s="128"/>
      <c r="O751" s="128"/>
      <c r="P751" s="128"/>
      <c r="Q751" s="128"/>
      <c r="R751" s="128"/>
      <c r="S751" s="128"/>
      <c r="T751" s="128"/>
      <c r="U751" s="128"/>
      <c r="EY751" s="261"/>
      <c r="EZ751" s="2"/>
      <c r="FA751" s="2"/>
      <c r="FB751" s="261"/>
    </row>
    <row r="752" spans="1:158" customFormat="1" hidden="1" outlineLevel="1">
      <c r="A752" s="284">
        <v>154</v>
      </c>
      <c r="B752" s="981" t="s">
        <v>990</v>
      </c>
      <c r="C752" s="982"/>
      <c r="D752" s="983"/>
      <c r="E752" s="484" t="s">
        <v>1254</v>
      </c>
      <c r="F752" s="484" t="s">
        <v>990</v>
      </c>
      <c r="G752" s="484" t="s">
        <v>1485</v>
      </c>
      <c r="H752" s="128"/>
      <c r="I752" s="128"/>
      <c r="J752" s="128"/>
      <c r="K752" s="128"/>
      <c r="L752" s="128"/>
      <c r="M752" s="128"/>
      <c r="N752" s="128"/>
      <c r="O752" s="128"/>
      <c r="P752" s="128"/>
      <c r="Q752" s="128"/>
      <c r="R752" s="128"/>
      <c r="S752" s="128"/>
      <c r="T752" s="128"/>
      <c r="U752" s="128"/>
      <c r="EY752" s="261"/>
      <c r="EZ752" s="2"/>
      <c r="FA752" s="2"/>
      <c r="FB752" s="261"/>
    </row>
    <row r="753" spans="1:158" customFormat="1" hidden="1" outlineLevel="1">
      <c r="A753" s="284">
        <v>155</v>
      </c>
      <c r="B753" s="981" t="s">
        <v>991</v>
      </c>
      <c r="C753" s="982"/>
      <c r="D753" s="983"/>
      <c r="E753" s="484" t="s">
        <v>1255</v>
      </c>
      <c r="F753" s="484" t="s">
        <v>991</v>
      </c>
      <c r="G753" s="484" t="s">
        <v>1486</v>
      </c>
      <c r="H753" s="128"/>
      <c r="I753" s="128"/>
      <c r="J753" s="128"/>
      <c r="K753" s="128"/>
      <c r="L753" s="128"/>
      <c r="M753" s="128"/>
      <c r="N753" s="128"/>
      <c r="O753" s="128"/>
      <c r="P753" s="128"/>
      <c r="Q753" s="128"/>
      <c r="R753" s="128"/>
      <c r="S753" s="128"/>
      <c r="T753" s="128"/>
      <c r="U753" s="128"/>
      <c r="EY753" s="261"/>
      <c r="EZ753" s="2"/>
      <c r="FA753" s="2"/>
      <c r="FB753" s="261"/>
    </row>
    <row r="754" spans="1:158" customFormat="1" hidden="1" outlineLevel="1">
      <c r="A754" s="284">
        <v>156</v>
      </c>
      <c r="B754" s="981" t="s">
        <v>992</v>
      </c>
      <c r="C754" s="982"/>
      <c r="D754" s="983"/>
      <c r="E754" s="484" t="s">
        <v>1256</v>
      </c>
      <c r="F754" s="484" t="s">
        <v>992</v>
      </c>
      <c r="G754" s="484" t="s">
        <v>1487</v>
      </c>
      <c r="H754" s="128"/>
      <c r="I754" s="128"/>
      <c r="J754" s="128"/>
      <c r="K754" s="128"/>
      <c r="L754" s="128"/>
      <c r="M754" s="128"/>
      <c r="N754" s="128"/>
      <c r="O754" s="128"/>
      <c r="P754" s="128"/>
      <c r="Q754" s="128"/>
      <c r="R754" s="128"/>
      <c r="S754" s="128"/>
      <c r="T754" s="128"/>
      <c r="U754" s="128"/>
      <c r="EY754" s="261"/>
      <c r="EZ754" s="2"/>
      <c r="FA754" s="2"/>
      <c r="FB754" s="261"/>
    </row>
    <row r="755" spans="1:158" customFormat="1" hidden="1" outlineLevel="1">
      <c r="A755" s="284">
        <v>157</v>
      </c>
      <c r="B755" s="981" t="s">
        <v>993</v>
      </c>
      <c r="C755" s="982"/>
      <c r="D755" s="983"/>
      <c r="E755" s="484" t="s">
        <v>1257</v>
      </c>
      <c r="F755" s="484" t="s">
        <v>993</v>
      </c>
      <c r="G755" s="484" t="s">
        <v>1488</v>
      </c>
      <c r="H755" s="128"/>
      <c r="I755" s="128"/>
      <c r="J755" s="128"/>
      <c r="K755" s="128"/>
      <c r="L755" s="128"/>
      <c r="M755" s="128"/>
      <c r="N755" s="128"/>
      <c r="O755" s="128"/>
      <c r="P755" s="128"/>
      <c r="Q755" s="128"/>
      <c r="R755" s="128"/>
      <c r="S755" s="128"/>
      <c r="T755" s="128"/>
      <c r="U755" s="128"/>
      <c r="EY755" s="261"/>
      <c r="EZ755" s="2"/>
      <c r="FA755" s="2"/>
      <c r="FB755" s="261"/>
    </row>
    <row r="756" spans="1:158" customFormat="1" hidden="1" outlineLevel="1">
      <c r="A756" s="284">
        <v>158</v>
      </c>
      <c r="B756" s="981" t="s">
        <v>994</v>
      </c>
      <c r="C756" s="982"/>
      <c r="D756" s="983"/>
      <c r="E756" s="484" t="s">
        <v>1258</v>
      </c>
      <c r="F756" s="484" t="s">
        <v>994</v>
      </c>
      <c r="G756" s="484" t="s">
        <v>1489</v>
      </c>
      <c r="H756" s="128"/>
      <c r="I756" s="128"/>
      <c r="J756" s="128"/>
      <c r="K756" s="128"/>
      <c r="L756" s="128"/>
      <c r="M756" s="128"/>
      <c r="N756" s="128"/>
      <c r="O756" s="128"/>
      <c r="P756" s="128"/>
      <c r="Q756" s="128"/>
      <c r="R756" s="128"/>
      <c r="S756" s="128"/>
      <c r="T756" s="128"/>
      <c r="U756" s="128"/>
      <c r="EY756" s="261"/>
      <c r="EZ756" s="2"/>
      <c r="FA756" s="2"/>
      <c r="FB756" s="261"/>
    </row>
    <row r="757" spans="1:158" customFormat="1" hidden="1" outlineLevel="1">
      <c r="A757" s="284">
        <v>159</v>
      </c>
      <c r="B757" s="981" t="s">
        <v>995</v>
      </c>
      <c r="C757" s="982"/>
      <c r="D757" s="983"/>
      <c r="E757" s="484" t="s">
        <v>1259</v>
      </c>
      <c r="F757" s="484" t="s">
        <v>995</v>
      </c>
      <c r="G757" s="484" t="s">
        <v>1490</v>
      </c>
      <c r="H757" s="128"/>
      <c r="I757" s="128"/>
      <c r="J757" s="128"/>
      <c r="K757" s="128"/>
      <c r="L757" s="128"/>
      <c r="M757" s="128"/>
      <c r="N757" s="128"/>
      <c r="O757" s="128"/>
      <c r="P757" s="128"/>
      <c r="Q757" s="128"/>
      <c r="R757" s="128"/>
      <c r="S757" s="128"/>
      <c r="T757" s="128"/>
      <c r="U757" s="128"/>
      <c r="EY757" s="261"/>
      <c r="EZ757" s="2"/>
      <c r="FA757" s="2"/>
      <c r="FB757" s="261"/>
    </row>
    <row r="758" spans="1:158" customFormat="1" hidden="1" outlineLevel="1">
      <c r="A758" s="284">
        <v>160</v>
      </c>
      <c r="B758" s="981" t="s">
        <v>996</v>
      </c>
      <c r="C758" s="982"/>
      <c r="D758" s="983"/>
      <c r="E758" s="484" t="s">
        <v>1260</v>
      </c>
      <c r="F758" s="484" t="s">
        <v>996</v>
      </c>
      <c r="G758" s="484" t="s">
        <v>1491</v>
      </c>
      <c r="H758" s="128"/>
      <c r="I758" s="128"/>
      <c r="J758" s="128"/>
      <c r="K758" s="128"/>
      <c r="L758" s="128"/>
      <c r="M758" s="128"/>
      <c r="N758" s="128"/>
      <c r="O758" s="128"/>
      <c r="P758" s="128"/>
      <c r="Q758" s="128"/>
      <c r="R758" s="128"/>
      <c r="S758" s="128"/>
      <c r="T758" s="128"/>
      <c r="U758" s="128"/>
      <c r="EY758" s="261"/>
      <c r="EZ758" s="2"/>
      <c r="FA758" s="2"/>
      <c r="FB758" s="261"/>
    </row>
    <row r="759" spans="1:158" customFormat="1" hidden="1" outlineLevel="1">
      <c r="A759" s="284">
        <v>161</v>
      </c>
      <c r="B759" s="981" t="s">
        <v>997</v>
      </c>
      <c r="C759" s="982"/>
      <c r="D759" s="983"/>
      <c r="E759" s="484" t="s">
        <v>1261</v>
      </c>
      <c r="F759" s="484" t="s">
        <v>997</v>
      </c>
      <c r="G759" s="484" t="s">
        <v>1492</v>
      </c>
      <c r="H759" s="128"/>
      <c r="I759" s="128"/>
      <c r="J759" s="128"/>
      <c r="K759" s="128"/>
      <c r="L759" s="128"/>
      <c r="M759" s="128"/>
      <c r="N759" s="128"/>
      <c r="O759" s="128"/>
      <c r="P759" s="128"/>
      <c r="Q759" s="128"/>
      <c r="R759" s="128"/>
      <c r="S759" s="128"/>
      <c r="T759" s="128"/>
      <c r="U759" s="128"/>
      <c r="EY759" s="261"/>
      <c r="EZ759" s="2"/>
      <c r="FA759" s="2"/>
      <c r="FB759" s="261"/>
    </row>
    <row r="760" spans="1:158" customFormat="1" hidden="1" outlineLevel="1">
      <c r="A760" s="284">
        <v>162</v>
      </c>
      <c r="B760" s="981" t="s">
        <v>1003</v>
      </c>
      <c r="C760" s="982"/>
      <c r="D760" s="983"/>
      <c r="E760" s="484" t="s">
        <v>1262</v>
      </c>
      <c r="F760" s="484" t="s">
        <v>1003</v>
      </c>
      <c r="G760" s="484" t="s">
        <v>1493</v>
      </c>
      <c r="H760" s="128"/>
      <c r="I760" s="128"/>
      <c r="J760" s="128"/>
      <c r="K760" s="128"/>
      <c r="L760" s="128"/>
      <c r="M760" s="128"/>
      <c r="N760" s="128"/>
      <c r="O760" s="128"/>
      <c r="P760" s="128"/>
      <c r="Q760" s="128"/>
      <c r="R760" s="128"/>
      <c r="S760" s="128"/>
      <c r="T760" s="128"/>
      <c r="U760" s="128"/>
      <c r="EY760" s="261"/>
      <c r="EZ760" s="2"/>
      <c r="FA760" s="2"/>
      <c r="FB760" s="261"/>
    </row>
    <row r="761" spans="1:158" customFormat="1" hidden="1" outlineLevel="1">
      <c r="A761" s="284">
        <v>163</v>
      </c>
      <c r="B761" s="981" t="s">
        <v>1004</v>
      </c>
      <c r="C761" s="982"/>
      <c r="D761" s="983"/>
      <c r="E761" s="484" t="s">
        <v>1263</v>
      </c>
      <c r="F761" s="484" t="s">
        <v>1004</v>
      </c>
      <c r="G761" s="484" t="s">
        <v>1494</v>
      </c>
      <c r="H761" s="128"/>
      <c r="I761" s="128"/>
      <c r="J761" s="128"/>
      <c r="K761" s="128"/>
      <c r="L761" s="128"/>
      <c r="M761" s="128"/>
      <c r="N761" s="128"/>
      <c r="O761" s="128"/>
      <c r="P761" s="128"/>
      <c r="Q761" s="128"/>
      <c r="R761" s="128"/>
      <c r="S761" s="128"/>
      <c r="T761" s="128"/>
      <c r="U761" s="128"/>
      <c r="EY761" s="261"/>
      <c r="EZ761" s="2"/>
      <c r="FA761" s="2"/>
      <c r="FB761" s="261"/>
    </row>
    <row r="762" spans="1:158" customFormat="1" hidden="1" outlineLevel="1">
      <c r="A762" s="284">
        <v>164</v>
      </c>
      <c r="B762" s="981" t="s">
        <v>1005</v>
      </c>
      <c r="C762" s="982"/>
      <c r="D762" s="983"/>
      <c r="E762" s="484" t="s">
        <v>1264</v>
      </c>
      <c r="F762" s="484" t="s">
        <v>1005</v>
      </c>
      <c r="G762" s="484" t="s">
        <v>1495</v>
      </c>
      <c r="H762" s="128"/>
      <c r="I762" s="128"/>
      <c r="J762" s="128"/>
      <c r="K762" s="128"/>
      <c r="L762" s="128"/>
      <c r="M762" s="128"/>
      <c r="N762" s="128"/>
      <c r="O762" s="128"/>
      <c r="P762" s="128"/>
      <c r="Q762" s="128"/>
      <c r="R762" s="128"/>
      <c r="S762" s="128"/>
      <c r="T762" s="128"/>
      <c r="U762" s="128"/>
      <c r="EY762" s="261"/>
      <c r="EZ762" s="2"/>
      <c r="FA762" s="2"/>
      <c r="FB762" s="261"/>
    </row>
    <row r="763" spans="1:158" customFormat="1" hidden="1" outlineLevel="1">
      <c r="A763" s="284">
        <v>165</v>
      </c>
      <c r="B763" s="981" t="s">
        <v>1006</v>
      </c>
      <c r="C763" s="982"/>
      <c r="D763" s="983"/>
      <c r="E763" s="484" t="s">
        <v>1265</v>
      </c>
      <c r="F763" s="484" t="s">
        <v>1006</v>
      </c>
      <c r="G763" s="484" t="s">
        <v>1496</v>
      </c>
      <c r="H763" s="128"/>
      <c r="I763" s="128"/>
      <c r="J763" s="128"/>
      <c r="K763" s="128"/>
      <c r="L763" s="128"/>
      <c r="M763" s="128"/>
      <c r="N763" s="128"/>
      <c r="O763" s="128"/>
      <c r="P763" s="128"/>
      <c r="Q763" s="128"/>
      <c r="R763" s="128"/>
      <c r="S763" s="128"/>
      <c r="T763" s="128"/>
      <c r="U763" s="128"/>
      <c r="EY763" s="261"/>
      <c r="EZ763" s="2"/>
      <c r="FA763" s="2"/>
      <c r="FB763" s="261"/>
    </row>
    <row r="764" spans="1:158" customFormat="1" hidden="1" outlineLevel="1">
      <c r="A764" s="284">
        <v>166</v>
      </c>
      <c r="B764" s="981" t="s">
        <v>1007</v>
      </c>
      <c r="C764" s="982"/>
      <c r="D764" s="983"/>
      <c r="E764" s="484" t="s">
        <v>1266</v>
      </c>
      <c r="F764" s="484" t="s">
        <v>1007</v>
      </c>
      <c r="G764" s="484" t="s">
        <v>1497</v>
      </c>
      <c r="H764" s="128"/>
      <c r="I764" s="128"/>
      <c r="J764" s="128"/>
      <c r="K764" s="128"/>
      <c r="L764" s="128"/>
      <c r="M764" s="128"/>
      <c r="N764" s="128"/>
      <c r="O764" s="128"/>
      <c r="P764" s="128"/>
      <c r="Q764" s="128"/>
      <c r="R764" s="128"/>
      <c r="S764" s="128"/>
      <c r="T764" s="128"/>
      <c r="U764" s="128"/>
      <c r="EY764" s="261"/>
      <c r="EZ764" s="2"/>
      <c r="FA764" s="2"/>
      <c r="FB764" s="261"/>
    </row>
    <row r="765" spans="1:158" customFormat="1" hidden="1" outlineLevel="1">
      <c r="A765" s="284">
        <v>167</v>
      </c>
      <c r="B765" s="981" t="s">
        <v>1008</v>
      </c>
      <c r="C765" s="982"/>
      <c r="D765" s="983"/>
      <c r="E765" s="484" t="s">
        <v>1267</v>
      </c>
      <c r="F765" s="484" t="s">
        <v>1008</v>
      </c>
      <c r="G765" s="484" t="s">
        <v>1498</v>
      </c>
      <c r="H765" s="128"/>
      <c r="I765" s="128"/>
      <c r="J765" s="128"/>
      <c r="K765" s="128"/>
      <c r="L765" s="128"/>
      <c r="M765" s="128"/>
      <c r="N765" s="128"/>
      <c r="O765" s="128"/>
      <c r="P765" s="128"/>
      <c r="Q765" s="128"/>
      <c r="R765" s="128"/>
      <c r="S765" s="128"/>
      <c r="T765" s="128"/>
      <c r="U765" s="128"/>
      <c r="EY765" s="261"/>
      <c r="EZ765" s="2"/>
      <c r="FA765" s="2"/>
      <c r="FB765" s="261"/>
    </row>
    <row r="766" spans="1:158" customFormat="1" hidden="1" outlineLevel="1">
      <c r="A766" s="284">
        <v>168</v>
      </c>
      <c r="B766" s="981" t="s">
        <v>1009</v>
      </c>
      <c r="C766" s="982"/>
      <c r="D766" s="983"/>
      <c r="E766" s="484" t="s">
        <v>1268</v>
      </c>
      <c r="F766" s="484" t="s">
        <v>1009</v>
      </c>
      <c r="G766" s="484" t="s">
        <v>1499</v>
      </c>
      <c r="H766" s="128"/>
      <c r="I766" s="128"/>
      <c r="J766" s="128"/>
      <c r="K766" s="128"/>
      <c r="L766" s="128"/>
      <c r="M766" s="128"/>
      <c r="N766" s="128"/>
      <c r="O766" s="128"/>
      <c r="P766" s="128"/>
      <c r="Q766" s="128"/>
      <c r="R766" s="128"/>
      <c r="S766" s="128"/>
      <c r="T766" s="128"/>
      <c r="U766" s="128"/>
      <c r="EY766" s="261"/>
      <c r="EZ766" s="2"/>
      <c r="FA766" s="2"/>
      <c r="FB766" s="261"/>
    </row>
    <row r="767" spans="1:158" customFormat="1" hidden="1" outlineLevel="1">
      <c r="A767" s="284">
        <v>169</v>
      </c>
      <c r="B767" s="981" t="s">
        <v>1010</v>
      </c>
      <c r="C767" s="982"/>
      <c r="D767" s="983"/>
      <c r="E767" s="484" t="s">
        <v>1269</v>
      </c>
      <c r="F767" s="484" t="s">
        <v>1010</v>
      </c>
      <c r="G767" s="484" t="s">
        <v>1500</v>
      </c>
      <c r="H767" s="128"/>
      <c r="I767" s="128"/>
      <c r="J767" s="128"/>
      <c r="K767" s="128"/>
      <c r="L767" s="128"/>
      <c r="M767" s="128"/>
      <c r="N767" s="128"/>
      <c r="O767" s="128"/>
      <c r="P767" s="128"/>
      <c r="Q767" s="128"/>
      <c r="R767" s="128"/>
      <c r="S767" s="128"/>
      <c r="T767" s="128"/>
      <c r="U767" s="128"/>
      <c r="EY767" s="261"/>
      <c r="EZ767" s="2"/>
      <c r="FA767" s="2"/>
      <c r="FB767" s="261"/>
    </row>
    <row r="768" spans="1:158" customFormat="1" hidden="1" outlineLevel="1">
      <c r="A768" s="284">
        <v>170</v>
      </c>
      <c r="B768" s="981" t="s">
        <v>1011</v>
      </c>
      <c r="C768" s="982"/>
      <c r="D768" s="983"/>
      <c r="E768" s="484" t="s">
        <v>1270</v>
      </c>
      <c r="F768" s="484" t="s">
        <v>1011</v>
      </c>
      <c r="G768" s="484" t="s">
        <v>1501</v>
      </c>
      <c r="H768" s="128"/>
      <c r="I768" s="128"/>
      <c r="J768" s="128"/>
      <c r="K768" s="128"/>
      <c r="L768" s="128"/>
      <c r="M768" s="128"/>
      <c r="N768" s="128"/>
      <c r="O768" s="128"/>
      <c r="P768" s="128"/>
      <c r="Q768" s="128"/>
      <c r="R768" s="128"/>
      <c r="S768" s="128"/>
      <c r="T768" s="128"/>
      <c r="U768" s="128"/>
      <c r="EY768" s="261"/>
      <c r="EZ768" s="2"/>
      <c r="FA768" s="2"/>
      <c r="FB768" s="261"/>
    </row>
    <row r="769" spans="1:158" customFormat="1" hidden="1" outlineLevel="1">
      <c r="A769" s="284">
        <v>171</v>
      </c>
      <c r="B769" s="981" t="s">
        <v>1012</v>
      </c>
      <c r="C769" s="982"/>
      <c r="D769" s="983"/>
      <c r="E769" s="484" t="s">
        <v>1271</v>
      </c>
      <c r="F769" s="484" t="s">
        <v>1012</v>
      </c>
      <c r="G769" s="484" t="s">
        <v>1502</v>
      </c>
      <c r="H769" s="128"/>
      <c r="I769" s="128"/>
      <c r="J769" s="128"/>
      <c r="K769" s="128"/>
      <c r="L769" s="128"/>
      <c r="M769" s="128"/>
      <c r="N769" s="128"/>
      <c r="O769" s="128"/>
      <c r="P769" s="128"/>
      <c r="Q769" s="128"/>
      <c r="R769" s="128"/>
      <c r="S769" s="128"/>
      <c r="T769" s="128"/>
      <c r="U769" s="128"/>
      <c r="EY769" s="261"/>
      <c r="EZ769" s="2"/>
      <c r="FA769" s="2"/>
      <c r="FB769" s="261"/>
    </row>
    <row r="770" spans="1:158" customFormat="1" hidden="1" outlineLevel="1">
      <c r="A770" s="284">
        <v>172</v>
      </c>
      <c r="B770" s="981" t="s">
        <v>1013</v>
      </c>
      <c r="C770" s="982"/>
      <c r="D770" s="983"/>
      <c r="E770" s="484" t="s">
        <v>1272</v>
      </c>
      <c r="F770" s="484" t="s">
        <v>1013</v>
      </c>
      <c r="G770" s="484" t="s">
        <v>1503</v>
      </c>
      <c r="H770" s="128"/>
      <c r="I770" s="128"/>
      <c r="J770" s="128"/>
      <c r="K770" s="128"/>
      <c r="L770" s="128"/>
      <c r="M770" s="128"/>
      <c r="N770" s="128"/>
      <c r="O770" s="128"/>
      <c r="P770" s="128"/>
      <c r="Q770" s="128"/>
      <c r="R770" s="128"/>
      <c r="S770" s="128"/>
      <c r="T770" s="128"/>
      <c r="U770" s="128"/>
      <c r="EY770" s="261"/>
      <c r="EZ770" s="2"/>
      <c r="FA770" s="2"/>
      <c r="FB770" s="261"/>
    </row>
    <row r="771" spans="1:158" customFormat="1" hidden="1" outlineLevel="1">
      <c r="A771" s="284">
        <v>173</v>
      </c>
      <c r="B771" s="981" t="s">
        <v>1014</v>
      </c>
      <c r="C771" s="982"/>
      <c r="D771" s="983"/>
      <c r="E771" s="484" t="s">
        <v>1273</v>
      </c>
      <c r="F771" s="484" t="s">
        <v>1014</v>
      </c>
      <c r="G771" s="484" t="s">
        <v>1504</v>
      </c>
      <c r="H771" s="128"/>
      <c r="I771" s="128"/>
      <c r="J771" s="128"/>
      <c r="K771" s="128"/>
      <c r="L771" s="128"/>
      <c r="M771" s="128"/>
      <c r="N771" s="128"/>
      <c r="O771" s="128"/>
      <c r="P771" s="128"/>
      <c r="Q771" s="128"/>
      <c r="R771" s="128"/>
      <c r="S771" s="128"/>
      <c r="T771" s="128"/>
      <c r="U771" s="128"/>
      <c r="EY771" s="261"/>
      <c r="EZ771" s="2"/>
      <c r="FA771" s="2"/>
      <c r="FB771" s="261"/>
    </row>
    <row r="772" spans="1:158" customFormat="1" hidden="1" outlineLevel="1">
      <c r="A772" s="284">
        <v>174</v>
      </c>
      <c r="B772" s="981" t="s">
        <v>1015</v>
      </c>
      <c r="C772" s="982"/>
      <c r="D772" s="983"/>
      <c r="E772" s="484" t="s">
        <v>1274</v>
      </c>
      <c r="F772" s="484" t="s">
        <v>1015</v>
      </c>
      <c r="G772" s="484" t="s">
        <v>1505</v>
      </c>
      <c r="H772" s="128"/>
      <c r="I772" s="128"/>
      <c r="J772" s="128"/>
      <c r="K772" s="128"/>
      <c r="L772" s="128"/>
      <c r="M772" s="128"/>
      <c r="N772" s="128"/>
      <c r="O772" s="128"/>
      <c r="P772" s="128"/>
      <c r="Q772" s="128"/>
      <c r="R772" s="128"/>
      <c r="S772" s="128"/>
      <c r="T772" s="128"/>
      <c r="U772" s="128"/>
      <c r="EY772" s="261"/>
      <c r="EZ772" s="2"/>
      <c r="FA772" s="2"/>
      <c r="FB772" s="261"/>
    </row>
    <row r="773" spans="1:158" customFormat="1" hidden="1" outlineLevel="1">
      <c r="A773" s="284">
        <v>175</v>
      </c>
      <c r="B773" s="981" t="s">
        <v>1016</v>
      </c>
      <c r="C773" s="982"/>
      <c r="D773" s="983"/>
      <c r="E773" s="484" t="s">
        <v>1275</v>
      </c>
      <c r="F773" s="484" t="s">
        <v>1016</v>
      </c>
      <c r="G773" s="484" t="s">
        <v>1506</v>
      </c>
      <c r="H773" s="128"/>
      <c r="I773" s="128"/>
      <c r="J773" s="128"/>
      <c r="K773" s="128"/>
      <c r="L773" s="128"/>
      <c r="M773" s="128"/>
      <c r="N773" s="128"/>
      <c r="O773" s="128"/>
      <c r="P773" s="128"/>
      <c r="Q773" s="128"/>
      <c r="R773" s="128"/>
      <c r="S773" s="128"/>
      <c r="T773" s="128"/>
      <c r="U773" s="128"/>
      <c r="EY773" s="261"/>
      <c r="EZ773" s="2"/>
      <c r="FA773" s="2"/>
      <c r="FB773" s="261"/>
    </row>
    <row r="774" spans="1:158" customFormat="1" hidden="1" outlineLevel="1">
      <c r="A774" s="284">
        <v>176</v>
      </c>
      <c r="B774" s="981" t="s">
        <v>1017</v>
      </c>
      <c r="C774" s="982"/>
      <c r="D774" s="983"/>
      <c r="E774" s="484" t="s">
        <v>1276</v>
      </c>
      <c r="F774" s="484" t="s">
        <v>1017</v>
      </c>
      <c r="G774" s="484" t="s">
        <v>1507</v>
      </c>
      <c r="H774" s="128"/>
      <c r="I774" s="128"/>
      <c r="J774" s="128"/>
      <c r="K774" s="128"/>
      <c r="L774" s="128"/>
      <c r="M774" s="128"/>
      <c r="N774" s="128"/>
      <c r="O774" s="128"/>
      <c r="P774" s="128"/>
      <c r="Q774" s="128"/>
      <c r="R774" s="128"/>
      <c r="S774" s="128"/>
      <c r="T774" s="128"/>
      <c r="U774" s="128"/>
      <c r="EY774" s="261"/>
      <c r="EZ774" s="2"/>
      <c r="FA774" s="2"/>
      <c r="FB774" s="261"/>
    </row>
    <row r="775" spans="1:158" customFormat="1" hidden="1" outlineLevel="1">
      <c r="A775" s="284">
        <v>177</v>
      </c>
      <c r="B775" s="981" t="s">
        <v>1018</v>
      </c>
      <c r="C775" s="982"/>
      <c r="D775" s="983"/>
      <c r="E775" s="484" t="s">
        <v>1277</v>
      </c>
      <c r="F775" s="484" t="s">
        <v>1018</v>
      </c>
      <c r="G775" s="484" t="s">
        <v>1508</v>
      </c>
      <c r="H775" s="128"/>
      <c r="I775" s="128"/>
      <c r="J775" s="128"/>
      <c r="K775" s="128"/>
      <c r="L775" s="128"/>
      <c r="M775" s="128"/>
      <c r="N775" s="128"/>
      <c r="O775" s="128"/>
      <c r="P775" s="128"/>
      <c r="Q775" s="128"/>
      <c r="R775" s="128"/>
      <c r="S775" s="128"/>
      <c r="T775" s="128"/>
      <c r="U775" s="128"/>
      <c r="EY775" s="261"/>
      <c r="EZ775" s="2"/>
      <c r="FA775" s="2"/>
      <c r="FB775" s="261"/>
    </row>
    <row r="776" spans="1:158" customFormat="1" hidden="1" outlineLevel="1">
      <c r="A776" s="284">
        <v>178</v>
      </c>
      <c r="B776" s="981" t="s">
        <v>1019</v>
      </c>
      <c r="C776" s="982"/>
      <c r="D776" s="983"/>
      <c r="E776" s="484" t="s">
        <v>1278</v>
      </c>
      <c r="F776" s="484" t="s">
        <v>1019</v>
      </c>
      <c r="G776" s="484" t="s">
        <v>1509</v>
      </c>
      <c r="H776" s="128"/>
      <c r="I776" s="128"/>
      <c r="J776" s="128"/>
      <c r="K776" s="128"/>
      <c r="L776" s="128"/>
      <c r="M776" s="128"/>
      <c r="N776" s="128"/>
      <c r="O776" s="128"/>
      <c r="P776" s="128"/>
      <c r="Q776" s="128"/>
      <c r="R776" s="128"/>
      <c r="S776" s="128"/>
      <c r="T776" s="128"/>
      <c r="U776" s="128"/>
      <c r="EY776" s="261"/>
      <c r="EZ776" s="2"/>
      <c r="FA776" s="2"/>
      <c r="FB776" s="261"/>
    </row>
    <row r="777" spans="1:158" customFormat="1" hidden="1" outlineLevel="1">
      <c r="A777" s="284">
        <v>179</v>
      </c>
      <c r="B777" s="981" t="s">
        <v>1020</v>
      </c>
      <c r="C777" s="982"/>
      <c r="D777" s="983"/>
      <c r="E777" s="484" t="s">
        <v>1279</v>
      </c>
      <c r="F777" s="484" t="s">
        <v>1020</v>
      </c>
      <c r="G777" s="484" t="s">
        <v>1510</v>
      </c>
      <c r="H777" s="128"/>
      <c r="I777" s="128"/>
      <c r="J777" s="128"/>
      <c r="K777" s="128"/>
      <c r="L777" s="128"/>
      <c r="M777" s="128"/>
      <c r="N777" s="128"/>
      <c r="O777" s="128"/>
      <c r="P777" s="128"/>
      <c r="Q777" s="128"/>
      <c r="R777" s="128"/>
      <c r="S777" s="128"/>
      <c r="T777" s="128"/>
      <c r="U777" s="128"/>
      <c r="EY777" s="261"/>
      <c r="EZ777" s="2"/>
      <c r="FA777" s="2"/>
      <c r="FB777" s="261"/>
    </row>
    <row r="778" spans="1:158" customFormat="1" hidden="1" outlineLevel="1">
      <c r="A778" s="284">
        <v>180</v>
      </c>
      <c r="B778" s="981" t="s">
        <v>1021</v>
      </c>
      <c r="C778" s="982"/>
      <c r="D778" s="983"/>
      <c r="E778" s="484" t="s">
        <v>1280</v>
      </c>
      <c r="F778" s="484" t="s">
        <v>1021</v>
      </c>
      <c r="G778" s="484" t="s">
        <v>1511</v>
      </c>
      <c r="H778" s="128"/>
      <c r="I778" s="128"/>
      <c r="J778" s="128"/>
      <c r="K778" s="128"/>
      <c r="L778" s="128"/>
      <c r="M778" s="128"/>
      <c r="N778" s="128"/>
      <c r="O778" s="128"/>
      <c r="P778" s="128"/>
      <c r="Q778" s="128"/>
      <c r="R778" s="128"/>
      <c r="S778" s="128"/>
      <c r="T778" s="128"/>
      <c r="U778" s="128"/>
      <c r="EY778" s="261"/>
      <c r="EZ778" s="2"/>
      <c r="FA778" s="2"/>
      <c r="FB778" s="261"/>
    </row>
    <row r="779" spans="1:158" customFormat="1" hidden="1" outlineLevel="1">
      <c r="A779" s="284">
        <v>181</v>
      </c>
      <c r="B779" s="981" t="s">
        <v>1022</v>
      </c>
      <c r="C779" s="982"/>
      <c r="D779" s="983"/>
      <c r="E779" s="484" t="s">
        <v>1281</v>
      </c>
      <c r="F779" s="484" t="s">
        <v>1022</v>
      </c>
      <c r="G779" s="484" t="s">
        <v>1512</v>
      </c>
      <c r="H779" s="128"/>
      <c r="I779" s="128"/>
      <c r="J779" s="128"/>
      <c r="K779" s="128"/>
      <c r="L779" s="128"/>
      <c r="M779" s="128"/>
      <c r="N779" s="128"/>
      <c r="O779" s="128"/>
      <c r="P779" s="128"/>
      <c r="Q779" s="128"/>
      <c r="R779" s="128"/>
      <c r="S779" s="128"/>
      <c r="T779" s="128"/>
      <c r="U779" s="128"/>
      <c r="EY779" s="261"/>
      <c r="EZ779" s="2"/>
      <c r="FA779" s="2"/>
      <c r="FB779" s="261"/>
    </row>
    <row r="780" spans="1:158" customFormat="1" hidden="1" outlineLevel="1">
      <c r="A780" s="284">
        <v>182</v>
      </c>
      <c r="B780" s="981" t="s">
        <v>1023</v>
      </c>
      <c r="C780" s="982"/>
      <c r="D780" s="983"/>
      <c r="E780" s="484" t="s">
        <v>1282</v>
      </c>
      <c r="F780" s="484" t="s">
        <v>1023</v>
      </c>
      <c r="G780" s="484" t="s">
        <v>1513</v>
      </c>
      <c r="H780" s="128"/>
      <c r="I780" s="128"/>
      <c r="J780" s="128"/>
      <c r="K780" s="128"/>
      <c r="L780" s="128"/>
      <c r="M780" s="128"/>
      <c r="N780" s="128"/>
      <c r="O780" s="128"/>
      <c r="P780" s="128"/>
      <c r="Q780" s="128"/>
      <c r="R780" s="128"/>
      <c r="S780" s="128"/>
      <c r="T780" s="128"/>
      <c r="U780" s="128"/>
      <c r="EY780" s="261"/>
      <c r="EZ780" s="2"/>
      <c r="FA780" s="2"/>
      <c r="FB780" s="261"/>
    </row>
    <row r="781" spans="1:158" customFormat="1" hidden="1" outlineLevel="1">
      <c r="A781" s="284">
        <v>183</v>
      </c>
      <c r="B781" s="981" t="s">
        <v>1024</v>
      </c>
      <c r="C781" s="982"/>
      <c r="D781" s="983"/>
      <c r="E781" s="484" t="s">
        <v>1283</v>
      </c>
      <c r="F781" s="484" t="s">
        <v>1024</v>
      </c>
      <c r="G781" s="484" t="s">
        <v>1514</v>
      </c>
      <c r="H781" s="128"/>
      <c r="I781" s="128"/>
      <c r="J781" s="128"/>
      <c r="K781" s="128"/>
      <c r="L781" s="128"/>
      <c r="M781" s="128"/>
      <c r="N781" s="128"/>
      <c r="O781" s="128"/>
      <c r="P781" s="128"/>
      <c r="Q781" s="128"/>
      <c r="R781" s="128"/>
      <c r="S781" s="128"/>
      <c r="T781" s="128"/>
      <c r="U781" s="128"/>
      <c r="EY781" s="261"/>
      <c r="EZ781" s="2"/>
      <c r="FA781" s="2"/>
      <c r="FB781" s="261"/>
    </row>
    <row r="782" spans="1:158" customFormat="1" hidden="1" outlineLevel="1">
      <c r="A782" s="284">
        <v>184</v>
      </c>
      <c r="B782" s="981" t="s">
        <v>1025</v>
      </c>
      <c r="C782" s="982"/>
      <c r="D782" s="983"/>
      <c r="E782" s="484" t="s">
        <v>1284</v>
      </c>
      <c r="F782" s="484" t="s">
        <v>1025</v>
      </c>
      <c r="G782" s="484" t="s">
        <v>1515</v>
      </c>
      <c r="H782" s="128"/>
      <c r="I782" s="128"/>
      <c r="J782" s="128"/>
      <c r="K782" s="128"/>
      <c r="L782" s="128"/>
      <c r="M782" s="128"/>
      <c r="N782" s="128"/>
      <c r="O782" s="128"/>
      <c r="P782" s="128"/>
      <c r="Q782" s="128"/>
      <c r="R782" s="128"/>
      <c r="S782" s="128"/>
      <c r="T782" s="128"/>
      <c r="U782" s="128"/>
      <c r="EY782" s="261"/>
      <c r="EZ782" s="2"/>
      <c r="FA782" s="2"/>
      <c r="FB782" s="261"/>
    </row>
    <row r="783" spans="1:158" customFormat="1" hidden="1" outlineLevel="1">
      <c r="A783" s="284">
        <v>185</v>
      </c>
      <c r="B783" s="981" t="s">
        <v>1026</v>
      </c>
      <c r="C783" s="982"/>
      <c r="D783" s="983"/>
      <c r="E783" s="484" t="s">
        <v>1285</v>
      </c>
      <c r="F783" s="484" t="s">
        <v>1026</v>
      </c>
      <c r="G783" s="484" t="s">
        <v>1516</v>
      </c>
      <c r="H783" s="128"/>
      <c r="I783" s="128"/>
      <c r="J783" s="128"/>
      <c r="K783" s="128"/>
      <c r="L783" s="128"/>
      <c r="M783" s="128"/>
      <c r="N783" s="128"/>
      <c r="O783" s="128"/>
      <c r="P783" s="128"/>
      <c r="Q783" s="128"/>
      <c r="R783" s="128"/>
      <c r="S783" s="128"/>
      <c r="T783" s="128"/>
      <c r="U783" s="128"/>
      <c r="EY783" s="261"/>
      <c r="EZ783" s="2"/>
      <c r="FA783" s="2"/>
      <c r="FB783" s="261"/>
    </row>
    <row r="784" spans="1:158" customFormat="1" hidden="1" outlineLevel="1">
      <c r="A784" s="284">
        <v>186</v>
      </c>
      <c r="B784" s="981" t="s">
        <v>1027</v>
      </c>
      <c r="C784" s="982"/>
      <c r="D784" s="983"/>
      <c r="E784" s="484" t="s">
        <v>1286</v>
      </c>
      <c r="F784" s="484" t="s">
        <v>1027</v>
      </c>
      <c r="G784" s="484" t="s">
        <v>1517</v>
      </c>
      <c r="H784" s="128"/>
      <c r="I784" s="128"/>
      <c r="J784" s="128"/>
      <c r="K784" s="128"/>
      <c r="L784" s="128"/>
      <c r="M784" s="128"/>
      <c r="N784" s="128"/>
      <c r="O784" s="128"/>
      <c r="P784" s="128"/>
      <c r="Q784" s="128"/>
      <c r="R784" s="128"/>
      <c r="S784" s="128"/>
      <c r="T784" s="128"/>
      <c r="U784" s="128"/>
      <c r="EY784" s="261"/>
      <c r="EZ784" s="2"/>
      <c r="FA784" s="2"/>
      <c r="FB784" s="261"/>
    </row>
    <row r="785" spans="1:158" customFormat="1" hidden="1" outlineLevel="1">
      <c r="A785" s="284">
        <v>187</v>
      </c>
      <c r="B785" s="981" t="s">
        <v>1028</v>
      </c>
      <c r="C785" s="982"/>
      <c r="D785" s="983"/>
      <c r="E785" s="484" t="s">
        <v>1287</v>
      </c>
      <c r="F785" s="484" t="s">
        <v>1028</v>
      </c>
      <c r="G785" s="484" t="s">
        <v>1518</v>
      </c>
      <c r="H785" s="128"/>
      <c r="I785" s="128"/>
      <c r="J785" s="128"/>
      <c r="K785" s="128"/>
      <c r="L785" s="128"/>
      <c r="M785" s="128"/>
      <c r="N785" s="128"/>
      <c r="O785" s="128"/>
      <c r="P785" s="128"/>
      <c r="Q785" s="128"/>
      <c r="R785" s="128"/>
      <c r="S785" s="128"/>
      <c r="T785" s="128"/>
      <c r="U785" s="128"/>
      <c r="EY785" s="261"/>
      <c r="EZ785" s="2"/>
      <c r="FA785" s="2"/>
      <c r="FB785" s="261"/>
    </row>
    <row r="786" spans="1:158" customFormat="1" hidden="1" outlineLevel="1">
      <c r="A786" s="284">
        <v>188</v>
      </c>
      <c r="B786" s="981" t="s">
        <v>1029</v>
      </c>
      <c r="C786" s="982"/>
      <c r="D786" s="983"/>
      <c r="E786" s="484" t="s">
        <v>1288</v>
      </c>
      <c r="F786" s="484" t="s">
        <v>1029</v>
      </c>
      <c r="G786" s="484" t="s">
        <v>1519</v>
      </c>
      <c r="H786" s="128"/>
      <c r="I786" s="128"/>
      <c r="J786" s="128"/>
      <c r="K786" s="128"/>
      <c r="L786" s="128"/>
      <c r="M786" s="128"/>
      <c r="N786" s="128"/>
      <c r="O786" s="128"/>
      <c r="P786" s="128"/>
      <c r="Q786" s="128"/>
      <c r="R786" s="128"/>
      <c r="S786" s="128"/>
      <c r="T786" s="128"/>
      <c r="U786" s="128"/>
      <c r="EY786" s="261"/>
      <c r="EZ786" s="2"/>
      <c r="FA786" s="2"/>
      <c r="FB786" s="261"/>
    </row>
    <row r="787" spans="1:158" customFormat="1" hidden="1" outlineLevel="1">
      <c r="A787" s="284">
        <v>189</v>
      </c>
      <c r="B787" s="981" t="s">
        <v>1030</v>
      </c>
      <c r="C787" s="982"/>
      <c r="D787" s="983"/>
      <c r="E787" s="484" t="s">
        <v>1289</v>
      </c>
      <c r="F787" s="484" t="s">
        <v>1030</v>
      </c>
      <c r="G787" s="484" t="s">
        <v>1520</v>
      </c>
      <c r="H787" s="128"/>
      <c r="I787" s="128"/>
      <c r="J787" s="128"/>
      <c r="K787" s="128"/>
      <c r="L787" s="128"/>
      <c r="M787" s="128"/>
      <c r="N787" s="128"/>
      <c r="O787" s="128"/>
      <c r="P787" s="128"/>
      <c r="Q787" s="128"/>
      <c r="R787" s="128"/>
      <c r="S787" s="128"/>
      <c r="T787" s="128"/>
      <c r="U787" s="128"/>
      <c r="EY787" s="261"/>
      <c r="EZ787" s="2"/>
      <c r="FA787" s="2"/>
      <c r="FB787" s="261"/>
    </row>
    <row r="788" spans="1:158" customFormat="1" hidden="1" outlineLevel="1">
      <c r="A788" s="284">
        <v>190</v>
      </c>
      <c r="B788" s="981" t="s">
        <v>1030</v>
      </c>
      <c r="C788" s="982"/>
      <c r="D788" s="983"/>
      <c r="E788" s="484" t="s">
        <v>1290</v>
      </c>
      <c r="F788" s="484" t="s">
        <v>1030</v>
      </c>
      <c r="G788" s="484" t="s">
        <v>1520</v>
      </c>
      <c r="H788" s="128"/>
      <c r="I788" s="128"/>
      <c r="J788" s="128"/>
      <c r="K788" s="128"/>
      <c r="L788" s="128"/>
      <c r="M788" s="128"/>
      <c r="N788" s="128"/>
      <c r="O788" s="128"/>
      <c r="P788" s="128"/>
      <c r="Q788" s="128"/>
      <c r="R788" s="128"/>
      <c r="S788" s="128"/>
      <c r="T788" s="128"/>
      <c r="U788" s="128"/>
      <c r="EY788" s="261"/>
      <c r="EZ788" s="2"/>
      <c r="FA788" s="2"/>
      <c r="FB788" s="261"/>
    </row>
    <row r="789" spans="1:158" customFormat="1" hidden="1" outlineLevel="1">
      <c r="A789" s="284">
        <v>191</v>
      </c>
      <c r="B789" s="981" t="s">
        <v>1031</v>
      </c>
      <c r="C789" s="982"/>
      <c r="D789" s="983"/>
      <c r="E789" s="484" t="s">
        <v>1291</v>
      </c>
      <c r="F789" s="484" t="s">
        <v>1031</v>
      </c>
      <c r="G789" s="484" t="s">
        <v>1521</v>
      </c>
      <c r="H789" s="128"/>
      <c r="I789" s="128"/>
      <c r="J789" s="128"/>
      <c r="K789" s="128"/>
      <c r="L789" s="128"/>
      <c r="M789" s="128"/>
      <c r="N789" s="128"/>
      <c r="O789" s="128"/>
      <c r="P789" s="128"/>
      <c r="Q789" s="128"/>
      <c r="R789" s="128"/>
      <c r="S789" s="128"/>
      <c r="T789" s="128"/>
      <c r="U789" s="128"/>
      <c r="EY789" s="261"/>
      <c r="EZ789" s="2"/>
      <c r="FA789" s="2"/>
      <c r="FB789" s="261"/>
    </row>
    <row r="790" spans="1:158" customFormat="1" hidden="1" outlineLevel="1">
      <c r="A790" s="284">
        <v>192</v>
      </c>
      <c r="B790" s="981" t="s">
        <v>1032</v>
      </c>
      <c r="C790" s="982"/>
      <c r="D790" s="983"/>
      <c r="E790" s="484" t="s">
        <v>1292</v>
      </c>
      <c r="F790" s="484" t="s">
        <v>1032</v>
      </c>
      <c r="G790" s="484" t="s">
        <v>1522</v>
      </c>
      <c r="H790" s="128"/>
      <c r="I790" s="128"/>
      <c r="J790" s="128"/>
      <c r="K790" s="128"/>
      <c r="L790" s="128"/>
      <c r="M790" s="128"/>
      <c r="N790" s="128"/>
      <c r="O790" s="128"/>
      <c r="P790" s="128"/>
      <c r="Q790" s="128"/>
      <c r="R790" s="128"/>
      <c r="S790" s="128"/>
      <c r="T790" s="128"/>
      <c r="U790" s="128"/>
      <c r="EY790" s="261"/>
      <c r="EZ790" s="2"/>
      <c r="FA790" s="2"/>
      <c r="FB790" s="261"/>
    </row>
    <row r="791" spans="1:158" customFormat="1" hidden="1" outlineLevel="1">
      <c r="A791" s="284">
        <v>193</v>
      </c>
      <c r="B791" s="981" t="s">
        <v>1033</v>
      </c>
      <c r="C791" s="982"/>
      <c r="D791" s="983"/>
      <c r="E791" s="484" t="s">
        <v>1293</v>
      </c>
      <c r="F791" s="484" t="s">
        <v>1033</v>
      </c>
      <c r="G791" s="484" t="s">
        <v>1523</v>
      </c>
      <c r="H791" s="128"/>
      <c r="I791" s="128"/>
      <c r="J791" s="128"/>
      <c r="K791" s="128"/>
      <c r="L791" s="128"/>
      <c r="M791" s="128"/>
      <c r="N791" s="128"/>
      <c r="O791" s="128"/>
      <c r="P791" s="128"/>
      <c r="Q791" s="128"/>
      <c r="R791" s="128"/>
      <c r="S791" s="128"/>
      <c r="T791" s="128"/>
      <c r="U791" s="128"/>
      <c r="EY791" s="261"/>
      <c r="EZ791" s="2"/>
      <c r="FA791" s="2"/>
      <c r="FB791" s="261"/>
    </row>
    <row r="792" spans="1:158" customFormat="1" hidden="1" outlineLevel="1">
      <c r="A792" s="284">
        <v>194</v>
      </c>
      <c r="B792" s="981" t="s">
        <v>1034</v>
      </c>
      <c r="C792" s="982"/>
      <c r="D792" s="983"/>
      <c r="E792" s="484" t="s">
        <v>1294</v>
      </c>
      <c r="F792" s="484" t="s">
        <v>1034</v>
      </c>
      <c r="G792" s="484" t="s">
        <v>1524</v>
      </c>
      <c r="H792" s="128"/>
      <c r="I792" s="128"/>
      <c r="J792" s="128"/>
      <c r="K792" s="128"/>
      <c r="L792" s="128"/>
      <c r="M792" s="128"/>
      <c r="N792" s="128"/>
      <c r="O792" s="128"/>
      <c r="P792" s="128"/>
      <c r="Q792" s="128"/>
      <c r="R792" s="128"/>
      <c r="S792" s="128"/>
      <c r="T792" s="128"/>
      <c r="U792" s="128"/>
      <c r="EY792" s="261"/>
      <c r="EZ792" s="2"/>
      <c r="FA792" s="2"/>
      <c r="FB792" s="261"/>
    </row>
    <row r="793" spans="1:158" customFormat="1" hidden="1" outlineLevel="1">
      <c r="A793" s="284">
        <v>195</v>
      </c>
      <c r="B793" s="981" t="s">
        <v>1034</v>
      </c>
      <c r="C793" s="982"/>
      <c r="D793" s="983"/>
      <c r="E793" s="484" t="s">
        <v>1295</v>
      </c>
      <c r="F793" s="484" t="s">
        <v>1034</v>
      </c>
      <c r="G793" s="484" t="s">
        <v>1524</v>
      </c>
      <c r="H793" s="128"/>
      <c r="I793" s="128"/>
      <c r="J793" s="128"/>
      <c r="K793" s="128"/>
      <c r="L793" s="128"/>
      <c r="M793" s="128"/>
      <c r="N793" s="128"/>
      <c r="O793" s="128"/>
      <c r="P793" s="128"/>
      <c r="Q793" s="128"/>
      <c r="R793" s="128"/>
      <c r="S793" s="128"/>
      <c r="T793" s="128"/>
      <c r="U793" s="128"/>
      <c r="EY793" s="261"/>
      <c r="EZ793" s="2"/>
      <c r="FA793" s="2"/>
      <c r="FB793" s="261"/>
    </row>
    <row r="794" spans="1:158" customFormat="1" hidden="1" outlineLevel="1">
      <c r="A794" s="284">
        <v>196</v>
      </c>
      <c r="B794" s="981" t="s">
        <v>1035</v>
      </c>
      <c r="C794" s="982"/>
      <c r="D794" s="983"/>
      <c r="E794" s="484" t="s">
        <v>1296</v>
      </c>
      <c r="F794" s="484" t="s">
        <v>1035</v>
      </c>
      <c r="G794" s="484" t="s">
        <v>1525</v>
      </c>
      <c r="H794" s="128"/>
      <c r="I794" s="128"/>
      <c r="J794" s="128"/>
      <c r="K794" s="128"/>
      <c r="L794" s="128"/>
      <c r="M794" s="128"/>
      <c r="N794" s="128"/>
      <c r="O794" s="128"/>
      <c r="P794" s="128"/>
      <c r="Q794" s="128"/>
      <c r="R794" s="128"/>
      <c r="S794" s="128"/>
      <c r="T794" s="128"/>
      <c r="U794" s="128"/>
      <c r="EY794" s="261"/>
      <c r="EZ794" s="2"/>
      <c r="FA794" s="2"/>
      <c r="FB794" s="261"/>
    </row>
    <row r="795" spans="1:158" customFormat="1" hidden="1" outlineLevel="1">
      <c r="A795" s="284">
        <v>197</v>
      </c>
      <c r="B795" s="981" t="s">
        <v>1036</v>
      </c>
      <c r="C795" s="982"/>
      <c r="D795" s="983"/>
      <c r="E795" s="484" t="s">
        <v>1297</v>
      </c>
      <c r="F795" s="484" t="s">
        <v>1036</v>
      </c>
      <c r="G795" s="484" t="s">
        <v>1526</v>
      </c>
      <c r="H795" s="128"/>
      <c r="I795" s="128"/>
      <c r="J795" s="128"/>
      <c r="K795" s="128"/>
      <c r="L795" s="128"/>
      <c r="M795" s="128"/>
      <c r="N795" s="128"/>
      <c r="O795" s="128"/>
      <c r="P795" s="128"/>
      <c r="Q795" s="128"/>
      <c r="R795" s="128"/>
      <c r="S795" s="128"/>
      <c r="T795" s="128"/>
      <c r="U795" s="128"/>
      <c r="EY795" s="261"/>
      <c r="EZ795" s="2"/>
      <c r="FA795" s="2"/>
      <c r="FB795" s="261"/>
    </row>
    <row r="796" spans="1:158" customFormat="1" hidden="1" outlineLevel="1">
      <c r="A796" s="284">
        <v>198</v>
      </c>
      <c r="B796" s="981" t="s">
        <v>1037</v>
      </c>
      <c r="C796" s="982"/>
      <c r="D796" s="983"/>
      <c r="E796" s="484" t="s">
        <v>1298</v>
      </c>
      <c r="F796" s="484" t="s">
        <v>1037</v>
      </c>
      <c r="G796" s="484" t="s">
        <v>1527</v>
      </c>
      <c r="H796" s="128"/>
      <c r="I796" s="128"/>
      <c r="J796" s="128"/>
      <c r="K796" s="128"/>
      <c r="L796" s="128"/>
      <c r="M796" s="128"/>
      <c r="N796" s="128"/>
      <c r="O796" s="128"/>
      <c r="P796" s="128"/>
      <c r="Q796" s="128"/>
      <c r="R796" s="128"/>
      <c r="S796" s="128"/>
      <c r="T796" s="128"/>
      <c r="U796" s="128"/>
      <c r="EY796" s="261"/>
      <c r="EZ796" s="2"/>
      <c r="FA796" s="2"/>
      <c r="FB796" s="261"/>
    </row>
    <row r="797" spans="1:158" customFormat="1" hidden="1" outlineLevel="1">
      <c r="A797" s="284">
        <v>199</v>
      </c>
      <c r="B797" s="981" t="s">
        <v>1037</v>
      </c>
      <c r="C797" s="982"/>
      <c r="D797" s="983"/>
      <c r="E797" s="484" t="s">
        <v>1299</v>
      </c>
      <c r="F797" s="484" t="s">
        <v>1037</v>
      </c>
      <c r="G797" s="484" t="s">
        <v>1527</v>
      </c>
      <c r="H797" s="128"/>
      <c r="I797" s="128"/>
      <c r="J797" s="128"/>
      <c r="K797" s="128"/>
      <c r="L797" s="128"/>
      <c r="M797" s="128"/>
      <c r="N797" s="128"/>
      <c r="O797" s="128"/>
      <c r="P797" s="128"/>
      <c r="Q797" s="128"/>
      <c r="R797" s="128"/>
      <c r="S797" s="128"/>
      <c r="T797" s="128"/>
      <c r="U797" s="128"/>
      <c r="EY797" s="261"/>
      <c r="EZ797" s="2"/>
      <c r="FA797" s="2"/>
      <c r="FB797" s="261"/>
    </row>
    <row r="798" spans="1:158" customFormat="1" hidden="1" outlineLevel="1">
      <c r="A798" s="284">
        <v>200</v>
      </c>
      <c r="B798" s="981" t="s">
        <v>1038</v>
      </c>
      <c r="C798" s="982"/>
      <c r="D798" s="983"/>
      <c r="E798" s="484" t="s">
        <v>1300</v>
      </c>
      <c r="F798" s="484" t="s">
        <v>1038</v>
      </c>
      <c r="G798" s="484" t="s">
        <v>1528</v>
      </c>
      <c r="H798" s="128"/>
      <c r="I798" s="128"/>
      <c r="J798" s="128"/>
      <c r="K798" s="128"/>
      <c r="L798" s="128"/>
      <c r="M798" s="128"/>
      <c r="N798" s="128"/>
      <c r="O798" s="128"/>
      <c r="P798" s="128"/>
      <c r="Q798" s="128"/>
      <c r="R798" s="128"/>
      <c r="S798" s="128"/>
      <c r="T798" s="128"/>
      <c r="U798" s="128"/>
      <c r="EY798" s="261"/>
      <c r="EZ798" s="2"/>
      <c r="FA798" s="2"/>
      <c r="FB798" s="261"/>
    </row>
    <row r="799" spans="1:158" customFormat="1" hidden="1" outlineLevel="1">
      <c r="A799" s="284">
        <v>201</v>
      </c>
      <c r="B799" s="981" t="s">
        <v>1039</v>
      </c>
      <c r="C799" s="982"/>
      <c r="D799" s="983"/>
      <c r="E799" s="484" t="s">
        <v>1301</v>
      </c>
      <c r="F799" s="484" t="s">
        <v>1039</v>
      </c>
      <c r="G799" s="484" t="s">
        <v>1529</v>
      </c>
      <c r="H799" s="128"/>
      <c r="I799" s="128"/>
      <c r="J799" s="128"/>
      <c r="K799" s="128"/>
      <c r="L799" s="128"/>
      <c r="M799" s="128"/>
      <c r="N799" s="128"/>
      <c r="O799" s="128"/>
      <c r="P799" s="128"/>
      <c r="Q799" s="128"/>
      <c r="R799" s="128"/>
      <c r="S799" s="128"/>
      <c r="T799" s="128"/>
      <c r="U799" s="128"/>
      <c r="EY799" s="261"/>
      <c r="EZ799" s="2"/>
      <c r="FA799" s="2"/>
      <c r="FB799" s="261"/>
    </row>
    <row r="800" spans="1:158" customFormat="1" hidden="1" outlineLevel="1">
      <c r="A800" s="284">
        <v>202</v>
      </c>
      <c r="B800" s="981" t="s">
        <v>1040</v>
      </c>
      <c r="C800" s="982"/>
      <c r="D800" s="983"/>
      <c r="E800" s="484" t="s">
        <v>1302</v>
      </c>
      <c r="F800" s="484" t="s">
        <v>1040</v>
      </c>
      <c r="G800" s="484" t="s">
        <v>1530</v>
      </c>
      <c r="H800" s="128"/>
      <c r="I800" s="128"/>
      <c r="J800" s="128"/>
      <c r="K800" s="128"/>
      <c r="L800" s="128"/>
      <c r="M800" s="128"/>
      <c r="N800" s="128"/>
      <c r="O800" s="128"/>
      <c r="P800" s="128"/>
      <c r="Q800" s="128"/>
      <c r="R800" s="128"/>
      <c r="S800" s="128"/>
      <c r="T800" s="128"/>
      <c r="U800" s="128"/>
      <c r="EY800" s="261"/>
      <c r="EZ800" s="2"/>
      <c r="FA800" s="2"/>
      <c r="FB800" s="261"/>
    </row>
    <row r="801" spans="1:158" customFormat="1" hidden="1" outlineLevel="1">
      <c r="A801" s="284">
        <v>203</v>
      </c>
      <c r="B801" s="981" t="s">
        <v>1041</v>
      </c>
      <c r="C801" s="982"/>
      <c r="D801" s="983"/>
      <c r="E801" s="484" t="s">
        <v>1303</v>
      </c>
      <c r="F801" s="484" t="s">
        <v>1041</v>
      </c>
      <c r="G801" s="484" t="s">
        <v>1531</v>
      </c>
      <c r="H801" s="128"/>
      <c r="I801" s="128"/>
      <c r="J801" s="128"/>
      <c r="K801" s="128"/>
      <c r="L801" s="128"/>
      <c r="M801" s="128"/>
      <c r="N801" s="128"/>
      <c r="O801" s="128"/>
      <c r="P801" s="128"/>
      <c r="Q801" s="128"/>
      <c r="R801" s="128"/>
      <c r="S801" s="128"/>
      <c r="T801" s="128"/>
      <c r="U801" s="128"/>
      <c r="EY801" s="261"/>
      <c r="EZ801" s="2"/>
      <c r="FA801" s="2"/>
      <c r="FB801" s="261"/>
    </row>
    <row r="802" spans="1:158" customFormat="1" hidden="1" outlineLevel="1">
      <c r="A802" s="284">
        <v>204</v>
      </c>
      <c r="B802" s="981" t="s">
        <v>1042</v>
      </c>
      <c r="C802" s="982"/>
      <c r="D802" s="983"/>
      <c r="E802" s="484" t="s">
        <v>1304</v>
      </c>
      <c r="F802" s="484" t="s">
        <v>1042</v>
      </c>
      <c r="G802" s="484" t="s">
        <v>1532</v>
      </c>
      <c r="H802" s="128"/>
      <c r="I802" s="128"/>
      <c r="J802" s="128"/>
      <c r="K802" s="128"/>
      <c r="L802" s="128"/>
      <c r="M802" s="128"/>
      <c r="N802" s="128"/>
      <c r="O802" s="128"/>
      <c r="P802" s="128"/>
      <c r="Q802" s="128"/>
      <c r="R802" s="128"/>
      <c r="S802" s="128"/>
      <c r="T802" s="128"/>
      <c r="U802" s="128"/>
      <c r="EY802" s="261"/>
      <c r="EZ802" s="2"/>
      <c r="FA802" s="2"/>
      <c r="FB802" s="261"/>
    </row>
    <row r="803" spans="1:158" customFormat="1" hidden="1" outlineLevel="1">
      <c r="A803" s="284">
        <v>205</v>
      </c>
      <c r="B803" s="981" t="s">
        <v>1042</v>
      </c>
      <c r="C803" s="982"/>
      <c r="D803" s="983"/>
      <c r="E803" s="484" t="s">
        <v>1305</v>
      </c>
      <c r="F803" s="484" t="s">
        <v>1042</v>
      </c>
      <c r="G803" s="484" t="s">
        <v>1532</v>
      </c>
      <c r="H803" s="128"/>
      <c r="I803" s="128"/>
      <c r="J803" s="128"/>
      <c r="K803" s="128"/>
      <c r="L803" s="128"/>
      <c r="M803" s="128"/>
      <c r="N803" s="128"/>
      <c r="O803" s="128"/>
      <c r="P803" s="128"/>
      <c r="Q803" s="128"/>
      <c r="R803" s="128"/>
      <c r="S803" s="128"/>
      <c r="T803" s="128"/>
      <c r="U803" s="128"/>
      <c r="EY803" s="261"/>
      <c r="EZ803" s="2"/>
      <c r="FA803" s="2"/>
      <c r="FB803" s="261"/>
    </row>
    <row r="804" spans="1:158" customFormat="1" hidden="1" outlineLevel="1">
      <c r="A804" s="284">
        <v>206</v>
      </c>
      <c r="B804" s="981" t="s">
        <v>1043</v>
      </c>
      <c r="C804" s="982"/>
      <c r="D804" s="983"/>
      <c r="E804" s="484" t="s">
        <v>1306</v>
      </c>
      <c r="F804" s="484" t="s">
        <v>1043</v>
      </c>
      <c r="G804" s="484" t="s">
        <v>1533</v>
      </c>
      <c r="H804" s="128"/>
      <c r="I804" s="128"/>
      <c r="J804" s="128"/>
      <c r="K804" s="128"/>
      <c r="L804" s="128"/>
      <c r="M804" s="128"/>
      <c r="N804" s="128"/>
      <c r="O804" s="128"/>
      <c r="P804" s="128"/>
      <c r="Q804" s="128"/>
      <c r="R804" s="128"/>
      <c r="S804" s="128"/>
      <c r="T804" s="128"/>
      <c r="U804" s="128"/>
      <c r="EY804" s="261"/>
      <c r="EZ804" s="2"/>
      <c r="FA804" s="2"/>
      <c r="FB804" s="261"/>
    </row>
    <row r="805" spans="1:158" customFormat="1" hidden="1" outlineLevel="1">
      <c r="A805" s="284">
        <v>207</v>
      </c>
      <c r="B805" s="981" t="s">
        <v>1043</v>
      </c>
      <c r="C805" s="982"/>
      <c r="D805" s="983"/>
      <c r="E805" s="484" t="s">
        <v>1307</v>
      </c>
      <c r="F805" s="484" t="s">
        <v>1043</v>
      </c>
      <c r="G805" s="484" t="s">
        <v>1533</v>
      </c>
      <c r="H805" s="128"/>
      <c r="I805" s="128"/>
      <c r="J805" s="128"/>
      <c r="K805" s="128"/>
      <c r="L805" s="128"/>
      <c r="M805" s="128"/>
      <c r="N805" s="128"/>
      <c r="O805" s="128"/>
      <c r="P805" s="128"/>
      <c r="Q805" s="128"/>
      <c r="R805" s="128"/>
      <c r="S805" s="128"/>
      <c r="T805" s="128"/>
      <c r="U805" s="128"/>
      <c r="EY805" s="261"/>
      <c r="EZ805" s="2"/>
      <c r="FA805" s="2"/>
      <c r="FB805" s="261"/>
    </row>
    <row r="806" spans="1:158" customFormat="1" hidden="1" outlineLevel="1">
      <c r="A806" s="284">
        <v>208</v>
      </c>
      <c r="B806" s="981" t="s">
        <v>1044</v>
      </c>
      <c r="C806" s="982"/>
      <c r="D806" s="983"/>
      <c r="E806" s="484" t="s">
        <v>1308</v>
      </c>
      <c r="F806" s="484" t="s">
        <v>1044</v>
      </c>
      <c r="G806" s="484" t="s">
        <v>1534</v>
      </c>
      <c r="H806" s="128"/>
      <c r="I806" s="128"/>
      <c r="J806" s="128"/>
      <c r="K806" s="128"/>
      <c r="L806" s="128"/>
      <c r="M806" s="128"/>
      <c r="N806" s="128"/>
      <c r="O806" s="128"/>
      <c r="P806" s="128"/>
      <c r="Q806" s="128"/>
      <c r="R806" s="128"/>
      <c r="S806" s="128"/>
      <c r="T806" s="128"/>
      <c r="U806" s="128"/>
      <c r="EY806" s="261"/>
      <c r="EZ806" s="2"/>
      <c r="FA806" s="2"/>
      <c r="FB806" s="261"/>
    </row>
    <row r="807" spans="1:158" customFormat="1" hidden="1" outlineLevel="1">
      <c r="A807" s="284">
        <v>209</v>
      </c>
      <c r="B807" s="981" t="s">
        <v>1045</v>
      </c>
      <c r="C807" s="982"/>
      <c r="D807" s="983"/>
      <c r="E807" s="484" t="s">
        <v>1309</v>
      </c>
      <c r="F807" s="484" t="s">
        <v>1045</v>
      </c>
      <c r="G807" s="484" t="s">
        <v>1535</v>
      </c>
      <c r="H807" s="128"/>
      <c r="I807" s="128"/>
      <c r="J807" s="128"/>
      <c r="K807" s="128"/>
      <c r="L807" s="128"/>
      <c r="M807" s="128"/>
      <c r="N807" s="128"/>
      <c r="O807" s="128"/>
      <c r="P807" s="128"/>
      <c r="Q807" s="128"/>
      <c r="R807" s="128"/>
      <c r="S807" s="128"/>
      <c r="T807" s="128"/>
      <c r="U807" s="128"/>
      <c r="EY807" s="261"/>
      <c r="EZ807" s="2"/>
      <c r="FA807" s="2"/>
      <c r="FB807" s="261"/>
    </row>
    <row r="808" spans="1:158" customFormat="1" hidden="1" outlineLevel="1">
      <c r="A808" s="284">
        <v>210</v>
      </c>
      <c r="B808" s="981" t="s">
        <v>1046</v>
      </c>
      <c r="C808" s="982"/>
      <c r="D808" s="983"/>
      <c r="E808" s="484" t="s">
        <v>1310</v>
      </c>
      <c r="F808" s="484" t="s">
        <v>1046</v>
      </c>
      <c r="G808" s="484" t="s">
        <v>1536</v>
      </c>
      <c r="H808" s="128"/>
      <c r="I808" s="128"/>
      <c r="J808" s="128"/>
      <c r="K808" s="128"/>
      <c r="L808" s="128"/>
      <c r="M808" s="128"/>
      <c r="N808" s="128"/>
      <c r="O808" s="128"/>
      <c r="P808" s="128"/>
      <c r="Q808" s="128"/>
      <c r="R808" s="128"/>
      <c r="S808" s="128"/>
      <c r="T808" s="128"/>
      <c r="U808" s="128"/>
      <c r="EY808" s="261"/>
      <c r="EZ808" s="2"/>
      <c r="FA808" s="2"/>
      <c r="FB808" s="261"/>
    </row>
    <row r="809" spans="1:158" customFormat="1" hidden="1" outlineLevel="1">
      <c r="A809" s="284">
        <v>211</v>
      </c>
      <c r="B809" s="981" t="s">
        <v>1047</v>
      </c>
      <c r="C809" s="982"/>
      <c r="D809" s="983"/>
      <c r="E809" s="484" t="s">
        <v>1311</v>
      </c>
      <c r="F809" s="484" t="s">
        <v>1047</v>
      </c>
      <c r="G809" s="484" t="s">
        <v>1537</v>
      </c>
      <c r="H809" s="128"/>
      <c r="I809" s="128"/>
      <c r="J809" s="128"/>
      <c r="K809" s="128"/>
      <c r="L809" s="128"/>
      <c r="M809" s="128"/>
      <c r="N809" s="128"/>
      <c r="O809" s="128"/>
      <c r="P809" s="128"/>
      <c r="Q809" s="128"/>
      <c r="R809" s="128"/>
      <c r="S809" s="128"/>
      <c r="T809" s="128"/>
      <c r="U809" s="128"/>
      <c r="EY809" s="261"/>
      <c r="EZ809" s="2"/>
      <c r="FA809" s="2"/>
      <c r="FB809" s="261"/>
    </row>
    <row r="810" spans="1:158" customFormat="1" hidden="1" outlineLevel="1">
      <c r="A810" s="284">
        <v>212</v>
      </c>
      <c r="B810" s="981" t="s">
        <v>1048</v>
      </c>
      <c r="C810" s="982"/>
      <c r="D810" s="983"/>
      <c r="E810" s="484" t="s">
        <v>1312</v>
      </c>
      <c r="F810" s="484" t="s">
        <v>1048</v>
      </c>
      <c r="G810" s="484" t="s">
        <v>1538</v>
      </c>
      <c r="H810" s="128"/>
      <c r="I810" s="128"/>
      <c r="J810" s="128"/>
      <c r="K810" s="128"/>
      <c r="L810" s="128"/>
      <c r="M810" s="128"/>
      <c r="N810" s="128"/>
      <c r="O810" s="128"/>
      <c r="P810" s="128"/>
      <c r="Q810" s="128"/>
      <c r="R810" s="128"/>
      <c r="S810" s="128"/>
      <c r="T810" s="128"/>
      <c r="U810" s="128"/>
      <c r="EY810" s="261"/>
      <c r="EZ810" s="2"/>
      <c r="FA810" s="2"/>
      <c r="FB810" s="261"/>
    </row>
    <row r="811" spans="1:158" customFormat="1" hidden="1" outlineLevel="1">
      <c r="A811" s="284">
        <v>213</v>
      </c>
      <c r="B811" s="981" t="s">
        <v>1049</v>
      </c>
      <c r="C811" s="982"/>
      <c r="D811" s="983"/>
      <c r="E811" s="484" t="s">
        <v>1313</v>
      </c>
      <c r="F811" s="484" t="s">
        <v>1049</v>
      </c>
      <c r="G811" s="484" t="s">
        <v>1539</v>
      </c>
      <c r="H811" s="128"/>
      <c r="I811" s="128"/>
      <c r="J811" s="128"/>
      <c r="K811" s="128"/>
      <c r="L811" s="128"/>
      <c r="M811" s="128"/>
      <c r="N811" s="128"/>
      <c r="O811" s="128"/>
      <c r="P811" s="128"/>
      <c r="Q811" s="128"/>
      <c r="R811" s="128"/>
      <c r="S811" s="128"/>
      <c r="T811" s="128"/>
      <c r="U811" s="128"/>
      <c r="EY811" s="261"/>
      <c r="EZ811" s="2"/>
      <c r="FA811" s="2"/>
      <c r="FB811" s="261"/>
    </row>
    <row r="812" spans="1:158" customFormat="1" hidden="1" outlineLevel="1">
      <c r="A812" s="284">
        <v>214</v>
      </c>
      <c r="B812" s="981" t="s">
        <v>1050</v>
      </c>
      <c r="C812" s="982"/>
      <c r="D812" s="983"/>
      <c r="E812" s="484" t="s">
        <v>1314</v>
      </c>
      <c r="F812" s="484" t="s">
        <v>1050</v>
      </c>
      <c r="G812" s="484" t="s">
        <v>1540</v>
      </c>
      <c r="H812" s="128"/>
      <c r="I812" s="128"/>
      <c r="J812" s="128"/>
      <c r="K812" s="128"/>
      <c r="L812" s="128"/>
      <c r="M812" s="128"/>
      <c r="N812" s="128"/>
      <c r="O812" s="128"/>
      <c r="P812" s="128"/>
      <c r="Q812" s="128"/>
      <c r="R812" s="128"/>
      <c r="S812" s="128"/>
      <c r="T812" s="128"/>
      <c r="U812" s="128"/>
      <c r="EY812" s="261"/>
      <c r="EZ812" s="2"/>
      <c r="FA812" s="2"/>
      <c r="FB812" s="261"/>
    </row>
    <row r="813" spans="1:158" customFormat="1" hidden="1" outlineLevel="1">
      <c r="A813" s="284">
        <v>215</v>
      </c>
      <c r="B813" s="981" t="s">
        <v>1051</v>
      </c>
      <c r="C813" s="982"/>
      <c r="D813" s="983"/>
      <c r="E813" s="484" t="s">
        <v>1315</v>
      </c>
      <c r="F813" s="484" t="s">
        <v>1051</v>
      </c>
      <c r="G813" s="484" t="s">
        <v>1541</v>
      </c>
      <c r="H813" s="128"/>
      <c r="I813" s="128"/>
      <c r="J813" s="128"/>
      <c r="K813" s="128"/>
      <c r="L813" s="128"/>
      <c r="M813" s="128"/>
      <c r="N813" s="128"/>
      <c r="O813" s="128"/>
      <c r="P813" s="128"/>
      <c r="Q813" s="128"/>
      <c r="R813" s="128"/>
      <c r="S813" s="128"/>
      <c r="T813" s="128"/>
      <c r="U813" s="128"/>
      <c r="EY813" s="261"/>
      <c r="EZ813" s="2"/>
      <c r="FA813" s="2"/>
      <c r="FB813" s="261"/>
    </row>
    <row r="814" spans="1:158" customFormat="1" hidden="1" outlineLevel="1">
      <c r="A814" s="284">
        <v>216</v>
      </c>
      <c r="B814" s="981" t="s">
        <v>1052</v>
      </c>
      <c r="C814" s="982"/>
      <c r="D814" s="983"/>
      <c r="E814" s="484" t="s">
        <v>1316</v>
      </c>
      <c r="F814" s="484" t="s">
        <v>1052</v>
      </c>
      <c r="G814" s="484" t="s">
        <v>1542</v>
      </c>
      <c r="H814" s="128"/>
      <c r="I814" s="128"/>
      <c r="J814" s="128"/>
      <c r="K814" s="128"/>
      <c r="L814" s="128"/>
      <c r="M814" s="128"/>
      <c r="N814" s="128"/>
      <c r="O814" s="128"/>
      <c r="P814" s="128"/>
      <c r="Q814" s="128"/>
      <c r="R814" s="128"/>
      <c r="S814" s="128"/>
      <c r="T814" s="128"/>
      <c r="U814" s="128"/>
      <c r="EY814" s="261"/>
      <c r="EZ814" s="2"/>
      <c r="FA814" s="2"/>
      <c r="FB814" s="261"/>
    </row>
    <row r="815" spans="1:158" customFormat="1" hidden="1" outlineLevel="1">
      <c r="A815" s="284">
        <v>217</v>
      </c>
      <c r="B815" s="981" t="s">
        <v>1053</v>
      </c>
      <c r="C815" s="982"/>
      <c r="D815" s="983"/>
      <c r="E815" s="484" t="s">
        <v>1317</v>
      </c>
      <c r="F815" s="484" t="s">
        <v>1053</v>
      </c>
      <c r="G815" s="484" t="s">
        <v>1543</v>
      </c>
      <c r="H815" s="128"/>
      <c r="I815" s="128"/>
      <c r="J815" s="128"/>
      <c r="K815" s="128"/>
      <c r="L815" s="128"/>
      <c r="M815" s="128"/>
      <c r="N815" s="128"/>
      <c r="O815" s="128"/>
      <c r="P815" s="128"/>
      <c r="Q815" s="128"/>
      <c r="R815" s="128"/>
      <c r="S815" s="128"/>
      <c r="T815" s="128"/>
      <c r="U815" s="128"/>
      <c r="EY815" s="261"/>
      <c r="EZ815" s="2"/>
      <c r="FA815" s="2"/>
      <c r="FB815" s="261"/>
    </row>
    <row r="816" spans="1:158" customFormat="1" hidden="1" outlineLevel="1">
      <c r="A816" s="284">
        <v>218</v>
      </c>
      <c r="B816" s="981" t="s">
        <v>1066</v>
      </c>
      <c r="C816" s="982"/>
      <c r="D816" s="983"/>
      <c r="E816" s="484" t="s">
        <v>1318</v>
      </c>
      <c r="F816" s="484" t="s">
        <v>1066</v>
      </c>
      <c r="G816" s="484" t="s">
        <v>1544</v>
      </c>
      <c r="H816" s="128"/>
      <c r="I816" s="128"/>
      <c r="J816" s="128"/>
      <c r="K816" s="128"/>
      <c r="L816" s="128"/>
      <c r="M816" s="128"/>
      <c r="N816" s="128"/>
      <c r="O816" s="128"/>
      <c r="P816" s="128"/>
      <c r="Q816" s="128"/>
      <c r="R816" s="128"/>
      <c r="S816" s="128"/>
      <c r="T816" s="128"/>
      <c r="U816" s="128"/>
      <c r="EY816" s="261"/>
      <c r="EZ816" s="2"/>
      <c r="FA816" s="2"/>
      <c r="FB816" s="261"/>
    </row>
    <row r="817" spans="1:158" customFormat="1" hidden="1" outlineLevel="1">
      <c r="A817" s="284">
        <v>219</v>
      </c>
      <c r="B817" s="981" t="s">
        <v>1067</v>
      </c>
      <c r="C817" s="982"/>
      <c r="D817" s="983"/>
      <c r="E817" s="484" t="s">
        <v>1319</v>
      </c>
      <c r="F817" s="484" t="s">
        <v>1067</v>
      </c>
      <c r="G817" s="484" t="s">
        <v>1545</v>
      </c>
      <c r="H817" s="128"/>
      <c r="I817" s="128"/>
      <c r="J817" s="128"/>
      <c r="K817" s="128"/>
      <c r="L817" s="128"/>
      <c r="M817" s="128"/>
      <c r="N817" s="128"/>
      <c r="O817" s="128"/>
      <c r="P817" s="128"/>
      <c r="Q817" s="128"/>
      <c r="R817" s="128"/>
      <c r="S817" s="128"/>
      <c r="T817" s="128"/>
      <c r="U817" s="128"/>
      <c r="EY817" s="261"/>
      <c r="EZ817" s="2"/>
      <c r="FA817" s="2"/>
      <c r="FB817" s="261"/>
    </row>
    <row r="818" spans="1:158" customFormat="1" hidden="1" outlineLevel="1">
      <c r="A818" s="284">
        <v>220</v>
      </c>
      <c r="B818" s="981" t="s">
        <v>1068</v>
      </c>
      <c r="C818" s="982"/>
      <c r="D818" s="983"/>
      <c r="E818" s="484" t="s">
        <v>1320</v>
      </c>
      <c r="F818" s="484" t="s">
        <v>1068</v>
      </c>
      <c r="G818" s="484" t="s">
        <v>1546</v>
      </c>
      <c r="H818" s="128"/>
      <c r="I818" s="128"/>
      <c r="J818" s="128"/>
      <c r="K818" s="128"/>
      <c r="L818" s="128"/>
      <c r="M818" s="128"/>
      <c r="N818" s="128"/>
      <c r="O818" s="128"/>
      <c r="P818" s="128"/>
      <c r="Q818" s="128"/>
      <c r="R818" s="128"/>
      <c r="S818" s="128"/>
      <c r="T818" s="128"/>
      <c r="U818" s="128"/>
      <c r="EY818" s="261"/>
      <c r="EZ818" s="2"/>
      <c r="FA818" s="2"/>
      <c r="FB818" s="261"/>
    </row>
    <row r="819" spans="1:158" customFormat="1" hidden="1" outlineLevel="1">
      <c r="A819" s="284">
        <v>221</v>
      </c>
      <c r="B819" s="981" t="s">
        <v>1069</v>
      </c>
      <c r="C819" s="982"/>
      <c r="D819" s="983"/>
      <c r="E819" s="484" t="s">
        <v>1321</v>
      </c>
      <c r="F819" s="484" t="s">
        <v>1069</v>
      </c>
      <c r="G819" s="484" t="s">
        <v>1547</v>
      </c>
      <c r="H819" s="128"/>
      <c r="I819" s="128"/>
      <c r="J819" s="128"/>
      <c r="K819" s="128"/>
      <c r="L819" s="128"/>
      <c r="M819" s="128"/>
      <c r="N819" s="128"/>
      <c r="O819" s="128"/>
      <c r="P819" s="128"/>
      <c r="Q819" s="128"/>
      <c r="R819" s="128"/>
      <c r="S819" s="128"/>
      <c r="T819" s="128"/>
      <c r="U819" s="128"/>
      <c r="EY819" s="261"/>
      <c r="EZ819" s="2"/>
      <c r="FA819" s="2"/>
      <c r="FB819" s="261"/>
    </row>
    <row r="820" spans="1:158" customFormat="1" hidden="1" outlineLevel="1">
      <c r="A820" s="284">
        <v>222</v>
      </c>
      <c r="B820" s="981" t="s">
        <v>1070</v>
      </c>
      <c r="C820" s="982"/>
      <c r="D820" s="983"/>
      <c r="E820" s="484" t="s">
        <v>1322</v>
      </c>
      <c r="F820" s="484" t="s">
        <v>1070</v>
      </c>
      <c r="G820" s="484" t="s">
        <v>1548</v>
      </c>
      <c r="H820" s="128"/>
      <c r="I820" s="128"/>
      <c r="J820" s="128"/>
      <c r="K820" s="128"/>
      <c r="L820" s="128"/>
      <c r="M820" s="128"/>
      <c r="N820" s="128"/>
      <c r="O820" s="128"/>
      <c r="P820" s="128"/>
      <c r="Q820" s="128"/>
      <c r="R820" s="128"/>
      <c r="S820" s="128"/>
      <c r="T820" s="128"/>
      <c r="U820" s="128"/>
      <c r="EY820" s="261"/>
      <c r="EZ820" s="2"/>
      <c r="FA820" s="2"/>
      <c r="FB820" s="261"/>
    </row>
    <row r="821" spans="1:158" customFormat="1" hidden="1" outlineLevel="1">
      <c r="A821" s="284">
        <v>223</v>
      </c>
      <c r="B821" s="981" t="s">
        <v>1070</v>
      </c>
      <c r="C821" s="982"/>
      <c r="D821" s="983"/>
      <c r="E821" s="484" t="s">
        <v>1323</v>
      </c>
      <c r="F821" s="484" t="s">
        <v>1070</v>
      </c>
      <c r="G821" s="484" t="s">
        <v>1548</v>
      </c>
      <c r="H821" s="128"/>
      <c r="I821" s="128"/>
      <c r="J821" s="128"/>
      <c r="K821" s="128"/>
      <c r="L821" s="128"/>
      <c r="M821" s="128"/>
      <c r="N821" s="128"/>
      <c r="O821" s="128"/>
      <c r="P821" s="128"/>
      <c r="Q821" s="128"/>
      <c r="R821" s="128"/>
      <c r="S821" s="128"/>
      <c r="T821" s="128"/>
      <c r="U821" s="128"/>
      <c r="EY821" s="261"/>
      <c r="EZ821" s="2"/>
      <c r="FA821" s="2"/>
      <c r="FB821" s="261"/>
    </row>
    <row r="822" spans="1:158" customFormat="1" hidden="1" outlineLevel="1">
      <c r="A822" s="284">
        <v>224</v>
      </c>
      <c r="B822" s="981" t="s">
        <v>1071</v>
      </c>
      <c r="C822" s="982"/>
      <c r="D822" s="983"/>
      <c r="E822" s="484" t="s">
        <v>1324</v>
      </c>
      <c r="F822" s="484" t="s">
        <v>1071</v>
      </c>
      <c r="G822" s="484" t="s">
        <v>1549</v>
      </c>
      <c r="H822" s="128"/>
      <c r="I822" s="128"/>
      <c r="J822" s="128"/>
      <c r="K822" s="128"/>
      <c r="L822" s="128"/>
      <c r="M822" s="128"/>
      <c r="N822" s="128"/>
      <c r="O822" s="128"/>
      <c r="P822" s="128"/>
      <c r="Q822" s="128"/>
      <c r="R822" s="128"/>
      <c r="S822" s="128"/>
      <c r="T822" s="128"/>
      <c r="U822" s="128"/>
      <c r="EY822" s="261"/>
      <c r="EZ822" s="2"/>
      <c r="FA822" s="2"/>
      <c r="FB822" s="261"/>
    </row>
    <row r="823" spans="1:158" customFormat="1" hidden="1" outlineLevel="1">
      <c r="A823" s="284">
        <v>225</v>
      </c>
      <c r="B823" s="981" t="s">
        <v>1072</v>
      </c>
      <c r="C823" s="982"/>
      <c r="D823" s="983"/>
      <c r="E823" s="484" t="s">
        <v>1325</v>
      </c>
      <c r="F823" s="484" t="s">
        <v>1072</v>
      </c>
      <c r="G823" s="484" t="s">
        <v>1550</v>
      </c>
      <c r="H823" s="128"/>
      <c r="I823" s="128"/>
      <c r="J823" s="128"/>
      <c r="K823" s="128"/>
      <c r="L823" s="128"/>
      <c r="M823" s="128"/>
      <c r="N823" s="128"/>
      <c r="O823" s="128"/>
      <c r="P823" s="128"/>
      <c r="Q823" s="128"/>
      <c r="R823" s="128"/>
      <c r="S823" s="128"/>
      <c r="T823" s="128"/>
      <c r="U823" s="128"/>
      <c r="EY823" s="261"/>
      <c r="EZ823" s="2"/>
      <c r="FA823" s="2"/>
      <c r="FB823" s="261"/>
    </row>
    <row r="824" spans="1:158" customFormat="1" hidden="1" outlineLevel="1">
      <c r="A824" s="284">
        <v>226</v>
      </c>
      <c r="B824" s="981" t="s">
        <v>1073</v>
      </c>
      <c r="C824" s="982"/>
      <c r="D824" s="983"/>
      <c r="E824" s="484" t="s">
        <v>1326</v>
      </c>
      <c r="F824" s="484" t="s">
        <v>1073</v>
      </c>
      <c r="G824" s="484" t="s">
        <v>1551</v>
      </c>
      <c r="H824" s="128"/>
      <c r="I824" s="128"/>
      <c r="J824" s="128"/>
      <c r="K824" s="128"/>
      <c r="L824" s="128"/>
      <c r="M824" s="128"/>
      <c r="N824" s="128"/>
      <c r="O824" s="128"/>
      <c r="P824" s="128"/>
      <c r="Q824" s="128"/>
      <c r="R824" s="128"/>
      <c r="S824" s="128"/>
      <c r="T824" s="128"/>
      <c r="U824" s="128"/>
      <c r="EY824" s="261"/>
      <c r="EZ824" s="2"/>
      <c r="FA824" s="2"/>
      <c r="FB824" s="261"/>
    </row>
    <row r="825" spans="1:158" customFormat="1" hidden="1" outlineLevel="1">
      <c r="A825" s="284">
        <v>227</v>
      </c>
      <c r="B825" s="981" t="s">
        <v>1074</v>
      </c>
      <c r="C825" s="982"/>
      <c r="D825" s="983"/>
      <c r="E825" s="484" t="s">
        <v>1327</v>
      </c>
      <c r="F825" s="484" t="s">
        <v>1074</v>
      </c>
      <c r="G825" s="484" t="s">
        <v>1552</v>
      </c>
      <c r="H825" s="128"/>
      <c r="I825" s="128"/>
      <c r="J825" s="128"/>
      <c r="K825" s="128"/>
      <c r="L825" s="128"/>
      <c r="M825" s="128"/>
      <c r="N825" s="128"/>
      <c r="O825" s="128"/>
      <c r="P825" s="128"/>
      <c r="Q825" s="128"/>
      <c r="R825" s="128"/>
      <c r="S825" s="128"/>
      <c r="T825" s="128"/>
      <c r="U825" s="128"/>
      <c r="EY825" s="261"/>
      <c r="EZ825" s="2"/>
      <c r="FA825" s="2"/>
      <c r="FB825" s="261"/>
    </row>
    <row r="826" spans="1:158" customFormat="1" hidden="1" outlineLevel="1">
      <c r="A826" s="284">
        <v>228</v>
      </c>
      <c r="B826" s="981" t="s">
        <v>1075</v>
      </c>
      <c r="C826" s="982"/>
      <c r="D826" s="983"/>
      <c r="E826" s="484" t="s">
        <v>1328</v>
      </c>
      <c r="F826" s="484" t="s">
        <v>1075</v>
      </c>
      <c r="G826" s="484" t="s">
        <v>1553</v>
      </c>
      <c r="H826" s="128"/>
      <c r="I826" s="128"/>
      <c r="J826" s="128"/>
      <c r="K826" s="128"/>
      <c r="L826" s="128"/>
      <c r="M826" s="128"/>
      <c r="N826" s="128"/>
      <c r="O826" s="128"/>
      <c r="P826" s="128"/>
      <c r="Q826" s="128"/>
      <c r="R826" s="128"/>
      <c r="S826" s="128"/>
      <c r="T826" s="128"/>
      <c r="U826" s="128"/>
      <c r="EY826" s="261"/>
      <c r="EZ826" s="2"/>
      <c r="FA826" s="2"/>
      <c r="FB826" s="261"/>
    </row>
    <row r="827" spans="1:158" customFormat="1" ht="4.5" hidden="1" customHeight="1" outlineLevel="1">
      <c r="A827" s="206"/>
      <c r="B827" s="207"/>
      <c r="C827" s="207"/>
      <c r="D827" s="208"/>
      <c r="E827" s="208"/>
      <c r="F827" s="208"/>
      <c r="G827" s="210"/>
      <c r="H827" s="128"/>
      <c r="I827" s="128"/>
      <c r="J827" s="128"/>
      <c r="K827" s="128"/>
      <c r="L827" s="128"/>
      <c r="M827" s="128"/>
      <c r="N827" s="128"/>
      <c r="O827" s="128"/>
      <c r="P827" s="128"/>
      <c r="Q827" s="128"/>
      <c r="R827" s="128"/>
      <c r="S827" s="128"/>
      <c r="T827" s="128"/>
      <c r="U827" s="128"/>
      <c r="EY827" s="261"/>
      <c r="EZ827" s="2"/>
      <c r="FA827" s="2"/>
      <c r="FB827" s="261"/>
    </row>
    <row r="828" spans="1:158" customFormat="1" hidden="1" outlineLevel="1">
      <c r="A828" s="314">
        <f>COUNTA(OrList)</f>
        <v>228</v>
      </c>
      <c r="B828" s="128"/>
      <c r="C828" s="128"/>
      <c r="D828" s="128"/>
      <c r="E828" s="50" t="s">
        <v>1329</v>
      </c>
      <c r="F828" s="128"/>
      <c r="G828" s="128"/>
      <c r="H828" s="128"/>
      <c r="I828" s="128"/>
      <c r="J828" s="128"/>
      <c r="K828" s="128"/>
      <c r="L828" s="128"/>
      <c r="M828" s="128"/>
      <c r="N828" s="128"/>
      <c r="O828" s="128"/>
      <c r="P828" s="128"/>
      <c r="Q828" s="128"/>
      <c r="R828" s="128"/>
      <c r="S828" s="128"/>
      <c r="T828" s="128"/>
      <c r="U828" s="128"/>
      <c r="EY828" s="261"/>
      <c r="EZ828" s="2"/>
      <c r="FA828" s="2"/>
      <c r="FB828" s="261"/>
    </row>
    <row r="829" spans="1:158">
      <c r="EY829" s="261"/>
      <c r="FB829" s="261"/>
    </row>
    <row r="830" spans="1:158" collapsed="1">
      <c r="A830" s="498" t="s">
        <v>1404</v>
      </c>
      <c r="B830" s="499"/>
      <c r="C830" s="499"/>
      <c r="D830" s="499"/>
      <c r="E830" s="499"/>
      <c r="F830" s="499"/>
      <c r="G830" s="499"/>
      <c r="H830" s="499"/>
      <c r="I830" s="499"/>
      <c r="J830" s="499"/>
      <c r="K830" s="499"/>
      <c r="L830" s="499"/>
      <c r="M830" s="499"/>
      <c r="N830" s="500"/>
      <c r="O830" s="500"/>
      <c r="P830" s="500"/>
      <c r="Q830" s="500"/>
      <c r="R830" s="500"/>
      <c r="S830" s="500"/>
      <c r="T830" s="500"/>
      <c r="U830" s="500"/>
      <c r="V830" s="500"/>
      <c r="W830" s="500"/>
      <c r="X830" s="500"/>
      <c r="Y830" s="500"/>
      <c r="Z830" s="500"/>
      <c r="AA830" s="500"/>
      <c r="AB830" s="500"/>
      <c r="AC830" s="500"/>
      <c r="AD830" s="500"/>
      <c r="AE830" s="500"/>
      <c r="AF830" s="500"/>
      <c r="AG830" s="500"/>
      <c r="AH830" s="500"/>
      <c r="AI830" s="500"/>
      <c r="AJ830" s="500"/>
      <c r="AK830" s="500"/>
      <c r="AL830" s="500"/>
      <c r="AM830" s="500"/>
      <c r="AN830" s="500"/>
      <c r="AO830" s="500"/>
      <c r="AP830" s="500"/>
      <c r="AQ830" s="500"/>
      <c r="AR830" s="500"/>
      <c r="AS830" s="500"/>
      <c r="AT830" s="500"/>
      <c r="AU830" s="500"/>
      <c r="AV830" s="500"/>
      <c r="AW830" s="500"/>
      <c r="AX830" s="500"/>
      <c r="AY830" s="500"/>
      <c r="AZ830" s="500"/>
      <c r="BA830" s="500"/>
      <c r="BB830" s="500"/>
      <c r="BC830" s="500"/>
      <c r="BD830" s="500"/>
      <c r="BE830" s="500"/>
      <c r="BF830" s="500"/>
      <c r="BG830" s="500"/>
      <c r="BH830" s="500"/>
      <c r="BI830" s="500"/>
      <c r="BJ830" s="500"/>
      <c r="BK830" s="500"/>
      <c r="BL830" s="500"/>
      <c r="BM830" s="500"/>
      <c r="BN830" s="500"/>
      <c r="BO830" s="500"/>
      <c r="BP830" s="500"/>
      <c r="BQ830" s="500"/>
      <c r="BR830" s="500"/>
      <c r="BS830" s="500"/>
      <c r="BT830" s="500"/>
      <c r="BU830" s="500"/>
      <c r="BV830" s="500"/>
      <c r="BW830" s="500"/>
      <c r="BX830" s="500"/>
      <c r="BY830" s="500"/>
      <c r="BZ830" s="500"/>
      <c r="CA830" s="500"/>
      <c r="CB830" s="500"/>
      <c r="CC830" s="500"/>
      <c r="CD830" s="500"/>
      <c r="CE830" s="500"/>
      <c r="CF830" s="500"/>
      <c r="CG830" s="500"/>
      <c r="CH830" s="500"/>
      <c r="CI830" s="500"/>
      <c r="CJ830" s="500"/>
      <c r="CK830" s="500"/>
      <c r="CL830" s="500"/>
      <c r="CM830" s="500"/>
      <c r="CN830" s="500"/>
      <c r="CO830" s="500"/>
      <c r="CP830" s="500"/>
      <c r="CQ830" s="500"/>
      <c r="CR830" s="500"/>
      <c r="CS830" s="500"/>
      <c r="CT830" s="500"/>
      <c r="CU830" s="500"/>
      <c r="CV830" s="500"/>
      <c r="CW830" s="500"/>
      <c r="CX830" s="500"/>
      <c r="CY830" s="500"/>
      <c r="CZ830" s="500"/>
      <c r="DA830" s="500"/>
      <c r="DB830" s="500"/>
      <c r="DC830" s="500"/>
      <c r="DD830" s="500"/>
      <c r="DE830" s="500"/>
      <c r="DF830" s="500"/>
      <c r="DG830" s="500"/>
      <c r="DH830" s="500"/>
      <c r="DI830" s="500"/>
      <c r="DJ830" s="500"/>
      <c r="DK830" s="500"/>
      <c r="DL830" s="500"/>
      <c r="DM830" s="500"/>
      <c r="DN830" s="500"/>
      <c r="DO830" s="500"/>
      <c r="DP830" s="500"/>
      <c r="DQ830" s="500"/>
      <c r="DR830" s="500"/>
      <c r="DS830" s="500"/>
      <c r="DT830" s="500"/>
      <c r="DU830" s="500"/>
      <c r="DV830" s="500"/>
      <c r="DW830" s="500"/>
      <c r="DX830" s="500"/>
      <c r="DY830" s="500"/>
      <c r="DZ830" s="500"/>
      <c r="EA830" s="500"/>
      <c r="EB830" s="500"/>
      <c r="EC830" s="500"/>
      <c r="ED830" s="500"/>
      <c r="EE830" s="500"/>
      <c r="EF830" s="500"/>
      <c r="EG830" s="500"/>
      <c r="EH830" s="500"/>
      <c r="EI830" s="500"/>
      <c r="EJ830" s="500"/>
      <c r="EK830" s="500"/>
      <c r="EL830" s="500"/>
      <c r="EM830" s="500"/>
      <c r="EN830" s="500"/>
      <c r="EO830" s="500"/>
      <c r="EP830" s="500"/>
      <c r="EQ830" s="500"/>
      <c r="ER830" s="500"/>
      <c r="ES830" s="500"/>
      <c r="ET830" s="500"/>
      <c r="EU830" s="500"/>
      <c r="EV830" s="500"/>
      <c r="EW830" s="500"/>
      <c r="EX830" s="500"/>
      <c r="EY830" s="500"/>
      <c r="EZ830" s="500"/>
      <c r="FA830" s="500"/>
      <c r="FB830" s="500"/>
    </row>
    <row r="831" spans="1:158" hidden="1" outlineLevel="1">
      <c r="A831" s="36"/>
      <c r="B831" s="36"/>
      <c r="C831" s="36"/>
      <c r="D831" s="36"/>
      <c r="P831" s="36"/>
      <c r="Q831" s="36"/>
      <c r="R831" s="36"/>
      <c r="S831" s="36"/>
      <c r="T831" s="36"/>
      <c r="U831" s="36"/>
      <c r="EY831" s="261"/>
      <c r="FB831" s="261"/>
    </row>
    <row r="832" spans="1:158" hidden="1" outlineLevel="1">
      <c r="A832" s="885" t="s">
        <v>1404</v>
      </c>
      <c r="B832" s="286" t="s">
        <v>39</v>
      </c>
      <c r="D832" s="178"/>
      <c r="E832" s="288" t="s">
        <v>790</v>
      </c>
      <c r="F832" s="288" t="s">
        <v>796</v>
      </c>
      <c r="G832" s="288" t="s">
        <v>2315</v>
      </c>
      <c r="H832" s="288" t="s">
        <v>2495</v>
      </c>
      <c r="P832" s="36"/>
      <c r="Q832" s="36"/>
      <c r="R832" s="36"/>
      <c r="S832" s="36"/>
      <c r="T832" s="36"/>
      <c r="U832" s="36"/>
      <c r="EY832" s="261"/>
      <c r="FB832" s="261"/>
    </row>
    <row r="833" spans="1:158" ht="5.0999999999999996" hidden="1" customHeight="1" outlineLevel="1">
      <c r="A833" s="208"/>
      <c r="B833" s="208"/>
      <c r="C833" s="208"/>
      <c r="D833" s="208"/>
      <c r="E833" s="349"/>
      <c r="F833" s="208"/>
      <c r="G833" s="208"/>
      <c r="H833" s="272"/>
      <c r="P833" s="36"/>
      <c r="Q833" s="36"/>
      <c r="R833" s="36"/>
      <c r="S833" s="36"/>
      <c r="T833" s="36"/>
      <c r="U833" s="36"/>
      <c r="EY833" s="261"/>
      <c r="FB833" s="261"/>
    </row>
    <row r="834" spans="1:158" ht="12.75" hidden="1" customHeight="1" outlineLevel="1">
      <c r="A834" s="2">
        <v>1</v>
      </c>
      <c r="B834" s="990" t="s">
        <v>1405</v>
      </c>
      <c r="C834" s="982"/>
      <c r="D834" s="983"/>
      <c r="E834" s="478" t="s">
        <v>1409</v>
      </c>
      <c r="F834" s="480"/>
      <c r="G834" s="472" t="s">
        <v>506</v>
      </c>
      <c r="H834" s="491">
        <v>0</v>
      </c>
      <c r="P834" s="36"/>
      <c r="Q834" s="36"/>
      <c r="R834" s="36"/>
      <c r="S834" s="36"/>
      <c r="T834" s="36"/>
      <c r="U834" s="36"/>
      <c r="EY834" s="261"/>
      <c r="FB834" s="261"/>
    </row>
    <row r="835" spans="1:158" ht="12.75" hidden="1" customHeight="1" outlineLevel="1">
      <c r="A835" s="2">
        <v>2</v>
      </c>
      <c r="B835" s="990" t="s">
        <v>1406</v>
      </c>
      <c r="C835" s="982"/>
      <c r="D835" s="983"/>
      <c r="E835" s="469" t="s">
        <v>1410</v>
      </c>
      <c r="F835" s="480"/>
      <c r="G835" s="472">
        <v>30</v>
      </c>
      <c r="H835" s="491">
        <v>1</v>
      </c>
      <c r="P835" s="36"/>
      <c r="Q835" s="36"/>
      <c r="R835" s="36"/>
      <c r="S835" s="36"/>
      <c r="T835" s="36"/>
      <c r="U835" s="36"/>
      <c r="EY835" s="261"/>
      <c r="FB835" s="261"/>
    </row>
    <row r="836" spans="1:158" ht="12.75" hidden="1" customHeight="1" outlineLevel="1">
      <c r="A836" s="2">
        <v>3</v>
      </c>
      <c r="B836" s="990" t="s">
        <v>1407</v>
      </c>
      <c r="C836" s="982"/>
      <c r="D836" s="983"/>
      <c r="E836" s="469" t="s">
        <v>2277</v>
      </c>
      <c r="F836" s="480"/>
      <c r="G836" s="472">
        <v>60</v>
      </c>
      <c r="H836" s="491">
        <v>2</v>
      </c>
      <c r="P836" s="36"/>
      <c r="Q836" s="36"/>
      <c r="R836" s="36"/>
      <c r="S836" s="36"/>
      <c r="T836" s="36"/>
      <c r="U836" s="36"/>
      <c r="EY836" s="261"/>
      <c r="FB836" s="261"/>
    </row>
    <row r="837" spans="1:158" ht="12.75" hidden="1" customHeight="1" outlineLevel="1">
      <c r="A837" s="2">
        <v>4</v>
      </c>
      <c r="B837" s="990" t="s">
        <v>1408</v>
      </c>
      <c r="C837" s="982"/>
      <c r="D837" s="983"/>
      <c r="E837" s="492" t="s">
        <v>1411</v>
      </c>
      <c r="F837" s="480"/>
      <c r="G837" s="472">
        <v>90</v>
      </c>
      <c r="H837" s="491">
        <v>3</v>
      </c>
      <c r="P837" s="36"/>
      <c r="Q837" s="36"/>
      <c r="R837" s="36"/>
      <c r="S837" s="36"/>
      <c r="T837" s="36"/>
      <c r="U837" s="36"/>
      <c r="EY837" s="261"/>
      <c r="FB837" s="261"/>
    </row>
    <row r="838" spans="1:158" ht="5.0999999999999996" hidden="1" customHeight="1" outlineLevel="1">
      <c r="A838" s="208"/>
      <c r="B838" s="208"/>
      <c r="C838" s="208"/>
      <c r="D838" s="208"/>
      <c r="E838" s="208"/>
      <c r="F838" s="208"/>
      <c r="G838" s="208"/>
      <c r="H838" s="272"/>
      <c r="P838" s="36"/>
      <c r="Q838" s="36"/>
      <c r="R838" s="36"/>
      <c r="S838" s="36"/>
      <c r="T838" s="36"/>
      <c r="U838" s="36"/>
      <c r="EY838" s="261"/>
      <c r="FB838" s="261"/>
    </row>
    <row r="839" spans="1:158" hidden="1" outlineLevel="1">
      <c r="A839" s="314">
        <f>COUNTA(RRList)</f>
        <v>4</v>
      </c>
      <c r="B839" s="36"/>
      <c r="E839" s="198" t="s">
        <v>2300</v>
      </c>
      <c r="P839" s="36"/>
      <c r="Q839" s="36"/>
      <c r="R839" s="36"/>
      <c r="S839" s="36"/>
      <c r="T839" s="36"/>
      <c r="U839" s="36"/>
      <c r="EY839" s="261"/>
      <c r="FB839" s="261"/>
    </row>
    <row r="840" spans="1:158">
      <c r="EY840" s="261"/>
      <c r="FB840" s="261"/>
    </row>
    <row r="841" spans="1:158" collapsed="1">
      <c r="A841" s="498" t="s">
        <v>1878</v>
      </c>
      <c r="B841" s="499"/>
      <c r="C841" s="499"/>
      <c r="D841" s="499"/>
      <c r="E841" s="499"/>
      <c r="F841" s="499"/>
      <c r="G841" s="499"/>
      <c r="H841" s="499"/>
      <c r="I841" s="499"/>
      <c r="J841" s="499"/>
      <c r="K841" s="499"/>
      <c r="L841" s="499"/>
      <c r="M841" s="499"/>
      <c r="N841" s="500"/>
      <c r="O841" s="500"/>
      <c r="P841" s="500"/>
      <c r="Q841" s="500"/>
      <c r="R841" s="500"/>
      <c r="S841" s="500"/>
      <c r="T841" s="500"/>
      <c r="U841" s="500"/>
      <c r="V841" s="500"/>
      <c r="W841" s="500"/>
      <c r="X841" s="500"/>
      <c r="Y841" s="500"/>
      <c r="Z841" s="500"/>
      <c r="AA841" s="500"/>
      <c r="AB841" s="500"/>
      <c r="AC841" s="500"/>
      <c r="AD841" s="500"/>
      <c r="AE841" s="500"/>
      <c r="AF841" s="500"/>
      <c r="AG841" s="500"/>
      <c r="AH841" s="500"/>
      <c r="AI841" s="500"/>
      <c r="AJ841" s="500"/>
      <c r="AK841" s="500"/>
      <c r="AL841" s="500"/>
      <c r="AM841" s="500"/>
      <c r="AN841" s="500"/>
      <c r="AO841" s="500"/>
      <c r="AP841" s="500"/>
      <c r="AQ841" s="500"/>
      <c r="AR841" s="500"/>
      <c r="AS841" s="500"/>
      <c r="AT841" s="500"/>
      <c r="AU841" s="500"/>
      <c r="AV841" s="500"/>
      <c r="AW841" s="500"/>
      <c r="AX841" s="500"/>
      <c r="AY841" s="500"/>
      <c r="AZ841" s="500"/>
      <c r="BA841" s="500"/>
      <c r="BB841" s="500"/>
      <c r="BC841" s="500"/>
      <c r="BD841" s="500"/>
      <c r="BE841" s="500"/>
      <c r="BF841" s="500"/>
      <c r="BG841" s="500"/>
      <c r="BH841" s="500"/>
      <c r="BI841" s="500"/>
      <c r="BJ841" s="500"/>
      <c r="BK841" s="500"/>
      <c r="BL841" s="500"/>
      <c r="BM841" s="500"/>
      <c r="BN841" s="500"/>
      <c r="BO841" s="500"/>
      <c r="BP841" s="500"/>
      <c r="BQ841" s="500"/>
      <c r="BR841" s="500"/>
      <c r="BS841" s="500"/>
      <c r="BT841" s="500"/>
      <c r="BU841" s="500"/>
      <c r="BV841" s="500"/>
      <c r="BW841" s="500"/>
      <c r="BX841" s="500"/>
      <c r="BY841" s="500"/>
      <c r="BZ841" s="500"/>
      <c r="CA841" s="500"/>
      <c r="CB841" s="500"/>
      <c r="CC841" s="500"/>
      <c r="CD841" s="500"/>
      <c r="CE841" s="500"/>
      <c r="CF841" s="500"/>
      <c r="CG841" s="500"/>
      <c r="CH841" s="500"/>
      <c r="CI841" s="500"/>
      <c r="CJ841" s="500"/>
      <c r="CK841" s="500"/>
      <c r="CL841" s="500"/>
      <c r="CM841" s="500"/>
      <c r="CN841" s="500"/>
      <c r="CO841" s="500"/>
      <c r="CP841" s="500"/>
      <c r="CQ841" s="500"/>
      <c r="CR841" s="500"/>
      <c r="CS841" s="500"/>
      <c r="CT841" s="500"/>
      <c r="CU841" s="500"/>
      <c r="CV841" s="500"/>
      <c r="CW841" s="500"/>
      <c r="CX841" s="500"/>
      <c r="CY841" s="500"/>
      <c r="CZ841" s="500"/>
      <c r="DA841" s="500"/>
      <c r="DB841" s="500"/>
      <c r="DC841" s="500"/>
      <c r="DD841" s="500"/>
      <c r="DE841" s="500"/>
      <c r="DF841" s="500"/>
      <c r="DG841" s="500"/>
      <c r="DH841" s="500"/>
      <c r="DI841" s="500"/>
      <c r="DJ841" s="500"/>
      <c r="DK841" s="500"/>
      <c r="DL841" s="500"/>
      <c r="DM841" s="500"/>
      <c r="DN841" s="500"/>
      <c r="DO841" s="500"/>
      <c r="DP841" s="500"/>
      <c r="DQ841" s="500"/>
      <c r="DR841" s="500"/>
      <c r="DS841" s="500"/>
      <c r="DT841" s="500"/>
      <c r="DU841" s="500"/>
      <c r="DV841" s="500"/>
      <c r="DW841" s="500"/>
      <c r="DX841" s="500"/>
      <c r="DY841" s="500"/>
      <c r="DZ841" s="500"/>
      <c r="EA841" s="500"/>
      <c r="EB841" s="500"/>
      <c r="EC841" s="500"/>
      <c r="ED841" s="500"/>
      <c r="EE841" s="500"/>
      <c r="EF841" s="500"/>
      <c r="EG841" s="500"/>
      <c r="EH841" s="500"/>
      <c r="EI841" s="500"/>
      <c r="EJ841" s="500"/>
      <c r="EK841" s="500"/>
      <c r="EL841" s="500"/>
      <c r="EM841" s="500"/>
      <c r="EN841" s="500"/>
      <c r="EO841" s="500"/>
      <c r="EP841" s="500"/>
      <c r="EQ841" s="500"/>
      <c r="ER841" s="500"/>
      <c r="ES841" s="500"/>
      <c r="ET841" s="500"/>
      <c r="EU841" s="500"/>
      <c r="EV841" s="500"/>
      <c r="EW841" s="500"/>
      <c r="EX841" s="500"/>
      <c r="EY841" s="500"/>
      <c r="EZ841" s="500"/>
      <c r="FA841" s="500"/>
      <c r="FB841" s="500"/>
    </row>
    <row r="842" spans="1:158" hidden="1" outlineLevel="1">
      <c r="A842" s="36"/>
      <c r="B842" s="36"/>
      <c r="C842" s="36"/>
      <c r="D842" s="36"/>
      <c r="P842" s="36"/>
      <c r="Q842" s="36"/>
      <c r="R842" s="36"/>
      <c r="S842" s="36"/>
      <c r="T842" s="36"/>
      <c r="U842" s="36"/>
      <c r="EY842" s="261"/>
      <c r="FB842" s="261"/>
    </row>
    <row r="843" spans="1:158" hidden="1" outlineLevel="1">
      <c r="A843" s="885" t="s">
        <v>1975</v>
      </c>
      <c r="B843" s="286" t="s">
        <v>39</v>
      </c>
      <c r="E843" s="288" t="s">
        <v>790</v>
      </c>
      <c r="P843" s="36"/>
      <c r="Q843" s="36"/>
      <c r="R843" s="36"/>
      <c r="S843" s="36"/>
      <c r="T843" s="36"/>
      <c r="U843" s="36"/>
      <c r="EY843" s="261"/>
      <c r="FB843" s="261"/>
    </row>
    <row r="844" spans="1:158" ht="5.0999999999999996" hidden="1" customHeight="1" outlineLevel="1">
      <c r="A844" s="208"/>
      <c r="B844" s="208"/>
      <c r="C844" s="208"/>
      <c r="D844" s="208"/>
      <c r="E844" s="501"/>
      <c r="P844" s="36"/>
      <c r="Q844" s="36"/>
      <c r="R844" s="36"/>
      <c r="S844" s="36"/>
      <c r="T844" s="36"/>
      <c r="U844" s="36"/>
      <c r="EY844" s="261"/>
      <c r="FB844" s="261"/>
    </row>
    <row r="845" spans="1:158" ht="12.75" hidden="1" customHeight="1" outlineLevel="1">
      <c r="A845" s="2">
        <v>1</v>
      </c>
      <c r="B845" s="981" t="s">
        <v>2424</v>
      </c>
      <c r="C845" s="982"/>
      <c r="D845" s="983"/>
      <c r="E845" s="469" t="s">
        <v>2425</v>
      </c>
      <c r="P845" s="36"/>
      <c r="Q845" s="36"/>
      <c r="R845" s="36"/>
      <c r="S845" s="36"/>
      <c r="T845" s="36"/>
      <c r="U845" s="36"/>
      <c r="EY845" s="261"/>
      <c r="FB845" s="261"/>
    </row>
    <row r="846" spans="1:158" ht="12.75" hidden="1" customHeight="1" outlineLevel="1">
      <c r="A846" s="2">
        <v>2</v>
      </c>
      <c r="B846" s="981" t="s">
        <v>1879</v>
      </c>
      <c r="C846" s="982"/>
      <c r="D846" s="983"/>
      <c r="E846" s="469" t="s">
        <v>2426</v>
      </c>
      <c r="P846" s="36"/>
      <c r="Q846" s="36"/>
      <c r="R846" s="36"/>
      <c r="S846" s="36"/>
      <c r="T846" s="36"/>
      <c r="U846" s="36"/>
      <c r="EY846" s="261"/>
      <c r="FB846" s="261"/>
    </row>
    <row r="847" spans="1:158" ht="12.75" hidden="1" customHeight="1" outlineLevel="1">
      <c r="A847" s="2">
        <v>3</v>
      </c>
      <c r="B847" s="981" t="s">
        <v>2535</v>
      </c>
      <c r="C847" s="982"/>
      <c r="D847" s="983"/>
      <c r="E847" s="469" t="s">
        <v>2370</v>
      </c>
      <c r="P847" s="36"/>
      <c r="Q847" s="36"/>
      <c r="R847" s="36"/>
      <c r="S847" s="36"/>
      <c r="T847" s="36"/>
      <c r="U847" s="36"/>
      <c r="EY847" s="261"/>
      <c r="FB847" s="261"/>
    </row>
    <row r="848" spans="1:158" ht="12.75" hidden="1" customHeight="1" outlineLevel="1">
      <c r="A848" s="2">
        <v>4</v>
      </c>
      <c r="B848" s="981" t="s">
        <v>1880</v>
      </c>
      <c r="C848" s="982"/>
      <c r="D848" s="983"/>
      <c r="E848" s="469" t="s">
        <v>2428</v>
      </c>
      <c r="P848" s="36"/>
      <c r="Q848" s="36"/>
      <c r="R848" s="36"/>
      <c r="S848" s="36"/>
      <c r="T848" s="36"/>
      <c r="U848" s="36"/>
      <c r="EY848" s="261"/>
      <c r="FB848" s="261"/>
    </row>
    <row r="849" spans="1:159" ht="12.75" hidden="1" customHeight="1" outlineLevel="1">
      <c r="A849" s="2">
        <v>5</v>
      </c>
      <c r="B849" s="981" t="s">
        <v>2536</v>
      </c>
      <c r="C849" s="982"/>
      <c r="D849" s="983"/>
      <c r="E849" s="469" t="s">
        <v>2537</v>
      </c>
      <c r="P849" s="36"/>
      <c r="Q849" s="36"/>
      <c r="R849" s="36"/>
      <c r="S849" s="36"/>
      <c r="T849" s="36"/>
      <c r="U849" s="36"/>
      <c r="EY849" s="261"/>
      <c r="FB849" s="261"/>
    </row>
    <row r="850" spans="1:159" ht="12.75" hidden="1" customHeight="1" outlineLevel="1">
      <c r="A850" s="2">
        <v>6</v>
      </c>
      <c r="B850" s="981" t="s">
        <v>1868</v>
      </c>
      <c r="C850" s="982"/>
      <c r="D850" s="983"/>
      <c r="E850" s="469" t="s">
        <v>2432</v>
      </c>
      <c r="P850" s="36"/>
      <c r="Q850" s="36"/>
      <c r="R850" s="36"/>
      <c r="S850" s="36"/>
      <c r="T850" s="36"/>
      <c r="U850" s="36"/>
      <c r="EY850" s="261"/>
      <c r="FB850" s="261"/>
    </row>
    <row r="851" spans="1:159" ht="12.75" hidden="1" customHeight="1" outlineLevel="1">
      <c r="A851" s="2">
        <v>7</v>
      </c>
      <c r="B851" s="981" t="s">
        <v>2534</v>
      </c>
      <c r="C851" s="982"/>
      <c r="D851" s="983"/>
      <c r="E851" s="469" t="s">
        <v>2368</v>
      </c>
      <c r="P851" s="36"/>
      <c r="Q851" s="36"/>
      <c r="R851" s="36"/>
      <c r="S851" s="36"/>
      <c r="T851" s="36"/>
      <c r="U851" s="36"/>
      <c r="EY851" s="261"/>
      <c r="FB851" s="261"/>
    </row>
    <row r="852" spans="1:159" ht="12.75" hidden="1" customHeight="1" outlineLevel="1">
      <c r="A852" s="2">
        <v>8</v>
      </c>
      <c r="B852" s="981" t="s">
        <v>1872</v>
      </c>
      <c r="C852" s="982"/>
      <c r="D852" s="983"/>
      <c r="E852" s="469" t="s">
        <v>2433</v>
      </c>
      <c r="P852" s="36"/>
      <c r="Q852" s="36"/>
      <c r="R852" s="36"/>
      <c r="S852" s="36"/>
      <c r="T852" s="36"/>
      <c r="U852" s="36"/>
      <c r="EY852" s="261"/>
      <c r="FB852" s="261"/>
    </row>
    <row r="853" spans="1:159" ht="12.75" hidden="1" customHeight="1" outlineLevel="1">
      <c r="A853" s="2">
        <v>9</v>
      </c>
      <c r="B853" s="981" t="s">
        <v>97</v>
      </c>
      <c r="C853" s="982"/>
      <c r="D853" s="983"/>
      <c r="E853" s="492" t="s">
        <v>97</v>
      </c>
      <c r="P853" s="36"/>
      <c r="Q853" s="36"/>
      <c r="R853" s="36"/>
      <c r="S853" s="36"/>
      <c r="T853" s="36"/>
      <c r="U853" s="36"/>
      <c r="EY853" s="261"/>
      <c r="FB853" s="261"/>
    </row>
    <row r="854" spans="1:159" ht="5.0999999999999996" hidden="1" customHeight="1" outlineLevel="1">
      <c r="A854" s="208"/>
      <c r="B854" s="208"/>
      <c r="C854" s="208"/>
      <c r="D854" s="208"/>
      <c r="E854" s="210"/>
      <c r="P854" s="36"/>
      <c r="Q854" s="36"/>
      <c r="R854" s="36"/>
      <c r="S854" s="36"/>
      <c r="T854" s="36"/>
      <c r="U854" s="36"/>
      <c r="EY854" s="261"/>
      <c r="FB854" s="261"/>
    </row>
    <row r="855" spans="1:159" hidden="1" outlineLevel="1">
      <c r="A855" s="314">
        <f>COUNTA(PAList)</f>
        <v>9</v>
      </c>
      <c r="B855" s="198"/>
      <c r="C855" s="36"/>
      <c r="E855" s="198" t="s">
        <v>2301</v>
      </c>
      <c r="P855" s="36"/>
      <c r="Q855" s="36"/>
      <c r="R855" s="36"/>
      <c r="S855" s="36"/>
      <c r="T855" s="36"/>
      <c r="U855" s="36"/>
      <c r="EY855" s="261"/>
      <c r="FB855" s="261"/>
    </row>
    <row r="856" spans="1:159">
      <c r="EY856" s="261"/>
      <c r="FB856" s="261"/>
    </row>
    <row r="857" spans="1:159" customFormat="1" collapsed="1">
      <c r="A857" s="498" t="s">
        <v>173</v>
      </c>
      <c r="B857" s="499"/>
      <c r="C857" s="499"/>
      <c r="D857" s="499"/>
      <c r="E857" s="499"/>
      <c r="F857" s="499"/>
      <c r="G857" s="499"/>
      <c r="H857" s="499"/>
      <c r="I857" s="499"/>
      <c r="J857" s="499"/>
      <c r="K857" s="499"/>
      <c r="L857" s="499"/>
      <c r="M857" s="499"/>
      <c r="N857" s="500"/>
      <c r="O857" s="500"/>
      <c r="P857" s="500"/>
      <c r="Q857" s="500"/>
      <c r="R857" s="500"/>
      <c r="S857" s="500"/>
      <c r="T857" s="500"/>
      <c r="U857" s="500"/>
      <c r="V857" s="500"/>
      <c r="W857" s="500"/>
      <c r="X857" s="500"/>
      <c r="Y857" s="500"/>
      <c r="Z857" s="500"/>
      <c r="AA857" s="500"/>
      <c r="AB857" s="500"/>
      <c r="AC857" s="500"/>
      <c r="AD857" s="500"/>
      <c r="AE857" s="500"/>
      <c r="AF857" s="500"/>
      <c r="AG857" s="500"/>
      <c r="AH857" s="500"/>
      <c r="AI857" s="500"/>
      <c r="AJ857" s="500"/>
      <c r="AK857" s="500"/>
      <c r="AL857" s="500"/>
      <c r="AM857" s="500"/>
      <c r="AN857" s="500"/>
      <c r="AO857" s="500"/>
      <c r="AP857" s="500"/>
      <c r="AQ857" s="500"/>
      <c r="AR857" s="500"/>
      <c r="AS857" s="500"/>
      <c r="AT857" s="500"/>
      <c r="AU857" s="500"/>
      <c r="AV857" s="500"/>
      <c r="AW857" s="500"/>
      <c r="AX857" s="500"/>
      <c r="AY857" s="500"/>
      <c r="AZ857" s="500"/>
      <c r="BA857" s="500"/>
      <c r="BB857" s="500"/>
      <c r="BC857" s="500"/>
      <c r="BD857" s="500"/>
      <c r="BE857" s="500"/>
      <c r="BF857" s="500"/>
      <c r="BG857" s="500"/>
      <c r="BH857" s="500"/>
      <c r="BI857" s="500"/>
      <c r="BJ857" s="500"/>
      <c r="BK857" s="500"/>
      <c r="BL857" s="500"/>
      <c r="BM857" s="500"/>
      <c r="BN857" s="500"/>
      <c r="BO857" s="500"/>
      <c r="BP857" s="500"/>
      <c r="BQ857" s="500"/>
      <c r="BR857" s="500"/>
      <c r="BS857" s="500"/>
      <c r="BT857" s="500"/>
      <c r="BU857" s="500"/>
      <c r="BV857" s="500"/>
      <c r="BW857" s="500"/>
      <c r="BX857" s="500"/>
      <c r="BY857" s="500"/>
      <c r="BZ857" s="500"/>
      <c r="CA857" s="500"/>
      <c r="CB857" s="500"/>
      <c r="CC857" s="500"/>
      <c r="CD857" s="500"/>
      <c r="CE857" s="500"/>
      <c r="CF857" s="500"/>
      <c r="CG857" s="500"/>
      <c r="CH857" s="500"/>
      <c r="CI857" s="500"/>
      <c r="CJ857" s="500"/>
      <c r="CK857" s="500"/>
      <c r="CL857" s="500"/>
      <c r="CM857" s="500"/>
      <c r="CN857" s="500"/>
      <c r="CO857" s="500"/>
      <c r="CP857" s="500"/>
      <c r="CQ857" s="500"/>
      <c r="CR857" s="500"/>
      <c r="CS857" s="500"/>
      <c r="CT857" s="500"/>
      <c r="CU857" s="500"/>
      <c r="CV857" s="500"/>
      <c r="CW857" s="500"/>
      <c r="CX857" s="500"/>
      <c r="CY857" s="500"/>
      <c r="CZ857" s="500"/>
      <c r="DA857" s="500"/>
      <c r="DB857" s="500"/>
      <c r="DC857" s="500"/>
      <c r="DD857" s="500"/>
      <c r="DE857" s="500"/>
      <c r="DF857" s="500"/>
      <c r="DG857" s="500"/>
      <c r="DH857" s="500"/>
      <c r="DI857" s="500"/>
      <c r="DJ857" s="500"/>
      <c r="DK857" s="500"/>
      <c r="DL857" s="500"/>
      <c r="DM857" s="500"/>
      <c r="DN857" s="500"/>
      <c r="DO857" s="500"/>
      <c r="DP857" s="500"/>
      <c r="DQ857" s="500"/>
      <c r="DR857" s="500"/>
      <c r="DS857" s="500"/>
      <c r="DT857" s="500"/>
      <c r="DU857" s="500"/>
      <c r="DV857" s="500"/>
      <c r="DW857" s="500"/>
      <c r="DX857" s="500"/>
      <c r="DY857" s="500"/>
      <c r="DZ857" s="500"/>
      <c r="EA857" s="500"/>
      <c r="EB857" s="500"/>
      <c r="EC857" s="500"/>
      <c r="ED857" s="500"/>
      <c r="EE857" s="500"/>
      <c r="EF857" s="500"/>
      <c r="EG857" s="500"/>
      <c r="EH857" s="500"/>
      <c r="EI857" s="500"/>
      <c r="EJ857" s="500"/>
      <c r="EK857" s="500"/>
      <c r="EL857" s="500"/>
      <c r="EM857" s="500"/>
      <c r="EN857" s="500"/>
      <c r="EO857" s="500"/>
      <c r="EP857" s="500"/>
      <c r="EQ857" s="500"/>
      <c r="ER857" s="500"/>
      <c r="ES857" s="500"/>
      <c r="ET857" s="500"/>
      <c r="EU857" s="500"/>
      <c r="EV857" s="500"/>
      <c r="EW857" s="500"/>
      <c r="EX857" s="500"/>
      <c r="EY857" s="500"/>
      <c r="EZ857" s="500"/>
      <c r="FA857" s="500"/>
      <c r="FB857" s="500"/>
    </row>
    <row r="858" spans="1:159" customFormat="1" hidden="1" outlineLevel="1">
      <c r="A858" s="127"/>
      <c r="B858" s="127"/>
      <c r="C858" s="127"/>
      <c r="D858" s="127"/>
      <c r="E858" s="127"/>
      <c r="F858" s="127"/>
      <c r="G858" s="127"/>
      <c r="H858" s="127"/>
      <c r="I858" s="127"/>
      <c r="J858" s="127"/>
      <c r="K858" s="127"/>
      <c r="L858" s="127"/>
      <c r="M858" s="127"/>
      <c r="N858" s="127"/>
      <c r="O858" s="127"/>
      <c r="P858" s="127"/>
      <c r="Q858" s="128"/>
      <c r="R858" s="128"/>
      <c r="S858" s="128"/>
      <c r="T858" s="128"/>
      <c r="U858" s="128"/>
      <c r="EY858" s="261"/>
      <c r="EZ858" s="2"/>
      <c r="FA858" s="2"/>
      <c r="FB858" s="261"/>
      <c r="FC858" s="2"/>
    </row>
    <row r="859" spans="1:159" customFormat="1" hidden="1" outlineLevel="1">
      <c r="A859" s="885" t="s">
        <v>173</v>
      </c>
      <c r="B859" s="286" t="s">
        <v>39</v>
      </c>
      <c r="C859" s="36"/>
      <c r="D859" s="36"/>
      <c r="E859" s="288" t="s">
        <v>790</v>
      </c>
      <c r="F859" s="288" t="s">
        <v>796</v>
      </c>
      <c r="G859" s="128"/>
      <c r="H859" s="128"/>
      <c r="I859" s="128"/>
      <c r="J859" s="128"/>
      <c r="K859" s="128"/>
      <c r="L859" s="128"/>
      <c r="M859" s="128"/>
      <c r="N859" s="128"/>
      <c r="O859" s="128"/>
      <c r="P859" s="128"/>
      <c r="Q859" s="128"/>
      <c r="R859" s="128"/>
      <c r="S859" s="128"/>
      <c r="T859" s="128"/>
      <c r="U859" s="128"/>
      <c r="EY859" s="261"/>
      <c r="EZ859" s="2"/>
      <c r="FA859" s="2"/>
      <c r="FB859" s="261"/>
      <c r="FC859" s="2"/>
    </row>
    <row r="860" spans="1:159" customFormat="1" ht="4.5" hidden="1" customHeight="1" outlineLevel="1">
      <c r="A860" s="206"/>
      <c r="B860" s="207"/>
      <c r="C860" s="207"/>
      <c r="D860" s="208"/>
      <c r="E860" s="349"/>
      <c r="F860" s="210"/>
      <c r="G860" s="128"/>
      <c r="H860" s="128"/>
      <c r="I860" s="128"/>
      <c r="J860" s="128"/>
      <c r="K860" s="128"/>
      <c r="L860" s="128"/>
      <c r="M860" s="128"/>
      <c r="N860" s="128"/>
      <c r="O860" s="128"/>
      <c r="P860" s="128"/>
      <c r="Q860" s="128"/>
      <c r="R860" s="128"/>
      <c r="S860" s="128"/>
      <c r="T860" s="128"/>
      <c r="U860" s="128"/>
      <c r="EY860" s="261"/>
      <c r="EZ860" s="2"/>
      <c r="FA860" s="2"/>
      <c r="FB860" s="261"/>
      <c r="FC860" s="2"/>
    </row>
    <row r="861" spans="1:159" customFormat="1" hidden="1" outlineLevel="1">
      <c r="A861" s="128">
        <v>1</v>
      </c>
      <c r="B861" s="981" t="s">
        <v>1833</v>
      </c>
      <c r="C861" s="982"/>
      <c r="D861" s="983"/>
      <c r="E861" s="482" t="s">
        <v>1677</v>
      </c>
      <c r="F861" s="482" t="s">
        <v>1833</v>
      </c>
      <c r="G861" s="128"/>
      <c r="H861" s="128"/>
      <c r="I861" s="128"/>
      <c r="J861" s="128"/>
      <c r="K861" s="128"/>
      <c r="L861" s="128"/>
      <c r="M861" s="128"/>
      <c r="N861" s="128"/>
      <c r="O861" s="128"/>
      <c r="P861" s="128"/>
      <c r="Q861" s="128"/>
      <c r="R861" s="128"/>
      <c r="S861" s="128"/>
      <c r="T861" s="128"/>
      <c r="U861" s="128"/>
      <c r="EY861" s="261"/>
      <c r="EZ861" s="2"/>
      <c r="FA861" s="2"/>
      <c r="FB861" s="261"/>
      <c r="FC861" s="2"/>
    </row>
    <row r="862" spans="1:159" customFormat="1" hidden="1" outlineLevel="1">
      <c r="A862" s="128">
        <v>2</v>
      </c>
      <c r="B862" s="981" t="s">
        <v>1676</v>
      </c>
      <c r="C862" s="982"/>
      <c r="D862" s="983"/>
      <c r="E862" s="482" t="s">
        <v>1676</v>
      </c>
      <c r="F862" s="482" t="s">
        <v>1676</v>
      </c>
      <c r="G862" s="128"/>
      <c r="H862" s="128"/>
      <c r="I862" s="128"/>
      <c r="J862" s="128"/>
      <c r="K862" s="128"/>
      <c r="L862" s="128"/>
      <c r="M862" s="128"/>
      <c r="N862" s="128"/>
      <c r="O862" s="128"/>
      <c r="P862" s="128"/>
      <c r="Q862" s="128"/>
      <c r="R862" s="128"/>
      <c r="S862" s="128"/>
      <c r="T862" s="128"/>
      <c r="U862" s="128"/>
      <c r="EY862" s="261"/>
      <c r="EZ862" s="2"/>
      <c r="FA862" s="2"/>
      <c r="FB862" s="261"/>
      <c r="FC862" s="2"/>
    </row>
    <row r="863" spans="1:159" customFormat="1" hidden="1" outlineLevel="1">
      <c r="A863" s="128">
        <v>3</v>
      </c>
      <c r="B863" s="981" t="s">
        <v>1832</v>
      </c>
      <c r="C863" s="982"/>
      <c r="D863" s="983"/>
      <c r="E863" s="482" t="s">
        <v>1675</v>
      </c>
      <c r="F863" s="482" t="s">
        <v>1832</v>
      </c>
      <c r="G863" s="128"/>
      <c r="H863" s="128"/>
      <c r="I863" s="128"/>
      <c r="J863" s="128"/>
      <c r="K863" s="128"/>
      <c r="L863" s="128"/>
      <c r="M863" s="128"/>
      <c r="N863" s="128"/>
      <c r="O863" s="128"/>
      <c r="P863" s="128"/>
      <c r="Q863" s="128"/>
      <c r="R863" s="128"/>
      <c r="S863" s="128"/>
      <c r="T863" s="128"/>
      <c r="U863" s="128"/>
      <c r="EY863" s="261"/>
      <c r="EZ863" s="2"/>
      <c r="FA863" s="2"/>
      <c r="FB863" s="261"/>
      <c r="FC863" s="2"/>
    </row>
    <row r="864" spans="1:159" customFormat="1" hidden="1" outlineLevel="1">
      <c r="A864" s="284">
        <v>4</v>
      </c>
      <c r="B864" s="981" t="s">
        <v>1820</v>
      </c>
      <c r="C864" s="982"/>
      <c r="D864" s="983"/>
      <c r="E864" s="483" t="s">
        <v>1820</v>
      </c>
      <c r="F864" s="483" t="s">
        <v>1820</v>
      </c>
      <c r="G864" s="128"/>
      <c r="H864" s="128"/>
      <c r="I864" s="128"/>
      <c r="J864" s="128"/>
      <c r="K864" s="128"/>
      <c r="L864" s="128"/>
      <c r="M864" s="128"/>
      <c r="N864" s="128"/>
      <c r="O864" s="128"/>
      <c r="P864" s="128"/>
      <c r="Q864" s="128"/>
      <c r="R864" s="128"/>
      <c r="S864" s="128"/>
      <c r="T864" s="128"/>
      <c r="U864" s="128"/>
      <c r="EY864" s="261"/>
      <c r="EZ864" s="2"/>
      <c r="FA864" s="2"/>
      <c r="FB864" s="261"/>
      <c r="FC864" s="2"/>
    </row>
    <row r="865" spans="1:159" customFormat="1" hidden="1" outlineLevel="1">
      <c r="A865" s="284">
        <v>5</v>
      </c>
      <c r="B865" s="981" t="s">
        <v>1821</v>
      </c>
      <c r="C865" s="982"/>
      <c r="D865" s="983"/>
      <c r="E865" s="483" t="s">
        <v>1821</v>
      </c>
      <c r="F865" s="483" t="s">
        <v>1821</v>
      </c>
      <c r="G865" s="128"/>
      <c r="H865" s="128"/>
      <c r="I865" s="128"/>
      <c r="J865" s="128"/>
      <c r="K865" s="128"/>
      <c r="L865" s="128"/>
      <c r="M865" s="128"/>
      <c r="N865" s="128"/>
      <c r="O865" s="128"/>
      <c r="P865" s="128"/>
      <c r="Q865" s="128"/>
      <c r="R865" s="128"/>
      <c r="S865" s="128"/>
      <c r="T865" s="128"/>
      <c r="U865" s="128"/>
      <c r="EY865" s="261"/>
      <c r="EZ865" s="2"/>
      <c r="FA865" s="2"/>
      <c r="FB865" s="261"/>
      <c r="FC865" s="2"/>
    </row>
    <row r="866" spans="1:159" customFormat="1" hidden="1" outlineLevel="1">
      <c r="A866" s="284">
        <v>6</v>
      </c>
      <c r="B866" s="981" t="s">
        <v>1678</v>
      </c>
      <c r="C866" s="982"/>
      <c r="D866" s="983"/>
      <c r="E866" s="483" t="s">
        <v>1678</v>
      </c>
      <c r="F866" s="483" t="s">
        <v>1678</v>
      </c>
      <c r="G866" s="128"/>
      <c r="H866" s="128"/>
      <c r="I866" s="128"/>
      <c r="J866" s="128"/>
      <c r="K866" s="128"/>
      <c r="L866" s="128"/>
      <c r="M866" s="128"/>
      <c r="N866" s="128"/>
      <c r="O866" s="128"/>
      <c r="P866" s="128"/>
      <c r="Q866" s="128"/>
      <c r="R866" s="128"/>
      <c r="S866" s="128"/>
      <c r="T866" s="128"/>
      <c r="U866" s="128"/>
      <c r="EY866" s="261"/>
      <c r="EZ866" s="2"/>
      <c r="FA866" s="2"/>
      <c r="FB866" s="261"/>
      <c r="FC866" s="2"/>
    </row>
    <row r="867" spans="1:159" customFormat="1" hidden="1" outlineLevel="1">
      <c r="A867" s="284">
        <v>7</v>
      </c>
      <c r="B867" s="981" t="s">
        <v>1674</v>
      </c>
      <c r="C867" s="982"/>
      <c r="D867" s="983"/>
      <c r="E867" s="482" t="s">
        <v>1674</v>
      </c>
      <c r="F867" s="482" t="s">
        <v>1674</v>
      </c>
      <c r="G867" s="128"/>
      <c r="H867" s="128"/>
      <c r="I867" s="128"/>
      <c r="J867" s="128"/>
      <c r="K867" s="128"/>
      <c r="L867" s="128"/>
      <c r="M867" s="128"/>
      <c r="N867" s="128"/>
      <c r="O867" s="128"/>
      <c r="P867" s="128"/>
      <c r="Q867" s="128"/>
      <c r="R867" s="128"/>
      <c r="S867" s="128"/>
      <c r="T867" s="128"/>
      <c r="U867" s="128"/>
      <c r="EY867" s="261"/>
      <c r="EZ867" s="2"/>
      <c r="FA867" s="2"/>
      <c r="FB867" s="261"/>
      <c r="FC867" s="2"/>
    </row>
    <row r="868" spans="1:159" customFormat="1" hidden="1" outlineLevel="1">
      <c r="A868" s="284">
        <v>8</v>
      </c>
      <c r="B868" s="981" t="s">
        <v>1666</v>
      </c>
      <c r="C868" s="982"/>
      <c r="D868" s="983"/>
      <c r="E868" s="482" t="s">
        <v>1666</v>
      </c>
      <c r="F868" s="482" t="s">
        <v>1666</v>
      </c>
      <c r="G868" s="128"/>
      <c r="H868" s="128"/>
      <c r="I868" s="128"/>
      <c r="J868" s="128"/>
      <c r="K868" s="128"/>
      <c r="L868" s="128"/>
      <c r="M868" s="128"/>
      <c r="N868" s="128"/>
      <c r="O868" s="128"/>
      <c r="P868" s="128"/>
      <c r="Q868" s="128"/>
      <c r="R868" s="128"/>
      <c r="S868" s="128"/>
      <c r="T868" s="128"/>
      <c r="U868" s="128"/>
      <c r="EY868" s="261"/>
      <c r="EZ868" s="2"/>
      <c r="FA868" s="2"/>
      <c r="FB868" s="261"/>
      <c r="FC868" s="2"/>
    </row>
    <row r="869" spans="1:159" customFormat="1" ht="4.5" hidden="1" customHeight="1" outlineLevel="1">
      <c r="A869" s="206"/>
      <c r="B869" s="207"/>
      <c r="C869" s="207"/>
      <c r="D869" s="208"/>
      <c r="E869" s="208"/>
      <c r="F869" s="210"/>
      <c r="G869" s="128"/>
      <c r="H869" s="128"/>
      <c r="I869" s="128"/>
      <c r="J869" s="128"/>
      <c r="K869" s="128"/>
      <c r="L869" s="128"/>
      <c r="M869" s="128"/>
      <c r="N869" s="128"/>
      <c r="O869" s="128"/>
      <c r="P869" s="128"/>
      <c r="Q869" s="128"/>
      <c r="R869" s="128"/>
      <c r="S869" s="128"/>
      <c r="T869" s="128"/>
      <c r="U869" s="128"/>
      <c r="EY869" s="261"/>
      <c r="EZ869" s="2"/>
      <c r="FA869" s="2"/>
      <c r="FB869" s="261"/>
      <c r="FC869" s="2"/>
    </row>
    <row r="870" spans="1:159" customFormat="1" hidden="1" outlineLevel="1">
      <c r="A870" s="314">
        <f>COUNTA(ReList)</f>
        <v>8</v>
      </c>
      <c r="B870" s="128"/>
      <c r="C870" s="128"/>
      <c r="D870" s="128"/>
      <c r="E870" s="50" t="s">
        <v>1822</v>
      </c>
      <c r="F870" s="128"/>
      <c r="G870" s="128"/>
      <c r="H870" s="128"/>
      <c r="I870" s="128"/>
      <c r="J870" s="128"/>
      <c r="K870" s="128"/>
      <c r="L870" s="128"/>
      <c r="M870" s="128"/>
      <c r="N870" s="128"/>
      <c r="O870" s="128"/>
      <c r="P870" s="128"/>
      <c r="Q870" s="128"/>
      <c r="R870" s="128"/>
      <c r="S870" s="128"/>
      <c r="T870" s="128"/>
      <c r="U870" s="128"/>
      <c r="EY870" s="261"/>
      <c r="EZ870" s="2"/>
      <c r="FA870" s="2"/>
      <c r="FB870" s="261"/>
      <c r="FC870" s="2"/>
    </row>
    <row r="871" spans="1:159">
      <c r="EY871" s="261"/>
      <c r="FB871" s="261"/>
    </row>
    <row r="872" spans="1:159" customFormat="1" collapsed="1">
      <c r="A872" s="498" t="s">
        <v>2151</v>
      </c>
      <c r="B872" s="499"/>
      <c r="C872" s="499"/>
      <c r="D872" s="499"/>
      <c r="E872" s="499"/>
      <c r="F872" s="499"/>
      <c r="G872" s="499"/>
      <c r="H872" s="499"/>
      <c r="I872" s="499"/>
      <c r="J872" s="499"/>
      <c r="K872" s="499"/>
      <c r="L872" s="499"/>
      <c r="M872" s="499"/>
      <c r="N872" s="500"/>
      <c r="O872" s="500"/>
      <c r="P872" s="500"/>
      <c r="Q872" s="500"/>
      <c r="R872" s="500"/>
      <c r="S872" s="500"/>
      <c r="T872" s="500"/>
      <c r="U872" s="500"/>
      <c r="V872" s="500"/>
      <c r="W872" s="500"/>
      <c r="X872" s="500"/>
      <c r="Y872" s="500"/>
      <c r="Z872" s="500"/>
      <c r="AA872" s="500"/>
      <c r="AB872" s="500"/>
      <c r="AC872" s="500"/>
      <c r="AD872" s="500"/>
      <c r="AE872" s="500"/>
      <c r="AF872" s="500"/>
      <c r="AG872" s="500"/>
      <c r="AH872" s="500"/>
      <c r="AI872" s="500"/>
      <c r="AJ872" s="500"/>
      <c r="AK872" s="500"/>
      <c r="AL872" s="500"/>
      <c r="AM872" s="500"/>
      <c r="AN872" s="500"/>
      <c r="AO872" s="500"/>
      <c r="AP872" s="500"/>
      <c r="AQ872" s="500"/>
      <c r="AR872" s="500"/>
      <c r="AS872" s="500"/>
      <c r="AT872" s="500"/>
      <c r="AU872" s="500"/>
      <c r="AV872" s="500"/>
      <c r="AW872" s="500"/>
      <c r="AX872" s="500"/>
      <c r="AY872" s="500"/>
      <c r="AZ872" s="500"/>
      <c r="BA872" s="500"/>
      <c r="BB872" s="500"/>
      <c r="BC872" s="500"/>
      <c r="BD872" s="500"/>
      <c r="BE872" s="500"/>
      <c r="BF872" s="500"/>
      <c r="BG872" s="500"/>
      <c r="BH872" s="500"/>
      <c r="BI872" s="500"/>
      <c r="BJ872" s="500"/>
      <c r="BK872" s="500"/>
      <c r="BL872" s="500"/>
      <c r="BM872" s="500"/>
      <c r="BN872" s="500"/>
      <c r="BO872" s="500"/>
      <c r="BP872" s="500"/>
      <c r="BQ872" s="500"/>
      <c r="BR872" s="500"/>
      <c r="BS872" s="500"/>
      <c r="BT872" s="500"/>
      <c r="BU872" s="500"/>
      <c r="BV872" s="500"/>
      <c r="BW872" s="500"/>
      <c r="BX872" s="500"/>
      <c r="BY872" s="500"/>
      <c r="BZ872" s="500"/>
      <c r="CA872" s="500"/>
      <c r="CB872" s="500"/>
      <c r="CC872" s="500"/>
      <c r="CD872" s="500"/>
      <c r="CE872" s="500"/>
      <c r="CF872" s="500"/>
      <c r="CG872" s="500"/>
      <c r="CH872" s="500"/>
      <c r="CI872" s="500"/>
      <c r="CJ872" s="500"/>
      <c r="CK872" s="500"/>
      <c r="CL872" s="500"/>
      <c r="CM872" s="500"/>
      <c r="CN872" s="500"/>
      <c r="CO872" s="500"/>
      <c r="CP872" s="500"/>
      <c r="CQ872" s="500"/>
      <c r="CR872" s="500"/>
      <c r="CS872" s="500"/>
      <c r="CT872" s="500"/>
      <c r="CU872" s="500"/>
      <c r="CV872" s="500"/>
      <c r="CW872" s="500"/>
      <c r="CX872" s="500"/>
      <c r="CY872" s="500"/>
      <c r="CZ872" s="500"/>
      <c r="DA872" s="500"/>
      <c r="DB872" s="500"/>
      <c r="DC872" s="500"/>
      <c r="DD872" s="500"/>
      <c r="DE872" s="500"/>
      <c r="DF872" s="500"/>
      <c r="DG872" s="500"/>
      <c r="DH872" s="500"/>
      <c r="DI872" s="500"/>
      <c r="DJ872" s="500"/>
      <c r="DK872" s="500"/>
      <c r="DL872" s="500"/>
      <c r="DM872" s="500"/>
      <c r="DN872" s="500"/>
      <c r="DO872" s="500"/>
      <c r="DP872" s="500"/>
      <c r="DQ872" s="500"/>
      <c r="DR872" s="500"/>
      <c r="DS872" s="500"/>
      <c r="DT872" s="500"/>
      <c r="DU872" s="500"/>
      <c r="DV872" s="500"/>
      <c r="DW872" s="500"/>
      <c r="DX872" s="500"/>
      <c r="DY872" s="500"/>
      <c r="DZ872" s="500"/>
      <c r="EA872" s="500"/>
      <c r="EB872" s="500"/>
      <c r="EC872" s="500"/>
      <c r="ED872" s="500"/>
      <c r="EE872" s="500"/>
      <c r="EF872" s="500"/>
      <c r="EG872" s="500"/>
      <c r="EH872" s="500"/>
      <c r="EI872" s="500"/>
      <c r="EJ872" s="500"/>
      <c r="EK872" s="500"/>
      <c r="EL872" s="500"/>
      <c r="EM872" s="500"/>
      <c r="EN872" s="500"/>
      <c r="EO872" s="500"/>
      <c r="EP872" s="500"/>
      <c r="EQ872" s="500"/>
      <c r="ER872" s="500"/>
      <c r="ES872" s="500"/>
      <c r="ET872" s="500"/>
      <c r="EU872" s="500"/>
      <c r="EV872" s="500"/>
      <c r="EW872" s="500"/>
      <c r="EX872" s="500"/>
      <c r="EY872" s="500"/>
      <c r="EZ872" s="500"/>
      <c r="FA872" s="500"/>
      <c r="FB872" s="500"/>
    </row>
    <row r="873" spans="1:159" customFormat="1" hidden="1" outlineLevel="1">
      <c r="A873" s="127"/>
      <c r="B873" s="127"/>
      <c r="C873" s="127"/>
      <c r="D873" s="127"/>
      <c r="E873" s="127"/>
      <c r="F873" s="127"/>
      <c r="G873" s="127"/>
      <c r="H873" s="127"/>
      <c r="I873" s="127"/>
      <c r="J873" s="127"/>
      <c r="K873" s="127"/>
      <c r="L873" s="127"/>
      <c r="M873" s="127"/>
      <c r="N873" s="127"/>
      <c r="O873" s="127"/>
      <c r="P873" s="127"/>
      <c r="Q873" s="128"/>
      <c r="R873" s="128"/>
      <c r="S873" s="128"/>
      <c r="T873" s="128"/>
      <c r="U873" s="128"/>
      <c r="EY873" s="261"/>
      <c r="EZ873" s="2"/>
      <c r="FA873" s="2"/>
      <c r="FB873" s="261"/>
    </row>
    <row r="874" spans="1:159" customFormat="1" hidden="1" outlineLevel="1">
      <c r="A874" s="885" t="s">
        <v>2151</v>
      </c>
      <c r="B874" s="286" t="s">
        <v>39</v>
      </c>
      <c r="C874" s="36"/>
      <c r="D874" s="36"/>
      <c r="E874" s="288" t="s">
        <v>790</v>
      </c>
      <c r="F874" s="288" t="s">
        <v>796</v>
      </c>
      <c r="G874" s="128"/>
      <c r="H874" s="128"/>
      <c r="I874" s="128"/>
      <c r="J874" s="128"/>
      <c r="K874" s="128"/>
      <c r="L874" s="128"/>
      <c r="M874" s="128"/>
      <c r="N874" s="128"/>
      <c r="O874" s="128"/>
      <c r="P874" s="128"/>
      <c r="Q874" s="128"/>
      <c r="R874" s="128"/>
      <c r="S874" s="128"/>
      <c r="T874" s="128"/>
      <c r="U874" s="128"/>
      <c r="EY874" s="261"/>
      <c r="EZ874" s="2"/>
      <c r="FA874" s="2"/>
      <c r="FB874" s="261"/>
    </row>
    <row r="875" spans="1:159" customFormat="1" ht="4.5" hidden="1" customHeight="1" outlineLevel="1">
      <c r="A875" s="206"/>
      <c r="B875" s="207"/>
      <c r="C875" s="207"/>
      <c r="D875" s="208"/>
      <c r="E875" s="349"/>
      <c r="F875" s="210"/>
      <c r="G875" s="128"/>
      <c r="H875" s="128"/>
      <c r="I875" s="128"/>
      <c r="J875" s="128"/>
      <c r="K875" s="128"/>
      <c r="L875" s="128"/>
      <c r="M875" s="128"/>
      <c r="N875" s="128"/>
      <c r="O875" s="128"/>
      <c r="P875" s="128"/>
      <c r="Q875" s="128"/>
      <c r="R875" s="128"/>
      <c r="S875" s="128"/>
      <c r="T875" s="128"/>
      <c r="U875" s="128"/>
      <c r="EY875" s="261"/>
      <c r="EZ875" s="2"/>
      <c r="FA875" s="2"/>
      <c r="FB875" s="261"/>
    </row>
    <row r="876" spans="1:159" customFormat="1" hidden="1" outlineLevel="1">
      <c r="A876" s="128">
        <v>1</v>
      </c>
      <c r="B876" s="990" t="s">
        <v>518</v>
      </c>
      <c r="C876" s="982"/>
      <c r="D876" s="983"/>
      <c r="E876" s="484" t="s">
        <v>653</v>
      </c>
      <c r="F876" s="484" t="s">
        <v>518</v>
      </c>
      <c r="G876" s="128"/>
      <c r="H876" s="128"/>
      <c r="I876" s="128"/>
      <c r="J876" s="128"/>
      <c r="K876" s="128"/>
      <c r="L876" s="128"/>
      <c r="M876" s="128"/>
      <c r="N876" s="128"/>
      <c r="O876" s="128"/>
      <c r="P876" s="128"/>
      <c r="Q876" s="128"/>
      <c r="R876" s="128"/>
      <c r="S876" s="128"/>
      <c r="T876" s="128"/>
      <c r="U876" s="128"/>
      <c r="EY876" s="261"/>
      <c r="EZ876" s="2"/>
      <c r="FA876" s="2"/>
      <c r="FB876" s="261"/>
    </row>
    <row r="877" spans="1:159" customFormat="1" hidden="1" outlineLevel="1">
      <c r="A877" s="128">
        <v>2</v>
      </c>
      <c r="B877" s="990" t="s">
        <v>797</v>
      </c>
      <c r="C877" s="982"/>
      <c r="D877" s="983"/>
      <c r="E877" s="482" t="s">
        <v>519</v>
      </c>
      <c r="F877" s="484" t="s">
        <v>797</v>
      </c>
      <c r="G877" s="128"/>
      <c r="H877" s="128"/>
      <c r="I877" s="128"/>
      <c r="J877" s="128"/>
      <c r="K877" s="128"/>
      <c r="L877" s="128"/>
      <c r="M877" s="128"/>
      <c r="N877" s="128"/>
      <c r="O877" s="128"/>
      <c r="P877" s="128"/>
      <c r="Q877" s="128"/>
      <c r="R877" s="128"/>
      <c r="S877" s="128"/>
      <c r="T877" s="128"/>
      <c r="U877" s="128"/>
      <c r="EY877" s="261"/>
      <c r="EZ877" s="2"/>
      <c r="FA877" s="2"/>
      <c r="FB877" s="261"/>
    </row>
    <row r="878" spans="1:159" customFormat="1" hidden="1" outlineLevel="1">
      <c r="A878" s="128">
        <v>3</v>
      </c>
      <c r="B878" s="990" t="s">
        <v>798</v>
      </c>
      <c r="C878" s="982"/>
      <c r="D878" s="983"/>
      <c r="E878" s="482" t="s">
        <v>520</v>
      </c>
      <c r="F878" s="484" t="s">
        <v>798</v>
      </c>
      <c r="G878" s="128"/>
      <c r="H878" s="128"/>
      <c r="I878" s="128"/>
      <c r="J878" s="128"/>
      <c r="K878" s="128"/>
      <c r="L878" s="128"/>
      <c r="M878" s="128"/>
      <c r="N878" s="128"/>
      <c r="O878" s="128"/>
      <c r="P878" s="128"/>
      <c r="Q878" s="128"/>
      <c r="R878" s="128"/>
      <c r="S878" s="128"/>
      <c r="T878" s="128"/>
      <c r="U878" s="128"/>
      <c r="EY878" s="261"/>
      <c r="EZ878" s="2"/>
      <c r="FA878" s="2"/>
      <c r="FB878" s="261"/>
    </row>
    <row r="879" spans="1:159" customFormat="1" hidden="1" outlineLevel="1">
      <c r="A879" s="284">
        <v>4</v>
      </c>
      <c r="B879" s="990" t="s">
        <v>330</v>
      </c>
      <c r="C879" s="982"/>
      <c r="D879" s="983"/>
      <c r="E879" s="482" t="s">
        <v>521</v>
      </c>
      <c r="F879" s="482" t="s">
        <v>330</v>
      </c>
      <c r="G879" s="128"/>
      <c r="H879" s="128"/>
      <c r="I879" s="128"/>
      <c r="J879" s="128"/>
      <c r="K879" s="128"/>
      <c r="L879" s="128"/>
      <c r="M879" s="128"/>
      <c r="N879" s="128"/>
      <c r="O879" s="128"/>
      <c r="P879" s="128"/>
      <c r="Q879" s="128"/>
      <c r="R879" s="128"/>
      <c r="S879" s="128"/>
      <c r="T879" s="128"/>
      <c r="U879" s="128"/>
      <c r="EY879" s="261"/>
      <c r="EZ879" s="2"/>
      <c r="FA879" s="2"/>
      <c r="FB879" s="261"/>
    </row>
    <row r="880" spans="1:159" customFormat="1" hidden="1" outlineLevel="1">
      <c r="A880" s="128">
        <v>5</v>
      </c>
      <c r="B880" s="990" t="s">
        <v>331</v>
      </c>
      <c r="C880" s="982"/>
      <c r="D880" s="983"/>
      <c r="E880" s="483" t="s">
        <v>522</v>
      </c>
      <c r="F880" s="483" t="s">
        <v>331</v>
      </c>
      <c r="G880" s="128"/>
      <c r="H880" s="128"/>
      <c r="I880" s="128"/>
      <c r="J880" s="128"/>
      <c r="K880" s="128"/>
      <c r="L880" s="128"/>
      <c r="M880" s="128"/>
      <c r="N880" s="128"/>
      <c r="O880" s="128"/>
      <c r="P880" s="128"/>
      <c r="Q880" s="128"/>
      <c r="R880" s="128"/>
      <c r="S880" s="128"/>
      <c r="T880" s="128"/>
      <c r="U880" s="128"/>
      <c r="EY880" s="261"/>
      <c r="EZ880" s="2"/>
      <c r="FA880" s="2"/>
      <c r="FB880" s="261"/>
    </row>
    <row r="881" spans="1:158" customFormat="1" hidden="1" outlineLevel="1">
      <c r="A881" s="284">
        <v>6</v>
      </c>
      <c r="B881" s="990" t="s">
        <v>332</v>
      </c>
      <c r="C881" s="982"/>
      <c r="D881" s="983"/>
      <c r="E881" s="483" t="s">
        <v>523</v>
      </c>
      <c r="F881" s="483" t="s">
        <v>332</v>
      </c>
      <c r="G881" s="128"/>
      <c r="H881" s="128"/>
      <c r="I881" s="128"/>
      <c r="J881" s="128"/>
      <c r="K881" s="128"/>
      <c r="L881" s="128"/>
      <c r="M881" s="128"/>
      <c r="N881" s="128"/>
      <c r="O881" s="128"/>
      <c r="P881" s="128"/>
      <c r="Q881" s="128"/>
      <c r="R881" s="128"/>
      <c r="S881" s="128"/>
      <c r="T881" s="128"/>
      <c r="U881" s="128"/>
      <c r="EY881" s="261"/>
      <c r="EZ881" s="2"/>
      <c r="FA881" s="2"/>
      <c r="FB881" s="261"/>
    </row>
    <row r="882" spans="1:158" customFormat="1" hidden="1" outlineLevel="1">
      <c r="A882" s="128">
        <v>7</v>
      </c>
      <c r="B882" s="990" t="s">
        <v>333</v>
      </c>
      <c r="C882" s="982"/>
      <c r="D882" s="983"/>
      <c r="E882" s="483" t="s">
        <v>524</v>
      </c>
      <c r="F882" s="483" t="s">
        <v>333</v>
      </c>
      <c r="G882" s="128"/>
      <c r="H882" s="128"/>
      <c r="I882" s="128"/>
      <c r="J882" s="128"/>
      <c r="K882" s="128"/>
      <c r="L882" s="128"/>
      <c r="M882" s="128"/>
      <c r="N882" s="128"/>
      <c r="O882" s="128"/>
      <c r="P882" s="128"/>
      <c r="Q882" s="128"/>
      <c r="R882" s="128"/>
      <c r="S882" s="128"/>
      <c r="T882" s="128"/>
      <c r="U882" s="128"/>
      <c r="EY882" s="261"/>
      <c r="EZ882" s="2"/>
      <c r="FA882" s="2"/>
      <c r="FB882" s="261"/>
    </row>
    <row r="883" spans="1:158" customFormat="1" hidden="1" outlineLevel="1">
      <c r="A883" s="284">
        <v>8</v>
      </c>
      <c r="B883" s="990" t="s">
        <v>334</v>
      </c>
      <c r="C883" s="982"/>
      <c r="D883" s="983"/>
      <c r="E883" s="482" t="s">
        <v>525</v>
      </c>
      <c r="F883" s="482" t="s">
        <v>334</v>
      </c>
      <c r="G883" s="128"/>
      <c r="H883" s="128"/>
      <c r="I883" s="128"/>
      <c r="J883" s="128"/>
      <c r="K883" s="128"/>
      <c r="L883" s="128"/>
      <c r="M883" s="128"/>
      <c r="N883" s="128"/>
      <c r="O883" s="128"/>
      <c r="P883" s="128"/>
      <c r="Q883" s="128"/>
      <c r="R883" s="128"/>
      <c r="S883" s="128"/>
      <c r="T883" s="128"/>
      <c r="U883" s="128"/>
      <c r="EY883" s="261"/>
      <c r="EZ883" s="2"/>
      <c r="FA883" s="2"/>
      <c r="FB883" s="261"/>
    </row>
    <row r="884" spans="1:158" customFormat="1" hidden="1" outlineLevel="1">
      <c r="A884" s="128">
        <v>9</v>
      </c>
      <c r="B884" s="990" t="s">
        <v>335</v>
      </c>
      <c r="C884" s="982"/>
      <c r="D884" s="983"/>
      <c r="E884" s="482" t="s">
        <v>526</v>
      </c>
      <c r="F884" s="482" t="s">
        <v>335</v>
      </c>
      <c r="G884" s="128"/>
      <c r="H884" s="128"/>
      <c r="I884" s="128"/>
      <c r="J884" s="128"/>
      <c r="K884" s="128"/>
      <c r="L884" s="128"/>
      <c r="M884" s="128"/>
      <c r="N884" s="128"/>
      <c r="O884" s="128"/>
      <c r="P884" s="128"/>
      <c r="Q884" s="128"/>
      <c r="R884" s="128"/>
      <c r="S884" s="128"/>
      <c r="T884" s="128"/>
      <c r="U884" s="128"/>
      <c r="EY884" s="261"/>
      <c r="EZ884" s="2"/>
      <c r="FA884" s="2"/>
      <c r="FB884" s="261"/>
    </row>
    <row r="885" spans="1:158" customFormat="1" hidden="1" outlineLevel="1">
      <c r="A885" s="284">
        <v>10</v>
      </c>
      <c r="B885" s="990" t="s">
        <v>336</v>
      </c>
      <c r="C885" s="982"/>
      <c r="D885" s="983"/>
      <c r="E885" s="482" t="s">
        <v>527</v>
      </c>
      <c r="F885" s="482" t="s">
        <v>336</v>
      </c>
      <c r="G885" s="128"/>
      <c r="H885" s="128"/>
      <c r="I885" s="128"/>
      <c r="J885" s="128"/>
      <c r="K885" s="128"/>
      <c r="L885" s="128"/>
      <c r="M885" s="128"/>
      <c r="N885" s="128"/>
      <c r="O885" s="128"/>
      <c r="P885" s="128"/>
      <c r="Q885" s="128"/>
      <c r="R885" s="128"/>
      <c r="S885" s="128"/>
      <c r="T885" s="128"/>
      <c r="U885" s="128"/>
      <c r="EY885" s="261"/>
      <c r="EZ885" s="2"/>
      <c r="FA885" s="2"/>
      <c r="FB885" s="261"/>
    </row>
    <row r="886" spans="1:158" customFormat="1" hidden="1" outlineLevel="1">
      <c r="A886" s="128">
        <v>11</v>
      </c>
      <c r="B886" s="990" t="s">
        <v>337</v>
      </c>
      <c r="C886" s="982"/>
      <c r="D886" s="983"/>
      <c r="E886" s="482" t="s">
        <v>528</v>
      </c>
      <c r="F886" s="482" t="s">
        <v>337</v>
      </c>
      <c r="G886" s="128"/>
      <c r="H886" s="128"/>
      <c r="I886" s="128"/>
      <c r="J886" s="128"/>
      <c r="K886" s="128"/>
      <c r="L886" s="128"/>
      <c r="M886" s="128"/>
      <c r="N886" s="128"/>
      <c r="O886" s="128"/>
      <c r="P886" s="128"/>
      <c r="Q886" s="128"/>
      <c r="R886" s="128"/>
      <c r="S886" s="128"/>
      <c r="T886" s="128"/>
      <c r="U886" s="128"/>
      <c r="EY886" s="261"/>
      <c r="EZ886" s="2"/>
      <c r="FA886" s="2"/>
      <c r="FB886" s="261"/>
    </row>
    <row r="887" spans="1:158" customFormat="1" hidden="1" outlineLevel="1">
      <c r="A887" s="284">
        <v>12</v>
      </c>
      <c r="B887" s="990" t="s">
        <v>338</v>
      </c>
      <c r="C887" s="982"/>
      <c r="D887" s="983"/>
      <c r="E887" s="482" t="s">
        <v>529</v>
      </c>
      <c r="F887" s="482" t="s">
        <v>338</v>
      </c>
      <c r="G887" s="128"/>
      <c r="H887" s="128"/>
      <c r="I887" s="128"/>
      <c r="J887" s="128"/>
      <c r="K887" s="128"/>
      <c r="L887" s="128"/>
      <c r="M887" s="128"/>
      <c r="N887" s="128"/>
      <c r="O887" s="128"/>
      <c r="P887" s="128"/>
      <c r="Q887" s="128"/>
      <c r="R887" s="128"/>
      <c r="S887" s="128"/>
      <c r="T887" s="128"/>
      <c r="U887" s="128"/>
      <c r="EY887" s="261"/>
      <c r="EZ887" s="2"/>
      <c r="FA887" s="2"/>
      <c r="FB887" s="261"/>
    </row>
    <row r="888" spans="1:158" customFormat="1" hidden="1" outlineLevel="1">
      <c r="A888" s="128">
        <v>13</v>
      </c>
      <c r="B888" s="990" t="s">
        <v>339</v>
      </c>
      <c r="C888" s="982"/>
      <c r="D888" s="983"/>
      <c r="E888" s="482" t="s">
        <v>530</v>
      </c>
      <c r="F888" s="482" t="s">
        <v>339</v>
      </c>
      <c r="G888" s="128"/>
      <c r="H888" s="128"/>
      <c r="I888" s="128"/>
      <c r="J888" s="128"/>
      <c r="K888" s="128"/>
      <c r="L888" s="128"/>
      <c r="M888" s="128"/>
      <c r="N888" s="128"/>
      <c r="O888" s="128"/>
      <c r="P888" s="128"/>
      <c r="Q888" s="128"/>
      <c r="R888" s="128"/>
      <c r="S888" s="128"/>
      <c r="T888" s="128"/>
      <c r="U888" s="128"/>
      <c r="EY888" s="261"/>
      <c r="EZ888" s="2"/>
      <c r="FA888" s="2"/>
      <c r="FB888" s="261"/>
    </row>
    <row r="889" spans="1:158" customFormat="1" hidden="1" outlineLevel="1">
      <c r="A889" s="284">
        <v>14</v>
      </c>
      <c r="B889" s="990" t="s">
        <v>340</v>
      </c>
      <c r="C889" s="982"/>
      <c r="D889" s="983"/>
      <c r="E889" s="482" t="s">
        <v>531</v>
      </c>
      <c r="F889" s="482" t="s">
        <v>340</v>
      </c>
      <c r="G889" s="128"/>
      <c r="H889" s="128"/>
      <c r="I889" s="128"/>
      <c r="J889" s="128"/>
      <c r="K889" s="128"/>
      <c r="L889" s="128"/>
      <c r="M889" s="128"/>
      <c r="N889" s="128"/>
      <c r="O889" s="128"/>
      <c r="P889" s="128"/>
      <c r="Q889" s="128"/>
      <c r="R889" s="128"/>
      <c r="S889" s="128"/>
      <c r="T889" s="128"/>
      <c r="U889" s="128"/>
      <c r="EY889" s="261"/>
      <c r="EZ889" s="2"/>
      <c r="FA889" s="2"/>
      <c r="FB889" s="261"/>
    </row>
    <row r="890" spans="1:158" customFormat="1" hidden="1" outlineLevel="1">
      <c r="A890" s="128">
        <v>15</v>
      </c>
      <c r="B890" s="990" t="s">
        <v>341</v>
      </c>
      <c r="C890" s="982"/>
      <c r="D890" s="983"/>
      <c r="E890" s="484" t="s">
        <v>532</v>
      </c>
      <c r="F890" s="484" t="s">
        <v>341</v>
      </c>
      <c r="G890" s="128"/>
      <c r="H890" s="128"/>
      <c r="I890" s="128"/>
      <c r="J890" s="128"/>
      <c r="K890" s="128"/>
      <c r="L890" s="128"/>
      <c r="M890" s="128"/>
      <c r="N890" s="128"/>
      <c r="O890" s="128"/>
      <c r="P890" s="128"/>
      <c r="Q890" s="128"/>
      <c r="R890" s="128"/>
      <c r="S890" s="128"/>
      <c r="T890" s="128"/>
      <c r="U890" s="128"/>
      <c r="EY890" s="261"/>
      <c r="EZ890" s="2"/>
      <c r="FA890" s="2"/>
      <c r="FB890" s="261"/>
    </row>
    <row r="891" spans="1:158" customFormat="1" hidden="1" outlineLevel="1">
      <c r="A891" s="284">
        <v>16</v>
      </c>
      <c r="B891" s="990" t="s">
        <v>342</v>
      </c>
      <c r="C891" s="982"/>
      <c r="D891" s="983"/>
      <c r="E891" s="484" t="s">
        <v>533</v>
      </c>
      <c r="F891" s="484" t="s">
        <v>342</v>
      </c>
      <c r="G891" s="128"/>
      <c r="H891" s="128"/>
      <c r="I891" s="128"/>
      <c r="J891" s="128"/>
      <c r="K891" s="128"/>
      <c r="L891" s="128"/>
      <c r="M891" s="128"/>
      <c r="N891" s="128"/>
      <c r="O891" s="128"/>
      <c r="P891" s="128"/>
      <c r="Q891" s="128"/>
      <c r="R891" s="128"/>
      <c r="S891" s="128"/>
      <c r="T891" s="128"/>
      <c r="U891" s="128"/>
      <c r="EY891" s="261"/>
      <c r="EZ891" s="2"/>
      <c r="FA891" s="2"/>
      <c r="FB891" s="261"/>
    </row>
    <row r="892" spans="1:158" customFormat="1" hidden="1" outlineLevel="1">
      <c r="A892" s="128">
        <v>17</v>
      </c>
      <c r="B892" s="990" t="s">
        <v>343</v>
      </c>
      <c r="C892" s="982"/>
      <c r="D892" s="983"/>
      <c r="E892" s="484" t="s">
        <v>534</v>
      </c>
      <c r="F892" s="484" t="s">
        <v>343</v>
      </c>
      <c r="G892" s="128"/>
      <c r="H892" s="128"/>
      <c r="I892" s="128"/>
      <c r="J892" s="128"/>
      <c r="K892" s="128"/>
      <c r="L892" s="128"/>
      <c r="M892" s="128"/>
      <c r="N892" s="128"/>
      <c r="O892" s="128"/>
      <c r="P892" s="128"/>
      <c r="Q892" s="128"/>
      <c r="R892" s="128"/>
      <c r="S892" s="128"/>
      <c r="T892" s="128"/>
      <c r="U892" s="128"/>
      <c r="EY892" s="261"/>
      <c r="EZ892" s="2"/>
      <c r="FA892" s="2"/>
      <c r="FB892" s="261"/>
    </row>
    <row r="893" spans="1:158" customFormat="1" hidden="1" outlineLevel="1">
      <c r="A893" s="284">
        <v>18</v>
      </c>
      <c r="B893" s="990" t="s">
        <v>344</v>
      </c>
      <c r="C893" s="982"/>
      <c r="D893" s="983"/>
      <c r="E893" s="484" t="s">
        <v>535</v>
      </c>
      <c r="F893" s="484" t="s">
        <v>344</v>
      </c>
      <c r="G893" s="128"/>
      <c r="H893" s="128"/>
      <c r="I893" s="128"/>
      <c r="J893" s="128"/>
      <c r="K893" s="128"/>
      <c r="L893" s="128"/>
      <c r="M893" s="128"/>
      <c r="N893" s="128"/>
      <c r="O893" s="128"/>
      <c r="P893" s="128"/>
      <c r="Q893" s="128"/>
      <c r="R893" s="128"/>
      <c r="S893" s="128"/>
      <c r="T893" s="128"/>
      <c r="U893" s="128"/>
      <c r="EY893" s="261"/>
      <c r="EZ893" s="2"/>
      <c r="FA893" s="2"/>
      <c r="FB893" s="261"/>
    </row>
    <row r="894" spans="1:158" customFormat="1" hidden="1" outlineLevel="1">
      <c r="A894" s="128">
        <v>19</v>
      </c>
      <c r="B894" s="990" t="s">
        <v>345</v>
      </c>
      <c r="C894" s="982"/>
      <c r="D894" s="983"/>
      <c r="E894" s="484" t="s">
        <v>536</v>
      </c>
      <c r="F894" s="484" t="s">
        <v>345</v>
      </c>
      <c r="G894" s="128"/>
      <c r="H894" s="128"/>
      <c r="I894" s="128"/>
      <c r="J894" s="128"/>
      <c r="K894" s="128"/>
      <c r="L894" s="128"/>
      <c r="M894" s="128"/>
      <c r="N894" s="128"/>
      <c r="O894" s="128"/>
      <c r="P894" s="128"/>
      <c r="Q894" s="128"/>
      <c r="R894" s="128"/>
      <c r="S894" s="128"/>
      <c r="T894" s="128"/>
      <c r="U894" s="128"/>
      <c r="EY894" s="261"/>
      <c r="EZ894" s="2"/>
      <c r="FA894" s="2"/>
      <c r="FB894" s="261"/>
    </row>
    <row r="895" spans="1:158" customFormat="1" hidden="1" outlineLevel="1">
      <c r="A895" s="284">
        <v>20</v>
      </c>
      <c r="B895" s="990" t="s">
        <v>346</v>
      </c>
      <c r="C895" s="982"/>
      <c r="D895" s="983"/>
      <c r="E895" s="484" t="s">
        <v>537</v>
      </c>
      <c r="F895" s="484" t="s">
        <v>346</v>
      </c>
      <c r="G895" s="128"/>
      <c r="H895" s="128"/>
      <c r="I895" s="128"/>
      <c r="J895" s="128"/>
      <c r="K895" s="128"/>
      <c r="L895" s="128"/>
      <c r="M895" s="128"/>
      <c r="N895" s="128"/>
      <c r="O895" s="128"/>
      <c r="P895" s="128"/>
      <c r="Q895" s="128"/>
      <c r="R895" s="128"/>
      <c r="S895" s="128"/>
      <c r="T895" s="128"/>
      <c r="U895" s="128"/>
      <c r="EY895" s="261"/>
      <c r="EZ895" s="2"/>
      <c r="FA895" s="2"/>
      <c r="FB895" s="261"/>
    </row>
    <row r="896" spans="1:158" customFormat="1" hidden="1" outlineLevel="1">
      <c r="A896" s="128">
        <v>21</v>
      </c>
      <c r="B896" s="990" t="s">
        <v>347</v>
      </c>
      <c r="C896" s="982"/>
      <c r="D896" s="983"/>
      <c r="E896" s="484" t="s">
        <v>538</v>
      </c>
      <c r="F896" s="484" t="s">
        <v>347</v>
      </c>
      <c r="G896" s="128"/>
      <c r="H896" s="128"/>
      <c r="I896" s="128"/>
      <c r="J896" s="128"/>
      <c r="K896" s="128"/>
      <c r="L896" s="128"/>
      <c r="M896" s="128"/>
      <c r="N896" s="128"/>
      <c r="O896" s="128"/>
      <c r="P896" s="128"/>
      <c r="Q896" s="128"/>
      <c r="R896" s="128"/>
      <c r="S896" s="128"/>
      <c r="T896" s="128"/>
      <c r="U896" s="128"/>
      <c r="EY896" s="261"/>
      <c r="EZ896" s="2"/>
      <c r="FA896" s="2"/>
      <c r="FB896" s="261"/>
    </row>
    <row r="897" spans="1:158" customFormat="1" hidden="1" outlineLevel="1">
      <c r="A897" s="284">
        <v>22</v>
      </c>
      <c r="B897" s="990" t="s">
        <v>347</v>
      </c>
      <c r="C897" s="982"/>
      <c r="D897" s="983"/>
      <c r="E897" s="484" t="s">
        <v>539</v>
      </c>
      <c r="F897" s="484" t="s">
        <v>347</v>
      </c>
      <c r="G897" s="128"/>
      <c r="H897" s="128"/>
      <c r="I897" s="128"/>
      <c r="J897" s="128"/>
      <c r="K897" s="128"/>
      <c r="L897" s="128"/>
      <c r="M897" s="128"/>
      <c r="N897" s="128"/>
      <c r="O897" s="128"/>
      <c r="P897" s="128"/>
      <c r="Q897" s="128"/>
      <c r="R897" s="128"/>
      <c r="S897" s="128"/>
      <c r="T897" s="128"/>
      <c r="U897" s="128"/>
      <c r="EY897" s="261"/>
      <c r="EZ897" s="2"/>
      <c r="FA897" s="2"/>
      <c r="FB897" s="261"/>
    </row>
    <row r="898" spans="1:158" customFormat="1" hidden="1" outlineLevel="1">
      <c r="A898" s="128">
        <v>23</v>
      </c>
      <c r="B898" s="990" t="s">
        <v>348</v>
      </c>
      <c r="C898" s="982"/>
      <c r="D898" s="983"/>
      <c r="E898" s="484" t="s">
        <v>540</v>
      </c>
      <c r="F898" s="484" t="s">
        <v>348</v>
      </c>
      <c r="G898" s="128"/>
      <c r="H898" s="128"/>
      <c r="I898" s="128"/>
      <c r="J898" s="128"/>
      <c r="K898" s="128"/>
      <c r="L898" s="128"/>
      <c r="M898" s="128"/>
      <c r="N898" s="128"/>
      <c r="O898" s="128"/>
      <c r="P898" s="128"/>
      <c r="Q898" s="128"/>
      <c r="R898" s="128"/>
      <c r="S898" s="128"/>
      <c r="T898" s="128"/>
      <c r="U898" s="128"/>
      <c r="EY898" s="261"/>
      <c r="EZ898" s="2"/>
      <c r="FA898" s="2"/>
      <c r="FB898" s="261"/>
    </row>
    <row r="899" spans="1:158" customFormat="1" hidden="1" outlineLevel="1">
      <c r="A899" s="284">
        <v>24</v>
      </c>
      <c r="B899" s="990" t="s">
        <v>349</v>
      </c>
      <c r="C899" s="982"/>
      <c r="D899" s="983"/>
      <c r="E899" s="484" t="s">
        <v>541</v>
      </c>
      <c r="F899" s="484" t="s">
        <v>349</v>
      </c>
      <c r="G899" s="128"/>
      <c r="H899" s="128"/>
      <c r="I899" s="128"/>
      <c r="J899" s="128"/>
      <c r="K899" s="128"/>
      <c r="L899" s="128"/>
      <c r="M899" s="128"/>
      <c r="N899" s="128"/>
      <c r="O899" s="128"/>
      <c r="P899" s="128"/>
      <c r="Q899" s="128"/>
      <c r="R899" s="128"/>
      <c r="S899" s="128"/>
      <c r="T899" s="128"/>
      <c r="U899" s="128"/>
      <c r="EY899" s="261"/>
      <c r="EZ899" s="2"/>
      <c r="FA899" s="2"/>
      <c r="FB899" s="261"/>
    </row>
    <row r="900" spans="1:158" customFormat="1" hidden="1" outlineLevel="1">
      <c r="A900" s="128">
        <v>25</v>
      </c>
      <c r="B900" s="990" t="s">
        <v>350</v>
      </c>
      <c r="C900" s="982"/>
      <c r="D900" s="983"/>
      <c r="E900" s="484" t="s">
        <v>542</v>
      </c>
      <c r="F900" s="484" t="s">
        <v>350</v>
      </c>
      <c r="G900" s="128"/>
      <c r="H900" s="128"/>
      <c r="I900" s="128"/>
      <c r="J900" s="128"/>
      <c r="K900" s="128"/>
      <c r="L900" s="128"/>
      <c r="M900" s="128"/>
      <c r="N900" s="128"/>
      <c r="O900" s="128"/>
      <c r="P900" s="128"/>
      <c r="Q900" s="128"/>
      <c r="R900" s="128"/>
      <c r="S900" s="128"/>
      <c r="T900" s="128"/>
      <c r="U900" s="128"/>
      <c r="EY900" s="261"/>
      <c r="EZ900" s="2"/>
      <c r="FA900" s="2"/>
      <c r="FB900" s="261"/>
    </row>
    <row r="901" spans="1:158" customFormat="1" hidden="1" outlineLevel="1">
      <c r="A901" s="284">
        <v>26</v>
      </c>
      <c r="B901" s="990" t="s">
        <v>351</v>
      </c>
      <c r="C901" s="982"/>
      <c r="D901" s="983"/>
      <c r="E901" s="484" t="s">
        <v>543</v>
      </c>
      <c r="F901" s="484" t="s">
        <v>351</v>
      </c>
      <c r="G901" s="128"/>
      <c r="H901" s="128"/>
      <c r="I901" s="128"/>
      <c r="J901" s="128"/>
      <c r="K901" s="128"/>
      <c r="L901" s="128"/>
      <c r="M901" s="128"/>
      <c r="N901" s="128"/>
      <c r="O901" s="128"/>
      <c r="P901" s="128"/>
      <c r="Q901" s="128"/>
      <c r="R901" s="128"/>
      <c r="S901" s="128"/>
      <c r="T901" s="128"/>
      <c r="U901" s="128"/>
      <c r="EY901" s="261"/>
      <c r="EZ901" s="2"/>
      <c r="FA901" s="2"/>
      <c r="FB901" s="261"/>
    </row>
    <row r="902" spans="1:158" customFormat="1" hidden="1" outlineLevel="1">
      <c r="A902" s="128">
        <v>27</v>
      </c>
      <c r="B902" s="990" t="s">
        <v>352</v>
      </c>
      <c r="C902" s="982"/>
      <c r="D902" s="983"/>
      <c r="E902" s="484" t="s">
        <v>544</v>
      </c>
      <c r="F902" s="484" t="s">
        <v>352</v>
      </c>
      <c r="G902" s="128"/>
      <c r="H902" s="128"/>
      <c r="I902" s="128"/>
      <c r="J902" s="128"/>
      <c r="K902" s="128"/>
      <c r="L902" s="128"/>
      <c r="M902" s="128"/>
      <c r="N902" s="128"/>
      <c r="O902" s="128"/>
      <c r="P902" s="128"/>
      <c r="Q902" s="128"/>
      <c r="R902" s="128"/>
      <c r="S902" s="128"/>
      <c r="T902" s="128"/>
      <c r="U902" s="128"/>
      <c r="EY902" s="261"/>
      <c r="EZ902" s="2"/>
      <c r="FA902" s="2"/>
      <c r="FB902" s="261"/>
    </row>
    <row r="903" spans="1:158" customFormat="1" hidden="1" outlineLevel="1">
      <c r="A903" s="284">
        <v>28</v>
      </c>
      <c r="B903" s="990" t="s">
        <v>353</v>
      </c>
      <c r="C903" s="982"/>
      <c r="D903" s="983"/>
      <c r="E903" s="484" t="s">
        <v>545</v>
      </c>
      <c r="F903" s="484" t="s">
        <v>353</v>
      </c>
      <c r="G903" s="128"/>
      <c r="H903" s="128"/>
      <c r="I903" s="128"/>
      <c r="J903" s="128"/>
      <c r="K903" s="128"/>
      <c r="L903" s="128"/>
      <c r="M903" s="128"/>
      <c r="N903" s="128"/>
      <c r="O903" s="128"/>
      <c r="P903" s="128"/>
      <c r="Q903" s="128"/>
      <c r="R903" s="128"/>
      <c r="S903" s="128"/>
      <c r="T903" s="128"/>
      <c r="U903" s="128"/>
      <c r="EY903" s="261"/>
      <c r="EZ903" s="2"/>
      <c r="FA903" s="2"/>
      <c r="FB903" s="261"/>
    </row>
    <row r="904" spans="1:158" customFormat="1" hidden="1" outlineLevel="1">
      <c r="A904" s="128">
        <v>29</v>
      </c>
      <c r="B904" s="990" t="s">
        <v>354</v>
      </c>
      <c r="C904" s="982"/>
      <c r="D904" s="983"/>
      <c r="E904" s="484" t="s">
        <v>546</v>
      </c>
      <c r="F904" s="484" t="s">
        <v>354</v>
      </c>
      <c r="G904" s="128"/>
      <c r="H904" s="128"/>
      <c r="I904" s="128"/>
      <c r="J904" s="128"/>
      <c r="K904" s="128"/>
      <c r="L904" s="128"/>
      <c r="M904" s="128"/>
      <c r="N904" s="128"/>
      <c r="O904" s="128"/>
      <c r="P904" s="128"/>
      <c r="Q904" s="128"/>
      <c r="R904" s="128"/>
      <c r="S904" s="128"/>
      <c r="T904" s="128"/>
      <c r="U904" s="128"/>
      <c r="EY904" s="261"/>
      <c r="EZ904" s="2"/>
      <c r="FA904" s="2"/>
      <c r="FB904" s="261"/>
    </row>
    <row r="905" spans="1:158" customFormat="1" hidden="1" outlineLevel="1">
      <c r="A905" s="284">
        <v>30</v>
      </c>
      <c r="B905" s="990" t="s">
        <v>355</v>
      </c>
      <c r="C905" s="982"/>
      <c r="D905" s="983"/>
      <c r="E905" s="484" t="s">
        <v>547</v>
      </c>
      <c r="F905" s="484" t="s">
        <v>355</v>
      </c>
      <c r="G905" s="128"/>
      <c r="H905" s="128"/>
      <c r="I905" s="128"/>
      <c r="J905" s="128"/>
      <c r="K905" s="128"/>
      <c r="L905" s="128"/>
      <c r="M905" s="128"/>
      <c r="N905" s="128"/>
      <c r="O905" s="128"/>
      <c r="P905" s="128"/>
      <c r="Q905" s="128"/>
      <c r="R905" s="128"/>
      <c r="S905" s="128"/>
      <c r="T905" s="128"/>
      <c r="U905" s="128"/>
      <c r="EY905" s="261"/>
      <c r="EZ905" s="2"/>
      <c r="FA905" s="2"/>
      <c r="FB905" s="261"/>
    </row>
    <row r="906" spans="1:158" customFormat="1" hidden="1" outlineLevel="1">
      <c r="A906" s="128">
        <v>31</v>
      </c>
      <c r="B906" s="990" t="s">
        <v>356</v>
      </c>
      <c r="C906" s="982"/>
      <c r="D906" s="983"/>
      <c r="E906" s="484" t="s">
        <v>548</v>
      </c>
      <c r="F906" s="484" t="s">
        <v>356</v>
      </c>
      <c r="G906" s="128"/>
      <c r="H906" s="128"/>
      <c r="I906" s="128"/>
      <c r="J906" s="128"/>
      <c r="K906" s="128"/>
      <c r="L906" s="128"/>
      <c r="M906" s="128"/>
      <c r="N906" s="128"/>
      <c r="O906" s="128"/>
      <c r="P906" s="128"/>
      <c r="Q906" s="128"/>
      <c r="R906" s="128"/>
      <c r="S906" s="128"/>
      <c r="T906" s="128"/>
      <c r="U906" s="128"/>
      <c r="EY906" s="261"/>
      <c r="EZ906" s="2"/>
      <c r="FA906" s="2"/>
      <c r="FB906" s="261"/>
    </row>
    <row r="907" spans="1:158" customFormat="1" hidden="1" outlineLevel="1">
      <c r="A907" s="284">
        <v>32</v>
      </c>
      <c r="B907" s="990" t="s">
        <v>357</v>
      </c>
      <c r="C907" s="982"/>
      <c r="D907" s="983"/>
      <c r="E907" s="484" t="s">
        <v>549</v>
      </c>
      <c r="F907" s="484" t="s">
        <v>357</v>
      </c>
      <c r="G907" s="128"/>
      <c r="H907" s="128"/>
      <c r="I907" s="128"/>
      <c r="J907" s="128"/>
      <c r="K907" s="128"/>
      <c r="L907" s="128"/>
      <c r="M907" s="128"/>
      <c r="N907" s="128"/>
      <c r="O907" s="128"/>
      <c r="P907" s="128"/>
      <c r="Q907" s="128"/>
      <c r="R907" s="128"/>
      <c r="S907" s="128"/>
      <c r="T907" s="128"/>
      <c r="U907" s="128"/>
      <c r="EY907" s="261"/>
      <c r="EZ907" s="2"/>
      <c r="FA907" s="2"/>
      <c r="FB907" s="261"/>
    </row>
    <row r="908" spans="1:158" customFormat="1" hidden="1" outlineLevel="1">
      <c r="A908" s="128">
        <v>33</v>
      </c>
      <c r="B908" s="990" t="s">
        <v>341</v>
      </c>
      <c r="C908" s="982"/>
      <c r="D908" s="983"/>
      <c r="E908" s="484" t="s">
        <v>550</v>
      </c>
      <c r="F908" s="484" t="s">
        <v>341</v>
      </c>
      <c r="G908" s="128"/>
      <c r="H908" s="128"/>
      <c r="I908" s="128"/>
      <c r="J908" s="128"/>
      <c r="K908" s="128"/>
      <c r="L908" s="128"/>
      <c r="M908" s="128"/>
      <c r="N908" s="128"/>
      <c r="O908" s="128"/>
      <c r="P908" s="128"/>
      <c r="Q908" s="128"/>
      <c r="R908" s="128"/>
      <c r="S908" s="128"/>
      <c r="T908" s="128"/>
      <c r="U908" s="128"/>
      <c r="EY908" s="261"/>
      <c r="EZ908" s="2"/>
      <c r="FA908" s="2"/>
      <c r="FB908" s="261"/>
    </row>
    <row r="909" spans="1:158" customFormat="1" hidden="1" outlineLevel="1">
      <c r="A909" s="284">
        <v>34</v>
      </c>
      <c r="B909" s="990" t="s">
        <v>358</v>
      </c>
      <c r="C909" s="982"/>
      <c r="D909" s="983"/>
      <c r="E909" s="484" t="s">
        <v>551</v>
      </c>
      <c r="F909" s="484" t="s">
        <v>358</v>
      </c>
      <c r="G909" s="128"/>
      <c r="H909" s="128"/>
      <c r="I909" s="128"/>
      <c r="J909" s="128"/>
      <c r="K909" s="128"/>
      <c r="L909" s="128"/>
      <c r="M909" s="128"/>
      <c r="N909" s="128"/>
      <c r="O909" s="128"/>
      <c r="P909" s="128"/>
      <c r="Q909" s="128"/>
      <c r="R909" s="128"/>
      <c r="S909" s="128"/>
      <c r="T909" s="128"/>
      <c r="U909" s="128"/>
      <c r="EY909" s="261"/>
      <c r="EZ909" s="2"/>
      <c r="FA909" s="2"/>
      <c r="FB909" s="261"/>
    </row>
    <row r="910" spans="1:158" customFormat="1" hidden="1" outlineLevel="1">
      <c r="A910" s="128">
        <v>35</v>
      </c>
      <c r="B910" s="990" t="s">
        <v>362</v>
      </c>
      <c r="C910" s="982"/>
      <c r="D910" s="983"/>
      <c r="E910" s="484" t="s">
        <v>552</v>
      </c>
      <c r="F910" s="484" t="s">
        <v>362</v>
      </c>
      <c r="G910" s="128"/>
      <c r="H910" s="128"/>
      <c r="I910" s="128"/>
      <c r="J910" s="128"/>
      <c r="K910" s="128"/>
      <c r="L910" s="128"/>
      <c r="M910" s="128"/>
      <c r="N910" s="128"/>
      <c r="O910" s="128"/>
      <c r="P910" s="128"/>
      <c r="Q910" s="128"/>
      <c r="R910" s="128"/>
      <c r="S910" s="128"/>
      <c r="T910" s="128"/>
      <c r="U910" s="128"/>
      <c r="EY910" s="261"/>
      <c r="EZ910" s="2"/>
      <c r="FA910" s="2"/>
      <c r="FB910" s="261"/>
    </row>
    <row r="911" spans="1:158" customFormat="1" hidden="1" outlineLevel="1">
      <c r="A911" s="284">
        <v>36</v>
      </c>
      <c r="B911" s="990" t="s">
        <v>363</v>
      </c>
      <c r="C911" s="982"/>
      <c r="D911" s="983"/>
      <c r="E911" s="484" t="s">
        <v>553</v>
      </c>
      <c r="F911" s="484" t="s">
        <v>363</v>
      </c>
      <c r="G911" s="128"/>
      <c r="H911" s="128"/>
      <c r="I911" s="128"/>
      <c r="J911" s="128"/>
      <c r="K911" s="128"/>
      <c r="L911" s="128"/>
      <c r="M911" s="128"/>
      <c r="N911" s="128"/>
      <c r="O911" s="128"/>
      <c r="P911" s="128"/>
      <c r="Q911" s="128"/>
      <c r="R911" s="128"/>
      <c r="S911" s="128"/>
      <c r="T911" s="128"/>
      <c r="U911" s="128"/>
      <c r="EY911" s="261"/>
      <c r="EZ911" s="2"/>
      <c r="FA911" s="2"/>
      <c r="FB911" s="261"/>
    </row>
    <row r="912" spans="1:158" customFormat="1" hidden="1" outlineLevel="1">
      <c r="A912" s="128">
        <v>37</v>
      </c>
      <c r="B912" s="990" t="s">
        <v>364</v>
      </c>
      <c r="C912" s="982"/>
      <c r="D912" s="983"/>
      <c r="E912" s="484" t="s">
        <v>554</v>
      </c>
      <c r="F912" s="484" t="s">
        <v>364</v>
      </c>
      <c r="G912" s="128"/>
      <c r="H912" s="128"/>
      <c r="I912" s="128"/>
      <c r="J912" s="128"/>
      <c r="K912" s="128"/>
      <c r="L912" s="128"/>
      <c r="M912" s="128"/>
      <c r="N912" s="128"/>
      <c r="O912" s="128"/>
      <c r="P912" s="128"/>
      <c r="Q912" s="128"/>
      <c r="R912" s="128"/>
      <c r="S912" s="128"/>
      <c r="T912" s="128"/>
      <c r="U912" s="128"/>
      <c r="EY912" s="261"/>
      <c r="EZ912" s="2"/>
      <c r="FA912" s="2"/>
      <c r="FB912" s="261"/>
    </row>
    <row r="913" spans="1:158" customFormat="1" hidden="1" outlineLevel="1">
      <c r="A913" s="284">
        <v>38</v>
      </c>
      <c r="B913" s="990" t="s">
        <v>363</v>
      </c>
      <c r="C913" s="982"/>
      <c r="D913" s="983"/>
      <c r="E913" s="484" t="s">
        <v>555</v>
      </c>
      <c r="F913" s="484" t="s">
        <v>363</v>
      </c>
      <c r="G913" s="128"/>
      <c r="H913" s="128"/>
      <c r="I913" s="128"/>
      <c r="J913" s="128"/>
      <c r="K913" s="128"/>
      <c r="L913" s="128"/>
      <c r="M913" s="128"/>
      <c r="N913" s="128"/>
      <c r="O913" s="128"/>
      <c r="P913" s="128"/>
      <c r="Q913" s="128"/>
      <c r="R913" s="128"/>
      <c r="S913" s="128"/>
      <c r="T913" s="128"/>
      <c r="U913" s="128"/>
      <c r="EY913" s="261"/>
      <c r="EZ913" s="2"/>
      <c r="FA913" s="2"/>
      <c r="FB913" s="261"/>
    </row>
    <row r="914" spans="1:158" customFormat="1" hidden="1" outlineLevel="1">
      <c r="A914" s="128">
        <v>39</v>
      </c>
      <c r="B914" s="990" t="s">
        <v>362</v>
      </c>
      <c r="C914" s="982"/>
      <c r="D914" s="983"/>
      <c r="E914" s="484" t="s">
        <v>556</v>
      </c>
      <c r="F914" s="484" t="s">
        <v>362</v>
      </c>
      <c r="G914" s="128"/>
      <c r="H914" s="128"/>
      <c r="I914" s="128"/>
      <c r="J914" s="128"/>
      <c r="K914" s="128"/>
      <c r="L914" s="128"/>
      <c r="M914" s="128"/>
      <c r="N914" s="128"/>
      <c r="O914" s="128"/>
      <c r="P914" s="128"/>
      <c r="Q914" s="128"/>
      <c r="R914" s="128"/>
      <c r="S914" s="128"/>
      <c r="T914" s="128"/>
      <c r="U914" s="128"/>
      <c r="EY914" s="261"/>
      <c r="EZ914" s="2"/>
      <c r="FA914" s="2"/>
      <c r="FB914" s="261"/>
    </row>
    <row r="915" spans="1:158" customFormat="1" hidden="1" outlineLevel="1">
      <c r="A915" s="284">
        <v>40</v>
      </c>
      <c r="B915" s="990" t="s">
        <v>365</v>
      </c>
      <c r="C915" s="982"/>
      <c r="D915" s="983"/>
      <c r="E915" s="484" t="s">
        <v>557</v>
      </c>
      <c r="F915" s="484" t="s">
        <v>365</v>
      </c>
      <c r="G915" s="128"/>
      <c r="H915" s="128"/>
      <c r="I915" s="128"/>
      <c r="J915" s="128"/>
      <c r="K915" s="128"/>
      <c r="L915" s="128"/>
      <c r="M915" s="128"/>
      <c r="N915" s="128"/>
      <c r="O915" s="128"/>
      <c r="P915" s="128"/>
      <c r="Q915" s="128"/>
      <c r="R915" s="128"/>
      <c r="S915" s="128"/>
      <c r="T915" s="128"/>
      <c r="U915" s="128"/>
      <c r="EY915" s="261"/>
      <c r="EZ915" s="2"/>
      <c r="FA915" s="2"/>
      <c r="FB915" s="261"/>
    </row>
    <row r="916" spans="1:158" customFormat="1" hidden="1" outlineLevel="1">
      <c r="A916" s="128">
        <v>41</v>
      </c>
      <c r="B916" s="990" t="s">
        <v>366</v>
      </c>
      <c r="C916" s="982"/>
      <c r="D916" s="983"/>
      <c r="E916" s="484" t="s">
        <v>558</v>
      </c>
      <c r="F916" s="484" t="s">
        <v>366</v>
      </c>
      <c r="G916" s="128"/>
      <c r="H916" s="128"/>
      <c r="I916" s="128"/>
      <c r="J916" s="128"/>
      <c r="K916" s="128"/>
      <c r="L916" s="128"/>
      <c r="M916" s="128"/>
      <c r="N916" s="128"/>
      <c r="O916" s="128"/>
      <c r="P916" s="128"/>
      <c r="Q916" s="128"/>
      <c r="R916" s="128"/>
      <c r="S916" s="128"/>
      <c r="T916" s="128"/>
      <c r="U916" s="128"/>
      <c r="EY916" s="261"/>
      <c r="EZ916" s="2"/>
      <c r="FA916" s="2"/>
      <c r="FB916" s="261"/>
    </row>
    <row r="917" spans="1:158" customFormat="1" hidden="1" outlineLevel="1">
      <c r="A917" s="284">
        <v>42</v>
      </c>
      <c r="B917" s="990" t="s">
        <v>367</v>
      </c>
      <c r="C917" s="982"/>
      <c r="D917" s="983"/>
      <c r="E917" s="484" t="s">
        <v>559</v>
      </c>
      <c r="F917" s="484" t="s">
        <v>367</v>
      </c>
      <c r="G917" s="128"/>
      <c r="H917" s="128"/>
      <c r="I917" s="128"/>
      <c r="J917" s="128"/>
      <c r="K917" s="128"/>
      <c r="L917" s="128"/>
      <c r="M917" s="128"/>
      <c r="N917" s="128"/>
      <c r="O917" s="128"/>
      <c r="P917" s="128"/>
      <c r="Q917" s="128"/>
      <c r="R917" s="128"/>
      <c r="S917" s="128"/>
      <c r="T917" s="128"/>
      <c r="U917" s="128"/>
      <c r="EY917" s="261"/>
      <c r="EZ917" s="2"/>
      <c r="FA917" s="2"/>
      <c r="FB917" s="261"/>
    </row>
    <row r="918" spans="1:158" customFormat="1" hidden="1" outlineLevel="1">
      <c r="A918" s="128">
        <v>43</v>
      </c>
      <c r="B918" s="990" t="s">
        <v>365</v>
      </c>
      <c r="C918" s="982"/>
      <c r="D918" s="983"/>
      <c r="E918" s="484" t="s">
        <v>560</v>
      </c>
      <c r="F918" s="484" t="s">
        <v>365</v>
      </c>
      <c r="G918" s="128"/>
      <c r="H918" s="128"/>
      <c r="I918" s="128"/>
      <c r="J918" s="128"/>
      <c r="K918" s="128"/>
      <c r="L918" s="128"/>
      <c r="M918" s="128"/>
      <c r="N918" s="128"/>
      <c r="O918" s="128"/>
      <c r="P918" s="128"/>
      <c r="Q918" s="128"/>
      <c r="R918" s="128"/>
      <c r="S918" s="128"/>
      <c r="T918" s="128"/>
      <c r="U918" s="128"/>
      <c r="EY918" s="261"/>
      <c r="EZ918" s="2"/>
      <c r="FA918" s="2"/>
      <c r="FB918" s="261"/>
    </row>
    <row r="919" spans="1:158" customFormat="1" hidden="1" outlineLevel="1">
      <c r="A919" s="284">
        <v>44</v>
      </c>
      <c r="B919" s="990" t="s">
        <v>368</v>
      </c>
      <c r="C919" s="982"/>
      <c r="D919" s="983"/>
      <c r="E919" s="484" t="s">
        <v>561</v>
      </c>
      <c r="F919" s="484" t="s">
        <v>368</v>
      </c>
      <c r="G919" s="128"/>
      <c r="H919" s="128"/>
      <c r="I919" s="128"/>
      <c r="J919" s="128"/>
      <c r="K919" s="128"/>
      <c r="L919" s="128"/>
      <c r="M919" s="128"/>
      <c r="N919" s="128"/>
      <c r="O919" s="128"/>
      <c r="P919" s="128"/>
      <c r="Q919" s="128"/>
      <c r="R919" s="128"/>
      <c r="S919" s="128"/>
      <c r="T919" s="128"/>
      <c r="U919" s="128"/>
      <c r="EY919" s="261"/>
      <c r="EZ919" s="2"/>
      <c r="FA919" s="2"/>
      <c r="FB919" s="261"/>
    </row>
    <row r="920" spans="1:158" customFormat="1" hidden="1" outlineLevel="1">
      <c r="A920" s="128">
        <v>45</v>
      </c>
      <c r="B920" s="990" t="s">
        <v>367</v>
      </c>
      <c r="C920" s="982"/>
      <c r="D920" s="983"/>
      <c r="E920" s="484" t="s">
        <v>562</v>
      </c>
      <c r="F920" s="484" t="s">
        <v>367</v>
      </c>
      <c r="G920" s="128"/>
      <c r="H920" s="128"/>
      <c r="I920" s="128"/>
      <c r="J920" s="128"/>
      <c r="K920" s="128"/>
      <c r="L920" s="128"/>
      <c r="M920" s="128"/>
      <c r="N920" s="128"/>
      <c r="O920" s="128"/>
      <c r="P920" s="128"/>
      <c r="Q920" s="128"/>
      <c r="R920" s="128"/>
      <c r="S920" s="128"/>
      <c r="T920" s="128"/>
      <c r="U920" s="128"/>
      <c r="EY920" s="261"/>
      <c r="EZ920" s="2"/>
      <c r="FA920" s="2"/>
      <c r="FB920" s="261"/>
    </row>
    <row r="921" spans="1:158" customFormat="1" hidden="1" outlineLevel="1">
      <c r="A921" s="284">
        <v>46</v>
      </c>
      <c r="B921" s="990" t="s">
        <v>368</v>
      </c>
      <c r="C921" s="982"/>
      <c r="D921" s="983"/>
      <c r="E921" s="484" t="s">
        <v>563</v>
      </c>
      <c r="F921" s="484" t="s">
        <v>368</v>
      </c>
      <c r="G921" s="128"/>
      <c r="H921" s="128"/>
      <c r="I921" s="128"/>
      <c r="J921" s="128"/>
      <c r="K921" s="128"/>
      <c r="L921" s="128"/>
      <c r="M921" s="128"/>
      <c r="N921" s="128"/>
      <c r="O921" s="128"/>
      <c r="P921" s="128"/>
      <c r="Q921" s="128"/>
      <c r="R921" s="128"/>
      <c r="S921" s="128"/>
      <c r="T921" s="128"/>
      <c r="U921" s="128"/>
      <c r="EY921" s="261"/>
      <c r="EZ921" s="2"/>
      <c r="FA921" s="2"/>
      <c r="FB921" s="261"/>
    </row>
    <row r="922" spans="1:158" customFormat="1" hidden="1" outlineLevel="1">
      <c r="A922" s="128">
        <v>47</v>
      </c>
      <c r="B922" s="990" t="s">
        <v>341</v>
      </c>
      <c r="C922" s="982"/>
      <c r="D922" s="983"/>
      <c r="E922" s="484" t="s">
        <v>564</v>
      </c>
      <c r="F922" s="484" t="s">
        <v>341</v>
      </c>
      <c r="G922" s="128"/>
      <c r="H922" s="128"/>
      <c r="I922" s="128"/>
      <c r="J922" s="128"/>
      <c r="K922" s="128"/>
      <c r="L922" s="128"/>
      <c r="M922" s="128"/>
      <c r="N922" s="128"/>
      <c r="O922" s="128"/>
      <c r="P922" s="128"/>
      <c r="Q922" s="128"/>
      <c r="R922" s="128"/>
      <c r="S922" s="128"/>
      <c r="T922" s="128"/>
      <c r="U922" s="128"/>
      <c r="EY922" s="261"/>
      <c r="EZ922" s="2"/>
      <c r="FA922" s="2"/>
      <c r="FB922" s="261"/>
    </row>
    <row r="923" spans="1:158" customFormat="1" hidden="1" outlineLevel="1">
      <c r="A923" s="284">
        <v>48</v>
      </c>
      <c r="B923" s="990" t="s">
        <v>369</v>
      </c>
      <c r="C923" s="982"/>
      <c r="D923" s="983"/>
      <c r="E923" s="484" t="s">
        <v>565</v>
      </c>
      <c r="F923" s="484" t="s">
        <v>369</v>
      </c>
      <c r="G923" s="128"/>
      <c r="H923" s="128"/>
      <c r="I923" s="128"/>
      <c r="J923" s="128"/>
      <c r="K923" s="128"/>
      <c r="L923" s="128"/>
      <c r="M923" s="128"/>
      <c r="N923" s="128"/>
      <c r="O923" s="128"/>
      <c r="P923" s="128"/>
      <c r="Q923" s="128"/>
      <c r="R923" s="128"/>
      <c r="S923" s="128"/>
      <c r="T923" s="128"/>
      <c r="U923" s="128"/>
      <c r="EY923" s="261"/>
      <c r="EZ923" s="2"/>
      <c r="FA923" s="2"/>
      <c r="FB923" s="261"/>
    </row>
    <row r="924" spans="1:158" customFormat="1" hidden="1" outlineLevel="1">
      <c r="A924" s="128">
        <v>49</v>
      </c>
      <c r="B924" s="990" t="s">
        <v>370</v>
      </c>
      <c r="C924" s="982"/>
      <c r="D924" s="983"/>
      <c r="E924" s="484" t="s">
        <v>566</v>
      </c>
      <c r="F924" s="484" t="s">
        <v>370</v>
      </c>
      <c r="G924" s="128"/>
      <c r="H924" s="128"/>
      <c r="I924" s="128"/>
      <c r="J924" s="128"/>
      <c r="K924" s="128"/>
      <c r="L924" s="128"/>
      <c r="M924" s="128"/>
      <c r="N924" s="128"/>
      <c r="O924" s="128"/>
      <c r="P924" s="128"/>
      <c r="Q924" s="128"/>
      <c r="R924" s="128"/>
      <c r="S924" s="128"/>
      <c r="T924" s="128"/>
      <c r="U924" s="128"/>
      <c r="EY924" s="261"/>
      <c r="EZ924" s="2"/>
      <c r="FA924" s="2"/>
      <c r="FB924" s="261"/>
    </row>
    <row r="925" spans="1:158" customFormat="1" hidden="1" outlineLevel="1">
      <c r="A925" s="284">
        <v>50</v>
      </c>
      <c r="B925" s="990" t="s">
        <v>371</v>
      </c>
      <c r="C925" s="982"/>
      <c r="D925" s="983"/>
      <c r="E925" s="484" t="s">
        <v>567</v>
      </c>
      <c r="F925" s="484" t="s">
        <v>371</v>
      </c>
      <c r="G925" s="128"/>
      <c r="H925" s="128"/>
      <c r="I925" s="128"/>
      <c r="J925" s="128"/>
      <c r="K925" s="128"/>
      <c r="L925" s="128"/>
      <c r="M925" s="128"/>
      <c r="N925" s="128"/>
      <c r="O925" s="128"/>
      <c r="P925" s="128"/>
      <c r="Q925" s="128"/>
      <c r="R925" s="128"/>
      <c r="S925" s="128"/>
      <c r="T925" s="128"/>
      <c r="U925" s="128"/>
      <c r="EY925" s="261"/>
      <c r="EZ925" s="2"/>
      <c r="FA925" s="2"/>
      <c r="FB925" s="261"/>
    </row>
    <row r="926" spans="1:158" customFormat="1" hidden="1" outlineLevel="1">
      <c r="A926" s="128">
        <v>51</v>
      </c>
      <c r="B926" s="990" t="s">
        <v>372</v>
      </c>
      <c r="C926" s="982"/>
      <c r="D926" s="983"/>
      <c r="E926" s="484" t="s">
        <v>568</v>
      </c>
      <c r="F926" s="484" t="s">
        <v>372</v>
      </c>
      <c r="G926" s="128"/>
      <c r="H926" s="128"/>
      <c r="I926" s="128"/>
      <c r="J926" s="128"/>
      <c r="K926" s="128"/>
      <c r="L926" s="128"/>
      <c r="M926" s="128"/>
      <c r="N926" s="128"/>
      <c r="O926" s="128"/>
      <c r="P926" s="128"/>
      <c r="Q926" s="128"/>
      <c r="R926" s="128"/>
      <c r="S926" s="128"/>
      <c r="T926" s="128"/>
      <c r="U926" s="128"/>
      <c r="EY926" s="261"/>
      <c r="EZ926" s="2"/>
      <c r="FA926" s="2"/>
      <c r="FB926" s="261"/>
    </row>
    <row r="927" spans="1:158" customFormat="1" hidden="1" outlineLevel="1">
      <c r="A927" s="284">
        <v>52</v>
      </c>
      <c r="B927" s="990" t="s">
        <v>373</v>
      </c>
      <c r="C927" s="982"/>
      <c r="D927" s="983"/>
      <c r="E927" s="484" t="s">
        <v>569</v>
      </c>
      <c r="F927" s="484" t="s">
        <v>373</v>
      </c>
      <c r="G927" s="128"/>
      <c r="H927" s="128"/>
      <c r="I927" s="128"/>
      <c r="J927" s="128"/>
      <c r="K927" s="128"/>
      <c r="L927" s="128"/>
      <c r="M927" s="128"/>
      <c r="N927" s="128"/>
      <c r="O927" s="128"/>
      <c r="P927" s="128"/>
      <c r="Q927" s="128"/>
      <c r="R927" s="128"/>
      <c r="S927" s="128"/>
      <c r="T927" s="128"/>
      <c r="U927" s="128"/>
      <c r="EY927" s="261"/>
      <c r="EZ927" s="2"/>
      <c r="FA927" s="2"/>
      <c r="FB927" s="261"/>
    </row>
    <row r="928" spans="1:158" customFormat="1" hidden="1" outlineLevel="1">
      <c r="A928" s="128">
        <v>53</v>
      </c>
      <c r="B928" s="990" t="s">
        <v>373</v>
      </c>
      <c r="C928" s="982"/>
      <c r="D928" s="983"/>
      <c r="E928" s="484" t="s">
        <v>570</v>
      </c>
      <c r="F928" s="484" t="s">
        <v>373</v>
      </c>
      <c r="G928" s="128"/>
      <c r="H928" s="128"/>
      <c r="I928" s="128"/>
      <c r="J928" s="128"/>
      <c r="K928" s="128"/>
      <c r="L928" s="128"/>
      <c r="M928" s="128"/>
      <c r="N928" s="128"/>
      <c r="O928" s="128"/>
      <c r="P928" s="128"/>
      <c r="Q928" s="128"/>
      <c r="R928" s="128"/>
      <c r="S928" s="128"/>
      <c r="T928" s="128"/>
      <c r="U928" s="128"/>
      <c r="EY928" s="261"/>
      <c r="EZ928" s="2"/>
      <c r="FA928" s="2"/>
      <c r="FB928" s="261"/>
    </row>
    <row r="929" spans="1:158" customFormat="1" hidden="1" outlineLevel="1">
      <c r="A929" s="284">
        <v>54</v>
      </c>
      <c r="B929" s="990" t="s">
        <v>374</v>
      </c>
      <c r="C929" s="982"/>
      <c r="D929" s="983"/>
      <c r="E929" s="484" t="s">
        <v>571</v>
      </c>
      <c r="F929" s="484" t="s">
        <v>374</v>
      </c>
      <c r="G929" s="128"/>
      <c r="H929" s="128"/>
      <c r="I929" s="128"/>
      <c r="J929" s="128"/>
      <c r="K929" s="128"/>
      <c r="L929" s="128"/>
      <c r="M929" s="128"/>
      <c r="N929" s="128"/>
      <c r="O929" s="128"/>
      <c r="P929" s="128"/>
      <c r="Q929" s="128"/>
      <c r="R929" s="128"/>
      <c r="S929" s="128"/>
      <c r="T929" s="128"/>
      <c r="U929" s="128"/>
      <c r="EY929" s="261"/>
      <c r="EZ929" s="2"/>
      <c r="FA929" s="2"/>
      <c r="FB929" s="261"/>
    </row>
    <row r="930" spans="1:158" customFormat="1" hidden="1" outlineLevel="1">
      <c r="A930" s="128">
        <v>55</v>
      </c>
      <c r="B930" s="990" t="s">
        <v>375</v>
      </c>
      <c r="C930" s="982"/>
      <c r="D930" s="983"/>
      <c r="E930" s="484" t="s">
        <v>572</v>
      </c>
      <c r="F930" s="484" t="s">
        <v>375</v>
      </c>
      <c r="G930" s="128"/>
      <c r="H930" s="128"/>
      <c r="I930" s="128"/>
      <c r="J930" s="128"/>
      <c r="K930" s="128"/>
      <c r="L930" s="128"/>
      <c r="M930" s="128"/>
      <c r="N930" s="128"/>
      <c r="O930" s="128"/>
      <c r="P930" s="128"/>
      <c r="Q930" s="128"/>
      <c r="R930" s="128"/>
      <c r="S930" s="128"/>
      <c r="T930" s="128"/>
      <c r="U930" s="128"/>
      <c r="EY930" s="261"/>
      <c r="EZ930" s="2"/>
      <c r="FA930" s="2"/>
      <c r="FB930" s="261"/>
    </row>
    <row r="931" spans="1:158" customFormat="1" hidden="1" outlineLevel="1">
      <c r="A931" s="284">
        <v>56</v>
      </c>
      <c r="B931" s="990" t="s">
        <v>376</v>
      </c>
      <c r="C931" s="982"/>
      <c r="D931" s="983"/>
      <c r="E931" s="484" t="s">
        <v>573</v>
      </c>
      <c r="F931" s="484" t="s">
        <v>376</v>
      </c>
      <c r="G931" s="128"/>
      <c r="H931" s="128"/>
      <c r="I931" s="128"/>
      <c r="J931" s="128"/>
      <c r="K931" s="128"/>
      <c r="L931" s="128"/>
      <c r="M931" s="128"/>
      <c r="N931" s="128"/>
      <c r="O931" s="128"/>
      <c r="P931" s="128"/>
      <c r="Q931" s="128"/>
      <c r="R931" s="128"/>
      <c r="S931" s="128"/>
      <c r="T931" s="128"/>
      <c r="U931" s="128"/>
      <c r="EY931" s="261"/>
      <c r="EZ931" s="2"/>
      <c r="FA931" s="2"/>
      <c r="FB931" s="261"/>
    </row>
    <row r="932" spans="1:158" customFormat="1" hidden="1" outlineLevel="1">
      <c r="A932" s="128">
        <v>57</v>
      </c>
      <c r="B932" s="990" t="s">
        <v>377</v>
      </c>
      <c r="C932" s="982"/>
      <c r="D932" s="983"/>
      <c r="E932" s="484" t="s">
        <v>574</v>
      </c>
      <c r="F932" s="484" t="s">
        <v>377</v>
      </c>
      <c r="G932" s="128"/>
      <c r="H932" s="128"/>
      <c r="I932" s="128"/>
      <c r="J932" s="128"/>
      <c r="K932" s="128"/>
      <c r="L932" s="128"/>
      <c r="M932" s="128"/>
      <c r="N932" s="128"/>
      <c r="O932" s="128"/>
      <c r="P932" s="128"/>
      <c r="Q932" s="128"/>
      <c r="R932" s="128"/>
      <c r="S932" s="128"/>
      <c r="T932" s="128"/>
      <c r="U932" s="128"/>
      <c r="EY932" s="261"/>
      <c r="EZ932" s="2"/>
      <c r="FA932" s="2"/>
      <c r="FB932" s="261"/>
    </row>
    <row r="933" spans="1:158" customFormat="1" hidden="1" outlineLevel="1">
      <c r="A933" s="284">
        <v>58</v>
      </c>
      <c r="B933" s="990" t="s">
        <v>378</v>
      </c>
      <c r="C933" s="982"/>
      <c r="D933" s="983"/>
      <c r="E933" s="484" t="s">
        <v>575</v>
      </c>
      <c r="F933" s="484" t="s">
        <v>378</v>
      </c>
      <c r="G933" s="128"/>
      <c r="H933" s="128"/>
      <c r="I933" s="128"/>
      <c r="J933" s="128"/>
      <c r="K933" s="128"/>
      <c r="L933" s="128"/>
      <c r="M933" s="128"/>
      <c r="N933" s="128"/>
      <c r="O933" s="128"/>
      <c r="P933" s="128"/>
      <c r="Q933" s="128"/>
      <c r="R933" s="128"/>
      <c r="S933" s="128"/>
      <c r="T933" s="128"/>
      <c r="U933" s="128"/>
      <c r="EY933" s="261"/>
      <c r="EZ933" s="2"/>
      <c r="FA933" s="2"/>
      <c r="FB933" s="261"/>
    </row>
    <row r="934" spans="1:158" customFormat="1" hidden="1" outlineLevel="1">
      <c r="A934" s="128">
        <v>59</v>
      </c>
      <c r="B934" s="990" t="s">
        <v>379</v>
      </c>
      <c r="C934" s="982"/>
      <c r="D934" s="983"/>
      <c r="E934" s="484" t="s">
        <v>576</v>
      </c>
      <c r="F934" s="484" t="s">
        <v>379</v>
      </c>
      <c r="G934" s="128"/>
      <c r="H934" s="128"/>
      <c r="I934" s="128"/>
      <c r="J934" s="128"/>
      <c r="K934" s="128"/>
      <c r="L934" s="128"/>
      <c r="M934" s="128"/>
      <c r="N934" s="128"/>
      <c r="O934" s="128"/>
      <c r="P934" s="128"/>
      <c r="Q934" s="128"/>
      <c r="R934" s="128"/>
      <c r="S934" s="128"/>
      <c r="T934" s="128"/>
      <c r="U934" s="128"/>
      <c r="EY934" s="261"/>
      <c r="EZ934" s="2"/>
      <c r="FA934" s="2"/>
      <c r="FB934" s="261"/>
    </row>
    <row r="935" spans="1:158" customFormat="1" hidden="1" outlineLevel="1">
      <c r="A935" s="284">
        <v>60</v>
      </c>
      <c r="B935" s="990" t="s">
        <v>380</v>
      </c>
      <c r="C935" s="982"/>
      <c r="D935" s="983"/>
      <c r="E935" s="484" t="s">
        <v>577</v>
      </c>
      <c r="F935" s="484" t="s">
        <v>380</v>
      </c>
      <c r="G935" s="128"/>
      <c r="H935" s="128"/>
      <c r="I935" s="128"/>
      <c r="J935" s="128"/>
      <c r="K935" s="128"/>
      <c r="L935" s="128"/>
      <c r="M935" s="128"/>
      <c r="N935" s="128"/>
      <c r="O935" s="128"/>
      <c r="P935" s="128"/>
      <c r="Q935" s="128"/>
      <c r="R935" s="128"/>
      <c r="S935" s="128"/>
      <c r="T935" s="128"/>
      <c r="U935" s="128"/>
      <c r="EY935" s="261"/>
      <c r="EZ935" s="2"/>
      <c r="FA935" s="2"/>
      <c r="FB935" s="261"/>
    </row>
    <row r="936" spans="1:158" customFormat="1" hidden="1" outlineLevel="1">
      <c r="A936" s="128">
        <v>61</v>
      </c>
      <c r="B936" s="990" t="s">
        <v>381</v>
      </c>
      <c r="C936" s="982"/>
      <c r="D936" s="983"/>
      <c r="E936" s="484" t="s">
        <v>578</v>
      </c>
      <c r="F936" s="484" t="s">
        <v>381</v>
      </c>
      <c r="G936" s="128"/>
      <c r="H936" s="128"/>
      <c r="I936" s="128"/>
      <c r="J936" s="128"/>
      <c r="K936" s="128"/>
      <c r="L936" s="128"/>
      <c r="M936" s="128"/>
      <c r="N936" s="128"/>
      <c r="O936" s="128"/>
      <c r="P936" s="128"/>
      <c r="Q936" s="128"/>
      <c r="R936" s="128"/>
      <c r="S936" s="128"/>
      <c r="T936" s="128"/>
      <c r="U936" s="128"/>
      <c r="EY936" s="261"/>
      <c r="EZ936" s="2"/>
      <c r="FA936" s="2"/>
      <c r="FB936" s="261"/>
    </row>
    <row r="937" spans="1:158" customFormat="1" hidden="1" outlineLevel="1">
      <c r="A937" s="284">
        <v>62</v>
      </c>
      <c r="B937" s="990" t="s">
        <v>382</v>
      </c>
      <c r="C937" s="982"/>
      <c r="D937" s="983"/>
      <c r="E937" s="484" t="s">
        <v>579</v>
      </c>
      <c r="F937" s="484" t="s">
        <v>382</v>
      </c>
      <c r="G937" s="128"/>
      <c r="H937" s="128"/>
      <c r="I937" s="128"/>
      <c r="J937" s="128"/>
      <c r="K937" s="128"/>
      <c r="L937" s="128"/>
      <c r="M937" s="128"/>
      <c r="N937" s="128"/>
      <c r="O937" s="128"/>
      <c r="P937" s="128"/>
      <c r="Q937" s="128"/>
      <c r="R937" s="128"/>
      <c r="S937" s="128"/>
      <c r="T937" s="128"/>
      <c r="U937" s="128"/>
      <c r="EY937" s="261"/>
      <c r="EZ937" s="2"/>
      <c r="FA937" s="2"/>
      <c r="FB937" s="261"/>
    </row>
    <row r="938" spans="1:158" customFormat="1" hidden="1" outlineLevel="1">
      <c r="A938" s="128">
        <v>63</v>
      </c>
      <c r="B938" s="990" t="s">
        <v>383</v>
      </c>
      <c r="C938" s="982"/>
      <c r="D938" s="983"/>
      <c r="E938" s="484" t="s">
        <v>580</v>
      </c>
      <c r="F938" s="484" t="s">
        <v>383</v>
      </c>
      <c r="G938" s="128"/>
      <c r="H938" s="128"/>
      <c r="I938" s="128"/>
      <c r="J938" s="128"/>
      <c r="K938" s="128"/>
      <c r="L938" s="128"/>
      <c r="M938" s="128"/>
      <c r="N938" s="128"/>
      <c r="O938" s="128"/>
      <c r="P938" s="128"/>
      <c r="Q938" s="128"/>
      <c r="R938" s="128"/>
      <c r="S938" s="128"/>
      <c r="T938" s="128"/>
      <c r="U938" s="128"/>
      <c r="EY938" s="261"/>
      <c r="EZ938" s="2"/>
      <c r="FA938" s="2"/>
      <c r="FB938" s="261"/>
    </row>
    <row r="939" spans="1:158" customFormat="1" hidden="1" outlineLevel="1">
      <c r="A939" s="284">
        <v>64</v>
      </c>
      <c r="B939" s="990" t="s">
        <v>384</v>
      </c>
      <c r="C939" s="982"/>
      <c r="D939" s="983"/>
      <c r="E939" s="484" t="s">
        <v>581</v>
      </c>
      <c r="F939" s="484" t="s">
        <v>384</v>
      </c>
      <c r="G939" s="128"/>
      <c r="H939" s="128"/>
      <c r="I939" s="128"/>
      <c r="J939" s="128"/>
      <c r="K939" s="128"/>
      <c r="L939" s="128"/>
      <c r="M939" s="128"/>
      <c r="N939" s="128"/>
      <c r="O939" s="128"/>
      <c r="P939" s="128"/>
      <c r="Q939" s="128"/>
      <c r="R939" s="128"/>
      <c r="S939" s="128"/>
      <c r="T939" s="128"/>
      <c r="U939" s="128"/>
      <c r="EY939" s="261"/>
      <c r="EZ939" s="2"/>
      <c r="FA939" s="2"/>
      <c r="FB939" s="261"/>
    </row>
    <row r="940" spans="1:158" customFormat="1" hidden="1" outlineLevel="1">
      <c r="A940" s="128">
        <v>65</v>
      </c>
      <c r="B940" s="990" t="s">
        <v>385</v>
      </c>
      <c r="C940" s="982"/>
      <c r="D940" s="983"/>
      <c r="E940" s="484" t="s">
        <v>582</v>
      </c>
      <c r="F940" s="484" t="s">
        <v>385</v>
      </c>
      <c r="G940" s="128"/>
      <c r="H940" s="128"/>
      <c r="I940" s="128"/>
      <c r="J940" s="128"/>
      <c r="K940" s="128"/>
      <c r="L940" s="128"/>
      <c r="M940" s="128"/>
      <c r="N940" s="128"/>
      <c r="O940" s="128"/>
      <c r="P940" s="128"/>
      <c r="Q940" s="128"/>
      <c r="R940" s="128"/>
      <c r="S940" s="128"/>
      <c r="T940" s="128"/>
      <c r="U940" s="128"/>
      <c r="EY940" s="261"/>
      <c r="EZ940" s="2"/>
      <c r="FA940" s="2"/>
      <c r="FB940" s="261"/>
    </row>
    <row r="941" spans="1:158" customFormat="1" hidden="1" outlineLevel="1">
      <c r="A941" s="284">
        <v>66</v>
      </c>
      <c r="B941" s="990" t="s">
        <v>386</v>
      </c>
      <c r="C941" s="982"/>
      <c r="D941" s="983"/>
      <c r="E941" s="484" t="s">
        <v>583</v>
      </c>
      <c r="F941" s="484" t="s">
        <v>386</v>
      </c>
      <c r="G941" s="128"/>
      <c r="H941" s="128"/>
      <c r="I941" s="128"/>
      <c r="J941" s="128"/>
      <c r="K941" s="128"/>
      <c r="L941" s="128"/>
      <c r="M941" s="128"/>
      <c r="N941" s="128"/>
      <c r="O941" s="128"/>
      <c r="P941" s="128"/>
      <c r="Q941" s="128"/>
      <c r="R941" s="128"/>
      <c r="S941" s="128"/>
      <c r="T941" s="128"/>
      <c r="U941" s="128"/>
      <c r="EY941" s="261"/>
      <c r="EZ941" s="2"/>
      <c r="FA941" s="2"/>
      <c r="FB941" s="261"/>
    </row>
    <row r="942" spans="1:158" customFormat="1" hidden="1" outlineLevel="1">
      <c r="A942" s="128">
        <v>67</v>
      </c>
      <c r="B942" s="990" t="s">
        <v>387</v>
      </c>
      <c r="C942" s="982"/>
      <c r="D942" s="983"/>
      <c r="E942" s="484" t="s">
        <v>584</v>
      </c>
      <c r="F942" s="484" t="s">
        <v>387</v>
      </c>
      <c r="G942" s="128"/>
      <c r="H942" s="128"/>
      <c r="I942" s="128"/>
      <c r="J942" s="128"/>
      <c r="K942" s="128"/>
      <c r="L942" s="128"/>
      <c r="M942" s="128"/>
      <c r="N942" s="128"/>
      <c r="O942" s="128"/>
      <c r="P942" s="128"/>
      <c r="Q942" s="128"/>
      <c r="R942" s="128"/>
      <c r="S942" s="128"/>
      <c r="T942" s="128"/>
      <c r="U942" s="128"/>
      <c r="EY942" s="261"/>
      <c r="EZ942" s="2"/>
      <c r="FA942" s="2"/>
      <c r="FB942" s="261"/>
    </row>
    <row r="943" spans="1:158" customFormat="1" hidden="1" outlineLevel="1">
      <c r="A943" s="284">
        <v>68</v>
      </c>
      <c r="B943" s="990" t="s">
        <v>388</v>
      </c>
      <c r="C943" s="982"/>
      <c r="D943" s="983"/>
      <c r="E943" s="484" t="s">
        <v>585</v>
      </c>
      <c r="F943" s="484" t="s">
        <v>388</v>
      </c>
      <c r="G943" s="128"/>
      <c r="H943" s="128"/>
      <c r="I943" s="128"/>
      <c r="J943" s="128"/>
      <c r="K943" s="128"/>
      <c r="L943" s="128"/>
      <c r="M943" s="128"/>
      <c r="N943" s="128"/>
      <c r="O943" s="128"/>
      <c r="P943" s="128"/>
      <c r="Q943" s="128"/>
      <c r="R943" s="128"/>
      <c r="S943" s="128"/>
      <c r="T943" s="128"/>
      <c r="U943" s="128"/>
      <c r="EY943" s="261"/>
      <c r="EZ943" s="2"/>
      <c r="FA943" s="2"/>
      <c r="FB943" s="261"/>
    </row>
    <row r="944" spans="1:158" customFormat="1" hidden="1" outlineLevel="1">
      <c r="A944" s="128">
        <v>69</v>
      </c>
      <c r="B944" s="990" t="s">
        <v>389</v>
      </c>
      <c r="C944" s="982"/>
      <c r="D944" s="983"/>
      <c r="E944" s="484" t="s">
        <v>586</v>
      </c>
      <c r="F944" s="484" t="s">
        <v>389</v>
      </c>
      <c r="G944" s="128"/>
      <c r="H944" s="128"/>
      <c r="I944" s="128"/>
      <c r="J944" s="128"/>
      <c r="K944" s="128"/>
      <c r="L944" s="128"/>
      <c r="M944" s="128"/>
      <c r="N944" s="128"/>
      <c r="O944" s="128"/>
      <c r="P944" s="128"/>
      <c r="Q944" s="128"/>
      <c r="R944" s="128"/>
      <c r="S944" s="128"/>
      <c r="T944" s="128"/>
      <c r="U944" s="128"/>
      <c r="EY944" s="261"/>
      <c r="EZ944" s="2"/>
      <c r="FA944" s="2"/>
      <c r="FB944" s="261"/>
    </row>
    <row r="945" spans="1:158" customFormat="1" hidden="1" outlineLevel="1">
      <c r="A945" s="284">
        <v>70</v>
      </c>
      <c r="B945" s="990" t="s">
        <v>390</v>
      </c>
      <c r="C945" s="982"/>
      <c r="D945" s="983"/>
      <c r="E945" s="484" t="s">
        <v>587</v>
      </c>
      <c r="F945" s="484" t="s">
        <v>390</v>
      </c>
      <c r="G945" s="128"/>
      <c r="H945" s="128"/>
      <c r="I945" s="128"/>
      <c r="J945" s="128"/>
      <c r="K945" s="128"/>
      <c r="L945" s="128"/>
      <c r="M945" s="128"/>
      <c r="N945" s="128"/>
      <c r="O945" s="128"/>
      <c r="P945" s="128"/>
      <c r="Q945" s="128"/>
      <c r="R945" s="128"/>
      <c r="S945" s="128"/>
      <c r="T945" s="128"/>
      <c r="U945" s="128"/>
      <c r="EY945" s="261"/>
      <c r="EZ945" s="2"/>
      <c r="FA945" s="2"/>
      <c r="FB945" s="261"/>
    </row>
    <row r="946" spans="1:158" customFormat="1" hidden="1" outlineLevel="1">
      <c r="A946" s="128">
        <v>71</v>
      </c>
      <c r="B946" s="990" t="s">
        <v>391</v>
      </c>
      <c r="C946" s="982"/>
      <c r="D946" s="983"/>
      <c r="E946" s="484" t="s">
        <v>588</v>
      </c>
      <c r="F946" s="484" t="s">
        <v>391</v>
      </c>
      <c r="G946" s="128"/>
      <c r="H946" s="128"/>
      <c r="I946" s="128"/>
      <c r="J946" s="128"/>
      <c r="K946" s="128"/>
      <c r="L946" s="128"/>
      <c r="M946" s="128"/>
      <c r="N946" s="128"/>
      <c r="O946" s="128"/>
      <c r="P946" s="128"/>
      <c r="Q946" s="128"/>
      <c r="R946" s="128"/>
      <c r="S946" s="128"/>
      <c r="T946" s="128"/>
      <c r="U946" s="128"/>
      <c r="EY946" s="261"/>
      <c r="EZ946" s="2"/>
      <c r="FA946" s="2"/>
      <c r="FB946" s="261"/>
    </row>
    <row r="947" spans="1:158" customFormat="1" hidden="1" outlineLevel="1">
      <c r="A947" s="284">
        <v>72</v>
      </c>
      <c r="B947" s="990" t="s">
        <v>392</v>
      </c>
      <c r="C947" s="982"/>
      <c r="D947" s="983"/>
      <c r="E947" s="484" t="s">
        <v>589</v>
      </c>
      <c r="F947" s="484" t="s">
        <v>392</v>
      </c>
      <c r="G947" s="128"/>
      <c r="H947" s="128"/>
      <c r="I947" s="128"/>
      <c r="J947" s="128"/>
      <c r="K947" s="128"/>
      <c r="L947" s="128"/>
      <c r="M947" s="128"/>
      <c r="N947" s="128"/>
      <c r="O947" s="128"/>
      <c r="P947" s="128"/>
      <c r="Q947" s="128"/>
      <c r="R947" s="128"/>
      <c r="S947" s="128"/>
      <c r="T947" s="128"/>
      <c r="U947" s="128"/>
      <c r="EY947" s="261"/>
      <c r="EZ947" s="2"/>
      <c r="FA947" s="2"/>
      <c r="FB947" s="261"/>
    </row>
    <row r="948" spans="1:158" customFormat="1" hidden="1" outlineLevel="1">
      <c r="A948" s="128">
        <v>73</v>
      </c>
      <c r="B948" s="990" t="s">
        <v>393</v>
      </c>
      <c r="C948" s="982"/>
      <c r="D948" s="983"/>
      <c r="E948" s="484" t="s">
        <v>590</v>
      </c>
      <c r="F948" s="484" t="s">
        <v>393</v>
      </c>
      <c r="G948" s="128"/>
      <c r="H948" s="128"/>
      <c r="I948" s="128"/>
      <c r="J948" s="128"/>
      <c r="K948" s="128"/>
      <c r="L948" s="128"/>
      <c r="M948" s="128"/>
      <c r="N948" s="128"/>
      <c r="O948" s="128"/>
      <c r="P948" s="128"/>
      <c r="Q948" s="128"/>
      <c r="R948" s="128"/>
      <c r="S948" s="128"/>
      <c r="T948" s="128"/>
      <c r="U948" s="128"/>
      <c r="EY948" s="261"/>
      <c r="EZ948" s="2"/>
      <c r="FA948" s="2"/>
      <c r="FB948" s="261"/>
    </row>
    <row r="949" spans="1:158" customFormat="1" hidden="1" outlineLevel="1">
      <c r="A949" s="284">
        <v>74</v>
      </c>
      <c r="B949" s="990" t="s">
        <v>394</v>
      </c>
      <c r="C949" s="982"/>
      <c r="D949" s="983"/>
      <c r="E949" s="484" t="s">
        <v>591</v>
      </c>
      <c r="F949" s="484" t="s">
        <v>394</v>
      </c>
      <c r="G949" s="128"/>
      <c r="H949" s="128"/>
      <c r="I949" s="128"/>
      <c r="J949" s="128"/>
      <c r="K949" s="128"/>
      <c r="L949" s="128"/>
      <c r="M949" s="128"/>
      <c r="N949" s="128"/>
      <c r="O949" s="128"/>
      <c r="P949" s="128"/>
      <c r="Q949" s="128"/>
      <c r="R949" s="128"/>
      <c r="S949" s="128"/>
      <c r="T949" s="128"/>
      <c r="U949" s="128"/>
      <c r="EY949" s="261"/>
      <c r="EZ949" s="2"/>
      <c r="FA949" s="2"/>
      <c r="FB949" s="261"/>
    </row>
    <row r="950" spans="1:158" customFormat="1" hidden="1" outlineLevel="1">
      <c r="A950" s="128">
        <v>75</v>
      </c>
      <c r="B950" s="990" t="s">
        <v>395</v>
      </c>
      <c r="C950" s="982"/>
      <c r="D950" s="983"/>
      <c r="E950" s="484" t="s">
        <v>592</v>
      </c>
      <c r="F950" s="484" t="s">
        <v>395</v>
      </c>
      <c r="G950" s="128"/>
      <c r="H950" s="128"/>
      <c r="I950" s="128"/>
      <c r="J950" s="128"/>
      <c r="K950" s="128"/>
      <c r="L950" s="128"/>
      <c r="M950" s="128"/>
      <c r="N950" s="128"/>
      <c r="O950" s="128"/>
      <c r="P950" s="128"/>
      <c r="Q950" s="128"/>
      <c r="R950" s="128"/>
      <c r="S950" s="128"/>
      <c r="T950" s="128"/>
      <c r="U950" s="128"/>
      <c r="EY950" s="261"/>
      <c r="EZ950" s="2"/>
      <c r="FA950" s="2"/>
      <c r="FB950" s="261"/>
    </row>
    <row r="951" spans="1:158" customFormat="1" hidden="1" outlineLevel="1">
      <c r="A951" s="284">
        <v>76</v>
      </c>
      <c r="B951" s="990" t="s">
        <v>396</v>
      </c>
      <c r="C951" s="982"/>
      <c r="D951" s="983"/>
      <c r="E951" s="484" t="s">
        <v>593</v>
      </c>
      <c r="F951" s="484" t="s">
        <v>396</v>
      </c>
      <c r="G951" s="128"/>
      <c r="H951" s="128"/>
      <c r="I951" s="128"/>
      <c r="J951" s="128"/>
      <c r="K951" s="128"/>
      <c r="L951" s="128"/>
      <c r="M951" s="128"/>
      <c r="N951" s="128"/>
      <c r="O951" s="128"/>
      <c r="P951" s="128"/>
      <c r="Q951" s="128"/>
      <c r="R951" s="128"/>
      <c r="S951" s="128"/>
      <c r="T951" s="128"/>
      <c r="U951" s="128"/>
      <c r="EY951" s="261"/>
      <c r="EZ951" s="2"/>
      <c r="FA951" s="2"/>
      <c r="FB951" s="261"/>
    </row>
    <row r="952" spans="1:158" customFormat="1" hidden="1" outlineLevel="1">
      <c r="A952" s="128">
        <v>77</v>
      </c>
      <c r="B952" s="990" t="s">
        <v>397</v>
      </c>
      <c r="C952" s="982"/>
      <c r="D952" s="983"/>
      <c r="E952" s="484" t="s">
        <v>594</v>
      </c>
      <c r="F952" s="484" t="s">
        <v>397</v>
      </c>
      <c r="G952" s="128"/>
      <c r="H952" s="128"/>
      <c r="I952" s="128"/>
      <c r="J952" s="128"/>
      <c r="K952" s="128"/>
      <c r="L952" s="128"/>
      <c r="M952" s="128"/>
      <c r="N952" s="128"/>
      <c r="O952" s="128"/>
      <c r="P952" s="128"/>
      <c r="Q952" s="128"/>
      <c r="R952" s="128"/>
      <c r="S952" s="128"/>
      <c r="T952" s="128"/>
      <c r="U952" s="128"/>
      <c r="EY952" s="261"/>
      <c r="EZ952" s="2"/>
      <c r="FA952" s="2"/>
      <c r="FB952" s="261"/>
    </row>
    <row r="953" spans="1:158" customFormat="1" hidden="1" outlineLevel="1">
      <c r="A953" s="284">
        <v>78</v>
      </c>
      <c r="B953" s="990" t="s">
        <v>398</v>
      </c>
      <c r="C953" s="982"/>
      <c r="D953" s="983"/>
      <c r="E953" s="484" t="s">
        <v>595</v>
      </c>
      <c r="F953" s="484" t="s">
        <v>398</v>
      </c>
      <c r="G953" s="128"/>
      <c r="H953" s="128"/>
      <c r="I953" s="128"/>
      <c r="J953" s="128"/>
      <c r="K953" s="128"/>
      <c r="L953" s="128"/>
      <c r="M953" s="128"/>
      <c r="N953" s="128"/>
      <c r="O953" s="128"/>
      <c r="P953" s="128"/>
      <c r="Q953" s="128"/>
      <c r="R953" s="128"/>
      <c r="S953" s="128"/>
      <c r="T953" s="128"/>
      <c r="U953" s="128"/>
      <c r="EY953" s="261"/>
      <c r="EZ953" s="2"/>
      <c r="FA953" s="2"/>
      <c r="FB953" s="261"/>
    </row>
    <row r="954" spans="1:158" customFormat="1" hidden="1" outlineLevel="1">
      <c r="A954" s="128">
        <v>79</v>
      </c>
      <c r="B954" s="990" t="s">
        <v>341</v>
      </c>
      <c r="C954" s="982"/>
      <c r="D954" s="983"/>
      <c r="E954" s="484" t="s">
        <v>596</v>
      </c>
      <c r="F954" s="484" t="s">
        <v>341</v>
      </c>
      <c r="G954" s="128"/>
      <c r="H954" s="128"/>
      <c r="I954" s="128"/>
      <c r="J954" s="128"/>
      <c r="K954" s="128"/>
      <c r="L954" s="128"/>
      <c r="M954" s="128"/>
      <c r="N954" s="128"/>
      <c r="O954" s="128"/>
      <c r="P954" s="128"/>
      <c r="Q954" s="128"/>
      <c r="R954" s="128"/>
      <c r="S954" s="128"/>
      <c r="T954" s="128"/>
      <c r="U954" s="128"/>
      <c r="EY954" s="261"/>
      <c r="EZ954" s="2"/>
      <c r="FA954" s="2"/>
      <c r="FB954" s="261"/>
    </row>
    <row r="955" spans="1:158" customFormat="1" hidden="1" outlineLevel="1">
      <c r="A955" s="284">
        <v>80</v>
      </c>
      <c r="B955" s="990" t="s">
        <v>399</v>
      </c>
      <c r="C955" s="982"/>
      <c r="D955" s="983"/>
      <c r="E955" s="484" t="s">
        <v>597</v>
      </c>
      <c r="F955" s="484" t="s">
        <v>399</v>
      </c>
      <c r="G955" s="128"/>
      <c r="H955" s="128"/>
      <c r="I955" s="128"/>
      <c r="J955" s="128"/>
      <c r="K955" s="128"/>
      <c r="L955" s="128"/>
      <c r="M955" s="128"/>
      <c r="N955" s="128"/>
      <c r="O955" s="128"/>
      <c r="P955" s="128"/>
      <c r="Q955" s="128"/>
      <c r="R955" s="128"/>
      <c r="S955" s="128"/>
      <c r="T955" s="128"/>
      <c r="U955" s="128"/>
      <c r="EY955" s="261"/>
      <c r="EZ955" s="2"/>
      <c r="FA955" s="2"/>
      <c r="FB955" s="261"/>
    </row>
    <row r="956" spans="1:158" customFormat="1" hidden="1" outlineLevel="1">
      <c r="A956" s="128">
        <v>81</v>
      </c>
      <c r="B956" s="990" t="s">
        <v>400</v>
      </c>
      <c r="C956" s="982"/>
      <c r="D956" s="983"/>
      <c r="E956" s="484" t="s">
        <v>598</v>
      </c>
      <c r="F956" s="484" t="s">
        <v>400</v>
      </c>
      <c r="G956" s="128"/>
      <c r="H956" s="128"/>
      <c r="I956" s="128"/>
      <c r="J956" s="128"/>
      <c r="K956" s="128"/>
      <c r="L956" s="128"/>
      <c r="M956" s="128"/>
      <c r="N956" s="128"/>
      <c r="O956" s="128"/>
      <c r="P956" s="128"/>
      <c r="Q956" s="128"/>
      <c r="R956" s="128"/>
      <c r="S956" s="128"/>
      <c r="T956" s="128"/>
      <c r="U956" s="128"/>
      <c r="EY956" s="261"/>
      <c r="EZ956" s="2"/>
      <c r="FA956" s="2"/>
      <c r="FB956" s="261"/>
    </row>
    <row r="957" spans="1:158" customFormat="1" hidden="1" outlineLevel="1">
      <c r="A957" s="284">
        <v>82</v>
      </c>
      <c r="B957" s="990" t="s">
        <v>401</v>
      </c>
      <c r="C957" s="982"/>
      <c r="D957" s="983"/>
      <c r="E957" s="484" t="s">
        <v>599</v>
      </c>
      <c r="F957" s="484" t="s">
        <v>401</v>
      </c>
      <c r="G957" s="128"/>
      <c r="H957" s="128"/>
      <c r="I957" s="128"/>
      <c r="J957" s="128"/>
      <c r="K957" s="128"/>
      <c r="L957" s="128"/>
      <c r="M957" s="128"/>
      <c r="N957" s="128"/>
      <c r="O957" s="128"/>
      <c r="P957" s="128"/>
      <c r="Q957" s="128"/>
      <c r="R957" s="128"/>
      <c r="S957" s="128"/>
      <c r="T957" s="128"/>
      <c r="U957" s="128"/>
      <c r="EY957" s="261"/>
      <c r="EZ957" s="2"/>
      <c r="FA957" s="2"/>
      <c r="FB957" s="261"/>
    </row>
    <row r="958" spans="1:158" customFormat="1" hidden="1" outlineLevel="1">
      <c r="A958" s="128">
        <v>83</v>
      </c>
      <c r="B958" s="990" t="s">
        <v>402</v>
      </c>
      <c r="C958" s="982"/>
      <c r="D958" s="983"/>
      <c r="E958" s="484" t="s">
        <v>600</v>
      </c>
      <c r="F958" s="484" t="s">
        <v>402</v>
      </c>
      <c r="G958" s="128"/>
      <c r="H958" s="128"/>
      <c r="I958" s="128"/>
      <c r="J958" s="128"/>
      <c r="K958" s="128"/>
      <c r="L958" s="128"/>
      <c r="M958" s="128"/>
      <c r="N958" s="128"/>
      <c r="O958" s="128"/>
      <c r="P958" s="128"/>
      <c r="Q958" s="128"/>
      <c r="R958" s="128"/>
      <c r="S958" s="128"/>
      <c r="T958" s="128"/>
      <c r="U958" s="128"/>
      <c r="EY958" s="261"/>
      <c r="EZ958" s="2"/>
      <c r="FA958" s="2"/>
      <c r="FB958" s="261"/>
    </row>
    <row r="959" spans="1:158" customFormat="1" hidden="1" outlineLevel="1">
      <c r="A959" s="284">
        <v>84</v>
      </c>
      <c r="B959" s="990" t="s">
        <v>403</v>
      </c>
      <c r="C959" s="982"/>
      <c r="D959" s="983"/>
      <c r="E959" s="484" t="s">
        <v>601</v>
      </c>
      <c r="F959" s="484" t="s">
        <v>403</v>
      </c>
      <c r="G959" s="128"/>
      <c r="H959" s="128"/>
      <c r="I959" s="128"/>
      <c r="J959" s="128"/>
      <c r="K959" s="128"/>
      <c r="L959" s="128"/>
      <c r="M959" s="128"/>
      <c r="N959" s="128"/>
      <c r="O959" s="128"/>
      <c r="P959" s="128"/>
      <c r="Q959" s="128"/>
      <c r="R959" s="128"/>
      <c r="S959" s="128"/>
      <c r="T959" s="128"/>
      <c r="U959" s="128"/>
      <c r="EY959" s="261"/>
      <c r="EZ959" s="2"/>
      <c r="FA959" s="2"/>
      <c r="FB959" s="261"/>
    </row>
    <row r="960" spans="1:158" customFormat="1" hidden="1" outlineLevel="1">
      <c r="A960" s="128">
        <v>85</v>
      </c>
      <c r="B960" s="990" t="s">
        <v>427</v>
      </c>
      <c r="C960" s="982"/>
      <c r="D960" s="983"/>
      <c r="E960" s="484" t="s">
        <v>602</v>
      </c>
      <c r="F960" s="484" t="s">
        <v>427</v>
      </c>
      <c r="G960" s="128"/>
      <c r="H960" s="128"/>
      <c r="I960" s="128"/>
      <c r="J960" s="128"/>
      <c r="K960" s="128"/>
      <c r="L960" s="128"/>
      <c r="M960" s="128"/>
      <c r="N960" s="128"/>
      <c r="O960" s="128"/>
      <c r="P960" s="128"/>
      <c r="Q960" s="128"/>
      <c r="R960" s="128"/>
      <c r="S960" s="128"/>
      <c r="T960" s="128"/>
      <c r="U960" s="128"/>
      <c r="EY960" s="261"/>
      <c r="EZ960" s="2"/>
      <c r="FA960" s="2"/>
      <c r="FB960" s="261"/>
    </row>
    <row r="961" spans="1:158" customFormat="1" hidden="1" outlineLevel="1">
      <c r="A961" s="284">
        <v>86</v>
      </c>
      <c r="B961" s="990" t="s">
        <v>428</v>
      </c>
      <c r="C961" s="982"/>
      <c r="D961" s="983"/>
      <c r="E961" s="484" t="s">
        <v>603</v>
      </c>
      <c r="F961" s="484" t="s">
        <v>428</v>
      </c>
      <c r="G961" s="128"/>
      <c r="H961" s="128"/>
      <c r="I961" s="128"/>
      <c r="J961" s="128"/>
      <c r="K961" s="128"/>
      <c r="L961" s="128"/>
      <c r="M961" s="128"/>
      <c r="N961" s="128"/>
      <c r="O961" s="128"/>
      <c r="P961" s="128"/>
      <c r="Q961" s="128"/>
      <c r="R961" s="128"/>
      <c r="S961" s="128"/>
      <c r="T961" s="128"/>
      <c r="U961" s="128"/>
      <c r="EY961" s="261"/>
      <c r="EZ961" s="2"/>
      <c r="FA961" s="2"/>
      <c r="FB961" s="261"/>
    </row>
    <row r="962" spans="1:158" customFormat="1" hidden="1" outlineLevel="1">
      <c r="A962" s="128">
        <v>87</v>
      </c>
      <c r="B962" s="990" t="s">
        <v>429</v>
      </c>
      <c r="C962" s="982"/>
      <c r="D962" s="983"/>
      <c r="E962" s="484" t="s">
        <v>604</v>
      </c>
      <c r="F962" s="484" t="s">
        <v>429</v>
      </c>
      <c r="G962" s="128"/>
      <c r="H962" s="128"/>
      <c r="I962" s="128"/>
      <c r="J962" s="128"/>
      <c r="K962" s="128"/>
      <c r="L962" s="128"/>
      <c r="M962" s="128"/>
      <c r="N962" s="128"/>
      <c r="O962" s="128"/>
      <c r="P962" s="128"/>
      <c r="Q962" s="128"/>
      <c r="R962" s="128"/>
      <c r="S962" s="128"/>
      <c r="T962" s="128"/>
      <c r="U962" s="128"/>
      <c r="EY962" s="261"/>
      <c r="EZ962" s="2"/>
      <c r="FA962" s="2"/>
      <c r="FB962" s="261"/>
    </row>
    <row r="963" spans="1:158" customFormat="1" hidden="1" outlineLevel="1">
      <c r="A963" s="284">
        <v>88</v>
      </c>
      <c r="B963" s="990" t="s">
        <v>430</v>
      </c>
      <c r="C963" s="982"/>
      <c r="D963" s="983"/>
      <c r="E963" s="484" t="s">
        <v>605</v>
      </c>
      <c r="F963" s="484" t="s">
        <v>430</v>
      </c>
      <c r="G963" s="128"/>
      <c r="H963" s="128"/>
      <c r="I963" s="128"/>
      <c r="J963" s="128"/>
      <c r="K963" s="128"/>
      <c r="L963" s="128"/>
      <c r="M963" s="128"/>
      <c r="N963" s="128"/>
      <c r="O963" s="128"/>
      <c r="P963" s="128"/>
      <c r="Q963" s="128"/>
      <c r="R963" s="128"/>
      <c r="S963" s="128"/>
      <c r="T963" s="128"/>
      <c r="U963" s="128"/>
      <c r="EY963" s="261"/>
      <c r="EZ963" s="2"/>
      <c r="FA963" s="2"/>
      <c r="FB963" s="261"/>
    </row>
    <row r="964" spans="1:158" customFormat="1" hidden="1" outlineLevel="1">
      <c r="A964" s="128">
        <v>89</v>
      </c>
      <c r="B964" s="990" t="s">
        <v>431</v>
      </c>
      <c r="C964" s="982"/>
      <c r="D964" s="983"/>
      <c r="E964" s="484" t="s">
        <v>606</v>
      </c>
      <c r="F964" s="484" t="s">
        <v>431</v>
      </c>
      <c r="G964" s="128"/>
      <c r="H964" s="128"/>
      <c r="I964" s="128"/>
      <c r="J964" s="128"/>
      <c r="K964" s="128"/>
      <c r="L964" s="128"/>
      <c r="M964" s="128"/>
      <c r="N964" s="128"/>
      <c r="O964" s="128"/>
      <c r="P964" s="128"/>
      <c r="Q964" s="128"/>
      <c r="R964" s="128"/>
      <c r="S964" s="128"/>
      <c r="T964" s="128"/>
      <c r="U964" s="128"/>
      <c r="EY964" s="261"/>
      <c r="EZ964" s="2"/>
      <c r="FA964" s="2"/>
      <c r="FB964" s="261"/>
    </row>
    <row r="965" spans="1:158" customFormat="1" hidden="1" outlineLevel="1">
      <c r="A965" s="284">
        <v>90</v>
      </c>
      <c r="B965" s="990" t="s">
        <v>430</v>
      </c>
      <c r="C965" s="982"/>
      <c r="D965" s="983"/>
      <c r="E965" s="484" t="s">
        <v>607</v>
      </c>
      <c r="F965" s="484" t="s">
        <v>430</v>
      </c>
      <c r="G965" s="128"/>
      <c r="H965" s="128"/>
      <c r="I965" s="128"/>
      <c r="J965" s="128"/>
      <c r="K965" s="128"/>
      <c r="L965" s="128"/>
      <c r="M965" s="128"/>
      <c r="N965" s="128"/>
      <c r="O965" s="128"/>
      <c r="P965" s="128"/>
      <c r="Q965" s="128"/>
      <c r="R965" s="128"/>
      <c r="S965" s="128"/>
      <c r="T965" s="128"/>
      <c r="U965" s="128"/>
      <c r="EY965" s="261"/>
      <c r="EZ965" s="2"/>
      <c r="FA965" s="2"/>
      <c r="FB965" s="261"/>
    </row>
    <row r="966" spans="1:158" customFormat="1" hidden="1" outlineLevel="1">
      <c r="A966" s="128">
        <v>91</v>
      </c>
      <c r="B966" s="990" t="s">
        <v>432</v>
      </c>
      <c r="C966" s="982"/>
      <c r="D966" s="983"/>
      <c r="E966" s="484" t="s">
        <v>608</v>
      </c>
      <c r="F966" s="484" t="s">
        <v>432</v>
      </c>
      <c r="G966" s="128"/>
      <c r="H966" s="128"/>
      <c r="I966" s="128"/>
      <c r="J966" s="128"/>
      <c r="K966" s="128"/>
      <c r="L966" s="128"/>
      <c r="M966" s="128"/>
      <c r="N966" s="128"/>
      <c r="O966" s="128"/>
      <c r="P966" s="128"/>
      <c r="Q966" s="128"/>
      <c r="R966" s="128"/>
      <c r="S966" s="128"/>
      <c r="T966" s="128"/>
      <c r="U966" s="128"/>
      <c r="EY966" s="261"/>
      <c r="EZ966" s="2"/>
      <c r="FA966" s="2"/>
      <c r="FB966" s="261"/>
    </row>
    <row r="967" spans="1:158" customFormat="1" hidden="1" outlineLevel="1">
      <c r="A967" s="284">
        <v>92</v>
      </c>
      <c r="B967" s="990" t="s">
        <v>433</v>
      </c>
      <c r="C967" s="982"/>
      <c r="D967" s="983"/>
      <c r="E967" s="484" t="s">
        <v>609</v>
      </c>
      <c r="F967" s="484" t="s">
        <v>433</v>
      </c>
      <c r="G967" s="128"/>
      <c r="H967" s="128"/>
      <c r="I967" s="128"/>
      <c r="J967" s="128"/>
      <c r="K967" s="128"/>
      <c r="L967" s="128"/>
      <c r="M967" s="128"/>
      <c r="N967" s="128"/>
      <c r="O967" s="128"/>
      <c r="P967" s="128"/>
      <c r="Q967" s="128"/>
      <c r="R967" s="128"/>
      <c r="S967" s="128"/>
      <c r="T967" s="128"/>
      <c r="U967" s="128"/>
      <c r="EY967" s="261"/>
      <c r="EZ967" s="2"/>
      <c r="FA967" s="2"/>
      <c r="FB967" s="261"/>
    </row>
    <row r="968" spans="1:158" customFormat="1" hidden="1" outlineLevel="1">
      <c r="A968" s="128">
        <v>93</v>
      </c>
      <c r="B968" s="990" t="s">
        <v>434</v>
      </c>
      <c r="C968" s="982"/>
      <c r="D968" s="983"/>
      <c r="E968" s="484" t="s">
        <v>610</v>
      </c>
      <c r="F968" s="484" t="s">
        <v>434</v>
      </c>
      <c r="G968" s="128"/>
      <c r="H968" s="128"/>
      <c r="I968" s="128"/>
      <c r="J968" s="128"/>
      <c r="K968" s="128"/>
      <c r="L968" s="128"/>
      <c r="M968" s="128"/>
      <c r="N968" s="128"/>
      <c r="O968" s="128"/>
      <c r="P968" s="128"/>
      <c r="Q968" s="128"/>
      <c r="R968" s="128"/>
      <c r="S968" s="128"/>
      <c r="T968" s="128"/>
      <c r="U968" s="128"/>
      <c r="EY968" s="261"/>
      <c r="EZ968" s="2"/>
      <c r="FA968" s="2"/>
      <c r="FB968" s="261"/>
    </row>
    <row r="969" spans="1:158" customFormat="1" hidden="1" outlineLevel="1">
      <c r="A969" s="284">
        <v>94</v>
      </c>
      <c r="B969" s="990" t="s">
        <v>435</v>
      </c>
      <c r="C969" s="982"/>
      <c r="D969" s="983"/>
      <c r="E969" s="484" t="s">
        <v>611</v>
      </c>
      <c r="F969" s="484" t="s">
        <v>435</v>
      </c>
      <c r="G969" s="128"/>
      <c r="H969" s="128"/>
      <c r="I969" s="128"/>
      <c r="J969" s="128"/>
      <c r="K969" s="128"/>
      <c r="L969" s="128"/>
      <c r="M969" s="128"/>
      <c r="N969" s="128"/>
      <c r="O969" s="128"/>
      <c r="P969" s="128"/>
      <c r="Q969" s="128"/>
      <c r="R969" s="128"/>
      <c r="S969" s="128"/>
      <c r="T969" s="128"/>
      <c r="U969" s="128"/>
      <c r="EY969" s="261"/>
      <c r="EZ969" s="2"/>
      <c r="FA969" s="2"/>
      <c r="FB969" s="261"/>
    </row>
    <row r="970" spans="1:158" customFormat="1" hidden="1" outlineLevel="1">
      <c r="A970" s="128">
        <v>95</v>
      </c>
      <c r="B970" s="990" t="s">
        <v>436</v>
      </c>
      <c r="C970" s="982"/>
      <c r="D970" s="983"/>
      <c r="E970" s="484" t="s">
        <v>612</v>
      </c>
      <c r="F970" s="484" t="s">
        <v>436</v>
      </c>
      <c r="G970" s="128"/>
      <c r="H970" s="128"/>
      <c r="I970" s="128"/>
      <c r="J970" s="128"/>
      <c r="K970" s="128"/>
      <c r="L970" s="128"/>
      <c r="M970" s="128"/>
      <c r="N970" s="128"/>
      <c r="O970" s="128"/>
      <c r="P970" s="128"/>
      <c r="Q970" s="128"/>
      <c r="R970" s="128"/>
      <c r="S970" s="128"/>
      <c r="T970" s="128"/>
      <c r="U970" s="128"/>
      <c r="EY970" s="261"/>
      <c r="EZ970" s="2"/>
      <c r="FA970" s="2"/>
      <c r="FB970" s="261"/>
    </row>
    <row r="971" spans="1:158" customFormat="1" hidden="1" outlineLevel="1">
      <c r="A971" s="284">
        <v>96</v>
      </c>
      <c r="B971" s="990" t="s">
        <v>437</v>
      </c>
      <c r="C971" s="982"/>
      <c r="D971" s="983"/>
      <c r="E971" s="484" t="s">
        <v>613</v>
      </c>
      <c r="F971" s="484" t="s">
        <v>437</v>
      </c>
      <c r="G971" s="128"/>
      <c r="H971" s="128"/>
      <c r="I971" s="128"/>
      <c r="J971" s="128"/>
      <c r="K971" s="128"/>
      <c r="L971" s="128"/>
      <c r="M971" s="128"/>
      <c r="N971" s="128"/>
      <c r="O971" s="128"/>
      <c r="P971" s="128"/>
      <c r="Q971" s="128"/>
      <c r="R971" s="128"/>
      <c r="S971" s="128"/>
      <c r="T971" s="128"/>
      <c r="U971" s="128"/>
      <c r="EY971" s="261"/>
      <c r="EZ971" s="2"/>
      <c r="FA971" s="2"/>
      <c r="FB971" s="261"/>
    </row>
    <row r="972" spans="1:158" customFormat="1" hidden="1" outlineLevel="1">
      <c r="A972" s="128">
        <v>97</v>
      </c>
      <c r="B972" s="990" t="s">
        <v>438</v>
      </c>
      <c r="C972" s="982"/>
      <c r="D972" s="983"/>
      <c r="E972" s="484" t="s">
        <v>614</v>
      </c>
      <c r="F972" s="484" t="s">
        <v>438</v>
      </c>
      <c r="G972" s="128"/>
      <c r="H972" s="128"/>
      <c r="I972" s="128"/>
      <c r="J972" s="128"/>
      <c r="K972" s="128"/>
      <c r="L972" s="128"/>
      <c r="M972" s="128"/>
      <c r="N972" s="128"/>
      <c r="O972" s="128"/>
      <c r="P972" s="128"/>
      <c r="Q972" s="128"/>
      <c r="R972" s="128"/>
      <c r="S972" s="128"/>
      <c r="T972" s="128"/>
      <c r="U972" s="128"/>
      <c r="EY972" s="261"/>
      <c r="EZ972" s="2"/>
      <c r="FA972" s="2"/>
      <c r="FB972" s="261"/>
    </row>
    <row r="973" spans="1:158" customFormat="1" hidden="1" outlineLevel="1">
      <c r="A973" s="284">
        <v>98</v>
      </c>
      <c r="B973" s="990" t="s">
        <v>439</v>
      </c>
      <c r="C973" s="982"/>
      <c r="D973" s="983"/>
      <c r="E973" s="484" t="s">
        <v>615</v>
      </c>
      <c r="F973" s="484" t="s">
        <v>439</v>
      </c>
      <c r="G973" s="128"/>
      <c r="H973" s="128"/>
      <c r="I973" s="128"/>
      <c r="J973" s="128"/>
      <c r="K973" s="128"/>
      <c r="L973" s="128"/>
      <c r="M973" s="128"/>
      <c r="N973" s="128"/>
      <c r="O973" s="128"/>
      <c r="P973" s="128"/>
      <c r="Q973" s="128"/>
      <c r="R973" s="128"/>
      <c r="S973" s="128"/>
      <c r="T973" s="128"/>
      <c r="U973" s="128"/>
      <c r="EY973" s="261"/>
      <c r="EZ973" s="2"/>
      <c r="FA973" s="2"/>
      <c r="FB973" s="261"/>
    </row>
    <row r="974" spans="1:158" customFormat="1" hidden="1" outlineLevel="1">
      <c r="A974" s="128">
        <v>99</v>
      </c>
      <c r="B974" s="990" t="s">
        <v>440</v>
      </c>
      <c r="C974" s="982"/>
      <c r="D974" s="983"/>
      <c r="E974" s="484" t="s">
        <v>621</v>
      </c>
      <c r="F974" s="484" t="s">
        <v>440</v>
      </c>
      <c r="G974" s="128"/>
      <c r="H974" s="128"/>
      <c r="I974" s="128"/>
      <c r="J974" s="128"/>
      <c r="K974" s="128"/>
      <c r="L974" s="128"/>
      <c r="M974" s="128"/>
      <c r="N974" s="128"/>
      <c r="O974" s="128"/>
      <c r="P974" s="128"/>
      <c r="Q974" s="128"/>
      <c r="R974" s="128"/>
      <c r="S974" s="128"/>
      <c r="T974" s="128"/>
      <c r="U974" s="128"/>
      <c r="EY974" s="261"/>
      <c r="EZ974" s="2"/>
      <c r="FA974" s="2"/>
      <c r="FB974" s="261"/>
    </row>
    <row r="975" spans="1:158" customFormat="1" hidden="1" outlineLevel="1">
      <c r="A975" s="284">
        <v>100</v>
      </c>
      <c r="B975" s="990" t="s">
        <v>341</v>
      </c>
      <c r="C975" s="982"/>
      <c r="D975" s="983"/>
      <c r="E975" s="484" t="s">
        <v>622</v>
      </c>
      <c r="F975" s="484" t="s">
        <v>341</v>
      </c>
      <c r="G975" s="128"/>
      <c r="H975" s="128"/>
      <c r="I975" s="128"/>
      <c r="J975" s="128"/>
      <c r="K975" s="128"/>
      <c r="L975" s="128"/>
      <c r="M975" s="128"/>
      <c r="N975" s="128"/>
      <c r="O975" s="128"/>
      <c r="P975" s="128"/>
      <c r="Q975" s="128"/>
      <c r="R975" s="128"/>
      <c r="S975" s="128"/>
      <c r="T975" s="128"/>
      <c r="U975" s="128"/>
      <c r="EY975" s="261"/>
      <c r="EZ975" s="2"/>
      <c r="FA975" s="2"/>
      <c r="FB975" s="261"/>
    </row>
    <row r="976" spans="1:158" customFormat="1" hidden="1" outlineLevel="1">
      <c r="A976" s="128">
        <v>101</v>
      </c>
      <c r="B976" s="990" t="s">
        <v>441</v>
      </c>
      <c r="C976" s="982"/>
      <c r="D976" s="983"/>
      <c r="E976" s="484" t="s">
        <v>623</v>
      </c>
      <c r="F976" s="484" t="s">
        <v>441</v>
      </c>
      <c r="G976" s="128"/>
      <c r="H976" s="128"/>
      <c r="I976" s="128"/>
      <c r="J976" s="128"/>
      <c r="K976" s="128"/>
      <c r="L976" s="128"/>
      <c r="M976" s="128"/>
      <c r="N976" s="128"/>
      <c r="O976" s="128"/>
      <c r="P976" s="128"/>
      <c r="Q976" s="128"/>
      <c r="R976" s="128"/>
      <c r="S976" s="128"/>
      <c r="T976" s="128"/>
      <c r="U976" s="128"/>
      <c r="EY976" s="261"/>
      <c r="EZ976" s="2"/>
      <c r="FA976" s="2"/>
      <c r="FB976" s="261"/>
    </row>
    <row r="977" spans="1:158" customFormat="1" hidden="1" outlineLevel="1">
      <c r="A977" s="284">
        <v>102</v>
      </c>
      <c r="B977" s="990" t="s">
        <v>442</v>
      </c>
      <c r="C977" s="982"/>
      <c r="D977" s="983"/>
      <c r="E977" s="484" t="s">
        <v>624</v>
      </c>
      <c r="F977" s="484" t="s">
        <v>442</v>
      </c>
      <c r="G977" s="128"/>
      <c r="H977" s="128"/>
      <c r="I977" s="128"/>
      <c r="J977" s="128"/>
      <c r="K977" s="128"/>
      <c r="L977" s="128"/>
      <c r="M977" s="128"/>
      <c r="N977" s="128"/>
      <c r="O977" s="128"/>
      <c r="P977" s="128"/>
      <c r="Q977" s="128"/>
      <c r="R977" s="128"/>
      <c r="S977" s="128"/>
      <c r="T977" s="128"/>
      <c r="U977" s="128"/>
      <c r="EY977" s="261"/>
      <c r="EZ977" s="2"/>
      <c r="FA977" s="2"/>
      <c r="FB977" s="261"/>
    </row>
    <row r="978" spans="1:158" customFormat="1" hidden="1" outlineLevel="1">
      <c r="A978" s="128">
        <v>103</v>
      </c>
      <c r="B978" s="990" t="s">
        <v>443</v>
      </c>
      <c r="C978" s="982"/>
      <c r="D978" s="983"/>
      <c r="E978" s="484" t="s">
        <v>625</v>
      </c>
      <c r="F978" s="484" t="s">
        <v>443</v>
      </c>
      <c r="G978" s="128"/>
      <c r="H978" s="128"/>
      <c r="I978" s="128"/>
      <c r="J978" s="128"/>
      <c r="K978" s="128"/>
      <c r="L978" s="128"/>
      <c r="M978" s="128"/>
      <c r="N978" s="128"/>
      <c r="O978" s="128"/>
      <c r="P978" s="128"/>
      <c r="Q978" s="128"/>
      <c r="R978" s="128"/>
      <c r="S978" s="128"/>
      <c r="T978" s="128"/>
      <c r="U978" s="128"/>
      <c r="EY978" s="261"/>
      <c r="EZ978" s="2"/>
      <c r="FA978" s="2"/>
      <c r="FB978" s="261"/>
    </row>
    <row r="979" spans="1:158" customFormat="1" hidden="1" outlineLevel="1">
      <c r="A979" s="284">
        <v>104</v>
      </c>
      <c r="B979" s="990" t="s">
        <v>341</v>
      </c>
      <c r="C979" s="982"/>
      <c r="D979" s="983"/>
      <c r="E979" s="484" t="s">
        <v>626</v>
      </c>
      <c r="F979" s="484" t="s">
        <v>341</v>
      </c>
      <c r="G979" s="128"/>
      <c r="H979" s="128"/>
      <c r="I979" s="128"/>
      <c r="J979" s="128"/>
      <c r="K979" s="128"/>
      <c r="L979" s="128"/>
      <c r="M979" s="128"/>
      <c r="N979" s="128"/>
      <c r="O979" s="128"/>
      <c r="P979" s="128"/>
      <c r="Q979" s="128"/>
      <c r="R979" s="128"/>
      <c r="S979" s="128"/>
      <c r="T979" s="128"/>
      <c r="U979" s="128"/>
      <c r="EY979" s="261"/>
      <c r="EZ979" s="2"/>
      <c r="FA979" s="2"/>
      <c r="FB979" s="261"/>
    </row>
    <row r="980" spans="1:158" customFormat="1" hidden="1" outlineLevel="1">
      <c r="A980" s="128">
        <v>105</v>
      </c>
      <c r="B980" s="990" t="s">
        <v>444</v>
      </c>
      <c r="C980" s="982"/>
      <c r="D980" s="983"/>
      <c r="E980" s="484" t="s">
        <v>627</v>
      </c>
      <c r="F980" s="484" t="s">
        <v>444</v>
      </c>
      <c r="G980" s="128"/>
      <c r="H980" s="128"/>
      <c r="I980" s="128"/>
      <c r="J980" s="128"/>
      <c r="K980" s="128"/>
      <c r="L980" s="128"/>
      <c r="M980" s="128"/>
      <c r="N980" s="128"/>
      <c r="O980" s="128"/>
      <c r="P980" s="128"/>
      <c r="Q980" s="128"/>
      <c r="R980" s="128"/>
      <c r="S980" s="128"/>
      <c r="T980" s="128"/>
      <c r="U980" s="128"/>
      <c r="EY980" s="261"/>
      <c r="EZ980" s="2"/>
      <c r="FA980" s="2"/>
      <c r="FB980" s="261"/>
    </row>
    <row r="981" spans="1:158" customFormat="1" hidden="1" outlineLevel="1">
      <c r="A981" s="284">
        <v>106</v>
      </c>
      <c r="B981" s="990" t="s">
        <v>445</v>
      </c>
      <c r="C981" s="982"/>
      <c r="D981" s="983"/>
      <c r="E981" s="484" t="s">
        <v>628</v>
      </c>
      <c r="F981" s="484" t="s">
        <v>445</v>
      </c>
      <c r="G981" s="128"/>
      <c r="H981" s="128"/>
      <c r="I981" s="128"/>
      <c r="J981" s="128"/>
      <c r="K981" s="128"/>
      <c r="L981" s="128"/>
      <c r="M981" s="128"/>
      <c r="N981" s="128"/>
      <c r="O981" s="128"/>
      <c r="P981" s="128"/>
      <c r="Q981" s="128"/>
      <c r="R981" s="128"/>
      <c r="S981" s="128"/>
      <c r="T981" s="128"/>
      <c r="U981" s="128"/>
      <c r="EY981" s="261"/>
      <c r="EZ981" s="2"/>
      <c r="FA981" s="2"/>
      <c r="FB981" s="261"/>
    </row>
    <row r="982" spans="1:158" customFormat="1" hidden="1" outlineLevel="1">
      <c r="A982" s="128">
        <v>107</v>
      </c>
      <c r="B982" s="990" t="s">
        <v>446</v>
      </c>
      <c r="C982" s="982"/>
      <c r="D982" s="983"/>
      <c r="E982" s="484" t="s">
        <v>629</v>
      </c>
      <c r="F982" s="484" t="s">
        <v>446</v>
      </c>
      <c r="G982" s="128"/>
      <c r="H982" s="128"/>
      <c r="I982" s="128"/>
      <c r="J982" s="128"/>
      <c r="K982" s="128"/>
      <c r="L982" s="128"/>
      <c r="M982" s="128"/>
      <c r="N982" s="128"/>
      <c r="O982" s="128"/>
      <c r="P982" s="128"/>
      <c r="Q982" s="128"/>
      <c r="R982" s="128"/>
      <c r="S982" s="128"/>
      <c r="T982" s="128"/>
      <c r="U982" s="128"/>
      <c r="EY982" s="261"/>
      <c r="EZ982" s="2"/>
      <c r="FA982" s="2"/>
      <c r="FB982" s="261"/>
    </row>
    <row r="983" spans="1:158" customFormat="1" hidden="1" outlineLevel="1">
      <c r="A983" s="284">
        <v>108</v>
      </c>
      <c r="B983" s="990" t="s">
        <v>447</v>
      </c>
      <c r="C983" s="982"/>
      <c r="D983" s="983"/>
      <c r="E983" s="484" t="s">
        <v>630</v>
      </c>
      <c r="F983" s="484" t="s">
        <v>447</v>
      </c>
      <c r="G983" s="128"/>
      <c r="H983" s="128"/>
      <c r="I983" s="128"/>
      <c r="J983" s="128"/>
      <c r="K983" s="128"/>
      <c r="L983" s="128"/>
      <c r="M983" s="128"/>
      <c r="N983" s="128"/>
      <c r="O983" s="128"/>
      <c r="P983" s="128"/>
      <c r="Q983" s="128"/>
      <c r="R983" s="128"/>
      <c r="S983" s="128"/>
      <c r="T983" s="128"/>
      <c r="U983" s="128"/>
      <c r="EY983" s="261"/>
      <c r="EZ983" s="2"/>
      <c r="FA983" s="2"/>
      <c r="FB983" s="261"/>
    </row>
    <row r="984" spans="1:158" customFormat="1" hidden="1" outlineLevel="1">
      <c r="A984" s="128">
        <v>109</v>
      </c>
      <c r="B984" s="990" t="s">
        <v>448</v>
      </c>
      <c r="C984" s="982"/>
      <c r="D984" s="983"/>
      <c r="E984" s="484" t="s">
        <v>631</v>
      </c>
      <c r="F984" s="484" t="s">
        <v>448</v>
      </c>
      <c r="G984" s="128"/>
      <c r="H984" s="128"/>
      <c r="I984" s="128"/>
      <c r="J984" s="128"/>
      <c r="K984" s="128"/>
      <c r="L984" s="128"/>
      <c r="M984" s="128"/>
      <c r="N984" s="128"/>
      <c r="O984" s="128"/>
      <c r="P984" s="128"/>
      <c r="Q984" s="128"/>
      <c r="R984" s="128"/>
      <c r="S984" s="128"/>
      <c r="T984" s="128"/>
      <c r="U984" s="128"/>
      <c r="EY984" s="261"/>
      <c r="EZ984" s="2"/>
      <c r="FA984" s="2"/>
      <c r="FB984" s="261"/>
    </row>
    <row r="985" spans="1:158" customFormat="1" hidden="1" outlineLevel="1">
      <c r="A985" s="284">
        <v>110</v>
      </c>
      <c r="B985" s="990" t="s">
        <v>449</v>
      </c>
      <c r="C985" s="982"/>
      <c r="D985" s="983"/>
      <c r="E985" s="484" t="s">
        <v>632</v>
      </c>
      <c r="F985" s="484" t="s">
        <v>449</v>
      </c>
      <c r="G985" s="128"/>
      <c r="H985" s="128"/>
      <c r="I985" s="128"/>
      <c r="J985" s="128"/>
      <c r="K985" s="128"/>
      <c r="L985" s="128"/>
      <c r="M985" s="128"/>
      <c r="N985" s="128"/>
      <c r="O985" s="128"/>
      <c r="P985" s="128"/>
      <c r="Q985" s="128"/>
      <c r="R985" s="128"/>
      <c r="S985" s="128"/>
      <c r="T985" s="128"/>
      <c r="U985" s="128"/>
      <c r="EY985" s="261"/>
      <c r="EZ985" s="2"/>
      <c r="FA985" s="2"/>
      <c r="FB985" s="261"/>
    </row>
    <row r="986" spans="1:158" customFormat="1" hidden="1" outlineLevel="1">
      <c r="A986" s="128">
        <v>111</v>
      </c>
      <c r="B986" s="990" t="s">
        <v>450</v>
      </c>
      <c r="C986" s="982"/>
      <c r="D986" s="983"/>
      <c r="E986" s="484" t="s">
        <v>633</v>
      </c>
      <c r="F986" s="484" t="s">
        <v>450</v>
      </c>
      <c r="G986" s="128"/>
      <c r="H986" s="128"/>
      <c r="I986" s="128"/>
      <c r="J986" s="128"/>
      <c r="K986" s="128"/>
      <c r="L986" s="128"/>
      <c r="M986" s="128"/>
      <c r="N986" s="128"/>
      <c r="O986" s="128"/>
      <c r="P986" s="128"/>
      <c r="Q986" s="128"/>
      <c r="R986" s="128"/>
      <c r="S986" s="128"/>
      <c r="T986" s="128"/>
      <c r="U986" s="128"/>
      <c r="EY986" s="261"/>
      <c r="EZ986" s="2"/>
      <c r="FA986" s="2"/>
      <c r="FB986" s="261"/>
    </row>
    <row r="987" spans="1:158" customFormat="1" hidden="1" outlineLevel="1">
      <c r="A987" s="284">
        <v>112</v>
      </c>
      <c r="B987" s="990" t="s">
        <v>341</v>
      </c>
      <c r="C987" s="982"/>
      <c r="D987" s="983"/>
      <c r="E987" s="484" t="s">
        <v>634</v>
      </c>
      <c r="F987" s="484" t="s">
        <v>341</v>
      </c>
      <c r="G987" s="128"/>
      <c r="H987" s="128"/>
      <c r="I987" s="128"/>
      <c r="J987" s="128"/>
      <c r="K987" s="128"/>
      <c r="L987" s="128"/>
      <c r="M987" s="128"/>
      <c r="N987" s="128"/>
      <c r="O987" s="128"/>
      <c r="P987" s="128"/>
      <c r="Q987" s="128"/>
      <c r="R987" s="128"/>
      <c r="S987" s="128"/>
      <c r="T987" s="128"/>
      <c r="U987" s="128"/>
      <c r="EY987" s="261"/>
      <c r="EZ987" s="2"/>
      <c r="FA987" s="2"/>
      <c r="FB987" s="261"/>
    </row>
    <row r="988" spans="1:158" customFormat="1" hidden="1" outlineLevel="1">
      <c r="A988" s="128">
        <v>113</v>
      </c>
      <c r="B988" s="990" t="s">
        <v>451</v>
      </c>
      <c r="C988" s="982"/>
      <c r="D988" s="983"/>
      <c r="E988" s="484" t="s">
        <v>635</v>
      </c>
      <c r="F988" s="484" t="s">
        <v>451</v>
      </c>
      <c r="G988" s="128"/>
      <c r="H988" s="128"/>
      <c r="I988" s="128"/>
      <c r="J988" s="128"/>
      <c r="K988" s="128"/>
      <c r="L988" s="128"/>
      <c r="M988" s="128"/>
      <c r="N988" s="128"/>
      <c r="O988" s="128"/>
      <c r="P988" s="128"/>
      <c r="Q988" s="128"/>
      <c r="R988" s="128"/>
      <c r="S988" s="128"/>
      <c r="T988" s="128"/>
      <c r="U988" s="128"/>
      <c r="EY988" s="261"/>
      <c r="EZ988" s="2"/>
      <c r="FA988" s="2"/>
      <c r="FB988" s="261"/>
    </row>
    <row r="989" spans="1:158" customFormat="1" hidden="1" outlineLevel="1">
      <c r="A989" s="284">
        <v>114</v>
      </c>
      <c r="B989" s="990" t="s">
        <v>452</v>
      </c>
      <c r="C989" s="982"/>
      <c r="D989" s="983"/>
      <c r="E989" s="484" t="s">
        <v>636</v>
      </c>
      <c r="F989" s="484" t="s">
        <v>452</v>
      </c>
      <c r="G989" s="128"/>
      <c r="H989" s="128"/>
      <c r="I989" s="128"/>
      <c r="J989" s="128"/>
      <c r="K989" s="128"/>
      <c r="L989" s="128"/>
      <c r="M989" s="128"/>
      <c r="N989" s="128"/>
      <c r="O989" s="128"/>
      <c r="P989" s="128"/>
      <c r="Q989" s="128"/>
      <c r="R989" s="128"/>
      <c r="S989" s="128"/>
      <c r="T989" s="128"/>
      <c r="U989" s="128"/>
      <c r="EY989" s="261"/>
      <c r="EZ989" s="2"/>
      <c r="FA989" s="2"/>
      <c r="FB989" s="261"/>
    </row>
    <row r="990" spans="1:158" customFormat="1" hidden="1" outlineLevel="1">
      <c r="A990" s="128">
        <v>115</v>
      </c>
      <c r="B990" s="990" t="s">
        <v>458</v>
      </c>
      <c r="C990" s="982"/>
      <c r="D990" s="983"/>
      <c r="E990" s="484" t="s">
        <v>637</v>
      </c>
      <c r="F990" s="484" t="s">
        <v>458</v>
      </c>
      <c r="G990" s="128"/>
      <c r="H990" s="128"/>
      <c r="I990" s="128"/>
      <c r="J990" s="128"/>
      <c r="K990" s="128"/>
      <c r="L990" s="128"/>
      <c r="M990" s="128"/>
      <c r="N990" s="128"/>
      <c r="O990" s="128"/>
      <c r="P990" s="128"/>
      <c r="Q990" s="128"/>
      <c r="R990" s="128"/>
      <c r="S990" s="128"/>
      <c r="T990" s="128"/>
      <c r="U990" s="128"/>
      <c r="EY990" s="261"/>
      <c r="EZ990" s="2"/>
      <c r="FA990" s="2"/>
      <c r="FB990" s="261"/>
    </row>
    <row r="991" spans="1:158" customFormat="1" hidden="1" outlineLevel="1">
      <c r="A991" s="284">
        <v>116</v>
      </c>
      <c r="B991" s="990" t="s">
        <v>459</v>
      </c>
      <c r="C991" s="982"/>
      <c r="D991" s="983"/>
      <c r="E991" s="484" t="s">
        <v>638</v>
      </c>
      <c r="F991" s="484" t="s">
        <v>459</v>
      </c>
      <c r="G991" s="128"/>
      <c r="H991" s="128"/>
      <c r="I991" s="128"/>
      <c r="J991" s="128"/>
      <c r="K991" s="128"/>
      <c r="L991" s="128"/>
      <c r="M991" s="128"/>
      <c r="N991" s="128"/>
      <c r="O991" s="128"/>
      <c r="P991" s="128"/>
      <c r="Q991" s="128"/>
      <c r="R991" s="128"/>
      <c r="S991" s="128"/>
      <c r="T991" s="128"/>
      <c r="U991" s="128"/>
      <c r="EY991" s="261"/>
      <c r="EZ991" s="2"/>
      <c r="FA991" s="2"/>
      <c r="FB991" s="261"/>
    </row>
    <row r="992" spans="1:158" customFormat="1" hidden="1" outlineLevel="1">
      <c r="A992" s="128">
        <v>117</v>
      </c>
      <c r="B992" s="990" t="s">
        <v>460</v>
      </c>
      <c r="C992" s="982"/>
      <c r="D992" s="983"/>
      <c r="E992" s="484" t="s">
        <v>639</v>
      </c>
      <c r="F992" s="484" t="s">
        <v>460</v>
      </c>
      <c r="G992" s="128"/>
      <c r="H992" s="128"/>
      <c r="I992" s="128"/>
      <c r="J992" s="128"/>
      <c r="K992" s="128"/>
      <c r="L992" s="128"/>
      <c r="M992" s="128"/>
      <c r="N992" s="128"/>
      <c r="O992" s="128"/>
      <c r="P992" s="128"/>
      <c r="Q992" s="128"/>
      <c r="R992" s="128"/>
      <c r="S992" s="128"/>
      <c r="T992" s="128"/>
      <c r="U992" s="128"/>
      <c r="EY992" s="261"/>
      <c r="EZ992" s="2"/>
      <c r="FA992" s="2"/>
      <c r="FB992" s="261"/>
    </row>
    <row r="993" spans="1:158" customFormat="1" hidden="1" outlineLevel="1">
      <c r="A993" s="284">
        <v>118</v>
      </c>
      <c r="B993" s="990" t="s">
        <v>460</v>
      </c>
      <c r="C993" s="982"/>
      <c r="D993" s="983"/>
      <c r="E993" s="484" t="s">
        <v>640</v>
      </c>
      <c r="F993" s="484" t="s">
        <v>460</v>
      </c>
      <c r="G993" s="128"/>
      <c r="H993" s="128"/>
      <c r="I993" s="128"/>
      <c r="J993" s="128"/>
      <c r="K993" s="128"/>
      <c r="L993" s="128"/>
      <c r="M993" s="128"/>
      <c r="N993" s="128"/>
      <c r="O993" s="128"/>
      <c r="P993" s="128"/>
      <c r="Q993" s="128"/>
      <c r="R993" s="128"/>
      <c r="S993" s="128"/>
      <c r="T993" s="128"/>
      <c r="U993" s="128"/>
      <c r="EY993" s="261"/>
      <c r="EZ993" s="2"/>
      <c r="FA993" s="2"/>
      <c r="FB993" s="261"/>
    </row>
    <row r="994" spans="1:158" customFormat="1" hidden="1" outlineLevel="1">
      <c r="A994" s="128">
        <v>119</v>
      </c>
      <c r="B994" s="990" t="s">
        <v>460</v>
      </c>
      <c r="C994" s="982"/>
      <c r="D994" s="983"/>
      <c r="E994" s="484" t="s">
        <v>641</v>
      </c>
      <c r="F994" s="484" t="s">
        <v>460</v>
      </c>
      <c r="G994" s="128"/>
      <c r="H994" s="128"/>
      <c r="I994" s="128"/>
      <c r="J994" s="128"/>
      <c r="K994" s="128"/>
      <c r="L994" s="128"/>
      <c r="M994" s="128"/>
      <c r="N994" s="128"/>
      <c r="O994" s="128"/>
      <c r="P994" s="128"/>
      <c r="Q994" s="128"/>
      <c r="R994" s="128"/>
      <c r="S994" s="128"/>
      <c r="T994" s="128"/>
      <c r="U994" s="128"/>
      <c r="EY994" s="261"/>
      <c r="EZ994" s="2"/>
      <c r="FA994" s="2"/>
      <c r="FB994" s="261"/>
    </row>
    <row r="995" spans="1:158" customFormat="1" hidden="1" outlineLevel="1">
      <c r="A995" s="284">
        <v>120</v>
      </c>
      <c r="B995" s="990" t="s">
        <v>461</v>
      </c>
      <c r="C995" s="982"/>
      <c r="D995" s="983"/>
      <c r="E995" s="484" t="s">
        <v>642</v>
      </c>
      <c r="F995" s="484" t="s">
        <v>461</v>
      </c>
      <c r="G995" s="128"/>
      <c r="H995" s="128"/>
      <c r="I995" s="128"/>
      <c r="J995" s="128"/>
      <c r="K995" s="128"/>
      <c r="L995" s="128"/>
      <c r="M995" s="128"/>
      <c r="N995" s="128"/>
      <c r="O995" s="128"/>
      <c r="P995" s="128"/>
      <c r="Q995" s="128"/>
      <c r="R995" s="128"/>
      <c r="S995" s="128"/>
      <c r="T995" s="128"/>
      <c r="U995" s="128"/>
      <c r="EY995" s="261"/>
      <c r="EZ995" s="2"/>
      <c r="FA995" s="2"/>
      <c r="FB995" s="261"/>
    </row>
    <row r="996" spans="1:158" customFormat="1" hidden="1" outlineLevel="1">
      <c r="A996" s="128">
        <v>121</v>
      </c>
      <c r="B996" s="990" t="s">
        <v>462</v>
      </c>
      <c r="C996" s="982"/>
      <c r="D996" s="983"/>
      <c r="E996" s="484" t="s">
        <v>643</v>
      </c>
      <c r="F996" s="484" t="s">
        <v>462</v>
      </c>
      <c r="G996" s="128"/>
      <c r="H996" s="128"/>
      <c r="I996" s="128"/>
      <c r="J996" s="128"/>
      <c r="K996" s="128"/>
      <c r="L996" s="128"/>
      <c r="M996" s="128"/>
      <c r="N996" s="128"/>
      <c r="O996" s="128"/>
      <c r="P996" s="128"/>
      <c r="Q996" s="128"/>
      <c r="R996" s="128"/>
      <c r="S996" s="128"/>
      <c r="T996" s="128"/>
      <c r="U996" s="128"/>
      <c r="EY996" s="261"/>
      <c r="EZ996" s="2"/>
      <c r="FA996" s="2"/>
      <c r="FB996" s="261"/>
    </row>
    <row r="997" spans="1:158" customFormat="1" hidden="1" outlineLevel="1">
      <c r="A997" s="284">
        <v>122</v>
      </c>
      <c r="B997" s="990" t="s">
        <v>463</v>
      </c>
      <c r="C997" s="982"/>
      <c r="D997" s="983"/>
      <c r="E997" s="484" t="s">
        <v>644</v>
      </c>
      <c r="F997" s="484" t="s">
        <v>463</v>
      </c>
      <c r="G997" s="128"/>
      <c r="H997" s="128"/>
      <c r="I997" s="128"/>
      <c r="J997" s="128"/>
      <c r="K997" s="128"/>
      <c r="L997" s="128"/>
      <c r="M997" s="128"/>
      <c r="N997" s="128"/>
      <c r="O997" s="128"/>
      <c r="P997" s="128"/>
      <c r="Q997" s="128"/>
      <c r="R997" s="128"/>
      <c r="S997" s="128"/>
      <c r="T997" s="128"/>
      <c r="U997" s="128"/>
      <c r="EY997" s="261"/>
      <c r="EZ997" s="2"/>
      <c r="FA997" s="2"/>
      <c r="FB997" s="261"/>
    </row>
    <row r="998" spans="1:158" customFormat="1" hidden="1" outlineLevel="1">
      <c r="A998" s="128">
        <v>123</v>
      </c>
      <c r="B998" s="990" t="s">
        <v>464</v>
      </c>
      <c r="C998" s="982"/>
      <c r="D998" s="983"/>
      <c r="E998" s="484" t="s">
        <v>645</v>
      </c>
      <c r="F998" s="484" t="s">
        <v>464</v>
      </c>
      <c r="G998" s="128"/>
      <c r="H998" s="128"/>
      <c r="I998" s="128"/>
      <c r="J998" s="128"/>
      <c r="K998" s="128"/>
      <c r="L998" s="128"/>
      <c r="M998" s="128"/>
      <c r="N998" s="128"/>
      <c r="O998" s="128"/>
      <c r="P998" s="128"/>
      <c r="Q998" s="128"/>
      <c r="R998" s="128"/>
      <c r="S998" s="128"/>
      <c r="T998" s="128"/>
      <c r="U998" s="128"/>
      <c r="EY998" s="261"/>
      <c r="EZ998" s="2"/>
      <c r="FA998" s="2"/>
      <c r="FB998" s="261"/>
    </row>
    <row r="999" spans="1:158" customFormat="1" hidden="1" outlineLevel="1">
      <c r="A999" s="284">
        <v>124</v>
      </c>
      <c r="B999" s="990" t="s">
        <v>465</v>
      </c>
      <c r="C999" s="982"/>
      <c r="D999" s="983"/>
      <c r="E999" s="484" t="s">
        <v>646</v>
      </c>
      <c r="F999" s="484" t="s">
        <v>465</v>
      </c>
      <c r="G999" s="128"/>
      <c r="H999" s="128"/>
      <c r="I999" s="128"/>
      <c r="J999" s="128"/>
      <c r="K999" s="128"/>
      <c r="L999" s="128"/>
      <c r="M999" s="128"/>
      <c r="N999" s="128"/>
      <c r="O999" s="128"/>
      <c r="P999" s="128"/>
      <c r="Q999" s="128"/>
      <c r="R999" s="128"/>
      <c r="S999" s="128"/>
      <c r="T999" s="128"/>
      <c r="U999" s="128"/>
      <c r="EY999" s="261"/>
      <c r="EZ999" s="2"/>
      <c r="FA999" s="2"/>
      <c r="FB999" s="261"/>
    </row>
    <row r="1000" spans="1:158" customFormat="1" hidden="1" outlineLevel="1">
      <c r="A1000" s="128">
        <v>125</v>
      </c>
      <c r="B1000" s="990" t="s">
        <v>466</v>
      </c>
      <c r="C1000" s="982"/>
      <c r="D1000" s="983"/>
      <c r="E1000" s="484" t="s">
        <v>647</v>
      </c>
      <c r="F1000" s="484" t="s">
        <v>466</v>
      </c>
      <c r="G1000" s="128"/>
      <c r="H1000" s="128"/>
      <c r="I1000" s="128"/>
      <c r="J1000" s="128"/>
      <c r="K1000" s="128"/>
      <c r="L1000" s="128"/>
      <c r="M1000" s="128"/>
      <c r="N1000" s="128"/>
      <c r="O1000" s="128"/>
      <c r="P1000" s="128"/>
      <c r="Q1000" s="128"/>
      <c r="R1000" s="128"/>
      <c r="S1000" s="128"/>
      <c r="T1000" s="128"/>
      <c r="U1000" s="128"/>
      <c r="EY1000" s="261"/>
      <c r="EZ1000" s="2"/>
      <c r="FA1000" s="2"/>
      <c r="FB1000" s="261"/>
    </row>
    <row r="1001" spans="1:158" customFormat="1" hidden="1" outlineLevel="1">
      <c r="A1001" s="284">
        <v>126</v>
      </c>
      <c r="B1001" s="990" t="s">
        <v>514</v>
      </c>
      <c r="C1001" s="982"/>
      <c r="D1001" s="983"/>
      <c r="E1001" s="484" t="s">
        <v>648</v>
      </c>
      <c r="F1001" s="484" t="s">
        <v>514</v>
      </c>
      <c r="G1001" s="128"/>
      <c r="H1001" s="128"/>
      <c r="I1001" s="128"/>
      <c r="J1001" s="128"/>
      <c r="K1001" s="128"/>
      <c r="L1001" s="128"/>
      <c r="M1001" s="128"/>
      <c r="N1001" s="128"/>
      <c r="O1001" s="128"/>
      <c r="P1001" s="128"/>
      <c r="Q1001" s="128"/>
      <c r="R1001" s="128"/>
      <c r="S1001" s="128"/>
      <c r="T1001" s="128"/>
      <c r="U1001" s="128"/>
      <c r="EY1001" s="261"/>
      <c r="EZ1001" s="2"/>
      <c r="FA1001" s="2"/>
      <c r="FB1001" s="261"/>
    </row>
    <row r="1002" spans="1:158" customFormat="1" hidden="1" outlineLevel="1">
      <c r="A1002" s="128">
        <v>127</v>
      </c>
      <c r="B1002" s="990" t="s">
        <v>341</v>
      </c>
      <c r="C1002" s="982"/>
      <c r="D1002" s="983"/>
      <c r="E1002" s="484" t="s">
        <v>649</v>
      </c>
      <c r="F1002" s="484" t="s">
        <v>341</v>
      </c>
      <c r="G1002" s="128"/>
      <c r="H1002" s="128"/>
      <c r="I1002" s="128"/>
      <c r="J1002" s="128"/>
      <c r="K1002" s="128"/>
      <c r="L1002" s="128"/>
      <c r="M1002" s="128"/>
      <c r="N1002" s="128"/>
      <c r="O1002" s="128"/>
      <c r="P1002" s="128"/>
      <c r="Q1002" s="128"/>
      <c r="R1002" s="128"/>
      <c r="S1002" s="128"/>
      <c r="T1002" s="128"/>
      <c r="U1002" s="128"/>
      <c r="EY1002" s="261"/>
      <c r="EZ1002" s="2"/>
      <c r="FA1002" s="2"/>
      <c r="FB1002" s="261"/>
    </row>
    <row r="1003" spans="1:158" customFormat="1" hidden="1" outlineLevel="1">
      <c r="A1003" s="284">
        <v>128</v>
      </c>
      <c r="B1003" s="990" t="s">
        <v>515</v>
      </c>
      <c r="C1003" s="982"/>
      <c r="D1003" s="983"/>
      <c r="E1003" s="484" t="s">
        <v>650</v>
      </c>
      <c r="F1003" s="484" t="s">
        <v>515</v>
      </c>
      <c r="G1003" s="128"/>
      <c r="H1003" s="128"/>
      <c r="I1003" s="128"/>
      <c r="J1003" s="128"/>
      <c r="K1003" s="128"/>
      <c r="L1003" s="128"/>
      <c r="M1003" s="128"/>
      <c r="N1003" s="128"/>
      <c r="O1003" s="128"/>
      <c r="P1003" s="128"/>
      <c r="Q1003" s="128"/>
      <c r="R1003" s="128"/>
      <c r="S1003" s="128"/>
      <c r="T1003" s="128"/>
      <c r="U1003" s="128"/>
      <c r="EY1003" s="261"/>
      <c r="EZ1003" s="2"/>
      <c r="FA1003" s="2"/>
      <c r="FB1003" s="261"/>
    </row>
    <row r="1004" spans="1:158" customFormat="1" hidden="1" outlineLevel="1">
      <c r="A1004" s="128">
        <v>129</v>
      </c>
      <c r="B1004" s="990" t="s">
        <v>516</v>
      </c>
      <c r="C1004" s="982"/>
      <c r="D1004" s="983"/>
      <c r="E1004" s="484" t="s">
        <v>651</v>
      </c>
      <c r="F1004" s="484" t="s">
        <v>516</v>
      </c>
      <c r="G1004" s="128"/>
      <c r="H1004" s="128"/>
      <c r="I1004" s="128"/>
      <c r="J1004" s="128"/>
      <c r="K1004" s="128"/>
      <c r="L1004" s="128"/>
      <c r="M1004" s="128"/>
      <c r="N1004" s="128"/>
      <c r="O1004" s="128"/>
      <c r="P1004" s="128"/>
      <c r="Q1004" s="128"/>
      <c r="R1004" s="128"/>
      <c r="S1004" s="128"/>
      <c r="T1004" s="128"/>
      <c r="U1004" s="128"/>
      <c r="EY1004" s="261"/>
      <c r="EZ1004" s="2"/>
      <c r="FA1004" s="2"/>
      <c r="FB1004" s="261"/>
    </row>
    <row r="1005" spans="1:158" customFormat="1" hidden="1" outlineLevel="1">
      <c r="A1005" s="284">
        <v>130</v>
      </c>
      <c r="B1005" s="990" t="s">
        <v>517</v>
      </c>
      <c r="C1005" s="982"/>
      <c r="D1005" s="983"/>
      <c r="E1005" s="484" t="s">
        <v>652</v>
      </c>
      <c r="F1005" s="484" t="s">
        <v>517</v>
      </c>
      <c r="G1005" s="128"/>
      <c r="H1005" s="128"/>
      <c r="I1005" s="128"/>
      <c r="J1005" s="128"/>
      <c r="K1005" s="128"/>
      <c r="L1005" s="128"/>
      <c r="M1005" s="128"/>
      <c r="N1005" s="128"/>
      <c r="O1005" s="128"/>
      <c r="P1005" s="128"/>
      <c r="Q1005" s="128"/>
      <c r="R1005" s="128"/>
      <c r="S1005" s="128"/>
      <c r="T1005" s="128"/>
      <c r="U1005" s="128"/>
      <c r="EY1005" s="261"/>
      <c r="EZ1005" s="2"/>
      <c r="FA1005" s="2"/>
      <c r="FB1005" s="261"/>
    </row>
    <row r="1006" spans="1:158" customFormat="1" ht="4.5" hidden="1" customHeight="1" outlineLevel="1">
      <c r="A1006" s="206"/>
      <c r="B1006" s="207"/>
      <c r="C1006" s="207"/>
      <c r="D1006" s="208"/>
      <c r="E1006" s="208"/>
      <c r="F1006" s="210"/>
      <c r="G1006" s="128"/>
      <c r="H1006" s="128"/>
      <c r="I1006" s="128"/>
      <c r="J1006" s="128"/>
      <c r="K1006" s="128"/>
      <c r="L1006" s="128"/>
      <c r="M1006" s="128"/>
      <c r="N1006" s="128"/>
      <c r="O1006" s="128"/>
      <c r="P1006" s="128"/>
      <c r="Q1006" s="128"/>
      <c r="R1006" s="128"/>
      <c r="S1006" s="128"/>
      <c r="T1006" s="128"/>
      <c r="U1006" s="128"/>
      <c r="EY1006" s="261"/>
      <c r="EZ1006" s="2"/>
      <c r="FA1006" s="2"/>
      <c r="FB1006" s="261"/>
    </row>
    <row r="1007" spans="1:158" customFormat="1" hidden="1" outlineLevel="1">
      <c r="A1007" s="314">
        <f>COUNTA(RoList)</f>
        <v>130</v>
      </c>
      <c r="B1007" s="128"/>
      <c r="C1007" s="128"/>
      <c r="D1007" s="128"/>
      <c r="E1007" s="50" t="s">
        <v>297</v>
      </c>
      <c r="F1007" s="128"/>
      <c r="G1007" s="128"/>
      <c r="H1007" s="128"/>
      <c r="I1007" s="128"/>
      <c r="J1007" s="128"/>
      <c r="K1007" s="128"/>
      <c r="L1007" s="128"/>
      <c r="M1007" s="128"/>
      <c r="N1007" s="128"/>
      <c r="O1007" s="128"/>
      <c r="P1007" s="128"/>
      <c r="Q1007" s="128"/>
      <c r="R1007" s="128"/>
      <c r="S1007" s="128"/>
      <c r="T1007" s="128"/>
      <c r="U1007" s="128"/>
      <c r="EY1007" s="261"/>
      <c r="EZ1007" s="2"/>
      <c r="FA1007" s="2"/>
      <c r="FB1007" s="261"/>
    </row>
    <row r="1008" spans="1:158">
      <c r="EY1008" s="261"/>
      <c r="FB1008" s="261"/>
    </row>
    <row r="1009" spans="1:158" customFormat="1" collapsed="1">
      <c r="A1009" s="498" t="s">
        <v>2022</v>
      </c>
      <c r="B1009" s="499"/>
      <c r="C1009" s="499"/>
      <c r="D1009" s="499"/>
      <c r="E1009" s="499"/>
      <c r="F1009" s="499"/>
      <c r="G1009" s="499"/>
      <c r="H1009" s="499"/>
      <c r="I1009" s="499"/>
      <c r="J1009" s="499"/>
      <c r="K1009" s="499"/>
      <c r="L1009" s="499"/>
      <c r="M1009" s="499"/>
      <c r="N1009" s="500"/>
      <c r="O1009" s="500"/>
      <c r="P1009" s="500"/>
      <c r="Q1009" s="500"/>
      <c r="R1009" s="500"/>
      <c r="S1009" s="500"/>
      <c r="T1009" s="500"/>
      <c r="U1009" s="500"/>
      <c r="V1009" s="500"/>
      <c r="W1009" s="500"/>
      <c r="X1009" s="500"/>
      <c r="Y1009" s="500"/>
      <c r="Z1009" s="500"/>
      <c r="AA1009" s="500"/>
      <c r="AB1009" s="500"/>
      <c r="AC1009" s="500"/>
      <c r="AD1009" s="500"/>
      <c r="AE1009" s="500"/>
      <c r="AF1009" s="500"/>
      <c r="AG1009" s="500"/>
      <c r="AH1009" s="500"/>
      <c r="AI1009" s="500"/>
      <c r="AJ1009" s="500"/>
      <c r="AK1009" s="500"/>
      <c r="AL1009" s="500"/>
      <c r="AM1009" s="500"/>
      <c r="AN1009" s="500"/>
      <c r="AO1009" s="500"/>
      <c r="AP1009" s="500"/>
      <c r="AQ1009" s="500"/>
      <c r="AR1009" s="500"/>
      <c r="AS1009" s="500"/>
      <c r="AT1009" s="500"/>
      <c r="AU1009" s="500"/>
      <c r="AV1009" s="500"/>
      <c r="AW1009" s="500"/>
      <c r="AX1009" s="500"/>
      <c r="AY1009" s="500"/>
      <c r="AZ1009" s="500"/>
      <c r="BA1009" s="500"/>
      <c r="BB1009" s="500"/>
      <c r="BC1009" s="500"/>
      <c r="BD1009" s="500"/>
      <c r="BE1009" s="500"/>
      <c r="BF1009" s="500"/>
      <c r="BG1009" s="500"/>
      <c r="BH1009" s="500"/>
      <c r="BI1009" s="500"/>
      <c r="BJ1009" s="500"/>
      <c r="BK1009" s="500"/>
      <c r="BL1009" s="500"/>
      <c r="BM1009" s="500"/>
      <c r="BN1009" s="500"/>
      <c r="BO1009" s="500"/>
      <c r="BP1009" s="500"/>
      <c r="BQ1009" s="500"/>
      <c r="BR1009" s="500"/>
      <c r="BS1009" s="500"/>
      <c r="BT1009" s="500"/>
      <c r="BU1009" s="500"/>
      <c r="BV1009" s="500"/>
      <c r="BW1009" s="500"/>
      <c r="BX1009" s="500"/>
      <c r="BY1009" s="500"/>
      <c r="BZ1009" s="500"/>
      <c r="CA1009" s="500"/>
      <c r="CB1009" s="500"/>
      <c r="CC1009" s="500"/>
      <c r="CD1009" s="500"/>
      <c r="CE1009" s="500"/>
      <c r="CF1009" s="500"/>
      <c r="CG1009" s="500"/>
      <c r="CH1009" s="500"/>
      <c r="CI1009" s="500"/>
      <c r="CJ1009" s="500"/>
      <c r="CK1009" s="500"/>
      <c r="CL1009" s="500"/>
      <c r="CM1009" s="500"/>
      <c r="CN1009" s="500"/>
      <c r="CO1009" s="500"/>
      <c r="CP1009" s="500"/>
      <c r="CQ1009" s="500"/>
      <c r="CR1009" s="500"/>
      <c r="CS1009" s="500"/>
      <c r="CT1009" s="500"/>
      <c r="CU1009" s="500"/>
      <c r="CV1009" s="500"/>
      <c r="CW1009" s="500"/>
      <c r="CX1009" s="500"/>
      <c r="CY1009" s="500"/>
      <c r="CZ1009" s="500"/>
      <c r="DA1009" s="500"/>
      <c r="DB1009" s="500"/>
      <c r="DC1009" s="500"/>
      <c r="DD1009" s="500"/>
      <c r="DE1009" s="500"/>
      <c r="DF1009" s="500"/>
      <c r="DG1009" s="500"/>
      <c r="DH1009" s="500"/>
      <c r="DI1009" s="500"/>
      <c r="DJ1009" s="500"/>
      <c r="DK1009" s="500"/>
      <c r="DL1009" s="500"/>
      <c r="DM1009" s="500"/>
      <c r="DN1009" s="500"/>
      <c r="DO1009" s="500"/>
      <c r="DP1009" s="500"/>
      <c r="DQ1009" s="500"/>
      <c r="DR1009" s="500"/>
      <c r="DS1009" s="500"/>
      <c r="DT1009" s="500"/>
      <c r="DU1009" s="500"/>
      <c r="DV1009" s="500"/>
      <c r="DW1009" s="500"/>
      <c r="DX1009" s="500"/>
      <c r="DY1009" s="500"/>
      <c r="DZ1009" s="500"/>
      <c r="EA1009" s="500"/>
      <c r="EB1009" s="500"/>
      <c r="EC1009" s="500"/>
      <c r="ED1009" s="500"/>
      <c r="EE1009" s="500"/>
      <c r="EF1009" s="500"/>
      <c r="EG1009" s="500"/>
      <c r="EH1009" s="500"/>
      <c r="EI1009" s="500"/>
      <c r="EJ1009" s="500"/>
      <c r="EK1009" s="500"/>
      <c r="EL1009" s="500"/>
      <c r="EM1009" s="500"/>
      <c r="EN1009" s="500"/>
      <c r="EO1009" s="500"/>
      <c r="EP1009" s="500"/>
      <c r="EQ1009" s="500"/>
      <c r="ER1009" s="500"/>
      <c r="ES1009" s="500"/>
      <c r="ET1009" s="500"/>
      <c r="EU1009" s="500"/>
      <c r="EV1009" s="500"/>
      <c r="EW1009" s="500"/>
      <c r="EX1009" s="500"/>
      <c r="EY1009" s="500"/>
      <c r="EZ1009" s="500"/>
      <c r="FA1009" s="500"/>
      <c r="FB1009" s="500"/>
    </row>
    <row r="1010" spans="1:158" customFormat="1" hidden="1" outlineLevel="1">
      <c r="A1010" s="127"/>
      <c r="B1010" s="127"/>
      <c r="C1010" s="127"/>
      <c r="D1010" s="127"/>
      <c r="E1010" s="127"/>
      <c r="F1010" s="127"/>
      <c r="G1010" s="127"/>
      <c r="H1010" s="127"/>
      <c r="I1010" s="127"/>
      <c r="J1010" s="127"/>
      <c r="K1010" s="127"/>
      <c r="L1010" s="127"/>
      <c r="M1010" s="127"/>
      <c r="N1010" s="127"/>
      <c r="O1010" s="127"/>
      <c r="P1010" s="127"/>
      <c r="Q1010" s="128"/>
      <c r="R1010" s="128"/>
      <c r="S1010" s="128"/>
      <c r="T1010" s="128"/>
      <c r="U1010" s="128"/>
      <c r="EY1010" s="261"/>
      <c r="EZ1010" s="2"/>
      <c r="FA1010" s="2"/>
      <c r="FB1010" s="261"/>
    </row>
    <row r="1011" spans="1:158" customFormat="1" hidden="1" outlineLevel="1">
      <c r="A1011" s="885" t="s">
        <v>2022</v>
      </c>
      <c r="B1011" s="286" t="s">
        <v>39</v>
      </c>
      <c r="C1011" s="36"/>
      <c r="D1011" s="36"/>
      <c r="E1011" s="288" t="s">
        <v>790</v>
      </c>
      <c r="F1011" s="288" t="s">
        <v>796</v>
      </c>
      <c r="G1011" s="128"/>
      <c r="H1011" s="128"/>
      <c r="I1011" s="128"/>
      <c r="J1011" s="128"/>
      <c r="K1011" s="128"/>
      <c r="L1011" s="128"/>
      <c r="M1011" s="128"/>
      <c r="N1011" s="128"/>
      <c r="O1011" s="128"/>
      <c r="P1011" s="128"/>
      <c r="Q1011" s="128"/>
      <c r="R1011" s="128"/>
      <c r="S1011" s="128"/>
      <c r="T1011" s="128"/>
      <c r="U1011" s="128"/>
      <c r="EY1011" s="261"/>
      <c r="EZ1011" s="2"/>
      <c r="FA1011" s="2"/>
      <c r="FB1011" s="261"/>
    </row>
    <row r="1012" spans="1:158" customFormat="1" ht="4.5" hidden="1" customHeight="1" outlineLevel="1">
      <c r="A1012" s="206"/>
      <c r="B1012" s="207"/>
      <c r="C1012" s="207"/>
      <c r="D1012" s="208"/>
      <c r="E1012" s="349"/>
      <c r="F1012" s="210"/>
      <c r="G1012" s="128"/>
      <c r="H1012" s="128"/>
      <c r="I1012" s="128"/>
      <c r="J1012" s="128"/>
      <c r="K1012" s="128"/>
      <c r="L1012" s="128"/>
      <c r="M1012" s="128"/>
      <c r="N1012" s="128"/>
      <c r="O1012" s="128"/>
      <c r="P1012" s="128"/>
      <c r="Q1012" s="128"/>
      <c r="R1012" s="128"/>
      <c r="S1012" s="128"/>
      <c r="T1012" s="128"/>
      <c r="U1012" s="128"/>
      <c r="EY1012" s="261"/>
      <c r="EZ1012" s="2"/>
      <c r="FA1012" s="2"/>
      <c r="FB1012" s="261"/>
    </row>
    <row r="1013" spans="1:158" customFormat="1" hidden="1" outlineLevel="1">
      <c r="A1013" s="128">
        <v>1</v>
      </c>
      <c r="B1013" s="981" t="s">
        <v>654</v>
      </c>
      <c r="C1013" s="982"/>
      <c r="D1013" s="983"/>
      <c r="E1013" s="482" t="s">
        <v>654</v>
      </c>
      <c r="F1013" s="482" t="s">
        <v>654</v>
      </c>
      <c r="G1013" s="128"/>
      <c r="H1013" s="128"/>
      <c r="I1013" s="128"/>
      <c r="J1013" s="128"/>
      <c r="K1013" s="128"/>
      <c r="L1013" s="128"/>
      <c r="M1013" s="128"/>
      <c r="N1013" s="128"/>
      <c r="O1013" s="128"/>
      <c r="P1013" s="128"/>
      <c r="Q1013" s="128"/>
      <c r="R1013" s="128"/>
      <c r="S1013" s="128"/>
      <c r="T1013" s="128"/>
      <c r="U1013" s="128"/>
      <c r="EY1013" s="261"/>
      <c r="EZ1013" s="2"/>
      <c r="FA1013" s="2"/>
      <c r="FB1013" s="261"/>
    </row>
    <row r="1014" spans="1:158" customFormat="1" hidden="1" outlineLevel="1">
      <c r="A1014" s="128">
        <v>2</v>
      </c>
      <c r="B1014" s="981" t="s">
        <v>655</v>
      </c>
      <c r="C1014" s="982"/>
      <c r="D1014" s="983"/>
      <c r="E1014" s="482" t="s">
        <v>655</v>
      </c>
      <c r="F1014" s="482" t="s">
        <v>655</v>
      </c>
      <c r="G1014" s="128"/>
      <c r="H1014" s="128"/>
      <c r="I1014" s="128"/>
      <c r="J1014" s="128"/>
      <c r="K1014" s="128"/>
      <c r="L1014" s="128"/>
      <c r="M1014" s="128"/>
      <c r="N1014" s="128"/>
      <c r="O1014" s="128"/>
      <c r="P1014" s="128"/>
      <c r="Q1014" s="128"/>
      <c r="R1014" s="128"/>
      <c r="S1014" s="128"/>
      <c r="T1014" s="128"/>
      <c r="U1014" s="128"/>
      <c r="EY1014" s="261"/>
      <c r="EZ1014" s="2"/>
      <c r="FA1014" s="2"/>
      <c r="FB1014" s="261"/>
    </row>
    <row r="1015" spans="1:158" customFormat="1" hidden="1" outlineLevel="1">
      <c r="A1015" s="128">
        <v>3</v>
      </c>
      <c r="B1015" s="981" t="s">
        <v>656</v>
      </c>
      <c r="C1015" s="982"/>
      <c r="D1015" s="983"/>
      <c r="E1015" s="482" t="s">
        <v>656</v>
      </c>
      <c r="F1015" s="482" t="s">
        <v>656</v>
      </c>
      <c r="G1015" s="128"/>
      <c r="H1015" s="128"/>
      <c r="I1015" s="128"/>
      <c r="J1015" s="128"/>
      <c r="K1015" s="128"/>
      <c r="L1015" s="128"/>
      <c r="M1015" s="128"/>
      <c r="N1015" s="128"/>
      <c r="O1015" s="128"/>
      <c r="P1015" s="128"/>
      <c r="Q1015" s="128"/>
      <c r="R1015" s="128"/>
      <c r="S1015" s="128"/>
      <c r="T1015" s="128"/>
      <c r="U1015" s="128"/>
      <c r="EY1015" s="261"/>
      <c r="EZ1015" s="2"/>
      <c r="FA1015" s="2"/>
      <c r="FB1015" s="261"/>
    </row>
    <row r="1016" spans="1:158" customFormat="1" hidden="1" outlineLevel="1">
      <c r="A1016" s="284">
        <v>4</v>
      </c>
      <c r="B1016" s="981" t="s">
        <v>715</v>
      </c>
      <c r="C1016" s="982"/>
      <c r="D1016" s="983"/>
      <c r="E1016" s="483" t="s">
        <v>715</v>
      </c>
      <c r="F1016" s="483" t="s">
        <v>715</v>
      </c>
      <c r="G1016" s="128"/>
      <c r="H1016" s="128"/>
      <c r="I1016" s="128"/>
      <c r="J1016" s="128"/>
      <c r="K1016" s="128"/>
      <c r="L1016" s="128"/>
      <c r="M1016" s="128"/>
      <c r="N1016" s="128"/>
      <c r="O1016" s="128"/>
      <c r="P1016" s="128"/>
      <c r="Q1016" s="128"/>
      <c r="R1016" s="128"/>
      <c r="S1016" s="128"/>
      <c r="T1016" s="128"/>
      <c r="U1016" s="128"/>
      <c r="EY1016" s="261"/>
      <c r="EZ1016" s="2"/>
      <c r="FA1016" s="2"/>
      <c r="FB1016" s="261"/>
    </row>
    <row r="1017" spans="1:158" customFormat="1" hidden="1" outlineLevel="1">
      <c r="A1017" s="284">
        <v>5</v>
      </c>
      <c r="B1017" s="981" t="s">
        <v>716</v>
      </c>
      <c r="C1017" s="982"/>
      <c r="D1017" s="983"/>
      <c r="E1017" s="483" t="s">
        <v>716</v>
      </c>
      <c r="F1017" s="483" t="s">
        <v>716</v>
      </c>
      <c r="G1017" s="128"/>
      <c r="H1017" s="128"/>
      <c r="I1017" s="128"/>
      <c r="J1017" s="128"/>
      <c r="K1017" s="128"/>
      <c r="L1017" s="128"/>
      <c r="M1017" s="128"/>
      <c r="N1017" s="128"/>
      <c r="O1017" s="128"/>
      <c r="P1017" s="128"/>
      <c r="Q1017" s="128"/>
      <c r="R1017" s="128"/>
      <c r="S1017" s="128"/>
      <c r="T1017" s="128"/>
      <c r="U1017" s="128"/>
      <c r="EY1017" s="261"/>
      <c r="EZ1017" s="2"/>
      <c r="FA1017" s="2"/>
      <c r="FB1017" s="261"/>
    </row>
    <row r="1018" spans="1:158" customFormat="1" hidden="1" outlineLevel="1">
      <c r="A1018" s="284">
        <v>6</v>
      </c>
      <c r="B1018" s="981" t="s">
        <v>717</v>
      </c>
      <c r="C1018" s="982"/>
      <c r="D1018" s="983"/>
      <c r="E1018" s="483" t="s">
        <v>717</v>
      </c>
      <c r="F1018" s="483" t="s">
        <v>717</v>
      </c>
      <c r="G1018" s="128"/>
      <c r="H1018" s="128"/>
      <c r="I1018" s="128"/>
      <c r="J1018" s="128"/>
      <c r="K1018" s="128"/>
      <c r="L1018" s="128"/>
      <c r="M1018" s="128"/>
      <c r="N1018" s="128"/>
      <c r="O1018" s="128"/>
      <c r="P1018" s="128"/>
      <c r="Q1018" s="128"/>
      <c r="R1018" s="128"/>
      <c r="S1018" s="128"/>
      <c r="T1018" s="128"/>
      <c r="U1018" s="128"/>
      <c r="EY1018" s="261"/>
      <c r="EZ1018" s="2"/>
      <c r="FA1018" s="2"/>
      <c r="FB1018" s="261"/>
    </row>
    <row r="1019" spans="1:158" customFormat="1" hidden="1" outlineLevel="1">
      <c r="A1019" s="284">
        <v>7</v>
      </c>
      <c r="B1019" s="981" t="s">
        <v>718</v>
      </c>
      <c r="C1019" s="982"/>
      <c r="D1019" s="983"/>
      <c r="E1019" s="482" t="s">
        <v>718</v>
      </c>
      <c r="F1019" s="482" t="s">
        <v>718</v>
      </c>
      <c r="G1019" s="128"/>
      <c r="H1019" s="128"/>
      <c r="I1019" s="128"/>
      <c r="J1019" s="128"/>
      <c r="K1019" s="128"/>
      <c r="L1019" s="128"/>
      <c r="M1019" s="128"/>
      <c r="N1019" s="128"/>
      <c r="O1019" s="128"/>
      <c r="P1019" s="128"/>
      <c r="Q1019" s="128"/>
      <c r="R1019" s="128"/>
      <c r="S1019" s="128"/>
      <c r="T1019" s="128"/>
      <c r="U1019" s="128"/>
      <c r="EY1019" s="261"/>
      <c r="EZ1019" s="2"/>
      <c r="FA1019" s="2"/>
      <c r="FB1019" s="261"/>
    </row>
    <row r="1020" spans="1:158" customFormat="1" hidden="1" outlineLevel="1">
      <c r="A1020" s="284">
        <v>8</v>
      </c>
      <c r="B1020" s="981" t="s">
        <v>719</v>
      </c>
      <c r="C1020" s="982"/>
      <c r="D1020" s="983"/>
      <c r="E1020" s="482" t="s">
        <v>719</v>
      </c>
      <c r="F1020" s="482" t="s">
        <v>719</v>
      </c>
      <c r="G1020" s="128"/>
      <c r="H1020" s="128"/>
      <c r="I1020" s="128"/>
      <c r="J1020" s="128"/>
      <c r="K1020" s="128"/>
      <c r="L1020" s="128"/>
      <c r="M1020" s="128"/>
      <c r="N1020" s="128"/>
      <c r="O1020" s="128"/>
      <c r="P1020" s="128"/>
      <c r="Q1020" s="128"/>
      <c r="R1020" s="128"/>
      <c r="S1020" s="128"/>
      <c r="T1020" s="128"/>
      <c r="U1020" s="128"/>
      <c r="EY1020" s="261"/>
      <c r="EZ1020" s="2"/>
      <c r="FA1020" s="2"/>
      <c r="FB1020" s="261"/>
    </row>
    <row r="1021" spans="1:158" customFormat="1" hidden="1" outlineLevel="1">
      <c r="A1021" s="284">
        <v>9</v>
      </c>
      <c r="B1021" s="981" t="s">
        <v>720</v>
      </c>
      <c r="C1021" s="982"/>
      <c r="D1021" s="983"/>
      <c r="E1021" s="482" t="s">
        <v>720</v>
      </c>
      <c r="F1021" s="482" t="s">
        <v>720</v>
      </c>
      <c r="G1021" s="128"/>
      <c r="H1021" s="128"/>
      <c r="I1021" s="128"/>
      <c r="J1021" s="128"/>
      <c r="K1021" s="128"/>
      <c r="L1021" s="128"/>
      <c r="M1021" s="128"/>
      <c r="N1021" s="128"/>
      <c r="O1021" s="128"/>
      <c r="P1021" s="128"/>
      <c r="Q1021" s="128"/>
      <c r="R1021" s="128"/>
      <c r="S1021" s="128"/>
      <c r="T1021" s="128"/>
      <c r="U1021" s="128"/>
      <c r="EY1021" s="261"/>
      <c r="EZ1021" s="2"/>
      <c r="FA1021" s="2"/>
      <c r="FB1021" s="261"/>
    </row>
    <row r="1022" spans="1:158" customFormat="1" hidden="1" outlineLevel="1">
      <c r="A1022" s="284">
        <v>10</v>
      </c>
      <c r="B1022" s="981" t="s">
        <v>721</v>
      </c>
      <c r="C1022" s="982"/>
      <c r="D1022" s="983"/>
      <c r="E1022" s="482" t="s">
        <v>721</v>
      </c>
      <c r="F1022" s="482" t="s">
        <v>721</v>
      </c>
      <c r="G1022" s="128"/>
      <c r="H1022" s="128"/>
      <c r="I1022" s="128"/>
      <c r="J1022" s="128"/>
      <c r="K1022" s="128"/>
      <c r="L1022" s="128"/>
      <c r="M1022" s="128"/>
      <c r="N1022" s="128"/>
      <c r="O1022" s="128"/>
      <c r="P1022" s="128"/>
      <c r="Q1022" s="128"/>
      <c r="R1022" s="128"/>
      <c r="S1022" s="128"/>
      <c r="T1022" s="128"/>
      <c r="U1022" s="128"/>
      <c r="EY1022" s="261"/>
      <c r="EZ1022" s="2"/>
      <c r="FA1022" s="2"/>
      <c r="FB1022" s="261"/>
    </row>
    <row r="1023" spans="1:158" customFormat="1" hidden="1" outlineLevel="1">
      <c r="A1023" s="284">
        <v>11</v>
      </c>
      <c r="B1023" s="981" t="s">
        <v>722</v>
      </c>
      <c r="C1023" s="982"/>
      <c r="D1023" s="983"/>
      <c r="E1023" s="482" t="s">
        <v>722</v>
      </c>
      <c r="F1023" s="482" t="s">
        <v>722</v>
      </c>
      <c r="G1023" s="128"/>
      <c r="H1023" s="128"/>
      <c r="I1023" s="128"/>
      <c r="J1023" s="128"/>
      <c r="K1023" s="128"/>
      <c r="L1023" s="128"/>
      <c r="M1023" s="128"/>
      <c r="N1023" s="128"/>
      <c r="O1023" s="128"/>
      <c r="P1023" s="128"/>
      <c r="Q1023" s="128"/>
      <c r="R1023" s="128"/>
      <c r="S1023" s="128"/>
      <c r="T1023" s="128"/>
      <c r="U1023" s="128"/>
      <c r="EY1023" s="261"/>
      <c r="EZ1023" s="2"/>
      <c r="FA1023" s="2"/>
      <c r="FB1023" s="261"/>
    </row>
    <row r="1024" spans="1:158" customFormat="1" hidden="1" outlineLevel="1">
      <c r="A1024" s="284">
        <v>12</v>
      </c>
      <c r="B1024" s="981" t="s">
        <v>723</v>
      </c>
      <c r="C1024" s="982"/>
      <c r="D1024" s="983"/>
      <c r="E1024" s="482" t="s">
        <v>723</v>
      </c>
      <c r="F1024" s="482" t="s">
        <v>723</v>
      </c>
      <c r="G1024" s="128"/>
      <c r="H1024" s="128"/>
      <c r="I1024" s="128"/>
      <c r="J1024" s="128"/>
      <c r="K1024" s="128"/>
      <c r="L1024" s="128"/>
      <c r="M1024" s="128"/>
      <c r="N1024" s="128"/>
      <c r="O1024" s="128"/>
      <c r="P1024" s="128"/>
      <c r="Q1024" s="128"/>
      <c r="R1024" s="128"/>
      <c r="S1024" s="128"/>
      <c r="T1024" s="128"/>
      <c r="U1024" s="128"/>
      <c r="EY1024" s="261"/>
      <c r="EZ1024" s="2"/>
      <c r="FA1024" s="2"/>
      <c r="FB1024" s="261"/>
    </row>
    <row r="1025" spans="1:158" customFormat="1" hidden="1" outlineLevel="1">
      <c r="A1025" s="284">
        <v>13</v>
      </c>
      <c r="B1025" s="981" t="s">
        <v>724</v>
      </c>
      <c r="C1025" s="982"/>
      <c r="D1025" s="983"/>
      <c r="E1025" s="482" t="s">
        <v>724</v>
      </c>
      <c r="F1025" s="482" t="s">
        <v>724</v>
      </c>
      <c r="G1025" s="128"/>
      <c r="H1025" s="128"/>
      <c r="I1025" s="128"/>
      <c r="J1025" s="128"/>
      <c r="K1025" s="128"/>
      <c r="L1025" s="128"/>
      <c r="M1025" s="128"/>
      <c r="N1025" s="128"/>
      <c r="O1025" s="128"/>
      <c r="P1025" s="128"/>
      <c r="Q1025" s="128"/>
      <c r="R1025" s="128"/>
      <c r="S1025" s="128"/>
      <c r="T1025" s="128"/>
      <c r="U1025" s="128"/>
      <c r="EY1025" s="261"/>
      <c r="EZ1025" s="2"/>
      <c r="FA1025" s="2"/>
      <c r="FB1025" s="261"/>
    </row>
    <row r="1026" spans="1:158" customFormat="1" hidden="1" outlineLevel="1">
      <c r="A1026" s="284">
        <v>14</v>
      </c>
      <c r="B1026" s="981" t="s">
        <v>725</v>
      </c>
      <c r="C1026" s="982"/>
      <c r="D1026" s="983"/>
      <c r="E1026" s="484" t="s">
        <v>725</v>
      </c>
      <c r="F1026" s="484" t="s">
        <v>725</v>
      </c>
      <c r="G1026" s="128"/>
      <c r="H1026" s="128"/>
      <c r="I1026" s="128"/>
      <c r="J1026" s="128"/>
      <c r="K1026" s="128"/>
      <c r="L1026" s="128"/>
      <c r="M1026" s="128"/>
      <c r="N1026" s="128"/>
      <c r="O1026" s="128"/>
      <c r="P1026" s="128"/>
      <c r="Q1026" s="128"/>
      <c r="R1026" s="128"/>
      <c r="S1026" s="128"/>
      <c r="T1026" s="128"/>
      <c r="U1026" s="128"/>
      <c r="EY1026" s="261"/>
      <c r="EZ1026" s="2"/>
      <c r="FA1026" s="2"/>
      <c r="FB1026" s="261"/>
    </row>
    <row r="1027" spans="1:158" customFormat="1" hidden="1" outlineLevel="1">
      <c r="A1027" s="284">
        <v>15</v>
      </c>
      <c r="B1027" s="981" t="s">
        <v>726</v>
      </c>
      <c r="C1027" s="982"/>
      <c r="D1027" s="983"/>
      <c r="E1027" s="484" t="s">
        <v>726</v>
      </c>
      <c r="F1027" s="484" t="s">
        <v>726</v>
      </c>
      <c r="G1027" s="128"/>
      <c r="H1027" s="128"/>
      <c r="I1027" s="128"/>
      <c r="J1027" s="128"/>
      <c r="K1027" s="128"/>
      <c r="L1027" s="128"/>
      <c r="M1027" s="128"/>
      <c r="N1027" s="128"/>
      <c r="O1027" s="128"/>
      <c r="P1027" s="128"/>
      <c r="Q1027" s="128"/>
      <c r="R1027" s="128"/>
      <c r="S1027" s="128"/>
      <c r="T1027" s="128"/>
      <c r="U1027" s="128"/>
      <c r="EY1027" s="261"/>
      <c r="EZ1027" s="2"/>
      <c r="FA1027" s="2"/>
      <c r="FB1027" s="261"/>
    </row>
    <row r="1028" spans="1:158" customFormat="1" hidden="1" outlineLevel="1">
      <c r="A1028" s="284">
        <v>16</v>
      </c>
      <c r="B1028" s="981" t="s">
        <v>727</v>
      </c>
      <c r="C1028" s="982"/>
      <c r="D1028" s="983"/>
      <c r="E1028" s="484" t="s">
        <v>727</v>
      </c>
      <c r="F1028" s="484" t="s">
        <v>727</v>
      </c>
      <c r="G1028" s="128"/>
      <c r="H1028" s="128"/>
      <c r="I1028" s="128"/>
      <c r="J1028" s="128"/>
      <c r="K1028" s="128"/>
      <c r="L1028" s="128"/>
      <c r="M1028" s="128"/>
      <c r="N1028" s="128"/>
      <c r="O1028" s="128"/>
      <c r="P1028" s="128"/>
      <c r="Q1028" s="128"/>
      <c r="R1028" s="128"/>
      <c r="S1028" s="128"/>
      <c r="T1028" s="128"/>
      <c r="U1028" s="128"/>
      <c r="EY1028" s="261"/>
      <c r="EZ1028" s="2"/>
      <c r="FA1028" s="2"/>
      <c r="FB1028" s="261"/>
    </row>
    <row r="1029" spans="1:158" customFormat="1" hidden="1" outlineLevel="1">
      <c r="A1029" s="284">
        <v>17</v>
      </c>
      <c r="B1029" s="981" t="s">
        <v>728</v>
      </c>
      <c r="C1029" s="982"/>
      <c r="D1029" s="983"/>
      <c r="E1029" s="484" t="s">
        <v>728</v>
      </c>
      <c r="F1029" s="484" t="s">
        <v>728</v>
      </c>
      <c r="G1029" s="128"/>
      <c r="H1029" s="128"/>
      <c r="I1029" s="128"/>
      <c r="J1029" s="128"/>
      <c r="K1029" s="128"/>
      <c r="L1029" s="128"/>
      <c r="M1029" s="128"/>
      <c r="N1029" s="128"/>
      <c r="O1029" s="128"/>
      <c r="P1029" s="128"/>
      <c r="Q1029" s="128"/>
      <c r="R1029" s="128"/>
      <c r="S1029" s="128"/>
      <c r="T1029" s="128"/>
      <c r="U1029" s="128"/>
      <c r="EY1029" s="261"/>
      <c r="EZ1029" s="2"/>
      <c r="FA1029" s="2"/>
      <c r="FB1029" s="261"/>
    </row>
    <row r="1030" spans="1:158" customFormat="1" hidden="1" outlineLevel="1">
      <c r="A1030" s="284">
        <v>18</v>
      </c>
      <c r="B1030" s="981" t="s">
        <v>729</v>
      </c>
      <c r="C1030" s="982"/>
      <c r="D1030" s="983"/>
      <c r="E1030" s="484" t="s">
        <v>729</v>
      </c>
      <c r="F1030" s="484" t="s">
        <v>729</v>
      </c>
      <c r="G1030" s="128"/>
      <c r="H1030" s="128"/>
      <c r="I1030" s="128"/>
      <c r="J1030" s="128"/>
      <c r="K1030" s="128"/>
      <c r="L1030" s="128"/>
      <c r="M1030" s="128"/>
      <c r="N1030" s="128"/>
      <c r="O1030" s="128"/>
      <c r="P1030" s="128"/>
      <c r="Q1030" s="128"/>
      <c r="R1030" s="128"/>
      <c r="S1030" s="128"/>
      <c r="T1030" s="128"/>
      <c r="U1030" s="128"/>
      <c r="EY1030" s="261"/>
      <c r="EZ1030" s="2"/>
      <c r="FA1030" s="2"/>
      <c r="FB1030" s="261"/>
    </row>
    <row r="1031" spans="1:158" customFormat="1" hidden="1" outlineLevel="1">
      <c r="A1031" s="284">
        <v>19</v>
      </c>
      <c r="B1031" s="981" t="s">
        <v>730</v>
      </c>
      <c r="C1031" s="982"/>
      <c r="D1031" s="983"/>
      <c r="E1031" s="484" t="s">
        <v>730</v>
      </c>
      <c r="F1031" s="484" t="s">
        <v>730</v>
      </c>
      <c r="G1031" s="128"/>
      <c r="H1031" s="128"/>
      <c r="I1031" s="128"/>
      <c r="J1031" s="128"/>
      <c r="K1031" s="128"/>
      <c r="L1031" s="128"/>
      <c r="M1031" s="128"/>
      <c r="N1031" s="128"/>
      <c r="O1031" s="128"/>
      <c r="P1031" s="128"/>
      <c r="Q1031" s="128"/>
      <c r="R1031" s="128"/>
      <c r="S1031" s="128"/>
      <c r="T1031" s="128"/>
      <c r="U1031" s="128"/>
      <c r="EY1031" s="261"/>
      <c r="EZ1031" s="2"/>
      <c r="FA1031" s="2"/>
      <c r="FB1031" s="261"/>
    </row>
    <row r="1032" spans="1:158" customFormat="1" hidden="1" outlineLevel="1">
      <c r="A1032" s="284">
        <v>20</v>
      </c>
      <c r="B1032" s="981" t="s">
        <v>731</v>
      </c>
      <c r="C1032" s="982"/>
      <c r="D1032" s="983"/>
      <c r="E1032" s="484" t="s">
        <v>731</v>
      </c>
      <c r="F1032" s="484" t="s">
        <v>731</v>
      </c>
      <c r="G1032" s="128"/>
      <c r="H1032" s="128"/>
      <c r="I1032" s="128"/>
      <c r="J1032" s="128"/>
      <c r="K1032" s="128"/>
      <c r="L1032" s="128"/>
      <c r="M1032" s="128"/>
      <c r="N1032" s="128"/>
      <c r="O1032" s="128"/>
      <c r="P1032" s="128"/>
      <c r="Q1032" s="128"/>
      <c r="R1032" s="128"/>
      <c r="S1032" s="128"/>
      <c r="T1032" s="128"/>
      <c r="U1032" s="128"/>
      <c r="EY1032" s="261"/>
      <c r="EZ1032" s="2"/>
      <c r="FA1032" s="2"/>
      <c r="FB1032" s="261"/>
    </row>
    <row r="1033" spans="1:158" customFormat="1" ht="4.5" hidden="1" customHeight="1" outlineLevel="1">
      <c r="A1033" s="206"/>
      <c r="B1033" s="207"/>
      <c r="C1033" s="207"/>
      <c r="D1033" s="208"/>
      <c r="E1033" s="208"/>
      <c r="F1033" s="210"/>
      <c r="G1033" s="128"/>
      <c r="H1033" s="128"/>
      <c r="I1033" s="128"/>
      <c r="J1033" s="128"/>
      <c r="K1033" s="128"/>
      <c r="L1033" s="128"/>
      <c r="M1033" s="128"/>
      <c r="N1033" s="128"/>
      <c r="O1033" s="128"/>
      <c r="P1033" s="128"/>
      <c r="Q1033" s="128"/>
      <c r="R1033" s="128"/>
      <c r="S1033" s="128"/>
      <c r="T1033" s="128"/>
      <c r="U1033" s="128"/>
      <c r="EY1033" s="261"/>
      <c r="EZ1033" s="2"/>
      <c r="FA1033" s="2"/>
      <c r="FB1033" s="261"/>
    </row>
    <row r="1034" spans="1:158" customFormat="1" hidden="1" outlineLevel="1">
      <c r="A1034" s="314">
        <f>COUNTA(SiList)</f>
        <v>20</v>
      </c>
      <c r="B1034" s="128"/>
      <c r="C1034" s="128"/>
      <c r="D1034" s="128"/>
      <c r="E1034" s="50" t="s">
        <v>732</v>
      </c>
      <c r="F1034" s="128"/>
      <c r="G1034" s="128"/>
      <c r="H1034" s="128"/>
      <c r="I1034" s="128"/>
      <c r="J1034" s="128"/>
      <c r="K1034" s="128"/>
      <c r="L1034" s="128"/>
      <c r="M1034" s="128"/>
      <c r="N1034" s="128"/>
      <c r="O1034" s="128"/>
      <c r="P1034" s="128"/>
      <c r="Q1034" s="128"/>
      <c r="R1034" s="128"/>
      <c r="S1034" s="128"/>
      <c r="T1034" s="128"/>
      <c r="U1034" s="128"/>
      <c r="EY1034" s="261"/>
      <c r="EZ1034" s="2"/>
      <c r="FA1034" s="2"/>
      <c r="FB1034" s="261"/>
    </row>
    <row r="1035" spans="1:158">
      <c r="EY1035" s="261"/>
      <c r="FB1035" s="261"/>
    </row>
    <row r="1036" spans="1:158" collapsed="1">
      <c r="A1036" s="495" t="s">
        <v>1886</v>
      </c>
      <c r="B1036" s="496"/>
      <c r="C1036" s="496"/>
      <c r="D1036" s="496"/>
      <c r="E1036" s="496"/>
      <c r="F1036" s="496"/>
      <c r="G1036" s="496"/>
      <c r="H1036" s="496"/>
      <c r="I1036" s="496"/>
      <c r="J1036" s="496"/>
      <c r="K1036" s="496"/>
      <c r="L1036" s="496"/>
      <c r="M1036" s="496"/>
      <c r="N1036" s="496"/>
      <c r="O1036" s="496"/>
      <c r="P1036" s="496"/>
      <c r="Q1036" s="496"/>
      <c r="R1036" s="497"/>
      <c r="S1036" s="497"/>
      <c r="T1036" s="497"/>
      <c r="U1036" s="497"/>
      <c r="V1036" s="497"/>
      <c r="W1036" s="497"/>
      <c r="X1036" s="497"/>
      <c r="Y1036" s="497"/>
      <c r="Z1036" s="497"/>
      <c r="AA1036" s="497"/>
      <c r="AB1036" s="497"/>
      <c r="AC1036" s="497"/>
      <c r="AD1036" s="497"/>
      <c r="AE1036" s="497"/>
      <c r="AF1036" s="497"/>
      <c r="AG1036" s="497"/>
      <c r="AH1036" s="497"/>
      <c r="AI1036" s="497"/>
      <c r="AJ1036" s="497"/>
      <c r="AK1036" s="497"/>
      <c r="AL1036" s="497"/>
      <c r="AM1036" s="497"/>
      <c r="AN1036" s="497"/>
      <c r="AO1036" s="497"/>
      <c r="AP1036" s="497"/>
      <c r="AQ1036" s="497"/>
      <c r="AR1036" s="497"/>
      <c r="AS1036" s="497"/>
      <c r="AT1036" s="497"/>
      <c r="AU1036" s="497"/>
      <c r="AV1036" s="497"/>
      <c r="AW1036" s="497"/>
      <c r="AX1036" s="497"/>
      <c r="AY1036" s="497"/>
      <c r="AZ1036" s="497"/>
      <c r="BA1036" s="497"/>
      <c r="BB1036" s="497"/>
      <c r="BC1036" s="497"/>
      <c r="BD1036" s="497"/>
      <c r="BE1036" s="497"/>
      <c r="BF1036" s="497"/>
      <c r="BG1036" s="497"/>
      <c r="BH1036" s="497"/>
      <c r="BI1036" s="497"/>
      <c r="BJ1036" s="497"/>
      <c r="BK1036" s="497"/>
      <c r="BL1036" s="497"/>
      <c r="BM1036" s="497"/>
      <c r="BN1036" s="497"/>
      <c r="BO1036" s="497"/>
      <c r="BP1036" s="497"/>
      <c r="BQ1036" s="497"/>
      <c r="BR1036" s="497"/>
      <c r="BS1036" s="497"/>
      <c r="BT1036" s="497"/>
      <c r="BU1036" s="497"/>
      <c r="BV1036" s="497"/>
      <c r="BW1036" s="497"/>
      <c r="BX1036" s="497"/>
      <c r="BY1036" s="497"/>
      <c r="BZ1036" s="497"/>
      <c r="CA1036" s="497"/>
      <c r="CB1036" s="497"/>
      <c r="CC1036" s="497"/>
      <c r="CD1036" s="497"/>
      <c r="CE1036" s="497"/>
      <c r="CF1036" s="497"/>
      <c r="CG1036" s="497"/>
      <c r="CH1036" s="497"/>
      <c r="CI1036" s="497"/>
      <c r="CJ1036" s="497"/>
      <c r="CK1036" s="497"/>
      <c r="CL1036" s="497"/>
      <c r="CM1036" s="497"/>
      <c r="CN1036" s="497"/>
      <c r="CO1036" s="497"/>
      <c r="CP1036" s="497"/>
      <c r="CQ1036" s="497"/>
      <c r="CR1036" s="497"/>
      <c r="CS1036" s="497"/>
      <c r="CT1036" s="497"/>
      <c r="CU1036" s="497"/>
      <c r="CV1036" s="497"/>
      <c r="CW1036" s="497"/>
      <c r="CX1036" s="497"/>
      <c r="CY1036" s="497"/>
      <c r="CZ1036" s="497"/>
      <c r="DA1036" s="497"/>
      <c r="DB1036" s="497"/>
      <c r="DC1036" s="497"/>
      <c r="DD1036" s="497"/>
      <c r="DE1036" s="497"/>
      <c r="DF1036" s="497"/>
      <c r="DG1036" s="497"/>
      <c r="DH1036" s="497"/>
      <c r="DI1036" s="497"/>
      <c r="DJ1036" s="497"/>
      <c r="DK1036" s="497"/>
      <c r="DL1036" s="497"/>
      <c r="DM1036" s="497"/>
      <c r="DN1036" s="497"/>
      <c r="DO1036" s="497"/>
      <c r="DP1036" s="497"/>
      <c r="DQ1036" s="497"/>
      <c r="DR1036" s="497"/>
      <c r="DS1036" s="497"/>
      <c r="DT1036" s="497"/>
      <c r="DU1036" s="497"/>
      <c r="DV1036" s="497"/>
      <c r="DW1036" s="497"/>
      <c r="DX1036" s="497"/>
      <c r="DY1036" s="497"/>
      <c r="DZ1036" s="497"/>
      <c r="EA1036" s="497"/>
      <c r="EB1036" s="497"/>
      <c r="EC1036" s="497"/>
      <c r="ED1036" s="497"/>
      <c r="EE1036" s="497"/>
      <c r="EF1036" s="497"/>
      <c r="EG1036" s="497"/>
      <c r="EH1036" s="497"/>
      <c r="EI1036" s="497"/>
      <c r="EJ1036" s="497"/>
      <c r="EK1036" s="497"/>
      <c r="EL1036" s="497"/>
      <c r="EM1036" s="497"/>
      <c r="EN1036" s="497"/>
      <c r="EO1036" s="497"/>
      <c r="EP1036" s="497"/>
      <c r="EQ1036" s="497"/>
      <c r="ER1036" s="497"/>
      <c r="ES1036" s="497"/>
      <c r="ET1036" s="497"/>
      <c r="EU1036" s="497"/>
      <c r="EV1036" s="497"/>
      <c r="EW1036" s="497"/>
      <c r="EX1036" s="497"/>
      <c r="EY1036" s="497"/>
      <c r="EZ1036" s="497"/>
      <c r="FA1036" s="497"/>
      <c r="FB1036" s="497"/>
    </row>
    <row r="1037" spans="1:158" hidden="1" outlineLevel="1">
      <c r="A1037"/>
      <c r="B1037" s="36"/>
      <c r="C1037" s="131"/>
      <c r="D1037" s="36"/>
      <c r="E1037" s="36"/>
      <c r="EY1037" s="261"/>
      <c r="FB1037" s="261"/>
    </row>
    <row r="1038" spans="1:158" hidden="1" outlineLevel="1">
      <c r="A1038" s="885" t="s">
        <v>2023</v>
      </c>
      <c r="B1038" s="286" t="s">
        <v>39</v>
      </c>
      <c r="C1038" s="36"/>
      <c r="D1038" s="36"/>
      <c r="E1038" s="288" t="s">
        <v>790</v>
      </c>
      <c r="F1038" s="288" t="s">
        <v>796</v>
      </c>
      <c r="G1038" s="292" t="s">
        <v>788</v>
      </c>
      <c r="EY1038" s="261"/>
      <c r="FB1038" s="261"/>
    </row>
    <row r="1039" spans="1:158" ht="5.0999999999999996" hidden="1" customHeight="1" outlineLevel="1">
      <c r="A1039" s="206"/>
      <c r="B1039" s="207"/>
      <c r="C1039" s="207"/>
      <c r="D1039" s="207"/>
      <c r="E1039" s="349"/>
      <c r="F1039" s="208"/>
      <c r="G1039" s="214"/>
      <c r="EY1039" s="261"/>
      <c r="FB1039" s="261"/>
    </row>
    <row r="1040" spans="1:158" hidden="1" outlineLevel="1">
      <c r="A1040" s="2">
        <v>1</v>
      </c>
      <c r="B1040" s="981" t="s">
        <v>59</v>
      </c>
      <c r="C1040" s="982"/>
      <c r="D1040" s="983"/>
      <c r="E1040" s="344" t="s">
        <v>59</v>
      </c>
      <c r="F1040" s="472" t="s">
        <v>59</v>
      </c>
      <c r="G1040" s="475" t="s">
        <v>787</v>
      </c>
      <c r="EY1040" s="261"/>
      <c r="FB1040" s="261"/>
    </row>
    <row r="1041" spans="1:158" hidden="1" outlineLevel="1">
      <c r="A1041" s="2">
        <v>2</v>
      </c>
      <c r="B1041" s="990" t="s">
        <v>738</v>
      </c>
      <c r="C1041" s="982"/>
      <c r="D1041" s="983"/>
      <c r="E1041" s="344" t="s">
        <v>738</v>
      </c>
      <c r="F1041" s="472" t="s">
        <v>738</v>
      </c>
      <c r="G1041" s="475" t="s">
        <v>787</v>
      </c>
      <c r="EY1041" s="261"/>
      <c r="FB1041" s="261"/>
    </row>
    <row r="1042" spans="1:158" hidden="1" outlineLevel="1">
      <c r="A1042" s="2">
        <v>3</v>
      </c>
      <c r="B1042" s="981" t="s">
        <v>739</v>
      </c>
      <c r="C1042" s="982"/>
      <c r="D1042" s="983"/>
      <c r="E1042" s="344" t="s">
        <v>59</v>
      </c>
      <c r="F1042" s="472" t="s">
        <v>739</v>
      </c>
      <c r="G1042" s="475" t="s">
        <v>787</v>
      </c>
      <c r="EY1042" s="261"/>
      <c r="FB1042" s="261"/>
    </row>
    <row r="1043" spans="1:158" hidden="1" outlineLevel="1">
      <c r="A1043" s="2">
        <v>4</v>
      </c>
      <c r="B1043" s="981" t="s">
        <v>2363</v>
      </c>
      <c r="C1043" s="982"/>
      <c r="D1043" s="983"/>
      <c r="E1043" s="344" t="s">
        <v>2532</v>
      </c>
      <c r="F1043" s="472" t="s">
        <v>2363</v>
      </c>
      <c r="G1043" s="475" t="s">
        <v>787</v>
      </c>
      <c r="EY1043" s="261"/>
      <c r="FB1043" s="261"/>
    </row>
    <row r="1044" spans="1:158" hidden="1" outlineLevel="1">
      <c r="A1044" s="2">
        <v>5</v>
      </c>
      <c r="B1044" s="981" t="s">
        <v>2098</v>
      </c>
      <c r="C1044" s="982"/>
      <c r="D1044" s="983"/>
      <c r="E1044" s="344" t="s">
        <v>2087</v>
      </c>
      <c r="F1044" s="472" t="s">
        <v>2098</v>
      </c>
      <c r="G1044" s="475" t="s">
        <v>787</v>
      </c>
      <c r="EY1044" s="261"/>
      <c r="FB1044" s="261"/>
    </row>
    <row r="1045" spans="1:158" hidden="1" outlineLevel="1">
      <c r="A1045" s="2">
        <v>6</v>
      </c>
      <c r="B1045" s="981" t="s">
        <v>740</v>
      </c>
      <c r="C1045" s="982"/>
      <c r="D1045" s="983"/>
      <c r="E1045" s="344" t="s">
        <v>758</v>
      </c>
      <c r="F1045" s="472" t="s">
        <v>740</v>
      </c>
      <c r="G1045" s="475" t="s">
        <v>787</v>
      </c>
      <c r="EY1045" s="261"/>
      <c r="FB1045" s="261"/>
    </row>
    <row r="1046" spans="1:158" hidden="1" outlineLevel="1">
      <c r="A1046" s="2">
        <v>7</v>
      </c>
      <c r="B1046" s="981" t="s">
        <v>1864</v>
      </c>
      <c r="C1046" s="982"/>
      <c r="D1046" s="983"/>
      <c r="E1046" s="344" t="s">
        <v>1862</v>
      </c>
      <c r="F1046" s="472" t="s">
        <v>1864</v>
      </c>
      <c r="G1046" s="475" t="s">
        <v>787</v>
      </c>
      <c r="EY1046" s="261"/>
      <c r="FB1046" s="261"/>
    </row>
    <row r="1047" spans="1:158" hidden="1" outlineLevel="1">
      <c r="A1047" s="2">
        <v>8</v>
      </c>
      <c r="B1047" s="981" t="s">
        <v>1863</v>
      </c>
      <c r="C1047" s="982"/>
      <c r="D1047" s="983"/>
      <c r="E1047" s="344" t="s">
        <v>1863</v>
      </c>
      <c r="F1047" s="472" t="s">
        <v>1863</v>
      </c>
      <c r="G1047" s="475" t="s">
        <v>787</v>
      </c>
      <c r="N1047" s="36"/>
      <c r="O1047" s="36"/>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36"/>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c r="EA1047" s="36"/>
      <c r="EB1047" s="36"/>
      <c r="EC1047" s="36"/>
      <c r="ED1047" s="36"/>
      <c r="EE1047" s="36"/>
      <c r="EF1047" s="36"/>
      <c r="EG1047" s="36"/>
      <c r="EH1047" s="36"/>
      <c r="EI1047" s="36"/>
      <c r="EJ1047" s="36"/>
      <c r="EK1047" s="36"/>
      <c r="EL1047" s="36"/>
      <c r="EM1047" s="36"/>
      <c r="EN1047" s="36"/>
      <c r="EO1047" s="36"/>
      <c r="EP1047" s="36"/>
      <c r="EQ1047" s="36"/>
      <c r="ER1047" s="36"/>
      <c r="ES1047" s="36"/>
      <c r="ET1047" s="36"/>
      <c r="EU1047" s="36"/>
      <c r="EV1047" s="36"/>
      <c r="EW1047" s="36"/>
      <c r="EX1047" s="36"/>
      <c r="EY1047" s="261"/>
      <c r="FB1047" s="261"/>
    </row>
    <row r="1048" spans="1:158" hidden="1" outlineLevel="1">
      <c r="A1048" s="2">
        <v>9</v>
      </c>
      <c r="B1048" s="981" t="s">
        <v>741</v>
      </c>
      <c r="C1048" s="982"/>
      <c r="D1048" s="983"/>
      <c r="E1048" s="344" t="s">
        <v>741</v>
      </c>
      <c r="F1048" s="472" t="s">
        <v>741</v>
      </c>
      <c r="G1048" s="475" t="s">
        <v>787</v>
      </c>
      <c r="EY1048" s="261"/>
      <c r="FB1048" s="261"/>
    </row>
    <row r="1049" spans="1:158" hidden="1" outlineLevel="1">
      <c r="A1049" s="2">
        <v>10</v>
      </c>
      <c r="B1049" s="981" t="s">
        <v>742</v>
      </c>
      <c r="C1049" s="982"/>
      <c r="D1049" s="983"/>
      <c r="E1049" s="344" t="s">
        <v>759</v>
      </c>
      <c r="F1049" s="472" t="s">
        <v>742</v>
      </c>
      <c r="G1049" s="475" t="s">
        <v>787</v>
      </c>
      <c r="N1049" s="36"/>
      <c r="O1049" s="36"/>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36"/>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c r="EA1049" s="36"/>
      <c r="EB1049" s="36"/>
      <c r="EC1049" s="36"/>
      <c r="ED1049" s="36"/>
      <c r="EE1049" s="36"/>
      <c r="EF1049" s="36"/>
      <c r="EG1049" s="36"/>
      <c r="EH1049" s="36"/>
      <c r="EI1049" s="36"/>
      <c r="EJ1049" s="36"/>
      <c r="EK1049" s="36"/>
      <c r="EL1049" s="36"/>
      <c r="EM1049" s="36"/>
      <c r="EN1049" s="36"/>
      <c r="EO1049" s="36"/>
      <c r="EP1049" s="36"/>
      <c r="EQ1049" s="36"/>
      <c r="ER1049" s="36"/>
      <c r="ES1049" s="36"/>
      <c r="ET1049" s="36"/>
      <c r="EU1049" s="36"/>
      <c r="EV1049" s="36"/>
      <c r="EW1049" s="36"/>
      <c r="EX1049" s="36"/>
      <c r="EY1049" s="261"/>
      <c r="FB1049" s="261"/>
    </row>
    <row r="1050" spans="1:158" hidden="1" outlineLevel="1">
      <c r="A1050" s="2">
        <v>11</v>
      </c>
      <c r="B1050" s="981" t="s">
        <v>743</v>
      </c>
      <c r="C1050" s="982"/>
      <c r="D1050" s="983"/>
      <c r="E1050" s="344" t="s">
        <v>760</v>
      </c>
      <c r="F1050" s="472" t="s">
        <v>743</v>
      </c>
      <c r="G1050" s="475" t="s">
        <v>787</v>
      </c>
      <c r="N1050" s="36"/>
      <c r="O1050" s="36"/>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36"/>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c r="EA1050" s="36"/>
      <c r="EB1050" s="36"/>
      <c r="EC1050" s="36"/>
      <c r="ED1050" s="36"/>
      <c r="EE1050" s="36"/>
      <c r="EF1050" s="36"/>
      <c r="EG1050" s="36"/>
      <c r="EH1050" s="36"/>
      <c r="EI1050" s="36"/>
      <c r="EJ1050" s="36"/>
      <c r="EK1050" s="36"/>
      <c r="EL1050" s="36"/>
      <c r="EM1050" s="36"/>
      <c r="EN1050" s="36"/>
      <c r="EO1050" s="36"/>
      <c r="EP1050" s="36"/>
      <c r="EQ1050" s="36"/>
      <c r="ER1050" s="36"/>
      <c r="ES1050" s="36"/>
      <c r="ET1050" s="36"/>
      <c r="EU1050" s="36"/>
      <c r="EV1050" s="36"/>
      <c r="EW1050" s="36"/>
      <c r="EX1050" s="36"/>
      <c r="EY1050" s="261"/>
      <c r="FB1050" s="261"/>
    </row>
    <row r="1051" spans="1:158" hidden="1" outlineLevel="1">
      <c r="A1051" s="2">
        <v>12</v>
      </c>
      <c r="B1051" s="981" t="s">
        <v>744</v>
      </c>
      <c r="C1051" s="982"/>
      <c r="D1051" s="983"/>
      <c r="E1051" s="344" t="s">
        <v>761</v>
      </c>
      <c r="F1051" s="472" t="s">
        <v>744</v>
      </c>
      <c r="G1051" s="475" t="s">
        <v>787</v>
      </c>
      <c r="N1051" s="36"/>
      <c r="O1051" s="36"/>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36"/>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c r="EA1051" s="36"/>
      <c r="EB1051" s="36"/>
      <c r="EC1051" s="36"/>
      <c r="ED1051" s="36"/>
      <c r="EE1051" s="36"/>
      <c r="EF1051" s="36"/>
      <c r="EG1051" s="36"/>
      <c r="EH1051" s="36"/>
      <c r="EI1051" s="36"/>
      <c r="EJ1051" s="36"/>
      <c r="EK1051" s="36"/>
      <c r="EL1051" s="36"/>
      <c r="EM1051" s="36"/>
      <c r="EN1051" s="36"/>
      <c r="EO1051" s="36"/>
      <c r="EP1051" s="36"/>
      <c r="EQ1051" s="36"/>
      <c r="ER1051" s="36"/>
      <c r="ES1051" s="36"/>
      <c r="ET1051" s="36"/>
      <c r="EU1051" s="36"/>
      <c r="EV1051" s="36"/>
      <c r="EW1051" s="36"/>
      <c r="EX1051" s="36"/>
      <c r="EY1051" s="261"/>
      <c r="FB1051" s="261"/>
    </row>
    <row r="1052" spans="1:158" hidden="1" outlineLevel="1">
      <c r="A1052" s="2">
        <v>13</v>
      </c>
      <c r="B1052" s="981" t="s">
        <v>2364</v>
      </c>
      <c r="C1052" s="982"/>
      <c r="D1052" s="983"/>
      <c r="E1052" s="344" t="s">
        <v>2443</v>
      </c>
      <c r="F1052" s="472" t="s">
        <v>2364</v>
      </c>
      <c r="G1052" s="475" t="s">
        <v>787</v>
      </c>
      <c r="N1052" s="36"/>
      <c r="O1052" s="36"/>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36"/>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c r="EA1052" s="36"/>
      <c r="EB1052" s="36"/>
      <c r="EC1052" s="36"/>
      <c r="ED1052" s="36"/>
      <c r="EE1052" s="36"/>
      <c r="EF1052" s="36"/>
      <c r="EG1052" s="36"/>
      <c r="EH1052" s="36"/>
      <c r="EI1052" s="36"/>
      <c r="EJ1052" s="36"/>
      <c r="EK1052" s="36"/>
      <c r="EL1052" s="36"/>
      <c r="EM1052" s="36"/>
      <c r="EN1052" s="36"/>
      <c r="EO1052" s="36"/>
      <c r="EP1052" s="36"/>
      <c r="EQ1052" s="36"/>
      <c r="ER1052" s="36"/>
      <c r="ES1052" s="36"/>
      <c r="ET1052" s="36"/>
      <c r="EU1052" s="36"/>
      <c r="EV1052" s="36"/>
      <c r="EW1052" s="36"/>
      <c r="EX1052" s="36"/>
      <c r="EY1052" s="261"/>
      <c r="FB1052" s="261"/>
    </row>
    <row r="1053" spans="1:158" hidden="1" outlineLevel="1">
      <c r="A1053" s="2">
        <v>14</v>
      </c>
      <c r="B1053" s="981" t="s">
        <v>2365</v>
      </c>
      <c r="C1053" s="982"/>
      <c r="D1053" s="983"/>
      <c r="E1053" s="344" t="s">
        <v>2529</v>
      </c>
      <c r="F1053" s="472" t="s">
        <v>2365</v>
      </c>
      <c r="G1053" s="475" t="s">
        <v>787</v>
      </c>
      <c r="N1053" s="36"/>
      <c r="O1053" s="36"/>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36"/>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c r="EA1053" s="36"/>
      <c r="EB1053" s="36"/>
      <c r="EC1053" s="36"/>
      <c r="ED1053" s="36"/>
      <c r="EE1053" s="36"/>
      <c r="EF1053" s="36"/>
      <c r="EG1053" s="36"/>
      <c r="EH1053" s="36"/>
      <c r="EI1053" s="36"/>
      <c r="EJ1053" s="36"/>
      <c r="EK1053" s="36"/>
      <c r="EL1053" s="36"/>
      <c r="EM1053" s="36"/>
      <c r="EN1053" s="36"/>
      <c r="EO1053" s="36"/>
      <c r="EP1053" s="36"/>
      <c r="EQ1053" s="36"/>
      <c r="ER1053" s="36"/>
      <c r="ES1053" s="36"/>
      <c r="ET1053" s="36"/>
      <c r="EU1053" s="36"/>
      <c r="EV1053" s="36"/>
      <c r="EW1053" s="36"/>
      <c r="EX1053" s="36"/>
      <c r="EY1053" s="261"/>
      <c r="FB1053" s="261"/>
    </row>
    <row r="1054" spans="1:158" hidden="1" outlineLevel="1">
      <c r="A1054" s="2">
        <v>15</v>
      </c>
      <c r="B1054" s="981" t="s">
        <v>745</v>
      </c>
      <c r="C1054" s="982"/>
      <c r="D1054" s="983"/>
      <c r="E1054" s="344" t="s">
        <v>762</v>
      </c>
      <c r="F1054" s="472" t="s">
        <v>745</v>
      </c>
      <c r="G1054" s="475" t="s">
        <v>787</v>
      </c>
      <c r="N1054" s="36"/>
      <c r="O1054" s="36"/>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36"/>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c r="EA1054" s="36"/>
      <c r="EB1054" s="36"/>
      <c r="EC1054" s="36"/>
      <c r="ED1054" s="36"/>
      <c r="EE1054" s="36"/>
      <c r="EF1054" s="36"/>
      <c r="EG1054" s="36"/>
      <c r="EH1054" s="36"/>
      <c r="EI1054" s="36"/>
      <c r="EJ1054" s="36"/>
      <c r="EK1054" s="36"/>
      <c r="EL1054" s="36"/>
      <c r="EM1054" s="36"/>
      <c r="EN1054" s="36"/>
      <c r="EO1054" s="36"/>
      <c r="EP1054" s="36"/>
      <c r="EQ1054" s="36"/>
      <c r="ER1054" s="36"/>
      <c r="ES1054" s="36"/>
      <c r="ET1054" s="36"/>
      <c r="EU1054" s="36"/>
      <c r="EV1054" s="36"/>
      <c r="EW1054" s="36"/>
      <c r="EX1054" s="36"/>
      <c r="EY1054" s="261"/>
      <c r="FB1054" s="261"/>
    </row>
    <row r="1055" spans="1:158" hidden="1" outlineLevel="1">
      <c r="A1055" s="2">
        <v>16</v>
      </c>
      <c r="B1055" s="981" t="s">
        <v>746</v>
      </c>
      <c r="C1055" s="982"/>
      <c r="D1055" s="983"/>
      <c r="E1055" s="344" t="s">
        <v>746</v>
      </c>
      <c r="F1055" s="472" t="s">
        <v>746</v>
      </c>
      <c r="G1055" s="475" t="s">
        <v>787</v>
      </c>
      <c r="N1055" s="36"/>
      <c r="O1055" s="36"/>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36"/>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c r="EA1055" s="36"/>
      <c r="EB1055" s="36"/>
      <c r="EC1055" s="36"/>
      <c r="ED1055" s="36"/>
      <c r="EE1055" s="36"/>
      <c r="EF1055" s="36"/>
      <c r="EG1055" s="36"/>
      <c r="EH1055" s="36"/>
      <c r="EI1055" s="36"/>
      <c r="EJ1055" s="36"/>
      <c r="EK1055" s="36"/>
      <c r="EL1055" s="36"/>
      <c r="EM1055" s="36"/>
      <c r="EN1055" s="36"/>
      <c r="EO1055" s="36"/>
      <c r="EP1055" s="36"/>
      <c r="EQ1055" s="36"/>
      <c r="ER1055" s="36"/>
      <c r="ES1055" s="36"/>
      <c r="ET1055" s="36"/>
      <c r="EU1055" s="36"/>
      <c r="EV1055" s="36"/>
      <c r="EW1055" s="36"/>
      <c r="EX1055" s="36"/>
      <c r="EY1055" s="261"/>
      <c r="FB1055" s="261"/>
    </row>
    <row r="1056" spans="1:158" hidden="1" outlineLevel="1">
      <c r="A1056" s="2">
        <v>17</v>
      </c>
      <c r="B1056" s="981" t="s">
        <v>747</v>
      </c>
      <c r="C1056" s="982"/>
      <c r="D1056" s="983"/>
      <c r="E1056" s="344" t="s">
        <v>763</v>
      </c>
      <c r="F1056" s="472" t="s">
        <v>747</v>
      </c>
      <c r="G1056" s="475" t="s">
        <v>787</v>
      </c>
      <c r="N1056" s="36"/>
      <c r="O1056" s="36"/>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36"/>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c r="EA1056" s="36"/>
      <c r="EB1056" s="36"/>
      <c r="EC1056" s="36"/>
      <c r="ED1056" s="36"/>
      <c r="EE1056" s="36"/>
      <c r="EF1056" s="36"/>
      <c r="EG1056" s="36"/>
      <c r="EH1056" s="36"/>
      <c r="EI1056" s="36"/>
      <c r="EJ1056" s="36"/>
      <c r="EK1056" s="36"/>
      <c r="EL1056" s="36"/>
      <c r="EM1056" s="36"/>
      <c r="EN1056" s="36"/>
      <c r="EO1056" s="36"/>
      <c r="EP1056" s="36"/>
      <c r="EQ1056" s="36"/>
      <c r="ER1056" s="36"/>
      <c r="ES1056" s="36"/>
      <c r="ET1056" s="36"/>
      <c r="EU1056" s="36"/>
      <c r="EV1056" s="36"/>
      <c r="EW1056" s="36"/>
      <c r="EX1056" s="36"/>
      <c r="EY1056" s="261"/>
      <c r="FB1056" s="261"/>
    </row>
    <row r="1057" spans="1:159" s="75" customFormat="1" hidden="1" outlineLevel="1">
      <c r="A1057" s="2">
        <v>18</v>
      </c>
      <c r="B1057" s="981" t="s">
        <v>748</v>
      </c>
      <c r="C1057" s="982"/>
      <c r="D1057" s="983"/>
      <c r="E1057" s="344" t="s">
        <v>764</v>
      </c>
      <c r="F1057" s="472" t="s">
        <v>748</v>
      </c>
      <c r="G1057" s="475" t="s">
        <v>787</v>
      </c>
      <c r="H1057" s="2"/>
      <c r="I1057" s="2"/>
      <c r="J1057" s="2"/>
      <c r="K1057" s="2"/>
      <c r="L1057" s="2"/>
      <c r="M1057" s="2"/>
      <c r="N1057" s="49"/>
      <c r="O1057" s="49"/>
      <c r="P1057" s="49"/>
      <c r="Q1057" s="49"/>
      <c r="R1057" s="49"/>
      <c r="S1057" s="49"/>
      <c r="T1057" s="49"/>
      <c r="U1057" s="49"/>
      <c r="V1057" s="49"/>
      <c r="W1057" s="49"/>
      <c r="X1057" s="49"/>
      <c r="Y1057" s="49"/>
      <c r="Z1057" s="49"/>
      <c r="AA1057" s="49"/>
      <c r="AB1057" s="49"/>
      <c r="AC1057" s="49"/>
      <c r="AD1057" s="49"/>
      <c r="AE1057" s="49"/>
      <c r="AF1057" s="49"/>
      <c r="AG1057" s="49"/>
      <c r="AH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c r="BM1057" s="49"/>
      <c r="BN1057" s="49"/>
      <c r="BO1057" s="49"/>
      <c r="BP1057" s="49"/>
      <c r="BQ1057" s="49"/>
      <c r="BR1057" s="49"/>
      <c r="BS1057" s="49"/>
      <c r="BT1057" s="49"/>
      <c r="BU1057" s="49"/>
      <c r="BV1057" s="49"/>
      <c r="BW1057" s="49"/>
      <c r="BX1057" s="49"/>
      <c r="BY1057" s="49"/>
      <c r="BZ1057" s="49"/>
      <c r="CA1057" s="49"/>
      <c r="CB1057" s="49"/>
      <c r="CC1057" s="49"/>
      <c r="CD1057" s="49"/>
      <c r="CE1057" s="49"/>
      <c r="CF1057" s="49"/>
      <c r="CG1057" s="49"/>
      <c r="CH1057" s="49"/>
      <c r="CI1057" s="49"/>
      <c r="CJ1057" s="49"/>
      <c r="CK1057" s="49"/>
      <c r="CL1057" s="49"/>
      <c r="CM1057" s="49"/>
      <c r="CN1057" s="49"/>
      <c r="CO1057" s="49"/>
      <c r="CP1057" s="49"/>
      <c r="CQ1057" s="49"/>
      <c r="CR1057" s="49"/>
      <c r="CS1057" s="49"/>
      <c r="CT1057" s="49"/>
      <c r="CU1057" s="49"/>
      <c r="CV1057" s="49"/>
      <c r="CW1057" s="49"/>
      <c r="CX1057" s="49"/>
      <c r="CY1057" s="49"/>
      <c r="CZ1057" s="49"/>
      <c r="DA1057" s="49"/>
      <c r="DB1057" s="49"/>
      <c r="DC1057" s="49"/>
      <c r="DD1057" s="49"/>
      <c r="DE1057" s="49"/>
      <c r="DF1057" s="49"/>
      <c r="DG1057" s="49"/>
      <c r="DH1057" s="49"/>
      <c r="DI1057" s="49"/>
      <c r="DJ1057" s="49"/>
      <c r="DK1057" s="49"/>
      <c r="DL1057" s="49"/>
      <c r="DM1057" s="49"/>
      <c r="DN1057" s="49"/>
      <c r="DO1057" s="49"/>
      <c r="DP1057" s="49"/>
      <c r="DQ1057" s="49"/>
      <c r="DR1057" s="49"/>
      <c r="DS1057" s="49"/>
      <c r="DT1057" s="49"/>
      <c r="DU1057" s="49"/>
      <c r="DV1057" s="49"/>
      <c r="DW1057" s="49"/>
      <c r="DX1057" s="49"/>
      <c r="DY1057" s="49"/>
      <c r="DZ1057" s="49"/>
      <c r="EA1057" s="49"/>
      <c r="EB1057" s="49"/>
      <c r="EC1057" s="49"/>
      <c r="ED1057" s="49"/>
      <c r="EE1057" s="49"/>
      <c r="EF1057" s="49"/>
      <c r="EG1057" s="49"/>
      <c r="EH1057" s="49"/>
      <c r="EI1057" s="49"/>
      <c r="EJ1057" s="49"/>
      <c r="EK1057" s="49"/>
      <c r="EL1057" s="49"/>
      <c r="EM1057" s="49"/>
      <c r="EN1057" s="49"/>
      <c r="EO1057" s="49"/>
      <c r="EP1057" s="49"/>
      <c r="EQ1057" s="49"/>
      <c r="ER1057" s="49"/>
      <c r="ES1057" s="49"/>
      <c r="ET1057" s="49"/>
      <c r="EU1057" s="49"/>
      <c r="EV1057" s="49"/>
      <c r="EW1057" s="49"/>
      <c r="EX1057" s="49"/>
      <c r="EY1057" s="261"/>
      <c r="EZ1057" s="2"/>
      <c r="FA1057" s="2"/>
      <c r="FB1057" s="261"/>
      <c r="FC1057" s="2"/>
    </row>
    <row r="1058" spans="1:159" s="75" customFormat="1" hidden="1" outlineLevel="1">
      <c r="A1058" s="2">
        <v>19</v>
      </c>
      <c r="B1058" s="981" t="s">
        <v>749</v>
      </c>
      <c r="C1058" s="982"/>
      <c r="D1058" s="983"/>
      <c r="E1058" s="344" t="s">
        <v>765</v>
      </c>
      <c r="F1058" s="472" t="s">
        <v>749</v>
      </c>
      <c r="G1058" s="475" t="s">
        <v>787</v>
      </c>
      <c r="H1058" s="2"/>
      <c r="I1058" s="2"/>
      <c r="J1058" s="2"/>
      <c r="K1058" s="2"/>
      <c r="L1058" s="2"/>
      <c r="M1058" s="2"/>
      <c r="N1058" s="49"/>
      <c r="O1058" s="49"/>
      <c r="P1058" s="49"/>
      <c r="Q1058" s="49"/>
      <c r="R1058" s="49"/>
      <c r="S1058" s="49"/>
      <c r="T1058" s="49"/>
      <c r="U1058" s="49"/>
      <c r="V1058" s="49"/>
      <c r="W1058" s="49"/>
      <c r="X1058" s="49"/>
      <c r="Y1058" s="49"/>
      <c r="Z1058" s="49"/>
      <c r="AA1058" s="49"/>
      <c r="AB1058" s="49"/>
      <c r="AC1058" s="49"/>
      <c r="AD1058" s="49"/>
      <c r="AE1058" s="49"/>
      <c r="AF1058" s="49"/>
      <c r="AG1058" s="49"/>
      <c r="AH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c r="BM1058" s="49"/>
      <c r="BN1058" s="49"/>
      <c r="BO1058" s="49"/>
      <c r="BP1058" s="49"/>
      <c r="BQ1058" s="49"/>
      <c r="BR1058" s="49"/>
      <c r="BS1058" s="49"/>
      <c r="BT1058" s="49"/>
      <c r="BU1058" s="49"/>
      <c r="BV1058" s="49"/>
      <c r="BW1058" s="49"/>
      <c r="BX1058" s="49"/>
      <c r="BY1058" s="49"/>
      <c r="BZ1058" s="49"/>
      <c r="CA1058" s="49"/>
      <c r="CB1058" s="49"/>
      <c r="CC1058" s="49"/>
      <c r="CD1058" s="49"/>
      <c r="CE1058" s="49"/>
      <c r="CF1058" s="49"/>
      <c r="CG1058" s="49"/>
      <c r="CH1058" s="49"/>
      <c r="CI1058" s="49"/>
      <c r="CJ1058" s="49"/>
      <c r="CK1058" s="49"/>
      <c r="CL1058" s="49"/>
      <c r="CM1058" s="49"/>
      <c r="CN1058" s="49"/>
      <c r="CO1058" s="49"/>
      <c r="CP1058" s="49"/>
      <c r="CQ1058" s="49"/>
      <c r="CR1058" s="49"/>
      <c r="CS1058" s="49"/>
      <c r="CT1058" s="49"/>
      <c r="CU1058" s="49"/>
      <c r="CV1058" s="49"/>
      <c r="CW1058" s="49"/>
      <c r="CX1058" s="49"/>
      <c r="CY1058" s="49"/>
      <c r="CZ1058" s="49"/>
      <c r="DA1058" s="49"/>
      <c r="DB1058" s="49"/>
      <c r="DC1058" s="49"/>
      <c r="DD1058" s="49"/>
      <c r="DE1058" s="49"/>
      <c r="DF1058" s="49"/>
      <c r="DG1058" s="49"/>
      <c r="DH1058" s="49"/>
      <c r="DI1058" s="49"/>
      <c r="DJ1058" s="49"/>
      <c r="DK1058" s="49"/>
      <c r="DL1058" s="49"/>
      <c r="DM1058" s="49"/>
      <c r="DN1058" s="49"/>
      <c r="DO1058" s="49"/>
      <c r="DP1058" s="49"/>
      <c r="DQ1058" s="49"/>
      <c r="DR1058" s="49"/>
      <c r="DS1058" s="49"/>
      <c r="DT1058" s="49"/>
      <c r="DU1058" s="49"/>
      <c r="DV1058" s="49"/>
      <c r="DW1058" s="49"/>
      <c r="DX1058" s="49"/>
      <c r="DY1058" s="49"/>
      <c r="DZ1058" s="49"/>
      <c r="EA1058" s="49"/>
      <c r="EB1058" s="49"/>
      <c r="EC1058" s="49"/>
      <c r="ED1058" s="49"/>
      <c r="EE1058" s="49"/>
      <c r="EF1058" s="49"/>
      <c r="EG1058" s="49"/>
      <c r="EH1058" s="49"/>
      <c r="EI1058" s="49"/>
      <c r="EJ1058" s="49"/>
      <c r="EK1058" s="49"/>
      <c r="EL1058" s="49"/>
      <c r="EM1058" s="49"/>
      <c r="EN1058" s="49"/>
      <c r="EO1058" s="49"/>
      <c r="EP1058" s="49"/>
      <c r="EQ1058" s="49"/>
      <c r="ER1058" s="49"/>
      <c r="ES1058" s="49"/>
      <c r="ET1058" s="49"/>
      <c r="EU1058" s="49"/>
      <c r="EV1058" s="49"/>
      <c r="EW1058" s="49"/>
      <c r="EX1058" s="49"/>
      <c r="EY1058" s="261"/>
      <c r="EZ1058" s="2"/>
      <c r="FA1058" s="2"/>
      <c r="FB1058" s="261"/>
      <c r="FC1058" s="2"/>
    </row>
    <row r="1059" spans="1:159" s="75" customFormat="1" hidden="1" outlineLevel="1">
      <c r="A1059" s="2">
        <v>20</v>
      </c>
      <c r="B1059" s="981" t="s">
        <v>2362</v>
      </c>
      <c r="C1059" s="982"/>
      <c r="D1059" s="983"/>
      <c r="E1059" s="344" t="s">
        <v>2362</v>
      </c>
      <c r="F1059" s="472" t="s">
        <v>2362</v>
      </c>
      <c r="G1059" s="475" t="s">
        <v>787</v>
      </c>
      <c r="H1059" s="2"/>
      <c r="I1059" s="2"/>
      <c r="J1059" s="2"/>
      <c r="K1059" s="2"/>
      <c r="L1059" s="2"/>
      <c r="M1059" s="2"/>
      <c r="N1059" s="49"/>
      <c r="O1059" s="49"/>
      <c r="P1059" s="49"/>
      <c r="Q1059" s="49"/>
      <c r="R1059" s="49"/>
      <c r="S1059" s="49"/>
      <c r="T1059" s="49"/>
      <c r="U1059" s="49"/>
      <c r="V1059" s="49"/>
      <c r="W1059" s="49"/>
      <c r="X1059" s="49"/>
      <c r="Y1059" s="49"/>
      <c r="Z1059" s="49"/>
      <c r="AA1059" s="49"/>
      <c r="AB1059" s="49"/>
      <c r="AC1059" s="49"/>
      <c r="AD1059" s="49"/>
      <c r="AE1059" s="49"/>
      <c r="AF1059" s="49"/>
      <c r="AG1059" s="49"/>
      <c r="AH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c r="BM1059" s="49"/>
      <c r="BN1059" s="49"/>
      <c r="BO1059" s="49"/>
      <c r="BP1059" s="49"/>
      <c r="BQ1059" s="49"/>
      <c r="BR1059" s="49"/>
      <c r="BS1059" s="49"/>
      <c r="BT1059" s="49"/>
      <c r="BU1059" s="49"/>
      <c r="BV1059" s="49"/>
      <c r="BW1059" s="49"/>
      <c r="BX1059" s="49"/>
      <c r="BY1059" s="49"/>
      <c r="BZ1059" s="49"/>
      <c r="CA1059" s="49"/>
      <c r="CB1059" s="49"/>
      <c r="CC1059" s="49"/>
      <c r="CD1059" s="49"/>
      <c r="CE1059" s="49"/>
      <c r="CF1059" s="49"/>
      <c r="CG1059" s="49"/>
      <c r="CH1059" s="49"/>
      <c r="CI1059" s="49"/>
      <c r="CJ1059" s="49"/>
      <c r="CK1059" s="49"/>
      <c r="CL1059" s="49"/>
      <c r="CM1059" s="49"/>
      <c r="CN1059" s="49"/>
      <c r="CO1059" s="49"/>
      <c r="CP1059" s="49"/>
      <c r="CQ1059" s="49"/>
      <c r="CR1059" s="49"/>
      <c r="CS1059" s="49"/>
      <c r="CT1059" s="49"/>
      <c r="CU1059" s="49"/>
      <c r="CV1059" s="49"/>
      <c r="CW1059" s="49"/>
      <c r="CX1059" s="49"/>
      <c r="CY1059" s="49"/>
      <c r="CZ1059" s="49"/>
      <c r="DA1059" s="49"/>
      <c r="DB1059" s="49"/>
      <c r="DC1059" s="49"/>
      <c r="DD1059" s="49"/>
      <c r="DE1059" s="49"/>
      <c r="DF1059" s="49"/>
      <c r="DG1059" s="49"/>
      <c r="DH1059" s="49"/>
      <c r="DI1059" s="49"/>
      <c r="DJ1059" s="49"/>
      <c r="DK1059" s="49"/>
      <c r="DL1059" s="49"/>
      <c r="DM1059" s="49"/>
      <c r="DN1059" s="49"/>
      <c r="DO1059" s="49"/>
      <c r="DP1059" s="49"/>
      <c r="DQ1059" s="49"/>
      <c r="DR1059" s="49"/>
      <c r="DS1059" s="49"/>
      <c r="DT1059" s="49"/>
      <c r="DU1059" s="49"/>
      <c r="DV1059" s="49"/>
      <c r="DW1059" s="49"/>
      <c r="DX1059" s="49"/>
      <c r="DY1059" s="49"/>
      <c r="DZ1059" s="49"/>
      <c r="EA1059" s="49"/>
      <c r="EB1059" s="49"/>
      <c r="EC1059" s="49"/>
      <c r="ED1059" s="49"/>
      <c r="EE1059" s="49"/>
      <c r="EF1059" s="49"/>
      <c r="EG1059" s="49"/>
      <c r="EH1059" s="49"/>
      <c r="EI1059" s="49"/>
      <c r="EJ1059" s="49"/>
      <c r="EK1059" s="49"/>
      <c r="EL1059" s="49"/>
      <c r="EM1059" s="49"/>
      <c r="EN1059" s="49"/>
      <c r="EO1059" s="49"/>
      <c r="EP1059" s="49"/>
      <c r="EQ1059" s="49"/>
      <c r="ER1059" s="49"/>
      <c r="ES1059" s="49"/>
      <c r="ET1059" s="49"/>
      <c r="EU1059" s="49"/>
      <c r="EV1059" s="49"/>
      <c r="EW1059" s="49"/>
      <c r="EX1059" s="49"/>
      <c r="EY1059" s="261"/>
      <c r="EZ1059" s="2"/>
      <c r="FA1059" s="2"/>
      <c r="FB1059" s="261"/>
      <c r="FC1059" s="2"/>
    </row>
    <row r="1060" spans="1:159" s="75" customFormat="1" hidden="1" outlineLevel="1">
      <c r="A1060" s="2">
        <v>21</v>
      </c>
      <c r="B1060" s="981" t="s">
        <v>281</v>
      </c>
      <c r="C1060" s="982"/>
      <c r="D1060" s="983"/>
      <c r="E1060" s="344" t="s">
        <v>2530</v>
      </c>
      <c r="F1060" s="472" t="s">
        <v>281</v>
      </c>
      <c r="G1060" s="475" t="s">
        <v>787</v>
      </c>
      <c r="H1060" s="2"/>
      <c r="I1060" s="2"/>
      <c r="J1060" s="2"/>
      <c r="K1060" s="2"/>
      <c r="L1060" s="2"/>
      <c r="M1060" s="2"/>
      <c r="N1060" s="49"/>
      <c r="O1060" s="49"/>
      <c r="P1060" s="49"/>
      <c r="Q1060" s="49"/>
      <c r="R1060" s="49"/>
      <c r="S1060" s="49"/>
      <c r="T1060" s="49"/>
      <c r="U1060" s="49"/>
      <c r="V1060" s="49"/>
      <c r="W1060" s="49"/>
      <c r="X1060" s="49"/>
      <c r="Y1060" s="49"/>
      <c r="Z1060" s="49"/>
      <c r="AA1060" s="49"/>
      <c r="AB1060" s="49"/>
      <c r="AC1060" s="49"/>
      <c r="AD1060" s="49"/>
      <c r="AE1060" s="49"/>
      <c r="AF1060" s="49"/>
      <c r="AG1060" s="49"/>
      <c r="AH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c r="BM1060" s="49"/>
      <c r="BN1060" s="49"/>
      <c r="BO1060" s="49"/>
      <c r="BP1060" s="49"/>
      <c r="BQ1060" s="49"/>
      <c r="BR1060" s="49"/>
      <c r="BS1060" s="49"/>
      <c r="BT1060" s="49"/>
      <c r="BU1060" s="49"/>
      <c r="BV1060" s="49"/>
      <c r="BW1060" s="49"/>
      <c r="BX1060" s="49"/>
      <c r="BY1060" s="49"/>
      <c r="BZ1060" s="49"/>
      <c r="CA1060" s="49"/>
      <c r="CB1060" s="49"/>
      <c r="CC1060" s="49"/>
      <c r="CD1060" s="49"/>
      <c r="CE1060" s="49"/>
      <c r="CF1060" s="49"/>
      <c r="CG1060" s="49"/>
      <c r="CH1060" s="49"/>
      <c r="CI1060" s="49"/>
      <c r="CJ1060" s="49"/>
      <c r="CK1060" s="49"/>
      <c r="CL1060" s="49"/>
      <c r="CM1060" s="49"/>
      <c r="CN1060" s="49"/>
      <c r="CO1060" s="49"/>
      <c r="CP1060" s="49"/>
      <c r="CQ1060" s="49"/>
      <c r="CR1060" s="49"/>
      <c r="CS1060" s="49"/>
      <c r="CT1060" s="49"/>
      <c r="CU1060" s="49"/>
      <c r="CV1060" s="49"/>
      <c r="CW1060" s="49"/>
      <c r="CX1060" s="49"/>
      <c r="CY1060" s="49"/>
      <c r="CZ1060" s="49"/>
      <c r="DA1060" s="49"/>
      <c r="DB1060" s="49"/>
      <c r="DC1060" s="49"/>
      <c r="DD1060" s="49"/>
      <c r="DE1060" s="49"/>
      <c r="DF1060" s="49"/>
      <c r="DG1060" s="49"/>
      <c r="DH1060" s="49"/>
      <c r="DI1060" s="49"/>
      <c r="DJ1060" s="49"/>
      <c r="DK1060" s="49"/>
      <c r="DL1060" s="49"/>
      <c r="DM1060" s="49"/>
      <c r="DN1060" s="49"/>
      <c r="DO1060" s="49"/>
      <c r="DP1060" s="49"/>
      <c r="DQ1060" s="49"/>
      <c r="DR1060" s="49"/>
      <c r="DS1060" s="49"/>
      <c r="DT1060" s="49"/>
      <c r="DU1060" s="49"/>
      <c r="DV1060" s="49"/>
      <c r="DW1060" s="49"/>
      <c r="DX1060" s="49"/>
      <c r="DY1060" s="49"/>
      <c r="DZ1060" s="49"/>
      <c r="EA1060" s="49"/>
      <c r="EB1060" s="49"/>
      <c r="EC1060" s="49"/>
      <c r="ED1060" s="49"/>
      <c r="EE1060" s="49"/>
      <c r="EF1060" s="49"/>
      <c r="EG1060" s="49"/>
      <c r="EH1060" s="49"/>
      <c r="EI1060" s="49"/>
      <c r="EJ1060" s="49"/>
      <c r="EK1060" s="49"/>
      <c r="EL1060" s="49"/>
      <c r="EM1060" s="49"/>
      <c r="EN1060" s="49"/>
      <c r="EO1060" s="49"/>
      <c r="EP1060" s="49"/>
      <c r="EQ1060" s="49"/>
      <c r="ER1060" s="49"/>
      <c r="ES1060" s="49"/>
      <c r="ET1060" s="49"/>
      <c r="EU1060" s="49"/>
      <c r="EV1060" s="49"/>
      <c r="EW1060" s="49"/>
      <c r="EX1060" s="49"/>
      <c r="EY1060" s="261"/>
      <c r="EZ1060" s="2"/>
      <c r="FA1060" s="2"/>
      <c r="FB1060" s="261"/>
      <c r="FC1060" s="2"/>
    </row>
    <row r="1061" spans="1:159" s="75" customFormat="1" hidden="1" outlineLevel="1">
      <c r="A1061" s="2">
        <v>22</v>
      </c>
      <c r="B1061" s="981" t="s">
        <v>750</v>
      </c>
      <c r="C1061" s="982"/>
      <c r="D1061" s="983"/>
      <c r="E1061" s="344" t="s">
        <v>766</v>
      </c>
      <c r="F1061" s="472" t="s">
        <v>750</v>
      </c>
      <c r="G1061" s="475" t="s">
        <v>787</v>
      </c>
      <c r="H1061" s="2"/>
      <c r="I1061" s="2"/>
      <c r="J1061" s="2"/>
      <c r="K1061" s="2"/>
      <c r="L1061" s="2"/>
      <c r="M1061" s="2"/>
      <c r="N1061" s="49"/>
      <c r="O1061" s="49"/>
      <c r="P1061" s="49"/>
      <c r="Q1061" s="49"/>
      <c r="R1061" s="49"/>
      <c r="S1061" s="49"/>
      <c r="T1061" s="49"/>
      <c r="U1061" s="49"/>
      <c r="V1061" s="49"/>
      <c r="W1061" s="49"/>
      <c r="X1061" s="49"/>
      <c r="Y1061" s="49"/>
      <c r="Z1061" s="49"/>
      <c r="AA1061" s="49"/>
      <c r="AB1061" s="49"/>
      <c r="AC1061" s="49"/>
      <c r="AD1061" s="49"/>
      <c r="AE1061" s="49"/>
      <c r="AF1061" s="49"/>
      <c r="AG1061" s="49"/>
      <c r="AH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c r="BM1061" s="49"/>
      <c r="BN1061" s="49"/>
      <c r="BO1061" s="49"/>
      <c r="BP1061" s="49"/>
      <c r="BQ1061" s="49"/>
      <c r="BR1061" s="49"/>
      <c r="BS1061" s="49"/>
      <c r="BT1061" s="49"/>
      <c r="BU1061" s="49"/>
      <c r="BV1061" s="49"/>
      <c r="BW1061" s="49"/>
      <c r="BX1061" s="49"/>
      <c r="BY1061" s="49"/>
      <c r="BZ1061" s="49"/>
      <c r="CA1061" s="49"/>
      <c r="CB1061" s="49"/>
      <c r="CC1061" s="49"/>
      <c r="CD1061" s="49"/>
      <c r="CE1061" s="49"/>
      <c r="CF1061" s="49"/>
      <c r="CG1061" s="49"/>
      <c r="CH1061" s="49"/>
      <c r="CI1061" s="49"/>
      <c r="CJ1061" s="49"/>
      <c r="CK1061" s="49"/>
      <c r="CL1061" s="49"/>
      <c r="CM1061" s="49"/>
      <c r="CN1061" s="49"/>
      <c r="CO1061" s="49"/>
      <c r="CP1061" s="49"/>
      <c r="CQ1061" s="49"/>
      <c r="CR1061" s="49"/>
      <c r="CS1061" s="49"/>
      <c r="CT1061" s="49"/>
      <c r="CU1061" s="49"/>
      <c r="CV1061" s="49"/>
      <c r="CW1061" s="49"/>
      <c r="CX1061" s="49"/>
      <c r="CY1061" s="49"/>
      <c r="CZ1061" s="49"/>
      <c r="DA1061" s="49"/>
      <c r="DB1061" s="49"/>
      <c r="DC1061" s="49"/>
      <c r="DD1061" s="49"/>
      <c r="DE1061" s="49"/>
      <c r="DF1061" s="49"/>
      <c r="DG1061" s="49"/>
      <c r="DH1061" s="49"/>
      <c r="DI1061" s="49"/>
      <c r="DJ1061" s="49"/>
      <c r="DK1061" s="49"/>
      <c r="DL1061" s="49"/>
      <c r="DM1061" s="49"/>
      <c r="DN1061" s="49"/>
      <c r="DO1061" s="49"/>
      <c r="DP1061" s="49"/>
      <c r="DQ1061" s="49"/>
      <c r="DR1061" s="49"/>
      <c r="DS1061" s="49"/>
      <c r="DT1061" s="49"/>
      <c r="DU1061" s="49"/>
      <c r="DV1061" s="49"/>
      <c r="DW1061" s="49"/>
      <c r="DX1061" s="49"/>
      <c r="DY1061" s="49"/>
      <c r="DZ1061" s="49"/>
      <c r="EA1061" s="49"/>
      <c r="EB1061" s="49"/>
      <c r="EC1061" s="49"/>
      <c r="ED1061" s="49"/>
      <c r="EE1061" s="49"/>
      <c r="EF1061" s="49"/>
      <c r="EG1061" s="49"/>
      <c r="EH1061" s="49"/>
      <c r="EI1061" s="49"/>
      <c r="EJ1061" s="49"/>
      <c r="EK1061" s="49"/>
      <c r="EL1061" s="49"/>
      <c r="EM1061" s="49"/>
      <c r="EN1061" s="49"/>
      <c r="EO1061" s="49"/>
      <c r="EP1061" s="49"/>
      <c r="EQ1061" s="49"/>
      <c r="ER1061" s="49"/>
      <c r="ES1061" s="49"/>
      <c r="ET1061" s="49"/>
      <c r="EU1061" s="49"/>
      <c r="EV1061" s="49"/>
      <c r="EW1061" s="49"/>
      <c r="EX1061" s="49"/>
      <c r="EY1061" s="261"/>
      <c r="EZ1061" s="2"/>
      <c r="FA1061" s="2"/>
      <c r="FB1061" s="261"/>
      <c r="FC1061" s="2"/>
    </row>
    <row r="1062" spans="1:159" s="75" customFormat="1" hidden="1" outlineLevel="1">
      <c r="A1062" s="2">
        <v>23</v>
      </c>
      <c r="B1062" s="981" t="s">
        <v>97</v>
      </c>
      <c r="C1062" s="982"/>
      <c r="D1062" s="983"/>
      <c r="E1062" s="344" t="s">
        <v>97</v>
      </c>
      <c r="F1062" s="472" t="s">
        <v>97</v>
      </c>
      <c r="G1062" s="475" t="s">
        <v>787</v>
      </c>
      <c r="H1062" s="2"/>
      <c r="I1062" s="2"/>
      <c r="J1062" s="2"/>
      <c r="K1062" s="2"/>
      <c r="L1062" s="2"/>
      <c r="M1062" s="2"/>
      <c r="N1062" s="49"/>
      <c r="O1062" s="49"/>
      <c r="P1062" s="49"/>
      <c r="Q1062" s="49"/>
      <c r="R1062" s="49"/>
      <c r="S1062" s="49"/>
      <c r="T1062" s="49"/>
      <c r="U1062" s="49"/>
      <c r="V1062" s="49"/>
      <c r="W1062" s="49"/>
      <c r="X1062" s="49"/>
      <c r="Y1062" s="49"/>
      <c r="Z1062" s="49"/>
      <c r="AA1062" s="49"/>
      <c r="AB1062" s="49"/>
      <c r="AC1062" s="49"/>
      <c r="AD1062" s="49"/>
      <c r="AE1062" s="49"/>
      <c r="AF1062" s="49"/>
      <c r="AG1062" s="49"/>
      <c r="AH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c r="BM1062" s="49"/>
      <c r="BN1062" s="49"/>
      <c r="BO1062" s="49"/>
      <c r="BP1062" s="49"/>
      <c r="BQ1062" s="49"/>
      <c r="BR1062" s="49"/>
      <c r="BS1062" s="49"/>
      <c r="BT1062" s="49"/>
      <c r="BU1062" s="49"/>
      <c r="BV1062" s="49"/>
      <c r="BW1062" s="49"/>
      <c r="BX1062" s="49"/>
      <c r="BY1062" s="49"/>
      <c r="BZ1062" s="49"/>
      <c r="CA1062" s="49"/>
      <c r="CB1062" s="49"/>
      <c r="CC1062" s="49"/>
      <c r="CD1062" s="49"/>
      <c r="CE1062" s="49"/>
      <c r="CF1062" s="49"/>
      <c r="CG1062" s="49"/>
      <c r="CH1062" s="49"/>
      <c r="CI1062" s="49"/>
      <c r="CJ1062" s="49"/>
      <c r="CK1062" s="49"/>
      <c r="CL1062" s="49"/>
      <c r="CM1062" s="49"/>
      <c r="CN1062" s="49"/>
      <c r="CO1062" s="49"/>
      <c r="CP1062" s="49"/>
      <c r="CQ1062" s="49"/>
      <c r="CR1062" s="49"/>
      <c r="CS1062" s="49"/>
      <c r="CT1062" s="49"/>
      <c r="CU1062" s="49"/>
      <c r="CV1062" s="49"/>
      <c r="CW1062" s="49"/>
      <c r="CX1062" s="49"/>
      <c r="CY1062" s="49"/>
      <c r="CZ1062" s="49"/>
      <c r="DA1062" s="49"/>
      <c r="DB1062" s="49"/>
      <c r="DC1062" s="49"/>
      <c r="DD1062" s="49"/>
      <c r="DE1062" s="49"/>
      <c r="DF1062" s="49"/>
      <c r="DG1062" s="49"/>
      <c r="DH1062" s="49"/>
      <c r="DI1062" s="49"/>
      <c r="DJ1062" s="49"/>
      <c r="DK1062" s="49"/>
      <c r="DL1062" s="49"/>
      <c r="DM1062" s="49"/>
      <c r="DN1062" s="49"/>
      <c r="DO1062" s="49"/>
      <c r="DP1062" s="49"/>
      <c r="DQ1062" s="49"/>
      <c r="DR1062" s="49"/>
      <c r="DS1062" s="49"/>
      <c r="DT1062" s="49"/>
      <c r="DU1062" s="49"/>
      <c r="DV1062" s="49"/>
      <c r="DW1062" s="49"/>
      <c r="DX1062" s="49"/>
      <c r="DY1062" s="49"/>
      <c r="DZ1062" s="49"/>
      <c r="EA1062" s="49"/>
      <c r="EB1062" s="49"/>
      <c r="EC1062" s="49"/>
      <c r="ED1062" s="49"/>
      <c r="EE1062" s="49"/>
      <c r="EF1062" s="49"/>
      <c r="EG1062" s="49"/>
      <c r="EH1062" s="49"/>
      <c r="EI1062" s="49"/>
      <c r="EJ1062" s="49"/>
      <c r="EK1062" s="49"/>
      <c r="EL1062" s="49"/>
      <c r="EM1062" s="49"/>
      <c r="EN1062" s="49"/>
      <c r="EO1062" s="49"/>
      <c r="EP1062" s="49"/>
      <c r="EQ1062" s="49"/>
      <c r="ER1062" s="49"/>
      <c r="ES1062" s="49"/>
      <c r="ET1062" s="49"/>
      <c r="EU1062" s="49"/>
      <c r="EV1062" s="49"/>
      <c r="EW1062" s="49"/>
      <c r="EX1062" s="49"/>
      <c r="EY1062" s="261"/>
      <c r="EZ1062" s="2"/>
      <c r="FA1062" s="2"/>
      <c r="FB1062" s="261"/>
      <c r="FC1062" s="2"/>
    </row>
    <row r="1063" spans="1:159" s="75" customFormat="1" hidden="1" outlineLevel="1">
      <c r="A1063" s="2">
        <v>24</v>
      </c>
      <c r="B1063" s="981" t="s">
        <v>751</v>
      </c>
      <c r="C1063" s="982"/>
      <c r="D1063" s="983"/>
      <c r="E1063" s="344" t="s">
        <v>767</v>
      </c>
      <c r="F1063" s="472" t="s">
        <v>751</v>
      </c>
      <c r="G1063" s="475" t="s">
        <v>787</v>
      </c>
      <c r="H1063" s="2"/>
      <c r="I1063" s="2"/>
      <c r="J1063" s="2"/>
      <c r="K1063" s="2"/>
      <c r="L1063" s="2"/>
      <c r="M1063" s="2"/>
      <c r="N1063" s="49"/>
      <c r="O1063" s="49"/>
      <c r="P1063" s="49"/>
      <c r="Q1063" s="49"/>
      <c r="R1063" s="49"/>
      <c r="S1063" s="49"/>
      <c r="T1063" s="49"/>
      <c r="U1063" s="49"/>
      <c r="V1063" s="49"/>
      <c r="W1063" s="49"/>
      <c r="X1063" s="49"/>
      <c r="Y1063" s="49"/>
      <c r="Z1063" s="49"/>
      <c r="AA1063" s="49"/>
      <c r="AB1063" s="49"/>
      <c r="AC1063" s="49"/>
      <c r="AD1063" s="49"/>
      <c r="AE1063" s="49"/>
      <c r="AF1063" s="49"/>
      <c r="AG1063" s="49"/>
      <c r="AH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c r="BM1063" s="49"/>
      <c r="BN1063" s="49"/>
      <c r="BO1063" s="49"/>
      <c r="BP1063" s="49"/>
      <c r="BQ1063" s="49"/>
      <c r="BR1063" s="49"/>
      <c r="BS1063" s="49"/>
      <c r="BT1063" s="49"/>
      <c r="BU1063" s="49"/>
      <c r="BV1063" s="49"/>
      <c r="BW1063" s="49"/>
      <c r="BX1063" s="49"/>
      <c r="BY1063" s="49"/>
      <c r="BZ1063" s="49"/>
      <c r="CA1063" s="49"/>
      <c r="CB1063" s="49"/>
      <c r="CC1063" s="49"/>
      <c r="CD1063" s="49"/>
      <c r="CE1063" s="49"/>
      <c r="CF1063" s="49"/>
      <c r="CG1063" s="49"/>
      <c r="CH1063" s="49"/>
      <c r="CI1063" s="49"/>
      <c r="CJ1063" s="49"/>
      <c r="CK1063" s="49"/>
      <c r="CL1063" s="49"/>
      <c r="CM1063" s="49"/>
      <c r="CN1063" s="49"/>
      <c r="CO1063" s="49"/>
      <c r="CP1063" s="49"/>
      <c r="CQ1063" s="49"/>
      <c r="CR1063" s="49"/>
      <c r="CS1063" s="49"/>
      <c r="CT1063" s="49"/>
      <c r="CU1063" s="49"/>
      <c r="CV1063" s="49"/>
      <c r="CW1063" s="49"/>
      <c r="CX1063" s="49"/>
      <c r="CY1063" s="49"/>
      <c r="CZ1063" s="49"/>
      <c r="DA1063" s="49"/>
      <c r="DB1063" s="49"/>
      <c r="DC1063" s="49"/>
      <c r="DD1063" s="49"/>
      <c r="DE1063" s="49"/>
      <c r="DF1063" s="49"/>
      <c r="DG1063" s="49"/>
      <c r="DH1063" s="49"/>
      <c r="DI1063" s="49"/>
      <c r="DJ1063" s="49"/>
      <c r="DK1063" s="49"/>
      <c r="DL1063" s="49"/>
      <c r="DM1063" s="49"/>
      <c r="DN1063" s="49"/>
      <c r="DO1063" s="49"/>
      <c r="DP1063" s="49"/>
      <c r="DQ1063" s="49"/>
      <c r="DR1063" s="49"/>
      <c r="DS1063" s="49"/>
      <c r="DT1063" s="49"/>
      <c r="DU1063" s="49"/>
      <c r="DV1063" s="49"/>
      <c r="DW1063" s="49"/>
      <c r="DX1063" s="49"/>
      <c r="DY1063" s="49"/>
      <c r="DZ1063" s="49"/>
      <c r="EA1063" s="49"/>
      <c r="EB1063" s="49"/>
      <c r="EC1063" s="49"/>
      <c r="ED1063" s="49"/>
      <c r="EE1063" s="49"/>
      <c r="EF1063" s="49"/>
      <c r="EG1063" s="49"/>
      <c r="EH1063" s="49"/>
      <c r="EI1063" s="49"/>
      <c r="EJ1063" s="49"/>
      <c r="EK1063" s="49"/>
      <c r="EL1063" s="49"/>
      <c r="EM1063" s="49"/>
      <c r="EN1063" s="49"/>
      <c r="EO1063" s="49"/>
      <c r="EP1063" s="49"/>
      <c r="EQ1063" s="49"/>
      <c r="ER1063" s="49"/>
      <c r="ES1063" s="49"/>
      <c r="ET1063" s="49"/>
      <c r="EU1063" s="49"/>
      <c r="EV1063" s="49"/>
      <c r="EW1063" s="49"/>
      <c r="EX1063" s="49"/>
      <c r="EY1063" s="261"/>
      <c r="EZ1063" s="2"/>
      <c r="FA1063" s="2"/>
      <c r="FB1063" s="261"/>
      <c r="FC1063" s="2"/>
    </row>
    <row r="1064" spans="1:159" s="75" customFormat="1" hidden="1" outlineLevel="1">
      <c r="A1064" s="2">
        <v>25</v>
      </c>
      <c r="B1064" s="981" t="s">
        <v>752</v>
      </c>
      <c r="C1064" s="982"/>
      <c r="D1064" s="983"/>
      <c r="E1064" s="344" t="s">
        <v>768</v>
      </c>
      <c r="F1064" s="472" t="s">
        <v>752</v>
      </c>
      <c r="G1064" s="475" t="s">
        <v>787</v>
      </c>
      <c r="H1064" s="2"/>
      <c r="I1064" s="2"/>
      <c r="J1064" s="2"/>
      <c r="K1064" s="2"/>
      <c r="L1064" s="2"/>
      <c r="M1064" s="2"/>
      <c r="N1064" s="49"/>
      <c r="O1064" s="49"/>
      <c r="P1064" s="49"/>
      <c r="Q1064" s="49"/>
      <c r="R1064" s="49"/>
      <c r="S1064" s="49"/>
      <c r="T1064" s="49"/>
      <c r="U1064" s="49"/>
      <c r="V1064" s="49"/>
      <c r="W1064" s="49"/>
      <c r="X1064" s="49"/>
      <c r="Y1064" s="49"/>
      <c r="Z1064" s="49"/>
      <c r="AA1064" s="49"/>
      <c r="AB1064" s="49"/>
      <c r="AC1064" s="49"/>
      <c r="AD1064" s="49"/>
      <c r="AE1064" s="49"/>
      <c r="AF1064" s="49"/>
      <c r="AG1064" s="49"/>
      <c r="AH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c r="BM1064" s="49"/>
      <c r="BN1064" s="49"/>
      <c r="BO1064" s="49"/>
      <c r="BP1064" s="49"/>
      <c r="BQ1064" s="49"/>
      <c r="BR1064" s="49"/>
      <c r="BS1064" s="49"/>
      <c r="BT1064" s="49"/>
      <c r="BU1064" s="49"/>
      <c r="BV1064" s="49"/>
      <c r="BW1064" s="49"/>
      <c r="BX1064" s="49"/>
      <c r="BY1064" s="49"/>
      <c r="BZ1064" s="49"/>
      <c r="CA1064" s="49"/>
      <c r="CB1064" s="49"/>
      <c r="CC1064" s="49"/>
      <c r="CD1064" s="49"/>
      <c r="CE1064" s="49"/>
      <c r="CF1064" s="49"/>
      <c r="CG1064" s="49"/>
      <c r="CH1064" s="49"/>
      <c r="CI1064" s="49"/>
      <c r="CJ1064" s="49"/>
      <c r="CK1064" s="49"/>
      <c r="CL1064" s="49"/>
      <c r="CM1064" s="49"/>
      <c r="CN1064" s="49"/>
      <c r="CO1064" s="49"/>
      <c r="CP1064" s="49"/>
      <c r="CQ1064" s="49"/>
      <c r="CR1064" s="49"/>
      <c r="CS1064" s="49"/>
      <c r="CT1064" s="49"/>
      <c r="CU1064" s="49"/>
      <c r="CV1064" s="49"/>
      <c r="CW1064" s="49"/>
      <c r="CX1064" s="49"/>
      <c r="CY1064" s="49"/>
      <c r="CZ1064" s="49"/>
      <c r="DA1064" s="49"/>
      <c r="DB1064" s="49"/>
      <c r="DC1064" s="49"/>
      <c r="DD1064" s="49"/>
      <c r="DE1064" s="49"/>
      <c r="DF1064" s="49"/>
      <c r="DG1064" s="49"/>
      <c r="DH1064" s="49"/>
      <c r="DI1064" s="49"/>
      <c r="DJ1064" s="49"/>
      <c r="DK1064" s="49"/>
      <c r="DL1064" s="49"/>
      <c r="DM1064" s="49"/>
      <c r="DN1064" s="49"/>
      <c r="DO1064" s="49"/>
      <c r="DP1064" s="49"/>
      <c r="DQ1064" s="49"/>
      <c r="DR1064" s="49"/>
      <c r="DS1064" s="49"/>
      <c r="DT1064" s="49"/>
      <c r="DU1064" s="49"/>
      <c r="DV1064" s="49"/>
      <c r="DW1064" s="49"/>
      <c r="DX1064" s="49"/>
      <c r="DY1064" s="49"/>
      <c r="DZ1064" s="49"/>
      <c r="EA1064" s="49"/>
      <c r="EB1064" s="49"/>
      <c r="EC1064" s="49"/>
      <c r="ED1064" s="49"/>
      <c r="EE1064" s="49"/>
      <c r="EF1064" s="49"/>
      <c r="EG1064" s="49"/>
      <c r="EH1064" s="49"/>
      <c r="EI1064" s="49"/>
      <c r="EJ1064" s="49"/>
      <c r="EK1064" s="49"/>
      <c r="EL1064" s="49"/>
      <c r="EM1064" s="49"/>
      <c r="EN1064" s="49"/>
      <c r="EO1064" s="49"/>
      <c r="EP1064" s="49"/>
      <c r="EQ1064" s="49"/>
      <c r="ER1064" s="49"/>
      <c r="ES1064" s="49"/>
      <c r="ET1064" s="49"/>
      <c r="EU1064" s="49"/>
      <c r="EV1064" s="49"/>
      <c r="EW1064" s="49"/>
      <c r="EX1064" s="49"/>
      <c r="EY1064" s="261"/>
      <c r="EZ1064" s="2"/>
      <c r="FA1064" s="2"/>
      <c r="FB1064" s="261"/>
      <c r="FC1064" s="2"/>
    </row>
    <row r="1065" spans="1:159" s="75" customFormat="1" hidden="1" outlineLevel="1">
      <c r="A1065" s="2">
        <v>26</v>
      </c>
      <c r="B1065" s="981" t="s">
        <v>753</v>
      </c>
      <c r="C1065" s="982"/>
      <c r="D1065" s="983"/>
      <c r="E1065" s="344" t="s">
        <v>769</v>
      </c>
      <c r="F1065" s="472" t="s">
        <v>753</v>
      </c>
      <c r="G1065" s="475" t="s">
        <v>787</v>
      </c>
      <c r="H1065" s="2"/>
      <c r="I1065" s="2"/>
      <c r="J1065" s="2"/>
      <c r="K1065" s="2"/>
      <c r="L1065" s="2"/>
      <c r="M1065" s="2"/>
      <c r="N1065" s="49"/>
      <c r="O1065" s="49"/>
      <c r="P1065" s="49"/>
      <c r="Q1065" s="49"/>
      <c r="R1065" s="49"/>
      <c r="S1065" s="49"/>
      <c r="T1065" s="49"/>
      <c r="U1065" s="49"/>
      <c r="V1065" s="49"/>
      <c r="W1065" s="49"/>
      <c r="X1065" s="49"/>
      <c r="Y1065" s="49"/>
      <c r="Z1065" s="49"/>
      <c r="AA1065" s="49"/>
      <c r="AB1065" s="49"/>
      <c r="AC1065" s="49"/>
      <c r="AD1065" s="49"/>
      <c r="AE1065" s="49"/>
      <c r="AF1065" s="49"/>
      <c r="AG1065" s="49"/>
      <c r="AH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c r="BM1065" s="49"/>
      <c r="BN1065" s="49"/>
      <c r="BO1065" s="49"/>
      <c r="BP1065" s="49"/>
      <c r="BQ1065" s="49"/>
      <c r="BR1065" s="49"/>
      <c r="BS1065" s="49"/>
      <c r="BT1065" s="49"/>
      <c r="BU1065" s="49"/>
      <c r="BV1065" s="49"/>
      <c r="BW1065" s="49"/>
      <c r="BX1065" s="49"/>
      <c r="BY1065" s="49"/>
      <c r="BZ1065" s="49"/>
      <c r="CA1065" s="49"/>
      <c r="CB1065" s="49"/>
      <c r="CC1065" s="49"/>
      <c r="CD1065" s="49"/>
      <c r="CE1065" s="49"/>
      <c r="CF1065" s="49"/>
      <c r="CG1065" s="49"/>
      <c r="CH1065" s="49"/>
      <c r="CI1065" s="49"/>
      <c r="CJ1065" s="49"/>
      <c r="CK1065" s="49"/>
      <c r="CL1065" s="49"/>
      <c r="CM1065" s="49"/>
      <c r="CN1065" s="49"/>
      <c r="CO1065" s="49"/>
      <c r="CP1065" s="49"/>
      <c r="CQ1065" s="49"/>
      <c r="CR1065" s="49"/>
      <c r="CS1065" s="49"/>
      <c r="CT1065" s="49"/>
      <c r="CU1065" s="49"/>
      <c r="CV1065" s="49"/>
      <c r="CW1065" s="49"/>
      <c r="CX1065" s="49"/>
      <c r="CY1065" s="49"/>
      <c r="CZ1065" s="49"/>
      <c r="DA1065" s="49"/>
      <c r="DB1065" s="49"/>
      <c r="DC1065" s="49"/>
      <c r="DD1065" s="49"/>
      <c r="DE1065" s="49"/>
      <c r="DF1065" s="49"/>
      <c r="DG1065" s="49"/>
      <c r="DH1065" s="49"/>
      <c r="DI1065" s="49"/>
      <c r="DJ1065" s="49"/>
      <c r="DK1065" s="49"/>
      <c r="DL1065" s="49"/>
      <c r="DM1065" s="49"/>
      <c r="DN1065" s="49"/>
      <c r="DO1065" s="49"/>
      <c r="DP1065" s="49"/>
      <c r="DQ1065" s="49"/>
      <c r="DR1065" s="49"/>
      <c r="DS1065" s="49"/>
      <c r="DT1065" s="49"/>
      <c r="DU1065" s="49"/>
      <c r="DV1065" s="49"/>
      <c r="DW1065" s="49"/>
      <c r="DX1065" s="49"/>
      <c r="DY1065" s="49"/>
      <c r="DZ1065" s="49"/>
      <c r="EA1065" s="49"/>
      <c r="EB1065" s="49"/>
      <c r="EC1065" s="49"/>
      <c r="ED1065" s="49"/>
      <c r="EE1065" s="49"/>
      <c r="EF1065" s="49"/>
      <c r="EG1065" s="49"/>
      <c r="EH1065" s="49"/>
      <c r="EI1065" s="49"/>
      <c r="EJ1065" s="49"/>
      <c r="EK1065" s="49"/>
      <c r="EL1065" s="49"/>
      <c r="EM1065" s="49"/>
      <c r="EN1065" s="49"/>
      <c r="EO1065" s="49"/>
      <c r="EP1065" s="49"/>
      <c r="EQ1065" s="49"/>
      <c r="ER1065" s="49"/>
      <c r="ES1065" s="49"/>
      <c r="ET1065" s="49"/>
      <c r="EU1065" s="49"/>
      <c r="EV1065" s="49"/>
      <c r="EW1065" s="49"/>
      <c r="EX1065" s="49"/>
      <c r="EY1065" s="261"/>
      <c r="EZ1065" s="2"/>
      <c r="FA1065" s="2"/>
      <c r="FB1065" s="261"/>
      <c r="FC1065" s="2"/>
    </row>
    <row r="1066" spans="1:159" s="75" customFormat="1" hidden="1" outlineLevel="1">
      <c r="A1066" s="2">
        <v>27</v>
      </c>
      <c r="B1066" s="990" t="s">
        <v>2131</v>
      </c>
      <c r="C1066" s="982"/>
      <c r="D1066" s="983"/>
      <c r="E1066" s="344" t="s">
        <v>2132</v>
      </c>
      <c r="F1066" s="472" t="s">
        <v>2131</v>
      </c>
      <c r="G1066" s="475" t="s">
        <v>787</v>
      </c>
      <c r="H1066" s="2"/>
      <c r="I1066" s="2"/>
      <c r="J1066" s="2"/>
      <c r="K1066" s="2"/>
      <c r="L1066" s="2"/>
      <c r="M1066" s="2"/>
      <c r="N1066" s="49"/>
      <c r="O1066" s="49"/>
      <c r="P1066" s="49"/>
      <c r="Q1066" s="49"/>
      <c r="R1066" s="49"/>
      <c r="S1066" s="49"/>
      <c r="T1066" s="49"/>
      <c r="U1066" s="49"/>
      <c r="V1066" s="49"/>
      <c r="W1066" s="49"/>
      <c r="X1066" s="49"/>
      <c r="Y1066" s="49"/>
      <c r="Z1066" s="49"/>
      <c r="AA1066" s="49"/>
      <c r="AB1066" s="49"/>
      <c r="AC1066" s="49"/>
      <c r="AD1066" s="49"/>
      <c r="AE1066" s="49"/>
      <c r="AF1066" s="49"/>
      <c r="AG1066" s="49"/>
      <c r="AH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c r="BM1066" s="49"/>
      <c r="BN1066" s="49"/>
      <c r="BO1066" s="49"/>
      <c r="BP1066" s="49"/>
      <c r="BQ1066" s="49"/>
      <c r="BR1066" s="49"/>
      <c r="BS1066" s="49"/>
      <c r="BT1066" s="49"/>
      <c r="BU1066" s="49"/>
      <c r="BV1066" s="49"/>
      <c r="BW1066" s="49"/>
      <c r="BX1066" s="49"/>
      <c r="BY1066" s="49"/>
      <c r="BZ1066" s="49"/>
      <c r="CA1066" s="49"/>
      <c r="CB1066" s="49"/>
      <c r="CC1066" s="49"/>
      <c r="CD1066" s="49"/>
      <c r="CE1066" s="49"/>
      <c r="CF1066" s="49"/>
      <c r="CG1066" s="49"/>
      <c r="CH1066" s="49"/>
      <c r="CI1066" s="49"/>
      <c r="CJ1066" s="49"/>
      <c r="CK1066" s="49"/>
      <c r="CL1066" s="49"/>
      <c r="CM1066" s="49"/>
      <c r="CN1066" s="49"/>
      <c r="CO1066" s="49"/>
      <c r="CP1066" s="49"/>
      <c r="CQ1066" s="49"/>
      <c r="CR1066" s="49"/>
      <c r="CS1066" s="49"/>
      <c r="CT1066" s="49"/>
      <c r="CU1066" s="49"/>
      <c r="CV1066" s="49"/>
      <c r="CW1066" s="49"/>
      <c r="CX1066" s="49"/>
      <c r="CY1066" s="49"/>
      <c r="CZ1066" s="49"/>
      <c r="DA1066" s="49"/>
      <c r="DB1066" s="49"/>
      <c r="DC1066" s="49"/>
      <c r="DD1066" s="49"/>
      <c r="DE1066" s="49"/>
      <c r="DF1066" s="49"/>
      <c r="DG1066" s="49"/>
      <c r="DH1066" s="49"/>
      <c r="DI1066" s="49"/>
      <c r="DJ1066" s="49"/>
      <c r="DK1066" s="49"/>
      <c r="DL1066" s="49"/>
      <c r="DM1066" s="49"/>
      <c r="DN1066" s="49"/>
      <c r="DO1066" s="49"/>
      <c r="DP1066" s="49"/>
      <c r="DQ1066" s="49"/>
      <c r="DR1066" s="49"/>
      <c r="DS1066" s="49"/>
      <c r="DT1066" s="49"/>
      <c r="DU1066" s="49"/>
      <c r="DV1066" s="49"/>
      <c r="DW1066" s="49"/>
      <c r="DX1066" s="49"/>
      <c r="DY1066" s="49"/>
      <c r="DZ1066" s="49"/>
      <c r="EA1066" s="49"/>
      <c r="EB1066" s="49"/>
      <c r="EC1066" s="49"/>
      <c r="ED1066" s="49"/>
      <c r="EE1066" s="49"/>
      <c r="EF1066" s="49"/>
      <c r="EG1066" s="49"/>
      <c r="EH1066" s="49"/>
      <c r="EI1066" s="49"/>
      <c r="EJ1066" s="49"/>
      <c r="EK1066" s="49"/>
      <c r="EL1066" s="49"/>
      <c r="EM1066" s="49"/>
      <c r="EN1066" s="49"/>
      <c r="EO1066" s="49"/>
      <c r="EP1066" s="49"/>
      <c r="EQ1066" s="49"/>
      <c r="ER1066" s="49"/>
      <c r="ES1066" s="49"/>
      <c r="ET1066" s="49"/>
      <c r="EU1066" s="49"/>
      <c r="EV1066" s="49"/>
      <c r="EW1066" s="49"/>
      <c r="EX1066" s="49"/>
      <c r="EY1066" s="261"/>
      <c r="EZ1066" s="2"/>
      <c r="FA1066" s="2"/>
      <c r="FB1066" s="261"/>
      <c r="FC1066" s="2"/>
    </row>
    <row r="1067" spans="1:159" s="75" customFormat="1" hidden="1" outlineLevel="1">
      <c r="A1067" s="2">
        <v>28</v>
      </c>
      <c r="B1067" s="981" t="s">
        <v>754</v>
      </c>
      <c r="C1067" s="982"/>
      <c r="D1067" s="983"/>
      <c r="E1067" s="344" t="s">
        <v>770</v>
      </c>
      <c r="F1067" s="472" t="s">
        <v>754</v>
      </c>
      <c r="G1067" s="475" t="s">
        <v>787</v>
      </c>
      <c r="H1067" s="2"/>
      <c r="I1067" s="2"/>
      <c r="J1067" s="2"/>
      <c r="K1067" s="2"/>
      <c r="L1067" s="2"/>
      <c r="M1067" s="2"/>
      <c r="N1067" s="49"/>
      <c r="O1067" s="49"/>
      <c r="P1067" s="49"/>
      <c r="Q1067" s="49"/>
      <c r="R1067" s="49"/>
      <c r="S1067" s="49"/>
      <c r="T1067" s="49"/>
      <c r="U1067" s="49"/>
      <c r="V1067" s="49"/>
      <c r="W1067" s="49"/>
      <c r="X1067" s="49"/>
      <c r="Y1067" s="49"/>
      <c r="Z1067" s="49"/>
      <c r="AA1067" s="49"/>
      <c r="AB1067" s="49"/>
      <c r="AC1067" s="49"/>
      <c r="AD1067" s="49"/>
      <c r="AE1067" s="49"/>
      <c r="AF1067" s="49"/>
      <c r="AG1067" s="49"/>
      <c r="AH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c r="BM1067" s="49"/>
      <c r="BN1067" s="49"/>
      <c r="BO1067" s="49"/>
      <c r="BP1067" s="49"/>
      <c r="BQ1067" s="49"/>
      <c r="BR1067" s="49"/>
      <c r="BS1067" s="49"/>
      <c r="BT1067" s="49"/>
      <c r="BU1067" s="49"/>
      <c r="BV1067" s="49"/>
      <c r="BW1067" s="49"/>
      <c r="BX1067" s="49"/>
      <c r="BY1067" s="49"/>
      <c r="BZ1067" s="49"/>
      <c r="CA1067" s="49"/>
      <c r="CB1067" s="49"/>
      <c r="CC1067" s="49"/>
      <c r="CD1067" s="49"/>
      <c r="CE1067" s="49"/>
      <c r="CF1067" s="49"/>
      <c r="CG1067" s="49"/>
      <c r="CH1067" s="49"/>
      <c r="CI1067" s="49"/>
      <c r="CJ1067" s="49"/>
      <c r="CK1067" s="49"/>
      <c r="CL1067" s="49"/>
      <c r="CM1067" s="49"/>
      <c r="CN1067" s="49"/>
      <c r="CO1067" s="49"/>
      <c r="CP1067" s="49"/>
      <c r="CQ1067" s="49"/>
      <c r="CR1067" s="49"/>
      <c r="CS1067" s="49"/>
      <c r="CT1067" s="49"/>
      <c r="CU1067" s="49"/>
      <c r="CV1067" s="49"/>
      <c r="CW1067" s="49"/>
      <c r="CX1067" s="49"/>
      <c r="CY1067" s="49"/>
      <c r="CZ1067" s="49"/>
      <c r="DA1067" s="49"/>
      <c r="DB1067" s="49"/>
      <c r="DC1067" s="49"/>
      <c r="DD1067" s="49"/>
      <c r="DE1067" s="49"/>
      <c r="DF1067" s="49"/>
      <c r="DG1067" s="49"/>
      <c r="DH1067" s="49"/>
      <c r="DI1067" s="49"/>
      <c r="DJ1067" s="49"/>
      <c r="DK1067" s="49"/>
      <c r="DL1067" s="49"/>
      <c r="DM1067" s="49"/>
      <c r="DN1067" s="49"/>
      <c r="DO1067" s="49"/>
      <c r="DP1067" s="49"/>
      <c r="DQ1067" s="49"/>
      <c r="DR1067" s="49"/>
      <c r="DS1067" s="49"/>
      <c r="DT1067" s="49"/>
      <c r="DU1067" s="49"/>
      <c r="DV1067" s="49"/>
      <c r="DW1067" s="49"/>
      <c r="DX1067" s="49"/>
      <c r="DY1067" s="49"/>
      <c r="DZ1067" s="49"/>
      <c r="EA1067" s="49"/>
      <c r="EB1067" s="49"/>
      <c r="EC1067" s="49"/>
      <c r="ED1067" s="49"/>
      <c r="EE1067" s="49"/>
      <c r="EF1067" s="49"/>
      <c r="EG1067" s="49"/>
      <c r="EH1067" s="49"/>
      <c r="EI1067" s="49"/>
      <c r="EJ1067" s="49"/>
      <c r="EK1067" s="49"/>
      <c r="EL1067" s="49"/>
      <c r="EM1067" s="49"/>
      <c r="EN1067" s="49"/>
      <c r="EO1067" s="49"/>
      <c r="EP1067" s="49"/>
      <c r="EQ1067" s="49"/>
      <c r="ER1067" s="49"/>
      <c r="ES1067" s="49"/>
      <c r="ET1067" s="49"/>
      <c r="EU1067" s="49"/>
      <c r="EV1067" s="49"/>
      <c r="EW1067" s="49"/>
      <c r="EX1067" s="49"/>
      <c r="EY1067" s="261"/>
      <c r="EZ1067" s="2"/>
      <c r="FA1067" s="2"/>
      <c r="FB1067" s="261"/>
      <c r="FC1067" s="2"/>
    </row>
    <row r="1068" spans="1:159" s="75" customFormat="1" hidden="1" outlineLevel="1">
      <c r="A1068" s="2">
        <v>29</v>
      </c>
      <c r="B1068" s="981" t="s">
        <v>755</v>
      </c>
      <c r="C1068" s="982"/>
      <c r="D1068" s="983"/>
      <c r="E1068" s="344" t="s">
        <v>755</v>
      </c>
      <c r="F1068" s="472" t="s">
        <v>755</v>
      </c>
      <c r="G1068" s="475" t="s">
        <v>787</v>
      </c>
      <c r="H1068" s="2"/>
      <c r="I1068" s="2"/>
      <c r="J1068" s="2"/>
      <c r="K1068" s="2"/>
      <c r="L1068" s="2"/>
      <c r="M1068" s="2"/>
      <c r="N1068" s="49"/>
      <c r="O1068" s="49"/>
      <c r="P1068" s="49"/>
      <c r="Q1068" s="49"/>
      <c r="R1068" s="49"/>
      <c r="S1068" s="49"/>
      <c r="T1068" s="49"/>
      <c r="U1068" s="49"/>
      <c r="V1068" s="49"/>
      <c r="W1068" s="49"/>
      <c r="X1068" s="49"/>
      <c r="Y1068" s="49"/>
      <c r="Z1068" s="49"/>
      <c r="AA1068" s="49"/>
      <c r="AB1068" s="49"/>
      <c r="AC1068" s="49"/>
      <c r="AD1068" s="49"/>
      <c r="AE1068" s="49"/>
      <c r="AF1068" s="49"/>
      <c r="AG1068" s="49"/>
      <c r="AH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c r="BM1068" s="49"/>
      <c r="BN1068" s="49"/>
      <c r="BO1068" s="49"/>
      <c r="BP1068" s="49"/>
      <c r="BQ1068" s="49"/>
      <c r="BR1068" s="49"/>
      <c r="BS1068" s="49"/>
      <c r="BT1068" s="49"/>
      <c r="BU1068" s="49"/>
      <c r="BV1068" s="49"/>
      <c r="BW1068" s="49"/>
      <c r="BX1068" s="49"/>
      <c r="BY1068" s="49"/>
      <c r="BZ1068" s="49"/>
      <c r="CA1068" s="49"/>
      <c r="CB1068" s="49"/>
      <c r="CC1068" s="49"/>
      <c r="CD1068" s="49"/>
      <c r="CE1068" s="49"/>
      <c r="CF1068" s="49"/>
      <c r="CG1068" s="49"/>
      <c r="CH1068" s="49"/>
      <c r="CI1068" s="49"/>
      <c r="CJ1068" s="49"/>
      <c r="CK1068" s="49"/>
      <c r="CL1068" s="49"/>
      <c r="CM1068" s="49"/>
      <c r="CN1068" s="49"/>
      <c r="CO1068" s="49"/>
      <c r="CP1068" s="49"/>
      <c r="CQ1068" s="49"/>
      <c r="CR1068" s="49"/>
      <c r="CS1068" s="49"/>
      <c r="CT1068" s="49"/>
      <c r="CU1068" s="49"/>
      <c r="CV1068" s="49"/>
      <c r="CW1068" s="49"/>
      <c r="CX1068" s="49"/>
      <c r="CY1068" s="49"/>
      <c r="CZ1068" s="49"/>
      <c r="DA1068" s="49"/>
      <c r="DB1068" s="49"/>
      <c r="DC1068" s="49"/>
      <c r="DD1068" s="49"/>
      <c r="DE1068" s="49"/>
      <c r="DF1068" s="49"/>
      <c r="DG1068" s="49"/>
      <c r="DH1068" s="49"/>
      <c r="DI1068" s="49"/>
      <c r="DJ1068" s="49"/>
      <c r="DK1068" s="49"/>
      <c r="DL1068" s="49"/>
      <c r="DM1068" s="49"/>
      <c r="DN1068" s="49"/>
      <c r="DO1068" s="49"/>
      <c r="DP1068" s="49"/>
      <c r="DQ1068" s="49"/>
      <c r="DR1068" s="49"/>
      <c r="DS1068" s="49"/>
      <c r="DT1068" s="49"/>
      <c r="DU1068" s="49"/>
      <c r="DV1068" s="49"/>
      <c r="DW1068" s="49"/>
      <c r="DX1068" s="49"/>
      <c r="DY1068" s="49"/>
      <c r="DZ1068" s="49"/>
      <c r="EA1068" s="49"/>
      <c r="EB1068" s="49"/>
      <c r="EC1068" s="49"/>
      <c r="ED1068" s="49"/>
      <c r="EE1068" s="49"/>
      <c r="EF1068" s="49"/>
      <c r="EG1068" s="49"/>
      <c r="EH1068" s="49"/>
      <c r="EI1068" s="49"/>
      <c r="EJ1068" s="49"/>
      <c r="EK1068" s="49"/>
      <c r="EL1068" s="49"/>
      <c r="EM1068" s="49"/>
      <c r="EN1068" s="49"/>
      <c r="EO1068" s="49"/>
      <c r="EP1068" s="49"/>
      <c r="EQ1068" s="49"/>
      <c r="ER1068" s="49"/>
      <c r="ES1068" s="49"/>
      <c r="ET1068" s="49"/>
      <c r="EU1068" s="49"/>
      <c r="EV1068" s="49"/>
      <c r="EW1068" s="49"/>
      <c r="EX1068" s="49"/>
      <c r="EY1068" s="261"/>
      <c r="EZ1068" s="2"/>
      <c r="FA1068" s="2"/>
      <c r="FB1068" s="261"/>
      <c r="FC1068" s="2"/>
    </row>
    <row r="1069" spans="1:159" s="75" customFormat="1" hidden="1" outlineLevel="1">
      <c r="A1069" s="2">
        <v>30</v>
      </c>
      <c r="B1069" s="981" t="s">
        <v>756</v>
      </c>
      <c r="C1069" s="982"/>
      <c r="D1069" s="983"/>
      <c r="E1069" s="344" t="s">
        <v>756</v>
      </c>
      <c r="F1069" s="472" t="s">
        <v>756</v>
      </c>
      <c r="G1069" s="475" t="s">
        <v>787</v>
      </c>
      <c r="H1069" s="2"/>
      <c r="I1069" s="2"/>
      <c r="J1069" s="2"/>
      <c r="K1069" s="2"/>
      <c r="L1069" s="2"/>
      <c r="M1069" s="2"/>
      <c r="N1069" s="49"/>
      <c r="O1069" s="49"/>
      <c r="P1069" s="49"/>
      <c r="Q1069" s="49"/>
      <c r="R1069" s="49"/>
      <c r="S1069" s="49"/>
      <c r="T1069" s="49"/>
      <c r="U1069" s="49"/>
      <c r="V1069" s="49"/>
      <c r="W1069" s="49"/>
      <c r="X1069" s="49"/>
      <c r="Y1069" s="49"/>
      <c r="Z1069" s="49"/>
      <c r="AA1069" s="49"/>
      <c r="AB1069" s="49"/>
      <c r="AC1069" s="49"/>
      <c r="AD1069" s="49"/>
      <c r="AE1069" s="49"/>
      <c r="AF1069" s="49"/>
      <c r="AG1069" s="49"/>
      <c r="AH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c r="BM1069" s="49"/>
      <c r="BN1069" s="49"/>
      <c r="BO1069" s="49"/>
      <c r="BP1069" s="49"/>
      <c r="BQ1069" s="49"/>
      <c r="BR1069" s="49"/>
      <c r="BS1069" s="49"/>
      <c r="BT1069" s="49"/>
      <c r="BU1069" s="49"/>
      <c r="BV1069" s="49"/>
      <c r="BW1069" s="49"/>
      <c r="BX1069" s="49"/>
      <c r="BY1069" s="49"/>
      <c r="BZ1069" s="49"/>
      <c r="CA1069" s="49"/>
      <c r="CB1069" s="49"/>
      <c r="CC1069" s="49"/>
      <c r="CD1069" s="49"/>
      <c r="CE1069" s="49"/>
      <c r="CF1069" s="49"/>
      <c r="CG1069" s="49"/>
      <c r="CH1069" s="49"/>
      <c r="CI1069" s="49"/>
      <c r="CJ1069" s="49"/>
      <c r="CK1069" s="49"/>
      <c r="CL1069" s="49"/>
      <c r="CM1069" s="49"/>
      <c r="CN1069" s="49"/>
      <c r="CO1069" s="49"/>
      <c r="CP1069" s="49"/>
      <c r="CQ1069" s="49"/>
      <c r="CR1069" s="49"/>
      <c r="CS1069" s="49"/>
      <c r="CT1069" s="49"/>
      <c r="CU1069" s="49"/>
      <c r="CV1069" s="49"/>
      <c r="CW1069" s="49"/>
      <c r="CX1069" s="49"/>
      <c r="CY1069" s="49"/>
      <c r="CZ1069" s="49"/>
      <c r="DA1069" s="49"/>
      <c r="DB1069" s="49"/>
      <c r="DC1069" s="49"/>
      <c r="DD1069" s="49"/>
      <c r="DE1069" s="49"/>
      <c r="DF1069" s="49"/>
      <c r="DG1069" s="49"/>
      <c r="DH1069" s="49"/>
      <c r="DI1069" s="49"/>
      <c r="DJ1069" s="49"/>
      <c r="DK1069" s="49"/>
      <c r="DL1069" s="49"/>
      <c r="DM1069" s="49"/>
      <c r="DN1069" s="49"/>
      <c r="DO1069" s="49"/>
      <c r="DP1069" s="49"/>
      <c r="DQ1069" s="49"/>
      <c r="DR1069" s="49"/>
      <c r="DS1069" s="49"/>
      <c r="DT1069" s="49"/>
      <c r="DU1069" s="49"/>
      <c r="DV1069" s="49"/>
      <c r="DW1069" s="49"/>
      <c r="DX1069" s="49"/>
      <c r="DY1069" s="49"/>
      <c r="DZ1069" s="49"/>
      <c r="EA1069" s="49"/>
      <c r="EB1069" s="49"/>
      <c r="EC1069" s="49"/>
      <c r="ED1069" s="49"/>
      <c r="EE1069" s="49"/>
      <c r="EF1069" s="49"/>
      <c r="EG1069" s="49"/>
      <c r="EH1069" s="49"/>
      <c r="EI1069" s="49"/>
      <c r="EJ1069" s="49"/>
      <c r="EK1069" s="49"/>
      <c r="EL1069" s="49"/>
      <c r="EM1069" s="49"/>
      <c r="EN1069" s="49"/>
      <c r="EO1069" s="49"/>
      <c r="EP1069" s="49"/>
      <c r="EQ1069" s="49"/>
      <c r="ER1069" s="49"/>
      <c r="ES1069" s="49"/>
      <c r="ET1069" s="49"/>
      <c r="EU1069" s="49"/>
      <c r="EV1069" s="49"/>
      <c r="EW1069" s="49"/>
      <c r="EX1069" s="49"/>
      <c r="EY1069" s="261"/>
      <c r="EZ1069" s="2"/>
      <c r="FA1069" s="2"/>
      <c r="FB1069" s="261"/>
      <c r="FC1069" s="2"/>
    </row>
    <row r="1070" spans="1:159" s="75" customFormat="1" hidden="1" outlineLevel="1">
      <c r="A1070" s="2">
        <v>31</v>
      </c>
      <c r="B1070" s="981" t="s">
        <v>757</v>
      </c>
      <c r="C1070" s="982"/>
      <c r="D1070" s="983"/>
      <c r="E1070" s="344" t="s">
        <v>771</v>
      </c>
      <c r="F1070" s="472" t="s">
        <v>757</v>
      </c>
      <c r="G1070" s="475" t="s">
        <v>787</v>
      </c>
      <c r="H1070" s="2"/>
      <c r="I1070" s="2"/>
      <c r="J1070" s="2"/>
      <c r="K1070" s="2"/>
      <c r="L1070" s="2"/>
      <c r="M1070" s="2"/>
      <c r="N1070" s="49"/>
      <c r="O1070" s="49"/>
      <c r="P1070" s="49"/>
      <c r="Q1070" s="49"/>
      <c r="R1070" s="49"/>
      <c r="S1070" s="49"/>
      <c r="T1070" s="49"/>
      <c r="U1070" s="49"/>
      <c r="V1070" s="49"/>
      <c r="W1070" s="49"/>
      <c r="X1070" s="49"/>
      <c r="Y1070" s="49"/>
      <c r="Z1070" s="49"/>
      <c r="AA1070" s="49"/>
      <c r="AB1070" s="49"/>
      <c r="AC1070" s="49"/>
      <c r="AD1070" s="49"/>
      <c r="AE1070" s="49"/>
      <c r="AF1070" s="49"/>
      <c r="AG1070" s="49"/>
      <c r="AH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c r="BM1070" s="49"/>
      <c r="BN1070" s="49"/>
      <c r="BO1070" s="49"/>
      <c r="BP1070" s="49"/>
      <c r="BQ1070" s="49"/>
      <c r="BR1070" s="49"/>
      <c r="BS1070" s="49"/>
      <c r="BT1070" s="49"/>
      <c r="BU1070" s="49"/>
      <c r="BV1070" s="49"/>
      <c r="BW1070" s="49"/>
      <c r="BX1070" s="49"/>
      <c r="BY1070" s="49"/>
      <c r="BZ1070" s="49"/>
      <c r="CA1070" s="49"/>
      <c r="CB1070" s="49"/>
      <c r="CC1070" s="49"/>
      <c r="CD1070" s="49"/>
      <c r="CE1070" s="49"/>
      <c r="CF1070" s="49"/>
      <c r="CG1070" s="49"/>
      <c r="CH1070" s="49"/>
      <c r="CI1070" s="49"/>
      <c r="CJ1070" s="49"/>
      <c r="CK1070" s="49"/>
      <c r="CL1070" s="49"/>
      <c r="CM1070" s="49"/>
      <c r="CN1070" s="49"/>
      <c r="CO1070" s="49"/>
      <c r="CP1070" s="49"/>
      <c r="CQ1070" s="49"/>
      <c r="CR1070" s="49"/>
      <c r="CS1070" s="49"/>
      <c r="CT1070" s="49"/>
      <c r="CU1070" s="49"/>
      <c r="CV1070" s="49"/>
      <c r="CW1070" s="49"/>
      <c r="CX1070" s="49"/>
      <c r="CY1070" s="49"/>
      <c r="CZ1070" s="49"/>
      <c r="DA1070" s="49"/>
      <c r="DB1070" s="49"/>
      <c r="DC1070" s="49"/>
      <c r="DD1070" s="49"/>
      <c r="DE1070" s="49"/>
      <c r="DF1070" s="49"/>
      <c r="DG1070" s="49"/>
      <c r="DH1070" s="49"/>
      <c r="DI1070" s="49"/>
      <c r="DJ1070" s="49"/>
      <c r="DK1070" s="49"/>
      <c r="DL1070" s="49"/>
      <c r="DM1070" s="49"/>
      <c r="DN1070" s="49"/>
      <c r="DO1070" s="49"/>
      <c r="DP1070" s="49"/>
      <c r="DQ1070" s="49"/>
      <c r="DR1070" s="49"/>
      <c r="DS1070" s="49"/>
      <c r="DT1070" s="49"/>
      <c r="DU1070" s="49"/>
      <c r="DV1070" s="49"/>
      <c r="DW1070" s="49"/>
      <c r="DX1070" s="49"/>
      <c r="DY1070" s="49"/>
      <c r="DZ1070" s="49"/>
      <c r="EA1070" s="49"/>
      <c r="EB1070" s="49"/>
      <c r="EC1070" s="49"/>
      <c r="ED1070" s="49"/>
      <c r="EE1070" s="49"/>
      <c r="EF1070" s="49"/>
      <c r="EG1070" s="49"/>
      <c r="EH1070" s="49"/>
      <c r="EI1070" s="49"/>
      <c r="EJ1070" s="49"/>
      <c r="EK1070" s="49"/>
      <c r="EL1070" s="49"/>
      <c r="EM1070" s="49"/>
      <c r="EN1070" s="49"/>
      <c r="EO1070" s="49"/>
      <c r="EP1070" s="49"/>
      <c r="EQ1070" s="49"/>
      <c r="ER1070" s="49"/>
      <c r="ES1070" s="49"/>
      <c r="ET1070" s="49"/>
      <c r="EU1070" s="49"/>
      <c r="EV1070" s="49"/>
      <c r="EW1070" s="49"/>
      <c r="EX1070" s="49"/>
      <c r="EY1070" s="261"/>
      <c r="EZ1070" s="2"/>
      <c r="FA1070" s="2"/>
      <c r="FB1070" s="261"/>
      <c r="FC1070" s="2"/>
    </row>
    <row r="1071" spans="1:159" s="75" customFormat="1" hidden="1" outlineLevel="1">
      <c r="A1071" s="2">
        <v>32</v>
      </c>
      <c r="B1071" s="981" t="s">
        <v>2531</v>
      </c>
      <c r="C1071" s="982"/>
      <c r="D1071" s="983"/>
      <c r="E1071" s="344" t="s">
        <v>2531</v>
      </c>
      <c r="F1071" s="472" t="s">
        <v>2531</v>
      </c>
      <c r="G1071" s="475" t="s">
        <v>787</v>
      </c>
      <c r="H1071" s="2"/>
      <c r="I1071" s="2"/>
      <c r="J1071" s="2"/>
      <c r="K1071" s="2"/>
      <c r="L1071" s="2"/>
      <c r="M1071" s="2"/>
      <c r="N1071" s="49"/>
      <c r="O1071" s="49"/>
      <c r="P1071" s="49"/>
      <c r="Q1071" s="49"/>
      <c r="R1071" s="49"/>
      <c r="S1071" s="49"/>
      <c r="T1071" s="49"/>
      <c r="U1071" s="49"/>
      <c r="V1071" s="49"/>
      <c r="W1071" s="49"/>
      <c r="X1071" s="49"/>
      <c r="Y1071" s="49"/>
      <c r="Z1071" s="49"/>
      <c r="AA1071" s="49"/>
      <c r="AB1071" s="49"/>
      <c r="AC1071" s="49"/>
      <c r="AD1071" s="49"/>
      <c r="AE1071" s="49"/>
      <c r="AF1071" s="49"/>
      <c r="AG1071" s="49"/>
      <c r="AH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c r="BM1071" s="49"/>
      <c r="BN1071" s="49"/>
      <c r="BO1071" s="49"/>
      <c r="BP1071" s="49"/>
      <c r="BQ1071" s="49"/>
      <c r="BR1071" s="49"/>
      <c r="BS1071" s="49"/>
      <c r="BT1071" s="49"/>
      <c r="BU1071" s="49"/>
      <c r="BV1071" s="49"/>
      <c r="BW1071" s="49"/>
      <c r="BX1071" s="49"/>
      <c r="BY1071" s="49"/>
      <c r="BZ1071" s="49"/>
      <c r="CA1071" s="49"/>
      <c r="CB1071" s="49"/>
      <c r="CC1071" s="49"/>
      <c r="CD1071" s="49"/>
      <c r="CE1071" s="49"/>
      <c r="CF1071" s="49"/>
      <c r="CG1071" s="49"/>
      <c r="CH1071" s="49"/>
      <c r="CI1071" s="49"/>
      <c r="CJ1071" s="49"/>
      <c r="CK1071" s="49"/>
      <c r="CL1071" s="49"/>
      <c r="CM1071" s="49"/>
      <c r="CN1071" s="49"/>
      <c r="CO1071" s="49"/>
      <c r="CP1071" s="49"/>
      <c r="CQ1071" s="49"/>
      <c r="CR1071" s="49"/>
      <c r="CS1071" s="49"/>
      <c r="CT1071" s="49"/>
      <c r="CU1071" s="49"/>
      <c r="CV1071" s="49"/>
      <c r="CW1071" s="49"/>
      <c r="CX1071" s="49"/>
      <c r="CY1071" s="49"/>
      <c r="CZ1071" s="49"/>
      <c r="DA1071" s="49"/>
      <c r="DB1071" s="49"/>
      <c r="DC1071" s="49"/>
      <c r="DD1071" s="49"/>
      <c r="DE1071" s="49"/>
      <c r="DF1071" s="49"/>
      <c r="DG1071" s="49"/>
      <c r="DH1071" s="49"/>
      <c r="DI1071" s="49"/>
      <c r="DJ1071" s="49"/>
      <c r="DK1071" s="49"/>
      <c r="DL1071" s="49"/>
      <c r="DM1071" s="49"/>
      <c r="DN1071" s="49"/>
      <c r="DO1071" s="49"/>
      <c r="DP1071" s="49"/>
      <c r="DQ1071" s="49"/>
      <c r="DR1071" s="49"/>
      <c r="DS1071" s="49"/>
      <c r="DT1071" s="49"/>
      <c r="DU1071" s="49"/>
      <c r="DV1071" s="49"/>
      <c r="DW1071" s="49"/>
      <c r="DX1071" s="49"/>
      <c r="DY1071" s="49"/>
      <c r="DZ1071" s="49"/>
      <c r="EA1071" s="49"/>
      <c r="EB1071" s="49"/>
      <c r="EC1071" s="49"/>
      <c r="ED1071" s="49"/>
      <c r="EE1071" s="49"/>
      <c r="EF1071" s="49"/>
      <c r="EG1071" s="49"/>
      <c r="EH1071" s="49"/>
      <c r="EI1071" s="49"/>
      <c r="EJ1071" s="49"/>
      <c r="EK1071" s="49"/>
      <c r="EL1071" s="49"/>
      <c r="EM1071" s="49"/>
      <c r="EN1071" s="49"/>
      <c r="EO1071" s="49"/>
      <c r="EP1071" s="49"/>
      <c r="EQ1071" s="49"/>
      <c r="ER1071" s="49"/>
      <c r="ES1071" s="49"/>
      <c r="ET1071" s="49"/>
      <c r="EU1071" s="49"/>
      <c r="EV1071" s="49"/>
      <c r="EW1071" s="49"/>
      <c r="EX1071" s="49"/>
      <c r="EY1071" s="261"/>
      <c r="EZ1071" s="2"/>
      <c r="FA1071" s="2"/>
      <c r="FB1071" s="261"/>
      <c r="FC1071" s="2"/>
    </row>
    <row r="1072" spans="1:159" s="75" customFormat="1" ht="5.0999999999999996" hidden="1" customHeight="1" outlineLevel="1">
      <c r="A1072" s="206"/>
      <c r="B1072" s="207"/>
      <c r="C1072" s="207"/>
      <c r="D1072" s="207"/>
      <c r="E1072" s="208"/>
      <c r="F1072" s="208"/>
      <c r="G1072" s="214"/>
      <c r="H1072" s="177"/>
      <c r="I1072" s="177"/>
      <c r="J1072" s="177"/>
      <c r="K1072" s="177"/>
      <c r="L1072" s="177"/>
      <c r="M1072" s="177"/>
      <c r="N1072" s="49"/>
      <c r="O1072" s="49"/>
      <c r="P1072" s="49"/>
      <c r="Q1072" s="49"/>
      <c r="R1072" s="49"/>
      <c r="S1072" s="49"/>
      <c r="T1072" s="49"/>
      <c r="U1072" s="49"/>
      <c r="V1072" s="49"/>
      <c r="W1072" s="49"/>
      <c r="X1072" s="49"/>
      <c r="Y1072" s="49"/>
      <c r="Z1072" s="49"/>
      <c r="AA1072" s="49"/>
      <c r="AB1072" s="49"/>
      <c r="AC1072" s="49"/>
      <c r="AD1072" s="49"/>
      <c r="AE1072" s="49"/>
      <c r="AF1072" s="49"/>
      <c r="AG1072" s="49"/>
      <c r="AH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c r="BM1072" s="49"/>
      <c r="BN1072" s="49"/>
      <c r="BO1072" s="49"/>
      <c r="BP1072" s="49"/>
      <c r="BQ1072" s="49"/>
      <c r="BR1072" s="49"/>
      <c r="BS1072" s="49"/>
      <c r="BT1072" s="49"/>
      <c r="BU1072" s="49"/>
      <c r="BV1072" s="49"/>
      <c r="BW1072" s="49"/>
      <c r="BX1072" s="49"/>
      <c r="BY1072" s="49"/>
      <c r="BZ1072" s="49"/>
      <c r="CA1072" s="49"/>
      <c r="CB1072" s="49"/>
      <c r="CC1072" s="49"/>
      <c r="CD1072" s="49"/>
      <c r="CE1072" s="49"/>
      <c r="CF1072" s="49"/>
      <c r="CG1072" s="49"/>
      <c r="CH1072" s="49"/>
      <c r="CI1072" s="49"/>
      <c r="CJ1072" s="49"/>
      <c r="CK1072" s="49"/>
      <c r="CL1072" s="49"/>
      <c r="CM1072" s="49"/>
      <c r="CN1072" s="49"/>
      <c r="CO1072" s="49"/>
      <c r="CP1072" s="49"/>
      <c r="CQ1072" s="49"/>
      <c r="CR1072" s="49"/>
      <c r="CS1072" s="49"/>
      <c r="CT1072" s="49"/>
      <c r="CU1072" s="49"/>
      <c r="CV1072" s="49"/>
      <c r="CW1072" s="49"/>
      <c r="CX1072" s="49"/>
      <c r="CY1072" s="49"/>
      <c r="CZ1072" s="49"/>
      <c r="DA1072" s="49"/>
      <c r="DB1072" s="49"/>
      <c r="DC1072" s="49"/>
      <c r="DD1072" s="49"/>
      <c r="DE1072" s="49"/>
      <c r="DF1072" s="49"/>
      <c r="DG1072" s="49"/>
      <c r="DH1072" s="49"/>
      <c r="DI1072" s="49"/>
      <c r="DJ1072" s="49"/>
      <c r="DK1072" s="49"/>
      <c r="DL1072" s="49"/>
      <c r="DM1072" s="49"/>
      <c r="DN1072" s="49"/>
      <c r="DO1072" s="49"/>
      <c r="DP1072" s="49"/>
      <c r="DQ1072" s="49"/>
      <c r="DR1072" s="49"/>
      <c r="DS1072" s="49"/>
      <c r="DT1072" s="49"/>
      <c r="DU1072" s="49"/>
      <c r="DV1072" s="49"/>
      <c r="DW1072" s="49"/>
      <c r="DX1072" s="49"/>
      <c r="DY1072" s="49"/>
      <c r="DZ1072" s="49"/>
      <c r="EA1072" s="49"/>
      <c r="EB1072" s="49"/>
      <c r="EC1072" s="49"/>
      <c r="ED1072" s="49"/>
      <c r="EE1072" s="49"/>
      <c r="EF1072" s="49"/>
      <c r="EG1072" s="49"/>
      <c r="EH1072" s="49"/>
      <c r="EI1072" s="49"/>
      <c r="EJ1072" s="49"/>
      <c r="EK1072" s="49"/>
      <c r="EL1072" s="49"/>
      <c r="EM1072" s="49"/>
      <c r="EN1072" s="49"/>
      <c r="EO1072" s="49"/>
      <c r="EP1072" s="49"/>
      <c r="EQ1072" s="49"/>
      <c r="ER1072" s="49"/>
      <c r="ES1072" s="49"/>
      <c r="ET1072" s="49"/>
      <c r="EU1072" s="49"/>
      <c r="EV1072" s="49"/>
      <c r="EW1072" s="49"/>
      <c r="EX1072" s="49"/>
      <c r="EY1072" s="261"/>
      <c r="EZ1072" s="2"/>
      <c r="FA1072" s="2"/>
      <c r="FB1072" s="261"/>
      <c r="FC1072" s="2"/>
    </row>
    <row r="1073" spans="1:159" hidden="1" outlineLevel="1">
      <c r="A1073" s="314">
        <f>COUNTA(SuList)</f>
        <v>32</v>
      </c>
      <c r="B1073" s="159" t="s">
        <v>734</v>
      </c>
      <c r="C1073" s="131"/>
      <c r="E1073" s="47" t="s">
        <v>733</v>
      </c>
      <c r="F1073" s="47"/>
      <c r="G1073" s="131" t="s">
        <v>825</v>
      </c>
      <c r="H1073" s="36"/>
      <c r="I1073" s="36"/>
      <c r="J1073" s="36"/>
      <c r="K1073" s="36"/>
      <c r="L1073" s="36"/>
      <c r="M1073" s="36"/>
      <c r="N1073" s="36"/>
      <c r="O1073" s="36"/>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36"/>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c r="EA1073" s="36"/>
      <c r="EB1073" s="36"/>
      <c r="EC1073" s="36"/>
      <c r="ED1073" s="36"/>
      <c r="EE1073" s="36"/>
      <c r="EF1073" s="36"/>
      <c r="EG1073" s="36"/>
      <c r="EH1073" s="36"/>
      <c r="EI1073" s="36"/>
      <c r="EJ1073" s="36"/>
      <c r="EK1073" s="36"/>
      <c r="EL1073" s="36"/>
      <c r="EM1073" s="36"/>
      <c r="EN1073" s="36"/>
      <c r="EO1073" s="36"/>
      <c r="EP1073" s="36"/>
      <c r="EQ1073" s="36"/>
      <c r="ER1073" s="36"/>
      <c r="ES1073" s="36"/>
      <c r="ET1073" s="36"/>
      <c r="EU1073" s="36"/>
      <c r="EV1073" s="36"/>
      <c r="EW1073" s="36"/>
      <c r="EX1073" s="36"/>
      <c r="EY1073" s="261"/>
      <c r="FB1073" s="261"/>
    </row>
    <row r="1074" spans="1:159">
      <c r="EY1074" s="261"/>
      <c r="FB1074" s="261"/>
    </row>
    <row r="1075" spans="1:159" collapsed="1">
      <c r="A1075" s="498" t="s">
        <v>1867</v>
      </c>
      <c r="B1075" s="499"/>
      <c r="C1075" s="499"/>
      <c r="D1075" s="499"/>
      <c r="E1075" s="499"/>
      <c r="F1075" s="499"/>
      <c r="G1075" s="499"/>
      <c r="H1075" s="499"/>
      <c r="I1075" s="499"/>
      <c r="J1075" s="499"/>
      <c r="K1075" s="499"/>
      <c r="L1075" s="499"/>
      <c r="M1075" s="499"/>
      <c r="N1075" s="500"/>
      <c r="O1075" s="500"/>
      <c r="P1075" s="500"/>
      <c r="Q1075" s="500"/>
      <c r="R1075" s="500"/>
      <c r="S1075" s="500"/>
      <c r="T1075" s="500"/>
      <c r="U1075" s="500"/>
      <c r="V1075" s="500"/>
      <c r="W1075" s="500"/>
      <c r="X1075" s="500"/>
      <c r="Y1075" s="500"/>
      <c r="Z1075" s="500"/>
      <c r="AA1075" s="500"/>
      <c r="AB1075" s="500"/>
      <c r="AC1075" s="500"/>
      <c r="AD1075" s="500"/>
      <c r="AE1075" s="500"/>
      <c r="AF1075" s="500"/>
      <c r="AG1075" s="500"/>
      <c r="AH1075" s="500"/>
      <c r="AI1075" s="500"/>
      <c r="AJ1075" s="500"/>
      <c r="AK1075" s="500"/>
      <c r="AL1075" s="500"/>
      <c r="AM1075" s="500"/>
      <c r="AN1075" s="500"/>
      <c r="AO1075" s="500"/>
      <c r="AP1075" s="500"/>
      <c r="AQ1075" s="500"/>
      <c r="AR1075" s="500"/>
      <c r="AS1075" s="500"/>
      <c r="AT1075" s="500"/>
      <c r="AU1075" s="500"/>
      <c r="AV1075" s="500"/>
      <c r="AW1075" s="500"/>
      <c r="AX1075" s="500"/>
      <c r="AY1075" s="500"/>
      <c r="AZ1075" s="500"/>
      <c r="BA1075" s="500"/>
      <c r="BB1075" s="500"/>
      <c r="BC1075" s="500"/>
      <c r="BD1075" s="500"/>
      <c r="BE1075" s="500"/>
      <c r="BF1075" s="500"/>
      <c r="BG1075" s="500"/>
      <c r="BH1075" s="500"/>
      <c r="BI1075" s="500"/>
      <c r="BJ1075" s="500"/>
      <c r="BK1075" s="500"/>
      <c r="BL1075" s="500"/>
      <c r="BM1075" s="500"/>
      <c r="BN1075" s="500"/>
      <c r="BO1075" s="500"/>
      <c r="BP1075" s="500"/>
      <c r="BQ1075" s="500"/>
      <c r="BR1075" s="500"/>
      <c r="BS1075" s="500"/>
      <c r="BT1075" s="500"/>
      <c r="BU1075" s="500"/>
      <c r="BV1075" s="500"/>
      <c r="BW1075" s="500"/>
      <c r="BX1075" s="500"/>
      <c r="BY1075" s="500"/>
      <c r="BZ1075" s="500"/>
      <c r="CA1075" s="500"/>
      <c r="CB1075" s="500"/>
      <c r="CC1075" s="500"/>
      <c r="CD1075" s="500"/>
      <c r="CE1075" s="500"/>
      <c r="CF1075" s="500"/>
      <c r="CG1075" s="500"/>
      <c r="CH1075" s="500"/>
      <c r="CI1075" s="500"/>
      <c r="CJ1075" s="500"/>
      <c r="CK1075" s="500"/>
      <c r="CL1075" s="500"/>
      <c r="CM1075" s="500"/>
      <c r="CN1075" s="500"/>
      <c r="CO1075" s="500"/>
      <c r="CP1075" s="500"/>
      <c r="CQ1075" s="500"/>
      <c r="CR1075" s="500"/>
      <c r="CS1075" s="500"/>
      <c r="CT1075" s="500"/>
      <c r="CU1075" s="500"/>
      <c r="CV1075" s="500"/>
      <c r="CW1075" s="500"/>
      <c r="CX1075" s="500"/>
      <c r="CY1075" s="500"/>
      <c r="CZ1075" s="500"/>
      <c r="DA1075" s="500"/>
      <c r="DB1075" s="500"/>
      <c r="DC1075" s="500"/>
      <c r="DD1075" s="500"/>
      <c r="DE1075" s="500"/>
      <c r="DF1075" s="500"/>
      <c r="DG1075" s="500"/>
      <c r="DH1075" s="500"/>
      <c r="DI1075" s="500"/>
      <c r="DJ1075" s="500"/>
      <c r="DK1075" s="500"/>
      <c r="DL1075" s="500"/>
      <c r="DM1075" s="500"/>
      <c r="DN1075" s="500"/>
      <c r="DO1075" s="500"/>
      <c r="DP1075" s="500"/>
      <c r="DQ1075" s="500"/>
      <c r="DR1075" s="500"/>
      <c r="DS1075" s="500"/>
      <c r="DT1075" s="500"/>
      <c r="DU1075" s="500"/>
      <c r="DV1075" s="500"/>
      <c r="DW1075" s="500"/>
      <c r="DX1075" s="500"/>
      <c r="DY1075" s="500"/>
      <c r="DZ1075" s="500"/>
      <c r="EA1075" s="500"/>
      <c r="EB1075" s="500"/>
      <c r="EC1075" s="500"/>
      <c r="ED1075" s="500"/>
      <c r="EE1075" s="500"/>
      <c r="EF1075" s="500"/>
      <c r="EG1075" s="500"/>
      <c r="EH1075" s="500"/>
      <c r="EI1075" s="500"/>
      <c r="EJ1075" s="500"/>
      <c r="EK1075" s="500"/>
      <c r="EL1075" s="500"/>
      <c r="EM1075" s="500"/>
      <c r="EN1075" s="500"/>
      <c r="EO1075" s="500"/>
      <c r="EP1075" s="500"/>
      <c r="EQ1075" s="500"/>
      <c r="ER1075" s="500"/>
      <c r="ES1075" s="500"/>
      <c r="ET1075" s="500"/>
      <c r="EU1075" s="500"/>
      <c r="EV1075" s="500"/>
      <c r="EW1075" s="500"/>
      <c r="EX1075" s="500"/>
      <c r="EY1075" s="500"/>
      <c r="EZ1075" s="500"/>
      <c r="FA1075" s="500"/>
      <c r="FB1075" s="500"/>
    </row>
    <row r="1076" spans="1:159" hidden="1" outlineLevel="1">
      <c r="A1076" s="36"/>
      <c r="B1076" s="36"/>
      <c r="C1076" s="36"/>
      <c r="D1076" s="36"/>
      <c r="E1076" s="36"/>
      <c r="F1076" s="36"/>
      <c r="G1076" s="36"/>
      <c r="H1076" s="36"/>
      <c r="I1076" s="36"/>
      <c r="J1076" s="36"/>
      <c r="K1076" s="36"/>
      <c r="L1076" s="36"/>
      <c r="M1076" s="36"/>
      <c r="N1076" s="36"/>
      <c r="O1076" s="36"/>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36"/>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c r="EA1076" s="36"/>
      <c r="EB1076" s="36"/>
      <c r="EC1076" s="36"/>
      <c r="ED1076" s="36"/>
      <c r="EE1076" s="36"/>
      <c r="EF1076" s="36"/>
      <c r="EG1076" s="36"/>
      <c r="EH1076" s="36"/>
      <c r="EI1076" s="36"/>
      <c r="EJ1076" s="36"/>
      <c r="EK1076" s="36"/>
      <c r="EL1076" s="36"/>
      <c r="EM1076" s="36"/>
      <c r="EN1076" s="36"/>
      <c r="EO1076" s="36"/>
      <c r="EP1076" s="36"/>
      <c r="EQ1076" s="36"/>
      <c r="ER1076" s="36"/>
      <c r="ES1076" s="36"/>
      <c r="ET1076" s="36"/>
      <c r="EU1076" s="36"/>
      <c r="EV1076" s="36"/>
      <c r="EW1076" s="36"/>
      <c r="EX1076" s="36"/>
      <c r="EY1076" s="261"/>
      <c r="FB1076" s="261"/>
      <c r="FC1076" s="36"/>
    </row>
    <row r="1077" spans="1:159" hidden="1" outlineLevel="1">
      <c r="A1077" s="36"/>
      <c r="B1077" s="36"/>
      <c r="C1077" s="36"/>
      <c r="D1077" s="292" t="s">
        <v>2315</v>
      </c>
      <c r="E1077" s="292" t="s">
        <v>2495</v>
      </c>
      <c r="F1077" s="36"/>
      <c r="G1077" s="36"/>
      <c r="H1077" s="36"/>
      <c r="I1077" s="36"/>
      <c r="J1077" s="36"/>
      <c r="K1077" s="36"/>
      <c r="L1077" s="36"/>
      <c r="M1077" s="36"/>
      <c r="N1077" s="36"/>
      <c r="O1077" s="36"/>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36"/>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c r="EA1077" s="36"/>
      <c r="EB1077" s="36"/>
      <c r="EC1077" s="36"/>
      <c r="ED1077" s="36"/>
      <c r="EE1077" s="36"/>
      <c r="EF1077" s="36"/>
      <c r="EG1077" s="36"/>
      <c r="EH1077" s="36"/>
      <c r="EI1077" s="36"/>
      <c r="EJ1077" s="36"/>
      <c r="EK1077" s="36"/>
      <c r="EL1077" s="36"/>
      <c r="EM1077" s="36"/>
      <c r="EN1077" s="36"/>
      <c r="EO1077" s="36"/>
      <c r="EP1077" s="36"/>
      <c r="EQ1077" s="36"/>
      <c r="ER1077" s="36"/>
      <c r="ES1077" s="36"/>
      <c r="ET1077" s="36"/>
      <c r="EU1077" s="36"/>
      <c r="EV1077" s="36"/>
      <c r="EW1077" s="36"/>
      <c r="EX1077" s="36"/>
      <c r="EY1077" s="261"/>
      <c r="FB1077" s="261"/>
      <c r="FC1077" s="36"/>
    </row>
    <row r="1078" spans="1:159" hidden="1" outlineLevel="1">
      <c r="A1078" s="36" t="s">
        <v>169</v>
      </c>
      <c r="B1078" s="36"/>
      <c r="C1078" s="36"/>
      <c r="D1078" s="313">
        <f>Invoicing</f>
        <v>30</v>
      </c>
      <c r="E1078" s="313">
        <f>ROUND(D1078/DinM,0)</f>
        <v>1</v>
      </c>
      <c r="F1078" s="50" t="s">
        <v>213</v>
      </c>
      <c r="G1078" s="50"/>
      <c r="H1078" s="50"/>
      <c r="I1078" s="50"/>
      <c r="J1078" s="50"/>
      <c r="K1078" s="50"/>
      <c r="L1078" s="50"/>
      <c r="M1078" s="50"/>
      <c r="N1078" s="143"/>
      <c r="O1078" s="143"/>
      <c r="P1078" s="143"/>
      <c r="Q1078" s="143"/>
      <c r="R1078" s="143"/>
      <c r="S1078" s="143"/>
      <c r="T1078" s="143"/>
      <c r="U1078" s="143"/>
      <c r="V1078" s="143"/>
      <c r="W1078" s="143"/>
      <c r="X1078" s="143"/>
      <c r="Y1078" s="143"/>
      <c r="Z1078" s="143"/>
      <c r="AA1078" s="143"/>
      <c r="AB1078" s="143"/>
      <c r="AC1078" s="143"/>
      <c r="AD1078" s="143"/>
      <c r="AE1078" s="143"/>
      <c r="AF1078" s="143"/>
      <c r="AG1078" s="143"/>
      <c r="AH1078" s="143"/>
      <c r="AI1078" s="143"/>
      <c r="AJ1078" s="143"/>
      <c r="AK1078" s="143"/>
      <c r="AL1078" s="143"/>
      <c r="AM1078" s="143"/>
      <c r="AN1078" s="143"/>
      <c r="AO1078" s="143"/>
      <c r="AP1078" s="143"/>
      <c r="AQ1078" s="143"/>
      <c r="AR1078" s="143"/>
      <c r="AS1078" s="143"/>
      <c r="AT1078" s="143"/>
      <c r="AU1078" s="143"/>
      <c r="AV1078" s="143"/>
      <c r="AW1078" s="143"/>
      <c r="AX1078" s="143"/>
      <c r="AY1078" s="143"/>
      <c r="AZ1078" s="143"/>
      <c r="BA1078" s="143"/>
      <c r="BB1078" s="143"/>
      <c r="BC1078" s="143"/>
      <c r="BD1078" s="143"/>
      <c r="BE1078" s="143"/>
      <c r="BF1078" s="143"/>
      <c r="BG1078" s="143"/>
      <c r="BH1078" s="143"/>
      <c r="BI1078" s="143"/>
      <c r="BJ1078" s="143"/>
      <c r="BK1078" s="143"/>
      <c r="BL1078" s="143"/>
      <c r="BM1078" s="143"/>
      <c r="BN1078" s="143"/>
      <c r="BO1078" s="143"/>
      <c r="BP1078" s="143"/>
      <c r="BQ1078" s="143"/>
      <c r="BR1078" s="143"/>
      <c r="BS1078" s="143"/>
      <c r="BT1078" s="143"/>
      <c r="BU1078" s="143"/>
      <c r="BV1078" s="143"/>
      <c r="BW1078" s="143"/>
      <c r="BX1078" s="143"/>
      <c r="BY1078" s="143"/>
      <c r="BZ1078" s="143"/>
      <c r="CA1078" s="143"/>
      <c r="CB1078" s="143"/>
      <c r="CC1078" s="143"/>
      <c r="CD1078" s="143"/>
      <c r="CE1078" s="143"/>
      <c r="CF1078" s="143"/>
      <c r="CG1078" s="143"/>
      <c r="CH1078" s="143"/>
      <c r="CI1078" s="143"/>
      <c r="CJ1078" s="143"/>
      <c r="CK1078" s="143"/>
      <c r="CL1078" s="143"/>
      <c r="CM1078" s="143"/>
      <c r="CN1078" s="143"/>
      <c r="CO1078" s="143"/>
      <c r="CP1078" s="143"/>
      <c r="CQ1078" s="143"/>
      <c r="CR1078" s="143"/>
      <c r="CS1078" s="143"/>
      <c r="CT1078" s="143"/>
      <c r="CU1078" s="143"/>
      <c r="CV1078" s="143"/>
      <c r="CW1078" s="143"/>
      <c r="CX1078" s="143"/>
      <c r="CY1078" s="143"/>
      <c r="CZ1078" s="143"/>
      <c r="DA1078" s="143"/>
      <c r="DB1078" s="143"/>
      <c r="DC1078" s="143"/>
      <c r="DD1078" s="143"/>
      <c r="DE1078" s="143"/>
      <c r="DF1078" s="143"/>
      <c r="DG1078" s="143"/>
      <c r="DH1078" s="143"/>
      <c r="DI1078" s="143"/>
      <c r="DJ1078" s="143"/>
      <c r="DK1078" s="143"/>
      <c r="DL1078" s="143"/>
      <c r="DM1078" s="143"/>
      <c r="DN1078" s="143"/>
      <c r="DO1078" s="143"/>
      <c r="DP1078" s="143"/>
      <c r="DQ1078" s="143"/>
      <c r="DR1078" s="143"/>
      <c r="DS1078" s="143"/>
      <c r="DT1078" s="143"/>
      <c r="DU1078" s="143"/>
      <c r="DV1078" s="143"/>
      <c r="DW1078" s="143"/>
      <c r="DX1078" s="143"/>
      <c r="DY1078" s="143"/>
      <c r="DZ1078" s="143"/>
      <c r="EA1078" s="143"/>
      <c r="EB1078" s="143"/>
      <c r="EC1078" s="143"/>
      <c r="ED1078" s="143"/>
      <c r="EE1078" s="143"/>
      <c r="EF1078" s="143"/>
      <c r="EG1078" s="143"/>
      <c r="EH1078" s="143"/>
      <c r="EI1078" s="143"/>
      <c r="EJ1078" s="143"/>
      <c r="EK1078" s="143"/>
      <c r="EL1078" s="143"/>
      <c r="EM1078" s="143"/>
      <c r="EN1078" s="143"/>
      <c r="EO1078" s="143"/>
      <c r="EP1078" s="143"/>
      <c r="EQ1078" s="143"/>
      <c r="ER1078" s="143"/>
      <c r="ES1078" s="143"/>
      <c r="ET1078" s="143"/>
      <c r="EU1078" s="143"/>
      <c r="EV1078" s="143"/>
      <c r="EW1078" s="143"/>
      <c r="EX1078" s="143"/>
      <c r="EY1078" s="261"/>
      <c r="FB1078" s="261"/>
      <c r="FC1078" s="36"/>
    </row>
    <row r="1079" spans="1:159" hidden="1" outlineLevel="1">
      <c r="A1079" s="36" t="s">
        <v>2423</v>
      </c>
      <c r="D1079" s="313">
        <f>Receivables</f>
        <v>30</v>
      </c>
      <c r="E1079" s="313">
        <f>ROUND(D1079/DinM,0)</f>
        <v>1</v>
      </c>
      <c r="F1079" s="50" t="s">
        <v>212</v>
      </c>
      <c r="G1079" s="50"/>
      <c r="H1079" s="50"/>
      <c r="I1079" s="50"/>
      <c r="J1079" s="50"/>
      <c r="K1079" s="50"/>
      <c r="L1079" s="50"/>
      <c r="M1079" s="50"/>
      <c r="N1079" s="36"/>
      <c r="O1079" s="36"/>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36"/>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c r="EA1079" s="36"/>
      <c r="EB1079" s="36"/>
      <c r="EC1079" s="36"/>
      <c r="ED1079" s="36"/>
      <c r="EE1079" s="36"/>
      <c r="EF1079" s="36"/>
      <c r="EG1079" s="36"/>
      <c r="EH1079" s="36"/>
      <c r="EI1079" s="36"/>
      <c r="EJ1079" s="36"/>
      <c r="EK1079" s="36"/>
      <c r="EL1079" s="36"/>
      <c r="EM1079" s="36"/>
      <c r="EN1079" s="36"/>
      <c r="EO1079" s="36"/>
      <c r="EP1079" s="36"/>
      <c r="EQ1079" s="36"/>
      <c r="ER1079" s="36"/>
      <c r="ES1079" s="36"/>
      <c r="ET1079" s="36"/>
      <c r="EU1079" s="36"/>
      <c r="EV1079" s="36"/>
      <c r="EW1079" s="36"/>
      <c r="EX1079" s="36"/>
      <c r="EY1079" s="261"/>
      <c r="FB1079" s="261"/>
      <c r="FC1079" s="36"/>
    </row>
    <row r="1080" spans="1:159" hidden="1" outlineLevel="1">
      <c r="A1080" s="36"/>
      <c r="B1080" s="36"/>
      <c r="C1080" s="36"/>
      <c r="D1080" s="36"/>
      <c r="F1080" s="50"/>
      <c r="G1080" s="50"/>
      <c r="H1080" s="50"/>
      <c r="I1080" s="50"/>
      <c r="J1080" s="50"/>
      <c r="K1080" s="50"/>
      <c r="L1080" s="50"/>
      <c r="M1080" s="50"/>
      <c r="N1080" s="36"/>
      <c r="O1080" s="36"/>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36"/>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c r="EA1080" s="36"/>
      <c r="EB1080" s="36"/>
      <c r="EC1080" s="36"/>
      <c r="ED1080" s="36"/>
      <c r="EE1080" s="36"/>
      <c r="EF1080" s="36"/>
      <c r="EG1080" s="36"/>
      <c r="EH1080" s="36"/>
      <c r="EI1080" s="36"/>
      <c r="EJ1080" s="36"/>
      <c r="EK1080" s="36"/>
      <c r="EL1080" s="36"/>
      <c r="EM1080" s="36"/>
      <c r="EN1080" s="36"/>
      <c r="EO1080" s="36"/>
      <c r="EP1080" s="36"/>
      <c r="EQ1080" s="36"/>
      <c r="ER1080" s="36"/>
      <c r="ES1080" s="36"/>
      <c r="ET1080" s="36"/>
      <c r="EU1080" s="36"/>
      <c r="EV1080" s="36"/>
      <c r="EW1080" s="36"/>
      <c r="EX1080" s="36"/>
      <c r="EY1080" s="261"/>
      <c r="FB1080" s="261"/>
      <c r="FC1080" s="36"/>
    </row>
    <row r="1081" spans="1:159" hidden="1" outlineLevel="1">
      <c r="A1081" s="36"/>
      <c r="B1081" s="36"/>
      <c r="C1081" s="36"/>
      <c r="D1081" s="36"/>
      <c r="F1081" s="50"/>
      <c r="G1081" s="50"/>
      <c r="H1081" s="50"/>
      <c r="I1081" s="50"/>
      <c r="J1081" s="50"/>
      <c r="K1081" s="50"/>
      <c r="L1081" s="50"/>
      <c r="M1081" s="50"/>
      <c r="N1081" s="36"/>
      <c r="O1081" s="36"/>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36"/>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c r="EA1081" s="36"/>
      <c r="EB1081" s="36"/>
      <c r="EC1081" s="36"/>
      <c r="ED1081" s="36"/>
      <c r="EE1081" s="36"/>
      <c r="EF1081" s="36"/>
      <c r="EG1081" s="36"/>
      <c r="EH1081" s="36"/>
      <c r="EI1081" s="36"/>
      <c r="EJ1081" s="36"/>
      <c r="EK1081" s="36"/>
      <c r="EL1081" s="36"/>
      <c r="EM1081" s="36"/>
      <c r="EN1081" s="36"/>
      <c r="EO1081" s="36"/>
      <c r="EP1081" s="36"/>
      <c r="EQ1081" s="36"/>
      <c r="ER1081" s="36"/>
      <c r="ES1081" s="36"/>
      <c r="ET1081" s="36"/>
      <c r="EU1081" s="36"/>
      <c r="EV1081" s="36"/>
      <c r="EW1081" s="36"/>
      <c r="EX1081" s="36"/>
      <c r="EY1081" s="261"/>
      <c r="FB1081" s="261"/>
      <c r="FC1081" s="36"/>
    </row>
    <row r="1082" spans="1:159">
      <c r="A1082" s="36"/>
      <c r="B1082" s="36"/>
      <c r="C1082" s="36"/>
      <c r="D1082" s="36"/>
      <c r="E1082" s="36"/>
      <c r="F1082" s="36"/>
      <c r="G1082" s="36"/>
      <c r="H1082" s="36"/>
      <c r="I1082" s="36"/>
      <c r="J1082" s="36"/>
      <c r="K1082" s="36"/>
      <c r="L1082" s="36"/>
      <c r="M1082" s="36"/>
      <c r="N1082" s="36"/>
      <c r="O1082" s="36"/>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36"/>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c r="EA1082" s="36"/>
      <c r="EB1082" s="36"/>
      <c r="EC1082" s="36"/>
      <c r="ED1082" s="36"/>
      <c r="EE1082" s="36"/>
      <c r="EF1082" s="36"/>
      <c r="EG1082" s="36"/>
      <c r="EH1082" s="36"/>
      <c r="EI1082" s="36"/>
      <c r="EJ1082" s="36"/>
      <c r="EK1082" s="36"/>
      <c r="EL1082" s="36"/>
      <c r="EM1082" s="36"/>
      <c r="EN1082" s="36"/>
      <c r="EO1082" s="36"/>
      <c r="EP1082" s="36"/>
      <c r="EQ1082" s="36"/>
      <c r="ER1082" s="36"/>
      <c r="ES1082" s="36"/>
      <c r="ET1082" s="36"/>
      <c r="EU1082" s="36"/>
      <c r="EV1082" s="36"/>
      <c r="EW1082" s="36"/>
      <c r="EX1082" s="36"/>
      <c r="EY1082" s="261"/>
      <c r="FB1082" s="261"/>
      <c r="FC1082" s="36"/>
    </row>
    <row r="1083" spans="1:159" customFormat="1" collapsed="1">
      <c r="A1083" s="498" t="s">
        <v>2298</v>
      </c>
      <c r="B1083" s="499"/>
      <c r="C1083" s="499"/>
      <c r="D1083" s="499"/>
      <c r="E1083" s="499"/>
      <c r="F1083" s="499"/>
      <c r="G1083" s="499"/>
      <c r="H1083" s="499"/>
      <c r="I1083" s="499"/>
      <c r="J1083" s="499"/>
      <c r="K1083" s="499"/>
      <c r="L1083" s="499"/>
      <c r="M1083" s="499"/>
      <c r="N1083" s="500"/>
      <c r="O1083" s="500"/>
      <c r="P1083" s="500"/>
      <c r="Q1083" s="500"/>
      <c r="R1083" s="500"/>
      <c r="S1083" s="500"/>
      <c r="T1083" s="500"/>
      <c r="U1083" s="500"/>
      <c r="V1083" s="500"/>
      <c r="W1083" s="500"/>
      <c r="X1083" s="500"/>
      <c r="Y1083" s="500"/>
      <c r="Z1083" s="500"/>
      <c r="AA1083" s="500"/>
      <c r="AB1083" s="500"/>
      <c r="AC1083" s="500"/>
      <c r="AD1083" s="500"/>
      <c r="AE1083" s="500"/>
      <c r="AF1083" s="500"/>
      <c r="AG1083" s="500"/>
      <c r="AH1083" s="500"/>
      <c r="AI1083" s="500"/>
      <c r="AJ1083" s="500"/>
      <c r="AK1083" s="500"/>
      <c r="AL1083" s="500"/>
      <c r="AM1083" s="500"/>
      <c r="AN1083" s="500"/>
      <c r="AO1083" s="500"/>
      <c r="AP1083" s="500"/>
      <c r="AQ1083" s="500"/>
      <c r="AR1083" s="500"/>
      <c r="AS1083" s="500"/>
      <c r="AT1083" s="500"/>
      <c r="AU1083" s="500"/>
      <c r="AV1083" s="500"/>
      <c r="AW1083" s="500"/>
      <c r="AX1083" s="500"/>
      <c r="AY1083" s="500"/>
      <c r="AZ1083" s="500"/>
      <c r="BA1083" s="500"/>
      <c r="BB1083" s="500"/>
      <c r="BC1083" s="500"/>
      <c r="BD1083" s="500"/>
      <c r="BE1083" s="500"/>
      <c r="BF1083" s="500"/>
      <c r="BG1083" s="500"/>
      <c r="BH1083" s="500"/>
      <c r="BI1083" s="500"/>
      <c r="BJ1083" s="500"/>
      <c r="BK1083" s="500"/>
      <c r="BL1083" s="500"/>
      <c r="BM1083" s="500"/>
      <c r="BN1083" s="500"/>
      <c r="BO1083" s="500"/>
      <c r="BP1083" s="500"/>
      <c r="BQ1083" s="500"/>
      <c r="BR1083" s="500"/>
      <c r="BS1083" s="500"/>
      <c r="BT1083" s="500"/>
      <c r="BU1083" s="500"/>
      <c r="BV1083" s="500"/>
      <c r="BW1083" s="500"/>
      <c r="BX1083" s="500"/>
      <c r="BY1083" s="500"/>
      <c r="BZ1083" s="500"/>
      <c r="CA1083" s="500"/>
      <c r="CB1083" s="500"/>
      <c r="CC1083" s="500"/>
      <c r="CD1083" s="500"/>
      <c r="CE1083" s="500"/>
      <c r="CF1083" s="500"/>
      <c r="CG1083" s="500"/>
      <c r="CH1083" s="500"/>
      <c r="CI1083" s="500"/>
      <c r="CJ1083" s="500"/>
      <c r="CK1083" s="500"/>
      <c r="CL1083" s="500"/>
      <c r="CM1083" s="500"/>
      <c r="CN1083" s="500"/>
      <c r="CO1083" s="500"/>
      <c r="CP1083" s="500"/>
      <c r="CQ1083" s="500"/>
      <c r="CR1083" s="500"/>
      <c r="CS1083" s="500"/>
      <c r="CT1083" s="500"/>
      <c r="CU1083" s="500"/>
      <c r="CV1083" s="500"/>
      <c r="CW1083" s="500"/>
      <c r="CX1083" s="500"/>
      <c r="CY1083" s="500"/>
      <c r="CZ1083" s="500"/>
      <c r="DA1083" s="500"/>
      <c r="DB1083" s="500"/>
      <c r="DC1083" s="500"/>
      <c r="DD1083" s="500"/>
      <c r="DE1083" s="500"/>
      <c r="DF1083" s="500"/>
      <c r="DG1083" s="500"/>
      <c r="DH1083" s="500"/>
      <c r="DI1083" s="500"/>
      <c r="DJ1083" s="500"/>
      <c r="DK1083" s="500"/>
      <c r="DL1083" s="500"/>
      <c r="DM1083" s="500"/>
      <c r="DN1083" s="500"/>
      <c r="DO1083" s="500"/>
      <c r="DP1083" s="500"/>
      <c r="DQ1083" s="500"/>
      <c r="DR1083" s="500"/>
      <c r="DS1083" s="500"/>
      <c r="DT1083" s="500"/>
      <c r="DU1083" s="500"/>
      <c r="DV1083" s="500"/>
      <c r="DW1083" s="500"/>
      <c r="DX1083" s="500"/>
      <c r="DY1083" s="500"/>
      <c r="DZ1083" s="500"/>
      <c r="EA1083" s="500"/>
      <c r="EB1083" s="500"/>
      <c r="EC1083" s="500"/>
      <c r="ED1083" s="500"/>
      <c r="EE1083" s="500"/>
      <c r="EF1083" s="500"/>
      <c r="EG1083" s="500"/>
      <c r="EH1083" s="500"/>
      <c r="EI1083" s="500"/>
      <c r="EJ1083" s="500"/>
      <c r="EK1083" s="500"/>
      <c r="EL1083" s="500"/>
      <c r="EM1083" s="500"/>
      <c r="EN1083" s="500"/>
      <c r="EO1083" s="500"/>
      <c r="EP1083" s="500"/>
      <c r="EQ1083" s="500"/>
      <c r="ER1083" s="500"/>
      <c r="ES1083" s="500"/>
      <c r="ET1083" s="500"/>
      <c r="EU1083" s="500"/>
      <c r="EV1083" s="500"/>
      <c r="EW1083" s="500"/>
      <c r="EX1083" s="500"/>
      <c r="EY1083" s="500"/>
      <c r="EZ1083" s="500"/>
      <c r="FA1083" s="500"/>
      <c r="FB1083" s="500"/>
    </row>
    <row r="1084" spans="1:159" customFormat="1" hidden="1" outlineLevel="1">
      <c r="A1084" s="127"/>
      <c r="B1084" s="127"/>
      <c r="C1084" s="127"/>
      <c r="D1084" s="127"/>
      <c r="E1084" s="127"/>
      <c r="F1084" s="127"/>
      <c r="G1084" s="127"/>
      <c r="H1084" s="127"/>
      <c r="I1084" s="127"/>
      <c r="J1084" s="127"/>
      <c r="K1084" s="127"/>
      <c r="L1084" s="127"/>
      <c r="M1084" s="127"/>
      <c r="N1084" s="127"/>
      <c r="O1084" s="127"/>
      <c r="P1084" s="127"/>
      <c r="Q1084" s="128"/>
      <c r="R1084" s="128"/>
      <c r="S1084" s="128"/>
      <c r="T1084" s="128"/>
      <c r="U1084" s="128"/>
      <c r="EY1084" s="261"/>
      <c r="EZ1084" s="2"/>
      <c r="FA1084" s="2"/>
      <c r="FB1084" s="261"/>
      <c r="FC1084" s="2"/>
    </row>
    <row r="1085" spans="1:159" customFormat="1" hidden="1" outlineLevel="1">
      <c r="A1085" s="885" t="s">
        <v>2298</v>
      </c>
      <c r="B1085" s="286" t="s">
        <v>39</v>
      </c>
      <c r="C1085" s="129"/>
      <c r="D1085" s="129"/>
      <c r="E1085" s="288" t="s">
        <v>790</v>
      </c>
      <c r="F1085" s="288" t="s">
        <v>796</v>
      </c>
      <c r="G1085" s="128"/>
      <c r="H1085" s="128"/>
      <c r="I1085" s="128"/>
      <c r="J1085" s="128"/>
      <c r="K1085" s="128"/>
      <c r="L1085" s="128"/>
      <c r="M1085" s="128"/>
      <c r="N1085" s="128"/>
      <c r="O1085" s="128"/>
      <c r="P1085" s="128"/>
      <c r="Q1085" s="128"/>
      <c r="R1085" s="128"/>
      <c r="S1085" s="128"/>
      <c r="T1085" s="128"/>
      <c r="U1085" s="128"/>
      <c r="EY1085" s="261"/>
      <c r="EZ1085" s="2"/>
      <c r="FA1085" s="2"/>
      <c r="FB1085" s="261"/>
      <c r="FC1085" s="2"/>
    </row>
    <row r="1086" spans="1:159" customFormat="1" ht="4.5" hidden="1" customHeight="1" outlineLevel="1">
      <c r="A1086" s="206"/>
      <c r="B1086" s="207"/>
      <c r="C1086" s="207"/>
      <c r="D1086" s="208"/>
      <c r="E1086" s="349"/>
      <c r="F1086" s="272"/>
      <c r="G1086" s="128"/>
      <c r="H1086" s="128"/>
      <c r="I1086" s="128"/>
      <c r="J1086" s="128"/>
      <c r="K1086" s="128"/>
      <c r="L1086" s="128"/>
      <c r="M1086" s="128"/>
      <c r="N1086" s="128"/>
      <c r="O1086" s="128"/>
      <c r="P1086" s="128"/>
      <c r="Q1086" s="128"/>
      <c r="R1086" s="128"/>
      <c r="S1086" s="128"/>
      <c r="T1086" s="128"/>
      <c r="U1086" s="128"/>
      <c r="EY1086" s="261"/>
      <c r="EZ1086" s="2"/>
      <c r="FA1086" s="2"/>
      <c r="FB1086" s="261"/>
      <c r="FC1086" s="2"/>
    </row>
    <row r="1087" spans="1:159" customFormat="1" hidden="1" outlineLevel="1">
      <c r="A1087" s="2">
        <v>1</v>
      </c>
      <c r="B1087" s="981" t="s">
        <v>2313</v>
      </c>
      <c r="C1087" s="982"/>
      <c r="D1087" s="983"/>
      <c r="E1087" s="488" t="s">
        <v>2314</v>
      </c>
      <c r="F1087" s="472"/>
      <c r="G1087" s="128"/>
      <c r="H1087" s="128"/>
      <c r="I1087" s="128"/>
      <c r="J1087" s="128"/>
      <c r="K1087" s="128"/>
      <c r="L1087" s="128"/>
      <c r="M1087" s="128"/>
      <c r="N1087" s="128"/>
      <c r="O1087" s="128"/>
      <c r="P1087" s="128"/>
      <c r="Q1087" s="128"/>
      <c r="R1087" s="128"/>
      <c r="S1087" s="128"/>
      <c r="T1087" s="128"/>
      <c r="U1087" s="128"/>
      <c r="EY1087" s="261"/>
      <c r="EZ1087" s="2"/>
      <c r="FA1087" s="2"/>
      <c r="FB1087" s="261"/>
      <c r="FC1087" s="2"/>
    </row>
    <row r="1088" spans="1:159" customFormat="1" hidden="1" outlineLevel="1">
      <c r="A1088" s="2">
        <v>2</v>
      </c>
      <c r="B1088" s="981" t="s">
        <v>2315</v>
      </c>
      <c r="C1088" s="982"/>
      <c r="D1088" s="983"/>
      <c r="E1088" s="488" t="s">
        <v>2315</v>
      </c>
      <c r="F1088" s="472"/>
      <c r="G1088" s="128"/>
      <c r="H1088" s="128"/>
      <c r="I1088" s="128"/>
      <c r="J1088" s="128"/>
      <c r="K1088" s="128"/>
      <c r="L1088" s="128"/>
      <c r="M1088" s="128"/>
      <c r="N1088" s="128"/>
      <c r="O1088" s="128"/>
      <c r="P1088" s="128"/>
      <c r="Q1088" s="128"/>
      <c r="R1088" s="128"/>
      <c r="S1088" s="128"/>
      <c r="T1088" s="128"/>
      <c r="U1088" s="128"/>
      <c r="EY1088" s="261"/>
      <c r="EZ1088" s="2"/>
      <c r="FA1088" s="2"/>
      <c r="FB1088" s="261"/>
      <c r="FC1088" s="2"/>
    </row>
    <row r="1089" spans="1:159" customFormat="1" hidden="1" outlineLevel="1">
      <c r="A1089" s="2">
        <v>3</v>
      </c>
      <c r="B1089" s="981" t="s">
        <v>2316</v>
      </c>
      <c r="C1089" s="982"/>
      <c r="D1089" s="983"/>
      <c r="E1089" s="488" t="s">
        <v>2316</v>
      </c>
      <c r="F1089" s="472"/>
      <c r="G1089" s="128"/>
      <c r="H1089" s="128"/>
      <c r="I1089" s="128"/>
      <c r="J1089" s="128"/>
      <c r="K1089" s="128"/>
      <c r="L1089" s="128"/>
      <c r="M1089" s="128"/>
      <c r="N1089" s="128"/>
      <c r="O1089" s="128"/>
      <c r="P1089" s="128"/>
      <c r="Q1089" s="128"/>
      <c r="R1089" s="128"/>
      <c r="S1089" s="128"/>
      <c r="T1089" s="128"/>
      <c r="U1089" s="128"/>
      <c r="EY1089" s="261"/>
      <c r="EZ1089" s="2"/>
      <c r="FA1089" s="2"/>
      <c r="FB1089" s="261"/>
      <c r="FC1089" s="2"/>
    </row>
    <row r="1090" spans="1:159" customFormat="1" hidden="1" outlineLevel="1">
      <c r="A1090" s="2">
        <v>4</v>
      </c>
      <c r="B1090" s="981" t="s">
        <v>2014</v>
      </c>
      <c r="C1090" s="982"/>
      <c r="D1090" s="983"/>
      <c r="E1090" s="493" t="s">
        <v>2014</v>
      </c>
      <c r="F1090" s="472"/>
      <c r="G1090" s="128"/>
      <c r="H1090" s="128"/>
      <c r="I1090" s="128"/>
      <c r="J1090" s="128"/>
      <c r="K1090" s="128"/>
      <c r="L1090" s="128"/>
      <c r="M1090" s="128"/>
      <c r="N1090" s="128"/>
      <c r="O1090" s="128"/>
      <c r="P1090" s="128"/>
      <c r="Q1090" s="128"/>
      <c r="R1090" s="128"/>
      <c r="S1090" s="128"/>
      <c r="T1090" s="128"/>
      <c r="U1090" s="128"/>
      <c r="EY1090" s="261"/>
      <c r="EZ1090" s="2"/>
      <c r="FA1090" s="2"/>
      <c r="FB1090" s="261"/>
      <c r="FC1090" s="2"/>
    </row>
    <row r="1091" spans="1:159" customFormat="1" hidden="1" outlineLevel="1">
      <c r="A1091" s="2">
        <v>5</v>
      </c>
      <c r="B1091" s="981" t="s">
        <v>2317</v>
      </c>
      <c r="C1091" s="982"/>
      <c r="D1091" s="983"/>
      <c r="E1091" s="493" t="s">
        <v>2317</v>
      </c>
      <c r="F1091" s="472"/>
      <c r="G1091" s="128"/>
      <c r="H1091" s="128"/>
      <c r="I1091" s="128"/>
      <c r="J1091" s="128"/>
      <c r="K1091" s="128"/>
      <c r="L1091" s="128"/>
      <c r="M1091" s="128"/>
      <c r="N1091" s="128"/>
      <c r="O1091" s="128"/>
      <c r="P1091" s="128"/>
      <c r="Q1091" s="128"/>
      <c r="R1091" s="128"/>
      <c r="S1091" s="128"/>
      <c r="T1091" s="128"/>
      <c r="U1091" s="128"/>
      <c r="EY1091" s="261"/>
      <c r="EZ1091" s="2"/>
      <c r="FA1091" s="2"/>
      <c r="FB1091" s="261"/>
      <c r="FC1091" s="2"/>
    </row>
    <row r="1092" spans="1:159" customFormat="1" hidden="1" outlineLevel="1">
      <c r="A1092" s="2">
        <v>6</v>
      </c>
      <c r="B1092" s="981" t="s">
        <v>2318</v>
      </c>
      <c r="C1092" s="982"/>
      <c r="D1092" s="983"/>
      <c r="E1092" s="493" t="s">
        <v>2318</v>
      </c>
      <c r="F1092" s="472"/>
      <c r="G1092" s="128"/>
      <c r="H1092" s="128"/>
      <c r="I1092" s="128"/>
      <c r="J1092" s="128"/>
      <c r="K1092" s="128"/>
      <c r="L1092" s="128"/>
      <c r="M1092" s="128"/>
      <c r="N1092" s="128"/>
      <c r="O1092" s="128"/>
      <c r="P1092" s="128"/>
      <c r="Q1092" s="128"/>
      <c r="R1092" s="128"/>
      <c r="S1092" s="128"/>
      <c r="T1092" s="128"/>
      <c r="U1092" s="128"/>
      <c r="EY1092" s="261"/>
      <c r="EZ1092" s="2"/>
      <c r="FA1092" s="2"/>
      <c r="FB1092" s="261"/>
      <c r="FC1092" s="2"/>
    </row>
    <row r="1093" spans="1:159" customFormat="1" hidden="1" outlineLevel="1">
      <c r="A1093" s="2">
        <v>7</v>
      </c>
      <c r="B1093" s="981" t="s">
        <v>2319</v>
      </c>
      <c r="C1093" s="982"/>
      <c r="D1093" s="983"/>
      <c r="E1093" s="488" t="s">
        <v>2319</v>
      </c>
      <c r="F1093" s="472"/>
      <c r="G1093" s="128"/>
      <c r="H1093" s="128"/>
      <c r="I1093" s="128"/>
      <c r="J1093" s="128"/>
      <c r="K1093" s="128"/>
      <c r="L1093" s="128"/>
      <c r="M1093" s="128"/>
      <c r="N1093" s="128"/>
      <c r="O1093" s="128"/>
      <c r="P1093" s="128"/>
      <c r="Q1093" s="128"/>
      <c r="R1093" s="128"/>
      <c r="S1093" s="128"/>
      <c r="T1093" s="128"/>
      <c r="U1093" s="128"/>
      <c r="EY1093" s="261"/>
      <c r="EZ1093" s="2"/>
      <c r="FA1093" s="2"/>
      <c r="FB1093" s="261"/>
      <c r="FC1093" s="2"/>
    </row>
    <row r="1094" spans="1:159" customFormat="1" hidden="1" outlineLevel="1">
      <c r="A1094" s="2">
        <v>8</v>
      </c>
      <c r="B1094" s="981" t="s">
        <v>2320</v>
      </c>
      <c r="C1094" s="982"/>
      <c r="D1094" s="983"/>
      <c r="E1094" s="488" t="s">
        <v>2320</v>
      </c>
      <c r="F1094" s="472"/>
      <c r="G1094" s="128"/>
      <c r="H1094" s="128"/>
      <c r="I1094" s="128"/>
      <c r="J1094" s="128"/>
      <c r="K1094" s="128"/>
      <c r="L1094" s="128"/>
      <c r="M1094" s="128"/>
      <c r="N1094" s="128"/>
      <c r="O1094" s="128"/>
      <c r="P1094" s="128"/>
      <c r="Q1094" s="128"/>
      <c r="R1094" s="128"/>
      <c r="S1094" s="128"/>
      <c r="T1094" s="128"/>
      <c r="U1094" s="128"/>
      <c r="EY1094" s="261"/>
      <c r="EZ1094" s="2"/>
      <c r="FA1094" s="2"/>
      <c r="FB1094" s="261"/>
      <c r="FC1094" s="2"/>
    </row>
    <row r="1095" spans="1:159" customFormat="1" hidden="1" outlineLevel="1">
      <c r="A1095" s="2">
        <v>9</v>
      </c>
      <c r="B1095" s="981" t="s">
        <v>2321</v>
      </c>
      <c r="C1095" s="982"/>
      <c r="D1095" s="983"/>
      <c r="E1095" s="488" t="s">
        <v>2321</v>
      </c>
      <c r="F1095" s="472"/>
      <c r="G1095" s="128"/>
      <c r="H1095" s="128"/>
      <c r="I1095" s="128"/>
      <c r="J1095" s="128"/>
      <c r="K1095" s="128"/>
      <c r="L1095" s="128"/>
      <c r="M1095" s="128"/>
      <c r="N1095" s="128"/>
      <c r="O1095" s="128"/>
      <c r="P1095" s="128"/>
      <c r="Q1095" s="128"/>
      <c r="R1095" s="128"/>
      <c r="S1095" s="128"/>
      <c r="T1095" s="128"/>
      <c r="U1095" s="128"/>
      <c r="EY1095" s="261"/>
      <c r="EZ1095" s="2"/>
      <c r="FA1095" s="2"/>
      <c r="FB1095" s="261"/>
      <c r="FC1095" s="2"/>
    </row>
    <row r="1096" spans="1:159" customFormat="1" hidden="1" outlineLevel="1">
      <c r="A1096" s="2">
        <v>10</v>
      </c>
      <c r="B1096" s="981" t="s">
        <v>2322</v>
      </c>
      <c r="C1096" s="982"/>
      <c r="D1096" s="983"/>
      <c r="E1096" s="488" t="s">
        <v>2322</v>
      </c>
      <c r="F1096" s="472"/>
      <c r="G1096" s="128"/>
      <c r="H1096" s="128"/>
      <c r="I1096" s="128"/>
      <c r="J1096" s="128"/>
      <c r="K1096" s="128"/>
      <c r="L1096" s="128"/>
      <c r="M1096" s="128"/>
      <c r="N1096" s="128"/>
      <c r="O1096" s="128"/>
      <c r="P1096" s="128"/>
      <c r="Q1096" s="128"/>
      <c r="R1096" s="128"/>
      <c r="S1096" s="128"/>
      <c r="T1096" s="128"/>
      <c r="U1096" s="128"/>
      <c r="EY1096" s="261"/>
      <c r="EZ1096" s="2"/>
      <c r="FA1096" s="2"/>
      <c r="FB1096" s="261"/>
      <c r="FC1096" s="2"/>
    </row>
    <row r="1097" spans="1:159" customFormat="1" hidden="1" outlineLevel="1">
      <c r="A1097" s="2">
        <v>11</v>
      </c>
      <c r="B1097" s="981" t="s">
        <v>2323</v>
      </c>
      <c r="C1097" s="982"/>
      <c r="D1097" s="983"/>
      <c r="E1097" s="488" t="s">
        <v>2323</v>
      </c>
      <c r="F1097" s="472"/>
      <c r="G1097" s="128"/>
      <c r="H1097" s="128"/>
      <c r="I1097" s="128"/>
      <c r="J1097" s="128"/>
      <c r="K1097" s="128"/>
      <c r="L1097" s="128"/>
      <c r="M1097" s="128"/>
      <c r="N1097" s="128"/>
      <c r="O1097" s="128"/>
      <c r="P1097" s="128"/>
      <c r="Q1097" s="128"/>
      <c r="R1097" s="128"/>
      <c r="S1097" s="128"/>
      <c r="T1097" s="128"/>
      <c r="U1097" s="128"/>
      <c r="EY1097" s="261"/>
      <c r="EZ1097" s="2"/>
      <c r="FA1097" s="2"/>
      <c r="FB1097" s="261"/>
      <c r="FC1097" s="2"/>
    </row>
    <row r="1098" spans="1:159" customFormat="1" hidden="1" outlineLevel="1">
      <c r="A1098" s="2">
        <v>12</v>
      </c>
      <c r="B1098" s="981" t="s">
        <v>2324</v>
      </c>
      <c r="C1098" s="982"/>
      <c r="D1098" s="983"/>
      <c r="E1098" s="488" t="s">
        <v>2324</v>
      </c>
      <c r="F1098" s="472"/>
      <c r="G1098" s="128"/>
      <c r="H1098" s="128"/>
      <c r="I1098" s="128"/>
      <c r="J1098" s="128"/>
      <c r="K1098" s="128"/>
      <c r="L1098" s="128"/>
      <c r="M1098" s="128"/>
      <c r="N1098" s="128"/>
      <c r="O1098" s="128"/>
      <c r="P1098" s="128"/>
      <c r="Q1098" s="128"/>
      <c r="R1098" s="128"/>
      <c r="S1098" s="128"/>
      <c r="T1098" s="128"/>
      <c r="U1098" s="128"/>
      <c r="EY1098" s="261"/>
      <c r="EZ1098" s="2"/>
      <c r="FA1098" s="2"/>
      <c r="FB1098" s="261"/>
      <c r="FC1098" s="2"/>
    </row>
    <row r="1099" spans="1:159" customFormat="1" hidden="1" outlineLevel="1">
      <c r="A1099" s="2">
        <v>13</v>
      </c>
      <c r="B1099" s="981" t="s">
        <v>2325</v>
      </c>
      <c r="C1099" s="982"/>
      <c r="D1099" s="983"/>
      <c r="E1099" s="488" t="s">
        <v>2326</v>
      </c>
      <c r="F1099" s="472"/>
      <c r="G1099" s="128"/>
      <c r="H1099" s="128"/>
      <c r="I1099" s="128"/>
      <c r="J1099" s="128"/>
      <c r="K1099" s="128"/>
      <c r="L1099" s="128"/>
      <c r="M1099" s="128"/>
      <c r="N1099" s="128"/>
      <c r="O1099" s="128"/>
      <c r="P1099" s="128"/>
      <c r="Q1099" s="128"/>
      <c r="R1099" s="128"/>
      <c r="S1099" s="128"/>
      <c r="T1099" s="128"/>
      <c r="U1099" s="128"/>
      <c r="EY1099" s="261"/>
      <c r="EZ1099" s="2"/>
      <c r="FA1099" s="2"/>
      <c r="FB1099" s="261"/>
      <c r="FC1099" s="2"/>
    </row>
    <row r="1100" spans="1:159" customFormat="1" hidden="1" outlineLevel="1">
      <c r="A1100" s="2">
        <v>14</v>
      </c>
      <c r="B1100" s="981" t="s">
        <v>2327</v>
      </c>
      <c r="C1100" s="982"/>
      <c r="D1100" s="983"/>
      <c r="E1100" s="479" t="s">
        <v>2327</v>
      </c>
      <c r="F1100" s="472"/>
      <c r="G1100" s="128"/>
      <c r="H1100" s="128"/>
      <c r="I1100" s="128"/>
      <c r="J1100" s="128"/>
      <c r="K1100" s="128"/>
      <c r="L1100" s="128"/>
      <c r="M1100" s="128"/>
      <c r="N1100" s="128"/>
      <c r="O1100" s="128"/>
      <c r="P1100" s="128"/>
      <c r="Q1100" s="128"/>
      <c r="R1100" s="128"/>
      <c r="S1100" s="128"/>
      <c r="T1100" s="128"/>
      <c r="U1100" s="128"/>
      <c r="EY1100" s="261"/>
      <c r="EZ1100" s="2"/>
      <c r="FA1100" s="2"/>
      <c r="FB1100" s="261"/>
      <c r="FC1100" s="2"/>
    </row>
    <row r="1101" spans="1:159" customFormat="1" hidden="1" outlineLevel="1">
      <c r="A1101" s="2">
        <v>15</v>
      </c>
      <c r="B1101" s="981" t="s">
        <v>2328</v>
      </c>
      <c r="C1101" s="982"/>
      <c r="D1101" s="983"/>
      <c r="E1101" s="479" t="s">
        <v>151</v>
      </c>
      <c r="F1101" s="472"/>
      <c r="G1101" s="128"/>
      <c r="H1101" s="128"/>
      <c r="I1101" s="128"/>
      <c r="J1101" s="128"/>
      <c r="K1101" s="128"/>
      <c r="L1101" s="128"/>
      <c r="M1101" s="128"/>
      <c r="N1101" s="128"/>
      <c r="O1101" s="128"/>
      <c r="P1101" s="128"/>
      <c r="Q1101" s="128"/>
      <c r="R1101" s="128"/>
      <c r="S1101" s="128"/>
      <c r="T1101" s="128"/>
      <c r="U1101" s="128"/>
      <c r="EY1101" s="261"/>
      <c r="EZ1101" s="2"/>
      <c r="FA1101" s="2"/>
      <c r="FB1101" s="261"/>
      <c r="FC1101" s="2"/>
    </row>
    <row r="1102" spans="1:159" customFormat="1" hidden="1" outlineLevel="1">
      <c r="A1102" s="2">
        <v>16</v>
      </c>
      <c r="B1102" s="981" t="s">
        <v>2328</v>
      </c>
      <c r="C1102" s="982"/>
      <c r="D1102" s="983"/>
      <c r="E1102" s="479" t="s">
        <v>151</v>
      </c>
      <c r="F1102" s="472"/>
      <c r="G1102" s="128"/>
      <c r="H1102" s="128"/>
      <c r="I1102" s="128"/>
      <c r="J1102" s="128"/>
      <c r="K1102" s="128"/>
      <c r="L1102" s="128"/>
      <c r="M1102" s="128"/>
      <c r="N1102" s="128"/>
      <c r="O1102" s="128"/>
      <c r="P1102" s="128"/>
      <c r="Q1102" s="128"/>
      <c r="R1102" s="128"/>
      <c r="S1102" s="128"/>
      <c r="T1102" s="128"/>
      <c r="U1102" s="128"/>
      <c r="EY1102" s="261"/>
      <c r="EZ1102" s="2"/>
      <c r="FA1102" s="2"/>
      <c r="FB1102" s="261"/>
      <c r="FC1102" s="2"/>
    </row>
    <row r="1103" spans="1:159" customFormat="1" hidden="1" outlineLevel="1">
      <c r="A1103" s="2">
        <v>17</v>
      </c>
      <c r="B1103" s="981" t="s">
        <v>2328</v>
      </c>
      <c r="C1103" s="982"/>
      <c r="D1103" s="983"/>
      <c r="E1103" s="479" t="s">
        <v>151</v>
      </c>
      <c r="F1103" s="472"/>
      <c r="G1103" s="128"/>
      <c r="H1103" s="128"/>
      <c r="I1103" s="128"/>
      <c r="J1103" s="128"/>
      <c r="K1103" s="128"/>
      <c r="L1103" s="128"/>
      <c r="M1103" s="128"/>
      <c r="N1103" s="128"/>
      <c r="O1103" s="128"/>
      <c r="P1103" s="128"/>
      <c r="Q1103" s="128"/>
      <c r="R1103" s="128"/>
      <c r="S1103" s="128"/>
      <c r="T1103" s="128"/>
      <c r="U1103" s="128"/>
      <c r="EY1103" s="261"/>
      <c r="EZ1103" s="2"/>
      <c r="FA1103" s="2"/>
      <c r="FB1103" s="261"/>
      <c r="FC1103" s="2"/>
    </row>
    <row r="1104" spans="1:159" customFormat="1" hidden="1" outlineLevel="1">
      <c r="A1104" s="2">
        <v>18</v>
      </c>
      <c r="B1104" s="981" t="s">
        <v>2328</v>
      </c>
      <c r="C1104" s="982"/>
      <c r="D1104" s="983"/>
      <c r="E1104" s="479" t="s">
        <v>151</v>
      </c>
      <c r="F1104" s="472"/>
      <c r="G1104" s="128"/>
      <c r="H1104" s="128"/>
      <c r="I1104" s="128"/>
      <c r="J1104" s="128"/>
      <c r="K1104" s="128"/>
      <c r="L1104" s="128"/>
      <c r="M1104" s="128"/>
      <c r="N1104" s="128"/>
      <c r="O1104" s="128"/>
      <c r="P1104" s="128"/>
      <c r="Q1104" s="128"/>
      <c r="R1104" s="128"/>
      <c r="S1104" s="128"/>
      <c r="T1104" s="128"/>
      <c r="U1104" s="128"/>
      <c r="EY1104" s="261"/>
      <c r="EZ1104" s="2"/>
      <c r="FA1104" s="2"/>
      <c r="FB1104" s="261"/>
      <c r="FC1104" s="2"/>
    </row>
    <row r="1105" spans="1:159" customFormat="1" hidden="1" outlineLevel="1">
      <c r="A1105" s="2">
        <v>19</v>
      </c>
      <c r="B1105" s="981" t="s">
        <v>2328</v>
      </c>
      <c r="C1105" s="982"/>
      <c r="D1105" s="983"/>
      <c r="E1105" s="479" t="s">
        <v>151</v>
      </c>
      <c r="F1105" s="472"/>
      <c r="G1105" s="128"/>
      <c r="H1105" s="128"/>
      <c r="I1105" s="128"/>
      <c r="J1105" s="128"/>
      <c r="K1105" s="128"/>
      <c r="L1105" s="128"/>
      <c r="M1105" s="128"/>
      <c r="N1105" s="128"/>
      <c r="O1105" s="128"/>
      <c r="P1105" s="128"/>
      <c r="Q1105" s="128"/>
      <c r="R1105" s="128"/>
      <c r="S1105" s="128"/>
      <c r="T1105" s="128"/>
      <c r="U1105" s="128"/>
      <c r="EY1105" s="261"/>
      <c r="EZ1105" s="2"/>
      <c r="FA1105" s="2"/>
      <c r="FB1105" s="261"/>
      <c r="FC1105" s="2"/>
    </row>
    <row r="1106" spans="1:159" customFormat="1" hidden="1" outlineLevel="1">
      <c r="A1106" s="2">
        <v>20</v>
      </c>
      <c r="B1106" s="981" t="s">
        <v>2328</v>
      </c>
      <c r="C1106" s="982"/>
      <c r="D1106" s="983"/>
      <c r="E1106" s="479" t="s">
        <v>151</v>
      </c>
      <c r="F1106" s="472"/>
      <c r="G1106" s="128"/>
      <c r="H1106" s="128"/>
      <c r="I1106" s="128"/>
      <c r="J1106" s="128"/>
      <c r="K1106" s="128"/>
      <c r="L1106" s="128"/>
      <c r="M1106" s="128"/>
      <c r="N1106" s="128"/>
      <c r="O1106" s="128"/>
      <c r="P1106" s="128"/>
      <c r="Q1106" s="128"/>
      <c r="R1106" s="128"/>
      <c r="S1106" s="128"/>
      <c r="T1106" s="128"/>
      <c r="U1106" s="128"/>
      <c r="EY1106" s="261"/>
      <c r="EZ1106" s="2"/>
      <c r="FA1106" s="2"/>
      <c r="FB1106" s="261"/>
      <c r="FC1106" s="2"/>
    </row>
    <row r="1107" spans="1:159" customFormat="1" ht="4.5" hidden="1" customHeight="1" outlineLevel="1">
      <c r="A1107" s="206"/>
      <c r="B1107" s="207"/>
      <c r="C1107" s="207"/>
      <c r="D1107" s="208"/>
      <c r="E1107" s="209"/>
      <c r="F1107" s="272"/>
      <c r="G1107" s="128"/>
      <c r="H1107" s="128"/>
      <c r="I1107" s="128"/>
      <c r="J1107" s="128"/>
      <c r="K1107" s="128"/>
      <c r="L1107" s="128"/>
      <c r="M1107" s="128"/>
      <c r="N1107" s="128"/>
      <c r="O1107" s="128"/>
      <c r="P1107" s="128"/>
      <c r="Q1107" s="128"/>
      <c r="R1107" s="128"/>
      <c r="S1107" s="128"/>
      <c r="T1107" s="128"/>
      <c r="U1107" s="128"/>
      <c r="EY1107" s="261"/>
      <c r="EZ1107" s="2"/>
      <c r="FA1107" s="2"/>
      <c r="FB1107" s="261"/>
      <c r="FC1107" s="2"/>
    </row>
    <row r="1108" spans="1:159" customFormat="1" hidden="1" outlineLevel="1">
      <c r="A1108" s="314">
        <f>COUNTA(UnList)</f>
        <v>20</v>
      </c>
      <c r="B1108" s="128"/>
      <c r="C1108" s="128"/>
      <c r="D1108" s="128"/>
      <c r="E1108" s="50" t="s">
        <v>2387</v>
      </c>
      <c r="F1108" s="128"/>
      <c r="G1108" s="128"/>
      <c r="H1108" s="128"/>
      <c r="I1108" s="128"/>
      <c r="J1108" s="128"/>
      <c r="K1108" s="128"/>
      <c r="L1108" s="128"/>
      <c r="M1108" s="128"/>
      <c r="N1108" s="128"/>
      <c r="O1108" s="128"/>
      <c r="P1108" s="128"/>
      <c r="Q1108" s="128"/>
      <c r="R1108" s="128"/>
      <c r="S1108" s="128"/>
      <c r="T1108" s="128"/>
      <c r="U1108" s="128"/>
      <c r="EY1108" s="261"/>
      <c r="EZ1108" s="2"/>
      <c r="FA1108" s="2"/>
      <c r="FB1108" s="261"/>
      <c r="FC1108" s="2"/>
    </row>
    <row r="1109" spans="1:159">
      <c r="EY1109" s="261"/>
      <c r="FB1109" s="261"/>
    </row>
    <row r="1110" spans="1:159" collapsed="1">
      <c r="A1110" s="498" t="s">
        <v>2389</v>
      </c>
      <c r="B1110" s="499"/>
      <c r="C1110" s="499"/>
      <c r="D1110" s="499"/>
      <c r="E1110" s="499"/>
      <c r="F1110" s="499"/>
      <c r="G1110" s="499"/>
      <c r="H1110" s="499"/>
      <c r="I1110" s="499"/>
      <c r="J1110" s="499"/>
      <c r="K1110" s="499"/>
      <c r="L1110" s="499"/>
      <c r="M1110" s="499"/>
      <c r="N1110" s="500"/>
      <c r="O1110" s="500"/>
      <c r="P1110" s="500"/>
      <c r="Q1110" s="500"/>
      <c r="R1110" s="500"/>
      <c r="S1110" s="500"/>
      <c r="T1110" s="500"/>
      <c r="U1110" s="500"/>
      <c r="V1110" s="500"/>
      <c r="W1110" s="500"/>
      <c r="X1110" s="500"/>
      <c r="Y1110" s="500"/>
      <c r="Z1110" s="500"/>
      <c r="AA1110" s="500"/>
      <c r="AB1110" s="500"/>
      <c r="AC1110" s="500"/>
      <c r="AD1110" s="500"/>
      <c r="AE1110" s="500"/>
      <c r="AF1110" s="500"/>
      <c r="AG1110" s="500"/>
      <c r="AH1110" s="500"/>
      <c r="AI1110" s="500"/>
      <c r="AJ1110" s="500"/>
      <c r="AK1110" s="500"/>
      <c r="AL1110" s="500"/>
      <c r="AM1110" s="500"/>
      <c r="AN1110" s="500"/>
      <c r="AO1110" s="500"/>
      <c r="AP1110" s="500"/>
      <c r="AQ1110" s="500"/>
      <c r="AR1110" s="500"/>
      <c r="AS1110" s="500"/>
      <c r="AT1110" s="500"/>
      <c r="AU1110" s="500"/>
      <c r="AV1110" s="500"/>
      <c r="AW1110" s="500"/>
      <c r="AX1110" s="500"/>
      <c r="AY1110" s="500"/>
      <c r="AZ1110" s="500"/>
      <c r="BA1110" s="500"/>
      <c r="BB1110" s="500"/>
      <c r="BC1110" s="500"/>
      <c r="BD1110" s="500"/>
      <c r="BE1110" s="500"/>
      <c r="BF1110" s="500"/>
      <c r="BG1110" s="500"/>
      <c r="BH1110" s="500"/>
      <c r="BI1110" s="500"/>
      <c r="BJ1110" s="500"/>
      <c r="BK1110" s="500"/>
      <c r="BL1110" s="500"/>
      <c r="BM1110" s="500"/>
      <c r="BN1110" s="500"/>
      <c r="BO1110" s="500"/>
      <c r="BP1110" s="500"/>
      <c r="BQ1110" s="500"/>
      <c r="BR1110" s="500"/>
      <c r="BS1110" s="500"/>
      <c r="BT1110" s="500"/>
      <c r="BU1110" s="500"/>
      <c r="BV1110" s="500"/>
      <c r="BW1110" s="500"/>
      <c r="BX1110" s="500"/>
      <c r="BY1110" s="500"/>
      <c r="BZ1110" s="500"/>
      <c r="CA1110" s="500"/>
      <c r="CB1110" s="500"/>
      <c r="CC1110" s="500"/>
      <c r="CD1110" s="500"/>
      <c r="CE1110" s="500"/>
      <c r="CF1110" s="500"/>
      <c r="CG1110" s="500"/>
      <c r="CH1110" s="500"/>
      <c r="CI1110" s="500"/>
      <c r="CJ1110" s="500"/>
      <c r="CK1110" s="500"/>
      <c r="CL1110" s="500"/>
      <c r="CM1110" s="500"/>
      <c r="CN1110" s="500"/>
      <c r="CO1110" s="500"/>
      <c r="CP1110" s="500"/>
      <c r="CQ1110" s="500"/>
      <c r="CR1110" s="500"/>
      <c r="CS1110" s="500"/>
      <c r="CT1110" s="500"/>
      <c r="CU1110" s="500"/>
      <c r="CV1110" s="500"/>
      <c r="CW1110" s="500"/>
      <c r="CX1110" s="500"/>
      <c r="CY1110" s="500"/>
      <c r="CZ1110" s="500"/>
      <c r="DA1110" s="500"/>
      <c r="DB1110" s="500"/>
      <c r="DC1110" s="500"/>
      <c r="DD1110" s="500"/>
      <c r="DE1110" s="500"/>
      <c r="DF1110" s="500"/>
      <c r="DG1110" s="500"/>
      <c r="DH1110" s="500"/>
      <c r="DI1110" s="500"/>
      <c r="DJ1110" s="500"/>
      <c r="DK1110" s="500"/>
      <c r="DL1110" s="500"/>
      <c r="DM1110" s="500"/>
      <c r="DN1110" s="500"/>
      <c r="DO1110" s="500"/>
      <c r="DP1110" s="500"/>
      <c r="DQ1110" s="500"/>
      <c r="DR1110" s="500"/>
      <c r="DS1110" s="500"/>
      <c r="DT1110" s="500"/>
      <c r="DU1110" s="500"/>
      <c r="DV1110" s="500"/>
      <c r="DW1110" s="500"/>
      <c r="DX1110" s="500"/>
      <c r="DY1110" s="500"/>
      <c r="DZ1110" s="500"/>
      <c r="EA1110" s="500"/>
      <c r="EB1110" s="500"/>
      <c r="EC1110" s="500"/>
      <c r="ED1110" s="500"/>
      <c r="EE1110" s="500"/>
      <c r="EF1110" s="500"/>
      <c r="EG1110" s="500"/>
      <c r="EH1110" s="500"/>
      <c r="EI1110" s="500"/>
      <c r="EJ1110" s="500"/>
      <c r="EK1110" s="500"/>
      <c r="EL1110" s="500"/>
      <c r="EM1110" s="500"/>
      <c r="EN1110" s="500"/>
      <c r="EO1110" s="500"/>
      <c r="EP1110" s="500"/>
      <c r="EQ1110" s="500"/>
      <c r="ER1110" s="500"/>
      <c r="ES1110" s="500"/>
      <c r="ET1110" s="500"/>
      <c r="EU1110" s="500"/>
      <c r="EV1110" s="500"/>
      <c r="EW1110" s="500"/>
      <c r="EX1110" s="500"/>
      <c r="EY1110" s="500"/>
      <c r="EZ1110" s="500"/>
      <c r="FA1110" s="500"/>
      <c r="FB1110" s="500"/>
    </row>
    <row r="1111" spans="1:159" hidden="1" outlineLevel="1">
      <c r="A1111" s="36"/>
      <c r="B1111" s="36"/>
      <c r="C1111" s="36"/>
      <c r="D1111" s="36"/>
      <c r="E1111" s="36"/>
      <c r="F1111" s="36"/>
      <c r="G1111" s="36"/>
      <c r="H1111" s="36"/>
      <c r="I1111" s="36"/>
      <c r="J1111" s="36"/>
      <c r="K1111" s="36"/>
      <c r="L1111" s="36"/>
      <c r="M1111" s="36"/>
      <c r="N1111" s="36"/>
      <c r="O1111" s="36"/>
      <c r="P1111" s="36"/>
      <c r="Q1111" s="36"/>
      <c r="R1111" s="36"/>
      <c r="S1111" s="36"/>
      <c r="T1111" s="36"/>
      <c r="U1111" s="36"/>
      <c r="EY1111" s="261"/>
      <c r="FB1111" s="261"/>
    </row>
    <row r="1112" spans="1:159" hidden="1" outlineLevel="1">
      <c r="A1112" s="885" t="s">
        <v>2389</v>
      </c>
      <c r="B1112" s="286" t="s">
        <v>39</v>
      </c>
      <c r="C1112" s="36"/>
      <c r="D1112" s="36"/>
      <c r="E1112" s="288" t="s">
        <v>790</v>
      </c>
      <c r="F1112" s="288" t="s">
        <v>796</v>
      </c>
      <c r="G1112" s="36"/>
      <c r="H1112" s="36"/>
      <c r="I1112" s="36"/>
      <c r="J1112" s="36"/>
      <c r="K1112" s="36"/>
      <c r="L1112" s="36"/>
      <c r="M1112" s="36"/>
      <c r="N1112" s="36"/>
      <c r="O1112" s="36"/>
      <c r="P1112" s="36"/>
      <c r="Q1112" s="36"/>
      <c r="R1112" s="36"/>
      <c r="S1112" s="36"/>
      <c r="T1112" s="36"/>
      <c r="U1112" s="36"/>
      <c r="EY1112" s="261"/>
      <c r="FB1112" s="261"/>
    </row>
    <row r="1113" spans="1:159" ht="5.0999999999999996" hidden="1" customHeight="1" outlineLevel="1">
      <c r="A1113" s="206"/>
      <c r="B1113" s="207"/>
      <c r="C1113" s="207"/>
      <c r="D1113" s="208"/>
      <c r="E1113" s="349"/>
      <c r="F1113" s="272"/>
      <c r="G1113" s="36"/>
      <c r="H1113" s="36"/>
      <c r="I1113" s="36"/>
      <c r="J1113" s="36"/>
      <c r="K1113" s="36"/>
      <c r="L1113" s="36"/>
      <c r="M1113" s="36"/>
      <c r="N1113" s="36"/>
      <c r="P1113" s="36"/>
      <c r="Q1113" s="36"/>
      <c r="R1113" s="36"/>
      <c r="S1113" s="36"/>
      <c r="T1113" s="36"/>
      <c r="U1113" s="36"/>
      <c r="EY1113" s="261"/>
      <c r="FB1113" s="261"/>
    </row>
    <row r="1114" spans="1:159" hidden="1" outlineLevel="1">
      <c r="A1114" s="36">
        <v>1</v>
      </c>
      <c r="B1114" s="990" t="s">
        <v>2390</v>
      </c>
      <c r="C1114" s="982"/>
      <c r="D1114" s="983"/>
      <c r="E1114" s="479" t="s">
        <v>2395</v>
      </c>
      <c r="F1114" s="480"/>
      <c r="G1114" s="36"/>
      <c r="H1114" s="36"/>
      <c r="I1114" s="36"/>
      <c r="J1114" s="36"/>
      <c r="K1114" s="36"/>
      <c r="L1114" s="36"/>
      <c r="M1114" s="36"/>
      <c r="N1114" s="36"/>
      <c r="O1114" s="36"/>
      <c r="P1114" s="36"/>
      <c r="Q1114" s="36"/>
      <c r="R1114" s="36"/>
      <c r="S1114" s="36"/>
      <c r="T1114" s="36"/>
      <c r="U1114" s="36"/>
      <c r="EY1114" s="261"/>
      <c r="FB1114" s="261"/>
    </row>
    <row r="1115" spans="1:159" hidden="1" outlineLevel="1">
      <c r="A1115" s="36">
        <v>2</v>
      </c>
      <c r="B1115" s="990" t="s">
        <v>2391</v>
      </c>
      <c r="C1115" s="982"/>
      <c r="D1115" s="983"/>
      <c r="E1115" s="479" t="s">
        <v>2396</v>
      </c>
      <c r="F1115" s="480"/>
      <c r="G1115" s="36"/>
      <c r="H1115" s="36"/>
      <c r="I1115" s="36"/>
      <c r="J1115" s="36"/>
      <c r="K1115" s="36"/>
      <c r="L1115" s="36"/>
      <c r="M1115" s="36"/>
      <c r="N1115" s="36"/>
      <c r="O1115" s="36"/>
      <c r="P1115" s="36"/>
      <c r="Q1115" s="36"/>
      <c r="R1115" s="36"/>
      <c r="S1115" s="36"/>
      <c r="T1115" s="36"/>
      <c r="U1115" s="36"/>
      <c r="EY1115" s="261"/>
      <c r="FB1115" s="261"/>
    </row>
    <row r="1116" spans="1:159" hidden="1" outlineLevel="1">
      <c r="A1116" s="36">
        <v>3</v>
      </c>
      <c r="B1116" s="990" t="s">
        <v>2392</v>
      </c>
      <c r="C1116" s="982"/>
      <c r="D1116" s="983"/>
      <c r="E1116" s="479" t="s">
        <v>2397</v>
      </c>
      <c r="F1116" s="480"/>
      <c r="G1116" s="36"/>
      <c r="H1116" s="36"/>
      <c r="I1116" s="36"/>
      <c r="J1116" s="36"/>
      <c r="K1116" s="36"/>
      <c r="L1116" s="36"/>
      <c r="M1116" s="36"/>
      <c r="N1116" s="36"/>
      <c r="O1116" s="36"/>
      <c r="P1116" s="36"/>
      <c r="Q1116" s="36"/>
      <c r="R1116" s="36"/>
      <c r="S1116" s="36"/>
      <c r="T1116" s="36"/>
      <c r="U1116" s="36"/>
      <c r="EY1116" s="261"/>
      <c r="FB1116" s="261"/>
    </row>
    <row r="1117" spans="1:159" hidden="1" outlineLevel="1">
      <c r="A1117" s="36">
        <v>4</v>
      </c>
      <c r="B1117" s="990" t="s">
        <v>2393</v>
      </c>
      <c r="C1117" s="982"/>
      <c r="D1117" s="983"/>
      <c r="E1117" s="479" t="s">
        <v>2398</v>
      </c>
      <c r="F1117" s="480"/>
      <c r="G1117" s="36"/>
      <c r="H1117" s="36"/>
      <c r="I1117" s="36"/>
      <c r="J1117" s="36"/>
      <c r="K1117" s="36"/>
      <c r="L1117" s="36"/>
      <c r="M1117" s="36"/>
      <c r="N1117" s="36"/>
      <c r="O1117" s="36"/>
      <c r="P1117" s="36"/>
      <c r="Q1117" s="36"/>
      <c r="R1117" s="36"/>
      <c r="S1117" s="36"/>
      <c r="T1117" s="36"/>
      <c r="U1117" s="36"/>
      <c r="EY1117" s="261"/>
      <c r="FB1117" s="261"/>
    </row>
    <row r="1118" spans="1:159" hidden="1" outlineLevel="1">
      <c r="A1118" s="36">
        <v>5</v>
      </c>
      <c r="B1118" s="990" t="s">
        <v>2394</v>
      </c>
      <c r="C1118" s="982"/>
      <c r="D1118" s="983"/>
      <c r="E1118" s="479" t="s">
        <v>2399</v>
      </c>
      <c r="F1118" s="480"/>
      <c r="G1118" s="36"/>
      <c r="H1118" s="36"/>
      <c r="I1118" s="36"/>
      <c r="J1118" s="36"/>
      <c r="K1118" s="36"/>
      <c r="L1118" s="36"/>
      <c r="M1118" s="36"/>
      <c r="N1118" s="36"/>
      <c r="O1118" s="36"/>
      <c r="P1118" s="36"/>
      <c r="Q1118" s="36"/>
      <c r="R1118" s="36"/>
      <c r="S1118" s="36"/>
      <c r="T1118" s="36"/>
      <c r="U1118" s="36"/>
      <c r="EY1118" s="261"/>
      <c r="FB1118" s="261"/>
    </row>
    <row r="1119" spans="1:159" ht="5.0999999999999996" hidden="1" customHeight="1" outlineLevel="1">
      <c r="A1119" s="206"/>
      <c r="B1119" s="207"/>
      <c r="C1119" s="207"/>
      <c r="D1119" s="208"/>
      <c r="E1119" s="208"/>
      <c r="F1119" s="272"/>
      <c r="G1119" s="36"/>
      <c r="H1119" s="36"/>
      <c r="I1119" s="36"/>
      <c r="J1119" s="36"/>
      <c r="K1119" s="36"/>
      <c r="L1119" s="36"/>
      <c r="M1119" s="36"/>
      <c r="N1119" s="36"/>
      <c r="P1119" s="36"/>
      <c r="Q1119" s="36"/>
      <c r="R1119" s="36"/>
      <c r="S1119" s="36"/>
      <c r="T1119" s="36"/>
      <c r="U1119" s="36"/>
      <c r="EY1119" s="261"/>
      <c r="FB1119" s="261"/>
    </row>
    <row r="1120" spans="1:159" hidden="1" outlineLevel="1">
      <c r="A1120" s="314">
        <f>COUNTA(UC1List)</f>
        <v>5</v>
      </c>
      <c r="B1120" s="36"/>
      <c r="C1120" s="36"/>
      <c r="D1120" s="36"/>
      <c r="E1120" s="50" t="s">
        <v>2400</v>
      </c>
      <c r="F1120" s="36"/>
      <c r="G1120" s="46"/>
      <c r="H1120" s="36"/>
      <c r="I1120" s="36"/>
      <c r="J1120" s="36"/>
      <c r="K1120" s="36"/>
      <c r="L1120" s="36"/>
      <c r="M1120" s="36"/>
      <c r="N1120" s="36"/>
      <c r="O1120" s="36"/>
      <c r="P1120" s="36"/>
      <c r="Q1120" s="36"/>
      <c r="R1120" s="36"/>
      <c r="S1120" s="36"/>
      <c r="T1120" s="36"/>
      <c r="U1120" s="36"/>
      <c r="EY1120" s="261"/>
      <c r="FB1120" s="261"/>
    </row>
    <row r="1121" spans="1:158" collapsed="1">
      <c r="A1121" s="46"/>
      <c r="B1121" s="36"/>
      <c r="C1121" s="36"/>
      <c r="D1121" s="36"/>
      <c r="E1121" s="36"/>
      <c r="F1121" s="36"/>
      <c r="G1121" s="36"/>
      <c r="H1121" s="36"/>
      <c r="I1121" s="36"/>
      <c r="J1121" s="36"/>
      <c r="K1121" s="36"/>
      <c r="L1121" s="36"/>
      <c r="M1121" s="36"/>
      <c r="N1121" s="36"/>
      <c r="O1121" s="36"/>
      <c r="P1121" s="36"/>
      <c r="Q1121" s="36"/>
      <c r="R1121" s="36"/>
      <c r="S1121" s="36"/>
      <c r="T1121" s="36"/>
      <c r="U1121" s="36"/>
      <c r="EY1121" s="261"/>
      <c r="FB1121" s="261"/>
    </row>
    <row r="1122" spans="1:158" collapsed="1">
      <c r="A1122" s="498" t="s">
        <v>2413</v>
      </c>
      <c r="B1122" s="499"/>
      <c r="C1122" s="499"/>
      <c r="D1122" s="499"/>
      <c r="E1122" s="499"/>
      <c r="F1122" s="499"/>
      <c r="G1122" s="499"/>
      <c r="H1122" s="499"/>
      <c r="I1122" s="499"/>
      <c r="J1122" s="499"/>
      <c r="K1122" s="499"/>
      <c r="L1122" s="499"/>
      <c r="M1122" s="499"/>
      <c r="N1122" s="500"/>
      <c r="O1122" s="500"/>
      <c r="P1122" s="500"/>
      <c r="Q1122" s="500"/>
      <c r="R1122" s="500"/>
      <c r="S1122" s="500"/>
      <c r="T1122" s="500"/>
      <c r="U1122" s="500"/>
      <c r="V1122" s="500"/>
      <c r="W1122" s="500"/>
      <c r="X1122" s="500"/>
      <c r="Y1122" s="500"/>
      <c r="Z1122" s="500"/>
      <c r="AA1122" s="500"/>
      <c r="AB1122" s="500"/>
      <c r="AC1122" s="500"/>
      <c r="AD1122" s="500"/>
      <c r="AE1122" s="500"/>
      <c r="AF1122" s="500"/>
      <c r="AG1122" s="500"/>
      <c r="AH1122" s="500"/>
      <c r="AI1122" s="500"/>
      <c r="AJ1122" s="500"/>
      <c r="AK1122" s="500"/>
      <c r="AL1122" s="500"/>
      <c r="AM1122" s="500"/>
      <c r="AN1122" s="500"/>
      <c r="AO1122" s="500"/>
      <c r="AP1122" s="500"/>
      <c r="AQ1122" s="500"/>
      <c r="AR1122" s="500"/>
      <c r="AS1122" s="500"/>
      <c r="AT1122" s="500"/>
      <c r="AU1122" s="500"/>
      <c r="AV1122" s="500"/>
      <c r="AW1122" s="500"/>
      <c r="AX1122" s="500"/>
      <c r="AY1122" s="500"/>
      <c r="AZ1122" s="500"/>
      <c r="BA1122" s="500"/>
      <c r="BB1122" s="500"/>
      <c r="BC1122" s="500"/>
      <c r="BD1122" s="500"/>
      <c r="BE1122" s="500"/>
      <c r="BF1122" s="500"/>
      <c r="BG1122" s="500"/>
      <c r="BH1122" s="500"/>
      <c r="BI1122" s="500"/>
      <c r="BJ1122" s="500"/>
      <c r="BK1122" s="500"/>
      <c r="BL1122" s="500"/>
      <c r="BM1122" s="500"/>
      <c r="BN1122" s="500"/>
      <c r="BO1122" s="500"/>
      <c r="BP1122" s="500"/>
      <c r="BQ1122" s="500"/>
      <c r="BR1122" s="500"/>
      <c r="BS1122" s="500"/>
      <c r="BT1122" s="500"/>
      <c r="BU1122" s="500"/>
      <c r="BV1122" s="500"/>
      <c r="BW1122" s="500"/>
      <c r="BX1122" s="500"/>
      <c r="BY1122" s="500"/>
      <c r="BZ1122" s="500"/>
      <c r="CA1122" s="500"/>
      <c r="CB1122" s="500"/>
      <c r="CC1122" s="500"/>
      <c r="CD1122" s="500"/>
      <c r="CE1122" s="500"/>
      <c r="CF1122" s="500"/>
      <c r="CG1122" s="500"/>
      <c r="CH1122" s="500"/>
      <c r="CI1122" s="500"/>
      <c r="CJ1122" s="500"/>
      <c r="CK1122" s="500"/>
      <c r="CL1122" s="500"/>
      <c r="CM1122" s="500"/>
      <c r="CN1122" s="500"/>
      <c r="CO1122" s="500"/>
      <c r="CP1122" s="500"/>
      <c r="CQ1122" s="500"/>
      <c r="CR1122" s="500"/>
      <c r="CS1122" s="500"/>
      <c r="CT1122" s="500"/>
      <c r="CU1122" s="500"/>
      <c r="CV1122" s="500"/>
      <c r="CW1122" s="500"/>
      <c r="CX1122" s="500"/>
      <c r="CY1122" s="500"/>
      <c r="CZ1122" s="500"/>
      <c r="DA1122" s="500"/>
      <c r="DB1122" s="500"/>
      <c r="DC1122" s="500"/>
      <c r="DD1122" s="500"/>
      <c r="DE1122" s="500"/>
      <c r="DF1122" s="500"/>
      <c r="DG1122" s="500"/>
      <c r="DH1122" s="500"/>
      <c r="DI1122" s="500"/>
      <c r="DJ1122" s="500"/>
      <c r="DK1122" s="500"/>
      <c r="DL1122" s="500"/>
      <c r="DM1122" s="500"/>
      <c r="DN1122" s="500"/>
      <c r="DO1122" s="500"/>
      <c r="DP1122" s="500"/>
      <c r="DQ1122" s="500"/>
      <c r="DR1122" s="500"/>
      <c r="DS1122" s="500"/>
      <c r="DT1122" s="500"/>
      <c r="DU1122" s="500"/>
      <c r="DV1122" s="500"/>
      <c r="DW1122" s="500"/>
      <c r="DX1122" s="500"/>
      <c r="DY1122" s="500"/>
      <c r="DZ1122" s="500"/>
      <c r="EA1122" s="500"/>
      <c r="EB1122" s="500"/>
      <c r="EC1122" s="500"/>
      <c r="ED1122" s="500"/>
      <c r="EE1122" s="500"/>
      <c r="EF1122" s="500"/>
      <c r="EG1122" s="500"/>
      <c r="EH1122" s="500"/>
      <c r="EI1122" s="500"/>
      <c r="EJ1122" s="500"/>
      <c r="EK1122" s="500"/>
      <c r="EL1122" s="500"/>
      <c r="EM1122" s="500"/>
      <c r="EN1122" s="500"/>
      <c r="EO1122" s="500"/>
      <c r="EP1122" s="500"/>
      <c r="EQ1122" s="500"/>
      <c r="ER1122" s="500"/>
      <c r="ES1122" s="500"/>
      <c r="ET1122" s="500"/>
      <c r="EU1122" s="500"/>
      <c r="EV1122" s="500"/>
      <c r="EW1122" s="500"/>
      <c r="EX1122" s="500"/>
      <c r="EY1122" s="500"/>
      <c r="EZ1122" s="500"/>
      <c r="FA1122" s="500"/>
      <c r="FB1122" s="500"/>
    </row>
    <row r="1123" spans="1:158" hidden="1" outlineLevel="1">
      <c r="A1123" s="36"/>
      <c r="B1123" s="36"/>
      <c r="C1123" s="36"/>
      <c r="D1123" s="36"/>
      <c r="E1123" s="36"/>
      <c r="F1123" s="36"/>
      <c r="G1123" s="36"/>
      <c r="H1123" s="36"/>
      <c r="I1123" s="36"/>
      <c r="J1123" s="36"/>
      <c r="K1123" s="36"/>
      <c r="L1123" s="36"/>
      <c r="M1123" s="36"/>
      <c r="N1123" s="36"/>
      <c r="O1123" s="36"/>
      <c r="P1123" s="36"/>
      <c r="Q1123" s="36"/>
      <c r="R1123" s="36"/>
      <c r="S1123" s="36"/>
      <c r="T1123" s="36"/>
      <c r="U1123" s="36"/>
      <c r="EY1123" s="261"/>
      <c r="FB1123" s="261"/>
    </row>
    <row r="1124" spans="1:158" hidden="1" outlineLevel="1">
      <c r="A1124" s="885" t="s">
        <v>2413</v>
      </c>
      <c r="B1124" s="286" t="s">
        <v>39</v>
      </c>
      <c r="C1124" s="36"/>
      <c r="D1124" s="36"/>
      <c r="E1124" s="288" t="s">
        <v>790</v>
      </c>
      <c r="F1124" s="288" t="s">
        <v>796</v>
      </c>
      <c r="G1124" s="36"/>
      <c r="H1124" s="36"/>
      <c r="I1124" s="36"/>
      <c r="J1124" s="36"/>
      <c r="K1124" s="36"/>
      <c r="L1124" s="36"/>
      <c r="M1124" s="36"/>
      <c r="N1124" s="36"/>
      <c r="O1124" s="36"/>
      <c r="P1124" s="36"/>
      <c r="Q1124" s="36"/>
      <c r="R1124" s="36"/>
      <c r="S1124" s="36"/>
      <c r="T1124" s="36"/>
      <c r="U1124" s="36"/>
      <c r="EY1124" s="261"/>
      <c r="FB1124" s="261"/>
    </row>
    <row r="1125" spans="1:158" ht="5.0999999999999996" hidden="1" customHeight="1" outlineLevel="1">
      <c r="A1125" s="206"/>
      <c r="B1125" s="207"/>
      <c r="C1125" s="207"/>
      <c r="D1125" s="208"/>
      <c r="E1125" s="349"/>
      <c r="F1125" s="272"/>
      <c r="G1125" s="36"/>
      <c r="H1125" s="36"/>
      <c r="I1125" s="36"/>
      <c r="J1125" s="36"/>
      <c r="K1125" s="36"/>
      <c r="L1125" s="36"/>
      <c r="M1125" s="36"/>
      <c r="N1125" s="36"/>
      <c r="P1125" s="36"/>
      <c r="Q1125" s="36"/>
      <c r="R1125" s="36"/>
      <c r="S1125" s="36"/>
      <c r="T1125" s="36"/>
      <c r="U1125" s="36"/>
      <c r="EY1125" s="261"/>
      <c r="FB1125" s="261"/>
    </row>
    <row r="1126" spans="1:158" hidden="1" outlineLevel="1">
      <c r="A1126" s="36">
        <v>1</v>
      </c>
      <c r="B1126" s="990" t="s">
        <v>2390</v>
      </c>
      <c r="C1126" s="982"/>
      <c r="D1126" s="983"/>
      <c r="E1126" s="479" t="s">
        <v>2408</v>
      </c>
      <c r="F1126" s="480"/>
      <c r="G1126" s="36"/>
      <c r="H1126" s="36"/>
      <c r="I1126" s="36"/>
      <c r="J1126" s="36"/>
      <c r="K1126" s="36"/>
      <c r="L1126" s="36"/>
      <c r="M1126" s="36"/>
      <c r="N1126" s="36"/>
      <c r="O1126" s="36"/>
      <c r="P1126" s="36"/>
      <c r="Q1126" s="36"/>
      <c r="R1126" s="36"/>
      <c r="S1126" s="36"/>
      <c r="T1126" s="36"/>
      <c r="U1126" s="36"/>
      <c r="EY1126" s="261"/>
      <c r="FB1126" s="261"/>
    </row>
    <row r="1127" spans="1:158" hidden="1" outlineLevel="1">
      <c r="A1127" s="36">
        <v>2</v>
      </c>
      <c r="B1127" s="990" t="s">
        <v>2391</v>
      </c>
      <c r="C1127" s="982"/>
      <c r="D1127" s="983"/>
      <c r="E1127" s="479" t="s">
        <v>2409</v>
      </c>
      <c r="F1127" s="480"/>
      <c r="G1127" s="36"/>
      <c r="H1127" s="36"/>
      <c r="I1127" s="36"/>
      <c r="J1127" s="36"/>
      <c r="K1127" s="36"/>
      <c r="L1127" s="36"/>
      <c r="M1127" s="36"/>
      <c r="N1127" s="36"/>
      <c r="O1127" s="36"/>
      <c r="P1127" s="36"/>
      <c r="Q1127" s="36"/>
      <c r="R1127" s="36"/>
      <c r="S1127" s="36"/>
      <c r="T1127" s="36"/>
      <c r="U1127" s="36"/>
      <c r="EY1127" s="261"/>
      <c r="FB1127" s="261"/>
    </row>
    <row r="1128" spans="1:158" hidden="1" outlineLevel="1">
      <c r="A1128" s="36">
        <v>3</v>
      </c>
      <c r="B1128" s="990" t="s">
        <v>2392</v>
      </c>
      <c r="C1128" s="982"/>
      <c r="D1128" s="983"/>
      <c r="E1128" s="479" t="s">
        <v>2410</v>
      </c>
      <c r="F1128" s="480"/>
      <c r="G1128" s="36"/>
      <c r="H1128" s="36"/>
      <c r="I1128" s="36"/>
      <c r="J1128" s="36"/>
      <c r="K1128" s="36"/>
      <c r="L1128" s="36"/>
      <c r="M1128" s="36"/>
      <c r="N1128" s="36"/>
      <c r="O1128" s="36"/>
      <c r="P1128" s="36"/>
      <c r="Q1128" s="36"/>
      <c r="R1128" s="36"/>
      <c r="S1128" s="36"/>
      <c r="T1128" s="36"/>
      <c r="U1128" s="36"/>
      <c r="EY1128" s="261"/>
      <c r="FB1128" s="261"/>
    </row>
    <row r="1129" spans="1:158" hidden="1" outlineLevel="1">
      <c r="A1129" s="36">
        <v>4</v>
      </c>
      <c r="B1129" s="990" t="s">
        <v>2393</v>
      </c>
      <c r="C1129" s="982"/>
      <c r="D1129" s="983"/>
      <c r="E1129" s="479" t="s">
        <v>2411</v>
      </c>
      <c r="F1129" s="480"/>
      <c r="G1129" s="36"/>
      <c r="H1129" s="36"/>
      <c r="I1129" s="36"/>
      <c r="J1129" s="36"/>
      <c r="K1129" s="36"/>
      <c r="L1129" s="36"/>
      <c r="M1129" s="36"/>
      <c r="N1129" s="36"/>
      <c r="O1129" s="36"/>
      <c r="P1129" s="36"/>
      <c r="Q1129" s="36"/>
      <c r="R1129" s="36"/>
      <c r="S1129" s="36"/>
      <c r="T1129" s="36"/>
      <c r="U1129" s="36"/>
      <c r="EY1129" s="261"/>
      <c r="FB1129" s="261"/>
    </row>
    <row r="1130" spans="1:158" hidden="1" outlineLevel="1">
      <c r="A1130" s="36">
        <v>5</v>
      </c>
      <c r="B1130" s="990" t="s">
        <v>2394</v>
      </c>
      <c r="C1130" s="982"/>
      <c r="D1130" s="983"/>
      <c r="E1130" s="479" t="s">
        <v>2412</v>
      </c>
      <c r="F1130" s="480"/>
      <c r="G1130" s="36"/>
      <c r="H1130" s="36"/>
      <c r="I1130" s="36"/>
      <c r="J1130" s="36"/>
      <c r="K1130" s="36"/>
      <c r="L1130" s="36"/>
      <c r="M1130" s="36"/>
      <c r="N1130" s="36"/>
      <c r="O1130" s="36"/>
      <c r="P1130" s="36"/>
      <c r="Q1130" s="36"/>
      <c r="R1130" s="36"/>
      <c r="S1130" s="36"/>
      <c r="T1130" s="36"/>
      <c r="U1130" s="36"/>
      <c r="EY1130" s="261"/>
      <c r="FB1130" s="261"/>
    </row>
    <row r="1131" spans="1:158" ht="5.0999999999999996" hidden="1" customHeight="1" outlineLevel="1">
      <c r="A1131" s="206"/>
      <c r="B1131" s="207"/>
      <c r="C1131" s="207"/>
      <c r="D1131" s="208"/>
      <c r="E1131" s="208"/>
      <c r="F1131" s="272"/>
      <c r="G1131" s="36"/>
      <c r="H1131" s="36"/>
      <c r="I1131" s="36"/>
      <c r="J1131" s="36"/>
      <c r="K1131" s="36"/>
      <c r="L1131" s="36"/>
      <c r="M1131" s="36"/>
      <c r="N1131" s="36"/>
      <c r="P1131" s="36"/>
      <c r="Q1131" s="36"/>
      <c r="R1131" s="36"/>
      <c r="S1131" s="36"/>
      <c r="T1131" s="36"/>
      <c r="U1131" s="36"/>
      <c r="EY1131" s="261"/>
      <c r="FB1131" s="261"/>
    </row>
    <row r="1132" spans="1:158" hidden="1" outlineLevel="1">
      <c r="A1132" s="314">
        <f>COUNTA(UC2List)</f>
        <v>5</v>
      </c>
      <c r="B1132" s="36"/>
      <c r="C1132" s="36"/>
      <c r="D1132" s="36"/>
      <c r="E1132" s="50" t="s">
        <v>2414</v>
      </c>
      <c r="F1132" s="36"/>
      <c r="G1132" s="46"/>
      <c r="H1132" s="36"/>
      <c r="I1132" s="36"/>
      <c r="J1132" s="36"/>
      <c r="K1132" s="36"/>
      <c r="L1132" s="36"/>
      <c r="M1132" s="36"/>
      <c r="N1132" s="36"/>
      <c r="O1132" s="36"/>
      <c r="P1132" s="36"/>
      <c r="Q1132" s="36"/>
      <c r="R1132" s="36"/>
      <c r="S1132" s="36"/>
      <c r="T1132" s="36"/>
      <c r="U1132" s="36"/>
      <c r="EY1132" s="261"/>
      <c r="FB1132" s="261"/>
    </row>
    <row r="1133" spans="1:158">
      <c r="EY1133" s="261"/>
      <c r="FB1133" s="261"/>
    </row>
    <row r="1134" spans="1:158" collapsed="1">
      <c r="A1134" s="498" t="s">
        <v>2401</v>
      </c>
      <c r="B1134" s="499"/>
      <c r="C1134" s="499"/>
      <c r="D1134" s="499"/>
      <c r="E1134" s="499"/>
      <c r="F1134" s="499"/>
      <c r="G1134" s="499"/>
      <c r="H1134" s="499"/>
      <c r="I1134" s="499"/>
      <c r="J1134" s="499"/>
      <c r="K1134" s="499"/>
      <c r="L1134" s="499"/>
      <c r="M1134" s="499"/>
      <c r="N1134" s="500"/>
      <c r="O1134" s="500"/>
      <c r="P1134" s="500"/>
      <c r="Q1134" s="500"/>
      <c r="R1134" s="500"/>
      <c r="S1134" s="500"/>
      <c r="T1134" s="500"/>
      <c r="U1134" s="500"/>
      <c r="V1134" s="500"/>
      <c r="W1134" s="500"/>
      <c r="X1134" s="500"/>
      <c r="Y1134" s="500"/>
      <c r="Z1134" s="500"/>
      <c r="AA1134" s="500"/>
      <c r="AB1134" s="500"/>
      <c r="AC1134" s="500"/>
      <c r="AD1134" s="500"/>
      <c r="AE1134" s="500"/>
      <c r="AF1134" s="500"/>
      <c r="AG1134" s="500"/>
      <c r="AH1134" s="500"/>
      <c r="AI1134" s="500"/>
      <c r="AJ1134" s="500"/>
      <c r="AK1134" s="500"/>
      <c r="AL1134" s="500"/>
      <c r="AM1134" s="500"/>
      <c r="AN1134" s="500"/>
      <c r="AO1134" s="500"/>
      <c r="AP1134" s="500"/>
      <c r="AQ1134" s="500"/>
      <c r="AR1134" s="500"/>
      <c r="AS1134" s="500"/>
      <c r="AT1134" s="500"/>
      <c r="AU1134" s="500"/>
      <c r="AV1134" s="500"/>
      <c r="AW1134" s="500"/>
      <c r="AX1134" s="500"/>
      <c r="AY1134" s="500"/>
      <c r="AZ1134" s="500"/>
      <c r="BA1134" s="500"/>
      <c r="BB1134" s="500"/>
      <c r="BC1134" s="500"/>
      <c r="BD1134" s="500"/>
      <c r="BE1134" s="500"/>
      <c r="BF1134" s="500"/>
      <c r="BG1134" s="500"/>
      <c r="BH1134" s="500"/>
      <c r="BI1134" s="500"/>
      <c r="BJ1134" s="500"/>
      <c r="BK1134" s="500"/>
      <c r="BL1134" s="500"/>
      <c r="BM1134" s="500"/>
      <c r="BN1134" s="500"/>
      <c r="BO1134" s="500"/>
      <c r="BP1134" s="500"/>
      <c r="BQ1134" s="500"/>
      <c r="BR1134" s="500"/>
      <c r="BS1134" s="500"/>
      <c r="BT1134" s="500"/>
      <c r="BU1134" s="500"/>
      <c r="BV1134" s="500"/>
      <c r="BW1134" s="500"/>
      <c r="BX1134" s="500"/>
      <c r="BY1134" s="500"/>
      <c r="BZ1134" s="500"/>
      <c r="CA1134" s="500"/>
      <c r="CB1134" s="500"/>
      <c r="CC1134" s="500"/>
      <c r="CD1134" s="500"/>
      <c r="CE1134" s="500"/>
      <c r="CF1134" s="500"/>
      <c r="CG1134" s="500"/>
      <c r="CH1134" s="500"/>
      <c r="CI1134" s="500"/>
      <c r="CJ1134" s="500"/>
      <c r="CK1134" s="500"/>
      <c r="CL1134" s="500"/>
      <c r="CM1134" s="500"/>
      <c r="CN1134" s="500"/>
      <c r="CO1134" s="500"/>
      <c r="CP1134" s="500"/>
      <c r="CQ1134" s="500"/>
      <c r="CR1134" s="500"/>
      <c r="CS1134" s="500"/>
      <c r="CT1134" s="500"/>
      <c r="CU1134" s="500"/>
      <c r="CV1134" s="500"/>
      <c r="CW1134" s="500"/>
      <c r="CX1134" s="500"/>
      <c r="CY1134" s="500"/>
      <c r="CZ1134" s="500"/>
      <c r="DA1134" s="500"/>
      <c r="DB1134" s="500"/>
      <c r="DC1134" s="500"/>
      <c r="DD1134" s="500"/>
      <c r="DE1134" s="500"/>
      <c r="DF1134" s="500"/>
      <c r="DG1134" s="500"/>
      <c r="DH1134" s="500"/>
      <c r="DI1134" s="500"/>
      <c r="DJ1134" s="500"/>
      <c r="DK1134" s="500"/>
      <c r="DL1134" s="500"/>
      <c r="DM1134" s="500"/>
      <c r="DN1134" s="500"/>
      <c r="DO1134" s="500"/>
      <c r="DP1134" s="500"/>
      <c r="DQ1134" s="500"/>
      <c r="DR1134" s="500"/>
      <c r="DS1134" s="500"/>
      <c r="DT1134" s="500"/>
      <c r="DU1134" s="500"/>
      <c r="DV1134" s="500"/>
      <c r="DW1134" s="500"/>
      <c r="DX1134" s="500"/>
      <c r="DY1134" s="500"/>
      <c r="DZ1134" s="500"/>
      <c r="EA1134" s="500"/>
      <c r="EB1134" s="500"/>
      <c r="EC1134" s="500"/>
      <c r="ED1134" s="500"/>
      <c r="EE1134" s="500"/>
      <c r="EF1134" s="500"/>
      <c r="EG1134" s="500"/>
      <c r="EH1134" s="500"/>
      <c r="EI1134" s="500"/>
      <c r="EJ1134" s="500"/>
      <c r="EK1134" s="500"/>
      <c r="EL1134" s="500"/>
      <c r="EM1134" s="500"/>
      <c r="EN1134" s="500"/>
      <c r="EO1134" s="500"/>
      <c r="EP1134" s="500"/>
      <c r="EQ1134" s="500"/>
      <c r="ER1134" s="500"/>
      <c r="ES1134" s="500"/>
      <c r="ET1134" s="500"/>
      <c r="EU1134" s="500"/>
      <c r="EV1134" s="500"/>
      <c r="EW1134" s="500"/>
      <c r="EX1134" s="500"/>
      <c r="EY1134" s="500"/>
      <c r="EZ1134" s="500"/>
      <c r="FA1134" s="500"/>
      <c r="FB1134" s="500"/>
    </row>
    <row r="1135" spans="1:158" hidden="1" outlineLevel="1">
      <c r="A1135" s="36"/>
      <c r="B1135" s="36"/>
      <c r="C1135" s="36"/>
      <c r="D1135" s="36"/>
      <c r="E1135" s="36"/>
      <c r="F1135" s="36"/>
      <c r="G1135" s="36"/>
      <c r="H1135" s="36"/>
      <c r="I1135" s="36"/>
      <c r="J1135" s="36"/>
      <c r="K1135" s="36"/>
      <c r="L1135" s="36"/>
      <c r="M1135" s="36"/>
      <c r="N1135" s="36"/>
      <c r="O1135" s="36"/>
      <c r="P1135" s="36"/>
      <c r="Q1135" s="36"/>
      <c r="R1135" s="36"/>
      <c r="S1135" s="36"/>
      <c r="T1135" s="36"/>
      <c r="U1135" s="36"/>
      <c r="EY1135" s="261"/>
      <c r="FB1135" s="261"/>
    </row>
    <row r="1136" spans="1:158" hidden="1" outlineLevel="1">
      <c r="A1136" s="885" t="s">
        <v>2401</v>
      </c>
      <c r="B1136" s="286" t="s">
        <v>39</v>
      </c>
      <c r="C1136" s="36"/>
      <c r="D1136" s="36"/>
      <c r="E1136" s="288" t="s">
        <v>790</v>
      </c>
      <c r="F1136" s="288" t="s">
        <v>796</v>
      </c>
      <c r="G1136" s="36"/>
      <c r="H1136" s="36"/>
      <c r="I1136" s="36"/>
      <c r="J1136" s="36"/>
      <c r="K1136" s="36"/>
      <c r="L1136" s="36"/>
      <c r="M1136" s="36"/>
      <c r="N1136" s="36"/>
      <c r="O1136" s="36"/>
      <c r="P1136" s="36"/>
      <c r="Q1136" s="36"/>
      <c r="R1136" s="36"/>
      <c r="S1136" s="36"/>
      <c r="T1136" s="36"/>
      <c r="U1136" s="36"/>
      <c r="EY1136" s="261"/>
      <c r="FB1136" s="261"/>
    </row>
    <row r="1137" spans="1:163" ht="5.0999999999999996" hidden="1" customHeight="1" outlineLevel="1">
      <c r="A1137" s="206"/>
      <c r="B1137" s="207"/>
      <c r="C1137" s="207"/>
      <c r="D1137" s="208"/>
      <c r="E1137" s="349"/>
      <c r="F1137" s="272"/>
      <c r="G1137" s="36"/>
      <c r="H1137" s="36"/>
      <c r="I1137" s="36"/>
      <c r="J1137" s="36"/>
      <c r="K1137" s="36"/>
      <c r="L1137" s="36"/>
      <c r="M1137" s="36"/>
      <c r="N1137" s="36"/>
      <c r="P1137" s="36"/>
      <c r="Q1137" s="36"/>
      <c r="R1137" s="36"/>
      <c r="S1137" s="36"/>
      <c r="T1137" s="36"/>
      <c r="U1137" s="36"/>
      <c r="EY1137" s="261"/>
      <c r="FB1137" s="261"/>
    </row>
    <row r="1138" spans="1:163" hidden="1" outlineLevel="1">
      <c r="A1138" s="36">
        <v>1</v>
      </c>
      <c r="B1138" s="990" t="s">
        <v>2390</v>
      </c>
      <c r="C1138" s="982"/>
      <c r="D1138" s="983"/>
      <c r="E1138" s="479" t="s">
        <v>2402</v>
      </c>
      <c r="F1138" s="480"/>
      <c r="G1138" s="36"/>
      <c r="H1138" s="36"/>
      <c r="I1138" s="36"/>
      <c r="J1138" s="36"/>
      <c r="K1138" s="36"/>
      <c r="L1138" s="36"/>
      <c r="M1138" s="36"/>
      <c r="N1138" s="36"/>
      <c r="O1138" s="36"/>
      <c r="P1138" s="36"/>
      <c r="Q1138" s="36"/>
      <c r="R1138" s="36"/>
      <c r="S1138" s="36"/>
      <c r="T1138" s="36"/>
      <c r="U1138" s="36"/>
      <c r="EY1138" s="261"/>
      <c r="FB1138" s="261"/>
    </row>
    <row r="1139" spans="1:163" hidden="1" outlineLevel="1">
      <c r="A1139" s="36">
        <v>2</v>
      </c>
      <c r="B1139" s="990" t="s">
        <v>2391</v>
      </c>
      <c r="C1139" s="982"/>
      <c r="D1139" s="983"/>
      <c r="E1139" s="479" t="s">
        <v>2403</v>
      </c>
      <c r="F1139" s="480"/>
      <c r="G1139" s="36"/>
      <c r="H1139" s="36"/>
      <c r="I1139" s="36"/>
      <c r="J1139" s="36"/>
      <c r="K1139" s="36"/>
      <c r="L1139" s="36"/>
      <c r="M1139" s="36"/>
      <c r="N1139" s="36"/>
      <c r="O1139" s="36"/>
      <c r="P1139" s="36"/>
      <c r="Q1139" s="36"/>
      <c r="R1139" s="36"/>
      <c r="S1139" s="36"/>
      <c r="T1139" s="36"/>
      <c r="U1139" s="36"/>
      <c r="EY1139" s="261"/>
      <c r="FB1139" s="261"/>
    </row>
    <row r="1140" spans="1:163" hidden="1" outlineLevel="1">
      <c r="A1140" s="36">
        <v>3</v>
      </c>
      <c r="B1140" s="990" t="s">
        <v>2392</v>
      </c>
      <c r="C1140" s="982"/>
      <c r="D1140" s="983"/>
      <c r="E1140" s="479" t="s">
        <v>2404</v>
      </c>
      <c r="F1140" s="480"/>
      <c r="G1140" s="36"/>
      <c r="H1140" s="36"/>
      <c r="I1140" s="36"/>
      <c r="J1140" s="36"/>
      <c r="K1140" s="36"/>
      <c r="L1140" s="36"/>
      <c r="M1140" s="36"/>
      <c r="N1140" s="36"/>
      <c r="O1140" s="36"/>
      <c r="P1140" s="36"/>
      <c r="Q1140" s="36"/>
      <c r="R1140" s="36"/>
      <c r="S1140" s="36"/>
      <c r="T1140" s="36"/>
      <c r="U1140" s="36"/>
      <c r="EY1140" s="261"/>
      <c r="FB1140" s="261"/>
    </row>
    <row r="1141" spans="1:163" hidden="1" outlineLevel="1">
      <c r="A1141" s="36">
        <v>4</v>
      </c>
      <c r="B1141" s="990" t="s">
        <v>2393</v>
      </c>
      <c r="C1141" s="982"/>
      <c r="D1141" s="983"/>
      <c r="E1141" s="479" t="s">
        <v>2405</v>
      </c>
      <c r="F1141" s="480"/>
      <c r="G1141" s="36"/>
      <c r="H1141" s="36"/>
      <c r="I1141" s="36"/>
      <c r="J1141" s="36"/>
      <c r="K1141" s="36"/>
      <c r="L1141" s="36"/>
      <c r="M1141" s="36"/>
      <c r="N1141" s="36"/>
      <c r="O1141" s="36"/>
      <c r="P1141" s="36"/>
      <c r="Q1141" s="36"/>
      <c r="R1141" s="36"/>
      <c r="S1141" s="36"/>
      <c r="T1141" s="36"/>
      <c r="U1141" s="36"/>
      <c r="EY1141" s="261"/>
      <c r="FB1141" s="261"/>
    </row>
    <row r="1142" spans="1:163" hidden="1" outlineLevel="1">
      <c r="A1142" s="36">
        <v>5</v>
      </c>
      <c r="B1142" s="990" t="s">
        <v>2394</v>
      </c>
      <c r="C1142" s="982"/>
      <c r="D1142" s="983"/>
      <c r="E1142" s="479" t="s">
        <v>2406</v>
      </c>
      <c r="F1142" s="480"/>
      <c r="G1142" s="36"/>
      <c r="H1142" s="36"/>
      <c r="I1142" s="36"/>
      <c r="J1142" s="36"/>
      <c r="K1142" s="36"/>
      <c r="L1142" s="36"/>
      <c r="M1142" s="36"/>
      <c r="N1142" s="36"/>
      <c r="O1142" s="36"/>
      <c r="P1142" s="36"/>
      <c r="Q1142" s="36"/>
      <c r="R1142" s="36"/>
      <c r="S1142" s="36"/>
      <c r="T1142" s="36"/>
      <c r="U1142" s="36"/>
      <c r="EY1142" s="261"/>
      <c r="FB1142" s="261"/>
    </row>
    <row r="1143" spans="1:163" ht="5.0999999999999996" hidden="1" customHeight="1" outlineLevel="1">
      <c r="A1143" s="206"/>
      <c r="B1143" s="207"/>
      <c r="C1143" s="207"/>
      <c r="D1143" s="208"/>
      <c r="E1143" s="208"/>
      <c r="F1143" s="272"/>
      <c r="G1143" s="36"/>
      <c r="H1143" s="36"/>
      <c r="I1143" s="36"/>
      <c r="J1143" s="36"/>
      <c r="K1143" s="36"/>
      <c r="L1143" s="36"/>
      <c r="M1143" s="36"/>
      <c r="N1143" s="36"/>
      <c r="P1143" s="36"/>
      <c r="Q1143" s="36"/>
      <c r="R1143" s="36"/>
      <c r="S1143" s="36"/>
      <c r="T1143" s="36"/>
      <c r="U1143" s="36"/>
      <c r="EY1143" s="261"/>
      <c r="FB1143" s="261"/>
    </row>
    <row r="1144" spans="1:163" hidden="1" outlineLevel="1">
      <c r="A1144" s="314">
        <f>COUNTA(UC3List)</f>
        <v>5</v>
      </c>
      <c r="B1144" s="36"/>
      <c r="C1144" s="36"/>
      <c r="D1144" s="36"/>
      <c r="E1144" s="50" t="s">
        <v>2407</v>
      </c>
      <c r="F1144" s="36"/>
      <c r="G1144" s="46"/>
      <c r="H1144" s="36"/>
      <c r="I1144" s="36"/>
      <c r="J1144" s="36"/>
      <c r="K1144" s="36"/>
      <c r="L1144" s="36"/>
      <c r="M1144" s="36"/>
      <c r="N1144" s="36"/>
      <c r="O1144" s="36"/>
      <c r="P1144" s="36"/>
      <c r="Q1144" s="36"/>
      <c r="R1144" s="36"/>
      <c r="S1144" s="36"/>
      <c r="T1144" s="36"/>
      <c r="U1144" s="36"/>
      <c r="EY1144" s="261"/>
      <c r="FB1144" s="261"/>
    </row>
    <row r="1145" spans="1:163">
      <c r="EY1145" s="261"/>
      <c r="FB1145" s="261"/>
    </row>
    <row r="1146" spans="1:163" collapsed="1">
      <c r="A1146" s="33" t="s">
        <v>197</v>
      </c>
      <c r="B1146" s="33"/>
      <c r="C1146" s="33"/>
      <c r="D1146" s="33"/>
      <c r="E1146" s="33"/>
      <c r="F1146" s="34"/>
      <c r="G1146" s="33"/>
      <c r="H1146" s="33"/>
      <c r="I1146" s="33"/>
      <c r="J1146" s="33"/>
      <c r="K1146" s="33"/>
      <c r="L1146" s="33"/>
      <c r="M1146" s="33"/>
      <c r="N1146" s="34"/>
      <c r="O1146" s="34"/>
      <c r="P1146" s="34"/>
      <c r="Q1146" s="34"/>
      <c r="R1146" s="34"/>
      <c r="S1146" s="34"/>
      <c r="T1146" s="34"/>
      <c r="U1146" s="34"/>
      <c r="V1146" s="34"/>
      <c r="W1146" s="34"/>
      <c r="X1146" s="34"/>
      <c r="Y1146" s="34"/>
      <c r="Z1146" s="34"/>
      <c r="AA1146" s="34"/>
      <c r="AB1146" s="34"/>
      <c r="AC1146" s="34"/>
      <c r="AD1146" s="34"/>
      <c r="AE1146" s="34"/>
      <c r="AF1146" s="34"/>
      <c r="AG1146" s="34"/>
      <c r="AH1146" s="34"/>
      <c r="AI1146" s="34"/>
      <c r="AJ1146" s="34"/>
      <c r="AK1146" s="34"/>
      <c r="AL1146" s="34"/>
      <c r="AM1146" s="34"/>
      <c r="AN1146" s="34"/>
      <c r="AO1146" s="34"/>
      <c r="AP1146" s="34"/>
      <c r="AQ1146" s="34"/>
      <c r="AR1146" s="34"/>
      <c r="AS1146" s="34"/>
      <c r="AT1146" s="34"/>
      <c r="AU1146" s="34"/>
      <c r="AV1146" s="34"/>
      <c r="AW1146" s="34"/>
      <c r="AX1146" s="34"/>
      <c r="AY1146" s="34"/>
      <c r="AZ1146" s="34"/>
      <c r="BA1146" s="34"/>
      <c r="BB1146" s="34"/>
      <c r="BC1146" s="34"/>
      <c r="BD1146" s="34"/>
      <c r="BE1146" s="34"/>
      <c r="BF1146" s="34"/>
      <c r="BG1146" s="34"/>
      <c r="BH1146" s="34"/>
      <c r="BI1146" s="34"/>
      <c r="BJ1146" s="34"/>
      <c r="BK1146" s="34"/>
      <c r="BL1146" s="34"/>
      <c r="BM1146" s="34"/>
      <c r="BN1146" s="34"/>
      <c r="BO1146" s="34"/>
      <c r="BP1146" s="34"/>
      <c r="BQ1146" s="34"/>
      <c r="BR1146" s="34"/>
      <c r="BS1146" s="34"/>
      <c r="BT1146" s="34"/>
      <c r="BU1146" s="34"/>
      <c r="BV1146" s="34"/>
      <c r="BW1146" s="34"/>
      <c r="BX1146" s="34"/>
      <c r="BY1146" s="34"/>
      <c r="BZ1146" s="34"/>
      <c r="CA1146" s="34"/>
      <c r="CB1146" s="34"/>
      <c r="CC1146" s="34"/>
      <c r="CD1146" s="34"/>
      <c r="CE1146" s="34"/>
      <c r="CF1146" s="34"/>
      <c r="CG1146" s="34"/>
      <c r="CH1146" s="34"/>
      <c r="CI1146" s="34"/>
      <c r="CJ1146" s="34"/>
      <c r="CK1146" s="34"/>
      <c r="CL1146" s="34"/>
      <c r="CM1146" s="34"/>
      <c r="CN1146" s="34"/>
      <c r="CO1146" s="34"/>
      <c r="CP1146" s="34"/>
      <c r="CQ1146" s="34"/>
      <c r="CR1146" s="34"/>
      <c r="CS1146" s="34"/>
      <c r="CT1146" s="34"/>
      <c r="CU1146" s="34"/>
      <c r="CV1146" s="34"/>
      <c r="CW1146" s="34"/>
      <c r="CX1146" s="34"/>
      <c r="CY1146" s="34"/>
      <c r="CZ1146" s="34"/>
      <c r="DA1146" s="34"/>
      <c r="DB1146" s="34"/>
      <c r="DC1146" s="34"/>
      <c r="DD1146" s="34"/>
      <c r="DE1146" s="34"/>
      <c r="DF1146" s="34"/>
      <c r="DG1146" s="34"/>
      <c r="DH1146" s="34"/>
      <c r="DI1146" s="34"/>
      <c r="DJ1146" s="34"/>
      <c r="DK1146" s="34"/>
      <c r="DL1146" s="34"/>
      <c r="DM1146" s="34"/>
      <c r="DN1146" s="34"/>
      <c r="DO1146" s="34"/>
      <c r="DP1146" s="34"/>
      <c r="DQ1146" s="34"/>
      <c r="DR1146" s="34"/>
      <c r="DS1146" s="34"/>
      <c r="DT1146" s="34"/>
      <c r="DU1146" s="34"/>
      <c r="DV1146" s="34"/>
      <c r="DW1146" s="34"/>
      <c r="DX1146" s="34"/>
      <c r="DY1146" s="34"/>
      <c r="DZ1146" s="34"/>
      <c r="EA1146" s="34"/>
      <c r="EB1146" s="34"/>
      <c r="EC1146" s="34"/>
      <c r="ED1146" s="34"/>
      <c r="EE1146" s="34"/>
      <c r="EF1146" s="34"/>
      <c r="EG1146" s="34"/>
      <c r="EH1146" s="34"/>
      <c r="EI1146" s="34"/>
      <c r="EJ1146" s="34"/>
      <c r="EK1146" s="34"/>
      <c r="EL1146" s="34"/>
      <c r="EM1146" s="34"/>
      <c r="EN1146" s="34"/>
      <c r="EO1146" s="34"/>
      <c r="EP1146" s="34"/>
      <c r="EQ1146" s="34"/>
      <c r="ER1146" s="34"/>
      <c r="ES1146" s="34"/>
      <c r="ET1146" s="34"/>
      <c r="EU1146" s="34"/>
      <c r="EV1146" s="34"/>
      <c r="EW1146" s="34"/>
      <c r="EX1146" s="353"/>
      <c r="EY1146" s="353"/>
      <c r="EZ1146" s="353"/>
      <c r="FA1146" s="34"/>
      <c r="FB1146" s="353"/>
    </row>
    <row r="1147" spans="1:163" hidden="1" outlineLevel="1">
      <c r="B1147" s="36"/>
      <c r="C1147" s="131"/>
      <c r="F1147" s="171"/>
      <c r="G1147" s="171"/>
      <c r="H1147" s="171"/>
      <c r="I1147" s="171"/>
      <c r="J1147" s="171"/>
      <c r="K1147" s="171"/>
      <c r="L1147" s="171"/>
      <c r="M1147" s="171"/>
      <c r="N1147" s="36"/>
      <c r="O1147" s="36"/>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36"/>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c r="EA1147" s="36"/>
      <c r="EB1147" s="36"/>
      <c r="EC1147" s="36"/>
      <c r="ED1147" s="36"/>
      <c r="EE1147" s="36"/>
      <c r="EF1147" s="36"/>
      <c r="EG1147" s="36"/>
      <c r="EH1147" s="36"/>
      <c r="EI1147" s="36"/>
      <c r="EJ1147" s="36"/>
      <c r="EK1147" s="36"/>
      <c r="EL1147" s="36"/>
      <c r="EM1147" s="36"/>
      <c r="EN1147" s="36"/>
      <c r="EO1147" s="36"/>
      <c r="EP1147" s="36"/>
      <c r="EQ1147" s="36"/>
      <c r="ER1147" s="36"/>
      <c r="ES1147" s="36"/>
      <c r="ET1147" s="36"/>
      <c r="EU1147" s="36"/>
      <c r="EV1147" s="36"/>
      <c r="EW1147" s="36"/>
      <c r="EX1147" s="36"/>
      <c r="EY1147" s="260"/>
      <c r="FB1147" s="260"/>
    </row>
    <row r="1148" spans="1:163" hidden="1" outlineLevel="1">
      <c r="A1148" s="130"/>
      <c r="B1148" s="36"/>
      <c r="C1148" s="36"/>
      <c r="D1148" s="142"/>
      <c r="E1148" s="168"/>
      <c r="F1148" s="36"/>
      <c r="G1148" s="36"/>
      <c r="H1148" s="36"/>
      <c r="I1148" s="36"/>
      <c r="J1148" s="36"/>
      <c r="K1148" s="36"/>
      <c r="L1148" s="36"/>
      <c r="M1148" s="36"/>
      <c r="N1148" s="36"/>
      <c r="O1148" s="36"/>
      <c r="P1148" s="36"/>
      <c r="Q1148" s="36"/>
      <c r="R1148" s="36"/>
      <c r="S1148" s="36"/>
      <c r="T1148" s="36"/>
      <c r="U1148" s="36"/>
      <c r="V1148" s="36"/>
      <c r="W1148" s="36"/>
      <c r="X1148" s="36"/>
      <c r="Y1148" s="36"/>
      <c r="Z1148" s="36"/>
      <c r="AA1148" s="36"/>
      <c r="AB1148" s="36"/>
      <c r="AC1148" s="36"/>
      <c r="AD1148" s="36"/>
      <c r="AE1148" s="36"/>
      <c r="AF1148" s="124" t="str">
        <f t="shared" ref="AF1148:BK1148" si="135">TimelineIn</f>
        <v>M-3</v>
      </c>
      <c r="AG1148" s="125" t="str">
        <f t="shared" si="135"/>
        <v>M-2</v>
      </c>
      <c r="AH1148" s="62" t="str">
        <f t="shared" si="135"/>
        <v>M-1</v>
      </c>
      <c r="AI1148" s="62" t="str">
        <f t="shared" si="135"/>
        <v>Y1M1</v>
      </c>
      <c r="AJ1148" s="62" t="str">
        <f t="shared" si="135"/>
        <v>Y1M2</v>
      </c>
      <c r="AK1148" s="62" t="str">
        <f t="shared" si="135"/>
        <v>Y1M3</v>
      </c>
      <c r="AL1148" s="62" t="str">
        <f t="shared" si="135"/>
        <v>Y1M4</v>
      </c>
      <c r="AM1148" s="62" t="str">
        <f t="shared" si="135"/>
        <v>Y1M5</v>
      </c>
      <c r="AN1148" s="62" t="str">
        <f t="shared" si="135"/>
        <v>Y1M6</v>
      </c>
      <c r="AO1148" s="62" t="str">
        <f t="shared" si="135"/>
        <v>Y1M7</v>
      </c>
      <c r="AP1148" s="62" t="str">
        <f t="shared" si="135"/>
        <v>Y1M8</v>
      </c>
      <c r="AQ1148" s="62" t="str">
        <f t="shared" si="135"/>
        <v>Y1M9</v>
      </c>
      <c r="AR1148" s="62" t="str">
        <f t="shared" si="135"/>
        <v>Y1M10</v>
      </c>
      <c r="AS1148" s="62" t="str">
        <f t="shared" si="135"/>
        <v>Y1M11</v>
      </c>
      <c r="AT1148" s="62" t="str">
        <f t="shared" si="135"/>
        <v>Y1M12</v>
      </c>
      <c r="AU1148" s="62" t="str">
        <f t="shared" si="135"/>
        <v>Y2M1</v>
      </c>
      <c r="AV1148" s="62" t="str">
        <f t="shared" si="135"/>
        <v>Y2M2</v>
      </c>
      <c r="AW1148" s="62" t="str">
        <f t="shared" si="135"/>
        <v>Y2M3</v>
      </c>
      <c r="AX1148" s="62" t="str">
        <f t="shared" si="135"/>
        <v>Y2M4</v>
      </c>
      <c r="AY1148" s="62" t="str">
        <f t="shared" si="135"/>
        <v>Y2M5</v>
      </c>
      <c r="AZ1148" s="62" t="str">
        <f t="shared" si="135"/>
        <v>Y2M6</v>
      </c>
      <c r="BA1148" s="62" t="str">
        <f t="shared" si="135"/>
        <v>Y2M7</v>
      </c>
      <c r="BB1148" s="62" t="str">
        <f t="shared" si="135"/>
        <v>Y2M8</v>
      </c>
      <c r="BC1148" s="62" t="str">
        <f t="shared" si="135"/>
        <v>Y2M9</v>
      </c>
      <c r="BD1148" s="62" t="str">
        <f t="shared" si="135"/>
        <v>Y2M10</v>
      </c>
      <c r="BE1148" s="62" t="str">
        <f t="shared" si="135"/>
        <v>Y2M11</v>
      </c>
      <c r="BF1148" s="62" t="str">
        <f t="shared" si="135"/>
        <v>Y2M12</v>
      </c>
      <c r="BG1148" s="62" t="str">
        <f t="shared" si="135"/>
        <v>Y3M1</v>
      </c>
      <c r="BH1148" s="62" t="str">
        <f t="shared" si="135"/>
        <v>Y3M2</v>
      </c>
      <c r="BI1148" s="62" t="str">
        <f t="shared" si="135"/>
        <v>Y3M3</v>
      </c>
      <c r="BJ1148" s="62" t="str">
        <f t="shared" si="135"/>
        <v>Y3M4</v>
      </c>
      <c r="BK1148" s="62" t="str">
        <f t="shared" si="135"/>
        <v>Y3M5</v>
      </c>
      <c r="BL1148" s="62" t="str">
        <f t="shared" ref="BL1148:CQ1148" si="136">TimelineIn</f>
        <v>Y3M6</v>
      </c>
      <c r="BM1148" s="62" t="str">
        <f t="shared" si="136"/>
        <v>Y3M7</v>
      </c>
      <c r="BN1148" s="62" t="str">
        <f t="shared" si="136"/>
        <v>Y3M8</v>
      </c>
      <c r="BO1148" s="62" t="str">
        <f t="shared" si="136"/>
        <v>Y3M9</v>
      </c>
      <c r="BP1148" s="62" t="str">
        <f t="shared" si="136"/>
        <v>Y3M10</v>
      </c>
      <c r="BQ1148" s="62" t="str">
        <f t="shared" si="136"/>
        <v>Y3M11</v>
      </c>
      <c r="BR1148" s="62" t="str">
        <f t="shared" si="136"/>
        <v>Y3M12</v>
      </c>
      <c r="BS1148" s="62" t="str">
        <f t="shared" si="136"/>
        <v>Y4M1</v>
      </c>
      <c r="BT1148" s="62" t="str">
        <f t="shared" si="136"/>
        <v>Y4M2</v>
      </c>
      <c r="BU1148" s="62" t="str">
        <f t="shared" si="136"/>
        <v>Y4M3</v>
      </c>
      <c r="BV1148" s="62" t="str">
        <f t="shared" si="136"/>
        <v>Y4M4</v>
      </c>
      <c r="BW1148" s="62" t="str">
        <f t="shared" si="136"/>
        <v>Y4M5</v>
      </c>
      <c r="BX1148" s="62" t="str">
        <f t="shared" si="136"/>
        <v>Y4M6</v>
      </c>
      <c r="BY1148" s="62" t="str">
        <f t="shared" si="136"/>
        <v>Y4M7</v>
      </c>
      <c r="BZ1148" s="62" t="str">
        <f t="shared" si="136"/>
        <v>Y4M8</v>
      </c>
      <c r="CA1148" s="62" t="str">
        <f t="shared" si="136"/>
        <v>Y4M9</v>
      </c>
      <c r="CB1148" s="62" t="str">
        <f t="shared" si="136"/>
        <v>Y4M10</v>
      </c>
      <c r="CC1148" s="62" t="str">
        <f t="shared" si="136"/>
        <v>Y4M11</v>
      </c>
      <c r="CD1148" s="62" t="str">
        <f t="shared" si="136"/>
        <v>Y4M12</v>
      </c>
      <c r="CE1148" s="62" t="str">
        <f t="shared" si="136"/>
        <v>Y5M1</v>
      </c>
      <c r="CF1148" s="62" t="str">
        <f t="shared" si="136"/>
        <v>Y5M2</v>
      </c>
      <c r="CG1148" s="62" t="str">
        <f t="shared" si="136"/>
        <v>Y5M3</v>
      </c>
      <c r="CH1148" s="62" t="str">
        <f t="shared" si="136"/>
        <v>Y5M4</v>
      </c>
      <c r="CI1148" s="62" t="str">
        <f t="shared" si="136"/>
        <v>Y5M5</v>
      </c>
      <c r="CJ1148" s="62" t="str">
        <f t="shared" si="136"/>
        <v>Y5M6</v>
      </c>
      <c r="CK1148" s="62" t="str">
        <f t="shared" si="136"/>
        <v>Y5M7</v>
      </c>
      <c r="CL1148" s="62" t="str">
        <f t="shared" si="136"/>
        <v>Y5M8</v>
      </c>
      <c r="CM1148" s="62" t="str">
        <f t="shared" si="136"/>
        <v>Y5M9</v>
      </c>
      <c r="CN1148" s="62" t="str">
        <f t="shared" si="136"/>
        <v>Y5M10</v>
      </c>
      <c r="CO1148" s="62" t="str">
        <f t="shared" si="136"/>
        <v>Y5M11</v>
      </c>
      <c r="CP1148" s="62" t="str">
        <f t="shared" si="136"/>
        <v>Y5M12</v>
      </c>
      <c r="CQ1148" s="62" t="str">
        <f t="shared" si="136"/>
        <v>Y6M1</v>
      </c>
      <c r="CR1148" s="62" t="str">
        <f t="shared" ref="CR1148:DW1148" si="137">TimelineIn</f>
        <v>Y6M2</v>
      </c>
      <c r="CS1148" s="62" t="str">
        <f t="shared" si="137"/>
        <v>Y6M3</v>
      </c>
      <c r="CT1148" s="62" t="str">
        <f t="shared" si="137"/>
        <v>Y6M4</v>
      </c>
      <c r="CU1148" s="62" t="str">
        <f t="shared" si="137"/>
        <v>Y6M5</v>
      </c>
      <c r="CV1148" s="62" t="str">
        <f t="shared" si="137"/>
        <v>Y6M6</v>
      </c>
      <c r="CW1148" s="62" t="str">
        <f t="shared" si="137"/>
        <v>Y6M7</v>
      </c>
      <c r="CX1148" s="62" t="str">
        <f t="shared" si="137"/>
        <v>Y6M8</v>
      </c>
      <c r="CY1148" s="62" t="str">
        <f t="shared" si="137"/>
        <v>Y6M9</v>
      </c>
      <c r="CZ1148" s="62" t="str">
        <f t="shared" si="137"/>
        <v>Y6M10</v>
      </c>
      <c r="DA1148" s="62" t="str">
        <f t="shared" si="137"/>
        <v>Y6M11</v>
      </c>
      <c r="DB1148" s="62" t="str">
        <f t="shared" si="137"/>
        <v>Y6M12</v>
      </c>
      <c r="DC1148" s="62" t="str">
        <f t="shared" si="137"/>
        <v>Y7M1</v>
      </c>
      <c r="DD1148" s="62" t="str">
        <f t="shared" si="137"/>
        <v>Y7M2</v>
      </c>
      <c r="DE1148" s="62" t="str">
        <f t="shared" si="137"/>
        <v>Y7M3</v>
      </c>
      <c r="DF1148" s="62" t="str">
        <f t="shared" si="137"/>
        <v>Y7M4</v>
      </c>
      <c r="DG1148" s="62" t="str">
        <f t="shared" si="137"/>
        <v>Y7M5</v>
      </c>
      <c r="DH1148" s="62" t="str">
        <f t="shared" si="137"/>
        <v>Y7M6</v>
      </c>
      <c r="DI1148" s="62" t="str">
        <f t="shared" si="137"/>
        <v>Y7M7</v>
      </c>
      <c r="DJ1148" s="62" t="str">
        <f t="shared" si="137"/>
        <v>Y7M8</v>
      </c>
      <c r="DK1148" s="62" t="str">
        <f t="shared" si="137"/>
        <v>Y7M9</v>
      </c>
      <c r="DL1148" s="62" t="str">
        <f t="shared" si="137"/>
        <v>Y7M10</v>
      </c>
      <c r="DM1148" s="62" t="str">
        <f t="shared" si="137"/>
        <v>Y7M11</v>
      </c>
      <c r="DN1148" s="62" t="str">
        <f t="shared" si="137"/>
        <v>Y7M12</v>
      </c>
      <c r="DO1148" s="62" t="str">
        <f t="shared" si="137"/>
        <v>Y8M1</v>
      </c>
      <c r="DP1148" s="62" t="str">
        <f t="shared" si="137"/>
        <v>Y8M2</v>
      </c>
      <c r="DQ1148" s="62" t="str">
        <f t="shared" si="137"/>
        <v>Y8M3</v>
      </c>
      <c r="DR1148" s="62" t="str">
        <f t="shared" si="137"/>
        <v>Y8M4</v>
      </c>
      <c r="DS1148" s="62" t="str">
        <f t="shared" si="137"/>
        <v>Y8M5</v>
      </c>
      <c r="DT1148" s="62" t="str">
        <f t="shared" si="137"/>
        <v>Y8M6</v>
      </c>
      <c r="DU1148" s="62" t="str">
        <f t="shared" si="137"/>
        <v>Y8M7</v>
      </c>
      <c r="DV1148" s="62" t="str">
        <f t="shared" si="137"/>
        <v>Y8M8</v>
      </c>
      <c r="DW1148" s="62" t="str">
        <f t="shared" si="137"/>
        <v>Y8M9</v>
      </c>
      <c r="DX1148" s="62" t="str">
        <f t="shared" ref="DX1148:EX1148" si="138">TimelineIn</f>
        <v>Y8M10</v>
      </c>
      <c r="DY1148" s="62" t="str">
        <f t="shared" si="138"/>
        <v>Y8M11</v>
      </c>
      <c r="DZ1148" s="62" t="str">
        <f t="shared" si="138"/>
        <v>Y8M12</v>
      </c>
      <c r="EA1148" s="62" t="str">
        <f t="shared" si="138"/>
        <v>Y9M1</v>
      </c>
      <c r="EB1148" s="62" t="str">
        <f t="shared" si="138"/>
        <v>Y9M2</v>
      </c>
      <c r="EC1148" s="62" t="str">
        <f t="shared" si="138"/>
        <v>Y9M3</v>
      </c>
      <c r="ED1148" s="62" t="str">
        <f t="shared" si="138"/>
        <v>Y9M4</v>
      </c>
      <c r="EE1148" s="62" t="str">
        <f t="shared" si="138"/>
        <v>Y9M5</v>
      </c>
      <c r="EF1148" s="62" t="str">
        <f t="shared" si="138"/>
        <v>Y9M6</v>
      </c>
      <c r="EG1148" s="62" t="str">
        <f t="shared" si="138"/>
        <v>Y9M7</v>
      </c>
      <c r="EH1148" s="62" t="str">
        <f t="shared" si="138"/>
        <v>Y9M8</v>
      </c>
      <c r="EI1148" s="62" t="str">
        <f t="shared" si="138"/>
        <v>Y9M9</v>
      </c>
      <c r="EJ1148" s="62" t="str">
        <f t="shared" si="138"/>
        <v>Y9M10</v>
      </c>
      <c r="EK1148" s="62" t="str">
        <f t="shared" si="138"/>
        <v>Y9M11</v>
      </c>
      <c r="EL1148" s="62" t="str">
        <f t="shared" si="138"/>
        <v>Y9M12</v>
      </c>
      <c r="EM1148" s="62" t="str">
        <f t="shared" si="138"/>
        <v>Y10M1</v>
      </c>
      <c r="EN1148" s="62" t="str">
        <f t="shared" si="138"/>
        <v>Y10M2</v>
      </c>
      <c r="EO1148" s="62" t="str">
        <f t="shared" si="138"/>
        <v>Y10M3</v>
      </c>
      <c r="EP1148" s="62" t="str">
        <f t="shared" si="138"/>
        <v>Y10M4</v>
      </c>
      <c r="EQ1148" s="62" t="str">
        <f t="shared" si="138"/>
        <v>Y10M5</v>
      </c>
      <c r="ER1148" s="62" t="str">
        <f t="shared" si="138"/>
        <v>Y10M6</v>
      </c>
      <c r="ES1148" s="62" t="str">
        <f t="shared" si="138"/>
        <v>Y10M7</v>
      </c>
      <c r="ET1148" s="62" t="str">
        <f t="shared" si="138"/>
        <v>Y10M8</v>
      </c>
      <c r="EU1148" s="62" t="str">
        <f t="shared" si="138"/>
        <v>Y10M9</v>
      </c>
      <c r="EV1148" s="62" t="str">
        <f t="shared" si="138"/>
        <v>Y10M10</v>
      </c>
      <c r="EW1148" s="62" t="str">
        <f t="shared" si="138"/>
        <v>Y10M11</v>
      </c>
      <c r="EX1148" s="62" t="str">
        <f t="shared" si="138"/>
        <v>Y10M12</v>
      </c>
      <c r="EY1148" s="261"/>
      <c r="EZ1148" s="126"/>
      <c r="FA1148" s="126"/>
      <c r="FB1148" s="261"/>
      <c r="FC1148" s="126"/>
      <c r="FD1148" s="126"/>
      <c r="FE1148" s="126"/>
      <c r="FF1148" s="126"/>
      <c r="FG1148" s="126"/>
    </row>
    <row r="1149" spans="1:163" hidden="1" outlineLevel="1">
      <c r="A1149" s="885" t="s">
        <v>204</v>
      </c>
      <c r="B1149" s="3" t="s">
        <v>39</v>
      </c>
      <c r="C1149" s="96"/>
      <c r="E1149" s="288" t="s">
        <v>790</v>
      </c>
      <c r="F1149" s="36"/>
      <c r="G1149" s="36"/>
      <c r="H1149" s="36"/>
      <c r="I1149" s="36"/>
      <c r="J1149" s="36"/>
      <c r="K1149" s="36"/>
      <c r="L1149" s="36"/>
      <c r="M1149" s="36"/>
      <c r="N1149" s="36"/>
      <c r="O1149" s="36"/>
      <c r="P1149" s="36"/>
      <c r="Q1149" s="36"/>
      <c r="R1149" s="36"/>
      <c r="S1149" s="36"/>
      <c r="T1149" s="36"/>
      <c r="U1149" s="36"/>
      <c r="V1149" s="36"/>
      <c r="W1149" s="36"/>
      <c r="X1149" s="36"/>
      <c r="Y1149" s="36"/>
      <c r="Z1149" s="36"/>
      <c r="AA1149" s="36"/>
      <c r="AB1149" s="36"/>
      <c r="AC1149" s="36"/>
      <c r="AD1149" s="36"/>
      <c r="AE1149" s="55"/>
      <c r="AF1149" s="253">
        <f t="shared" ref="AF1149:BK1149" si="139">DateFromMth</f>
        <v>39722</v>
      </c>
      <c r="AG1149" s="254">
        <f t="shared" si="139"/>
        <v>39753</v>
      </c>
      <c r="AH1149" s="255">
        <f t="shared" si="139"/>
        <v>39783</v>
      </c>
      <c r="AI1149" s="255">
        <f t="shared" si="139"/>
        <v>39814</v>
      </c>
      <c r="AJ1149" s="255">
        <f t="shared" si="139"/>
        <v>39845</v>
      </c>
      <c r="AK1149" s="255">
        <f t="shared" si="139"/>
        <v>39873</v>
      </c>
      <c r="AL1149" s="255">
        <f t="shared" si="139"/>
        <v>39904</v>
      </c>
      <c r="AM1149" s="255">
        <f t="shared" si="139"/>
        <v>39934</v>
      </c>
      <c r="AN1149" s="255">
        <f t="shared" si="139"/>
        <v>39965</v>
      </c>
      <c r="AO1149" s="255">
        <f t="shared" si="139"/>
        <v>39995</v>
      </c>
      <c r="AP1149" s="255">
        <f t="shared" si="139"/>
        <v>40026</v>
      </c>
      <c r="AQ1149" s="255">
        <f t="shared" si="139"/>
        <v>40057</v>
      </c>
      <c r="AR1149" s="255">
        <f t="shared" si="139"/>
        <v>40087</v>
      </c>
      <c r="AS1149" s="255">
        <f t="shared" si="139"/>
        <v>40118</v>
      </c>
      <c r="AT1149" s="255">
        <f t="shared" si="139"/>
        <v>40148</v>
      </c>
      <c r="AU1149" s="255">
        <f t="shared" si="139"/>
        <v>40179</v>
      </c>
      <c r="AV1149" s="255">
        <f t="shared" si="139"/>
        <v>40210</v>
      </c>
      <c r="AW1149" s="255">
        <f t="shared" si="139"/>
        <v>40238</v>
      </c>
      <c r="AX1149" s="255">
        <f t="shared" si="139"/>
        <v>40269</v>
      </c>
      <c r="AY1149" s="255">
        <f t="shared" si="139"/>
        <v>40299</v>
      </c>
      <c r="AZ1149" s="255">
        <f t="shared" si="139"/>
        <v>40330</v>
      </c>
      <c r="BA1149" s="255">
        <f t="shared" si="139"/>
        <v>40360</v>
      </c>
      <c r="BB1149" s="255">
        <f t="shared" si="139"/>
        <v>40391</v>
      </c>
      <c r="BC1149" s="255">
        <f t="shared" si="139"/>
        <v>40422</v>
      </c>
      <c r="BD1149" s="255">
        <f t="shared" si="139"/>
        <v>40452</v>
      </c>
      <c r="BE1149" s="255">
        <f t="shared" si="139"/>
        <v>40483</v>
      </c>
      <c r="BF1149" s="255">
        <f t="shared" si="139"/>
        <v>40513</v>
      </c>
      <c r="BG1149" s="255">
        <f t="shared" si="139"/>
        <v>40544</v>
      </c>
      <c r="BH1149" s="255">
        <f t="shared" si="139"/>
        <v>40575</v>
      </c>
      <c r="BI1149" s="255">
        <f t="shared" si="139"/>
        <v>40603</v>
      </c>
      <c r="BJ1149" s="255">
        <f t="shared" si="139"/>
        <v>40634</v>
      </c>
      <c r="BK1149" s="255">
        <f t="shared" si="139"/>
        <v>40664</v>
      </c>
      <c r="BL1149" s="255">
        <f t="shared" ref="BL1149:CQ1149" si="140">DateFromMth</f>
        <v>40695</v>
      </c>
      <c r="BM1149" s="255">
        <f t="shared" si="140"/>
        <v>40725</v>
      </c>
      <c r="BN1149" s="255">
        <f t="shared" si="140"/>
        <v>40756</v>
      </c>
      <c r="BO1149" s="255">
        <f t="shared" si="140"/>
        <v>40787</v>
      </c>
      <c r="BP1149" s="255">
        <f t="shared" si="140"/>
        <v>40817</v>
      </c>
      <c r="BQ1149" s="255">
        <f t="shared" si="140"/>
        <v>40848</v>
      </c>
      <c r="BR1149" s="255">
        <f t="shared" si="140"/>
        <v>40878</v>
      </c>
      <c r="BS1149" s="255">
        <f t="shared" si="140"/>
        <v>40909</v>
      </c>
      <c r="BT1149" s="255">
        <f t="shared" si="140"/>
        <v>40940</v>
      </c>
      <c r="BU1149" s="255">
        <f t="shared" si="140"/>
        <v>40969</v>
      </c>
      <c r="BV1149" s="255">
        <f t="shared" si="140"/>
        <v>41000</v>
      </c>
      <c r="BW1149" s="255">
        <f t="shared" si="140"/>
        <v>41030</v>
      </c>
      <c r="BX1149" s="255">
        <f t="shared" si="140"/>
        <v>41061</v>
      </c>
      <c r="BY1149" s="255">
        <f t="shared" si="140"/>
        <v>41091</v>
      </c>
      <c r="BZ1149" s="255">
        <f t="shared" si="140"/>
        <v>41122</v>
      </c>
      <c r="CA1149" s="255">
        <f t="shared" si="140"/>
        <v>41153</v>
      </c>
      <c r="CB1149" s="255">
        <f t="shared" si="140"/>
        <v>41183</v>
      </c>
      <c r="CC1149" s="255">
        <f t="shared" si="140"/>
        <v>41214</v>
      </c>
      <c r="CD1149" s="255">
        <f t="shared" si="140"/>
        <v>41244</v>
      </c>
      <c r="CE1149" s="255">
        <f t="shared" si="140"/>
        <v>41275</v>
      </c>
      <c r="CF1149" s="255">
        <f t="shared" si="140"/>
        <v>41306</v>
      </c>
      <c r="CG1149" s="255">
        <f t="shared" si="140"/>
        <v>41334</v>
      </c>
      <c r="CH1149" s="255">
        <f t="shared" si="140"/>
        <v>41365</v>
      </c>
      <c r="CI1149" s="255">
        <f t="shared" si="140"/>
        <v>41395</v>
      </c>
      <c r="CJ1149" s="255">
        <f t="shared" si="140"/>
        <v>41426</v>
      </c>
      <c r="CK1149" s="255">
        <f t="shared" si="140"/>
        <v>41456</v>
      </c>
      <c r="CL1149" s="255">
        <f t="shared" si="140"/>
        <v>41487</v>
      </c>
      <c r="CM1149" s="255">
        <f t="shared" si="140"/>
        <v>41518</v>
      </c>
      <c r="CN1149" s="255">
        <f t="shared" si="140"/>
        <v>41548</v>
      </c>
      <c r="CO1149" s="255">
        <f t="shared" si="140"/>
        <v>41579</v>
      </c>
      <c r="CP1149" s="255">
        <f t="shared" si="140"/>
        <v>41609</v>
      </c>
      <c r="CQ1149" s="255">
        <f t="shared" si="140"/>
        <v>41640</v>
      </c>
      <c r="CR1149" s="255">
        <f t="shared" ref="CR1149:DW1149" si="141">DateFromMth</f>
        <v>41671</v>
      </c>
      <c r="CS1149" s="255">
        <f t="shared" si="141"/>
        <v>41699</v>
      </c>
      <c r="CT1149" s="255">
        <f t="shared" si="141"/>
        <v>41730</v>
      </c>
      <c r="CU1149" s="255">
        <f t="shared" si="141"/>
        <v>41760</v>
      </c>
      <c r="CV1149" s="255">
        <f t="shared" si="141"/>
        <v>41791</v>
      </c>
      <c r="CW1149" s="255">
        <f t="shared" si="141"/>
        <v>41821</v>
      </c>
      <c r="CX1149" s="255">
        <f t="shared" si="141"/>
        <v>41852</v>
      </c>
      <c r="CY1149" s="255">
        <f t="shared" si="141"/>
        <v>41883</v>
      </c>
      <c r="CZ1149" s="255">
        <f t="shared" si="141"/>
        <v>41913</v>
      </c>
      <c r="DA1149" s="255">
        <f t="shared" si="141"/>
        <v>41944</v>
      </c>
      <c r="DB1149" s="255">
        <f t="shared" si="141"/>
        <v>41974</v>
      </c>
      <c r="DC1149" s="255">
        <f t="shared" si="141"/>
        <v>42005</v>
      </c>
      <c r="DD1149" s="255">
        <f t="shared" si="141"/>
        <v>42036</v>
      </c>
      <c r="DE1149" s="255">
        <f t="shared" si="141"/>
        <v>42064</v>
      </c>
      <c r="DF1149" s="255">
        <f t="shared" si="141"/>
        <v>42095</v>
      </c>
      <c r="DG1149" s="255">
        <f t="shared" si="141"/>
        <v>42125</v>
      </c>
      <c r="DH1149" s="255">
        <f t="shared" si="141"/>
        <v>42156</v>
      </c>
      <c r="DI1149" s="255">
        <f t="shared" si="141"/>
        <v>42186</v>
      </c>
      <c r="DJ1149" s="255">
        <f t="shared" si="141"/>
        <v>42217</v>
      </c>
      <c r="DK1149" s="255">
        <f t="shared" si="141"/>
        <v>42248</v>
      </c>
      <c r="DL1149" s="255">
        <f t="shared" si="141"/>
        <v>42278</v>
      </c>
      <c r="DM1149" s="255">
        <f t="shared" si="141"/>
        <v>42309</v>
      </c>
      <c r="DN1149" s="255">
        <f t="shared" si="141"/>
        <v>42339</v>
      </c>
      <c r="DO1149" s="255">
        <f t="shared" si="141"/>
        <v>42370</v>
      </c>
      <c r="DP1149" s="255">
        <f t="shared" si="141"/>
        <v>42401</v>
      </c>
      <c r="DQ1149" s="255">
        <f t="shared" si="141"/>
        <v>42430</v>
      </c>
      <c r="DR1149" s="255">
        <f t="shared" si="141"/>
        <v>42461</v>
      </c>
      <c r="DS1149" s="255">
        <f t="shared" si="141"/>
        <v>42491</v>
      </c>
      <c r="DT1149" s="255">
        <f t="shared" si="141"/>
        <v>42522</v>
      </c>
      <c r="DU1149" s="255">
        <f t="shared" si="141"/>
        <v>42552</v>
      </c>
      <c r="DV1149" s="255">
        <f t="shared" si="141"/>
        <v>42583</v>
      </c>
      <c r="DW1149" s="255">
        <f t="shared" si="141"/>
        <v>42614</v>
      </c>
      <c r="DX1149" s="255">
        <f t="shared" ref="DX1149:EX1149" si="142">DateFromMth</f>
        <v>42644</v>
      </c>
      <c r="DY1149" s="255">
        <f t="shared" si="142"/>
        <v>42675</v>
      </c>
      <c r="DZ1149" s="255">
        <f t="shared" si="142"/>
        <v>42705</v>
      </c>
      <c r="EA1149" s="255">
        <f t="shared" si="142"/>
        <v>42736</v>
      </c>
      <c r="EB1149" s="255">
        <f t="shared" si="142"/>
        <v>42767</v>
      </c>
      <c r="EC1149" s="255">
        <f t="shared" si="142"/>
        <v>42795</v>
      </c>
      <c r="ED1149" s="255">
        <f t="shared" si="142"/>
        <v>42826</v>
      </c>
      <c r="EE1149" s="255">
        <f t="shared" si="142"/>
        <v>42856</v>
      </c>
      <c r="EF1149" s="255">
        <f t="shared" si="142"/>
        <v>42887</v>
      </c>
      <c r="EG1149" s="255">
        <f t="shared" si="142"/>
        <v>42917</v>
      </c>
      <c r="EH1149" s="255">
        <f t="shared" si="142"/>
        <v>42948</v>
      </c>
      <c r="EI1149" s="255">
        <f t="shared" si="142"/>
        <v>42979</v>
      </c>
      <c r="EJ1149" s="255">
        <f t="shared" si="142"/>
        <v>43009</v>
      </c>
      <c r="EK1149" s="255">
        <f t="shared" si="142"/>
        <v>43040</v>
      </c>
      <c r="EL1149" s="255">
        <f t="shared" si="142"/>
        <v>43070</v>
      </c>
      <c r="EM1149" s="255">
        <f t="shared" si="142"/>
        <v>43101</v>
      </c>
      <c r="EN1149" s="255">
        <f t="shared" si="142"/>
        <v>43132</v>
      </c>
      <c r="EO1149" s="255">
        <f t="shared" si="142"/>
        <v>43160</v>
      </c>
      <c r="EP1149" s="255">
        <f t="shared" si="142"/>
        <v>43191</v>
      </c>
      <c r="EQ1149" s="255">
        <f t="shared" si="142"/>
        <v>43221</v>
      </c>
      <c r="ER1149" s="255">
        <f t="shared" si="142"/>
        <v>43252</v>
      </c>
      <c r="ES1149" s="255">
        <f t="shared" si="142"/>
        <v>43282</v>
      </c>
      <c r="ET1149" s="255">
        <f t="shared" si="142"/>
        <v>43313</v>
      </c>
      <c r="EU1149" s="255">
        <f t="shared" si="142"/>
        <v>43344</v>
      </c>
      <c r="EV1149" s="255">
        <f t="shared" si="142"/>
        <v>43374</v>
      </c>
      <c r="EW1149" s="255">
        <f t="shared" si="142"/>
        <v>43405</v>
      </c>
      <c r="EX1149" s="255">
        <f t="shared" si="142"/>
        <v>43435</v>
      </c>
      <c r="EY1149" s="261"/>
      <c r="EZ1149" s="126"/>
      <c r="FA1149" s="126"/>
      <c r="FB1149" s="261"/>
      <c r="FC1149" s="126"/>
      <c r="FD1149" s="126"/>
      <c r="FE1149" s="126"/>
      <c r="FF1149" s="126"/>
      <c r="FG1149" s="126"/>
    </row>
    <row r="1150" spans="1:163" ht="5.0999999999999996" hidden="1" customHeight="1" outlineLevel="1">
      <c r="A1150" s="206"/>
      <c r="B1150" s="207"/>
      <c r="C1150" s="207"/>
      <c r="D1150" s="207"/>
      <c r="E1150" s="208"/>
      <c r="F1150" s="208"/>
      <c r="G1150" s="208"/>
      <c r="H1150" s="208"/>
      <c r="I1150" s="208"/>
      <c r="J1150" s="208"/>
      <c r="K1150" s="208"/>
      <c r="L1150" s="208"/>
      <c r="M1150" s="208"/>
      <c r="N1150" s="208"/>
      <c r="O1150" s="208"/>
      <c r="P1150" s="208"/>
      <c r="Q1150" s="208"/>
      <c r="R1150" s="208"/>
      <c r="S1150" s="208"/>
      <c r="T1150" s="208"/>
      <c r="U1150" s="208"/>
      <c r="V1150" s="208"/>
      <c r="W1150" s="208"/>
      <c r="X1150" s="208"/>
      <c r="Y1150" s="208"/>
      <c r="Z1150" s="208"/>
      <c r="AA1150" s="208"/>
      <c r="AB1150" s="208"/>
      <c r="AC1150" s="208"/>
      <c r="AD1150" s="208"/>
      <c r="AE1150" s="208"/>
      <c r="AF1150" s="208"/>
      <c r="AG1150" s="208"/>
      <c r="AH1150" s="208"/>
      <c r="AI1150" s="208"/>
      <c r="AJ1150" s="208"/>
      <c r="AK1150" s="208"/>
      <c r="AL1150" s="208"/>
      <c r="AM1150" s="208"/>
      <c r="AN1150" s="208"/>
      <c r="AO1150" s="208"/>
      <c r="AP1150" s="208"/>
      <c r="AQ1150" s="208"/>
      <c r="AR1150" s="208"/>
      <c r="AS1150" s="208"/>
      <c r="AT1150" s="208"/>
      <c r="AU1150" s="208"/>
      <c r="AV1150" s="208"/>
      <c r="AW1150" s="208"/>
      <c r="AX1150" s="208"/>
      <c r="AY1150" s="208"/>
      <c r="AZ1150" s="208"/>
      <c r="BA1150" s="208"/>
      <c r="BB1150" s="208"/>
      <c r="BC1150" s="208"/>
      <c r="BD1150" s="208"/>
      <c r="BE1150" s="208"/>
      <c r="BF1150" s="208"/>
      <c r="BG1150" s="208"/>
      <c r="BH1150" s="208"/>
      <c r="BI1150" s="208"/>
      <c r="BJ1150" s="208"/>
      <c r="BK1150" s="208"/>
      <c r="BL1150" s="208"/>
      <c r="BM1150" s="208"/>
      <c r="BN1150" s="208"/>
      <c r="BO1150" s="208"/>
      <c r="BP1150" s="208"/>
      <c r="BQ1150" s="208"/>
      <c r="BR1150" s="208"/>
      <c r="BS1150" s="208"/>
      <c r="BT1150" s="208"/>
      <c r="BU1150" s="208"/>
      <c r="BV1150" s="208"/>
      <c r="BW1150" s="208"/>
      <c r="BX1150" s="208"/>
      <c r="BY1150" s="208"/>
      <c r="BZ1150" s="208"/>
      <c r="CA1150" s="208"/>
      <c r="CB1150" s="208"/>
      <c r="CC1150" s="208"/>
      <c r="CD1150" s="208"/>
      <c r="CE1150" s="208"/>
      <c r="CF1150" s="208"/>
      <c r="CG1150" s="208"/>
      <c r="CH1150" s="208"/>
      <c r="CI1150" s="208"/>
      <c r="CJ1150" s="208"/>
      <c r="CK1150" s="208"/>
      <c r="CL1150" s="208"/>
      <c r="CM1150" s="208"/>
      <c r="CN1150" s="208"/>
      <c r="CO1150" s="208"/>
      <c r="CP1150" s="208"/>
      <c r="CQ1150" s="208"/>
      <c r="CR1150" s="208"/>
      <c r="CS1150" s="208"/>
      <c r="CT1150" s="208"/>
      <c r="CU1150" s="208"/>
      <c r="CV1150" s="208"/>
      <c r="CW1150" s="208"/>
      <c r="CX1150" s="208"/>
      <c r="CY1150" s="208"/>
      <c r="CZ1150" s="208"/>
      <c r="DA1150" s="208"/>
      <c r="DB1150" s="208"/>
      <c r="DC1150" s="208"/>
      <c r="DD1150" s="208"/>
      <c r="DE1150" s="208"/>
      <c r="DF1150" s="208"/>
      <c r="DG1150" s="208"/>
      <c r="DH1150" s="208"/>
      <c r="DI1150" s="208"/>
      <c r="DJ1150" s="208"/>
      <c r="DK1150" s="208"/>
      <c r="DL1150" s="208"/>
      <c r="DM1150" s="208"/>
      <c r="DN1150" s="208"/>
      <c r="DO1150" s="208"/>
      <c r="DP1150" s="208"/>
      <c r="DQ1150" s="208"/>
      <c r="DR1150" s="208"/>
      <c r="DS1150" s="208"/>
      <c r="DT1150" s="208"/>
      <c r="DU1150" s="208"/>
      <c r="DV1150" s="208"/>
      <c r="DW1150" s="208"/>
      <c r="DX1150" s="208"/>
      <c r="DY1150" s="208"/>
      <c r="DZ1150" s="208"/>
      <c r="EA1150" s="208"/>
      <c r="EB1150" s="208"/>
      <c r="EC1150" s="208"/>
      <c r="ED1150" s="208"/>
      <c r="EE1150" s="208"/>
      <c r="EF1150" s="208"/>
      <c r="EG1150" s="208"/>
      <c r="EH1150" s="208"/>
      <c r="EI1150" s="208"/>
      <c r="EJ1150" s="208"/>
      <c r="EK1150" s="208"/>
      <c r="EL1150" s="208"/>
      <c r="EM1150" s="208"/>
      <c r="EN1150" s="208"/>
      <c r="EO1150" s="208"/>
      <c r="EP1150" s="208"/>
      <c r="EQ1150" s="208"/>
      <c r="ER1150" s="208"/>
      <c r="ES1150" s="208"/>
      <c r="ET1150" s="208"/>
      <c r="EU1150" s="208"/>
      <c r="EV1150" s="208"/>
      <c r="EW1150" s="208"/>
      <c r="EX1150" s="208"/>
      <c r="EY1150" s="263"/>
      <c r="EZ1150" s="209"/>
      <c r="FA1150" s="209"/>
      <c r="FB1150" s="437"/>
    </row>
    <row r="1151" spans="1:163" hidden="1" outlineLevel="1">
      <c r="A1151" s="2">
        <v>1</v>
      </c>
      <c r="B1151" s="1002" t="s">
        <v>2322</v>
      </c>
      <c r="C1151" s="1003"/>
      <c r="D1151" s="1004"/>
      <c r="E1151" s="280" t="s">
        <v>205</v>
      </c>
      <c r="F1151" s="36"/>
      <c r="G1151" s="36"/>
      <c r="H1151" s="36"/>
      <c r="I1151" s="36"/>
      <c r="J1151" s="36"/>
      <c r="K1151" s="36"/>
      <c r="L1151" s="36"/>
      <c r="M1151" s="36"/>
      <c r="N1151" s="36"/>
      <c r="O1151" s="36"/>
      <c r="P1151" s="36"/>
      <c r="Q1151" s="36"/>
      <c r="R1151" s="36"/>
      <c r="S1151" s="36"/>
      <c r="T1151" s="36"/>
      <c r="U1151" s="36"/>
      <c r="V1151" s="36"/>
      <c r="W1151" s="36"/>
      <c r="X1151" s="36"/>
      <c r="Y1151" s="36"/>
      <c r="Z1151" s="36"/>
      <c r="AA1151" s="36"/>
      <c r="AB1151" s="36"/>
      <c r="AC1151" s="36"/>
      <c r="AD1151" s="164"/>
      <c r="AE1151" s="376">
        <f t="shared" ref="AE1151:AE1164" si="143">SUM(AF1151:EY1151)</f>
        <v>20750.75</v>
      </c>
      <c r="AF1151" s="335"/>
      <c r="AG1151" s="335"/>
      <c r="AH1151" s="335">
        <f>(AH1156/4)+(AH1157/2)+(AH1163)</f>
        <v>232</v>
      </c>
      <c r="AI1151" s="335">
        <f t="shared" ref="AI1151:CS1151" si="144">(AI1156/4)+(AI1157/2)+(AI1163)</f>
        <v>237.1875</v>
      </c>
      <c r="AJ1151" s="335">
        <f t="shared" si="144"/>
        <v>242.578125</v>
      </c>
      <c r="AK1151" s="335">
        <f t="shared" si="144"/>
        <v>248.359375</v>
      </c>
      <c r="AL1151" s="335">
        <f t="shared" si="144"/>
        <v>253.75</v>
      </c>
      <c r="AM1151" s="335">
        <f t="shared" si="144"/>
        <v>262.65625</v>
      </c>
      <c r="AN1151" s="335">
        <f t="shared" si="144"/>
        <v>271.5625</v>
      </c>
      <c r="AO1151" s="335">
        <f t="shared" si="144"/>
        <v>280.46875</v>
      </c>
      <c r="AP1151" s="335">
        <f t="shared" si="144"/>
        <v>285.46875</v>
      </c>
      <c r="AQ1151" s="335">
        <f t="shared" si="144"/>
        <v>292.421875</v>
      </c>
      <c r="AR1151" s="335">
        <f t="shared" si="144"/>
        <v>297.421875</v>
      </c>
      <c r="AS1151" s="335">
        <f t="shared" si="144"/>
        <v>304.375</v>
      </c>
      <c r="AT1151" s="335">
        <f t="shared" si="144"/>
        <v>309.375</v>
      </c>
      <c r="AU1151" s="335">
        <f t="shared" si="144"/>
        <v>314.375</v>
      </c>
      <c r="AV1151" s="335">
        <f t="shared" si="144"/>
        <v>319.375</v>
      </c>
      <c r="AW1151" s="335">
        <f t="shared" si="144"/>
        <v>324.375</v>
      </c>
      <c r="AX1151" s="335">
        <f t="shared" si="144"/>
        <v>329.375</v>
      </c>
      <c r="AY1151" s="335">
        <f t="shared" si="144"/>
        <v>334.375</v>
      </c>
      <c r="AZ1151" s="335">
        <f t="shared" si="144"/>
        <v>339.375</v>
      </c>
      <c r="BA1151" s="335">
        <f t="shared" si="144"/>
        <v>339.375</v>
      </c>
      <c r="BB1151" s="335">
        <f t="shared" si="144"/>
        <v>339.375</v>
      </c>
      <c r="BC1151" s="335">
        <f t="shared" si="144"/>
        <v>339.375</v>
      </c>
      <c r="BD1151" s="335">
        <f t="shared" si="144"/>
        <v>339.375</v>
      </c>
      <c r="BE1151" s="335">
        <f t="shared" si="144"/>
        <v>339.375</v>
      </c>
      <c r="BF1151" s="335">
        <f t="shared" si="144"/>
        <v>339.375</v>
      </c>
      <c r="BG1151" s="335">
        <f t="shared" si="144"/>
        <v>339.375</v>
      </c>
      <c r="BH1151" s="335">
        <f t="shared" si="144"/>
        <v>339.375</v>
      </c>
      <c r="BI1151" s="335">
        <f t="shared" si="144"/>
        <v>339.375</v>
      </c>
      <c r="BJ1151" s="335">
        <f t="shared" si="144"/>
        <v>339.375</v>
      </c>
      <c r="BK1151" s="335">
        <f t="shared" si="144"/>
        <v>339.375</v>
      </c>
      <c r="BL1151" s="335">
        <f t="shared" si="144"/>
        <v>339.375</v>
      </c>
      <c r="BM1151" s="335">
        <f t="shared" si="144"/>
        <v>339.375</v>
      </c>
      <c r="BN1151" s="335">
        <f t="shared" si="144"/>
        <v>339.375</v>
      </c>
      <c r="BO1151" s="335">
        <f t="shared" si="144"/>
        <v>339.375</v>
      </c>
      <c r="BP1151" s="335">
        <f t="shared" si="144"/>
        <v>339.375</v>
      </c>
      <c r="BQ1151" s="335">
        <f t="shared" si="144"/>
        <v>339.375</v>
      </c>
      <c r="BR1151" s="335">
        <f t="shared" si="144"/>
        <v>339.375</v>
      </c>
      <c r="BS1151" s="335">
        <f t="shared" si="144"/>
        <v>339.375</v>
      </c>
      <c r="BT1151" s="335">
        <f t="shared" si="144"/>
        <v>339.375</v>
      </c>
      <c r="BU1151" s="335">
        <f t="shared" si="144"/>
        <v>339.375</v>
      </c>
      <c r="BV1151" s="335">
        <f t="shared" si="144"/>
        <v>339.375</v>
      </c>
      <c r="BW1151" s="335">
        <f t="shared" si="144"/>
        <v>339.375</v>
      </c>
      <c r="BX1151" s="335">
        <f t="shared" si="144"/>
        <v>339.375</v>
      </c>
      <c r="BY1151" s="335">
        <f t="shared" si="144"/>
        <v>339.375</v>
      </c>
      <c r="BZ1151" s="335">
        <f t="shared" si="144"/>
        <v>339.375</v>
      </c>
      <c r="CA1151" s="335">
        <f t="shared" si="144"/>
        <v>339.375</v>
      </c>
      <c r="CB1151" s="335">
        <f t="shared" si="144"/>
        <v>339.375</v>
      </c>
      <c r="CC1151" s="335">
        <f t="shared" si="144"/>
        <v>339.375</v>
      </c>
      <c r="CD1151" s="335">
        <f t="shared" si="144"/>
        <v>339.375</v>
      </c>
      <c r="CE1151" s="335">
        <f t="shared" si="144"/>
        <v>339.375</v>
      </c>
      <c r="CF1151" s="335">
        <f t="shared" si="144"/>
        <v>339.375</v>
      </c>
      <c r="CG1151" s="335">
        <f t="shared" si="144"/>
        <v>339.375</v>
      </c>
      <c r="CH1151" s="335">
        <f t="shared" si="144"/>
        <v>339.375</v>
      </c>
      <c r="CI1151" s="335">
        <f t="shared" si="144"/>
        <v>339.375</v>
      </c>
      <c r="CJ1151" s="335">
        <f t="shared" si="144"/>
        <v>339.375</v>
      </c>
      <c r="CK1151" s="335">
        <f t="shared" si="144"/>
        <v>339.375</v>
      </c>
      <c r="CL1151" s="335">
        <f t="shared" si="144"/>
        <v>339.375</v>
      </c>
      <c r="CM1151" s="335">
        <f t="shared" si="144"/>
        <v>339.375</v>
      </c>
      <c r="CN1151" s="335">
        <f t="shared" si="144"/>
        <v>339.375</v>
      </c>
      <c r="CO1151" s="335">
        <f t="shared" si="144"/>
        <v>339.375</v>
      </c>
      <c r="CP1151" s="335">
        <f t="shared" si="144"/>
        <v>339.375</v>
      </c>
      <c r="CQ1151" s="335">
        <f t="shared" si="144"/>
        <v>339.375</v>
      </c>
      <c r="CR1151" s="335">
        <f t="shared" si="144"/>
        <v>339.375</v>
      </c>
      <c r="CS1151" s="335">
        <f t="shared" si="144"/>
        <v>339.375</v>
      </c>
      <c r="CT1151" s="335"/>
      <c r="CU1151" s="335"/>
      <c r="CV1151" s="335"/>
      <c r="CW1151" s="335"/>
      <c r="CX1151" s="335"/>
      <c r="CY1151" s="335"/>
      <c r="CZ1151" s="335"/>
      <c r="DA1151" s="335"/>
      <c r="DB1151" s="335"/>
      <c r="DC1151" s="335"/>
      <c r="DD1151" s="335"/>
      <c r="DE1151" s="335"/>
      <c r="DF1151" s="335"/>
      <c r="DG1151" s="335"/>
      <c r="DH1151" s="335"/>
      <c r="DI1151" s="335"/>
      <c r="DJ1151" s="335"/>
      <c r="DK1151" s="335"/>
      <c r="DL1151" s="335"/>
      <c r="DM1151" s="335"/>
      <c r="DN1151" s="335"/>
      <c r="DO1151" s="335"/>
      <c r="DP1151" s="335"/>
      <c r="DQ1151" s="335"/>
      <c r="DR1151" s="335"/>
      <c r="DS1151" s="335"/>
      <c r="DT1151" s="335"/>
      <c r="DU1151" s="335"/>
      <c r="DV1151" s="335"/>
      <c r="DW1151" s="335"/>
      <c r="DX1151" s="335"/>
      <c r="DY1151" s="335"/>
      <c r="DZ1151" s="335"/>
      <c r="EA1151" s="335"/>
      <c r="EB1151" s="335"/>
      <c r="EC1151" s="335"/>
      <c r="ED1151" s="335"/>
      <c r="EE1151" s="335"/>
      <c r="EF1151" s="335"/>
      <c r="EG1151" s="335"/>
      <c r="EH1151" s="335"/>
      <c r="EI1151" s="335"/>
      <c r="EJ1151" s="335"/>
      <c r="EK1151" s="335"/>
      <c r="EL1151" s="335"/>
      <c r="EM1151" s="335"/>
      <c r="EN1151" s="335"/>
      <c r="EO1151" s="335"/>
      <c r="EP1151" s="335"/>
      <c r="EQ1151" s="335"/>
      <c r="ER1151" s="335"/>
      <c r="ES1151" s="335"/>
      <c r="ET1151" s="335"/>
      <c r="EU1151" s="335"/>
      <c r="EV1151" s="335"/>
      <c r="EW1151" s="335"/>
      <c r="EX1151" s="335"/>
      <c r="EY1151" s="261"/>
      <c r="EZ1151" s="126"/>
      <c r="FA1151" s="126"/>
      <c r="FB1151" s="261"/>
      <c r="FC1151" s="126"/>
      <c r="FD1151" s="126"/>
      <c r="FE1151" s="126"/>
      <c r="FF1151" s="126"/>
      <c r="FG1151" s="126"/>
    </row>
    <row r="1152" spans="1:163" hidden="1" outlineLevel="1">
      <c r="A1152" s="2">
        <v>2</v>
      </c>
      <c r="B1152" s="1002" t="s">
        <v>202</v>
      </c>
      <c r="C1152" s="1003"/>
      <c r="D1152" s="1004"/>
      <c r="E1152" s="280" t="s">
        <v>206</v>
      </c>
      <c r="F1152" s="36"/>
      <c r="G1152" s="36"/>
      <c r="H1152" s="36"/>
      <c r="I1152" s="36"/>
      <c r="J1152" s="36"/>
      <c r="K1152" s="36"/>
      <c r="L1152" s="36"/>
      <c r="M1152" s="36"/>
      <c r="N1152" s="36"/>
      <c r="O1152" s="36"/>
      <c r="P1152" s="36"/>
      <c r="Q1152" s="36"/>
      <c r="R1152" s="36"/>
      <c r="S1152" s="36"/>
      <c r="T1152" s="36"/>
      <c r="U1152" s="36"/>
      <c r="V1152" s="36"/>
      <c r="W1152" s="36"/>
      <c r="X1152" s="36"/>
      <c r="Y1152" s="36"/>
      <c r="Z1152" s="36"/>
      <c r="AA1152" s="36"/>
      <c r="AB1152" s="36"/>
      <c r="AC1152" s="36"/>
      <c r="AD1152" s="164"/>
      <c r="AE1152" s="376">
        <f t="shared" si="143"/>
        <v>38107</v>
      </c>
      <c r="AF1152" s="335"/>
      <c r="AG1152" s="335"/>
      <c r="AH1152" s="335">
        <v>555</v>
      </c>
      <c r="AI1152" s="335">
        <v>556</v>
      </c>
      <c r="AJ1152" s="335">
        <v>557</v>
      </c>
      <c r="AK1152" s="335">
        <v>559</v>
      </c>
      <c r="AL1152" s="335">
        <v>560</v>
      </c>
      <c r="AM1152" s="335">
        <v>570</v>
      </c>
      <c r="AN1152" s="335">
        <v>580</v>
      </c>
      <c r="AO1152" s="335">
        <v>590</v>
      </c>
      <c r="AP1152" s="335">
        <v>590</v>
      </c>
      <c r="AQ1152" s="335">
        <v>595</v>
      </c>
      <c r="AR1152" s="335">
        <v>595</v>
      </c>
      <c r="AS1152" s="335">
        <v>600</v>
      </c>
      <c r="AT1152" s="335">
        <v>600</v>
      </c>
      <c r="AU1152" s="335">
        <v>600</v>
      </c>
      <c r="AV1152" s="335">
        <v>600</v>
      </c>
      <c r="AW1152" s="335">
        <v>600</v>
      </c>
      <c r="AX1152" s="335">
        <v>600</v>
      </c>
      <c r="AY1152" s="335">
        <v>600</v>
      </c>
      <c r="AZ1152" s="335">
        <v>600</v>
      </c>
      <c r="BA1152" s="335">
        <v>600</v>
      </c>
      <c r="BB1152" s="335">
        <v>600</v>
      </c>
      <c r="BC1152" s="335">
        <v>600</v>
      </c>
      <c r="BD1152" s="335">
        <v>600</v>
      </c>
      <c r="BE1152" s="335">
        <v>600</v>
      </c>
      <c r="BF1152" s="335">
        <v>600</v>
      </c>
      <c r="BG1152" s="335">
        <v>600</v>
      </c>
      <c r="BH1152" s="335">
        <v>600</v>
      </c>
      <c r="BI1152" s="335">
        <v>600</v>
      </c>
      <c r="BJ1152" s="335">
        <v>600</v>
      </c>
      <c r="BK1152" s="335">
        <v>600</v>
      </c>
      <c r="BL1152" s="335">
        <v>600</v>
      </c>
      <c r="BM1152" s="335">
        <v>600</v>
      </c>
      <c r="BN1152" s="335">
        <v>600</v>
      </c>
      <c r="BO1152" s="335">
        <v>600</v>
      </c>
      <c r="BP1152" s="335">
        <v>600</v>
      </c>
      <c r="BQ1152" s="335">
        <v>600</v>
      </c>
      <c r="BR1152" s="335">
        <v>600</v>
      </c>
      <c r="BS1152" s="335">
        <v>600</v>
      </c>
      <c r="BT1152" s="335">
        <v>600</v>
      </c>
      <c r="BU1152" s="335">
        <v>600</v>
      </c>
      <c r="BV1152" s="335">
        <v>600</v>
      </c>
      <c r="BW1152" s="335">
        <v>600</v>
      </c>
      <c r="BX1152" s="335">
        <v>600</v>
      </c>
      <c r="BY1152" s="335">
        <v>600</v>
      </c>
      <c r="BZ1152" s="335">
        <v>600</v>
      </c>
      <c r="CA1152" s="335">
        <v>600</v>
      </c>
      <c r="CB1152" s="335">
        <v>600</v>
      </c>
      <c r="CC1152" s="335">
        <v>600</v>
      </c>
      <c r="CD1152" s="335">
        <v>600</v>
      </c>
      <c r="CE1152" s="335">
        <v>600</v>
      </c>
      <c r="CF1152" s="335">
        <v>600</v>
      </c>
      <c r="CG1152" s="335">
        <v>600</v>
      </c>
      <c r="CH1152" s="335">
        <v>600</v>
      </c>
      <c r="CI1152" s="335">
        <v>600</v>
      </c>
      <c r="CJ1152" s="335">
        <v>600</v>
      </c>
      <c r="CK1152" s="335">
        <v>600</v>
      </c>
      <c r="CL1152" s="335">
        <v>600</v>
      </c>
      <c r="CM1152" s="335">
        <v>600</v>
      </c>
      <c r="CN1152" s="335">
        <v>600</v>
      </c>
      <c r="CO1152" s="335">
        <v>600</v>
      </c>
      <c r="CP1152" s="335">
        <v>600</v>
      </c>
      <c r="CQ1152" s="335">
        <v>600</v>
      </c>
      <c r="CR1152" s="335">
        <v>600</v>
      </c>
      <c r="CS1152" s="335">
        <v>600</v>
      </c>
      <c r="CT1152" s="335"/>
      <c r="CU1152" s="335"/>
      <c r="CV1152" s="335"/>
      <c r="CW1152" s="335"/>
      <c r="CX1152" s="335"/>
      <c r="CY1152" s="335"/>
      <c r="CZ1152" s="335"/>
      <c r="DA1152" s="335"/>
      <c r="DB1152" s="335"/>
      <c r="DC1152" s="335"/>
      <c r="DD1152" s="335"/>
      <c r="DE1152" s="335"/>
      <c r="DF1152" s="335"/>
      <c r="DG1152" s="335"/>
      <c r="DH1152" s="335"/>
      <c r="DI1152" s="335"/>
      <c r="DJ1152" s="335"/>
      <c r="DK1152" s="335"/>
      <c r="DL1152" s="335"/>
      <c r="DM1152" s="335"/>
      <c r="DN1152" s="335"/>
      <c r="DO1152" s="335"/>
      <c r="DP1152" s="335"/>
      <c r="DQ1152" s="335"/>
      <c r="DR1152" s="335"/>
      <c r="DS1152" s="335"/>
      <c r="DT1152" s="335"/>
      <c r="DU1152" s="335"/>
      <c r="DV1152" s="335"/>
      <c r="DW1152" s="335"/>
      <c r="DX1152" s="335"/>
      <c r="DY1152" s="335"/>
      <c r="DZ1152" s="335"/>
      <c r="EA1152" s="335"/>
      <c r="EB1152" s="335"/>
      <c r="EC1152" s="335"/>
      <c r="ED1152" s="335"/>
      <c r="EE1152" s="335"/>
      <c r="EF1152" s="335"/>
      <c r="EG1152" s="335"/>
      <c r="EH1152" s="335"/>
      <c r="EI1152" s="335"/>
      <c r="EJ1152" s="335"/>
      <c r="EK1152" s="335"/>
      <c r="EL1152" s="335"/>
      <c r="EM1152" s="335"/>
      <c r="EN1152" s="335"/>
      <c r="EO1152" s="335"/>
      <c r="EP1152" s="335"/>
      <c r="EQ1152" s="335"/>
      <c r="ER1152" s="335"/>
      <c r="ES1152" s="335"/>
      <c r="ET1152" s="335"/>
      <c r="EU1152" s="335"/>
      <c r="EV1152" s="335"/>
      <c r="EW1152" s="335"/>
      <c r="EX1152" s="335"/>
      <c r="EY1152" s="261"/>
      <c r="EZ1152" s="126"/>
      <c r="FA1152" s="126"/>
      <c r="FB1152" s="261"/>
      <c r="FC1152" s="126"/>
      <c r="FD1152" s="126"/>
      <c r="FE1152" s="126"/>
      <c r="FF1152" s="126"/>
      <c r="FG1152" s="126"/>
    </row>
    <row r="1153" spans="1:163" hidden="1" outlineLevel="1">
      <c r="A1153" s="2">
        <v>3</v>
      </c>
      <c r="B1153" s="1002" t="s">
        <v>203</v>
      </c>
      <c r="C1153" s="1003"/>
      <c r="D1153" s="1004"/>
      <c r="E1153" s="280" t="s">
        <v>207</v>
      </c>
      <c r="F1153" s="36"/>
      <c r="G1153" s="36"/>
      <c r="H1153" s="36"/>
      <c r="I1153" s="36"/>
      <c r="J1153" s="36"/>
      <c r="K1153" s="36"/>
      <c r="L1153" s="36"/>
      <c r="M1153" s="36"/>
      <c r="N1153" s="36"/>
      <c r="O1153" s="36"/>
      <c r="P1153" s="36"/>
      <c r="Q1153" s="36"/>
      <c r="R1153" s="36"/>
      <c r="S1153" s="36"/>
      <c r="T1153" s="36"/>
      <c r="U1153" s="36"/>
      <c r="V1153" s="36"/>
      <c r="W1153" s="36"/>
      <c r="X1153" s="36"/>
      <c r="Y1153" s="36"/>
      <c r="Z1153" s="36"/>
      <c r="AA1153" s="36"/>
      <c r="AB1153" s="36"/>
      <c r="AC1153" s="36"/>
      <c r="AD1153" s="164"/>
      <c r="AE1153" s="376">
        <f t="shared" si="143"/>
        <v>9526</v>
      </c>
      <c r="AF1153" s="335"/>
      <c r="AG1153" s="335"/>
      <c r="AH1153" s="335">
        <v>138</v>
      </c>
      <c r="AI1153" s="335">
        <v>139</v>
      </c>
      <c r="AJ1153" s="335">
        <v>139.25</v>
      </c>
      <c r="AK1153" s="335">
        <v>139.75</v>
      </c>
      <c r="AL1153" s="335">
        <v>140</v>
      </c>
      <c r="AM1153" s="335">
        <v>142.5</v>
      </c>
      <c r="AN1153" s="335">
        <v>145</v>
      </c>
      <c r="AO1153" s="335">
        <v>147.5</v>
      </c>
      <c r="AP1153" s="335">
        <v>147.5</v>
      </c>
      <c r="AQ1153" s="335">
        <v>148.75</v>
      </c>
      <c r="AR1153" s="335">
        <v>148.75</v>
      </c>
      <c r="AS1153" s="335">
        <v>150</v>
      </c>
      <c r="AT1153" s="335">
        <v>150</v>
      </c>
      <c r="AU1153" s="335">
        <v>150</v>
      </c>
      <c r="AV1153" s="335">
        <v>150</v>
      </c>
      <c r="AW1153" s="335">
        <v>150</v>
      </c>
      <c r="AX1153" s="335">
        <v>150</v>
      </c>
      <c r="AY1153" s="335">
        <v>150</v>
      </c>
      <c r="AZ1153" s="335">
        <v>150</v>
      </c>
      <c r="BA1153" s="335">
        <v>150</v>
      </c>
      <c r="BB1153" s="335">
        <v>150</v>
      </c>
      <c r="BC1153" s="335">
        <v>150</v>
      </c>
      <c r="BD1153" s="335">
        <v>150</v>
      </c>
      <c r="BE1153" s="335">
        <v>150</v>
      </c>
      <c r="BF1153" s="335">
        <v>150</v>
      </c>
      <c r="BG1153" s="335">
        <v>150</v>
      </c>
      <c r="BH1153" s="335">
        <v>150</v>
      </c>
      <c r="BI1153" s="335">
        <v>150</v>
      </c>
      <c r="BJ1153" s="335">
        <v>150</v>
      </c>
      <c r="BK1153" s="335">
        <v>150</v>
      </c>
      <c r="BL1153" s="335">
        <v>150</v>
      </c>
      <c r="BM1153" s="335">
        <v>150</v>
      </c>
      <c r="BN1153" s="335">
        <v>150</v>
      </c>
      <c r="BO1153" s="335">
        <v>150</v>
      </c>
      <c r="BP1153" s="335">
        <v>150</v>
      </c>
      <c r="BQ1153" s="335">
        <v>150</v>
      </c>
      <c r="BR1153" s="335">
        <v>150</v>
      </c>
      <c r="BS1153" s="335">
        <v>150</v>
      </c>
      <c r="BT1153" s="335">
        <v>150</v>
      </c>
      <c r="BU1153" s="335">
        <v>150</v>
      </c>
      <c r="BV1153" s="335">
        <v>150</v>
      </c>
      <c r="BW1153" s="335">
        <v>150</v>
      </c>
      <c r="BX1153" s="335">
        <v>150</v>
      </c>
      <c r="BY1153" s="335">
        <v>150</v>
      </c>
      <c r="BZ1153" s="335">
        <v>150</v>
      </c>
      <c r="CA1153" s="335">
        <v>150</v>
      </c>
      <c r="CB1153" s="335">
        <v>150</v>
      </c>
      <c r="CC1153" s="335">
        <v>150</v>
      </c>
      <c r="CD1153" s="335">
        <v>150</v>
      </c>
      <c r="CE1153" s="335">
        <v>150</v>
      </c>
      <c r="CF1153" s="335">
        <v>150</v>
      </c>
      <c r="CG1153" s="335">
        <v>150</v>
      </c>
      <c r="CH1153" s="335">
        <v>150</v>
      </c>
      <c r="CI1153" s="335">
        <v>150</v>
      </c>
      <c r="CJ1153" s="335">
        <v>150</v>
      </c>
      <c r="CK1153" s="335">
        <v>150</v>
      </c>
      <c r="CL1153" s="335">
        <v>150</v>
      </c>
      <c r="CM1153" s="335">
        <v>150</v>
      </c>
      <c r="CN1153" s="335">
        <v>150</v>
      </c>
      <c r="CO1153" s="335">
        <v>150</v>
      </c>
      <c r="CP1153" s="335">
        <v>150</v>
      </c>
      <c r="CQ1153" s="335">
        <v>150</v>
      </c>
      <c r="CR1153" s="335">
        <v>150</v>
      </c>
      <c r="CS1153" s="335">
        <v>150</v>
      </c>
      <c r="CT1153" s="335"/>
      <c r="CU1153" s="335"/>
      <c r="CV1153" s="335"/>
      <c r="CW1153" s="335"/>
      <c r="CX1153" s="335"/>
      <c r="CY1153" s="335"/>
      <c r="CZ1153" s="335"/>
      <c r="DA1153" s="335"/>
      <c r="DB1153" s="335"/>
      <c r="DC1153" s="335"/>
      <c r="DD1153" s="335"/>
      <c r="DE1153" s="335"/>
      <c r="DF1153" s="335"/>
      <c r="DG1153" s="335"/>
      <c r="DH1153" s="335"/>
      <c r="DI1153" s="335"/>
      <c r="DJ1153" s="335"/>
      <c r="DK1153" s="335"/>
      <c r="DL1153" s="335"/>
      <c r="DM1153" s="335"/>
      <c r="DN1153" s="335"/>
      <c r="DO1153" s="335"/>
      <c r="DP1153" s="335"/>
      <c r="DQ1153" s="335"/>
      <c r="DR1153" s="335"/>
      <c r="DS1153" s="335"/>
      <c r="DT1153" s="335"/>
      <c r="DU1153" s="335"/>
      <c r="DV1153" s="335"/>
      <c r="DW1153" s="335"/>
      <c r="DX1153" s="335"/>
      <c r="DY1153" s="335"/>
      <c r="DZ1153" s="335"/>
      <c r="EA1153" s="335"/>
      <c r="EB1153" s="335"/>
      <c r="EC1153" s="335"/>
      <c r="ED1153" s="335"/>
      <c r="EE1153" s="335"/>
      <c r="EF1153" s="335"/>
      <c r="EG1153" s="335"/>
      <c r="EH1153" s="335"/>
      <c r="EI1153" s="335"/>
      <c r="EJ1153" s="335"/>
      <c r="EK1153" s="335"/>
      <c r="EL1153" s="335"/>
      <c r="EM1153" s="335"/>
      <c r="EN1153" s="335"/>
      <c r="EO1153" s="335"/>
      <c r="EP1153" s="335"/>
      <c r="EQ1153" s="335"/>
      <c r="ER1153" s="335"/>
      <c r="ES1153" s="335"/>
      <c r="ET1153" s="335"/>
      <c r="EU1153" s="335"/>
      <c r="EV1153" s="335"/>
      <c r="EW1153" s="335"/>
      <c r="EX1153" s="335"/>
      <c r="EY1153" s="261"/>
      <c r="EZ1153" s="126"/>
      <c r="FA1153" s="126"/>
      <c r="FB1153" s="261"/>
      <c r="FC1153" s="126"/>
      <c r="FD1153" s="126"/>
      <c r="FE1153" s="126"/>
      <c r="FF1153" s="126"/>
      <c r="FG1153" s="126"/>
    </row>
    <row r="1154" spans="1:163" hidden="1" outlineLevel="1">
      <c r="A1154" s="2">
        <v>4</v>
      </c>
      <c r="B1154" s="1002" t="s">
        <v>2324</v>
      </c>
      <c r="C1154" s="1003"/>
      <c r="D1154" s="1004"/>
      <c r="E1154" s="280" t="s">
        <v>2324</v>
      </c>
      <c r="F1154" s="36"/>
      <c r="G1154" s="36"/>
      <c r="H1154" s="36"/>
      <c r="I1154" s="36"/>
      <c r="J1154" s="36"/>
      <c r="K1154" s="36"/>
      <c r="L1154" s="36"/>
      <c r="M1154" s="36"/>
      <c r="N1154" s="36"/>
      <c r="O1154" s="36"/>
      <c r="P1154" s="36"/>
      <c r="Q1154" s="36"/>
      <c r="R1154" s="36"/>
      <c r="S1154" s="36"/>
      <c r="T1154" s="36"/>
      <c r="U1154" s="36"/>
      <c r="V1154" s="36"/>
      <c r="W1154" s="36"/>
      <c r="X1154" s="36"/>
      <c r="Y1154" s="36"/>
      <c r="Z1154" s="36"/>
      <c r="AA1154" s="36"/>
      <c r="AB1154" s="36"/>
      <c r="AC1154" s="36"/>
      <c r="AD1154" s="164"/>
      <c r="AE1154" s="376">
        <f t="shared" si="143"/>
        <v>620</v>
      </c>
      <c r="AF1154" s="335"/>
      <c r="AG1154" s="335"/>
      <c r="AH1154" s="335">
        <v>2</v>
      </c>
      <c r="AI1154" s="335">
        <v>4</v>
      </c>
      <c r="AJ1154" s="335">
        <v>6</v>
      </c>
      <c r="AK1154" s="335">
        <v>8</v>
      </c>
      <c r="AL1154" s="335">
        <v>10</v>
      </c>
      <c r="AM1154" s="335">
        <v>10</v>
      </c>
      <c r="AN1154" s="335">
        <v>10</v>
      </c>
      <c r="AO1154" s="335">
        <v>10</v>
      </c>
      <c r="AP1154" s="335">
        <v>10</v>
      </c>
      <c r="AQ1154" s="335">
        <v>10</v>
      </c>
      <c r="AR1154" s="335">
        <v>10</v>
      </c>
      <c r="AS1154" s="335">
        <v>10</v>
      </c>
      <c r="AT1154" s="335">
        <v>10</v>
      </c>
      <c r="AU1154" s="335">
        <v>10</v>
      </c>
      <c r="AV1154" s="335">
        <v>10</v>
      </c>
      <c r="AW1154" s="335">
        <v>10</v>
      </c>
      <c r="AX1154" s="335">
        <v>10</v>
      </c>
      <c r="AY1154" s="335">
        <v>10</v>
      </c>
      <c r="AZ1154" s="335">
        <v>10</v>
      </c>
      <c r="BA1154" s="335">
        <v>10</v>
      </c>
      <c r="BB1154" s="335">
        <v>10</v>
      </c>
      <c r="BC1154" s="335">
        <v>10</v>
      </c>
      <c r="BD1154" s="335">
        <v>10</v>
      </c>
      <c r="BE1154" s="335">
        <v>10</v>
      </c>
      <c r="BF1154" s="335">
        <v>10</v>
      </c>
      <c r="BG1154" s="335">
        <v>10</v>
      </c>
      <c r="BH1154" s="335">
        <v>10</v>
      </c>
      <c r="BI1154" s="335">
        <v>10</v>
      </c>
      <c r="BJ1154" s="335">
        <v>10</v>
      </c>
      <c r="BK1154" s="335">
        <v>10</v>
      </c>
      <c r="BL1154" s="335">
        <v>10</v>
      </c>
      <c r="BM1154" s="335">
        <v>10</v>
      </c>
      <c r="BN1154" s="335">
        <v>10</v>
      </c>
      <c r="BO1154" s="335">
        <v>10</v>
      </c>
      <c r="BP1154" s="335">
        <v>10</v>
      </c>
      <c r="BQ1154" s="335">
        <v>10</v>
      </c>
      <c r="BR1154" s="335">
        <v>10</v>
      </c>
      <c r="BS1154" s="335">
        <v>10</v>
      </c>
      <c r="BT1154" s="335">
        <v>10</v>
      </c>
      <c r="BU1154" s="335">
        <v>10</v>
      </c>
      <c r="BV1154" s="335">
        <v>10</v>
      </c>
      <c r="BW1154" s="335">
        <v>10</v>
      </c>
      <c r="BX1154" s="335">
        <v>10</v>
      </c>
      <c r="BY1154" s="335">
        <v>10</v>
      </c>
      <c r="BZ1154" s="335">
        <v>10</v>
      </c>
      <c r="CA1154" s="335">
        <v>10</v>
      </c>
      <c r="CB1154" s="335">
        <v>10</v>
      </c>
      <c r="CC1154" s="335">
        <v>10</v>
      </c>
      <c r="CD1154" s="335">
        <v>10</v>
      </c>
      <c r="CE1154" s="335">
        <v>10</v>
      </c>
      <c r="CF1154" s="335">
        <v>10</v>
      </c>
      <c r="CG1154" s="335">
        <v>10</v>
      </c>
      <c r="CH1154" s="335">
        <v>10</v>
      </c>
      <c r="CI1154" s="335">
        <v>10</v>
      </c>
      <c r="CJ1154" s="335">
        <v>10</v>
      </c>
      <c r="CK1154" s="335">
        <v>10</v>
      </c>
      <c r="CL1154" s="335">
        <v>10</v>
      </c>
      <c r="CM1154" s="335">
        <v>10</v>
      </c>
      <c r="CN1154" s="335">
        <v>10</v>
      </c>
      <c r="CO1154" s="335">
        <v>10</v>
      </c>
      <c r="CP1154" s="335">
        <v>10</v>
      </c>
      <c r="CQ1154" s="335">
        <v>10</v>
      </c>
      <c r="CR1154" s="335">
        <v>10</v>
      </c>
      <c r="CS1154" s="335">
        <v>10</v>
      </c>
      <c r="CT1154" s="335"/>
      <c r="CU1154" s="335"/>
      <c r="CV1154" s="335"/>
      <c r="CW1154" s="335"/>
      <c r="CX1154" s="335"/>
      <c r="CY1154" s="335"/>
      <c r="CZ1154" s="335"/>
      <c r="DA1154" s="335"/>
      <c r="DB1154" s="335"/>
      <c r="DC1154" s="335"/>
      <c r="DD1154" s="335"/>
      <c r="DE1154" s="335"/>
      <c r="DF1154" s="335"/>
      <c r="DG1154" s="335"/>
      <c r="DH1154" s="335"/>
      <c r="DI1154" s="335"/>
      <c r="DJ1154" s="335"/>
      <c r="DK1154" s="335"/>
      <c r="DL1154" s="335"/>
      <c r="DM1154" s="335"/>
      <c r="DN1154" s="335"/>
      <c r="DO1154" s="335"/>
      <c r="DP1154" s="335"/>
      <c r="DQ1154" s="335"/>
      <c r="DR1154" s="335"/>
      <c r="DS1154" s="335"/>
      <c r="DT1154" s="335"/>
      <c r="DU1154" s="335"/>
      <c r="DV1154" s="335"/>
      <c r="DW1154" s="335"/>
      <c r="DX1154" s="335"/>
      <c r="DY1154" s="335"/>
      <c r="DZ1154" s="335"/>
      <c r="EA1154" s="335"/>
      <c r="EB1154" s="335"/>
      <c r="EC1154" s="335"/>
      <c r="ED1154" s="335"/>
      <c r="EE1154" s="335"/>
      <c r="EF1154" s="335"/>
      <c r="EG1154" s="335"/>
      <c r="EH1154" s="335"/>
      <c r="EI1154" s="335"/>
      <c r="EJ1154" s="335"/>
      <c r="EK1154" s="335"/>
      <c r="EL1154" s="335"/>
      <c r="EM1154" s="335"/>
      <c r="EN1154" s="335"/>
      <c r="EO1154" s="335"/>
      <c r="EP1154" s="335"/>
      <c r="EQ1154" s="335"/>
      <c r="ER1154" s="335"/>
      <c r="ES1154" s="335"/>
      <c r="ET1154" s="335"/>
      <c r="EU1154" s="335"/>
      <c r="EV1154" s="335"/>
      <c r="EW1154" s="335"/>
      <c r="EX1154" s="335"/>
      <c r="EY1154" s="261"/>
      <c r="EZ1154" s="126"/>
      <c r="FA1154" s="126"/>
      <c r="FB1154" s="261"/>
      <c r="FC1154" s="126"/>
      <c r="FD1154" s="126"/>
      <c r="FE1154" s="126"/>
      <c r="FF1154" s="126"/>
      <c r="FG1154" s="126"/>
    </row>
    <row r="1155" spans="1:163" hidden="1" outlineLevel="1">
      <c r="A1155" s="2">
        <v>5</v>
      </c>
      <c r="B1155" s="1002" t="s">
        <v>1844</v>
      </c>
      <c r="C1155" s="1003"/>
      <c r="D1155" s="1004"/>
      <c r="E1155" s="280" t="s">
        <v>1847</v>
      </c>
      <c r="F1155" s="36"/>
      <c r="G1155" s="36"/>
      <c r="H1155" s="36"/>
      <c r="I1155" s="36"/>
      <c r="J1155" s="36"/>
      <c r="K1155" s="36"/>
      <c r="L1155" s="36"/>
      <c r="M1155" s="36"/>
      <c r="N1155" s="36"/>
      <c r="O1155" s="36"/>
      <c r="P1155" s="36"/>
      <c r="Q1155" s="36"/>
      <c r="R1155" s="36"/>
      <c r="S1155" s="36"/>
      <c r="T1155" s="36"/>
      <c r="U1155" s="36"/>
      <c r="V1155" s="36"/>
      <c r="W1155" s="235"/>
      <c r="X1155" s="235"/>
      <c r="Y1155" s="235"/>
      <c r="Z1155" s="235"/>
      <c r="AA1155" s="235"/>
      <c r="AB1155" s="235"/>
      <c r="AC1155" s="36"/>
      <c r="AD1155" s="164"/>
      <c r="AE1155" s="376">
        <f t="shared" si="143"/>
        <v>53484</v>
      </c>
      <c r="AF1155" s="335"/>
      <c r="AG1155" s="335"/>
      <c r="AH1155" s="335">
        <f>AH1156+AH1157+AH1163</f>
        <v>694</v>
      </c>
      <c r="AI1155" s="335">
        <v>715</v>
      </c>
      <c r="AJ1155" s="335">
        <v>721.25</v>
      </c>
      <c r="AK1155" s="335">
        <v>728.75</v>
      </c>
      <c r="AL1155" s="335">
        <v>735</v>
      </c>
      <c r="AM1155" s="335">
        <v>752.5</v>
      </c>
      <c r="AN1155" s="335">
        <v>770</v>
      </c>
      <c r="AO1155" s="335">
        <v>787.5</v>
      </c>
      <c r="AP1155" s="335">
        <v>792.5</v>
      </c>
      <c r="AQ1155" s="335">
        <v>803.75</v>
      </c>
      <c r="AR1155" s="335">
        <v>808.75</v>
      </c>
      <c r="AS1155" s="335">
        <v>820</v>
      </c>
      <c r="AT1155" s="335">
        <v>825</v>
      </c>
      <c r="AU1155" s="335">
        <v>830</v>
      </c>
      <c r="AV1155" s="335">
        <v>835</v>
      </c>
      <c r="AW1155" s="335">
        <v>840</v>
      </c>
      <c r="AX1155" s="335">
        <v>845</v>
      </c>
      <c r="AY1155" s="335">
        <v>850</v>
      </c>
      <c r="AZ1155" s="335">
        <v>855</v>
      </c>
      <c r="BA1155" s="335">
        <v>855</v>
      </c>
      <c r="BB1155" s="335">
        <v>855</v>
      </c>
      <c r="BC1155" s="335">
        <v>855</v>
      </c>
      <c r="BD1155" s="335">
        <v>855</v>
      </c>
      <c r="BE1155" s="335">
        <v>855</v>
      </c>
      <c r="BF1155" s="335">
        <v>855</v>
      </c>
      <c r="BG1155" s="335">
        <v>855</v>
      </c>
      <c r="BH1155" s="335">
        <v>855</v>
      </c>
      <c r="BI1155" s="335">
        <v>855</v>
      </c>
      <c r="BJ1155" s="335">
        <v>855</v>
      </c>
      <c r="BK1155" s="335">
        <v>855</v>
      </c>
      <c r="BL1155" s="335">
        <v>855</v>
      </c>
      <c r="BM1155" s="335">
        <v>855</v>
      </c>
      <c r="BN1155" s="335">
        <v>855</v>
      </c>
      <c r="BO1155" s="335">
        <v>855</v>
      </c>
      <c r="BP1155" s="335">
        <v>855</v>
      </c>
      <c r="BQ1155" s="335">
        <v>855</v>
      </c>
      <c r="BR1155" s="335">
        <v>855</v>
      </c>
      <c r="BS1155" s="335">
        <v>855</v>
      </c>
      <c r="BT1155" s="335">
        <v>855</v>
      </c>
      <c r="BU1155" s="335">
        <v>855</v>
      </c>
      <c r="BV1155" s="335">
        <v>855</v>
      </c>
      <c r="BW1155" s="335">
        <v>855</v>
      </c>
      <c r="BX1155" s="335">
        <v>855</v>
      </c>
      <c r="BY1155" s="335">
        <v>855</v>
      </c>
      <c r="BZ1155" s="335">
        <v>855</v>
      </c>
      <c r="CA1155" s="335">
        <v>855</v>
      </c>
      <c r="CB1155" s="335">
        <v>855</v>
      </c>
      <c r="CC1155" s="335">
        <v>855</v>
      </c>
      <c r="CD1155" s="335">
        <v>855</v>
      </c>
      <c r="CE1155" s="335">
        <v>855</v>
      </c>
      <c r="CF1155" s="335">
        <v>855</v>
      </c>
      <c r="CG1155" s="335">
        <v>855</v>
      </c>
      <c r="CH1155" s="335">
        <v>855</v>
      </c>
      <c r="CI1155" s="335">
        <v>855</v>
      </c>
      <c r="CJ1155" s="335">
        <v>855</v>
      </c>
      <c r="CK1155" s="335">
        <v>855</v>
      </c>
      <c r="CL1155" s="335">
        <v>855</v>
      </c>
      <c r="CM1155" s="335">
        <v>855</v>
      </c>
      <c r="CN1155" s="335">
        <v>855</v>
      </c>
      <c r="CO1155" s="335">
        <v>855</v>
      </c>
      <c r="CP1155" s="335">
        <v>855</v>
      </c>
      <c r="CQ1155" s="335">
        <v>855</v>
      </c>
      <c r="CR1155" s="335">
        <v>855</v>
      </c>
      <c r="CS1155" s="335">
        <v>855</v>
      </c>
      <c r="CT1155" s="335"/>
      <c r="CU1155" s="335"/>
      <c r="CV1155" s="335"/>
      <c r="CW1155" s="335"/>
      <c r="CX1155" s="335"/>
      <c r="CY1155" s="335"/>
      <c r="CZ1155" s="335"/>
      <c r="DA1155" s="335"/>
      <c r="DB1155" s="335"/>
      <c r="DC1155" s="335"/>
      <c r="DD1155" s="335"/>
      <c r="DE1155" s="335"/>
      <c r="DF1155" s="335"/>
      <c r="DG1155" s="335"/>
      <c r="DH1155" s="335"/>
      <c r="DI1155" s="335"/>
      <c r="DJ1155" s="335"/>
      <c r="DK1155" s="335"/>
      <c r="DL1155" s="335"/>
      <c r="DM1155" s="335"/>
      <c r="DN1155" s="335"/>
      <c r="DO1155" s="335"/>
      <c r="DP1155" s="335"/>
      <c r="DQ1155" s="335"/>
      <c r="DR1155" s="335"/>
      <c r="DS1155" s="335"/>
      <c r="DT1155" s="335"/>
      <c r="DU1155" s="335"/>
      <c r="DV1155" s="335"/>
      <c r="DW1155" s="335"/>
      <c r="DX1155" s="335"/>
      <c r="DY1155" s="335"/>
      <c r="DZ1155" s="335"/>
      <c r="EA1155" s="335"/>
      <c r="EB1155" s="335"/>
      <c r="EC1155" s="335"/>
      <c r="ED1155" s="335"/>
      <c r="EE1155" s="335"/>
      <c r="EF1155" s="335"/>
      <c r="EG1155" s="335"/>
      <c r="EH1155" s="335"/>
      <c r="EI1155" s="335"/>
      <c r="EJ1155" s="335"/>
      <c r="EK1155" s="335"/>
      <c r="EL1155" s="335"/>
      <c r="EM1155" s="335"/>
      <c r="EN1155" s="335"/>
      <c r="EO1155" s="335"/>
      <c r="EP1155" s="335"/>
      <c r="EQ1155" s="335"/>
      <c r="ER1155" s="335"/>
      <c r="ES1155" s="335"/>
      <c r="ET1155" s="335"/>
      <c r="EU1155" s="335"/>
      <c r="EV1155" s="335"/>
      <c r="EW1155" s="335"/>
      <c r="EX1155" s="335"/>
      <c r="EY1155" s="261"/>
      <c r="EZ1155" s="126"/>
      <c r="FA1155" s="126"/>
      <c r="FB1155" s="261"/>
      <c r="FC1155" s="126"/>
      <c r="FD1155" s="126"/>
      <c r="FE1155" s="126"/>
      <c r="FF1155" s="126"/>
      <c r="FG1155" s="126"/>
    </row>
    <row r="1156" spans="1:163" hidden="1" outlineLevel="1">
      <c r="A1156" s="2">
        <v>6</v>
      </c>
      <c r="B1156" s="1002" t="s">
        <v>1845</v>
      </c>
      <c r="C1156" s="1003"/>
      <c r="D1156" s="1004"/>
      <c r="E1156" s="280" t="s">
        <v>1848</v>
      </c>
      <c r="F1156" s="36"/>
      <c r="G1156" s="36"/>
      <c r="H1156" s="36"/>
      <c r="I1156" s="36"/>
      <c r="J1156" s="36"/>
      <c r="K1156" s="36"/>
      <c r="L1156" s="36"/>
      <c r="M1156" s="36"/>
      <c r="N1156" s="36"/>
      <c r="O1156" s="36"/>
      <c r="P1156" s="36"/>
      <c r="Q1156" s="36"/>
      <c r="R1156" s="36"/>
      <c r="S1156" s="36"/>
      <c r="T1156" s="36"/>
      <c r="U1156" s="36"/>
      <c r="V1156" s="36"/>
      <c r="W1156" s="36"/>
      <c r="X1156" s="36"/>
      <c r="Y1156" s="36"/>
      <c r="Z1156" s="36"/>
      <c r="AA1156" s="36"/>
      <c r="AB1156" s="36"/>
      <c r="AC1156" s="36"/>
      <c r="AD1156" s="164"/>
      <c r="AE1156" s="376">
        <f t="shared" si="143"/>
        <v>35705</v>
      </c>
      <c r="AF1156" s="335"/>
      <c r="AG1156" s="335"/>
      <c r="AH1156" s="335">
        <v>500</v>
      </c>
      <c r="AI1156" s="335">
        <v>521.25</v>
      </c>
      <c r="AJ1156" s="335">
        <v>522.1875</v>
      </c>
      <c r="AK1156" s="335">
        <v>524.0625</v>
      </c>
      <c r="AL1156" s="335">
        <v>525</v>
      </c>
      <c r="AM1156" s="335">
        <v>534.375</v>
      </c>
      <c r="AN1156" s="335">
        <v>543.75</v>
      </c>
      <c r="AO1156" s="335">
        <v>553.125</v>
      </c>
      <c r="AP1156" s="335">
        <v>553.125</v>
      </c>
      <c r="AQ1156" s="335">
        <v>557.8125</v>
      </c>
      <c r="AR1156" s="335">
        <v>557.8125</v>
      </c>
      <c r="AS1156" s="335">
        <v>562.5</v>
      </c>
      <c r="AT1156" s="335">
        <v>562.5</v>
      </c>
      <c r="AU1156" s="335">
        <v>562.5</v>
      </c>
      <c r="AV1156" s="335">
        <v>562.5</v>
      </c>
      <c r="AW1156" s="335">
        <v>562.5</v>
      </c>
      <c r="AX1156" s="335">
        <v>562.5</v>
      </c>
      <c r="AY1156" s="335">
        <v>562.5</v>
      </c>
      <c r="AZ1156" s="335">
        <v>562.5</v>
      </c>
      <c r="BA1156" s="335">
        <v>562.5</v>
      </c>
      <c r="BB1156" s="335">
        <v>562.5</v>
      </c>
      <c r="BC1156" s="335">
        <v>562.5</v>
      </c>
      <c r="BD1156" s="335">
        <v>562.5</v>
      </c>
      <c r="BE1156" s="335">
        <v>562.5</v>
      </c>
      <c r="BF1156" s="335">
        <v>562.5</v>
      </c>
      <c r="BG1156" s="335">
        <v>562.5</v>
      </c>
      <c r="BH1156" s="335">
        <v>562.5</v>
      </c>
      <c r="BI1156" s="335">
        <v>562.5</v>
      </c>
      <c r="BJ1156" s="335">
        <v>562.5</v>
      </c>
      <c r="BK1156" s="335">
        <v>562.5</v>
      </c>
      <c r="BL1156" s="335">
        <v>562.5</v>
      </c>
      <c r="BM1156" s="335">
        <v>562.5</v>
      </c>
      <c r="BN1156" s="335">
        <v>562.5</v>
      </c>
      <c r="BO1156" s="335">
        <v>562.5</v>
      </c>
      <c r="BP1156" s="335">
        <v>562.5</v>
      </c>
      <c r="BQ1156" s="335">
        <v>562.5</v>
      </c>
      <c r="BR1156" s="335">
        <v>562.5</v>
      </c>
      <c r="BS1156" s="335">
        <v>562.5</v>
      </c>
      <c r="BT1156" s="335">
        <v>562.5</v>
      </c>
      <c r="BU1156" s="335">
        <v>562.5</v>
      </c>
      <c r="BV1156" s="335">
        <v>562.5</v>
      </c>
      <c r="BW1156" s="335">
        <v>562.5</v>
      </c>
      <c r="BX1156" s="335">
        <v>562.5</v>
      </c>
      <c r="BY1156" s="335">
        <v>562.5</v>
      </c>
      <c r="BZ1156" s="335">
        <v>562.5</v>
      </c>
      <c r="CA1156" s="335">
        <v>562.5</v>
      </c>
      <c r="CB1156" s="335">
        <v>562.5</v>
      </c>
      <c r="CC1156" s="335">
        <v>562.5</v>
      </c>
      <c r="CD1156" s="335">
        <v>562.5</v>
      </c>
      <c r="CE1156" s="335">
        <v>562.5</v>
      </c>
      <c r="CF1156" s="335">
        <v>562.5</v>
      </c>
      <c r="CG1156" s="335">
        <v>562.5</v>
      </c>
      <c r="CH1156" s="335">
        <v>562.5</v>
      </c>
      <c r="CI1156" s="335">
        <v>562.5</v>
      </c>
      <c r="CJ1156" s="335">
        <v>562.5</v>
      </c>
      <c r="CK1156" s="335">
        <v>562.5</v>
      </c>
      <c r="CL1156" s="335">
        <v>562.5</v>
      </c>
      <c r="CM1156" s="335">
        <v>562.5</v>
      </c>
      <c r="CN1156" s="335">
        <v>562.5</v>
      </c>
      <c r="CO1156" s="335">
        <v>562.5</v>
      </c>
      <c r="CP1156" s="335">
        <v>562.5</v>
      </c>
      <c r="CQ1156" s="335">
        <v>562.5</v>
      </c>
      <c r="CR1156" s="335">
        <v>562.5</v>
      </c>
      <c r="CS1156" s="335">
        <v>562.5</v>
      </c>
      <c r="CT1156" s="335"/>
      <c r="CU1156" s="335"/>
      <c r="CV1156" s="335"/>
      <c r="CW1156" s="335"/>
      <c r="CX1156" s="335"/>
      <c r="CY1156" s="335"/>
      <c r="CZ1156" s="335"/>
      <c r="DA1156" s="335"/>
      <c r="DB1156" s="335"/>
      <c r="DC1156" s="335"/>
      <c r="DD1156" s="335"/>
      <c r="DE1156" s="335"/>
      <c r="DF1156" s="335"/>
      <c r="DG1156" s="335"/>
      <c r="DH1156" s="335"/>
      <c r="DI1156" s="335"/>
      <c r="DJ1156" s="335"/>
      <c r="DK1156" s="335"/>
      <c r="DL1156" s="335"/>
      <c r="DM1156" s="335"/>
      <c r="DN1156" s="335"/>
      <c r="DO1156" s="335"/>
      <c r="DP1156" s="335"/>
      <c r="DQ1156" s="335"/>
      <c r="DR1156" s="335"/>
      <c r="DS1156" s="335"/>
      <c r="DT1156" s="335"/>
      <c r="DU1156" s="335"/>
      <c r="DV1156" s="335"/>
      <c r="DW1156" s="335"/>
      <c r="DX1156" s="335"/>
      <c r="DY1156" s="335"/>
      <c r="DZ1156" s="335"/>
      <c r="EA1156" s="335"/>
      <c r="EB1156" s="335"/>
      <c r="EC1156" s="335"/>
      <c r="ED1156" s="335"/>
      <c r="EE1156" s="335"/>
      <c r="EF1156" s="335"/>
      <c r="EG1156" s="335"/>
      <c r="EH1156" s="335"/>
      <c r="EI1156" s="335"/>
      <c r="EJ1156" s="335"/>
      <c r="EK1156" s="335"/>
      <c r="EL1156" s="335"/>
      <c r="EM1156" s="335"/>
      <c r="EN1156" s="335"/>
      <c r="EO1156" s="335"/>
      <c r="EP1156" s="335"/>
      <c r="EQ1156" s="335"/>
      <c r="ER1156" s="335"/>
      <c r="ES1156" s="335"/>
      <c r="ET1156" s="335"/>
      <c r="EU1156" s="335"/>
      <c r="EV1156" s="335"/>
      <c r="EW1156" s="335"/>
      <c r="EX1156" s="335"/>
      <c r="EY1156" s="261"/>
      <c r="EZ1156" s="126"/>
      <c r="FA1156" s="126"/>
      <c r="FB1156" s="261"/>
      <c r="FC1156" s="126"/>
      <c r="FD1156" s="126"/>
      <c r="FE1156" s="126"/>
      <c r="FF1156" s="126"/>
      <c r="FG1156" s="126"/>
    </row>
    <row r="1157" spans="1:163" hidden="1" outlineLevel="1">
      <c r="A1157" s="2">
        <v>7</v>
      </c>
      <c r="B1157" s="1002" t="s">
        <v>1846</v>
      </c>
      <c r="C1157" s="1003"/>
      <c r="D1157" s="1004"/>
      <c r="E1157" s="280" t="s">
        <v>1849</v>
      </c>
      <c r="F1157" s="36"/>
      <c r="G1157" s="36"/>
      <c r="H1157" s="36"/>
      <c r="I1157" s="36"/>
      <c r="J1157" s="36"/>
      <c r="K1157" s="36"/>
      <c r="L1157" s="36"/>
      <c r="M1157" s="36"/>
      <c r="N1157" s="36"/>
      <c r="O1157" s="36"/>
      <c r="P1157" s="36"/>
      <c r="Q1157" s="36"/>
      <c r="R1157" s="36"/>
      <c r="S1157" s="36"/>
      <c r="T1157" s="36"/>
      <c r="U1157" s="36"/>
      <c r="V1157" s="36"/>
      <c r="W1157" s="36"/>
      <c r="X1157" s="36"/>
      <c r="Y1157" s="36"/>
      <c r="Z1157" s="36"/>
      <c r="AA1157" s="36"/>
      <c r="AB1157" s="36"/>
      <c r="AC1157" s="36"/>
      <c r="AD1157" s="164"/>
      <c r="AE1157" s="376">
        <f t="shared" si="143"/>
        <v>11909</v>
      </c>
      <c r="AF1157" s="335"/>
      <c r="AG1157" s="335"/>
      <c r="AH1157" s="335">
        <v>174</v>
      </c>
      <c r="AI1157" s="335">
        <v>173.75</v>
      </c>
      <c r="AJ1157" s="335">
        <v>174.0625</v>
      </c>
      <c r="AK1157" s="335">
        <v>174.6875</v>
      </c>
      <c r="AL1157" s="335">
        <v>175</v>
      </c>
      <c r="AM1157" s="335">
        <v>178.125</v>
      </c>
      <c r="AN1157" s="335">
        <v>181.25</v>
      </c>
      <c r="AO1157" s="335">
        <v>184.375</v>
      </c>
      <c r="AP1157" s="335">
        <v>184.375</v>
      </c>
      <c r="AQ1157" s="335">
        <v>185.9375</v>
      </c>
      <c r="AR1157" s="335">
        <v>185.9375</v>
      </c>
      <c r="AS1157" s="335">
        <v>187.5</v>
      </c>
      <c r="AT1157" s="335">
        <v>187.5</v>
      </c>
      <c r="AU1157" s="335">
        <v>187.5</v>
      </c>
      <c r="AV1157" s="335">
        <v>187.5</v>
      </c>
      <c r="AW1157" s="335">
        <v>187.5</v>
      </c>
      <c r="AX1157" s="335">
        <v>187.5</v>
      </c>
      <c r="AY1157" s="335">
        <v>187.5</v>
      </c>
      <c r="AZ1157" s="335">
        <v>187.5</v>
      </c>
      <c r="BA1157" s="335">
        <v>187.5</v>
      </c>
      <c r="BB1157" s="335">
        <v>187.5</v>
      </c>
      <c r="BC1157" s="335">
        <v>187.5</v>
      </c>
      <c r="BD1157" s="335">
        <v>187.5</v>
      </c>
      <c r="BE1157" s="335">
        <v>187.5</v>
      </c>
      <c r="BF1157" s="335">
        <v>187.5</v>
      </c>
      <c r="BG1157" s="335">
        <v>187.5</v>
      </c>
      <c r="BH1157" s="335">
        <v>187.5</v>
      </c>
      <c r="BI1157" s="335">
        <v>187.5</v>
      </c>
      <c r="BJ1157" s="335">
        <v>187.5</v>
      </c>
      <c r="BK1157" s="335">
        <v>187.5</v>
      </c>
      <c r="BL1157" s="335">
        <v>187.5</v>
      </c>
      <c r="BM1157" s="335">
        <v>187.5</v>
      </c>
      <c r="BN1157" s="335">
        <v>187.5</v>
      </c>
      <c r="BO1157" s="335">
        <v>187.5</v>
      </c>
      <c r="BP1157" s="335">
        <v>187.5</v>
      </c>
      <c r="BQ1157" s="335">
        <v>187.5</v>
      </c>
      <c r="BR1157" s="335">
        <v>187.5</v>
      </c>
      <c r="BS1157" s="335">
        <v>187.5</v>
      </c>
      <c r="BT1157" s="335">
        <v>187.5</v>
      </c>
      <c r="BU1157" s="335">
        <v>187.5</v>
      </c>
      <c r="BV1157" s="335">
        <v>187.5</v>
      </c>
      <c r="BW1157" s="335">
        <v>187.5</v>
      </c>
      <c r="BX1157" s="335">
        <v>187.5</v>
      </c>
      <c r="BY1157" s="335">
        <v>187.5</v>
      </c>
      <c r="BZ1157" s="335">
        <v>187.5</v>
      </c>
      <c r="CA1157" s="335">
        <v>187.5</v>
      </c>
      <c r="CB1157" s="335">
        <v>187.5</v>
      </c>
      <c r="CC1157" s="335">
        <v>187.5</v>
      </c>
      <c r="CD1157" s="335">
        <v>187.5</v>
      </c>
      <c r="CE1157" s="335">
        <v>187.5</v>
      </c>
      <c r="CF1157" s="335">
        <v>187.5</v>
      </c>
      <c r="CG1157" s="335">
        <v>187.5</v>
      </c>
      <c r="CH1157" s="335">
        <v>187.5</v>
      </c>
      <c r="CI1157" s="335">
        <v>187.5</v>
      </c>
      <c r="CJ1157" s="335">
        <v>187.5</v>
      </c>
      <c r="CK1157" s="335">
        <v>187.5</v>
      </c>
      <c r="CL1157" s="335">
        <v>187.5</v>
      </c>
      <c r="CM1157" s="335">
        <v>187.5</v>
      </c>
      <c r="CN1157" s="335">
        <v>187.5</v>
      </c>
      <c r="CO1157" s="335">
        <v>187.5</v>
      </c>
      <c r="CP1157" s="335">
        <v>187.5</v>
      </c>
      <c r="CQ1157" s="335">
        <v>187.5</v>
      </c>
      <c r="CR1157" s="335">
        <v>187.5</v>
      </c>
      <c r="CS1157" s="335">
        <v>187.5</v>
      </c>
      <c r="CT1157" s="335"/>
      <c r="CU1157" s="335"/>
      <c r="CV1157" s="335"/>
      <c r="CW1157" s="335"/>
      <c r="CX1157" s="335"/>
      <c r="CY1157" s="335"/>
      <c r="CZ1157" s="335"/>
      <c r="DA1157" s="335"/>
      <c r="DB1157" s="335"/>
      <c r="DC1157" s="335"/>
      <c r="DD1157" s="335"/>
      <c r="DE1157" s="335"/>
      <c r="DF1157" s="335"/>
      <c r="DG1157" s="335"/>
      <c r="DH1157" s="335"/>
      <c r="DI1157" s="335"/>
      <c r="DJ1157" s="335"/>
      <c r="DK1157" s="335"/>
      <c r="DL1157" s="335"/>
      <c r="DM1157" s="335"/>
      <c r="DN1157" s="335"/>
      <c r="DO1157" s="335"/>
      <c r="DP1157" s="335"/>
      <c r="DQ1157" s="335"/>
      <c r="DR1157" s="335"/>
      <c r="DS1157" s="335"/>
      <c r="DT1157" s="335"/>
      <c r="DU1157" s="335"/>
      <c r="DV1157" s="335"/>
      <c r="DW1157" s="335"/>
      <c r="DX1157" s="335"/>
      <c r="DY1157" s="335"/>
      <c r="DZ1157" s="335"/>
      <c r="EA1157" s="335"/>
      <c r="EB1157" s="335"/>
      <c r="EC1157" s="335"/>
      <c r="ED1157" s="335"/>
      <c r="EE1157" s="335"/>
      <c r="EF1157" s="335"/>
      <c r="EG1157" s="335"/>
      <c r="EH1157" s="335"/>
      <c r="EI1157" s="335"/>
      <c r="EJ1157" s="335"/>
      <c r="EK1157" s="335"/>
      <c r="EL1157" s="335"/>
      <c r="EM1157" s="335"/>
      <c r="EN1157" s="335"/>
      <c r="EO1157" s="335"/>
      <c r="EP1157" s="335"/>
      <c r="EQ1157" s="335"/>
      <c r="ER1157" s="335"/>
      <c r="ES1157" s="335"/>
      <c r="ET1157" s="335"/>
      <c r="EU1157" s="335"/>
      <c r="EV1157" s="335"/>
      <c r="EW1157" s="335"/>
      <c r="EX1157" s="335"/>
      <c r="EY1157" s="261"/>
      <c r="EZ1157" s="126"/>
      <c r="FA1157" s="126"/>
      <c r="FB1157" s="261"/>
      <c r="FC1157" s="126"/>
      <c r="FD1157" s="126"/>
      <c r="FE1157" s="126"/>
      <c r="FF1157" s="126"/>
      <c r="FG1157" s="126"/>
    </row>
    <row r="1158" spans="1:163" hidden="1" outlineLevel="1">
      <c r="A1158" s="2">
        <v>8</v>
      </c>
      <c r="B1158" s="1002" t="s">
        <v>936</v>
      </c>
      <c r="C1158" s="1003"/>
      <c r="D1158" s="1004"/>
      <c r="E1158" s="280" t="s">
        <v>937</v>
      </c>
      <c r="F1158" s="36"/>
      <c r="G1158" s="36"/>
      <c r="H1158" s="36"/>
      <c r="I1158" s="36"/>
      <c r="J1158" s="36"/>
      <c r="K1158" s="36"/>
      <c r="L1158" s="36"/>
      <c r="M1158" s="36"/>
      <c r="N1158" s="36"/>
      <c r="O1158" s="36"/>
      <c r="P1158" s="36"/>
      <c r="Q1158" s="36"/>
      <c r="R1158" s="36"/>
      <c r="S1158" s="36"/>
      <c r="T1158" s="36"/>
      <c r="U1158" s="36"/>
      <c r="V1158" s="36"/>
      <c r="W1158" s="36"/>
      <c r="X1158" s="36"/>
      <c r="Y1158" s="36"/>
      <c r="Z1158" s="36"/>
      <c r="AA1158" s="36"/>
      <c r="AB1158" s="36"/>
      <c r="AC1158" s="36"/>
      <c r="AD1158" s="164"/>
      <c r="AE1158" s="376">
        <f t="shared" si="143"/>
        <v>64</v>
      </c>
      <c r="AF1158" s="335"/>
      <c r="AG1158" s="335"/>
      <c r="AH1158" s="335">
        <v>1</v>
      </c>
      <c r="AI1158" s="335">
        <v>1</v>
      </c>
      <c r="AJ1158" s="335">
        <v>1</v>
      </c>
      <c r="AK1158" s="335">
        <v>1</v>
      </c>
      <c r="AL1158" s="335">
        <v>1</v>
      </c>
      <c r="AM1158" s="335">
        <v>1</v>
      </c>
      <c r="AN1158" s="335">
        <v>1</v>
      </c>
      <c r="AO1158" s="335">
        <v>1</v>
      </c>
      <c r="AP1158" s="335">
        <v>1</v>
      </c>
      <c r="AQ1158" s="335">
        <v>1</v>
      </c>
      <c r="AR1158" s="335">
        <v>1</v>
      </c>
      <c r="AS1158" s="335">
        <v>1</v>
      </c>
      <c r="AT1158" s="335">
        <v>1</v>
      </c>
      <c r="AU1158" s="335">
        <v>1</v>
      </c>
      <c r="AV1158" s="335">
        <v>1</v>
      </c>
      <c r="AW1158" s="335">
        <v>1</v>
      </c>
      <c r="AX1158" s="335">
        <v>1</v>
      </c>
      <c r="AY1158" s="335">
        <v>1</v>
      </c>
      <c r="AZ1158" s="335">
        <v>1</v>
      </c>
      <c r="BA1158" s="335">
        <v>1</v>
      </c>
      <c r="BB1158" s="335">
        <v>1</v>
      </c>
      <c r="BC1158" s="335">
        <v>1</v>
      </c>
      <c r="BD1158" s="335">
        <v>1</v>
      </c>
      <c r="BE1158" s="335">
        <v>1</v>
      </c>
      <c r="BF1158" s="335">
        <v>1</v>
      </c>
      <c r="BG1158" s="335">
        <v>1</v>
      </c>
      <c r="BH1158" s="335">
        <v>1</v>
      </c>
      <c r="BI1158" s="335">
        <v>1</v>
      </c>
      <c r="BJ1158" s="335">
        <v>1</v>
      </c>
      <c r="BK1158" s="335">
        <v>1</v>
      </c>
      <c r="BL1158" s="335">
        <v>1</v>
      </c>
      <c r="BM1158" s="335">
        <v>1</v>
      </c>
      <c r="BN1158" s="335">
        <v>1</v>
      </c>
      <c r="BO1158" s="335">
        <v>1</v>
      </c>
      <c r="BP1158" s="335">
        <v>1</v>
      </c>
      <c r="BQ1158" s="335">
        <v>1</v>
      </c>
      <c r="BR1158" s="335">
        <v>1</v>
      </c>
      <c r="BS1158" s="335">
        <v>1</v>
      </c>
      <c r="BT1158" s="335">
        <v>1</v>
      </c>
      <c r="BU1158" s="335">
        <v>1</v>
      </c>
      <c r="BV1158" s="335">
        <v>1</v>
      </c>
      <c r="BW1158" s="335">
        <v>1</v>
      </c>
      <c r="BX1158" s="335">
        <v>1</v>
      </c>
      <c r="BY1158" s="335">
        <v>1</v>
      </c>
      <c r="BZ1158" s="335">
        <v>1</v>
      </c>
      <c r="CA1158" s="335">
        <v>1</v>
      </c>
      <c r="CB1158" s="335">
        <v>1</v>
      </c>
      <c r="CC1158" s="335">
        <v>1</v>
      </c>
      <c r="CD1158" s="335">
        <v>1</v>
      </c>
      <c r="CE1158" s="335">
        <v>1</v>
      </c>
      <c r="CF1158" s="335">
        <v>1</v>
      </c>
      <c r="CG1158" s="335">
        <v>1</v>
      </c>
      <c r="CH1158" s="335">
        <v>1</v>
      </c>
      <c r="CI1158" s="335">
        <v>1</v>
      </c>
      <c r="CJ1158" s="335">
        <v>1</v>
      </c>
      <c r="CK1158" s="335">
        <v>1</v>
      </c>
      <c r="CL1158" s="335">
        <v>1</v>
      </c>
      <c r="CM1158" s="335">
        <v>1</v>
      </c>
      <c r="CN1158" s="335">
        <v>1</v>
      </c>
      <c r="CO1158" s="335">
        <v>1</v>
      </c>
      <c r="CP1158" s="335">
        <v>1</v>
      </c>
      <c r="CQ1158" s="335">
        <v>1</v>
      </c>
      <c r="CR1158" s="335">
        <v>1</v>
      </c>
      <c r="CS1158" s="335">
        <v>1</v>
      </c>
      <c r="CT1158" s="335"/>
      <c r="CU1158" s="335"/>
      <c r="CV1158" s="335"/>
      <c r="CW1158" s="335"/>
      <c r="CX1158" s="335"/>
      <c r="CY1158" s="335"/>
      <c r="CZ1158" s="335"/>
      <c r="DA1158" s="335"/>
      <c r="DB1158" s="335"/>
      <c r="DC1158" s="335"/>
      <c r="DD1158" s="335"/>
      <c r="DE1158" s="335"/>
      <c r="DF1158" s="335"/>
      <c r="DG1158" s="335"/>
      <c r="DH1158" s="335"/>
      <c r="DI1158" s="335"/>
      <c r="DJ1158" s="335"/>
      <c r="DK1158" s="335"/>
      <c r="DL1158" s="335"/>
      <c r="DM1158" s="335"/>
      <c r="DN1158" s="335"/>
      <c r="DO1158" s="335"/>
      <c r="DP1158" s="335"/>
      <c r="DQ1158" s="335"/>
      <c r="DR1158" s="335"/>
      <c r="DS1158" s="335"/>
      <c r="DT1158" s="335"/>
      <c r="DU1158" s="335"/>
      <c r="DV1158" s="335"/>
      <c r="DW1158" s="335"/>
      <c r="DX1158" s="335"/>
      <c r="DY1158" s="335"/>
      <c r="DZ1158" s="335"/>
      <c r="EA1158" s="335"/>
      <c r="EB1158" s="335"/>
      <c r="EC1158" s="335"/>
      <c r="ED1158" s="335"/>
      <c r="EE1158" s="335"/>
      <c r="EF1158" s="335"/>
      <c r="EG1158" s="335"/>
      <c r="EH1158" s="335"/>
      <c r="EI1158" s="335"/>
      <c r="EJ1158" s="335"/>
      <c r="EK1158" s="335"/>
      <c r="EL1158" s="335"/>
      <c r="EM1158" s="335"/>
      <c r="EN1158" s="335"/>
      <c r="EO1158" s="335"/>
      <c r="EP1158" s="335"/>
      <c r="EQ1158" s="335"/>
      <c r="ER1158" s="335"/>
      <c r="ES1158" s="335"/>
      <c r="ET1158" s="335"/>
      <c r="EU1158" s="335"/>
      <c r="EV1158" s="335"/>
      <c r="EW1158" s="335"/>
      <c r="EX1158" s="335"/>
      <c r="EY1158" s="261"/>
      <c r="EZ1158" s="126"/>
      <c r="FA1158" s="126"/>
      <c r="FB1158" s="261"/>
      <c r="FC1158" s="126"/>
      <c r="FD1158" s="126"/>
      <c r="FE1158" s="126"/>
      <c r="FF1158" s="126"/>
      <c r="FG1158" s="126"/>
    </row>
    <row r="1159" spans="1:163" hidden="1" outlineLevel="1">
      <c r="A1159" s="2">
        <v>9</v>
      </c>
      <c r="B1159" s="1002" t="s">
        <v>1909</v>
      </c>
      <c r="C1159" s="1003"/>
      <c r="D1159" s="1004"/>
      <c r="E1159" s="280" t="s">
        <v>160</v>
      </c>
      <c r="F1159" s="36"/>
      <c r="G1159" s="36"/>
      <c r="H1159" s="36"/>
      <c r="I1159" s="36"/>
      <c r="J1159" s="36"/>
      <c r="K1159" s="36"/>
      <c r="L1159" s="36"/>
      <c r="M1159" s="36"/>
      <c r="N1159" s="36"/>
      <c r="O1159" s="36"/>
      <c r="P1159" s="36"/>
      <c r="Q1159" s="36"/>
      <c r="R1159" s="36"/>
      <c r="S1159" s="36"/>
      <c r="T1159" s="36"/>
      <c r="U1159" s="36"/>
      <c r="V1159" s="36"/>
      <c r="W1159" s="36"/>
      <c r="X1159" s="36"/>
      <c r="Y1159" s="36"/>
      <c r="Z1159" s="36"/>
      <c r="AA1159" s="36"/>
      <c r="AB1159" s="36"/>
      <c r="AC1159" s="36"/>
      <c r="AD1159" s="164"/>
      <c r="AE1159" s="376">
        <f t="shared" si="143"/>
        <v>5</v>
      </c>
      <c r="AF1159" s="335"/>
      <c r="AG1159" s="335"/>
      <c r="AH1159" s="335">
        <v>1</v>
      </c>
      <c r="AI1159" s="335">
        <v>1</v>
      </c>
      <c r="AJ1159" s="335">
        <v>1</v>
      </c>
      <c r="AK1159" s="335">
        <v>1</v>
      </c>
      <c r="AL1159" s="335">
        <v>1</v>
      </c>
      <c r="AM1159" s="335"/>
      <c r="AN1159" s="335"/>
      <c r="AO1159" s="335"/>
      <c r="AP1159" s="335"/>
      <c r="AQ1159" s="335"/>
      <c r="AR1159" s="335"/>
      <c r="AS1159" s="335"/>
      <c r="AT1159" s="335"/>
      <c r="AU1159" s="335"/>
      <c r="AV1159" s="335"/>
      <c r="AW1159" s="335"/>
      <c r="AX1159" s="335"/>
      <c r="AY1159" s="335"/>
      <c r="AZ1159" s="335"/>
      <c r="BA1159" s="335"/>
      <c r="BB1159" s="335"/>
      <c r="BC1159" s="335"/>
      <c r="BD1159" s="335"/>
      <c r="BE1159" s="335"/>
      <c r="BF1159" s="335"/>
      <c r="BG1159" s="335"/>
      <c r="BH1159" s="335"/>
      <c r="BI1159" s="335"/>
      <c r="BJ1159" s="335"/>
      <c r="BK1159" s="335"/>
      <c r="BL1159" s="335"/>
      <c r="BM1159" s="335"/>
      <c r="BN1159" s="335"/>
      <c r="BO1159" s="335"/>
      <c r="BP1159" s="335"/>
      <c r="BQ1159" s="335"/>
      <c r="BR1159" s="335"/>
      <c r="BS1159" s="335"/>
      <c r="BT1159" s="335"/>
      <c r="BU1159" s="335"/>
      <c r="BV1159" s="335"/>
      <c r="BW1159" s="335"/>
      <c r="BX1159" s="335"/>
      <c r="BY1159" s="335"/>
      <c r="BZ1159" s="335"/>
      <c r="CA1159" s="335"/>
      <c r="CB1159" s="335"/>
      <c r="CC1159" s="335"/>
      <c r="CD1159" s="335"/>
      <c r="CE1159" s="335"/>
      <c r="CF1159" s="335"/>
      <c r="CG1159" s="335"/>
      <c r="CH1159" s="335"/>
      <c r="CI1159" s="335"/>
      <c r="CJ1159" s="335"/>
      <c r="CK1159" s="335"/>
      <c r="CL1159" s="335"/>
      <c r="CM1159" s="335"/>
      <c r="CN1159" s="335"/>
      <c r="CO1159" s="335"/>
      <c r="CP1159" s="335"/>
      <c r="CQ1159" s="335"/>
      <c r="CR1159" s="335"/>
      <c r="CS1159" s="335"/>
      <c r="CT1159" s="335"/>
      <c r="CU1159" s="335"/>
      <c r="CV1159" s="335"/>
      <c r="CW1159" s="335"/>
      <c r="CX1159" s="335"/>
      <c r="CY1159" s="335"/>
      <c r="CZ1159" s="335"/>
      <c r="DA1159" s="335"/>
      <c r="DB1159" s="335"/>
      <c r="DC1159" s="335"/>
      <c r="DD1159" s="335"/>
      <c r="DE1159" s="335"/>
      <c r="DF1159" s="335"/>
      <c r="DG1159" s="335"/>
      <c r="DH1159" s="335"/>
      <c r="DI1159" s="335"/>
      <c r="DJ1159" s="335"/>
      <c r="DK1159" s="335"/>
      <c r="DL1159" s="335"/>
      <c r="DM1159" s="335"/>
      <c r="DN1159" s="335"/>
      <c r="DO1159" s="335"/>
      <c r="DP1159" s="335"/>
      <c r="DQ1159" s="335"/>
      <c r="DR1159" s="335"/>
      <c r="DS1159" s="335"/>
      <c r="DT1159" s="335"/>
      <c r="DU1159" s="335"/>
      <c r="DV1159" s="335"/>
      <c r="DW1159" s="335"/>
      <c r="DX1159" s="335"/>
      <c r="DY1159" s="335"/>
      <c r="DZ1159" s="335"/>
      <c r="EA1159" s="335"/>
      <c r="EB1159" s="335"/>
      <c r="EC1159" s="335"/>
      <c r="ED1159" s="335"/>
      <c r="EE1159" s="335"/>
      <c r="EF1159" s="335"/>
      <c r="EG1159" s="335"/>
      <c r="EH1159" s="335"/>
      <c r="EI1159" s="335"/>
      <c r="EJ1159" s="335"/>
      <c r="EK1159" s="335"/>
      <c r="EL1159" s="335"/>
      <c r="EM1159" s="335"/>
      <c r="EN1159" s="335"/>
      <c r="EO1159" s="335"/>
      <c r="EP1159" s="335"/>
      <c r="EQ1159" s="335"/>
      <c r="ER1159" s="335"/>
      <c r="ES1159" s="335"/>
      <c r="ET1159" s="335"/>
      <c r="EU1159" s="335"/>
      <c r="EV1159" s="335"/>
      <c r="EW1159" s="335"/>
      <c r="EX1159" s="335"/>
      <c r="EY1159" s="261"/>
      <c r="EZ1159" s="126"/>
      <c r="FA1159" s="126"/>
      <c r="FB1159" s="261"/>
      <c r="FC1159" s="126"/>
      <c r="FD1159" s="126"/>
      <c r="FE1159" s="126"/>
      <c r="FF1159" s="126"/>
      <c r="FG1159" s="126"/>
    </row>
    <row r="1160" spans="1:163" hidden="1" outlineLevel="1">
      <c r="A1160" s="2">
        <v>10</v>
      </c>
      <c r="B1160" s="1002" t="s">
        <v>736</v>
      </c>
      <c r="C1160" s="1003"/>
      <c r="D1160" s="1004"/>
      <c r="E1160" s="280" t="s">
        <v>1828</v>
      </c>
      <c r="F1160" s="36"/>
      <c r="G1160" s="36"/>
      <c r="H1160" s="36"/>
      <c r="I1160" s="36"/>
      <c r="J1160" s="36"/>
      <c r="K1160" s="36"/>
      <c r="L1160" s="36"/>
      <c r="M1160" s="36"/>
      <c r="N1160" s="36"/>
      <c r="O1160" s="36"/>
      <c r="P1160" s="36"/>
      <c r="Q1160" s="36"/>
      <c r="R1160" s="36"/>
      <c r="S1160" s="36"/>
      <c r="T1160" s="36"/>
      <c r="U1160" s="36"/>
      <c r="V1160" s="36"/>
      <c r="W1160" s="36"/>
      <c r="X1160" s="36"/>
      <c r="Y1160" s="36"/>
      <c r="Z1160" s="36"/>
      <c r="AA1160" s="36"/>
      <c r="AB1160" s="36"/>
      <c r="AC1160" s="36"/>
      <c r="AD1160" s="164"/>
      <c r="AE1160" s="376">
        <f t="shared" si="143"/>
        <v>66</v>
      </c>
      <c r="AF1160" s="335">
        <v>1</v>
      </c>
      <c r="AG1160" s="335">
        <v>1</v>
      </c>
      <c r="AH1160" s="335">
        <v>1</v>
      </c>
      <c r="AI1160" s="335">
        <v>1</v>
      </c>
      <c r="AJ1160" s="335">
        <v>1</v>
      </c>
      <c r="AK1160" s="335">
        <v>1</v>
      </c>
      <c r="AL1160" s="335">
        <v>1</v>
      </c>
      <c r="AM1160" s="335">
        <v>1</v>
      </c>
      <c r="AN1160" s="335">
        <v>1</v>
      </c>
      <c r="AO1160" s="335">
        <v>1</v>
      </c>
      <c r="AP1160" s="335">
        <v>1</v>
      </c>
      <c r="AQ1160" s="335">
        <v>1</v>
      </c>
      <c r="AR1160" s="335">
        <v>1</v>
      </c>
      <c r="AS1160" s="335">
        <v>1</v>
      </c>
      <c r="AT1160" s="335">
        <v>1</v>
      </c>
      <c r="AU1160" s="335">
        <v>1</v>
      </c>
      <c r="AV1160" s="335">
        <v>1</v>
      </c>
      <c r="AW1160" s="335">
        <v>1</v>
      </c>
      <c r="AX1160" s="335">
        <v>1</v>
      </c>
      <c r="AY1160" s="335">
        <v>1</v>
      </c>
      <c r="AZ1160" s="335">
        <v>1</v>
      </c>
      <c r="BA1160" s="335">
        <v>1</v>
      </c>
      <c r="BB1160" s="335">
        <v>1</v>
      </c>
      <c r="BC1160" s="335">
        <v>1</v>
      </c>
      <c r="BD1160" s="335">
        <v>1</v>
      </c>
      <c r="BE1160" s="335">
        <v>1</v>
      </c>
      <c r="BF1160" s="335">
        <v>1</v>
      </c>
      <c r="BG1160" s="335">
        <v>1</v>
      </c>
      <c r="BH1160" s="335">
        <v>1</v>
      </c>
      <c r="BI1160" s="335">
        <v>1</v>
      </c>
      <c r="BJ1160" s="335">
        <v>1</v>
      </c>
      <c r="BK1160" s="335">
        <v>1</v>
      </c>
      <c r="BL1160" s="335">
        <v>1</v>
      </c>
      <c r="BM1160" s="335">
        <v>1</v>
      </c>
      <c r="BN1160" s="335">
        <v>1</v>
      </c>
      <c r="BO1160" s="335">
        <v>1</v>
      </c>
      <c r="BP1160" s="335">
        <v>1</v>
      </c>
      <c r="BQ1160" s="335">
        <v>1</v>
      </c>
      <c r="BR1160" s="335">
        <v>1</v>
      </c>
      <c r="BS1160" s="335">
        <v>1</v>
      </c>
      <c r="BT1160" s="335">
        <v>1</v>
      </c>
      <c r="BU1160" s="335">
        <v>1</v>
      </c>
      <c r="BV1160" s="335">
        <v>1</v>
      </c>
      <c r="BW1160" s="335">
        <v>1</v>
      </c>
      <c r="BX1160" s="335">
        <v>1</v>
      </c>
      <c r="BY1160" s="335">
        <v>1</v>
      </c>
      <c r="BZ1160" s="335">
        <v>1</v>
      </c>
      <c r="CA1160" s="335">
        <v>1</v>
      </c>
      <c r="CB1160" s="335">
        <v>1</v>
      </c>
      <c r="CC1160" s="335">
        <v>1</v>
      </c>
      <c r="CD1160" s="335">
        <v>1</v>
      </c>
      <c r="CE1160" s="335">
        <v>1</v>
      </c>
      <c r="CF1160" s="335">
        <v>1</v>
      </c>
      <c r="CG1160" s="335">
        <v>1</v>
      </c>
      <c r="CH1160" s="335">
        <v>1</v>
      </c>
      <c r="CI1160" s="335">
        <v>1</v>
      </c>
      <c r="CJ1160" s="335">
        <v>1</v>
      </c>
      <c r="CK1160" s="335">
        <v>1</v>
      </c>
      <c r="CL1160" s="335">
        <v>1</v>
      </c>
      <c r="CM1160" s="335">
        <v>1</v>
      </c>
      <c r="CN1160" s="335">
        <v>1</v>
      </c>
      <c r="CO1160" s="335">
        <v>1</v>
      </c>
      <c r="CP1160" s="335">
        <v>1</v>
      </c>
      <c r="CQ1160" s="335">
        <v>1</v>
      </c>
      <c r="CR1160" s="335">
        <v>1</v>
      </c>
      <c r="CS1160" s="335">
        <v>1</v>
      </c>
      <c r="CT1160" s="335"/>
      <c r="CU1160" s="335"/>
      <c r="CV1160" s="335"/>
      <c r="CW1160" s="335"/>
      <c r="CX1160" s="335"/>
      <c r="CY1160" s="335"/>
      <c r="CZ1160" s="335"/>
      <c r="DA1160" s="335"/>
      <c r="DB1160" s="335"/>
      <c r="DC1160" s="335"/>
      <c r="DD1160" s="335"/>
      <c r="DE1160" s="335"/>
      <c r="DF1160" s="335"/>
      <c r="DG1160" s="335"/>
      <c r="DH1160" s="335"/>
      <c r="DI1160" s="335"/>
      <c r="DJ1160" s="335"/>
      <c r="DK1160" s="335"/>
      <c r="DL1160" s="335"/>
      <c r="DM1160" s="335"/>
      <c r="DN1160" s="335"/>
      <c r="DO1160" s="335"/>
      <c r="DP1160" s="335"/>
      <c r="DQ1160" s="335"/>
      <c r="DR1160" s="335"/>
      <c r="DS1160" s="335"/>
      <c r="DT1160" s="335"/>
      <c r="DU1160" s="335"/>
      <c r="DV1160" s="335"/>
      <c r="DW1160" s="335"/>
      <c r="DX1160" s="335"/>
      <c r="DY1160" s="335"/>
      <c r="DZ1160" s="335"/>
      <c r="EA1160" s="335"/>
      <c r="EB1160" s="335"/>
      <c r="EC1160" s="335"/>
      <c r="ED1160" s="335"/>
      <c r="EE1160" s="335"/>
      <c r="EF1160" s="335"/>
      <c r="EG1160" s="335"/>
      <c r="EH1160" s="335"/>
      <c r="EI1160" s="335"/>
      <c r="EJ1160" s="335"/>
      <c r="EK1160" s="335"/>
      <c r="EL1160" s="335"/>
      <c r="EM1160" s="335"/>
      <c r="EN1160" s="335"/>
      <c r="EO1160" s="335"/>
      <c r="EP1160" s="335"/>
      <c r="EQ1160" s="335"/>
      <c r="ER1160" s="335"/>
      <c r="ES1160" s="335"/>
      <c r="ET1160" s="335"/>
      <c r="EU1160" s="335"/>
      <c r="EV1160" s="335"/>
      <c r="EW1160" s="335"/>
      <c r="EX1160" s="335"/>
      <c r="EY1160" s="261"/>
      <c r="EZ1160" s="126"/>
      <c r="FA1160" s="126"/>
      <c r="FB1160" s="261"/>
      <c r="FC1160" s="126"/>
      <c r="FD1160" s="126"/>
      <c r="FE1160" s="126"/>
      <c r="FF1160" s="126"/>
      <c r="FG1160" s="126"/>
    </row>
    <row r="1161" spans="1:163" hidden="1" outlineLevel="1">
      <c r="A1161" s="2">
        <v>11</v>
      </c>
      <c r="B1161" s="1002" t="s">
        <v>934</v>
      </c>
      <c r="C1161" s="1003"/>
      <c r="D1161" s="1004"/>
      <c r="E1161" s="280" t="s">
        <v>935</v>
      </c>
      <c r="F1161" s="36"/>
      <c r="G1161" s="36"/>
      <c r="H1161" s="36"/>
      <c r="I1161" s="36"/>
      <c r="J1161" s="36"/>
      <c r="K1161" s="36"/>
      <c r="L1161" s="36"/>
      <c r="M1161" s="36"/>
      <c r="N1161" s="36"/>
      <c r="O1161" s="36"/>
      <c r="P1161" s="36"/>
      <c r="Q1161" s="36"/>
      <c r="R1161" s="36"/>
      <c r="S1161" s="36"/>
      <c r="T1161" s="36"/>
      <c r="U1161" s="36"/>
      <c r="V1161" s="36"/>
      <c r="W1161" s="36"/>
      <c r="X1161" s="36"/>
      <c r="Y1161" s="36"/>
      <c r="Z1161" s="36"/>
      <c r="AA1161" s="36"/>
      <c r="AB1161" s="36"/>
      <c r="AC1161" s="36"/>
      <c r="AD1161" s="164"/>
      <c r="AE1161" s="376">
        <f t="shared" si="143"/>
        <v>8</v>
      </c>
      <c r="AF1161" s="335"/>
      <c r="AG1161" s="335"/>
      <c r="AH1161" s="335"/>
      <c r="AI1161" s="335"/>
      <c r="AJ1161" s="335">
        <v>1</v>
      </c>
      <c r="AK1161" s="335">
        <v>1</v>
      </c>
      <c r="AL1161" s="335">
        <v>1</v>
      </c>
      <c r="AM1161" s="335">
        <v>1</v>
      </c>
      <c r="AN1161" s="335">
        <v>1</v>
      </c>
      <c r="AO1161" s="335">
        <v>1</v>
      </c>
      <c r="AP1161" s="335">
        <v>1</v>
      </c>
      <c r="AQ1161" s="335">
        <v>1</v>
      </c>
      <c r="AR1161" s="335"/>
      <c r="AS1161" s="335"/>
      <c r="AT1161" s="335"/>
      <c r="AU1161" s="335"/>
      <c r="AV1161" s="335"/>
      <c r="AW1161" s="335"/>
      <c r="AX1161" s="335"/>
      <c r="AY1161" s="335"/>
      <c r="AZ1161" s="335"/>
      <c r="BA1161" s="335"/>
      <c r="BB1161" s="335"/>
      <c r="BC1161" s="335"/>
      <c r="BD1161" s="335"/>
      <c r="BE1161" s="335"/>
      <c r="BF1161" s="335"/>
      <c r="BG1161" s="335"/>
      <c r="BH1161" s="335"/>
      <c r="BI1161" s="335"/>
      <c r="BJ1161" s="335"/>
      <c r="BK1161" s="335"/>
      <c r="BL1161" s="335"/>
      <c r="BM1161" s="335"/>
      <c r="BN1161" s="335"/>
      <c r="BO1161" s="335"/>
      <c r="BP1161" s="335"/>
      <c r="BQ1161" s="335"/>
      <c r="BR1161" s="335"/>
      <c r="BS1161" s="335"/>
      <c r="BT1161" s="335"/>
      <c r="BU1161" s="335"/>
      <c r="BV1161" s="335"/>
      <c r="BW1161" s="335"/>
      <c r="BX1161" s="335"/>
      <c r="BY1161" s="335"/>
      <c r="BZ1161" s="335"/>
      <c r="CA1161" s="335"/>
      <c r="CB1161" s="335"/>
      <c r="CC1161" s="335"/>
      <c r="CD1161" s="335"/>
      <c r="CE1161" s="335"/>
      <c r="CF1161" s="335"/>
      <c r="CG1161" s="335"/>
      <c r="CH1161" s="335"/>
      <c r="CI1161" s="335"/>
      <c r="CJ1161" s="335"/>
      <c r="CK1161" s="335"/>
      <c r="CL1161" s="335"/>
      <c r="CM1161" s="335"/>
      <c r="CN1161" s="335"/>
      <c r="CO1161" s="335"/>
      <c r="CP1161" s="335"/>
      <c r="CQ1161" s="335"/>
      <c r="CR1161" s="335"/>
      <c r="CS1161" s="335"/>
      <c r="CT1161" s="335"/>
      <c r="CU1161" s="335"/>
      <c r="CV1161" s="335"/>
      <c r="CW1161" s="335"/>
      <c r="CX1161" s="335"/>
      <c r="CY1161" s="335"/>
      <c r="CZ1161" s="335"/>
      <c r="DA1161" s="335"/>
      <c r="DB1161" s="335"/>
      <c r="DC1161" s="335"/>
      <c r="DD1161" s="335"/>
      <c r="DE1161" s="335"/>
      <c r="DF1161" s="335"/>
      <c r="DG1161" s="335"/>
      <c r="DH1161" s="335"/>
      <c r="DI1161" s="335"/>
      <c r="DJ1161" s="335"/>
      <c r="DK1161" s="335"/>
      <c r="DL1161" s="335"/>
      <c r="DM1161" s="335"/>
      <c r="DN1161" s="335"/>
      <c r="DO1161" s="335"/>
      <c r="DP1161" s="335"/>
      <c r="DQ1161" s="335"/>
      <c r="DR1161" s="335"/>
      <c r="DS1161" s="335"/>
      <c r="DT1161" s="335"/>
      <c r="DU1161" s="335"/>
      <c r="DV1161" s="335"/>
      <c r="DW1161" s="335"/>
      <c r="DX1161" s="335"/>
      <c r="DY1161" s="335"/>
      <c r="DZ1161" s="335"/>
      <c r="EA1161" s="335"/>
      <c r="EB1161" s="335"/>
      <c r="EC1161" s="335"/>
      <c r="ED1161" s="335"/>
      <c r="EE1161" s="335"/>
      <c r="EF1161" s="335"/>
      <c r="EG1161" s="335"/>
      <c r="EH1161" s="335"/>
      <c r="EI1161" s="335"/>
      <c r="EJ1161" s="335"/>
      <c r="EK1161" s="335"/>
      <c r="EL1161" s="335"/>
      <c r="EM1161" s="335"/>
      <c r="EN1161" s="335"/>
      <c r="EO1161" s="335"/>
      <c r="EP1161" s="335"/>
      <c r="EQ1161" s="335"/>
      <c r="ER1161" s="335"/>
      <c r="ES1161" s="335"/>
      <c r="ET1161" s="335"/>
      <c r="EU1161" s="335"/>
      <c r="EV1161" s="335"/>
      <c r="EW1161" s="335"/>
      <c r="EX1161" s="335"/>
      <c r="EY1161" s="261"/>
      <c r="EZ1161" s="126"/>
      <c r="FA1161" s="126"/>
      <c r="FB1161" s="261"/>
      <c r="FC1161" s="126"/>
      <c r="FD1161" s="126"/>
      <c r="FE1161" s="126"/>
      <c r="FF1161" s="126"/>
      <c r="FG1161" s="126"/>
    </row>
    <row r="1162" spans="1:163" hidden="1" outlineLevel="1">
      <c r="A1162" s="2">
        <v>12</v>
      </c>
      <c r="B1162" s="1002" t="s">
        <v>1851</v>
      </c>
      <c r="C1162" s="1003"/>
      <c r="D1162" s="1004"/>
      <c r="E1162" s="280" t="s">
        <v>2095</v>
      </c>
      <c r="F1162" s="36"/>
      <c r="G1162" s="36"/>
      <c r="H1162" s="36"/>
      <c r="I1162" s="36"/>
      <c r="J1162" s="36"/>
      <c r="K1162" s="36"/>
      <c r="L1162" s="36"/>
      <c r="M1162" s="36"/>
      <c r="N1162" s="36"/>
      <c r="O1162" s="36"/>
      <c r="P1162" s="36"/>
      <c r="Q1162" s="36"/>
      <c r="R1162" s="36"/>
      <c r="S1162" s="36"/>
      <c r="T1162" s="36"/>
      <c r="U1162" s="36"/>
      <c r="V1162" s="36"/>
      <c r="W1162" s="36"/>
      <c r="X1162" s="36"/>
      <c r="Y1162" s="36"/>
      <c r="Z1162" s="36"/>
      <c r="AA1162" s="36"/>
      <c r="AB1162" s="36"/>
      <c r="AC1162" s="36"/>
      <c r="AD1162" s="164"/>
      <c r="AE1162" s="376">
        <f t="shared" si="143"/>
        <v>140</v>
      </c>
      <c r="AF1162" s="335"/>
      <c r="AG1162" s="335"/>
      <c r="AH1162" s="335"/>
      <c r="AI1162" s="335"/>
      <c r="AJ1162" s="335">
        <v>6.25</v>
      </c>
      <c r="AK1162" s="335">
        <v>7.5</v>
      </c>
      <c r="AL1162" s="335">
        <v>6.25</v>
      </c>
      <c r="AM1162" s="335">
        <v>17.5</v>
      </c>
      <c r="AN1162" s="335">
        <v>17.5</v>
      </c>
      <c r="AO1162" s="335">
        <v>17.5</v>
      </c>
      <c r="AP1162" s="335">
        <v>5</v>
      </c>
      <c r="AQ1162" s="335">
        <v>11.25</v>
      </c>
      <c r="AR1162" s="335">
        <v>5</v>
      </c>
      <c r="AS1162" s="335">
        <v>11.25</v>
      </c>
      <c r="AT1162" s="335">
        <v>5</v>
      </c>
      <c r="AU1162" s="335">
        <v>5</v>
      </c>
      <c r="AV1162" s="335">
        <v>5</v>
      </c>
      <c r="AW1162" s="335">
        <v>5</v>
      </c>
      <c r="AX1162" s="335">
        <v>5</v>
      </c>
      <c r="AY1162" s="335">
        <v>5</v>
      </c>
      <c r="AZ1162" s="335">
        <v>5</v>
      </c>
      <c r="BA1162" s="335">
        <v>0</v>
      </c>
      <c r="BB1162" s="335">
        <v>0</v>
      </c>
      <c r="BC1162" s="335">
        <v>0</v>
      </c>
      <c r="BD1162" s="335">
        <v>0</v>
      </c>
      <c r="BE1162" s="335">
        <v>0</v>
      </c>
      <c r="BF1162" s="335">
        <v>0</v>
      </c>
      <c r="BG1162" s="335">
        <v>0</v>
      </c>
      <c r="BH1162" s="335">
        <v>0</v>
      </c>
      <c r="BI1162" s="335">
        <v>0</v>
      </c>
      <c r="BJ1162" s="335">
        <v>0</v>
      </c>
      <c r="BK1162" s="335">
        <v>0</v>
      </c>
      <c r="BL1162" s="335">
        <v>0</v>
      </c>
      <c r="BM1162" s="335">
        <v>0</v>
      </c>
      <c r="BN1162" s="335">
        <v>0</v>
      </c>
      <c r="BO1162" s="335">
        <v>0</v>
      </c>
      <c r="BP1162" s="335">
        <v>0</v>
      </c>
      <c r="BQ1162" s="335">
        <v>0</v>
      </c>
      <c r="BR1162" s="335">
        <v>0</v>
      </c>
      <c r="BS1162" s="335">
        <v>0</v>
      </c>
      <c r="BT1162" s="335">
        <v>0</v>
      </c>
      <c r="BU1162" s="335">
        <v>0</v>
      </c>
      <c r="BV1162" s="335">
        <v>0</v>
      </c>
      <c r="BW1162" s="335">
        <v>0</v>
      </c>
      <c r="BX1162" s="335">
        <v>0</v>
      </c>
      <c r="BY1162" s="335">
        <v>0</v>
      </c>
      <c r="BZ1162" s="335">
        <v>0</v>
      </c>
      <c r="CA1162" s="335">
        <v>0</v>
      </c>
      <c r="CB1162" s="335">
        <v>0</v>
      </c>
      <c r="CC1162" s="335">
        <v>0</v>
      </c>
      <c r="CD1162" s="335">
        <v>0</v>
      </c>
      <c r="CE1162" s="335">
        <v>0</v>
      </c>
      <c r="CF1162" s="335">
        <v>0</v>
      </c>
      <c r="CG1162" s="335">
        <v>0</v>
      </c>
      <c r="CH1162" s="335">
        <v>0</v>
      </c>
      <c r="CI1162" s="335">
        <v>0</v>
      </c>
      <c r="CJ1162" s="335">
        <v>0</v>
      </c>
      <c r="CK1162" s="335">
        <v>0</v>
      </c>
      <c r="CL1162" s="335">
        <v>0</v>
      </c>
      <c r="CM1162" s="335">
        <v>0</v>
      </c>
      <c r="CN1162" s="335">
        <v>0</v>
      </c>
      <c r="CO1162" s="335">
        <v>0</v>
      </c>
      <c r="CP1162" s="335">
        <v>0</v>
      </c>
      <c r="CQ1162" s="335">
        <v>0</v>
      </c>
      <c r="CR1162" s="335">
        <v>0</v>
      </c>
      <c r="CS1162" s="335">
        <v>0</v>
      </c>
      <c r="CT1162" s="335"/>
      <c r="CU1162" s="335"/>
      <c r="CV1162" s="335"/>
      <c r="CW1162" s="335"/>
      <c r="CX1162" s="335"/>
      <c r="CY1162" s="335"/>
      <c r="CZ1162" s="335"/>
      <c r="DA1162" s="335"/>
      <c r="DB1162" s="335"/>
      <c r="DC1162" s="335"/>
      <c r="DD1162" s="335"/>
      <c r="DE1162" s="335"/>
      <c r="DF1162" s="335"/>
      <c r="DG1162" s="335"/>
      <c r="DH1162" s="335"/>
      <c r="DI1162" s="335"/>
      <c r="DJ1162" s="335"/>
      <c r="DK1162" s="335"/>
      <c r="DL1162" s="335"/>
      <c r="DM1162" s="335"/>
      <c r="DN1162" s="335"/>
      <c r="DO1162" s="335"/>
      <c r="DP1162" s="335"/>
      <c r="DQ1162" s="335"/>
      <c r="DR1162" s="335"/>
      <c r="DS1162" s="335"/>
      <c r="DT1162" s="335"/>
      <c r="DU1162" s="335"/>
      <c r="DV1162" s="335"/>
      <c r="DW1162" s="335"/>
      <c r="DX1162" s="335"/>
      <c r="DY1162" s="335"/>
      <c r="DZ1162" s="335"/>
      <c r="EA1162" s="335"/>
      <c r="EB1162" s="335"/>
      <c r="EC1162" s="335"/>
      <c r="ED1162" s="335"/>
      <c r="EE1162" s="335"/>
      <c r="EF1162" s="335"/>
      <c r="EG1162" s="335"/>
      <c r="EH1162" s="335"/>
      <c r="EI1162" s="335"/>
      <c r="EJ1162" s="335"/>
      <c r="EK1162" s="335"/>
      <c r="EL1162" s="335"/>
      <c r="EM1162" s="335"/>
      <c r="EN1162" s="335"/>
      <c r="EO1162" s="335"/>
      <c r="EP1162" s="335"/>
      <c r="EQ1162" s="335"/>
      <c r="ER1162" s="335"/>
      <c r="ES1162" s="335"/>
      <c r="ET1162" s="335"/>
      <c r="EU1162" s="335"/>
      <c r="EV1162" s="335"/>
      <c r="EW1162" s="335"/>
      <c r="EX1162" s="335"/>
      <c r="EY1162" s="261"/>
      <c r="EZ1162" s="126"/>
      <c r="FA1162" s="126"/>
      <c r="FB1162" s="261"/>
      <c r="FC1162" s="126"/>
      <c r="FD1162" s="126"/>
      <c r="FE1162" s="126"/>
      <c r="FF1162" s="126"/>
      <c r="FG1162" s="126"/>
    </row>
    <row r="1163" spans="1:163" hidden="1" outlineLevel="1">
      <c r="A1163" s="2">
        <v>13</v>
      </c>
      <c r="B1163" s="1002" t="s">
        <v>1850</v>
      </c>
      <c r="C1163" s="1003"/>
      <c r="D1163" s="1004"/>
      <c r="E1163" s="280" t="s">
        <v>2096</v>
      </c>
      <c r="F1163" s="36"/>
      <c r="G1163" s="36"/>
      <c r="H1163" s="36"/>
      <c r="I1163" s="36"/>
      <c r="J1163" s="36"/>
      <c r="K1163" s="36"/>
      <c r="L1163" s="36"/>
      <c r="M1163" s="36"/>
      <c r="N1163" s="36"/>
      <c r="O1163" s="36"/>
      <c r="P1163" s="36"/>
      <c r="Q1163" s="36"/>
      <c r="R1163" s="36"/>
      <c r="S1163" s="36"/>
      <c r="T1163" s="36"/>
      <c r="U1163" s="36"/>
      <c r="V1163" s="36"/>
      <c r="W1163" s="36"/>
      <c r="X1163" s="36"/>
      <c r="Y1163" s="36"/>
      <c r="Z1163" s="36"/>
      <c r="AA1163" s="36"/>
      <c r="AB1163" s="36"/>
      <c r="AC1163" s="36"/>
      <c r="AD1163" s="164"/>
      <c r="AE1163" s="376">
        <f t="shared" si="143"/>
        <v>5870</v>
      </c>
      <c r="AF1163" s="335"/>
      <c r="AG1163" s="335"/>
      <c r="AH1163" s="335">
        <v>20</v>
      </c>
      <c r="AI1163" s="335">
        <v>20</v>
      </c>
      <c r="AJ1163" s="335">
        <v>25</v>
      </c>
      <c r="AK1163" s="335">
        <v>30</v>
      </c>
      <c r="AL1163" s="335">
        <v>35</v>
      </c>
      <c r="AM1163" s="335">
        <v>40</v>
      </c>
      <c r="AN1163" s="335">
        <v>45</v>
      </c>
      <c r="AO1163" s="335">
        <v>50</v>
      </c>
      <c r="AP1163" s="335">
        <v>55</v>
      </c>
      <c r="AQ1163" s="335">
        <v>60</v>
      </c>
      <c r="AR1163" s="335">
        <v>65</v>
      </c>
      <c r="AS1163" s="335">
        <v>70</v>
      </c>
      <c r="AT1163" s="335">
        <v>75</v>
      </c>
      <c r="AU1163" s="335">
        <v>80</v>
      </c>
      <c r="AV1163" s="335">
        <v>85</v>
      </c>
      <c r="AW1163" s="335">
        <v>90</v>
      </c>
      <c r="AX1163" s="335">
        <v>95</v>
      </c>
      <c r="AY1163" s="335">
        <v>100</v>
      </c>
      <c r="AZ1163" s="335">
        <v>105</v>
      </c>
      <c r="BA1163" s="335">
        <v>105</v>
      </c>
      <c r="BB1163" s="335">
        <v>105</v>
      </c>
      <c r="BC1163" s="335">
        <v>105</v>
      </c>
      <c r="BD1163" s="335">
        <v>105</v>
      </c>
      <c r="BE1163" s="335">
        <v>105</v>
      </c>
      <c r="BF1163" s="335">
        <v>105</v>
      </c>
      <c r="BG1163" s="335">
        <v>105</v>
      </c>
      <c r="BH1163" s="335">
        <v>105</v>
      </c>
      <c r="BI1163" s="335">
        <v>105</v>
      </c>
      <c r="BJ1163" s="335">
        <v>105</v>
      </c>
      <c r="BK1163" s="335">
        <v>105</v>
      </c>
      <c r="BL1163" s="335">
        <v>105</v>
      </c>
      <c r="BM1163" s="335">
        <v>105</v>
      </c>
      <c r="BN1163" s="335">
        <v>105</v>
      </c>
      <c r="BO1163" s="335">
        <v>105</v>
      </c>
      <c r="BP1163" s="335">
        <v>105</v>
      </c>
      <c r="BQ1163" s="335">
        <v>105</v>
      </c>
      <c r="BR1163" s="335">
        <v>105</v>
      </c>
      <c r="BS1163" s="335">
        <v>105</v>
      </c>
      <c r="BT1163" s="335">
        <v>105</v>
      </c>
      <c r="BU1163" s="335">
        <v>105</v>
      </c>
      <c r="BV1163" s="335">
        <v>105</v>
      </c>
      <c r="BW1163" s="335">
        <v>105</v>
      </c>
      <c r="BX1163" s="335">
        <v>105</v>
      </c>
      <c r="BY1163" s="335">
        <v>105</v>
      </c>
      <c r="BZ1163" s="335">
        <v>105</v>
      </c>
      <c r="CA1163" s="335">
        <v>105</v>
      </c>
      <c r="CB1163" s="335">
        <v>105</v>
      </c>
      <c r="CC1163" s="335">
        <v>105</v>
      </c>
      <c r="CD1163" s="335">
        <v>105</v>
      </c>
      <c r="CE1163" s="335">
        <v>105</v>
      </c>
      <c r="CF1163" s="335">
        <v>105</v>
      </c>
      <c r="CG1163" s="335">
        <v>105</v>
      </c>
      <c r="CH1163" s="335">
        <v>105</v>
      </c>
      <c r="CI1163" s="335">
        <v>105</v>
      </c>
      <c r="CJ1163" s="335">
        <v>105</v>
      </c>
      <c r="CK1163" s="335">
        <v>105</v>
      </c>
      <c r="CL1163" s="335">
        <v>105</v>
      </c>
      <c r="CM1163" s="335">
        <v>105</v>
      </c>
      <c r="CN1163" s="335">
        <v>105</v>
      </c>
      <c r="CO1163" s="335">
        <v>105</v>
      </c>
      <c r="CP1163" s="335">
        <v>105</v>
      </c>
      <c r="CQ1163" s="335">
        <v>105</v>
      </c>
      <c r="CR1163" s="335">
        <v>105</v>
      </c>
      <c r="CS1163" s="335">
        <v>105</v>
      </c>
      <c r="CT1163" s="335"/>
      <c r="CU1163" s="335"/>
      <c r="CV1163" s="335"/>
      <c r="CW1163" s="335"/>
      <c r="CX1163" s="335"/>
      <c r="CY1163" s="335"/>
      <c r="CZ1163" s="335"/>
      <c r="DA1163" s="335"/>
      <c r="DB1163" s="335"/>
      <c r="DC1163" s="335"/>
      <c r="DD1163" s="335"/>
      <c r="DE1163" s="335"/>
      <c r="DF1163" s="335"/>
      <c r="DG1163" s="335"/>
      <c r="DH1163" s="335"/>
      <c r="DI1163" s="335"/>
      <c r="DJ1163" s="335"/>
      <c r="DK1163" s="335"/>
      <c r="DL1163" s="335"/>
      <c r="DM1163" s="335"/>
      <c r="DN1163" s="335"/>
      <c r="DO1163" s="335"/>
      <c r="DP1163" s="335"/>
      <c r="DQ1163" s="335"/>
      <c r="DR1163" s="335"/>
      <c r="DS1163" s="335"/>
      <c r="DT1163" s="335"/>
      <c r="DU1163" s="335"/>
      <c r="DV1163" s="335"/>
      <c r="DW1163" s="335"/>
      <c r="DX1163" s="335"/>
      <c r="DY1163" s="335"/>
      <c r="DZ1163" s="335"/>
      <c r="EA1163" s="335"/>
      <c r="EB1163" s="335"/>
      <c r="EC1163" s="335"/>
      <c r="ED1163" s="335"/>
      <c r="EE1163" s="335"/>
      <c r="EF1163" s="335"/>
      <c r="EG1163" s="335"/>
      <c r="EH1163" s="335"/>
      <c r="EI1163" s="335"/>
      <c r="EJ1163" s="335"/>
      <c r="EK1163" s="335"/>
      <c r="EL1163" s="335"/>
      <c r="EM1163" s="335"/>
      <c r="EN1163" s="335"/>
      <c r="EO1163" s="335"/>
      <c r="EP1163" s="335"/>
      <c r="EQ1163" s="335"/>
      <c r="ER1163" s="335"/>
      <c r="ES1163" s="335"/>
      <c r="ET1163" s="335"/>
      <c r="EU1163" s="335"/>
      <c r="EV1163" s="335"/>
      <c r="EW1163" s="335"/>
      <c r="EX1163" s="335"/>
      <c r="EY1163" s="261"/>
      <c r="EZ1163" s="126"/>
      <c r="FA1163" s="126"/>
      <c r="FB1163" s="261"/>
      <c r="FC1163" s="126"/>
      <c r="FD1163" s="126"/>
      <c r="FE1163" s="126"/>
      <c r="FF1163" s="126"/>
      <c r="FG1163" s="126"/>
    </row>
    <row r="1164" spans="1:163" hidden="1" outlineLevel="1">
      <c r="A1164" s="2">
        <v>14</v>
      </c>
      <c r="B1164" s="1002" t="s">
        <v>1906</v>
      </c>
      <c r="C1164" s="1003"/>
      <c r="D1164" s="1004"/>
      <c r="E1164" s="280" t="s">
        <v>1906</v>
      </c>
      <c r="F1164" s="36"/>
      <c r="G1164" s="36"/>
      <c r="H1164" s="36"/>
      <c r="I1164" s="36"/>
      <c r="J1164" s="36"/>
      <c r="K1164" s="36"/>
      <c r="L1164" s="36"/>
      <c r="M1164" s="36"/>
      <c r="N1164" s="36"/>
      <c r="O1164" s="36"/>
      <c r="P1164" s="36"/>
      <c r="Q1164" s="36"/>
      <c r="R1164" s="36"/>
      <c r="S1164" s="36"/>
      <c r="T1164" s="36"/>
      <c r="U1164" s="36"/>
      <c r="V1164" s="36"/>
      <c r="W1164" s="36"/>
      <c r="X1164" s="36"/>
      <c r="Y1164" s="36"/>
      <c r="Z1164" s="36"/>
      <c r="AA1164" s="36"/>
      <c r="AB1164" s="36"/>
      <c r="AC1164" s="36"/>
      <c r="AD1164" s="164"/>
      <c r="AE1164" s="376">
        <f t="shared" si="143"/>
        <v>0</v>
      </c>
      <c r="AF1164" s="335"/>
      <c r="AG1164" s="335"/>
      <c r="AH1164" s="335"/>
      <c r="AI1164" s="335"/>
      <c r="AJ1164" s="335"/>
      <c r="AK1164" s="335"/>
      <c r="AL1164" s="335"/>
      <c r="AM1164" s="335"/>
      <c r="AN1164" s="335"/>
      <c r="AO1164" s="335"/>
      <c r="AP1164" s="335"/>
      <c r="AQ1164" s="335"/>
      <c r="AR1164" s="335"/>
      <c r="AS1164" s="335"/>
      <c r="AT1164" s="335"/>
      <c r="AU1164" s="335"/>
      <c r="AV1164" s="335"/>
      <c r="AW1164" s="335"/>
      <c r="AX1164" s="335"/>
      <c r="AY1164" s="335"/>
      <c r="AZ1164" s="335"/>
      <c r="BA1164" s="335"/>
      <c r="BB1164" s="335"/>
      <c r="BC1164" s="335"/>
      <c r="BD1164" s="335"/>
      <c r="BE1164" s="335"/>
      <c r="BF1164" s="335"/>
      <c r="BG1164" s="335"/>
      <c r="BH1164" s="335"/>
      <c r="BI1164" s="335"/>
      <c r="BJ1164" s="335"/>
      <c r="BK1164" s="335"/>
      <c r="BL1164" s="335"/>
      <c r="BM1164" s="335"/>
      <c r="BN1164" s="335"/>
      <c r="BO1164" s="335"/>
      <c r="BP1164" s="335"/>
      <c r="BQ1164" s="335"/>
      <c r="BR1164" s="335"/>
      <c r="BS1164" s="335"/>
      <c r="BT1164" s="335"/>
      <c r="BU1164" s="335"/>
      <c r="BV1164" s="335"/>
      <c r="BW1164" s="335"/>
      <c r="BX1164" s="335"/>
      <c r="BY1164" s="335"/>
      <c r="BZ1164" s="335"/>
      <c r="CA1164" s="335"/>
      <c r="CB1164" s="335"/>
      <c r="CC1164" s="335"/>
      <c r="CD1164" s="335"/>
      <c r="CE1164" s="335"/>
      <c r="CF1164" s="335"/>
      <c r="CG1164" s="335"/>
      <c r="CH1164" s="335"/>
      <c r="CI1164" s="335"/>
      <c r="CJ1164" s="335"/>
      <c r="CK1164" s="335"/>
      <c r="CL1164" s="335"/>
      <c r="CM1164" s="335"/>
      <c r="CN1164" s="335"/>
      <c r="CO1164" s="335"/>
      <c r="CP1164" s="335"/>
      <c r="CQ1164" s="335"/>
      <c r="CR1164" s="335"/>
      <c r="CS1164" s="335"/>
      <c r="CT1164" s="335"/>
      <c r="CU1164" s="335"/>
      <c r="CV1164" s="335"/>
      <c r="CW1164" s="335"/>
      <c r="CX1164" s="335"/>
      <c r="CY1164" s="335"/>
      <c r="CZ1164" s="335"/>
      <c r="DA1164" s="335"/>
      <c r="DB1164" s="335"/>
      <c r="DC1164" s="335"/>
      <c r="DD1164" s="335"/>
      <c r="DE1164" s="335"/>
      <c r="DF1164" s="335"/>
      <c r="DG1164" s="335"/>
      <c r="DH1164" s="335"/>
      <c r="DI1164" s="335"/>
      <c r="DJ1164" s="335"/>
      <c r="DK1164" s="335"/>
      <c r="DL1164" s="335"/>
      <c r="DM1164" s="335"/>
      <c r="DN1164" s="335"/>
      <c r="DO1164" s="335"/>
      <c r="DP1164" s="335"/>
      <c r="DQ1164" s="335"/>
      <c r="DR1164" s="335"/>
      <c r="DS1164" s="335"/>
      <c r="DT1164" s="335"/>
      <c r="DU1164" s="335"/>
      <c r="DV1164" s="335"/>
      <c r="DW1164" s="335"/>
      <c r="DX1164" s="335"/>
      <c r="DY1164" s="335"/>
      <c r="DZ1164" s="335"/>
      <c r="EA1164" s="335"/>
      <c r="EB1164" s="335"/>
      <c r="EC1164" s="335"/>
      <c r="ED1164" s="335"/>
      <c r="EE1164" s="335"/>
      <c r="EF1164" s="335"/>
      <c r="EG1164" s="335"/>
      <c r="EH1164" s="335"/>
      <c r="EI1164" s="335"/>
      <c r="EJ1164" s="335"/>
      <c r="EK1164" s="335"/>
      <c r="EL1164" s="335"/>
      <c r="EM1164" s="335"/>
      <c r="EN1164" s="335"/>
      <c r="EO1164" s="335"/>
      <c r="EP1164" s="335"/>
      <c r="EQ1164" s="335"/>
      <c r="ER1164" s="335"/>
      <c r="ES1164" s="335"/>
      <c r="ET1164" s="335"/>
      <c r="EU1164" s="335"/>
      <c r="EV1164" s="335"/>
      <c r="EW1164" s="335"/>
      <c r="EX1164" s="335"/>
      <c r="EY1164" s="261"/>
      <c r="EZ1164" s="126"/>
      <c r="FA1164" s="126"/>
      <c r="FB1164" s="261"/>
      <c r="FC1164" s="126"/>
      <c r="FD1164" s="126"/>
      <c r="FE1164" s="126"/>
      <c r="FF1164" s="126"/>
      <c r="FG1164" s="126"/>
    </row>
    <row r="1165" spans="1:163" ht="5.0999999999999996" hidden="1" customHeight="1" outlineLevel="1">
      <c r="A1165" s="206"/>
      <c r="B1165" s="207"/>
      <c r="C1165" s="207"/>
      <c r="D1165" s="207"/>
      <c r="E1165" s="208"/>
      <c r="F1165" s="208"/>
      <c r="G1165" s="208"/>
      <c r="H1165" s="208"/>
      <c r="I1165" s="208"/>
      <c r="J1165" s="208"/>
      <c r="K1165" s="208"/>
      <c r="L1165" s="208"/>
      <c r="M1165" s="208"/>
      <c r="N1165" s="208"/>
      <c r="O1165" s="208"/>
      <c r="P1165" s="208"/>
      <c r="Q1165" s="208"/>
      <c r="R1165" s="208"/>
      <c r="S1165" s="208"/>
      <c r="T1165" s="208"/>
      <c r="U1165" s="208"/>
      <c r="V1165" s="208"/>
      <c r="W1165" s="208"/>
      <c r="X1165" s="208"/>
      <c r="Y1165" s="208"/>
      <c r="Z1165" s="208"/>
      <c r="AA1165" s="208"/>
      <c r="AB1165" s="208"/>
      <c r="AC1165" s="208"/>
      <c r="AD1165" s="208"/>
      <c r="AE1165" s="208"/>
      <c r="AF1165" s="208"/>
      <c r="AG1165" s="208"/>
      <c r="AH1165" s="208"/>
      <c r="AI1165" s="208"/>
      <c r="AJ1165" s="208"/>
      <c r="AK1165" s="208"/>
      <c r="AL1165" s="208"/>
      <c r="AM1165" s="208"/>
      <c r="AN1165" s="208"/>
      <c r="AO1165" s="208"/>
      <c r="AP1165" s="208"/>
      <c r="AQ1165" s="208"/>
      <c r="AR1165" s="208"/>
      <c r="AS1165" s="208"/>
      <c r="AT1165" s="208"/>
      <c r="AU1165" s="208"/>
      <c r="AV1165" s="208"/>
      <c r="AW1165" s="208"/>
      <c r="AX1165" s="208"/>
      <c r="AY1165" s="208"/>
      <c r="AZ1165" s="208"/>
      <c r="BA1165" s="208"/>
      <c r="BB1165" s="208"/>
      <c r="BC1165" s="208"/>
      <c r="BD1165" s="208"/>
      <c r="BE1165" s="208"/>
      <c r="BF1165" s="208"/>
      <c r="BG1165" s="208"/>
      <c r="BH1165" s="208"/>
      <c r="BI1165" s="208"/>
      <c r="BJ1165" s="208"/>
      <c r="BK1165" s="208"/>
      <c r="BL1165" s="208"/>
      <c r="BM1165" s="208"/>
      <c r="BN1165" s="208"/>
      <c r="BO1165" s="208"/>
      <c r="BP1165" s="208"/>
      <c r="BQ1165" s="208"/>
      <c r="BR1165" s="208"/>
      <c r="BS1165" s="208"/>
      <c r="BT1165" s="208"/>
      <c r="BU1165" s="208"/>
      <c r="BV1165" s="208"/>
      <c r="BW1165" s="208"/>
      <c r="BX1165" s="208"/>
      <c r="BY1165" s="208"/>
      <c r="BZ1165" s="208"/>
      <c r="CA1165" s="208"/>
      <c r="CB1165" s="208"/>
      <c r="CC1165" s="208"/>
      <c r="CD1165" s="208"/>
      <c r="CE1165" s="208"/>
      <c r="CF1165" s="208"/>
      <c r="CG1165" s="208"/>
      <c r="CH1165" s="208"/>
      <c r="CI1165" s="208"/>
      <c r="CJ1165" s="208"/>
      <c r="CK1165" s="208"/>
      <c r="CL1165" s="208"/>
      <c r="CM1165" s="208"/>
      <c r="CN1165" s="208"/>
      <c r="CO1165" s="208"/>
      <c r="CP1165" s="208"/>
      <c r="CQ1165" s="208"/>
      <c r="CR1165" s="208"/>
      <c r="CS1165" s="208"/>
      <c r="CT1165" s="208"/>
      <c r="CU1165" s="208"/>
      <c r="CV1165" s="208"/>
      <c r="CW1165" s="208"/>
      <c r="CX1165" s="208"/>
      <c r="CY1165" s="208"/>
      <c r="CZ1165" s="208"/>
      <c r="DA1165" s="208"/>
      <c r="DB1165" s="208"/>
      <c r="DC1165" s="208"/>
      <c r="DD1165" s="208"/>
      <c r="DE1165" s="208"/>
      <c r="DF1165" s="208"/>
      <c r="DG1165" s="208"/>
      <c r="DH1165" s="208"/>
      <c r="DI1165" s="208"/>
      <c r="DJ1165" s="208"/>
      <c r="DK1165" s="208"/>
      <c r="DL1165" s="208"/>
      <c r="DM1165" s="208"/>
      <c r="DN1165" s="208"/>
      <c r="DO1165" s="208"/>
      <c r="DP1165" s="208"/>
      <c r="DQ1165" s="208"/>
      <c r="DR1165" s="208"/>
      <c r="DS1165" s="208"/>
      <c r="DT1165" s="208"/>
      <c r="DU1165" s="208"/>
      <c r="DV1165" s="208"/>
      <c r="DW1165" s="208"/>
      <c r="DX1165" s="208"/>
      <c r="DY1165" s="208"/>
      <c r="DZ1165" s="208"/>
      <c r="EA1165" s="208"/>
      <c r="EB1165" s="208"/>
      <c r="EC1165" s="208"/>
      <c r="ED1165" s="208"/>
      <c r="EE1165" s="208"/>
      <c r="EF1165" s="208"/>
      <c r="EG1165" s="208"/>
      <c r="EH1165" s="208"/>
      <c r="EI1165" s="208"/>
      <c r="EJ1165" s="208"/>
      <c r="EK1165" s="208"/>
      <c r="EL1165" s="208"/>
      <c r="EM1165" s="208"/>
      <c r="EN1165" s="208"/>
      <c r="EO1165" s="208"/>
      <c r="EP1165" s="208"/>
      <c r="EQ1165" s="208"/>
      <c r="ER1165" s="208"/>
      <c r="ES1165" s="208"/>
      <c r="ET1165" s="208"/>
      <c r="EU1165" s="208"/>
      <c r="EV1165" s="208"/>
      <c r="EW1165" s="208"/>
      <c r="EX1165" s="208"/>
      <c r="EY1165" s="263"/>
      <c r="EZ1165" s="209"/>
      <c r="FA1165" s="209"/>
      <c r="FB1165" s="437"/>
    </row>
    <row r="1166" spans="1:163" hidden="1" outlineLevel="1">
      <c r="A1166" s="131" t="s">
        <v>209</v>
      </c>
      <c r="B1166" s="131"/>
      <c r="C1166" s="131"/>
      <c r="E1166" s="198" t="s">
        <v>208</v>
      </c>
      <c r="F1166" s="36"/>
      <c r="G1166" s="36"/>
      <c r="H1166" s="36"/>
      <c r="I1166" s="36"/>
      <c r="J1166" s="36"/>
      <c r="K1166" s="36"/>
      <c r="L1166" s="36"/>
      <c r="M1166" s="36"/>
      <c r="N1166" s="36"/>
      <c r="O1166" s="36"/>
      <c r="P1166" s="36"/>
      <c r="Q1166" s="36"/>
      <c r="R1166" s="36"/>
      <c r="S1166" s="36"/>
      <c r="T1166" s="36"/>
      <c r="U1166" s="36"/>
      <c r="V1166" s="36"/>
      <c r="W1166" s="36"/>
      <c r="X1166" s="36"/>
      <c r="Y1166" s="36"/>
      <c r="Z1166" s="36"/>
      <c r="AA1166" s="36"/>
      <c r="AB1166" s="36"/>
      <c r="AC1166" s="36"/>
      <c r="AD1166" s="36"/>
      <c r="AF1166" s="131"/>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36"/>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c r="EA1166" s="36"/>
      <c r="EB1166" s="36"/>
      <c r="EC1166" s="36"/>
      <c r="ED1166" s="36"/>
      <c r="EE1166" s="36"/>
      <c r="EF1166" s="36"/>
      <c r="EG1166" s="36"/>
      <c r="EH1166" s="36"/>
      <c r="EI1166" s="36"/>
      <c r="EJ1166" s="36"/>
      <c r="EK1166" s="36"/>
      <c r="EL1166" s="36"/>
      <c r="EM1166" s="36"/>
      <c r="EN1166" s="36"/>
      <c r="EO1166" s="36"/>
      <c r="EP1166" s="36"/>
      <c r="EQ1166" s="36"/>
      <c r="ER1166" s="36"/>
      <c r="ES1166" s="36"/>
      <c r="ET1166" s="36"/>
      <c r="EU1166" s="36"/>
      <c r="EV1166" s="36"/>
      <c r="EW1166" s="36"/>
      <c r="EX1166" s="36"/>
      <c r="EY1166" s="261"/>
      <c r="EZ1166" s="131" t="s">
        <v>1999</v>
      </c>
      <c r="FA1166" s="126"/>
      <c r="FB1166" s="261"/>
      <c r="FC1166" s="126"/>
      <c r="FD1166" s="126"/>
      <c r="FE1166" s="126"/>
      <c r="FF1166" s="126"/>
      <c r="FG1166" s="126"/>
    </row>
    <row r="1167" spans="1:163">
      <c r="EY1167" s="261"/>
      <c r="FB1167" s="261"/>
    </row>
    <row r="1168" spans="1:163" collapsed="1">
      <c r="A1168" s="498" t="s">
        <v>2099</v>
      </c>
      <c r="B1168" s="499"/>
      <c r="C1168" s="499"/>
      <c r="D1168" s="499"/>
      <c r="E1168" s="499"/>
      <c r="F1168" s="499"/>
      <c r="G1168" s="499"/>
      <c r="H1168" s="499"/>
      <c r="I1168" s="499"/>
      <c r="J1168" s="499"/>
      <c r="K1168" s="499"/>
      <c r="L1168" s="499"/>
      <c r="M1168" s="499"/>
      <c r="N1168" s="500"/>
      <c r="O1168" s="500"/>
      <c r="P1168" s="500"/>
      <c r="Q1168" s="500"/>
      <c r="R1168" s="500"/>
      <c r="S1168" s="500"/>
      <c r="T1168" s="500"/>
      <c r="U1168" s="500"/>
      <c r="V1168" s="500"/>
      <c r="W1168" s="500"/>
      <c r="X1168" s="500"/>
      <c r="Y1168" s="500"/>
      <c r="Z1168" s="500"/>
      <c r="AA1168" s="500"/>
      <c r="AB1168" s="500"/>
      <c r="AC1168" s="500"/>
      <c r="AD1168" s="500"/>
      <c r="AE1168" s="500"/>
      <c r="AF1168" s="500"/>
      <c r="AG1168" s="500"/>
      <c r="AH1168" s="500"/>
      <c r="AI1168" s="500"/>
      <c r="AJ1168" s="500"/>
      <c r="AK1168" s="500"/>
      <c r="AL1168" s="500"/>
      <c r="AM1168" s="500"/>
      <c r="AN1168" s="500"/>
      <c r="AO1168" s="500"/>
      <c r="AP1168" s="500"/>
      <c r="AQ1168" s="500"/>
      <c r="AR1168" s="500"/>
      <c r="AS1168" s="500"/>
      <c r="AT1168" s="500"/>
      <c r="AU1168" s="500"/>
      <c r="AV1168" s="500"/>
      <c r="AW1168" s="500"/>
      <c r="AX1168" s="500"/>
      <c r="AY1168" s="500"/>
      <c r="AZ1168" s="500"/>
      <c r="BA1168" s="500"/>
      <c r="BB1168" s="500"/>
      <c r="BC1168" s="500"/>
      <c r="BD1168" s="500"/>
      <c r="BE1168" s="500"/>
      <c r="BF1168" s="500"/>
      <c r="BG1168" s="500"/>
      <c r="BH1168" s="500"/>
      <c r="BI1168" s="500"/>
      <c r="BJ1168" s="500"/>
      <c r="BK1168" s="500"/>
      <c r="BL1168" s="500"/>
      <c r="BM1168" s="500"/>
      <c r="BN1168" s="500"/>
      <c r="BO1168" s="500"/>
      <c r="BP1168" s="500"/>
      <c r="BQ1168" s="500"/>
      <c r="BR1168" s="500"/>
      <c r="BS1168" s="500"/>
      <c r="BT1168" s="500"/>
      <c r="BU1168" s="500"/>
      <c r="BV1168" s="500"/>
      <c r="BW1168" s="500"/>
      <c r="BX1168" s="500"/>
      <c r="BY1168" s="500"/>
      <c r="BZ1168" s="500"/>
      <c r="CA1168" s="500"/>
      <c r="CB1168" s="500"/>
      <c r="CC1168" s="500"/>
      <c r="CD1168" s="500"/>
      <c r="CE1168" s="500"/>
      <c r="CF1168" s="500"/>
      <c r="CG1168" s="500"/>
      <c r="CH1168" s="500"/>
      <c r="CI1168" s="500"/>
      <c r="CJ1168" s="500"/>
      <c r="CK1168" s="500"/>
      <c r="CL1168" s="500"/>
      <c r="CM1168" s="500"/>
      <c r="CN1168" s="500"/>
      <c r="CO1168" s="500"/>
      <c r="CP1168" s="500"/>
      <c r="CQ1168" s="500"/>
      <c r="CR1168" s="500"/>
      <c r="CS1168" s="500"/>
      <c r="CT1168" s="500"/>
      <c r="CU1168" s="500"/>
      <c r="CV1168" s="500"/>
      <c r="CW1168" s="500"/>
      <c r="CX1168" s="500"/>
      <c r="CY1168" s="500"/>
      <c r="CZ1168" s="500"/>
      <c r="DA1168" s="500"/>
      <c r="DB1168" s="500"/>
      <c r="DC1168" s="500"/>
      <c r="DD1168" s="500"/>
      <c r="DE1168" s="500"/>
      <c r="DF1168" s="500"/>
      <c r="DG1168" s="500"/>
      <c r="DH1168" s="500"/>
      <c r="DI1168" s="500"/>
      <c r="DJ1168" s="500"/>
      <c r="DK1168" s="500"/>
      <c r="DL1168" s="500"/>
      <c r="DM1168" s="500"/>
      <c r="DN1168" s="500"/>
      <c r="DO1168" s="500"/>
      <c r="DP1168" s="500"/>
      <c r="DQ1168" s="500"/>
      <c r="DR1168" s="500"/>
      <c r="DS1168" s="500"/>
      <c r="DT1168" s="500"/>
      <c r="DU1168" s="500"/>
      <c r="DV1168" s="500"/>
      <c r="DW1168" s="500"/>
      <c r="DX1168" s="500"/>
      <c r="DY1168" s="500"/>
      <c r="DZ1168" s="500"/>
      <c r="EA1168" s="500"/>
      <c r="EB1168" s="500"/>
      <c r="EC1168" s="500"/>
      <c r="ED1168" s="500"/>
      <c r="EE1168" s="500"/>
      <c r="EF1168" s="500"/>
      <c r="EG1168" s="500"/>
      <c r="EH1168" s="500"/>
      <c r="EI1168" s="500"/>
      <c r="EJ1168" s="500"/>
      <c r="EK1168" s="500"/>
      <c r="EL1168" s="500"/>
      <c r="EM1168" s="500"/>
      <c r="EN1168" s="500"/>
      <c r="EO1168" s="500"/>
      <c r="EP1168" s="500"/>
      <c r="EQ1168" s="500"/>
      <c r="ER1168" s="500"/>
      <c r="ES1168" s="500"/>
      <c r="ET1168" s="500"/>
      <c r="EU1168" s="500"/>
      <c r="EV1168" s="500"/>
      <c r="EW1168" s="500"/>
      <c r="EX1168" s="500"/>
      <c r="EY1168" s="500"/>
      <c r="EZ1168" s="500"/>
      <c r="FA1168" s="500"/>
      <c r="FB1168" s="500"/>
    </row>
    <row r="1169" spans="1:159" hidden="1" outlineLevel="1">
      <c r="A1169" s="36"/>
      <c r="B1169" s="36"/>
      <c r="C1169" s="36"/>
      <c r="D1169" s="36"/>
      <c r="E1169" s="36"/>
      <c r="F1169" s="36"/>
      <c r="G1169" s="36"/>
      <c r="H1169" s="36"/>
      <c r="I1169" s="36"/>
      <c r="J1169" s="36"/>
      <c r="K1169" s="36"/>
      <c r="L1169" s="36"/>
      <c r="M1169" s="36"/>
      <c r="N1169" s="36"/>
      <c r="O1169" s="36"/>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36"/>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c r="EA1169" s="36"/>
      <c r="EB1169" s="36"/>
      <c r="EC1169" s="36"/>
      <c r="ED1169" s="36"/>
      <c r="EE1169" s="36"/>
      <c r="EF1169" s="36"/>
      <c r="EG1169" s="36"/>
      <c r="EH1169" s="36"/>
      <c r="EI1169" s="36"/>
      <c r="EJ1169" s="36"/>
      <c r="EK1169" s="36"/>
      <c r="EL1169" s="36"/>
      <c r="EM1169" s="36"/>
      <c r="EN1169" s="36"/>
      <c r="EO1169" s="36"/>
      <c r="EP1169" s="36"/>
      <c r="EQ1169" s="36"/>
      <c r="ER1169" s="36"/>
      <c r="ES1169" s="36"/>
      <c r="ET1169" s="36"/>
      <c r="EU1169" s="36"/>
      <c r="EV1169" s="36"/>
      <c r="EW1169" s="36"/>
      <c r="EX1169" s="36"/>
      <c r="EY1169" s="261"/>
      <c r="FB1169" s="261"/>
      <c r="FC1169" s="36"/>
    </row>
    <row r="1170" spans="1:159" ht="25.5" hidden="1" outlineLevel="1">
      <c r="A1170" s="191" t="s">
        <v>94</v>
      </c>
      <c r="B1170" s="36"/>
      <c r="C1170" s="36"/>
      <c r="D1170" s="36"/>
      <c r="E1170" s="36"/>
      <c r="F1170" s="36"/>
      <c r="G1170" s="36"/>
      <c r="H1170" s="36"/>
      <c r="I1170" s="36"/>
      <c r="J1170" s="36"/>
      <c r="K1170" s="36"/>
      <c r="L1170" s="36"/>
      <c r="M1170" s="36"/>
      <c r="N1170" s="36"/>
      <c r="O1170" s="36"/>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36"/>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c r="EA1170" s="36"/>
      <c r="EB1170" s="36"/>
      <c r="EC1170" s="36"/>
      <c r="ED1170" s="36"/>
      <c r="EE1170" s="36"/>
      <c r="EF1170" s="36"/>
      <c r="EG1170" s="36"/>
      <c r="EH1170" s="36"/>
      <c r="EI1170" s="36"/>
      <c r="EJ1170" s="36"/>
      <c r="EK1170" s="36"/>
      <c r="EL1170" s="36"/>
      <c r="EM1170" s="36"/>
      <c r="EN1170" s="36"/>
      <c r="EO1170" s="36"/>
      <c r="EP1170" s="36"/>
      <c r="EQ1170" s="36"/>
      <c r="ER1170" s="36"/>
      <c r="ES1170" s="36"/>
      <c r="ET1170" s="36"/>
      <c r="EU1170" s="36"/>
      <c r="EV1170" s="36"/>
      <c r="EW1170" s="36"/>
      <c r="EX1170" s="36"/>
      <c r="EY1170" s="261"/>
      <c r="FB1170" s="261"/>
      <c r="FC1170" s="36"/>
    </row>
    <row r="1171" spans="1:159" hidden="1" outlineLevel="1">
      <c r="A1171" s="36"/>
      <c r="B1171" s="36"/>
      <c r="C1171" s="36"/>
      <c r="D1171" s="36"/>
      <c r="E1171" s="36"/>
      <c r="F1171" s="36"/>
      <c r="G1171" s="36"/>
      <c r="H1171" s="36"/>
      <c r="I1171" s="36"/>
      <c r="J1171" s="36"/>
      <c r="K1171" s="36"/>
      <c r="L1171" s="36"/>
      <c r="M1171" s="36"/>
      <c r="N1171" s="36"/>
      <c r="O1171" s="36"/>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36"/>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c r="EA1171" s="36"/>
      <c r="EB1171" s="36"/>
      <c r="EC1171" s="36"/>
      <c r="ED1171" s="36"/>
      <c r="EE1171" s="36"/>
      <c r="EF1171" s="36"/>
      <c r="EG1171" s="36"/>
      <c r="EH1171" s="36"/>
      <c r="EI1171" s="36"/>
      <c r="EJ1171" s="36"/>
      <c r="EK1171" s="36"/>
      <c r="EL1171" s="36"/>
      <c r="EM1171" s="36"/>
      <c r="EN1171" s="36"/>
      <c r="EO1171" s="36"/>
      <c r="EP1171" s="36"/>
      <c r="EQ1171" s="36"/>
      <c r="ER1171" s="36"/>
      <c r="ES1171" s="36"/>
      <c r="ET1171" s="36"/>
      <c r="EU1171" s="36"/>
      <c r="EV1171" s="36"/>
      <c r="EW1171" s="36"/>
      <c r="EX1171" s="36"/>
      <c r="EY1171" s="261"/>
      <c r="FB1171" s="261"/>
      <c r="FC1171" s="36"/>
    </row>
    <row r="1172" spans="1:159">
      <c r="A1172" s="36"/>
      <c r="B1172" s="36"/>
      <c r="C1172" s="36"/>
      <c r="D1172" s="36"/>
      <c r="E1172" s="36"/>
      <c r="F1172" s="36"/>
      <c r="G1172" s="36"/>
      <c r="H1172" s="36"/>
      <c r="I1172" s="36"/>
      <c r="J1172" s="36"/>
      <c r="K1172" s="36"/>
      <c r="L1172" s="36"/>
      <c r="M1172" s="36"/>
      <c r="N1172" s="36"/>
      <c r="O1172" s="36"/>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36"/>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c r="EA1172" s="36"/>
      <c r="EB1172" s="36"/>
      <c r="EC1172" s="36"/>
      <c r="ED1172" s="36"/>
      <c r="EE1172" s="36"/>
      <c r="EF1172" s="36"/>
      <c r="EG1172" s="36"/>
      <c r="EH1172" s="36"/>
      <c r="EI1172" s="36"/>
      <c r="EJ1172" s="36"/>
      <c r="EK1172" s="36"/>
      <c r="EL1172" s="36"/>
      <c r="EM1172" s="36"/>
      <c r="EN1172" s="36"/>
      <c r="EO1172" s="36"/>
      <c r="EP1172" s="36"/>
      <c r="EQ1172" s="36"/>
      <c r="ER1172" s="36"/>
      <c r="ES1172" s="36"/>
      <c r="ET1172" s="36"/>
      <c r="EU1172" s="36"/>
      <c r="EV1172" s="36"/>
      <c r="EW1172" s="36"/>
      <c r="EX1172" s="36"/>
      <c r="EY1172" s="261"/>
      <c r="FB1172" s="261"/>
      <c r="FC1172" s="36"/>
    </row>
    <row r="1173" spans="1:159">
      <c r="EY1173" s="261"/>
      <c r="FB1173" s="261"/>
    </row>
    <row r="1174" spans="1:159" collapsed="1">
      <c r="A1174" s="498" t="s">
        <v>1900</v>
      </c>
      <c r="B1174" s="499"/>
      <c r="C1174" s="499"/>
      <c r="D1174" s="499"/>
      <c r="E1174" s="499"/>
      <c r="F1174" s="499"/>
      <c r="G1174" s="499"/>
      <c r="H1174" s="499"/>
      <c r="I1174" s="499"/>
      <c r="J1174" s="499"/>
      <c r="K1174" s="499"/>
      <c r="L1174" s="499"/>
      <c r="M1174" s="499"/>
      <c r="N1174" s="500"/>
      <c r="O1174" s="500"/>
      <c r="P1174" s="500"/>
      <c r="Q1174" s="500"/>
      <c r="R1174" s="500"/>
      <c r="S1174" s="500"/>
      <c r="T1174" s="500"/>
      <c r="U1174" s="500"/>
      <c r="V1174" s="500"/>
      <c r="W1174" s="500"/>
      <c r="X1174" s="500"/>
      <c r="Y1174" s="500"/>
      <c r="Z1174" s="500"/>
      <c r="AA1174" s="500"/>
      <c r="AB1174" s="500"/>
      <c r="AC1174" s="500"/>
      <c r="AD1174" s="500"/>
      <c r="AE1174" s="500"/>
      <c r="AF1174" s="500"/>
      <c r="AG1174" s="500"/>
      <c r="AH1174" s="500"/>
      <c r="AI1174" s="500"/>
      <c r="AJ1174" s="500"/>
      <c r="AK1174" s="500"/>
      <c r="AL1174" s="500"/>
      <c r="AM1174" s="500"/>
      <c r="AN1174" s="500"/>
      <c r="AO1174" s="500"/>
      <c r="AP1174" s="500"/>
      <c r="AQ1174" s="500"/>
      <c r="AR1174" s="500"/>
      <c r="AS1174" s="500"/>
      <c r="AT1174" s="500"/>
      <c r="AU1174" s="500"/>
      <c r="AV1174" s="500"/>
      <c r="AW1174" s="500"/>
      <c r="AX1174" s="500"/>
      <c r="AY1174" s="500"/>
      <c r="AZ1174" s="500"/>
      <c r="BA1174" s="500"/>
      <c r="BB1174" s="500"/>
      <c r="BC1174" s="500"/>
      <c r="BD1174" s="500"/>
      <c r="BE1174" s="500"/>
      <c r="BF1174" s="500"/>
      <c r="BG1174" s="500"/>
      <c r="BH1174" s="500"/>
      <c r="BI1174" s="500"/>
      <c r="BJ1174" s="500"/>
      <c r="BK1174" s="500"/>
      <c r="BL1174" s="500"/>
      <c r="BM1174" s="500"/>
      <c r="BN1174" s="500"/>
      <c r="BO1174" s="500"/>
      <c r="BP1174" s="500"/>
      <c r="BQ1174" s="500"/>
      <c r="BR1174" s="500"/>
      <c r="BS1174" s="500"/>
      <c r="BT1174" s="500"/>
      <c r="BU1174" s="500"/>
      <c r="BV1174" s="500"/>
      <c r="BW1174" s="500"/>
      <c r="BX1174" s="500"/>
      <c r="BY1174" s="500"/>
      <c r="BZ1174" s="500"/>
      <c r="CA1174" s="500"/>
      <c r="CB1174" s="500"/>
      <c r="CC1174" s="500"/>
      <c r="CD1174" s="500"/>
      <c r="CE1174" s="500"/>
      <c r="CF1174" s="500"/>
      <c r="CG1174" s="500"/>
      <c r="CH1174" s="500"/>
      <c r="CI1174" s="500"/>
      <c r="CJ1174" s="500"/>
      <c r="CK1174" s="500"/>
      <c r="CL1174" s="500"/>
      <c r="CM1174" s="500"/>
      <c r="CN1174" s="500"/>
      <c r="CO1174" s="500"/>
      <c r="CP1174" s="500"/>
      <c r="CQ1174" s="500"/>
      <c r="CR1174" s="500"/>
      <c r="CS1174" s="500"/>
      <c r="CT1174" s="500"/>
      <c r="CU1174" s="500"/>
      <c r="CV1174" s="500"/>
      <c r="CW1174" s="500"/>
      <c r="CX1174" s="500"/>
      <c r="CY1174" s="500"/>
      <c r="CZ1174" s="500"/>
      <c r="DA1174" s="500"/>
      <c r="DB1174" s="500"/>
      <c r="DC1174" s="500"/>
      <c r="DD1174" s="500"/>
      <c r="DE1174" s="500"/>
      <c r="DF1174" s="500"/>
      <c r="DG1174" s="500"/>
      <c r="DH1174" s="500"/>
      <c r="DI1174" s="500"/>
      <c r="DJ1174" s="500"/>
      <c r="DK1174" s="500"/>
      <c r="DL1174" s="500"/>
      <c r="DM1174" s="500"/>
      <c r="DN1174" s="500"/>
      <c r="DO1174" s="500"/>
      <c r="DP1174" s="500"/>
      <c r="DQ1174" s="500"/>
      <c r="DR1174" s="500"/>
      <c r="DS1174" s="500"/>
      <c r="DT1174" s="500"/>
      <c r="DU1174" s="500"/>
      <c r="DV1174" s="500"/>
      <c r="DW1174" s="500"/>
      <c r="DX1174" s="500"/>
      <c r="DY1174" s="500"/>
      <c r="DZ1174" s="500"/>
      <c r="EA1174" s="500"/>
      <c r="EB1174" s="500"/>
      <c r="EC1174" s="500"/>
      <c r="ED1174" s="500"/>
      <c r="EE1174" s="500"/>
      <c r="EF1174" s="500"/>
      <c r="EG1174" s="500"/>
      <c r="EH1174" s="500"/>
      <c r="EI1174" s="500"/>
      <c r="EJ1174" s="500"/>
      <c r="EK1174" s="500"/>
      <c r="EL1174" s="500"/>
      <c r="EM1174" s="500"/>
      <c r="EN1174" s="500"/>
      <c r="EO1174" s="500"/>
      <c r="EP1174" s="500"/>
      <c r="EQ1174" s="500"/>
      <c r="ER1174" s="500"/>
      <c r="ES1174" s="500"/>
      <c r="ET1174" s="500"/>
      <c r="EU1174" s="500"/>
      <c r="EV1174" s="500"/>
      <c r="EW1174" s="500"/>
      <c r="EX1174" s="500"/>
      <c r="EY1174" s="500"/>
      <c r="EZ1174" s="500"/>
      <c r="FA1174" s="500"/>
      <c r="FB1174" s="500"/>
    </row>
    <row r="1175" spans="1:159" hidden="1" outlineLevel="1">
      <c r="A1175" s="279">
        <v>1</v>
      </c>
      <c r="B1175" s="279">
        <v>2</v>
      </c>
      <c r="C1175" s="279">
        <v>3</v>
      </c>
      <c r="D1175" s="279">
        <v>4</v>
      </c>
      <c r="E1175" s="279">
        <v>5</v>
      </c>
      <c r="F1175" s="279">
        <v>6</v>
      </c>
      <c r="G1175" s="279">
        <v>7</v>
      </c>
      <c r="H1175" s="279">
        <v>8</v>
      </c>
      <c r="I1175" s="279">
        <v>9</v>
      </c>
      <c r="J1175" s="279">
        <v>10</v>
      </c>
      <c r="K1175" s="279">
        <v>11</v>
      </c>
      <c r="L1175" s="279">
        <v>12</v>
      </c>
      <c r="M1175" s="279">
        <v>13</v>
      </c>
      <c r="N1175" s="279">
        <v>14</v>
      </c>
      <c r="O1175" s="279">
        <v>15</v>
      </c>
      <c r="P1175" s="279">
        <v>16</v>
      </c>
      <c r="Q1175" s="279">
        <v>17</v>
      </c>
      <c r="R1175" s="279">
        <v>18</v>
      </c>
      <c r="S1175" s="279">
        <v>19</v>
      </c>
      <c r="T1175" s="279">
        <v>20</v>
      </c>
      <c r="U1175" s="279">
        <v>21</v>
      </c>
      <c r="V1175" s="279">
        <v>22</v>
      </c>
      <c r="W1175" s="279">
        <v>23</v>
      </c>
      <c r="X1175" s="279">
        <v>24</v>
      </c>
      <c r="Y1175" s="279">
        <v>25</v>
      </c>
      <c r="Z1175" s="279">
        <v>26</v>
      </c>
      <c r="AA1175" s="279">
        <v>27</v>
      </c>
      <c r="AB1175" s="279">
        <v>28</v>
      </c>
      <c r="AC1175" s="279">
        <v>29</v>
      </c>
      <c r="AD1175" s="279">
        <v>30</v>
      </c>
      <c r="AE1175" s="279">
        <v>31</v>
      </c>
      <c r="AF1175" s="279">
        <v>32</v>
      </c>
      <c r="AG1175" s="279">
        <v>33</v>
      </c>
      <c r="AH1175" s="279">
        <v>34</v>
      </c>
      <c r="AI1175" s="279">
        <v>35</v>
      </c>
      <c r="AJ1175" s="279">
        <v>36</v>
      </c>
      <c r="AK1175" s="279">
        <v>37</v>
      </c>
      <c r="AL1175" s="279">
        <v>38</v>
      </c>
      <c r="AM1175" s="279">
        <v>39</v>
      </c>
      <c r="AN1175" s="279">
        <v>40</v>
      </c>
      <c r="AO1175" s="279">
        <v>41</v>
      </c>
      <c r="AP1175" s="279">
        <v>42</v>
      </c>
      <c r="AQ1175" s="279">
        <v>43</v>
      </c>
      <c r="AR1175" s="279">
        <v>44</v>
      </c>
      <c r="AS1175" s="279">
        <v>45</v>
      </c>
      <c r="AT1175" s="279">
        <v>46</v>
      </c>
      <c r="AU1175" s="279">
        <v>47</v>
      </c>
      <c r="AV1175" s="279">
        <v>48</v>
      </c>
      <c r="AW1175" s="279">
        <v>49</v>
      </c>
      <c r="AX1175" s="279">
        <v>50</v>
      </c>
      <c r="AY1175" s="279">
        <v>51</v>
      </c>
      <c r="AZ1175" s="279">
        <v>52</v>
      </c>
      <c r="BA1175" s="279">
        <v>53</v>
      </c>
      <c r="BB1175" s="279">
        <v>54</v>
      </c>
      <c r="BC1175" s="279">
        <v>55</v>
      </c>
      <c r="BD1175" s="279">
        <v>56</v>
      </c>
      <c r="BE1175" s="279">
        <v>57</v>
      </c>
      <c r="BF1175" s="279">
        <v>58</v>
      </c>
      <c r="BG1175" s="279">
        <v>59</v>
      </c>
      <c r="BH1175" s="279">
        <v>60</v>
      </c>
      <c r="BI1175" s="279">
        <v>61</v>
      </c>
      <c r="BJ1175" s="279">
        <v>62</v>
      </c>
      <c r="BK1175" s="279">
        <v>63</v>
      </c>
      <c r="BL1175" s="279">
        <v>64</v>
      </c>
      <c r="BM1175" s="279">
        <v>65</v>
      </c>
      <c r="BN1175" s="279">
        <v>66</v>
      </c>
      <c r="BO1175" s="279">
        <v>67</v>
      </c>
      <c r="BP1175" s="279">
        <v>68</v>
      </c>
      <c r="BQ1175" s="279">
        <v>69</v>
      </c>
      <c r="BR1175" s="279">
        <v>70</v>
      </c>
      <c r="BS1175" s="279">
        <v>71</v>
      </c>
      <c r="BT1175" s="279">
        <v>72</v>
      </c>
      <c r="BU1175" s="279">
        <v>73</v>
      </c>
      <c r="BV1175" s="279">
        <v>74</v>
      </c>
      <c r="BW1175" s="279">
        <v>75</v>
      </c>
      <c r="BX1175" s="279">
        <v>76</v>
      </c>
      <c r="BY1175" s="279">
        <v>77</v>
      </c>
      <c r="BZ1175" s="279">
        <v>78</v>
      </c>
      <c r="CA1175" s="279">
        <v>79</v>
      </c>
      <c r="CB1175" s="279">
        <v>80</v>
      </c>
      <c r="CC1175" s="279">
        <v>81</v>
      </c>
      <c r="CD1175" s="279">
        <v>82</v>
      </c>
      <c r="CE1175" s="279">
        <v>83</v>
      </c>
      <c r="CF1175" s="279">
        <v>84</v>
      </c>
      <c r="CG1175" s="279">
        <v>85</v>
      </c>
      <c r="CH1175" s="279">
        <v>86</v>
      </c>
      <c r="CI1175" s="279">
        <v>87</v>
      </c>
      <c r="CJ1175" s="279">
        <v>88</v>
      </c>
      <c r="CK1175" s="279">
        <v>89</v>
      </c>
      <c r="CL1175" s="279">
        <v>90</v>
      </c>
      <c r="CM1175" s="279">
        <v>91</v>
      </c>
      <c r="CN1175" s="279">
        <v>92</v>
      </c>
      <c r="CO1175" s="279">
        <v>93</v>
      </c>
      <c r="CP1175" s="279">
        <v>94</v>
      </c>
      <c r="CQ1175" s="279">
        <v>95</v>
      </c>
      <c r="CR1175" s="279">
        <v>96</v>
      </c>
      <c r="CS1175" s="279">
        <v>97</v>
      </c>
      <c r="CT1175" s="279">
        <v>98</v>
      </c>
      <c r="CU1175" s="279">
        <v>99</v>
      </c>
      <c r="CV1175" s="279">
        <v>100</v>
      </c>
      <c r="CW1175" s="279">
        <v>101</v>
      </c>
      <c r="CX1175" s="279">
        <v>102</v>
      </c>
      <c r="CY1175" s="279">
        <v>103</v>
      </c>
      <c r="CZ1175" s="279">
        <v>104</v>
      </c>
      <c r="DA1175" s="279">
        <v>105</v>
      </c>
      <c r="DB1175" s="279">
        <v>106</v>
      </c>
      <c r="DC1175" s="279">
        <v>107</v>
      </c>
      <c r="DD1175" s="279">
        <v>108</v>
      </c>
      <c r="DE1175" s="279">
        <v>109</v>
      </c>
      <c r="DF1175" s="279">
        <v>110</v>
      </c>
      <c r="DG1175" s="279">
        <v>111</v>
      </c>
      <c r="DH1175" s="279">
        <v>112</v>
      </c>
      <c r="DI1175" s="279">
        <v>113</v>
      </c>
      <c r="DJ1175" s="279">
        <v>114</v>
      </c>
      <c r="DK1175" s="279">
        <v>115</v>
      </c>
      <c r="DL1175" s="279">
        <v>116</v>
      </c>
      <c r="DM1175" s="279">
        <v>117</v>
      </c>
      <c r="DN1175" s="279">
        <v>118</v>
      </c>
      <c r="DO1175" s="279">
        <v>119</v>
      </c>
      <c r="DP1175" s="279">
        <v>120</v>
      </c>
      <c r="DQ1175" s="279">
        <v>121</v>
      </c>
      <c r="DR1175" s="279">
        <v>122</v>
      </c>
      <c r="DS1175" s="279">
        <v>123</v>
      </c>
      <c r="DT1175" s="279">
        <v>124</v>
      </c>
      <c r="DU1175" s="279">
        <v>125</v>
      </c>
      <c r="DV1175" s="279">
        <v>126</v>
      </c>
      <c r="DW1175" s="279">
        <v>127</v>
      </c>
      <c r="DX1175" s="279">
        <v>128</v>
      </c>
      <c r="DY1175" s="279">
        <v>129</v>
      </c>
      <c r="DZ1175" s="279">
        <v>130</v>
      </c>
      <c r="EA1175" s="279">
        <v>131</v>
      </c>
      <c r="EB1175" s="279">
        <v>132</v>
      </c>
      <c r="EC1175" s="279">
        <v>133</v>
      </c>
      <c r="ED1175" s="279">
        <v>134</v>
      </c>
      <c r="EE1175" s="279">
        <v>135</v>
      </c>
      <c r="EF1175" s="279">
        <v>136</v>
      </c>
      <c r="EG1175" s="279">
        <v>137</v>
      </c>
      <c r="EH1175" s="279">
        <v>138</v>
      </c>
      <c r="EI1175" s="279">
        <v>139</v>
      </c>
      <c r="EJ1175" s="279">
        <v>140</v>
      </c>
      <c r="EK1175" s="279">
        <v>141</v>
      </c>
      <c r="EL1175" s="279">
        <v>142</v>
      </c>
      <c r="EM1175" s="279">
        <v>143</v>
      </c>
      <c r="EN1175" s="279">
        <v>144</v>
      </c>
      <c r="EO1175" s="279">
        <v>145</v>
      </c>
      <c r="EP1175" s="279">
        <v>146</v>
      </c>
      <c r="EQ1175" s="279">
        <v>147</v>
      </c>
      <c r="ER1175" s="279">
        <v>148</v>
      </c>
      <c r="ES1175" s="279">
        <v>149</v>
      </c>
      <c r="ET1175" s="279">
        <v>150</v>
      </c>
      <c r="EU1175" s="279">
        <v>151</v>
      </c>
      <c r="EV1175" s="279">
        <v>152</v>
      </c>
      <c r="EW1175" s="279">
        <v>153</v>
      </c>
      <c r="EX1175" s="279">
        <v>154</v>
      </c>
      <c r="EY1175" s="261"/>
      <c r="FB1175" s="261"/>
    </row>
    <row r="1176" spans="1:159" hidden="1" outlineLevel="1">
      <c r="A1176" s="36"/>
      <c r="B1176" s="279">
        <v>1</v>
      </c>
      <c r="C1176" s="279">
        <v>2</v>
      </c>
      <c r="D1176" s="279">
        <v>3</v>
      </c>
      <c r="E1176" s="279">
        <v>4</v>
      </c>
      <c r="F1176" s="279">
        <v>5</v>
      </c>
      <c r="G1176" s="279">
        <v>6</v>
      </c>
      <c r="H1176" s="279">
        <v>7</v>
      </c>
      <c r="I1176" s="279">
        <v>8</v>
      </c>
      <c r="J1176" s="279">
        <v>9</v>
      </c>
      <c r="K1176" s="279">
        <v>10</v>
      </c>
      <c r="L1176" s="279">
        <v>11</v>
      </c>
      <c r="M1176" s="279">
        <v>12</v>
      </c>
      <c r="N1176" s="279">
        <v>13</v>
      </c>
      <c r="O1176" s="279">
        <v>14</v>
      </c>
      <c r="P1176" s="279">
        <v>15</v>
      </c>
      <c r="Q1176" s="279">
        <v>16</v>
      </c>
      <c r="R1176" s="279">
        <v>17</v>
      </c>
      <c r="S1176" s="279">
        <v>18</v>
      </c>
      <c r="T1176" s="279">
        <v>19</v>
      </c>
      <c r="U1176" s="279">
        <v>20</v>
      </c>
      <c r="V1176" s="279">
        <v>21</v>
      </c>
      <c r="W1176" s="279">
        <v>22</v>
      </c>
      <c r="X1176" s="279">
        <v>23</v>
      </c>
      <c r="Y1176" s="279">
        <v>24</v>
      </c>
      <c r="Z1176" s="279">
        <v>25</v>
      </c>
      <c r="AA1176" s="279">
        <v>26</v>
      </c>
      <c r="AB1176" s="279">
        <v>27</v>
      </c>
      <c r="AC1176" s="279">
        <v>28</v>
      </c>
      <c r="AD1176" s="279">
        <v>29</v>
      </c>
      <c r="AE1176" s="279">
        <v>30</v>
      </c>
      <c r="AF1176" s="279">
        <v>31</v>
      </c>
      <c r="AG1176" s="279">
        <v>32</v>
      </c>
      <c r="AH1176" s="279">
        <v>33</v>
      </c>
      <c r="AI1176" s="279">
        <v>34</v>
      </c>
      <c r="AJ1176" s="279">
        <v>35</v>
      </c>
      <c r="AK1176" s="279">
        <v>36</v>
      </c>
      <c r="AL1176" s="279">
        <v>37</v>
      </c>
      <c r="AM1176" s="279">
        <v>38</v>
      </c>
      <c r="AN1176" s="279">
        <v>39</v>
      </c>
      <c r="AO1176" s="279">
        <v>40</v>
      </c>
      <c r="AP1176" s="279">
        <v>41</v>
      </c>
      <c r="AQ1176" s="279">
        <v>42</v>
      </c>
      <c r="AR1176" s="279">
        <v>43</v>
      </c>
      <c r="AS1176" s="279">
        <v>44</v>
      </c>
      <c r="AT1176" s="279">
        <v>45</v>
      </c>
      <c r="AU1176" s="279">
        <v>46</v>
      </c>
      <c r="AV1176" s="279">
        <v>47</v>
      </c>
      <c r="AW1176" s="279">
        <v>48</v>
      </c>
      <c r="AX1176" s="279">
        <v>49</v>
      </c>
      <c r="AY1176" s="279">
        <v>50</v>
      </c>
      <c r="AZ1176" s="279">
        <v>51</v>
      </c>
      <c r="BA1176" s="279">
        <v>52</v>
      </c>
      <c r="BB1176" s="279">
        <v>53</v>
      </c>
      <c r="BC1176" s="279">
        <v>54</v>
      </c>
      <c r="BD1176" s="279">
        <v>55</v>
      </c>
      <c r="BE1176" s="279">
        <v>56</v>
      </c>
      <c r="BF1176" s="279">
        <v>57</v>
      </c>
      <c r="BG1176" s="279">
        <v>58</v>
      </c>
      <c r="BH1176" s="279">
        <v>59</v>
      </c>
      <c r="BI1176" s="279">
        <v>60</v>
      </c>
      <c r="BJ1176" s="279">
        <v>61</v>
      </c>
      <c r="BK1176" s="279">
        <v>62</v>
      </c>
      <c r="BL1176" s="279">
        <v>63</v>
      </c>
      <c r="BM1176" s="279">
        <v>64</v>
      </c>
      <c r="BN1176" s="279">
        <v>65</v>
      </c>
      <c r="BO1176" s="279">
        <v>66</v>
      </c>
      <c r="BP1176" s="279">
        <v>67</v>
      </c>
      <c r="BQ1176" s="279">
        <v>68</v>
      </c>
      <c r="BR1176" s="279">
        <v>69</v>
      </c>
      <c r="BS1176" s="279">
        <v>70</v>
      </c>
      <c r="BT1176" s="279">
        <v>71</v>
      </c>
      <c r="BU1176" s="279">
        <v>72</v>
      </c>
      <c r="BV1176" s="279">
        <v>73</v>
      </c>
      <c r="BW1176" s="279">
        <v>74</v>
      </c>
      <c r="BX1176" s="279">
        <v>75</v>
      </c>
      <c r="BY1176" s="279">
        <v>76</v>
      </c>
      <c r="BZ1176" s="279">
        <v>77</v>
      </c>
      <c r="CA1176" s="279">
        <v>78</v>
      </c>
      <c r="CB1176" s="279">
        <v>79</v>
      </c>
      <c r="CC1176" s="279">
        <v>80</v>
      </c>
      <c r="CD1176" s="279">
        <v>81</v>
      </c>
      <c r="CE1176" s="279">
        <v>82</v>
      </c>
      <c r="CF1176" s="279">
        <v>83</v>
      </c>
      <c r="CG1176" s="279">
        <v>84</v>
      </c>
      <c r="CH1176" s="279">
        <v>85</v>
      </c>
      <c r="CI1176" s="279">
        <v>86</v>
      </c>
      <c r="CJ1176" s="279">
        <v>87</v>
      </c>
      <c r="CK1176" s="279">
        <v>88</v>
      </c>
      <c r="CL1176" s="279">
        <v>89</v>
      </c>
      <c r="CM1176" s="279">
        <v>90</v>
      </c>
      <c r="CN1176" s="279">
        <v>91</v>
      </c>
      <c r="CO1176" s="279">
        <v>92</v>
      </c>
      <c r="CP1176" s="279">
        <v>93</v>
      </c>
      <c r="CQ1176" s="279">
        <v>94</v>
      </c>
      <c r="CR1176" s="279">
        <v>95</v>
      </c>
      <c r="CS1176" s="279">
        <v>96</v>
      </c>
      <c r="CT1176" s="279">
        <v>97</v>
      </c>
      <c r="CU1176" s="279">
        <v>98</v>
      </c>
      <c r="CV1176" s="279">
        <v>99</v>
      </c>
      <c r="CW1176" s="279">
        <v>100</v>
      </c>
      <c r="CX1176" s="279">
        <v>101</v>
      </c>
      <c r="CY1176" s="279">
        <v>102</v>
      </c>
      <c r="CZ1176" s="279">
        <v>103</v>
      </c>
      <c r="DA1176" s="279">
        <v>104</v>
      </c>
      <c r="DB1176" s="279">
        <v>105</v>
      </c>
      <c r="DC1176" s="279">
        <v>106</v>
      </c>
      <c r="DD1176" s="279">
        <v>107</v>
      </c>
      <c r="DE1176" s="279">
        <v>108</v>
      </c>
      <c r="DF1176" s="279">
        <v>109</v>
      </c>
      <c r="DG1176" s="279">
        <v>110</v>
      </c>
      <c r="DH1176" s="279">
        <v>111</v>
      </c>
      <c r="DI1176" s="279">
        <v>112</v>
      </c>
      <c r="DJ1176" s="279">
        <v>113</v>
      </c>
      <c r="DK1176" s="279">
        <v>114</v>
      </c>
      <c r="DL1176" s="279">
        <v>115</v>
      </c>
      <c r="DM1176" s="279">
        <v>116</v>
      </c>
      <c r="DN1176" s="279">
        <v>117</v>
      </c>
      <c r="DO1176" s="279">
        <v>118</v>
      </c>
      <c r="DP1176" s="279">
        <v>119</v>
      </c>
      <c r="DQ1176" s="279">
        <v>120</v>
      </c>
      <c r="DR1176" s="279">
        <v>121</v>
      </c>
      <c r="DS1176" s="279">
        <v>122</v>
      </c>
      <c r="DT1176" s="279">
        <v>123</v>
      </c>
      <c r="DU1176" s="279">
        <v>124</v>
      </c>
      <c r="DV1176" s="279">
        <v>125</v>
      </c>
      <c r="DW1176" s="279">
        <v>126</v>
      </c>
      <c r="DX1176" s="279">
        <v>127</v>
      </c>
      <c r="DY1176" s="279">
        <v>128</v>
      </c>
      <c r="DZ1176" s="279">
        <v>129</v>
      </c>
      <c r="EA1176" s="279">
        <v>130</v>
      </c>
      <c r="EB1176" s="279">
        <v>131</v>
      </c>
      <c r="EC1176" s="279">
        <v>132</v>
      </c>
      <c r="ED1176" s="279">
        <v>133</v>
      </c>
      <c r="EE1176" s="279">
        <v>134</v>
      </c>
      <c r="EF1176" s="279">
        <v>135</v>
      </c>
      <c r="EG1176" s="279">
        <v>136</v>
      </c>
      <c r="EH1176" s="279">
        <v>137</v>
      </c>
      <c r="EI1176" s="279">
        <v>138</v>
      </c>
      <c r="EJ1176" s="279">
        <v>139</v>
      </c>
      <c r="EK1176" s="279">
        <v>140</v>
      </c>
      <c r="EL1176" s="279">
        <v>141</v>
      </c>
      <c r="EM1176" s="279">
        <v>142</v>
      </c>
      <c r="EN1176" s="279">
        <v>143</v>
      </c>
      <c r="EO1176" s="279">
        <v>144</v>
      </c>
      <c r="EP1176" s="279">
        <v>145</v>
      </c>
      <c r="EQ1176" s="279">
        <v>146</v>
      </c>
      <c r="ER1176" s="279">
        <v>147</v>
      </c>
      <c r="ES1176" s="279">
        <v>148</v>
      </c>
      <c r="ET1176" s="279">
        <v>149</v>
      </c>
      <c r="EU1176" s="279">
        <v>150</v>
      </c>
      <c r="EV1176" s="279">
        <v>151</v>
      </c>
      <c r="EW1176" s="279">
        <v>152</v>
      </c>
      <c r="EX1176" s="279">
        <v>153</v>
      </c>
      <c r="EY1176" s="261"/>
      <c r="FB1176" s="261"/>
    </row>
    <row r="1177" spans="1:159" hidden="1" outlineLevel="1">
      <c r="A1177" s="36"/>
      <c r="B1177" s="36"/>
      <c r="C1177" s="279">
        <v>1</v>
      </c>
      <c r="D1177" s="279">
        <v>2</v>
      </c>
      <c r="E1177" s="279">
        <v>3</v>
      </c>
      <c r="F1177" s="279">
        <v>4</v>
      </c>
      <c r="G1177" s="279">
        <v>5</v>
      </c>
      <c r="H1177" s="279">
        <v>6</v>
      </c>
      <c r="I1177" s="279">
        <v>7</v>
      </c>
      <c r="J1177" s="279">
        <v>8</v>
      </c>
      <c r="K1177" s="279">
        <v>9</v>
      </c>
      <c r="L1177" s="279">
        <v>10</v>
      </c>
      <c r="M1177" s="279">
        <v>11</v>
      </c>
      <c r="N1177" s="279">
        <v>12</v>
      </c>
      <c r="O1177" s="279">
        <v>13</v>
      </c>
      <c r="P1177" s="279">
        <v>14</v>
      </c>
      <c r="Q1177" s="279">
        <v>15</v>
      </c>
      <c r="R1177" s="279">
        <v>16</v>
      </c>
      <c r="S1177" s="279">
        <v>17</v>
      </c>
      <c r="T1177" s="279">
        <v>18</v>
      </c>
      <c r="U1177" s="279">
        <v>19</v>
      </c>
      <c r="V1177" s="279">
        <v>20</v>
      </c>
      <c r="W1177" s="279">
        <v>21</v>
      </c>
      <c r="X1177" s="279">
        <v>22</v>
      </c>
      <c r="Y1177" s="279">
        <v>23</v>
      </c>
      <c r="Z1177" s="279">
        <v>24</v>
      </c>
      <c r="AA1177" s="279">
        <v>25</v>
      </c>
      <c r="AB1177" s="279">
        <v>26</v>
      </c>
      <c r="AC1177" s="279">
        <v>27</v>
      </c>
      <c r="AD1177" s="279">
        <v>28</v>
      </c>
      <c r="AE1177" s="279">
        <v>29</v>
      </c>
      <c r="AF1177" s="279">
        <v>30</v>
      </c>
      <c r="AG1177" s="279">
        <v>31</v>
      </c>
      <c r="AH1177" s="279">
        <v>32</v>
      </c>
      <c r="AI1177" s="279">
        <v>33</v>
      </c>
      <c r="AJ1177" s="279">
        <v>34</v>
      </c>
      <c r="AK1177" s="279">
        <v>35</v>
      </c>
      <c r="AL1177" s="279">
        <v>36</v>
      </c>
      <c r="AM1177" s="279">
        <v>37</v>
      </c>
      <c r="AN1177" s="279">
        <v>38</v>
      </c>
      <c r="AO1177" s="279">
        <v>39</v>
      </c>
      <c r="AP1177" s="279">
        <v>40</v>
      </c>
      <c r="AQ1177" s="279">
        <v>41</v>
      </c>
      <c r="AR1177" s="279">
        <v>42</v>
      </c>
      <c r="AS1177" s="279">
        <v>43</v>
      </c>
      <c r="AT1177" s="279">
        <v>44</v>
      </c>
      <c r="AU1177" s="279">
        <v>45</v>
      </c>
      <c r="AV1177" s="279">
        <v>46</v>
      </c>
      <c r="AW1177" s="279">
        <v>47</v>
      </c>
      <c r="AX1177" s="279">
        <v>48</v>
      </c>
      <c r="AY1177" s="279">
        <v>49</v>
      </c>
      <c r="AZ1177" s="279">
        <v>50</v>
      </c>
      <c r="BA1177" s="279">
        <v>51</v>
      </c>
      <c r="BB1177" s="279">
        <v>52</v>
      </c>
      <c r="BC1177" s="279">
        <v>53</v>
      </c>
      <c r="BD1177" s="279">
        <v>54</v>
      </c>
      <c r="BE1177" s="279">
        <v>55</v>
      </c>
      <c r="BF1177" s="279">
        <v>56</v>
      </c>
      <c r="BG1177" s="279">
        <v>57</v>
      </c>
      <c r="BH1177" s="279">
        <v>58</v>
      </c>
      <c r="BI1177" s="279">
        <v>59</v>
      </c>
      <c r="BJ1177" s="279">
        <v>60</v>
      </c>
      <c r="BK1177" s="279">
        <v>61</v>
      </c>
      <c r="BL1177" s="279">
        <v>62</v>
      </c>
      <c r="BM1177" s="279">
        <v>63</v>
      </c>
      <c r="BN1177" s="279">
        <v>64</v>
      </c>
      <c r="BO1177" s="279">
        <v>65</v>
      </c>
      <c r="BP1177" s="279">
        <v>66</v>
      </c>
      <c r="BQ1177" s="279">
        <v>67</v>
      </c>
      <c r="BR1177" s="279">
        <v>68</v>
      </c>
      <c r="BS1177" s="279">
        <v>69</v>
      </c>
      <c r="BT1177" s="279">
        <v>70</v>
      </c>
      <c r="BU1177" s="279">
        <v>71</v>
      </c>
      <c r="BV1177" s="279">
        <v>72</v>
      </c>
      <c r="BW1177" s="279">
        <v>73</v>
      </c>
      <c r="BX1177" s="279">
        <v>74</v>
      </c>
      <c r="BY1177" s="279">
        <v>75</v>
      </c>
      <c r="BZ1177" s="279">
        <v>76</v>
      </c>
      <c r="CA1177" s="279">
        <v>77</v>
      </c>
      <c r="CB1177" s="279">
        <v>78</v>
      </c>
      <c r="CC1177" s="279">
        <v>79</v>
      </c>
      <c r="CD1177" s="279">
        <v>80</v>
      </c>
      <c r="CE1177" s="279">
        <v>81</v>
      </c>
      <c r="CF1177" s="279">
        <v>82</v>
      </c>
      <c r="CG1177" s="279">
        <v>83</v>
      </c>
      <c r="CH1177" s="279">
        <v>84</v>
      </c>
      <c r="CI1177" s="279">
        <v>85</v>
      </c>
      <c r="CJ1177" s="279">
        <v>86</v>
      </c>
      <c r="CK1177" s="279">
        <v>87</v>
      </c>
      <c r="CL1177" s="279">
        <v>88</v>
      </c>
      <c r="CM1177" s="279">
        <v>89</v>
      </c>
      <c r="CN1177" s="279">
        <v>90</v>
      </c>
      <c r="CO1177" s="279">
        <v>91</v>
      </c>
      <c r="CP1177" s="279">
        <v>92</v>
      </c>
      <c r="CQ1177" s="279">
        <v>93</v>
      </c>
      <c r="CR1177" s="279">
        <v>94</v>
      </c>
      <c r="CS1177" s="279">
        <v>95</v>
      </c>
      <c r="CT1177" s="279">
        <v>96</v>
      </c>
      <c r="CU1177" s="279">
        <v>97</v>
      </c>
      <c r="CV1177" s="279">
        <v>98</v>
      </c>
      <c r="CW1177" s="279">
        <v>99</v>
      </c>
      <c r="CX1177" s="279">
        <v>100</v>
      </c>
      <c r="CY1177" s="279">
        <v>101</v>
      </c>
      <c r="CZ1177" s="279">
        <v>102</v>
      </c>
      <c r="DA1177" s="279">
        <v>103</v>
      </c>
      <c r="DB1177" s="279">
        <v>104</v>
      </c>
      <c r="DC1177" s="279">
        <v>105</v>
      </c>
      <c r="DD1177" s="279">
        <v>106</v>
      </c>
      <c r="DE1177" s="279">
        <v>107</v>
      </c>
      <c r="DF1177" s="279">
        <v>108</v>
      </c>
      <c r="DG1177" s="279">
        <v>109</v>
      </c>
      <c r="DH1177" s="279">
        <v>110</v>
      </c>
      <c r="DI1177" s="279">
        <v>111</v>
      </c>
      <c r="DJ1177" s="279">
        <v>112</v>
      </c>
      <c r="DK1177" s="279">
        <v>113</v>
      </c>
      <c r="DL1177" s="279">
        <v>114</v>
      </c>
      <c r="DM1177" s="279">
        <v>115</v>
      </c>
      <c r="DN1177" s="279">
        <v>116</v>
      </c>
      <c r="DO1177" s="279">
        <v>117</v>
      </c>
      <c r="DP1177" s="279">
        <v>118</v>
      </c>
      <c r="DQ1177" s="279">
        <v>119</v>
      </c>
      <c r="DR1177" s="279">
        <v>120</v>
      </c>
      <c r="DS1177" s="279">
        <v>121</v>
      </c>
      <c r="DT1177" s="279">
        <v>122</v>
      </c>
      <c r="DU1177" s="279">
        <v>123</v>
      </c>
      <c r="DV1177" s="279">
        <v>124</v>
      </c>
      <c r="DW1177" s="279">
        <v>125</v>
      </c>
      <c r="DX1177" s="279">
        <v>126</v>
      </c>
      <c r="DY1177" s="279">
        <v>127</v>
      </c>
      <c r="DZ1177" s="279">
        <v>128</v>
      </c>
      <c r="EA1177" s="279">
        <v>129</v>
      </c>
      <c r="EB1177" s="279">
        <v>130</v>
      </c>
      <c r="EC1177" s="279">
        <v>131</v>
      </c>
      <c r="ED1177" s="279">
        <v>132</v>
      </c>
      <c r="EE1177" s="279">
        <v>133</v>
      </c>
      <c r="EF1177" s="279">
        <v>134</v>
      </c>
      <c r="EG1177" s="279">
        <v>135</v>
      </c>
      <c r="EH1177" s="279">
        <v>136</v>
      </c>
      <c r="EI1177" s="279">
        <v>137</v>
      </c>
      <c r="EJ1177" s="279">
        <v>138</v>
      </c>
      <c r="EK1177" s="279">
        <v>139</v>
      </c>
      <c r="EL1177" s="279">
        <v>140</v>
      </c>
      <c r="EM1177" s="279">
        <v>141</v>
      </c>
      <c r="EN1177" s="279">
        <v>142</v>
      </c>
      <c r="EO1177" s="279">
        <v>143</v>
      </c>
      <c r="EP1177" s="279">
        <v>144</v>
      </c>
      <c r="EQ1177" s="279">
        <v>145</v>
      </c>
      <c r="ER1177" s="279">
        <v>146</v>
      </c>
      <c r="ES1177" s="279">
        <v>147</v>
      </c>
      <c r="ET1177" s="279">
        <v>148</v>
      </c>
      <c r="EU1177" s="279">
        <v>149</v>
      </c>
      <c r="EV1177" s="279">
        <v>150</v>
      </c>
      <c r="EW1177" s="279">
        <v>151</v>
      </c>
      <c r="EX1177" s="279">
        <v>152</v>
      </c>
      <c r="EY1177" s="261"/>
      <c r="FB1177" s="261"/>
    </row>
    <row r="1178" spans="1:159" hidden="1" outlineLevel="1">
      <c r="A1178" s="36"/>
      <c r="B1178" s="36"/>
      <c r="C1178" s="36"/>
      <c r="D1178" s="279">
        <v>1</v>
      </c>
      <c r="E1178" s="279">
        <v>2</v>
      </c>
      <c r="F1178" s="279">
        <v>3</v>
      </c>
      <c r="G1178" s="279">
        <v>4</v>
      </c>
      <c r="H1178" s="279">
        <v>5</v>
      </c>
      <c r="I1178" s="279">
        <v>6</v>
      </c>
      <c r="J1178" s="279">
        <v>7</v>
      </c>
      <c r="K1178" s="279">
        <v>8</v>
      </c>
      <c r="L1178" s="279">
        <v>9</v>
      </c>
      <c r="M1178" s="279">
        <v>10</v>
      </c>
      <c r="N1178" s="279">
        <v>11</v>
      </c>
      <c r="O1178" s="279">
        <v>12</v>
      </c>
      <c r="P1178" s="279">
        <v>13</v>
      </c>
      <c r="Q1178" s="279">
        <v>14</v>
      </c>
      <c r="R1178" s="279">
        <v>15</v>
      </c>
      <c r="S1178" s="279">
        <v>16</v>
      </c>
      <c r="T1178" s="279">
        <v>17</v>
      </c>
      <c r="U1178" s="279">
        <v>18</v>
      </c>
      <c r="V1178" s="279">
        <v>19</v>
      </c>
      <c r="W1178" s="279">
        <v>20</v>
      </c>
      <c r="X1178" s="279">
        <v>21</v>
      </c>
      <c r="Y1178" s="279">
        <v>22</v>
      </c>
      <c r="Z1178" s="279">
        <v>23</v>
      </c>
      <c r="AA1178" s="279">
        <v>24</v>
      </c>
      <c r="AB1178" s="279">
        <v>25</v>
      </c>
      <c r="AC1178" s="279">
        <v>26</v>
      </c>
      <c r="AD1178" s="279">
        <v>27</v>
      </c>
      <c r="AE1178" s="279">
        <v>28</v>
      </c>
      <c r="AF1178" s="279">
        <v>29</v>
      </c>
      <c r="AG1178" s="279">
        <v>30</v>
      </c>
      <c r="AH1178" s="279">
        <v>31</v>
      </c>
      <c r="AI1178" s="279">
        <v>32</v>
      </c>
      <c r="AJ1178" s="279">
        <v>33</v>
      </c>
      <c r="AK1178" s="279">
        <v>34</v>
      </c>
      <c r="AL1178" s="279">
        <v>35</v>
      </c>
      <c r="AM1178" s="279">
        <v>36</v>
      </c>
      <c r="AN1178" s="279">
        <v>37</v>
      </c>
      <c r="AO1178" s="279">
        <v>38</v>
      </c>
      <c r="AP1178" s="279">
        <v>39</v>
      </c>
      <c r="AQ1178" s="279">
        <v>40</v>
      </c>
      <c r="AR1178" s="279">
        <v>41</v>
      </c>
      <c r="AS1178" s="279">
        <v>42</v>
      </c>
      <c r="AT1178" s="279">
        <v>43</v>
      </c>
      <c r="AU1178" s="279">
        <v>44</v>
      </c>
      <c r="AV1178" s="279">
        <v>45</v>
      </c>
      <c r="AW1178" s="279">
        <v>46</v>
      </c>
      <c r="AX1178" s="279">
        <v>47</v>
      </c>
      <c r="AY1178" s="279">
        <v>48</v>
      </c>
      <c r="AZ1178" s="279">
        <v>49</v>
      </c>
      <c r="BA1178" s="279">
        <v>50</v>
      </c>
      <c r="BB1178" s="279">
        <v>51</v>
      </c>
      <c r="BC1178" s="279">
        <v>52</v>
      </c>
      <c r="BD1178" s="279">
        <v>53</v>
      </c>
      <c r="BE1178" s="279">
        <v>54</v>
      </c>
      <c r="BF1178" s="279">
        <v>55</v>
      </c>
      <c r="BG1178" s="279">
        <v>56</v>
      </c>
      <c r="BH1178" s="279">
        <v>57</v>
      </c>
      <c r="BI1178" s="279">
        <v>58</v>
      </c>
      <c r="BJ1178" s="279">
        <v>59</v>
      </c>
      <c r="BK1178" s="279">
        <v>60</v>
      </c>
      <c r="BL1178" s="279">
        <v>61</v>
      </c>
      <c r="BM1178" s="279">
        <v>62</v>
      </c>
      <c r="BN1178" s="279">
        <v>63</v>
      </c>
      <c r="BO1178" s="279">
        <v>64</v>
      </c>
      <c r="BP1178" s="279">
        <v>65</v>
      </c>
      <c r="BQ1178" s="279">
        <v>66</v>
      </c>
      <c r="BR1178" s="279">
        <v>67</v>
      </c>
      <c r="BS1178" s="279">
        <v>68</v>
      </c>
      <c r="BT1178" s="279">
        <v>69</v>
      </c>
      <c r="BU1178" s="279">
        <v>70</v>
      </c>
      <c r="BV1178" s="279">
        <v>71</v>
      </c>
      <c r="BW1178" s="279">
        <v>72</v>
      </c>
      <c r="BX1178" s="279">
        <v>73</v>
      </c>
      <c r="BY1178" s="279">
        <v>74</v>
      </c>
      <c r="BZ1178" s="279">
        <v>75</v>
      </c>
      <c r="CA1178" s="279">
        <v>76</v>
      </c>
      <c r="CB1178" s="279">
        <v>77</v>
      </c>
      <c r="CC1178" s="279">
        <v>78</v>
      </c>
      <c r="CD1178" s="279">
        <v>79</v>
      </c>
      <c r="CE1178" s="279">
        <v>80</v>
      </c>
      <c r="CF1178" s="279">
        <v>81</v>
      </c>
      <c r="CG1178" s="279">
        <v>82</v>
      </c>
      <c r="CH1178" s="279">
        <v>83</v>
      </c>
      <c r="CI1178" s="279">
        <v>84</v>
      </c>
      <c r="CJ1178" s="279">
        <v>85</v>
      </c>
      <c r="CK1178" s="279">
        <v>86</v>
      </c>
      <c r="CL1178" s="279">
        <v>87</v>
      </c>
      <c r="CM1178" s="279">
        <v>88</v>
      </c>
      <c r="CN1178" s="279">
        <v>89</v>
      </c>
      <c r="CO1178" s="279">
        <v>90</v>
      </c>
      <c r="CP1178" s="279">
        <v>91</v>
      </c>
      <c r="CQ1178" s="279">
        <v>92</v>
      </c>
      <c r="CR1178" s="279">
        <v>93</v>
      </c>
      <c r="CS1178" s="279">
        <v>94</v>
      </c>
      <c r="CT1178" s="279">
        <v>95</v>
      </c>
      <c r="CU1178" s="279">
        <v>96</v>
      </c>
      <c r="CV1178" s="279">
        <v>97</v>
      </c>
      <c r="CW1178" s="279">
        <v>98</v>
      </c>
      <c r="CX1178" s="279">
        <v>99</v>
      </c>
      <c r="CY1178" s="279">
        <v>100</v>
      </c>
      <c r="CZ1178" s="279">
        <v>101</v>
      </c>
      <c r="DA1178" s="279">
        <v>102</v>
      </c>
      <c r="DB1178" s="279">
        <v>103</v>
      </c>
      <c r="DC1178" s="279">
        <v>104</v>
      </c>
      <c r="DD1178" s="279">
        <v>105</v>
      </c>
      <c r="DE1178" s="279">
        <v>106</v>
      </c>
      <c r="DF1178" s="279">
        <v>107</v>
      </c>
      <c r="DG1178" s="279">
        <v>108</v>
      </c>
      <c r="DH1178" s="279">
        <v>109</v>
      </c>
      <c r="DI1178" s="279">
        <v>110</v>
      </c>
      <c r="DJ1178" s="279">
        <v>111</v>
      </c>
      <c r="DK1178" s="279">
        <v>112</v>
      </c>
      <c r="DL1178" s="279">
        <v>113</v>
      </c>
      <c r="DM1178" s="279">
        <v>114</v>
      </c>
      <c r="DN1178" s="279">
        <v>115</v>
      </c>
      <c r="DO1178" s="279">
        <v>116</v>
      </c>
      <c r="DP1178" s="279">
        <v>117</v>
      </c>
      <c r="DQ1178" s="279">
        <v>118</v>
      </c>
      <c r="DR1178" s="279">
        <v>119</v>
      </c>
      <c r="DS1178" s="279">
        <v>120</v>
      </c>
      <c r="DT1178" s="279">
        <v>121</v>
      </c>
      <c r="DU1178" s="279">
        <v>122</v>
      </c>
      <c r="DV1178" s="279">
        <v>123</v>
      </c>
      <c r="DW1178" s="279">
        <v>124</v>
      </c>
      <c r="DX1178" s="279">
        <v>125</v>
      </c>
      <c r="DY1178" s="279">
        <v>126</v>
      </c>
      <c r="DZ1178" s="279">
        <v>127</v>
      </c>
      <c r="EA1178" s="279">
        <v>128</v>
      </c>
      <c r="EB1178" s="279">
        <v>129</v>
      </c>
      <c r="EC1178" s="279">
        <v>130</v>
      </c>
      <c r="ED1178" s="279">
        <v>131</v>
      </c>
      <c r="EE1178" s="279">
        <v>132</v>
      </c>
      <c r="EF1178" s="279">
        <v>133</v>
      </c>
      <c r="EG1178" s="279">
        <v>134</v>
      </c>
      <c r="EH1178" s="279">
        <v>135</v>
      </c>
      <c r="EI1178" s="279">
        <v>136</v>
      </c>
      <c r="EJ1178" s="279">
        <v>137</v>
      </c>
      <c r="EK1178" s="279">
        <v>138</v>
      </c>
      <c r="EL1178" s="279">
        <v>139</v>
      </c>
      <c r="EM1178" s="279">
        <v>140</v>
      </c>
      <c r="EN1178" s="279">
        <v>141</v>
      </c>
      <c r="EO1178" s="279">
        <v>142</v>
      </c>
      <c r="EP1178" s="279">
        <v>143</v>
      </c>
      <c r="EQ1178" s="279">
        <v>144</v>
      </c>
      <c r="ER1178" s="279">
        <v>145</v>
      </c>
      <c r="ES1178" s="279">
        <v>146</v>
      </c>
      <c r="ET1178" s="279">
        <v>147</v>
      </c>
      <c r="EU1178" s="279">
        <v>148</v>
      </c>
      <c r="EV1178" s="279">
        <v>149</v>
      </c>
      <c r="EW1178" s="279">
        <v>150</v>
      </c>
      <c r="EX1178" s="279">
        <v>151</v>
      </c>
      <c r="EY1178" s="261"/>
      <c r="FB1178" s="261"/>
    </row>
    <row r="1179" spans="1:159" hidden="1" outlineLevel="1">
      <c r="A1179" s="36"/>
      <c r="B1179" s="36"/>
      <c r="C1179" s="36"/>
      <c r="D1179" s="36"/>
      <c r="E1179" s="279">
        <v>1</v>
      </c>
      <c r="F1179" s="279">
        <v>2</v>
      </c>
      <c r="G1179" s="279">
        <v>3</v>
      </c>
      <c r="H1179" s="279">
        <v>4</v>
      </c>
      <c r="I1179" s="279">
        <v>5</v>
      </c>
      <c r="J1179" s="279">
        <v>6</v>
      </c>
      <c r="K1179" s="279">
        <v>7</v>
      </c>
      <c r="L1179" s="279">
        <v>8</v>
      </c>
      <c r="M1179" s="279">
        <v>9</v>
      </c>
      <c r="N1179" s="279">
        <v>10</v>
      </c>
      <c r="O1179" s="279">
        <v>11</v>
      </c>
      <c r="P1179" s="279">
        <v>12</v>
      </c>
      <c r="Q1179" s="279">
        <v>13</v>
      </c>
      <c r="R1179" s="279">
        <v>14</v>
      </c>
      <c r="S1179" s="279">
        <v>15</v>
      </c>
      <c r="T1179" s="279">
        <v>16</v>
      </c>
      <c r="U1179" s="279">
        <v>17</v>
      </c>
      <c r="V1179" s="279">
        <v>18</v>
      </c>
      <c r="W1179" s="279">
        <v>19</v>
      </c>
      <c r="X1179" s="279">
        <v>20</v>
      </c>
      <c r="Y1179" s="279">
        <v>21</v>
      </c>
      <c r="Z1179" s="279">
        <v>22</v>
      </c>
      <c r="AA1179" s="279">
        <v>23</v>
      </c>
      <c r="AB1179" s="279">
        <v>24</v>
      </c>
      <c r="AC1179" s="279">
        <v>25</v>
      </c>
      <c r="AD1179" s="279">
        <v>26</v>
      </c>
      <c r="AE1179" s="279">
        <v>27</v>
      </c>
      <c r="AF1179" s="279">
        <v>28</v>
      </c>
      <c r="AG1179" s="279">
        <v>29</v>
      </c>
      <c r="AH1179" s="279">
        <v>30</v>
      </c>
      <c r="AI1179" s="279">
        <v>31</v>
      </c>
      <c r="AJ1179" s="279">
        <v>32</v>
      </c>
      <c r="AK1179" s="279">
        <v>33</v>
      </c>
      <c r="AL1179" s="279">
        <v>34</v>
      </c>
      <c r="AM1179" s="279">
        <v>35</v>
      </c>
      <c r="AN1179" s="279">
        <v>36</v>
      </c>
      <c r="AO1179" s="279">
        <v>37</v>
      </c>
      <c r="AP1179" s="279">
        <v>38</v>
      </c>
      <c r="AQ1179" s="279">
        <v>39</v>
      </c>
      <c r="AR1179" s="279">
        <v>40</v>
      </c>
      <c r="AS1179" s="279">
        <v>41</v>
      </c>
      <c r="AT1179" s="279">
        <v>42</v>
      </c>
      <c r="AU1179" s="279">
        <v>43</v>
      </c>
      <c r="AV1179" s="279">
        <v>44</v>
      </c>
      <c r="AW1179" s="279">
        <v>45</v>
      </c>
      <c r="AX1179" s="279">
        <v>46</v>
      </c>
      <c r="AY1179" s="279">
        <v>47</v>
      </c>
      <c r="AZ1179" s="279">
        <v>48</v>
      </c>
      <c r="BA1179" s="279">
        <v>49</v>
      </c>
      <c r="BB1179" s="279">
        <v>50</v>
      </c>
      <c r="BC1179" s="279">
        <v>51</v>
      </c>
      <c r="BD1179" s="279">
        <v>52</v>
      </c>
      <c r="BE1179" s="279">
        <v>53</v>
      </c>
      <c r="BF1179" s="279">
        <v>54</v>
      </c>
      <c r="BG1179" s="279">
        <v>55</v>
      </c>
      <c r="BH1179" s="279">
        <v>56</v>
      </c>
      <c r="BI1179" s="279">
        <v>57</v>
      </c>
      <c r="BJ1179" s="279">
        <v>58</v>
      </c>
      <c r="BK1179" s="279">
        <v>59</v>
      </c>
      <c r="BL1179" s="279">
        <v>60</v>
      </c>
      <c r="BM1179" s="279">
        <v>61</v>
      </c>
      <c r="BN1179" s="279">
        <v>62</v>
      </c>
      <c r="BO1179" s="279">
        <v>63</v>
      </c>
      <c r="BP1179" s="279">
        <v>64</v>
      </c>
      <c r="BQ1179" s="279">
        <v>65</v>
      </c>
      <c r="BR1179" s="279">
        <v>66</v>
      </c>
      <c r="BS1179" s="279">
        <v>67</v>
      </c>
      <c r="BT1179" s="279">
        <v>68</v>
      </c>
      <c r="BU1179" s="279">
        <v>69</v>
      </c>
      <c r="BV1179" s="279">
        <v>70</v>
      </c>
      <c r="BW1179" s="279">
        <v>71</v>
      </c>
      <c r="BX1179" s="279">
        <v>72</v>
      </c>
      <c r="BY1179" s="279">
        <v>73</v>
      </c>
      <c r="BZ1179" s="279">
        <v>74</v>
      </c>
      <c r="CA1179" s="279">
        <v>75</v>
      </c>
      <c r="CB1179" s="279">
        <v>76</v>
      </c>
      <c r="CC1179" s="279">
        <v>77</v>
      </c>
      <c r="CD1179" s="279">
        <v>78</v>
      </c>
      <c r="CE1179" s="279">
        <v>79</v>
      </c>
      <c r="CF1179" s="279">
        <v>80</v>
      </c>
      <c r="CG1179" s="279">
        <v>81</v>
      </c>
      <c r="CH1179" s="279">
        <v>82</v>
      </c>
      <c r="CI1179" s="279">
        <v>83</v>
      </c>
      <c r="CJ1179" s="279">
        <v>84</v>
      </c>
      <c r="CK1179" s="279">
        <v>85</v>
      </c>
      <c r="CL1179" s="279">
        <v>86</v>
      </c>
      <c r="CM1179" s="279">
        <v>87</v>
      </c>
      <c r="CN1179" s="279">
        <v>88</v>
      </c>
      <c r="CO1179" s="279">
        <v>89</v>
      </c>
      <c r="CP1179" s="279">
        <v>90</v>
      </c>
      <c r="CQ1179" s="279">
        <v>91</v>
      </c>
      <c r="CR1179" s="279">
        <v>92</v>
      </c>
      <c r="CS1179" s="279">
        <v>93</v>
      </c>
      <c r="CT1179" s="279">
        <v>94</v>
      </c>
      <c r="CU1179" s="279">
        <v>95</v>
      </c>
      <c r="CV1179" s="279">
        <v>96</v>
      </c>
      <c r="CW1179" s="279">
        <v>97</v>
      </c>
      <c r="CX1179" s="279">
        <v>98</v>
      </c>
      <c r="CY1179" s="279">
        <v>99</v>
      </c>
      <c r="CZ1179" s="279">
        <v>100</v>
      </c>
      <c r="DA1179" s="279">
        <v>101</v>
      </c>
      <c r="DB1179" s="279">
        <v>102</v>
      </c>
      <c r="DC1179" s="279">
        <v>103</v>
      </c>
      <c r="DD1179" s="279">
        <v>104</v>
      </c>
      <c r="DE1179" s="279">
        <v>105</v>
      </c>
      <c r="DF1179" s="279">
        <v>106</v>
      </c>
      <c r="DG1179" s="279">
        <v>107</v>
      </c>
      <c r="DH1179" s="279">
        <v>108</v>
      </c>
      <c r="DI1179" s="279">
        <v>109</v>
      </c>
      <c r="DJ1179" s="279">
        <v>110</v>
      </c>
      <c r="DK1179" s="279">
        <v>111</v>
      </c>
      <c r="DL1179" s="279">
        <v>112</v>
      </c>
      <c r="DM1179" s="279">
        <v>113</v>
      </c>
      <c r="DN1179" s="279">
        <v>114</v>
      </c>
      <c r="DO1179" s="279">
        <v>115</v>
      </c>
      <c r="DP1179" s="279">
        <v>116</v>
      </c>
      <c r="DQ1179" s="279">
        <v>117</v>
      </c>
      <c r="DR1179" s="279">
        <v>118</v>
      </c>
      <c r="DS1179" s="279">
        <v>119</v>
      </c>
      <c r="DT1179" s="279">
        <v>120</v>
      </c>
      <c r="DU1179" s="279">
        <v>121</v>
      </c>
      <c r="DV1179" s="279">
        <v>122</v>
      </c>
      <c r="DW1179" s="279">
        <v>123</v>
      </c>
      <c r="DX1179" s="279">
        <v>124</v>
      </c>
      <c r="DY1179" s="279">
        <v>125</v>
      </c>
      <c r="DZ1179" s="279">
        <v>126</v>
      </c>
      <c r="EA1179" s="279">
        <v>127</v>
      </c>
      <c r="EB1179" s="279">
        <v>128</v>
      </c>
      <c r="EC1179" s="279">
        <v>129</v>
      </c>
      <c r="ED1179" s="279">
        <v>130</v>
      </c>
      <c r="EE1179" s="279">
        <v>131</v>
      </c>
      <c r="EF1179" s="279">
        <v>132</v>
      </c>
      <c r="EG1179" s="279">
        <v>133</v>
      </c>
      <c r="EH1179" s="279">
        <v>134</v>
      </c>
      <c r="EI1179" s="279">
        <v>135</v>
      </c>
      <c r="EJ1179" s="279">
        <v>136</v>
      </c>
      <c r="EK1179" s="279">
        <v>137</v>
      </c>
      <c r="EL1179" s="279">
        <v>138</v>
      </c>
      <c r="EM1179" s="279">
        <v>139</v>
      </c>
      <c r="EN1179" s="279">
        <v>140</v>
      </c>
      <c r="EO1179" s="279">
        <v>141</v>
      </c>
      <c r="EP1179" s="279">
        <v>142</v>
      </c>
      <c r="EQ1179" s="279">
        <v>143</v>
      </c>
      <c r="ER1179" s="279">
        <v>144</v>
      </c>
      <c r="ES1179" s="279">
        <v>145</v>
      </c>
      <c r="ET1179" s="279">
        <v>146</v>
      </c>
      <c r="EU1179" s="279">
        <v>147</v>
      </c>
      <c r="EV1179" s="279">
        <v>148</v>
      </c>
      <c r="EW1179" s="279">
        <v>149</v>
      </c>
      <c r="EX1179" s="279">
        <v>150</v>
      </c>
      <c r="EY1179" s="261"/>
      <c r="FB1179" s="261"/>
    </row>
    <row r="1180" spans="1:159" hidden="1" outlineLevel="1">
      <c r="A1180" s="36"/>
      <c r="B1180" s="36"/>
      <c r="C1180" s="36"/>
      <c r="D1180" s="36"/>
      <c r="E1180" s="36"/>
      <c r="F1180" s="279">
        <v>1</v>
      </c>
      <c r="G1180" s="279">
        <v>2</v>
      </c>
      <c r="H1180" s="279">
        <v>3</v>
      </c>
      <c r="I1180" s="279">
        <v>4</v>
      </c>
      <c r="J1180" s="279">
        <v>5</v>
      </c>
      <c r="K1180" s="279">
        <v>6</v>
      </c>
      <c r="L1180" s="279">
        <v>7</v>
      </c>
      <c r="M1180" s="279">
        <v>8</v>
      </c>
      <c r="N1180" s="279">
        <v>9</v>
      </c>
      <c r="O1180" s="279">
        <v>10</v>
      </c>
      <c r="P1180" s="279">
        <v>11</v>
      </c>
      <c r="Q1180" s="279">
        <v>12</v>
      </c>
      <c r="R1180" s="279">
        <v>13</v>
      </c>
      <c r="S1180" s="279">
        <v>14</v>
      </c>
      <c r="T1180" s="279">
        <v>15</v>
      </c>
      <c r="U1180" s="279">
        <v>16</v>
      </c>
      <c r="V1180" s="279">
        <v>17</v>
      </c>
      <c r="W1180" s="279">
        <v>18</v>
      </c>
      <c r="X1180" s="279">
        <v>19</v>
      </c>
      <c r="Y1180" s="279">
        <v>20</v>
      </c>
      <c r="Z1180" s="279">
        <v>21</v>
      </c>
      <c r="AA1180" s="279">
        <v>22</v>
      </c>
      <c r="AB1180" s="279">
        <v>23</v>
      </c>
      <c r="AC1180" s="279">
        <v>24</v>
      </c>
      <c r="AD1180" s="279">
        <v>25</v>
      </c>
      <c r="AE1180" s="279">
        <v>26</v>
      </c>
      <c r="AF1180" s="279">
        <v>27</v>
      </c>
      <c r="AG1180" s="279">
        <v>28</v>
      </c>
      <c r="AH1180" s="279">
        <v>29</v>
      </c>
      <c r="AI1180" s="279">
        <v>30</v>
      </c>
      <c r="AJ1180" s="279">
        <v>31</v>
      </c>
      <c r="AK1180" s="279">
        <v>32</v>
      </c>
      <c r="AL1180" s="279">
        <v>33</v>
      </c>
      <c r="AM1180" s="279">
        <v>34</v>
      </c>
      <c r="AN1180" s="279">
        <v>35</v>
      </c>
      <c r="AO1180" s="279">
        <v>36</v>
      </c>
      <c r="AP1180" s="279">
        <v>37</v>
      </c>
      <c r="AQ1180" s="279">
        <v>38</v>
      </c>
      <c r="AR1180" s="279">
        <v>39</v>
      </c>
      <c r="AS1180" s="279">
        <v>40</v>
      </c>
      <c r="AT1180" s="279">
        <v>41</v>
      </c>
      <c r="AU1180" s="279">
        <v>42</v>
      </c>
      <c r="AV1180" s="279">
        <v>43</v>
      </c>
      <c r="AW1180" s="279">
        <v>44</v>
      </c>
      <c r="AX1180" s="279">
        <v>45</v>
      </c>
      <c r="AY1180" s="279">
        <v>46</v>
      </c>
      <c r="AZ1180" s="279">
        <v>47</v>
      </c>
      <c r="BA1180" s="279">
        <v>48</v>
      </c>
      <c r="BB1180" s="279">
        <v>49</v>
      </c>
      <c r="BC1180" s="279">
        <v>50</v>
      </c>
      <c r="BD1180" s="279">
        <v>51</v>
      </c>
      <c r="BE1180" s="279">
        <v>52</v>
      </c>
      <c r="BF1180" s="279">
        <v>53</v>
      </c>
      <c r="BG1180" s="279">
        <v>54</v>
      </c>
      <c r="BH1180" s="279">
        <v>55</v>
      </c>
      <c r="BI1180" s="279">
        <v>56</v>
      </c>
      <c r="BJ1180" s="279">
        <v>57</v>
      </c>
      <c r="BK1180" s="279">
        <v>58</v>
      </c>
      <c r="BL1180" s="279">
        <v>59</v>
      </c>
      <c r="BM1180" s="279">
        <v>60</v>
      </c>
      <c r="BN1180" s="279">
        <v>61</v>
      </c>
      <c r="BO1180" s="279">
        <v>62</v>
      </c>
      <c r="BP1180" s="279">
        <v>63</v>
      </c>
      <c r="BQ1180" s="279">
        <v>64</v>
      </c>
      <c r="BR1180" s="279">
        <v>65</v>
      </c>
      <c r="BS1180" s="279">
        <v>66</v>
      </c>
      <c r="BT1180" s="279">
        <v>67</v>
      </c>
      <c r="BU1180" s="279">
        <v>68</v>
      </c>
      <c r="BV1180" s="279">
        <v>69</v>
      </c>
      <c r="BW1180" s="279">
        <v>70</v>
      </c>
      <c r="BX1180" s="279">
        <v>71</v>
      </c>
      <c r="BY1180" s="279">
        <v>72</v>
      </c>
      <c r="BZ1180" s="279">
        <v>73</v>
      </c>
      <c r="CA1180" s="279">
        <v>74</v>
      </c>
      <c r="CB1180" s="279">
        <v>75</v>
      </c>
      <c r="CC1180" s="279">
        <v>76</v>
      </c>
      <c r="CD1180" s="279">
        <v>77</v>
      </c>
      <c r="CE1180" s="279">
        <v>78</v>
      </c>
      <c r="CF1180" s="279">
        <v>79</v>
      </c>
      <c r="CG1180" s="279">
        <v>80</v>
      </c>
      <c r="CH1180" s="279">
        <v>81</v>
      </c>
      <c r="CI1180" s="279">
        <v>82</v>
      </c>
      <c r="CJ1180" s="279">
        <v>83</v>
      </c>
      <c r="CK1180" s="279">
        <v>84</v>
      </c>
      <c r="CL1180" s="279">
        <v>85</v>
      </c>
      <c r="CM1180" s="279">
        <v>86</v>
      </c>
      <c r="CN1180" s="279">
        <v>87</v>
      </c>
      <c r="CO1180" s="279">
        <v>88</v>
      </c>
      <c r="CP1180" s="279">
        <v>89</v>
      </c>
      <c r="CQ1180" s="279">
        <v>90</v>
      </c>
      <c r="CR1180" s="279">
        <v>91</v>
      </c>
      <c r="CS1180" s="279">
        <v>92</v>
      </c>
      <c r="CT1180" s="279">
        <v>93</v>
      </c>
      <c r="CU1180" s="279">
        <v>94</v>
      </c>
      <c r="CV1180" s="279">
        <v>95</v>
      </c>
      <c r="CW1180" s="279">
        <v>96</v>
      </c>
      <c r="CX1180" s="279">
        <v>97</v>
      </c>
      <c r="CY1180" s="279">
        <v>98</v>
      </c>
      <c r="CZ1180" s="279">
        <v>99</v>
      </c>
      <c r="DA1180" s="279">
        <v>100</v>
      </c>
      <c r="DB1180" s="279">
        <v>101</v>
      </c>
      <c r="DC1180" s="279">
        <v>102</v>
      </c>
      <c r="DD1180" s="279">
        <v>103</v>
      </c>
      <c r="DE1180" s="279">
        <v>104</v>
      </c>
      <c r="DF1180" s="279">
        <v>105</v>
      </c>
      <c r="DG1180" s="279">
        <v>106</v>
      </c>
      <c r="DH1180" s="279">
        <v>107</v>
      </c>
      <c r="DI1180" s="279">
        <v>108</v>
      </c>
      <c r="DJ1180" s="279">
        <v>109</v>
      </c>
      <c r="DK1180" s="279">
        <v>110</v>
      </c>
      <c r="DL1180" s="279">
        <v>111</v>
      </c>
      <c r="DM1180" s="279">
        <v>112</v>
      </c>
      <c r="DN1180" s="279">
        <v>113</v>
      </c>
      <c r="DO1180" s="279">
        <v>114</v>
      </c>
      <c r="DP1180" s="279">
        <v>115</v>
      </c>
      <c r="DQ1180" s="279">
        <v>116</v>
      </c>
      <c r="DR1180" s="279">
        <v>117</v>
      </c>
      <c r="DS1180" s="279">
        <v>118</v>
      </c>
      <c r="DT1180" s="279">
        <v>119</v>
      </c>
      <c r="DU1180" s="279">
        <v>120</v>
      </c>
      <c r="DV1180" s="279">
        <v>121</v>
      </c>
      <c r="DW1180" s="279">
        <v>122</v>
      </c>
      <c r="DX1180" s="279">
        <v>123</v>
      </c>
      <c r="DY1180" s="279">
        <v>124</v>
      </c>
      <c r="DZ1180" s="279">
        <v>125</v>
      </c>
      <c r="EA1180" s="279">
        <v>126</v>
      </c>
      <c r="EB1180" s="279">
        <v>127</v>
      </c>
      <c r="EC1180" s="279">
        <v>128</v>
      </c>
      <c r="ED1180" s="279">
        <v>129</v>
      </c>
      <c r="EE1180" s="279">
        <v>130</v>
      </c>
      <c r="EF1180" s="279">
        <v>131</v>
      </c>
      <c r="EG1180" s="279">
        <v>132</v>
      </c>
      <c r="EH1180" s="279">
        <v>133</v>
      </c>
      <c r="EI1180" s="279">
        <v>134</v>
      </c>
      <c r="EJ1180" s="279">
        <v>135</v>
      </c>
      <c r="EK1180" s="279">
        <v>136</v>
      </c>
      <c r="EL1180" s="279">
        <v>137</v>
      </c>
      <c r="EM1180" s="279">
        <v>138</v>
      </c>
      <c r="EN1180" s="279">
        <v>139</v>
      </c>
      <c r="EO1180" s="279">
        <v>140</v>
      </c>
      <c r="EP1180" s="279">
        <v>141</v>
      </c>
      <c r="EQ1180" s="279">
        <v>142</v>
      </c>
      <c r="ER1180" s="279">
        <v>143</v>
      </c>
      <c r="ES1180" s="279">
        <v>144</v>
      </c>
      <c r="ET1180" s="279">
        <v>145</v>
      </c>
      <c r="EU1180" s="279">
        <v>146</v>
      </c>
      <c r="EV1180" s="279">
        <v>147</v>
      </c>
      <c r="EW1180" s="279">
        <v>148</v>
      </c>
      <c r="EX1180" s="279">
        <v>149</v>
      </c>
      <c r="EY1180" s="261"/>
      <c r="FB1180" s="261"/>
    </row>
    <row r="1181" spans="1:159">
      <c r="A1181" s="36"/>
      <c r="B1181" s="36"/>
      <c r="C1181" s="36"/>
      <c r="D1181" s="36"/>
      <c r="E1181" s="36"/>
      <c r="F1181" s="36"/>
      <c r="G1181" s="36"/>
      <c r="H1181" s="36"/>
      <c r="I1181" s="36"/>
      <c r="J1181" s="36"/>
      <c r="K1181" s="36"/>
      <c r="L1181" s="36"/>
      <c r="M1181" s="36"/>
      <c r="N1181" s="36"/>
      <c r="O1181" s="36"/>
      <c r="P1181" s="36"/>
      <c r="Q1181" s="36"/>
      <c r="R1181" s="36"/>
      <c r="S1181" s="36"/>
      <c r="T1181" s="36"/>
      <c r="U1181" s="36"/>
      <c r="EY1181" s="261"/>
      <c r="FB1181" s="261"/>
    </row>
    <row r="1182" spans="1:159">
      <c r="A1182" s="36"/>
      <c r="B1182" s="36"/>
      <c r="C1182" s="36"/>
      <c r="D1182" s="36"/>
      <c r="E1182" s="36"/>
      <c r="F1182" s="36"/>
      <c r="G1182" s="36"/>
      <c r="H1182" s="36"/>
      <c r="I1182" s="36"/>
      <c r="J1182" s="36"/>
      <c r="K1182" s="36"/>
      <c r="L1182" s="36"/>
      <c r="M1182" s="36"/>
      <c r="N1182" s="36"/>
      <c r="O1182" s="36"/>
      <c r="P1182" s="36"/>
      <c r="Q1182" s="36"/>
      <c r="R1182" s="36"/>
      <c r="S1182" s="36"/>
      <c r="T1182" s="36"/>
      <c r="U1182" s="36"/>
      <c r="EY1182" s="261"/>
      <c r="FB1182" s="261"/>
    </row>
    <row r="1183" spans="1:159">
      <c r="A1183" s="91" t="str">
        <f>EndOfSheet</f>
        <v>ZZEND</v>
      </c>
      <c r="B1183" s="44"/>
      <c r="C1183" s="44"/>
      <c r="D1183" s="44"/>
      <c r="E1183" s="44"/>
      <c r="F1183" s="44"/>
      <c r="G1183" s="44"/>
      <c r="H1183" s="44"/>
      <c r="I1183" s="44"/>
      <c r="J1183" s="44"/>
      <c r="K1183" s="44"/>
      <c r="L1183" s="44"/>
      <c r="M1183" s="44"/>
      <c r="N1183" s="44"/>
      <c r="O1183" s="44"/>
      <c r="P1183" s="44"/>
      <c r="Q1183" s="44"/>
      <c r="R1183" s="52"/>
      <c r="S1183" s="52"/>
      <c r="T1183" s="52"/>
      <c r="U1183" s="53"/>
      <c r="V1183" s="53"/>
      <c r="W1183" s="53"/>
      <c r="X1183" s="53"/>
      <c r="Y1183" s="53"/>
      <c r="Z1183" s="53"/>
      <c r="AA1183" s="53"/>
      <c r="AB1183" s="53"/>
      <c r="AC1183" s="53"/>
      <c r="AD1183" s="53"/>
      <c r="AE1183" s="53"/>
      <c r="AF1183" s="53"/>
      <c r="AG1183" s="53"/>
      <c r="AH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c r="BM1183" s="53"/>
      <c r="BN1183" s="53"/>
      <c r="BO1183" s="53"/>
      <c r="BP1183" s="53"/>
      <c r="BQ1183" s="53"/>
      <c r="BR1183" s="53"/>
      <c r="BS1183" s="53"/>
      <c r="BT1183" s="53"/>
      <c r="BU1183" s="53"/>
      <c r="BV1183" s="53"/>
      <c r="BW1183" s="53"/>
      <c r="BX1183" s="53"/>
      <c r="BY1183" s="53"/>
      <c r="BZ1183" s="53"/>
      <c r="CA1183" s="53"/>
      <c r="CB1183" s="53"/>
      <c r="CC1183" s="53"/>
      <c r="CD1183" s="53"/>
      <c r="CE1183" s="53"/>
      <c r="CF1183" s="53"/>
      <c r="CG1183" s="53"/>
      <c r="CH1183" s="53"/>
      <c r="CI1183" s="53"/>
      <c r="CJ1183" s="53"/>
      <c r="CK1183" s="53"/>
      <c r="CL1183" s="53"/>
      <c r="CM1183" s="53"/>
      <c r="CN1183" s="53"/>
      <c r="CO1183" s="53"/>
      <c r="CP1183" s="53"/>
      <c r="CQ1183" s="53"/>
      <c r="CR1183" s="53"/>
      <c r="CS1183" s="53"/>
      <c r="CT1183" s="53"/>
      <c r="CU1183" s="53"/>
      <c r="CV1183" s="53"/>
      <c r="CW1183" s="53"/>
      <c r="CX1183" s="53"/>
      <c r="CY1183" s="53"/>
      <c r="CZ1183" s="53"/>
      <c r="DA1183" s="53"/>
      <c r="DB1183" s="53"/>
      <c r="DC1183" s="53"/>
      <c r="DD1183" s="53"/>
      <c r="DE1183" s="53"/>
      <c r="DF1183" s="53"/>
      <c r="DG1183" s="53"/>
      <c r="DH1183" s="53"/>
      <c r="DI1183" s="53"/>
      <c r="DJ1183" s="53"/>
      <c r="DK1183" s="53"/>
      <c r="DL1183" s="53"/>
      <c r="DM1183" s="53"/>
      <c r="DN1183" s="53"/>
      <c r="DO1183" s="53"/>
      <c r="DP1183" s="53"/>
      <c r="DQ1183" s="53"/>
      <c r="DR1183" s="53"/>
      <c r="DS1183" s="53"/>
      <c r="DT1183" s="53"/>
      <c r="DU1183" s="53"/>
      <c r="DV1183" s="53"/>
      <c r="DW1183" s="53"/>
      <c r="DX1183" s="53"/>
      <c r="DY1183" s="53"/>
      <c r="DZ1183" s="53"/>
      <c r="EA1183" s="53"/>
      <c r="EB1183" s="53"/>
      <c r="EC1183" s="53"/>
      <c r="ED1183" s="53"/>
      <c r="EE1183" s="53"/>
      <c r="EF1183" s="53"/>
      <c r="EG1183" s="53"/>
      <c r="EH1183" s="53"/>
      <c r="EI1183" s="53"/>
      <c r="EJ1183" s="53"/>
      <c r="EK1183" s="53"/>
      <c r="EL1183" s="53"/>
      <c r="EM1183" s="53"/>
      <c r="EN1183" s="53"/>
      <c r="EO1183" s="53"/>
      <c r="EP1183" s="53"/>
      <c r="EQ1183" s="53"/>
      <c r="ER1183" s="53"/>
      <c r="ES1183" s="53"/>
      <c r="ET1183" s="53"/>
      <c r="EU1183" s="53"/>
      <c r="EV1183" s="53"/>
      <c r="EW1183" s="53"/>
      <c r="EX1183" s="53"/>
      <c r="EY1183" s="53"/>
      <c r="EZ1183" s="53"/>
      <c r="FA1183" s="53"/>
      <c r="FB1183" s="53"/>
    </row>
    <row r="1184" spans="1:159"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spans="1:1" hidden="1"/>
    <row r="1682" spans="1:1" hidden="1"/>
    <row r="1683" spans="1:1" hidden="1"/>
    <row r="1684" spans="1:1" hidden="1"/>
    <row r="1685" spans="1:1" hidden="1"/>
    <row r="1686" spans="1:1" hidden="1"/>
    <row r="1687" spans="1:1" hidden="1"/>
    <row r="1688" spans="1:1" hidden="1"/>
    <row r="1689" spans="1:1" hidden="1"/>
    <row r="1690" spans="1:1" hidden="1"/>
    <row r="1691" spans="1:1" hidden="1"/>
    <row r="1692" spans="1:1" hidden="1"/>
    <row r="1693" spans="1:1" hidden="1">
      <c r="A1693"/>
    </row>
    <row r="1694" spans="1:1" hidden="1">
      <c r="A1694"/>
    </row>
  </sheetData>
  <sheetCalcPr fullCalcOnLoad="1"/>
  <sheetProtection autoFilter="0"/>
  <mergeCells count="852">
    <mergeCell ref="B1158:D1158"/>
    <mergeCell ref="B547:D547"/>
    <mergeCell ref="B1151:D1151"/>
    <mergeCell ref="B1152:D1152"/>
    <mergeCell ref="B1141:D1141"/>
    <mergeCell ref="B1142:D1142"/>
    <mergeCell ref="B1138:D1138"/>
    <mergeCell ref="B1139:D1139"/>
    <mergeCell ref="B1140:D1140"/>
    <mergeCell ref="B1130:D1130"/>
    <mergeCell ref="B1129:D1129"/>
    <mergeCell ref="B837:D837"/>
    <mergeCell ref="B576:D576"/>
    <mergeCell ref="B849:D849"/>
    <mergeCell ref="B1090:D1090"/>
    <mergeCell ref="B836:D836"/>
    <mergeCell ref="B1049:D1049"/>
    <mergeCell ref="B834:D834"/>
    <mergeCell ref="B835:D835"/>
    <mergeCell ref="B852:D852"/>
    <mergeCell ref="B377:D377"/>
    <mergeCell ref="G510:G512"/>
    <mergeCell ref="G531:G532"/>
    <mergeCell ref="B271:D271"/>
    <mergeCell ref="B272:D272"/>
    <mergeCell ref="B273:D273"/>
    <mergeCell ref="B274:D274"/>
    <mergeCell ref="B275:D275"/>
    <mergeCell ref="B276:D276"/>
    <mergeCell ref="B277:D277"/>
    <mergeCell ref="B519:D519"/>
    <mergeCell ref="A283:C283"/>
    <mergeCell ref="B279:D279"/>
    <mergeCell ref="B514:D514"/>
    <mergeCell ref="B515:D515"/>
    <mergeCell ref="B303:D303"/>
    <mergeCell ref="B304:D304"/>
    <mergeCell ref="B305:D305"/>
    <mergeCell ref="B349:D349"/>
    <mergeCell ref="B346:D346"/>
    <mergeCell ref="B1164:D1164"/>
    <mergeCell ref="B534:D534"/>
    <mergeCell ref="B535:D535"/>
    <mergeCell ref="B536:D536"/>
    <mergeCell ref="B537:D537"/>
    <mergeCell ref="B538:D538"/>
    <mergeCell ref="B539:D539"/>
    <mergeCell ref="B540:D540"/>
    <mergeCell ref="B541:D541"/>
    <mergeCell ref="B542:D542"/>
    <mergeCell ref="B1161:D1161"/>
    <mergeCell ref="B1162:D1162"/>
    <mergeCell ref="B1163:D1163"/>
    <mergeCell ref="B1153:D1153"/>
    <mergeCell ref="B1154:D1154"/>
    <mergeCell ref="B1159:D1159"/>
    <mergeCell ref="B1160:D1160"/>
    <mergeCell ref="B1155:D1155"/>
    <mergeCell ref="B1156:D1156"/>
    <mergeCell ref="B1157:D1157"/>
    <mergeCell ref="B1127:D1127"/>
    <mergeCell ref="B1128:D1128"/>
    <mergeCell ref="B524:D524"/>
    <mergeCell ref="B525:D525"/>
    <mergeCell ref="B526:D526"/>
    <mergeCell ref="B527:D527"/>
    <mergeCell ref="B543:D543"/>
    <mergeCell ref="B544:D544"/>
    <mergeCell ref="B545:D545"/>
    <mergeCell ref="B546:D546"/>
    <mergeCell ref="B345:D345"/>
    <mergeCell ref="B347:D347"/>
    <mergeCell ref="B348:D348"/>
    <mergeCell ref="B359:D359"/>
    <mergeCell ref="B360:D360"/>
    <mergeCell ref="B1126:D1126"/>
    <mergeCell ref="B520:D520"/>
    <mergeCell ref="B521:D521"/>
    <mergeCell ref="B522:D522"/>
    <mergeCell ref="B523:D523"/>
    <mergeCell ref="B326:D326"/>
    <mergeCell ref="B327:D327"/>
    <mergeCell ref="B337:D337"/>
    <mergeCell ref="B344:D344"/>
    <mergeCell ref="B336:D336"/>
    <mergeCell ref="B338:D338"/>
    <mergeCell ref="B18:D18"/>
    <mergeCell ref="B19:D19"/>
    <mergeCell ref="B20:D20"/>
    <mergeCell ref="B302:D302"/>
    <mergeCell ref="B194:D194"/>
    <mergeCell ref="B195:D195"/>
    <mergeCell ref="B181:D181"/>
    <mergeCell ref="B179:D179"/>
    <mergeCell ref="B180:D180"/>
    <mergeCell ref="B191:D191"/>
    <mergeCell ref="B323:D323"/>
    <mergeCell ref="B324:D324"/>
    <mergeCell ref="B325:D325"/>
    <mergeCell ref="B301:D301"/>
    <mergeCell ref="B312:D312"/>
    <mergeCell ref="B313:D313"/>
    <mergeCell ref="B315:D315"/>
    <mergeCell ref="B316:D316"/>
    <mergeCell ref="B322:D322"/>
    <mergeCell ref="B296:D296"/>
    <mergeCell ref="B299:D299"/>
    <mergeCell ref="B300:D300"/>
    <mergeCell ref="B168:D168"/>
    <mergeCell ref="B158:D158"/>
    <mergeCell ref="B853:D853"/>
    <mergeCell ref="B850:D850"/>
    <mergeCell ref="B845:D845"/>
    <mergeCell ref="B846:D846"/>
    <mergeCell ref="B847:D847"/>
    <mergeCell ref="B848:D848"/>
    <mergeCell ref="B851:D851"/>
    <mergeCell ref="B314:D314"/>
    <mergeCell ref="B1043:D1043"/>
    <mergeCell ref="B1087:D1087"/>
    <mergeCell ref="B861:D861"/>
    <mergeCell ref="B89:D89"/>
    <mergeCell ref="B333:D333"/>
    <mergeCell ref="B334:D334"/>
    <mergeCell ref="B335:D335"/>
    <mergeCell ref="B153:D153"/>
    <mergeCell ref="B154:D154"/>
    <mergeCell ref="B155:D155"/>
    <mergeCell ref="B892:D892"/>
    <mergeCell ref="B894:D894"/>
    <mergeCell ref="B895:D895"/>
    <mergeCell ref="B1106:D1106"/>
    <mergeCell ref="B243:D243"/>
    <mergeCell ref="B1100:D1100"/>
    <mergeCell ref="B1101:D1101"/>
    <mergeCell ref="B1102:D1102"/>
    <mergeCell ref="B1103:D1103"/>
    <mergeCell ref="B1096:D1096"/>
    <mergeCell ref="B1044:D1044"/>
    <mergeCell ref="B1045:D1045"/>
    <mergeCell ref="B1048:D1048"/>
    <mergeCell ref="B862:D862"/>
    <mergeCell ref="B863:D863"/>
    <mergeCell ref="B1041:D1041"/>
    <mergeCell ref="B1046:D1046"/>
    <mergeCell ref="B885:D885"/>
    <mergeCell ref="B890:D890"/>
    <mergeCell ref="B891:D891"/>
    <mergeCell ref="B1104:D1104"/>
    <mergeCell ref="B1097:D1097"/>
    <mergeCell ref="B1098:D1098"/>
    <mergeCell ref="B1088:D1088"/>
    <mergeCell ref="B1089:D1089"/>
    <mergeCell ref="B1091:D1091"/>
    <mergeCell ref="B1093:D1093"/>
    <mergeCell ref="B1094:D1094"/>
    <mergeCell ref="B1095:D1095"/>
    <mergeCell ref="B1099:D1099"/>
    <mergeCell ref="H49:H58"/>
    <mergeCell ref="B1118:D1118"/>
    <mergeCell ref="B128:D128"/>
    <mergeCell ref="B129:D129"/>
    <mergeCell ref="B130:D130"/>
    <mergeCell ref="B131:D131"/>
    <mergeCell ref="B132:D132"/>
    <mergeCell ref="B247:D247"/>
    <mergeCell ref="B248:D248"/>
    <mergeCell ref="B1105:D1105"/>
    <mergeCell ref="B1114:D1114"/>
    <mergeCell ref="B250:D250"/>
    <mergeCell ref="B251:D251"/>
    <mergeCell ref="B297:D297"/>
    <mergeCell ref="B298:D298"/>
    <mergeCell ref="B311:D311"/>
    <mergeCell ref="B293:D293"/>
    <mergeCell ref="B294:D294"/>
    <mergeCell ref="B295:D295"/>
    <mergeCell ref="B1092:D1092"/>
    <mergeCell ref="H59:H76"/>
    <mergeCell ref="B252:D252"/>
    <mergeCell ref="B253:D253"/>
    <mergeCell ref="B249:D249"/>
    <mergeCell ref="B244:D244"/>
    <mergeCell ref="B245:D245"/>
    <mergeCell ref="B246:D246"/>
    <mergeCell ref="B59:D59"/>
    <mergeCell ref="B60:D60"/>
    <mergeCell ref="B139:D139"/>
    <mergeCell ref="B16:D16"/>
    <mergeCell ref="B87:D87"/>
    <mergeCell ref="B88:D88"/>
    <mergeCell ref="B84:D84"/>
    <mergeCell ref="B49:D49"/>
    <mergeCell ref="B57:D57"/>
    <mergeCell ref="B58:D58"/>
    <mergeCell ref="B17:D17"/>
    <mergeCell ref="B86:D86"/>
    <mergeCell ref="B50:D50"/>
    <mergeCell ref="B197:D197"/>
    <mergeCell ref="B198:D198"/>
    <mergeCell ref="B200:D200"/>
    <mergeCell ref="B206:D206"/>
    <mergeCell ref="B207:D207"/>
    <mergeCell ref="B210:D210"/>
    <mergeCell ref="B199:D199"/>
    <mergeCell ref="B292:D292"/>
    <mergeCell ref="B291:D291"/>
    <mergeCell ref="B211:D211"/>
    <mergeCell ref="B212:D212"/>
    <mergeCell ref="B213:D213"/>
    <mergeCell ref="B230:D230"/>
    <mergeCell ref="B278:D278"/>
    <mergeCell ref="B145:D145"/>
    <mergeCell ref="B146:D146"/>
    <mergeCell ref="B147:D147"/>
    <mergeCell ref="B192:D192"/>
    <mergeCell ref="B148:D148"/>
    <mergeCell ref="B193:D193"/>
    <mergeCell ref="B190:D190"/>
    <mergeCell ref="B157:D157"/>
    <mergeCell ref="B159:D159"/>
    <mergeCell ref="B167:D167"/>
    <mergeCell ref="B138:D138"/>
    <mergeCell ref="B140:D140"/>
    <mergeCell ref="B141:D141"/>
    <mergeCell ref="B178:D178"/>
    <mergeCell ref="B1115:D1115"/>
    <mergeCell ref="B142:D142"/>
    <mergeCell ref="B143:D143"/>
    <mergeCell ref="B144:D144"/>
    <mergeCell ref="B151:D151"/>
    <mergeCell ref="B152:D152"/>
    <mergeCell ref="B357:D357"/>
    <mergeCell ref="B358:D358"/>
    <mergeCell ref="B886:D886"/>
    <mergeCell ref="B889:D889"/>
    <mergeCell ref="B1117:D1117"/>
    <mergeCell ref="B133:D133"/>
    <mergeCell ref="B134:D134"/>
    <mergeCell ref="B135:D135"/>
    <mergeCell ref="B136:D136"/>
    <mergeCell ref="B137:D137"/>
    <mergeCell ref="B51:D51"/>
    <mergeCell ref="B52:D52"/>
    <mergeCell ref="B53:D53"/>
    <mergeCell ref="B54:D54"/>
    <mergeCell ref="B1116:D1116"/>
    <mergeCell ref="B234:D234"/>
    <mergeCell ref="B235:D235"/>
    <mergeCell ref="B1042:D1042"/>
    <mergeCell ref="B355:D355"/>
    <mergeCell ref="B356:D356"/>
    <mergeCell ref="B64:D64"/>
    <mergeCell ref="B65:D65"/>
    <mergeCell ref="B66:D66"/>
    <mergeCell ref="B67:D67"/>
    <mergeCell ref="B55:D55"/>
    <mergeCell ref="B56:D56"/>
    <mergeCell ref="B63:D63"/>
    <mergeCell ref="B61:D61"/>
    <mergeCell ref="B62:D62"/>
    <mergeCell ref="B72:D72"/>
    <mergeCell ref="B73:D73"/>
    <mergeCell ref="B74:D74"/>
    <mergeCell ref="B75:D75"/>
    <mergeCell ref="B68:D68"/>
    <mergeCell ref="B69:D69"/>
    <mergeCell ref="B70:D70"/>
    <mergeCell ref="B71:D71"/>
    <mergeCell ref="B76:D76"/>
    <mergeCell ref="B290:D290"/>
    <mergeCell ref="B231:D231"/>
    <mergeCell ref="B232:D232"/>
    <mergeCell ref="B233:D233"/>
    <mergeCell ref="B156:D156"/>
    <mergeCell ref="B149:D149"/>
    <mergeCell ref="B150:D150"/>
    <mergeCell ref="B196:D196"/>
    <mergeCell ref="B85:D85"/>
    <mergeCell ref="B371:D371"/>
    <mergeCell ref="B882:D882"/>
    <mergeCell ref="B372:D372"/>
    <mergeCell ref="B373:D373"/>
    <mergeCell ref="B374:D374"/>
    <mergeCell ref="B375:D375"/>
    <mergeCell ref="B376:D376"/>
    <mergeCell ref="B378:D378"/>
    <mergeCell ref="B574:D574"/>
    <mergeCell ref="B516:D516"/>
    <mergeCell ref="B201:D201"/>
    <mergeCell ref="B208:D208"/>
    <mergeCell ref="B209:D209"/>
    <mergeCell ref="B202:D202"/>
    <mergeCell ref="B203:D203"/>
    <mergeCell ref="B204:D204"/>
    <mergeCell ref="B205:D205"/>
    <mergeCell ref="B881:D881"/>
    <mergeCell ref="B883:D883"/>
    <mergeCell ref="B884:D884"/>
    <mergeCell ref="B896:D896"/>
    <mergeCell ref="B1050:D1050"/>
    <mergeCell ref="B1051:D1051"/>
    <mergeCell ref="B1040:D1040"/>
    <mergeCell ref="B887:D887"/>
    <mergeCell ref="B888:D888"/>
    <mergeCell ref="B1047:D1047"/>
    <mergeCell ref="B1053:D1053"/>
    <mergeCell ref="B1054:D1054"/>
    <mergeCell ref="B1055:D1055"/>
    <mergeCell ref="B1061:D1061"/>
    <mergeCell ref="B1052:D1052"/>
    <mergeCell ref="B876:D876"/>
    <mergeCell ref="B877:D877"/>
    <mergeCell ref="B878:D878"/>
    <mergeCell ref="B879:D879"/>
    <mergeCell ref="B880:D880"/>
    <mergeCell ref="B1062:D1062"/>
    <mergeCell ref="B1063:D1063"/>
    <mergeCell ref="B1056:D1056"/>
    <mergeCell ref="B1057:D1057"/>
    <mergeCell ref="B1058:D1058"/>
    <mergeCell ref="B1059:D1059"/>
    <mergeCell ref="B1069:D1069"/>
    <mergeCell ref="B1070:D1070"/>
    <mergeCell ref="B1071:D1071"/>
    <mergeCell ref="B189:D189"/>
    <mergeCell ref="B1066:D1066"/>
    <mergeCell ref="B1064:D1064"/>
    <mergeCell ref="B1065:D1065"/>
    <mergeCell ref="B1067:D1067"/>
    <mergeCell ref="B1068:D1068"/>
    <mergeCell ref="B1060:D1060"/>
    <mergeCell ref="B388:D388"/>
    <mergeCell ref="B389:D389"/>
    <mergeCell ref="B390:D390"/>
    <mergeCell ref="B391:D391"/>
    <mergeCell ref="B379:D379"/>
    <mergeCell ref="B380:D380"/>
    <mergeCell ref="B381:D381"/>
    <mergeCell ref="B382:D382"/>
    <mergeCell ref="B897:D897"/>
    <mergeCell ref="B898:D898"/>
    <mergeCell ref="B899:D899"/>
    <mergeCell ref="B900:D900"/>
    <mergeCell ref="B383:D383"/>
    <mergeCell ref="B384:D384"/>
    <mergeCell ref="B893:D893"/>
    <mergeCell ref="B385:D385"/>
    <mergeCell ref="B386:D386"/>
    <mergeCell ref="B387:D387"/>
    <mergeCell ref="B905:D905"/>
    <mergeCell ref="B906:D906"/>
    <mergeCell ref="B907:D907"/>
    <mergeCell ref="B908:D908"/>
    <mergeCell ref="B901:D901"/>
    <mergeCell ref="B902:D902"/>
    <mergeCell ref="B903:D903"/>
    <mergeCell ref="B904:D904"/>
    <mergeCell ref="B913:D913"/>
    <mergeCell ref="B914:D914"/>
    <mergeCell ref="B915:D915"/>
    <mergeCell ref="B916:D916"/>
    <mergeCell ref="B909:D909"/>
    <mergeCell ref="B910:D910"/>
    <mergeCell ref="B911:D911"/>
    <mergeCell ref="B912:D912"/>
    <mergeCell ref="B921:D921"/>
    <mergeCell ref="B922:D922"/>
    <mergeCell ref="B923:D923"/>
    <mergeCell ref="B924:D924"/>
    <mergeCell ref="B917:D917"/>
    <mergeCell ref="B918:D918"/>
    <mergeCell ref="B919:D919"/>
    <mergeCell ref="B920:D920"/>
    <mergeCell ref="B929:D929"/>
    <mergeCell ref="B930:D930"/>
    <mergeCell ref="B931:D931"/>
    <mergeCell ref="B932:D932"/>
    <mergeCell ref="B925:D925"/>
    <mergeCell ref="B926:D926"/>
    <mergeCell ref="B927:D927"/>
    <mergeCell ref="B928:D928"/>
    <mergeCell ref="B937:D937"/>
    <mergeCell ref="B938:D938"/>
    <mergeCell ref="B939:D939"/>
    <mergeCell ref="B940:D940"/>
    <mergeCell ref="B933:D933"/>
    <mergeCell ref="B934:D934"/>
    <mergeCell ref="B935:D935"/>
    <mergeCell ref="B936:D936"/>
    <mergeCell ref="B945:D945"/>
    <mergeCell ref="B946:D946"/>
    <mergeCell ref="B947:D947"/>
    <mergeCell ref="B948:D948"/>
    <mergeCell ref="B941:D941"/>
    <mergeCell ref="B942:D942"/>
    <mergeCell ref="B943:D943"/>
    <mergeCell ref="B944:D944"/>
    <mergeCell ref="B953:D953"/>
    <mergeCell ref="B954:D954"/>
    <mergeCell ref="B955:D955"/>
    <mergeCell ref="B956:D956"/>
    <mergeCell ref="B949:D949"/>
    <mergeCell ref="B950:D950"/>
    <mergeCell ref="B951:D951"/>
    <mergeCell ref="B952:D952"/>
    <mergeCell ref="B961:D961"/>
    <mergeCell ref="B962:D962"/>
    <mergeCell ref="B963:D963"/>
    <mergeCell ref="B964:D964"/>
    <mergeCell ref="B957:D957"/>
    <mergeCell ref="B958:D958"/>
    <mergeCell ref="B959:D959"/>
    <mergeCell ref="B960:D960"/>
    <mergeCell ref="B969:D969"/>
    <mergeCell ref="B970:D970"/>
    <mergeCell ref="B971:D971"/>
    <mergeCell ref="B972:D972"/>
    <mergeCell ref="B965:D965"/>
    <mergeCell ref="B966:D966"/>
    <mergeCell ref="B967:D967"/>
    <mergeCell ref="B968:D968"/>
    <mergeCell ref="B977:D977"/>
    <mergeCell ref="B978:D978"/>
    <mergeCell ref="B979:D979"/>
    <mergeCell ref="B980:D980"/>
    <mergeCell ref="B973:D973"/>
    <mergeCell ref="B974:D974"/>
    <mergeCell ref="B975:D975"/>
    <mergeCell ref="B976:D976"/>
    <mergeCell ref="B985:D985"/>
    <mergeCell ref="B986:D986"/>
    <mergeCell ref="B987:D987"/>
    <mergeCell ref="B988:D988"/>
    <mergeCell ref="B981:D981"/>
    <mergeCell ref="B982:D982"/>
    <mergeCell ref="B983:D983"/>
    <mergeCell ref="B984:D984"/>
    <mergeCell ref="B993:D993"/>
    <mergeCell ref="B994:D994"/>
    <mergeCell ref="B995:D995"/>
    <mergeCell ref="B996:D996"/>
    <mergeCell ref="B989:D989"/>
    <mergeCell ref="B990:D990"/>
    <mergeCell ref="B991:D991"/>
    <mergeCell ref="B992:D992"/>
    <mergeCell ref="B1001:D1001"/>
    <mergeCell ref="B1002:D1002"/>
    <mergeCell ref="B1003:D1003"/>
    <mergeCell ref="B1004:D1004"/>
    <mergeCell ref="B997:D997"/>
    <mergeCell ref="B998:D998"/>
    <mergeCell ref="B999:D999"/>
    <mergeCell ref="B1000:D1000"/>
    <mergeCell ref="B1017:D1017"/>
    <mergeCell ref="B1018:D1018"/>
    <mergeCell ref="B1025:D1025"/>
    <mergeCell ref="B1005:D1005"/>
    <mergeCell ref="B1013:D1013"/>
    <mergeCell ref="B1014:D1014"/>
    <mergeCell ref="B1015:D1015"/>
    <mergeCell ref="B369:D369"/>
    <mergeCell ref="B370:D370"/>
    <mergeCell ref="B1027:D1027"/>
    <mergeCell ref="B1028:D1028"/>
    <mergeCell ref="B1029:D1029"/>
    <mergeCell ref="B1030:D1030"/>
    <mergeCell ref="B1023:D1023"/>
    <mergeCell ref="B1024:D1024"/>
    <mergeCell ref="B1026:D1026"/>
    <mergeCell ref="B1019:D1019"/>
    <mergeCell ref="B392:D392"/>
    <mergeCell ref="B393:D393"/>
    <mergeCell ref="B394:D394"/>
    <mergeCell ref="B395:D395"/>
    <mergeCell ref="B1031:D1031"/>
    <mergeCell ref="B1032:D1032"/>
    <mergeCell ref="B1020:D1020"/>
    <mergeCell ref="B1021:D1021"/>
    <mergeCell ref="B1022:D1022"/>
    <mergeCell ref="B1016:D1016"/>
    <mergeCell ref="B400:D400"/>
    <mergeCell ref="B401:D401"/>
    <mergeCell ref="B402:D402"/>
    <mergeCell ref="B403:D403"/>
    <mergeCell ref="B396:D396"/>
    <mergeCell ref="B397:D397"/>
    <mergeCell ref="B398:D398"/>
    <mergeCell ref="B399:D399"/>
    <mergeCell ref="B408:D408"/>
    <mergeCell ref="B409:D409"/>
    <mergeCell ref="B410:D410"/>
    <mergeCell ref="B411:D411"/>
    <mergeCell ref="B404:D404"/>
    <mergeCell ref="B405:D405"/>
    <mergeCell ref="B406:D406"/>
    <mergeCell ref="B407:D407"/>
    <mergeCell ref="B416:D416"/>
    <mergeCell ref="B417:D417"/>
    <mergeCell ref="B418:D418"/>
    <mergeCell ref="B419:D419"/>
    <mergeCell ref="B412:D412"/>
    <mergeCell ref="B413:D413"/>
    <mergeCell ref="B414:D414"/>
    <mergeCell ref="B415:D415"/>
    <mergeCell ref="B424:D424"/>
    <mergeCell ref="B425:D425"/>
    <mergeCell ref="B426:D426"/>
    <mergeCell ref="B427:D427"/>
    <mergeCell ref="B420:D420"/>
    <mergeCell ref="B421:D421"/>
    <mergeCell ref="B422:D422"/>
    <mergeCell ref="B423:D423"/>
    <mergeCell ref="B432:D432"/>
    <mergeCell ref="B433:D433"/>
    <mergeCell ref="B434:D434"/>
    <mergeCell ref="B435:D435"/>
    <mergeCell ref="B428:D428"/>
    <mergeCell ref="B429:D429"/>
    <mergeCell ref="B430:D430"/>
    <mergeCell ref="B431:D431"/>
    <mergeCell ref="B440:D440"/>
    <mergeCell ref="B441:D441"/>
    <mergeCell ref="B442:D442"/>
    <mergeCell ref="B443:D443"/>
    <mergeCell ref="B436:D436"/>
    <mergeCell ref="B437:D437"/>
    <mergeCell ref="B438:D438"/>
    <mergeCell ref="B439:D439"/>
    <mergeCell ref="B448:D448"/>
    <mergeCell ref="B449:D449"/>
    <mergeCell ref="B450:D450"/>
    <mergeCell ref="B451:D451"/>
    <mergeCell ref="B444:D444"/>
    <mergeCell ref="B445:D445"/>
    <mergeCell ref="B446:D446"/>
    <mergeCell ref="B447:D447"/>
    <mergeCell ref="B456:D456"/>
    <mergeCell ref="B457:D457"/>
    <mergeCell ref="B458:D458"/>
    <mergeCell ref="B459:D459"/>
    <mergeCell ref="B452:D452"/>
    <mergeCell ref="B453:D453"/>
    <mergeCell ref="B454:D454"/>
    <mergeCell ref="B455:D455"/>
    <mergeCell ref="B464:D464"/>
    <mergeCell ref="B465:D465"/>
    <mergeCell ref="B466:D466"/>
    <mergeCell ref="B467:D467"/>
    <mergeCell ref="B460:D460"/>
    <mergeCell ref="B461:D461"/>
    <mergeCell ref="B462:D462"/>
    <mergeCell ref="B463:D463"/>
    <mergeCell ref="B472:D472"/>
    <mergeCell ref="B473:D473"/>
    <mergeCell ref="B474:D474"/>
    <mergeCell ref="B475:D475"/>
    <mergeCell ref="B468:D468"/>
    <mergeCell ref="B469:D469"/>
    <mergeCell ref="B470:D470"/>
    <mergeCell ref="B471:D471"/>
    <mergeCell ref="B480:D480"/>
    <mergeCell ref="B481:D481"/>
    <mergeCell ref="B482:D482"/>
    <mergeCell ref="B483:D483"/>
    <mergeCell ref="B476:D476"/>
    <mergeCell ref="B477:D477"/>
    <mergeCell ref="B478:D478"/>
    <mergeCell ref="B479:D479"/>
    <mergeCell ref="B488:D488"/>
    <mergeCell ref="B489:D489"/>
    <mergeCell ref="B490:D490"/>
    <mergeCell ref="B491:D491"/>
    <mergeCell ref="B484:D484"/>
    <mergeCell ref="B485:D485"/>
    <mergeCell ref="B486:D486"/>
    <mergeCell ref="B487:D487"/>
    <mergeCell ref="B868:D868"/>
    <mergeCell ref="B865:D865"/>
    <mergeCell ref="B866:D866"/>
    <mergeCell ref="B867:D867"/>
    <mergeCell ref="B492:D492"/>
    <mergeCell ref="B493:D493"/>
    <mergeCell ref="B494:D494"/>
    <mergeCell ref="B495:D495"/>
    <mergeCell ref="B517:D517"/>
    <mergeCell ref="B518:D518"/>
    <mergeCell ref="B503:D503"/>
    <mergeCell ref="B504:D504"/>
    <mergeCell ref="B864:D864"/>
    <mergeCell ref="B572:D572"/>
    <mergeCell ref="B573:D573"/>
    <mergeCell ref="B599:D599"/>
    <mergeCell ref="B600:D600"/>
    <mergeCell ref="B578:D578"/>
    <mergeCell ref="B577:D577"/>
    <mergeCell ref="B575:D575"/>
    <mergeCell ref="B605:D605"/>
    <mergeCell ref="B606:D606"/>
    <mergeCell ref="B607:D607"/>
    <mergeCell ref="B608:D608"/>
    <mergeCell ref="B601:D601"/>
    <mergeCell ref="B602:D602"/>
    <mergeCell ref="B603:D603"/>
    <mergeCell ref="B604:D604"/>
    <mergeCell ref="B613:D613"/>
    <mergeCell ref="B614:D614"/>
    <mergeCell ref="B615:D615"/>
    <mergeCell ref="B616:D616"/>
    <mergeCell ref="B609:D609"/>
    <mergeCell ref="B610:D610"/>
    <mergeCell ref="B611:D611"/>
    <mergeCell ref="B612:D612"/>
    <mergeCell ref="B621:D621"/>
    <mergeCell ref="B622:D622"/>
    <mergeCell ref="B623:D623"/>
    <mergeCell ref="B624:D624"/>
    <mergeCell ref="B617:D617"/>
    <mergeCell ref="B618:D618"/>
    <mergeCell ref="B619:D619"/>
    <mergeCell ref="B620:D620"/>
    <mergeCell ref="B629:D629"/>
    <mergeCell ref="B630:D630"/>
    <mergeCell ref="B631:D631"/>
    <mergeCell ref="B632:D632"/>
    <mergeCell ref="B625:D625"/>
    <mergeCell ref="B626:D626"/>
    <mergeCell ref="B627:D627"/>
    <mergeCell ref="B628:D628"/>
    <mergeCell ref="B637:D637"/>
    <mergeCell ref="B638:D638"/>
    <mergeCell ref="B639:D639"/>
    <mergeCell ref="B640:D640"/>
    <mergeCell ref="B633:D633"/>
    <mergeCell ref="B634:D634"/>
    <mergeCell ref="B635:D635"/>
    <mergeCell ref="B636:D636"/>
    <mergeCell ref="B645:D645"/>
    <mergeCell ref="B646:D646"/>
    <mergeCell ref="B647:D647"/>
    <mergeCell ref="B648:D648"/>
    <mergeCell ref="B641:D641"/>
    <mergeCell ref="B642:D642"/>
    <mergeCell ref="B643:D643"/>
    <mergeCell ref="B644:D644"/>
    <mergeCell ref="B653:D653"/>
    <mergeCell ref="B654:D654"/>
    <mergeCell ref="B655:D655"/>
    <mergeCell ref="B656:D656"/>
    <mergeCell ref="B649:D649"/>
    <mergeCell ref="B650:D650"/>
    <mergeCell ref="B651:D651"/>
    <mergeCell ref="B652:D652"/>
    <mergeCell ref="B661:D661"/>
    <mergeCell ref="B662:D662"/>
    <mergeCell ref="B663:D663"/>
    <mergeCell ref="B664:D664"/>
    <mergeCell ref="B657:D657"/>
    <mergeCell ref="B658:D658"/>
    <mergeCell ref="B659:D659"/>
    <mergeCell ref="B660:D660"/>
    <mergeCell ref="B669:D669"/>
    <mergeCell ref="B670:D670"/>
    <mergeCell ref="B671:D671"/>
    <mergeCell ref="B672:D672"/>
    <mergeCell ref="B665:D665"/>
    <mergeCell ref="B666:D666"/>
    <mergeCell ref="B667:D667"/>
    <mergeCell ref="B668:D668"/>
    <mergeCell ref="B677:D677"/>
    <mergeCell ref="B678:D678"/>
    <mergeCell ref="B679:D679"/>
    <mergeCell ref="B680:D680"/>
    <mergeCell ref="B673:D673"/>
    <mergeCell ref="B674:D674"/>
    <mergeCell ref="B675:D675"/>
    <mergeCell ref="B676:D676"/>
    <mergeCell ref="B685:D685"/>
    <mergeCell ref="B686:D686"/>
    <mergeCell ref="B687:D687"/>
    <mergeCell ref="B688:D688"/>
    <mergeCell ref="B681:D681"/>
    <mergeCell ref="B682:D682"/>
    <mergeCell ref="B683:D683"/>
    <mergeCell ref="B684:D684"/>
    <mergeCell ref="B693:D693"/>
    <mergeCell ref="B694:D694"/>
    <mergeCell ref="B695:D695"/>
    <mergeCell ref="B696:D696"/>
    <mergeCell ref="B689:D689"/>
    <mergeCell ref="B690:D690"/>
    <mergeCell ref="B691:D691"/>
    <mergeCell ref="B692:D692"/>
    <mergeCell ref="B701:D701"/>
    <mergeCell ref="B702:D702"/>
    <mergeCell ref="B703:D703"/>
    <mergeCell ref="B704:D704"/>
    <mergeCell ref="B697:D697"/>
    <mergeCell ref="B698:D698"/>
    <mergeCell ref="B699:D699"/>
    <mergeCell ref="B700:D700"/>
    <mergeCell ref="B709:D709"/>
    <mergeCell ref="B710:D710"/>
    <mergeCell ref="B711:D711"/>
    <mergeCell ref="B712:D712"/>
    <mergeCell ref="B705:D705"/>
    <mergeCell ref="B706:D706"/>
    <mergeCell ref="B707:D707"/>
    <mergeCell ref="B708:D708"/>
    <mergeCell ref="B717:D717"/>
    <mergeCell ref="B718:D718"/>
    <mergeCell ref="B719:D719"/>
    <mergeCell ref="B720:D720"/>
    <mergeCell ref="B713:D713"/>
    <mergeCell ref="B714:D714"/>
    <mergeCell ref="B715:D715"/>
    <mergeCell ref="B716:D716"/>
    <mergeCell ref="B725:D725"/>
    <mergeCell ref="B726:D726"/>
    <mergeCell ref="B727:D727"/>
    <mergeCell ref="B728:D728"/>
    <mergeCell ref="B721:D721"/>
    <mergeCell ref="B722:D722"/>
    <mergeCell ref="B723:D723"/>
    <mergeCell ref="B724:D724"/>
    <mergeCell ref="B733:D733"/>
    <mergeCell ref="B734:D734"/>
    <mergeCell ref="B735:D735"/>
    <mergeCell ref="B736:D736"/>
    <mergeCell ref="B729:D729"/>
    <mergeCell ref="B730:D730"/>
    <mergeCell ref="B731:D731"/>
    <mergeCell ref="B732:D732"/>
    <mergeCell ref="B741:D741"/>
    <mergeCell ref="B742:D742"/>
    <mergeCell ref="B743:D743"/>
    <mergeCell ref="B744:D744"/>
    <mergeCell ref="B737:D737"/>
    <mergeCell ref="B738:D738"/>
    <mergeCell ref="B739:D739"/>
    <mergeCell ref="B740:D740"/>
    <mergeCell ref="B749:D749"/>
    <mergeCell ref="B750:D750"/>
    <mergeCell ref="B751:D751"/>
    <mergeCell ref="B752:D752"/>
    <mergeCell ref="B745:D745"/>
    <mergeCell ref="B746:D746"/>
    <mergeCell ref="B747:D747"/>
    <mergeCell ref="B748:D748"/>
    <mergeCell ref="B757:D757"/>
    <mergeCell ref="B758:D758"/>
    <mergeCell ref="B759:D759"/>
    <mergeCell ref="B760:D760"/>
    <mergeCell ref="B753:D753"/>
    <mergeCell ref="B754:D754"/>
    <mergeCell ref="B755:D755"/>
    <mergeCell ref="B756:D756"/>
    <mergeCell ref="B765:D765"/>
    <mergeCell ref="B766:D766"/>
    <mergeCell ref="B767:D767"/>
    <mergeCell ref="B768:D768"/>
    <mergeCell ref="B761:D761"/>
    <mergeCell ref="B762:D762"/>
    <mergeCell ref="B763:D763"/>
    <mergeCell ref="B764:D764"/>
    <mergeCell ref="B773:D773"/>
    <mergeCell ref="B774:D774"/>
    <mergeCell ref="B775:D775"/>
    <mergeCell ref="B776:D776"/>
    <mergeCell ref="B769:D769"/>
    <mergeCell ref="B770:D770"/>
    <mergeCell ref="B771:D771"/>
    <mergeCell ref="B772:D772"/>
    <mergeCell ref="B781:D781"/>
    <mergeCell ref="B782:D782"/>
    <mergeCell ref="B783:D783"/>
    <mergeCell ref="B784:D784"/>
    <mergeCell ref="B777:D777"/>
    <mergeCell ref="B778:D778"/>
    <mergeCell ref="B779:D779"/>
    <mergeCell ref="B780:D780"/>
    <mergeCell ref="B789:D789"/>
    <mergeCell ref="B790:D790"/>
    <mergeCell ref="B791:D791"/>
    <mergeCell ref="B792:D792"/>
    <mergeCell ref="B785:D785"/>
    <mergeCell ref="B786:D786"/>
    <mergeCell ref="B787:D787"/>
    <mergeCell ref="B788:D788"/>
    <mergeCell ref="B797:D797"/>
    <mergeCell ref="B798:D798"/>
    <mergeCell ref="B799:D799"/>
    <mergeCell ref="B800:D800"/>
    <mergeCell ref="B793:D793"/>
    <mergeCell ref="B794:D794"/>
    <mergeCell ref="B795:D795"/>
    <mergeCell ref="B796:D796"/>
    <mergeCell ref="B805:D805"/>
    <mergeCell ref="B806:D806"/>
    <mergeCell ref="B807:D807"/>
    <mergeCell ref="B808:D808"/>
    <mergeCell ref="B801:D801"/>
    <mergeCell ref="B802:D802"/>
    <mergeCell ref="B803:D803"/>
    <mergeCell ref="B804:D804"/>
    <mergeCell ref="B820:D820"/>
    <mergeCell ref="B813:D813"/>
    <mergeCell ref="B814:D814"/>
    <mergeCell ref="B815:D815"/>
    <mergeCell ref="B816:D816"/>
    <mergeCell ref="B809:D809"/>
    <mergeCell ref="B810:D810"/>
    <mergeCell ref="B811:D811"/>
    <mergeCell ref="B812:D812"/>
    <mergeCell ref="B826:D826"/>
    <mergeCell ref="B557:D557"/>
    <mergeCell ref="B558:D558"/>
    <mergeCell ref="B559:D559"/>
    <mergeCell ref="B560:D560"/>
    <mergeCell ref="B561:D561"/>
    <mergeCell ref="B562:D562"/>
    <mergeCell ref="B563:D563"/>
    <mergeCell ref="B564:D564"/>
    <mergeCell ref="B821:D821"/>
    <mergeCell ref="B26:D26"/>
    <mergeCell ref="B27:D27"/>
    <mergeCell ref="B28:D28"/>
    <mergeCell ref="B825:D825"/>
    <mergeCell ref="B822:D822"/>
    <mergeCell ref="B823:D823"/>
    <mergeCell ref="B824:D824"/>
    <mergeCell ref="B817:D817"/>
    <mergeCell ref="B818:D818"/>
    <mergeCell ref="B819:D819"/>
    <mergeCell ref="B33:D33"/>
    <mergeCell ref="B21:D21"/>
    <mergeCell ref="B22:D22"/>
    <mergeCell ref="B23:D23"/>
    <mergeCell ref="B24:D24"/>
    <mergeCell ref="B29:D29"/>
    <mergeCell ref="B30:D30"/>
    <mergeCell ref="B31:D31"/>
    <mergeCell ref="B32:D32"/>
    <mergeCell ref="B25:D25"/>
    <mergeCell ref="B34:D34"/>
    <mergeCell ref="B39:D39"/>
    <mergeCell ref="B40:D40"/>
    <mergeCell ref="B41:D41"/>
    <mergeCell ref="B35:D35"/>
    <mergeCell ref="B36:D36"/>
    <mergeCell ref="B37:D37"/>
    <mergeCell ref="B38:D38"/>
  </mergeCells>
  <phoneticPr fontId="7" type="noConversion"/>
  <conditionalFormatting sqref="B49:F76 B290:F305 B1040:F1071 H290 F1087:F1106 B243:F253">
    <cfRule type="expression" dxfId="154" priority="1" stopIfTrue="1">
      <formula>$G49="N"</formula>
    </cfRule>
  </conditionalFormatting>
  <conditionalFormatting sqref="E271:E279 B271:B279">
    <cfRule type="expression" dxfId="153" priority="2" stopIfTrue="1">
      <formula>$E$62=$E271</formula>
    </cfRule>
  </conditionalFormatting>
  <conditionalFormatting sqref="I271:AE279">
    <cfRule type="expression" dxfId="152" priority="3" stopIfTrue="1">
      <formula>$E$62=$E271</formula>
    </cfRule>
  </conditionalFormatting>
  <conditionalFormatting sqref="AE1151:AE1164">
    <cfRule type="expression" dxfId="151" priority="4" stopIfTrue="1">
      <formula>$GC1151=1</formula>
    </cfRule>
  </conditionalFormatting>
  <conditionalFormatting sqref="AF268:EX268">
    <cfRule type="expression" dxfId="150" priority="5" stopIfTrue="1">
      <formula>OR(AF$9="Start",AF$9="End")</formula>
    </cfRule>
    <cfRule type="expression" dxfId="149" priority="6" stopIfTrue="1">
      <formula>AF$9&lt;&gt;0</formula>
    </cfRule>
  </conditionalFormatting>
  <conditionalFormatting sqref="AF283:EX283 AF4:EX4 AF7:EX9 AF1151:EX1164 AF531:EX531 AF534:EX547 AF1148:EX1148 AF271:AF279">
    <cfRule type="expression" dxfId="148" priority="7" stopIfTrue="1">
      <formula>AF$9&lt;&gt;0</formula>
    </cfRule>
  </conditionalFormatting>
  <conditionalFormatting sqref="AF532:EX532 AF511:AP512 AF1149:EX1149 AF269:EX269 AF5:EX6">
    <cfRule type="cellIs" dxfId="147" priority="8" stopIfTrue="1" operator="between">
      <formula>PreContractStartDateIn</formula>
      <formula>ContractEndDateIn</formula>
    </cfRule>
  </conditionalFormatting>
  <conditionalFormatting sqref="G1040:G1071 G290:G305 G243:G253 G49:G76">
    <cfRule type="cellIs" dxfId="146" priority="9" stopIfTrue="1" operator="equal">
      <formula>"Y"</formula>
    </cfRule>
  </conditionalFormatting>
  <conditionalFormatting sqref="H571 H579 I571:O579 I83:O90">
    <cfRule type="cellIs" dxfId="145" priority="10" stopIfTrue="1" operator="lessThan">
      <formula>0</formula>
    </cfRule>
  </conditionalFormatting>
  <conditionalFormatting sqref="E530:E531">
    <cfRule type="cellIs" dxfId="144" priority="11" stopIfTrue="1" operator="equal">
      <formula>"OFF"</formula>
    </cfRule>
    <cfRule type="cellIs" dxfId="143" priority="12" stopIfTrue="1" operator="equal">
      <formula>"ON"</formula>
    </cfRule>
  </conditionalFormatting>
  <conditionalFormatting sqref="EZ534:EZ547 D508 D266 EZ4 D1 EZ259">
    <cfRule type="cellIs" dxfId="142" priority="13" stopIfTrue="1" operator="greaterThan">
      <formula>0</formula>
    </cfRule>
    <cfRule type="cellIs" dxfId="141" priority="14" stopIfTrue="1" operator="lessThan">
      <formula>0</formula>
    </cfRule>
  </conditionalFormatting>
  <conditionalFormatting sqref="EZ271:EZ279">
    <cfRule type="cellIs" dxfId="140" priority="15" stopIfTrue="1" operator="equal">
      <formula>0</formula>
    </cfRule>
    <cfRule type="cellIs" dxfId="139" priority="16" stopIfTrue="1" operator="equal">
      <formula>1</formula>
    </cfRule>
  </conditionalFormatting>
  <conditionalFormatting sqref="D174">
    <cfRule type="cellIs" dxfId="138" priority="17" stopIfTrue="1" operator="notEqual">
      <formula>" "</formula>
    </cfRule>
    <cfRule type="cellIs" dxfId="137" priority="18" stopIfTrue="1" operator="equal">
      <formula>" "</formula>
    </cfRule>
  </conditionalFormatting>
  <conditionalFormatting sqref="E120:E121">
    <cfRule type="cellIs" dxfId="136" priority="19" stopIfTrue="1" operator="equal">
      <formula>"NO"</formula>
    </cfRule>
  </conditionalFormatting>
  <conditionalFormatting sqref="A1:C1 E1:FB1">
    <cfRule type="expression" dxfId="135" priority="20" stopIfTrue="1">
      <formula>ErrorsPresent&gt;0</formula>
    </cfRule>
    <cfRule type="expression" dxfId="134" priority="21" stopIfTrue="1">
      <formula>ErrorsPresent&lt;0</formula>
    </cfRule>
  </conditionalFormatting>
  <conditionalFormatting sqref="AG271:EX279">
    <cfRule type="expression" dxfId="133" priority="22" stopIfTrue="1">
      <formula>AG$9&lt;&gt;0</formula>
    </cfRule>
    <cfRule type="expression" dxfId="132" priority="23" stopIfTrue="1">
      <formula>isFormula(AG271)</formula>
    </cfRule>
  </conditionalFormatting>
  <dataValidations count="11">
    <dataValidation type="list" allowBlank="1" showInputMessage="1" showErrorMessage="1" sqref="G1040:G1071 G243:G253 G49:G76 G290:G305">
      <formula1>"Y,N"</formula1>
    </dataValidation>
    <dataValidation type="list" allowBlank="1" showInputMessage="1" showErrorMessage="1" sqref="E530:E531">
      <formula1>"ON,OFF"</formula1>
    </dataValidation>
    <dataValidation type="list" allowBlank="1" showInputMessage="1" showErrorMessage="1" sqref="G369:G495">
      <formula1>OFFSET(ReList,1,0,COUNTA(ReList),1)</formula1>
    </dataValidation>
    <dataValidation type="list" allowBlank="1" showInputMessage="1" showErrorMessage="1" sqref="H291:H305">
      <formula1>"Included,Not Included"</formula1>
    </dataValidation>
    <dataValidation type="list" allowBlank="1" showInputMessage="1" showErrorMessage="1" sqref="E268">
      <formula1>OFFSET(CurList,1,0,COUNTA(CurList),1)</formula1>
    </dataValidation>
    <dataValidation type="list" allowBlank="1" showInputMessage="1" showErrorMessage="1" sqref="E120:E121">
      <formula1>"Yes,No"</formula1>
    </dataValidation>
    <dataValidation type="date" allowBlank="1" showInputMessage="1" showErrorMessage="1" errorTitle="Validation error" error="This cell must contain a date" sqref="E103 E106">
      <formula1>38353</formula1>
      <formula2>40543</formula2>
    </dataValidation>
    <dataValidation type="whole" allowBlank="1" showInputMessage="1" showErrorMessage="1" errorTitle="Validation" error="Enter a number between 0 and (123-Contract Duration) i.e. Pre Contract + Contract duration cannot be more than 123 months" sqref="E100">
      <formula1>0</formula1>
      <formula2>123-ContractDurationIn</formula2>
    </dataValidation>
    <dataValidation type="whole" allowBlank="1" showInputMessage="1" showErrorMessage="1" errorTitle="Validation" error="Enter a number between 1 and (123-Pre Contract) i.e. Pre Contract + Contract duration cannot be more than 123 months" sqref="E101">
      <formula1>1</formula1>
      <formula2>123-PreContractPeriodDurationIn</formula2>
    </dataValidation>
    <dataValidation type="list" allowBlank="1" showInputMessage="1" showErrorMessage="1" sqref="G515:G527">
      <formula1>MonthListIn</formula1>
    </dataValidation>
    <dataValidation type="list" allowBlank="1" showInputMessage="1" showErrorMessage="1" sqref="G514">
      <formula1>MonthListIn</formula1>
    </dataValidation>
  </dataValidations>
  <hyperlinks>
    <hyperlink ref="A174" location="PLA15A" display="Go to Capital worksheet"/>
    <hyperlink ref="C261" location="OutCur" display="OutCur"/>
    <hyperlink ref="D1" location="PLA5A" tooltip="Hyperlink to &quot;Error Checks&quot; sheet" display="PLA5A"/>
  </hyperlinks>
  <pageMargins left="0.4" right="0.4" top="1" bottom="1" header="0.5" footer="0.5"/>
  <pageSetup scale="64" fitToHeight="14" orientation="portrait" r:id="rId1"/>
  <headerFooter alignWithMargins="0">
    <oddHeader>&amp;LFUJITSU SERVICES&amp;RCOMMERCIAL IN CONFIDENCE</oddHeader>
    <oddFooter>&amp;L&amp;"Arial,Italic"&amp;F&amp;C&amp;"Arial,Italic"Printed on &amp;D at &amp;T&amp;R&amp;"Arial,Italic"Page &amp;P of &amp;N</oddFooter>
  </headerFooter>
  <rowBreaks count="9" manualBreakCount="9">
    <brk id="79" max="14" man="1"/>
    <brk id="123" max="14" man="1"/>
    <brk id="184" max="14" man="1"/>
    <brk id="238" max="14" man="1"/>
    <brk id="285" max="14" man="1"/>
    <brk id="364" max="14" man="1"/>
    <brk id="552" max="14" man="1"/>
    <brk id="840" max="14" man="1"/>
    <brk id="1035"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37" r:id="rId4" name="o_CT2">
              <controlPr defaultSize="0" print="0" autoFill="0" autoPict="0" macro="[0]!ConstantMC">
                <anchor moveWithCells="1" sizeWithCells="1">
                  <from>
                    <xdr:col>2</xdr:col>
                    <xdr:colOff>438150</xdr:colOff>
                    <xdr:row>6</xdr:row>
                    <xdr:rowOff>28575</xdr:rowOff>
                  </from>
                  <to>
                    <xdr:col>3</xdr:col>
                    <xdr:colOff>276225</xdr:colOff>
                    <xdr:row>8</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tabColor indexed="23"/>
    <outlinePr summaryBelow="0" summaryRight="0"/>
    <pageSetUpPr autoPageBreaks="0"/>
  </sheetPr>
  <dimension ref="A1:FU207"/>
  <sheetViews>
    <sheetView showGridLines="0" zoomScale="87" zoomScaleNormal="87" workbookViewId="0">
      <pane xSplit="31" ySplit="11" topLeftCell="AJ12" activePane="bottomRight" state="frozen"/>
      <selection pane="topRight"/>
      <selection pane="bottomLeft"/>
      <selection pane="bottomRight" activeCell="D62" sqref="D62"/>
    </sheetView>
  </sheetViews>
  <sheetFormatPr defaultColWidth="0" defaultRowHeight="12.75" zeroHeight="1" outlineLevelRow="1" outlineLevelCol="1"/>
  <cols>
    <col min="1" max="3" width="9.140625" style="2" customWidth="1"/>
    <col min="4" max="4" width="11.140625" style="2" customWidth="1"/>
    <col min="5" max="5" width="9.140625" style="2" customWidth="1"/>
    <col min="6" max="6" width="9.28515625" style="2" customWidth="1"/>
    <col min="7" max="7" width="10.85546875" style="2" customWidth="1" collapsed="1"/>
    <col min="8" max="27" width="1.7109375" style="2" hidden="1" customWidth="1" outlineLevel="1"/>
    <col min="28" max="28" width="7.28515625" style="2" customWidth="1"/>
    <col min="29" max="30" width="9.140625" style="2" customWidth="1"/>
    <col min="31" max="31" width="12" style="2" customWidth="1"/>
    <col min="32" max="154" width="11.7109375" style="2" customWidth="1"/>
    <col min="155" max="155" width="1.7109375" style="2" customWidth="1" collapsed="1"/>
    <col min="156" max="157" width="0" style="2" hidden="1" customWidth="1" outlineLevel="1"/>
    <col min="158" max="158" width="1.7109375" style="2" customWidth="1"/>
    <col min="159" max="16384" width="9.140625" style="2" hidden="1"/>
  </cols>
  <sheetData>
    <row r="1" spans="1:158" s="75" customFormat="1" ht="15">
      <c r="A1" s="32" t="str">
        <f ca="1">Bookname</f>
        <v>IPM_Pricing_v1.2.xlsm</v>
      </c>
      <c r="B1" s="32"/>
      <c r="C1" s="32"/>
      <c r="D1" s="32"/>
      <c r="E1" s="32"/>
      <c r="F1" s="863">
        <f ca="1">IF(OR((Constants!D508+PLA7C)&gt;0,SUM(EY:FB)&gt;ErrTol),1,0)</f>
        <v>0</v>
      </c>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row>
    <row r="2" spans="1:158">
      <c r="A2" s="66" t="str">
        <f>ClientNameIn</f>
        <v>Client Name</v>
      </c>
      <c r="B2" s="1"/>
      <c r="C2" s="1"/>
      <c r="D2" s="1"/>
      <c r="E2" s="302"/>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261"/>
      <c r="FB2" s="261"/>
    </row>
    <row r="3" spans="1:158">
      <c r="A3" s="89" t="str">
        <f ca="1">ModelNameIn</f>
        <v>Intermediate Pricing Model v1.2</v>
      </c>
      <c r="B3" s="1"/>
      <c r="C3" s="1"/>
      <c r="D3" s="1"/>
      <c r="E3" s="302"/>
      <c r="H3" s="1"/>
      <c r="I3" s="1"/>
      <c r="J3" s="1"/>
      <c r="K3" s="1"/>
      <c r="L3" s="1"/>
      <c r="M3" s="1"/>
      <c r="N3" s="1"/>
      <c r="O3" s="1"/>
      <c r="P3" s="1"/>
      <c r="Q3" s="1"/>
      <c r="R3" s="1"/>
      <c r="S3" s="1"/>
      <c r="T3" s="1"/>
      <c r="U3" s="1"/>
      <c r="V3" s="1"/>
      <c r="W3" s="1"/>
      <c r="X3" s="1"/>
      <c r="Y3" s="1"/>
      <c r="Z3" s="1"/>
      <c r="AA3" s="1"/>
      <c r="AB3" s="1"/>
      <c r="AC3" s="134"/>
      <c r="AD3" s="134"/>
      <c r="AE3" s="134"/>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261"/>
      <c r="FB3" s="261"/>
    </row>
    <row r="4" spans="1:158">
      <c r="A4" s="86" t="str">
        <f ca="1">MID(CELL("filename",A1),FIND("]",CELL("filename",A1))+1, LEN(CELL("filename",A1))-FIND("]",CELL("filename",A1)))</f>
        <v>Timelines</v>
      </c>
      <c r="B4" s="1"/>
      <c r="C4" s="1"/>
      <c r="D4" s="1"/>
      <c r="E4" s="302"/>
      <c r="G4" s="1"/>
      <c r="H4" s="1"/>
      <c r="I4" s="1"/>
      <c r="J4" s="1"/>
      <c r="K4" s="1"/>
      <c r="L4" s="1"/>
      <c r="M4" s="1"/>
      <c r="N4" s="1"/>
      <c r="O4" s="1"/>
      <c r="P4" s="1"/>
      <c r="Q4" s="1"/>
      <c r="R4" s="1"/>
      <c r="S4" s="1"/>
      <c r="T4" s="1"/>
      <c r="U4" s="1"/>
      <c r="V4" s="1"/>
      <c r="W4" s="1"/>
      <c r="X4" s="1"/>
      <c r="Y4" s="1"/>
      <c r="Z4" s="1"/>
      <c r="AA4" s="1"/>
      <c r="AB4" s="1"/>
      <c r="AC4" s="134"/>
      <c r="AD4" s="310"/>
      <c r="AE4" s="134"/>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261"/>
      <c r="FB4" s="261"/>
    </row>
    <row r="5" spans="1:158">
      <c r="A5"/>
      <c r="B5" s="1"/>
      <c r="C5" s="1"/>
      <c r="D5" s="1"/>
      <c r="E5" s="302"/>
      <c r="G5" s="1"/>
      <c r="H5" s="1"/>
      <c r="I5" s="1"/>
      <c r="J5" s="1"/>
      <c r="K5" s="1"/>
      <c r="L5" s="1"/>
      <c r="M5" s="1"/>
      <c r="N5" s="1"/>
      <c r="O5" s="1"/>
      <c r="P5" s="1"/>
      <c r="Q5" s="1"/>
      <c r="R5" s="1"/>
      <c r="S5" s="1"/>
      <c r="T5" s="1"/>
      <c r="U5" s="1"/>
      <c r="V5" s="1"/>
      <c r="W5" s="1"/>
      <c r="X5" s="1"/>
      <c r="Y5" s="1"/>
      <c r="Z5" s="1"/>
      <c r="AA5" s="1"/>
      <c r="AB5" s="1"/>
      <c r="AC5" s="134"/>
      <c r="AD5" s="134"/>
      <c r="AE5" s="134"/>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261"/>
      <c r="FB5" s="261"/>
    </row>
    <row r="6" spans="1:158">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261"/>
      <c r="FB6" s="261"/>
    </row>
    <row r="7" spans="1:158">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261"/>
      <c r="FB7" s="261"/>
    </row>
    <row r="8" spans="1:158">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261"/>
      <c r="FB8" s="261"/>
    </row>
    <row r="9" spans="1:158">
      <c r="A9" s="1"/>
      <c r="B9" s="1"/>
      <c r="C9" s="1"/>
      <c r="D9" s="1"/>
      <c r="E9" s="97"/>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261"/>
      <c r="EZ9" s="494" t="s">
        <v>2293</v>
      </c>
      <c r="FA9" s="494" t="s">
        <v>2294</v>
      </c>
      <c r="FB9" s="261"/>
    </row>
    <row r="10" spans="1:158" hidden="1">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261"/>
      <c r="FB10" s="261"/>
    </row>
    <row r="11" spans="1:158" hidden="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262"/>
      <c r="FB11" s="262"/>
    </row>
    <row r="12" spans="1:158" s="75" customFormat="1" ht="15">
      <c r="A12" s="107" t="s">
        <v>2076</v>
      </c>
      <c r="B12" s="88"/>
      <c r="C12" s="88"/>
      <c r="D12" s="88"/>
      <c r="E12" s="88"/>
      <c r="F12" s="88"/>
      <c r="G12" s="88"/>
      <c r="H12" s="88"/>
      <c r="I12" s="88"/>
      <c r="J12" s="88"/>
      <c r="K12" s="88"/>
      <c r="L12" s="88"/>
      <c r="M12" s="88"/>
      <c r="N12" s="88"/>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8"/>
      <c r="CF12" s="88"/>
      <c r="CG12" s="88"/>
      <c r="CH12" s="88"/>
      <c r="CI12" s="88"/>
      <c r="CJ12" s="88"/>
      <c r="CK12" s="88"/>
      <c r="CL12" s="88"/>
      <c r="CM12" s="88"/>
      <c r="CN12" s="88"/>
      <c r="CO12" s="88"/>
      <c r="CP12" s="88"/>
      <c r="CQ12" s="88"/>
      <c r="CR12" s="88"/>
      <c r="CS12" s="88"/>
      <c r="CT12" s="88"/>
      <c r="CU12" s="88"/>
      <c r="CV12" s="88"/>
      <c r="CW12" s="88"/>
      <c r="CX12" s="88"/>
      <c r="CY12" s="88"/>
      <c r="CZ12" s="88"/>
      <c r="DA12" s="88"/>
      <c r="DB12" s="88"/>
      <c r="DC12" s="88"/>
      <c r="DD12" s="88"/>
      <c r="DE12" s="88"/>
      <c r="DF12" s="88"/>
      <c r="DG12" s="88"/>
      <c r="DH12" s="88"/>
      <c r="DI12" s="88"/>
      <c r="DJ12" s="88"/>
      <c r="DK12" s="88"/>
      <c r="DL12" s="88"/>
      <c r="DM12" s="88"/>
      <c r="DN12" s="88"/>
      <c r="DO12" s="88"/>
      <c r="DP12" s="88"/>
      <c r="DQ12" s="88"/>
      <c r="DR12" s="88"/>
      <c r="DS12" s="88"/>
      <c r="DT12" s="88"/>
      <c r="DU12" s="88"/>
      <c r="DV12" s="88"/>
      <c r="DW12" s="88"/>
      <c r="DX12" s="88"/>
      <c r="DY12" s="88"/>
      <c r="DZ12" s="88"/>
      <c r="EA12" s="88"/>
      <c r="EB12" s="88"/>
      <c r="EC12" s="88"/>
      <c r="ED12" s="88"/>
      <c r="EE12" s="88"/>
      <c r="EF12" s="88"/>
      <c r="EG12" s="88"/>
      <c r="EH12" s="88"/>
      <c r="EI12" s="88"/>
      <c r="EJ12" s="88"/>
      <c r="EK12" s="88"/>
      <c r="EL12" s="88"/>
      <c r="EM12" s="88"/>
      <c r="EN12" s="88"/>
      <c r="EO12" s="88"/>
      <c r="EP12" s="88"/>
      <c r="EQ12" s="81"/>
      <c r="ER12" s="81"/>
      <c r="ES12" s="81"/>
      <c r="ET12" s="81"/>
      <c r="EU12" s="81"/>
      <c r="EV12" s="81"/>
      <c r="EW12" s="81"/>
      <c r="EX12" s="353"/>
      <c r="EY12" s="353"/>
      <c r="EZ12" s="353"/>
      <c r="FA12" s="81"/>
      <c r="FB12" s="353"/>
    </row>
    <row r="13" spans="1:158" outlineLevel="1">
      <c r="A13" s="3"/>
      <c r="B13" s="3"/>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260"/>
      <c r="FB13" s="260"/>
    </row>
    <row r="14" spans="1:158" s="108" customFormat="1" outlineLevel="1">
      <c r="A14" s="1" t="s">
        <v>2077</v>
      </c>
      <c r="B14" s="1"/>
      <c r="C14" s="1"/>
      <c r="D14" s="78">
        <f>PreContractPeriodDurationIn</f>
        <v>3</v>
      </c>
      <c r="E14" s="43" t="s">
        <v>2078</v>
      </c>
      <c r="F14" s="43"/>
      <c r="J14" s="43"/>
      <c r="K14" s="43"/>
      <c r="L14" s="43"/>
      <c r="M14" s="43"/>
      <c r="N14" s="43"/>
      <c r="O14" s="43"/>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261"/>
      <c r="FB14" s="261"/>
    </row>
    <row r="15" spans="1:158" outlineLevel="1">
      <c r="EY15" s="261"/>
      <c r="FB15" s="261"/>
    </row>
    <row r="16" spans="1:158" s="108" customFormat="1" outlineLevel="1">
      <c r="A16" s="1" t="s">
        <v>2079</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227" t="s">
        <v>10</v>
      </c>
      <c r="AG16" s="227" t="s">
        <v>11</v>
      </c>
      <c r="AH16" s="227" t="s">
        <v>12</v>
      </c>
      <c r="AI16" s="227" t="s">
        <v>13</v>
      </c>
      <c r="AJ16" s="227" t="s">
        <v>2080</v>
      </c>
      <c r="AK16" s="227" t="s">
        <v>14</v>
      </c>
      <c r="AL16" s="227" t="s">
        <v>15</v>
      </c>
      <c r="AM16" s="227" t="s">
        <v>16</v>
      </c>
      <c r="AN16" s="227" t="s">
        <v>17</v>
      </c>
      <c r="AO16" s="227" t="s">
        <v>18</v>
      </c>
      <c r="AP16" s="227" t="s">
        <v>19</v>
      </c>
      <c r="AQ16" s="227" t="s">
        <v>20</v>
      </c>
      <c r="AR16" s="168" t="s">
        <v>2081</v>
      </c>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1"/>
      <c r="CU16" s="61"/>
      <c r="CV16" s="61"/>
      <c r="CW16" s="61"/>
      <c r="CX16" s="61"/>
      <c r="CY16" s="61"/>
      <c r="CZ16" s="61"/>
      <c r="DA16" s="61"/>
      <c r="DB16" s="61"/>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c r="EC16" s="61"/>
      <c r="ED16" s="61"/>
      <c r="EE16" s="61"/>
      <c r="EF16" s="61"/>
      <c r="EG16" s="61"/>
      <c r="EH16" s="61"/>
      <c r="EI16" s="61"/>
      <c r="EJ16" s="61"/>
      <c r="EK16" s="61"/>
      <c r="EL16" s="61"/>
      <c r="EM16" s="61"/>
      <c r="EN16" s="61"/>
      <c r="EO16" s="61"/>
      <c r="EP16" s="61"/>
      <c r="EQ16" s="61"/>
      <c r="ER16" s="61"/>
      <c r="ES16" s="61"/>
      <c r="ET16" s="61"/>
      <c r="EU16" s="61"/>
      <c r="EV16" s="61"/>
      <c r="EW16" s="61"/>
      <c r="EX16" s="1"/>
      <c r="EY16" s="261"/>
      <c r="FB16" s="261"/>
    </row>
    <row r="17" spans="1:158">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262"/>
      <c r="FB17" s="262"/>
    </row>
    <row r="18" spans="1:158" s="75" customFormat="1" ht="15">
      <c r="A18" s="107" t="s">
        <v>2082</v>
      </c>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c r="EG18" s="88"/>
      <c r="EH18" s="88"/>
      <c r="EI18" s="88"/>
      <c r="EJ18" s="88"/>
      <c r="EK18" s="88"/>
      <c r="EL18" s="88"/>
      <c r="EM18" s="88"/>
      <c r="EN18" s="88"/>
      <c r="EO18" s="88"/>
      <c r="EP18" s="88"/>
      <c r="EQ18" s="81"/>
      <c r="ER18" s="81"/>
      <c r="ES18" s="81"/>
      <c r="ET18" s="81"/>
      <c r="EU18" s="81"/>
      <c r="EV18" s="81"/>
      <c r="EW18" s="81"/>
      <c r="EX18" s="353"/>
      <c r="EY18" s="353"/>
      <c r="EZ18" s="353"/>
      <c r="FA18" s="81"/>
      <c r="FB18" s="353"/>
    </row>
    <row r="19" spans="1:158" outlineLevel="1">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260"/>
      <c r="FB19" s="260"/>
    </row>
    <row r="20" spans="1:158" outlineLevel="1">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261"/>
      <c r="FB20" s="261"/>
    </row>
    <row r="21" spans="1:158" outlineLevel="1">
      <c r="A21" s="109" t="s">
        <v>2083</v>
      </c>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253">
        <f>PreContractStartDateIn</f>
        <v>39722</v>
      </c>
      <c r="AG21" s="254">
        <f t="shared" ref="AG21:BL21" si="0">AF22+1</f>
        <v>39753</v>
      </c>
      <c r="AH21" s="255">
        <f t="shared" si="0"/>
        <v>39783</v>
      </c>
      <c r="AI21" s="255">
        <f t="shared" si="0"/>
        <v>39814</v>
      </c>
      <c r="AJ21" s="255">
        <f t="shared" si="0"/>
        <v>39845</v>
      </c>
      <c r="AK21" s="255">
        <f t="shared" si="0"/>
        <v>39873</v>
      </c>
      <c r="AL21" s="255">
        <f t="shared" si="0"/>
        <v>39904</v>
      </c>
      <c r="AM21" s="255">
        <f t="shared" si="0"/>
        <v>39934</v>
      </c>
      <c r="AN21" s="255">
        <f t="shared" si="0"/>
        <v>39965</v>
      </c>
      <c r="AO21" s="255">
        <f t="shared" si="0"/>
        <v>39995</v>
      </c>
      <c r="AP21" s="255">
        <f t="shared" si="0"/>
        <v>40026</v>
      </c>
      <c r="AQ21" s="255">
        <f t="shared" si="0"/>
        <v>40057</v>
      </c>
      <c r="AR21" s="255">
        <f t="shared" si="0"/>
        <v>40087</v>
      </c>
      <c r="AS21" s="255">
        <f t="shared" si="0"/>
        <v>40118</v>
      </c>
      <c r="AT21" s="255">
        <f t="shared" si="0"/>
        <v>40148</v>
      </c>
      <c r="AU21" s="255">
        <f t="shared" si="0"/>
        <v>40179</v>
      </c>
      <c r="AV21" s="255">
        <f t="shared" si="0"/>
        <v>40210</v>
      </c>
      <c r="AW21" s="255">
        <f t="shared" si="0"/>
        <v>40238</v>
      </c>
      <c r="AX21" s="255">
        <f t="shared" si="0"/>
        <v>40269</v>
      </c>
      <c r="AY21" s="255">
        <f t="shared" si="0"/>
        <v>40299</v>
      </c>
      <c r="AZ21" s="255">
        <f t="shared" si="0"/>
        <v>40330</v>
      </c>
      <c r="BA21" s="255">
        <f t="shared" si="0"/>
        <v>40360</v>
      </c>
      <c r="BB21" s="255">
        <f t="shared" si="0"/>
        <v>40391</v>
      </c>
      <c r="BC21" s="255">
        <f t="shared" si="0"/>
        <v>40422</v>
      </c>
      <c r="BD21" s="255">
        <f t="shared" si="0"/>
        <v>40452</v>
      </c>
      <c r="BE21" s="255">
        <f t="shared" si="0"/>
        <v>40483</v>
      </c>
      <c r="BF21" s="255">
        <f t="shared" si="0"/>
        <v>40513</v>
      </c>
      <c r="BG21" s="255">
        <f t="shared" si="0"/>
        <v>40544</v>
      </c>
      <c r="BH21" s="255">
        <f t="shared" si="0"/>
        <v>40575</v>
      </c>
      <c r="BI21" s="255">
        <f t="shared" si="0"/>
        <v>40603</v>
      </c>
      <c r="BJ21" s="255">
        <f t="shared" si="0"/>
        <v>40634</v>
      </c>
      <c r="BK21" s="255">
        <f t="shared" si="0"/>
        <v>40664</v>
      </c>
      <c r="BL21" s="255">
        <f t="shared" si="0"/>
        <v>40695</v>
      </c>
      <c r="BM21" s="255">
        <f t="shared" ref="BM21:CR21" si="1">BL22+1</f>
        <v>40725</v>
      </c>
      <c r="BN21" s="255">
        <f t="shared" si="1"/>
        <v>40756</v>
      </c>
      <c r="BO21" s="255">
        <f t="shared" si="1"/>
        <v>40787</v>
      </c>
      <c r="BP21" s="255">
        <f t="shared" si="1"/>
        <v>40817</v>
      </c>
      <c r="BQ21" s="255">
        <f t="shared" si="1"/>
        <v>40848</v>
      </c>
      <c r="BR21" s="255">
        <f t="shared" si="1"/>
        <v>40878</v>
      </c>
      <c r="BS21" s="255">
        <f t="shared" si="1"/>
        <v>40909</v>
      </c>
      <c r="BT21" s="255">
        <f t="shared" si="1"/>
        <v>40940</v>
      </c>
      <c r="BU21" s="255">
        <f t="shared" si="1"/>
        <v>40969</v>
      </c>
      <c r="BV21" s="255">
        <f t="shared" si="1"/>
        <v>41000</v>
      </c>
      <c r="BW21" s="255">
        <f t="shared" si="1"/>
        <v>41030</v>
      </c>
      <c r="BX21" s="255">
        <f t="shared" si="1"/>
        <v>41061</v>
      </c>
      <c r="BY21" s="255">
        <f t="shared" si="1"/>
        <v>41091</v>
      </c>
      <c r="BZ21" s="255">
        <f t="shared" si="1"/>
        <v>41122</v>
      </c>
      <c r="CA21" s="255">
        <f t="shared" si="1"/>
        <v>41153</v>
      </c>
      <c r="CB21" s="255">
        <f t="shared" si="1"/>
        <v>41183</v>
      </c>
      <c r="CC21" s="255">
        <f t="shared" si="1"/>
        <v>41214</v>
      </c>
      <c r="CD21" s="255">
        <f t="shared" si="1"/>
        <v>41244</v>
      </c>
      <c r="CE21" s="255">
        <f t="shared" si="1"/>
        <v>41275</v>
      </c>
      <c r="CF21" s="255">
        <f t="shared" si="1"/>
        <v>41306</v>
      </c>
      <c r="CG21" s="255">
        <f t="shared" si="1"/>
        <v>41334</v>
      </c>
      <c r="CH21" s="255">
        <f t="shared" si="1"/>
        <v>41365</v>
      </c>
      <c r="CI21" s="255">
        <f t="shared" si="1"/>
        <v>41395</v>
      </c>
      <c r="CJ21" s="255">
        <f t="shared" si="1"/>
        <v>41426</v>
      </c>
      <c r="CK21" s="255">
        <f t="shared" si="1"/>
        <v>41456</v>
      </c>
      <c r="CL21" s="255">
        <f t="shared" si="1"/>
        <v>41487</v>
      </c>
      <c r="CM21" s="255">
        <f t="shared" si="1"/>
        <v>41518</v>
      </c>
      <c r="CN21" s="255">
        <f t="shared" si="1"/>
        <v>41548</v>
      </c>
      <c r="CO21" s="255">
        <f t="shared" si="1"/>
        <v>41579</v>
      </c>
      <c r="CP21" s="255">
        <f t="shared" si="1"/>
        <v>41609</v>
      </c>
      <c r="CQ21" s="255">
        <f t="shared" si="1"/>
        <v>41640</v>
      </c>
      <c r="CR21" s="255">
        <f t="shared" si="1"/>
        <v>41671</v>
      </c>
      <c r="CS21" s="255">
        <f t="shared" ref="CS21:DX21" si="2">CR22+1</f>
        <v>41699</v>
      </c>
      <c r="CT21" s="255">
        <f t="shared" si="2"/>
        <v>41730</v>
      </c>
      <c r="CU21" s="255">
        <f t="shared" si="2"/>
        <v>41760</v>
      </c>
      <c r="CV21" s="255">
        <f t="shared" si="2"/>
        <v>41791</v>
      </c>
      <c r="CW21" s="255">
        <f t="shared" si="2"/>
        <v>41821</v>
      </c>
      <c r="CX21" s="255">
        <f t="shared" si="2"/>
        <v>41852</v>
      </c>
      <c r="CY21" s="255">
        <f t="shared" si="2"/>
        <v>41883</v>
      </c>
      <c r="CZ21" s="255">
        <f t="shared" si="2"/>
        <v>41913</v>
      </c>
      <c r="DA21" s="255">
        <f t="shared" si="2"/>
        <v>41944</v>
      </c>
      <c r="DB21" s="255">
        <f t="shared" si="2"/>
        <v>41974</v>
      </c>
      <c r="DC21" s="255">
        <f t="shared" si="2"/>
        <v>42005</v>
      </c>
      <c r="DD21" s="255">
        <f t="shared" si="2"/>
        <v>42036</v>
      </c>
      <c r="DE21" s="255">
        <f t="shared" si="2"/>
        <v>42064</v>
      </c>
      <c r="DF21" s="255">
        <f t="shared" si="2"/>
        <v>42095</v>
      </c>
      <c r="DG21" s="255">
        <f t="shared" si="2"/>
        <v>42125</v>
      </c>
      <c r="DH21" s="255">
        <f t="shared" si="2"/>
        <v>42156</v>
      </c>
      <c r="DI21" s="255">
        <f t="shared" si="2"/>
        <v>42186</v>
      </c>
      <c r="DJ21" s="255">
        <f t="shared" si="2"/>
        <v>42217</v>
      </c>
      <c r="DK21" s="255">
        <f t="shared" si="2"/>
        <v>42248</v>
      </c>
      <c r="DL21" s="255">
        <f t="shared" si="2"/>
        <v>42278</v>
      </c>
      <c r="DM21" s="255">
        <f t="shared" si="2"/>
        <v>42309</v>
      </c>
      <c r="DN21" s="255">
        <f t="shared" si="2"/>
        <v>42339</v>
      </c>
      <c r="DO21" s="255">
        <f t="shared" si="2"/>
        <v>42370</v>
      </c>
      <c r="DP21" s="255">
        <f t="shared" si="2"/>
        <v>42401</v>
      </c>
      <c r="DQ21" s="255">
        <f t="shared" si="2"/>
        <v>42430</v>
      </c>
      <c r="DR21" s="255">
        <f t="shared" si="2"/>
        <v>42461</v>
      </c>
      <c r="DS21" s="255">
        <f t="shared" si="2"/>
        <v>42491</v>
      </c>
      <c r="DT21" s="255">
        <f t="shared" si="2"/>
        <v>42522</v>
      </c>
      <c r="DU21" s="255">
        <f t="shared" si="2"/>
        <v>42552</v>
      </c>
      <c r="DV21" s="255">
        <f t="shared" si="2"/>
        <v>42583</v>
      </c>
      <c r="DW21" s="255">
        <f t="shared" si="2"/>
        <v>42614</v>
      </c>
      <c r="DX21" s="255">
        <f t="shared" si="2"/>
        <v>42644</v>
      </c>
      <c r="DY21" s="255">
        <f t="shared" ref="DY21:EX21" si="3">DX22+1</f>
        <v>42675</v>
      </c>
      <c r="DZ21" s="255">
        <f t="shared" si="3"/>
        <v>42705</v>
      </c>
      <c r="EA21" s="255">
        <f t="shared" si="3"/>
        <v>42736</v>
      </c>
      <c r="EB21" s="255">
        <f t="shared" si="3"/>
        <v>42767</v>
      </c>
      <c r="EC21" s="255">
        <f t="shared" si="3"/>
        <v>42795</v>
      </c>
      <c r="ED21" s="255">
        <f t="shared" si="3"/>
        <v>42826</v>
      </c>
      <c r="EE21" s="255">
        <f t="shared" si="3"/>
        <v>42856</v>
      </c>
      <c r="EF21" s="255">
        <f t="shared" si="3"/>
        <v>42887</v>
      </c>
      <c r="EG21" s="255">
        <f t="shared" si="3"/>
        <v>42917</v>
      </c>
      <c r="EH21" s="255">
        <f t="shared" si="3"/>
        <v>42948</v>
      </c>
      <c r="EI21" s="255">
        <f t="shared" si="3"/>
        <v>42979</v>
      </c>
      <c r="EJ21" s="255">
        <f t="shared" si="3"/>
        <v>43009</v>
      </c>
      <c r="EK21" s="255">
        <f t="shared" si="3"/>
        <v>43040</v>
      </c>
      <c r="EL21" s="255">
        <f t="shared" si="3"/>
        <v>43070</v>
      </c>
      <c r="EM21" s="255">
        <f t="shared" si="3"/>
        <v>43101</v>
      </c>
      <c r="EN21" s="255">
        <f t="shared" si="3"/>
        <v>43132</v>
      </c>
      <c r="EO21" s="255">
        <f t="shared" si="3"/>
        <v>43160</v>
      </c>
      <c r="EP21" s="255">
        <f t="shared" si="3"/>
        <v>43191</v>
      </c>
      <c r="EQ21" s="255">
        <f t="shared" si="3"/>
        <v>43221</v>
      </c>
      <c r="ER21" s="255">
        <f t="shared" si="3"/>
        <v>43252</v>
      </c>
      <c r="ES21" s="255">
        <f t="shared" si="3"/>
        <v>43282</v>
      </c>
      <c r="ET21" s="255">
        <f t="shared" si="3"/>
        <v>43313</v>
      </c>
      <c r="EU21" s="255">
        <f t="shared" si="3"/>
        <v>43344</v>
      </c>
      <c r="EV21" s="255">
        <f t="shared" si="3"/>
        <v>43374</v>
      </c>
      <c r="EW21" s="255">
        <f t="shared" si="3"/>
        <v>43405</v>
      </c>
      <c r="EX21" s="255">
        <f t="shared" si="3"/>
        <v>43435</v>
      </c>
      <c r="EY21" s="261"/>
      <c r="EZ21" s="110" t="s">
        <v>2084</v>
      </c>
      <c r="FB21" s="261"/>
    </row>
    <row r="22" spans="1:158" outlineLevel="1">
      <c r="A22" s="67" t="s">
        <v>2085</v>
      </c>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51">
        <f t="shared" ref="AF22:BK22" si="4">DATE(YEAR(AF21),MONTH(AF21)+1,DAY(AF21)-1)</f>
        <v>39752</v>
      </c>
      <c r="AG22" s="152">
        <f t="shared" si="4"/>
        <v>39782</v>
      </c>
      <c r="AH22" s="152">
        <f t="shared" si="4"/>
        <v>39813</v>
      </c>
      <c r="AI22" s="152">
        <f t="shared" si="4"/>
        <v>39844</v>
      </c>
      <c r="AJ22" s="152">
        <f t="shared" si="4"/>
        <v>39872</v>
      </c>
      <c r="AK22" s="152">
        <f t="shared" si="4"/>
        <v>39903</v>
      </c>
      <c r="AL22" s="152">
        <f t="shared" si="4"/>
        <v>39933</v>
      </c>
      <c r="AM22" s="152">
        <f t="shared" si="4"/>
        <v>39964</v>
      </c>
      <c r="AN22" s="152">
        <f t="shared" si="4"/>
        <v>39994</v>
      </c>
      <c r="AO22" s="152">
        <f t="shared" si="4"/>
        <v>40025</v>
      </c>
      <c r="AP22" s="152">
        <f t="shared" si="4"/>
        <v>40056</v>
      </c>
      <c r="AQ22" s="152">
        <f t="shared" si="4"/>
        <v>40086</v>
      </c>
      <c r="AR22" s="152">
        <f t="shared" si="4"/>
        <v>40117</v>
      </c>
      <c r="AS22" s="152">
        <f t="shared" si="4"/>
        <v>40147</v>
      </c>
      <c r="AT22" s="152">
        <f t="shared" si="4"/>
        <v>40178</v>
      </c>
      <c r="AU22" s="152">
        <f t="shared" si="4"/>
        <v>40209</v>
      </c>
      <c r="AV22" s="152">
        <f t="shared" si="4"/>
        <v>40237</v>
      </c>
      <c r="AW22" s="152">
        <f t="shared" si="4"/>
        <v>40268</v>
      </c>
      <c r="AX22" s="152">
        <f t="shared" si="4"/>
        <v>40298</v>
      </c>
      <c r="AY22" s="152">
        <f t="shared" si="4"/>
        <v>40329</v>
      </c>
      <c r="AZ22" s="152">
        <f t="shared" si="4"/>
        <v>40359</v>
      </c>
      <c r="BA22" s="152">
        <f t="shared" si="4"/>
        <v>40390</v>
      </c>
      <c r="BB22" s="152">
        <f t="shared" si="4"/>
        <v>40421</v>
      </c>
      <c r="BC22" s="152">
        <f t="shared" si="4"/>
        <v>40451</v>
      </c>
      <c r="BD22" s="152">
        <f t="shared" si="4"/>
        <v>40482</v>
      </c>
      <c r="BE22" s="152">
        <f t="shared" si="4"/>
        <v>40512</v>
      </c>
      <c r="BF22" s="152">
        <f t="shared" si="4"/>
        <v>40543</v>
      </c>
      <c r="BG22" s="152">
        <f t="shared" si="4"/>
        <v>40574</v>
      </c>
      <c r="BH22" s="152">
        <f t="shared" si="4"/>
        <v>40602</v>
      </c>
      <c r="BI22" s="152">
        <f t="shared" si="4"/>
        <v>40633</v>
      </c>
      <c r="BJ22" s="152">
        <f t="shared" si="4"/>
        <v>40663</v>
      </c>
      <c r="BK22" s="152">
        <f t="shared" si="4"/>
        <v>40694</v>
      </c>
      <c r="BL22" s="152">
        <f t="shared" ref="BL22:CQ22" si="5">DATE(YEAR(BL21),MONTH(BL21)+1,DAY(BL21)-1)</f>
        <v>40724</v>
      </c>
      <c r="BM22" s="152">
        <f t="shared" si="5"/>
        <v>40755</v>
      </c>
      <c r="BN22" s="152">
        <f t="shared" si="5"/>
        <v>40786</v>
      </c>
      <c r="BO22" s="152">
        <f t="shared" si="5"/>
        <v>40816</v>
      </c>
      <c r="BP22" s="152">
        <f t="shared" si="5"/>
        <v>40847</v>
      </c>
      <c r="BQ22" s="152">
        <f t="shared" si="5"/>
        <v>40877</v>
      </c>
      <c r="BR22" s="152">
        <f t="shared" si="5"/>
        <v>40908</v>
      </c>
      <c r="BS22" s="152">
        <f t="shared" si="5"/>
        <v>40939</v>
      </c>
      <c r="BT22" s="152">
        <f t="shared" si="5"/>
        <v>40968</v>
      </c>
      <c r="BU22" s="152">
        <f t="shared" si="5"/>
        <v>40999</v>
      </c>
      <c r="BV22" s="152">
        <f t="shared" si="5"/>
        <v>41029</v>
      </c>
      <c r="BW22" s="152">
        <f t="shared" si="5"/>
        <v>41060</v>
      </c>
      <c r="BX22" s="152">
        <f t="shared" si="5"/>
        <v>41090</v>
      </c>
      <c r="BY22" s="152">
        <f t="shared" si="5"/>
        <v>41121</v>
      </c>
      <c r="BZ22" s="152">
        <f t="shared" si="5"/>
        <v>41152</v>
      </c>
      <c r="CA22" s="152">
        <f t="shared" si="5"/>
        <v>41182</v>
      </c>
      <c r="CB22" s="152">
        <f t="shared" si="5"/>
        <v>41213</v>
      </c>
      <c r="CC22" s="152">
        <f t="shared" si="5"/>
        <v>41243</v>
      </c>
      <c r="CD22" s="152">
        <f t="shared" si="5"/>
        <v>41274</v>
      </c>
      <c r="CE22" s="152">
        <f t="shared" si="5"/>
        <v>41305</v>
      </c>
      <c r="CF22" s="152">
        <f t="shared" si="5"/>
        <v>41333</v>
      </c>
      <c r="CG22" s="152">
        <f t="shared" si="5"/>
        <v>41364</v>
      </c>
      <c r="CH22" s="152">
        <f t="shared" si="5"/>
        <v>41394</v>
      </c>
      <c r="CI22" s="152">
        <f t="shared" si="5"/>
        <v>41425</v>
      </c>
      <c r="CJ22" s="152">
        <f t="shared" si="5"/>
        <v>41455</v>
      </c>
      <c r="CK22" s="152">
        <f t="shared" si="5"/>
        <v>41486</v>
      </c>
      <c r="CL22" s="152">
        <f t="shared" si="5"/>
        <v>41517</v>
      </c>
      <c r="CM22" s="152">
        <f t="shared" si="5"/>
        <v>41547</v>
      </c>
      <c r="CN22" s="152">
        <f t="shared" si="5"/>
        <v>41578</v>
      </c>
      <c r="CO22" s="152">
        <f t="shared" si="5"/>
        <v>41608</v>
      </c>
      <c r="CP22" s="152">
        <f t="shared" si="5"/>
        <v>41639</v>
      </c>
      <c r="CQ22" s="152">
        <f t="shared" si="5"/>
        <v>41670</v>
      </c>
      <c r="CR22" s="152">
        <f t="shared" ref="CR22:DW22" si="6">DATE(YEAR(CR21),MONTH(CR21)+1,DAY(CR21)-1)</f>
        <v>41698</v>
      </c>
      <c r="CS22" s="152">
        <f t="shared" si="6"/>
        <v>41729</v>
      </c>
      <c r="CT22" s="152">
        <f t="shared" si="6"/>
        <v>41759</v>
      </c>
      <c r="CU22" s="152">
        <f t="shared" si="6"/>
        <v>41790</v>
      </c>
      <c r="CV22" s="152">
        <f t="shared" si="6"/>
        <v>41820</v>
      </c>
      <c r="CW22" s="152">
        <f t="shared" si="6"/>
        <v>41851</v>
      </c>
      <c r="CX22" s="152">
        <f t="shared" si="6"/>
        <v>41882</v>
      </c>
      <c r="CY22" s="152">
        <f t="shared" si="6"/>
        <v>41912</v>
      </c>
      <c r="CZ22" s="152">
        <f t="shared" si="6"/>
        <v>41943</v>
      </c>
      <c r="DA22" s="152">
        <f t="shared" si="6"/>
        <v>41973</v>
      </c>
      <c r="DB22" s="152">
        <f t="shared" si="6"/>
        <v>42004</v>
      </c>
      <c r="DC22" s="152">
        <f t="shared" si="6"/>
        <v>42035</v>
      </c>
      <c r="DD22" s="152">
        <f t="shared" si="6"/>
        <v>42063</v>
      </c>
      <c r="DE22" s="152">
        <f t="shared" si="6"/>
        <v>42094</v>
      </c>
      <c r="DF22" s="152">
        <f t="shared" si="6"/>
        <v>42124</v>
      </c>
      <c r="DG22" s="152">
        <f t="shared" si="6"/>
        <v>42155</v>
      </c>
      <c r="DH22" s="152">
        <f t="shared" si="6"/>
        <v>42185</v>
      </c>
      <c r="DI22" s="152">
        <f t="shared" si="6"/>
        <v>42216</v>
      </c>
      <c r="DJ22" s="152">
        <f t="shared" si="6"/>
        <v>42247</v>
      </c>
      <c r="DK22" s="152">
        <f t="shared" si="6"/>
        <v>42277</v>
      </c>
      <c r="DL22" s="152">
        <f t="shared" si="6"/>
        <v>42308</v>
      </c>
      <c r="DM22" s="152">
        <f t="shared" si="6"/>
        <v>42338</v>
      </c>
      <c r="DN22" s="152">
        <f t="shared" si="6"/>
        <v>42369</v>
      </c>
      <c r="DO22" s="152">
        <f t="shared" si="6"/>
        <v>42400</v>
      </c>
      <c r="DP22" s="152">
        <f t="shared" si="6"/>
        <v>42429</v>
      </c>
      <c r="DQ22" s="152">
        <f t="shared" si="6"/>
        <v>42460</v>
      </c>
      <c r="DR22" s="152">
        <f t="shared" si="6"/>
        <v>42490</v>
      </c>
      <c r="DS22" s="152">
        <f t="shared" si="6"/>
        <v>42521</v>
      </c>
      <c r="DT22" s="152">
        <f t="shared" si="6"/>
        <v>42551</v>
      </c>
      <c r="DU22" s="152">
        <f t="shared" si="6"/>
        <v>42582</v>
      </c>
      <c r="DV22" s="152">
        <f t="shared" si="6"/>
        <v>42613</v>
      </c>
      <c r="DW22" s="152">
        <f t="shared" si="6"/>
        <v>42643</v>
      </c>
      <c r="DX22" s="152">
        <f t="shared" ref="DX22:EX22" si="7">DATE(YEAR(DX21),MONTH(DX21)+1,DAY(DX21)-1)</f>
        <v>42674</v>
      </c>
      <c r="DY22" s="152">
        <f t="shared" si="7"/>
        <v>42704</v>
      </c>
      <c r="DZ22" s="152">
        <f t="shared" si="7"/>
        <v>42735</v>
      </c>
      <c r="EA22" s="152">
        <f t="shared" si="7"/>
        <v>42766</v>
      </c>
      <c r="EB22" s="152">
        <f t="shared" si="7"/>
        <v>42794</v>
      </c>
      <c r="EC22" s="152">
        <f t="shared" si="7"/>
        <v>42825</v>
      </c>
      <c r="ED22" s="152">
        <f t="shared" si="7"/>
        <v>42855</v>
      </c>
      <c r="EE22" s="152">
        <f t="shared" si="7"/>
        <v>42886</v>
      </c>
      <c r="EF22" s="152">
        <f t="shared" si="7"/>
        <v>42916</v>
      </c>
      <c r="EG22" s="152">
        <f t="shared" si="7"/>
        <v>42947</v>
      </c>
      <c r="EH22" s="152">
        <f t="shared" si="7"/>
        <v>42978</v>
      </c>
      <c r="EI22" s="152">
        <f t="shared" si="7"/>
        <v>43008</v>
      </c>
      <c r="EJ22" s="152">
        <f t="shared" si="7"/>
        <v>43039</v>
      </c>
      <c r="EK22" s="152">
        <f t="shared" si="7"/>
        <v>43069</v>
      </c>
      <c r="EL22" s="152">
        <f t="shared" si="7"/>
        <v>43100</v>
      </c>
      <c r="EM22" s="152">
        <f t="shared" si="7"/>
        <v>43131</v>
      </c>
      <c r="EN22" s="152">
        <f t="shared" si="7"/>
        <v>43159</v>
      </c>
      <c r="EO22" s="152">
        <f t="shared" si="7"/>
        <v>43190</v>
      </c>
      <c r="EP22" s="152">
        <f t="shared" si="7"/>
        <v>43220</v>
      </c>
      <c r="EQ22" s="152">
        <f t="shared" si="7"/>
        <v>43251</v>
      </c>
      <c r="ER22" s="152">
        <f t="shared" si="7"/>
        <v>43281</v>
      </c>
      <c r="ES22" s="152">
        <f t="shared" si="7"/>
        <v>43312</v>
      </c>
      <c r="ET22" s="152">
        <f t="shared" si="7"/>
        <v>43343</v>
      </c>
      <c r="EU22" s="152">
        <f t="shared" si="7"/>
        <v>43373</v>
      </c>
      <c r="EV22" s="152">
        <f t="shared" si="7"/>
        <v>43404</v>
      </c>
      <c r="EW22" s="152">
        <f t="shared" si="7"/>
        <v>43434</v>
      </c>
      <c r="EX22" s="152">
        <f t="shared" si="7"/>
        <v>43465</v>
      </c>
      <c r="EY22" s="261"/>
      <c r="EZ22" s="110" t="s">
        <v>2086</v>
      </c>
      <c r="FB22" s="261"/>
    </row>
    <row r="23" spans="1:158" outlineLevel="1">
      <c r="A23" s="67" t="s">
        <v>2133</v>
      </c>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54">
        <v>1</v>
      </c>
      <c r="AG23" s="155">
        <f t="shared" ref="AG23:BL23" si="8">AF23+1</f>
        <v>2</v>
      </c>
      <c r="AH23" s="156">
        <f t="shared" si="8"/>
        <v>3</v>
      </c>
      <c r="AI23" s="156">
        <f t="shared" si="8"/>
        <v>4</v>
      </c>
      <c r="AJ23" s="156">
        <f t="shared" si="8"/>
        <v>5</v>
      </c>
      <c r="AK23" s="156">
        <f t="shared" si="8"/>
        <v>6</v>
      </c>
      <c r="AL23" s="156">
        <f t="shared" si="8"/>
        <v>7</v>
      </c>
      <c r="AM23" s="156">
        <f t="shared" si="8"/>
        <v>8</v>
      </c>
      <c r="AN23" s="156">
        <f t="shared" si="8"/>
        <v>9</v>
      </c>
      <c r="AO23" s="156">
        <f t="shared" si="8"/>
        <v>10</v>
      </c>
      <c r="AP23" s="156">
        <f t="shared" si="8"/>
        <v>11</v>
      </c>
      <c r="AQ23" s="156">
        <f t="shared" si="8"/>
        <v>12</v>
      </c>
      <c r="AR23" s="156">
        <f t="shared" si="8"/>
        <v>13</v>
      </c>
      <c r="AS23" s="156">
        <f t="shared" si="8"/>
        <v>14</v>
      </c>
      <c r="AT23" s="156">
        <f t="shared" si="8"/>
        <v>15</v>
      </c>
      <c r="AU23" s="156">
        <f t="shared" si="8"/>
        <v>16</v>
      </c>
      <c r="AV23" s="156">
        <f t="shared" si="8"/>
        <v>17</v>
      </c>
      <c r="AW23" s="156">
        <f t="shared" si="8"/>
        <v>18</v>
      </c>
      <c r="AX23" s="156">
        <f t="shared" si="8"/>
        <v>19</v>
      </c>
      <c r="AY23" s="156">
        <f t="shared" si="8"/>
        <v>20</v>
      </c>
      <c r="AZ23" s="156">
        <f t="shared" si="8"/>
        <v>21</v>
      </c>
      <c r="BA23" s="156">
        <f t="shared" si="8"/>
        <v>22</v>
      </c>
      <c r="BB23" s="156">
        <f t="shared" si="8"/>
        <v>23</v>
      </c>
      <c r="BC23" s="156">
        <f t="shared" si="8"/>
        <v>24</v>
      </c>
      <c r="BD23" s="156">
        <f t="shared" si="8"/>
        <v>25</v>
      </c>
      <c r="BE23" s="156">
        <f t="shared" si="8"/>
        <v>26</v>
      </c>
      <c r="BF23" s="156">
        <f t="shared" si="8"/>
        <v>27</v>
      </c>
      <c r="BG23" s="156">
        <f t="shared" si="8"/>
        <v>28</v>
      </c>
      <c r="BH23" s="156">
        <f t="shared" si="8"/>
        <v>29</v>
      </c>
      <c r="BI23" s="156">
        <f t="shared" si="8"/>
        <v>30</v>
      </c>
      <c r="BJ23" s="156">
        <f t="shared" si="8"/>
        <v>31</v>
      </c>
      <c r="BK23" s="156">
        <f t="shared" si="8"/>
        <v>32</v>
      </c>
      <c r="BL23" s="156">
        <f t="shared" si="8"/>
        <v>33</v>
      </c>
      <c r="BM23" s="156">
        <f t="shared" ref="BM23:CR23" si="9">BL23+1</f>
        <v>34</v>
      </c>
      <c r="BN23" s="156">
        <f t="shared" si="9"/>
        <v>35</v>
      </c>
      <c r="BO23" s="156">
        <f t="shared" si="9"/>
        <v>36</v>
      </c>
      <c r="BP23" s="156">
        <f t="shared" si="9"/>
        <v>37</v>
      </c>
      <c r="BQ23" s="156">
        <f t="shared" si="9"/>
        <v>38</v>
      </c>
      <c r="BR23" s="156">
        <f t="shared" si="9"/>
        <v>39</v>
      </c>
      <c r="BS23" s="156">
        <f t="shared" si="9"/>
        <v>40</v>
      </c>
      <c r="BT23" s="156">
        <f t="shared" si="9"/>
        <v>41</v>
      </c>
      <c r="BU23" s="156">
        <f t="shared" si="9"/>
        <v>42</v>
      </c>
      <c r="BV23" s="156">
        <f t="shared" si="9"/>
        <v>43</v>
      </c>
      <c r="BW23" s="156">
        <f t="shared" si="9"/>
        <v>44</v>
      </c>
      <c r="BX23" s="156">
        <f t="shared" si="9"/>
        <v>45</v>
      </c>
      <c r="BY23" s="156">
        <f t="shared" si="9"/>
        <v>46</v>
      </c>
      <c r="BZ23" s="156">
        <f t="shared" si="9"/>
        <v>47</v>
      </c>
      <c r="CA23" s="156">
        <f t="shared" si="9"/>
        <v>48</v>
      </c>
      <c r="CB23" s="156">
        <f t="shared" si="9"/>
        <v>49</v>
      </c>
      <c r="CC23" s="156">
        <f t="shared" si="9"/>
        <v>50</v>
      </c>
      <c r="CD23" s="156">
        <f t="shared" si="9"/>
        <v>51</v>
      </c>
      <c r="CE23" s="156">
        <f t="shared" si="9"/>
        <v>52</v>
      </c>
      <c r="CF23" s="156">
        <f t="shared" si="9"/>
        <v>53</v>
      </c>
      <c r="CG23" s="156">
        <f t="shared" si="9"/>
        <v>54</v>
      </c>
      <c r="CH23" s="156">
        <f t="shared" si="9"/>
        <v>55</v>
      </c>
      <c r="CI23" s="156">
        <f t="shared" si="9"/>
        <v>56</v>
      </c>
      <c r="CJ23" s="156">
        <f t="shared" si="9"/>
        <v>57</v>
      </c>
      <c r="CK23" s="156">
        <f t="shared" si="9"/>
        <v>58</v>
      </c>
      <c r="CL23" s="156">
        <f t="shared" si="9"/>
        <v>59</v>
      </c>
      <c r="CM23" s="156">
        <f t="shared" si="9"/>
        <v>60</v>
      </c>
      <c r="CN23" s="156">
        <f t="shared" si="9"/>
        <v>61</v>
      </c>
      <c r="CO23" s="156">
        <f t="shared" si="9"/>
        <v>62</v>
      </c>
      <c r="CP23" s="156">
        <f t="shared" si="9"/>
        <v>63</v>
      </c>
      <c r="CQ23" s="156">
        <f t="shared" si="9"/>
        <v>64</v>
      </c>
      <c r="CR23" s="156">
        <f t="shared" si="9"/>
        <v>65</v>
      </c>
      <c r="CS23" s="156">
        <f t="shared" ref="CS23:DX23" si="10">CR23+1</f>
        <v>66</v>
      </c>
      <c r="CT23" s="156">
        <f t="shared" si="10"/>
        <v>67</v>
      </c>
      <c r="CU23" s="156">
        <f t="shared" si="10"/>
        <v>68</v>
      </c>
      <c r="CV23" s="156">
        <f t="shared" si="10"/>
        <v>69</v>
      </c>
      <c r="CW23" s="156">
        <f t="shared" si="10"/>
        <v>70</v>
      </c>
      <c r="CX23" s="156">
        <f t="shared" si="10"/>
        <v>71</v>
      </c>
      <c r="CY23" s="156">
        <f t="shared" si="10"/>
        <v>72</v>
      </c>
      <c r="CZ23" s="156">
        <f t="shared" si="10"/>
        <v>73</v>
      </c>
      <c r="DA23" s="156">
        <f t="shared" si="10"/>
        <v>74</v>
      </c>
      <c r="DB23" s="156">
        <f t="shared" si="10"/>
        <v>75</v>
      </c>
      <c r="DC23" s="156">
        <f t="shared" si="10"/>
        <v>76</v>
      </c>
      <c r="DD23" s="156">
        <f t="shared" si="10"/>
        <v>77</v>
      </c>
      <c r="DE23" s="156">
        <f t="shared" si="10"/>
        <v>78</v>
      </c>
      <c r="DF23" s="156">
        <f t="shared" si="10"/>
        <v>79</v>
      </c>
      <c r="DG23" s="156">
        <f t="shared" si="10"/>
        <v>80</v>
      </c>
      <c r="DH23" s="156">
        <f t="shared" si="10"/>
        <v>81</v>
      </c>
      <c r="DI23" s="156">
        <f t="shared" si="10"/>
        <v>82</v>
      </c>
      <c r="DJ23" s="156">
        <f t="shared" si="10"/>
        <v>83</v>
      </c>
      <c r="DK23" s="156">
        <f t="shared" si="10"/>
        <v>84</v>
      </c>
      <c r="DL23" s="156">
        <f t="shared" si="10"/>
        <v>85</v>
      </c>
      <c r="DM23" s="156">
        <f t="shared" si="10"/>
        <v>86</v>
      </c>
      <c r="DN23" s="156">
        <f t="shared" si="10"/>
        <v>87</v>
      </c>
      <c r="DO23" s="156">
        <f t="shared" si="10"/>
        <v>88</v>
      </c>
      <c r="DP23" s="156">
        <f t="shared" si="10"/>
        <v>89</v>
      </c>
      <c r="DQ23" s="156">
        <f t="shared" si="10"/>
        <v>90</v>
      </c>
      <c r="DR23" s="156">
        <f t="shared" si="10"/>
        <v>91</v>
      </c>
      <c r="DS23" s="156">
        <f t="shared" si="10"/>
        <v>92</v>
      </c>
      <c r="DT23" s="156">
        <f t="shared" si="10"/>
        <v>93</v>
      </c>
      <c r="DU23" s="156">
        <f t="shared" si="10"/>
        <v>94</v>
      </c>
      <c r="DV23" s="156">
        <f t="shared" si="10"/>
        <v>95</v>
      </c>
      <c r="DW23" s="156">
        <f t="shared" si="10"/>
        <v>96</v>
      </c>
      <c r="DX23" s="156">
        <f t="shared" si="10"/>
        <v>97</v>
      </c>
      <c r="DY23" s="156">
        <f t="shared" ref="DY23:EX23" si="11">DX23+1</f>
        <v>98</v>
      </c>
      <c r="DZ23" s="156">
        <f t="shared" si="11"/>
        <v>99</v>
      </c>
      <c r="EA23" s="156">
        <f t="shared" si="11"/>
        <v>100</v>
      </c>
      <c r="EB23" s="156">
        <f t="shared" si="11"/>
        <v>101</v>
      </c>
      <c r="EC23" s="156">
        <f t="shared" si="11"/>
        <v>102</v>
      </c>
      <c r="ED23" s="156">
        <f t="shared" si="11"/>
        <v>103</v>
      </c>
      <c r="EE23" s="156">
        <f t="shared" si="11"/>
        <v>104</v>
      </c>
      <c r="EF23" s="156">
        <f t="shared" si="11"/>
        <v>105</v>
      </c>
      <c r="EG23" s="156">
        <f t="shared" si="11"/>
        <v>106</v>
      </c>
      <c r="EH23" s="156">
        <f t="shared" si="11"/>
        <v>107</v>
      </c>
      <c r="EI23" s="156">
        <f t="shared" si="11"/>
        <v>108</v>
      </c>
      <c r="EJ23" s="156">
        <f t="shared" si="11"/>
        <v>109</v>
      </c>
      <c r="EK23" s="156">
        <f t="shared" si="11"/>
        <v>110</v>
      </c>
      <c r="EL23" s="156">
        <f t="shared" si="11"/>
        <v>111</v>
      </c>
      <c r="EM23" s="156">
        <f t="shared" si="11"/>
        <v>112</v>
      </c>
      <c r="EN23" s="156">
        <f t="shared" si="11"/>
        <v>113</v>
      </c>
      <c r="EO23" s="156">
        <f t="shared" si="11"/>
        <v>114</v>
      </c>
      <c r="EP23" s="156">
        <f t="shared" si="11"/>
        <v>115</v>
      </c>
      <c r="EQ23" s="156">
        <f t="shared" si="11"/>
        <v>116</v>
      </c>
      <c r="ER23" s="156">
        <f t="shared" si="11"/>
        <v>117</v>
      </c>
      <c r="ES23" s="156">
        <f t="shared" si="11"/>
        <v>118</v>
      </c>
      <c r="ET23" s="156">
        <f t="shared" si="11"/>
        <v>119</v>
      </c>
      <c r="EU23" s="156">
        <f t="shared" si="11"/>
        <v>120</v>
      </c>
      <c r="EV23" s="156">
        <f t="shared" si="11"/>
        <v>121</v>
      </c>
      <c r="EW23" s="156">
        <f t="shared" si="11"/>
        <v>122</v>
      </c>
      <c r="EX23" s="156">
        <f t="shared" si="11"/>
        <v>123</v>
      </c>
      <c r="EY23" s="261"/>
      <c r="EZ23" s="43" t="s">
        <v>2134</v>
      </c>
      <c r="FB23" s="261"/>
    </row>
    <row r="24" spans="1:158" outlineLevel="1">
      <c r="A24" s="67" t="s">
        <v>2135</v>
      </c>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55">
        <f t="shared" ref="AF24:BK24" si="12">IF(PeriodNoMth&lt;=PreContractPeriodDuration,-1-PreContractPeriodDuration+AF23,PeriodNoMth-PreContractPeriodDuration)</f>
        <v>-3</v>
      </c>
      <c r="AG24" s="156">
        <f t="shared" si="12"/>
        <v>-2</v>
      </c>
      <c r="AH24" s="156">
        <f t="shared" si="12"/>
        <v>-1</v>
      </c>
      <c r="AI24" s="156">
        <f t="shared" si="12"/>
        <v>1</v>
      </c>
      <c r="AJ24" s="156">
        <f t="shared" si="12"/>
        <v>2</v>
      </c>
      <c r="AK24" s="156">
        <f t="shared" si="12"/>
        <v>3</v>
      </c>
      <c r="AL24" s="156">
        <f t="shared" si="12"/>
        <v>4</v>
      </c>
      <c r="AM24" s="156">
        <f t="shared" si="12"/>
        <v>5</v>
      </c>
      <c r="AN24" s="156">
        <f t="shared" si="12"/>
        <v>6</v>
      </c>
      <c r="AO24" s="156">
        <f t="shared" si="12"/>
        <v>7</v>
      </c>
      <c r="AP24" s="156">
        <f t="shared" si="12"/>
        <v>8</v>
      </c>
      <c r="AQ24" s="156">
        <f t="shared" si="12"/>
        <v>9</v>
      </c>
      <c r="AR24" s="156">
        <f t="shared" si="12"/>
        <v>10</v>
      </c>
      <c r="AS24" s="156">
        <f t="shared" si="12"/>
        <v>11</v>
      </c>
      <c r="AT24" s="156">
        <f t="shared" si="12"/>
        <v>12</v>
      </c>
      <c r="AU24" s="156">
        <f t="shared" si="12"/>
        <v>13</v>
      </c>
      <c r="AV24" s="156">
        <f t="shared" si="12"/>
        <v>14</v>
      </c>
      <c r="AW24" s="156">
        <f t="shared" si="12"/>
        <v>15</v>
      </c>
      <c r="AX24" s="156">
        <f t="shared" si="12"/>
        <v>16</v>
      </c>
      <c r="AY24" s="156">
        <f t="shared" si="12"/>
        <v>17</v>
      </c>
      <c r="AZ24" s="156">
        <f t="shared" si="12"/>
        <v>18</v>
      </c>
      <c r="BA24" s="156">
        <f t="shared" si="12"/>
        <v>19</v>
      </c>
      <c r="BB24" s="156">
        <f t="shared" si="12"/>
        <v>20</v>
      </c>
      <c r="BC24" s="156">
        <f t="shared" si="12"/>
        <v>21</v>
      </c>
      <c r="BD24" s="156">
        <f t="shared" si="12"/>
        <v>22</v>
      </c>
      <c r="BE24" s="156">
        <f t="shared" si="12"/>
        <v>23</v>
      </c>
      <c r="BF24" s="156">
        <f t="shared" si="12"/>
        <v>24</v>
      </c>
      <c r="BG24" s="156">
        <f t="shared" si="12"/>
        <v>25</v>
      </c>
      <c r="BH24" s="156">
        <f t="shared" si="12"/>
        <v>26</v>
      </c>
      <c r="BI24" s="156">
        <f t="shared" si="12"/>
        <v>27</v>
      </c>
      <c r="BJ24" s="156">
        <f t="shared" si="12"/>
        <v>28</v>
      </c>
      <c r="BK24" s="156">
        <f t="shared" si="12"/>
        <v>29</v>
      </c>
      <c r="BL24" s="156">
        <f t="shared" ref="BL24:CQ24" si="13">IF(PeriodNoMth&lt;=PreContractPeriodDuration,-1-PreContractPeriodDuration+BL23,PeriodNoMth-PreContractPeriodDuration)</f>
        <v>30</v>
      </c>
      <c r="BM24" s="156">
        <f t="shared" si="13"/>
        <v>31</v>
      </c>
      <c r="BN24" s="156">
        <f t="shared" si="13"/>
        <v>32</v>
      </c>
      <c r="BO24" s="156">
        <f t="shared" si="13"/>
        <v>33</v>
      </c>
      <c r="BP24" s="156">
        <f t="shared" si="13"/>
        <v>34</v>
      </c>
      <c r="BQ24" s="156">
        <f t="shared" si="13"/>
        <v>35</v>
      </c>
      <c r="BR24" s="156">
        <f t="shared" si="13"/>
        <v>36</v>
      </c>
      <c r="BS24" s="156">
        <f t="shared" si="13"/>
        <v>37</v>
      </c>
      <c r="BT24" s="156">
        <f t="shared" si="13"/>
        <v>38</v>
      </c>
      <c r="BU24" s="156">
        <f t="shared" si="13"/>
        <v>39</v>
      </c>
      <c r="BV24" s="156">
        <f t="shared" si="13"/>
        <v>40</v>
      </c>
      <c r="BW24" s="156">
        <f t="shared" si="13"/>
        <v>41</v>
      </c>
      <c r="BX24" s="156">
        <f t="shared" si="13"/>
        <v>42</v>
      </c>
      <c r="BY24" s="156">
        <f t="shared" si="13"/>
        <v>43</v>
      </c>
      <c r="BZ24" s="156">
        <f t="shared" si="13"/>
        <v>44</v>
      </c>
      <c r="CA24" s="156">
        <f t="shared" si="13"/>
        <v>45</v>
      </c>
      <c r="CB24" s="156">
        <f t="shared" si="13"/>
        <v>46</v>
      </c>
      <c r="CC24" s="156">
        <f t="shared" si="13"/>
        <v>47</v>
      </c>
      <c r="CD24" s="156">
        <f t="shared" si="13"/>
        <v>48</v>
      </c>
      <c r="CE24" s="156">
        <f t="shared" si="13"/>
        <v>49</v>
      </c>
      <c r="CF24" s="156">
        <f t="shared" si="13"/>
        <v>50</v>
      </c>
      <c r="CG24" s="156">
        <f t="shared" si="13"/>
        <v>51</v>
      </c>
      <c r="CH24" s="156">
        <f t="shared" si="13"/>
        <v>52</v>
      </c>
      <c r="CI24" s="156">
        <f t="shared" si="13"/>
        <v>53</v>
      </c>
      <c r="CJ24" s="156">
        <f t="shared" si="13"/>
        <v>54</v>
      </c>
      <c r="CK24" s="156">
        <f t="shared" si="13"/>
        <v>55</v>
      </c>
      <c r="CL24" s="156">
        <f t="shared" si="13"/>
        <v>56</v>
      </c>
      <c r="CM24" s="156">
        <f t="shared" si="13"/>
        <v>57</v>
      </c>
      <c r="CN24" s="156">
        <f t="shared" si="13"/>
        <v>58</v>
      </c>
      <c r="CO24" s="156">
        <f t="shared" si="13"/>
        <v>59</v>
      </c>
      <c r="CP24" s="156">
        <f t="shared" si="13"/>
        <v>60</v>
      </c>
      <c r="CQ24" s="156">
        <f t="shared" si="13"/>
        <v>61</v>
      </c>
      <c r="CR24" s="156">
        <f t="shared" ref="CR24:DW24" si="14">IF(PeriodNoMth&lt;=PreContractPeriodDuration,-1-PreContractPeriodDuration+CR23,PeriodNoMth-PreContractPeriodDuration)</f>
        <v>62</v>
      </c>
      <c r="CS24" s="156">
        <f t="shared" si="14"/>
        <v>63</v>
      </c>
      <c r="CT24" s="156">
        <f t="shared" si="14"/>
        <v>64</v>
      </c>
      <c r="CU24" s="156">
        <f t="shared" si="14"/>
        <v>65</v>
      </c>
      <c r="CV24" s="156">
        <f t="shared" si="14"/>
        <v>66</v>
      </c>
      <c r="CW24" s="156">
        <f t="shared" si="14"/>
        <v>67</v>
      </c>
      <c r="CX24" s="156">
        <f t="shared" si="14"/>
        <v>68</v>
      </c>
      <c r="CY24" s="156">
        <f t="shared" si="14"/>
        <v>69</v>
      </c>
      <c r="CZ24" s="156">
        <f t="shared" si="14"/>
        <v>70</v>
      </c>
      <c r="DA24" s="156">
        <f t="shared" si="14"/>
        <v>71</v>
      </c>
      <c r="DB24" s="156">
        <f t="shared" si="14"/>
        <v>72</v>
      </c>
      <c r="DC24" s="156">
        <f t="shared" si="14"/>
        <v>73</v>
      </c>
      <c r="DD24" s="156">
        <f t="shared" si="14"/>
        <v>74</v>
      </c>
      <c r="DE24" s="156">
        <f t="shared" si="14"/>
        <v>75</v>
      </c>
      <c r="DF24" s="156">
        <f t="shared" si="14"/>
        <v>76</v>
      </c>
      <c r="DG24" s="156">
        <f t="shared" si="14"/>
        <v>77</v>
      </c>
      <c r="DH24" s="156">
        <f t="shared" si="14"/>
        <v>78</v>
      </c>
      <c r="DI24" s="156">
        <f t="shared" si="14"/>
        <v>79</v>
      </c>
      <c r="DJ24" s="156">
        <f t="shared" si="14"/>
        <v>80</v>
      </c>
      <c r="DK24" s="156">
        <f t="shared" si="14"/>
        <v>81</v>
      </c>
      <c r="DL24" s="156">
        <f t="shared" si="14"/>
        <v>82</v>
      </c>
      <c r="DM24" s="156">
        <f t="shared" si="14"/>
        <v>83</v>
      </c>
      <c r="DN24" s="156">
        <f t="shared" si="14"/>
        <v>84</v>
      </c>
      <c r="DO24" s="156">
        <f t="shared" si="14"/>
        <v>85</v>
      </c>
      <c r="DP24" s="156">
        <f t="shared" si="14"/>
        <v>86</v>
      </c>
      <c r="DQ24" s="156">
        <f t="shared" si="14"/>
        <v>87</v>
      </c>
      <c r="DR24" s="156">
        <f t="shared" si="14"/>
        <v>88</v>
      </c>
      <c r="DS24" s="156">
        <f t="shared" si="14"/>
        <v>89</v>
      </c>
      <c r="DT24" s="156">
        <f t="shared" si="14"/>
        <v>90</v>
      </c>
      <c r="DU24" s="156">
        <f t="shared" si="14"/>
        <v>91</v>
      </c>
      <c r="DV24" s="156">
        <f t="shared" si="14"/>
        <v>92</v>
      </c>
      <c r="DW24" s="156">
        <f t="shared" si="14"/>
        <v>93</v>
      </c>
      <c r="DX24" s="156">
        <f t="shared" ref="DX24:EX24" si="15">IF(PeriodNoMth&lt;=PreContractPeriodDuration,-1-PreContractPeriodDuration+DX23,PeriodNoMth-PreContractPeriodDuration)</f>
        <v>94</v>
      </c>
      <c r="DY24" s="156">
        <f t="shared" si="15"/>
        <v>95</v>
      </c>
      <c r="DZ24" s="156">
        <f t="shared" si="15"/>
        <v>96</v>
      </c>
      <c r="EA24" s="156">
        <f t="shared" si="15"/>
        <v>97</v>
      </c>
      <c r="EB24" s="156">
        <f t="shared" si="15"/>
        <v>98</v>
      </c>
      <c r="EC24" s="156">
        <f t="shared" si="15"/>
        <v>99</v>
      </c>
      <c r="ED24" s="156">
        <f t="shared" si="15"/>
        <v>100</v>
      </c>
      <c r="EE24" s="156">
        <f t="shared" si="15"/>
        <v>101</v>
      </c>
      <c r="EF24" s="156">
        <f t="shared" si="15"/>
        <v>102</v>
      </c>
      <c r="EG24" s="156">
        <f t="shared" si="15"/>
        <v>103</v>
      </c>
      <c r="EH24" s="156">
        <f t="shared" si="15"/>
        <v>104</v>
      </c>
      <c r="EI24" s="156">
        <f t="shared" si="15"/>
        <v>105</v>
      </c>
      <c r="EJ24" s="156">
        <f t="shared" si="15"/>
        <v>106</v>
      </c>
      <c r="EK24" s="156">
        <f t="shared" si="15"/>
        <v>107</v>
      </c>
      <c r="EL24" s="156">
        <f t="shared" si="15"/>
        <v>108</v>
      </c>
      <c r="EM24" s="156">
        <f t="shared" si="15"/>
        <v>109</v>
      </c>
      <c r="EN24" s="156">
        <f t="shared" si="15"/>
        <v>110</v>
      </c>
      <c r="EO24" s="156">
        <f t="shared" si="15"/>
        <v>111</v>
      </c>
      <c r="EP24" s="156">
        <f t="shared" si="15"/>
        <v>112</v>
      </c>
      <c r="EQ24" s="156">
        <f t="shared" si="15"/>
        <v>113</v>
      </c>
      <c r="ER24" s="156">
        <f t="shared" si="15"/>
        <v>114</v>
      </c>
      <c r="ES24" s="156">
        <f t="shared" si="15"/>
        <v>115</v>
      </c>
      <c r="ET24" s="156">
        <f t="shared" si="15"/>
        <v>116</v>
      </c>
      <c r="EU24" s="156">
        <f t="shared" si="15"/>
        <v>117</v>
      </c>
      <c r="EV24" s="156">
        <f t="shared" si="15"/>
        <v>118</v>
      </c>
      <c r="EW24" s="156">
        <f t="shared" si="15"/>
        <v>119</v>
      </c>
      <c r="EX24" s="156">
        <f t="shared" si="15"/>
        <v>120</v>
      </c>
      <c r="EY24" s="261"/>
      <c r="EZ24" s="43" t="s">
        <v>2136</v>
      </c>
      <c r="FB24" s="261"/>
    </row>
    <row r="25" spans="1:158" outlineLevel="1">
      <c r="A25" s="67" t="s">
        <v>2137</v>
      </c>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55">
        <f t="shared" ref="AF25:BK25" si="16">IF(PeriodNoMth&lt;=PreContractPeriodDuration,0,INT((PeriodCounter-1)/MinY)+1)</f>
        <v>0</v>
      </c>
      <c r="AG25" s="156">
        <f t="shared" si="16"/>
        <v>0</v>
      </c>
      <c r="AH25" s="156">
        <f t="shared" si="16"/>
        <v>0</v>
      </c>
      <c r="AI25" s="156">
        <f t="shared" si="16"/>
        <v>1</v>
      </c>
      <c r="AJ25" s="156">
        <f t="shared" si="16"/>
        <v>1</v>
      </c>
      <c r="AK25" s="156">
        <f t="shared" si="16"/>
        <v>1</v>
      </c>
      <c r="AL25" s="156">
        <f t="shared" si="16"/>
        <v>1</v>
      </c>
      <c r="AM25" s="156">
        <f t="shared" si="16"/>
        <v>1</v>
      </c>
      <c r="AN25" s="156">
        <f t="shared" si="16"/>
        <v>1</v>
      </c>
      <c r="AO25" s="156">
        <f t="shared" si="16"/>
        <v>1</v>
      </c>
      <c r="AP25" s="156">
        <f t="shared" si="16"/>
        <v>1</v>
      </c>
      <c r="AQ25" s="156">
        <f t="shared" si="16"/>
        <v>1</v>
      </c>
      <c r="AR25" s="156">
        <f t="shared" si="16"/>
        <v>1</v>
      </c>
      <c r="AS25" s="156">
        <f t="shared" si="16"/>
        <v>1</v>
      </c>
      <c r="AT25" s="156">
        <f t="shared" si="16"/>
        <v>1</v>
      </c>
      <c r="AU25" s="156">
        <f t="shared" si="16"/>
        <v>2</v>
      </c>
      <c r="AV25" s="156">
        <f t="shared" si="16"/>
        <v>2</v>
      </c>
      <c r="AW25" s="156">
        <f t="shared" si="16"/>
        <v>2</v>
      </c>
      <c r="AX25" s="156">
        <f t="shared" si="16"/>
        <v>2</v>
      </c>
      <c r="AY25" s="156">
        <f t="shared" si="16"/>
        <v>2</v>
      </c>
      <c r="AZ25" s="156">
        <f t="shared" si="16"/>
        <v>2</v>
      </c>
      <c r="BA25" s="156">
        <f t="shared" si="16"/>
        <v>2</v>
      </c>
      <c r="BB25" s="156">
        <f t="shared" si="16"/>
        <v>2</v>
      </c>
      <c r="BC25" s="156">
        <f t="shared" si="16"/>
        <v>2</v>
      </c>
      <c r="BD25" s="156">
        <f t="shared" si="16"/>
        <v>2</v>
      </c>
      <c r="BE25" s="156">
        <f t="shared" si="16"/>
        <v>2</v>
      </c>
      <c r="BF25" s="156">
        <f t="shared" si="16"/>
        <v>2</v>
      </c>
      <c r="BG25" s="156">
        <f t="shared" si="16"/>
        <v>3</v>
      </c>
      <c r="BH25" s="156">
        <f t="shared" si="16"/>
        <v>3</v>
      </c>
      <c r="BI25" s="156">
        <f t="shared" si="16"/>
        <v>3</v>
      </c>
      <c r="BJ25" s="156">
        <f t="shared" si="16"/>
        <v>3</v>
      </c>
      <c r="BK25" s="156">
        <f t="shared" si="16"/>
        <v>3</v>
      </c>
      <c r="BL25" s="156">
        <f t="shared" ref="BL25:CQ25" si="17">IF(PeriodNoMth&lt;=PreContractPeriodDuration,0,INT((PeriodCounter-1)/MinY)+1)</f>
        <v>3</v>
      </c>
      <c r="BM25" s="156">
        <f t="shared" si="17"/>
        <v>3</v>
      </c>
      <c r="BN25" s="156">
        <f t="shared" si="17"/>
        <v>3</v>
      </c>
      <c r="BO25" s="156">
        <f t="shared" si="17"/>
        <v>3</v>
      </c>
      <c r="BP25" s="156">
        <f t="shared" si="17"/>
        <v>3</v>
      </c>
      <c r="BQ25" s="156">
        <f t="shared" si="17"/>
        <v>3</v>
      </c>
      <c r="BR25" s="156">
        <f t="shared" si="17"/>
        <v>3</v>
      </c>
      <c r="BS25" s="156">
        <f t="shared" si="17"/>
        <v>4</v>
      </c>
      <c r="BT25" s="156">
        <f t="shared" si="17"/>
        <v>4</v>
      </c>
      <c r="BU25" s="156">
        <f t="shared" si="17"/>
        <v>4</v>
      </c>
      <c r="BV25" s="156">
        <f t="shared" si="17"/>
        <v>4</v>
      </c>
      <c r="BW25" s="156">
        <f t="shared" si="17"/>
        <v>4</v>
      </c>
      <c r="BX25" s="156">
        <f t="shared" si="17"/>
        <v>4</v>
      </c>
      <c r="BY25" s="156">
        <f t="shared" si="17"/>
        <v>4</v>
      </c>
      <c r="BZ25" s="156">
        <f t="shared" si="17"/>
        <v>4</v>
      </c>
      <c r="CA25" s="156">
        <f t="shared" si="17"/>
        <v>4</v>
      </c>
      <c r="CB25" s="156">
        <f t="shared" si="17"/>
        <v>4</v>
      </c>
      <c r="CC25" s="156">
        <f t="shared" si="17"/>
        <v>4</v>
      </c>
      <c r="CD25" s="156">
        <f t="shared" si="17"/>
        <v>4</v>
      </c>
      <c r="CE25" s="156">
        <f t="shared" si="17"/>
        <v>5</v>
      </c>
      <c r="CF25" s="156">
        <f t="shared" si="17"/>
        <v>5</v>
      </c>
      <c r="CG25" s="156">
        <f t="shared" si="17"/>
        <v>5</v>
      </c>
      <c r="CH25" s="156">
        <f t="shared" si="17"/>
        <v>5</v>
      </c>
      <c r="CI25" s="156">
        <f t="shared" si="17"/>
        <v>5</v>
      </c>
      <c r="CJ25" s="156">
        <f t="shared" si="17"/>
        <v>5</v>
      </c>
      <c r="CK25" s="156">
        <f t="shared" si="17"/>
        <v>5</v>
      </c>
      <c r="CL25" s="156">
        <f t="shared" si="17"/>
        <v>5</v>
      </c>
      <c r="CM25" s="156">
        <f t="shared" si="17"/>
        <v>5</v>
      </c>
      <c r="CN25" s="156">
        <f t="shared" si="17"/>
        <v>5</v>
      </c>
      <c r="CO25" s="156">
        <f t="shared" si="17"/>
        <v>5</v>
      </c>
      <c r="CP25" s="156">
        <f t="shared" si="17"/>
        <v>5</v>
      </c>
      <c r="CQ25" s="156">
        <f t="shared" si="17"/>
        <v>6</v>
      </c>
      <c r="CR25" s="156">
        <f t="shared" ref="CR25:DW25" si="18">IF(PeriodNoMth&lt;=PreContractPeriodDuration,0,INT((PeriodCounter-1)/MinY)+1)</f>
        <v>6</v>
      </c>
      <c r="CS25" s="156">
        <f t="shared" si="18"/>
        <v>6</v>
      </c>
      <c r="CT25" s="156">
        <f t="shared" si="18"/>
        <v>6</v>
      </c>
      <c r="CU25" s="156">
        <f t="shared" si="18"/>
        <v>6</v>
      </c>
      <c r="CV25" s="156">
        <f t="shared" si="18"/>
        <v>6</v>
      </c>
      <c r="CW25" s="156">
        <f t="shared" si="18"/>
        <v>6</v>
      </c>
      <c r="CX25" s="156">
        <f t="shared" si="18"/>
        <v>6</v>
      </c>
      <c r="CY25" s="156">
        <f t="shared" si="18"/>
        <v>6</v>
      </c>
      <c r="CZ25" s="156">
        <f t="shared" si="18"/>
        <v>6</v>
      </c>
      <c r="DA25" s="156">
        <f t="shared" si="18"/>
        <v>6</v>
      </c>
      <c r="DB25" s="156">
        <f t="shared" si="18"/>
        <v>6</v>
      </c>
      <c r="DC25" s="156">
        <f t="shared" si="18"/>
        <v>7</v>
      </c>
      <c r="DD25" s="156">
        <f t="shared" si="18"/>
        <v>7</v>
      </c>
      <c r="DE25" s="156">
        <f t="shared" si="18"/>
        <v>7</v>
      </c>
      <c r="DF25" s="156">
        <f t="shared" si="18"/>
        <v>7</v>
      </c>
      <c r="DG25" s="156">
        <f t="shared" si="18"/>
        <v>7</v>
      </c>
      <c r="DH25" s="156">
        <f t="shared" si="18"/>
        <v>7</v>
      </c>
      <c r="DI25" s="156">
        <f t="shared" si="18"/>
        <v>7</v>
      </c>
      <c r="DJ25" s="156">
        <f t="shared" si="18"/>
        <v>7</v>
      </c>
      <c r="DK25" s="156">
        <f t="shared" si="18"/>
        <v>7</v>
      </c>
      <c r="DL25" s="156">
        <f t="shared" si="18"/>
        <v>7</v>
      </c>
      <c r="DM25" s="156">
        <f t="shared" si="18"/>
        <v>7</v>
      </c>
      <c r="DN25" s="156">
        <f t="shared" si="18"/>
        <v>7</v>
      </c>
      <c r="DO25" s="156">
        <f t="shared" si="18"/>
        <v>8</v>
      </c>
      <c r="DP25" s="156">
        <f t="shared" si="18"/>
        <v>8</v>
      </c>
      <c r="DQ25" s="156">
        <f t="shared" si="18"/>
        <v>8</v>
      </c>
      <c r="DR25" s="156">
        <f t="shared" si="18"/>
        <v>8</v>
      </c>
      <c r="DS25" s="156">
        <f t="shared" si="18"/>
        <v>8</v>
      </c>
      <c r="DT25" s="156">
        <f t="shared" si="18"/>
        <v>8</v>
      </c>
      <c r="DU25" s="156">
        <f t="shared" si="18"/>
        <v>8</v>
      </c>
      <c r="DV25" s="156">
        <f t="shared" si="18"/>
        <v>8</v>
      </c>
      <c r="DW25" s="156">
        <f t="shared" si="18"/>
        <v>8</v>
      </c>
      <c r="DX25" s="156">
        <f t="shared" ref="DX25:EX25" si="19">IF(PeriodNoMth&lt;=PreContractPeriodDuration,0,INT((PeriodCounter-1)/MinY)+1)</f>
        <v>8</v>
      </c>
      <c r="DY25" s="156">
        <f t="shared" si="19"/>
        <v>8</v>
      </c>
      <c r="DZ25" s="156">
        <f t="shared" si="19"/>
        <v>8</v>
      </c>
      <c r="EA25" s="156">
        <f t="shared" si="19"/>
        <v>9</v>
      </c>
      <c r="EB25" s="156">
        <f t="shared" si="19"/>
        <v>9</v>
      </c>
      <c r="EC25" s="156">
        <f t="shared" si="19"/>
        <v>9</v>
      </c>
      <c r="ED25" s="156">
        <f t="shared" si="19"/>
        <v>9</v>
      </c>
      <c r="EE25" s="156">
        <f t="shared" si="19"/>
        <v>9</v>
      </c>
      <c r="EF25" s="156">
        <f t="shared" si="19"/>
        <v>9</v>
      </c>
      <c r="EG25" s="156">
        <f t="shared" si="19"/>
        <v>9</v>
      </c>
      <c r="EH25" s="156">
        <f t="shared" si="19"/>
        <v>9</v>
      </c>
      <c r="EI25" s="156">
        <f t="shared" si="19"/>
        <v>9</v>
      </c>
      <c r="EJ25" s="156">
        <f t="shared" si="19"/>
        <v>9</v>
      </c>
      <c r="EK25" s="156">
        <f t="shared" si="19"/>
        <v>9</v>
      </c>
      <c r="EL25" s="156">
        <f t="shared" si="19"/>
        <v>9</v>
      </c>
      <c r="EM25" s="156">
        <f t="shared" si="19"/>
        <v>10</v>
      </c>
      <c r="EN25" s="156">
        <f t="shared" si="19"/>
        <v>10</v>
      </c>
      <c r="EO25" s="156">
        <f t="shared" si="19"/>
        <v>10</v>
      </c>
      <c r="EP25" s="156">
        <f t="shared" si="19"/>
        <v>10</v>
      </c>
      <c r="EQ25" s="156">
        <f t="shared" si="19"/>
        <v>10</v>
      </c>
      <c r="ER25" s="156">
        <f t="shared" si="19"/>
        <v>10</v>
      </c>
      <c r="ES25" s="156">
        <f t="shared" si="19"/>
        <v>10</v>
      </c>
      <c r="ET25" s="156">
        <f t="shared" si="19"/>
        <v>10</v>
      </c>
      <c r="EU25" s="156">
        <f t="shared" si="19"/>
        <v>10</v>
      </c>
      <c r="EV25" s="156">
        <f t="shared" si="19"/>
        <v>10</v>
      </c>
      <c r="EW25" s="156">
        <f t="shared" si="19"/>
        <v>10</v>
      </c>
      <c r="EX25" s="156">
        <f t="shared" si="19"/>
        <v>10</v>
      </c>
      <c r="EY25" s="261"/>
      <c r="EZ25" s="43" t="s">
        <v>2138</v>
      </c>
      <c r="FB25" s="261"/>
    </row>
    <row r="26" spans="1:158" outlineLevel="1">
      <c r="A26" s="67" t="s">
        <v>2139</v>
      </c>
      <c r="C26" s="3"/>
      <c r="D26" s="3"/>
      <c r="E26" s="3"/>
      <c r="F26" s="249"/>
      <c r="G26" s="3"/>
      <c r="H26" s="3"/>
      <c r="I26" s="3"/>
      <c r="J26" s="3"/>
      <c r="K26" s="3"/>
      <c r="L26" s="3"/>
      <c r="M26" s="3"/>
      <c r="N26" s="3"/>
      <c r="O26" s="3"/>
      <c r="P26" s="3"/>
      <c r="Q26" s="3"/>
      <c r="R26" s="3"/>
      <c r="S26" s="3"/>
      <c r="T26" s="3"/>
      <c r="U26" s="3"/>
      <c r="V26" s="3"/>
      <c r="W26" s="3"/>
      <c r="X26" s="3"/>
      <c r="Y26" s="3"/>
      <c r="Z26" s="3"/>
      <c r="AA26" s="3"/>
      <c r="AB26" s="3"/>
      <c r="AC26" s="3"/>
      <c r="AD26" s="3"/>
      <c r="AE26" s="3"/>
      <c r="AF26" s="155">
        <f t="shared" ref="AF26:BK26" si="20">IF(MOD(AF24,MinY)=0,MinY,MOD(AF24,MinY))</f>
        <v>9</v>
      </c>
      <c r="AG26" s="157">
        <f t="shared" si="20"/>
        <v>10</v>
      </c>
      <c r="AH26" s="157">
        <f t="shared" si="20"/>
        <v>11</v>
      </c>
      <c r="AI26" s="157">
        <f t="shared" si="20"/>
        <v>1</v>
      </c>
      <c r="AJ26" s="156">
        <f t="shared" si="20"/>
        <v>2</v>
      </c>
      <c r="AK26" s="156">
        <f t="shared" si="20"/>
        <v>3</v>
      </c>
      <c r="AL26" s="156">
        <f t="shared" si="20"/>
        <v>4</v>
      </c>
      <c r="AM26" s="156">
        <f t="shared" si="20"/>
        <v>5</v>
      </c>
      <c r="AN26" s="156">
        <f t="shared" si="20"/>
        <v>6</v>
      </c>
      <c r="AO26" s="156">
        <f t="shared" si="20"/>
        <v>7</v>
      </c>
      <c r="AP26" s="156">
        <f t="shared" si="20"/>
        <v>8</v>
      </c>
      <c r="AQ26" s="156">
        <f t="shared" si="20"/>
        <v>9</v>
      </c>
      <c r="AR26" s="156">
        <f t="shared" si="20"/>
        <v>10</v>
      </c>
      <c r="AS26" s="156">
        <f t="shared" si="20"/>
        <v>11</v>
      </c>
      <c r="AT26" s="156">
        <f t="shared" si="20"/>
        <v>12</v>
      </c>
      <c r="AU26" s="156">
        <f t="shared" si="20"/>
        <v>1</v>
      </c>
      <c r="AV26" s="156">
        <f t="shared" si="20"/>
        <v>2</v>
      </c>
      <c r="AW26" s="156">
        <f t="shared" si="20"/>
        <v>3</v>
      </c>
      <c r="AX26" s="156">
        <f t="shared" si="20"/>
        <v>4</v>
      </c>
      <c r="AY26" s="156">
        <f t="shared" si="20"/>
        <v>5</v>
      </c>
      <c r="AZ26" s="156">
        <f t="shared" si="20"/>
        <v>6</v>
      </c>
      <c r="BA26" s="156">
        <f t="shared" si="20"/>
        <v>7</v>
      </c>
      <c r="BB26" s="156">
        <f t="shared" si="20"/>
        <v>8</v>
      </c>
      <c r="BC26" s="156">
        <f t="shared" si="20"/>
        <v>9</v>
      </c>
      <c r="BD26" s="156">
        <f t="shared" si="20"/>
        <v>10</v>
      </c>
      <c r="BE26" s="156">
        <f t="shared" si="20"/>
        <v>11</v>
      </c>
      <c r="BF26" s="156">
        <f t="shared" si="20"/>
        <v>12</v>
      </c>
      <c r="BG26" s="156">
        <f t="shared" si="20"/>
        <v>1</v>
      </c>
      <c r="BH26" s="156">
        <f t="shared" si="20"/>
        <v>2</v>
      </c>
      <c r="BI26" s="156">
        <f t="shared" si="20"/>
        <v>3</v>
      </c>
      <c r="BJ26" s="156">
        <f t="shared" si="20"/>
        <v>4</v>
      </c>
      <c r="BK26" s="156">
        <f t="shared" si="20"/>
        <v>5</v>
      </c>
      <c r="BL26" s="156">
        <f t="shared" ref="BL26:CQ26" si="21">IF(MOD(BL24,MinY)=0,MinY,MOD(BL24,MinY))</f>
        <v>6</v>
      </c>
      <c r="BM26" s="156">
        <f t="shared" si="21"/>
        <v>7</v>
      </c>
      <c r="BN26" s="156">
        <f t="shared" si="21"/>
        <v>8</v>
      </c>
      <c r="BO26" s="156">
        <f t="shared" si="21"/>
        <v>9</v>
      </c>
      <c r="BP26" s="156">
        <f t="shared" si="21"/>
        <v>10</v>
      </c>
      <c r="BQ26" s="156">
        <f t="shared" si="21"/>
        <v>11</v>
      </c>
      <c r="BR26" s="156">
        <f t="shared" si="21"/>
        <v>12</v>
      </c>
      <c r="BS26" s="156">
        <f t="shared" si="21"/>
        <v>1</v>
      </c>
      <c r="BT26" s="156">
        <f t="shared" si="21"/>
        <v>2</v>
      </c>
      <c r="BU26" s="156">
        <f t="shared" si="21"/>
        <v>3</v>
      </c>
      <c r="BV26" s="156">
        <f t="shared" si="21"/>
        <v>4</v>
      </c>
      <c r="BW26" s="156">
        <f t="shared" si="21"/>
        <v>5</v>
      </c>
      <c r="BX26" s="156">
        <f t="shared" si="21"/>
        <v>6</v>
      </c>
      <c r="BY26" s="156">
        <f t="shared" si="21"/>
        <v>7</v>
      </c>
      <c r="BZ26" s="156">
        <f t="shared" si="21"/>
        <v>8</v>
      </c>
      <c r="CA26" s="156">
        <f t="shared" si="21"/>
        <v>9</v>
      </c>
      <c r="CB26" s="156">
        <f t="shared" si="21"/>
        <v>10</v>
      </c>
      <c r="CC26" s="156">
        <f t="shared" si="21"/>
        <v>11</v>
      </c>
      <c r="CD26" s="156">
        <f t="shared" si="21"/>
        <v>12</v>
      </c>
      <c r="CE26" s="156">
        <f t="shared" si="21"/>
        <v>1</v>
      </c>
      <c r="CF26" s="156">
        <f t="shared" si="21"/>
        <v>2</v>
      </c>
      <c r="CG26" s="156">
        <f t="shared" si="21"/>
        <v>3</v>
      </c>
      <c r="CH26" s="156">
        <f t="shared" si="21"/>
        <v>4</v>
      </c>
      <c r="CI26" s="156">
        <f t="shared" si="21"/>
        <v>5</v>
      </c>
      <c r="CJ26" s="156">
        <f t="shared" si="21"/>
        <v>6</v>
      </c>
      <c r="CK26" s="156">
        <f t="shared" si="21"/>
        <v>7</v>
      </c>
      <c r="CL26" s="156">
        <f t="shared" si="21"/>
        <v>8</v>
      </c>
      <c r="CM26" s="156">
        <f t="shared" si="21"/>
        <v>9</v>
      </c>
      <c r="CN26" s="156">
        <f t="shared" si="21"/>
        <v>10</v>
      </c>
      <c r="CO26" s="156">
        <f t="shared" si="21"/>
        <v>11</v>
      </c>
      <c r="CP26" s="156">
        <f t="shared" si="21"/>
        <v>12</v>
      </c>
      <c r="CQ26" s="156">
        <f t="shared" si="21"/>
        <v>1</v>
      </c>
      <c r="CR26" s="156">
        <f t="shared" ref="CR26:DW26" si="22">IF(MOD(CR24,MinY)=0,MinY,MOD(CR24,MinY))</f>
        <v>2</v>
      </c>
      <c r="CS26" s="156">
        <f t="shared" si="22"/>
        <v>3</v>
      </c>
      <c r="CT26" s="156">
        <f t="shared" si="22"/>
        <v>4</v>
      </c>
      <c r="CU26" s="156">
        <f t="shared" si="22"/>
        <v>5</v>
      </c>
      <c r="CV26" s="156">
        <f t="shared" si="22"/>
        <v>6</v>
      </c>
      <c r="CW26" s="156">
        <f t="shared" si="22"/>
        <v>7</v>
      </c>
      <c r="CX26" s="156">
        <f t="shared" si="22"/>
        <v>8</v>
      </c>
      <c r="CY26" s="156">
        <f t="shared" si="22"/>
        <v>9</v>
      </c>
      <c r="CZ26" s="156">
        <f t="shared" si="22"/>
        <v>10</v>
      </c>
      <c r="DA26" s="156">
        <f t="shared" si="22"/>
        <v>11</v>
      </c>
      <c r="DB26" s="156">
        <f t="shared" si="22"/>
        <v>12</v>
      </c>
      <c r="DC26" s="156">
        <f t="shared" si="22"/>
        <v>1</v>
      </c>
      <c r="DD26" s="156">
        <f t="shared" si="22"/>
        <v>2</v>
      </c>
      <c r="DE26" s="156">
        <f t="shared" si="22"/>
        <v>3</v>
      </c>
      <c r="DF26" s="156">
        <f t="shared" si="22"/>
        <v>4</v>
      </c>
      <c r="DG26" s="156">
        <f t="shared" si="22"/>
        <v>5</v>
      </c>
      <c r="DH26" s="156">
        <f t="shared" si="22"/>
        <v>6</v>
      </c>
      <c r="DI26" s="156">
        <f t="shared" si="22"/>
        <v>7</v>
      </c>
      <c r="DJ26" s="156">
        <f t="shared" si="22"/>
        <v>8</v>
      </c>
      <c r="DK26" s="156">
        <f t="shared" si="22"/>
        <v>9</v>
      </c>
      <c r="DL26" s="156">
        <f t="shared" si="22"/>
        <v>10</v>
      </c>
      <c r="DM26" s="156">
        <f t="shared" si="22"/>
        <v>11</v>
      </c>
      <c r="DN26" s="156">
        <f t="shared" si="22"/>
        <v>12</v>
      </c>
      <c r="DO26" s="156">
        <f t="shared" si="22"/>
        <v>1</v>
      </c>
      <c r="DP26" s="156">
        <f t="shared" si="22"/>
        <v>2</v>
      </c>
      <c r="DQ26" s="156">
        <f t="shared" si="22"/>
        <v>3</v>
      </c>
      <c r="DR26" s="156">
        <f t="shared" si="22"/>
        <v>4</v>
      </c>
      <c r="DS26" s="156">
        <f t="shared" si="22"/>
        <v>5</v>
      </c>
      <c r="DT26" s="156">
        <f t="shared" si="22"/>
        <v>6</v>
      </c>
      <c r="DU26" s="156">
        <f t="shared" si="22"/>
        <v>7</v>
      </c>
      <c r="DV26" s="156">
        <f t="shared" si="22"/>
        <v>8</v>
      </c>
      <c r="DW26" s="156">
        <f t="shared" si="22"/>
        <v>9</v>
      </c>
      <c r="DX26" s="156">
        <f t="shared" ref="DX26:EX26" si="23">IF(MOD(DX24,MinY)=0,MinY,MOD(DX24,MinY))</f>
        <v>10</v>
      </c>
      <c r="DY26" s="156">
        <f t="shared" si="23"/>
        <v>11</v>
      </c>
      <c r="DZ26" s="156">
        <f t="shared" si="23"/>
        <v>12</v>
      </c>
      <c r="EA26" s="156">
        <f t="shared" si="23"/>
        <v>1</v>
      </c>
      <c r="EB26" s="156">
        <f t="shared" si="23"/>
        <v>2</v>
      </c>
      <c r="EC26" s="156">
        <f t="shared" si="23"/>
        <v>3</v>
      </c>
      <c r="ED26" s="156">
        <f t="shared" si="23"/>
        <v>4</v>
      </c>
      <c r="EE26" s="156">
        <f t="shared" si="23"/>
        <v>5</v>
      </c>
      <c r="EF26" s="156">
        <f t="shared" si="23"/>
        <v>6</v>
      </c>
      <c r="EG26" s="156">
        <f t="shared" si="23"/>
        <v>7</v>
      </c>
      <c r="EH26" s="156">
        <f t="shared" si="23"/>
        <v>8</v>
      </c>
      <c r="EI26" s="156">
        <f t="shared" si="23"/>
        <v>9</v>
      </c>
      <c r="EJ26" s="156">
        <f t="shared" si="23"/>
        <v>10</v>
      </c>
      <c r="EK26" s="156">
        <f t="shared" si="23"/>
        <v>11</v>
      </c>
      <c r="EL26" s="156">
        <f t="shared" si="23"/>
        <v>12</v>
      </c>
      <c r="EM26" s="156">
        <f t="shared" si="23"/>
        <v>1</v>
      </c>
      <c r="EN26" s="156">
        <f t="shared" si="23"/>
        <v>2</v>
      </c>
      <c r="EO26" s="156">
        <f t="shared" si="23"/>
        <v>3</v>
      </c>
      <c r="EP26" s="156">
        <f t="shared" si="23"/>
        <v>4</v>
      </c>
      <c r="EQ26" s="156">
        <f t="shared" si="23"/>
        <v>5</v>
      </c>
      <c r="ER26" s="156">
        <f t="shared" si="23"/>
        <v>6</v>
      </c>
      <c r="ES26" s="156">
        <f t="shared" si="23"/>
        <v>7</v>
      </c>
      <c r="ET26" s="156">
        <f t="shared" si="23"/>
        <v>8</v>
      </c>
      <c r="EU26" s="156">
        <f t="shared" si="23"/>
        <v>9</v>
      </c>
      <c r="EV26" s="156">
        <f t="shared" si="23"/>
        <v>10</v>
      </c>
      <c r="EW26" s="156">
        <f t="shared" si="23"/>
        <v>11</v>
      </c>
      <c r="EX26" s="156">
        <f t="shared" si="23"/>
        <v>12</v>
      </c>
      <c r="EY26" s="261"/>
      <c r="EZ26" s="43" t="s">
        <v>2140</v>
      </c>
      <c r="FB26" s="261"/>
    </row>
    <row r="27" spans="1:158" outlineLevel="1">
      <c r="A27" s="67" t="s">
        <v>24</v>
      </c>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155">
        <f>MONTH(AF21)</f>
        <v>10</v>
      </c>
      <c r="AG27" s="157">
        <f>MONTH(AG21)</f>
        <v>11</v>
      </c>
      <c r="AH27" s="157">
        <f t="shared" ref="AH27:CS27" si="24">MONTH(AH21)</f>
        <v>12</v>
      </c>
      <c r="AI27" s="157">
        <f t="shared" si="24"/>
        <v>1</v>
      </c>
      <c r="AJ27" s="156">
        <f t="shared" si="24"/>
        <v>2</v>
      </c>
      <c r="AK27" s="156">
        <f t="shared" si="24"/>
        <v>3</v>
      </c>
      <c r="AL27" s="156">
        <f t="shared" si="24"/>
        <v>4</v>
      </c>
      <c r="AM27" s="156">
        <f t="shared" si="24"/>
        <v>5</v>
      </c>
      <c r="AN27" s="156">
        <f t="shared" si="24"/>
        <v>6</v>
      </c>
      <c r="AO27" s="156">
        <f t="shared" si="24"/>
        <v>7</v>
      </c>
      <c r="AP27" s="156">
        <f t="shared" si="24"/>
        <v>8</v>
      </c>
      <c r="AQ27" s="156">
        <f t="shared" si="24"/>
        <v>9</v>
      </c>
      <c r="AR27" s="156">
        <f t="shared" si="24"/>
        <v>10</v>
      </c>
      <c r="AS27" s="156">
        <f t="shared" si="24"/>
        <v>11</v>
      </c>
      <c r="AT27" s="156">
        <f t="shared" si="24"/>
        <v>12</v>
      </c>
      <c r="AU27" s="156">
        <f t="shared" si="24"/>
        <v>1</v>
      </c>
      <c r="AV27" s="156">
        <f t="shared" si="24"/>
        <v>2</v>
      </c>
      <c r="AW27" s="156">
        <f t="shared" si="24"/>
        <v>3</v>
      </c>
      <c r="AX27" s="156">
        <f t="shared" si="24"/>
        <v>4</v>
      </c>
      <c r="AY27" s="156">
        <f t="shared" si="24"/>
        <v>5</v>
      </c>
      <c r="AZ27" s="156">
        <f t="shared" si="24"/>
        <v>6</v>
      </c>
      <c r="BA27" s="156">
        <f t="shared" si="24"/>
        <v>7</v>
      </c>
      <c r="BB27" s="156">
        <f t="shared" si="24"/>
        <v>8</v>
      </c>
      <c r="BC27" s="156">
        <f t="shared" si="24"/>
        <v>9</v>
      </c>
      <c r="BD27" s="156">
        <f t="shared" si="24"/>
        <v>10</v>
      </c>
      <c r="BE27" s="156">
        <f t="shared" si="24"/>
        <v>11</v>
      </c>
      <c r="BF27" s="156">
        <f t="shared" si="24"/>
        <v>12</v>
      </c>
      <c r="BG27" s="156">
        <f t="shared" si="24"/>
        <v>1</v>
      </c>
      <c r="BH27" s="156">
        <f t="shared" si="24"/>
        <v>2</v>
      </c>
      <c r="BI27" s="156">
        <f t="shared" si="24"/>
        <v>3</v>
      </c>
      <c r="BJ27" s="156">
        <f t="shared" si="24"/>
        <v>4</v>
      </c>
      <c r="BK27" s="156">
        <f t="shared" si="24"/>
        <v>5</v>
      </c>
      <c r="BL27" s="156">
        <f t="shared" si="24"/>
        <v>6</v>
      </c>
      <c r="BM27" s="156">
        <f t="shared" si="24"/>
        <v>7</v>
      </c>
      <c r="BN27" s="156">
        <f t="shared" si="24"/>
        <v>8</v>
      </c>
      <c r="BO27" s="156">
        <f t="shared" si="24"/>
        <v>9</v>
      </c>
      <c r="BP27" s="156">
        <f t="shared" si="24"/>
        <v>10</v>
      </c>
      <c r="BQ27" s="156">
        <f t="shared" si="24"/>
        <v>11</v>
      </c>
      <c r="BR27" s="156">
        <f t="shared" si="24"/>
        <v>12</v>
      </c>
      <c r="BS27" s="156">
        <f t="shared" si="24"/>
        <v>1</v>
      </c>
      <c r="BT27" s="156">
        <f t="shared" si="24"/>
        <v>2</v>
      </c>
      <c r="BU27" s="156">
        <f t="shared" si="24"/>
        <v>3</v>
      </c>
      <c r="BV27" s="156">
        <f t="shared" si="24"/>
        <v>4</v>
      </c>
      <c r="BW27" s="156">
        <f t="shared" si="24"/>
        <v>5</v>
      </c>
      <c r="BX27" s="156">
        <f t="shared" si="24"/>
        <v>6</v>
      </c>
      <c r="BY27" s="156">
        <f t="shared" si="24"/>
        <v>7</v>
      </c>
      <c r="BZ27" s="156">
        <f t="shared" si="24"/>
        <v>8</v>
      </c>
      <c r="CA27" s="156">
        <f t="shared" si="24"/>
        <v>9</v>
      </c>
      <c r="CB27" s="156">
        <f t="shared" si="24"/>
        <v>10</v>
      </c>
      <c r="CC27" s="156">
        <f t="shared" si="24"/>
        <v>11</v>
      </c>
      <c r="CD27" s="156">
        <f t="shared" si="24"/>
        <v>12</v>
      </c>
      <c r="CE27" s="156">
        <f t="shared" si="24"/>
        <v>1</v>
      </c>
      <c r="CF27" s="156">
        <f t="shared" si="24"/>
        <v>2</v>
      </c>
      <c r="CG27" s="156">
        <f t="shared" si="24"/>
        <v>3</v>
      </c>
      <c r="CH27" s="156">
        <f t="shared" si="24"/>
        <v>4</v>
      </c>
      <c r="CI27" s="156">
        <f t="shared" si="24"/>
        <v>5</v>
      </c>
      <c r="CJ27" s="156">
        <f t="shared" si="24"/>
        <v>6</v>
      </c>
      <c r="CK27" s="156">
        <f t="shared" si="24"/>
        <v>7</v>
      </c>
      <c r="CL27" s="156">
        <f t="shared" si="24"/>
        <v>8</v>
      </c>
      <c r="CM27" s="156">
        <f t="shared" si="24"/>
        <v>9</v>
      </c>
      <c r="CN27" s="156">
        <f t="shared" si="24"/>
        <v>10</v>
      </c>
      <c r="CO27" s="156">
        <f t="shared" si="24"/>
        <v>11</v>
      </c>
      <c r="CP27" s="156">
        <f t="shared" si="24"/>
        <v>12</v>
      </c>
      <c r="CQ27" s="156">
        <f t="shared" si="24"/>
        <v>1</v>
      </c>
      <c r="CR27" s="156">
        <f t="shared" si="24"/>
        <v>2</v>
      </c>
      <c r="CS27" s="156">
        <f t="shared" si="24"/>
        <v>3</v>
      </c>
      <c r="CT27" s="156">
        <f t="shared" ref="CT27:EX27" si="25">MONTH(CT21)</f>
        <v>4</v>
      </c>
      <c r="CU27" s="156">
        <f t="shared" si="25"/>
        <v>5</v>
      </c>
      <c r="CV27" s="156">
        <f t="shared" si="25"/>
        <v>6</v>
      </c>
      <c r="CW27" s="156">
        <f t="shared" si="25"/>
        <v>7</v>
      </c>
      <c r="CX27" s="156">
        <f t="shared" si="25"/>
        <v>8</v>
      </c>
      <c r="CY27" s="156">
        <f t="shared" si="25"/>
        <v>9</v>
      </c>
      <c r="CZ27" s="156">
        <f t="shared" si="25"/>
        <v>10</v>
      </c>
      <c r="DA27" s="156">
        <f t="shared" si="25"/>
        <v>11</v>
      </c>
      <c r="DB27" s="156">
        <f t="shared" si="25"/>
        <v>12</v>
      </c>
      <c r="DC27" s="156">
        <f t="shared" si="25"/>
        <v>1</v>
      </c>
      <c r="DD27" s="156">
        <f t="shared" si="25"/>
        <v>2</v>
      </c>
      <c r="DE27" s="156">
        <f t="shared" si="25"/>
        <v>3</v>
      </c>
      <c r="DF27" s="156">
        <f t="shared" si="25"/>
        <v>4</v>
      </c>
      <c r="DG27" s="156">
        <f t="shared" si="25"/>
        <v>5</v>
      </c>
      <c r="DH27" s="156">
        <f t="shared" si="25"/>
        <v>6</v>
      </c>
      <c r="DI27" s="156">
        <f t="shared" si="25"/>
        <v>7</v>
      </c>
      <c r="DJ27" s="156">
        <f t="shared" si="25"/>
        <v>8</v>
      </c>
      <c r="DK27" s="156">
        <f t="shared" si="25"/>
        <v>9</v>
      </c>
      <c r="DL27" s="156">
        <f t="shared" si="25"/>
        <v>10</v>
      </c>
      <c r="DM27" s="156">
        <f t="shared" si="25"/>
        <v>11</v>
      </c>
      <c r="DN27" s="156">
        <f t="shared" si="25"/>
        <v>12</v>
      </c>
      <c r="DO27" s="156">
        <f t="shared" si="25"/>
        <v>1</v>
      </c>
      <c r="DP27" s="156">
        <f t="shared" si="25"/>
        <v>2</v>
      </c>
      <c r="DQ27" s="156">
        <f t="shared" si="25"/>
        <v>3</v>
      </c>
      <c r="DR27" s="156">
        <f t="shared" si="25"/>
        <v>4</v>
      </c>
      <c r="DS27" s="156">
        <f t="shared" si="25"/>
        <v>5</v>
      </c>
      <c r="DT27" s="156">
        <f t="shared" si="25"/>
        <v>6</v>
      </c>
      <c r="DU27" s="156">
        <f t="shared" si="25"/>
        <v>7</v>
      </c>
      <c r="DV27" s="156">
        <f t="shared" si="25"/>
        <v>8</v>
      </c>
      <c r="DW27" s="156">
        <f t="shared" si="25"/>
        <v>9</v>
      </c>
      <c r="DX27" s="156">
        <f t="shared" si="25"/>
        <v>10</v>
      </c>
      <c r="DY27" s="156">
        <f t="shared" si="25"/>
        <v>11</v>
      </c>
      <c r="DZ27" s="156">
        <f t="shared" si="25"/>
        <v>12</v>
      </c>
      <c r="EA27" s="156">
        <f t="shared" si="25"/>
        <v>1</v>
      </c>
      <c r="EB27" s="156">
        <f t="shared" si="25"/>
        <v>2</v>
      </c>
      <c r="EC27" s="156">
        <f t="shared" si="25"/>
        <v>3</v>
      </c>
      <c r="ED27" s="156">
        <f t="shared" si="25"/>
        <v>4</v>
      </c>
      <c r="EE27" s="156">
        <f t="shared" si="25"/>
        <v>5</v>
      </c>
      <c r="EF27" s="156">
        <f t="shared" si="25"/>
        <v>6</v>
      </c>
      <c r="EG27" s="156">
        <f t="shared" si="25"/>
        <v>7</v>
      </c>
      <c r="EH27" s="156">
        <f t="shared" si="25"/>
        <v>8</v>
      </c>
      <c r="EI27" s="156">
        <f t="shared" si="25"/>
        <v>9</v>
      </c>
      <c r="EJ27" s="156">
        <f t="shared" si="25"/>
        <v>10</v>
      </c>
      <c r="EK27" s="156">
        <f t="shared" si="25"/>
        <v>11</v>
      </c>
      <c r="EL27" s="156">
        <f t="shared" si="25"/>
        <v>12</v>
      </c>
      <c r="EM27" s="156">
        <f t="shared" si="25"/>
        <v>1</v>
      </c>
      <c r="EN27" s="156">
        <f t="shared" si="25"/>
        <v>2</v>
      </c>
      <c r="EO27" s="156">
        <f t="shared" si="25"/>
        <v>3</v>
      </c>
      <c r="EP27" s="156">
        <f t="shared" si="25"/>
        <v>4</v>
      </c>
      <c r="EQ27" s="156">
        <f t="shared" si="25"/>
        <v>5</v>
      </c>
      <c r="ER27" s="156">
        <f t="shared" si="25"/>
        <v>6</v>
      </c>
      <c r="ES27" s="156">
        <f t="shared" si="25"/>
        <v>7</v>
      </c>
      <c r="ET27" s="156">
        <f t="shared" si="25"/>
        <v>8</v>
      </c>
      <c r="EU27" s="156">
        <f t="shared" si="25"/>
        <v>9</v>
      </c>
      <c r="EV27" s="156">
        <f t="shared" si="25"/>
        <v>10</v>
      </c>
      <c r="EW27" s="156">
        <f t="shared" si="25"/>
        <v>11</v>
      </c>
      <c r="EX27" s="156">
        <f t="shared" si="25"/>
        <v>12</v>
      </c>
      <c r="EY27" s="261"/>
      <c r="EZ27" s="43" t="s">
        <v>25</v>
      </c>
      <c r="FB27" s="261"/>
    </row>
    <row r="28" spans="1:158" outlineLevel="1">
      <c r="A28" s="67" t="s">
        <v>23</v>
      </c>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155" t="str">
        <f t="shared" ref="AF28:BK28" si="26">INDEX(MonthListIn,MONTH(AF21))</f>
        <v>October</v>
      </c>
      <c r="AG28" s="226" t="str">
        <f t="shared" si="26"/>
        <v>November</v>
      </c>
      <c r="AH28" s="226" t="str">
        <f t="shared" si="26"/>
        <v>December</v>
      </c>
      <c r="AI28" s="226" t="str">
        <f t="shared" si="26"/>
        <v>January</v>
      </c>
      <c r="AJ28" s="226" t="str">
        <f t="shared" si="26"/>
        <v>February</v>
      </c>
      <c r="AK28" s="226" t="str">
        <f t="shared" si="26"/>
        <v>March</v>
      </c>
      <c r="AL28" s="226" t="str">
        <f t="shared" si="26"/>
        <v>April</v>
      </c>
      <c r="AM28" s="226" t="str">
        <f t="shared" si="26"/>
        <v>May</v>
      </c>
      <c r="AN28" s="226" t="str">
        <f t="shared" si="26"/>
        <v>June</v>
      </c>
      <c r="AO28" s="226" t="str">
        <f t="shared" si="26"/>
        <v>July</v>
      </c>
      <c r="AP28" s="226" t="str">
        <f t="shared" si="26"/>
        <v>August</v>
      </c>
      <c r="AQ28" s="226" t="str">
        <f t="shared" si="26"/>
        <v>September</v>
      </c>
      <c r="AR28" s="226" t="str">
        <f t="shared" si="26"/>
        <v>October</v>
      </c>
      <c r="AS28" s="226" t="str">
        <f t="shared" si="26"/>
        <v>November</v>
      </c>
      <c r="AT28" s="226" t="str">
        <f t="shared" si="26"/>
        <v>December</v>
      </c>
      <c r="AU28" s="226" t="str">
        <f t="shared" si="26"/>
        <v>January</v>
      </c>
      <c r="AV28" s="226" t="str">
        <f t="shared" si="26"/>
        <v>February</v>
      </c>
      <c r="AW28" s="226" t="str">
        <f t="shared" si="26"/>
        <v>March</v>
      </c>
      <c r="AX28" s="226" t="str">
        <f t="shared" si="26"/>
        <v>April</v>
      </c>
      <c r="AY28" s="226" t="str">
        <f t="shared" si="26"/>
        <v>May</v>
      </c>
      <c r="AZ28" s="226" t="str">
        <f t="shared" si="26"/>
        <v>June</v>
      </c>
      <c r="BA28" s="226" t="str">
        <f t="shared" si="26"/>
        <v>July</v>
      </c>
      <c r="BB28" s="226" t="str">
        <f t="shared" si="26"/>
        <v>August</v>
      </c>
      <c r="BC28" s="226" t="str">
        <f t="shared" si="26"/>
        <v>September</v>
      </c>
      <c r="BD28" s="226" t="str">
        <f t="shared" si="26"/>
        <v>October</v>
      </c>
      <c r="BE28" s="226" t="str">
        <f t="shared" si="26"/>
        <v>November</v>
      </c>
      <c r="BF28" s="226" t="str">
        <f t="shared" si="26"/>
        <v>December</v>
      </c>
      <c r="BG28" s="226" t="str">
        <f t="shared" si="26"/>
        <v>January</v>
      </c>
      <c r="BH28" s="226" t="str">
        <f t="shared" si="26"/>
        <v>February</v>
      </c>
      <c r="BI28" s="226" t="str">
        <f t="shared" si="26"/>
        <v>March</v>
      </c>
      <c r="BJ28" s="226" t="str">
        <f t="shared" si="26"/>
        <v>April</v>
      </c>
      <c r="BK28" s="226" t="str">
        <f t="shared" si="26"/>
        <v>May</v>
      </c>
      <c r="BL28" s="226" t="str">
        <f t="shared" ref="BL28:CQ28" si="27">INDEX(MonthListIn,MONTH(BL21))</f>
        <v>June</v>
      </c>
      <c r="BM28" s="226" t="str">
        <f t="shared" si="27"/>
        <v>July</v>
      </c>
      <c r="BN28" s="226" t="str">
        <f t="shared" si="27"/>
        <v>August</v>
      </c>
      <c r="BO28" s="226" t="str">
        <f t="shared" si="27"/>
        <v>September</v>
      </c>
      <c r="BP28" s="226" t="str">
        <f t="shared" si="27"/>
        <v>October</v>
      </c>
      <c r="BQ28" s="226" t="str">
        <f t="shared" si="27"/>
        <v>November</v>
      </c>
      <c r="BR28" s="226" t="str">
        <f t="shared" si="27"/>
        <v>December</v>
      </c>
      <c r="BS28" s="226" t="str">
        <f t="shared" si="27"/>
        <v>January</v>
      </c>
      <c r="BT28" s="226" t="str">
        <f t="shared" si="27"/>
        <v>February</v>
      </c>
      <c r="BU28" s="226" t="str">
        <f t="shared" si="27"/>
        <v>March</v>
      </c>
      <c r="BV28" s="226" t="str">
        <f t="shared" si="27"/>
        <v>April</v>
      </c>
      <c r="BW28" s="226" t="str">
        <f t="shared" si="27"/>
        <v>May</v>
      </c>
      <c r="BX28" s="226" t="str">
        <f t="shared" si="27"/>
        <v>June</v>
      </c>
      <c r="BY28" s="226" t="str">
        <f t="shared" si="27"/>
        <v>July</v>
      </c>
      <c r="BZ28" s="226" t="str">
        <f t="shared" si="27"/>
        <v>August</v>
      </c>
      <c r="CA28" s="226" t="str">
        <f t="shared" si="27"/>
        <v>September</v>
      </c>
      <c r="CB28" s="226" t="str">
        <f t="shared" si="27"/>
        <v>October</v>
      </c>
      <c r="CC28" s="226" t="str">
        <f t="shared" si="27"/>
        <v>November</v>
      </c>
      <c r="CD28" s="226" t="str">
        <f t="shared" si="27"/>
        <v>December</v>
      </c>
      <c r="CE28" s="226" t="str">
        <f t="shared" si="27"/>
        <v>January</v>
      </c>
      <c r="CF28" s="226" t="str">
        <f t="shared" si="27"/>
        <v>February</v>
      </c>
      <c r="CG28" s="226" t="str">
        <f t="shared" si="27"/>
        <v>March</v>
      </c>
      <c r="CH28" s="226" t="str">
        <f t="shared" si="27"/>
        <v>April</v>
      </c>
      <c r="CI28" s="226" t="str">
        <f t="shared" si="27"/>
        <v>May</v>
      </c>
      <c r="CJ28" s="226" t="str">
        <f t="shared" si="27"/>
        <v>June</v>
      </c>
      <c r="CK28" s="226" t="str">
        <f t="shared" si="27"/>
        <v>July</v>
      </c>
      <c r="CL28" s="226" t="str">
        <f t="shared" si="27"/>
        <v>August</v>
      </c>
      <c r="CM28" s="226" t="str">
        <f t="shared" si="27"/>
        <v>September</v>
      </c>
      <c r="CN28" s="226" t="str">
        <f t="shared" si="27"/>
        <v>October</v>
      </c>
      <c r="CO28" s="226" t="str">
        <f t="shared" si="27"/>
        <v>November</v>
      </c>
      <c r="CP28" s="226" t="str">
        <f t="shared" si="27"/>
        <v>December</v>
      </c>
      <c r="CQ28" s="226" t="str">
        <f t="shared" si="27"/>
        <v>January</v>
      </c>
      <c r="CR28" s="226" t="str">
        <f t="shared" ref="CR28:DW28" si="28">INDEX(MonthListIn,MONTH(CR21))</f>
        <v>February</v>
      </c>
      <c r="CS28" s="226" t="str">
        <f t="shared" si="28"/>
        <v>March</v>
      </c>
      <c r="CT28" s="226" t="str">
        <f t="shared" si="28"/>
        <v>April</v>
      </c>
      <c r="CU28" s="226" t="str">
        <f t="shared" si="28"/>
        <v>May</v>
      </c>
      <c r="CV28" s="226" t="str">
        <f t="shared" si="28"/>
        <v>June</v>
      </c>
      <c r="CW28" s="226" t="str">
        <f t="shared" si="28"/>
        <v>July</v>
      </c>
      <c r="CX28" s="226" t="str">
        <f t="shared" si="28"/>
        <v>August</v>
      </c>
      <c r="CY28" s="226" t="str">
        <f t="shared" si="28"/>
        <v>September</v>
      </c>
      <c r="CZ28" s="226" t="str">
        <f t="shared" si="28"/>
        <v>October</v>
      </c>
      <c r="DA28" s="226" t="str">
        <f t="shared" si="28"/>
        <v>November</v>
      </c>
      <c r="DB28" s="226" t="str">
        <f t="shared" si="28"/>
        <v>December</v>
      </c>
      <c r="DC28" s="226" t="str">
        <f t="shared" si="28"/>
        <v>January</v>
      </c>
      <c r="DD28" s="226" t="str">
        <f t="shared" si="28"/>
        <v>February</v>
      </c>
      <c r="DE28" s="226" t="str">
        <f t="shared" si="28"/>
        <v>March</v>
      </c>
      <c r="DF28" s="226" t="str">
        <f t="shared" si="28"/>
        <v>April</v>
      </c>
      <c r="DG28" s="226" t="str">
        <f t="shared" si="28"/>
        <v>May</v>
      </c>
      <c r="DH28" s="226" t="str">
        <f t="shared" si="28"/>
        <v>June</v>
      </c>
      <c r="DI28" s="226" t="str">
        <f t="shared" si="28"/>
        <v>July</v>
      </c>
      <c r="DJ28" s="226" t="str">
        <f t="shared" si="28"/>
        <v>August</v>
      </c>
      <c r="DK28" s="226" t="str">
        <f t="shared" si="28"/>
        <v>September</v>
      </c>
      <c r="DL28" s="226" t="str">
        <f t="shared" si="28"/>
        <v>October</v>
      </c>
      <c r="DM28" s="226" t="str">
        <f t="shared" si="28"/>
        <v>November</v>
      </c>
      <c r="DN28" s="226" t="str">
        <f t="shared" si="28"/>
        <v>December</v>
      </c>
      <c r="DO28" s="226" t="str">
        <f t="shared" si="28"/>
        <v>January</v>
      </c>
      <c r="DP28" s="226" t="str">
        <f t="shared" si="28"/>
        <v>February</v>
      </c>
      <c r="DQ28" s="226" t="str">
        <f t="shared" si="28"/>
        <v>March</v>
      </c>
      <c r="DR28" s="226" t="str">
        <f t="shared" si="28"/>
        <v>April</v>
      </c>
      <c r="DS28" s="226" t="str">
        <f t="shared" si="28"/>
        <v>May</v>
      </c>
      <c r="DT28" s="226" t="str">
        <f t="shared" si="28"/>
        <v>June</v>
      </c>
      <c r="DU28" s="226" t="str">
        <f t="shared" si="28"/>
        <v>July</v>
      </c>
      <c r="DV28" s="226" t="str">
        <f t="shared" si="28"/>
        <v>August</v>
      </c>
      <c r="DW28" s="226" t="str">
        <f t="shared" si="28"/>
        <v>September</v>
      </c>
      <c r="DX28" s="226" t="str">
        <f t="shared" ref="DX28:EX28" si="29">INDEX(MonthListIn,MONTH(DX21))</f>
        <v>October</v>
      </c>
      <c r="DY28" s="226" t="str">
        <f t="shared" si="29"/>
        <v>November</v>
      </c>
      <c r="DZ28" s="226" t="str">
        <f t="shared" si="29"/>
        <v>December</v>
      </c>
      <c r="EA28" s="226" t="str">
        <f t="shared" si="29"/>
        <v>January</v>
      </c>
      <c r="EB28" s="226" t="str">
        <f t="shared" si="29"/>
        <v>February</v>
      </c>
      <c r="EC28" s="226" t="str">
        <f t="shared" si="29"/>
        <v>March</v>
      </c>
      <c r="ED28" s="226" t="str">
        <f t="shared" si="29"/>
        <v>April</v>
      </c>
      <c r="EE28" s="226" t="str">
        <f t="shared" si="29"/>
        <v>May</v>
      </c>
      <c r="EF28" s="226" t="str">
        <f t="shared" si="29"/>
        <v>June</v>
      </c>
      <c r="EG28" s="226" t="str">
        <f t="shared" si="29"/>
        <v>July</v>
      </c>
      <c r="EH28" s="226" t="str">
        <f t="shared" si="29"/>
        <v>August</v>
      </c>
      <c r="EI28" s="226" t="str">
        <f t="shared" si="29"/>
        <v>September</v>
      </c>
      <c r="EJ28" s="226" t="str">
        <f t="shared" si="29"/>
        <v>October</v>
      </c>
      <c r="EK28" s="226" t="str">
        <f t="shared" si="29"/>
        <v>November</v>
      </c>
      <c r="EL28" s="226" t="str">
        <f t="shared" si="29"/>
        <v>December</v>
      </c>
      <c r="EM28" s="226" t="str">
        <f t="shared" si="29"/>
        <v>January</v>
      </c>
      <c r="EN28" s="226" t="str">
        <f t="shared" si="29"/>
        <v>February</v>
      </c>
      <c r="EO28" s="226" t="str">
        <f t="shared" si="29"/>
        <v>March</v>
      </c>
      <c r="EP28" s="226" t="str">
        <f t="shared" si="29"/>
        <v>April</v>
      </c>
      <c r="EQ28" s="226" t="str">
        <f t="shared" si="29"/>
        <v>May</v>
      </c>
      <c r="ER28" s="226" t="str">
        <f t="shared" si="29"/>
        <v>June</v>
      </c>
      <c r="ES28" s="226" t="str">
        <f t="shared" si="29"/>
        <v>July</v>
      </c>
      <c r="ET28" s="226" t="str">
        <f t="shared" si="29"/>
        <v>August</v>
      </c>
      <c r="EU28" s="226" t="str">
        <f t="shared" si="29"/>
        <v>September</v>
      </c>
      <c r="EV28" s="226" t="str">
        <f t="shared" si="29"/>
        <v>October</v>
      </c>
      <c r="EW28" s="226" t="str">
        <f t="shared" si="29"/>
        <v>November</v>
      </c>
      <c r="EX28" s="226" t="str">
        <f t="shared" si="29"/>
        <v>December</v>
      </c>
      <c r="EY28" s="261"/>
      <c r="EZ28" s="43" t="s">
        <v>21</v>
      </c>
      <c r="FB28" s="261"/>
    </row>
    <row r="29" spans="1:158" outlineLevel="1">
      <c r="A29" s="67" t="s">
        <v>2019</v>
      </c>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153" t="str">
        <f t="shared" ref="AF29:BK29" si="30">IF(AF25=0,"M"&amp;AF24,"Y"&amp;AF25&amp;"M"&amp;AF26)</f>
        <v>M-3</v>
      </c>
      <c r="AG29" s="120" t="str">
        <f t="shared" si="30"/>
        <v>M-2</v>
      </c>
      <c r="AH29" s="120" t="str">
        <f t="shared" si="30"/>
        <v>M-1</v>
      </c>
      <c r="AI29" s="120" t="str">
        <f t="shared" si="30"/>
        <v>Y1M1</v>
      </c>
      <c r="AJ29" s="120" t="str">
        <f t="shared" si="30"/>
        <v>Y1M2</v>
      </c>
      <c r="AK29" s="120" t="str">
        <f t="shared" si="30"/>
        <v>Y1M3</v>
      </c>
      <c r="AL29" s="120" t="str">
        <f t="shared" si="30"/>
        <v>Y1M4</v>
      </c>
      <c r="AM29" s="120" t="str">
        <f t="shared" si="30"/>
        <v>Y1M5</v>
      </c>
      <c r="AN29" s="120" t="str">
        <f t="shared" si="30"/>
        <v>Y1M6</v>
      </c>
      <c r="AO29" s="120" t="str">
        <f t="shared" si="30"/>
        <v>Y1M7</v>
      </c>
      <c r="AP29" s="120" t="str">
        <f t="shared" si="30"/>
        <v>Y1M8</v>
      </c>
      <c r="AQ29" s="120" t="str">
        <f t="shared" si="30"/>
        <v>Y1M9</v>
      </c>
      <c r="AR29" s="120" t="str">
        <f t="shared" si="30"/>
        <v>Y1M10</v>
      </c>
      <c r="AS29" s="120" t="str">
        <f t="shared" si="30"/>
        <v>Y1M11</v>
      </c>
      <c r="AT29" s="120" t="str">
        <f t="shared" si="30"/>
        <v>Y1M12</v>
      </c>
      <c r="AU29" s="120" t="str">
        <f t="shared" si="30"/>
        <v>Y2M1</v>
      </c>
      <c r="AV29" s="120" t="str">
        <f t="shared" si="30"/>
        <v>Y2M2</v>
      </c>
      <c r="AW29" s="120" t="str">
        <f t="shared" si="30"/>
        <v>Y2M3</v>
      </c>
      <c r="AX29" s="120" t="str">
        <f t="shared" si="30"/>
        <v>Y2M4</v>
      </c>
      <c r="AY29" s="120" t="str">
        <f t="shared" si="30"/>
        <v>Y2M5</v>
      </c>
      <c r="AZ29" s="120" t="str">
        <f t="shared" si="30"/>
        <v>Y2M6</v>
      </c>
      <c r="BA29" s="120" t="str">
        <f t="shared" si="30"/>
        <v>Y2M7</v>
      </c>
      <c r="BB29" s="120" t="str">
        <f t="shared" si="30"/>
        <v>Y2M8</v>
      </c>
      <c r="BC29" s="120" t="str">
        <f t="shared" si="30"/>
        <v>Y2M9</v>
      </c>
      <c r="BD29" s="120" t="str">
        <f t="shared" si="30"/>
        <v>Y2M10</v>
      </c>
      <c r="BE29" s="120" t="str">
        <f t="shared" si="30"/>
        <v>Y2M11</v>
      </c>
      <c r="BF29" s="120" t="str">
        <f t="shared" si="30"/>
        <v>Y2M12</v>
      </c>
      <c r="BG29" s="120" t="str">
        <f t="shared" si="30"/>
        <v>Y3M1</v>
      </c>
      <c r="BH29" s="120" t="str">
        <f t="shared" si="30"/>
        <v>Y3M2</v>
      </c>
      <c r="BI29" s="120" t="str">
        <f t="shared" si="30"/>
        <v>Y3M3</v>
      </c>
      <c r="BJ29" s="120" t="str">
        <f t="shared" si="30"/>
        <v>Y3M4</v>
      </c>
      <c r="BK29" s="120" t="str">
        <f t="shared" si="30"/>
        <v>Y3M5</v>
      </c>
      <c r="BL29" s="120" t="str">
        <f t="shared" ref="BL29:CQ29" si="31">IF(BL25=0,"M"&amp;BL24,"Y"&amp;BL25&amp;"M"&amp;BL26)</f>
        <v>Y3M6</v>
      </c>
      <c r="BM29" s="120" t="str">
        <f t="shared" si="31"/>
        <v>Y3M7</v>
      </c>
      <c r="BN29" s="120" t="str">
        <f t="shared" si="31"/>
        <v>Y3M8</v>
      </c>
      <c r="BO29" s="120" t="str">
        <f t="shared" si="31"/>
        <v>Y3M9</v>
      </c>
      <c r="BP29" s="120" t="str">
        <f t="shared" si="31"/>
        <v>Y3M10</v>
      </c>
      <c r="BQ29" s="120" t="str">
        <f t="shared" si="31"/>
        <v>Y3M11</v>
      </c>
      <c r="BR29" s="120" t="str">
        <f t="shared" si="31"/>
        <v>Y3M12</v>
      </c>
      <c r="BS29" s="120" t="str">
        <f t="shared" si="31"/>
        <v>Y4M1</v>
      </c>
      <c r="BT29" s="120" t="str">
        <f t="shared" si="31"/>
        <v>Y4M2</v>
      </c>
      <c r="BU29" s="120" t="str">
        <f t="shared" si="31"/>
        <v>Y4M3</v>
      </c>
      <c r="BV29" s="120" t="str">
        <f t="shared" si="31"/>
        <v>Y4M4</v>
      </c>
      <c r="BW29" s="120" t="str">
        <f t="shared" si="31"/>
        <v>Y4M5</v>
      </c>
      <c r="BX29" s="120" t="str">
        <f t="shared" si="31"/>
        <v>Y4M6</v>
      </c>
      <c r="BY29" s="120" t="str">
        <f t="shared" si="31"/>
        <v>Y4M7</v>
      </c>
      <c r="BZ29" s="120" t="str">
        <f t="shared" si="31"/>
        <v>Y4M8</v>
      </c>
      <c r="CA29" s="120" t="str">
        <f t="shared" si="31"/>
        <v>Y4M9</v>
      </c>
      <c r="CB29" s="120" t="str">
        <f t="shared" si="31"/>
        <v>Y4M10</v>
      </c>
      <c r="CC29" s="120" t="str">
        <f t="shared" si="31"/>
        <v>Y4M11</v>
      </c>
      <c r="CD29" s="120" t="str">
        <f t="shared" si="31"/>
        <v>Y4M12</v>
      </c>
      <c r="CE29" s="120" t="str">
        <f t="shared" si="31"/>
        <v>Y5M1</v>
      </c>
      <c r="CF29" s="120" t="str">
        <f t="shared" si="31"/>
        <v>Y5M2</v>
      </c>
      <c r="CG29" s="120" t="str">
        <f t="shared" si="31"/>
        <v>Y5M3</v>
      </c>
      <c r="CH29" s="120" t="str">
        <f t="shared" si="31"/>
        <v>Y5M4</v>
      </c>
      <c r="CI29" s="120" t="str">
        <f t="shared" si="31"/>
        <v>Y5M5</v>
      </c>
      <c r="CJ29" s="120" t="str">
        <f t="shared" si="31"/>
        <v>Y5M6</v>
      </c>
      <c r="CK29" s="120" t="str">
        <f t="shared" si="31"/>
        <v>Y5M7</v>
      </c>
      <c r="CL29" s="120" t="str">
        <f t="shared" si="31"/>
        <v>Y5M8</v>
      </c>
      <c r="CM29" s="120" t="str">
        <f t="shared" si="31"/>
        <v>Y5M9</v>
      </c>
      <c r="CN29" s="120" t="str">
        <f t="shared" si="31"/>
        <v>Y5M10</v>
      </c>
      <c r="CO29" s="120" t="str">
        <f t="shared" si="31"/>
        <v>Y5M11</v>
      </c>
      <c r="CP29" s="120" t="str">
        <f t="shared" si="31"/>
        <v>Y5M12</v>
      </c>
      <c r="CQ29" s="120" t="str">
        <f t="shared" si="31"/>
        <v>Y6M1</v>
      </c>
      <c r="CR29" s="120" t="str">
        <f t="shared" ref="CR29:DW29" si="32">IF(CR25=0,"M"&amp;CR24,"Y"&amp;CR25&amp;"M"&amp;CR26)</f>
        <v>Y6M2</v>
      </c>
      <c r="CS29" s="120" t="str">
        <f t="shared" si="32"/>
        <v>Y6M3</v>
      </c>
      <c r="CT29" s="120" t="str">
        <f t="shared" si="32"/>
        <v>Y6M4</v>
      </c>
      <c r="CU29" s="120" t="str">
        <f t="shared" si="32"/>
        <v>Y6M5</v>
      </c>
      <c r="CV29" s="120" t="str">
        <f t="shared" si="32"/>
        <v>Y6M6</v>
      </c>
      <c r="CW29" s="120" t="str">
        <f t="shared" si="32"/>
        <v>Y6M7</v>
      </c>
      <c r="CX29" s="120" t="str">
        <f t="shared" si="32"/>
        <v>Y6M8</v>
      </c>
      <c r="CY29" s="120" t="str">
        <f t="shared" si="32"/>
        <v>Y6M9</v>
      </c>
      <c r="CZ29" s="120" t="str">
        <f t="shared" si="32"/>
        <v>Y6M10</v>
      </c>
      <c r="DA29" s="120" t="str">
        <f t="shared" si="32"/>
        <v>Y6M11</v>
      </c>
      <c r="DB29" s="120" t="str">
        <f t="shared" si="32"/>
        <v>Y6M12</v>
      </c>
      <c r="DC29" s="120" t="str">
        <f t="shared" si="32"/>
        <v>Y7M1</v>
      </c>
      <c r="DD29" s="120" t="str">
        <f t="shared" si="32"/>
        <v>Y7M2</v>
      </c>
      <c r="DE29" s="120" t="str">
        <f t="shared" si="32"/>
        <v>Y7M3</v>
      </c>
      <c r="DF29" s="120" t="str">
        <f t="shared" si="32"/>
        <v>Y7M4</v>
      </c>
      <c r="DG29" s="120" t="str">
        <f t="shared" si="32"/>
        <v>Y7M5</v>
      </c>
      <c r="DH29" s="120" t="str">
        <f t="shared" si="32"/>
        <v>Y7M6</v>
      </c>
      <c r="DI29" s="120" t="str">
        <f t="shared" si="32"/>
        <v>Y7M7</v>
      </c>
      <c r="DJ29" s="120" t="str">
        <f t="shared" si="32"/>
        <v>Y7M8</v>
      </c>
      <c r="DK29" s="120" t="str">
        <f t="shared" si="32"/>
        <v>Y7M9</v>
      </c>
      <c r="DL29" s="120" t="str">
        <f t="shared" si="32"/>
        <v>Y7M10</v>
      </c>
      <c r="DM29" s="120" t="str">
        <f t="shared" si="32"/>
        <v>Y7M11</v>
      </c>
      <c r="DN29" s="120" t="str">
        <f t="shared" si="32"/>
        <v>Y7M12</v>
      </c>
      <c r="DO29" s="120" t="str">
        <f t="shared" si="32"/>
        <v>Y8M1</v>
      </c>
      <c r="DP29" s="120" t="str">
        <f t="shared" si="32"/>
        <v>Y8M2</v>
      </c>
      <c r="DQ29" s="120" t="str">
        <f t="shared" si="32"/>
        <v>Y8M3</v>
      </c>
      <c r="DR29" s="120" t="str">
        <f t="shared" si="32"/>
        <v>Y8M4</v>
      </c>
      <c r="DS29" s="120" t="str">
        <f t="shared" si="32"/>
        <v>Y8M5</v>
      </c>
      <c r="DT29" s="120" t="str">
        <f t="shared" si="32"/>
        <v>Y8M6</v>
      </c>
      <c r="DU29" s="120" t="str">
        <f t="shared" si="32"/>
        <v>Y8M7</v>
      </c>
      <c r="DV29" s="120" t="str">
        <f t="shared" si="32"/>
        <v>Y8M8</v>
      </c>
      <c r="DW29" s="120" t="str">
        <f t="shared" si="32"/>
        <v>Y8M9</v>
      </c>
      <c r="DX29" s="120" t="str">
        <f t="shared" ref="DX29:EX29" si="33">IF(DX25=0,"M"&amp;DX24,"Y"&amp;DX25&amp;"M"&amp;DX26)</f>
        <v>Y8M10</v>
      </c>
      <c r="DY29" s="120" t="str">
        <f t="shared" si="33"/>
        <v>Y8M11</v>
      </c>
      <c r="DZ29" s="120" t="str">
        <f t="shared" si="33"/>
        <v>Y8M12</v>
      </c>
      <c r="EA29" s="120" t="str">
        <f t="shared" si="33"/>
        <v>Y9M1</v>
      </c>
      <c r="EB29" s="120" t="str">
        <f t="shared" si="33"/>
        <v>Y9M2</v>
      </c>
      <c r="EC29" s="120" t="str">
        <f t="shared" si="33"/>
        <v>Y9M3</v>
      </c>
      <c r="ED29" s="120" t="str">
        <f t="shared" si="33"/>
        <v>Y9M4</v>
      </c>
      <c r="EE29" s="120" t="str">
        <f t="shared" si="33"/>
        <v>Y9M5</v>
      </c>
      <c r="EF29" s="120" t="str">
        <f t="shared" si="33"/>
        <v>Y9M6</v>
      </c>
      <c r="EG29" s="120" t="str">
        <f t="shared" si="33"/>
        <v>Y9M7</v>
      </c>
      <c r="EH29" s="120" t="str">
        <f t="shared" si="33"/>
        <v>Y9M8</v>
      </c>
      <c r="EI29" s="120" t="str">
        <f t="shared" si="33"/>
        <v>Y9M9</v>
      </c>
      <c r="EJ29" s="120" t="str">
        <f t="shared" si="33"/>
        <v>Y9M10</v>
      </c>
      <c r="EK29" s="120" t="str">
        <f t="shared" si="33"/>
        <v>Y9M11</v>
      </c>
      <c r="EL29" s="120" t="str">
        <f t="shared" si="33"/>
        <v>Y9M12</v>
      </c>
      <c r="EM29" s="120" t="str">
        <f t="shared" si="33"/>
        <v>Y10M1</v>
      </c>
      <c r="EN29" s="120" t="str">
        <f t="shared" si="33"/>
        <v>Y10M2</v>
      </c>
      <c r="EO29" s="120" t="str">
        <f t="shared" si="33"/>
        <v>Y10M3</v>
      </c>
      <c r="EP29" s="120" t="str">
        <f t="shared" si="33"/>
        <v>Y10M4</v>
      </c>
      <c r="EQ29" s="120" t="str">
        <f t="shared" si="33"/>
        <v>Y10M5</v>
      </c>
      <c r="ER29" s="120" t="str">
        <f t="shared" si="33"/>
        <v>Y10M6</v>
      </c>
      <c r="ES29" s="120" t="str">
        <f t="shared" si="33"/>
        <v>Y10M7</v>
      </c>
      <c r="ET29" s="120" t="str">
        <f t="shared" si="33"/>
        <v>Y10M8</v>
      </c>
      <c r="EU29" s="120" t="str">
        <f t="shared" si="33"/>
        <v>Y10M9</v>
      </c>
      <c r="EV29" s="120" t="str">
        <f t="shared" si="33"/>
        <v>Y10M10</v>
      </c>
      <c r="EW29" s="120" t="str">
        <f t="shared" si="33"/>
        <v>Y10M11</v>
      </c>
      <c r="EX29" s="120" t="str">
        <f t="shared" si="33"/>
        <v>Y10M12</v>
      </c>
      <c r="EY29" s="261"/>
      <c r="EZ29" s="43" t="s">
        <v>2141</v>
      </c>
      <c r="FB29" s="261"/>
    </row>
    <row r="30" spans="1:158" outlineLevel="1">
      <c r="A30" s="67" t="s">
        <v>2142</v>
      </c>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153" t="str">
        <f t="shared" ref="AF30:BK30" si="34">IF(AF24&lt;0,"Pre","Q"&amp;INT((AF24-1)/3)+1)</f>
        <v>Pre</v>
      </c>
      <c r="AG30" s="120" t="str">
        <f t="shared" si="34"/>
        <v>Pre</v>
      </c>
      <c r="AH30" s="120" t="str">
        <f t="shared" si="34"/>
        <v>Pre</v>
      </c>
      <c r="AI30" s="120" t="str">
        <f t="shared" si="34"/>
        <v>Q1</v>
      </c>
      <c r="AJ30" s="120" t="str">
        <f t="shared" si="34"/>
        <v>Q1</v>
      </c>
      <c r="AK30" s="120" t="str">
        <f t="shared" si="34"/>
        <v>Q1</v>
      </c>
      <c r="AL30" s="120" t="str">
        <f t="shared" si="34"/>
        <v>Q2</v>
      </c>
      <c r="AM30" s="120" t="str">
        <f t="shared" si="34"/>
        <v>Q2</v>
      </c>
      <c r="AN30" s="120" t="str">
        <f t="shared" si="34"/>
        <v>Q2</v>
      </c>
      <c r="AO30" s="120" t="str">
        <f t="shared" si="34"/>
        <v>Q3</v>
      </c>
      <c r="AP30" s="120" t="str">
        <f t="shared" si="34"/>
        <v>Q3</v>
      </c>
      <c r="AQ30" s="120" t="str">
        <f t="shared" si="34"/>
        <v>Q3</v>
      </c>
      <c r="AR30" s="120" t="str">
        <f t="shared" si="34"/>
        <v>Q4</v>
      </c>
      <c r="AS30" s="120" t="str">
        <f t="shared" si="34"/>
        <v>Q4</v>
      </c>
      <c r="AT30" s="120" t="str">
        <f t="shared" si="34"/>
        <v>Q4</v>
      </c>
      <c r="AU30" s="120" t="str">
        <f t="shared" si="34"/>
        <v>Q5</v>
      </c>
      <c r="AV30" s="120" t="str">
        <f t="shared" si="34"/>
        <v>Q5</v>
      </c>
      <c r="AW30" s="120" t="str">
        <f t="shared" si="34"/>
        <v>Q5</v>
      </c>
      <c r="AX30" s="120" t="str">
        <f t="shared" si="34"/>
        <v>Q6</v>
      </c>
      <c r="AY30" s="120" t="str">
        <f t="shared" si="34"/>
        <v>Q6</v>
      </c>
      <c r="AZ30" s="120" t="str">
        <f t="shared" si="34"/>
        <v>Q6</v>
      </c>
      <c r="BA30" s="120" t="str">
        <f t="shared" si="34"/>
        <v>Q7</v>
      </c>
      <c r="BB30" s="120" t="str">
        <f t="shared" si="34"/>
        <v>Q7</v>
      </c>
      <c r="BC30" s="120" t="str">
        <f t="shared" si="34"/>
        <v>Q7</v>
      </c>
      <c r="BD30" s="120" t="str">
        <f t="shared" si="34"/>
        <v>Q8</v>
      </c>
      <c r="BE30" s="120" t="str">
        <f t="shared" si="34"/>
        <v>Q8</v>
      </c>
      <c r="BF30" s="120" t="str">
        <f t="shared" si="34"/>
        <v>Q8</v>
      </c>
      <c r="BG30" s="120" t="str">
        <f t="shared" si="34"/>
        <v>Q9</v>
      </c>
      <c r="BH30" s="120" t="str">
        <f t="shared" si="34"/>
        <v>Q9</v>
      </c>
      <c r="BI30" s="120" t="str">
        <f t="shared" si="34"/>
        <v>Q9</v>
      </c>
      <c r="BJ30" s="120" t="str">
        <f t="shared" si="34"/>
        <v>Q10</v>
      </c>
      <c r="BK30" s="120" t="str">
        <f t="shared" si="34"/>
        <v>Q10</v>
      </c>
      <c r="BL30" s="120" t="str">
        <f t="shared" ref="BL30:CQ30" si="35">IF(BL24&lt;0,"Pre","Q"&amp;INT((BL24-1)/3)+1)</f>
        <v>Q10</v>
      </c>
      <c r="BM30" s="120" t="str">
        <f t="shared" si="35"/>
        <v>Q11</v>
      </c>
      <c r="BN30" s="120" t="str">
        <f t="shared" si="35"/>
        <v>Q11</v>
      </c>
      <c r="BO30" s="120" t="str">
        <f t="shared" si="35"/>
        <v>Q11</v>
      </c>
      <c r="BP30" s="120" t="str">
        <f t="shared" si="35"/>
        <v>Q12</v>
      </c>
      <c r="BQ30" s="120" t="str">
        <f t="shared" si="35"/>
        <v>Q12</v>
      </c>
      <c r="BR30" s="120" t="str">
        <f t="shared" si="35"/>
        <v>Q12</v>
      </c>
      <c r="BS30" s="120" t="str">
        <f t="shared" si="35"/>
        <v>Q13</v>
      </c>
      <c r="BT30" s="120" t="str">
        <f t="shared" si="35"/>
        <v>Q13</v>
      </c>
      <c r="BU30" s="120" t="str">
        <f t="shared" si="35"/>
        <v>Q13</v>
      </c>
      <c r="BV30" s="120" t="str">
        <f t="shared" si="35"/>
        <v>Q14</v>
      </c>
      <c r="BW30" s="120" t="str">
        <f t="shared" si="35"/>
        <v>Q14</v>
      </c>
      <c r="BX30" s="120" t="str">
        <f t="shared" si="35"/>
        <v>Q14</v>
      </c>
      <c r="BY30" s="120" t="str">
        <f t="shared" si="35"/>
        <v>Q15</v>
      </c>
      <c r="BZ30" s="120" t="str">
        <f t="shared" si="35"/>
        <v>Q15</v>
      </c>
      <c r="CA30" s="120" t="str">
        <f t="shared" si="35"/>
        <v>Q15</v>
      </c>
      <c r="CB30" s="120" t="str">
        <f t="shared" si="35"/>
        <v>Q16</v>
      </c>
      <c r="CC30" s="120" t="str">
        <f t="shared" si="35"/>
        <v>Q16</v>
      </c>
      <c r="CD30" s="120" t="str">
        <f t="shared" si="35"/>
        <v>Q16</v>
      </c>
      <c r="CE30" s="120" t="str">
        <f t="shared" si="35"/>
        <v>Q17</v>
      </c>
      <c r="CF30" s="120" t="str">
        <f t="shared" si="35"/>
        <v>Q17</v>
      </c>
      <c r="CG30" s="120" t="str">
        <f t="shared" si="35"/>
        <v>Q17</v>
      </c>
      <c r="CH30" s="120" t="str">
        <f t="shared" si="35"/>
        <v>Q18</v>
      </c>
      <c r="CI30" s="120" t="str">
        <f t="shared" si="35"/>
        <v>Q18</v>
      </c>
      <c r="CJ30" s="120" t="str">
        <f t="shared" si="35"/>
        <v>Q18</v>
      </c>
      <c r="CK30" s="120" t="str">
        <f t="shared" si="35"/>
        <v>Q19</v>
      </c>
      <c r="CL30" s="120" t="str">
        <f t="shared" si="35"/>
        <v>Q19</v>
      </c>
      <c r="CM30" s="120" t="str">
        <f t="shared" si="35"/>
        <v>Q19</v>
      </c>
      <c r="CN30" s="120" t="str">
        <f t="shared" si="35"/>
        <v>Q20</v>
      </c>
      <c r="CO30" s="120" t="str">
        <f t="shared" si="35"/>
        <v>Q20</v>
      </c>
      <c r="CP30" s="120" t="str">
        <f t="shared" si="35"/>
        <v>Q20</v>
      </c>
      <c r="CQ30" s="120" t="str">
        <f t="shared" si="35"/>
        <v>Q21</v>
      </c>
      <c r="CR30" s="120" t="str">
        <f t="shared" ref="CR30:DW30" si="36">IF(CR24&lt;0,"Pre","Q"&amp;INT((CR24-1)/3)+1)</f>
        <v>Q21</v>
      </c>
      <c r="CS30" s="120" t="str">
        <f t="shared" si="36"/>
        <v>Q21</v>
      </c>
      <c r="CT30" s="120" t="str">
        <f t="shared" si="36"/>
        <v>Q22</v>
      </c>
      <c r="CU30" s="120" t="str">
        <f t="shared" si="36"/>
        <v>Q22</v>
      </c>
      <c r="CV30" s="120" t="str">
        <f t="shared" si="36"/>
        <v>Q22</v>
      </c>
      <c r="CW30" s="120" t="str">
        <f t="shared" si="36"/>
        <v>Q23</v>
      </c>
      <c r="CX30" s="120" t="str">
        <f t="shared" si="36"/>
        <v>Q23</v>
      </c>
      <c r="CY30" s="120" t="str">
        <f t="shared" si="36"/>
        <v>Q23</v>
      </c>
      <c r="CZ30" s="120" t="str">
        <f t="shared" si="36"/>
        <v>Q24</v>
      </c>
      <c r="DA30" s="120" t="str">
        <f t="shared" si="36"/>
        <v>Q24</v>
      </c>
      <c r="DB30" s="120" t="str">
        <f t="shared" si="36"/>
        <v>Q24</v>
      </c>
      <c r="DC30" s="120" t="str">
        <f t="shared" si="36"/>
        <v>Q25</v>
      </c>
      <c r="DD30" s="120" t="str">
        <f t="shared" si="36"/>
        <v>Q25</v>
      </c>
      <c r="DE30" s="120" t="str">
        <f t="shared" si="36"/>
        <v>Q25</v>
      </c>
      <c r="DF30" s="120" t="str">
        <f t="shared" si="36"/>
        <v>Q26</v>
      </c>
      <c r="DG30" s="120" t="str">
        <f t="shared" si="36"/>
        <v>Q26</v>
      </c>
      <c r="DH30" s="120" t="str">
        <f t="shared" si="36"/>
        <v>Q26</v>
      </c>
      <c r="DI30" s="120" t="str">
        <f t="shared" si="36"/>
        <v>Q27</v>
      </c>
      <c r="DJ30" s="120" t="str">
        <f t="shared" si="36"/>
        <v>Q27</v>
      </c>
      <c r="DK30" s="120" t="str">
        <f t="shared" si="36"/>
        <v>Q27</v>
      </c>
      <c r="DL30" s="120" t="str">
        <f t="shared" si="36"/>
        <v>Q28</v>
      </c>
      <c r="DM30" s="120" t="str">
        <f t="shared" si="36"/>
        <v>Q28</v>
      </c>
      <c r="DN30" s="120" t="str">
        <f t="shared" si="36"/>
        <v>Q28</v>
      </c>
      <c r="DO30" s="120" t="str">
        <f t="shared" si="36"/>
        <v>Q29</v>
      </c>
      <c r="DP30" s="120" t="str">
        <f t="shared" si="36"/>
        <v>Q29</v>
      </c>
      <c r="DQ30" s="120" t="str">
        <f t="shared" si="36"/>
        <v>Q29</v>
      </c>
      <c r="DR30" s="120" t="str">
        <f t="shared" si="36"/>
        <v>Q30</v>
      </c>
      <c r="DS30" s="120" t="str">
        <f t="shared" si="36"/>
        <v>Q30</v>
      </c>
      <c r="DT30" s="120" t="str">
        <f t="shared" si="36"/>
        <v>Q30</v>
      </c>
      <c r="DU30" s="120" t="str">
        <f t="shared" si="36"/>
        <v>Q31</v>
      </c>
      <c r="DV30" s="120" t="str">
        <f t="shared" si="36"/>
        <v>Q31</v>
      </c>
      <c r="DW30" s="120" t="str">
        <f t="shared" si="36"/>
        <v>Q31</v>
      </c>
      <c r="DX30" s="120" t="str">
        <f t="shared" ref="DX30:EX30" si="37">IF(DX24&lt;0,"Pre","Q"&amp;INT((DX24-1)/3)+1)</f>
        <v>Q32</v>
      </c>
      <c r="DY30" s="120" t="str">
        <f t="shared" si="37"/>
        <v>Q32</v>
      </c>
      <c r="DZ30" s="120" t="str">
        <f t="shared" si="37"/>
        <v>Q32</v>
      </c>
      <c r="EA30" s="120" t="str">
        <f t="shared" si="37"/>
        <v>Q33</v>
      </c>
      <c r="EB30" s="120" t="str">
        <f t="shared" si="37"/>
        <v>Q33</v>
      </c>
      <c r="EC30" s="120" t="str">
        <f t="shared" si="37"/>
        <v>Q33</v>
      </c>
      <c r="ED30" s="120" t="str">
        <f t="shared" si="37"/>
        <v>Q34</v>
      </c>
      <c r="EE30" s="120" t="str">
        <f t="shared" si="37"/>
        <v>Q34</v>
      </c>
      <c r="EF30" s="120" t="str">
        <f t="shared" si="37"/>
        <v>Q34</v>
      </c>
      <c r="EG30" s="120" t="str">
        <f t="shared" si="37"/>
        <v>Q35</v>
      </c>
      <c r="EH30" s="120" t="str">
        <f t="shared" si="37"/>
        <v>Q35</v>
      </c>
      <c r="EI30" s="120" t="str">
        <f t="shared" si="37"/>
        <v>Q35</v>
      </c>
      <c r="EJ30" s="120" t="str">
        <f t="shared" si="37"/>
        <v>Q36</v>
      </c>
      <c r="EK30" s="120" t="str">
        <f t="shared" si="37"/>
        <v>Q36</v>
      </c>
      <c r="EL30" s="120" t="str">
        <f t="shared" si="37"/>
        <v>Q36</v>
      </c>
      <c r="EM30" s="120" t="str">
        <f t="shared" si="37"/>
        <v>Q37</v>
      </c>
      <c r="EN30" s="120" t="str">
        <f t="shared" si="37"/>
        <v>Q37</v>
      </c>
      <c r="EO30" s="120" t="str">
        <f t="shared" si="37"/>
        <v>Q37</v>
      </c>
      <c r="EP30" s="120" t="str">
        <f t="shared" si="37"/>
        <v>Q38</v>
      </c>
      <c r="EQ30" s="120" t="str">
        <f t="shared" si="37"/>
        <v>Q38</v>
      </c>
      <c r="ER30" s="120" t="str">
        <f t="shared" si="37"/>
        <v>Q38</v>
      </c>
      <c r="ES30" s="120" t="str">
        <f t="shared" si="37"/>
        <v>Q39</v>
      </c>
      <c r="ET30" s="120" t="str">
        <f t="shared" si="37"/>
        <v>Q39</v>
      </c>
      <c r="EU30" s="120" t="str">
        <f t="shared" si="37"/>
        <v>Q39</v>
      </c>
      <c r="EV30" s="120" t="str">
        <f t="shared" si="37"/>
        <v>Q40</v>
      </c>
      <c r="EW30" s="120" t="str">
        <f t="shared" si="37"/>
        <v>Q40</v>
      </c>
      <c r="EX30" s="120" t="str">
        <f t="shared" si="37"/>
        <v>Q40</v>
      </c>
      <c r="EY30" s="261"/>
      <c r="EZ30" s="43" t="s">
        <v>2143</v>
      </c>
      <c r="FB30" s="261"/>
    </row>
    <row r="31" spans="1:158" outlineLevel="1">
      <c r="A31" s="67" t="s">
        <v>2144</v>
      </c>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155">
        <f t="shared" ref="AF31:BK31" si="38">IF(AND(PreContractStartDateIn&lt;=DateToMth,DateToMth&lt;=ContractEndDateIn),1,0)</f>
        <v>1</v>
      </c>
      <c r="AG31" s="156">
        <f t="shared" si="38"/>
        <v>1</v>
      </c>
      <c r="AH31" s="156">
        <f t="shared" si="38"/>
        <v>1</v>
      </c>
      <c r="AI31" s="156">
        <f t="shared" si="38"/>
        <v>1</v>
      </c>
      <c r="AJ31" s="156">
        <f t="shared" si="38"/>
        <v>1</v>
      </c>
      <c r="AK31" s="156">
        <f t="shared" si="38"/>
        <v>1</v>
      </c>
      <c r="AL31" s="156">
        <f t="shared" si="38"/>
        <v>1</v>
      </c>
      <c r="AM31" s="156">
        <f t="shared" si="38"/>
        <v>1</v>
      </c>
      <c r="AN31" s="156">
        <f t="shared" si="38"/>
        <v>1</v>
      </c>
      <c r="AO31" s="156">
        <f t="shared" si="38"/>
        <v>1</v>
      </c>
      <c r="AP31" s="156">
        <f t="shared" si="38"/>
        <v>1</v>
      </c>
      <c r="AQ31" s="156">
        <f t="shared" si="38"/>
        <v>1</v>
      </c>
      <c r="AR31" s="156">
        <f t="shared" si="38"/>
        <v>1</v>
      </c>
      <c r="AS31" s="156">
        <f t="shared" si="38"/>
        <v>1</v>
      </c>
      <c r="AT31" s="156">
        <f t="shared" si="38"/>
        <v>1</v>
      </c>
      <c r="AU31" s="156">
        <f t="shared" si="38"/>
        <v>1</v>
      </c>
      <c r="AV31" s="156">
        <f t="shared" si="38"/>
        <v>1</v>
      </c>
      <c r="AW31" s="156">
        <f t="shared" si="38"/>
        <v>1</v>
      </c>
      <c r="AX31" s="156">
        <f t="shared" si="38"/>
        <v>1</v>
      </c>
      <c r="AY31" s="156">
        <f t="shared" si="38"/>
        <v>1</v>
      </c>
      <c r="AZ31" s="156">
        <f t="shared" si="38"/>
        <v>1</v>
      </c>
      <c r="BA31" s="156">
        <f t="shared" si="38"/>
        <v>1</v>
      </c>
      <c r="BB31" s="156">
        <f t="shared" si="38"/>
        <v>1</v>
      </c>
      <c r="BC31" s="156">
        <f t="shared" si="38"/>
        <v>1</v>
      </c>
      <c r="BD31" s="156">
        <f t="shared" si="38"/>
        <v>1</v>
      </c>
      <c r="BE31" s="156">
        <f t="shared" si="38"/>
        <v>1</v>
      </c>
      <c r="BF31" s="156">
        <f t="shared" si="38"/>
        <v>1</v>
      </c>
      <c r="BG31" s="156">
        <f t="shared" si="38"/>
        <v>1</v>
      </c>
      <c r="BH31" s="156">
        <f t="shared" si="38"/>
        <v>1</v>
      </c>
      <c r="BI31" s="156">
        <f t="shared" si="38"/>
        <v>1</v>
      </c>
      <c r="BJ31" s="156">
        <f t="shared" si="38"/>
        <v>1</v>
      </c>
      <c r="BK31" s="156">
        <f t="shared" si="38"/>
        <v>1</v>
      </c>
      <c r="BL31" s="156">
        <f t="shared" ref="BL31:CQ31" si="39">IF(AND(PreContractStartDateIn&lt;=DateToMth,DateToMth&lt;=ContractEndDateIn),1,0)</f>
        <v>1</v>
      </c>
      <c r="BM31" s="156">
        <f t="shared" si="39"/>
        <v>1</v>
      </c>
      <c r="BN31" s="156">
        <f t="shared" si="39"/>
        <v>1</v>
      </c>
      <c r="BO31" s="156">
        <f t="shared" si="39"/>
        <v>1</v>
      </c>
      <c r="BP31" s="156">
        <f t="shared" si="39"/>
        <v>1</v>
      </c>
      <c r="BQ31" s="156">
        <f t="shared" si="39"/>
        <v>1</v>
      </c>
      <c r="BR31" s="156">
        <f t="shared" si="39"/>
        <v>1</v>
      </c>
      <c r="BS31" s="156">
        <f t="shared" si="39"/>
        <v>1</v>
      </c>
      <c r="BT31" s="156">
        <f t="shared" si="39"/>
        <v>1</v>
      </c>
      <c r="BU31" s="156">
        <f t="shared" si="39"/>
        <v>1</v>
      </c>
      <c r="BV31" s="156">
        <f t="shared" si="39"/>
        <v>1</v>
      </c>
      <c r="BW31" s="156">
        <f t="shared" si="39"/>
        <v>1</v>
      </c>
      <c r="BX31" s="156">
        <f t="shared" si="39"/>
        <v>1</v>
      </c>
      <c r="BY31" s="156">
        <f t="shared" si="39"/>
        <v>1</v>
      </c>
      <c r="BZ31" s="156">
        <f t="shared" si="39"/>
        <v>1</v>
      </c>
      <c r="CA31" s="156">
        <f t="shared" si="39"/>
        <v>1</v>
      </c>
      <c r="CB31" s="156">
        <f t="shared" si="39"/>
        <v>1</v>
      </c>
      <c r="CC31" s="156">
        <f t="shared" si="39"/>
        <v>1</v>
      </c>
      <c r="CD31" s="156">
        <f t="shared" si="39"/>
        <v>1</v>
      </c>
      <c r="CE31" s="156">
        <f t="shared" si="39"/>
        <v>1</v>
      </c>
      <c r="CF31" s="156">
        <f t="shared" si="39"/>
        <v>1</v>
      </c>
      <c r="CG31" s="156">
        <f t="shared" si="39"/>
        <v>1</v>
      </c>
      <c r="CH31" s="156">
        <f t="shared" si="39"/>
        <v>1</v>
      </c>
      <c r="CI31" s="156">
        <f t="shared" si="39"/>
        <v>1</v>
      </c>
      <c r="CJ31" s="156">
        <f t="shared" si="39"/>
        <v>1</v>
      </c>
      <c r="CK31" s="156">
        <f t="shared" si="39"/>
        <v>1</v>
      </c>
      <c r="CL31" s="156">
        <f t="shared" si="39"/>
        <v>1</v>
      </c>
      <c r="CM31" s="156">
        <f t="shared" si="39"/>
        <v>1</v>
      </c>
      <c r="CN31" s="156">
        <f t="shared" si="39"/>
        <v>1</v>
      </c>
      <c r="CO31" s="156">
        <f t="shared" si="39"/>
        <v>1</v>
      </c>
      <c r="CP31" s="156">
        <f t="shared" si="39"/>
        <v>1</v>
      </c>
      <c r="CQ31" s="156">
        <f t="shared" si="39"/>
        <v>1</v>
      </c>
      <c r="CR31" s="156">
        <f t="shared" ref="CR31:DW31" si="40">IF(AND(PreContractStartDateIn&lt;=DateToMth,DateToMth&lt;=ContractEndDateIn),1,0)</f>
        <v>1</v>
      </c>
      <c r="CS31" s="156">
        <f t="shared" si="40"/>
        <v>1</v>
      </c>
      <c r="CT31" s="156">
        <f t="shared" si="40"/>
        <v>0</v>
      </c>
      <c r="CU31" s="156">
        <f t="shared" si="40"/>
        <v>0</v>
      </c>
      <c r="CV31" s="156">
        <f t="shared" si="40"/>
        <v>0</v>
      </c>
      <c r="CW31" s="156">
        <f t="shared" si="40"/>
        <v>0</v>
      </c>
      <c r="CX31" s="156">
        <f t="shared" si="40"/>
        <v>0</v>
      </c>
      <c r="CY31" s="156">
        <f t="shared" si="40"/>
        <v>0</v>
      </c>
      <c r="CZ31" s="156">
        <f t="shared" si="40"/>
        <v>0</v>
      </c>
      <c r="DA31" s="156">
        <f t="shared" si="40"/>
        <v>0</v>
      </c>
      <c r="DB31" s="156">
        <f t="shared" si="40"/>
        <v>0</v>
      </c>
      <c r="DC31" s="156">
        <f t="shared" si="40"/>
        <v>0</v>
      </c>
      <c r="DD31" s="156">
        <f t="shared" si="40"/>
        <v>0</v>
      </c>
      <c r="DE31" s="156">
        <f t="shared" si="40"/>
        <v>0</v>
      </c>
      <c r="DF31" s="156">
        <f t="shared" si="40"/>
        <v>0</v>
      </c>
      <c r="DG31" s="156">
        <f t="shared" si="40"/>
        <v>0</v>
      </c>
      <c r="DH31" s="156">
        <f t="shared" si="40"/>
        <v>0</v>
      </c>
      <c r="DI31" s="156">
        <f t="shared" si="40"/>
        <v>0</v>
      </c>
      <c r="DJ31" s="156">
        <f t="shared" si="40"/>
        <v>0</v>
      </c>
      <c r="DK31" s="156">
        <f t="shared" si="40"/>
        <v>0</v>
      </c>
      <c r="DL31" s="156">
        <f t="shared" si="40"/>
        <v>0</v>
      </c>
      <c r="DM31" s="156">
        <f t="shared" si="40"/>
        <v>0</v>
      </c>
      <c r="DN31" s="156">
        <f t="shared" si="40"/>
        <v>0</v>
      </c>
      <c r="DO31" s="156">
        <f t="shared" si="40"/>
        <v>0</v>
      </c>
      <c r="DP31" s="156">
        <f t="shared" si="40"/>
        <v>0</v>
      </c>
      <c r="DQ31" s="156">
        <f t="shared" si="40"/>
        <v>0</v>
      </c>
      <c r="DR31" s="156">
        <f t="shared" si="40"/>
        <v>0</v>
      </c>
      <c r="DS31" s="156">
        <f t="shared" si="40"/>
        <v>0</v>
      </c>
      <c r="DT31" s="156">
        <f t="shared" si="40"/>
        <v>0</v>
      </c>
      <c r="DU31" s="156">
        <f t="shared" si="40"/>
        <v>0</v>
      </c>
      <c r="DV31" s="156">
        <f t="shared" si="40"/>
        <v>0</v>
      </c>
      <c r="DW31" s="156">
        <f t="shared" si="40"/>
        <v>0</v>
      </c>
      <c r="DX31" s="156">
        <f t="shared" ref="DX31:EX31" si="41">IF(AND(PreContractStartDateIn&lt;=DateToMth,DateToMth&lt;=ContractEndDateIn),1,0)</f>
        <v>0</v>
      </c>
      <c r="DY31" s="156">
        <f t="shared" si="41"/>
        <v>0</v>
      </c>
      <c r="DZ31" s="156">
        <f t="shared" si="41"/>
        <v>0</v>
      </c>
      <c r="EA31" s="156">
        <f t="shared" si="41"/>
        <v>0</v>
      </c>
      <c r="EB31" s="156">
        <f t="shared" si="41"/>
        <v>0</v>
      </c>
      <c r="EC31" s="156">
        <f t="shared" si="41"/>
        <v>0</v>
      </c>
      <c r="ED31" s="156">
        <f t="shared" si="41"/>
        <v>0</v>
      </c>
      <c r="EE31" s="156">
        <f t="shared" si="41"/>
        <v>0</v>
      </c>
      <c r="EF31" s="156">
        <f t="shared" si="41"/>
        <v>0</v>
      </c>
      <c r="EG31" s="156">
        <f t="shared" si="41"/>
        <v>0</v>
      </c>
      <c r="EH31" s="156">
        <f t="shared" si="41"/>
        <v>0</v>
      </c>
      <c r="EI31" s="156">
        <f t="shared" si="41"/>
        <v>0</v>
      </c>
      <c r="EJ31" s="156">
        <f t="shared" si="41"/>
        <v>0</v>
      </c>
      <c r="EK31" s="156">
        <f t="shared" si="41"/>
        <v>0</v>
      </c>
      <c r="EL31" s="156">
        <f t="shared" si="41"/>
        <v>0</v>
      </c>
      <c r="EM31" s="156">
        <f t="shared" si="41"/>
        <v>0</v>
      </c>
      <c r="EN31" s="156">
        <f t="shared" si="41"/>
        <v>0</v>
      </c>
      <c r="EO31" s="156">
        <f t="shared" si="41"/>
        <v>0</v>
      </c>
      <c r="EP31" s="156">
        <f t="shared" si="41"/>
        <v>0</v>
      </c>
      <c r="EQ31" s="156">
        <f t="shared" si="41"/>
        <v>0</v>
      </c>
      <c r="ER31" s="156">
        <f t="shared" si="41"/>
        <v>0</v>
      </c>
      <c r="ES31" s="156">
        <f t="shared" si="41"/>
        <v>0</v>
      </c>
      <c r="ET31" s="156">
        <f t="shared" si="41"/>
        <v>0</v>
      </c>
      <c r="EU31" s="156">
        <f t="shared" si="41"/>
        <v>0</v>
      </c>
      <c r="EV31" s="156">
        <f t="shared" si="41"/>
        <v>0</v>
      </c>
      <c r="EW31" s="156">
        <f t="shared" si="41"/>
        <v>0</v>
      </c>
      <c r="EX31" s="156">
        <f t="shared" si="41"/>
        <v>0</v>
      </c>
      <c r="EY31" s="261"/>
      <c r="EZ31" s="43" t="s">
        <v>2145</v>
      </c>
      <c r="FB31" s="261"/>
    </row>
    <row r="32" spans="1:158" outlineLevel="1">
      <c r="A32" s="67" t="s">
        <v>87</v>
      </c>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155">
        <f>SUM(ActivePeriodFlag)</f>
        <v>66</v>
      </c>
      <c r="AG32" s="156">
        <f>IF(AF32&gt;0,AF32-1,0)</f>
        <v>65</v>
      </c>
      <c r="AH32" s="156">
        <f t="shared" ref="AH32:CS32" si="42">IF(AG32&gt;0,AG32-1,0)</f>
        <v>64</v>
      </c>
      <c r="AI32" s="156">
        <f t="shared" si="42"/>
        <v>63</v>
      </c>
      <c r="AJ32" s="156">
        <f t="shared" si="42"/>
        <v>62</v>
      </c>
      <c r="AK32" s="156">
        <f t="shared" si="42"/>
        <v>61</v>
      </c>
      <c r="AL32" s="156">
        <f t="shared" si="42"/>
        <v>60</v>
      </c>
      <c r="AM32" s="156">
        <f t="shared" si="42"/>
        <v>59</v>
      </c>
      <c r="AN32" s="156">
        <f t="shared" si="42"/>
        <v>58</v>
      </c>
      <c r="AO32" s="156">
        <f t="shared" si="42"/>
        <v>57</v>
      </c>
      <c r="AP32" s="156">
        <f t="shared" si="42"/>
        <v>56</v>
      </c>
      <c r="AQ32" s="156">
        <f t="shared" si="42"/>
        <v>55</v>
      </c>
      <c r="AR32" s="156">
        <f t="shared" si="42"/>
        <v>54</v>
      </c>
      <c r="AS32" s="156">
        <f t="shared" si="42"/>
        <v>53</v>
      </c>
      <c r="AT32" s="156">
        <f t="shared" si="42"/>
        <v>52</v>
      </c>
      <c r="AU32" s="156">
        <f t="shared" si="42"/>
        <v>51</v>
      </c>
      <c r="AV32" s="156">
        <f t="shared" si="42"/>
        <v>50</v>
      </c>
      <c r="AW32" s="156">
        <f t="shared" si="42"/>
        <v>49</v>
      </c>
      <c r="AX32" s="156">
        <f t="shared" si="42"/>
        <v>48</v>
      </c>
      <c r="AY32" s="156">
        <f t="shared" si="42"/>
        <v>47</v>
      </c>
      <c r="AZ32" s="156">
        <f t="shared" si="42"/>
        <v>46</v>
      </c>
      <c r="BA32" s="156">
        <f t="shared" si="42"/>
        <v>45</v>
      </c>
      <c r="BB32" s="156">
        <f t="shared" si="42"/>
        <v>44</v>
      </c>
      <c r="BC32" s="156">
        <f t="shared" si="42"/>
        <v>43</v>
      </c>
      <c r="BD32" s="156">
        <f t="shared" si="42"/>
        <v>42</v>
      </c>
      <c r="BE32" s="156">
        <f t="shared" si="42"/>
        <v>41</v>
      </c>
      <c r="BF32" s="156">
        <f t="shared" si="42"/>
        <v>40</v>
      </c>
      <c r="BG32" s="156">
        <f t="shared" si="42"/>
        <v>39</v>
      </c>
      <c r="BH32" s="156">
        <f t="shared" si="42"/>
        <v>38</v>
      </c>
      <c r="BI32" s="156">
        <f t="shared" si="42"/>
        <v>37</v>
      </c>
      <c r="BJ32" s="156">
        <f t="shared" si="42"/>
        <v>36</v>
      </c>
      <c r="BK32" s="156">
        <f t="shared" si="42"/>
        <v>35</v>
      </c>
      <c r="BL32" s="156">
        <f t="shared" si="42"/>
        <v>34</v>
      </c>
      <c r="BM32" s="156">
        <f t="shared" si="42"/>
        <v>33</v>
      </c>
      <c r="BN32" s="156">
        <f t="shared" si="42"/>
        <v>32</v>
      </c>
      <c r="BO32" s="156">
        <f t="shared" si="42"/>
        <v>31</v>
      </c>
      <c r="BP32" s="156">
        <f t="shared" si="42"/>
        <v>30</v>
      </c>
      <c r="BQ32" s="156">
        <f t="shared" si="42"/>
        <v>29</v>
      </c>
      <c r="BR32" s="156">
        <f t="shared" si="42"/>
        <v>28</v>
      </c>
      <c r="BS32" s="156">
        <f t="shared" si="42"/>
        <v>27</v>
      </c>
      <c r="BT32" s="156">
        <f t="shared" si="42"/>
        <v>26</v>
      </c>
      <c r="BU32" s="156">
        <f t="shared" si="42"/>
        <v>25</v>
      </c>
      <c r="BV32" s="156">
        <f t="shared" si="42"/>
        <v>24</v>
      </c>
      <c r="BW32" s="156">
        <f t="shared" si="42"/>
        <v>23</v>
      </c>
      <c r="BX32" s="156">
        <f t="shared" si="42"/>
        <v>22</v>
      </c>
      <c r="BY32" s="156">
        <f t="shared" si="42"/>
        <v>21</v>
      </c>
      <c r="BZ32" s="156">
        <f t="shared" si="42"/>
        <v>20</v>
      </c>
      <c r="CA32" s="156">
        <f t="shared" si="42"/>
        <v>19</v>
      </c>
      <c r="CB32" s="156">
        <f t="shared" si="42"/>
        <v>18</v>
      </c>
      <c r="CC32" s="156">
        <f t="shared" si="42"/>
        <v>17</v>
      </c>
      <c r="CD32" s="156">
        <f t="shared" si="42"/>
        <v>16</v>
      </c>
      <c r="CE32" s="156">
        <f t="shared" si="42"/>
        <v>15</v>
      </c>
      <c r="CF32" s="156">
        <f t="shared" si="42"/>
        <v>14</v>
      </c>
      <c r="CG32" s="156">
        <f t="shared" si="42"/>
        <v>13</v>
      </c>
      <c r="CH32" s="156">
        <f t="shared" si="42"/>
        <v>12</v>
      </c>
      <c r="CI32" s="156">
        <f t="shared" si="42"/>
        <v>11</v>
      </c>
      <c r="CJ32" s="156">
        <f t="shared" si="42"/>
        <v>10</v>
      </c>
      <c r="CK32" s="156">
        <f t="shared" si="42"/>
        <v>9</v>
      </c>
      <c r="CL32" s="156">
        <f t="shared" si="42"/>
        <v>8</v>
      </c>
      <c r="CM32" s="156">
        <f t="shared" si="42"/>
        <v>7</v>
      </c>
      <c r="CN32" s="156">
        <f t="shared" si="42"/>
        <v>6</v>
      </c>
      <c r="CO32" s="156">
        <f t="shared" si="42"/>
        <v>5</v>
      </c>
      <c r="CP32" s="156">
        <f t="shared" si="42"/>
        <v>4</v>
      </c>
      <c r="CQ32" s="156">
        <f t="shared" si="42"/>
        <v>3</v>
      </c>
      <c r="CR32" s="156">
        <f t="shared" si="42"/>
        <v>2</v>
      </c>
      <c r="CS32" s="156">
        <f t="shared" si="42"/>
        <v>1</v>
      </c>
      <c r="CT32" s="156">
        <f t="shared" ref="CT32:EX32" si="43">IF(CS32&gt;0,CS32-1,0)</f>
        <v>0</v>
      </c>
      <c r="CU32" s="156">
        <f t="shared" si="43"/>
        <v>0</v>
      </c>
      <c r="CV32" s="156">
        <f t="shared" si="43"/>
        <v>0</v>
      </c>
      <c r="CW32" s="156">
        <f t="shared" si="43"/>
        <v>0</v>
      </c>
      <c r="CX32" s="156">
        <f t="shared" si="43"/>
        <v>0</v>
      </c>
      <c r="CY32" s="156">
        <f t="shared" si="43"/>
        <v>0</v>
      </c>
      <c r="CZ32" s="156">
        <f t="shared" si="43"/>
        <v>0</v>
      </c>
      <c r="DA32" s="156">
        <f t="shared" si="43"/>
        <v>0</v>
      </c>
      <c r="DB32" s="156">
        <f t="shared" si="43"/>
        <v>0</v>
      </c>
      <c r="DC32" s="156">
        <f t="shared" si="43"/>
        <v>0</v>
      </c>
      <c r="DD32" s="156">
        <f t="shared" si="43"/>
        <v>0</v>
      </c>
      <c r="DE32" s="156">
        <f t="shared" si="43"/>
        <v>0</v>
      </c>
      <c r="DF32" s="156">
        <f t="shared" si="43"/>
        <v>0</v>
      </c>
      <c r="DG32" s="156">
        <f t="shared" si="43"/>
        <v>0</v>
      </c>
      <c r="DH32" s="156">
        <f t="shared" si="43"/>
        <v>0</v>
      </c>
      <c r="DI32" s="156">
        <f t="shared" si="43"/>
        <v>0</v>
      </c>
      <c r="DJ32" s="156">
        <f t="shared" si="43"/>
        <v>0</v>
      </c>
      <c r="DK32" s="156">
        <f t="shared" si="43"/>
        <v>0</v>
      </c>
      <c r="DL32" s="156">
        <f t="shared" si="43"/>
        <v>0</v>
      </c>
      <c r="DM32" s="156">
        <f t="shared" si="43"/>
        <v>0</v>
      </c>
      <c r="DN32" s="156">
        <f t="shared" si="43"/>
        <v>0</v>
      </c>
      <c r="DO32" s="156">
        <f t="shared" si="43"/>
        <v>0</v>
      </c>
      <c r="DP32" s="156">
        <f t="shared" si="43"/>
        <v>0</v>
      </c>
      <c r="DQ32" s="156">
        <f t="shared" si="43"/>
        <v>0</v>
      </c>
      <c r="DR32" s="156">
        <f t="shared" si="43"/>
        <v>0</v>
      </c>
      <c r="DS32" s="156">
        <f t="shared" si="43"/>
        <v>0</v>
      </c>
      <c r="DT32" s="156">
        <f t="shared" si="43"/>
        <v>0</v>
      </c>
      <c r="DU32" s="156">
        <f t="shared" si="43"/>
        <v>0</v>
      </c>
      <c r="DV32" s="156">
        <f t="shared" si="43"/>
        <v>0</v>
      </c>
      <c r="DW32" s="156">
        <f t="shared" si="43"/>
        <v>0</v>
      </c>
      <c r="DX32" s="156">
        <f t="shared" si="43"/>
        <v>0</v>
      </c>
      <c r="DY32" s="156">
        <f t="shared" si="43"/>
        <v>0</v>
      </c>
      <c r="DZ32" s="156">
        <f t="shared" si="43"/>
        <v>0</v>
      </c>
      <c r="EA32" s="156">
        <f t="shared" si="43"/>
        <v>0</v>
      </c>
      <c r="EB32" s="156">
        <f t="shared" si="43"/>
        <v>0</v>
      </c>
      <c r="EC32" s="156">
        <f t="shared" si="43"/>
        <v>0</v>
      </c>
      <c r="ED32" s="156">
        <f t="shared" si="43"/>
        <v>0</v>
      </c>
      <c r="EE32" s="156">
        <f t="shared" si="43"/>
        <v>0</v>
      </c>
      <c r="EF32" s="156">
        <f t="shared" si="43"/>
        <v>0</v>
      </c>
      <c r="EG32" s="156">
        <f t="shared" si="43"/>
        <v>0</v>
      </c>
      <c r="EH32" s="156">
        <f t="shared" si="43"/>
        <v>0</v>
      </c>
      <c r="EI32" s="156">
        <f t="shared" si="43"/>
        <v>0</v>
      </c>
      <c r="EJ32" s="156">
        <f t="shared" si="43"/>
        <v>0</v>
      </c>
      <c r="EK32" s="156">
        <f t="shared" si="43"/>
        <v>0</v>
      </c>
      <c r="EL32" s="156">
        <f t="shared" si="43"/>
        <v>0</v>
      </c>
      <c r="EM32" s="156">
        <f t="shared" si="43"/>
        <v>0</v>
      </c>
      <c r="EN32" s="156">
        <f t="shared" si="43"/>
        <v>0</v>
      </c>
      <c r="EO32" s="156">
        <f t="shared" si="43"/>
        <v>0</v>
      </c>
      <c r="EP32" s="156">
        <f t="shared" si="43"/>
        <v>0</v>
      </c>
      <c r="EQ32" s="156">
        <f t="shared" si="43"/>
        <v>0</v>
      </c>
      <c r="ER32" s="156">
        <f t="shared" si="43"/>
        <v>0</v>
      </c>
      <c r="ES32" s="156">
        <f t="shared" si="43"/>
        <v>0</v>
      </c>
      <c r="ET32" s="156">
        <f t="shared" si="43"/>
        <v>0</v>
      </c>
      <c r="EU32" s="156">
        <f t="shared" si="43"/>
        <v>0</v>
      </c>
      <c r="EV32" s="156">
        <f t="shared" si="43"/>
        <v>0</v>
      </c>
      <c r="EW32" s="156">
        <f t="shared" si="43"/>
        <v>0</v>
      </c>
      <c r="EX32" s="156">
        <f t="shared" si="43"/>
        <v>0</v>
      </c>
      <c r="EY32" s="261"/>
      <c r="EZ32" s="43" t="s">
        <v>88</v>
      </c>
      <c r="FB32" s="261"/>
    </row>
    <row r="33" spans="1:158" outlineLevel="1">
      <c r="A33" s="67" t="s">
        <v>2347</v>
      </c>
      <c r="C33" s="3"/>
      <c r="D33" s="3"/>
      <c r="E33" s="3"/>
      <c r="F33" s="150"/>
      <c r="G33" s="150"/>
      <c r="H33" s="3"/>
      <c r="I33" s="3"/>
      <c r="J33" s="3"/>
      <c r="K33" s="3"/>
      <c r="L33" s="3"/>
      <c r="M33" s="3"/>
      <c r="N33" s="3"/>
      <c r="O33" s="3"/>
      <c r="P33" s="3"/>
      <c r="Q33" s="3"/>
      <c r="R33" s="3"/>
      <c r="S33" s="3"/>
      <c r="T33" s="3"/>
      <c r="U33" s="3"/>
      <c r="V33" s="3"/>
      <c r="W33" s="3"/>
      <c r="X33" s="3"/>
      <c r="Y33" s="3"/>
      <c r="Z33" s="3"/>
      <c r="AA33" s="3"/>
      <c r="AB33" s="3"/>
      <c r="AC33" s="3"/>
      <c r="AD33" s="3"/>
      <c r="AE33" s="3"/>
      <c r="AF33" s="155" t="str">
        <f>YEAR(CompanyYearStartDateIn)&amp;"/"&amp;RIGHT(YEAR(CompanyYearStartDateIn)+1,1)</f>
        <v>2008/9</v>
      </c>
      <c r="AG33" s="156" t="str">
        <f t="shared" ref="AG33:AU33" si="44">IF(MONTH(AG21)=4,YEAR(AG21)&amp;"/"&amp;RIGHT(YEAR(AG21)+1,IF(YEAR(AG21)&gt;2008,2,1)),AF33)</f>
        <v>2008/9</v>
      </c>
      <c r="AH33" s="156" t="str">
        <f t="shared" si="44"/>
        <v>2008/9</v>
      </c>
      <c r="AI33" s="156" t="str">
        <f t="shared" si="44"/>
        <v>2008/9</v>
      </c>
      <c r="AJ33" s="156" t="str">
        <f t="shared" si="44"/>
        <v>2008/9</v>
      </c>
      <c r="AK33" s="156" t="str">
        <f t="shared" si="44"/>
        <v>2008/9</v>
      </c>
      <c r="AL33" s="156" t="str">
        <f t="shared" si="44"/>
        <v>2009/10</v>
      </c>
      <c r="AM33" s="156" t="str">
        <f t="shared" si="44"/>
        <v>2009/10</v>
      </c>
      <c r="AN33" s="156" t="str">
        <f t="shared" si="44"/>
        <v>2009/10</v>
      </c>
      <c r="AO33" s="156" t="str">
        <f t="shared" si="44"/>
        <v>2009/10</v>
      </c>
      <c r="AP33" s="156" t="str">
        <f t="shared" si="44"/>
        <v>2009/10</v>
      </c>
      <c r="AQ33" s="156" t="str">
        <f t="shared" si="44"/>
        <v>2009/10</v>
      </c>
      <c r="AR33" s="156" t="str">
        <f t="shared" si="44"/>
        <v>2009/10</v>
      </c>
      <c r="AS33" s="156" t="str">
        <f t="shared" si="44"/>
        <v>2009/10</v>
      </c>
      <c r="AT33" s="156" t="str">
        <f t="shared" si="44"/>
        <v>2009/10</v>
      </c>
      <c r="AU33" s="156" t="str">
        <f t="shared" si="44"/>
        <v>2009/10</v>
      </c>
      <c r="AV33" s="156" t="str">
        <f>IF(MONTH(AV21)=4,YEAR(AV21)&amp;"/"&amp;RIGHT(YEAR(AV21)+1,IF(YEAR(AV21)&gt;2008,2,1)),AU33)</f>
        <v>2009/10</v>
      </c>
      <c r="AW33" s="156" t="str">
        <f t="shared" ref="AW33:CV33" si="45">IF(MONTH(AW21)=4,YEAR(AW21)&amp;"/"&amp;RIGHT(YEAR(AW21)+1,IF(YEAR(AW21)&gt;2009,2,1)),AV33)</f>
        <v>2009/10</v>
      </c>
      <c r="AX33" s="156" t="str">
        <f t="shared" si="45"/>
        <v>2010/11</v>
      </c>
      <c r="AY33" s="156" t="str">
        <f t="shared" si="45"/>
        <v>2010/11</v>
      </c>
      <c r="AZ33" s="156" t="str">
        <f t="shared" si="45"/>
        <v>2010/11</v>
      </c>
      <c r="BA33" s="156" t="str">
        <f t="shared" si="45"/>
        <v>2010/11</v>
      </c>
      <c r="BB33" s="156" t="str">
        <f t="shared" si="45"/>
        <v>2010/11</v>
      </c>
      <c r="BC33" s="156" t="str">
        <f t="shared" si="45"/>
        <v>2010/11</v>
      </c>
      <c r="BD33" s="156" t="str">
        <f t="shared" si="45"/>
        <v>2010/11</v>
      </c>
      <c r="BE33" s="156" t="str">
        <f t="shared" si="45"/>
        <v>2010/11</v>
      </c>
      <c r="BF33" s="156" t="str">
        <f t="shared" si="45"/>
        <v>2010/11</v>
      </c>
      <c r="BG33" s="156" t="str">
        <f t="shared" si="45"/>
        <v>2010/11</v>
      </c>
      <c r="BH33" s="156" t="str">
        <f t="shared" si="45"/>
        <v>2010/11</v>
      </c>
      <c r="BI33" s="156" t="str">
        <f t="shared" si="45"/>
        <v>2010/11</v>
      </c>
      <c r="BJ33" s="156" t="str">
        <f t="shared" si="45"/>
        <v>2011/12</v>
      </c>
      <c r="BK33" s="156" t="str">
        <f t="shared" si="45"/>
        <v>2011/12</v>
      </c>
      <c r="BL33" s="156" t="str">
        <f t="shared" si="45"/>
        <v>2011/12</v>
      </c>
      <c r="BM33" s="156" t="str">
        <f t="shared" si="45"/>
        <v>2011/12</v>
      </c>
      <c r="BN33" s="156" t="str">
        <f t="shared" si="45"/>
        <v>2011/12</v>
      </c>
      <c r="BO33" s="156" t="str">
        <f t="shared" si="45"/>
        <v>2011/12</v>
      </c>
      <c r="BP33" s="156" t="str">
        <f t="shared" si="45"/>
        <v>2011/12</v>
      </c>
      <c r="BQ33" s="156" t="str">
        <f t="shared" si="45"/>
        <v>2011/12</v>
      </c>
      <c r="BR33" s="156" t="str">
        <f t="shared" si="45"/>
        <v>2011/12</v>
      </c>
      <c r="BS33" s="156" t="str">
        <f t="shared" si="45"/>
        <v>2011/12</v>
      </c>
      <c r="BT33" s="156" t="str">
        <f t="shared" si="45"/>
        <v>2011/12</v>
      </c>
      <c r="BU33" s="156" t="str">
        <f t="shared" si="45"/>
        <v>2011/12</v>
      </c>
      <c r="BV33" s="156" t="str">
        <f t="shared" si="45"/>
        <v>2012/13</v>
      </c>
      <c r="BW33" s="156" t="str">
        <f t="shared" si="45"/>
        <v>2012/13</v>
      </c>
      <c r="BX33" s="156" t="str">
        <f t="shared" si="45"/>
        <v>2012/13</v>
      </c>
      <c r="BY33" s="156" t="str">
        <f t="shared" si="45"/>
        <v>2012/13</v>
      </c>
      <c r="BZ33" s="156" t="str">
        <f t="shared" si="45"/>
        <v>2012/13</v>
      </c>
      <c r="CA33" s="156" t="str">
        <f t="shared" si="45"/>
        <v>2012/13</v>
      </c>
      <c r="CB33" s="156" t="str">
        <f t="shared" si="45"/>
        <v>2012/13</v>
      </c>
      <c r="CC33" s="156" t="str">
        <f t="shared" si="45"/>
        <v>2012/13</v>
      </c>
      <c r="CD33" s="156" t="str">
        <f t="shared" si="45"/>
        <v>2012/13</v>
      </c>
      <c r="CE33" s="156" t="str">
        <f t="shared" si="45"/>
        <v>2012/13</v>
      </c>
      <c r="CF33" s="156" t="str">
        <f t="shared" si="45"/>
        <v>2012/13</v>
      </c>
      <c r="CG33" s="156" t="str">
        <f t="shared" si="45"/>
        <v>2012/13</v>
      </c>
      <c r="CH33" s="156" t="str">
        <f t="shared" si="45"/>
        <v>2013/14</v>
      </c>
      <c r="CI33" s="156" t="str">
        <f t="shared" si="45"/>
        <v>2013/14</v>
      </c>
      <c r="CJ33" s="156" t="str">
        <f t="shared" si="45"/>
        <v>2013/14</v>
      </c>
      <c r="CK33" s="156" t="str">
        <f t="shared" si="45"/>
        <v>2013/14</v>
      </c>
      <c r="CL33" s="156" t="str">
        <f t="shared" si="45"/>
        <v>2013/14</v>
      </c>
      <c r="CM33" s="156" t="str">
        <f t="shared" si="45"/>
        <v>2013/14</v>
      </c>
      <c r="CN33" s="156" t="str">
        <f t="shared" si="45"/>
        <v>2013/14</v>
      </c>
      <c r="CO33" s="156" t="str">
        <f t="shared" si="45"/>
        <v>2013/14</v>
      </c>
      <c r="CP33" s="156" t="str">
        <f t="shared" si="45"/>
        <v>2013/14</v>
      </c>
      <c r="CQ33" s="156" t="str">
        <f t="shared" si="45"/>
        <v>2013/14</v>
      </c>
      <c r="CR33" s="156" t="str">
        <f t="shared" si="45"/>
        <v>2013/14</v>
      </c>
      <c r="CS33" s="156" t="str">
        <f t="shared" si="45"/>
        <v>2013/14</v>
      </c>
      <c r="CT33" s="156" t="str">
        <f t="shared" si="45"/>
        <v>2014/15</v>
      </c>
      <c r="CU33" s="156" t="str">
        <f t="shared" si="45"/>
        <v>2014/15</v>
      </c>
      <c r="CV33" s="156" t="str">
        <f t="shared" si="45"/>
        <v>2014/15</v>
      </c>
      <c r="CW33" s="156" t="str">
        <f t="shared" ref="CW33:EX33" si="46">IF(MONTH(CW21)=4,YEAR(CW21)&amp;"/"&amp;RIGHT(YEAR(CW21)+1,IF(YEAR(CW21)&gt;2009,2,1)),CV33)</f>
        <v>2014/15</v>
      </c>
      <c r="CX33" s="156" t="str">
        <f t="shared" si="46"/>
        <v>2014/15</v>
      </c>
      <c r="CY33" s="156" t="str">
        <f t="shared" si="46"/>
        <v>2014/15</v>
      </c>
      <c r="CZ33" s="156" t="str">
        <f t="shared" si="46"/>
        <v>2014/15</v>
      </c>
      <c r="DA33" s="156" t="str">
        <f t="shared" si="46"/>
        <v>2014/15</v>
      </c>
      <c r="DB33" s="156" t="str">
        <f t="shared" si="46"/>
        <v>2014/15</v>
      </c>
      <c r="DC33" s="156" t="str">
        <f t="shared" si="46"/>
        <v>2014/15</v>
      </c>
      <c r="DD33" s="156" t="str">
        <f t="shared" si="46"/>
        <v>2014/15</v>
      </c>
      <c r="DE33" s="156" t="str">
        <f t="shared" si="46"/>
        <v>2014/15</v>
      </c>
      <c r="DF33" s="156" t="str">
        <f t="shared" si="46"/>
        <v>2015/16</v>
      </c>
      <c r="DG33" s="156" t="str">
        <f t="shared" si="46"/>
        <v>2015/16</v>
      </c>
      <c r="DH33" s="156" t="str">
        <f t="shared" si="46"/>
        <v>2015/16</v>
      </c>
      <c r="DI33" s="156" t="str">
        <f t="shared" si="46"/>
        <v>2015/16</v>
      </c>
      <c r="DJ33" s="156" t="str">
        <f t="shared" si="46"/>
        <v>2015/16</v>
      </c>
      <c r="DK33" s="156" t="str">
        <f t="shared" si="46"/>
        <v>2015/16</v>
      </c>
      <c r="DL33" s="156" t="str">
        <f t="shared" si="46"/>
        <v>2015/16</v>
      </c>
      <c r="DM33" s="156" t="str">
        <f t="shared" si="46"/>
        <v>2015/16</v>
      </c>
      <c r="DN33" s="156" t="str">
        <f t="shared" si="46"/>
        <v>2015/16</v>
      </c>
      <c r="DO33" s="156" t="str">
        <f t="shared" si="46"/>
        <v>2015/16</v>
      </c>
      <c r="DP33" s="156" t="str">
        <f t="shared" si="46"/>
        <v>2015/16</v>
      </c>
      <c r="DQ33" s="156" t="str">
        <f t="shared" si="46"/>
        <v>2015/16</v>
      </c>
      <c r="DR33" s="156" t="str">
        <f t="shared" si="46"/>
        <v>2016/17</v>
      </c>
      <c r="DS33" s="156" t="str">
        <f t="shared" si="46"/>
        <v>2016/17</v>
      </c>
      <c r="DT33" s="156" t="str">
        <f t="shared" si="46"/>
        <v>2016/17</v>
      </c>
      <c r="DU33" s="156" t="str">
        <f t="shared" si="46"/>
        <v>2016/17</v>
      </c>
      <c r="DV33" s="156" t="str">
        <f t="shared" si="46"/>
        <v>2016/17</v>
      </c>
      <c r="DW33" s="156" t="str">
        <f t="shared" si="46"/>
        <v>2016/17</v>
      </c>
      <c r="DX33" s="156" t="str">
        <f t="shared" si="46"/>
        <v>2016/17</v>
      </c>
      <c r="DY33" s="156" t="str">
        <f t="shared" si="46"/>
        <v>2016/17</v>
      </c>
      <c r="DZ33" s="156" t="str">
        <f t="shared" si="46"/>
        <v>2016/17</v>
      </c>
      <c r="EA33" s="156" t="str">
        <f t="shared" si="46"/>
        <v>2016/17</v>
      </c>
      <c r="EB33" s="156" t="str">
        <f t="shared" si="46"/>
        <v>2016/17</v>
      </c>
      <c r="EC33" s="156" t="str">
        <f t="shared" si="46"/>
        <v>2016/17</v>
      </c>
      <c r="ED33" s="156" t="str">
        <f t="shared" si="46"/>
        <v>2017/18</v>
      </c>
      <c r="EE33" s="156" t="str">
        <f t="shared" si="46"/>
        <v>2017/18</v>
      </c>
      <c r="EF33" s="156" t="str">
        <f t="shared" si="46"/>
        <v>2017/18</v>
      </c>
      <c r="EG33" s="156" t="str">
        <f t="shared" si="46"/>
        <v>2017/18</v>
      </c>
      <c r="EH33" s="156" t="str">
        <f t="shared" si="46"/>
        <v>2017/18</v>
      </c>
      <c r="EI33" s="156" t="str">
        <f t="shared" si="46"/>
        <v>2017/18</v>
      </c>
      <c r="EJ33" s="156" t="str">
        <f t="shared" si="46"/>
        <v>2017/18</v>
      </c>
      <c r="EK33" s="156" t="str">
        <f t="shared" si="46"/>
        <v>2017/18</v>
      </c>
      <c r="EL33" s="156" t="str">
        <f t="shared" si="46"/>
        <v>2017/18</v>
      </c>
      <c r="EM33" s="156" t="str">
        <f t="shared" si="46"/>
        <v>2017/18</v>
      </c>
      <c r="EN33" s="156" t="str">
        <f t="shared" si="46"/>
        <v>2017/18</v>
      </c>
      <c r="EO33" s="156" t="str">
        <f t="shared" si="46"/>
        <v>2017/18</v>
      </c>
      <c r="EP33" s="156" t="str">
        <f t="shared" si="46"/>
        <v>2018/19</v>
      </c>
      <c r="EQ33" s="156" t="str">
        <f t="shared" si="46"/>
        <v>2018/19</v>
      </c>
      <c r="ER33" s="156" t="str">
        <f t="shared" si="46"/>
        <v>2018/19</v>
      </c>
      <c r="ES33" s="156" t="str">
        <f t="shared" si="46"/>
        <v>2018/19</v>
      </c>
      <c r="ET33" s="156" t="str">
        <f t="shared" si="46"/>
        <v>2018/19</v>
      </c>
      <c r="EU33" s="156" t="str">
        <f t="shared" si="46"/>
        <v>2018/19</v>
      </c>
      <c r="EV33" s="156" t="str">
        <f t="shared" si="46"/>
        <v>2018/19</v>
      </c>
      <c r="EW33" s="156" t="str">
        <f t="shared" si="46"/>
        <v>2018/19</v>
      </c>
      <c r="EX33" s="156" t="str">
        <f t="shared" si="46"/>
        <v>2018/19</v>
      </c>
      <c r="EY33" s="261"/>
      <c r="EZ33" s="43" t="s">
        <v>2349</v>
      </c>
      <c r="FB33" s="261"/>
    </row>
    <row r="34" spans="1:158" outlineLevel="1">
      <c r="A34" s="67" t="s">
        <v>2348</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155">
        <f>MONTH(AF21)-3</f>
        <v>7</v>
      </c>
      <c r="AG34" s="156">
        <f>IF(AF34=12,1,AF34+1)</f>
        <v>8</v>
      </c>
      <c r="AH34" s="156">
        <f>IF(AG34=12,1,AG34+1)</f>
        <v>9</v>
      </c>
      <c r="AI34" s="156">
        <f>IF(AH34=12,1,AH34+1)</f>
        <v>10</v>
      </c>
      <c r="AJ34" s="156">
        <f>IF(AI34=12,1,AI34+1)</f>
        <v>11</v>
      </c>
      <c r="AK34" s="156">
        <f t="shared" ref="AK34:CV34" si="47">IF(AJ34=12,1,AJ34+1)</f>
        <v>12</v>
      </c>
      <c r="AL34" s="156">
        <f t="shared" si="47"/>
        <v>1</v>
      </c>
      <c r="AM34" s="156">
        <f t="shared" si="47"/>
        <v>2</v>
      </c>
      <c r="AN34" s="156">
        <f t="shared" si="47"/>
        <v>3</v>
      </c>
      <c r="AO34" s="156">
        <f t="shared" si="47"/>
        <v>4</v>
      </c>
      <c r="AP34" s="156">
        <f t="shared" si="47"/>
        <v>5</v>
      </c>
      <c r="AQ34" s="156">
        <f t="shared" si="47"/>
        <v>6</v>
      </c>
      <c r="AR34" s="156">
        <f t="shared" si="47"/>
        <v>7</v>
      </c>
      <c r="AS34" s="156">
        <f t="shared" si="47"/>
        <v>8</v>
      </c>
      <c r="AT34" s="156">
        <f t="shared" si="47"/>
        <v>9</v>
      </c>
      <c r="AU34" s="156">
        <f t="shared" si="47"/>
        <v>10</v>
      </c>
      <c r="AV34" s="156">
        <f t="shared" si="47"/>
        <v>11</v>
      </c>
      <c r="AW34" s="156">
        <f t="shared" si="47"/>
        <v>12</v>
      </c>
      <c r="AX34" s="156">
        <f t="shared" si="47"/>
        <v>1</v>
      </c>
      <c r="AY34" s="156">
        <f t="shared" si="47"/>
        <v>2</v>
      </c>
      <c r="AZ34" s="156">
        <f t="shared" si="47"/>
        <v>3</v>
      </c>
      <c r="BA34" s="156">
        <f t="shared" si="47"/>
        <v>4</v>
      </c>
      <c r="BB34" s="156">
        <f t="shared" si="47"/>
        <v>5</v>
      </c>
      <c r="BC34" s="156">
        <f t="shared" si="47"/>
        <v>6</v>
      </c>
      <c r="BD34" s="156">
        <f t="shared" si="47"/>
        <v>7</v>
      </c>
      <c r="BE34" s="156">
        <f t="shared" si="47"/>
        <v>8</v>
      </c>
      <c r="BF34" s="156">
        <f t="shared" si="47"/>
        <v>9</v>
      </c>
      <c r="BG34" s="156">
        <f t="shared" si="47"/>
        <v>10</v>
      </c>
      <c r="BH34" s="156">
        <f t="shared" si="47"/>
        <v>11</v>
      </c>
      <c r="BI34" s="156">
        <f t="shared" si="47"/>
        <v>12</v>
      </c>
      <c r="BJ34" s="156">
        <f t="shared" si="47"/>
        <v>1</v>
      </c>
      <c r="BK34" s="156">
        <f t="shared" si="47"/>
        <v>2</v>
      </c>
      <c r="BL34" s="156">
        <f t="shared" si="47"/>
        <v>3</v>
      </c>
      <c r="BM34" s="156">
        <f t="shared" si="47"/>
        <v>4</v>
      </c>
      <c r="BN34" s="156">
        <f t="shared" si="47"/>
        <v>5</v>
      </c>
      <c r="BO34" s="156">
        <f t="shared" si="47"/>
        <v>6</v>
      </c>
      <c r="BP34" s="156">
        <f t="shared" si="47"/>
        <v>7</v>
      </c>
      <c r="BQ34" s="156">
        <f t="shared" si="47"/>
        <v>8</v>
      </c>
      <c r="BR34" s="156">
        <f t="shared" si="47"/>
        <v>9</v>
      </c>
      <c r="BS34" s="156">
        <f t="shared" si="47"/>
        <v>10</v>
      </c>
      <c r="BT34" s="156">
        <f t="shared" si="47"/>
        <v>11</v>
      </c>
      <c r="BU34" s="156">
        <f t="shared" si="47"/>
        <v>12</v>
      </c>
      <c r="BV34" s="156">
        <f t="shared" si="47"/>
        <v>1</v>
      </c>
      <c r="BW34" s="156">
        <f t="shared" si="47"/>
        <v>2</v>
      </c>
      <c r="BX34" s="156">
        <f t="shared" si="47"/>
        <v>3</v>
      </c>
      <c r="BY34" s="156">
        <f t="shared" si="47"/>
        <v>4</v>
      </c>
      <c r="BZ34" s="156">
        <f t="shared" si="47"/>
        <v>5</v>
      </c>
      <c r="CA34" s="156">
        <f t="shared" si="47"/>
        <v>6</v>
      </c>
      <c r="CB34" s="156">
        <f t="shared" si="47"/>
        <v>7</v>
      </c>
      <c r="CC34" s="156">
        <f t="shared" si="47"/>
        <v>8</v>
      </c>
      <c r="CD34" s="156">
        <f t="shared" si="47"/>
        <v>9</v>
      </c>
      <c r="CE34" s="156">
        <f t="shared" si="47"/>
        <v>10</v>
      </c>
      <c r="CF34" s="156">
        <f t="shared" si="47"/>
        <v>11</v>
      </c>
      <c r="CG34" s="156">
        <f t="shared" si="47"/>
        <v>12</v>
      </c>
      <c r="CH34" s="156">
        <f t="shared" si="47"/>
        <v>1</v>
      </c>
      <c r="CI34" s="156">
        <f t="shared" si="47"/>
        <v>2</v>
      </c>
      <c r="CJ34" s="156">
        <f t="shared" si="47"/>
        <v>3</v>
      </c>
      <c r="CK34" s="156">
        <f t="shared" si="47"/>
        <v>4</v>
      </c>
      <c r="CL34" s="156">
        <f t="shared" si="47"/>
        <v>5</v>
      </c>
      <c r="CM34" s="156">
        <f t="shared" si="47"/>
        <v>6</v>
      </c>
      <c r="CN34" s="156">
        <f t="shared" si="47"/>
        <v>7</v>
      </c>
      <c r="CO34" s="156">
        <f t="shared" si="47"/>
        <v>8</v>
      </c>
      <c r="CP34" s="156">
        <f t="shared" si="47"/>
        <v>9</v>
      </c>
      <c r="CQ34" s="156">
        <f t="shared" si="47"/>
        <v>10</v>
      </c>
      <c r="CR34" s="156">
        <f t="shared" si="47"/>
        <v>11</v>
      </c>
      <c r="CS34" s="156">
        <f t="shared" si="47"/>
        <v>12</v>
      </c>
      <c r="CT34" s="156">
        <f t="shared" si="47"/>
        <v>1</v>
      </c>
      <c r="CU34" s="156">
        <f t="shared" si="47"/>
        <v>2</v>
      </c>
      <c r="CV34" s="156">
        <f t="shared" si="47"/>
        <v>3</v>
      </c>
      <c r="CW34" s="156">
        <f t="shared" ref="CW34:EX34" si="48">IF(CV34=12,1,CV34+1)</f>
        <v>4</v>
      </c>
      <c r="CX34" s="156">
        <f t="shared" si="48"/>
        <v>5</v>
      </c>
      <c r="CY34" s="156">
        <f t="shared" si="48"/>
        <v>6</v>
      </c>
      <c r="CZ34" s="156">
        <f t="shared" si="48"/>
        <v>7</v>
      </c>
      <c r="DA34" s="156">
        <f t="shared" si="48"/>
        <v>8</v>
      </c>
      <c r="DB34" s="156">
        <f t="shared" si="48"/>
        <v>9</v>
      </c>
      <c r="DC34" s="156">
        <f t="shared" si="48"/>
        <v>10</v>
      </c>
      <c r="DD34" s="156">
        <f t="shared" si="48"/>
        <v>11</v>
      </c>
      <c r="DE34" s="156">
        <f t="shared" si="48"/>
        <v>12</v>
      </c>
      <c r="DF34" s="156">
        <f t="shared" si="48"/>
        <v>1</v>
      </c>
      <c r="DG34" s="156">
        <f t="shared" si="48"/>
        <v>2</v>
      </c>
      <c r="DH34" s="156">
        <f t="shared" si="48"/>
        <v>3</v>
      </c>
      <c r="DI34" s="156">
        <f t="shared" si="48"/>
        <v>4</v>
      </c>
      <c r="DJ34" s="156">
        <f t="shared" si="48"/>
        <v>5</v>
      </c>
      <c r="DK34" s="156">
        <f t="shared" si="48"/>
        <v>6</v>
      </c>
      <c r="DL34" s="156">
        <f t="shared" si="48"/>
        <v>7</v>
      </c>
      <c r="DM34" s="156">
        <f t="shared" si="48"/>
        <v>8</v>
      </c>
      <c r="DN34" s="156">
        <f t="shared" si="48"/>
        <v>9</v>
      </c>
      <c r="DO34" s="156">
        <f t="shared" si="48"/>
        <v>10</v>
      </c>
      <c r="DP34" s="156">
        <f t="shared" si="48"/>
        <v>11</v>
      </c>
      <c r="DQ34" s="156">
        <f t="shared" si="48"/>
        <v>12</v>
      </c>
      <c r="DR34" s="156">
        <f t="shared" si="48"/>
        <v>1</v>
      </c>
      <c r="DS34" s="156">
        <f t="shared" si="48"/>
        <v>2</v>
      </c>
      <c r="DT34" s="156">
        <f t="shared" si="48"/>
        <v>3</v>
      </c>
      <c r="DU34" s="156">
        <f t="shared" si="48"/>
        <v>4</v>
      </c>
      <c r="DV34" s="156">
        <f t="shared" si="48"/>
        <v>5</v>
      </c>
      <c r="DW34" s="156">
        <f t="shared" si="48"/>
        <v>6</v>
      </c>
      <c r="DX34" s="156">
        <f t="shared" si="48"/>
        <v>7</v>
      </c>
      <c r="DY34" s="156">
        <f t="shared" si="48"/>
        <v>8</v>
      </c>
      <c r="DZ34" s="156">
        <f t="shared" si="48"/>
        <v>9</v>
      </c>
      <c r="EA34" s="156">
        <f t="shared" si="48"/>
        <v>10</v>
      </c>
      <c r="EB34" s="156">
        <f t="shared" si="48"/>
        <v>11</v>
      </c>
      <c r="EC34" s="156">
        <f t="shared" si="48"/>
        <v>12</v>
      </c>
      <c r="ED34" s="156">
        <f t="shared" si="48"/>
        <v>1</v>
      </c>
      <c r="EE34" s="156">
        <f t="shared" si="48"/>
        <v>2</v>
      </c>
      <c r="EF34" s="156">
        <f t="shared" si="48"/>
        <v>3</v>
      </c>
      <c r="EG34" s="156">
        <f t="shared" si="48"/>
        <v>4</v>
      </c>
      <c r="EH34" s="156">
        <f t="shared" si="48"/>
        <v>5</v>
      </c>
      <c r="EI34" s="156">
        <f t="shared" si="48"/>
        <v>6</v>
      </c>
      <c r="EJ34" s="156">
        <f t="shared" si="48"/>
        <v>7</v>
      </c>
      <c r="EK34" s="156">
        <f t="shared" si="48"/>
        <v>8</v>
      </c>
      <c r="EL34" s="156">
        <f t="shared" si="48"/>
        <v>9</v>
      </c>
      <c r="EM34" s="156">
        <f t="shared" si="48"/>
        <v>10</v>
      </c>
      <c r="EN34" s="156">
        <f t="shared" si="48"/>
        <v>11</v>
      </c>
      <c r="EO34" s="156">
        <f t="shared" si="48"/>
        <v>12</v>
      </c>
      <c r="EP34" s="156">
        <f t="shared" si="48"/>
        <v>1</v>
      </c>
      <c r="EQ34" s="156">
        <f t="shared" si="48"/>
        <v>2</v>
      </c>
      <c r="ER34" s="156">
        <f t="shared" si="48"/>
        <v>3</v>
      </c>
      <c r="ES34" s="156">
        <f t="shared" si="48"/>
        <v>4</v>
      </c>
      <c r="ET34" s="156">
        <f t="shared" si="48"/>
        <v>5</v>
      </c>
      <c r="EU34" s="156">
        <f t="shared" si="48"/>
        <v>6</v>
      </c>
      <c r="EV34" s="156">
        <f t="shared" si="48"/>
        <v>7</v>
      </c>
      <c r="EW34" s="156">
        <f t="shared" si="48"/>
        <v>8</v>
      </c>
      <c r="EX34" s="156">
        <f t="shared" si="48"/>
        <v>9</v>
      </c>
      <c r="EY34" s="261"/>
      <c r="EZ34" s="43" t="s">
        <v>2350</v>
      </c>
      <c r="FB34" s="261"/>
    </row>
    <row r="35" spans="1:158" outlineLevel="1">
      <c r="A35" s="67" t="s">
        <v>2034</v>
      </c>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153" t="str">
        <f>IF(AF25=1,AF30,"Year "&amp;AF25)</f>
        <v>Year 0</v>
      </c>
      <c r="AG35" s="120" t="str">
        <f t="shared" ref="AG35:CR35" si="49">IF(AG25=1,AG30,"Year "&amp;AG25)</f>
        <v>Year 0</v>
      </c>
      <c r="AH35" s="120" t="str">
        <f t="shared" si="49"/>
        <v>Year 0</v>
      </c>
      <c r="AI35" s="120" t="str">
        <f t="shared" si="49"/>
        <v>Q1</v>
      </c>
      <c r="AJ35" s="120" t="str">
        <f t="shared" si="49"/>
        <v>Q1</v>
      </c>
      <c r="AK35" s="120" t="str">
        <f t="shared" si="49"/>
        <v>Q1</v>
      </c>
      <c r="AL35" s="120" t="str">
        <f t="shared" si="49"/>
        <v>Q2</v>
      </c>
      <c r="AM35" s="120" t="str">
        <f t="shared" si="49"/>
        <v>Q2</v>
      </c>
      <c r="AN35" s="120" t="str">
        <f t="shared" si="49"/>
        <v>Q2</v>
      </c>
      <c r="AO35" s="120" t="str">
        <f t="shared" si="49"/>
        <v>Q3</v>
      </c>
      <c r="AP35" s="120" t="str">
        <f t="shared" si="49"/>
        <v>Q3</v>
      </c>
      <c r="AQ35" s="120" t="str">
        <f t="shared" si="49"/>
        <v>Q3</v>
      </c>
      <c r="AR35" s="120" t="str">
        <f t="shared" si="49"/>
        <v>Q4</v>
      </c>
      <c r="AS35" s="120" t="str">
        <f t="shared" si="49"/>
        <v>Q4</v>
      </c>
      <c r="AT35" s="120" t="str">
        <f t="shared" si="49"/>
        <v>Q4</v>
      </c>
      <c r="AU35" s="120" t="str">
        <f t="shared" si="49"/>
        <v>Year 2</v>
      </c>
      <c r="AV35" s="120" t="str">
        <f t="shared" si="49"/>
        <v>Year 2</v>
      </c>
      <c r="AW35" s="120" t="str">
        <f t="shared" si="49"/>
        <v>Year 2</v>
      </c>
      <c r="AX35" s="120" t="str">
        <f t="shared" si="49"/>
        <v>Year 2</v>
      </c>
      <c r="AY35" s="120" t="str">
        <f t="shared" si="49"/>
        <v>Year 2</v>
      </c>
      <c r="AZ35" s="120" t="str">
        <f t="shared" si="49"/>
        <v>Year 2</v>
      </c>
      <c r="BA35" s="120" t="str">
        <f t="shared" si="49"/>
        <v>Year 2</v>
      </c>
      <c r="BB35" s="120" t="str">
        <f t="shared" si="49"/>
        <v>Year 2</v>
      </c>
      <c r="BC35" s="120" t="str">
        <f t="shared" si="49"/>
        <v>Year 2</v>
      </c>
      <c r="BD35" s="120" t="str">
        <f t="shared" si="49"/>
        <v>Year 2</v>
      </c>
      <c r="BE35" s="120" t="str">
        <f t="shared" si="49"/>
        <v>Year 2</v>
      </c>
      <c r="BF35" s="120" t="str">
        <f t="shared" si="49"/>
        <v>Year 2</v>
      </c>
      <c r="BG35" s="120" t="str">
        <f t="shared" si="49"/>
        <v>Year 3</v>
      </c>
      <c r="BH35" s="120" t="str">
        <f t="shared" si="49"/>
        <v>Year 3</v>
      </c>
      <c r="BI35" s="120" t="str">
        <f t="shared" si="49"/>
        <v>Year 3</v>
      </c>
      <c r="BJ35" s="120" t="str">
        <f t="shared" si="49"/>
        <v>Year 3</v>
      </c>
      <c r="BK35" s="120" t="str">
        <f t="shared" si="49"/>
        <v>Year 3</v>
      </c>
      <c r="BL35" s="120" t="str">
        <f t="shared" si="49"/>
        <v>Year 3</v>
      </c>
      <c r="BM35" s="120" t="str">
        <f t="shared" si="49"/>
        <v>Year 3</v>
      </c>
      <c r="BN35" s="120" t="str">
        <f t="shared" si="49"/>
        <v>Year 3</v>
      </c>
      <c r="BO35" s="120" t="str">
        <f t="shared" si="49"/>
        <v>Year 3</v>
      </c>
      <c r="BP35" s="120" t="str">
        <f t="shared" si="49"/>
        <v>Year 3</v>
      </c>
      <c r="BQ35" s="120" t="str">
        <f t="shared" si="49"/>
        <v>Year 3</v>
      </c>
      <c r="BR35" s="120" t="str">
        <f t="shared" si="49"/>
        <v>Year 3</v>
      </c>
      <c r="BS35" s="120" t="str">
        <f t="shared" si="49"/>
        <v>Year 4</v>
      </c>
      <c r="BT35" s="120" t="str">
        <f t="shared" si="49"/>
        <v>Year 4</v>
      </c>
      <c r="BU35" s="120" t="str">
        <f t="shared" si="49"/>
        <v>Year 4</v>
      </c>
      <c r="BV35" s="120" t="str">
        <f t="shared" si="49"/>
        <v>Year 4</v>
      </c>
      <c r="BW35" s="120" t="str">
        <f t="shared" si="49"/>
        <v>Year 4</v>
      </c>
      <c r="BX35" s="120" t="str">
        <f t="shared" si="49"/>
        <v>Year 4</v>
      </c>
      <c r="BY35" s="120" t="str">
        <f t="shared" si="49"/>
        <v>Year 4</v>
      </c>
      <c r="BZ35" s="120" t="str">
        <f t="shared" si="49"/>
        <v>Year 4</v>
      </c>
      <c r="CA35" s="120" t="str">
        <f t="shared" si="49"/>
        <v>Year 4</v>
      </c>
      <c r="CB35" s="120" t="str">
        <f t="shared" si="49"/>
        <v>Year 4</v>
      </c>
      <c r="CC35" s="120" t="str">
        <f t="shared" si="49"/>
        <v>Year 4</v>
      </c>
      <c r="CD35" s="120" t="str">
        <f t="shared" si="49"/>
        <v>Year 4</v>
      </c>
      <c r="CE35" s="120" t="str">
        <f t="shared" si="49"/>
        <v>Year 5</v>
      </c>
      <c r="CF35" s="120" t="str">
        <f t="shared" si="49"/>
        <v>Year 5</v>
      </c>
      <c r="CG35" s="120" t="str">
        <f t="shared" si="49"/>
        <v>Year 5</v>
      </c>
      <c r="CH35" s="120" t="str">
        <f t="shared" si="49"/>
        <v>Year 5</v>
      </c>
      <c r="CI35" s="120" t="str">
        <f t="shared" si="49"/>
        <v>Year 5</v>
      </c>
      <c r="CJ35" s="120" t="str">
        <f t="shared" si="49"/>
        <v>Year 5</v>
      </c>
      <c r="CK35" s="120" t="str">
        <f t="shared" si="49"/>
        <v>Year 5</v>
      </c>
      <c r="CL35" s="120" t="str">
        <f t="shared" si="49"/>
        <v>Year 5</v>
      </c>
      <c r="CM35" s="120" t="str">
        <f t="shared" si="49"/>
        <v>Year 5</v>
      </c>
      <c r="CN35" s="120" t="str">
        <f t="shared" si="49"/>
        <v>Year 5</v>
      </c>
      <c r="CO35" s="120" t="str">
        <f t="shared" si="49"/>
        <v>Year 5</v>
      </c>
      <c r="CP35" s="120" t="str">
        <f t="shared" si="49"/>
        <v>Year 5</v>
      </c>
      <c r="CQ35" s="120" t="str">
        <f t="shared" si="49"/>
        <v>Year 6</v>
      </c>
      <c r="CR35" s="120" t="str">
        <f t="shared" si="49"/>
        <v>Year 6</v>
      </c>
      <c r="CS35" s="120" t="str">
        <f t="shared" ref="CS35:EX35" si="50">IF(CS25=1,CS30,"Year "&amp;CS25)</f>
        <v>Year 6</v>
      </c>
      <c r="CT35" s="120" t="str">
        <f t="shared" si="50"/>
        <v>Year 6</v>
      </c>
      <c r="CU35" s="120" t="str">
        <f t="shared" si="50"/>
        <v>Year 6</v>
      </c>
      <c r="CV35" s="120" t="str">
        <f t="shared" si="50"/>
        <v>Year 6</v>
      </c>
      <c r="CW35" s="120" t="str">
        <f t="shared" si="50"/>
        <v>Year 6</v>
      </c>
      <c r="CX35" s="120" t="str">
        <f t="shared" si="50"/>
        <v>Year 6</v>
      </c>
      <c r="CY35" s="120" t="str">
        <f t="shared" si="50"/>
        <v>Year 6</v>
      </c>
      <c r="CZ35" s="120" t="str">
        <f t="shared" si="50"/>
        <v>Year 6</v>
      </c>
      <c r="DA35" s="120" t="str">
        <f t="shared" si="50"/>
        <v>Year 6</v>
      </c>
      <c r="DB35" s="120" t="str">
        <f t="shared" si="50"/>
        <v>Year 6</v>
      </c>
      <c r="DC35" s="120" t="str">
        <f t="shared" si="50"/>
        <v>Year 7</v>
      </c>
      <c r="DD35" s="120" t="str">
        <f t="shared" si="50"/>
        <v>Year 7</v>
      </c>
      <c r="DE35" s="120" t="str">
        <f t="shared" si="50"/>
        <v>Year 7</v>
      </c>
      <c r="DF35" s="120" t="str">
        <f t="shared" si="50"/>
        <v>Year 7</v>
      </c>
      <c r="DG35" s="120" t="str">
        <f t="shared" si="50"/>
        <v>Year 7</v>
      </c>
      <c r="DH35" s="120" t="str">
        <f t="shared" si="50"/>
        <v>Year 7</v>
      </c>
      <c r="DI35" s="120" t="str">
        <f t="shared" si="50"/>
        <v>Year 7</v>
      </c>
      <c r="DJ35" s="120" t="str">
        <f t="shared" si="50"/>
        <v>Year 7</v>
      </c>
      <c r="DK35" s="120" t="str">
        <f t="shared" si="50"/>
        <v>Year 7</v>
      </c>
      <c r="DL35" s="120" t="str">
        <f t="shared" si="50"/>
        <v>Year 7</v>
      </c>
      <c r="DM35" s="120" t="str">
        <f t="shared" si="50"/>
        <v>Year 7</v>
      </c>
      <c r="DN35" s="120" t="str">
        <f t="shared" si="50"/>
        <v>Year 7</v>
      </c>
      <c r="DO35" s="120" t="str">
        <f t="shared" si="50"/>
        <v>Year 8</v>
      </c>
      <c r="DP35" s="120" t="str">
        <f t="shared" si="50"/>
        <v>Year 8</v>
      </c>
      <c r="DQ35" s="120" t="str">
        <f t="shared" si="50"/>
        <v>Year 8</v>
      </c>
      <c r="DR35" s="120" t="str">
        <f t="shared" si="50"/>
        <v>Year 8</v>
      </c>
      <c r="DS35" s="120" t="str">
        <f t="shared" si="50"/>
        <v>Year 8</v>
      </c>
      <c r="DT35" s="120" t="str">
        <f t="shared" si="50"/>
        <v>Year 8</v>
      </c>
      <c r="DU35" s="120" t="str">
        <f t="shared" si="50"/>
        <v>Year 8</v>
      </c>
      <c r="DV35" s="120" t="str">
        <f t="shared" si="50"/>
        <v>Year 8</v>
      </c>
      <c r="DW35" s="120" t="str">
        <f t="shared" si="50"/>
        <v>Year 8</v>
      </c>
      <c r="DX35" s="120" t="str">
        <f t="shared" si="50"/>
        <v>Year 8</v>
      </c>
      <c r="DY35" s="120" t="str">
        <f t="shared" si="50"/>
        <v>Year 8</v>
      </c>
      <c r="DZ35" s="120" t="str">
        <f t="shared" si="50"/>
        <v>Year 8</v>
      </c>
      <c r="EA35" s="120" t="str">
        <f t="shared" si="50"/>
        <v>Year 9</v>
      </c>
      <c r="EB35" s="120" t="str">
        <f t="shared" si="50"/>
        <v>Year 9</v>
      </c>
      <c r="EC35" s="120" t="str">
        <f t="shared" si="50"/>
        <v>Year 9</v>
      </c>
      <c r="ED35" s="120" t="str">
        <f t="shared" si="50"/>
        <v>Year 9</v>
      </c>
      <c r="EE35" s="120" t="str">
        <f t="shared" si="50"/>
        <v>Year 9</v>
      </c>
      <c r="EF35" s="120" t="str">
        <f t="shared" si="50"/>
        <v>Year 9</v>
      </c>
      <c r="EG35" s="120" t="str">
        <f t="shared" si="50"/>
        <v>Year 9</v>
      </c>
      <c r="EH35" s="120" t="str">
        <f t="shared" si="50"/>
        <v>Year 9</v>
      </c>
      <c r="EI35" s="120" t="str">
        <f t="shared" si="50"/>
        <v>Year 9</v>
      </c>
      <c r="EJ35" s="120" t="str">
        <f t="shared" si="50"/>
        <v>Year 9</v>
      </c>
      <c r="EK35" s="120" t="str">
        <f t="shared" si="50"/>
        <v>Year 9</v>
      </c>
      <c r="EL35" s="120" t="str">
        <f t="shared" si="50"/>
        <v>Year 9</v>
      </c>
      <c r="EM35" s="120" t="str">
        <f t="shared" si="50"/>
        <v>Year 10</v>
      </c>
      <c r="EN35" s="120" t="str">
        <f t="shared" si="50"/>
        <v>Year 10</v>
      </c>
      <c r="EO35" s="120" t="str">
        <f t="shared" si="50"/>
        <v>Year 10</v>
      </c>
      <c r="EP35" s="120" t="str">
        <f t="shared" si="50"/>
        <v>Year 10</v>
      </c>
      <c r="EQ35" s="120" t="str">
        <f t="shared" si="50"/>
        <v>Year 10</v>
      </c>
      <c r="ER35" s="120" t="str">
        <f t="shared" si="50"/>
        <v>Year 10</v>
      </c>
      <c r="ES35" s="120" t="str">
        <f t="shared" si="50"/>
        <v>Year 10</v>
      </c>
      <c r="ET35" s="120" t="str">
        <f t="shared" si="50"/>
        <v>Year 10</v>
      </c>
      <c r="EU35" s="120" t="str">
        <f t="shared" si="50"/>
        <v>Year 10</v>
      </c>
      <c r="EV35" s="120" t="str">
        <f t="shared" si="50"/>
        <v>Year 10</v>
      </c>
      <c r="EW35" s="120" t="str">
        <f t="shared" si="50"/>
        <v>Year 10</v>
      </c>
      <c r="EX35" s="120" t="str">
        <f t="shared" si="50"/>
        <v>Year 10</v>
      </c>
      <c r="EY35" s="261"/>
      <c r="EZ35" s="43" t="s">
        <v>2035</v>
      </c>
      <c r="FB35" s="261"/>
    </row>
    <row r="36" spans="1:158" outlineLevel="1">
      <c r="A36" s="67" t="s">
        <v>1064</v>
      </c>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154"/>
      <c r="AG36" s="154"/>
      <c r="AH36" s="154"/>
      <c r="AI36" s="15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c r="EX36" s="154"/>
      <c r="EY36" s="261"/>
      <c r="EZ36" s="43" t="s">
        <v>1064</v>
      </c>
      <c r="FB36" s="261"/>
    </row>
    <row r="37" spans="1:158" outlineLevel="1">
      <c r="A37" s="67"/>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15"/>
      <c r="AG37" s="316"/>
      <c r="AH37" s="316"/>
      <c r="AI37" s="316"/>
      <c r="AJ37" s="316"/>
      <c r="AK37" s="316"/>
      <c r="AL37" s="316"/>
      <c r="AM37" s="316"/>
      <c r="AN37" s="316"/>
      <c r="AO37" s="316"/>
      <c r="AP37" s="316"/>
      <c r="AQ37" s="316"/>
      <c r="AR37" s="316"/>
      <c r="AS37" s="316"/>
      <c r="AT37" s="316"/>
      <c r="AU37" s="316"/>
      <c r="AV37" s="316"/>
      <c r="AW37" s="316"/>
      <c r="AX37" s="316"/>
      <c r="AY37" s="316"/>
      <c r="AZ37" s="316"/>
      <c r="BA37" s="316"/>
      <c r="BB37" s="316"/>
      <c r="BC37" s="316"/>
      <c r="BD37" s="316"/>
      <c r="BE37" s="316"/>
      <c r="BF37" s="316"/>
      <c r="BG37" s="316"/>
      <c r="BH37" s="316"/>
      <c r="BI37" s="316"/>
      <c r="BJ37" s="316"/>
      <c r="BK37" s="316"/>
      <c r="BL37" s="316"/>
      <c r="BM37" s="316"/>
      <c r="BN37" s="316"/>
      <c r="BO37" s="316"/>
      <c r="BP37" s="316"/>
      <c r="BQ37" s="316"/>
      <c r="BR37" s="316"/>
      <c r="BS37" s="316"/>
      <c r="BT37" s="316"/>
      <c r="BU37" s="316"/>
      <c r="BV37" s="316"/>
      <c r="BW37" s="316"/>
      <c r="BX37" s="316"/>
      <c r="BY37" s="316"/>
      <c r="BZ37" s="316"/>
      <c r="CA37" s="316"/>
      <c r="CB37" s="316"/>
      <c r="CC37" s="316"/>
      <c r="CD37" s="316"/>
      <c r="CE37" s="316"/>
      <c r="CF37" s="316"/>
      <c r="CG37" s="316"/>
      <c r="CH37" s="316"/>
      <c r="CI37" s="316"/>
      <c r="CJ37" s="316"/>
      <c r="CK37" s="316"/>
      <c r="CL37" s="316"/>
      <c r="CM37" s="316"/>
      <c r="CN37" s="316"/>
      <c r="CO37" s="316"/>
      <c r="CP37" s="316"/>
      <c r="CQ37" s="316"/>
      <c r="CR37" s="316"/>
      <c r="CS37" s="316"/>
      <c r="CT37" s="316"/>
      <c r="CU37" s="316"/>
      <c r="CV37" s="316"/>
      <c r="CW37" s="316"/>
      <c r="CX37" s="316"/>
      <c r="CY37" s="316"/>
      <c r="CZ37" s="316"/>
      <c r="DA37" s="316"/>
      <c r="DB37" s="316"/>
      <c r="DC37" s="316"/>
      <c r="DD37" s="316"/>
      <c r="DE37" s="316"/>
      <c r="DF37" s="316"/>
      <c r="DG37" s="316"/>
      <c r="DH37" s="316"/>
      <c r="DI37" s="316"/>
      <c r="DJ37" s="316"/>
      <c r="DK37" s="316"/>
      <c r="DL37" s="316"/>
      <c r="DM37" s="316"/>
      <c r="DN37" s="316"/>
      <c r="DO37" s="316"/>
      <c r="DP37" s="316"/>
      <c r="DQ37" s="316"/>
      <c r="DR37" s="316"/>
      <c r="DS37" s="316"/>
      <c r="DT37" s="316"/>
      <c r="DU37" s="316"/>
      <c r="DV37" s="316"/>
      <c r="DW37" s="316"/>
      <c r="DX37" s="316"/>
      <c r="DY37" s="316"/>
      <c r="DZ37" s="316"/>
      <c r="EA37" s="316"/>
      <c r="EB37" s="316"/>
      <c r="EC37" s="316"/>
      <c r="ED37" s="316"/>
      <c r="EE37" s="316"/>
      <c r="EF37" s="316"/>
      <c r="EG37" s="316"/>
      <c r="EH37" s="316"/>
      <c r="EI37" s="316"/>
      <c r="EJ37" s="316"/>
      <c r="EK37" s="316"/>
      <c r="EL37" s="316"/>
      <c r="EM37" s="316"/>
      <c r="EN37" s="316"/>
      <c r="EO37" s="316"/>
      <c r="EP37" s="316"/>
      <c r="EQ37" s="316"/>
      <c r="ER37" s="316"/>
      <c r="ES37" s="316"/>
      <c r="ET37" s="316"/>
      <c r="EU37" s="316"/>
      <c r="EV37" s="316"/>
      <c r="EW37" s="316"/>
      <c r="EX37" s="316"/>
      <c r="EY37" s="261"/>
      <c r="EZ37" s="43" t="s">
        <v>1757</v>
      </c>
      <c r="FB37" s="261"/>
    </row>
    <row r="38" spans="1:158" outlineLevel="1">
      <c r="A38" s="67"/>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15"/>
      <c r="AG38" s="316"/>
      <c r="AH38" s="316"/>
      <c r="AI38" s="316"/>
      <c r="AJ38" s="316"/>
      <c r="AK38" s="316"/>
      <c r="AL38" s="316"/>
      <c r="AM38" s="316"/>
      <c r="AN38" s="316"/>
      <c r="AO38" s="316"/>
      <c r="AP38" s="316"/>
      <c r="AQ38" s="316"/>
      <c r="AR38" s="316"/>
      <c r="AS38" s="316"/>
      <c r="AT38" s="316"/>
      <c r="AU38" s="316"/>
      <c r="AV38" s="316"/>
      <c r="AW38" s="316"/>
      <c r="AX38" s="316"/>
      <c r="AY38" s="316"/>
      <c r="AZ38" s="316"/>
      <c r="BA38" s="316"/>
      <c r="BB38" s="316"/>
      <c r="BC38" s="316"/>
      <c r="BD38" s="316"/>
      <c r="BE38" s="316"/>
      <c r="BF38" s="316"/>
      <c r="BG38" s="316"/>
      <c r="BH38" s="316"/>
      <c r="BI38" s="316"/>
      <c r="BJ38" s="316"/>
      <c r="BK38" s="316"/>
      <c r="BL38" s="316"/>
      <c r="BM38" s="316"/>
      <c r="BN38" s="316"/>
      <c r="BO38" s="316"/>
      <c r="BP38" s="316"/>
      <c r="BQ38" s="316"/>
      <c r="BR38" s="316"/>
      <c r="BS38" s="316"/>
      <c r="BT38" s="316"/>
      <c r="BU38" s="316"/>
      <c r="BV38" s="316"/>
      <c r="BW38" s="316"/>
      <c r="BX38" s="316"/>
      <c r="BY38" s="316"/>
      <c r="BZ38" s="316"/>
      <c r="CA38" s="316"/>
      <c r="CB38" s="316"/>
      <c r="CC38" s="316"/>
      <c r="CD38" s="316"/>
      <c r="CE38" s="316"/>
      <c r="CF38" s="316"/>
      <c r="CG38" s="316"/>
      <c r="CH38" s="316"/>
      <c r="CI38" s="316"/>
      <c r="CJ38" s="316"/>
      <c r="CK38" s="316"/>
      <c r="CL38" s="316"/>
      <c r="CM38" s="316"/>
      <c r="CN38" s="316"/>
      <c r="CO38" s="316"/>
      <c r="CP38" s="316"/>
      <c r="CQ38" s="316"/>
      <c r="CR38" s="316"/>
      <c r="CS38" s="316"/>
      <c r="CT38" s="316"/>
      <c r="CU38" s="316"/>
      <c r="CV38" s="316"/>
      <c r="CW38" s="316"/>
      <c r="CX38" s="316"/>
      <c r="CY38" s="316"/>
      <c r="CZ38" s="316"/>
      <c r="DA38" s="316"/>
      <c r="DB38" s="316"/>
      <c r="DC38" s="316"/>
      <c r="DD38" s="316"/>
      <c r="DE38" s="316"/>
      <c r="DF38" s="316"/>
      <c r="DG38" s="316"/>
      <c r="DH38" s="316"/>
      <c r="DI38" s="316"/>
      <c r="DJ38" s="316"/>
      <c r="DK38" s="316"/>
      <c r="DL38" s="316"/>
      <c r="DM38" s="316"/>
      <c r="DN38" s="316"/>
      <c r="DO38" s="316"/>
      <c r="DP38" s="316"/>
      <c r="DQ38" s="316"/>
      <c r="DR38" s="316"/>
      <c r="DS38" s="316"/>
      <c r="DT38" s="316"/>
      <c r="DU38" s="316"/>
      <c r="DV38" s="316"/>
      <c r="DW38" s="316"/>
      <c r="DX38" s="316"/>
      <c r="DY38" s="316"/>
      <c r="DZ38" s="316"/>
      <c r="EA38" s="316"/>
      <c r="EB38" s="316"/>
      <c r="EC38" s="316"/>
      <c r="ED38" s="316"/>
      <c r="EE38" s="316"/>
      <c r="EF38" s="316"/>
      <c r="EG38" s="316"/>
      <c r="EH38" s="316"/>
      <c r="EI38" s="316"/>
      <c r="EJ38" s="316"/>
      <c r="EK38" s="316"/>
      <c r="EL38" s="316"/>
      <c r="EM38" s="316"/>
      <c r="EN38" s="316"/>
      <c r="EO38" s="316"/>
      <c r="EP38" s="316"/>
      <c r="EQ38" s="316"/>
      <c r="ER38" s="316"/>
      <c r="ES38" s="316"/>
      <c r="ET38" s="316"/>
      <c r="EU38" s="316"/>
      <c r="EV38" s="316"/>
      <c r="EW38" s="316"/>
      <c r="EX38" s="316"/>
      <c r="EY38" s="261"/>
      <c r="EZ38" s="43" t="s">
        <v>1758</v>
      </c>
      <c r="FB38" s="261"/>
    </row>
    <row r="39" spans="1:158" outlineLevel="1">
      <c r="A39" s="526">
        <f>SUM(AF21:EY39)</f>
        <v>10252133</v>
      </c>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261"/>
      <c r="FB39" s="261"/>
    </row>
    <row r="40" spans="1:158">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262"/>
      <c r="FB40" s="262"/>
    </row>
    <row r="41" spans="1:158" s="75" customFormat="1" ht="15">
      <c r="A41" s="107" t="s">
        <v>2146</v>
      </c>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1"/>
      <c r="ER41" s="81"/>
      <c r="ES41" s="81"/>
      <c r="ET41" s="81"/>
      <c r="EU41" s="81"/>
      <c r="EV41" s="81"/>
      <c r="EW41" s="81"/>
      <c r="EX41" s="353"/>
      <c r="EY41" s="353"/>
      <c r="EZ41" s="353"/>
      <c r="FA41" s="81"/>
      <c r="FB41" s="353"/>
    </row>
    <row r="42" spans="1:158" outlineLevel="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260"/>
      <c r="FB42" s="260"/>
    </row>
    <row r="43" spans="1:158" outlineLevel="1">
      <c r="A43" s="109" t="s">
        <v>2137</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11" t="s">
        <v>1054</v>
      </c>
      <c r="AG43" s="111" t="s">
        <v>1055</v>
      </c>
      <c r="AH43" s="111" t="s">
        <v>1056</v>
      </c>
      <c r="AI43" s="111" t="s">
        <v>1057</v>
      </c>
      <c r="AJ43" s="111" t="s">
        <v>1058</v>
      </c>
      <c r="AK43" s="111" t="s">
        <v>1059</v>
      </c>
      <c r="AL43" s="111" t="s">
        <v>1060</v>
      </c>
      <c r="AM43" s="111" t="s">
        <v>1061</v>
      </c>
      <c r="AN43" s="111" t="s">
        <v>1062</v>
      </c>
      <c r="AO43" s="111" t="s">
        <v>1063</v>
      </c>
      <c r="AP43" s="111" t="s">
        <v>1065</v>
      </c>
      <c r="AQ43" s="112" t="s">
        <v>2147</v>
      </c>
      <c r="AR43" s="113"/>
      <c r="AS43" s="11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Y43" s="261"/>
      <c r="FB43" s="261"/>
    </row>
    <row r="44" spans="1:158" outlineLevel="1">
      <c r="A44" s="109" t="s">
        <v>2083</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76">
        <f>IF(PreContractPeriodDurationIn=0,PreContractStartDateIn-1,PreContractStartDateIn)</f>
        <v>39722</v>
      </c>
      <c r="AG44" s="77">
        <f t="shared" ref="AG44:AP44" si="51">AF45+1</f>
        <v>39814</v>
      </c>
      <c r="AH44" s="77">
        <f t="shared" si="51"/>
        <v>40179</v>
      </c>
      <c r="AI44" s="77">
        <f t="shared" si="51"/>
        <v>40544</v>
      </c>
      <c r="AJ44" s="77">
        <f t="shared" si="51"/>
        <v>40909</v>
      </c>
      <c r="AK44" s="77">
        <f t="shared" si="51"/>
        <v>41275</v>
      </c>
      <c r="AL44" s="77">
        <f t="shared" si="51"/>
        <v>41640</v>
      </c>
      <c r="AM44" s="77">
        <f t="shared" si="51"/>
        <v>42005</v>
      </c>
      <c r="AN44" s="77">
        <f t="shared" si="51"/>
        <v>42370</v>
      </c>
      <c r="AO44" s="77">
        <f t="shared" si="51"/>
        <v>42736</v>
      </c>
      <c r="AP44" s="77">
        <f t="shared" si="51"/>
        <v>43101</v>
      </c>
      <c r="AQ44" s="114" t="s">
        <v>2148</v>
      </c>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Y44" s="261"/>
      <c r="FB44" s="261"/>
    </row>
    <row r="45" spans="1:158" outlineLevel="1">
      <c r="A45" s="67" t="s">
        <v>2085</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76">
        <f>IF(PreContractPeriodDurationIn=0,PreContractStartDateIn-1,ContractStartDateIn-1)</f>
        <v>39813</v>
      </c>
      <c r="AG45" s="77">
        <f t="shared" ref="AG45:AP45" si="52">EOMONTH(AG44,11)</f>
        <v>40178</v>
      </c>
      <c r="AH45" s="77">
        <f t="shared" si="52"/>
        <v>40543</v>
      </c>
      <c r="AI45" s="77">
        <f t="shared" si="52"/>
        <v>40908</v>
      </c>
      <c r="AJ45" s="77">
        <f t="shared" si="52"/>
        <v>41274</v>
      </c>
      <c r="AK45" s="77">
        <f t="shared" si="52"/>
        <v>41639</v>
      </c>
      <c r="AL45" s="77">
        <f t="shared" si="52"/>
        <v>42004</v>
      </c>
      <c r="AM45" s="77">
        <f t="shared" si="52"/>
        <v>42369</v>
      </c>
      <c r="AN45" s="77">
        <f t="shared" si="52"/>
        <v>42735</v>
      </c>
      <c r="AO45" s="77">
        <f t="shared" si="52"/>
        <v>43100</v>
      </c>
      <c r="AP45" s="77">
        <f t="shared" si="52"/>
        <v>43465</v>
      </c>
      <c r="AQ45" s="114" t="s">
        <v>2149</v>
      </c>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Y45" s="261"/>
      <c r="FB45" s="261"/>
    </row>
    <row r="46" spans="1:158" outlineLevel="1">
      <c r="A46" s="67" t="s">
        <v>2079</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78">
        <f t="shared" ref="AF46:AP46" si="53">IF(AF44=AF45,0,MONTH(AF45)-MONTH(AF44)+1)+(YEAR(AF45)-YEAR(AF44))*MinY</f>
        <v>3</v>
      </c>
      <c r="AG46" s="79">
        <f t="shared" si="53"/>
        <v>12</v>
      </c>
      <c r="AH46" s="79">
        <f t="shared" si="53"/>
        <v>12</v>
      </c>
      <c r="AI46" s="79">
        <f t="shared" si="53"/>
        <v>12</v>
      </c>
      <c r="AJ46" s="79">
        <f t="shared" si="53"/>
        <v>12</v>
      </c>
      <c r="AK46" s="79">
        <f t="shared" si="53"/>
        <v>12</v>
      </c>
      <c r="AL46" s="79">
        <f t="shared" si="53"/>
        <v>12</v>
      </c>
      <c r="AM46" s="79">
        <f t="shared" si="53"/>
        <v>12</v>
      </c>
      <c r="AN46" s="79">
        <f t="shared" si="53"/>
        <v>12</v>
      </c>
      <c r="AO46" s="79">
        <f t="shared" si="53"/>
        <v>12</v>
      </c>
      <c r="AP46" s="79">
        <f t="shared" si="53"/>
        <v>12</v>
      </c>
      <c r="AQ46" s="114" t="s">
        <v>2153</v>
      </c>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Y46" s="261"/>
      <c r="FB46" s="261"/>
    </row>
    <row r="47" spans="1:158" outlineLevel="1">
      <c r="A47" s="67" t="s">
        <v>2154</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78">
        <f t="shared" ref="AF47:AP47" si="54">SUMIF(YearCounter,AF43,ActivePeriodFlag)</f>
        <v>0</v>
      </c>
      <c r="AG47" s="79">
        <f t="shared" si="54"/>
        <v>0</v>
      </c>
      <c r="AH47" s="79">
        <f t="shared" si="54"/>
        <v>0</v>
      </c>
      <c r="AI47" s="79">
        <f t="shared" si="54"/>
        <v>0</v>
      </c>
      <c r="AJ47" s="79">
        <f t="shared" si="54"/>
        <v>0</v>
      </c>
      <c r="AK47" s="79">
        <f t="shared" si="54"/>
        <v>0</v>
      </c>
      <c r="AL47" s="79">
        <f t="shared" si="54"/>
        <v>0</v>
      </c>
      <c r="AM47" s="79">
        <f t="shared" si="54"/>
        <v>0</v>
      </c>
      <c r="AN47" s="79">
        <f t="shared" si="54"/>
        <v>0</v>
      </c>
      <c r="AO47" s="79">
        <f t="shared" si="54"/>
        <v>0</v>
      </c>
      <c r="AP47" s="79">
        <f t="shared" si="54"/>
        <v>0</v>
      </c>
      <c r="AQ47" s="114" t="s">
        <v>2155</v>
      </c>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Y47" s="261"/>
      <c r="FB47" s="261"/>
    </row>
    <row r="48" spans="1:158" outlineLevel="1">
      <c r="A48" s="67"/>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290">
        <v>1</v>
      </c>
      <c r="AG48" s="271">
        <f t="shared" ref="AG48:AL48" si="55">AF48+AG56</f>
        <v>4</v>
      </c>
      <c r="AH48" s="79">
        <f t="shared" si="55"/>
        <v>7</v>
      </c>
      <c r="AI48" s="79">
        <f t="shared" si="55"/>
        <v>10</v>
      </c>
      <c r="AJ48" s="79">
        <f t="shared" si="55"/>
        <v>13</v>
      </c>
      <c r="AK48" s="79">
        <f t="shared" si="55"/>
        <v>16</v>
      </c>
      <c r="AL48" s="79">
        <f t="shared" si="55"/>
        <v>19</v>
      </c>
      <c r="AM48" s="79">
        <f>AL48+AL49</f>
        <v>19</v>
      </c>
      <c r="AN48" s="79">
        <f>AM48+AM49</f>
        <v>19</v>
      </c>
      <c r="AO48" s="79">
        <f>AN48+AN49</f>
        <v>19</v>
      </c>
      <c r="AP48" s="79">
        <f>AO48+AO49</f>
        <v>19</v>
      </c>
      <c r="AQ48" s="114"/>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Y48" s="261"/>
      <c r="FB48" s="261"/>
    </row>
    <row r="49" spans="1:158" outlineLevel="1">
      <c r="A49" s="526">
        <f>SUM(AF43:EY49)</f>
        <v>912592</v>
      </c>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261"/>
      <c r="FB49" s="261"/>
    </row>
    <row r="50" spans="1:15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262"/>
      <c r="FB50" s="262"/>
    </row>
    <row r="51" spans="1:158" s="75" customFormat="1" ht="15">
      <c r="A51" s="107" t="s">
        <v>2156</v>
      </c>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8"/>
      <c r="CO51" s="88"/>
      <c r="CP51" s="88"/>
      <c r="CQ51" s="88"/>
      <c r="CR51" s="88"/>
      <c r="CS51" s="88"/>
      <c r="CT51" s="88"/>
      <c r="CU51" s="88"/>
      <c r="CV51" s="88"/>
      <c r="CW51" s="88"/>
      <c r="CX51" s="88"/>
      <c r="CY51" s="88"/>
      <c r="CZ51" s="88"/>
      <c r="DA51" s="88"/>
      <c r="DB51" s="88"/>
      <c r="DC51" s="88"/>
      <c r="DD51" s="88"/>
      <c r="DE51" s="88"/>
      <c r="DF51" s="88"/>
      <c r="DG51" s="88"/>
      <c r="DH51" s="88"/>
      <c r="DI51" s="88"/>
      <c r="DJ51" s="88"/>
      <c r="DK51" s="88"/>
      <c r="DL51" s="88"/>
      <c r="DM51" s="88"/>
      <c r="DN51" s="88"/>
      <c r="DO51" s="88"/>
      <c r="DP51" s="88"/>
      <c r="DQ51" s="88"/>
      <c r="DR51" s="88"/>
      <c r="DS51" s="88"/>
      <c r="DT51" s="88"/>
      <c r="DU51" s="88"/>
      <c r="DV51" s="88"/>
      <c r="DW51" s="88"/>
      <c r="DX51" s="88"/>
      <c r="DY51" s="88"/>
      <c r="DZ51" s="88"/>
      <c r="EA51" s="88"/>
      <c r="EB51" s="88"/>
      <c r="EC51" s="88"/>
      <c r="ED51" s="88"/>
      <c r="EE51" s="88"/>
      <c r="EF51" s="88"/>
      <c r="EG51" s="88"/>
      <c r="EH51" s="88"/>
      <c r="EI51" s="88"/>
      <c r="EJ51" s="88"/>
      <c r="EK51" s="88"/>
      <c r="EL51" s="88"/>
      <c r="EM51" s="88"/>
      <c r="EN51" s="88"/>
      <c r="EO51" s="88"/>
      <c r="EP51" s="88"/>
      <c r="EQ51" s="81"/>
      <c r="ER51" s="81"/>
      <c r="ES51" s="81"/>
      <c r="ET51" s="81"/>
      <c r="EU51" s="81"/>
      <c r="EV51" s="81"/>
      <c r="EW51" s="81"/>
      <c r="EX51" s="353"/>
      <c r="EY51" s="353"/>
      <c r="EZ51" s="353"/>
      <c r="FA51" s="81"/>
      <c r="FB51" s="353"/>
    </row>
    <row r="52" spans="1:158" outlineLevel="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260"/>
      <c r="FB52" s="260"/>
    </row>
    <row r="53" spans="1:158" outlineLevel="1">
      <c r="A53" s="109" t="s">
        <v>2157</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15">
        <v>0</v>
      </c>
      <c r="AG53" s="116">
        <f t="shared" ref="AG53:BU53" si="56">AF53+1</f>
        <v>1</v>
      </c>
      <c r="AH53" s="117">
        <f t="shared" si="56"/>
        <v>2</v>
      </c>
      <c r="AI53" s="117">
        <f t="shared" si="56"/>
        <v>3</v>
      </c>
      <c r="AJ53" s="117">
        <f t="shared" si="56"/>
        <v>4</v>
      </c>
      <c r="AK53" s="117">
        <f t="shared" si="56"/>
        <v>5</v>
      </c>
      <c r="AL53" s="117">
        <f t="shared" si="56"/>
        <v>6</v>
      </c>
      <c r="AM53" s="117">
        <f t="shared" si="56"/>
        <v>7</v>
      </c>
      <c r="AN53" s="117">
        <f t="shared" si="56"/>
        <v>8</v>
      </c>
      <c r="AO53" s="117">
        <f t="shared" si="56"/>
        <v>9</v>
      </c>
      <c r="AP53" s="117">
        <f t="shared" si="56"/>
        <v>10</v>
      </c>
      <c r="AQ53" s="117">
        <f t="shared" si="56"/>
        <v>11</v>
      </c>
      <c r="AR53" s="117">
        <f t="shared" si="56"/>
        <v>12</v>
      </c>
      <c r="AS53" s="117">
        <f t="shared" si="56"/>
        <v>13</v>
      </c>
      <c r="AT53" s="117">
        <f t="shared" si="56"/>
        <v>14</v>
      </c>
      <c r="AU53" s="117">
        <f t="shared" si="56"/>
        <v>15</v>
      </c>
      <c r="AV53" s="117">
        <f t="shared" si="56"/>
        <v>16</v>
      </c>
      <c r="AW53" s="117">
        <f t="shared" si="56"/>
        <v>17</v>
      </c>
      <c r="AX53" s="117">
        <f t="shared" si="56"/>
        <v>18</v>
      </c>
      <c r="AY53" s="117">
        <f t="shared" si="56"/>
        <v>19</v>
      </c>
      <c r="AZ53" s="117">
        <f t="shared" si="56"/>
        <v>20</v>
      </c>
      <c r="BA53" s="117">
        <f t="shared" si="56"/>
        <v>21</v>
      </c>
      <c r="BB53" s="117">
        <f t="shared" si="56"/>
        <v>22</v>
      </c>
      <c r="BC53" s="117">
        <f t="shared" si="56"/>
        <v>23</v>
      </c>
      <c r="BD53" s="117">
        <f t="shared" si="56"/>
        <v>24</v>
      </c>
      <c r="BE53" s="117">
        <f t="shared" si="56"/>
        <v>25</v>
      </c>
      <c r="BF53" s="117">
        <f t="shared" si="56"/>
        <v>26</v>
      </c>
      <c r="BG53" s="117">
        <f t="shared" si="56"/>
        <v>27</v>
      </c>
      <c r="BH53" s="117">
        <f t="shared" si="56"/>
        <v>28</v>
      </c>
      <c r="BI53" s="117">
        <f t="shared" si="56"/>
        <v>29</v>
      </c>
      <c r="BJ53" s="117">
        <f t="shared" si="56"/>
        <v>30</v>
      </c>
      <c r="BK53" s="117">
        <f t="shared" si="56"/>
        <v>31</v>
      </c>
      <c r="BL53" s="117">
        <f t="shared" si="56"/>
        <v>32</v>
      </c>
      <c r="BM53" s="117">
        <f t="shared" si="56"/>
        <v>33</v>
      </c>
      <c r="BN53" s="117">
        <f t="shared" si="56"/>
        <v>34</v>
      </c>
      <c r="BO53" s="117">
        <f t="shared" si="56"/>
        <v>35</v>
      </c>
      <c r="BP53" s="117">
        <f t="shared" si="56"/>
        <v>36</v>
      </c>
      <c r="BQ53" s="117">
        <f t="shared" si="56"/>
        <v>37</v>
      </c>
      <c r="BR53" s="117">
        <f t="shared" si="56"/>
        <v>38</v>
      </c>
      <c r="BS53" s="117">
        <f t="shared" si="56"/>
        <v>39</v>
      </c>
      <c r="BT53" s="117">
        <f t="shared" si="56"/>
        <v>40</v>
      </c>
      <c r="BU53" s="117">
        <f t="shared" si="56"/>
        <v>41</v>
      </c>
      <c r="BV53" s="112" t="s">
        <v>2158</v>
      </c>
      <c r="BW53" s="3"/>
      <c r="BX53" s="3"/>
      <c r="BY53" s="3"/>
      <c r="BZ53" s="3"/>
      <c r="CA53" s="3"/>
      <c r="CB53" s="3"/>
      <c r="CC53" s="3"/>
      <c r="CD53" s="3"/>
      <c r="CE53" s="3"/>
      <c r="CF53" s="3"/>
      <c r="CG53" s="1"/>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261"/>
      <c r="FB53" s="261"/>
    </row>
    <row r="54" spans="1:158" outlineLevel="1">
      <c r="A54" s="109" t="s">
        <v>2083</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253">
        <f>IF(PreContractPeriodDurationIn=0,PreContractStartDateIn-1,PreContractStartDateIn)</f>
        <v>39722</v>
      </c>
      <c r="AG54" s="254">
        <f t="shared" ref="AG54:BU54" si="57">AF55+1</f>
        <v>39814</v>
      </c>
      <c r="AH54" s="255">
        <f t="shared" si="57"/>
        <v>39904</v>
      </c>
      <c r="AI54" s="255">
        <f t="shared" si="57"/>
        <v>39995</v>
      </c>
      <c r="AJ54" s="255">
        <f t="shared" si="57"/>
        <v>40087</v>
      </c>
      <c r="AK54" s="255">
        <f t="shared" si="57"/>
        <v>40179</v>
      </c>
      <c r="AL54" s="255">
        <f t="shared" si="57"/>
        <v>40269</v>
      </c>
      <c r="AM54" s="255">
        <f t="shared" si="57"/>
        <v>40360</v>
      </c>
      <c r="AN54" s="255">
        <f t="shared" si="57"/>
        <v>40452</v>
      </c>
      <c r="AO54" s="255">
        <f t="shared" si="57"/>
        <v>40544</v>
      </c>
      <c r="AP54" s="255">
        <f t="shared" si="57"/>
        <v>40634</v>
      </c>
      <c r="AQ54" s="255">
        <f t="shared" si="57"/>
        <v>40725</v>
      </c>
      <c r="AR54" s="255">
        <f t="shared" si="57"/>
        <v>40817</v>
      </c>
      <c r="AS54" s="255">
        <f t="shared" si="57"/>
        <v>40909</v>
      </c>
      <c r="AT54" s="255">
        <f t="shared" si="57"/>
        <v>41000</v>
      </c>
      <c r="AU54" s="255">
        <f t="shared" si="57"/>
        <v>41091</v>
      </c>
      <c r="AV54" s="255">
        <f t="shared" si="57"/>
        <v>41183</v>
      </c>
      <c r="AW54" s="255">
        <f t="shared" si="57"/>
        <v>41275</v>
      </c>
      <c r="AX54" s="255">
        <f t="shared" si="57"/>
        <v>41365</v>
      </c>
      <c r="AY54" s="255">
        <f t="shared" si="57"/>
        <v>41456</v>
      </c>
      <c r="AZ54" s="255">
        <f t="shared" si="57"/>
        <v>41548</v>
      </c>
      <c r="BA54" s="255">
        <f t="shared" si="57"/>
        <v>41640</v>
      </c>
      <c r="BB54" s="255">
        <f t="shared" si="57"/>
        <v>41730</v>
      </c>
      <c r="BC54" s="255">
        <f t="shared" si="57"/>
        <v>41821</v>
      </c>
      <c r="BD54" s="255">
        <f t="shared" si="57"/>
        <v>41913</v>
      </c>
      <c r="BE54" s="255">
        <f t="shared" si="57"/>
        <v>42005</v>
      </c>
      <c r="BF54" s="255">
        <f t="shared" si="57"/>
        <v>42095</v>
      </c>
      <c r="BG54" s="255">
        <f t="shared" si="57"/>
        <v>42186</v>
      </c>
      <c r="BH54" s="255">
        <f t="shared" si="57"/>
        <v>42278</v>
      </c>
      <c r="BI54" s="255">
        <f t="shared" si="57"/>
        <v>42370</v>
      </c>
      <c r="BJ54" s="255">
        <f t="shared" si="57"/>
        <v>42461</v>
      </c>
      <c r="BK54" s="255">
        <f t="shared" si="57"/>
        <v>42552</v>
      </c>
      <c r="BL54" s="255">
        <f t="shared" si="57"/>
        <v>42644</v>
      </c>
      <c r="BM54" s="255">
        <f t="shared" si="57"/>
        <v>42736</v>
      </c>
      <c r="BN54" s="255">
        <f t="shared" si="57"/>
        <v>42826</v>
      </c>
      <c r="BO54" s="255">
        <f t="shared" si="57"/>
        <v>42917</v>
      </c>
      <c r="BP54" s="255">
        <f t="shared" si="57"/>
        <v>43009</v>
      </c>
      <c r="BQ54" s="255">
        <f t="shared" si="57"/>
        <v>43101</v>
      </c>
      <c r="BR54" s="255">
        <f t="shared" si="57"/>
        <v>43191</v>
      </c>
      <c r="BS54" s="255">
        <f t="shared" si="57"/>
        <v>43282</v>
      </c>
      <c r="BT54" s="255">
        <f t="shared" si="57"/>
        <v>43374</v>
      </c>
      <c r="BU54" s="255">
        <f t="shared" si="57"/>
        <v>43466</v>
      </c>
      <c r="BV54" s="114" t="s">
        <v>2159</v>
      </c>
      <c r="BW54" s="3"/>
      <c r="BX54" s="3"/>
      <c r="BY54" s="3"/>
      <c r="BZ54" s="3"/>
      <c r="CA54" s="3"/>
      <c r="CB54" s="3"/>
      <c r="CC54" s="3"/>
      <c r="CD54" s="3"/>
      <c r="CE54" s="3"/>
      <c r="CF54" s="3"/>
      <c r="CG54" s="1"/>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261"/>
      <c r="FB54" s="261"/>
    </row>
    <row r="55" spans="1:158" outlineLevel="1">
      <c r="A55" s="67" t="s">
        <v>2085</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76">
        <f>IF(PreContractPeriodDurationIn=0,PreContractStartDateIn-1,ContractStartDateIn-1)</f>
        <v>39813</v>
      </c>
      <c r="AG55" s="77">
        <f t="shared" ref="AG55:BU55" si="58">EOMONTH(AF55,3)</f>
        <v>39903</v>
      </c>
      <c r="AH55" s="77">
        <f t="shared" si="58"/>
        <v>39994</v>
      </c>
      <c r="AI55" s="77">
        <f t="shared" si="58"/>
        <v>40086</v>
      </c>
      <c r="AJ55" s="77">
        <f t="shared" si="58"/>
        <v>40178</v>
      </c>
      <c r="AK55" s="77">
        <f t="shared" si="58"/>
        <v>40268</v>
      </c>
      <c r="AL55" s="77">
        <f t="shared" si="58"/>
        <v>40359</v>
      </c>
      <c r="AM55" s="77">
        <f t="shared" si="58"/>
        <v>40451</v>
      </c>
      <c r="AN55" s="77">
        <f t="shared" si="58"/>
        <v>40543</v>
      </c>
      <c r="AO55" s="77">
        <f t="shared" si="58"/>
        <v>40633</v>
      </c>
      <c r="AP55" s="77">
        <f t="shared" si="58"/>
        <v>40724</v>
      </c>
      <c r="AQ55" s="77">
        <f t="shared" si="58"/>
        <v>40816</v>
      </c>
      <c r="AR55" s="77">
        <f t="shared" si="58"/>
        <v>40908</v>
      </c>
      <c r="AS55" s="77">
        <f t="shared" si="58"/>
        <v>40999</v>
      </c>
      <c r="AT55" s="77">
        <f t="shared" si="58"/>
        <v>41090</v>
      </c>
      <c r="AU55" s="77">
        <f t="shared" si="58"/>
        <v>41182</v>
      </c>
      <c r="AV55" s="77">
        <f t="shared" si="58"/>
        <v>41274</v>
      </c>
      <c r="AW55" s="77">
        <f t="shared" si="58"/>
        <v>41364</v>
      </c>
      <c r="AX55" s="77">
        <f t="shared" si="58"/>
        <v>41455</v>
      </c>
      <c r="AY55" s="77">
        <f t="shared" si="58"/>
        <v>41547</v>
      </c>
      <c r="AZ55" s="77">
        <f t="shared" si="58"/>
        <v>41639</v>
      </c>
      <c r="BA55" s="77">
        <f t="shared" si="58"/>
        <v>41729</v>
      </c>
      <c r="BB55" s="77">
        <f t="shared" si="58"/>
        <v>41820</v>
      </c>
      <c r="BC55" s="77">
        <f t="shared" si="58"/>
        <v>41912</v>
      </c>
      <c r="BD55" s="77">
        <f t="shared" si="58"/>
        <v>42004</v>
      </c>
      <c r="BE55" s="77">
        <f t="shared" si="58"/>
        <v>42094</v>
      </c>
      <c r="BF55" s="77">
        <f t="shared" si="58"/>
        <v>42185</v>
      </c>
      <c r="BG55" s="77">
        <f t="shared" si="58"/>
        <v>42277</v>
      </c>
      <c r="BH55" s="77">
        <f t="shared" si="58"/>
        <v>42369</v>
      </c>
      <c r="BI55" s="77">
        <f t="shared" si="58"/>
        <v>42460</v>
      </c>
      <c r="BJ55" s="77">
        <f t="shared" si="58"/>
        <v>42551</v>
      </c>
      <c r="BK55" s="77">
        <f t="shared" si="58"/>
        <v>42643</v>
      </c>
      <c r="BL55" s="77">
        <f t="shared" si="58"/>
        <v>42735</v>
      </c>
      <c r="BM55" s="77">
        <f t="shared" si="58"/>
        <v>42825</v>
      </c>
      <c r="BN55" s="77">
        <f t="shared" si="58"/>
        <v>42916</v>
      </c>
      <c r="BO55" s="77">
        <f t="shared" si="58"/>
        <v>43008</v>
      </c>
      <c r="BP55" s="77">
        <f t="shared" si="58"/>
        <v>43100</v>
      </c>
      <c r="BQ55" s="77">
        <f t="shared" si="58"/>
        <v>43190</v>
      </c>
      <c r="BR55" s="77">
        <f t="shared" si="58"/>
        <v>43281</v>
      </c>
      <c r="BS55" s="77">
        <f t="shared" si="58"/>
        <v>43373</v>
      </c>
      <c r="BT55" s="77">
        <f t="shared" si="58"/>
        <v>43465</v>
      </c>
      <c r="BU55" s="77">
        <f t="shared" si="58"/>
        <v>43555</v>
      </c>
      <c r="BV55" s="114" t="s">
        <v>2160</v>
      </c>
      <c r="BW55" s="3"/>
      <c r="BX55" s="3"/>
      <c r="BY55" s="3"/>
      <c r="BZ55" s="3"/>
      <c r="CA55" s="3"/>
      <c r="CB55" s="3"/>
      <c r="CC55" s="3"/>
      <c r="CD55" s="3"/>
      <c r="CE55" s="3"/>
      <c r="CF55" s="3"/>
      <c r="CG55" s="1"/>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261"/>
      <c r="FB55" s="261"/>
    </row>
    <row r="56" spans="1:158" outlineLevel="1">
      <c r="A56" s="67" t="s">
        <v>2079</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78">
        <f t="shared" ref="AF56:BU56" si="59">IF(AF54=AF55,0,MONTH(AF55)-MONTH(AF54)+1)+(YEAR(AF55)-YEAR(AF54))*12</f>
        <v>3</v>
      </c>
      <c r="AG56" s="79">
        <f t="shared" si="59"/>
        <v>3</v>
      </c>
      <c r="AH56" s="79">
        <f t="shared" si="59"/>
        <v>3</v>
      </c>
      <c r="AI56" s="79">
        <f t="shared" si="59"/>
        <v>3</v>
      </c>
      <c r="AJ56" s="79">
        <f t="shared" si="59"/>
        <v>3</v>
      </c>
      <c r="AK56" s="79">
        <f t="shared" si="59"/>
        <v>3</v>
      </c>
      <c r="AL56" s="79">
        <f t="shared" si="59"/>
        <v>3</v>
      </c>
      <c r="AM56" s="79">
        <f t="shared" si="59"/>
        <v>3</v>
      </c>
      <c r="AN56" s="79">
        <f t="shared" si="59"/>
        <v>3</v>
      </c>
      <c r="AO56" s="79">
        <f t="shared" si="59"/>
        <v>3</v>
      </c>
      <c r="AP56" s="79">
        <f t="shared" si="59"/>
        <v>3</v>
      </c>
      <c r="AQ56" s="79">
        <f t="shared" si="59"/>
        <v>3</v>
      </c>
      <c r="AR56" s="79">
        <f t="shared" si="59"/>
        <v>3</v>
      </c>
      <c r="AS56" s="79">
        <f t="shared" si="59"/>
        <v>3</v>
      </c>
      <c r="AT56" s="79">
        <f t="shared" si="59"/>
        <v>3</v>
      </c>
      <c r="AU56" s="79">
        <f t="shared" si="59"/>
        <v>3</v>
      </c>
      <c r="AV56" s="79">
        <f t="shared" si="59"/>
        <v>3</v>
      </c>
      <c r="AW56" s="79">
        <f t="shared" si="59"/>
        <v>3</v>
      </c>
      <c r="AX56" s="79">
        <f t="shared" si="59"/>
        <v>3</v>
      </c>
      <c r="AY56" s="79">
        <f t="shared" si="59"/>
        <v>3</v>
      </c>
      <c r="AZ56" s="79">
        <f t="shared" si="59"/>
        <v>3</v>
      </c>
      <c r="BA56" s="79">
        <f t="shared" si="59"/>
        <v>3</v>
      </c>
      <c r="BB56" s="79">
        <f t="shared" si="59"/>
        <v>3</v>
      </c>
      <c r="BC56" s="79">
        <f t="shared" si="59"/>
        <v>3</v>
      </c>
      <c r="BD56" s="79">
        <f t="shared" si="59"/>
        <v>3</v>
      </c>
      <c r="BE56" s="79">
        <f t="shared" si="59"/>
        <v>3</v>
      </c>
      <c r="BF56" s="79">
        <f t="shared" si="59"/>
        <v>3</v>
      </c>
      <c r="BG56" s="79">
        <f t="shared" si="59"/>
        <v>3</v>
      </c>
      <c r="BH56" s="79">
        <f t="shared" si="59"/>
        <v>3</v>
      </c>
      <c r="BI56" s="79">
        <f t="shared" si="59"/>
        <v>3</v>
      </c>
      <c r="BJ56" s="79">
        <f t="shared" si="59"/>
        <v>3</v>
      </c>
      <c r="BK56" s="79">
        <f t="shared" si="59"/>
        <v>3</v>
      </c>
      <c r="BL56" s="79">
        <f t="shared" si="59"/>
        <v>3</v>
      </c>
      <c r="BM56" s="79">
        <f t="shared" si="59"/>
        <v>3</v>
      </c>
      <c r="BN56" s="79">
        <f t="shared" si="59"/>
        <v>3</v>
      </c>
      <c r="BO56" s="79">
        <f t="shared" si="59"/>
        <v>3</v>
      </c>
      <c r="BP56" s="79">
        <f t="shared" si="59"/>
        <v>3</v>
      </c>
      <c r="BQ56" s="79">
        <f t="shared" si="59"/>
        <v>3</v>
      </c>
      <c r="BR56" s="79">
        <f t="shared" si="59"/>
        <v>3</v>
      </c>
      <c r="BS56" s="79">
        <f t="shared" si="59"/>
        <v>3</v>
      </c>
      <c r="BT56" s="79">
        <f t="shared" si="59"/>
        <v>3</v>
      </c>
      <c r="BU56" s="79">
        <f t="shared" si="59"/>
        <v>3</v>
      </c>
      <c r="BV56" s="114" t="s">
        <v>2161</v>
      </c>
      <c r="BW56" s="3"/>
      <c r="BX56" s="3"/>
      <c r="BY56" s="3"/>
      <c r="BZ56" s="3"/>
      <c r="CA56" s="3"/>
      <c r="CB56" s="3"/>
      <c r="CC56" s="3"/>
      <c r="CD56" s="3"/>
      <c r="CE56" s="3"/>
      <c r="CF56" s="3"/>
      <c r="CG56" s="1"/>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261"/>
      <c r="FB56" s="261"/>
    </row>
    <row r="57" spans="1:158" outlineLevel="1">
      <c r="A57" s="67" t="s">
        <v>2162</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18" t="s">
        <v>2163</v>
      </c>
      <c r="AG57" s="119" t="str">
        <f t="shared" ref="AG57:BU57" si="60">"Q"&amp;AG53</f>
        <v>Q1</v>
      </c>
      <c r="AH57" s="120" t="str">
        <f t="shared" si="60"/>
        <v>Q2</v>
      </c>
      <c r="AI57" s="120" t="str">
        <f t="shared" si="60"/>
        <v>Q3</v>
      </c>
      <c r="AJ57" s="120" t="str">
        <f t="shared" si="60"/>
        <v>Q4</v>
      </c>
      <c r="AK57" s="120" t="str">
        <f t="shared" si="60"/>
        <v>Q5</v>
      </c>
      <c r="AL57" s="120" t="str">
        <f t="shared" si="60"/>
        <v>Q6</v>
      </c>
      <c r="AM57" s="120" t="str">
        <f t="shared" si="60"/>
        <v>Q7</v>
      </c>
      <c r="AN57" s="120" t="str">
        <f t="shared" si="60"/>
        <v>Q8</v>
      </c>
      <c r="AO57" s="120" t="str">
        <f t="shared" si="60"/>
        <v>Q9</v>
      </c>
      <c r="AP57" s="120" t="str">
        <f t="shared" si="60"/>
        <v>Q10</v>
      </c>
      <c r="AQ57" s="120" t="str">
        <f t="shared" si="60"/>
        <v>Q11</v>
      </c>
      <c r="AR57" s="120" t="str">
        <f t="shared" si="60"/>
        <v>Q12</v>
      </c>
      <c r="AS57" s="120" t="str">
        <f t="shared" si="60"/>
        <v>Q13</v>
      </c>
      <c r="AT57" s="120" t="str">
        <f t="shared" si="60"/>
        <v>Q14</v>
      </c>
      <c r="AU57" s="120" t="str">
        <f t="shared" si="60"/>
        <v>Q15</v>
      </c>
      <c r="AV57" s="120" t="str">
        <f t="shared" si="60"/>
        <v>Q16</v>
      </c>
      <c r="AW57" s="120" t="str">
        <f t="shared" si="60"/>
        <v>Q17</v>
      </c>
      <c r="AX57" s="120" t="str">
        <f t="shared" si="60"/>
        <v>Q18</v>
      </c>
      <c r="AY57" s="120" t="str">
        <f t="shared" si="60"/>
        <v>Q19</v>
      </c>
      <c r="AZ57" s="120" t="str">
        <f t="shared" si="60"/>
        <v>Q20</v>
      </c>
      <c r="BA57" s="120" t="str">
        <f t="shared" si="60"/>
        <v>Q21</v>
      </c>
      <c r="BB57" s="120" t="str">
        <f t="shared" si="60"/>
        <v>Q22</v>
      </c>
      <c r="BC57" s="120" t="str">
        <f t="shared" si="60"/>
        <v>Q23</v>
      </c>
      <c r="BD57" s="120" t="str">
        <f t="shared" si="60"/>
        <v>Q24</v>
      </c>
      <c r="BE57" s="120" t="str">
        <f t="shared" si="60"/>
        <v>Q25</v>
      </c>
      <c r="BF57" s="120" t="str">
        <f t="shared" si="60"/>
        <v>Q26</v>
      </c>
      <c r="BG57" s="120" t="str">
        <f t="shared" si="60"/>
        <v>Q27</v>
      </c>
      <c r="BH57" s="120" t="str">
        <f t="shared" si="60"/>
        <v>Q28</v>
      </c>
      <c r="BI57" s="120" t="str">
        <f t="shared" si="60"/>
        <v>Q29</v>
      </c>
      <c r="BJ57" s="120" t="str">
        <f t="shared" si="60"/>
        <v>Q30</v>
      </c>
      <c r="BK57" s="120" t="str">
        <f t="shared" si="60"/>
        <v>Q31</v>
      </c>
      <c r="BL57" s="120" t="str">
        <f t="shared" si="60"/>
        <v>Q32</v>
      </c>
      <c r="BM57" s="120" t="str">
        <f t="shared" si="60"/>
        <v>Q33</v>
      </c>
      <c r="BN57" s="120" t="str">
        <f t="shared" si="60"/>
        <v>Q34</v>
      </c>
      <c r="BO57" s="120" t="str">
        <f t="shared" si="60"/>
        <v>Q35</v>
      </c>
      <c r="BP57" s="120" t="str">
        <f t="shared" si="60"/>
        <v>Q36</v>
      </c>
      <c r="BQ57" s="120" t="str">
        <f t="shared" si="60"/>
        <v>Q37</v>
      </c>
      <c r="BR57" s="120" t="str">
        <f t="shared" si="60"/>
        <v>Q38</v>
      </c>
      <c r="BS57" s="120" t="str">
        <f t="shared" si="60"/>
        <v>Q39</v>
      </c>
      <c r="BT57" s="120" t="str">
        <f t="shared" si="60"/>
        <v>Q40</v>
      </c>
      <c r="BU57" s="120" t="str">
        <f t="shared" si="60"/>
        <v>Q41</v>
      </c>
      <c r="BV57" s="114" t="s">
        <v>2257</v>
      </c>
      <c r="BW57" s="3"/>
      <c r="BX57" s="3"/>
      <c r="BY57" s="3"/>
      <c r="BZ57" s="3"/>
      <c r="CA57" s="3"/>
      <c r="CB57" s="3"/>
      <c r="CC57" s="3"/>
      <c r="CD57" s="3"/>
      <c r="CE57" s="3"/>
      <c r="CF57" s="3"/>
      <c r="CG57" s="1"/>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261"/>
      <c r="FB57" s="261"/>
    </row>
    <row r="58" spans="1:158" outlineLevel="1">
      <c r="A58" s="526">
        <f>SUM(AF52:EY58)</f>
        <v>3498631</v>
      </c>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261"/>
      <c r="FB58" s="261"/>
    </row>
    <row r="59" spans="1:158">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261"/>
      <c r="FB59" s="261"/>
    </row>
    <row r="60" spans="1:158">
      <c r="EY60" s="261"/>
      <c r="FB60" s="261"/>
    </row>
    <row r="61" spans="1:158" collapsed="1">
      <c r="A61" s="33" t="s">
        <v>1900</v>
      </c>
      <c r="B61" s="33"/>
      <c r="C61" s="33"/>
      <c r="D61" s="33"/>
      <c r="E61" s="33"/>
      <c r="F61" s="33"/>
      <c r="G61" s="33"/>
      <c r="H61" s="33"/>
      <c r="I61" s="33"/>
      <c r="J61" s="33"/>
      <c r="K61" s="33"/>
      <c r="L61" s="33"/>
      <c r="M61" s="33"/>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53"/>
      <c r="EY61" s="353"/>
      <c r="EZ61" s="353"/>
      <c r="FA61" s="34"/>
      <c r="FB61" s="353"/>
    </row>
    <row r="62" spans="1:158" hidden="1" outlineLevel="1">
      <c r="A62" s="279">
        <v>1</v>
      </c>
      <c r="B62" s="279">
        <v>2</v>
      </c>
      <c r="C62" s="279">
        <v>3</v>
      </c>
      <c r="D62" s="279">
        <v>4</v>
      </c>
      <c r="E62" s="279">
        <v>5</v>
      </c>
      <c r="F62" s="279">
        <v>6</v>
      </c>
      <c r="G62" s="279">
        <v>7</v>
      </c>
      <c r="H62" s="279">
        <v>8</v>
      </c>
      <c r="I62" s="279">
        <v>9</v>
      </c>
      <c r="J62" s="279">
        <v>10</v>
      </c>
      <c r="K62" s="279">
        <v>11</v>
      </c>
      <c r="L62" s="279">
        <v>12</v>
      </c>
      <c r="M62" s="279">
        <v>13</v>
      </c>
      <c r="N62" s="279">
        <v>14</v>
      </c>
      <c r="O62" s="279">
        <v>15</v>
      </c>
      <c r="P62" s="279">
        <v>16</v>
      </c>
      <c r="Q62" s="279">
        <v>17</v>
      </c>
      <c r="R62" s="279">
        <v>18</v>
      </c>
      <c r="S62" s="279">
        <v>19</v>
      </c>
      <c r="T62" s="279">
        <v>20</v>
      </c>
      <c r="U62" s="279">
        <v>21</v>
      </c>
      <c r="V62" s="279">
        <v>22</v>
      </c>
      <c r="W62" s="279">
        <v>23</v>
      </c>
      <c r="X62" s="279">
        <v>24</v>
      </c>
      <c r="Y62" s="279">
        <v>25</v>
      </c>
      <c r="Z62" s="279">
        <v>26</v>
      </c>
      <c r="AA62" s="279">
        <v>27</v>
      </c>
      <c r="AB62" s="279">
        <v>28</v>
      </c>
      <c r="AC62" s="279">
        <v>29</v>
      </c>
      <c r="EY62" s="261"/>
      <c r="FB62" s="261"/>
    </row>
    <row r="63" spans="1:158" hidden="1" outlineLevel="1">
      <c r="A63" s="36"/>
      <c r="B63" s="279">
        <v>1</v>
      </c>
      <c r="C63" s="279">
        <v>2</v>
      </c>
      <c r="D63" s="279">
        <v>3</v>
      </c>
      <c r="E63" s="279">
        <v>4</v>
      </c>
      <c r="F63" s="279">
        <v>5</v>
      </c>
      <c r="G63" s="279">
        <v>6</v>
      </c>
      <c r="H63" s="279">
        <v>7</v>
      </c>
      <c r="I63" s="279">
        <v>8</v>
      </c>
      <c r="J63" s="279">
        <v>9</v>
      </c>
      <c r="K63" s="279">
        <v>10</v>
      </c>
      <c r="L63" s="279">
        <v>11</v>
      </c>
      <c r="M63" s="279">
        <v>12</v>
      </c>
      <c r="N63" s="279">
        <v>13</v>
      </c>
      <c r="O63" s="279">
        <v>14</v>
      </c>
      <c r="P63" s="279">
        <v>15</v>
      </c>
      <c r="Q63" s="279">
        <v>16</v>
      </c>
      <c r="R63" s="279">
        <v>17</v>
      </c>
      <c r="S63" s="279">
        <v>18</v>
      </c>
      <c r="T63" s="279">
        <v>19</v>
      </c>
      <c r="U63" s="279">
        <v>20</v>
      </c>
      <c r="V63" s="279">
        <v>21</v>
      </c>
      <c r="W63" s="279">
        <v>22</v>
      </c>
      <c r="X63" s="279">
        <v>23</v>
      </c>
      <c r="Y63" s="279">
        <v>24</v>
      </c>
      <c r="Z63" s="279">
        <v>25</v>
      </c>
      <c r="AA63" s="279">
        <v>26</v>
      </c>
      <c r="AB63" s="279">
        <v>27</v>
      </c>
      <c r="AC63" s="279">
        <v>28</v>
      </c>
      <c r="EY63" s="261"/>
      <c r="FB63" s="261"/>
    </row>
    <row r="64" spans="1:158" hidden="1" outlineLevel="1">
      <c r="A64" s="36"/>
      <c r="B64" s="36"/>
      <c r="C64" s="279">
        <v>1</v>
      </c>
      <c r="D64" s="279">
        <v>2</v>
      </c>
      <c r="E64" s="279">
        <v>3</v>
      </c>
      <c r="F64" s="279">
        <v>4</v>
      </c>
      <c r="G64" s="279">
        <v>5</v>
      </c>
      <c r="H64" s="279">
        <v>6</v>
      </c>
      <c r="I64" s="279">
        <v>7</v>
      </c>
      <c r="J64" s="279">
        <v>8</v>
      </c>
      <c r="K64" s="279">
        <v>9</v>
      </c>
      <c r="L64" s="279">
        <v>10</v>
      </c>
      <c r="M64" s="279">
        <v>11</v>
      </c>
      <c r="N64" s="279">
        <v>12</v>
      </c>
      <c r="O64" s="279">
        <v>13</v>
      </c>
      <c r="P64" s="279">
        <v>14</v>
      </c>
      <c r="Q64" s="279">
        <v>15</v>
      </c>
      <c r="R64" s="279">
        <v>16</v>
      </c>
      <c r="S64" s="279">
        <v>17</v>
      </c>
      <c r="T64" s="279">
        <v>18</v>
      </c>
      <c r="U64" s="279">
        <v>19</v>
      </c>
      <c r="V64" s="279">
        <v>20</v>
      </c>
      <c r="W64" s="279">
        <v>21</v>
      </c>
      <c r="X64" s="279">
        <v>22</v>
      </c>
      <c r="Y64" s="279">
        <v>23</v>
      </c>
      <c r="Z64" s="279">
        <v>24</v>
      </c>
      <c r="AA64" s="279">
        <v>25</v>
      </c>
      <c r="AB64" s="279">
        <v>26</v>
      </c>
      <c r="AC64" s="279">
        <v>27</v>
      </c>
      <c r="EY64" s="261"/>
      <c r="FB64" s="261"/>
    </row>
    <row r="65" spans="1:177" hidden="1" outlineLevel="1">
      <c r="A65" s="36"/>
      <c r="B65" s="36"/>
      <c r="C65" s="36"/>
      <c r="D65" s="279">
        <v>1</v>
      </c>
      <c r="E65" s="279">
        <v>2</v>
      </c>
      <c r="F65" s="279">
        <v>3</v>
      </c>
      <c r="G65" s="279">
        <v>4</v>
      </c>
      <c r="H65" s="279">
        <v>5</v>
      </c>
      <c r="I65" s="279">
        <v>6</v>
      </c>
      <c r="J65" s="279">
        <v>7</v>
      </c>
      <c r="K65" s="279">
        <v>8</v>
      </c>
      <c r="L65" s="279">
        <v>9</v>
      </c>
      <c r="M65" s="279">
        <v>10</v>
      </c>
      <c r="N65" s="279">
        <v>11</v>
      </c>
      <c r="O65" s="279">
        <v>12</v>
      </c>
      <c r="P65" s="279">
        <v>13</v>
      </c>
      <c r="Q65" s="279">
        <v>14</v>
      </c>
      <c r="R65" s="279">
        <v>15</v>
      </c>
      <c r="S65" s="279">
        <v>16</v>
      </c>
      <c r="T65" s="279">
        <v>17</v>
      </c>
      <c r="U65" s="279">
        <v>18</v>
      </c>
      <c r="V65" s="279">
        <v>19</v>
      </c>
      <c r="W65" s="279">
        <v>20</v>
      </c>
      <c r="X65" s="279">
        <v>21</v>
      </c>
      <c r="Y65" s="279">
        <v>22</v>
      </c>
      <c r="Z65" s="279">
        <v>23</v>
      </c>
      <c r="AA65" s="279">
        <v>24</v>
      </c>
      <c r="AB65" s="279">
        <v>25</v>
      </c>
      <c r="AC65" s="279">
        <v>26</v>
      </c>
      <c r="EY65" s="261"/>
      <c r="FB65" s="261"/>
    </row>
    <row r="66" spans="1:177" hidden="1" outlineLevel="1">
      <c r="A66" s="36"/>
      <c r="B66" s="36"/>
      <c r="C66" s="36"/>
      <c r="D66" s="36"/>
      <c r="E66" s="279">
        <v>1</v>
      </c>
      <c r="F66" s="279">
        <v>2</v>
      </c>
      <c r="G66" s="279">
        <v>3</v>
      </c>
      <c r="H66" s="279">
        <v>4</v>
      </c>
      <c r="I66" s="279">
        <v>5</v>
      </c>
      <c r="J66" s="279">
        <v>6</v>
      </c>
      <c r="K66" s="279">
        <v>7</v>
      </c>
      <c r="L66" s="279">
        <v>8</v>
      </c>
      <c r="M66" s="279">
        <v>9</v>
      </c>
      <c r="N66" s="279">
        <v>10</v>
      </c>
      <c r="O66" s="279">
        <v>11</v>
      </c>
      <c r="P66" s="279">
        <v>12</v>
      </c>
      <c r="Q66" s="279">
        <v>13</v>
      </c>
      <c r="R66" s="279">
        <v>14</v>
      </c>
      <c r="S66" s="279">
        <v>15</v>
      </c>
      <c r="T66" s="279">
        <v>16</v>
      </c>
      <c r="U66" s="279">
        <v>17</v>
      </c>
      <c r="V66" s="279">
        <v>18</v>
      </c>
      <c r="W66" s="279">
        <v>19</v>
      </c>
      <c r="X66" s="279">
        <v>20</v>
      </c>
      <c r="Y66" s="279">
        <v>21</v>
      </c>
      <c r="Z66" s="279">
        <v>22</v>
      </c>
      <c r="AA66" s="279">
        <v>23</v>
      </c>
      <c r="AB66" s="279">
        <v>24</v>
      </c>
      <c r="AC66" s="279">
        <v>25</v>
      </c>
      <c r="EY66" s="261"/>
      <c r="FB66" s="261"/>
    </row>
    <row r="67" spans="1:177" hidden="1" outlineLevel="1">
      <c r="A67" s="36"/>
      <c r="B67" s="36"/>
      <c r="C67" s="36"/>
      <c r="D67" s="36"/>
      <c r="E67" s="36"/>
      <c r="F67" s="279">
        <v>1</v>
      </c>
      <c r="G67" s="279">
        <v>2</v>
      </c>
      <c r="H67" s="279">
        <v>3</v>
      </c>
      <c r="I67" s="279">
        <v>4</v>
      </c>
      <c r="J67" s="279">
        <v>5</v>
      </c>
      <c r="K67" s="279">
        <v>6</v>
      </c>
      <c r="L67" s="279">
        <v>7</v>
      </c>
      <c r="M67" s="279">
        <v>8</v>
      </c>
      <c r="N67" s="279">
        <v>9</v>
      </c>
      <c r="O67" s="279">
        <v>10</v>
      </c>
      <c r="P67" s="279">
        <v>11</v>
      </c>
      <c r="Q67" s="279">
        <v>12</v>
      </c>
      <c r="R67" s="279">
        <v>13</v>
      </c>
      <c r="S67" s="279">
        <v>14</v>
      </c>
      <c r="T67" s="279">
        <v>15</v>
      </c>
      <c r="U67" s="279">
        <v>16</v>
      </c>
      <c r="V67" s="279">
        <v>17</v>
      </c>
      <c r="W67" s="279">
        <v>18</v>
      </c>
      <c r="X67" s="279">
        <v>19</v>
      </c>
      <c r="Y67" s="279">
        <v>20</v>
      </c>
      <c r="Z67" s="279">
        <v>21</v>
      </c>
      <c r="AA67" s="279">
        <v>22</v>
      </c>
      <c r="AB67" s="279">
        <v>23</v>
      </c>
      <c r="AC67" s="279">
        <v>24</v>
      </c>
      <c r="EY67" s="261"/>
      <c r="FB67" s="261"/>
    </row>
    <row r="68" spans="1:177">
      <c r="EY68" s="261"/>
      <c r="FB68" s="261"/>
    </row>
    <row r="69" spans="1:177">
      <c r="EY69" s="261"/>
      <c r="FB69" s="261"/>
    </row>
    <row r="70" spans="1:177" s="63" customFormat="1">
      <c r="A70" s="44" t="str">
        <f>EndOfSheet</f>
        <v>ZZEND</v>
      </c>
      <c r="B70" s="44"/>
      <c r="C70" s="44"/>
      <c r="D70" s="44"/>
      <c r="E70" s="44"/>
      <c r="F70" s="44"/>
      <c r="G70" s="241"/>
      <c r="H70" s="241"/>
      <c r="I70" s="44"/>
      <c r="J70" s="44"/>
      <c r="K70" s="44"/>
      <c r="L70" s="44"/>
      <c r="M70" s="44"/>
      <c r="N70" s="44"/>
      <c r="O70" s="44"/>
      <c r="P70" s="44"/>
      <c r="Q70" s="44"/>
      <c r="R70" s="44"/>
      <c r="S70" s="44"/>
      <c r="T70" s="44"/>
      <c r="U70" s="44"/>
      <c r="V70" s="44"/>
      <c r="W70" s="44"/>
      <c r="X70" s="44"/>
      <c r="Y70" s="44"/>
      <c r="Z70" s="44"/>
      <c r="AA70" s="44"/>
      <c r="AB70" s="182"/>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2"/>
      <c r="FD70" s="2"/>
      <c r="FE70" s="2"/>
      <c r="FF70" s="2"/>
      <c r="FG70" s="2"/>
      <c r="FH70" s="2"/>
      <c r="FI70" s="2"/>
      <c r="FJ70" s="2"/>
      <c r="FK70" s="2"/>
      <c r="FL70" s="2"/>
      <c r="FM70" s="2"/>
      <c r="FN70" s="2"/>
      <c r="FO70" s="2"/>
      <c r="FP70" s="2"/>
      <c r="FQ70" s="2"/>
      <c r="FR70" s="2"/>
      <c r="FS70" s="2"/>
      <c r="FT70" s="2"/>
      <c r="FU70" s="2"/>
    </row>
    <row r="71" spans="1:177" hidden="1"/>
    <row r="72" spans="1:177" hidden="1"/>
    <row r="73" spans="1:177" hidden="1"/>
    <row r="74" spans="1:177" hidden="1"/>
    <row r="75" spans="1:177" hidden="1"/>
    <row r="76" spans="1:177" hidden="1"/>
    <row r="77" spans="1:177" hidden="1"/>
    <row r="78" spans="1:177" hidden="1"/>
    <row r="79" spans="1:177" hidden="1"/>
    <row r="80" spans="1:177"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1:1" hidden="1"/>
    <row r="194" spans="1:1" hidden="1"/>
    <row r="195" spans="1:1" hidden="1"/>
    <row r="196" spans="1:1" hidden="1"/>
    <row r="197" spans="1:1" hidden="1"/>
    <row r="198" spans="1:1" hidden="1"/>
    <row r="199" spans="1:1" hidden="1"/>
    <row r="200" spans="1:1" hidden="1"/>
    <row r="201" spans="1:1" hidden="1"/>
    <row r="202" spans="1:1" hidden="1"/>
    <row r="203" spans="1:1" hidden="1"/>
    <row r="204" spans="1:1" hidden="1"/>
    <row r="205" spans="1:1" hidden="1"/>
    <row r="206" spans="1:1" hidden="1">
      <c r="A206"/>
    </row>
    <row r="207" spans="1:1" hidden="1">
      <c r="A207"/>
    </row>
  </sheetData>
  <sheetCalcPr fullCalcOnLoad="1"/>
  <sheetProtection sheet="1" objects="1" scenarios="1" autoFilter="0"/>
  <phoneticPr fontId="7" type="noConversion"/>
  <conditionalFormatting sqref="AF54:BU54 AF21:EX21">
    <cfRule type="cellIs" dxfId="131" priority="1" stopIfTrue="1" operator="between">
      <formula>PreContractStartDateIn</formula>
      <formula>ContractEndDateIn</formula>
    </cfRule>
  </conditionalFormatting>
  <conditionalFormatting sqref="A1:E1 G1:FB1">
    <cfRule type="expression" dxfId="130" priority="2" stopIfTrue="1">
      <formula>ErrorsPresent&gt;0</formula>
    </cfRule>
    <cfRule type="expression" dxfId="129" priority="3" stopIfTrue="1">
      <formula>ErrorsPresent&lt;0</formula>
    </cfRule>
  </conditionalFormatting>
  <conditionalFormatting sqref="AF22:EX38">
    <cfRule type="expression" dxfId="128" priority="4" stopIfTrue="1">
      <formula>AF$36&lt;&gt;""</formula>
    </cfRule>
  </conditionalFormatting>
  <conditionalFormatting sqref="F1">
    <cfRule type="cellIs" dxfId="127" priority="5" stopIfTrue="1" operator="greaterThan">
      <formula>0</formula>
    </cfRule>
    <cfRule type="cellIs" dxfId="126" priority="6" stopIfTrue="1" operator="lessThan">
      <formula>0</formula>
    </cfRule>
  </conditionalFormatting>
  <hyperlinks>
    <hyperlink ref="F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43" min="11" max="146" man="1"/>
  </colBreaks>
  <drawing r:id="rId2"/>
  <legacyDrawing r:id="rId3"/>
  <mc:AlternateContent xmlns:mc="http://schemas.openxmlformats.org/markup-compatibility/2006">
    <mc:Choice Requires="x14">
      <controls>
        <mc:AlternateContent xmlns:mc="http://schemas.openxmlformats.org/markup-compatibility/2006">
          <mc:Choice Requires="x14">
            <control shapeId="55416" r:id="rId4" name="o_TI2">
              <controlPr defaultSize="0" print="0" autoFill="0" autoPict="0" macro="[0]!TimeMC">
                <anchor moveWithCells="1" sizeWithCells="1">
                  <from>
                    <xdr:col>3</xdr:col>
                    <xdr:colOff>247650</xdr:colOff>
                    <xdr:row>6</xdr:row>
                    <xdr:rowOff>28575</xdr:rowOff>
                  </from>
                  <to>
                    <xdr:col>4</xdr:col>
                    <xdr:colOff>190500</xdr:colOff>
                    <xdr:row>8</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indexed="43"/>
    <outlinePr summaryRight="0"/>
    <pageSetUpPr autoPageBreaks="0"/>
  </sheetPr>
  <dimension ref="A1:FO720"/>
  <sheetViews>
    <sheetView showGridLines="0" showZeros="0" zoomScale="87" zoomScaleNormal="87" workbookViewId="0">
      <pane xSplit="6" ySplit="14" topLeftCell="G15" activePane="bottomRight" state="frozen"/>
      <selection pane="topRight"/>
      <selection pane="bottomLeft"/>
      <selection pane="bottomRight" activeCell="A25" sqref="A25"/>
    </sheetView>
  </sheetViews>
  <sheetFormatPr defaultColWidth="0" defaultRowHeight="12.75" zeroHeight="1" outlineLevelCol="1"/>
  <cols>
    <col min="1" max="1" width="5.7109375" style="36" customWidth="1"/>
    <col min="2" max="2" width="13.28515625" style="36" customWidth="1"/>
    <col min="3" max="3" width="21.140625" style="36" customWidth="1"/>
    <col min="4" max="4" width="9.5703125" style="36" customWidth="1"/>
    <col min="5" max="5" width="28.42578125" style="36" customWidth="1"/>
    <col min="6" max="6" width="19.42578125" style="36" customWidth="1"/>
    <col min="7" max="7" width="7.85546875" style="74" customWidth="1" outlineLevel="1"/>
    <col min="8" max="8" width="11.28515625" style="74" customWidth="1" outlineLevel="1"/>
    <col min="9" max="9" width="7.7109375" style="36" customWidth="1" outlineLevel="1"/>
    <col min="10" max="10" width="8.85546875" style="36" customWidth="1" outlineLevel="1"/>
    <col min="11" max="12" width="10.7109375" style="36" customWidth="1" outlineLevel="1"/>
    <col min="13" max="13" width="9.5703125" style="36" customWidth="1" outlineLevel="1"/>
    <col min="14" max="14" width="10.7109375" style="36" customWidth="1" outlineLevel="1"/>
    <col min="15" max="15" width="15.140625" style="74" customWidth="1" outlineLevel="1"/>
    <col min="16" max="18" width="10.7109375" style="36" customWidth="1" outlineLevel="1"/>
    <col min="19" max="21" width="9.140625" style="36" customWidth="1" outlineLevel="1"/>
    <col min="22" max="22" width="14.140625" style="36" customWidth="1" outlineLevel="1"/>
    <col min="23" max="27" width="10.5703125" style="36" customWidth="1" outlineLevel="1"/>
    <col min="28" max="28" width="10.7109375" style="738" customWidth="1" outlineLevel="1"/>
    <col min="29" max="29" width="9.7109375" style="36" customWidth="1" outlineLevel="1"/>
    <col min="30" max="30" width="12.140625" style="36" customWidth="1"/>
    <col min="31" max="31" width="16.5703125" style="36" bestFit="1" customWidth="1"/>
    <col min="32" max="154" width="9.7109375" style="36" customWidth="1" outlineLevel="1"/>
    <col min="155" max="155" width="1.7109375" style="36" customWidth="1"/>
    <col min="156" max="156" width="9.28515625" style="36" customWidth="1" outlineLevel="1"/>
    <col min="157" max="158" width="17.5703125" style="36" customWidth="1" outlineLevel="1"/>
    <col min="159" max="159" width="18.85546875" style="36" customWidth="1" outlineLevel="1"/>
    <col min="160" max="160" width="17.5703125" style="36" customWidth="1" outlineLevel="1"/>
    <col min="161" max="161" width="12.42578125" style="36" customWidth="1" outlineLevel="1"/>
    <col min="162" max="162" width="20.85546875" style="36" customWidth="1" outlineLevel="1"/>
    <col min="163" max="163" width="12.28515625" style="36" customWidth="1" outlineLevel="1"/>
    <col min="164" max="164" width="12.85546875" style="690" customWidth="1" outlineLevel="1"/>
    <col min="165" max="166" width="9.140625" style="36" customWidth="1" outlineLevel="1"/>
    <col min="167" max="167" width="1.7109375" style="36" customWidth="1"/>
    <col min="168" max="168" width="4" style="36" customWidth="1" outlineLevel="1"/>
    <col min="169" max="170" width="9.140625" style="36" customWidth="1" outlineLevel="1"/>
    <col min="171" max="171" width="1.7109375" style="36" customWidth="1"/>
    <col min="172" max="16384" width="9.140625" style="36" hidden="1"/>
  </cols>
  <sheetData>
    <row r="1" spans="1:171" s="49" customFormat="1" ht="15">
      <c r="A1" s="32" t="str">
        <f ca="1">Bookname</f>
        <v>IPM_Pricing_v1.2.xlsm</v>
      </c>
      <c r="B1" s="32"/>
      <c r="C1" s="32"/>
      <c r="D1" s="863">
        <f>IF(SUM(FM:FO)&gt;0,1,0)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row>
    <row r="2" spans="1:171">
      <c r="A2" s="66" t="str">
        <f>ClientNameIn</f>
        <v>Client Name</v>
      </c>
      <c r="B2" s="1"/>
      <c r="C2" s="1"/>
      <c r="D2" s="1"/>
      <c r="E2" s="97"/>
      <c r="F2" s="1"/>
      <c r="G2" s="97"/>
      <c r="H2" s="97"/>
      <c r="I2" s="1"/>
      <c r="J2" s="1"/>
      <c r="K2" s="1"/>
      <c r="L2" s="1"/>
      <c r="M2" s="1"/>
      <c r="N2" s="1"/>
      <c r="O2" s="97"/>
      <c r="P2" s="1"/>
      <c r="Q2" s="1"/>
      <c r="R2" s="1"/>
      <c r="S2" s="1"/>
      <c r="T2" s="1"/>
      <c r="U2" s="1"/>
      <c r="V2" s="1"/>
      <c r="W2" s="1"/>
      <c r="X2" s="1"/>
      <c r="Y2" s="1"/>
      <c r="Z2" s="1"/>
      <c r="AA2" s="1"/>
      <c r="AB2" s="689"/>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612"/>
      <c r="FK2" s="612"/>
      <c r="FO2" s="612"/>
    </row>
    <row r="3" spans="1:171">
      <c r="A3" s="1" t="str">
        <f ca="1">ModelNameIn</f>
        <v>Intermediate Pricing Model v1.2</v>
      </c>
      <c r="B3" s="1"/>
      <c r="C3" s="1"/>
      <c r="D3" s="1"/>
      <c r="E3" s="97"/>
      <c r="F3" s="1"/>
      <c r="G3" s="97"/>
      <c r="H3" s="97"/>
      <c r="I3" s="1"/>
      <c r="J3" s="1"/>
      <c r="K3" s="1"/>
      <c r="L3" s="1"/>
      <c r="M3" s="1"/>
      <c r="N3" s="1"/>
      <c r="O3" s="97"/>
      <c r="P3" s="1"/>
      <c r="Q3" s="1"/>
      <c r="R3" s="1"/>
      <c r="S3" s="1"/>
      <c r="T3" s="1"/>
      <c r="U3" s="1"/>
      <c r="V3" s="1"/>
      <c r="W3" s="1"/>
      <c r="X3" s="1"/>
      <c r="Y3" s="1"/>
      <c r="Z3" s="1"/>
      <c r="AA3" s="1"/>
      <c r="AB3" s="689"/>
      <c r="AC3" s="1"/>
      <c r="AD3" s="328" t="s">
        <v>2336</v>
      </c>
      <c r="AE3" s="691">
        <f>SUBTOTAL(9,AE14:AE114)</f>
        <v>27742359.579195194</v>
      </c>
      <c r="AF3" s="692">
        <f>SUBTOTAL(9,AF14:AF114)</f>
        <v>160.75</v>
      </c>
      <c r="AG3" s="693">
        <f>SUBTOTAL(9,AG14:AG114)</f>
        <v>181.91666666666666</v>
      </c>
      <c r="AH3" s="693">
        <f t="shared" ref="AH3:CS3" si="0">SUBTOTAL(9,AH14:AH114)</f>
        <v>1065</v>
      </c>
      <c r="AI3" s="693">
        <f t="shared" si="0"/>
        <v>1129</v>
      </c>
      <c r="AJ3" s="693">
        <f t="shared" si="0"/>
        <v>1031</v>
      </c>
      <c r="AK3" s="693">
        <f t="shared" si="0"/>
        <v>1169.5</v>
      </c>
      <c r="AL3" s="693">
        <f t="shared" si="0"/>
        <v>1194</v>
      </c>
      <c r="AM3" s="693">
        <f t="shared" si="0"/>
        <v>1194</v>
      </c>
      <c r="AN3" s="693">
        <f t="shared" si="0"/>
        <v>504</v>
      </c>
      <c r="AO3" s="693">
        <f t="shared" si="0"/>
        <v>504</v>
      </c>
      <c r="AP3" s="693">
        <f t="shared" si="0"/>
        <v>504</v>
      </c>
      <c r="AQ3" s="693">
        <f t="shared" si="0"/>
        <v>502</v>
      </c>
      <c r="AR3" s="693">
        <f t="shared" si="0"/>
        <v>502</v>
      </c>
      <c r="AS3" s="693">
        <f t="shared" si="0"/>
        <v>502.16666666666669</v>
      </c>
      <c r="AT3" s="693">
        <f t="shared" si="0"/>
        <v>561</v>
      </c>
      <c r="AU3" s="693">
        <f t="shared" si="0"/>
        <v>574</v>
      </c>
      <c r="AV3" s="693">
        <f t="shared" si="0"/>
        <v>583</v>
      </c>
      <c r="AW3" s="693">
        <f t="shared" si="0"/>
        <v>583</v>
      </c>
      <c r="AX3" s="693">
        <f t="shared" si="0"/>
        <v>502</v>
      </c>
      <c r="AY3" s="693">
        <f t="shared" si="0"/>
        <v>502</v>
      </c>
      <c r="AZ3" s="693">
        <f t="shared" si="0"/>
        <v>502</v>
      </c>
      <c r="BA3" s="693">
        <f t="shared" si="0"/>
        <v>502</v>
      </c>
      <c r="BB3" s="693">
        <f t="shared" si="0"/>
        <v>502</v>
      </c>
      <c r="BC3" s="693">
        <f t="shared" si="0"/>
        <v>502</v>
      </c>
      <c r="BD3" s="693">
        <f t="shared" si="0"/>
        <v>502</v>
      </c>
      <c r="BE3" s="693">
        <f t="shared" si="0"/>
        <v>502.16666666666669</v>
      </c>
      <c r="BF3" s="693">
        <f t="shared" si="0"/>
        <v>507</v>
      </c>
      <c r="BG3" s="693">
        <f t="shared" si="0"/>
        <v>502</v>
      </c>
      <c r="BH3" s="693">
        <f t="shared" si="0"/>
        <v>502</v>
      </c>
      <c r="BI3" s="693">
        <f t="shared" si="0"/>
        <v>502</v>
      </c>
      <c r="BJ3" s="693">
        <f t="shared" si="0"/>
        <v>502</v>
      </c>
      <c r="BK3" s="693">
        <f t="shared" si="0"/>
        <v>502</v>
      </c>
      <c r="BL3" s="693">
        <f t="shared" si="0"/>
        <v>502</v>
      </c>
      <c r="BM3" s="693">
        <f t="shared" si="0"/>
        <v>502</v>
      </c>
      <c r="BN3" s="693">
        <f t="shared" si="0"/>
        <v>502</v>
      </c>
      <c r="BO3" s="693">
        <f t="shared" si="0"/>
        <v>502</v>
      </c>
      <c r="BP3" s="693">
        <f t="shared" si="0"/>
        <v>502</v>
      </c>
      <c r="BQ3" s="693">
        <f t="shared" si="0"/>
        <v>502.16666666666669</v>
      </c>
      <c r="BR3" s="693">
        <f t="shared" si="0"/>
        <v>527</v>
      </c>
      <c r="BS3" s="693">
        <f t="shared" si="0"/>
        <v>502</v>
      </c>
      <c r="BT3" s="693">
        <f t="shared" si="0"/>
        <v>502</v>
      </c>
      <c r="BU3" s="693">
        <f t="shared" si="0"/>
        <v>502</v>
      </c>
      <c r="BV3" s="693">
        <f t="shared" si="0"/>
        <v>502</v>
      </c>
      <c r="BW3" s="693">
        <f t="shared" si="0"/>
        <v>502</v>
      </c>
      <c r="BX3" s="693">
        <f t="shared" si="0"/>
        <v>502</v>
      </c>
      <c r="BY3" s="693">
        <f t="shared" si="0"/>
        <v>502</v>
      </c>
      <c r="BZ3" s="693">
        <f t="shared" si="0"/>
        <v>502</v>
      </c>
      <c r="CA3" s="693">
        <f t="shared" si="0"/>
        <v>502</v>
      </c>
      <c r="CB3" s="693">
        <f t="shared" si="0"/>
        <v>502</v>
      </c>
      <c r="CC3" s="693">
        <f t="shared" si="0"/>
        <v>502.16666666666669</v>
      </c>
      <c r="CD3" s="693">
        <f t="shared" si="0"/>
        <v>507</v>
      </c>
      <c r="CE3" s="693">
        <f t="shared" si="0"/>
        <v>502</v>
      </c>
      <c r="CF3" s="693">
        <f t="shared" si="0"/>
        <v>502</v>
      </c>
      <c r="CG3" s="693">
        <f t="shared" si="0"/>
        <v>502</v>
      </c>
      <c r="CH3" s="693">
        <f t="shared" si="0"/>
        <v>502</v>
      </c>
      <c r="CI3" s="693">
        <f t="shared" si="0"/>
        <v>502</v>
      </c>
      <c r="CJ3" s="693">
        <f t="shared" si="0"/>
        <v>502</v>
      </c>
      <c r="CK3" s="693">
        <f t="shared" si="0"/>
        <v>502</v>
      </c>
      <c r="CL3" s="693">
        <f t="shared" si="0"/>
        <v>502</v>
      </c>
      <c r="CM3" s="693">
        <f t="shared" si="0"/>
        <v>502</v>
      </c>
      <c r="CN3" s="693">
        <f t="shared" si="0"/>
        <v>502</v>
      </c>
      <c r="CO3" s="693">
        <f t="shared" si="0"/>
        <v>502.16666666666669</v>
      </c>
      <c r="CP3" s="693">
        <f t="shared" si="0"/>
        <v>507</v>
      </c>
      <c r="CQ3" s="693">
        <f t="shared" si="0"/>
        <v>502</v>
      </c>
      <c r="CR3" s="693">
        <f t="shared" si="0"/>
        <v>502</v>
      </c>
      <c r="CS3" s="693">
        <f t="shared" si="0"/>
        <v>502</v>
      </c>
      <c r="CT3" s="693">
        <f t="shared" ref="CT3:EX3" si="1">SUBTOTAL(9,CT14:CT114)</f>
        <v>0</v>
      </c>
      <c r="CU3" s="693">
        <f t="shared" si="1"/>
        <v>0</v>
      </c>
      <c r="CV3" s="693">
        <f t="shared" si="1"/>
        <v>0</v>
      </c>
      <c r="CW3" s="693">
        <f t="shared" si="1"/>
        <v>0</v>
      </c>
      <c r="CX3" s="693">
        <f t="shared" si="1"/>
        <v>0</v>
      </c>
      <c r="CY3" s="693">
        <f t="shared" si="1"/>
        <v>0</v>
      </c>
      <c r="CZ3" s="693">
        <f t="shared" si="1"/>
        <v>0</v>
      </c>
      <c r="DA3" s="693">
        <f t="shared" si="1"/>
        <v>0</v>
      </c>
      <c r="DB3" s="693">
        <f t="shared" si="1"/>
        <v>0</v>
      </c>
      <c r="DC3" s="693">
        <f t="shared" si="1"/>
        <v>0</v>
      </c>
      <c r="DD3" s="693">
        <f t="shared" si="1"/>
        <v>0</v>
      </c>
      <c r="DE3" s="693">
        <f t="shared" si="1"/>
        <v>0</v>
      </c>
      <c r="DF3" s="693">
        <f t="shared" si="1"/>
        <v>0</v>
      </c>
      <c r="DG3" s="693">
        <f t="shared" si="1"/>
        <v>0</v>
      </c>
      <c r="DH3" s="693">
        <f t="shared" si="1"/>
        <v>0</v>
      </c>
      <c r="DI3" s="693">
        <f t="shared" si="1"/>
        <v>0</v>
      </c>
      <c r="DJ3" s="693">
        <f t="shared" si="1"/>
        <v>0</v>
      </c>
      <c r="DK3" s="693">
        <f t="shared" si="1"/>
        <v>0</v>
      </c>
      <c r="DL3" s="693">
        <f t="shared" si="1"/>
        <v>0</v>
      </c>
      <c r="DM3" s="693">
        <f t="shared" si="1"/>
        <v>0</v>
      </c>
      <c r="DN3" s="693">
        <f t="shared" si="1"/>
        <v>0</v>
      </c>
      <c r="DO3" s="693">
        <f t="shared" si="1"/>
        <v>0</v>
      </c>
      <c r="DP3" s="693">
        <f t="shared" si="1"/>
        <v>0</v>
      </c>
      <c r="DQ3" s="693">
        <f t="shared" si="1"/>
        <v>0</v>
      </c>
      <c r="DR3" s="693">
        <f t="shared" si="1"/>
        <v>0</v>
      </c>
      <c r="DS3" s="693">
        <f t="shared" si="1"/>
        <v>0</v>
      </c>
      <c r="DT3" s="693">
        <f t="shared" si="1"/>
        <v>0</v>
      </c>
      <c r="DU3" s="693">
        <f t="shared" si="1"/>
        <v>0</v>
      </c>
      <c r="DV3" s="693">
        <f t="shared" si="1"/>
        <v>0</v>
      </c>
      <c r="DW3" s="693">
        <f t="shared" si="1"/>
        <v>0</v>
      </c>
      <c r="DX3" s="693">
        <f t="shared" si="1"/>
        <v>0</v>
      </c>
      <c r="DY3" s="693">
        <f t="shared" si="1"/>
        <v>0</v>
      </c>
      <c r="DZ3" s="693">
        <f t="shared" si="1"/>
        <v>0</v>
      </c>
      <c r="EA3" s="693">
        <f t="shared" si="1"/>
        <v>0</v>
      </c>
      <c r="EB3" s="693">
        <f t="shared" si="1"/>
        <v>0</v>
      </c>
      <c r="EC3" s="693">
        <f t="shared" si="1"/>
        <v>0</v>
      </c>
      <c r="ED3" s="693">
        <f t="shared" si="1"/>
        <v>0</v>
      </c>
      <c r="EE3" s="693">
        <f t="shared" si="1"/>
        <v>0</v>
      </c>
      <c r="EF3" s="693">
        <f t="shared" si="1"/>
        <v>0</v>
      </c>
      <c r="EG3" s="693">
        <f t="shared" si="1"/>
        <v>0</v>
      </c>
      <c r="EH3" s="693">
        <f t="shared" si="1"/>
        <v>0</v>
      </c>
      <c r="EI3" s="693">
        <f t="shared" si="1"/>
        <v>0</v>
      </c>
      <c r="EJ3" s="693">
        <f t="shared" si="1"/>
        <v>0</v>
      </c>
      <c r="EK3" s="693">
        <f t="shared" si="1"/>
        <v>0</v>
      </c>
      <c r="EL3" s="693">
        <f t="shared" si="1"/>
        <v>0</v>
      </c>
      <c r="EM3" s="693">
        <f t="shared" si="1"/>
        <v>0</v>
      </c>
      <c r="EN3" s="693">
        <f t="shared" si="1"/>
        <v>0</v>
      </c>
      <c r="EO3" s="693">
        <f t="shared" si="1"/>
        <v>0</v>
      </c>
      <c r="EP3" s="693">
        <f t="shared" si="1"/>
        <v>0</v>
      </c>
      <c r="EQ3" s="693">
        <f t="shared" si="1"/>
        <v>0</v>
      </c>
      <c r="ER3" s="693">
        <f t="shared" si="1"/>
        <v>0</v>
      </c>
      <c r="ES3" s="693">
        <f t="shared" si="1"/>
        <v>0</v>
      </c>
      <c r="ET3" s="693">
        <f t="shared" si="1"/>
        <v>0</v>
      </c>
      <c r="EU3" s="693">
        <f t="shared" si="1"/>
        <v>0</v>
      </c>
      <c r="EV3" s="693">
        <f t="shared" si="1"/>
        <v>0</v>
      </c>
      <c r="EW3" s="693">
        <f t="shared" si="1"/>
        <v>0</v>
      </c>
      <c r="EX3" s="693">
        <f t="shared" si="1"/>
        <v>0</v>
      </c>
      <c r="EY3" s="612"/>
      <c r="FK3" s="612"/>
      <c r="FO3" s="612"/>
    </row>
    <row r="4" spans="1:171">
      <c r="A4" s="1" t="str">
        <f ca="1">MID(CELL("filename",A1),FIND("]",CELL("filename",A1))+1, LEN(CELL("filename",A1))-FIND("]",CELL("filename",A1)))</f>
        <v>Main Input</v>
      </c>
      <c r="B4" s="1"/>
      <c r="C4" s="1"/>
      <c r="D4" s="1"/>
      <c r="E4" s="97"/>
      <c r="F4" s="1"/>
      <c r="G4" s="97"/>
      <c r="H4" s="97"/>
      <c r="I4" s="1"/>
      <c r="J4" s="1"/>
      <c r="K4" s="1"/>
      <c r="L4" s="1"/>
      <c r="M4" s="1"/>
      <c r="N4" s="1"/>
      <c r="O4" s="97"/>
      <c r="P4" s="1"/>
      <c r="Q4" s="1"/>
      <c r="R4" s="1"/>
      <c r="S4" s="1"/>
      <c r="T4" s="1"/>
      <c r="U4" s="1"/>
      <c r="V4" s="1"/>
      <c r="W4" s="1"/>
      <c r="X4" s="1"/>
      <c r="Y4" s="1"/>
      <c r="Z4" s="1"/>
      <c r="AA4" s="1"/>
      <c r="AB4" s="689"/>
      <c r="AC4" s="1"/>
      <c r="AD4" s="1"/>
      <c r="AE4" s="1" t="s">
        <v>2034</v>
      </c>
      <c r="AF4" s="312" t="str">
        <f t="shared" ref="AF4:BK4" si="2">AnnSum</f>
        <v>Year 0</v>
      </c>
      <c r="AG4" s="312" t="str">
        <f t="shared" si="2"/>
        <v>Year 0</v>
      </c>
      <c r="AH4" s="257" t="str">
        <f t="shared" si="2"/>
        <v>Year 0</v>
      </c>
      <c r="AI4" s="257" t="str">
        <f t="shared" si="2"/>
        <v>Q1</v>
      </c>
      <c r="AJ4" s="257" t="str">
        <f t="shared" si="2"/>
        <v>Q1</v>
      </c>
      <c r="AK4" s="257" t="str">
        <f t="shared" si="2"/>
        <v>Q1</v>
      </c>
      <c r="AL4" s="257" t="str">
        <f t="shared" si="2"/>
        <v>Q2</v>
      </c>
      <c r="AM4" s="257" t="str">
        <f t="shared" si="2"/>
        <v>Q2</v>
      </c>
      <c r="AN4" s="257" t="str">
        <f t="shared" si="2"/>
        <v>Q2</v>
      </c>
      <c r="AO4" s="257" t="str">
        <f t="shared" si="2"/>
        <v>Q3</v>
      </c>
      <c r="AP4" s="257" t="str">
        <f t="shared" si="2"/>
        <v>Q3</v>
      </c>
      <c r="AQ4" s="257" t="str">
        <f t="shared" si="2"/>
        <v>Q3</v>
      </c>
      <c r="AR4" s="257" t="str">
        <f t="shared" si="2"/>
        <v>Q4</v>
      </c>
      <c r="AS4" s="257" t="str">
        <f t="shared" si="2"/>
        <v>Q4</v>
      </c>
      <c r="AT4" s="257" t="str">
        <f t="shared" si="2"/>
        <v>Q4</v>
      </c>
      <c r="AU4" s="257" t="str">
        <f t="shared" si="2"/>
        <v>Year 2</v>
      </c>
      <c r="AV4" s="257" t="str">
        <f t="shared" si="2"/>
        <v>Year 2</v>
      </c>
      <c r="AW4" s="257" t="str">
        <f t="shared" si="2"/>
        <v>Year 2</v>
      </c>
      <c r="AX4" s="257" t="str">
        <f t="shared" si="2"/>
        <v>Year 2</v>
      </c>
      <c r="AY4" s="257" t="str">
        <f t="shared" si="2"/>
        <v>Year 2</v>
      </c>
      <c r="AZ4" s="257" t="str">
        <f t="shared" si="2"/>
        <v>Year 2</v>
      </c>
      <c r="BA4" s="257" t="str">
        <f t="shared" si="2"/>
        <v>Year 2</v>
      </c>
      <c r="BB4" s="257" t="str">
        <f t="shared" si="2"/>
        <v>Year 2</v>
      </c>
      <c r="BC4" s="257" t="str">
        <f t="shared" si="2"/>
        <v>Year 2</v>
      </c>
      <c r="BD4" s="257" t="str">
        <f t="shared" si="2"/>
        <v>Year 2</v>
      </c>
      <c r="BE4" s="257" t="str">
        <f t="shared" si="2"/>
        <v>Year 2</v>
      </c>
      <c r="BF4" s="257" t="str">
        <f t="shared" si="2"/>
        <v>Year 2</v>
      </c>
      <c r="BG4" s="257" t="str">
        <f t="shared" si="2"/>
        <v>Year 3</v>
      </c>
      <c r="BH4" s="257" t="str">
        <f t="shared" si="2"/>
        <v>Year 3</v>
      </c>
      <c r="BI4" s="257" t="str">
        <f t="shared" si="2"/>
        <v>Year 3</v>
      </c>
      <c r="BJ4" s="257" t="str">
        <f t="shared" si="2"/>
        <v>Year 3</v>
      </c>
      <c r="BK4" s="257" t="str">
        <f t="shared" si="2"/>
        <v>Year 3</v>
      </c>
      <c r="BL4" s="257" t="str">
        <f t="shared" ref="BL4:CQ4" si="3">AnnSum</f>
        <v>Year 3</v>
      </c>
      <c r="BM4" s="257" t="str">
        <f t="shared" si="3"/>
        <v>Year 3</v>
      </c>
      <c r="BN4" s="257" t="str">
        <f t="shared" si="3"/>
        <v>Year 3</v>
      </c>
      <c r="BO4" s="257" t="str">
        <f t="shared" si="3"/>
        <v>Year 3</v>
      </c>
      <c r="BP4" s="257" t="str">
        <f t="shared" si="3"/>
        <v>Year 3</v>
      </c>
      <c r="BQ4" s="257" t="str">
        <f t="shared" si="3"/>
        <v>Year 3</v>
      </c>
      <c r="BR4" s="257" t="str">
        <f t="shared" si="3"/>
        <v>Year 3</v>
      </c>
      <c r="BS4" s="257" t="str">
        <f t="shared" si="3"/>
        <v>Year 4</v>
      </c>
      <c r="BT4" s="257" t="str">
        <f t="shared" si="3"/>
        <v>Year 4</v>
      </c>
      <c r="BU4" s="257" t="str">
        <f t="shared" si="3"/>
        <v>Year 4</v>
      </c>
      <c r="BV4" s="257" t="str">
        <f t="shared" si="3"/>
        <v>Year 4</v>
      </c>
      <c r="BW4" s="257" t="str">
        <f t="shared" si="3"/>
        <v>Year 4</v>
      </c>
      <c r="BX4" s="257" t="str">
        <f t="shared" si="3"/>
        <v>Year 4</v>
      </c>
      <c r="BY4" s="257" t="str">
        <f t="shared" si="3"/>
        <v>Year 4</v>
      </c>
      <c r="BZ4" s="257" t="str">
        <f t="shared" si="3"/>
        <v>Year 4</v>
      </c>
      <c r="CA4" s="257" t="str">
        <f t="shared" si="3"/>
        <v>Year 4</v>
      </c>
      <c r="CB4" s="257" t="str">
        <f t="shared" si="3"/>
        <v>Year 4</v>
      </c>
      <c r="CC4" s="257" t="str">
        <f t="shared" si="3"/>
        <v>Year 4</v>
      </c>
      <c r="CD4" s="257" t="str">
        <f t="shared" si="3"/>
        <v>Year 4</v>
      </c>
      <c r="CE4" s="257" t="str">
        <f t="shared" si="3"/>
        <v>Year 5</v>
      </c>
      <c r="CF4" s="257" t="str">
        <f t="shared" si="3"/>
        <v>Year 5</v>
      </c>
      <c r="CG4" s="257" t="str">
        <f t="shared" si="3"/>
        <v>Year 5</v>
      </c>
      <c r="CH4" s="257" t="str">
        <f t="shared" si="3"/>
        <v>Year 5</v>
      </c>
      <c r="CI4" s="257" t="str">
        <f t="shared" si="3"/>
        <v>Year 5</v>
      </c>
      <c r="CJ4" s="257" t="str">
        <f t="shared" si="3"/>
        <v>Year 5</v>
      </c>
      <c r="CK4" s="257" t="str">
        <f t="shared" si="3"/>
        <v>Year 5</v>
      </c>
      <c r="CL4" s="257" t="str">
        <f t="shared" si="3"/>
        <v>Year 5</v>
      </c>
      <c r="CM4" s="257" t="str">
        <f t="shared" si="3"/>
        <v>Year 5</v>
      </c>
      <c r="CN4" s="257" t="str">
        <f t="shared" si="3"/>
        <v>Year 5</v>
      </c>
      <c r="CO4" s="257" t="str">
        <f t="shared" si="3"/>
        <v>Year 5</v>
      </c>
      <c r="CP4" s="257" t="str">
        <f t="shared" si="3"/>
        <v>Year 5</v>
      </c>
      <c r="CQ4" s="257" t="str">
        <f t="shared" si="3"/>
        <v>Year 6</v>
      </c>
      <c r="CR4" s="257" t="str">
        <f t="shared" ref="CR4:DW4" si="4">AnnSum</f>
        <v>Year 6</v>
      </c>
      <c r="CS4" s="257" t="str">
        <f t="shared" si="4"/>
        <v>Year 6</v>
      </c>
      <c r="CT4" s="257" t="str">
        <f t="shared" si="4"/>
        <v>Year 6</v>
      </c>
      <c r="CU4" s="257" t="str">
        <f t="shared" si="4"/>
        <v>Year 6</v>
      </c>
      <c r="CV4" s="257" t="str">
        <f t="shared" si="4"/>
        <v>Year 6</v>
      </c>
      <c r="CW4" s="257" t="str">
        <f t="shared" si="4"/>
        <v>Year 6</v>
      </c>
      <c r="CX4" s="257" t="str">
        <f t="shared" si="4"/>
        <v>Year 6</v>
      </c>
      <c r="CY4" s="257" t="str">
        <f t="shared" si="4"/>
        <v>Year 6</v>
      </c>
      <c r="CZ4" s="257" t="str">
        <f t="shared" si="4"/>
        <v>Year 6</v>
      </c>
      <c r="DA4" s="257" t="str">
        <f t="shared" si="4"/>
        <v>Year 6</v>
      </c>
      <c r="DB4" s="257" t="str">
        <f t="shared" si="4"/>
        <v>Year 6</v>
      </c>
      <c r="DC4" s="257" t="str">
        <f t="shared" si="4"/>
        <v>Year 7</v>
      </c>
      <c r="DD4" s="257" t="str">
        <f t="shared" si="4"/>
        <v>Year 7</v>
      </c>
      <c r="DE4" s="257" t="str">
        <f t="shared" si="4"/>
        <v>Year 7</v>
      </c>
      <c r="DF4" s="257" t="str">
        <f t="shared" si="4"/>
        <v>Year 7</v>
      </c>
      <c r="DG4" s="257" t="str">
        <f t="shared" si="4"/>
        <v>Year 7</v>
      </c>
      <c r="DH4" s="257" t="str">
        <f t="shared" si="4"/>
        <v>Year 7</v>
      </c>
      <c r="DI4" s="257" t="str">
        <f t="shared" si="4"/>
        <v>Year 7</v>
      </c>
      <c r="DJ4" s="257" t="str">
        <f t="shared" si="4"/>
        <v>Year 7</v>
      </c>
      <c r="DK4" s="257" t="str">
        <f t="shared" si="4"/>
        <v>Year 7</v>
      </c>
      <c r="DL4" s="257" t="str">
        <f t="shared" si="4"/>
        <v>Year 7</v>
      </c>
      <c r="DM4" s="257" t="str">
        <f t="shared" si="4"/>
        <v>Year 7</v>
      </c>
      <c r="DN4" s="257" t="str">
        <f t="shared" si="4"/>
        <v>Year 7</v>
      </c>
      <c r="DO4" s="257" t="str">
        <f t="shared" si="4"/>
        <v>Year 8</v>
      </c>
      <c r="DP4" s="257" t="str">
        <f t="shared" si="4"/>
        <v>Year 8</v>
      </c>
      <c r="DQ4" s="257" t="str">
        <f t="shared" si="4"/>
        <v>Year 8</v>
      </c>
      <c r="DR4" s="257" t="str">
        <f t="shared" si="4"/>
        <v>Year 8</v>
      </c>
      <c r="DS4" s="257" t="str">
        <f t="shared" si="4"/>
        <v>Year 8</v>
      </c>
      <c r="DT4" s="257" t="str">
        <f t="shared" si="4"/>
        <v>Year 8</v>
      </c>
      <c r="DU4" s="257" t="str">
        <f t="shared" si="4"/>
        <v>Year 8</v>
      </c>
      <c r="DV4" s="257" t="str">
        <f t="shared" si="4"/>
        <v>Year 8</v>
      </c>
      <c r="DW4" s="257" t="str">
        <f t="shared" si="4"/>
        <v>Year 8</v>
      </c>
      <c r="DX4" s="257" t="str">
        <f t="shared" ref="DX4:EX4" si="5">AnnSum</f>
        <v>Year 8</v>
      </c>
      <c r="DY4" s="257" t="str">
        <f t="shared" si="5"/>
        <v>Year 8</v>
      </c>
      <c r="DZ4" s="257" t="str">
        <f t="shared" si="5"/>
        <v>Year 8</v>
      </c>
      <c r="EA4" s="257" t="str">
        <f t="shared" si="5"/>
        <v>Year 9</v>
      </c>
      <c r="EB4" s="257" t="str">
        <f t="shared" si="5"/>
        <v>Year 9</v>
      </c>
      <c r="EC4" s="257" t="str">
        <f t="shared" si="5"/>
        <v>Year 9</v>
      </c>
      <c r="ED4" s="257" t="str">
        <f t="shared" si="5"/>
        <v>Year 9</v>
      </c>
      <c r="EE4" s="257" t="str">
        <f t="shared" si="5"/>
        <v>Year 9</v>
      </c>
      <c r="EF4" s="257" t="str">
        <f t="shared" si="5"/>
        <v>Year 9</v>
      </c>
      <c r="EG4" s="257" t="str">
        <f t="shared" si="5"/>
        <v>Year 9</v>
      </c>
      <c r="EH4" s="257" t="str">
        <f t="shared" si="5"/>
        <v>Year 9</v>
      </c>
      <c r="EI4" s="257" t="str">
        <f t="shared" si="5"/>
        <v>Year 9</v>
      </c>
      <c r="EJ4" s="257" t="str">
        <f t="shared" si="5"/>
        <v>Year 9</v>
      </c>
      <c r="EK4" s="257" t="str">
        <f t="shared" si="5"/>
        <v>Year 9</v>
      </c>
      <c r="EL4" s="257" t="str">
        <f t="shared" si="5"/>
        <v>Year 9</v>
      </c>
      <c r="EM4" s="257" t="str">
        <f t="shared" si="5"/>
        <v>Year 10</v>
      </c>
      <c r="EN4" s="257" t="str">
        <f t="shared" si="5"/>
        <v>Year 10</v>
      </c>
      <c r="EO4" s="257" t="str">
        <f t="shared" si="5"/>
        <v>Year 10</v>
      </c>
      <c r="EP4" s="257" t="str">
        <f t="shared" si="5"/>
        <v>Year 10</v>
      </c>
      <c r="EQ4" s="257" t="str">
        <f t="shared" si="5"/>
        <v>Year 10</v>
      </c>
      <c r="ER4" s="257" t="str">
        <f t="shared" si="5"/>
        <v>Year 10</v>
      </c>
      <c r="ES4" s="257" t="str">
        <f t="shared" si="5"/>
        <v>Year 10</v>
      </c>
      <c r="ET4" s="257" t="str">
        <f t="shared" si="5"/>
        <v>Year 10</v>
      </c>
      <c r="EU4" s="257" t="str">
        <f t="shared" si="5"/>
        <v>Year 10</v>
      </c>
      <c r="EV4" s="257" t="str">
        <f t="shared" si="5"/>
        <v>Year 10</v>
      </c>
      <c r="EW4" s="257" t="str">
        <f t="shared" si="5"/>
        <v>Year 10</v>
      </c>
      <c r="EX4" s="259" t="str">
        <f t="shared" si="5"/>
        <v>Year 10</v>
      </c>
      <c r="EY4" s="612"/>
      <c r="FK4" s="612"/>
      <c r="FM4" s="863">
        <f>IF(COUNTA(SCENE8)-COUNTA(PeriodNoMth)&lt;&gt;0,1,0)</f>
        <v>0</v>
      </c>
      <c r="FO4" s="612"/>
    </row>
    <row r="5" spans="1:171">
      <c r="A5" s="128"/>
      <c r="B5" s="1"/>
      <c r="C5" s="1"/>
      <c r="D5" s="1"/>
      <c r="E5" s="74"/>
      <c r="F5" s="1"/>
      <c r="G5" s="97"/>
      <c r="H5" s="97"/>
      <c r="I5" s="1"/>
      <c r="J5" s="1"/>
      <c r="K5" s="1"/>
      <c r="L5" s="1"/>
      <c r="M5" s="1"/>
      <c r="N5" s="1"/>
      <c r="O5" s="97"/>
      <c r="P5" s="1"/>
      <c r="Q5" s="1"/>
      <c r="R5" s="1"/>
      <c r="S5" s="1"/>
      <c r="T5" s="1"/>
      <c r="U5" s="1"/>
      <c r="V5" s="1"/>
      <c r="W5" s="1"/>
      <c r="X5" s="1"/>
      <c r="Y5" s="1"/>
      <c r="Z5" s="1"/>
      <c r="AA5" s="1"/>
      <c r="AB5" s="689"/>
      <c r="AC5" s="1"/>
      <c r="AD5" s="1"/>
      <c r="AE5" s="142" t="s">
        <v>2017</v>
      </c>
      <c r="AF5" s="253">
        <f t="shared" ref="AF5:BK5" si="6">DateFromMth</f>
        <v>39722</v>
      </c>
      <c r="AG5" s="254">
        <f t="shared" si="6"/>
        <v>39753</v>
      </c>
      <c r="AH5" s="255">
        <f t="shared" si="6"/>
        <v>39783</v>
      </c>
      <c r="AI5" s="255">
        <f t="shared" si="6"/>
        <v>39814</v>
      </c>
      <c r="AJ5" s="255">
        <f t="shared" si="6"/>
        <v>39845</v>
      </c>
      <c r="AK5" s="255">
        <f t="shared" si="6"/>
        <v>39873</v>
      </c>
      <c r="AL5" s="255">
        <f t="shared" si="6"/>
        <v>39904</v>
      </c>
      <c r="AM5" s="255">
        <f t="shared" si="6"/>
        <v>39934</v>
      </c>
      <c r="AN5" s="255">
        <f t="shared" si="6"/>
        <v>39965</v>
      </c>
      <c r="AO5" s="255">
        <f t="shared" si="6"/>
        <v>39995</v>
      </c>
      <c r="AP5" s="255">
        <f t="shared" si="6"/>
        <v>40026</v>
      </c>
      <c r="AQ5" s="255">
        <f t="shared" si="6"/>
        <v>40057</v>
      </c>
      <c r="AR5" s="255">
        <f t="shared" si="6"/>
        <v>40087</v>
      </c>
      <c r="AS5" s="255">
        <f t="shared" si="6"/>
        <v>40118</v>
      </c>
      <c r="AT5" s="255">
        <f t="shared" si="6"/>
        <v>40148</v>
      </c>
      <c r="AU5" s="255">
        <f t="shared" si="6"/>
        <v>40179</v>
      </c>
      <c r="AV5" s="255">
        <f t="shared" si="6"/>
        <v>40210</v>
      </c>
      <c r="AW5" s="255">
        <f t="shared" si="6"/>
        <v>40238</v>
      </c>
      <c r="AX5" s="255">
        <f t="shared" si="6"/>
        <v>40269</v>
      </c>
      <c r="AY5" s="255">
        <f t="shared" si="6"/>
        <v>40299</v>
      </c>
      <c r="AZ5" s="255">
        <f t="shared" si="6"/>
        <v>40330</v>
      </c>
      <c r="BA5" s="255">
        <f t="shared" si="6"/>
        <v>40360</v>
      </c>
      <c r="BB5" s="255">
        <f t="shared" si="6"/>
        <v>40391</v>
      </c>
      <c r="BC5" s="255">
        <f t="shared" si="6"/>
        <v>40422</v>
      </c>
      <c r="BD5" s="255">
        <f t="shared" si="6"/>
        <v>40452</v>
      </c>
      <c r="BE5" s="255">
        <f t="shared" si="6"/>
        <v>40483</v>
      </c>
      <c r="BF5" s="255">
        <f t="shared" si="6"/>
        <v>40513</v>
      </c>
      <c r="BG5" s="255">
        <f t="shared" si="6"/>
        <v>40544</v>
      </c>
      <c r="BH5" s="255">
        <f t="shared" si="6"/>
        <v>40575</v>
      </c>
      <c r="BI5" s="255">
        <f t="shared" si="6"/>
        <v>40603</v>
      </c>
      <c r="BJ5" s="255">
        <f t="shared" si="6"/>
        <v>40634</v>
      </c>
      <c r="BK5" s="255">
        <f t="shared" si="6"/>
        <v>40664</v>
      </c>
      <c r="BL5" s="255">
        <f t="shared" ref="BL5:CQ5" si="7">DateFromMth</f>
        <v>40695</v>
      </c>
      <c r="BM5" s="255">
        <f t="shared" si="7"/>
        <v>40725</v>
      </c>
      <c r="BN5" s="255">
        <f t="shared" si="7"/>
        <v>40756</v>
      </c>
      <c r="BO5" s="255">
        <f t="shared" si="7"/>
        <v>40787</v>
      </c>
      <c r="BP5" s="255">
        <f t="shared" si="7"/>
        <v>40817</v>
      </c>
      <c r="BQ5" s="255">
        <f t="shared" si="7"/>
        <v>40848</v>
      </c>
      <c r="BR5" s="255">
        <f t="shared" si="7"/>
        <v>40878</v>
      </c>
      <c r="BS5" s="255">
        <f t="shared" si="7"/>
        <v>40909</v>
      </c>
      <c r="BT5" s="255">
        <f t="shared" si="7"/>
        <v>40940</v>
      </c>
      <c r="BU5" s="255">
        <f t="shared" si="7"/>
        <v>40969</v>
      </c>
      <c r="BV5" s="255">
        <f t="shared" si="7"/>
        <v>41000</v>
      </c>
      <c r="BW5" s="255">
        <f t="shared" si="7"/>
        <v>41030</v>
      </c>
      <c r="BX5" s="255">
        <f t="shared" si="7"/>
        <v>41061</v>
      </c>
      <c r="BY5" s="255">
        <f t="shared" si="7"/>
        <v>41091</v>
      </c>
      <c r="BZ5" s="255">
        <f t="shared" si="7"/>
        <v>41122</v>
      </c>
      <c r="CA5" s="255">
        <f t="shared" si="7"/>
        <v>41153</v>
      </c>
      <c r="CB5" s="255">
        <f t="shared" si="7"/>
        <v>41183</v>
      </c>
      <c r="CC5" s="255">
        <f t="shared" si="7"/>
        <v>41214</v>
      </c>
      <c r="CD5" s="255">
        <f t="shared" si="7"/>
        <v>41244</v>
      </c>
      <c r="CE5" s="255">
        <f t="shared" si="7"/>
        <v>41275</v>
      </c>
      <c r="CF5" s="255">
        <f t="shared" si="7"/>
        <v>41306</v>
      </c>
      <c r="CG5" s="255">
        <f t="shared" si="7"/>
        <v>41334</v>
      </c>
      <c r="CH5" s="255">
        <f t="shared" si="7"/>
        <v>41365</v>
      </c>
      <c r="CI5" s="255">
        <f t="shared" si="7"/>
        <v>41395</v>
      </c>
      <c r="CJ5" s="255">
        <f t="shared" si="7"/>
        <v>41426</v>
      </c>
      <c r="CK5" s="255">
        <f t="shared" si="7"/>
        <v>41456</v>
      </c>
      <c r="CL5" s="255">
        <f t="shared" si="7"/>
        <v>41487</v>
      </c>
      <c r="CM5" s="255">
        <f t="shared" si="7"/>
        <v>41518</v>
      </c>
      <c r="CN5" s="255">
        <f t="shared" si="7"/>
        <v>41548</v>
      </c>
      <c r="CO5" s="255">
        <f t="shared" si="7"/>
        <v>41579</v>
      </c>
      <c r="CP5" s="255">
        <f t="shared" si="7"/>
        <v>41609</v>
      </c>
      <c r="CQ5" s="255">
        <f t="shared" si="7"/>
        <v>41640</v>
      </c>
      <c r="CR5" s="255">
        <f t="shared" ref="CR5:DW5" si="8">DateFromMth</f>
        <v>41671</v>
      </c>
      <c r="CS5" s="255">
        <f t="shared" si="8"/>
        <v>41699</v>
      </c>
      <c r="CT5" s="255">
        <f t="shared" si="8"/>
        <v>41730</v>
      </c>
      <c r="CU5" s="255">
        <f t="shared" si="8"/>
        <v>41760</v>
      </c>
      <c r="CV5" s="255">
        <f t="shared" si="8"/>
        <v>41791</v>
      </c>
      <c r="CW5" s="255">
        <f t="shared" si="8"/>
        <v>41821</v>
      </c>
      <c r="CX5" s="255">
        <f t="shared" si="8"/>
        <v>41852</v>
      </c>
      <c r="CY5" s="255">
        <f t="shared" si="8"/>
        <v>41883</v>
      </c>
      <c r="CZ5" s="255">
        <f t="shared" si="8"/>
        <v>41913</v>
      </c>
      <c r="DA5" s="255">
        <f t="shared" si="8"/>
        <v>41944</v>
      </c>
      <c r="DB5" s="255">
        <f t="shared" si="8"/>
        <v>41974</v>
      </c>
      <c r="DC5" s="255">
        <f t="shared" si="8"/>
        <v>42005</v>
      </c>
      <c r="DD5" s="255">
        <f t="shared" si="8"/>
        <v>42036</v>
      </c>
      <c r="DE5" s="255">
        <f t="shared" si="8"/>
        <v>42064</v>
      </c>
      <c r="DF5" s="255">
        <f t="shared" si="8"/>
        <v>42095</v>
      </c>
      <c r="DG5" s="255">
        <f t="shared" si="8"/>
        <v>42125</v>
      </c>
      <c r="DH5" s="255">
        <f t="shared" si="8"/>
        <v>42156</v>
      </c>
      <c r="DI5" s="255">
        <f t="shared" si="8"/>
        <v>42186</v>
      </c>
      <c r="DJ5" s="255">
        <f t="shared" si="8"/>
        <v>42217</v>
      </c>
      <c r="DK5" s="255">
        <f t="shared" si="8"/>
        <v>42248</v>
      </c>
      <c r="DL5" s="255">
        <f t="shared" si="8"/>
        <v>42278</v>
      </c>
      <c r="DM5" s="255">
        <f t="shared" si="8"/>
        <v>42309</v>
      </c>
      <c r="DN5" s="255">
        <f t="shared" si="8"/>
        <v>42339</v>
      </c>
      <c r="DO5" s="255">
        <f t="shared" si="8"/>
        <v>42370</v>
      </c>
      <c r="DP5" s="255">
        <f t="shared" si="8"/>
        <v>42401</v>
      </c>
      <c r="DQ5" s="255">
        <f t="shared" si="8"/>
        <v>42430</v>
      </c>
      <c r="DR5" s="255">
        <f t="shared" si="8"/>
        <v>42461</v>
      </c>
      <c r="DS5" s="255">
        <f t="shared" si="8"/>
        <v>42491</v>
      </c>
      <c r="DT5" s="255">
        <f t="shared" si="8"/>
        <v>42522</v>
      </c>
      <c r="DU5" s="255">
        <f t="shared" si="8"/>
        <v>42552</v>
      </c>
      <c r="DV5" s="255">
        <f t="shared" si="8"/>
        <v>42583</v>
      </c>
      <c r="DW5" s="255">
        <f t="shared" si="8"/>
        <v>42614</v>
      </c>
      <c r="DX5" s="255">
        <f t="shared" ref="DX5:EX5" si="9">DateFromMth</f>
        <v>42644</v>
      </c>
      <c r="DY5" s="255">
        <f t="shared" si="9"/>
        <v>42675</v>
      </c>
      <c r="DZ5" s="255">
        <f t="shared" si="9"/>
        <v>42705</v>
      </c>
      <c r="EA5" s="255">
        <f t="shared" si="9"/>
        <v>42736</v>
      </c>
      <c r="EB5" s="255">
        <f t="shared" si="9"/>
        <v>42767</v>
      </c>
      <c r="EC5" s="255">
        <f t="shared" si="9"/>
        <v>42795</v>
      </c>
      <c r="ED5" s="255">
        <f t="shared" si="9"/>
        <v>42826</v>
      </c>
      <c r="EE5" s="255">
        <f t="shared" si="9"/>
        <v>42856</v>
      </c>
      <c r="EF5" s="255">
        <f t="shared" si="9"/>
        <v>42887</v>
      </c>
      <c r="EG5" s="255">
        <f t="shared" si="9"/>
        <v>42917</v>
      </c>
      <c r="EH5" s="255">
        <f t="shared" si="9"/>
        <v>42948</v>
      </c>
      <c r="EI5" s="255">
        <f t="shared" si="9"/>
        <v>42979</v>
      </c>
      <c r="EJ5" s="255">
        <f t="shared" si="9"/>
        <v>43009</v>
      </c>
      <c r="EK5" s="255">
        <f t="shared" si="9"/>
        <v>43040</v>
      </c>
      <c r="EL5" s="255">
        <f t="shared" si="9"/>
        <v>43070</v>
      </c>
      <c r="EM5" s="255">
        <f t="shared" si="9"/>
        <v>43101</v>
      </c>
      <c r="EN5" s="255">
        <f t="shared" si="9"/>
        <v>43132</v>
      </c>
      <c r="EO5" s="255">
        <f t="shared" si="9"/>
        <v>43160</v>
      </c>
      <c r="EP5" s="255">
        <f t="shared" si="9"/>
        <v>43191</v>
      </c>
      <c r="EQ5" s="255">
        <f t="shared" si="9"/>
        <v>43221</v>
      </c>
      <c r="ER5" s="255">
        <f t="shared" si="9"/>
        <v>43252</v>
      </c>
      <c r="ES5" s="255">
        <f t="shared" si="9"/>
        <v>43282</v>
      </c>
      <c r="ET5" s="255">
        <f t="shared" si="9"/>
        <v>43313</v>
      </c>
      <c r="EU5" s="255">
        <f t="shared" si="9"/>
        <v>43344</v>
      </c>
      <c r="EV5" s="255">
        <f t="shared" si="9"/>
        <v>43374</v>
      </c>
      <c r="EW5" s="255">
        <f t="shared" si="9"/>
        <v>43405</v>
      </c>
      <c r="EX5" s="694">
        <f t="shared" si="9"/>
        <v>43435</v>
      </c>
      <c r="EY5" s="612"/>
      <c r="EZ5" s="695"/>
      <c r="FA5" s="695"/>
      <c r="FB5" s="695"/>
      <c r="FC5" s="695"/>
      <c r="FD5" s="695"/>
      <c r="FE5" s="695"/>
      <c r="FF5" s="695"/>
      <c r="FG5" s="695"/>
      <c r="FH5" s="696"/>
      <c r="FI5" s="695"/>
      <c r="FJ5" s="695"/>
      <c r="FK5" s="612"/>
      <c r="FO5" s="612"/>
    </row>
    <row r="6" spans="1:171">
      <c r="A6" s="1"/>
      <c r="B6" s="1"/>
      <c r="C6" s="1"/>
      <c r="D6" s="1"/>
      <c r="E6" s="74"/>
      <c r="F6" s="1"/>
      <c r="G6" s="97"/>
      <c r="H6" s="97"/>
      <c r="I6" s="1"/>
      <c r="J6" s="1"/>
      <c r="K6" s="1"/>
      <c r="L6" s="1"/>
      <c r="M6" s="1"/>
      <c r="N6" s="1"/>
      <c r="O6" s="97"/>
      <c r="P6" s="1"/>
      <c r="Q6" s="1"/>
      <c r="R6" s="1"/>
      <c r="S6" s="1"/>
      <c r="T6" s="1"/>
      <c r="U6" s="1"/>
      <c r="V6" s="1"/>
      <c r="W6" s="1"/>
      <c r="X6" s="1"/>
      <c r="Y6" s="1"/>
      <c r="Z6" s="1"/>
      <c r="AA6" s="1"/>
      <c r="AB6" s="689"/>
      <c r="AC6" s="1"/>
      <c r="AD6" s="1"/>
      <c r="AE6" s="142" t="s">
        <v>2018</v>
      </c>
      <c r="AF6" s="253">
        <f t="shared" ref="AF6:BK6" si="10">DateToMth</f>
        <v>39752</v>
      </c>
      <c r="AG6" s="254">
        <f t="shared" si="10"/>
        <v>39782</v>
      </c>
      <c r="AH6" s="255">
        <f t="shared" si="10"/>
        <v>39813</v>
      </c>
      <c r="AI6" s="255">
        <f t="shared" si="10"/>
        <v>39844</v>
      </c>
      <c r="AJ6" s="255">
        <f t="shared" si="10"/>
        <v>39872</v>
      </c>
      <c r="AK6" s="255">
        <f t="shared" si="10"/>
        <v>39903</v>
      </c>
      <c r="AL6" s="255">
        <f t="shared" si="10"/>
        <v>39933</v>
      </c>
      <c r="AM6" s="255">
        <f t="shared" si="10"/>
        <v>39964</v>
      </c>
      <c r="AN6" s="255">
        <f t="shared" si="10"/>
        <v>39994</v>
      </c>
      <c r="AO6" s="255">
        <f t="shared" si="10"/>
        <v>40025</v>
      </c>
      <c r="AP6" s="255">
        <f t="shared" si="10"/>
        <v>40056</v>
      </c>
      <c r="AQ6" s="255">
        <f t="shared" si="10"/>
        <v>40086</v>
      </c>
      <c r="AR6" s="255">
        <f t="shared" si="10"/>
        <v>40117</v>
      </c>
      <c r="AS6" s="255">
        <f t="shared" si="10"/>
        <v>40147</v>
      </c>
      <c r="AT6" s="255">
        <f t="shared" si="10"/>
        <v>40178</v>
      </c>
      <c r="AU6" s="255">
        <f t="shared" si="10"/>
        <v>40209</v>
      </c>
      <c r="AV6" s="255">
        <f t="shared" si="10"/>
        <v>40237</v>
      </c>
      <c r="AW6" s="255">
        <f t="shared" si="10"/>
        <v>40268</v>
      </c>
      <c r="AX6" s="255">
        <f t="shared" si="10"/>
        <v>40298</v>
      </c>
      <c r="AY6" s="255">
        <f t="shared" si="10"/>
        <v>40329</v>
      </c>
      <c r="AZ6" s="255">
        <f t="shared" si="10"/>
        <v>40359</v>
      </c>
      <c r="BA6" s="255">
        <f t="shared" si="10"/>
        <v>40390</v>
      </c>
      <c r="BB6" s="255">
        <f t="shared" si="10"/>
        <v>40421</v>
      </c>
      <c r="BC6" s="255">
        <f t="shared" si="10"/>
        <v>40451</v>
      </c>
      <c r="BD6" s="255">
        <f t="shared" si="10"/>
        <v>40482</v>
      </c>
      <c r="BE6" s="255">
        <f t="shared" si="10"/>
        <v>40512</v>
      </c>
      <c r="BF6" s="255">
        <f t="shared" si="10"/>
        <v>40543</v>
      </c>
      <c r="BG6" s="255">
        <f t="shared" si="10"/>
        <v>40574</v>
      </c>
      <c r="BH6" s="255">
        <f t="shared" si="10"/>
        <v>40602</v>
      </c>
      <c r="BI6" s="255">
        <f t="shared" si="10"/>
        <v>40633</v>
      </c>
      <c r="BJ6" s="255">
        <f t="shared" si="10"/>
        <v>40663</v>
      </c>
      <c r="BK6" s="255">
        <f t="shared" si="10"/>
        <v>40694</v>
      </c>
      <c r="BL6" s="255">
        <f t="shared" ref="BL6:CQ6" si="11">DateToMth</f>
        <v>40724</v>
      </c>
      <c r="BM6" s="255">
        <f t="shared" si="11"/>
        <v>40755</v>
      </c>
      <c r="BN6" s="255">
        <f t="shared" si="11"/>
        <v>40786</v>
      </c>
      <c r="BO6" s="255">
        <f t="shared" si="11"/>
        <v>40816</v>
      </c>
      <c r="BP6" s="255">
        <f t="shared" si="11"/>
        <v>40847</v>
      </c>
      <c r="BQ6" s="255">
        <f t="shared" si="11"/>
        <v>40877</v>
      </c>
      <c r="BR6" s="255">
        <f t="shared" si="11"/>
        <v>40908</v>
      </c>
      <c r="BS6" s="255">
        <f t="shared" si="11"/>
        <v>40939</v>
      </c>
      <c r="BT6" s="255">
        <f t="shared" si="11"/>
        <v>40968</v>
      </c>
      <c r="BU6" s="255">
        <f t="shared" si="11"/>
        <v>40999</v>
      </c>
      <c r="BV6" s="255">
        <f t="shared" si="11"/>
        <v>41029</v>
      </c>
      <c r="BW6" s="255">
        <f t="shared" si="11"/>
        <v>41060</v>
      </c>
      <c r="BX6" s="255">
        <f t="shared" si="11"/>
        <v>41090</v>
      </c>
      <c r="BY6" s="255">
        <f t="shared" si="11"/>
        <v>41121</v>
      </c>
      <c r="BZ6" s="255">
        <f t="shared" si="11"/>
        <v>41152</v>
      </c>
      <c r="CA6" s="255">
        <f t="shared" si="11"/>
        <v>41182</v>
      </c>
      <c r="CB6" s="255">
        <f t="shared" si="11"/>
        <v>41213</v>
      </c>
      <c r="CC6" s="255">
        <f t="shared" si="11"/>
        <v>41243</v>
      </c>
      <c r="CD6" s="255">
        <f t="shared" si="11"/>
        <v>41274</v>
      </c>
      <c r="CE6" s="255">
        <f t="shared" si="11"/>
        <v>41305</v>
      </c>
      <c r="CF6" s="255">
        <f t="shared" si="11"/>
        <v>41333</v>
      </c>
      <c r="CG6" s="255">
        <f t="shared" si="11"/>
        <v>41364</v>
      </c>
      <c r="CH6" s="255">
        <f t="shared" si="11"/>
        <v>41394</v>
      </c>
      <c r="CI6" s="255">
        <f t="shared" si="11"/>
        <v>41425</v>
      </c>
      <c r="CJ6" s="255">
        <f t="shared" si="11"/>
        <v>41455</v>
      </c>
      <c r="CK6" s="255">
        <f t="shared" si="11"/>
        <v>41486</v>
      </c>
      <c r="CL6" s="255">
        <f t="shared" si="11"/>
        <v>41517</v>
      </c>
      <c r="CM6" s="255">
        <f t="shared" si="11"/>
        <v>41547</v>
      </c>
      <c r="CN6" s="255">
        <f t="shared" si="11"/>
        <v>41578</v>
      </c>
      <c r="CO6" s="255">
        <f t="shared" si="11"/>
        <v>41608</v>
      </c>
      <c r="CP6" s="255">
        <f t="shared" si="11"/>
        <v>41639</v>
      </c>
      <c r="CQ6" s="255">
        <f t="shared" si="11"/>
        <v>41670</v>
      </c>
      <c r="CR6" s="255">
        <f t="shared" ref="CR6:DW6" si="12">DateToMth</f>
        <v>41698</v>
      </c>
      <c r="CS6" s="255">
        <f t="shared" si="12"/>
        <v>41729</v>
      </c>
      <c r="CT6" s="255">
        <f t="shared" si="12"/>
        <v>41759</v>
      </c>
      <c r="CU6" s="255">
        <f t="shared" si="12"/>
        <v>41790</v>
      </c>
      <c r="CV6" s="255">
        <f t="shared" si="12"/>
        <v>41820</v>
      </c>
      <c r="CW6" s="255">
        <f t="shared" si="12"/>
        <v>41851</v>
      </c>
      <c r="CX6" s="255">
        <f t="shared" si="12"/>
        <v>41882</v>
      </c>
      <c r="CY6" s="255">
        <f t="shared" si="12"/>
        <v>41912</v>
      </c>
      <c r="CZ6" s="255">
        <f t="shared" si="12"/>
        <v>41943</v>
      </c>
      <c r="DA6" s="255">
        <f t="shared" si="12"/>
        <v>41973</v>
      </c>
      <c r="DB6" s="255">
        <f t="shared" si="12"/>
        <v>42004</v>
      </c>
      <c r="DC6" s="255">
        <f t="shared" si="12"/>
        <v>42035</v>
      </c>
      <c r="DD6" s="255">
        <f t="shared" si="12"/>
        <v>42063</v>
      </c>
      <c r="DE6" s="255">
        <f t="shared" si="12"/>
        <v>42094</v>
      </c>
      <c r="DF6" s="255">
        <f t="shared" si="12"/>
        <v>42124</v>
      </c>
      <c r="DG6" s="255">
        <f t="shared" si="12"/>
        <v>42155</v>
      </c>
      <c r="DH6" s="255">
        <f t="shared" si="12"/>
        <v>42185</v>
      </c>
      <c r="DI6" s="255">
        <f t="shared" si="12"/>
        <v>42216</v>
      </c>
      <c r="DJ6" s="255">
        <f t="shared" si="12"/>
        <v>42247</v>
      </c>
      <c r="DK6" s="255">
        <f t="shared" si="12"/>
        <v>42277</v>
      </c>
      <c r="DL6" s="255">
        <f t="shared" si="12"/>
        <v>42308</v>
      </c>
      <c r="DM6" s="255">
        <f t="shared" si="12"/>
        <v>42338</v>
      </c>
      <c r="DN6" s="255">
        <f t="shared" si="12"/>
        <v>42369</v>
      </c>
      <c r="DO6" s="255">
        <f t="shared" si="12"/>
        <v>42400</v>
      </c>
      <c r="DP6" s="255">
        <f t="shared" si="12"/>
        <v>42429</v>
      </c>
      <c r="DQ6" s="255">
        <f t="shared" si="12"/>
        <v>42460</v>
      </c>
      <c r="DR6" s="255">
        <f t="shared" si="12"/>
        <v>42490</v>
      </c>
      <c r="DS6" s="255">
        <f t="shared" si="12"/>
        <v>42521</v>
      </c>
      <c r="DT6" s="255">
        <f t="shared" si="12"/>
        <v>42551</v>
      </c>
      <c r="DU6" s="255">
        <f t="shared" si="12"/>
        <v>42582</v>
      </c>
      <c r="DV6" s="255">
        <f t="shared" si="12"/>
        <v>42613</v>
      </c>
      <c r="DW6" s="255">
        <f t="shared" si="12"/>
        <v>42643</v>
      </c>
      <c r="DX6" s="255">
        <f t="shared" ref="DX6:EX6" si="13">DateToMth</f>
        <v>42674</v>
      </c>
      <c r="DY6" s="255">
        <f t="shared" si="13"/>
        <v>42704</v>
      </c>
      <c r="DZ6" s="255">
        <f t="shared" si="13"/>
        <v>42735</v>
      </c>
      <c r="EA6" s="255">
        <f t="shared" si="13"/>
        <v>42766</v>
      </c>
      <c r="EB6" s="255">
        <f t="shared" si="13"/>
        <v>42794</v>
      </c>
      <c r="EC6" s="255">
        <f t="shared" si="13"/>
        <v>42825</v>
      </c>
      <c r="ED6" s="255">
        <f t="shared" si="13"/>
        <v>42855</v>
      </c>
      <c r="EE6" s="255">
        <f t="shared" si="13"/>
        <v>42886</v>
      </c>
      <c r="EF6" s="255">
        <f t="shared" si="13"/>
        <v>42916</v>
      </c>
      <c r="EG6" s="255">
        <f t="shared" si="13"/>
        <v>42947</v>
      </c>
      <c r="EH6" s="255">
        <f t="shared" si="13"/>
        <v>42978</v>
      </c>
      <c r="EI6" s="255">
        <f t="shared" si="13"/>
        <v>43008</v>
      </c>
      <c r="EJ6" s="255">
        <f t="shared" si="13"/>
        <v>43039</v>
      </c>
      <c r="EK6" s="255">
        <f t="shared" si="13"/>
        <v>43069</v>
      </c>
      <c r="EL6" s="255">
        <f t="shared" si="13"/>
        <v>43100</v>
      </c>
      <c r="EM6" s="255">
        <f t="shared" si="13"/>
        <v>43131</v>
      </c>
      <c r="EN6" s="255">
        <f t="shared" si="13"/>
        <v>43159</v>
      </c>
      <c r="EO6" s="255">
        <f t="shared" si="13"/>
        <v>43190</v>
      </c>
      <c r="EP6" s="255">
        <f t="shared" si="13"/>
        <v>43220</v>
      </c>
      <c r="EQ6" s="255">
        <f t="shared" si="13"/>
        <v>43251</v>
      </c>
      <c r="ER6" s="255">
        <f t="shared" si="13"/>
        <v>43281</v>
      </c>
      <c r="ES6" s="255">
        <f t="shared" si="13"/>
        <v>43312</v>
      </c>
      <c r="ET6" s="255">
        <f t="shared" si="13"/>
        <v>43343</v>
      </c>
      <c r="EU6" s="255">
        <f t="shared" si="13"/>
        <v>43373</v>
      </c>
      <c r="EV6" s="255">
        <f t="shared" si="13"/>
        <v>43404</v>
      </c>
      <c r="EW6" s="255">
        <f t="shared" si="13"/>
        <v>43434</v>
      </c>
      <c r="EX6" s="694">
        <f t="shared" si="13"/>
        <v>43465</v>
      </c>
      <c r="EY6" s="612"/>
      <c r="FK6" s="612"/>
      <c r="FO6" s="612"/>
    </row>
    <row r="7" spans="1:171">
      <c r="A7" s="1"/>
      <c r="B7" s="1"/>
      <c r="C7" s="1"/>
      <c r="D7" s="1"/>
      <c r="E7" s="74"/>
      <c r="F7" s="1"/>
      <c r="G7" s="97"/>
      <c r="H7" s="97"/>
      <c r="I7" s="1"/>
      <c r="J7" s="1"/>
      <c r="K7" s="1"/>
      <c r="L7" s="1"/>
      <c r="M7" s="1"/>
      <c r="N7" s="1"/>
      <c r="O7" s="97"/>
      <c r="P7" s="1"/>
      <c r="Q7" s="1"/>
      <c r="R7" s="1"/>
      <c r="S7" s="1"/>
      <c r="T7" s="1"/>
      <c r="U7" s="1"/>
      <c r="V7" s="1"/>
      <c r="W7" s="1"/>
      <c r="X7" s="1"/>
      <c r="Y7" s="1"/>
      <c r="Z7" s="1"/>
      <c r="AA7" s="1"/>
      <c r="AB7" s="697"/>
      <c r="AC7" s="1"/>
      <c r="AD7" s="1"/>
      <c r="AE7" s="142" t="s">
        <v>2019</v>
      </c>
      <c r="AF7" s="256" t="str">
        <f t="shared" ref="AF7:BK7" si="14">TimelineIn</f>
        <v>M-3</v>
      </c>
      <c r="AG7" s="256" t="str">
        <f t="shared" si="14"/>
        <v>M-2</v>
      </c>
      <c r="AH7" s="256" t="str">
        <f t="shared" si="14"/>
        <v>M-1</v>
      </c>
      <c r="AI7" s="256" t="str">
        <f t="shared" si="14"/>
        <v>Y1M1</v>
      </c>
      <c r="AJ7" s="256" t="str">
        <f t="shared" si="14"/>
        <v>Y1M2</v>
      </c>
      <c r="AK7" s="256" t="str">
        <f t="shared" si="14"/>
        <v>Y1M3</v>
      </c>
      <c r="AL7" s="256" t="str">
        <f t="shared" si="14"/>
        <v>Y1M4</v>
      </c>
      <c r="AM7" s="256" t="str">
        <f t="shared" si="14"/>
        <v>Y1M5</v>
      </c>
      <c r="AN7" s="256" t="str">
        <f t="shared" si="14"/>
        <v>Y1M6</v>
      </c>
      <c r="AO7" s="256" t="str">
        <f t="shared" si="14"/>
        <v>Y1M7</v>
      </c>
      <c r="AP7" s="256" t="str">
        <f t="shared" si="14"/>
        <v>Y1M8</v>
      </c>
      <c r="AQ7" s="256" t="str">
        <f t="shared" si="14"/>
        <v>Y1M9</v>
      </c>
      <c r="AR7" s="256" t="str">
        <f t="shared" si="14"/>
        <v>Y1M10</v>
      </c>
      <c r="AS7" s="256" t="str">
        <f t="shared" si="14"/>
        <v>Y1M11</v>
      </c>
      <c r="AT7" s="256" t="str">
        <f t="shared" si="14"/>
        <v>Y1M12</v>
      </c>
      <c r="AU7" s="256" t="str">
        <f t="shared" si="14"/>
        <v>Y2M1</v>
      </c>
      <c r="AV7" s="256" t="str">
        <f t="shared" si="14"/>
        <v>Y2M2</v>
      </c>
      <c r="AW7" s="256" t="str">
        <f t="shared" si="14"/>
        <v>Y2M3</v>
      </c>
      <c r="AX7" s="256" t="str">
        <f t="shared" si="14"/>
        <v>Y2M4</v>
      </c>
      <c r="AY7" s="256" t="str">
        <f t="shared" si="14"/>
        <v>Y2M5</v>
      </c>
      <c r="AZ7" s="256" t="str">
        <f t="shared" si="14"/>
        <v>Y2M6</v>
      </c>
      <c r="BA7" s="256" t="str">
        <f t="shared" si="14"/>
        <v>Y2M7</v>
      </c>
      <c r="BB7" s="256" t="str">
        <f t="shared" si="14"/>
        <v>Y2M8</v>
      </c>
      <c r="BC7" s="256" t="str">
        <f t="shared" si="14"/>
        <v>Y2M9</v>
      </c>
      <c r="BD7" s="256" t="str">
        <f t="shared" si="14"/>
        <v>Y2M10</v>
      </c>
      <c r="BE7" s="256" t="str">
        <f t="shared" si="14"/>
        <v>Y2M11</v>
      </c>
      <c r="BF7" s="256" t="str">
        <f t="shared" si="14"/>
        <v>Y2M12</v>
      </c>
      <c r="BG7" s="256" t="str">
        <f t="shared" si="14"/>
        <v>Y3M1</v>
      </c>
      <c r="BH7" s="256" t="str">
        <f t="shared" si="14"/>
        <v>Y3M2</v>
      </c>
      <c r="BI7" s="256" t="str">
        <f t="shared" si="14"/>
        <v>Y3M3</v>
      </c>
      <c r="BJ7" s="256" t="str">
        <f t="shared" si="14"/>
        <v>Y3M4</v>
      </c>
      <c r="BK7" s="256" t="str">
        <f t="shared" si="14"/>
        <v>Y3M5</v>
      </c>
      <c r="BL7" s="256" t="str">
        <f t="shared" ref="BL7:CQ7" si="15">TimelineIn</f>
        <v>Y3M6</v>
      </c>
      <c r="BM7" s="256" t="str">
        <f t="shared" si="15"/>
        <v>Y3M7</v>
      </c>
      <c r="BN7" s="256" t="str">
        <f t="shared" si="15"/>
        <v>Y3M8</v>
      </c>
      <c r="BO7" s="256" t="str">
        <f t="shared" si="15"/>
        <v>Y3M9</v>
      </c>
      <c r="BP7" s="256" t="str">
        <f t="shared" si="15"/>
        <v>Y3M10</v>
      </c>
      <c r="BQ7" s="256" t="str">
        <f t="shared" si="15"/>
        <v>Y3M11</v>
      </c>
      <c r="BR7" s="256" t="str">
        <f t="shared" si="15"/>
        <v>Y3M12</v>
      </c>
      <c r="BS7" s="256" t="str">
        <f t="shared" si="15"/>
        <v>Y4M1</v>
      </c>
      <c r="BT7" s="256" t="str">
        <f t="shared" si="15"/>
        <v>Y4M2</v>
      </c>
      <c r="BU7" s="256" t="str">
        <f t="shared" si="15"/>
        <v>Y4M3</v>
      </c>
      <c r="BV7" s="256" t="str">
        <f t="shared" si="15"/>
        <v>Y4M4</v>
      </c>
      <c r="BW7" s="256" t="str">
        <f t="shared" si="15"/>
        <v>Y4M5</v>
      </c>
      <c r="BX7" s="256" t="str">
        <f t="shared" si="15"/>
        <v>Y4M6</v>
      </c>
      <c r="BY7" s="256" t="str">
        <f t="shared" si="15"/>
        <v>Y4M7</v>
      </c>
      <c r="BZ7" s="256" t="str">
        <f t="shared" si="15"/>
        <v>Y4M8</v>
      </c>
      <c r="CA7" s="256" t="str">
        <f t="shared" si="15"/>
        <v>Y4M9</v>
      </c>
      <c r="CB7" s="256" t="str">
        <f t="shared" si="15"/>
        <v>Y4M10</v>
      </c>
      <c r="CC7" s="256" t="str">
        <f t="shared" si="15"/>
        <v>Y4M11</v>
      </c>
      <c r="CD7" s="256" t="str">
        <f t="shared" si="15"/>
        <v>Y4M12</v>
      </c>
      <c r="CE7" s="256" t="str">
        <f t="shared" si="15"/>
        <v>Y5M1</v>
      </c>
      <c r="CF7" s="256" t="str">
        <f t="shared" si="15"/>
        <v>Y5M2</v>
      </c>
      <c r="CG7" s="256" t="str">
        <f t="shared" si="15"/>
        <v>Y5M3</v>
      </c>
      <c r="CH7" s="256" t="str">
        <f t="shared" si="15"/>
        <v>Y5M4</v>
      </c>
      <c r="CI7" s="256" t="str">
        <f t="shared" si="15"/>
        <v>Y5M5</v>
      </c>
      <c r="CJ7" s="256" t="str">
        <f t="shared" si="15"/>
        <v>Y5M6</v>
      </c>
      <c r="CK7" s="256" t="str">
        <f t="shared" si="15"/>
        <v>Y5M7</v>
      </c>
      <c r="CL7" s="256" t="str">
        <f t="shared" si="15"/>
        <v>Y5M8</v>
      </c>
      <c r="CM7" s="256" t="str">
        <f t="shared" si="15"/>
        <v>Y5M9</v>
      </c>
      <c r="CN7" s="256" t="str">
        <f t="shared" si="15"/>
        <v>Y5M10</v>
      </c>
      <c r="CO7" s="256" t="str">
        <f t="shared" si="15"/>
        <v>Y5M11</v>
      </c>
      <c r="CP7" s="256" t="str">
        <f t="shared" si="15"/>
        <v>Y5M12</v>
      </c>
      <c r="CQ7" s="256" t="str">
        <f t="shared" si="15"/>
        <v>Y6M1</v>
      </c>
      <c r="CR7" s="256" t="str">
        <f t="shared" ref="CR7:DW7" si="16">TimelineIn</f>
        <v>Y6M2</v>
      </c>
      <c r="CS7" s="256" t="str">
        <f t="shared" si="16"/>
        <v>Y6M3</v>
      </c>
      <c r="CT7" s="256" t="str">
        <f t="shared" si="16"/>
        <v>Y6M4</v>
      </c>
      <c r="CU7" s="256" t="str">
        <f t="shared" si="16"/>
        <v>Y6M5</v>
      </c>
      <c r="CV7" s="256" t="str">
        <f t="shared" si="16"/>
        <v>Y6M6</v>
      </c>
      <c r="CW7" s="256" t="str">
        <f t="shared" si="16"/>
        <v>Y6M7</v>
      </c>
      <c r="CX7" s="256" t="str">
        <f t="shared" si="16"/>
        <v>Y6M8</v>
      </c>
      <c r="CY7" s="256" t="str">
        <f t="shared" si="16"/>
        <v>Y6M9</v>
      </c>
      <c r="CZ7" s="256" t="str">
        <f t="shared" si="16"/>
        <v>Y6M10</v>
      </c>
      <c r="DA7" s="256" t="str">
        <f t="shared" si="16"/>
        <v>Y6M11</v>
      </c>
      <c r="DB7" s="256" t="str">
        <f t="shared" si="16"/>
        <v>Y6M12</v>
      </c>
      <c r="DC7" s="256" t="str">
        <f t="shared" si="16"/>
        <v>Y7M1</v>
      </c>
      <c r="DD7" s="256" t="str">
        <f t="shared" si="16"/>
        <v>Y7M2</v>
      </c>
      <c r="DE7" s="256" t="str">
        <f t="shared" si="16"/>
        <v>Y7M3</v>
      </c>
      <c r="DF7" s="256" t="str">
        <f t="shared" si="16"/>
        <v>Y7M4</v>
      </c>
      <c r="DG7" s="256" t="str">
        <f t="shared" si="16"/>
        <v>Y7M5</v>
      </c>
      <c r="DH7" s="256" t="str">
        <f t="shared" si="16"/>
        <v>Y7M6</v>
      </c>
      <c r="DI7" s="256" t="str">
        <f t="shared" si="16"/>
        <v>Y7M7</v>
      </c>
      <c r="DJ7" s="256" t="str">
        <f t="shared" si="16"/>
        <v>Y7M8</v>
      </c>
      <c r="DK7" s="256" t="str">
        <f t="shared" si="16"/>
        <v>Y7M9</v>
      </c>
      <c r="DL7" s="256" t="str">
        <f t="shared" si="16"/>
        <v>Y7M10</v>
      </c>
      <c r="DM7" s="256" t="str">
        <f t="shared" si="16"/>
        <v>Y7M11</v>
      </c>
      <c r="DN7" s="256" t="str">
        <f t="shared" si="16"/>
        <v>Y7M12</v>
      </c>
      <c r="DO7" s="256" t="str">
        <f t="shared" si="16"/>
        <v>Y8M1</v>
      </c>
      <c r="DP7" s="256" t="str">
        <f t="shared" si="16"/>
        <v>Y8M2</v>
      </c>
      <c r="DQ7" s="256" t="str">
        <f t="shared" si="16"/>
        <v>Y8M3</v>
      </c>
      <c r="DR7" s="256" t="str">
        <f t="shared" si="16"/>
        <v>Y8M4</v>
      </c>
      <c r="DS7" s="256" t="str">
        <f t="shared" si="16"/>
        <v>Y8M5</v>
      </c>
      <c r="DT7" s="256" t="str">
        <f t="shared" si="16"/>
        <v>Y8M6</v>
      </c>
      <c r="DU7" s="256" t="str">
        <f t="shared" si="16"/>
        <v>Y8M7</v>
      </c>
      <c r="DV7" s="256" t="str">
        <f t="shared" si="16"/>
        <v>Y8M8</v>
      </c>
      <c r="DW7" s="256" t="str">
        <f t="shared" si="16"/>
        <v>Y8M9</v>
      </c>
      <c r="DX7" s="256" t="str">
        <f t="shared" ref="DX7:EX7" si="17">TimelineIn</f>
        <v>Y8M10</v>
      </c>
      <c r="DY7" s="256" t="str">
        <f t="shared" si="17"/>
        <v>Y8M11</v>
      </c>
      <c r="DZ7" s="256" t="str">
        <f t="shared" si="17"/>
        <v>Y8M12</v>
      </c>
      <c r="EA7" s="256" t="str">
        <f t="shared" si="17"/>
        <v>Y9M1</v>
      </c>
      <c r="EB7" s="256" t="str">
        <f t="shared" si="17"/>
        <v>Y9M2</v>
      </c>
      <c r="EC7" s="256" t="str">
        <f t="shared" si="17"/>
        <v>Y9M3</v>
      </c>
      <c r="ED7" s="256" t="str">
        <f t="shared" si="17"/>
        <v>Y9M4</v>
      </c>
      <c r="EE7" s="256" t="str">
        <f t="shared" si="17"/>
        <v>Y9M5</v>
      </c>
      <c r="EF7" s="256" t="str">
        <f t="shared" si="17"/>
        <v>Y9M6</v>
      </c>
      <c r="EG7" s="256" t="str">
        <f t="shared" si="17"/>
        <v>Y9M7</v>
      </c>
      <c r="EH7" s="256" t="str">
        <f t="shared" si="17"/>
        <v>Y9M8</v>
      </c>
      <c r="EI7" s="256" t="str">
        <f t="shared" si="17"/>
        <v>Y9M9</v>
      </c>
      <c r="EJ7" s="256" t="str">
        <f t="shared" si="17"/>
        <v>Y9M10</v>
      </c>
      <c r="EK7" s="256" t="str">
        <f t="shared" si="17"/>
        <v>Y9M11</v>
      </c>
      <c r="EL7" s="256" t="str">
        <f t="shared" si="17"/>
        <v>Y9M12</v>
      </c>
      <c r="EM7" s="256" t="str">
        <f t="shared" si="17"/>
        <v>Y10M1</v>
      </c>
      <c r="EN7" s="256" t="str">
        <f t="shared" si="17"/>
        <v>Y10M2</v>
      </c>
      <c r="EO7" s="256" t="str">
        <f t="shared" si="17"/>
        <v>Y10M3</v>
      </c>
      <c r="EP7" s="256" t="str">
        <f t="shared" si="17"/>
        <v>Y10M4</v>
      </c>
      <c r="EQ7" s="256" t="str">
        <f t="shared" si="17"/>
        <v>Y10M5</v>
      </c>
      <c r="ER7" s="256" t="str">
        <f t="shared" si="17"/>
        <v>Y10M6</v>
      </c>
      <c r="ES7" s="256" t="str">
        <f t="shared" si="17"/>
        <v>Y10M7</v>
      </c>
      <c r="ET7" s="256" t="str">
        <f t="shared" si="17"/>
        <v>Y10M8</v>
      </c>
      <c r="EU7" s="256" t="str">
        <f t="shared" si="17"/>
        <v>Y10M9</v>
      </c>
      <c r="EV7" s="256" t="str">
        <f t="shared" si="17"/>
        <v>Y10M10</v>
      </c>
      <c r="EW7" s="256" t="str">
        <f t="shared" si="17"/>
        <v>Y10M11</v>
      </c>
      <c r="EX7" s="258" t="str">
        <f t="shared" si="17"/>
        <v>Y10M12</v>
      </c>
      <c r="EY7" s="612"/>
      <c r="FF7" s="292"/>
      <c r="FK7" s="612"/>
      <c r="FO7" s="612"/>
    </row>
    <row r="8" spans="1:171">
      <c r="A8" s="1"/>
      <c r="B8" s="1"/>
      <c r="C8" s="1"/>
      <c r="D8" s="1"/>
      <c r="E8" s="74"/>
      <c r="F8" s="1"/>
      <c r="G8" s="97"/>
      <c r="H8" s="97"/>
      <c r="I8" s="1"/>
      <c r="J8" s="1"/>
      <c r="K8" s="1"/>
      <c r="L8" s="1"/>
      <c r="M8" s="1"/>
      <c r="N8" s="1"/>
      <c r="O8" s="97"/>
      <c r="P8" s="1"/>
      <c r="Q8" s="1"/>
      <c r="R8" s="1"/>
      <c r="S8" s="1"/>
      <c r="T8" s="1"/>
      <c r="U8" s="1"/>
      <c r="V8" s="1"/>
      <c r="W8" s="1"/>
      <c r="X8" s="1"/>
      <c r="Y8" s="1"/>
      <c r="Z8" s="1"/>
      <c r="AA8" s="1"/>
      <c r="AB8" s="698"/>
      <c r="AC8" s="1"/>
      <c r="AD8" s="1"/>
      <c r="AE8" s="142" t="s">
        <v>2020</v>
      </c>
      <c r="AF8" s="257">
        <f t="shared" ref="AF8:BK8" si="18">ActivePeriodFlag</f>
        <v>1</v>
      </c>
      <c r="AG8" s="257">
        <f t="shared" si="18"/>
        <v>1</v>
      </c>
      <c r="AH8" s="257">
        <f t="shared" si="18"/>
        <v>1</v>
      </c>
      <c r="AI8" s="257">
        <f t="shared" si="18"/>
        <v>1</v>
      </c>
      <c r="AJ8" s="257">
        <f t="shared" si="18"/>
        <v>1</v>
      </c>
      <c r="AK8" s="257">
        <f t="shared" si="18"/>
        <v>1</v>
      </c>
      <c r="AL8" s="257">
        <f t="shared" si="18"/>
        <v>1</v>
      </c>
      <c r="AM8" s="257">
        <f t="shared" si="18"/>
        <v>1</v>
      </c>
      <c r="AN8" s="257">
        <f t="shared" si="18"/>
        <v>1</v>
      </c>
      <c r="AO8" s="257">
        <f t="shared" si="18"/>
        <v>1</v>
      </c>
      <c r="AP8" s="257">
        <f t="shared" si="18"/>
        <v>1</v>
      </c>
      <c r="AQ8" s="257">
        <f t="shared" si="18"/>
        <v>1</v>
      </c>
      <c r="AR8" s="257">
        <f t="shared" si="18"/>
        <v>1</v>
      </c>
      <c r="AS8" s="257">
        <f t="shared" si="18"/>
        <v>1</v>
      </c>
      <c r="AT8" s="257">
        <f t="shared" si="18"/>
        <v>1</v>
      </c>
      <c r="AU8" s="257">
        <f t="shared" si="18"/>
        <v>1</v>
      </c>
      <c r="AV8" s="257">
        <f t="shared" si="18"/>
        <v>1</v>
      </c>
      <c r="AW8" s="257">
        <f t="shared" si="18"/>
        <v>1</v>
      </c>
      <c r="AX8" s="257">
        <f t="shared" si="18"/>
        <v>1</v>
      </c>
      <c r="AY8" s="257">
        <f t="shared" si="18"/>
        <v>1</v>
      </c>
      <c r="AZ8" s="257">
        <f t="shared" si="18"/>
        <v>1</v>
      </c>
      <c r="BA8" s="257">
        <f t="shared" si="18"/>
        <v>1</v>
      </c>
      <c r="BB8" s="257">
        <f t="shared" si="18"/>
        <v>1</v>
      </c>
      <c r="BC8" s="257">
        <f t="shared" si="18"/>
        <v>1</v>
      </c>
      <c r="BD8" s="257">
        <f t="shared" si="18"/>
        <v>1</v>
      </c>
      <c r="BE8" s="257">
        <f t="shared" si="18"/>
        <v>1</v>
      </c>
      <c r="BF8" s="257">
        <f t="shared" si="18"/>
        <v>1</v>
      </c>
      <c r="BG8" s="257">
        <f t="shared" si="18"/>
        <v>1</v>
      </c>
      <c r="BH8" s="257">
        <f t="shared" si="18"/>
        <v>1</v>
      </c>
      <c r="BI8" s="257">
        <f t="shared" si="18"/>
        <v>1</v>
      </c>
      <c r="BJ8" s="257">
        <f t="shared" si="18"/>
        <v>1</v>
      </c>
      <c r="BK8" s="257">
        <f t="shared" si="18"/>
        <v>1</v>
      </c>
      <c r="BL8" s="257">
        <f t="shared" ref="BL8:CQ8" si="19">ActivePeriodFlag</f>
        <v>1</v>
      </c>
      <c r="BM8" s="257">
        <f t="shared" si="19"/>
        <v>1</v>
      </c>
      <c r="BN8" s="257">
        <f t="shared" si="19"/>
        <v>1</v>
      </c>
      <c r="BO8" s="257">
        <f t="shared" si="19"/>
        <v>1</v>
      </c>
      <c r="BP8" s="257">
        <f t="shared" si="19"/>
        <v>1</v>
      </c>
      <c r="BQ8" s="257">
        <f t="shared" si="19"/>
        <v>1</v>
      </c>
      <c r="BR8" s="257">
        <f t="shared" si="19"/>
        <v>1</v>
      </c>
      <c r="BS8" s="257">
        <f t="shared" si="19"/>
        <v>1</v>
      </c>
      <c r="BT8" s="257">
        <f t="shared" si="19"/>
        <v>1</v>
      </c>
      <c r="BU8" s="257">
        <f t="shared" si="19"/>
        <v>1</v>
      </c>
      <c r="BV8" s="257">
        <f t="shared" si="19"/>
        <v>1</v>
      </c>
      <c r="BW8" s="257">
        <f t="shared" si="19"/>
        <v>1</v>
      </c>
      <c r="BX8" s="257">
        <f t="shared" si="19"/>
        <v>1</v>
      </c>
      <c r="BY8" s="257">
        <f t="shared" si="19"/>
        <v>1</v>
      </c>
      <c r="BZ8" s="257">
        <f t="shared" si="19"/>
        <v>1</v>
      </c>
      <c r="CA8" s="257">
        <f t="shared" si="19"/>
        <v>1</v>
      </c>
      <c r="CB8" s="257">
        <f t="shared" si="19"/>
        <v>1</v>
      </c>
      <c r="CC8" s="257">
        <f t="shared" si="19"/>
        <v>1</v>
      </c>
      <c r="CD8" s="257">
        <f t="shared" si="19"/>
        <v>1</v>
      </c>
      <c r="CE8" s="257">
        <f t="shared" si="19"/>
        <v>1</v>
      </c>
      <c r="CF8" s="257">
        <f t="shared" si="19"/>
        <v>1</v>
      </c>
      <c r="CG8" s="257">
        <f t="shared" si="19"/>
        <v>1</v>
      </c>
      <c r="CH8" s="257">
        <f t="shared" si="19"/>
        <v>1</v>
      </c>
      <c r="CI8" s="257">
        <f t="shared" si="19"/>
        <v>1</v>
      </c>
      <c r="CJ8" s="257">
        <f t="shared" si="19"/>
        <v>1</v>
      </c>
      <c r="CK8" s="257">
        <f t="shared" si="19"/>
        <v>1</v>
      </c>
      <c r="CL8" s="257">
        <f t="shared" si="19"/>
        <v>1</v>
      </c>
      <c r="CM8" s="257">
        <f t="shared" si="19"/>
        <v>1</v>
      </c>
      <c r="CN8" s="257">
        <f t="shared" si="19"/>
        <v>1</v>
      </c>
      <c r="CO8" s="257">
        <f t="shared" si="19"/>
        <v>1</v>
      </c>
      <c r="CP8" s="257">
        <f t="shared" si="19"/>
        <v>1</v>
      </c>
      <c r="CQ8" s="257">
        <f t="shared" si="19"/>
        <v>1</v>
      </c>
      <c r="CR8" s="257">
        <f t="shared" ref="CR8:DW8" si="20">ActivePeriodFlag</f>
        <v>1</v>
      </c>
      <c r="CS8" s="257">
        <f t="shared" si="20"/>
        <v>1</v>
      </c>
      <c r="CT8" s="257">
        <f t="shared" si="20"/>
        <v>0</v>
      </c>
      <c r="CU8" s="257">
        <f t="shared" si="20"/>
        <v>0</v>
      </c>
      <c r="CV8" s="257">
        <f t="shared" si="20"/>
        <v>0</v>
      </c>
      <c r="CW8" s="257">
        <f t="shared" si="20"/>
        <v>0</v>
      </c>
      <c r="CX8" s="257">
        <f t="shared" si="20"/>
        <v>0</v>
      </c>
      <c r="CY8" s="257">
        <f t="shared" si="20"/>
        <v>0</v>
      </c>
      <c r="CZ8" s="257">
        <f t="shared" si="20"/>
        <v>0</v>
      </c>
      <c r="DA8" s="257">
        <f t="shared" si="20"/>
        <v>0</v>
      </c>
      <c r="DB8" s="257">
        <f t="shared" si="20"/>
        <v>0</v>
      </c>
      <c r="DC8" s="257">
        <f t="shared" si="20"/>
        <v>0</v>
      </c>
      <c r="DD8" s="257">
        <f t="shared" si="20"/>
        <v>0</v>
      </c>
      <c r="DE8" s="257">
        <f t="shared" si="20"/>
        <v>0</v>
      </c>
      <c r="DF8" s="257">
        <f t="shared" si="20"/>
        <v>0</v>
      </c>
      <c r="DG8" s="257">
        <f t="shared" si="20"/>
        <v>0</v>
      </c>
      <c r="DH8" s="257">
        <f t="shared" si="20"/>
        <v>0</v>
      </c>
      <c r="DI8" s="257">
        <f t="shared" si="20"/>
        <v>0</v>
      </c>
      <c r="DJ8" s="257">
        <f t="shared" si="20"/>
        <v>0</v>
      </c>
      <c r="DK8" s="257">
        <f t="shared" si="20"/>
        <v>0</v>
      </c>
      <c r="DL8" s="257">
        <f t="shared" si="20"/>
        <v>0</v>
      </c>
      <c r="DM8" s="257">
        <f t="shared" si="20"/>
        <v>0</v>
      </c>
      <c r="DN8" s="257">
        <f t="shared" si="20"/>
        <v>0</v>
      </c>
      <c r="DO8" s="257">
        <f t="shared" si="20"/>
        <v>0</v>
      </c>
      <c r="DP8" s="257">
        <f t="shared" si="20"/>
        <v>0</v>
      </c>
      <c r="DQ8" s="257">
        <f t="shared" si="20"/>
        <v>0</v>
      </c>
      <c r="DR8" s="257">
        <f t="shared" si="20"/>
        <v>0</v>
      </c>
      <c r="DS8" s="257">
        <f t="shared" si="20"/>
        <v>0</v>
      </c>
      <c r="DT8" s="257">
        <f t="shared" si="20"/>
        <v>0</v>
      </c>
      <c r="DU8" s="257">
        <f t="shared" si="20"/>
        <v>0</v>
      </c>
      <c r="DV8" s="257">
        <f t="shared" si="20"/>
        <v>0</v>
      </c>
      <c r="DW8" s="257">
        <f t="shared" si="20"/>
        <v>0</v>
      </c>
      <c r="DX8" s="257">
        <f t="shared" ref="DX8:EX8" si="21">ActivePeriodFlag</f>
        <v>0</v>
      </c>
      <c r="DY8" s="257">
        <f t="shared" si="21"/>
        <v>0</v>
      </c>
      <c r="DZ8" s="257">
        <f t="shared" si="21"/>
        <v>0</v>
      </c>
      <c r="EA8" s="257">
        <f t="shared" si="21"/>
        <v>0</v>
      </c>
      <c r="EB8" s="257">
        <f t="shared" si="21"/>
        <v>0</v>
      </c>
      <c r="EC8" s="257">
        <f t="shared" si="21"/>
        <v>0</v>
      </c>
      <c r="ED8" s="257">
        <f t="shared" si="21"/>
        <v>0</v>
      </c>
      <c r="EE8" s="257">
        <f t="shared" si="21"/>
        <v>0</v>
      </c>
      <c r="EF8" s="257">
        <f t="shared" si="21"/>
        <v>0</v>
      </c>
      <c r="EG8" s="257">
        <f t="shared" si="21"/>
        <v>0</v>
      </c>
      <c r="EH8" s="257">
        <f t="shared" si="21"/>
        <v>0</v>
      </c>
      <c r="EI8" s="257">
        <f t="shared" si="21"/>
        <v>0</v>
      </c>
      <c r="EJ8" s="257">
        <f t="shared" si="21"/>
        <v>0</v>
      </c>
      <c r="EK8" s="257">
        <f t="shared" si="21"/>
        <v>0</v>
      </c>
      <c r="EL8" s="257">
        <f t="shared" si="21"/>
        <v>0</v>
      </c>
      <c r="EM8" s="257">
        <f t="shared" si="21"/>
        <v>0</v>
      </c>
      <c r="EN8" s="257">
        <f t="shared" si="21"/>
        <v>0</v>
      </c>
      <c r="EO8" s="257">
        <f t="shared" si="21"/>
        <v>0</v>
      </c>
      <c r="EP8" s="257">
        <f t="shared" si="21"/>
        <v>0</v>
      </c>
      <c r="EQ8" s="257">
        <f t="shared" si="21"/>
        <v>0</v>
      </c>
      <c r="ER8" s="257">
        <f t="shared" si="21"/>
        <v>0</v>
      </c>
      <c r="ES8" s="257">
        <f t="shared" si="21"/>
        <v>0</v>
      </c>
      <c r="ET8" s="257">
        <f t="shared" si="21"/>
        <v>0</v>
      </c>
      <c r="EU8" s="257">
        <f t="shared" si="21"/>
        <v>0</v>
      </c>
      <c r="EV8" s="257">
        <f t="shared" si="21"/>
        <v>0</v>
      </c>
      <c r="EW8" s="257">
        <f t="shared" si="21"/>
        <v>0</v>
      </c>
      <c r="EX8" s="259">
        <f t="shared" si="21"/>
        <v>0</v>
      </c>
      <c r="EY8" s="612"/>
      <c r="FA8" s="1019"/>
      <c r="FB8" s="1019"/>
      <c r="FC8" s="699"/>
      <c r="FD8" s="699"/>
      <c r="FE8" s="699"/>
      <c r="FK8" s="612"/>
      <c r="FO8" s="612"/>
    </row>
    <row r="9" spans="1:171">
      <c r="A9" s="1"/>
      <c r="B9" s="1"/>
      <c r="C9" s="1"/>
      <c r="D9" s="97"/>
      <c r="E9" s="97"/>
      <c r="F9" s="1"/>
      <c r="G9" s="97"/>
      <c r="H9" s="97"/>
      <c r="I9" s="1"/>
      <c r="J9" s="1"/>
      <c r="K9" s="1"/>
      <c r="L9" s="1"/>
      <c r="M9" s="1"/>
      <c r="N9" s="1"/>
      <c r="O9" s="1"/>
      <c r="P9" s="1"/>
      <c r="Q9" s="1"/>
      <c r="R9" s="1"/>
      <c r="S9" s="1"/>
      <c r="T9" s="1"/>
      <c r="U9" s="1"/>
      <c r="V9" s="1"/>
      <c r="W9" s="1"/>
      <c r="X9" s="1"/>
      <c r="Y9" s="1"/>
      <c r="Z9" s="1"/>
      <c r="AA9" s="1"/>
      <c r="AB9" s="689"/>
      <c r="AC9" s="1"/>
      <c r="AD9" s="1"/>
      <c r="AE9" s="142" t="s">
        <v>1064</v>
      </c>
      <c r="AF9" s="257">
        <f t="shared" ref="AF9:BK9" si="22">Markers</f>
        <v>0</v>
      </c>
      <c r="AG9" s="257">
        <f t="shared" si="22"/>
        <v>0</v>
      </c>
      <c r="AH9" s="257">
        <f t="shared" si="22"/>
        <v>0</v>
      </c>
      <c r="AI9" s="257">
        <f t="shared" si="22"/>
        <v>0</v>
      </c>
      <c r="AJ9" s="257">
        <f t="shared" si="22"/>
        <v>0</v>
      </c>
      <c r="AK9" s="257">
        <f t="shared" si="22"/>
        <v>0</v>
      </c>
      <c r="AL9" s="257">
        <f t="shared" si="22"/>
        <v>0</v>
      </c>
      <c r="AM9" s="257">
        <f t="shared" si="22"/>
        <v>0</v>
      </c>
      <c r="AN9" s="257">
        <f t="shared" si="22"/>
        <v>0</v>
      </c>
      <c r="AO9" s="257">
        <f t="shared" si="22"/>
        <v>0</v>
      </c>
      <c r="AP9" s="257">
        <f t="shared" si="22"/>
        <v>0</v>
      </c>
      <c r="AQ9" s="257">
        <f t="shared" si="22"/>
        <v>0</v>
      </c>
      <c r="AR9" s="257">
        <f t="shared" si="22"/>
        <v>0</v>
      </c>
      <c r="AS9" s="257">
        <f t="shared" si="22"/>
        <v>0</v>
      </c>
      <c r="AT9" s="257">
        <f t="shared" si="22"/>
        <v>0</v>
      </c>
      <c r="AU9" s="257">
        <f t="shared" si="22"/>
        <v>0</v>
      </c>
      <c r="AV9" s="257">
        <f t="shared" si="22"/>
        <v>0</v>
      </c>
      <c r="AW9" s="257">
        <f t="shared" si="22"/>
        <v>0</v>
      </c>
      <c r="AX9" s="257">
        <f t="shared" si="22"/>
        <v>0</v>
      </c>
      <c r="AY9" s="257">
        <f t="shared" si="22"/>
        <v>0</v>
      </c>
      <c r="AZ9" s="257">
        <f t="shared" si="22"/>
        <v>0</v>
      </c>
      <c r="BA9" s="257">
        <f t="shared" si="22"/>
        <v>0</v>
      </c>
      <c r="BB9" s="257">
        <f t="shared" si="22"/>
        <v>0</v>
      </c>
      <c r="BC9" s="257">
        <f t="shared" si="22"/>
        <v>0</v>
      </c>
      <c r="BD9" s="257">
        <f t="shared" si="22"/>
        <v>0</v>
      </c>
      <c r="BE9" s="257">
        <f t="shared" si="22"/>
        <v>0</v>
      </c>
      <c r="BF9" s="257">
        <f t="shared" si="22"/>
        <v>0</v>
      </c>
      <c r="BG9" s="257">
        <f t="shared" si="22"/>
        <v>0</v>
      </c>
      <c r="BH9" s="257">
        <f t="shared" si="22"/>
        <v>0</v>
      </c>
      <c r="BI9" s="257">
        <f t="shared" si="22"/>
        <v>0</v>
      </c>
      <c r="BJ9" s="257">
        <f t="shared" si="22"/>
        <v>0</v>
      </c>
      <c r="BK9" s="257">
        <f t="shared" si="22"/>
        <v>0</v>
      </c>
      <c r="BL9" s="257">
        <f t="shared" ref="BL9:CQ9" si="23">Markers</f>
        <v>0</v>
      </c>
      <c r="BM9" s="257">
        <f t="shared" si="23"/>
        <v>0</v>
      </c>
      <c r="BN9" s="257">
        <f t="shared" si="23"/>
        <v>0</v>
      </c>
      <c r="BO9" s="257">
        <f t="shared" si="23"/>
        <v>0</v>
      </c>
      <c r="BP9" s="257">
        <f t="shared" si="23"/>
        <v>0</v>
      </c>
      <c r="BQ9" s="257">
        <f t="shared" si="23"/>
        <v>0</v>
      </c>
      <c r="BR9" s="257">
        <f t="shared" si="23"/>
        <v>0</v>
      </c>
      <c r="BS9" s="257">
        <f t="shared" si="23"/>
        <v>0</v>
      </c>
      <c r="BT9" s="257">
        <f t="shared" si="23"/>
        <v>0</v>
      </c>
      <c r="BU9" s="257">
        <f t="shared" si="23"/>
        <v>0</v>
      </c>
      <c r="BV9" s="257">
        <f t="shared" si="23"/>
        <v>0</v>
      </c>
      <c r="BW9" s="257">
        <f t="shared" si="23"/>
        <v>0</v>
      </c>
      <c r="BX9" s="257">
        <f t="shared" si="23"/>
        <v>0</v>
      </c>
      <c r="BY9" s="257">
        <f t="shared" si="23"/>
        <v>0</v>
      </c>
      <c r="BZ9" s="257">
        <f t="shared" si="23"/>
        <v>0</v>
      </c>
      <c r="CA9" s="257">
        <f t="shared" si="23"/>
        <v>0</v>
      </c>
      <c r="CB9" s="257">
        <f t="shared" si="23"/>
        <v>0</v>
      </c>
      <c r="CC9" s="257">
        <f t="shared" si="23"/>
        <v>0</v>
      </c>
      <c r="CD9" s="257">
        <f t="shared" si="23"/>
        <v>0</v>
      </c>
      <c r="CE9" s="257">
        <f t="shared" si="23"/>
        <v>0</v>
      </c>
      <c r="CF9" s="257">
        <f t="shared" si="23"/>
        <v>0</v>
      </c>
      <c r="CG9" s="257">
        <f t="shared" si="23"/>
        <v>0</v>
      </c>
      <c r="CH9" s="257">
        <f t="shared" si="23"/>
        <v>0</v>
      </c>
      <c r="CI9" s="257">
        <f t="shared" si="23"/>
        <v>0</v>
      </c>
      <c r="CJ9" s="257">
        <f t="shared" si="23"/>
        <v>0</v>
      </c>
      <c r="CK9" s="257">
        <f t="shared" si="23"/>
        <v>0</v>
      </c>
      <c r="CL9" s="257">
        <f t="shared" si="23"/>
        <v>0</v>
      </c>
      <c r="CM9" s="257">
        <f t="shared" si="23"/>
        <v>0</v>
      </c>
      <c r="CN9" s="257">
        <f t="shared" si="23"/>
        <v>0</v>
      </c>
      <c r="CO9" s="257">
        <f t="shared" si="23"/>
        <v>0</v>
      </c>
      <c r="CP9" s="257">
        <f t="shared" si="23"/>
        <v>0</v>
      </c>
      <c r="CQ9" s="257">
        <f t="shared" si="23"/>
        <v>0</v>
      </c>
      <c r="CR9" s="257">
        <f t="shared" ref="CR9:DW9" si="24">Markers</f>
        <v>0</v>
      </c>
      <c r="CS9" s="257">
        <f t="shared" si="24"/>
        <v>0</v>
      </c>
      <c r="CT9" s="257">
        <f t="shared" si="24"/>
        <v>0</v>
      </c>
      <c r="CU9" s="257">
        <f t="shared" si="24"/>
        <v>0</v>
      </c>
      <c r="CV9" s="257">
        <f t="shared" si="24"/>
        <v>0</v>
      </c>
      <c r="CW9" s="257">
        <f t="shared" si="24"/>
        <v>0</v>
      </c>
      <c r="CX9" s="257">
        <f t="shared" si="24"/>
        <v>0</v>
      </c>
      <c r="CY9" s="257">
        <f t="shared" si="24"/>
        <v>0</v>
      </c>
      <c r="CZ9" s="257">
        <f t="shared" si="24"/>
        <v>0</v>
      </c>
      <c r="DA9" s="257">
        <f t="shared" si="24"/>
        <v>0</v>
      </c>
      <c r="DB9" s="257">
        <f t="shared" si="24"/>
        <v>0</v>
      </c>
      <c r="DC9" s="257">
        <f t="shared" si="24"/>
        <v>0</v>
      </c>
      <c r="DD9" s="257">
        <f t="shared" si="24"/>
        <v>0</v>
      </c>
      <c r="DE9" s="257">
        <f t="shared" si="24"/>
        <v>0</v>
      </c>
      <c r="DF9" s="257">
        <f t="shared" si="24"/>
        <v>0</v>
      </c>
      <c r="DG9" s="257">
        <f t="shared" si="24"/>
        <v>0</v>
      </c>
      <c r="DH9" s="257">
        <f t="shared" si="24"/>
        <v>0</v>
      </c>
      <c r="DI9" s="257">
        <f t="shared" si="24"/>
        <v>0</v>
      </c>
      <c r="DJ9" s="257">
        <f t="shared" si="24"/>
        <v>0</v>
      </c>
      <c r="DK9" s="257">
        <f t="shared" si="24"/>
        <v>0</v>
      </c>
      <c r="DL9" s="257">
        <f t="shared" si="24"/>
        <v>0</v>
      </c>
      <c r="DM9" s="257">
        <f t="shared" si="24"/>
        <v>0</v>
      </c>
      <c r="DN9" s="257">
        <f t="shared" si="24"/>
        <v>0</v>
      </c>
      <c r="DO9" s="257">
        <f t="shared" si="24"/>
        <v>0</v>
      </c>
      <c r="DP9" s="257">
        <f t="shared" si="24"/>
        <v>0</v>
      </c>
      <c r="DQ9" s="257">
        <f t="shared" si="24"/>
        <v>0</v>
      </c>
      <c r="DR9" s="257">
        <f t="shared" si="24"/>
        <v>0</v>
      </c>
      <c r="DS9" s="257">
        <f t="shared" si="24"/>
        <v>0</v>
      </c>
      <c r="DT9" s="257">
        <f t="shared" si="24"/>
        <v>0</v>
      </c>
      <c r="DU9" s="257">
        <f t="shared" si="24"/>
        <v>0</v>
      </c>
      <c r="DV9" s="257">
        <f t="shared" si="24"/>
        <v>0</v>
      </c>
      <c r="DW9" s="257">
        <f t="shared" si="24"/>
        <v>0</v>
      </c>
      <c r="DX9" s="257">
        <f t="shared" ref="DX9:EX9" si="25">Markers</f>
        <v>0</v>
      </c>
      <c r="DY9" s="257">
        <f t="shared" si="25"/>
        <v>0</v>
      </c>
      <c r="DZ9" s="257">
        <f t="shared" si="25"/>
        <v>0</v>
      </c>
      <c r="EA9" s="257">
        <f t="shared" si="25"/>
        <v>0</v>
      </c>
      <c r="EB9" s="257">
        <f t="shared" si="25"/>
        <v>0</v>
      </c>
      <c r="EC9" s="257">
        <f t="shared" si="25"/>
        <v>0</v>
      </c>
      <c r="ED9" s="257">
        <f t="shared" si="25"/>
        <v>0</v>
      </c>
      <c r="EE9" s="257">
        <f t="shared" si="25"/>
        <v>0</v>
      </c>
      <c r="EF9" s="257">
        <f t="shared" si="25"/>
        <v>0</v>
      </c>
      <c r="EG9" s="257">
        <f t="shared" si="25"/>
        <v>0</v>
      </c>
      <c r="EH9" s="257">
        <f t="shared" si="25"/>
        <v>0</v>
      </c>
      <c r="EI9" s="257">
        <f t="shared" si="25"/>
        <v>0</v>
      </c>
      <c r="EJ9" s="257">
        <f t="shared" si="25"/>
        <v>0</v>
      </c>
      <c r="EK9" s="257">
        <f t="shared" si="25"/>
        <v>0</v>
      </c>
      <c r="EL9" s="257">
        <f t="shared" si="25"/>
        <v>0</v>
      </c>
      <c r="EM9" s="257">
        <f t="shared" si="25"/>
        <v>0</v>
      </c>
      <c r="EN9" s="257">
        <f t="shared" si="25"/>
        <v>0</v>
      </c>
      <c r="EO9" s="257">
        <f t="shared" si="25"/>
        <v>0</v>
      </c>
      <c r="EP9" s="257">
        <f t="shared" si="25"/>
        <v>0</v>
      </c>
      <c r="EQ9" s="257">
        <f t="shared" si="25"/>
        <v>0</v>
      </c>
      <c r="ER9" s="257">
        <f t="shared" si="25"/>
        <v>0</v>
      </c>
      <c r="ES9" s="257">
        <f t="shared" si="25"/>
        <v>0</v>
      </c>
      <c r="ET9" s="257">
        <f t="shared" si="25"/>
        <v>0</v>
      </c>
      <c r="EU9" s="257">
        <f t="shared" si="25"/>
        <v>0</v>
      </c>
      <c r="EV9" s="257">
        <f t="shared" si="25"/>
        <v>0</v>
      </c>
      <c r="EW9" s="257">
        <f t="shared" si="25"/>
        <v>0</v>
      </c>
      <c r="EX9" s="259">
        <f t="shared" si="25"/>
        <v>0</v>
      </c>
      <c r="EY9" s="612"/>
      <c r="FK9" s="612"/>
      <c r="FM9" s="700"/>
      <c r="FN9" s="700"/>
      <c r="FO9" s="612"/>
    </row>
    <row r="10" spans="1:171" hidden="1">
      <c r="A10" s="1"/>
      <c r="B10" s="1"/>
      <c r="C10" s="1"/>
      <c r="D10" s="1"/>
      <c r="E10" s="1"/>
      <c r="F10" s="1"/>
      <c r="G10" s="97"/>
      <c r="H10" s="97"/>
      <c r="I10" s="1"/>
      <c r="J10" s="1"/>
      <c r="K10" s="1"/>
      <c r="L10" s="1"/>
      <c r="M10" s="1"/>
      <c r="N10" s="1"/>
      <c r="O10" s="1"/>
      <c r="P10" s="1"/>
      <c r="Q10" s="1"/>
      <c r="R10" s="1"/>
      <c r="S10" s="1"/>
      <c r="T10" s="1"/>
      <c r="U10" s="1"/>
      <c r="V10" s="1"/>
      <c r="W10" s="1"/>
      <c r="X10" s="1"/>
      <c r="Y10" s="1"/>
      <c r="Z10" s="1"/>
      <c r="AA10" s="1"/>
      <c r="AB10" s="689"/>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612"/>
      <c r="FK10" s="612"/>
      <c r="FO10" s="612"/>
    </row>
    <row r="11" spans="1:171" hidden="1">
      <c r="A11" s="1"/>
      <c r="B11" s="1"/>
      <c r="C11" s="1"/>
      <c r="D11" s="1"/>
      <c r="E11" s="1"/>
      <c r="F11" s="1"/>
      <c r="G11" s="97"/>
      <c r="H11" s="97"/>
      <c r="I11" s="1"/>
      <c r="J11" s="1"/>
      <c r="K11" s="1"/>
      <c r="L11" s="1"/>
      <c r="M11" s="1"/>
      <c r="N11" s="1"/>
      <c r="O11" s="1"/>
      <c r="P11" s="1"/>
      <c r="Q11" s="1"/>
      <c r="R11" s="1"/>
      <c r="S11" s="1"/>
      <c r="T11" s="1"/>
      <c r="U11" s="1"/>
      <c r="V11" s="1"/>
      <c r="W11" s="1"/>
      <c r="X11" s="1"/>
      <c r="Y11" s="1"/>
      <c r="Z11" s="1"/>
      <c r="AA11" s="1"/>
      <c r="AB11" s="689"/>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612"/>
      <c r="FK11" s="612"/>
      <c r="FO11" s="612"/>
    </row>
    <row r="12" spans="1:171" s="49" customFormat="1" ht="12.75" customHeight="1">
      <c r="A12" s="33" t="s">
        <v>2344</v>
      </c>
      <c r="B12" s="33"/>
      <c r="C12" s="33"/>
      <c r="D12" s="33"/>
      <c r="E12" s="33"/>
      <c r="F12" s="65"/>
      <c r="G12" s="701"/>
      <c r="H12" s="701"/>
      <c r="I12" s="65"/>
      <c r="J12" s="65"/>
      <c r="K12" s="65"/>
      <c r="L12" s="65"/>
      <c r="M12" s="65"/>
      <c r="N12" s="65"/>
      <c r="O12" s="701"/>
      <c r="P12" s="65"/>
      <c r="Q12" s="65"/>
      <c r="R12" s="65"/>
      <c r="S12" s="65"/>
      <c r="T12" s="65"/>
      <c r="U12" s="65"/>
      <c r="V12" s="65"/>
      <c r="W12" s="65"/>
      <c r="X12" s="65"/>
      <c r="Y12" s="65"/>
      <c r="Z12" s="65"/>
      <c r="AA12" s="65"/>
      <c r="AB12" s="702"/>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703"/>
      <c r="FA12" s="703"/>
      <c r="FB12" s="703"/>
      <c r="FC12" s="703"/>
      <c r="FD12" s="703"/>
      <c r="FE12" s="703"/>
      <c r="FF12" s="703"/>
      <c r="FG12" s="703"/>
      <c r="FH12" s="703"/>
      <c r="FI12" s="703"/>
      <c r="FJ12" s="703"/>
      <c r="FK12" s="703"/>
      <c r="FL12" s="703"/>
      <c r="FM12" s="703"/>
      <c r="FN12" s="703"/>
      <c r="FO12" s="703"/>
    </row>
    <row r="13" spans="1:171" ht="35.25" customHeight="1">
      <c r="A13" s="704" t="s">
        <v>2021</v>
      </c>
      <c r="B13" s="599" t="str">
        <f>Constants!$A$126</f>
        <v>CU Name</v>
      </c>
      <c r="C13" s="599" t="str">
        <f>Constants!$A$241</f>
        <v>Cost Type</v>
      </c>
      <c r="D13" s="599" t="str">
        <f>Constants!$A$228</f>
        <v>Cost Phase</v>
      </c>
      <c r="E13" s="704" t="s">
        <v>39</v>
      </c>
      <c r="F13" s="704" t="s">
        <v>2150</v>
      </c>
      <c r="G13" s="599" t="str">
        <f>Constants!$A$187</f>
        <v>Cost Class</v>
      </c>
      <c r="H13" s="599" t="str">
        <f>Constants!$A$874</f>
        <v>Role</v>
      </c>
      <c r="I13" s="599" t="s">
        <v>2152</v>
      </c>
      <c r="J13" s="599" t="str">
        <f>Constants!$A$1011</f>
        <v>Site</v>
      </c>
      <c r="K13" s="599" t="str">
        <f>Constants!$A$1038</f>
        <v>Supplier</v>
      </c>
      <c r="L13" s="599" t="str">
        <f>Constants!$A$47</f>
        <v>BAR Code</v>
      </c>
      <c r="M13" s="599" t="str">
        <f>Constants!$A$501</f>
        <v>ForV</v>
      </c>
      <c r="N13" s="599" t="str">
        <f>Constants!$A$597</f>
        <v>Oracle</v>
      </c>
      <c r="O13" s="599" t="str">
        <f>Constants!$A$367</f>
        <v>Delivery Country</v>
      </c>
      <c r="P13" s="704" t="s">
        <v>2025</v>
      </c>
      <c r="Q13" s="599" t="s">
        <v>79</v>
      </c>
      <c r="R13" s="599" t="str">
        <f>Constants!A859</f>
        <v>Region</v>
      </c>
      <c r="S13" s="599" t="str">
        <f>Constants!A1112</f>
        <v>User Code 1</v>
      </c>
      <c r="T13" s="599" t="str">
        <f>Constants!A1124</f>
        <v>User Code 2</v>
      </c>
      <c r="U13" s="599" t="str">
        <f>Constants!A1136</f>
        <v>User Code 3</v>
      </c>
      <c r="V13" s="599" t="str">
        <f>Constants!$A$288</f>
        <v>Custmer Service Code</v>
      </c>
      <c r="W13" s="599" t="str">
        <f>Constants!$A$309</f>
        <v>Sub-Country</v>
      </c>
      <c r="X13" s="599" t="str">
        <f>Constants!$A$320</f>
        <v>Operating Entity</v>
      </c>
      <c r="Y13" s="599" t="str">
        <f>Constants!$A$331</f>
        <v>Tower</v>
      </c>
      <c r="Z13" s="599" t="str">
        <f>Constants!$A$342</f>
        <v>Category</v>
      </c>
      <c r="AA13" s="599" t="str">
        <f>Constants!$A$353</f>
        <v>Customer Code F</v>
      </c>
      <c r="AB13" s="705" t="s">
        <v>2025</v>
      </c>
      <c r="AC13" s="599" t="str">
        <f>Constants!$A$1085</f>
        <v>Unit Types</v>
      </c>
      <c r="AD13" s="704" t="s">
        <v>78</v>
      </c>
      <c r="AE13" s="706" t="s">
        <v>2496</v>
      </c>
      <c r="AF13" s="61" t="s">
        <v>2013</v>
      </c>
      <c r="AG13" s="61" t="s">
        <v>2013</v>
      </c>
      <c r="AH13" s="61" t="s">
        <v>2013</v>
      </c>
      <c r="AI13" s="61" t="s">
        <v>2013</v>
      </c>
      <c r="AJ13" s="61" t="s">
        <v>2013</v>
      </c>
      <c r="AK13" s="61" t="s">
        <v>2013</v>
      </c>
      <c r="AL13" s="61" t="s">
        <v>2013</v>
      </c>
      <c r="AM13" s="61" t="s">
        <v>2013</v>
      </c>
      <c r="AN13" s="61" t="s">
        <v>2013</v>
      </c>
      <c r="AO13" s="61" t="s">
        <v>2013</v>
      </c>
      <c r="AP13" s="61" t="s">
        <v>2013</v>
      </c>
      <c r="AQ13" s="61" t="s">
        <v>2013</v>
      </c>
      <c r="AR13" s="61" t="s">
        <v>2013</v>
      </c>
      <c r="AS13" s="61" t="s">
        <v>2013</v>
      </c>
      <c r="AT13" s="61" t="s">
        <v>2013</v>
      </c>
      <c r="AU13" s="61" t="s">
        <v>2013</v>
      </c>
      <c r="AV13" s="61" t="s">
        <v>2013</v>
      </c>
      <c r="AW13" s="61" t="s">
        <v>2013</v>
      </c>
      <c r="AX13" s="61" t="s">
        <v>2013</v>
      </c>
      <c r="AY13" s="61" t="s">
        <v>2013</v>
      </c>
      <c r="AZ13" s="61" t="s">
        <v>2013</v>
      </c>
      <c r="BA13" s="61" t="s">
        <v>2013</v>
      </c>
      <c r="BB13" s="61" t="s">
        <v>2013</v>
      </c>
      <c r="BC13" s="61" t="s">
        <v>2013</v>
      </c>
      <c r="BD13" s="61" t="s">
        <v>2013</v>
      </c>
      <c r="BE13" s="61" t="s">
        <v>2013</v>
      </c>
      <c r="BF13" s="61" t="s">
        <v>2013</v>
      </c>
      <c r="BG13" s="61" t="s">
        <v>2013</v>
      </c>
      <c r="BH13" s="61" t="s">
        <v>2013</v>
      </c>
      <c r="BI13" s="61" t="s">
        <v>2013</v>
      </c>
      <c r="BJ13" s="61" t="s">
        <v>2013</v>
      </c>
      <c r="BK13" s="61" t="s">
        <v>2013</v>
      </c>
      <c r="BL13" s="61" t="s">
        <v>2013</v>
      </c>
      <c r="BM13" s="61" t="s">
        <v>2013</v>
      </c>
      <c r="BN13" s="61" t="s">
        <v>2013</v>
      </c>
      <c r="BO13" s="61" t="s">
        <v>2013</v>
      </c>
      <c r="BP13" s="61" t="s">
        <v>2013</v>
      </c>
      <c r="BQ13" s="61" t="s">
        <v>2013</v>
      </c>
      <c r="BR13" s="61" t="s">
        <v>2013</v>
      </c>
      <c r="BS13" s="61" t="s">
        <v>2013</v>
      </c>
      <c r="BT13" s="61" t="s">
        <v>2013</v>
      </c>
      <c r="BU13" s="61" t="s">
        <v>2013</v>
      </c>
      <c r="BV13" s="61" t="s">
        <v>2013</v>
      </c>
      <c r="BW13" s="61" t="s">
        <v>2013</v>
      </c>
      <c r="BX13" s="61" t="s">
        <v>2013</v>
      </c>
      <c r="BY13" s="61" t="s">
        <v>2013</v>
      </c>
      <c r="BZ13" s="61" t="s">
        <v>2013</v>
      </c>
      <c r="CA13" s="61" t="s">
        <v>2013</v>
      </c>
      <c r="CB13" s="61" t="s">
        <v>2013</v>
      </c>
      <c r="CC13" s="61" t="s">
        <v>2013</v>
      </c>
      <c r="CD13" s="61" t="s">
        <v>2013</v>
      </c>
      <c r="CE13" s="61" t="s">
        <v>2013</v>
      </c>
      <c r="CF13" s="61" t="s">
        <v>2013</v>
      </c>
      <c r="CG13" s="61" t="s">
        <v>2013</v>
      </c>
      <c r="CH13" s="61" t="s">
        <v>2013</v>
      </c>
      <c r="CI13" s="61" t="s">
        <v>2013</v>
      </c>
      <c r="CJ13" s="61" t="s">
        <v>2013</v>
      </c>
      <c r="CK13" s="61" t="s">
        <v>2013</v>
      </c>
      <c r="CL13" s="61" t="s">
        <v>2013</v>
      </c>
      <c r="CM13" s="61" t="s">
        <v>2013</v>
      </c>
      <c r="CN13" s="61" t="s">
        <v>2013</v>
      </c>
      <c r="CO13" s="61" t="s">
        <v>2013</v>
      </c>
      <c r="CP13" s="61" t="s">
        <v>2013</v>
      </c>
      <c r="CQ13" s="61" t="s">
        <v>2013</v>
      </c>
      <c r="CR13" s="61" t="s">
        <v>2013</v>
      </c>
      <c r="CS13" s="61" t="s">
        <v>2013</v>
      </c>
      <c r="CT13" s="61" t="s">
        <v>2013</v>
      </c>
      <c r="CU13" s="61" t="s">
        <v>2013</v>
      </c>
      <c r="CV13" s="61" t="s">
        <v>2013</v>
      </c>
      <c r="CW13" s="61" t="s">
        <v>2013</v>
      </c>
      <c r="CX13" s="61" t="s">
        <v>2013</v>
      </c>
      <c r="CY13" s="61" t="s">
        <v>2013</v>
      </c>
      <c r="CZ13" s="61" t="s">
        <v>2013</v>
      </c>
      <c r="DA13" s="61" t="s">
        <v>2013</v>
      </c>
      <c r="DB13" s="61" t="s">
        <v>2013</v>
      </c>
      <c r="DC13" s="61" t="s">
        <v>2013</v>
      </c>
      <c r="DD13" s="61" t="s">
        <v>2013</v>
      </c>
      <c r="DE13" s="61" t="s">
        <v>2013</v>
      </c>
      <c r="DF13" s="61" t="s">
        <v>2013</v>
      </c>
      <c r="DG13" s="61" t="s">
        <v>2013</v>
      </c>
      <c r="DH13" s="61" t="s">
        <v>2013</v>
      </c>
      <c r="DI13" s="61" t="s">
        <v>2013</v>
      </c>
      <c r="DJ13" s="61" t="s">
        <v>2013</v>
      </c>
      <c r="DK13" s="61" t="s">
        <v>2013</v>
      </c>
      <c r="DL13" s="61" t="s">
        <v>2013</v>
      </c>
      <c r="DM13" s="61" t="s">
        <v>2013</v>
      </c>
      <c r="DN13" s="61" t="s">
        <v>2013</v>
      </c>
      <c r="DO13" s="61" t="s">
        <v>2013</v>
      </c>
      <c r="DP13" s="61" t="s">
        <v>2013</v>
      </c>
      <c r="DQ13" s="61" t="s">
        <v>2013</v>
      </c>
      <c r="DR13" s="61" t="s">
        <v>2013</v>
      </c>
      <c r="DS13" s="61" t="s">
        <v>2013</v>
      </c>
      <c r="DT13" s="61" t="s">
        <v>2013</v>
      </c>
      <c r="DU13" s="61" t="s">
        <v>2013</v>
      </c>
      <c r="DV13" s="61" t="s">
        <v>2013</v>
      </c>
      <c r="DW13" s="61" t="s">
        <v>2013</v>
      </c>
      <c r="DX13" s="61" t="s">
        <v>2013</v>
      </c>
      <c r="DY13" s="61" t="s">
        <v>2013</v>
      </c>
      <c r="DZ13" s="61" t="s">
        <v>2013</v>
      </c>
      <c r="EA13" s="61" t="s">
        <v>2013</v>
      </c>
      <c r="EB13" s="61" t="s">
        <v>2013</v>
      </c>
      <c r="EC13" s="61" t="s">
        <v>2013</v>
      </c>
      <c r="ED13" s="61" t="s">
        <v>2013</v>
      </c>
      <c r="EE13" s="61" t="s">
        <v>2013</v>
      </c>
      <c r="EF13" s="61" t="s">
        <v>2013</v>
      </c>
      <c r="EG13" s="61" t="s">
        <v>2013</v>
      </c>
      <c r="EH13" s="61" t="s">
        <v>2013</v>
      </c>
      <c r="EI13" s="61" t="s">
        <v>2013</v>
      </c>
      <c r="EJ13" s="61" t="s">
        <v>2013</v>
      </c>
      <c r="EK13" s="61" t="s">
        <v>2013</v>
      </c>
      <c r="EL13" s="61" t="s">
        <v>2013</v>
      </c>
      <c r="EM13" s="61" t="s">
        <v>2013</v>
      </c>
      <c r="EN13" s="61" t="s">
        <v>2013</v>
      </c>
      <c r="EO13" s="61" t="s">
        <v>2013</v>
      </c>
      <c r="EP13" s="61" t="s">
        <v>2013</v>
      </c>
      <c r="EQ13" s="61" t="s">
        <v>2013</v>
      </c>
      <c r="ER13" s="61" t="s">
        <v>2013</v>
      </c>
      <c r="ES13" s="61" t="s">
        <v>2013</v>
      </c>
      <c r="ET13" s="61" t="s">
        <v>2013</v>
      </c>
      <c r="EU13" s="61" t="s">
        <v>2013</v>
      </c>
      <c r="EV13" s="61" t="s">
        <v>2013</v>
      </c>
      <c r="EW13" s="61" t="s">
        <v>2013</v>
      </c>
      <c r="EX13" s="61" t="s">
        <v>2013</v>
      </c>
      <c r="EY13" s="707"/>
      <c r="EZ13" s="599" t="str">
        <f>Constants!$A$512</f>
        <v>Index Code</v>
      </c>
      <c r="FA13" s="599" t="str">
        <f>Constants!A555</f>
        <v>Financing</v>
      </c>
      <c r="FB13" s="599" t="str">
        <f>Constants!$A$176</f>
        <v>Capital Life</v>
      </c>
      <c r="FC13" s="599" t="str">
        <f>Constants!$A$570</f>
        <v>Margin Code</v>
      </c>
      <c r="FD13" s="599" t="str">
        <f>Constants!$A$82</f>
        <v>Revenue Class</v>
      </c>
      <c r="FE13" s="599" t="str">
        <f>Constants!$A$165</f>
        <v>Capex/Opex</v>
      </c>
      <c r="FF13" s="599" t="str">
        <f>Constants!$A$843</f>
        <v>Pre-payment Accrual Code</v>
      </c>
      <c r="FG13" s="599" t="str">
        <f>Constants!$A$14</f>
        <v>Accounting Treatment</v>
      </c>
      <c r="FH13" s="599" t="str">
        <f>Constants!$A$832</f>
        <v>Payment Type</v>
      </c>
      <c r="FI13" s="704" t="s">
        <v>813</v>
      </c>
      <c r="FJ13" s="704" t="s">
        <v>2031</v>
      </c>
      <c r="FK13" s="612"/>
      <c r="FL13" s="708" t="s">
        <v>826</v>
      </c>
      <c r="FM13" s="704" t="s">
        <v>891</v>
      </c>
      <c r="FN13" s="709" t="s">
        <v>296</v>
      </c>
      <c r="FO13" s="612"/>
    </row>
    <row r="14" spans="1:171" s="634" customFormat="1" ht="5.0999999999999996" customHeight="1">
      <c r="A14" s="205"/>
      <c r="B14" s="710"/>
      <c r="C14" s="711"/>
      <c r="D14" s="201"/>
      <c r="E14" s="201"/>
      <c r="F14" s="201"/>
      <c r="G14" s="234"/>
      <c r="H14" s="234"/>
      <c r="I14" s="201"/>
      <c r="J14" s="201"/>
      <c r="K14" s="711"/>
      <c r="L14" s="711"/>
      <c r="M14" s="201"/>
      <c r="N14" s="201"/>
      <c r="O14" s="201"/>
      <c r="P14" s="201"/>
      <c r="Q14" s="711"/>
      <c r="R14" s="201"/>
      <c r="S14" s="201"/>
      <c r="T14" s="201"/>
      <c r="U14" s="201"/>
      <c r="V14" s="711"/>
      <c r="W14" s="201"/>
      <c r="X14" s="201"/>
      <c r="Y14" s="201"/>
      <c r="Z14" s="201"/>
      <c r="AA14" s="201"/>
      <c r="AB14" s="202"/>
      <c r="AC14" s="201"/>
      <c r="AD14" s="203"/>
      <c r="AE14" s="712"/>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711"/>
      <c r="FA14" s="201"/>
      <c r="FB14" s="201"/>
      <c r="FC14" s="711"/>
      <c r="FD14" s="711"/>
      <c r="FE14" s="711"/>
      <c r="FF14" s="711"/>
      <c r="FG14" s="711"/>
      <c r="FH14" s="711"/>
      <c r="FI14" s="201"/>
      <c r="FJ14" s="201"/>
      <c r="FK14" s="632"/>
      <c r="FL14" s="201"/>
      <c r="FM14" s="201"/>
      <c r="FN14" s="201"/>
      <c r="FO14" s="633"/>
    </row>
    <row r="15" spans="1:171">
      <c r="A15" s="568" t="s">
        <v>2164</v>
      </c>
      <c r="B15" s="566" t="s">
        <v>119</v>
      </c>
      <c r="C15" s="569" t="s">
        <v>105</v>
      </c>
      <c r="D15" s="564" t="s">
        <v>2093</v>
      </c>
      <c r="E15" s="570" t="s">
        <v>2166</v>
      </c>
      <c r="F15" s="935" t="s">
        <v>2167</v>
      </c>
      <c r="G15" s="565" t="s">
        <v>312</v>
      </c>
      <c r="H15" s="565"/>
      <c r="I15" s="958"/>
      <c r="J15" s="566"/>
      <c r="K15" s="571" t="s">
        <v>2443</v>
      </c>
      <c r="L15" s="571" t="s">
        <v>248</v>
      </c>
      <c r="M15" s="862" t="s">
        <v>777</v>
      </c>
      <c r="N15" s="565"/>
      <c r="O15" s="565" t="s">
        <v>2168</v>
      </c>
      <c r="P15" s="938">
        <v>560</v>
      </c>
      <c r="Q15" s="571" t="s">
        <v>1876</v>
      </c>
      <c r="R15" s="564" t="s">
        <v>1675</v>
      </c>
      <c r="S15" s="565" t="s">
        <v>2169</v>
      </c>
      <c r="T15" s="565"/>
      <c r="U15" s="566"/>
      <c r="V15" s="571" t="s">
        <v>2108</v>
      </c>
      <c r="W15" s="564"/>
      <c r="X15" s="565"/>
      <c r="Y15" s="565"/>
      <c r="Z15" s="565"/>
      <c r="AA15" s="565"/>
      <c r="AB15" s="937"/>
      <c r="AC15" s="565" t="s">
        <v>2319</v>
      </c>
      <c r="AD15" s="713">
        <f>SUM(AF15:EY15)</f>
        <v>560</v>
      </c>
      <c r="AE15" s="714">
        <f>AD15*P15</f>
        <v>313600</v>
      </c>
      <c r="AF15" s="575"/>
      <c r="AG15" s="576"/>
      <c r="AH15" s="576">
        <v>140</v>
      </c>
      <c r="AI15" s="576">
        <v>140</v>
      </c>
      <c r="AJ15" s="576">
        <v>140</v>
      </c>
      <c r="AK15" s="576">
        <v>140</v>
      </c>
      <c r="AL15" s="576"/>
      <c r="AM15" s="576"/>
      <c r="AN15" s="576"/>
      <c r="AO15" s="576"/>
      <c r="AP15" s="576"/>
      <c r="AQ15" s="576"/>
      <c r="AR15" s="576"/>
      <c r="AS15" s="576"/>
      <c r="AT15" s="576"/>
      <c r="AU15" s="576"/>
      <c r="AV15" s="576"/>
      <c r="AW15" s="576"/>
      <c r="AX15" s="576"/>
      <c r="AY15" s="576"/>
      <c r="AZ15" s="576"/>
      <c r="BA15" s="576"/>
      <c r="BB15" s="576"/>
      <c r="BC15" s="576"/>
      <c r="BD15" s="576"/>
      <c r="BE15" s="576"/>
      <c r="BF15" s="576"/>
      <c r="BG15" s="576"/>
      <c r="BH15" s="576"/>
      <c r="BI15" s="576"/>
      <c r="BJ15" s="576"/>
      <c r="BK15" s="576"/>
      <c r="BL15" s="576"/>
      <c r="BM15" s="576"/>
      <c r="BN15" s="576"/>
      <c r="BO15" s="576"/>
      <c r="BP15" s="576"/>
      <c r="BQ15" s="576"/>
      <c r="BR15" s="576"/>
      <c r="BS15" s="576"/>
      <c r="BT15" s="576"/>
      <c r="BU15" s="576"/>
      <c r="BV15" s="576"/>
      <c r="BW15" s="576"/>
      <c r="BX15" s="576"/>
      <c r="BY15" s="576"/>
      <c r="BZ15" s="576"/>
      <c r="CA15" s="576"/>
      <c r="CB15" s="576"/>
      <c r="CC15" s="576"/>
      <c r="CD15" s="576"/>
      <c r="CE15" s="576"/>
      <c r="CF15" s="576"/>
      <c r="CG15" s="576"/>
      <c r="CH15" s="576"/>
      <c r="CI15" s="576"/>
      <c r="CJ15" s="576"/>
      <c r="CK15" s="576"/>
      <c r="CL15" s="576"/>
      <c r="CM15" s="576"/>
      <c r="CN15" s="576"/>
      <c r="CO15" s="576"/>
      <c r="CP15" s="576"/>
      <c r="CQ15" s="576"/>
      <c r="CR15" s="576"/>
      <c r="CS15" s="576"/>
      <c r="CT15" s="576"/>
      <c r="CU15" s="576"/>
      <c r="CV15" s="576"/>
      <c r="CW15" s="576"/>
      <c r="CX15" s="576"/>
      <c r="CY15" s="576"/>
      <c r="CZ15" s="576"/>
      <c r="DA15" s="576"/>
      <c r="DB15" s="576"/>
      <c r="DC15" s="576"/>
      <c r="DD15" s="576"/>
      <c r="DE15" s="576"/>
      <c r="DF15" s="576"/>
      <c r="DG15" s="576"/>
      <c r="DH15" s="576"/>
      <c r="DI15" s="576"/>
      <c r="DJ15" s="576"/>
      <c r="DK15" s="576"/>
      <c r="DL15" s="576"/>
      <c r="DM15" s="576"/>
      <c r="DN15" s="576"/>
      <c r="DO15" s="576"/>
      <c r="DP15" s="576"/>
      <c r="DQ15" s="576"/>
      <c r="DR15" s="576"/>
      <c r="DS15" s="576"/>
      <c r="DT15" s="576"/>
      <c r="DU15" s="576"/>
      <c r="DV15" s="576"/>
      <c r="DW15" s="576"/>
      <c r="DX15" s="576"/>
      <c r="DY15" s="576"/>
      <c r="DZ15" s="576"/>
      <c r="EA15" s="576"/>
      <c r="EB15" s="576"/>
      <c r="EC15" s="576"/>
      <c r="ED15" s="576"/>
      <c r="EE15" s="576"/>
      <c r="EF15" s="576"/>
      <c r="EG15" s="576"/>
      <c r="EH15" s="576"/>
      <c r="EI15" s="576"/>
      <c r="EJ15" s="576"/>
      <c r="EK15" s="576"/>
      <c r="EL15" s="576"/>
      <c r="EM15" s="576"/>
      <c r="EN15" s="576"/>
      <c r="EO15" s="576"/>
      <c r="EP15" s="576"/>
      <c r="EQ15" s="576"/>
      <c r="ER15" s="576"/>
      <c r="ES15" s="576"/>
      <c r="ET15" s="576"/>
      <c r="EU15" s="576"/>
      <c r="EV15" s="576"/>
      <c r="EW15" s="576"/>
      <c r="EX15" s="577"/>
      <c r="EY15" s="715"/>
      <c r="EZ15" s="571" t="s">
        <v>2311</v>
      </c>
      <c r="FA15" s="564" t="s">
        <v>653</v>
      </c>
      <c r="FB15" s="566"/>
      <c r="FC15" s="571" t="s">
        <v>63</v>
      </c>
      <c r="FD15" s="571" t="s">
        <v>61</v>
      </c>
      <c r="FE15" s="571" t="s">
        <v>60</v>
      </c>
      <c r="FF15" s="571" t="s">
        <v>2537</v>
      </c>
      <c r="FG15" s="866" t="s">
        <v>1941</v>
      </c>
      <c r="FH15" s="866" t="s">
        <v>1409</v>
      </c>
      <c r="FI15" s="936">
        <f t="shared" ref="FI15:FI46" si="26">SUMIF(GMList,$FC15,GMTable)</f>
        <v>0.22</v>
      </c>
      <c r="FJ15" s="716">
        <f t="shared" ref="FJ15:FJ46" si="27">IF($FA15=0,0,SUMIF(FiRate,$FA15,FiList))</f>
        <v>0</v>
      </c>
      <c r="FK15" s="455"/>
      <c r="FL15" s="531">
        <f t="shared" ref="FL15:FL46" si="28">CVbloc6</f>
        <v>0</v>
      </c>
      <c r="FM15" s="295">
        <f>IF($FE15&lt;&gt;"Capex",0,IF(AND(ISBLANK($FB15)=FALSE,OR($FG15=Constants!$E$29,$FG15=Constants!$E$30,$FG15=Constants!$E$31)),0,1))</f>
        <v>0</v>
      </c>
      <c r="FN15" s="295">
        <f t="shared" ref="FN15:FN46" si="29">IF(AE15=0,0,IF(OR(ISBLANK(C15),ISBLANK(K15),ISBLANK(L15),ISBLANK(Q15),ISBLANK(V15),ISBLANK(EZ15),ISBLANK(FC15),ISBLANK(FD15),ISBLANK(FE15),ISBLANK(FF15),ISBLANK(FG15),ISBLANK(FH15)),1,0))</f>
        <v>0</v>
      </c>
      <c r="FO15" s="455"/>
    </row>
    <row r="16" spans="1:171">
      <c r="A16" s="568" t="s">
        <v>2164</v>
      </c>
      <c r="B16" s="566" t="s">
        <v>119</v>
      </c>
      <c r="C16" s="571" t="s">
        <v>2038</v>
      </c>
      <c r="D16" s="564" t="s">
        <v>2096</v>
      </c>
      <c r="E16" s="570" t="s">
        <v>1842</v>
      </c>
      <c r="F16" s="935" t="s">
        <v>2167</v>
      </c>
      <c r="G16" s="565" t="s">
        <v>320</v>
      </c>
      <c r="H16" s="565"/>
      <c r="I16" s="958"/>
      <c r="J16" s="566"/>
      <c r="K16" s="571" t="s">
        <v>2443</v>
      </c>
      <c r="L16" s="571" t="s">
        <v>248</v>
      </c>
      <c r="M16" s="862"/>
      <c r="N16" s="565"/>
      <c r="O16" s="565" t="s">
        <v>2168</v>
      </c>
      <c r="P16" s="867">
        <v>46600</v>
      </c>
      <c r="Q16" s="571" t="s">
        <v>1876</v>
      </c>
      <c r="R16" s="564" t="s">
        <v>1675</v>
      </c>
      <c r="S16" s="565" t="s">
        <v>2169</v>
      </c>
      <c r="T16" s="565"/>
      <c r="U16" s="566"/>
      <c r="V16" s="571" t="s">
        <v>2108</v>
      </c>
      <c r="W16" s="564"/>
      <c r="X16" s="565"/>
      <c r="Y16" s="565"/>
      <c r="Z16" s="565"/>
      <c r="AA16" s="565"/>
      <c r="AB16" s="567"/>
      <c r="AC16" s="565" t="s">
        <v>2315</v>
      </c>
      <c r="AD16" s="717">
        <f t="shared" ref="AD16:AD47" si="30">SUM(AF16:EX16)</f>
        <v>33</v>
      </c>
      <c r="AE16" s="718">
        <f t="shared" ref="AE16:AE78" si="31">AD16*P16</f>
        <v>1537800</v>
      </c>
      <c r="AF16" s="575"/>
      <c r="AG16" s="576"/>
      <c r="AH16" s="576">
        <v>15</v>
      </c>
      <c r="AI16" s="576"/>
      <c r="AJ16" s="576"/>
      <c r="AK16" s="576"/>
      <c r="AL16" s="576"/>
      <c r="AM16" s="576"/>
      <c r="AN16" s="576"/>
      <c r="AO16" s="576"/>
      <c r="AP16" s="576"/>
      <c r="AQ16" s="576"/>
      <c r="AR16" s="576"/>
      <c r="AS16" s="576"/>
      <c r="AT16" s="576">
        <v>2</v>
      </c>
      <c r="AU16" s="576"/>
      <c r="AV16" s="576"/>
      <c r="AW16" s="576"/>
      <c r="AX16" s="576"/>
      <c r="AY16" s="576"/>
      <c r="AZ16" s="576"/>
      <c r="BA16" s="576"/>
      <c r="BB16" s="576"/>
      <c r="BC16" s="576"/>
      <c r="BD16" s="576"/>
      <c r="BE16" s="576"/>
      <c r="BF16" s="576">
        <v>2</v>
      </c>
      <c r="BG16" s="576"/>
      <c r="BH16" s="576"/>
      <c r="BI16" s="576"/>
      <c r="BJ16" s="576"/>
      <c r="BK16" s="576"/>
      <c r="BL16" s="576"/>
      <c r="BM16" s="576"/>
      <c r="BN16" s="576"/>
      <c r="BO16" s="576"/>
      <c r="BP16" s="576"/>
      <c r="BQ16" s="576"/>
      <c r="BR16" s="576">
        <v>10</v>
      </c>
      <c r="BS16" s="576"/>
      <c r="BT16" s="576"/>
      <c r="BU16" s="576"/>
      <c r="BV16" s="576"/>
      <c r="BW16" s="576"/>
      <c r="BX16" s="576"/>
      <c r="BY16" s="576"/>
      <c r="BZ16" s="576"/>
      <c r="CA16" s="576"/>
      <c r="CB16" s="576"/>
      <c r="CC16" s="576"/>
      <c r="CD16" s="576">
        <v>2</v>
      </c>
      <c r="CE16" s="576"/>
      <c r="CF16" s="576"/>
      <c r="CG16" s="576"/>
      <c r="CH16" s="576"/>
      <c r="CI16" s="576"/>
      <c r="CJ16" s="576"/>
      <c r="CK16" s="576"/>
      <c r="CL16" s="576"/>
      <c r="CM16" s="576"/>
      <c r="CN16" s="576"/>
      <c r="CO16" s="576"/>
      <c r="CP16" s="576">
        <v>2</v>
      </c>
      <c r="CQ16" s="576"/>
      <c r="CR16" s="576"/>
      <c r="CS16" s="576"/>
      <c r="CT16" s="576"/>
      <c r="CU16" s="576"/>
      <c r="CV16" s="576"/>
      <c r="CW16" s="576"/>
      <c r="CX16" s="576"/>
      <c r="CY16" s="576"/>
      <c r="CZ16" s="576"/>
      <c r="DA16" s="576"/>
      <c r="DB16" s="576"/>
      <c r="DC16" s="576"/>
      <c r="DD16" s="576"/>
      <c r="DE16" s="576"/>
      <c r="DF16" s="576"/>
      <c r="DG16" s="576"/>
      <c r="DH16" s="576"/>
      <c r="DI16" s="576"/>
      <c r="DJ16" s="576"/>
      <c r="DK16" s="576"/>
      <c r="DL16" s="576"/>
      <c r="DM16" s="576"/>
      <c r="DN16" s="576"/>
      <c r="DO16" s="576"/>
      <c r="DP16" s="576"/>
      <c r="DQ16" s="576"/>
      <c r="DR16" s="576"/>
      <c r="DS16" s="576"/>
      <c r="DT16" s="576"/>
      <c r="DU16" s="576"/>
      <c r="DV16" s="576"/>
      <c r="DW16" s="576"/>
      <c r="DX16" s="576"/>
      <c r="DY16" s="576"/>
      <c r="DZ16" s="576"/>
      <c r="EA16" s="576"/>
      <c r="EB16" s="576"/>
      <c r="EC16" s="576"/>
      <c r="ED16" s="576"/>
      <c r="EE16" s="576"/>
      <c r="EF16" s="576"/>
      <c r="EG16" s="576"/>
      <c r="EH16" s="576"/>
      <c r="EI16" s="576"/>
      <c r="EJ16" s="576"/>
      <c r="EK16" s="576"/>
      <c r="EL16" s="576"/>
      <c r="EM16" s="576"/>
      <c r="EN16" s="576"/>
      <c r="EO16" s="576"/>
      <c r="EP16" s="576"/>
      <c r="EQ16" s="576"/>
      <c r="ER16" s="576"/>
      <c r="ES16" s="576"/>
      <c r="ET16" s="576"/>
      <c r="EU16" s="576"/>
      <c r="EV16" s="576"/>
      <c r="EW16" s="576"/>
      <c r="EX16" s="577"/>
      <c r="EY16" s="715"/>
      <c r="EZ16" s="571" t="s">
        <v>2311</v>
      </c>
      <c r="FA16" s="564" t="s">
        <v>653</v>
      </c>
      <c r="FB16" s="566" t="s">
        <v>469</v>
      </c>
      <c r="FC16" s="571" t="s">
        <v>63</v>
      </c>
      <c r="FD16" s="571" t="s">
        <v>61</v>
      </c>
      <c r="FE16" s="571" t="s">
        <v>1913</v>
      </c>
      <c r="FF16" s="571" t="s">
        <v>2537</v>
      </c>
      <c r="FG16" s="866" t="s">
        <v>1954</v>
      </c>
      <c r="FH16" s="866" t="s">
        <v>1409</v>
      </c>
      <c r="FI16" s="719">
        <f t="shared" si="26"/>
        <v>0.22</v>
      </c>
      <c r="FJ16" s="720">
        <f t="shared" si="27"/>
        <v>0</v>
      </c>
      <c r="FK16" s="455"/>
      <c r="FL16" s="531">
        <f t="shared" si="28"/>
        <v>0</v>
      </c>
      <c r="FM16" s="295">
        <f>IF($FE16&lt;&gt;"Capex",0,IF(AND(ISBLANK($FB16)=FALSE,OR($FG16=Constants!$E$29,$FG16=Constants!$E$30,$FG16=Constants!$E$31)),0,1))</f>
        <v>0</v>
      </c>
      <c r="FN16" s="295">
        <f t="shared" si="29"/>
        <v>0</v>
      </c>
      <c r="FO16" s="455"/>
    </row>
    <row r="17" spans="1:171">
      <c r="A17" s="568" t="s">
        <v>2164</v>
      </c>
      <c r="B17" s="566" t="s">
        <v>119</v>
      </c>
      <c r="C17" s="571" t="s">
        <v>2038</v>
      </c>
      <c r="D17" s="564" t="s">
        <v>2096</v>
      </c>
      <c r="E17" s="570" t="s">
        <v>1843</v>
      </c>
      <c r="F17" s="935" t="s">
        <v>2167</v>
      </c>
      <c r="G17" s="565" t="s">
        <v>320</v>
      </c>
      <c r="H17" s="565"/>
      <c r="I17" s="958"/>
      <c r="J17" s="566"/>
      <c r="K17" s="571" t="s">
        <v>2443</v>
      </c>
      <c r="L17" s="571" t="s">
        <v>248</v>
      </c>
      <c r="M17" s="862"/>
      <c r="N17" s="565"/>
      <c r="O17" s="565" t="s">
        <v>2168</v>
      </c>
      <c r="P17" s="867">
        <v>35900</v>
      </c>
      <c r="Q17" s="571" t="s">
        <v>1876</v>
      </c>
      <c r="R17" s="564" t="s">
        <v>1675</v>
      </c>
      <c r="S17" s="565" t="s">
        <v>2169</v>
      </c>
      <c r="T17" s="565"/>
      <c r="U17" s="566"/>
      <c r="V17" s="571" t="s">
        <v>2108</v>
      </c>
      <c r="W17" s="564"/>
      <c r="X17" s="565"/>
      <c r="Y17" s="565"/>
      <c r="Z17" s="565"/>
      <c r="AA17" s="565"/>
      <c r="AB17" s="567"/>
      <c r="AC17" s="565" t="s">
        <v>2315</v>
      </c>
      <c r="AD17" s="717">
        <f t="shared" si="30"/>
        <v>47</v>
      </c>
      <c r="AE17" s="718">
        <f>AD17*P17</f>
        <v>1687300</v>
      </c>
      <c r="AF17" s="575"/>
      <c r="AG17" s="576"/>
      <c r="AH17" s="576">
        <v>20</v>
      </c>
      <c r="AI17" s="576"/>
      <c r="AJ17" s="576"/>
      <c r="AK17" s="576"/>
      <c r="AL17" s="576"/>
      <c r="AM17" s="576"/>
      <c r="AN17" s="576"/>
      <c r="AO17" s="576"/>
      <c r="AP17" s="576"/>
      <c r="AQ17" s="576"/>
      <c r="AR17" s="576"/>
      <c r="AS17" s="576"/>
      <c r="AT17" s="576">
        <v>3</v>
      </c>
      <c r="AU17" s="576"/>
      <c r="AV17" s="576"/>
      <c r="AW17" s="576"/>
      <c r="AX17" s="576"/>
      <c r="AY17" s="576"/>
      <c r="AZ17" s="576"/>
      <c r="BA17" s="576"/>
      <c r="BB17" s="576"/>
      <c r="BC17" s="576"/>
      <c r="BD17" s="576"/>
      <c r="BE17" s="576"/>
      <c r="BF17" s="576">
        <v>3</v>
      </c>
      <c r="BG17" s="576"/>
      <c r="BH17" s="576"/>
      <c r="BI17" s="576"/>
      <c r="BJ17" s="576"/>
      <c r="BK17" s="576"/>
      <c r="BL17" s="576"/>
      <c r="BM17" s="576"/>
      <c r="BN17" s="576"/>
      <c r="BO17" s="576"/>
      <c r="BP17" s="576"/>
      <c r="BQ17" s="576"/>
      <c r="BR17" s="576">
        <v>15</v>
      </c>
      <c r="BS17" s="576"/>
      <c r="BT17" s="576"/>
      <c r="BU17" s="576"/>
      <c r="BV17" s="576"/>
      <c r="BW17" s="576"/>
      <c r="BX17" s="576"/>
      <c r="BY17" s="576"/>
      <c r="BZ17" s="576"/>
      <c r="CA17" s="576"/>
      <c r="CB17" s="576"/>
      <c r="CC17" s="576"/>
      <c r="CD17" s="576">
        <v>3</v>
      </c>
      <c r="CE17" s="576"/>
      <c r="CF17" s="576"/>
      <c r="CG17" s="576"/>
      <c r="CH17" s="576"/>
      <c r="CI17" s="576"/>
      <c r="CJ17" s="576"/>
      <c r="CK17" s="576"/>
      <c r="CL17" s="576"/>
      <c r="CM17" s="576"/>
      <c r="CN17" s="576"/>
      <c r="CO17" s="576"/>
      <c r="CP17" s="576">
        <v>3</v>
      </c>
      <c r="CQ17" s="576"/>
      <c r="CR17" s="576"/>
      <c r="CS17" s="576"/>
      <c r="CT17" s="576"/>
      <c r="CU17" s="576"/>
      <c r="CV17" s="576"/>
      <c r="CW17" s="576"/>
      <c r="CX17" s="576"/>
      <c r="CY17" s="576"/>
      <c r="CZ17" s="576"/>
      <c r="DA17" s="576"/>
      <c r="DB17" s="576"/>
      <c r="DC17" s="576"/>
      <c r="DD17" s="576"/>
      <c r="DE17" s="576"/>
      <c r="DF17" s="576"/>
      <c r="DG17" s="576"/>
      <c r="DH17" s="576"/>
      <c r="DI17" s="576"/>
      <c r="DJ17" s="576"/>
      <c r="DK17" s="576"/>
      <c r="DL17" s="576"/>
      <c r="DM17" s="576"/>
      <c r="DN17" s="576"/>
      <c r="DO17" s="576"/>
      <c r="DP17" s="576"/>
      <c r="DQ17" s="576"/>
      <c r="DR17" s="576"/>
      <c r="DS17" s="576"/>
      <c r="DT17" s="576"/>
      <c r="DU17" s="576"/>
      <c r="DV17" s="576"/>
      <c r="DW17" s="576"/>
      <c r="DX17" s="576"/>
      <c r="DY17" s="576"/>
      <c r="DZ17" s="576"/>
      <c r="EA17" s="576"/>
      <c r="EB17" s="576"/>
      <c r="EC17" s="576"/>
      <c r="ED17" s="576"/>
      <c r="EE17" s="576"/>
      <c r="EF17" s="576"/>
      <c r="EG17" s="576"/>
      <c r="EH17" s="576"/>
      <c r="EI17" s="576"/>
      <c r="EJ17" s="576"/>
      <c r="EK17" s="576"/>
      <c r="EL17" s="576"/>
      <c r="EM17" s="576"/>
      <c r="EN17" s="576"/>
      <c r="EO17" s="576"/>
      <c r="EP17" s="576"/>
      <c r="EQ17" s="576"/>
      <c r="ER17" s="576"/>
      <c r="ES17" s="576"/>
      <c r="ET17" s="576"/>
      <c r="EU17" s="576"/>
      <c r="EV17" s="576"/>
      <c r="EW17" s="576"/>
      <c r="EX17" s="577"/>
      <c r="EY17" s="715"/>
      <c r="EZ17" s="571" t="s">
        <v>2311</v>
      </c>
      <c r="FA17" s="564" t="s">
        <v>653</v>
      </c>
      <c r="FB17" s="566" t="s">
        <v>469</v>
      </c>
      <c r="FC17" s="571" t="s">
        <v>63</v>
      </c>
      <c r="FD17" s="571" t="s">
        <v>61</v>
      </c>
      <c r="FE17" s="571" t="s">
        <v>1913</v>
      </c>
      <c r="FF17" s="571" t="s">
        <v>2537</v>
      </c>
      <c r="FG17" s="866" t="s">
        <v>1955</v>
      </c>
      <c r="FH17" s="866" t="s">
        <v>1409</v>
      </c>
      <c r="FI17" s="719">
        <f t="shared" si="26"/>
        <v>0.22</v>
      </c>
      <c r="FJ17" s="721">
        <f t="shared" si="27"/>
        <v>0</v>
      </c>
      <c r="FK17" s="455"/>
      <c r="FL17" s="531">
        <f t="shared" si="28"/>
        <v>0</v>
      </c>
      <c r="FM17" s="295">
        <f>IF($FE17&lt;&gt;"Capex",0,IF(AND(ISBLANK($FB17)=FALSE,OR($FG17=Constants!$E$29,$FG17=Constants!$E$30,$FG17=Constants!$E$31)),0,1))</f>
        <v>0</v>
      </c>
      <c r="FN17" s="295">
        <f t="shared" si="29"/>
        <v>0</v>
      </c>
      <c r="FO17" s="455"/>
    </row>
    <row r="18" spans="1:171">
      <c r="A18" s="568" t="s">
        <v>2170</v>
      </c>
      <c r="B18" s="566" t="s">
        <v>1980</v>
      </c>
      <c r="C18" s="571" t="s">
        <v>93</v>
      </c>
      <c r="D18" s="564" t="s">
        <v>2093</v>
      </c>
      <c r="E18" s="570" t="s">
        <v>91</v>
      </c>
      <c r="F18" s="935" t="s">
        <v>2167</v>
      </c>
      <c r="G18" s="565" t="s">
        <v>312</v>
      </c>
      <c r="H18" s="565"/>
      <c r="I18" s="958"/>
      <c r="J18" s="566"/>
      <c r="K18" s="571" t="s">
        <v>2443</v>
      </c>
      <c r="L18" s="571" t="s">
        <v>242</v>
      </c>
      <c r="M18" s="862"/>
      <c r="N18" s="565"/>
      <c r="O18" s="565" t="s">
        <v>2168</v>
      </c>
      <c r="P18" s="867">
        <v>480</v>
      </c>
      <c r="Q18" s="571" t="s">
        <v>1876</v>
      </c>
      <c r="R18" s="564" t="s">
        <v>1675</v>
      </c>
      <c r="S18" s="565" t="s">
        <v>2169</v>
      </c>
      <c r="T18" s="565"/>
      <c r="U18" s="566"/>
      <c r="V18" s="571" t="s">
        <v>1828</v>
      </c>
      <c r="W18" s="564"/>
      <c r="X18" s="565"/>
      <c r="Y18" s="565"/>
      <c r="Z18" s="565"/>
      <c r="AA18" s="565"/>
      <c r="AB18" s="567"/>
      <c r="AC18" s="565" t="s">
        <v>2319</v>
      </c>
      <c r="AD18" s="717">
        <f t="shared" si="30"/>
        <v>165</v>
      </c>
      <c r="AE18" s="718">
        <f>AD18*P18</f>
        <v>79200</v>
      </c>
      <c r="AF18" s="575"/>
      <c r="AG18" s="576"/>
      <c r="AH18" s="576"/>
      <c r="AI18" s="576"/>
      <c r="AJ18" s="576"/>
      <c r="AK18" s="576">
        <v>55</v>
      </c>
      <c r="AL18" s="576">
        <v>55</v>
      </c>
      <c r="AM18" s="576">
        <v>55</v>
      </c>
      <c r="AN18" s="576"/>
      <c r="AO18" s="576"/>
      <c r="AP18" s="576"/>
      <c r="AQ18" s="576"/>
      <c r="AR18" s="576"/>
      <c r="AS18" s="576"/>
      <c r="AT18" s="576"/>
      <c r="AU18" s="576"/>
      <c r="AV18" s="576"/>
      <c r="AW18" s="576"/>
      <c r="AX18" s="576"/>
      <c r="AY18" s="576"/>
      <c r="AZ18" s="576"/>
      <c r="BA18" s="576"/>
      <c r="BB18" s="576"/>
      <c r="BC18" s="576"/>
      <c r="BD18" s="576"/>
      <c r="BE18" s="576"/>
      <c r="BF18" s="576"/>
      <c r="BG18" s="576"/>
      <c r="BH18" s="576"/>
      <c r="BI18" s="576"/>
      <c r="BJ18" s="576"/>
      <c r="BK18" s="576"/>
      <c r="BL18" s="576"/>
      <c r="BM18" s="576"/>
      <c r="BN18" s="576"/>
      <c r="BO18" s="576"/>
      <c r="BP18" s="576"/>
      <c r="BQ18" s="576"/>
      <c r="BR18" s="576"/>
      <c r="BS18" s="576"/>
      <c r="BT18" s="576"/>
      <c r="BU18" s="576"/>
      <c r="BV18" s="576"/>
      <c r="BW18" s="576"/>
      <c r="BX18" s="576"/>
      <c r="BY18" s="576"/>
      <c r="BZ18" s="576"/>
      <c r="CA18" s="576"/>
      <c r="CB18" s="576"/>
      <c r="CC18" s="576"/>
      <c r="CD18" s="576"/>
      <c r="CE18" s="576"/>
      <c r="CF18" s="576"/>
      <c r="CG18" s="576"/>
      <c r="CH18" s="576"/>
      <c r="CI18" s="576"/>
      <c r="CJ18" s="576"/>
      <c r="CK18" s="576"/>
      <c r="CL18" s="576"/>
      <c r="CM18" s="576"/>
      <c r="CN18" s="576"/>
      <c r="CO18" s="576"/>
      <c r="CP18" s="576"/>
      <c r="CQ18" s="576"/>
      <c r="CR18" s="576"/>
      <c r="CS18" s="576"/>
      <c r="CT18" s="576"/>
      <c r="CU18" s="576"/>
      <c r="CV18" s="576"/>
      <c r="CW18" s="576"/>
      <c r="CX18" s="576"/>
      <c r="CY18" s="576"/>
      <c r="CZ18" s="576"/>
      <c r="DA18" s="576"/>
      <c r="DB18" s="576"/>
      <c r="DC18" s="576"/>
      <c r="DD18" s="576"/>
      <c r="DE18" s="576"/>
      <c r="DF18" s="576"/>
      <c r="DG18" s="576"/>
      <c r="DH18" s="576"/>
      <c r="DI18" s="576"/>
      <c r="DJ18" s="576"/>
      <c r="DK18" s="576"/>
      <c r="DL18" s="576"/>
      <c r="DM18" s="576"/>
      <c r="DN18" s="576"/>
      <c r="DO18" s="576"/>
      <c r="DP18" s="576"/>
      <c r="DQ18" s="576"/>
      <c r="DR18" s="576"/>
      <c r="DS18" s="576"/>
      <c r="DT18" s="576"/>
      <c r="DU18" s="576"/>
      <c r="DV18" s="576"/>
      <c r="DW18" s="576"/>
      <c r="DX18" s="576"/>
      <c r="DY18" s="576"/>
      <c r="DZ18" s="576"/>
      <c r="EA18" s="576"/>
      <c r="EB18" s="576"/>
      <c r="EC18" s="576"/>
      <c r="ED18" s="576"/>
      <c r="EE18" s="576"/>
      <c r="EF18" s="576"/>
      <c r="EG18" s="576"/>
      <c r="EH18" s="576"/>
      <c r="EI18" s="576"/>
      <c r="EJ18" s="576"/>
      <c r="EK18" s="576"/>
      <c r="EL18" s="576"/>
      <c r="EM18" s="576"/>
      <c r="EN18" s="576"/>
      <c r="EO18" s="576"/>
      <c r="EP18" s="576"/>
      <c r="EQ18" s="576"/>
      <c r="ER18" s="576"/>
      <c r="ES18" s="576"/>
      <c r="ET18" s="576"/>
      <c r="EU18" s="576"/>
      <c r="EV18" s="576"/>
      <c r="EW18" s="576"/>
      <c r="EX18" s="577"/>
      <c r="EY18" s="715"/>
      <c r="EZ18" s="571" t="s">
        <v>2311</v>
      </c>
      <c r="FA18" s="564" t="s">
        <v>653</v>
      </c>
      <c r="FB18" s="566"/>
      <c r="FC18" s="571" t="s">
        <v>63</v>
      </c>
      <c r="FD18" s="571" t="s">
        <v>61</v>
      </c>
      <c r="FE18" s="571" t="s">
        <v>60</v>
      </c>
      <c r="FF18" s="571" t="s">
        <v>2537</v>
      </c>
      <c r="FG18" s="866" t="s">
        <v>1941</v>
      </c>
      <c r="FH18" s="866" t="s">
        <v>1409</v>
      </c>
      <c r="FI18" s="719">
        <f t="shared" si="26"/>
        <v>0.22</v>
      </c>
      <c r="FJ18" s="720">
        <f t="shared" si="27"/>
        <v>0</v>
      </c>
      <c r="FK18" s="455"/>
      <c r="FL18" s="531">
        <f t="shared" si="28"/>
        <v>0</v>
      </c>
      <c r="FM18" s="295">
        <f>IF($FE18&lt;&gt;"Capex",0,IF(AND(ISBLANK($FB18)=FALSE,OR($FG18=Constants!$E$29,$FG18=Constants!$E$30,$FG18=Constants!$E$31)),0,1))</f>
        <v>0</v>
      </c>
      <c r="FN18" s="295">
        <f t="shared" si="29"/>
        <v>0</v>
      </c>
      <c r="FO18" s="455"/>
    </row>
    <row r="19" spans="1:171">
      <c r="A19" s="568" t="s">
        <v>2170</v>
      </c>
      <c r="B19" s="566" t="s">
        <v>1980</v>
      </c>
      <c r="C19" s="571" t="s">
        <v>93</v>
      </c>
      <c r="D19" s="564" t="s">
        <v>2093</v>
      </c>
      <c r="E19" s="570" t="s">
        <v>2171</v>
      </c>
      <c r="F19" s="935" t="s">
        <v>2167</v>
      </c>
      <c r="G19" s="565" t="s">
        <v>312</v>
      </c>
      <c r="H19" s="565"/>
      <c r="I19" s="958"/>
      <c r="J19" s="566"/>
      <c r="K19" s="571" t="s">
        <v>2443</v>
      </c>
      <c r="L19" s="571" t="s">
        <v>177</v>
      </c>
      <c r="M19" s="862"/>
      <c r="N19" s="565"/>
      <c r="O19" s="565" t="s">
        <v>2168</v>
      </c>
      <c r="P19" s="867">
        <v>520</v>
      </c>
      <c r="Q19" s="571" t="s">
        <v>1876</v>
      </c>
      <c r="R19" s="564" t="s">
        <v>1675</v>
      </c>
      <c r="S19" s="565" t="s">
        <v>2169</v>
      </c>
      <c r="T19" s="565"/>
      <c r="U19" s="566"/>
      <c r="V19" s="571" t="s">
        <v>1828</v>
      </c>
      <c r="W19" s="564"/>
      <c r="X19" s="565"/>
      <c r="Y19" s="565"/>
      <c r="Z19" s="565"/>
      <c r="AA19" s="565"/>
      <c r="AB19" s="567"/>
      <c r="AC19" s="565" t="s">
        <v>2172</v>
      </c>
      <c r="AD19" s="717">
        <f t="shared" si="30"/>
        <v>14</v>
      </c>
      <c r="AE19" s="718">
        <f t="shared" si="31"/>
        <v>7280</v>
      </c>
      <c r="AF19" s="575"/>
      <c r="AG19" s="576"/>
      <c r="AH19" s="576"/>
      <c r="AI19" s="576"/>
      <c r="AJ19" s="576"/>
      <c r="AK19" s="576">
        <v>14</v>
      </c>
      <c r="AL19" s="576"/>
      <c r="AM19" s="576"/>
      <c r="AN19" s="576"/>
      <c r="AO19" s="576"/>
      <c r="AP19" s="576"/>
      <c r="AQ19" s="576"/>
      <c r="AR19" s="576"/>
      <c r="AS19" s="576"/>
      <c r="AT19" s="576"/>
      <c r="AU19" s="576"/>
      <c r="AV19" s="576"/>
      <c r="AW19" s="576"/>
      <c r="AX19" s="576"/>
      <c r="AY19" s="576"/>
      <c r="AZ19" s="576"/>
      <c r="BA19" s="576"/>
      <c r="BB19" s="576"/>
      <c r="BC19" s="576"/>
      <c r="BD19" s="576"/>
      <c r="BE19" s="576"/>
      <c r="BF19" s="576"/>
      <c r="BG19" s="576"/>
      <c r="BH19" s="576"/>
      <c r="BI19" s="576"/>
      <c r="BJ19" s="576"/>
      <c r="BK19" s="576"/>
      <c r="BL19" s="576"/>
      <c r="BM19" s="576"/>
      <c r="BN19" s="576"/>
      <c r="BO19" s="576"/>
      <c r="BP19" s="576"/>
      <c r="BQ19" s="576"/>
      <c r="BR19" s="576"/>
      <c r="BS19" s="576"/>
      <c r="BT19" s="576"/>
      <c r="BU19" s="576"/>
      <c r="BV19" s="576"/>
      <c r="BW19" s="576"/>
      <c r="BX19" s="576"/>
      <c r="BY19" s="576"/>
      <c r="BZ19" s="576"/>
      <c r="CA19" s="576"/>
      <c r="CB19" s="576"/>
      <c r="CC19" s="576"/>
      <c r="CD19" s="576"/>
      <c r="CE19" s="576"/>
      <c r="CF19" s="576"/>
      <c r="CG19" s="576"/>
      <c r="CH19" s="576"/>
      <c r="CI19" s="576"/>
      <c r="CJ19" s="576"/>
      <c r="CK19" s="576"/>
      <c r="CL19" s="576"/>
      <c r="CM19" s="576"/>
      <c r="CN19" s="576"/>
      <c r="CO19" s="576"/>
      <c r="CP19" s="576"/>
      <c r="CQ19" s="576"/>
      <c r="CR19" s="576"/>
      <c r="CS19" s="576"/>
      <c r="CT19" s="576"/>
      <c r="CU19" s="576"/>
      <c r="CV19" s="576"/>
      <c r="CW19" s="576"/>
      <c r="CX19" s="576"/>
      <c r="CY19" s="576"/>
      <c r="CZ19" s="576"/>
      <c r="DA19" s="576"/>
      <c r="DB19" s="576"/>
      <c r="DC19" s="576"/>
      <c r="DD19" s="576"/>
      <c r="DE19" s="576"/>
      <c r="DF19" s="576"/>
      <c r="DG19" s="576"/>
      <c r="DH19" s="576"/>
      <c r="DI19" s="576"/>
      <c r="DJ19" s="576"/>
      <c r="DK19" s="576"/>
      <c r="DL19" s="576"/>
      <c r="DM19" s="576"/>
      <c r="DN19" s="576"/>
      <c r="DO19" s="576"/>
      <c r="DP19" s="576"/>
      <c r="DQ19" s="576"/>
      <c r="DR19" s="576"/>
      <c r="DS19" s="576"/>
      <c r="DT19" s="576"/>
      <c r="DU19" s="576"/>
      <c r="DV19" s="576"/>
      <c r="DW19" s="576"/>
      <c r="DX19" s="576"/>
      <c r="DY19" s="576"/>
      <c r="DZ19" s="576"/>
      <c r="EA19" s="576"/>
      <c r="EB19" s="576"/>
      <c r="EC19" s="576"/>
      <c r="ED19" s="576"/>
      <c r="EE19" s="576"/>
      <c r="EF19" s="576"/>
      <c r="EG19" s="576"/>
      <c r="EH19" s="576"/>
      <c r="EI19" s="576"/>
      <c r="EJ19" s="576"/>
      <c r="EK19" s="576"/>
      <c r="EL19" s="576"/>
      <c r="EM19" s="576"/>
      <c r="EN19" s="576"/>
      <c r="EO19" s="576"/>
      <c r="EP19" s="576"/>
      <c r="EQ19" s="576"/>
      <c r="ER19" s="576"/>
      <c r="ES19" s="576"/>
      <c r="ET19" s="576"/>
      <c r="EU19" s="576"/>
      <c r="EV19" s="576"/>
      <c r="EW19" s="576"/>
      <c r="EX19" s="577"/>
      <c r="EY19" s="715"/>
      <c r="EZ19" s="571" t="s">
        <v>2311</v>
      </c>
      <c r="FA19" s="564" t="s">
        <v>653</v>
      </c>
      <c r="FB19" s="566"/>
      <c r="FC19" s="571" t="s">
        <v>63</v>
      </c>
      <c r="FD19" s="571" t="s">
        <v>61</v>
      </c>
      <c r="FE19" s="571" t="s">
        <v>60</v>
      </c>
      <c r="FF19" s="571" t="s">
        <v>2537</v>
      </c>
      <c r="FG19" s="866" t="s">
        <v>1941</v>
      </c>
      <c r="FH19" s="866" t="s">
        <v>1409</v>
      </c>
      <c r="FI19" s="719">
        <f t="shared" si="26"/>
        <v>0.22</v>
      </c>
      <c r="FJ19" s="720">
        <f t="shared" si="27"/>
        <v>0</v>
      </c>
      <c r="FK19" s="455"/>
      <c r="FL19" s="531">
        <f t="shared" si="28"/>
        <v>0</v>
      </c>
      <c r="FM19" s="295">
        <f>IF($FE19&lt;&gt;"Capex",0,IF(AND(ISBLANK($FB19)=FALSE,OR($FG19=Constants!$E$29,$FG19=Constants!$E$30,$FG19=Constants!$E$31)),0,1))</f>
        <v>0</v>
      </c>
      <c r="FN19" s="295">
        <f t="shared" si="29"/>
        <v>0</v>
      </c>
      <c r="FO19" s="455"/>
    </row>
    <row r="20" spans="1:171">
      <c r="A20" s="572" t="s">
        <v>2170</v>
      </c>
      <c r="B20" s="566" t="s">
        <v>1980</v>
      </c>
      <c r="C20" s="571" t="s">
        <v>93</v>
      </c>
      <c r="D20" s="564" t="s">
        <v>2093</v>
      </c>
      <c r="E20" s="570" t="s">
        <v>2173</v>
      </c>
      <c r="F20" s="935" t="s">
        <v>2167</v>
      </c>
      <c r="G20" s="565" t="s">
        <v>312</v>
      </c>
      <c r="H20" s="565"/>
      <c r="I20" s="958"/>
      <c r="J20" s="566"/>
      <c r="K20" s="571" t="s">
        <v>2443</v>
      </c>
      <c r="L20" s="571" t="s">
        <v>242</v>
      </c>
      <c r="M20" s="862"/>
      <c r="N20" s="565"/>
      <c r="O20" s="565" t="s">
        <v>2168</v>
      </c>
      <c r="P20" s="867">
        <v>550</v>
      </c>
      <c r="Q20" s="571" t="s">
        <v>1876</v>
      </c>
      <c r="R20" s="564" t="s">
        <v>1675</v>
      </c>
      <c r="S20" s="565" t="s">
        <v>2169</v>
      </c>
      <c r="T20" s="565"/>
      <c r="U20" s="566"/>
      <c r="V20" s="571" t="s">
        <v>1828</v>
      </c>
      <c r="W20" s="564"/>
      <c r="X20" s="565"/>
      <c r="Y20" s="565"/>
      <c r="Z20" s="565"/>
      <c r="AA20" s="565"/>
      <c r="AB20" s="567"/>
      <c r="AC20" s="565" t="s">
        <v>2172</v>
      </c>
      <c r="AD20" s="717">
        <f t="shared" si="30"/>
        <v>67.5</v>
      </c>
      <c r="AE20" s="718">
        <f t="shared" si="31"/>
        <v>37125</v>
      </c>
      <c r="AF20" s="575"/>
      <c r="AG20" s="576"/>
      <c r="AH20" s="576"/>
      <c r="AI20" s="576"/>
      <c r="AJ20" s="576"/>
      <c r="AK20" s="576">
        <v>67.5</v>
      </c>
      <c r="AL20" s="576"/>
      <c r="AM20" s="576"/>
      <c r="AN20" s="576"/>
      <c r="AO20" s="576"/>
      <c r="AP20" s="576"/>
      <c r="AQ20" s="576"/>
      <c r="AR20" s="576"/>
      <c r="AS20" s="576"/>
      <c r="AT20" s="576"/>
      <c r="AU20" s="576"/>
      <c r="AV20" s="576"/>
      <c r="AW20" s="576"/>
      <c r="AX20" s="576"/>
      <c r="AY20" s="576"/>
      <c r="AZ20" s="576"/>
      <c r="BA20" s="576"/>
      <c r="BB20" s="576"/>
      <c r="BC20" s="576"/>
      <c r="BD20" s="576"/>
      <c r="BE20" s="576"/>
      <c r="BF20" s="576"/>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576"/>
      <c r="DI20" s="576"/>
      <c r="DJ20" s="576"/>
      <c r="DK20" s="576"/>
      <c r="DL20" s="576"/>
      <c r="DM20" s="576"/>
      <c r="DN20" s="576"/>
      <c r="DO20" s="576"/>
      <c r="DP20" s="576"/>
      <c r="DQ20" s="576"/>
      <c r="DR20" s="576"/>
      <c r="DS20" s="576"/>
      <c r="DT20" s="576"/>
      <c r="DU20" s="576"/>
      <c r="DV20" s="576"/>
      <c r="DW20" s="576"/>
      <c r="DX20" s="576"/>
      <c r="DY20" s="576"/>
      <c r="DZ20" s="576"/>
      <c r="EA20" s="576"/>
      <c r="EB20" s="576"/>
      <c r="EC20" s="576"/>
      <c r="ED20" s="576"/>
      <c r="EE20" s="576"/>
      <c r="EF20" s="576"/>
      <c r="EG20" s="576"/>
      <c r="EH20" s="576"/>
      <c r="EI20" s="576"/>
      <c r="EJ20" s="576"/>
      <c r="EK20" s="576"/>
      <c r="EL20" s="576"/>
      <c r="EM20" s="576"/>
      <c r="EN20" s="576"/>
      <c r="EO20" s="576"/>
      <c r="EP20" s="576"/>
      <c r="EQ20" s="576"/>
      <c r="ER20" s="576"/>
      <c r="ES20" s="576"/>
      <c r="ET20" s="576"/>
      <c r="EU20" s="576"/>
      <c r="EV20" s="576"/>
      <c r="EW20" s="576"/>
      <c r="EX20" s="577"/>
      <c r="EY20" s="715"/>
      <c r="EZ20" s="571" t="s">
        <v>2311</v>
      </c>
      <c r="FA20" s="564" t="s">
        <v>653</v>
      </c>
      <c r="FB20" s="566"/>
      <c r="FC20" s="571" t="s">
        <v>63</v>
      </c>
      <c r="FD20" s="571" t="s">
        <v>61</v>
      </c>
      <c r="FE20" s="571" t="s">
        <v>60</v>
      </c>
      <c r="FF20" s="571" t="s">
        <v>2537</v>
      </c>
      <c r="FG20" s="866" t="s">
        <v>1941</v>
      </c>
      <c r="FH20" s="866" t="s">
        <v>1409</v>
      </c>
      <c r="FI20" s="719">
        <f t="shared" si="26"/>
        <v>0.22</v>
      </c>
      <c r="FJ20" s="720">
        <f t="shared" si="27"/>
        <v>0</v>
      </c>
      <c r="FK20" s="455"/>
      <c r="FL20" s="531">
        <f t="shared" si="28"/>
        <v>0</v>
      </c>
      <c r="FM20" s="295">
        <f>IF($FE20&lt;&gt;"Capex",0,IF(AND(ISBLANK($FB20)=FALSE,OR($FG20=Constants!$E$29,$FG20=Constants!$E$30,$FG20=Constants!$E$31)),0,1))</f>
        <v>0</v>
      </c>
      <c r="FN20" s="295">
        <f t="shared" si="29"/>
        <v>0</v>
      </c>
      <c r="FO20" s="455"/>
    </row>
    <row r="21" spans="1:171">
      <c r="A21" s="572" t="s">
        <v>2170</v>
      </c>
      <c r="B21" s="566" t="s">
        <v>1980</v>
      </c>
      <c r="C21" s="571" t="s">
        <v>93</v>
      </c>
      <c r="D21" s="564" t="s">
        <v>2093</v>
      </c>
      <c r="E21" s="570" t="s">
        <v>2174</v>
      </c>
      <c r="F21" s="935" t="s">
        <v>2167</v>
      </c>
      <c r="G21" s="565" t="s">
        <v>312</v>
      </c>
      <c r="H21" s="565"/>
      <c r="I21" s="958"/>
      <c r="J21" s="566"/>
      <c r="K21" s="571" t="s">
        <v>2443</v>
      </c>
      <c r="L21" s="571" t="s">
        <v>242</v>
      </c>
      <c r="M21" s="862"/>
      <c r="N21" s="565"/>
      <c r="O21" s="565" t="s">
        <v>2168</v>
      </c>
      <c r="P21" s="867">
        <v>397</v>
      </c>
      <c r="Q21" s="571" t="s">
        <v>1876</v>
      </c>
      <c r="R21" s="564" t="s">
        <v>1675</v>
      </c>
      <c r="S21" s="565" t="s">
        <v>2169</v>
      </c>
      <c r="T21" s="565"/>
      <c r="U21" s="566"/>
      <c r="V21" s="571" t="s">
        <v>1828</v>
      </c>
      <c r="W21" s="564"/>
      <c r="X21" s="565"/>
      <c r="Y21" s="565"/>
      <c r="Z21" s="565"/>
      <c r="AA21" s="565"/>
      <c r="AB21" s="567"/>
      <c r="AC21" s="565" t="s">
        <v>2319</v>
      </c>
      <c r="AD21" s="717">
        <f t="shared" si="30"/>
        <v>12</v>
      </c>
      <c r="AE21" s="718">
        <f t="shared" si="31"/>
        <v>4764</v>
      </c>
      <c r="AF21" s="575"/>
      <c r="AG21" s="576"/>
      <c r="AH21" s="576"/>
      <c r="AI21" s="576"/>
      <c r="AJ21" s="576"/>
      <c r="AK21" s="576">
        <v>2</v>
      </c>
      <c r="AL21" s="576">
        <v>2</v>
      </c>
      <c r="AM21" s="576">
        <v>2</v>
      </c>
      <c r="AN21" s="576">
        <v>2</v>
      </c>
      <c r="AO21" s="576">
        <v>2</v>
      </c>
      <c r="AP21" s="576">
        <v>2</v>
      </c>
      <c r="AQ21" s="576"/>
      <c r="AR21" s="576"/>
      <c r="AS21" s="576"/>
      <c r="AT21" s="576"/>
      <c r="AU21" s="576"/>
      <c r="AV21" s="576"/>
      <c r="AW21" s="576"/>
      <c r="AX21" s="576"/>
      <c r="AY21" s="576"/>
      <c r="AZ21" s="576"/>
      <c r="BA21" s="576"/>
      <c r="BB21" s="576"/>
      <c r="BC21" s="576"/>
      <c r="BD21" s="576"/>
      <c r="BE21" s="576"/>
      <c r="BF21" s="576"/>
      <c r="BG21" s="576"/>
      <c r="BH21" s="576"/>
      <c r="BI21" s="576"/>
      <c r="BJ21" s="576"/>
      <c r="BK21" s="576"/>
      <c r="BL21" s="576"/>
      <c r="BM21" s="576"/>
      <c r="BN21" s="576"/>
      <c r="BO21" s="576"/>
      <c r="BP21" s="576"/>
      <c r="BQ21" s="576"/>
      <c r="BR21" s="576"/>
      <c r="BS21" s="576"/>
      <c r="BT21" s="576"/>
      <c r="BU21" s="576"/>
      <c r="BV21" s="576"/>
      <c r="BW21" s="576"/>
      <c r="BX21" s="576"/>
      <c r="BY21" s="576"/>
      <c r="BZ21" s="576"/>
      <c r="CA21" s="576"/>
      <c r="CB21" s="576"/>
      <c r="CC21" s="576"/>
      <c r="CD21" s="576"/>
      <c r="CE21" s="576"/>
      <c r="CF21" s="576"/>
      <c r="CG21" s="576"/>
      <c r="CH21" s="576"/>
      <c r="CI21" s="576"/>
      <c r="CJ21" s="576"/>
      <c r="CK21" s="576"/>
      <c r="CL21" s="576"/>
      <c r="CM21" s="576"/>
      <c r="CN21" s="576"/>
      <c r="CO21" s="576"/>
      <c r="CP21" s="576"/>
      <c r="CQ21" s="576"/>
      <c r="CR21" s="576"/>
      <c r="CS21" s="576"/>
      <c r="CT21" s="576"/>
      <c r="CU21" s="576"/>
      <c r="CV21" s="576"/>
      <c r="CW21" s="576"/>
      <c r="CX21" s="576"/>
      <c r="CY21" s="576"/>
      <c r="CZ21" s="576"/>
      <c r="DA21" s="576"/>
      <c r="DB21" s="576"/>
      <c r="DC21" s="576"/>
      <c r="DD21" s="576"/>
      <c r="DE21" s="576"/>
      <c r="DF21" s="576"/>
      <c r="DG21" s="576"/>
      <c r="DH21" s="576"/>
      <c r="DI21" s="576"/>
      <c r="DJ21" s="576"/>
      <c r="DK21" s="576"/>
      <c r="DL21" s="576"/>
      <c r="DM21" s="576"/>
      <c r="DN21" s="576"/>
      <c r="DO21" s="576"/>
      <c r="DP21" s="576"/>
      <c r="DQ21" s="576"/>
      <c r="DR21" s="576"/>
      <c r="DS21" s="576"/>
      <c r="DT21" s="576"/>
      <c r="DU21" s="576"/>
      <c r="DV21" s="576"/>
      <c r="DW21" s="576"/>
      <c r="DX21" s="576"/>
      <c r="DY21" s="576"/>
      <c r="DZ21" s="576"/>
      <c r="EA21" s="576"/>
      <c r="EB21" s="576"/>
      <c r="EC21" s="576"/>
      <c r="ED21" s="576"/>
      <c r="EE21" s="576"/>
      <c r="EF21" s="576"/>
      <c r="EG21" s="576"/>
      <c r="EH21" s="576"/>
      <c r="EI21" s="576"/>
      <c r="EJ21" s="576"/>
      <c r="EK21" s="576"/>
      <c r="EL21" s="576"/>
      <c r="EM21" s="576"/>
      <c r="EN21" s="576"/>
      <c r="EO21" s="576"/>
      <c r="EP21" s="576"/>
      <c r="EQ21" s="576"/>
      <c r="ER21" s="576"/>
      <c r="ES21" s="576"/>
      <c r="ET21" s="576"/>
      <c r="EU21" s="576"/>
      <c r="EV21" s="576"/>
      <c r="EW21" s="576"/>
      <c r="EX21" s="577"/>
      <c r="EY21" s="715"/>
      <c r="EZ21" s="571" t="s">
        <v>2311</v>
      </c>
      <c r="FA21" s="564" t="s">
        <v>653</v>
      </c>
      <c r="FB21" s="566"/>
      <c r="FC21" s="571" t="s">
        <v>63</v>
      </c>
      <c r="FD21" s="571" t="s">
        <v>61</v>
      </c>
      <c r="FE21" s="571" t="s">
        <v>60</v>
      </c>
      <c r="FF21" s="571" t="s">
        <v>2537</v>
      </c>
      <c r="FG21" s="866" t="s">
        <v>1941</v>
      </c>
      <c r="FH21" s="866" t="s">
        <v>1409</v>
      </c>
      <c r="FI21" s="719">
        <f t="shared" si="26"/>
        <v>0.22</v>
      </c>
      <c r="FJ21" s="720">
        <f t="shared" si="27"/>
        <v>0</v>
      </c>
      <c r="FK21" s="455"/>
      <c r="FL21" s="531">
        <f t="shared" si="28"/>
        <v>0</v>
      </c>
      <c r="FM21" s="295">
        <f>IF($FE21&lt;&gt;"Capex",0,IF(AND(ISBLANK($FB21)=FALSE,OR($FG21=Constants!$E$29,$FG21=Constants!$E$30,$FG21=Constants!$E$31)),0,1))</f>
        <v>0</v>
      </c>
      <c r="FN21" s="295">
        <f t="shared" si="29"/>
        <v>0</v>
      </c>
      <c r="FO21" s="455"/>
    </row>
    <row r="22" spans="1:171">
      <c r="A22" s="572" t="s">
        <v>2175</v>
      </c>
      <c r="B22" s="566" t="s">
        <v>122</v>
      </c>
      <c r="C22" s="571" t="s">
        <v>93</v>
      </c>
      <c r="D22" s="564" t="s">
        <v>2095</v>
      </c>
      <c r="E22" s="570" t="s">
        <v>2176</v>
      </c>
      <c r="F22" s="935" t="s">
        <v>2167</v>
      </c>
      <c r="G22" s="565" t="s">
        <v>312</v>
      </c>
      <c r="H22" s="565"/>
      <c r="I22" s="958"/>
      <c r="J22" s="566"/>
      <c r="K22" s="571" t="s">
        <v>2443</v>
      </c>
      <c r="L22" s="571" t="s">
        <v>246</v>
      </c>
      <c r="M22" s="862"/>
      <c r="N22" s="565"/>
      <c r="O22" s="565" t="s">
        <v>2168</v>
      </c>
      <c r="P22" s="867">
        <v>489</v>
      </c>
      <c r="Q22" s="571" t="s">
        <v>1876</v>
      </c>
      <c r="R22" s="564" t="s">
        <v>1675</v>
      </c>
      <c r="S22" s="565" t="s">
        <v>2169</v>
      </c>
      <c r="T22" s="565"/>
      <c r="U22" s="566"/>
      <c r="V22" s="571" t="s">
        <v>2108</v>
      </c>
      <c r="W22" s="564"/>
      <c r="X22" s="565"/>
      <c r="Y22" s="565"/>
      <c r="Z22" s="565"/>
      <c r="AA22" s="565"/>
      <c r="AB22" s="567"/>
      <c r="AC22" s="565" t="s">
        <v>2319</v>
      </c>
      <c r="AD22" s="717">
        <f t="shared" si="30"/>
        <v>6000</v>
      </c>
      <c r="AE22" s="718">
        <f t="shared" si="31"/>
        <v>2934000</v>
      </c>
      <c r="AF22" s="575"/>
      <c r="AG22" s="576"/>
      <c r="AH22" s="576"/>
      <c r="AI22" s="576"/>
      <c r="AJ22" s="576"/>
      <c r="AK22" s="576"/>
      <c r="AL22" s="576">
        <v>100</v>
      </c>
      <c r="AM22" s="576">
        <v>100</v>
      </c>
      <c r="AN22" s="576">
        <v>100</v>
      </c>
      <c r="AO22" s="576">
        <v>100</v>
      </c>
      <c r="AP22" s="576">
        <v>100</v>
      </c>
      <c r="AQ22" s="576">
        <v>100</v>
      </c>
      <c r="AR22" s="576">
        <v>100</v>
      </c>
      <c r="AS22" s="576">
        <v>100</v>
      </c>
      <c r="AT22" s="576">
        <v>100</v>
      </c>
      <c r="AU22" s="576">
        <v>100</v>
      </c>
      <c r="AV22" s="576">
        <v>100</v>
      </c>
      <c r="AW22" s="576">
        <v>100</v>
      </c>
      <c r="AX22" s="576">
        <v>100</v>
      </c>
      <c r="AY22" s="576">
        <v>100</v>
      </c>
      <c r="AZ22" s="576">
        <v>100</v>
      </c>
      <c r="BA22" s="576">
        <v>100</v>
      </c>
      <c r="BB22" s="576">
        <v>100</v>
      </c>
      <c r="BC22" s="576">
        <v>100</v>
      </c>
      <c r="BD22" s="576">
        <v>100</v>
      </c>
      <c r="BE22" s="576">
        <v>100</v>
      </c>
      <c r="BF22" s="576">
        <v>100</v>
      </c>
      <c r="BG22" s="576">
        <v>100</v>
      </c>
      <c r="BH22" s="576">
        <v>100</v>
      </c>
      <c r="BI22" s="576">
        <v>100</v>
      </c>
      <c r="BJ22" s="576">
        <v>100</v>
      </c>
      <c r="BK22" s="576">
        <v>100</v>
      </c>
      <c r="BL22" s="576">
        <v>100</v>
      </c>
      <c r="BM22" s="576">
        <v>100</v>
      </c>
      <c r="BN22" s="576">
        <v>100</v>
      </c>
      <c r="BO22" s="576">
        <v>100</v>
      </c>
      <c r="BP22" s="576">
        <v>100</v>
      </c>
      <c r="BQ22" s="576">
        <v>100</v>
      </c>
      <c r="BR22" s="576">
        <v>100</v>
      </c>
      <c r="BS22" s="576">
        <v>100</v>
      </c>
      <c r="BT22" s="576">
        <v>100</v>
      </c>
      <c r="BU22" s="576">
        <v>100</v>
      </c>
      <c r="BV22" s="576">
        <v>100</v>
      </c>
      <c r="BW22" s="576">
        <v>100</v>
      </c>
      <c r="BX22" s="576">
        <v>100</v>
      </c>
      <c r="BY22" s="576">
        <v>100</v>
      </c>
      <c r="BZ22" s="576">
        <v>100</v>
      </c>
      <c r="CA22" s="576">
        <v>100</v>
      </c>
      <c r="CB22" s="576">
        <v>100</v>
      </c>
      <c r="CC22" s="576">
        <v>100</v>
      </c>
      <c r="CD22" s="576">
        <v>100</v>
      </c>
      <c r="CE22" s="576">
        <v>100</v>
      </c>
      <c r="CF22" s="576">
        <v>100</v>
      </c>
      <c r="CG22" s="576">
        <v>100</v>
      </c>
      <c r="CH22" s="576">
        <v>100</v>
      </c>
      <c r="CI22" s="576">
        <v>100</v>
      </c>
      <c r="CJ22" s="576">
        <v>100</v>
      </c>
      <c r="CK22" s="576">
        <v>100</v>
      </c>
      <c r="CL22" s="576">
        <v>100</v>
      </c>
      <c r="CM22" s="576">
        <v>100</v>
      </c>
      <c r="CN22" s="576">
        <v>100</v>
      </c>
      <c r="CO22" s="576">
        <v>100</v>
      </c>
      <c r="CP22" s="576">
        <v>100</v>
      </c>
      <c r="CQ22" s="576">
        <v>100</v>
      </c>
      <c r="CR22" s="576">
        <v>100</v>
      </c>
      <c r="CS22" s="576">
        <v>100</v>
      </c>
      <c r="CT22" s="576"/>
      <c r="CU22" s="576"/>
      <c r="CV22" s="576"/>
      <c r="CW22" s="576"/>
      <c r="CX22" s="576"/>
      <c r="CY22" s="576"/>
      <c r="CZ22" s="576"/>
      <c r="DA22" s="576"/>
      <c r="DB22" s="576"/>
      <c r="DC22" s="576"/>
      <c r="DD22" s="576"/>
      <c r="DE22" s="576"/>
      <c r="DF22" s="576"/>
      <c r="DG22" s="576"/>
      <c r="DH22" s="576"/>
      <c r="DI22" s="576"/>
      <c r="DJ22" s="576"/>
      <c r="DK22" s="576"/>
      <c r="DL22" s="576"/>
      <c r="DM22" s="576"/>
      <c r="DN22" s="576"/>
      <c r="DO22" s="576"/>
      <c r="DP22" s="576"/>
      <c r="DQ22" s="576"/>
      <c r="DR22" s="576"/>
      <c r="DS22" s="576"/>
      <c r="DT22" s="576"/>
      <c r="DU22" s="576"/>
      <c r="DV22" s="576"/>
      <c r="DW22" s="576"/>
      <c r="DX22" s="576"/>
      <c r="DY22" s="576"/>
      <c r="DZ22" s="576"/>
      <c r="EA22" s="576"/>
      <c r="EB22" s="576"/>
      <c r="EC22" s="576"/>
      <c r="ED22" s="576"/>
      <c r="EE22" s="576"/>
      <c r="EF22" s="576"/>
      <c r="EG22" s="576"/>
      <c r="EH22" s="576"/>
      <c r="EI22" s="576"/>
      <c r="EJ22" s="576"/>
      <c r="EK22" s="576"/>
      <c r="EL22" s="576"/>
      <c r="EM22" s="576"/>
      <c r="EN22" s="576"/>
      <c r="EO22" s="576"/>
      <c r="EP22" s="576"/>
      <c r="EQ22" s="576"/>
      <c r="ER22" s="576"/>
      <c r="ES22" s="576"/>
      <c r="ET22" s="576"/>
      <c r="EU22" s="576"/>
      <c r="EV22" s="576"/>
      <c r="EW22" s="576"/>
      <c r="EX22" s="577"/>
      <c r="EY22" s="715"/>
      <c r="EZ22" s="571" t="s">
        <v>2311</v>
      </c>
      <c r="FA22" s="564" t="s">
        <v>653</v>
      </c>
      <c r="FB22" s="566"/>
      <c r="FC22" s="571" t="s">
        <v>63</v>
      </c>
      <c r="FD22" s="571" t="s">
        <v>61</v>
      </c>
      <c r="FE22" s="571" t="s">
        <v>60</v>
      </c>
      <c r="FF22" s="571" t="s">
        <v>2537</v>
      </c>
      <c r="FG22" s="866" t="s">
        <v>1941</v>
      </c>
      <c r="FH22" s="866" t="s">
        <v>1409</v>
      </c>
      <c r="FI22" s="719">
        <f t="shared" si="26"/>
        <v>0.22</v>
      </c>
      <c r="FJ22" s="720">
        <f t="shared" si="27"/>
        <v>0</v>
      </c>
      <c r="FK22" s="455"/>
      <c r="FL22" s="531">
        <f t="shared" si="28"/>
        <v>0</v>
      </c>
      <c r="FM22" s="295">
        <f>IF($FE22&lt;&gt;"Capex",0,IF(AND(ISBLANK($FB22)=FALSE,OR($FG22=Constants!$E$29,$FG22=Constants!$E$30,$FG22=Constants!$E$31)),0,1))</f>
        <v>0</v>
      </c>
      <c r="FN22" s="295">
        <f t="shared" si="29"/>
        <v>0</v>
      </c>
      <c r="FO22" s="455"/>
    </row>
    <row r="23" spans="1:171">
      <c r="A23" s="572" t="s">
        <v>2175</v>
      </c>
      <c r="B23" s="566" t="s">
        <v>122</v>
      </c>
      <c r="C23" s="571" t="s">
        <v>93</v>
      </c>
      <c r="D23" s="564" t="s">
        <v>2095</v>
      </c>
      <c r="E23" s="570" t="s">
        <v>2177</v>
      </c>
      <c r="F23" s="935" t="s">
        <v>2167</v>
      </c>
      <c r="G23" s="565" t="s">
        <v>312</v>
      </c>
      <c r="H23" s="565"/>
      <c r="I23" s="958"/>
      <c r="J23" s="566"/>
      <c r="K23" s="571" t="s">
        <v>2443</v>
      </c>
      <c r="L23" s="571" t="s">
        <v>246</v>
      </c>
      <c r="M23" s="862"/>
      <c r="N23" s="565"/>
      <c r="O23" s="565" t="s">
        <v>2168</v>
      </c>
      <c r="P23" s="867">
        <v>489</v>
      </c>
      <c r="Q23" s="571" t="s">
        <v>1876</v>
      </c>
      <c r="R23" s="564" t="s">
        <v>1675</v>
      </c>
      <c r="S23" s="565" t="s">
        <v>2169</v>
      </c>
      <c r="T23" s="565"/>
      <c r="U23" s="566"/>
      <c r="V23" s="571" t="s">
        <v>2108</v>
      </c>
      <c r="W23" s="564"/>
      <c r="X23" s="565"/>
      <c r="Y23" s="565"/>
      <c r="Z23" s="565"/>
      <c r="AA23" s="565"/>
      <c r="AB23" s="567"/>
      <c r="AC23" s="565" t="s">
        <v>2319</v>
      </c>
      <c r="AD23" s="717">
        <f t="shared" si="30"/>
        <v>18000</v>
      </c>
      <c r="AE23" s="718">
        <f t="shared" si="31"/>
        <v>8802000</v>
      </c>
      <c r="AF23" s="575"/>
      <c r="AG23" s="576"/>
      <c r="AH23" s="576"/>
      <c r="AI23" s="576"/>
      <c r="AJ23" s="576"/>
      <c r="AK23" s="576"/>
      <c r="AL23" s="576">
        <v>300</v>
      </c>
      <c r="AM23" s="576">
        <v>300</v>
      </c>
      <c r="AN23" s="576">
        <v>300</v>
      </c>
      <c r="AO23" s="576">
        <v>300</v>
      </c>
      <c r="AP23" s="576">
        <v>300</v>
      </c>
      <c r="AQ23" s="576">
        <v>300</v>
      </c>
      <c r="AR23" s="576">
        <v>300</v>
      </c>
      <c r="AS23" s="576">
        <v>300</v>
      </c>
      <c r="AT23" s="576">
        <v>300</v>
      </c>
      <c r="AU23" s="576">
        <v>300</v>
      </c>
      <c r="AV23" s="576">
        <v>300</v>
      </c>
      <c r="AW23" s="576">
        <v>300</v>
      </c>
      <c r="AX23" s="576">
        <v>300</v>
      </c>
      <c r="AY23" s="576">
        <v>300</v>
      </c>
      <c r="AZ23" s="576">
        <v>300</v>
      </c>
      <c r="BA23" s="576">
        <v>300</v>
      </c>
      <c r="BB23" s="576">
        <v>300</v>
      </c>
      <c r="BC23" s="576">
        <v>300</v>
      </c>
      <c r="BD23" s="576">
        <v>300</v>
      </c>
      <c r="BE23" s="576">
        <v>300</v>
      </c>
      <c r="BF23" s="576">
        <v>300</v>
      </c>
      <c r="BG23" s="576">
        <v>300</v>
      </c>
      <c r="BH23" s="576">
        <v>300</v>
      </c>
      <c r="BI23" s="576">
        <v>300</v>
      </c>
      <c r="BJ23" s="576">
        <v>300</v>
      </c>
      <c r="BK23" s="576">
        <v>300</v>
      </c>
      <c r="BL23" s="576">
        <v>300</v>
      </c>
      <c r="BM23" s="576">
        <v>300</v>
      </c>
      <c r="BN23" s="576">
        <v>300</v>
      </c>
      <c r="BO23" s="576">
        <v>300</v>
      </c>
      <c r="BP23" s="576">
        <v>300</v>
      </c>
      <c r="BQ23" s="576">
        <v>300</v>
      </c>
      <c r="BR23" s="576">
        <v>300</v>
      </c>
      <c r="BS23" s="576">
        <v>300</v>
      </c>
      <c r="BT23" s="576">
        <v>300</v>
      </c>
      <c r="BU23" s="576">
        <v>300</v>
      </c>
      <c r="BV23" s="576">
        <v>300</v>
      </c>
      <c r="BW23" s="576">
        <v>300</v>
      </c>
      <c r="BX23" s="576">
        <v>300</v>
      </c>
      <c r="BY23" s="576">
        <v>300</v>
      </c>
      <c r="BZ23" s="576">
        <v>300</v>
      </c>
      <c r="CA23" s="576">
        <v>300</v>
      </c>
      <c r="CB23" s="576">
        <v>300</v>
      </c>
      <c r="CC23" s="576">
        <v>300</v>
      </c>
      <c r="CD23" s="576">
        <v>300</v>
      </c>
      <c r="CE23" s="576">
        <v>300</v>
      </c>
      <c r="CF23" s="576">
        <v>300</v>
      </c>
      <c r="CG23" s="576">
        <v>300</v>
      </c>
      <c r="CH23" s="576">
        <v>300</v>
      </c>
      <c r="CI23" s="576">
        <v>300</v>
      </c>
      <c r="CJ23" s="576">
        <v>300</v>
      </c>
      <c r="CK23" s="576">
        <v>300</v>
      </c>
      <c r="CL23" s="576">
        <v>300</v>
      </c>
      <c r="CM23" s="576">
        <v>300</v>
      </c>
      <c r="CN23" s="576">
        <v>300</v>
      </c>
      <c r="CO23" s="576">
        <v>300</v>
      </c>
      <c r="CP23" s="576">
        <v>300</v>
      </c>
      <c r="CQ23" s="576">
        <v>300</v>
      </c>
      <c r="CR23" s="576">
        <v>300</v>
      </c>
      <c r="CS23" s="576">
        <v>300</v>
      </c>
      <c r="CT23" s="576"/>
      <c r="CU23" s="576"/>
      <c r="CV23" s="576"/>
      <c r="CW23" s="576"/>
      <c r="CX23" s="576"/>
      <c r="CY23" s="576"/>
      <c r="CZ23" s="576"/>
      <c r="DA23" s="576"/>
      <c r="DB23" s="576"/>
      <c r="DC23" s="576"/>
      <c r="DD23" s="576"/>
      <c r="DE23" s="576"/>
      <c r="DF23" s="576"/>
      <c r="DG23" s="576"/>
      <c r="DH23" s="576"/>
      <c r="DI23" s="576"/>
      <c r="DJ23" s="576"/>
      <c r="DK23" s="576"/>
      <c r="DL23" s="576"/>
      <c r="DM23" s="576"/>
      <c r="DN23" s="576"/>
      <c r="DO23" s="576"/>
      <c r="DP23" s="576"/>
      <c r="DQ23" s="576"/>
      <c r="DR23" s="576"/>
      <c r="DS23" s="576"/>
      <c r="DT23" s="576"/>
      <c r="DU23" s="576"/>
      <c r="DV23" s="576"/>
      <c r="DW23" s="576"/>
      <c r="DX23" s="576"/>
      <c r="DY23" s="576"/>
      <c r="DZ23" s="576"/>
      <c r="EA23" s="576"/>
      <c r="EB23" s="576"/>
      <c r="EC23" s="576"/>
      <c r="ED23" s="576"/>
      <c r="EE23" s="576"/>
      <c r="EF23" s="576"/>
      <c r="EG23" s="576"/>
      <c r="EH23" s="576"/>
      <c r="EI23" s="576"/>
      <c r="EJ23" s="576"/>
      <c r="EK23" s="576"/>
      <c r="EL23" s="576"/>
      <c r="EM23" s="576"/>
      <c r="EN23" s="576"/>
      <c r="EO23" s="576"/>
      <c r="EP23" s="576"/>
      <c r="EQ23" s="576"/>
      <c r="ER23" s="576"/>
      <c r="ES23" s="576"/>
      <c r="ET23" s="576"/>
      <c r="EU23" s="576"/>
      <c r="EV23" s="576"/>
      <c r="EW23" s="576"/>
      <c r="EX23" s="577"/>
      <c r="EY23" s="715"/>
      <c r="EZ23" s="571" t="s">
        <v>2311</v>
      </c>
      <c r="FA23" s="564" t="s">
        <v>653</v>
      </c>
      <c r="FB23" s="566"/>
      <c r="FC23" s="571" t="s">
        <v>63</v>
      </c>
      <c r="FD23" s="571" t="s">
        <v>61</v>
      </c>
      <c r="FE23" s="571" t="s">
        <v>60</v>
      </c>
      <c r="FF23" s="571" t="s">
        <v>2537</v>
      </c>
      <c r="FG23" s="866" t="s">
        <v>1941</v>
      </c>
      <c r="FH23" s="866" t="s">
        <v>1409</v>
      </c>
      <c r="FI23" s="719">
        <f t="shared" si="26"/>
        <v>0.22</v>
      </c>
      <c r="FJ23" s="720">
        <f t="shared" si="27"/>
        <v>0</v>
      </c>
      <c r="FK23" s="455"/>
      <c r="FL23" s="531">
        <f t="shared" si="28"/>
        <v>0</v>
      </c>
      <c r="FM23" s="295">
        <f>IF($FE23&lt;&gt;"Capex",0,IF(AND(ISBLANK($FB23)=FALSE,OR($FG23=Constants!$E$29,$FG23=Constants!$E$30,$FG23=Constants!$E$31)),0,1))</f>
        <v>0</v>
      </c>
      <c r="FN23" s="295">
        <f t="shared" si="29"/>
        <v>0</v>
      </c>
      <c r="FO23" s="455"/>
    </row>
    <row r="24" spans="1:171">
      <c r="A24" s="572" t="s">
        <v>2164</v>
      </c>
      <c r="B24" s="566" t="s">
        <v>115</v>
      </c>
      <c r="C24" s="571" t="s">
        <v>66</v>
      </c>
      <c r="D24" s="564" t="s">
        <v>2093</v>
      </c>
      <c r="E24" s="570" t="s">
        <v>2178</v>
      </c>
      <c r="F24" s="935" t="s">
        <v>2167</v>
      </c>
      <c r="G24" s="565" t="s">
        <v>312</v>
      </c>
      <c r="H24" s="565">
        <v>0</v>
      </c>
      <c r="I24" s="958"/>
      <c r="J24" s="566"/>
      <c r="K24" s="571" t="s">
        <v>2443</v>
      </c>
      <c r="L24" s="571" t="s">
        <v>161</v>
      </c>
      <c r="M24" s="862"/>
      <c r="N24" s="565"/>
      <c r="O24" s="565" t="s">
        <v>2168</v>
      </c>
      <c r="P24" s="867">
        <v>34452.6</v>
      </c>
      <c r="Q24" s="571" t="s">
        <v>1876</v>
      </c>
      <c r="R24" s="564" t="s">
        <v>1675</v>
      </c>
      <c r="S24" s="565" t="s">
        <v>2169</v>
      </c>
      <c r="T24" s="565"/>
      <c r="U24" s="566"/>
      <c r="V24" s="571" t="s">
        <v>2109</v>
      </c>
      <c r="W24" s="564"/>
      <c r="X24" s="565"/>
      <c r="Y24" s="565"/>
      <c r="Z24" s="565"/>
      <c r="AA24" s="565"/>
      <c r="AB24" s="567"/>
      <c r="AC24" s="565" t="s">
        <v>2318</v>
      </c>
      <c r="AD24" s="717">
        <f t="shared" si="30"/>
        <v>64</v>
      </c>
      <c r="AE24" s="718">
        <f t="shared" si="31"/>
        <v>2204966.4</v>
      </c>
      <c r="AF24" s="575"/>
      <c r="AG24" s="576"/>
      <c r="AH24" s="576">
        <v>1</v>
      </c>
      <c r="AI24" s="576">
        <v>1</v>
      </c>
      <c r="AJ24" s="576">
        <v>1</v>
      </c>
      <c r="AK24" s="576">
        <v>1</v>
      </c>
      <c r="AL24" s="576">
        <v>1</v>
      </c>
      <c r="AM24" s="576">
        <v>1</v>
      </c>
      <c r="AN24" s="576">
        <v>1</v>
      </c>
      <c r="AO24" s="576">
        <v>1</v>
      </c>
      <c r="AP24" s="576">
        <v>1</v>
      </c>
      <c r="AQ24" s="576">
        <v>1</v>
      </c>
      <c r="AR24" s="576">
        <v>1</v>
      </c>
      <c r="AS24" s="576">
        <v>1</v>
      </c>
      <c r="AT24" s="576">
        <v>1</v>
      </c>
      <c r="AU24" s="576">
        <v>1</v>
      </c>
      <c r="AV24" s="576">
        <v>1</v>
      </c>
      <c r="AW24" s="576">
        <v>1</v>
      </c>
      <c r="AX24" s="576">
        <v>1</v>
      </c>
      <c r="AY24" s="576">
        <v>1</v>
      </c>
      <c r="AZ24" s="576">
        <v>1</v>
      </c>
      <c r="BA24" s="576">
        <v>1</v>
      </c>
      <c r="BB24" s="576">
        <v>1</v>
      </c>
      <c r="BC24" s="576">
        <v>1</v>
      </c>
      <c r="BD24" s="576">
        <v>1</v>
      </c>
      <c r="BE24" s="576">
        <v>1</v>
      </c>
      <c r="BF24" s="576">
        <v>1</v>
      </c>
      <c r="BG24" s="576">
        <v>1</v>
      </c>
      <c r="BH24" s="576">
        <v>1</v>
      </c>
      <c r="BI24" s="576">
        <v>1</v>
      </c>
      <c r="BJ24" s="576">
        <v>1</v>
      </c>
      <c r="BK24" s="576">
        <v>1</v>
      </c>
      <c r="BL24" s="576">
        <v>1</v>
      </c>
      <c r="BM24" s="576">
        <v>1</v>
      </c>
      <c r="BN24" s="576">
        <v>1</v>
      </c>
      <c r="BO24" s="576">
        <v>1</v>
      </c>
      <c r="BP24" s="576">
        <v>1</v>
      </c>
      <c r="BQ24" s="576">
        <v>1</v>
      </c>
      <c r="BR24" s="576">
        <v>1</v>
      </c>
      <c r="BS24" s="576">
        <v>1</v>
      </c>
      <c r="BT24" s="576">
        <v>1</v>
      </c>
      <c r="BU24" s="576">
        <v>1</v>
      </c>
      <c r="BV24" s="576">
        <v>1</v>
      </c>
      <c r="BW24" s="576">
        <v>1</v>
      </c>
      <c r="BX24" s="576">
        <v>1</v>
      </c>
      <c r="BY24" s="576">
        <v>1</v>
      </c>
      <c r="BZ24" s="576">
        <v>1</v>
      </c>
      <c r="CA24" s="576">
        <v>1</v>
      </c>
      <c r="CB24" s="576">
        <v>1</v>
      </c>
      <c r="CC24" s="576">
        <v>1</v>
      </c>
      <c r="CD24" s="576">
        <v>1</v>
      </c>
      <c r="CE24" s="576">
        <v>1</v>
      </c>
      <c r="CF24" s="576">
        <v>1</v>
      </c>
      <c r="CG24" s="576">
        <v>1</v>
      </c>
      <c r="CH24" s="576">
        <v>1</v>
      </c>
      <c r="CI24" s="576">
        <v>1</v>
      </c>
      <c r="CJ24" s="576">
        <v>1</v>
      </c>
      <c r="CK24" s="576">
        <v>1</v>
      </c>
      <c r="CL24" s="576">
        <v>1</v>
      </c>
      <c r="CM24" s="576">
        <v>1</v>
      </c>
      <c r="CN24" s="576">
        <v>1</v>
      </c>
      <c r="CO24" s="576">
        <v>1</v>
      </c>
      <c r="CP24" s="576">
        <v>1</v>
      </c>
      <c r="CQ24" s="576">
        <v>1</v>
      </c>
      <c r="CR24" s="576">
        <v>1</v>
      </c>
      <c r="CS24" s="576">
        <v>1</v>
      </c>
      <c r="CT24" s="576"/>
      <c r="CU24" s="576"/>
      <c r="CV24" s="576"/>
      <c r="CW24" s="576"/>
      <c r="CX24" s="576"/>
      <c r="CY24" s="576"/>
      <c r="CZ24" s="576"/>
      <c r="DA24" s="576"/>
      <c r="DB24" s="576"/>
      <c r="DC24" s="576"/>
      <c r="DD24" s="576"/>
      <c r="DE24" s="576"/>
      <c r="DF24" s="576"/>
      <c r="DG24" s="576"/>
      <c r="DH24" s="576"/>
      <c r="DI24" s="576"/>
      <c r="DJ24" s="576"/>
      <c r="DK24" s="576"/>
      <c r="DL24" s="576"/>
      <c r="DM24" s="576"/>
      <c r="DN24" s="576"/>
      <c r="DO24" s="576"/>
      <c r="DP24" s="576"/>
      <c r="DQ24" s="576"/>
      <c r="DR24" s="576"/>
      <c r="DS24" s="576"/>
      <c r="DT24" s="576"/>
      <c r="DU24" s="576"/>
      <c r="DV24" s="576"/>
      <c r="DW24" s="576"/>
      <c r="DX24" s="576"/>
      <c r="DY24" s="576"/>
      <c r="DZ24" s="576"/>
      <c r="EA24" s="576"/>
      <c r="EB24" s="576"/>
      <c r="EC24" s="576"/>
      <c r="ED24" s="576"/>
      <c r="EE24" s="576"/>
      <c r="EF24" s="576"/>
      <c r="EG24" s="576"/>
      <c r="EH24" s="576"/>
      <c r="EI24" s="576"/>
      <c r="EJ24" s="576"/>
      <c r="EK24" s="576"/>
      <c r="EL24" s="576"/>
      <c r="EM24" s="576"/>
      <c r="EN24" s="576"/>
      <c r="EO24" s="576"/>
      <c r="EP24" s="576"/>
      <c r="EQ24" s="576"/>
      <c r="ER24" s="576"/>
      <c r="ES24" s="576"/>
      <c r="ET24" s="576"/>
      <c r="EU24" s="576"/>
      <c r="EV24" s="576"/>
      <c r="EW24" s="576"/>
      <c r="EX24" s="577"/>
      <c r="EY24" s="715"/>
      <c r="EZ24" s="571" t="s">
        <v>2311</v>
      </c>
      <c r="FA24" s="564" t="s">
        <v>653</v>
      </c>
      <c r="FB24" s="566"/>
      <c r="FC24" s="571" t="s">
        <v>63</v>
      </c>
      <c r="FD24" s="571" t="s">
        <v>2442</v>
      </c>
      <c r="FE24" s="571" t="s">
        <v>60</v>
      </c>
      <c r="FF24" s="571" t="s">
        <v>2537</v>
      </c>
      <c r="FG24" s="866" t="s">
        <v>1941</v>
      </c>
      <c r="FH24" s="866" t="s">
        <v>1409</v>
      </c>
      <c r="FI24" s="719">
        <f t="shared" si="26"/>
        <v>0.22</v>
      </c>
      <c r="FJ24" s="720">
        <f t="shared" si="27"/>
        <v>0</v>
      </c>
      <c r="FK24" s="455"/>
      <c r="FL24" s="531">
        <f t="shared" si="28"/>
        <v>0</v>
      </c>
      <c r="FM24" s="863">
        <f>IF($FE24&lt;&gt;"Capex",0,IF(AND(ISBLANK($FB24)=FALSE,OR($FG24=Constants!$E$29,$FG24=Constants!$E$30,$FG24=Constants!$E$31)),0,1))</f>
        <v>0</v>
      </c>
      <c r="FN24" s="863">
        <f t="shared" si="29"/>
        <v>0</v>
      </c>
      <c r="FO24" s="455"/>
    </row>
    <row r="25" spans="1:171">
      <c r="A25" s="572" t="s">
        <v>2164</v>
      </c>
      <c r="B25" s="566" t="s">
        <v>115</v>
      </c>
      <c r="C25" s="571" t="s">
        <v>66</v>
      </c>
      <c r="D25" s="564" t="s">
        <v>2093</v>
      </c>
      <c r="E25" s="570" t="s">
        <v>2179</v>
      </c>
      <c r="F25" s="935" t="s">
        <v>2167</v>
      </c>
      <c r="G25" s="565" t="s">
        <v>312</v>
      </c>
      <c r="H25" s="565">
        <v>0</v>
      </c>
      <c r="I25" s="958"/>
      <c r="J25" s="566"/>
      <c r="K25" s="571" t="s">
        <v>2443</v>
      </c>
      <c r="L25" s="571" t="s">
        <v>161</v>
      </c>
      <c r="M25" s="862"/>
      <c r="N25" s="565"/>
      <c r="O25" s="565" t="s">
        <v>2168</v>
      </c>
      <c r="P25" s="867">
        <v>28087.948437499999</v>
      </c>
      <c r="Q25" s="571" t="s">
        <v>1876</v>
      </c>
      <c r="R25" s="564" t="s">
        <v>1675</v>
      </c>
      <c r="S25" s="565" t="s">
        <v>2169</v>
      </c>
      <c r="T25" s="565"/>
      <c r="U25" s="566"/>
      <c r="V25" s="571" t="s">
        <v>2109</v>
      </c>
      <c r="W25" s="564"/>
      <c r="X25" s="565"/>
      <c r="Y25" s="565"/>
      <c r="Z25" s="565"/>
      <c r="AA25" s="565"/>
      <c r="AB25" s="567"/>
      <c r="AC25" s="565" t="s">
        <v>2318</v>
      </c>
      <c r="AD25" s="717">
        <f t="shared" si="30"/>
        <v>64</v>
      </c>
      <c r="AE25" s="718">
        <f t="shared" si="31"/>
        <v>1797628.7</v>
      </c>
      <c r="AF25" s="575"/>
      <c r="AG25" s="576"/>
      <c r="AH25" s="576">
        <v>1</v>
      </c>
      <c r="AI25" s="576">
        <v>1</v>
      </c>
      <c r="AJ25" s="576">
        <v>1</v>
      </c>
      <c r="AK25" s="576">
        <v>1</v>
      </c>
      <c r="AL25" s="576">
        <v>1</v>
      </c>
      <c r="AM25" s="576">
        <v>1</v>
      </c>
      <c r="AN25" s="576">
        <v>1</v>
      </c>
      <c r="AO25" s="576">
        <v>1</v>
      </c>
      <c r="AP25" s="576">
        <v>1</v>
      </c>
      <c r="AQ25" s="576">
        <v>1</v>
      </c>
      <c r="AR25" s="576">
        <v>1</v>
      </c>
      <c r="AS25" s="576">
        <v>1</v>
      </c>
      <c r="AT25" s="576">
        <v>1</v>
      </c>
      <c r="AU25" s="576">
        <v>1</v>
      </c>
      <c r="AV25" s="576">
        <v>1</v>
      </c>
      <c r="AW25" s="576">
        <v>1</v>
      </c>
      <c r="AX25" s="576">
        <v>1</v>
      </c>
      <c r="AY25" s="576">
        <v>1</v>
      </c>
      <c r="AZ25" s="576">
        <v>1</v>
      </c>
      <c r="BA25" s="576">
        <v>1</v>
      </c>
      <c r="BB25" s="576">
        <v>1</v>
      </c>
      <c r="BC25" s="576">
        <v>1</v>
      </c>
      <c r="BD25" s="576">
        <v>1</v>
      </c>
      <c r="BE25" s="576">
        <v>1</v>
      </c>
      <c r="BF25" s="576">
        <v>1</v>
      </c>
      <c r="BG25" s="576">
        <v>1</v>
      </c>
      <c r="BH25" s="576">
        <v>1</v>
      </c>
      <c r="BI25" s="576">
        <v>1</v>
      </c>
      <c r="BJ25" s="576">
        <v>1</v>
      </c>
      <c r="BK25" s="576">
        <v>1</v>
      </c>
      <c r="BL25" s="576">
        <v>1</v>
      </c>
      <c r="BM25" s="576">
        <v>1</v>
      </c>
      <c r="BN25" s="576">
        <v>1</v>
      </c>
      <c r="BO25" s="576">
        <v>1</v>
      </c>
      <c r="BP25" s="576">
        <v>1</v>
      </c>
      <c r="BQ25" s="576">
        <v>1</v>
      </c>
      <c r="BR25" s="576">
        <v>1</v>
      </c>
      <c r="BS25" s="576">
        <v>1</v>
      </c>
      <c r="BT25" s="576">
        <v>1</v>
      </c>
      <c r="BU25" s="576">
        <v>1</v>
      </c>
      <c r="BV25" s="576">
        <v>1</v>
      </c>
      <c r="BW25" s="576">
        <v>1</v>
      </c>
      <c r="BX25" s="576">
        <v>1</v>
      </c>
      <c r="BY25" s="576">
        <v>1</v>
      </c>
      <c r="BZ25" s="576">
        <v>1</v>
      </c>
      <c r="CA25" s="576">
        <v>1</v>
      </c>
      <c r="CB25" s="576">
        <v>1</v>
      </c>
      <c r="CC25" s="576">
        <v>1</v>
      </c>
      <c r="CD25" s="576">
        <v>1</v>
      </c>
      <c r="CE25" s="576">
        <v>1</v>
      </c>
      <c r="CF25" s="576">
        <v>1</v>
      </c>
      <c r="CG25" s="576">
        <v>1</v>
      </c>
      <c r="CH25" s="576">
        <v>1</v>
      </c>
      <c r="CI25" s="576">
        <v>1</v>
      </c>
      <c r="CJ25" s="576">
        <v>1</v>
      </c>
      <c r="CK25" s="576">
        <v>1</v>
      </c>
      <c r="CL25" s="576">
        <v>1</v>
      </c>
      <c r="CM25" s="576">
        <v>1</v>
      </c>
      <c r="CN25" s="576">
        <v>1</v>
      </c>
      <c r="CO25" s="576">
        <v>1</v>
      </c>
      <c r="CP25" s="576">
        <v>1</v>
      </c>
      <c r="CQ25" s="576">
        <v>1</v>
      </c>
      <c r="CR25" s="576">
        <v>1</v>
      </c>
      <c r="CS25" s="576">
        <v>1</v>
      </c>
      <c r="CT25" s="576"/>
      <c r="CU25" s="576"/>
      <c r="CV25" s="576"/>
      <c r="CW25" s="576"/>
      <c r="CX25" s="576"/>
      <c r="CY25" s="576"/>
      <c r="CZ25" s="576"/>
      <c r="DA25" s="576"/>
      <c r="DB25" s="576"/>
      <c r="DC25" s="576"/>
      <c r="DD25" s="576"/>
      <c r="DE25" s="576"/>
      <c r="DF25" s="576"/>
      <c r="DG25" s="576"/>
      <c r="DH25" s="576"/>
      <c r="DI25" s="576"/>
      <c r="DJ25" s="576"/>
      <c r="DK25" s="576"/>
      <c r="DL25" s="576"/>
      <c r="DM25" s="576"/>
      <c r="DN25" s="576"/>
      <c r="DO25" s="576"/>
      <c r="DP25" s="576"/>
      <c r="DQ25" s="576"/>
      <c r="DR25" s="576"/>
      <c r="DS25" s="576"/>
      <c r="DT25" s="576"/>
      <c r="DU25" s="576"/>
      <c r="DV25" s="576"/>
      <c r="DW25" s="576"/>
      <c r="DX25" s="576"/>
      <c r="DY25" s="576"/>
      <c r="DZ25" s="576"/>
      <c r="EA25" s="576"/>
      <c r="EB25" s="576"/>
      <c r="EC25" s="576"/>
      <c r="ED25" s="576"/>
      <c r="EE25" s="576"/>
      <c r="EF25" s="576"/>
      <c r="EG25" s="576"/>
      <c r="EH25" s="576"/>
      <c r="EI25" s="576"/>
      <c r="EJ25" s="576"/>
      <c r="EK25" s="576"/>
      <c r="EL25" s="576"/>
      <c r="EM25" s="576"/>
      <c r="EN25" s="576"/>
      <c r="EO25" s="576"/>
      <c r="EP25" s="576"/>
      <c r="EQ25" s="576"/>
      <c r="ER25" s="576"/>
      <c r="ES25" s="576"/>
      <c r="ET25" s="576"/>
      <c r="EU25" s="576"/>
      <c r="EV25" s="576"/>
      <c r="EW25" s="576"/>
      <c r="EX25" s="577"/>
      <c r="EY25" s="715"/>
      <c r="EZ25" s="571" t="s">
        <v>2311</v>
      </c>
      <c r="FA25" s="564" t="s">
        <v>653</v>
      </c>
      <c r="FB25" s="566"/>
      <c r="FC25" s="571" t="s">
        <v>63</v>
      </c>
      <c r="FD25" s="571" t="s">
        <v>2442</v>
      </c>
      <c r="FE25" s="571" t="s">
        <v>60</v>
      </c>
      <c r="FF25" s="571" t="s">
        <v>2537</v>
      </c>
      <c r="FG25" s="866" t="s">
        <v>1941</v>
      </c>
      <c r="FH25" s="866" t="s">
        <v>1409</v>
      </c>
      <c r="FI25" s="719">
        <f t="shared" si="26"/>
        <v>0.22</v>
      </c>
      <c r="FJ25" s="720">
        <f t="shared" si="27"/>
        <v>0</v>
      </c>
      <c r="FK25" s="455"/>
      <c r="FL25" s="531">
        <f t="shared" si="28"/>
        <v>0</v>
      </c>
      <c r="FM25" s="863">
        <f>IF($FE25&lt;&gt;"Capex",0,IF(AND(ISBLANK($FB25)=FALSE,OR($FG25=Constants!$E$29,$FG25=Constants!$E$30,$FG25=Constants!$E$31)),0,1))</f>
        <v>0</v>
      </c>
      <c r="FN25" s="863">
        <f t="shared" si="29"/>
        <v>0</v>
      </c>
      <c r="FO25" s="455"/>
    </row>
    <row r="26" spans="1:171">
      <c r="A26" s="572" t="s">
        <v>2180</v>
      </c>
      <c r="B26" s="566" t="s">
        <v>122</v>
      </c>
      <c r="C26" s="571" t="s">
        <v>105</v>
      </c>
      <c r="D26" s="564" t="s">
        <v>2092</v>
      </c>
      <c r="E26" s="570" t="s">
        <v>2181</v>
      </c>
      <c r="F26" s="935" t="s">
        <v>2167</v>
      </c>
      <c r="G26" s="565" t="s">
        <v>312</v>
      </c>
      <c r="H26" s="565">
        <v>0</v>
      </c>
      <c r="I26" s="958"/>
      <c r="J26" s="566"/>
      <c r="K26" s="571" t="s">
        <v>2443</v>
      </c>
      <c r="L26" s="571" t="s">
        <v>161</v>
      </c>
      <c r="M26" s="862"/>
      <c r="N26" s="565"/>
      <c r="O26" s="565" t="s">
        <v>2168</v>
      </c>
      <c r="P26" s="867">
        <v>375.99</v>
      </c>
      <c r="Q26" s="571" t="s">
        <v>1876</v>
      </c>
      <c r="R26" s="564" t="s">
        <v>1675</v>
      </c>
      <c r="S26" s="565" t="s">
        <v>2169</v>
      </c>
      <c r="T26" s="565"/>
      <c r="U26" s="566"/>
      <c r="V26" s="571" t="s">
        <v>1828</v>
      </c>
      <c r="W26" s="564"/>
      <c r="X26" s="565"/>
      <c r="Y26" s="565"/>
      <c r="Z26" s="565"/>
      <c r="AA26" s="565"/>
      <c r="AB26" s="567"/>
      <c r="AC26" s="565" t="s">
        <v>2182</v>
      </c>
      <c r="AD26" s="717">
        <f t="shared" si="30"/>
        <v>112.5</v>
      </c>
      <c r="AE26" s="718">
        <f t="shared" si="31"/>
        <v>42298.875</v>
      </c>
      <c r="AF26" s="575">
        <v>18.75</v>
      </c>
      <c r="AG26" s="576">
        <v>18.75</v>
      </c>
      <c r="AH26" s="576">
        <v>18.75</v>
      </c>
      <c r="AI26" s="576">
        <v>18.75</v>
      </c>
      <c r="AJ26" s="576">
        <v>18.75</v>
      </c>
      <c r="AK26" s="576">
        <v>18.75</v>
      </c>
      <c r="AL26" s="576">
        <v>0</v>
      </c>
      <c r="AM26" s="576">
        <v>0</v>
      </c>
      <c r="AN26" s="576">
        <v>0</v>
      </c>
      <c r="AO26" s="576">
        <v>0</v>
      </c>
      <c r="AP26" s="576">
        <v>0</v>
      </c>
      <c r="AQ26" s="576">
        <v>0</v>
      </c>
      <c r="AR26" s="576">
        <v>0</v>
      </c>
      <c r="AS26" s="576">
        <v>0</v>
      </c>
      <c r="AT26" s="576">
        <v>0</v>
      </c>
      <c r="AU26" s="576">
        <v>0</v>
      </c>
      <c r="AV26" s="576">
        <v>0</v>
      </c>
      <c r="AW26" s="576">
        <v>0</v>
      </c>
      <c r="AX26" s="576">
        <v>0</v>
      </c>
      <c r="AY26" s="576">
        <v>0</v>
      </c>
      <c r="AZ26" s="576">
        <v>0</v>
      </c>
      <c r="BA26" s="576">
        <v>0</v>
      </c>
      <c r="BB26" s="576">
        <v>0</v>
      </c>
      <c r="BC26" s="576">
        <v>0</v>
      </c>
      <c r="BD26" s="576">
        <v>0</v>
      </c>
      <c r="BE26" s="576">
        <v>0</v>
      </c>
      <c r="BF26" s="576">
        <v>0</v>
      </c>
      <c r="BG26" s="576">
        <v>0</v>
      </c>
      <c r="BH26" s="576">
        <v>0</v>
      </c>
      <c r="BI26" s="576">
        <v>0</v>
      </c>
      <c r="BJ26" s="576">
        <v>0</v>
      </c>
      <c r="BK26" s="576">
        <v>0</v>
      </c>
      <c r="BL26" s="576">
        <v>0</v>
      </c>
      <c r="BM26" s="576">
        <v>0</v>
      </c>
      <c r="BN26" s="576">
        <v>0</v>
      </c>
      <c r="BO26" s="576">
        <v>0</v>
      </c>
      <c r="BP26" s="576">
        <v>0</v>
      </c>
      <c r="BQ26" s="576">
        <v>0</v>
      </c>
      <c r="BR26" s="576">
        <v>0</v>
      </c>
      <c r="BS26" s="576">
        <v>0</v>
      </c>
      <c r="BT26" s="576">
        <v>0</v>
      </c>
      <c r="BU26" s="576">
        <v>0</v>
      </c>
      <c r="BV26" s="576">
        <v>0</v>
      </c>
      <c r="BW26" s="576">
        <v>0</v>
      </c>
      <c r="BX26" s="576">
        <v>0</v>
      </c>
      <c r="BY26" s="576">
        <v>0</v>
      </c>
      <c r="BZ26" s="576">
        <v>0</v>
      </c>
      <c r="CA26" s="576">
        <v>0</v>
      </c>
      <c r="CB26" s="576">
        <v>0</v>
      </c>
      <c r="CC26" s="576">
        <v>0</v>
      </c>
      <c r="CD26" s="576">
        <v>0</v>
      </c>
      <c r="CE26" s="576">
        <v>0</v>
      </c>
      <c r="CF26" s="576">
        <v>0</v>
      </c>
      <c r="CG26" s="576">
        <v>0</v>
      </c>
      <c r="CH26" s="576">
        <v>0</v>
      </c>
      <c r="CI26" s="576">
        <v>0</v>
      </c>
      <c r="CJ26" s="576">
        <v>0</v>
      </c>
      <c r="CK26" s="576">
        <v>0</v>
      </c>
      <c r="CL26" s="576">
        <v>0</v>
      </c>
      <c r="CM26" s="576">
        <v>0</v>
      </c>
      <c r="CN26" s="576">
        <v>0</v>
      </c>
      <c r="CO26" s="576">
        <v>0</v>
      </c>
      <c r="CP26" s="576">
        <v>0</v>
      </c>
      <c r="CQ26" s="576">
        <v>0</v>
      </c>
      <c r="CR26" s="576">
        <v>0</v>
      </c>
      <c r="CS26" s="576">
        <v>0</v>
      </c>
      <c r="CT26" s="576"/>
      <c r="CU26" s="576"/>
      <c r="CV26" s="576"/>
      <c r="CW26" s="576"/>
      <c r="CX26" s="576"/>
      <c r="CY26" s="576"/>
      <c r="CZ26" s="576"/>
      <c r="DA26" s="576"/>
      <c r="DB26" s="576"/>
      <c r="DC26" s="576"/>
      <c r="DD26" s="576"/>
      <c r="DE26" s="576"/>
      <c r="DF26" s="576"/>
      <c r="DG26" s="576"/>
      <c r="DH26" s="576"/>
      <c r="DI26" s="576"/>
      <c r="DJ26" s="576"/>
      <c r="DK26" s="576"/>
      <c r="DL26" s="576"/>
      <c r="DM26" s="576"/>
      <c r="DN26" s="576"/>
      <c r="DO26" s="576"/>
      <c r="DP26" s="576"/>
      <c r="DQ26" s="576"/>
      <c r="DR26" s="576"/>
      <c r="DS26" s="576"/>
      <c r="DT26" s="576"/>
      <c r="DU26" s="576"/>
      <c r="DV26" s="576"/>
      <c r="DW26" s="576"/>
      <c r="DX26" s="576"/>
      <c r="DY26" s="576"/>
      <c r="DZ26" s="576"/>
      <c r="EA26" s="576"/>
      <c r="EB26" s="576"/>
      <c r="EC26" s="576"/>
      <c r="ED26" s="576"/>
      <c r="EE26" s="576"/>
      <c r="EF26" s="576"/>
      <c r="EG26" s="576"/>
      <c r="EH26" s="576"/>
      <c r="EI26" s="576"/>
      <c r="EJ26" s="576"/>
      <c r="EK26" s="576"/>
      <c r="EL26" s="576"/>
      <c r="EM26" s="576"/>
      <c r="EN26" s="576"/>
      <c r="EO26" s="576"/>
      <c r="EP26" s="576"/>
      <c r="EQ26" s="576"/>
      <c r="ER26" s="576"/>
      <c r="ES26" s="576"/>
      <c r="ET26" s="576"/>
      <c r="EU26" s="576"/>
      <c r="EV26" s="576"/>
      <c r="EW26" s="576"/>
      <c r="EX26" s="577"/>
      <c r="EY26" s="715"/>
      <c r="EZ26" s="571" t="s">
        <v>2311</v>
      </c>
      <c r="FA26" s="564" t="s">
        <v>653</v>
      </c>
      <c r="FB26" s="566"/>
      <c r="FC26" s="571" t="s">
        <v>63</v>
      </c>
      <c r="FD26" s="571" t="s">
        <v>61</v>
      </c>
      <c r="FE26" s="571" t="s">
        <v>60</v>
      </c>
      <c r="FF26" s="571" t="s">
        <v>2537</v>
      </c>
      <c r="FG26" s="866" t="s">
        <v>1941</v>
      </c>
      <c r="FH26" s="866" t="s">
        <v>1409</v>
      </c>
      <c r="FI26" s="719">
        <f t="shared" si="26"/>
        <v>0.22</v>
      </c>
      <c r="FJ26" s="720">
        <f t="shared" si="27"/>
        <v>0</v>
      </c>
      <c r="FK26" s="455"/>
      <c r="FL26" s="531">
        <f t="shared" si="28"/>
        <v>0</v>
      </c>
      <c r="FM26" s="863">
        <f>IF($FE26&lt;&gt;"Capex",0,IF(AND(ISBLANK($FB26)=FALSE,OR($FG26=Constants!$E$29,$FG26=Constants!$E$30,$FG26=Constants!$E$31)),0,1))</f>
        <v>0</v>
      </c>
      <c r="FN26" s="863">
        <f t="shared" si="29"/>
        <v>0</v>
      </c>
      <c r="FO26" s="455"/>
    </row>
    <row r="27" spans="1:171">
      <c r="A27" s="572" t="s">
        <v>2180</v>
      </c>
      <c r="B27" s="566" t="s">
        <v>122</v>
      </c>
      <c r="C27" s="571" t="s">
        <v>105</v>
      </c>
      <c r="D27" s="564" t="s">
        <v>2093</v>
      </c>
      <c r="E27" s="570" t="s">
        <v>2183</v>
      </c>
      <c r="F27" s="935" t="s">
        <v>2167</v>
      </c>
      <c r="G27" s="565" t="s">
        <v>312</v>
      </c>
      <c r="H27" s="565">
        <v>0</v>
      </c>
      <c r="I27" s="958"/>
      <c r="J27" s="566"/>
      <c r="K27" s="571" t="s">
        <v>2443</v>
      </c>
      <c r="L27" s="571" t="s">
        <v>161</v>
      </c>
      <c r="M27" s="862"/>
      <c r="N27" s="565"/>
      <c r="O27" s="565" t="s">
        <v>2168</v>
      </c>
      <c r="P27" s="867">
        <v>398</v>
      </c>
      <c r="Q27" s="571" t="s">
        <v>1876</v>
      </c>
      <c r="R27" s="564" t="s">
        <v>1675</v>
      </c>
      <c r="S27" s="565" t="s">
        <v>2169</v>
      </c>
      <c r="T27" s="565"/>
      <c r="U27" s="566"/>
      <c r="V27" s="571" t="s">
        <v>1828</v>
      </c>
      <c r="W27" s="564"/>
      <c r="X27" s="565"/>
      <c r="Y27" s="565"/>
      <c r="Z27" s="565"/>
      <c r="AA27" s="565"/>
      <c r="AB27" s="567"/>
      <c r="AC27" s="565" t="s">
        <v>2315</v>
      </c>
      <c r="AD27" s="717">
        <f t="shared" si="30"/>
        <v>54</v>
      </c>
      <c r="AE27" s="718">
        <f t="shared" si="31"/>
        <v>21492</v>
      </c>
      <c r="AF27" s="575">
        <v>0</v>
      </c>
      <c r="AG27" s="576">
        <v>0</v>
      </c>
      <c r="AH27" s="576">
        <v>0</v>
      </c>
      <c r="AI27" s="576">
        <v>18</v>
      </c>
      <c r="AJ27" s="576">
        <v>18</v>
      </c>
      <c r="AK27" s="576">
        <v>18</v>
      </c>
      <c r="AL27" s="576">
        <v>0</v>
      </c>
      <c r="AM27" s="576">
        <v>0</v>
      </c>
      <c r="AN27" s="576">
        <v>0</v>
      </c>
      <c r="AO27" s="576">
        <v>0</v>
      </c>
      <c r="AP27" s="576">
        <v>0</v>
      </c>
      <c r="AQ27" s="576">
        <v>0</v>
      </c>
      <c r="AR27" s="576">
        <v>0</v>
      </c>
      <c r="AS27" s="576">
        <v>0</v>
      </c>
      <c r="AT27" s="576">
        <v>0</v>
      </c>
      <c r="AU27" s="576">
        <v>0</v>
      </c>
      <c r="AV27" s="576">
        <v>0</v>
      </c>
      <c r="AW27" s="576">
        <v>0</v>
      </c>
      <c r="AX27" s="576">
        <v>0</v>
      </c>
      <c r="AY27" s="576">
        <v>0</v>
      </c>
      <c r="AZ27" s="576">
        <v>0</v>
      </c>
      <c r="BA27" s="576">
        <v>0</v>
      </c>
      <c r="BB27" s="576">
        <v>0</v>
      </c>
      <c r="BC27" s="576">
        <v>0</v>
      </c>
      <c r="BD27" s="576">
        <v>0</v>
      </c>
      <c r="BE27" s="576">
        <v>0</v>
      </c>
      <c r="BF27" s="576">
        <v>0</v>
      </c>
      <c r="BG27" s="576">
        <v>0</v>
      </c>
      <c r="BH27" s="576">
        <v>0</v>
      </c>
      <c r="BI27" s="576">
        <v>0</v>
      </c>
      <c r="BJ27" s="576">
        <v>0</v>
      </c>
      <c r="BK27" s="576">
        <v>0</v>
      </c>
      <c r="BL27" s="576">
        <v>0</v>
      </c>
      <c r="BM27" s="576">
        <v>0</v>
      </c>
      <c r="BN27" s="576">
        <v>0</v>
      </c>
      <c r="BO27" s="576">
        <v>0</v>
      </c>
      <c r="BP27" s="576">
        <v>0</v>
      </c>
      <c r="BQ27" s="576">
        <v>0</v>
      </c>
      <c r="BR27" s="576">
        <v>0</v>
      </c>
      <c r="BS27" s="576">
        <v>0</v>
      </c>
      <c r="BT27" s="576">
        <v>0</v>
      </c>
      <c r="BU27" s="576">
        <v>0</v>
      </c>
      <c r="BV27" s="576">
        <v>0</v>
      </c>
      <c r="BW27" s="576">
        <v>0</v>
      </c>
      <c r="BX27" s="576">
        <v>0</v>
      </c>
      <c r="BY27" s="576">
        <v>0</v>
      </c>
      <c r="BZ27" s="576">
        <v>0</v>
      </c>
      <c r="CA27" s="576">
        <v>0</v>
      </c>
      <c r="CB27" s="576">
        <v>0</v>
      </c>
      <c r="CC27" s="576">
        <v>0</v>
      </c>
      <c r="CD27" s="576">
        <v>0</v>
      </c>
      <c r="CE27" s="576">
        <v>0</v>
      </c>
      <c r="CF27" s="576">
        <v>0</v>
      </c>
      <c r="CG27" s="576">
        <v>0</v>
      </c>
      <c r="CH27" s="576">
        <v>0</v>
      </c>
      <c r="CI27" s="576">
        <v>0</v>
      </c>
      <c r="CJ27" s="576">
        <v>0</v>
      </c>
      <c r="CK27" s="576">
        <v>0</v>
      </c>
      <c r="CL27" s="576">
        <v>0</v>
      </c>
      <c r="CM27" s="576">
        <v>0</v>
      </c>
      <c r="CN27" s="576">
        <v>0</v>
      </c>
      <c r="CO27" s="576">
        <v>0</v>
      </c>
      <c r="CP27" s="576">
        <v>0</v>
      </c>
      <c r="CQ27" s="576">
        <v>0</v>
      </c>
      <c r="CR27" s="576">
        <v>0</v>
      </c>
      <c r="CS27" s="576">
        <v>0</v>
      </c>
      <c r="CT27" s="576"/>
      <c r="CU27" s="576"/>
      <c r="CV27" s="576"/>
      <c r="CW27" s="576"/>
      <c r="CX27" s="576"/>
      <c r="CY27" s="576"/>
      <c r="CZ27" s="576"/>
      <c r="DA27" s="576"/>
      <c r="DB27" s="576"/>
      <c r="DC27" s="576"/>
      <c r="DD27" s="576"/>
      <c r="DE27" s="576"/>
      <c r="DF27" s="576"/>
      <c r="DG27" s="576"/>
      <c r="DH27" s="576"/>
      <c r="DI27" s="576"/>
      <c r="DJ27" s="576"/>
      <c r="DK27" s="576"/>
      <c r="DL27" s="576"/>
      <c r="DM27" s="576"/>
      <c r="DN27" s="576"/>
      <c r="DO27" s="576"/>
      <c r="DP27" s="576"/>
      <c r="DQ27" s="576"/>
      <c r="DR27" s="576"/>
      <c r="DS27" s="576"/>
      <c r="DT27" s="576"/>
      <c r="DU27" s="576"/>
      <c r="DV27" s="576"/>
      <c r="DW27" s="576"/>
      <c r="DX27" s="576"/>
      <c r="DY27" s="576"/>
      <c r="DZ27" s="576"/>
      <c r="EA27" s="576"/>
      <c r="EB27" s="576"/>
      <c r="EC27" s="576"/>
      <c r="ED27" s="576"/>
      <c r="EE27" s="576"/>
      <c r="EF27" s="576"/>
      <c r="EG27" s="576"/>
      <c r="EH27" s="576"/>
      <c r="EI27" s="576"/>
      <c r="EJ27" s="576"/>
      <c r="EK27" s="576"/>
      <c r="EL27" s="576"/>
      <c r="EM27" s="576"/>
      <c r="EN27" s="576"/>
      <c r="EO27" s="576"/>
      <c r="EP27" s="576"/>
      <c r="EQ27" s="576"/>
      <c r="ER27" s="576"/>
      <c r="ES27" s="576"/>
      <c r="ET27" s="576"/>
      <c r="EU27" s="576"/>
      <c r="EV27" s="576"/>
      <c r="EW27" s="576"/>
      <c r="EX27" s="577"/>
      <c r="EY27" s="715"/>
      <c r="EZ27" s="571" t="s">
        <v>2311</v>
      </c>
      <c r="FA27" s="564" t="s">
        <v>653</v>
      </c>
      <c r="FB27" s="566"/>
      <c r="FC27" s="571" t="s">
        <v>63</v>
      </c>
      <c r="FD27" s="571" t="s">
        <v>61</v>
      </c>
      <c r="FE27" s="571" t="s">
        <v>60</v>
      </c>
      <c r="FF27" s="571" t="s">
        <v>2537</v>
      </c>
      <c r="FG27" s="866" t="s">
        <v>1941</v>
      </c>
      <c r="FH27" s="866" t="s">
        <v>1409</v>
      </c>
      <c r="FI27" s="719">
        <f t="shared" si="26"/>
        <v>0.22</v>
      </c>
      <c r="FJ27" s="720">
        <f t="shared" si="27"/>
        <v>0</v>
      </c>
      <c r="FK27" s="455"/>
      <c r="FL27" s="531">
        <f t="shared" si="28"/>
        <v>0</v>
      </c>
      <c r="FM27" s="863">
        <f>IF($FE27&lt;&gt;"Capex",0,IF(AND(ISBLANK($FB27)=FALSE,OR($FG27=Constants!$E$29,$FG27=Constants!$E$30,$FG27=Constants!$E$31)),0,1))</f>
        <v>0</v>
      </c>
      <c r="FN27" s="863">
        <f t="shared" si="29"/>
        <v>0</v>
      </c>
      <c r="FO27" s="455"/>
    </row>
    <row r="28" spans="1:171">
      <c r="A28" s="572" t="s">
        <v>2180</v>
      </c>
      <c r="B28" s="566" t="s">
        <v>122</v>
      </c>
      <c r="C28" s="571" t="s">
        <v>105</v>
      </c>
      <c r="D28" s="564" t="s">
        <v>2093</v>
      </c>
      <c r="E28" s="570"/>
      <c r="F28" s="935" t="s">
        <v>2167</v>
      </c>
      <c r="G28" s="565" t="s">
        <v>312</v>
      </c>
      <c r="H28" s="565">
        <v>0</v>
      </c>
      <c r="I28" s="958"/>
      <c r="J28" s="566"/>
      <c r="K28" s="571" t="s">
        <v>2443</v>
      </c>
      <c r="L28" s="571" t="s">
        <v>161</v>
      </c>
      <c r="M28" s="862"/>
      <c r="N28" s="565"/>
      <c r="O28" s="565" t="s">
        <v>2168</v>
      </c>
      <c r="P28" s="867">
        <v>398</v>
      </c>
      <c r="Q28" s="571" t="s">
        <v>1876</v>
      </c>
      <c r="R28" s="564" t="s">
        <v>1675</v>
      </c>
      <c r="S28" s="565" t="s">
        <v>2169</v>
      </c>
      <c r="T28" s="565"/>
      <c r="U28" s="566"/>
      <c r="V28" s="571" t="s">
        <v>1828</v>
      </c>
      <c r="W28" s="564"/>
      <c r="X28" s="565"/>
      <c r="Y28" s="565"/>
      <c r="Z28" s="565"/>
      <c r="AA28" s="565"/>
      <c r="AB28" s="567"/>
      <c r="AC28" s="565" t="s">
        <v>2315</v>
      </c>
      <c r="AD28" s="717">
        <f t="shared" si="30"/>
        <v>54</v>
      </c>
      <c r="AE28" s="718">
        <f t="shared" si="31"/>
        <v>21492</v>
      </c>
      <c r="AF28" s="575">
        <v>0</v>
      </c>
      <c r="AG28" s="576">
        <v>0</v>
      </c>
      <c r="AH28" s="576">
        <v>0</v>
      </c>
      <c r="AI28" s="576">
        <v>18</v>
      </c>
      <c r="AJ28" s="576">
        <v>18</v>
      </c>
      <c r="AK28" s="576">
        <v>18</v>
      </c>
      <c r="AL28" s="576">
        <v>0</v>
      </c>
      <c r="AM28" s="576">
        <v>0</v>
      </c>
      <c r="AN28" s="576">
        <v>0</v>
      </c>
      <c r="AO28" s="576">
        <v>0</v>
      </c>
      <c r="AP28" s="576">
        <v>0</v>
      </c>
      <c r="AQ28" s="576">
        <v>0</v>
      </c>
      <c r="AR28" s="576">
        <v>0</v>
      </c>
      <c r="AS28" s="576">
        <v>0</v>
      </c>
      <c r="AT28" s="576">
        <v>0</v>
      </c>
      <c r="AU28" s="576">
        <v>0</v>
      </c>
      <c r="AV28" s="576">
        <v>0</v>
      </c>
      <c r="AW28" s="576">
        <v>0</v>
      </c>
      <c r="AX28" s="576">
        <v>0</v>
      </c>
      <c r="AY28" s="576">
        <v>0</v>
      </c>
      <c r="AZ28" s="576">
        <v>0</v>
      </c>
      <c r="BA28" s="576">
        <v>0</v>
      </c>
      <c r="BB28" s="576">
        <v>0</v>
      </c>
      <c r="BC28" s="576">
        <v>0</v>
      </c>
      <c r="BD28" s="576">
        <v>0</v>
      </c>
      <c r="BE28" s="576">
        <v>0</v>
      </c>
      <c r="BF28" s="576">
        <v>0</v>
      </c>
      <c r="BG28" s="576">
        <v>0</v>
      </c>
      <c r="BH28" s="576">
        <v>0</v>
      </c>
      <c r="BI28" s="576">
        <v>0</v>
      </c>
      <c r="BJ28" s="576">
        <v>0</v>
      </c>
      <c r="BK28" s="576">
        <v>0</v>
      </c>
      <c r="BL28" s="576">
        <v>0</v>
      </c>
      <c r="BM28" s="576">
        <v>0</v>
      </c>
      <c r="BN28" s="576">
        <v>0</v>
      </c>
      <c r="BO28" s="576">
        <v>0</v>
      </c>
      <c r="BP28" s="576">
        <v>0</v>
      </c>
      <c r="BQ28" s="576">
        <v>0</v>
      </c>
      <c r="BR28" s="576">
        <v>0</v>
      </c>
      <c r="BS28" s="576">
        <v>0</v>
      </c>
      <c r="BT28" s="576">
        <v>0</v>
      </c>
      <c r="BU28" s="576">
        <v>0</v>
      </c>
      <c r="BV28" s="576">
        <v>0</v>
      </c>
      <c r="BW28" s="576">
        <v>0</v>
      </c>
      <c r="BX28" s="576">
        <v>0</v>
      </c>
      <c r="BY28" s="576">
        <v>0</v>
      </c>
      <c r="BZ28" s="576">
        <v>0</v>
      </c>
      <c r="CA28" s="576">
        <v>0</v>
      </c>
      <c r="CB28" s="576">
        <v>0</v>
      </c>
      <c r="CC28" s="576">
        <v>0</v>
      </c>
      <c r="CD28" s="576">
        <v>0</v>
      </c>
      <c r="CE28" s="576">
        <v>0</v>
      </c>
      <c r="CF28" s="576">
        <v>0</v>
      </c>
      <c r="CG28" s="576">
        <v>0</v>
      </c>
      <c r="CH28" s="576">
        <v>0</v>
      </c>
      <c r="CI28" s="576">
        <v>0</v>
      </c>
      <c r="CJ28" s="576">
        <v>0</v>
      </c>
      <c r="CK28" s="576">
        <v>0</v>
      </c>
      <c r="CL28" s="576">
        <v>0</v>
      </c>
      <c r="CM28" s="576">
        <v>0</v>
      </c>
      <c r="CN28" s="576">
        <v>0</v>
      </c>
      <c r="CO28" s="576">
        <v>0</v>
      </c>
      <c r="CP28" s="576">
        <v>0</v>
      </c>
      <c r="CQ28" s="576">
        <v>0</v>
      </c>
      <c r="CR28" s="576">
        <v>0</v>
      </c>
      <c r="CS28" s="576">
        <v>0</v>
      </c>
      <c r="CT28" s="576"/>
      <c r="CU28" s="576"/>
      <c r="CV28" s="576"/>
      <c r="CW28" s="576"/>
      <c r="CX28" s="576"/>
      <c r="CY28" s="576"/>
      <c r="CZ28" s="576"/>
      <c r="DA28" s="576"/>
      <c r="DB28" s="576"/>
      <c r="DC28" s="576"/>
      <c r="DD28" s="576"/>
      <c r="DE28" s="576"/>
      <c r="DF28" s="576"/>
      <c r="DG28" s="576"/>
      <c r="DH28" s="576"/>
      <c r="DI28" s="576"/>
      <c r="DJ28" s="576"/>
      <c r="DK28" s="576"/>
      <c r="DL28" s="576"/>
      <c r="DM28" s="576"/>
      <c r="DN28" s="576"/>
      <c r="DO28" s="576"/>
      <c r="DP28" s="576"/>
      <c r="DQ28" s="576"/>
      <c r="DR28" s="576"/>
      <c r="DS28" s="576"/>
      <c r="DT28" s="576"/>
      <c r="DU28" s="576"/>
      <c r="DV28" s="576"/>
      <c r="DW28" s="576"/>
      <c r="DX28" s="576"/>
      <c r="DY28" s="576"/>
      <c r="DZ28" s="576"/>
      <c r="EA28" s="576"/>
      <c r="EB28" s="576"/>
      <c r="EC28" s="576"/>
      <c r="ED28" s="576"/>
      <c r="EE28" s="576"/>
      <c r="EF28" s="576"/>
      <c r="EG28" s="576"/>
      <c r="EH28" s="576"/>
      <c r="EI28" s="576"/>
      <c r="EJ28" s="576"/>
      <c r="EK28" s="576"/>
      <c r="EL28" s="576"/>
      <c r="EM28" s="576"/>
      <c r="EN28" s="576"/>
      <c r="EO28" s="576"/>
      <c r="EP28" s="576"/>
      <c r="EQ28" s="576"/>
      <c r="ER28" s="576"/>
      <c r="ES28" s="576"/>
      <c r="ET28" s="576"/>
      <c r="EU28" s="576"/>
      <c r="EV28" s="576"/>
      <c r="EW28" s="576"/>
      <c r="EX28" s="577"/>
      <c r="EY28" s="715"/>
      <c r="EZ28" s="571" t="s">
        <v>2311</v>
      </c>
      <c r="FA28" s="564" t="s">
        <v>653</v>
      </c>
      <c r="FB28" s="566"/>
      <c r="FC28" s="571" t="s">
        <v>63</v>
      </c>
      <c r="FD28" s="571" t="s">
        <v>61</v>
      </c>
      <c r="FE28" s="571" t="s">
        <v>60</v>
      </c>
      <c r="FF28" s="571" t="s">
        <v>2537</v>
      </c>
      <c r="FG28" s="866" t="s">
        <v>1941</v>
      </c>
      <c r="FH28" s="866" t="s">
        <v>1409</v>
      </c>
      <c r="FI28" s="719">
        <f t="shared" si="26"/>
        <v>0.22</v>
      </c>
      <c r="FJ28" s="720">
        <f t="shared" si="27"/>
        <v>0</v>
      </c>
      <c r="FK28" s="455"/>
      <c r="FL28" s="531">
        <f t="shared" si="28"/>
        <v>0</v>
      </c>
      <c r="FM28" s="863">
        <f>IF($FE28&lt;&gt;"Capex",0,IF(AND(ISBLANK($FB28)=FALSE,OR($FG28=Constants!$E$29,$FG28=Constants!$E$30,$FG28=Constants!$E$31)),0,1))</f>
        <v>0</v>
      </c>
      <c r="FN28" s="863">
        <f t="shared" si="29"/>
        <v>0</v>
      </c>
      <c r="FO28" s="455"/>
    </row>
    <row r="29" spans="1:171">
      <c r="A29" s="572" t="s">
        <v>2180</v>
      </c>
      <c r="B29" s="566" t="s">
        <v>122</v>
      </c>
      <c r="C29" s="571" t="s">
        <v>105</v>
      </c>
      <c r="D29" s="564" t="s">
        <v>2093</v>
      </c>
      <c r="E29" s="570" t="s">
        <v>2184</v>
      </c>
      <c r="F29" s="935" t="s">
        <v>2167</v>
      </c>
      <c r="G29" s="565" t="s">
        <v>312</v>
      </c>
      <c r="H29" s="565">
        <v>0</v>
      </c>
      <c r="I29" s="958"/>
      <c r="J29" s="566"/>
      <c r="K29" s="571" t="s">
        <v>2443</v>
      </c>
      <c r="L29" s="571" t="s">
        <v>161</v>
      </c>
      <c r="M29" s="862"/>
      <c r="N29" s="565"/>
      <c r="O29" s="565" t="s">
        <v>2168</v>
      </c>
      <c r="P29" s="867">
        <v>284</v>
      </c>
      <c r="Q29" s="571" t="s">
        <v>1876</v>
      </c>
      <c r="R29" s="564" t="s">
        <v>1675</v>
      </c>
      <c r="S29" s="565" t="s">
        <v>2169</v>
      </c>
      <c r="T29" s="565"/>
      <c r="U29" s="566"/>
      <c r="V29" s="571" t="s">
        <v>1828</v>
      </c>
      <c r="W29" s="564"/>
      <c r="X29" s="565"/>
      <c r="Y29" s="565"/>
      <c r="Z29" s="565"/>
      <c r="AA29" s="565"/>
      <c r="AB29" s="567"/>
      <c r="AC29" s="565" t="s">
        <v>2315</v>
      </c>
      <c r="AD29" s="717">
        <f t="shared" si="30"/>
        <v>108</v>
      </c>
      <c r="AE29" s="718">
        <f t="shared" si="31"/>
        <v>30672</v>
      </c>
      <c r="AF29" s="575">
        <v>18</v>
      </c>
      <c r="AG29" s="576">
        <v>18</v>
      </c>
      <c r="AH29" s="576">
        <v>18</v>
      </c>
      <c r="AI29" s="576">
        <v>18</v>
      </c>
      <c r="AJ29" s="576">
        <v>18</v>
      </c>
      <c r="AK29" s="576">
        <v>18</v>
      </c>
      <c r="AL29" s="576">
        <v>0</v>
      </c>
      <c r="AM29" s="576">
        <v>0</v>
      </c>
      <c r="AN29" s="576">
        <v>0</v>
      </c>
      <c r="AO29" s="576">
        <v>0</v>
      </c>
      <c r="AP29" s="576">
        <v>0</v>
      </c>
      <c r="AQ29" s="576">
        <v>0</v>
      </c>
      <c r="AR29" s="576">
        <v>0</v>
      </c>
      <c r="AS29" s="576">
        <v>0</v>
      </c>
      <c r="AT29" s="576">
        <v>0</v>
      </c>
      <c r="AU29" s="576">
        <v>0</v>
      </c>
      <c r="AV29" s="576">
        <v>0</v>
      </c>
      <c r="AW29" s="576">
        <v>0</v>
      </c>
      <c r="AX29" s="576">
        <v>0</v>
      </c>
      <c r="AY29" s="576">
        <v>0</v>
      </c>
      <c r="AZ29" s="576">
        <v>0</v>
      </c>
      <c r="BA29" s="576">
        <v>0</v>
      </c>
      <c r="BB29" s="576">
        <v>0</v>
      </c>
      <c r="BC29" s="576">
        <v>0</v>
      </c>
      <c r="BD29" s="576">
        <v>0</v>
      </c>
      <c r="BE29" s="576">
        <v>0</v>
      </c>
      <c r="BF29" s="576">
        <v>0</v>
      </c>
      <c r="BG29" s="576">
        <v>0</v>
      </c>
      <c r="BH29" s="576">
        <v>0</v>
      </c>
      <c r="BI29" s="576">
        <v>0</v>
      </c>
      <c r="BJ29" s="576">
        <v>0</v>
      </c>
      <c r="BK29" s="576">
        <v>0</v>
      </c>
      <c r="BL29" s="576">
        <v>0</v>
      </c>
      <c r="BM29" s="576">
        <v>0</v>
      </c>
      <c r="BN29" s="576">
        <v>0</v>
      </c>
      <c r="BO29" s="576">
        <v>0</v>
      </c>
      <c r="BP29" s="576">
        <v>0</v>
      </c>
      <c r="BQ29" s="576">
        <v>0</v>
      </c>
      <c r="BR29" s="576">
        <v>0</v>
      </c>
      <c r="BS29" s="576">
        <v>0</v>
      </c>
      <c r="BT29" s="576">
        <v>0</v>
      </c>
      <c r="BU29" s="576">
        <v>0</v>
      </c>
      <c r="BV29" s="576">
        <v>0</v>
      </c>
      <c r="BW29" s="576">
        <v>0</v>
      </c>
      <c r="BX29" s="576">
        <v>0</v>
      </c>
      <c r="BY29" s="576">
        <v>0</v>
      </c>
      <c r="BZ29" s="576">
        <v>0</v>
      </c>
      <c r="CA29" s="576">
        <v>0</v>
      </c>
      <c r="CB29" s="576">
        <v>0</v>
      </c>
      <c r="CC29" s="576">
        <v>0</v>
      </c>
      <c r="CD29" s="576">
        <v>0</v>
      </c>
      <c r="CE29" s="576">
        <v>0</v>
      </c>
      <c r="CF29" s="576">
        <v>0</v>
      </c>
      <c r="CG29" s="576">
        <v>0</v>
      </c>
      <c r="CH29" s="576">
        <v>0</v>
      </c>
      <c r="CI29" s="576">
        <v>0</v>
      </c>
      <c r="CJ29" s="576">
        <v>0</v>
      </c>
      <c r="CK29" s="576">
        <v>0</v>
      </c>
      <c r="CL29" s="576">
        <v>0</v>
      </c>
      <c r="CM29" s="576">
        <v>0</v>
      </c>
      <c r="CN29" s="576">
        <v>0</v>
      </c>
      <c r="CO29" s="576">
        <v>0</v>
      </c>
      <c r="CP29" s="576">
        <v>0</v>
      </c>
      <c r="CQ29" s="576">
        <v>0</v>
      </c>
      <c r="CR29" s="576">
        <v>0</v>
      </c>
      <c r="CS29" s="576">
        <v>0</v>
      </c>
      <c r="CT29" s="576"/>
      <c r="CU29" s="576"/>
      <c r="CV29" s="576"/>
      <c r="CW29" s="576"/>
      <c r="CX29" s="576"/>
      <c r="CY29" s="576"/>
      <c r="CZ29" s="576"/>
      <c r="DA29" s="576"/>
      <c r="DB29" s="576"/>
      <c r="DC29" s="576"/>
      <c r="DD29" s="576"/>
      <c r="DE29" s="576"/>
      <c r="DF29" s="576"/>
      <c r="DG29" s="576"/>
      <c r="DH29" s="576"/>
      <c r="DI29" s="576"/>
      <c r="DJ29" s="576"/>
      <c r="DK29" s="576"/>
      <c r="DL29" s="576"/>
      <c r="DM29" s="576"/>
      <c r="DN29" s="576"/>
      <c r="DO29" s="576"/>
      <c r="DP29" s="576"/>
      <c r="DQ29" s="576"/>
      <c r="DR29" s="576"/>
      <c r="DS29" s="576"/>
      <c r="DT29" s="576"/>
      <c r="DU29" s="576"/>
      <c r="DV29" s="576"/>
      <c r="DW29" s="576"/>
      <c r="DX29" s="576"/>
      <c r="DY29" s="576"/>
      <c r="DZ29" s="576"/>
      <c r="EA29" s="576"/>
      <c r="EB29" s="576"/>
      <c r="EC29" s="576"/>
      <c r="ED29" s="576"/>
      <c r="EE29" s="576"/>
      <c r="EF29" s="576"/>
      <c r="EG29" s="576"/>
      <c r="EH29" s="576"/>
      <c r="EI29" s="576"/>
      <c r="EJ29" s="576"/>
      <c r="EK29" s="576"/>
      <c r="EL29" s="576"/>
      <c r="EM29" s="576"/>
      <c r="EN29" s="576"/>
      <c r="EO29" s="576"/>
      <c r="EP29" s="576"/>
      <c r="EQ29" s="576"/>
      <c r="ER29" s="576"/>
      <c r="ES29" s="576"/>
      <c r="ET29" s="576"/>
      <c r="EU29" s="576"/>
      <c r="EV29" s="576"/>
      <c r="EW29" s="576"/>
      <c r="EX29" s="577"/>
      <c r="EY29" s="715"/>
      <c r="EZ29" s="571" t="s">
        <v>2311</v>
      </c>
      <c r="FA29" s="564" t="s">
        <v>653</v>
      </c>
      <c r="FB29" s="566"/>
      <c r="FC29" s="571" t="s">
        <v>63</v>
      </c>
      <c r="FD29" s="571" t="s">
        <v>61</v>
      </c>
      <c r="FE29" s="571" t="s">
        <v>60</v>
      </c>
      <c r="FF29" s="571" t="s">
        <v>2537</v>
      </c>
      <c r="FG29" s="866" t="s">
        <v>1941</v>
      </c>
      <c r="FH29" s="866" t="s">
        <v>1409</v>
      </c>
      <c r="FI29" s="719">
        <f t="shared" si="26"/>
        <v>0.22</v>
      </c>
      <c r="FJ29" s="720">
        <f t="shared" si="27"/>
        <v>0</v>
      </c>
      <c r="FK29" s="455"/>
      <c r="FL29" s="531">
        <f t="shared" si="28"/>
        <v>0</v>
      </c>
      <c r="FM29" s="863">
        <f>IF($FE29&lt;&gt;"Capex",0,IF(AND(ISBLANK($FB29)=FALSE,OR($FG29=Constants!$E$29,$FG29=Constants!$E$30,$FG29=Constants!$E$31)),0,1))</f>
        <v>0</v>
      </c>
      <c r="FN29" s="863">
        <f t="shared" si="29"/>
        <v>0</v>
      </c>
      <c r="FO29" s="455"/>
    </row>
    <row r="30" spans="1:171">
      <c r="A30" s="572" t="s">
        <v>2180</v>
      </c>
      <c r="B30" s="566" t="s">
        <v>122</v>
      </c>
      <c r="C30" s="571" t="s">
        <v>105</v>
      </c>
      <c r="D30" s="564" t="s">
        <v>2093</v>
      </c>
      <c r="E30" s="570" t="s">
        <v>2185</v>
      </c>
      <c r="F30" s="935" t="s">
        <v>2167</v>
      </c>
      <c r="G30" s="565" t="s">
        <v>312</v>
      </c>
      <c r="H30" s="565">
        <v>0</v>
      </c>
      <c r="I30" s="958"/>
      <c r="J30" s="566"/>
      <c r="K30" s="571" t="s">
        <v>2443</v>
      </c>
      <c r="L30" s="571" t="s">
        <v>161</v>
      </c>
      <c r="M30" s="862"/>
      <c r="N30" s="565"/>
      <c r="O30" s="565" t="s">
        <v>2168</v>
      </c>
      <c r="P30" s="867">
        <v>398</v>
      </c>
      <c r="Q30" s="571" t="s">
        <v>1876</v>
      </c>
      <c r="R30" s="564" t="s">
        <v>1675</v>
      </c>
      <c r="S30" s="565" t="s">
        <v>2169</v>
      </c>
      <c r="T30" s="565"/>
      <c r="U30" s="566"/>
      <c r="V30" s="571" t="s">
        <v>1828</v>
      </c>
      <c r="W30" s="564"/>
      <c r="X30" s="565"/>
      <c r="Y30" s="565"/>
      <c r="Z30" s="565"/>
      <c r="AA30" s="565"/>
      <c r="AB30" s="567"/>
      <c r="AC30" s="565" t="s">
        <v>2315</v>
      </c>
      <c r="AD30" s="717">
        <f t="shared" si="30"/>
        <v>108</v>
      </c>
      <c r="AE30" s="718">
        <f t="shared" si="31"/>
        <v>42984</v>
      </c>
      <c r="AF30" s="575">
        <v>18</v>
      </c>
      <c r="AG30" s="576">
        <v>18</v>
      </c>
      <c r="AH30" s="576">
        <v>18</v>
      </c>
      <c r="AI30" s="576">
        <v>18</v>
      </c>
      <c r="AJ30" s="576">
        <v>18</v>
      </c>
      <c r="AK30" s="576">
        <v>18</v>
      </c>
      <c r="AL30" s="576">
        <v>0</v>
      </c>
      <c r="AM30" s="576">
        <v>0</v>
      </c>
      <c r="AN30" s="576">
        <v>0</v>
      </c>
      <c r="AO30" s="576">
        <v>0</v>
      </c>
      <c r="AP30" s="576">
        <v>0</v>
      </c>
      <c r="AQ30" s="576">
        <v>0</v>
      </c>
      <c r="AR30" s="576">
        <v>0</v>
      </c>
      <c r="AS30" s="576">
        <v>0</v>
      </c>
      <c r="AT30" s="576">
        <v>0</v>
      </c>
      <c r="AU30" s="576">
        <v>0</v>
      </c>
      <c r="AV30" s="576">
        <v>0</v>
      </c>
      <c r="AW30" s="576">
        <v>0</v>
      </c>
      <c r="AX30" s="576">
        <v>0</v>
      </c>
      <c r="AY30" s="576">
        <v>0</v>
      </c>
      <c r="AZ30" s="576">
        <v>0</v>
      </c>
      <c r="BA30" s="576">
        <v>0</v>
      </c>
      <c r="BB30" s="576">
        <v>0</v>
      </c>
      <c r="BC30" s="576">
        <v>0</v>
      </c>
      <c r="BD30" s="576">
        <v>0</v>
      </c>
      <c r="BE30" s="576">
        <v>0</v>
      </c>
      <c r="BF30" s="576">
        <v>0</v>
      </c>
      <c r="BG30" s="576">
        <v>0</v>
      </c>
      <c r="BH30" s="576">
        <v>0</v>
      </c>
      <c r="BI30" s="576">
        <v>0</v>
      </c>
      <c r="BJ30" s="576">
        <v>0</v>
      </c>
      <c r="BK30" s="576">
        <v>0</v>
      </c>
      <c r="BL30" s="576">
        <v>0</v>
      </c>
      <c r="BM30" s="576">
        <v>0</v>
      </c>
      <c r="BN30" s="576">
        <v>0</v>
      </c>
      <c r="BO30" s="576">
        <v>0</v>
      </c>
      <c r="BP30" s="576">
        <v>0</v>
      </c>
      <c r="BQ30" s="576">
        <v>0</v>
      </c>
      <c r="BR30" s="576">
        <v>0</v>
      </c>
      <c r="BS30" s="576">
        <v>0</v>
      </c>
      <c r="BT30" s="576">
        <v>0</v>
      </c>
      <c r="BU30" s="576">
        <v>0</v>
      </c>
      <c r="BV30" s="576">
        <v>0</v>
      </c>
      <c r="BW30" s="576">
        <v>0</v>
      </c>
      <c r="BX30" s="576">
        <v>0</v>
      </c>
      <c r="BY30" s="576">
        <v>0</v>
      </c>
      <c r="BZ30" s="576">
        <v>0</v>
      </c>
      <c r="CA30" s="576">
        <v>0</v>
      </c>
      <c r="CB30" s="576">
        <v>0</v>
      </c>
      <c r="CC30" s="576">
        <v>0</v>
      </c>
      <c r="CD30" s="576">
        <v>0</v>
      </c>
      <c r="CE30" s="576">
        <v>0</v>
      </c>
      <c r="CF30" s="576">
        <v>0</v>
      </c>
      <c r="CG30" s="576">
        <v>0</v>
      </c>
      <c r="CH30" s="576">
        <v>0</v>
      </c>
      <c r="CI30" s="576">
        <v>0</v>
      </c>
      <c r="CJ30" s="576">
        <v>0</v>
      </c>
      <c r="CK30" s="576">
        <v>0</v>
      </c>
      <c r="CL30" s="576">
        <v>0</v>
      </c>
      <c r="CM30" s="576">
        <v>0</v>
      </c>
      <c r="CN30" s="576">
        <v>0</v>
      </c>
      <c r="CO30" s="576">
        <v>0</v>
      </c>
      <c r="CP30" s="576">
        <v>0</v>
      </c>
      <c r="CQ30" s="576">
        <v>0</v>
      </c>
      <c r="CR30" s="576">
        <v>0</v>
      </c>
      <c r="CS30" s="576">
        <v>0</v>
      </c>
      <c r="CT30" s="576"/>
      <c r="CU30" s="576"/>
      <c r="CV30" s="576"/>
      <c r="CW30" s="576"/>
      <c r="CX30" s="576"/>
      <c r="CY30" s="576"/>
      <c r="CZ30" s="576"/>
      <c r="DA30" s="576"/>
      <c r="DB30" s="576"/>
      <c r="DC30" s="576"/>
      <c r="DD30" s="576"/>
      <c r="DE30" s="576"/>
      <c r="DF30" s="576"/>
      <c r="DG30" s="576"/>
      <c r="DH30" s="576"/>
      <c r="DI30" s="576"/>
      <c r="DJ30" s="576"/>
      <c r="DK30" s="576"/>
      <c r="DL30" s="576"/>
      <c r="DM30" s="576"/>
      <c r="DN30" s="576"/>
      <c r="DO30" s="576"/>
      <c r="DP30" s="576"/>
      <c r="DQ30" s="576"/>
      <c r="DR30" s="576"/>
      <c r="DS30" s="576"/>
      <c r="DT30" s="576"/>
      <c r="DU30" s="576"/>
      <c r="DV30" s="576"/>
      <c r="DW30" s="576"/>
      <c r="DX30" s="576"/>
      <c r="DY30" s="576"/>
      <c r="DZ30" s="576"/>
      <c r="EA30" s="576"/>
      <c r="EB30" s="576"/>
      <c r="EC30" s="576"/>
      <c r="ED30" s="576"/>
      <c r="EE30" s="576"/>
      <c r="EF30" s="576"/>
      <c r="EG30" s="576"/>
      <c r="EH30" s="576"/>
      <c r="EI30" s="576"/>
      <c r="EJ30" s="576"/>
      <c r="EK30" s="576"/>
      <c r="EL30" s="576"/>
      <c r="EM30" s="576"/>
      <c r="EN30" s="576"/>
      <c r="EO30" s="576"/>
      <c r="EP30" s="576"/>
      <c r="EQ30" s="576"/>
      <c r="ER30" s="576"/>
      <c r="ES30" s="576"/>
      <c r="ET30" s="576"/>
      <c r="EU30" s="576"/>
      <c r="EV30" s="576"/>
      <c r="EW30" s="576"/>
      <c r="EX30" s="577"/>
      <c r="EY30" s="715"/>
      <c r="EZ30" s="571" t="s">
        <v>2311</v>
      </c>
      <c r="FA30" s="564" t="s">
        <v>653</v>
      </c>
      <c r="FB30" s="566"/>
      <c r="FC30" s="571" t="s">
        <v>63</v>
      </c>
      <c r="FD30" s="571" t="s">
        <v>61</v>
      </c>
      <c r="FE30" s="571" t="s">
        <v>60</v>
      </c>
      <c r="FF30" s="571" t="s">
        <v>2537</v>
      </c>
      <c r="FG30" s="866" t="s">
        <v>1941</v>
      </c>
      <c r="FH30" s="866" t="s">
        <v>1409</v>
      </c>
      <c r="FI30" s="719">
        <f t="shared" si="26"/>
        <v>0.22</v>
      </c>
      <c r="FJ30" s="720">
        <f t="shared" si="27"/>
        <v>0</v>
      </c>
      <c r="FK30" s="455"/>
      <c r="FL30" s="531">
        <f t="shared" si="28"/>
        <v>0</v>
      </c>
      <c r="FM30" s="863">
        <f>IF($FE30&lt;&gt;"Capex",0,IF(AND(ISBLANK($FB30)=FALSE,OR($FG30=Constants!$E$29,$FG30=Constants!$E$30,$FG30=Constants!$E$31)),0,1))</f>
        <v>0</v>
      </c>
      <c r="FN30" s="863">
        <f t="shared" si="29"/>
        <v>0</v>
      </c>
      <c r="FO30" s="455"/>
    </row>
    <row r="31" spans="1:171">
      <c r="A31" s="572" t="s">
        <v>2180</v>
      </c>
      <c r="B31" s="566" t="s">
        <v>122</v>
      </c>
      <c r="C31" s="571" t="s">
        <v>105</v>
      </c>
      <c r="D31" s="564" t="s">
        <v>2165</v>
      </c>
      <c r="E31" s="570" t="s">
        <v>2186</v>
      </c>
      <c r="F31" s="935" t="s">
        <v>2167</v>
      </c>
      <c r="G31" s="565" t="s">
        <v>312</v>
      </c>
      <c r="H31" s="565">
        <v>0</v>
      </c>
      <c r="I31" s="958"/>
      <c r="J31" s="566"/>
      <c r="K31" s="571" t="s">
        <v>2443</v>
      </c>
      <c r="L31" s="571" t="s">
        <v>161</v>
      </c>
      <c r="M31" s="862"/>
      <c r="N31" s="565"/>
      <c r="O31" s="565" t="s">
        <v>2168</v>
      </c>
      <c r="P31" s="867">
        <v>398</v>
      </c>
      <c r="Q31" s="571" t="s">
        <v>1876</v>
      </c>
      <c r="R31" s="564" t="s">
        <v>1675</v>
      </c>
      <c r="S31" s="565" t="s">
        <v>2169</v>
      </c>
      <c r="T31" s="565"/>
      <c r="U31" s="566"/>
      <c r="V31" s="571" t="s">
        <v>2110</v>
      </c>
      <c r="W31" s="564"/>
      <c r="X31" s="565"/>
      <c r="Y31" s="565"/>
      <c r="Z31" s="565"/>
      <c r="AA31" s="565"/>
      <c r="AB31" s="567"/>
      <c r="AC31" s="565" t="s">
        <v>2315</v>
      </c>
      <c r="AD31" s="717">
        <f t="shared" si="30"/>
        <v>135</v>
      </c>
      <c r="AE31" s="718">
        <f t="shared" si="31"/>
        <v>53730</v>
      </c>
      <c r="AF31" s="575">
        <v>25</v>
      </c>
      <c r="AG31" s="576">
        <v>55</v>
      </c>
      <c r="AH31" s="576">
        <v>35</v>
      </c>
      <c r="AI31" s="576">
        <v>20</v>
      </c>
      <c r="AJ31" s="576"/>
      <c r="AK31" s="576"/>
      <c r="AL31" s="576">
        <v>0</v>
      </c>
      <c r="AM31" s="576">
        <v>0</v>
      </c>
      <c r="AN31" s="576">
        <v>0</v>
      </c>
      <c r="AO31" s="576">
        <v>0</v>
      </c>
      <c r="AP31" s="576">
        <v>0</v>
      </c>
      <c r="AQ31" s="576">
        <v>0</v>
      </c>
      <c r="AR31" s="576">
        <v>0</v>
      </c>
      <c r="AS31" s="576">
        <v>0</v>
      </c>
      <c r="AT31" s="576">
        <v>0</v>
      </c>
      <c r="AU31" s="576">
        <v>0</v>
      </c>
      <c r="AV31" s="576">
        <v>0</v>
      </c>
      <c r="AW31" s="576">
        <v>0</v>
      </c>
      <c r="AX31" s="576">
        <v>0</v>
      </c>
      <c r="AY31" s="576">
        <v>0</v>
      </c>
      <c r="AZ31" s="576">
        <v>0</v>
      </c>
      <c r="BA31" s="576">
        <v>0</v>
      </c>
      <c r="BB31" s="576">
        <v>0</v>
      </c>
      <c r="BC31" s="576">
        <v>0</v>
      </c>
      <c r="BD31" s="576">
        <v>0</v>
      </c>
      <c r="BE31" s="576">
        <v>0</v>
      </c>
      <c r="BF31" s="576">
        <v>0</v>
      </c>
      <c r="BG31" s="576">
        <v>0</v>
      </c>
      <c r="BH31" s="576">
        <v>0</v>
      </c>
      <c r="BI31" s="576">
        <v>0</v>
      </c>
      <c r="BJ31" s="576">
        <v>0</v>
      </c>
      <c r="BK31" s="576">
        <v>0</v>
      </c>
      <c r="BL31" s="576">
        <v>0</v>
      </c>
      <c r="BM31" s="576">
        <v>0</v>
      </c>
      <c r="BN31" s="576">
        <v>0</v>
      </c>
      <c r="BO31" s="576">
        <v>0</v>
      </c>
      <c r="BP31" s="576">
        <v>0</v>
      </c>
      <c r="BQ31" s="576">
        <v>0</v>
      </c>
      <c r="BR31" s="576">
        <v>0</v>
      </c>
      <c r="BS31" s="576">
        <v>0</v>
      </c>
      <c r="BT31" s="576">
        <v>0</v>
      </c>
      <c r="BU31" s="576">
        <v>0</v>
      </c>
      <c r="BV31" s="576">
        <v>0</v>
      </c>
      <c r="BW31" s="576">
        <v>0</v>
      </c>
      <c r="BX31" s="576">
        <v>0</v>
      </c>
      <c r="BY31" s="576">
        <v>0</v>
      </c>
      <c r="BZ31" s="576">
        <v>0</v>
      </c>
      <c r="CA31" s="576">
        <v>0</v>
      </c>
      <c r="CB31" s="576">
        <v>0</v>
      </c>
      <c r="CC31" s="576">
        <v>0</v>
      </c>
      <c r="CD31" s="576">
        <v>0</v>
      </c>
      <c r="CE31" s="576">
        <v>0</v>
      </c>
      <c r="CF31" s="576">
        <v>0</v>
      </c>
      <c r="CG31" s="576">
        <v>0</v>
      </c>
      <c r="CH31" s="576">
        <v>0</v>
      </c>
      <c r="CI31" s="576">
        <v>0</v>
      </c>
      <c r="CJ31" s="576">
        <v>0</v>
      </c>
      <c r="CK31" s="576">
        <v>0</v>
      </c>
      <c r="CL31" s="576">
        <v>0</v>
      </c>
      <c r="CM31" s="576">
        <v>0</v>
      </c>
      <c r="CN31" s="576">
        <v>0</v>
      </c>
      <c r="CO31" s="576">
        <v>0</v>
      </c>
      <c r="CP31" s="576">
        <v>0</v>
      </c>
      <c r="CQ31" s="576">
        <v>0</v>
      </c>
      <c r="CR31" s="576">
        <v>0</v>
      </c>
      <c r="CS31" s="576">
        <v>0</v>
      </c>
      <c r="CT31" s="576"/>
      <c r="CU31" s="576"/>
      <c r="CV31" s="576"/>
      <c r="CW31" s="576"/>
      <c r="CX31" s="576"/>
      <c r="CY31" s="576"/>
      <c r="CZ31" s="576"/>
      <c r="DA31" s="576"/>
      <c r="DB31" s="576"/>
      <c r="DC31" s="576"/>
      <c r="DD31" s="576"/>
      <c r="DE31" s="576"/>
      <c r="DF31" s="576"/>
      <c r="DG31" s="576"/>
      <c r="DH31" s="576"/>
      <c r="DI31" s="576"/>
      <c r="DJ31" s="576"/>
      <c r="DK31" s="576"/>
      <c r="DL31" s="576"/>
      <c r="DM31" s="576"/>
      <c r="DN31" s="576"/>
      <c r="DO31" s="576"/>
      <c r="DP31" s="576"/>
      <c r="DQ31" s="576"/>
      <c r="DR31" s="576"/>
      <c r="DS31" s="576"/>
      <c r="DT31" s="576"/>
      <c r="DU31" s="576"/>
      <c r="DV31" s="576"/>
      <c r="DW31" s="576"/>
      <c r="DX31" s="576"/>
      <c r="DY31" s="576"/>
      <c r="DZ31" s="576"/>
      <c r="EA31" s="576"/>
      <c r="EB31" s="576"/>
      <c r="EC31" s="576"/>
      <c r="ED31" s="576"/>
      <c r="EE31" s="576"/>
      <c r="EF31" s="576"/>
      <c r="EG31" s="576"/>
      <c r="EH31" s="576"/>
      <c r="EI31" s="576"/>
      <c r="EJ31" s="576"/>
      <c r="EK31" s="576"/>
      <c r="EL31" s="576"/>
      <c r="EM31" s="576"/>
      <c r="EN31" s="576"/>
      <c r="EO31" s="576"/>
      <c r="EP31" s="576"/>
      <c r="EQ31" s="576"/>
      <c r="ER31" s="576"/>
      <c r="ES31" s="576"/>
      <c r="ET31" s="576"/>
      <c r="EU31" s="576"/>
      <c r="EV31" s="576"/>
      <c r="EW31" s="576"/>
      <c r="EX31" s="577"/>
      <c r="EY31" s="715"/>
      <c r="EZ31" s="571" t="s">
        <v>2311</v>
      </c>
      <c r="FA31" s="564" t="s">
        <v>653</v>
      </c>
      <c r="FB31" s="566"/>
      <c r="FC31" s="571" t="s">
        <v>63</v>
      </c>
      <c r="FD31" s="571" t="s">
        <v>61</v>
      </c>
      <c r="FE31" s="571" t="s">
        <v>60</v>
      </c>
      <c r="FF31" s="571" t="s">
        <v>2537</v>
      </c>
      <c r="FG31" s="866" t="s">
        <v>1941</v>
      </c>
      <c r="FH31" s="866" t="s">
        <v>1409</v>
      </c>
      <c r="FI31" s="719">
        <f t="shared" si="26"/>
        <v>0.22</v>
      </c>
      <c r="FJ31" s="720">
        <f t="shared" si="27"/>
        <v>0</v>
      </c>
      <c r="FK31" s="455"/>
      <c r="FL31" s="531">
        <f t="shared" si="28"/>
        <v>0</v>
      </c>
      <c r="FM31" s="863">
        <f>IF($FE31&lt;&gt;"Capex",0,IF(AND(ISBLANK($FB31)=FALSE,OR($FG31=Constants!$E$29,$FG31=Constants!$E$30,$FG31=Constants!$E$31)),0,1))</f>
        <v>0</v>
      </c>
      <c r="FN31" s="863">
        <f t="shared" si="29"/>
        <v>0</v>
      </c>
      <c r="FO31" s="455"/>
    </row>
    <row r="32" spans="1:171">
      <c r="A32" s="572" t="s">
        <v>2180</v>
      </c>
      <c r="B32" s="566" t="s">
        <v>122</v>
      </c>
      <c r="C32" s="571" t="s">
        <v>105</v>
      </c>
      <c r="D32" s="564" t="s">
        <v>2093</v>
      </c>
      <c r="E32" s="570" t="s">
        <v>2187</v>
      </c>
      <c r="F32" s="935" t="s">
        <v>2167</v>
      </c>
      <c r="G32" s="565" t="s">
        <v>312</v>
      </c>
      <c r="H32" s="565">
        <v>0</v>
      </c>
      <c r="I32" s="958"/>
      <c r="J32" s="566"/>
      <c r="K32" s="571" t="s">
        <v>2443</v>
      </c>
      <c r="L32" s="571" t="s">
        <v>161</v>
      </c>
      <c r="M32" s="862"/>
      <c r="N32" s="565"/>
      <c r="O32" s="565" t="s">
        <v>2168</v>
      </c>
      <c r="P32" s="867">
        <v>284</v>
      </c>
      <c r="Q32" s="571" t="s">
        <v>1876</v>
      </c>
      <c r="R32" s="564" t="s">
        <v>1675</v>
      </c>
      <c r="S32" s="565" t="s">
        <v>2169</v>
      </c>
      <c r="T32" s="565"/>
      <c r="U32" s="566"/>
      <c r="V32" s="571" t="s">
        <v>2110</v>
      </c>
      <c r="W32" s="564"/>
      <c r="X32" s="565"/>
      <c r="Y32" s="565"/>
      <c r="Z32" s="565"/>
      <c r="AA32" s="565"/>
      <c r="AB32" s="567"/>
      <c r="AC32" s="565" t="s">
        <v>2315</v>
      </c>
      <c r="AD32" s="717">
        <f t="shared" si="30"/>
        <v>108</v>
      </c>
      <c r="AE32" s="718">
        <f t="shared" si="31"/>
        <v>30672</v>
      </c>
      <c r="AF32" s="575">
        <v>18</v>
      </c>
      <c r="AG32" s="576">
        <v>18</v>
      </c>
      <c r="AH32" s="576">
        <v>18</v>
      </c>
      <c r="AI32" s="576">
        <v>18</v>
      </c>
      <c r="AJ32" s="576">
        <v>18</v>
      </c>
      <c r="AK32" s="576">
        <v>18</v>
      </c>
      <c r="AL32" s="576">
        <v>0</v>
      </c>
      <c r="AM32" s="576">
        <v>0</v>
      </c>
      <c r="AN32" s="576">
        <v>0</v>
      </c>
      <c r="AO32" s="576">
        <v>0</v>
      </c>
      <c r="AP32" s="576">
        <v>0</v>
      </c>
      <c r="AQ32" s="576">
        <v>0</v>
      </c>
      <c r="AR32" s="576">
        <v>0</v>
      </c>
      <c r="AS32" s="576">
        <v>0</v>
      </c>
      <c r="AT32" s="576">
        <v>0</v>
      </c>
      <c r="AU32" s="576">
        <v>0</v>
      </c>
      <c r="AV32" s="576">
        <v>0</v>
      </c>
      <c r="AW32" s="576">
        <v>0</v>
      </c>
      <c r="AX32" s="576">
        <v>0</v>
      </c>
      <c r="AY32" s="576">
        <v>0</v>
      </c>
      <c r="AZ32" s="576">
        <v>0</v>
      </c>
      <c r="BA32" s="576">
        <v>0</v>
      </c>
      <c r="BB32" s="576">
        <v>0</v>
      </c>
      <c r="BC32" s="576">
        <v>0</v>
      </c>
      <c r="BD32" s="576">
        <v>0</v>
      </c>
      <c r="BE32" s="576">
        <v>0</v>
      </c>
      <c r="BF32" s="576">
        <v>0</v>
      </c>
      <c r="BG32" s="576">
        <v>0</v>
      </c>
      <c r="BH32" s="576">
        <v>0</v>
      </c>
      <c r="BI32" s="576">
        <v>0</v>
      </c>
      <c r="BJ32" s="576">
        <v>0</v>
      </c>
      <c r="BK32" s="576">
        <v>0</v>
      </c>
      <c r="BL32" s="576">
        <v>0</v>
      </c>
      <c r="BM32" s="576">
        <v>0</v>
      </c>
      <c r="BN32" s="576">
        <v>0</v>
      </c>
      <c r="BO32" s="576">
        <v>0</v>
      </c>
      <c r="BP32" s="576">
        <v>0</v>
      </c>
      <c r="BQ32" s="576">
        <v>0</v>
      </c>
      <c r="BR32" s="576">
        <v>0</v>
      </c>
      <c r="BS32" s="576">
        <v>0</v>
      </c>
      <c r="BT32" s="576">
        <v>0</v>
      </c>
      <c r="BU32" s="576">
        <v>0</v>
      </c>
      <c r="BV32" s="576">
        <v>0</v>
      </c>
      <c r="BW32" s="576">
        <v>0</v>
      </c>
      <c r="BX32" s="576">
        <v>0</v>
      </c>
      <c r="BY32" s="576">
        <v>0</v>
      </c>
      <c r="BZ32" s="576">
        <v>0</v>
      </c>
      <c r="CA32" s="576">
        <v>0</v>
      </c>
      <c r="CB32" s="576">
        <v>0</v>
      </c>
      <c r="CC32" s="576">
        <v>0</v>
      </c>
      <c r="CD32" s="576">
        <v>0</v>
      </c>
      <c r="CE32" s="576">
        <v>0</v>
      </c>
      <c r="CF32" s="576">
        <v>0</v>
      </c>
      <c r="CG32" s="576">
        <v>0</v>
      </c>
      <c r="CH32" s="576">
        <v>0</v>
      </c>
      <c r="CI32" s="576">
        <v>0</v>
      </c>
      <c r="CJ32" s="576">
        <v>0</v>
      </c>
      <c r="CK32" s="576">
        <v>0</v>
      </c>
      <c r="CL32" s="576">
        <v>0</v>
      </c>
      <c r="CM32" s="576">
        <v>0</v>
      </c>
      <c r="CN32" s="576">
        <v>0</v>
      </c>
      <c r="CO32" s="576">
        <v>0</v>
      </c>
      <c r="CP32" s="576">
        <v>0</v>
      </c>
      <c r="CQ32" s="576">
        <v>0</v>
      </c>
      <c r="CR32" s="576">
        <v>0</v>
      </c>
      <c r="CS32" s="576">
        <v>0</v>
      </c>
      <c r="CT32" s="576"/>
      <c r="CU32" s="576"/>
      <c r="CV32" s="576"/>
      <c r="CW32" s="576"/>
      <c r="CX32" s="576"/>
      <c r="CY32" s="576"/>
      <c r="CZ32" s="576"/>
      <c r="DA32" s="576"/>
      <c r="DB32" s="576"/>
      <c r="DC32" s="576"/>
      <c r="DD32" s="576"/>
      <c r="DE32" s="576"/>
      <c r="DF32" s="576"/>
      <c r="DG32" s="576"/>
      <c r="DH32" s="576"/>
      <c r="DI32" s="576"/>
      <c r="DJ32" s="576"/>
      <c r="DK32" s="576"/>
      <c r="DL32" s="576"/>
      <c r="DM32" s="576"/>
      <c r="DN32" s="576"/>
      <c r="DO32" s="576"/>
      <c r="DP32" s="576"/>
      <c r="DQ32" s="576"/>
      <c r="DR32" s="576"/>
      <c r="DS32" s="576"/>
      <c r="DT32" s="576"/>
      <c r="DU32" s="576"/>
      <c r="DV32" s="576"/>
      <c r="DW32" s="576"/>
      <c r="DX32" s="576"/>
      <c r="DY32" s="576"/>
      <c r="DZ32" s="576"/>
      <c r="EA32" s="576"/>
      <c r="EB32" s="576"/>
      <c r="EC32" s="576"/>
      <c r="ED32" s="576"/>
      <c r="EE32" s="576"/>
      <c r="EF32" s="576"/>
      <c r="EG32" s="576"/>
      <c r="EH32" s="576"/>
      <c r="EI32" s="576"/>
      <c r="EJ32" s="576"/>
      <c r="EK32" s="576"/>
      <c r="EL32" s="576"/>
      <c r="EM32" s="576"/>
      <c r="EN32" s="576"/>
      <c r="EO32" s="576"/>
      <c r="EP32" s="576"/>
      <c r="EQ32" s="576"/>
      <c r="ER32" s="576"/>
      <c r="ES32" s="576"/>
      <c r="ET32" s="576"/>
      <c r="EU32" s="576"/>
      <c r="EV32" s="576"/>
      <c r="EW32" s="576"/>
      <c r="EX32" s="577"/>
      <c r="EY32" s="715"/>
      <c r="EZ32" s="571" t="s">
        <v>2311</v>
      </c>
      <c r="FA32" s="564" t="s">
        <v>653</v>
      </c>
      <c r="FB32" s="566"/>
      <c r="FC32" s="571" t="s">
        <v>63</v>
      </c>
      <c r="FD32" s="571" t="s">
        <v>61</v>
      </c>
      <c r="FE32" s="571" t="s">
        <v>60</v>
      </c>
      <c r="FF32" s="571" t="s">
        <v>2537</v>
      </c>
      <c r="FG32" s="866" t="s">
        <v>1941</v>
      </c>
      <c r="FH32" s="866" t="s">
        <v>1409</v>
      </c>
      <c r="FI32" s="719">
        <f t="shared" si="26"/>
        <v>0.22</v>
      </c>
      <c r="FJ32" s="720">
        <f t="shared" si="27"/>
        <v>0</v>
      </c>
      <c r="FK32" s="455"/>
      <c r="FL32" s="531">
        <f t="shared" si="28"/>
        <v>0</v>
      </c>
      <c r="FM32" s="863">
        <f>IF($FE32&lt;&gt;"Capex",0,IF(AND(ISBLANK($FB32)=FALSE,OR($FG32=Constants!$E$29,$FG32=Constants!$E$30,$FG32=Constants!$E$31)),0,1))</f>
        <v>0</v>
      </c>
      <c r="FN32" s="863">
        <f t="shared" si="29"/>
        <v>0</v>
      </c>
      <c r="FO32" s="455"/>
    </row>
    <row r="33" spans="1:171">
      <c r="A33" s="572" t="s">
        <v>2180</v>
      </c>
      <c r="B33" s="566" t="s">
        <v>122</v>
      </c>
      <c r="C33" s="571" t="s">
        <v>105</v>
      </c>
      <c r="D33" s="564" t="s">
        <v>2093</v>
      </c>
      <c r="E33" s="570" t="s">
        <v>2187</v>
      </c>
      <c r="F33" s="935" t="s">
        <v>2167</v>
      </c>
      <c r="G33" s="565" t="s">
        <v>312</v>
      </c>
      <c r="H33" s="565">
        <v>0</v>
      </c>
      <c r="I33" s="958"/>
      <c r="J33" s="566"/>
      <c r="K33" s="571" t="s">
        <v>2443</v>
      </c>
      <c r="L33" s="571" t="s">
        <v>161</v>
      </c>
      <c r="M33" s="862"/>
      <c r="N33" s="565"/>
      <c r="O33" s="565" t="s">
        <v>2168</v>
      </c>
      <c r="P33" s="867">
        <v>284</v>
      </c>
      <c r="Q33" s="571" t="s">
        <v>1876</v>
      </c>
      <c r="R33" s="564" t="s">
        <v>1675</v>
      </c>
      <c r="S33" s="565" t="s">
        <v>2169</v>
      </c>
      <c r="T33" s="565"/>
      <c r="U33" s="566"/>
      <c r="V33" s="571" t="s">
        <v>2110</v>
      </c>
      <c r="W33" s="564"/>
      <c r="X33" s="565"/>
      <c r="Y33" s="565"/>
      <c r="Z33" s="565"/>
      <c r="AA33" s="565"/>
      <c r="AB33" s="567"/>
      <c r="AC33" s="565" t="s">
        <v>2315</v>
      </c>
      <c r="AD33" s="717">
        <f t="shared" si="30"/>
        <v>108</v>
      </c>
      <c r="AE33" s="718">
        <f t="shared" si="31"/>
        <v>30672</v>
      </c>
      <c r="AF33" s="575">
        <v>18</v>
      </c>
      <c r="AG33" s="576">
        <v>18</v>
      </c>
      <c r="AH33" s="576">
        <v>18</v>
      </c>
      <c r="AI33" s="576">
        <v>18</v>
      </c>
      <c r="AJ33" s="576">
        <v>18</v>
      </c>
      <c r="AK33" s="576">
        <v>18</v>
      </c>
      <c r="AL33" s="576">
        <v>0</v>
      </c>
      <c r="AM33" s="576">
        <v>0</v>
      </c>
      <c r="AN33" s="576">
        <v>0</v>
      </c>
      <c r="AO33" s="576">
        <v>0</v>
      </c>
      <c r="AP33" s="576">
        <v>0</v>
      </c>
      <c r="AQ33" s="576">
        <v>0</v>
      </c>
      <c r="AR33" s="576">
        <v>0</v>
      </c>
      <c r="AS33" s="576">
        <v>0</v>
      </c>
      <c r="AT33" s="576">
        <v>0</v>
      </c>
      <c r="AU33" s="576">
        <v>0</v>
      </c>
      <c r="AV33" s="576">
        <v>0</v>
      </c>
      <c r="AW33" s="576">
        <v>0</v>
      </c>
      <c r="AX33" s="576">
        <v>0</v>
      </c>
      <c r="AY33" s="576">
        <v>0</v>
      </c>
      <c r="AZ33" s="576">
        <v>0</v>
      </c>
      <c r="BA33" s="576">
        <v>0</v>
      </c>
      <c r="BB33" s="576">
        <v>0</v>
      </c>
      <c r="BC33" s="576">
        <v>0</v>
      </c>
      <c r="BD33" s="576">
        <v>0</v>
      </c>
      <c r="BE33" s="576">
        <v>0</v>
      </c>
      <c r="BF33" s="576">
        <v>0</v>
      </c>
      <c r="BG33" s="576">
        <v>0</v>
      </c>
      <c r="BH33" s="576">
        <v>0</v>
      </c>
      <c r="BI33" s="576">
        <v>0</v>
      </c>
      <c r="BJ33" s="576">
        <v>0</v>
      </c>
      <c r="BK33" s="576">
        <v>0</v>
      </c>
      <c r="BL33" s="576">
        <v>0</v>
      </c>
      <c r="BM33" s="576">
        <v>0</v>
      </c>
      <c r="BN33" s="576">
        <v>0</v>
      </c>
      <c r="BO33" s="576">
        <v>0</v>
      </c>
      <c r="BP33" s="576">
        <v>0</v>
      </c>
      <c r="BQ33" s="576">
        <v>0</v>
      </c>
      <c r="BR33" s="576">
        <v>0</v>
      </c>
      <c r="BS33" s="576">
        <v>0</v>
      </c>
      <c r="BT33" s="576">
        <v>0</v>
      </c>
      <c r="BU33" s="576">
        <v>0</v>
      </c>
      <c r="BV33" s="576">
        <v>0</v>
      </c>
      <c r="BW33" s="576">
        <v>0</v>
      </c>
      <c r="BX33" s="576">
        <v>0</v>
      </c>
      <c r="BY33" s="576">
        <v>0</v>
      </c>
      <c r="BZ33" s="576">
        <v>0</v>
      </c>
      <c r="CA33" s="576">
        <v>0</v>
      </c>
      <c r="CB33" s="576">
        <v>0</v>
      </c>
      <c r="CC33" s="576">
        <v>0</v>
      </c>
      <c r="CD33" s="576">
        <v>0</v>
      </c>
      <c r="CE33" s="576">
        <v>0</v>
      </c>
      <c r="CF33" s="576">
        <v>0</v>
      </c>
      <c r="CG33" s="576">
        <v>0</v>
      </c>
      <c r="CH33" s="576">
        <v>0</v>
      </c>
      <c r="CI33" s="576">
        <v>0</v>
      </c>
      <c r="CJ33" s="576">
        <v>0</v>
      </c>
      <c r="CK33" s="576">
        <v>0</v>
      </c>
      <c r="CL33" s="576">
        <v>0</v>
      </c>
      <c r="CM33" s="576">
        <v>0</v>
      </c>
      <c r="CN33" s="576">
        <v>0</v>
      </c>
      <c r="CO33" s="576">
        <v>0</v>
      </c>
      <c r="CP33" s="576">
        <v>0</v>
      </c>
      <c r="CQ33" s="576">
        <v>0</v>
      </c>
      <c r="CR33" s="576">
        <v>0</v>
      </c>
      <c r="CS33" s="576">
        <v>0</v>
      </c>
      <c r="CT33" s="576"/>
      <c r="CU33" s="576"/>
      <c r="CV33" s="576"/>
      <c r="CW33" s="576"/>
      <c r="CX33" s="576"/>
      <c r="CY33" s="576"/>
      <c r="CZ33" s="576"/>
      <c r="DA33" s="576"/>
      <c r="DB33" s="576"/>
      <c r="DC33" s="576"/>
      <c r="DD33" s="576"/>
      <c r="DE33" s="576"/>
      <c r="DF33" s="576"/>
      <c r="DG33" s="576"/>
      <c r="DH33" s="576"/>
      <c r="DI33" s="576"/>
      <c r="DJ33" s="576"/>
      <c r="DK33" s="576"/>
      <c r="DL33" s="576"/>
      <c r="DM33" s="576"/>
      <c r="DN33" s="576"/>
      <c r="DO33" s="576"/>
      <c r="DP33" s="576"/>
      <c r="DQ33" s="576"/>
      <c r="DR33" s="576"/>
      <c r="DS33" s="576"/>
      <c r="DT33" s="576"/>
      <c r="DU33" s="576"/>
      <c r="DV33" s="576"/>
      <c r="DW33" s="576"/>
      <c r="DX33" s="576"/>
      <c r="DY33" s="576"/>
      <c r="DZ33" s="576"/>
      <c r="EA33" s="576"/>
      <c r="EB33" s="576"/>
      <c r="EC33" s="576"/>
      <c r="ED33" s="576"/>
      <c r="EE33" s="576"/>
      <c r="EF33" s="576"/>
      <c r="EG33" s="576"/>
      <c r="EH33" s="576"/>
      <c r="EI33" s="576"/>
      <c r="EJ33" s="576"/>
      <c r="EK33" s="576"/>
      <c r="EL33" s="576"/>
      <c r="EM33" s="576"/>
      <c r="EN33" s="576"/>
      <c r="EO33" s="576"/>
      <c r="EP33" s="576"/>
      <c r="EQ33" s="576"/>
      <c r="ER33" s="576"/>
      <c r="ES33" s="576"/>
      <c r="ET33" s="576"/>
      <c r="EU33" s="576"/>
      <c r="EV33" s="576"/>
      <c r="EW33" s="576"/>
      <c r="EX33" s="577"/>
      <c r="EY33" s="715"/>
      <c r="EZ33" s="571" t="s">
        <v>2311</v>
      </c>
      <c r="FA33" s="564" t="s">
        <v>653</v>
      </c>
      <c r="FB33" s="566"/>
      <c r="FC33" s="571" t="s">
        <v>63</v>
      </c>
      <c r="FD33" s="571" t="s">
        <v>61</v>
      </c>
      <c r="FE33" s="571" t="s">
        <v>60</v>
      </c>
      <c r="FF33" s="571" t="s">
        <v>2537</v>
      </c>
      <c r="FG33" s="866" t="s">
        <v>1941</v>
      </c>
      <c r="FH33" s="866" t="s">
        <v>1409</v>
      </c>
      <c r="FI33" s="719">
        <f t="shared" si="26"/>
        <v>0.22</v>
      </c>
      <c r="FJ33" s="720">
        <f t="shared" si="27"/>
        <v>0</v>
      </c>
      <c r="FK33" s="455"/>
      <c r="FL33" s="531">
        <f t="shared" si="28"/>
        <v>0</v>
      </c>
      <c r="FM33" s="863">
        <f>IF($FE33&lt;&gt;"Capex",0,IF(AND(ISBLANK($FB33)=FALSE,OR($FG33=Constants!$E$29,$FG33=Constants!$E$30,$FG33=Constants!$E$31)),0,1))</f>
        <v>0</v>
      </c>
      <c r="FN33" s="863">
        <f t="shared" si="29"/>
        <v>0</v>
      </c>
      <c r="FO33" s="455"/>
    </row>
    <row r="34" spans="1:171">
      <c r="A34" s="572" t="s">
        <v>2180</v>
      </c>
      <c r="B34" s="566" t="s">
        <v>122</v>
      </c>
      <c r="C34" s="571" t="s">
        <v>105</v>
      </c>
      <c r="D34" s="564" t="s">
        <v>2093</v>
      </c>
      <c r="E34" s="570" t="s">
        <v>2188</v>
      </c>
      <c r="F34" s="935" t="s">
        <v>2167</v>
      </c>
      <c r="G34" s="565" t="s">
        <v>312</v>
      </c>
      <c r="H34" s="565">
        <v>0</v>
      </c>
      <c r="I34" s="958"/>
      <c r="J34" s="566"/>
      <c r="K34" s="571" t="s">
        <v>2443</v>
      </c>
      <c r="L34" s="571" t="s">
        <v>161</v>
      </c>
      <c r="M34" s="862"/>
      <c r="N34" s="565"/>
      <c r="O34" s="565" t="s">
        <v>2168</v>
      </c>
      <c r="P34" s="867">
        <v>284</v>
      </c>
      <c r="Q34" s="571" t="s">
        <v>1876</v>
      </c>
      <c r="R34" s="564" t="s">
        <v>1675</v>
      </c>
      <c r="S34" s="565" t="s">
        <v>2169</v>
      </c>
      <c r="T34" s="565"/>
      <c r="U34" s="566"/>
      <c r="V34" s="571" t="s">
        <v>2110</v>
      </c>
      <c r="W34" s="564"/>
      <c r="X34" s="565"/>
      <c r="Y34" s="565"/>
      <c r="Z34" s="565"/>
      <c r="AA34" s="565"/>
      <c r="AB34" s="567"/>
      <c r="AC34" s="565" t="s">
        <v>2315</v>
      </c>
      <c r="AD34" s="717">
        <f t="shared" si="30"/>
        <v>108</v>
      </c>
      <c r="AE34" s="718">
        <f t="shared" si="31"/>
        <v>30672</v>
      </c>
      <c r="AF34" s="575">
        <v>18</v>
      </c>
      <c r="AG34" s="576">
        <v>18</v>
      </c>
      <c r="AH34" s="576">
        <v>18</v>
      </c>
      <c r="AI34" s="576">
        <v>18</v>
      </c>
      <c r="AJ34" s="576">
        <v>18</v>
      </c>
      <c r="AK34" s="576">
        <v>18</v>
      </c>
      <c r="AL34" s="576">
        <v>0</v>
      </c>
      <c r="AM34" s="576">
        <v>0</v>
      </c>
      <c r="AN34" s="576">
        <v>0</v>
      </c>
      <c r="AO34" s="576">
        <v>0</v>
      </c>
      <c r="AP34" s="576">
        <v>0</v>
      </c>
      <c r="AQ34" s="576">
        <v>0</v>
      </c>
      <c r="AR34" s="576">
        <v>0</v>
      </c>
      <c r="AS34" s="576">
        <v>0</v>
      </c>
      <c r="AT34" s="576">
        <v>0</v>
      </c>
      <c r="AU34" s="576">
        <v>0</v>
      </c>
      <c r="AV34" s="576">
        <v>0</v>
      </c>
      <c r="AW34" s="576">
        <v>0</v>
      </c>
      <c r="AX34" s="576">
        <v>0</v>
      </c>
      <c r="AY34" s="576">
        <v>0</v>
      </c>
      <c r="AZ34" s="576">
        <v>0</v>
      </c>
      <c r="BA34" s="576">
        <v>0</v>
      </c>
      <c r="BB34" s="576">
        <v>0</v>
      </c>
      <c r="BC34" s="576">
        <v>0</v>
      </c>
      <c r="BD34" s="576">
        <v>0</v>
      </c>
      <c r="BE34" s="576">
        <v>0</v>
      </c>
      <c r="BF34" s="576">
        <v>0</v>
      </c>
      <c r="BG34" s="576">
        <v>0</v>
      </c>
      <c r="BH34" s="576">
        <v>0</v>
      </c>
      <c r="BI34" s="576">
        <v>0</v>
      </c>
      <c r="BJ34" s="576">
        <v>0</v>
      </c>
      <c r="BK34" s="576">
        <v>0</v>
      </c>
      <c r="BL34" s="576">
        <v>0</v>
      </c>
      <c r="BM34" s="576">
        <v>0</v>
      </c>
      <c r="BN34" s="576">
        <v>0</v>
      </c>
      <c r="BO34" s="576">
        <v>0</v>
      </c>
      <c r="BP34" s="576">
        <v>0</v>
      </c>
      <c r="BQ34" s="576">
        <v>0</v>
      </c>
      <c r="BR34" s="576">
        <v>0</v>
      </c>
      <c r="BS34" s="576">
        <v>0</v>
      </c>
      <c r="BT34" s="576">
        <v>0</v>
      </c>
      <c r="BU34" s="576">
        <v>0</v>
      </c>
      <c r="BV34" s="576">
        <v>0</v>
      </c>
      <c r="BW34" s="576">
        <v>0</v>
      </c>
      <c r="BX34" s="576">
        <v>0</v>
      </c>
      <c r="BY34" s="576">
        <v>0</v>
      </c>
      <c r="BZ34" s="576">
        <v>0</v>
      </c>
      <c r="CA34" s="576">
        <v>0</v>
      </c>
      <c r="CB34" s="576">
        <v>0</v>
      </c>
      <c r="CC34" s="576">
        <v>0</v>
      </c>
      <c r="CD34" s="576">
        <v>0</v>
      </c>
      <c r="CE34" s="576">
        <v>0</v>
      </c>
      <c r="CF34" s="576">
        <v>0</v>
      </c>
      <c r="CG34" s="576">
        <v>0</v>
      </c>
      <c r="CH34" s="576">
        <v>0</v>
      </c>
      <c r="CI34" s="576">
        <v>0</v>
      </c>
      <c r="CJ34" s="576">
        <v>0</v>
      </c>
      <c r="CK34" s="576">
        <v>0</v>
      </c>
      <c r="CL34" s="576">
        <v>0</v>
      </c>
      <c r="CM34" s="576">
        <v>0</v>
      </c>
      <c r="CN34" s="576">
        <v>0</v>
      </c>
      <c r="CO34" s="576">
        <v>0</v>
      </c>
      <c r="CP34" s="576">
        <v>0</v>
      </c>
      <c r="CQ34" s="576">
        <v>0</v>
      </c>
      <c r="CR34" s="576">
        <v>0</v>
      </c>
      <c r="CS34" s="576">
        <v>0</v>
      </c>
      <c r="CT34" s="576"/>
      <c r="CU34" s="576"/>
      <c r="CV34" s="576"/>
      <c r="CW34" s="576"/>
      <c r="CX34" s="576"/>
      <c r="CY34" s="576"/>
      <c r="CZ34" s="576"/>
      <c r="DA34" s="576"/>
      <c r="DB34" s="576"/>
      <c r="DC34" s="576"/>
      <c r="DD34" s="576"/>
      <c r="DE34" s="576"/>
      <c r="DF34" s="576"/>
      <c r="DG34" s="576"/>
      <c r="DH34" s="576"/>
      <c r="DI34" s="576"/>
      <c r="DJ34" s="576"/>
      <c r="DK34" s="576"/>
      <c r="DL34" s="576"/>
      <c r="DM34" s="576"/>
      <c r="DN34" s="576"/>
      <c r="DO34" s="576"/>
      <c r="DP34" s="576"/>
      <c r="DQ34" s="576"/>
      <c r="DR34" s="576"/>
      <c r="DS34" s="576"/>
      <c r="DT34" s="576"/>
      <c r="DU34" s="576"/>
      <c r="DV34" s="576"/>
      <c r="DW34" s="576"/>
      <c r="DX34" s="576"/>
      <c r="DY34" s="576"/>
      <c r="DZ34" s="576"/>
      <c r="EA34" s="576"/>
      <c r="EB34" s="576"/>
      <c r="EC34" s="576"/>
      <c r="ED34" s="576"/>
      <c r="EE34" s="576"/>
      <c r="EF34" s="576"/>
      <c r="EG34" s="576"/>
      <c r="EH34" s="576"/>
      <c r="EI34" s="576"/>
      <c r="EJ34" s="576"/>
      <c r="EK34" s="576"/>
      <c r="EL34" s="576"/>
      <c r="EM34" s="576"/>
      <c r="EN34" s="576"/>
      <c r="EO34" s="576"/>
      <c r="EP34" s="576"/>
      <c r="EQ34" s="576"/>
      <c r="ER34" s="576"/>
      <c r="ES34" s="576"/>
      <c r="ET34" s="576"/>
      <c r="EU34" s="576"/>
      <c r="EV34" s="576"/>
      <c r="EW34" s="576"/>
      <c r="EX34" s="577"/>
      <c r="EY34" s="715"/>
      <c r="EZ34" s="571" t="s">
        <v>2311</v>
      </c>
      <c r="FA34" s="564" t="s">
        <v>653</v>
      </c>
      <c r="FB34" s="566"/>
      <c r="FC34" s="571" t="s">
        <v>63</v>
      </c>
      <c r="FD34" s="571" t="s">
        <v>61</v>
      </c>
      <c r="FE34" s="571" t="s">
        <v>60</v>
      </c>
      <c r="FF34" s="571" t="s">
        <v>2537</v>
      </c>
      <c r="FG34" s="866" t="s">
        <v>1941</v>
      </c>
      <c r="FH34" s="866" t="s">
        <v>1409</v>
      </c>
      <c r="FI34" s="719">
        <f t="shared" si="26"/>
        <v>0.22</v>
      </c>
      <c r="FJ34" s="720">
        <f t="shared" si="27"/>
        <v>0</v>
      </c>
      <c r="FK34" s="455"/>
      <c r="FL34" s="531">
        <f t="shared" si="28"/>
        <v>0</v>
      </c>
      <c r="FM34" s="863">
        <f>IF($FE34&lt;&gt;"Capex",0,IF(AND(ISBLANK($FB34)=FALSE,OR($FG34=Constants!$E$29,$FG34=Constants!$E$30,$FG34=Constants!$E$31)),0,1))</f>
        <v>0</v>
      </c>
      <c r="FN34" s="863">
        <f t="shared" si="29"/>
        <v>0</v>
      </c>
      <c r="FO34" s="455"/>
    </row>
    <row r="35" spans="1:171">
      <c r="A35" s="572" t="s">
        <v>2180</v>
      </c>
      <c r="B35" s="566" t="s">
        <v>1980</v>
      </c>
      <c r="C35" s="571" t="s">
        <v>93</v>
      </c>
      <c r="D35" s="564" t="s">
        <v>2093</v>
      </c>
      <c r="E35" s="570" t="s">
        <v>2189</v>
      </c>
      <c r="F35" s="935" t="s">
        <v>2167</v>
      </c>
      <c r="G35" s="565" t="s">
        <v>312</v>
      </c>
      <c r="H35" s="565">
        <v>0</v>
      </c>
      <c r="I35" s="958"/>
      <c r="J35" s="566"/>
      <c r="K35" s="571" t="s">
        <v>2443</v>
      </c>
      <c r="L35" s="571" t="s">
        <v>161</v>
      </c>
      <c r="M35" s="862"/>
      <c r="N35" s="565"/>
      <c r="O35" s="565" t="s">
        <v>2168</v>
      </c>
      <c r="P35" s="867">
        <v>398</v>
      </c>
      <c r="Q35" s="571" t="s">
        <v>1876</v>
      </c>
      <c r="R35" s="564" t="s">
        <v>1675</v>
      </c>
      <c r="S35" s="565" t="s">
        <v>2169</v>
      </c>
      <c r="T35" s="565"/>
      <c r="U35" s="566"/>
      <c r="V35" s="571" t="s">
        <v>2110</v>
      </c>
      <c r="W35" s="564"/>
      <c r="X35" s="565"/>
      <c r="Y35" s="565"/>
      <c r="Z35" s="565"/>
      <c r="AA35" s="565"/>
      <c r="AB35" s="567"/>
      <c r="AC35" s="565" t="s">
        <v>2315</v>
      </c>
      <c r="AD35" s="717">
        <f t="shared" si="30"/>
        <v>108</v>
      </c>
      <c r="AE35" s="718">
        <f t="shared" si="31"/>
        <v>42984</v>
      </c>
      <c r="AF35" s="575">
        <v>18</v>
      </c>
      <c r="AG35" s="576">
        <v>18</v>
      </c>
      <c r="AH35" s="576">
        <v>18</v>
      </c>
      <c r="AI35" s="576">
        <v>18</v>
      </c>
      <c r="AJ35" s="576">
        <v>18</v>
      </c>
      <c r="AK35" s="576">
        <v>18</v>
      </c>
      <c r="AL35" s="576">
        <v>0</v>
      </c>
      <c r="AM35" s="576">
        <v>0</v>
      </c>
      <c r="AN35" s="576">
        <v>0</v>
      </c>
      <c r="AO35" s="576">
        <v>0</v>
      </c>
      <c r="AP35" s="576">
        <v>0</v>
      </c>
      <c r="AQ35" s="576">
        <v>0</v>
      </c>
      <c r="AR35" s="576">
        <v>0</v>
      </c>
      <c r="AS35" s="576">
        <v>0</v>
      </c>
      <c r="AT35" s="576">
        <v>0</v>
      </c>
      <c r="AU35" s="576">
        <v>0</v>
      </c>
      <c r="AV35" s="576">
        <v>0</v>
      </c>
      <c r="AW35" s="576">
        <v>0</v>
      </c>
      <c r="AX35" s="576">
        <v>0</v>
      </c>
      <c r="AY35" s="576">
        <v>0</v>
      </c>
      <c r="AZ35" s="576">
        <v>0</v>
      </c>
      <c r="BA35" s="576">
        <v>0</v>
      </c>
      <c r="BB35" s="576">
        <v>0</v>
      </c>
      <c r="BC35" s="576">
        <v>0</v>
      </c>
      <c r="BD35" s="576">
        <v>0</v>
      </c>
      <c r="BE35" s="576">
        <v>0</v>
      </c>
      <c r="BF35" s="576">
        <v>0</v>
      </c>
      <c r="BG35" s="576">
        <v>0</v>
      </c>
      <c r="BH35" s="576">
        <v>0</v>
      </c>
      <c r="BI35" s="576">
        <v>0</v>
      </c>
      <c r="BJ35" s="576">
        <v>0</v>
      </c>
      <c r="BK35" s="576">
        <v>0</v>
      </c>
      <c r="BL35" s="576">
        <v>0</v>
      </c>
      <c r="BM35" s="576">
        <v>0</v>
      </c>
      <c r="BN35" s="576">
        <v>0</v>
      </c>
      <c r="BO35" s="576">
        <v>0</v>
      </c>
      <c r="BP35" s="576">
        <v>0</v>
      </c>
      <c r="BQ35" s="576">
        <v>0</v>
      </c>
      <c r="BR35" s="576">
        <v>0</v>
      </c>
      <c r="BS35" s="576">
        <v>0</v>
      </c>
      <c r="BT35" s="576">
        <v>0</v>
      </c>
      <c r="BU35" s="576">
        <v>0</v>
      </c>
      <c r="BV35" s="576">
        <v>0</v>
      </c>
      <c r="BW35" s="576">
        <v>0</v>
      </c>
      <c r="BX35" s="576">
        <v>0</v>
      </c>
      <c r="BY35" s="576">
        <v>0</v>
      </c>
      <c r="BZ35" s="576">
        <v>0</v>
      </c>
      <c r="CA35" s="576">
        <v>0</v>
      </c>
      <c r="CB35" s="576">
        <v>0</v>
      </c>
      <c r="CC35" s="576">
        <v>0</v>
      </c>
      <c r="CD35" s="576">
        <v>0</v>
      </c>
      <c r="CE35" s="576">
        <v>0</v>
      </c>
      <c r="CF35" s="576">
        <v>0</v>
      </c>
      <c r="CG35" s="576">
        <v>0</v>
      </c>
      <c r="CH35" s="576">
        <v>0</v>
      </c>
      <c r="CI35" s="576">
        <v>0</v>
      </c>
      <c r="CJ35" s="576">
        <v>0</v>
      </c>
      <c r="CK35" s="576">
        <v>0</v>
      </c>
      <c r="CL35" s="576">
        <v>0</v>
      </c>
      <c r="CM35" s="576">
        <v>0</v>
      </c>
      <c r="CN35" s="576">
        <v>0</v>
      </c>
      <c r="CO35" s="576">
        <v>0</v>
      </c>
      <c r="CP35" s="576">
        <v>0</v>
      </c>
      <c r="CQ35" s="576">
        <v>0</v>
      </c>
      <c r="CR35" s="576">
        <v>0</v>
      </c>
      <c r="CS35" s="576">
        <v>0</v>
      </c>
      <c r="CT35" s="576"/>
      <c r="CU35" s="576"/>
      <c r="CV35" s="576"/>
      <c r="CW35" s="576"/>
      <c r="CX35" s="576"/>
      <c r="CY35" s="576"/>
      <c r="CZ35" s="576"/>
      <c r="DA35" s="576"/>
      <c r="DB35" s="576"/>
      <c r="DC35" s="576"/>
      <c r="DD35" s="576"/>
      <c r="DE35" s="576"/>
      <c r="DF35" s="576"/>
      <c r="DG35" s="576"/>
      <c r="DH35" s="576"/>
      <c r="DI35" s="576"/>
      <c r="DJ35" s="576"/>
      <c r="DK35" s="576"/>
      <c r="DL35" s="576"/>
      <c r="DM35" s="576"/>
      <c r="DN35" s="576"/>
      <c r="DO35" s="576"/>
      <c r="DP35" s="576"/>
      <c r="DQ35" s="576"/>
      <c r="DR35" s="576"/>
      <c r="DS35" s="576"/>
      <c r="DT35" s="576"/>
      <c r="DU35" s="576"/>
      <c r="DV35" s="576"/>
      <c r="DW35" s="576"/>
      <c r="DX35" s="576"/>
      <c r="DY35" s="576"/>
      <c r="DZ35" s="576"/>
      <c r="EA35" s="576"/>
      <c r="EB35" s="576"/>
      <c r="EC35" s="576"/>
      <c r="ED35" s="576"/>
      <c r="EE35" s="576"/>
      <c r="EF35" s="576"/>
      <c r="EG35" s="576"/>
      <c r="EH35" s="576"/>
      <c r="EI35" s="576"/>
      <c r="EJ35" s="576"/>
      <c r="EK35" s="576"/>
      <c r="EL35" s="576"/>
      <c r="EM35" s="576"/>
      <c r="EN35" s="576"/>
      <c r="EO35" s="576"/>
      <c r="EP35" s="576"/>
      <c r="EQ35" s="576"/>
      <c r="ER35" s="576"/>
      <c r="ES35" s="576"/>
      <c r="ET35" s="576"/>
      <c r="EU35" s="576"/>
      <c r="EV35" s="576"/>
      <c r="EW35" s="576"/>
      <c r="EX35" s="577"/>
      <c r="EY35" s="715"/>
      <c r="EZ35" s="571" t="s">
        <v>2311</v>
      </c>
      <c r="FA35" s="564" t="s">
        <v>653</v>
      </c>
      <c r="FB35" s="566"/>
      <c r="FC35" s="571" t="s">
        <v>63</v>
      </c>
      <c r="FD35" s="571" t="s">
        <v>61</v>
      </c>
      <c r="FE35" s="571" t="s">
        <v>60</v>
      </c>
      <c r="FF35" s="571" t="s">
        <v>2537</v>
      </c>
      <c r="FG35" s="866" t="s">
        <v>1941</v>
      </c>
      <c r="FH35" s="866" t="s">
        <v>1409</v>
      </c>
      <c r="FI35" s="719">
        <f t="shared" si="26"/>
        <v>0.22</v>
      </c>
      <c r="FJ35" s="720">
        <f t="shared" si="27"/>
        <v>0</v>
      </c>
      <c r="FK35" s="455"/>
      <c r="FL35" s="531">
        <f t="shared" si="28"/>
        <v>0</v>
      </c>
      <c r="FM35" s="863">
        <f>IF($FE35&lt;&gt;"Capex",0,IF(AND(ISBLANK($FB35)=FALSE,OR($FG35=Constants!$E$29,$FG35=Constants!$E$30,$FG35=Constants!$E$31)),0,1))</f>
        <v>0</v>
      </c>
      <c r="FN35" s="863">
        <f t="shared" si="29"/>
        <v>0</v>
      </c>
      <c r="FO35" s="455"/>
    </row>
    <row r="36" spans="1:171">
      <c r="A36" s="572" t="s">
        <v>2180</v>
      </c>
      <c r="B36" s="566" t="s">
        <v>1980</v>
      </c>
      <c r="C36" s="571" t="s">
        <v>93</v>
      </c>
      <c r="D36" s="564" t="s">
        <v>2093</v>
      </c>
      <c r="E36" s="570" t="s">
        <v>2190</v>
      </c>
      <c r="F36" s="935" t="s">
        <v>2167</v>
      </c>
      <c r="G36" s="565" t="s">
        <v>312</v>
      </c>
      <c r="H36" s="565">
        <v>0</v>
      </c>
      <c r="I36" s="958"/>
      <c r="J36" s="566"/>
      <c r="K36" s="571" t="s">
        <v>2443</v>
      </c>
      <c r="L36" s="571" t="s">
        <v>161</v>
      </c>
      <c r="M36" s="862"/>
      <c r="N36" s="565"/>
      <c r="O36" s="565" t="s">
        <v>2168</v>
      </c>
      <c r="P36" s="867">
        <v>398</v>
      </c>
      <c r="Q36" s="571" t="s">
        <v>1876</v>
      </c>
      <c r="R36" s="564" t="s">
        <v>1675</v>
      </c>
      <c r="S36" s="565" t="s">
        <v>2169</v>
      </c>
      <c r="T36" s="565"/>
      <c r="U36" s="566"/>
      <c r="V36" s="571" t="s">
        <v>2112</v>
      </c>
      <c r="W36" s="564"/>
      <c r="X36" s="565"/>
      <c r="Y36" s="565"/>
      <c r="Z36" s="565"/>
      <c r="AA36" s="565"/>
      <c r="AB36" s="567"/>
      <c r="AC36" s="565" t="s">
        <v>2315</v>
      </c>
      <c r="AD36" s="717">
        <f t="shared" si="30"/>
        <v>54</v>
      </c>
      <c r="AE36" s="718">
        <f t="shared" si="31"/>
        <v>21492</v>
      </c>
      <c r="AF36" s="575">
        <v>0</v>
      </c>
      <c r="AG36" s="576">
        <v>0</v>
      </c>
      <c r="AH36" s="576"/>
      <c r="AI36" s="576"/>
      <c r="AJ36" s="576"/>
      <c r="AK36" s="576"/>
      <c r="AL36" s="576">
        <v>0</v>
      </c>
      <c r="AM36" s="576">
        <v>0</v>
      </c>
      <c r="AN36" s="576">
        <v>0</v>
      </c>
      <c r="AO36" s="576">
        <v>0</v>
      </c>
      <c r="AP36" s="576">
        <v>0</v>
      </c>
      <c r="AQ36" s="576">
        <v>0</v>
      </c>
      <c r="AR36" s="576">
        <v>0</v>
      </c>
      <c r="AS36" s="576">
        <v>0</v>
      </c>
      <c r="AT36" s="576">
        <v>0</v>
      </c>
      <c r="AU36" s="576">
        <v>18</v>
      </c>
      <c r="AV36" s="576">
        <v>18</v>
      </c>
      <c r="AW36" s="576">
        <v>18</v>
      </c>
      <c r="AX36" s="576">
        <v>0</v>
      </c>
      <c r="AY36" s="576">
        <v>0</v>
      </c>
      <c r="AZ36" s="576">
        <v>0</v>
      </c>
      <c r="BA36" s="576">
        <v>0</v>
      </c>
      <c r="BB36" s="576">
        <v>0</v>
      </c>
      <c r="BC36" s="576">
        <v>0</v>
      </c>
      <c r="BD36" s="576">
        <v>0</v>
      </c>
      <c r="BE36" s="576">
        <v>0</v>
      </c>
      <c r="BF36" s="576">
        <v>0</v>
      </c>
      <c r="BG36" s="576">
        <v>0</v>
      </c>
      <c r="BH36" s="576">
        <v>0</v>
      </c>
      <c r="BI36" s="576">
        <v>0</v>
      </c>
      <c r="BJ36" s="576">
        <v>0</v>
      </c>
      <c r="BK36" s="576">
        <v>0</v>
      </c>
      <c r="BL36" s="576">
        <v>0</v>
      </c>
      <c r="BM36" s="576">
        <v>0</v>
      </c>
      <c r="BN36" s="576">
        <v>0</v>
      </c>
      <c r="BO36" s="576">
        <v>0</v>
      </c>
      <c r="BP36" s="576">
        <v>0</v>
      </c>
      <c r="BQ36" s="576">
        <v>0</v>
      </c>
      <c r="BR36" s="576">
        <v>0</v>
      </c>
      <c r="BS36" s="576">
        <v>0</v>
      </c>
      <c r="BT36" s="576">
        <v>0</v>
      </c>
      <c r="BU36" s="576">
        <v>0</v>
      </c>
      <c r="BV36" s="576">
        <v>0</v>
      </c>
      <c r="BW36" s="576">
        <v>0</v>
      </c>
      <c r="BX36" s="576">
        <v>0</v>
      </c>
      <c r="BY36" s="576">
        <v>0</v>
      </c>
      <c r="BZ36" s="576">
        <v>0</v>
      </c>
      <c r="CA36" s="576">
        <v>0</v>
      </c>
      <c r="CB36" s="576">
        <v>0</v>
      </c>
      <c r="CC36" s="576">
        <v>0</v>
      </c>
      <c r="CD36" s="576">
        <v>0</v>
      </c>
      <c r="CE36" s="576">
        <v>0</v>
      </c>
      <c r="CF36" s="576">
        <v>0</v>
      </c>
      <c r="CG36" s="576">
        <v>0</v>
      </c>
      <c r="CH36" s="576">
        <v>0</v>
      </c>
      <c r="CI36" s="576">
        <v>0</v>
      </c>
      <c r="CJ36" s="576">
        <v>0</v>
      </c>
      <c r="CK36" s="576">
        <v>0</v>
      </c>
      <c r="CL36" s="576">
        <v>0</v>
      </c>
      <c r="CM36" s="576">
        <v>0</v>
      </c>
      <c r="CN36" s="576">
        <v>0</v>
      </c>
      <c r="CO36" s="576">
        <v>0</v>
      </c>
      <c r="CP36" s="576">
        <v>0</v>
      </c>
      <c r="CQ36" s="576">
        <v>0</v>
      </c>
      <c r="CR36" s="576">
        <v>0</v>
      </c>
      <c r="CS36" s="576">
        <v>0</v>
      </c>
      <c r="CT36" s="576"/>
      <c r="CU36" s="576"/>
      <c r="CV36" s="576"/>
      <c r="CW36" s="576"/>
      <c r="CX36" s="576"/>
      <c r="CY36" s="576"/>
      <c r="CZ36" s="576"/>
      <c r="DA36" s="576"/>
      <c r="DB36" s="576"/>
      <c r="DC36" s="576"/>
      <c r="DD36" s="576"/>
      <c r="DE36" s="576"/>
      <c r="DF36" s="576"/>
      <c r="DG36" s="576"/>
      <c r="DH36" s="576"/>
      <c r="DI36" s="576"/>
      <c r="DJ36" s="576"/>
      <c r="DK36" s="576"/>
      <c r="DL36" s="576"/>
      <c r="DM36" s="576"/>
      <c r="DN36" s="576"/>
      <c r="DO36" s="576"/>
      <c r="DP36" s="576"/>
      <c r="DQ36" s="576"/>
      <c r="DR36" s="576"/>
      <c r="DS36" s="576"/>
      <c r="DT36" s="576"/>
      <c r="DU36" s="576"/>
      <c r="DV36" s="576"/>
      <c r="DW36" s="576"/>
      <c r="DX36" s="576"/>
      <c r="DY36" s="576"/>
      <c r="DZ36" s="576"/>
      <c r="EA36" s="576"/>
      <c r="EB36" s="576"/>
      <c r="EC36" s="576"/>
      <c r="ED36" s="576"/>
      <c r="EE36" s="576"/>
      <c r="EF36" s="576"/>
      <c r="EG36" s="576"/>
      <c r="EH36" s="576"/>
      <c r="EI36" s="576"/>
      <c r="EJ36" s="576"/>
      <c r="EK36" s="576"/>
      <c r="EL36" s="576"/>
      <c r="EM36" s="576"/>
      <c r="EN36" s="576"/>
      <c r="EO36" s="576"/>
      <c r="EP36" s="576"/>
      <c r="EQ36" s="576"/>
      <c r="ER36" s="576"/>
      <c r="ES36" s="576"/>
      <c r="ET36" s="576"/>
      <c r="EU36" s="576"/>
      <c r="EV36" s="576"/>
      <c r="EW36" s="576"/>
      <c r="EX36" s="577"/>
      <c r="EY36" s="715"/>
      <c r="EZ36" s="571" t="s">
        <v>2311</v>
      </c>
      <c r="FA36" s="564" t="s">
        <v>653</v>
      </c>
      <c r="FB36" s="566"/>
      <c r="FC36" s="571" t="s">
        <v>63</v>
      </c>
      <c r="FD36" s="571" t="s">
        <v>61</v>
      </c>
      <c r="FE36" s="571" t="s">
        <v>60</v>
      </c>
      <c r="FF36" s="571" t="s">
        <v>2537</v>
      </c>
      <c r="FG36" s="866" t="s">
        <v>1941</v>
      </c>
      <c r="FH36" s="866" t="s">
        <v>1409</v>
      </c>
      <c r="FI36" s="719">
        <f t="shared" si="26"/>
        <v>0.22</v>
      </c>
      <c r="FJ36" s="720">
        <f t="shared" si="27"/>
        <v>0</v>
      </c>
      <c r="FK36" s="455"/>
      <c r="FL36" s="531">
        <f t="shared" si="28"/>
        <v>0</v>
      </c>
      <c r="FM36" s="863">
        <f>IF($FE36&lt;&gt;"Capex",0,IF(AND(ISBLANK($FB36)=FALSE,OR($FG36=Constants!$E$29,$FG36=Constants!$E$30,$FG36=Constants!$E$31)),0,1))</f>
        <v>0</v>
      </c>
      <c r="FN36" s="863">
        <f t="shared" si="29"/>
        <v>0</v>
      </c>
      <c r="FO36" s="455"/>
    </row>
    <row r="37" spans="1:171">
      <c r="A37" s="572" t="s">
        <v>2180</v>
      </c>
      <c r="B37" s="566" t="s">
        <v>1980</v>
      </c>
      <c r="C37" s="571" t="s">
        <v>93</v>
      </c>
      <c r="D37" s="564" t="s">
        <v>2093</v>
      </c>
      <c r="E37" s="570" t="s">
        <v>2191</v>
      </c>
      <c r="F37" s="935" t="s">
        <v>2167</v>
      </c>
      <c r="G37" s="565" t="s">
        <v>312</v>
      </c>
      <c r="H37" s="565">
        <v>0</v>
      </c>
      <c r="I37" s="958"/>
      <c r="J37" s="566"/>
      <c r="K37" s="571" t="s">
        <v>2443</v>
      </c>
      <c r="L37" s="571" t="s">
        <v>161</v>
      </c>
      <c r="M37" s="862"/>
      <c r="N37" s="565"/>
      <c r="O37" s="565" t="s">
        <v>2168</v>
      </c>
      <c r="P37" s="867">
        <v>398</v>
      </c>
      <c r="Q37" s="571" t="s">
        <v>1876</v>
      </c>
      <c r="R37" s="564" t="s">
        <v>1675</v>
      </c>
      <c r="S37" s="565" t="s">
        <v>2169</v>
      </c>
      <c r="T37" s="565"/>
      <c r="U37" s="566"/>
      <c r="V37" s="571" t="s">
        <v>2112</v>
      </c>
      <c r="W37" s="564"/>
      <c r="X37" s="565"/>
      <c r="Y37" s="565"/>
      <c r="Z37" s="565"/>
      <c r="AA37" s="565"/>
      <c r="AB37" s="567"/>
      <c r="AC37" s="565" t="s">
        <v>2315</v>
      </c>
      <c r="AD37" s="717">
        <f t="shared" si="30"/>
        <v>18</v>
      </c>
      <c r="AE37" s="718">
        <f t="shared" si="31"/>
        <v>7164</v>
      </c>
      <c r="AF37" s="575">
        <v>0</v>
      </c>
      <c r="AG37" s="576">
        <v>0</v>
      </c>
      <c r="AH37" s="576"/>
      <c r="AI37" s="576"/>
      <c r="AJ37" s="576"/>
      <c r="AK37" s="576"/>
      <c r="AL37" s="576">
        <v>0</v>
      </c>
      <c r="AM37" s="576">
        <v>0</v>
      </c>
      <c r="AN37" s="576">
        <v>0</v>
      </c>
      <c r="AO37" s="576">
        <v>0</v>
      </c>
      <c r="AP37" s="576">
        <v>0</v>
      </c>
      <c r="AQ37" s="576">
        <v>0</v>
      </c>
      <c r="AR37" s="576">
        <v>0</v>
      </c>
      <c r="AS37" s="576">
        <v>0</v>
      </c>
      <c r="AT37" s="576">
        <v>0</v>
      </c>
      <c r="AU37" s="576">
        <v>0</v>
      </c>
      <c r="AV37" s="576">
        <v>9</v>
      </c>
      <c r="AW37" s="576">
        <v>9</v>
      </c>
      <c r="AX37" s="576">
        <v>0</v>
      </c>
      <c r="AY37" s="576">
        <v>0</v>
      </c>
      <c r="AZ37" s="576">
        <v>0</v>
      </c>
      <c r="BA37" s="576">
        <v>0</v>
      </c>
      <c r="BB37" s="576">
        <v>0</v>
      </c>
      <c r="BC37" s="576">
        <v>0</v>
      </c>
      <c r="BD37" s="576">
        <v>0</v>
      </c>
      <c r="BE37" s="576">
        <v>0</v>
      </c>
      <c r="BF37" s="576">
        <v>0</v>
      </c>
      <c r="BG37" s="576">
        <v>0</v>
      </c>
      <c r="BH37" s="576">
        <v>0</v>
      </c>
      <c r="BI37" s="576">
        <v>0</v>
      </c>
      <c r="BJ37" s="576">
        <v>0</v>
      </c>
      <c r="BK37" s="576">
        <v>0</v>
      </c>
      <c r="BL37" s="576">
        <v>0</v>
      </c>
      <c r="BM37" s="576">
        <v>0</v>
      </c>
      <c r="BN37" s="576">
        <v>0</v>
      </c>
      <c r="BO37" s="576">
        <v>0</v>
      </c>
      <c r="BP37" s="576">
        <v>0</v>
      </c>
      <c r="BQ37" s="576">
        <v>0</v>
      </c>
      <c r="BR37" s="576">
        <v>0</v>
      </c>
      <c r="BS37" s="576">
        <v>0</v>
      </c>
      <c r="BT37" s="576">
        <v>0</v>
      </c>
      <c r="BU37" s="576">
        <v>0</v>
      </c>
      <c r="BV37" s="576">
        <v>0</v>
      </c>
      <c r="BW37" s="576">
        <v>0</v>
      </c>
      <c r="BX37" s="576">
        <v>0</v>
      </c>
      <c r="BY37" s="576">
        <v>0</v>
      </c>
      <c r="BZ37" s="576">
        <v>0</v>
      </c>
      <c r="CA37" s="576">
        <v>0</v>
      </c>
      <c r="CB37" s="576">
        <v>0</v>
      </c>
      <c r="CC37" s="576">
        <v>0</v>
      </c>
      <c r="CD37" s="576">
        <v>0</v>
      </c>
      <c r="CE37" s="576">
        <v>0</v>
      </c>
      <c r="CF37" s="576">
        <v>0</v>
      </c>
      <c r="CG37" s="576">
        <v>0</v>
      </c>
      <c r="CH37" s="576">
        <v>0</v>
      </c>
      <c r="CI37" s="576">
        <v>0</v>
      </c>
      <c r="CJ37" s="576">
        <v>0</v>
      </c>
      <c r="CK37" s="576">
        <v>0</v>
      </c>
      <c r="CL37" s="576">
        <v>0</v>
      </c>
      <c r="CM37" s="576">
        <v>0</v>
      </c>
      <c r="CN37" s="576">
        <v>0</v>
      </c>
      <c r="CO37" s="576">
        <v>0</v>
      </c>
      <c r="CP37" s="576">
        <v>0</v>
      </c>
      <c r="CQ37" s="576">
        <v>0</v>
      </c>
      <c r="CR37" s="576">
        <v>0</v>
      </c>
      <c r="CS37" s="576">
        <v>0</v>
      </c>
      <c r="CT37" s="576"/>
      <c r="CU37" s="576"/>
      <c r="CV37" s="576"/>
      <c r="CW37" s="576"/>
      <c r="CX37" s="576"/>
      <c r="CY37" s="576"/>
      <c r="CZ37" s="576"/>
      <c r="DA37" s="576"/>
      <c r="DB37" s="576"/>
      <c r="DC37" s="576"/>
      <c r="DD37" s="576"/>
      <c r="DE37" s="576"/>
      <c r="DF37" s="576"/>
      <c r="DG37" s="576"/>
      <c r="DH37" s="576"/>
      <c r="DI37" s="576"/>
      <c r="DJ37" s="576"/>
      <c r="DK37" s="576"/>
      <c r="DL37" s="576"/>
      <c r="DM37" s="576"/>
      <c r="DN37" s="576"/>
      <c r="DO37" s="576"/>
      <c r="DP37" s="576"/>
      <c r="DQ37" s="576"/>
      <c r="DR37" s="576"/>
      <c r="DS37" s="576"/>
      <c r="DT37" s="576"/>
      <c r="DU37" s="576"/>
      <c r="DV37" s="576"/>
      <c r="DW37" s="576"/>
      <c r="DX37" s="576"/>
      <c r="DY37" s="576"/>
      <c r="DZ37" s="576"/>
      <c r="EA37" s="576"/>
      <c r="EB37" s="576"/>
      <c r="EC37" s="576"/>
      <c r="ED37" s="576"/>
      <c r="EE37" s="576"/>
      <c r="EF37" s="576"/>
      <c r="EG37" s="576"/>
      <c r="EH37" s="576"/>
      <c r="EI37" s="576"/>
      <c r="EJ37" s="576"/>
      <c r="EK37" s="576"/>
      <c r="EL37" s="576"/>
      <c r="EM37" s="576"/>
      <c r="EN37" s="576"/>
      <c r="EO37" s="576"/>
      <c r="EP37" s="576"/>
      <c r="EQ37" s="576"/>
      <c r="ER37" s="576"/>
      <c r="ES37" s="576"/>
      <c r="ET37" s="576"/>
      <c r="EU37" s="576"/>
      <c r="EV37" s="576"/>
      <c r="EW37" s="576"/>
      <c r="EX37" s="577"/>
      <c r="EY37" s="715"/>
      <c r="EZ37" s="571" t="s">
        <v>2311</v>
      </c>
      <c r="FA37" s="564" t="s">
        <v>653</v>
      </c>
      <c r="FB37" s="566"/>
      <c r="FC37" s="571" t="s">
        <v>63</v>
      </c>
      <c r="FD37" s="571" t="s">
        <v>61</v>
      </c>
      <c r="FE37" s="571" t="s">
        <v>60</v>
      </c>
      <c r="FF37" s="571" t="s">
        <v>2537</v>
      </c>
      <c r="FG37" s="866" t="s">
        <v>1941</v>
      </c>
      <c r="FH37" s="866" t="s">
        <v>1409</v>
      </c>
      <c r="FI37" s="719">
        <f t="shared" si="26"/>
        <v>0.22</v>
      </c>
      <c r="FJ37" s="720">
        <f t="shared" si="27"/>
        <v>0</v>
      </c>
      <c r="FK37" s="455"/>
      <c r="FL37" s="531">
        <f t="shared" si="28"/>
        <v>0</v>
      </c>
      <c r="FM37" s="863">
        <f>IF($FE37&lt;&gt;"Capex",0,IF(AND(ISBLANK($FB37)=FALSE,OR($FG37=Constants!$E$29,$FG37=Constants!$E$30,$FG37=Constants!$E$31)),0,1))</f>
        <v>0</v>
      </c>
      <c r="FN37" s="863">
        <f t="shared" si="29"/>
        <v>0</v>
      </c>
      <c r="FO37" s="455"/>
    </row>
    <row r="38" spans="1:171">
      <c r="A38" s="572" t="s">
        <v>2180</v>
      </c>
      <c r="B38" s="566" t="s">
        <v>1980</v>
      </c>
      <c r="C38" s="571" t="s">
        <v>93</v>
      </c>
      <c r="D38" s="564" t="s">
        <v>2093</v>
      </c>
      <c r="E38" s="570" t="s">
        <v>2192</v>
      </c>
      <c r="F38" s="935" t="s">
        <v>2167</v>
      </c>
      <c r="G38" s="565" t="s">
        <v>312</v>
      </c>
      <c r="H38" s="565" t="s">
        <v>646</v>
      </c>
      <c r="I38" s="958"/>
      <c r="J38" s="566"/>
      <c r="K38" s="571" t="s">
        <v>2443</v>
      </c>
      <c r="L38" s="571" t="s">
        <v>161</v>
      </c>
      <c r="M38" s="862"/>
      <c r="N38" s="565"/>
      <c r="O38" s="565" t="s">
        <v>2168</v>
      </c>
      <c r="P38" s="867">
        <v>341</v>
      </c>
      <c r="Q38" s="571" t="s">
        <v>1876</v>
      </c>
      <c r="R38" s="564" t="s">
        <v>1675</v>
      </c>
      <c r="S38" s="565" t="s">
        <v>2169</v>
      </c>
      <c r="T38" s="565"/>
      <c r="U38" s="566"/>
      <c r="V38" s="571" t="s">
        <v>2112</v>
      </c>
      <c r="W38" s="564"/>
      <c r="X38" s="565"/>
      <c r="Y38" s="565"/>
      <c r="Z38" s="565"/>
      <c r="AA38" s="565"/>
      <c r="AB38" s="567"/>
      <c r="AC38" s="565" t="s">
        <v>2315</v>
      </c>
      <c r="AD38" s="717">
        <f t="shared" si="30"/>
        <v>72</v>
      </c>
      <c r="AE38" s="718">
        <f t="shared" si="31"/>
        <v>24552</v>
      </c>
      <c r="AF38" s="575">
        <v>0</v>
      </c>
      <c r="AG38" s="576">
        <v>0</v>
      </c>
      <c r="AH38" s="576"/>
      <c r="AI38" s="576"/>
      <c r="AJ38" s="576"/>
      <c r="AK38" s="576"/>
      <c r="AL38" s="576">
        <v>0</v>
      </c>
      <c r="AM38" s="576">
        <v>0</v>
      </c>
      <c r="AN38" s="576">
        <v>0</v>
      </c>
      <c r="AO38" s="576">
        <v>0</v>
      </c>
      <c r="AP38" s="576">
        <v>0</v>
      </c>
      <c r="AQ38" s="576">
        <v>0</v>
      </c>
      <c r="AR38" s="576">
        <v>0</v>
      </c>
      <c r="AS38" s="576">
        <v>0</v>
      </c>
      <c r="AT38" s="576">
        <v>18</v>
      </c>
      <c r="AU38" s="576">
        <v>18</v>
      </c>
      <c r="AV38" s="576">
        <v>18</v>
      </c>
      <c r="AW38" s="576">
        <v>18</v>
      </c>
      <c r="AX38" s="576">
        <v>0</v>
      </c>
      <c r="AY38" s="576">
        <v>0</v>
      </c>
      <c r="AZ38" s="576">
        <v>0</v>
      </c>
      <c r="BA38" s="576">
        <v>0</v>
      </c>
      <c r="BB38" s="576">
        <v>0</v>
      </c>
      <c r="BC38" s="576">
        <v>0</v>
      </c>
      <c r="BD38" s="576">
        <v>0</v>
      </c>
      <c r="BE38" s="576">
        <v>0</v>
      </c>
      <c r="BF38" s="576">
        <v>0</v>
      </c>
      <c r="BG38" s="576">
        <v>0</v>
      </c>
      <c r="BH38" s="576">
        <v>0</v>
      </c>
      <c r="BI38" s="576">
        <v>0</v>
      </c>
      <c r="BJ38" s="576">
        <v>0</v>
      </c>
      <c r="BK38" s="576">
        <v>0</v>
      </c>
      <c r="BL38" s="576">
        <v>0</v>
      </c>
      <c r="BM38" s="576">
        <v>0</v>
      </c>
      <c r="BN38" s="576">
        <v>0</v>
      </c>
      <c r="BO38" s="576">
        <v>0</v>
      </c>
      <c r="BP38" s="576">
        <v>0</v>
      </c>
      <c r="BQ38" s="576">
        <v>0</v>
      </c>
      <c r="BR38" s="576">
        <v>0</v>
      </c>
      <c r="BS38" s="576">
        <v>0</v>
      </c>
      <c r="BT38" s="576">
        <v>0</v>
      </c>
      <c r="BU38" s="576">
        <v>0</v>
      </c>
      <c r="BV38" s="576">
        <v>0</v>
      </c>
      <c r="BW38" s="576">
        <v>0</v>
      </c>
      <c r="BX38" s="576">
        <v>0</v>
      </c>
      <c r="BY38" s="576">
        <v>0</v>
      </c>
      <c r="BZ38" s="576">
        <v>0</v>
      </c>
      <c r="CA38" s="576">
        <v>0</v>
      </c>
      <c r="CB38" s="576">
        <v>0</v>
      </c>
      <c r="CC38" s="576">
        <v>0</v>
      </c>
      <c r="CD38" s="576">
        <v>0</v>
      </c>
      <c r="CE38" s="576">
        <v>0</v>
      </c>
      <c r="CF38" s="576">
        <v>0</v>
      </c>
      <c r="CG38" s="576">
        <v>0</v>
      </c>
      <c r="CH38" s="576">
        <v>0</v>
      </c>
      <c r="CI38" s="576">
        <v>0</v>
      </c>
      <c r="CJ38" s="576">
        <v>0</v>
      </c>
      <c r="CK38" s="576">
        <v>0</v>
      </c>
      <c r="CL38" s="576">
        <v>0</v>
      </c>
      <c r="CM38" s="576">
        <v>0</v>
      </c>
      <c r="CN38" s="576">
        <v>0</v>
      </c>
      <c r="CO38" s="576">
        <v>0</v>
      </c>
      <c r="CP38" s="576">
        <v>0</v>
      </c>
      <c r="CQ38" s="576">
        <v>0</v>
      </c>
      <c r="CR38" s="576">
        <v>0</v>
      </c>
      <c r="CS38" s="576">
        <v>0</v>
      </c>
      <c r="CT38" s="576"/>
      <c r="CU38" s="576"/>
      <c r="CV38" s="576"/>
      <c r="CW38" s="576"/>
      <c r="CX38" s="576"/>
      <c r="CY38" s="576"/>
      <c r="CZ38" s="576"/>
      <c r="DA38" s="576"/>
      <c r="DB38" s="576"/>
      <c r="DC38" s="576"/>
      <c r="DD38" s="576"/>
      <c r="DE38" s="576"/>
      <c r="DF38" s="576"/>
      <c r="DG38" s="576"/>
      <c r="DH38" s="576"/>
      <c r="DI38" s="576"/>
      <c r="DJ38" s="576"/>
      <c r="DK38" s="576"/>
      <c r="DL38" s="576"/>
      <c r="DM38" s="576"/>
      <c r="DN38" s="576"/>
      <c r="DO38" s="576"/>
      <c r="DP38" s="576"/>
      <c r="DQ38" s="576"/>
      <c r="DR38" s="576"/>
      <c r="DS38" s="576"/>
      <c r="DT38" s="576"/>
      <c r="DU38" s="576"/>
      <c r="DV38" s="576"/>
      <c r="DW38" s="576"/>
      <c r="DX38" s="576"/>
      <c r="DY38" s="576"/>
      <c r="DZ38" s="576"/>
      <c r="EA38" s="576"/>
      <c r="EB38" s="576"/>
      <c r="EC38" s="576"/>
      <c r="ED38" s="576"/>
      <c r="EE38" s="576"/>
      <c r="EF38" s="576"/>
      <c r="EG38" s="576"/>
      <c r="EH38" s="576"/>
      <c r="EI38" s="576"/>
      <c r="EJ38" s="576"/>
      <c r="EK38" s="576"/>
      <c r="EL38" s="576"/>
      <c r="EM38" s="576"/>
      <c r="EN38" s="576"/>
      <c r="EO38" s="576"/>
      <c r="EP38" s="576"/>
      <c r="EQ38" s="576"/>
      <c r="ER38" s="576"/>
      <c r="ES38" s="576"/>
      <c r="ET38" s="576"/>
      <c r="EU38" s="576"/>
      <c r="EV38" s="576"/>
      <c r="EW38" s="576"/>
      <c r="EX38" s="577"/>
      <c r="EY38" s="715"/>
      <c r="EZ38" s="571" t="s">
        <v>2311</v>
      </c>
      <c r="FA38" s="564" t="s">
        <v>653</v>
      </c>
      <c r="FB38" s="566"/>
      <c r="FC38" s="571" t="s">
        <v>63</v>
      </c>
      <c r="FD38" s="571" t="s">
        <v>61</v>
      </c>
      <c r="FE38" s="571" t="s">
        <v>60</v>
      </c>
      <c r="FF38" s="571" t="s">
        <v>2537</v>
      </c>
      <c r="FG38" s="866" t="s">
        <v>1941</v>
      </c>
      <c r="FH38" s="866" t="s">
        <v>1409</v>
      </c>
      <c r="FI38" s="719">
        <f t="shared" si="26"/>
        <v>0.22</v>
      </c>
      <c r="FJ38" s="720">
        <f t="shared" si="27"/>
        <v>0</v>
      </c>
      <c r="FK38" s="455"/>
      <c r="FL38" s="531">
        <f t="shared" si="28"/>
        <v>0</v>
      </c>
      <c r="FM38" s="863">
        <f>IF($FE38&lt;&gt;"Capex",0,IF(AND(ISBLANK($FB38)=FALSE,OR($FG38=Constants!$E$29,$FG38=Constants!$E$30,$FG38=Constants!$E$31)),0,1))</f>
        <v>0</v>
      </c>
      <c r="FN38" s="863">
        <f t="shared" si="29"/>
        <v>0</v>
      </c>
      <c r="FO38" s="455"/>
    </row>
    <row r="39" spans="1:171">
      <c r="A39" s="572" t="s">
        <v>2180</v>
      </c>
      <c r="B39" s="566" t="s">
        <v>1980</v>
      </c>
      <c r="C39" s="571" t="s">
        <v>93</v>
      </c>
      <c r="D39" s="564" t="s">
        <v>2093</v>
      </c>
      <c r="E39" s="570" t="s">
        <v>2193</v>
      </c>
      <c r="F39" s="935" t="s">
        <v>2167</v>
      </c>
      <c r="G39" s="565" t="s">
        <v>312</v>
      </c>
      <c r="H39" s="565" t="s">
        <v>646</v>
      </c>
      <c r="I39" s="958"/>
      <c r="J39" s="566"/>
      <c r="K39" s="571" t="s">
        <v>2443</v>
      </c>
      <c r="L39" s="571" t="s">
        <v>161</v>
      </c>
      <c r="M39" s="862"/>
      <c r="N39" s="565"/>
      <c r="O39" s="565" t="s">
        <v>2168</v>
      </c>
      <c r="P39" s="867">
        <v>341</v>
      </c>
      <c r="Q39" s="571" t="s">
        <v>1876</v>
      </c>
      <c r="R39" s="564" t="s">
        <v>1675</v>
      </c>
      <c r="S39" s="565" t="s">
        <v>2169</v>
      </c>
      <c r="T39" s="565"/>
      <c r="U39" s="566"/>
      <c r="V39" s="571" t="s">
        <v>2112</v>
      </c>
      <c r="W39" s="564"/>
      <c r="X39" s="565"/>
      <c r="Y39" s="565"/>
      <c r="Z39" s="565"/>
      <c r="AA39" s="565"/>
      <c r="AB39" s="567"/>
      <c r="AC39" s="565" t="s">
        <v>2315</v>
      </c>
      <c r="AD39" s="717">
        <f t="shared" si="30"/>
        <v>72</v>
      </c>
      <c r="AE39" s="718">
        <f t="shared" si="31"/>
        <v>24552</v>
      </c>
      <c r="AF39" s="575">
        <v>0</v>
      </c>
      <c r="AG39" s="576">
        <v>0</v>
      </c>
      <c r="AH39" s="576"/>
      <c r="AI39" s="576"/>
      <c r="AJ39" s="576"/>
      <c r="AK39" s="576"/>
      <c r="AL39" s="576">
        <v>0</v>
      </c>
      <c r="AM39" s="576">
        <v>0</v>
      </c>
      <c r="AN39" s="576">
        <v>0</v>
      </c>
      <c r="AO39" s="576">
        <v>0</v>
      </c>
      <c r="AP39" s="576">
        <v>0</v>
      </c>
      <c r="AQ39" s="576">
        <v>0</v>
      </c>
      <c r="AR39" s="576">
        <v>0</v>
      </c>
      <c r="AS39" s="576">
        <v>0</v>
      </c>
      <c r="AT39" s="576">
        <v>18</v>
      </c>
      <c r="AU39" s="576">
        <v>18</v>
      </c>
      <c r="AV39" s="576">
        <v>18</v>
      </c>
      <c r="AW39" s="576">
        <v>18</v>
      </c>
      <c r="AX39" s="576">
        <v>0</v>
      </c>
      <c r="AY39" s="576">
        <v>0</v>
      </c>
      <c r="AZ39" s="576">
        <v>0</v>
      </c>
      <c r="BA39" s="576">
        <v>0</v>
      </c>
      <c r="BB39" s="576">
        <v>0</v>
      </c>
      <c r="BC39" s="576">
        <v>0</v>
      </c>
      <c r="BD39" s="576">
        <v>0</v>
      </c>
      <c r="BE39" s="576">
        <v>0</v>
      </c>
      <c r="BF39" s="576">
        <v>0</v>
      </c>
      <c r="BG39" s="576">
        <v>0</v>
      </c>
      <c r="BH39" s="576">
        <v>0</v>
      </c>
      <c r="BI39" s="576">
        <v>0</v>
      </c>
      <c r="BJ39" s="576">
        <v>0</v>
      </c>
      <c r="BK39" s="576">
        <v>0</v>
      </c>
      <c r="BL39" s="576">
        <v>0</v>
      </c>
      <c r="BM39" s="576">
        <v>0</v>
      </c>
      <c r="BN39" s="576">
        <v>0</v>
      </c>
      <c r="BO39" s="576">
        <v>0</v>
      </c>
      <c r="BP39" s="576">
        <v>0</v>
      </c>
      <c r="BQ39" s="576">
        <v>0</v>
      </c>
      <c r="BR39" s="576">
        <v>0</v>
      </c>
      <c r="BS39" s="576">
        <v>0</v>
      </c>
      <c r="BT39" s="576">
        <v>0</v>
      </c>
      <c r="BU39" s="576">
        <v>0</v>
      </c>
      <c r="BV39" s="576">
        <v>0</v>
      </c>
      <c r="BW39" s="576">
        <v>0</v>
      </c>
      <c r="BX39" s="576">
        <v>0</v>
      </c>
      <c r="BY39" s="576">
        <v>0</v>
      </c>
      <c r="BZ39" s="576">
        <v>0</v>
      </c>
      <c r="CA39" s="576">
        <v>0</v>
      </c>
      <c r="CB39" s="576">
        <v>0</v>
      </c>
      <c r="CC39" s="576">
        <v>0</v>
      </c>
      <c r="CD39" s="576">
        <v>0</v>
      </c>
      <c r="CE39" s="576">
        <v>0</v>
      </c>
      <c r="CF39" s="576">
        <v>0</v>
      </c>
      <c r="CG39" s="576">
        <v>0</v>
      </c>
      <c r="CH39" s="576">
        <v>0</v>
      </c>
      <c r="CI39" s="576">
        <v>0</v>
      </c>
      <c r="CJ39" s="576">
        <v>0</v>
      </c>
      <c r="CK39" s="576">
        <v>0</v>
      </c>
      <c r="CL39" s="576">
        <v>0</v>
      </c>
      <c r="CM39" s="576">
        <v>0</v>
      </c>
      <c r="CN39" s="576">
        <v>0</v>
      </c>
      <c r="CO39" s="576">
        <v>0</v>
      </c>
      <c r="CP39" s="576">
        <v>0</v>
      </c>
      <c r="CQ39" s="576">
        <v>0</v>
      </c>
      <c r="CR39" s="576">
        <v>0</v>
      </c>
      <c r="CS39" s="576">
        <v>0</v>
      </c>
      <c r="CT39" s="576"/>
      <c r="CU39" s="576"/>
      <c r="CV39" s="576"/>
      <c r="CW39" s="576"/>
      <c r="CX39" s="576"/>
      <c r="CY39" s="576"/>
      <c r="CZ39" s="576"/>
      <c r="DA39" s="576"/>
      <c r="DB39" s="576"/>
      <c r="DC39" s="576"/>
      <c r="DD39" s="576"/>
      <c r="DE39" s="576"/>
      <c r="DF39" s="576"/>
      <c r="DG39" s="576"/>
      <c r="DH39" s="576"/>
      <c r="DI39" s="576"/>
      <c r="DJ39" s="576"/>
      <c r="DK39" s="576"/>
      <c r="DL39" s="576"/>
      <c r="DM39" s="576"/>
      <c r="DN39" s="576"/>
      <c r="DO39" s="576"/>
      <c r="DP39" s="576"/>
      <c r="DQ39" s="576"/>
      <c r="DR39" s="576"/>
      <c r="DS39" s="576"/>
      <c r="DT39" s="576"/>
      <c r="DU39" s="576"/>
      <c r="DV39" s="576"/>
      <c r="DW39" s="576"/>
      <c r="DX39" s="576"/>
      <c r="DY39" s="576"/>
      <c r="DZ39" s="576"/>
      <c r="EA39" s="576"/>
      <c r="EB39" s="576"/>
      <c r="EC39" s="576"/>
      <c r="ED39" s="576"/>
      <c r="EE39" s="576"/>
      <c r="EF39" s="576"/>
      <c r="EG39" s="576"/>
      <c r="EH39" s="576"/>
      <c r="EI39" s="576"/>
      <c r="EJ39" s="576"/>
      <c r="EK39" s="576"/>
      <c r="EL39" s="576"/>
      <c r="EM39" s="576"/>
      <c r="EN39" s="576"/>
      <c r="EO39" s="576"/>
      <c r="EP39" s="576"/>
      <c r="EQ39" s="576"/>
      <c r="ER39" s="576"/>
      <c r="ES39" s="576"/>
      <c r="ET39" s="576"/>
      <c r="EU39" s="576"/>
      <c r="EV39" s="576"/>
      <c r="EW39" s="576"/>
      <c r="EX39" s="577"/>
      <c r="EY39" s="715"/>
      <c r="EZ39" s="571" t="s">
        <v>2311</v>
      </c>
      <c r="FA39" s="564" t="s">
        <v>653</v>
      </c>
      <c r="FB39" s="566"/>
      <c r="FC39" s="571" t="s">
        <v>63</v>
      </c>
      <c r="FD39" s="571" t="s">
        <v>61</v>
      </c>
      <c r="FE39" s="571" t="s">
        <v>60</v>
      </c>
      <c r="FF39" s="571" t="s">
        <v>2537</v>
      </c>
      <c r="FG39" s="866" t="s">
        <v>1941</v>
      </c>
      <c r="FH39" s="866" t="s">
        <v>1409</v>
      </c>
      <c r="FI39" s="719">
        <f t="shared" si="26"/>
        <v>0.22</v>
      </c>
      <c r="FJ39" s="720">
        <f t="shared" si="27"/>
        <v>0</v>
      </c>
      <c r="FK39" s="455"/>
      <c r="FL39" s="531">
        <f t="shared" si="28"/>
        <v>0</v>
      </c>
      <c r="FM39" s="863">
        <f>IF($FE39&lt;&gt;"Capex",0,IF(AND(ISBLANK($FB39)=FALSE,OR($FG39=Constants!$E$29,$FG39=Constants!$E$30,$FG39=Constants!$E$31)),0,1))</f>
        <v>0</v>
      </c>
      <c r="FN39" s="863">
        <f t="shared" si="29"/>
        <v>0</v>
      </c>
      <c r="FO39" s="455"/>
    </row>
    <row r="40" spans="1:171">
      <c r="A40" s="572" t="s">
        <v>2180</v>
      </c>
      <c r="B40" s="566" t="s">
        <v>1980</v>
      </c>
      <c r="C40" s="571" t="s">
        <v>93</v>
      </c>
      <c r="D40" s="564" t="s">
        <v>2093</v>
      </c>
      <c r="E40" s="570" t="s">
        <v>2194</v>
      </c>
      <c r="F40" s="935" t="s">
        <v>2167</v>
      </c>
      <c r="G40" s="565" t="s">
        <v>312</v>
      </c>
      <c r="H40" s="565" t="s">
        <v>646</v>
      </c>
      <c r="I40" s="958"/>
      <c r="J40" s="566"/>
      <c r="K40" s="571" t="s">
        <v>2443</v>
      </c>
      <c r="L40" s="571" t="s">
        <v>161</v>
      </c>
      <c r="M40" s="862"/>
      <c r="N40" s="565"/>
      <c r="O40" s="565" t="s">
        <v>2168</v>
      </c>
      <c r="P40" s="867">
        <v>341</v>
      </c>
      <c r="Q40" s="571" t="s">
        <v>1876</v>
      </c>
      <c r="R40" s="564" t="s">
        <v>1675</v>
      </c>
      <c r="S40" s="565" t="s">
        <v>2169</v>
      </c>
      <c r="T40" s="565"/>
      <c r="U40" s="566"/>
      <c r="V40" s="571" t="s">
        <v>2112</v>
      </c>
      <c r="W40" s="564"/>
      <c r="X40" s="565"/>
      <c r="Y40" s="565"/>
      <c r="Z40" s="565"/>
      <c r="AA40" s="565"/>
      <c r="AB40" s="567"/>
      <c r="AC40" s="565" t="s">
        <v>2315</v>
      </c>
      <c r="AD40" s="717">
        <f t="shared" si="30"/>
        <v>72</v>
      </c>
      <c r="AE40" s="718">
        <f t="shared" si="31"/>
        <v>24552</v>
      </c>
      <c r="AF40" s="575">
        <v>0</v>
      </c>
      <c r="AG40" s="576">
        <v>0</v>
      </c>
      <c r="AH40" s="576"/>
      <c r="AI40" s="576"/>
      <c r="AJ40" s="576"/>
      <c r="AK40" s="576"/>
      <c r="AL40" s="576">
        <v>0</v>
      </c>
      <c r="AM40" s="576">
        <v>0</v>
      </c>
      <c r="AN40" s="576">
        <v>0</v>
      </c>
      <c r="AO40" s="576">
        <v>0</v>
      </c>
      <c r="AP40" s="576">
        <v>0</v>
      </c>
      <c r="AQ40" s="576">
        <v>0</v>
      </c>
      <c r="AR40" s="576">
        <v>0</v>
      </c>
      <c r="AS40" s="576">
        <v>0</v>
      </c>
      <c r="AT40" s="576">
        <v>18</v>
      </c>
      <c r="AU40" s="576">
        <v>18</v>
      </c>
      <c r="AV40" s="576">
        <v>18</v>
      </c>
      <c r="AW40" s="576">
        <v>18</v>
      </c>
      <c r="AX40" s="576">
        <v>0</v>
      </c>
      <c r="AY40" s="576">
        <v>0</v>
      </c>
      <c r="AZ40" s="576">
        <v>0</v>
      </c>
      <c r="BA40" s="576">
        <v>0</v>
      </c>
      <c r="BB40" s="576">
        <v>0</v>
      </c>
      <c r="BC40" s="576">
        <v>0</v>
      </c>
      <c r="BD40" s="576">
        <v>0</v>
      </c>
      <c r="BE40" s="576">
        <v>0</v>
      </c>
      <c r="BF40" s="576">
        <v>0</v>
      </c>
      <c r="BG40" s="576">
        <v>0</v>
      </c>
      <c r="BH40" s="576">
        <v>0</v>
      </c>
      <c r="BI40" s="576">
        <v>0</v>
      </c>
      <c r="BJ40" s="576">
        <v>0</v>
      </c>
      <c r="BK40" s="576">
        <v>0</v>
      </c>
      <c r="BL40" s="576">
        <v>0</v>
      </c>
      <c r="BM40" s="576">
        <v>0</v>
      </c>
      <c r="BN40" s="576">
        <v>0</v>
      </c>
      <c r="BO40" s="576">
        <v>0</v>
      </c>
      <c r="BP40" s="576">
        <v>0</v>
      </c>
      <c r="BQ40" s="576">
        <v>0</v>
      </c>
      <c r="BR40" s="576">
        <v>0</v>
      </c>
      <c r="BS40" s="576">
        <v>0</v>
      </c>
      <c r="BT40" s="576">
        <v>0</v>
      </c>
      <c r="BU40" s="576">
        <v>0</v>
      </c>
      <c r="BV40" s="576">
        <v>0</v>
      </c>
      <c r="BW40" s="576">
        <v>0</v>
      </c>
      <c r="BX40" s="576">
        <v>0</v>
      </c>
      <c r="BY40" s="576">
        <v>0</v>
      </c>
      <c r="BZ40" s="576">
        <v>0</v>
      </c>
      <c r="CA40" s="576">
        <v>0</v>
      </c>
      <c r="CB40" s="576">
        <v>0</v>
      </c>
      <c r="CC40" s="576">
        <v>0</v>
      </c>
      <c r="CD40" s="576">
        <v>0</v>
      </c>
      <c r="CE40" s="576">
        <v>0</v>
      </c>
      <c r="CF40" s="576">
        <v>0</v>
      </c>
      <c r="CG40" s="576">
        <v>0</v>
      </c>
      <c r="CH40" s="576">
        <v>0</v>
      </c>
      <c r="CI40" s="576">
        <v>0</v>
      </c>
      <c r="CJ40" s="576">
        <v>0</v>
      </c>
      <c r="CK40" s="576">
        <v>0</v>
      </c>
      <c r="CL40" s="576">
        <v>0</v>
      </c>
      <c r="CM40" s="576">
        <v>0</v>
      </c>
      <c r="CN40" s="576">
        <v>0</v>
      </c>
      <c r="CO40" s="576">
        <v>0</v>
      </c>
      <c r="CP40" s="576">
        <v>0</v>
      </c>
      <c r="CQ40" s="576">
        <v>0</v>
      </c>
      <c r="CR40" s="576">
        <v>0</v>
      </c>
      <c r="CS40" s="576">
        <v>0</v>
      </c>
      <c r="CT40" s="576"/>
      <c r="CU40" s="576"/>
      <c r="CV40" s="576"/>
      <c r="CW40" s="576"/>
      <c r="CX40" s="576"/>
      <c r="CY40" s="576"/>
      <c r="CZ40" s="576"/>
      <c r="DA40" s="576"/>
      <c r="DB40" s="576"/>
      <c r="DC40" s="576"/>
      <c r="DD40" s="576"/>
      <c r="DE40" s="576"/>
      <c r="DF40" s="576"/>
      <c r="DG40" s="576"/>
      <c r="DH40" s="576"/>
      <c r="DI40" s="576"/>
      <c r="DJ40" s="576"/>
      <c r="DK40" s="576"/>
      <c r="DL40" s="576"/>
      <c r="DM40" s="576"/>
      <c r="DN40" s="576"/>
      <c r="DO40" s="576"/>
      <c r="DP40" s="576"/>
      <c r="DQ40" s="576"/>
      <c r="DR40" s="576"/>
      <c r="DS40" s="576"/>
      <c r="DT40" s="576"/>
      <c r="DU40" s="576"/>
      <c r="DV40" s="576"/>
      <c r="DW40" s="576"/>
      <c r="DX40" s="576"/>
      <c r="DY40" s="576"/>
      <c r="DZ40" s="576"/>
      <c r="EA40" s="576"/>
      <c r="EB40" s="576"/>
      <c r="EC40" s="576"/>
      <c r="ED40" s="576"/>
      <c r="EE40" s="576"/>
      <c r="EF40" s="576"/>
      <c r="EG40" s="576"/>
      <c r="EH40" s="576"/>
      <c r="EI40" s="576"/>
      <c r="EJ40" s="576"/>
      <c r="EK40" s="576"/>
      <c r="EL40" s="576"/>
      <c r="EM40" s="576"/>
      <c r="EN40" s="576"/>
      <c r="EO40" s="576"/>
      <c r="EP40" s="576"/>
      <c r="EQ40" s="576"/>
      <c r="ER40" s="576"/>
      <c r="ES40" s="576"/>
      <c r="ET40" s="576"/>
      <c r="EU40" s="576"/>
      <c r="EV40" s="576"/>
      <c r="EW40" s="576"/>
      <c r="EX40" s="577"/>
      <c r="EY40" s="715"/>
      <c r="EZ40" s="571" t="s">
        <v>2311</v>
      </c>
      <c r="FA40" s="564" t="s">
        <v>653</v>
      </c>
      <c r="FB40" s="566"/>
      <c r="FC40" s="571" t="s">
        <v>63</v>
      </c>
      <c r="FD40" s="571" t="s">
        <v>61</v>
      </c>
      <c r="FE40" s="571" t="s">
        <v>60</v>
      </c>
      <c r="FF40" s="571" t="s">
        <v>2537</v>
      </c>
      <c r="FG40" s="866" t="s">
        <v>1941</v>
      </c>
      <c r="FH40" s="866" t="s">
        <v>1409</v>
      </c>
      <c r="FI40" s="719">
        <f t="shared" si="26"/>
        <v>0.22</v>
      </c>
      <c r="FJ40" s="720">
        <f t="shared" si="27"/>
        <v>0</v>
      </c>
      <c r="FK40" s="455"/>
      <c r="FL40" s="531">
        <f t="shared" si="28"/>
        <v>0</v>
      </c>
      <c r="FM40" s="863">
        <f>IF($FE40&lt;&gt;"Capex",0,IF(AND(ISBLANK($FB40)=FALSE,OR($FG40=Constants!$E$29,$FG40=Constants!$E$30,$FG40=Constants!$E$31)),0,1))</f>
        <v>0</v>
      </c>
      <c r="FN40" s="863">
        <f t="shared" si="29"/>
        <v>0</v>
      </c>
      <c r="FO40" s="455"/>
    </row>
    <row r="41" spans="1:171">
      <c r="A41" s="572" t="s">
        <v>2180</v>
      </c>
      <c r="B41" s="566" t="s">
        <v>115</v>
      </c>
      <c r="C41" s="571" t="s">
        <v>95</v>
      </c>
      <c r="D41" s="564" t="s">
        <v>2094</v>
      </c>
      <c r="E41" s="570" t="s">
        <v>2195</v>
      </c>
      <c r="F41" s="935" t="s">
        <v>2167</v>
      </c>
      <c r="G41" s="565" t="s">
        <v>312</v>
      </c>
      <c r="H41" s="565">
        <v>0</v>
      </c>
      <c r="I41" s="958"/>
      <c r="J41" s="566"/>
      <c r="K41" s="571" t="s">
        <v>2443</v>
      </c>
      <c r="L41" s="571" t="s">
        <v>188</v>
      </c>
      <c r="M41" s="862"/>
      <c r="N41" s="565"/>
      <c r="O41" s="565" t="s">
        <v>2168</v>
      </c>
      <c r="P41" s="867">
        <v>34426</v>
      </c>
      <c r="Q41" s="571" t="s">
        <v>1876</v>
      </c>
      <c r="R41" s="564" t="s">
        <v>1675</v>
      </c>
      <c r="S41" s="565" t="s">
        <v>2169</v>
      </c>
      <c r="T41" s="565"/>
      <c r="U41" s="566"/>
      <c r="V41" s="571" t="s">
        <v>1828</v>
      </c>
      <c r="W41" s="564"/>
      <c r="X41" s="565"/>
      <c r="Y41" s="565"/>
      <c r="Z41" s="565"/>
      <c r="AA41" s="565"/>
      <c r="AB41" s="567"/>
      <c r="AC41" s="565" t="s">
        <v>2324</v>
      </c>
      <c r="AD41" s="717">
        <f t="shared" si="30"/>
        <v>10</v>
      </c>
      <c r="AE41" s="718">
        <f t="shared" si="31"/>
        <v>344260</v>
      </c>
      <c r="AF41" s="575">
        <v>0</v>
      </c>
      <c r="AG41" s="576">
        <v>0</v>
      </c>
      <c r="AH41" s="576">
        <v>0</v>
      </c>
      <c r="AI41" s="576">
        <v>10</v>
      </c>
      <c r="AJ41" s="576">
        <v>0</v>
      </c>
      <c r="AK41" s="576">
        <v>0</v>
      </c>
      <c r="AL41" s="576">
        <v>0</v>
      </c>
      <c r="AM41" s="576">
        <v>0</v>
      </c>
      <c r="AN41" s="576">
        <v>0</v>
      </c>
      <c r="AO41" s="576">
        <v>0</v>
      </c>
      <c r="AP41" s="576">
        <v>0</v>
      </c>
      <c r="AQ41" s="576">
        <v>0</v>
      </c>
      <c r="AR41" s="576">
        <v>0</v>
      </c>
      <c r="AS41" s="576">
        <v>0</v>
      </c>
      <c r="AT41" s="576">
        <v>0</v>
      </c>
      <c r="AU41" s="576">
        <v>0</v>
      </c>
      <c r="AV41" s="576">
        <v>0</v>
      </c>
      <c r="AW41" s="576">
        <v>0</v>
      </c>
      <c r="AX41" s="576">
        <v>0</v>
      </c>
      <c r="AY41" s="576">
        <v>0</v>
      </c>
      <c r="AZ41" s="576">
        <v>0</v>
      </c>
      <c r="BA41" s="576">
        <v>0</v>
      </c>
      <c r="BB41" s="576">
        <v>0</v>
      </c>
      <c r="BC41" s="576">
        <v>0</v>
      </c>
      <c r="BD41" s="576">
        <v>0</v>
      </c>
      <c r="BE41" s="576">
        <v>0</v>
      </c>
      <c r="BF41" s="576">
        <v>0</v>
      </c>
      <c r="BG41" s="576">
        <v>0</v>
      </c>
      <c r="BH41" s="576">
        <v>0</v>
      </c>
      <c r="BI41" s="576">
        <v>0</v>
      </c>
      <c r="BJ41" s="576">
        <v>0</v>
      </c>
      <c r="BK41" s="576">
        <v>0</v>
      </c>
      <c r="BL41" s="576">
        <v>0</v>
      </c>
      <c r="BM41" s="576">
        <v>0</v>
      </c>
      <c r="BN41" s="576">
        <v>0</v>
      </c>
      <c r="BO41" s="576">
        <v>0</v>
      </c>
      <c r="BP41" s="576">
        <v>0</v>
      </c>
      <c r="BQ41" s="576">
        <v>0</v>
      </c>
      <c r="BR41" s="576">
        <v>0</v>
      </c>
      <c r="BS41" s="576">
        <v>0</v>
      </c>
      <c r="BT41" s="576">
        <v>0</v>
      </c>
      <c r="BU41" s="576">
        <v>0</v>
      </c>
      <c r="BV41" s="576">
        <v>0</v>
      </c>
      <c r="BW41" s="576">
        <v>0</v>
      </c>
      <c r="BX41" s="576">
        <v>0</v>
      </c>
      <c r="BY41" s="576">
        <v>0</v>
      </c>
      <c r="BZ41" s="576">
        <v>0</v>
      </c>
      <c r="CA41" s="576">
        <v>0</v>
      </c>
      <c r="CB41" s="576">
        <v>0</v>
      </c>
      <c r="CC41" s="576">
        <v>0</v>
      </c>
      <c r="CD41" s="576">
        <v>0</v>
      </c>
      <c r="CE41" s="576">
        <v>0</v>
      </c>
      <c r="CF41" s="576">
        <v>0</v>
      </c>
      <c r="CG41" s="576">
        <v>0</v>
      </c>
      <c r="CH41" s="576">
        <v>0</v>
      </c>
      <c r="CI41" s="576">
        <v>0</v>
      </c>
      <c r="CJ41" s="576">
        <v>0</v>
      </c>
      <c r="CK41" s="576">
        <v>0</v>
      </c>
      <c r="CL41" s="576">
        <v>0</v>
      </c>
      <c r="CM41" s="576">
        <v>0</v>
      </c>
      <c r="CN41" s="576">
        <v>0</v>
      </c>
      <c r="CO41" s="576">
        <v>0</v>
      </c>
      <c r="CP41" s="576">
        <v>0</v>
      </c>
      <c r="CQ41" s="576">
        <v>0</v>
      </c>
      <c r="CR41" s="576">
        <v>0</v>
      </c>
      <c r="CS41" s="576">
        <v>0</v>
      </c>
      <c r="CT41" s="576"/>
      <c r="CU41" s="576"/>
      <c r="CV41" s="576"/>
      <c r="CW41" s="576"/>
      <c r="CX41" s="576"/>
      <c r="CY41" s="576"/>
      <c r="CZ41" s="576"/>
      <c r="DA41" s="576"/>
      <c r="DB41" s="576"/>
      <c r="DC41" s="576"/>
      <c r="DD41" s="576"/>
      <c r="DE41" s="576"/>
      <c r="DF41" s="576"/>
      <c r="DG41" s="576"/>
      <c r="DH41" s="576"/>
      <c r="DI41" s="576"/>
      <c r="DJ41" s="576"/>
      <c r="DK41" s="576"/>
      <c r="DL41" s="576"/>
      <c r="DM41" s="576"/>
      <c r="DN41" s="576"/>
      <c r="DO41" s="576"/>
      <c r="DP41" s="576"/>
      <c r="DQ41" s="576"/>
      <c r="DR41" s="576"/>
      <c r="DS41" s="576"/>
      <c r="DT41" s="576"/>
      <c r="DU41" s="576"/>
      <c r="DV41" s="576"/>
      <c r="DW41" s="576"/>
      <c r="DX41" s="576"/>
      <c r="DY41" s="576"/>
      <c r="DZ41" s="576"/>
      <c r="EA41" s="576"/>
      <c r="EB41" s="576"/>
      <c r="EC41" s="576"/>
      <c r="ED41" s="576"/>
      <c r="EE41" s="576"/>
      <c r="EF41" s="576"/>
      <c r="EG41" s="576"/>
      <c r="EH41" s="576"/>
      <c r="EI41" s="576"/>
      <c r="EJ41" s="576"/>
      <c r="EK41" s="576"/>
      <c r="EL41" s="576"/>
      <c r="EM41" s="576"/>
      <c r="EN41" s="576"/>
      <c r="EO41" s="576"/>
      <c r="EP41" s="576"/>
      <c r="EQ41" s="576"/>
      <c r="ER41" s="576"/>
      <c r="ES41" s="576"/>
      <c r="ET41" s="576"/>
      <c r="EU41" s="576"/>
      <c r="EV41" s="576"/>
      <c r="EW41" s="576"/>
      <c r="EX41" s="577"/>
      <c r="EY41" s="715"/>
      <c r="EZ41" s="571" t="s">
        <v>2311</v>
      </c>
      <c r="FA41" s="564" t="s">
        <v>653</v>
      </c>
      <c r="FB41" s="566"/>
      <c r="FC41" s="571" t="s">
        <v>63</v>
      </c>
      <c r="FD41" s="571" t="s">
        <v>61</v>
      </c>
      <c r="FE41" s="571" t="s">
        <v>60</v>
      </c>
      <c r="FF41" s="571" t="s">
        <v>2537</v>
      </c>
      <c r="FG41" s="866" t="s">
        <v>1941</v>
      </c>
      <c r="FH41" s="866" t="s">
        <v>1409</v>
      </c>
      <c r="FI41" s="719">
        <f t="shared" si="26"/>
        <v>0.22</v>
      </c>
      <c r="FJ41" s="720">
        <f t="shared" si="27"/>
        <v>0</v>
      </c>
      <c r="FK41" s="455"/>
      <c r="FL41" s="531">
        <f t="shared" si="28"/>
        <v>0</v>
      </c>
      <c r="FM41" s="863">
        <f>IF($FE41&lt;&gt;"Capex",0,IF(AND(ISBLANK($FB41)=FALSE,OR($FG41=Constants!$E$29,$FG41=Constants!$E$30,$FG41=Constants!$E$31)),0,1))</f>
        <v>0</v>
      </c>
      <c r="FN41" s="863">
        <f t="shared" si="29"/>
        <v>0</v>
      </c>
      <c r="FO41" s="455"/>
    </row>
    <row r="42" spans="1:171">
      <c r="A42" s="572" t="s">
        <v>2180</v>
      </c>
      <c r="B42" s="566" t="s">
        <v>115</v>
      </c>
      <c r="C42" s="571" t="s">
        <v>95</v>
      </c>
      <c r="D42" s="564" t="s">
        <v>2094</v>
      </c>
      <c r="E42" s="570" t="s">
        <v>2196</v>
      </c>
      <c r="F42" s="935" t="s">
        <v>2167</v>
      </c>
      <c r="G42" s="565" t="s">
        <v>312</v>
      </c>
      <c r="H42" s="565">
        <v>0</v>
      </c>
      <c r="I42" s="958"/>
      <c r="J42" s="566"/>
      <c r="K42" s="571" t="s">
        <v>2443</v>
      </c>
      <c r="L42" s="571" t="s">
        <v>188</v>
      </c>
      <c r="M42" s="862"/>
      <c r="N42" s="565"/>
      <c r="O42" s="565" t="s">
        <v>2168</v>
      </c>
      <c r="P42" s="867">
        <v>15681</v>
      </c>
      <c r="Q42" s="571" t="s">
        <v>1876</v>
      </c>
      <c r="R42" s="564" t="s">
        <v>1675</v>
      </c>
      <c r="S42" s="565" t="s">
        <v>2169</v>
      </c>
      <c r="T42" s="565"/>
      <c r="U42" s="566"/>
      <c r="V42" s="571" t="s">
        <v>1828</v>
      </c>
      <c r="W42" s="564"/>
      <c r="X42" s="565"/>
      <c r="Y42" s="565"/>
      <c r="Z42" s="565"/>
      <c r="AA42" s="565"/>
      <c r="AB42" s="567"/>
      <c r="AC42" s="565" t="s">
        <v>2324</v>
      </c>
      <c r="AD42" s="717">
        <f t="shared" si="30"/>
        <v>12</v>
      </c>
      <c r="AE42" s="718">
        <f t="shared" si="31"/>
        <v>188172</v>
      </c>
      <c r="AF42" s="575">
        <v>0</v>
      </c>
      <c r="AG42" s="576">
        <v>0</v>
      </c>
      <c r="AH42" s="576">
        <v>0</v>
      </c>
      <c r="AI42" s="576">
        <v>12</v>
      </c>
      <c r="AJ42" s="576">
        <v>0</v>
      </c>
      <c r="AK42" s="576">
        <v>0</v>
      </c>
      <c r="AL42" s="576">
        <v>0</v>
      </c>
      <c r="AM42" s="576">
        <v>0</v>
      </c>
      <c r="AN42" s="576">
        <v>0</v>
      </c>
      <c r="AO42" s="576">
        <v>0</v>
      </c>
      <c r="AP42" s="576">
        <v>0</v>
      </c>
      <c r="AQ42" s="576">
        <v>0</v>
      </c>
      <c r="AR42" s="576">
        <v>0</v>
      </c>
      <c r="AS42" s="576">
        <v>0</v>
      </c>
      <c r="AT42" s="576">
        <v>0</v>
      </c>
      <c r="AU42" s="576">
        <v>0</v>
      </c>
      <c r="AV42" s="576">
        <v>0</v>
      </c>
      <c r="AW42" s="576">
        <v>0</v>
      </c>
      <c r="AX42" s="576">
        <v>0</v>
      </c>
      <c r="AY42" s="576">
        <v>0</v>
      </c>
      <c r="AZ42" s="576">
        <v>0</v>
      </c>
      <c r="BA42" s="576">
        <v>0</v>
      </c>
      <c r="BB42" s="576">
        <v>0</v>
      </c>
      <c r="BC42" s="576">
        <v>0</v>
      </c>
      <c r="BD42" s="576">
        <v>0</v>
      </c>
      <c r="BE42" s="576">
        <v>0</v>
      </c>
      <c r="BF42" s="576">
        <v>0</v>
      </c>
      <c r="BG42" s="576">
        <v>0</v>
      </c>
      <c r="BH42" s="576">
        <v>0</v>
      </c>
      <c r="BI42" s="576">
        <v>0</v>
      </c>
      <c r="BJ42" s="576">
        <v>0</v>
      </c>
      <c r="BK42" s="576">
        <v>0</v>
      </c>
      <c r="BL42" s="576">
        <v>0</v>
      </c>
      <c r="BM42" s="576">
        <v>0</v>
      </c>
      <c r="BN42" s="576">
        <v>0</v>
      </c>
      <c r="BO42" s="576">
        <v>0</v>
      </c>
      <c r="BP42" s="576">
        <v>0</v>
      </c>
      <c r="BQ42" s="576">
        <v>0</v>
      </c>
      <c r="BR42" s="576">
        <v>0</v>
      </c>
      <c r="BS42" s="576">
        <v>0</v>
      </c>
      <c r="BT42" s="576">
        <v>0</v>
      </c>
      <c r="BU42" s="576">
        <v>0</v>
      </c>
      <c r="BV42" s="576">
        <v>0</v>
      </c>
      <c r="BW42" s="576">
        <v>0</v>
      </c>
      <c r="BX42" s="576">
        <v>0</v>
      </c>
      <c r="BY42" s="576">
        <v>0</v>
      </c>
      <c r="BZ42" s="576">
        <v>0</v>
      </c>
      <c r="CA42" s="576">
        <v>0</v>
      </c>
      <c r="CB42" s="576">
        <v>0</v>
      </c>
      <c r="CC42" s="576">
        <v>0</v>
      </c>
      <c r="CD42" s="576">
        <v>0</v>
      </c>
      <c r="CE42" s="576">
        <v>0</v>
      </c>
      <c r="CF42" s="576">
        <v>0</v>
      </c>
      <c r="CG42" s="576">
        <v>0</v>
      </c>
      <c r="CH42" s="576">
        <v>0</v>
      </c>
      <c r="CI42" s="576">
        <v>0</v>
      </c>
      <c r="CJ42" s="576">
        <v>0</v>
      </c>
      <c r="CK42" s="576">
        <v>0</v>
      </c>
      <c r="CL42" s="576">
        <v>0</v>
      </c>
      <c r="CM42" s="576">
        <v>0</v>
      </c>
      <c r="CN42" s="576">
        <v>0</v>
      </c>
      <c r="CO42" s="576">
        <v>0</v>
      </c>
      <c r="CP42" s="576">
        <v>0</v>
      </c>
      <c r="CQ42" s="576">
        <v>0</v>
      </c>
      <c r="CR42" s="576">
        <v>0</v>
      </c>
      <c r="CS42" s="576">
        <v>0</v>
      </c>
      <c r="CT42" s="576"/>
      <c r="CU42" s="576"/>
      <c r="CV42" s="576"/>
      <c r="CW42" s="576"/>
      <c r="CX42" s="576"/>
      <c r="CY42" s="576"/>
      <c r="CZ42" s="576"/>
      <c r="DA42" s="576"/>
      <c r="DB42" s="576"/>
      <c r="DC42" s="576"/>
      <c r="DD42" s="576"/>
      <c r="DE42" s="576"/>
      <c r="DF42" s="576"/>
      <c r="DG42" s="576"/>
      <c r="DH42" s="576"/>
      <c r="DI42" s="576"/>
      <c r="DJ42" s="576"/>
      <c r="DK42" s="576"/>
      <c r="DL42" s="576"/>
      <c r="DM42" s="576"/>
      <c r="DN42" s="576"/>
      <c r="DO42" s="576"/>
      <c r="DP42" s="576"/>
      <c r="DQ42" s="576"/>
      <c r="DR42" s="576"/>
      <c r="DS42" s="576"/>
      <c r="DT42" s="576"/>
      <c r="DU42" s="576"/>
      <c r="DV42" s="576"/>
      <c r="DW42" s="576"/>
      <c r="DX42" s="576"/>
      <c r="DY42" s="576"/>
      <c r="DZ42" s="576"/>
      <c r="EA42" s="576"/>
      <c r="EB42" s="576"/>
      <c r="EC42" s="576"/>
      <c r="ED42" s="576"/>
      <c r="EE42" s="576"/>
      <c r="EF42" s="576"/>
      <c r="EG42" s="576"/>
      <c r="EH42" s="576"/>
      <c r="EI42" s="576"/>
      <c r="EJ42" s="576"/>
      <c r="EK42" s="576"/>
      <c r="EL42" s="576"/>
      <c r="EM42" s="576"/>
      <c r="EN42" s="576"/>
      <c r="EO42" s="576"/>
      <c r="EP42" s="576"/>
      <c r="EQ42" s="576"/>
      <c r="ER42" s="576"/>
      <c r="ES42" s="576"/>
      <c r="ET42" s="576"/>
      <c r="EU42" s="576"/>
      <c r="EV42" s="576"/>
      <c r="EW42" s="576"/>
      <c r="EX42" s="577"/>
      <c r="EY42" s="715"/>
      <c r="EZ42" s="571" t="s">
        <v>2311</v>
      </c>
      <c r="FA42" s="564" t="s">
        <v>653</v>
      </c>
      <c r="FB42" s="566"/>
      <c r="FC42" s="571" t="s">
        <v>63</v>
      </c>
      <c r="FD42" s="571" t="s">
        <v>61</v>
      </c>
      <c r="FE42" s="571" t="s">
        <v>60</v>
      </c>
      <c r="FF42" s="571" t="s">
        <v>2537</v>
      </c>
      <c r="FG42" s="866" t="s">
        <v>1941</v>
      </c>
      <c r="FH42" s="866" t="s">
        <v>1409</v>
      </c>
      <c r="FI42" s="719">
        <f t="shared" si="26"/>
        <v>0.22</v>
      </c>
      <c r="FJ42" s="720">
        <f t="shared" si="27"/>
        <v>0</v>
      </c>
      <c r="FK42" s="455"/>
      <c r="FL42" s="531">
        <f t="shared" si="28"/>
        <v>0</v>
      </c>
      <c r="FM42" s="863">
        <f>IF($FE42&lt;&gt;"Capex",0,IF(AND(ISBLANK($FB42)=FALSE,OR($FG42=Constants!$E$29,$FG42=Constants!$E$30,$FG42=Constants!$E$31)),0,1))</f>
        <v>0</v>
      </c>
      <c r="FN42" s="863">
        <f t="shared" si="29"/>
        <v>0</v>
      </c>
      <c r="FO42" s="455"/>
    </row>
    <row r="43" spans="1:171">
      <c r="A43" s="572" t="s">
        <v>2180</v>
      </c>
      <c r="B43" s="566" t="s">
        <v>115</v>
      </c>
      <c r="C43" s="571" t="s">
        <v>95</v>
      </c>
      <c r="D43" s="564" t="s">
        <v>2094</v>
      </c>
      <c r="E43" s="570" t="s">
        <v>2197</v>
      </c>
      <c r="F43" s="935" t="s">
        <v>2167</v>
      </c>
      <c r="G43" s="565" t="s">
        <v>312</v>
      </c>
      <c r="H43" s="565">
        <v>0</v>
      </c>
      <c r="I43" s="958"/>
      <c r="J43" s="566"/>
      <c r="K43" s="571" t="s">
        <v>2443</v>
      </c>
      <c r="L43" s="571" t="s">
        <v>188</v>
      </c>
      <c r="M43" s="862"/>
      <c r="N43" s="565"/>
      <c r="O43" s="565" t="s">
        <v>2168</v>
      </c>
      <c r="P43" s="867">
        <v>16993</v>
      </c>
      <c r="Q43" s="571" t="s">
        <v>1876</v>
      </c>
      <c r="R43" s="564" t="s">
        <v>1675</v>
      </c>
      <c r="S43" s="565" t="s">
        <v>2169</v>
      </c>
      <c r="T43" s="565"/>
      <c r="U43" s="566"/>
      <c r="V43" s="571" t="s">
        <v>1828</v>
      </c>
      <c r="W43" s="564"/>
      <c r="X43" s="565"/>
      <c r="Y43" s="565"/>
      <c r="Z43" s="565"/>
      <c r="AA43" s="565"/>
      <c r="AB43" s="567"/>
      <c r="AC43" s="565" t="s">
        <v>2324</v>
      </c>
      <c r="AD43" s="717">
        <f t="shared" si="30"/>
        <v>15</v>
      </c>
      <c r="AE43" s="718">
        <f t="shared" si="31"/>
        <v>254895</v>
      </c>
      <c r="AF43" s="575">
        <v>0</v>
      </c>
      <c r="AG43" s="576">
        <v>0</v>
      </c>
      <c r="AH43" s="576">
        <v>0</v>
      </c>
      <c r="AI43" s="576">
        <v>15</v>
      </c>
      <c r="AJ43" s="576">
        <v>0</v>
      </c>
      <c r="AK43" s="576">
        <v>0</v>
      </c>
      <c r="AL43" s="576">
        <v>0</v>
      </c>
      <c r="AM43" s="576">
        <v>0</v>
      </c>
      <c r="AN43" s="576">
        <v>0</v>
      </c>
      <c r="AO43" s="576">
        <v>0</v>
      </c>
      <c r="AP43" s="576">
        <v>0</v>
      </c>
      <c r="AQ43" s="576">
        <v>0</v>
      </c>
      <c r="AR43" s="576">
        <v>0</v>
      </c>
      <c r="AS43" s="576">
        <v>0</v>
      </c>
      <c r="AT43" s="576">
        <v>0</v>
      </c>
      <c r="AU43" s="576">
        <v>0</v>
      </c>
      <c r="AV43" s="576">
        <v>0</v>
      </c>
      <c r="AW43" s="576">
        <v>0</v>
      </c>
      <c r="AX43" s="576">
        <v>0</v>
      </c>
      <c r="AY43" s="576">
        <v>0</v>
      </c>
      <c r="AZ43" s="576">
        <v>0</v>
      </c>
      <c r="BA43" s="576">
        <v>0</v>
      </c>
      <c r="BB43" s="576">
        <v>0</v>
      </c>
      <c r="BC43" s="576">
        <v>0</v>
      </c>
      <c r="BD43" s="576">
        <v>0</v>
      </c>
      <c r="BE43" s="576">
        <v>0</v>
      </c>
      <c r="BF43" s="576">
        <v>0</v>
      </c>
      <c r="BG43" s="576">
        <v>0</v>
      </c>
      <c r="BH43" s="576">
        <v>0</v>
      </c>
      <c r="BI43" s="576">
        <v>0</v>
      </c>
      <c r="BJ43" s="576">
        <v>0</v>
      </c>
      <c r="BK43" s="576">
        <v>0</v>
      </c>
      <c r="BL43" s="576">
        <v>0</v>
      </c>
      <c r="BM43" s="576">
        <v>0</v>
      </c>
      <c r="BN43" s="576">
        <v>0</v>
      </c>
      <c r="BO43" s="576">
        <v>0</v>
      </c>
      <c r="BP43" s="576">
        <v>0</v>
      </c>
      <c r="BQ43" s="576">
        <v>0</v>
      </c>
      <c r="BR43" s="576">
        <v>0</v>
      </c>
      <c r="BS43" s="576">
        <v>0</v>
      </c>
      <c r="BT43" s="576">
        <v>0</v>
      </c>
      <c r="BU43" s="576">
        <v>0</v>
      </c>
      <c r="BV43" s="576">
        <v>0</v>
      </c>
      <c r="BW43" s="576">
        <v>0</v>
      </c>
      <c r="BX43" s="576">
        <v>0</v>
      </c>
      <c r="BY43" s="576">
        <v>0</v>
      </c>
      <c r="BZ43" s="576">
        <v>0</v>
      </c>
      <c r="CA43" s="576">
        <v>0</v>
      </c>
      <c r="CB43" s="576">
        <v>0</v>
      </c>
      <c r="CC43" s="576">
        <v>0</v>
      </c>
      <c r="CD43" s="576">
        <v>0</v>
      </c>
      <c r="CE43" s="576">
        <v>0</v>
      </c>
      <c r="CF43" s="576">
        <v>0</v>
      </c>
      <c r="CG43" s="576">
        <v>0</v>
      </c>
      <c r="CH43" s="576">
        <v>0</v>
      </c>
      <c r="CI43" s="576">
        <v>0</v>
      </c>
      <c r="CJ43" s="576">
        <v>0</v>
      </c>
      <c r="CK43" s="576">
        <v>0</v>
      </c>
      <c r="CL43" s="576">
        <v>0</v>
      </c>
      <c r="CM43" s="576">
        <v>0</v>
      </c>
      <c r="CN43" s="576">
        <v>0</v>
      </c>
      <c r="CO43" s="576">
        <v>0</v>
      </c>
      <c r="CP43" s="576">
        <v>0</v>
      </c>
      <c r="CQ43" s="576">
        <v>0</v>
      </c>
      <c r="CR43" s="576">
        <v>0</v>
      </c>
      <c r="CS43" s="576">
        <v>0</v>
      </c>
      <c r="CT43" s="576"/>
      <c r="CU43" s="576"/>
      <c r="CV43" s="576"/>
      <c r="CW43" s="576"/>
      <c r="CX43" s="576"/>
      <c r="CY43" s="576"/>
      <c r="CZ43" s="576"/>
      <c r="DA43" s="576"/>
      <c r="DB43" s="576"/>
      <c r="DC43" s="576"/>
      <c r="DD43" s="576"/>
      <c r="DE43" s="576"/>
      <c r="DF43" s="576"/>
      <c r="DG43" s="576"/>
      <c r="DH43" s="576"/>
      <c r="DI43" s="576"/>
      <c r="DJ43" s="576"/>
      <c r="DK43" s="576"/>
      <c r="DL43" s="576"/>
      <c r="DM43" s="576"/>
      <c r="DN43" s="576"/>
      <c r="DO43" s="576"/>
      <c r="DP43" s="576"/>
      <c r="DQ43" s="576"/>
      <c r="DR43" s="576"/>
      <c r="DS43" s="576"/>
      <c r="DT43" s="576"/>
      <c r="DU43" s="576"/>
      <c r="DV43" s="576"/>
      <c r="DW43" s="576"/>
      <c r="DX43" s="576"/>
      <c r="DY43" s="576"/>
      <c r="DZ43" s="576"/>
      <c r="EA43" s="576"/>
      <c r="EB43" s="576"/>
      <c r="EC43" s="576"/>
      <c r="ED43" s="576"/>
      <c r="EE43" s="576"/>
      <c r="EF43" s="576"/>
      <c r="EG43" s="576"/>
      <c r="EH43" s="576"/>
      <c r="EI43" s="576"/>
      <c r="EJ43" s="576"/>
      <c r="EK43" s="576"/>
      <c r="EL43" s="576"/>
      <c r="EM43" s="576"/>
      <c r="EN43" s="576"/>
      <c r="EO43" s="576"/>
      <c r="EP43" s="576"/>
      <c r="EQ43" s="576"/>
      <c r="ER43" s="576"/>
      <c r="ES43" s="576"/>
      <c r="ET43" s="576"/>
      <c r="EU43" s="576"/>
      <c r="EV43" s="576"/>
      <c r="EW43" s="576"/>
      <c r="EX43" s="577"/>
      <c r="EY43" s="715"/>
      <c r="EZ43" s="571" t="s">
        <v>2311</v>
      </c>
      <c r="FA43" s="564" t="s">
        <v>653</v>
      </c>
      <c r="FB43" s="566"/>
      <c r="FC43" s="571" t="s">
        <v>63</v>
      </c>
      <c r="FD43" s="571" t="s">
        <v>61</v>
      </c>
      <c r="FE43" s="571" t="s">
        <v>60</v>
      </c>
      <c r="FF43" s="571" t="s">
        <v>2537</v>
      </c>
      <c r="FG43" s="866" t="s">
        <v>1941</v>
      </c>
      <c r="FH43" s="866" t="s">
        <v>1409</v>
      </c>
      <c r="FI43" s="719">
        <f t="shared" si="26"/>
        <v>0.22</v>
      </c>
      <c r="FJ43" s="720">
        <f t="shared" si="27"/>
        <v>0</v>
      </c>
      <c r="FK43" s="455"/>
      <c r="FL43" s="531">
        <f t="shared" si="28"/>
        <v>0</v>
      </c>
      <c r="FM43" s="863">
        <f>IF($FE43&lt;&gt;"Capex",0,IF(AND(ISBLANK($FB43)=FALSE,OR($FG43=Constants!$E$29,$FG43=Constants!$E$30,$FG43=Constants!$E$31)),0,1))</f>
        <v>0</v>
      </c>
      <c r="FN43" s="863">
        <f t="shared" si="29"/>
        <v>0</v>
      </c>
      <c r="FO43" s="455"/>
    </row>
    <row r="44" spans="1:171">
      <c r="A44" s="572" t="s">
        <v>2180</v>
      </c>
      <c r="B44" s="566" t="s">
        <v>120</v>
      </c>
      <c r="C44" s="571" t="s">
        <v>91</v>
      </c>
      <c r="D44" s="564" t="s">
        <v>2094</v>
      </c>
      <c r="E44" s="570" t="s">
        <v>2198</v>
      </c>
      <c r="F44" s="935" t="s">
        <v>2167</v>
      </c>
      <c r="G44" s="565" t="s">
        <v>312</v>
      </c>
      <c r="H44" s="565">
        <v>0</v>
      </c>
      <c r="I44" s="958"/>
      <c r="J44" s="566"/>
      <c r="K44" s="571" t="s">
        <v>2443</v>
      </c>
      <c r="L44" s="571" t="s">
        <v>188</v>
      </c>
      <c r="M44" s="862"/>
      <c r="N44" s="565"/>
      <c r="O44" s="565" t="s">
        <v>2168</v>
      </c>
      <c r="P44" s="867">
        <v>241500</v>
      </c>
      <c r="Q44" s="571" t="s">
        <v>1876</v>
      </c>
      <c r="R44" s="564" t="s">
        <v>1675</v>
      </c>
      <c r="S44" s="565" t="s">
        <v>2169</v>
      </c>
      <c r="T44" s="565"/>
      <c r="U44" s="566"/>
      <c r="V44" s="571" t="s">
        <v>1828</v>
      </c>
      <c r="W44" s="564"/>
      <c r="X44" s="565"/>
      <c r="Y44" s="565"/>
      <c r="Z44" s="565"/>
      <c r="AA44" s="565"/>
      <c r="AB44" s="567"/>
      <c r="AC44" s="565" t="s">
        <v>2324</v>
      </c>
      <c r="AD44" s="717">
        <f t="shared" si="30"/>
        <v>1</v>
      </c>
      <c r="AE44" s="718">
        <f t="shared" si="31"/>
        <v>241500</v>
      </c>
      <c r="AF44" s="575">
        <v>0</v>
      </c>
      <c r="AG44" s="576">
        <v>0</v>
      </c>
      <c r="AH44" s="576">
        <v>0</v>
      </c>
      <c r="AI44" s="576">
        <v>1</v>
      </c>
      <c r="AJ44" s="576">
        <v>0</v>
      </c>
      <c r="AK44" s="576">
        <v>0</v>
      </c>
      <c r="AL44" s="576">
        <v>0</v>
      </c>
      <c r="AM44" s="576">
        <v>0</v>
      </c>
      <c r="AN44" s="576">
        <v>0</v>
      </c>
      <c r="AO44" s="576">
        <v>0</v>
      </c>
      <c r="AP44" s="576">
        <v>0</v>
      </c>
      <c r="AQ44" s="576">
        <v>0</v>
      </c>
      <c r="AR44" s="576">
        <v>0</v>
      </c>
      <c r="AS44" s="576">
        <v>0</v>
      </c>
      <c r="AT44" s="576">
        <v>0</v>
      </c>
      <c r="AU44" s="576">
        <v>0</v>
      </c>
      <c r="AV44" s="576">
        <v>0</v>
      </c>
      <c r="AW44" s="576">
        <v>0</v>
      </c>
      <c r="AX44" s="576">
        <v>0</v>
      </c>
      <c r="AY44" s="576">
        <v>0</v>
      </c>
      <c r="AZ44" s="576">
        <v>0</v>
      </c>
      <c r="BA44" s="576">
        <v>0</v>
      </c>
      <c r="BB44" s="576">
        <v>0</v>
      </c>
      <c r="BC44" s="576">
        <v>0</v>
      </c>
      <c r="BD44" s="576">
        <v>0</v>
      </c>
      <c r="BE44" s="576">
        <v>0</v>
      </c>
      <c r="BF44" s="576">
        <v>0</v>
      </c>
      <c r="BG44" s="576">
        <v>0</v>
      </c>
      <c r="BH44" s="576">
        <v>0</v>
      </c>
      <c r="BI44" s="576">
        <v>0</v>
      </c>
      <c r="BJ44" s="576">
        <v>0</v>
      </c>
      <c r="BK44" s="576">
        <v>0</v>
      </c>
      <c r="BL44" s="576">
        <v>0</v>
      </c>
      <c r="BM44" s="576">
        <v>0</v>
      </c>
      <c r="BN44" s="576">
        <v>0</v>
      </c>
      <c r="BO44" s="576">
        <v>0</v>
      </c>
      <c r="BP44" s="576">
        <v>0</v>
      </c>
      <c r="BQ44" s="576">
        <v>0</v>
      </c>
      <c r="BR44" s="576">
        <v>0</v>
      </c>
      <c r="BS44" s="576">
        <v>0</v>
      </c>
      <c r="BT44" s="576">
        <v>0</v>
      </c>
      <c r="BU44" s="576">
        <v>0</v>
      </c>
      <c r="BV44" s="576">
        <v>0</v>
      </c>
      <c r="BW44" s="576">
        <v>0</v>
      </c>
      <c r="BX44" s="576">
        <v>0</v>
      </c>
      <c r="BY44" s="576">
        <v>0</v>
      </c>
      <c r="BZ44" s="576">
        <v>0</v>
      </c>
      <c r="CA44" s="576">
        <v>0</v>
      </c>
      <c r="CB44" s="576">
        <v>0</v>
      </c>
      <c r="CC44" s="576">
        <v>0</v>
      </c>
      <c r="CD44" s="576">
        <v>0</v>
      </c>
      <c r="CE44" s="576">
        <v>0</v>
      </c>
      <c r="CF44" s="576">
        <v>0</v>
      </c>
      <c r="CG44" s="576">
        <v>0</v>
      </c>
      <c r="CH44" s="576">
        <v>0</v>
      </c>
      <c r="CI44" s="576">
        <v>0</v>
      </c>
      <c r="CJ44" s="576">
        <v>0</v>
      </c>
      <c r="CK44" s="576">
        <v>0</v>
      </c>
      <c r="CL44" s="576">
        <v>0</v>
      </c>
      <c r="CM44" s="576">
        <v>0</v>
      </c>
      <c r="CN44" s="576">
        <v>0</v>
      </c>
      <c r="CO44" s="576">
        <v>0</v>
      </c>
      <c r="CP44" s="576">
        <v>0</v>
      </c>
      <c r="CQ44" s="576">
        <v>0</v>
      </c>
      <c r="CR44" s="576">
        <v>0</v>
      </c>
      <c r="CS44" s="576">
        <v>0</v>
      </c>
      <c r="CT44" s="576"/>
      <c r="CU44" s="576"/>
      <c r="CV44" s="576"/>
      <c r="CW44" s="576"/>
      <c r="CX44" s="576"/>
      <c r="CY44" s="576"/>
      <c r="CZ44" s="576"/>
      <c r="DA44" s="576"/>
      <c r="DB44" s="576"/>
      <c r="DC44" s="576"/>
      <c r="DD44" s="576"/>
      <c r="DE44" s="576"/>
      <c r="DF44" s="576"/>
      <c r="DG44" s="576"/>
      <c r="DH44" s="576"/>
      <c r="DI44" s="576"/>
      <c r="DJ44" s="576"/>
      <c r="DK44" s="576"/>
      <c r="DL44" s="576"/>
      <c r="DM44" s="576"/>
      <c r="DN44" s="576"/>
      <c r="DO44" s="576"/>
      <c r="DP44" s="576"/>
      <c r="DQ44" s="576"/>
      <c r="DR44" s="576"/>
      <c r="DS44" s="576"/>
      <c r="DT44" s="576"/>
      <c r="DU44" s="576"/>
      <c r="DV44" s="576"/>
      <c r="DW44" s="576"/>
      <c r="DX44" s="576"/>
      <c r="DY44" s="576"/>
      <c r="DZ44" s="576"/>
      <c r="EA44" s="576"/>
      <c r="EB44" s="576"/>
      <c r="EC44" s="576"/>
      <c r="ED44" s="576"/>
      <c r="EE44" s="576"/>
      <c r="EF44" s="576"/>
      <c r="EG44" s="576"/>
      <c r="EH44" s="576"/>
      <c r="EI44" s="576"/>
      <c r="EJ44" s="576"/>
      <c r="EK44" s="576"/>
      <c r="EL44" s="576"/>
      <c r="EM44" s="576"/>
      <c r="EN44" s="576"/>
      <c r="EO44" s="576"/>
      <c r="EP44" s="576"/>
      <c r="EQ44" s="576"/>
      <c r="ER44" s="576"/>
      <c r="ES44" s="576"/>
      <c r="ET44" s="576"/>
      <c r="EU44" s="576"/>
      <c r="EV44" s="576"/>
      <c r="EW44" s="576"/>
      <c r="EX44" s="577"/>
      <c r="EY44" s="715"/>
      <c r="EZ44" s="571" t="s">
        <v>2311</v>
      </c>
      <c r="FA44" s="564" t="s">
        <v>653</v>
      </c>
      <c r="FB44" s="566"/>
      <c r="FC44" s="571" t="s">
        <v>63</v>
      </c>
      <c r="FD44" s="571" t="s">
        <v>61</v>
      </c>
      <c r="FE44" s="571" t="s">
        <v>60</v>
      </c>
      <c r="FF44" s="571" t="s">
        <v>2537</v>
      </c>
      <c r="FG44" s="866" t="s">
        <v>1941</v>
      </c>
      <c r="FH44" s="866" t="s">
        <v>1409</v>
      </c>
      <c r="FI44" s="719">
        <f t="shared" si="26"/>
        <v>0.22</v>
      </c>
      <c r="FJ44" s="720">
        <f t="shared" si="27"/>
        <v>0</v>
      </c>
      <c r="FK44" s="455"/>
      <c r="FL44" s="531">
        <f t="shared" si="28"/>
        <v>0</v>
      </c>
      <c r="FM44" s="863">
        <f>IF($FE44&lt;&gt;"Capex",0,IF(AND(ISBLANK($FB44)=FALSE,OR($FG44=Constants!$E$29,$FG44=Constants!$E$30,$FG44=Constants!$E$31)),0,1))</f>
        <v>0</v>
      </c>
      <c r="FN44" s="863">
        <f t="shared" si="29"/>
        <v>0</v>
      </c>
      <c r="FO44" s="455"/>
    </row>
    <row r="45" spans="1:171">
      <c r="A45" s="572" t="s">
        <v>2180</v>
      </c>
      <c r="B45" s="566" t="s">
        <v>120</v>
      </c>
      <c r="C45" s="571" t="s">
        <v>100</v>
      </c>
      <c r="D45" s="564" t="s">
        <v>2092</v>
      </c>
      <c r="E45" s="570" t="s">
        <v>2199</v>
      </c>
      <c r="F45" s="935" t="s">
        <v>2167</v>
      </c>
      <c r="G45" s="565" t="s">
        <v>312</v>
      </c>
      <c r="H45" s="565">
        <v>0</v>
      </c>
      <c r="I45" s="958"/>
      <c r="J45" s="566"/>
      <c r="K45" s="571" t="s">
        <v>2443</v>
      </c>
      <c r="L45" s="571" t="s">
        <v>188</v>
      </c>
      <c r="M45" s="862"/>
      <c r="N45" s="565"/>
      <c r="O45" s="565" t="s">
        <v>2168</v>
      </c>
      <c r="P45" s="867">
        <v>60375</v>
      </c>
      <c r="Q45" s="571" t="s">
        <v>1876</v>
      </c>
      <c r="R45" s="564" t="s">
        <v>1675</v>
      </c>
      <c r="S45" s="565" t="s">
        <v>2169</v>
      </c>
      <c r="T45" s="565"/>
      <c r="U45" s="566"/>
      <c r="V45" s="571" t="s">
        <v>1828</v>
      </c>
      <c r="W45" s="564"/>
      <c r="X45" s="565"/>
      <c r="Y45" s="565"/>
      <c r="Z45" s="565"/>
      <c r="AA45" s="565"/>
      <c r="AB45" s="567"/>
      <c r="AC45" s="565" t="s">
        <v>2324</v>
      </c>
      <c r="AD45" s="717">
        <f t="shared" si="30"/>
        <v>1</v>
      </c>
      <c r="AE45" s="718">
        <f t="shared" si="31"/>
        <v>60375</v>
      </c>
      <c r="AF45" s="575">
        <v>0</v>
      </c>
      <c r="AG45" s="576">
        <v>0</v>
      </c>
      <c r="AH45" s="576">
        <v>0</v>
      </c>
      <c r="AI45" s="576">
        <v>1</v>
      </c>
      <c r="AJ45" s="576">
        <v>0</v>
      </c>
      <c r="AK45" s="576">
        <v>0</v>
      </c>
      <c r="AL45" s="576">
        <v>0</v>
      </c>
      <c r="AM45" s="576">
        <v>0</v>
      </c>
      <c r="AN45" s="576">
        <v>0</v>
      </c>
      <c r="AO45" s="576">
        <v>0</v>
      </c>
      <c r="AP45" s="576">
        <v>0</v>
      </c>
      <c r="AQ45" s="576">
        <v>0</v>
      </c>
      <c r="AR45" s="576">
        <v>0</v>
      </c>
      <c r="AS45" s="576">
        <v>0</v>
      </c>
      <c r="AT45" s="576">
        <v>0</v>
      </c>
      <c r="AU45" s="576">
        <v>0</v>
      </c>
      <c r="AV45" s="576">
        <v>0</v>
      </c>
      <c r="AW45" s="576">
        <v>0</v>
      </c>
      <c r="AX45" s="576">
        <v>0</v>
      </c>
      <c r="AY45" s="576">
        <v>0</v>
      </c>
      <c r="AZ45" s="576">
        <v>0</v>
      </c>
      <c r="BA45" s="576">
        <v>0</v>
      </c>
      <c r="BB45" s="576">
        <v>0</v>
      </c>
      <c r="BC45" s="576">
        <v>0</v>
      </c>
      <c r="BD45" s="576">
        <v>0</v>
      </c>
      <c r="BE45" s="576">
        <v>0</v>
      </c>
      <c r="BF45" s="576">
        <v>0</v>
      </c>
      <c r="BG45" s="576">
        <v>0</v>
      </c>
      <c r="BH45" s="576">
        <v>0</v>
      </c>
      <c r="BI45" s="576">
        <v>0</v>
      </c>
      <c r="BJ45" s="576">
        <v>0</v>
      </c>
      <c r="BK45" s="576">
        <v>0</v>
      </c>
      <c r="BL45" s="576">
        <v>0</v>
      </c>
      <c r="BM45" s="576">
        <v>0</v>
      </c>
      <c r="BN45" s="576">
        <v>0</v>
      </c>
      <c r="BO45" s="576">
        <v>0</v>
      </c>
      <c r="BP45" s="576">
        <v>0</v>
      </c>
      <c r="BQ45" s="576">
        <v>0</v>
      </c>
      <c r="BR45" s="576">
        <v>0</v>
      </c>
      <c r="BS45" s="576">
        <v>0</v>
      </c>
      <c r="BT45" s="576">
        <v>0</v>
      </c>
      <c r="BU45" s="576">
        <v>0</v>
      </c>
      <c r="BV45" s="576">
        <v>0</v>
      </c>
      <c r="BW45" s="576">
        <v>0</v>
      </c>
      <c r="BX45" s="576">
        <v>0</v>
      </c>
      <c r="BY45" s="576">
        <v>0</v>
      </c>
      <c r="BZ45" s="576">
        <v>0</v>
      </c>
      <c r="CA45" s="576">
        <v>0</v>
      </c>
      <c r="CB45" s="576">
        <v>0</v>
      </c>
      <c r="CC45" s="576">
        <v>0</v>
      </c>
      <c r="CD45" s="576">
        <v>0</v>
      </c>
      <c r="CE45" s="576">
        <v>0</v>
      </c>
      <c r="CF45" s="576">
        <v>0</v>
      </c>
      <c r="CG45" s="576">
        <v>0</v>
      </c>
      <c r="CH45" s="576">
        <v>0</v>
      </c>
      <c r="CI45" s="576">
        <v>0</v>
      </c>
      <c r="CJ45" s="576">
        <v>0</v>
      </c>
      <c r="CK45" s="576">
        <v>0</v>
      </c>
      <c r="CL45" s="576">
        <v>0</v>
      </c>
      <c r="CM45" s="576">
        <v>0</v>
      </c>
      <c r="CN45" s="576">
        <v>0</v>
      </c>
      <c r="CO45" s="576">
        <v>0</v>
      </c>
      <c r="CP45" s="576">
        <v>0</v>
      </c>
      <c r="CQ45" s="576">
        <v>0</v>
      </c>
      <c r="CR45" s="576">
        <v>0</v>
      </c>
      <c r="CS45" s="576">
        <v>0</v>
      </c>
      <c r="CT45" s="576"/>
      <c r="CU45" s="576"/>
      <c r="CV45" s="576"/>
      <c r="CW45" s="576"/>
      <c r="CX45" s="576"/>
      <c r="CY45" s="576"/>
      <c r="CZ45" s="576"/>
      <c r="DA45" s="576"/>
      <c r="DB45" s="576"/>
      <c r="DC45" s="576"/>
      <c r="DD45" s="576"/>
      <c r="DE45" s="576"/>
      <c r="DF45" s="576"/>
      <c r="DG45" s="576"/>
      <c r="DH45" s="576"/>
      <c r="DI45" s="576"/>
      <c r="DJ45" s="576"/>
      <c r="DK45" s="576"/>
      <c r="DL45" s="576"/>
      <c r="DM45" s="576"/>
      <c r="DN45" s="576"/>
      <c r="DO45" s="576"/>
      <c r="DP45" s="576"/>
      <c r="DQ45" s="576"/>
      <c r="DR45" s="576"/>
      <c r="DS45" s="576"/>
      <c r="DT45" s="576"/>
      <c r="DU45" s="576"/>
      <c r="DV45" s="576"/>
      <c r="DW45" s="576"/>
      <c r="DX45" s="576"/>
      <c r="DY45" s="576"/>
      <c r="DZ45" s="576"/>
      <c r="EA45" s="576"/>
      <c r="EB45" s="576"/>
      <c r="EC45" s="576"/>
      <c r="ED45" s="576"/>
      <c r="EE45" s="576"/>
      <c r="EF45" s="576"/>
      <c r="EG45" s="576"/>
      <c r="EH45" s="576"/>
      <c r="EI45" s="576"/>
      <c r="EJ45" s="576"/>
      <c r="EK45" s="576"/>
      <c r="EL45" s="576"/>
      <c r="EM45" s="576"/>
      <c r="EN45" s="576"/>
      <c r="EO45" s="576"/>
      <c r="EP45" s="576"/>
      <c r="EQ45" s="576"/>
      <c r="ER45" s="576"/>
      <c r="ES45" s="576"/>
      <c r="ET45" s="576"/>
      <c r="EU45" s="576"/>
      <c r="EV45" s="576"/>
      <c r="EW45" s="576"/>
      <c r="EX45" s="577"/>
      <c r="EY45" s="715"/>
      <c r="EZ45" s="571" t="s">
        <v>2311</v>
      </c>
      <c r="FA45" s="564" t="s">
        <v>653</v>
      </c>
      <c r="FB45" s="566"/>
      <c r="FC45" s="571" t="s">
        <v>63</v>
      </c>
      <c r="FD45" s="571" t="s">
        <v>61</v>
      </c>
      <c r="FE45" s="571" t="s">
        <v>60</v>
      </c>
      <c r="FF45" s="571" t="s">
        <v>2537</v>
      </c>
      <c r="FG45" s="866" t="s">
        <v>1941</v>
      </c>
      <c r="FH45" s="866" t="s">
        <v>1409</v>
      </c>
      <c r="FI45" s="719">
        <f t="shared" si="26"/>
        <v>0.22</v>
      </c>
      <c r="FJ45" s="720">
        <f t="shared" si="27"/>
        <v>0</v>
      </c>
      <c r="FK45" s="455"/>
      <c r="FL45" s="531">
        <f t="shared" si="28"/>
        <v>0</v>
      </c>
      <c r="FM45" s="863">
        <f>IF($FE45&lt;&gt;"Capex",0,IF(AND(ISBLANK($FB45)=FALSE,OR($FG45=Constants!$E$29,$FG45=Constants!$E$30,$FG45=Constants!$E$31)),0,1))</f>
        <v>0</v>
      </c>
      <c r="FN45" s="863">
        <f t="shared" si="29"/>
        <v>0</v>
      </c>
      <c r="FO45" s="455"/>
    </row>
    <row r="46" spans="1:171">
      <c r="A46" s="572" t="s">
        <v>2180</v>
      </c>
      <c r="B46" s="566" t="s">
        <v>120</v>
      </c>
      <c r="C46" s="571" t="s">
        <v>95</v>
      </c>
      <c r="D46" s="564" t="s">
        <v>2094</v>
      </c>
      <c r="E46" s="570" t="s">
        <v>2195</v>
      </c>
      <c r="F46" s="935" t="s">
        <v>2167</v>
      </c>
      <c r="G46" s="565" t="s">
        <v>312</v>
      </c>
      <c r="H46" s="565">
        <v>0</v>
      </c>
      <c r="I46" s="958"/>
      <c r="J46" s="566"/>
      <c r="K46" s="571" t="s">
        <v>2443</v>
      </c>
      <c r="L46" s="571" t="s">
        <v>188</v>
      </c>
      <c r="M46" s="862"/>
      <c r="N46" s="565"/>
      <c r="O46" s="565" t="s">
        <v>2168</v>
      </c>
      <c r="P46" s="867">
        <v>34426</v>
      </c>
      <c r="Q46" s="571" t="s">
        <v>1876</v>
      </c>
      <c r="R46" s="564" t="s">
        <v>1675</v>
      </c>
      <c r="S46" s="565" t="s">
        <v>2169</v>
      </c>
      <c r="T46" s="565"/>
      <c r="U46" s="566"/>
      <c r="V46" s="571" t="s">
        <v>1828</v>
      </c>
      <c r="W46" s="564"/>
      <c r="X46" s="565"/>
      <c r="Y46" s="565"/>
      <c r="Z46" s="565"/>
      <c r="AA46" s="565"/>
      <c r="AB46" s="567"/>
      <c r="AC46" s="565" t="s">
        <v>2324</v>
      </c>
      <c r="AD46" s="717">
        <f t="shared" si="30"/>
        <v>10</v>
      </c>
      <c r="AE46" s="718">
        <f t="shared" si="31"/>
        <v>344260</v>
      </c>
      <c r="AF46" s="575">
        <v>0</v>
      </c>
      <c r="AG46" s="576">
        <v>0</v>
      </c>
      <c r="AH46" s="576">
        <v>0</v>
      </c>
      <c r="AI46" s="576">
        <v>10</v>
      </c>
      <c r="AJ46" s="576">
        <v>0</v>
      </c>
      <c r="AK46" s="576">
        <v>0</v>
      </c>
      <c r="AL46" s="576">
        <v>0</v>
      </c>
      <c r="AM46" s="576">
        <v>0</v>
      </c>
      <c r="AN46" s="576">
        <v>0</v>
      </c>
      <c r="AO46" s="576">
        <v>0</v>
      </c>
      <c r="AP46" s="576">
        <v>0</v>
      </c>
      <c r="AQ46" s="576">
        <v>0</v>
      </c>
      <c r="AR46" s="576">
        <v>0</v>
      </c>
      <c r="AS46" s="576">
        <v>0</v>
      </c>
      <c r="AT46" s="576">
        <v>0</v>
      </c>
      <c r="AU46" s="576">
        <v>0</v>
      </c>
      <c r="AV46" s="576">
        <v>0</v>
      </c>
      <c r="AW46" s="576">
        <v>0</v>
      </c>
      <c r="AX46" s="576">
        <v>0</v>
      </c>
      <c r="AY46" s="576">
        <v>0</v>
      </c>
      <c r="AZ46" s="576">
        <v>0</v>
      </c>
      <c r="BA46" s="576">
        <v>0</v>
      </c>
      <c r="BB46" s="576">
        <v>0</v>
      </c>
      <c r="BC46" s="576">
        <v>0</v>
      </c>
      <c r="BD46" s="576">
        <v>0</v>
      </c>
      <c r="BE46" s="576">
        <v>0</v>
      </c>
      <c r="BF46" s="576">
        <v>0</v>
      </c>
      <c r="BG46" s="576">
        <v>0</v>
      </c>
      <c r="BH46" s="576">
        <v>0</v>
      </c>
      <c r="BI46" s="576">
        <v>0</v>
      </c>
      <c r="BJ46" s="576">
        <v>0</v>
      </c>
      <c r="BK46" s="576">
        <v>0</v>
      </c>
      <c r="BL46" s="576">
        <v>0</v>
      </c>
      <c r="BM46" s="576">
        <v>0</v>
      </c>
      <c r="BN46" s="576">
        <v>0</v>
      </c>
      <c r="BO46" s="576">
        <v>0</v>
      </c>
      <c r="BP46" s="576">
        <v>0</v>
      </c>
      <c r="BQ46" s="576">
        <v>0</v>
      </c>
      <c r="BR46" s="576">
        <v>0</v>
      </c>
      <c r="BS46" s="576">
        <v>0</v>
      </c>
      <c r="BT46" s="576">
        <v>0</v>
      </c>
      <c r="BU46" s="576">
        <v>0</v>
      </c>
      <c r="BV46" s="576">
        <v>0</v>
      </c>
      <c r="BW46" s="576">
        <v>0</v>
      </c>
      <c r="BX46" s="576">
        <v>0</v>
      </c>
      <c r="BY46" s="576">
        <v>0</v>
      </c>
      <c r="BZ46" s="576">
        <v>0</v>
      </c>
      <c r="CA46" s="576">
        <v>0</v>
      </c>
      <c r="CB46" s="576">
        <v>0</v>
      </c>
      <c r="CC46" s="576">
        <v>0</v>
      </c>
      <c r="CD46" s="576">
        <v>0</v>
      </c>
      <c r="CE46" s="576">
        <v>0</v>
      </c>
      <c r="CF46" s="576">
        <v>0</v>
      </c>
      <c r="CG46" s="576">
        <v>0</v>
      </c>
      <c r="CH46" s="576">
        <v>0</v>
      </c>
      <c r="CI46" s="576">
        <v>0</v>
      </c>
      <c r="CJ46" s="576">
        <v>0</v>
      </c>
      <c r="CK46" s="576">
        <v>0</v>
      </c>
      <c r="CL46" s="576">
        <v>0</v>
      </c>
      <c r="CM46" s="576">
        <v>0</v>
      </c>
      <c r="CN46" s="576">
        <v>0</v>
      </c>
      <c r="CO46" s="576">
        <v>0</v>
      </c>
      <c r="CP46" s="576">
        <v>0</v>
      </c>
      <c r="CQ46" s="576">
        <v>0</v>
      </c>
      <c r="CR46" s="576">
        <v>0</v>
      </c>
      <c r="CS46" s="576">
        <v>0</v>
      </c>
      <c r="CT46" s="576"/>
      <c r="CU46" s="576"/>
      <c r="CV46" s="576"/>
      <c r="CW46" s="576"/>
      <c r="CX46" s="576"/>
      <c r="CY46" s="576"/>
      <c r="CZ46" s="576"/>
      <c r="DA46" s="576"/>
      <c r="DB46" s="576"/>
      <c r="DC46" s="576"/>
      <c r="DD46" s="576"/>
      <c r="DE46" s="576"/>
      <c r="DF46" s="576"/>
      <c r="DG46" s="576"/>
      <c r="DH46" s="576"/>
      <c r="DI46" s="576"/>
      <c r="DJ46" s="576"/>
      <c r="DK46" s="576"/>
      <c r="DL46" s="576"/>
      <c r="DM46" s="576"/>
      <c r="DN46" s="576"/>
      <c r="DO46" s="576"/>
      <c r="DP46" s="576"/>
      <c r="DQ46" s="576"/>
      <c r="DR46" s="576"/>
      <c r="DS46" s="576"/>
      <c r="DT46" s="576"/>
      <c r="DU46" s="576"/>
      <c r="DV46" s="576"/>
      <c r="DW46" s="576"/>
      <c r="DX46" s="576"/>
      <c r="DY46" s="576"/>
      <c r="DZ46" s="576"/>
      <c r="EA46" s="576"/>
      <c r="EB46" s="576"/>
      <c r="EC46" s="576"/>
      <c r="ED46" s="576"/>
      <c r="EE46" s="576"/>
      <c r="EF46" s="576"/>
      <c r="EG46" s="576"/>
      <c r="EH46" s="576"/>
      <c r="EI46" s="576"/>
      <c r="EJ46" s="576"/>
      <c r="EK46" s="576"/>
      <c r="EL46" s="576"/>
      <c r="EM46" s="576"/>
      <c r="EN46" s="576"/>
      <c r="EO46" s="576"/>
      <c r="EP46" s="576"/>
      <c r="EQ46" s="576"/>
      <c r="ER46" s="576"/>
      <c r="ES46" s="576"/>
      <c r="ET46" s="576"/>
      <c r="EU46" s="576"/>
      <c r="EV46" s="576"/>
      <c r="EW46" s="576"/>
      <c r="EX46" s="577"/>
      <c r="EY46" s="715"/>
      <c r="EZ46" s="571" t="s">
        <v>2311</v>
      </c>
      <c r="FA46" s="564" t="s">
        <v>653</v>
      </c>
      <c r="FB46" s="566"/>
      <c r="FC46" s="571" t="s">
        <v>63</v>
      </c>
      <c r="FD46" s="571" t="s">
        <v>61</v>
      </c>
      <c r="FE46" s="571" t="s">
        <v>60</v>
      </c>
      <c r="FF46" s="571" t="s">
        <v>2537</v>
      </c>
      <c r="FG46" s="866" t="s">
        <v>1941</v>
      </c>
      <c r="FH46" s="866" t="s">
        <v>1409</v>
      </c>
      <c r="FI46" s="719">
        <f t="shared" si="26"/>
        <v>0.22</v>
      </c>
      <c r="FJ46" s="720">
        <f t="shared" si="27"/>
        <v>0</v>
      </c>
      <c r="FK46" s="455"/>
      <c r="FL46" s="531">
        <f t="shared" si="28"/>
        <v>0</v>
      </c>
      <c r="FM46" s="863">
        <f>IF($FE46&lt;&gt;"Capex",0,IF(AND(ISBLANK($FB46)=FALSE,OR($FG46=Constants!$E$29,$FG46=Constants!$E$30,$FG46=Constants!$E$31)),0,1))</f>
        <v>0</v>
      </c>
      <c r="FN46" s="863">
        <f t="shared" si="29"/>
        <v>0</v>
      </c>
      <c r="FO46" s="455"/>
    </row>
    <row r="47" spans="1:171">
      <c r="A47" s="572" t="s">
        <v>2180</v>
      </c>
      <c r="B47" s="566" t="s">
        <v>120</v>
      </c>
      <c r="C47" s="571" t="s">
        <v>95</v>
      </c>
      <c r="D47" s="564" t="s">
        <v>2094</v>
      </c>
      <c r="E47" s="570" t="s">
        <v>2196</v>
      </c>
      <c r="F47" s="935" t="s">
        <v>2167</v>
      </c>
      <c r="G47" s="565" t="s">
        <v>312</v>
      </c>
      <c r="H47" s="565">
        <v>0</v>
      </c>
      <c r="I47" s="958"/>
      <c r="J47" s="566"/>
      <c r="K47" s="571" t="s">
        <v>2443</v>
      </c>
      <c r="L47" s="571" t="s">
        <v>188</v>
      </c>
      <c r="M47" s="862"/>
      <c r="N47" s="565"/>
      <c r="O47" s="565" t="s">
        <v>2168</v>
      </c>
      <c r="P47" s="867">
        <v>15681</v>
      </c>
      <c r="Q47" s="571" t="s">
        <v>1876</v>
      </c>
      <c r="R47" s="564" t="s">
        <v>1675</v>
      </c>
      <c r="S47" s="565" t="s">
        <v>2169</v>
      </c>
      <c r="T47" s="565"/>
      <c r="U47" s="566"/>
      <c r="V47" s="571" t="s">
        <v>1828</v>
      </c>
      <c r="W47" s="564"/>
      <c r="X47" s="565"/>
      <c r="Y47" s="565"/>
      <c r="Z47" s="565"/>
      <c r="AA47" s="565"/>
      <c r="AB47" s="567"/>
      <c r="AC47" s="565" t="s">
        <v>2324</v>
      </c>
      <c r="AD47" s="717">
        <f t="shared" si="30"/>
        <v>12</v>
      </c>
      <c r="AE47" s="718">
        <f t="shared" si="31"/>
        <v>188172</v>
      </c>
      <c r="AF47" s="575">
        <v>0</v>
      </c>
      <c r="AG47" s="576">
        <v>0</v>
      </c>
      <c r="AH47" s="576">
        <v>0</v>
      </c>
      <c r="AI47" s="576">
        <v>12</v>
      </c>
      <c r="AJ47" s="576">
        <v>0</v>
      </c>
      <c r="AK47" s="576">
        <v>0</v>
      </c>
      <c r="AL47" s="576">
        <v>0</v>
      </c>
      <c r="AM47" s="576">
        <v>0</v>
      </c>
      <c r="AN47" s="576">
        <v>0</v>
      </c>
      <c r="AO47" s="576">
        <v>0</v>
      </c>
      <c r="AP47" s="576">
        <v>0</v>
      </c>
      <c r="AQ47" s="576">
        <v>0</v>
      </c>
      <c r="AR47" s="576">
        <v>0</v>
      </c>
      <c r="AS47" s="576">
        <v>0</v>
      </c>
      <c r="AT47" s="576">
        <v>0</v>
      </c>
      <c r="AU47" s="576">
        <v>0</v>
      </c>
      <c r="AV47" s="576">
        <v>0</v>
      </c>
      <c r="AW47" s="576">
        <v>0</v>
      </c>
      <c r="AX47" s="576">
        <v>0</v>
      </c>
      <c r="AY47" s="576">
        <v>0</v>
      </c>
      <c r="AZ47" s="576">
        <v>0</v>
      </c>
      <c r="BA47" s="576">
        <v>0</v>
      </c>
      <c r="BB47" s="576">
        <v>0</v>
      </c>
      <c r="BC47" s="576">
        <v>0</v>
      </c>
      <c r="BD47" s="576">
        <v>0</v>
      </c>
      <c r="BE47" s="576">
        <v>0</v>
      </c>
      <c r="BF47" s="576">
        <v>0</v>
      </c>
      <c r="BG47" s="576">
        <v>0</v>
      </c>
      <c r="BH47" s="576">
        <v>0</v>
      </c>
      <c r="BI47" s="576">
        <v>0</v>
      </c>
      <c r="BJ47" s="576">
        <v>0</v>
      </c>
      <c r="BK47" s="576">
        <v>0</v>
      </c>
      <c r="BL47" s="576">
        <v>0</v>
      </c>
      <c r="BM47" s="576">
        <v>0</v>
      </c>
      <c r="BN47" s="576">
        <v>0</v>
      </c>
      <c r="BO47" s="576">
        <v>0</v>
      </c>
      <c r="BP47" s="576">
        <v>0</v>
      </c>
      <c r="BQ47" s="576">
        <v>0</v>
      </c>
      <c r="BR47" s="576">
        <v>0</v>
      </c>
      <c r="BS47" s="576">
        <v>0</v>
      </c>
      <c r="BT47" s="576">
        <v>0</v>
      </c>
      <c r="BU47" s="576">
        <v>0</v>
      </c>
      <c r="BV47" s="576">
        <v>0</v>
      </c>
      <c r="BW47" s="576">
        <v>0</v>
      </c>
      <c r="BX47" s="576">
        <v>0</v>
      </c>
      <c r="BY47" s="576">
        <v>0</v>
      </c>
      <c r="BZ47" s="576">
        <v>0</v>
      </c>
      <c r="CA47" s="576">
        <v>0</v>
      </c>
      <c r="CB47" s="576">
        <v>0</v>
      </c>
      <c r="CC47" s="576">
        <v>0</v>
      </c>
      <c r="CD47" s="576">
        <v>0</v>
      </c>
      <c r="CE47" s="576">
        <v>0</v>
      </c>
      <c r="CF47" s="576">
        <v>0</v>
      </c>
      <c r="CG47" s="576">
        <v>0</v>
      </c>
      <c r="CH47" s="576">
        <v>0</v>
      </c>
      <c r="CI47" s="576">
        <v>0</v>
      </c>
      <c r="CJ47" s="576">
        <v>0</v>
      </c>
      <c r="CK47" s="576">
        <v>0</v>
      </c>
      <c r="CL47" s="576">
        <v>0</v>
      </c>
      <c r="CM47" s="576">
        <v>0</v>
      </c>
      <c r="CN47" s="576">
        <v>0</v>
      </c>
      <c r="CO47" s="576">
        <v>0</v>
      </c>
      <c r="CP47" s="576">
        <v>0</v>
      </c>
      <c r="CQ47" s="576">
        <v>0</v>
      </c>
      <c r="CR47" s="576">
        <v>0</v>
      </c>
      <c r="CS47" s="576">
        <v>0</v>
      </c>
      <c r="CT47" s="576"/>
      <c r="CU47" s="576"/>
      <c r="CV47" s="576"/>
      <c r="CW47" s="576"/>
      <c r="CX47" s="576"/>
      <c r="CY47" s="576"/>
      <c r="CZ47" s="576"/>
      <c r="DA47" s="576"/>
      <c r="DB47" s="576"/>
      <c r="DC47" s="576"/>
      <c r="DD47" s="576"/>
      <c r="DE47" s="576"/>
      <c r="DF47" s="576"/>
      <c r="DG47" s="576"/>
      <c r="DH47" s="576"/>
      <c r="DI47" s="576"/>
      <c r="DJ47" s="576"/>
      <c r="DK47" s="576"/>
      <c r="DL47" s="576"/>
      <c r="DM47" s="576"/>
      <c r="DN47" s="576"/>
      <c r="DO47" s="576"/>
      <c r="DP47" s="576"/>
      <c r="DQ47" s="576"/>
      <c r="DR47" s="576"/>
      <c r="DS47" s="576"/>
      <c r="DT47" s="576"/>
      <c r="DU47" s="576"/>
      <c r="DV47" s="576"/>
      <c r="DW47" s="576"/>
      <c r="DX47" s="576"/>
      <c r="DY47" s="576"/>
      <c r="DZ47" s="576"/>
      <c r="EA47" s="576"/>
      <c r="EB47" s="576"/>
      <c r="EC47" s="576"/>
      <c r="ED47" s="576"/>
      <c r="EE47" s="576"/>
      <c r="EF47" s="576"/>
      <c r="EG47" s="576"/>
      <c r="EH47" s="576"/>
      <c r="EI47" s="576"/>
      <c r="EJ47" s="576"/>
      <c r="EK47" s="576"/>
      <c r="EL47" s="576"/>
      <c r="EM47" s="576"/>
      <c r="EN47" s="576"/>
      <c r="EO47" s="576"/>
      <c r="EP47" s="576"/>
      <c r="EQ47" s="576"/>
      <c r="ER47" s="576"/>
      <c r="ES47" s="576"/>
      <c r="ET47" s="576"/>
      <c r="EU47" s="576"/>
      <c r="EV47" s="576"/>
      <c r="EW47" s="576"/>
      <c r="EX47" s="577"/>
      <c r="EY47" s="715"/>
      <c r="EZ47" s="571" t="s">
        <v>2311</v>
      </c>
      <c r="FA47" s="564" t="s">
        <v>653</v>
      </c>
      <c r="FB47" s="566"/>
      <c r="FC47" s="571" t="s">
        <v>63</v>
      </c>
      <c r="FD47" s="571" t="s">
        <v>61</v>
      </c>
      <c r="FE47" s="571" t="s">
        <v>60</v>
      </c>
      <c r="FF47" s="571" t="s">
        <v>2537</v>
      </c>
      <c r="FG47" s="866" t="s">
        <v>1941</v>
      </c>
      <c r="FH47" s="866" t="s">
        <v>1409</v>
      </c>
      <c r="FI47" s="719">
        <f t="shared" ref="FI47:FI78" si="32">SUMIF(GMList,$FC47,GMTable)</f>
        <v>0.22</v>
      </c>
      <c r="FJ47" s="720">
        <f t="shared" ref="FJ47:FJ78" si="33">IF($FA47=0,0,SUMIF(FiRate,$FA47,FiList))</f>
        <v>0</v>
      </c>
      <c r="FK47" s="455"/>
      <c r="FL47" s="531">
        <f t="shared" ref="FL47:FL78" si="34">CVbloc6</f>
        <v>0</v>
      </c>
      <c r="FM47" s="863">
        <f>IF($FE47&lt;&gt;"Capex",0,IF(AND(ISBLANK($FB47)=FALSE,OR($FG47=Constants!$E$29,$FG47=Constants!$E$30,$FG47=Constants!$E$31)),0,1))</f>
        <v>0</v>
      </c>
      <c r="FN47" s="863">
        <f t="shared" ref="FN47:FN78" si="35">IF(AE47=0,0,IF(OR(ISBLANK(C47),ISBLANK(K47),ISBLANK(L47),ISBLANK(Q47),ISBLANK(V47),ISBLANK(EZ47),ISBLANK(FC47),ISBLANK(FD47),ISBLANK(FE47),ISBLANK(FF47),ISBLANK(FG47),ISBLANK(FH47)),1,0))</f>
        <v>0</v>
      </c>
      <c r="FO47" s="455"/>
    </row>
    <row r="48" spans="1:171">
      <c r="A48" s="572" t="s">
        <v>2180</v>
      </c>
      <c r="B48" s="566" t="s">
        <v>120</v>
      </c>
      <c r="C48" s="571" t="s">
        <v>95</v>
      </c>
      <c r="D48" s="564" t="s">
        <v>2094</v>
      </c>
      <c r="E48" s="570" t="s">
        <v>2197</v>
      </c>
      <c r="F48" s="935" t="s">
        <v>2167</v>
      </c>
      <c r="G48" s="565" t="s">
        <v>312</v>
      </c>
      <c r="H48" s="565">
        <v>0</v>
      </c>
      <c r="I48" s="958"/>
      <c r="J48" s="566"/>
      <c r="K48" s="571" t="s">
        <v>2443</v>
      </c>
      <c r="L48" s="571" t="s">
        <v>188</v>
      </c>
      <c r="M48" s="862"/>
      <c r="N48" s="565"/>
      <c r="O48" s="565" t="s">
        <v>2168</v>
      </c>
      <c r="P48" s="867">
        <v>16993</v>
      </c>
      <c r="Q48" s="571" t="s">
        <v>1876</v>
      </c>
      <c r="R48" s="564" t="s">
        <v>1675</v>
      </c>
      <c r="S48" s="565" t="s">
        <v>2169</v>
      </c>
      <c r="T48" s="565"/>
      <c r="U48" s="566"/>
      <c r="V48" s="571" t="s">
        <v>1828</v>
      </c>
      <c r="W48" s="564"/>
      <c r="X48" s="565"/>
      <c r="Y48" s="565"/>
      <c r="Z48" s="565"/>
      <c r="AA48" s="565"/>
      <c r="AB48" s="567"/>
      <c r="AC48" s="565" t="s">
        <v>2324</v>
      </c>
      <c r="AD48" s="717">
        <f t="shared" ref="AD48:AD79" si="36">SUM(AF48:EX48)</f>
        <v>15</v>
      </c>
      <c r="AE48" s="718">
        <f t="shared" si="31"/>
        <v>254895</v>
      </c>
      <c r="AF48" s="575">
        <v>0</v>
      </c>
      <c r="AG48" s="576">
        <v>0</v>
      </c>
      <c r="AH48" s="576">
        <v>0</v>
      </c>
      <c r="AI48" s="576">
        <v>15</v>
      </c>
      <c r="AJ48" s="576">
        <v>0</v>
      </c>
      <c r="AK48" s="576">
        <v>0</v>
      </c>
      <c r="AL48" s="576">
        <v>0</v>
      </c>
      <c r="AM48" s="576">
        <v>0</v>
      </c>
      <c r="AN48" s="576">
        <v>0</v>
      </c>
      <c r="AO48" s="576">
        <v>0</v>
      </c>
      <c r="AP48" s="576">
        <v>0</v>
      </c>
      <c r="AQ48" s="576">
        <v>0</v>
      </c>
      <c r="AR48" s="576">
        <v>0</v>
      </c>
      <c r="AS48" s="576">
        <v>0</v>
      </c>
      <c r="AT48" s="576">
        <v>0</v>
      </c>
      <c r="AU48" s="576">
        <v>0</v>
      </c>
      <c r="AV48" s="576">
        <v>0</v>
      </c>
      <c r="AW48" s="576">
        <v>0</v>
      </c>
      <c r="AX48" s="576">
        <v>0</v>
      </c>
      <c r="AY48" s="576">
        <v>0</v>
      </c>
      <c r="AZ48" s="576">
        <v>0</v>
      </c>
      <c r="BA48" s="576">
        <v>0</v>
      </c>
      <c r="BB48" s="576">
        <v>0</v>
      </c>
      <c r="BC48" s="576">
        <v>0</v>
      </c>
      <c r="BD48" s="576">
        <v>0</v>
      </c>
      <c r="BE48" s="576">
        <v>0</v>
      </c>
      <c r="BF48" s="576">
        <v>0</v>
      </c>
      <c r="BG48" s="576">
        <v>0</v>
      </c>
      <c r="BH48" s="576">
        <v>0</v>
      </c>
      <c r="BI48" s="576">
        <v>0</v>
      </c>
      <c r="BJ48" s="576">
        <v>0</v>
      </c>
      <c r="BK48" s="576">
        <v>0</v>
      </c>
      <c r="BL48" s="576">
        <v>0</v>
      </c>
      <c r="BM48" s="576">
        <v>0</v>
      </c>
      <c r="BN48" s="576">
        <v>0</v>
      </c>
      <c r="BO48" s="576">
        <v>0</v>
      </c>
      <c r="BP48" s="576">
        <v>0</v>
      </c>
      <c r="BQ48" s="576">
        <v>0</v>
      </c>
      <c r="BR48" s="576">
        <v>0</v>
      </c>
      <c r="BS48" s="576">
        <v>0</v>
      </c>
      <c r="BT48" s="576">
        <v>0</v>
      </c>
      <c r="BU48" s="576">
        <v>0</v>
      </c>
      <c r="BV48" s="576">
        <v>0</v>
      </c>
      <c r="BW48" s="576">
        <v>0</v>
      </c>
      <c r="BX48" s="576">
        <v>0</v>
      </c>
      <c r="BY48" s="576">
        <v>0</v>
      </c>
      <c r="BZ48" s="576">
        <v>0</v>
      </c>
      <c r="CA48" s="576">
        <v>0</v>
      </c>
      <c r="CB48" s="576">
        <v>0</v>
      </c>
      <c r="CC48" s="576">
        <v>0</v>
      </c>
      <c r="CD48" s="576">
        <v>0</v>
      </c>
      <c r="CE48" s="576">
        <v>0</v>
      </c>
      <c r="CF48" s="576">
        <v>0</v>
      </c>
      <c r="CG48" s="576">
        <v>0</v>
      </c>
      <c r="CH48" s="576">
        <v>0</v>
      </c>
      <c r="CI48" s="576">
        <v>0</v>
      </c>
      <c r="CJ48" s="576">
        <v>0</v>
      </c>
      <c r="CK48" s="576">
        <v>0</v>
      </c>
      <c r="CL48" s="576">
        <v>0</v>
      </c>
      <c r="CM48" s="576">
        <v>0</v>
      </c>
      <c r="CN48" s="576">
        <v>0</v>
      </c>
      <c r="CO48" s="576">
        <v>0</v>
      </c>
      <c r="CP48" s="576">
        <v>0</v>
      </c>
      <c r="CQ48" s="576">
        <v>0</v>
      </c>
      <c r="CR48" s="576">
        <v>0</v>
      </c>
      <c r="CS48" s="576">
        <v>0</v>
      </c>
      <c r="CT48" s="576"/>
      <c r="CU48" s="576"/>
      <c r="CV48" s="576"/>
      <c r="CW48" s="576"/>
      <c r="CX48" s="576"/>
      <c r="CY48" s="576"/>
      <c r="CZ48" s="576"/>
      <c r="DA48" s="576"/>
      <c r="DB48" s="576"/>
      <c r="DC48" s="576"/>
      <c r="DD48" s="576"/>
      <c r="DE48" s="576"/>
      <c r="DF48" s="576"/>
      <c r="DG48" s="576"/>
      <c r="DH48" s="576"/>
      <c r="DI48" s="576"/>
      <c r="DJ48" s="576"/>
      <c r="DK48" s="576"/>
      <c r="DL48" s="576"/>
      <c r="DM48" s="576"/>
      <c r="DN48" s="576"/>
      <c r="DO48" s="576"/>
      <c r="DP48" s="576"/>
      <c r="DQ48" s="576"/>
      <c r="DR48" s="576"/>
      <c r="DS48" s="576"/>
      <c r="DT48" s="576"/>
      <c r="DU48" s="576"/>
      <c r="DV48" s="576"/>
      <c r="DW48" s="576"/>
      <c r="DX48" s="576"/>
      <c r="DY48" s="576"/>
      <c r="DZ48" s="576"/>
      <c r="EA48" s="576"/>
      <c r="EB48" s="576"/>
      <c r="EC48" s="576"/>
      <c r="ED48" s="576"/>
      <c r="EE48" s="576"/>
      <c r="EF48" s="576"/>
      <c r="EG48" s="576"/>
      <c r="EH48" s="576"/>
      <c r="EI48" s="576"/>
      <c r="EJ48" s="576"/>
      <c r="EK48" s="576"/>
      <c r="EL48" s="576"/>
      <c r="EM48" s="576"/>
      <c r="EN48" s="576"/>
      <c r="EO48" s="576"/>
      <c r="EP48" s="576"/>
      <c r="EQ48" s="576"/>
      <c r="ER48" s="576"/>
      <c r="ES48" s="576"/>
      <c r="ET48" s="576"/>
      <c r="EU48" s="576"/>
      <c r="EV48" s="576"/>
      <c r="EW48" s="576"/>
      <c r="EX48" s="577"/>
      <c r="EY48" s="715"/>
      <c r="EZ48" s="571" t="s">
        <v>2311</v>
      </c>
      <c r="FA48" s="564" t="s">
        <v>653</v>
      </c>
      <c r="FB48" s="566"/>
      <c r="FC48" s="571" t="s">
        <v>63</v>
      </c>
      <c r="FD48" s="571" t="s">
        <v>61</v>
      </c>
      <c r="FE48" s="571" t="s">
        <v>60</v>
      </c>
      <c r="FF48" s="571" t="s">
        <v>2537</v>
      </c>
      <c r="FG48" s="866" t="s">
        <v>1941</v>
      </c>
      <c r="FH48" s="866" t="s">
        <v>1409</v>
      </c>
      <c r="FI48" s="719">
        <f t="shared" si="32"/>
        <v>0.22</v>
      </c>
      <c r="FJ48" s="720">
        <f t="shared" si="33"/>
        <v>0</v>
      </c>
      <c r="FK48" s="455"/>
      <c r="FL48" s="531">
        <f t="shared" si="34"/>
        <v>0</v>
      </c>
      <c r="FM48" s="863">
        <f>IF($FE48&lt;&gt;"Capex",0,IF(AND(ISBLANK($FB48)=FALSE,OR($FG48=Constants!$E$29,$FG48=Constants!$E$30,$FG48=Constants!$E$31)),0,1))</f>
        <v>0</v>
      </c>
      <c r="FN48" s="863">
        <f t="shared" si="35"/>
        <v>0</v>
      </c>
      <c r="FO48" s="455"/>
    </row>
    <row r="49" spans="1:171">
      <c r="A49" s="572" t="s">
        <v>2180</v>
      </c>
      <c r="B49" s="566" t="s">
        <v>120</v>
      </c>
      <c r="C49" s="571" t="s">
        <v>91</v>
      </c>
      <c r="D49" s="564" t="s">
        <v>2094</v>
      </c>
      <c r="E49" s="570" t="s">
        <v>2198</v>
      </c>
      <c r="F49" s="935" t="s">
        <v>2167</v>
      </c>
      <c r="G49" s="565" t="s">
        <v>312</v>
      </c>
      <c r="H49" s="565">
        <v>0</v>
      </c>
      <c r="I49" s="958"/>
      <c r="J49" s="566"/>
      <c r="K49" s="571" t="s">
        <v>2443</v>
      </c>
      <c r="L49" s="571" t="s">
        <v>188</v>
      </c>
      <c r="M49" s="862"/>
      <c r="N49" s="565"/>
      <c r="O49" s="565" t="s">
        <v>2168</v>
      </c>
      <c r="P49" s="867">
        <v>362250</v>
      </c>
      <c r="Q49" s="571" t="s">
        <v>1876</v>
      </c>
      <c r="R49" s="564" t="s">
        <v>1675</v>
      </c>
      <c r="S49" s="565" t="s">
        <v>2169</v>
      </c>
      <c r="T49" s="565"/>
      <c r="U49" s="566"/>
      <c r="V49" s="571" t="s">
        <v>1828</v>
      </c>
      <c r="W49" s="564"/>
      <c r="X49" s="565"/>
      <c r="Y49" s="565"/>
      <c r="Z49" s="565"/>
      <c r="AA49" s="565"/>
      <c r="AB49" s="567"/>
      <c r="AC49" s="565" t="s">
        <v>2324</v>
      </c>
      <c r="AD49" s="717">
        <f t="shared" si="36"/>
        <v>1</v>
      </c>
      <c r="AE49" s="718">
        <f t="shared" si="31"/>
        <v>362250</v>
      </c>
      <c r="AF49" s="575">
        <v>0</v>
      </c>
      <c r="AG49" s="576">
        <v>0</v>
      </c>
      <c r="AH49" s="576">
        <v>0</v>
      </c>
      <c r="AI49" s="576">
        <v>1</v>
      </c>
      <c r="AJ49" s="576">
        <v>0</v>
      </c>
      <c r="AK49" s="576">
        <v>0</v>
      </c>
      <c r="AL49" s="576">
        <v>0</v>
      </c>
      <c r="AM49" s="576">
        <v>0</v>
      </c>
      <c r="AN49" s="576">
        <v>0</v>
      </c>
      <c r="AO49" s="576">
        <v>0</v>
      </c>
      <c r="AP49" s="576">
        <v>0</v>
      </c>
      <c r="AQ49" s="576">
        <v>0</v>
      </c>
      <c r="AR49" s="576">
        <v>0</v>
      </c>
      <c r="AS49" s="576">
        <v>0</v>
      </c>
      <c r="AT49" s="576">
        <v>0</v>
      </c>
      <c r="AU49" s="576">
        <v>0</v>
      </c>
      <c r="AV49" s="576">
        <v>0</v>
      </c>
      <c r="AW49" s="576">
        <v>0</v>
      </c>
      <c r="AX49" s="576">
        <v>0</v>
      </c>
      <c r="AY49" s="576">
        <v>0</v>
      </c>
      <c r="AZ49" s="576">
        <v>0</v>
      </c>
      <c r="BA49" s="576">
        <v>0</v>
      </c>
      <c r="BB49" s="576">
        <v>0</v>
      </c>
      <c r="BC49" s="576">
        <v>0</v>
      </c>
      <c r="BD49" s="576">
        <v>0</v>
      </c>
      <c r="BE49" s="576">
        <v>0</v>
      </c>
      <c r="BF49" s="576">
        <v>0</v>
      </c>
      <c r="BG49" s="576">
        <v>0</v>
      </c>
      <c r="BH49" s="576">
        <v>0</v>
      </c>
      <c r="BI49" s="576">
        <v>0</v>
      </c>
      <c r="BJ49" s="576">
        <v>0</v>
      </c>
      <c r="BK49" s="576">
        <v>0</v>
      </c>
      <c r="BL49" s="576">
        <v>0</v>
      </c>
      <c r="BM49" s="576">
        <v>0</v>
      </c>
      <c r="BN49" s="576">
        <v>0</v>
      </c>
      <c r="BO49" s="576">
        <v>0</v>
      </c>
      <c r="BP49" s="576">
        <v>0</v>
      </c>
      <c r="BQ49" s="576">
        <v>0</v>
      </c>
      <c r="BR49" s="576">
        <v>0</v>
      </c>
      <c r="BS49" s="576">
        <v>0</v>
      </c>
      <c r="BT49" s="576">
        <v>0</v>
      </c>
      <c r="BU49" s="576">
        <v>0</v>
      </c>
      <c r="BV49" s="576">
        <v>0</v>
      </c>
      <c r="BW49" s="576">
        <v>0</v>
      </c>
      <c r="BX49" s="576">
        <v>0</v>
      </c>
      <c r="BY49" s="576">
        <v>0</v>
      </c>
      <c r="BZ49" s="576">
        <v>0</v>
      </c>
      <c r="CA49" s="576">
        <v>0</v>
      </c>
      <c r="CB49" s="576">
        <v>0</v>
      </c>
      <c r="CC49" s="576">
        <v>0</v>
      </c>
      <c r="CD49" s="576">
        <v>0</v>
      </c>
      <c r="CE49" s="576">
        <v>0</v>
      </c>
      <c r="CF49" s="576">
        <v>0</v>
      </c>
      <c r="CG49" s="576">
        <v>0</v>
      </c>
      <c r="CH49" s="576">
        <v>0</v>
      </c>
      <c r="CI49" s="576">
        <v>0</v>
      </c>
      <c r="CJ49" s="576">
        <v>0</v>
      </c>
      <c r="CK49" s="576">
        <v>0</v>
      </c>
      <c r="CL49" s="576">
        <v>0</v>
      </c>
      <c r="CM49" s="576">
        <v>0</v>
      </c>
      <c r="CN49" s="576">
        <v>0</v>
      </c>
      <c r="CO49" s="576">
        <v>0</v>
      </c>
      <c r="CP49" s="576">
        <v>0</v>
      </c>
      <c r="CQ49" s="576">
        <v>0</v>
      </c>
      <c r="CR49" s="576">
        <v>0</v>
      </c>
      <c r="CS49" s="576">
        <v>0</v>
      </c>
      <c r="CT49" s="576"/>
      <c r="CU49" s="576"/>
      <c r="CV49" s="576"/>
      <c r="CW49" s="576"/>
      <c r="CX49" s="576"/>
      <c r="CY49" s="576"/>
      <c r="CZ49" s="576"/>
      <c r="DA49" s="576"/>
      <c r="DB49" s="576"/>
      <c r="DC49" s="576"/>
      <c r="DD49" s="576"/>
      <c r="DE49" s="576"/>
      <c r="DF49" s="576"/>
      <c r="DG49" s="576"/>
      <c r="DH49" s="576"/>
      <c r="DI49" s="576"/>
      <c r="DJ49" s="576"/>
      <c r="DK49" s="576"/>
      <c r="DL49" s="576"/>
      <c r="DM49" s="576"/>
      <c r="DN49" s="576"/>
      <c r="DO49" s="576"/>
      <c r="DP49" s="576"/>
      <c r="DQ49" s="576"/>
      <c r="DR49" s="576"/>
      <c r="DS49" s="576"/>
      <c r="DT49" s="576"/>
      <c r="DU49" s="576"/>
      <c r="DV49" s="576"/>
      <c r="DW49" s="576"/>
      <c r="DX49" s="576"/>
      <c r="DY49" s="576"/>
      <c r="DZ49" s="576"/>
      <c r="EA49" s="576"/>
      <c r="EB49" s="576"/>
      <c r="EC49" s="576"/>
      <c r="ED49" s="576"/>
      <c r="EE49" s="576"/>
      <c r="EF49" s="576"/>
      <c r="EG49" s="576"/>
      <c r="EH49" s="576"/>
      <c r="EI49" s="576"/>
      <c r="EJ49" s="576"/>
      <c r="EK49" s="576"/>
      <c r="EL49" s="576"/>
      <c r="EM49" s="576"/>
      <c r="EN49" s="576"/>
      <c r="EO49" s="576"/>
      <c r="EP49" s="576"/>
      <c r="EQ49" s="576"/>
      <c r="ER49" s="576"/>
      <c r="ES49" s="576"/>
      <c r="ET49" s="576"/>
      <c r="EU49" s="576"/>
      <c r="EV49" s="576"/>
      <c r="EW49" s="576"/>
      <c r="EX49" s="577"/>
      <c r="EY49" s="715"/>
      <c r="EZ49" s="571" t="s">
        <v>2311</v>
      </c>
      <c r="FA49" s="564" t="s">
        <v>653</v>
      </c>
      <c r="FB49" s="566"/>
      <c r="FC49" s="571" t="s">
        <v>63</v>
      </c>
      <c r="FD49" s="571" t="s">
        <v>61</v>
      </c>
      <c r="FE49" s="571" t="s">
        <v>60</v>
      </c>
      <c r="FF49" s="571" t="s">
        <v>2537</v>
      </c>
      <c r="FG49" s="866" t="s">
        <v>1941</v>
      </c>
      <c r="FH49" s="866" t="s">
        <v>1409</v>
      </c>
      <c r="FI49" s="719">
        <f t="shared" si="32"/>
        <v>0.22</v>
      </c>
      <c r="FJ49" s="720">
        <f t="shared" si="33"/>
        <v>0</v>
      </c>
      <c r="FK49" s="455"/>
      <c r="FL49" s="531">
        <f t="shared" si="34"/>
        <v>0</v>
      </c>
      <c r="FM49" s="863">
        <f>IF($FE49&lt;&gt;"Capex",0,IF(AND(ISBLANK($FB49)=FALSE,OR($FG49=Constants!$E$29,$FG49=Constants!$E$30,$FG49=Constants!$E$31)),0,1))</f>
        <v>0</v>
      </c>
      <c r="FN49" s="863">
        <f t="shared" si="35"/>
        <v>0</v>
      </c>
      <c r="FO49" s="455"/>
    </row>
    <row r="50" spans="1:171">
      <c r="A50" s="572" t="s">
        <v>2180</v>
      </c>
      <c r="B50" s="566" t="s">
        <v>120</v>
      </c>
      <c r="C50" s="571" t="s">
        <v>100</v>
      </c>
      <c r="D50" s="564" t="s">
        <v>2092</v>
      </c>
      <c r="E50" s="570" t="s">
        <v>2199</v>
      </c>
      <c r="F50" s="935" t="s">
        <v>2167</v>
      </c>
      <c r="G50" s="565" t="s">
        <v>312</v>
      </c>
      <c r="H50" s="565">
        <v>0</v>
      </c>
      <c r="I50" s="958"/>
      <c r="J50" s="566"/>
      <c r="K50" s="571" t="s">
        <v>2443</v>
      </c>
      <c r="L50" s="571" t="s">
        <v>188</v>
      </c>
      <c r="M50" s="862"/>
      <c r="N50" s="565"/>
      <c r="O50" s="565" t="s">
        <v>2168</v>
      </c>
      <c r="P50" s="867">
        <v>60375</v>
      </c>
      <c r="Q50" s="571" t="s">
        <v>1876</v>
      </c>
      <c r="R50" s="564" t="s">
        <v>1675</v>
      </c>
      <c r="S50" s="565" t="s">
        <v>2169</v>
      </c>
      <c r="T50" s="565"/>
      <c r="U50" s="566"/>
      <c r="V50" s="571" t="s">
        <v>1828</v>
      </c>
      <c r="W50" s="564"/>
      <c r="X50" s="565"/>
      <c r="Y50" s="565"/>
      <c r="Z50" s="565"/>
      <c r="AA50" s="565"/>
      <c r="AB50" s="567"/>
      <c r="AC50" s="565" t="s">
        <v>2324</v>
      </c>
      <c r="AD50" s="717">
        <f t="shared" si="36"/>
        <v>1</v>
      </c>
      <c r="AE50" s="718">
        <f t="shared" si="31"/>
        <v>60375</v>
      </c>
      <c r="AF50" s="575">
        <v>0</v>
      </c>
      <c r="AG50" s="576">
        <v>0</v>
      </c>
      <c r="AH50" s="576">
        <v>0</v>
      </c>
      <c r="AI50" s="576">
        <v>1</v>
      </c>
      <c r="AJ50" s="576">
        <v>0</v>
      </c>
      <c r="AK50" s="576">
        <v>0</v>
      </c>
      <c r="AL50" s="576">
        <v>0</v>
      </c>
      <c r="AM50" s="576">
        <v>0</v>
      </c>
      <c r="AN50" s="576">
        <v>0</v>
      </c>
      <c r="AO50" s="576">
        <v>0</v>
      </c>
      <c r="AP50" s="576">
        <v>0</v>
      </c>
      <c r="AQ50" s="576">
        <v>0</v>
      </c>
      <c r="AR50" s="576">
        <v>0</v>
      </c>
      <c r="AS50" s="576">
        <v>0</v>
      </c>
      <c r="AT50" s="576">
        <v>0</v>
      </c>
      <c r="AU50" s="576">
        <v>0</v>
      </c>
      <c r="AV50" s="576">
        <v>0</v>
      </c>
      <c r="AW50" s="576">
        <v>0</v>
      </c>
      <c r="AX50" s="576">
        <v>0</v>
      </c>
      <c r="AY50" s="576">
        <v>0</v>
      </c>
      <c r="AZ50" s="576">
        <v>0</v>
      </c>
      <c r="BA50" s="576">
        <v>0</v>
      </c>
      <c r="BB50" s="576">
        <v>0</v>
      </c>
      <c r="BC50" s="576">
        <v>0</v>
      </c>
      <c r="BD50" s="576">
        <v>0</v>
      </c>
      <c r="BE50" s="576">
        <v>0</v>
      </c>
      <c r="BF50" s="576">
        <v>0</v>
      </c>
      <c r="BG50" s="576">
        <v>0</v>
      </c>
      <c r="BH50" s="576">
        <v>0</v>
      </c>
      <c r="BI50" s="576">
        <v>0</v>
      </c>
      <c r="BJ50" s="576">
        <v>0</v>
      </c>
      <c r="BK50" s="576">
        <v>0</v>
      </c>
      <c r="BL50" s="576">
        <v>0</v>
      </c>
      <c r="BM50" s="576">
        <v>0</v>
      </c>
      <c r="BN50" s="576">
        <v>0</v>
      </c>
      <c r="BO50" s="576">
        <v>0</v>
      </c>
      <c r="BP50" s="576">
        <v>0</v>
      </c>
      <c r="BQ50" s="576">
        <v>0</v>
      </c>
      <c r="BR50" s="576">
        <v>0</v>
      </c>
      <c r="BS50" s="576">
        <v>0</v>
      </c>
      <c r="BT50" s="576">
        <v>0</v>
      </c>
      <c r="BU50" s="576">
        <v>0</v>
      </c>
      <c r="BV50" s="576">
        <v>0</v>
      </c>
      <c r="BW50" s="576">
        <v>0</v>
      </c>
      <c r="BX50" s="576">
        <v>0</v>
      </c>
      <c r="BY50" s="576">
        <v>0</v>
      </c>
      <c r="BZ50" s="576">
        <v>0</v>
      </c>
      <c r="CA50" s="576">
        <v>0</v>
      </c>
      <c r="CB50" s="576">
        <v>0</v>
      </c>
      <c r="CC50" s="576">
        <v>0</v>
      </c>
      <c r="CD50" s="576">
        <v>0</v>
      </c>
      <c r="CE50" s="576">
        <v>0</v>
      </c>
      <c r="CF50" s="576">
        <v>0</v>
      </c>
      <c r="CG50" s="576">
        <v>0</v>
      </c>
      <c r="CH50" s="576">
        <v>0</v>
      </c>
      <c r="CI50" s="576">
        <v>0</v>
      </c>
      <c r="CJ50" s="576">
        <v>0</v>
      </c>
      <c r="CK50" s="576">
        <v>0</v>
      </c>
      <c r="CL50" s="576">
        <v>0</v>
      </c>
      <c r="CM50" s="576">
        <v>0</v>
      </c>
      <c r="CN50" s="576">
        <v>0</v>
      </c>
      <c r="CO50" s="576">
        <v>0</v>
      </c>
      <c r="CP50" s="576">
        <v>0</v>
      </c>
      <c r="CQ50" s="576">
        <v>0</v>
      </c>
      <c r="CR50" s="576">
        <v>0</v>
      </c>
      <c r="CS50" s="576">
        <v>0</v>
      </c>
      <c r="CT50" s="576"/>
      <c r="CU50" s="576"/>
      <c r="CV50" s="576"/>
      <c r="CW50" s="576"/>
      <c r="CX50" s="576"/>
      <c r="CY50" s="576"/>
      <c r="CZ50" s="576"/>
      <c r="DA50" s="576"/>
      <c r="DB50" s="576"/>
      <c r="DC50" s="576"/>
      <c r="DD50" s="576"/>
      <c r="DE50" s="576"/>
      <c r="DF50" s="576"/>
      <c r="DG50" s="576"/>
      <c r="DH50" s="576"/>
      <c r="DI50" s="576"/>
      <c r="DJ50" s="576"/>
      <c r="DK50" s="576"/>
      <c r="DL50" s="576"/>
      <c r="DM50" s="576"/>
      <c r="DN50" s="576"/>
      <c r="DO50" s="576"/>
      <c r="DP50" s="576"/>
      <c r="DQ50" s="576"/>
      <c r="DR50" s="576"/>
      <c r="DS50" s="576"/>
      <c r="DT50" s="576"/>
      <c r="DU50" s="576"/>
      <c r="DV50" s="576"/>
      <c r="DW50" s="576"/>
      <c r="DX50" s="576"/>
      <c r="DY50" s="576"/>
      <c r="DZ50" s="576"/>
      <c r="EA50" s="576"/>
      <c r="EB50" s="576"/>
      <c r="EC50" s="576"/>
      <c r="ED50" s="576"/>
      <c r="EE50" s="576"/>
      <c r="EF50" s="576"/>
      <c r="EG50" s="576"/>
      <c r="EH50" s="576"/>
      <c r="EI50" s="576"/>
      <c r="EJ50" s="576"/>
      <c r="EK50" s="576"/>
      <c r="EL50" s="576"/>
      <c r="EM50" s="576"/>
      <c r="EN50" s="576"/>
      <c r="EO50" s="576"/>
      <c r="EP50" s="576"/>
      <c r="EQ50" s="576"/>
      <c r="ER50" s="576"/>
      <c r="ES50" s="576"/>
      <c r="ET50" s="576"/>
      <c r="EU50" s="576"/>
      <c r="EV50" s="576"/>
      <c r="EW50" s="576"/>
      <c r="EX50" s="577"/>
      <c r="EY50" s="715"/>
      <c r="EZ50" s="571" t="s">
        <v>2311</v>
      </c>
      <c r="FA50" s="564" t="s">
        <v>653</v>
      </c>
      <c r="FB50" s="566"/>
      <c r="FC50" s="571" t="s">
        <v>63</v>
      </c>
      <c r="FD50" s="571" t="s">
        <v>61</v>
      </c>
      <c r="FE50" s="571" t="s">
        <v>60</v>
      </c>
      <c r="FF50" s="571" t="s">
        <v>2537</v>
      </c>
      <c r="FG50" s="866" t="s">
        <v>1941</v>
      </c>
      <c r="FH50" s="866" t="s">
        <v>1409</v>
      </c>
      <c r="FI50" s="719">
        <f t="shared" si="32"/>
        <v>0.22</v>
      </c>
      <c r="FJ50" s="720">
        <f t="shared" si="33"/>
        <v>0</v>
      </c>
      <c r="FK50" s="455"/>
      <c r="FL50" s="531">
        <f t="shared" si="34"/>
        <v>0</v>
      </c>
      <c r="FM50" s="863">
        <f>IF($FE50&lt;&gt;"Capex",0,IF(AND(ISBLANK($FB50)=FALSE,OR($FG50=Constants!$E$29,$FG50=Constants!$E$30,$FG50=Constants!$E$31)),0,1))</f>
        <v>0</v>
      </c>
      <c r="FN50" s="863">
        <f t="shared" si="35"/>
        <v>0</v>
      </c>
      <c r="FO50" s="455"/>
    </row>
    <row r="51" spans="1:171">
      <c r="A51" s="572" t="s">
        <v>2180</v>
      </c>
      <c r="B51" s="566" t="s">
        <v>120</v>
      </c>
      <c r="C51" s="571" t="s">
        <v>2038</v>
      </c>
      <c r="D51" s="564" t="s">
        <v>2094</v>
      </c>
      <c r="E51" s="570" t="s">
        <v>2200</v>
      </c>
      <c r="F51" s="935" t="s">
        <v>2167</v>
      </c>
      <c r="G51" s="565" t="s">
        <v>320</v>
      </c>
      <c r="H51" s="565">
        <v>0</v>
      </c>
      <c r="I51" s="958"/>
      <c r="J51" s="566"/>
      <c r="K51" s="571" t="s">
        <v>2443</v>
      </c>
      <c r="L51" s="571" t="s">
        <v>188</v>
      </c>
      <c r="M51" s="862"/>
      <c r="N51" s="565"/>
      <c r="O51" s="565" t="s">
        <v>2168</v>
      </c>
      <c r="P51" s="867">
        <v>108267.73200000002</v>
      </c>
      <c r="Q51" s="571" t="s">
        <v>1876</v>
      </c>
      <c r="R51" s="564" t="s">
        <v>1675</v>
      </c>
      <c r="S51" s="565" t="s">
        <v>2169</v>
      </c>
      <c r="T51" s="565"/>
      <c r="U51" s="566"/>
      <c r="V51" s="571" t="s">
        <v>2108</v>
      </c>
      <c r="W51" s="564"/>
      <c r="X51" s="565"/>
      <c r="Y51" s="565"/>
      <c r="Z51" s="565"/>
      <c r="AA51" s="565"/>
      <c r="AB51" s="567"/>
      <c r="AC51" s="565" t="s">
        <v>2324</v>
      </c>
      <c r="AD51" s="717">
        <f t="shared" si="36"/>
        <v>1</v>
      </c>
      <c r="AE51" s="718">
        <f t="shared" si="31"/>
        <v>108267.73200000002</v>
      </c>
      <c r="AF51" s="575">
        <v>1</v>
      </c>
      <c r="AG51" s="576">
        <v>0</v>
      </c>
      <c r="AH51" s="576">
        <v>0</v>
      </c>
      <c r="AI51" s="576">
        <v>0</v>
      </c>
      <c r="AJ51" s="576">
        <v>0</v>
      </c>
      <c r="AK51" s="576">
        <v>0</v>
      </c>
      <c r="AL51" s="576">
        <v>0</v>
      </c>
      <c r="AM51" s="576">
        <v>0</v>
      </c>
      <c r="AN51" s="576">
        <v>0</v>
      </c>
      <c r="AO51" s="576">
        <v>0</v>
      </c>
      <c r="AP51" s="576">
        <v>0</v>
      </c>
      <c r="AQ51" s="576">
        <v>0</v>
      </c>
      <c r="AR51" s="576">
        <v>0</v>
      </c>
      <c r="AS51" s="576">
        <v>0</v>
      </c>
      <c r="AT51" s="576">
        <v>0</v>
      </c>
      <c r="AU51" s="576">
        <v>0</v>
      </c>
      <c r="AV51" s="576">
        <v>0</v>
      </c>
      <c r="AW51" s="576">
        <v>0</v>
      </c>
      <c r="AX51" s="576">
        <v>0</v>
      </c>
      <c r="AY51" s="576">
        <v>0</v>
      </c>
      <c r="AZ51" s="576">
        <v>0</v>
      </c>
      <c r="BA51" s="576">
        <v>0</v>
      </c>
      <c r="BB51" s="576">
        <v>0</v>
      </c>
      <c r="BC51" s="576">
        <v>0</v>
      </c>
      <c r="BD51" s="576">
        <v>0</v>
      </c>
      <c r="BE51" s="576">
        <v>0</v>
      </c>
      <c r="BF51" s="576">
        <v>0</v>
      </c>
      <c r="BG51" s="576">
        <v>0</v>
      </c>
      <c r="BH51" s="576">
        <v>0</v>
      </c>
      <c r="BI51" s="576">
        <v>0</v>
      </c>
      <c r="BJ51" s="576">
        <v>0</v>
      </c>
      <c r="BK51" s="576">
        <v>0</v>
      </c>
      <c r="BL51" s="576">
        <v>0</v>
      </c>
      <c r="BM51" s="576">
        <v>0</v>
      </c>
      <c r="BN51" s="576">
        <v>0</v>
      </c>
      <c r="BO51" s="576">
        <v>0</v>
      </c>
      <c r="BP51" s="576">
        <v>0</v>
      </c>
      <c r="BQ51" s="576">
        <v>0</v>
      </c>
      <c r="BR51" s="576">
        <v>0</v>
      </c>
      <c r="BS51" s="576">
        <v>0</v>
      </c>
      <c r="BT51" s="576">
        <v>0</v>
      </c>
      <c r="BU51" s="576">
        <v>0</v>
      </c>
      <c r="BV51" s="576">
        <v>0</v>
      </c>
      <c r="BW51" s="576">
        <v>0</v>
      </c>
      <c r="BX51" s="576">
        <v>0</v>
      </c>
      <c r="BY51" s="576">
        <v>0</v>
      </c>
      <c r="BZ51" s="576">
        <v>0</v>
      </c>
      <c r="CA51" s="576">
        <v>0</v>
      </c>
      <c r="CB51" s="576">
        <v>0</v>
      </c>
      <c r="CC51" s="576">
        <v>0</v>
      </c>
      <c r="CD51" s="576">
        <v>0</v>
      </c>
      <c r="CE51" s="576">
        <v>0</v>
      </c>
      <c r="CF51" s="576">
        <v>0</v>
      </c>
      <c r="CG51" s="576">
        <v>0</v>
      </c>
      <c r="CH51" s="576">
        <v>0</v>
      </c>
      <c r="CI51" s="576">
        <v>0</v>
      </c>
      <c r="CJ51" s="576">
        <v>0</v>
      </c>
      <c r="CK51" s="576">
        <v>0</v>
      </c>
      <c r="CL51" s="576">
        <v>0</v>
      </c>
      <c r="CM51" s="576">
        <v>0</v>
      </c>
      <c r="CN51" s="576">
        <v>0</v>
      </c>
      <c r="CO51" s="576">
        <v>0</v>
      </c>
      <c r="CP51" s="576">
        <v>0</v>
      </c>
      <c r="CQ51" s="576">
        <v>0</v>
      </c>
      <c r="CR51" s="576">
        <v>0</v>
      </c>
      <c r="CS51" s="576">
        <v>0</v>
      </c>
      <c r="CT51" s="576"/>
      <c r="CU51" s="576"/>
      <c r="CV51" s="576"/>
      <c r="CW51" s="576"/>
      <c r="CX51" s="576"/>
      <c r="CY51" s="576"/>
      <c r="CZ51" s="576"/>
      <c r="DA51" s="576"/>
      <c r="DB51" s="576"/>
      <c r="DC51" s="576"/>
      <c r="DD51" s="576"/>
      <c r="DE51" s="576"/>
      <c r="DF51" s="576"/>
      <c r="DG51" s="576"/>
      <c r="DH51" s="576"/>
      <c r="DI51" s="576"/>
      <c r="DJ51" s="576"/>
      <c r="DK51" s="576"/>
      <c r="DL51" s="576"/>
      <c r="DM51" s="576"/>
      <c r="DN51" s="576"/>
      <c r="DO51" s="576"/>
      <c r="DP51" s="576"/>
      <c r="DQ51" s="576"/>
      <c r="DR51" s="576"/>
      <c r="DS51" s="576"/>
      <c r="DT51" s="576"/>
      <c r="DU51" s="576"/>
      <c r="DV51" s="576"/>
      <c r="DW51" s="576"/>
      <c r="DX51" s="576"/>
      <c r="DY51" s="576"/>
      <c r="DZ51" s="576"/>
      <c r="EA51" s="576"/>
      <c r="EB51" s="576"/>
      <c r="EC51" s="576"/>
      <c r="ED51" s="576"/>
      <c r="EE51" s="576"/>
      <c r="EF51" s="576"/>
      <c r="EG51" s="576"/>
      <c r="EH51" s="576"/>
      <c r="EI51" s="576"/>
      <c r="EJ51" s="576"/>
      <c r="EK51" s="576"/>
      <c r="EL51" s="576"/>
      <c r="EM51" s="576"/>
      <c r="EN51" s="576"/>
      <c r="EO51" s="576"/>
      <c r="EP51" s="576"/>
      <c r="EQ51" s="576"/>
      <c r="ER51" s="576"/>
      <c r="ES51" s="576"/>
      <c r="ET51" s="576"/>
      <c r="EU51" s="576"/>
      <c r="EV51" s="576"/>
      <c r="EW51" s="576"/>
      <c r="EX51" s="577"/>
      <c r="EY51" s="715"/>
      <c r="EZ51" s="571" t="s">
        <v>2311</v>
      </c>
      <c r="FA51" s="564" t="s">
        <v>653</v>
      </c>
      <c r="FB51" s="566" t="s">
        <v>504</v>
      </c>
      <c r="FC51" s="571" t="s">
        <v>64</v>
      </c>
      <c r="FD51" s="571" t="s">
        <v>61</v>
      </c>
      <c r="FE51" s="571" t="s">
        <v>1913</v>
      </c>
      <c r="FF51" s="571" t="s">
        <v>2537</v>
      </c>
      <c r="FG51" s="866" t="s">
        <v>1954</v>
      </c>
      <c r="FH51" s="866" t="s">
        <v>1409</v>
      </c>
      <c r="FI51" s="719">
        <f t="shared" si="32"/>
        <v>0.22</v>
      </c>
      <c r="FJ51" s="720">
        <f t="shared" si="33"/>
        <v>0</v>
      </c>
      <c r="FK51" s="455"/>
      <c r="FL51" s="531">
        <f t="shared" si="34"/>
        <v>0</v>
      </c>
      <c r="FM51" s="863">
        <f>IF($FE51&lt;&gt;"Capex",0,IF(AND(ISBLANK($FB51)=FALSE,OR($FG51=Constants!$E$29,$FG51=Constants!$E$30,$FG51=Constants!$E$31)),0,1))</f>
        <v>0</v>
      </c>
      <c r="FN51" s="863">
        <f t="shared" si="35"/>
        <v>0</v>
      </c>
      <c r="FO51" s="455"/>
    </row>
    <row r="52" spans="1:171">
      <c r="A52" s="572" t="s">
        <v>2180</v>
      </c>
      <c r="B52" s="566" t="s">
        <v>120</v>
      </c>
      <c r="C52" s="571" t="s">
        <v>90</v>
      </c>
      <c r="D52" s="564" t="s">
        <v>2096</v>
      </c>
      <c r="E52" s="570" t="s">
        <v>42</v>
      </c>
      <c r="F52" s="935" t="s">
        <v>44</v>
      </c>
      <c r="G52" s="565"/>
      <c r="H52" s="565">
        <v>0</v>
      </c>
      <c r="I52" s="958"/>
      <c r="J52" s="566"/>
      <c r="K52" s="571" t="s">
        <v>2443</v>
      </c>
      <c r="L52" s="571" t="s">
        <v>233</v>
      </c>
      <c r="M52" s="862"/>
      <c r="N52" s="565"/>
      <c r="O52" s="565" t="s">
        <v>2168</v>
      </c>
      <c r="P52" s="867">
        <v>1232454.6221951961</v>
      </c>
      <c r="Q52" s="571" t="s">
        <v>1876</v>
      </c>
      <c r="R52" s="564" t="s">
        <v>1675</v>
      </c>
      <c r="S52" s="565" t="s">
        <v>2169</v>
      </c>
      <c r="T52" s="565"/>
      <c r="U52" s="566"/>
      <c r="V52" s="571" t="s">
        <v>2108</v>
      </c>
      <c r="W52" s="564"/>
      <c r="X52" s="565"/>
      <c r="Y52" s="565"/>
      <c r="Z52" s="565"/>
      <c r="AA52" s="565"/>
      <c r="AB52" s="567"/>
      <c r="AC52" s="565" t="s">
        <v>2318</v>
      </c>
      <c r="AD52" s="717">
        <f t="shared" si="36"/>
        <v>0.99999999999999989</v>
      </c>
      <c r="AE52" s="718">
        <f t="shared" si="31"/>
        <v>1232454.6221951959</v>
      </c>
      <c r="AF52" s="575"/>
      <c r="AG52" s="576">
        <f>1/6</f>
        <v>0.16666666666666666</v>
      </c>
      <c r="AH52" s="576">
        <v>0</v>
      </c>
      <c r="AI52" s="576">
        <v>0</v>
      </c>
      <c r="AJ52" s="576">
        <v>0</v>
      </c>
      <c r="AK52" s="576">
        <v>0</v>
      </c>
      <c r="AL52" s="576">
        <v>0</v>
      </c>
      <c r="AM52" s="576">
        <v>0</v>
      </c>
      <c r="AN52" s="576">
        <v>0</v>
      </c>
      <c r="AO52" s="576">
        <v>0</v>
      </c>
      <c r="AP52" s="576">
        <v>0</v>
      </c>
      <c r="AQ52" s="576">
        <v>0</v>
      </c>
      <c r="AR52" s="576">
        <v>0</v>
      </c>
      <c r="AS52" s="576">
        <f>$AG52</f>
        <v>0.16666666666666666</v>
      </c>
      <c r="AT52" s="576">
        <v>0</v>
      </c>
      <c r="AU52" s="576">
        <v>0</v>
      </c>
      <c r="AV52" s="576">
        <v>0</v>
      </c>
      <c r="AW52" s="576">
        <v>0</v>
      </c>
      <c r="AX52" s="576">
        <v>0</v>
      </c>
      <c r="AY52" s="576">
        <v>0</v>
      </c>
      <c r="AZ52" s="576">
        <v>0</v>
      </c>
      <c r="BA52" s="576">
        <v>0</v>
      </c>
      <c r="BB52" s="576">
        <v>0</v>
      </c>
      <c r="BC52" s="576">
        <v>0</v>
      </c>
      <c r="BD52" s="576">
        <v>0</v>
      </c>
      <c r="BE52" s="576">
        <f>$AG52</f>
        <v>0.16666666666666666</v>
      </c>
      <c r="BF52" s="576">
        <v>0</v>
      </c>
      <c r="BG52" s="576">
        <v>0</v>
      </c>
      <c r="BH52" s="576">
        <v>0</v>
      </c>
      <c r="BI52" s="576">
        <v>0</v>
      </c>
      <c r="BJ52" s="576">
        <v>0</v>
      </c>
      <c r="BK52" s="576">
        <v>0</v>
      </c>
      <c r="BL52" s="576">
        <v>0</v>
      </c>
      <c r="BM52" s="576">
        <v>0</v>
      </c>
      <c r="BN52" s="576">
        <v>0</v>
      </c>
      <c r="BO52" s="576">
        <v>0</v>
      </c>
      <c r="BP52" s="576">
        <v>0</v>
      </c>
      <c r="BQ52" s="576">
        <f>$AG52</f>
        <v>0.16666666666666666</v>
      </c>
      <c r="BR52" s="576">
        <v>0</v>
      </c>
      <c r="BS52" s="576">
        <v>0</v>
      </c>
      <c r="BT52" s="576">
        <v>0</v>
      </c>
      <c r="BU52" s="576">
        <v>0</v>
      </c>
      <c r="BV52" s="576">
        <v>0</v>
      </c>
      <c r="BW52" s="576">
        <v>0</v>
      </c>
      <c r="BX52" s="576">
        <v>0</v>
      </c>
      <c r="BY52" s="576">
        <v>0</v>
      </c>
      <c r="BZ52" s="576">
        <v>0</v>
      </c>
      <c r="CA52" s="576">
        <v>0</v>
      </c>
      <c r="CB52" s="576">
        <v>0</v>
      </c>
      <c r="CC52" s="576">
        <f>$AG52</f>
        <v>0.16666666666666666</v>
      </c>
      <c r="CD52" s="576">
        <v>0</v>
      </c>
      <c r="CE52" s="576">
        <v>0</v>
      </c>
      <c r="CF52" s="576">
        <v>0</v>
      </c>
      <c r="CG52" s="576">
        <v>0</v>
      </c>
      <c r="CH52" s="576">
        <v>0</v>
      </c>
      <c r="CI52" s="576">
        <v>0</v>
      </c>
      <c r="CJ52" s="576">
        <v>0</v>
      </c>
      <c r="CK52" s="576">
        <v>0</v>
      </c>
      <c r="CL52" s="576">
        <v>0</v>
      </c>
      <c r="CM52" s="576">
        <v>0</v>
      </c>
      <c r="CN52" s="576">
        <v>0</v>
      </c>
      <c r="CO52" s="576">
        <f>$AG52</f>
        <v>0.16666666666666666</v>
      </c>
      <c r="CP52" s="576">
        <v>0</v>
      </c>
      <c r="CQ52" s="576">
        <v>0</v>
      </c>
      <c r="CR52" s="576">
        <v>0</v>
      </c>
      <c r="CS52" s="576">
        <v>0</v>
      </c>
      <c r="CT52" s="576"/>
      <c r="CU52" s="576"/>
      <c r="CV52" s="576"/>
      <c r="CW52" s="576"/>
      <c r="CX52" s="576"/>
      <c r="CY52" s="576"/>
      <c r="CZ52" s="576"/>
      <c r="DA52" s="576"/>
      <c r="DB52" s="576"/>
      <c r="DC52" s="576"/>
      <c r="DD52" s="576"/>
      <c r="DE52" s="576"/>
      <c r="DF52" s="576"/>
      <c r="DG52" s="576"/>
      <c r="DH52" s="576"/>
      <c r="DI52" s="576"/>
      <c r="DJ52" s="576"/>
      <c r="DK52" s="576"/>
      <c r="DL52" s="576"/>
      <c r="DM52" s="576"/>
      <c r="DN52" s="576"/>
      <c r="DO52" s="576"/>
      <c r="DP52" s="576"/>
      <c r="DQ52" s="576"/>
      <c r="DR52" s="576"/>
      <c r="DS52" s="576"/>
      <c r="DT52" s="576"/>
      <c r="DU52" s="576"/>
      <c r="DV52" s="576"/>
      <c r="DW52" s="576"/>
      <c r="DX52" s="576"/>
      <c r="DY52" s="576"/>
      <c r="DZ52" s="576"/>
      <c r="EA52" s="576"/>
      <c r="EB52" s="576"/>
      <c r="EC52" s="576"/>
      <c r="ED52" s="576"/>
      <c r="EE52" s="576"/>
      <c r="EF52" s="576"/>
      <c r="EG52" s="576"/>
      <c r="EH52" s="576"/>
      <c r="EI52" s="576"/>
      <c r="EJ52" s="576"/>
      <c r="EK52" s="576"/>
      <c r="EL52" s="576"/>
      <c r="EM52" s="576"/>
      <c r="EN52" s="576"/>
      <c r="EO52" s="576"/>
      <c r="EP52" s="576"/>
      <c r="EQ52" s="576"/>
      <c r="ER52" s="576"/>
      <c r="ES52" s="576"/>
      <c r="ET52" s="576"/>
      <c r="EU52" s="576"/>
      <c r="EV52" s="576"/>
      <c r="EW52" s="576"/>
      <c r="EX52" s="577"/>
      <c r="EY52" s="715"/>
      <c r="EZ52" s="571" t="s">
        <v>2311</v>
      </c>
      <c r="FA52" s="564" t="s">
        <v>653</v>
      </c>
      <c r="FB52" s="566"/>
      <c r="FC52" s="571" t="s">
        <v>63</v>
      </c>
      <c r="FD52" s="571" t="s">
        <v>61</v>
      </c>
      <c r="FE52" s="571" t="s">
        <v>60</v>
      </c>
      <c r="FF52" s="571" t="s">
        <v>2537</v>
      </c>
      <c r="FG52" s="866" t="s">
        <v>1941</v>
      </c>
      <c r="FH52" s="866" t="s">
        <v>1409</v>
      </c>
      <c r="FI52" s="719">
        <f t="shared" si="32"/>
        <v>0.22</v>
      </c>
      <c r="FJ52" s="720">
        <f t="shared" si="33"/>
        <v>0</v>
      </c>
      <c r="FK52" s="455"/>
      <c r="FL52" s="531">
        <f t="shared" si="34"/>
        <v>0</v>
      </c>
      <c r="FM52" s="863">
        <f>IF($FE52&lt;&gt;"Capex",0,IF(AND(ISBLANK($FB52)=FALSE,OR($FG52=Constants!$E$29,$FG52=Constants!$E$30,$FG52=Constants!$E$31)),0,1))</f>
        <v>0</v>
      </c>
      <c r="FN52" s="863">
        <f t="shared" si="35"/>
        <v>0</v>
      </c>
      <c r="FO52" s="455"/>
    </row>
    <row r="53" spans="1:171">
      <c r="A53" s="572" t="s">
        <v>2180</v>
      </c>
      <c r="B53" s="566" t="s">
        <v>115</v>
      </c>
      <c r="C53" s="571" t="s">
        <v>105</v>
      </c>
      <c r="D53" s="564" t="s">
        <v>2094</v>
      </c>
      <c r="E53" s="570" t="s">
        <v>41</v>
      </c>
      <c r="F53" s="935" t="s">
        <v>2167</v>
      </c>
      <c r="G53" s="565" t="s">
        <v>312</v>
      </c>
      <c r="H53" s="565">
        <v>0</v>
      </c>
      <c r="I53" s="958"/>
      <c r="J53" s="566"/>
      <c r="K53" s="571" t="s">
        <v>2443</v>
      </c>
      <c r="L53" s="571" t="s">
        <v>188</v>
      </c>
      <c r="M53" s="862"/>
      <c r="N53" s="565"/>
      <c r="O53" s="565" t="s">
        <v>2168</v>
      </c>
      <c r="P53" s="867">
        <v>192480.25</v>
      </c>
      <c r="Q53" s="571" t="s">
        <v>1876</v>
      </c>
      <c r="R53" s="564" t="s">
        <v>1675</v>
      </c>
      <c r="S53" s="565" t="s">
        <v>2169</v>
      </c>
      <c r="T53" s="565"/>
      <c r="U53" s="566"/>
      <c r="V53" s="571" t="s">
        <v>2108</v>
      </c>
      <c r="W53" s="564"/>
      <c r="X53" s="565"/>
      <c r="Y53" s="565"/>
      <c r="Z53" s="565"/>
      <c r="AA53" s="565"/>
      <c r="AB53" s="567"/>
      <c r="AC53" s="565" t="s">
        <v>2324</v>
      </c>
      <c r="AD53" s="717">
        <f t="shared" si="36"/>
        <v>1</v>
      </c>
      <c r="AE53" s="718">
        <f t="shared" si="31"/>
        <v>192480.25</v>
      </c>
      <c r="AF53" s="575">
        <v>1</v>
      </c>
      <c r="AG53" s="576">
        <v>0</v>
      </c>
      <c r="AH53" s="576">
        <v>0</v>
      </c>
      <c r="AI53" s="576">
        <v>0</v>
      </c>
      <c r="AJ53" s="576">
        <v>0</v>
      </c>
      <c r="AK53" s="576">
        <v>0</v>
      </c>
      <c r="AL53" s="576">
        <v>0</v>
      </c>
      <c r="AM53" s="576">
        <v>0</v>
      </c>
      <c r="AN53" s="576">
        <v>0</v>
      </c>
      <c r="AO53" s="576">
        <v>0</v>
      </c>
      <c r="AP53" s="576">
        <v>0</v>
      </c>
      <c r="AQ53" s="576">
        <v>0</v>
      </c>
      <c r="AR53" s="576">
        <v>0</v>
      </c>
      <c r="AS53" s="576"/>
      <c r="AT53" s="576">
        <v>0</v>
      </c>
      <c r="AU53" s="576">
        <v>0</v>
      </c>
      <c r="AV53" s="576">
        <v>0</v>
      </c>
      <c r="AW53" s="576">
        <v>0</v>
      </c>
      <c r="AX53" s="576">
        <v>0</v>
      </c>
      <c r="AY53" s="576">
        <v>0</v>
      </c>
      <c r="AZ53" s="576">
        <v>0</v>
      </c>
      <c r="BA53" s="576">
        <v>0</v>
      </c>
      <c r="BB53" s="576">
        <v>0</v>
      </c>
      <c r="BC53" s="576">
        <v>0</v>
      </c>
      <c r="BD53" s="576">
        <v>0</v>
      </c>
      <c r="BE53" s="576">
        <v>0</v>
      </c>
      <c r="BF53" s="576">
        <v>0</v>
      </c>
      <c r="BG53" s="576">
        <v>0</v>
      </c>
      <c r="BH53" s="576">
        <v>0</v>
      </c>
      <c r="BI53" s="576">
        <v>0</v>
      </c>
      <c r="BJ53" s="576">
        <v>0</v>
      </c>
      <c r="BK53" s="576">
        <v>0</v>
      </c>
      <c r="BL53" s="576">
        <v>0</v>
      </c>
      <c r="BM53" s="576">
        <v>0</v>
      </c>
      <c r="BN53" s="576">
        <v>0</v>
      </c>
      <c r="BO53" s="576">
        <v>0</v>
      </c>
      <c r="BP53" s="576">
        <v>0</v>
      </c>
      <c r="BQ53" s="576">
        <v>0</v>
      </c>
      <c r="BR53" s="576">
        <v>0</v>
      </c>
      <c r="BS53" s="576">
        <v>0</v>
      </c>
      <c r="BT53" s="576">
        <v>0</v>
      </c>
      <c r="BU53" s="576">
        <v>0</v>
      </c>
      <c r="BV53" s="576">
        <v>0</v>
      </c>
      <c r="BW53" s="576">
        <v>0</v>
      </c>
      <c r="BX53" s="576">
        <v>0</v>
      </c>
      <c r="BY53" s="576">
        <v>0</v>
      </c>
      <c r="BZ53" s="576">
        <v>0</v>
      </c>
      <c r="CA53" s="576">
        <v>0</v>
      </c>
      <c r="CB53" s="576">
        <v>0</v>
      </c>
      <c r="CC53" s="576">
        <v>0</v>
      </c>
      <c r="CD53" s="576">
        <v>0</v>
      </c>
      <c r="CE53" s="576">
        <v>0</v>
      </c>
      <c r="CF53" s="576">
        <v>0</v>
      </c>
      <c r="CG53" s="576">
        <v>0</v>
      </c>
      <c r="CH53" s="576">
        <v>0</v>
      </c>
      <c r="CI53" s="576">
        <v>0</v>
      </c>
      <c r="CJ53" s="576">
        <v>0</v>
      </c>
      <c r="CK53" s="576">
        <v>0</v>
      </c>
      <c r="CL53" s="576">
        <v>0</v>
      </c>
      <c r="CM53" s="576">
        <v>0</v>
      </c>
      <c r="CN53" s="576">
        <v>0</v>
      </c>
      <c r="CO53" s="576">
        <v>0</v>
      </c>
      <c r="CP53" s="576">
        <v>0</v>
      </c>
      <c r="CQ53" s="576">
        <v>0</v>
      </c>
      <c r="CR53" s="576">
        <v>0</v>
      </c>
      <c r="CS53" s="576">
        <v>0</v>
      </c>
      <c r="CT53" s="576"/>
      <c r="CU53" s="576"/>
      <c r="CV53" s="576"/>
      <c r="CW53" s="576"/>
      <c r="CX53" s="576"/>
      <c r="CY53" s="576"/>
      <c r="CZ53" s="576"/>
      <c r="DA53" s="576"/>
      <c r="DB53" s="576"/>
      <c r="DC53" s="576"/>
      <c r="DD53" s="576"/>
      <c r="DE53" s="576"/>
      <c r="DF53" s="576"/>
      <c r="DG53" s="576"/>
      <c r="DH53" s="576"/>
      <c r="DI53" s="576"/>
      <c r="DJ53" s="576"/>
      <c r="DK53" s="576"/>
      <c r="DL53" s="576"/>
      <c r="DM53" s="576"/>
      <c r="DN53" s="576"/>
      <c r="DO53" s="576"/>
      <c r="DP53" s="576"/>
      <c r="DQ53" s="576"/>
      <c r="DR53" s="576"/>
      <c r="DS53" s="576"/>
      <c r="DT53" s="576"/>
      <c r="DU53" s="576"/>
      <c r="DV53" s="576"/>
      <c r="DW53" s="576"/>
      <c r="DX53" s="576"/>
      <c r="DY53" s="576"/>
      <c r="DZ53" s="576"/>
      <c r="EA53" s="576"/>
      <c r="EB53" s="576"/>
      <c r="EC53" s="576"/>
      <c r="ED53" s="576"/>
      <c r="EE53" s="576"/>
      <c r="EF53" s="576"/>
      <c r="EG53" s="576"/>
      <c r="EH53" s="576"/>
      <c r="EI53" s="576"/>
      <c r="EJ53" s="576"/>
      <c r="EK53" s="576"/>
      <c r="EL53" s="576"/>
      <c r="EM53" s="576"/>
      <c r="EN53" s="576"/>
      <c r="EO53" s="576"/>
      <c r="EP53" s="576"/>
      <c r="EQ53" s="576"/>
      <c r="ER53" s="576"/>
      <c r="ES53" s="576"/>
      <c r="ET53" s="576"/>
      <c r="EU53" s="576"/>
      <c r="EV53" s="576"/>
      <c r="EW53" s="576"/>
      <c r="EX53" s="577"/>
      <c r="EY53" s="715"/>
      <c r="EZ53" s="571" t="s">
        <v>2311</v>
      </c>
      <c r="FA53" s="564" t="s">
        <v>653</v>
      </c>
      <c r="FB53" s="566"/>
      <c r="FC53" s="571" t="s">
        <v>63</v>
      </c>
      <c r="FD53" s="571" t="s">
        <v>61</v>
      </c>
      <c r="FE53" s="571" t="s">
        <v>60</v>
      </c>
      <c r="FF53" s="571" t="s">
        <v>2537</v>
      </c>
      <c r="FG53" s="866" t="s">
        <v>1941</v>
      </c>
      <c r="FH53" s="866" t="s">
        <v>1409</v>
      </c>
      <c r="FI53" s="719">
        <f t="shared" si="32"/>
        <v>0.22</v>
      </c>
      <c r="FJ53" s="720">
        <f t="shared" si="33"/>
        <v>0</v>
      </c>
      <c r="FK53" s="455"/>
      <c r="FL53" s="531">
        <f t="shared" si="34"/>
        <v>0</v>
      </c>
      <c r="FM53" s="863">
        <f>IF($FE53&lt;&gt;"Capex",0,IF(AND(ISBLANK($FB53)=FALSE,OR($FG53=Constants!$E$29,$FG53=Constants!$E$30,$FG53=Constants!$E$31)),0,1))</f>
        <v>0</v>
      </c>
      <c r="FN53" s="863">
        <f t="shared" si="35"/>
        <v>0</v>
      </c>
      <c r="FO53" s="455"/>
    </row>
    <row r="54" spans="1:171">
      <c r="A54" s="572" t="s">
        <v>2180</v>
      </c>
      <c r="B54" s="566" t="s">
        <v>115</v>
      </c>
      <c r="C54" s="571" t="s">
        <v>100</v>
      </c>
      <c r="D54" s="564" t="s">
        <v>2094</v>
      </c>
      <c r="E54" s="570" t="s">
        <v>43</v>
      </c>
      <c r="F54" s="935" t="s">
        <v>2167</v>
      </c>
      <c r="G54" s="565"/>
      <c r="H54" s="565">
        <v>0</v>
      </c>
      <c r="I54" s="958"/>
      <c r="J54" s="566"/>
      <c r="K54" s="571" t="s">
        <v>2443</v>
      </c>
      <c r="L54" s="571" t="s">
        <v>188</v>
      </c>
      <c r="M54" s="862"/>
      <c r="N54" s="565"/>
      <c r="O54" s="565" t="s">
        <v>2168</v>
      </c>
      <c r="P54" s="867">
        <v>100000</v>
      </c>
      <c r="Q54" s="571" t="s">
        <v>1876</v>
      </c>
      <c r="R54" s="564" t="s">
        <v>1675</v>
      </c>
      <c r="S54" s="565" t="s">
        <v>2169</v>
      </c>
      <c r="T54" s="565"/>
      <c r="U54" s="566"/>
      <c r="V54" s="571" t="s">
        <v>2108</v>
      </c>
      <c r="W54" s="564"/>
      <c r="X54" s="565"/>
      <c r="Y54" s="565"/>
      <c r="Z54" s="565"/>
      <c r="AA54" s="565"/>
      <c r="AB54" s="567"/>
      <c r="AC54" s="565" t="s">
        <v>2324</v>
      </c>
      <c r="AD54" s="717">
        <f t="shared" si="36"/>
        <v>6</v>
      </c>
      <c r="AE54" s="718">
        <f t="shared" si="31"/>
        <v>600000</v>
      </c>
      <c r="AF54" s="575">
        <v>6</v>
      </c>
      <c r="AG54" s="576">
        <v>0</v>
      </c>
      <c r="AH54" s="576">
        <v>0</v>
      </c>
      <c r="AI54" s="576">
        <v>0</v>
      </c>
      <c r="AJ54" s="576">
        <v>0</v>
      </c>
      <c r="AK54" s="576">
        <v>0</v>
      </c>
      <c r="AL54" s="576">
        <v>0</v>
      </c>
      <c r="AM54" s="576">
        <v>0</v>
      </c>
      <c r="AN54" s="576">
        <v>0</v>
      </c>
      <c r="AO54" s="576">
        <v>0</v>
      </c>
      <c r="AP54" s="576">
        <v>0</v>
      </c>
      <c r="AQ54" s="576">
        <v>0</v>
      </c>
      <c r="AR54" s="576">
        <v>0</v>
      </c>
      <c r="AS54" s="576">
        <v>0</v>
      </c>
      <c r="AT54" s="576">
        <v>0</v>
      </c>
      <c r="AU54" s="576">
        <v>0</v>
      </c>
      <c r="AV54" s="576">
        <v>0</v>
      </c>
      <c r="AW54" s="576">
        <v>0</v>
      </c>
      <c r="AX54" s="576">
        <v>0</v>
      </c>
      <c r="AY54" s="576">
        <v>0</v>
      </c>
      <c r="AZ54" s="576">
        <v>0</v>
      </c>
      <c r="BA54" s="576">
        <v>0</v>
      </c>
      <c r="BB54" s="576">
        <v>0</v>
      </c>
      <c r="BC54" s="576">
        <v>0</v>
      </c>
      <c r="BD54" s="576">
        <v>0</v>
      </c>
      <c r="BE54" s="576">
        <v>0</v>
      </c>
      <c r="BF54" s="576">
        <v>0</v>
      </c>
      <c r="BG54" s="576">
        <v>0</v>
      </c>
      <c r="BH54" s="576">
        <v>0</v>
      </c>
      <c r="BI54" s="576">
        <v>0</v>
      </c>
      <c r="BJ54" s="576">
        <v>0</v>
      </c>
      <c r="BK54" s="576">
        <v>0</v>
      </c>
      <c r="BL54" s="576">
        <v>0</v>
      </c>
      <c r="BM54" s="576">
        <v>0</v>
      </c>
      <c r="BN54" s="576">
        <v>0</v>
      </c>
      <c r="BO54" s="576">
        <v>0</v>
      </c>
      <c r="BP54" s="576">
        <v>0</v>
      </c>
      <c r="BQ54" s="576">
        <v>0</v>
      </c>
      <c r="BR54" s="576">
        <v>0</v>
      </c>
      <c r="BS54" s="576">
        <v>0</v>
      </c>
      <c r="BT54" s="576">
        <v>0</v>
      </c>
      <c r="BU54" s="576">
        <v>0</v>
      </c>
      <c r="BV54" s="576">
        <v>0</v>
      </c>
      <c r="BW54" s="576">
        <v>0</v>
      </c>
      <c r="BX54" s="576">
        <v>0</v>
      </c>
      <c r="BY54" s="576">
        <v>0</v>
      </c>
      <c r="BZ54" s="576">
        <v>0</v>
      </c>
      <c r="CA54" s="576">
        <v>0</v>
      </c>
      <c r="CB54" s="576">
        <v>0</v>
      </c>
      <c r="CC54" s="576">
        <v>0</v>
      </c>
      <c r="CD54" s="576">
        <v>0</v>
      </c>
      <c r="CE54" s="576">
        <v>0</v>
      </c>
      <c r="CF54" s="576">
        <v>0</v>
      </c>
      <c r="CG54" s="576">
        <v>0</v>
      </c>
      <c r="CH54" s="576">
        <v>0</v>
      </c>
      <c r="CI54" s="576">
        <v>0</v>
      </c>
      <c r="CJ54" s="576">
        <v>0</v>
      </c>
      <c r="CK54" s="576">
        <v>0</v>
      </c>
      <c r="CL54" s="576">
        <v>0</v>
      </c>
      <c r="CM54" s="576">
        <v>0</v>
      </c>
      <c r="CN54" s="576">
        <v>0</v>
      </c>
      <c r="CO54" s="576">
        <v>0</v>
      </c>
      <c r="CP54" s="576">
        <v>0</v>
      </c>
      <c r="CQ54" s="576">
        <v>0</v>
      </c>
      <c r="CR54" s="576">
        <v>0</v>
      </c>
      <c r="CS54" s="576">
        <v>0</v>
      </c>
      <c r="CT54" s="576"/>
      <c r="CU54" s="576"/>
      <c r="CV54" s="576"/>
      <c r="CW54" s="576"/>
      <c r="CX54" s="576"/>
      <c r="CY54" s="576"/>
      <c r="CZ54" s="576"/>
      <c r="DA54" s="576"/>
      <c r="DB54" s="576"/>
      <c r="DC54" s="576"/>
      <c r="DD54" s="576"/>
      <c r="DE54" s="576"/>
      <c r="DF54" s="576"/>
      <c r="DG54" s="576"/>
      <c r="DH54" s="576"/>
      <c r="DI54" s="576"/>
      <c r="DJ54" s="576"/>
      <c r="DK54" s="576"/>
      <c r="DL54" s="576"/>
      <c r="DM54" s="576"/>
      <c r="DN54" s="576"/>
      <c r="DO54" s="576"/>
      <c r="DP54" s="576"/>
      <c r="DQ54" s="576"/>
      <c r="DR54" s="576"/>
      <c r="DS54" s="576"/>
      <c r="DT54" s="576"/>
      <c r="DU54" s="576"/>
      <c r="DV54" s="576"/>
      <c r="DW54" s="576"/>
      <c r="DX54" s="576"/>
      <c r="DY54" s="576"/>
      <c r="DZ54" s="576"/>
      <c r="EA54" s="576"/>
      <c r="EB54" s="576"/>
      <c r="EC54" s="576"/>
      <c r="ED54" s="576"/>
      <c r="EE54" s="576"/>
      <c r="EF54" s="576"/>
      <c r="EG54" s="576"/>
      <c r="EH54" s="576"/>
      <c r="EI54" s="576"/>
      <c r="EJ54" s="576"/>
      <c r="EK54" s="576"/>
      <c r="EL54" s="576"/>
      <c r="EM54" s="576"/>
      <c r="EN54" s="576"/>
      <c r="EO54" s="576"/>
      <c r="EP54" s="576"/>
      <c r="EQ54" s="576"/>
      <c r="ER54" s="576"/>
      <c r="ES54" s="576"/>
      <c r="ET54" s="576"/>
      <c r="EU54" s="576"/>
      <c r="EV54" s="576"/>
      <c r="EW54" s="576"/>
      <c r="EX54" s="577"/>
      <c r="EY54" s="715"/>
      <c r="EZ54" s="571" t="s">
        <v>2311</v>
      </c>
      <c r="FA54" s="564" t="s">
        <v>653</v>
      </c>
      <c r="FB54" s="566"/>
      <c r="FC54" s="571" t="s">
        <v>63</v>
      </c>
      <c r="FD54" s="571" t="s">
        <v>61</v>
      </c>
      <c r="FE54" s="571" t="s">
        <v>60</v>
      </c>
      <c r="FF54" s="571" t="s">
        <v>2537</v>
      </c>
      <c r="FG54" s="866" t="s">
        <v>1941</v>
      </c>
      <c r="FH54" s="866" t="s">
        <v>1409</v>
      </c>
      <c r="FI54" s="719">
        <f t="shared" si="32"/>
        <v>0.22</v>
      </c>
      <c r="FJ54" s="720">
        <f t="shared" si="33"/>
        <v>0</v>
      </c>
      <c r="FK54" s="455"/>
      <c r="FL54" s="531">
        <f t="shared" si="34"/>
        <v>0</v>
      </c>
      <c r="FM54" s="863">
        <f>IF($FE54&lt;&gt;"Capex",0,IF(AND(ISBLANK($FB54)=FALSE,OR($FG54=Constants!$E$29,$FG54=Constants!$E$30,$FG54=Constants!$E$31)),0,1))</f>
        <v>0</v>
      </c>
      <c r="FN54" s="863">
        <f t="shared" si="35"/>
        <v>0</v>
      </c>
      <c r="FO54" s="455"/>
    </row>
    <row r="55" spans="1:171">
      <c r="A55" s="572" t="s">
        <v>2180</v>
      </c>
      <c r="B55" s="566" t="s">
        <v>115</v>
      </c>
      <c r="C55" s="571" t="s">
        <v>105</v>
      </c>
      <c r="D55" s="564" t="s">
        <v>2094</v>
      </c>
      <c r="E55" s="570" t="s">
        <v>40</v>
      </c>
      <c r="F55" s="935" t="s">
        <v>2167</v>
      </c>
      <c r="G55" s="565" t="s">
        <v>312</v>
      </c>
      <c r="H55" s="565">
        <v>0</v>
      </c>
      <c r="I55" s="958"/>
      <c r="J55" s="566"/>
      <c r="K55" s="571" t="s">
        <v>2443</v>
      </c>
      <c r="L55" s="571" t="s">
        <v>188</v>
      </c>
      <c r="M55" s="862"/>
      <c r="N55" s="565"/>
      <c r="O55" s="565" t="s">
        <v>2168</v>
      </c>
      <c r="P55" s="867">
        <v>260038</v>
      </c>
      <c r="Q55" s="571" t="s">
        <v>1876</v>
      </c>
      <c r="R55" s="564" t="s">
        <v>1675</v>
      </c>
      <c r="S55" s="565" t="s">
        <v>2169</v>
      </c>
      <c r="T55" s="565"/>
      <c r="U55" s="566"/>
      <c r="V55" s="571" t="s">
        <v>2108</v>
      </c>
      <c r="W55" s="564"/>
      <c r="X55" s="565"/>
      <c r="Y55" s="565"/>
      <c r="Z55" s="565"/>
      <c r="AA55" s="565"/>
      <c r="AB55" s="567"/>
      <c r="AC55" s="565" t="s">
        <v>2324</v>
      </c>
      <c r="AD55" s="717">
        <f t="shared" si="36"/>
        <v>1</v>
      </c>
      <c r="AE55" s="718">
        <f t="shared" si="31"/>
        <v>260038</v>
      </c>
      <c r="AF55" s="575">
        <v>1</v>
      </c>
      <c r="AG55" s="576">
        <v>0</v>
      </c>
      <c r="AH55" s="576">
        <v>0</v>
      </c>
      <c r="AI55" s="576">
        <v>0</v>
      </c>
      <c r="AJ55" s="576">
        <v>0</v>
      </c>
      <c r="AK55" s="576">
        <v>0</v>
      </c>
      <c r="AL55" s="576">
        <v>0</v>
      </c>
      <c r="AM55" s="576">
        <v>0</v>
      </c>
      <c r="AN55" s="576">
        <v>0</v>
      </c>
      <c r="AO55" s="576">
        <v>0</v>
      </c>
      <c r="AP55" s="576">
        <v>0</v>
      </c>
      <c r="AQ55" s="576">
        <v>0</v>
      </c>
      <c r="AR55" s="576">
        <v>0</v>
      </c>
      <c r="AS55" s="576">
        <v>0</v>
      </c>
      <c r="AT55" s="576">
        <v>0</v>
      </c>
      <c r="AU55" s="576">
        <v>0</v>
      </c>
      <c r="AV55" s="576">
        <v>0</v>
      </c>
      <c r="AW55" s="576">
        <v>0</v>
      </c>
      <c r="AX55" s="576">
        <v>0</v>
      </c>
      <c r="AY55" s="576">
        <v>0</v>
      </c>
      <c r="AZ55" s="576">
        <v>0</v>
      </c>
      <c r="BA55" s="576">
        <v>0</v>
      </c>
      <c r="BB55" s="576">
        <v>0</v>
      </c>
      <c r="BC55" s="576">
        <v>0</v>
      </c>
      <c r="BD55" s="576">
        <v>0</v>
      </c>
      <c r="BE55" s="576">
        <v>0</v>
      </c>
      <c r="BF55" s="576">
        <v>0</v>
      </c>
      <c r="BG55" s="576">
        <v>0</v>
      </c>
      <c r="BH55" s="576">
        <v>0</v>
      </c>
      <c r="BI55" s="576">
        <v>0</v>
      </c>
      <c r="BJ55" s="576">
        <v>0</v>
      </c>
      <c r="BK55" s="576">
        <v>0</v>
      </c>
      <c r="BL55" s="576">
        <v>0</v>
      </c>
      <c r="BM55" s="576">
        <v>0</v>
      </c>
      <c r="BN55" s="576">
        <v>0</v>
      </c>
      <c r="BO55" s="576">
        <v>0</v>
      </c>
      <c r="BP55" s="576">
        <v>0</v>
      </c>
      <c r="BQ55" s="576">
        <v>0</v>
      </c>
      <c r="BR55" s="576">
        <v>0</v>
      </c>
      <c r="BS55" s="576">
        <v>0</v>
      </c>
      <c r="BT55" s="576">
        <v>0</v>
      </c>
      <c r="BU55" s="576">
        <v>0</v>
      </c>
      <c r="BV55" s="576">
        <v>0</v>
      </c>
      <c r="BW55" s="576">
        <v>0</v>
      </c>
      <c r="BX55" s="576">
        <v>0</v>
      </c>
      <c r="BY55" s="576">
        <v>0</v>
      </c>
      <c r="BZ55" s="576">
        <v>0</v>
      </c>
      <c r="CA55" s="576">
        <v>0</v>
      </c>
      <c r="CB55" s="576">
        <v>0</v>
      </c>
      <c r="CC55" s="576">
        <v>0</v>
      </c>
      <c r="CD55" s="576">
        <v>0</v>
      </c>
      <c r="CE55" s="576">
        <v>0</v>
      </c>
      <c r="CF55" s="576">
        <v>0</v>
      </c>
      <c r="CG55" s="576">
        <v>0</v>
      </c>
      <c r="CH55" s="576">
        <v>0</v>
      </c>
      <c r="CI55" s="576">
        <v>0</v>
      </c>
      <c r="CJ55" s="576">
        <v>0</v>
      </c>
      <c r="CK55" s="576">
        <v>0</v>
      </c>
      <c r="CL55" s="576">
        <v>0</v>
      </c>
      <c r="CM55" s="576">
        <v>0</v>
      </c>
      <c r="CN55" s="576">
        <v>0</v>
      </c>
      <c r="CO55" s="576">
        <v>0</v>
      </c>
      <c r="CP55" s="576">
        <v>0</v>
      </c>
      <c r="CQ55" s="576">
        <v>0</v>
      </c>
      <c r="CR55" s="576">
        <v>0</v>
      </c>
      <c r="CS55" s="576">
        <v>0</v>
      </c>
      <c r="CT55" s="576"/>
      <c r="CU55" s="576"/>
      <c r="CV55" s="576"/>
      <c r="CW55" s="576"/>
      <c r="CX55" s="576"/>
      <c r="CY55" s="576"/>
      <c r="CZ55" s="576"/>
      <c r="DA55" s="576"/>
      <c r="DB55" s="576"/>
      <c r="DC55" s="576"/>
      <c r="DD55" s="576"/>
      <c r="DE55" s="576"/>
      <c r="DF55" s="576"/>
      <c r="DG55" s="576"/>
      <c r="DH55" s="576"/>
      <c r="DI55" s="576"/>
      <c r="DJ55" s="576"/>
      <c r="DK55" s="576"/>
      <c r="DL55" s="576"/>
      <c r="DM55" s="576"/>
      <c r="DN55" s="576"/>
      <c r="DO55" s="576"/>
      <c r="DP55" s="576"/>
      <c r="DQ55" s="576"/>
      <c r="DR55" s="576"/>
      <c r="DS55" s="576"/>
      <c r="DT55" s="576"/>
      <c r="DU55" s="576"/>
      <c r="DV55" s="576"/>
      <c r="DW55" s="576"/>
      <c r="DX55" s="576"/>
      <c r="DY55" s="576"/>
      <c r="DZ55" s="576"/>
      <c r="EA55" s="576"/>
      <c r="EB55" s="576"/>
      <c r="EC55" s="576"/>
      <c r="ED55" s="576"/>
      <c r="EE55" s="576"/>
      <c r="EF55" s="576"/>
      <c r="EG55" s="576"/>
      <c r="EH55" s="576"/>
      <c r="EI55" s="576"/>
      <c r="EJ55" s="576"/>
      <c r="EK55" s="576"/>
      <c r="EL55" s="576"/>
      <c r="EM55" s="576"/>
      <c r="EN55" s="576"/>
      <c r="EO55" s="576"/>
      <c r="EP55" s="576"/>
      <c r="EQ55" s="576"/>
      <c r="ER55" s="576"/>
      <c r="ES55" s="576"/>
      <c r="ET55" s="576"/>
      <c r="EU55" s="576"/>
      <c r="EV55" s="576"/>
      <c r="EW55" s="576"/>
      <c r="EX55" s="577"/>
      <c r="EY55" s="715"/>
      <c r="EZ55" s="571" t="s">
        <v>2311</v>
      </c>
      <c r="FA55" s="564" t="s">
        <v>653</v>
      </c>
      <c r="FB55" s="566"/>
      <c r="FC55" s="571" t="s">
        <v>63</v>
      </c>
      <c r="FD55" s="571" t="s">
        <v>61</v>
      </c>
      <c r="FE55" s="571" t="s">
        <v>60</v>
      </c>
      <c r="FF55" s="571" t="s">
        <v>2537</v>
      </c>
      <c r="FG55" s="866" t="s">
        <v>1941</v>
      </c>
      <c r="FH55" s="866" t="s">
        <v>1409</v>
      </c>
      <c r="FI55" s="719">
        <f t="shared" si="32"/>
        <v>0.22</v>
      </c>
      <c r="FJ55" s="720">
        <f t="shared" si="33"/>
        <v>0</v>
      </c>
      <c r="FK55" s="455"/>
      <c r="FL55" s="531">
        <f t="shared" si="34"/>
        <v>0</v>
      </c>
      <c r="FM55" s="863">
        <f>IF($FE55&lt;&gt;"Capex",0,IF(AND(ISBLANK($FB55)=FALSE,OR($FG55=Constants!$E$29,$FG55=Constants!$E$30,$FG55=Constants!$E$31)),0,1))</f>
        <v>0</v>
      </c>
      <c r="FN55" s="863">
        <f t="shared" si="35"/>
        <v>0</v>
      </c>
      <c r="FO55" s="455"/>
    </row>
    <row r="56" spans="1:171">
      <c r="A56" s="572" t="s">
        <v>2180</v>
      </c>
      <c r="B56" s="566" t="s">
        <v>1980</v>
      </c>
      <c r="C56" s="571" t="s">
        <v>93</v>
      </c>
      <c r="D56" s="564" t="s">
        <v>2094</v>
      </c>
      <c r="E56" s="570" t="s">
        <v>2201</v>
      </c>
      <c r="F56" s="935" t="s">
        <v>2167</v>
      </c>
      <c r="G56" s="565" t="s">
        <v>312</v>
      </c>
      <c r="H56" s="565" t="s">
        <v>645</v>
      </c>
      <c r="I56" s="958"/>
      <c r="J56" s="566"/>
      <c r="K56" s="571" t="s">
        <v>2443</v>
      </c>
      <c r="L56" s="571" t="s">
        <v>161</v>
      </c>
      <c r="M56" s="862"/>
      <c r="N56" s="565"/>
      <c r="O56" s="565" t="s">
        <v>2168</v>
      </c>
      <c r="P56" s="867">
        <v>313</v>
      </c>
      <c r="Q56" s="571" t="s">
        <v>1876</v>
      </c>
      <c r="R56" s="564" t="s">
        <v>1675</v>
      </c>
      <c r="S56" s="565" t="s">
        <v>2169</v>
      </c>
      <c r="T56" s="565"/>
      <c r="U56" s="566"/>
      <c r="V56" s="571" t="s">
        <v>2113</v>
      </c>
      <c r="W56" s="564"/>
      <c r="X56" s="565"/>
      <c r="Y56" s="565"/>
      <c r="Z56" s="565"/>
      <c r="AA56" s="565"/>
      <c r="AB56" s="567"/>
      <c r="AC56" s="565" t="s">
        <v>2315</v>
      </c>
      <c r="AD56" s="717">
        <f t="shared" si="36"/>
        <v>50</v>
      </c>
      <c r="AE56" s="718">
        <f t="shared" si="31"/>
        <v>15650</v>
      </c>
      <c r="AF56" s="575"/>
      <c r="AG56" s="576"/>
      <c r="AH56" s="576">
        <v>0</v>
      </c>
      <c r="AI56" s="576">
        <v>0</v>
      </c>
      <c r="AJ56" s="576">
        <v>0</v>
      </c>
      <c r="AK56" s="576">
        <v>0</v>
      </c>
      <c r="AL56" s="576">
        <v>25</v>
      </c>
      <c r="AM56" s="576">
        <v>25</v>
      </c>
      <c r="AN56" s="576">
        <v>0</v>
      </c>
      <c r="AO56" s="576">
        <v>0</v>
      </c>
      <c r="AP56" s="576">
        <v>0</v>
      </c>
      <c r="AQ56" s="576">
        <v>0</v>
      </c>
      <c r="AR56" s="576">
        <v>0</v>
      </c>
      <c r="AS56" s="576">
        <v>0</v>
      </c>
      <c r="AT56" s="576">
        <v>0</v>
      </c>
      <c r="AU56" s="576">
        <v>0</v>
      </c>
      <c r="AV56" s="576">
        <v>0</v>
      </c>
      <c r="AW56" s="576">
        <v>0</v>
      </c>
      <c r="AX56" s="576">
        <v>0</v>
      </c>
      <c r="AY56" s="576">
        <v>0</v>
      </c>
      <c r="AZ56" s="576">
        <v>0</v>
      </c>
      <c r="BA56" s="576">
        <v>0</v>
      </c>
      <c r="BB56" s="576">
        <v>0</v>
      </c>
      <c r="BC56" s="576">
        <v>0</v>
      </c>
      <c r="BD56" s="576">
        <v>0</v>
      </c>
      <c r="BE56" s="576">
        <v>0</v>
      </c>
      <c r="BF56" s="576">
        <v>0</v>
      </c>
      <c r="BG56" s="576">
        <v>0</v>
      </c>
      <c r="BH56" s="576">
        <v>0</v>
      </c>
      <c r="BI56" s="576">
        <v>0</v>
      </c>
      <c r="BJ56" s="576">
        <v>0</v>
      </c>
      <c r="BK56" s="576">
        <v>0</v>
      </c>
      <c r="BL56" s="576">
        <v>0</v>
      </c>
      <c r="BM56" s="576">
        <v>0</v>
      </c>
      <c r="BN56" s="576">
        <v>0</v>
      </c>
      <c r="BO56" s="576">
        <v>0</v>
      </c>
      <c r="BP56" s="576">
        <v>0</v>
      </c>
      <c r="BQ56" s="576">
        <v>0</v>
      </c>
      <c r="BR56" s="576">
        <v>0</v>
      </c>
      <c r="BS56" s="576">
        <v>0</v>
      </c>
      <c r="BT56" s="576">
        <v>0</v>
      </c>
      <c r="BU56" s="576">
        <v>0</v>
      </c>
      <c r="BV56" s="576">
        <v>0</v>
      </c>
      <c r="BW56" s="576">
        <v>0</v>
      </c>
      <c r="BX56" s="576">
        <v>0</v>
      </c>
      <c r="BY56" s="576">
        <v>0</v>
      </c>
      <c r="BZ56" s="576">
        <v>0</v>
      </c>
      <c r="CA56" s="576">
        <v>0</v>
      </c>
      <c r="CB56" s="576">
        <v>0</v>
      </c>
      <c r="CC56" s="576">
        <v>0</v>
      </c>
      <c r="CD56" s="576">
        <v>0</v>
      </c>
      <c r="CE56" s="576">
        <v>0</v>
      </c>
      <c r="CF56" s="576">
        <v>0</v>
      </c>
      <c r="CG56" s="576">
        <v>0</v>
      </c>
      <c r="CH56" s="576">
        <v>0</v>
      </c>
      <c r="CI56" s="576">
        <v>0</v>
      </c>
      <c r="CJ56" s="576">
        <v>0</v>
      </c>
      <c r="CK56" s="576">
        <v>0</v>
      </c>
      <c r="CL56" s="576">
        <v>0</v>
      </c>
      <c r="CM56" s="576">
        <v>0</v>
      </c>
      <c r="CN56" s="576">
        <v>0</v>
      </c>
      <c r="CO56" s="576">
        <v>0</v>
      </c>
      <c r="CP56" s="576">
        <v>0</v>
      </c>
      <c r="CQ56" s="576">
        <v>0</v>
      </c>
      <c r="CR56" s="576">
        <v>0</v>
      </c>
      <c r="CS56" s="576">
        <v>0</v>
      </c>
      <c r="CT56" s="576"/>
      <c r="CU56" s="576"/>
      <c r="CV56" s="576"/>
      <c r="CW56" s="576"/>
      <c r="CX56" s="576"/>
      <c r="CY56" s="576"/>
      <c r="CZ56" s="576"/>
      <c r="DA56" s="576"/>
      <c r="DB56" s="576"/>
      <c r="DC56" s="576"/>
      <c r="DD56" s="576"/>
      <c r="DE56" s="576"/>
      <c r="DF56" s="576"/>
      <c r="DG56" s="576"/>
      <c r="DH56" s="576"/>
      <c r="DI56" s="576"/>
      <c r="DJ56" s="576"/>
      <c r="DK56" s="576"/>
      <c r="DL56" s="576"/>
      <c r="DM56" s="576"/>
      <c r="DN56" s="576"/>
      <c r="DO56" s="576"/>
      <c r="DP56" s="576"/>
      <c r="DQ56" s="576"/>
      <c r="DR56" s="576"/>
      <c r="DS56" s="576"/>
      <c r="DT56" s="576"/>
      <c r="DU56" s="576"/>
      <c r="DV56" s="576"/>
      <c r="DW56" s="576"/>
      <c r="DX56" s="576"/>
      <c r="DY56" s="576"/>
      <c r="DZ56" s="576"/>
      <c r="EA56" s="576"/>
      <c r="EB56" s="576"/>
      <c r="EC56" s="576"/>
      <c r="ED56" s="576"/>
      <c r="EE56" s="576"/>
      <c r="EF56" s="576"/>
      <c r="EG56" s="576"/>
      <c r="EH56" s="576"/>
      <c r="EI56" s="576"/>
      <c r="EJ56" s="576"/>
      <c r="EK56" s="576"/>
      <c r="EL56" s="576"/>
      <c r="EM56" s="576"/>
      <c r="EN56" s="576"/>
      <c r="EO56" s="576"/>
      <c r="EP56" s="576"/>
      <c r="EQ56" s="576"/>
      <c r="ER56" s="576"/>
      <c r="ES56" s="576"/>
      <c r="ET56" s="576"/>
      <c r="EU56" s="576"/>
      <c r="EV56" s="576"/>
      <c r="EW56" s="576"/>
      <c r="EX56" s="577"/>
      <c r="EY56" s="715"/>
      <c r="EZ56" s="571" t="s">
        <v>2311</v>
      </c>
      <c r="FA56" s="564" t="s">
        <v>653</v>
      </c>
      <c r="FB56" s="566"/>
      <c r="FC56" s="571" t="s">
        <v>63</v>
      </c>
      <c r="FD56" s="571" t="s">
        <v>61</v>
      </c>
      <c r="FE56" s="571" t="s">
        <v>60</v>
      </c>
      <c r="FF56" s="571" t="s">
        <v>2537</v>
      </c>
      <c r="FG56" s="866" t="s">
        <v>1941</v>
      </c>
      <c r="FH56" s="866" t="s">
        <v>1409</v>
      </c>
      <c r="FI56" s="719">
        <f t="shared" si="32"/>
        <v>0.22</v>
      </c>
      <c r="FJ56" s="720">
        <f t="shared" si="33"/>
        <v>0</v>
      </c>
      <c r="FK56" s="455"/>
      <c r="FL56" s="531">
        <f t="shared" si="34"/>
        <v>0</v>
      </c>
      <c r="FM56" s="863">
        <f>IF($FE56&lt;&gt;"Capex",0,IF(AND(ISBLANK($FB56)=FALSE,OR($FG56=Constants!$E$29,$FG56=Constants!$E$30,$FG56=Constants!$E$31)),0,1))</f>
        <v>0</v>
      </c>
      <c r="FN56" s="863">
        <f t="shared" si="35"/>
        <v>0</v>
      </c>
      <c r="FO56" s="455"/>
    </row>
    <row r="57" spans="1:171">
      <c r="A57" s="572" t="s">
        <v>2180</v>
      </c>
      <c r="B57" s="566" t="s">
        <v>1980</v>
      </c>
      <c r="C57" s="571" t="s">
        <v>93</v>
      </c>
      <c r="D57" s="564" t="s">
        <v>2094</v>
      </c>
      <c r="E57" s="570" t="s">
        <v>2202</v>
      </c>
      <c r="F57" s="935" t="s">
        <v>2167</v>
      </c>
      <c r="G57" s="565" t="s">
        <v>312</v>
      </c>
      <c r="H57" s="565" t="s">
        <v>645</v>
      </c>
      <c r="I57" s="958"/>
      <c r="J57" s="566"/>
      <c r="K57" s="571" t="s">
        <v>2443</v>
      </c>
      <c r="L57" s="571" t="s">
        <v>161</v>
      </c>
      <c r="M57" s="862"/>
      <c r="N57" s="565"/>
      <c r="O57" s="565" t="s">
        <v>2168</v>
      </c>
      <c r="P57" s="867">
        <v>313</v>
      </c>
      <c r="Q57" s="571" t="s">
        <v>1876</v>
      </c>
      <c r="R57" s="564" t="s">
        <v>1675</v>
      </c>
      <c r="S57" s="565" t="s">
        <v>2169</v>
      </c>
      <c r="T57" s="565"/>
      <c r="U57" s="566"/>
      <c r="V57" s="571" t="s">
        <v>2113</v>
      </c>
      <c r="W57" s="564"/>
      <c r="X57" s="565"/>
      <c r="Y57" s="565"/>
      <c r="Z57" s="565"/>
      <c r="AA57" s="565"/>
      <c r="AB57" s="567"/>
      <c r="AC57" s="565" t="s">
        <v>2315</v>
      </c>
      <c r="AD57" s="717">
        <f t="shared" si="36"/>
        <v>50</v>
      </c>
      <c r="AE57" s="718">
        <f t="shared" si="31"/>
        <v>15650</v>
      </c>
      <c r="AF57" s="575"/>
      <c r="AG57" s="576"/>
      <c r="AH57" s="576">
        <v>0</v>
      </c>
      <c r="AI57" s="576">
        <v>0</v>
      </c>
      <c r="AJ57" s="576">
        <v>0</v>
      </c>
      <c r="AK57" s="576">
        <v>0</v>
      </c>
      <c r="AL57" s="576">
        <v>25</v>
      </c>
      <c r="AM57" s="576">
        <v>25</v>
      </c>
      <c r="AN57" s="576">
        <v>0</v>
      </c>
      <c r="AO57" s="576">
        <v>0</v>
      </c>
      <c r="AP57" s="576">
        <v>0</v>
      </c>
      <c r="AQ57" s="576">
        <v>0</v>
      </c>
      <c r="AR57" s="576">
        <v>0</v>
      </c>
      <c r="AS57" s="576">
        <v>0</v>
      </c>
      <c r="AT57" s="576">
        <v>0</v>
      </c>
      <c r="AU57" s="576">
        <v>0</v>
      </c>
      <c r="AV57" s="576">
        <v>0</v>
      </c>
      <c r="AW57" s="576">
        <v>0</v>
      </c>
      <c r="AX57" s="576">
        <v>0</v>
      </c>
      <c r="AY57" s="576">
        <v>0</v>
      </c>
      <c r="AZ57" s="576">
        <v>0</v>
      </c>
      <c r="BA57" s="576">
        <v>0</v>
      </c>
      <c r="BB57" s="576">
        <v>0</v>
      </c>
      <c r="BC57" s="576">
        <v>0</v>
      </c>
      <c r="BD57" s="576">
        <v>0</v>
      </c>
      <c r="BE57" s="576">
        <v>0</v>
      </c>
      <c r="BF57" s="576">
        <v>0</v>
      </c>
      <c r="BG57" s="576">
        <v>0</v>
      </c>
      <c r="BH57" s="576">
        <v>0</v>
      </c>
      <c r="BI57" s="576">
        <v>0</v>
      </c>
      <c r="BJ57" s="576">
        <v>0</v>
      </c>
      <c r="BK57" s="576">
        <v>0</v>
      </c>
      <c r="BL57" s="576">
        <v>0</v>
      </c>
      <c r="BM57" s="576">
        <v>0</v>
      </c>
      <c r="BN57" s="576">
        <v>0</v>
      </c>
      <c r="BO57" s="576">
        <v>0</v>
      </c>
      <c r="BP57" s="576">
        <v>0</v>
      </c>
      <c r="BQ57" s="576">
        <v>0</v>
      </c>
      <c r="BR57" s="576">
        <v>0</v>
      </c>
      <c r="BS57" s="576">
        <v>0</v>
      </c>
      <c r="BT57" s="576">
        <v>0</v>
      </c>
      <c r="BU57" s="576">
        <v>0</v>
      </c>
      <c r="BV57" s="576">
        <v>0</v>
      </c>
      <c r="BW57" s="576">
        <v>0</v>
      </c>
      <c r="BX57" s="576">
        <v>0</v>
      </c>
      <c r="BY57" s="576">
        <v>0</v>
      </c>
      <c r="BZ57" s="576">
        <v>0</v>
      </c>
      <c r="CA57" s="576">
        <v>0</v>
      </c>
      <c r="CB57" s="576">
        <v>0</v>
      </c>
      <c r="CC57" s="576">
        <v>0</v>
      </c>
      <c r="CD57" s="576">
        <v>0</v>
      </c>
      <c r="CE57" s="576">
        <v>0</v>
      </c>
      <c r="CF57" s="576">
        <v>0</v>
      </c>
      <c r="CG57" s="576">
        <v>0</v>
      </c>
      <c r="CH57" s="576">
        <v>0</v>
      </c>
      <c r="CI57" s="576">
        <v>0</v>
      </c>
      <c r="CJ57" s="576">
        <v>0</v>
      </c>
      <c r="CK57" s="576">
        <v>0</v>
      </c>
      <c r="CL57" s="576">
        <v>0</v>
      </c>
      <c r="CM57" s="576">
        <v>0</v>
      </c>
      <c r="CN57" s="576">
        <v>0</v>
      </c>
      <c r="CO57" s="576">
        <v>0</v>
      </c>
      <c r="CP57" s="576">
        <v>0</v>
      </c>
      <c r="CQ57" s="576">
        <v>0</v>
      </c>
      <c r="CR57" s="576">
        <v>0</v>
      </c>
      <c r="CS57" s="576">
        <v>0</v>
      </c>
      <c r="CT57" s="576"/>
      <c r="CU57" s="576"/>
      <c r="CV57" s="576"/>
      <c r="CW57" s="576"/>
      <c r="CX57" s="576"/>
      <c r="CY57" s="576"/>
      <c r="CZ57" s="576"/>
      <c r="DA57" s="576"/>
      <c r="DB57" s="576"/>
      <c r="DC57" s="576"/>
      <c r="DD57" s="576"/>
      <c r="DE57" s="576"/>
      <c r="DF57" s="576"/>
      <c r="DG57" s="576"/>
      <c r="DH57" s="576"/>
      <c r="DI57" s="576"/>
      <c r="DJ57" s="576"/>
      <c r="DK57" s="576"/>
      <c r="DL57" s="576"/>
      <c r="DM57" s="576"/>
      <c r="DN57" s="576"/>
      <c r="DO57" s="576"/>
      <c r="DP57" s="576"/>
      <c r="DQ57" s="576"/>
      <c r="DR57" s="576"/>
      <c r="DS57" s="576"/>
      <c r="DT57" s="576"/>
      <c r="DU57" s="576"/>
      <c r="DV57" s="576"/>
      <c r="DW57" s="576"/>
      <c r="DX57" s="576"/>
      <c r="DY57" s="576"/>
      <c r="DZ57" s="576"/>
      <c r="EA57" s="576"/>
      <c r="EB57" s="576"/>
      <c r="EC57" s="576"/>
      <c r="ED57" s="576"/>
      <c r="EE57" s="576"/>
      <c r="EF57" s="576"/>
      <c r="EG57" s="576"/>
      <c r="EH57" s="576"/>
      <c r="EI57" s="576"/>
      <c r="EJ57" s="576"/>
      <c r="EK57" s="576"/>
      <c r="EL57" s="576"/>
      <c r="EM57" s="576"/>
      <c r="EN57" s="576"/>
      <c r="EO57" s="576"/>
      <c r="EP57" s="576"/>
      <c r="EQ57" s="576"/>
      <c r="ER57" s="576"/>
      <c r="ES57" s="576"/>
      <c r="ET57" s="576"/>
      <c r="EU57" s="576"/>
      <c r="EV57" s="576"/>
      <c r="EW57" s="576"/>
      <c r="EX57" s="577"/>
      <c r="EY57" s="715"/>
      <c r="EZ57" s="571" t="s">
        <v>2311</v>
      </c>
      <c r="FA57" s="564" t="s">
        <v>653</v>
      </c>
      <c r="FB57" s="566"/>
      <c r="FC57" s="571" t="s">
        <v>63</v>
      </c>
      <c r="FD57" s="571" t="s">
        <v>61</v>
      </c>
      <c r="FE57" s="571" t="s">
        <v>60</v>
      </c>
      <c r="FF57" s="571" t="s">
        <v>2537</v>
      </c>
      <c r="FG57" s="866" t="s">
        <v>1941</v>
      </c>
      <c r="FH57" s="866" t="s">
        <v>1409</v>
      </c>
      <c r="FI57" s="719">
        <f t="shared" si="32"/>
        <v>0.22</v>
      </c>
      <c r="FJ57" s="720">
        <f t="shared" si="33"/>
        <v>0</v>
      </c>
      <c r="FK57" s="455"/>
      <c r="FL57" s="531">
        <f t="shared" si="34"/>
        <v>0</v>
      </c>
      <c r="FM57" s="863">
        <f>IF($FE57&lt;&gt;"Capex",0,IF(AND(ISBLANK($FB57)=FALSE,OR($FG57=Constants!$E$29,$FG57=Constants!$E$30,$FG57=Constants!$E$31)),0,1))</f>
        <v>0</v>
      </c>
      <c r="FN57" s="863">
        <f t="shared" si="35"/>
        <v>0</v>
      </c>
      <c r="FO57" s="455"/>
    </row>
    <row r="58" spans="1:171">
      <c r="A58" s="572" t="s">
        <v>2180</v>
      </c>
      <c r="B58" s="566" t="s">
        <v>1980</v>
      </c>
      <c r="C58" s="571" t="s">
        <v>93</v>
      </c>
      <c r="D58" s="564" t="s">
        <v>2094</v>
      </c>
      <c r="E58" s="570" t="s">
        <v>2203</v>
      </c>
      <c r="F58" s="935" t="s">
        <v>2167</v>
      </c>
      <c r="G58" s="565" t="s">
        <v>312</v>
      </c>
      <c r="H58" s="565" t="s">
        <v>645</v>
      </c>
      <c r="I58" s="958"/>
      <c r="J58" s="566"/>
      <c r="K58" s="571" t="s">
        <v>2443</v>
      </c>
      <c r="L58" s="571" t="s">
        <v>161</v>
      </c>
      <c r="M58" s="862"/>
      <c r="N58" s="565"/>
      <c r="O58" s="565" t="s">
        <v>2168</v>
      </c>
      <c r="P58" s="867">
        <v>313</v>
      </c>
      <c r="Q58" s="571" t="s">
        <v>1876</v>
      </c>
      <c r="R58" s="564" t="s">
        <v>1675</v>
      </c>
      <c r="S58" s="565" t="s">
        <v>2169</v>
      </c>
      <c r="T58" s="565"/>
      <c r="U58" s="566"/>
      <c r="V58" s="571" t="s">
        <v>2113</v>
      </c>
      <c r="W58" s="564"/>
      <c r="X58" s="565"/>
      <c r="Y58" s="565"/>
      <c r="Z58" s="565"/>
      <c r="AA58" s="565"/>
      <c r="AB58" s="567"/>
      <c r="AC58" s="565" t="s">
        <v>2315</v>
      </c>
      <c r="AD58" s="717">
        <f t="shared" si="36"/>
        <v>50</v>
      </c>
      <c r="AE58" s="718">
        <f t="shared" si="31"/>
        <v>15650</v>
      </c>
      <c r="AF58" s="575"/>
      <c r="AG58" s="576"/>
      <c r="AH58" s="576">
        <v>0</v>
      </c>
      <c r="AI58" s="576">
        <v>0</v>
      </c>
      <c r="AJ58" s="576">
        <v>0</v>
      </c>
      <c r="AK58" s="576">
        <v>0</v>
      </c>
      <c r="AL58" s="576">
        <v>25</v>
      </c>
      <c r="AM58" s="576">
        <v>25</v>
      </c>
      <c r="AN58" s="576">
        <v>0</v>
      </c>
      <c r="AO58" s="576">
        <v>0</v>
      </c>
      <c r="AP58" s="576">
        <v>0</v>
      </c>
      <c r="AQ58" s="576">
        <v>0</v>
      </c>
      <c r="AR58" s="576">
        <v>0</v>
      </c>
      <c r="AS58" s="576">
        <v>0</v>
      </c>
      <c r="AT58" s="576">
        <v>0</v>
      </c>
      <c r="AU58" s="576">
        <v>0</v>
      </c>
      <c r="AV58" s="576">
        <v>0</v>
      </c>
      <c r="AW58" s="576">
        <v>0</v>
      </c>
      <c r="AX58" s="576">
        <v>0</v>
      </c>
      <c r="AY58" s="576">
        <v>0</v>
      </c>
      <c r="AZ58" s="576">
        <v>0</v>
      </c>
      <c r="BA58" s="576">
        <v>0</v>
      </c>
      <c r="BB58" s="576">
        <v>0</v>
      </c>
      <c r="BC58" s="576">
        <v>0</v>
      </c>
      <c r="BD58" s="576">
        <v>0</v>
      </c>
      <c r="BE58" s="576">
        <v>0</v>
      </c>
      <c r="BF58" s="576">
        <v>0</v>
      </c>
      <c r="BG58" s="576">
        <v>0</v>
      </c>
      <c r="BH58" s="576">
        <v>0</v>
      </c>
      <c r="BI58" s="576">
        <v>0</v>
      </c>
      <c r="BJ58" s="576">
        <v>0</v>
      </c>
      <c r="BK58" s="576">
        <v>0</v>
      </c>
      <c r="BL58" s="576">
        <v>0</v>
      </c>
      <c r="BM58" s="576">
        <v>0</v>
      </c>
      <c r="BN58" s="576">
        <v>0</v>
      </c>
      <c r="BO58" s="576">
        <v>0</v>
      </c>
      <c r="BP58" s="576">
        <v>0</v>
      </c>
      <c r="BQ58" s="576">
        <v>0</v>
      </c>
      <c r="BR58" s="576">
        <v>0</v>
      </c>
      <c r="BS58" s="576">
        <v>0</v>
      </c>
      <c r="BT58" s="576">
        <v>0</v>
      </c>
      <c r="BU58" s="576">
        <v>0</v>
      </c>
      <c r="BV58" s="576">
        <v>0</v>
      </c>
      <c r="BW58" s="576">
        <v>0</v>
      </c>
      <c r="BX58" s="576">
        <v>0</v>
      </c>
      <c r="BY58" s="576">
        <v>0</v>
      </c>
      <c r="BZ58" s="576">
        <v>0</v>
      </c>
      <c r="CA58" s="576">
        <v>0</v>
      </c>
      <c r="CB58" s="576">
        <v>0</v>
      </c>
      <c r="CC58" s="576">
        <v>0</v>
      </c>
      <c r="CD58" s="576">
        <v>0</v>
      </c>
      <c r="CE58" s="576">
        <v>0</v>
      </c>
      <c r="CF58" s="576">
        <v>0</v>
      </c>
      <c r="CG58" s="576">
        <v>0</v>
      </c>
      <c r="CH58" s="576">
        <v>0</v>
      </c>
      <c r="CI58" s="576">
        <v>0</v>
      </c>
      <c r="CJ58" s="576">
        <v>0</v>
      </c>
      <c r="CK58" s="576">
        <v>0</v>
      </c>
      <c r="CL58" s="576">
        <v>0</v>
      </c>
      <c r="CM58" s="576">
        <v>0</v>
      </c>
      <c r="CN58" s="576">
        <v>0</v>
      </c>
      <c r="CO58" s="576">
        <v>0</v>
      </c>
      <c r="CP58" s="576">
        <v>0</v>
      </c>
      <c r="CQ58" s="576">
        <v>0</v>
      </c>
      <c r="CR58" s="576">
        <v>0</v>
      </c>
      <c r="CS58" s="576">
        <v>0</v>
      </c>
      <c r="CT58" s="576"/>
      <c r="CU58" s="576"/>
      <c r="CV58" s="576"/>
      <c r="CW58" s="576"/>
      <c r="CX58" s="576"/>
      <c r="CY58" s="576"/>
      <c r="CZ58" s="576"/>
      <c r="DA58" s="576"/>
      <c r="DB58" s="576"/>
      <c r="DC58" s="576"/>
      <c r="DD58" s="576"/>
      <c r="DE58" s="576"/>
      <c r="DF58" s="576"/>
      <c r="DG58" s="576"/>
      <c r="DH58" s="576"/>
      <c r="DI58" s="576"/>
      <c r="DJ58" s="576"/>
      <c r="DK58" s="576"/>
      <c r="DL58" s="576"/>
      <c r="DM58" s="576"/>
      <c r="DN58" s="576"/>
      <c r="DO58" s="576"/>
      <c r="DP58" s="576"/>
      <c r="DQ58" s="576"/>
      <c r="DR58" s="576"/>
      <c r="DS58" s="576"/>
      <c r="DT58" s="576"/>
      <c r="DU58" s="576"/>
      <c r="DV58" s="576"/>
      <c r="DW58" s="576"/>
      <c r="DX58" s="576"/>
      <c r="DY58" s="576"/>
      <c r="DZ58" s="576"/>
      <c r="EA58" s="576"/>
      <c r="EB58" s="576"/>
      <c r="EC58" s="576"/>
      <c r="ED58" s="576"/>
      <c r="EE58" s="576"/>
      <c r="EF58" s="576"/>
      <c r="EG58" s="576"/>
      <c r="EH58" s="576"/>
      <c r="EI58" s="576"/>
      <c r="EJ58" s="576"/>
      <c r="EK58" s="576"/>
      <c r="EL58" s="576"/>
      <c r="EM58" s="576"/>
      <c r="EN58" s="576"/>
      <c r="EO58" s="576"/>
      <c r="EP58" s="576"/>
      <c r="EQ58" s="576"/>
      <c r="ER58" s="576"/>
      <c r="ES58" s="576"/>
      <c r="ET58" s="576"/>
      <c r="EU58" s="576"/>
      <c r="EV58" s="576"/>
      <c r="EW58" s="576"/>
      <c r="EX58" s="577"/>
      <c r="EY58" s="715"/>
      <c r="EZ58" s="571" t="s">
        <v>2311</v>
      </c>
      <c r="FA58" s="564" t="s">
        <v>653</v>
      </c>
      <c r="FB58" s="566"/>
      <c r="FC58" s="571" t="s">
        <v>63</v>
      </c>
      <c r="FD58" s="571" t="s">
        <v>61</v>
      </c>
      <c r="FE58" s="571" t="s">
        <v>60</v>
      </c>
      <c r="FF58" s="571" t="s">
        <v>2537</v>
      </c>
      <c r="FG58" s="866" t="s">
        <v>1941</v>
      </c>
      <c r="FH58" s="866" t="s">
        <v>1409</v>
      </c>
      <c r="FI58" s="719">
        <f t="shared" si="32"/>
        <v>0.22</v>
      </c>
      <c r="FJ58" s="720">
        <f t="shared" si="33"/>
        <v>0</v>
      </c>
      <c r="FK58" s="455"/>
      <c r="FL58" s="531">
        <f t="shared" si="34"/>
        <v>0</v>
      </c>
      <c r="FM58" s="863">
        <f>IF($FE58&lt;&gt;"Capex",0,IF(AND(ISBLANK($FB58)=FALSE,OR($FG58=Constants!$E$29,$FG58=Constants!$E$30,$FG58=Constants!$E$31)),0,1))</f>
        <v>0</v>
      </c>
      <c r="FN58" s="863">
        <f t="shared" si="35"/>
        <v>0</v>
      </c>
      <c r="FO58" s="455"/>
    </row>
    <row r="59" spans="1:171">
      <c r="A59" s="572" t="s">
        <v>2180</v>
      </c>
      <c r="B59" s="566" t="s">
        <v>1980</v>
      </c>
      <c r="C59" s="571" t="s">
        <v>93</v>
      </c>
      <c r="D59" s="564" t="s">
        <v>2094</v>
      </c>
      <c r="E59" s="570" t="s">
        <v>2204</v>
      </c>
      <c r="F59" s="935" t="s">
        <v>2167</v>
      </c>
      <c r="G59" s="565" t="s">
        <v>312</v>
      </c>
      <c r="H59" s="565" t="s">
        <v>645</v>
      </c>
      <c r="I59" s="958"/>
      <c r="J59" s="566"/>
      <c r="K59" s="571" t="s">
        <v>2443</v>
      </c>
      <c r="L59" s="571" t="s">
        <v>161</v>
      </c>
      <c r="M59" s="862"/>
      <c r="N59" s="565"/>
      <c r="O59" s="565" t="s">
        <v>2168</v>
      </c>
      <c r="P59" s="867">
        <v>313</v>
      </c>
      <c r="Q59" s="571" t="s">
        <v>1876</v>
      </c>
      <c r="R59" s="564" t="s">
        <v>1675</v>
      </c>
      <c r="S59" s="565" t="s">
        <v>2169</v>
      </c>
      <c r="T59" s="565"/>
      <c r="U59" s="566"/>
      <c r="V59" s="571" t="s">
        <v>2113</v>
      </c>
      <c r="W59" s="564"/>
      <c r="X59" s="565"/>
      <c r="Y59" s="565"/>
      <c r="Z59" s="565"/>
      <c r="AA59" s="565"/>
      <c r="AB59" s="567"/>
      <c r="AC59" s="565" t="s">
        <v>2315</v>
      </c>
      <c r="AD59" s="717">
        <f t="shared" si="36"/>
        <v>50</v>
      </c>
      <c r="AE59" s="718">
        <f t="shared" si="31"/>
        <v>15650</v>
      </c>
      <c r="AF59" s="575"/>
      <c r="AG59" s="576"/>
      <c r="AH59" s="576">
        <v>0</v>
      </c>
      <c r="AI59" s="576">
        <v>0</v>
      </c>
      <c r="AJ59" s="576">
        <v>0</v>
      </c>
      <c r="AK59" s="576">
        <v>0</v>
      </c>
      <c r="AL59" s="576">
        <v>25</v>
      </c>
      <c r="AM59" s="576">
        <v>25</v>
      </c>
      <c r="AN59" s="576">
        <v>0</v>
      </c>
      <c r="AO59" s="576">
        <v>0</v>
      </c>
      <c r="AP59" s="576">
        <v>0</v>
      </c>
      <c r="AQ59" s="576">
        <v>0</v>
      </c>
      <c r="AR59" s="576">
        <v>0</v>
      </c>
      <c r="AS59" s="576">
        <v>0</v>
      </c>
      <c r="AT59" s="576">
        <v>0</v>
      </c>
      <c r="AU59" s="576">
        <v>0</v>
      </c>
      <c r="AV59" s="576">
        <v>0</v>
      </c>
      <c r="AW59" s="576">
        <v>0</v>
      </c>
      <c r="AX59" s="576">
        <v>0</v>
      </c>
      <c r="AY59" s="576">
        <v>0</v>
      </c>
      <c r="AZ59" s="576">
        <v>0</v>
      </c>
      <c r="BA59" s="576">
        <v>0</v>
      </c>
      <c r="BB59" s="576">
        <v>0</v>
      </c>
      <c r="BC59" s="576">
        <v>0</v>
      </c>
      <c r="BD59" s="576">
        <v>0</v>
      </c>
      <c r="BE59" s="576">
        <v>0</v>
      </c>
      <c r="BF59" s="576">
        <v>0</v>
      </c>
      <c r="BG59" s="576">
        <v>0</v>
      </c>
      <c r="BH59" s="576">
        <v>0</v>
      </c>
      <c r="BI59" s="576">
        <v>0</v>
      </c>
      <c r="BJ59" s="576">
        <v>0</v>
      </c>
      <c r="BK59" s="576">
        <v>0</v>
      </c>
      <c r="BL59" s="576">
        <v>0</v>
      </c>
      <c r="BM59" s="576">
        <v>0</v>
      </c>
      <c r="BN59" s="576">
        <v>0</v>
      </c>
      <c r="BO59" s="576">
        <v>0</v>
      </c>
      <c r="BP59" s="576">
        <v>0</v>
      </c>
      <c r="BQ59" s="576">
        <v>0</v>
      </c>
      <c r="BR59" s="576">
        <v>0</v>
      </c>
      <c r="BS59" s="576">
        <v>0</v>
      </c>
      <c r="BT59" s="576">
        <v>0</v>
      </c>
      <c r="BU59" s="576">
        <v>0</v>
      </c>
      <c r="BV59" s="576">
        <v>0</v>
      </c>
      <c r="BW59" s="576">
        <v>0</v>
      </c>
      <c r="BX59" s="576">
        <v>0</v>
      </c>
      <c r="BY59" s="576">
        <v>0</v>
      </c>
      <c r="BZ59" s="576">
        <v>0</v>
      </c>
      <c r="CA59" s="576">
        <v>0</v>
      </c>
      <c r="CB59" s="576">
        <v>0</v>
      </c>
      <c r="CC59" s="576">
        <v>0</v>
      </c>
      <c r="CD59" s="576">
        <v>0</v>
      </c>
      <c r="CE59" s="576">
        <v>0</v>
      </c>
      <c r="CF59" s="576">
        <v>0</v>
      </c>
      <c r="CG59" s="576">
        <v>0</v>
      </c>
      <c r="CH59" s="576">
        <v>0</v>
      </c>
      <c r="CI59" s="576">
        <v>0</v>
      </c>
      <c r="CJ59" s="576">
        <v>0</v>
      </c>
      <c r="CK59" s="576">
        <v>0</v>
      </c>
      <c r="CL59" s="576">
        <v>0</v>
      </c>
      <c r="CM59" s="576">
        <v>0</v>
      </c>
      <c r="CN59" s="576">
        <v>0</v>
      </c>
      <c r="CO59" s="576">
        <v>0</v>
      </c>
      <c r="CP59" s="576">
        <v>0</v>
      </c>
      <c r="CQ59" s="576">
        <v>0</v>
      </c>
      <c r="CR59" s="576">
        <v>0</v>
      </c>
      <c r="CS59" s="576">
        <v>0</v>
      </c>
      <c r="CT59" s="576"/>
      <c r="CU59" s="576"/>
      <c r="CV59" s="576"/>
      <c r="CW59" s="576"/>
      <c r="CX59" s="576"/>
      <c r="CY59" s="576"/>
      <c r="CZ59" s="576"/>
      <c r="DA59" s="576"/>
      <c r="DB59" s="576"/>
      <c r="DC59" s="576"/>
      <c r="DD59" s="576"/>
      <c r="DE59" s="576"/>
      <c r="DF59" s="576"/>
      <c r="DG59" s="576"/>
      <c r="DH59" s="576"/>
      <c r="DI59" s="576"/>
      <c r="DJ59" s="576"/>
      <c r="DK59" s="576"/>
      <c r="DL59" s="576"/>
      <c r="DM59" s="576"/>
      <c r="DN59" s="576"/>
      <c r="DO59" s="576"/>
      <c r="DP59" s="576"/>
      <c r="DQ59" s="576"/>
      <c r="DR59" s="576"/>
      <c r="DS59" s="576"/>
      <c r="DT59" s="576"/>
      <c r="DU59" s="576"/>
      <c r="DV59" s="576"/>
      <c r="DW59" s="576"/>
      <c r="DX59" s="576"/>
      <c r="DY59" s="576"/>
      <c r="DZ59" s="576"/>
      <c r="EA59" s="576"/>
      <c r="EB59" s="576"/>
      <c r="EC59" s="576"/>
      <c r="ED59" s="576"/>
      <c r="EE59" s="576"/>
      <c r="EF59" s="576"/>
      <c r="EG59" s="576"/>
      <c r="EH59" s="576"/>
      <c r="EI59" s="576"/>
      <c r="EJ59" s="576"/>
      <c r="EK59" s="576"/>
      <c r="EL59" s="576"/>
      <c r="EM59" s="576"/>
      <c r="EN59" s="576"/>
      <c r="EO59" s="576"/>
      <c r="EP59" s="576"/>
      <c r="EQ59" s="576"/>
      <c r="ER59" s="576"/>
      <c r="ES59" s="576"/>
      <c r="ET59" s="576"/>
      <c r="EU59" s="576"/>
      <c r="EV59" s="576"/>
      <c r="EW59" s="576"/>
      <c r="EX59" s="577"/>
      <c r="EY59" s="715"/>
      <c r="EZ59" s="571" t="s">
        <v>2311</v>
      </c>
      <c r="FA59" s="564" t="s">
        <v>653</v>
      </c>
      <c r="FB59" s="566"/>
      <c r="FC59" s="571" t="s">
        <v>63</v>
      </c>
      <c r="FD59" s="571" t="s">
        <v>61</v>
      </c>
      <c r="FE59" s="571" t="s">
        <v>60</v>
      </c>
      <c r="FF59" s="571" t="s">
        <v>2537</v>
      </c>
      <c r="FG59" s="866" t="s">
        <v>1941</v>
      </c>
      <c r="FH59" s="866" t="s">
        <v>1409</v>
      </c>
      <c r="FI59" s="719">
        <f t="shared" si="32"/>
        <v>0.22</v>
      </c>
      <c r="FJ59" s="720">
        <f t="shared" si="33"/>
        <v>0</v>
      </c>
      <c r="FK59" s="455"/>
      <c r="FL59" s="531">
        <f t="shared" si="34"/>
        <v>0</v>
      </c>
      <c r="FM59" s="863">
        <f>IF($FE59&lt;&gt;"Capex",0,IF(AND(ISBLANK($FB59)=FALSE,OR($FG59=Constants!$E$29,$FG59=Constants!$E$30,$FG59=Constants!$E$31)),0,1))</f>
        <v>0</v>
      </c>
      <c r="FN59" s="863">
        <f t="shared" si="35"/>
        <v>0</v>
      </c>
      <c r="FO59" s="455"/>
    </row>
    <row r="60" spans="1:171">
      <c r="A60" s="572" t="s">
        <v>2180</v>
      </c>
      <c r="B60" s="566" t="s">
        <v>1980</v>
      </c>
      <c r="C60" s="571" t="s">
        <v>93</v>
      </c>
      <c r="D60" s="564" t="s">
        <v>2094</v>
      </c>
      <c r="E60" s="570" t="s">
        <v>2205</v>
      </c>
      <c r="F60" s="935" t="s">
        <v>2167</v>
      </c>
      <c r="G60" s="565" t="s">
        <v>312</v>
      </c>
      <c r="H60" s="565" t="s">
        <v>645</v>
      </c>
      <c r="I60" s="958"/>
      <c r="J60" s="566"/>
      <c r="K60" s="571" t="s">
        <v>2443</v>
      </c>
      <c r="L60" s="571" t="s">
        <v>161</v>
      </c>
      <c r="M60" s="862"/>
      <c r="N60" s="565"/>
      <c r="O60" s="565" t="s">
        <v>2168</v>
      </c>
      <c r="P60" s="867">
        <v>313</v>
      </c>
      <c r="Q60" s="571" t="s">
        <v>1876</v>
      </c>
      <c r="R60" s="564" t="s">
        <v>1675</v>
      </c>
      <c r="S60" s="565" t="s">
        <v>2169</v>
      </c>
      <c r="T60" s="565"/>
      <c r="U60" s="566"/>
      <c r="V60" s="571" t="s">
        <v>2113</v>
      </c>
      <c r="W60" s="564"/>
      <c r="X60" s="565"/>
      <c r="Y60" s="565"/>
      <c r="Z60" s="565"/>
      <c r="AA60" s="565"/>
      <c r="AB60" s="567"/>
      <c r="AC60" s="565" t="s">
        <v>2315</v>
      </c>
      <c r="AD60" s="717">
        <f t="shared" si="36"/>
        <v>50</v>
      </c>
      <c r="AE60" s="718">
        <f t="shared" si="31"/>
        <v>15650</v>
      </c>
      <c r="AF60" s="575"/>
      <c r="AG60" s="576"/>
      <c r="AH60" s="576">
        <v>0</v>
      </c>
      <c r="AI60" s="576">
        <v>0</v>
      </c>
      <c r="AJ60" s="576">
        <v>0</v>
      </c>
      <c r="AK60" s="576">
        <v>0</v>
      </c>
      <c r="AL60" s="576">
        <v>25</v>
      </c>
      <c r="AM60" s="576">
        <v>25</v>
      </c>
      <c r="AN60" s="576">
        <v>0</v>
      </c>
      <c r="AO60" s="576">
        <v>0</v>
      </c>
      <c r="AP60" s="576">
        <v>0</v>
      </c>
      <c r="AQ60" s="576">
        <v>0</v>
      </c>
      <c r="AR60" s="576">
        <v>0</v>
      </c>
      <c r="AS60" s="576">
        <v>0</v>
      </c>
      <c r="AT60" s="576">
        <v>0</v>
      </c>
      <c r="AU60" s="576">
        <v>0</v>
      </c>
      <c r="AV60" s="576">
        <v>0</v>
      </c>
      <c r="AW60" s="576">
        <v>0</v>
      </c>
      <c r="AX60" s="576">
        <v>0</v>
      </c>
      <c r="AY60" s="576">
        <v>0</v>
      </c>
      <c r="AZ60" s="576">
        <v>0</v>
      </c>
      <c r="BA60" s="576">
        <v>0</v>
      </c>
      <c r="BB60" s="576">
        <v>0</v>
      </c>
      <c r="BC60" s="576">
        <v>0</v>
      </c>
      <c r="BD60" s="576">
        <v>0</v>
      </c>
      <c r="BE60" s="576">
        <v>0</v>
      </c>
      <c r="BF60" s="576">
        <v>0</v>
      </c>
      <c r="BG60" s="576">
        <v>0</v>
      </c>
      <c r="BH60" s="576">
        <v>0</v>
      </c>
      <c r="BI60" s="576">
        <v>0</v>
      </c>
      <c r="BJ60" s="576">
        <v>0</v>
      </c>
      <c r="BK60" s="576">
        <v>0</v>
      </c>
      <c r="BL60" s="576">
        <v>0</v>
      </c>
      <c r="BM60" s="576">
        <v>0</v>
      </c>
      <c r="BN60" s="576">
        <v>0</v>
      </c>
      <c r="BO60" s="576">
        <v>0</v>
      </c>
      <c r="BP60" s="576">
        <v>0</v>
      </c>
      <c r="BQ60" s="576">
        <v>0</v>
      </c>
      <c r="BR60" s="576">
        <v>0</v>
      </c>
      <c r="BS60" s="576">
        <v>0</v>
      </c>
      <c r="BT60" s="576">
        <v>0</v>
      </c>
      <c r="BU60" s="576">
        <v>0</v>
      </c>
      <c r="BV60" s="576">
        <v>0</v>
      </c>
      <c r="BW60" s="576">
        <v>0</v>
      </c>
      <c r="BX60" s="576">
        <v>0</v>
      </c>
      <c r="BY60" s="576">
        <v>0</v>
      </c>
      <c r="BZ60" s="576">
        <v>0</v>
      </c>
      <c r="CA60" s="576">
        <v>0</v>
      </c>
      <c r="CB60" s="576">
        <v>0</v>
      </c>
      <c r="CC60" s="576">
        <v>0</v>
      </c>
      <c r="CD60" s="576">
        <v>0</v>
      </c>
      <c r="CE60" s="576">
        <v>0</v>
      </c>
      <c r="CF60" s="576">
        <v>0</v>
      </c>
      <c r="CG60" s="576">
        <v>0</v>
      </c>
      <c r="CH60" s="576">
        <v>0</v>
      </c>
      <c r="CI60" s="576">
        <v>0</v>
      </c>
      <c r="CJ60" s="576">
        <v>0</v>
      </c>
      <c r="CK60" s="576">
        <v>0</v>
      </c>
      <c r="CL60" s="576">
        <v>0</v>
      </c>
      <c r="CM60" s="576">
        <v>0</v>
      </c>
      <c r="CN60" s="576">
        <v>0</v>
      </c>
      <c r="CO60" s="576">
        <v>0</v>
      </c>
      <c r="CP60" s="576">
        <v>0</v>
      </c>
      <c r="CQ60" s="576">
        <v>0</v>
      </c>
      <c r="CR60" s="576">
        <v>0</v>
      </c>
      <c r="CS60" s="576">
        <v>0</v>
      </c>
      <c r="CT60" s="576"/>
      <c r="CU60" s="576"/>
      <c r="CV60" s="576"/>
      <c r="CW60" s="576"/>
      <c r="CX60" s="576"/>
      <c r="CY60" s="576"/>
      <c r="CZ60" s="576"/>
      <c r="DA60" s="576"/>
      <c r="DB60" s="576"/>
      <c r="DC60" s="576"/>
      <c r="DD60" s="576"/>
      <c r="DE60" s="576"/>
      <c r="DF60" s="576"/>
      <c r="DG60" s="576"/>
      <c r="DH60" s="576"/>
      <c r="DI60" s="576"/>
      <c r="DJ60" s="576"/>
      <c r="DK60" s="576"/>
      <c r="DL60" s="576"/>
      <c r="DM60" s="576"/>
      <c r="DN60" s="576"/>
      <c r="DO60" s="576"/>
      <c r="DP60" s="576"/>
      <c r="DQ60" s="576"/>
      <c r="DR60" s="576"/>
      <c r="DS60" s="576"/>
      <c r="DT60" s="576"/>
      <c r="DU60" s="576"/>
      <c r="DV60" s="576"/>
      <c r="DW60" s="576"/>
      <c r="DX60" s="576"/>
      <c r="DY60" s="576"/>
      <c r="DZ60" s="576"/>
      <c r="EA60" s="576"/>
      <c r="EB60" s="576"/>
      <c r="EC60" s="576"/>
      <c r="ED60" s="576"/>
      <c r="EE60" s="576"/>
      <c r="EF60" s="576"/>
      <c r="EG60" s="576"/>
      <c r="EH60" s="576"/>
      <c r="EI60" s="576"/>
      <c r="EJ60" s="576"/>
      <c r="EK60" s="576"/>
      <c r="EL60" s="576"/>
      <c r="EM60" s="576"/>
      <c r="EN60" s="576"/>
      <c r="EO60" s="576"/>
      <c r="EP60" s="576"/>
      <c r="EQ60" s="576"/>
      <c r="ER60" s="576"/>
      <c r="ES60" s="576"/>
      <c r="ET60" s="576"/>
      <c r="EU60" s="576"/>
      <c r="EV60" s="576"/>
      <c r="EW60" s="576"/>
      <c r="EX60" s="577"/>
      <c r="EY60" s="715"/>
      <c r="EZ60" s="571" t="s">
        <v>2311</v>
      </c>
      <c r="FA60" s="564" t="s">
        <v>653</v>
      </c>
      <c r="FB60" s="566"/>
      <c r="FC60" s="571" t="s">
        <v>63</v>
      </c>
      <c r="FD60" s="571" t="s">
        <v>61</v>
      </c>
      <c r="FE60" s="571" t="s">
        <v>60</v>
      </c>
      <c r="FF60" s="571" t="s">
        <v>2537</v>
      </c>
      <c r="FG60" s="866" t="s">
        <v>1941</v>
      </c>
      <c r="FH60" s="866" t="s">
        <v>1409</v>
      </c>
      <c r="FI60" s="719">
        <f t="shared" si="32"/>
        <v>0.22</v>
      </c>
      <c r="FJ60" s="720">
        <f t="shared" si="33"/>
        <v>0</v>
      </c>
      <c r="FK60" s="455"/>
      <c r="FL60" s="531">
        <f t="shared" si="34"/>
        <v>0</v>
      </c>
      <c r="FM60" s="863">
        <f>IF($FE60&lt;&gt;"Capex",0,IF(AND(ISBLANK($FB60)=FALSE,OR($FG60=Constants!$E$29,$FG60=Constants!$E$30,$FG60=Constants!$E$31)),0,1))</f>
        <v>0</v>
      </c>
      <c r="FN60" s="863">
        <f t="shared" si="35"/>
        <v>0</v>
      </c>
      <c r="FO60" s="455"/>
    </row>
    <row r="61" spans="1:171">
      <c r="A61" s="572" t="s">
        <v>2180</v>
      </c>
      <c r="B61" s="566" t="s">
        <v>1980</v>
      </c>
      <c r="C61" s="571" t="s">
        <v>93</v>
      </c>
      <c r="D61" s="564" t="s">
        <v>2094</v>
      </c>
      <c r="E61" s="570" t="s">
        <v>2206</v>
      </c>
      <c r="F61" s="935" t="s">
        <v>2167</v>
      </c>
      <c r="G61" s="565" t="s">
        <v>312</v>
      </c>
      <c r="H61" s="565" t="s">
        <v>645</v>
      </c>
      <c r="I61" s="958"/>
      <c r="J61" s="566"/>
      <c r="K61" s="571" t="s">
        <v>2443</v>
      </c>
      <c r="L61" s="571" t="s">
        <v>161</v>
      </c>
      <c r="M61" s="862"/>
      <c r="N61" s="565"/>
      <c r="O61" s="565" t="s">
        <v>2168</v>
      </c>
      <c r="P61" s="867">
        <v>313</v>
      </c>
      <c r="Q61" s="571" t="s">
        <v>1876</v>
      </c>
      <c r="R61" s="564" t="s">
        <v>1675</v>
      </c>
      <c r="S61" s="565" t="s">
        <v>2169</v>
      </c>
      <c r="T61" s="565"/>
      <c r="U61" s="566"/>
      <c r="V61" s="571" t="s">
        <v>2113</v>
      </c>
      <c r="W61" s="564"/>
      <c r="X61" s="565"/>
      <c r="Y61" s="565"/>
      <c r="Z61" s="565"/>
      <c r="AA61" s="565"/>
      <c r="AB61" s="567"/>
      <c r="AC61" s="565" t="s">
        <v>2315</v>
      </c>
      <c r="AD61" s="717">
        <f t="shared" si="36"/>
        <v>50</v>
      </c>
      <c r="AE61" s="718">
        <f t="shared" si="31"/>
        <v>15650</v>
      </c>
      <c r="AF61" s="575"/>
      <c r="AG61" s="576"/>
      <c r="AH61" s="576">
        <v>0</v>
      </c>
      <c r="AI61" s="576">
        <v>0</v>
      </c>
      <c r="AJ61" s="576">
        <v>0</v>
      </c>
      <c r="AK61" s="576">
        <v>0</v>
      </c>
      <c r="AL61" s="576">
        <v>25</v>
      </c>
      <c r="AM61" s="576">
        <v>25</v>
      </c>
      <c r="AN61" s="576">
        <v>0</v>
      </c>
      <c r="AO61" s="576">
        <v>0</v>
      </c>
      <c r="AP61" s="576">
        <v>0</v>
      </c>
      <c r="AQ61" s="576">
        <v>0</v>
      </c>
      <c r="AR61" s="576">
        <v>0</v>
      </c>
      <c r="AS61" s="576">
        <v>0</v>
      </c>
      <c r="AT61" s="576">
        <v>0</v>
      </c>
      <c r="AU61" s="576">
        <v>0</v>
      </c>
      <c r="AV61" s="576">
        <v>0</v>
      </c>
      <c r="AW61" s="576">
        <v>0</v>
      </c>
      <c r="AX61" s="576">
        <v>0</v>
      </c>
      <c r="AY61" s="576">
        <v>0</v>
      </c>
      <c r="AZ61" s="576">
        <v>0</v>
      </c>
      <c r="BA61" s="576">
        <v>0</v>
      </c>
      <c r="BB61" s="576">
        <v>0</v>
      </c>
      <c r="BC61" s="576">
        <v>0</v>
      </c>
      <c r="BD61" s="576">
        <v>0</v>
      </c>
      <c r="BE61" s="576">
        <v>0</v>
      </c>
      <c r="BF61" s="576">
        <v>0</v>
      </c>
      <c r="BG61" s="576">
        <v>0</v>
      </c>
      <c r="BH61" s="576">
        <v>0</v>
      </c>
      <c r="BI61" s="576">
        <v>0</v>
      </c>
      <c r="BJ61" s="576">
        <v>0</v>
      </c>
      <c r="BK61" s="576">
        <v>0</v>
      </c>
      <c r="BL61" s="576">
        <v>0</v>
      </c>
      <c r="BM61" s="576">
        <v>0</v>
      </c>
      <c r="BN61" s="576">
        <v>0</v>
      </c>
      <c r="BO61" s="576">
        <v>0</v>
      </c>
      <c r="BP61" s="576">
        <v>0</v>
      </c>
      <c r="BQ61" s="576">
        <v>0</v>
      </c>
      <c r="BR61" s="576">
        <v>0</v>
      </c>
      <c r="BS61" s="576">
        <v>0</v>
      </c>
      <c r="BT61" s="576">
        <v>0</v>
      </c>
      <c r="BU61" s="576">
        <v>0</v>
      </c>
      <c r="BV61" s="576">
        <v>0</v>
      </c>
      <c r="BW61" s="576">
        <v>0</v>
      </c>
      <c r="BX61" s="576">
        <v>0</v>
      </c>
      <c r="BY61" s="576">
        <v>0</v>
      </c>
      <c r="BZ61" s="576">
        <v>0</v>
      </c>
      <c r="CA61" s="576">
        <v>0</v>
      </c>
      <c r="CB61" s="576">
        <v>0</v>
      </c>
      <c r="CC61" s="576">
        <v>0</v>
      </c>
      <c r="CD61" s="576">
        <v>0</v>
      </c>
      <c r="CE61" s="576">
        <v>0</v>
      </c>
      <c r="CF61" s="576">
        <v>0</v>
      </c>
      <c r="CG61" s="576">
        <v>0</v>
      </c>
      <c r="CH61" s="576">
        <v>0</v>
      </c>
      <c r="CI61" s="576">
        <v>0</v>
      </c>
      <c r="CJ61" s="576">
        <v>0</v>
      </c>
      <c r="CK61" s="576">
        <v>0</v>
      </c>
      <c r="CL61" s="576">
        <v>0</v>
      </c>
      <c r="CM61" s="576">
        <v>0</v>
      </c>
      <c r="CN61" s="576">
        <v>0</v>
      </c>
      <c r="CO61" s="576">
        <v>0</v>
      </c>
      <c r="CP61" s="576">
        <v>0</v>
      </c>
      <c r="CQ61" s="576">
        <v>0</v>
      </c>
      <c r="CR61" s="576">
        <v>0</v>
      </c>
      <c r="CS61" s="576">
        <v>0</v>
      </c>
      <c r="CT61" s="576"/>
      <c r="CU61" s="576"/>
      <c r="CV61" s="576"/>
      <c r="CW61" s="576"/>
      <c r="CX61" s="576"/>
      <c r="CY61" s="576"/>
      <c r="CZ61" s="576"/>
      <c r="DA61" s="576"/>
      <c r="DB61" s="576"/>
      <c r="DC61" s="576"/>
      <c r="DD61" s="576"/>
      <c r="DE61" s="576"/>
      <c r="DF61" s="576"/>
      <c r="DG61" s="576"/>
      <c r="DH61" s="576"/>
      <c r="DI61" s="576"/>
      <c r="DJ61" s="576"/>
      <c r="DK61" s="576"/>
      <c r="DL61" s="576"/>
      <c r="DM61" s="576"/>
      <c r="DN61" s="576"/>
      <c r="DO61" s="576"/>
      <c r="DP61" s="576"/>
      <c r="DQ61" s="576"/>
      <c r="DR61" s="576"/>
      <c r="DS61" s="576"/>
      <c r="DT61" s="576"/>
      <c r="DU61" s="576"/>
      <c r="DV61" s="576"/>
      <c r="DW61" s="576"/>
      <c r="DX61" s="576"/>
      <c r="DY61" s="576"/>
      <c r="DZ61" s="576"/>
      <c r="EA61" s="576"/>
      <c r="EB61" s="576"/>
      <c r="EC61" s="576"/>
      <c r="ED61" s="576"/>
      <c r="EE61" s="576"/>
      <c r="EF61" s="576"/>
      <c r="EG61" s="576"/>
      <c r="EH61" s="576"/>
      <c r="EI61" s="576"/>
      <c r="EJ61" s="576"/>
      <c r="EK61" s="576"/>
      <c r="EL61" s="576"/>
      <c r="EM61" s="576"/>
      <c r="EN61" s="576"/>
      <c r="EO61" s="576"/>
      <c r="EP61" s="576"/>
      <c r="EQ61" s="576"/>
      <c r="ER61" s="576"/>
      <c r="ES61" s="576"/>
      <c r="ET61" s="576"/>
      <c r="EU61" s="576"/>
      <c r="EV61" s="576"/>
      <c r="EW61" s="576"/>
      <c r="EX61" s="577"/>
      <c r="EY61" s="715"/>
      <c r="EZ61" s="571" t="s">
        <v>2311</v>
      </c>
      <c r="FA61" s="564" t="s">
        <v>653</v>
      </c>
      <c r="FB61" s="566"/>
      <c r="FC61" s="571" t="s">
        <v>63</v>
      </c>
      <c r="FD61" s="571" t="s">
        <v>61</v>
      </c>
      <c r="FE61" s="571" t="s">
        <v>60</v>
      </c>
      <c r="FF61" s="571" t="s">
        <v>2537</v>
      </c>
      <c r="FG61" s="866" t="s">
        <v>1941</v>
      </c>
      <c r="FH61" s="866" t="s">
        <v>1409</v>
      </c>
      <c r="FI61" s="719">
        <f t="shared" si="32"/>
        <v>0.22</v>
      </c>
      <c r="FJ61" s="720">
        <f t="shared" si="33"/>
        <v>0</v>
      </c>
      <c r="FK61" s="455"/>
      <c r="FL61" s="531">
        <f t="shared" si="34"/>
        <v>0</v>
      </c>
      <c r="FM61" s="863">
        <f>IF($FE61&lt;&gt;"Capex",0,IF(AND(ISBLANK($FB61)=FALSE,OR($FG61=Constants!$E$29,$FG61=Constants!$E$30,$FG61=Constants!$E$31)),0,1))</f>
        <v>0</v>
      </c>
      <c r="FN61" s="863">
        <f t="shared" si="35"/>
        <v>0</v>
      </c>
      <c r="FO61" s="455"/>
    </row>
    <row r="62" spans="1:171">
      <c r="A62" s="572" t="s">
        <v>2180</v>
      </c>
      <c r="B62" s="566" t="s">
        <v>1980</v>
      </c>
      <c r="C62" s="571" t="s">
        <v>93</v>
      </c>
      <c r="D62" s="564" t="s">
        <v>2094</v>
      </c>
      <c r="E62" s="570" t="s">
        <v>2207</v>
      </c>
      <c r="F62" s="935" t="s">
        <v>2167</v>
      </c>
      <c r="G62" s="565" t="s">
        <v>312</v>
      </c>
      <c r="H62" s="565" t="s">
        <v>645</v>
      </c>
      <c r="I62" s="958"/>
      <c r="J62" s="566"/>
      <c r="K62" s="571" t="s">
        <v>2443</v>
      </c>
      <c r="L62" s="571" t="s">
        <v>161</v>
      </c>
      <c r="M62" s="862"/>
      <c r="N62" s="565"/>
      <c r="O62" s="565" t="s">
        <v>2168</v>
      </c>
      <c r="P62" s="867">
        <v>313</v>
      </c>
      <c r="Q62" s="571" t="s">
        <v>1876</v>
      </c>
      <c r="R62" s="564" t="s">
        <v>1675</v>
      </c>
      <c r="S62" s="565" t="s">
        <v>2169</v>
      </c>
      <c r="T62" s="565"/>
      <c r="U62" s="566"/>
      <c r="V62" s="571" t="s">
        <v>2113</v>
      </c>
      <c r="W62" s="564"/>
      <c r="X62" s="565"/>
      <c r="Y62" s="565"/>
      <c r="Z62" s="565"/>
      <c r="AA62" s="565"/>
      <c r="AB62" s="567"/>
      <c r="AC62" s="565" t="s">
        <v>2315</v>
      </c>
      <c r="AD62" s="717">
        <f t="shared" si="36"/>
        <v>50</v>
      </c>
      <c r="AE62" s="718">
        <f t="shared" si="31"/>
        <v>15650</v>
      </c>
      <c r="AF62" s="575"/>
      <c r="AG62" s="576"/>
      <c r="AH62" s="576">
        <v>0</v>
      </c>
      <c r="AI62" s="576">
        <v>0</v>
      </c>
      <c r="AJ62" s="576">
        <v>0</v>
      </c>
      <c r="AK62" s="576">
        <v>0</v>
      </c>
      <c r="AL62" s="576">
        <v>25</v>
      </c>
      <c r="AM62" s="576">
        <v>25</v>
      </c>
      <c r="AN62" s="576">
        <v>0</v>
      </c>
      <c r="AO62" s="576">
        <v>0</v>
      </c>
      <c r="AP62" s="576">
        <v>0</v>
      </c>
      <c r="AQ62" s="576">
        <v>0</v>
      </c>
      <c r="AR62" s="576">
        <v>0</v>
      </c>
      <c r="AS62" s="576">
        <v>0</v>
      </c>
      <c r="AT62" s="576">
        <v>0</v>
      </c>
      <c r="AU62" s="576">
        <v>0</v>
      </c>
      <c r="AV62" s="576">
        <v>0</v>
      </c>
      <c r="AW62" s="576">
        <v>0</v>
      </c>
      <c r="AX62" s="576">
        <v>0</v>
      </c>
      <c r="AY62" s="576">
        <v>0</v>
      </c>
      <c r="AZ62" s="576">
        <v>0</v>
      </c>
      <c r="BA62" s="576">
        <v>0</v>
      </c>
      <c r="BB62" s="576">
        <v>0</v>
      </c>
      <c r="BC62" s="576">
        <v>0</v>
      </c>
      <c r="BD62" s="576">
        <v>0</v>
      </c>
      <c r="BE62" s="576">
        <v>0</v>
      </c>
      <c r="BF62" s="576">
        <v>0</v>
      </c>
      <c r="BG62" s="576">
        <v>0</v>
      </c>
      <c r="BH62" s="576">
        <v>0</v>
      </c>
      <c r="BI62" s="576">
        <v>0</v>
      </c>
      <c r="BJ62" s="576">
        <v>0</v>
      </c>
      <c r="BK62" s="576">
        <v>0</v>
      </c>
      <c r="BL62" s="576">
        <v>0</v>
      </c>
      <c r="BM62" s="576">
        <v>0</v>
      </c>
      <c r="BN62" s="576">
        <v>0</v>
      </c>
      <c r="BO62" s="576">
        <v>0</v>
      </c>
      <c r="BP62" s="576">
        <v>0</v>
      </c>
      <c r="BQ62" s="576">
        <v>0</v>
      </c>
      <c r="BR62" s="576">
        <v>0</v>
      </c>
      <c r="BS62" s="576">
        <v>0</v>
      </c>
      <c r="BT62" s="576">
        <v>0</v>
      </c>
      <c r="BU62" s="576">
        <v>0</v>
      </c>
      <c r="BV62" s="576">
        <v>0</v>
      </c>
      <c r="BW62" s="576">
        <v>0</v>
      </c>
      <c r="BX62" s="576">
        <v>0</v>
      </c>
      <c r="BY62" s="576">
        <v>0</v>
      </c>
      <c r="BZ62" s="576">
        <v>0</v>
      </c>
      <c r="CA62" s="576">
        <v>0</v>
      </c>
      <c r="CB62" s="576">
        <v>0</v>
      </c>
      <c r="CC62" s="576">
        <v>0</v>
      </c>
      <c r="CD62" s="576">
        <v>0</v>
      </c>
      <c r="CE62" s="576">
        <v>0</v>
      </c>
      <c r="CF62" s="576">
        <v>0</v>
      </c>
      <c r="CG62" s="576">
        <v>0</v>
      </c>
      <c r="CH62" s="576">
        <v>0</v>
      </c>
      <c r="CI62" s="576">
        <v>0</v>
      </c>
      <c r="CJ62" s="576">
        <v>0</v>
      </c>
      <c r="CK62" s="576">
        <v>0</v>
      </c>
      <c r="CL62" s="576">
        <v>0</v>
      </c>
      <c r="CM62" s="576">
        <v>0</v>
      </c>
      <c r="CN62" s="576">
        <v>0</v>
      </c>
      <c r="CO62" s="576">
        <v>0</v>
      </c>
      <c r="CP62" s="576">
        <v>0</v>
      </c>
      <c r="CQ62" s="576">
        <v>0</v>
      </c>
      <c r="CR62" s="576">
        <v>0</v>
      </c>
      <c r="CS62" s="576">
        <v>0</v>
      </c>
      <c r="CT62" s="576"/>
      <c r="CU62" s="576"/>
      <c r="CV62" s="576"/>
      <c r="CW62" s="576"/>
      <c r="CX62" s="576"/>
      <c r="CY62" s="576"/>
      <c r="CZ62" s="576"/>
      <c r="DA62" s="576"/>
      <c r="DB62" s="576"/>
      <c r="DC62" s="576"/>
      <c r="DD62" s="576"/>
      <c r="DE62" s="576"/>
      <c r="DF62" s="576"/>
      <c r="DG62" s="576"/>
      <c r="DH62" s="576"/>
      <c r="DI62" s="576"/>
      <c r="DJ62" s="576"/>
      <c r="DK62" s="576"/>
      <c r="DL62" s="576"/>
      <c r="DM62" s="576"/>
      <c r="DN62" s="576"/>
      <c r="DO62" s="576"/>
      <c r="DP62" s="576"/>
      <c r="DQ62" s="576"/>
      <c r="DR62" s="576"/>
      <c r="DS62" s="576"/>
      <c r="DT62" s="576"/>
      <c r="DU62" s="576"/>
      <c r="DV62" s="576"/>
      <c r="DW62" s="576"/>
      <c r="DX62" s="576"/>
      <c r="DY62" s="576"/>
      <c r="DZ62" s="576"/>
      <c r="EA62" s="576"/>
      <c r="EB62" s="576"/>
      <c r="EC62" s="576"/>
      <c r="ED62" s="576"/>
      <c r="EE62" s="576"/>
      <c r="EF62" s="576"/>
      <c r="EG62" s="576"/>
      <c r="EH62" s="576"/>
      <c r="EI62" s="576"/>
      <c r="EJ62" s="576"/>
      <c r="EK62" s="576"/>
      <c r="EL62" s="576"/>
      <c r="EM62" s="576"/>
      <c r="EN62" s="576"/>
      <c r="EO62" s="576"/>
      <c r="EP62" s="576"/>
      <c r="EQ62" s="576"/>
      <c r="ER62" s="576"/>
      <c r="ES62" s="576"/>
      <c r="ET62" s="576"/>
      <c r="EU62" s="576"/>
      <c r="EV62" s="576"/>
      <c r="EW62" s="576"/>
      <c r="EX62" s="577"/>
      <c r="EY62" s="715"/>
      <c r="EZ62" s="571" t="s">
        <v>2311</v>
      </c>
      <c r="FA62" s="564" t="s">
        <v>653</v>
      </c>
      <c r="FB62" s="566"/>
      <c r="FC62" s="571" t="s">
        <v>63</v>
      </c>
      <c r="FD62" s="571" t="s">
        <v>61</v>
      </c>
      <c r="FE62" s="571" t="s">
        <v>60</v>
      </c>
      <c r="FF62" s="571" t="s">
        <v>2537</v>
      </c>
      <c r="FG62" s="866" t="s">
        <v>1941</v>
      </c>
      <c r="FH62" s="866" t="s">
        <v>1409</v>
      </c>
      <c r="FI62" s="719">
        <f t="shared" si="32"/>
        <v>0.22</v>
      </c>
      <c r="FJ62" s="720">
        <f t="shared" si="33"/>
        <v>0</v>
      </c>
      <c r="FK62" s="455"/>
      <c r="FL62" s="531">
        <f t="shared" si="34"/>
        <v>0</v>
      </c>
      <c r="FM62" s="863">
        <f>IF($FE62&lt;&gt;"Capex",0,IF(AND(ISBLANK($FB62)=FALSE,OR($FG62=Constants!$E$29,$FG62=Constants!$E$30,$FG62=Constants!$E$31)),0,1))</f>
        <v>0</v>
      </c>
      <c r="FN62" s="863">
        <f t="shared" si="35"/>
        <v>0</v>
      </c>
      <c r="FO62" s="455"/>
    </row>
    <row r="63" spans="1:171">
      <c r="A63" s="572" t="s">
        <v>2180</v>
      </c>
      <c r="B63" s="566" t="s">
        <v>1980</v>
      </c>
      <c r="C63" s="571" t="s">
        <v>93</v>
      </c>
      <c r="D63" s="564" t="s">
        <v>2094</v>
      </c>
      <c r="E63" s="570" t="s">
        <v>2208</v>
      </c>
      <c r="F63" s="935" t="s">
        <v>2167</v>
      </c>
      <c r="G63" s="565" t="s">
        <v>312</v>
      </c>
      <c r="H63" s="565" t="s">
        <v>645</v>
      </c>
      <c r="I63" s="958"/>
      <c r="J63" s="566"/>
      <c r="K63" s="571" t="s">
        <v>2443</v>
      </c>
      <c r="L63" s="571" t="s">
        <v>161</v>
      </c>
      <c r="M63" s="862"/>
      <c r="N63" s="565"/>
      <c r="O63" s="565" t="s">
        <v>2168</v>
      </c>
      <c r="P63" s="867">
        <v>313</v>
      </c>
      <c r="Q63" s="571" t="s">
        <v>1876</v>
      </c>
      <c r="R63" s="564" t="s">
        <v>1675</v>
      </c>
      <c r="S63" s="565" t="s">
        <v>2169</v>
      </c>
      <c r="T63" s="565"/>
      <c r="U63" s="566"/>
      <c r="V63" s="571" t="s">
        <v>2113</v>
      </c>
      <c r="W63" s="564"/>
      <c r="X63" s="565"/>
      <c r="Y63" s="565"/>
      <c r="Z63" s="565"/>
      <c r="AA63" s="565"/>
      <c r="AB63" s="567"/>
      <c r="AC63" s="565" t="s">
        <v>2315</v>
      </c>
      <c r="AD63" s="717">
        <f t="shared" si="36"/>
        <v>50</v>
      </c>
      <c r="AE63" s="718">
        <f t="shared" si="31"/>
        <v>15650</v>
      </c>
      <c r="AF63" s="575"/>
      <c r="AG63" s="576"/>
      <c r="AH63" s="576">
        <v>0</v>
      </c>
      <c r="AI63" s="576">
        <v>0</v>
      </c>
      <c r="AJ63" s="576">
        <v>0</v>
      </c>
      <c r="AK63" s="576">
        <v>0</v>
      </c>
      <c r="AL63" s="576">
        <v>25</v>
      </c>
      <c r="AM63" s="576">
        <v>25</v>
      </c>
      <c r="AN63" s="576">
        <v>0</v>
      </c>
      <c r="AO63" s="576">
        <v>0</v>
      </c>
      <c r="AP63" s="576">
        <v>0</v>
      </c>
      <c r="AQ63" s="576">
        <v>0</v>
      </c>
      <c r="AR63" s="576">
        <v>0</v>
      </c>
      <c r="AS63" s="576">
        <v>0</v>
      </c>
      <c r="AT63" s="576">
        <v>0</v>
      </c>
      <c r="AU63" s="576">
        <v>0</v>
      </c>
      <c r="AV63" s="576">
        <v>0</v>
      </c>
      <c r="AW63" s="576">
        <v>0</v>
      </c>
      <c r="AX63" s="576">
        <v>0</v>
      </c>
      <c r="AY63" s="576">
        <v>0</v>
      </c>
      <c r="AZ63" s="576">
        <v>0</v>
      </c>
      <c r="BA63" s="576">
        <v>0</v>
      </c>
      <c r="BB63" s="576">
        <v>0</v>
      </c>
      <c r="BC63" s="576">
        <v>0</v>
      </c>
      <c r="BD63" s="576">
        <v>0</v>
      </c>
      <c r="BE63" s="576">
        <v>0</v>
      </c>
      <c r="BF63" s="576">
        <v>0</v>
      </c>
      <c r="BG63" s="576">
        <v>0</v>
      </c>
      <c r="BH63" s="576">
        <v>0</v>
      </c>
      <c r="BI63" s="576">
        <v>0</v>
      </c>
      <c r="BJ63" s="576">
        <v>0</v>
      </c>
      <c r="BK63" s="576">
        <v>0</v>
      </c>
      <c r="BL63" s="576">
        <v>0</v>
      </c>
      <c r="BM63" s="576">
        <v>0</v>
      </c>
      <c r="BN63" s="576">
        <v>0</v>
      </c>
      <c r="BO63" s="576">
        <v>0</v>
      </c>
      <c r="BP63" s="576">
        <v>0</v>
      </c>
      <c r="BQ63" s="576">
        <v>0</v>
      </c>
      <c r="BR63" s="576">
        <v>0</v>
      </c>
      <c r="BS63" s="576">
        <v>0</v>
      </c>
      <c r="BT63" s="576">
        <v>0</v>
      </c>
      <c r="BU63" s="576">
        <v>0</v>
      </c>
      <c r="BV63" s="576">
        <v>0</v>
      </c>
      <c r="BW63" s="576">
        <v>0</v>
      </c>
      <c r="BX63" s="576">
        <v>0</v>
      </c>
      <c r="BY63" s="576">
        <v>0</v>
      </c>
      <c r="BZ63" s="576">
        <v>0</v>
      </c>
      <c r="CA63" s="576">
        <v>0</v>
      </c>
      <c r="CB63" s="576">
        <v>0</v>
      </c>
      <c r="CC63" s="576">
        <v>0</v>
      </c>
      <c r="CD63" s="576">
        <v>0</v>
      </c>
      <c r="CE63" s="576">
        <v>0</v>
      </c>
      <c r="CF63" s="576">
        <v>0</v>
      </c>
      <c r="CG63" s="576">
        <v>0</v>
      </c>
      <c r="CH63" s="576">
        <v>0</v>
      </c>
      <c r="CI63" s="576">
        <v>0</v>
      </c>
      <c r="CJ63" s="576">
        <v>0</v>
      </c>
      <c r="CK63" s="576">
        <v>0</v>
      </c>
      <c r="CL63" s="576">
        <v>0</v>
      </c>
      <c r="CM63" s="576">
        <v>0</v>
      </c>
      <c r="CN63" s="576">
        <v>0</v>
      </c>
      <c r="CO63" s="576">
        <v>0</v>
      </c>
      <c r="CP63" s="576">
        <v>0</v>
      </c>
      <c r="CQ63" s="576">
        <v>0</v>
      </c>
      <c r="CR63" s="576">
        <v>0</v>
      </c>
      <c r="CS63" s="576">
        <v>0</v>
      </c>
      <c r="CT63" s="576"/>
      <c r="CU63" s="576"/>
      <c r="CV63" s="576"/>
      <c r="CW63" s="576"/>
      <c r="CX63" s="576"/>
      <c r="CY63" s="576"/>
      <c r="CZ63" s="576"/>
      <c r="DA63" s="576"/>
      <c r="DB63" s="576"/>
      <c r="DC63" s="576"/>
      <c r="DD63" s="576"/>
      <c r="DE63" s="576"/>
      <c r="DF63" s="576"/>
      <c r="DG63" s="576"/>
      <c r="DH63" s="576"/>
      <c r="DI63" s="576"/>
      <c r="DJ63" s="576"/>
      <c r="DK63" s="576"/>
      <c r="DL63" s="576"/>
      <c r="DM63" s="576"/>
      <c r="DN63" s="576"/>
      <c r="DO63" s="576"/>
      <c r="DP63" s="576"/>
      <c r="DQ63" s="576"/>
      <c r="DR63" s="576"/>
      <c r="DS63" s="576"/>
      <c r="DT63" s="576"/>
      <c r="DU63" s="576"/>
      <c r="DV63" s="576"/>
      <c r="DW63" s="576"/>
      <c r="DX63" s="576"/>
      <c r="DY63" s="576"/>
      <c r="DZ63" s="576"/>
      <c r="EA63" s="576"/>
      <c r="EB63" s="576"/>
      <c r="EC63" s="576"/>
      <c r="ED63" s="576"/>
      <c r="EE63" s="576"/>
      <c r="EF63" s="576"/>
      <c r="EG63" s="576"/>
      <c r="EH63" s="576"/>
      <c r="EI63" s="576"/>
      <c r="EJ63" s="576"/>
      <c r="EK63" s="576"/>
      <c r="EL63" s="576"/>
      <c r="EM63" s="576"/>
      <c r="EN63" s="576"/>
      <c r="EO63" s="576"/>
      <c r="EP63" s="576"/>
      <c r="EQ63" s="576"/>
      <c r="ER63" s="576"/>
      <c r="ES63" s="576"/>
      <c r="ET63" s="576"/>
      <c r="EU63" s="576"/>
      <c r="EV63" s="576"/>
      <c r="EW63" s="576"/>
      <c r="EX63" s="577"/>
      <c r="EY63" s="715"/>
      <c r="EZ63" s="571" t="s">
        <v>2311</v>
      </c>
      <c r="FA63" s="564" t="s">
        <v>653</v>
      </c>
      <c r="FB63" s="566"/>
      <c r="FC63" s="571" t="s">
        <v>63</v>
      </c>
      <c r="FD63" s="571" t="s">
        <v>61</v>
      </c>
      <c r="FE63" s="571" t="s">
        <v>60</v>
      </c>
      <c r="FF63" s="571" t="s">
        <v>2537</v>
      </c>
      <c r="FG63" s="866" t="s">
        <v>1941</v>
      </c>
      <c r="FH63" s="866" t="s">
        <v>1409</v>
      </c>
      <c r="FI63" s="719">
        <f t="shared" si="32"/>
        <v>0.22</v>
      </c>
      <c r="FJ63" s="720">
        <f t="shared" si="33"/>
        <v>0</v>
      </c>
      <c r="FK63" s="455"/>
      <c r="FL63" s="531">
        <f t="shared" si="34"/>
        <v>0</v>
      </c>
      <c r="FM63" s="863">
        <f>IF($FE63&lt;&gt;"Capex",0,IF(AND(ISBLANK($FB63)=FALSE,OR($FG63=Constants!$E$29,$FG63=Constants!$E$30,$FG63=Constants!$E$31)),0,1))</f>
        <v>0</v>
      </c>
      <c r="FN63" s="863">
        <f t="shared" si="35"/>
        <v>0</v>
      </c>
      <c r="FO63" s="455"/>
    </row>
    <row r="64" spans="1:171">
      <c r="A64" s="572" t="s">
        <v>2180</v>
      </c>
      <c r="B64" s="566" t="s">
        <v>1980</v>
      </c>
      <c r="C64" s="571" t="s">
        <v>93</v>
      </c>
      <c r="D64" s="564" t="s">
        <v>2094</v>
      </c>
      <c r="E64" s="570" t="s">
        <v>2209</v>
      </c>
      <c r="F64" s="935" t="s">
        <v>2167</v>
      </c>
      <c r="G64" s="565" t="s">
        <v>312</v>
      </c>
      <c r="H64" s="565" t="s">
        <v>645</v>
      </c>
      <c r="I64" s="958"/>
      <c r="J64" s="566"/>
      <c r="K64" s="571" t="s">
        <v>2443</v>
      </c>
      <c r="L64" s="571" t="s">
        <v>161</v>
      </c>
      <c r="M64" s="862"/>
      <c r="N64" s="565"/>
      <c r="O64" s="565" t="s">
        <v>2168</v>
      </c>
      <c r="P64" s="867">
        <v>313</v>
      </c>
      <c r="Q64" s="571" t="s">
        <v>1876</v>
      </c>
      <c r="R64" s="564" t="s">
        <v>1675</v>
      </c>
      <c r="S64" s="565" t="s">
        <v>2169</v>
      </c>
      <c r="T64" s="565"/>
      <c r="U64" s="566"/>
      <c r="V64" s="571" t="s">
        <v>2113</v>
      </c>
      <c r="W64" s="564"/>
      <c r="X64" s="565"/>
      <c r="Y64" s="565"/>
      <c r="Z64" s="565"/>
      <c r="AA64" s="565"/>
      <c r="AB64" s="567"/>
      <c r="AC64" s="565" t="s">
        <v>2315</v>
      </c>
      <c r="AD64" s="717">
        <f t="shared" si="36"/>
        <v>50</v>
      </c>
      <c r="AE64" s="718">
        <f t="shared" si="31"/>
        <v>15650</v>
      </c>
      <c r="AF64" s="575"/>
      <c r="AG64" s="576"/>
      <c r="AH64" s="576">
        <v>0</v>
      </c>
      <c r="AI64" s="576">
        <v>0</v>
      </c>
      <c r="AJ64" s="576">
        <v>0</v>
      </c>
      <c r="AK64" s="576">
        <v>0</v>
      </c>
      <c r="AL64" s="576">
        <v>25</v>
      </c>
      <c r="AM64" s="576">
        <v>25</v>
      </c>
      <c r="AN64" s="576">
        <v>0</v>
      </c>
      <c r="AO64" s="576">
        <v>0</v>
      </c>
      <c r="AP64" s="576">
        <v>0</v>
      </c>
      <c r="AQ64" s="576">
        <v>0</v>
      </c>
      <c r="AR64" s="576">
        <v>0</v>
      </c>
      <c r="AS64" s="576">
        <v>0</v>
      </c>
      <c r="AT64" s="576">
        <v>0</v>
      </c>
      <c r="AU64" s="576">
        <v>0</v>
      </c>
      <c r="AV64" s="576">
        <v>0</v>
      </c>
      <c r="AW64" s="576">
        <v>0</v>
      </c>
      <c r="AX64" s="576">
        <v>0</v>
      </c>
      <c r="AY64" s="576">
        <v>0</v>
      </c>
      <c r="AZ64" s="576">
        <v>0</v>
      </c>
      <c r="BA64" s="576">
        <v>0</v>
      </c>
      <c r="BB64" s="576">
        <v>0</v>
      </c>
      <c r="BC64" s="576">
        <v>0</v>
      </c>
      <c r="BD64" s="576">
        <v>0</v>
      </c>
      <c r="BE64" s="576">
        <v>0</v>
      </c>
      <c r="BF64" s="576">
        <v>0</v>
      </c>
      <c r="BG64" s="576">
        <v>0</v>
      </c>
      <c r="BH64" s="576">
        <v>0</v>
      </c>
      <c r="BI64" s="576">
        <v>0</v>
      </c>
      <c r="BJ64" s="576">
        <v>0</v>
      </c>
      <c r="BK64" s="576">
        <v>0</v>
      </c>
      <c r="BL64" s="576">
        <v>0</v>
      </c>
      <c r="BM64" s="576">
        <v>0</v>
      </c>
      <c r="BN64" s="576">
        <v>0</v>
      </c>
      <c r="BO64" s="576">
        <v>0</v>
      </c>
      <c r="BP64" s="576">
        <v>0</v>
      </c>
      <c r="BQ64" s="576">
        <v>0</v>
      </c>
      <c r="BR64" s="576">
        <v>0</v>
      </c>
      <c r="BS64" s="576">
        <v>0</v>
      </c>
      <c r="BT64" s="576">
        <v>0</v>
      </c>
      <c r="BU64" s="576">
        <v>0</v>
      </c>
      <c r="BV64" s="576">
        <v>0</v>
      </c>
      <c r="BW64" s="576">
        <v>0</v>
      </c>
      <c r="BX64" s="576">
        <v>0</v>
      </c>
      <c r="BY64" s="576">
        <v>0</v>
      </c>
      <c r="BZ64" s="576">
        <v>0</v>
      </c>
      <c r="CA64" s="576">
        <v>0</v>
      </c>
      <c r="CB64" s="576">
        <v>0</v>
      </c>
      <c r="CC64" s="576">
        <v>0</v>
      </c>
      <c r="CD64" s="576">
        <v>0</v>
      </c>
      <c r="CE64" s="576">
        <v>0</v>
      </c>
      <c r="CF64" s="576">
        <v>0</v>
      </c>
      <c r="CG64" s="576">
        <v>0</v>
      </c>
      <c r="CH64" s="576">
        <v>0</v>
      </c>
      <c r="CI64" s="576">
        <v>0</v>
      </c>
      <c r="CJ64" s="576">
        <v>0</v>
      </c>
      <c r="CK64" s="576">
        <v>0</v>
      </c>
      <c r="CL64" s="576">
        <v>0</v>
      </c>
      <c r="CM64" s="576">
        <v>0</v>
      </c>
      <c r="CN64" s="576">
        <v>0</v>
      </c>
      <c r="CO64" s="576">
        <v>0</v>
      </c>
      <c r="CP64" s="576">
        <v>0</v>
      </c>
      <c r="CQ64" s="576">
        <v>0</v>
      </c>
      <c r="CR64" s="576">
        <v>0</v>
      </c>
      <c r="CS64" s="576">
        <v>0</v>
      </c>
      <c r="CT64" s="576"/>
      <c r="CU64" s="576"/>
      <c r="CV64" s="576"/>
      <c r="CW64" s="576"/>
      <c r="CX64" s="576"/>
      <c r="CY64" s="576"/>
      <c r="CZ64" s="576"/>
      <c r="DA64" s="576"/>
      <c r="DB64" s="576"/>
      <c r="DC64" s="576"/>
      <c r="DD64" s="576"/>
      <c r="DE64" s="576"/>
      <c r="DF64" s="576"/>
      <c r="DG64" s="576"/>
      <c r="DH64" s="576"/>
      <c r="DI64" s="576"/>
      <c r="DJ64" s="576"/>
      <c r="DK64" s="576"/>
      <c r="DL64" s="576"/>
      <c r="DM64" s="576"/>
      <c r="DN64" s="576"/>
      <c r="DO64" s="576"/>
      <c r="DP64" s="576"/>
      <c r="DQ64" s="576"/>
      <c r="DR64" s="576"/>
      <c r="DS64" s="576"/>
      <c r="DT64" s="576"/>
      <c r="DU64" s="576"/>
      <c r="DV64" s="576"/>
      <c r="DW64" s="576"/>
      <c r="DX64" s="576"/>
      <c r="DY64" s="576"/>
      <c r="DZ64" s="576"/>
      <c r="EA64" s="576"/>
      <c r="EB64" s="576"/>
      <c r="EC64" s="576"/>
      <c r="ED64" s="576"/>
      <c r="EE64" s="576"/>
      <c r="EF64" s="576"/>
      <c r="EG64" s="576"/>
      <c r="EH64" s="576"/>
      <c r="EI64" s="576"/>
      <c r="EJ64" s="576"/>
      <c r="EK64" s="576"/>
      <c r="EL64" s="576"/>
      <c r="EM64" s="576"/>
      <c r="EN64" s="576"/>
      <c r="EO64" s="576"/>
      <c r="EP64" s="576"/>
      <c r="EQ64" s="576"/>
      <c r="ER64" s="576"/>
      <c r="ES64" s="576"/>
      <c r="ET64" s="576"/>
      <c r="EU64" s="576"/>
      <c r="EV64" s="576"/>
      <c r="EW64" s="576"/>
      <c r="EX64" s="577"/>
      <c r="EY64" s="715"/>
      <c r="EZ64" s="571" t="s">
        <v>2311</v>
      </c>
      <c r="FA64" s="564" t="s">
        <v>653</v>
      </c>
      <c r="FB64" s="566"/>
      <c r="FC64" s="571" t="s">
        <v>63</v>
      </c>
      <c r="FD64" s="571" t="s">
        <v>61</v>
      </c>
      <c r="FE64" s="571" t="s">
        <v>60</v>
      </c>
      <c r="FF64" s="571" t="s">
        <v>2537</v>
      </c>
      <c r="FG64" s="866" t="s">
        <v>1941</v>
      </c>
      <c r="FH64" s="866" t="s">
        <v>1409</v>
      </c>
      <c r="FI64" s="719">
        <f t="shared" si="32"/>
        <v>0.22</v>
      </c>
      <c r="FJ64" s="720">
        <f t="shared" si="33"/>
        <v>0</v>
      </c>
      <c r="FK64" s="455"/>
      <c r="FL64" s="531">
        <f t="shared" si="34"/>
        <v>0</v>
      </c>
      <c r="FM64" s="863">
        <f>IF($FE64&lt;&gt;"Capex",0,IF(AND(ISBLANK($FB64)=FALSE,OR($FG64=Constants!$E$29,$FG64=Constants!$E$30,$FG64=Constants!$E$31)),0,1))</f>
        <v>0</v>
      </c>
      <c r="FN64" s="863">
        <f t="shared" si="35"/>
        <v>0</v>
      </c>
      <c r="FO64" s="455"/>
    </row>
    <row r="65" spans="1:171">
      <c r="A65" s="572" t="s">
        <v>2180</v>
      </c>
      <c r="B65" s="566" t="s">
        <v>1980</v>
      </c>
      <c r="C65" s="571" t="s">
        <v>93</v>
      </c>
      <c r="D65" s="564" t="s">
        <v>2094</v>
      </c>
      <c r="E65" s="570" t="s">
        <v>2210</v>
      </c>
      <c r="F65" s="935" t="s">
        <v>2167</v>
      </c>
      <c r="G65" s="565" t="s">
        <v>312</v>
      </c>
      <c r="H65" s="565" t="s">
        <v>645</v>
      </c>
      <c r="I65" s="958"/>
      <c r="J65" s="566"/>
      <c r="K65" s="571" t="s">
        <v>2443</v>
      </c>
      <c r="L65" s="571" t="s">
        <v>161</v>
      </c>
      <c r="M65" s="862"/>
      <c r="N65" s="565"/>
      <c r="O65" s="565" t="s">
        <v>2168</v>
      </c>
      <c r="P65" s="867">
        <v>313</v>
      </c>
      <c r="Q65" s="571" t="s">
        <v>1876</v>
      </c>
      <c r="R65" s="564" t="s">
        <v>1675</v>
      </c>
      <c r="S65" s="565" t="s">
        <v>2169</v>
      </c>
      <c r="T65" s="565"/>
      <c r="U65" s="566"/>
      <c r="V65" s="571" t="s">
        <v>2113</v>
      </c>
      <c r="W65" s="564"/>
      <c r="X65" s="565"/>
      <c r="Y65" s="565"/>
      <c r="Z65" s="565"/>
      <c r="AA65" s="565"/>
      <c r="AB65" s="567"/>
      <c r="AC65" s="565" t="s">
        <v>2315</v>
      </c>
      <c r="AD65" s="717">
        <f t="shared" si="36"/>
        <v>50</v>
      </c>
      <c r="AE65" s="718">
        <f t="shared" si="31"/>
        <v>15650</v>
      </c>
      <c r="AF65" s="575"/>
      <c r="AG65" s="576"/>
      <c r="AH65" s="576">
        <v>0</v>
      </c>
      <c r="AI65" s="576">
        <v>0</v>
      </c>
      <c r="AJ65" s="576">
        <v>0</v>
      </c>
      <c r="AK65" s="576">
        <v>0</v>
      </c>
      <c r="AL65" s="576">
        <v>25</v>
      </c>
      <c r="AM65" s="576">
        <v>25</v>
      </c>
      <c r="AN65" s="576">
        <v>0</v>
      </c>
      <c r="AO65" s="576">
        <v>0</v>
      </c>
      <c r="AP65" s="576">
        <v>0</v>
      </c>
      <c r="AQ65" s="576">
        <v>0</v>
      </c>
      <c r="AR65" s="576">
        <v>0</v>
      </c>
      <c r="AS65" s="576">
        <v>0</v>
      </c>
      <c r="AT65" s="576">
        <v>0</v>
      </c>
      <c r="AU65" s="576">
        <v>0</v>
      </c>
      <c r="AV65" s="576">
        <v>0</v>
      </c>
      <c r="AW65" s="576">
        <v>0</v>
      </c>
      <c r="AX65" s="576">
        <v>0</v>
      </c>
      <c r="AY65" s="576">
        <v>0</v>
      </c>
      <c r="AZ65" s="576">
        <v>0</v>
      </c>
      <c r="BA65" s="576">
        <v>0</v>
      </c>
      <c r="BB65" s="576">
        <v>0</v>
      </c>
      <c r="BC65" s="576">
        <v>0</v>
      </c>
      <c r="BD65" s="576">
        <v>0</v>
      </c>
      <c r="BE65" s="576">
        <v>0</v>
      </c>
      <c r="BF65" s="576">
        <v>0</v>
      </c>
      <c r="BG65" s="576">
        <v>0</v>
      </c>
      <c r="BH65" s="576">
        <v>0</v>
      </c>
      <c r="BI65" s="576">
        <v>0</v>
      </c>
      <c r="BJ65" s="576">
        <v>0</v>
      </c>
      <c r="BK65" s="576">
        <v>0</v>
      </c>
      <c r="BL65" s="576">
        <v>0</v>
      </c>
      <c r="BM65" s="576">
        <v>0</v>
      </c>
      <c r="BN65" s="576">
        <v>0</v>
      </c>
      <c r="BO65" s="576">
        <v>0</v>
      </c>
      <c r="BP65" s="576">
        <v>0</v>
      </c>
      <c r="BQ65" s="576">
        <v>0</v>
      </c>
      <c r="BR65" s="576">
        <v>0</v>
      </c>
      <c r="BS65" s="576">
        <v>0</v>
      </c>
      <c r="BT65" s="576">
        <v>0</v>
      </c>
      <c r="BU65" s="576">
        <v>0</v>
      </c>
      <c r="BV65" s="576">
        <v>0</v>
      </c>
      <c r="BW65" s="576">
        <v>0</v>
      </c>
      <c r="BX65" s="576">
        <v>0</v>
      </c>
      <c r="BY65" s="576">
        <v>0</v>
      </c>
      <c r="BZ65" s="576">
        <v>0</v>
      </c>
      <c r="CA65" s="576">
        <v>0</v>
      </c>
      <c r="CB65" s="576">
        <v>0</v>
      </c>
      <c r="CC65" s="576">
        <v>0</v>
      </c>
      <c r="CD65" s="576">
        <v>0</v>
      </c>
      <c r="CE65" s="576">
        <v>0</v>
      </c>
      <c r="CF65" s="576">
        <v>0</v>
      </c>
      <c r="CG65" s="576">
        <v>0</v>
      </c>
      <c r="CH65" s="576">
        <v>0</v>
      </c>
      <c r="CI65" s="576">
        <v>0</v>
      </c>
      <c r="CJ65" s="576">
        <v>0</v>
      </c>
      <c r="CK65" s="576">
        <v>0</v>
      </c>
      <c r="CL65" s="576">
        <v>0</v>
      </c>
      <c r="CM65" s="576">
        <v>0</v>
      </c>
      <c r="CN65" s="576">
        <v>0</v>
      </c>
      <c r="CO65" s="576">
        <v>0</v>
      </c>
      <c r="CP65" s="576">
        <v>0</v>
      </c>
      <c r="CQ65" s="576">
        <v>0</v>
      </c>
      <c r="CR65" s="576">
        <v>0</v>
      </c>
      <c r="CS65" s="576">
        <v>0</v>
      </c>
      <c r="CT65" s="576"/>
      <c r="CU65" s="576"/>
      <c r="CV65" s="576"/>
      <c r="CW65" s="576"/>
      <c r="CX65" s="576"/>
      <c r="CY65" s="576"/>
      <c r="CZ65" s="576"/>
      <c r="DA65" s="576"/>
      <c r="DB65" s="576"/>
      <c r="DC65" s="576"/>
      <c r="DD65" s="576"/>
      <c r="DE65" s="576"/>
      <c r="DF65" s="576"/>
      <c r="DG65" s="576"/>
      <c r="DH65" s="576"/>
      <c r="DI65" s="576"/>
      <c r="DJ65" s="576"/>
      <c r="DK65" s="576"/>
      <c r="DL65" s="576"/>
      <c r="DM65" s="576"/>
      <c r="DN65" s="576"/>
      <c r="DO65" s="576"/>
      <c r="DP65" s="576"/>
      <c r="DQ65" s="576"/>
      <c r="DR65" s="576"/>
      <c r="DS65" s="576"/>
      <c r="DT65" s="576"/>
      <c r="DU65" s="576"/>
      <c r="DV65" s="576"/>
      <c r="DW65" s="576"/>
      <c r="DX65" s="576"/>
      <c r="DY65" s="576"/>
      <c r="DZ65" s="576"/>
      <c r="EA65" s="576"/>
      <c r="EB65" s="576"/>
      <c r="EC65" s="576"/>
      <c r="ED65" s="576"/>
      <c r="EE65" s="576"/>
      <c r="EF65" s="576"/>
      <c r="EG65" s="576"/>
      <c r="EH65" s="576"/>
      <c r="EI65" s="576"/>
      <c r="EJ65" s="576"/>
      <c r="EK65" s="576"/>
      <c r="EL65" s="576"/>
      <c r="EM65" s="576"/>
      <c r="EN65" s="576"/>
      <c r="EO65" s="576"/>
      <c r="EP65" s="576"/>
      <c r="EQ65" s="576"/>
      <c r="ER65" s="576"/>
      <c r="ES65" s="576"/>
      <c r="ET65" s="576"/>
      <c r="EU65" s="576"/>
      <c r="EV65" s="576"/>
      <c r="EW65" s="576"/>
      <c r="EX65" s="577"/>
      <c r="EY65" s="715"/>
      <c r="EZ65" s="571" t="s">
        <v>2311</v>
      </c>
      <c r="FA65" s="564" t="s">
        <v>653</v>
      </c>
      <c r="FB65" s="566"/>
      <c r="FC65" s="571" t="s">
        <v>63</v>
      </c>
      <c r="FD65" s="571" t="s">
        <v>61</v>
      </c>
      <c r="FE65" s="571" t="s">
        <v>60</v>
      </c>
      <c r="FF65" s="571" t="s">
        <v>2537</v>
      </c>
      <c r="FG65" s="866" t="s">
        <v>1941</v>
      </c>
      <c r="FH65" s="866" t="s">
        <v>1409</v>
      </c>
      <c r="FI65" s="719">
        <f t="shared" si="32"/>
        <v>0.22</v>
      </c>
      <c r="FJ65" s="720">
        <f t="shared" si="33"/>
        <v>0</v>
      </c>
      <c r="FK65" s="455"/>
      <c r="FL65" s="531">
        <f t="shared" si="34"/>
        <v>0</v>
      </c>
      <c r="FM65" s="863">
        <f>IF($FE65&lt;&gt;"Capex",0,IF(AND(ISBLANK($FB65)=FALSE,OR($FG65=Constants!$E$29,$FG65=Constants!$E$30,$FG65=Constants!$E$31)),0,1))</f>
        <v>0</v>
      </c>
      <c r="FN65" s="863">
        <f t="shared" si="35"/>
        <v>0</v>
      </c>
      <c r="FO65" s="455"/>
    </row>
    <row r="66" spans="1:171">
      <c r="A66" s="572" t="s">
        <v>2180</v>
      </c>
      <c r="B66" s="566" t="s">
        <v>1980</v>
      </c>
      <c r="C66" s="571" t="s">
        <v>93</v>
      </c>
      <c r="D66" s="564" t="s">
        <v>2094</v>
      </c>
      <c r="E66" s="570" t="s">
        <v>2211</v>
      </c>
      <c r="F66" s="935" t="s">
        <v>2167</v>
      </c>
      <c r="G66" s="565" t="s">
        <v>312</v>
      </c>
      <c r="H66" s="565" t="s">
        <v>645</v>
      </c>
      <c r="I66" s="958"/>
      <c r="J66" s="566"/>
      <c r="K66" s="571" t="s">
        <v>2443</v>
      </c>
      <c r="L66" s="571" t="s">
        <v>161</v>
      </c>
      <c r="M66" s="862"/>
      <c r="N66" s="565"/>
      <c r="O66" s="565" t="s">
        <v>2168</v>
      </c>
      <c r="P66" s="867">
        <v>313</v>
      </c>
      <c r="Q66" s="571" t="s">
        <v>1876</v>
      </c>
      <c r="R66" s="564" t="s">
        <v>1675</v>
      </c>
      <c r="S66" s="565" t="s">
        <v>2169</v>
      </c>
      <c r="T66" s="565"/>
      <c r="U66" s="566"/>
      <c r="V66" s="571" t="s">
        <v>2113</v>
      </c>
      <c r="W66" s="564"/>
      <c r="X66" s="565"/>
      <c r="Y66" s="565"/>
      <c r="Z66" s="565"/>
      <c r="AA66" s="565"/>
      <c r="AB66" s="567"/>
      <c r="AC66" s="565" t="s">
        <v>2315</v>
      </c>
      <c r="AD66" s="717">
        <f t="shared" si="36"/>
        <v>50</v>
      </c>
      <c r="AE66" s="718">
        <f t="shared" si="31"/>
        <v>15650</v>
      </c>
      <c r="AF66" s="575"/>
      <c r="AG66" s="576"/>
      <c r="AH66" s="576">
        <v>0</v>
      </c>
      <c r="AI66" s="576">
        <v>0</v>
      </c>
      <c r="AJ66" s="576">
        <v>0</v>
      </c>
      <c r="AK66" s="576">
        <v>0</v>
      </c>
      <c r="AL66" s="576">
        <v>25</v>
      </c>
      <c r="AM66" s="576">
        <v>25</v>
      </c>
      <c r="AN66" s="576">
        <v>0</v>
      </c>
      <c r="AO66" s="576">
        <v>0</v>
      </c>
      <c r="AP66" s="576">
        <v>0</v>
      </c>
      <c r="AQ66" s="576">
        <v>0</v>
      </c>
      <c r="AR66" s="576">
        <v>0</v>
      </c>
      <c r="AS66" s="576">
        <v>0</v>
      </c>
      <c r="AT66" s="576">
        <v>0</v>
      </c>
      <c r="AU66" s="576">
        <v>0</v>
      </c>
      <c r="AV66" s="576">
        <v>0</v>
      </c>
      <c r="AW66" s="576">
        <v>0</v>
      </c>
      <c r="AX66" s="576">
        <v>0</v>
      </c>
      <c r="AY66" s="576">
        <v>0</v>
      </c>
      <c r="AZ66" s="576">
        <v>0</v>
      </c>
      <c r="BA66" s="576">
        <v>0</v>
      </c>
      <c r="BB66" s="576">
        <v>0</v>
      </c>
      <c r="BC66" s="576">
        <v>0</v>
      </c>
      <c r="BD66" s="576">
        <v>0</v>
      </c>
      <c r="BE66" s="576">
        <v>0</v>
      </c>
      <c r="BF66" s="576">
        <v>0</v>
      </c>
      <c r="BG66" s="576">
        <v>0</v>
      </c>
      <c r="BH66" s="576">
        <v>0</v>
      </c>
      <c r="BI66" s="576">
        <v>0</v>
      </c>
      <c r="BJ66" s="576">
        <v>0</v>
      </c>
      <c r="BK66" s="576">
        <v>0</v>
      </c>
      <c r="BL66" s="576">
        <v>0</v>
      </c>
      <c r="BM66" s="576">
        <v>0</v>
      </c>
      <c r="BN66" s="576">
        <v>0</v>
      </c>
      <c r="BO66" s="576">
        <v>0</v>
      </c>
      <c r="BP66" s="576">
        <v>0</v>
      </c>
      <c r="BQ66" s="576">
        <v>0</v>
      </c>
      <c r="BR66" s="576">
        <v>0</v>
      </c>
      <c r="BS66" s="576">
        <v>0</v>
      </c>
      <c r="BT66" s="576">
        <v>0</v>
      </c>
      <c r="BU66" s="576">
        <v>0</v>
      </c>
      <c r="BV66" s="576">
        <v>0</v>
      </c>
      <c r="BW66" s="576">
        <v>0</v>
      </c>
      <c r="BX66" s="576">
        <v>0</v>
      </c>
      <c r="BY66" s="576">
        <v>0</v>
      </c>
      <c r="BZ66" s="576">
        <v>0</v>
      </c>
      <c r="CA66" s="576">
        <v>0</v>
      </c>
      <c r="CB66" s="576">
        <v>0</v>
      </c>
      <c r="CC66" s="576">
        <v>0</v>
      </c>
      <c r="CD66" s="576">
        <v>0</v>
      </c>
      <c r="CE66" s="576">
        <v>0</v>
      </c>
      <c r="CF66" s="576">
        <v>0</v>
      </c>
      <c r="CG66" s="576">
        <v>0</v>
      </c>
      <c r="CH66" s="576">
        <v>0</v>
      </c>
      <c r="CI66" s="576">
        <v>0</v>
      </c>
      <c r="CJ66" s="576">
        <v>0</v>
      </c>
      <c r="CK66" s="576">
        <v>0</v>
      </c>
      <c r="CL66" s="576">
        <v>0</v>
      </c>
      <c r="CM66" s="576">
        <v>0</v>
      </c>
      <c r="CN66" s="576">
        <v>0</v>
      </c>
      <c r="CO66" s="576">
        <v>0</v>
      </c>
      <c r="CP66" s="576">
        <v>0</v>
      </c>
      <c r="CQ66" s="576">
        <v>0</v>
      </c>
      <c r="CR66" s="576">
        <v>0</v>
      </c>
      <c r="CS66" s="576">
        <v>0</v>
      </c>
      <c r="CT66" s="576"/>
      <c r="CU66" s="576"/>
      <c r="CV66" s="576"/>
      <c r="CW66" s="576"/>
      <c r="CX66" s="576"/>
      <c r="CY66" s="576"/>
      <c r="CZ66" s="576"/>
      <c r="DA66" s="576"/>
      <c r="DB66" s="576"/>
      <c r="DC66" s="576"/>
      <c r="DD66" s="576"/>
      <c r="DE66" s="576"/>
      <c r="DF66" s="576"/>
      <c r="DG66" s="576"/>
      <c r="DH66" s="576"/>
      <c r="DI66" s="576"/>
      <c r="DJ66" s="576"/>
      <c r="DK66" s="576"/>
      <c r="DL66" s="576"/>
      <c r="DM66" s="576"/>
      <c r="DN66" s="576"/>
      <c r="DO66" s="576"/>
      <c r="DP66" s="576"/>
      <c r="DQ66" s="576"/>
      <c r="DR66" s="576"/>
      <c r="DS66" s="576"/>
      <c r="DT66" s="576"/>
      <c r="DU66" s="576"/>
      <c r="DV66" s="576"/>
      <c r="DW66" s="576"/>
      <c r="DX66" s="576"/>
      <c r="DY66" s="576"/>
      <c r="DZ66" s="576"/>
      <c r="EA66" s="576"/>
      <c r="EB66" s="576"/>
      <c r="EC66" s="576"/>
      <c r="ED66" s="576"/>
      <c r="EE66" s="576"/>
      <c r="EF66" s="576"/>
      <c r="EG66" s="576"/>
      <c r="EH66" s="576"/>
      <c r="EI66" s="576"/>
      <c r="EJ66" s="576"/>
      <c r="EK66" s="576"/>
      <c r="EL66" s="576"/>
      <c r="EM66" s="576"/>
      <c r="EN66" s="576"/>
      <c r="EO66" s="576"/>
      <c r="EP66" s="576"/>
      <c r="EQ66" s="576"/>
      <c r="ER66" s="576"/>
      <c r="ES66" s="576"/>
      <c r="ET66" s="576"/>
      <c r="EU66" s="576"/>
      <c r="EV66" s="576"/>
      <c r="EW66" s="576"/>
      <c r="EX66" s="577"/>
      <c r="EY66" s="715"/>
      <c r="EZ66" s="571" t="s">
        <v>2311</v>
      </c>
      <c r="FA66" s="564" t="s">
        <v>653</v>
      </c>
      <c r="FB66" s="566"/>
      <c r="FC66" s="571" t="s">
        <v>63</v>
      </c>
      <c r="FD66" s="571" t="s">
        <v>61</v>
      </c>
      <c r="FE66" s="571" t="s">
        <v>60</v>
      </c>
      <c r="FF66" s="571" t="s">
        <v>2537</v>
      </c>
      <c r="FG66" s="866" t="s">
        <v>1941</v>
      </c>
      <c r="FH66" s="866" t="s">
        <v>1409</v>
      </c>
      <c r="FI66" s="719">
        <f t="shared" si="32"/>
        <v>0.22</v>
      </c>
      <c r="FJ66" s="720">
        <f t="shared" si="33"/>
        <v>0</v>
      </c>
      <c r="FK66" s="455"/>
      <c r="FL66" s="531">
        <f t="shared" si="34"/>
        <v>0</v>
      </c>
      <c r="FM66" s="863">
        <f>IF($FE66&lt;&gt;"Capex",0,IF(AND(ISBLANK($FB66)=FALSE,OR($FG66=Constants!$E$29,$FG66=Constants!$E$30,$FG66=Constants!$E$31)),0,1))</f>
        <v>0</v>
      </c>
      <c r="FN66" s="863">
        <f t="shared" si="35"/>
        <v>0</v>
      </c>
      <c r="FO66" s="455"/>
    </row>
    <row r="67" spans="1:171">
      <c r="A67" s="572" t="s">
        <v>2180</v>
      </c>
      <c r="B67" s="566" t="s">
        <v>1980</v>
      </c>
      <c r="C67" s="571" t="s">
        <v>93</v>
      </c>
      <c r="D67" s="564" t="s">
        <v>2094</v>
      </c>
      <c r="E67" s="570" t="s">
        <v>2212</v>
      </c>
      <c r="F67" s="935" t="s">
        <v>2167</v>
      </c>
      <c r="G67" s="565" t="s">
        <v>312</v>
      </c>
      <c r="H67" s="565" t="s">
        <v>645</v>
      </c>
      <c r="I67" s="958"/>
      <c r="J67" s="566"/>
      <c r="K67" s="571" t="s">
        <v>2443</v>
      </c>
      <c r="L67" s="571" t="s">
        <v>161</v>
      </c>
      <c r="M67" s="862"/>
      <c r="N67" s="565"/>
      <c r="O67" s="565" t="s">
        <v>2168</v>
      </c>
      <c r="P67" s="867">
        <v>313</v>
      </c>
      <c r="Q67" s="571" t="s">
        <v>1876</v>
      </c>
      <c r="R67" s="564" t="s">
        <v>1675</v>
      </c>
      <c r="S67" s="565" t="s">
        <v>2169</v>
      </c>
      <c r="T67" s="565"/>
      <c r="U67" s="566"/>
      <c r="V67" s="571" t="s">
        <v>2113</v>
      </c>
      <c r="W67" s="564"/>
      <c r="X67" s="565"/>
      <c r="Y67" s="565"/>
      <c r="Z67" s="565"/>
      <c r="AA67" s="565"/>
      <c r="AB67" s="567"/>
      <c r="AC67" s="565" t="s">
        <v>2315</v>
      </c>
      <c r="AD67" s="717">
        <f t="shared" si="36"/>
        <v>50</v>
      </c>
      <c r="AE67" s="718">
        <f t="shared" si="31"/>
        <v>15650</v>
      </c>
      <c r="AF67" s="575"/>
      <c r="AG67" s="576"/>
      <c r="AH67" s="576">
        <v>0</v>
      </c>
      <c r="AI67" s="576">
        <v>0</v>
      </c>
      <c r="AJ67" s="576">
        <v>0</v>
      </c>
      <c r="AK67" s="576">
        <v>0</v>
      </c>
      <c r="AL67" s="576">
        <v>25</v>
      </c>
      <c r="AM67" s="576">
        <v>25</v>
      </c>
      <c r="AN67" s="576">
        <v>0</v>
      </c>
      <c r="AO67" s="576">
        <v>0</v>
      </c>
      <c r="AP67" s="576">
        <v>0</v>
      </c>
      <c r="AQ67" s="576">
        <v>0</v>
      </c>
      <c r="AR67" s="576">
        <v>0</v>
      </c>
      <c r="AS67" s="576">
        <v>0</v>
      </c>
      <c r="AT67" s="576">
        <v>0</v>
      </c>
      <c r="AU67" s="576">
        <v>0</v>
      </c>
      <c r="AV67" s="576">
        <v>0</v>
      </c>
      <c r="AW67" s="576">
        <v>0</v>
      </c>
      <c r="AX67" s="576">
        <v>0</v>
      </c>
      <c r="AY67" s="576">
        <v>0</v>
      </c>
      <c r="AZ67" s="576">
        <v>0</v>
      </c>
      <c r="BA67" s="576">
        <v>0</v>
      </c>
      <c r="BB67" s="576">
        <v>0</v>
      </c>
      <c r="BC67" s="576">
        <v>0</v>
      </c>
      <c r="BD67" s="576">
        <v>0</v>
      </c>
      <c r="BE67" s="576">
        <v>0</v>
      </c>
      <c r="BF67" s="576">
        <v>0</v>
      </c>
      <c r="BG67" s="576">
        <v>0</v>
      </c>
      <c r="BH67" s="576">
        <v>0</v>
      </c>
      <c r="BI67" s="576">
        <v>0</v>
      </c>
      <c r="BJ67" s="576">
        <v>0</v>
      </c>
      <c r="BK67" s="576">
        <v>0</v>
      </c>
      <c r="BL67" s="576">
        <v>0</v>
      </c>
      <c r="BM67" s="576">
        <v>0</v>
      </c>
      <c r="BN67" s="576">
        <v>0</v>
      </c>
      <c r="BO67" s="576">
        <v>0</v>
      </c>
      <c r="BP67" s="576">
        <v>0</v>
      </c>
      <c r="BQ67" s="576">
        <v>0</v>
      </c>
      <c r="BR67" s="576">
        <v>0</v>
      </c>
      <c r="BS67" s="576">
        <v>0</v>
      </c>
      <c r="BT67" s="576">
        <v>0</v>
      </c>
      <c r="BU67" s="576">
        <v>0</v>
      </c>
      <c r="BV67" s="576">
        <v>0</v>
      </c>
      <c r="BW67" s="576">
        <v>0</v>
      </c>
      <c r="BX67" s="576">
        <v>0</v>
      </c>
      <c r="BY67" s="576">
        <v>0</v>
      </c>
      <c r="BZ67" s="576">
        <v>0</v>
      </c>
      <c r="CA67" s="576">
        <v>0</v>
      </c>
      <c r="CB67" s="576">
        <v>0</v>
      </c>
      <c r="CC67" s="576">
        <v>0</v>
      </c>
      <c r="CD67" s="576">
        <v>0</v>
      </c>
      <c r="CE67" s="576">
        <v>0</v>
      </c>
      <c r="CF67" s="576">
        <v>0</v>
      </c>
      <c r="CG67" s="576">
        <v>0</v>
      </c>
      <c r="CH67" s="576">
        <v>0</v>
      </c>
      <c r="CI67" s="576">
        <v>0</v>
      </c>
      <c r="CJ67" s="576">
        <v>0</v>
      </c>
      <c r="CK67" s="576">
        <v>0</v>
      </c>
      <c r="CL67" s="576">
        <v>0</v>
      </c>
      <c r="CM67" s="576">
        <v>0</v>
      </c>
      <c r="CN67" s="576">
        <v>0</v>
      </c>
      <c r="CO67" s="576">
        <v>0</v>
      </c>
      <c r="CP67" s="576">
        <v>0</v>
      </c>
      <c r="CQ67" s="576">
        <v>0</v>
      </c>
      <c r="CR67" s="576">
        <v>0</v>
      </c>
      <c r="CS67" s="576">
        <v>0</v>
      </c>
      <c r="CT67" s="576"/>
      <c r="CU67" s="576"/>
      <c r="CV67" s="576"/>
      <c r="CW67" s="576"/>
      <c r="CX67" s="576"/>
      <c r="CY67" s="576"/>
      <c r="CZ67" s="576"/>
      <c r="DA67" s="576"/>
      <c r="DB67" s="576"/>
      <c r="DC67" s="576"/>
      <c r="DD67" s="576"/>
      <c r="DE67" s="576"/>
      <c r="DF67" s="576"/>
      <c r="DG67" s="576"/>
      <c r="DH67" s="576"/>
      <c r="DI67" s="576"/>
      <c r="DJ67" s="576"/>
      <c r="DK67" s="576"/>
      <c r="DL67" s="576"/>
      <c r="DM67" s="576"/>
      <c r="DN67" s="576"/>
      <c r="DO67" s="576"/>
      <c r="DP67" s="576"/>
      <c r="DQ67" s="576"/>
      <c r="DR67" s="576"/>
      <c r="DS67" s="576"/>
      <c r="DT67" s="576"/>
      <c r="DU67" s="576"/>
      <c r="DV67" s="576"/>
      <c r="DW67" s="576"/>
      <c r="DX67" s="576"/>
      <c r="DY67" s="576"/>
      <c r="DZ67" s="576"/>
      <c r="EA67" s="576"/>
      <c r="EB67" s="576"/>
      <c r="EC67" s="576"/>
      <c r="ED67" s="576"/>
      <c r="EE67" s="576"/>
      <c r="EF67" s="576"/>
      <c r="EG67" s="576"/>
      <c r="EH67" s="576"/>
      <c r="EI67" s="576"/>
      <c r="EJ67" s="576"/>
      <c r="EK67" s="576"/>
      <c r="EL67" s="576"/>
      <c r="EM67" s="576"/>
      <c r="EN67" s="576"/>
      <c r="EO67" s="576"/>
      <c r="EP67" s="576"/>
      <c r="EQ67" s="576"/>
      <c r="ER67" s="576"/>
      <c r="ES67" s="576"/>
      <c r="ET67" s="576"/>
      <c r="EU67" s="576"/>
      <c r="EV67" s="576"/>
      <c r="EW67" s="576"/>
      <c r="EX67" s="577"/>
      <c r="EY67" s="715"/>
      <c r="EZ67" s="571" t="s">
        <v>2311</v>
      </c>
      <c r="FA67" s="564" t="s">
        <v>653</v>
      </c>
      <c r="FB67" s="566"/>
      <c r="FC67" s="571" t="s">
        <v>63</v>
      </c>
      <c r="FD67" s="571" t="s">
        <v>61</v>
      </c>
      <c r="FE67" s="571" t="s">
        <v>60</v>
      </c>
      <c r="FF67" s="571" t="s">
        <v>2537</v>
      </c>
      <c r="FG67" s="866" t="s">
        <v>1941</v>
      </c>
      <c r="FH67" s="866" t="s">
        <v>1409</v>
      </c>
      <c r="FI67" s="719">
        <f t="shared" si="32"/>
        <v>0.22</v>
      </c>
      <c r="FJ67" s="720">
        <f t="shared" si="33"/>
        <v>0</v>
      </c>
      <c r="FK67" s="455"/>
      <c r="FL67" s="531">
        <f t="shared" si="34"/>
        <v>0</v>
      </c>
      <c r="FM67" s="863">
        <f>IF($FE67&lt;&gt;"Capex",0,IF(AND(ISBLANK($FB67)=FALSE,OR($FG67=Constants!$E$29,$FG67=Constants!$E$30,$FG67=Constants!$E$31)),0,1))</f>
        <v>0</v>
      </c>
      <c r="FN67" s="863">
        <f t="shared" si="35"/>
        <v>0</v>
      </c>
      <c r="FO67" s="455"/>
    </row>
    <row r="68" spans="1:171">
      <c r="A68" s="572" t="s">
        <v>2180</v>
      </c>
      <c r="B68" s="566" t="s">
        <v>1980</v>
      </c>
      <c r="C68" s="571" t="s">
        <v>93</v>
      </c>
      <c r="D68" s="564" t="s">
        <v>2094</v>
      </c>
      <c r="E68" s="570" t="s">
        <v>2213</v>
      </c>
      <c r="F68" s="935" t="s">
        <v>2167</v>
      </c>
      <c r="G68" s="565" t="s">
        <v>312</v>
      </c>
      <c r="H68" s="565" t="s">
        <v>645</v>
      </c>
      <c r="I68" s="958"/>
      <c r="J68" s="566"/>
      <c r="K68" s="571" t="s">
        <v>2443</v>
      </c>
      <c r="L68" s="571" t="s">
        <v>161</v>
      </c>
      <c r="M68" s="862"/>
      <c r="N68" s="565"/>
      <c r="O68" s="565" t="s">
        <v>2168</v>
      </c>
      <c r="P68" s="867">
        <v>313</v>
      </c>
      <c r="Q68" s="571" t="s">
        <v>1876</v>
      </c>
      <c r="R68" s="564" t="s">
        <v>1675</v>
      </c>
      <c r="S68" s="565" t="s">
        <v>2169</v>
      </c>
      <c r="T68" s="565"/>
      <c r="U68" s="566"/>
      <c r="V68" s="571" t="s">
        <v>2113</v>
      </c>
      <c r="W68" s="564"/>
      <c r="X68" s="565"/>
      <c r="Y68" s="565"/>
      <c r="Z68" s="565"/>
      <c r="AA68" s="565"/>
      <c r="AB68" s="567"/>
      <c r="AC68" s="565" t="s">
        <v>2315</v>
      </c>
      <c r="AD68" s="717">
        <f t="shared" si="36"/>
        <v>50</v>
      </c>
      <c r="AE68" s="718">
        <f t="shared" si="31"/>
        <v>15650</v>
      </c>
      <c r="AF68" s="575"/>
      <c r="AG68" s="576"/>
      <c r="AH68" s="576">
        <v>0</v>
      </c>
      <c r="AI68" s="576">
        <v>0</v>
      </c>
      <c r="AJ68" s="576">
        <v>0</v>
      </c>
      <c r="AK68" s="576">
        <v>0</v>
      </c>
      <c r="AL68" s="576">
        <v>25</v>
      </c>
      <c r="AM68" s="576">
        <v>25</v>
      </c>
      <c r="AN68" s="576">
        <v>0</v>
      </c>
      <c r="AO68" s="576">
        <v>0</v>
      </c>
      <c r="AP68" s="576">
        <v>0</v>
      </c>
      <c r="AQ68" s="576">
        <v>0</v>
      </c>
      <c r="AR68" s="576">
        <v>0</v>
      </c>
      <c r="AS68" s="576">
        <v>0</v>
      </c>
      <c r="AT68" s="576">
        <v>0</v>
      </c>
      <c r="AU68" s="576">
        <v>0</v>
      </c>
      <c r="AV68" s="576">
        <v>0</v>
      </c>
      <c r="AW68" s="576">
        <v>0</v>
      </c>
      <c r="AX68" s="576">
        <v>0</v>
      </c>
      <c r="AY68" s="576">
        <v>0</v>
      </c>
      <c r="AZ68" s="576">
        <v>0</v>
      </c>
      <c r="BA68" s="576">
        <v>0</v>
      </c>
      <c r="BB68" s="576">
        <v>0</v>
      </c>
      <c r="BC68" s="576">
        <v>0</v>
      </c>
      <c r="BD68" s="576">
        <v>0</v>
      </c>
      <c r="BE68" s="576">
        <v>0</v>
      </c>
      <c r="BF68" s="576">
        <v>0</v>
      </c>
      <c r="BG68" s="576">
        <v>0</v>
      </c>
      <c r="BH68" s="576">
        <v>0</v>
      </c>
      <c r="BI68" s="576">
        <v>0</v>
      </c>
      <c r="BJ68" s="576">
        <v>0</v>
      </c>
      <c r="BK68" s="576">
        <v>0</v>
      </c>
      <c r="BL68" s="576">
        <v>0</v>
      </c>
      <c r="BM68" s="576">
        <v>0</v>
      </c>
      <c r="BN68" s="576">
        <v>0</v>
      </c>
      <c r="BO68" s="576">
        <v>0</v>
      </c>
      <c r="BP68" s="576">
        <v>0</v>
      </c>
      <c r="BQ68" s="576">
        <v>0</v>
      </c>
      <c r="BR68" s="576">
        <v>0</v>
      </c>
      <c r="BS68" s="576">
        <v>0</v>
      </c>
      <c r="BT68" s="576">
        <v>0</v>
      </c>
      <c r="BU68" s="576">
        <v>0</v>
      </c>
      <c r="BV68" s="576">
        <v>0</v>
      </c>
      <c r="BW68" s="576">
        <v>0</v>
      </c>
      <c r="BX68" s="576">
        <v>0</v>
      </c>
      <c r="BY68" s="576">
        <v>0</v>
      </c>
      <c r="BZ68" s="576">
        <v>0</v>
      </c>
      <c r="CA68" s="576">
        <v>0</v>
      </c>
      <c r="CB68" s="576">
        <v>0</v>
      </c>
      <c r="CC68" s="576">
        <v>0</v>
      </c>
      <c r="CD68" s="576">
        <v>0</v>
      </c>
      <c r="CE68" s="576">
        <v>0</v>
      </c>
      <c r="CF68" s="576">
        <v>0</v>
      </c>
      <c r="CG68" s="576">
        <v>0</v>
      </c>
      <c r="CH68" s="576">
        <v>0</v>
      </c>
      <c r="CI68" s="576">
        <v>0</v>
      </c>
      <c r="CJ68" s="576">
        <v>0</v>
      </c>
      <c r="CK68" s="576">
        <v>0</v>
      </c>
      <c r="CL68" s="576">
        <v>0</v>
      </c>
      <c r="CM68" s="576">
        <v>0</v>
      </c>
      <c r="CN68" s="576">
        <v>0</v>
      </c>
      <c r="CO68" s="576">
        <v>0</v>
      </c>
      <c r="CP68" s="576">
        <v>0</v>
      </c>
      <c r="CQ68" s="576">
        <v>0</v>
      </c>
      <c r="CR68" s="576">
        <v>0</v>
      </c>
      <c r="CS68" s="576">
        <v>0</v>
      </c>
      <c r="CT68" s="576"/>
      <c r="CU68" s="576"/>
      <c r="CV68" s="576"/>
      <c r="CW68" s="576"/>
      <c r="CX68" s="576"/>
      <c r="CY68" s="576"/>
      <c r="CZ68" s="576"/>
      <c r="DA68" s="576"/>
      <c r="DB68" s="576"/>
      <c r="DC68" s="576"/>
      <c r="DD68" s="576"/>
      <c r="DE68" s="576"/>
      <c r="DF68" s="576"/>
      <c r="DG68" s="576"/>
      <c r="DH68" s="576"/>
      <c r="DI68" s="576"/>
      <c r="DJ68" s="576"/>
      <c r="DK68" s="576"/>
      <c r="DL68" s="576"/>
      <c r="DM68" s="576"/>
      <c r="DN68" s="576"/>
      <c r="DO68" s="576"/>
      <c r="DP68" s="576"/>
      <c r="DQ68" s="576"/>
      <c r="DR68" s="576"/>
      <c r="DS68" s="576"/>
      <c r="DT68" s="576"/>
      <c r="DU68" s="576"/>
      <c r="DV68" s="576"/>
      <c r="DW68" s="576"/>
      <c r="DX68" s="576"/>
      <c r="DY68" s="576"/>
      <c r="DZ68" s="576"/>
      <c r="EA68" s="576"/>
      <c r="EB68" s="576"/>
      <c r="EC68" s="576"/>
      <c r="ED68" s="576"/>
      <c r="EE68" s="576"/>
      <c r="EF68" s="576"/>
      <c r="EG68" s="576"/>
      <c r="EH68" s="576"/>
      <c r="EI68" s="576"/>
      <c r="EJ68" s="576"/>
      <c r="EK68" s="576"/>
      <c r="EL68" s="576"/>
      <c r="EM68" s="576"/>
      <c r="EN68" s="576"/>
      <c r="EO68" s="576"/>
      <c r="EP68" s="576"/>
      <c r="EQ68" s="576"/>
      <c r="ER68" s="576"/>
      <c r="ES68" s="576"/>
      <c r="ET68" s="576"/>
      <c r="EU68" s="576"/>
      <c r="EV68" s="576"/>
      <c r="EW68" s="576"/>
      <c r="EX68" s="577"/>
      <c r="EY68" s="715"/>
      <c r="EZ68" s="571" t="s">
        <v>2311</v>
      </c>
      <c r="FA68" s="564" t="s">
        <v>653</v>
      </c>
      <c r="FB68" s="566"/>
      <c r="FC68" s="571" t="s">
        <v>63</v>
      </c>
      <c r="FD68" s="571" t="s">
        <v>61</v>
      </c>
      <c r="FE68" s="571" t="s">
        <v>60</v>
      </c>
      <c r="FF68" s="571" t="s">
        <v>2537</v>
      </c>
      <c r="FG68" s="866" t="s">
        <v>1941</v>
      </c>
      <c r="FH68" s="866" t="s">
        <v>1409</v>
      </c>
      <c r="FI68" s="719">
        <f t="shared" si="32"/>
        <v>0.22</v>
      </c>
      <c r="FJ68" s="720">
        <f t="shared" si="33"/>
        <v>0</v>
      </c>
      <c r="FK68" s="455"/>
      <c r="FL68" s="531">
        <f t="shared" si="34"/>
        <v>0</v>
      </c>
      <c r="FM68" s="863">
        <f>IF($FE68&lt;&gt;"Capex",0,IF(AND(ISBLANK($FB68)=FALSE,OR($FG68=Constants!$E$29,$FG68=Constants!$E$30,$FG68=Constants!$E$31)),0,1))</f>
        <v>0</v>
      </c>
      <c r="FN68" s="863">
        <f t="shared" si="35"/>
        <v>0</v>
      </c>
      <c r="FO68" s="455"/>
    </row>
    <row r="69" spans="1:171">
      <c r="A69" s="572" t="s">
        <v>2180</v>
      </c>
      <c r="B69" s="566" t="s">
        <v>1980</v>
      </c>
      <c r="C69" s="571" t="s">
        <v>93</v>
      </c>
      <c r="D69" s="564" t="s">
        <v>2094</v>
      </c>
      <c r="E69" s="570" t="s">
        <v>2214</v>
      </c>
      <c r="F69" s="935" t="s">
        <v>2167</v>
      </c>
      <c r="G69" s="565" t="s">
        <v>312</v>
      </c>
      <c r="H69" s="565" t="s">
        <v>645</v>
      </c>
      <c r="I69" s="958"/>
      <c r="J69" s="566"/>
      <c r="K69" s="571" t="s">
        <v>2443</v>
      </c>
      <c r="L69" s="571" t="s">
        <v>161</v>
      </c>
      <c r="M69" s="862"/>
      <c r="N69" s="565"/>
      <c r="O69" s="565" t="s">
        <v>2168</v>
      </c>
      <c r="P69" s="867">
        <v>313</v>
      </c>
      <c r="Q69" s="571" t="s">
        <v>1876</v>
      </c>
      <c r="R69" s="564" t="s">
        <v>1675</v>
      </c>
      <c r="S69" s="565" t="s">
        <v>2169</v>
      </c>
      <c r="T69" s="565"/>
      <c r="U69" s="566"/>
      <c r="V69" s="571" t="s">
        <v>2113</v>
      </c>
      <c r="W69" s="564"/>
      <c r="X69" s="565"/>
      <c r="Y69" s="565"/>
      <c r="Z69" s="565"/>
      <c r="AA69" s="565"/>
      <c r="AB69" s="567"/>
      <c r="AC69" s="565" t="s">
        <v>2315</v>
      </c>
      <c r="AD69" s="717">
        <f t="shared" si="36"/>
        <v>50</v>
      </c>
      <c r="AE69" s="718">
        <f t="shared" si="31"/>
        <v>15650</v>
      </c>
      <c r="AF69" s="575"/>
      <c r="AG69" s="576"/>
      <c r="AH69" s="576">
        <v>0</v>
      </c>
      <c r="AI69" s="576">
        <v>0</v>
      </c>
      <c r="AJ69" s="576">
        <v>0</v>
      </c>
      <c r="AK69" s="576">
        <v>0</v>
      </c>
      <c r="AL69" s="576">
        <v>25</v>
      </c>
      <c r="AM69" s="576">
        <v>25</v>
      </c>
      <c r="AN69" s="576">
        <v>0</v>
      </c>
      <c r="AO69" s="576">
        <v>0</v>
      </c>
      <c r="AP69" s="576">
        <v>0</v>
      </c>
      <c r="AQ69" s="576">
        <v>0</v>
      </c>
      <c r="AR69" s="576">
        <v>0</v>
      </c>
      <c r="AS69" s="576">
        <v>0</v>
      </c>
      <c r="AT69" s="576">
        <v>0</v>
      </c>
      <c r="AU69" s="576">
        <v>0</v>
      </c>
      <c r="AV69" s="576">
        <v>0</v>
      </c>
      <c r="AW69" s="576">
        <v>0</v>
      </c>
      <c r="AX69" s="576">
        <v>0</v>
      </c>
      <c r="AY69" s="576">
        <v>0</v>
      </c>
      <c r="AZ69" s="576">
        <v>0</v>
      </c>
      <c r="BA69" s="576">
        <v>0</v>
      </c>
      <c r="BB69" s="576">
        <v>0</v>
      </c>
      <c r="BC69" s="576">
        <v>0</v>
      </c>
      <c r="BD69" s="576">
        <v>0</v>
      </c>
      <c r="BE69" s="576">
        <v>0</v>
      </c>
      <c r="BF69" s="576">
        <v>0</v>
      </c>
      <c r="BG69" s="576">
        <v>0</v>
      </c>
      <c r="BH69" s="576">
        <v>0</v>
      </c>
      <c r="BI69" s="576">
        <v>0</v>
      </c>
      <c r="BJ69" s="576">
        <v>0</v>
      </c>
      <c r="BK69" s="576">
        <v>0</v>
      </c>
      <c r="BL69" s="576">
        <v>0</v>
      </c>
      <c r="BM69" s="576">
        <v>0</v>
      </c>
      <c r="BN69" s="576">
        <v>0</v>
      </c>
      <c r="BO69" s="576">
        <v>0</v>
      </c>
      <c r="BP69" s="576">
        <v>0</v>
      </c>
      <c r="BQ69" s="576">
        <v>0</v>
      </c>
      <c r="BR69" s="576">
        <v>0</v>
      </c>
      <c r="BS69" s="576">
        <v>0</v>
      </c>
      <c r="BT69" s="576">
        <v>0</v>
      </c>
      <c r="BU69" s="576">
        <v>0</v>
      </c>
      <c r="BV69" s="576">
        <v>0</v>
      </c>
      <c r="BW69" s="576">
        <v>0</v>
      </c>
      <c r="BX69" s="576">
        <v>0</v>
      </c>
      <c r="BY69" s="576">
        <v>0</v>
      </c>
      <c r="BZ69" s="576">
        <v>0</v>
      </c>
      <c r="CA69" s="576">
        <v>0</v>
      </c>
      <c r="CB69" s="576">
        <v>0</v>
      </c>
      <c r="CC69" s="576">
        <v>0</v>
      </c>
      <c r="CD69" s="576">
        <v>0</v>
      </c>
      <c r="CE69" s="576">
        <v>0</v>
      </c>
      <c r="CF69" s="576">
        <v>0</v>
      </c>
      <c r="CG69" s="576">
        <v>0</v>
      </c>
      <c r="CH69" s="576">
        <v>0</v>
      </c>
      <c r="CI69" s="576">
        <v>0</v>
      </c>
      <c r="CJ69" s="576">
        <v>0</v>
      </c>
      <c r="CK69" s="576">
        <v>0</v>
      </c>
      <c r="CL69" s="576">
        <v>0</v>
      </c>
      <c r="CM69" s="576">
        <v>0</v>
      </c>
      <c r="CN69" s="576">
        <v>0</v>
      </c>
      <c r="CO69" s="576">
        <v>0</v>
      </c>
      <c r="CP69" s="576">
        <v>0</v>
      </c>
      <c r="CQ69" s="576">
        <v>0</v>
      </c>
      <c r="CR69" s="576">
        <v>0</v>
      </c>
      <c r="CS69" s="576">
        <v>0</v>
      </c>
      <c r="CT69" s="576"/>
      <c r="CU69" s="576"/>
      <c r="CV69" s="576"/>
      <c r="CW69" s="576"/>
      <c r="CX69" s="576"/>
      <c r="CY69" s="576"/>
      <c r="CZ69" s="576"/>
      <c r="DA69" s="576"/>
      <c r="DB69" s="576"/>
      <c r="DC69" s="576"/>
      <c r="DD69" s="576"/>
      <c r="DE69" s="576"/>
      <c r="DF69" s="576"/>
      <c r="DG69" s="576"/>
      <c r="DH69" s="576"/>
      <c r="DI69" s="576"/>
      <c r="DJ69" s="576"/>
      <c r="DK69" s="576"/>
      <c r="DL69" s="576"/>
      <c r="DM69" s="576"/>
      <c r="DN69" s="576"/>
      <c r="DO69" s="576"/>
      <c r="DP69" s="576"/>
      <c r="DQ69" s="576"/>
      <c r="DR69" s="576"/>
      <c r="DS69" s="576"/>
      <c r="DT69" s="576"/>
      <c r="DU69" s="576"/>
      <c r="DV69" s="576"/>
      <c r="DW69" s="576"/>
      <c r="DX69" s="576"/>
      <c r="DY69" s="576"/>
      <c r="DZ69" s="576"/>
      <c r="EA69" s="576"/>
      <c r="EB69" s="576"/>
      <c r="EC69" s="576"/>
      <c r="ED69" s="576"/>
      <c r="EE69" s="576"/>
      <c r="EF69" s="576"/>
      <c r="EG69" s="576"/>
      <c r="EH69" s="576"/>
      <c r="EI69" s="576"/>
      <c r="EJ69" s="576"/>
      <c r="EK69" s="576"/>
      <c r="EL69" s="576"/>
      <c r="EM69" s="576"/>
      <c r="EN69" s="576"/>
      <c r="EO69" s="576"/>
      <c r="EP69" s="576"/>
      <c r="EQ69" s="576"/>
      <c r="ER69" s="576"/>
      <c r="ES69" s="576"/>
      <c r="ET69" s="576"/>
      <c r="EU69" s="576"/>
      <c r="EV69" s="576"/>
      <c r="EW69" s="576"/>
      <c r="EX69" s="577"/>
      <c r="EY69" s="715"/>
      <c r="EZ69" s="571" t="s">
        <v>2311</v>
      </c>
      <c r="FA69" s="564" t="s">
        <v>653</v>
      </c>
      <c r="FB69" s="566"/>
      <c r="FC69" s="571" t="s">
        <v>63</v>
      </c>
      <c r="FD69" s="571" t="s">
        <v>61</v>
      </c>
      <c r="FE69" s="571" t="s">
        <v>60</v>
      </c>
      <c r="FF69" s="571" t="s">
        <v>2537</v>
      </c>
      <c r="FG69" s="866" t="s">
        <v>1941</v>
      </c>
      <c r="FH69" s="866" t="s">
        <v>1409</v>
      </c>
      <c r="FI69" s="719">
        <f t="shared" si="32"/>
        <v>0.22</v>
      </c>
      <c r="FJ69" s="720">
        <f t="shared" si="33"/>
        <v>0</v>
      </c>
      <c r="FK69" s="455"/>
      <c r="FL69" s="531">
        <f t="shared" si="34"/>
        <v>0</v>
      </c>
      <c r="FM69" s="863">
        <f>IF($FE69&lt;&gt;"Capex",0,IF(AND(ISBLANK($FB69)=FALSE,OR($FG69=Constants!$E$29,$FG69=Constants!$E$30,$FG69=Constants!$E$31)),0,1))</f>
        <v>0</v>
      </c>
      <c r="FN69" s="863">
        <f t="shared" si="35"/>
        <v>0</v>
      </c>
      <c r="FO69" s="455"/>
    </row>
    <row r="70" spans="1:171">
      <c r="A70" s="572" t="s">
        <v>2180</v>
      </c>
      <c r="B70" s="566" t="s">
        <v>1980</v>
      </c>
      <c r="C70" s="571" t="s">
        <v>93</v>
      </c>
      <c r="D70" s="564" t="s">
        <v>2094</v>
      </c>
      <c r="E70" s="570" t="s">
        <v>2215</v>
      </c>
      <c r="F70" s="935" t="s">
        <v>2167</v>
      </c>
      <c r="G70" s="565" t="s">
        <v>312</v>
      </c>
      <c r="H70" s="565" t="s">
        <v>645</v>
      </c>
      <c r="I70" s="958"/>
      <c r="J70" s="566"/>
      <c r="K70" s="571" t="s">
        <v>2443</v>
      </c>
      <c r="L70" s="571" t="s">
        <v>161</v>
      </c>
      <c r="M70" s="862"/>
      <c r="N70" s="565"/>
      <c r="O70" s="565" t="s">
        <v>2168</v>
      </c>
      <c r="P70" s="867">
        <v>313</v>
      </c>
      <c r="Q70" s="571" t="s">
        <v>1876</v>
      </c>
      <c r="R70" s="564" t="s">
        <v>1675</v>
      </c>
      <c r="S70" s="565" t="s">
        <v>2169</v>
      </c>
      <c r="T70" s="565"/>
      <c r="U70" s="566"/>
      <c r="V70" s="571" t="s">
        <v>2113</v>
      </c>
      <c r="W70" s="564"/>
      <c r="X70" s="565"/>
      <c r="Y70" s="565"/>
      <c r="Z70" s="565"/>
      <c r="AA70" s="565"/>
      <c r="AB70" s="567"/>
      <c r="AC70" s="565" t="s">
        <v>2315</v>
      </c>
      <c r="AD70" s="717">
        <f t="shared" si="36"/>
        <v>45</v>
      </c>
      <c r="AE70" s="718">
        <f t="shared" si="31"/>
        <v>14085</v>
      </c>
      <c r="AF70" s="575"/>
      <c r="AG70" s="576"/>
      <c r="AH70" s="576">
        <v>0</v>
      </c>
      <c r="AI70" s="576">
        <v>0</v>
      </c>
      <c r="AJ70" s="576">
        <v>0</v>
      </c>
      <c r="AK70" s="576">
        <v>0</v>
      </c>
      <c r="AL70" s="576">
        <v>22.5</v>
      </c>
      <c r="AM70" s="576">
        <v>22.5</v>
      </c>
      <c r="AN70" s="576">
        <v>0</v>
      </c>
      <c r="AO70" s="576">
        <v>0</v>
      </c>
      <c r="AP70" s="576">
        <v>0</v>
      </c>
      <c r="AQ70" s="576">
        <v>0</v>
      </c>
      <c r="AR70" s="576">
        <v>0</v>
      </c>
      <c r="AS70" s="576">
        <v>0</v>
      </c>
      <c r="AT70" s="576">
        <v>0</v>
      </c>
      <c r="AU70" s="576">
        <v>0</v>
      </c>
      <c r="AV70" s="576">
        <v>0</v>
      </c>
      <c r="AW70" s="576">
        <v>0</v>
      </c>
      <c r="AX70" s="576">
        <v>0</v>
      </c>
      <c r="AY70" s="576">
        <v>0</v>
      </c>
      <c r="AZ70" s="576">
        <v>0</v>
      </c>
      <c r="BA70" s="576">
        <v>0</v>
      </c>
      <c r="BB70" s="576">
        <v>0</v>
      </c>
      <c r="BC70" s="576">
        <v>0</v>
      </c>
      <c r="BD70" s="576">
        <v>0</v>
      </c>
      <c r="BE70" s="576">
        <v>0</v>
      </c>
      <c r="BF70" s="576">
        <v>0</v>
      </c>
      <c r="BG70" s="576">
        <v>0</v>
      </c>
      <c r="BH70" s="576">
        <v>0</v>
      </c>
      <c r="BI70" s="576">
        <v>0</v>
      </c>
      <c r="BJ70" s="576">
        <v>0</v>
      </c>
      <c r="BK70" s="576">
        <v>0</v>
      </c>
      <c r="BL70" s="576">
        <v>0</v>
      </c>
      <c r="BM70" s="576">
        <v>0</v>
      </c>
      <c r="BN70" s="576">
        <v>0</v>
      </c>
      <c r="BO70" s="576">
        <v>0</v>
      </c>
      <c r="BP70" s="576">
        <v>0</v>
      </c>
      <c r="BQ70" s="576">
        <v>0</v>
      </c>
      <c r="BR70" s="576">
        <v>0</v>
      </c>
      <c r="BS70" s="576">
        <v>0</v>
      </c>
      <c r="BT70" s="576">
        <v>0</v>
      </c>
      <c r="BU70" s="576">
        <v>0</v>
      </c>
      <c r="BV70" s="576">
        <v>0</v>
      </c>
      <c r="BW70" s="576">
        <v>0</v>
      </c>
      <c r="BX70" s="576">
        <v>0</v>
      </c>
      <c r="BY70" s="576">
        <v>0</v>
      </c>
      <c r="BZ70" s="576">
        <v>0</v>
      </c>
      <c r="CA70" s="576">
        <v>0</v>
      </c>
      <c r="CB70" s="576">
        <v>0</v>
      </c>
      <c r="CC70" s="576">
        <v>0</v>
      </c>
      <c r="CD70" s="576">
        <v>0</v>
      </c>
      <c r="CE70" s="576">
        <v>0</v>
      </c>
      <c r="CF70" s="576">
        <v>0</v>
      </c>
      <c r="CG70" s="576">
        <v>0</v>
      </c>
      <c r="CH70" s="576">
        <v>0</v>
      </c>
      <c r="CI70" s="576">
        <v>0</v>
      </c>
      <c r="CJ70" s="576">
        <v>0</v>
      </c>
      <c r="CK70" s="576">
        <v>0</v>
      </c>
      <c r="CL70" s="576">
        <v>0</v>
      </c>
      <c r="CM70" s="576">
        <v>0</v>
      </c>
      <c r="CN70" s="576">
        <v>0</v>
      </c>
      <c r="CO70" s="576">
        <v>0</v>
      </c>
      <c r="CP70" s="576">
        <v>0</v>
      </c>
      <c r="CQ70" s="576">
        <v>0</v>
      </c>
      <c r="CR70" s="576">
        <v>0</v>
      </c>
      <c r="CS70" s="576">
        <v>0</v>
      </c>
      <c r="CT70" s="576"/>
      <c r="CU70" s="576"/>
      <c r="CV70" s="576"/>
      <c r="CW70" s="576"/>
      <c r="CX70" s="576"/>
      <c r="CY70" s="576"/>
      <c r="CZ70" s="576"/>
      <c r="DA70" s="576"/>
      <c r="DB70" s="576"/>
      <c r="DC70" s="576"/>
      <c r="DD70" s="576"/>
      <c r="DE70" s="576"/>
      <c r="DF70" s="576"/>
      <c r="DG70" s="576"/>
      <c r="DH70" s="576"/>
      <c r="DI70" s="576"/>
      <c r="DJ70" s="576"/>
      <c r="DK70" s="576"/>
      <c r="DL70" s="576"/>
      <c r="DM70" s="576"/>
      <c r="DN70" s="576"/>
      <c r="DO70" s="576"/>
      <c r="DP70" s="576"/>
      <c r="DQ70" s="576"/>
      <c r="DR70" s="576"/>
      <c r="DS70" s="576"/>
      <c r="DT70" s="576"/>
      <c r="DU70" s="576"/>
      <c r="DV70" s="576"/>
      <c r="DW70" s="576"/>
      <c r="DX70" s="576"/>
      <c r="DY70" s="576"/>
      <c r="DZ70" s="576"/>
      <c r="EA70" s="576"/>
      <c r="EB70" s="576"/>
      <c r="EC70" s="576"/>
      <c r="ED70" s="576"/>
      <c r="EE70" s="576"/>
      <c r="EF70" s="576"/>
      <c r="EG70" s="576"/>
      <c r="EH70" s="576"/>
      <c r="EI70" s="576"/>
      <c r="EJ70" s="576"/>
      <c r="EK70" s="576"/>
      <c r="EL70" s="576"/>
      <c r="EM70" s="576"/>
      <c r="EN70" s="576"/>
      <c r="EO70" s="576"/>
      <c r="EP70" s="576"/>
      <c r="EQ70" s="576"/>
      <c r="ER70" s="576"/>
      <c r="ES70" s="576"/>
      <c r="ET70" s="576"/>
      <c r="EU70" s="576"/>
      <c r="EV70" s="576"/>
      <c r="EW70" s="576"/>
      <c r="EX70" s="577"/>
      <c r="EY70" s="715"/>
      <c r="EZ70" s="571" t="s">
        <v>2311</v>
      </c>
      <c r="FA70" s="564" t="s">
        <v>653</v>
      </c>
      <c r="FB70" s="566"/>
      <c r="FC70" s="571" t="s">
        <v>63</v>
      </c>
      <c r="FD70" s="571" t="s">
        <v>61</v>
      </c>
      <c r="FE70" s="571" t="s">
        <v>60</v>
      </c>
      <c r="FF70" s="571" t="s">
        <v>2537</v>
      </c>
      <c r="FG70" s="866" t="s">
        <v>1941</v>
      </c>
      <c r="FH70" s="866" t="s">
        <v>1409</v>
      </c>
      <c r="FI70" s="719">
        <f t="shared" si="32"/>
        <v>0.22</v>
      </c>
      <c r="FJ70" s="720">
        <f t="shared" si="33"/>
        <v>0</v>
      </c>
      <c r="FK70" s="455"/>
      <c r="FL70" s="531">
        <f t="shared" si="34"/>
        <v>0</v>
      </c>
      <c r="FM70" s="863">
        <f>IF($FE70&lt;&gt;"Capex",0,IF(AND(ISBLANK($FB70)=FALSE,OR($FG70=Constants!$E$29,$FG70=Constants!$E$30,$FG70=Constants!$E$31)),0,1))</f>
        <v>0</v>
      </c>
      <c r="FN70" s="863">
        <f t="shared" si="35"/>
        <v>0</v>
      </c>
      <c r="FO70" s="455"/>
    </row>
    <row r="71" spans="1:171">
      <c r="A71" s="572" t="s">
        <v>2180</v>
      </c>
      <c r="B71" s="566" t="s">
        <v>1980</v>
      </c>
      <c r="C71" s="571" t="s">
        <v>93</v>
      </c>
      <c r="D71" s="564" t="s">
        <v>2094</v>
      </c>
      <c r="E71" s="570" t="s">
        <v>2216</v>
      </c>
      <c r="F71" s="935" t="s">
        <v>2167</v>
      </c>
      <c r="G71" s="565" t="s">
        <v>312</v>
      </c>
      <c r="H71" s="565" t="s">
        <v>645</v>
      </c>
      <c r="I71" s="958"/>
      <c r="J71" s="566"/>
      <c r="K71" s="571" t="s">
        <v>2443</v>
      </c>
      <c r="L71" s="571" t="s">
        <v>161</v>
      </c>
      <c r="M71" s="862"/>
      <c r="N71" s="565"/>
      <c r="O71" s="565" t="s">
        <v>2168</v>
      </c>
      <c r="P71" s="867">
        <v>313</v>
      </c>
      <c r="Q71" s="571" t="s">
        <v>1876</v>
      </c>
      <c r="R71" s="564" t="s">
        <v>1675</v>
      </c>
      <c r="S71" s="565" t="s">
        <v>2169</v>
      </c>
      <c r="T71" s="565"/>
      <c r="U71" s="566"/>
      <c r="V71" s="571" t="s">
        <v>2113</v>
      </c>
      <c r="W71" s="564"/>
      <c r="X71" s="565"/>
      <c r="Y71" s="565"/>
      <c r="Z71" s="565"/>
      <c r="AA71" s="565"/>
      <c r="AB71" s="567"/>
      <c r="AC71" s="565" t="s">
        <v>2315</v>
      </c>
      <c r="AD71" s="717">
        <f t="shared" si="36"/>
        <v>45</v>
      </c>
      <c r="AE71" s="718">
        <f t="shared" si="31"/>
        <v>14085</v>
      </c>
      <c r="AF71" s="575"/>
      <c r="AG71" s="576"/>
      <c r="AH71" s="576">
        <v>0</v>
      </c>
      <c r="AI71" s="576">
        <v>0</v>
      </c>
      <c r="AJ71" s="576">
        <v>0</v>
      </c>
      <c r="AK71" s="576">
        <v>0</v>
      </c>
      <c r="AL71" s="576">
        <v>22.5</v>
      </c>
      <c r="AM71" s="576">
        <v>22.5</v>
      </c>
      <c r="AN71" s="576">
        <v>0</v>
      </c>
      <c r="AO71" s="576">
        <v>0</v>
      </c>
      <c r="AP71" s="576">
        <v>0</v>
      </c>
      <c r="AQ71" s="576">
        <v>0</v>
      </c>
      <c r="AR71" s="576">
        <v>0</v>
      </c>
      <c r="AS71" s="576">
        <v>0</v>
      </c>
      <c r="AT71" s="576">
        <v>0</v>
      </c>
      <c r="AU71" s="576">
        <v>0</v>
      </c>
      <c r="AV71" s="576">
        <v>0</v>
      </c>
      <c r="AW71" s="576">
        <v>0</v>
      </c>
      <c r="AX71" s="576">
        <v>0</v>
      </c>
      <c r="AY71" s="576">
        <v>0</v>
      </c>
      <c r="AZ71" s="576">
        <v>0</v>
      </c>
      <c r="BA71" s="576">
        <v>0</v>
      </c>
      <c r="BB71" s="576">
        <v>0</v>
      </c>
      <c r="BC71" s="576">
        <v>0</v>
      </c>
      <c r="BD71" s="576">
        <v>0</v>
      </c>
      <c r="BE71" s="576">
        <v>0</v>
      </c>
      <c r="BF71" s="576">
        <v>0</v>
      </c>
      <c r="BG71" s="576">
        <v>0</v>
      </c>
      <c r="BH71" s="576">
        <v>0</v>
      </c>
      <c r="BI71" s="576">
        <v>0</v>
      </c>
      <c r="BJ71" s="576">
        <v>0</v>
      </c>
      <c r="BK71" s="576">
        <v>0</v>
      </c>
      <c r="BL71" s="576">
        <v>0</v>
      </c>
      <c r="BM71" s="576">
        <v>0</v>
      </c>
      <c r="BN71" s="576">
        <v>0</v>
      </c>
      <c r="BO71" s="576">
        <v>0</v>
      </c>
      <c r="BP71" s="576">
        <v>0</v>
      </c>
      <c r="BQ71" s="576">
        <v>0</v>
      </c>
      <c r="BR71" s="576">
        <v>0</v>
      </c>
      <c r="BS71" s="576">
        <v>0</v>
      </c>
      <c r="BT71" s="576">
        <v>0</v>
      </c>
      <c r="BU71" s="576">
        <v>0</v>
      </c>
      <c r="BV71" s="576">
        <v>0</v>
      </c>
      <c r="BW71" s="576">
        <v>0</v>
      </c>
      <c r="BX71" s="576">
        <v>0</v>
      </c>
      <c r="BY71" s="576">
        <v>0</v>
      </c>
      <c r="BZ71" s="576">
        <v>0</v>
      </c>
      <c r="CA71" s="576">
        <v>0</v>
      </c>
      <c r="CB71" s="576">
        <v>0</v>
      </c>
      <c r="CC71" s="576">
        <v>0</v>
      </c>
      <c r="CD71" s="576">
        <v>0</v>
      </c>
      <c r="CE71" s="576">
        <v>0</v>
      </c>
      <c r="CF71" s="576">
        <v>0</v>
      </c>
      <c r="CG71" s="576">
        <v>0</v>
      </c>
      <c r="CH71" s="576">
        <v>0</v>
      </c>
      <c r="CI71" s="576">
        <v>0</v>
      </c>
      <c r="CJ71" s="576">
        <v>0</v>
      </c>
      <c r="CK71" s="576">
        <v>0</v>
      </c>
      <c r="CL71" s="576">
        <v>0</v>
      </c>
      <c r="CM71" s="576">
        <v>0</v>
      </c>
      <c r="CN71" s="576">
        <v>0</v>
      </c>
      <c r="CO71" s="576">
        <v>0</v>
      </c>
      <c r="CP71" s="576">
        <v>0</v>
      </c>
      <c r="CQ71" s="576">
        <v>0</v>
      </c>
      <c r="CR71" s="576">
        <v>0</v>
      </c>
      <c r="CS71" s="576">
        <v>0</v>
      </c>
      <c r="CT71" s="576"/>
      <c r="CU71" s="576"/>
      <c r="CV71" s="576"/>
      <c r="CW71" s="576"/>
      <c r="CX71" s="576"/>
      <c r="CY71" s="576"/>
      <c r="CZ71" s="576"/>
      <c r="DA71" s="576"/>
      <c r="DB71" s="576"/>
      <c r="DC71" s="576"/>
      <c r="DD71" s="576"/>
      <c r="DE71" s="576"/>
      <c r="DF71" s="576"/>
      <c r="DG71" s="576"/>
      <c r="DH71" s="576"/>
      <c r="DI71" s="576"/>
      <c r="DJ71" s="576"/>
      <c r="DK71" s="576"/>
      <c r="DL71" s="576"/>
      <c r="DM71" s="576"/>
      <c r="DN71" s="576"/>
      <c r="DO71" s="576"/>
      <c r="DP71" s="576"/>
      <c r="DQ71" s="576"/>
      <c r="DR71" s="576"/>
      <c r="DS71" s="576"/>
      <c r="DT71" s="576"/>
      <c r="DU71" s="576"/>
      <c r="DV71" s="576"/>
      <c r="DW71" s="576"/>
      <c r="DX71" s="576"/>
      <c r="DY71" s="576"/>
      <c r="DZ71" s="576"/>
      <c r="EA71" s="576"/>
      <c r="EB71" s="576"/>
      <c r="EC71" s="576"/>
      <c r="ED71" s="576"/>
      <c r="EE71" s="576"/>
      <c r="EF71" s="576"/>
      <c r="EG71" s="576"/>
      <c r="EH71" s="576"/>
      <c r="EI71" s="576"/>
      <c r="EJ71" s="576"/>
      <c r="EK71" s="576"/>
      <c r="EL71" s="576"/>
      <c r="EM71" s="576"/>
      <c r="EN71" s="576"/>
      <c r="EO71" s="576"/>
      <c r="EP71" s="576"/>
      <c r="EQ71" s="576"/>
      <c r="ER71" s="576"/>
      <c r="ES71" s="576"/>
      <c r="ET71" s="576"/>
      <c r="EU71" s="576"/>
      <c r="EV71" s="576"/>
      <c r="EW71" s="576"/>
      <c r="EX71" s="577"/>
      <c r="EY71" s="715"/>
      <c r="EZ71" s="571" t="s">
        <v>2311</v>
      </c>
      <c r="FA71" s="564" t="s">
        <v>653</v>
      </c>
      <c r="FB71" s="566"/>
      <c r="FC71" s="571" t="s">
        <v>63</v>
      </c>
      <c r="FD71" s="571" t="s">
        <v>61</v>
      </c>
      <c r="FE71" s="571" t="s">
        <v>60</v>
      </c>
      <c r="FF71" s="571" t="s">
        <v>2537</v>
      </c>
      <c r="FG71" s="866" t="s">
        <v>1941</v>
      </c>
      <c r="FH71" s="866" t="s">
        <v>1409</v>
      </c>
      <c r="FI71" s="719">
        <f t="shared" si="32"/>
        <v>0.22</v>
      </c>
      <c r="FJ71" s="720">
        <f t="shared" si="33"/>
        <v>0</v>
      </c>
      <c r="FK71" s="455"/>
      <c r="FL71" s="531">
        <f t="shared" si="34"/>
        <v>0</v>
      </c>
      <c r="FM71" s="863">
        <f>IF($FE71&lt;&gt;"Capex",0,IF(AND(ISBLANK($FB71)=FALSE,OR($FG71=Constants!$E$29,$FG71=Constants!$E$30,$FG71=Constants!$E$31)),0,1))</f>
        <v>0</v>
      </c>
      <c r="FN71" s="863">
        <f t="shared" si="35"/>
        <v>0</v>
      </c>
      <c r="FO71" s="455"/>
    </row>
    <row r="72" spans="1:171">
      <c r="A72" s="572" t="s">
        <v>2180</v>
      </c>
      <c r="B72" s="566" t="s">
        <v>1980</v>
      </c>
      <c r="C72" s="571" t="s">
        <v>93</v>
      </c>
      <c r="D72" s="564" t="s">
        <v>2094</v>
      </c>
      <c r="E72" s="570" t="s">
        <v>2217</v>
      </c>
      <c r="F72" s="935" t="s">
        <v>2167</v>
      </c>
      <c r="G72" s="565" t="s">
        <v>312</v>
      </c>
      <c r="H72" s="565" t="s">
        <v>645</v>
      </c>
      <c r="I72" s="958"/>
      <c r="J72" s="566"/>
      <c r="K72" s="571" t="s">
        <v>2443</v>
      </c>
      <c r="L72" s="571" t="s">
        <v>161</v>
      </c>
      <c r="M72" s="862"/>
      <c r="N72" s="565"/>
      <c r="O72" s="565" t="s">
        <v>2168</v>
      </c>
      <c r="P72" s="867">
        <v>313</v>
      </c>
      <c r="Q72" s="571" t="s">
        <v>1876</v>
      </c>
      <c r="R72" s="564" t="s">
        <v>1675</v>
      </c>
      <c r="S72" s="565" t="s">
        <v>2169</v>
      </c>
      <c r="T72" s="565"/>
      <c r="U72" s="566"/>
      <c r="V72" s="571" t="s">
        <v>2113</v>
      </c>
      <c r="W72" s="564"/>
      <c r="X72" s="565"/>
      <c r="Y72" s="565"/>
      <c r="Z72" s="565"/>
      <c r="AA72" s="565"/>
      <c r="AB72" s="567"/>
      <c r="AC72" s="565" t="s">
        <v>2315</v>
      </c>
      <c r="AD72" s="717">
        <f t="shared" si="36"/>
        <v>45</v>
      </c>
      <c r="AE72" s="718">
        <f t="shared" si="31"/>
        <v>14085</v>
      </c>
      <c r="AF72" s="575"/>
      <c r="AG72" s="576"/>
      <c r="AH72" s="576">
        <v>0</v>
      </c>
      <c r="AI72" s="576">
        <v>0</v>
      </c>
      <c r="AJ72" s="576">
        <v>0</v>
      </c>
      <c r="AK72" s="576">
        <v>0</v>
      </c>
      <c r="AL72" s="576">
        <v>22.5</v>
      </c>
      <c r="AM72" s="576">
        <v>22.5</v>
      </c>
      <c r="AN72" s="576">
        <v>0</v>
      </c>
      <c r="AO72" s="576">
        <v>0</v>
      </c>
      <c r="AP72" s="576">
        <v>0</v>
      </c>
      <c r="AQ72" s="576">
        <v>0</v>
      </c>
      <c r="AR72" s="576">
        <v>0</v>
      </c>
      <c r="AS72" s="576">
        <v>0</v>
      </c>
      <c r="AT72" s="576">
        <v>0</v>
      </c>
      <c r="AU72" s="576">
        <v>0</v>
      </c>
      <c r="AV72" s="576">
        <v>0</v>
      </c>
      <c r="AW72" s="576">
        <v>0</v>
      </c>
      <c r="AX72" s="576">
        <v>0</v>
      </c>
      <c r="AY72" s="576">
        <v>0</v>
      </c>
      <c r="AZ72" s="576">
        <v>0</v>
      </c>
      <c r="BA72" s="576">
        <v>0</v>
      </c>
      <c r="BB72" s="576">
        <v>0</v>
      </c>
      <c r="BC72" s="576">
        <v>0</v>
      </c>
      <c r="BD72" s="576">
        <v>0</v>
      </c>
      <c r="BE72" s="576">
        <v>0</v>
      </c>
      <c r="BF72" s="576">
        <v>0</v>
      </c>
      <c r="BG72" s="576">
        <v>0</v>
      </c>
      <c r="BH72" s="576">
        <v>0</v>
      </c>
      <c r="BI72" s="576">
        <v>0</v>
      </c>
      <c r="BJ72" s="576">
        <v>0</v>
      </c>
      <c r="BK72" s="576">
        <v>0</v>
      </c>
      <c r="BL72" s="576">
        <v>0</v>
      </c>
      <c r="BM72" s="576">
        <v>0</v>
      </c>
      <c r="BN72" s="576">
        <v>0</v>
      </c>
      <c r="BO72" s="576">
        <v>0</v>
      </c>
      <c r="BP72" s="576">
        <v>0</v>
      </c>
      <c r="BQ72" s="576">
        <v>0</v>
      </c>
      <c r="BR72" s="576">
        <v>0</v>
      </c>
      <c r="BS72" s="576">
        <v>0</v>
      </c>
      <c r="BT72" s="576">
        <v>0</v>
      </c>
      <c r="BU72" s="576">
        <v>0</v>
      </c>
      <c r="BV72" s="576">
        <v>0</v>
      </c>
      <c r="BW72" s="576">
        <v>0</v>
      </c>
      <c r="BX72" s="576">
        <v>0</v>
      </c>
      <c r="BY72" s="576">
        <v>0</v>
      </c>
      <c r="BZ72" s="576">
        <v>0</v>
      </c>
      <c r="CA72" s="576">
        <v>0</v>
      </c>
      <c r="CB72" s="576">
        <v>0</v>
      </c>
      <c r="CC72" s="576">
        <v>0</v>
      </c>
      <c r="CD72" s="576">
        <v>0</v>
      </c>
      <c r="CE72" s="576">
        <v>0</v>
      </c>
      <c r="CF72" s="576">
        <v>0</v>
      </c>
      <c r="CG72" s="576">
        <v>0</v>
      </c>
      <c r="CH72" s="576">
        <v>0</v>
      </c>
      <c r="CI72" s="576">
        <v>0</v>
      </c>
      <c r="CJ72" s="576">
        <v>0</v>
      </c>
      <c r="CK72" s="576">
        <v>0</v>
      </c>
      <c r="CL72" s="576">
        <v>0</v>
      </c>
      <c r="CM72" s="576">
        <v>0</v>
      </c>
      <c r="CN72" s="576">
        <v>0</v>
      </c>
      <c r="CO72" s="576">
        <v>0</v>
      </c>
      <c r="CP72" s="576">
        <v>0</v>
      </c>
      <c r="CQ72" s="576">
        <v>0</v>
      </c>
      <c r="CR72" s="576">
        <v>0</v>
      </c>
      <c r="CS72" s="576">
        <v>0</v>
      </c>
      <c r="CT72" s="576"/>
      <c r="CU72" s="576"/>
      <c r="CV72" s="576"/>
      <c r="CW72" s="576"/>
      <c r="CX72" s="576"/>
      <c r="CY72" s="576"/>
      <c r="CZ72" s="576"/>
      <c r="DA72" s="576"/>
      <c r="DB72" s="576"/>
      <c r="DC72" s="576"/>
      <c r="DD72" s="576"/>
      <c r="DE72" s="576"/>
      <c r="DF72" s="576"/>
      <c r="DG72" s="576"/>
      <c r="DH72" s="576"/>
      <c r="DI72" s="576"/>
      <c r="DJ72" s="576"/>
      <c r="DK72" s="576"/>
      <c r="DL72" s="576"/>
      <c r="DM72" s="576"/>
      <c r="DN72" s="576"/>
      <c r="DO72" s="576"/>
      <c r="DP72" s="576"/>
      <c r="DQ72" s="576"/>
      <c r="DR72" s="576"/>
      <c r="DS72" s="576"/>
      <c r="DT72" s="576"/>
      <c r="DU72" s="576"/>
      <c r="DV72" s="576"/>
      <c r="DW72" s="576"/>
      <c r="DX72" s="576"/>
      <c r="DY72" s="576"/>
      <c r="DZ72" s="576"/>
      <c r="EA72" s="576"/>
      <c r="EB72" s="576"/>
      <c r="EC72" s="576"/>
      <c r="ED72" s="576"/>
      <c r="EE72" s="576"/>
      <c r="EF72" s="576"/>
      <c r="EG72" s="576"/>
      <c r="EH72" s="576"/>
      <c r="EI72" s="576"/>
      <c r="EJ72" s="576"/>
      <c r="EK72" s="576"/>
      <c r="EL72" s="576"/>
      <c r="EM72" s="576"/>
      <c r="EN72" s="576"/>
      <c r="EO72" s="576"/>
      <c r="EP72" s="576"/>
      <c r="EQ72" s="576"/>
      <c r="ER72" s="576"/>
      <c r="ES72" s="576"/>
      <c r="ET72" s="576"/>
      <c r="EU72" s="576"/>
      <c r="EV72" s="576"/>
      <c r="EW72" s="576"/>
      <c r="EX72" s="577"/>
      <c r="EY72" s="715"/>
      <c r="EZ72" s="571" t="s">
        <v>2311</v>
      </c>
      <c r="FA72" s="564" t="s">
        <v>653</v>
      </c>
      <c r="FB72" s="566"/>
      <c r="FC72" s="571" t="s">
        <v>63</v>
      </c>
      <c r="FD72" s="571" t="s">
        <v>61</v>
      </c>
      <c r="FE72" s="571" t="s">
        <v>60</v>
      </c>
      <c r="FF72" s="571" t="s">
        <v>2537</v>
      </c>
      <c r="FG72" s="866" t="s">
        <v>1941</v>
      </c>
      <c r="FH72" s="866" t="s">
        <v>1409</v>
      </c>
      <c r="FI72" s="719">
        <f t="shared" si="32"/>
        <v>0.22</v>
      </c>
      <c r="FJ72" s="720">
        <f t="shared" si="33"/>
        <v>0</v>
      </c>
      <c r="FK72" s="455"/>
      <c r="FL72" s="531">
        <f t="shared" si="34"/>
        <v>0</v>
      </c>
      <c r="FM72" s="863">
        <f>IF($FE72&lt;&gt;"Capex",0,IF(AND(ISBLANK($FB72)=FALSE,OR($FG72=Constants!$E$29,$FG72=Constants!$E$30,$FG72=Constants!$E$31)),0,1))</f>
        <v>0</v>
      </c>
      <c r="FN72" s="863">
        <f t="shared" si="35"/>
        <v>0</v>
      </c>
      <c r="FO72" s="455"/>
    </row>
    <row r="73" spans="1:171">
      <c r="A73" s="572" t="s">
        <v>2180</v>
      </c>
      <c r="B73" s="566" t="s">
        <v>1980</v>
      </c>
      <c r="C73" s="571" t="s">
        <v>93</v>
      </c>
      <c r="D73" s="564" t="s">
        <v>2094</v>
      </c>
      <c r="E73" s="570" t="s">
        <v>2218</v>
      </c>
      <c r="F73" s="935" t="s">
        <v>2167</v>
      </c>
      <c r="G73" s="565" t="s">
        <v>312</v>
      </c>
      <c r="H73" s="565" t="s">
        <v>645</v>
      </c>
      <c r="I73" s="958"/>
      <c r="J73" s="566"/>
      <c r="K73" s="571" t="s">
        <v>2443</v>
      </c>
      <c r="L73" s="571" t="s">
        <v>161</v>
      </c>
      <c r="M73" s="862"/>
      <c r="N73" s="565"/>
      <c r="O73" s="565" t="s">
        <v>2168</v>
      </c>
      <c r="P73" s="867">
        <v>313</v>
      </c>
      <c r="Q73" s="571" t="s">
        <v>1876</v>
      </c>
      <c r="R73" s="564" t="s">
        <v>1675</v>
      </c>
      <c r="S73" s="565" t="s">
        <v>2169</v>
      </c>
      <c r="T73" s="565"/>
      <c r="U73" s="566"/>
      <c r="V73" s="571" t="s">
        <v>2113</v>
      </c>
      <c r="W73" s="564"/>
      <c r="X73" s="565"/>
      <c r="Y73" s="565"/>
      <c r="Z73" s="565"/>
      <c r="AA73" s="565"/>
      <c r="AB73" s="567"/>
      <c r="AC73" s="565" t="s">
        <v>2315</v>
      </c>
      <c r="AD73" s="717">
        <f t="shared" si="36"/>
        <v>45</v>
      </c>
      <c r="AE73" s="718">
        <f t="shared" si="31"/>
        <v>14085</v>
      </c>
      <c r="AF73" s="575"/>
      <c r="AG73" s="576"/>
      <c r="AH73" s="576">
        <v>0</v>
      </c>
      <c r="AI73" s="576">
        <v>0</v>
      </c>
      <c r="AJ73" s="576">
        <v>0</v>
      </c>
      <c r="AK73" s="576">
        <v>0</v>
      </c>
      <c r="AL73" s="576">
        <v>22.5</v>
      </c>
      <c r="AM73" s="576">
        <v>22.5</v>
      </c>
      <c r="AN73" s="576">
        <v>0</v>
      </c>
      <c r="AO73" s="576">
        <v>0</v>
      </c>
      <c r="AP73" s="576">
        <v>0</v>
      </c>
      <c r="AQ73" s="576">
        <v>0</v>
      </c>
      <c r="AR73" s="576">
        <v>0</v>
      </c>
      <c r="AS73" s="576">
        <v>0</v>
      </c>
      <c r="AT73" s="576">
        <v>0</v>
      </c>
      <c r="AU73" s="576">
        <v>0</v>
      </c>
      <c r="AV73" s="576">
        <v>0</v>
      </c>
      <c r="AW73" s="576">
        <v>0</v>
      </c>
      <c r="AX73" s="576">
        <v>0</v>
      </c>
      <c r="AY73" s="576">
        <v>0</v>
      </c>
      <c r="AZ73" s="576">
        <v>0</v>
      </c>
      <c r="BA73" s="576">
        <v>0</v>
      </c>
      <c r="BB73" s="576">
        <v>0</v>
      </c>
      <c r="BC73" s="576">
        <v>0</v>
      </c>
      <c r="BD73" s="576">
        <v>0</v>
      </c>
      <c r="BE73" s="576">
        <v>0</v>
      </c>
      <c r="BF73" s="576">
        <v>0</v>
      </c>
      <c r="BG73" s="576">
        <v>0</v>
      </c>
      <c r="BH73" s="576">
        <v>0</v>
      </c>
      <c r="BI73" s="576">
        <v>0</v>
      </c>
      <c r="BJ73" s="576">
        <v>0</v>
      </c>
      <c r="BK73" s="576">
        <v>0</v>
      </c>
      <c r="BL73" s="576">
        <v>0</v>
      </c>
      <c r="BM73" s="576">
        <v>0</v>
      </c>
      <c r="BN73" s="576">
        <v>0</v>
      </c>
      <c r="BO73" s="576">
        <v>0</v>
      </c>
      <c r="BP73" s="576">
        <v>0</v>
      </c>
      <c r="BQ73" s="576">
        <v>0</v>
      </c>
      <c r="BR73" s="576">
        <v>0</v>
      </c>
      <c r="BS73" s="576">
        <v>0</v>
      </c>
      <c r="BT73" s="576">
        <v>0</v>
      </c>
      <c r="BU73" s="576">
        <v>0</v>
      </c>
      <c r="BV73" s="576">
        <v>0</v>
      </c>
      <c r="BW73" s="576">
        <v>0</v>
      </c>
      <c r="BX73" s="576">
        <v>0</v>
      </c>
      <c r="BY73" s="576">
        <v>0</v>
      </c>
      <c r="BZ73" s="576">
        <v>0</v>
      </c>
      <c r="CA73" s="576">
        <v>0</v>
      </c>
      <c r="CB73" s="576">
        <v>0</v>
      </c>
      <c r="CC73" s="576">
        <v>0</v>
      </c>
      <c r="CD73" s="576">
        <v>0</v>
      </c>
      <c r="CE73" s="576">
        <v>0</v>
      </c>
      <c r="CF73" s="576">
        <v>0</v>
      </c>
      <c r="CG73" s="576">
        <v>0</v>
      </c>
      <c r="CH73" s="576">
        <v>0</v>
      </c>
      <c r="CI73" s="576">
        <v>0</v>
      </c>
      <c r="CJ73" s="576">
        <v>0</v>
      </c>
      <c r="CK73" s="576">
        <v>0</v>
      </c>
      <c r="CL73" s="576">
        <v>0</v>
      </c>
      <c r="CM73" s="576">
        <v>0</v>
      </c>
      <c r="CN73" s="576">
        <v>0</v>
      </c>
      <c r="CO73" s="576">
        <v>0</v>
      </c>
      <c r="CP73" s="576">
        <v>0</v>
      </c>
      <c r="CQ73" s="576">
        <v>0</v>
      </c>
      <c r="CR73" s="576">
        <v>0</v>
      </c>
      <c r="CS73" s="576">
        <v>0</v>
      </c>
      <c r="CT73" s="576"/>
      <c r="CU73" s="576"/>
      <c r="CV73" s="576"/>
      <c r="CW73" s="576"/>
      <c r="CX73" s="576"/>
      <c r="CY73" s="576"/>
      <c r="CZ73" s="576"/>
      <c r="DA73" s="576"/>
      <c r="DB73" s="576"/>
      <c r="DC73" s="576"/>
      <c r="DD73" s="576"/>
      <c r="DE73" s="576"/>
      <c r="DF73" s="576"/>
      <c r="DG73" s="576"/>
      <c r="DH73" s="576"/>
      <c r="DI73" s="576"/>
      <c r="DJ73" s="576"/>
      <c r="DK73" s="576"/>
      <c r="DL73" s="576"/>
      <c r="DM73" s="576"/>
      <c r="DN73" s="576"/>
      <c r="DO73" s="576"/>
      <c r="DP73" s="576"/>
      <c r="DQ73" s="576"/>
      <c r="DR73" s="576"/>
      <c r="DS73" s="576"/>
      <c r="DT73" s="576"/>
      <c r="DU73" s="576"/>
      <c r="DV73" s="576"/>
      <c r="DW73" s="576"/>
      <c r="DX73" s="576"/>
      <c r="DY73" s="576"/>
      <c r="DZ73" s="576"/>
      <c r="EA73" s="576"/>
      <c r="EB73" s="576"/>
      <c r="EC73" s="576"/>
      <c r="ED73" s="576"/>
      <c r="EE73" s="576"/>
      <c r="EF73" s="576"/>
      <c r="EG73" s="576"/>
      <c r="EH73" s="576"/>
      <c r="EI73" s="576"/>
      <c r="EJ73" s="576"/>
      <c r="EK73" s="576"/>
      <c r="EL73" s="576"/>
      <c r="EM73" s="576"/>
      <c r="EN73" s="576"/>
      <c r="EO73" s="576"/>
      <c r="EP73" s="576"/>
      <c r="EQ73" s="576"/>
      <c r="ER73" s="576"/>
      <c r="ES73" s="576"/>
      <c r="ET73" s="576"/>
      <c r="EU73" s="576"/>
      <c r="EV73" s="576"/>
      <c r="EW73" s="576"/>
      <c r="EX73" s="577"/>
      <c r="EY73" s="715"/>
      <c r="EZ73" s="571" t="s">
        <v>2311</v>
      </c>
      <c r="FA73" s="564" t="s">
        <v>653</v>
      </c>
      <c r="FB73" s="566"/>
      <c r="FC73" s="571" t="s">
        <v>63</v>
      </c>
      <c r="FD73" s="571" t="s">
        <v>61</v>
      </c>
      <c r="FE73" s="571" t="s">
        <v>60</v>
      </c>
      <c r="FF73" s="571" t="s">
        <v>2537</v>
      </c>
      <c r="FG73" s="866" t="s">
        <v>1941</v>
      </c>
      <c r="FH73" s="866" t="s">
        <v>1409</v>
      </c>
      <c r="FI73" s="719">
        <f t="shared" si="32"/>
        <v>0.22</v>
      </c>
      <c r="FJ73" s="720">
        <f t="shared" si="33"/>
        <v>0</v>
      </c>
      <c r="FK73" s="455"/>
      <c r="FL73" s="531">
        <f t="shared" si="34"/>
        <v>0</v>
      </c>
      <c r="FM73" s="863">
        <f>IF($FE73&lt;&gt;"Capex",0,IF(AND(ISBLANK($FB73)=FALSE,OR($FG73=Constants!$E$29,$FG73=Constants!$E$30,$FG73=Constants!$E$31)),0,1))</f>
        <v>0</v>
      </c>
      <c r="FN73" s="863">
        <f t="shared" si="35"/>
        <v>0</v>
      </c>
      <c r="FO73" s="455"/>
    </row>
    <row r="74" spans="1:171">
      <c r="A74" s="572" t="s">
        <v>2180</v>
      </c>
      <c r="B74" s="566" t="s">
        <v>1980</v>
      </c>
      <c r="C74" s="571" t="s">
        <v>93</v>
      </c>
      <c r="D74" s="564" t="s">
        <v>2094</v>
      </c>
      <c r="E74" s="570" t="s">
        <v>2219</v>
      </c>
      <c r="F74" s="935" t="s">
        <v>2167</v>
      </c>
      <c r="G74" s="565" t="s">
        <v>312</v>
      </c>
      <c r="H74" s="565" t="s">
        <v>645</v>
      </c>
      <c r="I74" s="958"/>
      <c r="J74" s="566"/>
      <c r="K74" s="571" t="s">
        <v>2443</v>
      </c>
      <c r="L74" s="571" t="s">
        <v>161</v>
      </c>
      <c r="M74" s="862"/>
      <c r="N74" s="565"/>
      <c r="O74" s="565" t="s">
        <v>2168</v>
      </c>
      <c r="P74" s="867">
        <v>313</v>
      </c>
      <c r="Q74" s="571" t="s">
        <v>1876</v>
      </c>
      <c r="R74" s="564" t="s">
        <v>1675</v>
      </c>
      <c r="S74" s="565" t="s">
        <v>2169</v>
      </c>
      <c r="T74" s="565"/>
      <c r="U74" s="566"/>
      <c r="V74" s="571" t="s">
        <v>2113</v>
      </c>
      <c r="W74" s="564"/>
      <c r="X74" s="565"/>
      <c r="Y74" s="565"/>
      <c r="Z74" s="565"/>
      <c r="AA74" s="565"/>
      <c r="AB74" s="567"/>
      <c r="AC74" s="565" t="s">
        <v>2315</v>
      </c>
      <c r="AD74" s="717">
        <f t="shared" si="36"/>
        <v>55</v>
      </c>
      <c r="AE74" s="718">
        <f t="shared" si="31"/>
        <v>17215</v>
      </c>
      <c r="AF74" s="575"/>
      <c r="AG74" s="576"/>
      <c r="AH74" s="576">
        <v>0</v>
      </c>
      <c r="AI74" s="576">
        <v>0</v>
      </c>
      <c r="AJ74" s="576">
        <v>0</v>
      </c>
      <c r="AK74" s="576">
        <v>0</v>
      </c>
      <c r="AL74" s="576">
        <v>27.5</v>
      </c>
      <c r="AM74" s="576">
        <v>27.5</v>
      </c>
      <c r="AN74" s="576">
        <v>0</v>
      </c>
      <c r="AO74" s="576">
        <v>0</v>
      </c>
      <c r="AP74" s="576">
        <v>0</v>
      </c>
      <c r="AQ74" s="576">
        <v>0</v>
      </c>
      <c r="AR74" s="576">
        <v>0</v>
      </c>
      <c r="AS74" s="576">
        <v>0</v>
      </c>
      <c r="AT74" s="576">
        <v>0</v>
      </c>
      <c r="AU74" s="576">
        <v>0</v>
      </c>
      <c r="AV74" s="576">
        <v>0</v>
      </c>
      <c r="AW74" s="576">
        <v>0</v>
      </c>
      <c r="AX74" s="576">
        <v>0</v>
      </c>
      <c r="AY74" s="576">
        <v>0</v>
      </c>
      <c r="AZ74" s="576">
        <v>0</v>
      </c>
      <c r="BA74" s="576">
        <v>0</v>
      </c>
      <c r="BB74" s="576">
        <v>0</v>
      </c>
      <c r="BC74" s="576">
        <v>0</v>
      </c>
      <c r="BD74" s="576">
        <v>0</v>
      </c>
      <c r="BE74" s="576">
        <v>0</v>
      </c>
      <c r="BF74" s="576">
        <v>0</v>
      </c>
      <c r="BG74" s="576">
        <v>0</v>
      </c>
      <c r="BH74" s="576">
        <v>0</v>
      </c>
      <c r="BI74" s="576">
        <v>0</v>
      </c>
      <c r="BJ74" s="576">
        <v>0</v>
      </c>
      <c r="BK74" s="576">
        <v>0</v>
      </c>
      <c r="BL74" s="576">
        <v>0</v>
      </c>
      <c r="BM74" s="576">
        <v>0</v>
      </c>
      <c r="BN74" s="576">
        <v>0</v>
      </c>
      <c r="BO74" s="576">
        <v>0</v>
      </c>
      <c r="BP74" s="576">
        <v>0</v>
      </c>
      <c r="BQ74" s="576">
        <v>0</v>
      </c>
      <c r="BR74" s="576">
        <v>0</v>
      </c>
      <c r="BS74" s="576">
        <v>0</v>
      </c>
      <c r="BT74" s="576">
        <v>0</v>
      </c>
      <c r="BU74" s="576">
        <v>0</v>
      </c>
      <c r="BV74" s="576">
        <v>0</v>
      </c>
      <c r="BW74" s="576">
        <v>0</v>
      </c>
      <c r="BX74" s="576">
        <v>0</v>
      </c>
      <c r="BY74" s="576">
        <v>0</v>
      </c>
      <c r="BZ74" s="576">
        <v>0</v>
      </c>
      <c r="CA74" s="576">
        <v>0</v>
      </c>
      <c r="CB74" s="576">
        <v>0</v>
      </c>
      <c r="CC74" s="576">
        <v>0</v>
      </c>
      <c r="CD74" s="576">
        <v>0</v>
      </c>
      <c r="CE74" s="576">
        <v>0</v>
      </c>
      <c r="CF74" s="576">
        <v>0</v>
      </c>
      <c r="CG74" s="576">
        <v>0</v>
      </c>
      <c r="CH74" s="576">
        <v>0</v>
      </c>
      <c r="CI74" s="576">
        <v>0</v>
      </c>
      <c r="CJ74" s="576">
        <v>0</v>
      </c>
      <c r="CK74" s="576">
        <v>0</v>
      </c>
      <c r="CL74" s="576">
        <v>0</v>
      </c>
      <c r="CM74" s="576">
        <v>0</v>
      </c>
      <c r="CN74" s="576">
        <v>0</v>
      </c>
      <c r="CO74" s="576">
        <v>0</v>
      </c>
      <c r="CP74" s="576">
        <v>0</v>
      </c>
      <c r="CQ74" s="576">
        <v>0</v>
      </c>
      <c r="CR74" s="576">
        <v>0</v>
      </c>
      <c r="CS74" s="576">
        <v>0</v>
      </c>
      <c r="CT74" s="576"/>
      <c r="CU74" s="576"/>
      <c r="CV74" s="576"/>
      <c r="CW74" s="576"/>
      <c r="CX74" s="576"/>
      <c r="CY74" s="576"/>
      <c r="CZ74" s="576"/>
      <c r="DA74" s="576"/>
      <c r="DB74" s="576"/>
      <c r="DC74" s="576"/>
      <c r="DD74" s="576"/>
      <c r="DE74" s="576"/>
      <c r="DF74" s="576"/>
      <c r="DG74" s="576"/>
      <c r="DH74" s="576"/>
      <c r="DI74" s="576"/>
      <c r="DJ74" s="576"/>
      <c r="DK74" s="576"/>
      <c r="DL74" s="576"/>
      <c r="DM74" s="576"/>
      <c r="DN74" s="576"/>
      <c r="DO74" s="576"/>
      <c r="DP74" s="576"/>
      <c r="DQ74" s="576"/>
      <c r="DR74" s="576"/>
      <c r="DS74" s="576"/>
      <c r="DT74" s="576"/>
      <c r="DU74" s="576"/>
      <c r="DV74" s="576"/>
      <c r="DW74" s="576"/>
      <c r="DX74" s="576"/>
      <c r="DY74" s="576"/>
      <c r="DZ74" s="576"/>
      <c r="EA74" s="576"/>
      <c r="EB74" s="576"/>
      <c r="EC74" s="576"/>
      <c r="ED74" s="576"/>
      <c r="EE74" s="576"/>
      <c r="EF74" s="576"/>
      <c r="EG74" s="576"/>
      <c r="EH74" s="576"/>
      <c r="EI74" s="576"/>
      <c r="EJ74" s="576"/>
      <c r="EK74" s="576"/>
      <c r="EL74" s="576"/>
      <c r="EM74" s="576"/>
      <c r="EN74" s="576"/>
      <c r="EO74" s="576"/>
      <c r="EP74" s="576"/>
      <c r="EQ74" s="576"/>
      <c r="ER74" s="576"/>
      <c r="ES74" s="576"/>
      <c r="ET74" s="576"/>
      <c r="EU74" s="576"/>
      <c r="EV74" s="576"/>
      <c r="EW74" s="576"/>
      <c r="EX74" s="577"/>
      <c r="EY74" s="715"/>
      <c r="EZ74" s="571" t="s">
        <v>2311</v>
      </c>
      <c r="FA74" s="564" t="s">
        <v>653</v>
      </c>
      <c r="FB74" s="566"/>
      <c r="FC74" s="571" t="s">
        <v>63</v>
      </c>
      <c r="FD74" s="571" t="s">
        <v>61</v>
      </c>
      <c r="FE74" s="571" t="s">
        <v>60</v>
      </c>
      <c r="FF74" s="571" t="s">
        <v>2537</v>
      </c>
      <c r="FG74" s="866" t="s">
        <v>1941</v>
      </c>
      <c r="FH74" s="866" t="s">
        <v>1409</v>
      </c>
      <c r="FI74" s="719">
        <f t="shared" si="32"/>
        <v>0.22</v>
      </c>
      <c r="FJ74" s="720">
        <f t="shared" si="33"/>
        <v>0</v>
      </c>
      <c r="FK74" s="455"/>
      <c r="FL74" s="531">
        <f t="shared" si="34"/>
        <v>0</v>
      </c>
      <c r="FM74" s="863">
        <f>IF($FE74&lt;&gt;"Capex",0,IF(AND(ISBLANK($FB74)=FALSE,OR($FG74=Constants!$E$29,$FG74=Constants!$E$30,$FG74=Constants!$E$31)),0,1))</f>
        <v>0</v>
      </c>
      <c r="FN74" s="863">
        <f t="shared" si="35"/>
        <v>0</v>
      </c>
      <c r="FO74" s="455"/>
    </row>
    <row r="75" spans="1:171">
      <c r="A75" s="572" t="s">
        <v>2180</v>
      </c>
      <c r="B75" s="566" t="s">
        <v>1980</v>
      </c>
      <c r="C75" s="571" t="s">
        <v>93</v>
      </c>
      <c r="D75" s="564" t="s">
        <v>2094</v>
      </c>
      <c r="E75" s="570" t="s">
        <v>2220</v>
      </c>
      <c r="F75" s="935" t="s">
        <v>2167</v>
      </c>
      <c r="G75" s="565" t="s">
        <v>312</v>
      </c>
      <c r="H75" s="565" t="s">
        <v>645</v>
      </c>
      <c r="I75" s="958"/>
      <c r="J75" s="566"/>
      <c r="K75" s="571" t="s">
        <v>2443</v>
      </c>
      <c r="L75" s="571" t="s">
        <v>161</v>
      </c>
      <c r="M75" s="862"/>
      <c r="N75" s="565"/>
      <c r="O75" s="565" t="s">
        <v>2168</v>
      </c>
      <c r="P75" s="867">
        <v>313</v>
      </c>
      <c r="Q75" s="571" t="s">
        <v>1876</v>
      </c>
      <c r="R75" s="564" t="s">
        <v>1675</v>
      </c>
      <c r="S75" s="565" t="s">
        <v>2169</v>
      </c>
      <c r="T75" s="565"/>
      <c r="U75" s="566"/>
      <c r="V75" s="571" t="s">
        <v>2113</v>
      </c>
      <c r="W75" s="564"/>
      <c r="X75" s="565"/>
      <c r="Y75" s="565"/>
      <c r="Z75" s="565"/>
      <c r="AA75" s="565"/>
      <c r="AB75" s="567"/>
      <c r="AC75" s="565" t="s">
        <v>2315</v>
      </c>
      <c r="AD75" s="717">
        <f t="shared" si="36"/>
        <v>50</v>
      </c>
      <c r="AE75" s="718">
        <f t="shared" si="31"/>
        <v>15650</v>
      </c>
      <c r="AF75" s="575"/>
      <c r="AG75" s="576"/>
      <c r="AH75" s="576">
        <v>0</v>
      </c>
      <c r="AI75" s="576">
        <v>0</v>
      </c>
      <c r="AJ75" s="576">
        <v>0</v>
      </c>
      <c r="AK75" s="576">
        <v>0</v>
      </c>
      <c r="AL75" s="576">
        <v>25</v>
      </c>
      <c r="AM75" s="576">
        <v>25</v>
      </c>
      <c r="AN75" s="576">
        <v>0</v>
      </c>
      <c r="AO75" s="576">
        <v>0</v>
      </c>
      <c r="AP75" s="576">
        <v>0</v>
      </c>
      <c r="AQ75" s="576">
        <v>0</v>
      </c>
      <c r="AR75" s="576">
        <v>0</v>
      </c>
      <c r="AS75" s="576">
        <v>0</v>
      </c>
      <c r="AT75" s="576">
        <v>0</v>
      </c>
      <c r="AU75" s="576">
        <v>0</v>
      </c>
      <c r="AV75" s="576">
        <v>0</v>
      </c>
      <c r="AW75" s="576">
        <v>0</v>
      </c>
      <c r="AX75" s="576">
        <v>0</v>
      </c>
      <c r="AY75" s="576">
        <v>0</v>
      </c>
      <c r="AZ75" s="576">
        <v>0</v>
      </c>
      <c r="BA75" s="576">
        <v>0</v>
      </c>
      <c r="BB75" s="576">
        <v>0</v>
      </c>
      <c r="BC75" s="576">
        <v>0</v>
      </c>
      <c r="BD75" s="576">
        <v>0</v>
      </c>
      <c r="BE75" s="576">
        <v>0</v>
      </c>
      <c r="BF75" s="576">
        <v>0</v>
      </c>
      <c r="BG75" s="576">
        <v>0</v>
      </c>
      <c r="BH75" s="576">
        <v>0</v>
      </c>
      <c r="BI75" s="576">
        <v>0</v>
      </c>
      <c r="BJ75" s="576">
        <v>0</v>
      </c>
      <c r="BK75" s="576">
        <v>0</v>
      </c>
      <c r="BL75" s="576">
        <v>0</v>
      </c>
      <c r="BM75" s="576">
        <v>0</v>
      </c>
      <c r="BN75" s="576">
        <v>0</v>
      </c>
      <c r="BO75" s="576">
        <v>0</v>
      </c>
      <c r="BP75" s="576">
        <v>0</v>
      </c>
      <c r="BQ75" s="576">
        <v>0</v>
      </c>
      <c r="BR75" s="576">
        <v>0</v>
      </c>
      <c r="BS75" s="576">
        <v>0</v>
      </c>
      <c r="BT75" s="576">
        <v>0</v>
      </c>
      <c r="BU75" s="576">
        <v>0</v>
      </c>
      <c r="BV75" s="576">
        <v>0</v>
      </c>
      <c r="BW75" s="576">
        <v>0</v>
      </c>
      <c r="BX75" s="576">
        <v>0</v>
      </c>
      <c r="BY75" s="576">
        <v>0</v>
      </c>
      <c r="BZ75" s="576">
        <v>0</v>
      </c>
      <c r="CA75" s="576">
        <v>0</v>
      </c>
      <c r="CB75" s="576">
        <v>0</v>
      </c>
      <c r="CC75" s="576">
        <v>0</v>
      </c>
      <c r="CD75" s="576">
        <v>0</v>
      </c>
      <c r="CE75" s="576">
        <v>0</v>
      </c>
      <c r="CF75" s="576">
        <v>0</v>
      </c>
      <c r="CG75" s="576">
        <v>0</v>
      </c>
      <c r="CH75" s="576">
        <v>0</v>
      </c>
      <c r="CI75" s="576">
        <v>0</v>
      </c>
      <c r="CJ75" s="576">
        <v>0</v>
      </c>
      <c r="CK75" s="576">
        <v>0</v>
      </c>
      <c r="CL75" s="576">
        <v>0</v>
      </c>
      <c r="CM75" s="576">
        <v>0</v>
      </c>
      <c r="CN75" s="576">
        <v>0</v>
      </c>
      <c r="CO75" s="576">
        <v>0</v>
      </c>
      <c r="CP75" s="576">
        <v>0</v>
      </c>
      <c r="CQ75" s="576">
        <v>0</v>
      </c>
      <c r="CR75" s="576">
        <v>0</v>
      </c>
      <c r="CS75" s="576">
        <v>0</v>
      </c>
      <c r="CT75" s="576"/>
      <c r="CU75" s="576"/>
      <c r="CV75" s="576"/>
      <c r="CW75" s="576"/>
      <c r="CX75" s="576"/>
      <c r="CY75" s="576"/>
      <c r="CZ75" s="576"/>
      <c r="DA75" s="576"/>
      <c r="DB75" s="576"/>
      <c r="DC75" s="576"/>
      <c r="DD75" s="576"/>
      <c r="DE75" s="576"/>
      <c r="DF75" s="576"/>
      <c r="DG75" s="576"/>
      <c r="DH75" s="576"/>
      <c r="DI75" s="576"/>
      <c r="DJ75" s="576"/>
      <c r="DK75" s="576"/>
      <c r="DL75" s="576"/>
      <c r="DM75" s="576"/>
      <c r="DN75" s="576"/>
      <c r="DO75" s="576"/>
      <c r="DP75" s="576"/>
      <c r="DQ75" s="576"/>
      <c r="DR75" s="576"/>
      <c r="DS75" s="576"/>
      <c r="DT75" s="576"/>
      <c r="DU75" s="576"/>
      <c r="DV75" s="576"/>
      <c r="DW75" s="576"/>
      <c r="DX75" s="576"/>
      <c r="DY75" s="576"/>
      <c r="DZ75" s="576"/>
      <c r="EA75" s="576"/>
      <c r="EB75" s="576"/>
      <c r="EC75" s="576"/>
      <c r="ED75" s="576"/>
      <c r="EE75" s="576"/>
      <c r="EF75" s="576"/>
      <c r="EG75" s="576"/>
      <c r="EH75" s="576"/>
      <c r="EI75" s="576"/>
      <c r="EJ75" s="576"/>
      <c r="EK75" s="576"/>
      <c r="EL75" s="576"/>
      <c r="EM75" s="576"/>
      <c r="EN75" s="576"/>
      <c r="EO75" s="576"/>
      <c r="EP75" s="576"/>
      <c r="EQ75" s="576"/>
      <c r="ER75" s="576"/>
      <c r="ES75" s="576"/>
      <c r="ET75" s="576"/>
      <c r="EU75" s="576"/>
      <c r="EV75" s="576"/>
      <c r="EW75" s="576"/>
      <c r="EX75" s="577"/>
      <c r="EY75" s="715"/>
      <c r="EZ75" s="571" t="s">
        <v>2311</v>
      </c>
      <c r="FA75" s="564" t="s">
        <v>653</v>
      </c>
      <c r="FB75" s="566"/>
      <c r="FC75" s="571" t="s">
        <v>63</v>
      </c>
      <c r="FD75" s="571" t="s">
        <v>61</v>
      </c>
      <c r="FE75" s="571" t="s">
        <v>60</v>
      </c>
      <c r="FF75" s="571" t="s">
        <v>2537</v>
      </c>
      <c r="FG75" s="866" t="s">
        <v>1941</v>
      </c>
      <c r="FH75" s="866" t="s">
        <v>1409</v>
      </c>
      <c r="FI75" s="719">
        <f t="shared" si="32"/>
        <v>0.22</v>
      </c>
      <c r="FJ75" s="720">
        <f t="shared" si="33"/>
        <v>0</v>
      </c>
      <c r="FK75" s="455"/>
      <c r="FL75" s="531">
        <f t="shared" si="34"/>
        <v>0</v>
      </c>
      <c r="FM75" s="863">
        <f>IF($FE75&lt;&gt;"Capex",0,IF(AND(ISBLANK($FB75)=FALSE,OR($FG75=Constants!$E$29,$FG75=Constants!$E$30,$FG75=Constants!$E$31)),0,1))</f>
        <v>0</v>
      </c>
      <c r="FN75" s="863">
        <f t="shared" si="35"/>
        <v>0</v>
      </c>
      <c r="FO75" s="455"/>
    </row>
    <row r="76" spans="1:171">
      <c r="A76" s="572" t="s">
        <v>2180</v>
      </c>
      <c r="B76" s="566" t="s">
        <v>1980</v>
      </c>
      <c r="C76" s="571" t="s">
        <v>93</v>
      </c>
      <c r="D76" s="564" t="s">
        <v>2094</v>
      </c>
      <c r="E76" s="570" t="s">
        <v>2221</v>
      </c>
      <c r="F76" s="935" t="s">
        <v>2167</v>
      </c>
      <c r="G76" s="565" t="s">
        <v>312</v>
      </c>
      <c r="H76" s="565" t="s">
        <v>645</v>
      </c>
      <c r="I76" s="958"/>
      <c r="J76" s="566"/>
      <c r="K76" s="571" t="s">
        <v>2443</v>
      </c>
      <c r="L76" s="571" t="s">
        <v>161</v>
      </c>
      <c r="M76" s="862"/>
      <c r="N76" s="565"/>
      <c r="O76" s="565" t="s">
        <v>2168</v>
      </c>
      <c r="P76" s="867">
        <v>313</v>
      </c>
      <c r="Q76" s="571" t="s">
        <v>1876</v>
      </c>
      <c r="R76" s="564" t="s">
        <v>1675</v>
      </c>
      <c r="S76" s="565" t="s">
        <v>2169</v>
      </c>
      <c r="T76" s="565"/>
      <c r="U76" s="566"/>
      <c r="V76" s="571" t="s">
        <v>2113</v>
      </c>
      <c r="W76" s="564"/>
      <c r="X76" s="565"/>
      <c r="Y76" s="565"/>
      <c r="Z76" s="565"/>
      <c r="AA76" s="565"/>
      <c r="AB76" s="567"/>
      <c r="AC76" s="565" t="s">
        <v>2315</v>
      </c>
      <c r="AD76" s="717">
        <f t="shared" si="36"/>
        <v>50</v>
      </c>
      <c r="AE76" s="718">
        <f t="shared" si="31"/>
        <v>15650</v>
      </c>
      <c r="AF76" s="575"/>
      <c r="AG76" s="576"/>
      <c r="AH76" s="576">
        <v>0</v>
      </c>
      <c r="AI76" s="576">
        <v>0</v>
      </c>
      <c r="AJ76" s="576">
        <v>0</v>
      </c>
      <c r="AK76" s="576">
        <v>0</v>
      </c>
      <c r="AL76" s="576">
        <v>25</v>
      </c>
      <c r="AM76" s="576">
        <v>25</v>
      </c>
      <c r="AN76" s="576">
        <v>0</v>
      </c>
      <c r="AO76" s="576">
        <v>0</v>
      </c>
      <c r="AP76" s="576">
        <v>0</v>
      </c>
      <c r="AQ76" s="576">
        <v>0</v>
      </c>
      <c r="AR76" s="576">
        <v>0</v>
      </c>
      <c r="AS76" s="576">
        <v>0</v>
      </c>
      <c r="AT76" s="576">
        <v>0</v>
      </c>
      <c r="AU76" s="576">
        <v>0</v>
      </c>
      <c r="AV76" s="576">
        <v>0</v>
      </c>
      <c r="AW76" s="576">
        <v>0</v>
      </c>
      <c r="AX76" s="576">
        <v>0</v>
      </c>
      <c r="AY76" s="576">
        <v>0</v>
      </c>
      <c r="AZ76" s="576">
        <v>0</v>
      </c>
      <c r="BA76" s="576">
        <v>0</v>
      </c>
      <c r="BB76" s="576">
        <v>0</v>
      </c>
      <c r="BC76" s="576">
        <v>0</v>
      </c>
      <c r="BD76" s="576">
        <v>0</v>
      </c>
      <c r="BE76" s="576">
        <v>0</v>
      </c>
      <c r="BF76" s="576">
        <v>0</v>
      </c>
      <c r="BG76" s="576">
        <v>0</v>
      </c>
      <c r="BH76" s="576">
        <v>0</v>
      </c>
      <c r="BI76" s="576">
        <v>0</v>
      </c>
      <c r="BJ76" s="576">
        <v>0</v>
      </c>
      <c r="BK76" s="576">
        <v>0</v>
      </c>
      <c r="BL76" s="576">
        <v>0</v>
      </c>
      <c r="BM76" s="576">
        <v>0</v>
      </c>
      <c r="BN76" s="576">
        <v>0</v>
      </c>
      <c r="BO76" s="576">
        <v>0</v>
      </c>
      <c r="BP76" s="576">
        <v>0</v>
      </c>
      <c r="BQ76" s="576">
        <v>0</v>
      </c>
      <c r="BR76" s="576">
        <v>0</v>
      </c>
      <c r="BS76" s="576">
        <v>0</v>
      </c>
      <c r="BT76" s="576">
        <v>0</v>
      </c>
      <c r="BU76" s="576">
        <v>0</v>
      </c>
      <c r="BV76" s="576">
        <v>0</v>
      </c>
      <c r="BW76" s="576">
        <v>0</v>
      </c>
      <c r="BX76" s="576">
        <v>0</v>
      </c>
      <c r="BY76" s="576">
        <v>0</v>
      </c>
      <c r="BZ76" s="576">
        <v>0</v>
      </c>
      <c r="CA76" s="576">
        <v>0</v>
      </c>
      <c r="CB76" s="576">
        <v>0</v>
      </c>
      <c r="CC76" s="576">
        <v>0</v>
      </c>
      <c r="CD76" s="576">
        <v>0</v>
      </c>
      <c r="CE76" s="576">
        <v>0</v>
      </c>
      <c r="CF76" s="576">
        <v>0</v>
      </c>
      <c r="CG76" s="576">
        <v>0</v>
      </c>
      <c r="CH76" s="576">
        <v>0</v>
      </c>
      <c r="CI76" s="576">
        <v>0</v>
      </c>
      <c r="CJ76" s="576">
        <v>0</v>
      </c>
      <c r="CK76" s="576">
        <v>0</v>
      </c>
      <c r="CL76" s="576">
        <v>0</v>
      </c>
      <c r="CM76" s="576">
        <v>0</v>
      </c>
      <c r="CN76" s="576">
        <v>0</v>
      </c>
      <c r="CO76" s="576">
        <v>0</v>
      </c>
      <c r="CP76" s="576">
        <v>0</v>
      </c>
      <c r="CQ76" s="576">
        <v>0</v>
      </c>
      <c r="CR76" s="576">
        <v>0</v>
      </c>
      <c r="CS76" s="576">
        <v>0</v>
      </c>
      <c r="CT76" s="576"/>
      <c r="CU76" s="576"/>
      <c r="CV76" s="576"/>
      <c r="CW76" s="576"/>
      <c r="CX76" s="576"/>
      <c r="CY76" s="576"/>
      <c r="CZ76" s="576"/>
      <c r="DA76" s="576"/>
      <c r="DB76" s="576"/>
      <c r="DC76" s="576"/>
      <c r="DD76" s="576"/>
      <c r="DE76" s="576"/>
      <c r="DF76" s="576"/>
      <c r="DG76" s="576"/>
      <c r="DH76" s="576"/>
      <c r="DI76" s="576"/>
      <c r="DJ76" s="576"/>
      <c r="DK76" s="576"/>
      <c r="DL76" s="576"/>
      <c r="DM76" s="576"/>
      <c r="DN76" s="576"/>
      <c r="DO76" s="576"/>
      <c r="DP76" s="576"/>
      <c r="DQ76" s="576"/>
      <c r="DR76" s="576"/>
      <c r="DS76" s="576"/>
      <c r="DT76" s="576"/>
      <c r="DU76" s="576"/>
      <c r="DV76" s="576"/>
      <c r="DW76" s="576"/>
      <c r="DX76" s="576"/>
      <c r="DY76" s="576"/>
      <c r="DZ76" s="576"/>
      <c r="EA76" s="576"/>
      <c r="EB76" s="576"/>
      <c r="EC76" s="576"/>
      <c r="ED76" s="576"/>
      <c r="EE76" s="576"/>
      <c r="EF76" s="576"/>
      <c r="EG76" s="576"/>
      <c r="EH76" s="576"/>
      <c r="EI76" s="576"/>
      <c r="EJ76" s="576"/>
      <c r="EK76" s="576"/>
      <c r="EL76" s="576"/>
      <c r="EM76" s="576"/>
      <c r="EN76" s="576"/>
      <c r="EO76" s="576"/>
      <c r="EP76" s="576"/>
      <c r="EQ76" s="576"/>
      <c r="ER76" s="576"/>
      <c r="ES76" s="576"/>
      <c r="ET76" s="576"/>
      <c r="EU76" s="576"/>
      <c r="EV76" s="576"/>
      <c r="EW76" s="576"/>
      <c r="EX76" s="577"/>
      <c r="EY76" s="715"/>
      <c r="EZ76" s="571" t="s">
        <v>2311</v>
      </c>
      <c r="FA76" s="564" t="s">
        <v>653</v>
      </c>
      <c r="FB76" s="566"/>
      <c r="FC76" s="571" t="s">
        <v>63</v>
      </c>
      <c r="FD76" s="571" t="s">
        <v>61</v>
      </c>
      <c r="FE76" s="571" t="s">
        <v>60</v>
      </c>
      <c r="FF76" s="571" t="s">
        <v>2537</v>
      </c>
      <c r="FG76" s="866" t="s">
        <v>1941</v>
      </c>
      <c r="FH76" s="866" t="s">
        <v>1409</v>
      </c>
      <c r="FI76" s="719">
        <f t="shared" si="32"/>
        <v>0.22</v>
      </c>
      <c r="FJ76" s="720">
        <f t="shared" si="33"/>
        <v>0</v>
      </c>
      <c r="FK76" s="455"/>
      <c r="FL76" s="531">
        <f t="shared" si="34"/>
        <v>0</v>
      </c>
      <c r="FM76" s="863">
        <f>IF($FE76&lt;&gt;"Capex",0,IF(AND(ISBLANK($FB76)=FALSE,OR($FG76=Constants!$E$29,$FG76=Constants!$E$30,$FG76=Constants!$E$31)),0,1))</f>
        <v>0</v>
      </c>
      <c r="FN76" s="863">
        <f t="shared" si="35"/>
        <v>0</v>
      </c>
      <c r="FO76" s="455"/>
    </row>
    <row r="77" spans="1:171">
      <c r="A77" s="572" t="s">
        <v>2180</v>
      </c>
      <c r="B77" s="566" t="s">
        <v>1980</v>
      </c>
      <c r="C77" s="571" t="s">
        <v>93</v>
      </c>
      <c r="D77" s="564" t="s">
        <v>2094</v>
      </c>
      <c r="E77" s="570" t="s">
        <v>2222</v>
      </c>
      <c r="F77" s="935" t="s">
        <v>2167</v>
      </c>
      <c r="G77" s="565" t="s">
        <v>312</v>
      </c>
      <c r="H77" s="565" t="s">
        <v>645</v>
      </c>
      <c r="I77" s="958"/>
      <c r="J77" s="566"/>
      <c r="K77" s="571" t="s">
        <v>2443</v>
      </c>
      <c r="L77" s="571" t="s">
        <v>161</v>
      </c>
      <c r="M77" s="862"/>
      <c r="N77" s="565"/>
      <c r="O77" s="565" t="s">
        <v>2168</v>
      </c>
      <c r="P77" s="867">
        <v>313</v>
      </c>
      <c r="Q77" s="571" t="s">
        <v>1876</v>
      </c>
      <c r="R77" s="564" t="s">
        <v>1675</v>
      </c>
      <c r="S77" s="565" t="s">
        <v>2169</v>
      </c>
      <c r="T77" s="565"/>
      <c r="U77" s="566"/>
      <c r="V77" s="571" t="s">
        <v>2113</v>
      </c>
      <c r="W77" s="564"/>
      <c r="X77" s="565"/>
      <c r="Y77" s="565"/>
      <c r="Z77" s="565"/>
      <c r="AA77" s="565"/>
      <c r="AB77" s="567"/>
      <c r="AC77" s="565" t="s">
        <v>2315</v>
      </c>
      <c r="AD77" s="717">
        <f t="shared" si="36"/>
        <v>50</v>
      </c>
      <c r="AE77" s="718">
        <f t="shared" si="31"/>
        <v>15650</v>
      </c>
      <c r="AF77" s="575"/>
      <c r="AG77" s="576"/>
      <c r="AH77" s="576">
        <v>0</v>
      </c>
      <c r="AI77" s="576">
        <v>0</v>
      </c>
      <c r="AJ77" s="576">
        <v>0</v>
      </c>
      <c r="AK77" s="576">
        <v>0</v>
      </c>
      <c r="AL77" s="576">
        <v>25</v>
      </c>
      <c r="AM77" s="576">
        <v>25</v>
      </c>
      <c r="AN77" s="576">
        <v>0</v>
      </c>
      <c r="AO77" s="576">
        <v>0</v>
      </c>
      <c r="AP77" s="576">
        <v>0</v>
      </c>
      <c r="AQ77" s="576">
        <v>0</v>
      </c>
      <c r="AR77" s="576">
        <v>0</v>
      </c>
      <c r="AS77" s="576">
        <v>0</v>
      </c>
      <c r="AT77" s="576">
        <v>0</v>
      </c>
      <c r="AU77" s="576">
        <v>0</v>
      </c>
      <c r="AV77" s="576">
        <v>0</v>
      </c>
      <c r="AW77" s="576">
        <v>0</v>
      </c>
      <c r="AX77" s="576">
        <v>0</v>
      </c>
      <c r="AY77" s="576">
        <v>0</v>
      </c>
      <c r="AZ77" s="576">
        <v>0</v>
      </c>
      <c r="BA77" s="576">
        <v>0</v>
      </c>
      <c r="BB77" s="576">
        <v>0</v>
      </c>
      <c r="BC77" s="576">
        <v>0</v>
      </c>
      <c r="BD77" s="576">
        <v>0</v>
      </c>
      <c r="BE77" s="576">
        <v>0</v>
      </c>
      <c r="BF77" s="576">
        <v>0</v>
      </c>
      <c r="BG77" s="576">
        <v>0</v>
      </c>
      <c r="BH77" s="576">
        <v>0</v>
      </c>
      <c r="BI77" s="576">
        <v>0</v>
      </c>
      <c r="BJ77" s="576">
        <v>0</v>
      </c>
      <c r="BK77" s="576">
        <v>0</v>
      </c>
      <c r="BL77" s="576">
        <v>0</v>
      </c>
      <c r="BM77" s="576">
        <v>0</v>
      </c>
      <c r="BN77" s="576">
        <v>0</v>
      </c>
      <c r="BO77" s="576">
        <v>0</v>
      </c>
      <c r="BP77" s="576">
        <v>0</v>
      </c>
      <c r="BQ77" s="576">
        <v>0</v>
      </c>
      <c r="BR77" s="576">
        <v>0</v>
      </c>
      <c r="BS77" s="576">
        <v>0</v>
      </c>
      <c r="BT77" s="576">
        <v>0</v>
      </c>
      <c r="BU77" s="576">
        <v>0</v>
      </c>
      <c r="BV77" s="576">
        <v>0</v>
      </c>
      <c r="BW77" s="576">
        <v>0</v>
      </c>
      <c r="BX77" s="576">
        <v>0</v>
      </c>
      <c r="BY77" s="576">
        <v>0</v>
      </c>
      <c r="BZ77" s="576">
        <v>0</v>
      </c>
      <c r="CA77" s="576">
        <v>0</v>
      </c>
      <c r="CB77" s="576">
        <v>0</v>
      </c>
      <c r="CC77" s="576">
        <v>0</v>
      </c>
      <c r="CD77" s="576">
        <v>0</v>
      </c>
      <c r="CE77" s="576">
        <v>0</v>
      </c>
      <c r="CF77" s="576">
        <v>0</v>
      </c>
      <c r="CG77" s="576">
        <v>0</v>
      </c>
      <c r="CH77" s="576">
        <v>0</v>
      </c>
      <c r="CI77" s="576">
        <v>0</v>
      </c>
      <c r="CJ77" s="576">
        <v>0</v>
      </c>
      <c r="CK77" s="576">
        <v>0</v>
      </c>
      <c r="CL77" s="576">
        <v>0</v>
      </c>
      <c r="CM77" s="576">
        <v>0</v>
      </c>
      <c r="CN77" s="576">
        <v>0</v>
      </c>
      <c r="CO77" s="576">
        <v>0</v>
      </c>
      <c r="CP77" s="576">
        <v>0</v>
      </c>
      <c r="CQ77" s="576">
        <v>0</v>
      </c>
      <c r="CR77" s="576">
        <v>0</v>
      </c>
      <c r="CS77" s="576">
        <v>0</v>
      </c>
      <c r="CT77" s="576"/>
      <c r="CU77" s="576"/>
      <c r="CV77" s="576"/>
      <c r="CW77" s="576"/>
      <c r="CX77" s="576"/>
      <c r="CY77" s="576"/>
      <c r="CZ77" s="576"/>
      <c r="DA77" s="576"/>
      <c r="DB77" s="576"/>
      <c r="DC77" s="576"/>
      <c r="DD77" s="576"/>
      <c r="DE77" s="576"/>
      <c r="DF77" s="576"/>
      <c r="DG77" s="576"/>
      <c r="DH77" s="576"/>
      <c r="DI77" s="576"/>
      <c r="DJ77" s="576"/>
      <c r="DK77" s="576"/>
      <c r="DL77" s="576"/>
      <c r="DM77" s="576"/>
      <c r="DN77" s="576"/>
      <c r="DO77" s="576"/>
      <c r="DP77" s="576"/>
      <c r="DQ77" s="576"/>
      <c r="DR77" s="576"/>
      <c r="DS77" s="576"/>
      <c r="DT77" s="576"/>
      <c r="DU77" s="576"/>
      <c r="DV77" s="576"/>
      <c r="DW77" s="576"/>
      <c r="DX77" s="576"/>
      <c r="DY77" s="576"/>
      <c r="DZ77" s="576"/>
      <c r="EA77" s="576"/>
      <c r="EB77" s="576"/>
      <c r="EC77" s="576"/>
      <c r="ED77" s="576"/>
      <c r="EE77" s="576"/>
      <c r="EF77" s="576"/>
      <c r="EG77" s="576"/>
      <c r="EH77" s="576"/>
      <c r="EI77" s="576"/>
      <c r="EJ77" s="576"/>
      <c r="EK77" s="576"/>
      <c r="EL77" s="576"/>
      <c r="EM77" s="576"/>
      <c r="EN77" s="576"/>
      <c r="EO77" s="576"/>
      <c r="EP77" s="576"/>
      <c r="EQ77" s="576"/>
      <c r="ER77" s="576"/>
      <c r="ES77" s="576"/>
      <c r="ET77" s="576"/>
      <c r="EU77" s="576"/>
      <c r="EV77" s="576"/>
      <c r="EW77" s="576"/>
      <c r="EX77" s="577"/>
      <c r="EY77" s="715"/>
      <c r="EZ77" s="571" t="s">
        <v>2311</v>
      </c>
      <c r="FA77" s="564" t="s">
        <v>653</v>
      </c>
      <c r="FB77" s="566"/>
      <c r="FC77" s="571" t="s">
        <v>63</v>
      </c>
      <c r="FD77" s="571" t="s">
        <v>61</v>
      </c>
      <c r="FE77" s="571" t="s">
        <v>60</v>
      </c>
      <c r="FF77" s="571" t="s">
        <v>2537</v>
      </c>
      <c r="FG77" s="866" t="s">
        <v>1941</v>
      </c>
      <c r="FH77" s="866" t="s">
        <v>1409</v>
      </c>
      <c r="FI77" s="719">
        <f t="shared" si="32"/>
        <v>0.22</v>
      </c>
      <c r="FJ77" s="720">
        <f t="shared" si="33"/>
        <v>0</v>
      </c>
      <c r="FK77" s="455"/>
      <c r="FL77" s="531">
        <f t="shared" si="34"/>
        <v>0</v>
      </c>
      <c r="FM77" s="863">
        <f>IF($FE77&lt;&gt;"Capex",0,IF(AND(ISBLANK($FB77)=FALSE,OR($FG77=Constants!$E$29,$FG77=Constants!$E$30,$FG77=Constants!$E$31)),0,1))</f>
        <v>0</v>
      </c>
      <c r="FN77" s="863">
        <f t="shared" si="35"/>
        <v>0</v>
      </c>
      <c r="FO77" s="455"/>
    </row>
    <row r="78" spans="1:171">
      <c r="A78" s="572" t="s">
        <v>2180</v>
      </c>
      <c r="B78" s="566" t="s">
        <v>1980</v>
      </c>
      <c r="C78" s="571" t="s">
        <v>93</v>
      </c>
      <c r="D78" s="564" t="s">
        <v>2094</v>
      </c>
      <c r="E78" s="570" t="s">
        <v>2223</v>
      </c>
      <c r="F78" s="935" t="s">
        <v>2167</v>
      </c>
      <c r="G78" s="565" t="s">
        <v>312</v>
      </c>
      <c r="H78" s="565" t="s">
        <v>645</v>
      </c>
      <c r="I78" s="958"/>
      <c r="J78" s="566"/>
      <c r="K78" s="571" t="s">
        <v>2443</v>
      </c>
      <c r="L78" s="571" t="s">
        <v>161</v>
      </c>
      <c r="M78" s="862"/>
      <c r="N78" s="565"/>
      <c r="O78" s="565" t="s">
        <v>2168</v>
      </c>
      <c r="P78" s="867">
        <v>313</v>
      </c>
      <c r="Q78" s="571" t="s">
        <v>1876</v>
      </c>
      <c r="R78" s="564" t="s">
        <v>1675</v>
      </c>
      <c r="S78" s="565" t="s">
        <v>2169</v>
      </c>
      <c r="T78" s="565"/>
      <c r="U78" s="566"/>
      <c r="V78" s="571" t="s">
        <v>2113</v>
      </c>
      <c r="W78" s="564"/>
      <c r="X78" s="565"/>
      <c r="Y78" s="565"/>
      <c r="Z78" s="565"/>
      <c r="AA78" s="565"/>
      <c r="AB78" s="567"/>
      <c r="AC78" s="565" t="s">
        <v>2315</v>
      </c>
      <c r="AD78" s="717">
        <f t="shared" si="36"/>
        <v>50</v>
      </c>
      <c r="AE78" s="718">
        <f t="shared" si="31"/>
        <v>15650</v>
      </c>
      <c r="AF78" s="575"/>
      <c r="AG78" s="576"/>
      <c r="AH78" s="576">
        <v>0</v>
      </c>
      <c r="AI78" s="576">
        <v>0</v>
      </c>
      <c r="AJ78" s="576">
        <v>0</v>
      </c>
      <c r="AK78" s="576">
        <v>0</v>
      </c>
      <c r="AL78" s="576">
        <v>25</v>
      </c>
      <c r="AM78" s="576">
        <v>25</v>
      </c>
      <c r="AN78" s="576">
        <v>0</v>
      </c>
      <c r="AO78" s="576">
        <v>0</v>
      </c>
      <c r="AP78" s="576">
        <v>0</v>
      </c>
      <c r="AQ78" s="576">
        <v>0</v>
      </c>
      <c r="AR78" s="576">
        <v>0</v>
      </c>
      <c r="AS78" s="576">
        <v>0</v>
      </c>
      <c r="AT78" s="576">
        <v>0</v>
      </c>
      <c r="AU78" s="576">
        <v>0</v>
      </c>
      <c r="AV78" s="576">
        <v>0</v>
      </c>
      <c r="AW78" s="576">
        <v>0</v>
      </c>
      <c r="AX78" s="576">
        <v>0</v>
      </c>
      <c r="AY78" s="576">
        <v>0</v>
      </c>
      <c r="AZ78" s="576">
        <v>0</v>
      </c>
      <c r="BA78" s="576">
        <v>0</v>
      </c>
      <c r="BB78" s="576">
        <v>0</v>
      </c>
      <c r="BC78" s="576">
        <v>0</v>
      </c>
      <c r="BD78" s="576">
        <v>0</v>
      </c>
      <c r="BE78" s="576">
        <v>0</v>
      </c>
      <c r="BF78" s="576">
        <v>0</v>
      </c>
      <c r="BG78" s="576">
        <v>0</v>
      </c>
      <c r="BH78" s="576">
        <v>0</v>
      </c>
      <c r="BI78" s="576">
        <v>0</v>
      </c>
      <c r="BJ78" s="576">
        <v>0</v>
      </c>
      <c r="BK78" s="576">
        <v>0</v>
      </c>
      <c r="BL78" s="576">
        <v>0</v>
      </c>
      <c r="BM78" s="576">
        <v>0</v>
      </c>
      <c r="BN78" s="576">
        <v>0</v>
      </c>
      <c r="BO78" s="576">
        <v>0</v>
      </c>
      <c r="BP78" s="576">
        <v>0</v>
      </c>
      <c r="BQ78" s="576">
        <v>0</v>
      </c>
      <c r="BR78" s="576">
        <v>0</v>
      </c>
      <c r="BS78" s="576">
        <v>0</v>
      </c>
      <c r="BT78" s="576">
        <v>0</v>
      </c>
      <c r="BU78" s="576">
        <v>0</v>
      </c>
      <c r="BV78" s="576">
        <v>0</v>
      </c>
      <c r="BW78" s="576">
        <v>0</v>
      </c>
      <c r="BX78" s="576">
        <v>0</v>
      </c>
      <c r="BY78" s="576">
        <v>0</v>
      </c>
      <c r="BZ78" s="576">
        <v>0</v>
      </c>
      <c r="CA78" s="576">
        <v>0</v>
      </c>
      <c r="CB78" s="576">
        <v>0</v>
      </c>
      <c r="CC78" s="576">
        <v>0</v>
      </c>
      <c r="CD78" s="576">
        <v>0</v>
      </c>
      <c r="CE78" s="576">
        <v>0</v>
      </c>
      <c r="CF78" s="576">
        <v>0</v>
      </c>
      <c r="CG78" s="576">
        <v>0</v>
      </c>
      <c r="CH78" s="576">
        <v>0</v>
      </c>
      <c r="CI78" s="576">
        <v>0</v>
      </c>
      <c r="CJ78" s="576">
        <v>0</v>
      </c>
      <c r="CK78" s="576">
        <v>0</v>
      </c>
      <c r="CL78" s="576">
        <v>0</v>
      </c>
      <c r="CM78" s="576">
        <v>0</v>
      </c>
      <c r="CN78" s="576">
        <v>0</v>
      </c>
      <c r="CO78" s="576">
        <v>0</v>
      </c>
      <c r="CP78" s="576">
        <v>0</v>
      </c>
      <c r="CQ78" s="576">
        <v>0</v>
      </c>
      <c r="CR78" s="576">
        <v>0</v>
      </c>
      <c r="CS78" s="576">
        <v>0</v>
      </c>
      <c r="CT78" s="576"/>
      <c r="CU78" s="576"/>
      <c r="CV78" s="576"/>
      <c r="CW78" s="576"/>
      <c r="CX78" s="576"/>
      <c r="CY78" s="576"/>
      <c r="CZ78" s="576"/>
      <c r="DA78" s="576"/>
      <c r="DB78" s="576"/>
      <c r="DC78" s="576"/>
      <c r="DD78" s="576"/>
      <c r="DE78" s="576"/>
      <c r="DF78" s="576"/>
      <c r="DG78" s="576"/>
      <c r="DH78" s="576"/>
      <c r="DI78" s="576"/>
      <c r="DJ78" s="576"/>
      <c r="DK78" s="576"/>
      <c r="DL78" s="576"/>
      <c r="DM78" s="576"/>
      <c r="DN78" s="576"/>
      <c r="DO78" s="576"/>
      <c r="DP78" s="576"/>
      <c r="DQ78" s="576"/>
      <c r="DR78" s="576"/>
      <c r="DS78" s="576"/>
      <c r="DT78" s="576"/>
      <c r="DU78" s="576"/>
      <c r="DV78" s="576"/>
      <c r="DW78" s="576"/>
      <c r="DX78" s="576"/>
      <c r="DY78" s="576"/>
      <c r="DZ78" s="576"/>
      <c r="EA78" s="576"/>
      <c r="EB78" s="576"/>
      <c r="EC78" s="576"/>
      <c r="ED78" s="576"/>
      <c r="EE78" s="576"/>
      <c r="EF78" s="576"/>
      <c r="EG78" s="576"/>
      <c r="EH78" s="576"/>
      <c r="EI78" s="576"/>
      <c r="EJ78" s="576"/>
      <c r="EK78" s="576"/>
      <c r="EL78" s="576"/>
      <c r="EM78" s="576"/>
      <c r="EN78" s="576"/>
      <c r="EO78" s="576"/>
      <c r="EP78" s="576"/>
      <c r="EQ78" s="576"/>
      <c r="ER78" s="576"/>
      <c r="ES78" s="576"/>
      <c r="ET78" s="576"/>
      <c r="EU78" s="576"/>
      <c r="EV78" s="576"/>
      <c r="EW78" s="576"/>
      <c r="EX78" s="577"/>
      <c r="EY78" s="715"/>
      <c r="EZ78" s="571" t="s">
        <v>2311</v>
      </c>
      <c r="FA78" s="564" t="s">
        <v>653</v>
      </c>
      <c r="FB78" s="566"/>
      <c r="FC78" s="571" t="s">
        <v>63</v>
      </c>
      <c r="FD78" s="571" t="s">
        <v>61</v>
      </c>
      <c r="FE78" s="571" t="s">
        <v>60</v>
      </c>
      <c r="FF78" s="571" t="s">
        <v>2537</v>
      </c>
      <c r="FG78" s="866" t="s">
        <v>1941</v>
      </c>
      <c r="FH78" s="866" t="s">
        <v>1409</v>
      </c>
      <c r="FI78" s="719">
        <f t="shared" si="32"/>
        <v>0.22</v>
      </c>
      <c r="FJ78" s="720">
        <f t="shared" si="33"/>
        <v>0</v>
      </c>
      <c r="FK78" s="455"/>
      <c r="FL78" s="531">
        <f t="shared" si="34"/>
        <v>0</v>
      </c>
      <c r="FM78" s="863">
        <f>IF($FE78&lt;&gt;"Capex",0,IF(AND(ISBLANK($FB78)=FALSE,OR($FG78=Constants!$E$29,$FG78=Constants!$E$30,$FG78=Constants!$E$31)),0,1))</f>
        <v>0</v>
      </c>
      <c r="FN78" s="863">
        <f t="shared" si="35"/>
        <v>0</v>
      </c>
      <c r="FO78" s="455"/>
    </row>
    <row r="79" spans="1:171">
      <c r="A79" s="572" t="s">
        <v>2180</v>
      </c>
      <c r="B79" s="566" t="s">
        <v>115</v>
      </c>
      <c r="C79" s="571" t="s">
        <v>105</v>
      </c>
      <c r="D79" s="564" t="s">
        <v>2094</v>
      </c>
      <c r="E79" s="570" t="s">
        <v>2224</v>
      </c>
      <c r="F79" s="935" t="s">
        <v>2167</v>
      </c>
      <c r="G79" s="565" t="s">
        <v>312</v>
      </c>
      <c r="H79" s="565" t="s">
        <v>645</v>
      </c>
      <c r="I79" s="958"/>
      <c r="J79" s="566"/>
      <c r="K79" s="571" t="s">
        <v>2443</v>
      </c>
      <c r="L79" s="571" t="s">
        <v>161</v>
      </c>
      <c r="M79" s="862"/>
      <c r="N79" s="565"/>
      <c r="O79" s="565" t="s">
        <v>2168</v>
      </c>
      <c r="P79" s="867">
        <v>1000</v>
      </c>
      <c r="Q79" s="571" t="s">
        <v>1876</v>
      </c>
      <c r="R79" s="564" t="s">
        <v>1675</v>
      </c>
      <c r="S79" s="565" t="s">
        <v>2169</v>
      </c>
      <c r="T79" s="565"/>
      <c r="U79" s="566"/>
      <c r="V79" s="571" t="s">
        <v>2113</v>
      </c>
      <c r="W79" s="564"/>
      <c r="X79" s="565"/>
      <c r="Y79" s="565"/>
      <c r="Z79" s="565"/>
      <c r="AA79" s="565"/>
      <c r="AB79" s="567"/>
      <c r="AC79" s="565" t="s">
        <v>2315</v>
      </c>
      <c r="AD79" s="717">
        <f t="shared" si="36"/>
        <v>45</v>
      </c>
      <c r="AE79" s="718">
        <f t="shared" ref="AE79:AE89" si="37">AD79*P79</f>
        <v>45000</v>
      </c>
      <c r="AF79" s="575"/>
      <c r="AG79" s="576"/>
      <c r="AH79" s="576">
        <v>0</v>
      </c>
      <c r="AI79" s="576">
        <v>0</v>
      </c>
      <c r="AJ79" s="576">
        <v>0</v>
      </c>
      <c r="AK79" s="576">
        <v>0</v>
      </c>
      <c r="AL79" s="576">
        <v>22.5</v>
      </c>
      <c r="AM79" s="576">
        <v>22.5</v>
      </c>
      <c r="AN79" s="576">
        <v>0</v>
      </c>
      <c r="AO79" s="576">
        <v>0</v>
      </c>
      <c r="AP79" s="576">
        <v>0</v>
      </c>
      <c r="AQ79" s="576">
        <v>0</v>
      </c>
      <c r="AR79" s="576">
        <v>0</v>
      </c>
      <c r="AS79" s="576">
        <v>0</v>
      </c>
      <c r="AT79" s="576">
        <v>0</v>
      </c>
      <c r="AU79" s="576">
        <v>0</v>
      </c>
      <c r="AV79" s="576">
        <v>0</v>
      </c>
      <c r="AW79" s="576">
        <v>0</v>
      </c>
      <c r="AX79" s="576">
        <v>0</v>
      </c>
      <c r="AY79" s="576">
        <v>0</v>
      </c>
      <c r="AZ79" s="576">
        <v>0</v>
      </c>
      <c r="BA79" s="576">
        <v>0</v>
      </c>
      <c r="BB79" s="576">
        <v>0</v>
      </c>
      <c r="BC79" s="576">
        <v>0</v>
      </c>
      <c r="BD79" s="576">
        <v>0</v>
      </c>
      <c r="BE79" s="576">
        <v>0</v>
      </c>
      <c r="BF79" s="576">
        <v>0</v>
      </c>
      <c r="BG79" s="576">
        <v>0</v>
      </c>
      <c r="BH79" s="576">
        <v>0</v>
      </c>
      <c r="BI79" s="576">
        <v>0</v>
      </c>
      <c r="BJ79" s="576">
        <v>0</v>
      </c>
      <c r="BK79" s="576">
        <v>0</v>
      </c>
      <c r="BL79" s="576">
        <v>0</v>
      </c>
      <c r="BM79" s="576">
        <v>0</v>
      </c>
      <c r="BN79" s="576">
        <v>0</v>
      </c>
      <c r="BO79" s="576">
        <v>0</v>
      </c>
      <c r="BP79" s="576">
        <v>0</v>
      </c>
      <c r="BQ79" s="576">
        <v>0</v>
      </c>
      <c r="BR79" s="576">
        <v>0</v>
      </c>
      <c r="BS79" s="576">
        <v>0</v>
      </c>
      <c r="BT79" s="576">
        <v>0</v>
      </c>
      <c r="BU79" s="576">
        <v>0</v>
      </c>
      <c r="BV79" s="576">
        <v>0</v>
      </c>
      <c r="BW79" s="576">
        <v>0</v>
      </c>
      <c r="BX79" s="576">
        <v>0</v>
      </c>
      <c r="BY79" s="576">
        <v>0</v>
      </c>
      <c r="BZ79" s="576">
        <v>0</v>
      </c>
      <c r="CA79" s="576">
        <v>0</v>
      </c>
      <c r="CB79" s="576">
        <v>0</v>
      </c>
      <c r="CC79" s="576">
        <v>0</v>
      </c>
      <c r="CD79" s="576">
        <v>0</v>
      </c>
      <c r="CE79" s="576">
        <v>0</v>
      </c>
      <c r="CF79" s="576">
        <v>0</v>
      </c>
      <c r="CG79" s="576">
        <v>0</v>
      </c>
      <c r="CH79" s="576">
        <v>0</v>
      </c>
      <c r="CI79" s="576">
        <v>0</v>
      </c>
      <c r="CJ79" s="576">
        <v>0</v>
      </c>
      <c r="CK79" s="576">
        <v>0</v>
      </c>
      <c r="CL79" s="576">
        <v>0</v>
      </c>
      <c r="CM79" s="576">
        <v>0</v>
      </c>
      <c r="CN79" s="576">
        <v>0</v>
      </c>
      <c r="CO79" s="576">
        <v>0</v>
      </c>
      <c r="CP79" s="576">
        <v>0</v>
      </c>
      <c r="CQ79" s="576">
        <v>0</v>
      </c>
      <c r="CR79" s="576">
        <v>0</v>
      </c>
      <c r="CS79" s="576">
        <v>0</v>
      </c>
      <c r="CT79" s="576"/>
      <c r="CU79" s="576"/>
      <c r="CV79" s="576"/>
      <c r="CW79" s="576"/>
      <c r="CX79" s="576"/>
      <c r="CY79" s="576"/>
      <c r="CZ79" s="576"/>
      <c r="DA79" s="576"/>
      <c r="DB79" s="576"/>
      <c r="DC79" s="576"/>
      <c r="DD79" s="576"/>
      <c r="DE79" s="576"/>
      <c r="DF79" s="576"/>
      <c r="DG79" s="576"/>
      <c r="DH79" s="576"/>
      <c r="DI79" s="576"/>
      <c r="DJ79" s="576"/>
      <c r="DK79" s="576"/>
      <c r="DL79" s="576"/>
      <c r="DM79" s="576"/>
      <c r="DN79" s="576"/>
      <c r="DO79" s="576"/>
      <c r="DP79" s="576"/>
      <c r="DQ79" s="576"/>
      <c r="DR79" s="576"/>
      <c r="DS79" s="576"/>
      <c r="DT79" s="576"/>
      <c r="DU79" s="576"/>
      <c r="DV79" s="576"/>
      <c r="DW79" s="576"/>
      <c r="DX79" s="576"/>
      <c r="DY79" s="576"/>
      <c r="DZ79" s="576"/>
      <c r="EA79" s="576"/>
      <c r="EB79" s="576"/>
      <c r="EC79" s="576"/>
      <c r="ED79" s="576"/>
      <c r="EE79" s="576"/>
      <c r="EF79" s="576"/>
      <c r="EG79" s="576"/>
      <c r="EH79" s="576"/>
      <c r="EI79" s="576"/>
      <c r="EJ79" s="576"/>
      <c r="EK79" s="576"/>
      <c r="EL79" s="576"/>
      <c r="EM79" s="576"/>
      <c r="EN79" s="576"/>
      <c r="EO79" s="576"/>
      <c r="EP79" s="576"/>
      <c r="EQ79" s="576"/>
      <c r="ER79" s="576"/>
      <c r="ES79" s="576"/>
      <c r="ET79" s="576"/>
      <c r="EU79" s="576"/>
      <c r="EV79" s="576"/>
      <c r="EW79" s="576"/>
      <c r="EX79" s="577"/>
      <c r="EY79" s="715"/>
      <c r="EZ79" s="571" t="s">
        <v>2311</v>
      </c>
      <c r="FA79" s="564" t="s">
        <v>653</v>
      </c>
      <c r="FB79" s="566"/>
      <c r="FC79" s="571" t="s">
        <v>63</v>
      </c>
      <c r="FD79" s="571" t="s">
        <v>61</v>
      </c>
      <c r="FE79" s="571" t="s">
        <v>60</v>
      </c>
      <c r="FF79" s="571" t="s">
        <v>2537</v>
      </c>
      <c r="FG79" s="866" t="s">
        <v>1941</v>
      </c>
      <c r="FH79" s="866" t="s">
        <v>1409</v>
      </c>
      <c r="FI79" s="719">
        <f t="shared" ref="FI79:FI89" si="38">SUMIF(GMList,$FC79,GMTable)</f>
        <v>0.22</v>
      </c>
      <c r="FJ79" s="720">
        <f t="shared" ref="FJ79:FJ89" si="39">IF($FA79=0,0,SUMIF(FiRate,$FA79,FiList))</f>
        <v>0</v>
      </c>
      <c r="FK79" s="455"/>
      <c r="FL79" s="531">
        <f t="shared" ref="FL79:FL89" si="40">CVbloc6</f>
        <v>0</v>
      </c>
      <c r="FM79" s="863">
        <f>IF($FE79&lt;&gt;"Capex",0,IF(AND(ISBLANK($FB79)=FALSE,OR($FG79=Constants!$E$29,$FG79=Constants!$E$30,$FG79=Constants!$E$31)),0,1))</f>
        <v>0</v>
      </c>
      <c r="FN79" s="863">
        <f t="shared" ref="FN79:FN89" si="41">IF(AE79=0,0,IF(OR(ISBLANK(C79),ISBLANK(K79),ISBLANK(L79),ISBLANK(Q79),ISBLANK(V79),ISBLANK(EZ79),ISBLANK(FC79),ISBLANK(FD79),ISBLANK(FE79),ISBLANK(FF79),ISBLANK(FG79),ISBLANK(FH79)),1,0))</f>
        <v>0</v>
      </c>
      <c r="FO79" s="455"/>
    </row>
    <row r="80" spans="1:171">
      <c r="A80" s="572" t="s">
        <v>2180</v>
      </c>
      <c r="B80" s="566" t="s">
        <v>115</v>
      </c>
      <c r="C80" s="571" t="s">
        <v>105</v>
      </c>
      <c r="D80" s="564" t="s">
        <v>2094</v>
      </c>
      <c r="E80" s="570" t="s">
        <v>2224</v>
      </c>
      <c r="F80" s="935" t="s">
        <v>2167</v>
      </c>
      <c r="G80" s="565" t="s">
        <v>312</v>
      </c>
      <c r="H80" s="565" t="s">
        <v>645</v>
      </c>
      <c r="I80" s="958"/>
      <c r="J80" s="566"/>
      <c r="K80" s="571" t="s">
        <v>2443</v>
      </c>
      <c r="L80" s="571" t="s">
        <v>161</v>
      </c>
      <c r="M80" s="862"/>
      <c r="N80" s="565"/>
      <c r="O80" s="565" t="s">
        <v>2168</v>
      </c>
      <c r="P80" s="867">
        <v>1000</v>
      </c>
      <c r="Q80" s="571" t="s">
        <v>1876</v>
      </c>
      <c r="R80" s="564" t="s">
        <v>1675</v>
      </c>
      <c r="S80" s="565" t="s">
        <v>2169</v>
      </c>
      <c r="T80" s="565"/>
      <c r="U80" s="566"/>
      <c r="V80" s="571" t="s">
        <v>2110</v>
      </c>
      <c r="W80" s="564"/>
      <c r="X80" s="565"/>
      <c r="Y80" s="565"/>
      <c r="Z80" s="565"/>
      <c r="AA80" s="565"/>
      <c r="AB80" s="567"/>
      <c r="AC80" s="565" t="s">
        <v>2315</v>
      </c>
      <c r="AD80" s="717">
        <f t="shared" ref="AD80:AD113" si="42">SUM(AF80:EX80)</f>
        <v>45</v>
      </c>
      <c r="AE80" s="718">
        <f t="shared" si="37"/>
        <v>45000</v>
      </c>
      <c r="AF80" s="575"/>
      <c r="AG80" s="576"/>
      <c r="AH80" s="576">
        <v>0</v>
      </c>
      <c r="AI80" s="576">
        <v>0</v>
      </c>
      <c r="AJ80" s="576">
        <v>0</v>
      </c>
      <c r="AK80" s="576">
        <v>0</v>
      </c>
      <c r="AL80" s="576">
        <v>22.5</v>
      </c>
      <c r="AM80" s="576">
        <v>22.5</v>
      </c>
      <c r="AN80" s="576">
        <v>0</v>
      </c>
      <c r="AO80" s="576">
        <v>0</v>
      </c>
      <c r="AP80" s="576">
        <v>0</v>
      </c>
      <c r="AQ80" s="576">
        <v>0</v>
      </c>
      <c r="AR80" s="576">
        <v>0</v>
      </c>
      <c r="AS80" s="576">
        <v>0</v>
      </c>
      <c r="AT80" s="576">
        <v>0</v>
      </c>
      <c r="AU80" s="576">
        <v>0</v>
      </c>
      <c r="AV80" s="576">
        <v>0</v>
      </c>
      <c r="AW80" s="576">
        <v>0</v>
      </c>
      <c r="AX80" s="576">
        <v>0</v>
      </c>
      <c r="AY80" s="576">
        <v>0</v>
      </c>
      <c r="AZ80" s="576">
        <v>0</v>
      </c>
      <c r="BA80" s="576">
        <v>0</v>
      </c>
      <c r="BB80" s="576">
        <v>0</v>
      </c>
      <c r="BC80" s="576">
        <v>0</v>
      </c>
      <c r="BD80" s="576">
        <v>0</v>
      </c>
      <c r="BE80" s="576">
        <v>0</v>
      </c>
      <c r="BF80" s="576">
        <v>0</v>
      </c>
      <c r="BG80" s="576">
        <v>0</v>
      </c>
      <c r="BH80" s="576">
        <v>0</v>
      </c>
      <c r="BI80" s="576">
        <v>0</v>
      </c>
      <c r="BJ80" s="576">
        <v>0</v>
      </c>
      <c r="BK80" s="576">
        <v>0</v>
      </c>
      <c r="BL80" s="576">
        <v>0</v>
      </c>
      <c r="BM80" s="576">
        <v>0</v>
      </c>
      <c r="BN80" s="576">
        <v>0</v>
      </c>
      <c r="BO80" s="576">
        <v>0</v>
      </c>
      <c r="BP80" s="576">
        <v>0</v>
      </c>
      <c r="BQ80" s="576">
        <v>0</v>
      </c>
      <c r="BR80" s="576">
        <v>0</v>
      </c>
      <c r="BS80" s="576">
        <v>0</v>
      </c>
      <c r="BT80" s="576">
        <v>0</v>
      </c>
      <c r="BU80" s="576">
        <v>0</v>
      </c>
      <c r="BV80" s="576">
        <v>0</v>
      </c>
      <c r="BW80" s="576">
        <v>0</v>
      </c>
      <c r="BX80" s="576">
        <v>0</v>
      </c>
      <c r="BY80" s="576">
        <v>0</v>
      </c>
      <c r="BZ80" s="576">
        <v>0</v>
      </c>
      <c r="CA80" s="576">
        <v>0</v>
      </c>
      <c r="CB80" s="576">
        <v>0</v>
      </c>
      <c r="CC80" s="576">
        <v>0</v>
      </c>
      <c r="CD80" s="576">
        <v>0</v>
      </c>
      <c r="CE80" s="576">
        <v>0</v>
      </c>
      <c r="CF80" s="576">
        <v>0</v>
      </c>
      <c r="CG80" s="576">
        <v>0</v>
      </c>
      <c r="CH80" s="576">
        <v>0</v>
      </c>
      <c r="CI80" s="576">
        <v>0</v>
      </c>
      <c r="CJ80" s="576">
        <v>0</v>
      </c>
      <c r="CK80" s="576">
        <v>0</v>
      </c>
      <c r="CL80" s="576">
        <v>0</v>
      </c>
      <c r="CM80" s="576">
        <v>0</v>
      </c>
      <c r="CN80" s="576">
        <v>0</v>
      </c>
      <c r="CO80" s="576">
        <v>0</v>
      </c>
      <c r="CP80" s="576">
        <v>0</v>
      </c>
      <c r="CQ80" s="576">
        <v>0</v>
      </c>
      <c r="CR80" s="576">
        <v>0</v>
      </c>
      <c r="CS80" s="576">
        <v>0</v>
      </c>
      <c r="CT80" s="576"/>
      <c r="CU80" s="576"/>
      <c r="CV80" s="576"/>
      <c r="CW80" s="576"/>
      <c r="CX80" s="576"/>
      <c r="CY80" s="576"/>
      <c r="CZ80" s="576"/>
      <c r="DA80" s="576"/>
      <c r="DB80" s="576"/>
      <c r="DC80" s="576"/>
      <c r="DD80" s="576"/>
      <c r="DE80" s="576"/>
      <c r="DF80" s="576"/>
      <c r="DG80" s="576"/>
      <c r="DH80" s="576"/>
      <c r="DI80" s="576"/>
      <c r="DJ80" s="576"/>
      <c r="DK80" s="576"/>
      <c r="DL80" s="576"/>
      <c r="DM80" s="576"/>
      <c r="DN80" s="576"/>
      <c r="DO80" s="576"/>
      <c r="DP80" s="576"/>
      <c r="DQ80" s="576"/>
      <c r="DR80" s="576"/>
      <c r="DS80" s="576"/>
      <c r="DT80" s="576"/>
      <c r="DU80" s="576"/>
      <c r="DV80" s="576"/>
      <c r="DW80" s="576"/>
      <c r="DX80" s="576"/>
      <c r="DY80" s="576"/>
      <c r="DZ80" s="576"/>
      <c r="EA80" s="576"/>
      <c r="EB80" s="576"/>
      <c r="EC80" s="576"/>
      <c r="ED80" s="576"/>
      <c r="EE80" s="576"/>
      <c r="EF80" s="576"/>
      <c r="EG80" s="576"/>
      <c r="EH80" s="576"/>
      <c r="EI80" s="576"/>
      <c r="EJ80" s="576"/>
      <c r="EK80" s="576"/>
      <c r="EL80" s="576"/>
      <c r="EM80" s="576"/>
      <c r="EN80" s="576"/>
      <c r="EO80" s="576"/>
      <c r="EP80" s="576"/>
      <c r="EQ80" s="576"/>
      <c r="ER80" s="576"/>
      <c r="ES80" s="576"/>
      <c r="ET80" s="576"/>
      <c r="EU80" s="576"/>
      <c r="EV80" s="576"/>
      <c r="EW80" s="576"/>
      <c r="EX80" s="577"/>
      <c r="EY80" s="715"/>
      <c r="EZ80" s="571" t="s">
        <v>2311</v>
      </c>
      <c r="FA80" s="564" t="s">
        <v>653</v>
      </c>
      <c r="FB80" s="566"/>
      <c r="FC80" s="571" t="s">
        <v>63</v>
      </c>
      <c r="FD80" s="571" t="s">
        <v>61</v>
      </c>
      <c r="FE80" s="571" t="s">
        <v>60</v>
      </c>
      <c r="FF80" s="571" t="s">
        <v>2537</v>
      </c>
      <c r="FG80" s="866" t="s">
        <v>1941</v>
      </c>
      <c r="FH80" s="866" t="s">
        <v>1409</v>
      </c>
      <c r="FI80" s="719">
        <f t="shared" si="38"/>
        <v>0.22</v>
      </c>
      <c r="FJ80" s="720">
        <f t="shared" si="39"/>
        <v>0</v>
      </c>
      <c r="FK80" s="455"/>
      <c r="FL80" s="531">
        <f t="shared" si="40"/>
        <v>0</v>
      </c>
      <c r="FM80" s="863">
        <f>IF($FE80&lt;&gt;"Capex",0,IF(AND(ISBLANK($FB80)=FALSE,OR($FG80=Constants!$E$29,$FG80=Constants!$E$30,$FG80=Constants!$E$31)),0,1))</f>
        <v>0</v>
      </c>
      <c r="FN80" s="863">
        <f t="shared" si="41"/>
        <v>0</v>
      </c>
      <c r="FO80" s="455"/>
    </row>
    <row r="81" spans="1:171">
      <c r="A81" s="572" t="s">
        <v>2180</v>
      </c>
      <c r="B81" s="566" t="s">
        <v>115</v>
      </c>
      <c r="C81" s="571" t="s">
        <v>105</v>
      </c>
      <c r="D81" s="564" t="s">
        <v>2094</v>
      </c>
      <c r="E81" s="570" t="s">
        <v>2225</v>
      </c>
      <c r="F81" s="935" t="s">
        <v>2167</v>
      </c>
      <c r="G81" s="565" t="s">
        <v>312</v>
      </c>
      <c r="H81" s="565" t="s">
        <v>645</v>
      </c>
      <c r="I81" s="958"/>
      <c r="J81" s="566"/>
      <c r="K81" s="571" t="s">
        <v>2443</v>
      </c>
      <c r="L81" s="571" t="s">
        <v>161</v>
      </c>
      <c r="M81" s="862"/>
      <c r="N81" s="565"/>
      <c r="O81" s="565" t="s">
        <v>2168</v>
      </c>
      <c r="P81" s="867">
        <v>1000</v>
      </c>
      <c r="Q81" s="571" t="s">
        <v>1876</v>
      </c>
      <c r="R81" s="564" t="s">
        <v>1675</v>
      </c>
      <c r="S81" s="565" t="s">
        <v>2169</v>
      </c>
      <c r="T81" s="565"/>
      <c r="U81" s="566"/>
      <c r="V81" s="571" t="s">
        <v>2110</v>
      </c>
      <c r="W81" s="564"/>
      <c r="X81" s="565"/>
      <c r="Y81" s="565"/>
      <c r="Z81" s="565"/>
      <c r="AA81" s="565"/>
      <c r="AB81" s="567"/>
      <c r="AC81" s="565" t="s">
        <v>2315</v>
      </c>
      <c r="AD81" s="717">
        <f t="shared" si="42"/>
        <v>45</v>
      </c>
      <c r="AE81" s="718">
        <f t="shared" si="37"/>
        <v>45000</v>
      </c>
      <c r="AF81" s="575"/>
      <c r="AG81" s="576"/>
      <c r="AH81" s="576">
        <v>0</v>
      </c>
      <c r="AI81" s="576">
        <v>0</v>
      </c>
      <c r="AJ81" s="576">
        <v>0</v>
      </c>
      <c r="AK81" s="576">
        <v>0</v>
      </c>
      <c r="AL81" s="576">
        <v>22.5</v>
      </c>
      <c r="AM81" s="576">
        <v>22.5</v>
      </c>
      <c r="AN81" s="576">
        <v>0</v>
      </c>
      <c r="AO81" s="576">
        <v>0</v>
      </c>
      <c r="AP81" s="576">
        <v>0</v>
      </c>
      <c r="AQ81" s="576">
        <v>0</v>
      </c>
      <c r="AR81" s="576">
        <v>0</v>
      </c>
      <c r="AS81" s="576">
        <v>0</v>
      </c>
      <c r="AT81" s="576">
        <v>0</v>
      </c>
      <c r="AU81" s="576">
        <v>0</v>
      </c>
      <c r="AV81" s="576">
        <v>0</v>
      </c>
      <c r="AW81" s="576">
        <v>0</v>
      </c>
      <c r="AX81" s="576">
        <v>0</v>
      </c>
      <c r="AY81" s="576">
        <v>0</v>
      </c>
      <c r="AZ81" s="576">
        <v>0</v>
      </c>
      <c r="BA81" s="576">
        <v>0</v>
      </c>
      <c r="BB81" s="576">
        <v>0</v>
      </c>
      <c r="BC81" s="576">
        <v>0</v>
      </c>
      <c r="BD81" s="576">
        <v>0</v>
      </c>
      <c r="BE81" s="576">
        <v>0</v>
      </c>
      <c r="BF81" s="576">
        <v>0</v>
      </c>
      <c r="BG81" s="576">
        <v>0</v>
      </c>
      <c r="BH81" s="576">
        <v>0</v>
      </c>
      <c r="BI81" s="576">
        <v>0</v>
      </c>
      <c r="BJ81" s="576">
        <v>0</v>
      </c>
      <c r="BK81" s="576">
        <v>0</v>
      </c>
      <c r="BL81" s="576">
        <v>0</v>
      </c>
      <c r="BM81" s="576">
        <v>0</v>
      </c>
      <c r="BN81" s="576">
        <v>0</v>
      </c>
      <c r="BO81" s="576">
        <v>0</v>
      </c>
      <c r="BP81" s="576">
        <v>0</v>
      </c>
      <c r="BQ81" s="576">
        <v>0</v>
      </c>
      <c r="BR81" s="576">
        <v>0</v>
      </c>
      <c r="BS81" s="576">
        <v>0</v>
      </c>
      <c r="BT81" s="576">
        <v>0</v>
      </c>
      <c r="BU81" s="576">
        <v>0</v>
      </c>
      <c r="BV81" s="576">
        <v>0</v>
      </c>
      <c r="BW81" s="576">
        <v>0</v>
      </c>
      <c r="BX81" s="576">
        <v>0</v>
      </c>
      <c r="BY81" s="576">
        <v>0</v>
      </c>
      <c r="BZ81" s="576">
        <v>0</v>
      </c>
      <c r="CA81" s="576">
        <v>0</v>
      </c>
      <c r="CB81" s="576">
        <v>0</v>
      </c>
      <c r="CC81" s="576">
        <v>0</v>
      </c>
      <c r="CD81" s="576">
        <v>0</v>
      </c>
      <c r="CE81" s="576">
        <v>0</v>
      </c>
      <c r="CF81" s="576">
        <v>0</v>
      </c>
      <c r="CG81" s="576">
        <v>0</v>
      </c>
      <c r="CH81" s="576">
        <v>0</v>
      </c>
      <c r="CI81" s="576">
        <v>0</v>
      </c>
      <c r="CJ81" s="576">
        <v>0</v>
      </c>
      <c r="CK81" s="576">
        <v>0</v>
      </c>
      <c r="CL81" s="576">
        <v>0</v>
      </c>
      <c r="CM81" s="576">
        <v>0</v>
      </c>
      <c r="CN81" s="576">
        <v>0</v>
      </c>
      <c r="CO81" s="576">
        <v>0</v>
      </c>
      <c r="CP81" s="576">
        <v>0</v>
      </c>
      <c r="CQ81" s="576">
        <v>0</v>
      </c>
      <c r="CR81" s="576">
        <v>0</v>
      </c>
      <c r="CS81" s="576">
        <v>0</v>
      </c>
      <c r="CT81" s="576"/>
      <c r="CU81" s="576"/>
      <c r="CV81" s="576"/>
      <c r="CW81" s="576"/>
      <c r="CX81" s="576"/>
      <c r="CY81" s="576"/>
      <c r="CZ81" s="576"/>
      <c r="DA81" s="576"/>
      <c r="DB81" s="576"/>
      <c r="DC81" s="576"/>
      <c r="DD81" s="576"/>
      <c r="DE81" s="576"/>
      <c r="DF81" s="576"/>
      <c r="DG81" s="576"/>
      <c r="DH81" s="576"/>
      <c r="DI81" s="576"/>
      <c r="DJ81" s="576"/>
      <c r="DK81" s="576"/>
      <c r="DL81" s="576"/>
      <c r="DM81" s="576"/>
      <c r="DN81" s="576"/>
      <c r="DO81" s="576"/>
      <c r="DP81" s="576"/>
      <c r="DQ81" s="576"/>
      <c r="DR81" s="576"/>
      <c r="DS81" s="576"/>
      <c r="DT81" s="576"/>
      <c r="DU81" s="576"/>
      <c r="DV81" s="576"/>
      <c r="DW81" s="576"/>
      <c r="DX81" s="576"/>
      <c r="DY81" s="576"/>
      <c r="DZ81" s="576"/>
      <c r="EA81" s="576"/>
      <c r="EB81" s="576"/>
      <c r="EC81" s="576"/>
      <c r="ED81" s="576"/>
      <c r="EE81" s="576"/>
      <c r="EF81" s="576"/>
      <c r="EG81" s="576"/>
      <c r="EH81" s="576"/>
      <c r="EI81" s="576"/>
      <c r="EJ81" s="576"/>
      <c r="EK81" s="576"/>
      <c r="EL81" s="576"/>
      <c r="EM81" s="576"/>
      <c r="EN81" s="576"/>
      <c r="EO81" s="576"/>
      <c r="EP81" s="576"/>
      <c r="EQ81" s="576"/>
      <c r="ER81" s="576"/>
      <c r="ES81" s="576"/>
      <c r="ET81" s="576"/>
      <c r="EU81" s="576"/>
      <c r="EV81" s="576"/>
      <c r="EW81" s="576"/>
      <c r="EX81" s="577"/>
      <c r="EY81" s="715"/>
      <c r="EZ81" s="571" t="s">
        <v>2311</v>
      </c>
      <c r="FA81" s="564" t="s">
        <v>653</v>
      </c>
      <c r="FB81" s="566"/>
      <c r="FC81" s="571" t="s">
        <v>63</v>
      </c>
      <c r="FD81" s="571" t="s">
        <v>61</v>
      </c>
      <c r="FE81" s="571" t="s">
        <v>60</v>
      </c>
      <c r="FF81" s="571" t="s">
        <v>2537</v>
      </c>
      <c r="FG81" s="866" t="s">
        <v>1941</v>
      </c>
      <c r="FH81" s="866" t="s">
        <v>1409</v>
      </c>
      <c r="FI81" s="719">
        <f t="shared" si="38"/>
        <v>0.22</v>
      </c>
      <c r="FJ81" s="720">
        <f t="shared" si="39"/>
        <v>0</v>
      </c>
      <c r="FK81" s="455"/>
      <c r="FL81" s="531">
        <f t="shared" si="40"/>
        <v>0</v>
      </c>
      <c r="FM81" s="863">
        <f>IF($FE81&lt;&gt;"Capex",0,IF(AND(ISBLANK($FB81)=FALSE,OR($FG81=Constants!$E$29,$FG81=Constants!$E$30,$FG81=Constants!$E$31)),0,1))</f>
        <v>0</v>
      </c>
      <c r="FN81" s="863">
        <f t="shared" si="41"/>
        <v>0</v>
      </c>
      <c r="FO81" s="455"/>
    </row>
    <row r="82" spans="1:171">
      <c r="A82" s="572" t="s">
        <v>2180</v>
      </c>
      <c r="B82" s="566" t="s">
        <v>1980</v>
      </c>
      <c r="C82" s="571" t="s">
        <v>93</v>
      </c>
      <c r="D82" s="564" t="s">
        <v>2094</v>
      </c>
      <c r="E82" s="570" t="s">
        <v>2226</v>
      </c>
      <c r="F82" s="935" t="s">
        <v>2167</v>
      </c>
      <c r="G82" s="565" t="s">
        <v>312</v>
      </c>
      <c r="H82" s="565" t="s">
        <v>645</v>
      </c>
      <c r="I82" s="958"/>
      <c r="J82" s="566"/>
      <c r="K82" s="571" t="s">
        <v>2443</v>
      </c>
      <c r="L82" s="571" t="s">
        <v>161</v>
      </c>
      <c r="M82" s="862"/>
      <c r="N82" s="565"/>
      <c r="O82" s="565" t="s">
        <v>2168</v>
      </c>
      <c r="P82" s="867">
        <v>313</v>
      </c>
      <c r="Q82" s="571" t="s">
        <v>1876</v>
      </c>
      <c r="R82" s="564" t="s">
        <v>1675</v>
      </c>
      <c r="S82" s="565" t="s">
        <v>2169</v>
      </c>
      <c r="T82" s="565"/>
      <c r="U82" s="566"/>
      <c r="V82" s="571" t="s">
        <v>2111</v>
      </c>
      <c r="W82" s="564"/>
      <c r="X82" s="565"/>
      <c r="Y82" s="565"/>
      <c r="Z82" s="565"/>
      <c r="AA82" s="565"/>
      <c r="AB82" s="567"/>
      <c r="AC82" s="565" t="s">
        <v>2315</v>
      </c>
      <c r="AD82" s="717">
        <f t="shared" si="42"/>
        <v>85</v>
      </c>
      <c r="AE82" s="718">
        <f t="shared" si="37"/>
        <v>26605</v>
      </c>
      <c r="AF82" s="575">
        <v>0</v>
      </c>
      <c r="AG82" s="576">
        <v>0</v>
      </c>
      <c r="AH82" s="576">
        <v>21.25</v>
      </c>
      <c r="AI82" s="576">
        <v>21.25</v>
      </c>
      <c r="AJ82" s="576">
        <v>21.25</v>
      </c>
      <c r="AK82" s="576">
        <v>21.25</v>
      </c>
      <c r="AL82" s="576">
        <v>0</v>
      </c>
      <c r="AM82" s="576">
        <v>0</v>
      </c>
      <c r="AN82" s="576">
        <v>0</v>
      </c>
      <c r="AO82" s="576">
        <v>0</v>
      </c>
      <c r="AP82" s="576">
        <v>0</v>
      </c>
      <c r="AQ82" s="576">
        <v>0</v>
      </c>
      <c r="AR82" s="576">
        <v>0</v>
      </c>
      <c r="AS82" s="576">
        <v>0</v>
      </c>
      <c r="AT82" s="576">
        <v>0</v>
      </c>
      <c r="AU82" s="576">
        <v>0</v>
      </c>
      <c r="AV82" s="576">
        <v>0</v>
      </c>
      <c r="AW82" s="576">
        <v>0</v>
      </c>
      <c r="AX82" s="576">
        <v>0</v>
      </c>
      <c r="AY82" s="576">
        <v>0</v>
      </c>
      <c r="AZ82" s="576">
        <v>0</v>
      </c>
      <c r="BA82" s="576">
        <v>0</v>
      </c>
      <c r="BB82" s="576">
        <v>0</v>
      </c>
      <c r="BC82" s="576">
        <v>0</v>
      </c>
      <c r="BD82" s="576">
        <v>0</v>
      </c>
      <c r="BE82" s="576">
        <v>0</v>
      </c>
      <c r="BF82" s="576">
        <v>0</v>
      </c>
      <c r="BG82" s="576">
        <v>0</v>
      </c>
      <c r="BH82" s="576">
        <v>0</v>
      </c>
      <c r="BI82" s="576">
        <v>0</v>
      </c>
      <c r="BJ82" s="576">
        <v>0</v>
      </c>
      <c r="BK82" s="576">
        <v>0</v>
      </c>
      <c r="BL82" s="576">
        <v>0</v>
      </c>
      <c r="BM82" s="576">
        <v>0</v>
      </c>
      <c r="BN82" s="576">
        <v>0</v>
      </c>
      <c r="BO82" s="576">
        <v>0</v>
      </c>
      <c r="BP82" s="576">
        <v>0</v>
      </c>
      <c r="BQ82" s="576">
        <v>0</v>
      </c>
      <c r="BR82" s="576">
        <v>0</v>
      </c>
      <c r="BS82" s="576">
        <v>0</v>
      </c>
      <c r="BT82" s="576">
        <v>0</v>
      </c>
      <c r="BU82" s="576">
        <v>0</v>
      </c>
      <c r="BV82" s="576">
        <v>0</v>
      </c>
      <c r="BW82" s="576">
        <v>0</v>
      </c>
      <c r="BX82" s="576">
        <v>0</v>
      </c>
      <c r="BY82" s="576">
        <v>0</v>
      </c>
      <c r="BZ82" s="576">
        <v>0</v>
      </c>
      <c r="CA82" s="576">
        <v>0</v>
      </c>
      <c r="CB82" s="576">
        <v>0</v>
      </c>
      <c r="CC82" s="576">
        <v>0</v>
      </c>
      <c r="CD82" s="576">
        <v>0</v>
      </c>
      <c r="CE82" s="576">
        <v>0</v>
      </c>
      <c r="CF82" s="576">
        <v>0</v>
      </c>
      <c r="CG82" s="576">
        <v>0</v>
      </c>
      <c r="CH82" s="576">
        <v>0</v>
      </c>
      <c r="CI82" s="576">
        <v>0</v>
      </c>
      <c r="CJ82" s="576">
        <v>0</v>
      </c>
      <c r="CK82" s="576">
        <v>0</v>
      </c>
      <c r="CL82" s="576">
        <v>0</v>
      </c>
      <c r="CM82" s="576">
        <v>0</v>
      </c>
      <c r="CN82" s="576">
        <v>0</v>
      </c>
      <c r="CO82" s="576">
        <v>0</v>
      </c>
      <c r="CP82" s="576">
        <v>0</v>
      </c>
      <c r="CQ82" s="576">
        <v>0</v>
      </c>
      <c r="CR82" s="576">
        <v>0</v>
      </c>
      <c r="CS82" s="576">
        <v>0</v>
      </c>
      <c r="CT82" s="576"/>
      <c r="CU82" s="576"/>
      <c r="CV82" s="576"/>
      <c r="CW82" s="576"/>
      <c r="CX82" s="576"/>
      <c r="CY82" s="576"/>
      <c r="CZ82" s="576"/>
      <c r="DA82" s="576"/>
      <c r="DB82" s="576"/>
      <c r="DC82" s="576"/>
      <c r="DD82" s="576"/>
      <c r="DE82" s="576"/>
      <c r="DF82" s="576"/>
      <c r="DG82" s="576"/>
      <c r="DH82" s="576"/>
      <c r="DI82" s="576"/>
      <c r="DJ82" s="576"/>
      <c r="DK82" s="576"/>
      <c r="DL82" s="576"/>
      <c r="DM82" s="576"/>
      <c r="DN82" s="576"/>
      <c r="DO82" s="576"/>
      <c r="DP82" s="576"/>
      <c r="DQ82" s="576"/>
      <c r="DR82" s="576"/>
      <c r="DS82" s="576"/>
      <c r="DT82" s="576"/>
      <c r="DU82" s="576"/>
      <c r="DV82" s="576"/>
      <c r="DW82" s="576"/>
      <c r="DX82" s="576"/>
      <c r="DY82" s="576"/>
      <c r="DZ82" s="576"/>
      <c r="EA82" s="576"/>
      <c r="EB82" s="576"/>
      <c r="EC82" s="576"/>
      <c r="ED82" s="576"/>
      <c r="EE82" s="576"/>
      <c r="EF82" s="576"/>
      <c r="EG82" s="576"/>
      <c r="EH82" s="576"/>
      <c r="EI82" s="576"/>
      <c r="EJ82" s="576"/>
      <c r="EK82" s="576"/>
      <c r="EL82" s="576"/>
      <c r="EM82" s="576"/>
      <c r="EN82" s="576"/>
      <c r="EO82" s="576"/>
      <c r="EP82" s="576"/>
      <c r="EQ82" s="576"/>
      <c r="ER82" s="576"/>
      <c r="ES82" s="576"/>
      <c r="ET82" s="576"/>
      <c r="EU82" s="576"/>
      <c r="EV82" s="576"/>
      <c r="EW82" s="576"/>
      <c r="EX82" s="577"/>
      <c r="EY82" s="715"/>
      <c r="EZ82" s="571" t="s">
        <v>2311</v>
      </c>
      <c r="FA82" s="564" t="s">
        <v>653</v>
      </c>
      <c r="FB82" s="566"/>
      <c r="FC82" s="571" t="s">
        <v>63</v>
      </c>
      <c r="FD82" s="571" t="s">
        <v>61</v>
      </c>
      <c r="FE82" s="571" t="s">
        <v>60</v>
      </c>
      <c r="FF82" s="571" t="s">
        <v>2537</v>
      </c>
      <c r="FG82" s="866" t="s">
        <v>1941</v>
      </c>
      <c r="FH82" s="866" t="s">
        <v>1409</v>
      </c>
      <c r="FI82" s="719">
        <f t="shared" si="38"/>
        <v>0.22</v>
      </c>
      <c r="FJ82" s="720">
        <f t="shared" si="39"/>
        <v>0</v>
      </c>
      <c r="FK82" s="455"/>
      <c r="FL82" s="531">
        <f t="shared" si="40"/>
        <v>0</v>
      </c>
      <c r="FM82" s="863">
        <f>IF($FE82&lt;&gt;"Capex",0,IF(AND(ISBLANK($FB82)=FALSE,OR($FG82=Constants!$E$29,$FG82=Constants!$E$30,$FG82=Constants!$E$31)),0,1))</f>
        <v>0</v>
      </c>
      <c r="FN82" s="863">
        <f t="shared" si="41"/>
        <v>0</v>
      </c>
      <c r="FO82" s="455"/>
    </row>
    <row r="83" spans="1:171">
      <c r="A83" s="572" t="s">
        <v>2180</v>
      </c>
      <c r="B83" s="566" t="s">
        <v>1980</v>
      </c>
      <c r="C83" s="571" t="s">
        <v>93</v>
      </c>
      <c r="D83" s="564" t="s">
        <v>2094</v>
      </c>
      <c r="E83" s="570" t="s">
        <v>2227</v>
      </c>
      <c r="F83" s="935" t="s">
        <v>2167</v>
      </c>
      <c r="G83" s="565" t="s">
        <v>312</v>
      </c>
      <c r="H83" s="565" t="s">
        <v>645</v>
      </c>
      <c r="I83" s="958"/>
      <c r="J83" s="566"/>
      <c r="K83" s="571" t="s">
        <v>2443</v>
      </c>
      <c r="L83" s="571" t="s">
        <v>161</v>
      </c>
      <c r="M83" s="862"/>
      <c r="N83" s="565"/>
      <c r="O83" s="565" t="s">
        <v>2168</v>
      </c>
      <c r="P83" s="867">
        <v>313</v>
      </c>
      <c r="Q83" s="571" t="s">
        <v>1876</v>
      </c>
      <c r="R83" s="564" t="s">
        <v>1675</v>
      </c>
      <c r="S83" s="565" t="s">
        <v>2169</v>
      </c>
      <c r="T83" s="565"/>
      <c r="U83" s="566"/>
      <c r="V83" s="571" t="s">
        <v>2111</v>
      </c>
      <c r="W83" s="564"/>
      <c r="X83" s="565"/>
      <c r="Y83" s="565"/>
      <c r="Z83" s="565"/>
      <c r="AA83" s="565"/>
      <c r="AB83" s="567"/>
      <c r="AC83" s="565" t="s">
        <v>2315</v>
      </c>
      <c r="AD83" s="717">
        <f t="shared" si="42"/>
        <v>85</v>
      </c>
      <c r="AE83" s="718">
        <f t="shared" si="37"/>
        <v>26605</v>
      </c>
      <c r="AF83" s="575">
        <v>0</v>
      </c>
      <c r="AG83" s="576">
        <v>0</v>
      </c>
      <c r="AH83" s="576">
        <v>21.25</v>
      </c>
      <c r="AI83" s="576">
        <v>21.25</v>
      </c>
      <c r="AJ83" s="576">
        <v>21.25</v>
      </c>
      <c r="AK83" s="576">
        <v>21.25</v>
      </c>
      <c r="AL83" s="576">
        <v>0</v>
      </c>
      <c r="AM83" s="576">
        <v>0</v>
      </c>
      <c r="AN83" s="576">
        <v>0</v>
      </c>
      <c r="AO83" s="576">
        <v>0</v>
      </c>
      <c r="AP83" s="576">
        <v>0</v>
      </c>
      <c r="AQ83" s="576">
        <v>0</v>
      </c>
      <c r="AR83" s="576">
        <v>0</v>
      </c>
      <c r="AS83" s="576">
        <v>0</v>
      </c>
      <c r="AT83" s="576">
        <v>0</v>
      </c>
      <c r="AU83" s="576">
        <v>0</v>
      </c>
      <c r="AV83" s="576">
        <v>0</v>
      </c>
      <c r="AW83" s="576">
        <v>0</v>
      </c>
      <c r="AX83" s="576">
        <v>0</v>
      </c>
      <c r="AY83" s="576">
        <v>0</v>
      </c>
      <c r="AZ83" s="576">
        <v>0</v>
      </c>
      <c r="BA83" s="576">
        <v>0</v>
      </c>
      <c r="BB83" s="576">
        <v>0</v>
      </c>
      <c r="BC83" s="576">
        <v>0</v>
      </c>
      <c r="BD83" s="576">
        <v>0</v>
      </c>
      <c r="BE83" s="576">
        <v>0</v>
      </c>
      <c r="BF83" s="576">
        <v>0</v>
      </c>
      <c r="BG83" s="576">
        <v>0</v>
      </c>
      <c r="BH83" s="576">
        <v>0</v>
      </c>
      <c r="BI83" s="576">
        <v>0</v>
      </c>
      <c r="BJ83" s="576">
        <v>0</v>
      </c>
      <c r="BK83" s="576">
        <v>0</v>
      </c>
      <c r="BL83" s="576">
        <v>0</v>
      </c>
      <c r="BM83" s="576">
        <v>0</v>
      </c>
      <c r="BN83" s="576">
        <v>0</v>
      </c>
      <c r="BO83" s="576">
        <v>0</v>
      </c>
      <c r="BP83" s="576">
        <v>0</v>
      </c>
      <c r="BQ83" s="576">
        <v>0</v>
      </c>
      <c r="BR83" s="576">
        <v>0</v>
      </c>
      <c r="BS83" s="576">
        <v>0</v>
      </c>
      <c r="BT83" s="576">
        <v>0</v>
      </c>
      <c r="BU83" s="576">
        <v>0</v>
      </c>
      <c r="BV83" s="576">
        <v>0</v>
      </c>
      <c r="BW83" s="576">
        <v>0</v>
      </c>
      <c r="BX83" s="576">
        <v>0</v>
      </c>
      <c r="BY83" s="576">
        <v>0</v>
      </c>
      <c r="BZ83" s="576">
        <v>0</v>
      </c>
      <c r="CA83" s="576">
        <v>0</v>
      </c>
      <c r="CB83" s="576">
        <v>0</v>
      </c>
      <c r="CC83" s="576">
        <v>0</v>
      </c>
      <c r="CD83" s="576">
        <v>0</v>
      </c>
      <c r="CE83" s="576">
        <v>0</v>
      </c>
      <c r="CF83" s="576">
        <v>0</v>
      </c>
      <c r="CG83" s="576">
        <v>0</v>
      </c>
      <c r="CH83" s="576">
        <v>0</v>
      </c>
      <c r="CI83" s="576">
        <v>0</v>
      </c>
      <c r="CJ83" s="576">
        <v>0</v>
      </c>
      <c r="CK83" s="576">
        <v>0</v>
      </c>
      <c r="CL83" s="576">
        <v>0</v>
      </c>
      <c r="CM83" s="576">
        <v>0</v>
      </c>
      <c r="CN83" s="576">
        <v>0</v>
      </c>
      <c r="CO83" s="576">
        <v>0</v>
      </c>
      <c r="CP83" s="576">
        <v>0</v>
      </c>
      <c r="CQ83" s="576">
        <v>0</v>
      </c>
      <c r="CR83" s="576">
        <v>0</v>
      </c>
      <c r="CS83" s="576">
        <v>0</v>
      </c>
      <c r="CT83" s="576"/>
      <c r="CU83" s="576"/>
      <c r="CV83" s="576"/>
      <c r="CW83" s="576"/>
      <c r="CX83" s="576"/>
      <c r="CY83" s="576"/>
      <c r="CZ83" s="576"/>
      <c r="DA83" s="576"/>
      <c r="DB83" s="576"/>
      <c r="DC83" s="576"/>
      <c r="DD83" s="576"/>
      <c r="DE83" s="576"/>
      <c r="DF83" s="576"/>
      <c r="DG83" s="576"/>
      <c r="DH83" s="576"/>
      <c r="DI83" s="576"/>
      <c r="DJ83" s="576"/>
      <c r="DK83" s="576"/>
      <c r="DL83" s="576"/>
      <c r="DM83" s="576"/>
      <c r="DN83" s="576"/>
      <c r="DO83" s="576"/>
      <c r="DP83" s="576"/>
      <c r="DQ83" s="576"/>
      <c r="DR83" s="576"/>
      <c r="DS83" s="576"/>
      <c r="DT83" s="576"/>
      <c r="DU83" s="576"/>
      <c r="DV83" s="576"/>
      <c r="DW83" s="576"/>
      <c r="DX83" s="576"/>
      <c r="DY83" s="576"/>
      <c r="DZ83" s="576"/>
      <c r="EA83" s="576"/>
      <c r="EB83" s="576"/>
      <c r="EC83" s="576"/>
      <c r="ED83" s="576"/>
      <c r="EE83" s="576"/>
      <c r="EF83" s="576"/>
      <c r="EG83" s="576"/>
      <c r="EH83" s="576"/>
      <c r="EI83" s="576"/>
      <c r="EJ83" s="576"/>
      <c r="EK83" s="576"/>
      <c r="EL83" s="576"/>
      <c r="EM83" s="576"/>
      <c r="EN83" s="576"/>
      <c r="EO83" s="576"/>
      <c r="EP83" s="576"/>
      <c r="EQ83" s="576"/>
      <c r="ER83" s="576"/>
      <c r="ES83" s="576"/>
      <c r="ET83" s="576"/>
      <c r="EU83" s="576"/>
      <c r="EV83" s="576"/>
      <c r="EW83" s="576"/>
      <c r="EX83" s="577"/>
      <c r="EY83" s="715"/>
      <c r="EZ83" s="571" t="s">
        <v>2311</v>
      </c>
      <c r="FA83" s="564" t="s">
        <v>653</v>
      </c>
      <c r="FB83" s="566"/>
      <c r="FC83" s="571" t="s">
        <v>63</v>
      </c>
      <c r="FD83" s="571" t="s">
        <v>61</v>
      </c>
      <c r="FE83" s="571" t="s">
        <v>60</v>
      </c>
      <c r="FF83" s="571" t="s">
        <v>2537</v>
      </c>
      <c r="FG83" s="866" t="s">
        <v>1941</v>
      </c>
      <c r="FH83" s="866" t="s">
        <v>1409</v>
      </c>
      <c r="FI83" s="719">
        <f t="shared" si="38"/>
        <v>0.22</v>
      </c>
      <c r="FJ83" s="720">
        <f t="shared" si="39"/>
        <v>0</v>
      </c>
      <c r="FK83" s="455"/>
      <c r="FL83" s="531">
        <f t="shared" si="40"/>
        <v>0</v>
      </c>
      <c r="FM83" s="863">
        <f>IF($FE83&lt;&gt;"Capex",0,IF(AND(ISBLANK($FB83)=FALSE,OR($FG83=Constants!$E$29,$FG83=Constants!$E$30,$FG83=Constants!$E$31)),0,1))</f>
        <v>0</v>
      </c>
      <c r="FN83" s="863">
        <f t="shared" si="41"/>
        <v>0</v>
      </c>
      <c r="FO83" s="455"/>
    </row>
    <row r="84" spans="1:171">
      <c r="A84" s="572" t="s">
        <v>2180</v>
      </c>
      <c r="B84" s="566" t="s">
        <v>1980</v>
      </c>
      <c r="C84" s="571" t="s">
        <v>93</v>
      </c>
      <c r="D84" s="564" t="s">
        <v>2094</v>
      </c>
      <c r="E84" s="570" t="s">
        <v>2228</v>
      </c>
      <c r="F84" s="935" t="s">
        <v>2167</v>
      </c>
      <c r="G84" s="565" t="s">
        <v>312</v>
      </c>
      <c r="H84" s="565" t="s">
        <v>645</v>
      </c>
      <c r="I84" s="958"/>
      <c r="J84" s="566"/>
      <c r="K84" s="571" t="s">
        <v>2443</v>
      </c>
      <c r="L84" s="571" t="s">
        <v>161</v>
      </c>
      <c r="M84" s="862"/>
      <c r="N84" s="565"/>
      <c r="O84" s="565" t="s">
        <v>2168</v>
      </c>
      <c r="P84" s="867">
        <v>313</v>
      </c>
      <c r="Q84" s="571" t="s">
        <v>1876</v>
      </c>
      <c r="R84" s="564" t="s">
        <v>1675</v>
      </c>
      <c r="S84" s="565" t="s">
        <v>2169</v>
      </c>
      <c r="T84" s="565"/>
      <c r="U84" s="566"/>
      <c r="V84" s="571" t="s">
        <v>2111</v>
      </c>
      <c r="W84" s="564"/>
      <c r="X84" s="565"/>
      <c r="Y84" s="565"/>
      <c r="Z84" s="565"/>
      <c r="AA84" s="565"/>
      <c r="AB84" s="567"/>
      <c r="AC84" s="565" t="s">
        <v>2315</v>
      </c>
      <c r="AD84" s="717">
        <f t="shared" si="42"/>
        <v>85</v>
      </c>
      <c r="AE84" s="718">
        <f t="shared" si="37"/>
        <v>26605</v>
      </c>
      <c r="AF84" s="575">
        <v>0</v>
      </c>
      <c r="AG84" s="576">
        <v>0</v>
      </c>
      <c r="AH84" s="576">
        <v>21.25</v>
      </c>
      <c r="AI84" s="576">
        <v>21.25</v>
      </c>
      <c r="AJ84" s="576">
        <v>21.25</v>
      </c>
      <c r="AK84" s="576">
        <v>21.25</v>
      </c>
      <c r="AL84" s="576">
        <v>0</v>
      </c>
      <c r="AM84" s="576">
        <v>0</v>
      </c>
      <c r="AN84" s="576">
        <v>0</v>
      </c>
      <c r="AO84" s="576">
        <v>0</v>
      </c>
      <c r="AP84" s="576">
        <v>0</v>
      </c>
      <c r="AQ84" s="576">
        <v>0</v>
      </c>
      <c r="AR84" s="576">
        <v>0</v>
      </c>
      <c r="AS84" s="576">
        <v>0</v>
      </c>
      <c r="AT84" s="576">
        <v>0</v>
      </c>
      <c r="AU84" s="576">
        <v>0</v>
      </c>
      <c r="AV84" s="576">
        <v>0</v>
      </c>
      <c r="AW84" s="576">
        <v>0</v>
      </c>
      <c r="AX84" s="576">
        <v>0</v>
      </c>
      <c r="AY84" s="576">
        <v>0</v>
      </c>
      <c r="AZ84" s="576">
        <v>0</v>
      </c>
      <c r="BA84" s="576">
        <v>0</v>
      </c>
      <c r="BB84" s="576">
        <v>0</v>
      </c>
      <c r="BC84" s="576">
        <v>0</v>
      </c>
      <c r="BD84" s="576">
        <v>0</v>
      </c>
      <c r="BE84" s="576">
        <v>0</v>
      </c>
      <c r="BF84" s="576">
        <v>0</v>
      </c>
      <c r="BG84" s="576">
        <v>0</v>
      </c>
      <c r="BH84" s="576">
        <v>0</v>
      </c>
      <c r="BI84" s="576">
        <v>0</v>
      </c>
      <c r="BJ84" s="576">
        <v>0</v>
      </c>
      <c r="BK84" s="576">
        <v>0</v>
      </c>
      <c r="BL84" s="576">
        <v>0</v>
      </c>
      <c r="BM84" s="576">
        <v>0</v>
      </c>
      <c r="BN84" s="576">
        <v>0</v>
      </c>
      <c r="BO84" s="576">
        <v>0</v>
      </c>
      <c r="BP84" s="576">
        <v>0</v>
      </c>
      <c r="BQ84" s="576">
        <v>0</v>
      </c>
      <c r="BR84" s="576">
        <v>0</v>
      </c>
      <c r="BS84" s="576">
        <v>0</v>
      </c>
      <c r="BT84" s="576">
        <v>0</v>
      </c>
      <c r="BU84" s="576">
        <v>0</v>
      </c>
      <c r="BV84" s="576">
        <v>0</v>
      </c>
      <c r="BW84" s="576">
        <v>0</v>
      </c>
      <c r="BX84" s="576">
        <v>0</v>
      </c>
      <c r="BY84" s="576">
        <v>0</v>
      </c>
      <c r="BZ84" s="576">
        <v>0</v>
      </c>
      <c r="CA84" s="576">
        <v>0</v>
      </c>
      <c r="CB84" s="576">
        <v>0</v>
      </c>
      <c r="CC84" s="576">
        <v>0</v>
      </c>
      <c r="CD84" s="576">
        <v>0</v>
      </c>
      <c r="CE84" s="576">
        <v>0</v>
      </c>
      <c r="CF84" s="576">
        <v>0</v>
      </c>
      <c r="CG84" s="576">
        <v>0</v>
      </c>
      <c r="CH84" s="576">
        <v>0</v>
      </c>
      <c r="CI84" s="576">
        <v>0</v>
      </c>
      <c r="CJ84" s="576">
        <v>0</v>
      </c>
      <c r="CK84" s="576">
        <v>0</v>
      </c>
      <c r="CL84" s="576">
        <v>0</v>
      </c>
      <c r="CM84" s="576">
        <v>0</v>
      </c>
      <c r="CN84" s="576">
        <v>0</v>
      </c>
      <c r="CO84" s="576">
        <v>0</v>
      </c>
      <c r="CP84" s="576">
        <v>0</v>
      </c>
      <c r="CQ84" s="576">
        <v>0</v>
      </c>
      <c r="CR84" s="576">
        <v>0</v>
      </c>
      <c r="CS84" s="576">
        <v>0</v>
      </c>
      <c r="CT84" s="576"/>
      <c r="CU84" s="576"/>
      <c r="CV84" s="576"/>
      <c r="CW84" s="576"/>
      <c r="CX84" s="576"/>
      <c r="CY84" s="576"/>
      <c r="CZ84" s="576"/>
      <c r="DA84" s="576"/>
      <c r="DB84" s="576"/>
      <c r="DC84" s="576"/>
      <c r="DD84" s="576"/>
      <c r="DE84" s="576"/>
      <c r="DF84" s="576"/>
      <c r="DG84" s="576"/>
      <c r="DH84" s="576"/>
      <c r="DI84" s="576"/>
      <c r="DJ84" s="576"/>
      <c r="DK84" s="576"/>
      <c r="DL84" s="576"/>
      <c r="DM84" s="576"/>
      <c r="DN84" s="576"/>
      <c r="DO84" s="576"/>
      <c r="DP84" s="576"/>
      <c r="DQ84" s="576"/>
      <c r="DR84" s="576"/>
      <c r="DS84" s="576"/>
      <c r="DT84" s="576"/>
      <c r="DU84" s="576"/>
      <c r="DV84" s="576"/>
      <c r="DW84" s="576"/>
      <c r="DX84" s="576"/>
      <c r="DY84" s="576"/>
      <c r="DZ84" s="576"/>
      <c r="EA84" s="576"/>
      <c r="EB84" s="576"/>
      <c r="EC84" s="576"/>
      <c r="ED84" s="576"/>
      <c r="EE84" s="576"/>
      <c r="EF84" s="576"/>
      <c r="EG84" s="576"/>
      <c r="EH84" s="576"/>
      <c r="EI84" s="576"/>
      <c r="EJ84" s="576"/>
      <c r="EK84" s="576"/>
      <c r="EL84" s="576"/>
      <c r="EM84" s="576"/>
      <c r="EN84" s="576"/>
      <c r="EO84" s="576"/>
      <c r="EP84" s="576"/>
      <c r="EQ84" s="576"/>
      <c r="ER84" s="576"/>
      <c r="ES84" s="576"/>
      <c r="ET84" s="576"/>
      <c r="EU84" s="576"/>
      <c r="EV84" s="576"/>
      <c r="EW84" s="576"/>
      <c r="EX84" s="577"/>
      <c r="EY84" s="715"/>
      <c r="EZ84" s="571" t="s">
        <v>2311</v>
      </c>
      <c r="FA84" s="564" t="s">
        <v>653</v>
      </c>
      <c r="FB84" s="566"/>
      <c r="FC84" s="571" t="s">
        <v>63</v>
      </c>
      <c r="FD84" s="571" t="s">
        <v>61</v>
      </c>
      <c r="FE84" s="571" t="s">
        <v>60</v>
      </c>
      <c r="FF84" s="571" t="s">
        <v>2537</v>
      </c>
      <c r="FG84" s="866" t="s">
        <v>1941</v>
      </c>
      <c r="FH84" s="866" t="s">
        <v>1409</v>
      </c>
      <c r="FI84" s="719">
        <f t="shared" si="38"/>
        <v>0.22</v>
      </c>
      <c r="FJ84" s="720">
        <f t="shared" si="39"/>
        <v>0</v>
      </c>
      <c r="FK84" s="455"/>
      <c r="FL84" s="531">
        <f t="shared" si="40"/>
        <v>0</v>
      </c>
      <c r="FM84" s="863">
        <f>IF($FE84&lt;&gt;"Capex",0,IF(AND(ISBLANK($FB84)=FALSE,OR($FG84=Constants!$E$29,$FG84=Constants!$E$30,$FG84=Constants!$E$31)),0,1))</f>
        <v>0</v>
      </c>
      <c r="FN84" s="863">
        <f t="shared" si="41"/>
        <v>0</v>
      </c>
      <c r="FO84" s="455"/>
    </row>
    <row r="85" spans="1:171">
      <c r="A85" s="572" t="s">
        <v>2180</v>
      </c>
      <c r="B85" s="566" t="s">
        <v>1980</v>
      </c>
      <c r="C85" s="571" t="s">
        <v>93</v>
      </c>
      <c r="D85" s="564" t="s">
        <v>2094</v>
      </c>
      <c r="E85" s="570" t="s">
        <v>2229</v>
      </c>
      <c r="F85" s="935" t="s">
        <v>2167</v>
      </c>
      <c r="G85" s="565" t="s">
        <v>312</v>
      </c>
      <c r="H85" s="565" t="s">
        <v>645</v>
      </c>
      <c r="I85" s="958"/>
      <c r="J85" s="566"/>
      <c r="K85" s="571" t="s">
        <v>2443</v>
      </c>
      <c r="L85" s="571" t="s">
        <v>161</v>
      </c>
      <c r="M85" s="862"/>
      <c r="N85" s="565"/>
      <c r="O85" s="565" t="s">
        <v>2168</v>
      </c>
      <c r="P85" s="867">
        <v>313</v>
      </c>
      <c r="Q85" s="571" t="s">
        <v>1876</v>
      </c>
      <c r="R85" s="564" t="s">
        <v>1675</v>
      </c>
      <c r="S85" s="565" t="s">
        <v>2169</v>
      </c>
      <c r="T85" s="565"/>
      <c r="U85" s="566"/>
      <c r="V85" s="571" t="s">
        <v>2111</v>
      </c>
      <c r="W85" s="564"/>
      <c r="X85" s="565"/>
      <c r="Y85" s="565"/>
      <c r="Z85" s="565"/>
      <c r="AA85" s="565"/>
      <c r="AB85" s="567"/>
      <c r="AC85" s="565" t="s">
        <v>2315</v>
      </c>
      <c r="AD85" s="717">
        <f t="shared" si="42"/>
        <v>85</v>
      </c>
      <c r="AE85" s="718">
        <f t="shared" si="37"/>
        <v>26605</v>
      </c>
      <c r="AF85" s="575">
        <v>0</v>
      </c>
      <c r="AG85" s="576">
        <v>0</v>
      </c>
      <c r="AH85" s="576">
        <v>21.25</v>
      </c>
      <c r="AI85" s="576">
        <v>21.25</v>
      </c>
      <c r="AJ85" s="576">
        <v>21.25</v>
      </c>
      <c r="AK85" s="576">
        <v>21.25</v>
      </c>
      <c r="AL85" s="576">
        <v>0</v>
      </c>
      <c r="AM85" s="576">
        <v>0</v>
      </c>
      <c r="AN85" s="576">
        <v>0</v>
      </c>
      <c r="AO85" s="576">
        <v>0</v>
      </c>
      <c r="AP85" s="576">
        <v>0</v>
      </c>
      <c r="AQ85" s="576">
        <v>0</v>
      </c>
      <c r="AR85" s="576">
        <v>0</v>
      </c>
      <c r="AS85" s="576">
        <v>0</v>
      </c>
      <c r="AT85" s="576">
        <v>0</v>
      </c>
      <c r="AU85" s="576">
        <v>0</v>
      </c>
      <c r="AV85" s="576">
        <v>0</v>
      </c>
      <c r="AW85" s="576">
        <v>0</v>
      </c>
      <c r="AX85" s="576">
        <v>0</v>
      </c>
      <c r="AY85" s="576">
        <v>0</v>
      </c>
      <c r="AZ85" s="576">
        <v>0</v>
      </c>
      <c r="BA85" s="576">
        <v>0</v>
      </c>
      <c r="BB85" s="576">
        <v>0</v>
      </c>
      <c r="BC85" s="576">
        <v>0</v>
      </c>
      <c r="BD85" s="576">
        <v>0</v>
      </c>
      <c r="BE85" s="576">
        <v>0</v>
      </c>
      <c r="BF85" s="576">
        <v>0</v>
      </c>
      <c r="BG85" s="576">
        <v>0</v>
      </c>
      <c r="BH85" s="576">
        <v>0</v>
      </c>
      <c r="BI85" s="576">
        <v>0</v>
      </c>
      <c r="BJ85" s="576">
        <v>0</v>
      </c>
      <c r="BK85" s="576">
        <v>0</v>
      </c>
      <c r="BL85" s="576">
        <v>0</v>
      </c>
      <c r="BM85" s="576">
        <v>0</v>
      </c>
      <c r="BN85" s="576">
        <v>0</v>
      </c>
      <c r="BO85" s="576">
        <v>0</v>
      </c>
      <c r="BP85" s="576">
        <v>0</v>
      </c>
      <c r="BQ85" s="576">
        <v>0</v>
      </c>
      <c r="BR85" s="576">
        <v>0</v>
      </c>
      <c r="BS85" s="576">
        <v>0</v>
      </c>
      <c r="BT85" s="576">
        <v>0</v>
      </c>
      <c r="BU85" s="576">
        <v>0</v>
      </c>
      <c r="BV85" s="576">
        <v>0</v>
      </c>
      <c r="BW85" s="576">
        <v>0</v>
      </c>
      <c r="BX85" s="576">
        <v>0</v>
      </c>
      <c r="BY85" s="576">
        <v>0</v>
      </c>
      <c r="BZ85" s="576">
        <v>0</v>
      </c>
      <c r="CA85" s="576">
        <v>0</v>
      </c>
      <c r="CB85" s="576">
        <v>0</v>
      </c>
      <c r="CC85" s="576">
        <v>0</v>
      </c>
      <c r="CD85" s="576">
        <v>0</v>
      </c>
      <c r="CE85" s="576">
        <v>0</v>
      </c>
      <c r="CF85" s="576">
        <v>0</v>
      </c>
      <c r="CG85" s="576">
        <v>0</v>
      </c>
      <c r="CH85" s="576">
        <v>0</v>
      </c>
      <c r="CI85" s="576">
        <v>0</v>
      </c>
      <c r="CJ85" s="576">
        <v>0</v>
      </c>
      <c r="CK85" s="576">
        <v>0</v>
      </c>
      <c r="CL85" s="576">
        <v>0</v>
      </c>
      <c r="CM85" s="576">
        <v>0</v>
      </c>
      <c r="CN85" s="576">
        <v>0</v>
      </c>
      <c r="CO85" s="576">
        <v>0</v>
      </c>
      <c r="CP85" s="576">
        <v>0</v>
      </c>
      <c r="CQ85" s="576">
        <v>0</v>
      </c>
      <c r="CR85" s="576">
        <v>0</v>
      </c>
      <c r="CS85" s="576">
        <v>0</v>
      </c>
      <c r="CT85" s="576"/>
      <c r="CU85" s="576"/>
      <c r="CV85" s="576"/>
      <c r="CW85" s="576"/>
      <c r="CX85" s="576"/>
      <c r="CY85" s="576"/>
      <c r="CZ85" s="576"/>
      <c r="DA85" s="576"/>
      <c r="DB85" s="576"/>
      <c r="DC85" s="576"/>
      <c r="DD85" s="576"/>
      <c r="DE85" s="576"/>
      <c r="DF85" s="576"/>
      <c r="DG85" s="576"/>
      <c r="DH85" s="576"/>
      <c r="DI85" s="576"/>
      <c r="DJ85" s="576"/>
      <c r="DK85" s="576"/>
      <c r="DL85" s="576"/>
      <c r="DM85" s="576"/>
      <c r="DN85" s="576"/>
      <c r="DO85" s="576"/>
      <c r="DP85" s="576"/>
      <c r="DQ85" s="576"/>
      <c r="DR85" s="576"/>
      <c r="DS85" s="576"/>
      <c r="DT85" s="576"/>
      <c r="DU85" s="576"/>
      <c r="DV85" s="576"/>
      <c r="DW85" s="576"/>
      <c r="DX85" s="576"/>
      <c r="DY85" s="576"/>
      <c r="DZ85" s="576"/>
      <c r="EA85" s="576"/>
      <c r="EB85" s="576"/>
      <c r="EC85" s="576"/>
      <c r="ED85" s="576"/>
      <c r="EE85" s="576"/>
      <c r="EF85" s="576"/>
      <c r="EG85" s="576"/>
      <c r="EH85" s="576"/>
      <c r="EI85" s="576"/>
      <c r="EJ85" s="576"/>
      <c r="EK85" s="576"/>
      <c r="EL85" s="576"/>
      <c r="EM85" s="576"/>
      <c r="EN85" s="576"/>
      <c r="EO85" s="576"/>
      <c r="EP85" s="576"/>
      <c r="EQ85" s="576"/>
      <c r="ER85" s="576"/>
      <c r="ES85" s="576"/>
      <c r="ET85" s="576"/>
      <c r="EU85" s="576"/>
      <c r="EV85" s="576"/>
      <c r="EW85" s="576"/>
      <c r="EX85" s="577"/>
      <c r="EY85" s="715"/>
      <c r="EZ85" s="571" t="s">
        <v>2311</v>
      </c>
      <c r="FA85" s="564" t="s">
        <v>653</v>
      </c>
      <c r="FB85" s="566"/>
      <c r="FC85" s="571" t="s">
        <v>63</v>
      </c>
      <c r="FD85" s="571" t="s">
        <v>61</v>
      </c>
      <c r="FE85" s="571" t="s">
        <v>60</v>
      </c>
      <c r="FF85" s="571" t="s">
        <v>2537</v>
      </c>
      <c r="FG85" s="866" t="s">
        <v>1941</v>
      </c>
      <c r="FH85" s="866" t="s">
        <v>1409</v>
      </c>
      <c r="FI85" s="719">
        <f t="shared" si="38"/>
        <v>0.22</v>
      </c>
      <c r="FJ85" s="720">
        <f t="shared" si="39"/>
        <v>0</v>
      </c>
      <c r="FK85" s="455"/>
      <c r="FL85" s="531">
        <f t="shared" si="40"/>
        <v>0</v>
      </c>
      <c r="FM85" s="863">
        <f>IF($FE85&lt;&gt;"Capex",0,IF(AND(ISBLANK($FB85)=FALSE,OR($FG85=Constants!$E$29,$FG85=Constants!$E$30,$FG85=Constants!$E$31)),0,1))</f>
        <v>0</v>
      </c>
      <c r="FN85" s="863">
        <f t="shared" si="41"/>
        <v>0</v>
      </c>
      <c r="FO85" s="455"/>
    </row>
    <row r="86" spans="1:171">
      <c r="A86" s="572" t="s">
        <v>2180</v>
      </c>
      <c r="B86" s="566" t="s">
        <v>1980</v>
      </c>
      <c r="C86" s="571" t="s">
        <v>93</v>
      </c>
      <c r="D86" s="564" t="s">
        <v>2094</v>
      </c>
      <c r="E86" s="570" t="s">
        <v>2230</v>
      </c>
      <c r="F86" s="935" t="s">
        <v>2167</v>
      </c>
      <c r="G86" s="565" t="s">
        <v>312</v>
      </c>
      <c r="H86" s="565" t="s">
        <v>645</v>
      </c>
      <c r="I86" s="958"/>
      <c r="J86" s="566"/>
      <c r="K86" s="571" t="s">
        <v>2443</v>
      </c>
      <c r="L86" s="571" t="s">
        <v>161</v>
      </c>
      <c r="M86" s="862"/>
      <c r="N86" s="565"/>
      <c r="O86" s="565" t="s">
        <v>2168</v>
      </c>
      <c r="P86" s="867">
        <v>313</v>
      </c>
      <c r="Q86" s="571" t="s">
        <v>1876</v>
      </c>
      <c r="R86" s="564" t="s">
        <v>1675</v>
      </c>
      <c r="S86" s="565" t="s">
        <v>2169</v>
      </c>
      <c r="T86" s="565"/>
      <c r="U86" s="566"/>
      <c r="V86" s="571" t="s">
        <v>2111</v>
      </c>
      <c r="W86" s="564"/>
      <c r="X86" s="565"/>
      <c r="Y86" s="565"/>
      <c r="Z86" s="565"/>
      <c r="AA86" s="565"/>
      <c r="AB86" s="567"/>
      <c r="AC86" s="565" t="s">
        <v>2315</v>
      </c>
      <c r="AD86" s="717">
        <f t="shared" si="42"/>
        <v>85</v>
      </c>
      <c r="AE86" s="718">
        <f t="shared" si="37"/>
        <v>26605</v>
      </c>
      <c r="AF86" s="575">
        <v>0</v>
      </c>
      <c r="AG86" s="576">
        <v>0</v>
      </c>
      <c r="AH86" s="576">
        <v>21.25</v>
      </c>
      <c r="AI86" s="576">
        <v>21.25</v>
      </c>
      <c r="AJ86" s="576">
        <v>21.25</v>
      </c>
      <c r="AK86" s="576">
        <v>21.25</v>
      </c>
      <c r="AL86" s="576">
        <v>0</v>
      </c>
      <c r="AM86" s="576">
        <v>0</v>
      </c>
      <c r="AN86" s="576">
        <v>0</v>
      </c>
      <c r="AO86" s="576">
        <v>0</v>
      </c>
      <c r="AP86" s="576">
        <v>0</v>
      </c>
      <c r="AQ86" s="576">
        <v>0</v>
      </c>
      <c r="AR86" s="576">
        <v>0</v>
      </c>
      <c r="AS86" s="576">
        <v>0</v>
      </c>
      <c r="AT86" s="576">
        <v>0</v>
      </c>
      <c r="AU86" s="576">
        <v>0</v>
      </c>
      <c r="AV86" s="576">
        <v>0</v>
      </c>
      <c r="AW86" s="576">
        <v>0</v>
      </c>
      <c r="AX86" s="576">
        <v>0</v>
      </c>
      <c r="AY86" s="576">
        <v>0</v>
      </c>
      <c r="AZ86" s="576">
        <v>0</v>
      </c>
      <c r="BA86" s="576">
        <v>0</v>
      </c>
      <c r="BB86" s="576">
        <v>0</v>
      </c>
      <c r="BC86" s="576">
        <v>0</v>
      </c>
      <c r="BD86" s="576">
        <v>0</v>
      </c>
      <c r="BE86" s="576">
        <v>0</v>
      </c>
      <c r="BF86" s="576">
        <v>0</v>
      </c>
      <c r="BG86" s="576">
        <v>0</v>
      </c>
      <c r="BH86" s="576">
        <v>0</v>
      </c>
      <c r="BI86" s="576">
        <v>0</v>
      </c>
      <c r="BJ86" s="576">
        <v>0</v>
      </c>
      <c r="BK86" s="576">
        <v>0</v>
      </c>
      <c r="BL86" s="576">
        <v>0</v>
      </c>
      <c r="BM86" s="576">
        <v>0</v>
      </c>
      <c r="BN86" s="576">
        <v>0</v>
      </c>
      <c r="BO86" s="576">
        <v>0</v>
      </c>
      <c r="BP86" s="576">
        <v>0</v>
      </c>
      <c r="BQ86" s="576">
        <v>0</v>
      </c>
      <c r="BR86" s="576">
        <v>0</v>
      </c>
      <c r="BS86" s="576">
        <v>0</v>
      </c>
      <c r="BT86" s="576">
        <v>0</v>
      </c>
      <c r="BU86" s="576">
        <v>0</v>
      </c>
      <c r="BV86" s="576">
        <v>0</v>
      </c>
      <c r="BW86" s="576">
        <v>0</v>
      </c>
      <c r="BX86" s="576">
        <v>0</v>
      </c>
      <c r="BY86" s="576">
        <v>0</v>
      </c>
      <c r="BZ86" s="576">
        <v>0</v>
      </c>
      <c r="CA86" s="576">
        <v>0</v>
      </c>
      <c r="CB86" s="576">
        <v>0</v>
      </c>
      <c r="CC86" s="576">
        <v>0</v>
      </c>
      <c r="CD86" s="576">
        <v>0</v>
      </c>
      <c r="CE86" s="576">
        <v>0</v>
      </c>
      <c r="CF86" s="576">
        <v>0</v>
      </c>
      <c r="CG86" s="576">
        <v>0</v>
      </c>
      <c r="CH86" s="576">
        <v>0</v>
      </c>
      <c r="CI86" s="576">
        <v>0</v>
      </c>
      <c r="CJ86" s="576">
        <v>0</v>
      </c>
      <c r="CK86" s="576">
        <v>0</v>
      </c>
      <c r="CL86" s="576">
        <v>0</v>
      </c>
      <c r="CM86" s="576">
        <v>0</v>
      </c>
      <c r="CN86" s="576">
        <v>0</v>
      </c>
      <c r="CO86" s="576">
        <v>0</v>
      </c>
      <c r="CP86" s="576">
        <v>0</v>
      </c>
      <c r="CQ86" s="576">
        <v>0</v>
      </c>
      <c r="CR86" s="576">
        <v>0</v>
      </c>
      <c r="CS86" s="576">
        <v>0</v>
      </c>
      <c r="CT86" s="576"/>
      <c r="CU86" s="576"/>
      <c r="CV86" s="576"/>
      <c r="CW86" s="576"/>
      <c r="CX86" s="576"/>
      <c r="CY86" s="576"/>
      <c r="CZ86" s="576"/>
      <c r="DA86" s="576"/>
      <c r="DB86" s="576"/>
      <c r="DC86" s="576"/>
      <c r="DD86" s="576"/>
      <c r="DE86" s="576"/>
      <c r="DF86" s="576"/>
      <c r="DG86" s="576"/>
      <c r="DH86" s="576"/>
      <c r="DI86" s="576"/>
      <c r="DJ86" s="576"/>
      <c r="DK86" s="576"/>
      <c r="DL86" s="576"/>
      <c r="DM86" s="576"/>
      <c r="DN86" s="576"/>
      <c r="DO86" s="576"/>
      <c r="DP86" s="576"/>
      <c r="DQ86" s="576"/>
      <c r="DR86" s="576"/>
      <c r="DS86" s="576"/>
      <c r="DT86" s="576"/>
      <c r="DU86" s="576"/>
      <c r="DV86" s="576"/>
      <c r="DW86" s="576"/>
      <c r="DX86" s="576"/>
      <c r="DY86" s="576"/>
      <c r="DZ86" s="576"/>
      <c r="EA86" s="576"/>
      <c r="EB86" s="576"/>
      <c r="EC86" s="576"/>
      <c r="ED86" s="576"/>
      <c r="EE86" s="576"/>
      <c r="EF86" s="576"/>
      <c r="EG86" s="576"/>
      <c r="EH86" s="576"/>
      <c r="EI86" s="576"/>
      <c r="EJ86" s="576"/>
      <c r="EK86" s="576"/>
      <c r="EL86" s="576"/>
      <c r="EM86" s="576"/>
      <c r="EN86" s="576"/>
      <c r="EO86" s="576"/>
      <c r="EP86" s="576"/>
      <c r="EQ86" s="576"/>
      <c r="ER86" s="576"/>
      <c r="ES86" s="576"/>
      <c r="ET86" s="576"/>
      <c r="EU86" s="576"/>
      <c r="EV86" s="576"/>
      <c r="EW86" s="576"/>
      <c r="EX86" s="577"/>
      <c r="EY86" s="715"/>
      <c r="EZ86" s="571" t="s">
        <v>2311</v>
      </c>
      <c r="FA86" s="564" t="s">
        <v>653</v>
      </c>
      <c r="FB86" s="566"/>
      <c r="FC86" s="571" t="s">
        <v>63</v>
      </c>
      <c r="FD86" s="571" t="s">
        <v>61</v>
      </c>
      <c r="FE86" s="571" t="s">
        <v>60</v>
      </c>
      <c r="FF86" s="571" t="s">
        <v>2537</v>
      </c>
      <c r="FG86" s="866" t="s">
        <v>1941</v>
      </c>
      <c r="FH86" s="866" t="s">
        <v>1409</v>
      </c>
      <c r="FI86" s="719">
        <f t="shared" si="38"/>
        <v>0.22</v>
      </c>
      <c r="FJ86" s="720">
        <f t="shared" si="39"/>
        <v>0</v>
      </c>
      <c r="FK86" s="455"/>
      <c r="FL86" s="531">
        <f t="shared" si="40"/>
        <v>0</v>
      </c>
      <c r="FM86" s="863">
        <f>IF($FE86&lt;&gt;"Capex",0,IF(AND(ISBLANK($FB86)=FALSE,OR($FG86=Constants!$E$29,$FG86=Constants!$E$30,$FG86=Constants!$E$31)),0,1))</f>
        <v>0</v>
      </c>
      <c r="FN86" s="863">
        <f t="shared" si="41"/>
        <v>0</v>
      </c>
      <c r="FO86" s="455"/>
    </row>
    <row r="87" spans="1:171">
      <c r="A87" s="572" t="s">
        <v>2180</v>
      </c>
      <c r="B87" s="566" t="s">
        <v>1980</v>
      </c>
      <c r="C87" s="571" t="s">
        <v>93</v>
      </c>
      <c r="D87" s="564" t="s">
        <v>2094</v>
      </c>
      <c r="E87" s="570" t="s">
        <v>2231</v>
      </c>
      <c r="F87" s="935" t="s">
        <v>2167</v>
      </c>
      <c r="G87" s="565" t="s">
        <v>312</v>
      </c>
      <c r="H87" s="565" t="s">
        <v>645</v>
      </c>
      <c r="I87" s="958"/>
      <c r="J87" s="566"/>
      <c r="K87" s="571" t="s">
        <v>2443</v>
      </c>
      <c r="L87" s="571" t="s">
        <v>161</v>
      </c>
      <c r="M87" s="862"/>
      <c r="N87" s="565"/>
      <c r="O87" s="565" t="s">
        <v>2168</v>
      </c>
      <c r="P87" s="867">
        <v>313</v>
      </c>
      <c r="Q87" s="571" t="s">
        <v>1876</v>
      </c>
      <c r="R87" s="564" t="s">
        <v>1675</v>
      </c>
      <c r="S87" s="565" t="s">
        <v>2169</v>
      </c>
      <c r="T87" s="565"/>
      <c r="U87" s="566"/>
      <c r="V87" s="571" t="s">
        <v>2111</v>
      </c>
      <c r="W87" s="564"/>
      <c r="X87" s="565"/>
      <c r="Y87" s="565"/>
      <c r="Z87" s="565"/>
      <c r="AA87" s="565"/>
      <c r="AB87" s="567"/>
      <c r="AC87" s="565" t="s">
        <v>2315</v>
      </c>
      <c r="AD87" s="717">
        <f t="shared" si="42"/>
        <v>85</v>
      </c>
      <c r="AE87" s="718">
        <f t="shared" si="37"/>
        <v>26605</v>
      </c>
      <c r="AF87" s="575">
        <v>0</v>
      </c>
      <c r="AG87" s="576">
        <v>0</v>
      </c>
      <c r="AH87" s="576">
        <v>21.25</v>
      </c>
      <c r="AI87" s="576">
        <v>21.25</v>
      </c>
      <c r="AJ87" s="576">
        <v>21.25</v>
      </c>
      <c r="AK87" s="576">
        <v>21.25</v>
      </c>
      <c r="AL87" s="576">
        <v>0</v>
      </c>
      <c r="AM87" s="576">
        <v>0</v>
      </c>
      <c r="AN87" s="576">
        <v>0</v>
      </c>
      <c r="AO87" s="576">
        <v>0</v>
      </c>
      <c r="AP87" s="576">
        <v>0</v>
      </c>
      <c r="AQ87" s="576">
        <v>0</v>
      </c>
      <c r="AR87" s="576">
        <v>0</v>
      </c>
      <c r="AS87" s="576">
        <v>0</v>
      </c>
      <c r="AT87" s="576">
        <v>0</v>
      </c>
      <c r="AU87" s="576">
        <v>0</v>
      </c>
      <c r="AV87" s="576">
        <v>0</v>
      </c>
      <c r="AW87" s="576">
        <v>0</v>
      </c>
      <c r="AX87" s="576">
        <v>0</v>
      </c>
      <c r="AY87" s="576">
        <v>0</v>
      </c>
      <c r="AZ87" s="576">
        <v>0</v>
      </c>
      <c r="BA87" s="576">
        <v>0</v>
      </c>
      <c r="BB87" s="576">
        <v>0</v>
      </c>
      <c r="BC87" s="576">
        <v>0</v>
      </c>
      <c r="BD87" s="576">
        <v>0</v>
      </c>
      <c r="BE87" s="576">
        <v>0</v>
      </c>
      <c r="BF87" s="576">
        <v>0</v>
      </c>
      <c r="BG87" s="576">
        <v>0</v>
      </c>
      <c r="BH87" s="576">
        <v>0</v>
      </c>
      <c r="BI87" s="576">
        <v>0</v>
      </c>
      <c r="BJ87" s="576">
        <v>0</v>
      </c>
      <c r="BK87" s="576">
        <v>0</v>
      </c>
      <c r="BL87" s="576">
        <v>0</v>
      </c>
      <c r="BM87" s="576">
        <v>0</v>
      </c>
      <c r="BN87" s="576">
        <v>0</v>
      </c>
      <c r="BO87" s="576">
        <v>0</v>
      </c>
      <c r="BP87" s="576">
        <v>0</v>
      </c>
      <c r="BQ87" s="576">
        <v>0</v>
      </c>
      <c r="BR87" s="576">
        <v>0</v>
      </c>
      <c r="BS87" s="576">
        <v>0</v>
      </c>
      <c r="BT87" s="576">
        <v>0</v>
      </c>
      <c r="BU87" s="576">
        <v>0</v>
      </c>
      <c r="BV87" s="576">
        <v>0</v>
      </c>
      <c r="BW87" s="576">
        <v>0</v>
      </c>
      <c r="BX87" s="576">
        <v>0</v>
      </c>
      <c r="BY87" s="576">
        <v>0</v>
      </c>
      <c r="BZ87" s="576">
        <v>0</v>
      </c>
      <c r="CA87" s="576">
        <v>0</v>
      </c>
      <c r="CB87" s="576">
        <v>0</v>
      </c>
      <c r="CC87" s="576">
        <v>0</v>
      </c>
      <c r="CD87" s="576">
        <v>0</v>
      </c>
      <c r="CE87" s="576">
        <v>0</v>
      </c>
      <c r="CF87" s="576">
        <v>0</v>
      </c>
      <c r="CG87" s="576">
        <v>0</v>
      </c>
      <c r="CH87" s="576">
        <v>0</v>
      </c>
      <c r="CI87" s="576">
        <v>0</v>
      </c>
      <c r="CJ87" s="576">
        <v>0</v>
      </c>
      <c r="CK87" s="576">
        <v>0</v>
      </c>
      <c r="CL87" s="576">
        <v>0</v>
      </c>
      <c r="CM87" s="576">
        <v>0</v>
      </c>
      <c r="CN87" s="576">
        <v>0</v>
      </c>
      <c r="CO87" s="576">
        <v>0</v>
      </c>
      <c r="CP87" s="576">
        <v>0</v>
      </c>
      <c r="CQ87" s="576">
        <v>0</v>
      </c>
      <c r="CR87" s="576">
        <v>0</v>
      </c>
      <c r="CS87" s="576">
        <v>0</v>
      </c>
      <c r="CT87" s="576"/>
      <c r="CU87" s="576"/>
      <c r="CV87" s="576"/>
      <c r="CW87" s="576"/>
      <c r="CX87" s="576"/>
      <c r="CY87" s="576"/>
      <c r="CZ87" s="576"/>
      <c r="DA87" s="576"/>
      <c r="DB87" s="576"/>
      <c r="DC87" s="576"/>
      <c r="DD87" s="576"/>
      <c r="DE87" s="576"/>
      <c r="DF87" s="576"/>
      <c r="DG87" s="576"/>
      <c r="DH87" s="576"/>
      <c r="DI87" s="576"/>
      <c r="DJ87" s="576"/>
      <c r="DK87" s="576"/>
      <c r="DL87" s="576"/>
      <c r="DM87" s="576"/>
      <c r="DN87" s="576"/>
      <c r="DO87" s="576"/>
      <c r="DP87" s="576"/>
      <c r="DQ87" s="576"/>
      <c r="DR87" s="576"/>
      <c r="DS87" s="576"/>
      <c r="DT87" s="576"/>
      <c r="DU87" s="576"/>
      <c r="DV87" s="576"/>
      <c r="DW87" s="576"/>
      <c r="DX87" s="576"/>
      <c r="DY87" s="576"/>
      <c r="DZ87" s="576"/>
      <c r="EA87" s="576"/>
      <c r="EB87" s="576"/>
      <c r="EC87" s="576"/>
      <c r="ED87" s="576"/>
      <c r="EE87" s="576"/>
      <c r="EF87" s="576"/>
      <c r="EG87" s="576"/>
      <c r="EH87" s="576"/>
      <c r="EI87" s="576"/>
      <c r="EJ87" s="576"/>
      <c r="EK87" s="576"/>
      <c r="EL87" s="576"/>
      <c r="EM87" s="576"/>
      <c r="EN87" s="576"/>
      <c r="EO87" s="576"/>
      <c r="EP87" s="576"/>
      <c r="EQ87" s="576"/>
      <c r="ER87" s="576"/>
      <c r="ES87" s="576"/>
      <c r="ET87" s="576"/>
      <c r="EU87" s="576"/>
      <c r="EV87" s="576"/>
      <c r="EW87" s="576"/>
      <c r="EX87" s="577"/>
      <c r="EY87" s="715"/>
      <c r="EZ87" s="571" t="s">
        <v>2311</v>
      </c>
      <c r="FA87" s="564" t="s">
        <v>653</v>
      </c>
      <c r="FB87" s="566"/>
      <c r="FC87" s="571" t="s">
        <v>63</v>
      </c>
      <c r="FD87" s="571" t="s">
        <v>61</v>
      </c>
      <c r="FE87" s="571" t="s">
        <v>60</v>
      </c>
      <c r="FF87" s="571" t="s">
        <v>2537</v>
      </c>
      <c r="FG87" s="866" t="s">
        <v>1941</v>
      </c>
      <c r="FH87" s="866" t="s">
        <v>1409</v>
      </c>
      <c r="FI87" s="719">
        <f t="shared" si="38"/>
        <v>0.22</v>
      </c>
      <c r="FJ87" s="720">
        <f t="shared" si="39"/>
        <v>0</v>
      </c>
      <c r="FK87" s="455"/>
      <c r="FL87" s="531">
        <f t="shared" si="40"/>
        <v>0</v>
      </c>
      <c r="FM87" s="863">
        <f>IF($FE87&lt;&gt;"Capex",0,IF(AND(ISBLANK($FB87)=FALSE,OR($FG87=Constants!$E$29,$FG87=Constants!$E$30,$FG87=Constants!$E$31)),0,1))</f>
        <v>0</v>
      </c>
      <c r="FN87" s="863">
        <f t="shared" si="41"/>
        <v>0</v>
      </c>
      <c r="FO87" s="455"/>
    </row>
    <row r="88" spans="1:171">
      <c r="A88" s="572" t="s">
        <v>2180</v>
      </c>
      <c r="B88" s="566" t="s">
        <v>1980</v>
      </c>
      <c r="C88" s="571" t="s">
        <v>93</v>
      </c>
      <c r="D88" s="564" t="s">
        <v>2094</v>
      </c>
      <c r="E88" s="570" t="s">
        <v>2232</v>
      </c>
      <c r="F88" s="935" t="s">
        <v>2167</v>
      </c>
      <c r="G88" s="565" t="s">
        <v>312</v>
      </c>
      <c r="H88" s="565" t="s">
        <v>645</v>
      </c>
      <c r="I88" s="958"/>
      <c r="J88" s="566"/>
      <c r="K88" s="571" t="s">
        <v>2443</v>
      </c>
      <c r="L88" s="571" t="s">
        <v>161</v>
      </c>
      <c r="M88" s="862"/>
      <c r="N88" s="565"/>
      <c r="O88" s="565" t="s">
        <v>2168</v>
      </c>
      <c r="P88" s="867">
        <v>313</v>
      </c>
      <c r="Q88" s="571" t="s">
        <v>1876</v>
      </c>
      <c r="R88" s="564" t="s">
        <v>1675</v>
      </c>
      <c r="S88" s="565" t="s">
        <v>2169</v>
      </c>
      <c r="T88" s="565"/>
      <c r="U88" s="566"/>
      <c r="V88" s="571" t="s">
        <v>2111</v>
      </c>
      <c r="W88" s="564"/>
      <c r="X88" s="565"/>
      <c r="Y88" s="565"/>
      <c r="Z88" s="565"/>
      <c r="AA88" s="565"/>
      <c r="AB88" s="567"/>
      <c r="AC88" s="565" t="s">
        <v>2315</v>
      </c>
      <c r="AD88" s="717">
        <f t="shared" si="42"/>
        <v>85</v>
      </c>
      <c r="AE88" s="718">
        <f t="shared" si="37"/>
        <v>26605</v>
      </c>
      <c r="AF88" s="575">
        <v>0</v>
      </c>
      <c r="AG88" s="576">
        <v>0</v>
      </c>
      <c r="AH88" s="576">
        <v>21.25</v>
      </c>
      <c r="AI88" s="576">
        <v>21.25</v>
      </c>
      <c r="AJ88" s="576">
        <v>21.25</v>
      </c>
      <c r="AK88" s="576">
        <v>21.25</v>
      </c>
      <c r="AL88" s="576">
        <v>0</v>
      </c>
      <c r="AM88" s="576">
        <v>0</v>
      </c>
      <c r="AN88" s="576">
        <v>0</v>
      </c>
      <c r="AO88" s="576">
        <v>0</v>
      </c>
      <c r="AP88" s="576">
        <v>0</v>
      </c>
      <c r="AQ88" s="576">
        <v>0</v>
      </c>
      <c r="AR88" s="576">
        <v>0</v>
      </c>
      <c r="AS88" s="576">
        <v>0</v>
      </c>
      <c r="AT88" s="576">
        <v>0</v>
      </c>
      <c r="AU88" s="576">
        <v>0</v>
      </c>
      <c r="AV88" s="576">
        <v>0</v>
      </c>
      <c r="AW88" s="576">
        <v>0</v>
      </c>
      <c r="AX88" s="576">
        <v>0</v>
      </c>
      <c r="AY88" s="576">
        <v>0</v>
      </c>
      <c r="AZ88" s="576">
        <v>0</v>
      </c>
      <c r="BA88" s="576">
        <v>0</v>
      </c>
      <c r="BB88" s="576">
        <v>0</v>
      </c>
      <c r="BC88" s="576">
        <v>0</v>
      </c>
      <c r="BD88" s="576">
        <v>0</v>
      </c>
      <c r="BE88" s="576">
        <v>0</v>
      </c>
      <c r="BF88" s="576">
        <v>0</v>
      </c>
      <c r="BG88" s="576">
        <v>0</v>
      </c>
      <c r="BH88" s="576">
        <v>0</v>
      </c>
      <c r="BI88" s="576">
        <v>0</v>
      </c>
      <c r="BJ88" s="576">
        <v>0</v>
      </c>
      <c r="BK88" s="576">
        <v>0</v>
      </c>
      <c r="BL88" s="576">
        <v>0</v>
      </c>
      <c r="BM88" s="576">
        <v>0</v>
      </c>
      <c r="BN88" s="576">
        <v>0</v>
      </c>
      <c r="BO88" s="576">
        <v>0</v>
      </c>
      <c r="BP88" s="576">
        <v>0</v>
      </c>
      <c r="BQ88" s="576">
        <v>0</v>
      </c>
      <c r="BR88" s="576">
        <v>0</v>
      </c>
      <c r="BS88" s="576">
        <v>0</v>
      </c>
      <c r="BT88" s="576">
        <v>0</v>
      </c>
      <c r="BU88" s="576">
        <v>0</v>
      </c>
      <c r="BV88" s="576">
        <v>0</v>
      </c>
      <c r="BW88" s="576">
        <v>0</v>
      </c>
      <c r="BX88" s="576">
        <v>0</v>
      </c>
      <c r="BY88" s="576">
        <v>0</v>
      </c>
      <c r="BZ88" s="576">
        <v>0</v>
      </c>
      <c r="CA88" s="576">
        <v>0</v>
      </c>
      <c r="CB88" s="576">
        <v>0</v>
      </c>
      <c r="CC88" s="576">
        <v>0</v>
      </c>
      <c r="CD88" s="576">
        <v>0</v>
      </c>
      <c r="CE88" s="576">
        <v>0</v>
      </c>
      <c r="CF88" s="576">
        <v>0</v>
      </c>
      <c r="CG88" s="576">
        <v>0</v>
      </c>
      <c r="CH88" s="576">
        <v>0</v>
      </c>
      <c r="CI88" s="576">
        <v>0</v>
      </c>
      <c r="CJ88" s="576">
        <v>0</v>
      </c>
      <c r="CK88" s="576">
        <v>0</v>
      </c>
      <c r="CL88" s="576">
        <v>0</v>
      </c>
      <c r="CM88" s="576">
        <v>0</v>
      </c>
      <c r="CN88" s="576">
        <v>0</v>
      </c>
      <c r="CO88" s="576">
        <v>0</v>
      </c>
      <c r="CP88" s="576">
        <v>0</v>
      </c>
      <c r="CQ88" s="576">
        <v>0</v>
      </c>
      <c r="CR88" s="576">
        <v>0</v>
      </c>
      <c r="CS88" s="576">
        <v>0</v>
      </c>
      <c r="CT88" s="576"/>
      <c r="CU88" s="576"/>
      <c r="CV88" s="576"/>
      <c r="CW88" s="576"/>
      <c r="CX88" s="576"/>
      <c r="CY88" s="576"/>
      <c r="CZ88" s="576"/>
      <c r="DA88" s="576"/>
      <c r="DB88" s="576"/>
      <c r="DC88" s="576"/>
      <c r="DD88" s="576"/>
      <c r="DE88" s="576"/>
      <c r="DF88" s="576"/>
      <c r="DG88" s="576"/>
      <c r="DH88" s="576"/>
      <c r="DI88" s="576"/>
      <c r="DJ88" s="576"/>
      <c r="DK88" s="576"/>
      <c r="DL88" s="576"/>
      <c r="DM88" s="576"/>
      <c r="DN88" s="576"/>
      <c r="DO88" s="576"/>
      <c r="DP88" s="576"/>
      <c r="DQ88" s="576"/>
      <c r="DR88" s="576"/>
      <c r="DS88" s="576"/>
      <c r="DT88" s="576"/>
      <c r="DU88" s="576"/>
      <c r="DV88" s="576"/>
      <c r="DW88" s="576"/>
      <c r="DX88" s="576"/>
      <c r="DY88" s="576"/>
      <c r="DZ88" s="576"/>
      <c r="EA88" s="576"/>
      <c r="EB88" s="576"/>
      <c r="EC88" s="576"/>
      <c r="ED88" s="576"/>
      <c r="EE88" s="576"/>
      <c r="EF88" s="576"/>
      <c r="EG88" s="576"/>
      <c r="EH88" s="576"/>
      <c r="EI88" s="576"/>
      <c r="EJ88" s="576"/>
      <c r="EK88" s="576"/>
      <c r="EL88" s="576"/>
      <c r="EM88" s="576"/>
      <c r="EN88" s="576"/>
      <c r="EO88" s="576"/>
      <c r="EP88" s="576"/>
      <c r="EQ88" s="576"/>
      <c r="ER88" s="576"/>
      <c r="ES88" s="576"/>
      <c r="ET88" s="576"/>
      <c r="EU88" s="576"/>
      <c r="EV88" s="576"/>
      <c r="EW88" s="576"/>
      <c r="EX88" s="577"/>
      <c r="EY88" s="715"/>
      <c r="EZ88" s="571" t="s">
        <v>2311</v>
      </c>
      <c r="FA88" s="564" t="s">
        <v>653</v>
      </c>
      <c r="FB88" s="566"/>
      <c r="FC88" s="571" t="s">
        <v>63</v>
      </c>
      <c r="FD88" s="571" t="s">
        <v>61</v>
      </c>
      <c r="FE88" s="571" t="s">
        <v>60</v>
      </c>
      <c r="FF88" s="571" t="s">
        <v>2537</v>
      </c>
      <c r="FG88" s="866" t="s">
        <v>1941</v>
      </c>
      <c r="FH88" s="866" t="s">
        <v>1409</v>
      </c>
      <c r="FI88" s="719">
        <f t="shared" si="38"/>
        <v>0.22</v>
      </c>
      <c r="FJ88" s="720">
        <f t="shared" si="39"/>
        <v>0</v>
      </c>
      <c r="FK88" s="455"/>
      <c r="FL88" s="531">
        <f t="shared" si="40"/>
        <v>0</v>
      </c>
      <c r="FM88" s="863">
        <f>IF($FE88&lt;&gt;"Capex",0,IF(AND(ISBLANK($FB88)=FALSE,OR($FG88=Constants!$E$29,$FG88=Constants!$E$30,$FG88=Constants!$E$31)),0,1))</f>
        <v>0</v>
      </c>
      <c r="FN88" s="863">
        <f t="shared" si="41"/>
        <v>0</v>
      </c>
      <c r="FO88" s="455"/>
    </row>
    <row r="89" spans="1:171">
      <c r="A89" s="572" t="s">
        <v>2180</v>
      </c>
      <c r="B89" s="566" t="s">
        <v>1980</v>
      </c>
      <c r="C89" s="571" t="s">
        <v>93</v>
      </c>
      <c r="D89" s="564" t="s">
        <v>2094</v>
      </c>
      <c r="E89" s="570" t="s">
        <v>2235</v>
      </c>
      <c r="F89" s="935" t="s">
        <v>2167</v>
      </c>
      <c r="G89" s="565" t="s">
        <v>312</v>
      </c>
      <c r="H89" s="565" t="s">
        <v>645</v>
      </c>
      <c r="I89" s="958"/>
      <c r="J89" s="566"/>
      <c r="K89" s="571" t="s">
        <v>2443</v>
      </c>
      <c r="L89" s="571" t="s">
        <v>161</v>
      </c>
      <c r="M89" s="862"/>
      <c r="N89" s="565"/>
      <c r="O89" s="565" t="s">
        <v>2168</v>
      </c>
      <c r="P89" s="867">
        <v>313</v>
      </c>
      <c r="Q89" s="571" t="s">
        <v>1876</v>
      </c>
      <c r="R89" s="564" t="s">
        <v>1675</v>
      </c>
      <c r="S89" s="565" t="s">
        <v>2169</v>
      </c>
      <c r="T89" s="565"/>
      <c r="U89" s="566"/>
      <c r="V89" s="571" t="s">
        <v>2111</v>
      </c>
      <c r="W89" s="564"/>
      <c r="X89" s="565"/>
      <c r="Y89" s="565"/>
      <c r="Z89" s="565"/>
      <c r="AA89" s="565"/>
      <c r="AB89" s="567"/>
      <c r="AC89" s="565" t="s">
        <v>2315</v>
      </c>
      <c r="AD89" s="717">
        <f t="shared" si="42"/>
        <v>85</v>
      </c>
      <c r="AE89" s="718">
        <f t="shared" si="37"/>
        <v>26605</v>
      </c>
      <c r="AF89" s="575">
        <v>0</v>
      </c>
      <c r="AG89" s="576">
        <v>0</v>
      </c>
      <c r="AH89" s="576">
        <v>21.25</v>
      </c>
      <c r="AI89" s="576">
        <v>21.25</v>
      </c>
      <c r="AJ89" s="576">
        <v>21.25</v>
      </c>
      <c r="AK89" s="576">
        <v>21.25</v>
      </c>
      <c r="AL89" s="576">
        <v>0</v>
      </c>
      <c r="AM89" s="576">
        <v>0</v>
      </c>
      <c r="AN89" s="576">
        <v>0</v>
      </c>
      <c r="AO89" s="576">
        <v>0</v>
      </c>
      <c r="AP89" s="576">
        <v>0</v>
      </c>
      <c r="AQ89" s="576">
        <v>0</v>
      </c>
      <c r="AR89" s="576">
        <v>0</v>
      </c>
      <c r="AS89" s="576">
        <v>0</v>
      </c>
      <c r="AT89" s="576">
        <v>0</v>
      </c>
      <c r="AU89" s="576">
        <v>0</v>
      </c>
      <c r="AV89" s="576">
        <v>0</v>
      </c>
      <c r="AW89" s="576">
        <v>0</v>
      </c>
      <c r="AX89" s="576">
        <v>0</v>
      </c>
      <c r="AY89" s="576">
        <v>0</v>
      </c>
      <c r="AZ89" s="576">
        <v>0</v>
      </c>
      <c r="BA89" s="576">
        <v>0</v>
      </c>
      <c r="BB89" s="576">
        <v>0</v>
      </c>
      <c r="BC89" s="576">
        <v>0</v>
      </c>
      <c r="BD89" s="576">
        <v>0</v>
      </c>
      <c r="BE89" s="576">
        <v>0</v>
      </c>
      <c r="BF89" s="576">
        <v>0</v>
      </c>
      <c r="BG89" s="576">
        <v>0</v>
      </c>
      <c r="BH89" s="576">
        <v>0</v>
      </c>
      <c r="BI89" s="576">
        <v>0</v>
      </c>
      <c r="BJ89" s="576">
        <v>0</v>
      </c>
      <c r="BK89" s="576">
        <v>0</v>
      </c>
      <c r="BL89" s="576">
        <v>0</v>
      </c>
      <c r="BM89" s="576">
        <v>0</v>
      </c>
      <c r="BN89" s="576">
        <v>0</v>
      </c>
      <c r="BO89" s="576">
        <v>0</v>
      </c>
      <c r="BP89" s="576">
        <v>0</v>
      </c>
      <c r="BQ89" s="576">
        <v>0</v>
      </c>
      <c r="BR89" s="576">
        <v>0</v>
      </c>
      <c r="BS89" s="576">
        <v>0</v>
      </c>
      <c r="BT89" s="576">
        <v>0</v>
      </c>
      <c r="BU89" s="576">
        <v>0</v>
      </c>
      <c r="BV89" s="576">
        <v>0</v>
      </c>
      <c r="BW89" s="576">
        <v>0</v>
      </c>
      <c r="BX89" s="576">
        <v>0</v>
      </c>
      <c r="BY89" s="576">
        <v>0</v>
      </c>
      <c r="BZ89" s="576">
        <v>0</v>
      </c>
      <c r="CA89" s="576">
        <v>0</v>
      </c>
      <c r="CB89" s="576">
        <v>0</v>
      </c>
      <c r="CC89" s="576">
        <v>0</v>
      </c>
      <c r="CD89" s="576">
        <v>0</v>
      </c>
      <c r="CE89" s="576">
        <v>0</v>
      </c>
      <c r="CF89" s="576">
        <v>0</v>
      </c>
      <c r="CG89" s="576">
        <v>0</v>
      </c>
      <c r="CH89" s="576">
        <v>0</v>
      </c>
      <c r="CI89" s="576">
        <v>0</v>
      </c>
      <c r="CJ89" s="576">
        <v>0</v>
      </c>
      <c r="CK89" s="576">
        <v>0</v>
      </c>
      <c r="CL89" s="576">
        <v>0</v>
      </c>
      <c r="CM89" s="576">
        <v>0</v>
      </c>
      <c r="CN89" s="576">
        <v>0</v>
      </c>
      <c r="CO89" s="576">
        <v>0</v>
      </c>
      <c r="CP89" s="576">
        <v>0</v>
      </c>
      <c r="CQ89" s="576">
        <v>0</v>
      </c>
      <c r="CR89" s="576">
        <v>0</v>
      </c>
      <c r="CS89" s="576">
        <v>0</v>
      </c>
      <c r="CT89" s="576"/>
      <c r="CU89" s="576"/>
      <c r="CV89" s="576"/>
      <c r="CW89" s="576"/>
      <c r="CX89" s="576"/>
      <c r="CY89" s="576"/>
      <c r="CZ89" s="576"/>
      <c r="DA89" s="576"/>
      <c r="DB89" s="576"/>
      <c r="DC89" s="576"/>
      <c r="DD89" s="576"/>
      <c r="DE89" s="576"/>
      <c r="DF89" s="576"/>
      <c r="DG89" s="576"/>
      <c r="DH89" s="576"/>
      <c r="DI89" s="576"/>
      <c r="DJ89" s="576"/>
      <c r="DK89" s="576"/>
      <c r="DL89" s="576"/>
      <c r="DM89" s="576"/>
      <c r="DN89" s="576"/>
      <c r="DO89" s="576"/>
      <c r="DP89" s="576"/>
      <c r="DQ89" s="576"/>
      <c r="DR89" s="576"/>
      <c r="DS89" s="576"/>
      <c r="DT89" s="576"/>
      <c r="DU89" s="576"/>
      <c r="DV89" s="576"/>
      <c r="DW89" s="576"/>
      <c r="DX89" s="576"/>
      <c r="DY89" s="576"/>
      <c r="DZ89" s="576"/>
      <c r="EA89" s="576"/>
      <c r="EB89" s="576"/>
      <c r="EC89" s="576"/>
      <c r="ED89" s="576"/>
      <c r="EE89" s="576"/>
      <c r="EF89" s="576"/>
      <c r="EG89" s="576"/>
      <c r="EH89" s="576"/>
      <c r="EI89" s="576"/>
      <c r="EJ89" s="576"/>
      <c r="EK89" s="576"/>
      <c r="EL89" s="576"/>
      <c r="EM89" s="576"/>
      <c r="EN89" s="576"/>
      <c r="EO89" s="576"/>
      <c r="EP89" s="576"/>
      <c r="EQ89" s="576"/>
      <c r="ER89" s="576"/>
      <c r="ES89" s="576"/>
      <c r="ET89" s="576"/>
      <c r="EU89" s="576"/>
      <c r="EV89" s="576"/>
      <c r="EW89" s="576"/>
      <c r="EX89" s="577"/>
      <c r="EY89" s="715"/>
      <c r="EZ89" s="571" t="s">
        <v>2311</v>
      </c>
      <c r="FA89" s="564" t="s">
        <v>653</v>
      </c>
      <c r="FB89" s="566"/>
      <c r="FC89" s="571" t="s">
        <v>63</v>
      </c>
      <c r="FD89" s="571" t="s">
        <v>61</v>
      </c>
      <c r="FE89" s="571" t="s">
        <v>60</v>
      </c>
      <c r="FF89" s="571" t="s">
        <v>2537</v>
      </c>
      <c r="FG89" s="866" t="s">
        <v>1941</v>
      </c>
      <c r="FH89" s="866" t="s">
        <v>1409</v>
      </c>
      <c r="FI89" s="719">
        <f t="shared" si="38"/>
        <v>0.22</v>
      </c>
      <c r="FJ89" s="720">
        <f t="shared" si="39"/>
        <v>0</v>
      </c>
      <c r="FK89" s="455"/>
      <c r="FL89" s="531">
        <f t="shared" si="40"/>
        <v>0</v>
      </c>
      <c r="FM89" s="863">
        <f>IF($FE89&lt;&gt;"Capex",0,IF(AND(ISBLANK($FB89)=FALSE,OR($FG89=Constants!$E$29,$FG89=Constants!$E$30,$FG89=Constants!$E$31)),0,1))</f>
        <v>0</v>
      </c>
      <c r="FN89" s="863">
        <f t="shared" si="41"/>
        <v>0</v>
      </c>
      <c r="FO89" s="455"/>
    </row>
    <row r="90" spans="1:171">
      <c r="A90" s="572" t="s">
        <v>2180</v>
      </c>
      <c r="B90" s="566" t="s">
        <v>1980</v>
      </c>
      <c r="C90" s="571" t="s">
        <v>93</v>
      </c>
      <c r="D90" s="564" t="s">
        <v>2094</v>
      </c>
      <c r="E90" s="570" t="s">
        <v>2236</v>
      </c>
      <c r="F90" s="935" t="s">
        <v>2167</v>
      </c>
      <c r="G90" s="565" t="s">
        <v>312</v>
      </c>
      <c r="H90" s="565" t="s">
        <v>645</v>
      </c>
      <c r="I90" s="958"/>
      <c r="J90" s="566"/>
      <c r="K90" s="571" t="s">
        <v>2443</v>
      </c>
      <c r="L90" s="571" t="s">
        <v>161</v>
      </c>
      <c r="M90" s="862"/>
      <c r="N90" s="565"/>
      <c r="O90" s="565" t="s">
        <v>2168</v>
      </c>
      <c r="P90" s="867">
        <v>313</v>
      </c>
      <c r="Q90" s="571" t="s">
        <v>1876</v>
      </c>
      <c r="R90" s="564" t="s">
        <v>1675</v>
      </c>
      <c r="S90" s="565" t="s">
        <v>2169</v>
      </c>
      <c r="T90" s="565"/>
      <c r="U90" s="566"/>
      <c r="V90" s="571" t="s">
        <v>2111</v>
      </c>
      <c r="W90" s="564"/>
      <c r="X90" s="565"/>
      <c r="Y90" s="565"/>
      <c r="Z90" s="565"/>
      <c r="AA90" s="565"/>
      <c r="AB90" s="567"/>
      <c r="AC90" s="565" t="s">
        <v>2315</v>
      </c>
      <c r="AD90" s="717">
        <f t="shared" si="42"/>
        <v>85</v>
      </c>
      <c r="AE90" s="718">
        <f t="shared" ref="AE90:AE97" si="43">AD90*P90</f>
        <v>26605</v>
      </c>
      <c r="AF90" s="575">
        <v>0</v>
      </c>
      <c r="AG90" s="576">
        <v>0</v>
      </c>
      <c r="AH90" s="576">
        <v>21.25</v>
      </c>
      <c r="AI90" s="576">
        <v>21.25</v>
      </c>
      <c r="AJ90" s="576">
        <v>21.25</v>
      </c>
      <c r="AK90" s="576">
        <v>21.25</v>
      </c>
      <c r="AL90" s="576">
        <v>0</v>
      </c>
      <c r="AM90" s="576">
        <v>0</v>
      </c>
      <c r="AN90" s="576">
        <v>0</v>
      </c>
      <c r="AO90" s="576">
        <v>0</v>
      </c>
      <c r="AP90" s="576">
        <v>0</v>
      </c>
      <c r="AQ90" s="576">
        <v>0</v>
      </c>
      <c r="AR90" s="576">
        <v>0</v>
      </c>
      <c r="AS90" s="576">
        <v>0</v>
      </c>
      <c r="AT90" s="576">
        <v>0</v>
      </c>
      <c r="AU90" s="576">
        <v>0</v>
      </c>
      <c r="AV90" s="576">
        <v>0</v>
      </c>
      <c r="AW90" s="576">
        <v>0</v>
      </c>
      <c r="AX90" s="576">
        <v>0</v>
      </c>
      <c r="AY90" s="576">
        <v>0</v>
      </c>
      <c r="AZ90" s="576">
        <v>0</v>
      </c>
      <c r="BA90" s="576">
        <v>0</v>
      </c>
      <c r="BB90" s="576">
        <v>0</v>
      </c>
      <c r="BC90" s="576">
        <v>0</v>
      </c>
      <c r="BD90" s="576">
        <v>0</v>
      </c>
      <c r="BE90" s="576">
        <v>0</v>
      </c>
      <c r="BF90" s="576">
        <v>0</v>
      </c>
      <c r="BG90" s="576">
        <v>0</v>
      </c>
      <c r="BH90" s="576">
        <v>0</v>
      </c>
      <c r="BI90" s="576">
        <v>0</v>
      </c>
      <c r="BJ90" s="576">
        <v>0</v>
      </c>
      <c r="BK90" s="576">
        <v>0</v>
      </c>
      <c r="BL90" s="576">
        <v>0</v>
      </c>
      <c r="BM90" s="576">
        <v>0</v>
      </c>
      <c r="BN90" s="576">
        <v>0</v>
      </c>
      <c r="BO90" s="576">
        <v>0</v>
      </c>
      <c r="BP90" s="576">
        <v>0</v>
      </c>
      <c r="BQ90" s="576">
        <v>0</v>
      </c>
      <c r="BR90" s="576">
        <v>0</v>
      </c>
      <c r="BS90" s="576">
        <v>0</v>
      </c>
      <c r="BT90" s="576">
        <v>0</v>
      </c>
      <c r="BU90" s="576">
        <v>0</v>
      </c>
      <c r="BV90" s="576">
        <v>0</v>
      </c>
      <c r="BW90" s="576">
        <v>0</v>
      </c>
      <c r="BX90" s="576">
        <v>0</v>
      </c>
      <c r="BY90" s="576">
        <v>0</v>
      </c>
      <c r="BZ90" s="576">
        <v>0</v>
      </c>
      <c r="CA90" s="576">
        <v>0</v>
      </c>
      <c r="CB90" s="576">
        <v>0</v>
      </c>
      <c r="CC90" s="576">
        <v>0</v>
      </c>
      <c r="CD90" s="576">
        <v>0</v>
      </c>
      <c r="CE90" s="576">
        <v>0</v>
      </c>
      <c r="CF90" s="576">
        <v>0</v>
      </c>
      <c r="CG90" s="576">
        <v>0</v>
      </c>
      <c r="CH90" s="576">
        <v>0</v>
      </c>
      <c r="CI90" s="576">
        <v>0</v>
      </c>
      <c r="CJ90" s="576">
        <v>0</v>
      </c>
      <c r="CK90" s="576">
        <v>0</v>
      </c>
      <c r="CL90" s="576">
        <v>0</v>
      </c>
      <c r="CM90" s="576">
        <v>0</v>
      </c>
      <c r="CN90" s="576">
        <v>0</v>
      </c>
      <c r="CO90" s="576">
        <v>0</v>
      </c>
      <c r="CP90" s="576">
        <v>0</v>
      </c>
      <c r="CQ90" s="576">
        <v>0</v>
      </c>
      <c r="CR90" s="576">
        <v>0</v>
      </c>
      <c r="CS90" s="576">
        <v>0</v>
      </c>
      <c r="CT90" s="576"/>
      <c r="CU90" s="576"/>
      <c r="CV90" s="576"/>
      <c r="CW90" s="576"/>
      <c r="CX90" s="576"/>
      <c r="CY90" s="576"/>
      <c r="CZ90" s="576"/>
      <c r="DA90" s="576"/>
      <c r="DB90" s="576"/>
      <c r="DC90" s="576"/>
      <c r="DD90" s="576"/>
      <c r="DE90" s="576"/>
      <c r="DF90" s="576"/>
      <c r="DG90" s="576"/>
      <c r="DH90" s="576"/>
      <c r="DI90" s="576"/>
      <c r="DJ90" s="576"/>
      <c r="DK90" s="576"/>
      <c r="DL90" s="576"/>
      <c r="DM90" s="576"/>
      <c r="DN90" s="576"/>
      <c r="DO90" s="576"/>
      <c r="DP90" s="576"/>
      <c r="DQ90" s="576"/>
      <c r="DR90" s="576"/>
      <c r="DS90" s="576"/>
      <c r="DT90" s="576"/>
      <c r="DU90" s="576"/>
      <c r="DV90" s="576"/>
      <c r="DW90" s="576"/>
      <c r="DX90" s="576"/>
      <c r="DY90" s="576"/>
      <c r="DZ90" s="576"/>
      <c r="EA90" s="576"/>
      <c r="EB90" s="576"/>
      <c r="EC90" s="576"/>
      <c r="ED90" s="576"/>
      <c r="EE90" s="576"/>
      <c r="EF90" s="576"/>
      <c r="EG90" s="576"/>
      <c r="EH90" s="576"/>
      <c r="EI90" s="576"/>
      <c r="EJ90" s="576"/>
      <c r="EK90" s="576"/>
      <c r="EL90" s="576"/>
      <c r="EM90" s="576"/>
      <c r="EN90" s="576"/>
      <c r="EO90" s="576"/>
      <c r="EP90" s="576"/>
      <c r="EQ90" s="576"/>
      <c r="ER90" s="576"/>
      <c r="ES90" s="576"/>
      <c r="ET90" s="576"/>
      <c r="EU90" s="576"/>
      <c r="EV90" s="576"/>
      <c r="EW90" s="576"/>
      <c r="EX90" s="577"/>
      <c r="EY90" s="715"/>
      <c r="EZ90" s="571" t="s">
        <v>2311</v>
      </c>
      <c r="FA90" s="564" t="s">
        <v>653</v>
      </c>
      <c r="FB90" s="566"/>
      <c r="FC90" s="571" t="s">
        <v>63</v>
      </c>
      <c r="FD90" s="571" t="s">
        <v>61</v>
      </c>
      <c r="FE90" s="571" t="s">
        <v>60</v>
      </c>
      <c r="FF90" s="571" t="s">
        <v>2537</v>
      </c>
      <c r="FG90" s="866" t="s">
        <v>1941</v>
      </c>
      <c r="FH90" s="866" t="s">
        <v>1409</v>
      </c>
      <c r="FI90" s="719">
        <f t="shared" ref="FI90:FI112" si="44">SUMIF(GMList,$FC90,GMTable)</f>
        <v>0.22</v>
      </c>
      <c r="FJ90" s="720">
        <f t="shared" ref="FJ90:FJ112" si="45">IF($FA90=0,0,SUMIF(FiRate,$FA90,FiList))</f>
        <v>0</v>
      </c>
      <c r="FK90" s="455"/>
      <c r="FL90" s="531">
        <f t="shared" ref="FL90:FL112" si="46">CVbloc6</f>
        <v>0</v>
      </c>
      <c r="FM90" s="863">
        <f>IF($FE90&lt;&gt;"Capex",0,IF(AND(ISBLANK($FB90)=FALSE,OR($FG90=Constants!$E$29,$FG90=Constants!$E$30,$FG90=Constants!$E$31)),0,1))</f>
        <v>0</v>
      </c>
      <c r="FN90" s="863">
        <f t="shared" ref="FN90:FN97" si="47">IF(AE90=0,0,IF(OR(ISBLANK(C90),ISBLANK(K90),ISBLANK(L90),ISBLANK(Q90),ISBLANK(V90),ISBLANK(EZ90),ISBLANK(FC90),ISBLANK(FD90),ISBLANK(FE90),ISBLANK(FF90),ISBLANK(FG90),ISBLANK(FH90)),1,0))</f>
        <v>0</v>
      </c>
      <c r="FO90" s="455"/>
    </row>
    <row r="91" spans="1:171">
      <c r="A91" s="572" t="s">
        <v>2180</v>
      </c>
      <c r="B91" s="566" t="s">
        <v>1980</v>
      </c>
      <c r="C91" s="571" t="s">
        <v>93</v>
      </c>
      <c r="D91" s="564" t="s">
        <v>2094</v>
      </c>
      <c r="E91" s="570" t="s">
        <v>2237</v>
      </c>
      <c r="F91" s="935" t="s">
        <v>2167</v>
      </c>
      <c r="G91" s="565" t="s">
        <v>312</v>
      </c>
      <c r="H91" s="565" t="s">
        <v>645</v>
      </c>
      <c r="I91" s="958"/>
      <c r="J91" s="566"/>
      <c r="K91" s="571" t="s">
        <v>2443</v>
      </c>
      <c r="L91" s="571" t="s">
        <v>161</v>
      </c>
      <c r="M91" s="862"/>
      <c r="N91" s="565"/>
      <c r="O91" s="565" t="s">
        <v>2168</v>
      </c>
      <c r="P91" s="867">
        <v>313</v>
      </c>
      <c r="Q91" s="571" t="s">
        <v>1876</v>
      </c>
      <c r="R91" s="564" t="s">
        <v>1675</v>
      </c>
      <c r="S91" s="565" t="s">
        <v>2169</v>
      </c>
      <c r="T91" s="565"/>
      <c r="U91" s="566"/>
      <c r="V91" s="571" t="s">
        <v>2111</v>
      </c>
      <c r="W91" s="564"/>
      <c r="X91" s="565"/>
      <c r="Y91" s="565"/>
      <c r="Z91" s="565"/>
      <c r="AA91" s="565"/>
      <c r="AB91" s="567"/>
      <c r="AC91" s="565" t="s">
        <v>2315</v>
      </c>
      <c r="AD91" s="717">
        <f t="shared" si="42"/>
        <v>85</v>
      </c>
      <c r="AE91" s="718">
        <f t="shared" si="43"/>
        <v>26605</v>
      </c>
      <c r="AF91" s="575">
        <v>0</v>
      </c>
      <c r="AG91" s="576">
        <v>0</v>
      </c>
      <c r="AH91" s="576">
        <v>21.25</v>
      </c>
      <c r="AI91" s="576">
        <v>21.25</v>
      </c>
      <c r="AJ91" s="576">
        <v>21.25</v>
      </c>
      <c r="AK91" s="576">
        <v>21.25</v>
      </c>
      <c r="AL91" s="576">
        <v>0</v>
      </c>
      <c r="AM91" s="576">
        <v>0</v>
      </c>
      <c r="AN91" s="576">
        <v>0</v>
      </c>
      <c r="AO91" s="576">
        <v>0</v>
      </c>
      <c r="AP91" s="576">
        <v>0</v>
      </c>
      <c r="AQ91" s="576">
        <v>0</v>
      </c>
      <c r="AR91" s="576">
        <v>0</v>
      </c>
      <c r="AS91" s="576">
        <v>0</v>
      </c>
      <c r="AT91" s="576">
        <v>0</v>
      </c>
      <c r="AU91" s="576">
        <v>0</v>
      </c>
      <c r="AV91" s="576">
        <v>0</v>
      </c>
      <c r="AW91" s="576">
        <v>0</v>
      </c>
      <c r="AX91" s="576">
        <v>0</v>
      </c>
      <c r="AY91" s="576">
        <v>0</v>
      </c>
      <c r="AZ91" s="576">
        <v>0</v>
      </c>
      <c r="BA91" s="576">
        <v>0</v>
      </c>
      <c r="BB91" s="576">
        <v>0</v>
      </c>
      <c r="BC91" s="576">
        <v>0</v>
      </c>
      <c r="BD91" s="576">
        <v>0</v>
      </c>
      <c r="BE91" s="576">
        <v>0</v>
      </c>
      <c r="BF91" s="576">
        <v>0</v>
      </c>
      <c r="BG91" s="576">
        <v>0</v>
      </c>
      <c r="BH91" s="576">
        <v>0</v>
      </c>
      <c r="BI91" s="576">
        <v>0</v>
      </c>
      <c r="BJ91" s="576">
        <v>0</v>
      </c>
      <c r="BK91" s="576">
        <v>0</v>
      </c>
      <c r="BL91" s="576">
        <v>0</v>
      </c>
      <c r="BM91" s="576">
        <v>0</v>
      </c>
      <c r="BN91" s="576">
        <v>0</v>
      </c>
      <c r="BO91" s="576">
        <v>0</v>
      </c>
      <c r="BP91" s="576">
        <v>0</v>
      </c>
      <c r="BQ91" s="576">
        <v>0</v>
      </c>
      <c r="BR91" s="576">
        <v>0</v>
      </c>
      <c r="BS91" s="576">
        <v>0</v>
      </c>
      <c r="BT91" s="576">
        <v>0</v>
      </c>
      <c r="BU91" s="576">
        <v>0</v>
      </c>
      <c r="BV91" s="576">
        <v>0</v>
      </c>
      <c r="BW91" s="576">
        <v>0</v>
      </c>
      <c r="BX91" s="576">
        <v>0</v>
      </c>
      <c r="BY91" s="576">
        <v>0</v>
      </c>
      <c r="BZ91" s="576">
        <v>0</v>
      </c>
      <c r="CA91" s="576">
        <v>0</v>
      </c>
      <c r="CB91" s="576">
        <v>0</v>
      </c>
      <c r="CC91" s="576">
        <v>0</v>
      </c>
      <c r="CD91" s="576">
        <v>0</v>
      </c>
      <c r="CE91" s="576">
        <v>0</v>
      </c>
      <c r="CF91" s="576">
        <v>0</v>
      </c>
      <c r="CG91" s="576">
        <v>0</v>
      </c>
      <c r="CH91" s="576">
        <v>0</v>
      </c>
      <c r="CI91" s="576">
        <v>0</v>
      </c>
      <c r="CJ91" s="576">
        <v>0</v>
      </c>
      <c r="CK91" s="576">
        <v>0</v>
      </c>
      <c r="CL91" s="576">
        <v>0</v>
      </c>
      <c r="CM91" s="576">
        <v>0</v>
      </c>
      <c r="CN91" s="576">
        <v>0</v>
      </c>
      <c r="CO91" s="576">
        <v>0</v>
      </c>
      <c r="CP91" s="576">
        <v>0</v>
      </c>
      <c r="CQ91" s="576">
        <v>0</v>
      </c>
      <c r="CR91" s="576">
        <v>0</v>
      </c>
      <c r="CS91" s="576">
        <v>0</v>
      </c>
      <c r="CT91" s="576"/>
      <c r="CU91" s="576"/>
      <c r="CV91" s="576"/>
      <c r="CW91" s="576"/>
      <c r="CX91" s="576"/>
      <c r="CY91" s="576"/>
      <c r="CZ91" s="576"/>
      <c r="DA91" s="576"/>
      <c r="DB91" s="576"/>
      <c r="DC91" s="576"/>
      <c r="DD91" s="576"/>
      <c r="DE91" s="576"/>
      <c r="DF91" s="576"/>
      <c r="DG91" s="576"/>
      <c r="DH91" s="576"/>
      <c r="DI91" s="576"/>
      <c r="DJ91" s="576"/>
      <c r="DK91" s="576"/>
      <c r="DL91" s="576"/>
      <c r="DM91" s="576"/>
      <c r="DN91" s="576"/>
      <c r="DO91" s="576"/>
      <c r="DP91" s="576"/>
      <c r="DQ91" s="576"/>
      <c r="DR91" s="576"/>
      <c r="DS91" s="576"/>
      <c r="DT91" s="576"/>
      <c r="DU91" s="576"/>
      <c r="DV91" s="576"/>
      <c r="DW91" s="576"/>
      <c r="DX91" s="576"/>
      <c r="DY91" s="576"/>
      <c r="DZ91" s="576"/>
      <c r="EA91" s="576"/>
      <c r="EB91" s="576"/>
      <c r="EC91" s="576"/>
      <c r="ED91" s="576"/>
      <c r="EE91" s="576"/>
      <c r="EF91" s="576"/>
      <c r="EG91" s="576"/>
      <c r="EH91" s="576"/>
      <c r="EI91" s="576"/>
      <c r="EJ91" s="576"/>
      <c r="EK91" s="576"/>
      <c r="EL91" s="576"/>
      <c r="EM91" s="576"/>
      <c r="EN91" s="576"/>
      <c r="EO91" s="576"/>
      <c r="EP91" s="576"/>
      <c r="EQ91" s="576"/>
      <c r="ER91" s="576"/>
      <c r="ES91" s="576"/>
      <c r="ET91" s="576"/>
      <c r="EU91" s="576"/>
      <c r="EV91" s="576"/>
      <c r="EW91" s="576"/>
      <c r="EX91" s="577"/>
      <c r="EY91" s="715"/>
      <c r="EZ91" s="571" t="s">
        <v>2311</v>
      </c>
      <c r="FA91" s="564" t="s">
        <v>653</v>
      </c>
      <c r="FB91" s="566"/>
      <c r="FC91" s="571" t="s">
        <v>63</v>
      </c>
      <c r="FD91" s="571" t="s">
        <v>61</v>
      </c>
      <c r="FE91" s="571" t="s">
        <v>60</v>
      </c>
      <c r="FF91" s="571" t="s">
        <v>2537</v>
      </c>
      <c r="FG91" s="866" t="s">
        <v>1941</v>
      </c>
      <c r="FH91" s="866" t="s">
        <v>1409</v>
      </c>
      <c r="FI91" s="719">
        <f t="shared" si="44"/>
        <v>0.22</v>
      </c>
      <c r="FJ91" s="720">
        <f t="shared" si="45"/>
        <v>0</v>
      </c>
      <c r="FK91" s="455"/>
      <c r="FL91" s="531">
        <f t="shared" si="46"/>
        <v>0</v>
      </c>
      <c r="FM91" s="863">
        <f>IF($FE91&lt;&gt;"Capex",0,IF(AND(ISBLANK($FB91)=FALSE,OR($FG91=Constants!$E$29,$FG91=Constants!$E$30,$FG91=Constants!$E$31)),0,1))</f>
        <v>0</v>
      </c>
      <c r="FN91" s="863">
        <f t="shared" si="47"/>
        <v>0</v>
      </c>
      <c r="FO91" s="455"/>
    </row>
    <row r="92" spans="1:171">
      <c r="A92" s="572" t="s">
        <v>2180</v>
      </c>
      <c r="B92" s="566" t="s">
        <v>1980</v>
      </c>
      <c r="C92" s="571" t="s">
        <v>93</v>
      </c>
      <c r="D92" s="564" t="s">
        <v>2094</v>
      </c>
      <c r="E92" s="570" t="s">
        <v>2238</v>
      </c>
      <c r="F92" s="935" t="s">
        <v>2167</v>
      </c>
      <c r="G92" s="565" t="s">
        <v>312</v>
      </c>
      <c r="H92" s="565" t="s">
        <v>645</v>
      </c>
      <c r="I92" s="958"/>
      <c r="J92" s="566"/>
      <c r="K92" s="571" t="s">
        <v>2443</v>
      </c>
      <c r="L92" s="571" t="s">
        <v>161</v>
      </c>
      <c r="M92" s="862"/>
      <c r="N92" s="565"/>
      <c r="O92" s="565" t="s">
        <v>2168</v>
      </c>
      <c r="P92" s="867">
        <v>313</v>
      </c>
      <c r="Q92" s="571" t="s">
        <v>1876</v>
      </c>
      <c r="R92" s="564" t="s">
        <v>1675</v>
      </c>
      <c r="S92" s="565" t="s">
        <v>2169</v>
      </c>
      <c r="T92" s="565"/>
      <c r="U92" s="566"/>
      <c r="V92" s="571" t="s">
        <v>2111</v>
      </c>
      <c r="W92" s="564"/>
      <c r="X92" s="565"/>
      <c r="Y92" s="565"/>
      <c r="Z92" s="565"/>
      <c r="AA92" s="565"/>
      <c r="AB92" s="567"/>
      <c r="AC92" s="565" t="s">
        <v>2315</v>
      </c>
      <c r="AD92" s="717">
        <f t="shared" si="42"/>
        <v>85</v>
      </c>
      <c r="AE92" s="718">
        <f t="shared" si="43"/>
        <v>26605</v>
      </c>
      <c r="AF92" s="575">
        <v>0</v>
      </c>
      <c r="AG92" s="576">
        <v>0</v>
      </c>
      <c r="AH92" s="576">
        <v>21.25</v>
      </c>
      <c r="AI92" s="576">
        <v>21.25</v>
      </c>
      <c r="AJ92" s="576">
        <v>21.25</v>
      </c>
      <c r="AK92" s="576">
        <v>21.25</v>
      </c>
      <c r="AL92" s="576">
        <v>0</v>
      </c>
      <c r="AM92" s="576">
        <v>0</v>
      </c>
      <c r="AN92" s="576">
        <v>0</v>
      </c>
      <c r="AO92" s="576">
        <v>0</v>
      </c>
      <c r="AP92" s="576">
        <v>0</v>
      </c>
      <c r="AQ92" s="576">
        <v>0</v>
      </c>
      <c r="AR92" s="576">
        <v>0</v>
      </c>
      <c r="AS92" s="576">
        <v>0</v>
      </c>
      <c r="AT92" s="576">
        <v>0</v>
      </c>
      <c r="AU92" s="576">
        <v>0</v>
      </c>
      <c r="AV92" s="576">
        <v>0</v>
      </c>
      <c r="AW92" s="576">
        <v>0</v>
      </c>
      <c r="AX92" s="576">
        <v>0</v>
      </c>
      <c r="AY92" s="576">
        <v>0</v>
      </c>
      <c r="AZ92" s="576">
        <v>0</v>
      </c>
      <c r="BA92" s="576">
        <v>0</v>
      </c>
      <c r="BB92" s="576">
        <v>0</v>
      </c>
      <c r="BC92" s="576">
        <v>0</v>
      </c>
      <c r="BD92" s="576">
        <v>0</v>
      </c>
      <c r="BE92" s="576">
        <v>0</v>
      </c>
      <c r="BF92" s="576">
        <v>0</v>
      </c>
      <c r="BG92" s="576">
        <v>0</v>
      </c>
      <c r="BH92" s="576">
        <v>0</v>
      </c>
      <c r="BI92" s="576">
        <v>0</v>
      </c>
      <c r="BJ92" s="576">
        <v>0</v>
      </c>
      <c r="BK92" s="576">
        <v>0</v>
      </c>
      <c r="BL92" s="576">
        <v>0</v>
      </c>
      <c r="BM92" s="576">
        <v>0</v>
      </c>
      <c r="BN92" s="576">
        <v>0</v>
      </c>
      <c r="BO92" s="576">
        <v>0</v>
      </c>
      <c r="BP92" s="576">
        <v>0</v>
      </c>
      <c r="BQ92" s="576">
        <v>0</v>
      </c>
      <c r="BR92" s="576">
        <v>0</v>
      </c>
      <c r="BS92" s="576">
        <v>0</v>
      </c>
      <c r="BT92" s="576">
        <v>0</v>
      </c>
      <c r="BU92" s="576">
        <v>0</v>
      </c>
      <c r="BV92" s="576">
        <v>0</v>
      </c>
      <c r="BW92" s="576">
        <v>0</v>
      </c>
      <c r="BX92" s="576">
        <v>0</v>
      </c>
      <c r="BY92" s="576">
        <v>0</v>
      </c>
      <c r="BZ92" s="576">
        <v>0</v>
      </c>
      <c r="CA92" s="576">
        <v>0</v>
      </c>
      <c r="CB92" s="576">
        <v>0</v>
      </c>
      <c r="CC92" s="576">
        <v>0</v>
      </c>
      <c r="CD92" s="576">
        <v>0</v>
      </c>
      <c r="CE92" s="576">
        <v>0</v>
      </c>
      <c r="CF92" s="576">
        <v>0</v>
      </c>
      <c r="CG92" s="576">
        <v>0</v>
      </c>
      <c r="CH92" s="576">
        <v>0</v>
      </c>
      <c r="CI92" s="576">
        <v>0</v>
      </c>
      <c r="CJ92" s="576">
        <v>0</v>
      </c>
      <c r="CK92" s="576">
        <v>0</v>
      </c>
      <c r="CL92" s="576">
        <v>0</v>
      </c>
      <c r="CM92" s="576">
        <v>0</v>
      </c>
      <c r="CN92" s="576">
        <v>0</v>
      </c>
      <c r="CO92" s="576">
        <v>0</v>
      </c>
      <c r="CP92" s="576">
        <v>0</v>
      </c>
      <c r="CQ92" s="576">
        <v>0</v>
      </c>
      <c r="CR92" s="576">
        <v>0</v>
      </c>
      <c r="CS92" s="576">
        <v>0</v>
      </c>
      <c r="CT92" s="576"/>
      <c r="CU92" s="576"/>
      <c r="CV92" s="576"/>
      <c r="CW92" s="576"/>
      <c r="CX92" s="576"/>
      <c r="CY92" s="576"/>
      <c r="CZ92" s="576"/>
      <c r="DA92" s="576"/>
      <c r="DB92" s="576"/>
      <c r="DC92" s="576"/>
      <c r="DD92" s="576"/>
      <c r="DE92" s="576"/>
      <c r="DF92" s="576"/>
      <c r="DG92" s="576"/>
      <c r="DH92" s="576"/>
      <c r="DI92" s="576"/>
      <c r="DJ92" s="576"/>
      <c r="DK92" s="576"/>
      <c r="DL92" s="576"/>
      <c r="DM92" s="576"/>
      <c r="DN92" s="576"/>
      <c r="DO92" s="576"/>
      <c r="DP92" s="576"/>
      <c r="DQ92" s="576"/>
      <c r="DR92" s="576"/>
      <c r="DS92" s="576"/>
      <c r="DT92" s="576"/>
      <c r="DU92" s="576"/>
      <c r="DV92" s="576"/>
      <c r="DW92" s="576"/>
      <c r="DX92" s="576"/>
      <c r="DY92" s="576"/>
      <c r="DZ92" s="576"/>
      <c r="EA92" s="576"/>
      <c r="EB92" s="576"/>
      <c r="EC92" s="576"/>
      <c r="ED92" s="576"/>
      <c r="EE92" s="576"/>
      <c r="EF92" s="576"/>
      <c r="EG92" s="576"/>
      <c r="EH92" s="576"/>
      <c r="EI92" s="576"/>
      <c r="EJ92" s="576"/>
      <c r="EK92" s="576"/>
      <c r="EL92" s="576"/>
      <c r="EM92" s="576"/>
      <c r="EN92" s="576"/>
      <c r="EO92" s="576"/>
      <c r="EP92" s="576"/>
      <c r="EQ92" s="576"/>
      <c r="ER92" s="576"/>
      <c r="ES92" s="576"/>
      <c r="ET92" s="576"/>
      <c r="EU92" s="576"/>
      <c r="EV92" s="576"/>
      <c r="EW92" s="576"/>
      <c r="EX92" s="577"/>
      <c r="EY92" s="715"/>
      <c r="EZ92" s="571" t="s">
        <v>2311</v>
      </c>
      <c r="FA92" s="564" t="s">
        <v>653</v>
      </c>
      <c r="FB92" s="566"/>
      <c r="FC92" s="571" t="s">
        <v>63</v>
      </c>
      <c r="FD92" s="571" t="s">
        <v>61</v>
      </c>
      <c r="FE92" s="571" t="s">
        <v>60</v>
      </c>
      <c r="FF92" s="571" t="s">
        <v>2537</v>
      </c>
      <c r="FG92" s="866" t="s">
        <v>1941</v>
      </c>
      <c r="FH92" s="866" t="s">
        <v>1409</v>
      </c>
      <c r="FI92" s="719">
        <f t="shared" si="44"/>
        <v>0.22</v>
      </c>
      <c r="FJ92" s="720">
        <f t="shared" si="45"/>
        <v>0</v>
      </c>
      <c r="FK92" s="455"/>
      <c r="FL92" s="531">
        <f t="shared" si="46"/>
        <v>0</v>
      </c>
      <c r="FM92" s="863">
        <f>IF($FE92&lt;&gt;"Capex",0,IF(AND(ISBLANK($FB92)=FALSE,OR($FG92=Constants!$E$29,$FG92=Constants!$E$30,$FG92=Constants!$E$31)),0,1))</f>
        <v>0</v>
      </c>
      <c r="FN92" s="863">
        <f t="shared" si="47"/>
        <v>0</v>
      </c>
      <c r="FO92" s="455"/>
    </row>
    <row r="93" spans="1:171">
      <c r="A93" s="572" t="s">
        <v>2180</v>
      </c>
      <c r="B93" s="566" t="s">
        <v>1980</v>
      </c>
      <c r="C93" s="571" t="s">
        <v>93</v>
      </c>
      <c r="D93" s="564" t="s">
        <v>2094</v>
      </c>
      <c r="E93" s="570" t="s">
        <v>2239</v>
      </c>
      <c r="F93" s="935" t="s">
        <v>2167</v>
      </c>
      <c r="G93" s="565" t="s">
        <v>312</v>
      </c>
      <c r="H93" s="565" t="s">
        <v>645</v>
      </c>
      <c r="I93" s="958"/>
      <c r="J93" s="566"/>
      <c r="K93" s="571" t="s">
        <v>2443</v>
      </c>
      <c r="L93" s="571" t="s">
        <v>161</v>
      </c>
      <c r="M93" s="862"/>
      <c r="N93" s="565"/>
      <c r="O93" s="565" t="s">
        <v>2168</v>
      </c>
      <c r="P93" s="867">
        <v>313</v>
      </c>
      <c r="Q93" s="571" t="s">
        <v>1876</v>
      </c>
      <c r="R93" s="564" t="s">
        <v>1675</v>
      </c>
      <c r="S93" s="565" t="s">
        <v>2169</v>
      </c>
      <c r="T93" s="565"/>
      <c r="U93" s="566"/>
      <c r="V93" s="571" t="s">
        <v>2111</v>
      </c>
      <c r="W93" s="564"/>
      <c r="X93" s="565"/>
      <c r="Y93" s="565"/>
      <c r="Z93" s="565"/>
      <c r="AA93" s="565"/>
      <c r="AB93" s="567"/>
      <c r="AC93" s="565" t="s">
        <v>2315</v>
      </c>
      <c r="AD93" s="717">
        <f t="shared" si="42"/>
        <v>85</v>
      </c>
      <c r="AE93" s="718">
        <f t="shared" si="43"/>
        <v>26605</v>
      </c>
      <c r="AF93" s="575">
        <v>0</v>
      </c>
      <c r="AG93" s="576">
        <v>0</v>
      </c>
      <c r="AH93" s="576">
        <v>21.25</v>
      </c>
      <c r="AI93" s="576">
        <v>21.25</v>
      </c>
      <c r="AJ93" s="576">
        <v>21.25</v>
      </c>
      <c r="AK93" s="576">
        <v>21.25</v>
      </c>
      <c r="AL93" s="576">
        <v>0</v>
      </c>
      <c r="AM93" s="576">
        <v>0</v>
      </c>
      <c r="AN93" s="576">
        <v>0</v>
      </c>
      <c r="AO93" s="576">
        <v>0</v>
      </c>
      <c r="AP93" s="576">
        <v>0</v>
      </c>
      <c r="AQ93" s="576">
        <v>0</v>
      </c>
      <c r="AR93" s="576">
        <v>0</v>
      </c>
      <c r="AS93" s="576">
        <v>0</v>
      </c>
      <c r="AT93" s="576">
        <v>0</v>
      </c>
      <c r="AU93" s="576">
        <v>0</v>
      </c>
      <c r="AV93" s="576">
        <v>0</v>
      </c>
      <c r="AW93" s="576">
        <v>0</v>
      </c>
      <c r="AX93" s="576">
        <v>0</v>
      </c>
      <c r="AY93" s="576">
        <v>0</v>
      </c>
      <c r="AZ93" s="576">
        <v>0</v>
      </c>
      <c r="BA93" s="576">
        <v>0</v>
      </c>
      <c r="BB93" s="576">
        <v>0</v>
      </c>
      <c r="BC93" s="576">
        <v>0</v>
      </c>
      <c r="BD93" s="576">
        <v>0</v>
      </c>
      <c r="BE93" s="576">
        <v>0</v>
      </c>
      <c r="BF93" s="576">
        <v>0</v>
      </c>
      <c r="BG93" s="576">
        <v>0</v>
      </c>
      <c r="BH93" s="576">
        <v>0</v>
      </c>
      <c r="BI93" s="576">
        <v>0</v>
      </c>
      <c r="BJ93" s="576">
        <v>0</v>
      </c>
      <c r="BK93" s="576">
        <v>0</v>
      </c>
      <c r="BL93" s="576">
        <v>0</v>
      </c>
      <c r="BM93" s="576">
        <v>0</v>
      </c>
      <c r="BN93" s="576">
        <v>0</v>
      </c>
      <c r="BO93" s="576">
        <v>0</v>
      </c>
      <c r="BP93" s="576">
        <v>0</v>
      </c>
      <c r="BQ93" s="576">
        <v>0</v>
      </c>
      <c r="BR93" s="576">
        <v>0</v>
      </c>
      <c r="BS93" s="576">
        <v>0</v>
      </c>
      <c r="BT93" s="576">
        <v>0</v>
      </c>
      <c r="BU93" s="576">
        <v>0</v>
      </c>
      <c r="BV93" s="576">
        <v>0</v>
      </c>
      <c r="BW93" s="576">
        <v>0</v>
      </c>
      <c r="BX93" s="576">
        <v>0</v>
      </c>
      <c r="BY93" s="576">
        <v>0</v>
      </c>
      <c r="BZ93" s="576">
        <v>0</v>
      </c>
      <c r="CA93" s="576">
        <v>0</v>
      </c>
      <c r="CB93" s="576">
        <v>0</v>
      </c>
      <c r="CC93" s="576">
        <v>0</v>
      </c>
      <c r="CD93" s="576">
        <v>0</v>
      </c>
      <c r="CE93" s="576">
        <v>0</v>
      </c>
      <c r="CF93" s="576">
        <v>0</v>
      </c>
      <c r="CG93" s="576">
        <v>0</v>
      </c>
      <c r="CH93" s="576">
        <v>0</v>
      </c>
      <c r="CI93" s="576">
        <v>0</v>
      </c>
      <c r="CJ93" s="576">
        <v>0</v>
      </c>
      <c r="CK93" s="576">
        <v>0</v>
      </c>
      <c r="CL93" s="576">
        <v>0</v>
      </c>
      <c r="CM93" s="576">
        <v>0</v>
      </c>
      <c r="CN93" s="576">
        <v>0</v>
      </c>
      <c r="CO93" s="576">
        <v>0</v>
      </c>
      <c r="CP93" s="576">
        <v>0</v>
      </c>
      <c r="CQ93" s="576">
        <v>0</v>
      </c>
      <c r="CR93" s="576">
        <v>0</v>
      </c>
      <c r="CS93" s="576">
        <v>0</v>
      </c>
      <c r="CT93" s="576"/>
      <c r="CU93" s="576"/>
      <c r="CV93" s="576"/>
      <c r="CW93" s="576"/>
      <c r="CX93" s="576"/>
      <c r="CY93" s="576"/>
      <c r="CZ93" s="576"/>
      <c r="DA93" s="576"/>
      <c r="DB93" s="576"/>
      <c r="DC93" s="576"/>
      <c r="DD93" s="576"/>
      <c r="DE93" s="576"/>
      <c r="DF93" s="576"/>
      <c r="DG93" s="576"/>
      <c r="DH93" s="576"/>
      <c r="DI93" s="576"/>
      <c r="DJ93" s="576"/>
      <c r="DK93" s="576"/>
      <c r="DL93" s="576"/>
      <c r="DM93" s="576"/>
      <c r="DN93" s="576"/>
      <c r="DO93" s="576"/>
      <c r="DP93" s="576"/>
      <c r="DQ93" s="576"/>
      <c r="DR93" s="576"/>
      <c r="DS93" s="576"/>
      <c r="DT93" s="576"/>
      <c r="DU93" s="576"/>
      <c r="DV93" s="576"/>
      <c r="DW93" s="576"/>
      <c r="DX93" s="576"/>
      <c r="DY93" s="576"/>
      <c r="DZ93" s="576"/>
      <c r="EA93" s="576"/>
      <c r="EB93" s="576"/>
      <c r="EC93" s="576"/>
      <c r="ED93" s="576"/>
      <c r="EE93" s="576"/>
      <c r="EF93" s="576"/>
      <c r="EG93" s="576"/>
      <c r="EH93" s="576"/>
      <c r="EI93" s="576"/>
      <c r="EJ93" s="576"/>
      <c r="EK93" s="576"/>
      <c r="EL93" s="576"/>
      <c r="EM93" s="576"/>
      <c r="EN93" s="576"/>
      <c r="EO93" s="576"/>
      <c r="EP93" s="576"/>
      <c r="EQ93" s="576"/>
      <c r="ER93" s="576"/>
      <c r="ES93" s="576"/>
      <c r="ET93" s="576"/>
      <c r="EU93" s="576"/>
      <c r="EV93" s="576"/>
      <c r="EW93" s="576"/>
      <c r="EX93" s="577"/>
      <c r="EY93" s="715"/>
      <c r="EZ93" s="571" t="s">
        <v>2311</v>
      </c>
      <c r="FA93" s="564" t="s">
        <v>653</v>
      </c>
      <c r="FB93" s="566"/>
      <c r="FC93" s="571" t="s">
        <v>63</v>
      </c>
      <c r="FD93" s="571" t="s">
        <v>61</v>
      </c>
      <c r="FE93" s="571" t="s">
        <v>60</v>
      </c>
      <c r="FF93" s="571" t="s">
        <v>2537</v>
      </c>
      <c r="FG93" s="866" t="s">
        <v>1941</v>
      </c>
      <c r="FH93" s="866" t="s">
        <v>1409</v>
      </c>
      <c r="FI93" s="719">
        <f t="shared" si="44"/>
        <v>0.22</v>
      </c>
      <c r="FJ93" s="720">
        <f t="shared" si="45"/>
        <v>0</v>
      </c>
      <c r="FK93" s="455"/>
      <c r="FL93" s="531">
        <f t="shared" si="46"/>
        <v>0</v>
      </c>
      <c r="FM93" s="863">
        <f>IF($FE93&lt;&gt;"Capex",0,IF(AND(ISBLANK($FB93)=FALSE,OR($FG93=Constants!$E$29,$FG93=Constants!$E$30,$FG93=Constants!$E$31)),0,1))</f>
        <v>0</v>
      </c>
      <c r="FN93" s="863">
        <f t="shared" si="47"/>
        <v>0</v>
      </c>
      <c r="FO93" s="455"/>
    </row>
    <row r="94" spans="1:171">
      <c r="A94" s="572" t="s">
        <v>2180</v>
      </c>
      <c r="B94" s="566" t="s">
        <v>1980</v>
      </c>
      <c r="C94" s="571" t="s">
        <v>93</v>
      </c>
      <c r="D94" s="564" t="s">
        <v>2094</v>
      </c>
      <c r="E94" s="570" t="s">
        <v>2240</v>
      </c>
      <c r="F94" s="935" t="s">
        <v>2167</v>
      </c>
      <c r="G94" s="565" t="s">
        <v>312</v>
      </c>
      <c r="H94" s="565" t="s">
        <v>645</v>
      </c>
      <c r="I94" s="958"/>
      <c r="J94" s="566"/>
      <c r="K94" s="571" t="s">
        <v>2443</v>
      </c>
      <c r="L94" s="571" t="s">
        <v>161</v>
      </c>
      <c r="M94" s="862"/>
      <c r="N94" s="565"/>
      <c r="O94" s="565" t="s">
        <v>2168</v>
      </c>
      <c r="P94" s="867">
        <v>313</v>
      </c>
      <c r="Q94" s="571" t="s">
        <v>1876</v>
      </c>
      <c r="R94" s="564" t="s">
        <v>1675</v>
      </c>
      <c r="S94" s="565" t="s">
        <v>2169</v>
      </c>
      <c r="T94" s="565"/>
      <c r="U94" s="566"/>
      <c r="V94" s="571" t="s">
        <v>2111</v>
      </c>
      <c r="W94" s="564"/>
      <c r="X94" s="565"/>
      <c r="Y94" s="565"/>
      <c r="Z94" s="565"/>
      <c r="AA94" s="565"/>
      <c r="AB94" s="567"/>
      <c r="AC94" s="565" t="s">
        <v>2315</v>
      </c>
      <c r="AD94" s="717">
        <f t="shared" si="42"/>
        <v>85</v>
      </c>
      <c r="AE94" s="718">
        <f t="shared" si="43"/>
        <v>26605</v>
      </c>
      <c r="AF94" s="575">
        <v>0</v>
      </c>
      <c r="AG94" s="576">
        <v>0</v>
      </c>
      <c r="AH94" s="576">
        <v>21.25</v>
      </c>
      <c r="AI94" s="576">
        <v>21.25</v>
      </c>
      <c r="AJ94" s="576">
        <v>21.25</v>
      </c>
      <c r="AK94" s="576">
        <v>21.25</v>
      </c>
      <c r="AL94" s="576">
        <v>0</v>
      </c>
      <c r="AM94" s="576">
        <v>0</v>
      </c>
      <c r="AN94" s="576">
        <v>0</v>
      </c>
      <c r="AO94" s="576">
        <v>0</v>
      </c>
      <c r="AP94" s="576">
        <v>0</v>
      </c>
      <c r="AQ94" s="576">
        <v>0</v>
      </c>
      <c r="AR94" s="576">
        <v>0</v>
      </c>
      <c r="AS94" s="576">
        <v>0</v>
      </c>
      <c r="AT94" s="576">
        <v>0</v>
      </c>
      <c r="AU94" s="576">
        <v>0</v>
      </c>
      <c r="AV94" s="576">
        <v>0</v>
      </c>
      <c r="AW94" s="576">
        <v>0</v>
      </c>
      <c r="AX94" s="576">
        <v>0</v>
      </c>
      <c r="AY94" s="576">
        <v>0</v>
      </c>
      <c r="AZ94" s="576">
        <v>0</v>
      </c>
      <c r="BA94" s="576">
        <v>0</v>
      </c>
      <c r="BB94" s="576">
        <v>0</v>
      </c>
      <c r="BC94" s="576">
        <v>0</v>
      </c>
      <c r="BD94" s="576">
        <v>0</v>
      </c>
      <c r="BE94" s="576">
        <v>0</v>
      </c>
      <c r="BF94" s="576">
        <v>0</v>
      </c>
      <c r="BG94" s="576">
        <v>0</v>
      </c>
      <c r="BH94" s="576">
        <v>0</v>
      </c>
      <c r="BI94" s="576">
        <v>0</v>
      </c>
      <c r="BJ94" s="576">
        <v>0</v>
      </c>
      <c r="BK94" s="576">
        <v>0</v>
      </c>
      <c r="BL94" s="576">
        <v>0</v>
      </c>
      <c r="BM94" s="576">
        <v>0</v>
      </c>
      <c r="BN94" s="576">
        <v>0</v>
      </c>
      <c r="BO94" s="576">
        <v>0</v>
      </c>
      <c r="BP94" s="576">
        <v>0</v>
      </c>
      <c r="BQ94" s="576">
        <v>0</v>
      </c>
      <c r="BR94" s="576">
        <v>0</v>
      </c>
      <c r="BS94" s="576">
        <v>0</v>
      </c>
      <c r="BT94" s="576">
        <v>0</v>
      </c>
      <c r="BU94" s="576">
        <v>0</v>
      </c>
      <c r="BV94" s="576">
        <v>0</v>
      </c>
      <c r="BW94" s="576">
        <v>0</v>
      </c>
      <c r="BX94" s="576">
        <v>0</v>
      </c>
      <c r="BY94" s="576">
        <v>0</v>
      </c>
      <c r="BZ94" s="576">
        <v>0</v>
      </c>
      <c r="CA94" s="576">
        <v>0</v>
      </c>
      <c r="CB94" s="576">
        <v>0</v>
      </c>
      <c r="CC94" s="576">
        <v>0</v>
      </c>
      <c r="CD94" s="576">
        <v>0</v>
      </c>
      <c r="CE94" s="576">
        <v>0</v>
      </c>
      <c r="CF94" s="576">
        <v>0</v>
      </c>
      <c r="CG94" s="576">
        <v>0</v>
      </c>
      <c r="CH94" s="576">
        <v>0</v>
      </c>
      <c r="CI94" s="576">
        <v>0</v>
      </c>
      <c r="CJ94" s="576">
        <v>0</v>
      </c>
      <c r="CK94" s="576">
        <v>0</v>
      </c>
      <c r="CL94" s="576">
        <v>0</v>
      </c>
      <c r="CM94" s="576">
        <v>0</v>
      </c>
      <c r="CN94" s="576">
        <v>0</v>
      </c>
      <c r="CO94" s="576">
        <v>0</v>
      </c>
      <c r="CP94" s="576">
        <v>0</v>
      </c>
      <c r="CQ94" s="576">
        <v>0</v>
      </c>
      <c r="CR94" s="576">
        <v>0</v>
      </c>
      <c r="CS94" s="576">
        <v>0</v>
      </c>
      <c r="CT94" s="576"/>
      <c r="CU94" s="576"/>
      <c r="CV94" s="576"/>
      <c r="CW94" s="576"/>
      <c r="CX94" s="576"/>
      <c r="CY94" s="576"/>
      <c r="CZ94" s="576"/>
      <c r="DA94" s="576"/>
      <c r="DB94" s="576"/>
      <c r="DC94" s="576"/>
      <c r="DD94" s="576"/>
      <c r="DE94" s="576"/>
      <c r="DF94" s="576"/>
      <c r="DG94" s="576"/>
      <c r="DH94" s="576"/>
      <c r="DI94" s="576"/>
      <c r="DJ94" s="576"/>
      <c r="DK94" s="576"/>
      <c r="DL94" s="576"/>
      <c r="DM94" s="576"/>
      <c r="DN94" s="576"/>
      <c r="DO94" s="576"/>
      <c r="DP94" s="576"/>
      <c r="DQ94" s="576"/>
      <c r="DR94" s="576"/>
      <c r="DS94" s="576"/>
      <c r="DT94" s="576"/>
      <c r="DU94" s="576"/>
      <c r="DV94" s="576"/>
      <c r="DW94" s="576"/>
      <c r="DX94" s="576"/>
      <c r="DY94" s="576"/>
      <c r="DZ94" s="576"/>
      <c r="EA94" s="576"/>
      <c r="EB94" s="576"/>
      <c r="EC94" s="576"/>
      <c r="ED94" s="576"/>
      <c r="EE94" s="576"/>
      <c r="EF94" s="576"/>
      <c r="EG94" s="576"/>
      <c r="EH94" s="576"/>
      <c r="EI94" s="576"/>
      <c r="EJ94" s="576"/>
      <c r="EK94" s="576"/>
      <c r="EL94" s="576"/>
      <c r="EM94" s="576"/>
      <c r="EN94" s="576"/>
      <c r="EO94" s="576"/>
      <c r="EP94" s="576"/>
      <c r="EQ94" s="576"/>
      <c r="ER94" s="576"/>
      <c r="ES94" s="576"/>
      <c r="ET94" s="576"/>
      <c r="EU94" s="576"/>
      <c r="EV94" s="576"/>
      <c r="EW94" s="576"/>
      <c r="EX94" s="577"/>
      <c r="EY94" s="715"/>
      <c r="EZ94" s="571" t="s">
        <v>2311</v>
      </c>
      <c r="FA94" s="564" t="s">
        <v>653</v>
      </c>
      <c r="FB94" s="566"/>
      <c r="FC94" s="571" t="s">
        <v>63</v>
      </c>
      <c r="FD94" s="571" t="s">
        <v>61</v>
      </c>
      <c r="FE94" s="571" t="s">
        <v>60</v>
      </c>
      <c r="FF94" s="571" t="s">
        <v>2537</v>
      </c>
      <c r="FG94" s="866" t="s">
        <v>1941</v>
      </c>
      <c r="FH94" s="866" t="s">
        <v>1409</v>
      </c>
      <c r="FI94" s="719">
        <f t="shared" si="44"/>
        <v>0.22</v>
      </c>
      <c r="FJ94" s="720">
        <f t="shared" si="45"/>
        <v>0</v>
      </c>
      <c r="FK94" s="455"/>
      <c r="FL94" s="531">
        <f t="shared" si="46"/>
        <v>0</v>
      </c>
      <c r="FM94" s="863">
        <f>IF($FE94&lt;&gt;"Capex",0,IF(AND(ISBLANK($FB94)=FALSE,OR($FG94=Constants!$E$29,$FG94=Constants!$E$30,$FG94=Constants!$E$31)),0,1))</f>
        <v>0</v>
      </c>
      <c r="FN94" s="863">
        <f t="shared" si="47"/>
        <v>0</v>
      </c>
      <c r="FO94" s="455"/>
    </row>
    <row r="95" spans="1:171">
      <c r="A95" s="572" t="s">
        <v>2180</v>
      </c>
      <c r="B95" s="566" t="s">
        <v>1980</v>
      </c>
      <c r="C95" s="571" t="s">
        <v>93</v>
      </c>
      <c r="D95" s="564" t="s">
        <v>2094</v>
      </c>
      <c r="E95" s="570" t="s">
        <v>2241</v>
      </c>
      <c r="F95" s="935" t="s">
        <v>2167</v>
      </c>
      <c r="G95" s="565" t="s">
        <v>312</v>
      </c>
      <c r="H95" s="565" t="s">
        <v>645</v>
      </c>
      <c r="I95" s="958"/>
      <c r="J95" s="566"/>
      <c r="K95" s="571" t="s">
        <v>2443</v>
      </c>
      <c r="L95" s="571" t="s">
        <v>161</v>
      </c>
      <c r="M95" s="862"/>
      <c r="N95" s="565"/>
      <c r="O95" s="565" t="s">
        <v>2168</v>
      </c>
      <c r="P95" s="867">
        <v>313</v>
      </c>
      <c r="Q95" s="571" t="s">
        <v>1876</v>
      </c>
      <c r="R95" s="564" t="s">
        <v>1675</v>
      </c>
      <c r="S95" s="565" t="s">
        <v>2169</v>
      </c>
      <c r="T95" s="565"/>
      <c r="U95" s="566"/>
      <c r="V95" s="571" t="s">
        <v>2111</v>
      </c>
      <c r="W95" s="564"/>
      <c r="X95" s="565"/>
      <c r="Y95" s="565"/>
      <c r="Z95" s="565"/>
      <c r="AA95" s="565"/>
      <c r="AB95" s="567"/>
      <c r="AC95" s="565" t="s">
        <v>2315</v>
      </c>
      <c r="AD95" s="717">
        <f t="shared" si="42"/>
        <v>85</v>
      </c>
      <c r="AE95" s="718">
        <f t="shared" si="43"/>
        <v>26605</v>
      </c>
      <c r="AF95" s="575">
        <v>0</v>
      </c>
      <c r="AG95" s="576">
        <v>0</v>
      </c>
      <c r="AH95" s="576">
        <v>21.25</v>
      </c>
      <c r="AI95" s="576">
        <v>21.25</v>
      </c>
      <c r="AJ95" s="576">
        <v>21.25</v>
      </c>
      <c r="AK95" s="576">
        <v>21.25</v>
      </c>
      <c r="AL95" s="576">
        <v>0</v>
      </c>
      <c r="AM95" s="576">
        <v>0</v>
      </c>
      <c r="AN95" s="576">
        <v>0</v>
      </c>
      <c r="AO95" s="576">
        <v>0</v>
      </c>
      <c r="AP95" s="576">
        <v>0</v>
      </c>
      <c r="AQ95" s="576">
        <v>0</v>
      </c>
      <c r="AR95" s="576">
        <v>0</v>
      </c>
      <c r="AS95" s="576">
        <v>0</v>
      </c>
      <c r="AT95" s="576">
        <v>0</v>
      </c>
      <c r="AU95" s="576">
        <v>0</v>
      </c>
      <c r="AV95" s="576">
        <v>0</v>
      </c>
      <c r="AW95" s="576">
        <v>0</v>
      </c>
      <c r="AX95" s="576">
        <v>0</v>
      </c>
      <c r="AY95" s="576">
        <v>0</v>
      </c>
      <c r="AZ95" s="576">
        <v>0</v>
      </c>
      <c r="BA95" s="576">
        <v>0</v>
      </c>
      <c r="BB95" s="576">
        <v>0</v>
      </c>
      <c r="BC95" s="576">
        <v>0</v>
      </c>
      <c r="BD95" s="576">
        <v>0</v>
      </c>
      <c r="BE95" s="576">
        <v>0</v>
      </c>
      <c r="BF95" s="576">
        <v>0</v>
      </c>
      <c r="BG95" s="576">
        <v>0</v>
      </c>
      <c r="BH95" s="576">
        <v>0</v>
      </c>
      <c r="BI95" s="576">
        <v>0</v>
      </c>
      <c r="BJ95" s="576">
        <v>0</v>
      </c>
      <c r="BK95" s="576">
        <v>0</v>
      </c>
      <c r="BL95" s="576">
        <v>0</v>
      </c>
      <c r="BM95" s="576">
        <v>0</v>
      </c>
      <c r="BN95" s="576">
        <v>0</v>
      </c>
      <c r="BO95" s="576">
        <v>0</v>
      </c>
      <c r="BP95" s="576">
        <v>0</v>
      </c>
      <c r="BQ95" s="576">
        <v>0</v>
      </c>
      <c r="BR95" s="576">
        <v>0</v>
      </c>
      <c r="BS95" s="576">
        <v>0</v>
      </c>
      <c r="BT95" s="576">
        <v>0</v>
      </c>
      <c r="BU95" s="576">
        <v>0</v>
      </c>
      <c r="BV95" s="576">
        <v>0</v>
      </c>
      <c r="BW95" s="576">
        <v>0</v>
      </c>
      <c r="BX95" s="576">
        <v>0</v>
      </c>
      <c r="BY95" s="576">
        <v>0</v>
      </c>
      <c r="BZ95" s="576">
        <v>0</v>
      </c>
      <c r="CA95" s="576">
        <v>0</v>
      </c>
      <c r="CB95" s="576">
        <v>0</v>
      </c>
      <c r="CC95" s="576">
        <v>0</v>
      </c>
      <c r="CD95" s="576">
        <v>0</v>
      </c>
      <c r="CE95" s="576">
        <v>0</v>
      </c>
      <c r="CF95" s="576">
        <v>0</v>
      </c>
      <c r="CG95" s="576">
        <v>0</v>
      </c>
      <c r="CH95" s="576">
        <v>0</v>
      </c>
      <c r="CI95" s="576">
        <v>0</v>
      </c>
      <c r="CJ95" s="576">
        <v>0</v>
      </c>
      <c r="CK95" s="576">
        <v>0</v>
      </c>
      <c r="CL95" s="576">
        <v>0</v>
      </c>
      <c r="CM95" s="576">
        <v>0</v>
      </c>
      <c r="CN95" s="576">
        <v>0</v>
      </c>
      <c r="CO95" s="576">
        <v>0</v>
      </c>
      <c r="CP95" s="576">
        <v>0</v>
      </c>
      <c r="CQ95" s="576">
        <v>0</v>
      </c>
      <c r="CR95" s="576">
        <v>0</v>
      </c>
      <c r="CS95" s="576">
        <v>0</v>
      </c>
      <c r="CT95" s="576"/>
      <c r="CU95" s="576"/>
      <c r="CV95" s="576"/>
      <c r="CW95" s="576"/>
      <c r="CX95" s="576"/>
      <c r="CY95" s="576"/>
      <c r="CZ95" s="576"/>
      <c r="DA95" s="576"/>
      <c r="DB95" s="576"/>
      <c r="DC95" s="576"/>
      <c r="DD95" s="576"/>
      <c r="DE95" s="576"/>
      <c r="DF95" s="576"/>
      <c r="DG95" s="576"/>
      <c r="DH95" s="576"/>
      <c r="DI95" s="576"/>
      <c r="DJ95" s="576"/>
      <c r="DK95" s="576"/>
      <c r="DL95" s="576"/>
      <c r="DM95" s="576"/>
      <c r="DN95" s="576"/>
      <c r="DO95" s="576"/>
      <c r="DP95" s="576"/>
      <c r="DQ95" s="576"/>
      <c r="DR95" s="576"/>
      <c r="DS95" s="576"/>
      <c r="DT95" s="576"/>
      <c r="DU95" s="576"/>
      <c r="DV95" s="576"/>
      <c r="DW95" s="576"/>
      <c r="DX95" s="576"/>
      <c r="DY95" s="576"/>
      <c r="DZ95" s="576"/>
      <c r="EA95" s="576"/>
      <c r="EB95" s="576"/>
      <c r="EC95" s="576"/>
      <c r="ED95" s="576"/>
      <c r="EE95" s="576"/>
      <c r="EF95" s="576"/>
      <c r="EG95" s="576"/>
      <c r="EH95" s="576"/>
      <c r="EI95" s="576"/>
      <c r="EJ95" s="576"/>
      <c r="EK95" s="576"/>
      <c r="EL95" s="576"/>
      <c r="EM95" s="576"/>
      <c r="EN95" s="576"/>
      <c r="EO95" s="576"/>
      <c r="EP95" s="576"/>
      <c r="EQ95" s="576"/>
      <c r="ER95" s="576"/>
      <c r="ES95" s="576"/>
      <c r="ET95" s="576"/>
      <c r="EU95" s="576"/>
      <c r="EV95" s="576"/>
      <c r="EW95" s="576"/>
      <c r="EX95" s="577"/>
      <c r="EY95" s="715"/>
      <c r="EZ95" s="571" t="s">
        <v>2311</v>
      </c>
      <c r="FA95" s="564" t="s">
        <v>653</v>
      </c>
      <c r="FB95" s="566"/>
      <c r="FC95" s="571" t="s">
        <v>63</v>
      </c>
      <c r="FD95" s="571" t="s">
        <v>61</v>
      </c>
      <c r="FE95" s="571" t="s">
        <v>60</v>
      </c>
      <c r="FF95" s="571" t="s">
        <v>2537</v>
      </c>
      <c r="FG95" s="866" t="s">
        <v>1941</v>
      </c>
      <c r="FH95" s="866" t="s">
        <v>1409</v>
      </c>
      <c r="FI95" s="719">
        <f t="shared" si="44"/>
        <v>0.22</v>
      </c>
      <c r="FJ95" s="720">
        <f t="shared" si="45"/>
        <v>0</v>
      </c>
      <c r="FK95" s="455"/>
      <c r="FL95" s="531">
        <f t="shared" si="46"/>
        <v>0</v>
      </c>
      <c r="FM95" s="863">
        <f>IF($FE95&lt;&gt;"Capex",0,IF(AND(ISBLANK($FB95)=FALSE,OR($FG95=Constants!$E$29,$FG95=Constants!$E$30,$FG95=Constants!$E$31)),0,1))</f>
        <v>0</v>
      </c>
      <c r="FN95" s="863">
        <f t="shared" si="47"/>
        <v>0</v>
      </c>
      <c r="FO95" s="455"/>
    </row>
    <row r="96" spans="1:171">
      <c r="A96" s="572" t="s">
        <v>2180</v>
      </c>
      <c r="B96" s="566" t="s">
        <v>1980</v>
      </c>
      <c r="C96" s="571" t="s">
        <v>93</v>
      </c>
      <c r="D96" s="564" t="s">
        <v>2094</v>
      </c>
      <c r="E96" s="570" t="s">
        <v>2242</v>
      </c>
      <c r="F96" s="935" t="s">
        <v>2167</v>
      </c>
      <c r="G96" s="565" t="s">
        <v>312</v>
      </c>
      <c r="H96" s="565" t="s">
        <v>645</v>
      </c>
      <c r="I96" s="958"/>
      <c r="J96" s="566"/>
      <c r="K96" s="571" t="s">
        <v>2443</v>
      </c>
      <c r="L96" s="571" t="s">
        <v>161</v>
      </c>
      <c r="M96" s="862"/>
      <c r="N96" s="565"/>
      <c r="O96" s="565" t="s">
        <v>2168</v>
      </c>
      <c r="P96" s="867">
        <v>313</v>
      </c>
      <c r="Q96" s="571" t="s">
        <v>1876</v>
      </c>
      <c r="R96" s="564" t="s">
        <v>1675</v>
      </c>
      <c r="S96" s="565" t="s">
        <v>2169</v>
      </c>
      <c r="T96" s="565"/>
      <c r="U96" s="566"/>
      <c r="V96" s="571" t="s">
        <v>2111</v>
      </c>
      <c r="W96" s="564"/>
      <c r="X96" s="565"/>
      <c r="Y96" s="565"/>
      <c r="Z96" s="565"/>
      <c r="AA96" s="565"/>
      <c r="AB96" s="567"/>
      <c r="AC96" s="565" t="s">
        <v>2315</v>
      </c>
      <c r="AD96" s="717">
        <f t="shared" si="42"/>
        <v>90</v>
      </c>
      <c r="AE96" s="718">
        <f t="shared" si="43"/>
        <v>28170</v>
      </c>
      <c r="AF96" s="575">
        <v>0</v>
      </c>
      <c r="AG96" s="576">
        <v>0</v>
      </c>
      <c r="AH96" s="576">
        <v>22.5</v>
      </c>
      <c r="AI96" s="576">
        <v>22.5</v>
      </c>
      <c r="AJ96" s="576">
        <v>22.5</v>
      </c>
      <c r="AK96" s="576">
        <v>22.5</v>
      </c>
      <c r="AL96" s="576">
        <v>0</v>
      </c>
      <c r="AM96" s="576">
        <v>0</v>
      </c>
      <c r="AN96" s="576">
        <v>0</v>
      </c>
      <c r="AO96" s="576">
        <v>0</v>
      </c>
      <c r="AP96" s="576">
        <v>0</v>
      </c>
      <c r="AQ96" s="576">
        <v>0</v>
      </c>
      <c r="AR96" s="576">
        <v>0</v>
      </c>
      <c r="AS96" s="576">
        <v>0</v>
      </c>
      <c r="AT96" s="576">
        <v>0</v>
      </c>
      <c r="AU96" s="576">
        <v>0</v>
      </c>
      <c r="AV96" s="576">
        <v>0</v>
      </c>
      <c r="AW96" s="576">
        <v>0</v>
      </c>
      <c r="AX96" s="576">
        <v>0</v>
      </c>
      <c r="AY96" s="576">
        <v>0</v>
      </c>
      <c r="AZ96" s="576">
        <v>0</v>
      </c>
      <c r="BA96" s="576">
        <v>0</v>
      </c>
      <c r="BB96" s="576">
        <v>0</v>
      </c>
      <c r="BC96" s="576">
        <v>0</v>
      </c>
      <c r="BD96" s="576">
        <v>0</v>
      </c>
      <c r="BE96" s="576">
        <v>0</v>
      </c>
      <c r="BF96" s="576">
        <v>0</v>
      </c>
      <c r="BG96" s="576">
        <v>0</v>
      </c>
      <c r="BH96" s="576">
        <v>0</v>
      </c>
      <c r="BI96" s="576">
        <v>0</v>
      </c>
      <c r="BJ96" s="576">
        <v>0</v>
      </c>
      <c r="BK96" s="576">
        <v>0</v>
      </c>
      <c r="BL96" s="576">
        <v>0</v>
      </c>
      <c r="BM96" s="576">
        <v>0</v>
      </c>
      <c r="BN96" s="576">
        <v>0</v>
      </c>
      <c r="BO96" s="576">
        <v>0</v>
      </c>
      <c r="BP96" s="576">
        <v>0</v>
      </c>
      <c r="BQ96" s="576">
        <v>0</v>
      </c>
      <c r="BR96" s="576">
        <v>0</v>
      </c>
      <c r="BS96" s="576">
        <v>0</v>
      </c>
      <c r="BT96" s="576">
        <v>0</v>
      </c>
      <c r="BU96" s="576">
        <v>0</v>
      </c>
      <c r="BV96" s="576">
        <v>0</v>
      </c>
      <c r="BW96" s="576">
        <v>0</v>
      </c>
      <c r="BX96" s="576">
        <v>0</v>
      </c>
      <c r="BY96" s="576">
        <v>0</v>
      </c>
      <c r="BZ96" s="576">
        <v>0</v>
      </c>
      <c r="CA96" s="576">
        <v>0</v>
      </c>
      <c r="CB96" s="576">
        <v>0</v>
      </c>
      <c r="CC96" s="576">
        <v>0</v>
      </c>
      <c r="CD96" s="576">
        <v>0</v>
      </c>
      <c r="CE96" s="576">
        <v>0</v>
      </c>
      <c r="CF96" s="576">
        <v>0</v>
      </c>
      <c r="CG96" s="576">
        <v>0</v>
      </c>
      <c r="CH96" s="576">
        <v>0</v>
      </c>
      <c r="CI96" s="576">
        <v>0</v>
      </c>
      <c r="CJ96" s="576">
        <v>0</v>
      </c>
      <c r="CK96" s="576">
        <v>0</v>
      </c>
      <c r="CL96" s="576">
        <v>0</v>
      </c>
      <c r="CM96" s="576">
        <v>0</v>
      </c>
      <c r="CN96" s="576">
        <v>0</v>
      </c>
      <c r="CO96" s="576">
        <v>0</v>
      </c>
      <c r="CP96" s="576">
        <v>0</v>
      </c>
      <c r="CQ96" s="576">
        <v>0</v>
      </c>
      <c r="CR96" s="576">
        <v>0</v>
      </c>
      <c r="CS96" s="576">
        <v>0</v>
      </c>
      <c r="CT96" s="576"/>
      <c r="CU96" s="576"/>
      <c r="CV96" s="576"/>
      <c r="CW96" s="576"/>
      <c r="CX96" s="576"/>
      <c r="CY96" s="576"/>
      <c r="CZ96" s="576"/>
      <c r="DA96" s="576"/>
      <c r="DB96" s="576"/>
      <c r="DC96" s="576"/>
      <c r="DD96" s="576"/>
      <c r="DE96" s="576"/>
      <c r="DF96" s="576"/>
      <c r="DG96" s="576"/>
      <c r="DH96" s="576"/>
      <c r="DI96" s="576"/>
      <c r="DJ96" s="576"/>
      <c r="DK96" s="576"/>
      <c r="DL96" s="576"/>
      <c r="DM96" s="576"/>
      <c r="DN96" s="576"/>
      <c r="DO96" s="576"/>
      <c r="DP96" s="576"/>
      <c r="DQ96" s="576"/>
      <c r="DR96" s="576"/>
      <c r="DS96" s="576"/>
      <c r="DT96" s="576"/>
      <c r="DU96" s="576"/>
      <c r="DV96" s="576"/>
      <c r="DW96" s="576"/>
      <c r="DX96" s="576"/>
      <c r="DY96" s="576"/>
      <c r="DZ96" s="576"/>
      <c r="EA96" s="576"/>
      <c r="EB96" s="576"/>
      <c r="EC96" s="576"/>
      <c r="ED96" s="576"/>
      <c r="EE96" s="576"/>
      <c r="EF96" s="576"/>
      <c r="EG96" s="576"/>
      <c r="EH96" s="576"/>
      <c r="EI96" s="576"/>
      <c r="EJ96" s="576"/>
      <c r="EK96" s="576"/>
      <c r="EL96" s="576"/>
      <c r="EM96" s="576"/>
      <c r="EN96" s="576"/>
      <c r="EO96" s="576"/>
      <c r="EP96" s="576"/>
      <c r="EQ96" s="576"/>
      <c r="ER96" s="576"/>
      <c r="ES96" s="576"/>
      <c r="ET96" s="576"/>
      <c r="EU96" s="576"/>
      <c r="EV96" s="576"/>
      <c r="EW96" s="576"/>
      <c r="EX96" s="577"/>
      <c r="EY96" s="715"/>
      <c r="EZ96" s="571" t="s">
        <v>2311</v>
      </c>
      <c r="FA96" s="564" t="s">
        <v>653</v>
      </c>
      <c r="FB96" s="566"/>
      <c r="FC96" s="571" t="s">
        <v>63</v>
      </c>
      <c r="FD96" s="571" t="s">
        <v>61</v>
      </c>
      <c r="FE96" s="571" t="s">
        <v>60</v>
      </c>
      <c r="FF96" s="571" t="s">
        <v>2537</v>
      </c>
      <c r="FG96" s="866" t="s">
        <v>1941</v>
      </c>
      <c r="FH96" s="866" t="s">
        <v>1409</v>
      </c>
      <c r="FI96" s="719">
        <f t="shared" si="44"/>
        <v>0.22</v>
      </c>
      <c r="FJ96" s="720">
        <f t="shared" si="45"/>
        <v>0</v>
      </c>
      <c r="FK96" s="455"/>
      <c r="FL96" s="531">
        <f t="shared" si="46"/>
        <v>0</v>
      </c>
      <c r="FM96" s="863">
        <f>IF($FE96&lt;&gt;"Capex",0,IF(AND(ISBLANK($FB96)=FALSE,OR($FG96=Constants!$E$29,$FG96=Constants!$E$30,$FG96=Constants!$E$31)),0,1))</f>
        <v>0</v>
      </c>
      <c r="FN96" s="863">
        <f t="shared" si="47"/>
        <v>0</v>
      </c>
      <c r="FO96" s="455"/>
    </row>
    <row r="97" spans="1:171">
      <c r="A97" s="572" t="s">
        <v>2180</v>
      </c>
      <c r="B97" s="566" t="s">
        <v>1980</v>
      </c>
      <c r="C97" s="571" t="s">
        <v>93</v>
      </c>
      <c r="D97" s="564" t="s">
        <v>2094</v>
      </c>
      <c r="E97" s="570" t="s">
        <v>2243</v>
      </c>
      <c r="F97" s="935" t="s">
        <v>2167</v>
      </c>
      <c r="G97" s="565" t="s">
        <v>312</v>
      </c>
      <c r="H97" s="565" t="s">
        <v>645</v>
      </c>
      <c r="I97" s="958"/>
      <c r="J97" s="566"/>
      <c r="K97" s="571" t="s">
        <v>2443</v>
      </c>
      <c r="L97" s="571" t="s">
        <v>161</v>
      </c>
      <c r="M97" s="862"/>
      <c r="N97" s="565"/>
      <c r="O97" s="565" t="s">
        <v>2168</v>
      </c>
      <c r="P97" s="867">
        <v>313</v>
      </c>
      <c r="Q97" s="571" t="s">
        <v>1876</v>
      </c>
      <c r="R97" s="564" t="s">
        <v>1675</v>
      </c>
      <c r="S97" s="565" t="s">
        <v>2169</v>
      </c>
      <c r="T97" s="565"/>
      <c r="U97" s="566"/>
      <c r="V97" s="571" t="s">
        <v>2111</v>
      </c>
      <c r="W97" s="564"/>
      <c r="X97" s="565"/>
      <c r="Y97" s="565"/>
      <c r="Z97" s="565"/>
      <c r="AA97" s="565"/>
      <c r="AB97" s="567"/>
      <c r="AC97" s="565" t="s">
        <v>2315</v>
      </c>
      <c r="AD97" s="717">
        <f t="shared" si="42"/>
        <v>90</v>
      </c>
      <c r="AE97" s="718">
        <f t="shared" si="43"/>
        <v>28170</v>
      </c>
      <c r="AF97" s="575">
        <v>0</v>
      </c>
      <c r="AG97" s="576">
        <v>0</v>
      </c>
      <c r="AH97" s="576">
        <v>22.5</v>
      </c>
      <c r="AI97" s="576">
        <v>22.5</v>
      </c>
      <c r="AJ97" s="576">
        <v>22.5</v>
      </c>
      <c r="AK97" s="576">
        <v>22.5</v>
      </c>
      <c r="AL97" s="576">
        <v>0</v>
      </c>
      <c r="AM97" s="576">
        <v>0</v>
      </c>
      <c r="AN97" s="576">
        <v>0</v>
      </c>
      <c r="AO97" s="576">
        <v>0</v>
      </c>
      <c r="AP97" s="576">
        <v>0</v>
      </c>
      <c r="AQ97" s="576">
        <v>0</v>
      </c>
      <c r="AR97" s="576">
        <v>0</v>
      </c>
      <c r="AS97" s="576">
        <v>0</v>
      </c>
      <c r="AT97" s="576">
        <v>0</v>
      </c>
      <c r="AU97" s="576">
        <v>0</v>
      </c>
      <c r="AV97" s="576">
        <v>0</v>
      </c>
      <c r="AW97" s="576">
        <v>0</v>
      </c>
      <c r="AX97" s="576">
        <v>0</v>
      </c>
      <c r="AY97" s="576">
        <v>0</v>
      </c>
      <c r="AZ97" s="576">
        <v>0</v>
      </c>
      <c r="BA97" s="576">
        <v>0</v>
      </c>
      <c r="BB97" s="576">
        <v>0</v>
      </c>
      <c r="BC97" s="576">
        <v>0</v>
      </c>
      <c r="BD97" s="576">
        <v>0</v>
      </c>
      <c r="BE97" s="576">
        <v>0</v>
      </c>
      <c r="BF97" s="576">
        <v>0</v>
      </c>
      <c r="BG97" s="576">
        <v>0</v>
      </c>
      <c r="BH97" s="576">
        <v>0</v>
      </c>
      <c r="BI97" s="576">
        <v>0</v>
      </c>
      <c r="BJ97" s="576">
        <v>0</v>
      </c>
      <c r="BK97" s="576">
        <v>0</v>
      </c>
      <c r="BL97" s="576">
        <v>0</v>
      </c>
      <c r="BM97" s="576">
        <v>0</v>
      </c>
      <c r="BN97" s="576">
        <v>0</v>
      </c>
      <c r="BO97" s="576">
        <v>0</v>
      </c>
      <c r="BP97" s="576">
        <v>0</v>
      </c>
      <c r="BQ97" s="576">
        <v>0</v>
      </c>
      <c r="BR97" s="576">
        <v>0</v>
      </c>
      <c r="BS97" s="576">
        <v>0</v>
      </c>
      <c r="BT97" s="576">
        <v>0</v>
      </c>
      <c r="BU97" s="576">
        <v>0</v>
      </c>
      <c r="BV97" s="576">
        <v>0</v>
      </c>
      <c r="BW97" s="576">
        <v>0</v>
      </c>
      <c r="BX97" s="576">
        <v>0</v>
      </c>
      <c r="BY97" s="576">
        <v>0</v>
      </c>
      <c r="BZ97" s="576">
        <v>0</v>
      </c>
      <c r="CA97" s="576">
        <v>0</v>
      </c>
      <c r="CB97" s="576">
        <v>0</v>
      </c>
      <c r="CC97" s="576">
        <v>0</v>
      </c>
      <c r="CD97" s="576">
        <v>0</v>
      </c>
      <c r="CE97" s="576">
        <v>0</v>
      </c>
      <c r="CF97" s="576">
        <v>0</v>
      </c>
      <c r="CG97" s="576">
        <v>0</v>
      </c>
      <c r="CH97" s="576">
        <v>0</v>
      </c>
      <c r="CI97" s="576">
        <v>0</v>
      </c>
      <c r="CJ97" s="576">
        <v>0</v>
      </c>
      <c r="CK97" s="576">
        <v>0</v>
      </c>
      <c r="CL97" s="576">
        <v>0</v>
      </c>
      <c r="CM97" s="576">
        <v>0</v>
      </c>
      <c r="CN97" s="576">
        <v>0</v>
      </c>
      <c r="CO97" s="576">
        <v>0</v>
      </c>
      <c r="CP97" s="576">
        <v>0</v>
      </c>
      <c r="CQ97" s="576">
        <v>0</v>
      </c>
      <c r="CR97" s="576">
        <v>0</v>
      </c>
      <c r="CS97" s="576">
        <v>0</v>
      </c>
      <c r="CT97" s="576"/>
      <c r="CU97" s="576"/>
      <c r="CV97" s="576"/>
      <c r="CW97" s="576"/>
      <c r="CX97" s="576"/>
      <c r="CY97" s="576"/>
      <c r="CZ97" s="576"/>
      <c r="DA97" s="576"/>
      <c r="DB97" s="576"/>
      <c r="DC97" s="576"/>
      <c r="DD97" s="576"/>
      <c r="DE97" s="576"/>
      <c r="DF97" s="576"/>
      <c r="DG97" s="576"/>
      <c r="DH97" s="576"/>
      <c r="DI97" s="576"/>
      <c r="DJ97" s="576"/>
      <c r="DK97" s="576"/>
      <c r="DL97" s="576"/>
      <c r="DM97" s="576"/>
      <c r="DN97" s="576"/>
      <c r="DO97" s="576"/>
      <c r="DP97" s="576"/>
      <c r="DQ97" s="576"/>
      <c r="DR97" s="576"/>
      <c r="DS97" s="576"/>
      <c r="DT97" s="576"/>
      <c r="DU97" s="576"/>
      <c r="DV97" s="576"/>
      <c r="DW97" s="576"/>
      <c r="DX97" s="576"/>
      <c r="DY97" s="576"/>
      <c r="DZ97" s="576"/>
      <c r="EA97" s="576"/>
      <c r="EB97" s="576"/>
      <c r="EC97" s="576"/>
      <c r="ED97" s="576"/>
      <c r="EE97" s="576"/>
      <c r="EF97" s="576"/>
      <c r="EG97" s="576"/>
      <c r="EH97" s="576"/>
      <c r="EI97" s="576"/>
      <c r="EJ97" s="576"/>
      <c r="EK97" s="576"/>
      <c r="EL97" s="576"/>
      <c r="EM97" s="576"/>
      <c r="EN97" s="576"/>
      <c r="EO97" s="576"/>
      <c r="EP97" s="576"/>
      <c r="EQ97" s="576"/>
      <c r="ER97" s="576"/>
      <c r="ES97" s="576"/>
      <c r="ET97" s="576"/>
      <c r="EU97" s="576"/>
      <c r="EV97" s="576"/>
      <c r="EW97" s="576"/>
      <c r="EX97" s="577"/>
      <c r="EY97" s="715"/>
      <c r="EZ97" s="571" t="s">
        <v>2311</v>
      </c>
      <c r="FA97" s="564" t="s">
        <v>653</v>
      </c>
      <c r="FB97" s="566"/>
      <c r="FC97" s="571" t="s">
        <v>63</v>
      </c>
      <c r="FD97" s="571" t="s">
        <v>61</v>
      </c>
      <c r="FE97" s="571" t="s">
        <v>60</v>
      </c>
      <c r="FF97" s="571" t="s">
        <v>2537</v>
      </c>
      <c r="FG97" s="866" t="s">
        <v>1941</v>
      </c>
      <c r="FH97" s="866" t="s">
        <v>1409</v>
      </c>
      <c r="FI97" s="719">
        <f t="shared" si="44"/>
        <v>0.22</v>
      </c>
      <c r="FJ97" s="720">
        <f t="shared" si="45"/>
        <v>0</v>
      </c>
      <c r="FK97" s="455"/>
      <c r="FL97" s="531">
        <f t="shared" si="46"/>
        <v>0</v>
      </c>
      <c r="FM97" s="863">
        <f>IF($FE97&lt;&gt;"Capex",0,IF(AND(ISBLANK($FB97)=FALSE,OR($FG97=Constants!$E$29,$FG97=Constants!$E$30,$FG97=Constants!$E$31)),0,1))</f>
        <v>0</v>
      </c>
      <c r="FN97" s="863">
        <f t="shared" si="47"/>
        <v>0</v>
      </c>
      <c r="FO97" s="455"/>
    </row>
    <row r="98" spans="1:171">
      <c r="A98" s="572" t="s">
        <v>2180</v>
      </c>
      <c r="B98" s="566" t="s">
        <v>1980</v>
      </c>
      <c r="C98" s="571" t="s">
        <v>93</v>
      </c>
      <c r="D98" s="564" t="s">
        <v>2094</v>
      </c>
      <c r="E98" s="570" t="s">
        <v>2244</v>
      </c>
      <c r="F98" s="935" t="s">
        <v>2167</v>
      </c>
      <c r="G98" s="565" t="s">
        <v>312</v>
      </c>
      <c r="H98" s="565" t="s">
        <v>645</v>
      </c>
      <c r="I98" s="958"/>
      <c r="J98" s="566"/>
      <c r="K98" s="571" t="s">
        <v>2443</v>
      </c>
      <c r="L98" s="571" t="s">
        <v>161</v>
      </c>
      <c r="M98" s="862"/>
      <c r="N98" s="565"/>
      <c r="O98" s="565" t="s">
        <v>2168</v>
      </c>
      <c r="P98" s="867">
        <v>313</v>
      </c>
      <c r="Q98" s="571" t="s">
        <v>1876</v>
      </c>
      <c r="R98" s="564" t="s">
        <v>1675</v>
      </c>
      <c r="S98" s="565" t="s">
        <v>2169</v>
      </c>
      <c r="T98" s="565"/>
      <c r="U98" s="566"/>
      <c r="V98" s="571" t="s">
        <v>2111</v>
      </c>
      <c r="W98" s="564"/>
      <c r="X98" s="565"/>
      <c r="Y98" s="565"/>
      <c r="Z98" s="565"/>
      <c r="AA98" s="565"/>
      <c r="AB98" s="567"/>
      <c r="AC98" s="565" t="s">
        <v>2315</v>
      </c>
      <c r="AD98" s="717">
        <f t="shared" si="42"/>
        <v>90</v>
      </c>
      <c r="AE98" s="718">
        <f t="shared" ref="AE98:AE107" si="48">AD98*P98</f>
        <v>28170</v>
      </c>
      <c r="AF98" s="575">
        <v>0</v>
      </c>
      <c r="AG98" s="576">
        <v>0</v>
      </c>
      <c r="AH98" s="576">
        <v>22.5</v>
      </c>
      <c r="AI98" s="576">
        <v>22.5</v>
      </c>
      <c r="AJ98" s="576">
        <v>22.5</v>
      </c>
      <c r="AK98" s="576">
        <v>22.5</v>
      </c>
      <c r="AL98" s="576">
        <v>0</v>
      </c>
      <c r="AM98" s="576">
        <v>0</v>
      </c>
      <c r="AN98" s="576">
        <v>0</v>
      </c>
      <c r="AO98" s="576">
        <v>0</v>
      </c>
      <c r="AP98" s="576">
        <v>0</v>
      </c>
      <c r="AQ98" s="576">
        <v>0</v>
      </c>
      <c r="AR98" s="576">
        <v>0</v>
      </c>
      <c r="AS98" s="576">
        <v>0</v>
      </c>
      <c r="AT98" s="576">
        <v>0</v>
      </c>
      <c r="AU98" s="576">
        <v>0</v>
      </c>
      <c r="AV98" s="576">
        <v>0</v>
      </c>
      <c r="AW98" s="576">
        <v>0</v>
      </c>
      <c r="AX98" s="576">
        <v>0</v>
      </c>
      <c r="AY98" s="576">
        <v>0</v>
      </c>
      <c r="AZ98" s="576">
        <v>0</v>
      </c>
      <c r="BA98" s="576">
        <v>0</v>
      </c>
      <c r="BB98" s="576">
        <v>0</v>
      </c>
      <c r="BC98" s="576">
        <v>0</v>
      </c>
      <c r="BD98" s="576">
        <v>0</v>
      </c>
      <c r="BE98" s="576">
        <v>0</v>
      </c>
      <c r="BF98" s="576">
        <v>0</v>
      </c>
      <c r="BG98" s="576">
        <v>0</v>
      </c>
      <c r="BH98" s="576">
        <v>0</v>
      </c>
      <c r="BI98" s="576">
        <v>0</v>
      </c>
      <c r="BJ98" s="576">
        <v>0</v>
      </c>
      <c r="BK98" s="576">
        <v>0</v>
      </c>
      <c r="BL98" s="576">
        <v>0</v>
      </c>
      <c r="BM98" s="576">
        <v>0</v>
      </c>
      <c r="BN98" s="576">
        <v>0</v>
      </c>
      <c r="BO98" s="576">
        <v>0</v>
      </c>
      <c r="BP98" s="576">
        <v>0</v>
      </c>
      <c r="BQ98" s="576">
        <v>0</v>
      </c>
      <c r="BR98" s="576">
        <v>0</v>
      </c>
      <c r="BS98" s="576">
        <v>0</v>
      </c>
      <c r="BT98" s="576">
        <v>0</v>
      </c>
      <c r="BU98" s="576">
        <v>0</v>
      </c>
      <c r="BV98" s="576">
        <v>0</v>
      </c>
      <c r="BW98" s="576">
        <v>0</v>
      </c>
      <c r="BX98" s="576">
        <v>0</v>
      </c>
      <c r="BY98" s="576">
        <v>0</v>
      </c>
      <c r="BZ98" s="576">
        <v>0</v>
      </c>
      <c r="CA98" s="576">
        <v>0</v>
      </c>
      <c r="CB98" s="576">
        <v>0</v>
      </c>
      <c r="CC98" s="576">
        <v>0</v>
      </c>
      <c r="CD98" s="576">
        <v>0</v>
      </c>
      <c r="CE98" s="576">
        <v>0</v>
      </c>
      <c r="CF98" s="576">
        <v>0</v>
      </c>
      <c r="CG98" s="576">
        <v>0</v>
      </c>
      <c r="CH98" s="576">
        <v>0</v>
      </c>
      <c r="CI98" s="576">
        <v>0</v>
      </c>
      <c r="CJ98" s="576">
        <v>0</v>
      </c>
      <c r="CK98" s="576">
        <v>0</v>
      </c>
      <c r="CL98" s="576">
        <v>0</v>
      </c>
      <c r="CM98" s="576">
        <v>0</v>
      </c>
      <c r="CN98" s="576">
        <v>0</v>
      </c>
      <c r="CO98" s="576">
        <v>0</v>
      </c>
      <c r="CP98" s="576">
        <v>0</v>
      </c>
      <c r="CQ98" s="576">
        <v>0</v>
      </c>
      <c r="CR98" s="576">
        <v>0</v>
      </c>
      <c r="CS98" s="576">
        <v>0</v>
      </c>
      <c r="CT98" s="576"/>
      <c r="CU98" s="576"/>
      <c r="CV98" s="576"/>
      <c r="CW98" s="576"/>
      <c r="CX98" s="576"/>
      <c r="CY98" s="576"/>
      <c r="CZ98" s="576"/>
      <c r="DA98" s="576"/>
      <c r="DB98" s="576"/>
      <c r="DC98" s="576"/>
      <c r="DD98" s="576"/>
      <c r="DE98" s="576"/>
      <c r="DF98" s="576"/>
      <c r="DG98" s="576"/>
      <c r="DH98" s="576"/>
      <c r="DI98" s="576"/>
      <c r="DJ98" s="576"/>
      <c r="DK98" s="576"/>
      <c r="DL98" s="576"/>
      <c r="DM98" s="576"/>
      <c r="DN98" s="576"/>
      <c r="DO98" s="576"/>
      <c r="DP98" s="576"/>
      <c r="DQ98" s="576"/>
      <c r="DR98" s="576"/>
      <c r="DS98" s="576"/>
      <c r="DT98" s="576"/>
      <c r="DU98" s="576"/>
      <c r="DV98" s="576"/>
      <c r="DW98" s="576"/>
      <c r="DX98" s="576"/>
      <c r="DY98" s="576"/>
      <c r="DZ98" s="576"/>
      <c r="EA98" s="576"/>
      <c r="EB98" s="576"/>
      <c r="EC98" s="576"/>
      <c r="ED98" s="576"/>
      <c r="EE98" s="576"/>
      <c r="EF98" s="576"/>
      <c r="EG98" s="576"/>
      <c r="EH98" s="576"/>
      <c r="EI98" s="576"/>
      <c r="EJ98" s="576"/>
      <c r="EK98" s="576"/>
      <c r="EL98" s="576"/>
      <c r="EM98" s="576"/>
      <c r="EN98" s="576"/>
      <c r="EO98" s="576"/>
      <c r="EP98" s="576"/>
      <c r="EQ98" s="576"/>
      <c r="ER98" s="576"/>
      <c r="ES98" s="576"/>
      <c r="ET98" s="576"/>
      <c r="EU98" s="576"/>
      <c r="EV98" s="576"/>
      <c r="EW98" s="576"/>
      <c r="EX98" s="577"/>
      <c r="EY98" s="715"/>
      <c r="EZ98" s="571" t="s">
        <v>2311</v>
      </c>
      <c r="FA98" s="564" t="s">
        <v>653</v>
      </c>
      <c r="FB98" s="566"/>
      <c r="FC98" s="571" t="s">
        <v>63</v>
      </c>
      <c r="FD98" s="571" t="s">
        <v>61</v>
      </c>
      <c r="FE98" s="571" t="s">
        <v>60</v>
      </c>
      <c r="FF98" s="571" t="s">
        <v>2537</v>
      </c>
      <c r="FG98" s="866" t="s">
        <v>1941</v>
      </c>
      <c r="FH98" s="866" t="s">
        <v>1409</v>
      </c>
      <c r="FI98" s="719">
        <f t="shared" si="44"/>
        <v>0.22</v>
      </c>
      <c r="FJ98" s="720">
        <f t="shared" si="45"/>
        <v>0</v>
      </c>
      <c r="FK98" s="455"/>
      <c r="FL98" s="531">
        <f t="shared" si="46"/>
        <v>0</v>
      </c>
      <c r="FM98" s="863">
        <f>IF($FE98&lt;&gt;"Capex",0,IF(AND(ISBLANK($FB98)=FALSE,OR($FG98=Constants!$E$29,$FG98=Constants!$E$30,$FG98=Constants!$E$31)),0,1))</f>
        <v>0</v>
      </c>
      <c r="FN98" s="863">
        <f t="shared" ref="FN98:FN107" si="49">IF(AE98=0,0,IF(OR(ISBLANK(C98),ISBLANK(K98),ISBLANK(L98),ISBLANK(Q98),ISBLANK(V98),ISBLANK(EZ98),ISBLANK(FC98),ISBLANK(FD98),ISBLANK(FE98),ISBLANK(FF98),ISBLANK(FG98),ISBLANK(FH98)),1,0))</f>
        <v>0</v>
      </c>
      <c r="FO98" s="455"/>
    </row>
    <row r="99" spans="1:171">
      <c r="A99" s="572" t="s">
        <v>2180</v>
      </c>
      <c r="B99" s="566" t="s">
        <v>1980</v>
      </c>
      <c r="C99" s="571" t="s">
        <v>93</v>
      </c>
      <c r="D99" s="564" t="s">
        <v>2094</v>
      </c>
      <c r="E99" s="570" t="s">
        <v>2245</v>
      </c>
      <c r="F99" s="935" t="s">
        <v>2167</v>
      </c>
      <c r="G99" s="565" t="s">
        <v>312</v>
      </c>
      <c r="H99" s="565" t="s">
        <v>645</v>
      </c>
      <c r="I99" s="958"/>
      <c r="J99" s="566"/>
      <c r="K99" s="571" t="s">
        <v>2443</v>
      </c>
      <c r="L99" s="571" t="s">
        <v>161</v>
      </c>
      <c r="M99" s="862"/>
      <c r="N99" s="565"/>
      <c r="O99" s="565" t="s">
        <v>2168</v>
      </c>
      <c r="P99" s="867">
        <v>313</v>
      </c>
      <c r="Q99" s="571" t="s">
        <v>1876</v>
      </c>
      <c r="R99" s="564" t="s">
        <v>1675</v>
      </c>
      <c r="S99" s="565" t="s">
        <v>2169</v>
      </c>
      <c r="T99" s="565"/>
      <c r="U99" s="566"/>
      <c r="V99" s="571" t="s">
        <v>2111</v>
      </c>
      <c r="W99" s="564"/>
      <c r="X99" s="565"/>
      <c r="Y99" s="565"/>
      <c r="Z99" s="565"/>
      <c r="AA99" s="565"/>
      <c r="AB99" s="567"/>
      <c r="AC99" s="565" t="s">
        <v>2315</v>
      </c>
      <c r="AD99" s="717">
        <f t="shared" si="42"/>
        <v>90</v>
      </c>
      <c r="AE99" s="718">
        <f t="shared" si="48"/>
        <v>28170</v>
      </c>
      <c r="AF99" s="575">
        <v>0</v>
      </c>
      <c r="AG99" s="576">
        <v>0</v>
      </c>
      <c r="AH99" s="576">
        <v>22.5</v>
      </c>
      <c r="AI99" s="576">
        <v>22.5</v>
      </c>
      <c r="AJ99" s="576">
        <v>22.5</v>
      </c>
      <c r="AK99" s="576">
        <v>22.5</v>
      </c>
      <c r="AL99" s="576">
        <v>0</v>
      </c>
      <c r="AM99" s="576">
        <v>0</v>
      </c>
      <c r="AN99" s="576">
        <v>0</v>
      </c>
      <c r="AO99" s="576">
        <v>0</v>
      </c>
      <c r="AP99" s="576">
        <v>0</v>
      </c>
      <c r="AQ99" s="576">
        <v>0</v>
      </c>
      <c r="AR99" s="576">
        <v>0</v>
      </c>
      <c r="AS99" s="576">
        <v>0</v>
      </c>
      <c r="AT99" s="576">
        <v>0</v>
      </c>
      <c r="AU99" s="576">
        <v>0</v>
      </c>
      <c r="AV99" s="576">
        <v>0</v>
      </c>
      <c r="AW99" s="576">
        <v>0</v>
      </c>
      <c r="AX99" s="576">
        <v>0</v>
      </c>
      <c r="AY99" s="576">
        <v>0</v>
      </c>
      <c r="AZ99" s="576">
        <v>0</v>
      </c>
      <c r="BA99" s="576">
        <v>0</v>
      </c>
      <c r="BB99" s="576">
        <v>0</v>
      </c>
      <c r="BC99" s="576">
        <v>0</v>
      </c>
      <c r="BD99" s="576">
        <v>0</v>
      </c>
      <c r="BE99" s="576">
        <v>0</v>
      </c>
      <c r="BF99" s="576">
        <v>0</v>
      </c>
      <c r="BG99" s="576">
        <v>0</v>
      </c>
      <c r="BH99" s="576">
        <v>0</v>
      </c>
      <c r="BI99" s="576">
        <v>0</v>
      </c>
      <c r="BJ99" s="576">
        <v>0</v>
      </c>
      <c r="BK99" s="576">
        <v>0</v>
      </c>
      <c r="BL99" s="576">
        <v>0</v>
      </c>
      <c r="BM99" s="576">
        <v>0</v>
      </c>
      <c r="BN99" s="576">
        <v>0</v>
      </c>
      <c r="BO99" s="576">
        <v>0</v>
      </c>
      <c r="BP99" s="576">
        <v>0</v>
      </c>
      <c r="BQ99" s="576">
        <v>0</v>
      </c>
      <c r="BR99" s="576">
        <v>0</v>
      </c>
      <c r="BS99" s="576">
        <v>0</v>
      </c>
      <c r="BT99" s="576">
        <v>0</v>
      </c>
      <c r="BU99" s="576">
        <v>0</v>
      </c>
      <c r="BV99" s="576">
        <v>0</v>
      </c>
      <c r="BW99" s="576">
        <v>0</v>
      </c>
      <c r="BX99" s="576">
        <v>0</v>
      </c>
      <c r="BY99" s="576">
        <v>0</v>
      </c>
      <c r="BZ99" s="576">
        <v>0</v>
      </c>
      <c r="CA99" s="576">
        <v>0</v>
      </c>
      <c r="CB99" s="576">
        <v>0</v>
      </c>
      <c r="CC99" s="576">
        <v>0</v>
      </c>
      <c r="CD99" s="576">
        <v>0</v>
      </c>
      <c r="CE99" s="576">
        <v>0</v>
      </c>
      <c r="CF99" s="576">
        <v>0</v>
      </c>
      <c r="CG99" s="576">
        <v>0</v>
      </c>
      <c r="CH99" s="576">
        <v>0</v>
      </c>
      <c r="CI99" s="576">
        <v>0</v>
      </c>
      <c r="CJ99" s="576">
        <v>0</v>
      </c>
      <c r="CK99" s="576">
        <v>0</v>
      </c>
      <c r="CL99" s="576">
        <v>0</v>
      </c>
      <c r="CM99" s="576">
        <v>0</v>
      </c>
      <c r="CN99" s="576">
        <v>0</v>
      </c>
      <c r="CO99" s="576">
        <v>0</v>
      </c>
      <c r="CP99" s="576">
        <v>0</v>
      </c>
      <c r="CQ99" s="576">
        <v>0</v>
      </c>
      <c r="CR99" s="576">
        <v>0</v>
      </c>
      <c r="CS99" s="576">
        <v>0</v>
      </c>
      <c r="CT99" s="576"/>
      <c r="CU99" s="576"/>
      <c r="CV99" s="576"/>
      <c r="CW99" s="576"/>
      <c r="CX99" s="576"/>
      <c r="CY99" s="576"/>
      <c r="CZ99" s="576"/>
      <c r="DA99" s="576"/>
      <c r="DB99" s="576"/>
      <c r="DC99" s="576"/>
      <c r="DD99" s="576"/>
      <c r="DE99" s="576"/>
      <c r="DF99" s="576"/>
      <c r="DG99" s="576"/>
      <c r="DH99" s="576"/>
      <c r="DI99" s="576"/>
      <c r="DJ99" s="576"/>
      <c r="DK99" s="576"/>
      <c r="DL99" s="576"/>
      <c r="DM99" s="576"/>
      <c r="DN99" s="576"/>
      <c r="DO99" s="576"/>
      <c r="DP99" s="576"/>
      <c r="DQ99" s="576"/>
      <c r="DR99" s="576"/>
      <c r="DS99" s="576"/>
      <c r="DT99" s="576"/>
      <c r="DU99" s="576"/>
      <c r="DV99" s="576"/>
      <c r="DW99" s="576"/>
      <c r="DX99" s="576"/>
      <c r="DY99" s="576"/>
      <c r="DZ99" s="576"/>
      <c r="EA99" s="576"/>
      <c r="EB99" s="576"/>
      <c r="EC99" s="576"/>
      <c r="ED99" s="576"/>
      <c r="EE99" s="576"/>
      <c r="EF99" s="576"/>
      <c r="EG99" s="576"/>
      <c r="EH99" s="576"/>
      <c r="EI99" s="576"/>
      <c r="EJ99" s="576"/>
      <c r="EK99" s="576"/>
      <c r="EL99" s="576"/>
      <c r="EM99" s="576"/>
      <c r="EN99" s="576"/>
      <c r="EO99" s="576"/>
      <c r="EP99" s="576"/>
      <c r="EQ99" s="576"/>
      <c r="ER99" s="576"/>
      <c r="ES99" s="576"/>
      <c r="ET99" s="576"/>
      <c r="EU99" s="576"/>
      <c r="EV99" s="576"/>
      <c r="EW99" s="576"/>
      <c r="EX99" s="577"/>
      <c r="EY99" s="715"/>
      <c r="EZ99" s="571" t="s">
        <v>2311</v>
      </c>
      <c r="FA99" s="564" t="s">
        <v>653</v>
      </c>
      <c r="FB99" s="566"/>
      <c r="FC99" s="571" t="s">
        <v>63</v>
      </c>
      <c r="FD99" s="571" t="s">
        <v>61</v>
      </c>
      <c r="FE99" s="571" t="s">
        <v>60</v>
      </c>
      <c r="FF99" s="571" t="s">
        <v>2537</v>
      </c>
      <c r="FG99" s="866" t="s">
        <v>1941</v>
      </c>
      <c r="FH99" s="866" t="s">
        <v>1409</v>
      </c>
      <c r="FI99" s="719">
        <f t="shared" si="44"/>
        <v>0.22</v>
      </c>
      <c r="FJ99" s="720">
        <f t="shared" si="45"/>
        <v>0</v>
      </c>
      <c r="FK99" s="455"/>
      <c r="FL99" s="531">
        <f t="shared" si="46"/>
        <v>0</v>
      </c>
      <c r="FM99" s="863">
        <f>IF($FE99&lt;&gt;"Capex",0,IF(AND(ISBLANK($FB99)=FALSE,OR($FG99=Constants!$E$29,$FG99=Constants!$E$30,$FG99=Constants!$E$31)),0,1))</f>
        <v>0</v>
      </c>
      <c r="FN99" s="863">
        <f t="shared" si="49"/>
        <v>0</v>
      </c>
      <c r="FO99" s="455"/>
    </row>
    <row r="100" spans="1:171">
      <c r="A100" s="572" t="s">
        <v>2180</v>
      </c>
      <c r="B100" s="566" t="s">
        <v>1980</v>
      </c>
      <c r="C100" s="571" t="s">
        <v>93</v>
      </c>
      <c r="D100" s="564" t="s">
        <v>2094</v>
      </c>
      <c r="E100" s="570" t="s">
        <v>2246</v>
      </c>
      <c r="F100" s="935" t="s">
        <v>2167</v>
      </c>
      <c r="G100" s="565" t="s">
        <v>312</v>
      </c>
      <c r="H100" s="565" t="s">
        <v>614</v>
      </c>
      <c r="I100" s="958"/>
      <c r="J100" s="566"/>
      <c r="K100" s="571" t="s">
        <v>2443</v>
      </c>
      <c r="L100" s="571" t="s">
        <v>161</v>
      </c>
      <c r="M100" s="862"/>
      <c r="N100" s="565"/>
      <c r="O100" s="565" t="s">
        <v>2168</v>
      </c>
      <c r="P100" s="867">
        <v>313</v>
      </c>
      <c r="Q100" s="571" t="s">
        <v>1876</v>
      </c>
      <c r="R100" s="564" t="s">
        <v>1675</v>
      </c>
      <c r="S100" s="565" t="s">
        <v>2169</v>
      </c>
      <c r="T100" s="565"/>
      <c r="U100" s="566"/>
      <c r="V100" s="571" t="s">
        <v>2111</v>
      </c>
      <c r="W100" s="564"/>
      <c r="X100" s="565"/>
      <c r="Y100" s="565"/>
      <c r="Z100" s="565"/>
      <c r="AA100" s="565"/>
      <c r="AB100" s="567"/>
      <c r="AC100" s="565" t="s">
        <v>2315</v>
      </c>
      <c r="AD100" s="717">
        <f t="shared" si="42"/>
        <v>90</v>
      </c>
      <c r="AE100" s="718">
        <f t="shared" si="48"/>
        <v>28170</v>
      </c>
      <c r="AF100" s="575">
        <v>0</v>
      </c>
      <c r="AG100" s="576">
        <v>0</v>
      </c>
      <c r="AH100" s="576">
        <v>22.5</v>
      </c>
      <c r="AI100" s="576">
        <v>22.5</v>
      </c>
      <c r="AJ100" s="576">
        <v>22.5</v>
      </c>
      <c r="AK100" s="576">
        <v>22.5</v>
      </c>
      <c r="AL100" s="576">
        <v>0</v>
      </c>
      <c r="AM100" s="576">
        <v>0</v>
      </c>
      <c r="AN100" s="576">
        <v>0</v>
      </c>
      <c r="AO100" s="576">
        <v>0</v>
      </c>
      <c r="AP100" s="576">
        <v>0</v>
      </c>
      <c r="AQ100" s="576">
        <v>0</v>
      </c>
      <c r="AR100" s="576">
        <v>0</v>
      </c>
      <c r="AS100" s="576">
        <v>0</v>
      </c>
      <c r="AT100" s="576">
        <v>0</v>
      </c>
      <c r="AU100" s="576">
        <v>0</v>
      </c>
      <c r="AV100" s="576">
        <v>0</v>
      </c>
      <c r="AW100" s="576">
        <v>0</v>
      </c>
      <c r="AX100" s="576">
        <v>0</v>
      </c>
      <c r="AY100" s="576">
        <v>0</v>
      </c>
      <c r="AZ100" s="576">
        <v>0</v>
      </c>
      <c r="BA100" s="576">
        <v>0</v>
      </c>
      <c r="BB100" s="576">
        <v>0</v>
      </c>
      <c r="BC100" s="576">
        <v>0</v>
      </c>
      <c r="BD100" s="576">
        <v>0</v>
      </c>
      <c r="BE100" s="576">
        <v>0</v>
      </c>
      <c r="BF100" s="576">
        <v>0</v>
      </c>
      <c r="BG100" s="576">
        <v>0</v>
      </c>
      <c r="BH100" s="576">
        <v>0</v>
      </c>
      <c r="BI100" s="576">
        <v>0</v>
      </c>
      <c r="BJ100" s="576">
        <v>0</v>
      </c>
      <c r="BK100" s="576">
        <v>0</v>
      </c>
      <c r="BL100" s="576">
        <v>0</v>
      </c>
      <c r="BM100" s="576">
        <v>0</v>
      </c>
      <c r="BN100" s="576">
        <v>0</v>
      </c>
      <c r="BO100" s="576">
        <v>0</v>
      </c>
      <c r="BP100" s="576">
        <v>0</v>
      </c>
      <c r="BQ100" s="576">
        <v>0</v>
      </c>
      <c r="BR100" s="576">
        <v>0</v>
      </c>
      <c r="BS100" s="576">
        <v>0</v>
      </c>
      <c r="BT100" s="576">
        <v>0</v>
      </c>
      <c r="BU100" s="576">
        <v>0</v>
      </c>
      <c r="BV100" s="576">
        <v>0</v>
      </c>
      <c r="BW100" s="576">
        <v>0</v>
      </c>
      <c r="BX100" s="576">
        <v>0</v>
      </c>
      <c r="BY100" s="576">
        <v>0</v>
      </c>
      <c r="BZ100" s="576">
        <v>0</v>
      </c>
      <c r="CA100" s="576">
        <v>0</v>
      </c>
      <c r="CB100" s="576">
        <v>0</v>
      </c>
      <c r="CC100" s="576">
        <v>0</v>
      </c>
      <c r="CD100" s="576">
        <v>0</v>
      </c>
      <c r="CE100" s="576">
        <v>0</v>
      </c>
      <c r="CF100" s="576">
        <v>0</v>
      </c>
      <c r="CG100" s="576">
        <v>0</v>
      </c>
      <c r="CH100" s="576">
        <v>0</v>
      </c>
      <c r="CI100" s="576">
        <v>0</v>
      </c>
      <c r="CJ100" s="576">
        <v>0</v>
      </c>
      <c r="CK100" s="576">
        <v>0</v>
      </c>
      <c r="CL100" s="576">
        <v>0</v>
      </c>
      <c r="CM100" s="576">
        <v>0</v>
      </c>
      <c r="CN100" s="576">
        <v>0</v>
      </c>
      <c r="CO100" s="576">
        <v>0</v>
      </c>
      <c r="CP100" s="576">
        <v>0</v>
      </c>
      <c r="CQ100" s="576">
        <v>0</v>
      </c>
      <c r="CR100" s="576">
        <v>0</v>
      </c>
      <c r="CS100" s="576">
        <v>0</v>
      </c>
      <c r="CT100" s="576"/>
      <c r="CU100" s="576"/>
      <c r="CV100" s="576"/>
      <c r="CW100" s="576"/>
      <c r="CX100" s="576"/>
      <c r="CY100" s="576"/>
      <c r="CZ100" s="576"/>
      <c r="DA100" s="576"/>
      <c r="DB100" s="576"/>
      <c r="DC100" s="576"/>
      <c r="DD100" s="576"/>
      <c r="DE100" s="576"/>
      <c r="DF100" s="576"/>
      <c r="DG100" s="576"/>
      <c r="DH100" s="576"/>
      <c r="DI100" s="576"/>
      <c r="DJ100" s="576"/>
      <c r="DK100" s="576"/>
      <c r="DL100" s="576"/>
      <c r="DM100" s="576"/>
      <c r="DN100" s="576"/>
      <c r="DO100" s="576"/>
      <c r="DP100" s="576"/>
      <c r="DQ100" s="576"/>
      <c r="DR100" s="576"/>
      <c r="DS100" s="576"/>
      <c r="DT100" s="576"/>
      <c r="DU100" s="576"/>
      <c r="DV100" s="576"/>
      <c r="DW100" s="576"/>
      <c r="DX100" s="576"/>
      <c r="DY100" s="576"/>
      <c r="DZ100" s="576"/>
      <c r="EA100" s="576"/>
      <c r="EB100" s="576"/>
      <c r="EC100" s="576"/>
      <c r="ED100" s="576"/>
      <c r="EE100" s="576"/>
      <c r="EF100" s="576"/>
      <c r="EG100" s="576"/>
      <c r="EH100" s="576"/>
      <c r="EI100" s="576"/>
      <c r="EJ100" s="576"/>
      <c r="EK100" s="576"/>
      <c r="EL100" s="576"/>
      <c r="EM100" s="576"/>
      <c r="EN100" s="576"/>
      <c r="EO100" s="576"/>
      <c r="EP100" s="576"/>
      <c r="EQ100" s="576"/>
      <c r="ER100" s="576"/>
      <c r="ES100" s="576"/>
      <c r="ET100" s="576"/>
      <c r="EU100" s="576"/>
      <c r="EV100" s="576"/>
      <c r="EW100" s="576"/>
      <c r="EX100" s="577"/>
      <c r="EY100" s="715"/>
      <c r="EZ100" s="571" t="s">
        <v>2311</v>
      </c>
      <c r="FA100" s="564" t="s">
        <v>653</v>
      </c>
      <c r="FB100" s="566"/>
      <c r="FC100" s="571" t="s">
        <v>63</v>
      </c>
      <c r="FD100" s="571" t="s">
        <v>61</v>
      </c>
      <c r="FE100" s="571" t="s">
        <v>60</v>
      </c>
      <c r="FF100" s="571" t="s">
        <v>2537</v>
      </c>
      <c r="FG100" s="866" t="s">
        <v>1941</v>
      </c>
      <c r="FH100" s="866" t="s">
        <v>1409</v>
      </c>
      <c r="FI100" s="719">
        <f t="shared" si="44"/>
        <v>0.22</v>
      </c>
      <c r="FJ100" s="720">
        <f t="shared" si="45"/>
        <v>0</v>
      </c>
      <c r="FK100" s="455"/>
      <c r="FL100" s="531">
        <f t="shared" si="46"/>
        <v>0</v>
      </c>
      <c r="FM100" s="863">
        <f>IF($FE100&lt;&gt;"Capex",0,IF(AND(ISBLANK($FB100)=FALSE,OR($FG100=Constants!$E$29,$FG100=Constants!$E$30,$FG100=Constants!$E$31)),0,1))</f>
        <v>0</v>
      </c>
      <c r="FN100" s="863">
        <f t="shared" si="49"/>
        <v>0</v>
      </c>
      <c r="FO100" s="455"/>
    </row>
    <row r="101" spans="1:171">
      <c r="A101" s="572" t="s">
        <v>2180</v>
      </c>
      <c r="B101" s="566" t="s">
        <v>1980</v>
      </c>
      <c r="C101" s="571" t="s">
        <v>93</v>
      </c>
      <c r="D101" s="564" t="s">
        <v>2094</v>
      </c>
      <c r="E101" s="570" t="s">
        <v>2247</v>
      </c>
      <c r="F101" s="935" t="s">
        <v>2167</v>
      </c>
      <c r="G101" s="565" t="s">
        <v>312</v>
      </c>
      <c r="H101" s="565" t="s">
        <v>614</v>
      </c>
      <c r="I101" s="958"/>
      <c r="J101" s="566"/>
      <c r="K101" s="571" t="s">
        <v>2443</v>
      </c>
      <c r="L101" s="571" t="s">
        <v>161</v>
      </c>
      <c r="M101" s="862"/>
      <c r="N101" s="565"/>
      <c r="O101" s="565" t="s">
        <v>2168</v>
      </c>
      <c r="P101" s="867">
        <v>313</v>
      </c>
      <c r="Q101" s="571" t="s">
        <v>1876</v>
      </c>
      <c r="R101" s="564" t="s">
        <v>1675</v>
      </c>
      <c r="S101" s="565" t="s">
        <v>2169</v>
      </c>
      <c r="T101" s="565"/>
      <c r="U101" s="566"/>
      <c r="V101" s="571" t="s">
        <v>2111</v>
      </c>
      <c r="W101" s="564"/>
      <c r="X101" s="565"/>
      <c r="Y101" s="565"/>
      <c r="Z101" s="565"/>
      <c r="AA101" s="565"/>
      <c r="AB101" s="567"/>
      <c r="AC101" s="565" t="s">
        <v>2315</v>
      </c>
      <c r="AD101" s="717">
        <f t="shared" si="42"/>
        <v>90</v>
      </c>
      <c r="AE101" s="718">
        <f t="shared" si="48"/>
        <v>28170</v>
      </c>
      <c r="AF101" s="575">
        <v>0</v>
      </c>
      <c r="AG101" s="576">
        <v>0</v>
      </c>
      <c r="AH101" s="576">
        <v>22.5</v>
      </c>
      <c r="AI101" s="576">
        <v>22.5</v>
      </c>
      <c r="AJ101" s="576">
        <v>22.5</v>
      </c>
      <c r="AK101" s="576">
        <v>22.5</v>
      </c>
      <c r="AL101" s="576">
        <v>0</v>
      </c>
      <c r="AM101" s="576">
        <v>0</v>
      </c>
      <c r="AN101" s="576">
        <v>0</v>
      </c>
      <c r="AO101" s="576">
        <v>0</v>
      </c>
      <c r="AP101" s="576">
        <v>0</v>
      </c>
      <c r="AQ101" s="576">
        <v>0</v>
      </c>
      <c r="AR101" s="576">
        <v>0</v>
      </c>
      <c r="AS101" s="576">
        <v>0</v>
      </c>
      <c r="AT101" s="576">
        <v>0</v>
      </c>
      <c r="AU101" s="576">
        <v>0</v>
      </c>
      <c r="AV101" s="576">
        <v>0</v>
      </c>
      <c r="AW101" s="576">
        <v>0</v>
      </c>
      <c r="AX101" s="576">
        <v>0</v>
      </c>
      <c r="AY101" s="576">
        <v>0</v>
      </c>
      <c r="AZ101" s="576">
        <v>0</v>
      </c>
      <c r="BA101" s="576">
        <v>0</v>
      </c>
      <c r="BB101" s="576">
        <v>0</v>
      </c>
      <c r="BC101" s="576">
        <v>0</v>
      </c>
      <c r="BD101" s="576">
        <v>0</v>
      </c>
      <c r="BE101" s="576">
        <v>0</v>
      </c>
      <c r="BF101" s="576">
        <v>0</v>
      </c>
      <c r="BG101" s="576">
        <v>0</v>
      </c>
      <c r="BH101" s="576">
        <v>0</v>
      </c>
      <c r="BI101" s="576">
        <v>0</v>
      </c>
      <c r="BJ101" s="576">
        <v>0</v>
      </c>
      <c r="BK101" s="576">
        <v>0</v>
      </c>
      <c r="BL101" s="576">
        <v>0</v>
      </c>
      <c r="BM101" s="576">
        <v>0</v>
      </c>
      <c r="BN101" s="576">
        <v>0</v>
      </c>
      <c r="BO101" s="576">
        <v>0</v>
      </c>
      <c r="BP101" s="576">
        <v>0</v>
      </c>
      <c r="BQ101" s="576">
        <v>0</v>
      </c>
      <c r="BR101" s="576">
        <v>0</v>
      </c>
      <c r="BS101" s="576">
        <v>0</v>
      </c>
      <c r="BT101" s="576">
        <v>0</v>
      </c>
      <c r="BU101" s="576">
        <v>0</v>
      </c>
      <c r="BV101" s="576">
        <v>0</v>
      </c>
      <c r="BW101" s="576">
        <v>0</v>
      </c>
      <c r="BX101" s="576">
        <v>0</v>
      </c>
      <c r="BY101" s="576">
        <v>0</v>
      </c>
      <c r="BZ101" s="576">
        <v>0</v>
      </c>
      <c r="CA101" s="576">
        <v>0</v>
      </c>
      <c r="CB101" s="576">
        <v>0</v>
      </c>
      <c r="CC101" s="576">
        <v>0</v>
      </c>
      <c r="CD101" s="576">
        <v>0</v>
      </c>
      <c r="CE101" s="576">
        <v>0</v>
      </c>
      <c r="CF101" s="576">
        <v>0</v>
      </c>
      <c r="CG101" s="576">
        <v>0</v>
      </c>
      <c r="CH101" s="576">
        <v>0</v>
      </c>
      <c r="CI101" s="576">
        <v>0</v>
      </c>
      <c r="CJ101" s="576">
        <v>0</v>
      </c>
      <c r="CK101" s="576">
        <v>0</v>
      </c>
      <c r="CL101" s="576">
        <v>0</v>
      </c>
      <c r="CM101" s="576">
        <v>0</v>
      </c>
      <c r="CN101" s="576">
        <v>0</v>
      </c>
      <c r="CO101" s="576">
        <v>0</v>
      </c>
      <c r="CP101" s="576">
        <v>0</v>
      </c>
      <c r="CQ101" s="576">
        <v>0</v>
      </c>
      <c r="CR101" s="576">
        <v>0</v>
      </c>
      <c r="CS101" s="576">
        <v>0</v>
      </c>
      <c r="CT101" s="576"/>
      <c r="CU101" s="576"/>
      <c r="CV101" s="576"/>
      <c r="CW101" s="576"/>
      <c r="CX101" s="576"/>
      <c r="CY101" s="576"/>
      <c r="CZ101" s="576"/>
      <c r="DA101" s="576"/>
      <c r="DB101" s="576"/>
      <c r="DC101" s="576"/>
      <c r="DD101" s="576"/>
      <c r="DE101" s="576"/>
      <c r="DF101" s="576"/>
      <c r="DG101" s="576"/>
      <c r="DH101" s="576"/>
      <c r="DI101" s="576"/>
      <c r="DJ101" s="576"/>
      <c r="DK101" s="576"/>
      <c r="DL101" s="576"/>
      <c r="DM101" s="576"/>
      <c r="DN101" s="576"/>
      <c r="DO101" s="576"/>
      <c r="DP101" s="576"/>
      <c r="DQ101" s="576"/>
      <c r="DR101" s="576"/>
      <c r="DS101" s="576"/>
      <c r="DT101" s="576"/>
      <c r="DU101" s="576"/>
      <c r="DV101" s="576"/>
      <c r="DW101" s="576"/>
      <c r="DX101" s="576"/>
      <c r="DY101" s="576"/>
      <c r="DZ101" s="576"/>
      <c r="EA101" s="576"/>
      <c r="EB101" s="576"/>
      <c r="EC101" s="576"/>
      <c r="ED101" s="576"/>
      <c r="EE101" s="576"/>
      <c r="EF101" s="576"/>
      <c r="EG101" s="576"/>
      <c r="EH101" s="576"/>
      <c r="EI101" s="576"/>
      <c r="EJ101" s="576"/>
      <c r="EK101" s="576"/>
      <c r="EL101" s="576"/>
      <c r="EM101" s="576"/>
      <c r="EN101" s="576"/>
      <c r="EO101" s="576"/>
      <c r="EP101" s="576"/>
      <c r="EQ101" s="576"/>
      <c r="ER101" s="576"/>
      <c r="ES101" s="576"/>
      <c r="ET101" s="576"/>
      <c r="EU101" s="576"/>
      <c r="EV101" s="576"/>
      <c r="EW101" s="576"/>
      <c r="EX101" s="577"/>
      <c r="EY101" s="715"/>
      <c r="EZ101" s="571" t="s">
        <v>2311</v>
      </c>
      <c r="FA101" s="564" t="s">
        <v>653</v>
      </c>
      <c r="FB101" s="566"/>
      <c r="FC101" s="571" t="s">
        <v>63</v>
      </c>
      <c r="FD101" s="571" t="s">
        <v>61</v>
      </c>
      <c r="FE101" s="571" t="s">
        <v>60</v>
      </c>
      <c r="FF101" s="571" t="s">
        <v>2537</v>
      </c>
      <c r="FG101" s="866" t="s">
        <v>1941</v>
      </c>
      <c r="FH101" s="866" t="s">
        <v>1409</v>
      </c>
      <c r="FI101" s="719">
        <f t="shared" si="44"/>
        <v>0.22</v>
      </c>
      <c r="FJ101" s="720">
        <f t="shared" si="45"/>
        <v>0</v>
      </c>
      <c r="FK101" s="455"/>
      <c r="FL101" s="531">
        <f t="shared" si="46"/>
        <v>0</v>
      </c>
      <c r="FM101" s="863">
        <f>IF($FE101&lt;&gt;"Capex",0,IF(AND(ISBLANK($FB101)=FALSE,OR($FG101=Constants!$E$29,$FG101=Constants!$E$30,$FG101=Constants!$E$31)),0,1))</f>
        <v>0</v>
      </c>
      <c r="FN101" s="863">
        <f t="shared" si="49"/>
        <v>0</v>
      </c>
      <c r="FO101" s="455"/>
    </row>
    <row r="102" spans="1:171">
      <c r="A102" s="572" t="s">
        <v>2180</v>
      </c>
      <c r="B102" s="566" t="s">
        <v>1980</v>
      </c>
      <c r="C102" s="571" t="s">
        <v>93</v>
      </c>
      <c r="D102" s="564" t="s">
        <v>2094</v>
      </c>
      <c r="E102" s="570" t="s">
        <v>2248</v>
      </c>
      <c r="F102" s="935" t="s">
        <v>2167</v>
      </c>
      <c r="G102" s="565" t="s">
        <v>312</v>
      </c>
      <c r="H102" s="565" t="s">
        <v>614</v>
      </c>
      <c r="I102" s="958"/>
      <c r="J102" s="566"/>
      <c r="K102" s="571" t="s">
        <v>2443</v>
      </c>
      <c r="L102" s="571" t="s">
        <v>161</v>
      </c>
      <c r="M102" s="862"/>
      <c r="N102" s="565"/>
      <c r="O102" s="565" t="s">
        <v>2168</v>
      </c>
      <c r="P102" s="867">
        <v>313</v>
      </c>
      <c r="Q102" s="571" t="s">
        <v>1876</v>
      </c>
      <c r="R102" s="564" t="s">
        <v>1675</v>
      </c>
      <c r="S102" s="565" t="s">
        <v>2169</v>
      </c>
      <c r="T102" s="565"/>
      <c r="U102" s="566"/>
      <c r="V102" s="571" t="s">
        <v>2111</v>
      </c>
      <c r="W102" s="564"/>
      <c r="X102" s="565"/>
      <c r="Y102" s="565"/>
      <c r="Z102" s="565"/>
      <c r="AA102" s="565"/>
      <c r="AB102" s="567"/>
      <c r="AC102" s="565" t="s">
        <v>2315</v>
      </c>
      <c r="AD102" s="717">
        <f t="shared" si="42"/>
        <v>90</v>
      </c>
      <c r="AE102" s="718">
        <f t="shared" si="48"/>
        <v>28170</v>
      </c>
      <c r="AF102" s="575">
        <v>0</v>
      </c>
      <c r="AG102" s="576">
        <v>0</v>
      </c>
      <c r="AH102" s="576">
        <v>22.5</v>
      </c>
      <c r="AI102" s="576">
        <v>22.5</v>
      </c>
      <c r="AJ102" s="576">
        <v>22.5</v>
      </c>
      <c r="AK102" s="576">
        <v>22.5</v>
      </c>
      <c r="AL102" s="576">
        <v>0</v>
      </c>
      <c r="AM102" s="576">
        <v>0</v>
      </c>
      <c r="AN102" s="576">
        <v>0</v>
      </c>
      <c r="AO102" s="576">
        <v>0</v>
      </c>
      <c r="AP102" s="576">
        <v>0</v>
      </c>
      <c r="AQ102" s="576">
        <v>0</v>
      </c>
      <c r="AR102" s="576">
        <v>0</v>
      </c>
      <c r="AS102" s="576">
        <v>0</v>
      </c>
      <c r="AT102" s="576">
        <v>0</v>
      </c>
      <c r="AU102" s="576">
        <v>0</v>
      </c>
      <c r="AV102" s="576">
        <v>0</v>
      </c>
      <c r="AW102" s="576">
        <v>0</v>
      </c>
      <c r="AX102" s="576">
        <v>0</v>
      </c>
      <c r="AY102" s="576">
        <v>0</v>
      </c>
      <c r="AZ102" s="576">
        <v>0</v>
      </c>
      <c r="BA102" s="576">
        <v>0</v>
      </c>
      <c r="BB102" s="576">
        <v>0</v>
      </c>
      <c r="BC102" s="576">
        <v>0</v>
      </c>
      <c r="BD102" s="576">
        <v>0</v>
      </c>
      <c r="BE102" s="576">
        <v>0</v>
      </c>
      <c r="BF102" s="576">
        <v>0</v>
      </c>
      <c r="BG102" s="576">
        <v>0</v>
      </c>
      <c r="BH102" s="576">
        <v>0</v>
      </c>
      <c r="BI102" s="576">
        <v>0</v>
      </c>
      <c r="BJ102" s="576">
        <v>0</v>
      </c>
      <c r="BK102" s="576">
        <v>0</v>
      </c>
      <c r="BL102" s="576">
        <v>0</v>
      </c>
      <c r="BM102" s="576">
        <v>0</v>
      </c>
      <c r="BN102" s="576">
        <v>0</v>
      </c>
      <c r="BO102" s="576">
        <v>0</v>
      </c>
      <c r="BP102" s="576">
        <v>0</v>
      </c>
      <c r="BQ102" s="576">
        <v>0</v>
      </c>
      <c r="BR102" s="576">
        <v>0</v>
      </c>
      <c r="BS102" s="576">
        <v>0</v>
      </c>
      <c r="BT102" s="576">
        <v>0</v>
      </c>
      <c r="BU102" s="576">
        <v>0</v>
      </c>
      <c r="BV102" s="576">
        <v>0</v>
      </c>
      <c r="BW102" s="576">
        <v>0</v>
      </c>
      <c r="BX102" s="576">
        <v>0</v>
      </c>
      <c r="BY102" s="576">
        <v>0</v>
      </c>
      <c r="BZ102" s="576">
        <v>0</v>
      </c>
      <c r="CA102" s="576">
        <v>0</v>
      </c>
      <c r="CB102" s="576">
        <v>0</v>
      </c>
      <c r="CC102" s="576">
        <v>0</v>
      </c>
      <c r="CD102" s="576">
        <v>0</v>
      </c>
      <c r="CE102" s="576">
        <v>0</v>
      </c>
      <c r="CF102" s="576">
        <v>0</v>
      </c>
      <c r="CG102" s="576">
        <v>0</v>
      </c>
      <c r="CH102" s="576">
        <v>0</v>
      </c>
      <c r="CI102" s="576">
        <v>0</v>
      </c>
      <c r="CJ102" s="576">
        <v>0</v>
      </c>
      <c r="CK102" s="576">
        <v>0</v>
      </c>
      <c r="CL102" s="576">
        <v>0</v>
      </c>
      <c r="CM102" s="576">
        <v>0</v>
      </c>
      <c r="CN102" s="576">
        <v>0</v>
      </c>
      <c r="CO102" s="576">
        <v>0</v>
      </c>
      <c r="CP102" s="576">
        <v>0</v>
      </c>
      <c r="CQ102" s="576">
        <v>0</v>
      </c>
      <c r="CR102" s="576">
        <v>0</v>
      </c>
      <c r="CS102" s="576">
        <v>0</v>
      </c>
      <c r="CT102" s="576"/>
      <c r="CU102" s="576"/>
      <c r="CV102" s="576"/>
      <c r="CW102" s="576"/>
      <c r="CX102" s="576"/>
      <c r="CY102" s="576"/>
      <c r="CZ102" s="576"/>
      <c r="DA102" s="576"/>
      <c r="DB102" s="576"/>
      <c r="DC102" s="576"/>
      <c r="DD102" s="576"/>
      <c r="DE102" s="576"/>
      <c r="DF102" s="576"/>
      <c r="DG102" s="576"/>
      <c r="DH102" s="576"/>
      <c r="DI102" s="576"/>
      <c r="DJ102" s="576"/>
      <c r="DK102" s="576"/>
      <c r="DL102" s="576"/>
      <c r="DM102" s="576"/>
      <c r="DN102" s="576"/>
      <c r="DO102" s="576"/>
      <c r="DP102" s="576"/>
      <c r="DQ102" s="576"/>
      <c r="DR102" s="576"/>
      <c r="DS102" s="576"/>
      <c r="DT102" s="576"/>
      <c r="DU102" s="576"/>
      <c r="DV102" s="576"/>
      <c r="DW102" s="576"/>
      <c r="DX102" s="576"/>
      <c r="DY102" s="576"/>
      <c r="DZ102" s="576"/>
      <c r="EA102" s="576"/>
      <c r="EB102" s="576"/>
      <c r="EC102" s="576"/>
      <c r="ED102" s="576"/>
      <c r="EE102" s="576"/>
      <c r="EF102" s="576"/>
      <c r="EG102" s="576"/>
      <c r="EH102" s="576"/>
      <c r="EI102" s="576"/>
      <c r="EJ102" s="576"/>
      <c r="EK102" s="576"/>
      <c r="EL102" s="576"/>
      <c r="EM102" s="576"/>
      <c r="EN102" s="576"/>
      <c r="EO102" s="576"/>
      <c r="EP102" s="576"/>
      <c r="EQ102" s="576"/>
      <c r="ER102" s="576"/>
      <c r="ES102" s="576"/>
      <c r="ET102" s="576"/>
      <c r="EU102" s="576"/>
      <c r="EV102" s="576"/>
      <c r="EW102" s="576"/>
      <c r="EX102" s="577"/>
      <c r="EY102" s="715"/>
      <c r="EZ102" s="571" t="s">
        <v>2311</v>
      </c>
      <c r="FA102" s="564" t="s">
        <v>653</v>
      </c>
      <c r="FB102" s="566"/>
      <c r="FC102" s="571" t="s">
        <v>63</v>
      </c>
      <c r="FD102" s="571" t="s">
        <v>61</v>
      </c>
      <c r="FE102" s="571" t="s">
        <v>60</v>
      </c>
      <c r="FF102" s="571" t="s">
        <v>2537</v>
      </c>
      <c r="FG102" s="866" t="s">
        <v>1941</v>
      </c>
      <c r="FH102" s="866" t="s">
        <v>1409</v>
      </c>
      <c r="FI102" s="719">
        <f t="shared" si="44"/>
        <v>0.22</v>
      </c>
      <c r="FJ102" s="720">
        <f t="shared" si="45"/>
        <v>0</v>
      </c>
      <c r="FK102" s="455"/>
      <c r="FL102" s="531">
        <f t="shared" si="46"/>
        <v>0</v>
      </c>
      <c r="FM102" s="863">
        <f>IF($FE102&lt;&gt;"Capex",0,IF(AND(ISBLANK($FB102)=FALSE,OR($FG102=Constants!$E$29,$FG102=Constants!$E$30,$FG102=Constants!$E$31)),0,1))</f>
        <v>0</v>
      </c>
      <c r="FN102" s="863">
        <f t="shared" si="49"/>
        <v>0</v>
      </c>
      <c r="FO102" s="455"/>
    </row>
    <row r="103" spans="1:171">
      <c r="A103" s="572" t="s">
        <v>2180</v>
      </c>
      <c r="B103" s="566" t="s">
        <v>1980</v>
      </c>
      <c r="C103" s="571" t="s">
        <v>93</v>
      </c>
      <c r="D103" s="564" t="s">
        <v>2094</v>
      </c>
      <c r="E103" s="570" t="s">
        <v>2249</v>
      </c>
      <c r="F103" s="935" t="s">
        <v>2167</v>
      </c>
      <c r="G103" s="565" t="s">
        <v>312</v>
      </c>
      <c r="H103" s="565" t="s">
        <v>614</v>
      </c>
      <c r="I103" s="958"/>
      <c r="J103" s="566"/>
      <c r="K103" s="571" t="s">
        <v>2443</v>
      </c>
      <c r="L103" s="571" t="s">
        <v>161</v>
      </c>
      <c r="M103" s="862"/>
      <c r="N103" s="565"/>
      <c r="O103" s="565" t="s">
        <v>2168</v>
      </c>
      <c r="P103" s="867">
        <v>313</v>
      </c>
      <c r="Q103" s="571" t="s">
        <v>1876</v>
      </c>
      <c r="R103" s="564" t="s">
        <v>1675</v>
      </c>
      <c r="S103" s="565" t="s">
        <v>2169</v>
      </c>
      <c r="T103" s="565"/>
      <c r="U103" s="566"/>
      <c r="V103" s="571" t="s">
        <v>2111</v>
      </c>
      <c r="W103" s="564"/>
      <c r="X103" s="565"/>
      <c r="Y103" s="565"/>
      <c r="Z103" s="565"/>
      <c r="AA103" s="565"/>
      <c r="AB103" s="567"/>
      <c r="AC103" s="565" t="s">
        <v>2315</v>
      </c>
      <c r="AD103" s="717">
        <f t="shared" si="42"/>
        <v>90</v>
      </c>
      <c r="AE103" s="718">
        <f t="shared" si="48"/>
        <v>28170</v>
      </c>
      <c r="AF103" s="575">
        <v>0</v>
      </c>
      <c r="AG103" s="576">
        <v>0</v>
      </c>
      <c r="AH103" s="576">
        <v>22.5</v>
      </c>
      <c r="AI103" s="576">
        <v>22.5</v>
      </c>
      <c r="AJ103" s="576">
        <v>22.5</v>
      </c>
      <c r="AK103" s="576">
        <v>22.5</v>
      </c>
      <c r="AL103" s="576">
        <v>0</v>
      </c>
      <c r="AM103" s="576">
        <v>0</v>
      </c>
      <c r="AN103" s="576">
        <v>0</v>
      </c>
      <c r="AO103" s="576">
        <v>0</v>
      </c>
      <c r="AP103" s="576">
        <v>0</v>
      </c>
      <c r="AQ103" s="576">
        <v>0</v>
      </c>
      <c r="AR103" s="576">
        <v>0</v>
      </c>
      <c r="AS103" s="576">
        <v>0</v>
      </c>
      <c r="AT103" s="576">
        <v>0</v>
      </c>
      <c r="AU103" s="576">
        <v>0</v>
      </c>
      <c r="AV103" s="576">
        <v>0</v>
      </c>
      <c r="AW103" s="576">
        <v>0</v>
      </c>
      <c r="AX103" s="576">
        <v>0</v>
      </c>
      <c r="AY103" s="576">
        <v>0</v>
      </c>
      <c r="AZ103" s="576">
        <v>0</v>
      </c>
      <c r="BA103" s="576">
        <v>0</v>
      </c>
      <c r="BB103" s="576">
        <v>0</v>
      </c>
      <c r="BC103" s="576">
        <v>0</v>
      </c>
      <c r="BD103" s="576">
        <v>0</v>
      </c>
      <c r="BE103" s="576">
        <v>0</v>
      </c>
      <c r="BF103" s="576">
        <v>0</v>
      </c>
      <c r="BG103" s="576">
        <v>0</v>
      </c>
      <c r="BH103" s="576">
        <v>0</v>
      </c>
      <c r="BI103" s="576">
        <v>0</v>
      </c>
      <c r="BJ103" s="576">
        <v>0</v>
      </c>
      <c r="BK103" s="576">
        <v>0</v>
      </c>
      <c r="BL103" s="576">
        <v>0</v>
      </c>
      <c r="BM103" s="576">
        <v>0</v>
      </c>
      <c r="BN103" s="576">
        <v>0</v>
      </c>
      <c r="BO103" s="576">
        <v>0</v>
      </c>
      <c r="BP103" s="576">
        <v>0</v>
      </c>
      <c r="BQ103" s="576">
        <v>0</v>
      </c>
      <c r="BR103" s="576">
        <v>0</v>
      </c>
      <c r="BS103" s="576">
        <v>0</v>
      </c>
      <c r="BT103" s="576">
        <v>0</v>
      </c>
      <c r="BU103" s="576">
        <v>0</v>
      </c>
      <c r="BV103" s="576">
        <v>0</v>
      </c>
      <c r="BW103" s="576">
        <v>0</v>
      </c>
      <c r="BX103" s="576">
        <v>0</v>
      </c>
      <c r="BY103" s="576">
        <v>0</v>
      </c>
      <c r="BZ103" s="576">
        <v>0</v>
      </c>
      <c r="CA103" s="576">
        <v>0</v>
      </c>
      <c r="CB103" s="576">
        <v>0</v>
      </c>
      <c r="CC103" s="576">
        <v>0</v>
      </c>
      <c r="CD103" s="576">
        <v>0</v>
      </c>
      <c r="CE103" s="576">
        <v>0</v>
      </c>
      <c r="CF103" s="576">
        <v>0</v>
      </c>
      <c r="CG103" s="576">
        <v>0</v>
      </c>
      <c r="CH103" s="576">
        <v>0</v>
      </c>
      <c r="CI103" s="576">
        <v>0</v>
      </c>
      <c r="CJ103" s="576">
        <v>0</v>
      </c>
      <c r="CK103" s="576">
        <v>0</v>
      </c>
      <c r="CL103" s="576">
        <v>0</v>
      </c>
      <c r="CM103" s="576">
        <v>0</v>
      </c>
      <c r="CN103" s="576">
        <v>0</v>
      </c>
      <c r="CO103" s="576">
        <v>0</v>
      </c>
      <c r="CP103" s="576">
        <v>0</v>
      </c>
      <c r="CQ103" s="576">
        <v>0</v>
      </c>
      <c r="CR103" s="576">
        <v>0</v>
      </c>
      <c r="CS103" s="576">
        <v>0</v>
      </c>
      <c r="CT103" s="576"/>
      <c r="CU103" s="576"/>
      <c r="CV103" s="576"/>
      <c r="CW103" s="576"/>
      <c r="CX103" s="576"/>
      <c r="CY103" s="576"/>
      <c r="CZ103" s="576"/>
      <c r="DA103" s="576"/>
      <c r="DB103" s="576"/>
      <c r="DC103" s="576"/>
      <c r="DD103" s="576"/>
      <c r="DE103" s="576"/>
      <c r="DF103" s="576"/>
      <c r="DG103" s="576"/>
      <c r="DH103" s="576"/>
      <c r="DI103" s="576"/>
      <c r="DJ103" s="576"/>
      <c r="DK103" s="576"/>
      <c r="DL103" s="576"/>
      <c r="DM103" s="576"/>
      <c r="DN103" s="576"/>
      <c r="DO103" s="576"/>
      <c r="DP103" s="576"/>
      <c r="DQ103" s="576"/>
      <c r="DR103" s="576"/>
      <c r="DS103" s="576"/>
      <c r="DT103" s="576"/>
      <c r="DU103" s="576"/>
      <c r="DV103" s="576"/>
      <c r="DW103" s="576"/>
      <c r="DX103" s="576"/>
      <c r="DY103" s="576"/>
      <c r="DZ103" s="576"/>
      <c r="EA103" s="576"/>
      <c r="EB103" s="576"/>
      <c r="EC103" s="576"/>
      <c r="ED103" s="576"/>
      <c r="EE103" s="576"/>
      <c r="EF103" s="576"/>
      <c r="EG103" s="576"/>
      <c r="EH103" s="576"/>
      <c r="EI103" s="576"/>
      <c r="EJ103" s="576"/>
      <c r="EK103" s="576"/>
      <c r="EL103" s="576"/>
      <c r="EM103" s="576"/>
      <c r="EN103" s="576"/>
      <c r="EO103" s="576"/>
      <c r="EP103" s="576"/>
      <c r="EQ103" s="576"/>
      <c r="ER103" s="576"/>
      <c r="ES103" s="576"/>
      <c r="ET103" s="576"/>
      <c r="EU103" s="576"/>
      <c r="EV103" s="576"/>
      <c r="EW103" s="576"/>
      <c r="EX103" s="577"/>
      <c r="EY103" s="715"/>
      <c r="EZ103" s="571" t="s">
        <v>2311</v>
      </c>
      <c r="FA103" s="564" t="s">
        <v>653</v>
      </c>
      <c r="FB103" s="566"/>
      <c r="FC103" s="571" t="s">
        <v>63</v>
      </c>
      <c r="FD103" s="571" t="s">
        <v>61</v>
      </c>
      <c r="FE103" s="571" t="s">
        <v>60</v>
      </c>
      <c r="FF103" s="571" t="s">
        <v>2537</v>
      </c>
      <c r="FG103" s="866" t="s">
        <v>1941</v>
      </c>
      <c r="FH103" s="866" t="s">
        <v>1409</v>
      </c>
      <c r="FI103" s="719">
        <f t="shared" si="44"/>
        <v>0.22</v>
      </c>
      <c r="FJ103" s="720">
        <f t="shared" si="45"/>
        <v>0</v>
      </c>
      <c r="FK103" s="455"/>
      <c r="FL103" s="531">
        <f t="shared" si="46"/>
        <v>0</v>
      </c>
      <c r="FM103" s="863">
        <f>IF($FE103&lt;&gt;"Capex",0,IF(AND(ISBLANK($FB103)=FALSE,OR($FG103=Constants!$E$29,$FG103=Constants!$E$30,$FG103=Constants!$E$31)),0,1))</f>
        <v>0</v>
      </c>
      <c r="FN103" s="863">
        <f t="shared" si="49"/>
        <v>0</v>
      </c>
      <c r="FO103" s="455"/>
    </row>
    <row r="104" spans="1:171">
      <c r="A104" s="572" t="s">
        <v>2180</v>
      </c>
      <c r="B104" s="566" t="s">
        <v>1980</v>
      </c>
      <c r="C104" s="571" t="s">
        <v>93</v>
      </c>
      <c r="D104" s="564" t="s">
        <v>2094</v>
      </c>
      <c r="E104" s="570" t="s">
        <v>2250</v>
      </c>
      <c r="F104" s="935" t="s">
        <v>2167</v>
      </c>
      <c r="G104" s="565" t="s">
        <v>312</v>
      </c>
      <c r="H104" s="565" t="s">
        <v>614</v>
      </c>
      <c r="I104" s="958"/>
      <c r="J104" s="566"/>
      <c r="K104" s="571" t="s">
        <v>2443</v>
      </c>
      <c r="L104" s="571" t="s">
        <v>161</v>
      </c>
      <c r="M104" s="862"/>
      <c r="N104" s="565"/>
      <c r="O104" s="565" t="s">
        <v>2168</v>
      </c>
      <c r="P104" s="867">
        <v>313</v>
      </c>
      <c r="Q104" s="571" t="s">
        <v>1876</v>
      </c>
      <c r="R104" s="564" t="s">
        <v>1675</v>
      </c>
      <c r="S104" s="565" t="s">
        <v>2169</v>
      </c>
      <c r="T104" s="565"/>
      <c r="U104" s="566"/>
      <c r="V104" s="571" t="s">
        <v>2111</v>
      </c>
      <c r="W104" s="564"/>
      <c r="X104" s="565"/>
      <c r="Y104" s="565"/>
      <c r="Z104" s="565"/>
      <c r="AA104" s="565"/>
      <c r="AB104" s="567"/>
      <c r="AC104" s="565" t="s">
        <v>2315</v>
      </c>
      <c r="AD104" s="717">
        <f t="shared" si="42"/>
        <v>85</v>
      </c>
      <c r="AE104" s="718">
        <f t="shared" si="48"/>
        <v>26605</v>
      </c>
      <c r="AF104" s="575">
        <v>0</v>
      </c>
      <c r="AG104" s="576">
        <v>0</v>
      </c>
      <c r="AH104" s="576">
        <v>21.25</v>
      </c>
      <c r="AI104" s="576">
        <v>21.25</v>
      </c>
      <c r="AJ104" s="576">
        <v>21.25</v>
      </c>
      <c r="AK104" s="576">
        <v>21.25</v>
      </c>
      <c r="AL104" s="576">
        <v>0</v>
      </c>
      <c r="AM104" s="576">
        <v>0</v>
      </c>
      <c r="AN104" s="576">
        <v>0</v>
      </c>
      <c r="AO104" s="576">
        <v>0</v>
      </c>
      <c r="AP104" s="576">
        <v>0</v>
      </c>
      <c r="AQ104" s="576">
        <v>0</v>
      </c>
      <c r="AR104" s="576">
        <v>0</v>
      </c>
      <c r="AS104" s="576">
        <v>0</v>
      </c>
      <c r="AT104" s="576">
        <v>0</v>
      </c>
      <c r="AU104" s="576">
        <v>0</v>
      </c>
      <c r="AV104" s="576">
        <v>0</v>
      </c>
      <c r="AW104" s="576">
        <v>0</v>
      </c>
      <c r="AX104" s="576">
        <v>0</v>
      </c>
      <c r="AY104" s="576">
        <v>0</v>
      </c>
      <c r="AZ104" s="576">
        <v>0</v>
      </c>
      <c r="BA104" s="576">
        <v>0</v>
      </c>
      <c r="BB104" s="576">
        <v>0</v>
      </c>
      <c r="BC104" s="576">
        <v>0</v>
      </c>
      <c r="BD104" s="576">
        <v>0</v>
      </c>
      <c r="BE104" s="576">
        <v>0</v>
      </c>
      <c r="BF104" s="576">
        <v>0</v>
      </c>
      <c r="BG104" s="576">
        <v>0</v>
      </c>
      <c r="BH104" s="576">
        <v>0</v>
      </c>
      <c r="BI104" s="576">
        <v>0</v>
      </c>
      <c r="BJ104" s="576">
        <v>0</v>
      </c>
      <c r="BK104" s="576">
        <v>0</v>
      </c>
      <c r="BL104" s="576">
        <v>0</v>
      </c>
      <c r="BM104" s="576">
        <v>0</v>
      </c>
      <c r="BN104" s="576">
        <v>0</v>
      </c>
      <c r="BO104" s="576">
        <v>0</v>
      </c>
      <c r="BP104" s="576">
        <v>0</v>
      </c>
      <c r="BQ104" s="576">
        <v>0</v>
      </c>
      <c r="BR104" s="576">
        <v>0</v>
      </c>
      <c r="BS104" s="576">
        <v>0</v>
      </c>
      <c r="BT104" s="576">
        <v>0</v>
      </c>
      <c r="BU104" s="576">
        <v>0</v>
      </c>
      <c r="BV104" s="576">
        <v>0</v>
      </c>
      <c r="BW104" s="576">
        <v>0</v>
      </c>
      <c r="BX104" s="576">
        <v>0</v>
      </c>
      <c r="BY104" s="576">
        <v>0</v>
      </c>
      <c r="BZ104" s="576">
        <v>0</v>
      </c>
      <c r="CA104" s="576">
        <v>0</v>
      </c>
      <c r="CB104" s="576">
        <v>0</v>
      </c>
      <c r="CC104" s="576">
        <v>0</v>
      </c>
      <c r="CD104" s="576">
        <v>0</v>
      </c>
      <c r="CE104" s="576">
        <v>0</v>
      </c>
      <c r="CF104" s="576">
        <v>0</v>
      </c>
      <c r="CG104" s="576">
        <v>0</v>
      </c>
      <c r="CH104" s="576">
        <v>0</v>
      </c>
      <c r="CI104" s="576">
        <v>0</v>
      </c>
      <c r="CJ104" s="576">
        <v>0</v>
      </c>
      <c r="CK104" s="576">
        <v>0</v>
      </c>
      <c r="CL104" s="576">
        <v>0</v>
      </c>
      <c r="CM104" s="576">
        <v>0</v>
      </c>
      <c r="CN104" s="576">
        <v>0</v>
      </c>
      <c r="CO104" s="576">
        <v>0</v>
      </c>
      <c r="CP104" s="576">
        <v>0</v>
      </c>
      <c r="CQ104" s="576">
        <v>0</v>
      </c>
      <c r="CR104" s="576">
        <v>0</v>
      </c>
      <c r="CS104" s="576">
        <v>0</v>
      </c>
      <c r="CT104" s="576"/>
      <c r="CU104" s="576"/>
      <c r="CV104" s="576"/>
      <c r="CW104" s="576"/>
      <c r="CX104" s="576"/>
      <c r="CY104" s="576"/>
      <c r="CZ104" s="576"/>
      <c r="DA104" s="576"/>
      <c r="DB104" s="576"/>
      <c r="DC104" s="576"/>
      <c r="DD104" s="576"/>
      <c r="DE104" s="576"/>
      <c r="DF104" s="576"/>
      <c r="DG104" s="576"/>
      <c r="DH104" s="576"/>
      <c r="DI104" s="576"/>
      <c r="DJ104" s="576"/>
      <c r="DK104" s="576"/>
      <c r="DL104" s="576"/>
      <c r="DM104" s="576"/>
      <c r="DN104" s="576"/>
      <c r="DO104" s="576"/>
      <c r="DP104" s="576"/>
      <c r="DQ104" s="576"/>
      <c r="DR104" s="576"/>
      <c r="DS104" s="576"/>
      <c r="DT104" s="576"/>
      <c r="DU104" s="576"/>
      <c r="DV104" s="576"/>
      <c r="DW104" s="576"/>
      <c r="DX104" s="576"/>
      <c r="DY104" s="576"/>
      <c r="DZ104" s="576"/>
      <c r="EA104" s="576"/>
      <c r="EB104" s="576"/>
      <c r="EC104" s="576"/>
      <c r="ED104" s="576"/>
      <c r="EE104" s="576"/>
      <c r="EF104" s="576"/>
      <c r="EG104" s="576"/>
      <c r="EH104" s="576"/>
      <c r="EI104" s="576"/>
      <c r="EJ104" s="576"/>
      <c r="EK104" s="576"/>
      <c r="EL104" s="576"/>
      <c r="EM104" s="576"/>
      <c r="EN104" s="576"/>
      <c r="EO104" s="576"/>
      <c r="EP104" s="576"/>
      <c r="EQ104" s="576"/>
      <c r="ER104" s="576"/>
      <c r="ES104" s="576"/>
      <c r="ET104" s="576"/>
      <c r="EU104" s="576"/>
      <c r="EV104" s="576"/>
      <c r="EW104" s="576"/>
      <c r="EX104" s="577"/>
      <c r="EY104" s="715"/>
      <c r="EZ104" s="571" t="s">
        <v>2311</v>
      </c>
      <c r="FA104" s="564" t="s">
        <v>653</v>
      </c>
      <c r="FB104" s="566"/>
      <c r="FC104" s="571" t="s">
        <v>63</v>
      </c>
      <c r="FD104" s="571" t="s">
        <v>61</v>
      </c>
      <c r="FE104" s="571" t="s">
        <v>60</v>
      </c>
      <c r="FF104" s="571" t="s">
        <v>2537</v>
      </c>
      <c r="FG104" s="866" t="s">
        <v>1941</v>
      </c>
      <c r="FH104" s="866" t="s">
        <v>1409</v>
      </c>
      <c r="FI104" s="719">
        <f t="shared" si="44"/>
        <v>0.22</v>
      </c>
      <c r="FJ104" s="720">
        <f t="shared" si="45"/>
        <v>0</v>
      </c>
      <c r="FK104" s="455"/>
      <c r="FL104" s="531">
        <f t="shared" si="46"/>
        <v>0</v>
      </c>
      <c r="FM104" s="863">
        <f>IF($FE104&lt;&gt;"Capex",0,IF(AND(ISBLANK($FB104)=FALSE,OR($FG104=Constants!$E$29,$FG104=Constants!$E$30,$FG104=Constants!$E$31)),0,1))</f>
        <v>0</v>
      </c>
      <c r="FN104" s="863">
        <f t="shared" si="49"/>
        <v>0</v>
      </c>
      <c r="FO104" s="455"/>
    </row>
    <row r="105" spans="1:171">
      <c r="A105" s="572" t="s">
        <v>2180</v>
      </c>
      <c r="B105" s="566" t="s">
        <v>1980</v>
      </c>
      <c r="C105" s="571" t="s">
        <v>93</v>
      </c>
      <c r="D105" s="564" t="s">
        <v>2094</v>
      </c>
      <c r="E105" s="570" t="s">
        <v>2251</v>
      </c>
      <c r="F105" s="935" t="s">
        <v>2167</v>
      </c>
      <c r="G105" s="565" t="s">
        <v>312</v>
      </c>
      <c r="H105" s="565" t="s">
        <v>614</v>
      </c>
      <c r="I105" s="958"/>
      <c r="J105" s="566"/>
      <c r="K105" s="571" t="s">
        <v>2443</v>
      </c>
      <c r="L105" s="571" t="s">
        <v>161</v>
      </c>
      <c r="M105" s="862"/>
      <c r="N105" s="565"/>
      <c r="O105" s="565" t="s">
        <v>2168</v>
      </c>
      <c r="P105" s="867">
        <v>313</v>
      </c>
      <c r="Q105" s="571" t="s">
        <v>1876</v>
      </c>
      <c r="R105" s="564" t="s">
        <v>1675</v>
      </c>
      <c r="S105" s="565" t="s">
        <v>2169</v>
      </c>
      <c r="T105" s="565"/>
      <c r="U105" s="566"/>
      <c r="V105" s="571" t="s">
        <v>2111</v>
      </c>
      <c r="W105" s="564"/>
      <c r="X105" s="565"/>
      <c r="Y105" s="565"/>
      <c r="Z105" s="565"/>
      <c r="AA105" s="565"/>
      <c r="AB105" s="567"/>
      <c r="AC105" s="565" t="s">
        <v>2315</v>
      </c>
      <c r="AD105" s="717">
        <f t="shared" si="42"/>
        <v>85</v>
      </c>
      <c r="AE105" s="718">
        <f t="shared" si="48"/>
        <v>26605</v>
      </c>
      <c r="AF105" s="575">
        <v>0</v>
      </c>
      <c r="AG105" s="576">
        <v>0</v>
      </c>
      <c r="AH105" s="576">
        <v>21.25</v>
      </c>
      <c r="AI105" s="576">
        <v>21.25</v>
      </c>
      <c r="AJ105" s="576">
        <v>21.25</v>
      </c>
      <c r="AK105" s="576">
        <v>21.25</v>
      </c>
      <c r="AL105" s="576">
        <v>0</v>
      </c>
      <c r="AM105" s="576">
        <v>0</v>
      </c>
      <c r="AN105" s="576">
        <v>0</v>
      </c>
      <c r="AO105" s="576">
        <v>0</v>
      </c>
      <c r="AP105" s="576">
        <v>0</v>
      </c>
      <c r="AQ105" s="576">
        <v>0</v>
      </c>
      <c r="AR105" s="576">
        <v>0</v>
      </c>
      <c r="AS105" s="576">
        <v>0</v>
      </c>
      <c r="AT105" s="576">
        <v>0</v>
      </c>
      <c r="AU105" s="576">
        <v>0</v>
      </c>
      <c r="AV105" s="576">
        <v>0</v>
      </c>
      <c r="AW105" s="576">
        <v>0</v>
      </c>
      <c r="AX105" s="576">
        <v>0</v>
      </c>
      <c r="AY105" s="576">
        <v>0</v>
      </c>
      <c r="AZ105" s="576">
        <v>0</v>
      </c>
      <c r="BA105" s="576">
        <v>0</v>
      </c>
      <c r="BB105" s="576">
        <v>0</v>
      </c>
      <c r="BC105" s="576">
        <v>0</v>
      </c>
      <c r="BD105" s="576">
        <v>0</v>
      </c>
      <c r="BE105" s="576">
        <v>0</v>
      </c>
      <c r="BF105" s="576">
        <v>0</v>
      </c>
      <c r="BG105" s="576">
        <v>0</v>
      </c>
      <c r="BH105" s="576">
        <v>0</v>
      </c>
      <c r="BI105" s="576">
        <v>0</v>
      </c>
      <c r="BJ105" s="576">
        <v>0</v>
      </c>
      <c r="BK105" s="576">
        <v>0</v>
      </c>
      <c r="BL105" s="576">
        <v>0</v>
      </c>
      <c r="BM105" s="576">
        <v>0</v>
      </c>
      <c r="BN105" s="576">
        <v>0</v>
      </c>
      <c r="BO105" s="576">
        <v>0</v>
      </c>
      <c r="BP105" s="576">
        <v>0</v>
      </c>
      <c r="BQ105" s="576">
        <v>0</v>
      </c>
      <c r="BR105" s="576">
        <v>0</v>
      </c>
      <c r="BS105" s="576">
        <v>0</v>
      </c>
      <c r="BT105" s="576">
        <v>0</v>
      </c>
      <c r="BU105" s="576">
        <v>0</v>
      </c>
      <c r="BV105" s="576">
        <v>0</v>
      </c>
      <c r="BW105" s="576">
        <v>0</v>
      </c>
      <c r="BX105" s="576">
        <v>0</v>
      </c>
      <c r="BY105" s="576">
        <v>0</v>
      </c>
      <c r="BZ105" s="576">
        <v>0</v>
      </c>
      <c r="CA105" s="576">
        <v>0</v>
      </c>
      <c r="CB105" s="576">
        <v>0</v>
      </c>
      <c r="CC105" s="576">
        <v>0</v>
      </c>
      <c r="CD105" s="576">
        <v>0</v>
      </c>
      <c r="CE105" s="576">
        <v>0</v>
      </c>
      <c r="CF105" s="576">
        <v>0</v>
      </c>
      <c r="CG105" s="576">
        <v>0</v>
      </c>
      <c r="CH105" s="576">
        <v>0</v>
      </c>
      <c r="CI105" s="576">
        <v>0</v>
      </c>
      <c r="CJ105" s="576">
        <v>0</v>
      </c>
      <c r="CK105" s="576">
        <v>0</v>
      </c>
      <c r="CL105" s="576">
        <v>0</v>
      </c>
      <c r="CM105" s="576">
        <v>0</v>
      </c>
      <c r="CN105" s="576">
        <v>0</v>
      </c>
      <c r="CO105" s="576">
        <v>0</v>
      </c>
      <c r="CP105" s="576">
        <v>0</v>
      </c>
      <c r="CQ105" s="576">
        <v>0</v>
      </c>
      <c r="CR105" s="576">
        <v>0</v>
      </c>
      <c r="CS105" s="576">
        <v>0</v>
      </c>
      <c r="CT105" s="576"/>
      <c r="CU105" s="576"/>
      <c r="CV105" s="576"/>
      <c r="CW105" s="576"/>
      <c r="CX105" s="576"/>
      <c r="CY105" s="576"/>
      <c r="CZ105" s="576"/>
      <c r="DA105" s="576"/>
      <c r="DB105" s="576"/>
      <c r="DC105" s="576"/>
      <c r="DD105" s="576"/>
      <c r="DE105" s="576"/>
      <c r="DF105" s="576"/>
      <c r="DG105" s="576"/>
      <c r="DH105" s="576"/>
      <c r="DI105" s="576"/>
      <c r="DJ105" s="576"/>
      <c r="DK105" s="576"/>
      <c r="DL105" s="576"/>
      <c r="DM105" s="576"/>
      <c r="DN105" s="576"/>
      <c r="DO105" s="576"/>
      <c r="DP105" s="576"/>
      <c r="DQ105" s="576"/>
      <c r="DR105" s="576"/>
      <c r="DS105" s="576"/>
      <c r="DT105" s="576"/>
      <c r="DU105" s="576"/>
      <c r="DV105" s="576"/>
      <c r="DW105" s="576"/>
      <c r="DX105" s="576"/>
      <c r="DY105" s="576"/>
      <c r="DZ105" s="576"/>
      <c r="EA105" s="576"/>
      <c r="EB105" s="576"/>
      <c r="EC105" s="576"/>
      <c r="ED105" s="576"/>
      <c r="EE105" s="576"/>
      <c r="EF105" s="576"/>
      <c r="EG105" s="576"/>
      <c r="EH105" s="576"/>
      <c r="EI105" s="576"/>
      <c r="EJ105" s="576"/>
      <c r="EK105" s="576"/>
      <c r="EL105" s="576"/>
      <c r="EM105" s="576"/>
      <c r="EN105" s="576"/>
      <c r="EO105" s="576"/>
      <c r="EP105" s="576"/>
      <c r="EQ105" s="576"/>
      <c r="ER105" s="576"/>
      <c r="ES105" s="576"/>
      <c r="ET105" s="576"/>
      <c r="EU105" s="576"/>
      <c r="EV105" s="576"/>
      <c r="EW105" s="576"/>
      <c r="EX105" s="577"/>
      <c r="EY105" s="715"/>
      <c r="EZ105" s="571" t="s">
        <v>2311</v>
      </c>
      <c r="FA105" s="564" t="s">
        <v>653</v>
      </c>
      <c r="FB105" s="566"/>
      <c r="FC105" s="571" t="s">
        <v>63</v>
      </c>
      <c r="FD105" s="571" t="s">
        <v>61</v>
      </c>
      <c r="FE105" s="571" t="s">
        <v>60</v>
      </c>
      <c r="FF105" s="571" t="s">
        <v>2537</v>
      </c>
      <c r="FG105" s="866" t="s">
        <v>1941</v>
      </c>
      <c r="FH105" s="866" t="s">
        <v>1409</v>
      </c>
      <c r="FI105" s="719">
        <f t="shared" si="44"/>
        <v>0.22</v>
      </c>
      <c r="FJ105" s="720">
        <f t="shared" si="45"/>
        <v>0</v>
      </c>
      <c r="FK105" s="455"/>
      <c r="FL105" s="531">
        <f t="shared" si="46"/>
        <v>0</v>
      </c>
      <c r="FM105" s="863">
        <f>IF($FE105&lt;&gt;"Capex",0,IF(AND(ISBLANK($FB105)=FALSE,OR($FG105=Constants!$E$29,$FG105=Constants!$E$30,$FG105=Constants!$E$31)),0,1))</f>
        <v>0</v>
      </c>
      <c r="FN105" s="863">
        <f t="shared" si="49"/>
        <v>0</v>
      </c>
      <c r="FO105" s="455"/>
    </row>
    <row r="106" spans="1:171">
      <c r="A106" s="572" t="s">
        <v>2180</v>
      </c>
      <c r="B106" s="566" t="s">
        <v>1980</v>
      </c>
      <c r="C106" s="571" t="s">
        <v>93</v>
      </c>
      <c r="D106" s="564" t="s">
        <v>2094</v>
      </c>
      <c r="E106" s="570" t="s">
        <v>2252</v>
      </c>
      <c r="F106" s="935" t="s">
        <v>2167</v>
      </c>
      <c r="G106" s="565" t="s">
        <v>312</v>
      </c>
      <c r="H106" s="565" t="s">
        <v>614</v>
      </c>
      <c r="I106" s="958"/>
      <c r="J106" s="566"/>
      <c r="K106" s="571" t="s">
        <v>2443</v>
      </c>
      <c r="L106" s="571" t="s">
        <v>161</v>
      </c>
      <c r="M106" s="862"/>
      <c r="N106" s="565"/>
      <c r="O106" s="565" t="s">
        <v>2168</v>
      </c>
      <c r="P106" s="867">
        <v>313</v>
      </c>
      <c r="Q106" s="571" t="s">
        <v>1876</v>
      </c>
      <c r="R106" s="564" t="s">
        <v>1675</v>
      </c>
      <c r="S106" s="565" t="s">
        <v>2169</v>
      </c>
      <c r="T106" s="565"/>
      <c r="U106" s="566"/>
      <c r="V106" s="571" t="s">
        <v>2111</v>
      </c>
      <c r="W106" s="564"/>
      <c r="X106" s="565"/>
      <c r="Y106" s="565"/>
      <c r="Z106" s="565"/>
      <c r="AA106" s="565"/>
      <c r="AB106" s="567"/>
      <c r="AC106" s="565" t="s">
        <v>2315</v>
      </c>
      <c r="AD106" s="717">
        <f t="shared" si="42"/>
        <v>85</v>
      </c>
      <c r="AE106" s="718">
        <f t="shared" si="48"/>
        <v>26605</v>
      </c>
      <c r="AF106" s="575">
        <v>0</v>
      </c>
      <c r="AG106" s="576">
        <v>0</v>
      </c>
      <c r="AH106" s="576">
        <v>21.25</v>
      </c>
      <c r="AI106" s="576">
        <v>21.25</v>
      </c>
      <c r="AJ106" s="576">
        <v>21.25</v>
      </c>
      <c r="AK106" s="576">
        <v>21.25</v>
      </c>
      <c r="AL106" s="576">
        <v>0</v>
      </c>
      <c r="AM106" s="576">
        <v>0</v>
      </c>
      <c r="AN106" s="576">
        <v>0</v>
      </c>
      <c r="AO106" s="576">
        <v>0</v>
      </c>
      <c r="AP106" s="576">
        <v>0</v>
      </c>
      <c r="AQ106" s="576">
        <v>0</v>
      </c>
      <c r="AR106" s="576">
        <v>0</v>
      </c>
      <c r="AS106" s="576">
        <v>0</v>
      </c>
      <c r="AT106" s="576">
        <v>0</v>
      </c>
      <c r="AU106" s="576">
        <v>0</v>
      </c>
      <c r="AV106" s="576">
        <v>0</v>
      </c>
      <c r="AW106" s="576">
        <v>0</v>
      </c>
      <c r="AX106" s="576">
        <v>0</v>
      </c>
      <c r="AY106" s="576">
        <v>0</v>
      </c>
      <c r="AZ106" s="576">
        <v>0</v>
      </c>
      <c r="BA106" s="576">
        <v>0</v>
      </c>
      <c r="BB106" s="576">
        <v>0</v>
      </c>
      <c r="BC106" s="576">
        <v>0</v>
      </c>
      <c r="BD106" s="576">
        <v>0</v>
      </c>
      <c r="BE106" s="576">
        <v>0</v>
      </c>
      <c r="BF106" s="576">
        <v>0</v>
      </c>
      <c r="BG106" s="576">
        <v>0</v>
      </c>
      <c r="BH106" s="576">
        <v>0</v>
      </c>
      <c r="BI106" s="576">
        <v>0</v>
      </c>
      <c r="BJ106" s="576">
        <v>0</v>
      </c>
      <c r="BK106" s="576">
        <v>0</v>
      </c>
      <c r="BL106" s="576">
        <v>0</v>
      </c>
      <c r="BM106" s="576">
        <v>0</v>
      </c>
      <c r="BN106" s="576">
        <v>0</v>
      </c>
      <c r="BO106" s="576">
        <v>0</v>
      </c>
      <c r="BP106" s="576">
        <v>0</v>
      </c>
      <c r="BQ106" s="576">
        <v>0</v>
      </c>
      <c r="BR106" s="576">
        <v>0</v>
      </c>
      <c r="BS106" s="576">
        <v>0</v>
      </c>
      <c r="BT106" s="576">
        <v>0</v>
      </c>
      <c r="BU106" s="576">
        <v>0</v>
      </c>
      <c r="BV106" s="576">
        <v>0</v>
      </c>
      <c r="BW106" s="576">
        <v>0</v>
      </c>
      <c r="BX106" s="576">
        <v>0</v>
      </c>
      <c r="BY106" s="576">
        <v>0</v>
      </c>
      <c r="BZ106" s="576">
        <v>0</v>
      </c>
      <c r="CA106" s="576">
        <v>0</v>
      </c>
      <c r="CB106" s="576">
        <v>0</v>
      </c>
      <c r="CC106" s="576">
        <v>0</v>
      </c>
      <c r="CD106" s="576">
        <v>0</v>
      </c>
      <c r="CE106" s="576">
        <v>0</v>
      </c>
      <c r="CF106" s="576">
        <v>0</v>
      </c>
      <c r="CG106" s="576">
        <v>0</v>
      </c>
      <c r="CH106" s="576">
        <v>0</v>
      </c>
      <c r="CI106" s="576">
        <v>0</v>
      </c>
      <c r="CJ106" s="576">
        <v>0</v>
      </c>
      <c r="CK106" s="576">
        <v>0</v>
      </c>
      <c r="CL106" s="576">
        <v>0</v>
      </c>
      <c r="CM106" s="576">
        <v>0</v>
      </c>
      <c r="CN106" s="576">
        <v>0</v>
      </c>
      <c r="CO106" s="576">
        <v>0</v>
      </c>
      <c r="CP106" s="576">
        <v>0</v>
      </c>
      <c r="CQ106" s="576">
        <v>0</v>
      </c>
      <c r="CR106" s="576">
        <v>0</v>
      </c>
      <c r="CS106" s="576">
        <v>0</v>
      </c>
      <c r="CT106" s="576"/>
      <c r="CU106" s="576"/>
      <c r="CV106" s="576"/>
      <c r="CW106" s="576"/>
      <c r="CX106" s="576"/>
      <c r="CY106" s="576"/>
      <c r="CZ106" s="576"/>
      <c r="DA106" s="576"/>
      <c r="DB106" s="576"/>
      <c r="DC106" s="576"/>
      <c r="DD106" s="576"/>
      <c r="DE106" s="576"/>
      <c r="DF106" s="576"/>
      <c r="DG106" s="576"/>
      <c r="DH106" s="576"/>
      <c r="DI106" s="576"/>
      <c r="DJ106" s="576"/>
      <c r="DK106" s="576"/>
      <c r="DL106" s="576"/>
      <c r="DM106" s="576"/>
      <c r="DN106" s="576"/>
      <c r="DO106" s="576"/>
      <c r="DP106" s="576"/>
      <c r="DQ106" s="576"/>
      <c r="DR106" s="576"/>
      <c r="DS106" s="576"/>
      <c r="DT106" s="576"/>
      <c r="DU106" s="576"/>
      <c r="DV106" s="576"/>
      <c r="DW106" s="576"/>
      <c r="DX106" s="576"/>
      <c r="DY106" s="576"/>
      <c r="DZ106" s="576"/>
      <c r="EA106" s="576"/>
      <c r="EB106" s="576"/>
      <c r="EC106" s="576"/>
      <c r="ED106" s="576"/>
      <c r="EE106" s="576"/>
      <c r="EF106" s="576"/>
      <c r="EG106" s="576"/>
      <c r="EH106" s="576"/>
      <c r="EI106" s="576"/>
      <c r="EJ106" s="576"/>
      <c r="EK106" s="576"/>
      <c r="EL106" s="576"/>
      <c r="EM106" s="576"/>
      <c r="EN106" s="576"/>
      <c r="EO106" s="576"/>
      <c r="EP106" s="576"/>
      <c r="EQ106" s="576"/>
      <c r="ER106" s="576"/>
      <c r="ES106" s="576"/>
      <c r="ET106" s="576"/>
      <c r="EU106" s="576"/>
      <c r="EV106" s="576"/>
      <c r="EW106" s="576"/>
      <c r="EX106" s="577"/>
      <c r="EY106" s="715"/>
      <c r="EZ106" s="571" t="s">
        <v>2311</v>
      </c>
      <c r="FA106" s="564" t="s">
        <v>653</v>
      </c>
      <c r="FB106" s="566"/>
      <c r="FC106" s="571" t="s">
        <v>63</v>
      </c>
      <c r="FD106" s="571" t="s">
        <v>61</v>
      </c>
      <c r="FE106" s="571" t="s">
        <v>60</v>
      </c>
      <c r="FF106" s="571" t="s">
        <v>2537</v>
      </c>
      <c r="FG106" s="866" t="s">
        <v>1941</v>
      </c>
      <c r="FH106" s="866" t="s">
        <v>1409</v>
      </c>
      <c r="FI106" s="719">
        <f t="shared" si="44"/>
        <v>0.22</v>
      </c>
      <c r="FJ106" s="720">
        <f t="shared" si="45"/>
        <v>0</v>
      </c>
      <c r="FK106" s="455"/>
      <c r="FL106" s="531">
        <f t="shared" si="46"/>
        <v>0</v>
      </c>
      <c r="FM106" s="863">
        <f>IF($FE106&lt;&gt;"Capex",0,IF(AND(ISBLANK($FB106)=FALSE,OR($FG106=Constants!$E$29,$FG106=Constants!$E$30,$FG106=Constants!$E$31)),0,1))</f>
        <v>0</v>
      </c>
      <c r="FN106" s="863">
        <f t="shared" si="49"/>
        <v>0</v>
      </c>
      <c r="FO106" s="455"/>
    </row>
    <row r="107" spans="1:171">
      <c r="A107" s="572" t="s">
        <v>2180</v>
      </c>
      <c r="B107" s="566" t="s">
        <v>1980</v>
      </c>
      <c r="C107" s="571" t="s">
        <v>93</v>
      </c>
      <c r="D107" s="564" t="s">
        <v>2094</v>
      </c>
      <c r="E107" s="570" t="s">
        <v>2253</v>
      </c>
      <c r="F107" s="935" t="s">
        <v>2167</v>
      </c>
      <c r="G107" s="565" t="s">
        <v>312</v>
      </c>
      <c r="H107" s="565" t="s">
        <v>614</v>
      </c>
      <c r="I107" s="958"/>
      <c r="J107" s="566"/>
      <c r="K107" s="571" t="s">
        <v>2443</v>
      </c>
      <c r="L107" s="571" t="s">
        <v>161</v>
      </c>
      <c r="M107" s="862"/>
      <c r="N107" s="565"/>
      <c r="O107" s="565" t="s">
        <v>2168</v>
      </c>
      <c r="P107" s="867">
        <v>313</v>
      </c>
      <c r="Q107" s="571" t="s">
        <v>1876</v>
      </c>
      <c r="R107" s="564" t="s">
        <v>1675</v>
      </c>
      <c r="S107" s="565" t="s">
        <v>2169</v>
      </c>
      <c r="T107" s="565"/>
      <c r="U107" s="566"/>
      <c r="V107" s="571" t="s">
        <v>2111</v>
      </c>
      <c r="W107" s="564"/>
      <c r="X107" s="565"/>
      <c r="Y107" s="565"/>
      <c r="Z107" s="565"/>
      <c r="AA107" s="565"/>
      <c r="AB107" s="567"/>
      <c r="AC107" s="565" t="s">
        <v>2315</v>
      </c>
      <c r="AD107" s="717">
        <f t="shared" si="42"/>
        <v>85</v>
      </c>
      <c r="AE107" s="718">
        <f t="shared" si="48"/>
        <v>26605</v>
      </c>
      <c r="AF107" s="575">
        <v>0</v>
      </c>
      <c r="AG107" s="576">
        <v>0</v>
      </c>
      <c r="AH107" s="576">
        <v>21.25</v>
      </c>
      <c r="AI107" s="576">
        <v>21.25</v>
      </c>
      <c r="AJ107" s="576">
        <v>21.25</v>
      </c>
      <c r="AK107" s="576">
        <v>21.25</v>
      </c>
      <c r="AL107" s="576">
        <v>0</v>
      </c>
      <c r="AM107" s="576">
        <v>0</v>
      </c>
      <c r="AN107" s="576">
        <v>0</v>
      </c>
      <c r="AO107" s="576">
        <v>0</v>
      </c>
      <c r="AP107" s="576">
        <v>0</v>
      </c>
      <c r="AQ107" s="576">
        <v>0</v>
      </c>
      <c r="AR107" s="576">
        <v>0</v>
      </c>
      <c r="AS107" s="576">
        <v>0</v>
      </c>
      <c r="AT107" s="576">
        <v>0</v>
      </c>
      <c r="AU107" s="576">
        <v>0</v>
      </c>
      <c r="AV107" s="576">
        <v>0</v>
      </c>
      <c r="AW107" s="576">
        <v>0</v>
      </c>
      <c r="AX107" s="576">
        <v>0</v>
      </c>
      <c r="AY107" s="576">
        <v>0</v>
      </c>
      <c r="AZ107" s="576">
        <v>0</v>
      </c>
      <c r="BA107" s="576">
        <v>0</v>
      </c>
      <c r="BB107" s="576">
        <v>0</v>
      </c>
      <c r="BC107" s="576">
        <v>0</v>
      </c>
      <c r="BD107" s="576">
        <v>0</v>
      </c>
      <c r="BE107" s="576">
        <v>0</v>
      </c>
      <c r="BF107" s="576">
        <v>0</v>
      </c>
      <c r="BG107" s="576">
        <v>0</v>
      </c>
      <c r="BH107" s="576">
        <v>0</v>
      </c>
      <c r="BI107" s="576">
        <v>0</v>
      </c>
      <c r="BJ107" s="576">
        <v>0</v>
      </c>
      <c r="BK107" s="576">
        <v>0</v>
      </c>
      <c r="BL107" s="576">
        <v>0</v>
      </c>
      <c r="BM107" s="576">
        <v>0</v>
      </c>
      <c r="BN107" s="576">
        <v>0</v>
      </c>
      <c r="BO107" s="576">
        <v>0</v>
      </c>
      <c r="BP107" s="576">
        <v>0</v>
      </c>
      <c r="BQ107" s="576">
        <v>0</v>
      </c>
      <c r="BR107" s="576">
        <v>0</v>
      </c>
      <c r="BS107" s="576">
        <v>0</v>
      </c>
      <c r="BT107" s="576">
        <v>0</v>
      </c>
      <c r="BU107" s="576">
        <v>0</v>
      </c>
      <c r="BV107" s="576">
        <v>0</v>
      </c>
      <c r="BW107" s="576">
        <v>0</v>
      </c>
      <c r="BX107" s="576">
        <v>0</v>
      </c>
      <c r="BY107" s="576">
        <v>0</v>
      </c>
      <c r="BZ107" s="576">
        <v>0</v>
      </c>
      <c r="CA107" s="576">
        <v>0</v>
      </c>
      <c r="CB107" s="576">
        <v>0</v>
      </c>
      <c r="CC107" s="576">
        <v>0</v>
      </c>
      <c r="CD107" s="576">
        <v>0</v>
      </c>
      <c r="CE107" s="576">
        <v>0</v>
      </c>
      <c r="CF107" s="576">
        <v>0</v>
      </c>
      <c r="CG107" s="576">
        <v>0</v>
      </c>
      <c r="CH107" s="576">
        <v>0</v>
      </c>
      <c r="CI107" s="576">
        <v>0</v>
      </c>
      <c r="CJ107" s="576">
        <v>0</v>
      </c>
      <c r="CK107" s="576">
        <v>0</v>
      </c>
      <c r="CL107" s="576">
        <v>0</v>
      </c>
      <c r="CM107" s="576">
        <v>0</v>
      </c>
      <c r="CN107" s="576">
        <v>0</v>
      </c>
      <c r="CO107" s="576">
        <v>0</v>
      </c>
      <c r="CP107" s="576">
        <v>0</v>
      </c>
      <c r="CQ107" s="576">
        <v>0</v>
      </c>
      <c r="CR107" s="576">
        <v>0</v>
      </c>
      <c r="CS107" s="576">
        <v>0</v>
      </c>
      <c r="CT107" s="576"/>
      <c r="CU107" s="576"/>
      <c r="CV107" s="576"/>
      <c r="CW107" s="576"/>
      <c r="CX107" s="576"/>
      <c r="CY107" s="576"/>
      <c r="CZ107" s="576"/>
      <c r="DA107" s="576"/>
      <c r="DB107" s="576"/>
      <c r="DC107" s="576"/>
      <c r="DD107" s="576"/>
      <c r="DE107" s="576"/>
      <c r="DF107" s="576"/>
      <c r="DG107" s="576"/>
      <c r="DH107" s="576"/>
      <c r="DI107" s="576"/>
      <c r="DJ107" s="576"/>
      <c r="DK107" s="576"/>
      <c r="DL107" s="576"/>
      <c r="DM107" s="576"/>
      <c r="DN107" s="576"/>
      <c r="DO107" s="576"/>
      <c r="DP107" s="576"/>
      <c r="DQ107" s="576"/>
      <c r="DR107" s="576"/>
      <c r="DS107" s="576"/>
      <c r="DT107" s="576"/>
      <c r="DU107" s="576"/>
      <c r="DV107" s="576"/>
      <c r="DW107" s="576"/>
      <c r="DX107" s="576"/>
      <c r="DY107" s="576"/>
      <c r="DZ107" s="576"/>
      <c r="EA107" s="576"/>
      <c r="EB107" s="576"/>
      <c r="EC107" s="576"/>
      <c r="ED107" s="576"/>
      <c r="EE107" s="576"/>
      <c r="EF107" s="576"/>
      <c r="EG107" s="576"/>
      <c r="EH107" s="576"/>
      <c r="EI107" s="576"/>
      <c r="EJ107" s="576"/>
      <c r="EK107" s="576"/>
      <c r="EL107" s="576"/>
      <c r="EM107" s="576"/>
      <c r="EN107" s="576"/>
      <c r="EO107" s="576"/>
      <c r="EP107" s="576"/>
      <c r="EQ107" s="576"/>
      <c r="ER107" s="576"/>
      <c r="ES107" s="576"/>
      <c r="ET107" s="576"/>
      <c r="EU107" s="576"/>
      <c r="EV107" s="576"/>
      <c r="EW107" s="576"/>
      <c r="EX107" s="577"/>
      <c r="EY107" s="715"/>
      <c r="EZ107" s="571" t="s">
        <v>2311</v>
      </c>
      <c r="FA107" s="564" t="s">
        <v>653</v>
      </c>
      <c r="FB107" s="566"/>
      <c r="FC107" s="571" t="s">
        <v>63</v>
      </c>
      <c r="FD107" s="571" t="s">
        <v>61</v>
      </c>
      <c r="FE107" s="571" t="s">
        <v>60</v>
      </c>
      <c r="FF107" s="571" t="s">
        <v>2537</v>
      </c>
      <c r="FG107" s="866" t="s">
        <v>1941</v>
      </c>
      <c r="FH107" s="866" t="s">
        <v>1409</v>
      </c>
      <c r="FI107" s="719">
        <f t="shared" si="44"/>
        <v>0.22</v>
      </c>
      <c r="FJ107" s="720">
        <f t="shared" si="45"/>
        <v>0</v>
      </c>
      <c r="FK107" s="455"/>
      <c r="FL107" s="531">
        <f t="shared" si="46"/>
        <v>0</v>
      </c>
      <c r="FM107" s="863">
        <f>IF($FE107&lt;&gt;"Capex",0,IF(AND(ISBLANK($FB107)=FALSE,OR($FG107=Constants!$E$29,$FG107=Constants!$E$30,$FG107=Constants!$E$31)),0,1))</f>
        <v>0</v>
      </c>
      <c r="FN107" s="863">
        <f t="shared" si="49"/>
        <v>0</v>
      </c>
      <c r="FO107" s="455"/>
    </row>
    <row r="108" spans="1:171">
      <c r="A108" s="572" t="s">
        <v>2180</v>
      </c>
      <c r="B108" s="566" t="s">
        <v>1980</v>
      </c>
      <c r="C108" s="571" t="s">
        <v>93</v>
      </c>
      <c r="D108" s="564" t="s">
        <v>2094</v>
      </c>
      <c r="E108" s="570" t="s">
        <v>2254</v>
      </c>
      <c r="F108" s="935" t="s">
        <v>2167</v>
      </c>
      <c r="G108" s="565" t="s">
        <v>312</v>
      </c>
      <c r="H108" s="565" t="s">
        <v>614</v>
      </c>
      <c r="I108" s="958"/>
      <c r="J108" s="566"/>
      <c r="K108" s="571" t="s">
        <v>2443</v>
      </c>
      <c r="L108" s="571" t="s">
        <v>161</v>
      </c>
      <c r="M108" s="862"/>
      <c r="N108" s="565"/>
      <c r="O108" s="565" t="s">
        <v>2168</v>
      </c>
      <c r="P108" s="867">
        <v>313</v>
      </c>
      <c r="Q108" s="571" t="s">
        <v>1876</v>
      </c>
      <c r="R108" s="564" t="s">
        <v>1675</v>
      </c>
      <c r="S108" s="565" t="s">
        <v>2169</v>
      </c>
      <c r="T108" s="565"/>
      <c r="U108" s="566"/>
      <c r="V108" s="571" t="s">
        <v>2111</v>
      </c>
      <c r="W108" s="564"/>
      <c r="X108" s="565"/>
      <c r="Y108" s="565"/>
      <c r="Z108" s="565"/>
      <c r="AA108" s="565"/>
      <c r="AB108" s="567"/>
      <c r="AC108" s="565" t="s">
        <v>2315</v>
      </c>
      <c r="AD108" s="717">
        <f t="shared" si="42"/>
        <v>85</v>
      </c>
      <c r="AE108" s="718">
        <f t="shared" ref="AE108:AE113" si="50">AD108*P108</f>
        <v>26605</v>
      </c>
      <c r="AF108" s="575">
        <v>0</v>
      </c>
      <c r="AG108" s="576">
        <v>0</v>
      </c>
      <c r="AH108" s="576">
        <v>21.25</v>
      </c>
      <c r="AI108" s="576">
        <v>21.25</v>
      </c>
      <c r="AJ108" s="576">
        <v>21.25</v>
      </c>
      <c r="AK108" s="576">
        <v>21.25</v>
      </c>
      <c r="AL108" s="576">
        <v>0</v>
      </c>
      <c r="AM108" s="576">
        <v>0</v>
      </c>
      <c r="AN108" s="576">
        <v>0</v>
      </c>
      <c r="AO108" s="576">
        <v>0</v>
      </c>
      <c r="AP108" s="576">
        <v>0</v>
      </c>
      <c r="AQ108" s="576">
        <v>0</v>
      </c>
      <c r="AR108" s="576">
        <v>0</v>
      </c>
      <c r="AS108" s="576">
        <v>0</v>
      </c>
      <c r="AT108" s="576">
        <v>0</v>
      </c>
      <c r="AU108" s="576">
        <v>0</v>
      </c>
      <c r="AV108" s="576">
        <v>0</v>
      </c>
      <c r="AW108" s="576">
        <v>0</v>
      </c>
      <c r="AX108" s="576">
        <v>0</v>
      </c>
      <c r="AY108" s="576">
        <v>0</v>
      </c>
      <c r="AZ108" s="576">
        <v>0</v>
      </c>
      <c r="BA108" s="576">
        <v>0</v>
      </c>
      <c r="BB108" s="576">
        <v>0</v>
      </c>
      <c r="BC108" s="576">
        <v>0</v>
      </c>
      <c r="BD108" s="576">
        <v>0</v>
      </c>
      <c r="BE108" s="576">
        <v>0</v>
      </c>
      <c r="BF108" s="576">
        <v>0</v>
      </c>
      <c r="BG108" s="576">
        <v>0</v>
      </c>
      <c r="BH108" s="576">
        <v>0</v>
      </c>
      <c r="BI108" s="576">
        <v>0</v>
      </c>
      <c r="BJ108" s="576">
        <v>0</v>
      </c>
      <c r="BK108" s="576">
        <v>0</v>
      </c>
      <c r="BL108" s="576">
        <v>0</v>
      </c>
      <c r="BM108" s="576">
        <v>0</v>
      </c>
      <c r="BN108" s="576">
        <v>0</v>
      </c>
      <c r="BO108" s="576">
        <v>0</v>
      </c>
      <c r="BP108" s="576">
        <v>0</v>
      </c>
      <c r="BQ108" s="576">
        <v>0</v>
      </c>
      <c r="BR108" s="576">
        <v>0</v>
      </c>
      <c r="BS108" s="576">
        <v>0</v>
      </c>
      <c r="BT108" s="576">
        <v>0</v>
      </c>
      <c r="BU108" s="576">
        <v>0</v>
      </c>
      <c r="BV108" s="576">
        <v>0</v>
      </c>
      <c r="BW108" s="576">
        <v>0</v>
      </c>
      <c r="BX108" s="576">
        <v>0</v>
      </c>
      <c r="BY108" s="576">
        <v>0</v>
      </c>
      <c r="BZ108" s="576">
        <v>0</v>
      </c>
      <c r="CA108" s="576">
        <v>0</v>
      </c>
      <c r="CB108" s="576">
        <v>0</v>
      </c>
      <c r="CC108" s="576">
        <v>0</v>
      </c>
      <c r="CD108" s="576">
        <v>0</v>
      </c>
      <c r="CE108" s="576">
        <v>0</v>
      </c>
      <c r="CF108" s="576">
        <v>0</v>
      </c>
      <c r="CG108" s="576">
        <v>0</v>
      </c>
      <c r="CH108" s="576">
        <v>0</v>
      </c>
      <c r="CI108" s="576">
        <v>0</v>
      </c>
      <c r="CJ108" s="576">
        <v>0</v>
      </c>
      <c r="CK108" s="576">
        <v>0</v>
      </c>
      <c r="CL108" s="576">
        <v>0</v>
      </c>
      <c r="CM108" s="576">
        <v>0</v>
      </c>
      <c r="CN108" s="576">
        <v>0</v>
      </c>
      <c r="CO108" s="576">
        <v>0</v>
      </c>
      <c r="CP108" s="576">
        <v>0</v>
      </c>
      <c r="CQ108" s="576">
        <v>0</v>
      </c>
      <c r="CR108" s="576">
        <v>0</v>
      </c>
      <c r="CS108" s="576">
        <v>0</v>
      </c>
      <c r="CT108" s="576"/>
      <c r="CU108" s="576"/>
      <c r="CV108" s="576"/>
      <c r="CW108" s="576"/>
      <c r="CX108" s="576"/>
      <c r="CY108" s="576"/>
      <c r="CZ108" s="576"/>
      <c r="DA108" s="576"/>
      <c r="DB108" s="576"/>
      <c r="DC108" s="576"/>
      <c r="DD108" s="576"/>
      <c r="DE108" s="576"/>
      <c r="DF108" s="576"/>
      <c r="DG108" s="576"/>
      <c r="DH108" s="576"/>
      <c r="DI108" s="576"/>
      <c r="DJ108" s="576"/>
      <c r="DK108" s="576"/>
      <c r="DL108" s="576"/>
      <c r="DM108" s="576"/>
      <c r="DN108" s="576"/>
      <c r="DO108" s="576"/>
      <c r="DP108" s="576"/>
      <c r="DQ108" s="576"/>
      <c r="DR108" s="576"/>
      <c r="DS108" s="576"/>
      <c r="DT108" s="576"/>
      <c r="DU108" s="576"/>
      <c r="DV108" s="576"/>
      <c r="DW108" s="576"/>
      <c r="DX108" s="576"/>
      <c r="DY108" s="576"/>
      <c r="DZ108" s="576"/>
      <c r="EA108" s="576"/>
      <c r="EB108" s="576"/>
      <c r="EC108" s="576"/>
      <c r="ED108" s="576"/>
      <c r="EE108" s="576"/>
      <c r="EF108" s="576"/>
      <c r="EG108" s="576"/>
      <c r="EH108" s="576"/>
      <c r="EI108" s="576"/>
      <c r="EJ108" s="576"/>
      <c r="EK108" s="576"/>
      <c r="EL108" s="576"/>
      <c r="EM108" s="576"/>
      <c r="EN108" s="576"/>
      <c r="EO108" s="576"/>
      <c r="EP108" s="576"/>
      <c r="EQ108" s="576"/>
      <c r="ER108" s="576"/>
      <c r="ES108" s="576"/>
      <c r="ET108" s="576"/>
      <c r="EU108" s="576"/>
      <c r="EV108" s="576"/>
      <c r="EW108" s="576"/>
      <c r="EX108" s="577"/>
      <c r="EY108" s="715"/>
      <c r="EZ108" s="571" t="s">
        <v>2311</v>
      </c>
      <c r="FA108" s="564" t="s">
        <v>653</v>
      </c>
      <c r="FB108" s="566"/>
      <c r="FC108" s="571" t="s">
        <v>63</v>
      </c>
      <c r="FD108" s="571" t="s">
        <v>61</v>
      </c>
      <c r="FE108" s="571" t="s">
        <v>60</v>
      </c>
      <c r="FF108" s="571" t="s">
        <v>2537</v>
      </c>
      <c r="FG108" s="866" t="s">
        <v>1941</v>
      </c>
      <c r="FH108" s="866" t="s">
        <v>1409</v>
      </c>
      <c r="FI108" s="719">
        <f t="shared" si="44"/>
        <v>0.22</v>
      </c>
      <c r="FJ108" s="720">
        <f t="shared" si="45"/>
        <v>0</v>
      </c>
      <c r="FK108" s="455"/>
      <c r="FL108" s="531">
        <f t="shared" si="46"/>
        <v>0</v>
      </c>
      <c r="FM108" s="863">
        <f>IF($FE108&lt;&gt;"Capex",0,IF(AND(ISBLANK($FB108)=FALSE,OR($FG108=Constants!$E$29,$FG108=Constants!$E$30,$FG108=Constants!$E$31)),0,1))</f>
        <v>0</v>
      </c>
      <c r="FN108" s="863">
        <f t="shared" ref="FN108:FN113" si="51">IF(AE108=0,0,IF(OR(ISBLANK(C108),ISBLANK(K108),ISBLANK(L108),ISBLANK(Q108),ISBLANK(V108),ISBLANK(EZ108),ISBLANK(FC108),ISBLANK(FD108),ISBLANK(FE108),ISBLANK(FF108),ISBLANK(FG108),ISBLANK(FH108)),1,0))</f>
        <v>0</v>
      </c>
      <c r="FO108" s="455"/>
    </row>
    <row r="109" spans="1:171">
      <c r="A109" s="572" t="s">
        <v>2180</v>
      </c>
      <c r="B109" s="566" t="s">
        <v>1980</v>
      </c>
      <c r="C109" s="571" t="s">
        <v>93</v>
      </c>
      <c r="D109" s="564" t="s">
        <v>2094</v>
      </c>
      <c r="E109" s="570" t="s">
        <v>2255</v>
      </c>
      <c r="F109" s="935" t="s">
        <v>2167</v>
      </c>
      <c r="G109" s="565" t="s">
        <v>312</v>
      </c>
      <c r="H109" s="565" t="s">
        <v>614</v>
      </c>
      <c r="I109" s="958"/>
      <c r="J109" s="566"/>
      <c r="K109" s="571" t="s">
        <v>2443</v>
      </c>
      <c r="L109" s="571" t="s">
        <v>161</v>
      </c>
      <c r="M109" s="862"/>
      <c r="N109" s="565"/>
      <c r="O109" s="565" t="s">
        <v>2168</v>
      </c>
      <c r="P109" s="867">
        <v>313</v>
      </c>
      <c r="Q109" s="571" t="s">
        <v>1876</v>
      </c>
      <c r="R109" s="564" t="s">
        <v>1675</v>
      </c>
      <c r="S109" s="565" t="s">
        <v>2169</v>
      </c>
      <c r="T109" s="565"/>
      <c r="U109" s="566"/>
      <c r="V109" s="571" t="s">
        <v>2111</v>
      </c>
      <c r="W109" s="564"/>
      <c r="X109" s="565"/>
      <c r="Y109" s="565"/>
      <c r="Z109" s="565"/>
      <c r="AA109" s="565"/>
      <c r="AB109" s="567"/>
      <c r="AC109" s="565" t="s">
        <v>2315</v>
      </c>
      <c r="AD109" s="717">
        <f t="shared" si="42"/>
        <v>85</v>
      </c>
      <c r="AE109" s="718">
        <f t="shared" si="50"/>
        <v>26605</v>
      </c>
      <c r="AF109" s="575">
        <v>0</v>
      </c>
      <c r="AG109" s="576">
        <v>0</v>
      </c>
      <c r="AH109" s="576">
        <v>21.25</v>
      </c>
      <c r="AI109" s="576">
        <v>21.25</v>
      </c>
      <c r="AJ109" s="576">
        <v>21.25</v>
      </c>
      <c r="AK109" s="576">
        <v>21.25</v>
      </c>
      <c r="AL109" s="576">
        <v>0</v>
      </c>
      <c r="AM109" s="576">
        <v>0</v>
      </c>
      <c r="AN109" s="576">
        <v>0</v>
      </c>
      <c r="AO109" s="576">
        <v>0</v>
      </c>
      <c r="AP109" s="576">
        <v>0</v>
      </c>
      <c r="AQ109" s="576">
        <v>0</v>
      </c>
      <c r="AR109" s="576">
        <v>0</v>
      </c>
      <c r="AS109" s="576">
        <v>0</v>
      </c>
      <c r="AT109" s="576">
        <v>0</v>
      </c>
      <c r="AU109" s="576">
        <v>0</v>
      </c>
      <c r="AV109" s="576">
        <v>0</v>
      </c>
      <c r="AW109" s="576">
        <v>0</v>
      </c>
      <c r="AX109" s="576">
        <v>0</v>
      </c>
      <c r="AY109" s="576">
        <v>0</v>
      </c>
      <c r="AZ109" s="576">
        <v>0</v>
      </c>
      <c r="BA109" s="576">
        <v>0</v>
      </c>
      <c r="BB109" s="576">
        <v>0</v>
      </c>
      <c r="BC109" s="576">
        <v>0</v>
      </c>
      <c r="BD109" s="576">
        <v>0</v>
      </c>
      <c r="BE109" s="576">
        <v>0</v>
      </c>
      <c r="BF109" s="576">
        <v>0</v>
      </c>
      <c r="BG109" s="576">
        <v>0</v>
      </c>
      <c r="BH109" s="576">
        <v>0</v>
      </c>
      <c r="BI109" s="576">
        <v>0</v>
      </c>
      <c r="BJ109" s="576">
        <v>0</v>
      </c>
      <c r="BK109" s="576">
        <v>0</v>
      </c>
      <c r="BL109" s="576">
        <v>0</v>
      </c>
      <c r="BM109" s="576">
        <v>0</v>
      </c>
      <c r="BN109" s="576">
        <v>0</v>
      </c>
      <c r="BO109" s="576">
        <v>0</v>
      </c>
      <c r="BP109" s="576">
        <v>0</v>
      </c>
      <c r="BQ109" s="576">
        <v>0</v>
      </c>
      <c r="BR109" s="576">
        <v>0</v>
      </c>
      <c r="BS109" s="576">
        <v>0</v>
      </c>
      <c r="BT109" s="576">
        <v>0</v>
      </c>
      <c r="BU109" s="576">
        <v>0</v>
      </c>
      <c r="BV109" s="576">
        <v>0</v>
      </c>
      <c r="BW109" s="576">
        <v>0</v>
      </c>
      <c r="BX109" s="576">
        <v>0</v>
      </c>
      <c r="BY109" s="576">
        <v>0</v>
      </c>
      <c r="BZ109" s="576">
        <v>0</v>
      </c>
      <c r="CA109" s="576">
        <v>0</v>
      </c>
      <c r="CB109" s="576">
        <v>0</v>
      </c>
      <c r="CC109" s="576">
        <v>0</v>
      </c>
      <c r="CD109" s="576">
        <v>0</v>
      </c>
      <c r="CE109" s="576">
        <v>0</v>
      </c>
      <c r="CF109" s="576">
        <v>0</v>
      </c>
      <c r="CG109" s="576">
        <v>0</v>
      </c>
      <c r="CH109" s="576">
        <v>0</v>
      </c>
      <c r="CI109" s="576">
        <v>0</v>
      </c>
      <c r="CJ109" s="576">
        <v>0</v>
      </c>
      <c r="CK109" s="576">
        <v>0</v>
      </c>
      <c r="CL109" s="576">
        <v>0</v>
      </c>
      <c r="CM109" s="576">
        <v>0</v>
      </c>
      <c r="CN109" s="576">
        <v>0</v>
      </c>
      <c r="CO109" s="576">
        <v>0</v>
      </c>
      <c r="CP109" s="576">
        <v>0</v>
      </c>
      <c r="CQ109" s="576">
        <v>0</v>
      </c>
      <c r="CR109" s="576">
        <v>0</v>
      </c>
      <c r="CS109" s="576">
        <v>0</v>
      </c>
      <c r="CT109" s="576"/>
      <c r="CU109" s="576"/>
      <c r="CV109" s="576"/>
      <c r="CW109" s="576"/>
      <c r="CX109" s="576"/>
      <c r="CY109" s="576"/>
      <c r="CZ109" s="576"/>
      <c r="DA109" s="576"/>
      <c r="DB109" s="576"/>
      <c r="DC109" s="576"/>
      <c r="DD109" s="576"/>
      <c r="DE109" s="576"/>
      <c r="DF109" s="576"/>
      <c r="DG109" s="576"/>
      <c r="DH109" s="576"/>
      <c r="DI109" s="576"/>
      <c r="DJ109" s="576"/>
      <c r="DK109" s="576"/>
      <c r="DL109" s="576"/>
      <c r="DM109" s="576"/>
      <c r="DN109" s="576"/>
      <c r="DO109" s="576"/>
      <c r="DP109" s="576"/>
      <c r="DQ109" s="576"/>
      <c r="DR109" s="576"/>
      <c r="DS109" s="576"/>
      <c r="DT109" s="576"/>
      <c r="DU109" s="576"/>
      <c r="DV109" s="576"/>
      <c r="DW109" s="576"/>
      <c r="DX109" s="576"/>
      <c r="DY109" s="576"/>
      <c r="DZ109" s="576"/>
      <c r="EA109" s="576"/>
      <c r="EB109" s="576"/>
      <c r="EC109" s="576"/>
      <c r="ED109" s="576"/>
      <c r="EE109" s="576"/>
      <c r="EF109" s="576"/>
      <c r="EG109" s="576"/>
      <c r="EH109" s="576"/>
      <c r="EI109" s="576"/>
      <c r="EJ109" s="576"/>
      <c r="EK109" s="576"/>
      <c r="EL109" s="576"/>
      <c r="EM109" s="576"/>
      <c r="EN109" s="576"/>
      <c r="EO109" s="576"/>
      <c r="EP109" s="576"/>
      <c r="EQ109" s="576"/>
      <c r="ER109" s="576"/>
      <c r="ES109" s="576"/>
      <c r="ET109" s="576"/>
      <c r="EU109" s="576"/>
      <c r="EV109" s="576"/>
      <c r="EW109" s="576"/>
      <c r="EX109" s="577"/>
      <c r="EY109" s="715"/>
      <c r="EZ109" s="571" t="s">
        <v>2311</v>
      </c>
      <c r="FA109" s="564" t="s">
        <v>653</v>
      </c>
      <c r="FB109" s="566"/>
      <c r="FC109" s="571" t="s">
        <v>63</v>
      </c>
      <c r="FD109" s="571" t="s">
        <v>61</v>
      </c>
      <c r="FE109" s="571" t="s">
        <v>60</v>
      </c>
      <c r="FF109" s="571" t="s">
        <v>2537</v>
      </c>
      <c r="FG109" s="866" t="s">
        <v>1941</v>
      </c>
      <c r="FH109" s="866" t="s">
        <v>1409</v>
      </c>
      <c r="FI109" s="719">
        <f t="shared" si="44"/>
        <v>0.22</v>
      </c>
      <c r="FJ109" s="720">
        <f t="shared" si="45"/>
        <v>0</v>
      </c>
      <c r="FK109" s="455"/>
      <c r="FL109" s="531">
        <f t="shared" si="46"/>
        <v>0</v>
      </c>
      <c r="FM109" s="863">
        <f>IF($FE109&lt;&gt;"Capex",0,IF(AND(ISBLANK($FB109)=FALSE,OR($FG109=Constants!$E$29,$FG109=Constants!$E$30,$FG109=Constants!$E$31)),0,1))</f>
        <v>0</v>
      </c>
      <c r="FN109" s="863">
        <f t="shared" si="51"/>
        <v>0</v>
      </c>
      <c r="FO109" s="455"/>
    </row>
    <row r="110" spans="1:171">
      <c r="A110" s="572" t="s">
        <v>2180</v>
      </c>
      <c r="B110" s="566" t="s">
        <v>1980</v>
      </c>
      <c r="C110" s="571" t="s">
        <v>93</v>
      </c>
      <c r="D110" s="564" t="s">
        <v>2094</v>
      </c>
      <c r="E110" s="570" t="s">
        <v>2256</v>
      </c>
      <c r="F110" s="935" t="s">
        <v>2167</v>
      </c>
      <c r="G110" s="565" t="s">
        <v>312</v>
      </c>
      <c r="H110" s="565" t="s">
        <v>614</v>
      </c>
      <c r="I110" s="958"/>
      <c r="J110" s="566"/>
      <c r="K110" s="571" t="s">
        <v>2443</v>
      </c>
      <c r="L110" s="571" t="s">
        <v>161</v>
      </c>
      <c r="M110" s="862"/>
      <c r="N110" s="565"/>
      <c r="O110" s="565" t="s">
        <v>2168</v>
      </c>
      <c r="P110" s="867">
        <v>313</v>
      </c>
      <c r="Q110" s="571" t="s">
        <v>1876</v>
      </c>
      <c r="R110" s="564" t="s">
        <v>1675</v>
      </c>
      <c r="S110" s="565" t="s">
        <v>2169</v>
      </c>
      <c r="T110" s="565"/>
      <c r="U110" s="566"/>
      <c r="V110" s="571" t="s">
        <v>2111</v>
      </c>
      <c r="W110" s="564"/>
      <c r="X110" s="565"/>
      <c r="Y110" s="565"/>
      <c r="Z110" s="565"/>
      <c r="AA110" s="565"/>
      <c r="AB110" s="567"/>
      <c r="AC110" s="565" t="s">
        <v>2315</v>
      </c>
      <c r="AD110" s="717">
        <f t="shared" si="42"/>
        <v>85</v>
      </c>
      <c r="AE110" s="718">
        <f t="shared" si="50"/>
        <v>26605</v>
      </c>
      <c r="AF110" s="575">
        <v>0</v>
      </c>
      <c r="AG110" s="576">
        <v>0</v>
      </c>
      <c r="AH110" s="576">
        <v>21.25</v>
      </c>
      <c r="AI110" s="576">
        <v>21.25</v>
      </c>
      <c r="AJ110" s="576">
        <v>21.25</v>
      </c>
      <c r="AK110" s="576">
        <v>21.25</v>
      </c>
      <c r="AL110" s="576">
        <v>0</v>
      </c>
      <c r="AM110" s="576">
        <v>0</v>
      </c>
      <c r="AN110" s="576">
        <v>0</v>
      </c>
      <c r="AO110" s="576">
        <v>0</v>
      </c>
      <c r="AP110" s="576">
        <v>0</v>
      </c>
      <c r="AQ110" s="576">
        <v>0</v>
      </c>
      <c r="AR110" s="576">
        <v>0</v>
      </c>
      <c r="AS110" s="576">
        <v>0</v>
      </c>
      <c r="AT110" s="576">
        <v>0</v>
      </c>
      <c r="AU110" s="576">
        <v>0</v>
      </c>
      <c r="AV110" s="576">
        <v>0</v>
      </c>
      <c r="AW110" s="576">
        <v>0</v>
      </c>
      <c r="AX110" s="576">
        <v>0</v>
      </c>
      <c r="AY110" s="576">
        <v>0</v>
      </c>
      <c r="AZ110" s="576">
        <v>0</v>
      </c>
      <c r="BA110" s="576">
        <v>0</v>
      </c>
      <c r="BB110" s="576">
        <v>0</v>
      </c>
      <c r="BC110" s="576">
        <v>0</v>
      </c>
      <c r="BD110" s="576">
        <v>0</v>
      </c>
      <c r="BE110" s="576">
        <v>0</v>
      </c>
      <c r="BF110" s="576">
        <v>0</v>
      </c>
      <c r="BG110" s="576">
        <v>0</v>
      </c>
      <c r="BH110" s="576">
        <v>0</v>
      </c>
      <c r="BI110" s="576">
        <v>0</v>
      </c>
      <c r="BJ110" s="576">
        <v>0</v>
      </c>
      <c r="BK110" s="576">
        <v>0</v>
      </c>
      <c r="BL110" s="576">
        <v>0</v>
      </c>
      <c r="BM110" s="576">
        <v>0</v>
      </c>
      <c r="BN110" s="576">
        <v>0</v>
      </c>
      <c r="BO110" s="576">
        <v>0</v>
      </c>
      <c r="BP110" s="576">
        <v>0</v>
      </c>
      <c r="BQ110" s="576">
        <v>0</v>
      </c>
      <c r="BR110" s="576">
        <v>0</v>
      </c>
      <c r="BS110" s="576">
        <v>0</v>
      </c>
      <c r="BT110" s="576">
        <v>0</v>
      </c>
      <c r="BU110" s="576">
        <v>0</v>
      </c>
      <c r="BV110" s="576">
        <v>0</v>
      </c>
      <c r="BW110" s="576">
        <v>0</v>
      </c>
      <c r="BX110" s="576">
        <v>0</v>
      </c>
      <c r="BY110" s="576">
        <v>0</v>
      </c>
      <c r="BZ110" s="576">
        <v>0</v>
      </c>
      <c r="CA110" s="576">
        <v>0</v>
      </c>
      <c r="CB110" s="576">
        <v>0</v>
      </c>
      <c r="CC110" s="576">
        <v>0</v>
      </c>
      <c r="CD110" s="576">
        <v>0</v>
      </c>
      <c r="CE110" s="576">
        <v>0</v>
      </c>
      <c r="CF110" s="576">
        <v>0</v>
      </c>
      <c r="CG110" s="576">
        <v>0</v>
      </c>
      <c r="CH110" s="576">
        <v>0</v>
      </c>
      <c r="CI110" s="576">
        <v>0</v>
      </c>
      <c r="CJ110" s="576">
        <v>0</v>
      </c>
      <c r="CK110" s="576">
        <v>0</v>
      </c>
      <c r="CL110" s="576">
        <v>0</v>
      </c>
      <c r="CM110" s="576">
        <v>0</v>
      </c>
      <c r="CN110" s="576">
        <v>0</v>
      </c>
      <c r="CO110" s="576">
        <v>0</v>
      </c>
      <c r="CP110" s="576">
        <v>0</v>
      </c>
      <c r="CQ110" s="576">
        <v>0</v>
      </c>
      <c r="CR110" s="576">
        <v>0</v>
      </c>
      <c r="CS110" s="576">
        <v>0</v>
      </c>
      <c r="CT110" s="576"/>
      <c r="CU110" s="576"/>
      <c r="CV110" s="576"/>
      <c r="CW110" s="576"/>
      <c r="CX110" s="576"/>
      <c r="CY110" s="576"/>
      <c r="CZ110" s="576"/>
      <c r="DA110" s="576"/>
      <c r="DB110" s="576"/>
      <c r="DC110" s="576"/>
      <c r="DD110" s="576"/>
      <c r="DE110" s="576"/>
      <c r="DF110" s="576"/>
      <c r="DG110" s="576"/>
      <c r="DH110" s="576"/>
      <c r="DI110" s="576"/>
      <c r="DJ110" s="576"/>
      <c r="DK110" s="576"/>
      <c r="DL110" s="576"/>
      <c r="DM110" s="576"/>
      <c r="DN110" s="576"/>
      <c r="DO110" s="576"/>
      <c r="DP110" s="576"/>
      <c r="DQ110" s="576"/>
      <c r="DR110" s="576"/>
      <c r="DS110" s="576"/>
      <c r="DT110" s="576"/>
      <c r="DU110" s="576"/>
      <c r="DV110" s="576"/>
      <c r="DW110" s="576"/>
      <c r="DX110" s="576"/>
      <c r="DY110" s="576"/>
      <c r="DZ110" s="576"/>
      <c r="EA110" s="576"/>
      <c r="EB110" s="576"/>
      <c r="EC110" s="576"/>
      <c r="ED110" s="576"/>
      <c r="EE110" s="576"/>
      <c r="EF110" s="576"/>
      <c r="EG110" s="576"/>
      <c r="EH110" s="576"/>
      <c r="EI110" s="576"/>
      <c r="EJ110" s="576"/>
      <c r="EK110" s="576"/>
      <c r="EL110" s="576"/>
      <c r="EM110" s="576"/>
      <c r="EN110" s="576"/>
      <c r="EO110" s="576"/>
      <c r="EP110" s="576"/>
      <c r="EQ110" s="576"/>
      <c r="ER110" s="576"/>
      <c r="ES110" s="576"/>
      <c r="ET110" s="576"/>
      <c r="EU110" s="576"/>
      <c r="EV110" s="576"/>
      <c r="EW110" s="576"/>
      <c r="EX110" s="577"/>
      <c r="EY110" s="715"/>
      <c r="EZ110" s="571" t="s">
        <v>2311</v>
      </c>
      <c r="FA110" s="564" t="s">
        <v>653</v>
      </c>
      <c r="FB110" s="566"/>
      <c r="FC110" s="571" t="s">
        <v>63</v>
      </c>
      <c r="FD110" s="571" t="s">
        <v>61</v>
      </c>
      <c r="FE110" s="571" t="s">
        <v>60</v>
      </c>
      <c r="FF110" s="571" t="s">
        <v>2537</v>
      </c>
      <c r="FG110" s="866" t="s">
        <v>1941</v>
      </c>
      <c r="FH110" s="866" t="s">
        <v>1409</v>
      </c>
      <c r="FI110" s="719">
        <f t="shared" si="44"/>
        <v>0.22</v>
      </c>
      <c r="FJ110" s="720">
        <f t="shared" si="45"/>
        <v>0</v>
      </c>
      <c r="FK110" s="455"/>
      <c r="FL110" s="531">
        <f t="shared" si="46"/>
        <v>0</v>
      </c>
      <c r="FM110" s="863">
        <f>IF($FE110&lt;&gt;"Capex",0,IF(AND(ISBLANK($FB110)=FALSE,OR($FG110=Constants!$E$29,$FG110=Constants!$E$30,$FG110=Constants!$E$31)),0,1))</f>
        <v>0</v>
      </c>
      <c r="FN110" s="863">
        <f t="shared" si="51"/>
        <v>0</v>
      </c>
      <c r="FO110" s="455"/>
    </row>
    <row r="111" spans="1:171">
      <c r="A111" s="572" t="s">
        <v>2180</v>
      </c>
      <c r="B111" s="566" t="s">
        <v>97</v>
      </c>
      <c r="C111" s="571" t="s">
        <v>2275</v>
      </c>
      <c r="D111" s="564" t="s">
        <v>2096</v>
      </c>
      <c r="E111" s="570" t="s">
        <v>315</v>
      </c>
      <c r="F111" s="935" t="s">
        <v>2167</v>
      </c>
      <c r="G111" s="565" t="s">
        <v>312</v>
      </c>
      <c r="H111" s="565" t="s">
        <v>645</v>
      </c>
      <c r="I111" s="958"/>
      <c r="J111" s="566"/>
      <c r="K111" s="571" t="s">
        <v>2443</v>
      </c>
      <c r="L111" s="571" t="s">
        <v>238</v>
      </c>
      <c r="M111" s="862"/>
      <c r="N111" s="565"/>
      <c r="O111" s="565" t="s">
        <v>2168</v>
      </c>
      <c r="P111" s="867">
        <v>300</v>
      </c>
      <c r="Q111" s="571" t="s">
        <v>1876</v>
      </c>
      <c r="R111" s="564" t="s">
        <v>1675</v>
      </c>
      <c r="S111" s="565" t="s">
        <v>2169</v>
      </c>
      <c r="T111" s="565"/>
      <c r="U111" s="566"/>
      <c r="V111" s="571" t="s">
        <v>1828</v>
      </c>
      <c r="W111" s="564"/>
      <c r="X111" s="565"/>
      <c r="Y111" s="565"/>
      <c r="Z111" s="565"/>
      <c r="AA111" s="565"/>
      <c r="AB111" s="567"/>
      <c r="AC111" s="565" t="s">
        <v>2315</v>
      </c>
      <c r="AD111" s="717">
        <f t="shared" si="42"/>
        <v>6400</v>
      </c>
      <c r="AE111" s="718">
        <f t="shared" si="50"/>
        <v>1920000</v>
      </c>
      <c r="AF111" s="575">
        <v>0</v>
      </c>
      <c r="AG111" s="576">
        <v>0</v>
      </c>
      <c r="AH111" s="576">
        <v>100</v>
      </c>
      <c r="AI111" s="576">
        <v>100</v>
      </c>
      <c r="AJ111" s="576">
        <v>100</v>
      </c>
      <c r="AK111" s="576">
        <v>100</v>
      </c>
      <c r="AL111" s="576">
        <v>100</v>
      </c>
      <c r="AM111" s="576">
        <v>100</v>
      </c>
      <c r="AN111" s="576">
        <v>100</v>
      </c>
      <c r="AO111" s="576">
        <v>100</v>
      </c>
      <c r="AP111" s="576">
        <v>100</v>
      </c>
      <c r="AQ111" s="576">
        <v>100</v>
      </c>
      <c r="AR111" s="576">
        <v>100</v>
      </c>
      <c r="AS111" s="576">
        <v>100</v>
      </c>
      <c r="AT111" s="576">
        <v>100</v>
      </c>
      <c r="AU111" s="576">
        <v>100</v>
      </c>
      <c r="AV111" s="576">
        <v>100</v>
      </c>
      <c r="AW111" s="576">
        <v>100</v>
      </c>
      <c r="AX111" s="576">
        <v>100</v>
      </c>
      <c r="AY111" s="576">
        <v>100</v>
      </c>
      <c r="AZ111" s="576">
        <v>100</v>
      </c>
      <c r="BA111" s="576">
        <v>100</v>
      </c>
      <c r="BB111" s="576">
        <v>100</v>
      </c>
      <c r="BC111" s="576">
        <v>100</v>
      </c>
      <c r="BD111" s="576">
        <v>100</v>
      </c>
      <c r="BE111" s="576">
        <v>100</v>
      </c>
      <c r="BF111" s="576">
        <v>100</v>
      </c>
      <c r="BG111" s="576">
        <v>100</v>
      </c>
      <c r="BH111" s="576">
        <v>100</v>
      </c>
      <c r="BI111" s="576">
        <v>100</v>
      </c>
      <c r="BJ111" s="576">
        <v>100</v>
      </c>
      <c r="BK111" s="576">
        <v>100</v>
      </c>
      <c r="BL111" s="576">
        <v>100</v>
      </c>
      <c r="BM111" s="576">
        <v>100</v>
      </c>
      <c r="BN111" s="576">
        <v>100</v>
      </c>
      <c r="BO111" s="576">
        <v>100</v>
      </c>
      <c r="BP111" s="576">
        <v>100</v>
      </c>
      <c r="BQ111" s="576">
        <v>100</v>
      </c>
      <c r="BR111" s="576">
        <v>100</v>
      </c>
      <c r="BS111" s="576">
        <v>100</v>
      </c>
      <c r="BT111" s="576">
        <v>100</v>
      </c>
      <c r="BU111" s="576">
        <v>100</v>
      </c>
      <c r="BV111" s="576">
        <v>100</v>
      </c>
      <c r="BW111" s="576">
        <v>100</v>
      </c>
      <c r="BX111" s="576">
        <v>100</v>
      </c>
      <c r="BY111" s="576">
        <v>100</v>
      </c>
      <c r="BZ111" s="576">
        <v>100</v>
      </c>
      <c r="CA111" s="576">
        <v>100</v>
      </c>
      <c r="CB111" s="576">
        <v>100</v>
      </c>
      <c r="CC111" s="576">
        <v>100</v>
      </c>
      <c r="CD111" s="576">
        <v>100</v>
      </c>
      <c r="CE111" s="576">
        <v>100</v>
      </c>
      <c r="CF111" s="576">
        <v>100</v>
      </c>
      <c r="CG111" s="576">
        <v>100</v>
      </c>
      <c r="CH111" s="576">
        <v>100</v>
      </c>
      <c r="CI111" s="576">
        <v>100</v>
      </c>
      <c r="CJ111" s="576">
        <v>100</v>
      </c>
      <c r="CK111" s="576">
        <v>100</v>
      </c>
      <c r="CL111" s="576">
        <v>100</v>
      </c>
      <c r="CM111" s="576">
        <v>100</v>
      </c>
      <c r="CN111" s="576">
        <v>100</v>
      </c>
      <c r="CO111" s="576">
        <v>100</v>
      </c>
      <c r="CP111" s="576">
        <v>100</v>
      </c>
      <c r="CQ111" s="576">
        <v>100</v>
      </c>
      <c r="CR111" s="576">
        <v>100</v>
      </c>
      <c r="CS111" s="576">
        <v>100</v>
      </c>
      <c r="CT111" s="576"/>
      <c r="CU111" s="576"/>
      <c r="CV111" s="576"/>
      <c r="CW111" s="576"/>
      <c r="CX111" s="576"/>
      <c r="CY111" s="576"/>
      <c r="CZ111" s="576"/>
      <c r="DA111" s="576"/>
      <c r="DB111" s="576"/>
      <c r="DC111" s="576"/>
      <c r="DD111" s="576"/>
      <c r="DE111" s="576"/>
      <c r="DF111" s="576"/>
      <c r="DG111" s="576"/>
      <c r="DH111" s="576"/>
      <c r="DI111" s="576"/>
      <c r="DJ111" s="576"/>
      <c r="DK111" s="576"/>
      <c r="DL111" s="576"/>
      <c r="DM111" s="576"/>
      <c r="DN111" s="576"/>
      <c r="DO111" s="576"/>
      <c r="DP111" s="576"/>
      <c r="DQ111" s="576"/>
      <c r="DR111" s="576"/>
      <c r="DS111" s="576"/>
      <c r="DT111" s="576"/>
      <c r="DU111" s="576"/>
      <c r="DV111" s="576"/>
      <c r="DW111" s="576"/>
      <c r="DX111" s="576"/>
      <c r="DY111" s="576"/>
      <c r="DZ111" s="576"/>
      <c r="EA111" s="576"/>
      <c r="EB111" s="576"/>
      <c r="EC111" s="576"/>
      <c r="ED111" s="576"/>
      <c r="EE111" s="576"/>
      <c r="EF111" s="576"/>
      <c r="EG111" s="576"/>
      <c r="EH111" s="576"/>
      <c r="EI111" s="576"/>
      <c r="EJ111" s="576"/>
      <c r="EK111" s="576"/>
      <c r="EL111" s="576"/>
      <c r="EM111" s="576"/>
      <c r="EN111" s="576"/>
      <c r="EO111" s="576"/>
      <c r="EP111" s="576"/>
      <c r="EQ111" s="576"/>
      <c r="ER111" s="576"/>
      <c r="ES111" s="576"/>
      <c r="ET111" s="576"/>
      <c r="EU111" s="576"/>
      <c r="EV111" s="576"/>
      <c r="EW111" s="576"/>
      <c r="EX111" s="577"/>
      <c r="EY111" s="715"/>
      <c r="EZ111" s="571" t="s">
        <v>2311</v>
      </c>
      <c r="FA111" s="564" t="s">
        <v>653</v>
      </c>
      <c r="FB111" s="566"/>
      <c r="FC111" s="571" t="s">
        <v>63</v>
      </c>
      <c r="FD111" s="571" t="s">
        <v>61</v>
      </c>
      <c r="FE111" s="571" t="s">
        <v>60</v>
      </c>
      <c r="FF111" s="571" t="s">
        <v>2537</v>
      </c>
      <c r="FG111" s="866" t="s">
        <v>1941</v>
      </c>
      <c r="FH111" s="866" t="s">
        <v>1409</v>
      </c>
      <c r="FI111" s="719">
        <f t="shared" si="44"/>
        <v>0.22</v>
      </c>
      <c r="FJ111" s="720">
        <f t="shared" si="45"/>
        <v>0</v>
      </c>
      <c r="FK111" s="455"/>
      <c r="FL111" s="531">
        <f t="shared" si="46"/>
        <v>0</v>
      </c>
      <c r="FM111" s="863">
        <f>IF($FE111&lt;&gt;"Capex",0,IF(AND(ISBLANK($FB111)=FALSE,OR($FG111=Constants!$E$29,$FG111=Constants!$E$30,$FG111=Constants!$E$31)),0,1))</f>
        <v>0</v>
      </c>
      <c r="FN111" s="863">
        <f t="shared" si="51"/>
        <v>0</v>
      </c>
      <c r="FO111" s="455"/>
    </row>
    <row r="112" spans="1:171">
      <c r="A112" s="572"/>
      <c r="B112" s="566"/>
      <c r="C112" s="571"/>
      <c r="D112" s="564"/>
      <c r="E112" s="570"/>
      <c r="F112" s="935"/>
      <c r="G112" s="565"/>
      <c r="H112" s="565"/>
      <c r="I112" s="958"/>
      <c r="J112" s="566"/>
      <c r="K112" s="571"/>
      <c r="L112" s="571"/>
      <c r="M112" s="862"/>
      <c r="N112" s="565"/>
      <c r="O112" s="565"/>
      <c r="P112" s="867"/>
      <c r="Q112" s="571"/>
      <c r="R112" s="564"/>
      <c r="S112" s="565"/>
      <c r="T112" s="565"/>
      <c r="U112" s="566"/>
      <c r="V112" s="571"/>
      <c r="W112" s="564"/>
      <c r="X112" s="565"/>
      <c r="Y112" s="565"/>
      <c r="Z112" s="565"/>
      <c r="AA112" s="565"/>
      <c r="AB112" s="567"/>
      <c r="AC112" s="565"/>
      <c r="AD112" s="717">
        <f t="shared" si="42"/>
        <v>0</v>
      </c>
      <c r="AE112" s="718">
        <f>AD112*P112</f>
        <v>0</v>
      </c>
      <c r="AF112" s="575"/>
      <c r="AG112" s="576"/>
      <c r="AH112" s="576"/>
      <c r="AI112" s="576"/>
      <c r="AJ112" s="576"/>
      <c r="AK112" s="576"/>
      <c r="AL112" s="576"/>
      <c r="AM112" s="576"/>
      <c r="AN112" s="576"/>
      <c r="AO112" s="576"/>
      <c r="AP112" s="576"/>
      <c r="AQ112" s="576"/>
      <c r="AR112" s="576"/>
      <c r="AS112" s="576"/>
      <c r="AT112" s="576"/>
      <c r="AU112" s="576"/>
      <c r="AV112" s="576"/>
      <c r="AW112" s="576"/>
      <c r="AX112" s="576"/>
      <c r="AY112" s="576"/>
      <c r="AZ112" s="576"/>
      <c r="BA112" s="576"/>
      <c r="BB112" s="576"/>
      <c r="BC112" s="576"/>
      <c r="BD112" s="576"/>
      <c r="BE112" s="576"/>
      <c r="BF112" s="576"/>
      <c r="BG112" s="576"/>
      <c r="BH112" s="576"/>
      <c r="BI112" s="576"/>
      <c r="BJ112" s="576"/>
      <c r="BK112" s="576"/>
      <c r="BL112" s="576"/>
      <c r="BM112" s="576"/>
      <c r="BN112" s="576"/>
      <c r="BO112" s="576"/>
      <c r="BP112" s="576"/>
      <c r="BQ112" s="576"/>
      <c r="BR112" s="576"/>
      <c r="BS112" s="576"/>
      <c r="BT112" s="576"/>
      <c r="BU112" s="576"/>
      <c r="BV112" s="576"/>
      <c r="BW112" s="576"/>
      <c r="BX112" s="576"/>
      <c r="BY112" s="576"/>
      <c r="BZ112" s="576"/>
      <c r="CA112" s="576"/>
      <c r="CB112" s="576"/>
      <c r="CC112" s="576"/>
      <c r="CD112" s="576"/>
      <c r="CE112" s="576"/>
      <c r="CF112" s="576"/>
      <c r="CG112" s="576"/>
      <c r="CH112" s="576"/>
      <c r="CI112" s="576"/>
      <c r="CJ112" s="576"/>
      <c r="CK112" s="576"/>
      <c r="CL112" s="576"/>
      <c r="CM112" s="576"/>
      <c r="CN112" s="576"/>
      <c r="CO112" s="576"/>
      <c r="CP112" s="576"/>
      <c r="CQ112" s="576"/>
      <c r="CR112" s="576"/>
      <c r="CS112" s="576"/>
      <c r="CT112" s="576"/>
      <c r="CU112" s="576"/>
      <c r="CV112" s="576"/>
      <c r="CW112" s="576"/>
      <c r="CX112" s="576"/>
      <c r="CY112" s="576"/>
      <c r="CZ112" s="576"/>
      <c r="DA112" s="576"/>
      <c r="DB112" s="576"/>
      <c r="DC112" s="576"/>
      <c r="DD112" s="576"/>
      <c r="DE112" s="576"/>
      <c r="DF112" s="576"/>
      <c r="DG112" s="576"/>
      <c r="DH112" s="576"/>
      <c r="DI112" s="576"/>
      <c r="DJ112" s="576"/>
      <c r="DK112" s="576"/>
      <c r="DL112" s="576"/>
      <c r="DM112" s="576"/>
      <c r="DN112" s="576"/>
      <c r="DO112" s="576"/>
      <c r="DP112" s="576"/>
      <c r="DQ112" s="576"/>
      <c r="DR112" s="576"/>
      <c r="DS112" s="576"/>
      <c r="DT112" s="576"/>
      <c r="DU112" s="576"/>
      <c r="DV112" s="576"/>
      <c r="DW112" s="576"/>
      <c r="DX112" s="576"/>
      <c r="DY112" s="576"/>
      <c r="DZ112" s="576"/>
      <c r="EA112" s="576"/>
      <c r="EB112" s="576"/>
      <c r="EC112" s="576"/>
      <c r="ED112" s="576"/>
      <c r="EE112" s="576"/>
      <c r="EF112" s="576"/>
      <c r="EG112" s="576"/>
      <c r="EH112" s="576"/>
      <c r="EI112" s="576"/>
      <c r="EJ112" s="576"/>
      <c r="EK112" s="576"/>
      <c r="EL112" s="576"/>
      <c r="EM112" s="576"/>
      <c r="EN112" s="576"/>
      <c r="EO112" s="576"/>
      <c r="EP112" s="576"/>
      <c r="EQ112" s="576"/>
      <c r="ER112" s="576"/>
      <c r="ES112" s="576"/>
      <c r="ET112" s="576"/>
      <c r="EU112" s="576"/>
      <c r="EV112" s="576"/>
      <c r="EW112" s="576"/>
      <c r="EX112" s="577"/>
      <c r="EY112" s="715"/>
      <c r="EZ112" s="571"/>
      <c r="FA112" s="564"/>
      <c r="FB112" s="566"/>
      <c r="FC112" s="571"/>
      <c r="FD112" s="571"/>
      <c r="FE112" s="571"/>
      <c r="FF112" s="571"/>
      <c r="FG112" s="866"/>
      <c r="FH112" s="866"/>
      <c r="FI112" s="719">
        <f t="shared" si="44"/>
        <v>0</v>
      </c>
      <c r="FJ112" s="720">
        <f t="shared" si="45"/>
        <v>0</v>
      </c>
      <c r="FK112" s="455"/>
      <c r="FL112" s="531">
        <f t="shared" si="46"/>
        <v>1</v>
      </c>
      <c r="FM112" s="863">
        <f>IF($FE112&lt;&gt;"Capex",0,IF(AND(ISBLANK($FB112)=FALSE,OR($FG112=Constants!$E$29,$FG112=Constants!$E$30,$FG112=Constants!$E$31)),0,1))</f>
        <v>0</v>
      </c>
      <c r="FN112" s="863">
        <f>IF(AE112=0,0,IF(OR(ISBLANK(C112),ISBLANK(K112),ISBLANK(L112),ISBLANK(Q112),ISBLANK(V112),ISBLANK(EZ112),ISBLANK(FC112),ISBLANK(FD112),ISBLANK(FE112),ISBLANK(FF112),ISBLANK(FG112),ISBLANK(FH112)),1,0))</f>
        <v>0</v>
      </c>
      <c r="FO112" s="455"/>
    </row>
    <row r="113" spans="1:171">
      <c r="A113" s="573"/>
      <c r="B113" s="566"/>
      <c r="C113" s="574"/>
      <c r="D113" s="564"/>
      <c r="E113" s="570"/>
      <c r="F113" s="935"/>
      <c r="G113" s="565"/>
      <c r="H113" s="565"/>
      <c r="I113" s="958"/>
      <c r="J113" s="566"/>
      <c r="K113" s="571"/>
      <c r="L113" s="571"/>
      <c r="M113" s="862"/>
      <c r="N113" s="565"/>
      <c r="O113" s="565"/>
      <c r="P113" s="867"/>
      <c r="Q113" s="571"/>
      <c r="R113" s="564"/>
      <c r="S113" s="565"/>
      <c r="T113" s="565"/>
      <c r="U113" s="566"/>
      <c r="V113" s="571"/>
      <c r="W113" s="564"/>
      <c r="X113" s="565"/>
      <c r="Y113" s="565"/>
      <c r="Z113" s="565"/>
      <c r="AA113" s="565"/>
      <c r="AB113" s="567"/>
      <c r="AC113" s="565"/>
      <c r="AD113" s="717">
        <f t="shared" si="42"/>
        <v>0</v>
      </c>
      <c r="AE113" s="722">
        <f t="shared" si="50"/>
        <v>0</v>
      </c>
      <c r="AF113" s="575"/>
      <c r="AG113" s="576"/>
      <c r="AH113" s="576"/>
      <c r="AI113" s="576"/>
      <c r="AJ113" s="576"/>
      <c r="AK113" s="576"/>
      <c r="AL113" s="576"/>
      <c r="AM113" s="576"/>
      <c r="AN113" s="576"/>
      <c r="AO113" s="576"/>
      <c r="AP113" s="576"/>
      <c r="AQ113" s="576"/>
      <c r="AR113" s="576"/>
      <c r="AS113" s="576"/>
      <c r="AT113" s="576"/>
      <c r="AU113" s="576"/>
      <c r="AV113" s="576"/>
      <c r="AW113" s="576"/>
      <c r="AX113" s="576"/>
      <c r="AY113" s="576"/>
      <c r="AZ113" s="576"/>
      <c r="BA113" s="576"/>
      <c r="BB113" s="576"/>
      <c r="BC113" s="576"/>
      <c r="BD113" s="576"/>
      <c r="BE113" s="576"/>
      <c r="BF113" s="576"/>
      <c r="BG113" s="576"/>
      <c r="BH113" s="576"/>
      <c r="BI113" s="576"/>
      <c r="BJ113" s="576"/>
      <c r="BK113" s="576"/>
      <c r="BL113" s="576"/>
      <c r="BM113" s="576"/>
      <c r="BN113" s="576"/>
      <c r="BO113" s="576"/>
      <c r="BP113" s="576"/>
      <c r="BQ113" s="576"/>
      <c r="BR113" s="576"/>
      <c r="BS113" s="576"/>
      <c r="BT113" s="576"/>
      <c r="BU113" s="576"/>
      <c r="BV113" s="576"/>
      <c r="BW113" s="576"/>
      <c r="BX113" s="576"/>
      <c r="BY113" s="576"/>
      <c r="BZ113" s="576"/>
      <c r="CA113" s="576"/>
      <c r="CB113" s="576"/>
      <c r="CC113" s="576"/>
      <c r="CD113" s="576"/>
      <c r="CE113" s="576"/>
      <c r="CF113" s="576"/>
      <c r="CG113" s="576"/>
      <c r="CH113" s="576"/>
      <c r="CI113" s="576"/>
      <c r="CJ113" s="576"/>
      <c r="CK113" s="576"/>
      <c r="CL113" s="576"/>
      <c r="CM113" s="576"/>
      <c r="CN113" s="576"/>
      <c r="CO113" s="576"/>
      <c r="CP113" s="576"/>
      <c r="CQ113" s="576"/>
      <c r="CR113" s="576"/>
      <c r="CS113" s="576"/>
      <c r="CT113" s="576"/>
      <c r="CU113" s="576"/>
      <c r="CV113" s="576"/>
      <c r="CW113" s="576"/>
      <c r="CX113" s="576"/>
      <c r="CY113" s="576"/>
      <c r="CZ113" s="576"/>
      <c r="DA113" s="576"/>
      <c r="DB113" s="576"/>
      <c r="DC113" s="576"/>
      <c r="DD113" s="576"/>
      <c r="DE113" s="576"/>
      <c r="DF113" s="576"/>
      <c r="DG113" s="576"/>
      <c r="DH113" s="576"/>
      <c r="DI113" s="576"/>
      <c r="DJ113" s="576"/>
      <c r="DK113" s="576"/>
      <c r="DL113" s="576"/>
      <c r="DM113" s="576"/>
      <c r="DN113" s="576"/>
      <c r="DO113" s="576"/>
      <c r="DP113" s="576"/>
      <c r="DQ113" s="576"/>
      <c r="DR113" s="576"/>
      <c r="DS113" s="576"/>
      <c r="DT113" s="576"/>
      <c r="DU113" s="576"/>
      <c r="DV113" s="576"/>
      <c r="DW113" s="576"/>
      <c r="DX113" s="576"/>
      <c r="DY113" s="576"/>
      <c r="DZ113" s="576"/>
      <c r="EA113" s="576"/>
      <c r="EB113" s="576"/>
      <c r="EC113" s="576"/>
      <c r="ED113" s="576"/>
      <c r="EE113" s="576"/>
      <c r="EF113" s="576"/>
      <c r="EG113" s="576"/>
      <c r="EH113" s="576"/>
      <c r="EI113" s="576"/>
      <c r="EJ113" s="576"/>
      <c r="EK113" s="576"/>
      <c r="EL113" s="576"/>
      <c r="EM113" s="576"/>
      <c r="EN113" s="576"/>
      <c r="EO113" s="576"/>
      <c r="EP113" s="576"/>
      <c r="EQ113" s="576"/>
      <c r="ER113" s="576"/>
      <c r="ES113" s="576"/>
      <c r="ET113" s="576"/>
      <c r="EU113" s="576"/>
      <c r="EV113" s="576"/>
      <c r="EW113" s="576"/>
      <c r="EX113" s="577"/>
      <c r="EY113" s="715"/>
      <c r="EZ113" s="571"/>
      <c r="FA113" s="564"/>
      <c r="FB113" s="566"/>
      <c r="FC113" s="571"/>
      <c r="FD113" s="571"/>
      <c r="FE113" s="571"/>
      <c r="FF113" s="571"/>
      <c r="FG113" s="866"/>
      <c r="FH113" s="866"/>
      <c r="FI113" s="723">
        <f>SUMIF(GMList,$FC113,GMTable)</f>
        <v>0</v>
      </c>
      <c r="FJ113" s="724">
        <f>IF($FA113=0,0,SUMIF(FiRate,$FA113,FiList))</f>
        <v>0</v>
      </c>
      <c r="FK113" s="455"/>
      <c r="FL113" s="531">
        <f>CVbloc6</f>
        <v>1</v>
      </c>
      <c r="FM113" s="863">
        <f>IF($FE113&lt;&gt;"Capex",0,IF(AND(ISBLANK($FB113)=FALSE,OR($FG113=Constants!$E$29,$FG113=Constants!$E$30,$FG113=Constants!$E$31)),0,1))</f>
        <v>0</v>
      </c>
      <c r="FN113" s="863">
        <f t="shared" si="51"/>
        <v>0</v>
      </c>
      <c r="FO113" s="455"/>
    </row>
    <row r="114" spans="1:171" s="634" customFormat="1" ht="5.0999999999999996" customHeight="1">
      <c r="A114" s="201"/>
      <c r="B114" s="201"/>
      <c r="C114" s="711"/>
      <c r="D114" s="201"/>
      <c r="E114" s="201"/>
      <c r="F114" s="201"/>
      <c r="G114" s="234"/>
      <c r="H114" s="234"/>
      <c r="I114" s="201"/>
      <c r="J114" s="201"/>
      <c r="K114" s="711"/>
      <c r="L114" s="711"/>
      <c r="M114" s="201"/>
      <c r="N114" s="201"/>
      <c r="O114" s="201"/>
      <c r="P114" s="201"/>
      <c r="Q114" s="711"/>
      <c r="R114" s="201"/>
      <c r="S114" s="201"/>
      <c r="T114" s="201"/>
      <c r="U114" s="201"/>
      <c r="V114" s="711"/>
      <c r="W114" s="201"/>
      <c r="X114" s="201"/>
      <c r="Y114" s="201"/>
      <c r="Z114" s="201"/>
      <c r="AA114" s="201"/>
      <c r="AB114" s="202"/>
      <c r="AC114" s="201"/>
      <c r="AD114" s="725"/>
      <c r="AE114" s="726"/>
      <c r="AF114" s="204"/>
      <c r="AG114" s="204"/>
      <c r="AH114" s="204"/>
      <c r="AI114" s="204"/>
      <c r="AJ114" s="204"/>
      <c r="AK114" s="204"/>
      <c r="AL114" s="204"/>
      <c r="AM114" s="204"/>
      <c r="AN114" s="204"/>
      <c r="AO114" s="204"/>
      <c r="AP114" s="204"/>
      <c r="AQ114" s="204"/>
      <c r="AR114" s="204"/>
      <c r="AS114" s="204"/>
      <c r="AT114" s="204"/>
      <c r="AU114" s="204"/>
      <c r="AV114" s="204"/>
      <c r="AW114" s="204"/>
      <c r="AX114" s="204"/>
      <c r="AY114" s="204"/>
      <c r="AZ114" s="204"/>
      <c r="BA114" s="204"/>
      <c r="BB114" s="204"/>
      <c r="BC114" s="204"/>
      <c r="BD114" s="204"/>
      <c r="BE114" s="204"/>
      <c r="BF114" s="204"/>
      <c r="BG114" s="204"/>
      <c r="BH114" s="204"/>
      <c r="BI114" s="204"/>
      <c r="BJ114" s="204"/>
      <c r="BK114" s="204"/>
      <c r="BL114" s="204"/>
      <c r="BM114" s="204"/>
      <c r="BN114" s="204"/>
      <c r="BO114" s="204"/>
      <c r="BP114" s="204"/>
      <c r="BQ114" s="204"/>
      <c r="BR114" s="204"/>
      <c r="BS114" s="204"/>
      <c r="BT114" s="204"/>
      <c r="BU114" s="204"/>
      <c r="BV114" s="204"/>
      <c r="BW114" s="204"/>
      <c r="BX114" s="204"/>
      <c r="BY114" s="204"/>
      <c r="BZ114" s="204"/>
      <c r="CA114" s="204"/>
      <c r="CB114" s="204"/>
      <c r="CC114" s="204"/>
      <c r="CD114" s="204"/>
      <c r="CE114" s="204"/>
      <c r="CF114" s="204"/>
      <c r="CG114" s="204"/>
      <c r="CH114" s="204"/>
      <c r="CI114" s="204"/>
      <c r="CJ114" s="204"/>
      <c r="CK114" s="204"/>
      <c r="CL114" s="204"/>
      <c r="CM114" s="204"/>
      <c r="CN114" s="204"/>
      <c r="CO114" s="204"/>
      <c r="CP114" s="204"/>
      <c r="CQ114" s="204"/>
      <c r="CR114" s="204"/>
      <c r="CS114" s="204"/>
      <c r="CT114" s="204"/>
      <c r="CU114" s="204"/>
      <c r="CV114" s="204"/>
      <c r="CW114" s="204"/>
      <c r="CX114" s="204"/>
      <c r="CY114" s="204"/>
      <c r="CZ114" s="204"/>
      <c r="DA114" s="204"/>
      <c r="DB114" s="204"/>
      <c r="DC114" s="204"/>
      <c r="DD114" s="204"/>
      <c r="DE114" s="204"/>
      <c r="DF114" s="204"/>
      <c r="DG114" s="204"/>
      <c r="DH114" s="204"/>
      <c r="DI114" s="204"/>
      <c r="DJ114" s="204"/>
      <c r="DK114" s="204"/>
      <c r="DL114" s="204"/>
      <c r="DM114" s="204"/>
      <c r="DN114" s="204"/>
      <c r="DO114" s="204"/>
      <c r="DP114" s="204"/>
      <c r="DQ114" s="204"/>
      <c r="DR114" s="204"/>
      <c r="DS114" s="204"/>
      <c r="DT114" s="204"/>
      <c r="DU114" s="204"/>
      <c r="DV114" s="204"/>
      <c r="DW114" s="204"/>
      <c r="DX114" s="204"/>
      <c r="DY114" s="204"/>
      <c r="DZ114" s="204"/>
      <c r="EA114" s="204"/>
      <c r="EB114" s="204"/>
      <c r="EC114" s="204"/>
      <c r="ED114" s="204"/>
      <c r="EE114" s="204"/>
      <c r="EF114" s="204"/>
      <c r="EG114" s="204"/>
      <c r="EH114" s="204"/>
      <c r="EI114" s="204"/>
      <c r="EJ114" s="204"/>
      <c r="EK114" s="204"/>
      <c r="EL114" s="204"/>
      <c r="EM114" s="204"/>
      <c r="EN114" s="204"/>
      <c r="EO114" s="204"/>
      <c r="EP114" s="204"/>
      <c r="EQ114" s="204"/>
      <c r="ER114" s="204"/>
      <c r="ES114" s="204"/>
      <c r="ET114" s="204"/>
      <c r="EU114" s="204"/>
      <c r="EV114" s="204"/>
      <c r="EW114" s="204"/>
      <c r="EX114" s="204"/>
      <c r="EY114" s="632"/>
      <c r="EZ114" s="711"/>
      <c r="FA114" s="201"/>
      <c r="FB114" s="201"/>
      <c r="FC114" s="711"/>
      <c r="FD114" s="711"/>
      <c r="FE114" s="711"/>
      <c r="FF114" s="711"/>
      <c r="FG114" s="711"/>
      <c r="FH114" s="711"/>
      <c r="FI114" s="201"/>
      <c r="FJ114" s="201"/>
      <c r="FK114" s="632"/>
      <c r="FL114" s="201"/>
      <c r="FM114" s="201"/>
      <c r="FN114" s="201"/>
      <c r="FO114" s="633"/>
    </row>
    <row r="115" spans="1:171">
      <c r="A115" s="727">
        <f>ROWS(MainRows1)</f>
        <v>101</v>
      </c>
      <c r="B115" s="1"/>
      <c r="C115" s="1"/>
      <c r="D115" s="1"/>
      <c r="E115" s="728" t="s">
        <v>2026</v>
      </c>
      <c r="F115" s="1"/>
      <c r="G115" s="97"/>
      <c r="H115" s="97"/>
      <c r="I115" s="1"/>
      <c r="J115" s="1"/>
      <c r="K115" s="1"/>
      <c r="L115" s="1"/>
      <c r="M115" s="1"/>
      <c r="N115" s="1"/>
      <c r="O115" s="1"/>
      <c r="P115" s="1"/>
      <c r="Q115" s="1"/>
      <c r="R115" s="1"/>
      <c r="S115" s="1"/>
      <c r="T115" s="1"/>
      <c r="U115" s="1"/>
      <c r="V115" s="1"/>
      <c r="W115" s="1"/>
      <c r="X115" s="1"/>
      <c r="Y115" s="1"/>
      <c r="Z115" s="1"/>
      <c r="AA115" s="1"/>
      <c r="AB115" s="689"/>
      <c r="AC115" s="1"/>
      <c r="AD115" s="729">
        <f t="shared" ref="AD115:BI115" si="52">SUM(AD14:AD114)</f>
        <v>36581</v>
      </c>
      <c r="AE115" s="730">
        <f t="shared" si="52"/>
        <v>27742359.579195194</v>
      </c>
      <c r="AF115" s="731">
        <f>SUM(AF14:AF114)</f>
        <v>160.75</v>
      </c>
      <c r="AG115" s="732">
        <f t="shared" si="52"/>
        <v>181.91666666666666</v>
      </c>
      <c r="AH115" s="732">
        <f t="shared" si="52"/>
        <v>1065</v>
      </c>
      <c r="AI115" s="732">
        <f t="shared" si="52"/>
        <v>1129</v>
      </c>
      <c r="AJ115" s="732">
        <f t="shared" si="52"/>
        <v>1031</v>
      </c>
      <c r="AK115" s="732">
        <f t="shared" si="52"/>
        <v>1169.5</v>
      </c>
      <c r="AL115" s="732">
        <f t="shared" si="52"/>
        <v>1194</v>
      </c>
      <c r="AM115" s="732">
        <f t="shared" si="52"/>
        <v>1194</v>
      </c>
      <c r="AN115" s="732">
        <f t="shared" si="52"/>
        <v>504</v>
      </c>
      <c r="AO115" s="732">
        <f t="shared" si="52"/>
        <v>504</v>
      </c>
      <c r="AP115" s="732">
        <f t="shared" si="52"/>
        <v>504</v>
      </c>
      <c r="AQ115" s="732">
        <f t="shared" si="52"/>
        <v>502</v>
      </c>
      <c r="AR115" s="732">
        <f t="shared" si="52"/>
        <v>502</v>
      </c>
      <c r="AS115" s="732">
        <f t="shared" si="52"/>
        <v>502.16666666666669</v>
      </c>
      <c r="AT115" s="732">
        <f t="shared" si="52"/>
        <v>561</v>
      </c>
      <c r="AU115" s="732">
        <f t="shared" si="52"/>
        <v>574</v>
      </c>
      <c r="AV115" s="732">
        <f t="shared" si="52"/>
        <v>583</v>
      </c>
      <c r="AW115" s="732">
        <f t="shared" si="52"/>
        <v>583</v>
      </c>
      <c r="AX115" s="732">
        <f t="shared" si="52"/>
        <v>502</v>
      </c>
      <c r="AY115" s="732">
        <f t="shared" si="52"/>
        <v>502</v>
      </c>
      <c r="AZ115" s="732">
        <f t="shared" si="52"/>
        <v>502</v>
      </c>
      <c r="BA115" s="732">
        <f t="shared" si="52"/>
        <v>502</v>
      </c>
      <c r="BB115" s="732">
        <f t="shared" si="52"/>
        <v>502</v>
      </c>
      <c r="BC115" s="732">
        <f t="shared" si="52"/>
        <v>502</v>
      </c>
      <c r="BD115" s="732">
        <f t="shared" si="52"/>
        <v>502</v>
      </c>
      <c r="BE115" s="732">
        <f t="shared" si="52"/>
        <v>502.16666666666669</v>
      </c>
      <c r="BF115" s="732">
        <f t="shared" si="52"/>
        <v>507</v>
      </c>
      <c r="BG115" s="732">
        <f t="shared" si="52"/>
        <v>502</v>
      </c>
      <c r="BH115" s="732">
        <f t="shared" si="52"/>
        <v>502</v>
      </c>
      <c r="BI115" s="732">
        <f t="shared" si="52"/>
        <v>502</v>
      </c>
      <c r="BJ115" s="732">
        <f t="shared" ref="BJ115:CP115" si="53">SUM(BJ14:BJ114)</f>
        <v>502</v>
      </c>
      <c r="BK115" s="732">
        <f t="shared" si="53"/>
        <v>502</v>
      </c>
      <c r="BL115" s="732">
        <f t="shared" si="53"/>
        <v>502</v>
      </c>
      <c r="BM115" s="732">
        <f t="shared" si="53"/>
        <v>502</v>
      </c>
      <c r="BN115" s="732">
        <f t="shared" si="53"/>
        <v>502</v>
      </c>
      <c r="BO115" s="732">
        <f t="shared" si="53"/>
        <v>502</v>
      </c>
      <c r="BP115" s="732">
        <f t="shared" si="53"/>
        <v>502</v>
      </c>
      <c r="BQ115" s="732">
        <f t="shared" si="53"/>
        <v>502.16666666666669</v>
      </c>
      <c r="BR115" s="732">
        <f t="shared" si="53"/>
        <v>527</v>
      </c>
      <c r="BS115" s="732">
        <f t="shared" si="53"/>
        <v>502</v>
      </c>
      <c r="BT115" s="732">
        <f t="shared" si="53"/>
        <v>502</v>
      </c>
      <c r="BU115" s="732">
        <f t="shared" si="53"/>
        <v>502</v>
      </c>
      <c r="BV115" s="732">
        <f t="shared" si="53"/>
        <v>502</v>
      </c>
      <c r="BW115" s="732">
        <f t="shared" si="53"/>
        <v>502</v>
      </c>
      <c r="BX115" s="732">
        <f t="shared" si="53"/>
        <v>502</v>
      </c>
      <c r="BY115" s="732">
        <f t="shared" si="53"/>
        <v>502</v>
      </c>
      <c r="BZ115" s="732">
        <f t="shared" si="53"/>
        <v>502</v>
      </c>
      <c r="CA115" s="732">
        <f t="shared" si="53"/>
        <v>502</v>
      </c>
      <c r="CB115" s="732">
        <f t="shared" si="53"/>
        <v>502</v>
      </c>
      <c r="CC115" s="732">
        <f t="shared" si="53"/>
        <v>502.16666666666669</v>
      </c>
      <c r="CD115" s="732">
        <f t="shared" si="53"/>
        <v>507</v>
      </c>
      <c r="CE115" s="732">
        <f t="shared" si="53"/>
        <v>502</v>
      </c>
      <c r="CF115" s="732">
        <f t="shared" si="53"/>
        <v>502</v>
      </c>
      <c r="CG115" s="732">
        <f t="shared" si="53"/>
        <v>502</v>
      </c>
      <c r="CH115" s="732">
        <f t="shared" si="53"/>
        <v>502</v>
      </c>
      <c r="CI115" s="732">
        <f t="shared" si="53"/>
        <v>502</v>
      </c>
      <c r="CJ115" s="732">
        <f t="shared" si="53"/>
        <v>502</v>
      </c>
      <c r="CK115" s="732">
        <f t="shared" si="53"/>
        <v>502</v>
      </c>
      <c r="CL115" s="732">
        <f t="shared" si="53"/>
        <v>502</v>
      </c>
      <c r="CM115" s="732">
        <f t="shared" si="53"/>
        <v>502</v>
      </c>
      <c r="CN115" s="732">
        <f t="shared" si="53"/>
        <v>502</v>
      </c>
      <c r="CO115" s="732">
        <f t="shared" si="53"/>
        <v>502.16666666666669</v>
      </c>
      <c r="CP115" s="732">
        <f t="shared" si="53"/>
        <v>507</v>
      </c>
      <c r="CQ115" s="732">
        <f t="shared" ref="CQ115:EX115" si="54">SUM(CQ14:CQ114)</f>
        <v>502</v>
      </c>
      <c r="CR115" s="732">
        <f t="shared" si="54"/>
        <v>502</v>
      </c>
      <c r="CS115" s="732">
        <f t="shared" si="54"/>
        <v>502</v>
      </c>
      <c r="CT115" s="732">
        <f t="shared" si="54"/>
        <v>0</v>
      </c>
      <c r="CU115" s="732">
        <f t="shared" si="54"/>
        <v>0</v>
      </c>
      <c r="CV115" s="732">
        <f t="shared" si="54"/>
        <v>0</v>
      </c>
      <c r="CW115" s="732">
        <f t="shared" si="54"/>
        <v>0</v>
      </c>
      <c r="CX115" s="732">
        <f t="shared" si="54"/>
        <v>0</v>
      </c>
      <c r="CY115" s="732">
        <f t="shared" si="54"/>
        <v>0</v>
      </c>
      <c r="CZ115" s="732">
        <f t="shared" si="54"/>
        <v>0</v>
      </c>
      <c r="DA115" s="732">
        <f t="shared" si="54"/>
        <v>0</v>
      </c>
      <c r="DB115" s="732">
        <f t="shared" si="54"/>
        <v>0</v>
      </c>
      <c r="DC115" s="732">
        <f t="shared" si="54"/>
        <v>0</v>
      </c>
      <c r="DD115" s="732">
        <f t="shared" si="54"/>
        <v>0</v>
      </c>
      <c r="DE115" s="732">
        <f t="shared" si="54"/>
        <v>0</v>
      </c>
      <c r="DF115" s="732">
        <f t="shared" si="54"/>
        <v>0</v>
      </c>
      <c r="DG115" s="732">
        <f t="shared" si="54"/>
        <v>0</v>
      </c>
      <c r="DH115" s="732">
        <f t="shared" si="54"/>
        <v>0</v>
      </c>
      <c r="DI115" s="732">
        <f t="shared" si="54"/>
        <v>0</v>
      </c>
      <c r="DJ115" s="732">
        <f t="shared" si="54"/>
        <v>0</v>
      </c>
      <c r="DK115" s="732">
        <f t="shared" si="54"/>
        <v>0</v>
      </c>
      <c r="DL115" s="732">
        <f t="shared" si="54"/>
        <v>0</v>
      </c>
      <c r="DM115" s="732">
        <f t="shared" si="54"/>
        <v>0</v>
      </c>
      <c r="DN115" s="732">
        <f t="shared" si="54"/>
        <v>0</v>
      </c>
      <c r="DO115" s="732">
        <f t="shared" si="54"/>
        <v>0</v>
      </c>
      <c r="DP115" s="732">
        <f t="shared" si="54"/>
        <v>0</v>
      </c>
      <c r="DQ115" s="732">
        <f t="shared" si="54"/>
        <v>0</v>
      </c>
      <c r="DR115" s="732">
        <f t="shared" si="54"/>
        <v>0</v>
      </c>
      <c r="DS115" s="732">
        <f t="shared" si="54"/>
        <v>0</v>
      </c>
      <c r="DT115" s="732">
        <f t="shared" si="54"/>
        <v>0</v>
      </c>
      <c r="DU115" s="732">
        <f t="shared" si="54"/>
        <v>0</v>
      </c>
      <c r="DV115" s="732">
        <f t="shared" si="54"/>
        <v>0</v>
      </c>
      <c r="DW115" s="732">
        <f t="shared" si="54"/>
        <v>0</v>
      </c>
      <c r="DX115" s="732">
        <f t="shared" si="54"/>
        <v>0</v>
      </c>
      <c r="DY115" s="732">
        <f t="shared" si="54"/>
        <v>0</v>
      </c>
      <c r="DZ115" s="732">
        <f t="shared" si="54"/>
        <v>0</v>
      </c>
      <c r="EA115" s="732">
        <f t="shared" si="54"/>
        <v>0</v>
      </c>
      <c r="EB115" s="732">
        <f t="shared" si="54"/>
        <v>0</v>
      </c>
      <c r="EC115" s="732">
        <f t="shared" si="54"/>
        <v>0</v>
      </c>
      <c r="ED115" s="732">
        <f t="shared" si="54"/>
        <v>0</v>
      </c>
      <c r="EE115" s="732">
        <f t="shared" si="54"/>
        <v>0</v>
      </c>
      <c r="EF115" s="732">
        <f t="shared" si="54"/>
        <v>0</v>
      </c>
      <c r="EG115" s="732">
        <f t="shared" si="54"/>
        <v>0</v>
      </c>
      <c r="EH115" s="732">
        <f t="shared" si="54"/>
        <v>0</v>
      </c>
      <c r="EI115" s="732">
        <f t="shared" si="54"/>
        <v>0</v>
      </c>
      <c r="EJ115" s="732">
        <f t="shared" si="54"/>
        <v>0</v>
      </c>
      <c r="EK115" s="732">
        <f t="shared" si="54"/>
        <v>0</v>
      </c>
      <c r="EL115" s="732">
        <f t="shared" si="54"/>
        <v>0</v>
      </c>
      <c r="EM115" s="732">
        <f t="shared" si="54"/>
        <v>0</v>
      </c>
      <c r="EN115" s="732">
        <f t="shared" si="54"/>
        <v>0</v>
      </c>
      <c r="EO115" s="732">
        <f t="shared" si="54"/>
        <v>0</v>
      </c>
      <c r="EP115" s="732">
        <f t="shared" si="54"/>
        <v>0</v>
      </c>
      <c r="EQ115" s="732">
        <f t="shared" si="54"/>
        <v>0</v>
      </c>
      <c r="ER115" s="732">
        <f t="shared" si="54"/>
        <v>0</v>
      </c>
      <c r="ES115" s="732">
        <f t="shared" si="54"/>
        <v>0</v>
      </c>
      <c r="ET115" s="732">
        <f t="shared" si="54"/>
        <v>0</v>
      </c>
      <c r="EU115" s="732">
        <f t="shared" si="54"/>
        <v>0</v>
      </c>
      <c r="EV115" s="732">
        <f t="shared" si="54"/>
        <v>0</v>
      </c>
      <c r="EW115" s="732">
        <f t="shared" si="54"/>
        <v>0</v>
      </c>
      <c r="EX115" s="733">
        <f t="shared" si="54"/>
        <v>0</v>
      </c>
      <c r="EY115" s="612"/>
      <c r="EZ115" s="734">
        <f t="shared" ref="EZ115:FI115" si="55">ROWS(EZ14:EZ114)-COUNTBLANK(EZ14:EZ114)-COUNTIF(EZ14:EZ114,0)</f>
        <v>97</v>
      </c>
      <c r="FA115" s="734">
        <f t="shared" si="55"/>
        <v>97</v>
      </c>
      <c r="FB115" s="734">
        <f t="shared" si="55"/>
        <v>3</v>
      </c>
      <c r="FC115" s="734">
        <f t="shared" si="55"/>
        <v>97</v>
      </c>
      <c r="FD115" s="734">
        <f t="shared" si="55"/>
        <v>97</v>
      </c>
      <c r="FE115" s="734">
        <f t="shared" si="55"/>
        <v>97</v>
      </c>
      <c r="FF115" s="734">
        <f t="shared" si="55"/>
        <v>97</v>
      </c>
      <c r="FG115" s="734">
        <f t="shared" si="55"/>
        <v>97</v>
      </c>
      <c r="FH115" s="734">
        <f t="shared" si="55"/>
        <v>97</v>
      </c>
      <c r="FI115" s="734">
        <f t="shared" si="55"/>
        <v>97</v>
      </c>
      <c r="FJ115" s="735"/>
      <c r="FK115" s="612"/>
      <c r="FM115" s="863">
        <f>SUM(FM14:FM114)</f>
        <v>0</v>
      </c>
      <c r="FN115" s="863">
        <f>SUM(FN14:FN114)</f>
        <v>0</v>
      </c>
      <c r="FO115" s="612"/>
    </row>
    <row r="116" spans="1:171">
      <c r="A116" s="1"/>
      <c r="B116" s="1"/>
      <c r="C116" s="1"/>
      <c r="D116" s="1"/>
      <c r="E116" s="1"/>
      <c r="F116" s="1"/>
      <c r="G116" s="97"/>
      <c r="H116" s="97"/>
      <c r="I116" s="1"/>
      <c r="J116" s="1"/>
      <c r="K116" s="1"/>
      <c r="L116" s="1"/>
      <c r="M116" s="1"/>
      <c r="N116" s="1"/>
      <c r="O116" s="1"/>
      <c r="P116" s="1"/>
      <c r="Q116" s="1"/>
      <c r="R116" s="1"/>
      <c r="S116" s="1"/>
      <c r="T116" s="1"/>
      <c r="U116" s="1"/>
      <c r="V116" s="1"/>
      <c r="W116" s="1"/>
      <c r="X116" s="1"/>
      <c r="Y116" s="1"/>
      <c r="Z116" s="1"/>
      <c r="AA116" s="1"/>
      <c r="AB116" s="689"/>
      <c r="AC116" s="1"/>
      <c r="AD116" s="1"/>
      <c r="AE116" s="168" t="s">
        <v>2276</v>
      </c>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736"/>
      <c r="EZ116" s="1"/>
      <c r="FA116" s="1"/>
      <c r="FB116" s="1"/>
      <c r="FC116" s="1"/>
      <c r="FD116" s="1"/>
      <c r="FE116" s="1"/>
      <c r="FF116" s="1"/>
      <c r="FG116" s="1"/>
      <c r="FH116" s="1"/>
      <c r="FI116" s="1"/>
      <c r="FJ116" s="1"/>
      <c r="FK116" s="736"/>
      <c r="FO116" s="736"/>
    </row>
    <row r="117" spans="1:171" s="737" customFormat="1">
      <c r="A117" s="44" t="str">
        <f>EndOfSheet</f>
        <v>ZZEND</v>
      </c>
      <c r="B117" s="44"/>
      <c r="C117" s="44"/>
      <c r="D117" s="44"/>
      <c r="E117" s="44"/>
      <c r="F117" s="44"/>
      <c r="G117" s="241"/>
      <c r="H117" s="241"/>
      <c r="I117" s="44"/>
      <c r="J117" s="44"/>
      <c r="K117" s="44"/>
      <c r="L117" s="44"/>
      <c r="M117" s="44"/>
      <c r="N117" s="44"/>
      <c r="O117" s="44"/>
      <c r="P117" s="44"/>
      <c r="Q117" s="44"/>
      <c r="R117" s="44"/>
      <c r="S117" s="44"/>
      <c r="T117" s="44"/>
      <c r="U117" s="44"/>
      <c r="V117" s="44"/>
      <c r="W117" s="44"/>
      <c r="X117" s="44"/>
      <c r="Y117" s="44"/>
      <c r="Z117" s="44"/>
      <c r="AA117" s="44"/>
      <c r="AB117" s="182"/>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row>
    <row r="118" spans="1:171" hidden="1">
      <c r="FA118" s="737"/>
      <c r="FB118" s="737"/>
    </row>
    <row r="119" spans="1:171" hidden="1"/>
    <row r="120" spans="1:171" hidden="1"/>
    <row r="121" spans="1:171" hidden="1"/>
    <row r="122" spans="1:171" hidden="1"/>
    <row r="123" spans="1:171" hidden="1"/>
    <row r="124" spans="1:171" hidden="1"/>
    <row r="125" spans="1:171" hidden="1"/>
    <row r="126" spans="1:171" hidden="1"/>
    <row r="127" spans="1:171" hidden="1"/>
    <row r="128" spans="1:171"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spans="1:1" hidden="1"/>
    <row r="706" spans="1:1" hidden="1"/>
    <row r="707" spans="1:1" hidden="1"/>
    <row r="708" spans="1:1" hidden="1"/>
    <row r="709" spans="1:1" hidden="1"/>
    <row r="710" spans="1:1" hidden="1"/>
    <row r="711" spans="1:1" hidden="1"/>
    <row r="712" spans="1:1" hidden="1"/>
    <row r="713" spans="1:1" hidden="1"/>
    <row r="714" spans="1:1" hidden="1"/>
    <row r="715" spans="1:1" hidden="1"/>
    <row r="716" spans="1:1" hidden="1">
      <c r="A716"/>
    </row>
    <row r="717" spans="1:1" hidden="1">
      <c r="A717"/>
    </row>
    <row r="718" spans="1:1" hidden="1"/>
    <row r="719" spans="1:1" hidden="1"/>
    <row r="720" spans="1:1" hidden="1"/>
  </sheetData>
  <sheetCalcPr fullCalcOnLoad="1"/>
  <sheetProtection sheet="1" objects="1" scenarios="1" autoFilter="0"/>
  <autoFilter ref="A13:AC115"/>
  <mergeCells count="1">
    <mergeCell ref="FA8:FB8"/>
  </mergeCells>
  <phoneticPr fontId="7" type="noConversion"/>
  <conditionalFormatting sqref="AF3:EX4 AF7:EX9 AF115:EX115">
    <cfRule type="expression" dxfId="125" priority="1" stopIfTrue="1">
      <formula>AF$9&lt;&gt;0</formula>
    </cfRule>
  </conditionalFormatting>
  <conditionalFormatting sqref="FM115:FN115 FM4 D1 FM24:FN113">
    <cfRule type="cellIs" dxfId="124" priority="2" stopIfTrue="1" operator="greaterThan">
      <formula>0</formula>
    </cfRule>
    <cfRule type="cellIs" dxfId="123" priority="3" stopIfTrue="1" operator="lessThan">
      <formula>0</formula>
    </cfRule>
  </conditionalFormatting>
  <conditionalFormatting sqref="FM15:FN23">
    <cfRule type="cellIs" dxfId="122" priority="4" stopIfTrue="1" operator="equal">
      <formula>0</formula>
    </cfRule>
    <cfRule type="cellIs" dxfId="121" priority="5" stopIfTrue="1" operator="equal">
      <formula>1</formula>
    </cfRule>
  </conditionalFormatting>
  <conditionalFormatting sqref="FL15:FL113">
    <cfRule type="cellIs" dxfId="120" priority="6" stopIfTrue="1" operator="equal">
      <formula>0</formula>
    </cfRule>
  </conditionalFormatting>
  <conditionalFormatting sqref="AF5:EX6">
    <cfRule type="cellIs" dxfId="119" priority="7" stopIfTrue="1" operator="between">
      <formula>PreContractStartDateIn</formula>
      <formula>ContractEndDateIn</formula>
    </cfRule>
  </conditionalFormatting>
  <conditionalFormatting sqref="A15:AC113">
    <cfRule type="expression" dxfId="118" priority="8" stopIfTrue="1">
      <formula>$FN15=1</formula>
    </cfRule>
    <cfRule type="expression" dxfId="117" priority="9" stopIfTrue="1">
      <formula>AND($AE15&lt;&gt;0,$FL15=1)</formula>
    </cfRule>
  </conditionalFormatting>
  <conditionalFormatting sqref="EZ15:FJ113">
    <cfRule type="expression" dxfId="116" priority="10" stopIfTrue="1">
      <formula>$FN15=1</formula>
    </cfRule>
    <cfRule type="expression" dxfId="115" priority="11" stopIfTrue="1">
      <formula>AND($AE15&lt;&gt;0,$FL15=1)</formula>
    </cfRule>
  </conditionalFormatting>
  <conditionalFormatting sqref="E1:FO1 A1:C1">
    <cfRule type="expression" dxfId="114" priority="12" stopIfTrue="1">
      <formula>ErrorsPresent&gt;0</formula>
    </cfRule>
    <cfRule type="expression" dxfId="113" priority="13" stopIfTrue="1">
      <formula>ErrorsPresent&lt;0</formula>
    </cfRule>
  </conditionalFormatting>
  <conditionalFormatting sqref="AF15:EX113">
    <cfRule type="expression" dxfId="112" priority="14" stopIfTrue="1">
      <formula>AND($AE15&lt;&gt;0,$FL15=1)</formula>
    </cfRule>
    <cfRule type="expression" dxfId="111" priority="15" stopIfTrue="1">
      <formula>AF$9&lt;&gt;0</formula>
    </cfRule>
  </conditionalFormatting>
  <dataValidations count="49">
    <dataValidation type="list" allowBlank="1" showInputMessage="1" showErrorMessage="1" sqref="F114">
      <formula1>IF(C114="L",RolesList,ClassList)</formula1>
    </dataValidation>
    <dataValidation type="list" allowBlank="1" showInputMessage="1" showErrorMessage="1" sqref="FF114:FJ114">
      <formula1>CustomerCodeB</formula1>
    </dataValidation>
    <dataValidation type="list" allowBlank="1" showInputMessage="1" showErrorMessage="1" sqref="FE114">
      <formula1>MilestoneCode</formula1>
    </dataValidation>
    <dataValidation type="list" allowBlank="1" showInputMessage="1" showErrorMessage="1" sqref="FA114">
      <formula1>LeasingCode</formula1>
    </dataValidation>
    <dataValidation type="list" allowBlank="1" showInputMessage="1" showErrorMessage="1" sqref="FB114">
      <formula1>DepreciationCode</formula1>
    </dataValidation>
    <dataValidation type="list" allowBlank="1" showInputMessage="1" showErrorMessage="1" sqref="FC114">
      <formula1>GMCode</formula1>
    </dataValidation>
    <dataValidation type="list" allowBlank="1" showInputMessage="1" showErrorMessage="1" sqref="FD114">
      <formula1>ESCode</formula1>
    </dataValidation>
    <dataValidation type="list" allowBlank="1" showInputMessage="1" showErrorMessage="1" sqref="M114:P114 R114:U114 W114:Z114">
      <formula1>OracleList</formula1>
    </dataValidation>
    <dataValidation type="list" allowBlank="1" showInputMessage="1" showErrorMessage="1" sqref="H114">
      <formula1>SiteList</formula1>
    </dataValidation>
    <dataValidation type="list" allowBlank="1" showInputMessage="1" showErrorMessage="1" sqref="I114">
      <formula1>SupplierList</formula1>
    </dataValidation>
    <dataValidation type="list" allowBlank="1" showInputMessage="1" showErrorMessage="1" sqref="G114">
      <formula1>CafeVIKCodeIn</formula1>
    </dataValidation>
    <dataValidation type="list" allowBlank="1" showInputMessage="1" showErrorMessage="1" sqref="K114">
      <formula1>ForV</formula1>
    </dataValidation>
    <dataValidation type="list" allowBlank="1" showInputMessage="1" showErrorMessage="1" sqref="B114">
      <formula1>CUList</formula1>
    </dataValidation>
    <dataValidation type="list" allowBlank="1" showInputMessage="1" showErrorMessage="1" sqref="C114">
      <formula1>CostTypes</formula1>
    </dataValidation>
    <dataValidation type="list" allowBlank="1" showInputMessage="1" showErrorMessage="1" sqref="D114">
      <formula1>CostPhase</formula1>
    </dataValidation>
    <dataValidation type="list" allowBlank="1" showInputMessage="1" showErrorMessage="1" sqref="J114 L114 L14">
      <formula1>BARcodes</formula1>
    </dataValidation>
    <dataValidation type="list" allowBlank="1" showInputMessage="1" showErrorMessage="1" sqref="AC114">
      <formula1>Units</formula1>
    </dataValidation>
    <dataValidation type="list" allowBlank="1" showInputMessage="1" showErrorMessage="1" sqref="FH15:FH113">
      <formula1>f_RRListMU</formula1>
    </dataValidation>
    <dataValidation type="list" allowBlank="1" showInputMessage="1" showErrorMessage="1" sqref="FF15:FF113">
      <formula1>f_PAListMU</formula1>
    </dataValidation>
    <dataValidation type="list" allowBlank="1" showInputMessage="1" showErrorMessage="1" sqref="EZ15:EZ113">
      <formula1>f_InListMU</formula1>
    </dataValidation>
    <dataValidation type="list" allowBlank="1" showInputMessage="1" showErrorMessage="1" sqref="FC15:FC113">
      <formula1>f_RCListMU</formula1>
    </dataValidation>
    <dataValidation type="list" allowBlank="1" showInputMessage="1" showErrorMessage="1" sqref="FD15:FD113">
      <formula1>f_ESListMU</formula1>
    </dataValidation>
    <dataValidation type="list" allowBlank="1" showInputMessage="1" showErrorMessage="1" sqref="B15:B113">
      <formula1>f_CUListMU</formula1>
    </dataValidation>
    <dataValidation type="list" allowBlank="1" showInputMessage="1" showErrorMessage="1" sqref="D15:D113">
      <formula1>f_CPListMU</formula1>
    </dataValidation>
    <dataValidation type="list" allowBlank="1" showInputMessage="1" showErrorMessage="1" sqref="G15:G113">
      <formula1>f_CCListMu</formula1>
    </dataValidation>
    <dataValidation type="list" allowBlank="1" showInputMessage="1" showErrorMessage="1" sqref="H15:H113">
      <formula1>f_RoListMU</formula1>
    </dataValidation>
    <dataValidation type="list" allowBlank="1" showInputMessage="1" showErrorMessage="1" sqref="J15:J113">
      <formula1>f_SiListMU</formula1>
    </dataValidation>
    <dataValidation type="list" allowBlank="1" showInputMessage="1" showErrorMessage="1" sqref="M15:M113">
      <formula1>f_FoListMU</formula1>
    </dataValidation>
    <dataValidation type="list" allowBlank="1" showInputMessage="1" showErrorMessage="1" sqref="N15:N113">
      <formula1>f_OrListMU</formula1>
    </dataValidation>
    <dataValidation type="list" allowBlank="1" showInputMessage="1" showErrorMessage="1" sqref="O15:O113">
      <formula1>f_CoListMU</formula1>
    </dataValidation>
    <dataValidation type="list" allowBlank="1" showInputMessage="1" showErrorMessage="1" sqref="R15:R113">
      <formula1>f_ReListMU</formula1>
    </dataValidation>
    <dataValidation type="list" allowBlank="1" showInputMessage="1" showErrorMessage="1" sqref="W15:W113">
      <formula1>f_CCBListMU</formula1>
    </dataValidation>
    <dataValidation type="list" allowBlank="1" showInputMessage="1" showErrorMessage="1" sqref="X15:X113">
      <formula1>f_CCCListMU</formula1>
    </dataValidation>
    <dataValidation type="list" allowBlank="1" showInputMessage="1" showErrorMessage="1" sqref="Y15:Y113">
      <formula1>f_CCDListMU</formula1>
    </dataValidation>
    <dataValidation type="list" allowBlank="1" showInputMessage="1" showErrorMessage="1" sqref="Z15:Z113">
      <formula1>f_CCEListMU</formula1>
    </dataValidation>
    <dataValidation type="list" allowBlank="1" showInputMessage="1" showErrorMessage="1" sqref="AA15:AA113">
      <formula1>f_CCFListMU</formula1>
    </dataValidation>
    <dataValidation type="list" allowBlank="1" showInputMessage="1" showErrorMessage="1" sqref="AC15:AC113">
      <formula1>f_UnListMU</formula1>
    </dataValidation>
    <dataValidation type="list" allowBlank="1" showInputMessage="1" showErrorMessage="1" sqref="C15:C113">
      <formula1>f_CTListMU</formula1>
    </dataValidation>
    <dataValidation type="list" allowBlank="1" showInputMessage="1" showErrorMessage="1" sqref="L15:L113">
      <formula1>f_BAListMU</formula1>
    </dataValidation>
    <dataValidation type="list" allowBlank="1" showInputMessage="1" showErrorMessage="1" sqref="Q15:Q113">
      <formula1>f_CurListMU</formula1>
    </dataValidation>
    <dataValidation type="list" allowBlank="1" showInputMessage="1" showErrorMessage="1" sqref="V15:V113">
      <formula1>f_CCAListMU</formula1>
    </dataValidation>
    <dataValidation type="list" allowBlank="1" showInputMessage="1" showErrorMessage="1" sqref="K15:K113">
      <formula1>f_SuListMU</formula1>
    </dataValidation>
    <dataValidation type="list" allowBlank="1" showInputMessage="1" showErrorMessage="1" sqref="FA15:FA113">
      <formula1>f_FiListMU</formula1>
    </dataValidation>
    <dataValidation type="list" allowBlank="1" showInputMessage="1" showErrorMessage="1" sqref="S15:S113">
      <formula1>f_UC1ListMU</formula1>
    </dataValidation>
    <dataValidation type="list" allowBlank="1" showInputMessage="1" showErrorMessage="1" sqref="T15:T113">
      <formula1>f_UC2ListMU</formula1>
    </dataValidation>
    <dataValidation type="list" allowBlank="1" showInputMessage="1" showErrorMessage="1" sqref="U15:U113">
      <formula1>f_UC3ListMU</formula1>
    </dataValidation>
    <dataValidation type="list" allowBlank="1" showInputMessage="1" showErrorMessage="1" sqref="FG15:FG113">
      <formula1>f_CRListMU</formula1>
    </dataValidation>
    <dataValidation type="list" allowBlank="1" showInputMessage="1" showErrorMessage="1" sqref="FE15:FE113">
      <formula1>f_CXListMU</formula1>
    </dataValidation>
    <dataValidation type="list" allowBlank="1" showInputMessage="1" showErrorMessage="1" sqref="FB15:FB113">
      <formula1>f_DeListMU</formula1>
    </dataValidation>
  </dataValidations>
  <hyperlinks>
    <hyperlink ref="B13" location="CONCU1" display="CONCU1"/>
    <hyperlink ref="C13" location="CONCT1" tooltip="Hyperlink to &quot;Cost Type&quot; input table" display="CONCT1"/>
    <hyperlink ref="D13" location="CONCP1" tooltip="Hyperlink to &quot;Cost Phase&quot; input table" display="CONCP1"/>
    <hyperlink ref="G13" location="CONCC1" tooltip="Hyperlink to &quot;Cost Classification&quot; input table" display="CONCC1"/>
    <hyperlink ref="H13" location="CONRO1" tooltip="Hyperlink to &quot;Role&quot; input table" display="CONRO1"/>
    <hyperlink ref="J13" location="CONSI1" tooltip="Hyperlink to &quot;Site&quot; input table" display="CONSI1"/>
    <hyperlink ref="K13" location="CONSU1" tooltip="Hyperlink to &quot;Supplier&quot; input table" display="CONSU1"/>
    <hyperlink ref="L13" location="CONBC1" tooltip="Hyperlink to (Cost) &quot;BAR Code&quot; input table" display="CONBC1"/>
    <hyperlink ref="M13" location="CONFV1" tooltip="Hyperlink to &quot;ForV&quot; input table" display="CONFV1"/>
    <hyperlink ref="N13" location="CONOR1" tooltip="Hyperlink to &quot;Oracle&quot; input table" display="CONOR1"/>
    <hyperlink ref="O13" location="CONDC1" tooltip="Hyperlink to &quot;Delivery Country&quot; input table" display="CONDC1"/>
    <hyperlink ref="Q13" location="TIMCR1" display="Currency"/>
    <hyperlink ref="R13" location="CONRE1" tooltip="Hyperlink to &quot;Region&quot; input table" display="CONRE1"/>
    <hyperlink ref="V13" location="CONCS2" tooltip="Hyperlink to &quot;Customer Code A&quot; input table" display="CONCS2"/>
    <hyperlink ref="W13" location="CONCS3" tooltip="Hyperlink to &quot;Customer Code B&quot; input table" display="CONCS3"/>
    <hyperlink ref="X13" location="CONCS4" tooltip="Hyperlink to &quot;Customer Code C&quot; input table" display="CONCS4"/>
    <hyperlink ref="Y13" location="CONCS5" tooltip="Hyperlink to &quot;Customer Code D&quot; input table" display="CONCS5"/>
    <hyperlink ref="Z13" location="CONCS6" tooltip="Hyperlink to &quot;Customer Code E&quot; input table" display="CONCS6"/>
    <hyperlink ref="AA13" location="CONCS7" tooltip="Hyperlink to &quot;Customer Code F&quot; input table" display="CONCS7"/>
    <hyperlink ref="AC13" location="CONUN1" tooltip="Hyperlink to &quot;Unit Types&quot; input table." display="CONUN1"/>
    <hyperlink ref="EZ13" location="TIMIR1" display="TIMIR1"/>
    <hyperlink ref="FA13" location="CONLF1" display="CONLF1"/>
    <hyperlink ref="FB13" location="CONDE1" display="CONDE1"/>
    <hyperlink ref="FC13" location="CONMA1" display="CONMA1"/>
    <hyperlink ref="FD13" location="CONBR1" display="CONBR1"/>
    <hyperlink ref="FE13" location="CONCO1" tooltip="Hyperlink to &quot;Capex/Opex&quot; input table." display="CONCO1"/>
    <hyperlink ref="FF13" location="CONPA1" tooltip="Hyperlink to &quot;Pre-payment Accrual Code&quot; input table." display="CONPA1"/>
    <hyperlink ref="FG13" location="CONAT1" display="CONAT1"/>
    <hyperlink ref="FH13" location="CONPT1" display="CONPT1"/>
    <hyperlink ref="S13" location="CONOG1" tooltip="Hyperlink to &quot;User Code 1&quot; input table" display="CONOG1"/>
    <hyperlink ref="T13" location="CONUC2" tooltip="Hyperlink to &quot;User Code 2&quot; input table" display="CONUC2"/>
    <hyperlink ref="U13" location="CONUC3" tooltip="Hyperlink to &quot;User Code 3&quot; input table" display="CONUC3"/>
    <hyperlink ref="D1" location="PLA5A" tooltip="Hyperlink to &quot;Error Checks&quot; sheet" display="PLA5A"/>
  </hyperlinks>
  <pageMargins left="0.4" right="0.4" top="1" bottom="1" header="0.5" footer="0.5"/>
  <pageSetup scale="51"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17" man="1"/>
    <brk id="31" min="14" max="117" man="1"/>
    <brk id="154" min="14" max="117" man="1"/>
    <brk id="166" min="14" max="117" man="1"/>
  </colBreaks>
  <drawing r:id="rId2"/>
  <legacyDrawing r:id="rId3"/>
  <mc:AlternateContent xmlns:mc="http://schemas.openxmlformats.org/markup-compatibility/2006">
    <mc:Choice Requires="x14">
      <controls>
        <mc:AlternateContent xmlns:mc="http://schemas.openxmlformats.org/markup-compatibility/2006">
          <mc:Choice Requires="x14">
            <control shapeId="139237" r:id="rId4" name="o_MI2">
              <controlPr defaultSize="0" print="0" autoFill="0" autoPict="0" macro="[0]!UnitMC">
                <anchor moveWithCells="1" sizeWithCells="1">
                  <from>
                    <xdr:col>2</xdr:col>
                    <xdr:colOff>742950</xdr:colOff>
                    <xdr:row>6</xdr:row>
                    <xdr:rowOff>28575</xdr:rowOff>
                  </from>
                  <to>
                    <xdr:col>3</xdr:col>
                    <xdr:colOff>19050</xdr:colOff>
                    <xdr:row>8</xdr:row>
                    <xdr:rowOff>66675</xdr:rowOff>
                  </to>
                </anchor>
              </controlPr>
            </control>
          </mc:Choice>
        </mc:AlternateContent>
        <mc:AlternateContent xmlns:mc="http://schemas.openxmlformats.org/markup-compatibility/2006">
          <mc:Choice Requires="x14">
            <control shapeId="139238" r:id="rId5" name="o_MI3">
              <controlPr defaultSize="0" print="0" autoFill="0" autoPict="0" macro="[0]!InsertRow">
                <anchor moveWithCells="1" sizeWithCells="1">
                  <from>
                    <xdr:col>3</xdr:col>
                    <xdr:colOff>123825</xdr:colOff>
                    <xdr:row>6</xdr:row>
                    <xdr:rowOff>28575</xdr:rowOff>
                  </from>
                  <to>
                    <xdr:col>4</xdr:col>
                    <xdr:colOff>171450</xdr:colOff>
                    <xdr:row>8</xdr:row>
                    <xdr:rowOff>66675</xdr:rowOff>
                  </to>
                </anchor>
              </controlPr>
            </control>
          </mc:Choice>
        </mc:AlternateContent>
        <mc:AlternateContent xmlns:mc="http://schemas.openxmlformats.org/markup-compatibility/2006">
          <mc:Choice Requires="x14">
            <control shapeId="139239" r:id="rId6" name="o_MI4">
              <controlPr defaultSize="0" print="0" autoFill="0" autoPict="0" macro="[0]!RemoveRow">
                <anchor moveWithCells="1" sizeWithCells="1">
                  <from>
                    <xdr:col>4</xdr:col>
                    <xdr:colOff>285750</xdr:colOff>
                    <xdr:row>6</xdr:row>
                    <xdr:rowOff>28575</xdr:rowOff>
                  </from>
                  <to>
                    <xdr:col>4</xdr:col>
                    <xdr:colOff>971550</xdr:colOff>
                    <xdr:row>8</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tabColor indexed="23"/>
    <outlinePr summaryBelow="0" summaryRight="0"/>
    <pageSetUpPr autoPageBreaks="0"/>
  </sheetPr>
  <dimension ref="A1:GK737"/>
  <sheetViews>
    <sheetView showGridLines="0" showZeros="0" zoomScale="87" zoomScaleNormal="87" workbookViewId="0">
      <pane xSplit="6" ySplit="14" topLeftCell="AD15" activePane="bottomRight" state="frozen"/>
      <selection pane="topRight"/>
      <selection pane="bottomLeft"/>
      <selection pane="bottomRight"/>
    </sheetView>
  </sheetViews>
  <sheetFormatPr defaultColWidth="0" defaultRowHeight="12.75" zeroHeight="1" outlineLevelCol="1"/>
  <cols>
    <col min="1" max="1" width="5.7109375" style="86" customWidth="1"/>
    <col min="2" max="2" width="13.28515625" style="85" customWidth="1"/>
    <col min="3" max="3" width="21.140625" style="85" customWidth="1"/>
    <col min="4" max="4" width="9.5703125" style="85" customWidth="1"/>
    <col min="5" max="5" width="28.42578125" style="232" customWidth="1"/>
    <col min="6" max="6" width="19.42578125" style="85" customWidth="1" collapsed="1"/>
    <col min="7" max="7" width="7.85546875" style="85" hidden="1" customWidth="1" outlineLevel="1"/>
    <col min="8" max="8" width="7.28515625" style="85" hidden="1" customWidth="1" outlineLevel="1"/>
    <col min="9" max="9" width="14.42578125" style="85" hidden="1" customWidth="1" outlineLevel="1"/>
    <col min="10" max="10" width="8.85546875" style="85" hidden="1" customWidth="1" outlineLevel="1"/>
    <col min="11" max="12" width="10.7109375" style="85" hidden="1" customWidth="1" outlineLevel="1"/>
    <col min="13" max="13" width="9.5703125" style="85" hidden="1" customWidth="1" outlineLevel="1"/>
    <col min="14" max="14" width="10.7109375" style="85" hidden="1" customWidth="1" outlineLevel="1"/>
    <col min="15" max="15" width="15.140625" style="85" hidden="1" customWidth="1" outlineLevel="1"/>
    <col min="16" max="18" width="10.7109375" style="85" hidden="1" customWidth="1" outlineLevel="1"/>
    <col min="19" max="21" width="0" style="85" hidden="1" customWidth="1" outlineLevel="1"/>
    <col min="22" max="22" width="14.140625" style="85" hidden="1" customWidth="1" outlineLevel="1"/>
    <col min="23" max="27" width="10.5703125" style="85" hidden="1" customWidth="1" outlineLevel="1"/>
    <col min="28" max="28" width="10.7109375" style="86" hidden="1" customWidth="1" outlineLevel="1"/>
    <col min="29" max="29" width="9.7109375" style="86" hidden="1" customWidth="1" outlineLevel="1"/>
    <col min="30" max="30" width="12.140625" style="739" customWidth="1"/>
    <col min="31" max="31" width="16.5703125" style="739" bestFit="1" customWidth="1"/>
    <col min="32" max="154" width="9.7109375" style="86" customWidth="1" outlineLevel="1"/>
    <col min="155" max="155" width="1.7109375" style="86" customWidth="1"/>
    <col min="156" max="156" width="9.28515625" style="86" customWidth="1" outlineLevel="1"/>
    <col min="157" max="158" width="17.5703125" style="86" customWidth="1" outlineLevel="1"/>
    <col min="159" max="159" width="18.85546875" style="86" customWidth="1" outlineLevel="1"/>
    <col min="160" max="160" width="17.5703125" style="86" customWidth="1" outlineLevel="1"/>
    <col min="161" max="161" width="12.42578125" style="86" customWidth="1" outlineLevel="1"/>
    <col min="162" max="162" width="20.85546875" style="128" customWidth="1" outlineLevel="1"/>
    <col min="163" max="163" width="12.28515625" style="86" customWidth="1" outlineLevel="1"/>
    <col min="164" max="164" width="12.85546875" style="86" customWidth="1" outlineLevel="1"/>
    <col min="165" max="166" width="9.140625" style="86" customWidth="1" outlineLevel="1"/>
    <col min="167" max="167" width="1.7109375" style="128" customWidth="1"/>
    <col min="168" max="172" width="3.7109375" style="86" customWidth="1" outlineLevel="1"/>
    <col min="173" max="173" width="1.7109375" style="86" customWidth="1"/>
    <col min="174" max="175" width="9.140625" style="86" customWidth="1" outlineLevel="1"/>
    <col min="176" max="176" width="1.7109375" style="86" customWidth="1"/>
    <col min="177" max="177" width="9.140625" style="147" hidden="1" customWidth="1"/>
    <col min="178" max="192" width="0" style="147" hidden="1" customWidth="1"/>
    <col min="193" max="193" width="9.140625" style="147" hidden="1" customWidth="1"/>
    <col min="194" max="16384" width="0" style="147" hidden="1"/>
  </cols>
  <sheetData>
    <row r="1" spans="1:176" s="558" customFormat="1" ht="15">
      <c r="A1" s="32" t="str">
        <f ca="1">Bookname</f>
        <v>IPM_Pricing_v1.2.xlsm</v>
      </c>
      <c r="B1" s="32"/>
      <c r="C1" s="32"/>
      <c r="D1" s="863">
        <f ca="1">IF(OR(D12&gt;0,D115&gt;0,D118&gt;0,SUM(FQ:FT)&lt;&gt;0),1,0)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row>
    <row r="2" spans="1:176">
      <c r="A2" s="84" t="str">
        <f>ClientNameIn</f>
        <v>Client Name</v>
      </c>
      <c r="E2" s="158"/>
      <c r="AF2" s="186"/>
      <c r="EY2" s="612"/>
      <c r="FK2" s="612"/>
      <c r="FQ2" s="612"/>
      <c r="FT2" s="612"/>
    </row>
    <row r="3" spans="1:176">
      <c r="A3" s="86" t="str">
        <f ca="1">ModelNameIn</f>
        <v>Intermediate Pricing Model v1.2</v>
      </c>
      <c r="E3" s="158"/>
      <c r="AB3" s="740"/>
      <c r="AC3" s="740"/>
      <c r="AD3" s="328" t="s">
        <v>2336</v>
      </c>
      <c r="AE3" s="691">
        <f ca="1">SUBTOTAL(9,AE14:AE114)</f>
        <v>28624381.51642327</v>
      </c>
      <c r="AF3" s="692">
        <f>SUBTOTAL(9,AF14:AF114)</f>
        <v>1212561.7945000001</v>
      </c>
      <c r="AG3" s="693">
        <f ca="1">SUBTOTAL(9,AG14:AG114)</f>
        <v>269124.91619919933</v>
      </c>
      <c r="AH3" s="693">
        <f t="shared" ref="AH3:CS3" ca="1" si="0">SUBTOTAL(9,AH14:AH114)</f>
        <v>1839712.6109375001</v>
      </c>
      <c r="AI3" s="693">
        <f t="shared" ca="1" si="0"/>
        <v>2730224.6109374999</v>
      </c>
      <c r="AJ3" s="693">
        <f t="shared" ca="1" si="0"/>
        <v>423110.61093750002</v>
      </c>
      <c r="AK3" s="693">
        <f t="shared" ca="1" si="0"/>
        <v>494709.61093750002</v>
      </c>
      <c r="AL3" s="693">
        <f t="shared" ca="1" si="0"/>
        <v>560462.04843750002</v>
      </c>
      <c r="AM3" s="693">
        <f t="shared" ca="1" si="0"/>
        <v>560462.04843750002</v>
      </c>
      <c r="AN3" s="693">
        <f t="shared" ca="1" si="0"/>
        <v>288934.54843750002</v>
      </c>
      <c r="AO3" s="693">
        <f t="shared" ca="1" si="0"/>
        <v>288934.54843750002</v>
      </c>
      <c r="AP3" s="693">
        <f t="shared" ca="1" si="0"/>
        <v>288934.54843750002</v>
      </c>
      <c r="AQ3" s="693">
        <f t="shared" ca="1" si="0"/>
        <v>288140.54843750002</v>
      </c>
      <c r="AR3" s="693">
        <f t="shared" ca="1" si="0"/>
        <v>288140.54843750002</v>
      </c>
      <c r="AS3" s="693">
        <f t="shared" ca="1" si="0"/>
        <v>493549.6521366993</v>
      </c>
      <c r="AT3" s="693">
        <f t="shared" ca="1" si="0"/>
        <v>507454.54843749997</v>
      </c>
      <c r="AU3" s="693">
        <f t="shared" ca="1" si="0"/>
        <v>313718.54843750002</v>
      </c>
      <c r="AV3" s="693">
        <f t="shared" ca="1" si="0"/>
        <v>323646.55940625007</v>
      </c>
      <c r="AW3" s="693">
        <f t="shared" ca="1" si="0"/>
        <v>323646.55940625007</v>
      </c>
      <c r="AX3" s="693">
        <f t="shared" ca="1" si="0"/>
        <v>293903.35940625001</v>
      </c>
      <c r="AY3" s="693">
        <f t="shared" ca="1" si="0"/>
        <v>293903.35940625001</v>
      </c>
      <c r="AZ3" s="693">
        <f t="shared" ca="1" si="0"/>
        <v>293903.35940625001</v>
      </c>
      <c r="BA3" s="693">
        <f t="shared" ca="1" si="0"/>
        <v>293903.35940625001</v>
      </c>
      <c r="BB3" s="693">
        <f t="shared" ca="1" si="0"/>
        <v>293903.35940625001</v>
      </c>
      <c r="BC3" s="693">
        <f t="shared" ca="1" si="0"/>
        <v>293903.35940625001</v>
      </c>
      <c r="BD3" s="693">
        <f t="shared" ca="1" si="0"/>
        <v>293903.35940625001</v>
      </c>
      <c r="BE3" s="693">
        <f t="shared" ca="1" si="0"/>
        <v>503420.64517943334</v>
      </c>
      <c r="BF3" s="693">
        <f t="shared" ca="1" si="0"/>
        <v>498821.35940625001</v>
      </c>
      <c r="BG3" s="693">
        <f t="shared" ca="1" si="0"/>
        <v>293903.35940625001</v>
      </c>
      <c r="BH3" s="693">
        <f t="shared" ca="1" si="0"/>
        <v>299781.42659437499</v>
      </c>
      <c r="BI3" s="693">
        <f t="shared" ca="1" si="0"/>
        <v>299781.42659437499</v>
      </c>
      <c r="BJ3" s="693">
        <f t="shared" ca="1" si="0"/>
        <v>299781.42659437499</v>
      </c>
      <c r="BK3" s="693">
        <f t="shared" ca="1" si="0"/>
        <v>299781.42659437499</v>
      </c>
      <c r="BL3" s="693">
        <f t="shared" ca="1" si="0"/>
        <v>299781.42659437499</v>
      </c>
      <c r="BM3" s="693">
        <f t="shared" ca="1" si="0"/>
        <v>299781.42659437499</v>
      </c>
      <c r="BN3" s="693">
        <f t="shared" ca="1" si="0"/>
        <v>299781.42659437499</v>
      </c>
      <c r="BO3" s="693">
        <f t="shared" ca="1" si="0"/>
        <v>299781.42659437499</v>
      </c>
      <c r="BP3" s="693">
        <f t="shared" ca="1" si="0"/>
        <v>299781.42659437499</v>
      </c>
      <c r="BQ3" s="693">
        <f t="shared" ca="1" si="0"/>
        <v>513489.05808302201</v>
      </c>
      <c r="BR3" s="693">
        <f t="shared" ca="1" si="0"/>
        <v>1344863.226594375</v>
      </c>
      <c r="BS3" s="693">
        <f t="shared" ca="1" si="0"/>
        <v>299781.42659437499</v>
      </c>
      <c r="BT3" s="693">
        <f t="shared" ca="1" si="0"/>
        <v>305777.05512626248</v>
      </c>
      <c r="BU3" s="693">
        <f t="shared" ca="1" si="0"/>
        <v>305777.05512626248</v>
      </c>
      <c r="BV3" s="693">
        <f t="shared" ca="1" si="0"/>
        <v>305777.05512626248</v>
      </c>
      <c r="BW3" s="693">
        <f t="shared" ca="1" si="0"/>
        <v>305777.05512626248</v>
      </c>
      <c r="BX3" s="693">
        <f t="shared" ca="1" si="0"/>
        <v>305777.05512626248</v>
      </c>
      <c r="BY3" s="693">
        <f t="shared" ca="1" si="0"/>
        <v>305777.05512626248</v>
      </c>
      <c r="BZ3" s="693">
        <f t="shared" ca="1" si="0"/>
        <v>305777.05512626248</v>
      </c>
      <c r="CA3" s="693">
        <f t="shared" ca="1" si="0"/>
        <v>305777.05512626248</v>
      </c>
      <c r="CB3" s="693">
        <f t="shared" ca="1" si="0"/>
        <v>305777.05512626248</v>
      </c>
      <c r="CC3" s="693">
        <f t="shared" ca="1" si="0"/>
        <v>523758.8392446824</v>
      </c>
      <c r="CD3" s="693">
        <f t="shared" ca="1" si="0"/>
        <v>518973.74232626247</v>
      </c>
      <c r="CE3" s="693">
        <f t="shared" ca="1" si="0"/>
        <v>305777.05512626248</v>
      </c>
      <c r="CF3" s="693">
        <f t="shared" ca="1" si="0"/>
        <v>311892.59622878773</v>
      </c>
      <c r="CG3" s="693">
        <f t="shared" ca="1" si="0"/>
        <v>311892.59622878773</v>
      </c>
      <c r="CH3" s="693">
        <f t="shared" ca="1" si="0"/>
        <v>311892.59622878773</v>
      </c>
      <c r="CI3" s="693">
        <f t="shared" ca="1" si="0"/>
        <v>311892.59622878773</v>
      </c>
      <c r="CJ3" s="693">
        <f t="shared" ca="1" si="0"/>
        <v>311892.59622878773</v>
      </c>
      <c r="CK3" s="693">
        <f t="shared" ca="1" si="0"/>
        <v>311892.59622878773</v>
      </c>
      <c r="CL3" s="693">
        <f t="shared" ca="1" si="0"/>
        <v>311892.59622878773</v>
      </c>
      <c r="CM3" s="693">
        <f t="shared" ca="1" si="0"/>
        <v>311892.59622878773</v>
      </c>
      <c r="CN3" s="693">
        <f t="shared" ca="1" si="0"/>
        <v>311892.59622878773</v>
      </c>
      <c r="CO3" s="693">
        <f t="shared" ca="1" si="0"/>
        <v>534234.01602957596</v>
      </c>
      <c r="CP3" s="693">
        <f t="shared" ca="1" si="0"/>
        <v>529353.21717278776</v>
      </c>
      <c r="CQ3" s="693">
        <f t="shared" ca="1" si="0"/>
        <v>311892.59622878773</v>
      </c>
      <c r="CR3" s="693">
        <f t="shared" ca="1" si="0"/>
        <v>318130.44815336354</v>
      </c>
      <c r="CS3" s="693">
        <f t="shared" ca="1" si="0"/>
        <v>318130.44815336354</v>
      </c>
      <c r="CT3" s="693">
        <f t="shared" ref="CT3:EX3" ca="1" si="1">SUBTOTAL(9,CT14:CT114)</f>
        <v>0</v>
      </c>
      <c r="CU3" s="693">
        <f t="shared" ca="1" si="1"/>
        <v>0</v>
      </c>
      <c r="CV3" s="693">
        <f t="shared" ca="1" si="1"/>
        <v>0</v>
      </c>
      <c r="CW3" s="693">
        <f t="shared" ca="1" si="1"/>
        <v>0</v>
      </c>
      <c r="CX3" s="693">
        <f t="shared" ca="1" si="1"/>
        <v>0</v>
      </c>
      <c r="CY3" s="693">
        <f t="shared" ca="1" si="1"/>
        <v>0</v>
      </c>
      <c r="CZ3" s="693">
        <f t="shared" ca="1" si="1"/>
        <v>0</v>
      </c>
      <c r="DA3" s="693">
        <f t="shared" ca="1" si="1"/>
        <v>0</v>
      </c>
      <c r="DB3" s="693">
        <f t="shared" ca="1" si="1"/>
        <v>0</v>
      </c>
      <c r="DC3" s="693">
        <f t="shared" ca="1" si="1"/>
        <v>0</v>
      </c>
      <c r="DD3" s="693">
        <f t="shared" ca="1" si="1"/>
        <v>0</v>
      </c>
      <c r="DE3" s="693">
        <f t="shared" ca="1" si="1"/>
        <v>0</v>
      </c>
      <c r="DF3" s="693">
        <f t="shared" ca="1" si="1"/>
        <v>0</v>
      </c>
      <c r="DG3" s="693">
        <f t="shared" ca="1" si="1"/>
        <v>0</v>
      </c>
      <c r="DH3" s="693">
        <f t="shared" ca="1" si="1"/>
        <v>0</v>
      </c>
      <c r="DI3" s="693">
        <f t="shared" ca="1" si="1"/>
        <v>0</v>
      </c>
      <c r="DJ3" s="693">
        <f t="shared" ca="1" si="1"/>
        <v>0</v>
      </c>
      <c r="DK3" s="693">
        <f t="shared" ca="1" si="1"/>
        <v>0</v>
      </c>
      <c r="DL3" s="693">
        <f t="shared" ca="1" si="1"/>
        <v>0</v>
      </c>
      <c r="DM3" s="693">
        <f t="shared" ca="1" si="1"/>
        <v>0</v>
      </c>
      <c r="DN3" s="693">
        <f t="shared" ca="1" si="1"/>
        <v>0</v>
      </c>
      <c r="DO3" s="693">
        <f t="shared" ca="1" si="1"/>
        <v>0</v>
      </c>
      <c r="DP3" s="693">
        <f t="shared" ca="1" si="1"/>
        <v>0</v>
      </c>
      <c r="DQ3" s="693">
        <f t="shared" ca="1" si="1"/>
        <v>0</v>
      </c>
      <c r="DR3" s="693">
        <f t="shared" ca="1" si="1"/>
        <v>0</v>
      </c>
      <c r="DS3" s="693">
        <f t="shared" ca="1" si="1"/>
        <v>0</v>
      </c>
      <c r="DT3" s="693">
        <f t="shared" ca="1" si="1"/>
        <v>0</v>
      </c>
      <c r="DU3" s="693">
        <f t="shared" ca="1" si="1"/>
        <v>0</v>
      </c>
      <c r="DV3" s="693">
        <f t="shared" ca="1" si="1"/>
        <v>0</v>
      </c>
      <c r="DW3" s="693">
        <f t="shared" ca="1" si="1"/>
        <v>0</v>
      </c>
      <c r="DX3" s="693">
        <f t="shared" ca="1" si="1"/>
        <v>0</v>
      </c>
      <c r="DY3" s="693">
        <f t="shared" ca="1" si="1"/>
        <v>0</v>
      </c>
      <c r="DZ3" s="693">
        <f t="shared" ca="1" si="1"/>
        <v>0</v>
      </c>
      <c r="EA3" s="693">
        <f t="shared" ca="1" si="1"/>
        <v>0</v>
      </c>
      <c r="EB3" s="693">
        <f t="shared" ca="1" si="1"/>
        <v>0</v>
      </c>
      <c r="EC3" s="693">
        <f t="shared" ca="1" si="1"/>
        <v>0</v>
      </c>
      <c r="ED3" s="693">
        <f t="shared" ca="1" si="1"/>
        <v>0</v>
      </c>
      <c r="EE3" s="693">
        <f t="shared" ca="1" si="1"/>
        <v>0</v>
      </c>
      <c r="EF3" s="693">
        <f t="shared" ca="1" si="1"/>
        <v>0</v>
      </c>
      <c r="EG3" s="693">
        <f t="shared" ca="1" si="1"/>
        <v>0</v>
      </c>
      <c r="EH3" s="693">
        <f t="shared" ca="1" si="1"/>
        <v>0</v>
      </c>
      <c r="EI3" s="693">
        <f t="shared" ca="1" si="1"/>
        <v>0</v>
      </c>
      <c r="EJ3" s="693">
        <f t="shared" ca="1" si="1"/>
        <v>0</v>
      </c>
      <c r="EK3" s="693">
        <f t="shared" ca="1" si="1"/>
        <v>0</v>
      </c>
      <c r="EL3" s="693">
        <f t="shared" ca="1" si="1"/>
        <v>0</v>
      </c>
      <c r="EM3" s="693">
        <f t="shared" ca="1" si="1"/>
        <v>0</v>
      </c>
      <c r="EN3" s="693">
        <f t="shared" ca="1" si="1"/>
        <v>0</v>
      </c>
      <c r="EO3" s="693">
        <f t="shared" ca="1" si="1"/>
        <v>0</v>
      </c>
      <c r="EP3" s="693">
        <f t="shared" ca="1" si="1"/>
        <v>0</v>
      </c>
      <c r="EQ3" s="693">
        <f t="shared" ca="1" si="1"/>
        <v>0</v>
      </c>
      <c r="ER3" s="693">
        <f t="shared" ca="1" si="1"/>
        <v>0</v>
      </c>
      <c r="ES3" s="693">
        <f t="shared" ca="1" si="1"/>
        <v>0</v>
      </c>
      <c r="ET3" s="693">
        <f t="shared" ca="1" si="1"/>
        <v>0</v>
      </c>
      <c r="EU3" s="693">
        <f t="shared" ca="1" si="1"/>
        <v>0</v>
      </c>
      <c r="EV3" s="693">
        <f t="shared" ca="1" si="1"/>
        <v>0</v>
      </c>
      <c r="EW3" s="693">
        <f t="shared" ca="1" si="1"/>
        <v>0</v>
      </c>
      <c r="EX3" s="693">
        <f t="shared" ca="1" si="1"/>
        <v>0</v>
      </c>
      <c r="EY3" s="612"/>
      <c r="FK3" s="612"/>
      <c r="FQ3" s="612"/>
      <c r="FT3" s="612"/>
    </row>
    <row r="4" spans="1:176">
      <c r="A4" s="86" t="str">
        <f ca="1">MID(CELL("filename",A1),FIND("]",CELL("filename",A1))+1, LEN(CELL("filename",A1))-FIND("]",CELL("filename",A1)))</f>
        <v>Conversion</v>
      </c>
      <c r="E4" s="158"/>
      <c r="AB4" s="740"/>
      <c r="AC4" s="740"/>
      <c r="AF4" s="741"/>
      <c r="AJ4" s="146"/>
      <c r="AK4" s="146"/>
      <c r="EY4" s="612"/>
      <c r="FK4" s="612"/>
      <c r="FQ4" s="612"/>
      <c r="FT4" s="612"/>
    </row>
    <row r="5" spans="1:176">
      <c r="A5" s="128"/>
      <c r="E5" s="158"/>
      <c r="AB5" s="740"/>
      <c r="AC5" s="740"/>
      <c r="AE5" s="158" t="s">
        <v>2034</v>
      </c>
      <c r="AF5" s="312" t="str">
        <f t="shared" ref="AF5:BK5" si="2">AnnSum</f>
        <v>Year 0</v>
      </c>
      <c r="AG5" s="312" t="str">
        <f t="shared" si="2"/>
        <v>Year 0</v>
      </c>
      <c r="AH5" s="257" t="str">
        <f t="shared" si="2"/>
        <v>Year 0</v>
      </c>
      <c r="AI5" s="257" t="str">
        <f t="shared" si="2"/>
        <v>Q1</v>
      </c>
      <c r="AJ5" s="257" t="str">
        <f t="shared" si="2"/>
        <v>Q1</v>
      </c>
      <c r="AK5" s="257" t="str">
        <f t="shared" si="2"/>
        <v>Q1</v>
      </c>
      <c r="AL5" s="257" t="str">
        <f t="shared" si="2"/>
        <v>Q2</v>
      </c>
      <c r="AM5" s="257" t="str">
        <f t="shared" si="2"/>
        <v>Q2</v>
      </c>
      <c r="AN5" s="257" t="str">
        <f t="shared" si="2"/>
        <v>Q2</v>
      </c>
      <c r="AO5" s="257" t="str">
        <f t="shared" si="2"/>
        <v>Q3</v>
      </c>
      <c r="AP5" s="257" t="str">
        <f t="shared" si="2"/>
        <v>Q3</v>
      </c>
      <c r="AQ5" s="257" t="str">
        <f t="shared" si="2"/>
        <v>Q3</v>
      </c>
      <c r="AR5" s="257" t="str">
        <f t="shared" si="2"/>
        <v>Q4</v>
      </c>
      <c r="AS5" s="257" t="str">
        <f t="shared" si="2"/>
        <v>Q4</v>
      </c>
      <c r="AT5" s="257" t="str">
        <f t="shared" si="2"/>
        <v>Q4</v>
      </c>
      <c r="AU5" s="257" t="str">
        <f t="shared" si="2"/>
        <v>Year 2</v>
      </c>
      <c r="AV5" s="257" t="str">
        <f t="shared" si="2"/>
        <v>Year 2</v>
      </c>
      <c r="AW5" s="257" t="str">
        <f t="shared" si="2"/>
        <v>Year 2</v>
      </c>
      <c r="AX5" s="257" t="str">
        <f t="shared" si="2"/>
        <v>Year 2</v>
      </c>
      <c r="AY5" s="257" t="str">
        <f t="shared" si="2"/>
        <v>Year 2</v>
      </c>
      <c r="AZ5" s="257" t="str">
        <f t="shared" si="2"/>
        <v>Year 2</v>
      </c>
      <c r="BA5" s="257" t="str">
        <f t="shared" si="2"/>
        <v>Year 2</v>
      </c>
      <c r="BB5" s="257" t="str">
        <f t="shared" si="2"/>
        <v>Year 2</v>
      </c>
      <c r="BC5" s="257" t="str">
        <f t="shared" si="2"/>
        <v>Year 2</v>
      </c>
      <c r="BD5" s="257" t="str">
        <f t="shared" si="2"/>
        <v>Year 2</v>
      </c>
      <c r="BE5" s="257" t="str">
        <f t="shared" si="2"/>
        <v>Year 2</v>
      </c>
      <c r="BF5" s="257" t="str">
        <f t="shared" si="2"/>
        <v>Year 2</v>
      </c>
      <c r="BG5" s="257" t="str">
        <f t="shared" si="2"/>
        <v>Year 3</v>
      </c>
      <c r="BH5" s="257" t="str">
        <f t="shared" si="2"/>
        <v>Year 3</v>
      </c>
      <c r="BI5" s="257" t="str">
        <f t="shared" si="2"/>
        <v>Year 3</v>
      </c>
      <c r="BJ5" s="257" t="str">
        <f t="shared" si="2"/>
        <v>Year 3</v>
      </c>
      <c r="BK5" s="257" t="str">
        <f t="shared" si="2"/>
        <v>Year 3</v>
      </c>
      <c r="BL5" s="257" t="str">
        <f t="shared" ref="BL5:CQ5" si="3">AnnSum</f>
        <v>Year 3</v>
      </c>
      <c r="BM5" s="257" t="str">
        <f t="shared" si="3"/>
        <v>Year 3</v>
      </c>
      <c r="BN5" s="257" t="str">
        <f t="shared" si="3"/>
        <v>Year 3</v>
      </c>
      <c r="BO5" s="257" t="str">
        <f t="shared" si="3"/>
        <v>Year 3</v>
      </c>
      <c r="BP5" s="257" t="str">
        <f t="shared" si="3"/>
        <v>Year 3</v>
      </c>
      <c r="BQ5" s="257" t="str">
        <f t="shared" si="3"/>
        <v>Year 3</v>
      </c>
      <c r="BR5" s="257" t="str">
        <f t="shared" si="3"/>
        <v>Year 3</v>
      </c>
      <c r="BS5" s="257" t="str">
        <f t="shared" si="3"/>
        <v>Year 4</v>
      </c>
      <c r="BT5" s="257" t="str">
        <f t="shared" si="3"/>
        <v>Year 4</v>
      </c>
      <c r="BU5" s="257" t="str">
        <f t="shared" si="3"/>
        <v>Year 4</v>
      </c>
      <c r="BV5" s="257" t="str">
        <f t="shared" si="3"/>
        <v>Year 4</v>
      </c>
      <c r="BW5" s="257" t="str">
        <f t="shared" si="3"/>
        <v>Year 4</v>
      </c>
      <c r="BX5" s="257" t="str">
        <f t="shared" si="3"/>
        <v>Year 4</v>
      </c>
      <c r="BY5" s="257" t="str">
        <f t="shared" si="3"/>
        <v>Year 4</v>
      </c>
      <c r="BZ5" s="257" t="str">
        <f t="shared" si="3"/>
        <v>Year 4</v>
      </c>
      <c r="CA5" s="257" t="str">
        <f t="shared" si="3"/>
        <v>Year 4</v>
      </c>
      <c r="CB5" s="257" t="str">
        <f t="shared" si="3"/>
        <v>Year 4</v>
      </c>
      <c r="CC5" s="257" t="str">
        <f t="shared" si="3"/>
        <v>Year 4</v>
      </c>
      <c r="CD5" s="257" t="str">
        <f t="shared" si="3"/>
        <v>Year 4</v>
      </c>
      <c r="CE5" s="257" t="str">
        <f t="shared" si="3"/>
        <v>Year 5</v>
      </c>
      <c r="CF5" s="257" t="str">
        <f t="shared" si="3"/>
        <v>Year 5</v>
      </c>
      <c r="CG5" s="257" t="str">
        <f t="shared" si="3"/>
        <v>Year 5</v>
      </c>
      <c r="CH5" s="257" t="str">
        <f t="shared" si="3"/>
        <v>Year 5</v>
      </c>
      <c r="CI5" s="257" t="str">
        <f t="shared" si="3"/>
        <v>Year 5</v>
      </c>
      <c r="CJ5" s="257" t="str">
        <f t="shared" si="3"/>
        <v>Year 5</v>
      </c>
      <c r="CK5" s="257" t="str">
        <f t="shared" si="3"/>
        <v>Year 5</v>
      </c>
      <c r="CL5" s="257" t="str">
        <f t="shared" si="3"/>
        <v>Year 5</v>
      </c>
      <c r="CM5" s="257" t="str">
        <f t="shared" si="3"/>
        <v>Year 5</v>
      </c>
      <c r="CN5" s="257" t="str">
        <f t="shared" si="3"/>
        <v>Year 5</v>
      </c>
      <c r="CO5" s="257" t="str">
        <f t="shared" si="3"/>
        <v>Year 5</v>
      </c>
      <c r="CP5" s="257" t="str">
        <f t="shared" si="3"/>
        <v>Year 5</v>
      </c>
      <c r="CQ5" s="257" t="str">
        <f t="shared" si="3"/>
        <v>Year 6</v>
      </c>
      <c r="CR5" s="257" t="str">
        <f t="shared" ref="CR5:DW5" si="4">AnnSum</f>
        <v>Year 6</v>
      </c>
      <c r="CS5" s="257" t="str">
        <f t="shared" si="4"/>
        <v>Year 6</v>
      </c>
      <c r="CT5" s="257" t="str">
        <f t="shared" si="4"/>
        <v>Year 6</v>
      </c>
      <c r="CU5" s="257" t="str">
        <f t="shared" si="4"/>
        <v>Year 6</v>
      </c>
      <c r="CV5" s="257" t="str">
        <f t="shared" si="4"/>
        <v>Year 6</v>
      </c>
      <c r="CW5" s="257" t="str">
        <f t="shared" si="4"/>
        <v>Year 6</v>
      </c>
      <c r="CX5" s="257" t="str">
        <f t="shared" si="4"/>
        <v>Year 6</v>
      </c>
      <c r="CY5" s="257" t="str">
        <f t="shared" si="4"/>
        <v>Year 6</v>
      </c>
      <c r="CZ5" s="257" t="str">
        <f t="shared" si="4"/>
        <v>Year 6</v>
      </c>
      <c r="DA5" s="257" t="str">
        <f t="shared" si="4"/>
        <v>Year 6</v>
      </c>
      <c r="DB5" s="257" t="str">
        <f t="shared" si="4"/>
        <v>Year 6</v>
      </c>
      <c r="DC5" s="257" t="str">
        <f t="shared" si="4"/>
        <v>Year 7</v>
      </c>
      <c r="DD5" s="257" t="str">
        <f t="shared" si="4"/>
        <v>Year 7</v>
      </c>
      <c r="DE5" s="257" t="str">
        <f t="shared" si="4"/>
        <v>Year 7</v>
      </c>
      <c r="DF5" s="257" t="str">
        <f t="shared" si="4"/>
        <v>Year 7</v>
      </c>
      <c r="DG5" s="257" t="str">
        <f t="shared" si="4"/>
        <v>Year 7</v>
      </c>
      <c r="DH5" s="257" t="str">
        <f t="shared" si="4"/>
        <v>Year 7</v>
      </c>
      <c r="DI5" s="257" t="str">
        <f t="shared" si="4"/>
        <v>Year 7</v>
      </c>
      <c r="DJ5" s="257" t="str">
        <f t="shared" si="4"/>
        <v>Year 7</v>
      </c>
      <c r="DK5" s="257" t="str">
        <f t="shared" si="4"/>
        <v>Year 7</v>
      </c>
      <c r="DL5" s="257" t="str">
        <f t="shared" si="4"/>
        <v>Year 7</v>
      </c>
      <c r="DM5" s="257" t="str">
        <f t="shared" si="4"/>
        <v>Year 7</v>
      </c>
      <c r="DN5" s="257" t="str">
        <f t="shared" si="4"/>
        <v>Year 7</v>
      </c>
      <c r="DO5" s="257" t="str">
        <f t="shared" si="4"/>
        <v>Year 8</v>
      </c>
      <c r="DP5" s="257" t="str">
        <f t="shared" si="4"/>
        <v>Year 8</v>
      </c>
      <c r="DQ5" s="257" t="str">
        <f t="shared" si="4"/>
        <v>Year 8</v>
      </c>
      <c r="DR5" s="257" t="str">
        <f t="shared" si="4"/>
        <v>Year 8</v>
      </c>
      <c r="DS5" s="257" t="str">
        <f t="shared" si="4"/>
        <v>Year 8</v>
      </c>
      <c r="DT5" s="257" t="str">
        <f t="shared" si="4"/>
        <v>Year 8</v>
      </c>
      <c r="DU5" s="257" t="str">
        <f t="shared" si="4"/>
        <v>Year 8</v>
      </c>
      <c r="DV5" s="257" t="str">
        <f t="shared" si="4"/>
        <v>Year 8</v>
      </c>
      <c r="DW5" s="257" t="str">
        <f t="shared" si="4"/>
        <v>Year 8</v>
      </c>
      <c r="DX5" s="257" t="str">
        <f t="shared" ref="DX5:EX5" si="5">AnnSum</f>
        <v>Year 8</v>
      </c>
      <c r="DY5" s="257" t="str">
        <f t="shared" si="5"/>
        <v>Year 8</v>
      </c>
      <c r="DZ5" s="257" t="str">
        <f t="shared" si="5"/>
        <v>Year 8</v>
      </c>
      <c r="EA5" s="257" t="str">
        <f t="shared" si="5"/>
        <v>Year 9</v>
      </c>
      <c r="EB5" s="257" t="str">
        <f t="shared" si="5"/>
        <v>Year 9</v>
      </c>
      <c r="EC5" s="257" t="str">
        <f t="shared" si="5"/>
        <v>Year 9</v>
      </c>
      <c r="ED5" s="257" t="str">
        <f t="shared" si="5"/>
        <v>Year 9</v>
      </c>
      <c r="EE5" s="257" t="str">
        <f t="shared" si="5"/>
        <v>Year 9</v>
      </c>
      <c r="EF5" s="257" t="str">
        <f t="shared" si="5"/>
        <v>Year 9</v>
      </c>
      <c r="EG5" s="257" t="str">
        <f t="shared" si="5"/>
        <v>Year 9</v>
      </c>
      <c r="EH5" s="257" t="str">
        <f t="shared" si="5"/>
        <v>Year 9</v>
      </c>
      <c r="EI5" s="257" t="str">
        <f t="shared" si="5"/>
        <v>Year 9</v>
      </c>
      <c r="EJ5" s="257" t="str">
        <f t="shared" si="5"/>
        <v>Year 9</v>
      </c>
      <c r="EK5" s="257" t="str">
        <f t="shared" si="5"/>
        <v>Year 9</v>
      </c>
      <c r="EL5" s="257" t="str">
        <f t="shared" si="5"/>
        <v>Year 9</v>
      </c>
      <c r="EM5" s="257" t="str">
        <f t="shared" si="5"/>
        <v>Year 10</v>
      </c>
      <c r="EN5" s="257" t="str">
        <f t="shared" si="5"/>
        <v>Year 10</v>
      </c>
      <c r="EO5" s="257" t="str">
        <f t="shared" si="5"/>
        <v>Year 10</v>
      </c>
      <c r="EP5" s="257" t="str">
        <f t="shared" si="5"/>
        <v>Year 10</v>
      </c>
      <c r="EQ5" s="257" t="str">
        <f t="shared" si="5"/>
        <v>Year 10</v>
      </c>
      <c r="ER5" s="257" t="str">
        <f t="shared" si="5"/>
        <v>Year 10</v>
      </c>
      <c r="ES5" s="257" t="str">
        <f t="shared" si="5"/>
        <v>Year 10</v>
      </c>
      <c r="ET5" s="257" t="str">
        <f t="shared" si="5"/>
        <v>Year 10</v>
      </c>
      <c r="EU5" s="257" t="str">
        <f t="shared" si="5"/>
        <v>Year 10</v>
      </c>
      <c r="EV5" s="257" t="str">
        <f t="shared" si="5"/>
        <v>Year 10</v>
      </c>
      <c r="EW5" s="257" t="str">
        <f t="shared" si="5"/>
        <v>Year 10</v>
      </c>
      <c r="EX5" s="259" t="str">
        <f t="shared" si="5"/>
        <v>Year 10</v>
      </c>
      <c r="EY5" s="612"/>
      <c r="FK5" s="612"/>
      <c r="FQ5" s="612"/>
      <c r="FR5" s="863">
        <f>IF(COUNTA(SCENE9)-COUNTA(PeriodNoMth)&lt;&gt;0,1,0)</f>
        <v>0</v>
      </c>
      <c r="FT5" s="612"/>
    </row>
    <row r="6" spans="1:176">
      <c r="E6" s="158"/>
      <c r="AB6" s="740"/>
      <c r="AC6" s="740"/>
      <c r="AE6" s="158" t="s">
        <v>2017</v>
      </c>
      <c r="AF6" s="266">
        <f t="shared" ref="AF6:BK6" si="6">DateFromMth</f>
        <v>39722</v>
      </c>
      <c r="AG6" s="267">
        <f t="shared" si="6"/>
        <v>39753</v>
      </c>
      <c r="AH6" s="268">
        <f t="shared" si="6"/>
        <v>39783</v>
      </c>
      <c r="AI6" s="268">
        <f t="shared" si="6"/>
        <v>39814</v>
      </c>
      <c r="AJ6" s="268">
        <f t="shared" si="6"/>
        <v>39845</v>
      </c>
      <c r="AK6" s="268">
        <f t="shared" si="6"/>
        <v>39873</v>
      </c>
      <c r="AL6" s="268">
        <f t="shared" si="6"/>
        <v>39904</v>
      </c>
      <c r="AM6" s="268">
        <f t="shared" si="6"/>
        <v>39934</v>
      </c>
      <c r="AN6" s="268">
        <f t="shared" si="6"/>
        <v>39965</v>
      </c>
      <c r="AO6" s="268">
        <f t="shared" si="6"/>
        <v>39995</v>
      </c>
      <c r="AP6" s="268">
        <f t="shared" si="6"/>
        <v>40026</v>
      </c>
      <c r="AQ6" s="268">
        <f t="shared" si="6"/>
        <v>40057</v>
      </c>
      <c r="AR6" s="268">
        <f t="shared" si="6"/>
        <v>40087</v>
      </c>
      <c r="AS6" s="268">
        <f t="shared" si="6"/>
        <v>40118</v>
      </c>
      <c r="AT6" s="268">
        <f t="shared" si="6"/>
        <v>40148</v>
      </c>
      <c r="AU6" s="268">
        <f t="shared" si="6"/>
        <v>40179</v>
      </c>
      <c r="AV6" s="268">
        <f t="shared" si="6"/>
        <v>40210</v>
      </c>
      <c r="AW6" s="268">
        <f t="shared" si="6"/>
        <v>40238</v>
      </c>
      <c r="AX6" s="268">
        <f t="shared" si="6"/>
        <v>40269</v>
      </c>
      <c r="AY6" s="268">
        <f t="shared" si="6"/>
        <v>40299</v>
      </c>
      <c r="AZ6" s="268">
        <f t="shared" si="6"/>
        <v>40330</v>
      </c>
      <c r="BA6" s="268">
        <f t="shared" si="6"/>
        <v>40360</v>
      </c>
      <c r="BB6" s="268">
        <f t="shared" si="6"/>
        <v>40391</v>
      </c>
      <c r="BC6" s="268">
        <f t="shared" si="6"/>
        <v>40422</v>
      </c>
      <c r="BD6" s="268">
        <f t="shared" si="6"/>
        <v>40452</v>
      </c>
      <c r="BE6" s="268">
        <f t="shared" si="6"/>
        <v>40483</v>
      </c>
      <c r="BF6" s="268">
        <f t="shared" si="6"/>
        <v>40513</v>
      </c>
      <c r="BG6" s="268">
        <f t="shared" si="6"/>
        <v>40544</v>
      </c>
      <c r="BH6" s="268">
        <f t="shared" si="6"/>
        <v>40575</v>
      </c>
      <c r="BI6" s="268">
        <f t="shared" si="6"/>
        <v>40603</v>
      </c>
      <c r="BJ6" s="268">
        <f t="shared" si="6"/>
        <v>40634</v>
      </c>
      <c r="BK6" s="268">
        <f t="shared" si="6"/>
        <v>40664</v>
      </c>
      <c r="BL6" s="268">
        <f t="shared" ref="BL6:CQ6" si="7">DateFromMth</f>
        <v>40695</v>
      </c>
      <c r="BM6" s="268">
        <f t="shared" si="7"/>
        <v>40725</v>
      </c>
      <c r="BN6" s="268">
        <f t="shared" si="7"/>
        <v>40756</v>
      </c>
      <c r="BO6" s="268">
        <f t="shared" si="7"/>
        <v>40787</v>
      </c>
      <c r="BP6" s="268">
        <f t="shared" si="7"/>
        <v>40817</v>
      </c>
      <c r="BQ6" s="268">
        <f t="shared" si="7"/>
        <v>40848</v>
      </c>
      <c r="BR6" s="268">
        <f t="shared" si="7"/>
        <v>40878</v>
      </c>
      <c r="BS6" s="268">
        <f t="shared" si="7"/>
        <v>40909</v>
      </c>
      <c r="BT6" s="268">
        <f t="shared" si="7"/>
        <v>40940</v>
      </c>
      <c r="BU6" s="268">
        <f t="shared" si="7"/>
        <v>40969</v>
      </c>
      <c r="BV6" s="268">
        <f t="shared" si="7"/>
        <v>41000</v>
      </c>
      <c r="BW6" s="268">
        <f t="shared" si="7"/>
        <v>41030</v>
      </c>
      <c r="BX6" s="268">
        <f t="shared" si="7"/>
        <v>41061</v>
      </c>
      <c r="BY6" s="268">
        <f t="shared" si="7"/>
        <v>41091</v>
      </c>
      <c r="BZ6" s="268">
        <f t="shared" si="7"/>
        <v>41122</v>
      </c>
      <c r="CA6" s="268">
        <f t="shared" si="7"/>
        <v>41153</v>
      </c>
      <c r="CB6" s="268">
        <f t="shared" si="7"/>
        <v>41183</v>
      </c>
      <c r="CC6" s="268">
        <f t="shared" si="7"/>
        <v>41214</v>
      </c>
      <c r="CD6" s="268">
        <f t="shared" si="7"/>
        <v>41244</v>
      </c>
      <c r="CE6" s="268">
        <f t="shared" si="7"/>
        <v>41275</v>
      </c>
      <c r="CF6" s="268">
        <f t="shared" si="7"/>
        <v>41306</v>
      </c>
      <c r="CG6" s="268">
        <f t="shared" si="7"/>
        <v>41334</v>
      </c>
      <c r="CH6" s="268">
        <f t="shared" si="7"/>
        <v>41365</v>
      </c>
      <c r="CI6" s="268">
        <f t="shared" si="7"/>
        <v>41395</v>
      </c>
      <c r="CJ6" s="268">
        <f t="shared" si="7"/>
        <v>41426</v>
      </c>
      <c r="CK6" s="268">
        <f t="shared" si="7"/>
        <v>41456</v>
      </c>
      <c r="CL6" s="268">
        <f t="shared" si="7"/>
        <v>41487</v>
      </c>
      <c r="CM6" s="268">
        <f t="shared" si="7"/>
        <v>41518</v>
      </c>
      <c r="CN6" s="268">
        <f t="shared" si="7"/>
        <v>41548</v>
      </c>
      <c r="CO6" s="268">
        <f t="shared" si="7"/>
        <v>41579</v>
      </c>
      <c r="CP6" s="268">
        <f t="shared" si="7"/>
        <v>41609</v>
      </c>
      <c r="CQ6" s="268">
        <f t="shared" si="7"/>
        <v>41640</v>
      </c>
      <c r="CR6" s="268">
        <f t="shared" ref="CR6:DW6" si="8">DateFromMth</f>
        <v>41671</v>
      </c>
      <c r="CS6" s="268">
        <f t="shared" si="8"/>
        <v>41699</v>
      </c>
      <c r="CT6" s="268">
        <f t="shared" si="8"/>
        <v>41730</v>
      </c>
      <c r="CU6" s="268">
        <f t="shared" si="8"/>
        <v>41760</v>
      </c>
      <c r="CV6" s="268">
        <f t="shared" si="8"/>
        <v>41791</v>
      </c>
      <c r="CW6" s="268">
        <f t="shared" si="8"/>
        <v>41821</v>
      </c>
      <c r="CX6" s="268">
        <f t="shared" si="8"/>
        <v>41852</v>
      </c>
      <c r="CY6" s="268">
        <f t="shared" si="8"/>
        <v>41883</v>
      </c>
      <c r="CZ6" s="268">
        <f t="shared" si="8"/>
        <v>41913</v>
      </c>
      <c r="DA6" s="268">
        <f t="shared" si="8"/>
        <v>41944</v>
      </c>
      <c r="DB6" s="268">
        <f t="shared" si="8"/>
        <v>41974</v>
      </c>
      <c r="DC6" s="268">
        <f t="shared" si="8"/>
        <v>42005</v>
      </c>
      <c r="DD6" s="268">
        <f t="shared" si="8"/>
        <v>42036</v>
      </c>
      <c r="DE6" s="268">
        <f t="shared" si="8"/>
        <v>42064</v>
      </c>
      <c r="DF6" s="268">
        <f t="shared" si="8"/>
        <v>42095</v>
      </c>
      <c r="DG6" s="268">
        <f t="shared" si="8"/>
        <v>42125</v>
      </c>
      <c r="DH6" s="268">
        <f t="shared" si="8"/>
        <v>42156</v>
      </c>
      <c r="DI6" s="268">
        <f t="shared" si="8"/>
        <v>42186</v>
      </c>
      <c r="DJ6" s="268">
        <f t="shared" si="8"/>
        <v>42217</v>
      </c>
      <c r="DK6" s="268">
        <f t="shared" si="8"/>
        <v>42248</v>
      </c>
      <c r="DL6" s="268">
        <f t="shared" si="8"/>
        <v>42278</v>
      </c>
      <c r="DM6" s="268">
        <f t="shared" si="8"/>
        <v>42309</v>
      </c>
      <c r="DN6" s="268">
        <f t="shared" si="8"/>
        <v>42339</v>
      </c>
      <c r="DO6" s="268">
        <f t="shared" si="8"/>
        <v>42370</v>
      </c>
      <c r="DP6" s="268">
        <f t="shared" si="8"/>
        <v>42401</v>
      </c>
      <c r="DQ6" s="268">
        <f t="shared" si="8"/>
        <v>42430</v>
      </c>
      <c r="DR6" s="268">
        <f t="shared" si="8"/>
        <v>42461</v>
      </c>
      <c r="DS6" s="268">
        <f t="shared" si="8"/>
        <v>42491</v>
      </c>
      <c r="DT6" s="268">
        <f t="shared" si="8"/>
        <v>42522</v>
      </c>
      <c r="DU6" s="268">
        <f t="shared" si="8"/>
        <v>42552</v>
      </c>
      <c r="DV6" s="268">
        <f t="shared" si="8"/>
        <v>42583</v>
      </c>
      <c r="DW6" s="268">
        <f t="shared" si="8"/>
        <v>42614</v>
      </c>
      <c r="DX6" s="268">
        <f t="shared" ref="DX6:EX6" si="9">DateFromMth</f>
        <v>42644</v>
      </c>
      <c r="DY6" s="268">
        <f t="shared" si="9"/>
        <v>42675</v>
      </c>
      <c r="DZ6" s="268">
        <f t="shared" si="9"/>
        <v>42705</v>
      </c>
      <c r="EA6" s="268">
        <f t="shared" si="9"/>
        <v>42736</v>
      </c>
      <c r="EB6" s="268">
        <f t="shared" si="9"/>
        <v>42767</v>
      </c>
      <c r="EC6" s="268">
        <f t="shared" si="9"/>
        <v>42795</v>
      </c>
      <c r="ED6" s="268">
        <f t="shared" si="9"/>
        <v>42826</v>
      </c>
      <c r="EE6" s="268">
        <f t="shared" si="9"/>
        <v>42856</v>
      </c>
      <c r="EF6" s="268">
        <f t="shared" si="9"/>
        <v>42887</v>
      </c>
      <c r="EG6" s="268">
        <f t="shared" si="9"/>
        <v>42917</v>
      </c>
      <c r="EH6" s="268">
        <f t="shared" si="9"/>
        <v>42948</v>
      </c>
      <c r="EI6" s="268">
        <f t="shared" si="9"/>
        <v>42979</v>
      </c>
      <c r="EJ6" s="268">
        <f t="shared" si="9"/>
        <v>43009</v>
      </c>
      <c r="EK6" s="268">
        <f t="shared" si="9"/>
        <v>43040</v>
      </c>
      <c r="EL6" s="268">
        <f t="shared" si="9"/>
        <v>43070</v>
      </c>
      <c r="EM6" s="268">
        <f t="shared" si="9"/>
        <v>43101</v>
      </c>
      <c r="EN6" s="268">
        <f t="shared" si="9"/>
        <v>43132</v>
      </c>
      <c r="EO6" s="268">
        <f t="shared" si="9"/>
        <v>43160</v>
      </c>
      <c r="EP6" s="268">
        <f t="shared" si="9"/>
        <v>43191</v>
      </c>
      <c r="EQ6" s="268">
        <f t="shared" si="9"/>
        <v>43221</v>
      </c>
      <c r="ER6" s="268">
        <f t="shared" si="9"/>
        <v>43252</v>
      </c>
      <c r="ES6" s="268">
        <f t="shared" si="9"/>
        <v>43282</v>
      </c>
      <c r="ET6" s="268">
        <f t="shared" si="9"/>
        <v>43313</v>
      </c>
      <c r="EU6" s="268">
        <f t="shared" si="9"/>
        <v>43344</v>
      </c>
      <c r="EV6" s="268">
        <f t="shared" si="9"/>
        <v>43374</v>
      </c>
      <c r="EW6" s="268">
        <f t="shared" si="9"/>
        <v>43405</v>
      </c>
      <c r="EX6" s="268">
        <f t="shared" si="9"/>
        <v>43435</v>
      </c>
      <c r="EY6" s="612"/>
      <c r="FK6" s="612"/>
      <c r="FQ6" s="612"/>
      <c r="FT6" s="612"/>
    </row>
    <row r="7" spans="1:176">
      <c r="E7" s="158"/>
      <c r="AE7" s="158" t="s">
        <v>2018</v>
      </c>
      <c r="AF7" s="266">
        <f t="shared" ref="AF7:BK7" si="10">DateToMth</f>
        <v>39752</v>
      </c>
      <c r="AG7" s="267">
        <f t="shared" si="10"/>
        <v>39782</v>
      </c>
      <c r="AH7" s="268">
        <f t="shared" si="10"/>
        <v>39813</v>
      </c>
      <c r="AI7" s="268">
        <f t="shared" si="10"/>
        <v>39844</v>
      </c>
      <c r="AJ7" s="268">
        <f t="shared" si="10"/>
        <v>39872</v>
      </c>
      <c r="AK7" s="268">
        <f t="shared" si="10"/>
        <v>39903</v>
      </c>
      <c r="AL7" s="268">
        <f t="shared" si="10"/>
        <v>39933</v>
      </c>
      <c r="AM7" s="268">
        <f t="shared" si="10"/>
        <v>39964</v>
      </c>
      <c r="AN7" s="268">
        <f t="shared" si="10"/>
        <v>39994</v>
      </c>
      <c r="AO7" s="268">
        <f t="shared" si="10"/>
        <v>40025</v>
      </c>
      <c r="AP7" s="268">
        <f t="shared" si="10"/>
        <v>40056</v>
      </c>
      <c r="AQ7" s="268">
        <f t="shared" si="10"/>
        <v>40086</v>
      </c>
      <c r="AR7" s="268">
        <f t="shared" si="10"/>
        <v>40117</v>
      </c>
      <c r="AS7" s="268">
        <f t="shared" si="10"/>
        <v>40147</v>
      </c>
      <c r="AT7" s="268">
        <f t="shared" si="10"/>
        <v>40178</v>
      </c>
      <c r="AU7" s="268">
        <f t="shared" si="10"/>
        <v>40209</v>
      </c>
      <c r="AV7" s="268">
        <f t="shared" si="10"/>
        <v>40237</v>
      </c>
      <c r="AW7" s="268">
        <f t="shared" si="10"/>
        <v>40268</v>
      </c>
      <c r="AX7" s="268">
        <f t="shared" si="10"/>
        <v>40298</v>
      </c>
      <c r="AY7" s="268">
        <f t="shared" si="10"/>
        <v>40329</v>
      </c>
      <c r="AZ7" s="268">
        <f t="shared" si="10"/>
        <v>40359</v>
      </c>
      <c r="BA7" s="268">
        <f t="shared" si="10"/>
        <v>40390</v>
      </c>
      <c r="BB7" s="268">
        <f t="shared" si="10"/>
        <v>40421</v>
      </c>
      <c r="BC7" s="268">
        <f t="shared" si="10"/>
        <v>40451</v>
      </c>
      <c r="BD7" s="268">
        <f t="shared" si="10"/>
        <v>40482</v>
      </c>
      <c r="BE7" s="268">
        <f t="shared" si="10"/>
        <v>40512</v>
      </c>
      <c r="BF7" s="268">
        <f t="shared" si="10"/>
        <v>40543</v>
      </c>
      <c r="BG7" s="268">
        <f t="shared" si="10"/>
        <v>40574</v>
      </c>
      <c r="BH7" s="268">
        <f t="shared" si="10"/>
        <v>40602</v>
      </c>
      <c r="BI7" s="268">
        <f t="shared" si="10"/>
        <v>40633</v>
      </c>
      <c r="BJ7" s="268">
        <f t="shared" si="10"/>
        <v>40663</v>
      </c>
      <c r="BK7" s="268">
        <f t="shared" si="10"/>
        <v>40694</v>
      </c>
      <c r="BL7" s="268">
        <f t="shared" ref="BL7:CQ7" si="11">DateToMth</f>
        <v>40724</v>
      </c>
      <c r="BM7" s="268">
        <f t="shared" si="11"/>
        <v>40755</v>
      </c>
      <c r="BN7" s="268">
        <f t="shared" si="11"/>
        <v>40786</v>
      </c>
      <c r="BO7" s="268">
        <f t="shared" si="11"/>
        <v>40816</v>
      </c>
      <c r="BP7" s="268">
        <f t="shared" si="11"/>
        <v>40847</v>
      </c>
      <c r="BQ7" s="268">
        <f t="shared" si="11"/>
        <v>40877</v>
      </c>
      <c r="BR7" s="268">
        <f t="shared" si="11"/>
        <v>40908</v>
      </c>
      <c r="BS7" s="268">
        <f t="shared" si="11"/>
        <v>40939</v>
      </c>
      <c r="BT7" s="268">
        <f t="shared" si="11"/>
        <v>40968</v>
      </c>
      <c r="BU7" s="268">
        <f t="shared" si="11"/>
        <v>40999</v>
      </c>
      <c r="BV7" s="268">
        <f t="shared" si="11"/>
        <v>41029</v>
      </c>
      <c r="BW7" s="268">
        <f t="shared" si="11"/>
        <v>41060</v>
      </c>
      <c r="BX7" s="268">
        <f t="shared" si="11"/>
        <v>41090</v>
      </c>
      <c r="BY7" s="268">
        <f t="shared" si="11"/>
        <v>41121</v>
      </c>
      <c r="BZ7" s="268">
        <f t="shared" si="11"/>
        <v>41152</v>
      </c>
      <c r="CA7" s="268">
        <f t="shared" si="11"/>
        <v>41182</v>
      </c>
      <c r="CB7" s="268">
        <f t="shared" si="11"/>
        <v>41213</v>
      </c>
      <c r="CC7" s="268">
        <f t="shared" si="11"/>
        <v>41243</v>
      </c>
      <c r="CD7" s="268">
        <f t="shared" si="11"/>
        <v>41274</v>
      </c>
      <c r="CE7" s="268">
        <f t="shared" si="11"/>
        <v>41305</v>
      </c>
      <c r="CF7" s="268">
        <f t="shared" si="11"/>
        <v>41333</v>
      </c>
      <c r="CG7" s="268">
        <f t="shared" si="11"/>
        <v>41364</v>
      </c>
      <c r="CH7" s="268">
        <f t="shared" si="11"/>
        <v>41394</v>
      </c>
      <c r="CI7" s="268">
        <f t="shared" si="11"/>
        <v>41425</v>
      </c>
      <c r="CJ7" s="268">
        <f t="shared" si="11"/>
        <v>41455</v>
      </c>
      <c r="CK7" s="268">
        <f t="shared" si="11"/>
        <v>41486</v>
      </c>
      <c r="CL7" s="268">
        <f t="shared" si="11"/>
        <v>41517</v>
      </c>
      <c r="CM7" s="268">
        <f t="shared" si="11"/>
        <v>41547</v>
      </c>
      <c r="CN7" s="268">
        <f t="shared" si="11"/>
        <v>41578</v>
      </c>
      <c r="CO7" s="268">
        <f t="shared" si="11"/>
        <v>41608</v>
      </c>
      <c r="CP7" s="268">
        <f t="shared" si="11"/>
        <v>41639</v>
      </c>
      <c r="CQ7" s="268">
        <f t="shared" si="11"/>
        <v>41670</v>
      </c>
      <c r="CR7" s="268">
        <f t="shared" ref="CR7:DW7" si="12">DateToMth</f>
        <v>41698</v>
      </c>
      <c r="CS7" s="268">
        <f t="shared" si="12"/>
        <v>41729</v>
      </c>
      <c r="CT7" s="268">
        <f t="shared" si="12"/>
        <v>41759</v>
      </c>
      <c r="CU7" s="268">
        <f t="shared" si="12"/>
        <v>41790</v>
      </c>
      <c r="CV7" s="268">
        <f t="shared" si="12"/>
        <v>41820</v>
      </c>
      <c r="CW7" s="268">
        <f t="shared" si="12"/>
        <v>41851</v>
      </c>
      <c r="CX7" s="268">
        <f t="shared" si="12"/>
        <v>41882</v>
      </c>
      <c r="CY7" s="268">
        <f t="shared" si="12"/>
        <v>41912</v>
      </c>
      <c r="CZ7" s="268">
        <f t="shared" si="12"/>
        <v>41943</v>
      </c>
      <c r="DA7" s="268">
        <f t="shared" si="12"/>
        <v>41973</v>
      </c>
      <c r="DB7" s="268">
        <f t="shared" si="12"/>
        <v>42004</v>
      </c>
      <c r="DC7" s="268">
        <f t="shared" si="12"/>
        <v>42035</v>
      </c>
      <c r="DD7" s="268">
        <f t="shared" si="12"/>
        <v>42063</v>
      </c>
      <c r="DE7" s="268">
        <f t="shared" si="12"/>
        <v>42094</v>
      </c>
      <c r="DF7" s="268">
        <f t="shared" si="12"/>
        <v>42124</v>
      </c>
      <c r="DG7" s="268">
        <f t="shared" si="12"/>
        <v>42155</v>
      </c>
      <c r="DH7" s="268">
        <f t="shared" si="12"/>
        <v>42185</v>
      </c>
      <c r="DI7" s="268">
        <f t="shared" si="12"/>
        <v>42216</v>
      </c>
      <c r="DJ7" s="268">
        <f t="shared" si="12"/>
        <v>42247</v>
      </c>
      <c r="DK7" s="268">
        <f t="shared" si="12"/>
        <v>42277</v>
      </c>
      <c r="DL7" s="268">
        <f t="shared" si="12"/>
        <v>42308</v>
      </c>
      <c r="DM7" s="268">
        <f t="shared" si="12"/>
        <v>42338</v>
      </c>
      <c r="DN7" s="268">
        <f t="shared" si="12"/>
        <v>42369</v>
      </c>
      <c r="DO7" s="268">
        <f t="shared" si="12"/>
        <v>42400</v>
      </c>
      <c r="DP7" s="268">
        <f t="shared" si="12"/>
        <v>42429</v>
      </c>
      <c r="DQ7" s="268">
        <f t="shared" si="12"/>
        <v>42460</v>
      </c>
      <c r="DR7" s="268">
        <f t="shared" si="12"/>
        <v>42490</v>
      </c>
      <c r="DS7" s="268">
        <f t="shared" si="12"/>
        <v>42521</v>
      </c>
      <c r="DT7" s="268">
        <f t="shared" si="12"/>
        <v>42551</v>
      </c>
      <c r="DU7" s="268">
        <f t="shared" si="12"/>
        <v>42582</v>
      </c>
      <c r="DV7" s="268">
        <f t="shared" si="12"/>
        <v>42613</v>
      </c>
      <c r="DW7" s="268">
        <f t="shared" si="12"/>
        <v>42643</v>
      </c>
      <c r="DX7" s="268">
        <f t="shared" ref="DX7:EX7" si="13">DateToMth</f>
        <v>42674</v>
      </c>
      <c r="DY7" s="268">
        <f t="shared" si="13"/>
        <v>42704</v>
      </c>
      <c r="DZ7" s="268">
        <f t="shared" si="13"/>
        <v>42735</v>
      </c>
      <c r="EA7" s="268">
        <f t="shared" si="13"/>
        <v>42766</v>
      </c>
      <c r="EB7" s="268">
        <f t="shared" si="13"/>
        <v>42794</v>
      </c>
      <c r="EC7" s="268">
        <f t="shared" si="13"/>
        <v>42825</v>
      </c>
      <c r="ED7" s="268">
        <f t="shared" si="13"/>
        <v>42855</v>
      </c>
      <c r="EE7" s="268">
        <f t="shared" si="13"/>
        <v>42886</v>
      </c>
      <c r="EF7" s="268">
        <f t="shared" si="13"/>
        <v>42916</v>
      </c>
      <c r="EG7" s="268">
        <f t="shared" si="13"/>
        <v>42947</v>
      </c>
      <c r="EH7" s="268">
        <f t="shared" si="13"/>
        <v>42978</v>
      </c>
      <c r="EI7" s="268">
        <f t="shared" si="13"/>
        <v>43008</v>
      </c>
      <c r="EJ7" s="268">
        <f t="shared" si="13"/>
        <v>43039</v>
      </c>
      <c r="EK7" s="268">
        <f t="shared" si="13"/>
        <v>43069</v>
      </c>
      <c r="EL7" s="268">
        <f t="shared" si="13"/>
        <v>43100</v>
      </c>
      <c r="EM7" s="268">
        <f t="shared" si="13"/>
        <v>43131</v>
      </c>
      <c r="EN7" s="268">
        <f t="shared" si="13"/>
        <v>43159</v>
      </c>
      <c r="EO7" s="268">
        <f t="shared" si="13"/>
        <v>43190</v>
      </c>
      <c r="EP7" s="268">
        <f t="shared" si="13"/>
        <v>43220</v>
      </c>
      <c r="EQ7" s="268">
        <f t="shared" si="13"/>
        <v>43251</v>
      </c>
      <c r="ER7" s="268">
        <f t="shared" si="13"/>
        <v>43281</v>
      </c>
      <c r="ES7" s="268">
        <f t="shared" si="13"/>
        <v>43312</v>
      </c>
      <c r="ET7" s="268">
        <f t="shared" si="13"/>
        <v>43343</v>
      </c>
      <c r="EU7" s="268">
        <f t="shared" si="13"/>
        <v>43373</v>
      </c>
      <c r="EV7" s="268">
        <f t="shared" si="13"/>
        <v>43404</v>
      </c>
      <c r="EW7" s="268">
        <f t="shared" si="13"/>
        <v>43434</v>
      </c>
      <c r="EX7" s="268">
        <f t="shared" si="13"/>
        <v>43465</v>
      </c>
      <c r="EY7" s="612"/>
      <c r="FK7" s="612"/>
      <c r="FQ7" s="612"/>
      <c r="FT7" s="612"/>
    </row>
    <row r="8" spans="1:176">
      <c r="E8" s="158"/>
      <c r="AE8" s="158" t="s">
        <v>2019</v>
      </c>
      <c r="AF8" s="256" t="str">
        <f t="shared" ref="AF8:BK8" si="14">TimelineIn</f>
        <v>M-3</v>
      </c>
      <c r="AG8" s="256" t="str">
        <f t="shared" si="14"/>
        <v>M-2</v>
      </c>
      <c r="AH8" s="256" t="str">
        <f t="shared" si="14"/>
        <v>M-1</v>
      </c>
      <c r="AI8" s="256" t="str">
        <f t="shared" si="14"/>
        <v>Y1M1</v>
      </c>
      <c r="AJ8" s="256" t="str">
        <f t="shared" si="14"/>
        <v>Y1M2</v>
      </c>
      <c r="AK8" s="256" t="str">
        <f t="shared" si="14"/>
        <v>Y1M3</v>
      </c>
      <c r="AL8" s="256" t="str">
        <f t="shared" si="14"/>
        <v>Y1M4</v>
      </c>
      <c r="AM8" s="256" t="str">
        <f t="shared" si="14"/>
        <v>Y1M5</v>
      </c>
      <c r="AN8" s="256" t="str">
        <f t="shared" si="14"/>
        <v>Y1M6</v>
      </c>
      <c r="AO8" s="256" t="str">
        <f t="shared" si="14"/>
        <v>Y1M7</v>
      </c>
      <c r="AP8" s="256" t="str">
        <f t="shared" si="14"/>
        <v>Y1M8</v>
      </c>
      <c r="AQ8" s="256" t="str">
        <f t="shared" si="14"/>
        <v>Y1M9</v>
      </c>
      <c r="AR8" s="256" t="str">
        <f t="shared" si="14"/>
        <v>Y1M10</v>
      </c>
      <c r="AS8" s="256" t="str">
        <f t="shared" si="14"/>
        <v>Y1M11</v>
      </c>
      <c r="AT8" s="256" t="str">
        <f t="shared" si="14"/>
        <v>Y1M12</v>
      </c>
      <c r="AU8" s="256" t="str">
        <f t="shared" si="14"/>
        <v>Y2M1</v>
      </c>
      <c r="AV8" s="256" t="str">
        <f t="shared" si="14"/>
        <v>Y2M2</v>
      </c>
      <c r="AW8" s="256" t="str">
        <f t="shared" si="14"/>
        <v>Y2M3</v>
      </c>
      <c r="AX8" s="256" t="str">
        <f t="shared" si="14"/>
        <v>Y2M4</v>
      </c>
      <c r="AY8" s="256" t="str">
        <f t="shared" si="14"/>
        <v>Y2M5</v>
      </c>
      <c r="AZ8" s="256" t="str">
        <f t="shared" si="14"/>
        <v>Y2M6</v>
      </c>
      <c r="BA8" s="256" t="str">
        <f t="shared" si="14"/>
        <v>Y2M7</v>
      </c>
      <c r="BB8" s="256" t="str">
        <f t="shared" si="14"/>
        <v>Y2M8</v>
      </c>
      <c r="BC8" s="256" t="str">
        <f t="shared" si="14"/>
        <v>Y2M9</v>
      </c>
      <c r="BD8" s="256" t="str">
        <f t="shared" si="14"/>
        <v>Y2M10</v>
      </c>
      <c r="BE8" s="256" t="str">
        <f t="shared" si="14"/>
        <v>Y2M11</v>
      </c>
      <c r="BF8" s="256" t="str">
        <f t="shared" si="14"/>
        <v>Y2M12</v>
      </c>
      <c r="BG8" s="256" t="str">
        <f t="shared" si="14"/>
        <v>Y3M1</v>
      </c>
      <c r="BH8" s="256" t="str">
        <f t="shared" si="14"/>
        <v>Y3M2</v>
      </c>
      <c r="BI8" s="256" t="str">
        <f t="shared" si="14"/>
        <v>Y3M3</v>
      </c>
      <c r="BJ8" s="256" t="str">
        <f t="shared" si="14"/>
        <v>Y3M4</v>
      </c>
      <c r="BK8" s="256" t="str">
        <f t="shared" si="14"/>
        <v>Y3M5</v>
      </c>
      <c r="BL8" s="256" t="str">
        <f t="shared" ref="BL8:CQ8" si="15">TimelineIn</f>
        <v>Y3M6</v>
      </c>
      <c r="BM8" s="256" t="str">
        <f t="shared" si="15"/>
        <v>Y3M7</v>
      </c>
      <c r="BN8" s="256" t="str">
        <f t="shared" si="15"/>
        <v>Y3M8</v>
      </c>
      <c r="BO8" s="256" t="str">
        <f t="shared" si="15"/>
        <v>Y3M9</v>
      </c>
      <c r="BP8" s="256" t="str">
        <f t="shared" si="15"/>
        <v>Y3M10</v>
      </c>
      <c r="BQ8" s="256" t="str">
        <f t="shared" si="15"/>
        <v>Y3M11</v>
      </c>
      <c r="BR8" s="256" t="str">
        <f t="shared" si="15"/>
        <v>Y3M12</v>
      </c>
      <c r="BS8" s="256" t="str">
        <f t="shared" si="15"/>
        <v>Y4M1</v>
      </c>
      <c r="BT8" s="256" t="str">
        <f t="shared" si="15"/>
        <v>Y4M2</v>
      </c>
      <c r="BU8" s="256" t="str">
        <f t="shared" si="15"/>
        <v>Y4M3</v>
      </c>
      <c r="BV8" s="256" t="str">
        <f t="shared" si="15"/>
        <v>Y4M4</v>
      </c>
      <c r="BW8" s="256" t="str">
        <f t="shared" si="15"/>
        <v>Y4M5</v>
      </c>
      <c r="BX8" s="256" t="str">
        <f t="shared" si="15"/>
        <v>Y4M6</v>
      </c>
      <c r="BY8" s="256" t="str">
        <f t="shared" si="15"/>
        <v>Y4M7</v>
      </c>
      <c r="BZ8" s="256" t="str">
        <f t="shared" si="15"/>
        <v>Y4M8</v>
      </c>
      <c r="CA8" s="256" t="str">
        <f t="shared" si="15"/>
        <v>Y4M9</v>
      </c>
      <c r="CB8" s="256" t="str">
        <f t="shared" si="15"/>
        <v>Y4M10</v>
      </c>
      <c r="CC8" s="256" t="str">
        <f t="shared" si="15"/>
        <v>Y4M11</v>
      </c>
      <c r="CD8" s="256" t="str">
        <f t="shared" si="15"/>
        <v>Y4M12</v>
      </c>
      <c r="CE8" s="256" t="str">
        <f t="shared" si="15"/>
        <v>Y5M1</v>
      </c>
      <c r="CF8" s="256" t="str">
        <f t="shared" si="15"/>
        <v>Y5M2</v>
      </c>
      <c r="CG8" s="256" t="str">
        <f t="shared" si="15"/>
        <v>Y5M3</v>
      </c>
      <c r="CH8" s="256" t="str">
        <f t="shared" si="15"/>
        <v>Y5M4</v>
      </c>
      <c r="CI8" s="256" t="str">
        <f t="shared" si="15"/>
        <v>Y5M5</v>
      </c>
      <c r="CJ8" s="256" t="str">
        <f t="shared" si="15"/>
        <v>Y5M6</v>
      </c>
      <c r="CK8" s="256" t="str">
        <f t="shared" si="15"/>
        <v>Y5M7</v>
      </c>
      <c r="CL8" s="256" t="str">
        <f t="shared" si="15"/>
        <v>Y5M8</v>
      </c>
      <c r="CM8" s="256" t="str">
        <f t="shared" si="15"/>
        <v>Y5M9</v>
      </c>
      <c r="CN8" s="256" t="str">
        <f t="shared" si="15"/>
        <v>Y5M10</v>
      </c>
      <c r="CO8" s="256" t="str">
        <f t="shared" si="15"/>
        <v>Y5M11</v>
      </c>
      <c r="CP8" s="256" t="str">
        <f t="shared" si="15"/>
        <v>Y5M12</v>
      </c>
      <c r="CQ8" s="256" t="str">
        <f t="shared" si="15"/>
        <v>Y6M1</v>
      </c>
      <c r="CR8" s="256" t="str">
        <f t="shared" ref="CR8:DW8" si="16">TimelineIn</f>
        <v>Y6M2</v>
      </c>
      <c r="CS8" s="256" t="str">
        <f t="shared" si="16"/>
        <v>Y6M3</v>
      </c>
      <c r="CT8" s="256" t="str">
        <f t="shared" si="16"/>
        <v>Y6M4</v>
      </c>
      <c r="CU8" s="256" t="str">
        <f t="shared" si="16"/>
        <v>Y6M5</v>
      </c>
      <c r="CV8" s="256" t="str">
        <f t="shared" si="16"/>
        <v>Y6M6</v>
      </c>
      <c r="CW8" s="256" t="str">
        <f t="shared" si="16"/>
        <v>Y6M7</v>
      </c>
      <c r="CX8" s="256" t="str">
        <f t="shared" si="16"/>
        <v>Y6M8</v>
      </c>
      <c r="CY8" s="256" t="str">
        <f t="shared" si="16"/>
        <v>Y6M9</v>
      </c>
      <c r="CZ8" s="256" t="str">
        <f t="shared" si="16"/>
        <v>Y6M10</v>
      </c>
      <c r="DA8" s="256" t="str">
        <f t="shared" si="16"/>
        <v>Y6M11</v>
      </c>
      <c r="DB8" s="256" t="str">
        <f t="shared" si="16"/>
        <v>Y6M12</v>
      </c>
      <c r="DC8" s="256" t="str">
        <f t="shared" si="16"/>
        <v>Y7M1</v>
      </c>
      <c r="DD8" s="256" t="str">
        <f t="shared" si="16"/>
        <v>Y7M2</v>
      </c>
      <c r="DE8" s="256" t="str">
        <f t="shared" si="16"/>
        <v>Y7M3</v>
      </c>
      <c r="DF8" s="256" t="str">
        <f t="shared" si="16"/>
        <v>Y7M4</v>
      </c>
      <c r="DG8" s="256" t="str">
        <f t="shared" si="16"/>
        <v>Y7M5</v>
      </c>
      <c r="DH8" s="256" t="str">
        <f t="shared" si="16"/>
        <v>Y7M6</v>
      </c>
      <c r="DI8" s="256" t="str">
        <f t="shared" si="16"/>
        <v>Y7M7</v>
      </c>
      <c r="DJ8" s="256" t="str">
        <f t="shared" si="16"/>
        <v>Y7M8</v>
      </c>
      <c r="DK8" s="256" t="str">
        <f t="shared" si="16"/>
        <v>Y7M9</v>
      </c>
      <c r="DL8" s="256" t="str">
        <f t="shared" si="16"/>
        <v>Y7M10</v>
      </c>
      <c r="DM8" s="256" t="str">
        <f t="shared" si="16"/>
        <v>Y7M11</v>
      </c>
      <c r="DN8" s="256" t="str">
        <f t="shared" si="16"/>
        <v>Y7M12</v>
      </c>
      <c r="DO8" s="256" t="str">
        <f t="shared" si="16"/>
        <v>Y8M1</v>
      </c>
      <c r="DP8" s="256" t="str">
        <f t="shared" si="16"/>
        <v>Y8M2</v>
      </c>
      <c r="DQ8" s="256" t="str">
        <f t="shared" si="16"/>
        <v>Y8M3</v>
      </c>
      <c r="DR8" s="256" t="str">
        <f t="shared" si="16"/>
        <v>Y8M4</v>
      </c>
      <c r="DS8" s="256" t="str">
        <f t="shared" si="16"/>
        <v>Y8M5</v>
      </c>
      <c r="DT8" s="256" t="str">
        <f t="shared" si="16"/>
        <v>Y8M6</v>
      </c>
      <c r="DU8" s="256" t="str">
        <f t="shared" si="16"/>
        <v>Y8M7</v>
      </c>
      <c r="DV8" s="256" t="str">
        <f t="shared" si="16"/>
        <v>Y8M8</v>
      </c>
      <c r="DW8" s="256" t="str">
        <f t="shared" si="16"/>
        <v>Y8M9</v>
      </c>
      <c r="DX8" s="256" t="str">
        <f t="shared" ref="DX8:EX8" si="17">TimelineIn</f>
        <v>Y8M10</v>
      </c>
      <c r="DY8" s="256" t="str">
        <f t="shared" si="17"/>
        <v>Y8M11</v>
      </c>
      <c r="DZ8" s="256" t="str">
        <f t="shared" si="17"/>
        <v>Y8M12</v>
      </c>
      <c r="EA8" s="256" t="str">
        <f t="shared" si="17"/>
        <v>Y9M1</v>
      </c>
      <c r="EB8" s="256" t="str">
        <f t="shared" si="17"/>
        <v>Y9M2</v>
      </c>
      <c r="EC8" s="256" t="str">
        <f t="shared" si="17"/>
        <v>Y9M3</v>
      </c>
      <c r="ED8" s="256" t="str">
        <f t="shared" si="17"/>
        <v>Y9M4</v>
      </c>
      <c r="EE8" s="256" t="str">
        <f t="shared" si="17"/>
        <v>Y9M5</v>
      </c>
      <c r="EF8" s="256" t="str">
        <f t="shared" si="17"/>
        <v>Y9M6</v>
      </c>
      <c r="EG8" s="256" t="str">
        <f t="shared" si="17"/>
        <v>Y9M7</v>
      </c>
      <c r="EH8" s="256" t="str">
        <f t="shared" si="17"/>
        <v>Y9M8</v>
      </c>
      <c r="EI8" s="256" t="str">
        <f t="shared" si="17"/>
        <v>Y9M9</v>
      </c>
      <c r="EJ8" s="256" t="str">
        <f t="shared" si="17"/>
        <v>Y9M10</v>
      </c>
      <c r="EK8" s="256" t="str">
        <f t="shared" si="17"/>
        <v>Y9M11</v>
      </c>
      <c r="EL8" s="256" t="str">
        <f t="shared" si="17"/>
        <v>Y9M12</v>
      </c>
      <c r="EM8" s="256" t="str">
        <f t="shared" si="17"/>
        <v>Y10M1</v>
      </c>
      <c r="EN8" s="256" t="str">
        <f t="shared" si="17"/>
        <v>Y10M2</v>
      </c>
      <c r="EO8" s="256" t="str">
        <f t="shared" si="17"/>
        <v>Y10M3</v>
      </c>
      <c r="EP8" s="256" t="str">
        <f t="shared" si="17"/>
        <v>Y10M4</v>
      </c>
      <c r="EQ8" s="256" t="str">
        <f t="shared" si="17"/>
        <v>Y10M5</v>
      </c>
      <c r="ER8" s="256" t="str">
        <f t="shared" si="17"/>
        <v>Y10M6</v>
      </c>
      <c r="ES8" s="256" t="str">
        <f t="shared" si="17"/>
        <v>Y10M7</v>
      </c>
      <c r="ET8" s="256" t="str">
        <f t="shared" si="17"/>
        <v>Y10M8</v>
      </c>
      <c r="EU8" s="256" t="str">
        <f t="shared" si="17"/>
        <v>Y10M9</v>
      </c>
      <c r="EV8" s="256" t="str">
        <f t="shared" si="17"/>
        <v>Y10M10</v>
      </c>
      <c r="EW8" s="256" t="str">
        <f t="shared" si="17"/>
        <v>Y10M11</v>
      </c>
      <c r="EX8" s="258" t="str">
        <f t="shared" si="17"/>
        <v>Y10M12</v>
      </c>
      <c r="EY8" s="612"/>
      <c r="FK8" s="612"/>
      <c r="FQ8" s="612"/>
      <c r="FT8" s="612"/>
    </row>
    <row r="9" spans="1:176">
      <c r="E9" s="158"/>
      <c r="AE9" s="142" t="s">
        <v>1064</v>
      </c>
      <c r="AF9" s="257">
        <f t="shared" ref="AF9:BK9" si="18">Markers</f>
        <v>0</v>
      </c>
      <c r="AG9" s="257">
        <f t="shared" si="18"/>
        <v>0</v>
      </c>
      <c r="AH9" s="257">
        <f t="shared" si="18"/>
        <v>0</v>
      </c>
      <c r="AI9" s="257">
        <f t="shared" si="18"/>
        <v>0</v>
      </c>
      <c r="AJ9" s="257">
        <f t="shared" si="18"/>
        <v>0</v>
      </c>
      <c r="AK9" s="257">
        <f t="shared" si="18"/>
        <v>0</v>
      </c>
      <c r="AL9" s="257">
        <f t="shared" si="18"/>
        <v>0</v>
      </c>
      <c r="AM9" s="257">
        <f t="shared" si="18"/>
        <v>0</v>
      </c>
      <c r="AN9" s="257">
        <f t="shared" si="18"/>
        <v>0</v>
      </c>
      <c r="AO9" s="257">
        <f t="shared" si="18"/>
        <v>0</v>
      </c>
      <c r="AP9" s="257">
        <f t="shared" si="18"/>
        <v>0</v>
      </c>
      <c r="AQ9" s="257">
        <f t="shared" si="18"/>
        <v>0</v>
      </c>
      <c r="AR9" s="257">
        <f t="shared" si="18"/>
        <v>0</v>
      </c>
      <c r="AS9" s="257">
        <f t="shared" si="18"/>
        <v>0</v>
      </c>
      <c r="AT9" s="257">
        <f t="shared" si="18"/>
        <v>0</v>
      </c>
      <c r="AU9" s="257">
        <f t="shared" si="18"/>
        <v>0</v>
      </c>
      <c r="AV9" s="257">
        <f t="shared" si="18"/>
        <v>0</v>
      </c>
      <c r="AW9" s="257">
        <f t="shared" si="18"/>
        <v>0</v>
      </c>
      <c r="AX9" s="257">
        <f t="shared" si="18"/>
        <v>0</v>
      </c>
      <c r="AY9" s="257">
        <f t="shared" si="18"/>
        <v>0</v>
      </c>
      <c r="AZ9" s="257">
        <f t="shared" si="18"/>
        <v>0</v>
      </c>
      <c r="BA9" s="257">
        <f t="shared" si="18"/>
        <v>0</v>
      </c>
      <c r="BB9" s="257">
        <f t="shared" si="18"/>
        <v>0</v>
      </c>
      <c r="BC9" s="257">
        <f t="shared" si="18"/>
        <v>0</v>
      </c>
      <c r="BD9" s="257">
        <f t="shared" si="18"/>
        <v>0</v>
      </c>
      <c r="BE9" s="257">
        <f t="shared" si="18"/>
        <v>0</v>
      </c>
      <c r="BF9" s="257">
        <f t="shared" si="18"/>
        <v>0</v>
      </c>
      <c r="BG9" s="257">
        <f t="shared" si="18"/>
        <v>0</v>
      </c>
      <c r="BH9" s="257">
        <f t="shared" si="18"/>
        <v>0</v>
      </c>
      <c r="BI9" s="257">
        <f t="shared" si="18"/>
        <v>0</v>
      </c>
      <c r="BJ9" s="257">
        <f t="shared" si="18"/>
        <v>0</v>
      </c>
      <c r="BK9" s="257">
        <f t="shared" si="18"/>
        <v>0</v>
      </c>
      <c r="BL9" s="257">
        <f t="shared" ref="BL9:CQ9" si="19">Markers</f>
        <v>0</v>
      </c>
      <c r="BM9" s="257">
        <f t="shared" si="19"/>
        <v>0</v>
      </c>
      <c r="BN9" s="257">
        <f t="shared" si="19"/>
        <v>0</v>
      </c>
      <c r="BO9" s="257">
        <f t="shared" si="19"/>
        <v>0</v>
      </c>
      <c r="BP9" s="257">
        <f t="shared" si="19"/>
        <v>0</v>
      </c>
      <c r="BQ9" s="257">
        <f t="shared" si="19"/>
        <v>0</v>
      </c>
      <c r="BR9" s="257">
        <f t="shared" si="19"/>
        <v>0</v>
      </c>
      <c r="BS9" s="257">
        <f t="shared" si="19"/>
        <v>0</v>
      </c>
      <c r="BT9" s="257">
        <f t="shared" si="19"/>
        <v>0</v>
      </c>
      <c r="BU9" s="257">
        <f t="shared" si="19"/>
        <v>0</v>
      </c>
      <c r="BV9" s="257">
        <f t="shared" si="19"/>
        <v>0</v>
      </c>
      <c r="BW9" s="257">
        <f t="shared" si="19"/>
        <v>0</v>
      </c>
      <c r="BX9" s="257">
        <f t="shared" si="19"/>
        <v>0</v>
      </c>
      <c r="BY9" s="257">
        <f t="shared" si="19"/>
        <v>0</v>
      </c>
      <c r="BZ9" s="257">
        <f t="shared" si="19"/>
        <v>0</v>
      </c>
      <c r="CA9" s="257">
        <f t="shared" si="19"/>
        <v>0</v>
      </c>
      <c r="CB9" s="257">
        <f t="shared" si="19"/>
        <v>0</v>
      </c>
      <c r="CC9" s="257">
        <f t="shared" si="19"/>
        <v>0</v>
      </c>
      <c r="CD9" s="257">
        <f t="shared" si="19"/>
        <v>0</v>
      </c>
      <c r="CE9" s="257">
        <f t="shared" si="19"/>
        <v>0</v>
      </c>
      <c r="CF9" s="257">
        <f t="shared" si="19"/>
        <v>0</v>
      </c>
      <c r="CG9" s="257">
        <f t="shared" si="19"/>
        <v>0</v>
      </c>
      <c r="CH9" s="257">
        <f t="shared" si="19"/>
        <v>0</v>
      </c>
      <c r="CI9" s="257">
        <f t="shared" si="19"/>
        <v>0</v>
      </c>
      <c r="CJ9" s="257">
        <f t="shared" si="19"/>
        <v>0</v>
      </c>
      <c r="CK9" s="257">
        <f t="shared" si="19"/>
        <v>0</v>
      </c>
      <c r="CL9" s="257">
        <f t="shared" si="19"/>
        <v>0</v>
      </c>
      <c r="CM9" s="257">
        <f t="shared" si="19"/>
        <v>0</v>
      </c>
      <c r="CN9" s="257">
        <f t="shared" si="19"/>
        <v>0</v>
      </c>
      <c r="CO9" s="257">
        <f t="shared" si="19"/>
        <v>0</v>
      </c>
      <c r="CP9" s="257">
        <f t="shared" si="19"/>
        <v>0</v>
      </c>
      <c r="CQ9" s="257">
        <f t="shared" si="19"/>
        <v>0</v>
      </c>
      <c r="CR9" s="257">
        <f t="shared" ref="CR9:DW9" si="20">Markers</f>
        <v>0</v>
      </c>
      <c r="CS9" s="257">
        <f t="shared" si="20"/>
        <v>0</v>
      </c>
      <c r="CT9" s="257">
        <f t="shared" si="20"/>
        <v>0</v>
      </c>
      <c r="CU9" s="257">
        <f t="shared" si="20"/>
        <v>0</v>
      </c>
      <c r="CV9" s="257">
        <f t="shared" si="20"/>
        <v>0</v>
      </c>
      <c r="CW9" s="257">
        <f t="shared" si="20"/>
        <v>0</v>
      </c>
      <c r="CX9" s="257">
        <f t="shared" si="20"/>
        <v>0</v>
      </c>
      <c r="CY9" s="257">
        <f t="shared" si="20"/>
        <v>0</v>
      </c>
      <c r="CZ9" s="257">
        <f t="shared" si="20"/>
        <v>0</v>
      </c>
      <c r="DA9" s="257">
        <f t="shared" si="20"/>
        <v>0</v>
      </c>
      <c r="DB9" s="257">
        <f t="shared" si="20"/>
        <v>0</v>
      </c>
      <c r="DC9" s="257">
        <f t="shared" si="20"/>
        <v>0</v>
      </c>
      <c r="DD9" s="257">
        <f t="shared" si="20"/>
        <v>0</v>
      </c>
      <c r="DE9" s="257">
        <f t="shared" si="20"/>
        <v>0</v>
      </c>
      <c r="DF9" s="257">
        <f t="shared" si="20"/>
        <v>0</v>
      </c>
      <c r="DG9" s="257">
        <f t="shared" si="20"/>
        <v>0</v>
      </c>
      <c r="DH9" s="257">
        <f t="shared" si="20"/>
        <v>0</v>
      </c>
      <c r="DI9" s="257">
        <f t="shared" si="20"/>
        <v>0</v>
      </c>
      <c r="DJ9" s="257">
        <f t="shared" si="20"/>
        <v>0</v>
      </c>
      <c r="DK9" s="257">
        <f t="shared" si="20"/>
        <v>0</v>
      </c>
      <c r="DL9" s="257">
        <f t="shared" si="20"/>
        <v>0</v>
      </c>
      <c r="DM9" s="257">
        <f t="shared" si="20"/>
        <v>0</v>
      </c>
      <c r="DN9" s="257">
        <f t="shared" si="20"/>
        <v>0</v>
      </c>
      <c r="DO9" s="257">
        <f t="shared" si="20"/>
        <v>0</v>
      </c>
      <c r="DP9" s="257">
        <f t="shared" si="20"/>
        <v>0</v>
      </c>
      <c r="DQ9" s="257">
        <f t="shared" si="20"/>
        <v>0</v>
      </c>
      <c r="DR9" s="257">
        <f t="shared" si="20"/>
        <v>0</v>
      </c>
      <c r="DS9" s="257">
        <f t="shared" si="20"/>
        <v>0</v>
      </c>
      <c r="DT9" s="257">
        <f t="shared" si="20"/>
        <v>0</v>
      </c>
      <c r="DU9" s="257">
        <f t="shared" si="20"/>
        <v>0</v>
      </c>
      <c r="DV9" s="257">
        <f t="shared" si="20"/>
        <v>0</v>
      </c>
      <c r="DW9" s="257">
        <f t="shared" si="20"/>
        <v>0</v>
      </c>
      <c r="DX9" s="257">
        <f t="shared" ref="DX9:EX9" si="21">Markers</f>
        <v>0</v>
      </c>
      <c r="DY9" s="257">
        <f t="shared" si="21"/>
        <v>0</v>
      </c>
      <c r="DZ9" s="257">
        <f t="shared" si="21"/>
        <v>0</v>
      </c>
      <c r="EA9" s="257">
        <f t="shared" si="21"/>
        <v>0</v>
      </c>
      <c r="EB9" s="257">
        <f t="shared" si="21"/>
        <v>0</v>
      </c>
      <c r="EC9" s="257">
        <f t="shared" si="21"/>
        <v>0</v>
      </c>
      <c r="ED9" s="257">
        <f t="shared" si="21"/>
        <v>0</v>
      </c>
      <c r="EE9" s="257">
        <f t="shared" si="21"/>
        <v>0</v>
      </c>
      <c r="EF9" s="257">
        <f t="shared" si="21"/>
        <v>0</v>
      </c>
      <c r="EG9" s="257">
        <f t="shared" si="21"/>
        <v>0</v>
      </c>
      <c r="EH9" s="257">
        <f t="shared" si="21"/>
        <v>0</v>
      </c>
      <c r="EI9" s="257">
        <f t="shared" si="21"/>
        <v>0</v>
      </c>
      <c r="EJ9" s="257">
        <f t="shared" si="21"/>
        <v>0</v>
      </c>
      <c r="EK9" s="257">
        <f t="shared" si="21"/>
        <v>0</v>
      </c>
      <c r="EL9" s="257">
        <f t="shared" si="21"/>
        <v>0</v>
      </c>
      <c r="EM9" s="257">
        <f t="shared" si="21"/>
        <v>0</v>
      </c>
      <c r="EN9" s="257">
        <f t="shared" si="21"/>
        <v>0</v>
      </c>
      <c r="EO9" s="257">
        <f t="shared" si="21"/>
        <v>0</v>
      </c>
      <c r="EP9" s="257">
        <f t="shared" si="21"/>
        <v>0</v>
      </c>
      <c r="EQ9" s="257">
        <f t="shared" si="21"/>
        <v>0</v>
      </c>
      <c r="ER9" s="257">
        <f t="shared" si="21"/>
        <v>0</v>
      </c>
      <c r="ES9" s="257">
        <f t="shared" si="21"/>
        <v>0</v>
      </c>
      <c r="ET9" s="257">
        <f t="shared" si="21"/>
        <v>0</v>
      </c>
      <c r="EU9" s="257">
        <f t="shared" si="21"/>
        <v>0</v>
      </c>
      <c r="EV9" s="257">
        <f t="shared" si="21"/>
        <v>0</v>
      </c>
      <c r="EW9" s="257">
        <f t="shared" si="21"/>
        <v>0</v>
      </c>
      <c r="EX9" s="259">
        <f t="shared" si="21"/>
        <v>0</v>
      </c>
      <c r="EY9" s="612"/>
      <c r="FK9" s="612"/>
      <c r="FQ9" s="612"/>
      <c r="FT9" s="612"/>
    </row>
    <row r="10" spans="1:176" hidden="1">
      <c r="AE10" s="742"/>
      <c r="EY10" s="612"/>
      <c r="FK10" s="612"/>
      <c r="FQ10" s="612"/>
      <c r="FT10" s="612"/>
    </row>
    <row r="11" spans="1:176" hidden="1">
      <c r="AE11" s="742"/>
      <c r="EY11" s="612"/>
      <c r="FK11" s="612"/>
      <c r="FQ11" s="612"/>
      <c r="FT11" s="612"/>
    </row>
    <row r="12" spans="1:176" s="558" customFormat="1" ht="12.75" customHeight="1">
      <c r="A12" s="305"/>
      <c r="B12" s="306"/>
      <c r="C12" s="306"/>
      <c r="D12" s="864">
        <f>SUM(FR:FR)</f>
        <v>0</v>
      </c>
      <c r="E12" s="427"/>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743"/>
      <c r="AE12" s="743"/>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9"/>
      <c r="FC12" s="309"/>
      <c r="FD12" s="309"/>
      <c r="FE12" s="309"/>
      <c r="FF12" s="309"/>
      <c r="FG12" s="309"/>
      <c r="FH12" s="309"/>
      <c r="FI12" s="309"/>
      <c r="FJ12" s="309"/>
      <c r="FK12" s="309"/>
      <c r="FL12" s="309"/>
      <c r="FM12" s="309"/>
      <c r="FN12" s="309"/>
      <c r="FO12" s="309"/>
      <c r="FP12" s="309"/>
      <c r="FQ12" s="309"/>
      <c r="FR12" s="309"/>
      <c r="FS12" s="744"/>
      <c r="FT12" s="309"/>
    </row>
    <row r="13" spans="1:176" ht="35.25" customHeight="1">
      <c r="A13" s="745" t="str">
        <f>'Main Input'!A13</f>
        <v>Orig</v>
      </c>
      <c r="B13" s="745" t="str">
        <f>'Main Input'!B13</f>
        <v>CU Name</v>
      </c>
      <c r="C13" s="745" t="str">
        <f>'Main Input'!C13</f>
        <v>Cost Type</v>
      </c>
      <c r="D13" s="745" t="str">
        <f>'Main Input'!D13</f>
        <v>Cost Phase</v>
      </c>
      <c r="E13" s="745" t="str">
        <f>'Main Input'!E13</f>
        <v>Description</v>
      </c>
      <c r="F13" s="745" t="str">
        <f>'Main Input'!F13</f>
        <v>Notes</v>
      </c>
      <c r="G13" s="745" t="str">
        <f>'Main Input'!G13</f>
        <v>Cost Class</v>
      </c>
      <c r="H13" s="745" t="str">
        <f>'Main Input'!H13</f>
        <v>Role</v>
      </c>
      <c r="I13" s="745" t="str">
        <f>'Main Input'!I13</f>
        <v>FTE factor</v>
      </c>
      <c r="J13" s="745" t="str">
        <f>'Main Input'!J13</f>
        <v>Site</v>
      </c>
      <c r="K13" s="745" t="str">
        <f>'Main Input'!K13</f>
        <v>Supplier</v>
      </c>
      <c r="L13" s="745" t="str">
        <f>'Main Input'!L13</f>
        <v>BAR Code</v>
      </c>
      <c r="M13" s="745" t="str">
        <f>'Main Input'!M13</f>
        <v>ForV</v>
      </c>
      <c r="N13" s="745" t="str">
        <f>'Main Input'!N13</f>
        <v>Oracle</v>
      </c>
      <c r="O13" s="745" t="str">
        <f>'Main Input'!O13</f>
        <v>Delivery Country</v>
      </c>
      <c r="P13" s="745" t="str">
        <f>'Main Input'!P13</f>
        <v>Unit Cost</v>
      </c>
      <c r="Q13" s="745" t="str">
        <f>'Main Input'!Q13</f>
        <v>Currency</v>
      </c>
      <c r="R13" s="745" t="str">
        <f>'Main Input'!R13</f>
        <v>Region</v>
      </c>
      <c r="S13" s="745" t="str">
        <f>'Main Input'!S13</f>
        <v>User Code 1</v>
      </c>
      <c r="T13" s="745" t="str">
        <f>'Main Input'!T13</f>
        <v>User Code 2</v>
      </c>
      <c r="U13" s="745" t="str">
        <f>'Main Input'!U13</f>
        <v>User Code 3</v>
      </c>
      <c r="V13" s="745" t="str">
        <f>'Main Input'!V13</f>
        <v>Custmer Service Code</v>
      </c>
      <c r="W13" s="745" t="str">
        <f>'Main Input'!W13</f>
        <v>Sub-Country</v>
      </c>
      <c r="X13" s="745" t="str">
        <f>'Main Input'!X13</f>
        <v>Operating Entity</v>
      </c>
      <c r="Y13" s="745" t="str">
        <f>'Main Input'!Y13</f>
        <v>Tower</v>
      </c>
      <c r="Z13" s="745" t="str">
        <f>'Main Input'!Z13</f>
        <v>Category</v>
      </c>
      <c r="AA13" s="745" t="str">
        <f>'Main Input'!AA13</f>
        <v>Customer Code F</v>
      </c>
      <c r="AB13" s="745" t="str">
        <f>'Main Input'!AB13</f>
        <v>Unit Cost</v>
      </c>
      <c r="AC13" s="745" t="str">
        <f>'Main Input'!AC13</f>
        <v>Unit Types</v>
      </c>
      <c r="AD13" s="745" t="str">
        <f>'Main Input'!AD13</f>
        <v>Qty</v>
      </c>
      <c r="AE13" s="746" t="str">
        <f ca="1">"Value in "&amp;CurON</f>
        <v>Value in Euros</v>
      </c>
      <c r="AF13" s="61" t="str">
        <f>OutCur</f>
        <v>EUR</v>
      </c>
      <c r="AG13" s="61" t="str">
        <f>$AF$13</f>
        <v>EUR</v>
      </c>
      <c r="AH13" s="61" t="str">
        <f t="shared" ref="AH13:CS13" si="22">$AF$13</f>
        <v>EUR</v>
      </c>
      <c r="AI13" s="61" t="str">
        <f t="shared" si="22"/>
        <v>EUR</v>
      </c>
      <c r="AJ13" s="61" t="str">
        <f t="shared" si="22"/>
        <v>EUR</v>
      </c>
      <c r="AK13" s="61" t="str">
        <f t="shared" si="22"/>
        <v>EUR</v>
      </c>
      <c r="AL13" s="61" t="str">
        <f t="shared" si="22"/>
        <v>EUR</v>
      </c>
      <c r="AM13" s="61" t="str">
        <f t="shared" si="22"/>
        <v>EUR</v>
      </c>
      <c r="AN13" s="61" t="str">
        <f t="shared" si="22"/>
        <v>EUR</v>
      </c>
      <c r="AO13" s="61" t="str">
        <f t="shared" si="22"/>
        <v>EUR</v>
      </c>
      <c r="AP13" s="61" t="str">
        <f t="shared" si="22"/>
        <v>EUR</v>
      </c>
      <c r="AQ13" s="61" t="str">
        <f t="shared" si="22"/>
        <v>EUR</v>
      </c>
      <c r="AR13" s="61" t="str">
        <f t="shared" si="22"/>
        <v>EUR</v>
      </c>
      <c r="AS13" s="61" t="str">
        <f t="shared" si="22"/>
        <v>EUR</v>
      </c>
      <c r="AT13" s="61" t="str">
        <f t="shared" si="22"/>
        <v>EUR</v>
      </c>
      <c r="AU13" s="61" t="str">
        <f t="shared" si="22"/>
        <v>EUR</v>
      </c>
      <c r="AV13" s="61" t="str">
        <f t="shared" si="22"/>
        <v>EUR</v>
      </c>
      <c r="AW13" s="61" t="str">
        <f t="shared" si="22"/>
        <v>EUR</v>
      </c>
      <c r="AX13" s="61" t="str">
        <f t="shared" si="22"/>
        <v>EUR</v>
      </c>
      <c r="AY13" s="61" t="str">
        <f t="shared" si="22"/>
        <v>EUR</v>
      </c>
      <c r="AZ13" s="61" t="str">
        <f t="shared" si="22"/>
        <v>EUR</v>
      </c>
      <c r="BA13" s="61" t="str">
        <f t="shared" si="22"/>
        <v>EUR</v>
      </c>
      <c r="BB13" s="61" t="str">
        <f t="shared" si="22"/>
        <v>EUR</v>
      </c>
      <c r="BC13" s="61" t="str">
        <f t="shared" si="22"/>
        <v>EUR</v>
      </c>
      <c r="BD13" s="61" t="str">
        <f t="shared" si="22"/>
        <v>EUR</v>
      </c>
      <c r="BE13" s="61" t="str">
        <f t="shared" si="22"/>
        <v>EUR</v>
      </c>
      <c r="BF13" s="61" t="str">
        <f t="shared" si="22"/>
        <v>EUR</v>
      </c>
      <c r="BG13" s="61" t="str">
        <f t="shared" si="22"/>
        <v>EUR</v>
      </c>
      <c r="BH13" s="61" t="str">
        <f t="shared" si="22"/>
        <v>EUR</v>
      </c>
      <c r="BI13" s="61" t="str">
        <f t="shared" si="22"/>
        <v>EUR</v>
      </c>
      <c r="BJ13" s="61" t="str">
        <f t="shared" si="22"/>
        <v>EUR</v>
      </c>
      <c r="BK13" s="61" t="str">
        <f t="shared" si="22"/>
        <v>EUR</v>
      </c>
      <c r="BL13" s="61" t="str">
        <f t="shared" si="22"/>
        <v>EUR</v>
      </c>
      <c r="BM13" s="61" t="str">
        <f t="shared" si="22"/>
        <v>EUR</v>
      </c>
      <c r="BN13" s="61" t="str">
        <f t="shared" si="22"/>
        <v>EUR</v>
      </c>
      <c r="BO13" s="61" t="str">
        <f t="shared" si="22"/>
        <v>EUR</v>
      </c>
      <c r="BP13" s="61" t="str">
        <f t="shared" si="22"/>
        <v>EUR</v>
      </c>
      <c r="BQ13" s="61" t="str">
        <f t="shared" si="22"/>
        <v>EUR</v>
      </c>
      <c r="BR13" s="61" t="str">
        <f t="shared" si="22"/>
        <v>EUR</v>
      </c>
      <c r="BS13" s="61" t="str">
        <f t="shared" si="22"/>
        <v>EUR</v>
      </c>
      <c r="BT13" s="61" t="str">
        <f t="shared" si="22"/>
        <v>EUR</v>
      </c>
      <c r="BU13" s="61" t="str">
        <f t="shared" si="22"/>
        <v>EUR</v>
      </c>
      <c r="BV13" s="61" t="str">
        <f t="shared" si="22"/>
        <v>EUR</v>
      </c>
      <c r="BW13" s="61" t="str">
        <f t="shared" si="22"/>
        <v>EUR</v>
      </c>
      <c r="BX13" s="61" t="str">
        <f t="shared" si="22"/>
        <v>EUR</v>
      </c>
      <c r="BY13" s="61" t="str">
        <f t="shared" si="22"/>
        <v>EUR</v>
      </c>
      <c r="BZ13" s="61" t="str">
        <f t="shared" si="22"/>
        <v>EUR</v>
      </c>
      <c r="CA13" s="61" t="str">
        <f t="shared" si="22"/>
        <v>EUR</v>
      </c>
      <c r="CB13" s="61" t="str">
        <f t="shared" si="22"/>
        <v>EUR</v>
      </c>
      <c r="CC13" s="61" t="str">
        <f t="shared" si="22"/>
        <v>EUR</v>
      </c>
      <c r="CD13" s="61" t="str">
        <f t="shared" si="22"/>
        <v>EUR</v>
      </c>
      <c r="CE13" s="61" t="str">
        <f t="shared" si="22"/>
        <v>EUR</v>
      </c>
      <c r="CF13" s="61" t="str">
        <f t="shared" si="22"/>
        <v>EUR</v>
      </c>
      <c r="CG13" s="61" t="str">
        <f t="shared" si="22"/>
        <v>EUR</v>
      </c>
      <c r="CH13" s="61" t="str">
        <f t="shared" si="22"/>
        <v>EUR</v>
      </c>
      <c r="CI13" s="61" t="str">
        <f t="shared" si="22"/>
        <v>EUR</v>
      </c>
      <c r="CJ13" s="61" t="str">
        <f t="shared" si="22"/>
        <v>EUR</v>
      </c>
      <c r="CK13" s="61" t="str">
        <f t="shared" si="22"/>
        <v>EUR</v>
      </c>
      <c r="CL13" s="61" t="str">
        <f t="shared" si="22"/>
        <v>EUR</v>
      </c>
      <c r="CM13" s="61" t="str">
        <f t="shared" si="22"/>
        <v>EUR</v>
      </c>
      <c r="CN13" s="61" t="str">
        <f t="shared" si="22"/>
        <v>EUR</v>
      </c>
      <c r="CO13" s="61" t="str">
        <f t="shared" si="22"/>
        <v>EUR</v>
      </c>
      <c r="CP13" s="61" t="str">
        <f t="shared" si="22"/>
        <v>EUR</v>
      </c>
      <c r="CQ13" s="61" t="str">
        <f t="shared" si="22"/>
        <v>EUR</v>
      </c>
      <c r="CR13" s="61" t="str">
        <f t="shared" si="22"/>
        <v>EUR</v>
      </c>
      <c r="CS13" s="61" t="str">
        <f t="shared" si="22"/>
        <v>EUR</v>
      </c>
      <c r="CT13" s="61" t="str">
        <f t="shared" ref="CT13:EX13" si="23">$AF$13</f>
        <v>EUR</v>
      </c>
      <c r="CU13" s="61" t="str">
        <f t="shared" si="23"/>
        <v>EUR</v>
      </c>
      <c r="CV13" s="61" t="str">
        <f t="shared" si="23"/>
        <v>EUR</v>
      </c>
      <c r="CW13" s="61" t="str">
        <f t="shared" si="23"/>
        <v>EUR</v>
      </c>
      <c r="CX13" s="61" t="str">
        <f t="shared" si="23"/>
        <v>EUR</v>
      </c>
      <c r="CY13" s="61" t="str">
        <f t="shared" si="23"/>
        <v>EUR</v>
      </c>
      <c r="CZ13" s="61" t="str">
        <f t="shared" si="23"/>
        <v>EUR</v>
      </c>
      <c r="DA13" s="61" t="str">
        <f t="shared" si="23"/>
        <v>EUR</v>
      </c>
      <c r="DB13" s="61" t="str">
        <f t="shared" si="23"/>
        <v>EUR</v>
      </c>
      <c r="DC13" s="61" t="str">
        <f t="shared" si="23"/>
        <v>EUR</v>
      </c>
      <c r="DD13" s="61" t="str">
        <f t="shared" si="23"/>
        <v>EUR</v>
      </c>
      <c r="DE13" s="61" t="str">
        <f t="shared" si="23"/>
        <v>EUR</v>
      </c>
      <c r="DF13" s="61" t="str">
        <f t="shared" si="23"/>
        <v>EUR</v>
      </c>
      <c r="DG13" s="61" t="str">
        <f t="shared" si="23"/>
        <v>EUR</v>
      </c>
      <c r="DH13" s="61" t="str">
        <f t="shared" si="23"/>
        <v>EUR</v>
      </c>
      <c r="DI13" s="61" t="str">
        <f t="shared" si="23"/>
        <v>EUR</v>
      </c>
      <c r="DJ13" s="61" t="str">
        <f t="shared" si="23"/>
        <v>EUR</v>
      </c>
      <c r="DK13" s="61" t="str">
        <f t="shared" si="23"/>
        <v>EUR</v>
      </c>
      <c r="DL13" s="61" t="str">
        <f t="shared" si="23"/>
        <v>EUR</v>
      </c>
      <c r="DM13" s="61" t="str">
        <f t="shared" si="23"/>
        <v>EUR</v>
      </c>
      <c r="DN13" s="61" t="str">
        <f t="shared" si="23"/>
        <v>EUR</v>
      </c>
      <c r="DO13" s="61" t="str">
        <f t="shared" si="23"/>
        <v>EUR</v>
      </c>
      <c r="DP13" s="61" t="str">
        <f t="shared" si="23"/>
        <v>EUR</v>
      </c>
      <c r="DQ13" s="61" t="str">
        <f t="shared" si="23"/>
        <v>EUR</v>
      </c>
      <c r="DR13" s="61" t="str">
        <f t="shared" si="23"/>
        <v>EUR</v>
      </c>
      <c r="DS13" s="61" t="str">
        <f t="shared" si="23"/>
        <v>EUR</v>
      </c>
      <c r="DT13" s="61" t="str">
        <f t="shared" si="23"/>
        <v>EUR</v>
      </c>
      <c r="DU13" s="61" t="str">
        <f t="shared" si="23"/>
        <v>EUR</v>
      </c>
      <c r="DV13" s="61" t="str">
        <f t="shared" si="23"/>
        <v>EUR</v>
      </c>
      <c r="DW13" s="61" t="str">
        <f t="shared" si="23"/>
        <v>EUR</v>
      </c>
      <c r="DX13" s="61" t="str">
        <f t="shared" si="23"/>
        <v>EUR</v>
      </c>
      <c r="DY13" s="61" t="str">
        <f t="shared" si="23"/>
        <v>EUR</v>
      </c>
      <c r="DZ13" s="61" t="str">
        <f t="shared" si="23"/>
        <v>EUR</v>
      </c>
      <c r="EA13" s="61" t="str">
        <f t="shared" si="23"/>
        <v>EUR</v>
      </c>
      <c r="EB13" s="61" t="str">
        <f t="shared" si="23"/>
        <v>EUR</v>
      </c>
      <c r="EC13" s="61" t="str">
        <f t="shared" si="23"/>
        <v>EUR</v>
      </c>
      <c r="ED13" s="61" t="str">
        <f t="shared" si="23"/>
        <v>EUR</v>
      </c>
      <c r="EE13" s="61" t="str">
        <f t="shared" si="23"/>
        <v>EUR</v>
      </c>
      <c r="EF13" s="61" t="str">
        <f t="shared" si="23"/>
        <v>EUR</v>
      </c>
      <c r="EG13" s="61" t="str">
        <f t="shared" si="23"/>
        <v>EUR</v>
      </c>
      <c r="EH13" s="61" t="str">
        <f t="shared" si="23"/>
        <v>EUR</v>
      </c>
      <c r="EI13" s="61" t="str">
        <f t="shared" si="23"/>
        <v>EUR</v>
      </c>
      <c r="EJ13" s="61" t="str">
        <f t="shared" si="23"/>
        <v>EUR</v>
      </c>
      <c r="EK13" s="61" t="str">
        <f t="shared" si="23"/>
        <v>EUR</v>
      </c>
      <c r="EL13" s="61" t="str">
        <f t="shared" si="23"/>
        <v>EUR</v>
      </c>
      <c r="EM13" s="61" t="str">
        <f t="shared" si="23"/>
        <v>EUR</v>
      </c>
      <c r="EN13" s="61" t="str">
        <f t="shared" si="23"/>
        <v>EUR</v>
      </c>
      <c r="EO13" s="61" t="str">
        <f t="shared" si="23"/>
        <v>EUR</v>
      </c>
      <c r="EP13" s="61" t="str">
        <f t="shared" si="23"/>
        <v>EUR</v>
      </c>
      <c r="EQ13" s="61" t="str">
        <f t="shared" si="23"/>
        <v>EUR</v>
      </c>
      <c r="ER13" s="61" t="str">
        <f t="shared" si="23"/>
        <v>EUR</v>
      </c>
      <c r="ES13" s="61" t="str">
        <f t="shared" si="23"/>
        <v>EUR</v>
      </c>
      <c r="ET13" s="61" t="str">
        <f t="shared" si="23"/>
        <v>EUR</v>
      </c>
      <c r="EU13" s="61" t="str">
        <f t="shared" si="23"/>
        <v>EUR</v>
      </c>
      <c r="EV13" s="61" t="str">
        <f t="shared" si="23"/>
        <v>EUR</v>
      </c>
      <c r="EW13" s="61" t="str">
        <f t="shared" si="23"/>
        <v>EUR</v>
      </c>
      <c r="EX13" s="61" t="str">
        <f t="shared" si="23"/>
        <v>EUR</v>
      </c>
      <c r="EY13" s="612"/>
      <c r="EZ13" s="745" t="str">
        <f>'Main Input'!EZ13</f>
        <v>Index Code</v>
      </c>
      <c r="FA13" s="745" t="str">
        <f>'Main Input'!FA13</f>
        <v>Financing</v>
      </c>
      <c r="FB13" s="745" t="str">
        <f>'Main Input'!FB13</f>
        <v>Capital Life</v>
      </c>
      <c r="FC13" s="745" t="str">
        <f>'Main Input'!FC13</f>
        <v>Margin Code</v>
      </c>
      <c r="FD13" s="745" t="str">
        <f>'Main Input'!FD13</f>
        <v>Revenue Class</v>
      </c>
      <c r="FE13" s="745" t="str">
        <f>'Main Input'!FE13</f>
        <v>Capex/Opex</v>
      </c>
      <c r="FF13" s="745" t="str">
        <f>'Main Input'!FF13</f>
        <v>Pre-payment Accrual Code</v>
      </c>
      <c r="FG13" s="745" t="str">
        <f>'Main Input'!FG13</f>
        <v>Accounting Treatment</v>
      </c>
      <c r="FH13" s="745" t="str">
        <f>'Main Input'!FH13</f>
        <v>Payment Type</v>
      </c>
      <c r="FI13" s="745" t="str">
        <f>'Main Input'!FI13</f>
        <v>Margin</v>
      </c>
      <c r="FJ13" s="745" t="str">
        <f>'Main Input'!FJ13</f>
        <v>Finance Rate</v>
      </c>
      <c r="FK13" s="612"/>
      <c r="FL13" s="747" t="str">
        <f>'Main Input'!FL13</f>
        <v>ManChk</v>
      </c>
      <c r="FM13" s="748" t="s">
        <v>784</v>
      </c>
      <c r="FN13" s="748" t="s">
        <v>785</v>
      </c>
      <c r="FO13" s="748" t="s">
        <v>2024</v>
      </c>
      <c r="FP13" s="749" t="s">
        <v>786</v>
      </c>
      <c r="FQ13" s="612"/>
      <c r="FR13" s="622" t="s">
        <v>1861</v>
      </c>
      <c r="FT13" s="612"/>
    </row>
    <row r="14" spans="1:176" s="634" customFormat="1" ht="5.0999999999999996" customHeight="1">
      <c r="A14" s="205"/>
      <c r="B14" s="201"/>
      <c r="C14" s="201"/>
      <c r="D14" s="201"/>
      <c r="E14" s="234"/>
      <c r="F14" s="201"/>
      <c r="G14" s="201"/>
      <c r="H14" s="201"/>
      <c r="I14" s="201"/>
      <c r="J14" s="201"/>
      <c r="K14" s="201"/>
      <c r="L14" s="201"/>
      <c r="M14" s="201"/>
      <c r="N14" s="201"/>
      <c r="O14" s="201"/>
      <c r="P14" s="201"/>
      <c r="Q14" s="201"/>
      <c r="R14" s="201"/>
      <c r="S14" s="201"/>
      <c r="T14" s="201"/>
      <c r="U14" s="201"/>
      <c r="V14" s="201"/>
      <c r="W14" s="201"/>
      <c r="X14" s="201"/>
      <c r="Y14" s="201"/>
      <c r="Z14" s="201"/>
      <c r="AA14" s="201"/>
      <c r="AB14" s="202"/>
      <c r="AC14" s="201"/>
      <c r="AD14" s="203"/>
      <c r="AE14" s="26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201"/>
      <c r="FC14" s="201"/>
      <c r="FD14" s="201"/>
      <c r="FE14" s="201"/>
      <c r="FF14" s="201"/>
      <c r="FG14" s="201"/>
      <c r="FH14" s="201"/>
      <c r="FI14" s="201"/>
      <c r="FJ14" s="201"/>
      <c r="FK14" s="632"/>
      <c r="FL14" s="201"/>
      <c r="FM14" s="201"/>
      <c r="FN14" s="201"/>
      <c r="FO14" s="201"/>
      <c r="FP14" s="201"/>
      <c r="FQ14" s="632"/>
      <c r="FR14" s="201"/>
      <c r="FS14" s="201"/>
      <c r="FT14" s="633"/>
    </row>
    <row r="15" spans="1:176">
      <c r="A15" s="939" t="str">
        <f>'Main Input'!A15</f>
        <v>Pepe</v>
      </c>
      <c r="B15" s="940" t="str">
        <f>'Main Input'!B15</f>
        <v>EDRM</v>
      </c>
      <c r="C15" s="940" t="str">
        <f>'Main Input'!C15</f>
        <v>Third Party</v>
      </c>
      <c r="D15" s="940" t="str">
        <f>'Main Input'!D15</f>
        <v>TRF</v>
      </c>
      <c r="E15" s="940" t="str">
        <f>'Main Input'!E15</f>
        <v>DC Network HW &amp; Cabling</v>
      </c>
      <c r="F15" s="941" t="str">
        <f>'Main Input'!F15</f>
        <v>direct</v>
      </c>
      <c r="G15" s="941" t="str">
        <f>'Main Input'!G15</f>
        <v>Person</v>
      </c>
      <c r="H15" s="941">
        <f>'Main Input'!H15</f>
        <v>0</v>
      </c>
      <c r="I15" s="941">
        <f>'Main Input'!I15</f>
        <v>0</v>
      </c>
      <c r="J15" s="941">
        <f>'Main Input'!J15</f>
        <v>0</v>
      </c>
      <c r="K15" s="941" t="str">
        <f>'Main Input'!K15</f>
        <v>FJS</v>
      </c>
      <c r="L15" s="941" t="str">
        <f>'Main Input'!L15</f>
        <v>oISDC</v>
      </c>
      <c r="M15" s="941" t="str">
        <f>'Main Input'!M15</f>
        <v>V</v>
      </c>
      <c r="N15" s="941">
        <f>'Main Input'!N15</f>
        <v>0</v>
      </c>
      <c r="O15" s="941" t="str">
        <f>'Main Input'!O15</f>
        <v>SPAIN</v>
      </c>
      <c r="P15" s="941">
        <f>'Main Input'!P15</f>
        <v>560</v>
      </c>
      <c r="Q15" s="941" t="str">
        <f>'Main Input'!Q15</f>
        <v>EUR</v>
      </c>
      <c r="R15" s="941" t="str">
        <f>'Main Input'!R15</f>
        <v>EMEA</v>
      </c>
      <c r="S15" s="941" t="str">
        <f>'Main Input'!S15</f>
        <v>Local</v>
      </c>
      <c r="T15" s="941">
        <f>'Main Input'!T15</f>
        <v>0</v>
      </c>
      <c r="U15" s="941">
        <f>'Main Input'!U15</f>
        <v>0</v>
      </c>
      <c r="V15" s="941" t="str">
        <f>'Main Input'!V15</f>
        <v>1_ATP</v>
      </c>
      <c r="W15" s="941">
        <f>'Main Input'!W15</f>
        <v>0</v>
      </c>
      <c r="X15" s="941">
        <f>'Main Input'!X15</f>
        <v>0</v>
      </c>
      <c r="Y15" s="941">
        <f>'Main Input'!Y15</f>
        <v>0</v>
      </c>
      <c r="Z15" s="941">
        <f>'Main Input'!Z15</f>
        <v>0</v>
      </c>
      <c r="AA15" s="941">
        <f>'Main Input'!AA15</f>
        <v>0</v>
      </c>
      <c r="AB15" s="942">
        <f>'Main Input'!AB15</f>
        <v>0</v>
      </c>
      <c r="AC15" s="942" t="str">
        <f>'Main Input'!AC15</f>
        <v>Money</v>
      </c>
      <c r="AD15" s="943">
        <f>'Main Input'!AD15</f>
        <v>560</v>
      </c>
      <c r="AE15" s="951">
        <f t="shared" ref="AE15:AE46" ca="1" si="24">SUM(AF15:EY15)</f>
        <v>313600</v>
      </c>
      <c r="AF15" s="898">
        <f t="shared" ref="AF15:AO24" si="25">IF(f_ChkCon,0,((f_MultiCon/f_CurCon)*OutCon)*(f_IndCon))</f>
        <v>0</v>
      </c>
      <c r="AG15" s="873">
        <f t="shared" ca="1" si="25"/>
        <v>0</v>
      </c>
      <c r="AH15" s="873">
        <f t="shared" ca="1" si="25"/>
        <v>78400</v>
      </c>
      <c r="AI15" s="873">
        <f t="shared" ca="1" si="25"/>
        <v>78400</v>
      </c>
      <c r="AJ15" s="873">
        <f t="shared" ca="1" si="25"/>
        <v>78400</v>
      </c>
      <c r="AK15" s="873">
        <f t="shared" ca="1" si="25"/>
        <v>78400</v>
      </c>
      <c r="AL15" s="873">
        <f t="shared" ca="1" si="25"/>
        <v>0</v>
      </c>
      <c r="AM15" s="873">
        <f t="shared" ca="1" si="25"/>
        <v>0</v>
      </c>
      <c r="AN15" s="873">
        <f t="shared" ca="1" si="25"/>
        <v>0</v>
      </c>
      <c r="AO15" s="873">
        <f t="shared" ca="1" si="25"/>
        <v>0</v>
      </c>
      <c r="AP15" s="873">
        <f t="shared" ref="AP15:AY24" ca="1" si="26">IF(f_ChkCon,0,((f_MultiCon/f_CurCon)*OutCon)*(f_IndCon))</f>
        <v>0</v>
      </c>
      <c r="AQ15" s="873">
        <f t="shared" ca="1" si="26"/>
        <v>0</v>
      </c>
      <c r="AR15" s="873">
        <f t="shared" ca="1" si="26"/>
        <v>0</v>
      </c>
      <c r="AS15" s="873">
        <f t="shared" ca="1" si="26"/>
        <v>0</v>
      </c>
      <c r="AT15" s="873">
        <f t="shared" ca="1" si="26"/>
        <v>0</v>
      </c>
      <c r="AU15" s="873">
        <f t="shared" ca="1" si="26"/>
        <v>0</v>
      </c>
      <c r="AV15" s="873">
        <f t="shared" ca="1" si="26"/>
        <v>0</v>
      </c>
      <c r="AW15" s="873">
        <f t="shared" ca="1" si="26"/>
        <v>0</v>
      </c>
      <c r="AX15" s="873">
        <f t="shared" ca="1" si="26"/>
        <v>0</v>
      </c>
      <c r="AY15" s="873">
        <f t="shared" ca="1" si="26"/>
        <v>0</v>
      </c>
      <c r="AZ15" s="873">
        <f t="shared" ref="AZ15:BI24" ca="1" si="27">IF(f_ChkCon,0,((f_MultiCon/f_CurCon)*OutCon)*(f_IndCon))</f>
        <v>0</v>
      </c>
      <c r="BA15" s="873">
        <f t="shared" ca="1" si="27"/>
        <v>0</v>
      </c>
      <c r="BB15" s="873">
        <f t="shared" ca="1" si="27"/>
        <v>0</v>
      </c>
      <c r="BC15" s="873">
        <f t="shared" ca="1" si="27"/>
        <v>0</v>
      </c>
      <c r="BD15" s="873">
        <f t="shared" ca="1" si="27"/>
        <v>0</v>
      </c>
      <c r="BE15" s="873">
        <f t="shared" ca="1" si="27"/>
        <v>0</v>
      </c>
      <c r="BF15" s="873">
        <f t="shared" ca="1" si="27"/>
        <v>0</v>
      </c>
      <c r="BG15" s="873">
        <f t="shared" ca="1" si="27"/>
        <v>0</v>
      </c>
      <c r="BH15" s="873">
        <f t="shared" ca="1" si="27"/>
        <v>0</v>
      </c>
      <c r="BI15" s="873">
        <f t="shared" ca="1" si="27"/>
        <v>0</v>
      </c>
      <c r="BJ15" s="873">
        <f t="shared" ref="BJ15:BS24" ca="1" si="28">IF(f_ChkCon,0,((f_MultiCon/f_CurCon)*OutCon)*(f_IndCon))</f>
        <v>0</v>
      </c>
      <c r="BK15" s="873">
        <f t="shared" ca="1" si="28"/>
        <v>0</v>
      </c>
      <c r="BL15" s="873">
        <f t="shared" ca="1" si="28"/>
        <v>0</v>
      </c>
      <c r="BM15" s="873">
        <f t="shared" ca="1" si="28"/>
        <v>0</v>
      </c>
      <c r="BN15" s="873">
        <f t="shared" ca="1" si="28"/>
        <v>0</v>
      </c>
      <c r="BO15" s="873">
        <f t="shared" ca="1" si="28"/>
        <v>0</v>
      </c>
      <c r="BP15" s="873">
        <f t="shared" ca="1" si="28"/>
        <v>0</v>
      </c>
      <c r="BQ15" s="873">
        <f t="shared" ca="1" si="28"/>
        <v>0</v>
      </c>
      <c r="BR15" s="873">
        <f t="shared" ca="1" si="28"/>
        <v>0</v>
      </c>
      <c r="BS15" s="873">
        <f t="shared" ca="1" si="28"/>
        <v>0</v>
      </c>
      <c r="BT15" s="873">
        <f t="shared" ref="BT15:CC24" ca="1" si="29">IF(f_ChkCon,0,((f_MultiCon/f_CurCon)*OutCon)*(f_IndCon))</f>
        <v>0</v>
      </c>
      <c r="BU15" s="873">
        <f t="shared" ca="1" si="29"/>
        <v>0</v>
      </c>
      <c r="BV15" s="873">
        <f t="shared" ca="1" si="29"/>
        <v>0</v>
      </c>
      <c r="BW15" s="873">
        <f t="shared" ca="1" si="29"/>
        <v>0</v>
      </c>
      <c r="BX15" s="873">
        <f t="shared" ca="1" si="29"/>
        <v>0</v>
      </c>
      <c r="BY15" s="873">
        <f t="shared" ca="1" si="29"/>
        <v>0</v>
      </c>
      <c r="BZ15" s="873">
        <f t="shared" ca="1" si="29"/>
        <v>0</v>
      </c>
      <c r="CA15" s="873">
        <f t="shared" ca="1" si="29"/>
        <v>0</v>
      </c>
      <c r="CB15" s="873">
        <f t="shared" ca="1" si="29"/>
        <v>0</v>
      </c>
      <c r="CC15" s="873">
        <f t="shared" ca="1" si="29"/>
        <v>0</v>
      </c>
      <c r="CD15" s="873">
        <f t="shared" ref="CD15:CM24" ca="1" si="30">IF(f_ChkCon,0,((f_MultiCon/f_CurCon)*OutCon)*(f_IndCon))</f>
        <v>0</v>
      </c>
      <c r="CE15" s="873">
        <f t="shared" ca="1" si="30"/>
        <v>0</v>
      </c>
      <c r="CF15" s="873">
        <f t="shared" ca="1" si="30"/>
        <v>0</v>
      </c>
      <c r="CG15" s="873">
        <f t="shared" ca="1" si="30"/>
        <v>0</v>
      </c>
      <c r="CH15" s="873">
        <f t="shared" ca="1" si="30"/>
        <v>0</v>
      </c>
      <c r="CI15" s="873">
        <f t="shared" ca="1" si="30"/>
        <v>0</v>
      </c>
      <c r="CJ15" s="873">
        <f t="shared" ca="1" si="30"/>
        <v>0</v>
      </c>
      <c r="CK15" s="873">
        <f t="shared" ca="1" si="30"/>
        <v>0</v>
      </c>
      <c r="CL15" s="873">
        <f t="shared" ca="1" si="30"/>
        <v>0</v>
      </c>
      <c r="CM15" s="873">
        <f t="shared" ca="1" si="30"/>
        <v>0</v>
      </c>
      <c r="CN15" s="873">
        <f t="shared" ref="CN15:CW24" ca="1" si="31">IF(f_ChkCon,0,((f_MultiCon/f_CurCon)*OutCon)*(f_IndCon))</f>
        <v>0</v>
      </c>
      <c r="CO15" s="873">
        <f t="shared" ca="1" si="31"/>
        <v>0</v>
      </c>
      <c r="CP15" s="873">
        <f t="shared" ca="1" si="31"/>
        <v>0</v>
      </c>
      <c r="CQ15" s="873">
        <f t="shared" ca="1" si="31"/>
        <v>0</v>
      </c>
      <c r="CR15" s="873">
        <f t="shared" ca="1" si="31"/>
        <v>0</v>
      </c>
      <c r="CS15" s="873">
        <f t="shared" ca="1" si="31"/>
        <v>0</v>
      </c>
      <c r="CT15" s="873">
        <f t="shared" ca="1" si="31"/>
        <v>0</v>
      </c>
      <c r="CU15" s="873">
        <f t="shared" ca="1" si="31"/>
        <v>0</v>
      </c>
      <c r="CV15" s="873">
        <f t="shared" ca="1" si="31"/>
        <v>0</v>
      </c>
      <c r="CW15" s="873">
        <f t="shared" ca="1" si="31"/>
        <v>0</v>
      </c>
      <c r="CX15" s="873">
        <f t="shared" ref="CX15:DG24" ca="1" si="32">IF(f_ChkCon,0,((f_MultiCon/f_CurCon)*OutCon)*(f_IndCon))</f>
        <v>0</v>
      </c>
      <c r="CY15" s="873">
        <f t="shared" ca="1" si="32"/>
        <v>0</v>
      </c>
      <c r="CZ15" s="873">
        <f t="shared" ca="1" si="32"/>
        <v>0</v>
      </c>
      <c r="DA15" s="873">
        <f t="shared" ca="1" si="32"/>
        <v>0</v>
      </c>
      <c r="DB15" s="873">
        <f t="shared" ca="1" si="32"/>
        <v>0</v>
      </c>
      <c r="DC15" s="873">
        <f t="shared" ca="1" si="32"/>
        <v>0</v>
      </c>
      <c r="DD15" s="873">
        <f t="shared" ca="1" si="32"/>
        <v>0</v>
      </c>
      <c r="DE15" s="873">
        <f t="shared" ca="1" si="32"/>
        <v>0</v>
      </c>
      <c r="DF15" s="873">
        <f t="shared" ca="1" si="32"/>
        <v>0</v>
      </c>
      <c r="DG15" s="873">
        <f t="shared" ca="1" si="32"/>
        <v>0</v>
      </c>
      <c r="DH15" s="873">
        <f t="shared" ref="DH15:DQ24" ca="1" si="33">IF(f_ChkCon,0,((f_MultiCon/f_CurCon)*OutCon)*(f_IndCon))</f>
        <v>0</v>
      </c>
      <c r="DI15" s="873">
        <f t="shared" ca="1" si="33"/>
        <v>0</v>
      </c>
      <c r="DJ15" s="873">
        <f t="shared" ca="1" si="33"/>
        <v>0</v>
      </c>
      <c r="DK15" s="873">
        <f t="shared" ca="1" si="33"/>
        <v>0</v>
      </c>
      <c r="DL15" s="873">
        <f t="shared" ca="1" si="33"/>
        <v>0</v>
      </c>
      <c r="DM15" s="873">
        <f t="shared" ca="1" si="33"/>
        <v>0</v>
      </c>
      <c r="DN15" s="873">
        <f t="shared" ca="1" si="33"/>
        <v>0</v>
      </c>
      <c r="DO15" s="873">
        <f t="shared" ca="1" si="33"/>
        <v>0</v>
      </c>
      <c r="DP15" s="873">
        <f t="shared" ca="1" si="33"/>
        <v>0</v>
      </c>
      <c r="DQ15" s="873">
        <f t="shared" ca="1" si="33"/>
        <v>0</v>
      </c>
      <c r="DR15" s="873">
        <f t="shared" ref="DR15:EA24" ca="1" si="34">IF(f_ChkCon,0,((f_MultiCon/f_CurCon)*OutCon)*(f_IndCon))</f>
        <v>0</v>
      </c>
      <c r="DS15" s="873">
        <f t="shared" ca="1" si="34"/>
        <v>0</v>
      </c>
      <c r="DT15" s="873">
        <f t="shared" ca="1" si="34"/>
        <v>0</v>
      </c>
      <c r="DU15" s="873">
        <f t="shared" ca="1" si="34"/>
        <v>0</v>
      </c>
      <c r="DV15" s="873">
        <f t="shared" ca="1" si="34"/>
        <v>0</v>
      </c>
      <c r="DW15" s="873">
        <f t="shared" ca="1" si="34"/>
        <v>0</v>
      </c>
      <c r="DX15" s="873">
        <f t="shared" ca="1" si="34"/>
        <v>0</v>
      </c>
      <c r="DY15" s="873">
        <f t="shared" ca="1" si="34"/>
        <v>0</v>
      </c>
      <c r="DZ15" s="873">
        <f t="shared" ca="1" si="34"/>
        <v>0</v>
      </c>
      <c r="EA15" s="873">
        <f t="shared" ca="1" si="34"/>
        <v>0</v>
      </c>
      <c r="EB15" s="873">
        <f t="shared" ref="EB15:EK24" ca="1" si="35">IF(f_ChkCon,0,((f_MultiCon/f_CurCon)*OutCon)*(f_IndCon))</f>
        <v>0</v>
      </c>
      <c r="EC15" s="873">
        <f t="shared" ca="1" si="35"/>
        <v>0</v>
      </c>
      <c r="ED15" s="873">
        <f t="shared" ca="1" si="35"/>
        <v>0</v>
      </c>
      <c r="EE15" s="873">
        <f t="shared" ca="1" si="35"/>
        <v>0</v>
      </c>
      <c r="EF15" s="873">
        <f t="shared" ca="1" si="35"/>
        <v>0</v>
      </c>
      <c r="EG15" s="873">
        <f t="shared" ca="1" si="35"/>
        <v>0</v>
      </c>
      <c r="EH15" s="873">
        <f t="shared" ca="1" si="35"/>
        <v>0</v>
      </c>
      <c r="EI15" s="873">
        <f t="shared" ca="1" si="35"/>
        <v>0</v>
      </c>
      <c r="EJ15" s="873">
        <f t="shared" ca="1" si="35"/>
        <v>0</v>
      </c>
      <c r="EK15" s="873">
        <f t="shared" ca="1" si="35"/>
        <v>0</v>
      </c>
      <c r="EL15" s="873">
        <f t="shared" ref="EL15:EX24" ca="1" si="36">IF(f_ChkCon,0,((f_MultiCon/f_CurCon)*OutCon)*(f_IndCon))</f>
        <v>0</v>
      </c>
      <c r="EM15" s="873">
        <f t="shared" ca="1" si="36"/>
        <v>0</v>
      </c>
      <c r="EN15" s="873">
        <f t="shared" ca="1" si="36"/>
        <v>0</v>
      </c>
      <c r="EO15" s="873">
        <f t="shared" ca="1" si="36"/>
        <v>0</v>
      </c>
      <c r="EP15" s="873">
        <f t="shared" ca="1" si="36"/>
        <v>0</v>
      </c>
      <c r="EQ15" s="873">
        <f t="shared" ca="1" si="36"/>
        <v>0</v>
      </c>
      <c r="ER15" s="873">
        <f t="shared" ca="1" si="36"/>
        <v>0</v>
      </c>
      <c r="ES15" s="873">
        <f t="shared" ca="1" si="36"/>
        <v>0</v>
      </c>
      <c r="ET15" s="873">
        <f t="shared" ca="1" si="36"/>
        <v>0</v>
      </c>
      <c r="EU15" s="873">
        <f t="shared" ca="1" si="36"/>
        <v>0</v>
      </c>
      <c r="EV15" s="873">
        <f t="shared" ca="1" si="36"/>
        <v>0</v>
      </c>
      <c r="EW15" s="873">
        <f t="shared" ca="1" si="36"/>
        <v>0</v>
      </c>
      <c r="EX15" s="944">
        <f t="shared" ca="1" si="36"/>
        <v>0</v>
      </c>
      <c r="EY15" s="612"/>
      <c r="EZ15" s="945" t="str">
        <f>'Main Input'!EZ15</f>
        <v>RPI</v>
      </c>
      <c r="FA15" s="946" t="str">
        <f>'Main Input'!FA15</f>
        <v>N/A</v>
      </c>
      <c r="FB15" s="946">
        <f>'Main Input'!FB15</f>
        <v>0</v>
      </c>
      <c r="FC15" s="946" t="str">
        <f>'Main Input'!FC15</f>
        <v>IT Solutions</v>
      </c>
      <c r="FD15" s="946" t="str">
        <f>'Main Input'!FD15</f>
        <v>Managed Services</v>
      </c>
      <c r="FE15" s="947" t="str">
        <f>'Main Input'!FE15</f>
        <v>Opex</v>
      </c>
      <c r="FF15" s="947" t="str">
        <f>'Main Input'!FF15</f>
        <v>ContractAccrual</v>
      </c>
      <c r="FG15" s="947" t="str">
        <f>'Main Input'!FG15</f>
        <v>Expense</v>
      </c>
      <c r="FH15" s="948" t="str">
        <f>'Main Input'!FH15</f>
        <v>A</v>
      </c>
      <c r="FI15" s="949">
        <f>'Main Input'!FI15</f>
        <v>0.22</v>
      </c>
      <c r="FJ15" s="950">
        <f>'Main Input'!FJ15</f>
        <v>0</v>
      </c>
      <c r="FK15" s="612"/>
      <c r="FL15" s="531">
        <f t="shared" ref="FL15:FL46" si="37">IF(COUNTIF(FM15:FQ15,"Y")=COUNTA(FM15:FQ15),0,1)</f>
        <v>0</v>
      </c>
      <c r="FM15" s="532" t="str">
        <f t="shared" ref="FM15:FM48" si="38">INDEX(CTSwitches,MATCH($C15,CTList,0))</f>
        <v>Y</v>
      </c>
      <c r="FN15" s="532" t="str">
        <f t="shared" ref="FN15:FN48" si="39">INDEX(SuSwitches,MATCH($K15,SuList,0))</f>
        <v>Y</v>
      </c>
      <c r="FO15" s="532" t="str">
        <f t="shared" ref="FO15:FO48" si="40">INDEX(BASwitches,MATCH($L15,BAList,0))</f>
        <v>Y</v>
      </c>
      <c r="FP15" s="532" t="str">
        <f t="shared" ref="FP15:FP48" si="41">INDEX(CCASwitches,MATCH($V15,CCAList,0))</f>
        <v>Y</v>
      </c>
      <c r="FQ15" s="612"/>
      <c r="FT15" s="612"/>
    </row>
    <row r="16" spans="1:176">
      <c r="A16" s="750" t="str">
        <f>'Main Input'!A16</f>
        <v>Pepe</v>
      </c>
      <c r="B16" s="762" t="str">
        <f>'Main Input'!B16</f>
        <v>EDRM</v>
      </c>
      <c r="C16" s="762" t="str">
        <f>'Main Input'!C16</f>
        <v>Hardware</v>
      </c>
      <c r="D16" s="762" t="str">
        <f>'Main Input'!D16</f>
        <v>TOBE</v>
      </c>
      <c r="E16" s="762" t="str">
        <f>'Main Input'!E16</f>
        <v>AD-1112</v>
      </c>
      <c r="F16" s="753" t="str">
        <f>'Main Input'!F16</f>
        <v>direct</v>
      </c>
      <c r="G16" s="753" t="str">
        <f>'Main Input'!G16</f>
        <v>Server</v>
      </c>
      <c r="H16" s="753">
        <f>'Main Input'!H16</f>
        <v>0</v>
      </c>
      <c r="I16" s="753">
        <f>'Main Input'!I16</f>
        <v>0</v>
      </c>
      <c r="J16" s="753">
        <f>'Main Input'!J16</f>
        <v>0</v>
      </c>
      <c r="K16" s="753" t="str">
        <f>'Main Input'!K16</f>
        <v>FJS</v>
      </c>
      <c r="L16" s="753" t="str">
        <f>'Main Input'!L16</f>
        <v>oISDC</v>
      </c>
      <c r="M16" s="753">
        <f>'Main Input'!M16</f>
        <v>0</v>
      </c>
      <c r="N16" s="753">
        <f>'Main Input'!N16</f>
        <v>0</v>
      </c>
      <c r="O16" s="753" t="str">
        <f>'Main Input'!O16</f>
        <v>SPAIN</v>
      </c>
      <c r="P16" s="753">
        <f>'Main Input'!P16</f>
        <v>46600</v>
      </c>
      <c r="Q16" s="753" t="str">
        <f>'Main Input'!Q16</f>
        <v>EUR</v>
      </c>
      <c r="R16" s="753" t="str">
        <f>'Main Input'!R16</f>
        <v>EMEA</v>
      </c>
      <c r="S16" s="753" t="str">
        <f>'Main Input'!S16</f>
        <v>Local</v>
      </c>
      <c r="T16" s="753">
        <f>'Main Input'!T16</f>
        <v>0</v>
      </c>
      <c r="U16" s="753">
        <f>'Main Input'!U16</f>
        <v>0</v>
      </c>
      <c r="V16" s="753" t="str">
        <f>'Main Input'!V16</f>
        <v>1_ATP</v>
      </c>
      <c r="W16" s="753">
        <f>'Main Input'!W16</f>
        <v>0</v>
      </c>
      <c r="X16" s="753">
        <f>'Main Input'!X16</f>
        <v>0</v>
      </c>
      <c r="Y16" s="753">
        <f>'Main Input'!Y16</f>
        <v>0</v>
      </c>
      <c r="Z16" s="753">
        <f>'Main Input'!Z16</f>
        <v>0</v>
      </c>
      <c r="AA16" s="753">
        <f>'Main Input'!AA16</f>
        <v>0</v>
      </c>
      <c r="AB16" s="763">
        <f>'Main Input'!AB16</f>
        <v>0</v>
      </c>
      <c r="AC16" s="763" t="str">
        <f>'Main Input'!AC16</f>
        <v>Days</v>
      </c>
      <c r="AD16" s="764">
        <f>'Main Input'!AD16</f>
        <v>33</v>
      </c>
      <c r="AE16" s="765">
        <f t="shared" ca="1" si="24"/>
        <v>1571877.6629119997</v>
      </c>
      <c r="AF16" s="299">
        <f t="shared" si="25"/>
        <v>0</v>
      </c>
      <c r="AG16" s="300">
        <f t="shared" ca="1" si="25"/>
        <v>0</v>
      </c>
      <c r="AH16" s="300">
        <f t="shared" ca="1" si="25"/>
        <v>699000</v>
      </c>
      <c r="AI16" s="300">
        <f t="shared" ca="1" si="25"/>
        <v>0</v>
      </c>
      <c r="AJ16" s="300">
        <f t="shared" ca="1" si="25"/>
        <v>0</v>
      </c>
      <c r="AK16" s="300">
        <f t="shared" ca="1" si="25"/>
        <v>0</v>
      </c>
      <c r="AL16" s="300">
        <f t="shared" ca="1" si="25"/>
        <v>0</v>
      </c>
      <c r="AM16" s="300">
        <f t="shared" ca="1" si="25"/>
        <v>0</v>
      </c>
      <c r="AN16" s="300">
        <f t="shared" ca="1" si="25"/>
        <v>0</v>
      </c>
      <c r="AO16" s="300">
        <f t="shared" ca="1" si="25"/>
        <v>0</v>
      </c>
      <c r="AP16" s="300">
        <f t="shared" ca="1" si="26"/>
        <v>0</v>
      </c>
      <c r="AQ16" s="300">
        <f t="shared" ca="1" si="26"/>
        <v>0</v>
      </c>
      <c r="AR16" s="300">
        <f t="shared" ca="1" si="26"/>
        <v>0</v>
      </c>
      <c r="AS16" s="300">
        <f t="shared" ca="1" si="26"/>
        <v>0</v>
      </c>
      <c r="AT16" s="300">
        <f t="shared" ca="1" si="26"/>
        <v>93200</v>
      </c>
      <c r="AU16" s="300">
        <f t="shared" ca="1" si="26"/>
        <v>0</v>
      </c>
      <c r="AV16" s="300">
        <f t="shared" ca="1" si="26"/>
        <v>0</v>
      </c>
      <c r="AW16" s="300">
        <f t="shared" ca="1" si="26"/>
        <v>0</v>
      </c>
      <c r="AX16" s="300">
        <f t="shared" ca="1" si="26"/>
        <v>0</v>
      </c>
      <c r="AY16" s="300">
        <f t="shared" ca="1" si="26"/>
        <v>0</v>
      </c>
      <c r="AZ16" s="300">
        <f t="shared" ca="1" si="27"/>
        <v>0</v>
      </c>
      <c r="BA16" s="300">
        <f t="shared" ca="1" si="27"/>
        <v>0</v>
      </c>
      <c r="BB16" s="300">
        <f t="shared" ca="1" si="27"/>
        <v>0</v>
      </c>
      <c r="BC16" s="300">
        <f t="shared" ca="1" si="27"/>
        <v>0</v>
      </c>
      <c r="BD16" s="300">
        <f t="shared" ca="1" si="27"/>
        <v>0</v>
      </c>
      <c r="BE16" s="300">
        <f t="shared" ca="1" si="27"/>
        <v>0</v>
      </c>
      <c r="BF16" s="300">
        <f t="shared" ca="1" si="27"/>
        <v>95064</v>
      </c>
      <c r="BG16" s="300">
        <f t="shared" ca="1" si="27"/>
        <v>0</v>
      </c>
      <c r="BH16" s="300">
        <f t="shared" ca="1" si="27"/>
        <v>0</v>
      </c>
      <c r="BI16" s="300">
        <f t="shared" ca="1" si="27"/>
        <v>0</v>
      </c>
      <c r="BJ16" s="300">
        <f t="shared" ca="1" si="28"/>
        <v>0</v>
      </c>
      <c r="BK16" s="300">
        <f t="shared" ca="1" si="28"/>
        <v>0</v>
      </c>
      <c r="BL16" s="300">
        <f t="shared" ca="1" si="28"/>
        <v>0</v>
      </c>
      <c r="BM16" s="300">
        <f t="shared" ca="1" si="28"/>
        <v>0</v>
      </c>
      <c r="BN16" s="300">
        <f t="shared" ca="1" si="28"/>
        <v>0</v>
      </c>
      <c r="BO16" s="300">
        <f t="shared" ca="1" si="28"/>
        <v>0</v>
      </c>
      <c r="BP16" s="300">
        <f t="shared" ca="1" si="28"/>
        <v>0</v>
      </c>
      <c r="BQ16" s="300">
        <f t="shared" ca="1" si="28"/>
        <v>0</v>
      </c>
      <c r="BR16" s="300">
        <f t="shared" ca="1" si="28"/>
        <v>484826.4</v>
      </c>
      <c r="BS16" s="300">
        <f t="shared" ca="1" si="28"/>
        <v>0</v>
      </c>
      <c r="BT16" s="300">
        <f t="shared" ca="1" si="29"/>
        <v>0</v>
      </c>
      <c r="BU16" s="300">
        <f t="shared" ca="1" si="29"/>
        <v>0</v>
      </c>
      <c r="BV16" s="300">
        <f t="shared" ca="1" si="29"/>
        <v>0</v>
      </c>
      <c r="BW16" s="300">
        <f t="shared" ca="1" si="29"/>
        <v>0</v>
      </c>
      <c r="BX16" s="300">
        <f t="shared" ca="1" si="29"/>
        <v>0</v>
      </c>
      <c r="BY16" s="300">
        <f t="shared" ca="1" si="29"/>
        <v>0</v>
      </c>
      <c r="BZ16" s="300">
        <f t="shared" ca="1" si="29"/>
        <v>0</v>
      </c>
      <c r="CA16" s="300">
        <f t="shared" ca="1" si="29"/>
        <v>0</v>
      </c>
      <c r="CB16" s="300">
        <f t="shared" ca="1" si="29"/>
        <v>0</v>
      </c>
      <c r="CC16" s="300">
        <f t="shared" ca="1" si="29"/>
        <v>0</v>
      </c>
      <c r="CD16" s="300">
        <f t="shared" ca="1" si="30"/>
        <v>98904.585599999991</v>
      </c>
      <c r="CE16" s="300">
        <f t="shared" ca="1" si="30"/>
        <v>0</v>
      </c>
      <c r="CF16" s="300">
        <f t="shared" ca="1" si="30"/>
        <v>0</v>
      </c>
      <c r="CG16" s="300">
        <f t="shared" ca="1" si="30"/>
        <v>0</v>
      </c>
      <c r="CH16" s="300">
        <f t="shared" ca="1" si="30"/>
        <v>0</v>
      </c>
      <c r="CI16" s="300">
        <f t="shared" ca="1" si="30"/>
        <v>0</v>
      </c>
      <c r="CJ16" s="300">
        <f t="shared" ca="1" si="30"/>
        <v>0</v>
      </c>
      <c r="CK16" s="300">
        <f t="shared" ca="1" si="30"/>
        <v>0</v>
      </c>
      <c r="CL16" s="300">
        <f t="shared" ca="1" si="30"/>
        <v>0</v>
      </c>
      <c r="CM16" s="300">
        <f t="shared" ca="1" si="30"/>
        <v>0</v>
      </c>
      <c r="CN16" s="300">
        <f t="shared" ca="1" si="31"/>
        <v>0</v>
      </c>
      <c r="CO16" s="300">
        <f t="shared" ca="1" si="31"/>
        <v>0</v>
      </c>
      <c r="CP16" s="300">
        <f t="shared" ca="1" si="31"/>
        <v>100882.677312</v>
      </c>
      <c r="CQ16" s="300">
        <f t="shared" ca="1" si="31"/>
        <v>0</v>
      </c>
      <c r="CR16" s="300">
        <f t="shared" ca="1" si="31"/>
        <v>0</v>
      </c>
      <c r="CS16" s="300">
        <f t="shared" ca="1" si="31"/>
        <v>0</v>
      </c>
      <c r="CT16" s="300">
        <f t="shared" ca="1" si="31"/>
        <v>0</v>
      </c>
      <c r="CU16" s="300">
        <f t="shared" ca="1" si="31"/>
        <v>0</v>
      </c>
      <c r="CV16" s="300">
        <f t="shared" ca="1" si="31"/>
        <v>0</v>
      </c>
      <c r="CW16" s="300">
        <f t="shared" ca="1" si="31"/>
        <v>0</v>
      </c>
      <c r="CX16" s="300">
        <f t="shared" ca="1" si="32"/>
        <v>0</v>
      </c>
      <c r="CY16" s="300">
        <f t="shared" ca="1" si="32"/>
        <v>0</v>
      </c>
      <c r="CZ16" s="300">
        <f t="shared" ca="1" si="32"/>
        <v>0</v>
      </c>
      <c r="DA16" s="300">
        <f t="shared" ca="1" si="32"/>
        <v>0</v>
      </c>
      <c r="DB16" s="300">
        <f t="shared" ca="1" si="32"/>
        <v>0</v>
      </c>
      <c r="DC16" s="300">
        <f t="shared" ca="1" si="32"/>
        <v>0</v>
      </c>
      <c r="DD16" s="300">
        <f t="shared" ca="1" si="32"/>
        <v>0</v>
      </c>
      <c r="DE16" s="300">
        <f t="shared" ca="1" si="32"/>
        <v>0</v>
      </c>
      <c r="DF16" s="300">
        <f t="shared" ca="1" si="32"/>
        <v>0</v>
      </c>
      <c r="DG16" s="300">
        <f t="shared" ca="1" si="32"/>
        <v>0</v>
      </c>
      <c r="DH16" s="300">
        <f t="shared" ca="1" si="33"/>
        <v>0</v>
      </c>
      <c r="DI16" s="300">
        <f t="shared" ca="1" si="33"/>
        <v>0</v>
      </c>
      <c r="DJ16" s="300">
        <f t="shared" ca="1" si="33"/>
        <v>0</v>
      </c>
      <c r="DK16" s="300">
        <f t="shared" ca="1" si="33"/>
        <v>0</v>
      </c>
      <c r="DL16" s="300">
        <f t="shared" ca="1" si="33"/>
        <v>0</v>
      </c>
      <c r="DM16" s="300">
        <f t="shared" ca="1" si="33"/>
        <v>0</v>
      </c>
      <c r="DN16" s="300">
        <f t="shared" ca="1" si="33"/>
        <v>0</v>
      </c>
      <c r="DO16" s="300">
        <f t="shared" ca="1" si="33"/>
        <v>0</v>
      </c>
      <c r="DP16" s="300">
        <f t="shared" ca="1" si="33"/>
        <v>0</v>
      </c>
      <c r="DQ16" s="300">
        <f t="shared" ca="1" si="33"/>
        <v>0</v>
      </c>
      <c r="DR16" s="300">
        <f t="shared" ca="1" si="34"/>
        <v>0</v>
      </c>
      <c r="DS16" s="300">
        <f t="shared" ca="1" si="34"/>
        <v>0</v>
      </c>
      <c r="DT16" s="300">
        <f t="shared" ca="1" si="34"/>
        <v>0</v>
      </c>
      <c r="DU16" s="300">
        <f t="shared" ca="1" si="34"/>
        <v>0</v>
      </c>
      <c r="DV16" s="300">
        <f t="shared" ca="1" si="34"/>
        <v>0</v>
      </c>
      <c r="DW16" s="300">
        <f t="shared" ca="1" si="34"/>
        <v>0</v>
      </c>
      <c r="DX16" s="300">
        <f t="shared" ca="1" si="34"/>
        <v>0</v>
      </c>
      <c r="DY16" s="300">
        <f t="shared" ca="1" si="34"/>
        <v>0</v>
      </c>
      <c r="DZ16" s="300">
        <f t="shared" ca="1" si="34"/>
        <v>0</v>
      </c>
      <c r="EA16" s="300">
        <f t="shared" ca="1" si="34"/>
        <v>0</v>
      </c>
      <c r="EB16" s="300">
        <f t="shared" ca="1" si="35"/>
        <v>0</v>
      </c>
      <c r="EC16" s="300">
        <f t="shared" ca="1" si="35"/>
        <v>0</v>
      </c>
      <c r="ED16" s="300">
        <f t="shared" ca="1" si="35"/>
        <v>0</v>
      </c>
      <c r="EE16" s="300">
        <f t="shared" ca="1" si="35"/>
        <v>0</v>
      </c>
      <c r="EF16" s="300">
        <f t="shared" ca="1" si="35"/>
        <v>0</v>
      </c>
      <c r="EG16" s="300">
        <f t="shared" ca="1" si="35"/>
        <v>0</v>
      </c>
      <c r="EH16" s="300">
        <f t="shared" ca="1" si="35"/>
        <v>0</v>
      </c>
      <c r="EI16" s="300">
        <f t="shared" ca="1" si="35"/>
        <v>0</v>
      </c>
      <c r="EJ16" s="300">
        <f t="shared" ca="1" si="35"/>
        <v>0</v>
      </c>
      <c r="EK16" s="300">
        <f t="shared" ca="1" si="35"/>
        <v>0</v>
      </c>
      <c r="EL16" s="300">
        <f t="shared" ca="1" si="36"/>
        <v>0</v>
      </c>
      <c r="EM16" s="300">
        <f t="shared" ca="1" si="36"/>
        <v>0</v>
      </c>
      <c r="EN16" s="300">
        <f t="shared" ca="1" si="36"/>
        <v>0</v>
      </c>
      <c r="EO16" s="300">
        <f t="shared" ca="1" si="36"/>
        <v>0</v>
      </c>
      <c r="EP16" s="300">
        <f t="shared" ca="1" si="36"/>
        <v>0</v>
      </c>
      <c r="EQ16" s="300">
        <f t="shared" ca="1" si="36"/>
        <v>0</v>
      </c>
      <c r="ER16" s="300">
        <f t="shared" ca="1" si="36"/>
        <v>0</v>
      </c>
      <c r="ES16" s="300">
        <f t="shared" ca="1" si="36"/>
        <v>0</v>
      </c>
      <c r="ET16" s="300">
        <f t="shared" ca="1" si="36"/>
        <v>0</v>
      </c>
      <c r="EU16" s="300">
        <f t="shared" ca="1" si="36"/>
        <v>0</v>
      </c>
      <c r="EV16" s="300">
        <f t="shared" ca="1" si="36"/>
        <v>0</v>
      </c>
      <c r="EW16" s="300">
        <f t="shared" ca="1" si="36"/>
        <v>0</v>
      </c>
      <c r="EX16" s="300">
        <f t="shared" ca="1" si="36"/>
        <v>0</v>
      </c>
      <c r="EY16" s="612"/>
      <c r="EZ16" s="757" t="str">
        <f>'Main Input'!EZ16</f>
        <v>RPI</v>
      </c>
      <c r="FA16" s="766" t="str">
        <f>'Main Input'!FA16</f>
        <v>N/A</v>
      </c>
      <c r="FB16" s="766" t="str">
        <f>'Main Input'!FB16</f>
        <v>3 years</v>
      </c>
      <c r="FC16" s="766" t="str">
        <f>'Main Input'!FC16</f>
        <v>IT Solutions</v>
      </c>
      <c r="FD16" s="766" t="str">
        <f>'Main Input'!FD16</f>
        <v>Managed Services</v>
      </c>
      <c r="FE16" s="757" t="str">
        <f>'Main Input'!FE16</f>
        <v>Capex</v>
      </c>
      <c r="FF16" s="757" t="str">
        <f>'Main Input'!FF16</f>
        <v>ContractAccrual</v>
      </c>
      <c r="FG16" s="757" t="str">
        <f>'Main Input'!FG16</f>
        <v>ASS-13</v>
      </c>
      <c r="FH16" s="767" t="str">
        <f>'Main Input'!FH16</f>
        <v>A</v>
      </c>
      <c r="FI16" s="768">
        <f>'Main Input'!FI16</f>
        <v>0.22</v>
      </c>
      <c r="FJ16" s="768">
        <f>'Main Input'!FJ16</f>
        <v>0</v>
      </c>
      <c r="FK16" s="612"/>
      <c r="FL16" s="531">
        <f t="shared" si="37"/>
        <v>0</v>
      </c>
      <c r="FM16" s="532" t="str">
        <f t="shared" si="38"/>
        <v>Y</v>
      </c>
      <c r="FN16" s="532" t="str">
        <f t="shared" si="39"/>
        <v>Y</v>
      </c>
      <c r="FO16" s="532" t="str">
        <f t="shared" si="40"/>
        <v>Y</v>
      </c>
      <c r="FP16" s="532" t="str">
        <f t="shared" si="41"/>
        <v>Y</v>
      </c>
      <c r="FQ16" s="612"/>
      <c r="FT16" s="612"/>
    </row>
    <row r="17" spans="1:176">
      <c r="A17" s="750" t="str">
        <f>'Main Input'!A17</f>
        <v>Pepe</v>
      </c>
      <c r="B17" s="762" t="str">
        <f>'Main Input'!B17</f>
        <v>EDRM</v>
      </c>
      <c r="C17" s="762" t="str">
        <f>'Main Input'!C17</f>
        <v>Hardware</v>
      </c>
      <c r="D17" s="762" t="str">
        <f>'Main Input'!D17</f>
        <v>TOBE</v>
      </c>
      <c r="E17" s="762" t="str">
        <f>'Main Input'!E17</f>
        <v>AD-1114</v>
      </c>
      <c r="F17" s="753" t="str">
        <f>'Main Input'!F17</f>
        <v>direct</v>
      </c>
      <c r="G17" s="753" t="str">
        <f>'Main Input'!G17</f>
        <v>Server</v>
      </c>
      <c r="H17" s="753">
        <f>'Main Input'!H17</f>
        <v>0</v>
      </c>
      <c r="I17" s="753">
        <f>'Main Input'!I17</f>
        <v>0</v>
      </c>
      <c r="J17" s="753">
        <f>'Main Input'!J17</f>
        <v>0</v>
      </c>
      <c r="K17" s="753" t="str">
        <f>'Main Input'!K17</f>
        <v>FJS</v>
      </c>
      <c r="L17" s="753" t="str">
        <f>'Main Input'!L17</f>
        <v>oISDC</v>
      </c>
      <c r="M17" s="753">
        <f>'Main Input'!M17</f>
        <v>0</v>
      </c>
      <c r="N17" s="753">
        <f>'Main Input'!N17</f>
        <v>0</v>
      </c>
      <c r="O17" s="753" t="str">
        <f>'Main Input'!O17</f>
        <v>SPAIN</v>
      </c>
      <c r="P17" s="753">
        <f>'Main Input'!P17</f>
        <v>35900</v>
      </c>
      <c r="Q17" s="753" t="str">
        <f>'Main Input'!Q17</f>
        <v>EUR</v>
      </c>
      <c r="R17" s="753" t="str">
        <f>'Main Input'!R17</f>
        <v>EMEA</v>
      </c>
      <c r="S17" s="753" t="str">
        <f>'Main Input'!S17</f>
        <v>Local</v>
      </c>
      <c r="T17" s="753">
        <f>'Main Input'!T17</f>
        <v>0</v>
      </c>
      <c r="U17" s="753">
        <f>'Main Input'!U17</f>
        <v>0</v>
      </c>
      <c r="V17" s="753" t="str">
        <f>'Main Input'!V17</f>
        <v>1_ATP</v>
      </c>
      <c r="W17" s="753">
        <f>'Main Input'!W17</f>
        <v>0</v>
      </c>
      <c r="X17" s="753">
        <f>'Main Input'!X17</f>
        <v>0</v>
      </c>
      <c r="Y17" s="753">
        <f>'Main Input'!Y17</f>
        <v>0</v>
      </c>
      <c r="Z17" s="753">
        <f>'Main Input'!Z17</f>
        <v>0</v>
      </c>
      <c r="AA17" s="753">
        <f>'Main Input'!AA17</f>
        <v>0</v>
      </c>
      <c r="AB17" s="763">
        <f>'Main Input'!AB17</f>
        <v>0</v>
      </c>
      <c r="AC17" s="763" t="str">
        <f>'Main Input'!AC17</f>
        <v>Days</v>
      </c>
      <c r="AD17" s="764">
        <f>'Main Input'!AD17</f>
        <v>47</v>
      </c>
      <c r="AE17" s="765">
        <f t="shared" ca="1" si="24"/>
        <v>1726679.4452319997</v>
      </c>
      <c r="AF17" s="299">
        <f t="shared" si="25"/>
        <v>0</v>
      </c>
      <c r="AG17" s="300">
        <f t="shared" ca="1" si="25"/>
        <v>0</v>
      </c>
      <c r="AH17" s="300">
        <f t="shared" ca="1" si="25"/>
        <v>718000</v>
      </c>
      <c r="AI17" s="300">
        <f t="shared" ca="1" si="25"/>
        <v>0</v>
      </c>
      <c r="AJ17" s="300">
        <f t="shared" ca="1" si="25"/>
        <v>0</v>
      </c>
      <c r="AK17" s="300">
        <f t="shared" ca="1" si="25"/>
        <v>0</v>
      </c>
      <c r="AL17" s="300">
        <f t="shared" ca="1" si="25"/>
        <v>0</v>
      </c>
      <c r="AM17" s="300">
        <f t="shared" ca="1" si="25"/>
        <v>0</v>
      </c>
      <c r="AN17" s="300">
        <f t="shared" ca="1" si="25"/>
        <v>0</v>
      </c>
      <c r="AO17" s="300">
        <f t="shared" ca="1" si="25"/>
        <v>0</v>
      </c>
      <c r="AP17" s="300">
        <f t="shared" ca="1" si="26"/>
        <v>0</v>
      </c>
      <c r="AQ17" s="300">
        <f t="shared" ca="1" si="26"/>
        <v>0</v>
      </c>
      <c r="AR17" s="300">
        <f t="shared" ca="1" si="26"/>
        <v>0</v>
      </c>
      <c r="AS17" s="300">
        <f t="shared" ca="1" si="26"/>
        <v>0</v>
      </c>
      <c r="AT17" s="300">
        <f t="shared" ca="1" si="26"/>
        <v>107700</v>
      </c>
      <c r="AU17" s="300">
        <f t="shared" ca="1" si="26"/>
        <v>0</v>
      </c>
      <c r="AV17" s="300">
        <f t="shared" ca="1" si="26"/>
        <v>0</v>
      </c>
      <c r="AW17" s="300">
        <f t="shared" ca="1" si="26"/>
        <v>0</v>
      </c>
      <c r="AX17" s="300">
        <f t="shared" ca="1" si="26"/>
        <v>0</v>
      </c>
      <c r="AY17" s="300">
        <f t="shared" ca="1" si="26"/>
        <v>0</v>
      </c>
      <c r="AZ17" s="300">
        <f t="shared" ca="1" si="27"/>
        <v>0</v>
      </c>
      <c r="BA17" s="300">
        <f t="shared" ca="1" si="27"/>
        <v>0</v>
      </c>
      <c r="BB17" s="300">
        <f t="shared" ca="1" si="27"/>
        <v>0</v>
      </c>
      <c r="BC17" s="300">
        <f t="shared" ca="1" si="27"/>
        <v>0</v>
      </c>
      <c r="BD17" s="300">
        <f t="shared" ca="1" si="27"/>
        <v>0</v>
      </c>
      <c r="BE17" s="300">
        <f t="shared" ca="1" si="27"/>
        <v>0</v>
      </c>
      <c r="BF17" s="300">
        <f t="shared" ca="1" si="27"/>
        <v>109854</v>
      </c>
      <c r="BG17" s="300">
        <f t="shared" ca="1" si="27"/>
        <v>0</v>
      </c>
      <c r="BH17" s="300">
        <f t="shared" ca="1" si="27"/>
        <v>0</v>
      </c>
      <c r="BI17" s="300">
        <f t="shared" ca="1" si="27"/>
        <v>0</v>
      </c>
      <c r="BJ17" s="300">
        <f t="shared" ca="1" si="28"/>
        <v>0</v>
      </c>
      <c r="BK17" s="300">
        <f t="shared" ca="1" si="28"/>
        <v>0</v>
      </c>
      <c r="BL17" s="300">
        <f t="shared" ca="1" si="28"/>
        <v>0</v>
      </c>
      <c r="BM17" s="300">
        <f t="shared" ca="1" si="28"/>
        <v>0</v>
      </c>
      <c r="BN17" s="300">
        <f t="shared" ca="1" si="28"/>
        <v>0</v>
      </c>
      <c r="BO17" s="300">
        <f t="shared" ca="1" si="28"/>
        <v>0</v>
      </c>
      <c r="BP17" s="300">
        <f t="shared" ca="1" si="28"/>
        <v>0</v>
      </c>
      <c r="BQ17" s="300">
        <f t="shared" ca="1" si="28"/>
        <v>0</v>
      </c>
      <c r="BR17" s="300">
        <f t="shared" ca="1" si="28"/>
        <v>560255.4</v>
      </c>
      <c r="BS17" s="300">
        <f t="shared" ca="1" si="28"/>
        <v>0</v>
      </c>
      <c r="BT17" s="300">
        <f t="shared" ca="1" si="29"/>
        <v>0</v>
      </c>
      <c r="BU17" s="300">
        <f t="shared" ca="1" si="29"/>
        <v>0</v>
      </c>
      <c r="BV17" s="300">
        <f t="shared" ca="1" si="29"/>
        <v>0</v>
      </c>
      <c r="BW17" s="300">
        <f t="shared" ca="1" si="29"/>
        <v>0</v>
      </c>
      <c r="BX17" s="300">
        <f t="shared" ca="1" si="29"/>
        <v>0</v>
      </c>
      <c r="BY17" s="300">
        <f t="shared" ca="1" si="29"/>
        <v>0</v>
      </c>
      <c r="BZ17" s="300">
        <f t="shared" ca="1" si="29"/>
        <v>0</v>
      </c>
      <c r="CA17" s="300">
        <f t="shared" ca="1" si="29"/>
        <v>0</v>
      </c>
      <c r="CB17" s="300">
        <f t="shared" ca="1" si="29"/>
        <v>0</v>
      </c>
      <c r="CC17" s="300">
        <f t="shared" ca="1" si="29"/>
        <v>0</v>
      </c>
      <c r="CD17" s="300">
        <f t="shared" ca="1" si="30"/>
        <v>114292.10159999999</v>
      </c>
      <c r="CE17" s="300">
        <f t="shared" ca="1" si="30"/>
        <v>0</v>
      </c>
      <c r="CF17" s="300">
        <f t="shared" ca="1" si="30"/>
        <v>0</v>
      </c>
      <c r="CG17" s="300">
        <f t="shared" ca="1" si="30"/>
        <v>0</v>
      </c>
      <c r="CH17" s="300">
        <f t="shared" ca="1" si="30"/>
        <v>0</v>
      </c>
      <c r="CI17" s="300">
        <f t="shared" ca="1" si="30"/>
        <v>0</v>
      </c>
      <c r="CJ17" s="300">
        <f t="shared" ca="1" si="30"/>
        <v>0</v>
      </c>
      <c r="CK17" s="300">
        <f t="shared" ca="1" si="30"/>
        <v>0</v>
      </c>
      <c r="CL17" s="300">
        <f t="shared" ca="1" si="30"/>
        <v>0</v>
      </c>
      <c r="CM17" s="300">
        <f t="shared" ca="1" si="30"/>
        <v>0</v>
      </c>
      <c r="CN17" s="300">
        <f t="shared" ca="1" si="31"/>
        <v>0</v>
      </c>
      <c r="CO17" s="300">
        <f t="shared" ca="1" si="31"/>
        <v>0</v>
      </c>
      <c r="CP17" s="300">
        <f t="shared" ca="1" si="31"/>
        <v>116577.94363199999</v>
      </c>
      <c r="CQ17" s="300">
        <f t="shared" ca="1" si="31"/>
        <v>0</v>
      </c>
      <c r="CR17" s="300">
        <f t="shared" ca="1" si="31"/>
        <v>0</v>
      </c>
      <c r="CS17" s="300">
        <f t="shared" ca="1" si="31"/>
        <v>0</v>
      </c>
      <c r="CT17" s="300">
        <f t="shared" ca="1" si="31"/>
        <v>0</v>
      </c>
      <c r="CU17" s="300">
        <f t="shared" ca="1" si="31"/>
        <v>0</v>
      </c>
      <c r="CV17" s="300">
        <f t="shared" ca="1" si="31"/>
        <v>0</v>
      </c>
      <c r="CW17" s="300">
        <f t="shared" ca="1" si="31"/>
        <v>0</v>
      </c>
      <c r="CX17" s="300">
        <f t="shared" ca="1" si="32"/>
        <v>0</v>
      </c>
      <c r="CY17" s="300">
        <f t="shared" ca="1" si="32"/>
        <v>0</v>
      </c>
      <c r="CZ17" s="300">
        <f t="shared" ca="1" si="32"/>
        <v>0</v>
      </c>
      <c r="DA17" s="300">
        <f t="shared" ca="1" si="32"/>
        <v>0</v>
      </c>
      <c r="DB17" s="300">
        <f t="shared" ca="1" si="32"/>
        <v>0</v>
      </c>
      <c r="DC17" s="300">
        <f t="shared" ca="1" si="32"/>
        <v>0</v>
      </c>
      <c r="DD17" s="300">
        <f t="shared" ca="1" si="32"/>
        <v>0</v>
      </c>
      <c r="DE17" s="300">
        <f t="shared" ca="1" si="32"/>
        <v>0</v>
      </c>
      <c r="DF17" s="300">
        <f t="shared" ca="1" si="32"/>
        <v>0</v>
      </c>
      <c r="DG17" s="300">
        <f t="shared" ca="1" si="32"/>
        <v>0</v>
      </c>
      <c r="DH17" s="300">
        <f t="shared" ca="1" si="33"/>
        <v>0</v>
      </c>
      <c r="DI17" s="300">
        <f t="shared" ca="1" si="33"/>
        <v>0</v>
      </c>
      <c r="DJ17" s="300">
        <f t="shared" ca="1" si="33"/>
        <v>0</v>
      </c>
      <c r="DK17" s="300">
        <f t="shared" ca="1" si="33"/>
        <v>0</v>
      </c>
      <c r="DL17" s="300">
        <f t="shared" ca="1" si="33"/>
        <v>0</v>
      </c>
      <c r="DM17" s="300">
        <f t="shared" ca="1" si="33"/>
        <v>0</v>
      </c>
      <c r="DN17" s="300">
        <f t="shared" ca="1" si="33"/>
        <v>0</v>
      </c>
      <c r="DO17" s="300">
        <f t="shared" ca="1" si="33"/>
        <v>0</v>
      </c>
      <c r="DP17" s="300">
        <f t="shared" ca="1" si="33"/>
        <v>0</v>
      </c>
      <c r="DQ17" s="300">
        <f t="shared" ca="1" si="33"/>
        <v>0</v>
      </c>
      <c r="DR17" s="300">
        <f t="shared" ca="1" si="34"/>
        <v>0</v>
      </c>
      <c r="DS17" s="300">
        <f t="shared" ca="1" si="34"/>
        <v>0</v>
      </c>
      <c r="DT17" s="300">
        <f t="shared" ca="1" si="34"/>
        <v>0</v>
      </c>
      <c r="DU17" s="300">
        <f t="shared" ca="1" si="34"/>
        <v>0</v>
      </c>
      <c r="DV17" s="300">
        <f t="shared" ca="1" si="34"/>
        <v>0</v>
      </c>
      <c r="DW17" s="300">
        <f t="shared" ca="1" si="34"/>
        <v>0</v>
      </c>
      <c r="DX17" s="300">
        <f t="shared" ca="1" si="34"/>
        <v>0</v>
      </c>
      <c r="DY17" s="300">
        <f t="shared" ca="1" si="34"/>
        <v>0</v>
      </c>
      <c r="DZ17" s="300">
        <f t="shared" ca="1" si="34"/>
        <v>0</v>
      </c>
      <c r="EA17" s="300">
        <f t="shared" ca="1" si="34"/>
        <v>0</v>
      </c>
      <c r="EB17" s="300">
        <f t="shared" ca="1" si="35"/>
        <v>0</v>
      </c>
      <c r="EC17" s="300">
        <f t="shared" ca="1" si="35"/>
        <v>0</v>
      </c>
      <c r="ED17" s="300">
        <f t="shared" ca="1" si="35"/>
        <v>0</v>
      </c>
      <c r="EE17" s="300">
        <f t="shared" ca="1" si="35"/>
        <v>0</v>
      </c>
      <c r="EF17" s="300">
        <f t="shared" ca="1" si="35"/>
        <v>0</v>
      </c>
      <c r="EG17" s="300">
        <f t="shared" ca="1" si="35"/>
        <v>0</v>
      </c>
      <c r="EH17" s="300">
        <f t="shared" ca="1" si="35"/>
        <v>0</v>
      </c>
      <c r="EI17" s="300">
        <f t="shared" ca="1" si="35"/>
        <v>0</v>
      </c>
      <c r="EJ17" s="300">
        <f t="shared" ca="1" si="35"/>
        <v>0</v>
      </c>
      <c r="EK17" s="300">
        <f t="shared" ca="1" si="35"/>
        <v>0</v>
      </c>
      <c r="EL17" s="300">
        <f t="shared" ca="1" si="36"/>
        <v>0</v>
      </c>
      <c r="EM17" s="300">
        <f t="shared" ca="1" si="36"/>
        <v>0</v>
      </c>
      <c r="EN17" s="300">
        <f t="shared" ca="1" si="36"/>
        <v>0</v>
      </c>
      <c r="EO17" s="300">
        <f t="shared" ca="1" si="36"/>
        <v>0</v>
      </c>
      <c r="EP17" s="300">
        <f t="shared" ca="1" si="36"/>
        <v>0</v>
      </c>
      <c r="EQ17" s="300">
        <f t="shared" ca="1" si="36"/>
        <v>0</v>
      </c>
      <c r="ER17" s="300">
        <f t="shared" ca="1" si="36"/>
        <v>0</v>
      </c>
      <c r="ES17" s="300">
        <f t="shared" ca="1" si="36"/>
        <v>0</v>
      </c>
      <c r="ET17" s="300">
        <f t="shared" ca="1" si="36"/>
        <v>0</v>
      </c>
      <c r="EU17" s="300">
        <f t="shared" ca="1" si="36"/>
        <v>0</v>
      </c>
      <c r="EV17" s="300">
        <f t="shared" ca="1" si="36"/>
        <v>0</v>
      </c>
      <c r="EW17" s="300">
        <f t="shared" ca="1" si="36"/>
        <v>0</v>
      </c>
      <c r="EX17" s="300">
        <f t="shared" ca="1" si="36"/>
        <v>0</v>
      </c>
      <c r="EY17" s="612"/>
      <c r="EZ17" s="757" t="str">
        <f>'Main Input'!EZ17</f>
        <v>RPI</v>
      </c>
      <c r="FA17" s="766" t="str">
        <f>'Main Input'!FA17</f>
        <v>N/A</v>
      </c>
      <c r="FB17" s="766" t="str">
        <f>'Main Input'!FB17</f>
        <v>3 years</v>
      </c>
      <c r="FC17" s="766" t="str">
        <f>'Main Input'!FC17</f>
        <v>IT Solutions</v>
      </c>
      <c r="FD17" s="766" t="str">
        <f>'Main Input'!FD17</f>
        <v>Managed Services</v>
      </c>
      <c r="FE17" s="757" t="str">
        <f>'Main Input'!FE17</f>
        <v>Capex</v>
      </c>
      <c r="FF17" s="757" t="str">
        <f>'Main Input'!FF17</f>
        <v>ContractAccrual</v>
      </c>
      <c r="FG17" s="757" t="str">
        <f>'Main Input'!FG17</f>
        <v>ASS-14</v>
      </c>
      <c r="FH17" s="767" t="str">
        <f>'Main Input'!FH17</f>
        <v>A</v>
      </c>
      <c r="FI17" s="768">
        <f>'Main Input'!FI17</f>
        <v>0.22</v>
      </c>
      <c r="FJ17" s="768">
        <f>'Main Input'!FJ17</f>
        <v>0</v>
      </c>
      <c r="FK17" s="612"/>
      <c r="FL17" s="531">
        <f t="shared" si="37"/>
        <v>0</v>
      </c>
      <c r="FM17" s="532" t="str">
        <f t="shared" si="38"/>
        <v>Y</v>
      </c>
      <c r="FN17" s="532" t="str">
        <f t="shared" si="39"/>
        <v>Y</v>
      </c>
      <c r="FO17" s="532" t="str">
        <f t="shared" si="40"/>
        <v>Y</v>
      </c>
      <c r="FP17" s="532" t="str">
        <f t="shared" si="41"/>
        <v>Y</v>
      </c>
      <c r="FQ17" s="612"/>
      <c r="FT17" s="612"/>
    </row>
    <row r="18" spans="1:176">
      <c r="A18" s="750" t="str">
        <f>'Main Input'!A18</f>
        <v>Chema</v>
      </c>
      <c r="B18" s="762" t="str">
        <f>'Main Input'!B18</f>
        <v>Business Unit</v>
      </c>
      <c r="C18" s="762" t="str">
        <f>'Main Input'!C18</f>
        <v>Labour</v>
      </c>
      <c r="D18" s="762" t="str">
        <f>'Main Input'!D18</f>
        <v>TRF</v>
      </c>
      <c r="E18" s="762" t="str">
        <f>'Main Input'!E18</f>
        <v>Infrastructure</v>
      </c>
      <c r="F18" s="753" t="str">
        <f>'Main Input'!F18</f>
        <v>direct</v>
      </c>
      <c r="G18" s="753" t="str">
        <f>'Main Input'!G18</f>
        <v>Person</v>
      </c>
      <c r="H18" s="753">
        <f>'Main Input'!H18</f>
        <v>0</v>
      </c>
      <c r="I18" s="753">
        <f>'Main Input'!I18</f>
        <v>0</v>
      </c>
      <c r="J18" s="753">
        <f>'Main Input'!J18</f>
        <v>0</v>
      </c>
      <c r="K18" s="753" t="str">
        <f>'Main Input'!K18</f>
        <v>FJS</v>
      </c>
      <c r="L18" s="753" t="str">
        <f>'Main Input'!L18</f>
        <v>oCSSD</v>
      </c>
      <c r="M18" s="753">
        <f>'Main Input'!M18</f>
        <v>0</v>
      </c>
      <c r="N18" s="753">
        <f>'Main Input'!N18</f>
        <v>0</v>
      </c>
      <c r="O18" s="753" t="str">
        <f>'Main Input'!O18</f>
        <v>SPAIN</v>
      </c>
      <c r="P18" s="753">
        <f>'Main Input'!P18</f>
        <v>480</v>
      </c>
      <c r="Q18" s="753" t="str">
        <f>'Main Input'!Q18</f>
        <v>EUR</v>
      </c>
      <c r="R18" s="753" t="str">
        <f>'Main Input'!R18</f>
        <v>EMEA</v>
      </c>
      <c r="S18" s="753" t="str">
        <f>'Main Input'!S18</f>
        <v>Local</v>
      </c>
      <c r="T18" s="753">
        <f>'Main Input'!T18</f>
        <v>0</v>
      </c>
      <c r="U18" s="753">
        <f>'Main Input'!U18</f>
        <v>0</v>
      </c>
      <c r="V18" s="753" t="str">
        <f>'Main Input'!V18</f>
        <v>ZZZ</v>
      </c>
      <c r="W18" s="753">
        <f>'Main Input'!W18</f>
        <v>0</v>
      </c>
      <c r="X18" s="753">
        <f>'Main Input'!X18</f>
        <v>0</v>
      </c>
      <c r="Y18" s="753">
        <f>'Main Input'!Y18</f>
        <v>0</v>
      </c>
      <c r="Z18" s="753">
        <f>'Main Input'!Z18</f>
        <v>0</v>
      </c>
      <c r="AA18" s="753">
        <f>'Main Input'!AA18</f>
        <v>0</v>
      </c>
      <c r="AB18" s="763">
        <f>'Main Input'!AB18</f>
        <v>0</v>
      </c>
      <c r="AC18" s="763" t="str">
        <f>'Main Input'!AC18</f>
        <v>Money</v>
      </c>
      <c r="AD18" s="764">
        <f>'Main Input'!AD18</f>
        <v>165</v>
      </c>
      <c r="AE18" s="765">
        <f t="shared" ca="1" si="24"/>
        <v>79200</v>
      </c>
      <c r="AF18" s="299">
        <f t="shared" si="25"/>
        <v>0</v>
      </c>
      <c r="AG18" s="300">
        <f t="shared" ca="1" si="25"/>
        <v>0</v>
      </c>
      <c r="AH18" s="300">
        <f t="shared" ca="1" si="25"/>
        <v>0</v>
      </c>
      <c r="AI18" s="300">
        <f t="shared" ca="1" si="25"/>
        <v>0</v>
      </c>
      <c r="AJ18" s="300">
        <f t="shared" ca="1" si="25"/>
        <v>0</v>
      </c>
      <c r="AK18" s="300">
        <f t="shared" ca="1" si="25"/>
        <v>26400</v>
      </c>
      <c r="AL18" s="300">
        <f t="shared" ca="1" si="25"/>
        <v>26400</v>
      </c>
      <c r="AM18" s="300">
        <f t="shared" ca="1" si="25"/>
        <v>26400</v>
      </c>
      <c r="AN18" s="300">
        <f t="shared" ca="1" si="25"/>
        <v>0</v>
      </c>
      <c r="AO18" s="300">
        <f t="shared" ca="1" si="25"/>
        <v>0</v>
      </c>
      <c r="AP18" s="300">
        <f t="shared" ca="1" si="26"/>
        <v>0</v>
      </c>
      <c r="AQ18" s="300">
        <f t="shared" ca="1" si="26"/>
        <v>0</v>
      </c>
      <c r="AR18" s="300">
        <f t="shared" ca="1" si="26"/>
        <v>0</v>
      </c>
      <c r="AS18" s="300">
        <f t="shared" ca="1" si="26"/>
        <v>0</v>
      </c>
      <c r="AT18" s="300">
        <f t="shared" ca="1" si="26"/>
        <v>0</v>
      </c>
      <c r="AU18" s="300">
        <f t="shared" ca="1" si="26"/>
        <v>0</v>
      </c>
      <c r="AV18" s="300">
        <f t="shared" ca="1" si="26"/>
        <v>0</v>
      </c>
      <c r="AW18" s="300">
        <f t="shared" ca="1" si="26"/>
        <v>0</v>
      </c>
      <c r="AX18" s="300">
        <f t="shared" ca="1" si="26"/>
        <v>0</v>
      </c>
      <c r="AY18" s="300">
        <f t="shared" ca="1" si="26"/>
        <v>0</v>
      </c>
      <c r="AZ18" s="300">
        <f t="shared" ca="1" si="27"/>
        <v>0</v>
      </c>
      <c r="BA18" s="300">
        <f t="shared" ca="1" si="27"/>
        <v>0</v>
      </c>
      <c r="BB18" s="300">
        <f t="shared" ca="1" si="27"/>
        <v>0</v>
      </c>
      <c r="BC18" s="300">
        <f t="shared" ca="1" si="27"/>
        <v>0</v>
      </c>
      <c r="BD18" s="300">
        <f t="shared" ca="1" si="27"/>
        <v>0</v>
      </c>
      <c r="BE18" s="300">
        <f t="shared" ca="1" si="27"/>
        <v>0</v>
      </c>
      <c r="BF18" s="300">
        <f t="shared" ca="1" si="27"/>
        <v>0</v>
      </c>
      <c r="BG18" s="300">
        <f t="shared" ca="1" si="27"/>
        <v>0</v>
      </c>
      <c r="BH18" s="300">
        <f t="shared" ca="1" si="27"/>
        <v>0</v>
      </c>
      <c r="BI18" s="300">
        <f t="shared" ca="1" si="27"/>
        <v>0</v>
      </c>
      <c r="BJ18" s="300">
        <f t="shared" ca="1" si="28"/>
        <v>0</v>
      </c>
      <c r="BK18" s="300">
        <f t="shared" ca="1" si="28"/>
        <v>0</v>
      </c>
      <c r="BL18" s="300">
        <f t="shared" ca="1" si="28"/>
        <v>0</v>
      </c>
      <c r="BM18" s="300">
        <f t="shared" ca="1" si="28"/>
        <v>0</v>
      </c>
      <c r="BN18" s="300">
        <f t="shared" ca="1" si="28"/>
        <v>0</v>
      </c>
      <c r="BO18" s="300">
        <f t="shared" ca="1" si="28"/>
        <v>0</v>
      </c>
      <c r="BP18" s="300">
        <f t="shared" ca="1" si="28"/>
        <v>0</v>
      </c>
      <c r="BQ18" s="300">
        <f t="shared" ca="1" si="28"/>
        <v>0</v>
      </c>
      <c r="BR18" s="300">
        <f t="shared" ca="1" si="28"/>
        <v>0</v>
      </c>
      <c r="BS18" s="300">
        <f t="shared" ca="1" si="28"/>
        <v>0</v>
      </c>
      <c r="BT18" s="300">
        <f t="shared" ca="1" si="29"/>
        <v>0</v>
      </c>
      <c r="BU18" s="300">
        <f t="shared" ca="1" si="29"/>
        <v>0</v>
      </c>
      <c r="BV18" s="300">
        <f t="shared" ca="1" si="29"/>
        <v>0</v>
      </c>
      <c r="BW18" s="300">
        <f t="shared" ca="1" si="29"/>
        <v>0</v>
      </c>
      <c r="BX18" s="300">
        <f t="shared" ca="1" si="29"/>
        <v>0</v>
      </c>
      <c r="BY18" s="300">
        <f t="shared" ca="1" si="29"/>
        <v>0</v>
      </c>
      <c r="BZ18" s="300">
        <f t="shared" ca="1" si="29"/>
        <v>0</v>
      </c>
      <c r="CA18" s="300">
        <f t="shared" ca="1" si="29"/>
        <v>0</v>
      </c>
      <c r="CB18" s="300">
        <f t="shared" ca="1" si="29"/>
        <v>0</v>
      </c>
      <c r="CC18" s="300">
        <f t="shared" ca="1" si="29"/>
        <v>0</v>
      </c>
      <c r="CD18" s="300">
        <f t="shared" ca="1" si="30"/>
        <v>0</v>
      </c>
      <c r="CE18" s="300">
        <f t="shared" ca="1" si="30"/>
        <v>0</v>
      </c>
      <c r="CF18" s="300">
        <f t="shared" ca="1" si="30"/>
        <v>0</v>
      </c>
      <c r="CG18" s="300">
        <f t="shared" ca="1" si="30"/>
        <v>0</v>
      </c>
      <c r="CH18" s="300">
        <f t="shared" ca="1" si="30"/>
        <v>0</v>
      </c>
      <c r="CI18" s="300">
        <f t="shared" ca="1" si="30"/>
        <v>0</v>
      </c>
      <c r="CJ18" s="300">
        <f t="shared" ca="1" si="30"/>
        <v>0</v>
      </c>
      <c r="CK18" s="300">
        <f t="shared" ca="1" si="30"/>
        <v>0</v>
      </c>
      <c r="CL18" s="300">
        <f t="shared" ca="1" si="30"/>
        <v>0</v>
      </c>
      <c r="CM18" s="300">
        <f t="shared" ca="1" si="30"/>
        <v>0</v>
      </c>
      <c r="CN18" s="300">
        <f t="shared" ca="1" si="31"/>
        <v>0</v>
      </c>
      <c r="CO18" s="300">
        <f t="shared" ca="1" si="31"/>
        <v>0</v>
      </c>
      <c r="CP18" s="300">
        <f t="shared" ca="1" si="31"/>
        <v>0</v>
      </c>
      <c r="CQ18" s="300">
        <f t="shared" ca="1" si="31"/>
        <v>0</v>
      </c>
      <c r="CR18" s="300">
        <f t="shared" ca="1" si="31"/>
        <v>0</v>
      </c>
      <c r="CS18" s="300">
        <f t="shared" ca="1" si="31"/>
        <v>0</v>
      </c>
      <c r="CT18" s="300">
        <f t="shared" ca="1" si="31"/>
        <v>0</v>
      </c>
      <c r="CU18" s="300">
        <f t="shared" ca="1" si="31"/>
        <v>0</v>
      </c>
      <c r="CV18" s="300">
        <f t="shared" ca="1" si="31"/>
        <v>0</v>
      </c>
      <c r="CW18" s="300">
        <f t="shared" ca="1" si="31"/>
        <v>0</v>
      </c>
      <c r="CX18" s="300">
        <f t="shared" ca="1" si="32"/>
        <v>0</v>
      </c>
      <c r="CY18" s="300">
        <f t="shared" ca="1" si="32"/>
        <v>0</v>
      </c>
      <c r="CZ18" s="300">
        <f t="shared" ca="1" si="32"/>
        <v>0</v>
      </c>
      <c r="DA18" s="300">
        <f t="shared" ca="1" si="32"/>
        <v>0</v>
      </c>
      <c r="DB18" s="300">
        <f t="shared" ca="1" si="32"/>
        <v>0</v>
      </c>
      <c r="DC18" s="300">
        <f t="shared" ca="1" si="32"/>
        <v>0</v>
      </c>
      <c r="DD18" s="300">
        <f t="shared" ca="1" si="32"/>
        <v>0</v>
      </c>
      <c r="DE18" s="300">
        <f t="shared" ca="1" si="32"/>
        <v>0</v>
      </c>
      <c r="DF18" s="300">
        <f t="shared" ca="1" si="32"/>
        <v>0</v>
      </c>
      <c r="DG18" s="300">
        <f t="shared" ca="1" si="32"/>
        <v>0</v>
      </c>
      <c r="DH18" s="300">
        <f t="shared" ca="1" si="33"/>
        <v>0</v>
      </c>
      <c r="DI18" s="300">
        <f t="shared" ca="1" si="33"/>
        <v>0</v>
      </c>
      <c r="DJ18" s="300">
        <f t="shared" ca="1" si="33"/>
        <v>0</v>
      </c>
      <c r="DK18" s="300">
        <f t="shared" ca="1" si="33"/>
        <v>0</v>
      </c>
      <c r="DL18" s="300">
        <f t="shared" ca="1" si="33"/>
        <v>0</v>
      </c>
      <c r="DM18" s="300">
        <f t="shared" ca="1" si="33"/>
        <v>0</v>
      </c>
      <c r="DN18" s="300">
        <f t="shared" ca="1" si="33"/>
        <v>0</v>
      </c>
      <c r="DO18" s="300">
        <f t="shared" ca="1" si="33"/>
        <v>0</v>
      </c>
      <c r="DP18" s="300">
        <f t="shared" ca="1" si="33"/>
        <v>0</v>
      </c>
      <c r="DQ18" s="300">
        <f t="shared" ca="1" si="33"/>
        <v>0</v>
      </c>
      <c r="DR18" s="300">
        <f t="shared" ca="1" si="34"/>
        <v>0</v>
      </c>
      <c r="DS18" s="300">
        <f t="shared" ca="1" si="34"/>
        <v>0</v>
      </c>
      <c r="DT18" s="300">
        <f t="shared" ca="1" si="34"/>
        <v>0</v>
      </c>
      <c r="DU18" s="300">
        <f t="shared" ca="1" si="34"/>
        <v>0</v>
      </c>
      <c r="DV18" s="300">
        <f t="shared" ca="1" si="34"/>
        <v>0</v>
      </c>
      <c r="DW18" s="300">
        <f t="shared" ca="1" si="34"/>
        <v>0</v>
      </c>
      <c r="DX18" s="300">
        <f t="shared" ca="1" si="34"/>
        <v>0</v>
      </c>
      <c r="DY18" s="300">
        <f t="shared" ca="1" si="34"/>
        <v>0</v>
      </c>
      <c r="DZ18" s="300">
        <f t="shared" ca="1" si="34"/>
        <v>0</v>
      </c>
      <c r="EA18" s="300">
        <f t="shared" ca="1" si="34"/>
        <v>0</v>
      </c>
      <c r="EB18" s="300">
        <f t="shared" ca="1" si="35"/>
        <v>0</v>
      </c>
      <c r="EC18" s="300">
        <f t="shared" ca="1" si="35"/>
        <v>0</v>
      </c>
      <c r="ED18" s="300">
        <f t="shared" ca="1" si="35"/>
        <v>0</v>
      </c>
      <c r="EE18" s="300">
        <f t="shared" ca="1" si="35"/>
        <v>0</v>
      </c>
      <c r="EF18" s="300">
        <f t="shared" ca="1" si="35"/>
        <v>0</v>
      </c>
      <c r="EG18" s="300">
        <f t="shared" ca="1" si="35"/>
        <v>0</v>
      </c>
      <c r="EH18" s="300">
        <f t="shared" ca="1" si="35"/>
        <v>0</v>
      </c>
      <c r="EI18" s="300">
        <f t="shared" ca="1" si="35"/>
        <v>0</v>
      </c>
      <c r="EJ18" s="300">
        <f t="shared" ca="1" si="35"/>
        <v>0</v>
      </c>
      <c r="EK18" s="300">
        <f t="shared" ca="1" si="35"/>
        <v>0</v>
      </c>
      <c r="EL18" s="300">
        <f t="shared" ca="1" si="36"/>
        <v>0</v>
      </c>
      <c r="EM18" s="300">
        <f t="shared" ca="1" si="36"/>
        <v>0</v>
      </c>
      <c r="EN18" s="300">
        <f t="shared" ca="1" si="36"/>
        <v>0</v>
      </c>
      <c r="EO18" s="300">
        <f t="shared" ca="1" si="36"/>
        <v>0</v>
      </c>
      <c r="EP18" s="300">
        <f t="shared" ca="1" si="36"/>
        <v>0</v>
      </c>
      <c r="EQ18" s="300">
        <f t="shared" ca="1" si="36"/>
        <v>0</v>
      </c>
      <c r="ER18" s="300">
        <f t="shared" ca="1" si="36"/>
        <v>0</v>
      </c>
      <c r="ES18" s="300">
        <f t="shared" ca="1" si="36"/>
        <v>0</v>
      </c>
      <c r="ET18" s="300">
        <f t="shared" ca="1" si="36"/>
        <v>0</v>
      </c>
      <c r="EU18" s="300">
        <f t="shared" ca="1" si="36"/>
        <v>0</v>
      </c>
      <c r="EV18" s="300">
        <f t="shared" ca="1" si="36"/>
        <v>0</v>
      </c>
      <c r="EW18" s="300">
        <f t="shared" ca="1" si="36"/>
        <v>0</v>
      </c>
      <c r="EX18" s="300">
        <f t="shared" ca="1" si="36"/>
        <v>0</v>
      </c>
      <c r="EY18" s="612"/>
      <c r="EZ18" s="757" t="str">
        <f>'Main Input'!EZ18</f>
        <v>RPI</v>
      </c>
      <c r="FA18" s="766" t="str">
        <f>'Main Input'!FA18</f>
        <v>N/A</v>
      </c>
      <c r="FB18" s="766">
        <f>'Main Input'!FB18</f>
        <v>0</v>
      </c>
      <c r="FC18" s="766" t="str">
        <f>'Main Input'!FC18</f>
        <v>IT Solutions</v>
      </c>
      <c r="FD18" s="766" t="str">
        <f>'Main Input'!FD18</f>
        <v>Managed Services</v>
      </c>
      <c r="FE18" s="757" t="str">
        <f>'Main Input'!FE18</f>
        <v>Opex</v>
      </c>
      <c r="FF18" s="757" t="str">
        <f>'Main Input'!FF18</f>
        <v>ContractAccrual</v>
      </c>
      <c r="FG18" s="757" t="str">
        <f>'Main Input'!FG18</f>
        <v>Expense</v>
      </c>
      <c r="FH18" s="767" t="str">
        <f>'Main Input'!FH18</f>
        <v>A</v>
      </c>
      <c r="FI18" s="768">
        <f>'Main Input'!FI18</f>
        <v>0.22</v>
      </c>
      <c r="FJ18" s="768">
        <f>'Main Input'!FJ18</f>
        <v>0</v>
      </c>
      <c r="FK18" s="612"/>
      <c r="FL18" s="531">
        <f t="shared" si="37"/>
        <v>0</v>
      </c>
      <c r="FM18" s="532" t="str">
        <f t="shared" si="38"/>
        <v>Y</v>
      </c>
      <c r="FN18" s="532" t="str">
        <f t="shared" si="39"/>
        <v>Y</v>
      </c>
      <c r="FO18" s="532" t="str">
        <f t="shared" si="40"/>
        <v>Y</v>
      </c>
      <c r="FP18" s="532" t="str">
        <f t="shared" si="41"/>
        <v>Y</v>
      </c>
      <c r="FQ18" s="612"/>
      <c r="FT18" s="612"/>
    </row>
    <row r="19" spans="1:176">
      <c r="A19" s="750" t="str">
        <f>'Main Input'!A19</f>
        <v>Chema</v>
      </c>
      <c r="B19" s="762" t="str">
        <f>'Main Input'!B19</f>
        <v>Business Unit</v>
      </c>
      <c r="C19" s="762" t="str">
        <f>'Main Input'!C19</f>
        <v>Labour</v>
      </c>
      <c r="D19" s="762" t="str">
        <f>'Main Input'!D19</f>
        <v>TRF</v>
      </c>
      <c r="E19" s="762" t="str">
        <f>'Main Input'!E19</f>
        <v xml:space="preserve">Supervisor </v>
      </c>
      <c r="F19" s="753" t="str">
        <f>'Main Input'!F19</f>
        <v>direct</v>
      </c>
      <c r="G19" s="753" t="str">
        <f>'Main Input'!G19</f>
        <v>Person</v>
      </c>
      <c r="H19" s="753">
        <f>'Main Input'!H19</f>
        <v>0</v>
      </c>
      <c r="I19" s="753">
        <f>'Main Input'!I19</f>
        <v>0</v>
      </c>
      <c r="J19" s="753">
        <f>'Main Input'!J19</f>
        <v>0</v>
      </c>
      <c r="K19" s="753" t="str">
        <f>'Main Input'!K19</f>
        <v>FJS</v>
      </c>
      <c r="L19" s="753" t="str">
        <f>'Main Input'!L19</f>
        <v>pAD</v>
      </c>
      <c r="M19" s="753">
        <f>'Main Input'!M19</f>
        <v>0</v>
      </c>
      <c r="N19" s="753">
        <f>'Main Input'!N19</f>
        <v>0</v>
      </c>
      <c r="O19" s="753" t="str">
        <f>'Main Input'!O19</f>
        <v>SPAIN</v>
      </c>
      <c r="P19" s="753">
        <f>'Main Input'!P19</f>
        <v>520</v>
      </c>
      <c r="Q19" s="753" t="str">
        <f>'Main Input'!Q19</f>
        <v>EUR</v>
      </c>
      <c r="R19" s="753" t="str">
        <f>'Main Input'!R19</f>
        <v>EMEA</v>
      </c>
      <c r="S19" s="753" t="str">
        <f>'Main Input'!S19</f>
        <v>Local</v>
      </c>
      <c r="T19" s="753">
        <f>'Main Input'!T19</f>
        <v>0</v>
      </c>
      <c r="U19" s="753">
        <f>'Main Input'!U19</f>
        <v>0</v>
      </c>
      <c r="V19" s="753" t="str">
        <f>'Main Input'!V19</f>
        <v>ZZZ</v>
      </c>
      <c r="W19" s="753">
        <f>'Main Input'!W19</f>
        <v>0</v>
      </c>
      <c r="X19" s="753">
        <f>'Main Input'!X19</f>
        <v>0</v>
      </c>
      <c r="Y19" s="753">
        <f>'Main Input'!Y19</f>
        <v>0</v>
      </c>
      <c r="Z19" s="753">
        <f>'Main Input'!Z19</f>
        <v>0</v>
      </c>
      <c r="AA19" s="753">
        <f>'Main Input'!AA19</f>
        <v>0</v>
      </c>
      <c r="AB19" s="763">
        <f>'Main Input'!AB19</f>
        <v>0</v>
      </c>
      <c r="AC19" s="763" t="str">
        <f>'Main Input'!AC19</f>
        <v>Hours</v>
      </c>
      <c r="AD19" s="764">
        <f>'Main Input'!AD19</f>
        <v>14</v>
      </c>
      <c r="AE19" s="765">
        <f t="shared" ca="1" si="24"/>
        <v>7280</v>
      </c>
      <c r="AF19" s="299">
        <f t="shared" si="25"/>
        <v>0</v>
      </c>
      <c r="AG19" s="300">
        <f t="shared" ca="1" si="25"/>
        <v>0</v>
      </c>
      <c r="AH19" s="300">
        <f t="shared" ca="1" si="25"/>
        <v>0</v>
      </c>
      <c r="AI19" s="300">
        <f t="shared" ca="1" si="25"/>
        <v>0</v>
      </c>
      <c r="AJ19" s="300">
        <f t="shared" ca="1" si="25"/>
        <v>0</v>
      </c>
      <c r="AK19" s="300">
        <f t="shared" ca="1" si="25"/>
        <v>7280</v>
      </c>
      <c r="AL19" s="300">
        <f t="shared" ca="1" si="25"/>
        <v>0</v>
      </c>
      <c r="AM19" s="300">
        <f t="shared" ca="1" si="25"/>
        <v>0</v>
      </c>
      <c r="AN19" s="300">
        <f t="shared" ca="1" si="25"/>
        <v>0</v>
      </c>
      <c r="AO19" s="300">
        <f t="shared" ca="1" si="25"/>
        <v>0</v>
      </c>
      <c r="AP19" s="300">
        <f t="shared" ca="1" si="26"/>
        <v>0</v>
      </c>
      <c r="AQ19" s="300">
        <f t="shared" ca="1" si="26"/>
        <v>0</v>
      </c>
      <c r="AR19" s="300">
        <f t="shared" ca="1" si="26"/>
        <v>0</v>
      </c>
      <c r="AS19" s="300">
        <f t="shared" ca="1" si="26"/>
        <v>0</v>
      </c>
      <c r="AT19" s="300">
        <f t="shared" ca="1" si="26"/>
        <v>0</v>
      </c>
      <c r="AU19" s="300">
        <f t="shared" ca="1" si="26"/>
        <v>0</v>
      </c>
      <c r="AV19" s="300">
        <f t="shared" ca="1" si="26"/>
        <v>0</v>
      </c>
      <c r="AW19" s="300">
        <f t="shared" ca="1" si="26"/>
        <v>0</v>
      </c>
      <c r="AX19" s="300">
        <f t="shared" ca="1" si="26"/>
        <v>0</v>
      </c>
      <c r="AY19" s="300">
        <f t="shared" ca="1" si="26"/>
        <v>0</v>
      </c>
      <c r="AZ19" s="300">
        <f t="shared" ca="1" si="27"/>
        <v>0</v>
      </c>
      <c r="BA19" s="300">
        <f t="shared" ca="1" si="27"/>
        <v>0</v>
      </c>
      <c r="BB19" s="300">
        <f t="shared" ca="1" si="27"/>
        <v>0</v>
      </c>
      <c r="BC19" s="300">
        <f t="shared" ca="1" si="27"/>
        <v>0</v>
      </c>
      <c r="BD19" s="300">
        <f t="shared" ca="1" si="27"/>
        <v>0</v>
      </c>
      <c r="BE19" s="300">
        <f t="shared" ca="1" si="27"/>
        <v>0</v>
      </c>
      <c r="BF19" s="300">
        <f t="shared" ca="1" si="27"/>
        <v>0</v>
      </c>
      <c r="BG19" s="300">
        <f t="shared" ca="1" si="27"/>
        <v>0</v>
      </c>
      <c r="BH19" s="300">
        <f t="shared" ca="1" si="27"/>
        <v>0</v>
      </c>
      <c r="BI19" s="300">
        <f t="shared" ca="1" si="27"/>
        <v>0</v>
      </c>
      <c r="BJ19" s="300">
        <f t="shared" ca="1" si="28"/>
        <v>0</v>
      </c>
      <c r="BK19" s="300">
        <f t="shared" ca="1" si="28"/>
        <v>0</v>
      </c>
      <c r="BL19" s="300">
        <f t="shared" ca="1" si="28"/>
        <v>0</v>
      </c>
      <c r="BM19" s="300">
        <f t="shared" ca="1" si="28"/>
        <v>0</v>
      </c>
      <c r="BN19" s="300">
        <f t="shared" ca="1" si="28"/>
        <v>0</v>
      </c>
      <c r="BO19" s="300">
        <f t="shared" ca="1" si="28"/>
        <v>0</v>
      </c>
      <c r="BP19" s="300">
        <f t="shared" ca="1" si="28"/>
        <v>0</v>
      </c>
      <c r="BQ19" s="300">
        <f t="shared" ca="1" si="28"/>
        <v>0</v>
      </c>
      <c r="BR19" s="300">
        <f t="shared" ca="1" si="28"/>
        <v>0</v>
      </c>
      <c r="BS19" s="300">
        <f t="shared" ca="1" si="28"/>
        <v>0</v>
      </c>
      <c r="BT19" s="300">
        <f t="shared" ca="1" si="29"/>
        <v>0</v>
      </c>
      <c r="BU19" s="300">
        <f t="shared" ca="1" si="29"/>
        <v>0</v>
      </c>
      <c r="BV19" s="300">
        <f t="shared" ca="1" si="29"/>
        <v>0</v>
      </c>
      <c r="BW19" s="300">
        <f t="shared" ca="1" si="29"/>
        <v>0</v>
      </c>
      <c r="BX19" s="300">
        <f t="shared" ca="1" si="29"/>
        <v>0</v>
      </c>
      <c r="BY19" s="300">
        <f t="shared" ca="1" si="29"/>
        <v>0</v>
      </c>
      <c r="BZ19" s="300">
        <f t="shared" ca="1" si="29"/>
        <v>0</v>
      </c>
      <c r="CA19" s="300">
        <f t="shared" ca="1" si="29"/>
        <v>0</v>
      </c>
      <c r="CB19" s="300">
        <f t="shared" ca="1" si="29"/>
        <v>0</v>
      </c>
      <c r="CC19" s="300">
        <f t="shared" ca="1" si="29"/>
        <v>0</v>
      </c>
      <c r="CD19" s="300">
        <f t="shared" ca="1" si="30"/>
        <v>0</v>
      </c>
      <c r="CE19" s="300">
        <f t="shared" ca="1" si="30"/>
        <v>0</v>
      </c>
      <c r="CF19" s="300">
        <f t="shared" ca="1" si="30"/>
        <v>0</v>
      </c>
      <c r="CG19" s="300">
        <f t="shared" ca="1" si="30"/>
        <v>0</v>
      </c>
      <c r="CH19" s="300">
        <f t="shared" ca="1" si="30"/>
        <v>0</v>
      </c>
      <c r="CI19" s="300">
        <f t="shared" ca="1" si="30"/>
        <v>0</v>
      </c>
      <c r="CJ19" s="300">
        <f t="shared" ca="1" si="30"/>
        <v>0</v>
      </c>
      <c r="CK19" s="300">
        <f t="shared" ca="1" si="30"/>
        <v>0</v>
      </c>
      <c r="CL19" s="300">
        <f t="shared" ca="1" si="30"/>
        <v>0</v>
      </c>
      <c r="CM19" s="300">
        <f t="shared" ca="1" si="30"/>
        <v>0</v>
      </c>
      <c r="CN19" s="300">
        <f t="shared" ca="1" si="31"/>
        <v>0</v>
      </c>
      <c r="CO19" s="300">
        <f t="shared" ca="1" si="31"/>
        <v>0</v>
      </c>
      <c r="CP19" s="300">
        <f t="shared" ca="1" si="31"/>
        <v>0</v>
      </c>
      <c r="CQ19" s="300">
        <f t="shared" ca="1" si="31"/>
        <v>0</v>
      </c>
      <c r="CR19" s="300">
        <f t="shared" ca="1" si="31"/>
        <v>0</v>
      </c>
      <c r="CS19" s="300">
        <f t="shared" ca="1" si="31"/>
        <v>0</v>
      </c>
      <c r="CT19" s="300">
        <f t="shared" ca="1" si="31"/>
        <v>0</v>
      </c>
      <c r="CU19" s="300">
        <f t="shared" ca="1" si="31"/>
        <v>0</v>
      </c>
      <c r="CV19" s="300">
        <f t="shared" ca="1" si="31"/>
        <v>0</v>
      </c>
      <c r="CW19" s="300">
        <f t="shared" ca="1" si="31"/>
        <v>0</v>
      </c>
      <c r="CX19" s="300">
        <f t="shared" ca="1" si="32"/>
        <v>0</v>
      </c>
      <c r="CY19" s="300">
        <f t="shared" ca="1" si="32"/>
        <v>0</v>
      </c>
      <c r="CZ19" s="300">
        <f t="shared" ca="1" si="32"/>
        <v>0</v>
      </c>
      <c r="DA19" s="300">
        <f t="shared" ca="1" si="32"/>
        <v>0</v>
      </c>
      <c r="DB19" s="300">
        <f t="shared" ca="1" si="32"/>
        <v>0</v>
      </c>
      <c r="DC19" s="300">
        <f t="shared" ca="1" si="32"/>
        <v>0</v>
      </c>
      <c r="DD19" s="300">
        <f t="shared" ca="1" si="32"/>
        <v>0</v>
      </c>
      <c r="DE19" s="300">
        <f t="shared" ca="1" si="32"/>
        <v>0</v>
      </c>
      <c r="DF19" s="300">
        <f t="shared" ca="1" si="32"/>
        <v>0</v>
      </c>
      <c r="DG19" s="300">
        <f t="shared" ca="1" si="32"/>
        <v>0</v>
      </c>
      <c r="DH19" s="300">
        <f t="shared" ca="1" si="33"/>
        <v>0</v>
      </c>
      <c r="DI19" s="300">
        <f t="shared" ca="1" si="33"/>
        <v>0</v>
      </c>
      <c r="DJ19" s="300">
        <f t="shared" ca="1" si="33"/>
        <v>0</v>
      </c>
      <c r="DK19" s="300">
        <f t="shared" ca="1" si="33"/>
        <v>0</v>
      </c>
      <c r="DL19" s="300">
        <f t="shared" ca="1" si="33"/>
        <v>0</v>
      </c>
      <c r="DM19" s="300">
        <f t="shared" ca="1" si="33"/>
        <v>0</v>
      </c>
      <c r="DN19" s="300">
        <f t="shared" ca="1" si="33"/>
        <v>0</v>
      </c>
      <c r="DO19" s="300">
        <f t="shared" ca="1" si="33"/>
        <v>0</v>
      </c>
      <c r="DP19" s="300">
        <f t="shared" ca="1" si="33"/>
        <v>0</v>
      </c>
      <c r="DQ19" s="300">
        <f t="shared" ca="1" si="33"/>
        <v>0</v>
      </c>
      <c r="DR19" s="300">
        <f t="shared" ca="1" si="34"/>
        <v>0</v>
      </c>
      <c r="DS19" s="300">
        <f t="shared" ca="1" si="34"/>
        <v>0</v>
      </c>
      <c r="DT19" s="300">
        <f t="shared" ca="1" si="34"/>
        <v>0</v>
      </c>
      <c r="DU19" s="300">
        <f t="shared" ca="1" si="34"/>
        <v>0</v>
      </c>
      <c r="DV19" s="300">
        <f t="shared" ca="1" si="34"/>
        <v>0</v>
      </c>
      <c r="DW19" s="300">
        <f t="shared" ca="1" si="34"/>
        <v>0</v>
      </c>
      <c r="DX19" s="300">
        <f t="shared" ca="1" si="34"/>
        <v>0</v>
      </c>
      <c r="DY19" s="300">
        <f t="shared" ca="1" si="34"/>
        <v>0</v>
      </c>
      <c r="DZ19" s="300">
        <f t="shared" ca="1" si="34"/>
        <v>0</v>
      </c>
      <c r="EA19" s="300">
        <f t="shared" ca="1" si="34"/>
        <v>0</v>
      </c>
      <c r="EB19" s="300">
        <f t="shared" ca="1" si="35"/>
        <v>0</v>
      </c>
      <c r="EC19" s="300">
        <f t="shared" ca="1" si="35"/>
        <v>0</v>
      </c>
      <c r="ED19" s="300">
        <f t="shared" ca="1" si="35"/>
        <v>0</v>
      </c>
      <c r="EE19" s="300">
        <f t="shared" ca="1" si="35"/>
        <v>0</v>
      </c>
      <c r="EF19" s="300">
        <f t="shared" ca="1" si="35"/>
        <v>0</v>
      </c>
      <c r="EG19" s="300">
        <f t="shared" ca="1" si="35"/>
        <v>0</v>
      </c>
      <c r="EH19" s="300">
        <f t="shared" ca="1" si="35"/>
        <v>0</v>
      </c>
      <c r="EI19" s="300">
        <f t="shared" ca="1" si="35"/>
        <v>0</v>
      </c>
      <c r="EJ19" s="300">
        <f t="shared" ca="1" si="35"/>
        <v>0</v>
      </c>
      <c r="EK19" s="300">
        <f t="shared" ca="1" si="35"/>
        <v>0</v>
      </c>
      <c r="EL19" s="300">
        <f t="shared" ca="1" si="36"/>
        <v>0</v>
      </c>
      <c r="EM19" s="300">
        <f t="shared" ca="1" si="36"/>
        <v>0</v>
      </c>
      <c r="EN19" s="300">
        <f t="shared" ca="1" si="36"/>
        <v>0</v>
      </c>
      <c r="EO19" s="300">
        <f t="shared" ca="1" si="36"/>
        <v>0</v>
      </c>
      <c r="EP19" s="300">
        <f t="shared" ca="1" si="36"/>
        <v>0</v>
      </c>
      <c r="EQ19" s="300">
        <f t="shared" ca="1" si="36"/>
        <v>0</v>
      </c>
      <c r="ER19" s="300">
        <f t="shared" ca="1" si="36"/>
        <v>0</v>
      </c>
      <c r="ES19" s="300">
        <f t="shared" ca="1" si="36"/>
        <v>0</v>
      </c>
      <c r="ET19" s="300">
        <f t="shared" ca="1" si="36"/>
        <v>0</v>
      </c>
      <c r="EU19" s="300">
        <f t="shared" ca="1" si="36"/>
        <v>0</v>
      </c>
      <c r="EV19" s="300">
        <f t="shared" ca="1" si="36"/>
        <v>0</v>
      </c>
      <c r="EW19" s="300">
        <f t="shared" ca="1" si="36"/>
        <v>0</v>
      </c>
      <c r="EX19" s="300">
        <f t="shared" ca="1" si="36"/>
        <v>0</v>
      </c>
      <c r="EY19" s="612"/>
      <c r="EZ19" s="757" t="str">
        <f>'Main Input'!EZ19</f>
        <v>RPI</v>
      </c>
      <c r="FA19" s="766" t="str">
        <f>'Main Input'!FA19</f>
        <v>N/A</v>
      </c>
      <c r="FB19" s="766">
        <f>'Main Input'!FB19</f>
        <v>0</v>
      </c>
      <c r="FC19" s="766" t="str">
        <f>'Main Input'!FC19</f>
        <v>IT Solutions</v>
      </c>
      <c r="FD19" s="766" t="str">
        <f>'Main Input'!FD19</f>
        <v>Managed Services</v>
      </c>
      <c r="FE19" s="757" t="str">
        <f>'Main Input'!FE19</f>
        <v>Opex</v>
      </c>
      <c r="FF19" s="757" t="str">
        <f>'Main Input'!FF19</f>
        <v>ContractAccrual</v>
      </c>
      <c r="FG19" s="757" t="str">
        <f>'Main Input'!FG19</f>
        <v>Expense</v>
      </c>
      <c r="FH19" s="767" t="str">
        <f>'Main Input'!FH19</f>
        <v>A</v>
      </c>
      <c r="FI19" s="768">
        <f>'Main Input'!FI19</f>
        <v>0.22</v>
      </c>
      <c r="FJ19" s="768">
        <f>'Main Input'!FJ19</f>
        <v>0</v>
      </c>
      <c r="FK19" s="612"/>
      <c r="FL19" s="531">
        <f t="shared" si="37"/>
        <v>0</v>
      </c>
      <c r="FM19" s="532" t="str">
        <f t="shared" si="38"/>
        <v>Y</v>
      </c>
      <c r="FN19" s="532" t="str">
        <f t="shared" si="39"/>
        <v>Y</v>
      </c>
      <c r="FO19" s="532" t="str">
        <f t="shared" si="40"/>
        <v>Y</v>
      </c>
      <c r="FP19" s="532" t="str">
        <f t="shared" si="41"/>
        <v>Y</v>
      </c>
      <c r="FQ19" s="612"/>
      <c r="FT19" s="612"/>
    </row>
    <row r="20" spans="1:176">
      <c r="A20" s="750" t="str">
        <f>'Main Input'!A20</f>
        <v>Chema</v>
      </c>
      <c r="B20" s="762" t="str">
        <f>'Main Input'!B20</f>
        <v>Business Unit</v>
      </c>
      <c r="C20" s="762" t="str">
        <f>'Main Input'!C20</f>
        <v>Labour</v>
      </c>
      <c r="D20" s="762" t="str">
        <f>'Main Input'!D20</f>
        <v>TRF</v>
      </c>
      <c r="E20" s="762" t="str">
        <f>'Main Input'!E20</f>
        <v>Agents Level-1</v>
      </c>
      <c r="F20" s="753" t="str">
        <f>'Main Input'!F20</f>
        <v>direct</v>
      </c>
      <c r="G20" s="753" t="str">
        <f>'Main Input'!G20</f>
        <v>Person</v>
      </c>
      <c r="H20" s="753">
        <f>'Main Input'!H20</f>
        <v>0</v>
      </c>
      <c r="I20" s="753">
        <f>'Main Input'!I20</f>
        <v>0</v>
      </c>
      <c r="J20" s="753">
        <f>'Main Input'!J20</f>
        <v>0</v>
      </c>
      <c r="K20" s="753" t="str">
        <f>'Main Input'!K20</f>
        <v>FJS</v>
      </c>
      <c r="L20" s="753" t="str">
        <f>'Main Input'!L20</f>
        <v>oCSSD</v>
      </c>
      <c r="M20" s="753">
        <f>'Main Input'!M20</f>
        <v>0</v>
      </c>
      <c r="N20" s="753">
        <f>'Main Input'!N20</f>
        <v>0</v>
      </c>
      <c r="O20" s="753" t="str">
        <f>'Main Input'!O20</f>
        <v>SPAIN</v>
      </c>
      <c r="P20" s="753">
        <f>'Main Input'!P20</f>
        <v>550</v>
      </c>
      <c r="Q20" s="753" t="str">
        <f>'Main Input'!Q20</f>
        <v>EUR</v>
      </c>
      <c r="R20" s="753" t="str">
        <f>'Main Input'!R20</f>
        <v>EMEA</v>
      </c>
      <c r="S20" s="753" t="str">
        <f>'Main Input'!S20</f>
        <v>Local</v>
      </c>
      <c r="T20" s="753">
        <f>'Main Input'!T20</f>
        <v>0</v>
      </c>
      <c r="U20" s="753">
        <f>'Main Input'!U20</f>
        <v>0</v>
      </c>
      <c r="V20" s="753" t="str">
        <f>'Main Input'!V20</f>
        <v>ZZZ</v>
      </c>
      <c r="W20" s="753">
        <f>'Main Input'!W20</f>
        <v>0</v>
      </c>
      <c r="X20" s="753">
        <f>'Main Input'!X20</f>
        <v>0</v>
      </c>
      <c r="Y20" s="753">
        <f>'Main Input'!Y20</f>
        <v>0</v>
      </c>
      <c r="Z20" s="753">
        <f>'Main Input'!Z20</f>
        <v>0</v>
      </c>
      <c r="AA20" s="753">
        <f>'Main Input'!AA20</f>
        <v>0</v>
      </c>
      <c r="AB20" s="763">
        <f>'Main Input'!AB20</f>
        <v>0</v>
      </c>
      <c r="AC20" s="763" t="str">
        <f>'Main Input'!AC20</f>
        <v>Hours</v>
      </c>
      <c r="AD20" s="764">
        <f>'Main Input'!AD20</f>
        <v>67.5</v>
      </c>
      <c r="AE20" s="765">
        <f t="shared" ca="1" si="24"/>
        <v>37125</v>
      </c>
      <c r="AF20" s="299">
        <f t="shared" si="25"/>
        <v>0</v>
      </c>
      <c r="AG20" s="300">
        <f t="shared" ca="1" si="25"/>
        <v>0</v>
      </c>
      <c r="AH20" s="300">
        <f t="shared" ca="1" si="25"/>
        <v>0</v>
      </c>
      <c r="AI20" s="300">
        <f t="shared" ca="1" si="25"/>
        <v>0</v>
      </c>
      <c r="AJ20" s="300">
        <f t="shared" ca="1" si="25"/>
        <v>0</v>
      </c>
      <c r="AK20" s="300">
        <f t="shared" ca="1" si="25"/>
        <v>37125</v>
      </c>
      <c r="AL20" s="300">
        <f t="shared" ca="1" si="25"/>
        <v>0</v>
      </c>
      <c r="AM20" s="300">
        <f t="shared" ca="1" si="25"/>
        <v>0</v>
      </c>
      <c r="AN20" s="300">
        <f t="shared" ca="1" si="25"/>
        <v>0</v>
      </c>
      <c r="AO20" s="300">
        <f t="shared" ca="1" si="25"/>
        <v>0</v>
      </c>
      <c r="AP20" s="300">
        <f t="shared" ca="1" si="26"/>
        <v>0</v>
      </c>
      <c r="AQ20" s="300">
        <f t="shared" ca="1" si="26"/>
        <v>0</v>
      </c>
      <c r="AR20" s="300">
        <f t="shared" ca="1" si="26"/>
        <v>0</v>
      </c>
      <c r="AS20" s="300">
        <f t="shared" ca="1" si="26"/>
        <v>0</v>
      </c>
      <c r="AT20" s="300">
        <f t="shared" ca="1" si="26"/>
        <v>0</v>
      </c>
      <c r="AU20" s="300">
        <f t="shared" ca="1" si="26"/>
        <v>0</v>
      </c>
      <c r="AV20" s="300">
        <f t="shared" ca="1" si="26"/>
        <v>0</v>
      </c>
      <c r="AW20" s="300">
        <f t="shared" ca="1" si="26"/>
        <v>0</v>
      </c>
      <c r="AX20" s="300">
        <f t="shared" ca="1" si="26"/>
        <v>0</v>
      </c>
      <c r="AY20" s="300">
        <f t="shared" ca="1" si="26"/>
        <v>0</v>
      </c>
      <c r="AZ20" s="300">
        <f t="shared" ca="1" si="27"/>
        <v>0</v>
      </c>
      <c r="BA20" s="300">
        <f t="shared" ca="1" si="27"/>
        <v>0</v>
      </c>
      <c r="BB20" s="300">
        <f t="shared" ca="1" si="27"/>
        <v>0</v>
      </c>
      <c r="BC20" s="300">
        <f t="shared" ca="1" si="27"/>
        <v>0</v>
      </c>
      <c r="BD20" s="300">
        <f t="shared" ca="1" si="27"/>
        <v>0</v>
      </c>
      <c r="BE20" s="300">
        <f t="shared" ca="1" si="27"/>
        <v>0</v>
      </c>
      <c r="BF20" s="300">
        <f t="shared" ca="1" si="27"/>
        <v>0</v>
      </c>
      <c r="BG20" s="300">
        <f t="shared" ca="1" si="27"/>
        <v>0</v>
      </c>
      <c r="BH20" s="300">
        <f t="shared" ca="1" si="27"/>
        <v>0</v>
      </c>
      <c r="BI20" s="300">
        <f t="shared" ca="1" si="27"/>
        <v>0</v>
      </c>
      <c r="BJ20" s="300">
        <f t="shared" ca="1" si="28"/>
        <v>0</v>
      </c>
      <c r="BK20" s="300">
        <f t="shared" ca="1" si="28"/>
        <v>0</v>
      </c>
      <c r="BL20" s="300">
        <f t="shared" ca="1" si="28"/>
        <v>0</v>
      </c>
      <c r="BM20" s="300">
        <f t="shared" ca="1" si="28"/>
        <v>0</v>
      </c>
      <c r="BN20" s="300">
        <f t="shared" ca="1" si="28"/>
        <v>0</v>
      </c>
      <c r="BO20" s="300">
        <f t="shared" ca="1" si="28"/>
        <v>0</v>
      </c>
      <c r="BP20" s="300">
        <f t="shared" ca="1" si="28"/>
        <v>0</v>
      </c>
      <c r="BQ20" s="300">
        <f t="shared" ca="1" si="28"/>
        <v>0</v>
      </c>
      <c r="BR20" s="300">
        <f t="shared" ca="1" si="28"/>
        <v>0</v>
      </c>
      <c r="BS20" s="300">
        <f t="shared" ca="1" si="28"/>
        <v>0</v>
      </c>
      <c r="BT20" s="300">
        <f t="shared" ca="1" si="29"/>
        <v>0</v>
      </c>
      <c r="BU20" s="300">
        <f t="shared" ca="1" si="29"/>
        <v>0</v>
      </c>
      <c r="BV20" s="300">
        <f t="shared" ca="1" si="29"/>
        <v>0</v>
      </c>
      <c r="BW20" s="300">
        <f t="shared" ca="1" si="29"/>
        <v>0</v>
      </c>
      <c r="BX20" s="300">
        <f t="shared" ca="1" si="29"/>
        <v>0</v>
      </c>
      <c r="BY20" s="300">
        <f t="shared" ca="1" si="29"/>
        <v>0</v>
      </c>
      <c r="BZ20" s="300">
        <f t="shared" ca="1" si="29"/>
        <v>0</v>
      </c>
      <c r="CA20" s="300">
        <f t="shared" ca="1" si="29"/>
        <v>0</v>
      </c>
      <c r="CB20" s="300">
        <f t="shared" ca="1" si="29"/>
        <v>0</v>
      </c>
      <c r="CC20" s="300">
        <f t="shared" ca="1" si="29"/>
        <v>0</v>
      </c>
      <c r="CD20" s="300">
        <f t="shared" ca="1" si="30"/>
        <v>0</v>
      </c>
      <c r="CE20" s="300">
        <f t="shared" ca="1" si="30"/>
        <v>0</v>
      </c>
      <c r="CF20" s="300">
        <f t="shared" ca="1" si="30"/>
        <v>0</v>
      </c>
      <c r="CG20" s="300">
        <f t="shared" ca="1" si="30"/>
        <v>0</v>
      </c>
      <c r="CH20" s="300">
        <f t="shared" ca="1" si="30"/>
        <v>0</v>
      </c>
      <c r="CI20" s="300">
        <f t="shared" ca="1" si="30"/>
        <v>0</v>
      </c>
      <c r="CJ20" s="300">
        <f t="shared" ca="1" si="30"/>
        <v>0</v>
      </c>
      <c r="CK20" s="300">
        <f t="shared" ca="1" si="30"/>
        <v>0</v>
      </c>
      <c r="CL20" s="300">
        <f t="shared" ca="1" si="30"/>
        <v>0</v>
      </c>
      <c r="CM20" s="300">
        <f t="shared" ca="1" si="30"/>
        <v>0</v>
      </c>
      <c r="CN20" s="300">
        <f t="shared" ca="1" si="31"/>
        <v>0</v>
      </c>
      <c r="CO20" s="300">
        <f t="shared" ca="1" si="31"/>
        <v>0</v>
      </c>
      <c r="CP20" s="300">
        <f t="shared" ca="1" si="31"/>
        <v>0</v>
      </c>
      <c r="CQ20" s="300">
        <f t="shared" ca="1" si="31"/>
        <v>0</v>
      </c>
      <c r="CR20" s="300">
        <f t="shared" ca="1" si="31"/>
        <v>0</v>
      </c>
      <c r="CS20" s="300">
        <f t="shared" ca="1" si="31"/>
        <v>0</v>
      </c>
      <c r="CT20" s="300">
        <f t="shared" ca="1" si="31"/>
        <v>0</v>
      </c>
      <c r="CU20" s="300">
        <f t="shared" ca="1" si="31"/>
        <v>0</v>
      </c>
      <c r="CV20" s="300">
        <f t="shared" ca="1" si="31"/>
        <v>0</v>
      </c>
      <c r="CW20" s="300">
        <f t="shared" ca="1" si="31"/>
        <v>0</v>
      </c>
      <c r="CX20" s="300">
        <f t="shared" ca="1" si="32"/>
        <v>0</v>
      </c>
      <c r="CY20" s="300">
        <f t="shared" ca="1" si="32"/>
        <v>0</v>
      </c>
      <c r="CZ20" s="300">
        <f t="shared" ca="1" si="32"/>
        <v>0</v>
      </c>
      <c r="DA20" s="300">
        <f t="shared" ca="1" si="32"/>
        <v>0</v>
      </c>
      <c r="DB20" s="300">
        <f t="shared" ca="1" si="32"/>
        <v>0</v>
      </c>
      <c r="DC20" s="300">
        <f t="shared" ca="1" si="32"/>
        <v>0</v>
      </c>
      <c r="DD20" s="300">
        <f t="shared" ca="1" si="32"/>
        <v>0</v>
      </c>
      <c r="DE20" s="300">
        <f t="shared" ca="1" si="32"/>
        <v>0</v>
      </c>
      <c r="DF20" s="300">
        <f t="shared" ca="1" si="32"/>
        <v>0</v>
      </c>
      <c r="DG20" s="300">
        <f t="shared" ca="1" si="32"/>
        <v>0</v>
      </c>
      <c r="DH20" s="300">
        <f t="shared" ca="1" si="33"/>
        <v>0</v>
      </c>
      <c r="DI20" s="300">
        <f t="shared" ca="1" si="33"/>
        <v>0</v>
      </c>
      <c r="DJ20" s="300">
        <f t="shared" ca="1" si="33"/>
        <v>0</v>
      </c>
      <c r="DK20" s="300">
        <f t="shared" ca="1" si="33"/>
        <v>0</v>
      </c>
      <c r="DL20" s="300">
        <f t="shared" ca="1" si="33"/>
        <v>0</v>
      </c>
      <c r="DM20" s="300">
        <f t="shared" ca="1" si="33"/>
        <v>0</v>
      </c>
      <c r="DN20" s="300">
        <f t="shared" ca="1" si="33"/>
        <v>0</v>
      </c>
      <c r="DO20" s="300">
        <f t="shared" ca="1" si="33"/>
        <v>0</v>
      </c>
      <c r="DP20" s="300">
        <f t="shared" ca="1" si="33"/>
        <v>0</v>
      </c>
      <c r="DQ20" s="300">
        <f t="shared" ca="1" si="33"/>
        <v>0</v>
      </c>
      <c r="DR20" s="300">
        <f t="shared" ca="1" si="34"/>
        <v>0</v>
      </c>
      <c r="DS20" s="300">
        <f t="shared" ca="1" si="34"/>
        <v>0</v>
      </c>
      <c r="DT20" s="300">
        <f t="shared" ca="1" si="34"/>
        <v>0</v>
      </c>
      <c r="DU20" s="300">
        <f t="shared" ca="1" si="34"/>
        <v>0</v>
      </c>
      <c r="DV20" s="300">
        <f t="shared" ca="1" si="34"/>
        <v>0</v>
      </c>
      <c r="DW20" s="300">
        <f t="shared" ca="1" si="34"/>
        <v>0</v>
      </c>
      <c r="DX20" s="300">
        <f t="shared" ca="1" si="34"/>
        <v>0</v>
      </c>
      <c r="DY20" s="300">
        <f t="shared" ca="1" si="34"/>
        <v>0</v>
      </c>
      <c r="DZ20" s="300">
        <f t="shared" ca="1" si="34"/>
        <v>0</v>
      </c>
      <c r="EA20" s="300">
        <f t="shared" ca="1" si="34"/>
        <v>0</v>
      </c>
      <c r="EB20" s="300">
        <f t="shared" ca="1" si="35"/>
        <v>0</v>
      </c>
      <c r="EC20" s="300">
        <f t="shared" ca="1" si="35"/>
        <v>0</v>
      </c>
      <c r="ED20" s="300">
        <f t="shared" ca="1" si="35"/>
        <v>0</v>
      </c>
      <c r="EE20" s="300">
        <f t="shared" ca="1" si="35"/>
        <v>0</v>
      </c>
      <c r="EF20" s="300">
        <f t="shared" ca="1" si="35"/>
        <v>0</v>
      </c>
      <c r="EG20" s="300">
        <f t="shared" ca="1" si="35"/>
        <v>0</v>
      </c>
      <c r="EH20" s="300">
        <f t="shared" ca="1" si="35"/>
        <v>0</v>
      </c>
      <c r="EI20" s="300">
        <f t="shared" ca="1" si="35"/>
        <v>0</v>
      </c>
      <c r="EJ20" s="300">
        <f t="shared" ca="1" si="35"/>
        <v>0</v>
      </c>
      <c r="EK20" s="300">
        <f t="shared" ca="1" si="35"/>
        <v>0</v>
      </c>
      <c r="EL20" s="300">
        <f t="shared" ca="1" si="36"/>
        <v>0</v>
      </c>
      <c r="EM20" s="300">
        <f t="shared" ca="1" si="36"/>
        <v>0</v>
      </c>
      <c r="EN20" s="300">
        <f t="shared" ca="1" si="36"/>
        <v>0</v>
      </c>
      <c r="EO20" s="300">
        <f t="shared" ca="1" si="36"/>
        <v>0</v>
      </c>
      <c r="EP20" s="300">
        <f t="shared" ca="1" si="36"/>
        <v>0</v>
      </c>
      <c r="EQ20" s="300">
        <f t="shared" ca="1" si="36"/>
        <v>0</v>
      </c>
      <c r="ER20" s="300">
        <f t="shared" ca="1" si="36"/>
        <v>0</v>
      </c>
      <c r="ES20" s="300">
        <f t="shared" ca="1" si="36"/>
        <v>0</v>
      </c>
      <c r="ET20" s="300">
        <f t="shared" ca="1" si="36"/>
        <v>0</v>
      </c>
      <c r="EU20" s="300">
        <f t="shared" ca="1" si="36"/>
        <v>0</v>
      </c>
      <c r="EV20" s="300">
        <f t="shared" ca="1" si="36"/>
        <v>0</v>
      </c>
      <c r="EW20" s="300">
        <f t="shared" ca="1" si="36"/>
        <v>0</v>
      </c>
      <c r="EX20" s="300">
        <f t="shared" ca="1" si="36"/>
        <v>0</v>
      </c>
      <c r="EY20" s="612"/>
      <c r="EZ20" s="757" t="str">
        <f>'Main Input'!EZ20</f>
        <v>RPI</v>
      </c>
      <c r="FA20" s="766" t="str">
        <f>'Main Input'!FA20</f>
        <v>N/A</v>
      </c>
      <c r="FB20" s="766">
        <f>'Main Input'!FB20</f>
        <v>0</v>
      </c>
      <c r="FC20" s="766" t="str">
        <f>'Main Input'!FC20</f>
        <v>IT Solutions</v>
      </c>
      <c r="FD20" s="766" t="str">
        <f>'Main Input'!FD20</f>
        <v>Managed Services</v>
      </c>
      <c r="FE20" s="757" t="str">
        <f>'Main Input'!FE20</f>
        <v>Opex</v>
      </c>
      <c r="FF20" s="757" t="str">
        <f>'Main Input'!FF20</f>
        <v>ContractAccrual</v>
      </c>
      <c r="FG20" s="757" t="str">
        <f>'Main Input'!FG20</f>
        <v>Expense</v>
      </c>
      <c r="FH20" s="767" t="str">
        <f>'Main Input'!FH20</f>
        <v>A</v>
      </c>
      <c r="FI20" s="768">
        <f>'Main Input'!FI20</f>
        <v>0.22</v>
      </c>
      <c r="FJ20" s="768">
        <f>'Main Input'!FJ20</f>
        <v>0</v>
      </c>
      <c r="FK20" s="612"/>
      <c r="FL20" s="531">
        <f t="shared" si="37"/>
        <v>0</v>
      </c>
      <c r="FM20" s="532" t="str">
        <f t="shared" si="38"/>
        <v>Y</v>
      </c>
      <c r="FN20" s="532" t="str">
        <f t="shared" si="39"/>
        <v>Y</v>
      </c>
      <c r="FO20" s="532" t="str">
        <f t="shared" si="40"/>
        <v>Y</v>
      </c>
      <c r="FP20" s="532" t="str">
        <f t="shared" si="41"/>
        <v>Y</v>
      </c>
      <c r="FQ20" s="612"/>
      <c r="FT20" s="612"/>
    </row>
    <row r="21" spans="1:176">
      <c r="A21" s="750" t="str">
        <f>'Main Input'!A21</f>
        <v>Chema</v>
      </c>
      <c r="B21" s="762" t="str">
        <f>'Main Input'!B21</f>
        <v>Business Unit</v>
      </c>
      <c r="C21" s="762" t="str">
        <f>'Main Input'!C21</f>
        <v>Labour</v>
      </c>
      <c r="D21" s="762" t="str">
        <f>'Main Input'!D21</f>
        <v>TRF</v>
      </c>
      <c r="E21" s="762" t="str">
        <f>'Main Input'!E21</f>
        <v>Monthly Cost Maintenance</v>
      </c>
      <c r="F21" s="753" t="str">
        <f>'Main Input'!F21</f>
        <v>direct</v>
      </c>
      <c r="G21" s="753" t="str">
        <f>'Main Input'!G21</f>
        <v>Person</v>
      </c>
      <c r="H21" s="753">
        <f>'Main Input'!H21</f>
        <v>0</v>
      </c>
      <c r="I21" s="753">
        <f>'Main Input'!I21</f>
        <v>0</v>
      </c>
      <c r="J21" s="753">
        <f>'Main Input'!J21</f>
        <v>0</v>
      </c>
      <c r="K21" s="753" t="str">
        <f>'Main Input'!K21</f>
        <v>FJS</v>
      </c>
      <c r="L21" s="753" t="str">
        <f>'Main Input'!L21</f>
        <v>oCSSD</v>
      </c>
      <c r="M21" s="753">
        <f>'Main Input'!M21</f>
        <v>0</v>
      </c>
      <c r="N21" s="753">
        <f>'Main Input'!N21</f>
        <v>0</v>
      </c>
      <c r="O21" s="753" t="str">
        <f>'Main Input'!O21</f>
        <v>SPAIN</v>
      </c>
      <c r="P21" s="753">
        <f>'Main Input'!P21</f>
        <v>397</v>
      </c>
      <c r="Q21" s="753" t="str">
        <f>'Main Input'!Q21</f>
        <v>EUR</v>
      </c>
      <c r="R21" s="753" t="str">
        <f>'Main Input'!R21</f>
        <v>EMEA</v>
      </c>
      <c r="S21" s="753" t="str">
        <f>'Main Input'!S21</f>
        <v>Local</v>
      </c>
      <c r="T21" s="753">
        <f>'Main Input'!T21</f>
        <v>0</v>
      </c>
      <c r="U21" s="753">
        <f>'Main Input'!U21</f>
        <v>0</v>
      </c>
      <c r="V21" s="753" t="str">
        <f>'Main Input'!V21</f>
        <v>ZZZ</v>
      </c>
      <c r="W21" s="753">
        <f>'Main Input'!W21</f>
        <v>0</v>
      </c>
      <c r="X21" s="753">
        <f>'Main Input'!X21</f>
        <v>0</v>
      </c>
      <c r="Y21" s="753">
        <f>'Main Input'!Y21</f>
        <v>0</v>
      </c>
      <c r="Z21" s="753">
        <f>'Main Input'!Z21</f>
        <v>0</v>
      </c>
      <c r="AA21" s="753">
        <f>'Main Input'!AA21</f>
        <v>0</v>
      </c>
      <c r="AB21" s="763">
        <f>'Main Input'!AB21</f>
        <v>0</v>
      </c>
      <c r="AC21" s="763" t="str">
        <f>'Main Input'!AC21</f>
        <v>Money</v>
      </c>
      <c r="AD21" s="764">
        <f>'Main Input'!AD21</f>
        <v>12</v>
      </c>
      <c r="AE21" s="765">
        <f t="shared" ca="1" si="24"/>
        <v>4764</v>
      </c>
      <c r="AF21" s="299">
        <f t="shared" si="25"/>
        <v>0</v>
      </c>
      <c r="AG21" s="300">
        <f t="shared" ca="1" si="25"/>
        <v>0</v>
      </c>
      <c r="AH21" s="300">
        <f t="shared" ca="1" si="25"/>
        <v>0</v>
      </c>
      <c r="AI21" s="300">
        <f t="shared" ca="1" si="25"/>
        <v>0</v>
      </c>
      <c r="AJ21" s="300">
        <f t="shared" ca="1" si="25"/>
        <v>0</v>
      </c>
      <c r="AK21" s="300">
        <f t="shared" ca="1" si="25"/>
        <v>794</v>
      </c>
      <c r="AL21" s="300">
        <f t="shared" ca="1" si="25"/>
        <v>794</v>
      </c>
      <c r="AM21" s="300">
        <f t="shared" ca="1" si="25"/>
        <v>794</v>
      </c>
      <c r="AN21" s="300">
        <f t="shared" ca="1" si="25"/>
        <v>794</v>
      </c>
      <c r="AO21" s="300">
        <f t="shared" ca="1" si="25"/>
        <v>794</v>
      </c>
      <c r="AP21" s="300">
        <f t="shared" ca="1" si="26"/>
        <v>794</v>
      </c>
      <c r="AQ21" s="300">
        <f t="shared" ca="1" si="26"/>
        <v>0</v>
      </c>
      <c r="AR21" s="300">
        <f t="shared" ca="1" si="26"/>
        <v>0</v>
      </c>
      <c r="AS21" s="300">
        <f t="shared" ca="1" si="26"/>
        <v>0</v>
      </c>
      <c r="AT21" s="300">
        <f t="shared" ca="1" si="26"/>
        <v>0</v>
      </c>
      <c r="AU21" s="300">
        <f t="shared" ca="1" si="26"/>
        <v>0</v>
      </c>
      <c r="AV21" s="300">
        <f t="shared" ca="1" si="26"/>
        <v>0</v>
      </c>
      <c r="AW21" s="300">
        <f t="shared" ca="1" si="26"/>
        <v>0</v>
      </c>
      <c r="AX21" s="300">
        <f t="shared" ca="1" si="26"/>
        <v>0</v>
      </c>
      <c r="AY21" s="300">
        <f t="shared" ca="1" si="26"/>
        <v>0</v>
      </c>
      <c r="AZ21" s="300">
        <f t="shared" ca="1" si="27"/>
        <v>0</v>
      </c>
      <c r="BA21" s="300">
        <f t="shared" ca="1" si="27"/>
        <v>0</v>
      </c>
      <c r="BB21" s="300">
        <f t="shared" ca="1" si="27"/>
        <v>0</v>
      </c>
      <c r="BC21" s="300">
        <f t="shared" ca="1" si="27"/>
        <v>0</v>
      </c>
      <c r="BD21" s="300">
        <f t="shared" ca="1" si="27"/>
        <v>0</v>
      </c>
      <c r="BE21" s="300">
        <f t="shared" ca="1" si="27"/>
        <v>0</v>
      </c>
      <c r="BF21" s="300">
        <f t="shared" ca="1" si="27"/>
        <v>0</v>
      </c>
      <c r="BG21" s="300">
        <f t="shared" ca="1" si="27"/>
        <v>0</v>
      </c>
      <c r="BH21" s="300">
        <f t="shared" ca="1" si="27"/>
        <v>0</v>
      </c>
      <c r="BI21" s="300">
        <f t="shared" ca="1" si="27"/>
        <v>0</v>
      </c>
      <c r="BJ21" s="300">
        <f t="shared" ca="1" si="28"/>
        <v>0</v>
      </c>
      <c r="BK21" s="300">
        <f t="shared" ca="1" si="28"/>
        <v>0</v>
      </c>
      <c r="BL21" s="300">
        <f t="shared" ca="1" si="28"/>
        <v>0</v>
      </c>
      <c r="BM21" s="300">
        <f t="shared" ca="1" si="28"/>
        <v>0</v>
      </c>
      <c r="BN21" s="300">
        <f t="shared" ca="1" si="28"/>
        <v>0</v>
      </c>
      <c r="BO21" s="300">
        <f t="shared" ca="1" si="28"/>
        <v>0</v>
      </c>
      <c r="BP21" s="300">
        <f t="shared" ca="1" si="28"/>
        <v>0</v>
      </c>
      <c r="BQ21" s="300">
        <f t="shared" ca="1" si="28"/>
        <v>0</v>
      </c>
      <c r="BR21" s="300">
        <f t="shared" ca="1" si="28"/>
        <v>0</v>
      </c>
      <c r="BS21" s="300">
        <f t="shared" ca="1" si="28"/>
        <v>0</v>
      </c>
      <c r="BT21" s="300">
        <f t="shared" ca="1" si="29"/>
        <v>0</v>
      </c>
      <c r="BU21" s="300">
        <f t="shared" ca="1" si="29"/>
        <v>0</v>
      </c>
      <c r="BV21" s="300">
        <f t="shared" ca="1" si="29"/>
        <v>0</v>
      </c>
      <c r="BW21" s="300">
        <f t="shared" ca="1" si="29"/>
        <v>0</v>
      </c>
      <c r="BX21" s="300">
        <f t="shared" ca="1" si="29"/>
        <v>0</v>
      </c>
      <c r="BY21" s="300">
        <f t="shared" ca="1" si="29"/>
        <v>0</v>
      </c>
      <c r="BZ21" s="300">
        <f t="shared" ca="1" si="29"/>
        <v>0</v>
      </c>
      <c r="CA21" s="300">
        <f t="shared" ca="1" si="29"/>
        <v>0</v>
      </c>
      <c r="CB21" s="300">
        <f t="shared" ca="1" si="29"/>
        <v>0</v>
      </c>
      <c r="CC21" s="300">
        <f t="shared" ca="1" si="29"/>
        <v>0</v>
      </c>
      <c r="CD21" s="300">
        <f t="shared" ca="1" si="30"/>
        <v>0</v>
      </c>
      <c r="CE21" s="300">
        <f t="shared" ca="1" si="30"/>
        <v>0</v>
      </c>
      <c r="CF21" s="300">
        <f t="shared" ca="1" si="30"/>
        <v>0</v>
      </c>
      <c r="CG21" s="300">
        <f t="shared" ca="1" si="30"/>
        <v>0</v>
      </c>
      <c r="CH21" s="300">
        <f t="shared" ca="1" si="30"/>
        <v>0</v>
      </c>
      <c r="CI21" s="300">
        <f t="shared" ca="1" si="30"/>
        <v>0</v>
      </c>
      <c r="CJ21" s="300">
        <f t="shared" ca="1" si="30"/>
        <v>0</v>
      </c>
      <c r="CK21" s="300">
        <f t="shared" ca="1" si="30"/>
        <v>0</v>
      </c>
      <c r="CL21" s="300">
        <f t="shared" ca="1" si="30"/>
        <v>0</v>
      </c>
      <c r="CM21" s="300">
        <f t="shared" ca="1" si="30"/>
        <v>0</v>
      </c>
      <c r="CN21" s="300">
        <f t="shared" ca="1" si="31"/>
        <v>0</v>
      </c>
      <c r="CO21" s="300">
        <f t="shared" ca="1" si="31"/>
        <v>0</v>
      </c>
      <c r="CP21" s="300">
        <f t="shared" ca="1" si="31"/>
        <v>0</v>
      </c>
      <c r="CQ21" s="300">
        <f t="shared" ca="1" si="31"/>
        <v>0</v>
      </c>
      <c r="CR21" s="300">
        <f t="shared" ca="1" si="31"/>
        <v>0</v>
      </c>
      <c r="CS21" s="300">
        <f t="shared" ca="1" si="31"/>
        <v>0</v>
      </c>
      <c r="CT21" s="300">
        <f t="shared" ca="1" si="31"/>
        <v>0</v>
      </c>
      <c r="CU21" s="300">
        <f t="shared" ca="1" si="31"/>
        <v>0</v>
      </c>
      <c r="CV21" s="300">
        <f t="shared" ca="1" si="31"/>
        <v>0</v>
      </c>
      <c r="CW21" s="300">
        <f t="shared" ca="1" si="31"/>
        <v>0</v>
      </c>
      <c r="CX21" s="300">
        <f t="shared" ca="1" si="32"/>
        <v>0</v>
      </c>
      <c r="CY21" s="300">
        <f t="shared" ca="1" si="32"/>
        <v>0</v>
      </c>
      <c r="CZ21" s="300">
        <f t="shared" ca="1" si="32"/>
        <v>0</v>
      </c>
      <c r="DA21" s="300">
        <f t="shared" ca="1" si="32"/>
        <v>0</v>
      </c>
      <c r="DB21" s="300">
        <f t="shared" ca="1" si="32"/>
        <v>0</v>
      </c>
      <c r="DC21" s="300">
        <f t="shared" ca="1" si="32"/>
        <v>0</v>
      </c>
      <c r="DD21" s="300">
        <f t="shared" ca="1" si="32"/>
        <v>0</v>
      </c>
      <c r="DE21" s="300">
        <f t="shared" ca="1" si="32"/>
        <v>0</v>
      </c>
      <c r="DF21" s="300">
        <f t="shared" ca="1" si="32"/>
        <v>0</v>
      </c>
      <c r="DG21" s="300">
        <f t="shared" ca="1" si="32"/>
        <v>0</v>
      </c>
      <c r="DH21" s="300">
        <f t="shared" ca="1" si="33"/>
        <v>0</v>
      </c>
      <c r="DI21" s="300">
        <f t="shared" ca="1" si="33"/>
        <v>0</v>
      </c>
      <c r="DJ21" s="300">
        <f t="shared" ca="1" si="33"/>
        <v>0</v>
      </c>
      <c r="DK21" s="300">
        <f t="shared" ca="1" si="33"/>
        <v>0</v>
      </c>
      <c r="DL21" s="300">
        <f t="shared" ca="1" si="33"/>
        <v>0</v>
      </c>
      <c r="DM21" s="300">
        <f t="shared" ca="1" si="33"/>
        <v>0</v>
      </c>
      <c r="DN21" s="300">
        <f t="shared" ca="1" si="33"/>
        <v>0</v>
      </c>
      <c r="DO21" s="300">
        <f t="shared" ca="1" si="33"/>
        <v>0</v>
      </c>
      <c r="DP21" s="300">
        <f t="shared" ca="1" si="33"/>
        <v>0</v>
      </c>
      <c r="DQ21" s="300">
        <f t="shared" ca="1" si="33"/>
        <v>0</v>
      </c>
      <c r="DR21" s="300">
        <f t="shared" ca="1" si="34"/>
        <v>0</v>
      </c>
      <c r="DS21" s="300">
        <f t="shared" ca="1" si="34"/>
        <v>0</v>
      </c>
      <c r="DT21" s="300">
        <f t="shared" ca="1" si="34"/>
        <v>0</v>
      </c>
      <c r="DU21" s="300">
        <f t="shared" ca="1" si="34"/>
        <v>0</v>
      </c>
      <c r="DV21" s="300">
        <f t="shared" ca="1" si="34"/>
        <v>0</v>
      </c>
      <c r="DW21" s="300">
        <f t="shared" ca="1" si="34"/>
        <v>0</v>
      </c>
      <c r="DX21" s="300">
        <f t="shared" ca="1" si="34"/>
        <v>0</v>
      </c>
      <c r="DY21" s="300">
        <f t="shared" ca="1" si="34"/>
        <v>0</v>
      </c>
      <c r="DZ21" s="300">
        <f t="shared" ca="1" si="34"/>
        <v>0</v>
      </c>
      <c r="EA21" s="300">
        <f t="shared" ca="1" si="34"/>
        <v>0</v>
      </c>
      <c r="EB21" s="300">
        <f t="shared" ca="1" si="35"/>
        <v>0</v>
      </c>
      <c r="EC21" s="300">
        <f t="shared" ca="1" si="35"/>
        <v>0</v>
      </c>
      <c r="ED21" s="300">
        <f t="shared" ca="1" si="35"/>
        <v>0</v>
      </c>
      <c r="EE21" s="300">
        <f t="shared" ca="1" si="35"/>
        <v>0</v>
      </c>
      <c r="EF21" s="300">
        <f t="shared" ca="1" si="35"/>
        <v>0</v>
      </c>
      <c r="EG21" s="300">
        <f t="shared" ca="1" si="35"/>
        <v>0</v>
      </c>
      <c r="EH21" s="300">
        <f t="shared" ca="1" si="35"/>
        <v>0</v>
      </c>
      <c r="EI21" s="300">
        <f t="shared" ca="1" si="35"/>
        <v>0</v>
      </c>
      <c r="EJ21" s="300">
        <f t="shared" ca="1" si="35"/>
        <v>0</v>
      </c>
      <c r="EK21" s="300">
        <f t="shared" ca="1" si="35"/>
        <v>0</v>
      </c>
      <c r="EL21" s="300">
        <f t="shared" ca="1" si="36"/>
        <v>0</v>
      </c>
      <c r="EM21" s="300">
        <f t="shared" ca="1" si="36"/>
        <v>0</v>
      </c>
      <c r="EN21" s="300">
        <f t="shared" ca="1" si="36"/>
        <v>0</v>
      </c>
      <c r="EO21" s="300">
        <f t="shared" ca="1" si="36"/>
        <v>0</v>
      </c>
      <c r="EP21" s="300">
        <f t="shared" ca="1" si="36"/>
        <v>0</v>
      </c>
      <c r="EQ21" s="300">
        <f t="shared" ca="1" si="36"/>
        <v>0</v>
      </c>
      <c r="ER21" s="300">
        <f t="shared" ca="1" si="36"/>
        <v>0</v>
      </c>
      <c r="ES21" s="300">
        <f t="shared" ca="1" si="36"/>
        <v>0</v>
      </c>
      <c r="ET21" s="300">
        <f t="shared" ca="1" si="36"/>
        <v>0</v>
      </c>
      <c r="EU21" s="300">
        <f t="shared" ca="1" si="36"/>
        <v>0</v>
      </c>
      <c r="EV21" s="300">
        <f t="shared" ca="1" si="36"/>
        <v>0</v>
      </c>
      <c r="EW21" s="300">
        <f t="shared" ca="1" si="36"/>
        <v>0</v>
      </c>
      <c r="EX21" s="300">
        <f t="shared" ca="1" si="36"/>
        <v>0</v>
      </c>
      <c r="EY21" s="612"/>
      <c r="EZ21" s="757" t="str">
        <f>'Main Input'!EZ21</f>
        <v>RPI</v>
      </c>
      <c r="FA21" s="766" t="str">
        <f>'Main Input'!FA21</f>
        <v>N/A</v>
      </c>
      <c r="FB21" s="766">
        <f>'Main Input'!FB21</f>
        <v>0</v>
      </c>
      <c r="FC21" s="766" t="str">
        <f>'Main Input'!FC21</f>
        <v>IT Solutions</v>
      </c>
      <c r="FD21" s="766" t="str">
        <f>'Main Input'!FD21</f>
        <v>Managed Services</v>
      </c>
      <c r="FE21" s="757" t="str">
        <f>'Main Input'!FE21</f>
        <v>Opex</v>
      </c>
      <c r="FF21" s="757" t="str">
        <f>'Main Input'!FF21</f>
        <v>ContractAccrual</v>
      </c>
      <c r="FG21" s="757" t="str">
        <f>'Main Input'!FG21</f>
        <v>Expense</v>
      </c>
      <c r="FH21" s="767" t="str">
        <f>'Main Input'!FH21</f>
        <v>A</v>
      </c>
      <c r="FI21" s="768">
        <f>'Main Input'!FI21</f>
        <v>0.22</v>
      </c>
      <c r="FJ21" s="768">
        <f>'Main Input'!FJ21</f>
        <v>0</v>
      </c>
      <c r="FK21" s="612"/>
      <c r="FL21" s="531">
        <f t="shared" si="37"/>
        <v>0</v>
      </c>
      <c r="FM21" s="532" t="str">
        <f t="shared" si="38"/>
        <v>Y</v>
      </c>
      <c r="FN21" s="532" t="str">
        <f t="shared" si="39"/>
        <v>Y</v>
      </c>
      <c r="FO21" s="532" t="str">
        <f t="shared" si="40"/>
        <v>Y</v>
      </c>
      <c r="FP21" s="532" t="str">
        <f t="shared" si="41"/>
        <v>Y</v>
      </c>
      <c r="FQ21" s="612"/>
      <c r="FT21" s="612"/>
    </row>
    <row r="22" spans="1:176">
      <c r="A22" s="750" t="str">
        <f>'Main Input'!A22</f>
        <v>Romualdo</v>
      </c>
      <c r="B22" s="762" t="str">
        <f>'Main Input'!B22</f>
        <v>Field Maintenance Service</v>
      </c>
      <c r="C22" s="762" t="str">
        <f>'Main Input'!C22</f>
        <v>Labour</v>
      </c>
      <c r="D22" s="762" t="str">
        <f>'Main Input'!D22</f>
        <v>ASIS</v>
      </c>
      <c r="E22" s="762" t="str">
        <f>'Main Input'!E22</f>
        <v>Control Systems  Maintenance</v>
      </c>
      <c r="F22" s="753" t="str">
        <f>'Main Input'!F22</f>
        <v>direct</v>
      </c>
      <c r="G22" s="753" t="str">
        <f>'Main Input'!G22</f>
        <v>Person</v>
      </c>
      <c r="H22" s="753">
        <f>'Main Input'!H22</f>
        <v>0</v>
      </c>
      <c r="I22" s="753">
        <f>'Main Input'!I22</f>
        <v>0</v>
      </c>
      <c r="J22" s="753">
        <f>'Main Input'!J22</f>
        <v>0</v>
      </c>
      <c r="K22" s="753" t="str">
        <f>'Main Input'!K22</f>
        <v>FJS</v>
      </c>
      <c r="L22" s="753" t="str">
        <f>'Main Input'!L22</f>
        <v>oCSFM</v>
      </c>
      <c r="M22" s="753">
        <f>'Main Input'!M22</f>
        <v>0</v>
      </c>
      <c r="N22" s="753">
        <f>'Main Input'!N22</f>
        <v>0</v>
      </c>
      <c r="O22" s="753" t="str">
        <f>'Main Input'!O22</f>
        <v>SPAIN</v>
      </c>
      <c r="P22" s="753">
        <f>'Main Input'!P22</f>
        <v>489</v>
      </c>
      <c r="Q22" s="753" t="str">
        <f>'Main Input'!Q22</f>
        <v>EUR</v>
      </c>
      <c r="R22" s="753" t="str">
        <f>'Main Input'!R22</f>
        <v>EMEA</v>
      </c>
      <c r="S22" s="753" t="str">
        <f>'Main Input'!S22</f>
        <v>Local</v>
      </c>
      <c r="T22" s="753">
        <f>'Main Input'!T22</f>
        <v>0</v>
      </c>
      <c r="U22" s="753">
        <f>'Main Input'!U22</f>
        <v>0</v>
      </c>
      <c r="V22" s="753" t="str">
        <f>'Main Input'!V22</f>
        <v>1_ATP</v>
      </c>
      <c r="W22" s="753">
        <f>'Main Input'!W22</f>
        <v>0</v>
      </c>
      <c r="X22" s="753">
        <f>'Main Input'!X22</f>
        <v>0</v>
      </c>
      <c r="Y22" s="753">
        <f>'Main Input'!Y22</f>
        <v>0</v>
      </c>
      <c r="Z22" s="753">
        <f>'Main Input'!Z22</f>
        <v>0</v>
      </c>
      <c r="AA22" s="753">
        <f>'Main Input'!AA22</f>
        <v>0</v>
      </c>
      <c r="AB22" s="763">
        <f>'Main Input'!AB22</f>
        <v>0</v>
      </c>
      <c r="AC22" s="763" t="str">
        <f>'Main Input'!AC22</f>
        <v>Money</v>
      </c>
      <c r="AD22" s="764">
        <f>'Main Input'!AD22</f>
        <v>6000</v>
      </c>
      <c r="AE22" s="765">
        <f t="shared" ca="1" si="24"/>
        <v>3063909.8684409615</v>
      </c>
      <c r="AF22" s="299">
        <f t="shared" si="25"/>
        <v>0</v>
      </c>
      <c r="AG22" s="300">
        <f t="shared" ca="1" si="25"/>
        <v>0</v>
      </c>
      <c r="AH22" s="300">
        <f t="shared" ca="1" si="25"/>
        <v>0</v>
      </c>
      <c r="AI22" s="300">
        <f t="shared" ca="1" si="25"/>
        <v>0</v>
      </c>
      <c r="AJ22" s="300">
        <f t="shared" ca="1" si="25"/>
        <v>0</v>
      </c>
      <c r="AK22" s="300">
        <f t="shared" ca="1" si="25"/>
        <v>0</v>
      </c>
      <c r="AL22" s="300">
        <f t="shared" ca="1" si="25"/>
        <v>48900</v>
      </c>
      <c r="AM22" s="300">
        <f t="shared" ca="1" si="25"/>
        <v>48900</v>
      </c>
      <c r="AN22" s="300">
        <f t="shared" ca="1" si="25"/>
        <v>48900</v>
      </c>
      <c r="AO22" s="300">
        <f t="shared" ca="1" si="25"/>
        <v>48900</v>
      </c>
      <c r="AP22" s="300">
        <f t="shared" ca="1" si="26"/>
        <v>48900</v>
      </c>
      <c r="AQ22" s="300">
        <f t="shared" ca="1" si="26"/>
        <v>48900</v>
      </c>
      <c r="AR22" s="300">
        <f t="shared" ca="1" si="26"/>
        <v>48900</v>
      </c>
      <c r="AS22" s="300">
        <f t="shared" ca="1" si="26"/>
        <v>48900</v>
      </c>
      <c r="AT22" s="300">
        <f t="shared" ca="1" si="26"/>
        <v>48900</v>
      </c>
      <c r="AU22" s="300">
        <f t="shared" ca="1" si="26"/>
        <v>48900</v>
      </c>
      <c r="AV22" s="300">
        <f t="shared" ca="1" si="26"/>
        <v>49878</v>
      </c>
      <c r="AW22" s="300">
        <f t="shared" ca="1" si="26"/>
        <v>49878</v>
      </c>
      <c r="AX22" s="300">
        <f t="shared" ca="1" si="26"/>
        <v>49878</v>
      </c>
      <c r="AY22" s="300">
        <f t="shared" ca="1" si="26"/>
        <v>49878</v>
      </c>
      <c r="AZ22" s="300">
        <f t="shared" ca="1" si="27"/>
        <v>49878</v>
      </c>
      <c r="BA22" s="300">
        <f t="shared" ca="1" si="27"/>
        <v>49878</v>
      </c>
      <c r="BB22" s="300">
        <f t="shared" ca="1" si="27"/>
        <v>49878</v>
      </c>
      <c r="BC22" s="300">
        <f t="shared" ca="1" si="27"/>
        <v>49878</v>
      </c>
      <c r="BD22" s="300">
        <f t="shared" ca="1" si="27"/>
        <v>49878</v>
      </c>
      <c r="BE22" s="300">
        <f t="shared" ca="1" si="27"/>
        <v>49878</v>
      </c>
      <c r="BF22" s="300">
        <f t="shared" ca="1" si="27"/>
        <v>49878</v>
      </c>
      <c r="BG22" s="300">
        <f t="shared" ca="1" si="27"/>
        <v>49878</v>
      </c>
      <c r="BH22" s="300">
        <f t="shared" ca="1" si="27"/>
        <v>50875.56</v>
      </c>
      <c r="BI22" s="300">
        <f t="shared" ca="1" si="27"/>
        <v>50875.56</v>
      </c>
      <c r="BJ22" s="300">
        <f t="shared" ca="1" si="28"/>
        <v>50875.56</v>
      </c>
      <c r="BK22" s="300">
        <f t="shared" ca="1" si="28"/>
        <v>50875.56</v>
      </c>
      <c r="BL22" s="300">
        <f t="shared" ca="1" si="28"/>
        <v>50875.56</v>
      </c>
      <c r="BM22" s="300">
        <f t="shared" ca="1" si="28"/>
        <v>50875.56</v>
      </c>
      <c r="BN22" s="300">
        <f t="shared" ca="1" si="28"/>
        <v>50875.56</v>
      </c>
      <c r="BO22" s="300">
        <f t="shared" ca="1" si="28"/>
        <v>50875.56</v>
      </c>
      <c r="BP22" s="300">
        <f t="shared" ca="1" si="28"/>
        <v>50875.56</v>
      </c>
      <c r="BQ22" s="300">
        <f t="shared" ca="1" si="28"/>
        <v>50875.56</v>
      </c>
      <c r="BR22" s="300">
        <f t="shared" ca="1" si="28"/>
        <v>50875.56</v>
      </c>
      <c r="BS22" s="300">
        <f t="shared" ca="1" si="28"/>
        <v>50875.56</v>
      </c>
      <c r="BT22" s="300">
        <f t="shared" ca="1" si="29"/>
        <v>51893.071199999998</v>
      </c>
      <c r="BU22" s="300">
        <f t="shared" ca="1" si="29"/>
        <v>51893.071199999998</v>
      </c>
      <c r="BV22" s="300">
        <f t="shared" ca="1" si="29"/>
        <v>51893.071199999998</v>
      </c>
      <c r="BW22" s="300">
        <f t="shared" ca="1" si="29"/>
        <v>51893.071199999998</v>
      </c>
      <c r="BX22" s="300">
        <f t="shared" ca="1" si="29"/>
        <v>51893.071199999998</v>
      </c>
      <c r="BY22" s="300">
        <f t="shared" ca="1" si="29"/>
        <v>51893.071199999998</v>
      </c>
      <c r="BZ22" s="300">
        <f t="shared" ca="1" si="29"/>
        <v>51893.071199999998</v>
      </c>
      <c r="CA22" s="300">
        <f t="shared" ca="1" si="29"/>
        <v>51893.071199999998</v>
      </c>
      <c r="CB22" s="300">
        <f t="shared" ca="1" si="29"/>
        <v>51893.071199999998</v>
      </c>
      <c r="CC22" s="300">
        <f t="shared" ca="1" si="29"/>
        <v>51893.071199999998</v>
      </c>
      <c r="CD22" s="300">
        <f t="shared" ca="1" si="30"/>
        <v>51893.071199999998</v>
      </c>
      <c r="CE22" s="300">
        <f t="shared" ca="1" si="30"/>
        <v>51893.071199999998</v>
      </c>
      <c r="CF22" s="300">
        <f t="shared" ca="1" si="30"/>
        <v>52930.932624000001</v>
      </c>
      <c r="CG22" s="300">
        <f t="shared" ca="1" si="30"/>
        <v>52930.932624000001</v>
      </c>
      <c r="CH22" s="300">
        <f t="shared" ca="1" si="30"/>
        <v>52930.932624000001</v>
      </c>
      <c r="CI22" s="300">
        <f t="shared" ca="1" si="30"/>
        <v>52930.932624000001</v>
      </c>
      <c r="CJ22" s="300">
        <f t="shared" ca="1" si="30"/>
        <v>52930.932624000001</v>
      </c>
      <c r="CK22" s="300">
        <f t="shared" ca="1" si="30"/>
        <v>52930.932624000001</v>
      </c>
      <c r="CL22" s="300">
        <f t="shared" ca="1" si="30"/>
        <v>52930.932624000001</v>
      </c>
      <c r="CM22" s="300">
        <f t="shared" ca="1" si="30"/>
        <v>52930.932624000001</v>
      </c>
      <c r="CN22" s="300">
        <f t="shared" ca="1" si="31"/>
        <v>52930.932624000001</v>
      </c>
      <c r="CO22" s="300">
        <f t="shared" ca="1" si="31"/>
        <v>52930.932624000001</v>
      </c>
      <c r="CP22" s="300">
        <f t="shared" ca="1" si="31"/>
        <v>52930.932624000001</v>
      </c>
      <c r="CQ22" s="300">
        <f t="shared" ca="1" si="31"/>
        <v>52930.932624000001</v>
      </c>
      <c r="CR22" s="300">
        <f t="shared" ca="1" si="31"/>
        <v>53989.551276480001</v>
      </c>
      <c r="CS22" s="300">
        <f t="shared" ca="1" si="31"/>
        <v>53989.551276480001</v>
      </c>
      <c r="CT22" s="300">
        <f t="shared" ca="1" si="31"/>
        <v>0</v>
      </c>
      <c r="CU22" s="300">
        <f t="shared" ca="1" si="31"/>
        <v>0</v>
      </c>
      <c r="CV22" s="300">
        <f t="shared" ca="1" si="31"/>
        <v>0</v>
      </c>
      <c r="CW22" s="300">
        <f t="shared" ca="1" si="31"/>
        <v>0</v>
      </c>
      <c r="CX22" s="300">
        <f t="shared" ca="1" si="32"/>
        <v>0</v>
      </c>
      <c r="CY22" s="300">
        <f t="shared" ca="1" si="32"/>
        <v>0</v>
      </c>
      <c r="CZ22" s="300">
        <f t="shared" ca="1" si="32"/>
        <v>0</v>
      </c>
      <c r="DA22" s="300">
        <f t="shared" ca="1" si="32"/>
        <v>0</v>
      </c>
      <c r="DB22" s="300">
        <f t="shared" ca="1" si="32"/>
        <v>0</v>
      </c>
      <c r="DC22" s="300">
        <f t="shared" ca="1" si="32"/>
        <v>0</v>
      </c>
      <c r="DD22" s="300">
        <f t="shared" ca="1" si="32"/>
        <v>0</v>
      </c>
      <c r="DE22" s="300">
        <f t="shared" ca="1" si="32"/>
        <v>0</v>
      </c>
      <c r="DF22" s="300">
        <f t="shared" ca="1" si="32"/>
        <v>0</v>
      </c>
      <c r="DG22" s="300">
        <f t="shared" ca="1" si="32"/>
        <v>0</v>
      </c>
      <c r="DH22" s="300">
        <f t="shared" ca="1" si="33"/>
        <v>0</v>
      </c>
      <c r="DI22" s="300">
        <f t="shared" ca="1" si="33"/>
        <v>0</v>
      </c>
      <c r="DJ22" s="300">
        <f t="shared" ca="1" si="33"/>
        <v>0</v>
      </c>
      <c r="DK22" s="300">
        <f t="shared" ca="1" si="33"/>
        <v>0</v>
      </c>
      <c r="DL22" s="300">
        <f t="shared" ca="1" si="33"/>
        <v>0</v>
      </c>
      <c r="DM22" s="300">
        <f t="shared" ca="1" si="33"/>
        <v>0</v>
      </c>
      <c r="DN22" s="300">
        <f t="shared" ca="1" si="33"/>
        <v>0</v>
      </c>
      <c r="DO22" s="300">
        <f t="shared" ca="1" si="33"/>
        <v>0</v>
      </c>
      <c r="DP22" s="300">
        <f t="shared" ca="1" si="33"/>
        <v>0</v>
      </c>
      <c r="DQ22" s="300">
        <f t="shared" ca="1" si="33"/>
        <v>0</v>
      </c>
      <c r="DR22" s="300">
        <f t="shared" ca="1" si="34"/>
        <v>0</v>
      </c>
      <c r="DS22" s="300">
        <f t="shared" ca="1" si="34"/>
        <v>0</v>
      </c>
      <c r="DT22" s="300">
        <f t="shared" ca="1" si="34"/>
        <v>0</v>
      </c>
      <c r="DU22" s="300">
        <f t="shared" ca="1" si="34"/>
        <v>0</v>
      </c>
      <c r="DV22" s="300">
        <f t="shared" ca="1" si="34"/>
        <v>0</v>
      </c>
      <c r="DW22" s="300">
        <f t="shared" ca="1" si="34"/>
        <v>0</v>
      </c>
      <c r="DX22" s="300">
        <f t="shared" ca="1" si="34"/>
        <v>0</v>
      </c>
      <c r="DY22" s="300">
        <f t="shared" ca="1" si="34"/>
        <v>0</v>
      </c>
      <c r="DZ22" s="300">
        <f t="shared" ca="1" si="34"/>
        <v>0</v>
      </c>
      <c r="EA22" s="300">
        <f t="shared" ca="1" si="34"/>
        <v>0</v>
      </c>
      <c r="EB22" s="300">
        <f t="shared" ca="1" si="35"/>
        <v>0</v>
      </c>
      <c r="EC22" s="300">
        <f t="shared" ca="1" si="35"/>
        <v>0</v>
      </c>
      <c r="ED22" s="300">
        <f t="shared" ca="1" si="35"/>
        <v>0</v>
      </c>
      <c r="EE22" s="300">
        <f t="shared" ca="1" si="35"/>
        <v>0</v>
      </c>
      <c r="EF22" s="300">
        <f t="shared" ca="1" si="35"/>
        <v>0</v>
      </c>
      <c r="EG22" s="300">
        <f t="shared" ca="1" si="35"/>
        <v>0</v>
      </c>
      <c r="EH22" s="300">
        <f t="shared" ca="1" si="35"/>
        <v>0</v>
      </c>
      <c r="EI22" s="300">
        <f t="shared" ca="1" si="35"/>
        <v>0</v>
      </c>
      <c r="EJ22" s="300">
        <f t="shared" ca="1" si="35"/>
        <v>0</v>
      </c>
      <c r="EK22" s="300">
        <f t="shared" ca="1" si="35"/>
        <v>0</v>
      </c>
      <c r="EL22" s="300">
        <f t="shared" ca="1" si="36"/>
        <v>0</v>
      </c>
      <c r="EM22" s="300">
        <f t="shared" ca="1" si="36"/>
        <v>0</v>
      </c>
      <c r="EN22" s="300">
        <f t="shared" ca="1" si="36"/>
        <v>0</v>
      </c>
      <c r="EO22" s="300">
        <f t="shared" ca="1" si="36"/>
        <v>0</v>
      </c>
      <c r="EP22" s="300">
        <f t="shared" ca="1" si="36"/>
        <v>0</v>
      </c>
      <c r="EQ22" s="300">
        <f t="shared" ca="1" si="36"/>
        <v>0</v>
      </c>
      <c r="ER22" s="300">
        <f t="shared" ca="1" si="36"/>
        <v>0</v>
      </c>
      <c r="ES22" s="300">
        <f t="shared" ca="1" si="36"/>
        <v>0</v>
      </c>
      <c r="ET22" s="300">
        <f t="shared" ca="1" si="36"/>
        <v>0</v>
      </c>
      <c r="EU22" s="300">
        <f t="shared" ca="1" si="36"/>
        <v>0</v>
      </c>
      <c r="EV22" s="300">
        <f t="shared" ca="1" si="36"/>
        <v>0</v>
      </c>
      <c r="EW22" s="300">
        <f t="shared" ca="1" si="36"/>
        <v>0</v>
      </c>
      <c r="EX22" s="300">
        <f t="shared" ca="1" si="36"/>
        <v>0</v>
      </c>
      <c r="EY22" s="612"/>
      <c r="EZ22" s="757" t="str">
        <f>'Main Input'!EZ22</f>
        <v>RPI</v>
      </c>
      <c r="FA22" s="766" t="str">
        <f>'Main Input'!FA22</f>
        <v>N/A</v>
      </c>
      <c r="FB22" s="766">
        <f>'Main Input'!FB22</f>
        <v>0</v>
      </c>
      <c r="FC22" s="766" t="str">
        <f>'Main Input'!FC22</f>
        <v>IT Solutions</v>
      </c>
      <c r="FD22" s="766" t="str">
        <f>'Main Input'!FD22</f>
        <v>Managed Services</v>
      </c>
      <c r="FE22" s="757" t="str">
        <f>'Main Input'!FE22</f>
        <v>Opex</v>
      </c>
      <c r="FF22" s="757" t="str">
        <f>'Main Input'!FF22</f>
        <v>ContractAccrual</v>
      </c>
      <c r="FG22" s="757" t="str">
        <f>'Main Input'!FG22</f>
        <v>Expense</v>
      </c>
      <c r="FH22" s="767" t="str">
        <f>'Main Input'!FH22</f>
        <v>A</v>
      </c>
      <c r="FI22" s="768">
        <f>'Main Input'!FI22</f>
        <v>0.22</v>
      </c>
      <c r="FJ22" s="768">
        <f>'Main Input'!FJ22</f>
        <v>0</v>
      </c>
      <c r="FK22" s="612"/>
      <c r="FL22" s="531">
        <f t="shared" si="37"/>
        <v>0</v>
      </c>
      <c r="FM22" s="532" t="str">
        <f t="shared" si="38"/>
        <v>Y</v>
      </c>
      <c r="FN22" s="532" t="str">
        <f t="shared" si="39"/>
        <v>Y</v>
      </c>
      <c r="FO22" s="532" t="str">
        <f t="shared" si="40"/>
        <v>Y</v>
      </c>
      <c r="FP22" s="532" t="str">
        <f t="shared" si="41"/>
        <v>Y</v>
      </c>
      <c r="FQ22" s="612"/>
      <c r="FT22" s="612"/>
    </row>
    <row r="23" spans="1:176">
      <c r="A23" s="750" t="str">
        <f>'Main Input'!A23</f>
        <v>Romualdo</v>
      </c>
      <c r="B23" s="762" t="str">
        <f>'Main Input'!B23</f>
        <v>Field Maintenance Service</v>
      </c>
      <c r="C23" s="762" t="str">
        <f>'Main Input'!C23</f>
        <v>Labour</v>
      </c>
      <c r="D23" s="762" t="str">
        <f>'Main Input'!D23</f>
        <v>ASIS</v>
      </c>
      <c r="E23" s="762" t="str">
        <f>'Main Input'!E23</f>
        <v xml:space="preserve">Microinformática </v>
      </c>
      <c r="F23" s="753" t="str">
        <f>'Main Input'!F23</f>
        <v>direct</v>
      </c>
      <c r="G23" s="753" t="str">
        <f>'Main Input'!G23</f>
        <v>Person</v>
      </c>
      <c r="H23" s="753">
        <f>'Main Input'!H23</f>
        <v>0</v>
      </c>
      <c r="I23" s="753">
        <f>'Main Input'!I23</f>
        <v>0</v>
      </c>
      <c r="J23" s="753">
        <f>'Main Input'!J23</f>
        <v>0</v>
      </c>
      <c r="K23" s="753" t="str">
        <f>'Main Input'!K23</f>
        <v>FJS</v>
      </c>
      <c r="L23" s="753" t="str">
        <f>'Main Input'!L23</f>
        <v>oCSFM</v>
      </c>
      <c r="M23" s="753">
        <f>'Main Input'!M23</f>
        <v>0</v>
      </c>
      <c r="N23" s="753">
        <f>'Main Input'!N23</f>
        <v>0</v>
      </c>
      <c r="O23" s="753" t="str">
        <f>'Main Input'!O23</f>
        <v>SPAIN</v>
      </c>
      <c r="P23" s="753">
        <f>'Main Input'!P23</f>
        <v>489</v>
      </c>
      <c r="Q23" s="753" t="str">
        <f>'Main Input'!Q23</f>
        <v>EUR</v>
      </c>
      <c r="R23" s="753" t="str">
        <f>'Main Input'!R23</f>
        <v>EMEA</v>
      </c>
      <c r="S23" s="753" t="str">
        <f>'Main Input'!S23</f>
        <v>Local</v>
      </c>
      <c r="T23" s="753">
        <f>'Main Input'!T23</f>
        <v>0</v>
      </c>
      <c r="U23" s="753">
        <f>'Main Input'!U23</f>
        <v>0</v>
      </c>
      <c r="V23" s="753" t="str">
        <f>'Main Input'!V23</f>
        <v>1_ATP</v>
      </c>
      <c r="W23" s="753">
        <f>'Main Input'!W23</f>
        <v>0</v>
      </c>
      <c r="X23" s="753">
        <f>'Main Input'!X23</f>
        <v>0</v>
      </c>
      <c r="Y23" s="753">
        <f>'Main Input'!Y23</f>
        <v>0</v>
      </c>
      <c r="Z23" s="753">
        <f>'Main Input'!Z23</f>
        <v>0</v>
      </c>
      <c r="AA23" s="753">
        <f>'Main Input'!AA23</f>
        <v>0</v>
      </c>
      <c r="AB23" s="763">
        <f>'Main Input'!AB23</f>
        <v>0</v>
      </c>
      <c r="AC23" s="763" t="str">
        <f>'Main Input'!AC23</f>
        <v>Money</v>
      </c>
      <c r="AD23" s="764">
        <f>'Main Input'!AD23</f>
        <v>18000</v>
      </c>
      <c r="AE23" s="765">
        <f t="shared" ca="1" si="24"/>
        <v>9191729.6053228863</v>
      </c>
      <c r="AF23" s="299">
        <f t="shared" si="25"/>
        <v>0</v>
      </c>
      <c r="AG23" s="300">
        <f t="shared" ca="1" si="25"/>
        <v>0</v>
      </c>
      <c r="AH23" s="300">
        <f t="shared" ca="1" si="25"/>
        <v>0</v>
      </c>
      <c r="AI23" s="300">
        <f t="shared" ca="1" si="25"/>
        <v>0</v>
      </c>
      <c r="AJ23" s="300">
        <f t="shared" ca="1" si="25"/>
        <v>0</v>
      </c>
      <c r="AK23" s="300">
        <f t="shared" ca="1" si="25"/>
        <v>0</v>
      </c>
      <c r="AL23" s="300">
        <f t="shared" ca="1" si="25"/>
        <v>146700</v>
      </c>
      <c r="AM23" s="300">
        <f t="shared" ca="1" si="25"/>
        <v>146700</v>
      </c>
      <c r="AN23" s="300">
        <f t="shared" ca="1" si="25"/>
        <v>146700</v>
      </c>
      <c r="AO23" s="300">
        <f t="shared" ca="1" si="25"/>
        <v>146700</v>
      </c>
      <c r="AP23" s="300">
        <f t="shared" ca="1" si="26"/>
        <v>146700</v>
      </c>
      <c r="AQ23" s="300">
        <f t="shared" ca="1" si="26"/>
        <v>146700</v>
      </c>
      <c r="AR23" s="300">
        <f t="shared" ca="1" si="26"/>
        <v>146700</v>
      </c>
      <c r="AS23" s="300">
        <f t="shared" ca="1" si="26"/>
        <v>146700</v>
      </c>
      <c r="AT23" s="300">
        <f t="shared" ca="1" si="26"/>
        <v>146700</v>
      </c>
      <c r="AU23" s="300">
        <f t="shared" ca="1" si="26"/>
        <v>146700</v>
      </c>
      <c r="AV23" s="300">
        <f t="shared" ca="1" si="26"/>
        <v>149634</v>
      </c>
      <c r="AW23" s="300">
        <f t="shared" ca="1" si="26"/>
        <v>149634</v>
      </c>
      <c r="AX23" s="300">
        <f t="shared" ca="1" si="26"/>
        <v>149634</v>
      </c>
      <c r="AY23" s="300">
        <f t="shared" ca="1" si="26"/>
        <v>149634</v>
      </c>
      <c r="AZ23" s="300">
        <f t="shared" ca="1" si="27"/>
        <v>149634</v>
      </c>
      <c r="BA23" s="300">
        <f t="shared" ca="1" si="27"/>
        <v>149634</v>
      </c>
      <c r="BB23" s="300">
        <f t="shared" ca="1" si="27"/>
        <v>149634</v>
      </c>
      <c r="BC23" s="300">
        <f t="shared" ca="1" si="27"/>
        <v>149634</v>
      </c>
      <c r="BD23" s="300">
        <f t="shared" ca="1" si="27"/>
        <v>149634</v>
      </c>
      <c r="BE23" s="300">
        <f t="shared" ca="1" si="27"/>
        <v>149634</v>
      </c>
      <c r="BF23" s="300">
        <f t="shared" ca="1" si="27"/>
        <v>149634</v>
      </c>
      <c r="BG23" s="300">
        <f t="shared" ca="1" si="27"/>
        <v>149634</v>
      </c>
      <c r="BH23" s="300">
        <f t="shared" ca="1" si="27"/>
        <v>152626.68</v>
      </c>
      <c r="BI23" s="300">
        <f t="shared" ca="1" si="27"/>
        <v>152626.68</v>
      </c>
      <c r="BJ23" s="300">
        <f t="shared" ca="1" si="28"/>
        <v>152626.68</v>
      </c>
      <c r="BK23" s="300">
        <f t="shared" ca="1" si="28"/>
        <v>152626.68</v>
      </c>
      <c r="BL23" s="300">
        <f t="shared" ca="1" si="28"/>
        <v>152626.68</v>
      </c>
      <c r="BM23" s="300">
        <f t="shared" ca="1" si="28"/>
        <v>152626.68</v>
      </c>
      <c r="BN23" s="300">
        <f t="shared" ca="1" si="28"/>
        <v>152626.68</v>
      </c>
      <c r="BO23" s="300">
        <f t="shared" ca="1" si="28"/>
        <v>152626.68</v>
      </c>
      <c r="BP23" s="300">
        <f t="shared" ca="1" si="28"/>
        <v>152626.68</v>
      </c>
      <c r="BQ23" s="300">
        <f t="shared" ca="1" si="28"/>
        <v>152626.68</v>
      </c>
      <c r="BR23" s="300">
        <f t="shared" ca="1" si="28"/>
        <v>152626.68</v>
      </c>
      <c r="BS23" s="300">
        <f t="shared" ca="1" si="28"/>
        <v>152626.68</v>
      </c>
      <c r="BT23" s="300">
        <f t="shared" ca="1" si="29"/>
        <v>155679.21359999999</v>
      </c>
      <c r="BU23" s="300">
        <f t="shared" ca="1" si="29"/>
        <v>155679.21359999999</v>
      </c>
      <c r="BV23" s="300">
        <f t="shared" ca="1" si="29"/>
        <v>155679.21359999999</v>
      </c>
      <c r="BW23" s="300">
        <f t="shared" ca="1" si="29"/>
        <v>155679.21359999999</v>
      </c>
      <c r="BX23" s="300">
        <f t="shared" ca="1" si="29"/>
        <v>155679.21359999999</v>
      </c>
      <c r="BY23" s="300">
        <f t="shared" ca="1" si="29"/>
        <v>155679.21359999999</v>
      </c>
      <c r="BZ23" s="300">
        <f t="shared" ca="1" si="29"/>
        <v>155679.21359999999</v>
      </c>
      <c r="CA23" s="300">
        <f t="shared" ca="1" si="29"/>
        <v>155679.21359999999</v>
      </c>
      <c r="CB23" s="300">
        <f t="shared" ca="1" si="29"/>
        <v>155679.21359999999</v>
      </c>
      <c r="CC23" s="300">
        <f t="shared" ca="1" si="29"/>
        <v>155679.21359999999</v>
      </c>
      <c r="CD23" s="300">
        <f t="shared" ca="1" si="30"/>
        <v>155679.21359999999</v>
      </c>
      <c r="CE23" s="300">
        <f t="shared" ca="1" si="30"/>
        <v>155679.21359999999</v>
      </c>
      <c r="CF23" s="300">
        <f t="shared" ca="1" si="30"/>
        <v>158792.797872</v>
      </c>
      <c r="CG23" s="300">
        <f t="shared" ca="1" si="30"/>
        <v>158792.797872</v>
      </c>
      <c r="CH23" s="300">
        <f t="shared" ca="1" si="30"/>
        <v>158792.797872</v>
      </c>
      <c r="CI23" s="300">
        <f t="shared" ca="1" si="30"/>
        <v>158792.797872</v>
      </c>
      <c r="CJ23" s="300">
        <f t="shared" ca="1" si="30"/>
        <v>158792.797872</v>
      </c>
      <c r="CK23" s="300">
        <f t="shared" ca="1" si="30"/>
        <v>158792.797872</v>
      </c>
      <c r="CL23" s="300">
        <f t="shared" ca="1" si="30"/>
        <v>158792.797872</v>
      </c>
      <c r="CM23" s="300">
        <f t="shared" ca="1" si="30"/>
        <v>158792.797872</v>
      </c>
      <c r="CN23" s="300">
        <f t="shared" ca="1" si="31"/>
        <v>158792.797872</v>
      </c>
      <c r="CO23" s="300">
        <f t="shared" ca="1" si="31"/>
        <v>158792.797872</v>
      </c>
      <c r="CP23" s="300">
        <f t="shared" ca="1" si="31"/>
        <v>158792.797872</v>
      </c>
      <c r="CQ23" s="300">
        <f t="shared" ca="1" si="31"/>
        <v>158792.797872</v>
      </c>
      <c r="CR23" s="300">
        <f t="shared" ca="1" si="31"/>
        <v>161968.65382944001</v>
      </c>
      <c r="CS23" s="300">
        <f t="shared" ca="1" si="31"/>
        <v>161968.65382944001</v>
      </c>
      <c r="CT23" s="300">
        <f t="shared" ca="1" si="31"/>
        <v>0</v>
      </c>
      <c r="CU23" s="300">
        <f t="shared" ca="1" si="31"/>
        <v>0</v>
      </c>
      <c r="CV23" s="300">
        <f t="shared" ca="1" si="31"/>
        <v>0</v>
      </c>
      <c r="CW23" s="300">
        <f t="shared" ca="1" si="31"/>
        <v>0</v>
      </c>
      <c r="CX23" s="300">
        <f t="shared" ca="1" si="32"/>
        <v>0</v>
      </c>
      <c r="CY23" s="300">
        <f t="shared" ca="1" si="32"/>
        <v>0</v>
      </c>
      <c r="CZ23" s="300">
        <f t="shared" ca="1" si="32"/>
        <v>0</v>
      </c>
      <c r="DA23" s="300">
        <f t="shared" ca="1" si="32"/>
        <v>0</v>
      </c>
      <c r="DB23" s="300">
        <f t="shared" ca="1" si="32"/>
        <v>0</v>
      </c>
      <c r="DC23" s="300">
        <f t="shared" ca="1" si="32"/>
        <v>0</v>
      </c>
      <c r="DD23" s="300">
        <f t="shared" ca="1" si="32"/>
        <v>0</v>
      </c>
      <c r="DE23" s="300">
        <f t="shared" ca="1" si="32"/>
        <v>0</v>
      </c>
      <c r="DF23" s="300">
        <f t="shared" ca="1" si="32"/>
        <v>0</v>
      </c>
      <c r="DG23" s="300">
        <f t="shared" ca="1" si="32"/>
        <v>0</v>
      </c>
      <c r="DH23" s="300">
        <f t="shared" ca="1" si="33"/>
        <v>0</v>
      </c>
      <c r="DI23" s="300">
        <f t="shared" ca="1" si="33"/>
        <v>0</v>
      </c>
      <c r="DJ23" s="300">
        <f t="shared" ca="1" si="33"/>
        <v>0</v>
      </c>
      <c r="DK23" s="300">
        <f t="shared" ca="1" si="33"/>
        <v>0</v>
      </c>
      <c r="DL23" s="300">
        <f t="shared" ca="1" si="33"/>
        <v>0</v>
      </c>
      <c r="DM23" s="300">
        <f t="shared" ca="1" si="33"/>
        <v>0</v>
      </c>
      <c r="DN23" s="300">
        <f t="shared" ca="1" si="33"/>
        <v>0</v>
      </c>
      <c r="DO23" s="300">
        <f t="shared" ca="1" si="33"/>
        <v>0</v>
      </c>
      <c r="DP23" s="300">
        <f t="shared" ca="1" si="33"/>
        <v>0</v>
      </c>
      <c r="DQ23" s="300">
        <f t="shared" ca="1" si="33"/>
        <v>0</v>
      </c>
      <c r="DR23" s="300">
        <f t="shared" ca="1" si="34"/>
        <v>0</v>
      </c>
      <c r="DS23" s="300">
        <f t="shared" ca="1" si="34"/>
        <v>0</v>
      </c>
      <c r="DT23" s="300">
        <f t="shared" ca="1" si="34"/>
        <v>0</v>
      </c>
      <c r="DU23" s="300">
        <f t="shared" ca="1" si="34"/>
        <v>0</v>
      </c>
      <c r="DV23" s="300">
        <f t="shared" ca="1" si="34"/>
        <v>0</v>
      </c>
      <c r="DW23" s="300">
        <f t="shared" ca="1" si="34"/>
        <v>0</v>
      </c>
      <c r="DX23" s="300">
        <f t="shared" ca="1" si="34"/>
        <v>0</v>
      </c>
      <c r="DY23" s="300">
        <f t="shared" ca="1" si="34"/>
        <v>0</v>
      </c>
      <c r="DZ23" s="300">
        <f t="shared" ca="1" si="34"/>
        <v>0</v>
      </c>
      <c r="EA23" s="300">
        <f t="shared" ca="1" si="34"/>
        <v>0</v>
      </c>
      <c r="EB23" s="300">
        <f t="shared" ca="1" si="35"/>
        <v>0</v>
      </c>
      <c r="EC23" s="300">
        <f t="shared" ca="1" si="35"/>
        <v>0</v>
      </c>
      <c r="ED23" s="300">
        <f t="shared" ca="1" si="35"/>
        <v>0</v>
      </c>
      <c r="EE23" s="300">
        <f t="shared" ca="1" si="35"/>
        <v>0</v>
      </c>
      <c r="EF23" s="300">
        <f t="shared" ca="1" si="35"/>
        <v>0</v>
      </c>
      <c r="EG23" s="300">
        <f t="shared" ca="1" si="35"/>
        <v>0</v>
      </c>
      <c r="EH23" s="300">
        <f t="shared" ca="1" si="35"/>
        <v>0</v>
      </c>
      <c r="EI23" s="300">
        <f t="shared" ca="1" si="35"/>
        <v>0</v>
      </c>
      <c r="EJ23" s="300">
        <f t="shared" ca="1" si="35"/>
        <v>0</v>
      </c>
      <c r="EK23" s="300">
        <f t="shared" ca="1" si="35"/>
        <v>0</v>
      </c>
      <c r="EL23" s="300">
        <f t="shared" ca="1" si="36"/>
        <v>0</v>
      </c>
      <c r="EM23" s="300">
        <f t="shared" ca="1" si="36"/>
        <v>0</v>
      </c>
      <c r="EN23" s="300">
        <f t="shared" ca="1" si="36"/>
        <v>0</v>
      </c>
      <c r="EO23" s="300">
        <f t="shared" ca="1" si="36"/>
        <v>0</v>
      </c>
      <c r="EP23" s="300">
        <f t="shared" ca="1" si="36"/>
        <v>0</v>
      </c>
      <c r="EQ23" s="300">
        <f t="shared" ca="1" si="36"/>
        <v>0</v>
      </c>
      <c r="ER23" s="300">
        <f t="shared" ca="1" si="36"/>
        <v>0</v>
      </c>
      <c r="ES23" s="300">
        <f t="shared" ca="1" si="36"/>
        <v>0</v>
      </c>
      <c r="ET23" s="300">
        <f t="shared" ca="1" si="36"/>
        <v>0</v>
      </c>
      <c r="EU23" s="300">
        <f t="shared" ca="1" si="36"/>
        <v>0</v>
      </c>
      <c r="EV23" s="300">
        <f t="shared" ca="1" si="36"/>
        <v>0</v>
      </c>
      <c r="EW23" s="300">
        <f t="shared" ca="1" si="36"/>
        <v>0</v>
      </c>
      <c r="EX23" s="300">
        <f t="shared" ca="1" si="36"/>
        <v>0</v>
      </c>
      <c r="EY23" s="612"/>
      <c r="EZ23" s="757" t="str">
        <f>'Main Input'!EZ23</f>
        <v>RPI</v>
      </c>
      <c r="FA23" s="766" t="str">
        <f>'Main Input'!FA23</f>
        <v>N/A</v>
      </c>
      <c r="FB23" s="766">
        <f>'Main Input'!FB23</f>
        <v>0</v>
      </c>
      <c r="FC23" s="766" t="str">
        <f>'Main Input'!FC23</f>
        <v>IT Solutions</v>
      </c>
      <c r="FD23" s="766" t="str">
        <f>'Main Input'!FD23</f>
        <v>Managed Services</v>
      </c>
      <c r="FE23" s="757" t="str">
        <f>'Main Input'!FE23</f>
        <v>Opex</v>
      </c>
      <c r="FF23" s="757" t="str">
        <f>'Main Input'!FF23</f>
        <v>ContractAccrual</v>
      </c>
      <c r="FG23" s="757" t="str">
        <f>'Main Input'!FG23</f>
        <v>Expense</v>
      </c>
      <c r="FH23" s="767" t="str">
        <f>'Main Input'!FH23</f>
        <v>A</v>
      </c>
      <c r="FI23" s="768">
        <f>'Main Input'!FI23</f>
        <v>0.22</v>
      </c>
      <c r="FJ23" s="768">
        <f>'Main Input'!FJ23</f>
        <v>0</v>
      </c>
      <c r="FK23" s="612"/>
      <c r="FL23" s="531">
        <f t="shared" si="37"/>
        <v>0</v>
      </c>
      <c r="FM23" s="532" t="str">
        <f t="shared" si="38"/>
        <v>Y</v>
      </c>
      <c r="FN23" s="532" t="str">
        <f t="shared" si="39"/>
        <v>Y</v>
      </c>
      <c r="FO23" s="532" t="str">
        <f t="shared" si="40"/>
        <v>Y</v>
      </c>
      <c r="FP23" s="532" t="str">
        <f t="shared" si="41"/>
        <v>Y</v>
      </c>
      <c r="FQ23" s="612"/>
      <c r="FT23" s="612"/>
    </row>
    <row r="24" spans="1:176">
      <c r="A24" s="750" t="str">
        <f>'Main Input'!A24</f>
        <v>Pepe</v>
      </c>
      <c r="B24" s="762" t="str">
        <f>'Main Input'!B24</f>
        <v>Datacentre Operations</v>
      </c>
      <c r="C24" s="762" t="str">
        <f>'Main Input'!C24</f>
        <v>Pass through</v>
      </c>
      <c r="D24" s="762" t="str">
        <f>'Main Input'!D24</f>
        <v>TRF</v>
      </c>
      <c r="E24" s="762" t="str">
        <f>'Main Input'!E24</f>
        <v>Hosting for DC1</v>
      </c>
      <c r="F24" s="753" t="str">
        <f>'Main Input'!F24</f>
        <v>direct</v>
      </c>
      <c r="G24" s="753" t="str">
        <f>'Main Input'!G24</f>
        <v>Person</v>
      </c>
      <c r="H24" s="753">
        <f>'Main Input'!H24</f>
        <v>0</v>
      </c>
      <c r="I24" s="753">
        <f>'Main Input'!I24</f>
        <v>0</v>
      </c>
      <c r="J24" s="753">
        <f>'Main Input'!J24</f>
        <v>0</v>
      </c>
      <c r="K24" s="753" t="str">
        <f>'Main Input'!K24</f>
        <v>FJS</v>
      </c>
      <c r="L24" s="753" t="str">
        <f>'Main Input'!L24</f>
        <v>pTran</v>
      </c>
      <c r="M24" s="753">
        <f>'Main Input'!M24</f>
        <v>0</v>
      </c>
      <c r="N24" s="753">
        <f>'Main Input'!N24</f>
        <v>0</v>
      </c>
      <c r="O24" s="753" t="str">
        <f>'Main Input'!O24</f>
        <v>SPAIN</v>
      </c>
      <c r="P24" s="753">
        <f>'Main Input'!P24</f>
        <v>34452.6</v>
      </c>
      <c r="Q24" s="753" t="str">
        <f>'Main Input'!Q24</f>
        <v>EUR</v>
      </c>
      <c r="R24" s="753" t="str">
        <f>'Main Input'!R24</f>
        <v>EMEA</v>
      </c>
      <c r="S24" s="753" t="str">
        <f>'Main Input'!S24</f>
        <v>Local</v>
      </c>
      <c r="T24" s="753">
        <f>'Main Input'!T24</f>
        <v>0</v>
      </c>
      <c r="U24" s="753">
        <f>'Main Input'!U24</f>
        <v>0</v>
      </c>
      <c r="V24" s="753" t="str">
        <f>'Main Input'!V24</f>
        <v>2_ATP</v>
      </c>
      <c r="W24" s="753">
        <f>'Main Input'!W24</f>
        <v>0</v>
      </c>
      <c r="X24" s="753">
        <f>'Main Input'!X24</f>
        <v>0</v>
      </c>
      <c r="Y24" s="753">
        <f>'Main Input'!Y24</f>
        <v>0</v>
      </c>
      <c r="Z24" s="753">
        <f>'Main Input'!Z24</f>
        <v>0</v>
      </c>
      <c r="AA24" s="753">
        <f>'Main Input'!AA24</f>
        <v>0</v>
      </c>
      <c r="AB24" s="763">
        <f>'Main Input'!AB24</f>
        <v>0</v>
      </c>
      <c r="AC24" s="763" t="str">
        <f>'Main Input'!AC24</f>
        <v>Licenses</v>
      </c>
      <c r="AD24" s="764">
        <f>'Main Input'!AD24</f>
        <v>64</v>
      </c>
      <c r="AE24" s="765">
        <f t="shared" ca="1" si="24"/>
        <v>2296494.6767576472</v>
      </c>
      <c r="AF24" s="299">
        <f t="shared" si="25"/>
        <v>0</v>
      </c>
      <c r="AG24" s="300">
        <f t="shared" ca="1" si="25"/>
        <v>0</v>
      </c>
      <c r="AH24" s="300">
        <f t="shared" ca="1" si="25"/>
        <v>34452.6</v>
      </c>
      <c r="AI24" s="300">
        <f t="shared" ca="1" si="25"/>
        <v>34452.6</v>
      </c>
      <c r="AJ24" s="300">
        <f t="shared" ca="1" si="25"/>
        <v>34452.6</v>
      </c>
      <c r="AK24" s="300">
        <f t="shared" ca="1" si="25"/>
        <v>34452.6</v>
      </c>
      <c r="AL24" s="300">
        <f t="shared" ca="1" si="25"/>
        <v>34452.6</v>
      </c>
      <c r="AM24" s="300">
        <f t="shared" ca="1" si="25"/>
        <v>34452.6</v>
      </c>
      <c r="AN24" s="300">
        <f t="shared" ca="1" si="25"/>
        <v>34452.6</v>
      </c>
      <c r="AO24" s="300">
        <f t="shared" ca="1" si="25"/>
        <v>34452.6</v>
      </c>
      <c r="AP24" s="300">
        <f t="shared" ca="1" si="26"/>
        <v>34452.6</v>
      </c>
      <c r="AQ24" s="300">
        <f t="shared" ca="1" si="26"/>
        <v>34452.6</v>
      </c>
      <c r="AR24" s="300">
        <f t="shared" ca="1" si="26"/>
        <v>34452.6</v>
      </c>
      <c r="AS24" s="300">
        <f t="shared" ca="1" si="26"/>
        <v>34452.6</v>
      </c>
      <c r="AT24" s="300">
        <f t="shared" ca="1" si="26"/>
        <v>34452.6</v>
      </c>
      <c r="AU24" s="300">
        <f t="shared" ca="1" si="26"/>
        <v>34452.6</v>
      </c>
      <c r="AV24" s="300">
        <f t="shared" ca="1" si="26"/>
        <v>35141.652000000002</v>
      </c>
      <c r="AW24" s="300">
        <f t="shared" ca="1" si="26"/>
        <v>35141.652000000002</v>
      </c>
      <c r="AX24" s="300">
        <f t="shared" ca="1" si="26"/>
        <v>35141.652000000002</v>
      </c>
      <c r="AY24" s="300">
        <f t="shared" ca="1" si="26"/>
        <v>35141.652000000002</v>
      </c>
      <c r="AZ24" s="300">
        <f t="shared" ca="1" si="27"/>
        <v>35141.652000000002</v>
      </c>
      <c r="BA24" s="300">
        <f t="shared" ca="1" si="27"/>
        <v>35141.652000000002</v>
      </c>
      <c r="BB24" s="300">
        <f t="shared" ca="1" si="27"/>
        <v>35141.652000000002</v>
      </c>
      <c r="BC24" s="300">
        <f t="shared" ca="1" si="27"/>
        <v>35141.652000000002</v>
      </c>
      <c r="BD24" s="300">
        <f t="shared" ca="1" si="27"/>
        <v>35141.652000000002</v>
      </c>
      <c r="BE24" s="300">
        <f t="shared" ca="1" si="27"/>
        <v>35141.652000000002</v>
      </c>
      <c r="BF24" s="300">
        <f t="shared" ca="1" si="27"/>
        <v>35141.652000000002</v>
      </c>
      <c r="BG24" s="300">
        <f t="shared" ca="1" si="27"/>
        <v>35141.652000000002</v>
      </c>
      <c r="BH24" s="300">
        <f t="shared" ca="1" si="27"/>
        <v>35844.48504</v>
      </c>
      <c r="BI24" s="300">
        <f t="shared" ca="1" si="27"/>
        <v>35844.48504</v>
      </c>
      <c r="BJ24" s="300">
        <f t="shared" ca="1" si="28"/>
        <v>35844.48504</v>
      </c>
      <c r="BK24" s="300">
        <f t="shared" ca="1" si="28"/>
        <v>35844.48504</v>
      </c>
      <c r="BL24" s="300">
        <f t="shared" ca="1" si="28"/>
        <v>35844.48504</v>
      </c>
      <c r="BM24" s="300">
        <f t="shared" ca="1" si="28"/>
        <v>35844.48504</v>
      </c>
      <c r="BN24" s="300">
        <f t="shared" ca="1" si="28"/>
        <v>35844.48504</v>
      </c>
      <c r="BO24" s="300">
        <f t="shared" ca="1" si="28"/>
        <v>35844.48504</v>
      </c>
      <c r="BP24" s="300">
        <f t="shared" ca="1" si="28"/>
        <v>35844.48504</v>
      </c>
      <c r="BQ24" s="300">
        <f t="shared" ca="1" si="28"/>
        <v>35844.48504</v>
      </c>
      <c r="BR24" s="300">
        <f t="shared" ca="1" si="28"/>
        <v>35844.48504</v>
      </c>
      <c r="BS24" s="300">
        <f t="shared" ca="1" si="28"/>
        <v>35844.48504</v>
      </c>
      <c r="BT24" s="300">
        <f t="shared" ca="1" si="29"/>
        <v>36561.374740799998</v>
      </c>
      <c r="BU24" s="300">
        <f t="shared" ca="1" si="29"/>
        <v>36561.374740799998</v>
      </c>
      <c r="BV24" s="300">
        <f t="shared" ca="1" si="29"/>
        <v>36561.374740799998</v>
      </c>
      <c r="BW24" s="300">
        <f t="shared" ca="1" si="29"/>
        <v>36561.374740799998</v>
      </c>
      <c r="BX24" s="300">
        <f t="shared" ca="1" si="29"/>
        <v>36561.374740799998</v>
      </c>
      <c r="BY24" s="300">
        <f t="shared" ca="1" si="29"/>
        <v>36561.374740799998</v>
      </c>
      <c r="BZ24" s="300">
        <f t="shared" ca="1" si="29"/>
        <v>36561.374740799998</v>
      </c>
      <c r="CA24" s="300">
        <f t="shared" ca="1" si="29"/>
        <v>36561.374740799998</v>
      </c>
      <c r="CB24" s="300">
        <f t="shared" ca="1" si="29"/>
        <v>36561.374740799998</v>
      </c>
      <c r="CC24" s="300">
        <f t="shared" ca="1" si="29"/>
        <v>36561.374740799998</v>
      </c>
      <c r="CD24" s="300">
        <f t="shared" ca="1" si="30"/>
        <v>36561.374740799998</v>
      </c>
      <c r="CE24" s="300">
        <f t="shared" ca="1" si="30"/>
        <v>36561.374740799998</v>
      </c>
      <c r="CF24" s="300">
        <f t="shared" ca="1" si="30"/>
        <v>37292.602235615996</v>
      </c>
      <c r="CG24" s="300">
        <f t="shared" ca="1" si="30"/>
        <v>37292.602235615996</v>
      </c>
      <c r="CH24" s="300">
        <f t="shared" ca="1" si="30"/>
        <v>37292.602235615996</v>
      </c>
      <c r="CI24" s="300">
        <f t="shared" ca="1" si="30"/>
        <v>37292.602235615996</v>
      </c>
      <c r="CJ24" s="300">
        <f t="shared" ca="1" si="30"/>
        <v>37292.602235615996</v>
      </c>
      <c r="CK24" s="300">
        <f t="shared" ca="1" si="30"/>
        <v>37292.602235615996</v>
      </c>
      <c r="CL24" s="300">
        <f t="shared" ca="1" si="30"/>
        <v>37292.602235615996</v>
      </c>
      <c r="CM24" s="300">
        <f t="shared" ca="1" si="30"/>
        <v>37292.602235615996</v>
      </c>
      <c r="CN24" s="300">
        <f t="shared" ca="1" si="31"/>
        <v>37292.602235615996</v>
      </c>
      <c r="CO24" s="300">
        <f t="shared" ca="1" si="31"/>
        <v>37292.602235615996</v>
      </c>
      <c r="CP24" s="300">
        <f t="shared" ca="1" si="31"/>
        <v>37292.602235615996</v>
      </c>
      <c r="CQ24" s="300">
        <f t="shared" ca="1" si="31"/>
        <v>37292.602235615996</v>
      </c>
      <c r="CR24" s="300">
        <f t="shared" ca="1" si="31"/>
        <v>38038.454280328318</v>
      </c>
      <c r="CS24" s="300">
        <f t="shared" ca="1" si="31"/>
        <v>38038.454280328318</v>
      </c>
      <c r="CT24" s="300">
        <f t="shared" ca="1" si="31"/>
        <v>0</v>
      </c>
      <c r="CU24" s="300">
        <f t="shared" ca="1" si="31"/>
        <v>0</v>
      </c>
      <c r="CV24" s="300">
        <f t="shared" ca="1" si="31"/>
        <v>0</v>
      </c>
      <c r="CW24" s="300">
        <f t="shared" ca="1" si="31"/>
        <v>0</v>
      </c>
      <c r="CX24" s="300">
        <f t="shared" ca="1" si="32"/>
        <v>0</v>
      </c>
      <c r="CY24" s="300">
        <f t="shared" ca="1" si="32"/>
        <v>0</v>
      </c>
      <c r="CZ24" s="300">
        <f t="shared" ca="1" si="32"/>
        <v>0</v>
      </c>
      <c r="DA24" s="300">
        <f t="shared" ca="1" si="32"/>
        <v>0</v>
      </c>
      <c r="DB24" s="300">
        <f t="shared" ca="1" si="32"/>
        <v>0</v>
      </c>
      <c r="DC24" s="300">
        <f t="shared" ca="1" si="32"/>
        <v>0</v>
      </c>
      <c r="DD24" s="300">
        <f t="shared" ca="1" si="32"/>
        <v>0</v>
      </c>
      <c r="DE24" s="300">
        <f t="shared" ca="1" si="32"/>
        <v>0</v>
      </c>
      <c r="DF24" s="300">
        <f t="shared" ca="1" si="32"/>
        <v>0</v>
      </c>
      <c r="DG24" s="300">
        <f t="shared" ca="1" si="32"/>
        <v>0</v>
      </c>
      <c r="DH24" s="300">
        <f t="shared" ca="1" si="33"/>
        <v>0</v>
      </c>
      <c r="DI24" s="300">
        <f t="shared" ca="1" si="33"/>
        <v>0</v>
      </c>
      <c r="DJ24" s="300">
        <f t="shared" ca="1" si="33"/>
        <v>0</v>
      </c>
      <c r="DK24" s="300">
        <f t="shared" ca="1" si="33"/>
        <v>0</v>
      </c>
      <c r="DL24" s="300">
        <f t="shared" ca="1" si="33"/>
        <v>0</v>
      </c>
      <c r="DM24" s="300">
        <f t="shared" ca="1" si="33"/>
        <v>0</v>
      </c>
      <c r="DN24" s="300">
        <f t="shared" ca="1" si="33"/>
        <v>0</v>
      </c>
      <c r="DO24" s="300">
        <f t="shared" ca="1" si="33"/>
        <v>0</v>
      </c>
      <c r="DP24" s="300">
        <f t="shared" ca="1" si="33"/>
        <v>0</v>
      </c>
      <c r="DQ24" s="300">
        <f t="shared" ca="1" si="33"/>
        <v>0</v>
      </c>
      <c r="DR24" s="300">
        <f t="shared" ca="1" si="34"/>
        <v>0</v>
      </c>
      <c r="DS24" s="300">
        <f t="shared" ca="1" si="34"/>
        <v>0</v>
      </c>
      <c r="DT24" s="300">
        <f t="shared" ca="1" si="34"/>
        <v>0</v>
      </c>
      <c r="DU24" s="300">
        <f t="shared" ca="1" si="34"/>
        <v>0</v>
      </c>
      <c r="DV24" s="300">
        <f t="shared" ca="1" si="34"/>
        <v>0</v>
      </c>
      <c r="DW24" s="300">
        <f t="shared" ca="1" si="34"/>
        <v>0</v>
      </c>
      <c r="DX24" s="300">
        <f t="shared" ca="1" si="34"/>
        <v>0</v>
      </c>
      <c r="DY24" s="300">
        <f t="shared" ca="1" si="34"/>
        <v>0</v>
      </c>
      <c r="DZ24" s="300">
        <f t="shared" ca="1" si="34"/>
        <v>0</v>
      </c>
      <c r="EA24" s="300">
        <f t="shared" ca="1" si="34"/>
        <v>0</v>
      </c>
      <c r="EB24" s="300">
        <f t="shared" ca="1" si="35"/>
        <v>0</v>
      </c>
      <c r="EC24" s="300">
        <f t="shared" ca="1" si="35"/>
        <v>0</v>
      </c>
      <c r="ED24" s="300">
        <f t="shared" ca="1" si="35"/>
        <v>0</v>
      </c>
      <c r="EE24" s="300">
        <f t="shared" ca="1" si="35"/>
        <v>0</v>
      </c>
      <c r="EF24" s="300">
        <f t="shared" ca="1" si="35"/>
        <v>0</v>
      </c>
      <c r="EG24" s="300">
        <f t="shared" ca="1" si="35"/>
        <v>0</v>
      </c>
      <c r="EH24" s="300">
        <f t="shared" ca="1" si="35"/>
        <v>0</v>
      </c>
      <c r="EI24" s="300">
        <f t="shared" ca="1" si="35"/>
        <v>0</v>
      </c>
      <c r="EJ24" s="300">
        <f t="shared" ca="1" si="35"/>
        <v>0</v>
      </c>
      <c r="EK24" s="300">
        <f t="shared" ca="1" si="35"/>
        <v>0</v>
      </c>
      <c r="EL24" s="300">
        <f t="shared" ca="1" si="36"/>
        <v>0</v>
      </c>
      <c r="EM24" s="300">
        <f t="shared" ca="1" si="36"/>
        <v>0</v>
      </c>
      <c r="EN24" s="300">
        <f t="shared" ca="1" si="36"/>
        <v>0</v>
      </c>
      <c r="EO24" s="300">
        <f t="shared" ca="1" si="36"/>
        <v>0</v>
      </c>
      <c r="EP24" s="300">
        <f t="shared" ca="1" si="36"/>
        <v>0</v>
      </c>
      <c r="EQ24" s="300">
        <f t="shared" ca="1" si="36"/>
        <v>0</v>
      </c>
      <c r="ER24" s="300">
        <f t="shared" ca="1" si="36"/>
        <v>0</v>
      </c>
      <c r="ES24" s="300">
        <f t="shared" ca="1" si="36"/>
        <v>0</v>
      </c>
      <c r="ET24" s="300">
        <f t="shared" ca="1" si="36"/>
        <v>0</v>
      </c>
      <c r="EU24" s="300">
        <f t="shared" ca="1" si="36"/>
        <v>0</v>
      </c>
      <c r="EV24" s="300">
        <f t="shared" ca="1" si="36"/>
        <v>0</v>
      </c>
      <c r="EW24" s="300">
        <f t="shared" ca="1" si="36"/>
        <v>0</v>
      </c>
      <c r="EX24" s="300">
        <f t="shared" ca="1" si="36"/>
        <v>0</v>
      </c>
      <c r="EY24" s="612"/>
      <c r="EZ24" s="757" t="str">
        <f>'Main Input'!EZ24</f>
        <v>RPI</v>
      </c>
      <c r="FA24" s="766" t="str">
        <f>'Main Input'!FA24</f>
        <v>N/A</v>
      </c>
      <c r="FB24" s="766">
        <f>'Main Input'!FB24</f>
        <v>0</v>
      </c>
      <c r="FC24" s="766" t="str">
        <f>'Main Input'!FC24</f>
        <v>IT Solutions</v>
      </c>
      <c r="FD24" s="766" t="str">
        <f>'Main Input'!FD24</f>
        <v>Passthrough</v>
      </c>
      <c r="FE24" s="757" t="str">
        <f>'Main Input'!FE24</f>
        <v>Opex</v>
      </c>
      <c r="FF24" s="757" t="str">
        <f>'Main Input'!FF24</f>
        <v>ContractAccrual</v>
      </c>
      <c r="FG24" s="757" t="str">
        <f>'Main Input'!FG24</f>
        <v>Expense</v>
      </c>
      <c r="FH24" s="767" t="str">
        <f>'Main Input'!FH24</f>
        <v>A</v>
      </c>
      <c r="FI24" s="768">
        <f>'Main Input'!FI24</f>
        <v>0.22</v>
      </c>
      <c r="FJ24" s="768">
        <f>'Main Input'!FJ24</f>
        <v>0</v>
      </c>
      <c r="FK24" s="612"/>
      <c r="FL24" s="531">
        <f t="shared" si="37"/>
        <v>0</v>
      </c>
      <c r="FM24" s="532" t="str">
        <f t="shared" si="38"/>
        <v>Y</v>
      </c>
      <c r="FN24" s="532" t="str">
        <f t="shared" si="39"/>
        <v>Y</v>
      </c>
      <c r="FO24" s="532" t="str">
        <f t="shared" si="40"/>
        <v>Y</v>
      </c>
      <c r="FP24" s="532" t="str">
        <f t="shared" si="41"/>
        <v>Y</v>
      </c>
      <c r="FQ24" s="612"/>
      <c r="FT24" s="612"/>
    </row>
    <row r="25" spans="1:176">
      <c r="A25" s="750" t="str">
        <f>'Main Input'!A25</f>
        <v>Pepe</v>
      </c>
      <c r="B25" s="762" t="str">
        <f>'Main Input'!B25</f>
        <v>Datacentre Operations</v>
      </c>
      <c r="C25" s="762" t="str">
        <f>'Main Input'!C25</f>
        <v>Pass through</v>
      </c>
      <c r="D25" s="762" t="str">
        <f>'Main Input'!D25</f>
        <v>TRF</v>
      </c>
      <c r="E25" s="762" t="str">
        <f>'Main Input'!E25</f>
        <v>Hosting for DC2</v>
      </c>
      <c r="F25" s="753" t="str">
        <f>'Main Input'!F25</f>
        <v>direct</v>
      </c>
      <c r="G25" s="753" t="str">
        <f>'Main Input'!G25</f>
        <v>Person</v>
      </c>
      <c r="H25" s="753">
        <f>'Main Input'!H25</f>
        <v>0</v>
      </c>
      <c r="I25" s="753">
        <f>'Main Input'!I25</f>
        <v>0</v>
      </c>
      <c r="J25" s="753">
        <f>'Main Input'!J25</f>
        <v>0</v>
      </c>
      <c r="K25" s="753" t="str">
        <f>'Main Input'!K25</f>
        <v>FJS</v>
      </c>
      <c r="L25" s="753" t="str">
        <f>'Main Input'!L25</f>
        <v>pTran</v>
      </c>
      <c r="M25" s="753">
        <f>'Main Input'!M25</f>
        <v>0</v>
      </c>
      <c r="N25" s="753">
        <f>'Main Input'!N25</f>
        <v>0</v>
      </c>
      <c r="O25" s="753" t="str">
        <f>'Main Input'!O25</f>
        <v>SPAIN</v>
      </c>
      <c r="P25" s="753">
        <f>'Main Input'!P25</f>
        <v>28087.948437499999</v>
      </c>
      <c r="Q25" s="753" t="str">
        <f>'Main Input'!Q25</f>
        <v>EUR</v>
      </c>
      <c r="R25" s="753" t="str">
        <f>'Main Input'!R25</f>
        <v>EMEA</v>
      </c>
      <c r="S25" s="753" t="str">
        <f>'Main Input'!S25</f>
        <v>Local</v>
      </c>
      <c r="T25" s="753">
        <f>'Main Input'!T25</f>
        <v>0</v>
      </c>
      <c r="U25" s="753">
        <f>'Main Input'!U25</f>
        <v>0</v>
      </c>
      <c r="V25" s="753" t="str">
        <f>'Main Input'!V25</f>
        <v>2_ATP</v>
      </c>
      <c r="W25" s="753">
        <f>'Main Input'!W25</f>
        <v>0</v>
      </c>
      <c r="X25" s="753">
        <f>'Main Input'!X25</f>
        <v>0</v>
      </c>
      <c r="Y25" s="753">
        <f>'Main Input'!Y25</f>
        <v>0</v>
      </c>
      <c r="Z25" s="753">
        <f>'Main Input'!Z25</f>
        <v>0</v>
      </c>
      <c r="AA25" s="753">
        <f>'Main Input'!AA25</f>
        <v>0</v>
      </c>
      <c r="AB25" s="763">
        <f>'Main Input'!AB25</f>
        <v>0</v>
      </c>
      <c r="AC25" s="763" t="str">
        <f>'Main Input'!AC25</f>
        <v>Licenses</v>
      </c>
      <c r="AD25" s="764">
        <f>'Main Input'!AD25</f>
        <v>64</v>
      </c>
      <c r="AE25" s="765">
        <f t="shared" ca="1" si="24"/>
        <v>1872248.3663863405</v>
      </c>
      <c r="AF25" s="299">
        <f t="shared" ref="AF25:AO34" si="42">IF(f_ChkCon,0,((f_MultiCon/f_CurCon)*OutCon)*(f_IndCon))</f>
        <v>0</v>
      </c>
      <c r="AG25" s="300">
        <f t="shared" ca="1" si="42"/>
        <v>0</v>
      </c>
      <c r="AH25" s="300">
        <f t="shared" ca="1" si="42"/>
        <v>28087.948437499999</v>
      </c>
      <c r="AI25" s="300">
        <f t="shared" ca="1" si="42"/>
        <v>28087.948437499999</v>
      </c>
      <c r="AJ25" s="300">
        <f t="shared" ca="1" si="42"/>
        <v>28087.948437499999</v>
      </c>
      <c r="AK25" s="300">
        <f t="shared" ca="1" si="42"/>
        <v>28087.948437499999</v>
      </c>
      <c r="AL25" s="300">
        <f t="shared" ca="1" si="42"/>
        <v>28087.948437499999</v>
      </c>
      <c r="AM25" s="300">
        <f t="shared" ca="1" si="42"/>
        <v>28087.948437499999</v>
      </c>
      <c r="AN25" s="300">
        <f t="shared" ca="1" si="42"/>
        <v>28087.948437499999</v>
      </c>
      <c r="AO25" s="300">
        <f t="shared" ca="1" si="42"/>
        <v>28087.948437499999</v>
      </c>
      <c r="AP25" s="300">
        <f t="shared" ref="AP25:AY34" ca="1" si="43">IF(f_ChkCon,0,((f_MultiCon/f_CurCon)*OutCon)*(f_IndCon))</f>
        <v>28087.948437499999</v>
      </c>
      <c r="AQ25" s="300">
        <f t="shared" ca="1" si="43"/>
        <v>28087.948437499999</v>
      </c>
      <c r="AR25" s="300">
        <f t="shared" ca="1" si="43"/>
        <v>28087.948437499999</v>
      </c>
      <c r="AS25" s="300">
        <f t="shared" ca="1" si="43"/>
        <v>28087.948437499999</v>
      </c>
      <c r="AT25" s="300">
        <f t="shared" ca="1" si="43"/>
        <v>28087.948437499999</v>
      </c>
      <c r="AU25" s="300">
        <f t="shared" ca="1" si="43"/>
        <v>28087.948437499999</v>
      </c>
      <c r="AV25" s="300">
        <f t="shared" ca="1" si="43"/>
        <v>28649.70740625</v>
      </c>
      <c r="AW25" s="300">
        <f t="shared" ca="1" si="43"/>
        <v>28649.70740625</v>
      </c>
      <c r="AX25" s="300">
        <f t="shared" ca="1" si="43"/>
        <v>28649.70740625</v>
      </c>
      <c r="AY25" s="300">
        <f t="shared" ca="1" si="43"/>
        <v>28649.70740625</v>
      </c>
      <c r="AZ25" s="300">
        <f t="shared" ref="AZ25:BI34" ca="1" si="44">IF(f_ChkCon,0,((f_MultiCon/f_CurCon)*OutCon)*(f_IndCon))</f>
        <v>28649.70740625</v>
      </c>
      <c r="BA25" s="300">
        <f t="shared" ca="1" si="44"/>
        <v>28649.70740625</v>
      </c>
      <c r="BB25" s="300">
        <f t="shared" ca="1" si="44"/>
        <v>28649.70740625</v>
      </c>
      <c r="BC25" s="300">
        <f t="shared" ca="1" si="44"/>
        <v>28649.70740625</v>
      </c>
      <c r="BD25" s="300">
        <f t="shared" ca="1" si="44"/>
        <v>28649.70740625</v>
      </c>
      <c r="BE25" s="300">
        <f t="shared" ca="1" si="44"/>
        <v>28649.70740625</v>
      </c>
      <c r="BF25" s="300">
        <f t="shared" ca="1" si="44"/>
        <v>28649.70740625</v>
      </c>
      <c r="BG25" s="300">
        <f t="shared" ca="1" si="44"/>
        <v>28649.70740625</v>
      </c>
      <c r="BH25" s="300">
        <f t="shared" ca="1" si="44"/>
        <v>29222.701554374999</v>
      </c>
      <c r="BI25" s="300">
        <f t="shared" ca="1" si="44"/>
        <v>29222.701554374999</v>
      </c>
      <c r="BJ25" s="300">
        <f t="shared" ref="BJ25:BS34" ca="1" si="45">IF(f_ChkCon,0,((f_MultiCon/f_CurCon)*OutCon)*(f_IndCon))</f>
        <v>29222.701554374999</v>
      </c>
      <c r="BK25" s="300">
        <f t="shared" ca="1" si="45"/>
        <v>29222.701554374999</v>
      </c>
      <c r="BL25" s="300">
        <f t="shared" ca="1" si="45"/>
        <v>29222.701554374999</v>
      </c>
      <c r="BM25" s="300">
        <f t="shared" ca="1" si="45"/>
        <v>29222.701554374999</v>
      </c>
      <c r="BN25" s="300">
        <f t="shared" ca="1" si="45"/>
        <v>29222.701554374999</v>
      </c>
      <c r="BO25" s="300">
        <f t="shared" ca="1" si="45"/>
        <v>29222.701554374999</v>
      </c>
      <c r="BP25" s="300">
        <f t="shared" ca="1" si="45"/>
        <v>29222.701554374999</v>
      </c>
      <c r="BQ25" s="300">
        <f t="shared" ca="1" si="45"/>
        <v>29222.701554374999</v>
      </c>
      <c r="BR25" s="300">
        <f t="shared" ca="1" si="45"/>
        <v>29222.701554374999</v>
      </c>
      <c r="BS25" s="300">
        <f t="shared" ca="1" si="45"/>
        <v>29222.701554374999</v>
      </c>
      <c r="BT25" s="300">
        <f t="shared" ref="BT25:CC34" ca="1" si="46">IF(f_ChkCon,0,((f_MultiCon/f_CurCon)*OutCon)*(f_IndCon))</f>
        <v>29807.155585462497</v>
      </c>
      <c r="BU25" s="300">
        <f t="shared" ca="1" si="46"/>
        <v>29807.155585462497</v>
      </c>
      <c r="BV25" s="300">
        <f t="shared" ca="1" si="46"/>
        <v>29807.155585462497</v>
      </c>
      <c r="BW25" s="300">
        <f t="shared" ca="1" si="46"/>
        <v>29807.155585462497</v>
      </c>
      <c r="BX25" s="300">
        <f t="shared" ca="1" si="46"/>
        <v>29807.155585462497</v>
      </c>
      <c r="BY25" s="300">
        <f t="shared" ca="1" si="46"/>
        <v>29807.155585462497</v>
      </c>
      <c r="BZ25" s="300">
        <f t="shared" ca="1" si="46"/>
        <v>29807.155585462497</v>
      </c>
      <c r="CA25" s="300">
        <f t="shared" ca="1" si="46"/>
        <v>29807.155585462497</v>
      </c>
      <c r="CB25" s="300">
        <f t="shared" ca="1" si="46"/>
        <v>29807.155585462497</v>
      </c>
      <c r="CC25" s="300">
        <f t="shared" ca="1" si="46"/>
        <v>29807.155585462497</v>
      </c>
      <c r="CD25" s="300">
        <f t="shared" ref="CD25:CM34" ca="1" si="47">IF(f_ChkCon,0,((f_MultiCon/f_CurCon)*OutCon)*(f_IndCon))</f>
        <v>29807.155585462497</v>
      </c>
      <c r="CE25" s="300">
        <f t="shared" ca="1" si="47"/>
        <v>29807.155585462497</v>
      </c>
      <c r="CF25" s="300">
        <f t="shared" ca="1" si="47"/>
        <v>30403.298697171747</v>
      </c>
      <c r="CG25" s="300">
        <f t="shared" ca="1" si="47"/>
        <v>30403.298697171747</v>
      </c>
      <c r="CH25" s="300">
        <f t="shared" ca="1" si="47"/>
        <v>30403.298697171747</v>
      </c>
      <c r="CI25" s="300">
        <f t="shared" ca="1" si="47"/>
        <v>30403.298697171747</v>
      </c>
      <c r="CJ25" s="300">
        <f t="shared" ca="1" si="47"/>
        <v>30403.298697171747</v>
      </c>
      <c r="CK25" s="300">
        <f t="shared" ca="1" si="47"/>
        <v>30403.298697171747</v>
      </c>
      <c r="CL25" s="300">
        <f t="shared" ca="1" si="47"/>
        <v>30403.298697171747</v>
      </c>
      <c r="CM25" s="300">
        <f t="shared" ca="1" si="47"/>
        <v>30403.298697171747</v>
      </c>
      <c r="CN25" s="300">
        <f t="shared" ref="CN25:CW34" ca="1" si="48">IF(f_ChkCon,0,((f_MultiCon/f_CurCon)*OutCon)*(f_IndCon))</f>
        <v>30403.298697171747</v>
      </c>
      <c r="CO25" s="300">
        <f t="shared" ca="1" si="48"/>
        <v>30403.298697171747</v>
      </c>
      <c r="CP25" s="300">
        <f t="shared" ca="1" si="48"/>
        <v>30403.298697171747</v>
      </c>
      <c r="CQ25" s="300">
        <f t="shared" ca="1" si="48"/>
        <v>30403.298697171747</v>
      </c>
      <c r="CR25" s="300">
        <f t="shared" ca="1" si="48"/>
        <v>31011.364671115185</v>
      </c>
      <c r="CS25" s="300">
        <f t="shared" ca="1" si="48"/>
        <v>31011.364671115185</v>
      </c>
      <c r="CT25" s="300">
        <f t="shared" ca="1" si="48"/>
        <v>0</v>
      </c>
      <c r="CU25" s="300">
        <f t="shared" ca="1" si="48"/>
        <v>0</v>
      </c>
      <c r="CV25" s="300">
        <f t="shared" ca="1" si="48"/>
        <v>0</v>
      </c>
      <c r="CW25" s="300">
        <f t="shared" ca="1" si="48"/>
        <v>0</v>
      </c>
      <c r="CX25" s="300">
        <f t="shared" ref="CX25:DG34" ca="1" si="49">IF(f_ChkCon,0,((f_MultiCon/f_CurCon)*OutCon)*(f_IndCon))</f>
        <v>0</v>
      </c>
      <c r="CY25" s="300">
        <f t="shared" ca="1" si="49"/>
        <v>0</v>
      </c>
      <c r="CZ25" s="300">
        <f t="shared" ca="1" si="49"/>
        <v>0</v>
      </c>
      <c r="DA25" s="300">
        <f t="shared" ca="1" si="49"/>
        <v>0</v>
      </c>
      <c r="DB25" s="300">
        <f t="shared" ca="1" si="49"/>
        <v>0</v>
      </c>
      <c r="DC25" s="300">
        <f t="shared" ca="1" si="49"/>
        <v>0</v>
      </c>
      <c r="DD25" s="300">
        <f t="shared" ca="1" si="49"/>
        <v>0</v>
      </c>
      <c r="DE25" s="300">
        <f t="shared" ca="1" si="49"/>
        <v>0</v>
      </c>
      <c r="DF25" s="300">
        <f t="shared" ca="1" si="49"/>
        <v>0</v>
      </c>
      <c r="DG25" s="300">
        <f t="shared" ca="1" si="49"/>
        <v>0</v>
      </c>
      <c r="DH25" s="300">
        <f t="shared" ref="DH25:DQ34" ca="1" si="50">IF(f_ChkCon,0,((f_MultiCon/f_CurCon)*OutCon)*(f_IndCon))</f>
        <v>0</v>
      </c>
      <c r="DI25" s="300">
        <f t="shared" ca="1" si="50"/>
        <v>0</v>
      </c>
      <c r="DJ25" s="300">
        <f t="shared" ca="1" si="50"/>
        <v>0</v>
      </c>
      <c r="DK25" s="300">
        <f t="shared" ca="1" si="50"/>
        <v>0</v>
      </c>
      <c r="DL25" s="300">
        <f t="shared" ca="1" si="50"/>
        <v>0</v>
      </c>
      <c r="DM25" s="300">
        <f t="shared" ca="1" si="50"/>
        <v>0</v>
      </c>
      <c r="DN25" s="300">
        <f t="shared" ca="1" si="50"/>
        <v>0</v>
      </c>
      <c r="DO25" s="300">
        <f t="shared" ca="1" si="50"/>
        <v>0</v>
      </c>
      <c r="DP25" s="300">
        <f t="shared" ca="1" si="50"/>
        <v>0</v>
      </c>
      <c r="DQ25" s="300">
        <f t="shared" ca="1" si="50"/>
        <v>0</v>
      </c>
      <c r="DR25" s="300">
        <f t="shared" ref="DR25:EA34" ca="1" si="51">IF(f_ChkCon,0,((f_MultiCon/f_CurCon)*OutCon)*(f_IndCon))</f>
        <v>0</v>
      </c>
      <c r="DS25" s="300">
        <f t="shared" ca="1" si="51"/>
        <v>0</v>
      </c>
      <c r="DT25" s="300">
        <f t="shared" ca="1" si="51"/>
        <v>0</v>
      </c>
      <c r="DU25" s="300">
        <f t="shared" ca="1" si="51"/>
        <v>0</v>
      </c>
      <c r="DV25" s="300">
        <f t="shared" ca="1" si="51"/>
        <v>0</v>
      </c>
      <c r="DW25" s="300">
        <f t="shared" ca="1" si="51"/>
        <v>0</v>
      </c>
      <c r="DX25" s="300">
        <f t="shared" ca="1" si="51"/>
        <v>0</v>
      </c>
      <c r="DY25" s="300">
        <f t="shared" ca="1" si="51"/>
        <v>0</v>
      </c>
      <c r="DZ25" s="300">
        <f t="shared" ca="1" si="51"/>
        <v>0</v>
      </c>
      <c r="EA25" s="300">
        <f t="shared" ca="1" si="51"/>
        <v>0</v>
      </c>
      <c r="EB25" s="300">
        <f t="shared" ref="EB25:EK34" ca="1" si="52">IF(f_ChkCon,0,((f_MultiCon/f_CurCon)*OutCon)*(f_IndCon))</f>
        <v>0</v>
      </c>
      <c r="EC25" s="300">
        <f t="shared" ca="1" si="52"/>
        <v>0</v>
      </c>
      <c r="ED25" s="300">
        <f t="shared" ca="1" si="52"/>
        <v>0</v>
      </c>
      <c r="EE25" s="300">
        <f t="shared" ca="1" si="52"/>
        <v>0</v>
      </c>
      <c r="EF25" s="300">
        <f t="shared" ca="1" si="52"/>
        <v>0</v>
      </c>
      <c r="EG25" s="300">
        <f t="shared" ca="1" si="52"/>
        <v>0</v>
      </c>
      <c r="EH25" s="300">
        <f t="shared" ca="1" si="52"/>
        <v>0</v>
      </c>
      <c r="EI25" s="300">
        <f t="shared" ca="1" si="52"/>
        <v>0</v>
      </c>
      <c r="EJ25" s="300">
        <f t="shared" ca="1" si="52"/>
        <v>0</v>
      </c>
      <c r="EK25" s="300">
        <f t="shared" ca="1" si="52"/>
        <v>0</v>
      </c>
      <c r="EL25" s="300">
        <f t="shared" ref="EL25:EX34" ca="1" si="53">IF(f_ChkCon,0,((f_MultiCon/f_CurCon)*OutCon)*(f_IndCon))</f>
        <v>0</v>
      </c>
      <c r="EM25" s="300">
        <f t="shared" ca="1" si="53"/>
        <v>0</v>
      </c>
      <c r="EN25" s="300">
        <f t="shared" ca="1" si="53"/>
        <v>0</v>
      </c>
      <c r="EO25" s="300">
        <f t="shared" ca="1" si="53"/>
        <v>0</v>
      </c>
      <c r="EP25" s="300">
        <f t="shared" ca="1" si="53"/>
        <v>0</v>
      </c>
      <c r="EQ25" s="300">
        <f t="shared" ca="1" si="53"/>
        <v>0</v>
      </c>
      <c r="ER25" s="300">
        <f t="shared" ca="1" si="53"/>
        <v>0</v>
      </c>
      <c r="ES25" s="300">
        <f t="shared" ca="1" si="53"/>
        <v>0</v>
      </c>
      <c r="ET25" s="300">
        <f t="shared" ca="1" si="53"/>
        <v>0</v>
      </c>
      <c r="EU25" s="300">
        <f t="shared" ca="1" si="53"/>
        <v>0</v>
      </c>
      <c r="EV25" s="300">
        <f t="shared" ca="1" si="53"/>
        <v>0</v>
      </c>
      <c r="EW25" s="300">
        <f t="shared" ca="1" si="53"/>
        <v>0</v>
      </c>
      <c r="EX25" s="300">
        <f t="shared" ca="1" si="53"/>
        <v>0</v>
      </c>
      <c r="EY25" s="612"/>
      <c r="EZ25" s="757" t="str">
        <f>'Main Input'!EZ25</f>
        <v>RPI</v>
      </c>
      <c r="FA25" s="766" t="str">
        <f>'Main Input'!FA25</f>
        <v>N/A</v>
      </c>
      <c r="FB25" s="766">
        <f>'Main Input'!FB25</f>
        <v>0</v>
      </c>
      <c r="FC25" s="766" t="str">
        <f>'Main Input'!FC25</f>
        <v>IT Solutions</v>
      </c>
      <c r="FD25" s="766" t="str">
        <f>'Main Input'!FD25</f>
        <v>Passthrough</v>
      </c>
      <c r="FE25" s="757" t="str">
        <f>'Main Input'!FE25</f>
        <v>Opex</v>
      </c>
      <c r="FF25" s="757" t="str">
        <f>'Main Input'!FF25</f>
        <v>ContractAccrual</v>
      </c>
      <c r="FG25" s="757" t="str">
        <f>'Main Input'!FG25</f>
        <v>Expense</v>
      </c>
      <c r="FH25" s="767" t="str">
        <f>'Main Input'!FH25</f>
        <v>A</v>
      </c>
      <c r="FI25" s="768">
        <f>'Main Input'!FI25</f>
        <v>0.22</v>
      </c>
      <c r="FJ25" s="768">
        <f>'Main Input'!FJ25</f>
        <v>0</v>
      </c>
      <c r="FK25" s="612"/>
      <c r="FL25" s="531">
        <f t="shared" si="37"/>
        <v>0</v>
      </c>
      <c r="FM25" s="532" t="str">
        <f t="shared" si="38"/>
        <v>Y</v>
      </c>
      <c r="FN25" s="532" t="str">
        <f t="shared" si="39"/>
        <v>Y</v>
      </c>
      <c r="FO25" s="532" t="str">
        <f t="shared" si="40"/>
        <v>Y</v>
      </c>
      <c r="FP25" s="532" t="str">
        <f t="shared" si="41"/>
        <v>Y</v>
      </c>
      <c r="FQ25" s="612"/>
      <c r="FT25" s="612"/>
    </row>
    <row r="26" spans="1:176">
      <c r="A26" s="750" t="str">
        <f>'Main Input'!A26</f>
        <v>MTB</v>
      </c>
      <c r="B26" s="762" t="str">
        <f>'Main Input'!B26</f>
        <v>Field Maintenance Service</v>
      </c>
      <c r="C26" s="762" t="str">
        <f>'Main Input'!C26</f>
        <v>Third Party</v>
      </c>
      <c r="D26" s="762" t="str">
        <f>'Main Input'!D26</f>
        <v>TRA</v>
      </c>
      <c r="E26" s="762" t="str">
        <f>'Main Input'!E26</f>
        <v>4th Line Incidents [4th Line]</v>
      </c>
      <c r="F26" s="753" t="str">
        <f>'Main Input'!F26</f>
        <v>direct</v>
      </c>
      <c r="G26" s="753" t="str">
        <f>'Main Input'!G26</f>
        <v>Person</v>
      </c>
      <c r="H26" s="753">
        <f>'Main Input'!H26</f>
        <v>0</v>
      </c>
      <c r="I26" s="753">
        <f>'Main Input'!I26</f>
        <v>0</v>
      </c>
      <c r="J26" s="753">
        <f>'Main Input'!J26</f>
        <v>0</v>
      </c>
      <c r="K26" s="753" t="str">
        <f>'Main Input'!K26</f>
        <v>FJS</v>
      </c>
      <c r="L26" s="753" t="str">
        <f>'Main Input'!L26</f>
        <v>pTran</v>
      </c>
      <c r="M26" s="753">
        <f>'Main Input'!M26</f>
        <v>0</v>
      </c>
      <c r="N26" s="753">
        <f>'Main Input'!N26</f>
        <v>0</v>
      </c>
      <c r="O26" s="753" t="str">
        <f>'Main Input'!O26</f>
        <v>SPAIN</v>
      </c>
      <c r="P26" s="753">
        <f>'Main Input'!P26</f>
        <v>375.99</v>
      </c>
      <c r="Q26" s="753" t="str">
        <f>'Main Input'!Q26</f>
        <v>EUR</v>
      </c>
      <c r="R26" s="753" t="str">
        <f>'Main Input'!R26</f>
        <v>EMEA</v>
      </c>
      <c r="S26" s="753" t="str">
        <f>'Main Input'!S26</f>
        <v>Local</v>
      </c>
      <c r="T26" s="753">
        <f>'Main Input'!T26</f>
        <v>0</v>
      </c>
      <c r="U26" s="753">
        <f>'Main Input'!U26</f>
        <v>0</v>
      </c>
      <c r="V26" s="753" t="str">
        <f>'Main Input'!V26</f>
        <v>ZZZ</v>
      </c>
      <c r="W26" s="753">
        <f>'Main Input'!W26</f>
        <v>0</v>
      </c>
      <c r="X26" s="753">
        <f>'Main Input'!X26</f>
        <v>0</v>
      </c>
      <c r="Y26" s="753">
        <f>'Main Input'!Y26</f>
        <v>0</v>
      </c>
      <c r="Z26" s="753">
        <f>'Main Input'!Z26</f>
        <v>0</v>
      </c>
      <c r="AA26" s="753">
        <f>'Main Input'!AA26</f>
        <v>0</v>
      </c>
      <c r="AB26" s="763">
        <f>'Main Input'!AB26</f>
        <v>0</v>
      </c>
      <c r="AC26" s="763" t="str">
        <f>'Main Input'!AC26</f>
        <v>Incidents</v>
      </c>
      <c r="AD26" s="764">
        <f>'Main Input'!AD26</f>
        <v>112.5</v>
      </c>
      <c r="AE26" s="765">
        <f t="shared" ca="1" si="24"/>
        <v>42298.875</v>
      </c>
      <c r="AF26" s="299">
        <f t="shared" si="42"/>
        <v>7049.8125</v>
      </c>
      <c r="AG26" s="300">
        <f t="shared" ca="1" si="42"/>
        <v>7049.8125</v>
      </c>
      <c r="AH26" s="300">
        <f t="shared" ca="1" si="42"/>
        <v>7049.8125</v>
      </c>
      <c r="AI26" s="300">
        <f t="shared" ca="1" si="42"/>
        <v>7049.8125</v>
      </c>
      <c r="AJ26" s="300">
        <f t="shared" ca="1" si="42"/>
        <v>7049.8125</v>
      </c>
      <c r="AK26" s="300">
        <f t="shared" ca="1" si="42"/>
        <v>7049.8125</v>
      </c>
      <c r="AL26" s="300">
        <f t="shared" ca="1" si="42"/>
        <v>0</v>
      </c>
      <c r="AM26" s="300">
        <f t="shared" ca="1" si="42"/>
        <v>0</v>
      </c>
      <c r="AN26" s="300">
        <f t="shared" ca="1" si="42"/>
        <v>0</v>
      </c>
      <c r="AO26" s="300">
        <f t="shared" ca="1" si="42"/>
        <v>0</v>
      </c>
      <c r="AP26" s="300">
        <f t="shared" ca="1" si="43"/>
        <v>0</v>
      </c>
      <c r="AQ26" s="300">
        <f t="shared" ca="1" si="43"/>
        <v>0</v>
      </c>
      <c r="AR26" s="300">
        <f t="shared" ca="1" si="43"/>
        <v>0</v>
      </c>
      <c r="AS26" s="300">
        <f t="shared" ca="1" si="43"/>
        <v>0</v>
      </c>
      <c r="AT26" s="300">
        <f t="shared" ca="1" si="43"/>
        <v>0</v>
      </c>
      <c r="AU26" s="300">
        <f t="shared" ca="1" si="43"/>
        <v>0</v>
      </c>
      <c r="AV26" s="300">
        <f t="shared" ca="1" si="43"/>
        <v>0</v>
      </c>
      <c r="AW26" s="300">
        <f t="shared" ca="1" si="43"/>
        <v>0</v>
      </c>
      <c r="AX26" s="300">
        <f t="shared" ca="1" si="43"/>
        <v>0</v>
      </c>
      <c r="AY26" s="300">
        <f t="shared" ca="1" si="43"/>
        <v>0</v>
      </c>
      <c r="AZ26" s="300">
        <f t="shared" ca="1" si="44"/>
        <v>0</v>
      </c>
      <c r="BA26" s="300">
        <f t="shared" ca="1" si="44"/>
        <v>0</v>
      </c>
      <c r="BB26" s="300">
        <f t="shared" ca="1" si="44"/>
        <v>0</v>
      </c>
      <c r="BC26" s="300">
        <f t="shared" ca="1" si="44"/>
        <v>0</v>
      </c>
      <c r="BD26" s="300">
        <f t="shared" ca="1" si="44"/>
        <v>0</v>
      </c>
      <c r="BE26" s="300">
        <f t="shared" ca="1" si="44"/>
        <v>0</v>
      </c>
      <c r="BF26" s="300">
        <f t="shared" ca="1" si="44"/>
        <v>0</v>
      </c>
      <c r="BG26" s="300">
        <f t="shared" ca="1" si="44"/>
        <v>0</v>
      </c>
      <c r="BH26" s="300">
        <f t="shared" ca="1" si="44"/>
        <v>0</v>
      </c>
      <c r="BI26" s="300">
        <f t="shared" ca="1" si="44"/>
        <v>0</v>
      </c>
      <c r="BJ26" s="300">
        <f t="shared" ca="1" si="45"/>
        <v>0</v>
      </c>
      <c r="BK26" s="300">
        <f t="shared" ca="1" si="45"/>
        <v>0</v>
      </c>
      <c r="BL26" s="300">
        <f t="shared" ca="1" si="45"/>
        <v>0</v>
      </c>
      <c r="BM26" s="300">
        <f t="shared" ca="1" si="45"/>
        <v>0</v>
      </c>
      <c r="BN26" s="300">
        <f t="shared" ca="1" si="45"/>
        <v>0</v>
      </c>
      <c r="BO26" s="300">
        <f t="shared" ca="1" si="45"/>
        <v>0</v>
      </c>
      <c r="BP26" s="300">
        <f t="shared" ca="1" si="45"/>
        <v>0</v>
      </c>
      <c r="BQ26" s="300">
        <f t="shared" ca="1" si="45"/>
        <v>0</v>
      </c>
      <c r="BR26" s="300">
        <f t="shared" ca="1" si="45"/>
        <v>0</v>
      </c>
      <c r="BS26" s="300">
        <f t="shared" ca="1" si="45"/>
        <v>0</v>
      </c>
      <c r="BT26" s="300">
        <f t="shared" ca="1" si="46"/>
        <v>0</v>
      </c>
      <c r="BU26" s="300">
        <f t="shared" ca="1" si="46"/>
        <v>0</v>
      </c>
      <c r="BV26" s="300">
        <f t="shared" ca="1" si="46"/>
        <v>0</v>
      </c>
      <c r="BW26" s="300">
        <f t="shared" ca="1" si="46"/>
        <v>0</v>
      </c>
      <c r="BX26" s="300">
        <f t="shared" ca="1" si="46"/>
        <v>0</v>
      </c>
      <c r="BY26" s="300">
        <f t="shared" ca="1" si="46"/>
        <v>0</v>
      </c>
      <c r="BZ26" s="300">
        <f t="shared" ca="1" si="46"/>
        <v>0</v>
      </c>
      <c r="CA26" s="300">
        <f t="shared" ca="1" si="46"/>
        <v>0</v>
      </c>
      <c r="CB26" s="300">
        <f t="shared" ca="1" si="46"/>
        <v>0</v>
      </c>
      <c r="CC26" s="300">
        <f t="shared" ca="1" si="46"/>
        <v>0</v>
      </c>
      <c r="CD26" s="300">
        <f t="shared" ca="1" si="47"/>
        <v>0</v>
      </c>
      <c r="CE26" s="300">
        <f t="shared" ca="1" si="47"/>
        <v>0</v>
      </c>
      <c r="CF26" s="300">
        <f t="shared" ca="1" si="47"/>
        <v>0</v>
      </c>
      <c r="CG26" s="300">
        <f t="shared" ca="1" si="47"/>
        <v>0</v>
      </c>
      <c r="CH26" s="300">
        <f t="shared" ca="1" si="47"/>
        <v>0</v>
      </c>
      <c r="CI26" s="300">
        <f t="shared" ca="1" si="47"/>
        <v>0</v>
      </c>
      <c r="CJ26" s="300">
        <f t="shared" ca="1" si="47"/>
        <v>0</v>
      </c>
      <c r="CK26" s="300">
        <f t="shared" ca="1" si="47"/>
        <v>0</v>
      </c>
      <c r="CL26" s="300">
        <f t="shared" ca="1" si="47"/>
        <v>0</v>
      </c>
      <c r="CM26" s="300">
        <f t="shared" ca="1" si="47"/>
        <v>0</v>
      </c>
      <c r="CN26" s="300">
        <f t="shared" ca="1" si="48"/>
        <v>0</v>
      </c>
      <c r="CO26" s="300">
        <f t="shared" ca="1" si="48"/>
        <v>0</v>
      </c>
      <c r="CP26" s="300">
        <f t="shared" ca="1" si="48"/>
        <v>0</v>
      </c>
      <c r="CQ26" s="300">
        <f t="shared" ca="1" si="48"/>
        <v>0</v>
      </c>
      <c r="CR26" s="300">
        <f t="shared" ca="1" si="48"/>
        <v>0</v>
      </c>
      <c r="CS26" s="300">
        <f t="shared" ca="1" si="48"/>
        <v>0</v>
      </c>
      <c r="CT26" s="300">
        <f t="shared" ca="1" si="48"/>
        <v>0</v>
      </c>
      <c r="CU26" s="300">
        <f t="shared" ca="1" si="48"/>
        <v>0</v>
      </c>
      <c r="CV26" s="300">
        <f t="shared" ca="1" si="48"/>
        <v>0</v>
      </c>
      <c r="CW26" s="300">
        <f t="shared" ca="1" si="48"/>
        <v>0</v>
      </c>
      <c r="CX26" s="300">
        <f t="shared" ca="1" si="49"/>
        <v>0</v>
      </c>
      <c r="CY26" s="300">
        <f t="shared" ca="1" si="49"/>
        <v>0</v>
      </c>
      <c r="CZ26" s="300">
        <f t="shared" ca="1" si="49"/>
        <v>0</v>
      </c>
      <c r="DA26" s="300">
        <f t="shared" ca="1" si="49"/>
        <v>0</v>
      </c>
      <c r="DB26" s="300">
        <f t="shared" ca="1" si="49"/>
        <v>0</v>
      </c>
      <c r="DC26" s="300">
        <f t="shared" ca="1" si="49"/>
        <v>0</v>
      </c>
      <c r="DD26" s="300">
        <f t="shared" ca="1" si="49"/>
        <v>0</v>
      </c>
      <c r="DE26" s="300">
        <f t="shared" ca="1" si="49"/>
        <v>0</v>
      </c>
      <c r="DF26" s="300">
        <f t="shared" ca="1" si="49"/>
        <v>0</v>
      </c>
      <c r="DG26" s="300">
        <f t="shared" ca="1" si="49"/>
        <v>0</v>
      </c>
      <c r="DH26" s="300">
        <f t="shared" ca="1" si="50"/>
        <v>0</v>
      </c>
      <c r="DI26" s="300">
        <f t="shared" ca="1" si="50"/>
        <v>0</v>
      </c>
      <c r="DJ26" s="300">
        <f t="shared" ca="1" si="50"/>
        <v>0</v>
      </c>
      <c r="DK26" s="300">
        <f t="shared" ca="1" si="50"/>
        <v>0</v>
      </c>
      <c r="DL26" s="300">
        <f t="shared" ca="1" si="50"/>
        <v>0</v>
      </c>
      <c r="DM26" s="300">
        <f t="shared" ca="1" si="50"/>
        <v>0</v>
      </c>
      <c r="DN26" s="300">
        <f t="shared" ca="1" si="50"/>
        <v>0</v>
      </c>
      <c r="DO26" s="300">
        <f t="shared" ca="1" si="50"/>
        <v>0</v>
      </c>
      <c r="DP26" s="300">
        <f t="shared" ca="1" si="50"/>
        <v>0</v>
      </c>
      <c r="DQ26" s="300">
        <f t="shared" ca="1" si="50"/>
        <v>0</v>
      </c>
      <c r="DR26" s="300">
        <f t="shared" ca="1" si="51"/>
        <v>0</v>
      </c>
      <c r="DS26" s="300">
        <f t="shared" ca="1" si="51"/>
        <v>0</v>
      </c>
      <c r="DT26" s="300">
        <f t="shared" ca="1" si="51"/>
        <v>0</v>
      </c>
      <c r="DU26" s="300">
        <f t="shared" ca="1" si="51"/>
        <v>0</v>
      </c>
      <c r="DV26" s="300">
        <f t="shared" ca="1" si="51"/>
        <v>0</v>
      </c>
      <c r="DW26" s="300">
        <f t="shared" ca="1" si="51"/>
        <v>0</v>
      </c>
      <c r="DX26" s="300">
        <f t="shared" ca="1" si="51"/>
        <v>0</v>
      </c>
      <c r="DY26" s="300">
        <f t="shared" ca="1" si="51"/>
        <v>0</v>
      </c>
      <c r="DZ26" s="300">
        <f t="shared" ca="1" si="51"/>
        <v>0</v>
      </c>
      <c r="EA26" s="300">
        <f t="shared" ca="1" si="51"/>
        <v>0</v>
      </c>
      <c r="EB26" s="300">
        <f t="shared" ca="1" si="52"/>
        <v>0</v>
      </c>
      <c r="EC26" s="300">
        <f t="shared" ca="1" si="52"/>
        <v>0</v>
      </c>
      <c r="ED26" s="300">
        <f t="shared" ca="1" si="52"/>
        <v>0</v>
      </c>
      <c r="EE26" s="300">
        <f t="shared" ca="1" si="52"/>
        <v>0</v>
      </c>
      <c r="EF26" s="300">
        <f t="shared" ca="1" si="52"/>
        <v>0</v>
      </c>
      <c r="EG26" s="300">
        <f t="shared" ca="1" si="52"/>
        <v>0</v>
      </c>
      <c r="EH26" s="300">
        <f t="shared" ca="1" si="52"/>
        <v>0</v>
      </c>
      <c r="EI26" s="300">
        <f t="shared" ca="1" si="52"/>
        <v>0</v>
      </c>
      <c r="EJ26" s="300">
        <f t="shared" ca="1" si="52"/>
        <v>0</v>
      </c>
      <c r="EK26" s="300">
        <f t="shared" ca="1" si="52"/>
        <v>0</v>
      </c>
      <c r="EL26" s="300">
        <f t="shared" ca="1" si="53"/>
        <v>0</v>
      </c>
      <c r="EM26" s="300">
        <f t="shared" ca="1" si="53"/>
        <v>0</v>
      </c>
      <c r="EN26" s="300">
        <f t="shared" ca="1" si="53"/>
        <v>0</v>
      </c>
      <c r="EO26" s="300">
        <f t="shared" ca="1" si="53"/>
        <v>0</v>
      </c>
      <c r="EP26" s="300">
        <f t="shared" ca="1" si="53"/>
        <v>0</v>
      </c>
      <c r="EQ26" s="300">
        <f t="shared" ca="1" si="53"/>
        <v>0</v>
      </c>
      <c r="ER26" s="300">
        <f t="shared" ca="1" si="53"/>
        <v>0</v>
      </c>
      <c r="ES26" s="300">
        <f t="shared" ca="1" si="53"/>
        <v>0</v>
      </c>
      <c r="ET26" s="300">
        <f t="shared" ca="1" si="53"/>
        <v>0</v>
      </c>
      <c r="EU26" s="300">
        <f t="shared" ca="1" si="53"/>
        <v>0</v>
      </c>
      <c r="EV26" s="300">
        <f t="shared" ca="1" si="53"/>
        <v>0</v>
      </c>
      <c r="EW26" s="300">
        <f t="shared" ca="1" si="53"/>
        <v>0</v>
      </c>
      <c r="EX26" s="300">
        <f t="shared" ca="1" si="53"/>
        <v>0</v>
      </c>
      <c r="EY26" s="612"/>
      <c r="EZ26" s="757" t="str">
        <f>'Main Input'!EZ26</f>
        <v>RPI</v>
      </c>
      <c r="FA26" s="766" t="str">
        <f>'Main Input'!FA26</f>
        <v>N/A</v>
      </c>
      <c r="FB26" s="766">
        <f>'Main Input'!FB26</f>
        <v>0</v>
      </c>
      <c r="FC26" s="766" t="str">
        <f>'Main Input'!FC26</f>
        <v>IT Solutions</v>
      </c>
      <c r="FD26" s="766" t="str">
        <f>'Main Input'!FD26</f>
        <v>Managed Services</v>
      </c>
      <c r="FE26" s="757" t="str">
        <f>'Main Input'!FE26</f>
        <v>Opex</v>
      </c>
      <c r="FF26" s="757" t="str">
        <f>'Main Input'!FF26</f>
        <v>ContractAccrual</v>
      </c>
      <c r="FG26" s="757" t="str">
        <f>'Main Input'!FG26</f>
        <v>Expense</v>
      </c>
      <c r="FH26" s="767" t="str">
        <f>'Main Input'!FH26</f>
        <v>A</v>
      </c>
      <c r="FI26" s="768">
        <f>'Main Input'!FI26</f>
        <v>0.22</v>
      </c>
      <c r="FJ26" s="768">
        <f>'Main Input'!FJ26</f>
        <v>0</v>
      </c>
      <c r="FK26" s="612"/>
      <c r="FL26" s="531">
        <f t="shared" si="37"/>
        <v>0</v>
      </c>
      <c r="FM26" s="532" t="str">
        <f t="shared" si="38"/>
        <v>Y</v>
      </c>
      <c r="FN26" s="532" t="str">
        <f t="shared" si="39"/>
        <v>Y</v>
      </c>
      <c r="FO26" s="532" t="str">
        <f t="shared" si="40"/>
        <v>Y</v>
      </c>
      <c r="FP26" s="532" t="str">
        <f t="shared" si="41"/>
        <v>Y</v>
      </c>
      <c r="FQ26" s="612"/>
      <c r="FT26" s="612"/>
    </row>
    <row r="27" spans="1:176">
      <c r="A27" s="750" t="str">
        <f>'Main Input'!A27</f>
        <v>MTB</v>
      </c>
      <c r="B27" s="762" t="str">
        <f>'Main Input'!B27</f>
        <v>Field Maintenance Service</v>
      </c>
      <c r="C27" s="762" t="str">
        <f>'Main Input'!C27</f>
        <v>Third Party</v>
      </c>
      <c r="D27" s="762" t="str">
        <f>'Main Input'!D27</f>
        <v>TRF</v>
      </c>
      <c r="E27" s="762" t="str">
        <f>'Main Input'!E27</f>
        <v>TRIOLE fS Project Manager - Transition</v>
      </c>
      <c r="F27" s="753" t="str">
        <f>'Main Input'!F27</f>
        <v>direct</v>
      </c>
      <c r="G27" s="753" t="str">
        <f>'Main Input'!G27</f>
        <v>Person</v>
      </c>
      <c r="H27" s="753">
        <f>'Main Input'!H27</f>
        <v>0</v>
      </c>
      <c r="I27" s="753">
        <f>'Main Input'!I27</f>
        <v>0</v>
      </c>
      <c r="J27" s="753">
        <f>'Main Input'!J27</f>
        <v>0</v>
      </c>
      <c r="K27" s="753" t="str">
        <f>'Main Input'!K27</f>
        <v>FJS</v>
      </c>
      <c r="L27" s="753" t="str">
        <f>'Main Input'!L27</f>
        <v>pTran</v>
      </c>
      <c r="M27" s="753">
        <f>'Main Input'!M27</f>
        <v>0</v>
      </c>
      <c r="N27" s="753">
        <f>'Main Input'!N27</f>
        <v>0</v>
      </c>
      <c r="O27" s="753" t="str">
        <f>'Main Input'!O27</f>
        <v>SPAIN</v>
      </c>
      <c r="P27" s="753">
        <f>'Main Input'!P27</f>
        <v>398</v>
      </c>
      <c r="Q27" s="753" t="str">
        <f>'Main Input'!Q27</f>
        <v>EUR</v>
      </c>
      <c r="R27" s="753" t="str">
        <f>'Main Input'!R27</f>
        <v>EMEA</v>
      </c>
      <c r="S27" s="753" t="str">
        <f>'Main Input'!S27</f>
        <v>Local</v>
      </c>
      <c r="T27" s="753">
        <f>'Main Input'!T27</f>
        <v>0</v>
      </c>
      <c r="U27" s="753">
        <f>'Main Input'!U27</f>
        <v>0</v>
      </c>
      <c r="V27" s="753" t="str">
        <f>'Main Input'!V27</f>
        <v>ZZZ</v>
      </c>
      <c r="W27" s="753">
        <f>'Main Input'!W27</f>
        <v>0</v>
      </c>
      <c r="X27" s="753">
        <f>'Main Input'!X27</f>
        <v>0</v>
      </c>
      <c r="Y27" s="753">
        <f>'Main Input'!Y27</f>
        <v>0</v>
      </c>
      <c r="Z27" s="753">
        <f>'Main Input'!Z27</f>
        <v>0</v>
      </c>
      <c r="AA27" s="753">
        <f>'Main Input'!AA27</f>
        <v>0</v>
      </c>
      <c r="AB27" s="763">
        <f>'Main Input'!AB27</f>
        <v>0</v>
      </c>
      <c r="AC27" s="763" t="str">
        <f>'Main Input'!AC27</f>
        <v>Days</v>
      </c>
      <c r="AD27" s="764">
        <f>'Main Input'!AD27</f>
        <v>54</v>
      </c>
      <c r="AE27" s="765">
        <f t="shared" ca="1" si="24"/>
        <v>21492</v>
      </c>
      <c r="AF27" s="299">
        <f t="shared" si="42"/>
        <v>0</v>
      </c>
      <c r="AG27" s="300">
        <f t="shared" ca="1" si="42"/>
        <v>0</v>
      </c>
      <c r="AH27" s="300">
        <f t="shared" ca="1" si="42"/>
        <v>0</v>
      </c>
      <c r="AI27" s="300">
        <f t="shared" ca="1" si="42"/>
        <v>7164</v>
      </c>
      <c r="AJ27" s="300">
        <f t="shared" ca="1" si="42"/>
        <v>7164</v>
      </c>
      <c r="AK27" s="300">
        <f t="shared" ca="1" si="42"/>
        <v>7164</v>
      </c>
      <c r="AL27" s="300">
        <f t="shared" ca="1" si="42"/>
        <v>0</v>
      </c>
      <c r="AM27" s="300">
        <f t="shared" ca="1" si="42"/>
        <v>0</v>
      </c>
      <c r="AN27" s="300">
        <f t="shared" ca="1" si="42"/>
        <v>0</v>
      </c>
      <c r="AO27" s="300">
        <f t="shared" ca="1" si="42"/>
        <v>0</v>
      </c>
      <c r="AP27" s="300">
        <f t="shared" ca="1" si="43"/>
        <v>0</v>
      </c>
      <c r="AQ27" s="300">
        <f t="shared" ca="1" si="43"/>
        <v>0</v>
      </c>
      <c r="AR27" s="300">
        <f t="shared" ca="1" si="43"/>
        <v>0</v>
      </c>
      <c r="AS27" s="300">
        <f t="shared" ca="1" si="43"/>
        <v>0</v>
      </c>
      <c r="AT27" s="300">
        <f t="shared" ca="1" si="43"/>
        <v>0</v>
      </c>
      <c r="AU27" s="300">
        <f t="shared" ca="1" si="43"/>
        <v>0</v>
      </c>
      <c r="AV27" s="300">
        <f t="shared" ca="1" si="43"/>
        <v>0</v>
      </c>
      <c r="AW27" s="300">
        <f t="shared" ca="1" si="43"/>
        <v>0</v>
      </c>
      <c r="AX27" s="300">
        <f t="shared" ca="1" si="43"/>
        <v>0</v>
      </c>
      <c r="AY27" s="300">
        <f t="shared" ca="1" si="43"/>
        <v>0</v>
      </c>
      <c r="AZ27" s="300">
        <f t="shared" ca="1" si="44"/>
        <v>0</v>
      </c>
      <c r="BA27" s="300">
        <f t="shared" ca="1" si="44"/>
        <v>0</v>
      </c>
      <c r="BB27" s="300">
        <f t="shared" ca="1" si="44"/>
        <v>0</v>
      </c>
      <c r="BC27" s="300">
        <f t="shared" ca="1" si="44"/>
        <v>0</v>
      </c>
      <c r="BD27" s="300">
        <f t="shared" ca="1" si="44"/>
        <v>0</v>
      </c>
      <c r="BE27" s="300">
        <f t="shared" ca="1" si="44"/>
        <v>0</v>
      </c>
      <c r="BF27" s="300">
        <f t="shared" ca="1" si="44"/>
        <v>0</v>
      </c>
      <c r="BG27" s="300">
        <f t="shared" ca="1" si="44"/>
        <v>0</v>
      </c>
      <c r="BH27" s="300">
        <f t="shared" ca="1" si="44"/>
        <v>0</v>
      </c>
      <c r="BI27" s="300">
        <f t="shared" ca="1" si="44"/>
        <v>0</v>
      </c>
      <c r="BJ27" s="300">
        <f t="shared" ca="1" si="45"/>
        <v>0</v>
      </c>
      <c r="BK27" s="300">
        <f t="shared" ca="1" si="45"/>
        <v>0</v>
      </c>
      <c r="BL27" s="300">
        <f t="shared" ca="1" si="45"/>
        <v>0</v>
      </c>
      <c r="BM27" s="300">
        <f t="shared" ca="1" si="45"/>
        <v>0</v>
      </c>
      <c r="BN27" s="300">
        <f t="shared" ca="1" si="45"/>
        <v>0</v>
      </c>
      <c r="BO27" s="300">
        <f t="shared" ca="1" si="45"/>
        <v>0</v>
      </c>
      <c r="BP27" s="300">
        <f t="shared" ca="1" si="45"/>
        <v>0</v>
      </c>
      <c r="BQ27" s="300">
        <f t="shared" ca="1" si="45"/>
        <v>0</v>
      </c>
      <c r="BR27" s="300">
        <f t="shared" ca="1" si="45"/>
        <v>0</v>
      </c>
      <c r="BS27" s="300">
        <f t="shared" ca="1" si="45"/>
        <v>0</v>
      </c>
      <c r="BT27" s="300">
        <f t="shared" ca="1" si="46"/>
        <v>0</v>
      </c>
      <c r="BU27" s="300">
        <f t="shared" ca="1" si="46"/>
        <v>0</v>
      </c>
      <c r="BV27" s="300">
        <f t="shared" ca="1" si="46"/>
        <v>0</v>
      </c>
      <c r="BW27" s="300">
        <f t="shared" ca="1" si="46"/>
        <v>0</v>
      </c>
      <c r="BX27" s="300">
        <f t="shared" ca="1" si="46"/>
        <v>0</v>
      </c>
      <c r="BY27" s="300">
        <f t="shared" ca="1" si="46"/>
        <v>0</v>
      </c>
      <c r="BZ27" s="300">
        <f t="shared" ca="1" si="46"/>
        <v>0</v>
      </c>
      <c r="CA27" s="300">
        <f t="shared" ca="1" si="46"/>
        <v>0</v>
      </c>
      <c r="CB27" s="300">
        <f t="shared" ca="1" si="46"/>
        <v>0</v>
      </c>
      <c r="CC27" s="300">
        <f t="shared" ca="1" si="46"/>
        <v>0</v>
      </c>
      <c r="CD27" s="300">
        <f t="shared" ca="1" si="47"/>
        <v>0</v>
      </c>
      <c r="CE27" s="300">
        <f t="shared" ca="1" si="47"/>
        <v>0</v>
      </c>
      <c r="CF27" s="300">
        <f t="shared" ca="1" si="47"/>
        <v>0</v>
      </c>
      <c r="CG27" s="300">
        <f t="shared" ca="1" si="47"/>
        <v>0</v>
      </c>
      <c r="CH27" s="300">
        <f t="shared" ca="1" si="47"/>
        <v>0</v>
      </c>
      <c r="CI27" s="300">
        <f t="shared" ca="1" si="47"/>
        <v>0</v>
      </c>
      <c r="CJ27" s="300">
        <f t="shared" ca="1" si="47"/>
        <v>0</v>
      </c>
      <c r="CK27" s="300">
        <f t="shared" ca="1" si="47"/>
        <v>0</v>
      </c>
      <c r="CL27" s="300">
        <f t="shared" ca="1" si="47"/>
        <v>0</v>
      </c>
      <c r="CM27" s="300">
        <f t="shared" ca="1" si="47"/>
        <v>0</v>
      </c>
      <c r="CN27" s="300">
        <f t="shared" ca="1" si="48"/>
        <v>0</v>
      </c>
      <c r="CO27" s="300">
        <f t="shared" ca="1" si="48"/>
        <v>0</v>
      </c>
      <c r="CP27" s="300">
        <f t="shared" ca="1" si="48"/>
        <v>0</v>
      </c>
      <c r="CQ27" s="300">
        <f t="shared" ca="1" si="48"/>
        <v>0</v>
      </c>
      <c r="CR27" s="300">
        <f t="shared" ca="1" si="48"/>
        <v>0</v>
      </c>
      <c r="CS27" s="300">
        <f t="shared" ca="1" si="48"/>
        <v>0</v>
      </c>
      <c r="CT27" s="300">
        <f t="shared" ca="1" si="48"/>
        <v>0</v>
      </c>
      <c r="CU27" s="300">
        <f t="shared" ca="1" si="48"/>
        <v>0</v>
      </c>
      <c r="CV27" s="300">
        <f t="shared" ca="1" si="48"/>
        <v>0</v>
      </c>
      <c r="CW27" s="300">
        <f t="shared" ca="1" si="48"/>
        <v>0</v>
      </c>
      <c r="CX27" s="300">
        <f t="shared" ca="1" si="49"/>
        <v>0</v>
      </c>
      <c r="CY27" s="300">
        <f t="shared" ca="1" si="49"/>
        <v>0</v>
      </c>
      <c r="CZ27" s="300">
        <f t="shared" ca="1" si="49"/>
        <v>0</v>
      </c>
      <c r="DA27" s="300">
        <f t="shared" ca="1" si="49"/>
        <v>0</v>
      </c>
      <c r="DB27" s="300">
        <f t="shared" ca="1" si="49"/>
        <v>0</v>
      </c>
      <c r="DC27" s="300">
        <f t="shared" ca="1" si="49"/>
        <v>0</v>
      </c>
      <c r="DD27" s="300">
        <f t="shared" ca="1" si="49"/>
        <v>0</v>
      </c>
      <c r="DE27" s="300">
        <f t="shared" ca="1" si="49"/>
        <v>0</v>
      </c>
      <c r="DF27" s="300">
        <f t="shared" ca="1" si="49"/>
        <v>0</v>
      </c>
      <c r="DG27" s="300">
        <f t="shared" ca="1" si="49"/>
        <v>0</v>
      </c>
      <c r="DH27" s="300">
        <f t="shared" ca="1" si="50"/>
        <v>0</v>
      </c>
      <c r="DI27" s="300">
        <f t="shared" ca="1" si="50"/>
        <v>0</v>
      </c>
      <c r="DJ27" s="300">
        <f t="shared" ca="1" si="50"/>
        <v>0</v>
      </c>
      <c r="DK27" s="300">
        <f t="shared" ca="1" si="50"/>
        <v>0</v>
      </c>
      <c r="DL27" s="300">
        <f t="shared" ca="1" si="50"/>
        <v>0</v>
      </c>
      <c r="DM27" s="300">
        <f t="shared" ca="1" si="50"/>
        <v>0</v>
      </c>
      <c r="DN27" s="300">
        <f t="shared" ca="1" si="50"/>
        <v>0</v>
      </c>
      <c r="DO27" s="300">
        <f t="shared" ca="1" si="50"/>
        <v>0</v>
      </c>
      <c r="DP27" s="300">
        <f t="shared" ca="1" si="50"/>
        <v>0</v>
      </c>
      <c r="DQ27" s="300">
        <f t="shared" ca="1" si="50"/>
        <v>0</v>
      </c>
      <c r="DR27" s="300">
        <f t="shared" ca="1" si="51"/>
        <v>0</v>
      </c>
      <c r="DS27" s="300">
        <f t="shared" ca="1" si="51"/>
        <v>0</v>
      </c>
      <c r="DT27" s="300">
        <f t="shared" ca="1" si="51"/>
        <v>0</v>
      </c>
      <c r="DU27" s="300">
        <f t="shared" ca="1" si="51"/>
        <v>0</v>
      </c>
      <c r="DV27" s="300">
        <f t="shared" ca="1" si="51"/>
        <v>0</v>
      </c>
      <c r="DW27" s="300">
        <f t="shared" ca="1" si="51"/>
        <v>0</v>
      </c>
      <c r="DX27" s="300">
        <f t="shared" ca="1" si="51"/>
        <v>0</v>
      </c>
      <c r="DY27" s="300">
        <f t="shared" ca="1" si="51"/>
        <v>0</v>
      </c>
      <c r="DZ27" s="300">
        <f t="shared" ca="1" si="51"/>
        <v>0</v>
      </c>
      <c r="EA27" s="300">
        <f t="shared" ca="1" si="51"/>
        <v>0</v>
      </c>
      <c r="EB27" s="300">
        <f t="shared" ca="1" si="52"/>
        <v>0</v>
      </c>
      <c r="EC27" s="300">
        <f t="shared" ca="1" si="52"/>
        <v>0</v>
      </c>
      <c r="ED27" s="300">
        <f t="shared" ca="1" si="52"/>
        <v>0</v>
      </c>
      <c r="EE27" s="300">
        <f t="shared" ca="1" si="52"/>
        <v>0</v>
      </c>
      <c r="EF27" s="300">
        <f t="shared" ca="1" si="52"/>
        <v>0</v>
      </c>
      <c r="EG27" s="300">
        <f t="shared" ca="1" si="52"/>
        <v>0</v>
      </c>
      <c r="EH27" s="300">
        <f t="shared" ca="1" si="52"/>
        <v>0</v>
      </c>
      <c r="EI27" s="300">
        <f t="shared" ca="1" si="52"/>
        <v>0</v>
      </c>
      <c r="EJ27" s="300">
        <f t="shared" ca="1" si="52"/>
        <v>0</v>
      </c>
      <c r="EK27" s="300">
        <f t="shared" ca="1" si="52"/>
        <v>0</v>
      </c>
      <c r="EL27" s="300">
        <f t="shared" ca="1" si="53"/>
        <v>0</v>
      </c>
      <c r="EM27" s="300">
        <f t="shared" ca="1" si="53"/>
        <v>0</v>
      </c>
      <c r="EN27" s="300">
        <f t="shared" ca="1" si="53"/>
        <v>0</v>
      </c>
      <c r="EO27" s="300">
        <f t="shared" ca="1" si="53"/>
        <v>0</v>
      </c>
      <c r="EP27" s="300">
        <f t="shared" ca="1" si="53"/>
        <v>0</v>
      </c>
      <c r="EQ27" s="300">
        <f t="shared" ca="1" si="53"/>
        <v>0</v>
      </c>
      <c r="ER27" s="300">
        <f t="shared" ca="1" si="53"/>
        <v>0</v>
      </c>
      <c r="ES27" s="300">
        <f t="shared" ca="1" si="53"/>
        <v>0</v>
      </c>
      <c r="ET27" s="300">
        <f t="shared" ca="1" si="53"/>
        <v>0</v>
      </c>
      <c r="EU27" s="300">
        <f t="shared" ca="1" si="53"/>
        <v>0</v>
      </c>
      <c r="EV27" s="300">
        <f t="shared" ca="1" si="53"/>
        <v>0</v>
      </c>
      <c r="EW27" s="300">
        <f t="shared" ca="1" si="53"/>
        <v>0</v>
      </c>
      <c r="EX27" s="300">
        <f t="shared" ca="1" si="53"/>
        <v>0</v>
      </c>
      <c r="EY27" s="612"/>
      <c r="EZ27" s="757" t="str">
        <f>'Main Input'!EZ27</f>
        <v>RPI</v>
      </c>
      <c r="FA27" s="766" t="str">
        <f>'Main Input'!FA27</f>
        <v>N/A</v>
      </c>
      <c r="FB27" s="766">
        <f>'Main Input'!FB27</f>
        <v>0</v>
      </c>
      <c r="FC27" s="766" t="str">
        <f>'Main Input'!FC27</f>
        <v>IT Solutions</v>
      </c>
      <c r="FD27" s="766" t="str">
        <f>'Main Input'!FD27</f>
        <v>Managed Services</v>
      </c>
      <c r="FE27" s="757" t="str">
        <f>'Main Input'!FE27</f>
        <v>Opex</v>
      </c>
      <c r="FF27" s="757" t="str">
        <f>'Main Input'!FF27</f>
        <v>ContractAccrual</v>
      </c>
      <c r="FG27" s="757" t="str">
        <f>'Main Input'!FG27</f>
        <v>Expense</v>
      </c>
      <c r="FH27" s="767" t="str">
        <f>'Main Input'!FH27</f>
        <v>A</v>
      </c>
      <c r="FI27" s="768">
        <f>'Main Input'!FI27</f>
        <v>0.22</v>
      </c>
      <c r="FJ27" s="768">
        <f>'Main Input'!FJ27</f>
        <v>0</v>
      </c>
      <c r="FK27" s="612"/>
      <c r="FL27" s="531">
        <f t="shared" si="37"/>
        <v>0</v>
      </c>
      <c r="FM27" s="532" t="str">
        <f t="shared" si="38"/>
        <v>Y</v>
      </c>
      <c r="FN27" s="532" t="str">
        <f t="shared" si="39"/>
        <v>Y</v>
      </c>
      <c r="FO27" s="532" t="str">
        <f t="shared" si="40"/>
        <v>Y</v>
      </c>
      <c r="FP27" s="532" t="str">
        <f t="shared" si="41"/>
        <v>Y</v>
      </c>
      <c r="FQ27" s="612"/>
      <c r="FT27" s="612"/>
    </row>
    <row r="28" spans="1:176">
      <c r="A28" s="750" t="str">
        <f>'Main Input'!A28</f>
        <v>MTB</v>
      </c>
      <c r="B28" s="762" t="str">
        <f>'Main Input'!B28</f>
        <v>Field Maintenance Service</v>
      </c>
      <c r="C28" s="762" t="str">
        <f>'Main Input'!C28</f>
        <v>Third Party</v>
      </c>
      <c r="D28" s="762" t="str">
        <f>'Main Input'!D28</f>
        <v>TRF</v>
      </c>
      <c r="E28" s="762">
        <f>'Main Input'!E28</f>
        <v>0</v>
      </c>
      <c r="F28" s="753" t="str">
        <f>'Main Input'!F28</f>
        <v>direct</v>
      </c>
      <c r="G28" s="753" t="str">
        <f>'Main Input'!G28</f>
        <v>Person</v>
      </c>
      <c r="H28" s="753">
        <f>'Main Input'!H28</f>
        <v>0</v>
      </c>
      <c r="I28" s="753">
        <f>'Main Input'!I28</f>
        <v>0</v>
      </c>
      <c r="J28" s="753">
        <f>'Main Input'!J28</f>
        <v>0</v>
      </c>
      <c r="K28" s="753" t="str">
        <f>'Main Input'!K28</f>
        <v>FJS</v>
      </c>
      <c r="L28" s="753" t="str">
        <f>'Main Input'!L28</f>
        <v>pTran</v>
      </c>
      <c r="M28" s="753">
        <f>'Main Input'!M28</f>
        <v>0</v>
      </c>
      <c r="N28" s="753">
        <f>'Main Input'!N28</f>
        <v>0</v>
      </c>
      <c r="O28" s="753" t="str">
        <f>'Main Input'!O28</f>
        <v>SPAIN</v>
      </c>
      <c r="P28" s="753">
        <f>'Main Input'!P28</f>
        <v>398</v>
      </c>
      <c r="Q28" s="753" t="str">
        <f>'Main Input'!Q28</f>
        <v>EUR</v>
      </c>
      <c r="R28" s="753" t="str">
        <f>'Main Input'!R28</f>
        <v>EMEA</v>
      </c>
      <c r="S28" s="753" t="str">
        <f>'Main Input'!S28</f>
        <v>Local</v>
      </c>
      <c r="T28" s="753">
        <f>'Main Input'!T28</f>
        <v>0</v>
      </c>
      <c r="U28" s="753">
        <f>'Main Input'!U28</f>
        <v>0</v>
      </c>
      <c r="V28" s="753" t="str">
        <f>'Main Input'!V28</f>
        <v>ZZZ</v>
      </c>
      <c r="W28" s="753">
        <f>'Main Input'!W28</f>
        <v>0</v>
      </c>
      <c r="X28" s="753">
        <f>'Main Input'!X28</f>
        <v>0</v>
      </c>
      <c r="Y28" s="753">
        <f>'Main Input'!Y28</f>
        <v>0</v>
      </c>
      <c r="Z28" s="753">
        <f>'Main Input'!Z28</f>
        <v>0</v>
      </c>
      <c r="AA28" s="753">
        <f>'Main Input'!AA28</f>
        <v>0</v>
      </c>
      <c r="AB28" s="763">
        <f>'Main Input'!AB28</f>
        <v>0</v>
      </c>
      <c r="AC28" s="763" t="str">
        <f>'Main Input'!AC28</f>
        <v>Days</v>
      </c>
      <c r="AD28" s="764">
        <f>'Main Input'!AD28</f>
        <v>54</v>
      </c>
      <c r="AE28" s="765">
        <f t="shared" ca="1" si="24"/>
        <v>21492</v>
      </c>
      <c r="AF28" s="299">
        <f t="shared" si="42"/>
        <v>0</v>
      </c>
      <c r="AG28" s="300">
        <f t="shared" ca="1" si="42"/>
        <v>0</v>
      </c>
      <c r="AH28" s="300">
        <f t="shared" ca="1" si="42"/>
        <v>0</v>
      </c>
      <c r="AI28" s="300">
        <f t="shared" ca="1" si="42"/>
        <v>7164</v>
      </c>
      <c r="AJ28" s="300">
        <f t="shared" ca="1" si="42"/>
        <v>7164</v>
      </c>
      <c r="AK28" s="300">
        <f t="shared" ca="1" si="42"/>
        <v>7164</v>
      </c>
      <c r="AL28" s="300">
        <f t="shared" ca="1" si="42"/>
        <v>0</v>
      </c>
      <c r="AM28" s="300">
        <f t="shared" ca="1" si="42"/>
        <v>0</v>
      </c>
      <c r="AN28" s="300">
        <f t="shared" ca="1" si="42"/>
        <v>0</v>
      </c>
      <c r="AO28" s="300">
        <f t="shared" ca="1" si="42"/>
        <v>0</v>
      </c>
      <c r="AP28" s="300">
        <f t="shared" ca="1" si="43"/>
        <v>0</v>
      </c>
      <c r="AQ28" s="300">
        <f t="shared" ca="1" si="43"/>
        <v>0</v>
      </c>
      <c r="AR28" s="300">
        <f t="shared" ca="1" si="43"/>
        <v>0</v>
      </c>
      <c r="AS28" s="300">
        <f t="shared" ca="1" si="43"/>
        <v>0</v>
      </c>
      <c r="AT28" s="300">
        <f t="shared" ca="1" si="43"/>
        <v>0</v>
      </c>
      <c r="AU28" s="300">
        <f t="shared" ca="1" si="43"/>
        <v>0</v>
      </c>
      <c r="AV28" s="300">
        <f t="shared" ca="1" si="43"/>
        <v>0</v>
      </c>
      <c r="AW28" s="300">
        <f t="shared" ca="1" si="43"/>
        <v>0</v>
      </c>
      <c r="AX28" s="300">
        <f t="shared" ca="1" si="43"/>
        <v>0</v>
      </c>
      <c r="AY28" s="300">
        <f t="shared" ca="1" si="43"/>
        <v>0</v>
      </c>
      <c r="AZ28" s="300">
        <f t="shared" ca="1" si="44"/>
        <v>0</v>
      </c>
      <c r="BA28" s="300">
        <f t="shared" ca="1" si="44"/>
        <v>0</v>
      </c>
      <c r="BB28" s="300">
        <f t="shared" ca="1" si="44"/>
        <v>0</v>
      </c>
      <c r="BC28" s="300">
        <f t="shared" ca="1" si="44"/>
        <v>0</v>
      </c>
      <c r="BD28" s="300">
        <f t="shared" ca="1" si="44"/>
        <v>0</v>
      </c>
      <c r="BE28" s="300">
        <f t="shared" ca="1" si="44"/>
        <v>0</v>
      </c>
      <c r="BF28" s="300">
        <f t="shared" ca="1" si="44"/>
        <v>0</v>
      </c>
      <c r="BG28" s="300">
        <f t="shared" ca="1" si="44"/>
        <v>0</v>
      </c>
      <c r="BH28" s="300">
        <f t="shared" ca="1" si="44"/>
        <v>0</v>
      </c>
      <c r="BI28" s="300">
        <f t="shared" ca="1" si="44"/>
        <v>0</v>
      </c>
      <c r="BJ28" s="300">
        <f t="shared" ca="1" si="45"/>
        <v>0</v>
      </c>
      <c r="BK28" s="300">
        <f t="shared" ca="1" si="45"/>
        <v>0</v>
      </c>
      <c r="BL28" s="300">
        <f t="shared" ca="1" si="45"/>
        <v>0</v>
      </c>
      <c r="BM28" s="300">
        <f t="shared" ca="1" si="45"/>
        <v>0</v>
      </c>
      <c r="BN28" s="300">
        <f t="shared" ca="1" si="45"/>
        <v>0</v>
      </c>
      <c r="BO28" s="300">
        <f t="shared" ca="1" si="45"/>
        <v>0</v>
      </c>
      <c r="BP28" s="300">
        <f t="shared" ca="1" si="45"/>
        <v>0</v>
      </c>
      <c r="BQ28" s="300">
        <f t="shared" ca="1" si="45"/>
        <v>0</v>
      </c>
      <c r="BR28" s="300">
        <f t="shared" ca="1" si="45"/>
        <v>0</v>
      </c>
      <c r="BS28" s="300">
        <f t="shared" ca="1" si="45"/>
        <v>0</v>
      </c>
      <c r="BT28" s="300">
        <f t="shared" ca="1" si="46"/>
        <v>0</v>
      </c>
      <c r="BU28" s="300">
        <f t="shared" ca="1" si="46"/>
        <v>0</v>
      </c>
      <c r="BV28" s="300">
        <f t="shared" ca="1" si="46"/>
        <v>0</v>
      </c>
      <c r="BW28" s="300">
        <f t="shared" ca="1" si="46"/>
        <v>0</v>
      </c>
      <c r="BX28" s="300">
        <f t="shared" ca="1" si="46"/>
        <v>0</v>
      </c>
      <c r="BY28" s="300">
        <f t="shared" ca="1" si="46"/>
        <v>0</v>
      </c>
      <c r="BZ28" s="300">
        <f t="shared" ca="1" si="46"/>
        <v>0</v>
      </c>
      <c r="CA28" s="300">
        <f t="shared" ca="1" si="46"/>
        <v>0</v>
      </c>
      <c r="CB28" s="300">
        <f t="shared" ca="1" si="46"/>
        <v>0</v>
      </c>
      <c r="CC28" s="300">
        <f t="shared" ca="1" si="46"/>
        <v>0</v>
      </c>
      <c r="CD28" s="300">
        <f t="shared" ca="1" si="47"/>
        <v>0</v>
      </c>
      <c r="CE28" s="300">
        <f t="shared" ca="1" si="47"/>
        <v>0</v>
      </c>
      <c r="CF28" s="300">
        <f t="shared" ca="1" si="47"/>
        <v>0</v>
      </c>
      <c r="CG28" s="300">
        <f t="shared" ca="1" si="47"/>
        <v>0</v>
      </c>
      <c r="CH28" s="300">
        <f t="shared" ca="1" si="47"/>
        <v>0</v>
      </c>
      <c r="CI28" s="300">
        <f t="shared" ca="1" si="47"/>
        <v>0</v>
      </c>
      <c r="CJ28" s="300">
        <f t="shared" ca="1" si="47"/>
        <v>0</v>
      </c>
      <c r="CK28" s="300">
        <f t="shared" ca="1" si="47"/>
        <v>0</v>
      </c>
      <c r="CL28" s="300">
        <f t="shared" ca="1" si="47"/>
        <v>0</v>
      </c>
      <c r="CM28" s="300">
        <f t="shared" ca="1" si="47"/>
        <v>0</v>
      </c>
      <c r="CN28" s="300">
        <f t="shared" ca="1" si="48"/>
        <v>0</v>
      </c>
      <c r="CO28" s="300">
        <f t="shared" ca="1" si="48"/>
        <v>0</v>
      </c>
      <c r="CP28" s="300">
        <f t="shared" ca="1" si="48"/>
        <v>0</v>
      </c>
      <c r="CQ28" s="300">
        <f t="shared" ca="1" si="48"/>
        <v>0</v>
      </c>
      <c r="CR28" s="300">
        <f t="shared" ca="1" si="48"/>
        <v>0</v>
      </c>
      <c r="CS28" s="300">
        <f t="shared" ca="1" si="48"/>
        <v>0</v>
      </c>
      <c r="CT28" s="300">
        <f t="shared" ca="1" si="48"/>
        <v>0</v>
      </c>
      <c r="CU28" s="300">
        <f t="shared" ca="1" si="48"/>
        <v>0</v>
      </c>
      <c r="CV28" s="300">
        <f t="shared" ca="1" si="48"/>
        <v>0</v>
      </c>
      <c r="CW28" s="300">
        <f t="shared" ca="1" si="48"/>
        <v>0</v>
      </c>
      <c r="CX28" s="300">
        <f t="shared" ca="1" si="49"/>
        <v>0</v>
      </c>
      <c r="CY28" s="300">
        <f t="shared" ca="1" si="49"/>
        <v>0</v>
      </c>
      <c r="CZ28" s="300">
        <f t="shared" ca="1" si="49"/>
        <v>0</v>
      </c>
      <c r="DA28" s="300">
        <f t="shared" ca="1" si="49"/>
        <v>0</v>
      </c>
      <c r="DB28" s="300">
        <f t="shared" ca="1" si="49"/>
        <v>0</v>
      </c>
      <c r="DC28" s="300">
        <f t="shared" ca="1" si="49"/>
        <v>0</v>
      </c>
      <c r="DD28" s="300">
        <f t="shared" ca="1" si="49"/>
        <v>0</v>
      </c>
      <c r="DE28" s="300">
        <f t="shared" ca="1" si="49"/>
        <v>0</v>
      </c>
      <c r="DF28" s="300">
        <f t="shared" ca="1" si="49"/>
        <v>0</v>
      </c>
      <c r="DG28" s="300">
        <f t="shared" ca="1" si="49"/>
        <v>0</v>
      </c>
      <c r="DH28" s="300">
        <f t="shared" ca="1" si="50"/>
        <v>0</v>
      </c>
      <c r="DI28" s="300">
        <f t="shared" ca="1" si="50"/>
        <v>0</v>
      </c>
      <c r="DJ28" s="300">
        <f t="shared" ca="1" si="50"/>
        <v>0</v>
      </c>
      <c r="DK28" s="300">
        <f t="shared" ca="1" si="50"/>
        <v>0</v>
      </c>
      <c r="DL28" s="300">
        <f t="shared" ca="1" si="50"/>
        <v>0</v>
      </c>
      <c r="DM28" s="300">
        <f t="shared" ca="1" si="50"/>
        <v>0</v>
      </c>
      <c r="DN28" s="300">
        <f t="shared" ca="1" si="50"/>
        <v>0</v>
      </c>
      <c r="DO28" s="300">
        <f t="shared" ca="1" si="50"/>
        <v>0</v>
      </c>
      <c r="DP28" s="300">
        <f t="shared" ca="1" si="50"/>
        <v>0</v>
      </c>
      <c r="DQ28" s="300">
        <f t="shared" ca="1" si="50"/>
        <v>0</v>
      </c>
      <c r="DR28" s="300">
        <f t="shared" ca="1" si="51"/>
        <v>0</v>
      </c>
      <c r="DS28" s="300">
        <f t="shared" ca="1" si="51"/>
        <v>0</v>
      </c>
      <c r="DT28" s="300">
        <f t="shared" ca="1" si="51"/>
        <v>0</v>
      </c>
      <c r="DU28" s="300">
        <f t="shared" ca="1" si="51"/>
        <v>0</v>
      </c>
      <c r="DV28" s="300">
        <f t="shared" ca="1" si="51"/>
        <v>0</v>
      </c>
      <c r="DW28" s="300">
        <f t="shared" ca="1" si="51"/>
        <v>0</v>
      </c>
      <c r="DX28" s="300">
        <f t="shared" ca="1" si="51"/>
        <v>0</v>
      </c>
      <c r="DY28" s="300">
        <f t="shared" ca="1" si="51"/>
        <v>0</v>
      </c>
      <c r="DZ28" s="300">
        <f t="shared" ca="1" si="51"/>
        <v>0</v>
      </c>
      <c r="EA28" s="300">
        <f t="shared" ca="1" si="51"/>
        <v>0</v>
      </c>
      <c r="EB28" s="300">
        <f t="shared" ca="1" si="52"/>
        <v>0</v>
      </c>
      <c r="EC28" s="300">
        <f t="shared" ca="1" si="52"/>
        <v>0</v>
      </c>
      <c r="ED28" s="300">
        <f t="shared" ca="1" si="52"/>
        <v>0</v>
      </c>
      <c r="EE28" s="300">
        <f t="shared" ca="1" si="52"/>
        <v>0</v>
      </c>
      <c r="EF28" s="300">
        <f t="shared" ca="1" si="52"/>
        <v>0</v>
      </c>
      <c r="EG28" s="300">
        <f t="shared" ca="1" si="52"/>
        <v>0</v>
      </c>
      <c r="EH28" s="300">
        <f t="shared" ca="1" si="52"/>
        <v>0</v>
      </c>
      <c r="EI28" s="300">
        <f t="shared" ca="1" si="52"/>
        <v>0</v>
      </c>
      <c r="EJ28" s="300">
        <f t="shared" ca="1" si="52"/>
        <v>0</v>
      </c>
      <c r="EK28" s="300">
        <f t="shared" ca="1" si="52"/>
        <v>0</v>
      </c>
      <c r="EL28" s="300">
        <f t="shared" ca="1" si="53"/>
        <v>0</v>
      </c>
      <c r="EM28" s="300">
        <f t="shared" ca="1" si="53"/>
        <v>0</v>
      </c>
      <c r="EN28" s="300">
        <f t="shared" ca="1" si="53"/>
        <v>0</v>
      </c>
      <c r="EO28" s="300">
        <f t="shared" ca="1" si="53"/>
        <v>0</v>
      </c>
      <c r="EP28" s="300">
        <f t="shared" ca="1" si="53"/>
        <v>0</v>
      </c>
      <c r="EQ28" s="300">
        <f t="shared" ca="1" si="53"/>
        <v>0</v>
      </c>
      <c r="ER28" s="300">
        <f t="shared" ca="1" si="53"/>
        <v>0</v>
      </c>
      <c r="ES28" s="300">
        <f t="shared" ca="1" si="53"/>
        <v>0</v>
      </c>
      <c r="ET28" s="300">
        <f t="shared" ca="1" si="53"/>
        <v>0</v>
      </c>
      <c r="EU28" s="300">
        <f t="shared" ca="1" si="53"/>
        <v>0</v>
      </c>
      <c r="EV28" s="300">
        <f t="shared" ca="1" si="53"/>
        <v>0</v>
      </c>
      <c r="EW28" s="300">
        <f t="shared" ca="1" si="53"/>
        <v>0</v>
      </c>
      <c r="EX28" s="300">
        <f t="shared" ca="1" si="53"/>
        <v>0</v>
      </c>
      <c r="EY28" s="612"/>
      <c r="EZ28" s="757" t="str">
        <f>'Main Input'!EZ28</f>
        <v>RPI</v>
      </c>
      <c r="FA28" s="766" t="str">
        <f>'Main Input'!FA28</f>
        <v>N/A</v>
      </c>
      <c r="FB28" s="766">
        <f>'Main Input'!FB28</f>
        <v>0</v>
      </c>
      <c r="FC28" s="766" t="str">
        <f>'Main Input'!FC28</f>
        <v>IT Solutions</v>
      </c>
      <c r="FD28" s="766" t="str">
        <f>'Main Input'!FD28</f>
        <v>Managed Services</v>
      </c>
      <c r="FE28" s="757" t="str">
        <f>'Main Input'!FE28</f>
        <v>Opex</v>
      </c>
      <c r="FF28" s="757" t="str">
        <f>'Main Input'!FF28</f>
        <v>ContractAccrual</v>
      </c>
      <c r="FG28" s="757" t="str">
        <f>'Main Input'!FG28</f>
        <v>Expense</v>
      </c>
      <c r="FH28" s="767" t="str">
        <f>'Main Input'!FH28</f>
        <v>A</v>
      </c>
      <c r="FI28" s="768">
        <f>'Main Input'!FI28</f>
        <v>0.22</v>
      </c>
      <c r="FJ28" s="768">
        <f>'Main Input'!FJ28</f>
        <v>0</v>
      </c>
      <c r="FK28" s="612"/>
      <c r="FL28" s="531">
        <f t="shared" si="37"/>
        <v>0</v>
      </c>
      <c r="FM28" s="532" t="str">
        <f t="shared" si="38"/>
        <v>Y</v>
      </c>
      <c r="FN28" s="532" t="str">
        <f t="shared" si="39"/>
        <v>Y</v>
      </c>
      <c r="FO28" s="532" t="str">
        <f t="shared" si="40"/>
        <v>Y</v>
      </c>
      <c r="FP28" s="532" t="str">
        <f t="shared" si="41"/>
        <v>Y</v>
      </c>
      <c r="FQ28" s="612"/>
      <c r="FT28" s="612"/>
    </row>
    <row r="29" spans="1:176">
      <c r="A29" s="750" t="str">
        <f>'Main Input'!A29</f>
        <v>MTB</v>
      </c>
      <c r="B29" s="762" t="str">
        <f>'Main Input'!B29</f>
        <v>Field Maintenance Service</v>
      </c>
      <c r="C29" s="762" t="str">
        <f>'Main Input'!C29</f>
        <v>Third Party</v>
      </c>
      <c r="D29" s="762" t="str">
        <f>'Main Input'!D29</f>
        <v>TRF</v>
      </c>
      <c r="E29" s="762" t="str">
        <f>'Main Input'!E29</f>
        <v>Control Systems Project Manager - Transition</v>
      </c>
      <c r="F29" s="753" t="str">
        <f>'Main Input'!F29</f>
        <v>direct</v>
      </c>
      <c r="G29" s="753" t="str">
        <f>'Main Input'!G29</f>
        <v>Person</v>
      </c>
      <c r="H29" s="753">
        <f>'Main Input'!H29</f>
        <v>0</v>
      </c>
      <c r="I29" s="753">
        <f>'Main Input'!I29</f>
        <v>0</v>
      </c>
      <c r="J29" s="753">
        <f>'Main Input'!J29</f>
        <v>0</v>
      </c>
      <c r="K29" s="753" t="str">
        <f>'Main Input'!K29</f>
        <v>FJS</v>
      </c>
      <c r="L29" s="753" t="str">
        <f>'Main Input'!L29</f>
        <v>pTran</v>
      </c>
      <c r="M29" s="753">
        <f>'Main Input'!M29</f>
        <v>0</v>
      </c>
      <c r="N29" s="753">
        <f>'Main Input'!N29</f>
        <v>0</v>
      </c>
      <c r="O29" s="753" t="str">
        <f>'Main Input'!O29</f>
        <v>SPAIN</v>
      </c>
      <c r="P29" s="753">
        <f>'Main Input'!P29</f>
        <v>284</v>
      </c>
      <c r="Q29" s="753" t="str">
        <f>'Main Input'!Q29</f>
        <v>EUR</v>
      </c>
      <c r="R29" s="753" t="str">
        <f>'Main Input'!R29</f>
        <v>EMEA</v>
      </c>
      <c r="S29" s="753" t="str">
        <f>'Main Input'!S29</f>
        <v>Local</v>
      </c>
      <c r="T29" s="753">
        <f>'Main Input'!T29</f>
        <v>0</v>
      </c>
      <c r="U29" s="753">
        <f>'Main Input'!U29</f>
        <v>0</v>
      </c>
      <c r="V29" s="753" t="str">
        <f>'Main Input'!V29</f>
        <v>ZZZ</v>
      </c>
      <c r="W29" s="753">
        <f>'Main Input'!W29</f>
        <v>0</v>
      </c>
      <c r="X29" s="753">
        <f>'Main Input'!X29</f>
        <v>0</v>
      </c>
      <c r="Y29" s="753">
        <f>'Main Input'!Y29</f>
        <v>0</v>
      </c>
      <c r="Z29" s="753">
        <f>'Main Input'!Z29</f>
        <v>0</v>
      </c>
      <c r="AA29" s="753">
        <f>'Main Input'!AA29</f>
        <v>0</v>
      </c>
      <c r="AB29" s="763">
        <f>'Main Input'!AB29</f>
        <v>0</v>
      </c>
      <c r="AC29" s="763" t="str">
        <f>'Main Input'!AC29</f>
        <v>Days</v>
      </c>
      <c r="AD29" s="764">
        <f>'Main Input'!AD29</f>
        <v>108</v>
      </c>
      <c r="AE29" s="765">
        <f t="shared" ca="1" si="24"/>
        <v>30672</v>
      </c>
      <c r="AF29" s="299">
        <f t="shared" si="42"/>
        <v>5112</v>
      </c>
      <c r="AG29" s="300">
        <f t="shared" ca="1" si="42"/>
        <v>5112</v>
      </c>
      <c r="AH29" s="300">
        <f t="shared" ca="1" si="42"/>
        <v>5112</v>
      </c>
      <c r="AI29" s="300">
        <f t="shared" ca="1" si="42"/>
        <v>5112</v>
      </c>
      <c r="AJ29" s="300">
        <f t="shared" ca="1" si="42"/>
        <v>5112</v>
      </c>
      <c r="AK29" s="300">
        <f t="shared" ca="1" si="42"/>
        <v>5112</v>
      </c>
      <c r="AL29" s="300">
        <f t="shared" ca="1" si="42"/>
        <v>0</v>
      </c>
      <c r="AM29" s="300">
        <f t="shared" ca="1" si="42"/>
        <v>0</v>
      </c>
      <c r="AN29" s="300">
        <f t="shared" ca="1" si="42"/>
        <v>0</v>
      </c>
      <c r="AO29" s="300">
        <f t="shared" ca="1" si="42"/>
        <v>0</v>
      </c>
      <c r="AP29" s="300">
        <f t="shared" ca="1" si="43"/>
        <v>0</v>
      </c>
      <c r="AQ29" s="300">
        <f t="shared" ca="1" si="43"/>
        <v>0</v>
      </c>
      <c r="AR29" s="300">
        <f t="shared" ca="1" si="43"/>
        <v>0</v>
      </c>
      <c r="AS29" s="300">
        <f t="shared" ca="1" si="43"/>
        <v>0</v>
      </c>
      <c r="AT29" s="300">
        <f t="shared" ca="1" si="43"/>
        <v>0</v>
      </c>
      <c r="AU29" s="300">
        <f t="shared" ca="1" si="43"/>
        <v>0</v>
      </c>
      <c r="AV29" s="300">
        <f t="shared" ca="1" si="43"/>
        <v>0</v>
      </c>
      <c r="AW29" s="300">
        <f t="shared" ca="1" si="43"/>
        <v>0</v>
      </c>
      <c r="AX29" s="300">
        <f t="shared" ca="1" si="43"/>
        <v>0</v>
      </c>
      <c r="AY29" s="300">
        <f t="shared" ca="1" si="43"/>
        <v>0</v>
      </c>
      <c r="AZ29" s="300">
        <f t="shared" ca="1" si="44"/>
        <v>0</v>
      </c>
      <c r="BA29" s="300">
        <f t="shared" ca="1" si="44"/>
        <v>0</v>
      </c>
      <c r="BB29" s="300">
        <f t="shared" ca="1" si="44"/>
        <v>0</v>
      </c>
      <c r="BC29" s="300">
        <f t="shared" ca="1" si="44"/>
        <v>0</v>
      </c>
      <c r="BD29" s="300">
        <f t="shared" ca="1" si="44"/>
        <v>0</v>
      </c>
      <c r="BE29" s="300">
        <f t="shared" ca="1" si="44"/>
        <v>0</v>
      </c>
      <c r="BF29" s="300">
        <f t="shared" ca="1" si="44"/>
        <v>0</v>
      </c>
      <c r="BG29" s="300">
        <f t="shared" ca="1" si="44"/>
        <v>0</v>
      </c>
      <c r="BH29" s="300">
        <f t="shared" ca="1" si="44"/>
        <v>0</v>
      </c>
      <c r="BI29" s="300">
        <f t="shared" ca="1" si="44"/>
        <v>0</v>
      </c>
      <c r="BJ29" s="300">
        <f t="shared" ca="1" si="45"/>
        <v>0</v>
      </c>
      <c r="BK29" s="300">
        <f t="shared" ca="1" si="45"/>
        <v>0</v>
      </c>
      <c r="BL29" s="300">
        <f t="shared" ca="1" si="45"/>
        <v>0</v>
      </c>
      <c r="BM29" s="300">
        <f t="shared" ca="1" si="45"/>
        <v>0</v>
      </c>
      <c r="BN29" s="300">
        <f t="shared" ca="1" si="45"/>
        <v>0</v>
      </c>
      <c r="BO29" s="300">
        <f t="shared" ca="1" si="45"/>
        <v>0</v>
      </c>
      <c r="BP29" s="300">
        <f t="shared" ca="1" si="45"/>
        <v>0</v>
      </c>
      <c r="BQ29" s="300">
        <f t="shared" ca="1" si="45"/>
        <v>0</v>
      </c>
      <c r="BR29" s="300">
        <f t="shared" ca="1" si="45"/>
        <v>0</v>
      </c>
      <c r="BS29" s="300">
        <f t="shared" ca="1" si="45"/>
        <v>0</v>
      </c>
      <c r="BT29" s="300">
        <f t="shared" ca="1" si="46"/>
        <v>0</v>
      </c>
      <c r="BU29" s="300">
        <f t="shared" ca="1" si="46"/>
        <v>0</v>
      </c>
      <c r="BV29" s="300">
        <f t="shared" ca="1" si="46"/>
        <v>0</v>
      </c>
      <c r="BW29" s="300">
        <f t="shared" ca="1" si="46"/>
        <v>0</v>
      </c>
      <c r="BX29" s="300">
        <f t="shared" ca="1" si="46"/>
        <v>0</v>
      </c>
      <c r="BY29" s="300">
        <f t="shared" ca="1" si="46"/>
        <v>0</v>
      </c>
      <c r="BZ29" s="300">
        <f t="shared" ca="1" si="46"/>
        <v>0</v>
      </c>
      <c r="CA29" s="300">
        <f t="shared" ca="1" si="46"/>
        <v>0</v>
      </c>
      <c r="CB29" s="300">
        <f t="shared" ca="1" si="46"/>
        <v>0</v>
      </c>
      <c r="CC29" s="300">
        <f t="shared" ca="1" si="46"/>
        <v>0</v>
      </c>
      <c r="CD29" s="300">
        <f t="shared" ca="1" si="47"/>
        <v>0</v>
      </c>
      <c r="CE29" s="300">
        <f t="shared" ca="1" si="47"/>
        <v>0</v>
      </c>
      <c r="CF29" s="300">
        <f t="shared" ca="1" si="47"/>
        <v>0</v>
      </c>
      <c r="CG29" s="300">
        <f t="shared" ca="1" si="47"/>
        <v>0</v>
      </c>
      <c r="CH29" s="300">
        <f t="shared" ca="1" si="47"/>
        <v>0</v>
      </c>
      <c r="CI29" s="300">
        <f t="shared" ca="1" si="47"/>
        <v>0</v>
      </c>
      <c r="CJ29" s="300">
        <f t="shared" ca="1" si="47"/>
        <v>0</v>
      </c>
      <c r="CK29" s="300">
        <f t="shared" ca="1" si="47"/>
        <v>0</v>
      </c>
      <c r="CL29" s="300">
        <f t="shared" ca="1" si="47"/>
        <v>0</v>
      </c>
      <c r="CM29" s="300">
        <f t="shared" ca="1" si="47"/>
        <v>0</v>
      </c>
      <c r="CN29" s="300">
        <f t="shared" ca="1" si="48"/>
        <v>0</v>
      </c>
      <c r="CO29" s="300">
        <f t="shared" ca="1" si="48"/>
        <v>0</v>
      </c>
      <c r="CP29" s="300">
        <f t="shared" ca="1" si="48"/>
        <v>0</v>
      </c>
      <c r="CQ29" s="300">
        <f t="shared" ca="1" si="48"/>
        <v>0</v>
      </c>
      <c r="CR29" s="300">
        <f t="shared" ca="1" si="48"/>
        <v>0</v>
      </c>
      <c r="CS29" s="300">
        <f t="shared" ca="1" si="48"/>
        <v>0</v>
      </c>
      <c r="CT29" s="300">
        <f t="shared" ca="1" si="48"/>
        <v>0</v>
      </c>
      <c r="CU29" s="300">
        <f t="shared" ca="1" si="48"/>
        <v>0</v>
      </c>
      <c r="CV29" s="300">
        <f t="shared" ca="1" si="48"/>
        <v>0</v>
      </c>
      <c r="CW29" s="300">
        <f t="shared" ca="1" si="48"/>
        <v>0</v>
      </c>
      <c r="CX29" s="300">
        <f t="shared" ca="1" si="49"/>
        <v>0</v>
      </c>
      <c r="CY29" s="300">
        <f t="shared" ca="1" si="49"/>
        <v>0</v>
      </c>
      <c r="CZ29" s="300">
        <f t="shared" ca="1" si="49"/>
        <v>0</v>
      </c>
      <c r="DA29" s="300">
        <f t="shared" ca="1" si="49"/>
        <v>0</v>
      </c>
      <c r="DB29" s="300">
        <f t="shared" ca="1" si="49"/>
        <v>0</v>
      </c>
      <c r="DC29" s="300">
        <f t="shared" ca="1" si="49"/>
        <v>0</v>
      </c>
      <c r="DD29" s="300">
        <f t="shared" ca="1" si="49"/>
        <v>0</v>
      </c>
      <c r="DE29" s="300">
        <f t="shared" ca="1" si="49"/>
        <v>0</v>
      </c>
      <c r="DF29" s="300">
        <f t="shared" ca="1" si="49"/>
        <v>0</v>
      </c>
      <c r="DG29" s="300">
        <f t="shared" ca="1" si="49"/>
        <v>0</v>
      </c>
      <c r="DH29" s="300">
        <f t="shared" ca="1" si="50"/>
        <v>0</v>
      </c>
      <c r="DI29" s="300">
        <f t="shared" ca="1" si="50"/>
        <v>0</v>
      </c>
      <c r="DJ29" s="300">
        <f t="shared" ca="1" si="50"/>
        <v>0</v>
      </c>
      <c r="DK29" s="300">
        <f t="shared" ca="1" si="50"/>
        <v>0</v>
      </c>
      <c r="DL29" s="300">
        <f t="shared" ca="1" si="50"/>
        <v>0</v>
      </c>
      <c r="DM29" s="300">
        <f t="shared" ca="1" si="50"/>
        <v>0</v>
      </c>
      <c r="DN29" s="300">
        <f t="shared" ca="1" si="50"/>
        <v>0</v>
      </c>
      <c r="DO29" s="300">
        <f t="shared" ca="1" si="50"/>
        <v>0</v>
      </c>
      <c r="DP29" s="300">
        <f t="shared" ca="1" si="50"/>
        <v>0</v>
      </c>
      <c r="DQ29" s="300">
        <f t="shared" ca="1" si="50"/>
        <v>0</v>
      </c>
      <c r="DR29" s="300">
        <f t="shared" ca="1" si="51"/>
        <v>0</v>
      </c>
      <c r="DS29" s="300">
        <f t="shared" ca="1" si="51"/>
        <v>0</v>
      </c>
      <c r="DT29" s="300">
        <f t="shared" ca="1" si="51"/>
        <v>0</v>
      </c>
      <c r="DU29" s="300">
        <f t="shared" ca="1" si="51"/>
        <v>0</v>
      </c>
      <c r="DV29" s="300">
        <f t="shared" ca="1" si="51"/>
        <v>0</v>
      </c>
      <c r="DW29" s="300">
        <f t="shared" ca="1" si="51"/>
        <v>0</v>
      </c>
      <c r="DX29" s="300">
        <f t="shared" ca="1" si="51"/>
        <v>0</v>
      </c>
      <c r="DY29" s="300">
        <f t="shared" ca="1" si="51"/>
        <v>0</v>
      </c>
      <c r="DZ29" s="300">
        <f t="shared" ca="1" si="51"/>
        <v>0</v>
      </c>
      <c r="EA29" s="300">
        <f t="shared" ca="1" si="51"/>
        <v>0</v>
      </c>
      <c r="EB29" s="300">
        <f t="shared" ca="1" si="52"/>
        <v>0</v>
      </c>
      <c r="EC29" s="300">
        <f t="shared" ca="1" si="52"/>
        <v>0</v>
      </c>
      <c r="ED29" s="300">
        <f t="shared" ca="1" si="52"/>
        <v>0</v>
      </c>
      <c r="EE29" s="300">
        <f t="shared" ca="1" si="52"/>
        <v>0</v>
      </c>
      <c r="EF29" s="300">
        <f t="shared" ca="1" si="52"/>
        <v>0</v>
      </c>
      <c r="EG29" s="300">
        <f t="shared" ca="1" si="52"/>
        <v>0</v>
      </c>
      <c r="EH29" s="300">
        <f t="shared" ca="1" si="52"/>
        <v>0</v>
      </c>
      <c r="EI29" s="300">
        <f t="shared" ca="1" si="52"/>
        <v>0</v>
      </c>
      <c r="EJ29" s="300">
        <f t="shared" ca="1" si="52"/>
        <v>0</v>
      </c>
      <c r="EK29" s="300">
        <f t="shared" ca="1" si="52"/>
        <v>0</v>
      </c>
      <c r="EL29" s="300">
        <f t="shared" ca="1" si="53"/>
        <v>0</v>
      </c>
      <c r="EM29" s="300">
        <f t="shared" ca="1" si="53"/>
        <v>0</v>
      </c>
      <c r="EN29" s="300">
        <f t="shared" ca="1" si="53"/>
        <v>0</v>
      </c>
      <c r="EO29" s="300">
        <f t="shared" ca="1" si="53"/>
        <v>0</v>
      </c>
      <c r="EP29" s="300">
        <f t="shared" ca="1" si="53"/>
        <v>0</v>
      </c>
      <c r="EQ29" s="300">
        <f t="shared" ca="1" si="53"/>
        <v>0</v>
      </c>
      <c r="ER29" s="300">
        <f t="shared" ca="1" si="53"/>
        <v>0</v>
      </c>
      <c r="ES29" s="300">
        <f t="shared" ca="1" si="53"/>
        <v>0</v>
      </c>
      <c r="ET29" s="300">
        <f t="shared" ca="1" si="53"/>
        <v>0</v>
      </c>
      <c r="EU29" s="300">
        <f t="shared" ca="1" si="53"/>
        <v>0</v>
      </c>
      <c r="EV29" s="300">
        <f t="shared" ca="1" si="53"/>
        <v>0</v>
      </c>
      <c r="EW29" s="300">
        <f t="shared" ca="1" si="53"/>
        <v>0</v>
      </c>
      <c r="EX29" s="300">
        <f t="shared" ca="1" si="53"/>
        <v>0</v>
      </c>
      <c r="EY29" s="612"/>
      <c r="EZ29" s="757" t="str">
        <f>'Main Input'!EZ29</f>
        <v>RPI</v>
      </c>
      <c r="FA29" s="766" t="str">
        <f>'Main Input'!FA29</f>
        <v>N/A</v>
      </c>
      <c r="FB29" s="766">
        <f>'Main Input'!FB29</f>
        <v>0</v>
      </c>
      <c r="FC29" s="766" t="str">
        <f>'Main Input'!FC29</f>
        <v>IT Solutions</v>
      </c>
      <c r="FD29" s="766" t="str">
        <f>'Main Input'!FD29</f>
        <v>Managed Services</v>
      </c>
      <c r="FE29" s="757" t="str">
        <f>'Main Input'!FE29</f>
        <v>Opex</v>
      </c>
      <c r="FF29" s="757" t="str">
        <f>'Main Input'!FF29</f>
        <v>ContractAccrual</v>
      </c>
      <c r="FG29" s="757" t="str">
        <f>'Main Input'!FG29</f>
        <v>Expense</v>
      </c>
      <c r="FH29" s="767" t="str">
        <f>'Main Input'!FH29</f>
        <v>A</v>
      </c>
      <c r="FI29" s="768">
        <f>'Main Input'!FI29</f>
        <v>0.22</v>
      </c>
      <c r="FJ29" s="768">
        <f>'Main Input'!FJ29</f>
        <v>0</v>
      </c>
      <c r="FK29" s="612"/>
      <c r="FL29" s="531">
        <f t="shared" si="37"/>
        <v>0</v>
      </c>
      <c r="FM29" s="532" t="str">
        <f t="shared" si="38"/>
        <v>Y</v>
      </c>
      <c r="FN29" s="532" t="str">
        <f t="shared" si="39"/>
        <v>Y</v>
      </c>
      <c r="FO29" s="532" t="str">
        <f t="shared" si="40"/>
        <v>Y</v>
      </c>
      <c r="FP29" s="532" t="str">
        <f t="shared" si="41"/>
        <v>Y</v>
      </c>
      <c r="FQ29" s="612"/>
      <c r="FT29" s="612"/>
    </row>
    <row r="30" spans="1:176">
      <c r="A30" s="750" t="str">
        <f>'Main Input'!A30</f>
        <v>MTB</v>
      </c>
      <c r="B30" s="762" t="str">
        <f>'Main Input'!B30</f>
        <v>Field Maintenance Service</v>
      </c>
      <c r="C30" s="762" t="str">
        <f>'Main Input'!C30</f>
        <v>Third Party</v>
      </c>
      <c r="D30" s="762" t="str">
        <f>'Main Input'!D30</f>
        <v>TRF</v>
      </c>
      <c r="E30" s="762" t="str">
        <f>'Main Input'!E30</f>
        <v>Mid-range Project Manager - Transition</v>
      </c>
      <c r="F30" s="753" t="str">
        <f>'Main Input'!F30</f>
        <v>direct</v>
      </c>
      <c r="G30" s="753" t="str">
        <f>'Main Input'!G30</f>
        <v>Person</v>
      </c>
      <c r="H30" s="753">
        <f>'Main Input'!H30</f>
        <v>0</v>
      </c>
      <c r="I30" s="753">
        <f>'Main Input'!I30</f>
        <v>0</v>
      </c>
      <c r="J30" s="753">
        <f>'Main Input'!J30</f>
        <v>0</v>
      </c>
      <c r="K30" s="753" t="str">
        <f>'Main Input'!K30</f>
        <v>FJS</v>
      </c>
      <c r="L30" s="753" t="str">
        <f>'Main Input'!L30</f>
        <v>pTran</v>
      </c>
      <c r="M30" s="753">
        <f>'Main Input'!M30</f>
        <v>0</v>
      </c>
      <c r="N30" s="753">
        <f>'Main Input'!N30</f>
        <v>0</v>
      </c>
      <c r="O30" s="753" t="str">
        <f>'Main Input'!O30</f>
        <v>SPAIN</v>
      </c>
      <c r="P30" s="753">
        <f>'Main Input'!P30</f>
        <v>398</v>
      </c>
      <c r="Q30" s="753" t="str">
        <f>'Main Input'!Q30</f>
        <v>EUR</v>
      </c>
      <c r="R30" s="753" t="str">
        <f>'Main Input'!R30</f>
        <v>EMEA</v>
      </c>
      <c r="S30" s="753" t="str">
        <f>'Main Input'!S30</f>
        <v>Local</v>
      </c>
      <c r="T30" s="753">
        <f>'Main Input'!T30</f>
        <v>0</v>
      </c>
      <c r="U30" s="753">
        <f>'Main Input'!U30</f>
        <v>0</v>
      </c>
      <c r="V30" s="753" t="str">
        <f>'Main Input'!V30</f>
        <v>ZZZ</v>
      </c>
      <c r="W30" s="753">
        <f>'Main Input'!W30</f>
        <v>0</v>
      </c>
      <c r="X30" s="753">
        <f>'Main Input'!X30</f>
        <v>0</v>
      </c>
      <c r="Y30" s="753">
        <f>'Main Input'!Y30</f>
        <v>0</v>
      </c>
      <c r="Z30" s="753">
        <f>'Main Input'!Z30</f>
        <v>0</v>
      </c>
      <c r="AA30" s="753">
        <f>'Main Input'!AA30</f>
        <v>0</v>
      </c>
      <c r="AB30" s="763">
        <f>'Main Input'!AB30</f>
        <v>0</v>
      </c>
      <c r="AC30" s="763" t="str">
        <f>'Main Input'!AC30</f>
        <v>Days</v>
      </c>
      <c r="AD30" s="764">
        <f>'Main Input'!AD30</f>
        <v>108</v>
      </c>
      <c r="AE30" s="765">
        <f t="shared" ca="1" si="24"/>
        <v>42984</v>
      </c>
      <c r="AF30" s="299">
        <f t="shared" si="42"/>
        <v>7164</v>
      </c>
      <c r="AG30" s="300">
        <f t="shared" ca="1" si="42"/>
        <v>7164</v>
      </c>
      <c r="AH30" s="300">
        <f t="shared" ca="1" si="42"/>
        <v>7164</v>
      </c>
      <c r="AI30" s="300">
        <f t="shared" ca="1" si="42"/>
        <v>7164</v>
      </c>
      <c r="AJ30" s="300">
        <f t="shared" ca="1" si="42"/>
        <v>7164</v>
      </c>
      <c r="AK30" s="300">
        <f t="shared" ca="1" si="42"/>
        <v>7164</v>
      </c>
      <c r="AL30" s="300">
        <f t="shared" ca="1" si="42"/>
        <v>0</v>
      </c>
      <c r="AM30" s="300">
        <f t="shared" ca="1" si="42"/>
        <v>0</v>
      </c>
      <c r="AN30" s="300">
        <f t="shared" ca="1" si="42"/>
        <v>0</v>
      </c>
      <c r="AO30" s="300">
        <f t="shared" ca="1" si="42"/>
        <v>0</v>
      </c>
      <c r="AP30" s="300">
        <f t="shared" ca="1" si="43"/>
        <v>0</v>
      </c>
      <c r="AQ30" s="300">
        <f t="shared" ca="1" si="43"/>
        <v>0</v>
      </c>
      <c r="AR30" s="300">
        <f t="shared" ca="1" si="43"/>
        <v>0</v>
      </c>
      <c r="AS30" s="300">
        <f t="shared" ca="1" si="43"/>
        <v>0</v>
      </c>
      <c r="AT30" s="300">
        <f t="shared" ca="1" si="43"/>
        <v>0</v>
      </c>
      <c r="AU30" s="300">
        <f t="shared" ca="1" si="43"/>
        <v>0</v>
      </c>
      <c r="AV30" s="300">
        <f t="shared" ca="1" si="43"/>
        <v>0</v>
      </c>
      <c r="AW30" s="300">
        <f t="shared" ca="1" si="43"/>
        <v>0</v>
      </c>
      <c r="AX30" s="300">
        <f t="shared" ca="1" si="43"/>
        <v>0</v>
      </c>
      <c r="AY30" s="300">
        <f t="shared" ca="1" si="43"/>
        <v>0</v>
      </c>
      <c r="AZ30" s="300">
        <f t="shared" ca="1" si="44"/>
        <v>0</v>
      </c>
      <c r="BA30" s="300">
        <f t="shared" ca="1" si="44"/>
        <v>0</v>
      </c>
      <c r="BB30" s="300">
        <f t="shared" ca="1" si="44"/>
        <v>0</v>
      </c>
      <c r="BC30" s="300">
        <f t="shared" ca="1" si="44"/>
        <v>0</v>
      </c>
      <c r="BD30" s="300">
        <f t="shared" ca="1" si="44"/>
        <v>0</v>
      </c>
      <c r="BE30" s="300">
        <f t="shared" ca="1" si="44"/>
        <v>0</v>
      </c>
      <c r="BF30" s="300">
        <f t="shared" ca="1" si="44"/>
        <v>0</v>
      </c>
      <c r="BG30" s="300">
        <f t="shared" ca="1" si="44"/>
        <v>0</v>
      </c>
      <c r="BH30" s="300">
        <f t="shared" ca="1" si="44"/>
        <v>0</v>
      </c>
      <c r="BI30" s="300">
        <f t="shared" ca="1" si="44"/>
        <v>0</v>
      </c>
      <c r="BJ30" s="300">
        <f t="shared" ca="1" si="45"/>
        <v>0</v>
      </c>
      <c r="BK30" s="300">
        <f t="shared" ca="1" si="45"/>
        <v>0</v>
      </c>
      <c r="BL30" s="300">
        <f t="shared" ca="1" si="45"/>
        <v>0</v>
      </c>
      <c r="BM30" s="300">
        <f t="shared" ca="1" si="45"/>
        <v>0</v>
      </c>
      <c r="BN30" s="300">
        <f t="shared" ca="1" si="45"/>
        <v>0</v>
      </c>
      <c r="BO30" s="300">
        <f t="shared" ca="1" si="45"/>
        <v>0</v>
      </c>
      <c r="BP30" s="300">
        <f t="shared" ca="1" si="45"/>
        <v>0</v>
      </c>
      <c r="BQ30" s="300">
        <f t="shared" ca="1" si="45"/>
        <v>0</v>
      </c>
      <c r="BR30" s="300">
        <f t="shared" ca="1" si="45"/>
        <v>0</v>
      </c>
      <c r="BS30" s="300">
        <f t="shared" ca="1" si="45"/>
        <v>0</v>
      </c>
      <c r="BT30" s="300">
        <f t="shared" ca="1" si="46"/>
        <v>0</v>
      </c>
      <c r="BU30" s="300">
        <f t="shared" ca="1" si="46"/>
        <v>0</v>
      </c>
      <c r="BV30" s="300">
        <f t="shared" ca="1" si="46"/>
        <v>0</v>
      </c>
      <c r="BW30" s="300">
        <f t="shared" ca="1" si="46"/>
        <v>0</v>
      </c>
      <c r="BX30" s="300">
        <f t="shared" ca="1" si="46"/>
        <v>0</v>
      </c>
      <c r="BY30" s="300">
        <f t="shared" ca="1" si="46"/>
        <v>0</v>
      </c>
      <c r="BZ30" s="300">
        <f t="shared" ca="1" si="46"/>
        <v>0</v>
      </c>
      <c r="CA30" s="300">
        <f t="shared" ca="1" si="46"/>
        <v>0</v>
      </c>
      <c r="CB30" s="300">
        <f t="shared" ca="1" si="46"/>
        <v>0</v>
      </c>
      <c r="CC30" s="300">
        <f t="shared" ca="1" si="46"/>
        <v>0</v>
      </c>
      <c r="CD30" s="300">
        <f t="shared" ca="1" si="47"/>
        <v>0</v>
      </c>
      <c r="CE30" s="300">
        <f t="shared" ca="1" si="47"/>
        <v>0</v>
      </c>
      <c r="CF30" s="300">
        <f t="shared" ca="1" si="47"/>
        <v>0</v>
      </c>
      <c r="CG30" s="300">
        <f t="shared" ca="1" si="47"/>
        <v>0</v>
      </c>
      <c r="CH30" s="300">
        <f t="shared" ca="1" si="47"/>
        <v>0</v>
      </c>
      <c r="CI30" s="300">
        <f t="shared" ca="1" si="47"/>
        <v>0</v>
      </c>
      <c r="CJ30" s="300">
        <f t="shared" ca="1" si="47"/>
        <v>0</v>
      </c>
      <c r="CK30" s="300">
        <f t="shared" ca="1" si="47"/>
        <v>0</v>
      </c>
      <c r="CL30" s="300">
        <f t="shared" ca="1" si="47"/>
        <v>0</v>
      </c>
      <c r="CM30" s="300">
        <f t="shared" ca="1" si="47"/>
        <v>0</v>
      </c>
      <c r="CN30" s="300">
        <f t="shared" ca="1" si="48"/>
        <v>0</v>
      </c>
      <c r="CO30" s="300">
        <f t="shared" ca="1" si="48"/>
        <v>0</v>
      </c>
      <c r="CP30" s="300">
        <f t="shared" ca="1" si="48"/>
        <v>0</v>
      </c>
      <c r="CQ30" s="300">
        <f t="shared" ca="1" si="48"/>
        <v>0</v>
      </c>
      <c r="CR30" s="300">
        <f t="shared" ca="1" si="48"/>
        <v>0</v>
      </c>
      <c r="CS30" s="300">
        <f t="shared" ca="1" si="48"/>
        <v>0</v>
      </c>
      <c r="CT30" s="300">
        <f t="shared" ca="1" si="48"/>
        <v>0</v>
      </c>
      <c r="CU30" s="300">
        <f t="shared" ca="1" si="48"/>
        <v>0</v>
      </c>
      <c r="CV30" s="300">
        <f t="shared" ca="1" si="48"/>
        <v>0</v>
      </c>
      <c r="CW30" s="300">
        <f t="shared" ca="1" si="48"/>
        <v>0</v>
      </c>
      <c r="CX30" s="300">
        <f t="shared" ca="1" si="49"/>
        <v>0</v>
      </c>
      <c r="CY30" s="300">
        <f t="shared" ca="1" si="49"/>
        <v>0</v>
      </c>
      <c r="CZ30" s="300">
        <f t="shared" ca="1" si="49"/>
        <v>0</v>
      </c>
      <c r="DA30" s="300">
        <f t="shared" ca="1" si="49"/>
        <v>0</v>
      </c>
      <c r="DB30" s="300">
        <f t="shared" ca="1" si="49"/>
        <v>0</v>
      </c>
      <c r="DC30" s="300">
        <f t="shared" ca="1" si="49"/>
        <v>0</v>
      </c>
      <c r="DD30" s="300">
        <f t="shared" ca="1" si="49"/>
        <v>0</v>
      </c>
      <c r="DE30" s="300">
        <f t="shared" ca="1" si="49"/>
        <v>0</v>
      </c>
      <c r="DF30" s="300">
        <f t="shared" ca="1" si="49"/>
        <v>0</v>
      </c>
      <c r="DG30" s="300">
        <f t="shared" ca="1" si="49"/>
        <v>0</v>
      </c>
      <c r="DH30" s="300">
        <f t="shared" ca="1" si="50"/>
        <v>0</v>
      </c>
      <c r="DI30" s="300">
        <f t="shared" ca="1" si="50"/>
        <v>0</v>
      </c>
      <c r="DJ30" s="300">
        <f t="shared" ca="1" si="50"/>
        <v>0</v>
      </c>
      <c r="DK30" s="300">
        <f t="shared" ca="1" si="50"/>
        <v>0</v>
      </c>
      <c r="DL30" s="300">
        <f t="shared" ca="1" si="50"/>
        <v>0</v>
      </c>
      <c r="DM30" s="300">
        <f t="shared" ca="1" si="50"/>
        <v>0</v>
      </c>
      <c r="DN30" s="300">
        <f t="shared" ca="1" si="50"/>
        <v>0</v>
      </c>
      <c r="DO30" s="300">
        <f t="shared" ca="1" si="50"/>
        <v>0</v>
      </c>
      <c r="DP30" s="300">
        <f t="shared" ca="1" si="50"/>
        <v>0</v>
      </c>
      <c r="DQ30" s="300">
        <f t="shared" ca="1" si="50"/>
        <v>0</v>
      </c>
      <c r="DR30" s="300">
        <f t="shared" ca="1" si="51"/>
        <v>0</v>
      </c>
      <c r="DS30" s="300">
        <f t="shared" ca="1" si="51"/>
        <v>0</v>
      </c>
      <c r="DT30" s="300">
        <f t="shared" ca="1" si="51"/>
        <v>0</v>
      </c>
      <c r="DU30" s="300">
        <f t="shared" ca="1" si="51"/>
        <v>0</v>
      </c>
      <c r="DV30" s="300">
        <f t="shared" ca="1" si="51"/>
        <v>0</v>
      </c>
      <c r="DW30" s="300">
        <f t="shared" ca="1" si="51"/>
        <v>0</v>
      </c>
      <c r="DX30" s="300">
        <f t="shared" ca="1" si="51"/>
        <v>0</v>
      </c>
      <c r="DY30" s="300">
        <f t="shared" ca="1" si="51"/>
        <v>0</v>
      </c>
      <c r="DZ30" s="300">
        <f t="shared" ca="1" si="51"/>
        <v>0</v>
      </c>
      <c r="EA30" s="300">
        <f t="shared" ca="1" si="51"/>
        <v>0</v>
      </c>
      <c r="EB30" s="300">
        <f t="shared" ca="1" si="52"/>
        <v>0</v>
      </c>
      <c r="EC30" s="300">
        <f t="shared" ca="1" si="52"/>
        <v>0</v>
      </c>
      <c r="ED30" s="300">
        <f t="shared" ca="1" si="52"/>
        <v>0</v>
      </c>
      <c r="EE30" s="300">
        <f t="shared" ca="1" si="52"/>
        <v>0</v>
      </c>
      <c r="EF30" s="300">
        <f t="shared" ca="1" si="52"/>
        <v>0</v>
      </c>
      <c r="EG30" s="300">
        <f t="shared" ca="1" si="52"/>
        <v>0</v>
      </c>
      <c r="EH30" s="300">
        <f t="shared" ca="1" si="52"/>
        <v>0</v>
      </c>
      <c r="EI30" s="300">
        <f t="shared" ca="1" si="52"/>
        <v>0</v>
      </c>
      <c r="EJ30" s="300">
        <f t="shared" ca="1" si="52"/>
        <v>0</v>
      </c>
      <c r="EK30" s="300">
        <f t="shared" ca="1" si="52"/>
        <v>0</v>
      </c>
      <c r="EL30" s="300">
        <f t="shared" ca="1" si="53"/>
        <v>0</v>
      </c>
      <c r="EM30" s="300">
        <f t="shared" ca="1" si="53"/>
        <v>0</v>
      </c>
      <c r="EN30" s="300">
        <f t="shared" ca="1" si="53"/>
        <v>0</v>
      </c>
      <c r="EO30" s="300">
        <f t="shared" ca="1" si="53"/>
        <v>0</v>
      </c>
      <c r="EP30" s="300">
        <f t="shared" ca="1" si="53"/>
        <v>0</v>
      </c>
      <c r="EQ30" s="300">
        <f t="shared" ca="1" si="53"/>
        <v>0</v>
      </c>
      <c r="ER30" s="300">
        <f t="shared" ca="1" si="53"/>
        <v>0</v>
      </c>
      <c r="ES30" s="300">
        <f t="shared" ca="1" si="53"/>
        <v>0</v>
      </c>
      <c r="ET30" s="300">
        <f t="shared" ca="1" si="53"/>
        <v>0</v>
      </c>
      <c r="EU30" s="300">
        <f t="shared" ca="1" si="53"/>
        <v>0</v>
      </c>
      <c r="EV30" s="300">
        <f t="shared" ca="1" si="53"/>
        <v>0</v>
      </c>
      <c r="EW30" s="300">
        <f t="shared" ca="1" si="53"/>
        <v>0</v>
      </c>
      <c r="EX30" s="300">
        <f t="shared" ca="1" si="53"/>
        <v>0</v>
      </c>
      <c r="EY30" s="612"/>
      <c r="EZ30" s="757" t="str">
        <f>'Main Input'!EZ30</f>
        <v>RPI</v>
      </c>
      <c r="FA30" s="766" t="str">
        <f>'Main Input'!FA30</f>
        <v>N/A</v>
      </c>
      <c r="FB30" s="766">
        <f>'Main Input'!FB30</f>
        <v>0</v>
      </c>
      <c r="FC30" s="766" t="str">
        <f>'Main Input'!FC30</f>
        <v>IT Solutions</v>
      </c>
      <c r="FD30" s="766" t="str">
        <f>'Main Input'!FD30</f>
        <v>Managed Services</v>
      </c>
      <c r="FE30" s="757" t="str">
        <f>'Main Input'!FE30</f>
        <v>Opex</v>
      </c>
      <c r="FF30" s="757" t="str">
        <f>'Main Input'!FF30</f>
        <v>ContractAccrual</v>
      </c>
      <c r="FG30" s="757" t="str">
        <f>'Main Input'!FG30</f>
        <v>Expense</v>
      </c>
      <c r="FH30" s="767" t="str">
        <f>'Main Input'!FH30</f>
        <v>A</v>
      </c>
      <c r="FI30" s="768">
        <f>'Main Input'!FI30</f>
        <v>0.22</v>
      </c>
      <c r="FJ30" s="768">
        <f>'Main Input'!FJ30</f>
        <v>0</v>
      </c>
      <c r="FK30" s="612"/>
      <c r="FL30" s="531">
        <f t="shared" si="37"/>
        <v>0</v>
      </c>
      <c r="FM30" s="532" t="str">
        <f t="shared" si="38"/>
        <v>Y</v>
      </c>
      <c r="FN30" s="532" t="str">
        <f t="shared" si="39"/>
        <v>Y</v>
      </c>
      <c r="FO30" s="532" t="str">
        <f t="shared" si="40"/>
        <v>Y</v>
      </c>
      <c r="FP30" s="532" t="str">
        <f t="shared" si="41"/>
        <v>Y</v>
      </c>
      <c r="FQ30" s="612"/>
      <c r="FT30" s="612"/>
    </row>
    <row r="31" spans="1:176">
      <c r="A31" s="750" t="str">
        <f>'Main Input'!A31</f>
        <v>MTB</v>
      </c>
      <c r="B31" s="762" t="str">
        <f>'Main Input'!B31</f>
        <v>Field Maintenance Service</v>
      </c>
      <c r="C31" s="762" t="str">
        <f>'Main Input'!C31</f>
        <v>Third Party</v>
      </c>
      <c r="D31" s="762" t="str">
        <f>'Main Input'!D31</f>
        <v>Setup/Transition</v>
      </c>
      <c r="E31" s="762" t="str">
        <f>'Main Input'!E31</f>
        <v>Mainframe &amp; DC Migration Project Mngr - Transition</v>
      </c>
      <c r="F31" s="753" t="str">
        <f>'Main Input'!F31</f>
        <v>direct</v>
      </c>
      <c r="G31" s="753" t="str">
        <f>'Main Input'!G31</f>
        <v>Person</v>
      </c>
      <c r="H31" s="753">
        <f>'Main Input'!H31</f>
        <v>0</v>
      </c>
      <c r="I31" s="753">
        <f>'Main Input'!I31</f>
        <v>0</v>
      </c>
      <c r="J31" s="753">
        <f>'Main Input'!J31</f>
        <v>0</v>
      </c>
      <c r="K31" s="753" t="str">
        <f>'Main Input'!K31</f>
        <v>FJS</v>
      </c>
      <c r="L31" s="753" t="str">
        <f>'Main Input'!L31</f>
        <v>pTran</v>
      </c>
      <c r="M31" s="753">
        <f>'Main Input'!M31</f>
        <v>0</v>
      </c>
      <c r="N31" s="753">
        <f>'Main Input'!N31</f>
        <v>0</v>
      </c>
      <c r="O31" s="753" t="str">
        <f>'Main Input'!O31</f>
        <v>SPAIN</v>
      </c>
      <c r="P31" s="753">
        <f>'Main Input'!P31</f>
        <v>398</v>
      </c>
      <c r="Q31" s="753" t="str">
        <f>'Main Input'!Q31</f>
        <v>EUR</v>
      </c>
      <c r="R31" s="753" t="str">
        <f>'Main Input'!R31</f>
        <v>EMEA</v>
      </c>
      <c r="S31" s="753" t="str">
        <f>'Main Input'!S31</f>
        <v>Local</v>
      </c>
      <c r="T31" s="753">
        <f>'Main Input'!T31</f>
        <v>0</v>
      </c>
      <c r="U31" s="753">
        <f>'Main Input'!U31</f>
        <v>0</v>
      </c>
      <c r="V31" s="753" t="str">
        <f>'Main Input'!V31</f>
        <v>3_ATP</v>
      </c>
      <c r="W31" s="753">
        <f>'Main Input'!W31</f>
        <v>0</v>
      </c>
      <c r="X31" s="753">
        <f>'Main Input'!X31</f>
        <v>0</v>
      </c>
      <c r="Y31" s="753">
        <f>'Main Input'!Y31</f>
        <v>0</v>
      </c>
      <c r="Z31" s="753">
        <f>'Main Input'!Z31</f>
        <v>0</v>
      </c>
      <c r="AA31" s="753">
        <f>'Main Input'!AA31</f>
        <v>0</v>
      </c>
      <c r="AB31" s="763">
        <f>'Main Input'!AB31</f>
        <v>0</v>
      </c>
      <c r="AC31" s="763" t="str">
        <f>'Main Input'!AC31</f>
        <v>Days</v>
      </c>
      <c r="AD31" s="764">
        <f>'Main Input'!AD31</f>
        <v>135</v>
      </c>
      <c r="AE31" s="765">
        <f t="shared" ca="1" si="24"/>
        <v>53730</v>
      </c>
      <c r="AF31" s="299">
        <f t="shared" si="42"/>
        <v>9950</v>
      </c>
      <c r="AG31" s="300">
        <f t="shared" ca="1" si="42"/>
        <v>21890</v>
      </c>
      <c r="AH31" s="300">
        <f t="shared" ca="1" si="42"/>
        <v>13930</v>
      </c>
      <c r="AI31" s="300">
        <f t="shared" ca="1" si="42"/>
        <v>7960</v>
      </c>
      <c r="AJ31" s="300">
        <f t="shared" ca="1" si="42"/>
        <v>0</v>
      </c>
      <c r="AK31" s="300">
        <f t="shared" ca="1" si="42"/>
        <v>0</v>
      </c>
      <c r="AL31" s="300">
        <f t="shared" ca="1" si="42"/>
        <v>0</v>
      </c>
      <c r="AM31" s="300">
        <f t="shared" ca="1" si="42"/>
        <v>0</v>
      </c>
      <c r="AN31" s="300">
        <f t="shared" ca="1" si="42"/>
        <v>0</v>
      </c>
      <c r="AO31" s="300">
        <f t="shared" ca="1" si="42"/>
        <v>0</v>
      </c>
      <c r="AP31" s="300">
        <f t="shared" ca="1" si="43"/>
        <v>0</v>
      </c>
      <c r="AQ31" s="300">
        <f t="shared" ca="1" si="43"/>
        <v>0</v>
      </c>
      <c r="AR31" s="300">
        <f t="shared" ca="1" si="43"/>
        <v>0</v>
      </c>
      <c r="AS31" s="300">
        <f t="shared" ca="1" si="43"/>
        <v>0</v>
      </c>
      <c r="AT31" s="300">
        <f t="shared" ca="1" si="43"/>
        <v>0</v>
      </c>
      <c r="AU31" s="300">
        <f t="shared" ca="1" si="43"/>
        <v>0</v>
      </c>
      <c r="AV31" s="300">
        <f t="shared" ca="1" si="43"/>
        <v>0</v>
      </c>
      <c r="AW31" s="300">
        <f t="shared" ca="1" si="43"/>
        <v>0</v>
      </c>
      <c r="AX31" s="300">
        <f t="shared" ca="1" si="43"/>
        <v>0</v>
      </c>
      <c r="AY31" s="300">
        <f t="shared" ca="1" si="43"/>
        <v>0</v>
      </c>
      <c r="AZ31" s="300">
        <f t="shared" ca="1" si="44"/>
        <v>0</v>
      </c>
      <c r="BA31" s="300">
        <f t="shared" ca="1" si="44"/>
        <v>0</v>
      </c>
      <c r="BB31" s="300">
        <f t="shared" ca="1" si="44"/>
        <v>0</v>
      </c>
      <c r="BC31" s="300">
        <f t="shared" ca="1" si="44"/>
        <v>0</v>
      </c>
      <c r="BD31" s="300">
        <f t="shared" ca="1" si="44"/>
        <v>0</v>
      </c>
      <c r="BE31" s="300">
        <f t="shared" ca="1" si="44"/>
        <v>0</v>
      </c>
      <c r="BF31" s="300">
        <f t="shared" ca="1" si="44"/>
        <v>0</v>
      </c>
      <c r="BG31" s="300">
        <f t="shared" ca="1" si="44"/>
        <v>0</v>
      </c>
      <c r="BH31" s="300">
        <f t="shared" ca="1" si="44"/>
        <v>0</v>
      </c>
      <c r="BI31" s="300">
        <f t="shared" ca="1" si="44"/>
        <v>0</v>
      </c>
      <c r="BJ31" s="300">
        <f t="shared" ca="1" si="45"/>
        <v>0</v>
      </c>
      <c r="BK31" s="300">
        <f t="shared" ca="1" si="45"/>
        <v>0</v>
      </c>
      <c r="BL31" s="300">
        <f t="shared" ca="1" si="45"/>
        <v>0</v>
      </c>
      <c r="BM31" s="300">
        <f t="shared" ca="1" si="45"/>
        <v>0</v>
      </c>
      <c r="BN31" s="300">
        <f t="shared" ca="1" si="45"/>
        <v>0</v>
      </c>
      <c r="BO31" s="300">
        <f t="shared" ca="1" si="45"/>
        <v>0</v>
      </c>
      <c r="BP31" s="300">
        <f t="shared" ca="1" si="45"/>
        <v>0</v>
      </c>
      <c r="BQ31" s="300">
        <f t="shared" ca="1" si="45"/>
        <v>0</v>
      </c>
      <c r="BR31" s="300">
        <f t="shared" ca="1" si="45"/>
        <v>0</v>
      </c>
      <c r="BS31" s="300">
        <f t="shared" ca="1" si="45"/>
        <v>0</v>
      </c>
      <c r="BT31" s="300">
        <f t="shared" ca="1" si="46"/>
        <v>0</v>
      </c>
      <c r="BU31" s="300">
        <f t="shared" ca="1" si="46"/>
        <v>0</v>
      </c>
      <c r="BV31" s="300">
        <f t="shared" ca="1" si="46"/>
        <v>0</v>
      </c>
      <c r="BW31" s="300">
        <f t="shared" ca="1" si="46"/>
        <v>0</v>
      </c>
      <c r="BX31" s="300">
        <f t="shared" ca="1" si="46"/>
        <v>0</v>
      </c>
      <c r="BY31" s="300">
        <f t="shared" ca="1" si="46"/>
        <v>0</v>
      </c>
      <c r="BZ31" s="300">
        <f t="shared" ca="1" si="46"/>
        <v>0</v>
      </c>
      <c r="CA31" s="300">
        <f t="shared" ca="1" si="46"/>
        <v>0</v>
      </c>
      <c r="CB31" s="300">
        <f t="shared" ca="1" si="46"/>
        <v>0</v>
      </c>
      <c r="CC31" s="300">
        <f t="shared" ca="1" si="46"/>
        <v>0</v>
      </c>
      <c r="CD31" s="300">
        <f t="shared" ca="1" si="47"/>
        <v>0</v>
      </c>
      <c r="CE31" s="300">
        <f t="shared" ca="1" si="47"/>
        <v>0</v>
      </c>
      <c r="CF31" s="300">
        <f t="shared" ca="1" si="47"/>
        <v>0</v>
      </c>
      <c r="CG31" s="300">
        <f t="shared" ca="1" si="47"/>
        <v>0</v>
      </c>
      <c r="CH31" s="300">
        <f t="shared" ca="1" si="47"/>
        <v>0</v>
      </c>
      <c r="CI31" s="300">
        <f t="shared" ca="1" si="47"/>
        <v>0</v>
      </c>
      <c r="CJ31" s="300">
        <f t="shared" ca="1" si="47"/>
        <v>0</v>
      </c>
      <c r="CK31" s="300">
        <f t="shared" ca="1" si="47"/>
        <v>0</v>
      </c>
      <c r="CL31" s="300">
        <f t="shared" ca="1" si="47"/>
        <v>0</v>
      </c>
      <c r="CM31" s="300">
        <f t="shared" ca="1" si="47"/>
        <v>0</v>
      </c>
      <c r="CN31" s="300">
        <f t="shared" ca="1" si="48"/>
        <v>0</v>
      </c>
      <c r="CO31" s="300">
        <f t="shared" ca="1" si="48"/>
        <v>0</v>
      </c>
      <c r="CP31" s="300">
        <f t="shared" ca="1" si="48"/>
        <v>0</v>
      </c>
      <c r="CQ31" s="300">
        <f t="shared" ca="1" si="48"/>
        <v>0</v>
      </c>
      <c r="CR31" s="300">
        <f t="shared" ca="1" si="48"/>
        <v>0</v>
      </c>
      <c r="CS31" s="300">
        <f t="shared" ca="1" si="48"/>
        <v>0</v>
      </c>
      <c r="CT31" s="300">
        <f t="shared" ca="1" si="48"/>
        <v>0</v>
      </c>
      <c r="CU31" s="300">
        <f t="shared" ca="1" si="48"/>
        <v>0</v>
      </c>
      <c r="CV31" s="300">
        <f t="shared" ca="1" si="48"/>
        <v>0</v>
      </c>
      <c r="CW31" s="300">
        <f t="shared" ca="1" si="48"/>
        <v>0</v>
      </c>
      <c r="CX31" s="300">
        <f t="shared" ca="1" si="49"/>
        <v>0</v>
      </c>
      <c r="CY31" s="300">
        <f t="shared" ca="1" si="49"/>
        <v>0</v>
      </c>
      <c r="CZ31" s="300">
        <f t="shared" ca="1" si="49"/>
        <v>0</v>
      </c>
      <c r="DA31" s="300">
        <f t="shared" ca="1" si="49"/>
        <v>0</v>
      </c>
      <c r="DB31" s="300">
        <f t="shared" ca="1" si="49"/>
        <v>0</v>
      </c>
      <c r="DC31" s="300">
        <f t="shared" ca="1" si="49"/>
        <v>0</v>
      </c>
      <c r="DD31" s="300">
        <f t="shared" ca="1" si="49"/>
        <v>0</v>
      </c>
      <c r="DE31" s="300">
        <f t="shared" ca="1" si="49"/>
        <v>0</v>
      </c>
      <c r="DF31" s="300">
        <f t="shared" ca="1" si="49"/>
        <v>0</v>
      </c>
      <c r="DG31" s="300">
        <f t="shared" ca="1" si="49"/>
        <v>0</v>
      </c>
      <c r="DH31" s="300">
        <f t="shared" ca="1" si="50"/>
        <v>0</v>
      </c>
      <c r="DI31" s="300">
        <f t="shared" ca="1" si="50"/>
        <v>0</v>
      </c>
      <c r="DJ31" s="300">
        <f t="shared" ca="1" si="50"/>
        <v>0</v>
      </c>
      <c r="DK31" s="300">
        <f t="shared" ca="1" si="50"/>
        <v>0</v>
      </c>
      <c r="DL31" s="300">
        <f t="shared" ca="1" si="50"/>
        <v>0</v>
      </c>
      <c r="DM31" s="300">
        <f t="shared" ca="1" si="50"/>
        <v>0</v>
      </c>
      <c r="DN31" s="300">
        <f t="shared" ca="1" si="50"/>
        <v>0</v>
      </c>
      <c r="DO31" s="300">
        <f t="shared" ca="1" si="50"/>
        <v>0</v>
      </c>
      <c r="DP31" s="300">
        <f t="shared" ca="1" si="50"/>
        <v>0</v>
      </c>
      <c r="DQ31" s="300">
        <f t="shared" ca="1" si="50"/>
        <v>0</v>
      </c>
      <c r="DR31" s="300">
        <f t="shared" ca="1" si="51"/>
        <v>0</v>
      </c>
      <c r="DS31" s="300">
        <f t="shared" ca="1" si="51"/>
        <v>0</v>
      </c>
      <c r="DT31" s="300">
        <f t="shared" ca="1" si="51"/>
        <v>0</v>
      </c>
      <c r="DU31" s="300">
        <f t="shared" ca="1" si="51"/>
        <v>0</v>
      </c>
      <c r="DV31" s="300">
        <f t="shared" ca="1" si="51"/>
        <v>0</v>
      </c>
      <c r="DW31" s="300">
        <f t="shared" ca="1" si="51"/>
        <v>0</v>
      </c>
      <c r="DX31" s="300">
        <f t="shared" ca="1" si="51"/>
        <v>0</v>
      </c>
      <c r="DY31" s="300">
        <f t="shared" ca="1" si="51"/>
        <v>0</v>
      </c>
      <c r="DZ31" s="300">
        <f t="shared" ca="1" si="51"/>
        <v>0</v>
      </c>
      <c r="EA31" s="300">
        <f t="shared" ca="1" si="51"/>
        <v>0</v>
      </c>
      <c r="EB31" s="300">
        <f t="shared" ca="1" si="52"/>
        <v>0</v>
      </c>
      <c r="EC31" s="300">
        <f t="shared" ca="1" si="52"/>
        <v>0</v>
      </c>
      <c r="ED31" s="300">
        <f t="shared" ca="1" si="52"/>
        <v>0</v>
      </c>
      <c r="EE31" s="300">
        <f t="shared" ca="1" si="52"/>
        <v>0</v>
      </c>
      <c r="EF31" s="300">
        <f t="shared" ca="1" si="52"/>
        <v>0</v>
      </c>
      <c r="EG31" s="300">
        <f t="shared" ca="1" si="52"/>
        <v>0</v>
      </c>
      <c r="EH31" s="300">
        <f t="shared" ca="1" si="52"/>
        <v>0</v>
      </c>
      <c r="EI31" s="300">
        <f t="shared" ca="1" si="52"/>
        <v>0</v>
      </c>
      <c r="EJ31" s="300">
        <f t="shared" ca="1" si="52"/>
        <v>0</v>
      </c>
      <c r="EK31" s="300">
        <f t="shared" ca="1" si="52"/>
        <v>0</v>
      </c>
      <c r="EL31" s="300">
        <f t="shared" ca="1" si="53"/>
        <v>0</v>
      </c>
      <c r="EM31" s="300">
        <f t="shared" ca="1" si="53"/>
        <v>0</v>
      </c>
      <c r="EN31" s="300">
        <f t="shared" ca="1" si="53"/>
        <v>0</v>
      </c>
      <c r="EO31" s="300">
        <f t="shared" ca="1" si="53"/>
        <v>0</v>
      </c>
      <c r="EP31" s="300">
        <f t="shared" ca="1" si="53"/>
        <v>0</v>
      </c>
      <c r="EQ31" s="300">
        <f t="shared" ca="1" si="53"/>
        <v>0</v>
      </c>
      <c r="ER31" s="300">
        <f t="shared" ca="1" si="53"/>
        <v>0</v>
      </c>
      <c r="ES31" s="300">
        <f t="shared" ca="1" si="53"/>
        <v>0</v>
      </c>
      <c r="ET31" s="300">
        <f t="shared" ca="1" si="53"/>
        <v>0</v>
      </c>
      <c r="EU31" s="300">
        <f t="shared" ca="1" si="53"/>
        <v>0</v>
      </c>
      <c r="EV31" s="300">
        <f t="shared" ca="1" si="53"/>
        <v>0</v>
      </c>
      <c r="EW31" s="300">
        <f t="shared" ca="1" si="53"/>
        <v>0</v>
      </c>
      <c r="EX31" s="300">
        <f t="shared" ca="1" si="53"/>
        <v>0</v>
      </c>
      <c r="EY31" s="612"/>
      <c r="EZ31" s="757" t="str">
        <f>'Main Input'!EZ31</f>
        <v>RPI</v>
      </c>
      <c r="FA31" s="766" t="str">
        <f>'Main Input'!FA31</f>
        <v>N/A</v>
      </c>
      <c r="FB31" s="766">
        <f>'Main Input'!FB31</f>
        <v>0</v>
      </c>
      <c r="FC31" s="766" t="str">
        <f>'Main Input'!FC31</f>
        <v>IT Solutions</v>
      </c>
      <c r="FD31" s="766" t="str">
        <f>'Main Input'!FD31</f>
        <v>Managed Services</v>
      </c>
      <c r="FE31" s="757" t="str">
        <f>'Main Input'!FE31</f>
        <v>Opex</v>
      </c>
      <c r="FF31" s="757" t="str">
        <f>'Main Input'!FF31</f>
        <v>ContractAccrual</v>
      </c>
      <c r="FG31" s="757" t="str">
        <f>'Main Input'!FG31</f>
        <v>Expense</v>
      </c>
      <c r="FH31" s="767" t="str">
        <f>'Main Input'!FH31</f>
        <v>A</v>
      </c>
      <c r="FI31" s="768">
        <f>'Main Input'!FI31</f>
        <v>0.22</v>
      </c>
      <c r="FJ31" s="768">
        <f>'Main Input'!FJ31</f>
        <v>0</v>
      </c>
      <c r="FK31" s="612"/>
      <c r="FL31" s="531">
        <f t="shared" si="37"/>
        <v>0</v>
      </c>
      <c r="FM31" s="532" t="str">
        <f t="shared" si="38"/>
        <v>Y</v>
      </c>
      <c r="FN31" s="532" t="str">
        <f t="shared" si="39"/>
        <v>Y</v>
      </c>
      <c r="FO31" s="532" t="str">
        <f t="shared" si="40"/>
        <v>Y</v>
      </c>
      <c r="FP31" s="532" t="str">
        <f t="shared" si="41"/>
        <v>Y</v>
      </c>
      <c r="FQ31" s="612"/>
      <c r="FT31" s="612"/>
    </row>
    <row r="32" spans="1:176">
      <c r="A32" s="750" t="str">
        <f>'Main Input'!A32</f>
        <v>MTB</v>
      </c>
      <c r="B32" s="762" t="str">
        <f>'Main Input'!B32</f>
        <v>Field Maintenance Service</v>
      </c>
      <c r="C32" s="762" t="str">
        <f>'Main Input'!C32</f>
        <v>Third Party</v>
      </c>
      <c r="D32" s="762" t="str">
        <f>'Main Input'!D32</f>
        <v>TRF</v>
      </c>
      <c r="E32" s="762" t="str">
        <f>'Main Input'!E32</f>
        <v>Data Centre Migration Project Leader - Transition</v>
      </c>
      <c r="F32" s="753" t="str">
        <f>'Main Input'!F32</f>
        <v>direct</v>
      </c>
      <c r="G32" s="753" t="str">
        <f>'Main Input'!G32</f>
        <v>Person</v>
      </c>
      <c r="H32" s="753">
        <f>'Main Input'!H32</f>
        <v>0</v>
      </c>
      <c r="I32" s="753">
        <f>'Main Input'!I32</f>
        <v>0</v>
      </c>
      <c r="J32" s="753">
        <f>'Main Input'!J32</f>
        <v>0</v>
      </c>
      <c r="K32" s="753" t="str">
        <f>'Main Input'!K32</f>
        <v>FJS</v>
      </c>
      <c r="L32" s="753" t="str">
        <f>'Main Input'!L32</f>
        <v>pTran</v>
      </c>
      <c r="M32" s="753">
        <f>'Main Input'!M32</f>
        <v>0</v>
      </c>
      <c r="N32" s="753">
        <f>'Main Input'!N32</f>
        <v>0</v>
      </c>
      <c r="O32" s="753" t="str">
        <f>'Main Input'!O32</f>
        <v>SPAIN</v>
      </c>
      <c r="P32" s="753">
        <f>'Main Input'!P32</f>
        <v>284</v>
      </c>
      <c r="Q32" s="753" t="str">
        <f>'Main Input'!Q32</f>
        <v>EUR</v>
      </c>
      <c r="R32" s="753" t="str">
        <f>'Main Input'!R32</f>
        <v>EMEA</v>
      </c>
      <c r="S32" s="753" t="str">
        <f>'Main Input'!S32</f>
        <v>Local</v>
      </c>
      <c r="T32" s="753">
        <f>'Main Input'!T32</f>
        <v>0</v>
      </c>
      <c r="U32" s="753">
        <f>'Main Input'!U32</f>
        <v>0</v>
      </c>
      <c r="V32" s="753" t="str">
        <f>'Main Input'!V32</f>
        <v>3_ATP</v>
      </c>
      <c r="W32" s="753">
        <f>'Main Input'!W32</f>
        <v>0</v>
      </c>
      <c r="X32" s="753">
        <f>'Main Input'!X32</f>
        <v>0</v>
      </c>
      <c r="Y32" s="753">
        <f>'Main Input'!Y32</f>
        <v>0</v>
      </c>
      <c r="Z32" s="753">
        <f>'Main Input'!Z32</f>
        <v>0</v>
      </c>
      <c r="AA32" s="753">
        <f>'Main Input'!AA32</f>
        <v>0</v>
      </c>
      <c r="AB32" s="763">
        <f>'Main Input'!AB32</f>
        <v>0</v>
      </c>
      <c r="AC32" s="763" t="str">
        <f>'Main Input'!AC32</f>
        <v>Days</v>
      </c>
      <c r="AD32" s="764">
        <f>'Main Input'!AD32</f>
        <v>108</v>
      </c>
      <c r="AE32" s="765">
        <f t="shared" ca="1" si="24"/>
        <v>30672</v>
      </c>
      <c r="AF32" s="299">
        <f t="shared" si="42"/>
        <v>5112</v>
      </c>
      <c r="AG32" s="300">
        <f t="shared" ca="1" si="42"/>
        <v>5112</v>
      </c>
      <c r="AH32" s="300">
        <f t="shared" ca="1" si="42"/>
        <v>5112</v>
      </c>
      <c r="AI32" s="300">
        <f t="shared" ca="1" si="42"/>
        <v>5112</v>
      </c>
      <c r="AJ32" s="300">
        <f t="shared" ca="1" si="42"/>
        <v>5112</v>
      </c>
      <c r="AK32" s="300">
        <f t="shared" ca="1" si="42"/>
        <v>5112</v>
      </c>
      <c r="AL32" s="300">
        <f t="shared" ca="1" si="42"/>
        <v>0</v>
      </c>
      <c r="AM32" s="300">
        <f t="shared" ca="1" si="42"/>
        <v>0</v>
      </c>
      <c r="AN32" s="300">
        <f t="shared" ca="1" si="42"/>
        <v>0</v>
      </c>
      <c r="AO32" s="300">
        <f t="shared" ca="1" si="42"/>
        <v>0</v>
      </c>
      <c r="AP32" s="300">
        <f t="shared" ca="1" si="43"/>
        <v>0</v>
      </c>
      <c r="AQ32" s="300">
        <f t="shared" ca="1" si="43"/>
        <v>0</v>
      </c>
      <c r="AR32" s="300">
        <f t="shared" ca="1" si="43"/>
        <v>0</v>
      </c>
      <c r="AS32" s="300">
        <f t="shared" ca="1" si="43"/>
        <v>0</v>
      </c>
      <c r="AT32" s="300">
        <f t="shared" ca="1" si="43"/>
        <v>0</v>
      </c>
      <c r="AU32" s="300">
        <f t="shared" ca="1" si="43"/>
        <v>0</v>
      </c>
      <c r="AV32" s="300">
        <f t="shared" ca="1" si="43"/>
        <v>0</v>
      </c>
      <c r="AW32" s="300">
        <f t="shared" ca="1" si="43"/>
        <v>0</v>
      </c>
      <c r="AX32" s="300">
        <f t="shared" ca="1" si="43"/>
        <v>0</v>
      </c>
      <c r="AY32" s="300">
        <f t="shared" ca="1" si="43"/>
        <v>0</v>
      </c>
      <c r="AZ32" s="300">
        <f t="shared" ca="1" si="44"/>
        <v>0</v>
      </c>
      <c r="BA32" s="300">
        <f t="shared" ca="1" si="44"/>
        <v>0</v>
      </c>
      <c r="BB32" s="300">
        <f t="shared" ca="1" si="44"/>
        <v>0</v>
      </c>
      <c r="BC32" s="300">
        <f t="shared" ca="1" si="44"/>
        <v>0</v>
      </c>
      <c r="BD32" s="300">
        <f t="shared" ca="1" si="44"/>
        <v>0</v>
      </c>
      <c r="BE32" s="300">
        <f t="shared" ca="1" si="44"/>
        <v>0</v>
      </c>
      <c r="BF32" s="300">
        <f t="shared" ca="1" si="44"/>
        <v>0</v>
      </c>
      <c r="BG32" s="300">
        <f t="shared" ca="1" si="44"/>
        <v>0</v>
      </c>
      <c r="BH32" s="300">
        <f t="shared" ca="1" si="44"/>
        <v>0</v>
      </c>
      <c r="BI32" s="300">
        <f t="shared" ca="1" si="44"/>
        <v>0</v>
      </c>
      <c r="BJ32" s="300">
        <f t="shared" ca="1" si="45"/>
        <v>0</v>
      </c>
      <c r="BK32" s="300">
        <f t="shared" ca="1" si="45"/>
        <v>0</v>
      </c>
      <c r="BL32" s="300">
        <f t="shared" ca="1" si="45"/>
        <v>0</v>
      </c>
      <c r="BM32" s="300">
        <f t="shared" ca="1" si="45"/>
        <v>0</v>
      </c>
      <c r="BN32" s="300">
        <f t="shared" ca="1" si="45"/>
        <v>0</v>
      </c>
      <c r="BO32" s="300">
        <f t="shared" ca="1" si="45"/>
        <v>0</v>
      </c>
      <c r="BP32" s="300">
        <f t="shared" ca="1" si="45"/>
        <v>0</v>
      </c>
      <c r="BQ32" s="300">
        <f t="shared" ca="1" si="45"/>
        <v>0</v>
      </c>
      <c r="BR32" s="300">
        <f t="shared" ca="1" si="45"/>
        <v>0</v>
      </c>
      <c r="BS32" s="300">
        <f t="shared" ca="1" si="45"/>
        <v>0</v>
      </c>
      <c r="BT32" s="300">
        <f t="shared" ca="1" si="46"/>
        <v>0</v>
      </c>
      <c r="BU32" s="300">
        <f t="shared" ca="1" si="46"/>
        <v>0</v>
      </c>
      <c r="BV32" s="300">
        <f t="shared" ca="1" si="46"/>
        <v>0</v>
      </c>
      <c r="BW32" s="300">
        <f t="shared" ca="1" si="46"/>
        <v>0</v>
      </c>
      <c r="BX32" s="300">
        <f t="shared" ca="1" si="46"/>
        <v>0</v>
      </c>
      <c r="BY32" s="300">
        <f t="shared" ca="1" si="46"/>
        <v>0</v>
      </c>
      <c r="BZ32" s="300">
        <f t="shared" ca="1" si="46"/>
        <v>0</v>
      </c>
      <c r="CA32" s="300">
        <f t="shared" ca="1" si="46"/>
        <v>0</v>
      </c>
      <c r="CB32" s="300">
        <f t="shared" ca="1" si="46"/>
        <v>0</v>
      </c>
      <c r="CC32" s="300">
        <f t="shared" ca="1" si="46"/>
        <v>0</v>
      </c>
      <c r="CD32" s="300">
        <f t="shared" ca="1" si="47"/>
        <v>0</v>
      </c>
      <c r="CE32" s="300">
        <f t="shared" ca="1" si="47"/>
        <v>0</v>
      </c>
      <c r="CF32" s="300">
        <f t="shared" ca="1" si="47"/>
        <v>0</v>
      </c>
      <c r="CG32" s="300">
        <f t="shared" ca="1" si="47"/>
        <v>0</v>
      </c>
      <c r="CH32" s="300">
        <f t="shared" ca="1" si="47"/>
        <v>0</v>
      </c>
      <c r="CI32" s="300">
        <f t="shared" ca="1" si="47"/>
        <v>0</v>
      </c>
      <c r="CJ32" s="300">
        <f t="shared" ca="1" si="47"/>
        <v>0</v>
      </c>
      <c r="CK32" s="300">
        <f t="shared" ca="1" si="47"/>
        <v>0</v>
      </c>
      <c r="CL32" s="300">
        <f t="shared" ca="1" si="47"/>
        <v>0</v>
      </c>
      <c r="CM32" s="300">
        <f t="shared" ca="1" si="47"/>
        <v>0</v>
      </c>
      <c r="CN32" s="300">
        <f t="shared" ca="1" si="48"/>
        <v>0</v>
      </c>
      <c r="CO32" s="300">
        <f t="shared" ca="1" si="48"/>
        <v>0</v>
      </c>
      <c r="CP32" s="300">
        <f t="shared" ca="1" si="48"/>
        <v>0</v>
      </c>
      <c r="CQ32" s="300">
        <f t="shared" ca="1" si="48"/>
        <v>0</v>
      </c>
      <c r="CR32" s="300">
        <f t="shared" ca="1" si="48"/>
        <v>0</v>
      </c>
      <c r="CS32" s="300">
        <f t="shared" ca="1" si="48"/>
        <v>0</v>
      </c>
      <c r="CT32" s="300">
        <f t="shared" ca="1" si="48"/>
        <v>0</v>
      </c>
      <c r="CU32" s="300">
        <f t="shared" ca="1" si="48"/>
        <v>0</v>
      </c>
      <c r="CV32" s="300">
        <f t="shared" ca="1" si="48"/>
        <v>0</v>
      </c>
      <c r="CW32" s="300">
        <f t="shared" ca="1" si="48"/>
        <v>0</v>
      </c>
      <c r="CX32" s="300">
        <f t="shared" ca="1" si="49"/>
        <v>0</v>
      </c>
      <c r="CY32" s="300">
        <f t="shared" ca="1" si="49"/>
        <v>0</v>
      </c>
      <c r="CZ32" s="300">
        <f t="shared" ca="1" si="49"/>
        <v>0</v>
      </c>
      <c r="DA32" s="300">
        <f t="shared" ca="1" si="49"/>
        <v>0</v>
      </c>
      <c r="DB32" s="300">
        <f t="shared" ca="1" si="49"/>
        <v>0</v>
      </c>
      <c r="DC32" s="300">
        <f t="shared" ca="1" si="49"/>
        <v>0</v>
      </c>
      <c r="DD32" s="300">
        <f t="shared" ca="1" si="49"/>
        <v>0</v>
      </c>
      <c r="DE32" s="300">
        <f t="shared" ca="1" si="49"/>
        <v>0</v>
      </c>
      <c r="DF32" s="300">
        <f t="shared" ca="1" si="49"/>
        <v>0</v>
      </c>
      <c r="DG32" s="300">
        <f t="shared" ca="1" si="49"/>
        <v>0</v>
      </c>
      <c r="DH32" s="300">
        <f t="shared" ca="1" si="50"/>
        <v>0</v>
      </c>
      <c r="DI32" s="300">
        <f t="shared" ca="1" si="50"/>
        <v>0</v>
      </c>
      <c r="DJ32" s="300">
        <f t="shared" ca="1" si="50"/>
        <v>0</v>
      </c>
      <c r="DK32" s="300">
        <f t="shared" ca="1" si="50"/>
        <v>0</v>
      </c>
      <c r="DL32" s="300">
        <f t="shared" ca="1" si="50"/>
        <v>0</v>
      </c>
      <c r="DM32" s="300">
        <f t="shared" ca="1" si="50"/>
        <v>0</v>
      </c>
      <c r="DN32" s="300">
        <f t="shared" ca="1" si="50"/>
        <v>0</v>
      </c>
      <c r="DO32" s="300">
        <f t="shared" ca="1" si="50"/>
        <v>0</v>
      </c>
      <c r="DP32" s="300">
        <f t="shared" ca="1" si="50"/>
        <v>0</v>
      </c>
      <c r="DQ32" s="300">
        <f t="shared" ca="1" si="50"/>
        <v>0</v>
      </c>
      <c r="DR32" s="300">
        <f t="shared" ca="1" si="51"/>
        <v>0</v>
      </c>
      <c r="DS32" s="300">
        <f t="shared" ca="1" si="51"/>
        <v>0</v>
      </c>
      <c r="DT32" s="300">
        <f t="shared" ca="1" si="51"/>
        <v>0</v>
      </c>
      <c r="DU32" s="300">
        <f t="shared" ca="1" si="51"/>
        <v>0</v>
      </c>
      <c r="DV32" s="300">
        <f t="shared" ca="1" si="51"/>
        <v>0</v>
      </c>
      <c r="DW32" s="300">
        <f t="shared" ca="1" si="51"/>
        <v>0</v>
      </c>
      <c r="DX32" s="300">
        <f t="shared" ca="1" si="51"/>
        <v>0</v>
      </c>
      <c r="DY32" s="300">
        <f t="shared" ca="1" si="51"/>
        <v>0</v>
      </c>
      <c r="DZ32" s="300">
        <f t="shared" ca="1" si="51"/>
        <v>0</v>
      </c>
      <c r="EA32" s="300">
        <f t="shared" ca="1" si="51"/>
        <v>0</v>
      </c>
      <c r="EB32" s="300">
        <f t="shared" ca="1" si="52"/>
        <v>0</v>
      </c>
      <c r="EC32" s="300">
        <f t="shared" ca="1" si="52"/>
        <v>0</v>
      </c>
      <c r="ED32" s="300">
        <f t="shared" ca="1" si="52"/>
        <v>0</v>
      </c>
      <c r="EE32" s="300">
        <f t="shared" ca="1" si="52"/>
        <v>0</v>
      </c>
      <c r="EF32" s="300">
        <f t="shared" ca="1" si="52"/>
        <v>0</v>
      </c>
      <c r="EG32" s="300">
        <f t="shared" ca="1" si="52"/>
        <v>0</v>
      </c>
      <c r="EH32" s="300">
        <f t="shared" ca="1" si="52"/>
        <v>0</v>
      </c>
      <c r="EI32" s="300">
        <f t="shared" ca="1" si="52"/>
        <v>0</v>
      </c>
      <c r="EJ32" s="300">
        <f t="shared" ca="1" si="52"/>
        <v>0</v>
      </c>
      <c r="EK32" s="300">
        <f t="shared" ca="1" si="52"/>
        <v>0</v>
      </c>
      <c r="EL32" s="300">
        <f t="shared" ca="1" si="53"/>
        <v>0</v>
      </c>
      <c r="EM32" s="300">
        <f t="shared" ca="1" si="53"/>
        <v>0</v>
      </c>
      <c r="EN32" s="300">
        <f t="shared" ca="1" si="53"/>
        <v>0</v>
      </c>
      <c r="EO32" s="300">
        <f t="shared" ca="1" si="53"/>
        <v>0</v>
      </c>
      <c r="EP32" s="300">
        <f t="shared" ca="1" si="53"/>
        <v>0</v>
      </c>
      <c r="EQ32" s="300">
        <f t="shared" ca="1" si="53"/>
        <v>0</v>
      </c>
      <c r="ER32" s="300">
        <f t="shared" ca="1" si="53"/>
        <v>0</v>
      </c>
      <c r="ES32" s="300">
        <f t="shared" ca="1" si="53"/>
        <v>0</v>
      </c>
      <c r="ET32" s="300">
        <f t="shared" ca="1" si="53"/>
        <v>0</v>
      </c>
      <c r="EU32" s="300">
        <f t="shared" ca="1" si="53"/>
        <v>0</v>
      </c>
      <c r="EV32" s="300">
        <f t="shared" ca="1" si="53"/>
        <v>0</v>
      </c>
      <c r="EW32" s="300">
        <f t="shared" ca="1" si="53"/>
        <v>0</v>
      </c>
      <c r="EX32" s="300">
        <f t="shared" ca="1" si="53"/>
        <v>0</v>
      </c>
      <c r="EY32" s="612"/>
      <c r="EZ32" s="757" t="str">
        <f>'Main Input'!EZ32</f>
        <v>RPI</v>
      </c>
      <c r="FA32" s="766" t="str">
        <f>'Main Input'!FA32</f>
        <v>N/A</v>
      </c>
      <c r="FB32" s="766">
        <f>'Main Input'!FB32</f>
        <v>0</v>
      </c>
      <c r="FC32" s="766" t="str">
        <f>'Main Input'!FC32</f>
        <v>IT Solutions</v>
      </c>
      <c r="FD32" s="766" t="str">
        <f>'Main Input'!FD32</f>
        <v>Managed Services</v>
      </c>
      <c r="FE32" s="757" t="str">
        <f>'Main Input'!FE32</f>
        <v>Opex</v>
      </c>
      <c r="FF32" s="757" t="str">
        <f>'Main Input'!FF32</f>
        <v>ContractAccrual</v>
      </c>
      <c r="FG32" s="757" t="str">
        <f>'Main Input'!FG32</f>
        <v>Expense</v>
      </c>
      <c r="FH32" s="767" t="str">
        <f>'Main Input'!FH32</f>
        <v>A</v>
      </c>
      <c r="FI32" s="768">
        <f>'Main Input'!FI32</f>
        <v>0.22</v>
      </c>
      <c r="FJ32" s="768">
        <f>'Main Input'!FJ32</f>
        <v>0</v>
      </c>
      <c r="FK32" s="612"/>
      <c r="FL32" s="531">
        <f t="shared" si="37"/>
        <v>0</v>
      </c>
      <c r="FM32" s="532" t="str">
        <f t="shared" si="38"/>
        <v>Y</v>
      </c>
      <c r="FN32" s="532" t="str">
        <f t="shared" si="39"/>
        <v>Y</v>
      </c>
      <c r="FO32" s="532" t="str">
        <f t="shared" si="40"/>
        <v>Y</v>
      </c>
      <c r="FP32" s="532" t="str">
        <f t="shared" si="41"/>
        <v>Y</v>
      </c>
      <c r="FQ32" s="612"/>
      <c r="FT32" s="612"/>
    </row>
    <row r="33" spans="1:176">
      <c r="A33" s="750" t="str">
        <f>'Main Input'!A33</f>
        <v>MTB</v>
      </c>
      <c r="B33" s="762" t="str">
        <f>'Main Input'!B33</f>
        <v>Field Maintenance Service</v>
      </c>
      <c r="C33" s="762" t="str">
        <f>'Main Input'!C33</f>
        <v>Third Party</v>
      </c>
      <c r="D33" s="762" t="str">
        <f>'Main Input'!D33</f>
        <v>TRF</v>
      </c>
      <c r="E33" s="762" t="str">
        <f>'Main Input'!E33</f>
        <v>Data Centre Migration Project Leader - Transition</v>
      </c>
      <c r="F33" s="753" t="str">
        <f>'Main Input'!F33</f>
        <v>direct</v>
      </c>
      <c r="G33" s="753" t="str">
        <f>'Main Input'!G33</f>
        <v>Person</v>
      </c>
      <c r="H33" s="753">
        <f>'Main Input'!H33</f>
        <v>0</v>
      </c>
      <c r="I33" s="753">
        <f>'Main Input'!I33</f>
        <v>0</v>
      </c>
      <c r="J33" s="753">
        <f>'Main Input'!J33</f>
        <v>0</v>
      </c>
      <c r="K33" s="753" t="str">
        <f>'Main Input'!K33</f>
        <v>FJS</v>
      </c>
      <c r="L33" s="753" t="str">
        <f>'Main Input'!L33</f>
        <v>pTran</v>
      </c>
      <c r="M33" s="753">
        <f>'Main Input'!M33</f>
        <v>0</v>
      </c>
      <c r="N33" s="753">
        <f>'Main Input'!N33</f>
        <v>0</v>
      </c>
      <c r="O33" s="753" t="str">
        <f>'Main Input'!O33</f>
        <v>SPAIN</v>
      </c>
      <c r="P33" s="753">
        <f>'Main Input'!P33</f>
        <v>284</v>
      </c>
      <c r="Q33" s="753" t="str">
        <f>'Main Input'!Q33</f>
        <v>EUR</v>
      </c>
      <c r="R33" s="753" t="str">
        <f>'Main Input'!R33</f>
        <v>EMEA</v>
      </c>
      <c r="S33" s="753" t="str">
        <f>'Main Input'!S33</f>
        <v>Local</v>
      </c>
      <c r="T33" s="753">
        <f>'Main Input'!T33</f>
        <v>0</v>
      </c>
      <c r="U33" s="753">
        <f>'Main Input'!U33</f>
        <v>0</v>
      </c>
      <c r="V33" s="753" t="str">
        <f>'Main Input'!V33</f>
        <v>3_ATP</v>
      </c>
      <c r="W33" s="753">
        <f>'Main Input'!W33</f>
        <v>0</v>
      </c>
      <c r="X33" s="753">
        <f>'Main Input'!X33</f>
        <v>0</v>
      </c>
      <c r="Y33" s="753">
        <f>'Main Input'!Y33</f>
        <v>0</v>
      </c>
      <c r="Z33" s="753">
        <f>'Main Input'!Z33</f>
        <v>0</v>
      </c>
      <c r="AA33" s="753">
        <f>'Main Input'!AA33</f>
        <v>0</v>
      </c>
      <c r="AB33" s="763">
        <f>'Main Input'!AB33</f>
        <v>0</v>
      </c>
      <c r="AC33" s="763" t="str">
        <f>'Main Input'!AC33</f>
        <v>Days</v>
      </c>
      <c r="AD33" s="764">
        <f>'Main Input'!AD33</f>
        <v>108</v>
      </c>
      <c r="AE33" s="765">
        <f t="shared" ca="1" si="24"/>
        <v>30672</v>
      </c>
      <c r="AF33" s="299">
        <f t="shared" si="42"/>
        <v>5112</v>
      </c>
      <c r="AG33" s="300">
        <f t="shared" ca="1" si="42"/>
        <v>5112</v>
      </c>
      <c r="AH33" s="300">
        <f t="shared" ca="1" si="42"/>
        <v>5112</v>
      </c>
      <c r="AI33" s="300">
        <f t="shared" ca="1" si="42"/>
        <v>5112</v>
      </c>
      <c r="AJ33" s="300">
        <f t="shared" ca="1" si="42"/>
        <v>5112</v>
      </c>
      <c r="AK33" s="300">
        <f t="shared" ca="1" si="42"/>
        <v>5112</v>
      </c>
      <c r="AL33" s="300">
        <f t="shared" ca="1" si="42"/>
        <v>0</v>
      </c>
      <c r="AM33" s="300">
        <f t="shared" ca="1" si="42"/>
        <v>0</v>
      </c>
      <c r="AN33" s="300">
        <f t="shared" ca="1" si="42"/>
        <v>0</v>
      </c>
      <c r="AO33" s="300">
        <f t="shared" ca="1" si="42"/>
        <v>0</v>
      </c>
      <c r="AP33" s="300">
        <f t="shared" ca="1" si="43"/>
        <v>0</v>
      </c>
      <c r="AQ33" s="300">
        <f t="shared" ca="1" si="43"/>
        <v>0</v>
      </c>
      <c r="AR33" s="300">
        <f t="shared" ca="1" si="43"/>
        <v>0</v>
      </c>
      <c r="AS33" s="300">
        <f t="shared" ca="1" si="43"/>
        <v>0</v>
      </c>
      <c r="AT33" s="300">
        <f t="shared" ca="1" si="43"/>
        <v>0</v>
      </c>
      <c r="AU33" s="300">
        <f t="shared" ca="1" si="43"/>
        <v>0</v>
      </c>
      <c r="AV33" s="300">
        <f t="shared" ca="1" si="43"/>
        <v>0</v>
      </c>
      <c r="AW33" s="300">
        <f t="shared" ca="1" si="43"/>
        <v>0</v>
      </c>
      <c r="AX33" s="300">
        <f t="shared" ca="1" si="43"/>
        <v>0</v>
      </c>
      <c r="AY33" s="300">
        <f t="shared" ca="1" si="43"/>
        <v>0</v>
      </c>
      <c r="AZ33" s="300">
        <f t="shared" ca="1" si="44"/>
        <v>0</v>
      </c>
      <c r="BA33" s="300">
        <f t="shared" ca="1" si="44"/>
        <v>0</v>
      </c>
      <c r="BB33" s="300">
        <f t="shared" ca="1" si="44"/>
        <v>0</v>
      </c>
      <c r="BC33" s="300">
        <f t="shared" ca="1" si="44"/>
        <v>0</v>
      </c>
      <c r="BD33" s="300">
        <f t="shared" ca="1" si="44"/>
        <v>0</v>
      </c>
      <c r="BE33" s="300">
        <f t="shared" ca="1" si="44"/>
        <v>0</v>
      </c>
      <c r="BF33" s="300">
        <f t="shared" ca="1" si="44"/>
        <v>0</v>
      </c>
      <c r="BG33" s="300">
        <f t="shared" ca="1" si="44"/>
        <v>0</v>
      </c>
      <c r="BH33" s="300">
        <f t="shared" ca="1" si="44"/>
        <v>0</v>
      </c>
      <c r="BI33" s="300">
        <f t="shared" ca="1" si="44"/>
        <v>0</v>
      </c>
      <c r="BJ33" s="300">
        <f t="shared" ca="1" si="45"/>
        <v>0</v>
      </c>
      <c r="BK33" s="300">
        <f t="shared" ca="1" si="45"/>
        <v>0</v>
      </c>
      <c r="BL33" s="300">
        <f t="shared" ca="1" si="45"/>
        <v>0</v>
      </c>
      <c r="BM33" s="300">
        <f t="shared" ca="1" si="45"/>
        <v>0</v>
      </c>
      <c r="BN33" s="300">
        <f t="shared" ca="1" si="45"/>
        <v>0</v>
      </c>
      <c r="BO33" s="300">
        <f t="shared" ca="1" si="45"/>
        <v>0</v>
      </c>
      <c r="BP33" s="300">
        <f t="shared" ca="1" si="45"/>
        <v>0</v>
      </c>
      <c r="BQ33" s="300">
        <f t="shared" ca="1" si="45"/>
        <v>0</v>
      </c>
      <c r="BR33" s="300">
        <f t="shared" ca="1" si="45"/>
        <v>0</v>
      </c>
      <c r="BS33" s="300">
        <f t="shared" ca="1" si="45"/>
        <v>0</v>
      </c>
      <c r="BT33" s="300">
        <f t="shared" ca="1" si="46"/>
        <v>0</v>
      </c>
      <c r="BU33" s="300">
        <f t="shared" ca="1" si="46"/>
        <v>0</v>
      </c>
      <c r="BV33" s="300">
        <f t="shared" ca="1" si="46"/>
        <v>0</v>
      </c>
      <c r="BW33" s="300">
        <f t="shared" ca="1" si="46"/>
        <v>0</v>
      </c>
      <c r="BX33" s="300">
        <f t="shared" ca="1" si="46"/>
        <v>0</v>
      </c>
      <c r="BY33" s="300">
        <f t="shared" ca="1" si="46"/>
        <v>0</v>
      </c>
      <c r="BZ33" s="300">
        <f t="shared" ca="1" si="46"/>
        <v>0</v>
      </c>
      <c r="CA33" s="300">
        <f t="shared" ca="1" si="46"/>
        <v>0</v>
      </c>
      <c r="CB33" s="300">
        <f t="shared" ca="1" si="46"/>
        <v>0</v>
      </c>
      <c r="CC33" s="300">
        <f t="shared" ca="1" si="46"/>
        <v>0</v>
      </c>
      <c r="CD33" s="300">
        <f t="shared" ca="1" si="47"/>
        <v>0</v>
      </c>
      <c r="CE33" s="300">
        <f t="shared" ca="1" si="47"/>
        <v>0</v>
      </c>
      <c r="CF33" s="300">
        <f t="shared" ca="1" si="47"/>
        <v>0</v>
      </c>
      <c r="CG33" s="300">
        <f t="shared" ca="1" si="47"/>
        <v>0</v>
      </c>
      <c r="CH33" s="300">
        <f t="shared" ca="1" si="47"/>
        <v>0</v>
      </c>
      <c r="CI33" s="300">
        <f t="shared" ca="1" si="47"/>
        <v>0</v>
      </c>
      <c r="CJ33" s="300">
        <f t="shared" ca="1" si="47"/>
        <v>0</v>
      </c>
      <c r="CK33" s="300">
        <f t="shared" ca="1" si="47"/>
        <v>0</v>
      </c>
      <c r="CL33" s="300">
        <f t="shared" ca="1" si="47"/>
        <v>0</v>
      </c>
      <c r="CM33" s="300">
        <f t="shared" ca="1" si="47"/>
        <v>0</v>
      </c>
      <c r="CN33" s="300">
        <f t="shared" ca="1" si="48"/>
        <v>0</v>
      </c>
      <c r="CO33" s="300">
        <f t="shared" ca="1" si="48"/>
        <v>0</v>
      </c>
      <c r="CP33" s="300">
        <f t="shared" ca="1" si="48"/>
        <v>0</v>
      </c>
      <c r="CQ33" s="300">
        <f t="shared" ca="1" si="48"/>
        <v>0</v>
      </c>
      <c r="CR33" s="300">
        <f t="shared" ca="1" si="48"/>
        <v>0</v>
      </c>
      <c r="CS33" s="300">
        <f t="shared" ca="1" si="48"/>
        <v>0</v>
      </c>
      <c r="CT33" s="300">
        <f t="shared" ca="1" si="48"/>
        <v>0</v>
      </c>
      <c r="CU33" s="300">
        <f t="shared" ca="1" si="48"/>
        <v>0</v>
      </c>
      <c r="CV33" s="300">
        <f t="shared" ca="1" si="48"/>
        <v>0</v>
      </c>
      <c r="CW33" s="300">
        <f t="shared" ca="1" si="48"/>
        <v>0</v>
      </c>
      <c r="CX33" s="300">
        <f t="shared" ca="1" si="49"/>
        <v>0</v>
      </c>
      <c r="CY33" s="300">
        <f t="shared" ca="1" si="49"/>
        <v>0</v>
      </c>
      <c r="CZ33" s="300">
        <f t="shared" ca="1" si="49"/>
        <v>0</v>
      </c>
      <c r="DA33" s="300">
        <f t="shared" ca="1" si="49"/>
        <v>0</v>
      </c>
      <c r="DB33" s="300">
        <f t="shared" ca="1" si="49"/>
        <v>0</v>
      </c>
      <c r="DC33" s="300">
        <f t="shared" ca="1" si="49"/>
        <v>0</v>
      </c>
      <c r="DD33" s="300">
        <f t="shared" ca="1" si="49"/>
        <v>0</v>
      </c>
      <c r="DE33" s="300">
        <f t="shared" ca="1" si="49"/>
        <v>0</v>
      </c>
      <c r="DF33" s="300">
        <f t="shared" ca="1" si="49"/>
        <v>0</v>
      </c>
      <c r="DG33" s="300">
        <f t="shared" ca="1" si="49"/>
        <v>0</v>
      </c>
      <c r="DH33" s="300">
        <f t="shared" ca="1" si="50"/>
        <v>0</v>
      </c>
      <c r="DI33" s="300">
        <f t="shared" ca="1" si="50"/>
        <v>0</v>
      </c>
      <c r="DJ33" s="300">
        <f t="shared" ca="1" si="50"/>
        <v>0</v>
      </c>
      <c r="DK33" s="300">
        <f t="shared" ca="1" si="50"/>
        <v>0</v>
      </c>
      <c r="DL33" s="300">
        <f t="shared" ca="1" si="50"/>
        <v>0</v>
      </c>
      <c r="DM33" s="300">
        <f t="shared" ca="1" si="50"/>
        <v>0</v>
      </c>
      <c r="DN33" s="300">
        <f t="shared" ca="1" si="50"/>
        <v>0</v>
      </c>
      <c r="DO33" s="300">
        <f t="shared" ca="1" si="50"/>
        <v>0</v>
      </c>
      <c r="DP33" s="300">
        <f t="shared" ca="1" si="50"/>
        <v>0</v>
      </c>
      <c r="DQ33" s="300">
        <f t="shared" ca="1" si="50"/>
        <v>0</v>
      </c>
      <c r="DR33" s="300">
        <f t="shared" ca="1" si="51"/>
        <v>0</v>
      </c>
      <c r="DS33" s="300">
        <f t="shared" ca="1" si="51"/>
        <v>0</v>
      </c>
      <c r="DT33" s="300">
        <f t="shared" ca="1" si="51"/>
        <v>0</v>
      </c>
      <c r="DU33" s="300">
        <f t="shared" ca="1" si="51"/>
        <v>0</v>
      </c>
      <c r="DV33" s="300">
        <f t="shared" ca="1" si="51"/>
        <v>0</v>
      </c>
      <c r="DW33" s="300">
        <f t="shared" ca="1" si="51"/>
        <v>0</v>
      </c>
      <c r="DX33" s="300">
        <f t="shared" ca="1" si="51"/>
        <v>0</v>
      </c>
      <c r="DY33" s="300">
        <f t="shared" ca="1" si="51"/>
        <v>0</v>
      </c>
      <c r="DZ33" s="300">
        <f t="shared" ca="1" si="51"/>
        <v>0</v>
      </c>
      <c r="EA33" s="300">
        <f t="shared" ca="1" si="51"/>
        <v>0</v>
      </c>
      <c r="EB33" s="300">
        <f t="shared" ca="1" si="52"/>
        <v>0</v>
      </c>
      <c r="EC33" s="300">
        <f t="shared" ca="1" si="52"/>
        <v>0</v>
      </c>
      <c r="ED33" s="300">
        <f t="shared" ca="1" si="52"/>
        <v>0</v>
      </c>
      <c r="EE33" s="300">
        <f t="shared" ca="1" si="52"/>
        <v>0</v>
      </c>
      <c r="EF33" s="300">
        <f t="shared" ca="1" si="52"/>
        <v>0</v>
      </c>
      <c r="EG33" s="300">
        <f t="shared" ca="1" si="52"/>
        <v>0</v>
      </c>
      <c r="EH33" s="300">
        <f t="shared" ca="1" si="52"/>
        <v>0</v>
      </c>
      <c r="EI33" s="300">
        <f t="shared" ca="1" si="52"/>
        <v>0</v>
      </c>
      <c r="EJ33" s="300">
        <f t="shared" ca="1" si="52"/>
        <v>0</v>
      </c>
      <c r="EK33" s="300">
        <f t="shared" ca="1" si="52"/>
        <v>0</v>
      </c>
      <c r="EL33" s="300">
        <f t="shared" ca="1" si="53"/>
        <v>0</v>
      </c>
      <c r="EM33" s="300">
        <f t="shared" ca="1" si="53"/>
        <v>0</v>
      </c>
      <c r="EN33" s="300">
        <f t="shared" ca="1" si="53"/>
        <v>0</v>
      </c>
      <c r="EO33" s="300">
        <f t="shared" ca="1" si="53"/>
        <v>0</v>
      </c>
      <c r="EP33" s="300">
        <f t="shared" ca="1" si="53"/>
        <v>0</v>
      </c>
      <c r="EQ33" s="300">
        <f t="shared" ca="1" si="53"/>
        <v>0</v>
      </c>
      <c r="ER33" s="300">
        <f t="shared" ca="1" si="53"/>
        <v>0</v>
      </c>
      <c r="ES33" s="300">
        <f t="shared" ca="1" si="53"/>
        <v>0</v>
      </c>
      <c r="ET33" s="300">
        <f t="shared" ca="1" si="53"/>
        <v>0</v>
      </c>
      <c r="EU33" s="300">
        <f t="shared" ca="1" si="53"/>
        <v>0</v>
      </c>
      <c r="EV33" s="300">
        <f t="shared" ca="1" si="53"/>
        <v>0</v>
      </c>
      <c r="EW33" s="300">
        <f t="shared" ca="1" si="53"/>
        <v>0</v>
      </c>
      <c r="EX33" s="300">
        <f t="shared" ca="1" si="53"/>
        <v>0</v>
      </c>
      <c r="EY33" s="612"/>
      <c r="EZ33" s="757" t="str">
        <f>'Main Input'!EZ33</f>
        <v>RPI</v>
      </c>
      <c r="FA33" s="766" t="str">
        <f>'Main Input'!FA33</f>
        <v>N/A</v>
      </c>
      <c r="FB33" s="766">
        <f>'Main Input'!FB33</f>
        <v>0</v>
      </c>
      <c r="FC33" s="766" t="str">
        <f>'Main Input'!FC33</f>
        <v>IT Solutions</v>
      </c>
      <c r="FD33" s="766" t="str">
        <f>'Main Input'!FD33</f>
        <v>Managed Services</v>
      </c>
      <c r="FE33" s="757" t="str">
        <f>'Main Input'!FE33</f>
        <v>Opex</v>
      </c>
      <c r="FF33" s="757" t="str">
        <f>'Main Input'!FF33</f>
        <v>ContractAccrual</v>
      </c>
      <c r="FG33" s="757" t="str">
        <f>'Main Input'!FG33</f>
        <v>Expense</v>
      </c>
      <c r="FH33" s="767" t="str">
        <f>'Main Input'!FH33</f>
        <v>A</v>
      </c>
      <c r="FI33" s="768">
        <f>'Main Input'!FI33</f>
        <v>0.22</v>
      </c>
      <c r="FJ33" s="768">
        <f>'Main Input'!FJ33</f>
        <v>0</v>
      </c>
      <c r="FK33" s="612"/>
      <c r="FL33" s="531">
        <f t="shared" si="37"/>
        <v>0</v>
      </c>
      <c r="FM33" s="532" t="str">
        <f t="shared" si="38"/>
        <v>Y</v>
      </c>
      <c r="FN33" s="532" t="str">
        <f t="shared" si="39"/>
        <v>Y</v>
      </c>
      <c r="FO33" s="532" t="str">
        <f t="shared" si="40"/>
        <v>Y</v>
      </c>
      <c r="FP33" s="532" t="str">
        <f t="shared" si="41"/>
        <v>Y</v>
      </c>
      <c r="FQ33" s="612"/>
      <c r="FT33" s="612"/>
    </row>
    <row r="34" spans="1:176">
      <c r="A34" s="750" t="str">
        <f>'Main Input'!A34</f>
        <v>MTB</v>
      </c>
      <c r="B34" s="762" t="str">
        <f>'Main Input'!B34</f>
        <v>Field Maintenance Service</v>
      </c>
      <c r="C34" s="762" t="str">
        <f>'Main Input'!C34</f>
        <v>Third Party</v>
      </c>
      <c r="D34" s="762" t="str">
        <f>'Main Input'!D34</f>
        <v>TRF</v>
      </c>
      <c r="E34" s="762" t="str">
        <f>'Main Input'!E34</f>
        <v>Data Centre Project Support - Transition</v>
      </c>
      <c r="F34" s="753" t="str">
        <f>'Main Input'!F34</f>
        <v>direct</v>
      </c>
      <c r="G34" s="753" t="str">
        <f>'Main Input'!G34</f>
        <v>Person</v>
      </c>
      <c r="H34" s="753">
        <f>'Main Input'!H34</f>
        <v>0</v>
      </c>
      <c r="I34" s="753">
        <f>'Main Input'!I34</f>
        <v>0</v>
      </c>
      <c r="J34" s="753">
        <f>'Main Input'!J34</f>
        <v>0</v>
      </c>
      <c r="K34" s="753" t="str">
        <f>'Main Input'!K34</f>
        <v>FJS</v>
      </c>
      <c r="L34" s="753" t="str">
        <f>'Main Input'!L34</f>
        <v>pTran</v>
      </c>
      <c r="M34" s="753">
        <f>'Main Input'!M34</f>
        <v>0</v>
      </c>
      <c r="N34" s="753">
        <f>'Main Input'!N34</f>
        <v>0</v>
      </c>
      <c r="O34" s="753" t="str">
        <f>'Main Input'!O34</f>
        <v>SPAIN</v>
      </c>
      <c r="P34" s="753">
        <f>'Main Input'!P34</f>
        <v>284</v>
      </c>
      <c r="Q34" s="753" t="str">
        <f>'Main Input'!Q34</f>
        <v>EUR</v>
      </c>
      <c r="R34" s="753" t="str">
        <f>'Main Input'!R34</f>
        <v>EMEA</v>
      </c>
      <c r="S34" s="753" t="str">
        <f>'Main Input'!S34</f>
        <v>Local</v>
      </c>
      <c r="T34" s="753">
        <f>'Main Input'!T34</f>
        <v>0</v>
      </c>
      <c r="U34" s="753">
        <f>'Main Input'!U34</f>
        <v>0</v>
      </c>
      <c r="V34" s="753" t="str">
        <f>'Main Input'!V34</f>
        <v>3_ATP</v>
      </c>
      <c r="W34" s="753">
        <f>'Main Input'!W34</f>
        <v>0</v>
      </c>
      <c r="X34" s="753">
        <f>'Main Input'!X34</f>
        <v>0</v>
      </c>
      <c r="Y34" s="753">
        <f>'Main Input'!Y34</f>
        <v>0</v>
      </c>
      <c r="Z34" s="753">
        <f>'Main Input'!Z34</f>
        <v>0</v>
      </c>
      <c r="AA34" s="753">
        <f>'Main Input'!AA34</f>
        <v>0</v>
      </c>
      <c r="AB34" s="763">
        <f>'Main Input'!AB34</f>
        <v>0</v>
      </c>
      <c r="AC34" s="763" t="str">
        <f>'Main Input'!AC34</f>
        <v>Days</v>
      </c>
      <c r="AD34" s="764">
        <f>'Main Input'!AD34</f>
        <v>108</v>
      </c>
      <c r="AE34" s="765">
        <f t="shared" ca="1" si="24"/>
        <v>30672</v>
      </c>
      <c r="AF34" s="299">
        <f t="shared" si="42"/>
        <v>5112</v>
      </c>
      <c r="AG34" s="300">
        <f t="shared" ca="1" si="42"/>
        <v>5112</v>
      </c>
      <c r="AH34" s="300">
        <f t="shared" ca="1" si="42"/>
        <v>5112</v>
      </c>
      <c r="AI34" s="300">
        <f t="shared" ca="1" si="42"/>
        <v>5112</v>
      </c>
      <c r="AJ34" s="300">
        <f t="shared" ca="1" si="42"/>
        <v>5112</v>
      </c>
      <c r="AK34" s="300">
        <f t="shared" ca="1" si="42"/>
        <v>5112</v>
      </c>
      <c r="AL34" s="300">
        <f t="shared" ca="1" si="42"/>
        <v>0</v>
      </c>
      <c r="AM34" s="300">
        <f t="shared" ca="1" si="42"/>
        <v>0</v>
      </c>
      <c r="AN34" s="300">
        <f t="shared" ca="1" si="42"/>
        <v>0</v>
      </c>
      <c r="AO34" s="300">
        <f t="shared" ca="1" si="42"/>
        <v>0</v>
      </c>
      <c r="AP34" s="300">
        <f t="shared" ca="1" si="43"/>
        <v>0</v>
      </c>
      <c r="AQ34" s="300">
        <f t="shared" ca="1" si="43"/>
        <v>0</v>
      </c>
      <c r="AR34" s="300">
        <f t="shared" ca="1" si="43"/>
        <v>0</v>
      </c>
      <c r="AS34" s="300">
        <f t="shared" ca="1" si="43"/>
        <v>0</v>
      </c>
      <c r="AT34" s="300">
        <f t="shared" ca="1" si="43"/>
        <v>0</v>
      </c>
      <c r="AU34" s="300">
        <f t="shared" ca="1" si="43"/>
        <v>0</v>
      </c>
      <c r="AV34" s="300">
        <f t="shared" ca="1" si="43"/>
        <v>0</v>
      </c>
      <c r="AW34" s="300">
        <f t="shared" ca="1" si="43"/>
        <v>0</v>
      </c>
      <c r="AX34" s="300">
        <f t="shared" ca="1" si="43"/>
        <v>0</v>
      </c>
      <c r="AY34" s="300">
        <f t="shared" ca="1" si="43"/>
        <v>0</v>
      </c>
      <c r="AZ34" s="300">
        <f t="shared" ca="1" si="44"/>
        <v>0</v>
      </c>
      <c r="BA34" s="300">
        <f t="shared" ca="1" si="44"/>
        <v>0</v>
      </c>
      <c r="BB34" s="300">
        <f t="shared" ca="1" si="44"/>
        <v>0</v>
      </c>
      <c r="BC34" s="300">
        <f t="shared" ca="1" si="44"/>
        <v>0</v>
      </c>
      <c r="BD34" s="300">
        <f t="shared" ca="1" si="44"/>
        <v>0</v>
      </c>
      <c r="BE34" s="300">
        <f t="shared" ca="1" si="44"/>
        <v>0</v>
      </c>
      <c r="BF34" s="300">
        <f t="shared" ca="1" si="44"/>
        <v>0</v>
      </c>
      <c r="BG34" s="300">
        <f t="shared" ca="1" si="44"/>
        <v>0</v>
      </c>
      <c r="BH34" s="300">
        <f t="shared" ca="1" si="44"/>
        <v>0</v>
      </c>
      <c r="BI34" s="300">
        <f t="shared" ca="1" si="44"/>
        <v>0</v>
      </c>
      <c r="BJ34" s="300">
        <f t="shared" ca="1" si="45"/>
        <v>0</v>
      </c>
      <c r="BK34" s="300">
        <f t="shared" ca="1" si="45"/>
        <v>0</v>
      </c>
      <c r="BL34" s="300">
        <f t="shared" ca="1" si="45"/>
        <v>0</v>
      </c>
      <c r="BM34" s="300">
        <f t="shared" ca="1" si="45"/>
        <v>0</v>
      </c>
      <c r="BN34" s="300">
        <f t="shared" ca="1" si="45"/>
        <v>0</v>
      </c>
      <c r="BO34" s="300">
        <f t="shared" ca="1" si="45"/>
        <v>0</v>
      </c>
      <c r="BP34" s="300">
        <f t="shared" ca="1" si="45"/>
        <v>0</v>
      </c>
      <c r="BQ34" s="300">
        <f t="shared" ca="1" si="45"/>
        <v>0</v>
      </c>
      <c r="BR34" s="300">
        <f t="shared" ca="1" si="45"/>
        <v>0</v>
      </c>
      <c r="BS34" s="300">
        <f t="shared" ca="1" si="45"/>
        <v>0</v>
      </c>
      <c r="BT34" s="300">
        <f t="shared" ca="1" si="46"/>
        <v>0</v>
      </c>
      <c r="BU34" s="300">
        <f t="shared" ca="1" si="46"/>
        <v>0</v>
      </c>
      <c r="BV34" s="300">
        <f t="shared" ca="1" si="46"/>
        <v>0</v>
      </c>
      <c r="BW34" s="300">
        <f t="shared" ca="1" si="46"/>
        <v>0</v>
      </c>
      <c r="BX34" s="300">
        <f t="shared" ca="1" si="46"/>
        <v>0</v>
      </c>
      <c r="BY34" s="300">
        <f t="shared" ca="1" si="46"/>
        <v>0</v>
      </c>
      <c r="BZ34" s="300">
        <f t="shared" ca="1" si="46"/>
        <v>0</v>
      </c>
      <c r="CA34" s="300">
        <f t="shared" ca="1" si="46"/>
        <v>0</v>
      </c>
      <c r="CB34" s="300">
        <f t="shared" ca="1" si="46"/>
        <v>0</v>
      </c>
      <c r="CC34" s="300">
        <f t="shared" ca="1" si="46"/>
        <v>0</v>
      </c>
      <c r="CD34" s="300">
        <f t="shared" ca="1" si="47"/>
        <v>0</v>
      </c>
      <c r="CE34" s="300">
        <f t="shared" ca="1" si="47"/>
        <v>0</v>
      </c>
      <c r="CF34" s="300">
        <f t="shared" ca="1" si="47"/>
        <v>0</v>
      </c>
      <c r="CG34" s="300">
        <f t="shared" ca="1" si="47"/>
        <v>0</v>
      </c>
      <c r="CH34" s="300">
        <f t="shared" ca="1" si="47"/>
        <v>0</v>
      </c>
      <c r="CI34" s="300">
        <f t="shared" ca="1" si="47"/>
        <v>0</v>
      </c>
      <c r="CJ34" s="300">
        <f t="shared" ca="1" si="47"/>
        <v>0</v>
      </c>
      <c r="CK34" s="300">
        <f t="shared" ca="1" si="47"/>
        <v>0</v>
      </c>
      <c r="CL34" s="300">
        <f t="shared" ca="1" si="47"/>
        <v>0</v>
      </c>
      <c r="CM34" s="300">
        <f t="shared" ca="1" si="47"/>
        <v>0</v>
      </c>
      <c r="CN34" s="300">
        <f t="shared" ca="1" si="48"/>
        <v>0</v>
      </c>
      <c r="CO34" s="300">
        <f t="shared" ca="1" si="48"/>
        <v>0</v>
      </c>
      <c r="CP34" s="300">
        <f t="shared" ca="1" si="48"/>
        <v>0</v>
      </c>
      <c r="CQ34" s="300">
        <f t="shared" ca="1" si="48"/>
        <v>0</v>
      </c>
      <c r="CR34" s="300">
        <f t="shared" ca="1" si="48"/>
        <v>0</v>
      </c>
      <c r="CS34" s="300">
        <f t="shared" ca="1" si="48"/>
        <v>0</v>
      </c>
      <c r="CT34" s="300">
        <f t="shared" ca="1" si="48"/>
        <v>0</v>
      </c>
      <c r="CU34" s="300">
        <f t="shared" ca="1" si="48"/>
        <v>0</v>
      </c>
      <c r="CV34" s="300">
        <f t="shared" ca="1" si="48"/>
        <v>0</v>
      </c>
      <c r="CW34" s="300">
        <f t="shared" ca="1" si="48"/>
        <v>0</v>
      </c>
      <c r="CX34" s="300">
        <f t="shared" ca="1" si="49"/>
        <v>0</v>
      </c>
      <c r="CY34" s="300">
        <f t="shared" ca="1" si="49"/>
        <v>0</v>
      </c>
      <c r="CZ34" s="300">
        <f t="shared" ca="1" si="49"/>
        <v>0</v>
      </c>
      <c r="DA34" s="300">
        <f t="shared" ca="1" si="49"/>
        <v>0</v>
      </c>
      <c r="DB34" s="300">
        <f t="shared" ca="1" si="49"/>
        <v>0</v>
      </c>
      <c r="DC34" s="300">
        <f t="shared" ca="1" si="49"/>
        <v>0</v>
      </c>
      <c r="DD34" s="300">
        <f t="shared" ca="1" si="49"/>
        <v>0</v>
      </c>
      <c r="DE34" s="300">
        <f t="shared" ca="1" si="49"/>
        <v>0</v>
      </c>
      <c r="DF34" s="300">
        <f t="shared" ca="1" si="49"/>
        <v>0</v>
      </c>
      <c r="DG34" s="300">
        <f t="shared" ca="1" si="49"/>
        <v>0</v>
      </c>
      <c r="DH34" s="300">
        <f t="shared" ca="1" si="50"/>
        <v>0</v>
      </c>
      <c r="DI34" s="300">
        <f t="shared" ca="1" si="50"/>
        <v>0</v>
      </c>
      <c r="DJ34" s="300">
        <f t="shared" ca="1" si="50"/>
        <v>0</v>
      </c>
      <c r="DK34" s="300">
        <f t="shared" ca="1" si="50"/>
        <v>0</v>
      </c>
      <c r="DL34" s="300">
        <f t="shared" ca="1" si="50"/>
        <v>0</v>
      </c>
      <c r="DM34" s="300">
        <f t="shared" ca="1" si="50"/>
        <v>0</v>
      </c>
      <c r="DN34" s="300">
        <f t="shared" ca="1" si="50"/>
        <v>0</v>
      </c>
      <c r="DO34" s="300">
        <f t="shared" ca="1" si="50"/>
        <v>0</v>
      </c>
      <c r="DP34" s="300">
        <f t="shared" ca="1" si="50"/>
        <v>0</v>
      </c>
      <c r="DQ34" s="300">
        <f t="shared" ca="1" si="50"/>
        <v>0</v>
      </c>
      <c r="DR34" s="300">
        <f t="shared" ca="1" si="51"/>
        <v>0</v>
      </c>
      <c r="DS34" s="300">
        <f t="shared" ca="1" si="51"/>
        <v>0</v>
      </c>
      <c r="DT34" s="300">
        <f t="shared" ca="1" si="51"/>
        <v>0</v>
      </c>
      <c r="DU34" s="300">
        <f t="shared" ca="1" si="51"/>
        <v>0</v>
      </c>
      <c r="DV34" s="300">
        <f t="shared" ca="1" si="51"/>
        <v>0</v>
      </c>
      <c r="DW34" s="300">
        <f t="shared" ca="1" si="51"/>
        <v>0</v>
      </c>
      <c r="DX34" s="300">
        <f t="shared" ca="1" si="51"/>
        <v>0</v>
      </c>
      <c r="DY34" s="300">
        <f t="shared" ca="1" si="51"/>
        <v>0</v>
      </c>
      <c r="DZ34" s="300">
        <f t="shared" ca="1" si="51"/>
        <v>0</v>
      </c>
      <c r="EA34" s="300">
        <f t="shared" ca="1" si="51"/>
        <v>0</v>
      </c>
      <c r="EB34" s="300">
        <f t="shared" ca="1" si="52"/>
        <v>0</v>
      </c>
      <c r="EC34" s="300">
        <f t="shared" ca="1" si="52"/>
        <v>0</v>
      </c>
      <c r="ED34" s="300">
        <f t="shared" ca="1" si="52"/>
        <v>0</v>
      </c>
      <c r="EE34" s="300">
        <f t="shared" ca="1" si="52"/>
        <v>0</v>
      </c>
      <c r="EF34" s="300">
        <f t="shared" ca="1" si="52"/>
        <v>0</v>
      </c>
      <c r="EG34" s="300">
        <f t="shared" ca="1" si="52"/>
        <v>0</v>
      </c>
      <c r="EH34" s="300">
        <f t="shared" ca="1" si="52"/>
        <v>0</v>
      </c>
      <c r="EI34" s="300">
        <f t="shared" ca="1" si="52"/>
        <v>0</v>
      </c>
      <c r="EJ34" s="300">
        <f t="shared" ca="1" si="52"/>
        <v>0</v>
      </c>
      <c r="EK34" s="300">
        <f t="shared" ca="1" si="52"/>
        <v>0</v>
      </c>
      <c r="EL34" s="300">
        <f t="shared" ca="1" si="53"/>
        <v>0</v>
      </c>
      <c r="EM34" s="300">
        <f t="shared" ca="1" si="53"/>
        <v>0</v>
      </c>
      <c r="EN34" s="300">
        <f t="shared" ca="1" si="53"/>
        <v>0</v>
      </c>
      <c r="EO34" s="300">
        <f t="shared" ca="1" si="53"/>
        <v>0</v>
      </c>
      <c r="EP34" s="300">
        <f t="shared" ca="1" si="53"/>
        <v>0</v>
      </c>
      <c r="EQ34" s="300">
        <f t="shared" ca="1" si="53"/>
        <v>0</v>
      </c>
      <c r="ER34" s="300">
        <f t="shared" ca="1" si="53"/>
        <v>0</v>
      </c>
      <c r="ES34" s="300">
        <f t="shared" ca="1" si="53"/>
        <v>0</v>
      </c>
      <c r="ET34" s="300">
        <f t="shared" ca="1" si="53"/>
        <v>0</v>
      </c>
      <c r="EU34" s="300">
        <f t="shared" ca="1" si="53"/>
        <v>0</v>
      </c>
      <c r="EV34" s="300">
        <f t="shared" ca="1" si="53"/>
        <v>0</v>
      </c>
      <c r="EW34" s="300">
        <f t="shared" ca="1" si="53"/>
        <v>0</v>
      </c>
      <c r="EX34" s="300">
        <f t="shared" ca="1" si="53"/>
        <v>0</v>
      </c>
      <c r="EY34" s="612"/>
      <c r="EZ34" s="757" t="str">
        <f>'Main Input'!EZ34</f>
        <v>RPI</v>
      </c>
      <c r="FA34" s="766" t="str">
        <f>'Main Input'!FA34</f>
        <v>N/A</v>
      </c>
      <c r="FB34" s="766">
        <f>'Main Input'!FB34</f>
        <v>0</v>
      </c>
      <c r="FC34" s="766" t="str">
        <f>'Main Input'!FC34</f>
        <v>IT Solutions</v>
      </c>
      <c r="FD34" s="766" t="str">
        <f>'Main Input'!FD34</f>
        <v>Managed Services</v>
      </c>
      <c r="FE34" s="757" t="str">
        <f>'Main Input'!FE34</f>
        <v>Opex</v>
      </c>
      <c r="FF34" s="757" t="str">
        <f>'Main Input'!FF34</f>
        <v>ContractAccrual</v>
      </c>
      <c r="FG34" s="757" t="str">
        <f>'Main Input'!FG34</f>
        <v>Expense</v>
      </c>
      <c r="FH34" s="767" t="str">
        <f>'Main Input'!FH34</f>
        <v>A</v>
      </c>
      <c r="FI34" s="768">
        <f>'Main Input'!FI34</f>
        <v>0.22</v>
      </c>
      <c r="FJ34" s="768">
        <f>'Main Input'!FJ34</f>
        <v>0</v>
      </c>
      <c r="FK34" s="612"/>
      <c r="FL34" s="531">
        <f t="shared" si="37"/>
        <v>0</v>
      </c>
      <c r="FM34" s="532" t="str">
        <f t="shared" si="38"/>
        <v>Y</v>
      </c>
      <c r="FN34" s="532" t="str">
        <f t="shared" si="39"/>
        <v>Y</v>
      </c>
      <c r="FO34" s="532" t="str">
        <f t="shared" si="40"/>
        <v>Y</v>
      </c>
      <c r="FP34" s="532" t="str">
        <f t="shared" si="41"/>
        <v>Y</v>
      </c>
      <c r="FQ34" s="612"/>
      <c r="FT34" s="612"/>
    </row>
    <row r="35" spans="1:176">
      <c r="A35" s="750" t="str">
        <f>'Main Input'!A35</f>
        <v>MTB</v>
      </c>
      <c r="B35" s="762" t="str">
        <f>'Main Input'!B35</f>
        <v>Business Unit</v>
      </c>
      <c r="C35" s="762" t="str">
        <f>'Main Input'!C35</f>
        <v>Labour</v>
      </c>
      <c r="D35" s="762" t="str">
        <f>'Main Input'!D35</f>
        <v>TRF</v>
      </c>
      <c r="E35" s="762" t="str">
        <f>'Main Input'!E35</f>
        <v>EM Project Manager - Transition</v>
      </c>
      <c r="F35" s="753" t="str">
        <f>'Main Input'!F35</f>
        <v>direct</v>
      </c>
      <c r="G35" s="753" t="str">
        <f>'Main Input'!G35</f>
        <v>Person</v>
      </c>
      <c r="H35" s="753">
        <f>'Main Input'!H35</f>
        <v>0</v>
      </c>
      <c r="I35" s="753">
        <f>'Main Input'!I35</f>
        <v>0</v>
      </c>
      <c r="J35" s="753">
        <f>'Main Input'!J35</f>
        <v>0</v>
      </c>
      <c r="K35" s="753" t="str">
        <f>'Main Input'!K35</f>
        <v>FJS</v>
      </c>
      <c r="L35" s="753" t="str">
        <f>'Main Input'!L35</f>
        <v>pTran</v>
      </c>
      <c r="M35" s="753">
        <f>'Main Input'!M35</f>
        <v>0</v>
      </c>
      <c r="N35" s="753">
        <f>'Main Input'!N35</f>
        <v>0</v>
      </c>
      <c r="O35" s="753" t="str">
        <f>'Main Input'!O35</f>
        <v>SPAIN</v>
      </c>
      <c r="P35" s="753">
        <f>'Main Input'!P35</f>
        <v>398</v>
      </c>
      <c r="Q35" s="753" t="str">
        <f>'Main Input'!Q35</f>
        <v>EUR</v>
      </c>
      <c r="R35" s="753" t="str">
        <f>'Main Input'!R35</f>
        <v>EMEA</v>
      </c>
      <c r="S35" s="753" t="str">
        <f>'Main Input'!S35</f>
        <v>Local</v>
      </c>
      <c r="T35" s="753">
        <f>'Main Input'!T35</f>
        <v>0</v>
      </c>
      <c r="U35" s="753">
        <f>'Main Input'!U35</f>
        <v>0</v>
      </c>
      <c r="V35" s="753" t="str">
        <f>'Main Input'!V35</f>
        <v>3_ATP</v>
      </c>
      <c r="W35" s="753">
        <f>'Main Input'!W35</f>
        <v>0</v>
      </c>
      <c r="X35" s="753">
        <f>'Main Input'!X35</f>
        <v>0</v>
      </c>
      <c r="Y35" s="753">
        <f>'Main Input'!Y35</f>
        <v>0</v>
      </c>
      <c r="Z35" s="753">
        <f>'Main Input'!Z35</f>
        <v>0</v>
      </c>
      <c r="AA35" s="753">
        <f>'Main Input'!AA35</f>
        <v>0</v>
      </c>
      <c r="AB35" s="763">
        <f>'Main Input'!AB35</f>
        <v>0</v>
      </c>
      <c r="AC35" s="763" t="str">
        <f>'Main Input'!AC35</f>
        <v>Days</v>
      </c>
      <c r="AD35" s="764">
        <f>'Main Input'!AD35</f>
        <v>108</v>
      </c>
      <c r="AE35" s="765">
        <f t="shared" ca="1" si="24"/>
        <v>42984</v>
      </c>
      <c r="AF35" s="299">
        <f t="shared" ref="AF35:AO44" si="54">IF(f_ChkCon,0,((f_MultiCon/f_CurCon)*OutCon)*(f_IndCon))</f>
        <v>7164</v>
      </c>
      <c r="AG35" s="300">
        <f t="shared" ca="1" si="54"/>
        <v>7164</v>
      </c>
      <c r="AH35" s="300">
        <f t="shared" ca="1" si="54"/>
        <v>7164</v>
      </c>
      <c r="AI35" s="300">
        <f t="shared" ca="1" si="54"/>
        <v>7164</v>
      </c>
      <c r="AJ35" s="300">
        <f t="shared" ca="1" si="54"/>
        <v>7164</v>
      </c>
      <c r="AK35" s="300">
        <f t="shared" ca="1" si="54"/>
        <v>7164</v>
      </c>
      <c r="AL35" s="300">
        <f t="shared" ca="1" si="54"/>
        <v>0</v>
      </c>
      <c r="AM35" s="300">
        <f t="shared" ca="1" si="54"/>
        <v>0</v>
      </c>
      <c r="AN35" s="300">
        <f t="shared" ca="1" si="54"/>
        <v>0</v>
      </c>
      <c r="AO35" s="300">
        <f t="shared" ca="1" si="54"/>
        <v>0</v>
      </c>
      <c r="AP35" s="300">
        <f t="shared" ref="AP35:AY44" ca="1" si="55">IF(f_ChkCon,0,((f_MultiCon/f_CurCon)*OutCon)*(f_IndCon))</f>
        <v>0</v>
      </c>
      <c r="AQ35" s="300">
        <f t="shared" ca="1" si="55"/>
        <v>0</v>
      </c>
      <c r="AR35" s="300">
        <f t="shared" ca="1" si="55"/>
        <v>0</v>
      </c>
      <c r="AS35" s="300">
        <f t="shared" ca="1" si="55"/>
        <v>0</v>
      </c>
      <c r="AT35" s="300">
        <f t="shared" ca="1" si="55"/>
        <v>0</v>
      </c>
      <c r="AU35" s="300">
        <f t="shared" ca="1" si="55"/>
        <v>0</v>
      </c>
      <c r="AV35" s="300">
        <f t="shared" ca="1" si="55"/>
        <v>0</v>
      </c>
      <c r="AW35" s="300">
        <f t="shared" ca="1" si="55"/>
        <v>0</v>
      </c>
      <c r="AX35" s="300">
        <f t="shared" ca="1" si="55"/>
        <v>0</v>
      </c>
      <c r="AY35" s="300">
        <f t="shared" ca="1" si="55"/>
        <v>0</v>
      </c>
      <c r="AZ35" s="300">
        <f t="shared" ref="AZ35:BI44" ca="1" si="56">IF(f_ChkCon,0,((f_MultiCon/f_CurCon)*OutCon)*(f_IndCon))</f>
        <v>0</v>
      </c>
      <c r="BA35" s="300">
        <f t="shared" ca="1" si="56"/>
        <v>0</v>
      </c>
      <c r="BB35" s="300">
        <f t="shared" ca="1" si="56"/>
        <v>0</v>
      </c>
      <c r="BC35" s="300">
        <f t="shared" ca="1" si="56"/>
        <v>0</v>
      </c>
      <c r="BD35" s="300">
        <f t="shared" ca="1" si="56"/>
        <v>0</v>
      </c>
      <c r="BE35" s="300">
        <f t="shared" ca="1" si="56"/>
        <v>0</v>
      </c>
      <c r="BF35" s="300">
        <f t="shared" ca="1" si="56"/>
        <v>0</v>
      </c>
      <c r="BG35" s="300">
        <f t="shared" ca="1" si="56"/>
        <v>0</v>
      </c>
      <c r="BH35" s="300">
        <f t="shared" ca="1" si="56"/>
        <v>0</v>
      </c>
      <c r="BI35" s="300">
        <f t="shared" ca="1" si="56"/>
        <v>0</v>
      </c>
      <c r="BJ35" s="300">
        <f t="shared" ref="BJ35:BS44" ca="1" si="57">IF(f_ChkCon,0,((f_MultiCon/f_CurCon)*OutCon)*(f_IndCon))</f>
        <v>0</v>
      </c>
      <c r="BK35" s="300">
        <f t="shared" ca="1" si="57"/>
        <v>0</v>
      </c>
      <c r="BL35" s="300">
        <f t="shared" ca="1" si="57"/>
        <v>0</v>
      </c>
      <c r="BM35" s="300">
        <f t="shared" ca="1" si="57"/>
        <v>0</v>
      </c>
      <c r="BN35" s="300">
        <f t="shared" ca="1" si="57"/>
        <v>0</v>
      </c>
      <c r="BO35" s="300">
        <f t="shared" ca="1" si="57"/>
        <v>0</v>
      </c>
      <c r="BP35" s="300">
        <f t="shared" ca="1" si="57"/>
        <v>0</v>
      </c>
      <c r="BQ35" s="300">
        <f t="shared" ca="1" si="57"/>
        <v>0</v>
      </c>
      <c r="BR35" s="300">
        <f t="shared" ca="1" si="57"/>
        <v>0</v>
      </c>
      <c r="BS35" s="300">
        <f t="shared" ca="1" si="57"/>
        <v>0</v>
      </c>
      <c r="BT35" s="300">
        <f t="shared" ref="BT35:CC44" ca="1" si="58">IF(f_ChkCon,0,((f_MultiCon/f_CurCon)*OutCon)*(f_IndCon))</f>
        <v>0</v>
      </c>
      <c r="BU35" s="300">
        <f t="shared" ca="1" si="58"/>
        <v>0</v>
      </c>
      <c r="BV35" s="300">
        <f t="shared" ca="1" si="58"/>
        <v>0</v>
      </c>
      <c r="BW35" s="300">
        <f t="shared" ca="1" si="58"/>
        <v>0</v>
      </c>
      <c r="BX35" s="300">
        <f t="shared" ca="1" si="58"/>
        <v>0</v>
      </c>
      <c r="BY35" s="300">
        <f t="shared" ca="1" si="58"/>
        <v>0</v>
      </c>
      <c r="BZ35" s="300">
        <f t="shared" ca="1" si="58"/>
        <v>0</v>
      </c>
      <c r="CA35" s="300">
        <f t="shared" ca="1" si="58"/>
        <v>0</v>
      </c>
      <c r="CB35" s="300">
        <f t="shared" ca="1" si="58"/>
        <v>0</v>
      </c>
      <c r="CC35" s="300">
        <f t="shared" ca="1" si="58"/>
        <v>0</v>
      </c>
      <c r="CD35" s="300">
        <f t="shared" ref="CD35:CM44" ca="1" si="59">IF(f_ChkCon,0,((f_MultiCon/f_CurCon)*OutCon)*(f_IndCon))</f>
        <v>0</v>
      </c>
      <c r="CE35" s="300">
        <f t="shared" ca="1" si="59"/>
        <v>0</v>
      </c>
      <c r="CF35" s="300">
        <f t="shared" ca="1" si="59"/>
        <v>0</v>
      </c>
      <c r="CG35" s="300">
        <f t="shared" ca="1" si="59"/>
        <v>0</v>
      </c>
      <c r="CH35" s="300">
        <f t="shared" ca="1" si="59"/>
        <v>0</v>
      </c>
      <c r="CI35" s="300">
        <f t="shared" ca="1" si="59"/>
        <v>0</v>
      </c>
      <c r="CJ35" s="300">
        <f t="shared" ca="1" si="59"/>
        <v>0</v>
      </c>
      <c r="CK35" s="300">
        <f t="shared" ca="1" si="59"/>
        <v>0</v>
      </c>
      <c r="CL35" s="300">
        <f t="shared" ca="1" si="59"/>
        <v>0</v>
      </c>
      <c r="CM35" s="300">
        <f t="shared" ca="1" si="59"/>
        <v>0</v>
      </c>
      <c r="CN35" s="300">
        <f t="shared" ref="CN35:CW44" ca="1" si="60">IF(f_ChkCon,0,((f_MultiCon/f_CurCon)*OutCon)*(f_IndCon))</f>
        <v>0</v>
      </c>
      <c r="CO35" s="300">
        <f t="shared" ca="1" si="60"/>
        <v>0</v>
      </c>
      <c r="CP35" s="300">
        <f t="shared" ca="1" si="60"/>
        <v>0</v>
      </c>
      <c r="CQ35" s="300">
        <f t="shared" ca="1" si="60"/>
        <v>0</v>
      </c>
      <c r="CR35" s="300">
        <f t="shared" ca="1" si="60"/>
        <v>0</v>
      </c>
      <c r="CS35" s="300">
        <f t="shared" ca="1" si="60"/>
        <v>0</v>
      </c>
      <c r="CT35" s="300">
        <f t="shared" ca="1" si="60"/>
        <v>0</v>
      </c>
      <c r="CU35" s="300">
        <f t="shared" ca="1" si="60"/>
        <v>0</v>
      </c>
      <c r="CV35" s="300">
        <f t="shared" ca="1" si="60"/>
        <v>0</v>
      </c>
      <c r="CW35" s="300">
        <f t="shared" ca="1" si="60"/>
        <v>0</v>
      </c>
      <c r="CX35" s="300">
        <f t="shared" ref="CX35:DG44" ca="1" si="61">IF(f_ChkCon,0,((f_MultiCon/f_CurCon)*OutCon)*(f_IndCon))</f>
        <v>0</v>
      </c>
      <c r="CY35" s="300">
        <f t="shared" ca="1" si="61"/>
        <v>0</v>
      </c>
      <c r="CZ35" s="300">
        <f t="shared" ca="1" si="61"/>
        <v>0</v>
      </c>
      <c r="DA35" s="300">
        <f t="shared" ca="1" si="61"/>
        <v>0</v>
      </c>
      <c r="DB35" s="300">
        <f t="shared" ca="1" si="61"/>
        <v>0</v>
      </c>
      <c r="DC35" s="300">
        <f t="shared" ca="1" si="61"/>
        <v>0</v>
      </c>
      <c r="DD35" s="300">
        <f t="shared" ca="1" si="61"/>
        <v>0</v>
      </c>
      <c r="DE35" s="300">
        <f t="shared" ca="1" si="61"/>
        <v>0</v>
      </c>
      <c r="DF35" s="300">
        <f t="shared" ca="1" si="61"/>
        <v>0</v>
      </c>
      <c r="DG35" s="300">
        <f t="shared" ca="1" si="61"/>
        <v>0</v>
      </c>
      <c r="DH35" s="300">
        <f t="shared" ref="DH35:DQ44" ca="1" si="62">IF(f_ChkCon,0,((f_MultiCon/f_CurCon)*OutCon)*(f_IndCon))</f>
        <v>0</v>
      </c>
      <c r="DI35" s="300">
        <f t="shared" ca="1" si="62"/>
        <v>0</v>
      </c>
      <c r="DJ35" s="300">
        <f t="shared" ca="1" si="62"/>
        <v>0</v>
      </c>
      <c r="DK35" s="300">
        <f t="shared" ca="1" si="62"/>
        <v>0</v>
      </c>
      <c r="DL35" s="300">
        <f t="shared" ca="1" si="62"/>
        <v>0</v>
      </c>
      <c r="DM35" s="300">
        <f t="shared" ca="1" si="62"/>
        <v>0</v>
      </c>
      <c r="DN35" s="300">
        <f t="shared" ca="1" si="62"/>
        <v>0</v>
      </c>
      <c r="DO35" s="300">
        <f t="shared" ca="1" si="62"/>
        <v>0</v>
      </c>
      <c r="DP35" s="300">
        <f t="shared" ca="1" si="62"/>
        <v>0</v>
      </c>
      <c r="DQ35" s="300">
        <f t="shared" ca="1" si="62"/>
        <v>0</v>
      </c>
      <c r="DR35" s="300">
        <f t="shared" ref="DR35:EA44" ca="1" si="63">IF(f_ChkCon,0,((f_MultiCon/f_CurCon)*OutCon)*(f_IndCon))</f>
        <v>0</v>
      </c>
      <c r="DS35" s="300">
        <f t="shared" ca="1" si="63"/>
        <v>0</v>
      </c>
      <c r="DT35" s="300">
        <f t="shared" ca="1" si="63"/>
        <v>0</v>
      </c>
      <c r="DU35" s="300">
        <f t="shared" ca="1" si="63"/>
        <v>0</v>
      </c>
      <c r="DV35" s="300">
        <f t="shared" ca="1" si="63"/>
        <v>0</v>
      </c>
      <c r="DW35" s="300">
        <f t="shared" ca="1" si="63"/>
        <v>0</v>
      </c>
      <c r="DX35" s="300">
        <f t="shared" ca="1" si="63"/>
        <v>0</v>
      </c>
      <c r="DY35" s="300">
        <f t="shared" ca="1" si="63"/>
        <v>0</v>
      </c>
      <c r="DZ35" s="300">
        <f t="shared" ca="1" si="63"/>
        <v>0</v>
      </c>
      <c r="EA35" s="300">
        <f t="shared" ca="1" si="63"/>
        <v>0</v>
      </c>
      <c r="EB35" s="300">
        <f t="shared" ref="EB35:EK44" ca="1" si="64">IF(f_ChkCon,0,((f_MultiCon/f_CurCon)*OutCon)*(f_IndCon))</f>
        <v>0</v>
      </c>
      <c r="EC35" s="300">
        <f t="shared" ca="1" si="64"/>
        <v>0</v>
      </c>
      <c r="ED35" s="300">
        <f t="shared" ca="1" si="64"/>
        <v>0</v>
      </c>
      <c r="EE35" s="300">
        <f t="shared" ca="1" si="64"/>
        <v>0</v>
      </c>
      <c r="EF35" s="300">
        <f t="shared" ca="1" si="64"/>
        <v>0</v>
      </c>
      <c r="EG35" s="300">
        <f t="shared" ca="1" si="64"/>
        <v>0</v>
      </c>
      <c r="EH35" s="300">
        <f t="shared" ca="1" si="64"/>
        <v>0</v>
      </c>
      <c r="EI35" s="300">
        <f t="shared" ca="1" si="64"/>
        <v>0</v>
      </c>
      <c r="EJ35" s="300">
        <f t="shared" ca="1" si="64"/>
        <v>0</v>
      </c>
      <c r="EK35" s="300">
        <f t="shared" ca="1" si="64"/>
        <v>0</v>
      </c>
      <c r="EL35" s="300">
        <f t="shared" ref="EL35:EX44" ca="1" si="65">IF(f_ChkCon,0,((f_MultiCon/f_CurCon)*OutCon)*(f_IndCon))</f>
        <v>0</v>
      </c>
      <c r="EM35" s="300">
        <f t="shared" ca="1" si="65"/>
        <v>0</v>
      </c>
      <c r="EN35" s="300">
        <f t="shared" ca="1" si="65"/>
        <v>0</v>
      </c>
      <c r="EO35" s="300">
        <f t="shared" ca="1" si="65"/>
        <v>0</v>
      </c>
      <c r="EP35" s="300">
        <f t="shared" ca="1" si="65"/>
        <v>0</v>
      </c>
      <c r="EQ35" s="300">
        <f t="shared" ca="1" si="65"/>
        <v>0</v>
      </c>
      <c r="ER35" s="300">
        <f t="shared" ca="1" si="65"/>
        <v>0</v>
      </c>
      <c r="ES35" s="300">
        <f t="shared" ca="1" si="65"/>
        <v>0</v>
      </c>
      <c r="ET35" s="300">
        <f t="shared" ca="1" si="65"/>
        <v>0</v>
      </c>
      <c r="EU35" s="300">
        <f t="shared" ca="1" si="65"/>
        <v>0</v>
      </c>
      <c r="EV35" s="300">
        <f t="shared" ca="1" si="65"/>
        <v>0</v>
      </c>
      <c r="EW35" s="300">
        <f t="shared" ca="1" si="65"/>
        <v>0</v>
      </c>
      <c r="EX35" s="300">
        <f t="shared" ca="1" si="65"/>
        <v>0</v>
      </c>
      <c r="EY35" s="612"/>
      <c r="EZ35" s="757" t="str">
        <f>'Main Input'!EZ35</f>
        <v>RPI</v>
      </c>
      <c r="FA35" s="766" t="str">
        <f>'Main Input'!FA35</f>
        <v>N/A</v>
      </c>
      <c r="FB35" s="766">
        <f>'Main Input'!FB35</f>
        <v>0</v>
      </c>
      <c r="FC35" s="766" t="str">
        <f>'Main Input'!FC35</f>
        <v>IT Solutions</v>
      </c>
      <c r="FD35" s="766" t="str">
        <f>'Main Input'!FD35</f>
        <v>Managed Services</v>
      </c>
      <c r="FE35" s="757" t="str">
        <f>'Main Input'!FE35</f>
        <v>Opex</v>
      </c>
      <c r="FF35" s="757" t="str">
        <f>'Main Input'!FF35</f>
        <v>ContractAccrual</v>
      </c>
      <c r="FG35" s="757" t="str">
        <f>'Main Input'!FG35</f>
        <v>Expense</v>
      </c>
      <c r="FH35" s="767" t="str">
        <f>'Main Input'!FH35</f>
        <v>A</v>
      </c>
      <c r="FI35" s="768">
        <f>'Main Input'!FI35</f>
        <v>0.22</v>
      </c>
      <c r="FJ35" s="768">
        <f>'Main Input'!FJ35</f>
        <v>0</v>
      </c>
      <c r="FK35" s="612"/>
      <c r="FL35" s="531">
        <f t="shared" si="37"/>
        <v>0</v>
      </c>
      <c r="FM35" s="532" t="str">
        <f t="shared" si="38"/>
        <v>Y</v>
      </c>
      <c r="FN35" s="532" t="str">
        <f t="shared" si="39"/>
        <v>Y</v>
      </c>
      <c r="FO35" s="532" t="str">
        <f t="shared" si="40"/>
        <v>Y</v>
      </c>
      <c r="FP35" s="532" t="str">
        <f t="shared" si="41"/>
        <v>Y</v>
      </c>
      <c r="FQ35" s="612"/>
      <c r="FT35" s="612"/>
    </row>
    <row r="36" spans="1:176">
      <c r="A36" s="750" t="str">
        <f>'Main Input'!A36</f>
        <v>MTB</v>
      </c>
      <c r="B36" s="762" t="str">
        <f>'Main Input'!B36</f>
        <v>Business Unit</v>
      </c>
      <c r="C36" s="762" t="str">
        <f>'Main Input'!C36</f>
        <v>Labour</v>
      </c>
      <c r="D36" s="762" t="str">
        <f>'Main Input'!D36</f>
        <v>TRF</v>
      </c>
      <c r="E36" s="762" t="str">
        <f>'Main Input'!E36</f>
        <v>DMS Project Manager - Transition</v>
      </c>
      <c r="F36" s="753" t="str">
        <f>'Main Input'!F36</f>
        <v>direct</v>
      </c>
      <c r="G36" s="753" t="str">
        <f>'Main Input'!G36</f>
        <v>Person</v>
      </c>
      <c r="H36" s="753">
        <f>'Main Input'!H36</f>
        <v>0</v>
      </c>
      <c r="I36" s="753">
        <f>'Main Input'!I36</f>
        <v>0</v>
      </c>
      <c r="J36" s="753">
        <f>'Main Input'!J36</f>
        <v>0</v>
      </c>
      <c r="K36" s="753" t="str">
        <f>'Main Input'!K36</f>
        <v>FJS</v>
      </c>
      <c r="L36" s="753" t="str">
        <f>'Main Input'!L36</f>
        <v>pTran</v>
      </c>
      <c r="M36" s="753">
        <f>'Main Input'!M36</f>
        <v>0</v>
      </c>
      <c r="N36" s="753">
        <f>'Main Input'!N36</f>
        <v>0</v>
      </c>
      <c r="O36" s="753" t="str">
        <f>'Main Input'!O36</f>
        <v>SPAIN</v>
      </c>
      <c r="P36" s="753">
        <f>'Main Input'!P36</f>
        <v>398</v>
      </c>
      <c r="Q36" s="753" t="str">
        <f>'Main Input'!Q36</f>
        <v>EUR</v>
      </c>
      <c r="R36" s="753" t="str">
        <f>'Main Input'!R36</f>
        <v>EMEA</v>
      </c>
      <c r="S36" s="753" t="str">
        <f>'Main Input'!S36</f>
        <v>Local</v>
      </c>
      <c r="T36" s="753">
        <f>'Main Input'!T36</f>
        <v>0</v>
      </c>
      <c r="U36" s="753">
        <f>'Main Input'!U36</f>
        <v>0</v>
      </c>
      <c r="V36" s="753" t="str">
        <f>'Main Input'!V36</f>
        <v>5_ATP</v>
      </c>
      <c r="W36" s="753">
        <f>'Main Input'!W36</f>
        <v>0</v>
      </c>
      <c r="X36" s="753">
        <f>'Main Input'!X36</f>
        <v>0</v>
      </c>
      <c r="Y36" s="753">
        <f>'Main Input'!Y36</f>
        <v>0</v>
      </c>
      <c r="Z36" s="753">
        <f>'Main Input'!Z36</f>
        <v>0</v>
      </c>
      <c r="AA36" s="753">
        <f>'Main Input'!AA36</f>
        <v>0</v>
      </c>
      <c r="AB36" s="763">
        <f>'Main Input'!AB36</f>
        <v>0</v>
      </c>
      <c r="AC36" s="763" t="str">
        <f>'Main Input'!AC36</f>
        <v>Days</v>
      </c>
      <c r="AD36" s="764">
        <f>'Main Input'!AD36</f>
        <v>54</v>
      </c>
      <c r="AE36" s="765">
        <f t="shared" ca="1" si="24"/>
        <v>21778.559999999998</v>
      </c>
      <c r="AF36" s="299">
        <f t="shared" si="54"/>
        <v>0</v>
      </c>
      <c r="AG36" s="300">
        <f t="shared" ca="1" si="54"/>
        <v>0</v>
      </c>
      <c r="AH36" s="300">
        <f t="shared" ca="1" si="54"/>
        <v>0</v>
      </c>
      <c r="AI36" s="300">
        <f t="shared" ca="1" si="54"/>
        <v>0</v>
      </c>
      <c r="AJ36" s="300">
        <f t="shared" ca="1" si="54"/>
        <v>0</v>
      </c>
      <c r="AK36" s="300">
        <f t="shared" ca="1" si="54"/>
        <v>0</v>
      </c>
      <c r="AL36" s="300">
        <f t="shared" ca="1" si="54"/>
        <v>0</v>
      </c>
      <c r="AM36" s="300">
        <f t="shared" ca="1" si="54"/>
        <v>0</v>
      </c>
      <c r="AN36" s="300">
        <f t="shared" ca="1" si="54"/>
        <v>0</v>
      </c>
      <c r="AO36" s="300">
        <f t="shared" ca="1" si="54"/>
        <v>0</v>
      </c>
      <c r="AP36" s="300">
        <f t="shared" ca="1" si="55"/>
        <v>0</v>
      </c>
      <c r="AQ36" s="300">
        <f t="shared" ca="1" si="55"/>
        <v>0</v>
      </c>
      <c r="AR36" s="300">
        <f t="shared" ca="1" si="55"/>
        <v>0</v>
      </c>
      <c r="AS36" s="300">
        <f t="shared" ca="1" si="55"/>
        <v>0</v>
      </c>
      <c r="AT36" s="300">
        <f t="shared" ca="1" si="55"/>
        <v>0</v>
      </c>
      <c r="AU36" s="300">
        <f t="shared" ca="1" si="55"/>
        <v>7164</v>
      </c>
      <c r="AV36" s="300">
        <f t="shared" ca="1" si="55"/>
        <v>7307.28</v>
      </c>
      <c r="AW36" s="300">
        <f t="shared" ca="1" si="55"/>
        <v>7307.28</v>
      </c>
      <c r="AX36" s="300">
        <f t="shared" ca="1" si="55"/>
        <v>0</v>
      </c>
      <c r="AY36" s="300">
        <f t="shared" ca="1" si="55"/>
        <v>0</v>
      </c>
      <c r="AZ36" s="300">
        <f t="shared" ca="1" si="56"/>
        <v>0</v>
      </c>
      <c r="BA36" s="300">
        <f t="shared" ca="1" si="56"/>
        <v>0</v>
      </c>
      <c r="BB36" s="300">
        <f t="shared" ca="1" si="56"/>
        <v>0</v>
      </c>
      <c r="BC36" s="300">
        <f t="shared" ca="1" si="56"/>
        <v>0</v>
      </c>
      <c r="BD36" s="300">
        <f t="shared" ca="1" si="56"/>
        <v>0</v>
      </c>
      <c r="BE36" s="300">
        <f t="shared" ca="1" si="56"/>
        <v>0</v>
      </c>
      <c r="BF36" s="300">
        <f t="shared" ca="1" si="56"/>
        <v>0</v>
      </c>
      <c r="BG36" s="300">
        <f t="shared" ca="1" si="56"/>
        <v>0</v>
      </c>
      <c r="BH36" s="300">
        <f t="shared" ca="1" si="56"/>
        <v>0</v>
      </c>
      <c r="BI36" s="300">
        <f t="shared" ca="1" si="56"/>
        <v>0</v>
      </c>
      <c r="BJ36" s="300">
        <f t="shared" ca="1" si="57"/>
        <v>0</v>
      </c>
      <c r="BK36" s="300">
        <f t="shared" ca="1" si="57"/>
        <v>0</v>
      </c>
      <c r="BL36" s="300">
        <f t="shared" ca="1" si="57"/>
        <v>0</v>
      </c>
      <c r="BM36" s="300">
        <f t="shared" ca="1" si="57"/>
        <v>0</v>
      </c>
      <c r="BN36" s="300">
        <f t="shared" ca="1" si="57"/>
        <v>0</v>
      </c>
      <c r="BO36" s="300">
        <f t="shared" ca="1" si="57"/>
        <v>0</v>
      </c>
      <c r="BP36" s="300">
        <f t="shared" ca="1" si="57"/>
        <v>0</v>
      </c>
      <c r="BQ36" s="300">
        <f t="shared" ca="1" si="57"/>
        <v>0</v>
      </c>
      <c r="BR36" s="300">
        <f t="shared" ca="1" si="57"/>
        <v>0</v>
      </c>
      <c r="BS36" s="300">
        <f t="shared" ca="1" si="57"/>
        <v>0</v>
      </c>
      <c r="BT36" s="300">
        <f t="shared" ca="1" si="58"/>
        <v>0</v>
      </c>
      <c r="BU36" s="300">
        <f t="shared" ca="1" si="58"/>
        <v>0</v>
      </c>
      <c r="BV36" s="300">
        <f t="shared" ca="1" si="58"/>
        <v>0</v>
      </c>
      <c r="BW36" s="300">
        <f t="shared" ca="1" si="58"/>
        <v>0</v>
      </c>
      <c r="BX36" s="300">
        <f t="shared" ca="1" si="58"/>
        <v>0</v>
      </c>
      <c r="BY36" s="300">
        <f t="shared" ca="1" si="58"/>
        <v>0</v>
      </c>
      <c r="BZ36" s="300">
        <f t="shared" ca="1" si="58"/>
        <v>0</v>
      </c>
      <c r="CA36" s="300">
        <f t="shared" ca="1" si="58"/>
        <v>0</v>
      </c>
      <c r="CB36" s="300">
        <f t="shared" ca="1" si="58"/>
        <v>0</v>
      </c>
      <c r="CC36" s="300">
        <f t="shared" ca="1" si="58"/>
        <v>0</v>
      </c>
      <c r="CD36" s="300">
        <f t="shared" ca="1" si="59"/>
        <v>0</v>
      </c>
      <c r="CE36" s="300">
        <f t="shared" ca="1" si="59"/>
        <v>0</v>
      </c>
      <c r="CF36" s="300">
        <f t="shared" ca="1" si="59"/>
        <v>0</v>
      </c>
      <c r="CG36" s="300">
        <f t="shared" ca="1" si="59"/>
        <v>0</v>
      </c>
      <c r="CH36" s="300">
        <f t="shared" ca="1" si="59"/>
        <v>0</v>
      </c>
      <c r="CI36" s="300">
        <f t="shared" ca="1" si="59"/>
        <v>0</v>
      </c>
      <c r="CJ36" s="300">
        <f t="shared" ca="1" si="59"/>
        <v>0</v>
      </c>
      <c r="CK36" s="300">
        <f t="shared" ca="1" si="59"/>
        <v>0</v>
      </c>
      <c r="CL36" s="300">
        <f t="shared" ca="1" si="59"/>
        <v>0</v>
      </c>
      <c r="CM36" s="300">
        <f t="shared" ca="1" si="59"/>
        <v>0</v>
      </c>
      <c r="CN36" s="300">
        <f t="shared" ca="1" si="60"/>
        <v>0</v>
      </c>
      <c r="CO36" s="300">
        <f t="shared" ca="1" si="60"/>
        <v>0</v>
      </c>
      <c r="CP36" s="300">
        <f t="shared" ca="1" si="60"/>
        <v>0</v>
      </c>
      <c r="CQ36" s="300">
        <f t="shared" ca="1" si="60"/>
        <v>0</v>
      </c>
      <c r="CR36" s="300">
        <f t="shared" ca="1" si="60"/>
        <v>0</v>
      </c>
      <c r="CS36" s="300">
        <f t="shared" ca="1" si="60"/>
        <v>0</v>
      </c>
      <c r="CT36" s="300">
        <f t="shared" ca="1" si="60"/>
        <v>0</v>
      </c>
      <c r="CU36" s="300">
        <f t="shared" ca="1" si="60"/>
        <v>0</v>
      </c>
      <c r="CV36" s="300">
        <f t="shared" ca="1" si="60"/>
        <v>0</v>
      </c>
      <c r="CW36" s="300">
        <f t="shared" ca="1" si="60"/>
        <v>0</v>
      </c>
      <c r="CX36" s="300">
        <f t="shared" ca="1" si="61"/>
        <v>0</v>
      </c>
      <c r="CY36" s="300">
        <f t="shared" ca="1" si="61"/>
        <v>0</v>
      </c>
      <c r="CZ36" s="300">
        <f t="shared" ca="1" si="61"/>
        <v>0</v>
      </c>
      <c r="DA36" s="300">
        <f t="shared" ca="1" si="61"/>
        <v>0</v>
      </c>
      <c r="DB36" s="300">
        <f t="shared" ca="1" si="61"/>
        <v>0</v>
      </c>
      <c r="DC36" s="300">
        <f t="shared" ca="1" si="61"/>
        <v>0</v>
      </c>
      <c r="DD36" s="300">
        <f t="shared" ca="1" si="61"/>
        <v>0</v>
      </c>
      <c r="DE36" s="300">
        <f t="shared" ca="1" si="61"/>
        <v>0</v>
      </c>
      <c r="DF36" s="300">
        <f t="shared" ca="1" si="61"/>
        <v>0</v>
      </c>
      <c r="DG36" s="300">
        <f t="shared" ca="1" si="61"/>
        <v>0</v>
      </c>
      <c r="DH36" s="300">
        <f t="shared" ca="1" si="62"/>
        <v>0</v>
      </c>
      <c r="DI36" s="300">
        <f t="shared" ca="1" si="62"/>
        <v>0</v>
      </c>
      <c r="DJ36" s="300">
        <f t="shared" ca="1" si="62"/>
        <v>0</v>
      </c>
      <c r="DK36" s="300">
        <f t="shared" ca="1" si="62"/>
        <v>0</v>
      </c>
      <c r="DL36" s="300">
        <f t="shared" ca="1" si="62"/>
        <v>0</v>
      </c>
      <c r="DM36" s="300">
        <f t="shared" ca="1" si="62"/>
        <v>0</v>
      </c>
      <c r="DN36" s="300">
        <f t="shared" ca="1" si="62"/>
        <v>0</v>
      </c>
      <c r="DO36" s="300">
        <f t="shared" ca="1" si="62"/>
        <v>0</v>
      </c>
      <c r="DP36" s="300">
        <f t="shared" ca="1" si="62"/>
        <v>0</v>
      </c>
      <c r="DQ36" s="300">
        <f t="shared" ca="1" si="62"/>
        <v>0</v>
      </c>
      <c r="DR36" s="300">
        <f t="shared" ca="1" si="63"/>
        <v>0</v>
      </c>
      <c r="DS36" s="300">
        <f t="shared" ca="1" si="63"/>
        <v>0</v>
      </c>
      <c r="DT36" s="300">
        <f t="shared" ca="1" si="63"/>
        <v>0</v>
      </c>
      <c r="DU36" s="300">
        <f t="shared" ca="1" si="63"/>
        <v>0</v>
      </c>
      <c r="DV36" s="300">
        <f t="shared" ca="1" si="63"/>
        <v>0</v>
      </c>
      <c r="DW36" s="300">
        <f t="shared" ca="1" si="63"/>
        <v>0</v>
      </c>
      <c r="DX36" s="300">
        <f t="shared" ca="1" si="63"/>
        <v>0</v>
      </c>
      <c r="DY36" s="300">
        <f t="shared" ca="1" si="63"/>
        <v>0</v>
      </c>
      <c r="DZ36" s="300">
        <f t="shared" ca="1" si="63"/>
        <v>0</v>
      </c>
      <c r="EA36" s="300">
        <f t="shared" ca="1" si="63"/>
        <v>0</v>
      </c>
      <c r="EB36" s="300">
        <f t="shared" ca="1" si="64"/>
        <v>0</v>
      </c>
      <c r="EC36" s="300">
        <f t="shared" ca="1" si="64"/>
        <v>0</v>
      </c>
      <c r="ED36" s="300">
        <f t="shared" ca="1" si="64"/>
        <v>0</v>
      </c>
      <c r="EE36" s="300">
        <f t="shared" ca="1" si="64"/>
        <v>0</v>
      </c>
      <c r="EF36" s="300">
        <f t="shared" ca="1" si="64"/>
        <v>0</v>
      </c>
      <c r="EG36" s="300">
        <f t="shared" ca="1" si="64"/>
        <v>0</v>
      </c>
      <c r="EH36" s="300">
        <f t="shared" ca="1" si="64"/>
        <v>0</v>
      </c>
      <c r="EI36" s="300">
        <f t="shared" ca="1" si="64"/>
        <v>0</v>
      </c>
      <c r="EJ36" s="300">
        <f t="shared" ca="1" si="64"/>
        <v>0</v>
      </c>
      <c r="EK36" s="300">
        <f t="shared" ca="1" si="64"/>
        <v>0</v>
      </c>
      <c r="EL36" s="300">
        <f t="shared" ca="1" si="65"/>
        <v>0</v>
      </c>
      <c r="EM36" s="300">
        <f t="shared" ca="1" si="65"/>
        <v>0</v>
      </c>
      <c r="EN36" s="300">
        <f t="shared" ca="1" si="65"/>
        <v>0</v>
      </c>
      <c r="EO36" s="300">
        <f t="shared" ca="1" si="65"/>
        <v>0</v>
      </c>
      <c r="EP36" s="300">
        <f t="shared" ca="1" si="65"/>
        <v>0</v>
      </c>
      <c r="EQ36" s="300">
        <f t="shared" ca="1" si="65"/>
        <v>0</v>
      </c>
      <c r="ER36" s="300">
        <f t="shared" ca="1" si="65"/>
        <v>0</v>
      </c>
      <c r="ES36" s="300">
        <f t="shared" ca="1" si="65"/>
        <v>0</v>
      </c>
      <c r="ET36" s="300">
        <f t="shared" ca="1" si="65"/>
        <v>0</v>
      </c>
      <c r="EU36" s="300">
        <f t="shared" ca="1" si="65"/>
        <v>0</v>
      </c>
      <c r="EV36" s="300">
        <f t="shared" ca="1" si="65"/>
        <v>0</v>
      </c>
      <c r="EW36" s="300">
        <f t="shared" ca="1" si="65"/>
        <v>0</v>
      </c>
      <c r="EX36" s="300">
        <f t="shared" ca="1" si="65"/>
        <v>0</v>
      </c>
      <c r="EY36" s="612"/>
      <c r="EZ36" s="757" t="str">
        <f>'Main Input'!EZ36</f>
        <v>RPI</v>
      </c>
      <c r="FA36" s="766" t="str">
        <f>'Main Input'!FA36</f>
        <v>N/A</v>
      </c>
      <c r="FB36" s="766">
        <f>'Main Input'!FB36</f>
        <v>0</v>
      </c>
      <c r="FC36" s="766" t="str">
        <f>'Main Input'!FC36</f>
        <v>IT Solutions</v>
      </c>
      <c r="FD36" s="766" t="str">
        <f>'Main Input'!FD36</f>
        <v>Managed Services</v>
      </c>
      <c r="FE36" s="757" t="str">
        <f>'Main Input'!FE36</f>
        <v>Opex</v>
      </c>
      <c r="FF36" s="757" t="str">
        <f>'Main Input'!FF36</f>
        <v>ContractAccrual</v>
      </c>
      <c r="FG36" s="757" t="str">
        <f>'Main Input'!FG36</f>
        <v>Expense</v>
      </c>
      <c r="FH36" s="767" t="str">
        <f>'Main Input'!FH36</f>
        <v>A</v>
      </c>
      <c r="FI36" s="768">
        <f>'Main Input'!FI36</f>
        <v>0.22</v>
      </c>
      <c r="FJ36" s="768">
        <f>'Main Input'!FJ36</f>
        <v>0</v>
      </c>
      <c r="FK36" s="612"/>
      <c r="FL36" s="531">
        <f t="shared" si="37"/>
        <v>0</v>
      </c>
      <c r="FM36" s="532" t="str">
        <f t="shared" si="38"/>
        <v>Y</v>
      </c>
      <c r="FN36" s="532" t="str">
        <f t="shared" si="39"/>
        <v>Y</v>
      </c>
      <c r="FO36" s="532" t="str">
        <f t="shared" si="40"/>
        <v>Y</v>
      </c>
      <c r="FP36" s="532" t="str">
        <f t="shared" si="41"/>
        <v>Y</v>
      </c>
      <c r="FQ36" s="612"/>
      <c r="FT36" s="612"/>
    </row>
    <row r="37" spans="1:176">
      <c r="A37" s="750" t="str">
        <f>'Main Input'!A37</f>
        <v>MTB</v>
      </c>
      <c r="B37" s="762" t="str">
        <f>'Main Input'!B37</f>
        <v>Business Unit</v>
      </c>
      <c r="C37" s="762" t="str">
        <f>'Main Input'!C37</f>
        <v>Labour</v>
      </c>
      <c r="D37" s="762" t="str">
        <f>'Main Input'!D37</f>
        <v>TRF</v>
      </c>
      <c r="E37" s="762" t="str">
        <f>'Main Input'!E37</f>
        <v>FMS/DSS Implementation PM - Transition</v>
      </c>
      <c r="F37" s="753" t="str">
        <f>'Main Input'!F37</f>
        <v>direct</v>
      </c>
      <c r="G37" s="753" t="str">
        <f>'Main Input'!G37</f>
        <v>Person</v>
      </c>
      <c r="H37" s="753">
        <f>'Main Input'!H37</f>
        <v>0</v>
      </c>
      <c r="I37" s="753">
        <f>'Main Input'!I37</f>
        <v>0</v>
      </c>
      <c r="J37" s="753">
        <f>'Main Input'!J37</f>
        <v>0</v>
      </c>
      <c r="K37" s="753" t="str">
        <f>'Main Input'!K37</f>
        <v>FJS</v>
      </c>
      <c r="L37" s="753" t="str">
        <f>'Main Input'!L37</f>
        <v>pTran</v>
      </c>
      <c r="M37" s="753">
        <f>'Main Input'!M37</f>
        <v>0</v>
      </c>
      <c r="N37" s="753">
        <f>'Main Input'!N37</f>
        <v>0</v>
      </c>
      <c r="O37" s="753" t="str">
        <f>'Main Input'!O37</f>
        <v>SPAIN</v>
      </c>
      <c r="P37" s="753">
        <f>'Main Input'!P37</f>
        <v>398</v>
      </c>
      <c r="Q37" s="753" t="str">
        <f>'Main Input'!Q37</f>
        <v>EUR</v>
      </c>
      <c r="R37" s="753" t="str">
        <f>'Main Input'!R37</f>
        <v>EMEA</v>
      </c>
      <c r="S37" s="753" t="str">
        <f>'Main Input'!S37</f>
        <v>Local</v>
      </c>
      <c r="T37" s="753">
        <f>'Main Input'!T37</f>
        <v>0</v>
      </c>
      <c r="U37" s="753">
        <f>'Main Input'!U37</f>
        <v>0</v>
      </c>
      <c r="V37" s="753" t="str">
        <f>'Main Input'!V37</f>
        <v>5_ATP</v>
      </c>
      <c r="W37" s="753">
        <f>'Main Input'!W37</f>
        <v>0</v>
      </c>
      <c r="X37" s="753">
        <f>'Main Input'!X37</f>
        <v>0</v>
      </c>
      <c r="Y37" s="753">
        <f>'Main Input'!Y37</f>
        <v>0</v>
      </c>
      <c r="Z37" s="753">
        <f>'Main Input'!Z37</f>
        <v>0</v>
      </c>
      <c r="AA37" s="753">
        <f>'Main Input'!AA37</f>
        <v>0</v>
      </c>
      <c r="AB37" s="763">
        <f>'Main Input'!AB37</f>
        <v>0</v>
      </c>
      <c r="AC37" s="763" t="str">
        <f>'Main Input'!AC37</f>
        <v>Days</v>
      </c>
      <c r="AD37" s="764">
        <f>'Main Input'!AD37</f>
        <v>18</v>
      </c>
      <c r="AE37" s="765">
        <f t="shared" ca="1" si="24"/>
        <v>7307.28</v>
      </c>
      <c r="AF37" s="299">
        <f t="shared" si="54"/>
        <v>0</v>
      </c>
      <c r="AG37" s="300">
        <f t="shared" ca="1" si="54"/>
        <v>0</v>
      </c>
      <c r="AH37" s="300">
        <f t="shared" ca="1" si="54"/>
        <v>0</v>
      </c>
      <c r="AI37" s="300">
        <f t="shared" ca="1" si="54"/>
        <v>0</v>
      </c>
      <c r="AJ37" s="300">
        <f t="shared" ca="1" si="54"/>
        <v>0</v>
      </c>
      <c r="AK37" s="300">
        <f t="shared" ca="1" si="54"/>
        <v>0</v>
      </c>
      <c r="AL37" s="300">
        <f t="shared" ca="1" si="54"/>
        <v>0</v>
      </c>
      <c r="AM37" s="300">
        <f t="shared" ca="1" si="54"/>
        <v>0</v>
      </c>
      <c r="AN37" s="300">
        <f t="shared" ca="1" si="54"/>
        <v>0</v>
      </c>
      <c r="AO37" s="300">
        <f t="shared" ca="1" si="54"/>
        <v>0</v>
      </c>
      <c r="AP37" s="300">
        <f t="shared" ca="1" si="55"/>
        <v>0</v>
      </c>
      <c r="AQ37" s="300">
        <f t="shared" ca="1" si="55"/>
        <v>0</v>
      </c>
      <c r="AR37" s="300">
        <f t="shared" ca="1" si="55"/>
        <v>0</v>
      </c>
      <c r="AS37" s="300">
        <f t="shared" ca="1" si="55"/>
        <v>0</v>
      </c>
      <c r="AT37" s="300">
        <f t="shared" ca="1" si="55"/>
        <v>0</v>
      </c>
      <c r="AU37" s="300">
        <f t="shared" ca="1" si="55"/>
        <v>0</v>
      </c>
      <c r="AV37" s="300">
        <f t="shared" ca="1" si="55"/>
        <v>3653.64</v>
      </c>
      <c r="AW37" s="300">
        <f t="shared" ca="1" si="55"/>
        <v>3653.64</v>
      </c>
      <c r="AX37" s="300">
        <f t="shared" ca="1" si="55"/>
        <v>0</v>
      </c>
      <c r="AY37" s="300">
        <f t="shared" ca="1" si="55"/>
        <v>0</v>
      </c>
      <c r="AZ37" s="300">
        <f t="shared" ca="1" si="56"/>
        <v>0</v>
      </c>
      <c r="BA37" s="300">
        <f t="shared" ca="1" si="56"/>
        <v>0</v>
      </c>
      <c r="BB37" s="300">
        <f t="shared" ca="1" si="56"/>
        <v>0</v>
      </c>
      <c r="BC37" s="300">
        <f t="shared" ca="1" si="56"/>
        <v>0</v>
      </c>
      <c r="BD37" s="300">
        <f t="shared" ca="1" si="56"/>
        <v>0</v>
      </c>
      <c r="BE37" s="300">
        <f t="shared" ca="1" si="56"/>
        <v>0</v>
      </c>
      <c r="BF37" s="300">
        <f t="shared" ca="1" si="56"/>
        <v>0</v>
      </c>
      <c r="BG37" s="300">
        <f t="shared" ca="1" si="56"/>
        <v>0</v>
      </c>
      <c r="BH37" s="300">
        <f t="shared" ca="1" si="56"/>
        <v>0</v>
      </c>
      <c r="BI37" s="300">
        <f t="shared" ca="1" si="56"/>
        <v>0</v>
      </c>
      <c r="BJ37" s="300">
        <f t="shared" ca="1" si="57"/>
        <v>0</v>
      </c>
      <c r="BK37" s="300">
        <f t="shared" ca="1" si="57"/>
        <v>0</v>
      </c>
      <c r="BL37" s="300">
        <f t="shared" ca="1" si="57"/>
        <v>0</v>
      </c>
      <c r="BM37" s="300">
        <f t="shared" ca="1" si="57"/>
        <v>0</v>
      </c>
      <c r="BN37" s="300">
        <f t="shared" ca="1" si="57"/>
        <v>0</v>
      </c>
      <c r="BO37" s="300">
        <f t="shared" ca="1" si="57"/>
        <v>0</v>
      </c>
      <c r="BP37" s="300">
        <f t="shared" ca="1" si="57"/>
        <v>0</v>
      </c>
      <c r="BQ37" s="300">
        <f t="shared" ca="1" si="57"/>
        <v>0</v>
      </c>
      <c r="BR37" s="300">
        <f t="shared" ca="1" si="57"/>
        <v>0</v>
      </c>
      <c r="BS37" s="300">
        <f t="shared" ca="1" si="57"/>
        <v>0</v>
      </c>
      <c r="BT37" s="300">
        <f t="shared" ca="1" si="58"/>
        <v>0</v>
      </c>
      <c r="BU37" s="300">
        <f t="shared" ca="1" si="58"/>
        <v>0</v>
      </c>
      <c r="BV37" s="300">
        <f t="shared" ca="1" si="58"/>
        <v>0</v>
      </c>
      <c r="BW37" s="300">
        <f t="shared" ca="1" si="58"/>
        <v>0</v>
      </c>
      <c r="BX37" s="300">
        <f t="shared" ca="1" si="58"/>
        <v>0</v>
      </c>
      <c r="BY37" s="300">
        <f t="shared" ca="1" si="58"/>
        <v>0</v>
      </c>
      <c r="BZ37" s="300">
        <f t="shared" ca="1" si="58"/>
        <v>0</v>
      </c>
      <c r="CA37" s="300">
        <f t="shared" ca="1" si="58"/>
        <v>0</v>
      </c>
      <c r="CB37" s="300">
        <f t="shared" ca="1" si="58"/>
        <v>0</v>
      </c>
      <c r="CC37" s="300">
        <f t="shared" ca="1" si="58"/>
        <v>0</v>
      </c>
      <c r="CD37" s="300">
        <f t="shared" ca="1" si="59"/>
        <v>0</v>
      </c>
      <c r="CE37" s="300">
        <f t="shared" ca="1" si="59"/>
        <v>0</v>
      </c>
      <c r="CF37" s="300">
        <f t="shared" ca="1" si="59"/>
        <v>0</v>
      </c>
      <c r="CG37" s="300">
        <f t="shared" ca="1" si="59"/>
        <v>0</v>
      </c>
      <c r="CH37" s="300">
        <f t="shared" ca="1" si="59"/>
        <v>0</v>
      </c>
      <c r="CI37" s="300">
        <f t="shared" ca="1" si="59"/>
        <v>0</v>
      </c>
      <c r="CJ37" s="300">
        <f t="shared" ca="1" si="59"/>
        <v>0</v>
      </c>
      <c r="CK37" s="300">
        <f t="shared" ca="1" si="59"/>
        <v>0</v>
      </c>
      <c r="CL37" s="300">
        <f t="shared" ca="1" si="59"/>
        <v>0</v>
      </c>
      <c r="CM37" s="300">
        <f t="shared" ca="1" si="59"/>
        <v>0</v>
      </c>
      <c r="CN37" s="300">
        <f t="shared" ca="1" si="60"/>
        <v>0</v>
      </c>
      <c r="CO37" s="300">
        <f t="shared" ca="1" si="60"/>
        <v>0</v>
      </c>
      <c r="CP37" s="300">
        <f t="shared" ca="1" si="60"/>
        <v>0</v>
      </c>
      <c r="CQ37" s="300">
        <f t="shared" ca="1" si="60"/>
        <v>0</v>
      </c>
      <c r="CR37" s="300">
        <f t="shared" ca="1" si="60"/>
        <v>0</v>
      </c>
      <c r="CS37" s="300">
        <f t="shared" ca="1" si="60"/>
        <v>0</v>
      </c>
      <c r="CT37" s="300">
        <f t="shared" ca="1" si="60"/>
        <v>0</v>
      </c>
      <c r="CU37" s="300">
        <f t="shared" ca="1" si="60"/>
        <v>0</v>
      </c>
      <c r="CV37" s="300">
        <f t="shared" ca="1" si="60"/>
        <v>0</v>
      </c>
      <c r="CW37" s="300">
        <f t="shared" ca="1" si="60"/>
        <v>0</v>
      </c>
      <c r="CX37" s="300">
        <f t="shared" ca="1" si="61"/>
        <v>0</v>
      </c>
      <c r="CY37" s="300">
        <f t="shared" ca="1" si="61"/>
        <v>0</v>
      </c>
      <c r="CZ37" s="300">
        <f t="shared" ca="1" si="61"/>
        <v>0</v>
      </c>
      <c r="DA37" s="300">
        <f t="shared" ca="1" si="61"/>
        <v>0</v>
      </c>
      <c r="DB37" s="300">
        <f t="shared" ca="1" si="61"/>
        <v>0</v>
      </c>
      <c r="DC37" s="300">
        <f t="shared" ca="1" si="61"/>
        <v>0</v>
      </c>
      <c r="DD37" s="300">
        <f t="shared" ca="1" si="61"/>
        <v>0</v>
      </c>
      <c r="DE37" s="300">
        <f t="shared" ca="1" si="61"/>
        <v>0</v>
      </c>
      <c r="DF37" s="300">
        <f t="shared" ca="1" si="61"/>
        <v>0</v>
      </c>
      <c r="DG37" s="300">
        <f t="shared" ca="1" si="61"/>
        <v>0</v>
      </c>
      <c r="DH37" s="300">
        <f t="shared" ca="1" si="62"/>
        <v>0</v>
      </c>
      <c r="DI37" s="300">
        <f t="shared" ca="1" si="62"/>
        <v>0</v>
      </c>
      <c r="DJ37" s="300">
        <f t="shared" ca="1" si="62"/>
        <v>0</v>
      </c>
      <c r="DK37" s="300">
        <f t="shared" ca="1" si="62"/>
        <v>0</v>
      </c>
      <c r="DL37" s="300">
        <f t="shared" ca="1" si="62"/>
        <v>0</v>
      </c>
      <c r="DM37" s="300">
        <f t="shared" ca="1" si="62"/>
        <v>0</v>
      </c>
      <c r="DN37" s="300">
        <f t="shared" ca="1" si="62"/>
        <v>0</v>
      </c>
      <c r="DO37" s="300">
        <f t="shared" ca="1" si="62"/>
        <v>0</v>
      </c>
      <c r="DP37" s="300">
        <f t="shared" ca="1" si="62"/>
        <v>0</v>
      </c>
      <c r="DQ37" s="300">
        <f t="shared" ca="1" si="62"/>
        <v>0</v>
      </c>
      <c r="DR37" s="300">
        <f t="shared" ca="1" si="63"/>
        <v>0</v>
      </c>
      <c r="DS37" s="300">
        <f t="shared" ca="1" si="63"/>
        <v>0</v>
      </c>
      <c r="DT37" s="300">
        <f t="shared" ca="1" si="63"/>
        <v>0</v>
      </c>
      <c r="DU37" s="300">
        <f t="shared" ca="1" si="63"/>
        <v>0</v>
      </c>
      <c r="DV37" s="300">
        <f t="shared" ca="1" si="63"/>
        <v>0</v>
      </c>
      <c r="DW37" s="300">
        <f t="shared" ca="1" si="63"/>
        <v>0</v>
      </c>
      <c r="DX37" s="300">
        <f t="shared" ca="1" si="63"/>
        <v>0</v>
      </c>
      <c r="DY37" s="300">
        <f t="shared" ca="1" si="63"/>
        <v>0</v>
      </c>
      <c r="DZ37" s="300">
        <f t="shared" ca="1" si="63"/>
        <v>0</v>
      </c>
      <c r="EA37" s="300">
        <f t="shared" ca="1" si="63"/>
        <v>0</v>
      </c>
      <c r="EB37" s="300">
        <f t="shared" ca="1" si="64"/>
        <v>0</v>
      </c>
      <c r="EC37" s="300">
        <f t="shared" ca="1" si="64"/>
        <v>0</v>
      </c>
      <c r="ED37" s="300">
        <f t="shared" ca="1" si="64"/>
        <v>0</v>
      </c>
      <c r="EE37" s="300">
        <f t="shared" ca="1" si="64"/>
        <v>0</v>
      </c>
      <c r="EF37" s="300">
        <f t="shared" ca="1" si="64"/>
        <v>0</v>
      </c>
      <c r="EG37" s="300">
        <f t="shared" ca="1" si="64"/>
        <v>0</v>
      </c>
      <c r="EH37" s="300">
        <f t="shared" ca="1" si="64"/>
        <v>0</v>
      </c>
      <c r="EI37" s="300">
        <f t="shared" ca="1" si="64"/>
        <v>0</v>
      </c>
      <c r="EJ37" s="300">
        <f t="shared" ca="1" si="64"/>
        <v>0</v>
      </c>
      <c r="EK37" s="300">
        <f t="shared" ca="1" si="64"/>
        <v>0</v>
      </c>
      <c r="EL37" s="300">
        <f t="shared" ca="1" si="65"/>
        <v>0</v>
      </c>
      <c r="EM37" s="300">
        <f t="shared" ca="1" si="65"/>
        <v>0</v>
      </c>
      <c r="EN37" s="300">
        <f t="shared" ca="1" si="65"/>
        <v>0</v>
      </c>
      <c r="EO37" s="300">
        <f t="shared" ca="1" si="65"/>
        <v>0</v>
      </c>
      <c r="EP37" s="300">
        <f t="shared" ca="1" si="65"/>
        <v>0</v>
      </c>
      <c r="EQ37" s="300">
        <f t="shared" ca="1" si="65"/>
        <v>0</v>
      </c>
      <c r="ER37" s="300">
        <f t="shared" ca="1" si="65"/>
        <v>0</v>
      </c>
      <c r="ES37" s="300">
        <f t="shared" ca="1" si="65"/>
        <v>0</v>
      </c>
      <c r="ET37" s="300">
        <f t="shared" ca="1" si="65"/>
        <v>0</v>
      </c>
      <c r="EU37" s="300">
        <f t="shared" ca="1" si="65"/>
        <v>0</v>
      </c>
      <c r="EV37" s="300">
        <f t="shared" ca="1" si="65"/>
        <v>0</v>
      </c>
      <c r="EW37" s="300">
        <f t="shared" ca="1" si="65"/>
        <v>0</v>
      </c>
      <c r="EX37" s="300">
        <f t="shared" ca="1" si="65"/>
        <v>0</v>
      </c>
      <c r="EY37" s="612"/>
      <c r="EZ37" s="757" t="str">
        <f>'Main Input'!EZ37</f>
        <v>RPI</v>
      </c>
      <c r="FA37" s="766" t="str">
        <f>'Main Input'!FA37</f>
        <v>N/A</v>
      </c>
      <c r="FB37" s="766">
        <f>'Main Input'!FB37</f>
        <v>0</v>
      </c>
      <c r="FC37" s="766" t="str">
        <f>'Main Input'!FC37</f>
        <v>IT Solutions</v>
      </c>
      <c r="FD37" s="766" t="str">
        <f>'Main Input'!FD37</f>
        <v>Managed Services</v>
      </c>
      <c r="FE37" s="757" t="str">
        <f>'Main Input'!FE37</f>
        <v>Opex</v>
      </c>
      <c r="FF37" s="757" t="str">
        <f>'Main Input'!FF37</f>
        <v>ContractAccrual</v>
      </c>
      <c r="FG37" s="757" t="str">
        <f>'Main Input'!FG37</f>
        <v>Expense</v>
      </c>
      <c r="FH37" s="767" t="str">
        <f>'Main Input'!FH37</f>
        <v>A</v>
      </c>
      <c r="FI37" s="768">
        <f>'Main Input'!FI37</f>
        <v>0.22</v>
      </c>
      <c r="FJ37" s="768">
        <f>'Main Input'!FJ37</f>
        <v>0</v>
      </c>
      <c r="FK37" s="612"/>
      <c r="FL37" s="531">
        <f t="shared" si="37"/>
        <v>0</v>
      </c>
      <c r="FM37" s="532" t="str">
        <f t="shared" si="38"/>
        <v>Y</v>
      </c>
      <c r="FN37" s="532" t="str">
        <f t="shared" si="39"/>
        <v>Y</v>
      </c>
      <c r="FO37" s="532" t="str">
        <f t="shared" si="40"/>
        <v>Y</v>
      </c>
      <c r="FP37" s="532" t="str">
        <f t="shared" si="41"/>
        <v>Y</v>
      </c>
      <c r="FQ37" s="612"/>
      <c r="FT37" s="612"/>
    </row>
    <row r="38" spans="1:176">
      <c r="A38" s="750" t="str">
        <f>'Main Input'!A38</f>
        <v>MTB</v>
      </c>
      <c r="B38" s="762" t="str">
        <f>'Main Input'!B38</f>
        <v>Business Unit</v>
      </c>
      <c r="C38" s="762" t="str">
        <f>'Main Input'!C38</f>
        <v>Labour</v>
      </c>
      <c r="D38" s="762" t="str">
        <f>'Main Input'!D38</f>
        <v>TRF</v>
      </c>
      <c r="E38" s="762" t="str">
        <f>'Main Input'!E38</f>
        <v>Technical Architect - MicroComputing</v>
      </c>
      <c r="F38" s="753" t="str">
        <f>'Main Input'!F38</f>
        <v>direct</v>
      </c>
      <c r="G38" s="753" t="str">
        <f>'Main Input'!G38</f>
        <v>Person</v>
      </c>
      <c r="H38" s="753" t="str">
        <f>'Main Input'!H38</f>
        <v>TAC.CSA.3</v>
      </c>
      <c r="I38" s="753">
        <f>'Main Input'!I38</f>
        <v>0</v>
      </c>
      <c r="J38" s="753">
        <f>'Main Input'!J38</f>
        <v>0</v>
      </c>
      <c r="K38" s="753" t="str">
        <f>'Main Input'!K38</f>
        <v>FJS</v>
      </c>
      <c r="L38" s="753" t="str">
        <f>'Main Input'!L38</f>
        <v>pTran</v>
      </c>
      <c r="M38" s="753">
        <f>'Main Input'!M38</f>
        <v>0</v>
      </c>
      <c r="N38" s="753">
        <f>'Main Input'!N38</f>
        <v>0</v>
      </c>
      <c r="O38" s="753" t="str">
        <f>'Main Input'!O38</f>
        <v>SPAIN</v>
      </c>
      <c r="P38" s="753">
        <f>'Main Input'!P38</f>
        <v>341</v>
      </c>
      <c r="Q38" s="753" t="str">
        <f>'Main Input'!Q38</f>
        <v>EUR</v>
      </c>
      <c r="R38" s="753" t="str">
        <f>'Main Input'!R38</f>
        <v>EMEA</v>
      </c>
      <c r="S38" s="753" t="str">
        <f>'Main Input'!S38</f>
        <v>Local</v>
      </c>
      <c r="T38" s="753">
        <f>'Main Input'!T38</f>
        <v>0</v>
      </c>
      <c r="U38" s="753">
        <f>'Main Input'!U38</f>
        <v>0</v>
      </c>
      <c r="V38" s="753" t="str">
        <f>'Main Input'!V38</f>
        <v>5_ATP</v>
      </c>
      <c r="W38" s="753">
        <f>'Main Input'!W38</f>
        <v>0</v>
      </c>
      <c r="X38" s="753">
        <f>'Main Input'!X38</f>
        <v>0</v>
      </c>
      <c r="Y38" s="753">
        <f>'Main Input'!Y38</f>
        <v>0</v>
      </c>
      <c r="Z38" s="753">
        <f>'Main Input'!Z38</f>
        <v>0</v>
      </c>
      <c r="AA38" s="753">
        <f>'Main Input'!AA38</f>
        <v>0</v>
      </c>
      <c r="AB38" s="763">
        <f>'Main Input'!AB38</f>
        <v>0</v>
      </c>
      <c r="AC38" s="763" t="str">
        <f>'Main Input'!AC38</f>
        <v>Days</v>
      </c>
      <c r="AD38" s="764">
        <f>'Main Input'!AD38</f>
        <v>72</v>
      </c>
      <c r="AE38" s="765">
        <f t="shared" ca="1" si="24"/>
        <v>24797.520000000004</v>
      </c>
      <c r="AF38" s="299">
        <f t="shared" si="54"/>
        <v>0</v>
      </c>
      <c r="AG38" s="300">
        <f t="shared" ca="1" si="54"/>
        <v>0</v>
      </c>
      <c r="AH38" s="300">
        <f t="shared" ca="1" si="54"/>
        <v>0</v>
      </c>
      <c r="AI38" s="300">
        <f t="shared" ca="1" si="54"/>
        <v>0</v>
      </c>
      <c r="AJ38" s="300">
        <f t="shared" ca="1" si="54"/>
        <v>0</v>
      </c>
      <c r="AK38" s="300">
        <f t="shared" ca="1" si="54"/>
        <v>0</v>
      </c>
      <c r="AL38" s="300">
        <f t="shared" ca="1" si="54"/>
        <v>0</v>
      </c>
      <c r="AM38" s="300">
        <f t="shared" ca="1" si="54"/>
        <v>0</v>
      </c>
      <c r="AN38" s="300">
        <f t="shared" ca="1" si="54"/>
        <v>0</v>
      </c>
      <c r="AO38" s="300">
        <f t="shared" ca="1" si="54"/>
        <v>0</v>
      </c>
      <c r="AP38" s="300">
        <f t="shared" ca="1" si="55"/>
        <v>0</v>
      </c>
      <c r="AQ38" s="300">
        <f t="shared" ca="1" si="55"/>
        <v>0</v>
      </c>
      <c r="AR38" s="300">
        <f t="shared" ca="1" si="55"/>
        <v>0</v>
      </c>
      <c r="AS38" s="300">
        <f t="shared" ca="1" si="55"/>
        <v>0</v>
      </c>
      <c r="AT38" s="300">
        <f t="shared" ca="1" si="55"/>
        <v>6138</v>
      </c>
      <c r="AU38" s="300">
        <f t="shared" ca="1" si="55"/>
        <v>6138</v>
      </c>
      <c r="AV38" s="300">
        <f t="shared" ca="1" si="55"/>
        <v>6260.76</v>
      </c>
      <c r="AW38" s="300">
        <f t="shared" ca="1" si="55"/>
        <v>6260.76</v>
      </c>
      <c r="AX38" s="300">
        <f t="shared" ca="1" si="55"/>
        <v>0</v>
      </c>
      <c r="AY38" s="300">
        <f t="shared" ca="1" si="55"/>
        <v>0</v>
      </c>
      <c r="AZ38" s="300">
        <f t="shared" ca="1" si="56"/>
        <v>0</v>
      </c>
      <c r="BA38" s="300">
        <f t="shared" ca="1" si="56"/>
        <v>0</v>
      </c>
      <c r="BB38" s="300">
        <f t="shared" ca="1" si="56"/>
        <v>0</v>
      </c>
      <c r="BC38" s="300">
        <f t="shared" ca="1" si="56"/>
        <v>0</v>
      </c>
      <c r="BD38" s="300">
        <f t="shared" ca="1" si="56"/>
        <v>0</v>
      </c>
      <c r="BE38" s="300">
        <f t="shared" ca="1" si="56"/>
        <v>0</v>
      </c>
      <c r="BF38" s="300">
        <f t="shared" ca="1" si="56"/>
        <v>0</v>
      </c>
      <c r="BG38" s="300">
        <f t="shared" ca="1" si="56"/>
        <v>0</v>
      </c>
      <c r="BH38" s="300">
        <f t="shared" ca="1" si="56"/>
        <v>0</v>
      </c>
      <c r="BI38" s="300">
        <f t="shared" ca="1" si="56"/>
        <v>0</v>
      </c>
      <c r="BJ38" s="300">
        <f t="shared" ca="1" si="57"/>
        <v>0</v>
      </c>
      <c r="BK38" s="300">
        <f t="shared" ca="1" si="57"/>
        <v>0</v>
      </c>
      <c r="BL38" s="300">
        <f t="shared" ca="1" si="57"/>
        <v>0</v>
      </c>
      <c r="BM38" s="300">
        <f t="shared" ca="1" si="57"/>
        <v>0</v>
      </c>
      <c r="BN38" s="300">
        <f t="shared" ca="1" si="57"/>
        <v>0</v>
      </c>
      <c r="BO38" s="300">
        <f t="shared" ca="1" si="57"/>
        <v>0</v>
      </c>
      <c r="BP38" s="300">
        <f t="shared" ca="1" si="57"/>
        <v>0</v>
      </c>
      <c r="BQ38" s="300">
        <f t="shared" ca="1" si="57"/>
        <v>0</v>
      </c>
      <c r="BR38" s="300">
        <f t="shared" ca="1" si="57"/>
        <v>0</v>
      </c>
      <c r="BS38" s="300">
        <f t="shared" ca="1" si="57"/>
        <v>0</v>
      </c>
      <c r="BT38" s="300">
        <f t="shared" ca="1" si="58"/>
        <v>0</v>
      </c>
      <c r="BU38" s="300">
        <f t="shared" ca="1" si="58"/>
        <v>0</v>
      </c>
      <c r="BV38" s="300">
        <f t="shared" ca="1" si="58"/>
        <v>0</v>
      </c>
      <c r="BW38" s="300">
        <f t="shared" ca="1" si="58"/>
        <v>0</v>
      </c>
      <c r="BX38" s="300">
        <f t="shared" ca="1" si="58"/>
        <v>0</v>
      </c>
      <c r="BY38" s="300">
        <f t="shared" ca="1" si="58"/>
        <v>0</v>
      </c>
      <c r="BZ38" s="300">
        <f t="shared" ca="1" si="58"/>
        <v>0</v>
      </c>
      <c r="CA38" s="300">
        <f t="shared" ca="1" si="58"/>
        <v>0</v>
      </c>
      <c r="CB38" s="300">
        <f t="shared" ca="1" si="58"/>
        <v>0</v>
      </c>
      <c r="CC38" s="300">
        <f t="shared" ca="1" si="58"/>
        <v>0</v>
      </c>
      <c r="CD38" s="300">
        <f t="shared" ca="1" si="59"/>
        <v>0</v>
      </c>
      <c r="CE38" s="300">
        <f t="shared" ca="1" si="59"/>
        <v>0</v>
      </c>
      <c r="CF38" s="300">
        <f t="shared" ca="1" si="59"/>
        <v>0</v>
      </c>
      <c r="CG38" s="300">
        <f t="shared" ca="1" si="59"/>
        <v>0</v>
      </c>
      <c r="CH38" s="300">
        <f t="shared" ca="1" si="59"/>
        <v>0</v>
      </c>
      <c r="CI38" s="300">
        <f t="shared" ca="1" si="59"/>
        <v>0</v>
      </c>
      <c r="CJ38" s="300">
        <f t="shared" ca="1" si="59"/>
        <v>0</v>
      </c>
      <c r="CK38" s="300">
        <f t="shared" ca="1" si="59"/>
        <v>0</v>
      </c>
      <c r="CL38" s="300">
        <f t="shared" ca="1" si="59"/>
        <v>0</v>
      </c>
      <c r="CM38" s="300">
        <f t="shared" ca="1" si="59"/>
        <v>0</v>
      </c>
      <c r="CN38" s="300">
        <f t="shared" ca="1" si="60"/>
        <v>0</v>
      </c>
      <c r="CO38" s="300">
        <f t="shared" ca="1" si="60"/>
        <v>0</v>
      </c>
      <c r="CP38" s="300">
        <f t="shared" ca="1" si="60"/>
        <v>0</v>
      </c>
      <c r="CQ38" s="300">
        <f t="shared" ca="1" si="60"/>
        <v>0</v>
      </c>
      <c r="CR38" s="300">
        <f t="shared" ca="1" si="60"/>
        <v>0</v>
      </c>
      <c r="CS38" s="300">
        <f t="shared" ca="1" si="60"/>
        <v>0</v>
      </c>
      <c r="CT38" s="300">
        <f t="shared" ca="1" si="60"/>
        <v>0</v>
      </c>
      <c r="CU38" s="300">
        <f t="shared" ca="1" si="60"/>
        <v>0</v>
      </c>
      <c r="CV38" s="300">
        <f t="shared" ca="1" si="60"/>
        <v>0</v>
      </c>
      <c r="CW38" s="300">
        <f t="shared" ca="1" si="60"/>
        <v>0</v>
      </c>
      <c r="CX38" s="300">
        <f t="shared" ca="1" si="61"/>
        <v>0</v>
      </c>
      <c r="CY38" s="300">
        <f t="shared" ca="1" si="61"/>
        <v>0</v>
      </c>
      <c r="CZ38" s="300">
        <f t="shared" ca="1" si="61"/>
        <v>0</v>
      </c>
      <c r="DA38" s="300">
        <f t="shared" ca="1" si="61"/>
        <v>0</v>
      </c>
      <c r="DB38" s="300">
        <f t="shared" ca="1" si="61"/>
        <v>0</v>
      </c>
      <c r="DC38" s="300">
        <f t="shared" ca="1" si="61"/>
        <v>0</v>
      </c>
      <c r="DD38" s="300">
        <f t="shared" ca="1" si="61"/>
        <v>0</v>
      </c>
      <c r="DE38" s="300">
        <f t="shared" ca="1" si="61"/>
        <v>0</v>
      </c>
      <c r="DF38" s="300">
        <f t="shared" ca="1" si="61"/>
        <v>0</v>
      </c>
      <c r="DG38" s="300">
        <f t="shared" ca="1" si="61"/>
        <v>0</v>
      </c>
      <c r="DH38" s="300">
        <f t="shared" ca="1" si="62"/>
        <v>0</v>
      </c>
      <c r="DI38" s="300">
        <f t="shared" ca="1" si="62"/>
        <v>0</v>
      </c>
      <c r="DJ38" s="300">
        <f t="shared" ca="1" si="62"/>
        <v>0</v>
      </c>
      <c r="DK38" s="300">
        <f t="shared" ca="1" si="62"/>
        <v>0</v>
      </c>
      <c r="DL38" s="300">
        <f t="shared" ca="1" si="62"/>
        <v>0</v>
      </c>
      <c r="DM38" s="300">
        <f t="shared" ca="1" si="62"/>
        <v>0</v>
      </c>
      <c r="DN38" s="300">
        <f t="shared" ca="1" si="62"/>
        <v>0</v>
      </c>
      <c r="DO38" s="300">
        <f t="shared" ca="1" si="62"/>
        <v>0</v>
      </c>
      <c r="DP38" s="300">
        <f t="shared" ca="1" si="62"/>
        <v>0</v>
      </c>
      <c r="DQ38" s="300">
        <f t="shared" ca="1" si="62"/>
        <v>0</v>
      </c>
      <c r="DR38" s="300">
        <f t="shared" ca="1" si="63"/>
        <v>0</v>
      </c>
      <c r="DS38" s="300">
        <f t="shared" ca="1" si="63"/>
        <v>0</v>
      </c>
      <c r="DT38" s="300">
        <f t="shared" ca="1" si="63"/>
        <v>0</v>
      </c>
      <c r="DU38" s="300">
        <f t="shared" ca="1" si="63"/>
        <v>0</v>
      </c>
      <c r="DV38" s="300">
        <f t="shared" ca="1" si="63"/>
        <v>0</v>
      </c>
      <c r="DW38" s="300">
        <f t="shared" ca="1" si="63"/>
        <v>0</v>
      </c>
      <c r="DX38" s="300">
        <f t="shared" ca="1" si="63"/>
        <v>0</v>
      </c>
      <c r="DY38" s="300">
        <f t="shared" ca="1" si="63"/>
        <v>0</v>
      </c>
      <c r="DZ38" s="300">
        <f t="shared" ca="1" si="63"/>
        <v>0</v>
      </c>
      <c r="EA38" s="300">
        <f t="shared" ca="1" si="63"/>
        <v>0</v>
      </c>
      <c r="EB38" s="300">
        <f t="shared" ca="1" si="64"/>
        <v>0</v>
      </c>
      <c r="EC38" s="300">
        <f t="shared" ca="1" si="64"/>
        <v>0</v>
      </c>
      <c r="ED38" s="300">
        <f t="shared" ca="1" si="64"/>
        <v>0</v>
      </c>
      <c r="EE38" s="300">
        <f t="shared" ca="1" si="64"/>
        <v>0</v>
      </c>
      <c r="EF38" s="300">
        <f t="shared" ca="1" si="64"/>
        <v>0</v>
      </c>
      <c r="EG38" s="300">
        <f t="shared" ca="1" si="64"/>
        <v>0</v>
      </c>
      <c r="EH38" s="300">
        <f t="shared" ca="1" si="64"/>
        <v>0</v>
      </c>
      <c r="EI38" s="300">
        <f t="shared" ca="1" si="64"/>
        <v>0</v>
      </c>
      <c r="EJ38" s="300">
        <f t="shared" ca="1" si="64"/>
        <v>0</v>
      </c>
      <c r="EK38" s="300">
        <f t="shared" ca="1" si="64"/>
        <v>0</v>
      </c>
      <c r="EL38" s="300">
        <f t="shared" ca="1" si="65"/>
        <v>0</v>
      </c>
      <c r="EM38" s="300">
        <f t="shared" ca="1" si="65"/>
        <v>0</v>
      </c>
      <c r="EN38" s="300">
        <f t="shared" ca="1" si="65"/>
        <v>0</v>
      </c>
      <c r="EO38" s="300">
        <f t="shared" ca="1" si="65"/>
        <v>0</v>
      </c>
      <c r="EP38" s="300">
        <f t="shared" ca="1" si="65"/>
        <v>0</v>
      </c>
      <c r="EQ38" s="300">
        <f t="shared" ca="1" si="65"/>
        <v>0</v>
      </c>
      <c r="ER38" s="300">
        <f t="shared" ca="1" si="65"/>
        <v>0</v>
      </c>
      <c r="ES38" s="300">
        <f t="shared" ca="1" si="65"/>
        <v>0</v>
      </c>
      <c r="ET38" s="300">
        <f t="shared" ca="1" si="65"/>
        <v>0</v>
      </c>
      <c r="EU38" s="300">
        <f t="shared" ca="1" si="65"/>
        <v>0</v>
      </c>
      <c r="EV38" s="300">
        <f t="shared" ca="1" si="65"/>
        <v>0</v>
      </c>
      <c r="EW38" s="300">
        <f t="shared" ca="1" si="65"/>
        <v>0</v>
      </c>
      <c r="EX38" s="300">
        <f t="shared" ca="1" si="65"/>
        <v>0</v>
      </c>
      <c r="EY38" s="612"/>
      <c r="EZ38" s="757" t="str">
        <f>'Main Input'!EZ38</f>
        <v>RPI</v>
      </c>
      <c r="FA38" s="766" t="str">
        <f>'Main Input'!FA38</f>
        <v>N/A</v>
      </c>
      <c r="FB38" s="766">
        <f>'Main Input'!FB38</f>
        <v>0</v>
      </c>
      <c r="FC38" s="766" t="str">
        <f>'Main Input'!FC38</f>
        <v>IT Solutions</v>
      </c>
      <c r="FD38" s="766" t="str">
        <f>'Main Input'!FD38</f>
        <v>Managed Services</v>
      </c>
      <c r="FE38" s="757" t="str">
        <f>'Main Input'!FE38</f>
        <v>Opex</v>
      </c>
      <c r="FF38" s="757" t="str">
        <f>'Main Input'!FF38</f>
        <v>ContractAccrual</v>
      </c>
      <c r="FG38" s="757" t="str">
        <f>'Main Input'!FG38</f>
        <v>Expense</v>
      </c>
      <c r="FH38" s="767" t="str">
        <f>'Main Input'!FH38</f>
        <v>A</v>
      </c>
      <c r="FI38" s="768">
        <f>'Main Input'!FI38</f>
        <v>0.22</v>
      </c>
      <c r="FJ38" s="768">
        <f>'Main Input'!FJ38</f>
        <v>0</v>
      </c>
      <c r="FK38" s="612"/>
      <c r="FL38" s="531">
        <f t="shared" si="37"/>
        <v>0</v>
      </c>
      <c r="FM38" s="532" t="str">
        <f t="shared" si="38"/>
        <v>Y</v>
      </c>
      <c r="FN38" s="532" t="str">
        <f t="shared" si="39"/>
        <v>Y</v>
      </c>
      <c r="FO38" s="532" t="str">
        <f t="shared" si="40"/>
        <v>Y</v>
      </c>
      <c r="FP38" s="532" t="str">
        <f t="shared" si="41"/>
        <v>Y</v>
      </c>
      <c r="FQ38" s="612"/>
      <c r="FT38" s="612"/>
    </row>
    <row r="39" spans="1:176">
      <c r="A39" s="750" t="str">
        <f>'Main Input'!A39</f>
        <v>MTB</v>
      </c>
      <c r="B39" s="762" t="str">
        <f>'Main Input'!B39</f>
        <v>Business Unit</v>
      </c>
      <c r="C39" s="762" t="str">
        <f>'Main Input'!C39</f>
        <v>Labour</v>
      </c>
      <c r="D39" s="762" t="str">
        <f>'Main Input'!D39</f>
        <v>TRF</v>
      </c>
      <c r="E39" s="762" t="str">
        <f>'Main Input'!E39</f>
        <v>Technical Architect - Midrange</v>
      </c>
      <c r="F39" s="753" t="str">
        <f>'Main Input'!F39</f>
        <v>direct</v>
      </c>
      <c r="G39" s="753" t="str">
        <f>'Main Input'!G39</f>
        <v>Person</v>
      </c>
      <c r="H39" s="753" t="str">
        <f>'Main Input'!H39</f>
        <v>TAC.CSA.3</v>
      </c>
      <c r="I39" s="753">
        <f>'Main Input'!I39</f>
        <v>0</v>
      </c>
      <c r="J39" s="753">
        <f>'Main Input'!J39</f>
        <v>0</v>
      </c>
      <c r="K39" s="753" t="str">
        <f>'Main Input'!K39</f>
        <v>FJS</v>
      </c>
      <c r="L39" s="753" t="str">
        <f>'Main Input'!L39</f>
        <v>pTran</v>
      </c>
      <c r="M39" s="753">
        <f>'Main Input'!M39</f>
        <v>0</v>
      </c>
      <c r="N39" s="753">
        <f>'Main Input'!N39</f>
        <v>0</v>
      </c>
      <c r="O39" s="753" t="str">
        <f>'Main Input'!O39</f>
        <v>SPAIN</v>
      </c>
      <c r="P39" s="753">
        <f>'Main Input'!P39</f>
        <v>341</v>
      </c>
      <c r="Q39" s="753" t="str">
        <f>'Main Input'!Q39</f>
        <v>EUR</v>
      </c>
      <c r="R39" s="753" t="str">
        <f>'Main Input'!R39</f>
        <v>EMEA</v>
      </c>
      <c r="S39" s="753" t="str">
        <f>'Main Input'!S39</f>
        <v>Local</v>
      </c>
      <c r="T39" s="753">
        <f>'Main Input'!T39</f>
        <v>0</v>
      </c>
      <c r="U39" s="753">
        <f>'Main Input'!U39</f>
        <v>0</v>
      </c>
      <c r="V39" s="753" t="str">
        <f>'Main Input'!V39</f>
        <v>5_ATP</v>
      </c>
      <c r="W39" s="753">
        <f>'Main Input'!W39</f>
        <v>0</v>
      </c>
      <c r="X39" s="753">
        <f>'Main Input'!X39</f>
        <v>0</v>
      </c>
      <c r="Y39" s="753">
        <f>'Main Input'!Y39</f>
        <v>0</v>
      </c>
      <c r="Z39" s="753">
        <f>'Main Input'!Z39</f>
        <v>0</v>
      </c>
      <c r="AA39" s="753">
        <f>'Main Input'!AA39</f>
        <v>0</v>
      </c>
      <c r="AB39" s="763">
        <f>'Main Input'!AB39</f>
        <v>0</v>
      </c>
      <c r="AC39" s="763" t="str">
        <f>'Main Input'!AC39</f>
        <v>Days</v>
      </c>
      <c r="AD39" s="764">
        <f>'Main Input'!AD39</f>
        <v>72</v>
      </c>
      <c r="AE39" s="765">
        <f t="shared" ca="1" si="24"/>
        <v>24797.520000000004</v>
      </c>
      <c r="AF39" s="299">
        <f t="shared" si="54"/>
        <v>0</v>
      </c>
      <c r="AG39" s="300">
        <f t="shared" ca="1" si="54"/>
        <v>0</v>
      </c>
      <c r="AH39" s="300">
        <f t="shared" ca="1" si="54"/>
        <v>0</v>
      </c>
      <c r="AI39" s="300">
        <f t="shared" ca="1" si="54"/>
        <v>0</v>
      </c>
      <c r="AJ39" s="300">
        <f t="shared" ca="1" si="54"/>
        <v>0</v>
      </c>
      <c r="AK39" s="300">
        <f t="shared" ca="1" si="54"/>
        <v>0</v>
      </c>
      <c r="AL39" s="300">
        <f t="shared" ca="1" si="54"/>
        <v>0</v>
      </c>
      <c r="AM39" s="300">
        <f t="shared" ca="1" si="54"/>
        <v>0</v>
      </c>
      <c r="AN39" s="300">
        <f t="shared" ca="1" si="54"/>
        <v>0</v>
      </c>
      <c r="AO39" s="300">
        <f t="shared" ca="1" si="54"/>
        <v>0</v>
      </c>
      <c r="AP39" s="300">
        <f t="shared" ca="1" si="55"/>
        <v>0</v>
      </c>
      <c r="AQ39" s="300">
        <f t="shared" ca="1" si="55"/>
        <v>0</v>
      </c>
      <c r="AR39" s="300">
        <f t="shared" ca="1" si="55"/>
        <v>0</v>
      </c>
      <c r="AS39" s="300">
        <f t="shared" ca="1" si="55"/>
        <v>0</v>
      </c>
      <c r="AT39" s="300">
        <f t="shared" ca="1" si="55"/>
        <v>6138</v>
      </c>
      <c r="AU39" s="300">
        <f t="shared" ca="1" si="55"/>
        <v>6138</v>
      </c>
      <c r="AV39" s="300">
        <f t="shared" ca="1" si="55"/>
        <v>6260.76</v>
      </c>
      <c r="AW39" s="300">
        <f t="shared" ca="1" si="55"/>
        <v>6260.76</v>
      </c>
      <c r="AX39" s="300">
        <f t="shared" ca="1" si="55"/>
        <v>0</v>
      </c>
      <c r="AY39" s="300">
        <f t="shared" ca="1" si="55"/>
        <v>0</v>
      </c>
      <c r="AZ39" s="300">
        <f t="shared" ca="1" si="56"/>
        <v>0</v>
      </c>
      <c r="BA39" s="300">
        <f t="shared" ca="1" si="56"/>
        <v>0</v>
      </c>
      <c r="BB39" s="300">
        <f t="shared" ca="1" si="56"/>
        <v>0</v>
      </c>
      <c r="BC39" s="300">
        <f t="shared" ca="1" si="56"/>
        <v>0</v>
      </c>
      <c r="BD39" s="300">
        <f t="shared" ca="1" si="56"/>
        <v>0</v>
      </c>
      <c r="BE39" s="300">
        <f t="shared" ca="1" si="56"/>
        <v>0</v>
      </c>
      <c r="BF39" s="300">
        <f t="shared" ca="1" si="56"/>
        <v>0</v>
      </c>
      <c r="BG39" s="300">
        <f t="shared" ca="1" si="56"/>
        <v>0</v>
      </c>
      <c r="BH39" s="300">
        <f t="shared" ca="1" si="56"/>
        <v>0</v>
      </c>
      <c r="BI39" s="300">
        <f t="shared" ca="1" si="56"/>
        <v>0</v>
      </c>
      <c r="BJ39" s="300">
        <f t="shared" ca="1" si="57"/>
        <v>0</v>
      </c>
      <c r="BK39" s="300">
        <f t="shared" ca="1" si="57"/>
        <v>0</v>
      </c>
      <c r="BL39" s="300">
        <f t="shared" ca="1" si="57"/>
        <v>0</v>
      </c>
      <c r="BM39" s="300">
        <f t="shared" ca="1" si="57"/>
        <v>0</v>
      </c>
      <c r="BN39" s="300">
        <f t="shared" ca="1" si="57"/>
        <v>0</v>
      </c>
      <c r="BO39" s="300">
        <f t="shared" ca="1" si="57"/>
        <v>0</v>
      </c>
      <c r="BP39" s="300">
        <f t="shared" ca="1" si="57"/>
        <v>0</v>
      </c>
      <c r="BQ39" s="300">
        <f t="shared" ca="1" si="57"/>
        <v>0</v>
      </c>
      <c r="BR39" s="300">
        <f t="shared" ca="1" si="57"/>
        <v>0</v>
      </c>
      <c r="BS39" s="300">
        <f t="shared" ca="1" si="57"/>
        <v>0</v>
      </c>
      <c r="BT39" s="300">
        <f t="shared" ca="1" si="58"/>
        <v>0</v>
      </c>
      <c r="BU39" s="300">
        <f t="shared" ca="1" si="58"/>
        <v>0</v>
      </c>
      <c r="BV39" s="300">
        <f t="shared" ca="1" si="58"/>
        <v>0</v>
      </c>
      <c r="BW39" s="300">
        <f t="shared" ca="1" si="58"/>
        <v>0</v>
      </c>
      <c r="BX39" s="300">
        <f t="shared" ca="1" si="58"/>
        <v>0</v>
      </c>
      <c r="BY39" s="300">
        <f t="shared" ca="1" si="58"/>
        <v>0</v>
      </c>
      <c r="BZ39" s="300">
        <f t="shared" ca="1" si="58"/>
        <v>0</v>
      </c>
      <c r="CA39" s="300">
        <f t="shared" ca="1" si="58"/>
        <v>0</v>
      </c>
      <c r="CB39" s="300">
        <f t="shared" ca="1" si="58"/>
        <v>0</v>
      </c>
      <c r="CC39" s="300">
        <f t="shared" ca="1" si="58"/>
        <v>0</v>
      </c>
      <c r="CD39" s="300">
        <f t="shared" ca="1" si="59"/>
        <v>0</v>
      </c>
      <c r="CE39" s="300">
        <f t="shared" ca="1" si="59"/>
        <v>0</v>
      </c>
      <c r="CF39" s="300">
        <f t="shared" ca="1" si="59"/>
        <v>0</v>
      </c>
      <c r="CG39" s="300">
        <f t="shared" ca="1" si="59"/>
        <v>0</v>
      </c>
      <c r="CH39" s="300">
        <f t="shared" ca="1" si="59"/>
        <v>0</v>
      </c>
      <c r="CI39" s="300">
        <f t="shared" ca="1" si="59"/>
        <v>0</v>
      </c>
      <c r="CJ39" s="300">
        <f t="shared" ca="1" si="59"/>
        <v>0</v>
      </c>
      <c r="CK39" s="300">
        <f t="shared" ca="1" si="59"/>
        <v>0</v>
      </c>
      <c r="CL39" s="300">
        <f t="shared" ca="1" si="59"/>
        <v>0</v>
      </c>
      <c r="CM39" s="300">
        <f t="shared" ca="1" si="59"/>
        <v>0</v>
      </c>
      <c r="CN39" s="300">
        <f t="shared" ca="1" si="60"/>
        <v>0</v>
      </c>
      <c r="CO39" s="300">
        <f t="shared" ca="1" si="60"/>
        <v>0</v>
      </c>
      <c r="CP39" s="300">
        <f t="shared" ca="1" si="60"/>
        <v>0</v>
      </c>
      <c r="CQ39" s="300">
        <f t="shared" ca="1" si="60"/>
        <v>0</v>
      </c>
      <c r="CR39" s="300">
        <f t="shared" ca="1" si="60"/>
        <v>0</v>
      </c>
      <c r="CS39" s="300">
        <f t="shared" ca="1" si="60"/>
        <v>0</v>
      </c>
      <c r="CT39" s="300">
        <f t="shared" ca="1" si="60"/>
        <v>0</v>
      </c>
      <c r="CU39" s="300">
        <f t="shared" ca="1" si="60"/>
        <v>0</v>
      </c>
      <c r="CV39" s="300">
        <f t="shared" ca="1" si="60"/>
        <v>0</v>
      </c>
      <c r="CW39" s="300">
        <f t="shared" ca="1" si="60"/>
        <v>0</v>
      </c>
      <c r="CX39" s="300">
        <f t="shared" ca="1" si="61"/>
        <v>0</v>
      </c>
      <c r="CY39" s="300">
        <f t="shared" ca="1" si="61"/>
        <v>0</v>
      </c>
      <c r="CZ39" s="300">
        <f t="shared" ca="1" si="61"/>
        <v>0</v>
      </c>
      <c r="DA39" s="300">
        <f t="shared" ca="1" si="61"/>
        <v>0</v>
      </c>
      <c r="DB39" s="300">
        <f t="shared" ca="1" si="61"/>
        <v>0</v>
      </c>
      <c r="DC39" s="300">
        <f t="shared" ca="1" si="61"/>
        <v>0</v>
      </c>
      <c r="DD39" s="300">
        <f t="shared" ca="1" si="61"/>
        <v>0</v>
      </c>
      <c r="DE39" s="300">
        <f t="shared" ca="1" si="61"/>
        <v>0</v>
      </c>
      <c r="DF39" s="300">
        <f t="shared" ca="1" si="61"/>
        <v>0</v>
      </c>
      <c r="DG39" s="300">
        <f t="shared" ca="1" si="61"/>
        <v>0</v>
      </c>
      <c r="DH39" s="300">
        <f t="shared" ca="1" si="62"/>
        <v>0</v>
      </c>
      <c r="DI39" s="300">
        <f t="shared" ca="1" si="62"/>
        <v>0</v>
      </c>
      <c r="DJ39" s="300">
        <f t="shared" ca="1" si="62"/>
        <v>0</v>
      </c>
      <c r="DK39" s="300">
        <f t="shared" ca="1" si="62"/>
        <v>0</v>
      </c>
      <c r="DL39" s="300">
        <f t="shared" ca="1" si="62"/>
        <v>0</v>
      </c>
      <c r="DM39" s="300">
        <f t="shared" ca="1" si="62"/>
        <v>0</v>
      </c>
      <c r="DN39" s="300">
        <f t="shared" ca="1" si="62"/>
        <v>0</v>
      </c>
      <c r="DO39" s="300">
        <f t="shared" ca="1" si="62"/>
        <v>0</v>
      </c>
      <c r="DP39" s="300">
        <f t="shared" ca="1" si="62"/>
        <v>0</v>
      </c>
      <c r="DQ39" s="300">
        <f t="shared" ca="1" si="62"/>
        <v>0</v>
      </c>
      <c r="DR39" s="300">
        <f t="shared" ca="1" si="63"/>
        <v>0</v>
      </c>
      <c r="DS39" s="300">
        <f t="shared" ca="1" si="63"/>
        <v>0</v>
      </c>
      <c r="DT39" s="300">
        <f t="shared" ca="1" si="63"/>
        <v>0</v>
      </c>
      <c r="DU39" s="300">
        <f t="shared" ca="1" si="63"/>
        <v>0</v>
      </c>
      <c r="DV39" s="300">
        <f t="shared" ca="1" si="63"/>
        <v>0</v>
      </c>
      <c r="DW39" s="300">
        <f t="shared" ca="1" si="63"/>
        <v>0</v>
      </c>
      <c r="DX39" s="300">
        <f t="shared" ca="1" si="63"/>
        <v>0</v>
      </c>
      <c r="DY39" s="300">
        <f t="shared" ca="1" si="63"/>
        <v>0</v>
      </c>
      <c r="DZ39" s="300">
        <f t="shared" ca="1" si="63"/>
        <v>0</v>
      </c>
      <c r="EA39" s="300">
        <f t="shared" ca="1" si="63"/>
        <v>0</v>
      </c>
      <c r="EB39" s="300">
        <f t="shared" ca="1" si="64"/>
        <v>0</v>
      </c>
      <c r="EC39" s="300">
        <f t="shared" ca="1" si="64"/>
        <v>0</v>
      </c>
      <c r="ED39" s="300">
        <f t="shared" ca="1" si="64"/>
        <v>0</v>
      </c>
      <c r="EE39" s="300">
        <f t="shared" ca="1" si="64"/>
        <v>0</v>
      </c>
      <c r="EF39" s="300">
        <f t="shared" ca="1" si="64"/>
        <v>0</v>
      </c>
      <c r="EG39" s="300">
        <f t="shared" ca="1" si="64"/>
        <v>0</v>
      </c>
      <c r="EH39" s="300">
        <f t="shared" ca="1" si="64"/>
        <v>0</v>
      </c>
      <c r="EI39" s="300">
        <f t="shared" ca="1" si="64"/>
        <v>0</v>
      </c>
      <c r="EJ39" s="300">
        <f t="shared" ca="1" si="64"/>
        <v>0</v>
      </c>
      <c r="EK39" s="300">
        <f t="shared" ca="1" si="64"/>
        <v>0</v>
      </c>
      <c r="EL39" s="300">
        <f t="shared" ca="1" si="65"/>
        <v>0</v>
      </c>
      <c r="EM39" s="300">
        <f t="shared" ca="1" si="65"/>
        <v>0</v>
      </c>
      <c r="EN39" s="300">
        <f t="shared" ca="1" si="65"/>
        <v>0</v>
      </c>
      <c r="EO39" s="300">
        <f t="shared" ca="1" si="65"/>
        <v>0</v>
      </c>
      <c r="EP39" s="300">
        <f t="shared" ca="1" si="65"/>
        <v>0</v>
      </c>
      <c r="EQ39" s="300">
        <f t="shared" ca="1" si="65"/>
        <v>0</v>
      </c>
      <c r="ER39" s="300">
        <f t="shared" ca="1" si="65"/>
        <v>0</v>
      </c>
      <c r="ES39" s="300">
        <f t="shared" ca="1" si="65"/>
        <v>0</v>
      </c>
      <c r="ET39" s="300">
        <f t="shared" ca="1" si="65"/>
        <v>0</v>
      </c>
      <c r="EU39" s="300">
        <f t="shared" ca="1" si="65"/>
        <v>0</v>
      </c>
      <c r="EV39" s="300">
        <f t="shared" ca="1" si="65"/>
        <v>0</v>
      </c>
      <c r="EW39" s="300">
        <f t="shared" ca="1" si="65"/>
        <v>0</v>
      </c>
      <c r="EX39" s="300">
        <f t="shared" ca="1" si="65"/>
        <v>0</v>
      </c>
      <c r="EY39" s="612"/>
      <c r="EZ39" s="757" t="str">
        <f>'Main Input'!EZ39</f>
        <v>RPI</v>
      </c>
      <c r="FA39" s="766" t="str">
        <f>'Main Input'!FA39</f>
        <v>N/A</v>
      </c>
      <c r="FB39" s="766">
        <f>'Main Input'!FB39</f>
        <v>0</v>
      </c>
      <c r="FC39" s="766" t="str">
        <f>'Main Input'!FC39</f>
        <v>IT Solutions</v>
      </c>
      <c r="FD39" s="766" t="str">
        <f>'Main Input'!FD39</f>
        <v>Managed Services</v>
      </c>
      <c r="FE39" s="757" t="str">
        <f>'Main Input'!FE39</f>
        <v>Opex</v>
      </c>
      <c r="FF39" s="757" t="str">
        <f>'Main Input'!FF39</f>
        <v>ContractAccrual</v>
      </c>
      <c r="FG39" s="757" t="str">
        <f>'Main Input'!FG39</f>
        <v>Expense</v>
      </c>
      <c r="FH39" s="767" t="str">
        <f>'Main Input'!FH39</f>
        <v>A</v>
      </c>
      <c r="FI39" s="768">
        <f>'Main Input'!FI39</f>
        <v>0.22</v>
      </c>
      <c r="FJ39" s="768">
        <f>'Main Input'!FJ39</f>
        <v>0</v>
      </c>
      <c r="FK39" s="612"/>
      <c r="FL39" s="531">
        <f t="shared" si="37"/>
        <v>0</v>
      </c>
      <c r="FM39" s="532" t="str">
        <f t="shared" si="38"/>
        <v>Y</v>
      </c>
      <c r="FN39" s="532" t="str">
        <f t="shared" si="39"/>
        <v>Y</v>
      </c>
      <c r="FO39" s="532" t="str">
        <f t="shared" si="40"/>
        <v>Y</v>
      </c>
      <c r="FP39" s="532" t="str">
        <f t="shared" si="41"/>
        <v>Y</v>
      </c>
      <c r="FQ39" s="612"/>
      <c r="FT39" s="612"/>
    </row>
    <row r="40" spans="1:176">
      <c r="A40" s="750" t="str">
        <f>'Main Input'!A40</f>
        <v>MTB</v>
      </c>
      <c r="B40" s="762" t="str">
        <f>'Main Input'!B40</f>
        <v>Business Unit</v>
      </c>
      <c r="C40" s="762" t="str">
        <f>'Main Input'!C40</f>
        <v>Labour</v>
      </c>
      <c r="D40" s="762" t="str">
        <f>'Main Input'!D40</f>
        <v>TRF</v>
      </c>
      <c r="E40" s="762" t="str">
        <f>'Main Input'!E40</f>
        <v>Technical Architect - Control Systems</v>
      </c>
      <c r="F40" s="753" t="str">
        <f>'Main Input'!F40</f>
        <v>direct</v>
      </c>
      <c r="G40" s="753" t="str">
        <f>'Main Input'!G40</f>
        <v>Person</v>
      </c>
      <c r="H40" s="753" t="str">
        <f>'Main Input'!H40</f>
        <v>TAC.CSA.3</v>
      </c>
      <c r="I40" s="753">
        <f>'Main Input'!I40</f>
        <v>0</v>
      </c>
      <c r="J40" s="753">
        <f>'Main Input'!J40</f>
        <v>0</v>
      </c>
      <c r="K40" s="753" t="str">
        <f>'Main Input'!K40</f>
        <v>FJS</v>
      </c>
      <c r="L40" s="753" t="str">
        <f>'Main Input'!L40</f>
        <v>pTran</v>
      </c>
      <c r="M40" s="753">
        <f>'Main Input'!M40</f>
        <v>0</v>
      </c>
      <c r="N40" s="753">
        <f>'Main Input'!N40</f>
        <v>0</v>
      </c>
      <c r="O40" s="753" t="str">
        <f>'Main Input'!O40</f>
        <v>SPAIN</v>
      </c>
      <c r="P40" s="753">
        <f>'Main Input'!P40</f>
        <v>341</v>
      </c>
      <c r="Q40" s="753" t="str">
        <f>'Main Input'!Q40</f>
        <v>EUR</v>
      </c>
      <c r="R40" s="753" t="str">
        <f>'Main Input'!R40</f>
        <v>EMEA</v>
      </c>
      <c r="S40" s="753" t="str">
        <f>'Main Input'!S40</f>
        <v>Local</v>
      </c>
      <c r="T40" s="753">
        <f>'Main Input'!T40</f>
        <v>0</v>
      </c>
      <c r="U40" s="753">
        <f>'Main Input'!U40</f>
        <v>0</v>
      </c>
      <c r="V40" s="753" t="str">
        <f>'Main Input'!V40</f>
        <v>5_ATP</v>
      </c>
      <c r="W40" s="753">
        <f>'Main Input'!W40</f>
        <v>0</v>
      </c>
      <c r="X40" s="753">
        <f>'Main Input'!X40</f>
        <v>0</v>
      </c>
      <c r="Y40" s="753">
        <f>'Main Input'!Y40</f>
        <v>0</v>
      </c>
      <c r="Z40" s="753">
        <f>'Main Input'!Z40</f>
        <v>0</v>
      </c>
      <c r="AA40" s="753">
        <f>'Main Input'!AA40</f>
        <v>0</v>
      </c>
      <c r="AB40" s="763">
        <f>'Main Input'!AB40</f>
        <v>0</v>
      </c>
      <c r="AC40" s="763" t="str">
        <f>'Main Input'!AC40</f>
        <v>Days</v>
      </c>
      <c r="AD40" s="764">
        <f>'Main Input'!AD40</f>
        <v>72</v>
      </c>
      <c r="AE40" s="765">
        <f t="shared" ca="1" si="24"/>
        <v>24797.520000000004</v>
      </c>
      <c r="AF40" s="299">
        <f t="shared" si="54"/>
        <v>0</v>
      </c>
      <c r="AG40" s="300">
        <f t="shared" ca="1" si="54"/>
        <v>0</v>
      </c>
      <c r="AH40" s="300">
        <f t="shared" ca="1" si="54"/>
        <v>0</v>
      </c>
      <c r="AI40" s="300">
        <f t="shared" ca="1" si="54"/>
        <v>0</v>
      </c>
      <c r="AJ40" s="300">
        <f t="shared" ca="1" si="54"/>
        <v>0</v>
      </c>
      <c r="AK40" s="300">
        <f t="shared" ca="1" si="54"/>
        <v>0</v>
      </c>
      <c r="AL40" s="300">
        <f t="shared" ca="1" si="54"/>
        <v>0</v>
      </c>
      <c r="AM40" s="300">
        <f t="shared" ca="1" si="54"/>
        <v>0</v>
      </c>
      <c r="AN40" s="300">
        <f t="shared" ca="1" si="54"/>
        <v>0</v>
      </c>
      <c r="AO40" s="300">
        <f t="shared" ca="1" si="54"/>
        <v>0</v>
      </c>
      <c r="AP40" s="300">
        <f t="shared" ca="1" si="55"/>
        <v>0</v>
      </c>
      <c r="AQ40" s="300">
        <f t="shared" ca="1" si="55"/>
        <v>0</v>
      </c>
      <c r="AR40" s="300">
        <f t="shared" ca="1" si="55"/>
        <v>0</v>
      </c>
      <c r="AS40" s="300">
        <f t="shared" ca="1" si="55"/>
        <v>0</v>
      </c>
      <c r="AT40" s="300">
        <f t="shared" ca="1" si="55"/>
        <v>6138</v>
      </c>
      <c r="AU40" s="300">
        <f t="shared" ca="1" si="55"/>
        <v>6138</v>
      </c>
      <c r="AV40" s="300">
        <f t="shared" ca="1" si="55"/>
        <v>6260.76</v>
      </c>
      <c r="AW40" s="300">
        <f t="shared" ca="1" si="55"/>
        <v>6260.76</v>
      </c>
      <c r="AX40" s="300">
        <f t="shared" ca="1" si="55"/>
        <v>0</v>
      </c>
      <c r="AY40" s="300">
        <f t="shared" ca="1" si="55"/>
        <v>0</v>
      </c>
      <c r="AZ40" s="300">
        <f t="shared" ca="1" si="56"/>
        <v>0</v>
      </c>
      <c r="BA40" s="300">
        <f t="shared" ca="1" si="56"/>
        <v>0</v>
      </c>
      <c r="BB40" s="300">
        <f t="shared" ca="1" si="56"/>
        <v>0</v>
      </c>
      <c r="BC40" s="300">
        <f t="shared" ca="1" si="56"/>
        <v>0</v>
      </c>
      <c r="BD40" s="300">
        <f t="shared" ca="1" si="56"/>
        <v>0</v>
      </c>
      <c r="BE40" s="300">
        <f t="shared" ca="1" si="56"/>
        <v>0</v>
      </c>
      <c r="BF40" s="300">
        <f t="shared" ca="1" si="56"/>
        <v>0</v>
      </c>
      <c r="BG40" s="300">
        <f t="shared" ca="1" si="56"/>
        <v>0</v>
      </c>
      <c r="BH40" s="300">
        <f t="shared" ca="1" si="56"/>
        <v>0</v>
      </c>
      <c r="BI40" s="300">
        <f t="shared" ca="1" si="56"/>
        <v>0</v>
      </c>
      <c r="BJ40" s="300">
        <f t="shared" ca="1" si="57"/>
        <v>0</v>
      </c>
      <c r="BK40" s="300">
        <f t="shared" ca="1" si="57"/>
        <v>0</v>
      </c>
      <c r="BL40" s="300">
        <f t="shared" ca="1" si="57"/>
        <v>0</v>
      </c>
      <c r="BM40" s="300">
        <f t="shared" ca="1" si="57"/>
        <v>0</v>
      </c>
      <c r="BN40" s="300">
        <f t="shared" ca="1" si="57"/>
        <v>0</v>
      </c>
      <c r="BO40" s="300">
        <f t="shared" ca="1" si="57"/>
        <v>0</v>
      </c>
      <c r="BP40" s="300">
        <f t="shared" ca="1" si="57"/>
        <v>0</v>
      </c>
      <c r="BQ40" s="300">
        <f t="shared" ca="1" si="57"/>
        <v>0</v>
      </c>
      <c r="BR40" s="300">
        <f t="shared" ca="1" si="57"/>
        <v>0</v>
      </c>
      <c r="BS40" s="300">
        <f t="shared" ca="1" si="57"/>
        <v>0</v>
      </c>
      <c r="BT40" s="300">
        <f t="shared" ca="1" si="58"/>
        <v>0</v>
      </c>
      <c r="BU40" s="300">
        <f t="shared" ca="1" si="58"/>
        <v>0</v>
      </c>
      <c r="BV40" s="300">
        <f t="shared" ca="1" si="58"/>
        <v>0</v>
      </c>
      <c r="BW40" s="300">
        <f t="shared" ca="1" si="58"/>
        <v>0</v>
      </c>
      <c r="BX40" s="300">
        <f t="shared" ca="1" si="58"/>
        <v>0</v>
      </c>
      <c r="BY40" s="300">
        <f t="shared" ca="1" si="58"/>
        <v>0</v>
      </c>
      <c r="BZ40" s="300">
        <f t="shared" ca="1" si="58"/>
        <v>0</v>
      </c>
      <c r="CA40" s="300">
        <f t="shared" ca="1" si="58"/>
        <v>0</v>
      </c>
      <c r="CB40" s="300">
        <f t="shared" ca="1" si="58"/>
        <v>0</v>
      </c>
      <c r="CC40" s="300">
        <f t="shared" ca="1" si="58"/>
        <v>0</v>
      </c>
      <c r="CD40" s="300">
        <f t="shared" ca="1" si="59"/>
        <v>0</v>
      </c>
      <c r="CE40" s="300">
        <f t="shared" ca="1" si="59"/>
        <v>0</v>
      </c>
      <c r="CF40" s="300">
        <f t="shared" ca="1" si="59"/>
        <v>0</v>
      </c>
      <c r="CG40" s="300">
        <f t="shared" ca="1" si="59"/>
        <v>0</v>
      </c>
      <c r="CH40" s="300">
        <f t="shared" ca="1" si="59"/>
        <v>0</v>
      </c>
      <c r="CI40" s="300">
        <f t="shared" ca="1" si="59"/>
        <v>0</v>
      </c>
      <c r="CJ40" s="300">
        <f t="shared" ca="1" si="59"/>
        <v>0</v>
      </c>
      <c r="CK40" s="300">
        <f t="shared" ca="1" si="59"/>
        <v>0</v>
      </c>
      <c r="CL40" s="300">
        <f t="shared" ca="1" si="59"/>
        <v>0</v>
      </c>
      <c r="CM40" s="300">
        <f t="shared" ca="1" si="59"/>
        <v>0</v>
      </c>
      <c r="CN40" s="300">
        <f t="shared" ca="1" si="60"/>
        <v>0</v>
      </c>
      <c r="CO40" s="300">
        <f t="shared" ca="1" si="60"/>
        <v>0</v>
      </c>
      <c r="CP40" s="300">
        <f t="shared" ca="1" si="60"/>
        <v>0</v>
      </c>
      <c r="CQ40" s="300">
        <f t="shared" ca="1" si="60"/>
        <v>0</v>
      </c>
      <c r="CR40" s="300">
        <f t="shared" ca="1" si="60"/>
        <v>0</v>
      </c>
      <c r="CS40" s="300">
        <f t="shared" ca="1" si="60"/>
        <v>0</v>
      </c>
      <c r="CT40" s="300">
        <f t="shared" ca="1" si="60"/>
        <v>0</v>
      </c>
      <c r="CU40" s="300">
        <f t="shared" ca="1" si="60"/>
        <v>0</v>
      </c>
      <c r="CV40" s="300">
        <f t="shared" ca="1" si="60"/>
        <v>0</v>
      </c>
      <c r="CW40" s="300">
        <f t="shared" ca="1" si="60"/>
        <v>0</v>
      </c>
      <c r="CX40" s="300">
        <f t="shared" ca="1" si="61"/>
        <v>0</v>
      </c>
      <c r="CY40" s="300">
        <f t="shared" ca="1" si="61"/>
        <v>0</v>
      </c>
      <c r="CZ40" s="300">
        <f t="shared" ca="1" si="61"/>
        <v>0</v>
      </c>
      <c r="DA40" s="300">
        <f t="shared" ca="1" si="61"/>
        <v>0</v>
      </c>
      <c r="DB40" s="300">
        <f t="shared" ca="1" si="61"/>
        <v>0</v>
      </c>
      <c r="DC40" s="300">
        <f t="shared" ca="1" si="61"/>
        <v>0</v>
      </c>
      <c r="DD40" s="300">
        <f t="shared" ca="1" si="61"/>
        <v>0</v>
      </c>
      <c r="DE40" s="300">
        <f t="shared" ca="1" si="61"/>
        <v>0</v>
      </c>
      <c r="DF40" s="300">
        <f t="shared" ca="1" si="61"/>
        <v>0</v>
      </c>
      <c r="DG40" s="300">
        <f t="shared" ca="1" si="61"/>
        <v>0</v>
      </c>
      <c r="DH40" s="300">
        <f t="shared" ca="1" si="62"/>
        <v>0</v>
      </c>
      <c r="DI40" s="300">
        <f t="shared" ca="1" si="62"/>
        <v>0</v>
      </c>
      <c r="DJ40" s="300">
        <f t="shared" ca="1" si="62"/>
        <v>0</v>
      </c>
      <c r="DK40" s="300">
        <f t="shared" ca="1" si="62"/>
        <v>0</v>
      </c>
      <c r="DL40" s="300">
        <f t="shared" ca="1" si="62"/>
        <v>0</v>
      </c>
      <c r="DM40" s="300">
        <f t="shared" ca="1" si="62"/>
        <v>0</v>
      </c>
      <c r="DN40" s="300">
        <f t="shared" ca="1" si="62"/>
        <v>0</v>
      </c>
      <c r="DO40" s="300">
        <f t="shared" ca="1" si="62"/>
        <v>0</v>
      </c>
      <c r="DP40" s="300">
        <f t="shared" ca="1" si="62"/>
        <v>0</v>
      </c>
      <c r="DQ40" s="300">
        <f t="shared" ca="1" si="62"/>
        <v>0</v>
      </c>
      <c r="DR40" s="300">
        <f t="shared" ca="1" si="63"/>
        <v>0</v>
      </c>
      <c r="DS40" s="300">
        <f t="shared" ca="1" si="63"/>
        <v>0</v>
      </c>
      <c r="DT40" s="300">
        <f t="shared" ca="1" si="63"/>
        <v>0</v>
      </c>
      <c r="DU40" s="300">
        <f t="shared" ca="1" si="63"/>
        <v>0</v>
      </c>
      <c r="DV40" s="300">
        <f t="shared" ca="1" si="63"/>
        <v>0</v>
      </c>
      <c r="DW40" s="300">
        <f t="shared" ca="1" si="63"/>
        <v>0</v>
      </c>
      <c r="DX40" s="300">
        <f t="shared" ca="1" si="63"/>
        <v>0</v>
      </c>
      <c r="DY40" s="300">
        <f t="shared" ca="1" si="63"/>
        <v>0</v>
      </c>
      <c r="DZ40" s="300">
        <f t="shared" ca="1" si="63"/>
        <v>0</v>
      </c>
      <c r="EA40" s="300">
        <f t="shared" ca="1" si="63"/>
        <v>0</v>
      </c>
      <c r="EB40" s="300">
        <f t="shared" ca="1" si="64"/>
        <v>0</v>
      </c>
      <c r="EC40" s="300">
        <f t="shared" ca="1" si="64"/>
        <v>0</v>
      </c>
      <c r="ED40" s="300">
        <f t="shared" ca="1" si="64"/>
        <v>0</v>
      </c>
      <c r="EE40" s="300">
        <f t="shared" ca="1" si="64"/>
        <v>0</v>
      </c>
      <c r="EF40" s="300">
        <f t="shared" ca="1" si="64"/>
        <v>0</v>
      </c>
      <c r="EG40" s="300">
        <f t="shared" ca="1" si="64"/>
        <v>0</v>
      </c>
      <c r="EH40" s="300">
        <f t="shared" ca="1" si="64"/>
        <v>0</v>
      </c>
      <c r="EI40" s="300">
        <f t="shared" ca="1" si="64"/>
        <v>0</v>
      </c>
      <c r="EJ40" s="300">
        <f t="shared" ca="1" si="64"/>
        <v>0</v>
      </c>
      <c r="EK40" s="300">
        <f t="shared" ca="1" si="64"/>
        <v>0</v>
      </c>
      <c r="EL40" s="300">
        <f t="shared" ca="1" si="65"/>
        <v>0</v>
      </c>
      <c r="EM40" s="300">
        <f t="shared" ca="1" si="65"/>
        <v>0</v>
      </c>
      <c r="EN40" s="300">
        <f t="shared" ca="1" si="65"/>
        <v>0</v>
      </c>
      <c r="EO40" s="300">
        <f t="shared" ca="1" si="65"/>
        <v>0</v>
      </c>
      <c r="EP40" s="300">
        <f t="shared" ca="1" si="65"/>
        <v>0</v>
      </c>
      <c r="EQ40" s="300">
        <f t="shared" ca="1" si="65"/>
        <v>0</v>
      </c>
      <c r="ER40" s="300">
        <f t="shared" ca="1" si="65"/>
        <v>0</v>
      </c>
      <c r="ES40" s="300">
        <f t="shared" ca="1" si="65"/>
        <v>0</v>
      </c>
      <c r="ET40" s="300">
        <f t="shared" ca="1" si="65"/>
        <v>0</v>
      </c>
      <c r="EU40" s="300">
        <f t="shared" ca="1" si="65"/>
        <v>0</v>
      </c>
      <c r="EV40" s="300">
        <f t="shared" ca="1" si="65"/>
        <v>0</v>
      </c>
      <c r="EW40" s="300">
        <f t="shared" ca="1" si="65"/>
        <v>0</v>
      </c>
      <c r="EX40" s="300">
        <f t="shared" ca="1" si="65"/>
        <v>0</v>
      </c>
      <c r="EY40" s="612"/>
      <c r="EZ40" s="757" t="str">
        <f>'Main Input'!EZ40</f>
        <v>RPI</v>
      </c>
      <c r="FA40" s="766" t="str">
        <f>'Main Input'!FA40</f>
        <v>N/A</v>
      </c>
      <c r="FB40" s="766">
        <f>'Main Input'!FB40</f>
        <v>0</v>
      </c>
      <c r="FC40" s="766" t="str">
        <f>'Main Input'!FC40</f>
        <v>IT Solutions</v>
      </c>
      <c r="FD40" s="766" t="str">
        <f>'Main Input'!FD40</f>
        <v>Managed Services</v>
      </c>
      <c r="FE40" s="757" t="str">
        <f>'Main Input'!FE40</f>
        <v>Opex</v>
      </c>
      <c r="FF40" s="757" t="str">
        <f>'Main Input'!FF40</f>
        <v>ContractAccrual</v>
      </c>
      <c r="FG40" s="757" t="str">
        <f>'Main Input'!FG40</f>
        <v>Expense</v>
      </c>
      <c r="FH40" s="767" t="str">
        <f>'Main Input'!FH40</f>
        <v>A</v>
      </c>
      <c r="FI40" s="768">
        <f>'Main Input'!FI40</f>
        <v>0.22</v>
      </c>
      <c r="FJ40" s="768">
        <f>'Main Input'!FJ40</f>
        <v>0</v>
      </c>
      <c r="FK40" s="612"/>
      <c r="FL40" s="531">
        <f t="shared" si="37"/>
        <v>0</v>
      </c>
      <c r="FM40" s="532" t="str">
        <f t="shared" si="38"/>
        <v>Y</v>
      </c>
      <c r="FN40" s="532" t="str">
        <f t="shared" si="39"/>
        <v>Y</v>
      </c>
      <c r="FO40" s="532" t="str">
        <f t="shared" si="40"/>
        <v>Y</v>
      </c>
      <c r="FP40" s="532" t="str">
        <f t="shared" si="41"/>
        <v>Y</v>
      </c>
      <c r="FQ40" s="612"/>
      <c r="FT40" s="612"/>
    </row>
    <row r="41" spans="1:176">
      <c r="A41" s="750" t="str">
        <f>'Main Input'!A41</f>
        <v>MTB</v>
      </c>
      <c r="B41" s="762" t="str">
        <f>'Main Input'!B41</f>
        <v>Datacentre Operations</v>
      </c>
      <c r="C41" s="762" t="str">
        <f>'Main Input'!C41</f>
        <v>Data Network</v>
      </c>
      <c r="D41" s="762" t="str">
        <f>'Main Input'!D41</f>
        <v>TFR</v>
      </c>
      <c r="E41" s="762" t="str">
        <f>'Main Input'!E41</f>
        <v>PRIMECENTER Rack 38 U, 1000 deep DATABASE</v>
      </c>
      <c r="F41" s="753" t="str">
        <f>'Main Input'!F41</f>
        <v>direct</v>
      </c>
      <c r="G41" s="753" t="str">
        <f>'Main Input'!G41</f>
        <v>Person</v>
      </c>
      <c r="H41" s="753">
        <f>'Main Input'!H41</f>
        <v>0</v>
      </c>
      <c r="I41" s="753">
        <f>'Main Input'!I41</f>
        <v>0</v>
      </c>
      <c r="J41" s="753">
        <f>'Main Input'!J41</f>
        <v>0</v>
      </c>
      <c r="K41" s="753" t="str">
        <f>'Main Input'!K41</f>
        <v>FJS</v>
      </c>
      <c r="L41" s="753" t="str">
        <f>'Main Input'!L41</f>
        <v>pHW</v>
      </c>
      <c r="M41" s="753">
        <f>'Main Input'!M41</f>
        <v>0</v>
      </c>
      <c r="N41" s="753">
        <f>'Main Input'!N41</f>
        <v>0</v>
      </c>
      <c r="O41" s="753" t="str">
        <f>'Main Input'!O41</f>
        <v>SPAIN</v>
      </c>
      <c r="P41" s="753">
        <f>'Main Input'!P41</f>
        <v>34426</v>
      </c>
      <c r="Q41" s="753" t="str">
        <f>'Main Input'!Q41</f>
        <v>EUR</v>
      </c>
      <c r="R41" s="753" t="str">
        <f>'Main Input'!R41</f>
        <v>EMEA</v>
      </c>
      <c r="S41" s="753" t="str">
        <f>'Main Input'!S41</f>
        <v>Local</v>
      </c>
      <c r="T41" s="753">
        <f>'Main Input'!T41</f>
        <v>0</v>
      </c>
      <c r="U41" s="753">
        <f>'Main Input'!U41</f>
        <v>0</v>
      </c>
      <c r="V41" s="753" t="str">
        <f>'Main Input'!V41</f>
        <v>ZZZ</v>
      </c>
      <c r="W41" s="753">
        <f>'Main Input'!W41</f>
        <v>0</v>
      </c>
      <c r="X41" s="753">
        <f>'Main Input'!X41</f>
        <v>0</v>
      </c>
      <c r="Y41" s="753">
        <f>'Main Input'!Y41</f>
        <v>0</v>
      </c>
      <c r="Z41" s="753">
        <f>'Main Input'!Z41</f>
        <v>0</v>
      </c>
      <c r="AA41" s="753">
        <f>'Main Input'!AA41</f>
        <v>0</v>
      </c>
      <c r="AB41" s="763">
        <f>'Main Input'!AB41</f>
        <v>0</v>
      </c>
      <c r="AC41" s="763" t="str">
        <f>'Main Input'!AC41</f>
        <v>Servers</v>
      </c>
      <c r="AD41" s="764">
        <f>'Main Input'!AD41</f>
        <v>10</v>
      </c>
      <c r="AE41" s="765">
        <f t="shared" ca="1" si="24"/>
        <v>344260</v>
      </c>
      <c r="AF41" s="299">
        <f t="shared" si="54"/>
        <v>0</v>
      </c>
      <c r="AG41" s="300">
        <f t="shared" ca="1" si="54"/>
        <v>0</v>
      </c>
      <c r="AH41" s="300">
        <f t="shared" ca="1" si="54"/>
        <v>0</v>
      </c>
      <c r="AI41" s="300">
        <f t="shared" ca="1" si="54"/>
        <v>344260</v>
      </c>
      <c r="AJ41" s="300">
        <f t="shared" ca="1" si="54"/>
        <v>0</v>
      </c>
      <c r="AK41" s="300">
        <f t="shared" ca="1" si="54"/>
        <v>0</v>
      </c>
      <c r="AL41" s="300">
        <f t="shared" ca="1" si="54"/>
        <v>0</v>
      </c>
      <c r="AM41" s="300">
        <f t="shared" ca="1" si="54"/>
        <v>0</v>
      </c>
      <c r="AN41" s="300">
        <f t="shared" ca="1" si="54"/>
        <v>0</v>
      </c>
      <c r="AO41" s="300">
        <f t="shared" ca="1" si="54"/>
        <v>0</v>
      </c>
      <c r="AP41" s="300">
        <f t="shared" ca="1" si="55"/>
        <v>0</v>
      </c>
      <c r="AQ41" s="300">
        <f t="shared" ca="1" si="55"/>
        <v>0</v>
      </c>
      <c r="AR41" s="300">
        <f t="shared" ca="1" si="55"/>
        <v>0</v>
      </c>
      <c r="AS41" s="300">
        <f t="shared" ca="1" si="55"/>
        <v>0</v>
      </c>
      <c r="AT41" s="300">
        <f t="shared" ca="1" si="55"/>
        <v>0</v>
      </c>
      <c r="AU41" s="300">
        <f t="shared" ca="1" si="55"/>
        <v>0</v>
      </c>
      <c r="AV41" s="300">
        <f t="shared" ca="1" si="55"/>
        <v>0</v>
      </c>
      <c r="AW41" s="300">
        <f t="shared" ca="1" si="55"/>
        <v>0</v>
      </c>
      <c r="AX41" s="300">
        <f t="shared" ca="1" si="55"/>
        <v>0</v>
      </c>
      <c r="AY41" s="300">
        <f t="shared" ca="1" si="55"/>
        <v>0</v>
      </c>
      <c r="AZ41" s="300">
        <f t="shared" ca="1" si="56"/>
        <v>0</v>
      </c>
      <c r="BA41" s="300">
        <f t="shared" ca="1" si="56"/>
        <v>0</v>
      </c>
      <c r="BB41" s="300">
        <f t="shared" ca="1" si="56"/>
        <v>0</v>
      </c>
      <c r="BC41" s="300">
        <f t="shared" ca="1" si="56"/>
        <v>0</v>
      </c>
      <c r="BD41" s="300">
        <f t="shared" ca="1" si="56"/>
        <v>0</v>
      </c>
      <c r="BE41" s="300">
        <f t="shared" ca="1" si="56"/>
        <v>0</v>
      </c>
      <c r="BF41" s="300">
        <f t="shared" ca="1" si="56"/>
        <v>0</v>
      </c>
      <c r="BG41" s="300">
        <f t="shared" ca="1" si="56"/>
        <v>0</v>
      </c>
      <c r="BH41" s="300">
        <f t="shared" ca="1" si="56"/>
        <v>0</v>
      </c>
      <c r="BI41" s="300">
        <f t="shared" ca="1" si="56"/>
        <v>0</v>
      </c>
      <c r="BJ41" s="300">
        <f t="shared" ca="1" si="57"/>
        <v>0</v>
      </c>
      <c r="BK41" s="300">
        <f t="shared" ca="1" si="57"/>
        <v>0</v>
      </c>
      <c r="BL41" s="300">
        <f t="shared" ca="1" si="57"/>
        <v>0</v>
      </c>
      <c r="BM41" s="300">
        <f t="shared" ca="1" si="57"/>
        <v>0</v>
      </c>
      <c r="BN41" s="300">
        <f t="shared" ca="1" si="57"/>
        <v>0</v>
      </c>
      <c r="BO41" s="300">
        <f t="shared" ca="1" si="57"/>
        <v>0</v>
      </c>
      <c r="BP41" s="300">
        <f t="shared" ca="1" si="57"/>
        <v>0</v>
      </c>
      <c r="BQ41" s="300">
        <f t="shared" ca="1" si="57"/>
        <v>0</v>
      </c>
      <c r="BR41" s="300">
        <f t="shared" ca="1" si="57"/>
        <v>0</v>
      </c>
      <c r="BS41" s="300">
        <f t="shared" ca="1" si="57"/>
        <v>0</v>
      </c>
      <c r="BT41" s="300">
        <f t="shared" ca="1" si="58"/>
        <v>0</v>
      </c>
      <c r="BU41" s="300">
        <f t="shared" ca="1" si="58"/>
        <v>0</v>
      </c>
      <c r="BV41" s="300">
        <f t="shared" ca="1" si="58"/>
        <v>0</v>
      </c>
      <c r="BW41" s="300">
        <f t="shared" ca="1" si="58"/>
        <v>0</v>
      </c>
      <c r="BX41" s="300">
        <f t="shared" ca="1" si="58"/>
        <v>0</v>
      </c>
      <c r="BY41" s="300">
        <f t="shared" ca="1" si="58"/>
        <v>0</v>
      </c>
      <c r="BZ41" s="300">
        <f t="shared" ca="1" si="58"/>
        <v>0</v>
      </c>
      <c r="CA41" s="300">
        <f t="shared" ca="1" si="58"/>
        <v>0</v>
      </c>
      <c r="CB41" s="300">
        <f t="shared" ca="1" si="58"/>
        <v>0</v>
      </c>
      <c r="CC41" s="300">
        <f t="shared" ca="1" si="58"/>
        <v>0</v>
      </c>
      <c r="CD41" s="300">
        <f t="shared" ca="1" si="59"/>
        <v>0</v>
      </c>
      <c r="CE41" s="300">
        <f t="shared" ca="1" si="59"/>
        <v>0</v>
      </c>
      <c r="CF41" s="300">
        <f t="shared" ca="1" si="59"/>
        <v>0</v>
      </c>
      <c r="CG41" s="300">
        <f t="shared" ca="1" si="59"/>
        <v>0</v>
      </c>
      <c r="CH41" s="300">
        <f t="shared" ca="1" si="59"/>
        <v>0</v>
      </c>
      <c r="CI41" s="300">
        <f t="shared" ca="1" si="59"/>
        <v>0</v>
      </c>
      <c r="CJ41" s="300">
        <f t="shared" ca="1" si="59"/>
        <v>0</v>
      </c>
      <c r="CK41" s="300">
        <f t="shared" ca="1" si="59"/>
        <v>0</v>
      </c>
      <c r="CL41" s="300">
        <f t="shared" ca="1" si="59"/>
        <v>0</v>
      </c>
      <c r="CM41" s="300">
        <f t="shared" ca="1" si="59"/>
        <v>0</v>
      </c>
      <c r="CN41" s="300">
        <f t="shared" ca="1" si="60"/>
        <v>0</v>
      </c>
      <c r="CO41" s="300">
        <f t="shared" ca="1" si="60"/>
        <v>0</v>
      </c>
      <c r="CP41" s="300">
        <f t="shared" ca="1" si="60"/>
        <v>0</v>
      </c>
      <c r="CQ41" s="300">
        <f t="shared" ca="1" si="60"/>
        <v>0</v>
      </c>
      <c r="CR41" s="300">
        <f t="shared" ca="1" si="60"/>
        <v>0</v>
      </c>
      <c r="CS41" s="300">
        <f t="shared" ca="1" si="60"/>
        <v>0</v>
      </c>
      <c r="CT41" s="300">
        <f t="shared" ca="1" si="60"/>
        <v>0</v>
      </c>
      <c r="CU41" s="300">
        <f t="shared" ca="1" si="60"/>
        <v>0</v>
      </c>
      <c r="CV41" s="300">
        <f t="shared" ca="1" si="60"/>
        <v>0</v>
      </c>
      <c r="CW41" s="300">
        <f t="shared" ca="1" si="60"/>
        <v>0</v>
      </c>
      <c r="CX41" s="300">
        <f t="shared" ca="1" si="61"/>
        <v>0</v>
      </c>
      <c r="CY41" s="300">
        <f t="shared" ca="1" si="61"/>
        <v>0</v>
      </c>
      <c r="CZ41" s="300">
        <f t="shared" ca="1" si="61"/>
        <v>0</v>
      </c>
      <c r="DA41" s="300">
        <f t="shared" ca="1" si="61"/>
        <v>0</v>
      </c>
      <c r="DB41" s="300">
        <f t="shared" ca="1" si="61"/>
        <v>0</v>
      </c>
      <c r="DC41" s="300">
        <f t="shared" ca="1" si="61"/>
        <v>0</v>
      </c>
      <c r="DD41" s="300">
        <f t="shared" ca="1" si="61"/>
        <v>0</v>
      </c>
      <c r="DE41" s="300">
        <f t="shared" ca="1" si="61"/>
        <v>0</v>
      </c>
      <c r="DF41" s="300">
        <f t="shared" ca="1" si="61"/>
        <v>0</v>
      </c>
      <c r="DG41" s="300">
        <f t="shared" ca="1" si="61"/>
        <v>0</v>
      </c>
      <c r="DH41" s="300">
        <f t="shared" ca="1" si="62"/>
        <v>0</v>
      </c>
      <c r="DI41" s="300">
        <f t="shared" ca="1" si="62"/>
        <v>0</v>
      </c>
      <c r="DJ41" s="300">
        <f t="shared" ca="1" si="62"/>
        <v>0</v>
      </c>
      <c r="DK41" s="300">
        <f t="shared" ca="1" si="62"/>
        <v>0</v>
      </c>
      <c r="DL41" s="300">
        <f t="shared" ca="1" si="62"/>
        <v>0</v>
      </c>
      <c r="DM41" s="300">
        <f t="shared" ca="1" si="62"/>
        <v>0</v>
      </c>
      <c r="DN41" s="300">
        <f t="shared" ca="1" si="62"/>
        <v>0</v>
      </c>
      <c r="DO41" s="300">
        <f t="shared" ca="1" si="62"/>
        <v>0</v>
      </c>
      <c r="DP41" s="300">
        <f t="shared" ca="1" si="62"/>
        <v>0</v>
      </c>
      <c r="DQ41" s="300">
        <f t="shared" ca="1" si="62"/>
        <v>0</v>
      </c>
      <c r="DR41" s="300">
        <f t="shared" ca="1" si="63"/>
        <v>0</v>
      </c>
      <c r="DS41" s="300">
        <f t="shared" ca="1" si="63"/>
        <v>0</v>
      </c>
      <c r="DT41" s="300">
        <f t="shared" ca="1" si="63"/>
        <v>0</v>
      </c>
      <c r="DU41" s="300">
        <f t="shared" ca="1" si="63"/>
        <v>0</v>
      </c>
      <c r="DV41" s="300">
        <f t="shared" ca="1" si="63"/>
        <v>0</v>
      </c>
      <c r="DW41" s="300">
        <f t="shared" ca="1" si="63"/>
        <v>0</v>
      </c>
      <c r="DX41" s="300">
        <f t="shared" ca="1" si="63"/>
        <v>0</v>
      </c>
      <c r="DY41" s="300">
        <f t="shared" ca="1" si="63"/>
        <v>0</v>
      </c>
      <c r="DZ41" s="300">
        <f t="shared" ca="1" si="63"/>
        <v>0</v>
      </c>
      <c r="EA41" s="300">
        <f t="shared" ca="1" si="63"/>
        <v>0</v>
      </c>
      <c r="EB41" s="300">
        <f t="shared" ca="1" si="64"/>
        <v>0</v>
      </c>
      <c r="EC41" s="300">
        <f t="shared" ca="1" si="64"/>
        <v>0</v>
      </c>
      <c r="ED41" s="300">
        <f t="shared" ca="1" si="64"/>
        <v>0</v>
      </c>
      <c r="EE41" s="300">
        <f t="shared" ca="1" si="64"/>
        <v>0</v>
      </c>
      <c r="EF41" s="300">
        <f t="shared" ca="1" si="64"/>
        <v>0</v>
      </c>
      <c r="EG41" s="300">
        <f t="shared" ca="1" si="64"/>
        <v>0</v>
      </c>
      <c r="EH41" s="300">
        <f t="shared" ca="1" si="64"/>
        <v>0</v>
      </c>
      <c r="EI41" s="300">
        <f t="shared" ca="1" si="64"/>
        <v>0</v>
      </c>
      <c r="EJ41" s="300">
        <f t="shared" ca="1" si="64"/>
        <v>0</v>
      </c>
      <c r="EK41" s="300">
        <f t="shared" ca="1" si="64"/>
        <v>0</v>
      </c>
      <c r="EL41" s="300">
        <f t="shared" ca="1" si="65"/>
        <v>0</v>
      </c>
      <c r="EM41" s="300">
        <f t="shared" ca="1" si="65"/>
        <v>0</v>
      </c>
      <c r="EN41" s="300">
        <f t="shared" ca="1" si="65"/>
        <v>0</v>
      </c>
      <c r="EO41" s="300">
        <f t="shared" ca="1" si="65"/>
        <v>0</v>
      </c>
      <c r="EP41" s="300">
        <f t="shared" ca="1" si="65"/>
        <v>0</v>
      </c>
      <c r="EQ41" s="300">
        <f t="shared" ca="1" si="65"/>
        <v>0</v>
      </c>
      <c r="ER41" s="300">
        <f t="shared" ca="1" si="65"/>
        <v>0</v>
      </c>
      <c r="ES41" s="300">
        <f t="shared" ca="1" si="65"/>
        <v>0</v>
      </c>
      <c r="ET41" s="300">
        <f t="shared" ca="1" si="65"/>
        <v>0</v>
      </c>
      <c r="EU41" s="300">
        <f t="shared" ca="1" si="65"/>
        <v>0</v>
      </c>
      <c r="EV41" s="300">
        <f t="shared" ca="1" si="65"/>
        <v>0</v>
      </c>
      <c r="EW41" s="300">
        <f t="shared" ca="1" si="65"/>
        <v>0</v>
      </c>
      <c r="EX41" s="300">
        <f t="shared" ca="1" si="65"/>
        <v>0</v>
      </c>
      <c r="EY41" s="612"/>
      <c r="EZ41" s="757" t="str">
        <f>'Main Input'!EZ41</f>
        <v>RPI</v>
      </c>
      <c r="FA41" s="766" t="str">
        <f>'Main Input'!FA41</f>
        <v>N/A</v>
      </c>
      <c r="FB41" s="766">
        <f>'Main Input'!FB41</f>
        <v>0</v>
      </c>
      <c r="FC41" s="766" t="str">
        <f>'Main Input'!FC41</f>
        <v>IT Solutions</v>
      </c>
      <c r="FD41" s="766" t="str">
        <f>'Main Input'!FD41</f>
        <v>Managed Services</v>
      </c>
      <c r="FE41" s="757" t="str">
        <f>'Main Input'!FE41</f>
        <v>Opex</v>
      </c>
      <c r="FF41" s="757" t="str">
        <f>'Main Input'!FF41</f>
        <v>ContractAccrual</v>
      </c>
      <c r="FG41" s="757" t="str">
        <f>'Main Input'!FG41</f>
        <v>Expense</v>
      </c>
      <c r="FH41" s="767" t="str">
        <f>'Main Input'!FH41</f>
        <v>A</v>
      </c>
      <c r="FI41" s="768">
        <f>'Main Input'!FI41</f>
        <v>0.22</v>
      </c>
      <c r="FJ41" s="768">
        <f>'Main Input'!FJ41</f>
        <v>0</v>
      </c>
      <c r="FK41" s="612"/>
      <c r="FL41" s="531">
        <f t="shared" si="37"/>
        <v>0</v>
      </c>
      <c r="FM41" s="532" t="str">
        <f t="shared" si="38"/>
        <v>Y</v>
      </c>
      <c r="FN41" s="532" t="str">
        <f t="shared" si="39"/>
        <v>Y</v>
      </c>
      <c r="FO41" s="532" t="str">
        <f t="shared" si="40"/>
        <v>Y</v>
      </c>
      <c r="FP41" s="532" t="str">
        <f t="shared" si="41"/>
        <v>Y</v>
      </c>
      <c r="FQ41" s="612"/>
      <c r="FT41" s="612"/>
    </row>
    <row r="42" spans="1:176">
      <c r="A42" s="750" t="str">
        <f>'Main Input'!A42</f>
        <v>MTB</v>
      </c>
      <c r="B42" s="762" t="str">
        <f>'Main Input'!B42</f>
        <v>Datacentre Operations</v>
      </c>
      <c r="C42" s="762" t="str">
        <f>'Main Input'!C42</f>
        <v>Data Network</v>
      </c>
      <c r="D42" s="762" t="str">
        <f>'Main Input'!D42</f>
        <v>TFR</v>
      </c>
      <c r="E42" s="762" t="str">
        <f>'Main Input'!E42</f>
        <v>PRIMECENTER Rack 38 U, 1000 deep FAM</v>
      </c>
      <c r="F42" s="753" t="str">
        <f>'Main Input'!F42</f>
        <v>direct</v>
      </c>
      <c r="G42" s="753" t="str">
        <f>'Main Input'!G42</f>
        <v>Person</v>
      </c>
      <c r="H42" s="753">
        <f>'Main Input'!H42</f>
        <v>0</v>
      </c>
      <c r="I42" s="753">
        <f>'Main Input'!I42</f>
        <v>0</v>
      </c>
      <c r="J42" s="753">
        <f>'Main Input'!J42</f>
        <v>0</v>
      </c>
      <c r="K42" s="753" t="str">
        <f>'Main Input'!K42</f>
        <v>FJS</v>
      </c>
      <c r="L42" s="753" t="str">
        <f>'Main Input'!L42</f>
        <v>pHW</v>
      </c>
      <c r="M42" s="753">
        <f>'Main Input'!M42</f>
        <v>0</v>
      </c>
      <c r="N42" s="753">
        <f>'Main Input'!N42</f>
        <v>0</v>
      </c>
      <c r="O42" s="753" t="str">
        <f>'Main Input'!O42</f>
        <v>SPAIN</v>
      </c>
      <c r="P42" s="753">
        <f>'Main Input'!P42</f>
        <v>15681</v>
      </c>
      <c r="Q42" s="753" t="str">
        <f>'Main Input'!Q42</f>
        <v>EUR</v>
      </c>
      <c r="R42" s="753" t="str">
        <f>'Main Input'!R42</f>
        <v>EMEA</v>
      </c>
      <c r="S42" s="753" t="str">
        <f>'Main Input'!S42</f>
        <v>Local</v>
      </c>
      <c r="T42" s="753">
        <f>'Main Input'!T42</f>
        <v>0</v>
      </c>
      <c r="U42" s="753">
        <f>'Main Input'!U42</f>
        <v>0</v>
      </c>
      <c r="V42" s="753" t="str">
        <f>'Main Input'!V42</f>
        <v>ZZZ</v>
      </c>
      <c r="W42" s="753">
        <f>'Main Input'!W42</f>
        <v>0</v>
      </c>
      <c r="X42" s="753">
        <f>'Main Input'!X42</f>
        <v>0</v>
      </c>
      <c r="Y42" s="753">
        <f>'Main Input'!Y42</f>
        <v>0</v>
      </c>
      <c r="Z42" s="753">
        <f>'Main Input'!Z42</f>
        <v>0</v>
      </c>
      <c r="AA42" s="753">
        <f>'Main Input'!AA42</f>
        <v>0</v>
      </c>
      <c r="AB42" s="763">
        <f>'Main Input'!AB42</f>
        <v>0</v>
      </c>
      <c r="AC42" s="763" t="str">
        <f>'Main Input'!AC42</f>
        <v>Servers</v>
      </c>
      <c r="AD42" s="764">
        <f>'Main Input'!AD42</f>
        <v>12</v>
      </c>
      <c r="AE42" s="765">
        <f t="shared" ca="1" si="24"/>
        <v>188172</v>
      </c>
      <c r="AF42" s="299">
        <f t="shared" si="54"/>
        <v>0</v>
      </c>
      <c r="AG42" s="300">
        <f t="shared" ca="1" si="54"/>
        <v>0</v>
      </c>
      <c r="AH42" s="300">
        <f t="shared" ca="1" si="54"/>
        <v>0</v>
      </c>
      <c r="AI42" s="300">
        <f t="shared" ca="1" si="54"/>
        <v>188172</v>
      </c>
      <c r="AJ42" s="300">
        <f t="shared" ca="1" si="54"/>
        <v>0</v>
      </c>
      <c r="AK42" s="300">
        <f t="shared" ca="1" si="54"/>
        <v>0</v>
      </c>
      <c r="AL42" s="300">
        <f t="shared" ca="1" si="54"/>
        <v>0</v>
      </c>
      <c r="AM42" s="300">
        <f t="shared" ca="1" si="54"/>
        <v>0</v>
      </c>
      <c r="AN42" s="300">
        <f t="shared" ca="1" si="54"/>
        <v>0</v>
      </c>
      <c r="AO42" s="300">
        <f t="shared" ca="1" si="54"/>
        <v>0</v>
      </c>
      <c r="AP42" s="300">
        <f t="shared" ca="1" si="55"/>
        <v>0</v>
      </c>
      <c r="AQ42" s="300">
        <f t="shared" ca="1" si="55"/>
        <v>0</v>
      </c>
      <c r="AR42" s="300">
        <f t="shared" ca="1" si="55"/>
        <v>0</v>
      </c>
      <c r="AS42" s="300">
        <f t="shared" ca="1" si="55"/>
        <v>0</v>
      </c>
      <c r="AT42" s="300">
        <f t="shared" ca="1" si="55"/>
        <v>0</v>
      </c>
      <c r="AU42" s="300">
        <f t="shared" ca="1" si="55"/>
        <v>0</v>
      </c>
      <c r="AV42" s="300">
        <f t="shared" ca="1" si="55"/>
        <v>0</v>
      </c>
      <c r="AW42" s="300">
        <f t="shared" ca="1" si="55"/>
        <v>0</v>
      </c>
      <c r="AX42" s="300">
        <f t="shared" ca="1" si="55"/>
        <v>0</v>
      </c>
      <c r="AY42" s="300">
        <f t="shared" ca="1" si="55"/>
        <v>0</v>
      </c>
      <c r="AZ42" s="300">
        <f t="shared" ca="1" si="56"/>
        <v>0</v>
      </c>
      <c r="BA42" s="300">
        <f t="shared" ca="1" si="56"/>
        <v>0</v>
      </c>
      <c r="BB42" s="300">
        <f t="shared" ca="1" si="56"/>
        <v>0</v>
      </c>
      <c r="BC42" s="300">
        <f t="shared" ca="1" si="56"/>
        <v>0</v>
      </c>
      <c r="BD42" s="300">
        <f t="shared" ca="1" si="56"/>
        <v>0</v>
      </c>
      <c r="BE42" s="300">
        <f t="shared" ca="1" si="56"/>
        <v>0</v>
      </c>
      <c r="BF42" s="300">
        <f t="shared" ca="1" si="56"/>
        <v>0</v>
      </c>
      <c r="BG42" s="300">
        <f t="shared" ca="1" si="56"/>
        <v>0</v>
      </c>
      <c r="BH42" s="300">
        <f t="shared" ca="1" si="56"/>
        <v>0</v>
      </c>
      <c r="BI42" s="300">
        <f t="shared" ca="1" si="56"/>
        <v>0</v>
      </c>
      <c r="BJ42" s="300">
        <f t="shared" ca="1" si="57"/>
        <v>0</v>
      </c>
      <c r="BK42" s="300">
        <f t="shared" ca="1" si="57"/>
        <v>0</v>
      </c>
      <c r="BL42" s="300">
        <f t="shared" ca="1" si="57"/>
        <v>0</v>
      </c>
      <c r="BM42" s="300">
        <f t="shared" ca="1" si="57"/>
        <v>0</v>
      </c>
      <c r="BN42" s="300">
        <f t="shared" ca="1" si="57"/>
        <v>0</v>
      </c>
      <c r="BO42" s="300">
        <f t="shared" ca="1" si="57"/>
        <v>0</v>
      </c>
      <c r="BP42" s="300">
        <f t="shared" ca="1" si="57"/>
        <v>0</v>
      </c>
      <c r="BQ42" s="300">
        <f t="shared" ca="1" si="57"/>
        <v>0</v>
      </c>
      <c r="BR42" s="300">
        <f t="shared" ca="1" si="57"/>
        <v>0</v>
      </c>
      <c r="BS42" s="300">
        <f t="shared" ca="1" si="57"/>
        <v>0</v>
      </c>
      <c r="BT42" s="300">
        <f t="shared" ca="1" si="58"/>
        <v>0</v>
      </c>
      <c r="BU42" s="300">
        <f t="shared" ca="1" si="58"/>
        <v>0</v>
      </c>
      <c r="BV42" s="300">
        <f t="shared" ca="1" si="58"/>
        <v>0</v>
      </c>
      <c r="BW42" s="300">
        <f t="shared" ca="1" si="58"/>
        <v>0</v>
      </c>
      <c r="BX42" s="300">
        <f t="shared" ca="1" si="58"/>
        <v>0</v>
      </c>
      <c r="BY42" s="300">
        <f t="shared" ca="1" si="58"/>
        <v>0</v>
      </c>
      <c r="BZ42" s="300">
        <f t="shared" ca="1" si="58"/>
        <v>0</v>
      </c>
      <c r="CA42" s="300">
        <f t="shared" ca="1" si="58"/>
        <v>0</v>
      </c>
      <c r="CB42" s="300">
        <f t="shared" ca="1" si="58"/>
        <v>0</v>
      </c>
      <c r="CC42" s="300">
        <f t="shared" ca="1" si="58"/>
        <v>0</v>
      </c>
      <c r="CD42" s="300">
        <f t="shared" ca="1" si="59"/>
        <v>0</v>
      </c>
      <c r="CE42" s="300">
        <f t="shared" ca="1" si="59"/>
        <v>0</v>
      </c>
      <c r="CF42" s="300">
        <f t="shared" ca="1" si="59"/>
        <v>0</v>
      </c>
      <c r="CG42" s="300">
        <f t="shared" ca="1" si="59"/>
        <v>0</v>
      </c>
      <c r="CH42" s="300">
        <f t="shared" ca="1" si="59"/>
        <v>0</v>
      </c>
      <c r="CI42" s="300">
        <f t="shared" ca="1" si="59"/>
        <v>0</v>
      </c>
      <c r="CJ42" s="300">
        <f t="shared" ca="1" si="59"/>
        <v>0</v>
      </c>
      <c r="CK42" s="300">
        <f t="shared" ca="1" si="59"/>
        <v>0</v>
      </c>
      <c r="CL42" s="300">
        <f t="shared" ca="1" si="59"/>
        <v>0</v>
      </c>
      <c r="CM42" s="300">
        <f t="shared" ca="1" si="59"/>
        <v>0</v>
      </c>
      <c r="CN42" s="300">
        <f t="shared" ca="1" si="60"/>
        <v>0</v>
      </c>
      <c r="CO42" s="300">
        <f t="shared" ca="1" si="60"/>
        <v>0</v>
      </c>
      <c r="CP42" s="300">
        <f t="shared" ca="1" si="60"/>
        <v>0</v>
      </c>
      <c r="CQ42" s="300">
        <f t="shared" ca="1" si="60"/>
        <v>0</v>
      </c>
      <c r="CR42" s="300">
        <f t="shared" ca="1" si="60"/>
        <v>0</v>
      </c>
      <c r="CS42" s="300">
        <f t="shared" ca="1" si="60"/>
        <v>0</v>
      </c>
      <c r="CT42" s="300">
        <f t="shared" ca="1" si="60"/>
        <v>0</v>
      </c>
      <c r="CU42" s="300">
        <f t="shared" ca="1" si="60"/>
        <v>0</v>
      </c>
      <c r="CV42" s="300">
        <f t="shared" ca="1" si="60"/>
        <v>0</v>
      </c>
      <c r="CW42" s="300">
        <f t="shared" ca="1" si="60"/>
        <v>0</v>
      </c>
      <c r="CX42" s="300">
        <f t="shared" ca="1" si="61"/>
        <v>0</v>
      </c>
      <c r="CY42" s="300">
        <f t="shared" ca="1" si="61"/>
        <v>0</v>
      </c>
      <c r="CZ42" s="300">
        <f t="shared" ca="1" si="61"/>
        <v>0</v>
      </c>
      <c r="DA42" s="300">
        <f t="shared" ca="1" si="61"/>
        <v>0</v>
      </c>
      <c r="DB42" s="300">
        <f t="shared" ca="1" si="61"/>
        <v>0</v>
      </c>
      <c r="DC42" s="300">
        <f t="shared" ca="1" si="61"/>
        <v>0</v>
      </c>
      <c r="DD42" s="300">
        <f t="shared" ca="1" si="61"/>
        <v>0</v>
      </c>
      <c r="DE42" s="300">
        <f t="shared" ca="1" si="61"/>
        <v>0</v>
      </c>
      <c r="DF42" s="300">
        <f t="shared" ca="1" si="61"/>
        <v>0</v>
      </c>
      <c r="DG42" s="300">
        <f t="shared" ca="1" si="61"/>
        <v>0</v>
      </c>
      <c r="DH42" s="300">
        <f t="shared" ca="1" si="62"/>
        <v>0</v>
      </c>
      <c r="DI42" s="300">
        <f t="shared" ca="1" si="62"/>
        <v>0</v>
      </c>
      <c r="DJ42" s="300">
        <f t="shared" ca="1" si="62"/>
        <v>0</v>
      </c>
      <c r="DK42" s="300">
        <f t="shared" ca="1" si="62"/>
        <v>0</v>
      </c>
      <c r="DL42" s="300">
        <f t="shared" ca="1" si="62"/>
        <v>0</v>
      </c>
      <c r="DM42" s="300">
        <f t="shared" ca="1" si="62"/>
        <v>0</v>
      </c>
      <c r="DN42" s="300">
        <f t="shared" ca="1" si="62"/>
        <v>0</v>
      </c>
      <c r="DO42" s="300">
        <f t="shared" ca="1" si="62"/>
        <v>0</v>
      </c>
      <c r="DP42" s="300">
        <f t="shared" ca="1" si="62"/>
        <v>0</v>
      </c>
      <c r="DQ42" s="300">
        <f t="shared" ca="1" si="62"/>
        <v>0</v>
      </c>
      <c r="DR42" s="300">
        <f t="shared" ca="1" si="63"/>
        <v>0</v>
      </c>
      <c r="DS42" s="300">
        <f t="shared" ca="1" si="63"/>
        <v>0</v>
      </c>
      <c r="DT42" s="300">
        <f t="shared" ca="1" si="63"/>
        <v>0</v>
      </c>
      <c r="DU42" s="300">
        <f t="shared" ca="1" si="63"/>
        <v>0</v>
      </c>
      <c r="DV42" s="300">
        <f t="shared" ca="1" si="63"/>
        <v>0</v>
      </c>
      <c r="DW42" s="300">
        <f t="shared" ca="1" si="63"/>
        <v>0</v>
      </c>
      <c r="DX42" s="300">
        <f t="shared" ca="1" si="63"/>
        <v>0</v>
      </c>
      <c r="DY42" s="300">
        <f t="shared" ca="1" si="63"/>
        <v>0</v>
      </c>
      <c r="DZ42" s="300">
        <f t="shared" ca="1" si="63"/>
        <v>0</v>
      </c>
      <c r="EA42" s="300">
        <f t="shared" ca="1" si="63"/>
        <v>0</v>
      </c>
      <c r="EB42" s="300">
        <f t="shared" ca="1" si="64"/>
        <v>0</v>
      </c>
      <c r="EC42" s="300">
        <f t="shared" ca="1" si="64"/>
        <v>0</v>
      </c>
      <c r="ED42" s="300">
        <f t="shared" ca="1" si="64"/>
        <v>0</v>
      </c>
      <c r="EE42" s="300">
        <f t="shared" ca="1" si="64"/>
        <v>0</v>
      </c>
      <c r="EF42" s="300">
        <f t="shared" ca="1" si="64"/>
        <v>0</v>
      </c>
      <c r="EG42" s="300">
        <f t="shared" ca="1" si="64"/>
        <v>0</v>
      </c>
      <c r="EH42" s="300">
        <f t="shared" ca="1" si="64"/>
        <v>0</v>
      </c>
      <c r="EI42" s="300">
        <f t="shared" ca="1" si="64"/>
        <v>0</v>
      </c>
      <c r="EJ42" s="300">
        <f t="shared" ca="1" si="64"/>
        <v>0</v>
      </c>
      <c r="EK42" s="300">
        <f t="shared" ca="1" si="64"/>
        <v>0</v>
      </c>
      <c r="EL42" s="300">
        <f t="shared" ca="1" si="65"/>
        <v>0</v>
      </c>
      <c r="EM42" s="300">
        <f t="shared" ca="1" si="65"/>
        <v>0</v>
      </c>
      <c r="EN42" s="300">
        <f t="shared" ca="1" si="65"/>
        <v>0</v>
      </c>
      <c r="EO42" s="300">
        <f t="shared" ca="1" si="65"/>
        <v>0</v>
      </c>
      <c r="EP42" s="300">
        <f t="shared" ca="1" si="65"/>
        <v>0</v>
      </c>
      <c r="EQ42" s="300">
        <f t="shared" ca="1" si="65"/>
        <v>0</v>
      </c>
      <c r="ER42" s="300">
        <f t="shared" ca="1" si="65"/>
        <v>0</v>
      </c>
      <c r="ES42" s="300">
        <f t="shared" ca="1" si="65"/>
        <v>0</v>
      </c>
      <c r="ET42" s="300">
        <f t="shared" ca="1" si="65"/>
        <v>0</v>
      </c>
      <c r="EU42" s="300">
        <f t="shared" ca="1" si="65"/>
        <v>0</v>
      </c>
      <c r="EV42" s="300">
        <f t="shared" ca="1" si="65"/>
        <v>0</v>
      </c>
      <c r="EW42" s="300">
        <f t="shared" ca="1" si="65"/>
        <v>0</v>
      </c>
      <c r="EX42" s="300">
        <f t="shared" ca="1" si="65"/>
        <v>0</v>
      </c>
      <c r="EY42" s="612"/>
      <c r="EZ42" s="757" t="str">
        <f>'Main Input'!EZ42</f>
        <v>RPI</v>
      </c>
      <c r="FA42" s="766" t="str">
        <f>'Main Input'!FA42</f>
        <v>N/A</v>
      </c>
      <c r="FB42" s="766">
        <f>'Main Input'!FB42</f>
        <v>0</v>
      </c>
      <c r="FC42" s="766" t="str">
        <f>'Main Input'!FC42</f>
        <v>IT Solutions</v>
      </c>
      <c r="FD42" s="766" t="str">
        <f>'Main Input'!FD42</f>
        <v>Managed Services</v>
      </c>
      <c r="FE42" s="757" t="str">
        <f>'Main Input'!FE42</f>
        <v>Opex</v>
      </c>
      <c r="FF42" s="757" t="str">
        <f>'Main Input'!FF42</f>
        <v>ContractAccrual</v>
      </c>
      <c r="FG42" s="757" t="str">
        <f>'Main Input'!FG42</f>
        <v>Expense</v>
      </c>
      <c r="FH42" s="767" t="str">
        <f>'Main Input'!FH42</f>
        <v>A</v>
      </c>
      <c r="FI42" s="768">
        <f>'Main Input'!FI42</f>
        <v>0.22</v>
      </c>
      <c r="FJ42" s="768">
        <f>'Main Input'!FJ42</f>
        <v>0</v>
      </c>
      <c r="FK42" s="612"/>
      <c r="FL42" s="531">
        <f t="shared" si="37"/>
        <v>0</v>
      </c>
      <c r="FM42" s="532" t="str">
        <f t="shared" si="38"/>
        <v>Y</v>
      </c>
      <c r="FN42" s="532" t="str">
        <f t="shared" si="39"/>
        <v>Y</v>
      </c>
      <c r="FO42" s="532" t="str">
        <f t="shared" si="40"/>
        <v>Y</v>
      </c>
      <c r="FP42" s="532" t="str">
        <f t="shared" si="41"/>
        <v>Y</v>
      </c>
      <c r="FQ42" s="612"/>
      <c r="FT42" s="612"/>
    </row>
    <row r="43" spans="1:176">
      <c r="A43" s="750" t="str">
        <f>'Main Input'!A43</f>
        <v>MTB</v>
      </c>
      <c r="B43" s="762" t="str">
        <f>'Main Input'!B43</f>
        <v>Datacentre Operations</v>
      </c>
      <c r="C43" s="762" t="str">
        <f>'Main Input'!C43</f>
        <v>Data Network</v>
      </c>
      <c r="D43" s="762" t="str">
        <f>'Main Input'!D43</f>
        <v>TFR</v>
      </c>
      <c r="E43" s="762" t="str">
        <f>'Main Input'!E43</f>
        <v>PRIMECENTER Rack 38 U, 1000 deep PORTAL</v>
      </c>
      <c r="F43" s="753" t="str">
        <f>'Main Input'!F43</f>
        <v>direct</v>
      </c>
      <c r="G43" s="753" t="str">
        <f>'Main Input'!G43</f>
        <v>Person</v>
      </c>
      <c r="H43" s="753">
        <f>'Main Input'!H43</f>
        <v>0</v>
      </c>
      <c r="I43" s="753">
        <f>'Main Input'!I43</f>
        <v>0</v>
      </c>
      <c r="J43" s="753">
        <f>'Main Input'!J43</f>
        <v>0</v>
      </c>
      <c r="K43" s="753" t="str">
        <f>'Main Input'!K43</f>
        <v>FJS</v>
      </c>
      <c r="L43" s="753" t="str">
        <f>'Main Input'!L43</f>
        <v>pHW</v>
      </c>
      <c r="M43" s="753">
        <f>'Main Input'!M43</f>
        <v>0</v>
      </c>
      <c r="N43" s="753">
        <f>'Main Input'!N43</f>
        <v>0</v>
      </c>
      <c r="O43" s="753" t="str">
        <f>'Main Input'!O43</f>
        <v>SPAIN</v>
      </c>
      <c r="P43" s="753">
        <f>'Main Input'!P43</f>
        <v>16993</v>
      </c>
      <c r="Q43" s="753" t="str">
        <f>'Main Input'!Q43</f>
        <v>EUR</v>
      </c>
      <c r="R43" s="753" t="str">
        <f>'Main Input'!R43</f>
        <v>EMEA</v>
      </c>
      <c r="S43" s="753" t="str">
        <f>'Main Input'!S43</f>
        <v>Local</v>
      </c>
      <c r="T43" s="753">
        <f>'Main Input'!T43</f>
        <v>0</v>
      </c>
      <c r="U43" s="753">
        <f>'Main Input'!U43</f>
        <v>0</v>
      </c>
      <c r="V43" s="753" t="str">
        <f>'Main Input'!V43</f>
        <v>ZZZ</v>
      </c>
      <c r="W43" s="753">
        <f>'Main Input'!W43</f>
        <v>0</v>
      </c>
      <c r="X43" s="753">
        <f>'Main Input'!X43</f>
        <v>0</v>
      </c>
      <c r="Y43" s="753">
        <f>'Main Input'!Y43</f>
        <v>0</v>
      </c>
      <c r="Z43" s="753">
        <f>'Main Input'!Z43</f>
        <v>0</v>
      </c>
      <c r="AA43" s="753">
        <f>'Main Input'!AA43</f>
        <v>0</v>
      </c>
      <c r="AB43" s="763">
        <f>'Main Input'!AB43</f>
        <v>0</v>
      </c>
      <c r="AC43" s="763" t="str">
        <f>'Main Input'!AC43</f>
        <v>Servers</v>
      </c>
      <c r="AD43" s="764">
        <f>'Main Input'!AD43</f>
        <v>15</v>
      </c>
      <c r="AE43" s="765">
        <f t="shared" ca="1" si="24"/>
        <v>254895</v>
      </c>
      <c r="AF43" s="299">
        <f t="shared" si="54"/>
        <v>0</v>
      </c>
      <c r="AG43" s="300">
        <f t="shared" ca="1" si="54"/>
        <v>0</v>
      </c>
      <c r="AH43" s="300">
        <f t="shared" ca="1" si="54"/>
        <v>0</v>
      </c>
      <c r="AI43" s="300">
        <f t="shared" ca="1" si="54"/>
        <v>254895</v>
      </c>
      <c r="AJ43" s="300">
        <f t="shared" ca="1" si="54"/>
        <v>0</v>
      </c>
      <c r="AK43" s="300">
        <f t="shared" ca="1" si="54"/>
        <v>0</v>
      </c>
      <c r="AL43" s="300">
        <f t="shared" ca="1" si="54"/>
        <v>0</v>
      </c>
      <c r="AM43" s="300">
        <f t="shared" ca="1" si="54"/>
        <v>0</v>
      </c>
      <c r="AN43" s="300">
        <f t="shared" ca="1" si="54"/>
        <v>0</v>
      </c>
      <c r="AO43" s="300">
        <f t="shared" ca="1" si="54"/>
        <v>0</v>
      </c>
      <c r="AP43" s="300">
        <f t="shared" ca="1" si="55"/>
        <v>0</v>
      </c>
      <c r="AQ43" s="300">
        <f t="shared" ca="1" si="55"/>
        <v>0</v>
      </c>
      <c r="AR43" s="300">
        <f t="shared" ca="1" si="55"/>
        <v>0</v>
      </c>
      <c r="AS43" s="300">
        <f t="shared" ca="1" si="55"/>
        <v>0</v>
      </c>
      <c r="AT43" s="300">
        <f t="shared" ca="1" si="55"/>
        <v>0</v>
      </c>
      <c r="AU43" s="300">
        <f t="shared" ca="1" si="55"/>
        <v>0</v>
      </c>
      <c r="AV43" s="300">
        <f t="shared" ca="1" si="55"/>
        <v>0</v>
      </c>
      <c r="AW43" s="300">
        <f t="shared" ca="1" si="55"/>
        <v>0</v>
      </c>
      <c r="AX43" s="300">
        <f t="shared" ca="1" si="55"/>
        <v>0</v>
      </c>
      <c r="AY43" s="300">
        <f t="shared" ca="1" si="55"/>
        <v>0</v>
      </c>
      <c r="AZ43" s="300">
        <f t="shared" ca="1" si="56"/>
        <v>0</v>
      </c>
      <c r="BA43" s="300">
        <f t="shared" ca="1" si="56"/>
        <v>0</v>
      </c>
      <c r="BB43" s="300">
        <f t="shared" ca="1" si="56"/>
        <v>0</v>
      </c>
      <c r="BC43" s="300">
        <f t="shared" ca="1" si="56"/>
        <v>0</v>
      </c>
      <c r="BD43" s="300">
        <f t="shared" ca="1" si="56"/>
        <v>0</v>
      </c>
      <c r="BE43" s="300">
        <f t="shared" ca="1" si="56"/>
        <v>0</v>
      </c>
      <c r="BF43" s="300">
        <f t="shared" ca="1" si="56"/>
        <v>0</v>
      </c>
      <c r="BG43" s="300">
        <f t="shared" ca="1" si="56"/>
        <v>0</v>
      </c>
      <c r="BH43" s="300">
        <f t="shared" ca="1" si="56"/>
        <v>0</v>
      </c>
      <c r="BI43" s="300">
        <f t="shared" ca="1" si="56"/>
        <v>0</v>
      </c>
      <c r="BJ43" s="300">
        <f t="shared" ca="1" si="57"/>
        <v>0</v>
      </c>
      <c r="BK43" s="300">
        <f t="shared" ca="1" si="57"/>
        <v>0</v>
      </c>
      <c r="BL43" s="300">
        <f t="shared" ca="1" si="57"/>
        <v>0</v>
      </c>
      <c r="BM43" s="300">
        <f t="shared" ca="1" si="57"/>
        <v>0</v>
      </c>
      <c r="BN43" s="300">
        <f t="shared" ca="1" si="57"/>
        <v>0</v>
      </c>
      <c r="BO43" s="300">
        <f t="shared" ca="1" si="57"/>
        <v>0</v>
      </c>
      <c r="BP43" s="300">
        <f t="shared" ca="1" si="57"/>
        <v>0</v>
      </c>
      <c r="BQ43" s="300">
        <f t="shared" ca="1" si="57"/>
        <v>0</v>
      </c>
      <c r="BR43" s="300">
        <f t="shared" ca="1" si="57"/>
        <v>0</v>
      </c>
      <c r="BS43" s="300">
        <f t="shared" ca="1" si="57"/>
        <v>0</v>
      </c>
      <c r="BT43" s="300">
        <f t="shared" ca="1" si="58"/>
        <v>0</v>
      </c>
      <c r="BU43" s="300">
        <f t="shared" ca="1" si="58"/>
        <v>0</v>
      </c>
      <c r="BV43" s="300">
        <f t="shared" ca="1" si="58"/>
        <v>0</v>
      </c>
      <c r="BW43" s="300">
        <f t="shared" ca="1" si="58"/>
        <v>0</v>
      </c>
      <c r="BX43" s="300">
        <f t="shared" ca="1" si="58"/>
        <v>0</v>
      </c>
      <c r="BY43" s="300">
        <f t="shared" ca="1" si="58"/>
        <v>0</v>
      </c>
      <c r="BZ43" s="300">
        <f t="shared" ca="1" si="58"/>
        <v>0</v>
      </c>
      <c r="CA43" s="300">
        <f t="shared" ca="1" si="58"/>
        <v>0</v>
      </c>
      <c r="CB43" s="300">
        <f t="shared" ca="1" si="58"/>
        <v>0</v>
      </c>
      <c r="CC43" s="300">
        <f t="shared" ca="1" si="58"/>
        <v>0</v>
      </c>
      <c r="CD43" s="300">
        <f t="shared" ca="1" si="59"/>
        <v>0</v>
      </c>
      <c r="CE43" s="300">
        <f t="shared" ca="1" si="59"/>
        <v>0</v>
      </c>
      <c r="CF43" s="300">
        <f t="shared" ca="1" si="59"/>
        <v>0</v>
      </c>
      <c r="CG43" s="300">
        <f t="shared" ca="1" si="59"/>
        <v>0</v>
      </c>
      <c r="CH43" s="300">
        <f t="shared" ca="1" si="59"/>
        <v>0</v>
      </c>
      <c r="CI43" s="300">
        <f t="shared" ca="1" si="59"/>
        <v>0</v>
      </c>
      <c r="CJ43" s="300">
        <f t="shared" ca="1" si="59"/>
        <v>0</v>
      </c>
      <c r="CK43" s="300">
        <f t="shared" ca="1" si="59"/>
        <v>0</v>
      </c>
      <c r="CL43" s="300">
        <f t="shared" ca="1" si="59"/>
        <v>0</v>
      </c>
      <c r="CM43" s="300">
        <f t="shared" ca="1" si="59"/>
        <v>0</v>
      </c>
      <c r="CN43" s="300">
        <f t="shared" ca="1" si="60"/>
        <v>0</v>
      </c>
      <c r="CO43" s="300">
        <f t="shared" ca="1" si="60"/>
        <v>0</v>
      </c>
      <c r="CP43" s="300">
        <f t="shared" ca="1" si="60"/>
        <v>0</v>
      </c>
      <c r="CQ43" s="300">
        <f t="shared" ca="1" si="60"/>
        <v>0</v>
      </c>
      <c r="CR43" s="300">
        <f t="shared" ca="1" si="60"/>
        <v>0</v>
      </c>
      <c r="CS43" s="300">
        <f t="shared" ca="1" si="60"/>
        <v>0</v>
      </c>
      <c r="CT43" s="300">
        <f t="shared" ca="1" si="60"/>
        <v>0</v>
      </c>
      <c r="CU43" s="300">
        <f t="shared" ca="1" si="60"/>
        <v>0</v>
      </c>
      <c r="CV43" s="300">
        <f t="shared" ca="1" si="60"/>
        <v>0</v>
      </c>
      <c r="CW43" s="300">
        <f t="shared" ca="1" si="60"/>
        <v>0</v>
      </c>
      <c r="CX43" s="300">
        <f t="shared" ca="1" si="61"/>
        <v>0</v>
      </c>
      <c r="CY43" s="300">
        <f t="shared" ca="1" si="61"/>
        <v>0</v>
      </c>
      <c r="CZ43" s="300">
        <f t="shared" ca="1" si="61"/>
        <v>0</v>
      </c>
      <c r="DA43" s="300">
        <f t="shared" ca="1" si="61"/>
        <v>0</v>
      </c>
      <c r="DB43" s="300">
        <f t="shared" ca="1" si="61"/>
        <v>0</v>
      </c>
      <c r="DC43" s="300">
        <f t="shared" ca="1" si="61"/>
        <v>0</v>
      </c>
      <c r="DD43" s="300">
        <f t="shared" ca="1" si="61"/>
        <v>0</v>
      </c>
      <c r="DE43" s="300">
        <f t="shared" ca="1" si="61"/>
        <v>0</v>
      </c>
      <c r="DF43" s="300">
        <f t="shared" ca="1" si="61"/>
        <v>0</v>
      </c>
      <c r="DG43" s="300">
        <f t="shared" ca="1" si="61"/>
        <v>0</v>
      </c>
      <c r="DH43" s="300">
        <f t="shared" ca="1" si="62"/>
        <v>0</v>
      </c>
      <c r="DI43" s="300">
        <f t="shared" ca="1" si="62"/>
        <v>0</v>
      </c>
      <c r="DJ43" s="300">
        <f t="shared" ca="1" si="62"/>
        <v>0</v>
      </c>
      <c r="DK43" s="300">
        <f t="shared" ca="1" si="62"/>
        <v>0</v>
      </c>
      <c r="DL43" s="300">
        <f t="shared" ca="1" si="62"/>
        <v>0</v>
      </c>
      <c r="DM43" s="300">
        <f t="shared" ca="1" si="62"/>
        <v>0</v>
      </c>
      <c r="DN43" s="300">
        <f t="shared" ca="1" si="62"/>
        <v>0</v>
      </c>
      <c r="DO43" s="300">
        <f t="shared" ca="1" si="62"/>
        <v>0</v>
      </c>
      <c r="DP43" s="300">
        <f t="shared" ca="1" si="62"/>
        <v>0</v>
      </c>
      <c r="DQ43" s="300">
        <f t="shared" ca="1" si="62"/>
        <v>0</v>
      </c>
      <c r="DR43" s="300">
        <f t="shared" ca="1" si="63"/>
        <v>0</v>
      </c>
      <c r="DS43" s="300">
        <f t="shared" ca="1" si="63"/>
        <v>0</v>
      </c>
      <c r="DT43" s="300">
        <f t="shared" ca="1" si="63"/>
        <v>0</v>
      </c>
      <c r="DU43" s="300">
        <f t="shared" ca="1" si="63"/>
        <v>0</v>
      </c>
      <c r="DV43" s="300">
        <f t="shared" ca="1" si="63"/>
        <v>0</v>
      </c>
      <c r="DW43" s="300">
        <f t="shared" ca="1" si="63"/>
        <v>0</v>
      </c>
      <c r="DX43" s="300">
        <f t="shared" ca="1" si="63"/>
        <v>0</v>
      </c>
      <c r="DY43" s="300">
        <f t="shared" ca="1" si="63"/>
        <v>0</v>
      </c>
      <c r="DZ43" s="300">
        <f t="shared" ca="1" si="63"/>
        <v>0</v>
      </c>
      <c r="EA43" s="300">
        <f t="shared" ca="1" si="63"/>
        <v>0</v>
      </c>
      <c r="EB43" s="300">
        <f t="shared" ca="1" si="64"/>
        <v>0</v>
      </c>
      <c r="EC43" s="300">
        <f t="shared" ca="1" si="64"/>
        <v>0</v>
      </c>
      <c r="ED43" s="300">
        <f t="shared" ca="1" si="64"/>
        <v>0</v>
      </c>
      <c r="EE43" s="300">
        <f t="shared" ca="1" si="64"/>
        <v>0</v>
      </c>
      <c r="EF43" s="300">
        <f t="shared" ca="1" si="64"/>
        <v>0</v>
      </c>
      <c r="EG43" s="300">
        <f t="shared" ca="1" si="64"/>
        <v>0</v>
      </c>
      <c r="EH43" s="300">
        <f t="shared" ca="1" si="64"/>
        <v>0</v>
      </c>
      <c r="EI43" s="300">
        <f t="shared" ca="1" si="64"/>
        <v>0</v>
      </c>
      <c r="EJ43" s="300">
        <f t="shared" ca="1" si="64"/>
        <v>0</v>
      </c>
      <c r="EK43" s="300">
        <f t="shared" ca="1" si="64"/>
        <v>0</v>
      </c>
      <c r="EL43" s="300">
        <f t="shared" ca="1" si="65"/>
        <v>0</v>
      </c>
      <c r="EM43" s="300">
        <f t="shared" ca="1" si="65"/>
        <v>0</v>
      </c>
      <c r="EN43" s="300">
        <f t="shared" ca="1" si="65"/>
        <v>0</v>
      </c>
      <c r="EO43" s="300">
        <f t="shared" ca="1" si="65"/>
        <v>0</v>
      </c>
      <c r="EP43" s="300">
        <f t="shared" ca="1" si="65"/>
        <v>0</v>
      </c>
      <c r="EQ43" s="300">
        <f t="shared" ca="1" si="65"/>
        <v>0</v>
      </c>
      <c r="ER43" s="300">
        <f t="shared" ca="1" si="65"/>
        <v>0</v>
      </c>
      <c r="ES43" s="300">
        <f t="shared" ca="1" si="65"/>
        <v>0</v>
      </c>
      <c r="ET43" s="300">
        <f t="shared" ca="1" si="65"/>
        <v>0</v>
      </c>
      <c r="EU43" s="300">
        <f t="shared" ca="1" si="65"/>
        <v>0</v>
      </c>
      <c r="EV43" s="300">
        <f t="shared" ca="1" si="65"/>
        <v>0</v>
      </c>
      <c r="EW43" s="300">
        <f t="shared" ca="1" si="65"/>
        <v>0</v>
      </c>
      <c r="EX43" s="300">
        <f t="shared" ca="1" si="65"/>
        <v>0</v>
      </c>
      <c r="EY43" s="612"/>
      <c r="EZ43" s="757" t="str">
        <f>'Main Input'!EZ43</f>
        <v>RPI</v>
      </c>
      <c r="FA43" s="766" t="str">
        <f>'Main Input'!FA43</f>
        <v>N/A</v>
      </c>
      <c r="FB43" s="766">
        <f>'Main Input'!FB43</f>
        <v>0</v>
      </c>
      <c r="FC43" s="766" t="str">
        <f>'Main Input'!FC43</f>
        <v>IT Solutions</v>
      </c>
      <c r="FD43" s="766" t="str">
        <f>'Main Input'!FD43</f>
        <v>Managed Services</v>
      </c>
      <c r="FE43" s="757" t="str">
        <f>'Main Input'!FE43</f>
        <v>Opex</v>
      </c>
      <c r="FF43" s="757" t="str">
        <f>'Main Input'!FF43</f>
        <v>ContractAccrual</v>
      </c>
      <c r="FG43" s="757" t="str">
        <f>'Main Input'!FG43</f>
        <v>Expense</v>
      </c>
      <c r="FH43" s="767" t="str">
        <f>'Main Input'!FH43</f>
        <v>A</v>
      </c>
      <c r="FI43" s="768">
        <f>'Main Input'!FI43</f>
        <v>0.22</v>
      </c>
      <c r="FJ43" s="768">
        <f>'Main Input'!FJ43</f>
        <v>0</v>
      </c>
      <c r="FK43" s="612"/>
      <c r="FL43" s="531">
        <f t="shared" si="37"/>
        <v>0</v>
      </c>
      <c r="FM43" s="532" t="str">
        <f t="shared" si="38"/>
        <v>Y</v>
      </c>
      <c r="FN43" s="532" t="str">
        <f t="shared" si="39"/>
        <v>Y</v>
      </c>
      <c r="FO43" s="532" t="str">
        <f t="shared" si="40"/>
        <v>Y</v>
      </c>
      <c r="FP43" s="532" t="str">
        <f t="shared" si="41"/>
        <v>Y</v>
      </c>
      <c r="FQ43" s="612"/>
      <c r="FT43" s="612"/>
    </row>
    <row r="44" spans="1:176">
      <c r="A44" s="750" t="str">
        <f>'Main Input'!A44</f>
        <v>MTB</v>
      </c>
      <c r="B44" s="762" t="str">
        <f>'Main Input'!B44</f>
        <v>Enterprise Management</v>
      </c>
      <c r="C44" s="762" t="str">
        <f>'Main Input'!C44</f>
        <v>Infrastructure</v>
      </c>
      <c r="D44" s="762" t="str">
        <f>'Main Input'!D44</f>
        <v>TFR</v>
      </c>
      <c r="E44" s="762" t="str">
        <f>'Main Input'!E44</f>
        <v>PRIMECENTER Rack 38 U, 1000 deep SERVICE DESK</v>
      </c>
      <c r="F44" s="753" t="str">
        <f>'Main Input'!F44</f>
        <v>direct</v>
      </c>
      <c r="G44" s="753" t="str">
        <f>'Main Input'!G44</f>
        <v>Person</v>
      </c>
      <c r="H44" s="753">
        <f>'Main Input'!H44</f>
        <v>0</v>
      </c>
      <c r="I44" s="753">
        <f>'Main Input'!I44</f>
        <v>0</v>
      </c>
      <c r="J44" s="753">
        <f>'Main Input'!J44</f>
        <v>0</v>
      </c>
      <c r="K44" s="753" t="str">
        <f>'Main Input'!K44</f>
        <v>FJS</v>
      </c>
      <c r="L44" s="753" t="str">
        <f>'Main Input'!L44</f>
        <v>pHW</v>
      </c>
      <c r="M44" s="753">
        <f>'Main Input'!M44</f>
        <v>0</v>
      </c>
      <c r="N44" s="753">
        <f>'Main Input'!N44</f>
        <v>0</v>
      </c>
      <c r="O44" s="753" t="str">
        <f>'Main Input'!O44</f>
        <v>SPAIN</v>
      </c>
      <c r="P44" s="753">
        <f>'Main Input'!P44</f>
        <v>241500</v>
      </c>
      <c r="Q44" s="753" t="str">
        <f>'Main Input'!Q44</f>
        <v>EUR</v>
      </c>
      <c r="R44" s="753" t="str">
        <f>'Main Input'!R44</f>
        <v>EMEA</v>
      </c>
      <c r="S44" s="753" t="str">
        <f>'Main Input'!S44</f>
        <v>Local</v>
      </c>
      <c r="T44" s="753">
        <f>'Main Input'!T44</f>
        <v>0</v>
      </c>
      <c r="U44" s="753">
        <f>'Main Input'!U44</f>
        <v>0</v>
      </c>
      <c r="V44" s="753" t="str">
        <f>'Main Input'!V44</f>
        <v>ZZZ</v>
      </c>
      <c r="W44" s="753">
        <f>'Main Input'!W44</f>
        <v>0</v>
      </c>
      <c r="X44" s="753">
        <f>'Main Input'!X44</f>
        <v>0</v>
      </c>
      <c r="Y44" s="753">
        <f>'Main Input'!Y44</f>
        <v>0</v>
      </c>
      <c r="Z44" s="753">
        <f>'Main Input'!Z44</f>
        <v>0</v>
      </c>
      <c r="AA44" s="753">
        <f>'Main Input'!AA44</f>
        <v>0</v>
      </c>
      <c r="AB44" s="763">
        <f>'Main Input'!AB44</f>
        <v>0</v>
      </c>
      <c r="AC44" s="763" t="str">
        <f>'Main Input'!AC44</f>
        <v>Servers</v>
      </c>
      <c r="AD44" s="764">
        <f>'Main Input'!AD44</f>
        <v>1</v>
      </c>
      <c r="AE44" s="765">
        <f t="shared" ca="1" si="24"/>
        <v>241500</v>
      </c>
      <c r="AF44" s="299">
        <f t="shared" si="54"/>
        <v>0</v>
      </c>
      <c r="AG44" s="300">
        <f t="shared" ca="1" si="54"/>
        <v>0</v>
      </c>
      <c r="AH44" s="300">
        <f t="shared" ca="1" si="54"/>
        <v>0</v>
      </c>
      <c r="AI44" s="300">
        <f t="shared" ca="1" si="54"/>
        <v>241500</v>
      </c>
      <c r="AJ44" s="300">
        <f t="shared" ca="1" si="54"/>
        <v>0</v>
      </c>
      <c r="AK44" s="300">
        <f t="shared" ca="1" si="54"/>
        <v>0</v>
      </c>
      <c r="AL44" s="300">
        <f t="shared" ca="1" si="54"/>
        <v>0</v>
      </c>
      <c r="AM44" s="300">
        <f t="shared" ca="1" si="54"/>
        <v>0</v>
      </c>
      <c r="AN44" s="300">
        <f t="shared" ca="1" si="54"/>
        <v>0</v>
      </c>
      <c r="AO44" s="300">
        <f t="shared" ca="1" si="54"/>
        <v>0</v>
      </c>
      <c r="AP44" s="300">
        <f t="shared" ca="1" si="55"/>
        <v>0</v>
      </c>
      <c r="AQ44" s="300">
        <f t="shared" ca="1" si="55"/>
        <v>0</v>
      </c>
      <c r="AR44" s="300">
        <f t="shared" ca="1" si="55"/>
        <v>0</v>
      </c>
      <c r="AS44" s="300">
        <f t="shared" ca="1" si="55"/>
        <v>0</v>
      </c>
      <c r="AT44" s="300">
        <f t="shared" ca="1" si="55"/>
        <v>0</v>
      </c>
      <c r="AU44" s="300">
        <f t="shared" ca="1" si="55"/>
        <v>0</v>
      </c>
      <c r="AV44" s="300">
        <f t="shared" ca="1" si="55"/>
        <v>0</v>
      </c>
      <c r="AW44" s="300">
        <f t="shared" ca="1" si="55"/>
        <v>0</v>
      </c>
      <c r="AX44" s="300">
        <f t="shared" ca="1" si="55"/>
        <v>0</v>
      </c>
      <c r="AY44" s="300">
        <f t="shared" ca="1" si="55"/>
        <v>0</v>
      </c>
      <c r="AZ44" s="300">
        <f t="shared" ca="1" si="56"/>
        <v>0</v>
      </c>
      <c r="BA44" s="300">
        <f t="shared" ca="1" si="56"/>
        <v>0</v>
      </c>
      <c r="BB44" s="300">
        <f t="shared" ca="1" si="56"/>
        <v>0</v>
      </c>
      <c r="BC44" s="300">
        <f t="shared" ca="1" si="56"/>
        <v>0</v>
      </c>
      <c r="BD44" s="300">
        <f t="shared" ca="1" si="56"/>
        <v>0</v>
      </c>
      <c r="BE44" s="300">
        <f t="shared" ca="1" si="56"/>
        <v>0</v>
      </c>
      <c r="BF44" s="300">
        <f t="shared" ca="1" si="56"/>
        <v>0</v>
      </c>
      <c r="BG44" s="300">
        <f t="shared" ca="1" si="56"/>
        <v>0</v>
      </c>
      <c r="BH44" s="300">
        <f t="shared" ca="1" si="56"/>
        <v>0</v>
      </c>
      <c r="BI44" s="300">
        <f t="shared" ca="1" si="56"/>
        <v>0</v>
      </c>
      <c r="BJ44" s="300">
        <f t="shared" ca="1" si="57"/>
        <v>0</v>
      </c>
      <c r="BK44" s="300">
        <f t="shared" ca="1" si="57"/>
        <v>0</v>
      </c>
      <c r="BL44" s="300">
        <f t="shared" ca="1" si="57"/>
        <v>0</v>
      </c>
      <c r="BM44" s="300">
        <f t="shared" ca="1" si="57"/>
        <v>0</v>
      </c>
      <c r="BN44" s="300">
        <f t="shared" ca="1" si="57"/>
        <v>0</v>
      </c>
      <c r="BO44" s="300">
        <f t="shared" ca="1" si="57"/>
        <v>0</v>
      </c>
      <c r="BP44" s="300">
        <f t="shared" ca="1" si="57"/>
        <v>0</v>
      </c>
      <c r="BQ44" s="300">
        <f t="shared" ca="1" si="57"/>
        <v>0</v>
      </c>
      <c r="BR44" s="300">
        <f t="shared" ca="1" si="57"/>
        <v>0</v>
      </c>
      <c r="BS44" s="300">
        <f t="shared" ca="1" si="57"/>
        <v>0</v>
      </c>
      <c r="BT44" s="300">
        <f t="shared" ca="1" si="58"/>
        <v>0</v>
      </c>
      <c r="BU44" s="300">
        <f t="shared" ca="1" si="58"/>
        <v>0</v>
      </c>
      <c r="BV44" s="300">
        <f t="shared" ca="1" si="58"/>
        <v>0</v>
      </c>
      <c r="BW44" s="300">
        <f t="shared" ca="1" si="58"/>
        <v>0</v>
      </c>
      <c r="BX44" s="300">
        <f t="shared" ca="1" si="58"/>
        <v>0</v>
      </c>
      <c r="BY44" s="300">
        <f t="shared" ca="1" si="58"/>
        <v>0</v>
      </c>
      <c r="BZ44" s="300">
        <f t="shared" ca="1" si="58"/>
        <v>0</v>
      </c>
      <c r="CA44" s="300">
        <f t="shared" ca="1" si="58"/>
        <v>0</v>
      </c>
      <c r="CB44" s="300">
        <f t="shared" ca="1" si="58"/>
        <v>0</v>
      </c>
      <c r="CC44" s="300">
        <f t="shared" ca="1" si="58"/>
        <v>0</v>
      </c>
      <c r="CD44" s="300">
        <f t="shared" ca="1" si="59"/>
        <v>0</v>
      </c>
      <c r="CE44" s="300">
        <f t="shared" ca="1" si="59"/>
        <v>0</v>
      </c>
      <c r="CF44" s="300">
        <f t="shared" ca="1" si="59"/>
        <v>0</v>
      </c>
      <c r="CG44" s="300">
        <f t="shared" ca="1" si="59"/>
        <v>0</v>
      </c>
      <c r="CH44" s="300">
        <f t="shared" ca="1" si="59"/>
        <v>0</v>
      </c>
      <c r="CI44" s="300">
        <f t="shared" ca="1" si="59"/>
        <v>0</v>
      </c>
      <c r="CJ44" s="300">
        <f t="shared" ca="1" si="59"/>
        <v>0</v>
      </c>
      <c r="CK44" s="300">
        <f t="shared" ca="1" si="59"/>
        <v>0</v>
      </c>
      <c r="CL44" s="300">
        <f t="shared" ca="1" si="59"/>
        <v>0</v>
      </c>
      <c r="CM44" s="300">
        <f t="shared" ca="1" si="59"/>
        <v>0</v>
      </c>
      <c r="CN44" s="300">
        <f t="shared" ca="1" si="60"/>
        <v>0</v>
      </c>
      <c r="CO44" s="300">
        <f t="shared" ca="1" si="60"/>
        <v>0</v>
      </c>
      <c r="CP44" s="300">
        <f t="shared" ca="1" si="60"/>
        <v>0</v>
      </c>
      <c r="CQ44" s="300">
        <f t="shared" ca="1" si="60"/>
        <v>0</v>
      </c>
      <c r="CR44" s="300">
        <f t="shared" ca="1" si="60"/>
        <v>0</v>
      </c>
      <c r="CS44" s="300">
        <f t="shared" ca="1" si="60"/>
        <v>0</v>
      </c>
      <c r="CT44" s="300">
        <f t="shared" ca="1" si="60"/>
        <v>0</v>
      </c>
      <c r="CU44" s="300">
        <f t="shared" ca="1" si="60"/>
        <v>0</v>
      </c>
      <c r="CV44" s="300">
        <f t="shared" ca="1" si="60"/>
        <v>0</v>
      </c>
      <c r="CW44" s="300">
        <f t="shared" ca="1" si="60"/>
        <v>0</v>
      </c>
      <c r="CX44" s="300">
        <f t="shared" ca="1" si="61"/>
        <v>0</v>
      </c>
      <c r="CY44" s="300">
        <f t="shared" ca="1" si="61"/>
        <v>0</v>
      </c>
      <c r="CZ44" s="300">
        <f t="shared" ca="1" si="61"/>
        <v>0</v>
      </c>
      <c r="DA44" s="300">
        <f t="shared" ca="1" si="61"/>
        <v>0</v>
      </c>
      <c r="DB44" s="300">
        <f t="shared" ca="1" si="61"/>
        <v>0</v>
      </c>
      <c r="DC44" s="300">
        <f t="shared" ca="1" si="61"/>
        <v>0</v>
      </c>
      <c r="DD44" s="300">
        <f t="shared" ca="1" si="61"/>
        <v>0</v>
      </c>
      <c r="DE44" s="300">
        <f t="shared" ca="1" si="61"/>
        <v>0</v>
      </c>
      <c r="DF44" s="300">
        <f t="shared" ca="1" si="61"/>
        <v>0</v>
      </c>
      <c r="DG44" s="300">
        <f t="shared" ca="1" si="61"/>
        <v>0</v>
      </c>
      <c r="DH44" s="300">
        <f t="shared" ca="1" si="62"/>
        <v>0</v>
      </c>
      <c r="DI44" s="300">
        <f t="shared" ca="1" si="62"/>
        <v>0</v>
      </c>
      <c r="DJ44" s="300">
        <f t="shared" ca="1" si="62"/>
        <v>0</v>
      </c>
      <c r="DK44" s="300">
        <f t="shared" ca="1" si="62"/>
        <v>0</v>
      </c>
      <c r="DL44" s="300">
        <f t="shared" ca="1" si="62"/>
        <v>0</v>
      </c>
      <c r="DM44" s="300">
        <f t="shared" ca="1" si="62"/>
        <v>0</v>
      </c>
      <c r="DN44" s="300">
        <f t="shared" ca="1" si="62"/>
        <v>0</v>
      </c>
      <c r="DO44" s="300">
        <f t="shared" ca="1" si="62"/>
        <v>0</v>
      </c>
      <c r="DP44" s="300">
        <f t="shared" ca="1" si="62"/>
        <v>0</v>
      </c>
      <c r="DQ44" s="300">
        <f t="shared" ca="1" si="62"/>
        <v>0</v>
      </c>
      <c r="DR44" s="300">
        <f t="shared" ca="1" si="63"/>
        <v>0</v>
      </c>
      <c r="DS44" s="300">
        <f t="shared" ca="1" si="63"/>
        <v>0</v>
      </c>
      <c r="DT44" s="300">
        <f t="shared" ca="1" si="63"/>
        <v>0</v>
      </c>
      <c r="DU44" s="300">
        <f t="shared" ca="1" si="63"/>
        <v>0</v>
      </c>
      <c r="DV44" s="300">
        <f t="shared" ca="1" si="63"/>
        <v>0</v>
      </c>
      <c r="DW44" s="300">
        <f t="shared" ca="1" si="63"/>
        <v>0</v>
      </c>
      <c r="DX44" s="300">
        <f t="shared" ca="1" si="63"/>
        <v>0</v>
      </c>
      <c r="DY44" s="300">
        <f t="shared" ca="1" si="63"/>
        <v>0</v>
      </c>
      <c r="DZ44" s="300">
        <f t="shared" ca="1" si="63"/>
        <v>0</v>
      </c>
      <c r="EA44" s="300">
        <f t="shared" ca="1" si="63"/>
        <v>0</v>
      </c>
      <c r="EB44" s="300">
        <f t="shared" ca="1" si="64"/>
        <v>0</v>
      </c>
      <c r="EC44" s="300">
        <f t="shared" ca="1" si="64"/>
        <v>0</v>
      </c>
      <c r="ED44" s="300">
        <f t="shared" ca="1" si="64"/>
        <v>0</v>
      </c>
      <c r="EE44" s="300">
        <f t="shared" ca="1" si="64"/>
        <v>0</v>
      </c>
      <c r="EF44" s="300">
        <f t="shared" ca="1" si="64"/>
        <v>0</v>
      </c>
      <c r="EG44" s="300">
        <f t="shared" ca="1" si="64"/>
        <v>0</v>
      </c>
      <c r="EH44" s="300">
        <f t="shared" ca="1" si="64"/>
        <v>0</v>
      </c>
      <c r="EI44" s="300">
        <f t="shared" ca="1" si="64"/>
        <v>0</v>
      </c>
      <c r="EJ44" s="300">
        <f t="shared" ca="1" si="64"/>
        <v>0</v>
      </c>
      <c r="EK44" s="300">
        <f t="shared" ca="1" si="64"/>
        <v>0</v>
      </c>
      <c r="EL44" s="300">
        <f t="shared" ca="1" si="65"/>
        <v>0</v>
      </c>
      <c r="EM44" s="300">
        <f t="shared" ca="1" si="65"/>
        <v>0</v>
      </c>
      <c r="EN44" s="300">
        <f t="shared" ca="1" si="65"/>
        <v>0</v>
      </c>
      <c r="EO44" s="300">
        <f t="shared" ca="1" si="65"/>
        <v>0</v>
      </c>
      <c r="EP44" s="300">
        <f t="shared" ca="1" si="65"/>
        <v>0</v>
      </c>
      <c r="EQ44" s="300">
        <f t="shared" ca="1" si="65"/>
        <v>0</v>
      </c>
      <c r="ER44" s="300">
        <f t="shared" ca="1" si="65"/>
        <v>0</v>
      </c>
      <c r="ES44" s="300">
        <f t="shared" ca="1" si="65"/>
        <v>0</v>
      </c>
      <c r="ET44" s="300">
        <f t="shared" ca="1" si="65"/>
        <v>0</v>
      </c>
      <c r="EU44" s="300">
        <f t="shared" ca="1" si="65"/>
        <v>0</v>
      </c>
      <c r="EV44" s="300">
        <f t="shared" ca="1" si="65"/>
        <v>0</v>
      </c>
      <c r="EW44" s="300">
        <f t="shared" ca="1" si="65"/>
        <v>0</v>
      </c>
      <c r="EX44" s="300">
        <f t="shared" ca="1" si="65"/>
        <v>0</v>
      </c>
      <c r="EY44" s="612"/>
      <c r="EZ44" s="757" t="str">
        <f>'Main Input'!EZ44</f>
        <v>RPI</v>
      </c>
      <c r="FA44" s="766" t="str">
        <f>'Main Input'!FA44</f>
        <v>N/A</v>
      </c>
      <c r="FB44" s="766">
        <f>'Main Input'!FB44</f>
        <v>0</v>
      </c>
      <c r="FC44" s="766" t="str">
        <f>'Main Input'!FC44</f>
        <v>IT Solutions</v>
      </c>
      <c r="FD44" s="766" t="str">
        <f>'Main Input'!FD44</f>
        <v>Managed Services</v>
      </c>
      <c r="FE44" s="757" t="str">
        <f>'Main Input'!FE44</f>
        <v>Opex</v>
      </c>
      <c r="FF44" s="757" t="str">
        <f>'Main Input'!FF44</f>
        <v>ContractAccrual</v>
      </c>
      <c r="FG44" s="757" t="str">
        <f>'Main Input'!FG44</f>
        <v>Expense</v>
      </c>
      <c r="FH44" s="767" t="str">
        <f>'Main Input'!FH44</f>
        <v>A</v>
      </c>
      <c r="FI44" s="768">
        <f>'Main Input'!FI44</f>
        <v>0.22</v>
      </c>
      <c r="FJ44" s="768">
        <f>'Main Input'!FJ44</f>
        <v>0</v>
      </c>
      <c r="FK44" s="612"/>
      <c r="FL44" s="531">
        <f t="shared" si="37"/>
        <v>0</v>
      </c>
      <c r="FM44" s="532" t="str">
        <f t="shared" si="38"/>
        <v>Y</v>
      </c>
      <c r="FN44" s="532" t="str">
        <f t="shared" si="39"/>
        <v>Y</v>
      </c>
      <c r="FO44" s="532" t="str">
        <f t="shared" si="40"/>
        <v>Y</v>
      </c>
      <c r="FP44" s="532" t="str">
        <f t="shared" si="41"/>
        <v>Y</v>
      </c>
      <c r="FQ44" s="612"/>
      <c r="FT44" s="612"/>
    </row>
    <row r="45" spans="1:176">
      <c r="A45" s="750" t="str">
        <f>'Main Input'!A45</f>
        <v>MTB</v>
      </c>
      <c r="B45" s="762" t="str">
        <f>'Main Input'!B45</f>
        <v>Enterprise Management</v>
      </c>
      <c r="C45" s="762" t="str">
        <f>'Main Input'!C45</f>
        <v>Software</v>
      </c>
      <c r="D45" s="762" t="str">
        <f>'Main Input'!D45</f>
        <v>TRA</v>
      </c>
      <c r="E45" s="762" t="str">
        <f>'Main Input'!E45</f>
        <v>Addon product</v>
      </c>
      <c r="F45" s="753" t="str">
        <f>'Main Input'!F45</f>
        <v>direct</v>
      </c>
      <c r="G45" s="753" t="str">
        <f>'Main Input'!G45</f>
        <v>Person</v>
      </c>
      <c r="H45" s="753">
        <f>'Main Input'!H45</f>
        <v>0</v>
      </c>
      <c r="I45" s="753">
        <f>'Main Input'!I45</f>
        <v>0</v>
      </c>
      <c r="J45" s="753">
        <f>'Main Input'!J45</f>
        <v>0</v>
      </c>
      <c r="K45" s="753" t="str">
        <f>'Main Input'!K45</f>
        <v>FJS</v>
      </c>
      <c r="L45" s="753" t="str">
        <f>'Main Input'!L45</f>
        <v>pHW</v>
      </c>
      <c r="M45" s="753">
        <f>'Main Input'!M45</f>
        <v>0</v>
      </c>
      <c r="N45" s="753">
        <f>'Main Input'!N45</f>
        <v>0</v>
      </c>
      <c r="O45" s="753" t="str">
        <f>'Main Input'!O45</f>
        <v>SPAIN</v>
      </c>
      <c r="P45" s="753">
        <f>'Main Input'!P45</f>
        <v>60375</v>
      </c>
      <c r="Q45" s="753" t="str">
        <f>'Main Input'!Q45</f>
        <v>EUR</v>
      </c>
      <c r="R45" s="753" t="str">
        <f>'Main Input'!R45</f>
        <v>EMEA</v>
      </c>
      <c r="S45" s="753" t="str">
        <f>'Main Input'!S45</f>
        <v>Local</v>
      </c>
      <c r="T45" s="753">
        <f>'Main Input'!T45</f>
        <v>0</v>
      </c>
      <c r="U45" s="753">
        <f>'Main Input'!U45</f>
        <v>0</v>
      </c>
      <c r="V45" s="753" t="str">
        <f>'Main Input'!V45</f>
        <v>ZZZ</v>
      </c>
      <c r="W45" s="753">
        <f>'Main Input'!W45</f>
        <v>0</v>
      </c>
      <c r="X45" s="753">
        <f>'Main Input'!X45</f>
        <v>0</v>
      </c>
      <c r="Y45" s="753">
        <f>'Main Input'!Y45</f>
        <v>0</v>
      </c>
      <c r="Z45" s="753">
        <f>'Main Input'!Z45</f>
        <v>0</v>
      </c>
      <c r="AA45" s="753">
        <f>'Main Input'!AA45</f>
        <v>0</v>
      </c>
      <c r="AB45" s="763">
        <f>'Main Input'!AB45</f>
        <v>0</v>
      </c>
      <c r="AC45" s="763" t="str">
        <f>'Main Input'!AC45</f>
        <v>Servers</v>
      </c>
      <c r="AD45" s="764">
        <f>'Main Input'!AD45</f>
        <v>1</v>
      </c>
      <c r="AE45" s="765">
        <f t="shared" ca="1" si="24"/>
        <v>60375</v>
      </c>
      <c r="AF45" s="299">
        <f t="shared" ref="AF45:AO54" si="66">IF(f_ChkCon,0,((f_MultiCon/f_CurCon)*OutCon)*(f_IndCon))</f>
        <v>0</v>
      </c>
      <c r="AG45" s="300">
        <f t="shared" ca="1" si="66"/>
        <v>0</v>
      </c>
      <c r="AH45" s="300">
        <f t="shared" ca="1" si="66"/>
        <v>0</v>
      </c>
      <c r="AI45" s="300">
        <f t="shared" ca="1" si="66"/>
        <v>60375</v>
      </c>
      <c r="AJ45" s="300">
        <f t="shared" ca="1" si="66"/>
        <v>0</v>
      </c>
      <c r="AK45" s="300">
        <f t="shared" ca="1" si="66"/>
        <v>0</v>
      </c>
      <c r="AL45" s="300">
        <f t="shared" ca="1" si="66"/>
        <v>0</v>
      </c>
      <c r="AM45" s="300">
        <f t="shared" ca="1" si="66"/>
        <v>0</v>
      </c>
      <c r="AN45" s="300">
        <f t="shared" ca="1" si="66"/>
        <v>0</v>
      </c>
      <c r="AO45" s="300">
        <f t="shared" ca="1" si="66"/>
        <v>0</v>
      </c>
      <c r="AP45" s="300">
        <f t="shared" ref="AP45:AY54" ca="1" si="67">IF(f_ChkCon,0,((f_MultiCon/f_CurCon)*OutCon)*(f_IndCon))</f>
        <v>0</v>
      </c>
      <c r="AQ45" s="300">
        <f t="shared" ca="1" si="67"/>
        <v>0</v>
      </c>
      <c r="AR45" s="300">
        <f t="shared" ca="1" si="67"/>
        <v>0</v>
      </c>
      <c r="AS45" s="300">
        <f t="shared" ca="1" si="67"/>
        <v>0</v>
      </c>
      <c r="AT45" s="300">
        <f t="shared" ca="1" si="67"/>
        <v>0</v>
      </c>
      <c r="AU45" s="300">
        <f t="shared" ca="1" si="67"/>
        <v>0</v>
      </c>
      <c r="AV45" s="300">
        <f t="shared" ca="1" si="67"/>
        <v>0</v>
      </c>
      <c r="AW45" s="300">
        <f t="shared" ca="1" si="67"/>
        <v>0</v>
      </c>
      <c r="AX45" s="300">
        <f t="shared" ca="1" si="67"/>
        <v>0</v>
      </c>
      <c r="AY45" s="300">
        <f t="shared" ca="1" si="67"/>
        <v>0</v>
      </c>
      <c r="AZ45" s="300">
        <f t="shared" ref="AZ45:BI54" ca="1" si="68">IF(f_ChkCon,0,((f_MultiCon/f_CurCon)*OutCon)*(f_IndCon))</f>
        <v>0</v>
      </c>
      <c r="BA45" s="300">
        <f t="shared" ca="1" si="68"/>
        <v>0</v>
      </c>
      <c r="BB45" s="300">
        <f t="shared" ca="1" si="68"/>
        <v>0</v>
      </c>
      <c r="BC45" s="300">
        <f t="shared" ca="1" si="68"/>
        <v>0</v>
      </c>
      <c r="BD45" s="300">
        <f t="shared" ca="1" si="68"/>
        <v>0</v>
      </c>
      <c r="BE45" s="300">
        <f t="shared" ca="1" si="68"/>
        <v>0</v>
      </c>
      <c r="BF45" s="300">
        <f t="shared" ca="1" si="68"/>
        <v>0</v>
      </c>
      <c r="BG45" s="300">
        <f t="shared" ca="1" si="68"/>
        <v>0</v>
      </c>
      <c r="BH45" s="300">
        <f t="shared" ca="1" si="68"/>
        <v>0</v>
      </c>
      <c r="BI45" s="300">
        <f t="shared" ca="1" si="68"/>
        <v>0</v>
      </c>
      <c r="BJ45" s="300">
        <f t="shared" ref="BJ45:BS54" ca="1" si="69">IF(f_ChkCon,0,((f_MultiCon/f_CurCon)*OutCon)*(f_IndCon))</f>
        <v>0</v>
      </c>
      <c r="BK45" s="300">
        <f t="shared" ca="1" si="69"/>
        <v>0</v>
      </c>
      <c r="BL45" s="300">
        <f t="shared" ca="1" si="69"/>
        <v>0</v>
      </c>
      <c r="BM45" s="300">
        <f t="shared" ca="1" si="69"/>
        <v>0</v>
      </c>
      <c r="BN45" s="300">
        <f t="shared" ca="1" si="69"/>
        <v>0</v>
      </c>
      <c r="BO45" s="300">
        <f t="shared" ca="1" si="69"/>
        <v>0</v>
      </c>
      <c r="BP45" s="300">
        <f t="shared" ca="1" si="69"/>
        <v>0</v>
      </c>
      <c r="BQ45" s="300">
        <f t="shared" ca="1" si="69"/>
        <v>0</v>
      </c>
      <c r="BR45" s="300">
        <f t="shared" ca="1" si="69"/>
        <v>0</v>
      </c>
      <c r="BS45" s="300">
        <f t="shared" ca="1" si="69"/>
        <v>0</v>
      </c>
      <c r="BT45" s="300">
        <f t="shared" ref="BT45:CC54" ca="1" si="70">IF(f_ChkCon,0,((f_MultiCon/f_CurCon)*OutCon)*(f_IndCon))</f>
        <v>0</v>
      </c>
      <c r="BU45" s="300">
        <f t="shared" ca="1" si="70"/>
        <v>0</v>
      </c>
      <c r="BV45" s="300">
        <f t="shared" ca="1" si="70"/>
        <v>0</v>
      </c>
      <c r="BW45" s="300">
        <f t="shared" ca="1" si="70"/>
        <v>0</v>
      </c>
      <c r="BX45" s="300">
        <f t="shared" ca="1" si="70"/>
        <v>0</v>
      </c>
      <c r="BY45" s="300">
        <f t="shared" ca="1" si="70"/>
        <v>0</v>
      </c>
      <c r="BZ45" s="300">
        <f t="shared" ca="1" si="70"/>
        <v>0</v>
      </c>
      <c r="CA45" s="300">
        <f t="shared" ca="1" si="70"/>
        <v>0</v>
      </c>
      <c r="CB45" s="300">
        <f t="shared" ca="1" si="70"/>
        <v>0</v>
      </c>
      <c r="CC45" s="300">
        <f t="shared" ca="1" si="70"/>
        <v>0</v>
      </c>
      <c r="CD45" s="300">
        <f t="shared" ref="CD45:CM54" ca="1" si="71">IF(f_ChkCon,0,((f_MultiCon/f_CurCon)*OutCon)*(f_IndCon))</f>
        <v>0</v>
      </c>
      <c r="CE45" s="300">
        <f t="shared" ca="1" si="71"/>
        <v>0</v>
      </c>
      <c r="CF45" s="300">
        <f t="shared" ca="1" si="71"/>
        <v>0</v>
      </c>
      <c r="CG45" s="300">
        <f t="shared" ca="1" si="71"/>
        <v>0</v>
      </c>
      <c r="CH45" s="300">
        <f t="shared" ca="1" si="71"/>
        <v>0</v>
      </c>
      <c r="CI45" s="300">
        <f t="shared" ca="1" si="71"/>
        <v>0</v>
      </c>
      <c r="CJ45" s="300">
        <f t="shared" ca="1" si="71"/>
        <v>0</v>
      </c>
      <c r="CK45" s="300">
        <f t="shared" ca="1" si="71"/>
        <v>0</v>
      </c>
      <c r="CL45" s="300">
        <f t="shared" ca="1" si="71"/>
        <v>0</v>
      </c>
      <c r="CM45" s="300">
        <f t="shared" ca="1" si="71"/>
        <v>0</v>
      </c>
      <c r="CN45" s="300">
        <f t="shared" ref="CN45:CW54" ca="1" si="72">IF(f_ChkCon,0,((f_MultiCon/f_CurCon)*OutCon)*(f_IndCon))</f>
        <v>0</v>
      </c>
      <c r="CO45" s="300">
        <f t="shared" ca="1" si="72"/>
        <v>0</v>
      </c>
      <c r="CP45" s="300">
        <f t="shared" ca="1" si="72"/>
        <v>0</v>
      </c>
      <c r="CQ45" s="300">
        <f t="shared" ca="1" si="72"/>
        <v>0</v>
      </c>
      <c r="CR45" s="300">
        <f t="shared" ca="1" si="72"/>
        <v>0</v>
      </c>
      <c r="CS45" s="300">
        <f t="shared" ca="1" si="72"/>
        <v>0</v>
      </c>
      <c r="CT45" s="300">
        <f t="shared" ca="1" si="72"/>
        <v>0</v>
      </c>
      <c r="CU45" s="300">
        <f t="shared" ca="1" si="72"/>
        <v>0</v>
      </c>
      <c r="CV45" s="300">
        <f t="shared" ca="1" si="72"/>
        <v>0</v>
      </c>
      <c r="CW45" s="300">
        <f t="shared" ca="1" si="72"/>
        <v>0</v>
      </c>
      <c r="CX45" s="300">
        <f t="shared" ref="CX45:DG54" ca="1" si="73">IF(f_ChkCon,0,((f_MultiCon/f_CurCon)*OutCon)*(f_IndCon))</f>
        <v>0</v>
      </c>
      <c r="CY45" s="300">
        <f t="shared" ca="1" si="73"/>
        <v>0</v>
      </c>
      <c r="CZ45" s="300">
        <f t="shared" ca="1" si="73"/>
        <v>0</v>
      </c>
      <c r="DA45" s="300">
        <f t="shared" ca="1" si="73"/>
        <v>0</v>
      </c>
      <c r="DB45" s="300">
        <f t="shared" ca="1" si="73"/>
        <v>0</v>
      </c>
      <c r="DC45" s="300">
        <f t="shared" ca="1" si="73"/>
        <v>0</v>
      </c>
      <c r="DD45" s="300">
        <f t="shared" ca="1" si="73"/>
        <v>0</v>
      </c>
      <c r="DE45" s="300">
        <f t="shared" ca="1" si="73"/>
        <v>0</v>
      </c>
      <c r="DF45" s="300">
        <f t="shared" ca="1" si="73"/>
        <v>0</v>
      </c>
      <c r="DG45" s="300">
        <f t="shared" ca="1" si="73"/>
        <v>0</v>
      </c>
      <c r="DH45" s="300">
        <f t="shared" ref="DH45:DQ54" ca="1" si="74">IF(f_ChkCon,0,((f_MultiCon/f_CurCon)*OutCon)*(f_IndCon))</f>
        <v>0</v>
      </c>
      <c r="DI45" s="300">
        <f t="shared" ca="1" si="74"/>
        <v>0</v>
      </c>
      <c r="DJ45" s="300">
        <f t="shared" ca="1" si="74"/>
        <v>0</v>
      </c>
      <c r="DK45" s="300">
        <f t="shared" ca="1" si="74"/>
        <v>0</v>
      </c>
      <c r="DL45" s="300">
        <f t="shared" ca="1" si="74"/>
        <v>0</v>
      </c>
      <c r="DM45" s="300">
        <f t="shared" ca="1" si="74"/>
        <v>0</v>
      </c>
      <c r="DN45" s="300">
        <f t="shared" ca="1" si="74"/>
        <v>0</v>
      </c>
      <c r="DO45" s="300">
        <f t="shared" ca="1" si="74"/>
        <v>0</v>
      </c>
      <c r="DP45" s="300">
        <f t="shared" ca="1" si="74"/>
        <v>0</v>
      </c>
      <c r="DQ45" s="300">
        <f t="shared" ca="1" si="74"/>
        <v>0</v>
      </c>
      <c r="DR45" s="300">
        <f t="shared" ref="DR45:EA54" ca="1" si="75">IF(f_ChkCon,0,((f_MultiCon/f_CurCon)*OutCon)*(f_IndCon))</f>
        <v>0</v>
      </c>
      <c r="DS45" s="300">
        <f t="shared" ca="1" si="75"/>
        <v>0</v>
      </c>
      <c r="DT45" s="300">
        <f t="shared" ca="1" si="75"/>
        <v>0</v>
      </c>
      <c r="DU45" s="300">
        <f t="shared" ca="1" si="75"/>
        <v>0</v>
      </c>
      <c r="DV45" s="300">
        <f t="shared" ca="1" si="75"/>
        <v>0</v>
      </c>
      <c r="DW45" s="300">
        <f t="shared" ca="1" si="75"/>
        <v>0</v>
      </c>
      <c r="DX45" s="300">
        <f t="shared" ca="1" si="75"/>
        <v>0</v>
      </c>
      <c r="DY45" s="300">
        <f t="shared" ca="1" si="75"/>
        <v>0</v>
      </c>
      <c r="DZ45" s="300">
        <f t="shared" ca="1" si="75"/>
        <v>0</v>
      </c>
      <c r="EA45" s="300">
        <f t="shared" ca="1" si="75"/>
        <v>0</v>
      </c>
      <c r="EB45" s="300">
        <f t="shared" ref="EB45:EK54" ca="1" si="76">IF(f_ChkCon,0,((f_MultiCon/f_CurCon)*OutCon)*(f_IndCon))</f>
        <v>0</v>
      </c>
      <c r="EC45" s="300">
        <f t="shared" ca="1" si="76"/>
        <v>0</v>
      </c>
      <c r="ED45" s="300">
        <f t="shared" ca="1" si="76"/>
        <v>0</v>
      </c>
      <c r="EE45" s="300">
        <f t="shared" ca="1" si="76"/>
        <v>0</v>
      </c>
      <c r="EF45" s="300">
        <f t="shared" ca="1" si="76"/>
        <v>0</v>
      </c>
      <c r="EG45" s="300">
        <f t="shared" ca="1" si="76"/>
        <v>0</v>
      </c>
      <c r="EH45" s="300">
        <f t="shared" ca="1" si="76"/>
        <v>0</v>
      </c>
      <c r="EI45" s="300">
        <f t="shared" ca="1" si="76"/>
        <v>0</v>
      </c>
      <c r="EJ45" s="300">
        <f t="shared" ca="1" si="76"/>
        <v>0</v>
      </c>
      <c r="EK45" s="300">
        <f t="shared" ca="1" si="76"/>
        <v>0</v>
      </c>
      <c r="EL45" s="300">
        <f t="shared" ref="EL45:EX54" ca="1" si="77">IF(f_ChkCon,0,((f_MultiCon/f_CurCon)*OutCon)*(f_IndCon))</f>
        <v>0</v>
      </c>
      <c r="EM45" s="300">
        <f t="shared" ca="1" si="77"/>
        <v>0</v>
      </c>
      <c r="EN45" s="300">
        <f t="shared" ca="1" si="77"/>
        <v>0</v>
      </c>
      <c r="EO45" s="300">
        <f t="shared" ca="1" si="77"/>
        <v>0</v>
      </c>
      <c r="EP45" s="300">
        <f t="shared" ca="1" si="77"/>
        <v>0</v>
      </c>
      <c r="EQ45" s="300">
        <f t="shared" ca="1" si="77"/>
        <v>0</v>
      </c>
      <c r="ER45" s="300">
        <f t="shared" ca="1" si="77"/>
        <v>0</v>
      </c>
      <c r="ES45" s="300">
        <f t="shared" ca="1" si="77"/>
        <v>0</v>
      </c>
      <c r="ET45" s="300">
        <f t="shared" ca="1" si="77"/>
        <v>0</v>
      </c>
      <c r="EU45" s="300">
        <f t="shared" ca="1" si="77"/>
        <v>0</v>
      </c>
      <c r="EV45" s="300">
        <f t="shared" ca="1" si="77"/>
        <v>0</v>
      </c>
      <c r="EW45" s="300">
        <f t="shared" ca="1" si="77"/>
        <v>0</v>
      </c>
      <c r="EX45" s="300">
        <f t="shared" ca="1" si="77"/>
        <v>0</v>
      </c>
      <c r="EY45" s="612"/>
      <c r="EZ45" s="757" t="str">
        <f>'Main Input'!EZ45</f>
        <v>RPI</v>
      </c>
      <c r="FA45" s="766" t="str">
        <f>'Main Input'!FA45</f>
        <v>N/A</v>
      </c>
      <c r="FB45" s="766">
        <f>'Main Input'!FB45</f>
        <v>0</v>
      </c>
      <c r="FC45" s="766" t="str">
        <f>'Main Input'!FC45</f>
        <v>IT Solutions</v>
      </c>
      <c r="FD45" s="766" t="str">
        <f>'Main Input'!FD45</f>
        <v>Managed Services</v>
      </c>
      <c r="FE45" s="757" t="str">
        <f>'Main Input'!FE45</f>
        <v>Opex</v>
      </c>
      <c r="FF45" s="757" t="str">
        <f>'Main Input'!FF45</f>
        <v>ContractAccrual</v>
      </c>
      <c r="FG45" s="757" t="str">
        <f>'Main Input'!FG45</f>
        <v>Expense</v>
      </c>
      <c r="FH45" s="767" t="str">
        <f>'Main Input'!FH45</f>
        <v>A</v>
      </c>
      <c r="FI45" s="768">
        <f>'Main Input'!FI45</f>
        <v>0.22</v>
      </c>
      <c r="FJ45" s="768">
        <f>'Main Input'!FJ45</f>
        <v>0</v>
      </c>
      <c r="FK45" s="612"/>
      <c r="FL45" s="531">
        <f t="shared" si="37"/>
        <v>0</v>
      </c>
      <c r="FM45" s="532" t="str">
        <f t="shared" si="38"/>
        <v>Y</v>
      </c>
      <c r="FN45" s="532" t="str">
        <f t="shared" si="39"/>
        <v>Y</v>
      </c>
      <c r="FO45" s="532" t="str">
        <f t="shared" si="40"/>
        <v>Y</v>
      </c>
      <c r="FP45" s="532" t="str">
        <f t="shared" si="41"/>
        <v>Y</v>
      </c>
      <c r="FQ45" s="612"/>
      <c r="FT45" s="612"/>
    </row>
    <row r="46" spans="1:176">
      <c r="A46" s="750" t="str">
        <f>'Main Input'!A46</f>
        <v>MTB</v>
      </c>
      <c r="B46" s="762" t="str">
        <f>'Main Input'!B46</f>
        <v>Enterprise Management</v>
      </c>
      <c r="C46" s="762" t="str">
        <f>'Main Input'!C46</f>
        <v>Data Network</v>
      </c>
      <c r="D46" s="762" t="str">
        <f>'Main Input'!D46</f>
        <v>TFR</v>
      </c>
      <c r="E46" s="762" t="str">
        <f>'Main Input'!E46</f>
        <v>PRIMECENTER Rack 38 U, 1000 deep DATABASE</v>
      </c>
      <c r="F46" s="753" t="str">
        <f>'Main Input'!F46</f>
        <v>direct</v>
      </c>
      <c r="G46" s="753" t="str">
        <f>'Main Input'!G46</f>
        <v>Person</v>
      </c>
      <c r="H46" s="753">
        <f>'Main Input'!H46</f>
        <v>0</v>
      </c>
      <c r="I46" s="753">
        <f>'Main Input'!I46</f>
        <v>0</v>
      </c>
      <c r="J46" s="753">
        <f>'Main Input'!J46</f>
        <v>0</v>
      </c>
      <c r="K46" s="753" t="str">
        <f>'Main Input'!K46</f>
        <v>FJS</v>
      </c>
      <c r="L46" s="753" t="str">
        <f>'Main Input'!L46</f>
        <v>pHW</v>
      </c>
      <c r="M46" s="753">
        <f>'Main Input'!M46</f>
        <v>0</v>
      </c>
      <c r="N46" s="753">
        <f>'Main Input'!N46</f>
        <v>0</v>
      </c>
      <c r="O46" s="753" t="str">
        <f>'Main Input'!O46</f>
        <v>SPAIN</v>
      </c>
      <c r="P46" s="753">
        <f>'Main Input'!P46</f>
        <v>34426</v>
      </c>
      <c r="Q46" s="753" t="str">
        <f>'Main Input'!Q46</f>
        <v>EUR</v>
      </c>
      <c r="R46" s="753" t="str">
        <f>'Main Input'!R46</f>
        <v>EMEA</v>
      </c>
      <c r="S46" s="753" t="str">
        <f>'Main Input'!S46</f>
        <v>Local</v>
      </c>
      <c r="T46" s="753">
        <f>'Main Input'!T46</f>
        <v>0</v>
      </c>
      <c r="U46" s="753">
        <f>'Main Input'!U46</f>
        <v>0</v>
      </c>
      <c r="V46" s="753" t="str">
        <f>'Main Input'!V46</f>
        <v>ZZZ</v>
      </c>
      <c r="W46" s="753">
        <f>'Main Input'!W46</f>
        <v>0</v>
      </c>
      <c r="X46" s="753">
        <f>'Main Input'!X46</f>
        <v>0</v>
      </c>
      <c r="Y46" s="753">
        <f>'Main Input'!Y46</f>
        <v>0</v>
      </c>
      <c r="Z46" s="753">
        <f>'Main Input'!Z46</f>
        <v>0</v>
      </c>
      <c r="AA46" s="753">
        <f>'Main Input'!AA46</f>
        <v>0</v>
      </c>
      <c r="AB46" s="763">
        <f>'Main Input'!AB46</f>
        <v>0</v>
      </c>
      <c r="AC46" s="763" t="str">
        <f>'Main Input'!AC46</f>
        <v>Servers</v>
      </c>
      <c r="AD46" s="764">
        <f>'Main Input'!AD46</f>
        <v>10</v>
      </c>
      <c r="AE46" s="765">
        <f t="shared" ca="1" si="24"/>
        <v>344260</v>
      </c>
      <c r="AF46" s="299">
        <f t="shared" si="66"/>
        <v>0</v>
      </c>
      <c r="AG46" s="300">
        <f t="shared" ca="1" si="66"/>
        <v>0</v>
      </c>
      <c r="AH46" s="300">
        <f t="shared" ca="1" si="66"/>
        <v>0</v>
      </c>
      <c r="AI46" s="300">
        <f t="shared" ca="1" si="66"/>
        <v>344260</v>
      </c>
      <c r="AJ46" s="300">
        <f t="shared" ca="1" si="66"/>
        <v>0</v>
      </c>
      <c r="AK46" s="300">
        <f t="shared" ca="1" si="66"/>
        <v>0</v>
      </c>
      <c r="AL46" s="300">
        <f t="shared" ca="1" si="66"/>
        <v>0</v>
      </c>
      <c r="AM46" s="300">
        <f t="shared" ca="1" si="66"/>
        <v>0</v>
      </c>
      <c r="AN46" s="300">
        <f t="shared" ca="1" si="66"/>
        <v>0</v>
      </c>
      <c r="AO46" s="300">
        <f t="shared" ca="1" si="66"/>
        <v>0</v>
      </c>
      <c r="AP46" s="300">
        <f t="shared" ca="1" si="67"/>
        <v>0</v>
      </c>
      <c r="AQ46" s="300">
        <f t="shared" ca="1" si="67"/>
        <v>0</v>
      </c>
      <c r="AR46" s="300">
        <f t="shared" ca="1" si="67"/>
        <v>0</v>
      </c>
      <c r="AS46" s="300">
        <f t="shared" ca="1" si="67"/>
        <v>0</v>
      </c>
      <c r="AT46" s="300">
        <f t="shared" ca="1" si="67"/>
        <v>0</v>
      </c>
      <c r="AU46" s="300">
        <f t="shared" ca="1" si="67"/>
        <v>0</v>
      </c>
      <c r="AV46" s="300">
        <f t="shared" ca="1" si="67"/>
        <v>0</v>
      </c>
      <c r="AW46" s="300">
        <f t="shared" ca="1" si="67"/>
        <v>0</v>
      </c>
      <c r="AX46" s="300">
        <f t="shared" ca="1" si="67"/>
        <v>0</v>
      </c>
      <c r="AY46" s="300">
        <f t="shared" ca="1" si="67"/>
        <v>0</v>
      </c>
      <c r="AZ46" s="300">
        <f t="shared" ca="1" si="68"/>
        <v>0</v>
      </c>
      <c r="BA46" s="300">
        <f t="shared" ca="1" si="68"/>
        <v>0</v>
      </c>
      <c r="BB46" s="300">
        <f t="shared" ca="1" si="68"/>
        <v>0</v>
      </c>
      <c r="BC46" s="300">
        <f t="shared" ca="1" si="68"/>
        <v>0</v>
      </c>
      <c r="BD46" s="300">
        <f t="shared" ca="1" si="68"/>
        <v>0</v>
      </c>
      <c r="BE46" s="300">
        <f t="shared" ca="1" si="68"/>
        <v>0</v>
      </c>
      <c r="BF46" s="300">
        <f t="shared" ca="1" si="68"/>
        <v>0</v>
      </c>
      <c r="BG46" s="300">
        <f t="shared" ca="1" si="68"/>
        <v>0</v>
      </c>
      <c r="BH46" s="300">
        <f t="shared" ca="1" si="68"/>
        <v>0</v>
      </c>
      <c r="BI46" s="300">
        <f t="shared" ca="1" si="68"/>
        <v>0</v>
      </c>
      <c r="BJ46" s="300">
        <f t="shared" ca="1" si="69"/>
        <v>0</v>
      </c>
      <c r="BK46" s="300">
        <f t="shared" ca="1" si="69"/>
        <v>0</v>
      </c>
      <c r="BL46" s="300">
        <f t="shared" ca="1" si="69"/>
        <v>0</v>
      </c>
      <c r="BM46" s="300">
        <f t="shared" ca="1" si="69"/>
        <v>0</v>
      </c>
      <c r="BN46" s="300">
        <f t="shared" ca="1" si="69"/>
        <v>0</v>
      </c>
      <c r="BO46" s="300">
        <f t="shared" ca="1" si="69"/>
        <v>0</v>
      </c>
      <c r="BP46" s="300">
        <f t="shared" ca="1" si="69"/>
        <v>0</v>
      </c>
      <c r="BQ46" s="300">
        <f t="shared" ca="1" si="69"/>
        <v>0</v>
      </c>
      <c r="BR46" s="300">
        <f t="shared" ca="1" si="69"/>
        <v>0</v>
      </c>
      <c r="BS46" s="300">
        <f t="shared" ca="1" si="69"/>
        <v>0</v>
      </c>
      <c r="BT46" s="300">
        <f t="shared" ca="1" si="70"/>
        <v>0</v>
      </c>
      <c r="BU46" s="300">
        <f t="shared" ca="1" si="70"/>
        <v>0</v>
      </c>
      <c r="BV46" s="300">
        <f t="shared" ca="1" si="70"/>
        <v>0</v>
      </c>
      <c r="BW46" s="300">
        <f t="shared" ca="1" si="70"/>
        <v>0</v>
      </c>
      <c r="BX46" s="300">
        <f t="shared" ca="1" si="70"/>
        <v>0</v>
      </c>
      <c r="BY46" s="300">
        <f t="shared" ca="1" si="70"/>
        <v>0</v>
      </c>
      <c r="BZ46" s="300">
        <f t="shared" ca="1" si="70"/>
        <v>0</v>
      </c>
      <c r="CA46" s="300">
        <f t="shared" ca="1" si="70"/>
        <v>0</v>
      </c>
      <c r="CB46" s="300">
        <f t="shared" ca="1" si="70"/>
        <v>0</v>
      </c>
      <c r="CC46" s="300">
        <f t="shared" ca="1" si="70"/>
        <v>0</v>
      </c>
      <c r="CD46" s="300">
        <f t="shared" ca="1" si="71"/>
        <v>0</v>
      </c>
      <c r="CE46" s="300">
        <f t="shared" ca="1" si="71"/>
        <v>0</v>
      </c>
      <c r="CF46" s="300">
        <f t="shared" ca="1" si="71"/>
        <v>0</v>
      </c>
      <c r="CG46" s="300">
        <f t="shared" ca="1" si="71"/>
        <v>0</v>
      </c>
      <c r="CH46" s="300">
        <f t="shared" ca="1" si="71"/>
        <v>0</v>
      </c>
      <c r="CI46" s="300">
        <f t="shared" ca="1" si="71"/>
        <v>0</v>
      </c>
      <c r="CJ46" s="300">
        <f t="shared" ca="1" si="71"/>
        <v>0</v>
      </c>
      <c r="CK46" s="300">
        <f t="shared" ca="1" si="71"/>
        <v>0</v>
      </c>
      <c r="CL46" s="300">
        <f t="shared" ca="1" si="71"/>
        <v>0</v>
      </c>
      <c r="CM46" s="300">
        <f t="shared" ca="1" si="71"/>
        <v>0</v>
      </c>
      <c r="CN46" s="300">
        <f t="shared" ca="1" si="72"/>
        <v>0</v>
      </c>
      <c r="CO46" s="300">
        <f t="shared" ca="1" si="72"/>
        <v>0</v>
      </c>
      <c r="CP46" s="300">
        <f t="shared" ca="1" si="72"/>
        <v>0</v>
      </c>
      <c r="CQ46" s="300">
        <f t="shared" ca="1" si="72"/>
        <v>0</v>
      </c>
      <c r="CR46" s="300">
        <f t="shared" ca="1" si="72"/>
        <v>0</v>
      </c>
      <c r="CS46" s="300">
        <f t="shared" ca="1" si="72"/>
        <v>0</v>
      </c>
      <c r="CT46" s="300">
        <f t="shared" ca="1" si="72"/>
        <v>0</v>
      </c>
      <c r="CU46" s="300">
        <f t="shared" ca="1" si="72"/>
        <v>0</v>
      </c>
      <c r="CV46" s="300">
        <f t="shared" ca="1" si="72"/>
        <v>0</v>
      </c>
      <c r="CW46" s="300">
        <f t="shared" ca="1" si="72"/>
        <v>0</v>
      </c>
      <c r="CX46" s="300">
        <f t="shared" ca="1" si="73"/>
        <v>0</v>
      </c>
      <c r="CY46" s="300">
        <f t="shared" ca="1" si="73"/>
        <v>0</v>
      </c>
      <c r="CZ46" s="300">
        <f t="shared" ca="1" si="73"/>
        <v>0</v>
      </c>
      <c r="DA46" s="300">
        <f t="shared" ca="1" si="73"/>
        <v>0</v>
      </c>
      <c r="DB46" s="300">
        <f t="shared" ca="1" si="73"/>
        <v>0</v>
      </c>
      <c r="DC46" s="300">
        <f t="shared" ca="1" si="73"/>
        <v>0</v>
      </c>
      <c r="DD46" s="300">
        <f t="shared" ca="1" si="73"/>
        <v>0</v>
      </c>
      <c r="DE46" s="300">
        <f t="shared" ca="1" si="73"/>
        <v>0</v>
      </c>
      <c r="DF46" s="300">
        <f t="shared" ca="1" si="73"/>
        <v>0</v>
      </c>
      <c r="DG46" s="300">
        <f t="shared" ca="1" si="73"/>
        <v>0</v>
      </c>
      <c r="DH46" s="300">
        <f t="shared" ca="1" si="74"/>
        <v>0</v>
      </c>
      <c r="DI46" s="300">
        <f t="shared" ca="1" si="74"/>
        <v>0</v>
      </c>
      <c r="DJ46" s="300">
        <f t="shared" ca="1" si="74"/>
        <v>0</v>
      </c>
      <c r="DK46" s="300">
        <f t="shared" ca="1" si="74"/>
        <v>0</v>
      </c>
      <c r="DL46" s="300">
        <f t="shared" ca="1" si="74"/>
        <v>0</v>
      </c>
      <c r="DM46" s="300">
        <f t="shared" ca="1" si="74"/>
        <v>0</v>
      </c>
      <c r="DN46" s="300">
        <f t="shared" ca="1" si="74"/>
        <v>0</v>
      </c>
      <c r="DO46" s="300">
        <f t="shared" ca="1" si="74"/>
        <v>0</v>
      </c>
      <c r="DP46" s="300">
        <f t="shared" ca="1" si="74"/>
        <v>0</v>
      </c>
      <c r="DQ46" s="300">
        <f t="shared" ca="1" si="74"/>
        <v>0</v>
      </c>
      <c r="DR46" s="300">
        <f t="shared" ca="1" si="75"/>
        <v>0</v>
      </c>
      <c r="DS46" s="300">
        <f t="shared" ca="1" si="75"/>
        <v>0</v>
      </c>
      <c r="DT46" s="300">
        <f t="shared" ca="1" si="75"/>
        <v>0</v>
      </c>
      <c r="DU46" s="300">
        <f t="shared" ca="1" si="75"/>
        <v>0</v>
      </c>
      <c r="DV46" s="300">
        <f t="shared" ca="1" si="75"/>
        <v>0</v>
      </c>
      <c r="DW46" s="300">
        <f t="shared" ca="1" si="75"/>
        <v>0</v>
      </c>
      <c r="DX46" s="300">
        <f t="shared" ca="1" si="75"/>
        <v>0</v>
      </c>
      <c r="DY46" s="300">
        <f t="shared" ca="1" si="75"/>
        <v>0</v>
      </c>
      <c r="DZ46" s="300">
        <f t="shared" ca="1" si="75"/>
        <v>0</v>
      </c>
      <c r="EA46" s="300">
        <f t="shared" ca="1" si="75"/>
        <v>0</v>
      </c>
      <c r="EB46" s="300">
        <f t="shared" ca="1" si="76"/>
        <v>0</v>
      </c>
      <c r="EC46" s="300">
        <f t="shared" ca="1" si="76"/>
        <v>0</v>
      </c>
      <c r="ED46" s="300">
        <f t="shared" ca="1" si="76"/>
        <v>0</v>
      </c>
      <c r="EE46" s="300">
        <f t="shared" ca="1" si="76"/>
        <v>0</v>
      </c>
      <c r="EF46" s="300">
        <f t="shared" ca="1" si="76"/>
        <v>0</v>
      </c>
      <c r="EG46" s="300">
        <f t="shared" ca="1" si="76"/>
        <v>0</v>
      </c>
      <c r="EH46" s="300">
        <f t="shared" ca="1" si="76"/>
        <v>0</v>
      </c>
      <c r="EI46" s="300">
        <f t="shared" ca="1" si="76"/>
        <v>0</v>
      </c>
      <c r="EJ46" s="300">
        <f t="shared" ca="1" si="76"/>
        <v>0</v>
      </c>
      <c r="EK46" s="300">
        <f t="shared" ca="1" si="76"/>
        <v>0</v>
      </c>
      <c r="EL46" s="300">
        <f t="shared" ca="1" si="77"/>
        <v>0</v>
      </c>
      <c r="EM46" s="300">
        <f t="shared" ca="1" si="77"/>
        <v>0</v>
      </c>
      <c r="EN46" s="300">
        <f t="shared" ca="1" si="77"/>
        <v>0</v>
      </c>
      <c r="EO46" s="300">
        <f t="shared" ca="1" si="77"/>
        <v>0</v>
      </c>
      <c r="EP46" s="300">
        <f t="shared" ca="1" si="77"/>
        <v>0</v>
      </c>
      <c r="EQ46" s="300">
        <f t="shared" ca="1" si="77"/>
        <v>0</v>
      </c>
      <c r="ER46" s="300">
        <f t="shared" ca="1" si="77"/>
        <v>0</v>
      </c>
      <c r="ES46" s="300">
        <f t="shared" ca="1" si="77"/>
        <v>0</v>
      </c>
      <c r="ET46" s="300">
        <f t="shared" ca="1" si="77"/>
        <v>0</v>
      </c>
      <c r="EU46" s="300">
        <f t="shared" ca="1" si="77"/>
        <v>0</v>
      </c>
      <c r="EV46" s="300">
        <f t="shared" ca="1" si="77"/>
        <v>0</v>
      </c>
      <c r="EW46" s="300">
        <f t="shared" ca="1" si="77"/>
        <v>0</v>
      </c>
      <c r="EX46" s="300">
        <f t="shared" ca="1" si="77"/>
        <v>0</v>
      </c>
      <c r="EY46" s="612"/>
      <c r="EZ46" s="757" t="str">
        <f>'Main Input'!EZ46</f>
        <v>RPI</v>
      </c>
      <c r="FA46" s="766" t="str">
        <f>'Main Input'!FA46</f>
        <v>N/A</v>
      </c>
      <c r="FB46" s="766">
        <f>'Main Input'!FB46</f>
        <v>0</v>
      </c>
      <c r="FC46" s="766" t="str">
        <f>'Main Input'!FC46</f>
        <v>IT Solutions</v>
      </c>
      <c r="FD46" s="766" t="str">
        <f>'Main Input'!FD46</f>
        <v>Managed Services</v>
      </c>
      <c r="FE46" s="757" t="str">
        <f>'Main Input'!FE46</f>
        <v>Opex</v>
      </c>
      <c r="FF46" s="757" t="str">
        <f>'Main Input'!FF46</f>
        <v>ContractAccrual</v>
      </c>
      <c r="FG46" s="757" t="str">
        <f>'Main Input'!FG46</f>
        <v>Expense</v>
      </c>
      <c r="FH46" s="767" t="str">
        <f>'Main Input'!FH46</f>
        <v>A</v>
      </c>
      <c r="FI46" s="768">
        <f>'Main Input'!FI46</f>
        <v>0.22</v>
      </c>
      <c r="FJ46" s="768">
        <f>'Main Input'!FJ46</f>
        <v>0</v>
      </c>
      <c r="FK46" s="612"/>
      <c r="FL46" s="531">
        <f t="shared" si="37"/>
        <v>0</v>
      </c>
      <c r="FM46" s="532" t="str">
        <f t="shared" si="38"/>
        <v>Y</v>
      </c>
      <c r="FN46" s="532" t="str">
        <f t="shared" si="39"/>
        <v>Y</v>
      </c>
      <c r="FO46" s="532" t="str">
        <f t="shared" si="40"/>
        <v>Y</v>
      </c>
      <c r="FP46" s="532" t="str">
        <f t="shared" si="41"/>
        <v>Y</v>
      </c>
      <c r="FQ46" s="612"/>
      <c r="FT46" s="612"/>
    </row>
    <row r="47" spans="1:176">
      <c r="A47" s="750" t="str">
        <f>'Main Input'!A47</f>
        <v>MTB</v>
      </c>
      <c r="B47" s="762" t="str">
        <f>'Main Input'!B47</f>
        <v>Enterprise Management</v>
      </c>
      <c r="C47" s="762" t="str">
        <f>'Main Input'!C47</f>
        <v>Data Network</v>
      </c>
      <c r="D47" s="762" t="str">
        <f>'Main Input'!D47</f>
        <v>TFR</v>
      </c>
      <c r="E47" s="762" t="str">
        <f>'Main Input'!E47</f>
        <v>PRIMECENTER Rack 38 U, 1000 deep FAM</v>
      </c>
      <c r="F47" s="753" t="str">
        <f>'Main Input'!F47</f>
        <v>direct</v>
      </c>
      <c r="G47" s="753" t="str">
        <f>'Main Input'!G47</f>
        <v>Person</v>
      </c>
      <c r="H47" s="753">
        <f>'Main Input'!H47</f>
        <v>0</v>
      </c>
      <c r="I47" s="753">
        <f>'Main Input'!I47</f>
        <v>0</v>
      </c>
      <c r="J47" s="753">
        <f>'Main Input'!J47</f>
        <v>0</v>
      </c>
      <c r="K47" s="753" t="str">
        <f>'Main Input'!K47</f>
        <v>FJS</v>
      </c>
      <c r="L47" s="753" t="str">
        <f>'Main Input'!L47</f>
        <v>pHW</v>
      </c>
      <c r="M47" s="753">
        <f>'Main Input'!M47</f>
        <v>0</v>
      </c>
      <c r="N47" s="753">
        <f>'Main Input'!N47</f>
        <v>0</v>
      </c>
      <c r="O47" s="753" t="str">
        <f>'Main Input'!O47</f>
        <v>SPAIN</v>
      </c>
      <c r="P47" s="753">
        <f>'Main Input'!P47</f>
        <v>15681</v>
      </c>
      <c r="Q47" s="753" t="str">
        <f>'Main Input'!Q47</f>
        <v>EUR</v>
      </c>
      <c r="R47" s="753" t="str">
        <f>'Main Input'!R47</f>
        <v>EMEA</v>
      </c>
      <c r="S47" s="753" t="str">
        <f>'Main Input'!S47</f>
        <v>Local</v>
      </c>
      <c r="T47" s="753">
        <f>'Main Input'!T47</f>
        <v>0</v>
      </c>
      <c r="U47" s="753">
        <f>'Main Input'!U47</f>
        <v>0</v>
      </c>
      <c r="V47" s="753" t="str">
        <f>'Main Input'!V47</f>
        <v>ZZZ</v>
      </c>
      <c r="W47" s="753">
        <f>'Main Input'!W47</f>
        <v>0</v>
      </c>
      <c r="X47" s="753">
        <f>'Main Input'!X47</f>
        <v>0</v>
      </c>
      <c r="Y47" s="753">
        <f>'Main Input'!Y47</f>
        <v>0</v>
      </c>
      <c r="Z47" s="753">
        <f>'Main Input'!Z47</f>
        <v>0</v>
      </c>
      <c r="AA47" s="753">
        <f>'Main Input'!AA47</f>
        <v>0</v>
      </c>
      <c r="AB47" s="763">
        <f>'Main Input'!AB47</f>
        <v>0</v>
      </c>
      <c r="AC47" s="763" t="str">
        <f>'Main Input'!AC47</f>
        <v>Servers</v>
      </c>
      <c r="AD47" s="764">
        <f>'Main Input'!AD47</f>
        <v>12</v>
      </c>
      <c r="AE47" s="765">
        <f t="shared" ref="AE47:AE78" ca="1" si="78">SUM(AF47:EY47)</f>
        <v>188172</v>
      </c>
      <c r="AF47" s="299">
        <f t="shared" si="66"/>
        <v>0</v>
      </c>
      <c r="AG47" s="300">
        <f t="shared" ca="1" si="66"/>
        <v>0</v>
      </c>
      <c r="AH47" s="300">
        <f t="shared" ca="1" si="66"/>
        <v>0</v>
      </c>
      <c r="AI47" s="300">
        <f t="shared" ca="1" si="66"/>
        <v>188172</v>
      </c>
      <c r="AJ47" s="300">
        <f t="shared" ca="1" si="66"/>
        <v>0</v>
      </c>
      <c r="AK47" s="300">
        <f t="shared" ca="1" si="66"/>
        <v>0</v>
      </c>
      <c r="AL47" s="300">
        <f t="shared" ca="1" si="66"/>
        <v>0</v>
      </c>
      <c r="AM47" s="300">
        <f t="shared" ca="1" si="66"/>
        <v>0</v>
      </c>
      <c r="AN47" s="300">
        <f t="shared" ca="1" si="66"/>
        <v>0</v>
      </c>
      <c r="AO47" s="300">
        <f t="shared" ca="1" si="66"/>
        <v>0</v>
      </c>
      <c r="AP47" s="300">
        <f t="shared" ca="1" si="67"/>
        <v>0</v>
      </c>
      <c r="AQ47" s="300">
        <f t="shared" ca="1" si="67"/>
        <v>0</v>
      </c>
      <c r="AR47" s="300">
        <f t="shared" ca="1" si="67"/>
        <v>0</v>
      </c>
      <c r="AS47" s="300">
        <f t="shared" ca="1" si="67"/>
        <v>0</v>
      </c>
      <c r="AT47" s="300">
        <f t="shared" ca="1" si="67"/>
        <v>0</v>
      </c>
      <c r="AU47" s="300">
        <f t="shared" ca="1" si="67"/>
        <v>0</v>
      </c>
      <c r="AV47" s="300">
        <f t="shared" ca="1" si="67"/>
        <v>0</v>
      </c>
      <c r="AW47" s="300">
        <f t="shared" ca="1" si="67"/>
        <v>0</v>
      </c>
      <c r="AX47" s="300">
        <f t="shared" ca="1" si="67"/>
        <v>0</v>
      </c>
      <c r="AY47" s="300">
        <f t="shared" ca="1" si="67"/>
        <v>0</v>
      </c>
      <c r="AZ47" s="300">
        <f t="shared" ca="1" si="68"/>
        <v>0</v>
      </c>
      <c r="BA47" s="300">
        <f t="shared" ca="1" si="68"/>
        <v>0</v>
      </c>
      <c r="BB47" s="300">
        <f t="shared" ca="1" si="68"/>
        <v>0</v>
      </c>
      <c r="BC47" s="300">
        <f t="shared" ca="1" si="68"/>
        <v>0</v>
      </c>
      <c r="BD47" s="300">
        <f t="shared" ca="1" si="68"/>
        <v>0</v>
      </c>
      <c r="BE47" s="300">
        <f t="shared" ca="1" si="68"/>
        <v>0</v>
      </c>
      <c r="BF47" s="300">
        <f t="shared" ca="1" si="68"/>
        <v>0</v>
      </c>
      <c r="BG47" s="300">
        <f t="shared" ca="1" si="68"/>
        <v>0</v>
      </c>
      <c r="BH47" s="300">
        <f t="shared" ca="1" si="68"/>
        <v>0</v>
      </c>
      <c r="BI47" s="300">
        <f t="shared" ca="1" si="68"/>
        <v>0</v>
      </c>
      <c r="BJ47" s="300">
        <f t="shared" ca="1" si="69"/>
        <v>0</v>
      </c>
      <c r="BK47" s="300">
        <f t="shared" ca="1" si="69"/>
        <v>0</v>
      </c>
      <c r="BL47" s="300">
        <f t="shared" ca="1" si="69"/>
        <v>0</v>
      </c>
      <c r="BM47" s="300">
        <f t="shared" ca="1" si="69"/>
        <v>0</v>
      </c>
      <c r="BN47" s="300">
        <f t="shared" ca="1" si="69"/>
        <v>0</v>
      </c>
      <c r="BO47" s="300">
        <f t="shared" ca="1" si="69"/>
        <v>0</v>
      </c>
      <c r="BP47" s="300">
        <f t="shared" ca="1" si="69"/>
        <v>0</v>
      </c>
      <c r="BQ47" s="300">
        <f t="shared" ca="1" si="69"/>
        <v>0</v>
      </c>
      <c r="BR47" s="300">
        <f t="shared" ca="1" si="69"/>
        <v>0</v>
      </c>
      <c r="BS47" s="300">
        <f t="shared" ca="1" si="69"/>
        <v>0</v>
      </c>
      <c r="BT47" s="300">
        <f t="shared" ca="1" si="70"/>
        <v>0</v>
      </c>
      <c r="BU47" s="300">
        <f t="shared" ca="1" si="70"/>
        <v>0</v>
      </c>
      <c r="BV47" s="300">
        <f t="shared" ca="1" si="70"/>
        <v>0</v>
      </c>
      <c r="BW47" s="300">
        <f t="shared" ca="1" si="70"/>
        <v>0</v>
      </c>
      <c r="BX47" s="300">
        <f t="shared" ca="1" si="70"/>
        <v>0</v>
      </c>
      <c r="BY47" s="300">
        <f t="shared" ca="1" si="70"/>
        <v>0</v>
      </c>
      <c r="BZ47" s="300">
        <f t="shared" ca="1" si="70"/>
        <v>0</v>
      </c>
      <c r="CA47" s="300">
        <f t="shared" ca="1" si="70"/>
        <v>0</v>
      </c>
      <c r="CB47" s="300">
        <f t="shared" ca="1" si="70"/>
        <v>0</v>
      </c>
      <c r="CC47" s="300">
        <f t="shared" ca="1" si="70"/>
        <v>0</v>
      </c>
      <c r="CD47" s="300">
        <f t="shared" ca="1" si="71"/>
        <v>0</v>
      </c>
      <c r="CE47" s="300">
        <f t="shared" ca="1" si="71"/>
        <v>0</v>
      </c>
      <c r="CF47" s="300">
        <f t="shared" ca="1" si="71"/>
        <v>0</v>
      </c>
      <c r="CG47" s="300">
        <f t="shared" ca="1" si="71"/>
        <v>0</v>
      </c>
      <c r="CH47" s="300">
        <f t="shared" ca="1" si="71"/>
        <v>0</v>
      </c>
      <c r="CI47" s="300">
        <f t="shared" ca="1" si="71"/>
        <v>0</v>
      </c>
      <c r="CJ47" s="300">
        <f t="shared" ca="1" si="71"/>
        <v>0</v>
      </c>
      <c r="CK47" s="300">
        <f t="shared" ca="1" si="71"/>
        <v>0</v>
      </c>
      <c r="CL47" s="300">
        <f t="shared" ca="1" si="71"/>
        <v>0</v>
      </c>
      <c r="CM47" s="300">
        <f t="shared" ca="1" si="71"/>
        <v>0</v>
      </c>
      <c r="CN47" s="300">
        <f t="shared" ca="1" si="72"/>
        <v>0</v>
      </c>
      <c r="CO47" s="300">
        <f t="shared" ca="1" si="72"/>
        <v>0</v>
      </c>
      <c r="CP47" s="300">
        <f t="shared" ca="1" si="72"/>
        <v>0</v>
      </c>
      <c r="CQ47" s="300">
        <f t="shared" ca="1" si="72"/>
        <v>0</v>
      </c>
      <c r="CR47" s="300">
        <f t="shared" ca="1" si="72"/>
        <v>0</v>
      </c>
      <c r="CS47" s="300">
        <f t="shared" ca="1" si="72"/>
        <v>0</v>
      </c>
      <c r="CT47" s="300">
        <f t="shared" ca="1" si="72"/>
        <v>0</v>
      </c>
      <c r="CU47" s="300">
        <f t="shared" ca="1" si="72"/>
        <v>0</v>
      </c>
      <c r="CV47" s="300">
        <f t="shared" ca="1" si="72"/>
        <v>0</v>
      </c>
      <c r="CW47" s="300">
        <f t="shared" ca="1" si="72"/>
        <v>0</v>
      </c>
      <c r="CX47" s="300">
        <f t="shared" ca="1" si="73"/>
        <v>0</v>
      </c>
      <c r="CY47" s="300">
        <f t="shared" ca="1" si="73"/>
        <v>0</v>
      </c>
      <c r="CZ47" s="300">
        <f t="shared" ca="1" si="73"/>
        <v>0</v>
      </c>
      <c r="DA47" s="300">
        <f t="shared" ca="1" si="73"/>
        <v>0</v>
      </c>
      <c r="DB47" s="300">
        <f t="shared" ca="1" si="73"/>
        <v>0</v>
      </c>
      <c r="DC47" s="300">
        <f t="shared" ca="1" si="73"/>
        <v>0</v>
      </c>
      <c r="DD47" s="300">
        <f t="shared" ca="1" si="73"/>
        <v>0</v>
      </c>
      <c r="DE47" s="300">
        <f t="shared" ca="1" si="73"/>
        <v>0</v>
      </c>
      <c r="DF47" s="300">
        <f t="shared" ca="1" si="73"/>
        <v>0</v>
      </c>
      <c r="DG47" s="300">
        <f t="shared" ca="1" si="73"/>
        <v>0</v>
      </c>
      <c r="DH47" s="300">
        <f t="shared" ca="1" si="74"/>
        <v>0</v>
      </c>
      <c r="DI47" s="300">
        <f t="shared" ca="1" si="74"/>
        <v>0</v>
      </c>
      <c r="DJ47" s="300">
        <f t="shared" ca="1" si="74"/>
        <v>0</v>
      </c>
      <c r="DK47" s="300">
        <f t="shared" ca="1" si="74"/>
        <v>0</v>
      </c>
      <c r="DL47" s="300">
        <f t="shared" ca="1" si="74"/>
        <v>0</v>
      </c>
      <c r="DM47" s="300">
        <f t="shared" ca="1" si="74"/>
        <v>0</v>
      </c>
      <c r="DN47" s="300">
        <f t="shared" ca="1" si="74"/>
        <v>0</v>
      </c>
      <c r="DO47" s="300">
        <f t="shared" ca="1" si="74"/>
        <v>0</v>
      </c>
      <c r="DP47" s="300">
        <f t="shared" ca="1" si="74"/>
        <v>0</v>
      </c>
      <c r="DQ47" s="300">
        <f t="shared" ca="1" si="74"/>
        <v>0</v>
      </c>
      <c r="DR47" s="300">
        <f t="shared" ca="1" si="75"/>
        <v>0</v>
      </c>
      <c r="DS47" s="300">
        <f t="shared" ca="1" si="75"/>
        <v>0</v>
      </c>
      <c r="DT47" s="300">
        <f t="shared" ca="1" si="75"/>
        <v>0</v>
      </c>
      <c r="DU47" s="300">
        <f t="shared" ca="1" si="75"/>
        <v>0</v>
      </c>
      <c r="DV47" s="300">
        <f t="shared" ca="1" si="75"/>
        <v>0</v>
      </c>
      <c r="DW47" s="300">
        <f t="shared" ca="1" si="75"/>
        <v>0</v>
      </c>
      <c r="DX47" s="300">
        <f t="shared" ca="1" si="75"/>
        <v>0</v>
      </c>
      <c r="DY47" s="300">
        <f t="shared" ca="1" si="75"/>
        <v>0</v>
      </c>
      <c r="DZ47" s="300">
        <f t="shared" ca="1" si="75"/>
        <v>0</v>
      </c>
      <c r="EA47" s="300">
        <f t="shared" ca="1" si="75"/>
        <v>0</v>
      </c>
      <c r="EB47" s="300">
        <f t="shared" ca="1" si="76"/>
        <v>0</v>
      </c>
      <c r="EC47" s="300">
        <f t="shared" ca="1" si="76"/>
        <v>0</v>
      </c>
      <c r="ED47" s="300">
        <f t="shared" ca="1" si="76"/>
        <v>0</v>
      </c>
      <c r="EE47" s="300">
        <f t="shared" ca="1" si="76"/>
        <v>0</v>
      </c>
      <c r="EF47" s="300">
        <f t="shared" ca="1" si="76"/>
        <v>0</v>
      </c>
      <c r="EG47" s="300">
        <f t="shared" ca="1" si="76"/>
        <v>0</v>
      </c>
      <c r="EH47" s="300">
        <f t="shared" ca="1" si="76"/>
        <v>0</v>
      </c>
      <c r="EI47" s="300">
        <f t="shared" ca="1" si="76"/>
        <v>0</v>
      </c>
      <c r="EJ47" s="300">
        <f t="shared" ca="1" si="76"/>
        <v>0</v>
      </c>
      <c r="EK47" s="300">
        <f t="shared" ca="1" si="76"/>
        <v>0</v>
      </c>
      <c r="EL47" s="300">
        <f t="shared" ca="1" si="77"/>
        <v>0</v>
      </c>
      <c r="EM47" s="300">
        <f t="shared" ca="1" si="77"/>
        <v>0</v>
      </c>
      <c r="EN47" s="300">
        <f t="shared" ca="1" si="77"/>
        <v>0</v>
      </c>
      <c r="EO47" s="300">
        <f t="shared" ca="1" si="77"/>
        <v>0</v>
      </c>
      <c r="EP47" s="300">
        <f t="shared" ca="1" si="77"/>
        <v>0</v>
      </c>
      <c r="EQ47" s="300">
        <f t="shared" ca="1" si="77"/>
        <v>0</v>
      </c>
      <c r="ER47" s="300">
        <f t="shared" ca="1" si="77"/>
        <v>0</v>
      </c>
      <c r="ES47" s="300">
        <f t="shared" ca="1" si="77"/>
        <v>0</v>
      </c>
      <c r="ET47" s="300">
        <f t="shared" ca="1" si="77"/>
        <v>0</v>
      </c>
      <c r="EU47" s="300">
        <f t="shared" ca="1" si="77"/>
        <v>0</v>
      </c>
      <c r="EV47" s="300">
        <f t="shared" ca="1" si="77"/>
        <v>0</v>
      </c>
      <c r="EW47" s="300">
        <f t="shared" ca="1" si="77"/>
        <v>0</v>
      </c>
      <c r="EX47" s="300">
        <f t="shared" ca="1" si="77"/>
        <v>0</v>
      </c>
      <c r="EY47" s="612"/>
      <c r="EZ47" s="757" t="str">
        <f>'Main Input'!EZ47</f>
        <v>RPI</v>
      </c>
      <c r="FA47" s="766" t="str">
        <f>'Main Input'!FA47</f>
        <v>N/A</v>
      </c>
      <c r="FB47" s="766">
        <f>'Main Input'!FB47</f>
        <v>0</v>
      </c>
      <c r="FC47" s="766" t="str">
        <f>'Main Input'!FC47</f>
        <v>IT Solutions</v>
      </c>
      <c r="FD47" s="766" t="str">
        <f>'Main Input'!FD47</f>
        <v>Managed Services</v>
      </c>
      <c r="FE47" s="757" t="str">
        <f>'Main Input'!FE47</f>
        <v>Opex</v>
      </c>
      <c r="FF47" s="757" t="str">
        <f>'Main Input'!FF47</f>
        <v>ContractAccrual</v>
      </c>
      <c r="FG47" s="757" t="str">
        <f>'Main Input'!FG47</f>
        <v>Expense</v>
      </c>
      <c r="FH47" s="767" t="str">
        <f>'Main Input'!FH47</f>
        <v>A</v>
      </c>
      <c r="FI47" s="768">
        <f>'Main Input'!FI47</f>
        <v>0.22</v>
      </c>
      <c r="FJ47" s="768">
        <f>'Main Input'!FJ47</f>
        <v>0</v>
      </c>
      <c r="FK47" s="612"/>
      <c r="FL47" s="531">
        <f t="shared" ref="FL47:FL78" si="79">IF(COUNTIF(FM47:FQ47,"Y")=COUNTA(FM47:FQ47),0,1)</f>
        <v>0</v>
      </c>
      <c r="FM47" s="532" t="str">
        <f t="shared" si="38"/>
        <v>Y</v>
      </c>
      <c r="FN47" s="532" t="str">
        <f t="shared" si="39"/>
        <v>Y</v>
      </c>
      <c r="FO47" s="532" t="str">
        <f t="shared" si="40"/>
        <v>Y</v>
      </c>
      <c r="FP47" s="532" t="str">
        <f t="shared" si="41"/>
        <v>Y</v>
      </c>
      <c r="FQ47" s="612"/>
      <c r="FT47" s="612"/>
    </row>
    <row r="48" spans="1:176">
      <c r="A48" s="750" t="str">
        <f>'Main Input'!A48</f>
        <v>MTB</v>
      </c>
      <c r="B48" s="762" t="str">
        <f>'Main Input'!B48</f>
        <v>Enterprise Management</v>
      </c>
      <c r="C48" s="762" t="str">
        <f>'Main Input'!C48</f>
        <v>Data Network</v>
      </c>
      <c r="D48" s="762" t="str">
        <f>'Main Input'!D48</f>
        <v>TFR</v>
      </c>
      <c r="E48" s="762" t="str">
        <f>'Main Input'!E48</f>
        <v>PRIMECENTER Rack 38 U, 1000 deep PORTAL</v>
      </c>
      <c r="F48" s="753" t="str">
        <f>'Main Input'!F48</f>
        <v>direct</v>
      </c>
      <c r="G48" s="753" t="str">
        <f>'Main Input'!G48</f>
        <v>Person</v>
      </c>
      <c r="H48" s="753">
        <f>'Main Input'!H48</f>
        <v>0</v>
      </c>
      <c r="I48" s="753">
        <f>'Main Input'!I48</f>
        <v>0</v>
      </c>
      <c r="J48" s="753">
        <f>'Main Input'!J48</f>
        <v>0</v>
      </c>
      <c r="K48" s="753" t="str">
        <f>'Main Input'!K48</f>
        <v>FJS</v>
      </c>
      <c r="L48" s="753" t="str">
        <f>'Main Input'!L48</f>
        <v>pHW</v>
      </c>
      <c r="M48" s="753">
        <f>'Main Input'!M48</f>
        <v>0</v>
      </c>
      <c r="N48" s="753">
        <f>'Main Input'!N48</f>
        <v>0</v>
      </c>
      <c r="O48" s="753" t="str">
        <f>'Main Input'!O48</f>
        <v>SPAIN</v>
      </c>
      <c r="P48" s="753">
        <f>'Main Input'!P48</f>
        <v>16993</v>
      </c>
      <c r="Q48" s="753" t="str">
        <f>'Main Input'!Q48</f>
        <v>EUR</v>
      </c>
      <c r="R48" s="753" t="str">
        <f>'Main Input'!R48</f>
        <v>EMEA</v>
      </c>
      <c r="S48" s="753" t="str">
        <f>'Main Input'!S48</f>
        <v>Local</v>
      </c>
      <c r="T48" s="753">
        <f>'Main Input'!T48</f>
        <v>0</v>
      </c>
      <c r="U48" s="753">
        <f>'Main Input'!U48</f>
        <v>0</v>
      </c>
      <c r="V48" s="753" t="str">
        <f>'Main Input'!V48</f>
        <v>ZZZ</v>
      </c>
      <c r="W48" s="753">
        <f>'Main Input'!W48</f>
        <v>0</v>
      </c>
      <c r="X48" s="753">
        <f>'Main Input'!X48</f>
        <v>0</v>
      </c>
      <c r="Y48" s="753">
        <f>'Main Input'!Y48</f>
        <v>0</v>
      </c>
      <c r="Z48" s="753">
        <f>'Main Input'!Z48</f>
        <v>0</v>
      </c>
      <c r="AA48" s="753">
        <f>'Main Input'!AA48</f>
        <v>0</v>
      </c>
      <c r="AB48" s="763">
        <f>'Main Input'!AB48</f>
        <v>0</v>
      </c>
      <c r="AC48" s="763" t="str">
        <f>'Main Input'!AC48</f>
        <v>Servers</v>
      </c>
      <c r="AD48" s="764">
        <f>'Main Input'!AD48</f>
        <v>15</v>
      </c>
      <c r="AE48" s="765">
        <f t="shared" ca="1" si="78"/>
        <v>254895</v>
      </c>
      <c r="AF48" s="299">
        <f t="shared" si="66"/>
        <v>0</v>
      </c>
      <c r="AG48" s="300">
        <f t="shared" ca="1" si="66"/>
        <v>0</v>
      </c>
      <c r="AH48" s="300">
        <f t="shared" ca="1" si="66"/>
        <v>0</v>
      </c>
      <c r="AI48" s="300">
        <f t="shared" ca="1" si="66"/>
        <v>254895</v>
      </c>
      <c r="AJ48" s="300">
        <f t="shared" ca="1" si="66"/>
        <v>0</v>
      </c>
      <c r="AK48" s="300">
        <f t="shared" ca="1" si="66"/>
        <v>0</v>
      </c>
      <c r="AL48" s="300">
        <f t="shared" ca="1" si="66"/>
        <v>0</v>
      </c>
      <c r="AM48" s="300">
        <f t="shared" ca="1" si="66"/>
        <v>0</v>
      </c>
      <c r="AN48" s="300">
        <f t="shared" ca="1" si="66"/>
        <v>0</v>
      </c>
      <c r="AO48" s="300">
        <f t="shared" ca="1" si="66"/>
        <v>0</v>
      </c>
      <c r="AP48" s="300">
        <f t="shared" ca="1" si="67"/>
        <v>0</v>
      </c>
      <c r="AQ48" s="300">
        <f t="shared" ca="1" si="67"/>
        <v>0</v>
      </c>
      <c r="AR48" s="300">
        <f t="shared" ca="1" si="67"/>
        <v>0</v>
      </c>
      <c r="AS48" s="300">
        <f t="shared" ca="1" si="67"/>
        <v>0</v>
      </c>
      <c r="AT48" s="300">
        <f t="shared" ca="1" si="67"/>
        <v>0</v>
      </c>
      <c r="AU48" s="300">
        <f t="shared" ca="1" si="67"/>
        <v>0</v>
      </c>
      <c r="AV48" s="300">
        <f t="shared" ca="1" si="67"/>
        <v>0</v>
      </c>
      <c r="AW48" s="300">
        <f t="shared" ca="1" si="67"/>
        <v>0</v>
      </c>
      <c r="AX48" s="300">
        <f t="shared" ca="1" si="67"/>
        <v>0</v>
      </c>
      <c r="AY48" s="300">
        <f t="shared" ca="1" si="67"/>
        <v>0</v>
      </c>
      <c r="AZ48" s="300">
        <f t="shared" ca="1" si="68"/>
        <v>0</v>
      </c>
      <c r="BA48" s="300">
        <f t="shared" ca="1" si="68"/>
        <v>0</v>
      </c>
      <c r="BB48" s="300">
        <f t="shared" ca="1" si="68"/>
        <v>0</v>
      </c>
      <c r="BC48" s="300">
        <f t="shared" ca="1" si="68"/>
        <v>0</v>
      </c>
      <c r="BD48" s="300">
        <f t="shared" ca="1" si="68"/>
        <v>0</v>
      </c>
      <c r="BE48" s="300">
        <f t="shared" ca="1" si="68"/>
        <v>0</v>
      </c>
      <c r="BF48" s="300">
        <f t="shared" ca="1" si="68"/>
        <v>0</v>
      </c>
      <c r="BG48" s="300">
        <f t="shared" ca="1" si="68"/>
        <v>0</v>
      </c>
      <c r="BH48" s="300">
        <f t="shared" ca="1" si="68"/>
        <v>0</v>
      </c>
      <c r="BI48" s="300">
        <f t="shared" ca="1" si="68"/>
        <v>0</v>
      </c>
      <c r="BJ48" s="300">
        <f t="shared" ca="1" si="69"/>
        <v>0</v>
      </c>
      <c r="BK48" s="300">
        <f t="shared" ca="1" si="69"/>
        <v>0</v>
      </c>
      <c r="BL48" s="300">
        <f t="shared" ca="1" si="69"/>
        <v>0</v>
      </c>
      <c r="BM48" s="300">
        <f t="shared" ca="1" si="69"/>
        <v>0</v>
      </c>
      <c r="BN48" s="300">
        <f t="shared" ca="1" si="69"/>
        <v>0</v>
      </c>
      <c r="BO48" s="300">
        <f t="shared" ca="1" si="69"/>
        <v>0</v>
      </c>
      <c r="BP48" s="300">
        <f t="shared" ca="1" si="69"/>
        <v>0</v>
      </c>
      <c r="BQ48" s="300">
        <f t="shared" ca="1" si="69"/>
        <v>0</v>
      </c>
      <c r="BR48" s="300">
        <f t="shared" ca="1" si="69"/>
        <v>0</v>
      </c>
      <c r="BS48" s="300">
        <f t="shared" ca="1" si="69"/>
        <v>0</v>
      </c>
      <c r="BT48" s="300">
        <f t="shared" ca="1" si="70"/>
        <v>0</v>
      </c>
      <c r="BU48" s="300">
        <f t="shared" ca="1" si="70"/>
        <v>0</v>
      </c>
      <c r="BV48" s="300">
        <f t="shared" ca="1" si="70"/>
        <v>0</v>
      </c>
      <c r="BW48" s="300">
        <f t="shared" ca="1" si="70"/>
        <v>0</v>
      </c>
      <c r="BX48" s="300">
        <f t="shared" ca="1" si="70"/>
        <v>0</v>
      </c>
      <c r="BY48" s="300">
        <f t="shared" ca="1" si="70"/>
        <v>0</v>
      </c>
      <c r="BZ48" s="300">
        <f t="shared" ca="1" si="70"/>
        <v>0</v>
      </c>
      <c r="CA48" s="300">
        <f t="shared" ca="1" si="70"/>
        <v>0</v>
      </c>
      <c r="CB48" s="300">
        <f t="shared" ca="1" si="70"/>
        <v>0</v>
      </c>
      <c r="CC48" s="300">
        <f t="shared" ca="1" si="70"/>
        <v>0</v>
      </c>
      <c r="CD48" s="300">
        <f t="shared" ca="1" si="71"/>
        <v>0</v>
      </c>
      <c r="CE48" s="300">
        <f t="shared" ca="1" si="71"/>
        <v>0</v>
      </c>
      <c r="CF48" s="300">
        <f t="shared" ca="1" si="71"/>
        <v>0</v>
      </c>
      <c r="CG48" s="300">
        <f t="shared" ca="1" si="71"/>
        <v>0</v>
      </c>
      <c r="CH48" s="300">
        <f t="shared" ca="1" si="71"/>
        <v>0</v>
      </c>
      <c r="CI48" s="300">
        <f t="shared" ca="1" si="71"/>
        <v>0</v>
      </c>
      <c r="CJ48" s="300">
        <f t="shared" ca="1" si="71"/>
        <v>0</v>
      </c>
      <c r="CK48" s="300">
        <f t="shared" ca="1" si="71"/>
        <v>0</v>
      </c>
      <c r="CL48" s="300">
        <f t="shared" ca="1" si="71"/>
        <v>0</v>
      </c>
      <c r="CM48" s="300">
        <f t="shared" ca="1" si="71"/>
        <v>0</v>
      </c>
      <c r="CN48" s="300">
        <f t="shared" ca="1" si="72"/>
        <v>0</v>
      </c>
      <c r="CO48" s="300">
        <f t="shared" ca="1" si="72"/>
        <v>0</v>
      </c>
      <c r="CP48" s="300">
        <f t="shared" ca="1" si="72"/>
        <v>0</v>
      </c>
      <c r="CQ48" s="300">
        <f t="shared" ca="1" si="72"/>
        <v>0</v>
      </c>
      <c r="CR48" s="300">
        <f t="shared" ca="1" si="72"/>
        <v>0</v>
      </c>
      <c r="CS48" s="300">
        <f t="shared" ca="1" si="72"/>
        <v>0</v>
      </c>
      <c r="CT48" s="300">
        <f t="shared" ca="1" si="72"/>
        <v>0</v>
      </c>
      <c r="CU48" s="300">
        <f t="shared" ca="1" si="72"/>
        <v>0</v>
      </c>
      <c r="CV48" s="300">
        <f t="shared" ca="1" si="72"/>
        <v>0</v>
      </c>
      <c r="CW48" s="300">
        <f t="shared" ca="1" si="72"/>
        <v>0</v>
      </c>
      <c r="CX48" s="300">
        <f t="shared" ca="1" si="73"/>
        <v>0</v>
      </c>
      <c r="CY48" s="300">
        <f t="shared" ca="1" si="73"/>
        <v>0</v>
      </c>
      <c r="CZ48" s="300">
        <f t="shared" ca="1" si="73"/>
        <v>0</v>
      </c>
      <c r="DA48" s="300">
        <f t="shared" ca="1" si="73"/>
        <v>0</v>
      </c>
      <c r="DB48" s="300">
        <f t="shared" ca="1" si="73"/>
        <v>0</v>
      </c>
      <c r="DC48" s="300">
        <f t="shared" ca="1" si="73"/>
        <v>0</v>
      </c>
      <c r="DD48" s="300">
        <f t="shared" ca="1" si="73"/>
        <v>0</v>
      </c>
      <c r="DE48" s="300">
        <f t="shared" ca="1" si="73"/>
        <v>0</v>
      </c>
      <c r="DF48" s="300">
        <f t="shared" ca="1" si="73"/>
        <v>0</v>
      </c>
      <c r="DG48" s="300">
        <f t="shared" ca="1" si="73"/>
        <v>0</v>
      </c>
      <c r="DH48" s="300">
        <f t="shared" ca="1" si="74"/>
        <v>0</v>
      </c>
      <c r="DI48" s="300">
        <f t="shared" ca="1" si="74"/>
        <v>0</v>
      </c>
      <c r="DJ48" s="300">
        <f t="shared" ca="1" si="74"/>
        <v>0</v>
      </c>
      <c r="DK48" s="300">
        <f t="shared" ca="1" si="74"/>
        <v>0</v>
      </c>
      <c r="DL48" s="300">
        <f t="shared" ca="1" si="74"/>
        <v>0</v>
      </c>
      <c r="DM48" s="300">
        <f t="shared" ca="1" si="74"/>
        <v>0</v>
      </c>
      <c r="DN48" s="300">
        <f t="shared" ca="1" si="74"/>
        <v>0</v>
      </c>
      <c r="DO48" s="300">
        <f t="shared" ca="1" si="74"/>
        <v>0</v>
      </c>
      <c r="DP48" s="300">
        <f t="shared" ca="1" si="74"/>
        <v>0</v>
      </c>
      <c r="DQ48" s="300">
        <f t="shared" ca="1" si="74"/>
        <v>0</v>
      </c>
      <c r="DR48" s="300">
        <f t="shared" ca="1" si="75"/>
        <v>0</v>
      </c>
      <c r="DS48" s="300">
        <f t="shared" ca="1" si="75"/>
        <v>0</v>
      </c>
      <c r="DT48" s="300">
        <f t="shared" ca="1" si="75"/>
        <v>0</v>
      </c>
      <c r="DU48" s="300">
        <f t="shared" ca="1" si="75"/>
        <v>0</v>
      </c>
      <c r="DV48" s="300">
        <f t="shared" ca="1" si="75"/>
        <v>0</v>
      </c>
      <c r="DW48" s="300">
        <f t="shared" ca="1" si="75"/>
        <v>0</v>
      </c>
      <c r="DX48" s="300">
        <f t="shared" ca="1" si="75"/>
        <v>0</v>
      </c>
      <c r="DY48" s="300">
        <f t="shared" ca="1" si="75"/>
        <v>0</v>
      </c>
      <c r="DZ48" s="300">
        <f t="shared" ca="1" si="75"/>
        <v>0</v>
      </c>
      <c r="EA48" s="300">
        <f t="shared" ca="1" si="75"/>
        <v>0</v>
      </c>
      <c r="EB48" s="300">
        <f t="shared" ca="1" si="76"/>
        <v>0</v>
      </c>
      <c r="EC48" s="300">
        <f t="shared" ca="1" si="76"/>
        <v>0</v>
      </c>
      <c r="ED48" s="300">
        <f t="shared" ca="1" si="76"/>
        <v>0</v>
      </c>
      <c r="EE48" s="300">
        <f t="shared" ca="1" si="76"/>
        <v>0</v>
      </c>
      <c r="EF48" s="300">
        <f t="shared" ca="1" si="76"/>
        <v>0</v>
      </c>
      <c r="EG48" s="300">
        <f t="shared" ca="1" si="76"/>
        <v>0</v>
      </c>
      <c r="EH48" s="300">
        <f t="shared" ca="1" si="76"/>
        <v>0</v>
      </c>
      <c r="EI48" s="300">
        <f t="shared" ca="1" si="76"/>
        <v>0</v>
      </c>
      <c r="EJ48" s="300">
        <f t="shared" ca="1" si="76"/>
        <v>0</v>
      </c>
      <c r="EK48" s="300">
        <f t="shared" ca="1" si="76"/>
        <v>0</v>
      </c>
      <c r="EL48" s="300">
        <f t="shared" ca="1" si="77"/>
        <v>0</v>
      </c>
      <c r="EM48" s="300">
        <f t="shared" ca="1" si="77"/>
        <v>0</v>
      </c>
      <c r="EN48" s="300">
        <f t="shared" ca="1" si="77"/>
        <v>0</v>
      </c>
      <c r="EO48" s="300">
        <f t="shared" ca="1" si="77"/>
        <v>0</v>
      </c>
      <c r="EP48" s="300">
        <f t="shared" ca="1" si="77"/>
        <v>0</v>
      </c>
      <c r="EQ48" s="300">
        <f t="shared" ca="1" si="77"/>
        <v>0</v>
      </c>
      <c r="ER48" s="300">
        <f t="shared" ca="1" si="77"/>
        <v>0</v>
      </c>
      <c r="ES48" s="300">
        <f t="shared" ca="1" si="77"/>
        <v>0</v>
      </c>
      <c r="ET48" s="300">
        <f t="shared" ca="1" si="77"/>
        <v>0</v>
      </c>
      <c r="EU48" s="300">
        <f t="shared" ca="1" si="77"/>
        <v>0</v>
      </c>
      <c r="EV48" s="300">
        <f t="shared" ca="1" si="77"/>
        <v>0</v>
      </c>
      <c r="EW48" s="300">
        <f t="shared" ca="1" si="77"/>
        <v>0</v>
      </c>
      <c r="EX48" s="300">
        <f t="shared" ca="1" si="77"/>
        <v>0</v>
      </c>
      <c r="EY48" s="612"/>
      <c r="EZ48" s="757" t="str">
        <f>'Main Input'!EZ48</f>
        <v>RPI</v>
      </c>
      <c r="FA48" s="766" t="str">
        <f>'Main Input'!FA48</f>
        <v>N/A</v>
      </c>
      <c r="FB48" s="766">
        <f>'Main Input'!FB48</f>
        <v>0</v>
      </c>
      <c r="FC48" s="766" t="str">
        <f>'Main Input'!FC48</f>
        <v>IT Solutions</v>
      </c>
      <c r="FD48" s="766" t="str">
        <f>'Main Input'!FD48</f>
        <v>Managed Services</v>
      </c>
      <c r="FE48" s="757" t="str">
        <f>'Main Input'!FE48</f>
        <v>Opex</v>
      </c>
      <c r="FF48" s="757" t="str">
        <f>'Main Input'!FF48</f>
        <v>ContractAccrual</v>
      </c>
      <c r="FG48" s="757" t="str">
        <f>'Main Input'!FG48</f>
        <v>Expense</v>
      </c>
      <c r="FH48" s="767" t="str">
        <f>'Main Input'!FH48</f>
        <v>A</v>
      </c>
      <c r="FI48" s="768">
        <f>'Main Input'!FI48</f>
        <v>0.22</v>
      </c>
      <c r="FJ48" s="768">
        <f>'Main Input'!FJ48</f>
        <v>0</v>
      </c>
      <c r="FK48" s="612"/>
      <c r="FL48" s="531">
        <f t="shared" si="79"/>
        <v>0</v>
      </c>
      <c r="FM48" s="532" t="str">
        <f t="shared" si="38"/>
        <v>Y</v>
      </c>
      <c r="FN48" s="532" t="str">
        <f t="shared" si="39"/>
        <v>Y</v>
      </c>
      <c r="FO48" s="532" t="str">
        <f t="shared" si="40"/>
        <v>Y</v>
      </c>
      <c r="FP48" s="532" t="str">
        <f t="shared" si="41"/>
        <v>Y</v>
      </c>
      <c r="FQ48" s="612"/>
      <c r="FT48" s="612"/>
    </row>
    <row r="49" spans="1:176">
      <c r="A49" s="750" t="str">
        <f>'Main Input'!A49</f>
        <v>MTB</v>
      </c>
      <c r="B49" s="762" t="str">
        <f>'Main Input'!B49</f>
        <v>Enterprise Management</v>
      </c>
      <c r="C49" s="762" t="str">
        <f>'Main Input'!C49</f>
        <v>Infrastructure</v>
      </c>
      <c r="D49" s="762" t="str">
        <f>'Main Input'!D49</f>
        <v>TFR</v>
      </c>
      <c r="E49" s="762" t="str">
        <f>'Main Input'!E49</f>
        <v>PRIMECENTER Rack 38 U, 1000 deep SERVICE DESK</v>
      </c>
      <c r="F49" s="753" t="str">
        <f>'Main Input'!F49</f>
        <v>direct</v>
      </c>
      <c r="G49" s="753" t="str">
        <f>'Main Input'!G49</f>
        <v>Person</v>
      </c>
      <c r="H49" s="753">
        <f>'Main Input'!H49</f>
        <v>0</v>
      </c>
      <c r="I49" s="753">
        <f>'Main Input'!I49</f>
        <v>0</v>
      </c>
      <c r="J49" s="753">
        <f>'Main Input'!J49</f>
        <v>0</v>
      </c>
      <c r="K49" s="753" t="str">
        <f>'Main Input'!K49</f>
        <v>FJS</v>
      </c>
      <c r="L49" s="753" t="str">
        <f>'Main Input'!L49</f>
        <v>pHW</v>
      </c>
      <c r="M49" s="753">
        <f>'Main Input'!M49</f>
        <v>0</v>
      </c>
      <c r="N49" s="753">
        <f>'Main Input'!N49</f>
        <v>0</v>
      </c>
      <c r="O49" s="753" t="str">
        <f>'Main Input'!O49</f>
        <v>SPAIN</v>
      </c>
      <c r="P49" s="753">
        <f>'Main Input'!P49</f>
        <v>362250</v>
      </c>
      <c r="Q49" s="753" t="str">
        <f>'Main Input'!Q49</f>
        <v>EUR</v>
      </c>
      <c r="R49" s="753" t="str">
        <f>'Main Input'!R49</f>
        <v>EMEA</v>
      </c>
      <c r="S49" s="753" t="str">
        <f>'Main Input'!S49</f>
        <v>Local</v>
      </c>
      <c r="T49" s="753">
        <f>'Main Input'!T49</f>
        <v>0</v>
      </c>
      <c r="U49" s="753">
        <f>'Main Input'!U49</f>
        <v>0</v>
      </c>
      <c r="V49" s="753" t="str">
        <f>'Main Input'!V49</f>
        <v>ZZZ</v>
      </c>
      <c r="W49" s="753">
        <f>'Main Input'!W49</f>
        <v>0</v>
      </c>
      <c r="X49" s="753">
        <f>'Main Input'!X49</f>
        <v>0</v>
      </c>
      <c r="Y49" s="753">
        <f>'Main Input'!Y49</f>
        <v>0</v>
      </c>
      <c r="Z49" s="753">
        <f>'Main Input'!Z49</f>
        <v>0</v>
      </c>
      <c r="AA49" s="753">
        <f>'Main Input'!AA49</f>
        <v>0</v>
      </c>
      <c r="AB49" s="763">
        <f>'Main Input'!AB49</f>
        <v>0</v>
      </c>
      <c r="AC49" s="763" t="str">
        <f>'Main Input'!AC49</f>
        <v>Servers</v>
      </c>
      <c r="AD49" s="764">
        <f>'Main Input'!AD49</f>
        <v>1</v>
      </c>
      <c r="AE49" s="765">
        <f t="shared" ca="1" si="78"/>
        <v>362250</v>
      </c>
      <c r="AF49" s="299">
        <f t="shared" si="66"/>
        <v>0</v>
      </c>
      <c r="AG49" s="300">
        <f t="shared" ca="1" si="66"/>
        <v>0</v>
      </c>
      <c r="AH49" s="300">
        <f t="shared" ca="1" si="66"/>
        <v>0</v>
      </c>
      <c r="AI49" s="300">
        <f t="shared" ca="1" si="66"/>
        <v>362250</v>
      </c>
      <c r="AJ49" s="300">
        <f t="shared" ca="1" si="66"/>
        <v>0</v>
      </c>
      <c r="AK49" s="300">
        <f t="shared" ca="1" si="66"/>
        <v>0</v>
      </c>
      <c r="AL49" s="300">
        <f t="shared" ca="1" si="66"/>
        <v>0</v>
      </c>
      <c r="AM49" s="300">
        <f t="shared" ca="1" si="66"/>
        <v>0</v>
      </c>
      <c r="AN49" s="300">
        <f t="shared" ca="1" si="66"/>
        <v>0</v>
      </c>
      <c r="AO49" s="300">
        <f t="shared" ca="1" si="66"/>
        <v>0</v>
      </c>
      <c r="AP49" s="300">
        <f t="shared" ca="1" si="67"/>
        <v>0</v>
      </c>
      <c r="AQ49" s="300">
        <f t="shared" ca="1" si="67"/>
        <v>0</v>
      </c>
      <c r="AR49" s="300">
        <f t="shared" ca="1" si="67"/>
        <v>0</v>
      </c>
      <c r="AS49" s="300">
        <f t="shared" ca="1" si="67"/>
        <v>0</v>
      </c>
      <c r="AT49" s="300">
        <f t="shared" ca="1" si="67"/>
        <v>0</v>
      </c>
      <c r="AU49" s="300">
        <f t="shared" ca="1" si="67"/>
        <v>0</v>
      </c>
      <c r="AV49" s="300">
        <f t="shared" ca="1" si="67"/>
        <v>0</v>
      </c>
      <c r="AW49" s="300">
        <f t="shared" ca="1" si="67"/>
        <v>0</v>
      </c>
      <c r="AX49" s="300">
        <f t="shared" ca="1" si="67"/>
        <v>0</v>
      </c>
      <c r="AY49" s="300">
        <f t="shared" ca="1" si="67"/>
        <v>0</v>
      </c>
      <c r="AZ49" s="300">
        <f t="shared" ca="1" si="68"/>
        <v>0</v>
      </c>
      <c r="BA49" s="300">
        <f t="shared" ca="1" si="68"/>
        <v>0</v>
      </c>
      <c r="BB49" s="300">
        <f t="shared" ca="1" si="68"/>
        <v>0</v>
      </c>
      <c r="BC49" s="300">
        <f t="shared" ca="1" si="68"/>
        <v>0</v>
      </c>
      <c r="BD49" s="300">
        <f t="shared" ca="1" si="68"/>
        <v>0</v>
      </c>
      <c r="BE49" s="300">
        <f t="shared" ca="1" si="68"/>
        <v>0</v>
      </c>
      <c r="BF49" s="300">
        <f t="shared" ca="1" si="68"/>
        <v>0</v>
      </c>
      <c r="BG49" s="300">
        <f t="shared" ca="1" si="68"/>
        <v>0</v>
      </c>
      <c r="BH49" s="300">
        <f t="shared" ca="1" si="68"/>
        <v>0</v>
      </c>
      <c r="BI49" s="300">
        <f t="shared" ca="1" si="68"/>
        <v>0</v>
      </c>
      <c r="BJ49" s="300">
        <f t="shared" ca="1" si="69"/>
        <v>0</v>
      </c>
      <c r="BK49" s="300">
        <f t="shared" ca="1" si="69"/>
        <v>0</v>
      </c>
      <c r="BL49" s="300">
        <f t="shared" ca="1" si="69"/>
        <v>0</v>
      </c>
      <c r="BM49" s="300">
        <f t="shared" ca="1" si="69"/>
        <v>0</v>
      </c>
      <c r="BN49" s="300">
        <f t="shared" ca="1" si="69"/>
        <v>0</v>
      </c>
      <c r="BO49" s="300">
        <f t="shared" ca="1" si="69"/>
        <v>0</v>
      </c>
      <c r="BP49" s="300">
        <f t="shared" ca="1" si="69"/>
        <v>0</v>
      </c>
      <c r="BQ49" s="300">
        <f t="shared" ca="1" si="69"/>
        <v>0</v>
      </c>
      <c r="BR49" s="300">
        <f t="shared" ca="1" si="69"/>
        <v>0</v>
      </c>
      <c r="BS49" s="300">
        <f t="shared" ca="1" si="69"/>
        <v>0</v>
      </c>
      <c r="BT49" s="300">
        <f t="shared" ca="1" si="70"/>
        <v>0</v>
      </c>
      <c r="BU49" s="300">
        <f t="shared" ca="1" si="70"/>
        <v>0</v>
      </c>
      <c r="BV49" s="300">
        <f t="shared" ca="1" si="70"/>
        <v>0</v>
      </c>
      <c r="BW49" s="300">
        <f t="shared" ca="1" si="70"/>
        <v>0</v>
      </c>
      <c r="BX49" s="300">
        <f t="shared" ca="1" si="70"/>
        <v>0</v>
      </c>
      <c r="BY49" s="300">
        <f t="shared" ca="1" si="70"/>
        <v>0</v>
      </c>
      <c r="BZ49" s="300">
        <f t="shared" ca="1" si="70"/>
        <v>0</v>
      </c>
      <c r="CA49" s="300">
        <f t="shared" ca="1" si="70"/>
        <v>0</v>
      </c>
      <c r="CB49" s="300">
        <f t="shared" ca="1" si="70"/>
        <v>0</v>
      </c>
      <c r="CC49" s="300">
        <f t="shared" ca="1" si="70"/>
        <v>0</v>
      </c>
      <c r="CD49" s="300">
        <f t="shared" ca="1" si="71"/>
        <v>0</v>
      </c>
      <c r="CE49" s="300">
        <f t="shared" ca="1" si="71"/>
        <v>0</v>
      </c>
      <c r="CF49" s="300">
        <f t="shared" ca="1" si="71"/>
        <v>0</v>
      </c>
      <c r="CG49" s="300">
        <f t="shared" ca="1" si="71"/>
        <v>0</v>
      </c>
      <c r="CH49" s="300">
        <f t="shared" ca="1" si="71"/>
        <v>0</v>
      </c>
      <c r="CI49" s="300">
        <f t="shared" ca="1" si="71"/>
        <v>0</v>
      </c>
      <c r="CJ49" s="300">
        <f t="shared" ca="1" si="71"/>
        <v>0</v>
      </c>
      <c r="CK49" s="300">
        <f t="shared" ca="1" si="71"/>
        <v>0</v>
      </c>
      <c r="CL49" s="300">
        <f t="shared" ca="1" si="71"/>
        <v>0</v>
      </c>
      <c r="CM49" s="300">
        <f t="shared" ca="1" si="71"/>
        <v>0</v>
      </c>
      <c r="CN49" s="300">
        <f t="shared" ca="1" si="72"/>
        <v>0</v>
      </c>
      <c r="CO49" s="300">
        <f t="shared" ca="1" si="72"/>
        <v>0</v>
      </c>
      <c r="CP49" s="300">
        <f t="shared" ca="1" si="72"/>
        <v>0</v>
      </c>
      <c r="CQ49" s="300">
        <f t="shared" ca="1" si="72"/>
        <v>0</v>
      </c>
      <c r="CR49" s="300">
        <f t="shared" ca="1" si="72"/>
        <v>0</v>
      </c>
      <c r="CS49" s="300">
        <f t="shared" ca="1" si="72"/>
        <v>0</v>
      </c>
      <c r="CT49" s="300">
        <f t="shared" ca="1" si="72"/>
        <v>0</v>
      </c>
      <c r="CU49" s="300">
        <f t="shared" ca="1" si="72"/>
        <v>0</v>
      </c>
      <c r="CV49" s="300">
        <f t="shared" ca="1" si="72"/>
        <v>0</v>
      </c>
      <c r="CW49" s="300">
        <f t="shared" ca="1" si="72"/>
        <v>0</v>
      </c>
      <c r="CX49" s="300">
        <f t="shared" ca="1" si="73"/>
        <v>0</v>
      </c>
      <c r="CY49" s="300">
        <f t="shared" ca="1" si="73"/>
        <v>0</v>
      </c>
      <c r="CZ49" s="300">
        <f t="shared" ca="1" si="73"/>
        <v>0</v>
      </c>
      <c r="DA49" s="300">
        <f t="shared" ca="1" si="73"/>
        <v>0</v>
      </c>
      <c r="DB49" s="300">
        <f t="shared" ca="1" si="73"/>
        <v>0</v>
      </c>
      <c r="DC49" s="300">
        <f t="shared" ca="1" si="73"/>
        <v>0</v>
      </c>
      <c r="DD49" s="300">
        <f t="shared" ca="1" si="73"/>
        <v>0</v>
      </c>
      <c r="DE49" s="300">
        <f t="shared" ca="1" si="73"/>
        <v>0</v>
      </c>
      <c r="DF49" s="300">
        <f t="shared" ca="1" si="73"/>
        <v>0</v>
      </c>
      <c r="DG49" s="300">
        <f t="shared" ca="1" si="73"/>
        <v>0</v>
      </c>
      <c r="DH49" s="300">
        <f t="shared" ca="1" si="74"/>
        <v>0</v>
      </c>
      <c r="DI49" s="300">
        <f t="shared" ca="1" si="74"/>
        <v>0</v>
      </c>
      <c r="DJ49" s="300">
        <f t="shared" ca="1" si="74"/>
        <v>0</v>
      </c>
      <c r="DK49" s="300">
        <f t="shared" ca="1" si="74"/>
        <v>0</v>
      </c>
      <c r="DL49" s="300">
        <f t="shared" ca="1" si="74"/>
        <v>0</v>
      </c>
      <c r="DM49" s="300">
        <f t="shared" ca="1" si="74"/>
        <v>0</v>
      </c>
      <c r="DN49" s="300">
        <f t="shared" ca="1" si="74"/>
        <v>0</v>
      </c>
      <c r="DO49" s="300">
        <f t="shared" ca="1" si="74"/>
        <v>0</v>
      </c>
      <c r="DP49" s="300">
        <f t="shared" ca="1" si="74"/>
        <v>0</v>
      </c>
      <c r="DQ49" s="300">
        <f t="shared" ca="1" si="74"/>
        <v>0</v>
      </c>
      <c r="DR49" s="300">
        <f t="shared" ca="1" si="75"/>
        <v>0</v>
      </c>
      <c r="DS49" s="300">
        <f t="shared" ca="1" si="75"/>
        <v>0</v>
      </c>
      <c r="DT49" s="300">
        <f t="shared" ca="1" si="75"/>
        <v>0</v>
      </c>
      <c r="DU49" s="300">
        <f t="shared" ca="1" si="75"/>
        <v>0</v>
      </c>
      <c r="DV49" s="300">
        <f t="shared" ca="1" si="75"/>
        <v>0</v>
      </c>
      <c r="DW49" s="300">
        <f t="shared" ca="1" si="75"/>
        <v>0</v>
      </c>
      <c r="DX49" s="300">
        <f t="shared" ca="1" si="75"/>
        <v>0</v>
      </c>
      <c r="DY49" s="300">
        <f t="shared" ca="1" si="75"/>
        <v>0</v>
      </c>
      <c r="DZ49" s="300">
        <f t="shared" ca="1" si="75"/>
        <v>0</v>
      </c>
      <c r="EA49" s="300">
        <f t="shared" ca="1" si="75"/>
        <v>0</v>
      </c>
      <c r="EB49" s="300">
        <f t="shared" ca="1" si="76"/>
        <v>0</v>
      </c>
      <c r="EC49" s="300">
        <f t="shared" ca="1" si="76"/>
        <v>0</v>
      </c>
      <c r="ED49" s="300">
        <f t="shared" ca="1" si="76"/>
        <v>0</v>
      </c>
      <c r="EE49" s="300">
        <f t="shared" ca="1" si="76"/>
        <v>0</v>
      </c>
      <c r="EF49" s="300">
        <f t="shared" ca="1" si="76"/>
        <v>0</v>
      </c>
      <c r="EG49" s="300">
        <f t="shared" ca="1" si="76"/>
        <v>0</v>
      </c>
      <c r="EH49" s="300">
        <f t="shared" ca="1" si="76"/>
        <v>0</v>
      </c>
      <c r="EI49" s="300">
        <f t="shared" ca="1" si="76"/>
        <v>0</v>
      </c>
      <c r="EJ49" s="300">
        <f t="shared" ca="1" si="76"/>
        <v>0</v>
      </c>
      <c r="EK49" s="300">
        <f t="shared" ca="1" si="76"/>
        <v>0</v>
      </c>
      <c r="EL49" s="300">
        <f t="shared" ca="1" si="77"/>
        <v>0</v>
      </c>
      <c r="EM49" s="300">
        <f t="shared" ca="1" si="77"/>
        <v>0</v>
      </c>
      <c r="EN49" s="300">
        <f t="shared" ca="1" si="77"/>
        <v>0</v>
      </c>
      <c r="EO49" s="300">
        <f t="shared" ca="1" si="77"/>
        <v>0</v>
      </c>
      <c r="EP49" s="300">
        <f t="shared" ca="1" si="77"/>
        <v>0</v>
      </c>
      <c r="EQ49" s="300">
        <f t="shared" ca="1" si="77"/>
        <v>0</v>
      </c>
      <c r="ER49" s="300">
        <f t="shared" ca="1" si="77"/>
        <v>0</v>
      </c>
      <c r="ES49" s="300">
        <f t="shared" ca="1" si="77"/>
        <v>0</v>
      </c>
      <c r="ET49" s="300">
        <f t="shared" ca="1" si="77"/>
        <v>0</v>
      </c>
      <c r="EU49" s="300">
        <f t="shared" ca="1" si="77"/>
        <v>0</v>
      </c>
      <c r="EV49" s="300">
        <f t="shared" ca="1" si="77"/>
        <v>0</v>
      </c>
      <c r="EW49" s="300">
        <f t="shared" ca="1" si="77"/>
        <v>0</v>
      </c>
      <c r="EX49" s="300">
        <f t="shared" ca="1" si="77"/>
        <v>0</v>
      </c>
      <c r="EY49" s="612"/>
      <c r="EZ49" s="757" t="str">
        <f>'Main Input'!EZ49</f>
        <v>RPI</v>
      </c>
      <c r="FA49" s="766" t="str">
        <f>'Main Input'!FA49</f>
        <v>N/A</v>
      </c>
      <c r="FB49" s="766">
        <f>'Main Input'!FB49</f>
        <v>0</v>
      </c>
      <c r="FC49" s="766" t="str">
        <f>'Main Input'!FC49</f>
        <v>IT Solutions</v>
      </c>
      <c r="FD49" s="766" t="str">
        <f>'Main Input'!FD49</f>
        <v>Managed Services</v>
      </c>
      <c r="FE49" s="757" t="str">
        <f>'Main Input'!FE49</f>
        <v>Opex</v>
      </c>
      <c r="FF49" s="757" t="str">
        <f>'Main Input'!FF49</f>
        <v>ContractAccrual</v>
      </c>
      <c r="FG49" s="757" t="str">
        <f>'Main Input'!FG49</f>
        <v>Expense</v>
      </c>
      <c r="FH49" s="767" t="str">
        <f>'Main Input'!FH49</f>
        <v>A</v>
      </c>
      <c r="FI49" s="768">
        <f>'Main Input'!FI49</f>
        <v>0.22</v>
      </c>
      <c r="FJ49" s="768">
        <f>'Main Input'!FJ49</f>
        <v>0</v>
      </c>
      <c r="FK49" s="612"/>
      <c r="FL49" s="531">
        <f t="shared" si="79"/>
        <v>0</v>
      </c>
      <c r="FM49" s="532" t="str">
        <f t="shared" ref="FM49:FM80" si="80">INDEX(CTSwitches,MATCH($C49,CTList,0))</f>
        <v>Y</v>
      </c>
      <c r="FN49" s="532" t="str">
        <f t="shared" ref="FN49:FN80" si="81">INDEX(SuSwitches,MATCH($K49,SuList,0))</f>
        <v>Y</v>
      </c>
      <c r="FO49" s="532" t="str">
        <f t="shared" ref="FO49:FO80" si="82">INDEX(BASwitches,MATCH($L49,BAList,0))</f>
        <v>Y</v>
      </c>
      <c r="FP49" s="532" t="str">
        <f t="shared" ref="FP49:FP80" si="83">INDEX(CCASwitches,MATCH($V49,CCAList,0))</f>
        <v>Y</v>
      </c>
      <c r="FQ49" s="612"/>
      <c r="FT49" s="612"/>
    </row>
    <row r="50" spans="1:176">
      <c r="A50" s="750" t="str">
        <f>'Main Input'!A50</f>
        <v>MTB</v>
      </c>
      <c r="B50" s="762" t="str">
        <f>'Main Input'!B50</f>
        <v>Enterprise Management</v>
      </c>
      <c r="C50" s="762" t="str">
        <f>'Main Input'!C50</f>
        <v>Software</v>
      </c>
      <c r="D50" s="762" t="str">
        <f>'Main Input'!D50</f>
        <v>TRA</v>
      </c>
      <c r="E50" s="762" t="str">
        <f>'Main Input'!E50</f>
        <v>Addon product</v>
      </c>
      <c r="F50" s="753" t="str">
        <f>'Main Input'!F50</f>
        <v>direct</v>
      </c>
      <c r="G50" s="753" t="str">
        <f>'Main Input'!G50</f>
        <v>Person</v>
      </c>
      <c r="H50" s="753">
        <f>'Main Input'!H50</f>
        <v>0</v>
      </c>
      <c r="I50" s="753">
        <f>'Main Input'!I50</f>
        <v>0</v>
      </c>
      <c r="J50" s="753">
        <f>'Main Input'!J50</f>
        <v>0</v>
      </c>
      <c r="K50" s="753" t="str">
        <f>'Main Input'!K50</f>
        <v>FJS</v>
      </c>
      <c r="L50" s="753" t="str">
        <f>'Main Input'!L50</f>
        <v>pHW</v>
      </c>
      <c r="M50" s="753">
        <f>'Main Input'!M50</f>
        <v>0</v>
      </c>
      <c r="N50" s="753">
        <f>'Main Input'!N50</f>
        <v>0</v>
      </c>
      <c r="O50" s="753" t="str">
        <f>'Main Input'!O50</f>
        <v>SPAIN</v>
      </c>
      <c r="P50" s="753">
        <f>'Main Input'!P50</f>
        <v>60375</v>
      </c>
      <c r="Q50" s="753" t="str">
        <f>'Main Input'!Q50</f>
        <v>EUR</v>
      </c>
      <c r="R50" s="753" t="str">
        <f>'Main Input'!R50</f>
        <v>EMEA</v>
      </c>
      <c r="S50" s="753" t="str">
        <f>'Main Input'!S50</f>
        <v>Local</v>
      </c>
      <c r="T50" s="753">
        <f>'Main Input'!T50</f>
        <v>0</v>
      </c>
      <c r="U50" s="753">
        <f>'Main Input'!U50</f>
        <v>0</v>
      </c>
      <c r="V50" s="753" t="str">
        <f>'Main Input'!V50</f>
        <v>ZZZ</v>
      </c>
      <c r="W50" s="753">
        <f>'Main Input'!W50</f>
        <v>0</v>
      </c>
      <c r="X50" s="753">
        <f>'Main Input'!X50</f>
        <v>0</v>
      </c>
      <c r="Y50" s="753">
        <f>'Main Input'!Y50</f>
        <v>0</v>
      </c>
      <c r="Z50" s="753">
        <f>'Main Input'!Z50</f>
        <v>0</v>
      </c>
      <c r="AA50" s="753">
        <f>'Main Input'!AA50</f>
        <v>0</v>
      </c>
      <c r="AB50" s="763">
        <f>'Main Input'!AB50</f>
        <v>0</v>
      </c>
      <c r="AC50" s="763" t="str">
        <f>'Main Input'!AC50</f>
        <v>Servers</v>
      </c>
      <c r="AD50" s="764">
        <f>'Main Input'!AD50</f>
        <v>1</v>
      </c>
      <c r="AE50" s="765">
        <f t="shared" ca="1" si="78"/>
        <v>60375</v>
      </c>
      <c r="AF50" s="299">
        <f t="shared" si="66"/>
        <v>0</v>
      </c>
      <c r="AG50" s="300">
        <f t="shared" ca="1" si="66"/>
        <v>0</v>
      </c>
      <c r="AH50" s="300">
        <f t="shared" ca="1" si="66"/>
        <v>0</v>
      </c>
      <c r="AI50" s="300">
        <f t="shared" ca="1" si="66"/>
        <v>60375</v>
      </c>
      <c r="AJ50" s="300">
        <f t="shared" ca="1" si="66"/>
        <v>0</v>
      </c>
      <c r="AK50" s="300">
        <f t="shared" ca="1" si="66"/>
        <v>0</v>
      </c>
      <c r="AL50" s="300">
        <f t="shared" ca="1" si="66"/>
        <v>0</v>
      </c>
      <c r="AM50" s="300">
        <f t="shared" ca="1" si="66"/>
        <v>0</v>
      </c>
      <c r="AN50" s="300">
        <f t="shared" ca="1" si="66"/>
        <v>0</v>
      </c>
      <c r="AO50" s="300">
        <f t="shared" ca="1" si="66"/>
        <v>0</v>
      </c>
      <c r="AP50" s="300">
        <f t="shared" ca="1" si="67"/>
        <v>0</v>
      </c>
      <c r="AQ50" s="300">
        <f t="shared" ca="1" si="67"/>
        <v>0</v>
      </c>
      <c r="AR50" s="300">
        <f t="shared" ca="1" si="67"/>
        <v>0</v>
      </c>
      <c r="AS50" s="300">
        <f t="shared" ca="1" si="67"/>
        <v>0</v>
      </c>
      <c r="AT50" s="300">
        <f t="shared" ca="1" si="67"/>
        <v>0</v>
      </c>
      <c r="AU50" s="300">
        <f t="shared" ca="1" si="67"/>
        <v>0</v>
      </c>
      <c r="AV50" s="300">
        <f t="shared" ca="1" si="67"/>
        <v>0</v>
      </c>
      <c r="AW50" s="300">
        <f t="shared" ca="1" si="67"/>
        <v>0</v>
      </c>
      <c r="AX50" s="300">
        <f t="shared" ca="1" si="67"/>
        <v>0</v>
      </c>
      <c r="AY50" s="300">
        <f t="shared" ca="1" si="67"/>
        <v>0</v>
      </c>
      <c r="AZ50" s="300">
        <f t="shared" ca="1" si="68"/>
        <v>0</v>
      </c>
      <c r="BA50" s="300">
        <f t="shared" ca="1" si="68"/>
        <v>0</v>
      </c>
      <c r="BB50" s="300">
        <f t="shared" ca="1" si="68"/>
        <v>0</v>
      </c>
      <c r="BC50" s="300">
        <f t="shared" ca="1" si="68"/>
        <v>0</v>
      </c>
      <c r="BD50" s="300">
        <f t="shared" ca="1" si="68"/>
        <v>0</v>
      </c>
      <c r="BE50" s="300">
        <f t="shared" ca="1" si="68"/>
        <v>0</v>
      </c>
      <c r="BF50" s="300">
        <f t="shared" ca="1" si="68"/>
        <v>0</v>
      </c>
      <c r="BG50" s="300">
        <f t="shared" ca="1" si="68"/>
        <v>0</v>
      </c>
      <c r="BH50" s="300">
        <f t="shared" ca="1" si="68"/>
        <v>0</v>
      </c>
      <c r="BI50" s="300">
        <f t="shared" ca="1" si="68"/>
        <v>0</v>
      </c>
      <c r="BJ50" s="300">
        <f t="shared" ca="1" si="69"/>
        <v>0</v>
      </c>
      <c r="BK50" s="300">
        <f t="shared" ca="1" si="69"/>
        <v>0</v>
      </c>
      <c r="BL50" s="300">
        <f t="shared" ca="1" si="69"/>
        <v>0</v>
      </c>
      <c r="BM50" s="300">
        <f t="shared" ca="1" si="69"/>
        <v>0</v>
      </c>
      <c r="BN50" s="300">
        <f t="shared" ca="1" si="69"/>
        <v>0</v>
      </c>
      <c r="BO50" s="300">
        <f t="shared" ca="1" si="69"/>
        <v>0</v>
      </c>
      <c r="BP50" s="300">
        <f t="shared" ca="1" si="69"/>
        <v>0</v>
      </c>
      <c r="BQ50" s="300">
        <f t="shared" ca="1" si="69"/>
        <v>0</v>
      </c>
      <c r="BR50" s="300">
        <f t="shared" ca="1" si="69"/>
        <v>0</v>
      </c>
      <c r="BS50" s="300">
        <f t="shared" ca="1" si="69"/>
        <v>0</v>
      </c>
      <c r="BT50" s="300">
        <f t="shared" ca="1" si="70"/>
        <v>0</v>
      </c>
      <c r="BU50" s="300">
        <f t="shared" ca="1" si="70"/>
        <v>0</v>
      </c>
      <c r="BV50" s="300">
        <f t="shared" ca="1" si="70"/>
        <v>0</v>
      </c>
      <c r="BW50" s="300">
        <f t="shared" ca="1" si="70"/>
        <v>0</v>
      </c>
      <c r="BX50" s="300">
        <f t="shared" ca="1" si="70"/>
        <v>0</v>
      </c>
      <c r="BY50" s="300">
        <f t="shared" ca="1" si="70"/>
        <v>0</v>
      </c>
      <c r="BZ50" s="300">
        <f t="shared" ca="1" si="70"/>
        <v>0</v>
      </c>
      <c r="CA50" s="300">
        <f t="shared" ca="1" si="70"/>
        <v>0</v>
      </c>
      <c r="CB50" s="300">
        <f t="shared" ca="1" si="70"/>
        <v>0</v>
      </c>
      <c r="CC50" s="300">
        <f t="shared" ca="1" si="70"/>
        <v>0</v>
      </c>
      <c r="CD50" s="300">
        <f t="shared" ca="1" si="71"/>
        <v>0</v>
      </c>
      <c r="CE50" s="300">
        <f t="shared" ca="1" si="71"/>
        <v>0</v>
      </c>
      <c r="CF50" s="300">
        <f t="shared" ca="1" si="71"/>
        <v>0</v>
      </c>
      <c r="CG50" s="300">
        <f t="shared" ca="1" si="71"/>
        <v>0</v>
      </c>
      <c r="CH50" s="300">
        <f t="shared" ca="1" si="71"/>
        <v>0</v>
      </c>
      <c r="CI50" s="300">
        <f t="shared" ca="1" si="71"/>
        <v>0</v>
      </c>
      <c r="CJ50" s="300">
        <f t="shared" ca="1" si="71"/>
        <v>0</v>
      </c>
      <c r="CK50" s="300">
        <f t="shared" ca="1" si="71"/>
        <v>0</v>
      </c>
      <c r="CL50" s="300">
        <f t="shared" ca="1" si="71"/>
        <v>0</v>
      </c>
      <c r="CM50" s="300">
        <f t="shared" ca="1" si="71"/>
        <v>0</v>
      </c>
      <c r="CN50" s="300">
        <f t="shared" ca="1" si="72"/>
        <v>0</v>
      </c>
      <c r="CO50" s="300">
        <f t="shared" ca="1" si="72"/>
        <v>0</v>
      </c>
      <c r="CP50" s="300">
        <f t="shared" ca="1" si="72"/>
        <v>0</v>
      </c>
      <c r="CQ50" s="300">
        <f t="shared" ca="1" si="72"/>
        <v>0</v>
      </c>
      <c r="CR50" s="300">
        <f t="shared" ca="1" si="72"/>
        <v>0</v>
      </c>
      <c r="CS50" s="300">
        <f t="shared" ca="1" si="72"/>
        <v>0</v>
      </c>
      <c r="CT50" s="300">
        <f t="shared" ca="1" si="72"/>
        <v>0</v>
      </c>
      <c r="CU50" s="300">
        <f t="shared" ca="1" si="72"/>
        <v>0</v>
      </c>
      <c r="CV50" s="300">
        <f t="shared" ca="1" si="72"/>
        <v>0</v>
      </c>
      <c r="CW50" s="300">
        <f t="shared" ca="1" si="72"/>
        <v>0</v>
      </c>
      <c r="CX50" s="300">
        <f t="shared" ca="1" si="73"/>
        <v>0</v>
      </c>
      <c r="CY50" s="300">
        <f t="shared" ca="1" si="73"/>
        <v>0</v>
      </c>
      <c r="CZ50" s="300">
        <f t="shared" ca="1" si="73"/>
        <v>0</v>
      </c>
      <c r="DA50" s="300">
        <f t="shared" ca="1" si="73"/>
        <v>0</v>
      </c>
      <c r="DB50" s="300">
        <f t="shared" ca="1" si="73"/>
        <v>0</v>
      </c>
      <c r="DC50" s="300">
        <f t="shared" ca="1" si="73"/>
        <v>0</v>
      </c>
      <c r="DD50" s="300">
        <f t="shared" ca="1" si="73"/>
        <v>0</v>
      </c>
      <c r="DE50" s="300">
        <f t="shared" ca="1" si="73"/>
        <v>0</v>
      </c>
      <c r="DF50" s="300">
        <f t="shared" ca="1" si="73"/>
        <v>0</v>
      </c>
      <c r="DG50" s="300">
        <f t="shared" ca="1" si="73"/>
        <v>0</v>
      </c>
      <c r="DH50" s="300">
        <f t="shared" ca="1" si="74"/>
        <v>0</v>
      </c>
      <c r="DI50" s="300">
        <f t="shared" ca="1" si="74"/>
        <v>0</v>
      </c>
      <c r="DJ50" s="300">
        <f t="shared" ca="1" si="74"/>
        <v>0</v>
      </c>
      <c r="DK50" s="300">
        <f t="shared" ca="1" si="74"/>
        <v>0</v>
      </c>
      <c r="DL50" s="300">
        <f t="shared" ca="1" si="74"/>
        <v>0</v>
      </c>
      <c r="DM50" s="300">
        <f t="shared" ca="1" si="74"/>
        <v>0</v>
      </c>
      <c r="DN50" s="300">
        <f t="shared" ca="1" si="74"/>
        <v>0</v>
      </c>
      <c r="DO50" s="300">
        <f t="shared" ca="1" si="74"/>
        <v>0</v>
      </c>
      <c r="DP50" s="300">
        <f t="shared" ca="1" si="74"/>
        <v>0</v>
      </c>
      <c r="DQ50" s="300">
        <f t="shared" ca="1" si="74"/>
        <v>0</v>
      </c>
      <c r="DR50" s="300">
        <f t="shared" ca="1" si="75"/>
        <v>0</v>
      </c>
      <c r="DS50" s="300">
        <f t="shared" ca="1" si="75"/>
        <v>0</v>
      </c>
      <c r="DT50" s="300">
        <f t="shared" ca="1" si="75"/>
        <v>0</v>
      </c>
      <c r="DU50" s="300">
        <f t="shared" ca="1" si="75"/>
        <v>0</v>
      </c>
      <c r="DV50" s="300">
        <f t="shared" ca="1" si="75"/>
        <v>0</v>
      </c>
      <c r="DW50" s="300">
        <f t="shared" ca="1" si="75"/>
        <v>0</v>
      </c>
      <c r="DX50" s="300">
        <f t="shared" ca="1" si="75"/>
        <v>0</v>
      </c>
      <c r="DY50" s="300">
        <f t="shared" ca="1" si="75"/>
        <v>0</v>
      </c>
      <c r="DZ50" s="300">
        <f t="shared" ca="1" si="75"/>
        <v>0</v>
      </c>
      <c r="EA50" s="300">
        <f t="shared" ca="1" si="75"/>
        <v>0</v>
      </c>
      <c r="EB50" s="300">
        <f t="shared" ca="1" si="76"/>
        <v>0</v>
      </c>
      <c r="EC50" s="300">
        <f t="shared" ca="1" si="76"/>
        <v>0</v>
      </c>
      <c r="ED50" s="300">
        <f t="shared" ca="1" si="76"/>
        <v>0</v>
      </c>
      <c r="EE50" s="300">
        <f t="shared" ca="1" si="76"/>
        <v>0</v>
      </c>
      <c r="EF50" s="300">
        <f t="shared" ca="1" si="76"/>
        <v>0</v>
      </c>
      <c r="EG50" s="300">
        <f t="shared" ca="1" si="76"/>
        <v>0</v>
      </c>
      <c r="EH50" s="300">
        <f t="shared" ca="1" si="76"/>
        <v>0</v>
      </c>
      <c r="EI50" s="300">
        <f t="shared" ca="1" si="76"/>
        <v>0</v>
      </c>
      <c r="EJ50" s="300">
        <f t="shared" ca="1" si="76"/>
        <v>0</v>
      </c>
      <c r="EK50" s="300">
        <f t="shared" ca="1" si="76"/>
        <v>0</v>
      </c>
      <c r="EL50" s="300">
        <f t="shared" ca="1" si="77"/>
        <v>0</v>
      </c>
      <c r="EM50" s="300">
        <f t="shared" ca="1" si="77"/>
        <v>0</v>
      </c>
      <c r="EN50" s="300">
        <f t="shared" ca="1" si="77"/>
        <v>0</v>
      </c>
      <c r="EO50" s="300">
        <f t="shared" ca="1" si="77"/>
        <v>0</v>
      </c>
      <c r="EP50" s="300">
        <f t="shared" ca="1" si="77"/>
        <v>0</v>
      </c>
      <c r="EQ50" s="300">
        <f t="shared" ca="1" si="77"/>
        <v>0</v>
      </c>
      <c r="ER50" s="300">
        <f t="shared" ca="1" si="77"/>
        <v>0</v>
      </c>
      <c r="ES50" s="300">
        <f t="shared" ca="1" si="77"/>
        <v>0</v>
      </c>
      <c r="ET50" s="300">
        <f t="shared" ca="1" si="77"/>
        <v>0</v>
      </c>
      <c r="EU50" s="300">
        <f t="shared" ca="1" si="77"/>
        <v>0</v>
      </c>
      <c r="EV50" s="300">
        <f t="shared" ca="1" si="77"/>
        <v>0</v>
      </c>
      <c r="EW50" s="300">
        <f t="shared" ca="1" si="77"/>
        <v>0</v>
      </c>
      <c r="EX50" s="300">
        <f t="shared" ca="1" si="77"/>
        <v>0</v>
      </c>
      <c r="EY50" s="612"/>
      <c r="EZ50" s="757" t="str">
        <f>'Main Input'!EZ50</f>
        <v>RPI</v>
      </c>
      <c r="FA50" s="766" t="str">
        <f>'Main Input'!FA50</f>
        <v>N/A</v>
      </c>
      <c r="FB50" s="766">
        <f>'Main Input'!FB50</f>
        <v>0</v>
      </c>
      <c r="FC50" s="766" t="str">
        <f>'Main Input'!FC50</f>
        <v>IT Solutions</v>
      </c>
      <c r="FD50" s="766" t="str">
        <f>'Main Input'!FD50</f>
        <v>Managed Services</v>
      </c>
      <c r="FE50" s="757" t="str">
        <f>'Main Input'!FE50</f>
        <v>Opex</v>
      </c>
      <c r="FF50" s="757" t="str">
        <f>'Main Input'!FF50</f>
        <v>ContractAccrual</v>
      </c>
      <c r="FG50" s="757" t="str">
        <f>'Main Input'!FG50</f>
        <v>Expense</v>
      </c>
      <c r="FH50" s="767" t="str">
        <f>'Main Input'!FH50</f>
        <v>A</v>
      </c>
      <c r="FI50" s="768">
        <f>'Main Input'!FI50</f>
        <v>0.22</v>
      </c>
      <c r="FJ50" s="768">
        <f>'Main Input'!FJ50</f>
        <v>0</v>
      </c>
      <c r="FK50" s="612"/>
      <c r="FL50" s="531">
        <f t="shared" si="79"/>
        <v>0</v>
      </c>
      <c r="FM50" s="532" t="str">
        <f t="shared" si="80"/>
        <v>Y</v>
      </c>
      <c r="FN50" s="532" t="str">
        <f t="shared" si="81"/>
        <v>Y</v>
      </c>
      <c r="FO50" s="532" t="str">
        <f t="shared" si="82"/>
        <v>Y</v>
      </c>
      <c r="FP50" s="532" t="str">
        <f t="shared" si="83"/>
        <v>Y</v>
      </c>
      <c r="FQ50" s="612"/>
      <c r="FT50" s="612"/>
    </row>
    <row r="51" spans="1:176">
      <c r="A51" s="750" t="str">
        <f>'Main Input'!A51</f>
        <v>MTB</v>
      </c>
      <c r="B51" s="762" t="str">
        <f>'Main Input'!B51</f>
        <v>Enterprise Management</v>
      </c>
      <c r="C51" s="762" t="str">
        <f>'Main Input'!C51</f>
        <v>Hardware</v>
      </c>
      <c r="D51" s="762" t="str">
        <f>'Main Input'!D51</f>
        <v>TFR</v>
      </c>
      <c r="E51" s="762" t="str">
        <f>'Main Input'!E51</f>
        <v>Server Hardware</v>
      </c>
      <c r="F51" s="753" t="str">
        <f>'Main Input'!F51</f>
        <v>direct</v>
      </c>
      <c r="G51" s="753" t="str">
        <f>'Main Input'!G51</f>
        <v>Server</v>
      </c>
      <c r="H51" s="753">
        <f>'Main Input'!H51</f>
        <v>0</v>
      </c>
      <c r="I51" s="753">
        <f>'Main Input'!I51</f>
        <v>0</v>
      </c>
      <c r="J51" s="753">
        <f>'Main Input'!J51</f>
        <v>0</v>
      </c>
      <c r="K51" s="753" t="str">
        <f>'Main Input'!K51</f>
        <v>FJS</v>
      </c>
      <c r="L51" s="753" t="str">
        <f>'Main Input'!L51</f>
        <v>pHW</v>
      </c>
      <c r="M51" s="753">
        <f>'Main Input'!M51</f>
        <v>0</v>
      </c>
      <c r="N51" s="753">
        <f>'Main Input'!N51</f>
        <v>0</v>
      </c>
      <c r="O51" s="753" t="str">
        <f>'Main Input'!O51</f>
        <v>SPAIN</v>
      </c>
      <c r="P51" s="753">
        <f>'Main Input'!P51</f>
        <v>108267.73200000002</v>
      </c>
      <c r="Q51" s="753" t="str">
        <f>'Main Input'!Q51</f>
        <v>EUR</v>
      </c>
      <c r="R51" s="753" t="str">
        <f>'Main Input'!R51</f>
        <v>EMEA</v>
      </c>
      <c r="S51" s="753" t="str">
        <f>'Main Input'!S51</f>
        <v>Local</v>
      </c>
      <c r="T51" s="753">
        <f>'Main Input'!T51</f>
        <v>0</v>
      </c>
      <c r="U51" s="753">
        <f>'Main Input'!U51</f>
        <v>0</v>
      </c>
      <c r="V51" s="753" t="str">
        <f>'Main Input'!V51</f>
        <v>1_ATP</v>
      </c>
      <c r="W51" s="753">
        <f>'Main Input'!W51</f>
        <v>0</v>
      </c>
      <c r="X51" s="753">
        <f>'Main Input'!X51</f>
        <v>0</v>
      </c>
      <c r="Y51" s="753">
        <f>'Main Input'!Y51</f>
        <v>0</v>
      </c>
      <c r="Z51" s="753">
        <f>'Main Input'!Z51</f>
        <v>0</v>
      </c>
      <c r="AA51" s="753">
        <f>'Main Input'!AA51</f>
        <v>0</v>
      </c>
      <c r="AB51" s="763">
        <f>'Main Input'!AB51</f>
        <v>0</v>
      </c>
      <c r="AC51" s="763" t="str">
        <f>'Main Input'!AC51</f>
        <v>Servers</v>
      </c>
      <c r="AD51" s="764">
        <f>'Main Input'!AD51</f>
        <v>1</v>
      </c>
      <c r="AE51" s="765">
        <f t="shared" ca="1" si="78"/>
        <v>108267.73200000002</v>
      </c>
      <c r="AF51" s="299">
        <f t="shared" si="66"/>
        <v>108267.73200000002</v>
      </c>
      <c r="AG51" s="300">
        <f t="shared" ca="1" si="66"/>
        <v>0</v>
      </c>
      <c r="AH51" s="300">
        <f t="shared" ca="1" si="66"/>
        <v>0</v>
      </c>
      <c r="AI51" s="300">
        <f t="shared" ca="1" si="66"/>
        <v>0</v>
      </c>
      <c r="AJ51" s="300">
        <f t="shared" ca="1" si="66"/>
        <v>0</v>
      </c>
      <c r="AK51" s="300">
        <f t="shared" ca="1" si="66"/>
        <v>0</v>
      </c>
      <c r="AL51" s="300">
        <f t="shared" ca="1" si="66"/>
        <v>0</v>
      </c>
      <c r="AM51" s="300">
        <f t="shared" ca="1" si="66"/>
        <v>0</v>
      </c>
      <c r="AN51" s="300">
        <f t="shared" ca="1" si="66"/>
        <v>0</v>
      </c>
      <c r="AO51" s="300">
        <f t="shared" ca="1" si="66"/>
        <v>0</v>
      </c>
      <c r="AP51" s="300">
        <f t="shared" ca="1" si="67"/>
        <v>0</v>
      </c>
      <c r="AQ51" s="300">
        <f t="shared" ca="1" si="67"/>
        <v>0</v>
      </c>
      <c r="AR51" s="300">
        <f t="shared" ca="1" si="67"/>
        <v>0</v>
      </c>
      <c r="AS51" s="300">
        <f t="shared" ca="1" si="67"/>
        <v>0</v>
      </c>
      <c r="AT51" s="300">
        <f t="shared" ca="1" si="67"/>
        <v>0</v>
      </c>
      <c r="AU51" s="300">
        <f t="shared" ca="1" si="67"/>
        <v>0</v>
      </c>
      <c r="AV51" s="300">
        <f t="shared" ca="1" si="67"/>
        <v>0</v>
      </c>
      <c r="AW51" s="300">
        <f t="shared" ca="1" si="67"/>
        <v>0</v>
      </c>
      <c r="AX51" s="300">
        <f t="shared" ca="1" si="67"/>
        <v>0</v>
      </c>
      <c r="AY51" s="300">
        <f t="shared" ca="1" si="67"/>
        <v>0</v>
      </c>
      <c r="AZ51" s="300">
        <f t="shared" ca="1" si="68"/>
        <v>0</v>
      </c>
      <c r="BA51" s="300">
        <f t="shared" ca="1" si="68"/>
        <v>0</v>
      </c>
      <c r="BB51" s="300">
        <f t="shared" ca="1" si="68"/>
        <v>0</v>
      </c>
      <c r="BC51" s="300">
        <f t="shared" ca="1" si="68"/>
        <v>0</v>
      </c>
      <c r="BD51" s="300">
        <f t="shared" ca="1" si="68"/>
        <v>0</v>
      </c>
      <c r="BE51" s="300">
        <f t="shared" ca="1" si="68"/>
        <v>0</v>
      </c>
      <c r="BF51" s="300">
        <f t="shared" ca="1" si="68"/>
        <v>0</v>
      </c>
      <c r="BG51" s="300">
        <f t="shared" ca="1" si="68"/>
        <v>0</v>
      </c>
      <c r="BH51" s="300">
        <f t="shared" ca="1" si="68"/>
        <v>0</v>
      </c>
      <c r="BI51" s="300">
        <f t="shared" ca="1" si="68"/>
        <v>0</v>
      </c>
      <c r="BJ51" s="300">
        <f t="shared" ca="1" si="69"/>
        <v>0</v>
      </c>
      <c r="BK51" s="300">
        <f t="shared" ca="1" si="69"/>
        <v>0</v>
      </c>
      <c r="BL51" s="300">
        <f t="shared" ca="1" si="69"/>
        <v>0</v>
      </c>
      <c r="BM51" s="300">
        <f t="shared" ca="1" si="69"/>
        <v>0</v>
      </c>
      <c r="BN51" s="300">
        <f t="shared" ca="1" si="69"/>
        <v>0</v>
      </c>
      <c r="BO51" s="300">
        <f t="shared" ca="1" si="69"/>
        <v>0</v>
      </c>
      <c r="BP51" s="300">
        <f t="shared" ca="1" si="69"/>
        <v>0</v>
      </c>
      <c r="BQ51" s="300">
        <f t="shared" ca="1" si="69"/>
        <v>0</v>
      </c>
      <c r="BR51" s="300">
        <f t="shared" ca="1" si="69"/>
        <v>0</v>
      </c>
      <c r="BS51" s="300">
        <f t="shared" ca="1" si="69"/>
        <v>0</v>
      </c>
      <c r="BT51" s="300">
        <f t="shared" ca="1" si="70"/>
        <v>0</v>
      </c>
      <c r="BU51" s="300">
        <f t="shared" ca="1" si="70"/>
        <v>0</v>
      </c>
      <c r="BV51" s="300">
        <f t="shared" ca="1" si="70"/>
        <v>0</v>
      </c>
      <c r="BW51" s="300">
        <f t="shared" ca="1" si="70"/>
        <v>0</v>
      </c>
      <c r="BX51" s="300">
        <f t="shared" ca="1" si="70"/>
        <v>0</v>
      </c>
      <c r="BY51" s="300">
        <f t="shared" ca="1" si="70"/>
        <v>0</v>
      </c>
      <c r="BZ51" s="300">
        <f t="shared" ca="1" si="70"/>
        <v>0</v>
      </c>
      <c r="CA51" s="300">
        <f t="shared" ca="1" si="70"/>
        <v>0</v>
      </c>
      <c r="CB51" s="300">
        <f t="shared" ca="1" si="70"/>
        <v>0</v>
      </c>
      <c r="CC51" s="300">
        <f t="shared" ca="1" si="70"/>
        <v>0</v>
      </c>
      <c r="CD51" s="300">
        <f t="shared" ca="1" si="71"/>
        <v>0</v>
      </c>
      <c r="CE51" s="300">
        <f t="shared" ca="1" si="71"/>
        <v>0</v>
      </c>
      <c r="CF51" s="300">
        <f t="shared" ca="1" si="71"/>
        <v>0</v>
      </c>
      <c r="CG51" s="300">
        <f t="shared" ca="1" si="71"/>
        <v>0</v>
      </c>
      <c r="CH51" s="300">
        <f t="shared" ca="1" si="71"/>
        <v>0</v>
      </c>
      <c r="CI51" s="300">
        <f t="shared" ca="1" si="71"/>
        <v>0</v>
      </c>
      <c r="CJ51" s="300">
        <f t="shared" ca="1" si="71"/>
        <v>0</v>
      </c>
      <c r="CK51" s="300">
        <f t="shared" ca="1" si="71"/>
        <v>0</v>
      </c>
      <c r="CL51" s="300">
        <f t="shared" ca="1" si="71"/>
        <v>0</v>
      </c>
      <c r="CM51" s="300">
        <f t="shared" ca="1" si="71"/>
        <v>0</v>
      </c>
      <c r="CN51" s="300">
        <f t="shared" ca="1" si="72"/>
        <v>0</v>
      </c>
      <c r="CO51" s="300">
        <f t="shared" ca="1" si="72"/>
        <v>0</v>
      </c>
      <c r="CP51" s="300">
        <f t="shared" ca="1" si="72"/>
        <v>0</v>
      </c>
      <c r="CQ51" s="300">
        <f t="shared" ca="1" si="72"/>
        <v>0</v>
      </c>
      <c r="CR51" s="300">
        <f t="shared" ca="1" si="72"/>
        <v>0</v>
      </c>
      <c r="CS51" s="300">
        <f t="shared" ca="1" si="72"/>
        <v>0</v>
      </c>
      <c r="CT51" s="300">
        <f t="shared" ca="1" si="72"/>
        <v>0</v>
      </c>
      <c r="CU51" s="300">
        <f t="shared" ca="1" si="72"/>
        <v>0</v>
      </c>
      <c r="CV51" s="300">
        <f t="shared" ca="1" si="72"/>
        <v>0</v>
      </c>
      <c r="CW51" s="300">
        <f t="shared" ca="1" si="72"/>
        <v>0</v>
      </c>
      <c r="CX51" s="300">
        <f t="shared" ca="1" si="73"/>
        <v>0</v>
      </c>
      <c r="CY51" s="300">
        <f t="shared" ca="1" si="73"/>
        <v>0</v>
      </c>
      <c r="CZ51" s="300">
        <f t="shared" ca="1" si="73"/>
        <v>0</v>
      </c>
      <c r="DA51" s="300">
        <f t="shared" ca="1" si="73"/>
        <v>0</v>
      </c>
      <c r="DB51" s="300">
        <f t="shared" ca="1" si="73"/>
        <v>0</v>
      </c>
      <c r="DC51" s="300">
        <f t="shared" ca="1" si="73"/>
        <v>0</v>
      </c>
      <c r="DD51" s="300">
        <f t="shared" ca="1" si="73"/>
        <v>0</v>
      </c>
      <c r="DE51" s="300">
        <f t="shared" ca="1" si="73"/>
        <v>0</v>
      </c>
      <c r="DF51" s="300">
        <f t="shared" ca="1" si="73"/>
        <v>0</v>
      </c>
      <c r="DG51" s="300">
        <f t="shared" ca="1" si="73"/>
        <v>0</v>
      </c>
      <c r="DH51" s="300">
        <f t="shared" ca="1" si="74"/>
        <v>0</v>
      </c>
      <c r="DI51" s="300">
        <f t="shared" ca="1" si="74"/>
        <v>0</v>
      </c>
      <c r="DJ51" s="300">
        <f t="shared" ca="1" si="74"/>
        <v>0</v>
      </c>
      <c r="DK51" s="300">
        <f t="shared" ca="1" si="74"/>
        <v>0</v>
      </c>
      <c r="DL51" s="300">
        <f t="shared" ca="1" si="74"/>
        <v>0</v>
      </c>
      <c r="DM51" s="300">
        <f t="shared" ca="1" si="74"/>
        <v>0</v>
      </c>
      <c r="DN51" s="300">
        <f t="shared" ca="1" si="74"/>
        <v>0</v>
      </c>
      <c r="DO51" s="300">
        <f t="shared" ca="1" si="74"/>
        <v>0</v>
      </c>
      <c r="DP51" s="300">
        <f t="shared" ca="1" si="74"/>
        <v>0</v>
      </c>
      <c r="DQ51" s="300">
        <f t="shared" ca="1" si="74"/>
        <v>0</v>
      </c>
      <c r="DR51" s="300">
        <f t="shared" ca="1" si="75"/>
        <v>0</v>
      </c>
      <c r="DS51" s="300">
        <f t="shared" ca="1" si="75"/>
        <v>0</v>
      </c>
      <c r="DT51" s="300">
        <f t="shared" ca="1" si="75"/>
        <v>0</v>
      </c>
      <c r="DU51" s="300">
        <f t="shared" ca="1" si="75"/>
        <v>0</v>
      </c>
      <c r="DV51" s="300">
        <f t="shared" ca="1" si="75"/>
        <v>0</v>
      </c>
      <c r="DW51" s="300">
        <f t="shared" ca="1" si="75"/>
        <v>0</v>
      </c>
      <c r="DX51" s="300">
        <f t="shared" ca="1" si="75"/>
        <v>0</v>
      </c>
      <c r="DY51" s="300">
        <f t="shared" ca="1" si="75"/>
        <v>0</v>
      </c>
      <c r="DZ51" s="300">
        <f t="shared" ca="1" si="75"/>
        <v>0</v>
      </c>
      <c r="EA51" s="300">
        <f t="shared" ca="1" si="75"/>
        <v>0</v>
      </c>
      <c r="EB51" s="300">
        <f t="shared" ca="1" si="76"/>
        <v>0</v>
      </c>
      <c r="EC51" s="300">
        <f t="shared" ca="1" si="76"/>
        <v>0</v>
      </c>
      <c r="ED51" s="300">
        <f t="shared" ca="1" si="76"/>
        <v>0</v>
      </c>
      <c r="EE51" s="300">
        <f t="shared" ca="1" si="76"/>
        <v>0</v>
      </c>
      <c r="EF51" s="300">
        <f t="shared" ca="1" si="76"/>
        <v>0</v>
      </c>
      <c r="EG51" s="300">
        <f t="shared" ca="1" si="76"/>
        <v>0</v>
      </c>
      <c r="EH51" s="300">
        <f t="shared" ca="1" si="76"/>
        <v>0</v>
      </c>
      <c r="EI51" s="300">
        <f t="shared" ca="1" si="76"/>
        <v>0</v>
      </c>
      <c r="EJ51" s="300">
        <f t="shared" ca="1" si="76"/>
        <v>0</v>
      </c>
      <c r="EK51" s="300">
        <f t="shared" ca="1" si="76"/>
        <v>0</v>
      </c>
      <c r="EL51" s="300">
        <f t="shared" ca="1" si="77"/>
        <v>0</v>
      </c>
      <c r="EM51" s="300">
        <f t="shared" ca="1" si="77"/>
        <v>0</v>
      </c>
      <c r="EN51" s="300">
        <f t="shared" ca="1" si="77"/>
        <v>0</v>
      </c>
      <c r="EO51" s="300">
        <f t="shared" ca="1" si="77"/>
        <v>0</v>
      </c>
      <c r="EP51" s="300">
        <f t="shared" ca="1" si="77"/>
        <v>0</v>
      </c>
      <c r="EQ51" s="300">
        <f t="shared" ca="1" si="77"/>
        <v>0</v>
      </c>
      <c r="ER51" s="300">
        <f t="shared" ca="1" si="77"/>
        <v>0</v>
      </c>
      <c r="ES51" s="300">
        <f t="shared" ca="1" si="77"/>
        <v>0</v>
      </c>
      <c r="ET51" s="300">
        <f t="shared" ca="1" si="77"/>
        <v>0</v>
      </c>
      <c r="EU51" s="300">
        <f t="shared" ca="1" si="77"/>
        <v>0</v>
      </c>
      <c r="EV51" s="300">
        <f t="shared" ca="1" si="77"/>
        <v>0</v>
      </c>
      <c r="EW51" s="300">
        <f t="shared" ca="1" si="77"/>
        <v>0</v>
      </c>
      <c r="EX51" s="300">
        <f t="shared" ca="1" si="77"/>
        <v>0</v>
      </c>
      <c r="EY51" s="612"/>
      <c r="EZ51" s="757" t="str">
        <f>'Main Input'!EZ51</f>
        <v>RPI</v>
      </c>
      <c r="FA51" s="766" t="str">
        <f>'Main Input'!FA51</f>
        <v>N/A</v>
      </c>
      <c r="FB51" s="766" t="str">
        <f>'Main Input'!FB51</f>
        <v>5 years</v>
      </c>
      <c r="FC51" s="766" t="str">
        <f>'Main Input'!FC51</f>
        <v>Hardware (standalone)</v>
      </c>
      <c r="FD51" s="766" t="str">
        <f>'Main Input'!FD51</f>
        <v>Managed Services</v>
      </c>
      <c r="FE51" s="757" t="str">
        <f>'Main Input'!FE51</f>
        <v>Capex</v>
      </c>
      <c r="FF51" s="757" t="str">
        <f>'Main Input'!FF51</f>
        <v>ContractAccrual</v>
      </c>
      <c r="FG51" s="757" t="str">
        <f>'Main Input'!FG51</f>
        <v>ASS-13</v>
      </c>
      <c r="FH51" s="767" t="str">
        <f>'Main Input'!FH51</f>
        <v>A</v>
      </c>
      <c r="FI51" s="768">
        <f>'Main Input'!FI51</f>
        <v>0.22</v>
      </c>
      <c r="FJ51" s="768">
        <f>'Main Input'!FJ51</f>
        <v>0</v>
      </c>
      <c r="FK51" s="612"/>
      <c r="FL51" s="531">
        <f t="shared" si="79"/>
        <v>0</v>
      </c>
      <c r="FM51" s="532" t="str">
        <f t="shared" si="80"/>
        <v>Y</v>
      </c>
      <c r="FN51" s="532" t="str">
        <f t="shared" si="81"/>
        <v>Y</v>
      </c>
      <c r="FO51" s="532" t="str">
        <f t="shared" si="82"/>
        <v>Y</v>
      </c>
      <c r="FP51" s="532" t="str">
        <f t="shared" si="83"/>
        <v>Y</v>
      </c>
      <c r="FQ51" s="612"/>
      <c r="FT51" s="612"/>
    </row>
    <row r="52" spans="1:176">
      <c r="A52" s="750" t="str">
        <f>'Main Input'!A52</f>
        <v>MTB</v>
      </c>
      <c r="B52" s="762" t="str">
        <f>'Main Input'!B52</f>
        <v>Enterprise Management</v>
      </c>
      <c r="C52" s="762" t="str">
        <f>'Main Input'!C52</f>
        <v>Hardware Maint</v>
      </c>
      <c r="D52" s="762" t="str">
        <f>'Main Input'!D52</f>
        <v>TOBE</v>
      </c>
      <c r="E52" s="762" t="str">
        <f>'Main Input'!E52</f>
        <v>Maintenance of legacy hardware</v>
      </c>
      <c r="F52" s="753" t="str">
        <f>'Main Input'!F52</f>
        <v>Not worth it</v>
      </c>
      <c r="G52" s="753">
        <f>'Main Input'!G52</f>
        <v>0</v>
      </c>
      <c r="H52" s="753">
        <f>'Main Input'!H52</f>
        <v>0</v>
      </c>
      <c r="I52" s="753">
        <f>'Main Input'!I52</f>
        <v>0</v>
      </c>
      <c r="J52" s="753">
        <f>'Main Input'!J52</f>
        <v>0</v>
      </c>
      <c r="K52" s="753" t="str">
        <f>'Main Input'!K52</f>
        <v>FJS</v>
      </c>
      <c r="L52" s="753" t="str">
        <f>'Main Input'!L52</f>
        <v>pSW</v>
      </c>
      <c r="M52" s="753">
        <f>'Main Input'!M52</f>
        <v>0</v>
      </c>
      <c r="N52" s="753">
        <f>'Main Input'!N52</f>
        <v>0</v>
      </c>
      <c r="O52" s="753" t="str">
        <f>'Main Input'!O52</f>
        <v>SPAIN</v>
      </c>
      <c r="P52" s="753">
        <f>'Main Input'!P52</f>
        <v>1232454.6221951961</v>
      </c>
      <c r="Q52" s="753" t="str">
        <f>'Main Input'!Q52</f>
        <v>EUR</v>
      </c>
      <c r="R52" s="753" t="str">
        <f>'Main Input'!R52</f>
        <v>EMEA</v>
      </c>
      <c r="S52" s="753" t="str">
        <f>'Main Input'!S52</f>
        <v>Local</v>
      </c>
      <c r="T52" s="753">
        <f>'Main Input'!T52</f>
        <v>0</v>
      </c>
      <c r="U52" s="753">
        <f>'Main Input'!U52</f>
        <v>0</v>
      </c>
      <c r="V52" s="753" t="str">
        <f>'Main Input'!V52</f>
        <v>1_ATP</v>
      </c>
      <c r="W52" s="753">
        <f>'Main Input'!W52</f>
        <v>0</v>
      </c>
      <c r="X52" s="753">
        <f>'Main Input'!X52</f>
        <v>0</v>
      </c>
      <c r="Y52" s="753">
        <f>'Main Input'!Y52</f>
        <v>0</v>
      </c>
      <c r="Z52" s="753">
        <f>'Main Input'!Z52</f>
        <v>0</v>
      </c>
      <c r="AA52" s="753">
        <f>'Main Input'!AA52</f>
        <v>0</v>
      </c>
      <c r="AB52" s="763">
        <f>'Main Input'!AB52</f>
        <v>0</v>
      </c>
      <c r="AC52" s="763" t="str">
        <f>'Main Input'!AC52</f>
        <v>Licenses</v>
      </c>
      <c r="AD52" s="764">
        <f>'Main Input'!AD52</f>
        <v>0.99999999999999989</v>
      </c>
      <c r="AE52" s="765">
        <f t="shared" ca="1" si="78"/>
        <v>1274366.3285794372</v>
      </c>
      <c r="AF52" s="299">
        <f t="shared" si="66"/>
        <v>0</v>
      </c>
      <c r="AG52" s="300">
        <f t="shared" ca="1" si="66"/>
        <v>205409.10369919933</v>
      </c>
      <c r="AH52" s="300">
        <f t="shared" ca="1" si="66"/>
        <v>0</v>
      </c>
      <c r="AI52" s="300">
        <f t="shared" ca="1" si="66"/>
        <v>0</v>
      </c>
      <c r="AJ52" s="300">
        <f t="shared" ca="1" si="66"/>
        <v>0</v>
      </c>
      <c r="AK52" s="300">
        <f t="shared" ca="1" si="66"/>
        <v>0</v>
      </c>
      <c r="AL52" s="300">
        <f t="shared" ca="1" si="66"/>
        <v>0</v>
      </c>
      <c r="AM52" s="300">
        <f t="shared" ca="1" si="66"/>
        <v>0</v>
      </c>
      <c r="AN52" s="300">
        <f t="shared" ca="1" si="66"/>
        <v>0</v>
      </c>
      <c r="AO52" s="300">
        <f t="shared" ca="1" si="66"/>
        <v>0</v>
      </c>
      <c r="AP52" s="300">
        <f t="shared" ca="1" si="67"/>
        <v>0</v>
      </c>
      <c r="AQ52" s="300">
        <f t="shared" ca="1" si="67"/>
        <v>0</v>
      </c>
      <c r="AR52" s="300">
        <f t="shared" ca="1" si="67"/>
        <v>0</v>
      </c>
      <c r="AS52" s="300">
        <f t="shared" ca="1" si="67"/>
        <v>205409.10369919933</v>
      </c>
      <c r="AT52" s="300">
        <f t="shared" ca="1" si="67"/>
        <v>0</v>
      </c>
      <c r="AU52" s="300">
        <f t="shared" ca="1" si="67"/>
        <v>0</v>
      </c>
      <c r="AV52" s="300">
        <f t="shared" ca="1" si="67"/>
        <v>0</v>
      </c>
      <c r="AW52" s="300">
        <f t="shared" ca="1" si="67"/>
        <v>0</v>
      </c>
      <c r="AX52" s="300">
        <f t="shared" ca="1" si="67"/>
        <v>0</v>
      </c>
      <c r="AY52" s="300">
        <f t="shared" ca="1" si="67"/>
        <v>0</v>
      </c>
      <c r="AZ52" s="300">
        <f t="shared" ca="1" si="68"/>
        <v>0</v>
      </c>
      <c r="BA52" s="300">
        <f t="shared" ca="1" si="68"/>
        <v>0</v>
      </c>
      <c r="BB52" s="300">
        <f t="shared" ca="1" si="68"/>
        <v>0</v>
      </c>
      <c r="BC52" s="300">
        <f t="shared" ca="1" si="68"/>
        <v>0</v>
      </c>
      <c r="BD52" s="300">
        <f t="shared" ca="1" si="68"/>
        <v>0</v>
      </c>
      <c r="BE52" s="300">
        <f t="shared" ca="1" si="68"/>
        <v>209517.28577318334</v>
      </c>
      <c r="BF52" s="300">
        <f t="shared" ca="1" si="68"/>
        <v>0</v>
      </c>
      <c r="BG52" s="300">
        <f t="shared" ca="1" si="68"/>
        <v>0</v>
      </c>
      <c r="BH52" s="300">
        <f t="shared" ca="1" si="68"/>
        <v>0</v>
      </c>
      <c r="BI52" s="300">
        <f t="shared" ca="1" si="68"/>
        <v>0</v>
      </c>
      <c r="BJ52" s="300">
        <f t="shared" ca="1" si="69"/>
        <v>0</v>
      </c>
      <c r="BK52" s="300">
        <f t="shared" ca="1" si="69"/>
        <v>0</v>
      </c>
      <c r="BL52" s="300">
        <f t="shared" ca="1" si="69"/>
        <v>0</v>
      </c>
      <c r="BM52" s="300">
        <f t="shared" ca="1" si="69"/>
        <v>0</v>
      </c>
      <c r="BN52" s="300">
        <f t="shared" ca="1" si="69"/>
        <v>0</v>
      </c>
      <c r="BO52" s="300">
        <f t="shared" ca="1" si="69"/>
        <v>0</v>
      </c>
      <c r="BP52" s="300">
        <f t="shared" ca="1" si="69"/>
        <v>0</v>
      </c>
      <c r="BQ52" s="300">
        <f t="shared" ca="1" si="69"/>
        <v>213707.63148864699</v>
      </c>
      <c r="BR52" s="300">
        <f t="shared" ca="1" si="69"/>
        <v>0</v>
      </c>
      <c r="BS52" s="300">
        <f t="shared" ca="1" si="69"/>
        <v>0</v>
      </c>
      <c r="BT52" s="300">
        <f t="shared" ca="1" si="70"/>
        <v>0</v>
      </c>
      <c r="BU52" s="300">
        <f t="shared" ca="1" si="70"/>
        <v>0</v>
      </c>
      <c r="BV52" s="300">
        <f t="shared" ca="1" si="70"/>
        <v>0</v>
      </c>
      <c r="BW52" s="300">
        <f t="shared" ca="1" si="70"/>
        <v>0</v>
      </c>
      <c r="BX52" s="300">
        <f t="shared" ca="1" si="70"/>
        <v>0</v>
      </c>
      <c r="BY52" s="300">
        <f t="shared" ca="1" si="70"/>
        <v>0</v>
      </c>
      <c r="BZ52" s="300">
        <f t="shared" ca="1" si="70"/>
        <v>0</v>
      </c>
      <c r="CA52" s="300">
        <f t="shared" ca="1" si="70"/>
        <v>0</v>
      </c>
      <c r="CB52" s="300">
        <f t="shared" ca="1" si="70"/>
        <v>0</v>
      </c>
      <c r="CC52" s="300">
        <f t="shared" ca="1" si="70"/>
        <v>217981.78411841992</v>
      </c>
      <c r="CD52" s="300">
        <f t="shared" ca="1" si="71"/>
        <v>0</v>
      </c>
      <c r="CE52" s="300">
        <f t="shared" ca="1" si="71"/>
        <v>0</v>
      </c>
      <c r="CF52" s="300">
        <f t="shared" ca="1" si="71"/>
        <v>0</v>
      </c>
      <c r="CG52" s="300">
        <f t="shared" ca="1" si="71"/>
        <v>0</v>
      </c>
      <c r="CH52" s="300">
        <f t="shared" ca="1" si="71"/>
        <v>0</v>
      </c>
      <c r="CI52" s="300">
        <f t="shared" ca="1" si="71"/>
        <v>0</v>
      </c>
      <c r="CJ52" s="300">
        <f t="shared" ca="1" si="71"/>
        <v>0</v>
      </c>
      <c r="CK52" s="300">
        <f t="shared" ca="1" si="71"/>
        <v>0</v>
      </c>
      <c r="CL52" s="300">
        <f t="shared" ca="1" si="71"/>
        <v>0</v>
      </c>
      <c r="CM52" s="300">
        <f t="shared" ca="1" si="71"/>
        <v>0</v>
      </c>
      <c r="CN52" s="300">
        <f t="shared" ca="1" si="72"/>
        <v>0</v>
      </c>
      <c r="CO52" s="300">
        <f t="shared" ca="1" si="72"/>
        <v>222341.41980078831</v>
      </c>
      <c r="CP52" s="300">
        <f t="shared" ca="1" si="72"/>
        <v>0</v>
      </c>
      <c r="CQ52" s="300">
        <f t="shared" ca="1" si="72"/>
        <v>0</v>
      </c>
      <c r="CR52" s="300">
        <f t="shared" ca="1" si="72"/>
        <v>0</v>
      </c>
      <c r="CS52" s="300">
        <f t="shared" ca="1" si="72"/>
        <v>0</v>
      </c>
      <c r="CT52" s="300">
        <f t="shared" ca="1" si="72"/>
        <v>0</v>
      </c>
      <c r="CU52" s="300">
        <f t="shared" ca="1" si="72"/>
        <v>0</v>
      </c>
      <c r="CV52" s="300">
        <f t="shared" ca="1" si="72"/>
        <v>0</v>
      </c>
      <c r="CW52" s="300">
        <f t="shared" ca="1" si="72"/>
        <v>0</v>
      </c>
      <c r="CX52" s="300">
        <f t="shared" ca="1" si="73"/>
        <v>0</v>
      </c>
      <c r="CY52" s="300">
        <f t="shared" ca="1" si="73"/>
        <v>0</v>
      </c>
      <c r="CZ52" s="300">
        <f t="shared" ca="1" si="73"/>
        <v>0</v>
      </c>
      <c r="DA52" s="300">
        <f t="shared" ca="1" si="73"/>
        <v>0</v>
      </c>
      <c r="DB52" s="300">
        <f t="shared" ca="1" si="73"/>
        <v>0</v>
      </c>
      <c r="DC52" s="300">
        <f t="shared" ca="1" si="73"/>
        <v>0</v>
      </c>
      <c r="DD52" s="300">
        <f t="shared" ca="1" si="73"/>
        <v>0</v>
      </c>
      <c r="DE52" s="300">
        <f t="shared" ca="1" si="73"/>
        <v>0</v>
      </c>
      <c r="DF52" s="300">
        <f t="shared" ca="1" si="73"/>
        <v>0</v>
      </c>
      <c r="DG52" s="300">
        <f t="shared" ca="1" si="73"/>
        <v>0</v>
      </c>
      <c r="DH52" s="300">
        <f t="shared" ca="1" si="74"/>
        <v>0</v>
      </c>
      <c r="DI52" s="300">
        <f t="shared" ca="1" si="74"/>
        <v>0</v>
      </c>
      <c r="DJ52" s="300">
        <f t="shared" ca="1" si="74"/>
        <v>0</v>
      </c>
      <c r="DK52" s="300">
        <f t="shared" ca="1" si="74"/>
        <v>0</v>
      </c>
      <c r="DL52" s="300">
        <f t="shared" ca="1" si="74"/>
        <v>0</v>
      </c>
      <c r="DM52" s="300">
        <f t="shared" ca="1" si="74"/>
        <v>0</v>
      </c>
      <c r="DN52" s="300">
        <f t="shared" ca="1" si="74"/>
        <v>0</v>
      </c>
      <c r="DO52" s="300">
        <f t="shared" ca="1" si="74"/>
        <v>0</v>
      </c>
      <c r="DP52" s="300">
        <f t="shared" ca="1" si="74"/>
        <v>0</v>
      </c>
      <c r="DQ52" s="300">
        <f t="shared" ca="1" si="74"/>
        <v>0</v>
      </c>
      <c r="DR52" s="300">
        <f t="shared" ca="1" si="75"/>
        <v>0</v>
      </c>
      <c r="DS52" s="300">
        <f t="shared" ca="1" si="75"/>
        <v>0</v>
      </c>
      <c r="DT52" s="300">
        <f t="shared" ca="1" si="75"/>
        <v>0</v>
      </c>
      <c r="DU52" s="300">
        <f t="shared" ca="1" si="75"/>
        <v>0</v>
      </c>
      <c r="DV52" s="300">
        <f t="shared" ca="1" si="75"/>
        <v>0</v>
      </c>
      <c r="DW52" s="300">
        <f t="shared" ca="1" si="75"/>
        <v>0</v>
      </c>
      <c r="DX52" s="300">
        <f t="shared" ca="1" si="75"/>
        <v>0</v>
      </c>
      <c r="DY52" s="300">
        <f t="shared" ca="1" si="75"/>
        <v>0</v>
      </c>
      <c r="DZ52" s="300">
        <f t="shared" ca="1" si="75"/>
        <v>0</v>
      </c>
      <c r="EA52" s="300">
        <f t="shared" ca="1" si="75"/>
        <v>0</v>
      </c>
      <c r="EB52" s="300">
        <f t="shared" ca="1" si="76"/>
        <v>0</v>
      </c>
      <c r="EC52" s="300">
        <f t="shared" ca="1" si="76"/>
        <v>0</v>
      </c>
      <c r="ED52" s="300">
        <f t="shared" ca="1" si="76"/>
        <v>0</v>
      </c>
      <c r="EE52" s="300">
        <f t="shared" ca="1" si="76"/>
        <v>0</v>
      </c>
      <c r="EF52" s="300">
        <f t="shared" ca="1" si="76"/>
        <v>0</v>
      </c>
      <c r="EG52" s="300">
        <f t="shared" ca="1" si="76"/>
        <v>0</v>
      </c>
      <c r="EH52" s="300">
        <f t="shared" ca="1" si="76"/>
        <v>0</v>
      </c>
      <c r="EI52" s="300">
        <f t="shared" ca="1" si="76"/>
        <v>0</v>
      </c>
      <c r="EJ52" s="300">
        <f t="shared" ca="1" si="76"/>
        <v>0</v>
      </c>
      <c r="EK52" s="300">
        <f t="shared" ca="1" si="76"/>
        <v>0</v>
      </c>
      <c r="EL52" s="300">
        <f t="shared" ca="1" si="77"/>
        <v>0</v>
      </c>
      <c r="EM52" s="300">
        <f t="shared" ca="1" si="77"/>
        <v>0</v>
      </c>
      <c r="EN52" s="300">
        <f t="shared" ca="1" si="77"/>
        <v>0</v>
      </c>
      <c r="EO52" s="300">
        <f t="shared" ca="1" si="77"/>
        <v>0</v>
      </c>
      <c r="EP52" s="300">
        <f t="shared" ca="1" si="77"/>
        <v>0</v>
      </c>
      <c r="EQ52" s="300">
        <f t="shared" ca="1" si="77"/>
        <v>0</v>
      </c>
      <c r="ER52" s="300">
        <f t="shared" ca="1" si="77"/>
        <v>0</v>
      </c>
      <c r="ES52" s="300">
        <f t="shared" ca="1" si="77"/>
        <v>0</v>
      </c>
      <c r="ET52" s="300">
        <f t="shared" ca="1" si="77"/>
        <v>0</v>
      </c>
      <c r="EU52" s="300">
        <f t="shared" ca="1" si="77"/>
        <v>0</v>
      </c>
      <c r="EV52" s="300">
        <f t="shared" ca="1" si="77"/>
        <v>0</v>
      </c>
      <c r="EW52" s="300">
        <f t="shared" ca="1" si="77"/>
        <v>0</v>
      </c>
      <c r="EX52" s="300">
        <f t="shared" ca="1" si="77"/>
        <v>0</v>
      </c>
      <c r="EY52" s="612"/>
      <c r="EZ52" s="757" t="str">
        <f>'Main Input'!EZ52</f>
        <v>RPI</v>
      </c>
      <c r="FA52" s="766" t="str">
        <f>'Main Input'!FA52</f>
        <v>N/A</v>
      </c>
      <c r="FB52" s="766">
        <f>'Main Input'!FB52</f>
        <v>0</v>
      </c>
      <c r="FC52" s="766" t="str">
        <f>'Main Input'!FC52</f>
        <v>IT Solutions</v>
      </c>
      <c r="FD52" s="766" t="str">
        <f>'Main Input'!FD52</f>
        <v>Managed Services</v>
      </c>
      <c r="FE52" s="757" t="str">
        <f>'Main Input'!FE52</f>
        <v>Opex</v>
      </c>
      <c r="FF52" s="757" t="str">
        <f>'Main Input'!FF52</f>
        <v>ContractAccrual</v>
      </c>
      <c r="FG52" s="757" t="str">
        <f>'Main Input'!FG52</f>
        <v>Expense</v>
      </c>
      <c r="FH52" s="767" t="str">
        <f>'Main Input'!FH52</f>
        <v>A</v>
      </c>
      <c r="FI52" s="768">
        <f>'Main Input'!FI52</f>
        <v>0.22</v>
      </c>
      <c r="FJ52" s="768">
        <f>'Main Input'!FJ52</f>
        <v>0</v>
      </c>
      <c r="FK52" s="612"/>
      <c r="FL52" s="531">
        <f t="shared" si="79"/>
        <v>0</v>
      </c>
      <c r="FM52" s="532" t="str">
        <f t="shared" si="80"/>
        <v>Y</v>
      </c>
      <c r="FN52" s="532" t="str">
        <f t="shared" si="81"/>
        <v>Y</v>
      </c>
      <c r="FO52" s="532" t="str">
        <f t="shared" si="82"/>
        <v>Y</v>
      </c>
      <c r="FP52" s="532" t="str">
        <f t="shared" si="83"/>
        <v>Y</v>
      </c>
      <c r="FQ52" s="612"/>
      <c r="FT52" s="612"/>
    </row>
    <row r="53" spans="1:176">
      <c r="A53" s="750" t="str">
        <f>'Main Input'!A53</f>
        <v>MTB</v>
      </c>
      <c r="B53" s="762" t="str">
        <f>'Main Input'!B53</f>
        <v>Datacentre Operations</v>
      </c>
      <c r="C53" s="762" t="str">
        <f>'Main Input'!C53</f>
        <v>Third Party</v>
      </c>
      <c r="D53" s="762" t="str">
        <f>'Main Input'!D53</f>
        <v>TFR</v>
      </c>
      <c r="E53" s="762" t="str">
        <f>'Main Input'!E53</f>
        <v>Configure hardware</v>
      </c>
      <c r="F53" s="753" t="str">
        <f>'Main Input'!F53</f>
        <v>direct</v>
      </c>
      <c r="G53" s="753" t="str">
        <f>'Main Input'!G53</f>
        <v>Person</v>
      </c>
      <c r="H53" s="753">
        <f>'Main Input'!H53</f>
        <v>0</v>
      </c>
      <c r="I53" s="753">
        <f>'Main Input'!I53</f>
        <v>0</v>
      </c>
      <c r="J53" s="753">
        <f>'Main Input'!J53</f>
        <v>0</v>
      </c>
      <c r="K53" s="753" t="str">
        <f>'Main Input'!K53</f>
        <v>FJS</v>
      </c>
      <c r="L53" s="753" t="str">
        <f>'Main Input'!L53</f>
        <v>pHW</v>
      </c>
      <c r="M53" s="753">
        <f>'Main Input'!M53</f>
        <v>0</v>
      </c>
      <c r="N53" s="753">
        <f>'Main Input'!N53</f>
        <v>0</v>
      </c>
      <c r="O53" s="753" t="str">
        <f>'Main Input'!O53</f>
        <v>SPAIN</v>
      </c>
      <c r="P53" s="753">
        <f>'Main Input'!P53</f>
        <v>192480.25</v>
      </c>
      <c r="Q53" s="753" t="str">
        <f>'Main Input'!Q53</f>
        <v>EUR</v>
      </c>
      <c r="R53" s="753" t="str">
        <f>'Main Input'!R53</f>
        <v>EMEA</v>
      </c>
      <c r="S53" s="753" t="str">
        <f>'Main Input'!S53</f>
        <v>Local</v>
      </c>
      <c r="T53" s="753">
        <f>'Main Input'!T53</f>
        <v>0</v>
      </c>
      <c r="U53" s="753">
        <f>'Main Input'!U53</f>
        <v>0</v>
      </c>
      <c r="V53" s="753" t="str">
        <f>'Main Input'!V53</f>
        <v>1_ATP</v>
      </c>
      <c r="W53" s="753">
        <f>'Main Input'!W53</f>
        <v>0</v>
      </c>
      <c r="X53" s="753">
        <f>'Main Input'!X53</f>
        <v>0</v>
      </c>
      <c r="Y53" s="753">
        <f>'Main Input'!Y53</f>
        <v>0</v>
      </c>
      <c r="Z53" s="753">
        <f>'Main Input'!Z53</f>
        <v>0</v>
      </c>
      <c r="AA53" s="753">
        <f>'Main Input'!AA53</f>
        <v>0</v>
      </c>
      <c r="AB53" s="763">
        <f>'Main Input'!AB53</f>
        <v>0</v>
      </c>
      <c r="AC53" s="763" t="str">
        <f>'Main Input'!AC53</f>
        <v>Servers</v>
      </c>
      <c r="AD53" s="764">
        <f>'Main Input'!AD53</f>
        <v>1</v>
      </c>
      <c r="AE53" s="765">
        <f t="shared" ca="1" si="78"/>
        <v>192480.25</v>
      </c>
      <c r="AF53" s="299">
        <f t="shared" si="66"/>
        <v>192480.25</v>
      </c>
      <c r="AG53" s="300">
        <f t="shared" ca="1" si="66"/>
        <v>0</v>
      </c>
      <c r="AH53" s="300">
        <f t="shared" ca="1" si="66"/>
        <v>0</v>
      </c>
      <c r="AI53" s="300">
        <f t="shared" ca="1" si="66"/>
        <v>0</v>
      </c>
      <c r="AJ53" s="300">
        <f t="shared" ca="1" si="66"/>
        <v>0</v>
      </c>
      <c r="AK53" s="300">
        <f t="shared" ca="1" si="66"/>
        <v>0</v>
      </c>
      <c r="AL53" s="300">
        <f t="shared" ca="1" si="66"/>
        <v>0</v>
      </c>
      <c r="AM53" s="300">
        <f t="shared" ca="1" si="66"/>
        <v>0</v>
      </c>
      <c r="AN53" s="300">
        <f t="shared" ca="1" si="66"/>
        <v>0</v>
      </c>
      <c r="AO53" s="300">
        <f t="shared" ca="1" si="66"/>
        <v>0</v>
      </c>
      <c r="AP53" s="300">
        <f t="shared" ca="1" si="67"/>
        <v>0</v>
      </c>
      <c r="AQ53" s="300">
        <f t="shared" ca="1" si="67"/>
        <v>0</v>
      </c>
      <c r="AR53" s="300">
        <f t="shared" ca="1" si="67"/>
        <v>0</v>
      </c>
      <c r="AS53" s="300">
        <f t="shared" ca="1" si="67"/>
        <v>0</v>
      </c>
      <c r="AT53" s="300">
        <f t="shared" ca="1" si="67"/>
        <v>0</v>
      </c>
      <c r="AU53" s="300">
        <f t="shared" ca="1" si="67"/>
        <v>0</v>
      </c>
      <c r="AV53" s="300">
        <f t="shared" ca="1" si="67"/>
        <v>0</v>
      </c>
      <c r="AW53" s="300">
        <f t="shared" ca="1" si="67"/>
        <v>0</v>
      </c>
      <c r="AX53" s="300">
        <f t="shared" ca="1" si="67"/>
        <v>0</v>
      </c>
      <c r="AY53" s="300">
        <f t="shared" ca="1" si="67"/>
        <v>0</v>
      </c>
      <c r="AZ53" s="300">
        <f t="shared" ca="1" si="68"/>
        <v>0</v>
      </c>
      <c r="BA53" s="300">
        <f t="shared" ca="1" si="68"/>
        <v>0</v>
      </c>
      <c r="BB53" s="300">
        <f t="shared" ca="1" si="68"/>
        <v>0</v>
      </c>
      <c r="BC53" s="300">
        <f t="shared" ca="1" si="68"/>
        <v>0</v>
      </c>
      <c r="BD53" s="300">
        <f t="shared" ca="1" si="68"/>
        <v>0</v>
      </c>
      <c r="BE53" s="300">
        <f t="shared" ca="1" si="68"/>
        <v>0</v>
      </c>
      <c r="BF53" s="300">
        <f t="shared" ca="1" si="68"/>
        <v>0</v>
      </c>
      <c r="BG53" s="300">
        <f t="shared" ca="1" si="68"/>
        <v>0</v>
      </c>
      <c r="BH53" s="300">
        <f t="shared" ca="1" si="68"/>
        <v>0</v>
      </c>
      <c r="BI53" s="300">
        <f t="shared" ca="1" si="68"/>
        <v>0</v>
      </c>
      <c r="BJ53" s="300">
        <f t="shared" ca="1" si="69"/>
        <v>0</v>
      </c>
      <c r="BK53" s="300">
        <f t="shared" ca="1" si="69"/>
        <v>0</v>
      </c>
      <c r="BL53" s="300">
        <f t="shared" ca="1" si="69"/>
        <v>0</v>
      </c>
      <c r="BM53" s="300">
        <f t="shared" ca="1" si="69"/>
        <v>0</v>
      </c>
      <c r="BN53" s="300">
        <f t="shared" ca="1" si="69"/>
        <v>0</v>
      </c>
      <c r="BO53" s="300">
        <f t="shared" ca="1" si="69"/>
        <v>0</v>
      </c>
      <c r="BP53" s="300">
        <f t="shared" ca="1" si="69"/>
        <v>0</v>
      </c>
      <c r="BQ53" s="300">
        <f t="shared" ca="1" si="69"/>
        <v>0</v>
      </c>
      <c r="BR53" s="300">
        <f t="shared" ca="1" si="69"/>
        <v>0</v>
      </c>
      <c r="BS53" s="300">
        <f t="shared" ca="1" si="69"/>
        <v>0</v>
      </c>
      <c r="BT53" s="300">
        <f t="shared" ca="1" si="70"/>
        <v>0</v>
      </c>
      <c r="BU53" s="300">
        <f t="shared" ca="1" si="70"/>
        <v>0</v>
      </c>
      <c r="BV53" s="300">
        <f t="shared" ca="1" si="70"/>
        <v>0</v>
      </c>
      <c r="BW53" s="300">
        <f t="shared" ca="1" si="70"/>
        <v>0</v>
      </c>
      <c r="BX53" s="300">
        <f t="shared" ca="1" si="70"/>
        <v>0</v>
      </c>
      <c r="BY53" s="300">
        <f t="shared" ca="1" si="70"/>
        <v>0</v>
      </c>
      <c r="BZ53" s="300">
        <f t="shared" ca="1" si="70"/>
        <v>0</v>
      </c>
      <c r="CA53" s="300">
        <f t="shared" ca="1" si="70"/>
        <v>0</v>
      </c>
      <c r="CB53" s="300">
        <f t="shared" ca="1" si="70"/>
        <v>0</v>
      </c>
      <c r="CC53" s="300">
        <f t="shared" ca="1" si="70"/>
        <v>0</v>
      </c>
      <c r="CD53" s="300">
        <f t="shared" ca="1" si="71"/>
        <v>0</v>
      </c>
      <c r="CE53" s="300">
        <f t="shared" ca="1" si="71"/>
        <v>0</v>
      </c>
      <c r="CF53" s="300">
        <f t="shared" ca="1" si="71"/>
        <v>0</v>
      </c>
      <c r="CG53" s="300">
        <f t="shared" ca="1" si="71"/>
        <v>0</v>
      </c>
      <c r="CH53" s="300">
        <f t="shared" ca="1" si="71"/>
        <v>0</v>
      </c>
      <c r="CI53" s="300">
        <f t="shared" ca="1" si="71"/>
        <v>0</v>
      </c>
      <c r="CJ53" s="300">
        <f t="shared" ca="1" si="71"/>
        <v>0</v>
      </c>
      <c r="CK53" s="300">
        <f t="shared" ca="1" si="71"/>
        <v>0</v>
      </c>
      <c r="CL53" s="300">
        <f t="shared" ca="1" si="71"/>
        <v>0</v>
      </c>
      <c r="CM53" s="300">
        <f t="shared" ca="1" si="71"/>
        <v>0</v>
      </c>
      <c r="CN53" s="300">
        <f t="shared" ca="1" si="72"/>
        <v>0</v>
      </c>
      <c r="CO53" s="300">
        <f t="shared" ca="1" si="72"/>
        <v>0</v>
      </c>
      <c r="CP53" s="300">
        <f t="shared" ca="1" si="72"/>
        <v>0</v>
      </c>
      <c r="CQ53" s="300">
        <f t="shared" ca="1" si="72"/>
        <v>0</v>
      </c>
      <c r="CR53" s="300">
        <f t="shared" ca="1" si="72"/>
        <v>0</v>
      </c>
      <c r="CS53" s="300">
        <f t="shared" ca="1" si="72"/>
        <v>0</v>
      </c>
      <c r="CT53" s="300">
        <f t="shared" ca="1" si="72"/>
        <v>0</v>
      </c>
      <c r="CU53" s="300">
        <f t="shared" ca="1" si="72"/>
        <v>0</v>
      </c>
      <c r="CV53" s="300">
        <f t="shared" ca="1" si="72"/>
        <v>0</v>
      </c>
      <c r="CW53" s="300">
        <f t="shared" ca="1" si="72"/>
        <v>0</v>
      </c>
      <c r="CX53" s="300">
        <f t="shared" ca="1" si="73"/>
        <v>0</v>
      </c>
      <c r="CY53" s="300">
        <f t="shared" ca="1" si="73"/>
        <v>0</v>
      </c>
      <c r="CZ53" s="300">
        <f t="shared" ca="1" si="73"/>
        <v>0</v>
      </c>
      <c r="DA53" s="300">
        <f t="shared" ca="1" si="73"/>
        <v>0</v>
      </c>
      <c r="DB53" s="300">
        <f t="shared" ca="1" si="73"/>
        <v>0</v>
      </c>
      <c r="DC53" s="300">
        <f t="shared" ca="1" si="73"/>
        <v>0</v>
      </c>
      <c r="DD53" s="300">
        <f t="shared" ca="1" si="73"/>
        <v>0</v>
      </c>
      <c r="DE53" s="300">
        <f t="shared" ca="1" si="73"/>
        <v>0</v>
      </c>
      <c r="DF53" s="300">
        <f t="shared" ca="1" si="73"/>
        <v>0</v>
      </c>
      <c r="DG53" s="300">
        <f t="shared" ca="1" si="73"/>
        <v>0</v>
      </c>
      <c r="DH53" s="300">
        <f t="shared" ca="1" si="74"/>
        <v>0</v>
      </c>
      <c r="DI53" s="300">
        <f t="shared" ca="1" si="74"/>
        <v>0</v>
      </c>
      <c r="DJ53" s="300">
        <f t="shared" ca="1" si="74"/>
        <v>0</v>
      </c>
      <c r="DK53" s="300">
        <f t="shared" ca="1" si="74"/>
        <v>0</v>
      </c>
      <c r="DL53" s="300">
        <f t="shared" ca="1" si="74"/>
        <v>0</v>
      </c>
      <c r="DM53" s="300">
        <f t="shared" ca="1" si="74"/>
        <v>0</v>
      </c>
      <c r="DN53" s="300">
        <f t="shared" ca="1" si="74"/>
        <v>0</v>
      </c>
      <c r="DO53" s="300">
        <f t="shared" ca="1" si="74"/>
        <v>0</v>
      </c>
      <c r="DP53" s="300">
        <f t="shared" ca="1" si="74"/>
        <v>0</v>
      </c>
      <c r="DQ53" s="300">
        <f t="shared" ca="1" si="74"/>
        <v>0</v>
      </c>
      <c r="DR53" s="300">
        <f t="shared" ca="1" si="75"/>
        <v>0</v>
      </c>
      <c r="DS53" s="300">
        <f t="shared" ca="1" si="75"/>
        <v>0</v>
      </c>
      <c r="DT53" s="300">
        <f t="shared" ca="1" si="75"/>
        <v>0</v>
      </c>
      <c r="DU53" s="300">
        <f t="shared" ca="1" si="75"/>
        <v>0</v>
      </c>
      <c r="DV53" s="300">
        <f t="shared" ca="1" si="75"/>
        <v>0</v>
      </c>
      <c r="DW53" s="300">
        <f t="shared" ca="1" si="75"/>
        <v>0</v>
      </c>
      <c r="DX53" s="300">
        <f t="shared" ca="1" si="75"/>
        <v>0</v>
      </c>
      <c r="DY53" s="300">
        <f t="shared" ca="1" si="75"/>
        <v>0</v>
      </c>
      <c r="DZ53" s="300">
        <f t="shared" ca="1" si="75"/>
        <v>0</v>
      </c>
      <c r="EA53" s="300">
        <f t="shared" ca="1" si="75"/>
        <v>0</v>
      </c>
      <c r="EB53" s="300">
        <f t="shared" ca="1" si="76"/>
        <v>0</v>
      </c>
      <c r="EC53" s="300">
        <f t="shared" ca="1" si="76"/>
        <v>0</v>
      </c>
      <c r="ED53" s="300">
        <f t="shared" ca="1" si="76"/>
        <v>0</v>
      </c>
      <c r="EE53" s="300">
        <f t="shared" ca="1" si="76"/>
        <v>0</v>
      </c>
      <c r="EF53" s="300">
        <f t="shared" ca="1" si="76"/>
        <v>0</v>
      </c>
      <c r="EG53" s="300">
        <f t="shared" ca="1" si="76"/>
        <v>0</v>
      </c>
      <c r="EH53" s="300">
        <f t="shared" ca="1" si="76"/>
        <v>0</v>
      </c>
      <c r="EI53" s="300">
        <f t="shared" ca="1" si="76"/>
        <v>0</v>
      </c>
      <c r="EJ53" s="300">
        <f t="shared" ca="1" si="76"/>
        <v>0</v>
      </c>
      <c r="EK53" s="300">
        <f t="shared" ca="1" si="76"/>
        <v>0</v>
      </c>
      <c r="EL53" s="300">
        <f t="shared" ca="1" si="77"/>
        <v>0</v>
      </c>
      <c r="EM53" s="300">
        <f t="shared" ca="1" si="77"/>
        <v>0</v>
      </c>
      <c r="EN53" s="300">
        <f t="shared" ca="1" si="77"/>
        <v>0</v>
      </c>
      <c r="EO53" s="300">
        <f t="shared" ca="1" si="77"/>
        <v>0</v>
      </c>
      <c r="EP53" s="300">
        <f t="shared" ca="1" si="77"/>
        <v>0</v>
      </c>
      <c r="EQ53" s="300">
        <f t="shared" ca="1" si="77"/>
        <v>0</v>
      </c>
      <c r="ER53" s="300">
        <f t="shared" ca="1" si="77"/>
        <v>0</v>
      </c>
      <c r="ES53" s="300">
        <f t="shared" ca="1" si="77"/>
        <v>0</v>
      </c>
      <c r="ET53" s="300">
        <f t="shared" ca="1" si="77"/>
        <v>0</v>
      </c>
      <c r="EU53" s="300">
        <f t="shared" ca="1" si="77"/>
        <v>0</v>
      </c>
      <c r="EV53" s="300">
        <f t="shared" ca="1" si="77"/>
        <v>0</v>
      </c>
      <c r="EW53" s="300">
        <f t="shared" ca="1" si="77"/>
        <v>0</v>
      </c>
      <c r="EX53" s="300">
        <f t="shared" ca="1" si="77"/>
        <v>0</v>
      </c>
      <c r="EY53" s="612"/>
      <c r="EZ53" s="757" t="str">
        <f>'Main Input'!EZ53</f>
        <v>RPI</v>
      </c>
      <c r="FA53" s="766" t="str">
        <f>'Main Input'!FA53</f>
        <v>N/A</v>
      </c>
      <c r="FB53" s="766">
        <f>'Main Input'!FB53</f>
        <v>0</v>
      </c>
      <c r="FC53" s="766" t="str">
        <f>'Main Input'!FC53</f>
        <v>IT Solutions</v>
      </c>
      <c r="FD53" s="766" t="str">
        <f>'Main Input'!FD53</f>
        <v>Managed Services</v>
      </c>
      <c r="FE53" s="757" t="str">
        <f>'Main Input'!FE53</f>
        <v>Opex</v>
      </c>
      <c r="FF53" s="757" t="str">
        <f>'Main Input'!FF53</f>
        <v>ContractAccrual</v>
      </c>
      <c r="FG53" s="757" t="str">
        <f>'Main Input'!FG53</f>
        <v>Expense</v>
      </c>
      <c r="FH53" s="767" t="str">
        <f>'Main Input'!FH53</f>
        <v>A</v>
      </c>
      <c r="FI53" s="768">
        <f>'Main Input'!FI53</f>
        <v>0.22</v>
      </c>
      <c r="FJ53" s="768">
        <f>'Main Input'!FJ53</f>
        <v>0</v>
      </c>
      <c r="FK53" s="612"/>
      <c r="FL53" s="531">
        <f t="shared" si="79"/>
        <v>0</v>
      </c>
      <c r="FM53" s="532" t="str">
        <f t="shared" si="80"/>
        <v>Y</v>
      </c>
      <c r="FN53" s="532" t="str">
        <f t="shared" si="81"/>
        <v>Y</v>
      </c>
      <c r="FO53" s="532" t="str">
        <f t="shared" si="82"/>
        <v>Y</v>
      </c>
      <c r="FP53" s="532" t="str">
        <f t="shared" si="83"/>
        <v>Y</v>
      </c>
      <c r="FQ53" s="612"/>
      <c r="FT53" s="612"/>
    </row>
    <row r="54" spans="1:176">
      <c r="A54" s="750" t="str">
        <f>'Main Input'!A54</f>
        <v>MTB</v>
      </c>
      <c r="B54" s="762" t="str">
        <f>'Main Input'!B54</f>
        <v>Datacentre Operations</v>
      </c>
      <c r="C54" s="762" t="str">
        <f>'Main Input'!C54</f>
        <v>Software</v>
      </c>
      <c r="D54" s="762" t="str">
        <f>'Main Input'!D54</f>
        <v>TFR</v>
      </c>
      <c r="E54" s="762" t="str">
        <f>'Main Input'!E54</f>
        <v>Necessary software purchase</v>
      </c>
      <c r="F54" s="753" t="str">
        <f>'Main Input'!F54</f>
        <v>direct</v>
      </c>
      <c r="G54" s="753">
        <f>'Main Input'!G54</f>
        <v>0</v>
      </c>
      <c r="H54" s="753">
        <f>'Main Input'!H54</f>
        <v>0</v>
      </c>
      <c r="I54" s="753">
        <f>'Main Input'!I54</f>
        <v>0</v>
      </c>
      <c r="J54" s="753">
        <f>'Main Input'!J54</f>
        <v>0</v>
      </c>
      <c r="K54" s="753" t="str">
        <f>'Main Input'!K54</f>
        <v>FJS</v>
      </c>
      <c r="L54" s="753" t="str">
        <f>'Main Input'!L54</f>
        <v>pHW</v>
      </c>
      <c r="M54" s="753">
        <f>'Main Input'!M54</f>
        <v>0</v>
      </c>
      <c r="N54" s="753">
        <f>'Main Input'!N54</f>
        <v>0</v>
      </c>
      <c r="O54" s="753" t="str">
        <f>'Main Input'!O54</f>
        <v>SPAIN</v>
      </c>
      <c r="P54" s="753">
        <f>'Main Input'!P54</f>
        <v>100000</v>
      </c>
      <c r="Q54" s="753" t="str">
        <f>'Main Input'!Q54</f>
        <v>EUR</v>
      </c>
      <c r="R54" s="753" t="str">
        <f>'Main Input'!R54</f>
        <v>EMEA</v>
      </c>
      <c r="S54" s="753" t="str">
        <f>'Main Input'!S54</f>
        <v>Local</v>
      </c>
      <c r="T54" s="753">
        <f>'Main Input'!T54</f>
        <v>0</v>
      </c>
      <c r="U54" s="753">
        <f>'Main Input'!U54</f>
        <v>0</v>
      </c>
      <c r="V54" s="753" t="str">
        <f>'Main Input'!V54</f>
        <v>1_ATP</v>
      </c>
      <c r="W54" s="753">
        <f>'Main Input'!W54</f>
        <v>0</v>
      </c>
      <c r="X54" s="753">
        <f>'Main Input'!X54</f>
        <v>0</v>
      </c>
      <c r="Y54" s="753">
        <f>'Main Input'!Y54</f>
        <v>0</v>
      </c>
      <c r="Z54" s="753">
        <f>'Main Input'!Z54</f>
        <v>0</v>
      </c>
      <c r="AA54" s="753">
        <f>'Main Input'!AA54</f>
        <v>0</v>
      </c>
      <c r="AB54" s="763">
        <f>'Main Input'!AB54</f>
        <v>0</v>
      </c>
      <c r="AC54" s="763" t="str">
        <f>'Main Input'!AC54</f>
        <v>Servers</v>
      </c>
      <c r="AD54" s="764">
        <f>'Main Input'!AD54</f>
        <v>6</v>
      </c>
      <c r="AE54" s="765">
        <f t="shared" ca="1" si="78"/>
        <v>600000</v>
      </c>
      <c r="AF54" s="299">
        <f t="shared" si="66"/>
        <v>600000</v>
      </c>
      <c r="AG54" s="300">
        <f t="shared" ca="1" si="66"/>
        <v>0</v>
      </c>
      <c r="AH54" s="300">
        <f t="shared" ca="1" si="66"/>
        <v>0</v>
      </c>
      <c r="AI54" s="300">
        <f t="shared" ca="1" si="66"/>
        <v>0</v>
      </c>
      <c r="AJ54" s="300">
        <f t="shared" ca="1" si="66"/>
        <v>0</v>
      </c>
      <c r="AK54" s="300">
        <f t="shared" ca="1" si="66"/>
        <v>0</v>
      </c>
      <c r="AL54" s="300">
        <f t="shared" ca="1" si="66"/>
        <v>0</v>
      </c>
      <c r="AM54" s="300">
        <f t="shared" ca="1" si="66"/>
        <v>0</v>
      </c>
      <c r="AN54" s="300">
        <f t="shared" ca="1" si="66"/>
        <v>0</v>
      </c>
      <c r="AO54" s="300">
        <f t="shared" ca="1" si="66"/>
        <v>0</v>
      </c>
      <c r="AP54" s="300">
        <f t="shared" ca="1" si="67"/>
        <v>0</v>
      </c>
      <c r="AQ54" s="300">
        <f t="shared" ca="1" si="67"/>
        <v>0</v>
      </c>
      <c r="AR54" s="300">
        <f t="shared" ca="1" si="67"/>
        <v>0</v>
      </c>
      <c r="AS54" s="300">
        <f t="shared" ca="1" si="67"/>
        <v>0</v>
      </c>
      <c r="AT54" s="300">
        <f t="shared" ca="1" si="67"/>
        <v>0</v>
      </c>
      <c r="AU54" s="300">
        <f t="shared" ca="1" si="67"/>
        <v>0</v>
      </c>
      <c r="AV54" s="300">
        <f t="shared" ca="1" si="67"/>
        <v>0</v>
      </c>
      <c r="AW54" s="300">
        <f t="shared" ca="1" si="67"/>
        <v>0</v>
      </c>
      <c r="AX54" s="300">
        <f t="shared" ca="1" si="67"/>
        <v>0</v>
      </c>
      <c r="AY54" s="300">
        <f t="shared" ca="1" si="67"/>
        <v>0</v>
      </c>
      <c r="AZ54" s="300">
        <f t="shared" ca="1" si="68"/>
        <v>0</v>
      </c>
      <c r="BA54" s="300">
        <f t="shared" ca="1" si="68"/>
        <v>0</v>
      </c>
      <c r="BB54" s="300">
        <f t="shared" ca="1" si="68"/>
        <v>0</v>
      </c>
      <c r="BC54" s="300">
        <f t="shared" ca="1" si="68"/>
        <v>0</v>
      </c>
      <c r="BD54" s="300">
        <f t="shared" ca="1" si="68"/>
        <v>0</v>
      </c>
      <c r="BE54" s="300">
        <f t="shared" ca="1" si="68"/>
        <v>0</v>
      </c>
      <c r="BF54" s="300">
        <f t="shared" ca="1" si="68"/>
        <v>0</v>
      </c>
      <c r="BG54" s="300">
        <f t="shared" ca="1" si="68"/>
        <v>0</v>
      </c>
      <c r="BH54" s="300">
        <f t="shared" ca="1" si="68"/>
        <v>0</v>
      </c>
      <c r="BI54" s="300">
        <f t="shared" ca="1" si="68"/>
        <v>0</v>
      </c>
      <c r="BJ54" s="300">
        <f t="shared" ca="1" si="69"/>
        <v>0</v>
      </c>
      <c r="BK54" s="300">
        <f t="shared" ca="1" si="69"/>
        <v>0</v>
      </c>
      <c r="BL54" s="300">
        <f t="shared" ca="1" si="69"/>
        <v>0</v>
      </c>
      <c r="BM54" s="300">
        <f t="shared" ca="1" si="69"/>
        <v>0</v>
      </c>
      <c r="BN54" s="300">
        <f t="shared" ca="1" si="69"/>
        <v>0</v>
      </c>
      <c r="BO54" s="300">
        <f t="shared" ca="1" si="69"/>
        <v>0</v>
      </c>
      <c r="BP54" s="300">
        <f t="shared" ca="1" si="69"/>
        <v>0</v>
      </c>
      <c r="BQ54" s="300">
        <f t="shared" ca="1" si="69"/>
        <v>0</v>
      </c>
      <c r="BR54" s="300">
        <f t="shared" ca="1" si="69"/>
        <v>0</v>
      </c>
      <c r="BS54" s="300">
        <f t="shared" ca="1" si="69"/>
        <v>0</v>
      </c>
      <c r="BT54" s="300">
        <f t="shared" ca="1" si="70"/>
        <v>0</v>
      </c>
      <c r="BU54" s="300">
        <f t="shared" ca="1" si="70"/>
        <v>0</v>
      </c>
      <c r="BV54" s="300">
        <f t="shared" ca="1" si="70"/>
        <v>0</v>
      </c>
      <c r="BW54" s="300">
        <f t="shared" ca="1" si="70"/>
        <v>0</v>
      </c>
      <c r="BX54" s="300">
        <f t="shared" ca="1" si="70"/>
        <v>0</v>
      </c>
      <c r="BY54" s="300">
        <f t="shared" ca="1" si="70"/>
        <v>0</v>
      </c>
      <c r="BZ54" s="300">
        <f t="shared" ca="1" si="70"/>
        <v>0</v>
      </c>
      <c r="CA54" s="300">
        <f t="shared" ca="1" si="70"/>
        <v>0</v>
      </c>
      <c r="CB54" s="300">
        <f t="shared" ca="1" si="70"/>
        <v>0</v>
      </c>
      <c r="CC54" s="300">
        <f t="shared" ca="1" si="70"/>
        <v>0</v>
      </c>
      <c r="CD54" s="300">
        <f t="shared" ca="1" si="71"/>
        <v>0</v>
      </c>
      <c r="CE54" s="300">
        <f t="shared" ca="1" si="71"/>
        <v>0</v>
      </c>
      <c r="CF54" s="300">
        <f t="shared" ca="1" si="71"/>
        <v>0</v>
      </c>
      <c r="CG54" s="300">
        <f t="shared" ca="1" si="71"/>
        <v>0</v>
      </c>
      <c r="CH54" s="300">
        <f t="shared" ca="1" si="71"/>
        <v>0</v>
      </c>
      <c r="CI54" s="300">
        <f t="shared" ca="1" si="71"/>
        <v>0</v>
      </c>
      <c r="CJ54" s="300">
        <f t="shared" ca="1" si="71"/>
        <v>0</v>
      </c>
      <c r="CK54" s="300">
        <f t="shared" ca="1" si="71"/>
        <v>0</v>
      </c>
      <c r="CL54" s="300">
        <f t="shared" ca="1" si="71"/>
        <v>0</v>
      </c>
      <c r="CM54" s="300">
        <f t="shared" ca="1" si="71"/>
        <v>0</v>
      </c>
      <c r="CN54" s="300">
        <f t="shared" ca="1" si="72"/>
        <v>0</v>
      </c>
      <c r="CO54" s="300">
        <f t="shared" ca="1" si="72"/>
        <v>0</v>
      </c>
      <c r="CP54" s="300">
        <f t="shared" ca="1" si="72"/>
        <v>0</v>
      </c>
      <c r="CQ54" s="300">
        <f t="shared" ca="1" si="72"/>
        <v>0</v>
      </c>
      <c r="CR54" s="300">
        <f t="shared" ca="1" si="72"/>
        <v>0</v>
      </c>
      <c r="CS54" s="300">
        <f t="shared" ca="1" si="72"/>
        <v>0</v>
      </c>
      <c r="CT54" s="300">
        <f t="shared" ca="1" si="72"/>
        <v>0</v>
      </c>
      <c r="CU54" s="300">
        <f t="shared" ca="1" si="72"/>
        <v>0</v>
      </c>
      <c r="CV54" s="300">
        <f t="shared" ca="1" si="72"/>
        <v>0</v>
      </c>
      <c r="CW54" s="300">
        <f t="shared" ca="1" si="72"/>
        <v>0</v>
      </c>
      <c r="CX54" s="300">
        <f t="shared" ca="1" si="73"/>
        <v>0</v>
      </c>
      <c r="CY54" s="300">
        <f t="shared" ca="1" si="73"/>
        <v>0</v>
      </c>
      <c r="CZ54" s="300">
        <f t="shared" ca="1" si="73"/>
        <v>0</v>
      </c>
      <c r="DA54" s="300">
        <f t="shared" ca="1" si="73"/>
        <v>0</v>
      </c>
      <c r="DB54" s="300">
        <f t="shared" ca="1" si="73"/>
        <v>0</v>
      </c>
      <c r="DC54" s="300">
        <f t="shared" ca="1" si="73"/>
        <v>0</v>
      </c>
      <c r="DD54" s="300">
        <f t="shared" ca="1" si="73"/>
        <v>0</v>
      </c>
      <c r="DE54" s="300">
        <f t="shared" ca="1" si="73"/>
        <v>0</v>
      </c>
      <c r="DF54" s="300">
        <f t="shared" ca="1" si="73"/>
        <v>0</v>
      </c>
      <c r="DG54" s="300">
        <f t="shared" ca="1" si="73"/>
        <v>0</v>
      </c>
      <c r="DH54" s="300">
        <f t="shared" ca="1" si="74"/>
        <v>0</v>
      </c>
      <c r="DI54" s="300">
        <f t="shared" ca="1" si="74"/>
        <v>0</v>
      </c>
      <c r="DJ54" s="300">
        <f t="shared" ca="1" si="74"/>
        <v>0</v>
      </c>
      <c r="DK54" s="300">
        <f t="shared" ca="1" si="74"/>
        <v>0</v>
      </c>
      <c r="DL54" s="300">
        <f t="shared" ca="1" si="74"/>
        <v>0</v>
      </c>
      <c r="DM54" s="300">
        <f t="shared" ca="1" si="74"/>
        <v>0</v>
      </c>
      <c r="DN54" s="300">
        <f t="shared" ca="1" si="74"/>
        <v>0</v>
      </c>
      <c r="DO54" s="300">
        <f t="shared" ca="1" si="74"/>
        <v>0</v>
      </c>
      <c r="DP54" s="300">
        <f t="shared" ca="1" si="74"/>
        <v>0</v>
      </c>
      <c r="DQ54" s="300">
        <f t="shared" ca="1" si="74"/>
        <v>0</v>
      </c>
      <c r="DR54" s="300">
        <f t="shared" ca="1" si="75"/>
        <v>0</v>
      </c>
      <c r="DS54" s="300">
        <f t="shared" ca="1" si="75"/>
        <v>0</v>
      </c>
      <c r="DT54" s="300">
        <f t="shared" ca="1" si="75"/>
        <v>0</v>
      </c>
      <c r="DU54" s="300">
        <f t="shared" ca="1" si="75"/>
        <v>0</v>
      </c>
      <c r="DV54" s="300">
        <f t="shared" ca="1" si="75"/>
        <v>0</v>
      </c>
      <c r="DW54" s="300">
        <f t="shared" ca="1" si="75"/>
        <v>0</v>
      </c>
      <c r="DX54" s="300">
        <f t="shared" ca="1" si="75"/>
        <v>0</v>
      </c>
      <c r="DY54" s="300">
        <f t="shared" ca="1" si="75"/>
        <v>0</v>
      </c>
      <c r="DZ54" s="300">
        <f t="shared" ca="1" si="75"/>
        <v>0</v>
      </c>
      <c r="EA54" s="300">
        <f t="shared" ca="1" si="75"/>
        <v>0</v>
      </c>
      <c r="EB54" s="300">
        <f t="shared" ca="1" si="76"/>
        <v>0</v>
      </c>
      <c r="EC54" s="300">
        <f t="shared" ca="1" si="76"/>
        <v>0</v>
      </c>
      <c r="ED54" s="300">
        <f t="shared" ca="1" si="76"/>
        <v>0</v>
      </c>
      <c r="EE54" s="300">
        <f t="shared" ca="1" si="76"/>
        <v>0</v>
      </c>
      <c r="EF54" s="300">
        <f t="shared" ca="1" si="76"/>
        <v>0</v>
      </c>
      <c r="EG54" s="300">
        <f t="shared" ca="1" si="76"/>
        <v>0</v>
      </c>
      <c r="EH54" s="300">
        <f t="shared" ca="1" si="76"/>
        <v>0</v>
      </c>
      <c r="EI54" s="300">
        <f t="shared" ca="1" si="76"/>
        <v>0</v>
      </c>
      <c r="EJ54" s="300">
        <f t="shared" ca="1" si="76"/>
        <v>0</v>
      </c>
      <c r="EK54" s="300">
        <f t="shared" ca="1" si="76"/>
        <v>0</v>
      </c>
      <c r="EL54" s="300">
        <f t="shared" ca="1" si="77"/>
        <v>0</v>
      </c>
      <c r="EM54" s="300">
        <f t="shared" ca="1" si="77"/>
        <v>0</v>
      </c>
      <c r="EN54" s="300">
        <f t="shared" ca="1" si="77"/>
        <v>0</v>
      </c>
      <c r="EO54" s="300">
        <f t="shared" ca="1" si="77"/>
        <v>0</v>
      </c>
      <c r="EP54" s="300">
        <f t="shared" ca="1" si="77"/>
        <v>0</v>
      </c>
      <c r="EQ54" s="300">
        <f t="shared" ca="1" si="77"/>
        <v>0</v>
      </c>
      <c r="ER54" s="300">
        <f t="shared" ca="1" si="77"/>
        <v>0</v>
      </c>
      <c r="ES54" s="300">
        <f t="shared" ca="1" si="77"/>
        <v>0</v>
      </c>
      <c r="ET54" s="300">
        <f t="shared" ca="1" si="77"/>
        <v>0</v>
      </c>
      <c r="EU54" s="300">
        <f t="shared" ca="1" si="77"/>
        <v>0</v>
      </c>
      <c r="EV54" s="300">
        <f t="shared" ca="1" si="77"/>
        <v>0</v>
      </c>
      <c r="EW54" s="300">
        <f t="shared" ca="1" si="77"/>
        <v>0</v>
      </c>
      <c r="EX54" s="300">
        <f t="shared" ca="1" si="77"/>
        <v>0</v>
      </c>
      <c r="EY54" s="612"/>
      <c r="EZ54" s="757" t="str">
        <f>'Main Input'!EZ54</f>
        <v>RPI</v>
      </c>
      <c r="FA54" s="766" t="str">
        <f>'Main Input'!FA54</f>
        <v>N/A</v>
      </c>
      <c r="FB54" s="766">
        <f>'Main Input'!FB54</f>
        <v>0</v>
      </c>
      <c r="FC54" s="766" t="str">
        <f>'Main Input'!FC54</f>
        <v>IT Solutions</v>
      </c>
      <c r="FD54" s="766" t="str">
        <f>'Main Input'!FD54</f>
        <v>Managed Services</v>
      </c>
      <c r="FE54" s="757" t="str">
        <f>'Main Input'!FE54</f>
        <v>Opex</v>
      </c>
      <c r="FF54" s="757" t="str">
        <f>'Main Input'!FF54</f>
        <v>ContractAccrual</v>
      </c>
      <c r="FG54" s="757" t="str">
        <f>'Main Input'!FG54</f>
        <v>Expense</v>
      </c>
      <c r="FH54" s="767" t="str">
        <f>'Main Input'!FH54</f>
        <v>A</v>
      </c>
      <c r="FI54" s="768">
        <f>'Main Input'!FI54</f>
        <v>0.22</v>
      </c>
      <c r="FJ54" s="768">
        <f>'Main Input'!FJ54</f>
        <v>0</v>
      </c>
      <c r="FK54" s="612"/>
      <c r="FL54" s="531">
        <f t="shared" si="79"/>
        <v>0</v>
      </c>
      <c r="FM54" s="532" t="str">
        <f t="shared" si="80"/>
        <v>Y</v>
      </c>
      <c r="FN54" s="532" t="str">
        <f t="shared" si="81"/>
        <v>Y</v>
      </c>
      <c r="FO54" s="532" t="str">
        <f t="shared" si="82"/>
        <v>Y</v>
      </c>
      <c r="FP54" s="532" t="str">
        <f t="shared" si="83"/>
        <v>Y</v>
      </c>
      <c r="FQ54" s="612"/>
      <c r="FT54" s="612"/>
    </row>
    <row r="55" spans="1:176">
      <c r="A55" s="750" t="str">
        <f>'Main Input'!A55</f>
        <v>MTB</v>
      </c>
      <c r="B55" s="762" t="str">
        <f>'Main Input'!B55</f>
        <v>Datacentre Operations</v>
      </c>
      <c r="C55" s="762" t="str">
        <f>'Main Input'!C55</f>
        <v>Third Party</v>
      </c>
      <c r="D55" s="762" t="str">
        <f>'Main Input'!D55</f>
        <v>TFR</v>
      </c>
      <c r="E55" s="762" t="str">
        <f>'Main Input'!E55</f>
        <v>Configure software</v>
      </c>
      <c r="F55" s="753" t="str">
        <f>'Main Input'!F55</f>
        <v>direct</v>
      </c>
      <c r="G55" s="753" t="str">
        <f>'Main Input'!G55</f>
        <v>Person</v>
      </c>
      <c r="H55" s="753">
        <f>'Main Input'!H55</f>
        <v>0</v>
      </c>
      <c r="I55" s="753">
        <f>'Main Input'!I55</f>
        <v>0</v>
      </c>
      <c r="J55" s="753">
        <f>'Main Input'!J55</f>
        <v>0</v>
      </c>
      <c r="K55" s="753" t="str">
        <f>'Main Input'!K55</f>
        <v>FJS</v>
      </c>
      <c r="L55" s="753" t="str">
        <f>'Main Input'!L55</f>
        <v>pHW</v>
      </c>
      <c r="M55" s="753">
        <f>'Main Input'!M55</f>
        <v>0</v>
      </c>
      <c r="N55" s="753">
        <f>'Main Input'!N55</f>
        <v>0</v>
      </c>
      <c r="O55" s="753" t="str">
        <f>'Main Input'!O55</f>
        <v>SPAIN</v>
      </c>
      <c r="P55" s="753">
        <f>'Main Input'!P55</f>
        <v>260038</v>
      </c>
      <c r="Q55" s="753" t="str">
        <f>'Main Input'!Q55</f>
        <v>EUR</v>
      </c>
      <c r="R55" s="753" t="str">
        <f>'Main Input'!R55</f>
        <v>EMEA</v>
      </c>
      <c r="S55" s="753" t="str">
        <f>'Main Input'!S55</f>
        <v>Local</v>
      </c>
      <c r="T55" s="753">
        <f>'Main Input'!T55</f>
        <v>0</v>
      </c>
      <c r="U55" s="753">
        <f>'Main Input'!U55</f>
        <v>0</v>
      </c>
      <c r="V55" s="753" t="str">
        <f>'Main Input'!V55</f>
        <v>1_ATP</v>
      </c>
      <c r="W55" s="753">
        <f>'Main Input'!W55</f>
        <v>0</v>
      </c>
      <c r="X55" s="753">
        <f>'Main Input'!X55</f>
        <v>0</v>
      </c>
      <c r="Y55" s="753">
        <f>'Main Input'!Y55</f>
        <v>0</v>
      </c>
      <c r="Z55" s="753">
        <f>'Main Input'!Z55</f>
        <v>0</v>
      </c>
      <c r="AA55" s="753">
        <f>'Main Input'!AA55</f>
        <v>0</v>
      </c>
      <c r="AB55" s="763">
        <f>'Main Input'!AB55</f>
        <v>0</v>
      </c>
      <c r="AC55" s="763" t="str">
        <f>'Main Input'!AC55</f>
        <v>Servers</v>
      </c>
      <c r="AD55" s="764">
        <f>'Main Input'!AD55</f>
        <v>1</v>
      </c>
      <c r="AE55" s="765">
        <f t="shared" ca="1" si="78"/>
        <v>260038</v>
      </c>
      <c r="AF55" s="299">
        <f t="shared" ref="AF55:AO64" si="84">IF(f_ChkCon,0,((f_MultiCon/f_CurCon)*OutCon)*(f_IndCon))</f>
        <v>260038</v>
      </c>
      <c r="AG55" s="300">
        <f t="shared" ca="1" si="84"/>
        <v>0</v>
      </c>
      <c r="AH55" s="300">
        <f t="shared" ca="1" si="84"/>
        <v>0</v>
      </c>
      <c r="AI55" s="300">
        <f t="shared" ca="1" si="84"/>
        <v>0</v>
      </c>
      <c r="AJ55" s="300">
        <f t="shared" ca="1" si="84"/>
        <v>0</v>
      </c>
      <c r="AK55" s="300">
        <f t="shared" ca="1" si="84"/>
        <v>0</v>
      </c>
      <c r="AL55" s="300">
        <f t="shared" ca="1" si="84"/>
        <v>0</v>
      </c>
      <c r="AM55" s="300">
        <f t="shared" ca="1" si="84"/>
        <v>0</v>
      </c>
      <c r="AN55" s="300">
        <f t="shared" ca="1" si="84"/>
        <v>0</v>
      </c>
      <c r="AO55" s="300">
        <f t="shared" ca="1" si="84"/>
        <v>0</v>
      </c>
      <c r="AP55" s="300">
        <f t="shared" ref="AP55:AY64" ca="1" si="85">IF(f_ChkCon,0,((f_MultiCon/f_CurCon)*OutCon)*(f_IndCon))</f>
        <v>0</v>
      </c>
      <c r="AQ55" s="300">
        <f t="shared" ca="1" si="85"/>
        <v>0</v>
      </c>
      <c r="AR55" s="300">
        <f t="shared" ca="1" si="85"/>
        <v>0</v>
      </c>
      <c r="AS55" s="300">
        <f t="shared" ca="1" si="85"/>
        <v>0</v>
      </c>
      <c r="AT55" s="300">
        <f t="shared" ca="1" si="85"/>
        <v>0</v>
      </c>
      <c r="AU55" s="300">
        <f t="shared" ca="1" si="85"/>
        <v>0</v>
      </c>
      <c r="AV55" s="300">
        <f t="shared" ca="1" si="85"/>
        <v>0</v>
      </c>
      <c r="AW55" s="300">
        <f t="shared" ca="1" si="85"/>
        <v>0</v>
      </c>
      <c r="AX55" s="300">
        <f t="shared" ca="1" si="85"/>
        <v>0</v>
      </c>
      <c r="AY55" s="300">
        <f t="shared" ca="1" si="85"/>
        <v>0</v>
      </c>
      <c r="AZ55" s="300">
        <f t="shared" ref="AZ55:BI64" ca="1" si="86">IF(f_ChkCon,0,((f_MultiCon/f_CurCon)*OutCon)*(f_IndCon))</f>
        <v>0</v>
      </c>
      <c r="BA55" s="300">
        <f t="shared" ca="1" si="86"/>
        <v>0</v>
      </c>
      <c r="BB55" s="300">
        <f t="shared" ca="1" si="86"/>
        <v>0</v>
      </c>
      <c r="BC55" s="300">
        <f t="shared" ca="1" si="86"/>
        <v>0</v>
      </c>
      <c r="BD55" s="300">
        <f t="shared" ca="1" si="86"/>
        <v>0</v>
      </c>
      <c r="BE55" s="300">
        <f t="shared" ca="1" si="86"/>
        <v>0</v>
      </c>
      <c r="BF55" s="300">
        <f t="shared" ca="1" si="86"/>
        <v>0</v>
      </c>
      <c r="BG55" s="300">
        <f t="shared" ca="1" si="86"/>
        <v>0</v>
      </c>
      <c r="BH55" s="300">
        <f t="shared" ca="1" si="86"/>
        <v>0</v>
      </c>
      <c r="BI55" s="300">
        <f t="shared" ca="1" si="86"/>
        <v>0</v>
      </c>
      <c r="BJ55" s="300">
        <f t="shared" ref="BJ55:BS64" ca="1" si="87">IF(f_ChkCon,0,((f_MultiCon/f_CurCon)*OutCon)*(f_IndCon))</f>
        <v>0</v>
      </c>
      <c r="BK55" s="300">
        <f t="shared" ca="1" si="87"/>
        <v>0</v>
      </c>
      <c r="BL55" s="300">
        <f t="shared" ca="1" si="87"/>
        <v>0</v>
      </c>
      <c r="BM55" s="300">
        <f t="shared" ca="1" si="87"/>
        <v>0</v>
      </c>
      <c r="BN55" s="300">
        <f t="shared" ca="1" si="87"/>
        <v>0</v>
      </c>
      <c r="BO55" s="300">
        <f t="shared" ca="1" si="87"/>
        <v>0</v>
      </c>
      <c r="BP55" s="300">
        <f t="shared" ca="1" si="87"/>
        <v>0</v>
      </c>
      <c r="BQ55" s="300">
        <f t="shared" ca="1" si="87"/>
        <v>0</v>
      </c>
      <c r="BR55" s="300">
        <f t="shared" ca="1" si="87"/>
        <v>0</v>
      </c>
      <c r="BS55" s="300">
        <f t="shared" ca="1" si="87"/>
        <v>0</v>
      </c>
      <c r="BT55" s="300">
        <f t="shared" ref="BT55:CC64" ca="1" si="88">IF(f_ChkCon,0,((f_MultiCon/f_CurCon)*OutCon)*(f_IndCon))</f>
        <v>0</v>
      </c>
      <c r="BU55" s="300">
        <f t="shared" ca="1" si="88"/>
        <v>0</v>
      </c>
      <c r="BV55" s="300">
        <f t="shared" ca="1" si="88"/>
        <v>0</v>
      </c>
      <c r="BW55" s="300">
        <f t="shared" ca="1" si="88"/>
        <v>0</v>
      </c>
      <c r="BX55" s="300">
        <f t="shared" ca="1" si="88"/>
        <v>0</v>
      </c>
      <c r="BY55" s="300">
        <f t="shared" ca="1" si="88"/>
        <v>0</v>
      </c>
      <c r="BZ55" s="300">
        <f t="shared" ca="1" si="88"/>
        <v>0</v>
      </c>
      <c r="CA55" s="300">
        <f t="shared" ca="1" si="88"/>
        <v>0</v>
      </c>
      <c r="CB55" s="300">
        <f t="shared" ca="1" si="88"/>
        <v>0</v>
      </c>
      <c r="CC55" s="300">
        <f t="shared" ca="1" si="88"/>
        <v>0</v>
      </c>
      <c r="CD55" s="300">
        <f t="shared" ref="CD55:CM64" ca="1" si="89">IF(f_ChkCon,0,((f_MultiCon/f_CurCon)*OutCon)*(f_IndCon))</f>
        <v>0</v>
      </c>
      <c r="CE55" s="300">
        <f t="shared" ca="1" si="89"/>
        <v>0</v>
      </c>
      <c r="CF55" s="300">
        <f t="shared" ca="1" si="89"/>
        <v>0</v>
      </c>
      <c r="CG55" s="300">
        <f t="shared" ca="1" si="89"/>
        <v>0</v>
      </c>
      <c r="CH55" s="300">
        <f t="shared" ca="1" si="89"/>
        <v>0</v>
      </c>
      <c r="CI55" s="300">
        <f t="shared" ca="1" si="89"/>
        <v>0</v>
      </c>
      <c r="CJ55" s="300">
        <f t="shared" ca="1" si="89"/>
        <v>0</v>
      </c>
      <c r="CK55" s="300">
        <f t="shared" ca="1" si="89"/>
        <v>0</v>
      </c>
      <c r="CL55" s="300">
        <f t="shared" ca="1" si="89"/>
        <v>0</v>
      </c>
      <c r="CM55" s="300">
        <f t="shared" ca="1" si="89"/>
        <v>0</v>
      </c>
      <c r="CN55" s="300">
        <f t="shared" ref="CN55:CW64" ca="1" si="90">IF(f_ChkCon,0,((f_MultiCon/f_CurCon)*OutCon)*(f_IndCon))</f>
        <v>0</v>
      </c>
      <c r="CO55" s="300">
        <f t="shared" ca="1" si="90"/>
        <v>0</v>
      </c>
      <c r="CP55" s="300">
        <f t="shared" ca="1" si="90"/>
        <v>0</v>
      </c>
      <c r="CQ55" s="300">
        <f t="shared" ca="1" si="90"/>
        <v>0</v>
      </c>
      <c r="CR55" s="300">
        <f t="shared" ca="1" si="90"/>
        <v>0</v>
      </c>
      <c r="CS55" s="300">
        <f t="shared" ca="1" si="90"/>
        <v>0</v>
      </c>
      <c r="CT55" s="300">
        <f t="shared" ca="1" si="90"/>
        <v>0</v>
      </c>
      <c r="CU55" s="300">
        <f t="shared" ca="1" si="90"/>
        <v>0</v>
      </c>
      <c r="CV55" s="300">
        <f t="shared" ca="1" si="90"/>
        <v>0</v>
      </c>
      <c r="CW55" s="300">
        <f t="shared" ca="1" si="90"/>
        <v>0</v>
      </c>
      <c r="CX55" s="300">
        <f t="shared" ref="CX55:DG64" ca="1" si="91">IF(f_ChkCon,0,((f_MultiCon/f_CurCon)*OutCon)*(f_IndCon))</f>
        <v>0</v>
      </c>
      <c r="CY55" s="300">
        <f t="shared" ca="1" si="91"/>
        <v>0</v>
      </c>
      <c r="CZ55" s="300">
        <f t="shared" ca="1" si="91"/>
        <v>0</v>
      </c>
      <c r="DA55" s="300">
        <f t="shared" ca="1" si="91"/>
        <v>0</v>
      </c>
      <c r="DB55" s="300">
        <f t="shared" ca="1" si="91"/>
        <v>0</v>
      </c>
      <c r="DC55" s="300">
        <f t="shared" ca="1" si="91"/>
        <v>0</v>
      </c>
      <c r="DD55" s="300">
        <f t="shared" ca="1" si="91"/>
        <v>0</v>
      </c>
      <c r="DE55" s="300">
        <f t="shared" ca="1" si="91"/>
        <v>0</v>
      </c>
      <c r="DF55" s="300">
        <f t="shared" ca="1" si="91"/>
        <v>0</v>
      </c>
      <c r="DG55" s="300">
        <f t="shared" ca="1" si="91"/>
        <v>0</v>
      </c>
      <c r="DH55" s="300">
        <f t="shared" ref="DH55:DQ64" ca="1" si="92">IF(f_ChkCon,0,((f_MultiCon/f_CurCon)*OutCon)*(f_IndCon))</f>
        <v>0</v>
      </c>
      <c r="DI55" s="300">
        <f t="shared" ca="1" si="92"/>
        <v>0</v>
      </c>
      <c r="DJ55" s="300">
        <f t="shared" ca="1" si="92"/>
        <v>0</v>
      </c>
      <c r="DK55" s="300">
        <f t="shared" ca="1" si="92"/>
        <v>0</v>
      </c>
      <c r="DL55" s="300">
        <f t="shared" ca="1" si="92"/>
        <v>0</v>
      </c>
      <c r="DM55" s="300">
        <f t="shared" ca="1" si="92"/>
        <v>0</v>
      </c>
      <c r="DN55" s="300">
        <f t="shared" ca="1" si="92"/>
        <v>0</v>
      </c>
      <c r="DO55" s="300">
        <f t="shared" ca="1" si="92"/>
        <v>0</v>
      </c>
      <c r="DP55" s="300">
        <f t="shared" ca="1" si="92"/>
        <v>0</v>
      </c>
      <c r="DQ55" s="300">
        <f t="shared" ca="1" si="92"/>
        <v>0</v>
      </c>
      <c r="DR55" s="300">
        <f t="shared" ref="DR55:EA64" ca="1" si="93">IF(f_ChkCon,0,((f_MultiCon/f_CurCon)*OutCon)*(f_IndCon))</f>
        <v>0</v>
      </c>
      <c r="DS55" s="300">
        <f t="shared" ca="1" si="93"/>
        <v>0</v>
      </c>
      <c r="DT55" s="300">
        <f t="shared" ca="1" si="93"/>
        <v>0</v>
      </c>
      <c r="DU55" s="300">
        <f t="shared" ca="1" si="93"/>
        <v>0</v>
      </c>
      <c r="DV55" s="300">
        <f t="shared" ca="1" si="93"/>
        <v>0</v>
      </c>
      <c r="DW55" s="300">
        <f t="shared" ca="1" si="93"/>
        <v>0</v>
      </c>
      <c r="DX55" s="300">
        <f t="shared" ca="1" si="93"/>
        <v>0</v>
      </c>
      <c r="DY55" s="300">
        <f t="shared" ca="1" si="93"/>
        <v>0</v>
      </c>
      <c r="DZ55" s="300">
        <f t="shared" ca="1" si="93"/>
        <v>0</v>
      </c>
      <c r="EA55" s="300">
        <f t="shared" ca="1" si="93"/>
        <v>0</v>
      </c>
      <c r="EB55" s="300">
        <f t="shared" ref="EB55:EK64" ca="1" si="94">IF(f_ChkCon,0,((f_MultiCon/f_CurCon)*OutCon)*(f_IndCon))</f>
        <v>0</v>
      </c>
      <c r="EC55" s="300">
        <f t="shared" ca="1" si="94"/>
        <v>0</v>
      </c>
      <c r="ED55" s="300">
        <f t="shared" ca="1" si="94"/>
        <v>0</v>
      </c>
      <c r="EE55" s="300">
        <f t="shared" ca="1" si="94"/>
        <v>0</v>
      </c>
      <c r="EF55" s="300">
        <f t="shared" ca="1" si="94"/>
        <v>0</v>
      </c>
      <c r="EG55" s="300">
        <f t="shared" ca="1" si="94"/>
        <v>0</v>
      </c>
      <c r="EH55" s="300">
        <f t="shared" ca="1" si="94"/>
        <v>0</v>
      </c>
      <c r="EI55" s="300">
        <f t="shared" ca="1" si="94"/>
        <v>0</v>
      </c>
      <c r="EJ55" s="300">
        <f t="shared" ca="1" si="94"/>
        <v>0</v>
      </c>
      <c r="EK55" s="300">
        <f t="shared" ca="1" si="94"/>
        <v>0</v>
      </c>
      <c r="EL55" s="300">
        <f t="shared" ref="EL55:EX64" ca="1" si="95">IF(f_ChkCon,0,((f_MultiCon/f_CurCon)*OutCon)*(f_IndCon))</f>
        <v>0</v>
      </c>
      <c r="EM55" s="300">
        <f t="shared" ca="1" si="95"/>
        <v>0</v>
      </c>
      <c r="EN55" s="300">
        <f t="shared" ca="1" si="95"/>
        <v>0</v>
      </c>
      <c r="EO55" s="300">
        <f t="shared" ca="1" si="95"/>
        <v>0</v>
      </c>
      <c r="EP55" s="300">
        <f t="shared" ca="1" si="95"/>
        <v>0</v>
      </c>
      <c r="EQ55" s="300">
        <f t="shared" ca="1" si="95"/>
        <v>0</v>
      </c>
      <c r="ER55" s="300">
        <f t="shared" ca="1" si="95"/>
        <v>0</v>
      </c>
      <c r="ES55" s="300">
        <f t="shared" ca="1" si="95"/>
        <v>0</v>
      </c>
      <c r="ET55" s="300">
        <f t="shared" ca="1" si="95"/>
        <v>0</v>
      </c>
      <c r="EU55" s="300">
        <f t="shared" ca="1" si="95"/>
        <v>0</v>
      </c>
      <c r="EV55" s="300">
        <f t="shared" ca="1" si="95"/>
        <v>0</v>
      </c>
      <c r="EW55" s="300">
        <f t="shared" ca="1" si="95"/>
        <v>0</v>
      </c>
      <c r="EX55" s="300">
        <f t="shared" ca="1" si="95"/>
        <v>0</v>
      </c>
      <c r="EY55" s="612"/>
      <c r="EZ55" s="757" t="str">
        <f>'Main Input'!EZ55</f>
        <v>RPI</v>
      </c>
      <c r="FA55" s="766" t="str">
        <f>'Main Input'!FA55</f>
        <v>N/A</v>
      </c>
      <c r="FB55" s="766">
        <f>'Main Input'!FB55</f>
        <v>0</v>
      </c>
      <c r="FC55" s="766" t="str">
        <f>'Main Input'!FC55</f>
        <v>IT Solutions</v>
      </c>
      <c r="FD55" s="766" t="str">
        <f>'Main Input'!FD55</f>
        <v>Managed Services</v>
      </c>
      <c r="FE55" s="757" t="str">
        <f>'Main Input'!FE55</f>
        <v>Opex</v>
      </c>
      <c r="FF55" s="757" t="str">
        <f>'Main Input'!FF55</f>
        <v>ContractAccrual</v>
      </c>
      <c r="FG55" s="757" t="str">
        <f>'Main Input'!FG55</f>
        <v>Expense</v>
      </c>
      <c r="FH55" s="767" t="str">
        <f>'Main Input'!FH55</f>
        <v>A</v>
      </c>
      <c r="FI55" s="768">
        <f>'Main Input'!FI55</f>
        <v>0.22</v>
      </c>
      <c r="FJ55" s="768">
        <f>'Main Input'!FJ55</f>
        <v>0</v>
      </c>
      <c r="FK55" s="612"/>
      <c r="FL55" s="531">
        <f t="shared" si="79"/>
        <v>0</v>
      </c>
      <c r="FM55" s="532" t="str">
        <f t="shared" si="80"/>
        <v>Y</v>
      </c>
      <c r="FN55" s="532" t="str">
        <f t="shared" si="81"/>
        <v>Y</v>
      </c>
      <c r="FO55" s="532" t="str">
        <f t="shared" si="82"/>
        <v>Y</v>
      </c>
      <c r="FP55" s="532" t="str">
        <f t="shared" si="83"/>
        <v>Y</v>
      </c>
      <c r="FQ55" s="612"/>
      <c r="FT55" s="612"/>
    </row>
    <row r="56" spans="1:176">
      <c r="A56" s="750" t="str">
        <f>'Main Input'!A56</f>
        <v>MTB</v>
      </c>
      <c r="B56" s="762" t="str">
        <f>'Main Input'!B56</f>
        <v>Business Unit</v>
      </c>
      <c r="C56" s="762" t="str">
        <f>'Main Input'!C56</f>
        <v>Labour</v>
      </c>
      <c r="D56" s="762" t="str">
        <f>'Main Input'!D56</f>
        <v>TFR</v>
      </c>
      <c r="E56" s="762" t="str">
        <f>'Main Input'!E56</f>
        <v>Migration Lead Designer / Team lead (Wintel)</v>
      </c>
      <c r="F56" s="753" t="str">
        <f>'Main Input'!F56</f>
        <v>direct</v>
      </c>
      <c r="G56" s="753" t="str">
        <f>'Main Input'!G56</f>
        <v>Person</v>
      </c>
      <c r="H56" s="753" t="str">
        <f>'Main Input'!H56</f>
        <v>TAC.CSA.2</v>
      </c>
      <c r="I56" s="753">
        <f>'Main Input'!I56</f>
        <v>0</v>
      </c>
      <c r="J56" s="753">
        <f>'Main Input'!J56</f>
        <v>0</v>
      </c>
      <c r="K56" s="753" t="str">
        <f>'Main Input'!K56</f>
        <v>FJS</v>
      </c>
      <c r="L56" s="753" t="str">
        <f>'Main Input'!L56</f>
        <v>pTran</v>
      </c>
      <c r="M56" s="753">
        <f>'Main Input'!M56</f>
        <v>0</v>
      </c>
      <c r="N56" s="753">
        <f>'Main Input'!N56</f>
        <v>0</v>
      </c>
      <c r="O56" s="753" t="str">
        <f>'Main Input'!O56</f>
        <v>SPAIN</v>
      </c>
      <c r="P56" s="753">
        <f>'Main Input'!P56</f>
        <v>313</v>
      </c>
      <c r="Q56" s="753" t="str">
        <f>'Main Input'!Q56</f>
        <v>EUR</v>
      </c>
      <c r="R56" s="753" t="str">
        <f>'Main Input'!R56</f>
        <v>EMEA</v>
      </c>
      <c r="S56" s="753" t="str">
        <f>'Main Input'!S56</f>
        <v>Local</v>
      </c>
      <c r="T56" s="753">
        <f>'Main Input'!T56</f>
        <v>0</v>
      </c>
      <c r="U56" s="753">
        <f>'Main Input'!U56</f>
        <v>0</v>
      </c>
      <c r="V56" s="753" t="str">
        <f>'Main Input'!V56</f>
        <v>6_ATP</v>
      </c>
      <c r="W56" s="753">
        <f>'Main Input'!W56</f>
        <v>0</v>
      </c>
      <c r="X56" s="753">
        <f>'Main Input'!X56</f>
        <v>0</v>
      </c>
      <c r="Y56" s="753">
        <f>'Main Input'!Y56</f>
        <v>0</v>
      </c>
      <c r="Z56" s="753">
        <f>'Main Input'!Z56</f>
        <v>0</v>
      </c>
      <c r="AA56" s="753">
        <f>'Main Input'!AA56</f>
        <v>0</v>
      </c>
      <c r="AB56" s="763">
        <f>'Main Input'!AB56</f>
        <v>0</v>
      </c>
      <c r="AC56" s="763" t="str">
        <f>'Main Input'!AC56</f>
        <v>Days</v>
      </c>
      <c r="AD56" s="764">
        <f>'Main Input'!AD56</f>
        <v>50</v>
      </c>
      <c r="AE56" s="765">
        <f t="shared" ca="1" si="78"/>
        <v>15650</v>
      </c>
      <c r="AF56" s="299">
        <f t="shared" si="84"/>
        <v>0</v>
      </c>
      <c r="AG56" s="300">
        <f t="shared" ca="1" si="84"/>
        <v>0</v>
      </c>
      <c r="AH56" s="300">
        <f t="shared" ca="1" si="84"/>
        <v>0</v>
      </c>
      <c r="AI56" s="300">
        <f t="shared" ca="1" si="84"/>
        <v>0</v>
      </c>
      <c r="AJ56" s="300">
        <f t="shared" ca="1" si="84"/>
        <v>0</v>
      </c>
      <c r="AK56" s="300">
        <f t="shared" ca="1" si="84"/>
        <v>0</v>
      </c>
      <c r="AL56" s="300">
        <f t="shared" ca="1" si="84"/>
        <v>7825</v>
      </c>
      <c r="AM56" s="300">
        <f t="shared" ca="1" si="84"/>
        <v>7825</v>
      </c>
      <c r="AN56" s="300">
        <f t="shared" ca="1" si="84"/>
        <v>0</v>
      </c>
      <c r="AO56" s="300">
        <f t="shared" ca="1" si="84"/>
        <v>0</v>
      </c>
      <c r="AP56" s="300">
        <f t="shared" ca="1" si="85"/>
        <v>0</v>
      </c>
      <c r="AQ56" s="300">
        <f t="shared" ca="1" si="85"/>
        <v>0</v>
      </c>
      <c r="AR56" s="300">
        <f t="shared" ca="1" si="85"/>
        <v>0</v>
      </c>
      <c r="AS56" s="300">
        <f t="shared" ca="1" si="85"/>
        <v>0</v>
      </c>
      <c r="AT56" s="300">
        <f t="shared" ca="1" si="85"/>
        <v>0</v>
      </c>
      <c r="AU56" s="300">
        <f t="shared" ca="1" si="85"/>
        <v>0</v>
      </c>
      <c r="AV56" s="300">
        <f t="shared" ca="1" si="85"/>
        <v>0</v>
      </c>
      <c r="AW56" s="300">
        <f t="shared" ca="1" si="85"/>
        <v>0</v>
      </c>
      <c r="AX56" s="300">
        <f t="shared" ca="1" si="85"/>
        <v>0</v>
      </c>
      <c r="AY56" s="300">
        <f t="shared" ca="1" si="85"/>
        <v>0</v>
      </c>
      <c r="AZ56" s="300">
        <f t="shared" ca="1" si="86"/>
        <v>0</v>
      </c>
      <c r="BA56" s="300">
        <f t="shared" ca="1" si="86"/>
        <v>0</v>
      </c>
      <c r="BB56" s="300">
        <f t="shared" ca="1" si="86"/>
        <v>0</v>
      </c>
      <c r="BC56" s="300">
        <f t="shared" ca="1" si="86"/>
        <v>0</v>
      </c>
      <c r="BD56" s="300">
        <f t="shared" ca="1" si="86"/>
        <v>0</v>
      </c>
      <c r="BE56" s="300">
        <f t="shared" ca="1" si="86"/>
        <v>0</v>
      </c>
      <c r="BF56" s="300">
        <f t="shared" ca="1" si="86"/>
        <v>0</v>
      </c>
      <c r="BG56" s="300">
        <f t="shared" ca="1" si="86"/>
        <v>0</v>
      </c>
      <c r="BH56" s="300">
        <f t="shared" ca="1" si="86"/>
        <v>0</v>
      </c>
      <c r="BI56" s="300">
        <f t="shared" ca="1" si="86"/>
        <v>0</v>
      </c>
      <c r="BJ56" s="300">
        <f t="shared" ca="1" si="87"/>
        <v>0</v>
      </c>
      <c r="BK56" s="300">
        <f t="shared" ca="1" si="87"/>
        <v>0</v>
      </c>
      <c r="BL56" s="300">
        <f t="shared" ca="1" si="87"/>
        <v>0</v>
      </c>
      <c r="BM56" s="300">
        <f t="shared" ca="1" si="87"/>
        <v>0</v>
      </c>
      <c r="BN56" s="300">
        <f t="shared" ca="1" si="87"/>
        <v>0</v>
      </c>
      <c r="BO56" s="300">
        <f t="shared" ca="1" si="87"/>
        <v>0</v>
      </c>
      <c r="BP56" s="300">
        <f t="shared" ca="1" si="87"/>
        <v>0</v>
      </c>
      <c r="BQ56" s="300">
        <f t="shared" ca="1" si="87"/>
        <v>0</v>
      </c>
      <c r="BR56" s="300">
        <f t="shared" ca="1" si="87"/>
        <v>0</v>
      </c>
      <c r="BS56" s="300">
        <f t="shared" ca="1" si="87"/>
        <v>0</v>
      </c>
      <c r="BT56" s="300">
        <f t="shared" ca="1" si="88"/>
        <v>0</v>
      </c>
      <c r="BU56" s="300">
        <f t="shared" ca="1" si="88"/>
        <v>0</v>
      </c>
      <c r="BV56" s="300">
        <f t="shared" ca="1" si="88"/>
        <v>0</v>
      </c>
      <c r="BW56" s="300">
        <f t="shared" ca="1" si="88"/>
        <v>0</v>
      </c>
      <c r="BX56" s="300">
        <f t="shared" ca="1" si="88"/>
        <v>0</v>
      </c>
      <c r="BY56" s="300">
        <f t="shared" ca="1" si="88"/>
        <v>0</v>
      </c>
      <c r="BZ56" s="300">
        <f t="shared" ca="1" si="88"/>
        <v>0</v>
      </c>
      <c r="CA56" s="300">
        <f t="shared" ca="1" si="88"/>
        <v>0</v>
      </c>
      <c r="CB56" s="300">
        <f t="shared" ca="1" si="88"/>
        <v>0</v>
      </c>
      <c r="CC56" s="300">
        <f t="shared" ca="1" si="88"/>
        <v>0</v>
      </c>
      <c r="CD56" s="300">
        <f t="shared" ca="1" si="89"/>
        <v>0</v>
      </c>
      <c r="CE56" s="300">
        <f t="shared" ca="1" si="89"/>
        <v>0</v>
      </c>
      <c r="CF56" s="300">
        <f t="shared" ca="1" si="89"/>
        <v>0</v>
      </c>
      <c r="CG56" s="300">
        <f t="shared" ca="1" si="89"/>
        <v>0</v>
      </c>
      <c r="CH56" s="300">
        <f t="shared" ca="1" si="89"/>
        <v>0</v>
      </c>
      <c r="CI56" s="300">
        <f t="shared" ca="1" si="89"/>
        <v>0</v>
      </c>
      <c r="CJ56" s="300">
        <f t="shared" ca="1" si="89"/>
        <v>0</v>
      </c>
      <c r="CK56" s="300">
        <f t="shared" ca="1" si="89"/>
        <v>0</v>
      </c>
      <c r="CL56" s="300">
        <f t="shared" ca="1" si="89"/>
        <v>0</v>
      </c>
      <c r="CM56" s="300">
        <f t="shared" ca="1" si="89"/>
        <v>0</v>
      </c>
      <c r="CN56" s="300">
        <f t="shared" ca="1" si="90"/>
        <v>0</v>
      </c>
      <c r="CO56" s="300">
        <f t="shared" ca="1" si="90"/>
        <v>0</v>
      </c>
      <c r="CP56" s="300">
        <f t="shared" ca="1" si="90"/>
        <v>0</v>
      </c>
      <c r="CQ56" s="300">
        <f t="shared" ca="1" si="90"/>
        <v>0</v>
      </c>
      <c r="CR56" s="300">
        <f t="shared" ca="1" si="90"/>
        <v>0</v>
      </c>
      <c r="CS56" s="300">
        <f t="shared" ca="1" si="90"/>
        <v>0</v>
      </c>
      <c r="CT56" s="300">
        <f t="shared" ca="1" si="90"/>
        <v>0</v>
      </c>
      <c r="CU56" s="300">
        <f t="shared" ca="1" si="90"/>
        <v>0</v>
      </c>
      <c r="CV56" s="300">
        <f t="shared" ca="1" si="90"/>
        <v>0</v>
      </c>
      <c r="CW56" s="300">
        <f t="shared" ca="1" si="90"/>
        <v>0</v>
      </c>
      <c r="CX56" s="300">
        <f t="shared" ca="1" si="91"/>
        <v>0</v>
      </c>
      <c r="CY56" s="300">
        <f t="shared" ca="1" si="91"/>
        <v>0</v>
      </c>
      <c r="CZ56" s="300">
        <f t="shared" ca="1" si="91"/>
        <v>0</v>
      </c>
      <c r="DA56" s="300">
        <f t="shared" ca="1" si="91"/>
        <v>0</v>
      </c>
      <c r="DB56" s="300">
        <f t="shared" ca="1" si="91"/>
        <v>0</v>
      </c>
      <c r="DC56" s="300">
        <f t="shared" ca="1" si="91"/>
        <v>0</v>
      </c>
      <c r="DD56" s="300">
        <f t="shared" ca="1" si="91"/>
        <v>0</v>
      </c>
      <c r="DE56" s="300">
        <f t="shared" ca="1" si="91"/>
        <v>0</v>
      </c>
      <c r="DF56" s="300">
        <f t="shared" ca="1" si="91"/>
        <v>0</v>
      </c>
      <c r="DG56" s="300">
        <f t="shared" ca="1" si="91"/>
        <v>0</v>
      </c>
      <c r="DH56" s="300">
        <f t="shared" ca="1" si="92"/>
        <v>0</v>
      </c>
      <c r="DI56" s="300">
        <f t="shared" ca="1" si="92"/>
        <v>0</v>
      </c>
      <c r="DJ56" s="300">
        <f t="shared" ca="1" si="92"/>
        <v>0</v>
      </c>
      <c r="DK56" s="300">
        <f t="shared" ca="1" si="92"/>
        <v>0</v>
      </c>
      <c r="DL56" s="300">
        <f t="shared" ca="1" si="92"/>
        <v>0</v>
      </c>
      <c r="DM56" s="300">
        <f t="shared" ca="1" si="92"/>
        <v>0</v>
      </c>
      <c r="DN56" s="300">
        <f t="shared" ca="1" si="92"/>
        <v>0</v>
      </c>
      <c r="DO56" s="300">
        <f t="shared" ca="1" si="92"/>
        <v>0</v>
      </c>
      <c r="DP56" s="300">
        <f t="shared" ca="1" si="92"/>
        <v>0</v>
      </c>
      <c r="DQ56" s="300">
        <f t="shared" ca="1" si="92"/>
        <v>0</v>
      </c>
      <c r="DR56" s="300">
        <f t="shared" ca="1" si="93"/>
        <v>0</v>
      </c>
      <c r="DS56" s="300">
        <f t="shared" ca="1" si="93"/>
        <v>0</v>
      </c>
      <c r="DT56" s="300">
        <f t="shared" ca="1" si="93"/>
        <v>0</v>
      </c>
      <c r="DU56" s="300">
        <f t="shared" ca="1" si="93"/>
        <v>0</v>
      </c>
      <c r="DV56" s="300">
        <f t="shared" ca="1" si="93"/>
        <v>0</v>
      </c>
      <c r="DW56" s="300">
        <f t="shared" ca="1" si="93"/>
        <v>0</v>
      </c>
      <c r="DX56" s="300">
        <f t="shared" ca="1" si="93"/>
        <v>0</v>
      </c>
      <c r="DY56" s="300">
        <f t="shared" ca="1" si="93"/>
        <v>0</v>
      </c>
      <c r="DZ56" s="300">
        <f t="shared" ca="1" si="93"/>
        <v>0</v>
      </c>
      <c r="EA56" s="300">
        <f t="shared" ca="1" si="93"/>
        <v>0</v>
      </c>
      <c r="EB56" s="300">
        <f t="shared" ca="1" si="94"/>
        <v>0</v>
      </c>
      <c r="EC56" s="300">
        <f t="shared" ca="1" si="94"/>
        <v>0</v>
      </c>
      <c r="ED56" s="300">
        <f t="shared" ca="1" si="94"/>
        <v>0</v>
      </c>
      <c r="EE56" s="300">
        <f t="shared" ca="1" si="94"/>
        <v>0</v>
      </c>
      <c r="EF56" s="300">
        <f t="shared" ca="1" si="94"/>
        <v>0</v>
      </c>
      <c r="EG56" s="300">
        <f t="shared" ca="1" si="94"/>
        <v>0</v>
      </c>
      <c r="EH56" s="300">
        <f t="shared" ca="1" si="94"/>
        <v>0</v>
      </c>
      <c r="EI56" s="300">
        <f t="shared" ca="1" si="94"/>
        <v>0</v>
      </c>
      <c r="EJ56" s="300">
        <f t="shared" ca="1" si="94"/>
        <v>0</v>
      </c>
      <c r="EK56" s="300">
        <f t="shared" ca="1" si="94"/>
        <v>0</v>
      </c>
      <c r="EL56" s="300">
        <f t="shared" ca="1" si="95"/>
        <v>0</v>
      </c>
      <c r="EM56" s="300">
        <f t="shared" ca="1" si="95"/>
        <v>0</v>
      </c>
      <c r="EN56" s="300">
        <f t="shared" ca="1" si="95"/>
        <v>0</v>
      </c>
      <c r="EO56" s="300">
        <f t="shared" ca="1" si="95"/>
        <v>0</v>
      </c>
      <c r="EP56" s="300">
        <f t="shared" ca="1" si="95"/>
        <v>0</v>
      </c>
      <c r="EQ56" s="300">
        <f t="shared" ca="1" si="95"/>
        <v>0</v>
      </c>
      <c r="ER56" s="300">
        <f t="shared" ca="1" si="95"/>
        <v>0</v>
      </c>
      <c r="ES56" s="300">
        <f t="shared" ca="1" si="95"/>
        <v>0</v>
      </c>
      <c r="ET56" s="300">
        <f t="shared" ca="1" si="95"/>
        <v>0</v>
      </c>
      <c r="EU56" s="300">
        <f t="shared" ca="1" si="95"/>
        <v>0</v>
      </c>
      <c r="EV56" s="300">
        <f t="shared" ca="1" si="95"/>
        <v>0</v>
      </c>
      <c r="EW56" s="300">
        <f t="shared" ca="1" si="95"/>
        <v>0</v>
      </c>
      <c r="EX56" s="300">
        <f t="shared" ca="1" si="95"/>
        <v>0</v>
      </c>
      <c r="EY56" s="612"/>
      <c r="EZ56" s="757" t="str">
        <f>'Main Input'!EZ56</f>
        <v>RPI</v>
      </c>
      <c r="FA56" s="766" t="str">
        <f>'Main Input'!FA56</f>
        <v>N/A</v>
      </c>
      <c r="FB56" s="766">
        <f>'Main Input'!FB56</f>
        <v>0</v>
      </c>
      <c r="FC56" s="766" t="str">
        <f>'Main Input'!FC56</f>
        <v>IT Solutions</v>
      </c>
      <c r="FD56" s="766" t="str">
        <f>'Main Input'!FD56</f>
        <v>Managed Services</v>
      </c>
      <c r="FE56" s="757" t="str">
        <f>'Main Input'!FE56</f>
        <v>Opex</v>
      </c>
      <c r="FF56" s="757" t="str">
        <f>'Main Input'!FF56</f>
        <v>ContractAccrual</v>
      </c>
      <c r="FG56" s="757" t="str">
        <f>'Main Input'!FG56</f>
        <v>Expense</v>
      </c>
      <c r="FH56" s="767" t="str">
        <f>'Main Input'!FH56</f>
        <v>A</v>
      </c>
      <c r="FI56" s="768">
        <f>'Main Input'!FI56</f>
        <v>0.22</v>
      </c>
      <c r="FJ56" s="768">
        <f>'Main Input'!FJ56</f>
        <v>0</v>
      </c>
      <c r="FK56" s="612"/>
      <c r="FL56" s="531">
        <f t="shared" si="79"/>
        <v>0</v>
      </c>
      <c r="FM56" s="532" t="str">
        <f t="shared" si="80"/>
        <v>Y</v>
      </c>
      <c r="FN56" s="532" t="str">
        <f t="shared" si="81"/>
        <v>Y</v>
      </c>
      <c r="FO56" s="532" t="str">
        <f t="shared" si="82"/>
        <v>Y</v>
      </c>
      <c r="FP56" s="532" t="str">
        <f t="shared" si="83"/>
        <v>Y</v>
      </c>
      <c r="FQ56" s="612"/>
      <c r="FT56" s="612"/>
    </row>
    <row r="57" spans="1:176">
      <c r="A57" s="750" t="str">
        <f>'Main Input'!A57</f>
        <v>MTB</v>
      </c>
      <c r="B57" s="762" t="str">
        <f>'Main Input'!B57</f>
        <v>Business Unit</v>
      </c>
      <c r="C57" s="762" t="str">
        <f>'Main Input'!C57</f>
        <v>Labour</v>
      </c>
      <c r="D57" s="762" t="str">
        <f>'Main Input'!D57</f>
        <v>TFR</v>
      </c>
      <c r="E57" s="762" t="str">
        <f>'Main Input'!E57</f>
        <v>Migration Designer #2 (Wintel)</v>
      </c>
      <c r="F57" s="753" t="str">
        <f>'Main Input'!F57</f>
        <v>direct</v>
      </c>
      <c r="G57" s="753" t="str">
        <f>'Main Input'!G57</f>
        <v>Person</v>
      </c>
      <c r="H57" s="753" t="str">
        <f>'Main Input'!H57</f>
        <v>TAC.CSA.2</v>
      </c>
      <c r="I57" s="753">
        <f>'Main Input'!I57</f>
        <v>0</v>
      </c>
      <c r="J57" s="753">
        <f>'Main Input'!J57</f>
        <v>0</v>
      </c>
      <c r="K57" s="753" t="str">
        <f>'Main Input'!K57</f>
        <v>FJS</v>
      </c>
      <c r="L57" s="753" t="str">
        <f>'Main Input'!L57</f>
        <v>pTran</v>
      </c>
      <c r="M57" s="753">
        <f>'Main Input'!M57</f>
        <v>0</v>
      </c>
      <c r="N57" s="753">
        <f>'Main Input'!N57</f>
        <v>0</v>
      </c>
      <c r="O57" s="753" t="str">
        <f>'Main Input'!O57</f>
        <v>SPAIN</v>
      </c>
      <c r="P57" s="753">
        <f>'Main Input'!P57</f>
        <v>313</v>
      </c>
      <c r="Q57" s="753" t="str">
        <f>'Main Input'!Q57</f>
        <v>EUR</v>
      </c>
      <c r="R57" s="753" t="str">
        <f>'Main Input'!R57</f>
        <v>EMEA</v>
      </c>
      <c r="S57" s="753" t="str">
        <f>'Main Input'!S57</f>
        <v>Local</v>
      </c>
      <c r="T57" s="753">
        <f>'Main Input'!T57</f>
        <v>0</v>
      </c>
      <c r="U57" s="753">
        <f>'Main Input'!U57</f>
        <v>0</v>
      </c>
      <c r="V57" s="753" t="str">
        <f>'Main Input'!V57</f>
        <v>6_ATP</v>
      </c>
      <c r="W57" s="753">
        <f>'Main Input'!W57</f>
        <v>0</v>
      </c>
      <c r="X57" s="753">
        <f>'Main Input'!X57</f>
        <v>0</v>
      </c>
      <c r="Y57" s="753">
        <f>'Main Input'!Y57</f>
        <v>0</v>
      </c>
      <c r="Z57" s="753">
        <f>'Main Input'!Z57</f>
        <v>0</v>
      </c>
      <c r="AA57" s="753">
        <f>'Main Input'!AA57</f>
        <v>0</v>
      </c>
      <c r="AB57" s="763">
        <f>'Main Input'!AB57</f>
        <v>0</v>
      </c>
      <c r="AC57" s="763" t="str">
        <f>'Main Input'!AC57</f>
        <v>Days</v>
      </c>
      <c r="AD57" s="764">
        <f>'Main Input'!AD57</f>
        <v>50</v>
      </c>
      <c r="AE57" s="765">
        <f t="shared" ca="1" si="78"/>
        <v>15650</v>
      </c>
      <c r="AF57" s="299">
        <f t="shared" si="84"/>
        <v>0</v>
      </c>
      <c r="AG57" s="300">
        <f t="shared" ca="1" si="84"/>
        <v>0</v>
      </c>
      <c r="AH57" s="300">
        <f t="shared" ca="1" si="84"/>
        <v>0</v>
      </c>
      <c r="AI57" s="300">
        <f t="shared" ca="1" si="84"/>
        <v>0</v>
      </c>
      <c r="AJ57" s="300">
        <f t="shared" ca="1" si="84"/>
        <v>0</v>
      </c>
      <c r="AK57" s="300">
        <f t="shared" ca="1" si="84"/>
        <v>0</v>
      </c>
      <c r="AL57" s="300">
        <f t="shared" ca="1" si="84"/>
        <v>7825</v>
      </c>
      <c r="AM57" s="300">
        <f t="shared" ca="1" si="84"/>
        <v>7825</v>
      </c>
      <c r="AN57" s="300">
        <f t="shared" ca="1" si="84"/>
        <v>0</v>
      </c>
      <c r="AO57" s="300">
        <f t="shared" ca="1" si="84"/>
        <v>0</v>
      </c>
      <c r="AP57" s="300">
        <f t="shared" ca="1" si="85"/>
        <v>0</v>
      </c>
      <c r="AQ57" s="300">
        <f t="shared" ca="1" si="85"/>
        <v>0</v>
      </c>
      <c r="AR57" s="300">
        <f t="shared" ca="1" si="85"/>
        <v>0</v>
      </c>
      <c r="AS57" s="300">
        <f t="shared" ca="1" si="85"/>
        <v>0</v>
      </c>
      <c r="AT57" s="300">
        <f t="shared" ca="1" si="85"/>
        <v>0</v>
      </c>
      <c r="AU57" s="300">
        <f t="shared" ca="1" si="85"/>
        <v>0</v>
      </c>
      <c r="AV57" s="300">
        <f t="shared" ca="1" si="85"/>
        <v>0</v>
      </c>
      <c r="AW57" s="300">
        <f t="shared" ca="1" si="85"/>
        <v>0</v>
      </c>
      <c r="AX57" s="300">
        <f t="shared" ca="1" si="85"/>
        <v>0</v>
      </c>
      <c r="AY57" s="300">
        <f t="shared" ca="1" si="85"/>
        <v>0</v>
      </c>
      <c r="AZ57" s="300">
        <f t="shared" ca="1" si="86"/>
        <v>0</v>
      </c>
      <c r="BA57" s="300">
        <f t="shared" ca="1" si="86"/>
        <v>0</v>
      </c>
      <c r="BB57" s="300">
        <f t="shared" ca="1" si="86"/>
        <v>0</v>
      </c>
      <c r="BC57" s="300">
        <f t="shared" ca="1" si="86"/>
        <v>0</v>
      </c>
      <c r="BD57" s="300">
        <f t="shared" ca="1" si="86"/>
        <v>0</v>
      </c>
      <c r="BE57" s="300">
        <f t="shared" ca="1" si="86"/>
        <v>0</v>
      </c>
      <c r="BF57" s="300">
        <f t="shared" ca="1" si="86"/>
        <v>0</v>
      </c>
      <c r="BG57" s="300">
        <f t="shared" ca="1" si="86"/>
        <v>0</v>
      </c>
      <c r="BH57" s="300">
        <f t="shared" ca="1" si="86"/>
        <v>0</v>
      </c>
      <c r="BI57" s="300">
        <f t="shared" ca="1" si="86"/>
        <v>0</v>
      </c>
      <c r="BJ57" s="300">
        <f t="shared" ca="1" si="87"/>
        <v>0</v>
      </c>
      <c r="BK57" s="300">
        <f t="shared" ca="1" si="87"/>
        <v>0</v>
      </c>
      <c r="BL57" s="300">
        <f t="shared" ca="1" si="87"/>
        <v>0</v>
      </c>
      <c r="BM57" s="300">
        <f t="shared" ca="1" si="87"/>
        <v>0</v>
      </c>
      <c r="BN57" s="300">
        <f t="shared" ca="1" si="87"/>
        <v>0</v>
      </c>
      <c r="BO57" s="300">
        <f t="shared" ca="1" si="87"/>
        <v>0</v>
      </c>
      <c r="BP57" s="300">
        <f t="shared" ca="1" si="87"/>
        <v>0</v>
      </c>
      <c r="BQ57" s="300">
        <f t="shared" ca="1" si="87"/>
        <v>0</v>
      </c>
      <c r="BR57" s="300">
        <f t="shared" ca="1" si="87"/>
        <v>0</v>
      </c>
      <c r="BS57" s="300">
        <f t="shared" ca="1" si="87"/>
        <v>0</v>
      </c>
      <c r="BT57" s="300">
        <f t="shared" ca="1" si="88"/>
        <v>0</v>
      </c>
      <c r="BU57" s="300">
        <f t="shared" ca="1" si="88"/>
        <v>0</v>
      </c>
      <c r="BV57" s="300">
        <f t="shared" ca="1" si="88"/>
        <v>0</v>
      </c>
      <c r="BW57" s="300">
        <f t="shared" ca="1" si="88"/>
        <v>0</v>
      </c>
      <c r="BX57" s="300">
        <f t="shared" ca="1" si="88"/>
        <v>0</v>
      </c>
      <c r="BY57" s="300">
        <f t="shared" ca="1" si="88"/>
        <v>0</v>
      </c>
      <c r="BZ57" s="300">
        <f t="shared" ca="1" si="88"/>
        <v>0</v>
      </c>
      <c r="CA57" s="300">
        <f t="shared" ca="1" si="88"/>
        <v>0</v>
      </c>
      <c r="CB57" s="300">
        <f t="shared" ca="1" si="88"/>
        <v>0</v>
      </c>
      <c r="CC57" s="300">
        <f t="shared" ca="1" si="88"/>
        <v>0</v>
      </c>
      <c r="CD57" s="300">
        <f t="shared" ca="1" si="89"/>
        <v>0</v>
      </c>
      <c r="CE57" s="300">
        <f t="shared" ca="1" si="89"/>
        <v>0</v>
      </c>
      <c r="CF57" s="300">
        <f t="shared" ca="1" si="89"/>
        <v>0</v>
      </c>
      <c r="CG57" s="300">
        <f t="shared" ca="1" si="89"/>
        <v>0</v>
      </c>
      <c r="CH57" s="300">
        <f t="shared" ca="1" si="89"/>
        <v>0</v>
      </c>
      <c r="CI57" s="300">
        <f t="shared" ca="1" si="89"/>
        <v>0</v>
      </c>
      <c r="CJ57" s="300">
        <f t="shared" ca="1" si="89"/>
        <v>0</v>
      </c>
      <c r="CK57" s="300">
        <f t="shared" ca="1" si="89"/>
        <v>0</v>
      </c>
      <c r="CL57" s="300">
        <f t="shared" ca="1" si="89"/>
        <v>0</v>
      </c>
      <c r="CM57" s="300">
        <f t="shared" ca="1" si="89"/>
        <v>0</v>
      </c>
      <c r="CN57" s="300">
        <f t="shared" ca="1" si="90"/>
        <v>0</v>
      </c>
      <c r="CO57" s="300">
        <f t="shared" ca="1" si="90"/>
        <v>0</v>
      </c>
      <c r="CP57" s="300">
        <f t="shared" ca="1" si="90"/>
        <v>0</v>
      </c>
      <c r="CQ57" s="300">
        <f t="shared" ca="1" si="90"/>
        <v>0</v>
      </c>
      <c r="CR57" s="300">
        <f t="shared" ca="1" si="90"/>
        <v>0</v>
      </c>
      <c r="CS57" s="300">
        <f t="shared" ca="1" si="90"/>
        <v>0</v>
      </c>
      <c r="CT57" s="300">
        <f t="shared" ca="1" si="90"/>
        <v>0</v>
      </c>
      <c r="CU57" s="300">
        <f t="shared" ca="1" si="90"/>
        <v>0</v>
      </c>
      <c r="CV57" s="300">
        <f t="shared" ca="1" si="90"/>
        <v>0</v>
      </c>
      <c r="CW57" s="300">
        <f t="shared" ca="1" si="90"/>
        <v>0</v>
      </c>
      <c r="CX57" s="300">
        <f t="shared" ca="1" si="91"/>
        <v>0</v>
      </c>
      <c r="CY57" s="300">
        <f t="shared" ca="1" si="91"/>
        <v>0</v>
      </c>
      <c r="CZ57" s="300">
        <f t="shared" ca="1" si="91"/>
        <v>0</v>
      </c>
      <c r="DA57" s="300">
        <f t="shared" ca="1" si="91"/>
        <v>0</v>
      </c>
      <c r="DB57" s="300">
        <f t="shared" ca="1" si="91"/>
        <v>0</v>
      </c>
      <c r="DC57" s="300">
        <f t="shared" ca="1" si="91"/>
        <v>0</v>
      </c>
      <c r="DD57" s="300">
        <f t="shared" ca="1" si="91"/>
        <v>0</v>
      </c>
      <c r="DE57" s="300">
        <f t="shared" ca="1" si="91"/>
        <v>0</v>
      </c>
      <c r="DF57" s="300">
        <f t="shared" ca="1" si="91"/>
        <v>0</v>
      </c>
      <c r="DG57" s="300">
        <f t="shared" ca="1" si="91"/>
        <v>0</v>
      </c>
      <c r="DH57" s="300">
        <f t="shared" ca="1" si="92"/>
        <v>0</v>
      </c>
      <c r="DI57" s="300">
        <f t="shared" ca="1" si="92"/>
        <v>0</v>
      </c>
      <c r="DJ57" s="300">
        <f t="shared" ca="1" si="92"/>
        <v>0</v>
      </c>
      <c r="DK57" s="300">
        <f t="shared" ca="1" si="92"/>
        <v>0</v>
      </c>
      <c r="DL57" s="300">
        <f t="shared" ca="1" si="92"/>
        <v>0</v>
      </c>
      <c r="DM57" s="300">
        <f t="shared" ca="1" si="92"/>
        <v>0</v>
      </c>
      <c r="DN57" s="300">
        <f t="shared" ca="1" si="92"/>
        <v>0</v>
      </c>
      <c r="DO57" s="300">
        <f t="shared" ca="1" si="92"/>
        <v>0</v>
      </c>
      <c r="DP57" s="300">
        <f t="shared" ca="1" si="92"/>
        <v>0</v>
      </c>
      <c r="DQ57" s="300">
        <f t="shared" ca="1" si="92"/>
        <v>0</v>
      </c>
      <c r="DR57" s="300">
        <f t="shared" ca="1" si="93"/>
        <v>0</v>
      </c>
      <c r="DS57" s="300">
        <f t="shared" ca="1" si="93"/>
        <v>0</v>
      </c>
      <c r="DT57" s="300">
        <f t="shared" ca="1" si="93"/>
        <v>0</v>
      </c>
      <c r="DU57" s="300">
        <f t="shared" ca="1" si="93"/>
        <v>0</v>
      </c>
      <c r="DV57" s="300">
        <f t="shared" ca="1" si="93"/>
        <v>0</v>
      </c>
      <c r="DW57" s="300">
        <f t="shared" ca="1" si="93"/>
        <v>0</v>
      </c>
      <c r="DX57" s="300">
        <f t="shared" ca="1" si="93"/>
        <v>0</v>
      </c>
      <c r="DY57" s="300">
        <f t="shared" ca="1" si="93"/>
        <v>0</v>
      </c>
      <c r="DZ57" s="300">
        <f t="shared" ca="1" si="93"/>
        <v>0</v>
      </c>
      <c r="EA57" s="300">
        <f t="shared" ca="1" si="93"/>
        <v>0</v>
      </c>
      <c r="EB57" s="300">
        <f t="shared" ca="1" si="94"/>
        <v>0</v>
      </c>
      <c r="EC57" s="300">
        <f t="shared" ca="1" si="94"/>
        <v>0</v>
      </c>
      <c r="ED57" s="300">
        <f t="shared" ca="1" si="94"/>
        <v>0</v>
      </c>
      <c r="EE57" s="300">
        <f t="shared" ca="1" si="94"/>
        <v>0</v>
      </c>
      <c r="EF57" s="300">
        <f t="shared" ca="1" si="94"/>
        <v>0</v>
      </c>
      <c r="EG57" s="300">
        <f t="shared" ca="1" si="94"/>
        <v>0</v>
      </c>
      <c r="EH57" s="300">
        <f t="shared" ca="1" si="94"/>
        <v>0</v>
      </c>
      <c r="EI57" s="300">
        <f t="shared" ca="1" si="94"/>
        <v>0</v>
      </c>
      <c r="EJ57" s="300">
        <f t="shared" ca="1" si="94"/>
        <v>0</v>
      </c>
      <c r="EK57" s="300">
        <f t="shared" ca="1" si="94"/>
        <v>0</v>
      </c>
      <c r="EL57" s="300">
        <f t="shared" ca="1" si="95"/>
        <v>0</v>
      </c>
      <c r="EM57" s="300">
        <f t="shared" ca="1" si="95"/>
        <v>0</v>
      </c>
      <c r="EN57" s="300">
        <f t="shared" ca="1" si="95"/>
        <v>0</v>
      </c>
      <c r="EO57" s="300">
        <f t="shared" ca="1" si="95"/>
        <v>0</v>
      </c>
      <c r="EP57" s="300">
        <f t="shared" ca="1" si="95"/>
        <v>0</v>
      </c>
      <c r="EQ57" s="300">
        <f t="shared" ca="1" si="95"/>
        <v>0</v>
      </c>
      <c r="ER57" s="300">
        <f t="shared" ca="1" si="95"/>
        <v>0</v>
      </c>
      <c r="ES57" s="300">
        <f t="shared" ca="1" si="95"/>
        <v>0</v>
      </c>
      <c r="ET57" s="300">
        <f t="shared" ca="1" si="95"/>
        <v>0</v>
      </c>
      <c r="EU57" s="300">
        <f t="shared" ca="1" si="95"/>
        <v>0</v>
      </c>
      <c r="EV57" s="300">
        <f t="shared" ca="1" si="95"/>
        <v>0</v>
      </c>
      <c r="EW57" s="300">
        <f t="shared" ca="1" si="95"/>
        <v>0</v>
      </c>
      <c r="EX57" s="300">
        <f t="shared" ca="1" si="95"/>
        <v>0</v>
      </c>
      <c r="EY57" s="612"/>
      <c r="EZ57" s="757" t="str">
        <f>'Main Input'!EZ57</f>
        <v>RPI</v>
      </c>
      <c r="FA57" s="766" t="str">
        <f>'Main Input'!FA57</f>
        <v>N/A</v>
      </c>
      <c r="FB57" s="766">
        <f>'Main Input'!FB57</f>
        <v>0</v>
      </c>
      <c r="FC57" s="766" t="str">
        <f>'Main Input'!FC57</f>
        <v>IT Solutions</v>
      </c>
      <c r="FD57" s="766" t="str">
        <f>'Main Input'!FD57</f>
        <v>Managed Services</v>
      </c>
      <c r="FE57" s="757" t="str">
        <f>'Main Input'!FE57</f>
        <v>Opex</v>
      </c>
      <c r="FF57" s="757" t="str">
        <f>'Main Input'!FF57</f>
        <v>ContractAccrual</v>
      </c>
      <c r="FG57" s="757" t="str">
        <f>'Main Input'!FG57</f>
        <v>Expense</v>
      </c>
      <c r="FH57" s="767" t="str">
        <f>'Main Input'!FH57</f>
        <v>A</v>
      </c>
      <c r="FI57" s="768">
        <f>'Main Input'!FI57</f>
        <v>0.22</v>
      </c>
      <c r="FJ57" s="768">
        <f>'Main Input'!FJ57</f>
        <v>0</v>
      </c>
      <c r="FK57" s="612"/>
      <c r="FL57" s="531">
        <f t="shared" si="79"/>
        <v>0</v>
      </c>
      <c r="FM57" s="532" t="str">
        <f t="shared" si="80"/>
        <v>Y</v>
      </c>
      <c r="FN57" s="532" t="str">
        <f t="shared" si="81"/>
        <v>Y</v>
      </c>
      <c r="FO57" s="532" t="str">
        <f t="shared" si="82"/>
        <v>Y</v>
      </c>
      <c r="FP57" s="532" t="str">
        <f t="shared" si="83"/>
        <v>Y</v>
      </c>
      <c r="FQ57" s="612"/>
      <c r="FT57" s="612"/>
    </row>
    <row r="58" spans="1:176">
      <c r="A58" s="750" t="str">
        <f>'Main Input'!A58</f>
        <v>MTB</v>
      </c>
      <c r="B58" s="762" t="str">
        <f>'Main Input'!B58</f>
        <v>Business Unit</v>
      </c>
      <c r="C58" s="762" t="str">
        <f>'Main Input'!C58</f>
        <v>Labour</v>
      </c>
      <c r="D58" s="762" t="str">
        <f>'Main Input'!D58</f>
        <v>TFR</v>
      </c>
      <c r="E58" s="762" t="str">
        <f>'Main Input'!E58</f>
        <v>Migration Designer #3 (Wintel)</v>
      </c>
      <c r="F58" s="753" t="str">
        <f>'Main Input'!F58</f>
        <v>direct</v>
      </c>
      <c r="G58" s="753" t="str">
        <f>'Main Input'!G58</f>
        <v>Person</v>
      </c>
      <c r="H58" s="753" t="str">
        <f>'Main Input'!H58</f>
        <v>TAC.CSA.2</v>
      </c>
      <c r="I58" s="753">
        <f>'Main Input'!I58</f>
        <v>0</v>
      </c>
      <c r="J58" s="753">
        <f>'Main Input'!J58</f>
        <v>0</v>
      </c>
      <c r="K58" s="753" t="str">
        <f>'Main Input'!K58</f>
        <v>FJS</v>
      </c>
      <c r="L58" s="753" t="str">
        <f>'Main Input'!L58</f>
        <v>pTran</v>
      </c>
      <c r="M58" s="753">
        <f>'Main Input'!M58</f>
        <v>0</v>
      </c>
      <c r="N58" s="753">
        <f>'Main Input'!N58</f>
        <v>0</v>
      </c>
      <c r="O58" s="753" t="str">
        <f>'Main Input'!O58</f>
        <v>SPAIN</v>
      </c>
      <c r="P58" s="753">
        <f>'Main Input'!P58</f>
        <v>313</v>
      </c>
      <c r="Q58" s="753" t="str">
        <f>'Main Input'!Q58</f>
        <v>EUR</v>
      </c>
      <c r="R58" s="753" t="str">
        <f>'Main Input'!R58</f>
        <v>EMEA</v>
      </c>
      <c r="S58" s="753" t="str">
        <f>'Main Input'!S58</f>
        <v>Local</v>
      </c>
      <c r="T58" s="753">
        <f>'Main Input'!T58</f>
        <v>0</v>
      </c>
      <c r="U58" s="753">
        <f>'Main Input'!U58</f>
        <v>0</v>
      </c>
      <c r="V58" s="753" t="str">
        <f>'Main Input'!V58</f>
        <v>6_ATP</v>
      </c>
      <c r="W58" s="753">
        <f>'Main Input'!W58</f>
        <v>0</v>
      </c>
      <c r="X58" s="753">
        <f>'Main Input'!X58</f>
        <v>0</v>
      </c>
      <c r="Y58" s="753">
        <f>'Main Input'!Y58</f>
        <v>0</v>
      </c>
      <c r="Z58" s="753">
        <f>'Main Input'!Z58</f>
        <v>0</v>
      </c>
      <c r="AA58" s="753">
        <f>'Main Input'!AA58</f>
        <v>0</v>
      </c>
      <c r="AB58" s="763">
        <f>'Main Input'!AB58</f>
        <v>0</v>
      </c>
      <c r="AC58" s="763" t="str">
        <f>'Main Input'!AC58</f>
        <v>Days</v>
      </c>
      <c r="AD58" s="764">
        <f>'Main Input'!AD58</f>
        <v>50</v>
      </c>
      <c r="AE58" s="765">
        <f t="shared" ca="1" si="78"/>
        <v>15650</v>
      </c>
      <c r="AF58" s="299">
        <f t="shared" si="84"/>
        <v>0</v>
      </c>
      <c r="AG58" s="300">
        <f t="shared" ca="1" si="84"/>
        <v>0</v>
      </c>
      <c r="AH58" s="300">
        <f t="shared" ca="1" si="84"/>
        <v>0</v>
      </c>
      <c r="AI58" s="300">
        <f t="shared" ca="1" si="84"/>
        <v>0</v>
      </c>
      <c r="AJ58" s="300">
        <f t="shared" ca="1" si="84"/>
        <v>0</v>
      </c>
      <c r="AK58" s="300">
        <f t="shared" ca="1" si="84"/>
        <v>0</v>
      </c>
      <c r="AL58" s="300">
        <f t="shared" ca="1" si="84"/>
        <v>7825</v>
      </c>
      <c r="AM58" s="300">
        <f t="shared" ca="1" si="84"/>
        <v>7825</v>
      </c>
      <c r="AN58" s="300">
        <f t="shared" ca="1" si="84"/>
        <v>0</v>
      </c>
      <c r="AO58" s="300">
        <f t="shared" ca="1" si="84"/>
        <v>0</v>
      </c>
      <c r="AP58" s="300">
        <f t="shared" ca="1" si="85"/>
        <v>0</v>
      </c>
      <c r="AQ58" s="300">
        <f t="shared" ca="1" si="85"/>
        <v>0</v>
      </c>
      <c r="AR58" s="300">
        <f t="shared" ca="1" si="85"/>
        <v>0</v>
      </c>
      <c r="AS58" s="300">
        <f t="shared" ca="1" si="85"/>
        <v>0</v>
      </c>
      <c r="AT58" s="300">
        <f t="shared" ca="1" si="85"/>
        <v>0</v>
      </c>
      <c r="AU58" s="300">
        <f t="shared" ca="1" si="85"/>
        <v>0</v>
      </c>
      <c r="AV58" s="300">
        <f t="shared" ca="1" si="85"/>
        <v>0</v>
      </c>
      <c r="AW58" s="300">
        <f t="shared" ca="1" si="85"/>
        <v>0</v>
      </c>
      <c r="AX58" s="300">
        <f t="shared" ca="1" si="85"/>
        <v>0</v>
      </c>
      <c r="AY58" s="300">
        <f t="shared" ca="1" si="85"/>
        <v>0</v>
      </c>
      <c r="AZ58" s="300">
        <f t="shared" ca="1" si="86"/>
        <v>0</v>
      </c>
      <c r="BA58" s="300">
        <f t="shared" ca="1" si="86"/>
        <v>0</v>
      </c>
      <c r="BB58" s="300">
        <f t="shared" ca="1" si="86"/>
        <v>0</v>
      </c>
      <c r="BC58" s="300">
        <f t="shared" ca="1" si="86"/>
        <v>0</v>
      </c>
      <c r="BD58" s="300">
        <f t="shared" ca="1" si="86"/>
        <v>0</v>
      </c>
      <c r="BE58" s="300">
        <f t="shared" ca="1" si="86"/>
        <v>0</v>
      </c>
      <c r="BF58" s="300">
        <f t="shared" ca="1" si="86"/>
        <v>0</v>
      </c>
      <c r="BG58" s="300">
        <f t="shared" ca="1" si="86"/>
        <v>0</v>
      </c>
      <c r="BH58" s="300">
        <f t="shared" ca="1" si="86"/>
        <v>0</v>
      </c>
      <c r="BI58" s="300">
        <f t="shared" ca="1" si="86"/>
        <v>0</v>
      </c>
      <c r="BJ58" s="300">
        <f t="shared" ca="1" si="87"/>
        <v>0</v>
      </c>
      <c r="BK58" s="300">
        <f t="shared" ca="1" si="87"/>
        <v>0</v>
      </c>
      <c r="BL58" s="300">
        <f t="shared" ca="1" si="87"/>
        <v>0</v>
      </c>
      <c r="BM58" s="300">
        <f t="shared" ca="1" si="87"/>
        <v>0</v>
      </c>
      <c r="BN58" s="300">
        <f t="shared" ca="1" si="87"/>
        <v>0</v>
      </c>
      <c r="BO58" s="300">
        <f t="shared" ca="1" si="87"/>
        <v>0</v>
      </c>
      <c r="BP58" s="300">
        <f t="shared" ca="1" si="87"/>
        <v>0</v>
      </c>
      <c r="BQ58" s="300">
        <f t="shared" ca="1" si="87"/>
        <v>0</v>
      </c>
      <c r="BR58" s="300">
        <f t="shared" ca="1" si="87"/>
        <v>0</v>
      </c>
      <c r="BS58" s="300">
        <f t="shared" ca="1" si="87"/>
        <v>0</v>
      </c>
      <c r="BT58" s="300">
        <f t="shared" ca="1" si="88"/>
        <v>0</v>
      </c>
      <c r="BU58" s="300">
        <f t="shared" ca="1" si="88"/>
        <v>0</v>
      </c>
      <c r="BV58" s="300">
        <f t="shared" ca="1" si="88"/>
        <v>0</v>
      </c>
      <c r="BW58" s="300">
        <f t="shared" ca="1" si="88"/>
        <v>0</v>
      </c>
      <c r="BX58" s="300">
        <f t="shared" ca="1" si="88"/>
        <v>0</v>
      </c>
      <c r="BY58" s="300">
        <f t="shared" ca="1" si="88"/>
        <v>0</v>
      </c>
      <c r="BZ58" s="300">
        <f t="shared" ca="1" si="88"/>
        <v>0</v>
      </c>
      <c r="CA58" s="300">
        <f t="shared" ca="1" si="88"/>
        <v>0</v>
      </c>
      <c r="CB58" s="300">
        <f t="shared" ca="1" si="88"/>
        <v>0</v>
      </c>
      <c r="CC58" s="300">
        <f t="shared" ca="1" si="88"/>
        <v>0</v>
      </c>
      <c r="CD58" s="300">
        <f t="shared" ca="1" si="89"/>
        <v>0</v>
      </c>
      <c r="CE58" s="300">
        <f t="shared" ca="1" si="89"/>
        <v>0</v>
      </c>
      <c r="CF58" s="300">
        <f t="shared" ca="1" si="89"/>
        <v>0</v>
      </c>
      <c r="CG58" s="300">
        <f t="shared" ca="1" si="89"/>
        <v>0</v>
      </c>
      <c r="CH58" s="300">
        <f t="shared" ca="1" si="89"/>
        <v>0</v>
      </c>
      <c r="CI58" s="300">
        <f t="shared" ca="1" si="89"/>
        <v>0</v>
      </c>
      <c r="CJ58" s="300">
        <f t="shared" ca="1" si="89"/>
        <v>0</v>
      </c>
      <c r="CK58" s="300">
        <f t="shared" ca="1" si="89"/>
        <v>0</v>
      </c>
      <c r="CL58" s="300">
        <f t="shared" ca="1" si="89"/>
        <v>0</v>
      </c>
      <c r="CM58" s="300">
        <f t="shared" ca="1" si="89"/>
        <v>0</v>
      </c>
      <c r="CN58" s="300">
        <f t="shared" ca="1" si="90"/>
        <v>0</v>
      </c>
      <c r="CO58" s="300">
        <f t="shared" ca="1" si="90"/>
        <v>0</v>
      </c>
      <c r="CP58" s="300">
        <f t="shared" ca="1" si="90"/>
        <v>0</v>
      </c>
      <c r="CQ58" s="300">
        <f t="shared" ca="1" si="90"/>
        <v>0</v>
      </c>
      <c r="CR58" s="300">
        <f t="shared" ca="1" si="90"/>
        <v>0</v>
      </c>
      <c r="CS58" s="300">
        <f t="shared" ca="1" si="90"/>
        <v>0</v>
      </c>
      <c r="CT58" s="300">
        <f t="shared" ca="1" si="90"/>
        <v>0</v>
      </c>
      <c r="CU58" s="300">
        <f t="shared" ca="1" si="90"/>
        <v>0</v>
      </c>
      <c r="CV58" s="300">
        <f t="shared" ca="1" si="90"/>
        <v>0</v>
      </c>
      <c r="CW58" s="300">
        <f t="shared" ca="1" si="90"/>
        <v>0</v>
      </c>
      <c r="CX58" s="300">
        <f t="shared" ca="1" si="91"/>
        <v>0</v>
      </c>
      <c r="CY58" s="300">
        <f t="shared" ca="1" si="91"/>
        <v>0</v>
      </c>
      <c r="CZ58" s="300">
        <f t="shared" ca="1" si="91"/>
        <v>0</v>
      </c>
      <c r="DA58" s="300">
        <f t="shared" ca="1" si="91"/>
        <v>0</v>
      </c>
      <c r="DB58" s="300">
        <f t="shared" ca="1" si="91"/>
        <v>0</v>
      </c>
      <c r="DC58" s="300">
        <f t="shared" ca="1" si="91"/>
        <v>0</v>
      </c>
      <c r="DD58" s="300">
        <f t="shared" ca="1" si="91"/>
        <v>0</v>
      </c>
      <c r="DE58" s="300">
        <f t="shared" ca="1" si="91"/>
        <v>0</v>
      </c>
      <c r="DF58" s="300">
        <f t="shared" ca="1" si="91"/>
        <v>0</v>
      </c>
      <c r="DG58" s="300">
        <f t="shared" ca="1" si="91"/>
        <v>0</v>
      </c>
      <c r="DH58" s="300">
        <f t="shared" ca="1" si="92"/>
        <v>0</v>
      </c>
      <c r="DI58" s="300">
        <f t="shared" ca="1" si="92"/>
        <v>0</v>
      </c>
      <c r="DJ58" s="300">
        <f t="shared" ca="1" si="92"/>
        <v>0</v>
      </c>
      <c r="DK58" s="300">
        <f t="shared" ca="1" si="92"/>
        <v>0</v>
      </c>
      <c r="DL58" s="300">
        <f t="shared" ca="1" si="92"/>
        <v>0</v>
      </c>
      <c r="DM58" s="300">
        <f t="shared" ca="1" si="92"/>
        <v>0</v>
      </c>
      <c r="DN58" s="300">
        <f t="shared" ca="1" si="92"/>
        <v>0</v>
      </c>
      <c r="DO58" s="300">
        <f t="shared" ca="1" si="92"/>
        <v>0</v>
      </c>
      <c r="DP58" s="300">
        <f t="shared" ca="1" si="92"/>
        <v>0</v>
      </c>
      <c r="DQ58" s="300">
        <f t="shared" ca="1" si="92"/>
        <v>0</v>
      </c>
      <c r="DR58" s="300">
        <f t="shared" ca="1" si="93"/>
        <v>0</v>
      </c>
      <c r="DS58" s="300">
        <f t="shared" ca="1" si="93"/>
        <v>0</v>
      </c>
      <c r="DT58" s="300">
        <f t="shared" ca="1" si="93"/>
        <v>0</v>
      </c>
      <c r="DU58" s="300">
        <f t="shared" ca="1" si="93"/>
        <v>0</v>
      </c>
      <c r="DV58" s="300">
        <f t="shared" ca="1" si="93"/>
        <v>0</v>
      </c>
      <c r="DW58" s="300">
        <f t="shared" ca="1" si="93"/>
        <v>0</v>
      </c>
      <c r="DX58" s="300">
        <f t="shared" ca="1" si="93"/>
        <v>0</v>
      </c>
      <c r="DY58" s="300">
        <f t="shared" ca="1" si="93"/>
        <v>0</v>
      </c>
      <c r="DZ58" s="300">
        <f t="shared" ca="1" si="93"/>
        <v>0</v>
      </c>
      <c r="EA58" s="300">
        <f t="shared" ca="1" si="93"/>
        <v>0</v>
      </c>
      <c r="EB58" s="300">
        <f t="shared" ca="1" si="94"/>
        <v>0</v>
      </c>
      <c r="EC58" s="300">
        <f t="shared" ca="1" si="94"/>
        <v>0</v>
      </c>
      <c r="ED58" s="300">
        <f t="shared" ca="1" si="94"/>
        <v>0</v>
      </c>
      <c r="EE58" s="300">
        <f t="shared" ca="1" si="94"/>
        <v>0</v>
      </c>
      <c r="EF58" s="300">
        <f t="shared" ca="1" si="94"/>
        <v>0</v>
      </c>
      <c r="EG58" s="300">
        <f t="shared" ca="1" si="94"/>
        <v>0</v>
      </c>
      <c r="EH58" s="300">
        <f t="shared" ca="1" si="94"/>
        <v>0</v>
      </c>
      <c r="EI58" s="300">
        <f t="shared" ca="1" si="94"/>
        <v>0</v>
      </c>
      <c r="EJ58" s="300">
        <f t="shared" ca="1" si="94"/>
        <v>0</v>
      </c>
      <c r="EK58" s="300">
        <f t="shared" ca="1" si="94"/>
        <v>0</v>
      </c>
      <c r="EL58" s="300">
        <f t="shared" ca="1" si="95"/>
        <v>0</v>
      </c>
      <c r="EM58" s="300">
        <f t="shared" ca="1" si="95"/>
        <v>0</v>
      </c>
      <c r="EN58" s="300">
        <f t="shared" ca="1" si="95"/>
        <v>0</v>
      </c>
      <c r="EO58" s="300">
        <f t="shared" ca="1" si="95"/>
        <v>0</v>
      </c>
      <c r="EP58" s="300">
        <f t="shared" ca="1" si="95"/>
        <v>0</v>
      </c>
      <c r="EQ58" s="300">
        <f t="shared" ca="1" si="95"/>
        <v>0</v>
      </c>
      <c r="ER58" s="300">
        <f t="shared" ca="1" si="95"/>
        <v>0</v>
      </c>
      <c r="ES58" s="300">
        <f t="shared" ca="1" si="95"/>
        <v>0</v>
      </c>
      <c r="ET58" s="300">
        <f t="shared" ca="1" si="95"/>
        <v>0</v>
      </c>
      <c r="EU58" s="300">
        <f t="shared" ca="1" si="95"/>
        <v>0</v>
      </c>
      <c r="EV58" s="300">
        <f t="shared" ca="1" si="95"/>
        <v>0</v>
      </c>
      <c r="EW58" s="300">
        <f t="shared" ca="1" si="95"/>
        <v>0</v>
      </c>
      <c r="EX58" s="300">
        <f t="shared" ca="1" si="95"/>
        <v>0</v>
      </c>
      <c r="EY58" s="612"/>
      <c r="EZ58" s="757" t="str">
        <f>'Main Input'!EZ58</f>
        <v>RPI</v>
      </c>
      <c r="FA58" s="766" t="str">
        <f>'Main Input'!FA58</f>
        <v>N/A</v>
      </c>
      <c r="FB58" s="766">
        <f>'Main Input'!FB58</f>
        <v>0</v>
      </c>
      <c r="FC58" s="766" t="str">
        <f>'Main Input'!FC58</f>
        <v>IT Solutions</v>
      </c>
      <c r="FD58" s="766" t="str">
        <f>'Main Input'!FD58</f>
        <v>Managed Services</v>
      </c>
      <c r="FE58" s="757" t="str">
        <f>'Main Input'!FE58</f>
        <v>Opex</v>
      </c>
      <c r="FF58" s="757" t="str">
        <f>'Main Input'!FF58</f>
        <v>ContractAccrual</v>
      </c>
      <c r="FG58" s="757" t="str">
        <f>'Main Input'!FG58</f>
        <v>Expense</v>
      </c>
      <c r="FH58" s="767" t="str">
        <f>'Main Input'!FH58</f>
        <v>A</v>
      </c>
      <c r="FI58" s="768">
        <f>'Main Input'!FI58</f>
        <v>0.22</v>
      </c>
      <c r="FJ58" s="768">
        <f>'Main Input'!FJ58</f>
        <v>0</v>
      </c>
      <c r="FK58" s="612"/>
      <c r="FL58" s="531">
        <f t="shared" si="79"/>
        <v>0</v>
      </c>
      <c r="FM58" s="532" t="str">
        <f t="shared" si="80"/>
        <v>Y</v>
      </c>
      <c r="FN58" s="532" t="str">
        <f t="shared" si="81"/>
        <v>Y</v>
      </c>
      <c r="FO58" s="532" t="str">
        <f t="shared" si="82"/>
        <v>Y</v>
      </c>
      <c r="FP58" s="532" t="str">
        <f t="shared" si="83"/>
        <v>Y</v>
      </c>
      <c r="FQ58" s="612"/>
      <c r="FT58" s="612"/>
    </row>
    <row r="59" spans="1:176">
      <c r="A59" s="750" t="str">
        <f>'Main Input'!A59</f>
        <v>MTB</v>
      </c>
      <c r="B59" s="762" t="str">
        <f>'Main Input'!B59</f>
        <v>Business Unit</v>
      </c>
      <c r="C59" s="762" t="str">
        <f>'Main Input'!C59</f>
        <v>Labour</v>
      </c>
      <c r="D59" s="762" t="str">
        <f>'Main Input'!D59</f>
        <v>TFR</v>
      </c>
      <c r="E59" s="762" t="str">
        <f>'Main Input'!E59</f>
        <v>Migration Designer #4 (Wintel)</v>
      </c>
      <c r="F59" s="753" t="str">
        <f>'Main Input'!F59</f>
        <v>direct</v>
      </c>
      <c r="G59" s="753" t="str">
        <f>'Main Input'!G59</f>
        <v>Person</v>
      </c>
      <c r="H59" s="753" t="str">
        <f>'Main Input'!H59</f>
        <v>TAC.CSA.2</v>
      </c>
      <c r="I59" s="753">
        <f>'Main Input'!I59</f>
        <v>0</v>
      </c>
      <c r="J59" s="753">
        <f>'Main Input'!J59</f>
        <v>0</v>
      </c>
      <c r="K59" s="753" t="str">
        <f>'Main Input'!K59</f>
        <v>FJS</v>
      </c>
      <c r="L59" s="753" t="str">
        <f>'Main Input'!L59</f>
        <v>pTran</v>
      </c>
      <c r="M59" s="753">
        <f>'Main Input'!M59</f>
        <v>0</v>
      </c>
      <c r="N59" s="753">
        <f>'Main Input'!N59</f>
        <v>0</v>
      </c>
      <c r="O59" s="753" t="str">
        <f>'Main Input'!O59</f>
        <v>SPAIN</v>
      </c>
      <c r="P59" s="753">
        <f>'Main Input'!P59</f>
        <v>313</v>
      </c>
      <c r="Q59" s="753" t="str">
        <f>'Main Input'!Q59</f>
        <v>EUR</v>
      </c>
      <c r="R59" s="753" t="str">
        <f>'Main Input'!R59</f>
        <v>EMEA</v>
      </c>
      <c r="S59" s="753" t="str">
        <f>'Main Input'!S59</f>
        <v>Local</v>
      </c>
      <c r="T59" s="753">
        <f>'Main Input'!T59</f>
        <v>0</v>
      </c>
      <c r="U59" s="753">
        <f>'Main Input'!U59</f>
        <v>0</v>
      </c>
      <c r="V59" s="753" t="str">
        <f>'Main Input'!V59</f>
        <v>6_ATP</v>
      </c>
      <c r="W59" s="753">
        <f>'Main Input'!W59</f>
        <v>0</v>
      </c>
      <c r="X59" s="753">
        <f>'Main Input'!X59</f>
        <v>0</v>
      </c>
      <c r="Y59" s="753">
        <f>'Main Input'!Y59</f>
        <v>0</v>
      </c>
      <c r="Z59" s="753">
        <f>'Main Input'!Z59</f>
        <v>0</v>
      </c>
      <c r="AA59" s="753">
        <f>'Main Input'!AA59</f>
        <v>0</v>
      </c>
      <c r="AB59" s="763">
        <f>'Main Input'!AB59</f>
        <v>0</v>
      </c>
      <c r="AC59" s="763" t="str">
        <f>'Main Input'!AC59</f>
        <v>Days</v>
      </c>
      <c r="AD59" s="764">
        <f>'Main Input'!AD59</f>
        <v>50</v>
      </c>
      <c r="AE59" s="765">
        <f t="shared" ca="1" si="78"/>
        <v>15650</v>
      </c>
      <c r="AF59" s="299">
        <f t="shared" si="84"/>
        <v>0</v>
      </c>
      <c r="AG59" s="300">
        <f t="shared" ca="1" si="84"/>
        <v>0</v>
      </c>
      <c r="AH59" s="300">
        <f t="shared" ca="1" si="84"/>
        <v>0</v>
      </c>
      <c r="AI59" s="300">
        <f t="shared" ca="1" si="84"/>
        <v>0</v>
      </c>
      <c r="AJ59" s="300">
        <f t="shared" ca="1" si="84"/>
        <v>0</v>
      </c>
      <c r="AK59" s="300">
        <f t="shared" ca="1" si="84"/>
        <v>0</v>
      </c>
      <c r="AL59" s="300">
        <f t="shared" ca="1" si="84"/>
        <v>7825</v>
      </c>
      <c r="AM59" s="300">
        <f t="shared" ca="1" si="84"/>
        <v>7825</v>
      </c>
      <c r="AN59" s="300">
        <f t="shared" ca="1" si="84"/>
        <v>0</v>
      </c>
      <c r="AO59" s="300">
        <f t="shared" ca="1" si="84"/>
        <v>0</v>
      </c>
      <c r="AP59" s="300">
        <f t="shared" ca="1" si="85"/>
        <v>0</v>
      </c>
      <c r="AQ59" s="300">
        <f t="shared" ca="1" si="85"/>
        <v>0</v>
      </c>
      <c r="AR59" s="300">
        <f t="shared" ca="1" si="85"/>
        <v>0</v>
      </c>
      <c r="AS59" s="300">
        <f t="shared" ca="1" si="85"/>
        <v>0</v>
      </c>
      <c r="AT59" s="300">
        <f t="shared" ca="1" si="85"/>
        <v>0</v>
      </c>
      <c r="AU59" s="300">
        <f t="shared" ca="1" si="85"/>
        <v>0</v>
      </c>
      <c r="AV59" s="300">
        <f t="shared" ca="1" si="85"/>
        <v>0</v>
      </c>
      <c r="AW59" s="300">
        <f t="shared" ca="1" si="85"/>
        <v>0</v>
      </c>
      <c r="AX59" s="300">
        <f t="shared" ca="1" si="85"/>
        <v>0</v>
      </c>
      <c r="AY59" s="300">
        <f t="shared" ca="1" si="85"/>
        <v>0</v>
      </c>
      <c r="AZ59" s="300">
        <f t="shared" ca="1" si="86"/>
        <v>0</v>
      </c>
      <c r="BA59" s="300">
        <f t="shared" ca="1" si="86"/>
        <v>0</v>
      </c>
      <c r="BB59" s="300">
        <f t="shared" ca="1" si="86"/>
        <v>0</v>
      </c>
      <c r="BC59" s="300">
        <f t="shared" ca="1" si="86"/>
        <v>0</v>
      </c>
      <c r="BD59" s="300">
        <f t="shared" ca="1" si="86"/>
        <v>0</v>
      </c>
      <c r="BE59" s="300">
        <f t="shared" ca="1" si="86"/>
        <v>0</v>
      </c>
      <c r="BF59" s="300">
        <f t="shared" ca="1" si="86"/>
        <v>0</v>
      </c>
      <c r="BG59" s="300">
        <f t="shared" ca="1" si="86"/>
        <v>0</v>
      </c>
      <c r="BH59" s="300">
        <f t="shared" ca="1" si="86"/>
        <v>0</v>
      </c>
      <c r="BI59" s="300">
        <f t="shared" ca="1" si="86"/>
        <v>0</v>
      </c>
      <c r="BJ59" s="300">
        <f t="shared" ca="1" si="87"/>
        <v>0</v>
      </c>
      <c r="BK59" s="300">
        <f t="shared" ca="1" si="87"/>
        <v>0</v>
      </c>
      <c r="BL59" s="300">
        <f t="shared" ca="1" si="87"/>
        <v>0</v>
      </c>
      <c r="BM59" s="300">
        <f t="shared" ca="1" si="87"/>
        <v>0</v>
      </c>
      <c r="BN59" s="300">
        <f t="shared" ca="1" si="87"/>
        <v>0</v>
      </c>
      <c r="BO59" s="300">
        <f t="shared" ca="1" si="87"/>
        <v>0</v>
      </c>
      <c r="BP59" s="300">
        <f t="shared" ca="1" si="87"/>
        <v>0</v>
      </c>
      <c r="BQ59" s="300">
        <f t="shared" ca="1" si="87"/>
        <v>0</v>
      </c>
      <c r="BR59" s="300">
        <f t="shared" ca="1" si="87"/>
        <v>0</v>
      </c>
      <c r="BS59" s="300">
        <f t="shared" ca="1" si="87"/>
        <v>0</v>
      </c>
      <c r="BT59" s="300">
        <f t="shared" ca="1" si="88"/>
        <v>0</v>
      </c>
      <c r="BU59" s="300">
        <f t="shared" ca="1" si="88"/>
        <v>0</v>
      </c>
      <c r="BV59" s="300">
        <f t="shared" ca="1" si="88"/>
        <v>0</v>
      </c>
      <c r="BW59" s="300">
        <f t="shared" ca="1" si="88"/>
        <v>0</v>
      </c>
      <c r="BX59" s="300">
        <f t="shared" ca="1" si="88"/>
        <v>0</v>
      </c>
      <c r="BY59" s="300">
        <f t="shared" ca="1" si="88"/>
        <v>0</v>
      </c>
      <c r="BZ59" s="300">
        <f t="shared" ca="1" si="88"/>
        <v>0</v>
      </c>
      <c r="CA59" s="300">
        <f t="shared" ca="1" si="88"/>
        <v>0</v>
      </c>
      <c r="CB59" s="300">
        <f t="shared" ca="1" si="88"/>
        <v>0</v>
      </c>
      <c r="CC59" s="300">
        <f t="shared" ca="1" si="88"/>
        <v>0</v>
      </c>
      <c r="CD59" s="300">
        <f t="shared" ca="1" si="89"/>
        <v>0</v>
      </c>
      <c r="CE59" s="300">
        <f t="shared" ca="1" si="89"/>
        <v>0</v>
      </c>
      <c r="CF59" s="300">
        <f t="shared" ca="1" si="89"/>
        <v>0</v>
      </c>
      <c r="CG59" s="300">
        <f t="shared" ca="1" si="89"/>
        <v>0</v>
      </c>
      <c r="CH59" s="300">
        <f t="shared" ca="1" si="89"/>
        <v>0</v>
      </c>
      <c r="CI59" s="300">
        <f t="shared" ca="1" si="89"/>
        <v>0</v>
      </c>
      <c r="CJ59" s="300">
        <f t="shared" ca="1" si="89"/>
        <v>0</v>
      </c>
      <c r="CK59" s="300">
        <f t="shared" ca="1" si="89"/>
        <v>0</v>
      </c>
      <c r="CL59" s="300">
        <f t="shared" ca="1" si="89"/>
        <v>0</v>
      </c>
      <c r="CM59" s="300">
        <f t="shared" ca="1" si="89"/>
        <v>0</v>
      </c>
      <c r="CN59" s="300">
        <f t="shared" ca="1" si="90"/>
        <v>0</v>
      </c>
      <c r="CO59" s="300">
        <f t="shared" ca="1" si="90"/>
        <v>0</v>
      </c>
      <c r="CP59" s="300">
        <f t="shared" ca="1" si="90"/>
        <v>0</v>
      </c>
      <c r="CQ59" s="300">
        <f t="shared" ca="1" si="90"/>
        <v>0</v>
      </c>
      <c r="CR59" s="300">
        <f t="shared" ca="1" si="90"/>
        <v>0</v>
      </c>
      <c r="CS59" s="300">
        <f t="shared" ca="1" si="90"/>
        <v>0</v>
      </c>
      <c r="CT59" s="300">
        <f t="shared" ca="1" si="90"/>
        <v>0</v>
      </c>
      <c r="CU59" s="300">
        <f t="shared" ca="1" si="90"/>
        <v>0</v>
      </c>
      <c r="CV59" s="300">
        <f t="shared" ca="1" si="90"/>
        <v>0</v>
      </c>
      <c r="CW59" s="300">
        <f t="shared" ca="1" si="90"/>
        <v>0</v>
      </c>
      <c r="CX59" s="300">
        <f t="shared" ca="1" si="91"/>
        <v>0</v>
      </c>
      <c r="CY59" s="300">
        <f t="shared" ca="1" si="91"/>
        <v>0</v>
      </c>
      <c r="CZ59" s="300">
        <f t="shared" ca="1" si="91"/>
        <v>0</v>
      </c>
      <c r="DA59" s="300">
        <f t="shared" ca="1" si="91"/>
        <v>0</v>
      </c>
      <c r="DB59" s="300">
        <f t="shared" ca="1" si="91"/>
        <v>0</v>
      </c>
      <c r="DC59" s="300">
        <f t="shared" ca="1" si="91"/>
        <v>0</v>
      </c>
      <c r="DD59" s="300">
        <f t="shared" ca="1" si="91"/>
        <v>0</v>
      </c>
      <c r="DE59" s="300">
        <f t="shared" ca="1" si="91"/>
        <v>0</v>
      </c>
      <c r="DF59" s="300">
        <f t="shared" ca="1" si="91"/>
        <v>0</v>
      </c>
      <c r="DG59" s="300">
        <f t="shared" ca="1" si="91"/>
        <v>0</v>
      </c>
      <c r="DH59" s="300">
        <f t="shared" ca="1" si="92"/>
        <v>0</v>
      </c>
      <c r="DI59" s="300">
        <f t="shared" ca="1" si="92"/>
        <v>0</v>
      </c>
      <c r="DJ59" s="300">
        <f t="shared" ca="1" si="92"/>
        <v>0</v>
      </c>
      <c r="DK59" s="300">
        <f t="shared" ca="1" si="92"/>
        <v>0</v>
      </c>
      <c r="DL59" s="300">
        <f t="shared" ca="1" si="92"/>
        <v>0</v>
      </c>
      <c r="DM59" s="300">
        <f t="shared" ca="1" si="92"/>
        <v>0</v>
      </c>
      <c r="DN59" s="300">
        <f t="shared" ca="1" si="92"/>
        <v>0</v>
      </c>
      <c r="DO59" s="300">
        <f t="shared" ca="1" si="92"/>
        <v>0</v>
      </c>
      <c r="DP59" s="300">
        <f t="shared" ca="1" si="92"/>
        <v>0</v>
      </c>
      <c r="DQ59" s="300">
        <f t="shared" ca="1" si="92"/>
        <v>0</v>
      </c>
      <c r="DR59" s="300">
        <f t="shared" ca="1" si="93"/>
        <v>0</v>
      </c>
      <c r="DS59" s="300">
        <f t="shared" ca="1" si="93"/>
        <v>0</v>
      </c>
      <c r="DT59" s="300">
        <f t="shared" ca="1" si="93"/>
        <v>0</v>
      </c>
      <c r="DU59" s="300">
        <f t="shared" ca="1" si="93"/>
        <v>0</v>
      </c>
      <c r="DV59" s="300">
        <f t="shared" ca="1" si="93"/>
        <v>0</v>
      </c>
      <c r="DW59" s="300">
        <f t="shared" ca="1" si="93"/>
        <v>0</v>
      </c>
      <c r="DX59" s="300">
        <f t="shared" ca="1" si="93"/>
        <v>0</v>
      </c>
      <c r="DY59" s="300">
        <f t="shared" ca="1" si="93"/>
        <v>0</v>
      </c>
      <c r="DZ59" s="300">
        <f t="shared" ca="1" si="93"/>
        <v>0</v>
      </c>
      <c r="EA59" s="300">
        <f t="shared" ca="1" si="93"/>
        <v>0</v>
      </c>
      <c r="EB59" s="300">
        <f t="shared" ca="1" si="94"/>
        <v>0</v>
      </c>
      <c r="EC59" s="300">
        <f t="shared" ca="1" si="94"/>
        <v>0</v>
      </c>
      <c r="ED59" s="300">
        <f t="shared" ca="1" si="94"/>
        <v>0</v>
      </c>
      <c r="EE59" s="300">
        <f t="shared" ca="1" si="94"/>
        <v>0</v>
      </c>
      <c r="EF59" s="300">
        <f t="shared" ca="1" si="94"/>
        <v>0</v>
      </c>
      <c r="EG59" s="300">
        <f t="shared" ca="1" si="94"/>
        <v>0</v>
      </c>
      <c r="EH59" s="300">
        <f t="shared" ca="1" si="94"/>
        <v>0</v>
      </c>
      <c r="EI59" s="300">
        <f t="shared" ca="1" si="94"/>
        <v>0</v>
      </c>
      <c r="EJ59" s="300">
        <f t="shared" ca="1" si="94"/>
        <v>0</v>
      </c>
      <c r="EK59" s="300">
        <f t="shared" ca="1" si="94"/>
        <v>0</v>
      </c>
      <c r="EL59" s="300">
        <f t="shared" ca="1" si="95"/>
        <v>0</v>
      </c>
      <c r="EM59" s="300">
        <f t="shared" ca="1" si="95"/>
        <v>0</v>
      </c>
      <c r="EN59" s="300">
        <f t="shared" ca="1" si="95"/>
        <v>0</v>
      </c>
      <c r="EO59" s="300">
        <f t="shared" ca="1" si="95"/>
        <v>0</v>
      </c>
      <c r="EP59" s="300">
        <f t="shared" ca="1" si="95"/>
        <v>0</v>
      </c>
      <c r="EQ59" s="300">
        <f t="shared" ca="1" si="95"/>
        <v>0</v>
      </c>
      <c r="ER59" s="300">
        <f t="shared" ca="1" si="95"/>
        <v>0</v>
      </c>
      <c r="ES59" s="300">
        <f t="shared" ca="1" si="95"/>
        <v>0</v>
      </c>
      <c r="ET59" s="300">
        <f t="shared" ca="1" si="95"/>
        <v>0</v>
      </c>
      <c r="EU59" s="300">
        <f t="shared" ca="1" si="95"/>
        <v>0</v>
      </c>
      <c r="EV59" s="300">
        <f t="shared" ca="1" si="95"/>
        <v>0</v>
      </c>
      <c r="EW59" s="300">
        <f t="shared" ca="1" si="95"/>
        <v>0</v>
      </c>
      <c r="EX59" s="300">
        <f t="shared" ca="1" si="95"/>
        <v>0</v>
      </c>
      <c r="EY59" s="612"/>
      <c r="EZ59" s="757" t="str">
        <f>'Main Input'!EZ59</f>
        <v>RPI</v>
      </c>
      <c r="FA59" s="766" t="str">
        <f>'Main Input'!FA59</f>
        <v>N/A</v>
      </c>
      <c r="FB59" s="766">
        <f>'Main Input'!FB59</f>
        <v>0</v>
      </c>
      <c r="FC59" s="766" t="str">
        <f>'Main Input'!FC59</f>
        <v>IT Solutions</v>
      </c>
      <c r="FD59" s="766" t="str">
        <f>'Main Input'!FD59</f>
        <v>Managed Services</v>
      </c>
      <c r="FE59" s="757" t="str">
        <f>'Main Input'!FE59</f>
        <v>Opex</v>
      </c>
      <c r="FF59" s="757" t="str">
        <f>'Main Input'!FF59</f>
        <v>ContractAccrual</v>
      </c>
      <c r="FG59" s="757" t="str">
        <f>'Main Input'!FG59</f>
        <v>Expense</v>
      </c>
      <c r="FH59" s="767" t="str">
        <f>'Main Input'!FH59</f>
        <v>A</v>
      </c>
      <c r="FI59" s="768">
        <f>'Main Input'!FI59</f>
        <v>0.22</v>
      </c>
      <c r="FJ59" s="768">
        <f>'Main Input'!FJ59</f>
        <v>0</v>
      </c>
      <c r="FK59" s="612"/>
      <c r="FL59" s="531">
        <f t="shared" si="79"/>
        <v>0</v>
      </c>
      <c r="FM59" s="532" t="str">
        <f t="shared" si="80"/>
        <v>Y</v>
      </c>
      <c r="FN59" s="532" t="str">
        <f t="shared" si="81"/>
        <v>Y</v>
      </c>
      <c r="FO59" s="532" t="str">
        <f t="shared" si="82"/>
        <v>Y</v>
      </c>
      <c r="FP59" s="532" t="str">
        <f t="shared" si="83"/>
        <v>Y</v>
      </c>
      <c r="FQ59" s="612"/>
      <c r="FT59" s="612"/>
    </row>
    <row r="60" spans="1:176">
      <c r="A60" s="750" t="str">
        <f>'Main Input'!A60</f>
        <v>MTB</v>
      </c>
      <c r="B60" s="762" t="str">
        <f>'Main Input'!B60</f>
        <v>Business Unit</v>
      </c>
      <c r="C60" s="762" t="str">
        <f>'Main Input'!C60</f>
        <v>Labour</v>
      </c>
      <c r="D60" s="762" t="str">
        <f>'Main Input'!D60</f>
        <v>TFR</v>
      </c>
      <c r="E60" s="762" t="str">
        <f>'Main Input'!E60</f>
        <v>Migration Designer #5 (Wintel)</v>
      </c>
      <c r="F60" s="753" t="str">
        <f>'Main Input'!F60</f>
        <v>direct</v>
      </c>
      <c r="G60" s="753" t="str">
        <f>'Main Input'!G60</f>
        <v>Person</v>
      </c>
      <c r="H60" s="753" t="str">
        <f>'Main Input'!H60</f>
        <v>TAC.CSA.2</v>
      </c>
      <c r="I60" s="753">
        <f>'Main Input'!I60</f>
        <v>0</v>
      </c>
      <c r="J60" s="753">
        <f>'Main Input'!J60</f>
        <v>0</v>
      </c>
      <c r="K60" s="753" t="str">
        <f>'Main Input'!K60</f>
        <v>FJS</v>
      </c>
      <c r="L60" s="753" t="str">
        <f>'Main Input'!L60</f>
        <v>pTran</v>
      </c>
      <c r="M60" s="753">
        <f>'Main Input'!M60</f>
        <v>0</v>
      </c>
      <c r="N60" s="753">
        <f>'Main Input'!N60</f>
        <v>0</v>
      </c>
      <c r="O60" s="753" t="str">
        <f>'Main Input'!O60</f>
        <v>SPAIN</v>
      </c>
      <c r="P60" s="753">
        <f>'Main Input'!P60</f>
        <v>313</v>
      </c>
      <c r="Q60" s="753" t="str">
        <f>'Main Input'!Q60</f>
        <v>EUR</v>
      </c>
      <c r="R60" s="753" t="str">
        <f>'Main Input'!R60</f>
        <v>EMEA</v>
      </c>
      <c r="S60" s="753" t="str">
        <f>'Main Input'!S60</f>
        <v>Local</v>
      </c>
      <c r="T60" s="753">
        <f>'Main Input'!T60</f>
        <v>0</v>
      </c>
      <c r="U60" s="753">
        <f>'Main Input'!U60</f>
        <v>0</v>
      </c>
      <c r="V60" s="753" t="str">
        <f>'Main Input'!V60</f>
        <v>6_ATP</v>
      </c>
      <c r="W60" s="753">
        <f>'Main Input'!W60</f>
        <v>0</v>
      </c>
      <c r="X60" s="753">
        <f>'Main Input'!X60</f>
        <v>0</v>
      </c>
      <c r="Y60" s="753">
        <f>'Main Input'!Y60</f>
        <v>0</v>
      </c>
      <c r="Z60" s="753">
        <f>'Main Input'!Z60</f>
        <v>0</v>
      </c>
      <c r="AA60" s="753">
        <f>'Main Input'!AA60</f>
        <v>0</v>
      </c>
      <c r="AB60" s="763">
        <f>'Main Input'!AB60</f>
        <v>0</v>
      </c>
      <c r="AC60" s="763" t="str">
        <f>'Main Input'!AC60</f>
        <v>Days</v>
      </c>
      <c r="AD60" s="764">
        <f>'Main Input'!AD60</f>
        <v>50</v>
      </c>
      <c r="AE60" s="765">
        <f t="shared" ca="1" si="78"/>
        <v>15650</v>
      </c>
      <c r="AF60" s="299">
        <f t="shared" si="84"/>
        <v>0</v>
      </c>
      <c r="AG60" s="300">
        <f t="shared" ca="1" si="84"/>
        <v>0</v>
      </c>
      <c r="AH60" s="300">
        <f t="shared" ca="1" si="84"/>
        <v>0</v>
      </c>
      <c r="AI60" s="300">
        <f t="shared" ca="1" si="84"/>
        <v>0</v>
      </c>
      <c r="AJ60" s="300">
        <f t="shared" ca="1" si="84"/>
        <v>0</v>
      </c>
      <c r="AK60" s="300">
        <f t="shared" ca="1" si="84"/>
        <v>0</v>
      </c>
      <c r="AL60" s="300">
        <f t="shared" ca="1" si="84"/>
        <v>7825</v>
      </c>
      <c r="AM60" s="300">
        <f t="shared" ca="1" si="84"/>
        <v>7825</v>
      </c>
      <c r="AN60" s="300">
        <f t="shared" ca="1" si="84"/>
        <v>0</v>
      </c>
      <c r="AO60" s="300">
        <f t="shared" ca="1" si="84"/>
        <v>0</v>
      </c>
      <c r="AP60" s="300">
        <f t="shared" ca="1" si="85"/>
        <v>0</v>
      </c>
      <c r="AQ60" s="300">
        <f t="shared" ca="1" si="85"/>
        <v>0</v>
      </c>
      <c r="AR60" s="300">
        <f t="shared" ca="1" si="85"/>
        <v>0</v>
      </c>
      <c r="AS60" s="300">
        <f t="shared" ca="1" si="85"/>
        <v>0</v>
      </c>
      <c r="AT60" s="300">
        <f t="shared" ca="1" si="85"/>
        <v>0</v>
      </c>
      <c r="AU60" s="300">
        <f t="shared" ca="1" si="85"/>
        <v>0</v>
      </c>
      <c r="AV60" s="300">
        <f t="shared" ca="1" si="85"/>
        <v>0</v>
      </c>
      <c r="AW60" s="300">
        <f t="shared" ca="1" si="85"/>
        <v>0</v>
      </c>
      <c r="AX60" s="300">
        <f t="shared" ca="1" si="85"/>
        <v>0</v>
      </c>
      <c r="AY60" s="300">
        <f t="shared" ca="1" si="85"/>
        <v>0</v>
      </c>
      <c r="AZ60" s="300">
        <f t="shared" ca="1" si="86"/>
        <v>0</v>
      </c>
      <c r="BA60" s="300">
        <f t="shared" ca="1" si="86"/>
        <v>0</v>
      </c>
      <c r="BB60" s="300">
        <f t="shared" ca="1" si="86"/>
        <v>0</v>
      </c>
      <c r="BC60" s="300">
        <f t="shared" ca="1" si="86"/>
        <v>0</v>
      </c>
      <c r="BD60" s="300">
        <f t="shared" ca="1" si="86"/>
        <v>0</v>
      </c>
      <c r="BE60" s="300">
        <f t="shared" ca="1" si="86"/>
        <v>0</v>
      </c>
      <c r="BF60" s="300">
        <f t="shared" ca="1" si="86"/>
        <v>0</v>
      </c>
      <c r="BG60" s="300">
        <f t="shared" ca="1" si="86"/>
        <v>0</v>
      </c>
      <c r="BH60" s="300">
        <f t="shared" ca="1" si="86"/>
        <v>0</v>
      </c>
      <c r="BI60" s="300">
        <f t="shared" ca="1" si="86"/>
        <v>0</v>
      </c>
      <c r="BJ60" s="300">
        <f t="shared" ca="1" si="87"/>
        <v>0</v>
      </c>
      <c r="BK60" s="300">
        <f t="shared" ca="1" si="87"/>
        <v>0</v>
      </c>
      <c r="BL60" s="300">
        <f t="shared" ca="1" si="87"/>
        <v>0</v>
      </c>
      <c r="BM60" s="300">
        <f t="shared" ca="1" si="87"/>
        <v>0</v>
      </c>
      <c r="BN60" s="300">
        <f t="shared" ca="1" si="87"/>
        <v>0</v>
      </c>
      <c r="BO60" s="300">
        <f t="shared" ca="1" si="87"/>
        <v>0</v>
      </c>
      <c r="BP60" s="300">
        <f t="shared" ca="1" si="87"/>
        <v>0</v>
      </c>
      <c r="BQ60" s="300">
        <f t="shared" ca="1" si="87"/>
        <v>0</v>
      </c>
      <c r="BR60" s="300">
        <f t="shared" ca="1" si="87"/>
        <v>0</v>
      </c>
      <c r="BS60" s="300">
        <f t="shared" ca="1" si="87"/>
        <v>0</v>
      </c>
      <c r="BT60" s="300">
        <f t="shared" ca="1" si="88"/>
        <v>0</v>
      </c>
      <c r="BU60" s="300">
        <f t="shared" ca="1" si="88"/>
        <v>0</v>
      </c>
      <c r="BV60" s="300">
        <f t="shared" ca="1" si="88"/>
        <v>0</v>
      </c>
      <c r="BW60" s="300">
        <f t="shared" ca="1" si="88"/>
        <v>0</v>
      </c>
      <c r="BX60" s="300">
        <f t="shared" ca="1" si="88"/>
        <v>0</v>
      </c>
      <c r="BY60" s="300">
        <f t="shared" ca="1" si="88"/>
        <v>0</v>
      </c>
      <c r="BZ60" s="300">
        <f t="shared" ca="1" si="88"/>
        <v>0</v>
      </c>
      <c r="CA60" s="300">
        <f t="shared" ca="1" si="88"/>
        <v>0</v>
      </c>
      <c r="CB60" s="300">
        <f t="shared" ca="1" si="88"/>
        <v>0</v>
      </c>
      <c r="CC60" s="300">
        <f t="shared" ca="1" si="88"/>
        <v>0</v>
      </c>
      <c r="CD60" s="300">
        <f t="shared" ca="1" si="89"/>
        <v>0</v>
      </c>
      <c r="CE60" s="300">
        <f t="shared" ca="1" si="89"/>
        <v>0</v>
      </c>
      <c r="CF60" s="300">
        <f t="shared" ca="1" si="89"/>
        <v>0</v>
      </c>
      <c r="CG60" s="300">
        <f t="shared" ca="1" si="89"/>
        <v>0</v>
      </c>
      <c r="CH60" s="300">
        <f t="shared" ca="1" si="89"/>
        <v>0</v>
      </c>
      <c r="CI60" s="300">
        <f t="shared" ca="1" si="89"/>
        <v>0</v>
      </c>
      <c r="CJ60" s="300">
        <f t="shared" ca="1" si="89"/>
        <v>0</v>
      </c>
      <c r="CK60" s="300">
        <f t="shared" ca="1" si="89"/>
        <v>0</v>
      </c>
      <c r="CL60" s="300">
        <f t="shared" ca="1" si="89"/>
        <v>0</v>
      </c>
      <c r="CM60" s="300">
        <f t="shared" ca="1" si="89"/>
        <v>0</v>
      </c>
      <c r="CN60" s="300">
        <f t="shared" ca="1" si="90"/>
        <v>0</v>
      </c>
      <c r="CO60" s="300">
        <f t="shared" ca="1" si="90"/>
        <v>0</v>
      </c>
      <c r="CP60" s="300">
        <f t="shared" ca="1" si="90"/>
        <v>0</v>
      </c>
      <c r="CQ60" s="300">
        <f t="shared" ca="1" si="90"/>
        <v>0</v>
      </c>
      <c r="CR60" s="300">
        <f t="shared" ca="1" si="90"/>
        <v>0</v>
      </c>
      <c r="CS60" s="300">
        <f t="shared" ca="1" si="90"/>
        <v>0</v>
      </c>
      <c r="CT60" s="300">
        <f t="shared" ca="1" si="90"/>
        <v>0</v>
      </c>
      <c r="CU60" s="300">
        <f t="shared" ca="1" si="90"/>
        <v>0</v>
      </c>
      <c r="CV60" s="300">
        <f t="shared" ca="1" si="90"/>
        <v>0</v>
      </c>
      <c r="CW60" s="300">
        <f t="shared" ca="1" si="90"/>
        <v>0</v>
      </c>
      <c r="CX60" s="300">
        <f t="shared" ca="1" si="91"/>
        <v>0</v>
      </c>
      <c r="CY60" s="300">
        <f t="shared" ca="1" si="91"/>
        <v>0</v>
      </c>
      <c r="CZ60" s="300">
        <f t="shared" ca="1" si="91"/>
        <v>0</v>
      </c>
      <c r="DA60" s="300">
        <f t="shared" ca="1" si="91"/>
        <v>0</v>
      </c>
      <c r="DB60" s="300">
        <f t="shared" ca="1" si="91"/>
        <v>0</v>
      </c>
      <c r="DC60" s="300">
        <f t="shared" ca="1" si="91"/>
        <v>0</v>
      </c>
      <c r="DD60" s="300">
        <f t="shared" ca="1" si="91"/>
        <v>0</v>
      </c>
      <c r="DE60" s="300">
        <f t="shared" ca="1" si="91"/>
        <v>0</v>
      </c>
      <c r="DF60" s="300">
        <f t="shared" ca="1" si="91"/>
        <v>0</v>
      </c>
      <c r="DG60" s="300">
        <f t="shared" ca="1" si="91"/>
        <v>0</v>
      </c>
      <c r="DH60" s="300">
        <f t="shared" ca="1" si="92"/>
        <v>0</v>
      </c>
      <c r="DI60" s="300">
        <f t="shared" ca="1" si="92"/>
        <v>0</v>
      </c>
      <c r="DJ60" s="300">
        <f t="shared" ca="1" si="92"/>
        <v>0</v>
      </c>
      <c r="DK60" s="300">
        <f t="shared" ca="1" si="92"/>
        <v>0</v>
      </c>
      <c r="DL60" s="300">
        <f t="shared" ca="1" si="92"/>
        <v>0</v>
      </c>
      <c r="DM60" s="300">
        <f t="shared" ca="1" si="92"/>
        <v>0</v>
      </c>
      <c r="DN60" s="300">
        <f t="shared" ca="1" si="92"/>
        <v>0</v>
      </c>
      <c r="DO60" s="300">
        <f t="shared" ca="1" si="92"/>
        <v>0</v>
      </c>
      <c r="DP60" s="300">
        <f t="shared" ca="1" si="92"/>
        <v>0</v>
      </c>
      <c r="DQ60" s="300">
        <f t="shared" ca="1" si="92"/>
        <v>0</v>
      </c>
      <c r="DR60" s="300">
        <f t="shared" ca="1" si="93"/>
        <v>0</v>
      </c>
      <c r="DS60" s="300">
        <f t="shared" ca="1" si="93"/>
        <v>0</v>
      </c>
      <c r="DT60" s="300">
        <f t="shared" ca="1" si="93"/>
        <v>0</v>
      </c>
      <c r="DU60" s="300">
        <f t="shared" ca="1" si="93"/>
        <v>0</v>
      </c>
      <c r="DV60" s="300">
        <f t="shared" ca="1" si="93"/>
        <v>0</v>
      </c>
      <c r="DW60" s="300">
        <f t="shared" ca="1" si="93"/>
        <v>0</v>
      </c>
      <c r="DX60" s="300">
        <f t="shared" ca="1" si="93"/>
        <v>0</v>
      </c>
      <c r="DY60" s="300">
        <f t="shared" ca="1" si="93"/>
        <v>0</v>
      </c>
      <c r="DZ60" s="300">
        <f t="shared" ca="1" si="93"/>
        <v>0</v>
      </c>
      <c r="EA60" s="300">
        <f t="shared" ca="1" si="93"/>
        <v>0</v>
      </c>
      <c r="EB60" s="300">
        <f t="shared" ca="1" si="94"/>
        <v>0</v>
      </c>
      <c r="EC60" s="300">
        <f t="shared" ca="1" si="94"/>
        <v>0</v>
      </c>
      <c r="ED60" s="300">
        <f t="shared" ca="1" si="94"/>
        <v>0</v>
      </c>
      <c r="EE60" s="300">
        <f t="shared" ca="1" si="94"/>
        <v>0</v>
      </c>
      <c r="EF60" s="300">
        <f t="shared" ca="1" si="94"/>
        <v>0</v>
      </c>
      <c r="EG60" s="300">
        <f t="shared" ca="1" si="94"/>
        <v>0</v>
      </c>
      <c r="EH60" s="300">
        <f t="shared" ca="1" si="94"/>
        <v>0</v>
      </c>
      <c r="EI60" s="300">
        <f t="shared" ca="1" si="94"/>
        <v>0</v>
      </c>
      <c r="EJ60" s="300">
        <f t="shared" ca="1" si="94"/>
        <v>0</v>
      </c>
      <c r="EK60" s="300">
        <f t="shared" ca="1" si="94"/>
        <v>0</v>
      </c>
      <c r="EL60" s="300">
        <f t="shared" ca="1" si="95"/>
        <v>0</v>
      </c>
      <c r="EM60" s="300">
        <f t="shared" ca="1" si="95"/>
        <v>0</v>
      </c>
      <c r="EN60" s="300">
        <f t="shared" ca="1" si="95"/>
        <v>0</v>
      </c>
      <c r="EO60" s="300">
        <f t="shared" ca="1" si="95"/>
        <v>0</v>
      </c>
      <c r="EP60" s="300">
        <f t="shared" ca="1" si="95"/>
        <v>0</v>
      </c>
      <c r="EQ60" s="300">
        <f t="shared" ca="1" si="95"/>
        <v>0</v>
      </c>
      <c r="ER60" s="300">
        <f t="shared" ca="1" si="95"/>
        <v>0</v>
      </c>
      <c r="ES60" s="300">
        <f t="shared" ca="1" si="95"/>
        <v>0</v>
      </c>
      <c r="ET60" s="300">
        <f t="shared" ca="1" si="95"/>
        <v>0</v>
      </c>
      <c r="EU60" s="300">
        <f t="shared" ca="1" si="95"/>
        <v>0</v>
      </c>
      <c r="EV60" s="300">
        <f t="shared" ca="1" si="95"/>
        <v>0</v>
      </c>
      <c r="EW60" s="300">
        <f t="shared" ca="1" si="95"/>
        <v>0</v>
      </c>
      <c r="EX60" s="300">
        <f t="shared" ca="1" si="95"/>
        <v>0</v>
      </c>
      <c r="EY60" s="612"/>
      <c r="EZ60" s="757" t="str">
        <f>'Main Input'!EZ60</f>
        <v>RPI</v>
      </c>
      <c r="FA60" s="766" t="str">
        <f>'Main Input'!FA60</f>
        <v>N/A</v>
      </c>
      <c r="FB60" s="766">
        <f>'Main Input'!FB60</f>
        <v>0</v>
      </c>
      <c r="FC60" s="766" t="str">
        <f>'Main Input'!FC60</f>
        <v>IT Solutions</v>
      </c>
      <c r="FD60" s="766" t="str">
        <f>'Main Input'!FD60</f>
        <v>Managed Services</v>
      </c>
      <c r="FE60" s="757" t="str">
        <f>'Main Input'!FE60</f>
        <v>Opex</v>
      </c>
      <c r="FF60" s="757" t="str">
        <f>'Main Input'!FF60</f>
        <v>ContractAccrual</v>
      </c>
      <c r="FG60" s="757" t="str">
        <f>'Main Input'!FG60</f>
        <v>Expense</v>
      </c>
      <c r="FH60" s="767" t="str">
        <f>'Main Input'!FH60</f>
        <v>A</v>
      </c>
      <c r="FI60" s="768">
        <f>'Main Input'!FI60</f>
        <v>0.22</v>
      </c>
      <c r="FJ60" s="768">
        <f>'Main Input'!FJ60</f>
        <v>0</v>
      </c>
      <c r="FK60" s="612"/>
      <c r="FL60" s="531">
        <f t="shared" si="79"/>
        <v>0</v>
      </c>
      <c r="FM60" s="532" t="str">
        <f t="shared" si="80"/>
        <v>Y</v>
      </c>
      <c r="FN60" s="532" t="str">
        <f t="shared" si="81"/>
        <v>Y</v>
      </c>
      <c r="FO60" s="532" t="str">
        <f t="shared" si="82"/>
        <v>Y</v>
      </c>
      <c r="FP60" s="532" t="str">
        <f t="shared" si="83"/>
        <v>Y</v>
      </c>
      <c r="FQ60" s="612"/>
      <c r="FT60" s="612"/>
    </row>
    <row r="61" spans="1:176">
      <c r="A61" s="750" t="str">
        <f>'Main Input'!A61</f>
        <v>MTB</v>
      </c>
      <c r="B61" s="762" t="str">
        <f>'Main Input'!B61</f>
        <v>Business Unit</v>
      </c>
      <c r="C61" s="762" t="str">
        <f>'Main Input'!C61</f>
        <v>Labour</v>
      </c>
      <c r="D61" s="762" t="str">
        <f>'Main Input'!D61</f>
        <v>TFR</v>
      </c>
      <c r="E61" s="762" t="str">
        <f>'Main Input'!E61</f>
        <v>Migration Designer #6 (Wintel)</v>
      </c>
      <c r="F61" s="753" t="str">
        <f>'Main Input'!F61</f>
        <v>direct</v>
      </c>
      <c r="G61" s="753" t="str">
        <f>'Main Input'!G61</f>
        <v>Person</v>
      </c>
      <c r="H61" s="753" t="str">
        <f>'Main Input'!H61</f>
        <v>TAC.CSA.2</v>
      </c>
      <c r="I61" s="753">
        <f>'Main Input'!I61</f>
        <v>0</v>
      </c>
      <c r="J61" s="753">
        <f>'Main Input'!J61</f>
        <v>0</v>
      </c>
      <c r="K61" s="753" t="str">
        <f>'Main Input'!K61</f>
        <v>FJS</v>
      </c>
      <c r="L61" s="753" t="str">
        <f>'Main Input'!L61</f>
        <v>pTran</v>
      </c>
      <c r="M61" s="753">
        <f>'Main Input'!M61</f>
        <v>0</v>
      </c>
      <c r="N61" s="753">
        <f>'Main Input'!N61</f>
        <v>0</v>
      </c>
      <c r="O61" s="753" t="str">
        <f>'Main Input'!O61</f>
        <v>SPAIN</v>
      </c>
      <c r="P61" s="753">
        <f>'Main Input'!P61</f>
        <v>313</v>
      </c>
      <c r="Q61" s="753" t="str">
        <f>'Main Input'!Q61</f>
        <v>EUR</v>
      </c>
      <c r="R61" s="753" t="str">
        <f>'Main Input'!R61</f>
        <v>EMEA</v>
      </c>
      <c r="S61" s="753" t="str">
        <f>'Main Input'!S61</f>
        <v>Local</v>
      </c>
      <c r="T61" s="753">
        <f>'Main Input'!T61</f>
        <v>0</v>
      </c>
      <c r="U61" s="753">
        <f>'Main Input'!U61</f>
        <v>0</v>
      </c>
      <c r="V61" s="753" t="str">
        <f>'Main Input'!V61</f>
        <v>6_ATP</v>
      </c>
      <c r="W61" s="753">
        <f>'Main Input'!W61</f>
        <v>0</v>
      </c>
      <c r="X61" s="753">
        <f>'Main Input'!X61</f>
        <v>0</v>
      </c>
      <c r="Y61" s="753">
        <f>'Main Input'!Y61</f>
        <v>0</v>
      </c>
      <c r="Z61" s="753">
        <f>'Main Input'!Z61</f>
        <v>0</v>
      </c>
      <c r="AA61" s="753">
        <f>'Main Input'!AA61</f>
        <v>0</v>
      </c>
      <c r="AB61" s="763">
        <f>'Main Input'!AB61</f>
        <v>0</v>
      </c>
      <c r="AC61" s="763" t="str">
        <f>'Main Input'!AC61</f>
        <v>Days</v>
      </c>
      <c r="AD61" s="764">
        <f>'Main Input'!AD61</f>
        <v>50</v>
      </c>
      <c r="AE61" s="765">
        <f t="shared" ca="1" si="78"/>
        <v>15650</v>
      </c>
      <c r="AF61" s="299">
        <f t="shared" si="84"/>
        <v>0</v>
      </c>
      <c r="AG61" s="300">
        <f t="shared" ca="1" si="84"/>
        <v>0</v>
      </c>
      <c r="AH61" s="300">
        <f t="shared" ca="1" si="84"/>
        <v>0</v>
      </c>
      <c r="AI61" s="300">
        <f t="shared" ca="1" si="84"/>
        <v>0</v>
      </c>
      <c r="AJ61" s="300">
        <f t="shared" ca="1" si="84"/>
        <v>0</v>
      </c>
      <c r="AK61" s="300">
        <f t="shared" ca="1" si="84"/>
        <v>0</v>
      </c>
      <c r="AL61" s="300">
        <f t="shared" ca="1" si="84"/>
        <v>7825</v>
      </c>
      <c r="AM61" s="300">
        <f t="shared" ca="1" si="84"/>
        <v>7825</v>
      </c>
      <c r="AN61" s="300">
        <f t="shared" ca="1" si="84"/>
        <v>0</v>
      </c>
      <c r="AO61" s="300">
        <f t="shared" ca="1" si="84"/>
        <v>0</v>
      </c>
      <c r="AP61" s="300">
        <f t="shared" ca="1" si="85"/>
        <v>0</v>
      </c>
      <c r="AQ61" s="300">
        <f t="shared" ca="1" si="85"/>
        <v>0</v>
      </c>
      <c r="AR61" s="300">
        <f t="shared" ca="1" si="85"/>
        <v>0</v>
      </c>
      <c r="AS61" s="300">
        <f t="shared" ca="1" si="85"/>
        <v>0</v>
      </c>
      <c r="AT61" s="300">
        <f t="shared" ca="1" si="85"/>
        <v>0</v>
      </c>
      <c r="AU61" s="300">
        <f t="shared" ca="1" si="85"/>
        <v>0</v>
      </c>
      <c r="AV61" s="300">
        <f t="shared" ca="1" si="85"/>
        <v>0</v>
      </c>
      <c r="AW61" s="300">
        <f t="shared" ca="1" si="85"/>
        <v>0</v>
      </c>
      <c r="AX61" s="300">
        <f t="shared" ca="1" si="85"/>
        <v>0</v>
      </c>
      <c r="AY61" s="300">
        <f t="shared" ca="1" si="85"/>
        <v>0</v>
      </c>
      <c r="AZ61" s="300">
        <f t="shared" ca="1" si="86"/>
        <v>0</v>
      </c>
      <c r="BA61" s="300">
        <f t="shared" ca="1" si="86"/>
        <v>0</v>
      </c>
      <c r="BB61" s="300">
        <f t="shared" ca="1" si="86"/>
        <v>0</v>
      </c>
      <c r="BC61" s="300">
        <f t="shared" ca="1" si="86"/>
        <v>0</v>
      </c>
      <c r="BD61" s="300">
        <f t="shared" ca="1" si="86"/>
        <v>0</v>
      </c>
      <c r="BE61" s="300">
        <f t="shared" ca="1" si="86"/>
        <v>0</v>
      </c>
      <c r="BF61" s="300">
        <f t="shared" ca="1" si="86"/>
        <v>0</v>
      </c>
      <c r="BG61" s="300">
        <f t="shared" ca="1" si="86"/>
        <v>0</v>
      </c>
      <c r="BH61" s="300">
        <f t="shared" ca="1" si="86"/>
        <v>0</v>
      </c>
      <c r="BI61" s="300">
        <f t="shared" ca="1" si="86"/>
        <v>0</v>
      </c>
      <c r="BJ61" s="300">
        <f t="shared" ca="1" si="87"/>
        <v>0</v>
      </c>
      <c r="BK61" s="300">
        <f t="shared" ca="1" si="87"/>
        <v>0</v>
      </c>
      <c r="BL61" s="300">
        <f t="shared" ca="1" si="87"/>
        <v>0</v>
      </c>
      <c r="BM61" s="300">
        <f t="shared" ca="1" si="87"/>
        <v>0</v>
      </c>
      <c r="BN61" s="300">
        <f t="shared" ca="1" si="87"/>
        <v>0</v>
      </c>
      <c r="BO61" s="300">
        <f t="shared" ca="1" si="87"/>
        <v>0</v>
      </c>
      <c r="BP61" s="300">
        <f t="shared" ca="1" si="87"/>
        <v>0</v>
      </c>
      <c r="BQ61" s="300">
        <f t="shared" ca="1" si="87"/>
        <v>0</v>
      </c>
      <c r="BR61" s="300">
        <f t="shared" ca="1" si="87"/>
        <v>0</v>
      </c>
      <c r="BS61" s="300">
        <f t="shared" ca="1" si="87"/>
        <v>0</v>
      </c>
      <c r="BT61" s="300">
        <f t="shared" ca="1" si="88"/>
        <v>0</v>
      </c>
      <c r="BU61" s="300">
        <f t="shared" ca="1" si="88"/>
        <v>0</v>
      </c>
      <c r="BV61" s="300">
        <f t="shared" ca="1" si="88"/>
        <v>0</v>
      </c>
      <c r="BW61" s="300">
        <f t="shared" ca="1" si="88"/>
        <v>0</v>
      </c>
      <c r="BX61" s="300">
        <f t="shared" ca="1" si="88"/>
        <v>0</v>
      </c>
      <c r="BY61" s="300">
        <f t="shared" ca="1" si="88"/>
        <v>0</v>
      </c>
      <c r="BZ61" s="300">
        <f t="shared" ca="1" si="88"/>
        <v>0</v>
      </c>
      <c r="CA61" s="300">
        <f t="shared" ca="1" si="88"/>
        <v>0</v>
      </c>
      <c r="CB61" s="300">
        <f t="shared" ca="1" si="88"/>
        <v>0</v>
      </c>
      <c r="CC61" s="300">
        <f t="shared" ca="1" si="88"/>
        <v>0</v>
      </c>
      <c r="CD61" s="300">
        <f t="shared" ca="1" si="89"/>
        <v>0</v>
      </c>
      <c r="CE61" s="300">
        <f t="shared" ca="1" si="89"/>
        <v>0</v>
      </c>
      <c r="CF61" s="300">
        <f t="shared" ca="1" si="89"/>
        <v>0</v>
      </c>
      <c r="CG61" s="300">
        <f t="shared" ca="1" si="89"/>
        <v>0</v>
      </c>
      <c r="CH61" s="300">
        <f t="shared" ca="1" si="89"/>
        <v>0</v>
      </c>
      <c r="CI61" s="300">
        <f t="shared" ca="1" si="89"/>
        <v>0</v>
      </c>
      <c r="CJ61" s="300">
        <f t="shared" ca="1" si="89"/>
        <v>0</v>
      </c>
      <c r="CK61" s="300">
        <f t="shared" ca="1" si="89"/>
        <v>0</v>
      </c>
      <c r="CL61" s="300">
        <f t="shared" ca="1" si="89"/>
        <v>0</v>
      </c>
      <c r="CM61" s="300">
        <f t="shared" ca="1" si="89"/>
        <v>0</v>
      </c>
      <c r="CN61" s="300">
        <f t="shared" ca="1" si="90"/>
        <v>0</v>
      </c>
      <c r="CO61" s="300">
        <f t="shared" ca="1" si="90"/>
        <v>0</v>
      </c>
      <c r="CP61" s="300">
        <f t="shared" ca="1" si="90"/>
        <v>0</v>
      </c>
      <c r="CQ61" s="300">
        <f t="shared" ca="1" si="90"/>
        <v>0</v>
      </c>
      <c r="CR61" s="300">
        <f t="shared" ca="1" si="90"/>
        <v>0</v>
      </c>
      <c r="CS61" s="300">
        <f t="shared" ca="1" si="90"/>
        <v>0</v>
      </c>
      <c r="CT61" s="300">
        <f t="shared" ca="1" si="90"/>
        <v>0</v>
      </c>
      <c r="CU61" s="300">
        <f t="shared" ca="1" si="90"/>
        <v>0</v>
      </c>
      <c r="CV61" s="300">
        <f t="shared" ca="1" si="90"/>
        <v>0</v>
      </c>
      <c r="CW61" s="300">
        <f t="shared" ca="1" si="90"/>
        <v>0</v>
      </c>
      <c r="CX61" s="300">
        <f t="shared" ca="1" si="91"/>
        <v>0</v>
      </c>
      <c r="CY61" s="300">
        <f t="shared" ca="1" si="91"/>
        <v>0</v>
      </c>
      <c r="CZ61" s="300">
        <f t="shared" ca="1" si="91"/>
        <v>0</v>
      </c>
      <c r="DA61" s="300">
        <f t="shared" ca="1" si="91"/>
        <v>0</v>
      </c>
      <c r="DB61" s="300">
        <f t="shared" ca="1" si="91"/>
        <v>0</v>
      </c>
      <c r="DC61" s="300">
        <f t="shared" ca="1" si="91"/>
        <v>0</v>
      </c>
      <c r="DD61" s="300">
        <f t="shared" ca="1" si="91"/>
        <v>0</v>
      </c>
      <c r="DE61" s="300">
        <f t="shared" ca="1" si="91"/>
        <v>0</v>
      </c>
      <c r="DF61" s="300">
        <f t="shared" ca="1" si="91"/>
        <v>0</v>
      </c>
      <c r="DG61" s="300">
        <f t="shared" ca="1" si="91"/>
        <v>0</v>
      </c>
      <c r="DH61" s="300">
        <f t="shared" ca="1" si="92"/>
        <v>0</v>
      </c>
      <c r="DI61" s="300">
        <f t="shared" ca="1" si="92"/>
        <v>0</v>
      </c>
      <c r="DJ61" s="300">
        <f t="shared" ca="1" si="92"/>
        <v>0</v>
      </c>
      <c r="DK61" s="300">
        <f t="shared" ca="1" si="92"/>
        <v>0</v>
      </c>
      <c r="DL61" s="300">
        <f t="shared" ca="1" si="92"/>
        <v>0</v>
      </c>
      <c r="DM61" s="300">
        <f t="shared" ca="1" si="92"/>
        <v>0</v>
      </c>
      <c r="DN61" s="300">
        <f t="shared" ca="1" si="92"/>
        <v>0</v>
      </c>
      <c r="DO61" s="300">
        <f t="shared" ca="1" si="92"/>
        <v>0</v>
      </c>
      <c r="DP61" s="300">
        <f t="shared" ca="1" si="92"/>
        <v>0</v>
      </c>
      <c r="DQ61" s="300">
        <f t="shared" ca="1" si="92"/>
        <v>0</v>
      </c>
      <c r="DR61" s="300">
        <f t="shared" ca="1" si="93"/>
        <v>0</v>
      </c>
      <c r="DS61" s="300">
        <f t="shared" ca="1" si="93"/>
        <v>0</v>
      </c>
      <c r="DT61" s="300">
        <f t="shared" ca="1" si="93"/>
        <v>0</v>
      </c>
      <c r="DU61" s="300">
        <f t="shared" ca="1" si="93"/>
        <v>0</v>
      </c>
      <c r="DV61" s="300">
        <f t="shared" ca="1" si="93"/>
        <v>0</v>
      </c>
      <c r="DW61" s="300">
        <f t="shared" ca="1" si="93"/>
        <v>0</v>
      </c>
      <c r="DX61" s="300">
        <f t="shared" ca="1" si="93"/>
        <v>0</v>
      </c>
      <c r="DY61" s="300">
        <f t="shared" ca="1" si="93"/>
        <v>0</v>
      </c>
      <c r="DZ61" s="300">
        <f t="shared" ca="1" si="93"/>
        <v>0</v>
      </c>
      <c r="EA61" s="300">
        <f t="shared" ca="1" si="93"/>
        <v>0</v>
      </c>
      <c r="EB61" s="300">
        <f t="shared" ca="1" si="94"/>
        <v>0</v>
      </c>
      <c r="EC61" s="300">
        <f t="shared" ca="1" si="94"/>
        <v>0</v>
      </c>
      <c r="ED61" s="300">
        <f t="shared" ca="1" si="94"/>
        <v>0</v>
      </c>
      <c r="EE61" s="300">
        <f t="shared" ca="1" si="94"/>
        <v>0</v>
      </c>
      <c r="EF61" s="300">
        <f t="shared" ca="1" si="94"/>
        <v>0</v>
      </c>
      <c r="EG61" s="300">
        <f t="shared" ca="1" si="94"/>
        <v>0</v>
      </c>
      <c r="EH61" s="300">
        <f t="shared" ca="1" si="94"/>
        <v>0</v>
      </c>
      <c r="EI61" s="300">
        <f t="shared" ca="1" si="94"/>
        <v>0</v>
      </c>
      <c r="EJ61" s="300">
        <f t="shared" ca="1" si="94"/>
        <v>0</v>
      </c>
      <c r="EK61" s="300">
        <f t="shared" ca="1" si="94"/>
        <v>0</v>
      </c>
      <c r="EL61" s="300">
        <f t="shared" ca="1" si="95"/>
        <v>0</v>
      </c>
      <c r="EM61" s="300">
        <f t="shared" ca="1" si="95"/>
        <v>0</v>
      </c>
      <c r="EN61" s="300">
        <f t="shared" ca="1" si="95"/>
        <v>0</v>
      </c>
      <c r="EO61" s="300">
        <f t="shared" ca="1" si="95"/>
        <v>0</v>
      </c>
      <c r="EP61" s="300">
        <f t="shared" ca="1" si="95"/>
        <v>0</v>
      </c>
      <c r="EQ61" s="300">
        <f t="shared" ca="1" si="95"/>
        <v>0</v>
      </c>
      <c r="ER61" s="300">
        <f t="shared" ca="1" si="95"/>
        <v>0</v>
      </c>
      <c r="ES61" s="300">
        <f t="shared" ca="1" si="95"/>
        <v>0</v>
      </c>
      <c r="ET61" s="300">
        <f t="shared" ca="1" si="95"/>
        <v>0</v>
      </c>
      <c r="EU61" s="300">
        <f t="shared" ca="1" si="95"/>
        <v>0</v>
      </c>
      <c r="EV61" s="300">
        <f t="shared" ca="1" si="95"/>
        <v>0</v>
      </c>
      <c r="EW61" s="300">
        <f t="shared" ca="1" si="95"/>
        <v>0</v>
      </c>
      <c r="EX61" s="300">
        <f t="shared" ca="1" si="95"/>
        <v>0</v>
      </c>
      <c r="EY61" s="612"/>
      <c r="EZ61" s="757" t="str">
        <f>'Main Input'!EZ61</f>
        <v>RPI</v>
      </c>
      <c r="FA61" s="766" t="str">
        <f>'Main Input'!FA61</f>
        <v>N/A</v>
      </c>
      <c r="FB61" s="766">
        <f>'Main Input'!FB61</f>
        <v>0</v>
      </c>
      <c r="FC61" s="766" t="str">
        <f>'Main Input'!FC61</f>
        <v>IT Solutions</v>
      </c>
      <c r="FD61" s="766" t="str">
        <f>'Main Input'!FD61</f>
        <v>Managed Services</v>
      </c>
      <c r="FE61" s="757" t="str">
        <f>'Main Input'!FE61</f>
        <v>Opex</v>
      </c>
      <c r="FF61" s="757" t="str">
        <f>'Main Input'!FF61</f>
        <v>ContractAccrual</v>
      </c>
      <c r="FG61" s="757" t="str">
        <f>'Main Input'!FG61</f>
        <v>Expense</v>
      </c>
      <c r="FH61" s="767" t="str">
        <f>'Main Input'!FH61</f>
        <v>A</v>
      </c>
      <c r="FI61" s="768">
        <f>'Main Input'!FI61</f>
        <v>0.22</v>
      </c>
      <c r="FJ61" s="768">
        <f>'Main Input'!FJ61</f>
        <v>0</v>
      </c>
      <c r="FK61" s="612"/>
      <c r="FL61" s="531">
        <f t="shared" si="79"/>
        <v>0</v>
      </c>
      <c r="FM61" s="532" t="str">
        <f t="shared" si="80"/>
        <v>Y</v>
      </c>
      <c r="FN61" s="532" t="str">
        <f t="shared" si="81"/>
        <v>Y</v>
      </c>
      <c r="FO61" s="532" t="str">
        <f t="shared" si="82"/>
        <v>Y</v>
      </c>
      <c r="FP61" s="532" t="str">
        <f t="shared" si="83"/>
        <v>Y</v>
      </c>
      <c r="FQ61" s="612"/>
      <c r="FT61" s="612"/>
    </row>
    <row r="62" spans="1:176">
      <c r="A62" s="750" t="str">
        <f>'Main Input'!A62</f>
        <v>MTB</v>
      </c>
      <c r="B62" s="762" t="str">
        <f>'Main Input'!B62</f>
        <v>Business Unit</v>
      </c>
      <c r="C62" s="762" t="str">
        <f>'Main Input'!C62</f>
        <v>Labour</v>
      </c>
      <c r="D62" s="762" t="str">
        <f>'Main Input'!D62</f>
        <v>TFR</v>
      </c>
      <c r="E62" s="762" t="str">
        <f>'Main Input'!E62</f>
        <v>Migration Designer #7 (Wintel)</v>
      </c>
      <c r="F62" s="753" t="str">
        <f>'Main Input'!F62</f>
        <v>direct</v>
      </c>
      <c r="G62" s="753" t="str">
        <f>'Main Input'!G62</f>
        <v>Person</v>
      </c>
      <c r="H62" s="753" t="str">
        <f>'Main Input'!H62</f>
        <v>TAC.CSA.2</v>
      </c>
      <c r="I62" s="753">
        <f>'Main Input'!I62</f>
        <v>0</v>
      </c>
      <c r="J62" s="753">
        <f>'Main Input'!J62</f>
        <v>0</v>
      </c>
      <c r="K62" s="753" t="str">
        <f>'Main Input'!K62</f>
        <v>FJS</v>
      </c>
      <c r="L62" s="753" t="str">
        <f>'Main Input'!L62</f>
        <v>pTran</v>
      </c>
      <c r="M62" s="753">
        <f>'Main Input'!M62</f>
        <v>0</v>
      </c>
      <c r="N62" s="753">
        <f>'Main Input'!N62</f>
        <v>0</v>
      </c>
      <c r="O62" s="753" t="str">
        <f>'Main Input'!O62</f>
        <v>SPAIN</v>
      </c>
      <c r="P62" s="753">
        <f>'Main Input'!P62</f>
        <v>313</v>
      </c>
      <c r="Q62" s="753" t="str">
        <f>'Main Input'!Q62</f>
        <v>EUR</v>
      </c>
      <c r="R62" s="753" t="str">
        <f>'Main Input'!R62</f>
        <v>EMEA</v>
      </c>
      <c r="S62" s="753" t="str">
        <f>'Main Input'!S62</f>
        <v>Local</v>
      </c>
      <c r="T62" s="753">
        <f>'Main Input'!T62</f>
        <v>0</v>
      </c>
      <c r="U62" s="753">
        <f>'Main Input'!U62</f>
        <v>0</v>
      </c>
      <c r="V62" s="753" t="str">
        <f>'Main Input'!V62</f>
        <v>6_ATP</v>
      </c>
      <c r="W62" s="753">
        <f>'Main Input'!W62</f>
        <v>0</v>
      </c>
      <c r="X62" s="753">
        <f>'Main Input'!X62</f>
        <v>0</v>
      </c>
      <c r="Y62" s="753">
        <f>'Main Input'!Y62</f>
        <v>0</v>
      </c>
      <c r="Z62" s="753">
        <f>'Main Input'!Z62</f>
        <v>0</v>
      </c>
      <c r="AA62" s="753">
        <f>'Main Input'!AA62</f>
        <v>0</v>
      </c>
      <c r="AB62" s="763">
        <f>'Main Input'!AB62</f>
        <v>0</v>
      </c>
      <c r="AC62" s="763" t="str">
        <f>'Main Input'!AC62</f>
        <v>Days</v>
      </c>
      <c r="AD62" s="764">
        <f>'Main Input'!AD62</f>
        <v>50</v>
      </c>
      <c r="AE62" s="765">
        <f t="shared" ca="1" si="78"/>
        <v>15650</v>
      </c>
      <c r="AF62" s="299">
        <f t="shared" si="84"/>
        <v>0</v>
      </c>
      <c r="AG62" s="300">
        <f t="shared" ca="1" si="84"/>
        <v>0</v>
      </c>
      <c r="AH62" s="300">
        <f t="shared" ca="1" si="84"/>
        <v>0</v>
      </c>
      <c r="AI62" s="300">
        <f t="shared" ca="1" si="84"/>
        <v>0</v>
      </c>
      <c r="AJ62" s="300">
        <f t="shared" ca="1" si="84"/>
        <v>0</v>
      </c>
      <c r="AK62" s="300">
        <f t="shared" ca="1" si="84"/>
        <v>0</v>
      </c>
      <c r="AL62" s="300">
        <f t="shared" ca="1" si="84"/>
        <v>7825</v>
      </c>
      <c r="AM62" s="300">
        <f t="shared" ca="1" si="84"/>
        <v>7825</v>
      </c>
      <c r="AN62" s="300">
        <f t="shared" ca="1" si="84"/>
        <v>0</v>
      </c>
      <c r="AO62" s="300">
        <f t="shared" ca="1" si="84"/>
        <v>0</v>
      </c>
      <c r="AP62" s="300">
        <f t="shared" ca="1" si="85"/>
        <v>0</v>
      </c>
      <c r="AQ62" s="300">
        <f t="shared" ca="1" si="85"/>
        <v>0</v>
      </c>
      <c r="AR62" s="300">
        <f t="shared" ca="1" si="85"/>
        <v>0</v>
      </c>
      <c r="AS62" s="300">
        <f t="shared" ca="1" si="85"/>
        <v>0</v>
      </c>
      <c r="AT62" s="300">
        <f t="shared" ca="1" si="85"/>
        <v>0</v>
      </c>
      <c r="AU62" s="300">
        <f t="shared" ca="1" si="85"/>
        <v>0</v>
      </c>
      <c r="AV62" s="300">
        <f t="shared" ca="1" si="85"/>
        <v>0</v>
      </c>
      <c r="AW62" s="300">
        <f t="shared" ca="1" si="85"/>
        <v>0</v>
      </c>
      <c r="AX62" s="300">
        <f t="shared" ca="1" si="85"/>
        <v>0</v>
      </c>
      <c r="AY62" s="300">
        <f t="shared" ca="1" si="85"/>
        <v>0</v>
      </c>
      <c r="AZ62" s="300">
        <f t="shared" ca="1" si="86"/>
        <v>0</v>
      </c>
      <c r="BA62" s="300">
        <f t="shared" ca="1" si="86"/>
        <v>0</v>
      </c>
      <c r="BB62" s="300">
        <f t="shared" ca="1" si="86"/>
        <v>0</v>
      </c>
      <c r="BC62" s="300">
        <f t="shared" ca="1" si="86"/>
        <v>0</v>
      </c>
      <c r="BD62" s="300">
        <f t="shared" ca="1" si="86"/>
        <v>0</v>
      </c>
      <c r="BE62" s="300">
        <f t="shared" ca="1" si="86"/>
        <v>0</v>
      </c>
      <c r="BF62" s="300">
        <f t="shared" ca="1" si="86"/>
        <v>0</v>
      </c>
      <c r="BG62" s="300">
        <f t="shared" ca="1" si="86"/>
        <v>0</v>
      </c>
      <c r="BH62" s="300">
        <f t="shared" ca="1" si="86"/>
        <v>0</v>
      </c>
      <c r="BI62" s="300">
        <f t="shared" ca="1" si="86"/>
        <v>0</v>
      </c>
      <c r="BJ62" s="300">
        <f t="shared" ca="1" si="87"/>
        <v>0</v>
      </c>
      <c r="BK62" s="300">
        <f t="shared" ca="1" si="87"/>
        <v>0</v>
      </c>
      <c r="BL62" s="300">
        <f t="shared" ca="1" si="87"/>
        <v>0</v>
      </c>
      <c r="BM62" s="300">
        <f t="shared" ca="1" si="87"/>
        <v>0</v>
      </c>
      <c r="BN62" s="300">
        <f t="shared" ca="1" si="87"/>
        <v>0</v>
      </c>
      <c r="BO62" s="300">
        <f t="shared" ca="1" si="87"/>
        <v>0</v>
      </c>
      <c r="BP62" s="300">
        <f t="shared" ca="1" si="87"/>
        <v>0</v>
      </c>
      <c r="BQ62" s="300">
        <f t="shared" ca="1" si="87"/>
        <v>0</v>
      </c>
      <c r="BR62" s="300">
        <f t="shared" ca="1" si="87"/>
        <v>0</v>
      </c>
      <c r="BS62" s="300">
        <f t="shared" ca="1" si="87"/>
        <v>0</v>
      </c>
      <c r="BT62" s="300">
        <f t="shared" ca="1" si="88"/>
        <v>0</v>
      </c>
      <c r="BU62" s="300">
        <f t="shared" ca="1" si="88"/>
        <v>0</v>
      </c>
      <c r="BV62" s="300">
        <f t="shared" ca="1" si="88"/>
        <v>0</v>
      </c>
      <c r="BW62" s="300">
        <f t="shared" ca="1" si="88"/>
        <v>0</v>
      </c>
      <c r="BX62" s="300">
        <f t="shared" ca="1" si="88"/>
        <v>0</v>
      </c>
      <c r="BY62" s="300">
        <f t="shared" ca="1" si="88"/>
        <v>0</v>
      </c>
      <c r="BZ62" s="300">
        <f t="shared" ca="1" si="88"/>
        <v>0</v>
      </c>
      <c r="CA62" s="300">
        <f t="shared" ca="1" si="88"/>
        <v>0</v>
      </c>
      <c r="CB62" s="300">
        <f t="shared" ca="1" si="88"/>
        <v>0</v>
      </c>
      <c r="CC62" s="300">
        <f t="shared" ca="1" si="88"/>
        <v>0</v>
      </c>
      <c r="CD62" s="300">
        <f t="shared" ca="1" si="89"/>
        <v>0</v>
      </c>
      <c r="CE62" s="300">
        <f t="shared" ca="1" si="89"/>
        <v>0</v>
      </c>
      <c r="CF62" s="300">
        <f t="shared" ca="1" si="89"/>
        <v>0</v>
      </c>
      <c r="CG62" s="300">
        <f t="shared" ca="1" si="89"/>
        <v>0</v>
      </c>
      <c r="CH62" s="300">
        <f t="shared" ca="1" si="89"/>
        <v>0</v>
      </c>
      <c r="CI62" s="300">
        <f t="shared" ca="1" si="89"/>
        <v>0</v>
      </c>
      <c r="CJ62" s="300">
        <f t="shared" ca="1" si="89"/>
        <v>0</v>
      </c>
      <c r="CK62" s="300">
        <f t="shared" ca="1" si="89"/>
        <v>0</v>
      </c>
      <c r="CL62" s="300">
        <f t="shared" ca="1" si="89"/>
        <v>0</v>
      </c>
      <c r="CM62" s="300">
        <f t="shared" ca="1" si="89"/>
        <v>0</v>
      </c>
      <c r="CN62" s="300">
        <f t="shared" ca="1" si="90"/>
        <v>0</v>
      </c>
      <c r="CO62" s="300">
        <f t="shared" ca="1" si="90"/>
        <v>0</v>
      </c>
      <c r="CP62" s="300">
        <f t="shared" ca="1" si="90"/>
        <v>0</v>
      </c>
      <c r="CQ62" s="300">
        <f t="shared" ca="1" si="90"/>
        <v>0</v>
      </c>
      <c r="CR62" s="300">
        <f t="shared" ca="1" si="90"/>
        <v>0</v>
      </c>
      <c r="CS62" s="300">
        <f t="shared" ca="1" si="90"/>
        <v>0</v>
      </c>
      <c r="CT62" s="300">
        <f t="shared" ca="1" si="90"/>
        <v>0</v>
      </c>
      <c r="CU62" s="300">
        <f t="shared" ca="1" si="90"/>
        <v>0</v>
      </c>
      <c r="CV62" s="300">
        <f t="shared" ca="1" si="90"/>
        <v>0</v>
      </c>
      <c r="CW62" s="300">
        <f t="shared" ca="1" si="90"/>
        <v>0</v>
      </c>
      <c r="CX62" s="300">
        <f t="shared" ca="1" si="91"/>
        <v>0</v>
      </c>
      <c r="CY62" s="300">
        <f t="shared" ca="1" si="91"/>
        <v>0</v>
      </c>
      <c r="CZ62" s="300">
        <f t="shared" ca="1" si="91"/>
        <v>0</v>
      </c>
      <c r="DA62" s="300">
        <f t="shared" ca="1" si="91"/>
        <v>0</v>
      </c>
      <c r="DB62" s="300">
        <f t="shared" ca="1" si="91"/>
        <v>0</v>
      </c>
      <c r="DC62" s="300">
        <f t="shared" ca="1" si="91"/>
        <v>0</v>
      </c>
      <c r="DD62" s="300">
        <f t="shared" ca="1" si="91"/>
        <v>0</v>
      </c>
      <c r="DE62" s="300">
        <f t="shared" ca="1" si="91"/>
        <v>0</v>
      </c>
      <c r="DF62" s="300">
        <f t="shared" ca="1" si="91"/>
        <v>0</v>
      </c>
      <c r="DG62" s="300">
        <f t="shared" ca="1" si="91"/>
        <v>0</v>
      </c>
      <c r="DH62" s="300">
        <f t="shared" ca="1" si="92"/>
        <v>0</v>
      </c>
      <c r="DI62" s="300">
        <f t="shared" ca="1" si="92"/>
        <v>0</v>
      </c>
      <c r="DJ62" s="300">
        <f t="shared" ca="1" si="92"/>
        <v>0</v>
      </c>
      <c r="DK62" s="300">
        <f t="shared" ca="1" si="92"/>
        <v>0</v>
      </c>
      <c r="DL62" s="300">
        <f t="shared" ca="1" si="92"/>
        <v>0</v>
      </c>
      <c r="DM62" s="300">
        <f t="shared" ca="1" si="92"/>
        <v>0</v>
      </c>
      <c r="DN62" s="300">
        <f t="shared" ca="1" si="92"/>
        <v>0</v>
      </c>
      <c r="DO62" s="300">
        <f t="shared" ca="1" si="92"/>
        <v>0</v>
      </c>
      <c r="DP62" s="300">
        <f t="shared" ca="1" si="92"/>
        <v>0</v>
      </c>
      <c r="DQ62" s="300">
        <f t="shared" ca="1" si="92"/>
        <v>0</v>
      </c>
      <c r="DR62" s="300">
        <f t="shared" ca="1" si="93"/>
        <v>0</v>
      </c>
      <c r="DS62" s="300">
        <f t="shared" ca="1" si="93"/>
        <v>0</v>
      </c>
      <c r="DT62" s="300">
        <f t="shared" ca="1" si="93"/>
        <v>0</v>
      </c>
      <c r="DU62" s="300">
        <f t="shared" ca="1" si="93"/>
        <v>0</v>
      </c>
      <c r="DV62" s="300">
        <f t="shared" ca="1" si="93"/>
        <v>0</v>
      </c>
      <c r="DW62" s="300">
        <f t="shared" ca="1" si="93"/>
        <v>0</v>
      </c>
      <c r="DX62" s="300">
        <f t="shared" ca="1" si="93"/>
        <v>0</v>
      </c>
      <c r="DY62" s="300">
        <f t="shared" ca="1" si="93"/>
        <v>0</v>
      </c>
      <c r="DZ62" s="300">
        <f t="shared" ca="1" si="93"/>
        <v>0</v>
      </c>
      <c r="EA62" s="300">
        <f t="shared" ca="1" si="93"/>
        <v>0</v>
      </c>
      <c r="EB62" s="300">
        <f t="shared" ca="1" si="94"/>
        <v>0</v>
      </c>
      <c r="EC62" s="300">
        <f t="shared" ca="1" si="94"/>
        <v>0</v>
      </c>
      <c r="ED62" s="300">
        <f t="shared" ca="1" si="94"/>
        <v>0</v>
      </c>
      <c r="EE62" s="300">
        <f t="shared" ca="1" si="94"/>
        <v>0</v>
      </c>
      <c r="EF62" s="300">
        <f t="shared" ca="1" si="94"/>
        <v>0</v>
      </c>
      <c r="EG62" s="300">
        <f t="shared" ca="1" si="94"/>
        <v>0</v>
      </c>
      <c r="EH62" s="300">
        <f t="shared" ca="1" si="94"/>
        <v>0</v>
      </c>
      <c r="EI62" s="300">
        <f t="shared" ca="1" si="94"/>
        <v>0</v>
      </c>
      <c r="EJ62" s="300">
        <f t="shared" ca="1" si="94"/>
        <v>0</v>
      </c>
      <c r="EK62" s="300">
        <f t="shared" ca="1" si="94"/>
        <v>0</v>
      </c>
      <c r="EL62" s="300">
        <f t="shared" ca="1" si="95"/>
        <v>0</v>
      </c>
      <c r="EM62" s="300">
        <f t="shared" ca="1" si="95"/>
        <v>0</v>
      </c>
      <c r="EN62" s="300">
        <f t="shared" ca="1" si="95"/>
        <v>0</v>
      </c>
      <c r="EO62" s="300">
        <f t="shared" ca="1" si="95"/>
        <v>0</v>
      </c>
      <c r="EP62" s="300">
        <f t="shared" ca="1" si="95"/>
        <v>0</v>
      </c>
      <c r="EQ62" s="300">
        <f t="shared" ca="1" si="95"/>
        <v>0</v>
      </c>
      <c r="ER62" s="300">
        <f t="shared" ca="1" si="95"/>
        <v>0</v>
      </c>
      <c r="ES62" s="300">
        <f t="shared" ca="1" si="95"/>
        <v>0</v>
      </c>
      <c r="ET62" s="300">
        <f t="shared" ca="1" si="95"/>
        <v>0</v>
      </c>
      <c r="EU62" s="300">
        <f t="shared" ca="1" si="95"/>
        <v>0</v>
      </c>
      <c r="EV62" s="300">
        <f t="shared" ca="1" si="95"/>
        <v>0</v>
      </c>
      <c r="EW62" s="300">
        <f t="shared" ca="1" si="95"/>
        <v>0</v>
      </c>
      <c r="EX62" s="300">
        <f t="shared" ca="1" si="95"/>
        <v>0</v>
      </c>
      <c r="EY62" s="612"/>
      <c r="EZ62" s="757" t="str">
        <f>'Main Input'!EZ62</f>
        <v>RPI</v>
      </c>
      <c r="FA62" s="766" t="str">
        <f>'Main Input'!FA62</f>
        <v>N/A</v>
      </c>
      <c r="FB62" s="766">
        <f>'Main Input'!FB62</f>
        <v>0</v>
      </c>
      <c r="FC62" s="766" t="str">
        <f>'Main Input'!FC62</f>
        <v>IT Solutions</v>
      </c>
      <c r="FD62" s="766" t="str">
        <f>'Main Input'!FD62</f>
        <v>Managed Services</v>
      </c>
      <c r="FE62" s="757" t="str">
        <f>'Main Input'!FE62</f>
        <v>Opex</v>
      </c>
      <c r="FF62" s="757" t="str">
        <f>'Main Input'!FF62</f>
        <v>ContractAccrual</v>
      </c>
      <c r="FG62" s="757" t="str">
        <f>'Main Input'!FG62</f>
        <v>Expense</v>
      </c>
      <c r="FH62" s="767" t="str">
        <f>'Main Input'!FH62</f>
        <v>A</v>
      </c>
      <c r="FI62" s="768">
        <f>'Main Input'!FI62</f>
        <v>0.22</v>
      </c>
      <c r="FJ62" s="768">
        <f>'Main Input'!FJ62</f>
        <v>0</v>
      </c>
      <c r="FK62" s="612"/>
      <c r="FL62" s="531">
        <f t="shared" si="79"/>
        <v>0</v>
      </c>
      <c r="FM62" s="532" t="str">
        <f t="shared" si="80"/>
        <v>Y</v>
      </c>
      <c r="FN62" s="532" t="str">
        <f t="shared" si="81"/>
        <v>Y</v>
      </c>
      <c r="FO62" s="532" t="str">
        <f t="shared" si="82"/>
        <v>Y</v>
      </c>
      <c r="FP62" s="532" t="str">
        <f t="shared" si="83"/>
        <v>Y</v>
      </c>
      <c r="FQ62" s="612"/>
      <c r="FT62" s="612"/>
    </row>
    <row r="63" spans="1:176">
      <c r="A63" s="750" t="str">
        <f>'Main Input'!A63</f>
        <v>MTB</v>
      </c>
      <c r="B63" s="762" t="str">
        <f>'Main Input'!B63</f>
        <v>Business Unit</v>
      </c>
      <c r="C63" s="762" t="str">
        <f>'Main Input'!C63</f>
        <v>Labour</v>
      </c>
      <c r="D63" s="762" t="str">
        <f>'Main Input'!D63</f>
        <v>TFR</v>
      </c>
      <c r="E63" s="762" t="str">
        <f>'Main Input'!E63</f>
        <v>Migration Designer #8 (Wintel)</v>
      </c>
      <c r="F63" s="753" t="str">
        <f>'Main Input'!F63</f>
        <v>direct</v>
      </c>
      <c r="G63" s="753" t="str">
        <f>'Main Input'!G63</f>
        <v>Person</v>
      </c>
      <c r="H63" s="753" t="str">
        <f>'Main Input'!H63</f>
        <v>TAC.CSA.2</v>
      </c>
      <c r="I63" s="753">
        <f>'Main Input'!I63</f>
        <v>0</v>
      </c>
      <c r="J63" s="753">
        <f>'Main Input'!J63</f>
        <v>0</v>
      </c>
      <c r="K63" s="753" t="str">
        <f>'Main Input'!K63</f>
        <v>FJS</v>
      </c>
      <c r="L63" s="753" t="str">
        <f>'Main Input'!L63</f>
        <v>pTran</v>
      </c>
      <c r="M63" s="753">
        <f>'Main Input'!M63</f>
        <v>0</v>
      </c>
      <c r="N63" s="753">
        <f>'Main Input'!N63</f>
        <v>0</v>
      </c>
      <c r="O63" s="753" t="str">
        <f>'Main Input'!O63</f>
        <v>SPAIN</v>
      </c>
      <c r="P63" s="753">
        <f>'Main Input'!P63</f>
        <v>313</v>
      </c>
      <c r="Q63" s="753" t="str">
        <f>'Main Input'!Q63</f>
        <v>EUR</v>
      </c>
      <c r="R63" s="753" t="str">
        <f>'Main Input'!R63</f>
        <v>EMEA</v>
      </c>
      <c r="S63" s="753" t="str">
        <f>'Main Input'!S63</f>
        <v>Local</v>
      </c>
      <c r="T63" s="753">
        <f>'Main Input'!T63</f>
        <v>0</v>
      </c>
      <c r="U63" s="753">
        <f>'Main Input'!U63</f>
        <v>0</v>
      </c>
      <c r="V63" s="753" t="str">
        <f>'Main Input'!V63</f>
        <v>6_ATP</v>
      </c>
      <c r="W63" s="753">
        <f>'Main Input'!W63</f>
        <v>0</v>
      </c>
      <c r="X63" s="753">
        <f>'Main Input'!X63</f>
        <v>0</v>
      </c>
      <c r="Y63" s="753">
        <f>'Main Input'!Y63</f>
        <v>0</v>
      </c>
      <c r="Z63" s="753">
        <f>'Main Input'!Z63</f>
        <v>0</v>
      </c>
      <c r="AA63" s="753">
        <f>'Main Input'!AA63</f>
        <v>0</v>
      </c>
      <c r="AB63" s="763">
        <f>'Main Input'!AB63</f>
        <v>0</v>
      </c>
      <c r="AC63" s="763" t="str">
        <f>'Main Input'!AC63</f>
        <v>Days</v>
      </c>
      <c r="AD63" s="764">
        <f>'Main Input'!AD63</f>
        <v>50</v>
      </c>
      <c r="AE63" s="765">
        <f t="shared" ca="1" si="78"/>
        <v>15650</v>
      </c>
      <c r="AF63" s="299">
        <f t="shared" si="84"/>
        <v>0</v>
      </c>
      <c r="AG63" s="300">
        <f t="shared" ca="1" si="84"/>
        <v>0</v>
      </c>
      <c r="AH63" s="300">
        <f t="shared" ca="1" si="84"/>
        <v>0</v>
      </c>
      <c r="AI63" s="300">
        <f t="shared" ca="1" si="84"/>
        <v>0</v>
      </c>
      <c r="AJ63" s="300">
        <f t="shared" ca="1" si="84"/>
        <v>0</v>
      </c>
      <c r="AK63" s="300">
        <f t="shared" ca="1" si="84"/>
        <v>0</v>
      </c>
      <c r="AL63" s="300">
        <f t="shared" ca="1" si="84"/>
        <v>7825</v>
      </c>
      <c r="AM63" s="300">
        <f t="shared" ca="1" si="84"/>
        <v>7825</v>
      </c>
      <c r="AN63" s="300">
        <f t="shared" ca="1" si="84"/>
        <v>0</v>
      </c>
      <c r="AO63" s="300">
        <f t="shared" ca="1" si="84"/>
        <v>0</v>
      </c>
      <c r="AP63" s="300">
        <f t="shared" ca="1" si="85"/>
        <v>0</v>
      </c>
      <c r="AQ63" s="300">
        <f t="shared" ca="1" si="85"/>
        <v>0</v>
      </c>
      <c r="AR63" s="300">
        <f t="shared" ca="1" si="85"/>
        <v>0</v>
      </c>
      <c r="AS63" s="300">
        <f t="shared" ca="1" si="85"/>
        <v>0</v>
      </c>
      <c r="AT63" s="300">
        <f t="shared" ca="1" si="85"/>
        <v>0</v>
      </c>
      <c r="AU63" s="300">
        <f t="shared" ca="1" si="85"/>
        <v>0</v>
      </c>
      <c r="AV63" s="300">
        <f t="shared" ca="1" si="85"/>
        <v>0</v>
      </c>
      <c r="AW63" s="300">
        <f t="shared" ca="1" si="85"/>
        <v>0</v>
      </c>
      <c r="AX63" s="300">
        <f t="shared" ca="1" si="85"/>
        <v>0</v>
      </c>
      <c r="AY63" s="300">
        <f t="shared" ca="1" si="85"/>
        <v>0</v>
      </c>
      <c r="AZ63" s="300">
        <f t="shared" ca="1" si="86"/>
        <v>0</v>
      </c>
      <c r="BA63" s="300">
        <f t="shared" ca="1" si="86"/>
        <v>0</v>
      </c>
      <c r="BB63" s="300">
        <f t="shared" ca="1" si="86"/>
        <v>0</v>
      </c>
      <c r="BC63" s="300">
        <f t="shared" ca="1" si="86"/>
        <v>0</v>
      </c>
      <c r="BD63" s="300">
        <f t="shared" ca="1" si="86"/>
        <v>0</v>
      </c>
      <c r="BE63" s="300">
        <f t="shared" ca="1" si="86"/>
        <v>0</v>
      </c>
      <c r="BF63" s="300">
        <f t="shared" ca="1" si="86"/>
        <v>0</v>
      </c>
      <c r="BG63" s="300">
        <f t="shared" ca="1" si="86"/>
        <v>0</v>
      </c>
      <c r="BH63" s="300">
        <f t="shared" ca="1" si="86"/>
        <v>0</v>
      </c>
      <c r="BI63" s="300">
        <f t="shared" ca="1" si="86"/>
        <v>0</v>
      </c>
      <c r="BJ63" s="300">
        <f t="shared" ca="1" si="87"/>
        <v>0</v>
      </c>
      <c r="BK63" s="300">
        <f t="shared" ca="1" si="87"/>
        <v>0</v>
      </c>
      <c r="BL63" s="300">
        <f t="shared" ca="1" si="87"/>
        <v>0</v>
      </c>
      <c r="BM63" s="300">
        <f t="shared" ca="1" si="87"/>
        <v>0</v>
      </c>
      <c r="BN63" s="300">
        <f t="shared" ca="1" si="87"/>
        <v>0</v>
      </c>
      <c r="BO63" s="300">
        <f t="shared" ca="1" si="87"/>
        <v>0</v>
      </c>
      <c r="BP63" s="300">
        <f t="shared" ca="1" si="87"/>
        <v>0</v>
      </c>
      <c r="BQ63" s="300">
        <f t="shared" ca="1" si="87"/>
        <v>0</v>
      </c>
      <c r="BR63" s="300">
        <f t="shared" ca="1" si="87"/>
        <v>0</v>
      </c>
      <c r="BS63" s="300">
        <f t="shared" ca="1" si="87"/>
        <v>0</v>
      </c>
      <c r="BT63" s="300">
        <f t="shared" ca="1" si="88"/>
        <v>0</v>
      </c>
      <c r="BU63" s="300">
        <f t="shared" ca="1" si="88"/>
        <v>0</v>
      </c>
      <c r="BV63" s="300">
        <f t="shared" ca="1" si="88"/>
        <v>0</v>
      </c>
      <c r="BW63" s="300">
        <f t="shared" ca="1" si="88"/>
        <v>0</v>
      </c>
      <c r="BX63" s="300">
        <f t="shared" ca="1" si="88"/>
        <v>0</v>
      </c>
      <c r="BY63" s="300">
        <f t="shared" ca="1" si="88"/>
        <v>0</v>
      </c>
      <c r="BZ63" s="300">
        <f t="shared" ca="1" si="88"/>
        <v>0</v>
      </c>
      <c r="CA63" s="300">
        <f t="shared" ca="1" si="88"/>
        <v>0</v>
      </c>
      <c r="CB63" s="300">
        <f t="shared" ca="1" si="88"/>
        <v>0</v>
      </c>
      <c r="CC63" s="300">
        <f t="shared" ca="1" si="88"/>
        <v>0</v>
      </c>
      <c r="CD63" s="300">
        <f t="shared" ca="1" si="89"/>
        <v>0</v>
      </c>
      <c r="CE63" s="300">
        <f t="shared" ca="1" si="89"/>
        <v>0</v>
      </c>
      <c r="CF63" s="300">
        <f t="shared" ca="1" si="89"/>
        <v>0</v>
      </c>
      <c r="CG63" s="300">
        <f t="shared" ca="1" si="89"/>
        <v>0</v>
      </c>
      <c r="CH63" s="300">
        <f t="shared" ca="1" si="89"/>
        <v>0</v>
      </c>
      <c r="CI63" s="300">
        <f t="shared" ca="1" si="89"/>
        <v>0</v>
      </c>
      <c r="CJ63" s="300">
        <f t="shared" ca="1" si="89"/>
        <v>0</v>
      </c>
      <c r="CK63" s="300">
        <f t="shared" ca="1" si="89"/>
        <v>0</v>
      </c>
      <c r="CL63" s="300">
        <f t="shared" ca="1" si="89"/>
        <v>0</v>
      </c>
      <c r="CM63" s="300">
        <f t="shared" ca="1" si="89"/>
        <v>0</v>
      </c>
      <c r="CN63" s="300">
        <f t="shared" ca="1" si="90"/>
        <v>0</v>
      </c>
      <c r="CO63" s="300">
        <f t="shared" ca="1" si="90"/>
        <v>0</v>
      </c>
      <c r="CP63" s="300">
        <f t="shared" ca="1" si="90"/>
        <v>0</v>
      </c>
      <c r="CQ63" s="300">
        <f t="shared" ca="1" si="90"/>
        <v>0</v>
      </c>
      <c r="CR63" s="300">
        <f t="shared" ca="1" si="90"/>
        <v>0</v>
      </c>
      <c r="CS63" s="300">
        <f t="shared" ca="1" si="90"/>
        <v>0</v>
      </c>
      <c r="CT63" s="300">
        <f t="shared" ca="1" si="90"/>
        <v>0</v>
      </c>
      <c r="CU63" s="300">
        <f t="shared" ca="1" si="90"/>
        <v>0</v>
      </c>
      <c r="CV63" s="300">
        <f t="shared" ca="1" si="90"/>
        <v>0</v>
      </c>
      <c r="CW63" s="300">
        <f t="shared" ca="1" si="90"/>
        <v>0</v>
      </c>
      <c r="CX63" s="300">
        <f t="shared" ca="1" si="91"/>
        <v>0</v>
      </c>
      <c r="CY63" s="300">
        <f t="shared" ca="1" si="91"/>
        <v>0</v>
      </c>
      <c r="CZ63" s="300">
        <f t="shared" ca="1" si="91"/>
        <v>0</v>
      </c>
      <c r="DA63" s="300">
        <f t="shared" ca="1" si="91"/>
        <v>0</v>
      </c>
      <c r="DB63" s="300">
        <f t="shared" ca="1" si="91"/>
        <v>0</v>
      </c>
      <c r="DC63" s="300">
        <f t="shared" ca="1" si="91"/>
        <v>0</v>
      </c>
      <c r="DD63" s="300">
        <f t="shared" ca="1" si="91"/>
        <v>0</v>
      </c>
      <c r="DE63" s="300">
        <f t="shared" ca="1" si="91"/>
        <v>0</v>
      </c>
      <c r="DF63" s="300">
        <f t="shared" ca="1" si="91"/>
        <v>0</v>
      </c>
      <c r="DG63" s="300">
        <f t="shared" ca="1" si="91"/>
        <v>0</v>
      </c>
      <c r="DH63" s="300">
        <f t="shared" ca="1" si="92"/>
        <v>0</v>
      </c>
      <c r="DI63" s="300">
        <f t="shared" ca="1" si="92"/>
        <v>0</v>
      </c>
      <c r="DJ63" s="300">
        <f t="shared" ca="1" si="92"/>
        <v>0</v>
      </c>
      <c r="DK63" s="300">
        <f t="shared" ca="1" si="92"/>
        <v>0</v>
      </c>
      <c r="DL63" s="300">
        <f t="shared" ca="1" si="92"/>
        <v>0</v>
      </c>
      <c r="DM63" s="300">
        <f t="shared" ca="1" si="92"/>
        <v>0</v>
      </c>
      <c r="DN63" s="300">
        <f t="shared" ca="1" si="92"/>
        <v>0</v>
      </c>
      <c r="DO63" s="300">
        <f t="shared" ca="1" si="92"/>
        <v>0</v>
      </c>
      <c r="DP63" s="300">
        <f t="shared" ca="1" si="92"/>
        <v>0</v>
      </c>
      <c r="DQ63" s="300">
        <f t="shared" ca="1" si="92"/>
        <v>0</v>
      </c>
      <c r="DR63" s="300">
        <f t="shared" ca="1" si="93"/>
        <v>0</v>
      </c>
      <c r="DS63" s="300">
        <f t="shared" ca="1" si="93"/>
        <v>0</v>
      </c>
      <c r="DT63" s="300">
        <f t="shared" ca="1" si="93"/>
        <v>0</v>
      </c>
      <c r="DU63" s="300">
        <f t="shared" ca="1" si="93"/>
        <v>0</v>
      </c>
      <c r="DV63" s="300">
        <f t="shared" ca="1" si="93"/>
        <v>0</v>
      </c>
      <c r="DW63" s="300">
        <f t="shared" ca="1" si="93"/>
        <v>0</v>
      </c>
      <c r="DX63" s="300">
        <f t="shared" ca="1" si="93"/>
        <v>0</v>
      </c>
      <c r="DY63" s="300">
        <f t="shared" ca="1" si="93"/>
        <v>0</v>
      </c>
      <c r="DZ63" s="300">
        <f t="shared" ca="1" si="93"/>
        <v>0</v>
      </c>
      <c r="EA63" s="300">
        <f t="shared" ca="1" si="93"/>
        <v>0</v>
      </c>
      <c r="EB63" s="300">
        <f t="shared" ca="1" si="94"/>
        <v>0</v>
      </c>
      <c r="EC63" s="300">
        <f t="shared" ca="1" si="94"/>
        <v>0</v>
      </c>
      <c r="ED63" s="300">
        <f t="shared" ca="1" si="94"/>
        <v>0</v>
      </c>
      <c r="EE63" s="300">
        <f t="shared" ca="1" si="94"/>
        <v>0</v>
      </c>
      <c r="EF63" s="300">
        <f t="shared" ca="1" si="94"/>
        <v>0</v>
      </c>
      <c r="EG63" s="300">
        <f t="shared" ca="1" si="94"/>
        <v>0</v>
      </c>
      <c r="EH63" s="300">
        <f t="shared" ca="1" si="94"/>
        <v>0</v>
      </c>
      <c r="EI63" s="300">
        <f t="shared" ca="1" si="94"/>
        <v>0</v>
      </c>
      <c r="EJ63" s="300">
        <f t="shared" ca="1" si="94"/>
        <v>0</v>
      </c>
      <c r="EK63" s="300">
        <f t="shared" ca="1" si="94"/>
        <v>0</v>
      </c>
      <c r="EL63" s="300">
        <f t="shared" ca="1" si="95"/>
        <v>0</v>
      </c>
      <c r="EM63" s="300">
        <f t="shared" ca="1" si="95"/>
        <v>0</v>
      </c>
      <c r="EN63" s="300">
        <f t="shared" ca="1" si="95"/>
        <v>0</v>
      </c>
      <c r="EO63" s="300">
        <f t="shared" ca="1" si="95"/>
        <v>0</v>
      </c>
      <c r="EP63" s="300">
        <f t="shared" ca="1" si="95"/>
        <v>0</v>
      </c>
      <c r="EQ63" s="300">
        <f t="shared" ca="1" si="95"/>
        <v>0</v>
      </c>
      <c r="ER63" s="300">
        <f t="shared" ca="1" si="95"/>
        <v>0</v>
      </c>
      <c r="ES63" s="300">
        <f t="shared" ca="1" si="95"/>
        <v>0</v>
      </c>
      <c r="ET63" s="300">
        <f t="shared" ca="1" si="95"/>
        <v>0</v>
      </c>
      <c r="EU63" s="300">
        <f t="shared" ca="1" si="95"/>
        <v>0</v>
      </c>
      <c r="EV63" s="300">
        <f t="shared" ca="1" si="95"/>
        <v>0</v>
      </c>
      <c r="EW63" s="300">
        <f t="shared" ca="1" si="95"/>
        <v>0</v>
      </c>
      <c r="EX63" s="300">
        <f t="shared" ca="1" si="95"/>
        <v>0</v>
      </c>
      <c r="EY63" s="612"/>
      <c r="EZ63" s="757" t="str">
        <f>'Main Input'!EZ63</f>
        <v>RPI</v>
      </c>
      <c r="FA63" s="766" t="str">
        <f>'Main Input'!FA63</f>
        <v>N/A</v>
      </c>
      <c r="FB63" s="766">
        <f>'Main Input'!FB63</f>
        <v>0</v>
      </c>
      <c r="FC63" s="766" t="str">
        <f>'Main Input'!FC63</f>
        <v>IT Solutions</v>
      </c>
      <c r="FD63" s="766" t="str">
        <f>'Main Input'!FD63</f>
        <v>Managed Services</v>
      </c>
      <c r="FE63" s="757" t="str">
        <f>'Main Input'!FE63</f>
        <v>Opex</v>
      </c>
      <c r="FF63" s="757" t="str">
        <f>'Main Input'!FF63</f>
        <v>ContractAccrual</v>
      </c>
      <c r="FG63" s="757" t="str">
        <f>'Main Input'!FG63</f>
        <v>Expense</v>
      </c>
      <c r="FH63" s="767" t="str">
        <f>'Main Input'!FH63</f>
        <v>A</v>
      </c>
      <c r="FI63" s="768">
        <f>'Main Input'!FI63</f>
        <v>0.22</v>
      </c>
      <c r="FJ63" s="768">
        <f>'Main Input'!FJ63</f>
        <v>0</v>
      </c>
      <c r="FK63" s="612"/>
      <c r="FL63" s="531">
        <f t="shared" si="79"/>
        <v>0</v>
      </c>
      <c r="FM63" s="532" t="str">
        <f t="shared" si="80"/>
        <v>Y</v>
      </c>
      <c r="FN63" s="532" t="str">
        <f t="shared" si="81"/>
        <v>Y</v>
      </c>
      <c r="FO63" s="532" t="str">
        <f t="shared" si="82"/>
        <v>Y</v>
      </c>
      <c r="FP63" s="532" t="str">
        <f t="shared" si="83"/>
        <v>Y</v>
      </c>
      <c r="FQ63" s="612"/>
      <c r="FT63" s="612"/>
    </row>
    <row r="64" spans="1:176">
      <c r="A64" s="750" t="str">
        <f>'Main Input'!A64</f>
        <v>MTB</v>
      </c>
      <c r="B64" s="762" t="str">
        <f>'Main Input'!B64</f>
        <v>Business Unit</v>
      </c>
      <c r="C64" s="762" t="str">
        <f>'Main Input'!C64</f>
        <v>Labour</v>
      </c>
      <c r="D64" s="762" t="str">
        <f>'Main Input'!D64</f>
        <v>TFR</v>
      </c>
      <c r="E64" s="762" t="str">
        <f>'Main Input'!E64</f>
        <v>Migration Designer #9 (Wintel)</v>
      </c>
      <c r="F64" s="753" t="str">
        <f>'Main Input'!F64</f>
        <v>direct</v>
      </c>
      <c r="G64" s="753" t="str">
        <f>'Main Input'!G64</f>
        <v>Person</v>
      </c>
      <c r="H64" s="753" t="str">
        <f>'Main Input'!H64</f>
        <v>TAC.CSA.2</v>
      </c>
      <c r="I64" s="753">
        <f>'Main Input'!I64</f>
        <v>0</v>
      </c>
      <c r="J64" s="753">
        <f>'Main Input'!J64</f>
        <v>0</v>
      </c>
      <c r="K64" s="753" t="str">
        <f>'Main Input'!K64</f>
        <v>FJS</v>
      </c>
      <c r="L64" s="753" t="str">
        <f>'Main Input'!L64</f>
        <v>pTran</v>
      </c>
      <c r="M64" s="753">
        <f>'Main Input'!M64</f>
        <v>0</v>
      </c>
      <c r="N64" s="753">
        <f>'Main Input'!N64</f>
        <v>0</v>
      </c>
      <c r="O64" s="753" t="str">
        <f>'Main Input'!O64</f>
        <v>SPAIN</v>
      </c>
      <c r="P64" s="753">
        <f>'Main Input'!P64</f>
        <v>313</v>
      </c>
      <c r="Q64" s="753" t="str">
        <f>'Main Input'!Q64</f>
        <v>EUR</v>
      </c>
      <c r="R64" s="753" t="str">
        <f>'Main Input'!R64</f>
        <v>EMEA</v>
      </c>
      <c r="S64" s="753" t="str">
        <f>'Main Input'!S64</f>
        <v>Local</v>
      </c>
      <c r="T64" s="753">
        <f>'Main Input'!T64</f>
        <v>0</v>
      </c>
      <c r="U64" s="753">
        <f>'Main Input'!U64</f>
        <v>0</v>
      </c>
      <c r="V64" s="753" t="str">
        <f>'Main Input'!V64</f>
        <v>6_ATP</v>
      </c>
      <c r="W64" s="753">
        <f>'Main Input'!W64</f>
        <v>0</v>
      </c>
      <c r="X64" s="753">
        <f>'Main Input'!X64</f>
        <v>0</v>
      </c>
      <c r="Y64" s="753">
        <f>'Main Input'!Y64</f>
        <v>0</v>
      </c>
      <c r="Z64" s="753">
        <f>'Main Input'!Z64</f>
        <v>0</v>
      </c>
      <c r="AA64" s="753">
        <f>'Main Input'!AA64</f>
        <v>0</v>
      </c>
      <c r="AB64" s="763">
        <f>'Main Input'!AB64</f>
        <v>0</v>
      </c>
      <c r="AC64" s="763" t="str">
        <f>'Main Input'!AC64</f>
        <v>Days</v>
      </c>
      <c r="AD64" s="764">
        <f>'Main Input'!AD64</f>
        <v>50</v>
      </c>
      <c r="AE64" s="765">
        <f t="shared" ca="1" si="78"/>
        <v>15650</v>
      </c>
      <c r="AF64" s="299">
        <f t="shared" si="84"/>
        <v>0</v>
      </c>
      <c r="AG64" s="300">
        <f t="shared" ca="1" si="84"/>
        <v>0</v>
      </c>
      <c r="AH64" s="300">
        <f t="shared" ca="1" si="84"/>
        <v>0</v>
      </c>
      <c r="AI64" s="300">
        <f t="shared" ca="1" si="84"/>
        <v>0</v>
      </c>
      <c r="AJ64" s="300">
        <f t="shared" ca="1" si="84"/>
        <v>0</v>
      </c>
      <c r="AK64" s="300">
        <f t="shared" ca="1" si="84"/>
        <v>0</v>
      </c>
      <c r="AL64" s="300">
        <f t="shared" ca="1" si="84"/>
        <v>7825</v>
      </c>
      <c r="AM64" s="300">
        <f t="shared" ca="1" si="84"/>
        <v>7825</v>
      </c>
      <c r="AN64" s="300">
        <f t="shared" ca="1" si="84"/>
        <v>0</v>
      </c>
      <c r="AO64" s="300">
        <f t="shared" ca="1" si="84"/>
        <v>0</v>
      </c>
      <c r="AP64" s="300">
        <f t="shared" ca="1" si="85"/>
        <v>0</v>
      </c>
      <c r="AQ64" s="300">
        <f t="shared" ca="1" si="85"/>
        <v>0</v>
      </c>
      <c r="AR64" s="300">
        <f t="shared" ca="1" si="85"/>
        <v>0</v>
      </c>
      <c r="AS64" s="300">
        <f t="shared" ca="1" si="85"/>
        <v>0</v>
      </c>
      <c r="AT64" s="300">
        <f t="shared" ca="1" si="85"/>
        <v>0</v>
      </c>
      <c r="AU64" s="300">
        <f t="shared" ca="1" si="85"/>
        <v>0</v>
      </c>
      <c r="AV64" s="300">
        <f t="shared" ca="1" si="85"/>
        <v>0</v>
      </c>
      <c r="AW64" s="300">
        <f t="shared" ca="1" si="85"/>
        <v>0</v>
      </c>
      <c r="AX64" s="300">
        <f t="shared" ca="1" si="85"/>
        <v>0</v>
      </c>
      <c r="AY64" s="300">
        <f t="shared" ca="1" si="85"/>
        <v>0</v>
      </c>
      <c r="AZ64" s="300">
        <f t="shared" ca="1" si="86"/>
        <v>0</v>
      </c>
      <c r="BA64" s="300">
        <f t="shared" ca="1" si="86"/>
        <v>0</v>
      </c>
      <c r="BB64" s="300">
        <f t="shared" ca="1" si="86"/>
        <v>0</v>
      </c>
      <c r="BC64" s="300">
        <f t="shared" ca="1" si="86"/>
        <v>0</v>
      </c>
      <c r="BD64" s="300">
        <f t="shared" ca="1" si="86"/>
        <v>0</v>
      </c>
      <c r="BE64" s="300">
        <f t="shared" ca="1" si="86"/>
        <v>0</v>
      </c>
      <c r="BF64" s="300">
        <f t="shared" ca="1" si="86"/>
        <v>0</v>
      </c>
      <c r="BG64" s="300">
        <f t="shared" ca="1" si="86"/>
        <v>0</v>
      </c>
      <c r="BH64" s="300">
        <f t="shared" ca="1" si="86"/>
        <v>0</v>
      </c>
      <c r="BI64" s="300">
        <f t="shared" ca="1" si="86"/>
        <v>0</v>
      </c>
      <c r="BJ64" s="300">
        <f t="shared" ca="1" si="87"/>
        <v>0</v>
      </c>
      <c r="BK64" s="300">
        <f t="shared" ca="1" si="87"/>
        <v>0</v>
      </c>
      <c r="BL64" s="300">
        <f t="shared" ca="1" si="87"/>
        <v>0</v>
      </c>
      <c r="BM64" s="300">
        <f t="shared" ca="1" si="87"/>
        <v>0</v>
      </c>
      <c r="BN64" s="300">
        <f t="shared" ca="1" si="87"/>
        <v>0</v>
      </c>
      <c r="BO64" s="300">
        <f t="shared" ca="1" si="87"/>
        <v>0</v>
      </c>
      <c r="BP64" s="300">
        <f t="shared" ca="1" si="87"/>
        <v>0</v>
      </c>
      <c r="BQ64" s="300">
        <f t="shared" ca="1" si="87"/>
        <v>0</v>
      </c>
      <c r="BR64" s="300">
        <f t="shared" ca="1" si="87"/>
        <v>0</v>
      </c>
      <c r="BS64" s="300">
        <f t="shared" ca="1" si="87"/>
        <v>0</v>
      </c>
      <c r="BT64" s="300">
        <f t="shared" ca="1" si="88"/>
        <v>0</v>
      </c>
      <c r="BU64" s="300">
        <f t="shared" ca="1" si="88"/>
        <v>0</v>
      </c>
      <c r="BV64" s="300">
        <f t="shared" ca="1" si="88"/>
        <v>0</v>
      </c>
      <c r="BW64" s="300">
        <f t="shared" ca="1" si="88"/>
        <v>0</v>
      </c>
      <c r="BX64" s="300">
        <f t="shared" ca="1" si="88"/>
        <v>0</v>
      </c>
      <c r="BY64" s="300">
        <f t="shared" ca="1" si="88"/>
        <v>0</v>
      </c>
      <c r="BZ64" s="300">
        <f t="shared" ca="1" si="88"/>
        <v>0</v>
      </c>
      <c r="CA64" s="300">
        <f t="shared" ca="1" si="88"/>
        <v>0</v>
      </c>
      <c r="CB64" s="300">
        <f t="shared" ca="1" si="88"/>
        <v>0</v>
      </c>
      <c r="CC64" s="300">
        <f t="shared" ca="1" si="88"/>
        <v>0</v>
      </c>
      <c r="CD64" s="300">
        <f t="shared" ca="1" si="89"/>
        <v>0</v>
      </c>
      <c r="CE64" s="300">
        <f t="shared" ca="1" si="89"/>
        <v>0</v>
      </c>
      <c r="CF64" s="300">
        <f t="shared" ca="1" si="89"/>
        <v>0</v>
      </c>
      <c r="CG64" s="300">
        <f t="shared" ca="1" si="89"/>
        <v>0</v>
      </c>
      <c r="CH64" s="300">
        <f t="shared" ca="1" si="89"/>
        <v>0</v>
      </c>
      <c r="CI64" s="300">
        <f t="shared" ca="1" si="89"/>
        <v>0</v>
      </c>
      <c r="CJ64" s="300">
        <f t="shared" ca="1" si="89"/>
        <v>0</v>
      </c>
      <c r="CK64" s="300">
        <f t="shared" ca="1" si="89"/>
        <v>0</v>
      </c>
      <c r="CL64" s="300">
        <f t="shared" ca="1" si="89"/>
        <v>0</v>
      </c>
      <c r="CM64" s="300">
        <f t="shared" ca="1" si="89"/>
        <v>0</v>
      </c>
      <c r="CN64" s="300">
        <f t="shared" ca="1" si="90"/>
        <v>0</v>
      </c>
      <c r="CO64" s="300">
        <f t="shared" ca="1" si="90"/>
        <v>0</v>
      </c>
      <c r="CP64" s="300">
        <f t="shared" ca="1" si="90"/>
        <v>0</v>
      </c>
      <c r="CQ64" s="300">
        <f t="shared" ca="1" si="90"/>
        <v>0</v>
      </c>
      <c r="CR64" s="300">
        <f t="shared" ca="1" si="90"/>
        <v>0</v>
      </c>
      <c r="CS64" s="300">
        <f t="shared" ca="1" si="90"/>
        <v>0</v>
      </c>
      <c r="CT64" s="300">
        <f t="shared" ca="1" si="90"/>
        <v>0</v>
      </c>
      <c r="CU64" s="300">
        <f t="shared" ca="1" si="90"/>
        <v>0</v>
      </c>
      <c r="CV64" s="300">
        <f t="shared" ca="1" si="90"/>
        <v>0</v>
      </c>
      <c r="CW64" s="300">
        <f t="shared" ca="1" si="90"/>
        <v>0</v>
      </c>
      <c r="CX64" s="300">
        <f t="shared" ca="1" si="91"/>
        <v>0</v>
      </c>
      <c r="CY64" s="300">
        <f t="shared" ca="1" si="91"/>
        <v>0</v>
      </c>
      <c r="CZ64" s="300">
        <f t="shared" ca="1" si="91"/>
        <v>0</v>
      </c>
      <c r="DA64" s="300">
        <f t="shared" ca="1" si="91"/>
        <v>0</v>
      </c>
      <c r="DB64" s="300">
        <f t="shared" ca="1" si="91"/>
        <v>0</v>
      </c>
      <c r="DC64" s="300">
        <f t="shared" ca="1" si="91"/>
        <v>0</v>
      </c>
      <c r="DD64" s="300">
        <f t="shared" ca="1" si="91"/>
        <v>0</v>
      </c>
      <c r="DE64" s="300">
        <f t="shared" ca="1" si="91"/>
        <v>0</v>
      </c>
      <c r="DF64" s="300">
        <f t="shared" ca="1" si="91"/>
        <v>0</v>
      </c>
      <c r="DG64" s="300">
        <f t="shared" ca="1" si="91"/>
        <v>0</v>
      </c>
      <c r="DH64" s="300">
        <f t="shared" ca="1" si="92"/>
        <v>0</v>
      </c>
      <c r="DI64" s="300">
        <f t="shared" ca="1" si="92"/>
        <v>0</v>
      </c>
      <c r="DJ64" s="300">
        <f t="shared" ca="1" si="92"/>
        <v>0</v>
      </c>
      <c r="DK64" s="300">
        <f t="shared" ca="1" si="92"/>
        <v>0</v>
      </c>
      <c r="DL64" s="300">
        <f t="shared" ca="1" si="92"/>
        <v>0</v>
      </c>
      <c r="DM64" s="300">
        <f t="shared" ca="1" si="92"/>
        <v>0</v>
      </c>
      <c r="DN64" s="300">
        <f t="shared" ca="1" si="92"/>
        <v>0</v>
      </c>
      <c r="DO64" s="300">
        <f t="shared" ca="1" si="92"/>
        <v>0</v>
      </c>
      <c r="DP64" s="300">
        <f t="shared" ca="1" si="92"/>
        <v>0</v>
      </c>
      <c r="DQ64" s="300">
        <f t="shared" ca="1" si="92"/>
        <v>0</v>
      </c>
      <c r="DR64" s="300">
        <f t="shared" ca="1" si="93"/>
        <v>0</v>
      </c>
      <c r="DS64" s="300">
        <f t="shared" ca="1" si="93"/>
        <v>0</v>
      </c>
      <c r="DT64" s="300">
        <f t="shared" ca="1" si="93"/>
        <v>0</v>
      </c>
      <c r="DU64" s="300">
        <f t="shared" ca="1" si="93"/>
        <v>0</v>
      </c>
      <c r="DV64" s="300">
        <f t="shared" ca="1" si="93"/>
        <v>0</v>
      </c>
      <c r="DW64" s="300">
        <f t="shared" ca="1" si="93"/>
        <v>0</v>
      </c>
      <c r="DX64" s="300">
        <f t="shared" ca="1" si="93"/>
        <v>0</v>
      </c>
      <c r="DY64" s="300">
        <f t="shared" ca="1" si="93"/>
        <v>0</v>
      </c>
      <c r="DZ64" s="300">
        <f t="shared" ca="1" si="93"/>
        <v>0</v>
      </c>
      <c r="EA64" s="300">
        <f t="shared" ca="1" si="93"/>
        <v>0</v>
      </c>
      <c r="EB64" s="300">
        <f t="shared" ca="1" si="94"/>
        <v>0</v>
      </c>
      <c r="EC64" s="300">
        <f t="shared" ca="1" si="94"/>
        <v>0</v>
      </c>
      <c r="ED64" s="300">
        <f t="shared" ca="1" si="94"/>
        <v>0</v>
      </c>
      <c r="EE64" s="300">
        <f t="shared" ca="1" si="94"/>
        <v>0</v>
      </c>
      <c r="EF64" s="300">
        <f t="shared" ca="1" si="94"/>
        <v>0</v>
      </c>
      <c r="EG64" s="300">
        <f t="shared" ca="1" si="94"/>
        <v>0</v>
      </c>
      <c r="EH64" s="300">
        <f t="shared" ca="1" si="94"/>
        <v>0</v>
      </c>
      <c r="EI64" s="300">
        <f t="shared" ca="1" si="94"/>
        <v>0</v>
      </c>
      <c r="EJ64" s="300">
        <f t="shared" ca="1" si="94"/>
        <v>0</v>
      </c>
      <c r="EK64" s="300">
        <f t="shared" ca="1" si="94"/>
        <v>0</v>
      </c>
      <c r="EL64" s="300">
        <f t="shared" ca="1" si="95"/>
        <v>0</v>
      </c>
      <c r="EM64" s="300">
        <f t="shared" ca="1" si="95"/>
        <v>0</v>
      </c>
      <c r="EN64" s="300">
        <f t="shared" ca="1" si="95"/>
        <v>0</v>
      </c>
      <c r="EO64" s="300">
        <f t="shared" ca="1" si="95"/>
        <v>0</v>
      </c>
      <c r="EP64" s="300">
        <f t="shared" ca="1" si="95"/>
        <v>0</v>
      </c>
      <c r="EQ64" s="300">
        <f t="shared" ca="1" si="95"/>
        <v>0</v>
      </c>
      <c r="ER64" s="300">
        <f t="shared" ca="1" si="95"/>
        <v>0</v>
      </c>
      <c r="ES64" s="300">
        <f t="shared" ca="1" si="95"/>
        <v>0</v>
      </c>
      <c r="ET64" s="300">
        <f t="shared" ca="1" si="95"/>
        <v>0</v>
      </c>
      <c r="EU64" s="300">
        <f t="shared" ca="1" si="95"/>
        <v>0</v>
      </c>
      <c r="EV64" s="300">
        <f t="shared" ca="1" si="95"/>
        <v>0</v>
      </c>
      <c r="EW64" s="300">
        <f t="shared" ca="1" si="95"/>
        <v>0</v>
      </c>
      <c r="EX64" s="300">
        <f t="shared" ca="1" si="95"/>
        <v>0</v>
      </c>
      <c r="EY64" s="612"/>
      <c r="EZ64" s="757" t="str">
        <f>'Main Input'!EZ64</f>
        <v>RPI</v>
      </c>
      <c r="FA64" s="766" t="str">
        <f>'Main Input'!FA64</f>
        <v>N/A</v>
      </c>
      <c r="FB64" s="766">
        <f>'Main Input'!FB64</f>
        <v>0</v>
      </c>
      <c r="FC64" s="766" t="str">
        <f>'Main Input'!FC64</f>
        <v>IT Solutions</v>
      </c>
      <c r="FD64" s="766" t="str">
        <f>'Main Input'!FD64</f>
        <v>Managed Services</v>
      </c>
      <c r="FE64" s="757" t="str">
        <f>'Main Input'!FE64</f>
        <v>Opex</v>
      </c>
      <c r="FF64" s="757" t="str">
        <f>'Main Input'!FF64</f>
        <v>ContractAccrual</v>
      </c>
      <c r="FG64" s="757" t="str">
        <f>'Main Input'!FG64</f>
        <v>Expense</v>
      </c>
      <c r="FH64" s="767" t="str">
        <f>'Main Input'!FH64</f>
        <v>A</v>
      </c>
      <c r="FI64" s="768">
        <f>'Main Input'!FI64</f>
        <v>0.22</v>
      </c>
      <c r="FJ64" s="768">
        <f>'Main Input'!FJ64</f>
        <v>0</v>
      </c>
      <c r="FK64" s="612"/>
      <c r="FL64" s="531">
        <f t="shared" si="79"/>
        <v>0</v>
      </c>
      <c r="FM64" s="532" t="str">
        <f t="shared" si="80"/>
        <v>Y</v>
      </c>
      <c r="FN64" s="532" t="str">
        <f t="shared" si="81"/>
        <v>Y</v>
      </c>
      <c r="FO64" s="532" t="str">
        <f t="shared" si="82"/>
        <v>Y</v>
      </c>
      <c r="FP64" s="532" t="str">
        <f t="shared" si="83"/>
        <v>Y</v>
      </c>
      <c r="FQ64" s="612"/>
      <c r="FT64" s="612"/>
    </row>
    <row r="65" spans="1:176">
      <c r="A65" s="750" t="str">
        <f>'Main Input'!A65</f>
        <v>MTB</v>
      </c>
      <c r="B65" s="762" t="str">
        <f>'Main Input'!B65</f>
        <v>Business Unit</v>
      </c>
      <c r="C65" s="762" t="str">
        <f>'Main Input'!C65</f>
        <v>Labour</v>
      </c>
      <c r="D65" s="762" t="str">
        <f>'Main Input'!D65</f>
        <v>TFR</v>
      </c>
      <c r="E65" s="762" t="str">
        <f>'Main Input'!E65</f>
        <v>Migration Designer #10 (Wintel)</v>
      </c>
      <c r="F65" s="753" t="str">
        <f>'Main Input'!F65</f>
        <v>direct</v>
      </c>
      <c r="G65" s="753" t="str">
        <f>'Main Input'!G65</f>
        <v>Person</v>
      </c>
      <c r="H65" s="753" t="str">
        <f>'Main Input'!H65</f>
        <v>TAC.CSA.2</v>
      </c>
      <c r="I65" s="753">
        <f>'Main Input'!I65</f>
        <v>0</v>
      </c>
      <c r="J65" s="753">
        <f>'Main Input'!J65</f>
        <v>0</v>
      </c>
      <c r="K65" s="753" t="str">
        <f>'Main Input'!K65</f>
        <v>FJS</v>
      </c>
      <c r="L65" s="753" t="str">
        <f>'Main Input'!L65</f>
        <v>pTran</v>
      </c>
      <c r="M65" s="753">
        <f>'Main Input'!M65</f>
        <v>0</v>
      </c>
      <c r="N65" s="753">
        <f>'Main Input'!N65</f>
        <v>0</v>
      </c>
      <c r="O65" s="753" t="str">
        <f>'Main Input'!O65</f>
        <v>SPAIN</v>
      </c>
      <c r="P65" s="753">
        <f>'Main Input'!P65</f>
        <v>313</v>
      </c>
      <c r="Q65" s="753" t="str">
        <f>'Main Input'!Q65</f>
        <v>EUR</v>
      </c>
      <c r="R65" s="753" t="str">
        <f>'Main Input'!R65</f>
        <v>EMEA</v>
      </c>
      <c r="S65" s="753" t="str">
        <f>'Main Input'!S65</f>
        <v>Local</v>
      </c>
      <c r="T65" s="753">
        <f>'Main Input'!T65</f>
        <v>0</v>
      </c>
      <c r="U65" s="753">
        <f>'Main Input'!U65</f>
        <v>0</v>
      </c>
      <c r="V65" s="753" t="str">
        <f>'Main Input'!V65</f>
        <v>6_ATP</v>
      </c>
      <c r="W65" s="753">
        <f>'Main Input'!W65</f>
        <v>0</v>
      </c>
      <c r="X65" s="753">
        <f>'Main Input'!X65</f>
        <v>0</v>
      </c>
      <c r="Y65" s="753">
        <f>'Main Input'!Y65</f>
        <v>0</v>
      </c>
      <c r="Z65" s="753">
        <f>'Main Input'!Z65</f>
        <v>0</v>
      </c>
      <c r="AA65" s="753">
        <f>'Main Input'!AA65</f>
        <v>0</v>
      </c>
      <c r="AB65" s="763">
        <f>'Main Input'!AB65</f>
        <v>0</v>
      </c>
      <c r="AC65" s="763" t="str">
        <f>'Main Input'!AC65</f>
        <v>Days</v>
      </c>
      <c r="AD65" s="764">
        <f>'Main Input'!AD65</f>
        <v>50</v>
      </c>
      <c r="AE65" s="765">
        <f t="shared" ca="1" si="78"/>
        <v>15650</v>
      </c>
      <c r="AF65" s="299">
        <f t="shared" ref="AF65:AO74" si="96">IF(f_ChkCon,0,((f_MultiCon/f_CurCon)*OutCon)*(f_IndCon))</f>
        <v>0</v>
      </c>
      <c r="AG65" s="300">
        <f t="shared" ca="1" si="96"/>
        <v>0</v>
      </c>
      <c r="AH65" s="300">
        <f t="shared" ca="1" si="96"/>
        <v>0</v>
      </c>
      <c r="AI65" s="300">
        <f t="shared" ca="1" si="96"/>
        <v>0</v>
      </c>
      <c r="AJ65" s="300">
        <f t="shared" ca="1" si="96"/>
        <v>0</v>
      </c>
      <c r="AK65" s="300">
        <f t="shared" ca="1" si="96"/>
        <v>0</v>
      </c>
      <c r="AL65" s="300">
        <f t="shared" ca="1" si="96"/>
        <v>7825</v>
      </c>
      <c r="AM65" s="300">
        <f t="shared" ca="1" si="96"/>
        <v>7825</v>
      </c>
      <c r="AN65" s="300">
        <f t="shared" ca="1" si="96"/>
        <v>0</v>
      </c>
      <c r="AO65" s="300">
        <f t="shared" ca="1" si="96"/>
        <v>0</v>
      </c>
      <c r="AP65" s="300">
        <f t="shared" ref="AP65:AY74" ca="1" si="97">IF(f_ChkCon,0,((f_MultiCon/f_CurCon)*OutCon)*(f_IndCon))</f>
        <v>0</v>
      </c>
      <c r="AQ65" s="300">
        <f t="shared" ca="1" si="97"/>
        <v>0</v>
      </c>
      <c r="AR65" s="300">
        <f t="shared" ca="1" si="97"/>
        <v>0</v>
      </c>
      <c r="AS65" s="300">
        <f t="shared" ca="1" si="97"/>
        <v>0</v>
      </c>
      <c r="AT65" s="300">
        <f t="shared" ca="1" si="97"/>
        <v>0</v>
      </c>
      <c r="AU65" s="300">
        <f t="shared" ca="1" si="97"/>
        <v>0</v>
      </c>
      <c r="AV65" s="300">
        <f t="shared" ca="1" si="97"/>
        <v>0</v>
      </c>
      <c r="AW65" s="300">
        <f t="shared" ca="1" si="97"/>
        <v>0</v>
      </c>
      <c r="AX65" s="300">
        <f t="shared" ca="1" si="97"/>
        <v>0</v>
      </c>
      <c r="AY65" s="300">
        <f t="shared" ca="1" si="97"/>
        <v>0</v>
      </c>
      <c r="AZ65" s="300">
        <f t="shared" ref="AZ65:BI74" ca="1" si="98">IF(f_ChkCon,0,((f_MultiCon/f_CurCon)*OutCon)*(f_IndCon))</f>
        <v>0</v>
      </c>
      <c r="BA65" s="300">
        <f t="shared" ca="1" si="98"/>
        <v>0</v>
      </c>
      <c r="BB65" s="300">
        <f t="shared" ca="1" si="98"/>
        <v>0</v>
      </c>
      <c r="BC65" s="300">
        <f t="shared" ca="1" si="98"/>
        <v>0</v>
      </c>
      <c r="BD65" s="300">
        <f t="shared" ca="1" si="98"/>
        <v>0</v>
      </c>
      <c r="BE65" s="300">
        <f t="shared" ca="1" si="98"/>
        <v>0</v>
      </c>
      <c r="BF65" s="300">
        <f t="shared" ca="1" si="98"/>
        <v>0</v>
      </c>
      <c r="BG65" s="300">
        <f t="shared" ca="1" si="98"/>
        <v>0</v>
      </c>
      <c r="BH65" s="300">
        <f t="shared" ca="1" si="98"/>
        <v>0</v>
      </c>
      <c r="BI65" s="300">
        <f t="shared" ca="1" si="98"/>
        <v>0</v>
      </c>
      <c r="BJ65" s="300">
        <f t="shared" ref="BJ65:BS74" ca="1" si="99">IF(f_ChkCon,0,((f_MultiCon/f_CurCon)*OutCon)*(f_IndCon))</f>
        <v>0</v>
      </c>
      <c r="BK65" s="300">
        <f t="shared" ca="1" si="99"/>
        <v>0</v>
      </c>
      <c r="BL65" s="300">
        <f t="shared" ca="1" si="99"/>
        <v>0</v>
      </c>
      <c r="BM65" s="300">
        <f t="shared" ca="1" si="99"/>
        <v>0</v>
      </c>
      <c r="BN65" s="300">
        <f t="shared" ca="1" si="99"/>
        <v>0</v>
      </c>
      <c r="BO65" s="300">
        <f t="shared" ca="1" si="99"/>
        <v>0</v>
      </c>
      <c r="BP65" s="300">
        <f t="shared" ca="1" si="99"/>
        <v>0</v>
      </c>
      <c r="BQ65" s="300">
        <f t="shared" ca="1" si="99"/>
        <v>0</v>
      </c>
      <c r="BR65" s="300">
        <f t="shared" ca="1" si="99"/>
        <v>0</v>
      </c>
      <c r="BS65" s="300">
        <f t="shared" ca="1" si="99"/>
        <v>0</v>
      </c>
      <c r="BT65" s="300">
        <f t="shared" ref="BT65:CC74" ca="1" si="100">IF(f_ChkCon,0,((f_MultiCon/f_CurCon)*OutCon)*(f_IndCon))</f>
        <v>0</v>
      </c>
      <c r="BU65" s="300">
        <f t="shared" ca="1" si="100"/>
        <v>0</v>
      </c>
      <c r="BV65" s="300">
        <f t="shared" ca="1" si="100"/>
        <v>0</v>
      </c>
      <c r="BW65" s="300">
        <f t="shared" ca="1" si="100"/>
        <v>0</v>
      </c>
      <c r="BX65" s="300">
        <f t="shared" ca="1" si="100"/>
        <v>0</v>
      </c>
      <c r="BY65" s="300">
        <f t="shared" ca="1" si="100"/>
        <v>0</v>
      </c>
      <c r="BZ65" s="300">
        <f t="shared" ca="1" si="100"/>
        <v>0</v>
      </c>
      <c r="CA65" s="300">
        <f t="shared" ca="1" si="100"/>
        <v>0</v>
      </c>
      <c r="CB65" s="300">
        <f t="shared" ca="1" si="100"/>
        <v>0</v>
      </c>
      <c r="CC65" s="300">
        <f t="shared" ca="1" si="100"/>
        <v>0</v>
      </c>
      <c r="CD65" s="300">
        <f t="shared" ref="CD65:CM74" ca="1" si="101">IF(f_ChkCon,0,((f_MultiCon/f_CurCon)*OutCon)*(f_IndCon))</f>
        <v>0</v>
      </c>
      <c r="CE65" s="300">
        <f t="shared" ca="1" si="101"/>
        <v>0</v>
      </c>
      <c r="CF65" s="300">
        <f t="shared" ca="1" si="101"/>
        <v>0</v>
      </c>
      <c r="CG65" s="300">
        <f t="shared" ca="1" si="101"/>
        <v>0</v>
      </c>
      <c r="CH65" s="300">
        <f t="shared" ca="1" si="101"/>
        <v>0</v>
      </c>
      <c r="CI65" s="300">
        <f t="shared" ca="1" si="101"/>
        <v>0</v>
      </c>
      <c r="CJ65" s="300">
        <f t="shared" ca="1" si="101"/>
        <v>0</v>
      </c>
      <c r="CK65" s="300">
        <f t="shared" ca="1" si="101"/>
        <v>0</v>
      </c>
      <c r="CL65" s="300">
        <f t="shared" ca="1" si="101"/>
        <v>0</v>
      </c>
      <c r="CM65" s="300">
        <f t="shared" ca="1" si="101"/>
        <v>0</v>
      </c>
      <c r="CN65" s="300">
        <f t="shared" ref="CN65:CW74" ca="1" si="102">IF(f_ChkCon,0,((f_MultiCon/f_CurCon)*OutCon)*(f_IndCon))</f>
        <v>0</v>
      </c>
      <c r="CO65" s="300">
        <f t="shared" ca="1" si="102"/>
        <v>0</v>
      </c>
      <c r="CP65" s="300">
        <f t="shared" ca="1" si="102"/>
        <v>0</v>
      </c>
      <c r="CQ65" s="300">
        <f t="shared" ca="1" si="102"/>
        <v>0</v>
      </c>
      <c r="CR65" s="300">
        <f t="shared" ca="1" si="102"/>
        <v>0</v>
      </c>
      <c r="CS65" s="300">
        <f t="shared" ca="1" si="102"/>
        <v>0</v>
      </c>
      <c r="CT65" s="300">
        <f t="shared" ca="1" si="102"/>
        <v>0</v>
      </c>
      <c r="CU65" s="300">
        <f t="shared" ca="1" si="102"/>
        <v>0</v>
      </c>
      <c r="CV65" s="300">
        <f t="shared" ca="1" si="102"/>
        <v>0</v>
      </c>
      <c r="CW65" s="300">
        <f t="shared" ca="1" si="102"/>
        <v>0</v>
      </c>
      <c r="CX65" s="300">
        <f t="shared" ref="CX65:DG74" ca="1" si="103">IF(f_ChkCon,0,((f_MultiCon/f_CurCon)*OutCon)*(f_IndCon))</f>
        <v>0</v>
      </c>
      <c r="CY65" s="300">
        <f t="shared" ca="1" si="103"/>
        <v>0</v>
      </c>
      <c r="CZ65" s="300">
        <f t="shared" ca="1" si="103"/>
        <v>0</v>
      </c>
      <c r="DA65" s="300">
        <f t="shared" ca="1" si="103"/>
        <v>0</v>
      </c>
      <c r="DB65" s="300">
        <f t="shared" ca="1" si="103"/>
        <v>0</v>
      </c>
      <c r="DC65" s="300">
        <f t="shared" ca="1" si="103"/>
        <v>0</v>
      </c>
      <c r="DD65" s="300">
        <f t="shared" ca="1" si="103"/>
        <v>0</v>
      </c>
      <c r="DE65" s="300">
        <f t="shared" ca="1" si="103"/>
        <v>0</v>
      </c>
      <c r="DF65" s="300">
        <f t="shared" ca="1" si="103"/>
        <v>0</v>
      </c>
      <c r="DG65" s="300">
        <f t="shared" ca="1" si="103"/>
        <v>0</v>
      </c>
      <c r="DH65" s="300">
        <f t="shared" ref="DH65:DQ74" ca="1" si="104">IF(f_ChkCon,0,((f_MultiCon/f_CurCon)*OutCon)*(f_IndCon))</f>
        <v>0</v>
      </c>
      <c r="DI65" s="300">
        <f t="shared" ca="1" si="104"/>
        <v>0</v>
      </c>
      <c r="DJ65" s="300">
        <f t="shared" ca="1" si="104"/>
        <v>0</v>
      </c>
      <c r="DK65" s="300">
        <f t="shared" ca="1" si="104"/>
        <v>0</v>
      </c>
      <c r="DL65" s="300">
        <f t="shared" ca="1" si="104"/>
        <v>0</v>
      </c>
      <c r="DM65" s="300">
        <f t="shared" ca="1" si="104"/>
        <v>0</v>
      </c>
      <c r="DN65" s="300">
        <f t="shared" ca="1" si="104"/>
        <v>0</v>
      </c>
      <c r="DO65" s="300">
        <f t="shared" ca="1" si="104"/>
        <v>0</v>
      </c>
      <c r="DP65" s="300">
        <f t="shared" ca="1" si="104"/>
        <v>0</v>
      </c>
      <c r="DQ65" s="300">
        <f t="shared" ca="1" si="104"/>
        <v>0</v>
      </c>
      <c r="DR65" s="300">
        <f t="shared" ref="DR65:EA74" ca="1" si="105">IF(f_ChkCon,0,((f_MultiCon/f_CurCon)*OutCon)*(f_IndCon))</f>
        <v>0</v>
      </c>
      <c r="DS65" s="300">
        <f t="shared" ca="1" si="105"/>
        <v>0</v>
      </c>
      <c r="DT65" s="300">
        <f t="shared" ca="1" si="105"/>
        <v>0</v>
      </c>
      <c r="DU65" s="300">
        <f t="shared" ca="1" si="105"/>
        <v>0</v>
      </c>
      <c r="DV65" s="300">
        <f t="shared" ca="1" si="105"/>
        <v>0</v>
      </c>
      <c r="DW65" s="300">
        <f t="shared" ca="1" si="105"/>
        <v>0</v>
      </c>
      <c r="DX65" s="300">
        <f t="shared" ca="1" si="105"/>
        <v>0</v>
      </c>
      <c r="DY65" s="300">
        <f t="shared" ca="1" si="105"/>
        <v>0</v>
      </c>
      <c r="DZ65" s="300">
        <f t="shared" ca="1" si="105"/>
        <v>0</v>
      </c>
      <c r="EA65" s="300">
        <f t="shared" ca="1" si="105"/>
        <v>0</v>
      </c>
      <c r="EB65" s="300">
        <f t="shared" ref="EB65:EK74" ca="1" si="106">IF(f_ChkCon,0,((f_MultiCon/f_CurCon)*OutCon)*(f_IndCon))</f>
        <v>0</v>
      </c>
      <c r="EC65" s="300">
        <f t="shared" ca="1" si="106"/>
        <v>0</v>
      </c>
      <c r="ED65" s="300">
        <f t="shared" ca="1" si="106"/>
        <v>0</v>
      </c>
      <c r="EE65" s="300">
        <f t="shared" ca="1" si="106"/>
        <v>0</v>
      </c>
      <c r="EF65" s="300">
        <f t="shared" ca="1" si="106"/>
        <v>0</v>
      </c>
      <c r="EG65" s="300">
        <f t="shared" ca="1" si="106"/>
        <v>0</v>
      </c>
      <c r="EH65" s="300">
        <f t="shared" ca="1" si="106"/>
        <v>0</v>
      </c>
      <c r="EI65" s="300">
        <f t="shared" ca="1" si="106"/>
        <v>0</v>
      </c>
      <c r="EJ65" s="300">
        <f t="shared" ca="1" si="106"/>
        <v>0</v>
      </c>
      <c r="EK65" s="300">
        <f t="shared" ca="1" si="106"/>
        <v>0</v>
      </c>
      <c r="EL65" s="300">
        <f t="shared" ref="EL65:EX74" ca="1" si="107">IF(f_ChkCon,0,((f_MultiCon/f_CurCon)*OutCon)*(f_IndCon))</f>
        <v>0</v>
      </c>
      <c r="EM65" s="300">
        <f t="shared" ca="1" si="107"/>
        <v>0</v>
      </c>
      <c r="EN65" s="300">
        <f t="shared" ca="1" si="107"/>
        <v>0</v>
      </c>
      <c r="EO65" s="300">
        <f t="shared" ca="1" si="107"/>
        <v>0</v>
      </c>
      <c r="EP65" s="300">
        <f t="shared" ca="1" si="107"/>
        <v>0</v>
      </c>
      <c r="EQ65" s="300">
        <f t="shared" ca="1" si="107"/>
        <v>0</v>
      </c>
      <c r="ER65" s="300">
        <f t="shared" ca="1" si="107"/>
        <v>0</v>
      </c>
      <c r="ES65" s="300">
        <f t="shared" ca="1" si="107"/>
        <v>0</v>
      </c>
      <c r="ET65" s="300">
        <f t="shared" ca="1" si="107"/>
        <v>0</v>
      </c>
      <c r="EU65" s="300">
        <f t="shared" ca="1" si="107"/>
        <v>0</v>
      </c>
      <c r="EV65" s="300">
        <f t="shared" ca="1" si="107"/>
        <v>0</v>
      </c>
      <c r="EW65" s="300">
        <f t="shared" ca="1" si="107"/>
        <v>0</v>
      </c>
      <c r="EX65" s="300">
        <f t="shared" ca="1" si="107"/>
        <v>0</v>
      </c>
      <c r="EY65" s="612"/>
      <c r="EZ65" s="757" t="str">
        <f>'Main Input'!EZ65</f>
        <v>RPI</v>
      </c>
      <c r="FA65" s="766" t="str">
        <f>'Main Input'!FA65</f>
        <v>N/A</v>
      </c>
      <c r="FB65" s="766">
        <f>'Main Input'!FB65</f>
        <v>0</v>
      </c>
      <c r="FC65" s="766" t="str">
        <f>'Main Input'!FC65</f>
        <v>IT Solutions</v>
      </c>
      <c r="FD65" s="766" t="str">
        <f>'Main Input'!FD65</f>
        <v>Managed Services</v>
      </c>
      <c r="FE65" s="757" t="str">
        <f>'Main Input'!FE65</f>
        <v>Opex</v>
      </c>
      <c r="FF65" s="757" t="str">
        <f>'Main Input'!FF65</f>
        <v>ContractAccrual</v>
      </c>
      <c r="FG65" s="757" t="str">
        <f>'Main Input'!FG65</f>
        <v>Expense</v>
      </c>
      <c r="FH65" s="767" t="str">
        <f>'Main Input'!FH65</f>
        <v>A</v>
      </c>
      <c r="FI65" s="768">
        <f>'Main Input'!FI65</f>
        <v>0.22</v>
      </c>
      <c r="FJ65" s="768">
        <f>'Main Input'!FJ65</f>
        <v>0</v>
      </c>
      <c r="FK65" s="612"/>
      <c r="FL65" s="531">
        <f t="shared" si="79"/>
        <v>0</v>
      </c>
      <c r="FM65" s="532" t="str">
        <f t="shared" si="80"/>
        <v>Y</v>
      </c>
      <c r="FN65" s="532" t="str">
        <f t="shared" si="81"/>
        <v>Y</v>
      </c>
      <c r="FO65" s="532" t="str">
        <f t="shared" si="82"/>
        <v>Y</v>
      </c>
      <c r="FP65" s="532" t="str">
        <f t="shared" si="83"/>
        <v>Y</v>
      </c>
      <c r="FQ65" s="612"/>
      <c r="FT65" s="612"/>
    </row>
    <row r="66" spans="1:176">
      <c r="A66" s="750" t="str">
        <f>'Main Input'!A66</f>
        <v>MTB</v>
      </c>
      <c r="B66" s="762" t="str">
        <f>'Main Input'!B66</f>
        <v>Business Unit</v>
      </c>
      <c r="C66" s="762" t="str">
        <f>'Main Input'!C66</f>
        <v>Labour</v>
      </c>
      <c r="D66" s="762" t="str">
        <f>'Main Input'!D66</f>
        <v>TFR</v>
      </c>
      <c r="E66" s="762" t="str">
        <f>'Main Input'!E66</f>
        <v>Migration Designer #11 (Wintel)</v>
      </c>
      <c r="F66" s="753" t="str">
        <f>'Main Input'!F66</f>
        <v>direct</v>
      </c>
      <c r="G66" s="753" t="str">
        <f>'Main Input'!G66</f>
        <v>Person</v>
      </c>
      <c r="H66" s="753" t="str">
        <f>'Main Input'!H66</f>
        <v>TAC.CSA.2</v>
      </c>
      <c r="I66" s="753">
        <f>'Main Input'!I66</f>
        <v>0</v>
      </c>
      <c r="J66" s="753">
        <f>'Main Input'!J66</f>
        <v>0</v>
      </c>
      <c r="K66" s="753" t="str">
        <f>'Main Input'!K66</f>
        <v>FJS</v>
      </c>
      <c r="L66" s="753" t="str">
        <f>'Main Input'!L66</f>
        <v>pTran</v>
      </c>
      <c r="M66" s="753">
        <f>'Main Input'!M66</f>
        <v>0</v>
      </c>
      <c r="N66" s="753">
        <f>'Main Input'!N66</f>
        <v>0</v>
      </c>
      <c r="O66" s="753" t="str">
        <f>'Main Input'!O66</f>
        <v>SPAIN</v>
      </c>
      <c r="P66" s="753">
        <f>'Main Input'!P66</f>
        <v>313</v>
      </c>
      <c r="Q66" s="753" t="str">
        <f>'Main Input'!Q66</f>
        <v>EUR</v>
      </c>
      <c r="R66" s="753" t="str">
        <f>'Main Input'!R66</f>
        <v>EMEA</v>
      </c>
      <c r="S66" s="753" t="str">
        <f>'Main Input'!S66</f>
        <v>Local</v>
      </c>
      <c r="T66" s="753">
        <f>'Main Input'!T66</f>
        <v>0</v>
      </c>
      <c r="U66" s="753">
        <f>'Main Input'!U66</f>
        <v>0</v>
      </c>
      <c r="V66" s="753" t="str">
        <f>'Main Input'!V66</f>
        <v>6_ATP</v>
      </c>
      <c r="W66" s="753">
        <f>'Main Input'!W66</f>
        <v>0</v>
      </c>
      <c r="X66" s="753">
        <f>'Main Input'!X66</f>
        <v>0</v>
      </c>
      <c r="Y66" s="753">
        <f>'Main Input'!Y66</f>
        <v>0</v>
      </c>
      <c r="Z66" s="753">
        <f>'Main Input'!Z66</f>
        <v>0</v>
      </c>
      <c r="AA66" s="753">
        <f>'Main Input'!AA66</f>
        <v>0</v>
      </c>
      <c r="AB66" s="763">
        <f>'Main Input'!AB66</f>
        <v>0</v>
      </c>
      <c r="AC66" s="763" t="str">
        <f>'Main Input'!AC66</f>
        <v>Days</v>
      </c>
      <c r="AD66" s="764">
        <f>'Main Input'!AD66</f>
        <v>50</v>
      </c>
      <c r="AE66" s="765">
        <f t="shared" ca="1" si="78"/>
        <v>15650</v>
      </c>
      <c r="AF66" s="299">
        <f t="shared" si="96"/>
        <v>0</v>
      </c>
      <c r="AG66" s="300">
        <f t="shared" ca="1" si="96"/>
        <v>0</v>
      </c>
      <c r="AH66" s="300">
        <f t="shared" ca="1" si="96"/>
        <v>0</v>
      </c>
      <c r="AI66" s="300">
        <f t="shared" ca="1" si="96"/>
        <v>0</v>
      </c>
      <c r="AJ66" s="300">
        <f t="shared" ca="1" si="96"/>
        <v>0</v>
      </c>
      <c r="AK66" s="300">
        <f t="shared" ca="1" si="96"/>
        <v>0</v>
      </c>
      <c r="AL66" s="300">
        <f t="shared" ca="1" si="96"/>
        <v>7825</v>
      </c>
      <c r="AM66" s="300">
        <f t="shared" ca="1" si="96"/>
        <v>7825</v>
      </c>
      <c r="AN66" s="300">
        <f t="shared" ca="1" si="96"/>
        <v>0</v>
      </c>
      <c r="AO66" s="300">
        <f t="shared" ca="1" si="96"/>
        <v>0</v>
      </c>
      <c r="AP66" s="300">
        <f t="shared" ca="1" si="97"/>
        <v>0</v>
      </c>
      <c r="AQ66" s="300">
        <f t="shared" ca="1" si="97"/>
        <v>0</v>
      </c>
      <c r="AR66" s="300">
        <f t="shared" ca="1" si="97"/>
        <v>0</v>
      </c>
      <c r="AS66" s="300">
        <f t="shared" ca="1" si="97"/>
        <v>0</v>
      </c>
      <c r="AT66" s="300">
        <f t="shared" ca="1" si="97"/>
        <v>0</v>
      </c>
      <c r="AU66" s="300">
        <f t="shared" ca="1" si="97"/>
        <v>0</v>
      </c>
      <c r="AV66" s="300">
        <f t="shared" ca="1" si="97"/>
        <v>0</v>
      </c>
      <c r="AW66" s="300">
        <f t="shared" ca="1" si="97"/>
        <v>0</v>
      </c>
      <c r="AX66" s="300">
        <f t="shared" ca="1" si="97"/>
        <v>0</v>
      </c>
      <c r="AY66" s="300">
        <f t="shared" ca="1" si="97"/>
        <v>0</v>
      </c>
      <c r="AZ66" s="300">
        <f t="shared" ca="1" si="98"/>
        <v>0</v>
      </c>
      <c r="BA66" s="300">
        <f t="shared" ca="1" si="98"/>
        <v>0</v>
      </c>
      <c r="BB66" s="300">
        <f t="shared" ca="1" si="98"/>
        <v>0</v>
      </c>
      <c r="BC66" s="300">
        <f t="shared" ca="1" si="98"/>
        <v>0</v>
      </c>
      <c r="BD66" s="300">
        <f t="shared" ca="1" si="98"/>
        <v>0</v>
      </c>
      <c r="BE66" s="300">
        <f t="shared" ca="1" si="98"/>
        <v>0</v>
      </c>
      <c r="BF66" s="300">
        <f t="shared" ca="1" si="98"/>
        <v>0</v>
      </c>
      <c r="BG66" s="300">
        <f t="shared" ca="1" si="98"/>
        <v>0</v>
      </c>
      <c r="BH66" s="300">
        <f t="shared" ca="1" si="98"/>
        <v>0</v>
      </c>
      <c r="BI66" s="300">
        <f t="shared" ca="1" si="98"/>
        <v>0</v>
      </c>
      <c r="BJ66" s="300">
        <f t="shared" ca="1" si="99"/>
        <v>0</v>
      </c>
      <c r="BK66" s="300">
        <f t="shared" ca="1" si="99"/>
        <v>0</v>
      </c>
      <c r="BL66" s="300">
        <f t="shared" ca="1" si="99"/>
        <v>0</v>
      </c>
      <c r="BM66" s="300">
        <f t="shared" ca="1" si="99"/>
        <v>0</v>
      </c>
      <c r="BN66" s="300">
        <f t="shared" ca="1" si="99"/>
        <v>0</v>
      </c>
      <c r="BO66" s="300">
        <f t="shared" ca="1" si="99"/>
        <v>0</v>
      </c>
      <c r="BP66" s="300">
        <f t="shared" ca="1" si="99"/>
        <v>0</v>
      </c>
      <c r="BQ66" s="300">
        <f t="shared" ca="1" si="99"/>
        <v>0</v>
      </c>
      <c r="BR66" s="300">
        <f t="shared" ca="1" si="99"/>
        <v>0</v>
      </c>
      <c r="BS66" s="300">
        <f t="shared" ca="1" si="99"/>
        <v>0</v>
      </c>
      <c r="BT66" s="300">
        <f t="shared" ca="1" si="100"/>
        <v>0</v>
      </c>
      <c r="BU66" s="300">
        <f t="shared" ca="1" si="100"/>
        <v>0</v>
      </c>
      <c r="BV66" s="300">
        <f t="shared" ca="1" si="100"/>
        <v>0</v>
      </c>
      <c r="BW66" s="300">
        <f t="shared" ca="1" si="100"/>
        <v>0</v>
      </c>
      <c r="BX66" s="300">
        <f t="shared" ca="1" si="100"/>
        <v>0</v>
      </c>
      <c r="BY66" s="300">
        <f t="shared" ca="1" si="100"/>
        <v>0</v>
      </c>
      <c r="BZ66" s="300">
        <f t="shared" ca="1" si="100"/>
        <v>0</v>
      </c>
      <c r="CA66" s="300">
        <f t="shared" ca="1" si="100"/>
        <v>0</v>
      </c>
      <c r="CB66" s="300">
        <f t="shared" ca="1" si="100"/>
        <v>0</v>
      </c>
      <c r="CC66" s="300">
        <f t="shared" ca="1" si="100"/>
        <v>0</v>
      </c>
      <c r="CD66" s="300">
        <f t="shared" ca="1" si="101"/>
        <v>0</v>
      </c>
      <c r="CE66" s="300">
        <f t="shared" ca="1" si="101"/>
        <v>0</v>
      </c>
      <c r="CF66" s="300">
        <f t="shared" ca="1" si="101"/>
        <v>0</v>
      </c>
      <c r="CG66" s="300">
        <f t="shared" ca="1" si="101"/>
        <v>0</v>
      </c>
      <c r="CH66" s="300">
        <f t="shared" ca="1" si="101"/>
        <v>0</v>
      </c>
      <c r="CI66" s="300">
        <f t="shared" ca="1" si="101"/>
        <v>0</v>
      </c>
      <c r="CJ66" s="300">
        <f t="shared" ca="1" si="101"/>
        <v>0</v>
      </c>
      <c r="CK66" s="300">
        <f t="shared" ca="1" si="101"/>
        <v>0</v>
      </c>
      <c r="CL66" s="300">
        <f t="shared" ca="1" si="101"/>
        <v>0</v>
      </c>
      <c r="CM66" s="300">
        <f t="shared" ca="1" si="101"/>
        <v>0</v>
      </c>
      <c r="CN66" s="300">
        <f t="shared" ca="1" si="102"/>
        <v>0</v>
      </c>
      <c r="CO66" s="300">
        <f t="shared" ca="1" si="102"/>
        <v>0</v>
      </c>
      <c r="CP66" s="300">
        <f t="shared" ca="1" si="102"/>
        <v>0</v>
      </c>
      <c r="CQ66" s="300">
        <f t="shared" ca="1" si="102"/>
        <v>0</v>
      </c>
      <c r="CR66" s="300">
        <f t="shared" ca="1" si="102"/>
        <v>0</v>
      </c>
      <c r="CS66" s="300">
        <f t="shared" ca="1" si="102"/>
        <v>0</v>
      </c>
      <c r="CT66" s="300">
        <f t="shared" ca="1" si="102"/>
        <v>0</v>
      </c>
      <c r="CU66" s="300">
        <f t="shared" ca="1" si="102"/>
        <v>0</v>
      </c>
      <c r="CV66" s="300">
        <f t="shared" ca="1" si="102"/>
        <v>0</v>
      </c>
      <c r="CW66" s="300">
        <f t="shared" ca="1" si="102"/>
        <v>0</v>
      </c>
      <c r="CX66" s="300">
        <f t="shared" ca="1" si="103"/>
        <v>0</v>
      </c>
      <c r="CY66" s="300">
        <f t="shared" ca="1" si="103"/>
        <v>0</v>
      </c>
      <c r="CZ66" s="300">
        <f t="shared" ca="1" si="103"/>
        <v>0</v>
      </c>
      <c r="DA66" s="300">
        <f t="shared" ca="1" si="103"/>
        <v>0</v>
      </c>
      <c r="DB66" s="300">
        <f t="shared" ca="1" si="103"/>
        <v>0</v>
      </c>
      <c r="DC66" s="300">
        <f t="shared" ca="1" si="103"/>
        <v>0</v>
      </c>
      <c r="DD66" s="300">
        <f t="shared" ca="1" si="103"/>
        <v>0</v>
      </c>
      <c r="DE66" s="300">
        <f t="shared" ca="1" si="103"/>
        <v>0</v>
      </c>
      <c r="DF66" s="300">
        <f t="shared" ca="1" si="103"/>
        <v>0</v>
      </c>
      <c r="DG66" s="300">
        <f t="shared" ca="1" si="103"/>
        <v>0</v>
      </c>
      <c r="DH66" s="300">
        <f t="shared" ca="1" si="104"/>
        <v>0</v>
      </c>
      <c r="DI66" s="300">
        <f t="shared" ca="1" si="104"/>
        <v>0</v>
      </c>
      <c r="DJ66" s="300">
        <f t="shared" ca="1" si="104"/>
        <v>0</v>
      </c>
      <c r="DK66" s="300">
        <f t="shared" ca="1" si="104"/>
        <v>0</v>
      </c>
      <c r="DL66" s="300">
        <f t="shared" ca="1" si="104"/>
        <v>0</v>
      </c>
      <c r="DM66" s="300">
        <f t="shared" ca="1" si="104"/>
        <v>0</v>
      </c>
      <c r="DN66" s="300">
        <f t="shared" ca="1" si="104"/>
        <v>0</v>
      </c>
      <c r="DO66" s="300">
        <f t="shared" ca="1" si="104"/>
        <v>0</v>
      </c>
      <c r="DP66" s="300">
        <f t="shared" ca="1" si="104"/>
        <v>0</v>
      </c>
      <c r="DQ66" s="300">
        <f t="shared" ca="1" si="104"/>
        <v>0</v>
      </c>
      <c r="DR66" s="300">
        <f t="shared" ca="1" si="105"/>
        <v>0</v>
      </c>
      <c r="DS66" s="300">
        <f t="shared" ca="1" si="105"/>
        <v>0</v>
      </c>
      <c r="DT66" s="300">
        <f t="shared" ca="1" si="105"/>
        <v>0</v>
      </c>
      <c r="DU66" s="300">
        <f t="shared" ca="1" si="105"/>
        <v>0</v>
      </c>
      <c r="DV66" s="300">
        <f t="shared" ca="1" si="105"/>
        <v>0</v>
      </c>
      <c r="DW66" s="300">
        <f t="shared" ca="1" si="105"/>
        <v>0</v>
      </c>
      <c r="DX66" s="300">
        <f t="shared" ca="1" si="105"/>
        <v>0</v>
      </c>
      <c r="DY66" s="300">
        <f t="shared" ca="1" si="105"/>
        <v>0</v>
      </c>
      <c r="DZ66" s="300">
        <f t="shared" ca="1" si="105"/>
        <v>0</v>
      </c>
      <c r="EA66" s="300">
        <f t="shared" ca="1" si="105"/>
        <v>0</v>
      </c>
      <c r="EB66" s="300">
        <f t="shared" ca="1" si="106"/>
        <v>0</v>
      </c>
      <c r="EC66" s="300">
        <f t="shared" ca="1" si="106"/>
        <v>0</v>
      </c>
      <c r="ED66" s="300">
        <f t="shared" ca="1" si="106"/>
        <v>0</v>
      </c>
      <c r="EE66" s="300">
        <f t="shared" ca="1" si="106"/>
        <v>0</v>
      </c>
      <c r="EF66" s="300">
        <f t="shared" ca="1" si="106"/>
        <v>0</v>
      </c>
      <c r="EG66" s="300">
        <f t="shared" ca="1" si="106"/>
        <v>0</v>
      </c>
      <c r="EH66" s="300">
        <f t="shared" ca="1" si="106"/>
        <v>0</v>
      </c>
      <c r="EI66" s="300">
        <f t="shared" ca="1" si="106"/>
        <v>0</v>
      </c>
      <c r="EJ66" s="300">
        <f t="shared" ca="1" si="106"/>
        <v>0</v>
      </c>
      <c r="EK66" s="300">
        <f t="shared" ca="1" si="106"/>
        <v>0</v>
      </c>
      <c r="EL66" s="300">
        <f t="shared" ca="1" si="107"/>
        <v>0</v>
      </c>
      <c r="EM66" s="300">
        <f t="shared" ca="1" si="107"/>
        <v>0</v>
      </c>
      <c r="EN66" s="300">
        <f t="shared" ca="1" si="107"/>
        <v>0</v>
      </c>
      <c r="EO66" s="300">
        <f t="shared" ca="1" si="107"/>
        <v>0</v>
      </c>
      <c r="EP66" s="300">
        <f t="shared" ca="1" si="107"/>
        <v>0</v>
      </c>
      <c r="EQ66" s="300">
        <f t="shared" ca="1" si="107"/>
        <v>0</v>
      </c>
      <c r="ER66" s="300">
        <f t="shared" ca="1" si="107"/>
        <v>0</v>
      </c>
      <c r="ES66" s="300">
        <f t="shared" ca="1" si="107"/>
        <v>0</v>
      </c>
      <c r="ET66" s="300">
        <f t="shared" ca="1" si="107"/>
        <v>0</v>
      </c>
      <c r="EU66" s="300">
        <f t="shared" ca="1" si="107"/>
        <v>0</v>
      </c>
      <c r="EV66" s="300">
        <f t="shared" ca="1" si="107"/>
        <v>0</v>
      </c>
      <c r="EW66" s="300">
        <f t="shared" ca="1" si="107"/>
        <v>0</v>
      </c>
      <c r="EX66" s="300">
        <f t="shared" ca="1" si="107"/>
        <v>0</v>
      </c>
      <c r="EY66" s="612"/>
      <c r="EZ66" s="757" t="str">
        <f>'Main Input'!EZ66</f>
        <v>RPI</v>
      </c>
      <c r="FA66" s="766" t="str">
        <f>'Main Input'!FA66</f>
        <v>N/A</v>
      </c>
      <c r="FB66" s="766">
        <f>'Main Input'!FB66</f>
        <v>0</v>
      </c>
      <c r="FC66" s="766" t="str">
        <f>'Main Input'!FC66</f>
        <v>IT Solutions</v>
      </c>
      <c r="FD66" s="766" t="str">
        <f>'Main Input'!FD66</f>
        <v>Managed Services</v>
      </c>
      <c r="FE66" s="757" t="str">
        <f>'Main Input'!FE66</f>
        <v>Opex</v>
      </c>
      <c r="FF66" s="757" t="str">
        <f>'Main Input'!FF66</f>
        <v>ContractAccrual</v>
      </c>
      <c r="FG66" s="757" t="str">
        <f>'Main Input'!FG66</f>
        <v>Expense</v>
      </c>
      <c r="FH66" s="767" t="str">
        <f>'Main Input'!FH66</f>
        <v>A</v>
      </c>
      <c r="FI66" s="768">
        <f>'Main Input'!FI66</f>
        <v>0.22</v>
      </c>
      <c r="FJ66" s="768">
        <f>'Main Input'!FJ66</f>
        <v>0</v>
      </c>
      <c r="FK66" s="612"/>
      <c r="FL66" s="531">
        <f t="shared" si="79"/>
        <v>0</v>
      </c>
      <c r="FM66" s="532" t="str">
        <f t="shared" si="80"/>
        <v>Y</v>
      </c>
      <c r="FN66" s="532" t="str">
        <f t="shared" si="81"/>
        <v>Y</v>
      </c>
      <c r="FO66" s="532" t="str">
        <f t="shared" si="82"/>
        <v>Y</v>
      </c>
      <c r="FP66" s="532" t="str">
        <f t="shared" si="83"/>
        <v>Y</v>
      </c>
      <c r="FQ66" s="612"/>
      <c r="FT66" s="612"/>
    </row>
    <row r="67" spans="1:176">
      <c r="A67" s="750" t="str">
        <f>'Main Input'!A67</f>
        <v>MTB</v>
      </c>
      <c r="B67" s="762" t="str">
        <f>'Main Input'!B67</f>
        <v>Business Unit</v>
      </c>
      <c r="C67" s="762" t="str">
        <f>'Main Input'!C67</f>
        <v>Labour</v>
      </c>
      <c r="D67" s="762" t="str">
        <f>'Main Input'!D67</f>
        <v>TFR</v>
      </c>
      <c r="E67" s="762" t="str">
        <f>'Main Input'!E67</f>
        <v>Migration Designer #12 (Wintel)</v>
      </c>
      <c r="F67" s="753" t="str">
        <f>'Main Input'!F67</f>
        <v>direct</v>
      </c>
      <c r="G67" s="753" t="str">
        <f>'Main Input'!G67</f>
        <v>Person</v>
      </c>
      <c r="H67" s="753" t="str">
        <f>'Main Input'!H67</f>
        <v>TAC.CSA.2</v>
      </c>
      <c r="I67" s="753">
        <f>'Main Input'!I67</f>
        <v>0</v>
      </c>
      <c r="J67" s="753">
        <f>'Main Input'!J67</f>
        <v>0</v>
      </c>
      <c r="K67" s="753" t="str">
        <f>'Main Input'!K67</f>
        <v>FJS</v>
      </c>
      <c r="L67" s="753" t="str">
        <f>'Main Input'!L67</f>
        <v>pTran</v>
      </c>
      <c r="M67" s="753">
        <f>'Main Input'!M67</f>
        <v>0</v>
      </c>
      <c r="N67" s="753">
        <f>'Main Input'!N67</f>
        <v>0</v>
      </c>
      <c r="O67" s="753" t="str">
        <f>'Main Input'!O67</f>
        <v>SPAIN</v>
      </c>
      <c r="P67" s="753">
        <f>'Main Input'!P67</f>
        <v>313</v>
      </c>
      <c r="Q67" s="753" t="str">
        <f>'Main Input'!Q67</f>
        <v>EUR</v>
      </c>
      <c r="R67" s="753" t="str">
        <f>'Main Input'!R67</f>
        <v>EMEA</v>
      </c>
      <c r="S67" s="753" t="str">
        <f>'Main Input'!S67</f>
        <v>Local</v>
      </c>
      <c r="T67" s="753">
        <f>'Main Input'!T67</f>
        <v>0</v>
      </c>
      <c r="U67" s="753">
        <f>'Main Input'!U67</f>
        <v>0</v>
      </c>
      <c r="V67" s="753" t="str">
        <f>'Main Input'!V67</f>
        <v>6_ATP</v>
      </c>
      <c r="W67" s="753">
        <f>'Main Input'!W67</f>
        <v>0</v>
      </c>
      <c r="X67" s="753">
        <f>'Main Input'!X67</f>
        <v>0</v>
      </c>
      <c r="Y67" s="753">
        <f>'Main Input'!Y67</f>
        <v>0</v>
      </c>
      <c r="Z67" s="753">
        <f>'Main Input'!Z67</f>
        <v>0</v>
      </c>
      <c r="AA67" s="753">
        <f>'Main Input'!AA67</f>
        <v>0</v>
      </c>
      <c r="AB67" s="763">
        <f>'Main Input'!AB67</f>
        <v>0</v>
      </c>
      <c r="AC67" s="763" t="str">
        <f>'Main Input'!AC67</f>
        <v>Days</v>
      </c>
      <c r="AD67" s="764">
        <f>'Main Input'!AD67</f>
        <v>50</v>
      </c>
      <c r="AE67" s="765">
        <f t="shared" ca="1" si="78"/>
        <v>15650</v>
      </c>
      <c r="AF67" s="299">
        <f t="shared" si="96"/>
        <v>0</v>
      </c>
      <c r="AG67" s="300">
        <f t="shared" ca="1" si="96"/>
        <v>0</v>
      </c>
      <c r="AH67" s="300">
        <f t="shared" ca="1" si="96"/>
        <v>0</v>
      </c>
      <c r="AI67" s="300">
        <f t="shared" ca="1" si="96"/>
        <v>0</v>
      </c>
      <c r="AJ67" s="300">
        <f t="shared" ca="1" si="96"/>
        <v>0</v>
      </c>
      <c r="AK67" s="300">
        <f t="shared" ca="1" si="96"/>
        <v>0</v>
      </c>
      <c r="AL67" s="300">
        <f t="shared" ca="1" si="96"/>
        <v>7825</v>
      </c>
      <c r="AM67" s="300">
        <f t="shared" ca="1" si="96"/>
        <v>7825</v>
      </c>
      <c r="AN67" s="300">
        <f t="shared" ca="1" si="96"/>
        <v>0</v>
      </c>
      <c r="AO67" s="300">
        <f t="shared" ca="1" si="96"/>
        <v>0</v>
      </c>
      <c r="AP67" s="300">
        <f t="shared" ca="1" si="97"/>
        <v>0</v>
      </c>
      <c r="AQ67" s="300">
        <f t="shared" ca="1" si="97"/>
        <v>0</v>
      </c>
      <c r="AR67" s="300">
        <f t="shared" ca="1" si="97"/>
        <v>0</v>
      </c>
      <c r="AS67" s="300">
        <f t="shared" ca="1" si="97"/>
        <v>0</v>
      </c>
      <c r="AT67" s="300">
        <f t="shared" ca="1" si="97"/>
        <v>0</v>
      </c>
      <c r="AU67" s="300">
        <f t="shared" ca="1" si="97"/>
        <v>0</v>
      </c>
      <c r="AV67" s="300">
        <f t="shared" ca="1" si="97"/>
        <v>0</v>
      </c>
      <c r="AW67" s="300">
        <f t="shared" ca="1" si="97"/>
        <v>0</v>
      </c>
      <c r="AX67" s="300">
        <f t="shared" ca="1" si="97"/>
        <v>0</v>
      </c>
      <c r="AY67" s="300">
        <f t="shared" ca="1" si="97"/>
        <v>0</v>
      </c>
      <c r="AZ67" s="300">
        <f t="shared" ca="1" si="98"/>
        <v>0</v>
      </c>
      <c r="BA67" s="300">
        <f t="shared" ca="1" si="98"/>
        <v>0</v>
      </c>
      <c r="BB67" s="300">
        <f t="shared" ca="1" si="98"/>
        <v>0</v>
      </c>
      <c r="BC67" s="300">
        <f t="shared" ca="1" si="98"/>
        <v>0</v>
      </c>
      <c r="BD67" s="300">
        <f t="shared" ca="1" si="98"/>
        <v>0</v>
      </c>
      <c r="BE67" s="300">
        <f t="shared" ca="1" si="98"/>
        <v>0</v>
      </c>
      <c r="BF67" s="300">
        <f t="shared" ca="1" si="98"/>
        <v>0</v>
      </c>
      <c r="BG67" s="300">
        <f t="shared" ca="1" si="98"/>
        <v>0</v>
      </c>
      <c r="BH67" s="300">
        <f t="shared" ca="1" si="98"/>
        <v>0</v>
      </c>
      <c r="BI67" s="300">
        <f t="shared" ca="1" si="98"/>
        <v>0</v>
      </c>
      <c r="BJ67" s="300">
        <f t="shared" ca="1" si="99"/>
        <v>0</v>
      </c>
      <c r="BK67" s="300">
        <f t="shared" ca="1" si="99"/>
        <v>0</v>
      </c>
      <c r="BL67" s="300">
        <f t="shared" ca="1" si="99"/>
        <v>0</v>
      </c>
      <c r="BM67" s="300">
        <f t="shared" ca="1" si="99"/>
        <v>0</v>
      </c>
      <c r="BN67" s="300">
        <f t="shared" ca="1" si="99"/>
        <v>0</v>
      </c>
      <c r="BO67" s="300">
        <f t="shared" ca="1" si="99"/>
        <v>0</v>
      </c>
      <c r="BP67" s="300">
        <f t="shared" ca="1" si="99"/>
        <v>0</v>
      </c>
      <c r="BQ67" s="300">
        <f t="shared" ca="1" si="99"/>
        <v>0</v>
      </c>
      <c r="BR67" s="300">
        <f t="shared" ca="1" si="99"/>
        <v>0</v>
      </c>
      <c r="BS67" s="300">
        <f t="shared" ca="1" si="99"/>
        <v>0</v>
      </c>
      <c r="BT67" s="300">
        <f t="shared" ca="1" si="100"/>
        <v>0</v>
      </c>
      <c r="BU67" s="300">
        <f t="shared" ca="1" si="100"/>
        <v>0</v>
      </c>
      <c r="BV67" s="300">
        <f t="shared" ca="1" si="100"/>
        <v>0</v>
      </c>
      <c r="BW67" s="300">
        <f t="shared" ca="1" si="100"/>
        <v>0</v>
      </c>
      <c r="BX67" s="300">
        <f t="shared" ca="1" si="100"/>
        <v>0</v>
      </c>
      <c r="BY67" s="300">
        <f t="shared" ca="1" si="100"/>
        <v>0</v>
      </c>
      <c r="BZ67" s="300">
        <f t="shared" ca="1" si="100"/>
        <v>0</v>
      </c>
      <c r="CA67" s="300">
        <f t="shared" ca="1" si="100"/>
        <v>0</v>
      </c>
      <c r="CB67" s="300">
        <f t="shared" ca="1" si="100"/>
        <v>0</v>
      </c>
      <c r="CC67" s="300">
        <f t="shared" ca="1" si="100"/>
        <v>0</v>
      </c>
      <c r="CD67" s="300">
        <f t="shared" ca="1" si="101"/>
        <v>0</v>
      </c>
      <c r="CE67" s="300">
        <f t="shared" ca="1" si="101"/>
        <v>0</v>
      </c>
      <c r="CF67" s="300">
        <f t="shared" ca="1" si="101"/>
        <v>0</v>
      </c>
      <c r="CG67" s="300">
        <f t="shared" ca="1" si="101"/>
        <v>0</v>
      </c>
      <c r="CH67" s="300">
        <f t="shared" ca="1" si="101"/>
        <v>0</v>
      </c>
      <c r="CI67" s="300">
        <f t="shared" ca="1" si="101"/>
        <v>0</v>
      </c>
      <c r="CJ67" s="300">
        <f t="shared" ca="1" si="101"/>
        <v>0</v>
      </c>
      <c r="CK67" s="300">
        <f t="shared" ca="1" si="101"/>
        <v>0</v>
      </c>
      <c r="CL67" s="300">
        <f t="shared" ca="1" si="101"/>
        <v>0</v>
      </c>
      <c r="CM67" s="300">
        <f t="shared" ca="1" si="101"/>
        <v>0</v>
      </c>
      <c r="CN67" s="300">
        <f t="shared" ca="1" si="102"/>
        <v>0</v>
      </c>
      <c r="CO67" s="300">
        <f t="shared" ca="1" si="102"/>
        <v>0</v>
      </c>
      <c r="CP67" s="300">
        <f t="shared" ca="1" si="102"/>
        <v>0</v>
      </c>
      <c r="CQ67" s="300">
        <f t="shared" ca="1" si="102"/>
        <v>0</v>
      </c>
      <c r="CR67" s="300">
        <f t="shared" ca="1" si="102"/>
        <v>0</v>
      </c>
      <c r="CS67" s="300">
        <f t="shared" ca="1" si="102"/>
        <v>0</v>
      </c>
      <c r="CT67" s="300">
        <f t="shared" ca="1" si="102"/>
        <v>0</v>
      </c>
      <c r="CU67" s="300">
        <f t="shared" ca="1" si="102"/>
        <v>0</v>
      </c>
      <c r="CV67" s="300">
        <f t="shared" ca="1" si="102"/>
        <v>0</v>
      </c>
      <c r="CW67" s="300">
        <f t="shared" ca="1" si="102"/>
        <v>0</v>
      </c>
      <c r="CX67" s="300">
        <f t="shared" ca="1" si="103"/>
        <v>0</v>
      </c>
      <c r="CY67" s="300">
        <f t="shared" ca="1" si="103"/>
        <v>0</v>
      </c>
      <c r="CZ67" s="300">
        <f t="shared" ca="1" si="103"/>
        <v>0</v>
      </c>
      <c r="DA67" s="300">
        <f t="shared" ca="1" si="103"/>
        <v>0</v>
      </c>
      <c r="DB67" s="300">
        <f t="shared" ca="1" si="103"/>
        <v>0</v>
      </c>
      <c r="DC67" s="300">
        <f t="shared" ca="1" si="103"/>
        <v>0</v>
      </c>
      <c r="DD67" s="300">
        <f t="shared" ca="1" si="103"/>
        <v>0</v>
      </c>
      <c r="DE67" s="300">
        <f t="shared" ca="1" si="103"/>
        <v>0</v>
      </c>
      <c r="DF67" s="300">
        <f t="shared" ca="1" si="103"/>
        <v>0</v>
      </c>
      <c r="DG67" s="300">
        <f t="shared" ca="1" si="103"/>
        <v>0</v>
      </c>
      <c r="DH67" s="300">
        <f t="shared" ca="1" si="104"/>
        <v>0</v>
      </c>
      <c r="DI67" s="300">
        <f t="shared" ca="1" si="104"/>
        <v>0</v>
      </c>
      <c r="DJ67" s="300">
        <f t="shared" ca="1" si="104"/>
        <v>0</v>
      </c>
      <c r="DK67" s="300">
        <f t="shared" ca="1" si="104"/>
        <v>0</v>
      </c>
      <c r="DL67" s="300">
        <f t="shared" ca="1" si="104"/>
        <v>0</v>
      </c>
      <c r="DM67" s="300">
        <f t="shared" ca="1" si="104"/>
        <v>0</v>
      </c>
      <c r="DN67" s="300">
        <f t="shared" ca="1" si="104"/>
        <v>0</v>
      </c>
      <c r="DO67" s="300">
        <f t="shared" ca="1" si="104"/>
        <v>0</v>
      </c>
      <c r="DP67" s="300">
        <f t="shared" ca="1" si="104"/>
        <v>0</v>
      </c>
      <c r="DQ67" s="300">
        <f t="shared" ca="1" si="104"/>
        <v>0</v>
      </c>
      <c r="DR67" s="300">
        <f t="shared" ca="1" si="105"/>
        <v>0</v>
      </c>
      <c r="DS67" s="300">
        <f t="shared" ca="1" si="105"/>
        <v>0</v>
      </c>
      <c r="DT67" s="300">
        <f t="shared" ca="1" si="105"/>
        <v>0</v>
      </c>
      <c r="DU67" s="300">
        <f t="shared" ca="1" si="105"/>
        <v>0</v>
      </c>
      <c r="DV67" s="300">
        <f t="shared" ca="1" si="105"/>
        <v>0</v>
      </c>
      <c r="DW67" s="300">
        <f t="shared" ca="1" si="105"/>
        <v>0</v>
      </c>
      <c r="DX67" s="300">
        <f t="shared" ca="1" si="105"/>
        <v>0</v>
      </c>
      <c r="DY67" s="300">
        <f t="shared" ca="1" si="105"/>
        <v>0</v>
      </c>
      <c r="DZ67" s="300">
        <f t="shared" ca="1" si="105"/>
        <v>0</v>
      </c>
      <c r="EA67" s="300">
        <f t="shared" ca="1" si="105"/>
        <v>0</v>
      </c>
      <c r="EB67" s="300">
        <f t="shared" ca="1" si="106"/>
        <v>0</v>
      </c>
      <c r="EC67" s="300">
        <f t="shared" ca="1" si="106"/>
        <v>0</v>
      </c>
      <c r="ED67" s="300">
        <f t="shared" ca="1" si="106"/>
        <v>0</v>
      </c>
      <c r="EE67" s="300">
        <f t="shared" ca="1" si="106"/>
        <v>0</v>
      </c>
      <c r="EF67" s="300">
        <f t="shared" ca="1" si="106"/>
        <v>0</v>
      </c>
      <c r="EG67" s="300">
        <f t="shared" ca="1" si="106"/>
        <v>0</v>
      </c>
      <c r="EH67" s="300">
        <f t="shared" ca="1" si="106"/>
        <v>0</v>
      </c>
      <c r="EI67" s="300">
        <f t="shared" ca="1" si="106"/>
        <v>0</v>
      </c>
      <c r="EJ67" s="300">
        <f t="shared" ca="1" si="106"/>
        <v>0</v>
      </c>
      <c r="EK67" s="300">
        <f t="shared" ca="1" si="106"/>
        <v>0</v>
      </c>
      <c r="EL67" s="300">
        <f t="shared" ca="1" si="107"/>
        <v>0</v>
      </c>
      <c r="EM67" s="300">
        <f t="shared" ca="1" si="107"/>
        <v>0</v>
      </c>
      <c r="EN67" s="300">
        <f t="shared" ca="1" si="107"/>
        <v>0</v>
      </c>
      <c r="EO67" s="300">
        <f t="shared" ca="1" si="107"/>
        <v>0</v>
      </c>
      <c r="EP67" s="300">
        <f t="shared" ca="1" si="107"/>
        <v>0</v>
      </c>
      <c r="EQ67" s="300">
        <f t="shared" ca="1" si="107"/>
        <v>0</v>
      </c>
      <c r="ER67" s="300">
        <f t="shared" ca="1" si="107"/>
        <v>0</v>
      </c>
      <c r="ES67" s="300">
        <f t="shared" ca="1" si="107"/>
        <v>0</v>
      </c>
      <c r="ET67" s="300">
        <f t="shared" ca="1" si="107"/>
        <v>0</v>
      </c>
      <c r="EU67" s="300">
        <f t="shared" ca="1" si="107"/>
        <v>0</v>
      </c>
      <c r="EV67" s="300">
        <f t="shared" ca="1" si="107"/>
        <v>0</v>
      </c>
      <c r="EW67" s="300">
        <f t="shared" ca="1" si="107"/>
        <v>0</v>
      </c>
      <c r="EX67" s="300">
        <f t="shared" ca="1" si="107"/>
        <v>0</v>
      </c>
      <c r="EY67" s="612"/>
      <c r="EZ67" s="757" t="str">
        <f>'Main Input'!EZ67</f>
        <v>RPI</v>
      </c>
      <c r="FA67" s="766" t="str">
        <f>'Main Input'!FA67</f>
        <v>N/A</v>
      </c>
      <c r="FB67" s="766">
        <f>'Main Input'!FB67</f>
        <v>0</v>
      </c>
      <c r="FC67" s="766" t="str">
        <f>'Main Input'!FC67</f>
        <v>IT Solutions</v>
      </c>
      <c r="FD67" s="766" t="str">
        <f>'Main Input'!FD67</f>
        <v>Managed Services</v>
      </c>
      <c r="FE67" s="757" t="str">
        <f>'Main Input'!FE67</f>
        <v>Opex</v>
      </c>
      <c r="FF67" s="757" t="str">
        <f>'Main Input'!FF67</f>
        <v>ContractAccrual</v>
      </c>
      <c r="FG67" s="757" t="str">
        <f>'Main Input'!FG67</f>
        <v>Expense</v>
      </c>
      <c r="FH67" s="767" t="str">
        <f>'Main Input'!FH67</f>
        <v>A</v>
      </c>
      <c r="FI67" s="768">
        <f>'Main Input'!FI67</f>
        <v>0.22</v>
      </c>
      <c r="FJ67" s="768">
        <f>'Main Input'!FJ67</f>
        <v>0</v>
      </c>
      <c r="FK67" s="612"/>
      <c r="FL67" s="531">
        <f t="shared" si="79"/>
        <v>0</v>
      </c>
      <c r="FM67" s="532" t="str">
        <f t="shared" si="80"/>
        <v>Y</v>
      </c>
      <c r="FN67" s="532" t="str">
        <f t="shared" si="81"/>
        <v>Y</v>
      </c>
      <c r="FO67" s="532" t="str">
        <f t="shared" si="82"/>
        <v>Y</v>
      </c>
      <c r="FP67" s="532" t="str">
        <f t="shared" si="83"/>
        <v>Y</v>
      </c>
      <c r="FQ67" s="612"/>
      <c r="FT67" s="612"/>
    </row>
    <row r="68" spans="1:176">
      <c r="A68" s="750" t="str">
        <f>'Main Input'!A68</f>
        <v>MTB</v>
      </c>
      <c r="B68" s="762" t="str">
        <f>'Main Input'!B68</f>
        <v>Business Unit</v>
      </c>
      <c r="C68" s="762" t="str">
        <f>'Main Input'!C68</f>
        <v>Labour</v>
      </c>
      <c r="D68" s="762" t="str">
        <f>'Main Input'!D68</f>
        <v>TFR</v>
      </c>
      <c r="E68" s="762" t="str">
        <f>'Main Input'!E68</f>
        <v>Migration Designer #13 (Wintel)</v>
      </c>
      <c r="F68" s="753" t="str">
        <f>'Main Input'!F68</f>
        <v>direct</v>
      </c>
      <c r="G68" s="753" t="str">
        <f>'Main Input'!G68</f>
        <v>Person</v>
      </c>
      <c r="H68" s="753" t="str">
        <f>'Main Input'!H68</f>
        <v>TAC.CSA.2</v>
      </c>
      <c r="I68" s="753">
        <f>'Main Input'!I68</f>
        <v>0</v>
      </c>
      <c r="J68" s="753">
        <f>'Main Input'!J68</f>
        <v>0</v>
      </c>
      <c r="K68" s="753" t="str">
        <f>'Main Input'!K68</f>
        <v>FJS</v>
      </c>
      <c r="L68" s="753" t="str">
        <f>'Main Input'!L68</f>
        <v>pTran</v>
      </c>
      <c r="M68" s="753">
        <f>'Main Input'!M68</f>
        <v>0</v>
      </c>
      <c r="N68" s="753">
        <f>'Main Input'!N68</f>
        <v>0</v>
      </c>
      <c r="O68" s="753" t="str">
        <f>'Main Input'!O68</f>
        <v>SPAIN</v>
      </c>
      <c r="P68" s="753">
        <f>'Main Input'!P68</f>
        <v>313</v>
      </c>
      <c r="Q68" s="753" t="str">
        <f>'Main Input'!Q68</f>
        <v>EUR</v>
      </c>
      <c r="R68" s="753" t="str">
        <f>'Main Input'!R68</f>
        <v>EMEA</v>
      </c>
      <c r="S68" s="753" t="str">
        <f>'Main Input'!S68</f>
        <v>Local</v>
      </c>
      <c r="T68" s="753">
        <f>'Main Input'!T68</f>
        <v>0</v>
      </c>
      <c r="U68" s="753">
        <f>'Main Input'!U68</f>
        <v>0</v>
      </c>
      <c r="V68" s="753" t="str">
        <f>'Main Input'!V68</f>
        <v>6_ATP</v>
      </c>
      <c r="W68" s="753">
        <f>'Main Input'!W68</f>
        <v>0</v>
      </c>
      <c r="X68" s="753">
        <f>'Main Input'!X68</f>
        <v>0</v>
      </c>
      <c r="Y68" s="753">
        <f>'Main Input'!Y68</f>
        <v>0</v>
      </c>
      <c r="Z68" s="753">
        <f>'Main Input'!Z68</f>
        <v>0</v>
      </c>
      <c r="AA68" s="753">
        <f>'Main Input'!AA68</f>
        <v>0</v>
      </c>
      <c r="AB68" s="763">
        <f>'Main Input'!AB68</f>
        <v>0</v>
      </c>
      <c r="AC68" s="763" t="str">
        <f>'Main Input'!AC68</f>
        <v>Days</v>
      </c>
      <c r="AD68" s="764">
        <f>'Main Input'!AD68</f>
        <v>50</v>
      </c>
      <c r="AE68" s="765">
        <f t="shared" ca="1" si="78"/>
        <v>15650</v>
      </c>
      <c r="AF68" s="299">
        <f t="shared" si="96"/>
        <v>0</v>
      </c>
      <c r="AG68" s="300">
        <f t="shared" ca="1" si="96"/>
        <v>0</v>
      </c>
      <c r="AH68" s="300">
        <f t="shared" ca="1" si="96"/>
        <v>0</v>
      </c>
      <c r="AI68" s="300">
        <f t="shared" ca="1" si="96"/>
        <v>0</v>
      </c>
      <c r="AJ68" s="300">
        <f t="shared" ca="1" si="96"/>
        <v>0</v>
      </c>
      <c r="AK68" s="300">
        <f t="shared" ca="1" si="96"/>
        <v>0</v>
      </c>
      <c r="AL68" s="300">
        <f t="shared" ca="1" si="96"/>
        <v>7825</v>
      </c>
      <c r="AM68" s="300">
        <f t="shared" ca="1" si="96"/>
        <v>7825</v>
      </c>
      <c r="AN68" s="300">
        <f t="shared" ca="1" si="96"/>
        <v>0</v>
      </c>
      <c r="AO68" s="300">
        <f t="shared" ca="1" si="96"/>
        <v>0</v>
      </c>
      <c r="AP68" s="300">
        <f t="shared" ca="1" si="97"/>
        <v>0</v>
      </c>
      <c r="AQ68" s="300">
        <f t="shared" ca="1" si="97"/>
        <v>0</v>
      </c>
      <c r="AR68" s="300">
        <f t="shared" ca="1" si="97"/>
        <v>0</v>
      </c>
      <c r="AS68" s="300">
        <f t="shared" ca="1" si="97"/>
        <v>0</v>
      </c>
      <c r="AT68" s="300">
        <f t="shared" ca="1" si="97"/>
        <v>0</v>
      </c>
      <c r="AU68" s="300">
        <f t="shared" ca="1" si="97"/>
        <v>0</v>
      </c>
      <c r="AV68" s="300">
        <f t="shared" ca="1" si="97"/>
        <v>0</v>
      </c>
      <c r="AW68" s="300">
        <f t="shared" ca="1" si="97"/>
        <v>0</v>
      </c>
      <c r="AX68" s="300">
        <f t="shared" ca="1" si="97"/>
        <v>0</v>
      </c>
      <c r="AY68" s="300">
        <f t="shared" ca="1" si="97"/>
        <v>0</v>
      </c>
      <c r="AZ68" s="300">
        <f t="shared" ca="1" si="98"/>
        <v>0</v>
      </c>
      <c r="BA68" s="300">
        <f t="shared" ca="1" si="98"/>
        <v>0</v>
      </c>
      <c r="BB68" s="300">
        <f t="shared" ca="1" si="98"/>
        <v>0</v>
      </c>
      <c r="BC68" s="300">
        <f t="shared" ca="1" si="98"/>
        <v>0</v>
      </c>
      <c r="BD68" s="300">
        <f t="shared" ca="1" si="98"/>
        <v>0</v>
      </c>
      <c r="BE68" s="300">
        <f t="shared" ca="1" si="98"/>
        <v>0</v>
      </c>
      <c r="BF68" s="300">
        <f t="shared" ca="1" si="98"/>
        <v>0</v>
      </c>
      <c r="BG68" s="300">
        <f t="shared" ca="1" si="98"/>
        <v>0</v>
      </c>
      <c r="BH68" s="300">
        <f t="shared" ca="1" si="98"/>
        <v>0</v>
      </c>
      <c r="BI68" s="300">
        <f t="shared" ca="1" si="98"/>
        <v>0</v>
      </c>
      <c r="BJ68" s="300">
        <f t="shared" ca="1" si="99"/>
        <v>0</v>
      </c>
      <c r="BK68" s="300">
        <f t="shared" ca="1" si="99"/>
        <v>0</v>
      </c>
      <c r="BL68" s="300">
        <f t="shared" ca="1" si="99"/>
        <v>0</v>
      </c>
      <c r="BM68" s="300">
        <f t="shared" ca="1" si="99"/>
        <v>0</v>
      </c>
      <c r="BN68" s="300">
        <f t="shared" ca="1" si="99"/>
        <v>0</v>
      </c>
      <c r="BO68" s="300">
        <f t="shared" ca="1" si="99"/>
        <v>0</v>
      </c>
      <c r="BP68" s="300">
        <f t="shared" ca="1" si="99"/>
        <v>0</v>
      </c>
      <c r="BQ68" s="300">
        <f t="shared" ca="1" si="99"/>
        <v>0</v>
      </c>
      <c r="BR68" s="300">
        <f t="shared" ca="1" si="99"/>
        <v>0</v>
      </c>
      <c r="BS68" s="300">
        <f t="shared" ca="1" si="99"/>
        <v>0</v>
      </c>
      <c r="BT68" s="300">
        <f t="shared" ca="1" si="100"/>
        <v>0</v>
      </c>
      <c r="BU68" s="300">
        <f t="shared" ca="1" si="100"/>
        <v>0</v>
      </c>
      <c r="BV68" s="300">
        <f t="shared" ca="1" si="100"/>
        <v>0</v>
      </c>
      <c r="BW68" s="300">
        <f t="shared" ca="1" si="100"/>
        <v>0</v>
      </c>
      <c r="BX68" s="300">
        <f t="shared" ca="1" si="100"/>
        <v>0</v>
      </c>
      <c r="BY68" s="300">
        <f t="shared" ca="1" si="100"/>
        <v>0</v>
      </c>
      <c r="BZ68" s="300">
        <f t="shared" ca="1" si="100"/>
        <v>0</v>
      </c>
      <c r="CA68" s="300">
        <f t="shared" ca="1" si="100"/>
        <v>0</v>
      </c>
      <c r="CB68" s="300">
        <f t="shared" ca="1" si="100"/>
        <v>0</v>
      </c>
      <c r="CC68" s="300">
        <f t="shared" ca="1" si="100"/>
        <v>0</v>
      </c>
      <c r="CD68" s="300">
        <f t="shared" ca="1" si="101"/>
        <v>0</v>
      </c>
      <c r="CE68" s="300">
        <f t="shared" ca="1" si="101"/>
        <v>0</v>
      </c>
      <c r="CF68" s="300">
        <f t="shared" ca="1" si="101"/>
        <v>0</v>
      </c>
      <c r="CG68" s="300">
        <f t="shared" ca="1" si="101"/>
        <v>0</v>
      </c>
      <c r="CH68" s="300">
        <f t="shared" ca="1" si="101"/>
        <v>0</v>
      </c>
      <c r="CI68" s="300">
        <f t="shared" ca="1" si="101"/>
        <v>0</v>
      </c>
      <c r="CJ68" s="300">
        <f t="shared" ca="1" si="101"/>
        <v>0</v>
      </c>
      <c r="CK68" s="300">
        <f t="shared" ca="1" si="101"/>
        <v>0</v>
      </c>
      <c r="CL68" s="300">
        <f t="shared" ca="1" si="101"/>
        <v>0</v>
      </c>
      <c r="CM68" s="300">
        <f t="shared" ca="1" si="101"/>
        <v>0</v>
      </c>
      <c r="CN68" s="300">
        <f t="shared" ca="1" si="102"/>
        <v>0</v>
      </c>
      <c r="CO68" s="300">
        <f t="shared" ca="1" si="102"/>
        <v>0</v>
      </c>
      <c r="CP68" s="300">
        <f t="shared" ca="1" si="102"/>
        <v>0</v>
      </c>
      <c r="CQ68" s="300">
        <f t="shared" ca="1" si="102"/>
        <v>0</v>
      </c>
      <c r="CR68" s="300">
        <f t="shared" ca="1" si="102"/>
        <v>0</v>
      </c>
      <c r="CS68" s="300">
        <f t="shared" ca="1" si="102"/>
        <v>0</v>
      </c>
      <c r="CT68" s="300">
        <f t="shared" ca="1" si="102"/>
        <v>0</v>
      </c>
      <c r="CU68" s="300">
        <f t="shared" ca="1" si="102"/>
        <v>0</v>
      </c>
      <c r="CV68" s="300">
        <f t="shared" ca="1" si="102"/>
        <v>0</v>
      </c>
      <c r="CW68" s="300">
        <f t="shared" ca="1" si="102"/>
        <v>0</v>
      </c>
      <c r="CX68" s="300">
        <f t="shared" ca="1" si="103"/>
        <v>0</v>
      </c>
      <c r="CY68" s="300">
        <f t="shared" ca="1" si="103"/>
        <v>0</v>
      </c>
      <c r="CZ68" s="300">
        <f t="shared" ca="1" si="103"/>
        <v>0</v>
      </c>
      <c r="DA68" s="300">
        <f t="shared" ca="1" si="103"/>
        <v>0</v>
      </c>
      <c r="DB68" s="300">
        <f t="shared" ca="1" si="103"/>
        <v>0</v>
      </c>
      <c r="DC68" s="300">
        <f t="shared" ca="1" si="103"/>
        <v>0</v>
      </c>
      <c r="DD68" s="300">
        <f t="shared" ca="1" si="103"/>
        <v>0</v>
      </c>
      <c r="DE68" s="300">
        <f t="shared" ca="1" si="103"/>
        <v>0</v>
      </c>
      <c r="DF68" s="300">
        <f t="shared" ca="1" si="103"/>
        <v>0</v>
      </c>
      <c r="DG68" s="300">
        <f t="shared" ca="1" si="103"/>
        <v>0</v>
      </c>
      <c r="DH68" s="300">
        <f t="shared" ca="1" si="104"/>
        <v>0</v>
      </c>
      <c r="DI68" s="300">
        <f t="shared" ca="1" si="104"/>
        <v>0</v>
      </c>
      <c r="DJ68" s="300">
        <f t="shared" ca="1" si="104"/>
        <v>0</v>
      </c>
      <c r="DK68" s="300">
        <f t="shared" ca="1" si="104"/>
        <v>0</v>
      </c>
      <c r="DL68" s="300">
        <f t="shared" ca="1" si="104"/>
        <v>0</v>
      </c>
      <c r="DM68" s="300">
        <f t="shared" ca="1" si="104"/>
        <v>0</v>
      </c>
      <c r="DN68" s="300">
        <f t="shared" ca="1" si="104"/>
        <v>0</v>
      </c>
      <c r="DO68" s="300">
        <f t="shared" ca="1" si="104"/>
        <v>0</v>
      </c>
      <c r="DP68" s="300">
        <f t="shared" ca="1" si="104"/>
        <v>0</v>
      </c>
      <c r="DQ68" s="300">
        <f t="shared" ca="1" si="104"/>
        <v>0</v>
      </c>
      <c r="DR68" s="300">
        <f t="shared" ca="1" si="105"/>
        <v>0</v>
      </c>
      <c r="DS68" s="300">
        <f t="shared" ca="1" si="105"/>
        <v>0</v>
      </c>
      <c r="DT68" s="300">
        <f t="shared" ca="1" si="105"/>
        <v>0</v>
      </c>
      <c r="DU68" s="300">
        <f t="shared" ca="1" si="105"/>
        <v>0</v>
      </c>
      <c r="DV68" s="300">
        <f t="shared" ca="1" si="105"/>
        <v>0</v>
      </c>
      <c r="DW68" s="300">
        <f t="shared" ca="1" si="105"/>
        <v>0</v>
      </c>
      <c r="DX68" s="300">
        <f t="shared" ca="1" si="105"/>
        <v>0</v>
      </c>
      <c r="DY68" s="300">
        <f t="shared" ca="1" si="105"/>
        <v>0</v>
      </c>
      <c r="DZ68" s="300">
        <f t="shared" ca="1" si="105"/>
        <v>0</v>
      </c>
      <c r="EA68" s="300">
        <f t="shared" ca="1" si="105"/>
        <v>0</v>
      </c>
      <c r="EB68" s="300">
        <f t="shared" ca="1" si="106"/>
        <v>0</v>
      </c>
      <c r="EC68" s="300">
        <f t="shared" ca="1" si="106"/>
        <v>0</v>
      </c>
      <c r="ED68" s="300">
        <f t="shared" ca="1" si="106"/>
        <v>0</v>
      </c>
      <c r="EE68" s="300">
        <f t="shared" ca="1" si="106"/>
        <v>0</v>
      </c>
      <c r="EF68" s="300">
        <f t="shared" ca="1" si="106"/>
        <v>0</v>
      </c>
      <c r="EG68" s="300">
        <f t="shared" ca="1" si="106"/>
        <v>0</v>
      </c>
      <c r="EH68" s="300">
        <f t="shared" ca="1" si="106"/>
        <v>0</v>
      </c>
      <c r="EI68" s="300">
        <f t="shared" ca="1" si="106"/>
        <v>0</v>
      </c>
      <c r="EJ68" s="300">
        <f t="shared" ca="1" si="106"/>
        <v>0</v>
      </c>
      <c r="EK68" s="300">
        <f t="shared" ca="1" si="106"/>
        <v>0</v>
      </c>
      <c r="EL68" s="300">
        <f t="shared" ca="1" si="107"/>
        <v>0</v>
      </c>
      <c r="EM68" s="300">
        <f t="shared" ca="1" si="107"/>
        <v>0</v>
      </c>
      <c r="EN68" s="300">
        <f t="shared" ca="1" si="107"/>
        <v>0</v>
      </c>
      <c r="EO68" s="300">
        <f t="shared" ca="1" si="107"/>
        <v>0</v>
      </c>
      <c r="EP68" s="300">
        <f t="shared" ca="1" si="107"/>
        <v>0</v>
      </c>
      <c r="EQ68" s="300">
        <f t="shared" ca="1" si="107"/>
        <v>0</v>
      </c>
      <c r="ER68" s="300">
        <f t="shared" ca="1" si="107"/>
        <v>0</v>
      </c>
      <c r="ES68" s="300">
        <f t="shared" ca="1" si="107"/>
        <v>0</v>
      </c>
      <c r="ET68" s="300">
        <f t="shared" ca="1" si="107"/>
        <v>0</v>
      </c>
      <c r="EU68" s="300">
        <f t="shared" ca="1" si="107"/>
        <v>0</v>
      </c>
      <c r="EV68" s="300">
        <f t="shared" ca="1" si="107"/>
        <v>0</v>
      </c>
      <c r="EW68" s="300">
        <f t="shared" ca="1" si="107"/>
        <v>0</v>
      </c>
      <c r="EX68" s="300">
        <f t="shared" ca="1" si="107"/>
        <v>0</v>
      </c>
      <c r="EY68" s="612"/>
      <c r="EZ68" s="757" t="str">
        <f>'Main Input'!EZ68</f>
        <v>RPI</v>
      </c>
      <c r="FA68" s="766" t="str">
        <f>'Main Input'!FA68</f>
        <v>N/A</v>
      </c>
      <c r="FB68" s="766">
        <f>'Main Input'!FB68</f>
        <v>0</v>
      </c>
      <c r="FC68" s="766" t="str">
        <f>'Main Input'!FC68</f>
        <v>IT Solutions</v>
      </c>
      <c r="FD68" s="766" t="str">
        <f>'Main Input'!FD68</f>
        <v>Managed Services</v>
      </c>
      <c r="FE68" s="757" t="str">
        <f>'Main Input'!FE68</f>
        <v>Opex</v>
      </c>
      <c r="FF68" s="757" t="str">
        <f>'Main Input'!FF68</f>
        <v>ContractAccrual</v>
      </c>
      <c r="FG68" s="757" t="str">
        <f>'Main Input'!FG68</f>
        <v>Expense</v>
      </c>
      <c r="FH68" s="767" t="str">
        <f>'Main Input'!FH68</f>
        <v>A</v>
      </c>
      <c r="FI68" s="768">
        <f>'Main Input'!FI68</f>
        <v>0.22</v>
      </c>
      <c r="FJ68" s="768">
        <f>'Main Input'!FJ68</f>
        <v>0</v>
      </c>
      <c r="FK68" s="612"/>
      <c r="FL68" s="531">
        <f t="shared" si="79"/>
        <v>0</v>
      </c>
      <c r="FM68" s="532" t="str">
        <f t="shared" si="80"/>
        <v>Y</v>
      </c>
      <c r="FN68" s="532" t="str">
        <f t="shared" si="81"/>
        <v>Y</v>
      </c>
      <c r="FO68" s="532" t="str">
        <f t="shared" si="82"/>
        <v>Y</v>
      </c>
      <c r="FP68" s="532" t="str">
        <f t="shared" si="83"/>
        <v>Y</v>
      </c>
      <c r="FQ68" s="612"/>
      <c r="FT68" s="612"/>
    </row>
    <row r="69" spans="1:176">
      <c r="A69" s="750" t="str">
        <f>'Main Input'!A69</f>
        <v>MTB</v>
      </c>
      <c r="B69" s="762" t="str">
        <f>'Main Input'!B69</f>
        <v>Business Unit</v>
      </c>
      <c r="C69" s="762" t="str">
        <f>'Main Input'!C69</f>
        <v>Labour</v>
      </c>
      <c r="D69" s="762" t="str">
        <f>'Main Input'!D69</f>
        <v>TFR</v>
      </c>
      <c r="E69" s="762" t="str">
        <f>'Main Input'!E69</f>
        <v>Migration Designer #14 (Wintel)</v>
      </c>
      <c r="F69" s="753" t="str">
        <f>'Main Input'!F69</f>
        <v>direct</v>
      </c>
      <c r="G69" s="753" t="str">
        <f>'Main Input'!G69</f>
        <v>Person</v>
      </c>
      <c r="H69" s="753" t="str">
        <f>'Main Input'!H69</f>
        <v>TAC.CSA.2</v>
      </c>
      <c r="I69" s="753">
        <f>'Main Input'!I69</f>
        <v>0</v>
      </c>
      <c r="J69" s="753">
        <f>'Main Input'!J69</f>
        <v>0</v>
      </c>
      <c r="K69" s="753" t="str">
        <f>'Main Input'!K69</f>
        <v>FJS</v>
      </c>
      <c r="L69" s="753" t="str">
        <f>'Main Input'!L69</f>
        <v>pTran</v>
      </c>
      <c r="M69" s="753">
        <f>'Main Input'!M69</f>
        <v>0</v>
      </c>
      <c r="N69" s="753">
        <f>'Main Input'!N69</f>
        <v>0</v>
      </c>
      <c r="O69" s="753" t="str">
        <f>'Main Input'!O69</f>
        <v>SPAIN</v>
      </c>
      <c r="P69" s="753">
        <f>'Main Input'!P69</f>
        <v>313</v>
      </c>
      <c r="Q69" s="753" t="str">
        <f>'Main Input'!Q69</f>
        <v>EUR</v>
      </c>
      <c r="R69" s="753" t="str">
        <f>'Main Input'!R69</f>
        <v>EMEA</v>
      </c>
      <c r="S69" s="753" t="str">
        <f>'Main Input'!S69</f>
        <v>Local</v>
      </c>
      <c r="T69" s="753">
        <f>'Main Input'!T69</f>
        <v>0</v>
      </c>
      <c r="U69" s="753">
        <f>'Main Input'!U69</f>
        <v>0</v>
      </c>
      <c r="V69" s="753" t="str">
        <f>'Main Input'!V69</f>
        <v>6_ATP</v>
      </c>
      <c r="W69" s="753">
        <f>'Main Input'!W69</f>
        <v>0</v>
      </c>
      <c r="X69" s="753">
        <f>'Main Input'!X69</f>
        <v>0</v>
      </c>
      <c r="Y69" s="753">
        <f>'Main Input'!Y69</f>
        <v>0</v>
      </c>
      <c r="Z69" s="753">
        <f>'Main Input'!Z69</f>
        <v>0</v>
      </c>
      <c r="AA69" s="753">
        <f>'Main Input'!AA69</f>
        <v>0</v>
      </c>
      <c r="AB69" s="763">
        <f>'Main Input'!AB69</f>
        <v>0</v>
      </c>
      <c r="AC69" s="763" t="str">
        <f>'Main Input'!AC69</f>
        <v>Days</v>
      </c>
      <c r="AD69" s="764">
        <f>'Main Input'!AD69</f>
        <v>50</v>
      </c>
      <c r="AE69" s="765">
        <f t="shared" ca="1" si="78"/>
        <v>15650</v>
      </c>
      <c r="AF69" s="299">
        <f t="shared" si="96"/>
        <v>0</v>
      </c>
      <c r="AG69" s="300">
        <f t="shared" ca="1" si="96"/>
        <v>0</v>
      </c>
      <c r="AH69" s="300">
        <f t="shared" ca="1" si="96"/>
        <v>0</v>
      </c>
      <c r="AI69" s="300">
        <f t="shared" ca="1" si="96"/>
        <v>0</v>
      </c>
      <c r="AJ69" s="300">
        <f t="shared" ca="1" si="96"/>
        <v>0</v>
      </c>
      <c r="AK69" s="300">
        <f t="shared" ca="1" si="96"/>
        <v>0</v>
      </c>
      <c r="AL69" s="300">
        <f t="shared" ca="1" si="96"/>
        <v>7825</v>
      </c>
      <c r="AM69" s="300">
        <f t="shared" ca="1" si="96"/>
        <v>7825</v>
      </c>
      <c r="AN69" s="300">
        <f t="shared" ca="1" si="96"/>
        <v>0</v>
      </c>
      <c r="AO69" s="300">
        <f t="shared" ca="1" si="96"/>
        <v>0</v>
      </c>
      <c r="AP69" s="300">
        <f t="shared" ca="1" si="97"/>
        <v>0</v>
      </c>
      <c r="AQ69" s="300">
        <f t="shared" ca="1" si="97"/>
        <v>0</v>
      </c>
      <c r="AR69" s="300">
        <f t="shared" ca="1" si="97"/>
        <v>0</v>
      </c>
      <c r="AS69" s="300">
        <f t="shared" ca="1" si="97"/>
        <v>0</v>
      </c>
      <c r="AT69" s="300">
        <f t="shared" ca="1" si="97"/>
        <v>0</v>
      </c>
      <c r="AU69" s="300">
        <f t="shared" ca="1" si="97"/>
        <v>0</v>
      </c>
      <c r="AV69" s="300">
        <f t="shared" ca="1" si="97"/>
        <v>0</v>
      </c>
      <c r="AW69" s="300">
        <f t="shared" ca="1" si="97"/>
        <v>0</v>
      </c>
      <c r="AX69" s="300">
        <f t="shared" ca="1" si="97"/>
        <v>0</v>
      </c>
      <c r="AY69" s="300">
        <f t="shared" ca="1" si="97"/>
        <v>0</v>
      </c>
      <c r="AZ69" s="300">
        <f t="shared" ca="1" si="98"/>
        <v>0</v>
      </c>
      <c r="BA69" s="300">
        <f t="shared" ca="1" si="98"/>
        <v>0</v>
      </c>
      <c r="BB69" s="300">
        <f t="shared" ca="1" si="98"/>
        <v>0</v>
      </c>
      <c r="BC69" s="300">
        <f t="shared" ca="1" si="98"/>
        <v>0</v>
      </c>
      <c r="BD69" s="300">
        <f t="shared" ca="1" si="98"/>
        <v>0</v>
      </c>
      <c r="BE69" s="300">
        <f t="shared" ca="1" si="98"/>
        <v>0</v>
      </c>
      <c r="BF69" s="300">
        <f t="shared" ca="1" si="98"/>
        <v>0</v>
      </c>
      <c r="BG69" s="300">
        <f t="shared" ca="1" si="98"/>
        <v>0</v>
      </c>
      <c r="BH69" s="300">
        <f t="shared" ca="1" si="98"/>
        <v>0</v>
      </c>
      <c r="BI69" s="300">
        <f t="shared" ca="1" si="98"/>
        <v>0</v>
      </c>
      <c r="BJ69" s="300">
        <f t="shared" ca="1" si="99"/>
        <v>0</v>
      </c>
      <c r="BK69" s="300">
        <f t="shared" ca="1" si="99"/>
        <v>0</v>
      </c>
      <c r="BL69" s="300">
        <f t="shared" ca="1" si="99"/>
        <v>0</v>
      </c>
      <c r="BM69" s="300">
        <f t="shared" ca="1" si="99"/>
        <v>0</v>
      </c>
      <c r="BN69" s="300">
        <f t="shared" ca="1" si="99"/>
        <v>0</v>
      </c>
      <c r="BO69" s="300">
        <f t="shared" ca="1" si="99"/>
        <v>0</v>
      </c>
      <c r="BP69" s="300">
        <f t="shared" ca="1" si="99"/>
        <v>0</v>
      </c>
      <c r="BQ69" s="300">
        <f t="shared" ca="1" si="99"/>
        <v>0</v>
      </c>
      <c r="BR69" s="300">
        <f t="shared" ca="1" si="99"/>
        <v>0</v>
      </c>
      <c r="BS69" s="300">
        <f t="shared" ca="1" si="99"/>
        <v>0</v>
      </c>
      <c r="BT69" s="300">
        <f t="shared" ca="1" si="100"/>
        <v>0</v>
      </c>
      <c r="BU69" s="300">
        <f t="shared" ca="1" si="100"/>
        <v>0</v>
      </c>
      <c r="BV69" s="300">
        <f t="shared" ca="1" si="100"/>
        <v>0</v>
      </c>
      <c r="BW69" s="300">
        <f t="shared" ca="1" si="100"/>
        <v>0</v>
      </c>
      <c r="BX69" s="300">
        <f t="shared" ca="1" si="100"/>
        <v>0</v>
      </c>
      <c r="BY69" s="300">
        <f t="shared" ca="1" si="100"/>
        <v>0</v>
      </c>
      <c r="BZ69" s="300">
        <f t="shared" ca="1" si="100"/>
        <v>0</v>
      </c>
      <c r="CA69" s="300">
        <f t="shared" ca="1" si="100"/>
        <v>0</v>
      </c>
      <c r="CB69" s="300">
        <f t="shared" ca="1" si="100"/>
        <v>0</v>
      </c>
      <c r="CC69" s="300">
        <f t="shared" ca="1" si="100"/>
        <v>0</v>
      </c>
      <c r="CD69" s="300">
        <f t="shared" ca="1" si="101"/>
        <v>0</v>
      </c>
      <c r="CE69" s="300">
        <f t="shared" ca="1" si="101"/>
        <v>0</v>
      </c>
      <c r="CF69" s="300">
        <f t="shared" ca="1" si="101"/>
        <v>0</v>
      </c>
      <c r="CG69" s="300">
        <f t="shared" ca="1" si="101"/>
        <v>0</v>
      </c>
      <c r="CH69" s="300">
        <f t="shared" ca="1" si="101"/>
        <v>0</v>
      </c>
      <c r="CI69" s="300">
        <f t="shared" ca="1" si="101"/>
        <v>0</v>
      </c>
      <c r="CJ69" s="300">
        <f t="shared" ca="1" si="101"/>
        <v>0</v>
      </c>
      <c r="CK69" s="300">
        <f t="shared" ca="1" si="101"/>
        <v>0</v>
      </c>
      <c r="CL69" s="300">
        <f t="shared" ca="1" si="101"/>
        <v>0</v>
      </c>
      <c r="CM69" s="300">
        <f t="shared" ca="1" si="101"/>
        <v>0</v>
      </c>
      <c r="CN69" s="300">
        <f t="shared" ca="1" si="102"/>
        <v>0</v>
      </c>
      <c r="CO69" s="300">
        <f t="shared" ca="1" si="102"/>
        <v>0</v>
      </c>
      <c r="CP69" s="300">
        <f t="shared" ca="1" si="102"/>
        <v>0</v>
      </c>
      <c r="CQ69" s="300">
        <f t="shared" ca="1" si="102"/>
        <v>0</v>
      </c>
      <c r="CR69" s="300">
        <f t="shared" ca="1" si="102"/>
        <v>0</v>
      </c>
      <c r="CS69" s="300">
        <f t="shared" ca="1" si="102"/>
        <v>0</v>
      </c>
      <c r="CT69" s="300">
        <f t="shared" ca="1" si="102"/>
        <v>0</v>
      </c>
      <c r="CU69" s="300">
        <f t="shared" ca="1" si="102"/>
        <v>0</v>
      </c>
      <c r="CV69" s="300">
        <f t="shared" ca="1" si="102"/>
        <v>0</v>
      </c>
      <c r="CW69" s="300">
        <f t="shared" ca="1" si="102"/>
        <v>0</v>
      </c>
      <c r="CX69" s="300">
        <f t="shared" ca="1" si="103"/>
        <v>0</v>
      </c>
      <c r="CY69" s="300">
        <f t="shared" ca="1" si="103"/>
        <v>0</v>
      </c>
      <c r="CZ69" s="300">
        <f t="shared" ca="1" si="103"/>
        <v>0</v>
      </c>
      <c r="DA69" s="300">
        <f t="shared" ca="1" si="103"/>
        <v>0</v>
      </c>
      <c r="DB69" s="300">
        <f t="shared" ca="1" si="103"/>
        <v>0</v>
      </c>
      <c r="DC69" s="300">
        <f t="shared" ca="1" si="103"/>
        <v>0</v>
      </c>
      <c r="DD69" s="300">
        <f t="shared" ca="1" si="103"/>
        <v>0</v>
      </c>
      <c r="DE69" s="300">
        <f t="shared" ca="1" si="103"/>
        <v>0</v>
      </c>
      <c r="DF69" s="300">
        <f t="shared" ca="1" si="103"/>
        <v>0</v>
      </c>
      <c r="DG69" s="300">
        <f t="shared" ca="1" si="103"/>
        <v>0</v>
      </c>
      <c r="DH69" s="300">
        <f t="shared" ca="1" si="104"/>
        <v>0</v>
      </c>
      <c r="DI69" s="300">
        <f t="shared" ca="1" si="104"/>
        <v>0</v>
      </c>
      <c r="DJ69" s="300">
        <f t="shared" ca="1" si="104"/>
        <v>0</v>
      </c>
      <c r="DK69" s="300">
        <f t="shared" ca="1" si="104"/>
        <v>0</v>
      </c>
      <c r="DL69" s="300">
        <f t="shared" ca="1" si="104"/>
        <v>0</v>
      </c>
      <c r="DM69" s="300">
        <f t="shared" ca="1" si="104"/>
        <v>0</v>
      </c>
      <c r="DN69" s="300">
        <f t="shared" ca="1" si="104"/>
        <v>0</v>
      </c>
      <c r="DO69" s="300">
        <f t="shared" ca="1" si="104"/>
        <v>0</v>
      </c>
      <c r="DP69" s="300">
        <f t="shared" ca="1" si="104"/>
        <v>0</v>
      </c>
      <c r="DQ69" s="300">
        <f t="shared" ca="1" si="104"/>
        <v>0</v>
      </c>
      <c r="DR69" s="300">
        <f t="shared" ca="1" si="105"/>
        <v>0</v>
      </c>
      <c r="DS69" s="300">
        <f t="shared" ca="1" si="105"/>
        <v>0</v>
      </c>
      <c r="DT69" s="300">
        <f t="shared" ca="1" si="105"/>
        <v>0</v>
      </c>
      <c r="DU69" s="300">
        <f t="shared" ca="1" si="105"/>
        <v>0</v>
      </c>
      <c r="DV69" s="300">
        <f t="shared" ca="1" si="105"/>
        <v>0</v>
      </c>
      <c r="DW69" s="300">
        <f t="shared" ca="1" si="105"/>
        <v>0</v>
      </c>
      <c r="DX69" s="300">
        <f t="shared" ca="1" si="105"/>
        <v>0</v>
      </c>
      <c r="DY69" s="300">
        <f t="shared" ca="1" si="105"/>
        <v>0</v>
      </c>
      <c r="DZ69" s="300">
        <f t="shared" ca="1" si="105"/>
        <v>0</v>
      </c>
      <c r="EA69" s="300">
        <f t="shared" ca="1" si="105"/>
        <v>0</v>
      </c>
      <c r="EB69" s="300">
        <f t="shared" ca="1" si="106"/>
        <v>0</v>
      </c>
      <c r="EC69" s="300">
        <f t="shared" ca="1" si="106"/>
        <v>0</v>
      </c>
      <c r="ED69" s="300">
        <f t="shared" ca="1" si="106"/>
        <v>0</v>
      </c>
      <c r="EE69" s="300">
        <f t="shared" ca="1" si="106"/>
        <v>0</v>
      </c>
      <c r="EF69" s="300">
        <f t="shared" ca="1" si="106"/>
        <v>0</v>
      </c>
      <c r="EG69" s="300">
        <f t="shared" ca="1" si="106"/>
        <v>0</v>
      </c>
      <c r="EH69" s="300">
        <f t="shared" ca="1" si="106"/>
        <v>0</v>
      </c>
      <c r="EI69" s="300">
        <f t="shared" ca="1" si="106"/>
        <v>0</v>
      </c>
      <c r="EJ69" s="300">
        <f t="shared" ca="1" si="106"/>
        <v>0</v>
      </c>
      <c r="EK69" s="300">
        <f t="shared" ca="1" si="106"/>
        <v>0</v>
      </c>
      <c r="EL69" s="300">
        <f t="shared" ca="1" si="107"/>
        <v>0</v>
      </c>
      <c r="EM69" s="300">
        <f t="shared" ca="1" si="107"/>
        <v>0</v>
      </c>
      <c r="EN69" s="300">
        <f t="shared" ca="1" si="107"/>
        <v>0</v>
      </c>
      <c r="EO69" s="300">
        <f t="shared" ca="1" si="107"/>
        <v>0</v>
      </c>
      <c r="EP69" s="300">
        <f t="shared" ca="1" si="107"/>
        <v>0</v>
      </c>
      <c r="EQ69" s="300">
        <f t="shared" ca="1" si="107"/>
        <v>0</v>
      </c>
      <c r="ER69" s="300">
        <f t="shared" ca="1" si="107"/>
        <v>0</v>
      </c>
      <c r="ES69" s="300">
        <f t="shared" ca="1" si="107"/>
        <v>0</v>
      </c>
      <c r="ET69" s="300">
        <f t="shared" ca="1" si="107"/>
        <v>0</v>
      </c>
      <c r="EU69" s="300">
        <f t="shared" ca="1" si="107"/>
        <v>0</v>
      </c>
      <c r="EV69" s="300">
        <f t="shared" ca="1" si="107"/>
        <v>0</v>
      </c>
      <c r="EW69" s="300">
        <f t="shared" ca="1" si="107"/>
        <v>0</v>
      </c>
      <c r="EX69" s="300">
        <f t="shared" ca="1" si="107"/>
        <v>0</v>
      </c>
      <c r="EY69" s="612"/>
      <c r="EZ69" s="757" t="str">
        <f>'Main Input'!EZ69</f>
        <v>RPI</v>
      </c>
      <c r="FA69" s="766" t="str">
        <f>'Main Input'!FA69</f>
        <v>N/A</v>
      </c>
      <c r="FB69" s="766">
        <f>'Main Input'!FB69</f>
        <v>0</v>
      </c>
      <c r="FC69" s="766" t="str">
        <f>'Main Input'!FC69</f>
        <v>IT Solutions</v>
      </c>
      <c r="FD69" s="766" t="str">
        <f>'Main Input'!FD69</f>
        <v>Managed Services</v>
      </c>
      <c r="FE69" s="757" t="str">
        <f>'Main Input'!FE69</f>
        <v>Opex</v>
      </c>
      <c r="FF69" s="757" t="str">
        <f>'Main Input'!FF69</f>
        <v>ContractAccrual</v>
      </c>
      <c r="FG69" s="757" t="str">
        <f>'Main Input'!FG69</f>
        <v>Expense</v>
      </c>
      <c r="FH69" s="767" t="str">
        <f>'Main Input'!FH69</f>
        <v>A</v>
      </c>
      <c r="FI69" s="768">
        <f>'Main Input'!FI69</f>
        <v>0.22</v>
      </c>
      <c r="FJ69" s="768">
        <f>'Main Input'!FJ69</f>
        <v>0</v>
      </c>
      <c r="FK69" s="612"/>
      <c r="FL69" s="531">
        <f t="shared" si="79"/>
        <v>0</v>
      </c>
      <c r="FM69" s="532" t="str">
        <f t="shared" si="80"/>
        <v>Y</v>
      </c>
      <c r="FN69" s="532" t="str">
        <f t="shared" si="81"/>
        <v>Y</v>
      </c>
      <c r="FO69" s="532" t="str">
        <f t="shared" si="82"/>
        <v>Y</v>
      </c>
      <c r="FP69" s="532" t="str">
        <f t="shared" si="83"/>
        <v>Y</v>
      </c>
      <c r="FQ69" s="612"/>
      <c r="FT69" s="612"/>
    </row>
    <row r="70" spans="1:176">
      <c r="A70" s="750" t="str">
        <f>'Main Input'!A70</f>
        <v>MTB</v>
      </c>
      <c r="B70" s="762" t="str">
        <f>'Main Input'!B70</f>
        <v>Business Unit</v>
      </c>
      <c r="C70" s="762" t="str">
        <f>'Main Input'!C70</f>
        <v>Labour</v>
      </c>
      <c r="D70" s="762" t="str">
        <f>'Main Input'!D70</f>
        <v>TFR</v>
      </c>
      <c r="E70" s="762" t="str">
        <f>'Main Input'!E70</f>
        <v>Migration Designer #15 (Wintel)</v>
      </c>
      <c r="F70" s="753" t="str">
        <f>'Main Input'!F70</f>
        <v>direct</v>
      </c>
      <c r="G70" s="753" t="str">
        <f>'Main Input'!G70</f>
        <v>Person</v>
      </c>
      <c r="H70" s="753" t="str">
        <f>'Main Input'!H70</f>
        <v>TAC.CSA.2</v>
      </c>
      <c r="I70" s="753">
        <f>'Main Input'!I70</f>
        <v>0</v>
      </c>
      <c r="J70" s="753">
        <f>'Main Input'!J70</f>
        <v>0</v>
      </c>
      <c r="K70" s="753" t="str">
        <f>'Main Input'!K70</f>
        <v>FJS</v>
      </c>
      <c r="L70" s="753" t="str">
        <f>'Main Input'!L70</f>
        <v>pTran</v>
      </c>
      <c r="M70" s="753">
        <f>'Main Input'!M70</f>
        <v>0</v>
      </c>
      <c r="N70" s="753">
        <f>'Main Input'!N70</f>
        <v>0</v>
      </c>
      <c r="O70" s="753" t="str">
        <f>'Main Input'!O70</f>
        <v>SPAIN</v>
      </c>
      <c r="P70" s="753">
        <f>'Main Input'!P70</f>
        <v>313</v>
      </c>
      <c r="Q70" s="753" t="str">
        <f>'Main Input'!Q70</f>
        <v>EUR</v>
      </c>
      <c r="R70" s="753" t="str">
        <f>'Main Input'!R70</f>
        <v>EMEA</v>
      </c>
      <c r="S70" s="753" t="str">
        <f>'Main Input'!S70</f>
        <v>Local</v>
      </c>
      <c r="T70" s="753">
        <f>'Main Input'!T70</f>
        <v>0</v>
      </c>
      <c r="U70" s="753">
        <f>'Main Input'!U70</f>
        <v>0</v>
      </c>
      <c r="V70" s="753" t="str">
        <f>'Main Input'!V70</f>
        <v>6_ATP</v>
      </c>
      <c r="W70" s="753">
        <f>'Main Input'!W70</f>
        <v>0</v>
      </c>
      <c r="X70" s="753">
        <f>'Main Input'!X70</f>
        <v>0</v>
      </c>
      <c r="Y70" s="753">
        <f>'Main Input'!Y70</f>
        <v>0</v>
      </c>
      <c r="Z70" s="753">
        <f>'Main Input'!Z70</f>
        <v>0</v>
      </c>
      <c r="AA70" s="753">
        <f>'Main Input'!AA70</f>
        <v>0</v>
      </c>
      <c r="AB70" s="763">
        <f>'Main Input'!AB70</f>
        <v>0</v>
      </c>
      <c r="AC70" s="763" t="str">
        <f>'Main Input'!AC70</f>
        <v>Days</v>
      </c>
      <c r="AD70" s="764">
        <f>'Main Input'!AD70</f>
        <v>45</v>
      </c>
      <c r="AE70" s="765">
        <f t="shared" ca="1" si="78"/>
        <v>14085</v>
      </c>
      <c r="AF70" s="299">
        <f t="shared" si="96"/>
        <v>0</v>
      </c>
      <c r="AG70" s="300">
        <f t="shared" ca="1" si="96"/>
        <v>0</v>
      </c>
      <c r="AH70" s="300">
        <f t="shared" ca="1" si="96"/>
        <v>0</v>
      </c>
      <c r="AI70" s="300">
        <f t="shared" ca="1" si="96"/>
        <v>0</v>
      </c>
      <c r="AJ70" s="300">
        <f t="shared" ca="1" si="96"/>
        <v>0</v>
      </c>
      <c r="AK70" s="300">
        <f t="shared" ca="1" si="96"/>
        <v>0</v>
      </c>
      <c r="AL70" s="300">
        <f t="shared" ca="1" si="96"/>
        <v>7042.5</v>
      </c>
      <c r="AM70" s="300">
        <f t="shared" ca="1" si="96"/>
        <v>7042.5</v>
      </c>
      <c r="AN70" s="300">
        <f t="shared" ca="1" si="96"/>
        <v>0</v>
      </c>
      <c r="AO70" s="300">
        <f t="shared" ca="1" si="96"/>
        <v>0</v>
      </c>
      <c r="AP70" s="300">
        <f t="shared" ca="1" si="97"/>
        <v>0</v>
      </c>
      <c r="AQ70" s="300">
        <f t="shared" ca="1" si="97"/>
        <v>0</v>
      </c>
      <c r="AR70" s="300">
        <f t="shared" ca="1" si="97"/>
        <v>0</v>
      </c>
      <c r="AS70" s="300">
        <f t="shared" ca="1" si="97"/>
        <v>0</v>
      </c>
      <c r="AT70" s="300">
        <f t="shared" ca="1" si="97"/>
        <v>0</v>
      </c>
      <c r="AU70" s="300">
        <f t="shared" ca="1" si="97"/>
        <v>0</v>
      </c>
      <c r="AV70" s="300">
        <f t="shared" ca="1" si="97"/>
        <v>0</v>
      </c>
      <c r="AW70" s="300">
        <f t="shared" ca="1" si="97"/>
        <v>0</v>
      </c>
      <c r="AX70" s="300">
        <f t="shared" ca="1" si="97"/>
        <v>0</v>
      </c>
      <c r="AY70" s="300">
        <f t="shared" ca="1" si="97"/>
        <v>0</v>
      </c>
      <c r="AZ70" s="300">
        <f t="shared" ca="1" si="98"/>
        <v>0</v>
      </c>
      <c r="BA70" s="300">
        <f t="shared" ca="1" si="98"/>
        <v>0</v>
      </c>
      <c r="BB70" s="300">
        <f t="shared" ca="1" si="98"/>
        <v>0</v>
      </c>
      <c r="BC70" s="300">
        <f t="shared" ca="1" si="98"/>
        <v>0</v>
      </c>
      <c r="BD70" s="300">
        <f t="shared" ca="1" si="98"/>
        <v>0</v>
      </c>
      <c r="BE70" s="300">
        <f t="shared" ca="1" si="98"/>
        <v>0</v>
      </c>
      <c r="BF70" s="300">
        <f t="shared" ca="1" si="98"/>
        <v>0</v>
      </c>
      <c r="BG70" s="300">
        <f t="shared" ca="1" si="98"/>
        <v>0</v>
      </c>
      <c r="BH70" s="300">
        <f t="shared" ca="1" si="98"/>
        <v>0</v>
      </c>
      <c r="BI70" s="300">
        <f t="shared" ca="1" si="98"/>
        <v>0</v>
      </c>
      <c r="BJ70" s="300">
        <f t="shared" ca="1" si="99"/>
        <v>0</v>
      </c>
      <c r="BK70" s="300">
        <f t="shared" ca="1" si="99"/>
        <v>0</v>
      </c>
      <c r="BL70" s="300">
        <f t="shared" ca="1" si="99"/>
        <v>0</v>
      </c>
      <c r="BM70" s="300">
        <f t="shared" ca="1" si="99"/>
        <v>0</v>
      </c>
      <c r="BN70" s="300">
        <f t="shared" ca="1" si="99"/>
        <v>0</v>
      </c>
      <c r="BO70" s="300">
        <f t="shared" ca="1" si="99"/>
        <v>0</v>
      </c>
      <c r="BP70" s="300">
        <f t="shared" ca="1" si="99"/>
        <v>0</v>
      </c>
      <c r="BQ70" s="300">
        <f t="shared" ca="1" si="99"/>
        <v>0</v>
      </c>
      <c r="BR70" s="300">
        <f t="shared" ca="1" si="99"/>
        <v>0</v>
      </c>
      <c r="BS70" s="300">
        <f t="shared" ca="1" si="99"/>
        <v>0</v>
      </c>
      <c r="BT70" s="300">
        <f t="shared" ca="1" si="100"/>
        <v>0</v>
      </c>
      <c r="BU70" s="300">
        <f t="shared" ca="1" si="100"/>
        <v>0</v>
      </c>
      <c r="BV70" s="300">
        <f t="shared" ca="1" si="100"/>
        <v>0</v>
      </c>
      <c r="BW70" s="300">
        <f t="shared" ca="1" si="100"/>
        <v>0</v>
      </c>
      <c r="BX70" s="300">
        <f t="shared" ca="1" si="100"/>
        <v>0</v>
      </c>
      <c r="BY70" s="300">
        <f t="shared" ca="1" si="100"/>
        <v>0</v>
      </c>
      <c r="BZ70" s="300">
        <f t="shared" ca="1" si="100"/>
        <v>0</v>
      </c>
      <c r="CA70" s="300">
        <f t="shared" ca="1" si="100"/>
        <v>0</v>
      </c>
      <c r="CB70" s="300">
        <f t="shared" ca="1" si="100"/>
        <v>0</v>
      </c>
      <c r="CC70" s="300">
        <f t="shared" ca="1" si="100"/>
        <v>0</v>
      </c>
      <c r="CD70" s="300">
        <f t="shared" ca="1" si="101"/>
        <v>0</v>
      </c>
      <c r="CE70" s="300">
        <f t="shared" ca="1" si="101"/>
        <v>0</v>
      </c>
      <c r="CF70" s="300">
        <f t="shared" ca="1" si="101"/>
        <v>0</v>
      </c>
      <c r="CG70" s="300">
        <f t="shared" ca="1" si="101"/>
        <v>0</v>
      </c>
      <c r="CH70" s="300">
        <f t="shared" ca="1" si="101"/>
        <v>0</v>
      </c>
      <c r="CI70" s="300">
        <f t="shared" ca="1" si="101"/>
        <v>0</v>
      </c>
      <c r="CJ70" s="300">
        <f t="shared" ca="1" si="101"/>
        <v>0</v>
      </c>
      <c r="CK70" s="300">
        <f t="shared" ca="1" si="101"/>
        <v>0</v>
      </c>
      <c r="CL70" s="300">
        <f t="shared" ca="1" si="101"/>
        <v>0</v>
      </c>
      <c r="CM70" s="300">
        <f t="shared" ca="1" si="101"/>
        <v>0</v>
      </c>
      <c r="CN70" s="300">
        <f t="shared" ca="1" si="102"/>
        <v>0</v>
      </c>
      <c r="CO70" s="300">
        <f t="shared" ca="1" si="102"/>
        <v>0</v>
      </c>
      <c r="CP70" s="300">
        <f t="shared" ca="1" si="102"/>
        <v>0</v>
      </c>
      <c r="CQ70" s="300">
        <f t="shared" ca="1" si="102"/>
        <v>0</v>
      </c>
      <c r="CR70" s="300">
        <f t="shared" ca="1" si="102"/>
        <v>0</v>
      </c>
      <c r="CS70" s="300">
        <f t="shared" ca="1" si="102"/>
        <v>0</v>
      </c>
      <c r="CT70" s="300">
        <f t="shared" ca="1" si="102"/>
        <v>0</v>
      </c>
      <c r="CU70" s="300">
        <f t="shared" ca="1" si="102"/>
        <v>0</v>
      </c>
      <c r="CV70" s="300">
        <f t="shared" ca="1" si="102"/>
        <v>0</v>
      </c>
      <c r="CW70" s="300">
        <f t="shared" ca="1" si="102"/>
        <v>0</v>
      </c>
      <c r="CX70" s="300">
        <f t="shared" ca="1" si="103"/>
        <v>0</v>
      </c>
      <c r="CY70" s="300">
        <f t="shared" ca="1" si="103"/>
        <v>0</v>
      </c>
      <c r="CZ70" s="300">
        <f t="shared" ca="1" si="103"/>
        <v>0</v>
      </c>
      <c r="DA70" s="300">
        <f t="shared" ca="1" si="103"/>
        <v>0</v>
      </c>
      <c r="DB70" s="300">
        <f t="shared" ca="1" si="103"/>
        <v>0</v>
      </c>
      <c r="DC70" s="300">
        <f t="shared" ca="1" si="103"/>
        <v>0</v>
      </c>
      <c r="DD70" s="300">
        <f t="shared" ca="1" si="103"/>
        <v>0</v>
      </c>
      <c r="DE70" s="300">
        <f t="shared" ca="1" si="103"/>
        <v>0</v>
      </c>
      <c r="DF70" s="300">
        <f t="shared" ca="1" si="103"/>
        <v>0</v>
      </c>
      <c r="DG70" s="300">
        <f t="shared" ca="1" si="103"/>
        <v>0</v>
      </c>
      <c r="DH70" s="300">
        <f t="shared" ca="1" si="104"/>
        <v>0</v>
      </c>
      <c r="DI70" s="300">
        <f t="shared" ca="1" si="104"/>
        <v>0</v>
      </c>
      <c r="DJ70" s="300">
        <f t="shared" ca="1" si="104"/>
        <v>0</v>
      </c>
      <c r="DK70" s="300">
        <f t="shared" ca="1" si="104"/>
        <v>0</v>
      </c>
      <c r="DL70" s="300">
        <f t="shared" ca="1" si="104"/>
        <v>0</v>
      </c>
      <c r="DM70" s="300">
        <f t="shared" ca="1" si="104"/>
        <v>0</v>
      </c>
      <c r="DN70" s="300">
        <f t="shared" ca="1" si="104"/>
        <v>0</v>
      </c>
      <c r="DO70" s="300">
        <f t="shared" ca="1" si="104"/>
        <v>0</v>
      </c>
      <c r="DP70" s="300">
        <f t="shared" ca="1" si="104"/>
        <v>0</v>
      </c>
      <c r="DQ70" s="300">
        <f t="shared" ca="1" si="104"/>
        <v>0</v>
      </c>
      <c r="DR70" s="300">
        <f t="shared" ca="1" si="105"/>
        <v>0</v>
      </c>
      <c r="DS70" s="300">
        <f t="shared" ca="1" si="105"/>
        <v>0</v>
      </c>
      <c r="DT70" s="300">
        <f t="shared" ca="1" si="105"/>
        <v>0</v>
      </c>
      <c r="DU70" s="300">
        <f t="shared" ca="1" si="105"/>
        <v>0</v>
      </c>
      <c r="DV70" s="300">
        <f t="shared" ca="1" si="105"/>
        <v>0</v>
      </c>
      <c r="DW70" s="300">
        <f t="shared" ca="1" si="105"/>
        <v>0</v>
      </c>
      <c r="DX70" s="300">
        <f t="shared" ca="1" si="105"/>
        <v>0</v>
      </c>
      <c r="DY70" s="300">
        <f t="shared" ca="1" si="105"/>
        <v>0</v>
      </c>
      <c r="DZ70" s="300">
        <f t="shared" ca="1" si="105"/>
        <v>0</v>
      </c>
      <c r="EA70" s="300">
        <f t="shared" ca="1" si="105"/>
        <v>0</v>
      </c>
      <c r="EB70" s="300">
        <f t="shared" ca="1" si="106"/>
        <v>0</v>
      </c>
      <c r="EC70" s="300">
        <f t="shared" ca="1" si="106"/>
        <v>0</v>
      </c>
      <c r="ED70" s="300">
        <f t="shared" ca="1" si="106"/>
        <v>0</v>
      </c>
      <c r="EE70" s="300">
        <f t="shared" ca="1" si="106"/>
        <v>0</v>
      </c>
      <c r="EF70" s="300">
        <f t="shared" ca="1" si="106"/>
        <v>0</v>
      </c>
      <c r="EG70" s="300">
        <f t="shared" ca="1" si="106"/>
        <v>0</v>
      </c>
      <c r="EH70" s="300">
        <f t="shared" ca="1" si="106"/>
        <v>0</v>
      </c>
      <c r="EI70" s="300">
        <f t="shared" ca="1" si="106"/>
        <v>0</v>
      </c>
      <c r="EJ70" s="300">
        <f t="shared" ca="1" si="106"/>
        <v>0</v>
      </c>
      <c r="EK70" s="300">
        <f t="shared" ca="1" si="106"/>
        <v>0</v>
      </c>
      <c r="EL70" s="300">
        <f t="shared" ca="1" si="107"/>
        <v>0</v>
      </c>
      <c r="EM70" s="300">
        <f t="shared" ca="1" si="107"/>
        <v>0</v>
      </c>
      <c r="EN70" s="300">
        <f t="shared" ca="1" si="107"/>
        <v>0</v>
      </c>
      <c r="EO70" s="300">
        <f t="shared" ca="1" si="107"/>
        <v>0</v>
      </c>
      <c r="EP70" s="300">
        <f t="shared" ca="1" si="107"/>
        <v>0</v>
      </c>
      <c r="EQ70" s="300">
        <f t="shared" ca="1" si="107"/>
        <v>0</v>
      </c>
      <c r="ER70" s="300">
        <f t="shared" ca="1" si="107"/>
        <v>0</v>
      </c>
      <c r="ES70" s="300">
        <f t="shared" ca="1" si="107"/>
        <v>0</v>
      </c>
      <c r="ET70" s="300">
        <f t="shared" ca="1" si="107"/>
        <v>0</v>
      </c>
      <c r="EU70" s="300">
        <f t="shared" ca="1" si="107"/>
        <v>0</v>
      </c>
      <c r="EV70" s="300">
        <f t="shared" ca="1" si="107"/>
        <v>0</v>
      </c>
      <c r="EW70" s="300">
        <f t="shared" ca="1" si="107"/>
        <v>0</v>
      </c>
      <c r="EX70" s="300">
        <f t="shared" ca="1" si="107"/>
        <v>0</v>
      </c>
      <c r="EY70" s="612"/>
      <c r="EZ70" s="757" t="str">
        <f>'Main Input'!EZ70</f>
        <v>RPI</v>
      </c>
      <c r="FA70" s="766" t="str">
        <f>'Main Input'!FA70</f>
        <v>N/A</v>
      </c>
      <c r="FB70" s="766">
        <f>'Main Input'!FB70</f>
        <v>0</v>
      </c>
      <c r="FC70" s="766" t="str">
        <f>'Main Input'!FC70</f>
        <v>IT Solutions</v>
      </c>
      <c r="FD70" s="766" t="str">
        <f>'Main Input'!FD70</f>
        <v>Managed Services</v>
      </c>
      <c r="FE70" s="757" t="str">
        <f>'Main Input'!FE70</f>
        <v>Opex</v>
      </c>
      <c r="FF70" s="757" t="str">
        <f>'Main Input'!FF70</f>
        <v>ContractAccrual</v>
      </c>
      <c r="FG70" s="757" t="str">
        <f>'Main Input'!FG70</f>
        <v>Expense</v>
      </c>
      <c r="FH70" s="767" t="str">
        <f>'Main Input'!FH70</f>
        <v>A</v>
      </c>
      <c r="FI70" s="768">
        <f>'Main Input'!FI70</f>
        <v>0.22</v>
      </c>
      <c r="FJ70" s="768">
        <f>'Main Input'!FJ70</f>
        <v>0</v>
      </c>
      <c r="FK70" s="612"/>
      <c r="FL70" s="531">
        <f t="shared" si="79"/>
        <v>0</v>
      </c>
      <c r="FM70" s="532" t="str">
        <f t="shared" si="80"/>
        <v>Y</v>
      </c>
      <c r="FN70" s="532" t="str">
        <f t="shared" si="81"/>
        <v>Y</v>
      </c>
      <c r="FO70" s="532" t="str">
        <f t="shared" si="82"/>
        <v>Y</v>
      </c>
      <c r="FP70" s="532" t="str">
        <f t="shared" si="83"/>
        <v>Y</v>
      </c>
      <c r="FQ70" s="612"/>
      <c r="FT70" s="612"/>
    </row>
    <row r="71" spans="1:176">
      <c r="A71" s="750" t="str">
        <f>'Main Input'!A71</f>
        <v>MTB</v>
      </c>
      <c r="B71" s="762" t="str">
        <f>'Main Input'!B71</f>
        <v>Business Unit</v>
      </c>
      <c r="C71" s="762" t="str">
        <f>'Main Input'!C71</f>
        <v>Labour</v>
      </c>
      <c r="D71" s="762" t="str">
        <f>'Main Input'!D71</f>
        <v>TFR</v>
      </c>
      <c r="E71" s="762" t="str">
        <f>'Main Input'!E71</f>
        <v>Migration Designer #16 (Wintel)</v>
      </c>
      <c r="F71" s="753" t="str">
        <f>'Main Input'!F71</f>
        <v>direct</v>
      </c>
      <c r="G71" s="753" t="str">
        <f>'Main Input'!G71</f>
        <v>Person</v>
      </c>
      <c r="H71" s="753" t="str">
        <f>'Main Input'!H71</f>
        <v>TAC.CSA.2</v>
      </c>
      <c r="I71" s="753">
        <f>'Main Input'!I71</f>
        <v>0</v>
      </c>
      <c r="J71" s="753">
        <f>'Main Input'!J71</f>
        <v>0</v>
      </c>
      <c r="K71" s="753" t="str">
        <f>'Main Input'!K71</f>
        <v>FJS</v>
      </c>
      <c r="L71" s="753" t="str">
        <f>'Main Input'!L71</f>
        <v>pTran</v>
      </c>
      <c r="M71" s="753">
        <f>'Main Input'!M71</f>
        <v>0</v>
      </c>
      <c r="N71" s="753">
        <f>'Main Input'!N71</f>
        <v>0</v>
      </c>
      <c r="O71" s="753" t="str">
        <f>'Main Input'!O71</f>
        <v>SPAIN</v>
      </c>
      <c r="P71" s="753">
        <f>'Main Input'!P71</f>
        <v>313</v>
      </c>
      <c r="Q71" s="753" t="str">
        <f>'Main Input'!Q71</f>
        <v>EUR</v>
      </c>
      <c r="R71" s="753" t="str">
        <f>'Main Input'!R71</f>
        <v>EMEA</v>
      </c>
      <c r="S71" s="753" t="str">
        <f>'Main Input'!S71</f>
        <v>Local</v>
      </c>
      <c r="T71" s="753">
        <f>'Main Input'!T71</f>
        <v>0</v>
      </c>
      <c r="U71" s="753">
        <f>'Main Input'!U71</f>
        <v>0</v>
      </c>
      <c r="V71" s="753" t="str">
        <f>'Main Input'!V71</f>
        <v>6_ATP</v>
      </c>
      <c r="W71" s="753">
        <f>'Main Input'!W71</f>
        <v>0</v>
      </c>
      <c r="X71" s="753">
        <f>'Main Input'!X71</f>
        <v>0</v>
      </c>
      <c r="Y71" s="753">
        <f>'Main Input'!Y71</f>
        <v>0</v>
      </c>
      <c r="Z71" s="753">
        <f>'Main Input'!Z71</f>
        <v>0</v>
      </c>
      <c r="AA71" s="753">
        <f>'Main Input'!AA71</f>
        <v>0</v>
      </c>
      <c r="AB71" s="763">
        <f>'Main Input'!AB71</f>
        <v>0</v>
      </c>
      <c r="AC71" s="763" t="str">
        <f>'Main Input'!AC71</f>
        <v>Days</v>
      </c>
      <c r="AD71" s="764">
        <f>'Main Input'!AD71</f>
        <v>45</v>
      </c>
      <c r="AE71" s="765">
        <f t="shared" ca="1" si="78"/>
        <v>14085</v>
      </c>
      <c r="AF71" s="299">
        <f t="shared" si="96"/>
        <v>0</v>
      </c>
      <c r="AG71" s="300">
        <f t="shared" ca="1" si="96"/>
        <v>0</v>
      </c>
      <c r="AH71" s="300">
        <f t="shared" ca="1" si="96"/>
        <v>0</v>
      </c>
      <c r="AI71" s="300">
        <f t="shared" ca="1" si="96"/>
        <v>0</v>
      </c>
      <c r="AJ71" s="300">
        <f t="shared" ca="1" si="96"/>
        <v>0</v>
      </c>
      <c r="AK71" s="300">
        <f t="shared" ca="1" si="96"/>
        <v>0</v>
      </c>
      <c r="AL71" s="300">
        <f t="shared" ca="1" si="96"/>
        <v>7042.5</v>
      </c>
      <c r="AM71" s="300">
        <f t="shared" ca="1" si="96"/>
        <v>7042.5</v>
      </c>
      <c r="AN71" s="300">
        <f t="shared" ca="1" si="96"/>
        <v>0</v>
      </c>
      <c r="AO71" s="300">
        <f t="shared" ca="1" si="96"/>
        <v>0</v>
      </c>
      <c r="AP71" s="300">
        <f t="shared" ca="1" si="97"/>
        <v>0</v>
      </c>
      <c r="AQ71" s="300">
        <f t="shared" ca="1" si="97"/>
        <v>0</v>
      </c>
      <c r="AR71" s="300">
        <f t="shared" ca="1" si="97"/>
        <v>0</v>
      </c>
      <c r="AS71" s="300">
        <f t="shared" ca="1" si="97"/>
        <v>0</v>
      </c>
      <c r="AT71" s="300">
        <f t="shared" ca="1" si="97"/>
        <v>0</v>
      </c>
      <c r="AU71" s="300">
        <f t="shared" ca="1" si="97"/>
        <v>0</v>
      </c>
      <c r="AV71" s="300">
        <f t="shared" ca="1" si="97"/>
        <v>0</v>
      </c>
      <c r="AW71" s="300">
        <f t="shared" ca="1" si="97"/>
        <v>0</v>
      </c>
      <c r="AX71" s="300">
        <f t="shared" ca="1" si="97"/>
        <v>0</v>
      </c>
      <c r="AY71" s="300">
        <f t="shared" ca="1" si="97"/>
        <v>0</v>
      </c>
      <c r="AZ71" s="300">
        <f t="shared" ca="1" si="98"/>
        <v>0</v>
      </c>
      <c r="BA71" s="300">
        <f t="shared" ca="1" si="98"/>
        <v>0</v>
      </c>
      <c r="BB71" s="300">
        <f t="shared" ca="1" si="98"/>
        <v>0</v>
      </c>
      <c r="BC71" s="300">
        <f t="shared" ca="1" si="98"/>
        <v>0</v>
      </c>
      <c r="BD71" s="300">
        <f t="shared" ca="1" si="98"/>
        <v>0</v>
      </c>
      <c r="BE71" s="300">
        <f t="shared" ca="1" si="98"/>
        <v>0</v>
      </c>
      <c r="BF71" s="300">
        <f t="shared" ca="1" si="98"/>
        <v>0</v>
      </c>
      <c r="BG71" s="300">
        <f t="shared" ca="1" si="98"/>
        <v>0</v>
      </c>
      <c r="BH71" s="300">
        <f t="shared" ca="1" si="98"/>
        <v>0</v>
      </c>
      <c r="BI71" s="300">
        <f t="shared" ca="1" si="98"/>
        <v>0</v>
      </c>
      <c r="BJ71" s="300">
        <f t="shared" ca="1" si="99"/>
        <v>0</v>
      </c>
      <c r="BK71" s="300">
        <f t="shared" ca="1" si="99"/>
        <v>0</v>
      </c>
      <c r="BL71" s="300">
        <f t="shared" ca="1" si="99"/>
        <v>0</v>
      </c>
      <c r="BM71" s="300">
        <f t="shared" ca="1" si="99"/>
        <v>0</v>
      </c>
      <c r="BN71" s="300">
        <f t="shared" ca="1" si="99"/>
        <v>0</v>
      </c>
      <c r="BO71" s="300">
        <f t="shared" ca="1" si="99"/>
        <v>0</v>
      </c>
      <c r="BP71" s="300">
        <f t="shared" ca="1" si="99"/>
        <v>0</v>
      </c>
      <c r="BQ71" s="300">
        <f t="shared" ca="1" si="99"/>
        <v>0</v>
      </c>
      <c r="BR71" s="300">
        <f t="shared" ca="1" si="99"/>
        <v>0</v>
      </c>
      <c r="BS71" s="300">
        <f t="shared" ca="1" si="99"/>
        <v>0</v>
      </c>
      <c r="BT71" s="300">
        <f t="shared" ca="1" si="100"/>
        <v>0</v>
      </c>
      <c r="BU71" s="300">
        <f t="shared" ca="1" si="100"/>
        <v>0</v>
      </c>
      <c r="BV71" s="300">
        <f t="shared" ca="1" si="100"/>
        <v>0</v>
      </c>
      <c r="BW71" s="300">
        <f t="shared" ca="1" si="100"/>
        <v>0</v>
      </c>
      <c r="BX71" s="300">
        <f t="shared" ca="1" si="100"/>
        <v>0</v>
      </c>
      <c r="BY71" s="300">
        <f t="shared" ca="1" si="100"/>
        <v>0</v>
      </c>
      <c r="BZ71" s="300">
        <f t="shared" ca="1" si="100"/>
        <v>0</v>
      </c>
      <c r="CA71" s="300">
        <f t="shared" ca="1" si="100"/>
        <v>0</v>
      </c>
      <c r="CB71" s="300">
        <f t="shared" ca="1" si="100"/>
        <v>0</v>
      </c>
      <c r="CC71" s="300">
        <f t="shared" ca="1" si="100"/>
        <v>0</v>
      </c>
      <c r="CD71" s="300">
        <f t="shared" ca="1" si="101"/>
        <v>0</v>
      </c>
      <c r="CE71" s="300">
        <f t="shared" ca="1" si="101"/>
        <v>0</v>
      </c>
      <c r="CF71" s="300">
        <f t="shared" ca="1" si="101"/>
        <v>0</v>
      </c>
      <c r="CG71" s="300">
        <f t="shared" ca="1" si="101"/>
        <v>0</v>
      </c>
      <c r="CH71" s="300">
        <f t="shared" ca="1" si="101"/>
        <v>0</v>
      </c>
      <c r="CI71" s="300">
        <f t="shared" ca="1" si="101"/>
        <v>0</v>
      </c>
      <c r="CJ71" s="300">
        <f t="shared" ca="1" si="101"/>
        <v>0</v>
      </c>
      <c r="CK71" s="300">
        <f t="shared" ca="1" si="101"/>
        <v>0</v>
      </c>
      <c r="CL71" s="300">
        <f t="shared" ca="1" si="101"/>
        <v>0</v>
      </c>
      <c r="CM71" s="300">
        <f t="shared" ca="1" si="101"/>
        <v>0</v>
      </c>
      <c r="CN71" s="300">
        <f t="shared" ca="1" si="102"/>
        <v>0</v>
      </c>
      <c r="CO71" s="300">
        <f t="shared" ca="1" si="102"/>
        <v>0</v>
      </c>
      <c r="CP71" s="300">
        <f t="shared" ca="1" si="102"/>
        <v>0</v>
      </c>
      <c r="CQ71" s="300">
        <f t="shared" ca="1" si="102"/>
        <v>0</v>
      </c>
      <c r="CR71" s="300">
        <f t="shared" ca="1" si="102"/>
        <v>0</v>
      </c>
      <c r="CS71" s="300">
        <f t="shared" ca="1" si="102"/>
        <v>0</v>
      </c>
      <c r="CT71" s="300">
        <f t="shared" ca="1" si="102"/>
        <v>0</v>
      </c>
      <c r="CU71" s="300">
        <f t="shared" ca="1" si="102"/>
        <v>0</v>
      </c>
      <c r="CV71" s="300">
        <f t="shared" ca="1" si="102"/>
        <v>0</v>
      </c>
      <c r="CW71" s="300">
        <f t="shared" ca="1" si="102"/>
        <v>0</v>
      </c>
      <c r="CX71" s="300">
        <f t="shared" ca="1" si="103"/>
        <v>0</v>
      </c>
      <c r="CY71" s="300">
        <f t="shared" ca="1" si="103"/>
        <v>0</v>
      </c>
      <c r="CZ71" s="300">
        <f t="shared" ca="1" si="103"/>
        <v>0</v>
      </c>
      <c r="DA71" s="300">
        <f t="shared" ca="1" si="103"/>
        <v>0</v>
      </c>
      <c r="DB71" s="300">
        <f t="shared" ca="1" si="103"/>
        <v>0</v>
      </c>
      <c r="DC71" s="300">
        <f t="shared" ca="1" si="103"/>
        <v>0</v>
      </c>
      <c r="DD71" s="300">
        <f t="shared" ca="1" si="103"/>
        <v>0</v>
      </c>
      <c r="DE71" s="300">
        <f t="shared" ca="1" si="103"/>
        <v>0</v>
      </c>
      <c r="DF71" s="300">
        <f t="shared" ca="1" si="103"/>
        <v>0</v>
      </c>
      <c r="DG71" s="300">
        <f t="shared" ca="1" si="103"/>
        <v>0</v>
      </c>
      <c r="DH71" s="300">
        <f t="shared" ca="1" si="104"/>
        <v>0</v>
      </c>
      <c r="DI71" s="300">
        <f t="shared" ca="1" si="104"/>
        <v>0</v>
      </c>
      <c r="DJ71" s="300">
        <f t="shared" ca="1" si="104"/>
        <v>0</v>
      </c>
      <c r="DK71" s="300">
        <f t="shared" ca="1" si="104"/>
        <v>0</v>
      </c>
      <c r="DL71" s="300">
        <f t="shared" ca="1" si="104"/>
        <v>0</v>
      </c>
      <c r="DM71" s="300">
        <f t="shared" ca="1" si="104"/>
        <v>0</v>
      </c>
      <c r="DN71" s="300">
        <f t="shared" ca="1" si="104"/>
        <v>0</v>
      </c>
      <c r="DO71" s="300">
        <f t="shared" ca="1" si="104"/>
        <v>0</v>
      </c>
      <c r="DP71" s="300">
        <f t="shared" ca="1" si="104"/>
        <v>0</v>
      </c>
      <c r="DQ71" s="300">
        <f t="shared" ca="1" si="104"/>
        <v>0</v>
      </c>
      <c r="DR71" s="300">
        <f t="shared" ca="1" si="105"/>
        <v>0</v>
      </c>
      <c r="DS71" s="300">
        <f t="shared" ca="1" si="105"/>
        <v>0</v>
      </c>
      <c r="DT71" s="300">
        <f t="shared" ca="1" si="105"/>
        <v>0</v>
      </c>
      <c r="DU71" s="300">
        <f t="shared" ca="1" si="105"/>
        <v>0</v>
      </c>
      <c r="DV71" s="300">
        <f t="shared" ca="1" si="105"/>
        <v>0</v>
      </c>
      <c r="DW71" s="300">
        <f t="shared" ca="1" si="105"/>
        <v>0</v>
      </c>
      <c r="DX71" s="300">
        <f t="shared" ca="1" si="105"/>
        <v>0</v>
      </c>
      <c r="DY71" s="300">
        <f t="shared" ca="1" si="105"/>
        <v>0</v>
      </c>
      <c r="DZ71" s="300">
        <f t="shared" ca="1" si="105"/>
        <v>0</v>
      </c>
      <c r="EA71" s="300">
        <f t="shared" ca="1" si="105"/>
        <v>0</v>
      </c>
      <c r="EB71" s="300">
        <f t="shared" ca="1" si="106"/>
        <v>0</v>
      </c>
      <c r="EC71" s="300">
        <f t="shared" ca="1" si="106"/>
        <v>0</v>
      </c>
      <c r="ED71" s="300">
        <f t="shared" ca="1" si="106"/>
        <v>0</v>
      </c>
      <c r="EE71" s="300">
        <f t="shared" ca="1" si="106"/>
        <v>0</v>
      </c>
      <c r="EF71" s="300">
        <f t="shared" ca="1" si="106"/>
        <v>0</v>
      </c>
      <c r="EG71" s="300">
        <f t="shared" ca="1" si="106"/>
        <v>0</v>
      </c>
      <c r="EH71" s="300">
        <f t="shared" ca="1" si="106"/>
        <v>0</v>
      </c>
      <c r="EI71" s="300">
        <f t="shared" ca="1" si="106"/>
        <v>0</v>
      </c>
      <c r="EJ71" s="300">
        <f t="shared" ca="1" si="106"/>
        <v>0</v>
      </c>
      <c r="EK71" s="300">
        <f t="shared" ca="1" si="106"/>
        <v>0</v>
      </c>
      <c r="EL71" s="300">
        <f t="shared" ca="1" si="107"/>
        <v>0</v>
      </c>
      <c r="EM71" s="300">
        <f t="shared" ca="1" si="107"/>
        <v>0</v>
      </c>
      <c r="EN71" s="300">
        <f t="shared" ca="1" si="107"/>
        <v>0</v>
      </c>
      <c r="EO71" s="300">
        <f t="shared" ca="1" si="107"/>
        <v>0</v>
      </c>
      <c r="EP71" s="300">
        <f t="shared" ca="1" si="107"/>
        <v>0</v>
      </c>
      <c r="EQ71" s="300">
        <f t="shared" ca="1" si="107"/>
        <v>0</v>
      </c>
      <c r="ER71" s="300">
        <f t="shared" ca="1" si="107"/>
        <v>0</v>
      </c>
      <c r="ES71" s="300">
        <f t="shared" ca="1" si="107"/>
        <v>0</v>
      </c>
      <c r="ET71" s="300">
        <f t="shared" ca="1" si="107"/>
        <v>0</v>
      </c>
      <c r="EU71" s="300">
        <f t="shared" ca="1" si="107"/>
        <v>0</v>
      </c>
      <c r="EV71" s="300">
        <f t="shared" ca="1" si="107"/>
        <v>0</v>
      </c>
      <c r="EW71" s="300">
        <f t="shared" ca="1" si="107"/>
        <v>0</v>
      </c>
      <c r="EX71" s="300">
        <f t="shared" ca="1" si="107"/>
        <v>0</v>
      </c>
      <c r="EY71" s="612"/>
      <c r="EZ71" s="757" t="str">
        <f>'Main Input'!EZ71</f>
        <v>RPI</v>
      </c>
      <c r="FA71" s="766" t="str">
        <f>'Main Input'!FA71</f>
        <v>N/A</v>
      </c>
      <c r="FB71" s="766">
        <f>'Main Input'!FB71</f>
        <v>0</v>
      </c>
      <c r="FC71" s="766" t="str">
        <f>'Main Input'!FC71</f>
        <v>IT Solutions</v>
      </c>
      <c r="FD71" s="766" t="str">
        <f>'Main Input'!FD71</f>
        <v>Managed Services</v>
      </c>
      <c r="FE71" s="757" t="str">
        <f>'Main Input'!FE71</f>
        <v>Opex</v>
      </c>
      <c r="FF71" s="757" t="str">
        <f>'Main Input'!FF71</f>
        <v>ContractAccrual</v>
      </c>
      <c r="FG71" s="757" t="str">
        <f>'Main Input'!FG71</f>
        <v>Expense</v>
      </c>
      <c r="FH71" s="767" t="str">
        <f>'Main Input'!FH71</f>
        <v>A</v>
      </c>
      <c r="FI71" s="768">
        <f>'Main Input'!FI71</f>
        <v>0.22</v>
      </c>
      <c r="FJ71" s="768">
        <f>'Main Input'!FJ71</f>
        <v>0</v>
      </c>
      <c r="FK71" s="612"/>
      <c r="FL71" s="531">
        <f t="shared" si="79"/>
        <v>0</v>
      </c>
      <c r="FM71" s="532" t="str">
        <f t="shared" si="80"/>
        <v>Y</v>
      </c>
      <c r="FN71" s="532" t="str">
        <f t="shared" si="81"/>
        <v>Y</v>
      </c>
      <c r="FO71" s="532" t="str">
        <f t="shared" si="82"/>
        <v>Y</v>
      </c>
      <c r="FP71" s="532" t="str">
        <f t="shared" si="83"/>
        <v>Y</v>
      </c>
      <c r="FQ71" s="612"/>
      <c r="FT71" s="612"/>
    </row>
    <row r="72" spans="1:176">
      <c r="A72" s="750" t="str">
        <f>'Main Input'!A72</f>
        <v>MTB</v>
      </c>
      <c r="B72" s="762" t="str">
        <f>'Main Input'!B72</f>
        <v>Business Unit</v>
      </c>
      <c r="C72" s="762" t="str">
        <f>'Main Input'!C72</f>
        <v>Labour</v>
      </c>
      <c r="D72" s="762" t="str">
        <f>'Main Input'!D72</f>
        <v>TFR</v>
      </c>
      <c r="E72" s="762" t="str">
        <f>'Main Input'!E72</f>
        <v>Migration Designer #17 (Wintel)</v>
      </c>
      <c r="F72" s="753" t="str">
        <f>'Main Input'!F72</f>
        <v>direct</v>
      </c>
      <c r="G72" s="753" t="str">
        <f>'Main Input'!G72</f>
        <v>Person</v>
      </c>
      <c r="H72" s="753" t="str">
        <f>'Main Input'!H72</f>
        <v>TAC.CSA.2</v>
      </c>
      <c r="I72" s="753">
        <f>'Main Input'!I72</f>
        <v>0</v>
      </c>
      <c r="J72" s="753">
        <f>'Main Input'!J72</f>
        <v>0</v>
      </c>
      <c r="K72" s="753" t="str">
        <f>'Main Input'!K72</f>
        <v>FJS</v>
      </c>
      <c r="L72" s="753" t="str">
        <f>'Main Input'!L72</f>
        <v>pTran</v>
      </c>
      <c r="M72" s="753">
        <f>'Main Input'!M72</f>
        <v>0</v>
      </c>
      <c r="N72" s="753">
        <f>'Main Input'!N72</f>
        <v>0</v>
      </c>
      <c r="O72" s="753" t="str">
        <f>'Main Input'!O72</f>
        <v>SPAIN</v>
      </c>
      <c r="P72" s="753">
        <f>'Main Input'!P72</f>
        <v>313</v>
      </c>
      <c r="Q72" s="753" t="str">
        <f>'Main Input'!Q72</f>
        <v>EUR</v>
      </c>
      <c r="R72" s="753" t="str">
        <f>'Main Input'!R72</f>
        <v>EMEA</v>
      </c>
      <c r="S72" s="753" t="str">
        <f>'Main Input'!S72</f>
        <v>Local</v>
      </c>
      <c r="T72" s="753">
        <f>'Main Input'!T72</f>
        <v>0</v>
      </c>
      <c r="U72" s="753">
        <f>'Main Input'!U72</f>
        <v>0</v>
      </c>
      <c r="V72" s="753" t="str">
        <f>'Main Input'!V72</f>
        <v>6_ATP</v>
      </c>
      <c r="W72" s="753">
        <f>'Main Input'!W72</f>
        <v>0</v>
      </c>
      <c r="X72" s="753">
        <f>'Main Input'!X72</f>
        <v>0</v>
      </c>
      <c r="Y72" s="753">
        <f>'Main Input'!Y72</f>
        <v>0</v>
      </c>
      <c r="Z72" s="753">
        <f>'Main Input'!Z72</f>
        <v>0</v>
      </c>
      <c r="AA72" s="753">
        <f>'Main Input'!AA72</f>
        <v>0</v>
      </c>
      <c r="AB72" s="763">
        <f>'Main Input'!AB72</f>
        <v>0</v>
      </c>
      <c r="AC72" s="763" t="str">
        <f>'Main Input'!AC72</f>
        <v>Days</v>
      </c>
      <c r="AD72" s="764">
        <f>'Main Input'!AD72</f>
        <v>45</v>
      </c>
      <c r="AE72" s="765">
        <f t="shared" ca="1" si="78"/>
        <v>14085</v>
      </c>
      <c r="AF72" s="299">
        <f t="shared" si="96"/>
        <v>0</v>
      </c>
      <c r="AG72" s="300">
        <f t="shared" ca="1" si="96"/>
        <v>0</v>
      </c>
      <c r="AH72" s="300">
        <f t="shared" ca="1" si="96"/>
        <v>0</v>
      </c>
      <c r="AI72" s="300">
        <f t="shared" ca="1" si="96"/>
        <v>0</v>
      </c>
      <c r="AJ72" s="300">
        <f t="shared" ca="1" si="96"/>
        <v>0</v>
      </c>
      <c r="AK72" s="300">
        <f t="shared" ca="1" si="96"/>
        <v>0</v>
      </c>
      <c r="AL72" s="300">
        <f t="shared" ca="1" si="96"/>
        <v>7042.5</v>
      </c>
      <c r="AM72" s="300">
        <f t="shared" ca="1" si="96"/>
        <v>7042.5</v>
      </c>
      <c r="AN72" s="300">
        <f t="shared" ca="1" si="96"/>
        <v>0</v>
      </c>
      <c r="AO72" s="300">
        <f t="shared" ca="1" si="96"/>
        <v>0</v>
      </c>
      <c r="AP72" s="300">
        <f t="shared" ca="1" si="97"/>
        <v>0</v>
      </c>
      <c r="AQ72" s="300">
        <f t="shared" ca="1" si="97"/>
        <v>0</v>
      </c>
      <c r="AR72" s="300">
        <f t="shared" ca="1" si="97"/>
        <v>0</v>
      </c>
      <c r="AS72" s="300">
        <f t="shared" ca="1" si="97"/>
        <v>0</v>
      </c>
      <c r="AT72" s="300">
        <f t="shared" ca="1" si="97"/>
        <v>0</v>
      </c>
      <c r="AU72" s="300">
        <f t="shared" ca="1" si="97"/>
        <v>0</v>
      </c>
      <c r="AV72" s="300">
        <f t="shared" ca="1" si="97"/>
        <v>0</v>
      </c>
      <c r="AW72" s="300">
        <f t="shared" ca="1" si="97"/>
        <v>0</v>
      </c>
      <c r="AX72" s="300">
        <f t="shared" ca="1" si="97"/>
        <v>0</v>
      </c>
      <c r="AY72" s="300">
        <f t="shared" ca="1" si="97"/>
        <v>0</v>
      </c>
      <c r="AZ72" s="300">
        <f t="shared" ca="1" si="98"/>
        <v>0</v>
      </c>
      <c r="BA72" s="300">
        <f t="shared" ca="1" si="98"/>
        <v>0</v>
      </c>
      <c r="BB72" s="300">
        <f t="shared" ca="1" si="98"/>
        <v>0</v>
      </c>
      <c r="BC72" s="300">
        <f t="shared" ca="1" si="98"/>
        <v>0</v>
      </c>
      <c r="BD72" s="300">
        <f t="shared" ca="1" si="98"/>
        <v>0</v>
      </c>
      <c r="BE72" s="300">
        <f t="shared" ca="1" si="98"/>
        <v>0</v>
      </c>
      <c r="BF72" s="300">
        <f t="shared" ca="1" si="98"/>
        <v>0</v>
      </c>
      <c r="BG72" s="300">
        <f t="shared" ca="1" si="98"/>
        <v>0</v>
      </c>
      <c r="BH72" s="300">
        <f t="shared" ca="1" si="98"/>
        <v>0</v>
      </c>
      <c r="BI72" s="300">
        <f t="shared" ca="1" si="98"/>
        <v>0</v>
      </c>
      <c r="BJ72" s="300">
        <f t="shared" ca="1" si="99"/>
        <v>0</v>
      </c>
      <c r="BK72" s="300">
        <f t="shared" ca="1" si="99"/>
        <v>0</v>
      </c>
      <c r="BL72" s="300">
        <f t="shared" ca="1" si="99"/>
        <v>0</v>
      </c>
      <c r="BM72" s="300">
        <f t="shared" ca="1" si="99"/>
        <v>0</v>
      </c>
      <c r="BN72" s="300">
        <f t="shared" ca="1" si="99"/>
        <v>0</v>
      </c>
      <c r="BO72" s="300">
        <f t="shared" ca="1" si="99"/>
        <v>0</v>
      </c>
      <c r="BP72" s="300">
        <f t="shared" ca="1" si="99"/>
        <v>0</v>
      </c>
      <c r="BQ72" s="300">
        <f t="shared" ca="1" si="99"/>
        <v>0</v>
      </c>
      <c r="BR72" s="300">
        <f t="shared" ca="1" si="99"/>
        <v>0</v>
      </c>
      <c r="BS72" s="300">
        <f t="shared" ca="1" si="99"/>
        <v>0</v>
      </c>
      <c r="BT72" s="300">
        <f t="shared" ca="1" si="100"/>
        <v>0</v>
      </c>
      <c r="BU72" s="300">
        <f t="shared" ca="1" si="100"/>
        <v>0</v>
      </c>
      <c r="BV72" s="300">
        <f t="shared" ca="1" si="100"/>
        <v>0</v>
      </c>
      <c r="BW72" s="300">
        <f t="shared" ca="1" si="100"/>
        <v>0</v>
      </c>
      <c r="BX72" s="300">
        <f t="shared" ca="1" si="100"/>
        <v>0</v>
      </c>
      <c r="BY72" s="300">
        <f t="shared" ca="1" si="100"/>
        <v>0</v>
      </c>
      <c r="BZ72" s="300">
        <f t="shared" ca="1" si="100"/>
        <v>0</v>
      </c>
      <c r="CA72" s="300">
        <f t="shared" ca="1" si="100"/>
        <v>0</v>
      </c>
      <c r="CB72" s="300">
        <f t="shared" ca="1" si="100"/>
        <v>0</v>
      </c>
      <c r="CC72" s="300">
        <f t="shared" ca="1" si="100"/>
        <v>0</v>
      </c>
      <c r="CD72" s="300">
        <f t="shared" ca="1" si="101"/>
        <v>0</v>
      </c>
      <c r="CE72" s="300">
        <f t="shared" ca="1" si="101"/>
        <v>0</v>
      </c>
      <c r="CF72" s="300">
        <f t="shared" ca="1" si="101"/>
        <v>0</v>
      </c>
      <c r="CG72" s="300">
        <f t="shared" ca="1" si="101"/>
        <v>0</v>
      </c>
      <c r="CH72" s="300">
        <f t="shared" ca="1" si="101"/>
        <v>0</v>
      </c>
      <c r="CI72" s="300">
        <f t="shared" ca="1" si="101"/>
        <v>0</v>
      </c>
      <c r="CJ72" s="300">
        <f t="shared" ca="1" si="101"/>
        <v>0</v>
      </c>
      <c r="CK72" s="300">
        <f t="shared" ca="1" si="101"/>
        <v>0</v>
      </c>
      <c r="CL72" s="300">
        <f t="shared" ca="1" si="101"/>
        <v>0</v>
      </c>
      <c r="CM72" s="300">
        <f t="shared" ca="1" si="101"/>
        <v>0</v>
      </c>
      <c r="CN72" s="300">
        <f t="shared" ca="1" si="102"/>
        <v>0</v>
      </c>
      <c r="CO72" s="300">
        <f t="shared" ca="1" si="102"/>
        <v>0</v>
      </c>
      <c r="CP72" s="300">
        <f t="shared" ca="1" si="102"/>
        <v>0</v>
      </c>
      <c r="CQ72" s="300">
        <f t="shared" ca="1" si="102"/>
        <v>0</v>
      </c>
      <c r="CR72" s="300">
        <f t="shared" ca="1" si="102"/>
        <v>0</v>
      </c>
      <c r="CS72" s="300">
        <f t="shared" ca="1" si="102"/>
        <v>0</v>
      </c>
      <c r="CT72" s="300">
        <f t="shared" ca="1" si="102"/>
        <v>0</v>
      </c>
      <c r="CU72" s="300">
        <f t="shared" ca="1" si="102"/>
        <v>0</v>
      </c>
      <c r="CV72" s="300">
        <f t="shared" ca="1" si="102"/>
        <v>0</v>
      </c>
      <c r="CW72" s="300">
        <f t="shared" ca="1" si="102"/>
        <v>0</v>
      </c>
      <c r="CX72" s="300">
        <f t="shared" ca="1" si="103"/>
        <v>0</v>
      </c>
      <c r="CY72" s="300">
        <f t="shared" ca="1" si="103"/>
        <v>0</v>
      </c>
      <c r="CZ72" s="300">
        <f t="shared" ca="1" si="103"/>
        <v>0</v>
      </c>
      <c r="DA72" s="300">
        <f t="shared" ca="1" si="103"/>
        <v>0</v>
      </c>
      <c r="DB72" s="300">
        <f t="shared" ca="1" si="103"/>
        <v>0</v>
      </c>
      <c r="DC72" s="300">
        <f t="shared" ca="1" si="103"/>
        <v>0</v>
      </c>
      <c r="DD72" s="300">
        <f t="shared" ca="1" si="103"/>
        <v>0</v>
      </c>
      <c r="DE72" s="300">
        <f t="shared" ca="1" si="103"/>
        <v>0</v>
      </c>
      <c r="DF72" s="300">
        <f t="shared" ca="1" si="103"/>
        <v>0</v>
      </c>
      <c r="DG72" s="300">
        <f t="shared" ca="1" si="103"/>
        <v>0</v>
      </c>
      <c r="DH72" s="300">
        <f t="shared" ca="1" si="104"/>
        <v>0</v>
      </c>
      <c r="DI72" s="300">
        <f t="shared" ca="1" si="104"/>
        <v>0</v>
      </c>
      <c r="DJ72" s="300">
        <f t="shared" ca="1" si="104"/>
        <v>0</v>
      </c>
      <c r="DK72" s="300">
        <f t="shared" ca="1" si="104"/>
        <v>0</v>
      </c>
      <c r="DL72" s="300">
        <f t="shared" ca="1" si="104"/>
        <v>0</v>
      </c>
      <c r="DM72" s="300">
        <f t="shared" ca="1" si="104"/>
        <v>0</v>
      </c>
      <c r="DN72" s="300">
        <f t="shared" ca="1" si="104"/>
        <v>0</v>
      </c>
      <c r="DO72" s="300">
        <f t="shared" ca="1" si="104"/>
        <v>0</v>
      </c>
      <c r="DP72" s="300">
        <f t="shared" ca="1" si="104"/>
        <v>0</v>
      </c>
      <c r="DQ72" s="300">
        <f t="shared" ca="1" si="104"/>
        <v>0</v>
      </c>
      <c r="DR72" s="300">
        <f t="shared" ca="1" si="105"/>
        <v>0</v>
      </c>
      <c r="DS72" s="300">
        <f t="shared" ca="1" si="105"/>
        <v>0</v>
      </c>
      <c r="DT72" s="300">
        <f t="shared" ca="1" si="105"/>
        <v>0</v>
      </c>
      <c r="DU72" s="300">
        <f t="shared" ca="1" si="105"/>
        <v>0</v>
      </c>
      <c r="DV72" s="300">
        <f t="shared" ca="1" si="105"/>
        <v>0</v>
      </c>
      <c r="DW72" s="300">
        <f t="shared" ca="1" si="105"/>
        <v>0</v>
      </c>
      <c r="DX72" s="300">
        <f t="shared" ca="1" si="105"/>
        <v>0</v>
      </c>
      <c r="DY72" s="300">
        <f t="shared" ca="1" si="105"/>
        <v>0</v>
      </c>
      <c r="DZ72" s="300">
        <f t="shared" ca="1" si="105"/>
        <v>0</v>
      </c>
      <c r="EA72" s="300">
        <f t="shared" ca="1" si="105"/>
        <v>0</v>
      </c>
      <c r="EB72" s="300">
        <f t="shared" ca="1" si="106"/>
        <v>0</v>
      </c>
      <c r="EC72" s="300">
        <f t="shared" ca="1" si="106"/>
        <v>0</v>
      </c>
      <c r="ED72" s="300">
        <f t="shared" ca="1" si="106"/>
        <v>0</v>
      </c>
      <c r="EE72" s="300">
        <f t="shared" ca="1" si="106"/>
        <v>0</v>
      </c>
      <c r="EF72" s="300">
        <f t="shared" ca="1" si="106"/>
        <v>0</v>
      </c>
      <c r="EG72" s="300">
        <f t="shared" ca="1" si="106"/>
        <v>0</v>
      </c>
      <c r="EH72" s="300">
        <f t="shared" ca="1" si="106"/>
        <v>0</v>
      </c>
      <c r="EI72" s="300">
        <f t="shared" ca="1" si="106"/>
        <v>0</v>
      </c>
      <c r="EJ72" s="300">
        <f t="shared" ca="1" si="106"/>
        <v>0</v>
      </c>
      <c r="EK72" s="300">
        <f t="shared" ca="1" si="106"/>
        <v>0</v>
      </c>
      <c r="EL72" s="300">
        <f t="shared" ca="1" si="107"/>
        <v>0</v>
      </c>
      <c r="EM72" s="300">
        <f t="shared" ca="1" si="107"/>
        <v>0</v>
      </c>
      <c r="EN72" s="300">
        <f t="shared" ca="1" si="107"/>
        <v>0</v>
      </c>
      <c r="EO72" s="300">
        <f t="shared" ca="1" si="107"/>
        <v>0</v>
      </c>
      <c r="EP72" s="300">
        <f t="shared" ca="1" si="107"/>
        <v>0</v>
      </c>
      <c r="EQ72" s="300">
        <f t="shared" ca="1" si="107"/>
        <v>0</v>
      </c>
      <c r="ER72" s="300">
        <f t="shared" ca="1" si="107"/>
        <v>0</v>
      </c>
      <c r="ES72" s="300">
        <f t="shared" ca="1" si="107"/>
        <v>0</v>
      </c>
      <c r="ET72" s="300">
        <f t="shared" ca="1" si="107"/>
        <v>0</v>
      </c>
      <c r="EU72" s="300">
        <f t="shared" ca="1" si="107"/>
        <v>0</v>
      </c>
      <c r="EV72" s="300">
        <f t="shared" ca="1" si="107"/>
        <v>0</v>
      </c>
      <c r="EW72" s="300">
        <f t="shared" ca="1" si="107"/>
        <v>0</v>
      </c>
      <c r="EX72" s="300">
        <f t="shared" ca="1" si="107"/>
        <v>0</v>
      </c>
      <c r="EY72" s="612"/>
      <c r="EZ72" s="757" t="str">
        <f>'Main Input'!EZ72</f>
        <v>RPI</v>
      </c>
      <c r="FA72" s="766" t="str">
        <f>'Main Input'!FA72</f>
        <v>N/A</v>
      </c>
      <c r="FB72" s="766">
        <f>'Main Input'!FB72</f>
        <v>0</v>
      </c>
      <c r="FC72" s="766" t="str">
        <f>'Main Input'!FC72</f>
        <v>IT Solutions</v>
      </c>
      <c r="FD72" s="766" t="str">
        <f>'Main Input'!FD72</f>
        <v>Managed Services</v>
      </c>
      <c r="FE72" s="757" t="str">
        <f>'Main Input'!FE72</f>
        <v>Opex</v>
      </c>
      <c r="FF72" s="757" t="str">
        <f>'Main Input'!FF72</f>
        <v>ContractAccrual</v>
      </c>
      <c r="FG72" s="757" t="str">
        <f>'Main Input'!FG72</f>
        <v>Expense</v>
      </c>
      <c r="FH72" s="767" t="str">
        <f>'Main Input'!FH72</f>
        <v>A</v>
      </c>
      <c r="FI72" s="768">
        <f>'Main Input'!FI72</f>
        <v>0.22</v>
      </c>
      <c r="FJ72" s="768">
        <f>'Main Input'!FJ72</f>
        <v>0</v>
      </c>
      <c r="FK72" s="612"/>
      <c r="FL72" s="531">
        <f t="shared" si="79"/>
        <v>0</v>
      </c>
      <c r="FM72" s="532" t="str">
        <f t="shared" si="80"/>
        <v>Y</v>
      </c>
      <c r="FN72" s="532" t="str">
        <f t="shared" si="81"/>
        <v>Y</v>
      </c>
      <c r="FO72" s="532" t="str">
        <f t="shared" si="82"/>
        <v>Y</v>
      </c>
      <c r="FP72" s="532" t="str">
        <f t="shared" si="83"/>
        <v>Y</v>
      </c>
      <c r="FQ72" s="612"/>
      <c r="FT72" s="612"/>
    </row>
    <row r="73" spans="1:176">
      <c r="A73" s="750" t="str">
        <f>'Main Input'!A73</f>
        <v>MTB</v>
      </c>
      <c r="B73" s="762" t="str">
        <f>'Main Input'!B73</f>
        <v>Business Unit</v>
      </c>
      <c r="C73" s="762" t="str">
        <f>'Main Input'!C73</f>
        <v>Labour</v>
      </c>
      <c r="D73" s="762" t="str">
        <f>'Main Input'!D73</f>
        <v>TFR</v>
      </c>
      <c r="E73" s="762" t="str">
        <f>'Main Input'!E73</f>
        <v>Migration Designer #18 (Wintel)</v>
      </c>
      <c r="F73" s="753" t="str">
        <f>'Main Input'!F73</f>
        <v>direct</v>
      </c>
      <c r="G73" s="753" t="str">
        <f>'Main Input'!G73</f>
        <v>Person</v>
      </c>
      <c r="H73" s="753" t="str">
        <f>'Main Input'!H73</f>
        <v>TAC.CSA.2</v>
      </c>
      <c r="I73" s="753">
        <f>'Main Input'!I73</f>
        <v>0</v>
      </c>
      <c r="J73" s="753">
        <f>'Main Input'!J73</f>
        <v>0</v>
      </c>
      <c r="K73" s="753" t="str">
        <f>'Main Input'!K73</f>
        <v>FJS</v>
      </c>
      <c r="L73" s="753" t="str">
        <f>'Main Input'!L73</f>
        <v>pTran</v>
      </c>
      <c r="M73" s="753">
        <f>'Main Input'!M73</f>
        <v>0</v>
      </c>
      <c r="N73" s="753">
        <f>'Main Input'!N73</f>
        <v>0</v>
      </c>
      <c r="O73" s="753" t="str">
        <f>'Main Input'!O73</f>
        <v>SPAIN</v>
      </c>
      <c r="P73" s="753">
        <f>'Main Input'!P73</f>
        <v>313</v>
      </c>
      <c r="Q73" s="753" t="str">
        <f>'Main Input'!Q73</f>
        <v>EUR</v>
      </c>
      <c r="R73" s="753" t="str">
        <f>'Main Input'!R73</f>
        <v>EMEA</v>
      </c>
      <c r="S73" s="753" t="str">
        <f>'Main Input'!S73</f>
        <v>Local</v>
      </c>
      <c r="T73" s="753">
        <f>'Main Input'!T73</f>
        <v>0</v>
      </c>
      <c r="U73" s="753">
        <f>'Main Input'!U73</f>
        <v>0</v>
      </c>
      <c r="V73" s="753" t="str">
        <f>'Main Input'!V73</f>
        <v>6_ATP</v>
      </c>
      <c r="W73" s="753">
        <f>'Main Input'!W73</f>
        <v>0</v>
      </c>
      <c r="X73" s="753">
        <f>'Main Input'!X73</f>
        <v>0</v>
      </c>
      <c r="Y73" s="753">
        <f>'Main Input'!Y73</f>
        <v>0</v>
      </c>
      <c r="Z73" s="753">
        <f>'Main Input'!Z73</f>
        <v>0</v>
      </c>
      <c r="AA73" s="753">
        <f>'Main Input'!AA73</f>
        <v>0</v>
      </c>
      <c r="AB73" s="763">
        <f>'Main Input'!AB73</f>
        <v>0</v>
      </c>
      <c r="AC73" s="763" t="str">
        <f>'Main Input'!AC73</f>
        <v>Days</v>
      </c>
      <c r="AD73" s="764">
        <f>'Main Input'!AD73</f>
        <v>45</v>
      </c>
      <c r="AE73" s="765">
        <f t="shared" ca="1" si="78"/>
        <v>14085</v>
      </c>
      <c r="AF73" s="299">
        <f t="shared" si="96"/>
        <v>0</v>
      </c>
      <c r="AG73" s="300">
        <f t="shared" ca="1" si="96"/>
        <v>0</v>
      </c>
      <c r="AH73" s="300">
        <f t="shared" ca="1" si="96"/>
        <v>0</v>
      </c>
      <c r="AI73" s="300">
        <f t="shared" ca="1" si="96"/>
        <v>0</v>
      </c>
      <c r="AJ73" s="300">
        <f t="shared" ca="1" si="96"/>
        <v>0</v>
      </c>
      <c r="AK73" s="300">
        <f t="shared" ca="1" si="96"/>
        <v>0</v>
      </c>
      <c r="AL73" s="300">
        <f t="shared" ca="1" si="96"/>
        <v>7042.5</v>
      </c>
      <c r="AM73" s="300">
        <f t="shared" ca="1" si="96"/>
        <v>7042.5</v>
      </c>
      <c r="AN73" s="300">
        <f t="shared" ca="1" si="96"/>
        <v>0</v>
      </c>
      <c r="AO73" s="300">
        <f t="shared" ca="1" si="96"/>
        <v>0</v>
      </c>
      <c r="AP73" s="300">
        <f t="shared" ca="1" si="97"/>
        <v>0</v>
      </c>
      <c r="AQ73" s="300">
        <f t="shared" ca="1" si="97"/>
        <v>0</v>
      </c>
      <c r="AR73" s="300">
        <f t="shared" ca="1" si="97"/>
        <v>0</v>
      </c>
      <c r="AS73" s="300">
        <f t="shared" ca="1" si="97"/>
        <v>0</v>
      </c>
      <c r="AT73" s="300">
        <f t="shared" ca="1" si="97"/>
        <v>0</v>
      </c>
      <c r="AU73" s="300">
        <f t="shared" ca="1" si="97"/>
        <v>0</v>
      </c>
      <c r="AV73" s="300">
        <f t="shared" ca="1" si="97"/>
        <v>0</v>
      </c>
      <c r="AW73" s="300">
        <f t="shared" ca="1" si="97"/>
        <v>0</v>
      </c>
      <c r="AX73" s="300">
        <f t="shared" ca="1" si="97"/>
        <v>0</v>
      </c>
      <c r="AY73" s="300">
        <f t="shared" ca="1" si="97"/>
        <v>0</v>
      </c>
      <c r="AZ73" s="300">
        <f t="shared" ca="1" si="98"/>
        <v>0</v>
      </c>
      <c r="BA73" s="300">
        <f t="shared" ca="1" si="98"/>
        <v>0</v>
      </c>
      <c r="BB73" s="300">
        <f t="shared" ca="1" si="98"/>
        <v>0</v>
      </c>
      <c r="BC73" s="300">
        <f t="shared" ca="1" si="98"/>
        <v>0</v>
      </c>
      <c r="BD73" s="300">
        <f t="shared" ca="1" si="98"/>
        <v>0</v>
      </c>
      <c r="BE73" s="300">
        <f t="shared" ca="1" si="98"/>
        <v>0</v>
      </c>
      <c r="BF73" s="300">
        <f t="shared" ca="1" si="98"/>
        <v>0</v>
      </c>
      <c r="BG73" s="300">
        <f t="shared" ca="1" si="98"/>
        <v>0</v>
      </c>
      <c r="BH73" s="300">
        <f t="shared" ca="1" si="98"/>
        <v>0</v>
      </c>
      <c r="BI73" s="300">
        <f t="shared" ca="1" si="98"/>
        <v>0</v>
      </c>
      <c r="BJ73" s="300">
        <f t="shared" ca="1" si="99"/>
        <v>0</v>
      </c>
      <c r="BK73" s="300">
        <f t="shared" ca="1" si="99"/>
        <v>0</v>
      </c>
      <c r="BL73" s="300">
        <f t="shared" ca="1" si="99"/>
        <v>0</v>
      </c>
      <c r="BM73" s="300">
        <f t="shared" ca="1" si="99"/>
        <v>0</v>
      </c>
      <c r="BN73" s="300">
        <f t="shared" ca="1" si="99"/>
        <v>0</v>
      </c>
      <c r="BO73" s="300">
        <f t="shared" ca="1" si="99"/>
        <v>0</v>
      </c>
      <c r="BP73" s="300">
        <f t="shared" ca="1" si="99"/>
        <v>0</v>
      </c>
      <c r="BQ73" s="300">
        <f t="shared" ca="1" si="99"/>
        <v>0</v>
      </c>
      <c r="BR73" s="300">
        <f t="shared" ca="1" si="99"/>
        <v>0</v>
      </c>
      <c r="BS73" s="300">
        <f t="shared" ca="1" si="99"/>
        <v>0</v>
      </c>
      <c r="BT73" s="300">
        <f t="shared" ca="1" si="100"/>
        <v>0</v>
      </c>
      <c r="BU73" s="300">
        <f t="shared" ca="1" si="100"/>
        <v>0</v>
      </c>
      <c r="BV73" s="300">
        <f t="shared" ca="1" si="100"/>
        <v>0</v>
      </c>
      <c r="BW73" s="300">
        <f t="shared" ca="1" si="100"/>
        <v>0</v>
      </c>
      <c r="BX73" s="300">
        <f t="shared" ca="1" si="100"/>
        <v>0</v>
      </c>
      <c r="BY73" s="300">
        <f t="shared" ca="1" si="100"/>
        <v>0</v>
      </c>
      <c r="BZ73" s="300">
        <f t="shared" ca="1" si="100"/>
        <v>0</v>
      </c>
      <c r="CA73" s="300">
        <f t="shared" ca="1" si="100"/>
        <v>0</v>
      </c>
      <c r="CB73" s="300">
        <f t="shared" ca="1" si="100"/>
        <v>0</v>
      </c>
      <c r="CC73" s="300">
        <f t="shared" ca="1" si="100"/>
        <v>0</v>
      </c>
      <c r="CD73" s="300">
        <f t="shared" ca="1" si="101"/>
        <v>0</v>
      </c>
      <c r="CE73" s="300">
        <f t="shared" ca="1" si="101"/>
        <v>0</v>
      </c>
      <c r="CF73" s="300">
        <f t="shared" ca="1" si="101"/>
        <v>0</v>
      </c>
      <c r="CG73" s="300">
        <f t="shared" ca="1" si="101"/>
        <v>0</v>
      </c>
      <c r="CH73" s="300">
        <f t="shared" ca="1" si="101"/>
        <v>0</v>
      </c>
      <c r="CI73" s="300">
        <f t="shared" ca="1" si="101"/>
        <v>0</v>
      </c>
      <c r="CJ73" s="300">
        <f t="shared" ca="1" si="101"/>
        <v>0</v>
      </c>
      <c r="CK73" s="300">
        <f t="shared" ca="1" si="101"/>
        <v>0</v>
      </c>
      <c r="CL73" s="300">
        <f t="shared" ca="1" si="101"/>
        <v>0</v>
      </c>
      <c r="CM73" s="300">
        <f t="shared" ca="1" si="101"/>
        <v>0</v>
      </c>
      <c r="CN73" s="300">
        <f t="shared" ca="1" si="102"/>
        <v>0</v>
      </c>
      <c r="CO73" s="300">
        <f t="shared" ca="1" si="102"/>
        <v>0</v>
      </c>
      <c r="CP73" s="300">
        <f t="shared" ca="1" si="102"/>
        <v>0</v>
      </c>
      <c r="CQ73" s="300">
        <f t="shared" ca="1" si="102"/>
        <v>0</v>
      </c>
      <c r="CR73" s="300">
        <f t="shared" ca="1" si="102"/>
        <v>0</v>
      </c>
      <c r="CS73" s="300">
        <f t="shared" ca="1" si="102"/>
        <v>0</v>
      </c>
      <c r="CT73" s="300">
        <f t="shared" ca="1" si="102"/>
        <v>0</v>
      </c>
      <c r="CU73" s="300">
        <f t="shared" ca="1" si="102"/>
        <v>0</v>
      </c>
      <c r="CV73" s="300">
        <f t="shared" ca="1" si="102"/>
        <v>0</v>
      </c>
      <c r="CW73" s="300">
        <f t="shared" ca="1" si="102"/>
        <v>0</v>
      </c>
      <c r="CX73" s="300">
        <f t="shared" ca="1" si="103"/>
        <v>0</v>
      </c>
      <c r="CY73" s="300">
        <f t="shared" ca="1" si="103"/>
        <v>0</v>
      </c>
      <c r="CZ73" s="300">
        <f t="shared" ca="1" si="103"/>
        <v>0</v>
      </c>
      <c r="DA73" s="300">
        <f t="shared" ca="1" si="103"/>
        <v>0</v>
      </c>
      <c r="DB73" s="300">
        <f t="shared" ca="1" si="103"/>
        <v>0</v>
      </c>
      <c r="DC73" s="300">
        <f t="shared" ca="1" si="103"/>
        <v>0</v>
      </c>
      <c r="DD73" s="300">
        <f t="shared" ca="1" si="103"/>
        <v>0</v>
      </c>
      <c r="DE73" s="300">
        <f t="shared" ca="1" si="103"/>
        <v>0</v>
      </c>
      <c r="DF73" s="300">
        <f t="shared" ca="1" si="103"/>
        <v>0</v>
      </c>
      <c r="DG73" s="300">
        <f t="shared" ca="1" si="103"/>
        <v>0</v>
      </c>
      <c r="DH73" s="300">
        <f t="shared" ca="1" si="104"/>
        <v>0</v>
      </c>
      <c r="DI73" s="300">
        <f t="shared" ca="1" si="104"/>
        <v>0</v>
      </c>
      <c r="DJ73" s="300">
        <f t="shared" ca="1" si="104"/>
        <v>0</v>
      </c>
      <c r="DK73" s="300">
        <f t="shared" ca="1" si="104"/>
        <v>0</v>
      </c>
      <c r="DL73" s="300">
        <f t="shared" ca="1" si="104"/>
        <v>0</v>
      </c>
      <c r="DM73" s="300">
        <f t="shared" ca="1" si="104"/>
        <v>0</v>
      </c>
      <c r="DN73" s="300">
        <f t="shared" ca="1" si="104"/>
        <v>0</v>
      </c>
      <c r="DO73" s="300">
        <f t="shared" ca="1" si="104"/>
        <v>0</v>
      </c>
      <c r="DP73" s="300">
        <f t="shared" ca="1" si="104"/>
        <v>0</v>
      </c>
      <c r="DQ73" s="300">
        <f t="shared" ca="1" si="104"/>
        <v>0</v>
      </c>
      <c r="DR73" s="300">
        <f t="shared" ca="1" si="105"/>
        <v>0</v>
      </c>
      <c r="DS73" s="300">
        <f t="shared" ca="1" si="105"/>
        <v>0</v>
      </c>
      <c r="DT73" s="300">
        <f t="shared" ca="1" si="105"/>
        <v>0</v>
      </c>
      <c r="DU73" s="300">
        <f t="shared" ca="1" si="105"/>
        <v>0</v>
      </c>
      <c r="DV73" s="300">
        <f t="shared" ca="1" si="105"/>
        <v>0</v>
      </c>
      <c r="DW73" s="300">
        <f t="shared" ca="1" si="105"/>
        <v>0</v>
      </c>
      <c r="DX73" s="300">
        <f t="shared" ca="1" si="105"/>
        <v>0</v>
      </c>
      <c r="DY73" s="300">
        <f t="shared" ca="1" si="105"/>
        <v>0</v>
      </c>
      <c r="DZ73" s="300">
        <f t="shared" ca="1" si="105"/>
        <v>0</v>
      </c>
      <c r="EA73" s="300">
        <f t="shared" ca="1" si="105"/>
        <v>0</v>
      </c>
      <c r="EB73" s="300">
        <f t="shared" ca="1" si="106"/>
        <v>0</v>
      </c>
      <c r="EC73" s="300">
        <f t="shared" ca="1" si="106"/>
        <v>0</v>
      </c>
      <c r="ED73" s="300">
        <f t="shared" ca="1" si="106"/>
        <v>0</v>
      </c>
      <c r="EE73" s="300">
        <f t="shared" ca="1" si="106"/>
        <v>0</v>
      </c>
      <c r="EF73" s="300">
        <f t="shared" ca="1" si="106"/>
        <v>0</v>
      </c>
      <c r="EG73" s="300">
        <f t="shared" ca="1" si="106"/>
        <v>0</v>
      </c>
      <c r="EH73" s="300">
        <f t="shared" ca="1" si="106"/>
        <v>0</v>
      </c>
      <c r="EI73" s="300">
        <f t="shared" ca="1" si="106"/>
        <v>0</v>
      </c>
      <c r="EJ73" s="300">
        <f t="shared" ca="1" si="106"/>
        <v>0</v>
      </c>
      <c r="EK73" s="300">
        <f t="shared" ca="1" si="106"/>
        <v>0</v>
      </c>
      <c r="EL73" s="300">
        <f t="shared" ca="1" si="107"/>
        <v>0</v>
      </c>
      <c r="EM73" s="300">
        <f t="shared" ca="1" si="107"/>
        <v>0</v>
      </c>
      <c r="EN73" s="300">
        <f t="shared" ca="1" si="107"/>
        <v>0</v>
      </c>
      <c r="EO73" s="300">
        <f t="shared" ca="1" si="107"/>
        <v>0</v>
      </c>
      <c r="EP73" s="300">
        <f t="shared" ca="1" si="107"/>
        <v>0</v>
      </c>
      <c r="EQ73" s="300">
        <f t="shared" ca="1" si="107"/>
        <v>0</v>
      </c>
      <c r="ER73" s="300">
        <f t="shared" ca="1" si="107"/>
        <v>0</v>
      </c>
      <c r="ES73" s="300">
        <f t="shared" ca="1" si="107"/>
        <v>0</v>
      </c>
      <c r="ET73" s="300">
        <f t="shared" ca="1" si="107"/>
        <v>0</v>
      </c>
      <c r="EU73" s="300">
        <f t="shared" ca="1" si="107"/>
        <v>0</v>
      </c>
      <c r="EV73" s="300">
        <f t="shared" ca="1" si="107"/>
        <v>0</v>
      </c>
      <c r="EW73" s="300">
        <f t="shared" ca="1" si="107"/>
        <v>0</v>
      </c>
      <c r="EX73" s="300">
        <f t="shared" ca="1" si="107"/>
        <v>0</v>
      </c>
      <c r="EY73" s="612"/>
      <c r="EZ73" s="757" t="str">
        <f>'Main Input'!EZ73</f>
        <v>RPI</v>
      </c>
      <c r="FA73" s="766" t="str">
        <f>'Main Input'!FA73</f>
        <v>N/A</v>
      </c>
      <c r="FB73" s="766">
        <f>'Main Input'!FB73</f>
        <v>0</v>
      </c>
      <c r="FC73" s="766" t="str">
        <f>'Main Input'!FC73</f>
        <v>IT Solutions</v>
      </c>
      <c r="FD73" s="766" t="str">
        <f>'Main Input'!FD73</f>
        <v>Managed Services</v>
      </c>
      <c r="FE73" s="757" t="str">
        <f>'Main Input'!FE73</f>
        <v>Opex</v>
      </c>
      <c r="FF73" s="757" t="str">
        <f>'Main Input'!FF73</f>
        <v>ContractAccrual</v>
      </c>
      <c r="FG73" s="757" t="str">
        <f>'Main Input'!FG73</f>
        <v>Expense</v>
      </c>
      <c r="FH73" s="767" t="str">
        <f>'Main Input'!FH73</f>
        <v>A</v>
      </c>
      <c r="FI73" s="768">
        <f>'Main Input'!FI73</f>
        <v>0.22</v>
      </c>
      <c r="FJ73" s="768">
        <f>'Main Input'!FJ73</f>
        <v>0</v>
      </c>
      <c r="FK73" s="612"/>
      <c r="FL73" s="531">
        <f t="shared" si="79"/>
        <v>0</v>
      </c>
      <c r="FM73" s="532" t="str">
        <f t="shared" si="80"/>
        <v>Y</v>
      </c>
      <c r="FN73" s="532" t="str">
        <f t="shared" si="81"/>
        <v>Y</v>
      </c>
      <c r="FO73" s="532" t="str">
        <f t="shared" si="82"/>
        <v>Y</v>
      </c>
      <c r="FP73" s="532" t="str">
        <f t="shared" si="83"/>
        <v>Y</v>
      </c>
      <c r="FQ73" s="612"/>
      <c r="FT73" s="612"/>
    </row>
    <row r="74" spans="1:176">
      <c r="A74" s="750" t="str">
        <f>'Main Input'!A74</f>
        <v>MTB</v>
      </c>
      <c r="B74" s="762" t="str">
        <f>'Main Input'!B74</f>
        <v>Business Unit</v>
      </c>
      <c r="C74" s="762" t="str">
        <f>'Main Input'!C74</f>
        <v>Labour</v>
      </c>
      <c r="D74" s="762" t="str">
        <f>'Main Input'!D74</f>
        <v>TFR</v>
      </c>
      <c r="E74" s="762" t="str">
        <f>'Main Input'!E74</f>
        <v>Migration Lead Designer / Team lead (UNIX)</v>
      </c>
      <c r="F74" s="753" t="str">
        <f>'Main Input'!F74</f>
        <v>direct</v>
      </c>
      <c r="G74" s="753" t="str">
        <f>'Main Input'!G74</f>
        <v>Person</v>
      </c>
      <c r="H74" s="753" t="str">
        <f>'Main Input'!H74</f>
        <v>TAC.CSA.2</v>
      </c>
      <c r="I74" s="753">
        <f>'Main Input'!I74</f>
        <v>0</v>
      </c>
      <c r="J74" s="753">
        <f>'Main Input'!J74</f>
        <v>0</v>
      </c>
      <c r="K74" s="753" t="str">
        <f>'Main Input'!K74</f>
        <v>FJS</v>
      </c>
      <c r="L74" s="753" t="str">
        <f>'Main Input'!L74</f>
        <v>pTran</v>
      </c>
      <c r="M74" s="753">
        <f>'Main Input'!M74</f>
        <v>0</v>
      </c>
      <c r="N74" s="753">
        <f>'Main Input'!N74</f>
        <v>0</v>
      </c>
      <c r="O74" s="753" t="str">
        <f>'Main Input'!O74</f>
        <v>SPAIN</v>
      </c>
      <c r="P74" s="753">
        <f>'Main Input'!P74</f>
        <v>313</v>
      </c>
      <c r="Q74" s="753" t="str">
        <f>'Main Input'!Q74</f>
        <v>EUR</v>
      </c>
      <c r="R74" s="753" t="str">
        <f>'Main Input'!R74</f>
        <v>EMEA</v>
      </c>
      <c r="S74" s="753" t="str">
        <f>'Main Input'!S74</f>
        <v>Local</v>
      </c>
      <c r="T74" s="753">
        <f>'Main Input'!T74</f>
        <v>0</v>
      </c>
      <c r="U74" s="753">
        <f>'Main Input'!U74</f>
        <v>0</v>
      </c>
      <c r="V74" s="753" t="str">
        <f>'Main Input'!V74</f>
        <v>6_ATP</v>
      </c>
      <c r="W74" s="753">
        <f>'Main Input'!W74</f>
        <v>0</v>
      </c>
      <c r="X74" s="753">
        <f>'Main Input'!X74</f>
        <v>0</v>
      </c>
      <c r="Y74" s="753">
        <f>'Main Input'!Y74</f>
        <v>0</v>
      </c>
      <c r="Z74" s="753">
        <f>'Main Input'!Z74</f>
        <v>0</v>
      </c>
      <c r="AA74" s="753">
        <f>'Main Input'!AA74</f>
        <v>0</v>
      </c>
      <c r="AB74" s="763">
        <f>'Main Input'!AB74</f>
        <v>0</v>
      </c>
      <c r="AC74" s="763" t="str">
        <f>'Main Input'!AC74</f>
        <v>Days</v>
      </c>
      <c r="AD74" s="764">
        <f>'Main Input'!AD74</f>
        <v>55</v>
      </c>
      <c r="AE74" s="765">
        <f t="shared" ca="1" si="78"/>
        <v>17215</v>
      </c>
      <c r="AF74" s="299">
        <f t="shared" si="96"/>
        <v>0</v>
      </c>
      <c r="AG74" s="300">
        <f t="shared" ca="1" si="96"/>
        <v>0</v>
      </c>
      <c r="AH74" s="300">
        <f t="shared" ca="1" si="96"/>
        <v>0</v>
      </c>
      <c r="AI74" s="300">
        <f t="shared" ca="1" si="96"/>
        <v>0</v>
      </c>
      <c r="AJ74" s="300">
        <f t="shared" ca="1" si="96"/>
        <v>0</v>
      </c>
      <c r="AK74" s="300">
        <f t="shared" ca="1" si="96"/>
        <v>0</v>
      </c>
      <c r="AL74" s="300">
        <f t="shared" ca="1" si="96"/>
        <v>8607.5</v>
      </c>
      <c r="AM74" s="300">
        <f t="shared" ca="1" si="96"/>
        <v>8607.5</v>
      </c>
      <c r="AN74" s="300">
        <f t="shared" ca="1" si="96"/>
        <v>0</v>
      </c>
      <c r="AO74" s="300">
        <f t="shared" ca="1" si="96"/>
        <v>0</v>
      </c>
      <c r="AP74" s="300">
        <f t="shared" ca="1" si="97"/>
        <v>0</v>
      </c>
      <c r="AQ74" s="300">
        <f t="shared" ca="1" si="97"/>
        <v>0</v>
      </c>
      <c r="AR74" s="300">
        <f t="shared" ca="1" si="97"/>
        <v>0</v>
      </c>
      <c r="AS74" s="300">
        <f t="shared" ca="1" si="97"/>
        <v>0</v>
      </c>
      <c r="AT74" s="300">
        <f t="shared" ca="1" si="97"/>
        <v>0</v>
      </c>
      <c r="AU74" s="300">
        <f t="shared" ca="1" si="97"/>
        <v>0</v>
      </c>
      <c r="AV74" s="300">
        <f t="shared" ca="1" si="97"/>
        <v>0</v>
      </c>
      <c r="AW74" s="300">
        <f t="shared" ca="1" si="97"/>
        <v>0</v>
      </c>
      <c r="AX74" s="300">
        <f t="shared" ca="1" si="97"/>
        <v>0</v>
      </c>
      <c r="AY74" s="300">
        <f t="shared" ca="1" si="97"/>
        <v>0</v>
      </c>
      <c r="AZ74" s="300">
        <f t="shared" ca="1" si="98"/>
        <v>0</v>
      </c>
      <c r="BA74" s="300">
        <f t="shared" ca="1" si="98"/>
        <v>0</v>
      </c>
      <c r="BB74" s="300">
        <f t="shared" ca="1" si="98"/>
        <v>0</v>
      </c>
      <c r="BC74" s="300">
        <f t="shared" ca="1" si="98"/>
        <v>0</v>
      </c>
      <c r="BD74" s="300">
        <f t="shared" ca="1" si="98"/>
        <v>0</v>
      </c>
      <c r="BE74" s="300">
        <f t="shared" ca="1" si="98"/>
        <v>0</v>
      </c>
      <c r="BF74" s="300">
        <f t="shared" ca="1" si="98"/>
        <v>0</v>
      </c>
      <c r="BG74" s="300">
        <f t="shared" ca="1" si="98"/>
        <v>0</v>
      </c>
      <c r="BH74" s="300">
        <f t="shared" ca="1" si="98"/>
        <v>0</v>
      </c>
      <c r="BI74" s="300">
        <f t="shared" ca="1" si="98"/>
        <v>0</v>
      </c>
      <c r="BJ74" s="300">
        <f t="shared" ca="1" si="99"/>
        <v>0</v>
      </c>
      <c r="BK74" s="300">
        <f t="shared" ca="1" si="99"/>
        <v>0</v>
      </c>
      <c r="BL74" s="300">
        <f t="shared" ca="1" si="99"/>
        <v>0</v>
      </c>
      <c r="BM74" s="300">
        <f t="shared" ca="1" si="99"/>
        <v>0</v>
      </c>
      <c r="BN74" s="300">
        <f t="shared" ca="1" si="99"/>
        <v>0</v>
      </c>
      <c r="BO74" s="300">
        <f t="shared" ca="1" si="99"/>
        <v>0</v>
      </c>
      <c r="BP74" s="300">
        <f t="shared" ca="1" si="99"/>
        <v>0</v>
      </c>
      <c r="BQ74" s="300">
        <f t="shared" ca="1" si="99"/>
        <v>0</v>
      </c>
      <c r="BR74" s="300">
        <f t="shared" ca="1" si="99"/>
        <v>0</v>
      </c>
      <c r="BS74" s="300">
        <f t="shared" ca="1" si="99"/>
        <v>0</v>
      </c>
      <c r="BT74" s="300">
        <f t="shared" ca="1" si="100"/>
        <v>0</v>
      </c>
      <c r="BU74" s="300">
        <f t="shared" ca="1" si="100"/>
        <v>0</v>
      </c>
      <c r="BV74" s="300">
        <f t="shared" ca="1" si="100"/>
        <v>0</v>
      </c>
      <c r="BW74" s="300">
        <f t="shared" ca="1" si="100"/>
        <v>0</v>
      </c>
      <c r="BX74" s="300">
        <f t="shared" ca="1" si="100"/>
        <v>0</v>
      </c>
      <c r="BY74" s="300">
        <f t="shared" ca="1" si="100"/>
        <v>0</v>
      </c>
      <c r="BZ74" s="300">
        <f t="shared" ca="1" si="100"/>
        <v>0</v>
      </c>
      <c r="CA74" s="300">
        <f t="shared" ca="1" si="100"/>
        <v>0</v>
      </c>
      <c r="CB74" s="300">
        <f t="shared" ca="1" si="100"/>
        <v>0</v>
      </c>
      <c r="CC74" s="300">
        <f t="shared" ca="1" si="100"/>
        <v>0</v>
      </c>
      <c r="CD74" s="300">
        <f t="shared" ca="1" si="101"/>
        <v>0</v>
      </c>
      <c r="CE74" s="300">
        <f t="shared" ca="1" si="101"/>
        <v>0</v>
      </c>
      <c r="CF74" s="300">
        <f t="shared" ca="1" si="101"/>
        <v>0</v>
      </c>
      <c r="CG74" s="300">
        <f t="shared" ca="1" si="101"/>
        <v>0</v>
      </c>
      <c r="CH74" s="300">
        <f t="shared" ca="1" si="101"/>
        <v>0</v>
      </c>
      <c r="CI74" s="300">
        <f t="shared" ca="1" si="101"/>
        <v>0</v>
      </c>
      <c r="CJ74" s="300">
        <f t="shared" ca="1" si="101"/>
        <v>0</v>
      </c>
      <c r="CK74" s="300">
        <f t="shared" ca="1" si="101"/>
        <v>0</v>
      </c>
      <c r="CL74" s="300">
        <f t="shared" ca="1" si="101"/>
        <v>0</v>
      </c>
      <c r="CM74" s="300">
        <f t="shared" ca="1" si="101"/>
        <v>0</v>
      </c>
      <c r="CN74" s="300">
        <f t="shared" ca="1" si="102"/>
        <v>0</v>
      </c>
      <c r="CO74" s="300">
        <f t="shared" ca="1" si="102"/>
        <v>0</v>
      </c>
      <c r="CP74" s="300">
        <f t="shared" ca="1" si="102"/>
        <v>0</v>
      </c>
      <c r="CQ74" s="300">
        <f t="shared" ca="1" si="102"/>
        <v>0</v>
      </c>
      <c r="CR74" s="300">
        <f t="shared" ca="1" si="102"/>
        <v>0</v>
      </c>
      <c r="CS74" s="300">
        <f t="shared" ca="1" si="102"/>
        <v>0</v>
      </c>
      <c r="CT74" s="300">
        <f t="shared" ca="1" si="102"/>
        <v>0</v>
      </c>
      <c r="CU74" s="300">
        <f t="shared" ca="1" si="102"/>
        <v>0</v>
      </c>
      <c r="CV74" s="300">
        <f t="shared" ca="1" si="102"/>
        <v>0</v>
      </c>
      <c r="CW74" s="300">
        <f t="shared" ca="1" si="102"/>
        <v>0</v>
      </c>
      <c r="CX74" s="300">
        <f t="shared" ca="1" si="103"/>
        <v>0</v>
      </c>
      <c r="CY74" s="300">
        <f t="shared" ca="1" si="103"/>
        <v>0</v>
      </c>
      <c r="CZ74" s="300">
        <f t="shared" ca="1" si="103"/>
        <v>0</v>
      </c>
      <c r="DA74" s="300">
        <f t="shared" ca="1" si="103"/>
        <v>0</v>
      </c>
      <c r="DB74" s="300">
        <f t="shared" ca="1" si="103"/>
        <v>0</v>
      </c>
      <c r="DC74" s="300">
        <f t="shared" ca="1" si="103"/>
        <v>0</v>
      </c>
      <c r="DD74" s="300">
        <f t="shared" ca="1" si="103"/>
        <v>0</v>
      </c>
      <c r="DE74" s="300">
        <f t="shared" ca="1" si="103"/>
        <v>0</v>
      </c>
      <c r="DF74" s="300">
        <f t="shared" ca="1" si="103"/>
        <v>0</v>
      </c>
      <c r="DG74" s="300">
        <f t="shared" ca="1" si="103"/>
        <v>0</v>
      </c>
      <c r="DH74" s="300">
        <f t="shared" ca="1" si="104"/>
        <v>0</v>
      </c>
      <c r="DI74" s="300">
        <f t="shared" ca="1" si="104"/>
        <v>0</v>
      </c>
      <c r="DJ74" s="300">
        <f t="shared" ca="1" si="104"/>
        <v>0</v>
      </c>
      <c r="DK74" s="300">
        <f t="shared" ca="1" si="104"/>
        <v>0</v>
      </c>
      <c r="DL74" s="300">
        <f t="shared" ca="1" si="104"/>
        <v>0</v>
      </c>
      <c r="DM74" s="300">
        <f t="shared" ca="1" si="104"/>
        <v>0</v>
      </c>
      <c r="DN74" s="300">
        <f t="shared" ca="1" si="104"/>
        <v>0</v>
      </c>
      <c r="DO74" s="300">
        <f t="shared" ca="1" si="104"/>
        <v>0</v>
      </c>
      <c r="DP74" s="300">
        <f t="shared" ca="1" si="104"/>
        <v>0</v>
      </c>
      <c r="DQ74" s="300">
        <f t="shared" ca="1" si="104"/>
        <v>0</v>
      </c>
      <c r="DR74" s="300">
        <f t="shared" ca="1" si="105"/>
        <v>0</v>
      </c>
      <c r="DS74" s="300">
        <f t="shared" ca="1" si="105"/>
        <v>0</v>
      </c>
      <c r="DT74" s="300">
        <f t="shared" ca="1" si="105"/>
        <v>0</v>
      </c>
      <c r="DU74" s="300">
        <f t="shared" ca="1" si="105"/>
        <v>0</v>
      </c>
      <c r="DV74" s="300">
        <f t="shared" ca="1" si="105"/>
        <v>0</v>
      </c>
      <c r="DW74" s="300">
        <f t="shared" ca="1" si="105"/>
        <v>0</v>
      </c>
      <c r="DX74" s="300">
        <f t="shared" ca="1" si="105"/>
        <v>0</v>
      </c>
      <c r="DY74" s="300">
        <f t="shared" ca="1" si="105"/>
        <v>0</v>
      </c>
      <c r="DZ74" s="300">
        <f t="shared" ca="1" si="105"/>
        <v>0</v>
      </c>
      <c r="EA74" s="300">
        <f t="shared" ca="1" si="105"/>
        <v>0</v>
      </c>
      <c r="EB74" s="300">
        <f t="shared" ca="1" si="106"/>
        <v>0</v>
      </c>
      <c r="EC74" s="300">
        <f t="shared" ca="1" si="106"/>
        <v>0</v>
      </c>
      <c r="ED74" s="300">
        <f t="shared" ca="1" si="106"/>
        <v>0</v>
      </c>
      <c r="EE74" s="300">
        <f t="shared" ca="1" si="106"/>
        <v>0</v>
      </c>
      <c r="EF74" s="300">
        <f t="shared" ca="1" si="106"/>
        <v>0</v>
      </c>
      <c r="EG74" s="300">
        <f t="shared" ca="1" si="106"/>
        <v>0</v>
      </c>
      <c r="EH74" s="300">
        <f t="shared" ca="1" si="106"/>
        <v>0</v>
      </c>
      <c r="EI74" s="300">
        <f t="shared" ca="1" si="106"/>
        <v>0</v>
      </c>
      <c r="EJ74" s="300">
        <f t="shared" ca="1" si="106"/>
        <v>0</v>
      </c>
      <c r="EK74" s="300">
        <f t="shared" ca="1" si="106"/>
        <v>0</v>
      </c>
      <c r="EL74" s="300">
        <f t="shared" ca="1" si="107"/>
        <v>0</v>
      </c>
      <c r="EM74" s="300">
        <f t="shared" ca="1" si="107"/>
        <v>0</v>
      </c>
      <c r="EN74" s="300">
        <f t="shared" ca="1" si="107"/>
        <v>0</v>
      </c>
      <c r="EO74" s="300">
        <f t="shared" ca="1" si="107"/>
        <v>0</v>
      </c>
      <c r="EP74" s="300">
        <f t="shared" ca="1" si="107"/>
        <v>0</v>
      </c>
      <c r="EQ74" s="300">
        <f t="shared" ca="1" si="107"/>
        <v>0</v>
      </c>
      <c r="ER74" s="300">
        <f t="shared" ca="1" si="107"/>
        <v>0</v>
      </c>
      <c r="ES74" s="300">
        <f t="shared" ca="1" si="107"/>
        <v>0</v>
      </c>
      <c r="ET74" s="300">
        <f t="shared" ca="1" si="107"/>
        <v>0</v>
      </c>
      <c r="EU74" s="300">
        <f t="shared" ca="1" si="107"/>
        <v>0</v>
      </c>
      <c r="EV74" s="300">
        <f t="shared" ca="1" si="107"/>
        <v>0</v>
      </c>
      <c r="EW74" s="300">
        <f t="shared" ca="1" si="107"/>
        <v>0</v>
      </c>
      <c r="EX74" s="300">
        <f t="shared" ca="1" si="107"/>
        <v>0</v>
      </c>
      <c r="EY74" s="612"/>
      <c r="EZ74" s="757" t="str">
        <f>'Main Input'!EZ74</f>
        <v>RPI</v>
      </c>
      <c r="FA74" s="766" t="str">
        <f>'Main Input'!FA74</f>
        <v>N/A</v>
      </c>
      <c r="FB74" s="766">
        <f>'Main Input'!FB74</f>
        <v>0</v>
      </c>
      <c r="FC74" s="766" t="str">
        <f>'Main Input'!FC74</f>
        <v>IT Solutions</v>
      </c>
      <c r="FD74" s="766" t="str">
        <f>'Main Input'!FD74</f>
        <v>Managed Services</v>
      </c>
      <c r="FE74" s="757" t="str">
        <f>'Main Input'!FE74</f>
        <v>Opex</v>
      </c>
      <c r="FF74" s="757" t="str">
        <f>'Main Input'!FF74</f>
        <v>ContractAccrual</v>
      </c>
      <c r="FG74" s="757" t="str">
        <f>'Main Input'!FG74</f>
        <v>Expense</v>
      </c>
      <c r="FH74" s="767" t="str">
        <f>'Main Input'!FH74</f>
        <v>A</v>
      </c>
      <c r="FI74" s="768">
        <f>'Main Input'!FI74</f>
        <v>0.22</v>
      </c>
      <c r="FJ74" s="768">
        <f>'Main Input'!FJ74</f>
        <v>0</v>
      </c>
      <c r="FK74" s="612"/>
      <c r="FL74" s="531">
        <f t="shared" si="79"/>
        <v>0</v>
      </c>
      <c r="FM74" s="532" t="str">
        <f t="shared" si="80"/>
        <v>Y</v>
      </c>
      <c r="FN74" s="532" t="str">
        <f t="shared" si="81"/>
        <v>Y</v>
      </c>
      <c r="FO74" s="532" t="str">
        <f t="shared" si="82"/>
        <v>Y</v>
      </c>
      <c r="FP74" s="532" t="str">
        <f t="shared" si="83"/>
        <v>Y</v>
      </c>
      <c r="FQ74" s="612"/>
      <c r="FT74" s="612"/>
    </row>
    <row r="75" spans="1:176">
      <c r="A75" s="750" t="str">
        <f>'Main Input'!A75</f>
        <v>MTB</v>
      </c>
      <c r="B75" s="762" t="str">
        <f>'Main Input'!B75</f>
        <v>Business Unit</v>
      </c>
      <c r="C75" s="762" t="str">
        <f>'Main Input'!C75</f>
        <v>Labour</v>
      </c>
      <c r="D75" s="762" t="str">
        <f>'Main Input'!D75</f>
        <v>TFR</v>
      </c>
      <c r="E75" s="762" t="str">
        <f>'Main Input'!E75</f>
        <v>Migration Designer #2 (UNIX)</v>
      </c>
      <c r="F75" s="753" t="str">
        <f>'Main Input'!F75</f>
        <v>direct</v>
      </c>
      <c r="G75" s="753" t="str">
        <f>'Main Input'!G75</f>
        <v>Person</v>
      </c>
      <c r="H75" s="753" t="str">
        <f>'Main Input'!H75</f>
        <v>TAC.CSA.2</v>
      </c>
      <c r="I75" s="753">
        <f>'Main Input'!I75</f>
        <v>0</v>
      </c>
      <c r="J75" s="753">
        <f>'Main Input'!J75</f>
        <v>0</v>
      </c>
      <c r="K75" s="753" t="str">
        <f>'Main Input'!K75</f>
        <v>FJS</v>
      </c>
      <c r="L75" s="753" t="str">
        <f>'Main Input'!L75</f>
        <v>pTran</v>
      </c>
      <c r="M75" s="753">
        <f>'Main Input'!M75</f>
        <v>0</v>
      </c>
      <c r="N75" s="753">
        <f>'Main Input'!N75</f>
        <v>0</v>
      </c>
      <c r="O75" s="753" t="str">
        <f>'Main Input'!O75</f>
        <v>SPAIN</v>
      </c>
      <c r="P75" s="753">
        <f>'Main Input'!P75</f>
        <v>313</v>
      </c>
      <c r="Q75" s="753" t="str">
        <f>'Main Input'!Q75</f>
        <v>EUR</v>
      </c>
      <c r="R75" s="753" t="str">
        <f>'Main Input'!R75</f>
        <v>EMEA</v>
      </c>
      <c r="S75" s="753" t="str">
        <f>'Main Input'!S75</f>
        <v>Local</v>
      </c>
      <c r="T75" s="753">
        <f>'Main Input'!T75</f>
        <v>0</v>
      </c>
      <c r="U75" s="753">
        <f>'Main Input'!U75</f>
        <v>0</v>
      </c>
      <c r="V75" s="753" t="str">
        <f>'Main Input'!V75</f>
        <v>6_ATP</v>
      </c>
      <c r="W75" s="753">
        <f>'Main Input'!W75</f>
        <v>0</v>
      </c>
      <c r="X75" s="753">
        <f>'Main Input'!X75</f>
        <v>0</v>
      </c>
      <c r="Y75" s="753">
        <f>'Main Input'!Y75</f>
        <v>0</v>
      </c>
      <c r="Z75" s="753">
        <f>'Main Input'!Z75</f>
        <v>0</v>
      </c>
      <c r="AA75" s="753">
        <f>'Main Input'!AA75</f>
        <v>0</v>
      </c>
      <c r="AB75" s="763">
        <f>'Main Input'!AB75</f>
        <v>0</v>
      </c>
      <c r="AC75" s="763" t="str">
        <f>'Main Input'!AC75</f>
        <v>Days</v>
      </c>
      <c r="AD75" s="764">
        <f>'Main Input'!AD75</f>
        <v>50</v>
      </c>
      <c r="AE75" s="765">
        <f t="shared" ca="1" si="78"/>
        <v>15650</v>
      </c>
      <c r="AF75" s="299">
        <f t="shared" ref="AF75:AO84" si="108">IF(f_ChkCon,0,((f_MultiCon/f_CurCon)*OutCon)*(f_IndCon))</f>
        <v>0</v>
      </c>
      <c r="AG75" s="300">
        <f t="shared" ca="1" si="108"/>
        <v>0</v>
      </c>
      <c r="AH75" s="300">
        <f t="shared" ca="1" si="108"/>
        <v>0</v>
      </c>
      <c r="AI75" s="300">
        <f t="shared" ca="1" si="108"/>
        <v>0</v>
      </c>
      <c r="AJ75" s="300">
        <f t="shared" ca="1" si="108"/>
        <v>0</v>
      </c>
      <c r="AK75" s="300">
        <f t="shared" ca="1" si="108"/>
        <v>0</v>
      </c>
      <c r="AL75" s="300">
        <f t="shared" ca="1" si="108"/>
        <v>7825</v>
      </c>
      <c r="AM75" s="300">
        <f t="shared" ca="1" si="108"/>
        <v>7825</v>
      </c>
      <c r="AN75" s="300">
        <f t="shared" ca="1" si="108"/>
        <v>0</v>
      </c>
      <c r="AO75" s="300">
        <f t="shared" ca="1" si="108"/>
        <v>0</v>
      </c>
      <c r="AP75" s="300">
        <f t="shared" ref="AP75:AY84" ca="1" si="109">IF(f_ChkCon,0,((f_MultiCon/f_CurCon)*OutCon)*(f_IndCon))</f>
        <v>0</v>
      </c>
      <c r="AQ75" s="300">
        <f t="shared" ca="1" si="109"/>
        <v>0</v>
      </c>
      <c r="AR75" s="300">
        <f t="shared" ca="1" si="109"/>
        <v>0</v>
      </c>
      <c r="AS75" s="300">
        <f t="shared" ca="1" si="109"/>
        <v>0</v>
      </c>
      <c r="AT75" s="300">
        <f t="shared" ca="1" si="109"/>
        <v>0</v>
      </c>
      <c r="AU75" s="300">
        <f t="shared" ca="1" si="109"/>
        <v>0</v>
      </c>
      <c r="AV75" s="300">
        <f t="shared" ca="1" si="109"/>
        <v>0</v>
      </c>
      <c r="AW75" s="300">
        <f t="shared" ca="1" si="109"/>
        <v>0</v>
      </c>
      <c r="AX75" s="300">
        <f t="shared" ca="1" si="109"/>
        <v>0</v>
      </c>
      <c r="AY75" s="300">
        <f t="shared" ca="1" si="109"/>
        <v>0</v>
      </c>
      <c r="AZ75" s="300">
        <f t="shared" ref="AZ75:BI84" ca="1" si="110">IF(f_ChkCon,0,((f_MultiCon/f_CurCon)*OutCon)*(f_IndCon))</f>
        <v>0</v>
      </c>
      <c r="BA75" s="300">
        <f t="shared" ca="1" si="110"/>
        <v>0</v>
      </c>
      <c r="BB75" s="300">
        <f t="shared" ca="1" si="110"/>
        <v>0</v>
      </c>
      <c r="BC75" s="300">
        <f t="shared" ca="1" si="110"/>
        <v>0</v>
      </c>
      <c r="BD75" s="300">
        <f t="shared" ca="1" si="110"/>
        <v>0</v>
      </c>
      <c r="BE75" s="300">
        <f t="shared" ca="1" si="110"/>
        <v>0</v>
      </c>
      <c r="BF75" s="300">
        <f t="shared" ca="1" si="110"/>
        <v>0</v>
      </c>
      <c r="BG75" s="300">
        <f t="shared" ca="1" si="110"/>
        <v>0</v>
      </c>
      <c r="BH75" s="300">
        <f t="shared" ca="1" si="110"/>
        <v>0</v>
      </c>
      <c r="BI75" s="300">
        <f t="shared" ca="1" si="110"/>
        <v>0</v>
      </c>
      <c r="BJ75" s="300">
        <f t="shared" ref="BJ75:BS84" ca="1" si="111">IF(f_ChkCon,0,((f_MultiCon/f_CurCon)*OutCon)*(f_IndCon))</f>
        <v>0</v>
      </c>
      <c r="BK75" s="300">
        <f t="shared" ca="1" si="111"/>
        <v>0</v>
      </c>
      <c r="BL75" s="300">
        <f t="shared" ca="1" si="111"/>
        <v>0</v>
      </c>
      <c r="BM75" s="300">
        <f t="shared" ca="1" si="111"/>
        <v>0</v>
      </c>
      <c r="BN75" s="300">
        <f t="shared" ca="1" si="111"/>
        <v>0</v>
      </c>
      <c r="BO75" s="300">
        <f t="shared" ca="1" si="111"/>
        <v>0</v>
      </c>
      <c r="BP75" s="300">
        <f t="shared" ca="1" si="111"/>
        <v>0</v>
      </c>
      <c r="BQ75" s="300">
        <f t="shared" ca="1" si="111"/>
        <v>0</v>
      </c>
      <c r="BR75" s="300">
        <f t="shared" ca="1" si="111"/>
        <v>0</v>
      </c>
      <c r="BS75" s="300">
        <f t="shared" ca="1" si="111"/>
        <v>0</v>
      </c>
      <c r="BT75" s="300">
        <f t="shared" ref="BT75:CC84" ca="1" si="112">IF(f_ChkCon,0,((f_MultiCon/f_CurCon)*OutCon)*(f_IndCon))</f>
        <v>0</v>
      </c>
      <c r="BU75" s="300">
        <f t="shared" ca="1" si="112"/>
        <v>0</v>
      </c>
      <c r="BV75" s="300">
        <f t="shared" ca="1" si="112"/>
        <v>0</v>
      </c>
      <c r="BW75" s="300">
        <f t="shared" ca="1" si="112"/>
        <v>0</v>
      </c>
      <c r="BX75" s="300">
        <f t="shared" ca="1" si="112"/>
        <v>0</v>
      </c>
      <c r="BY75" s="300">
        <f t="shared" ca="1" si="112"/>
        <v>0</v>
      </c>
      <c r="BZ75" s="300">
        <f t="shared" ca="1" si="112"/>
        <v>0</v>
      </c>
      <c r="CA75" s="300">
        <f t="shared" ca="1" si="112"/>
        <v>0</v>
      </c>
      <c r="CB75" s="300">
        <f t="shared" ca="1" si="112"/>
        <v>0</v>
      </c>
      <c r="CC75" s="300">
        <f t="shared" ca="1" si="112"/>
        <v>0</v>
      </c>
      <c r="CD75" s="300">
        <f t="shared" ref="CD75:CM84" ca="1" si="113">IF(f_ChkCon,0,((f_MultiCon/f_CurCon)*OutCon)*(f_IndCon))</f>
        <v>0</v>
      </c>
      <c r="CE75" s="300">
        <f t="shared" ca="1" si="113"/>
        <v>0</v>
      </c>
      <c r="CF75" s="300">
        <f t="shared" ca="1" si="113"/>
        <v>0</v>
      </c>
      <c r="CG75" s="300">
        <f t="shared" ca="1" si="113"/>
        <v>0</v>
      </c>
      <c r="CH75" s="300">
        <f t="shared" ca="1" si="113"/>
        <v>0</v>
      </c>
      <c r="CI75" s="300">
        <f t="shared" ca="1" si="113"/>
        <v>0</v>
      </c>
      <c r="CJ75" s="300">
        <f t="shared" ca="1" si="113"/>
        <v>0</v>
      </c>
      <c r="CK75" s="300">
        <f t="shared" ca="1" si="113"/>
        <v>0</v>
      </c>
      <c r="CL75" s="300">
        <f t="shared" ca="1" si="113"/>
        <v>0</v>
      </c>
      <c r="CM75" s="300">
        <f t="shared" ca="1" si="113"/>
        <v>0</v>
      </c>
      <c r="CN75" s="300">
        <f t="shared" ref="CN75:CW84" ca="1" si="114">IF(f_ChkCon,0,((f_MultiCon/f_CurCon)*OutCon)*(f_IndCon))</f>
        <v>0</v>
      </c>
      <c r="CO75" s="300">
        <f t="shared" ca="1" si="114"/>
        <v>0</v>
      </c>
      <c r="CP75" s="300">
        <f t="shared" ca="1" si="114"/>
        <v>0</v>
      </c>
      <c r="CQ75" s="300">
        <f t="shared" ca="1" si="114"/>
        <v>0</v>
      </c>
      <c r="CR75" s="300">
        <f t="shared" ca="1" si="114"/>
        <v>0</v>
      </c>
      <c r="CS75" s="300">
        <f t="shared" ca="1" si="114"/>
        <v>0</v>
      </c>
      <c r="CT75" s="300">
        <f t="shared" ca="1" si="114"/>
        <v>0</v>
      </c>
      <c r="CU75" s="300">
        <f t="shared" ca="1" si="114"/>
        <v>0</v>
      </c>
      <c r="CV75" s="300">
        <f t="shared" ca="1" si="114"/>
        <v>0</v>
      </c>
      <c r="CW75" s="300">
        <f t="shared" ca="1" si="114"/>
        <v>0</v>
      </c>
      <c r="CX75" s="300">
        <f t="shared" ref="CX75:DG84" ca="1" si="115">IF(f_ChkCon,0,((f_MultiCon/f_CurCon)*OutCon)*(f_IndCon))</f>
        <v>0</v>
      </c>
      <c r="CY75" s="300">
        <f t="shared" ca="1" si="115"/>
        <v>0</v>
      </c>
      <c r="CZ75" s="300">
        <f t="shared" ca="1" si="115"/>
        <v>0</v>
      </c>
      <c r="DA75" s="300">
        <f t="shared" ca="1" si="115"/>
        <v>0</v>
      </c>
      <c r="DB75" s="300">
        <f t="shared" ca="1" si="115"/>
        <v>0</v>
      </c>
      <c r="DC75" s="300">
        <f t="shared" ca="1" si="115"/>
        <v>0</v>
      </c>
      <c r="DD75" s="300">
        <f t="shared" ca="1" si="115"/>
        <v>0</v>
      </c>
      <c r="DE75" s="300">
        <f t="shared" ca="1" si="115"/>
        <v>0</v>
      </c>
      <c r="DF75" s="300">
        <f t="shared" ca="1" si="115"/>
        <v>0</v>
      </c>
      <c r="DG75" s="300">
        <f t="shared" ca="1" si="115"/>
        <v>0</v>
      </c>
      <c r="DH75" s="300">
        <f t="shared" ref="DH75:DQ84" ca="1" si="116">IF(f_ChkCon,0,((f_MultiCon/f_CurCon)*OutCon)*(f_IndCon))</f>
        <v>0</v>
      </c>
      <c r="DI75" s="300">
        <f t="shared" ca="1" si="116"/>
        <v>0</v>
      </c>
      <c r="DJ75" s="300">
        <f t="shared" ca="1" si="116"/>
        <v>0</v>
      </c>
      <c r="DK75" s="300">
        <f t="shared" ca="1" si="116"/>
        <v>0</v>
      </c>
      <c r="DL75" s="300">
        <f t="shared" ca="1" si="116"/>
        <v>0</v>
      </c>
      <c r="DM75" s="300">
        <f t="shared" ca="1" si="116"/>
        <v>0</v>
      </c>
      <c r="DN75" s="300">
        <f t="shared" ca="1" si="116"/>
        <v>0</v>
      </c>
      <c r="DO75" s="300">
        <f t="shared" ca="1" si="116"/>
        <v>0</v>
      </c>
      <c r="DP75" s="300">
        <f t="shared" ca="1" si="116"/>
        <v>0</v>
      </c>
      <c r="DQ75" s="300">
        <f t="shared" ca="1" si="116"/>
        <v>0</v>
      </c>
      <c r="DR75" s="300">
        <f t="shared" ref="DR75:EA84" ca="1" si="117">IF(f_ChkCon,0,((f_MultiCon/f_CurCon)*OutCon)*(f_IndCon))</f>
        <v>0</v>
      </c>
      <c r="DS75" s="300">
        <f t="shared" ca="1" si="117"/>
        <v>0</v>
      </c>
      <c r="DT75" s="300">
        <f t="shared" ca="1" si="117"/>
        <v>0</v>
      </c>
      <c r="DU75" s="300">
        <f t="shared" ca="1" si="117"/>
        <v>0</v>
      </c>
      <c r="DV75" s="300">
        <f t="shared" ca="1" si="117"/>
        <v>0</v>
      </c>
      <c r="DW75" s="300">
        <f t="shared" ca="1" si="117"/>
        <v>0</v>
      </c>
      <c r="DX75" s="300">
        <f t="shared" ca="1" si="117"/>
        <v>0</v>
      </c>
      <c r="DY75" s="300">
        <f t="shared" ca="1" si="117"/>
        <v>0</v>
      </c>
      <c r="DZ75" s="300">
        <f t="shared" ca="1" si="117"/>
        <v>0</v>
      </c>
      <c r="EA75" s="300">
        <f t="shared" ca="1" si="117"/>
        <v>0</v>
      </c>
      <c r="EB75" s="300">
        <f t="shared" ref="EB75:EK84" ca="1" si="118">IF(f_ChkCon,0,((f_MultiCon/f_CurCon)*OutCon)*(f_IndCon))</f>
        <v>0</v>
      </c>
      <c r="EC75" s="300">
        <f t="shared" ca="1" si="118"/>
        <v>0</v>
      </c>
      <c r="ED75" s="300">
        <f t="shared" ca="1" si="118"/>
        <v>0</v>
      </c>
      <c r="EE75" s="300">
        <f t="shared" ca="1" si="118"/>
        <v>0</v>
      </c>
      <c r="EF75" s="300">
        <f t="shared" ca="1" si="118"/>
        <v>0</v>
      </c>
      <c r="EG75" s="300">
        <f t="shared" ca="1" si="118"/>
        <v>0</v>
      </c>
      <c r="EH75" s="300">
        <f t="shared" ca="1" si="118"/>
        <v>0</v>
      </c>
      <c r="EI75" s="300">
        <f t="shared" ca="1" si="118"/>
        <v>0</v>
      </c>
      <c r="EJ75" s="300">
        <f t="shared" ca="1" si="118"/>
        <v>0</v>
      </c>
      <c r="EK75" s="300">
        <f t="shared" ca="1" si="118"/>
        <v>0</v>
      </c>
      <c r="EL75" s="300">
        <f t="shared" ref="EL75:EX84" ca="1" si="119">IF(f_ChkCon,0,((f_MultiCon/f_CurCon)*OutCon)*(f_IndCon))</f>
        <v>0</v>
      </c>
      <c r="EM75" s="300">
        <f t="shared" ca="1" si="119"/>
        <v>0</v>
      </c>
      <c r="EN75" s="300">
        <f t="shared" ca="1" si="119"/>
        <v>0</v>
      </c>
      <c r="EO75" s="300">
        <f t="shared" ca="1" si="119"/>
        <v>0</v>
      </c>
      <c r="EP75" s="300">
        <f t="shared" ca="1" si="119"/>
        <v>0</v>
      </c>
      <c r="EQ75" s="300">
        <f t="shared" ca="1" si="119"/>
        <v>0</v>
      </c>
      <c r="ER75" s="300">
        <f t="shared" ca="1" si="119"/>
        <v>0</v>
      </c>
      <c r="ES75" s="300">
        <f t="shared" ca="1" si="119"/>
        <v>0</v>
      </c>
      <c r="ET75" s="300">
        <f t="shared" ca="1" si="119"/>
        <v>0</v>
      </c>
      <c r="EU75" s="300">
        <f t="shared" ca="1" si="119"/>
        <v>0</v>
      </c>
      <c r="EV75" s="300">
        <f t="shared" ca="1" si="119"/>
        <v>0</v>
      </c>
      <c r="EW75" s="300">
        <f t="shared" ca="1" si="119"/>
        <v>0</v>
      </c>
      <c r="EX75" s="300">
        <f t="shared" ca="1" si="119"/>
        <v>0</v>
      </c>
      <c r="EY75" s="612"/>
      <c r="EZ75" s="757" t="str">
        <f>'Main Input'!EZ75</f>
        <v>RPI</v>
      </c>
      <c r="FA75" s="766" t="str">
        <f>'Main Input'!FA75</f>
        <v>N/A</v>
      </c>
      <c r="FB75" s="766">
        <f>'Main Input'!FB75</f>
        <v>0</v>
      </c>
      <c r="FC75" s="766" t="str">
        <f>'Main Input'!FC75</f>
        <v>IT Solutions</v>
      </c>
      <c r="FD75" s="766" t="str">
        <f>'Main Input'!FD75</f>
        <v>Managed Services</v>
      </c>
      <c r="FE75" s="757" t="str">
        <f>'Main Input'!FE75</f>
        <v>Opex</v>
      </c>
      <c r="FF75" s="757" t="str">
        <f>'Main Input'!FF75</f>
        <v>ContractAccrual</v>
      </c>
      <c r="FG75" s="757" t="str">
        <f>'Main Input'!FG75</f>
        <v>Expense</v>
      </c>
      <c r="FH75" s="767" t="str">
        <f>'Main Input'!FH75</f>
        <v>A</v>
      </c>
      <c r="FI75" s="768">
        <f>'Main Input'!FI75</f>
        <v>0.22</v>
      </c>
      <c r="FJ75" s="768">
        <f>'Main Input'!FJ75</f>
        <v>0</v>
      </c>
      <c r="FK75" s="612"/>
      <c r="FL75" s="531">
        <f t="shared" si="79"/>
        <v>0</v>
      </c>
      <c r="FM75" s="532" t="str">
        <f t="shared" si="80"/>
        <v>Y</v>
      </c>
      <c r="FN75" s="532" t="str">
        <f t="shared" si="81"/>
        <v>Y</v>
      </c>
      <c r="FO75" s="532" t="str">
        <f t="shared" si="82"/>
        <v>Y</v>
      </c>
      <c r="FP75" s="532" t="str">
        <f t="shared" si="83"/>
        <v>Y</v>
      </c>
      <c r="FQ75" s="612"/>
      <c r="FT75" s="612"/>
    </row>
    <row r="76" spans="1:176">
      <c r="A76" s="750" t="str">
        <f>'Main Input'!A76</f>
        <v>MTB</v>
      </c>
      <c r="B76" s="762" t="str">
        <f>'Main Input'!B76</f>
        <v>Business Unit</v>
      </c>
      <c r="C76" s="762" t="str">
        <f>'Main Input'!C76</f>
        <v>Labour</v>
      </c>
      <c r="D76" s="762" t="str">
        <f>'Main Input'!D76</f>
        <v>TFR</v>
      </c>
      <c r="E76" s="762" t="str">
        <f>'Main Input'!E76</f>
        <v>Migration Designer #3 (UNIX)</v>
      </c>
      <c r="F76" s="753" t="str">
        <f>'Main Input'!F76</f>
        <v>direct</v>
      </c>
      <c r="G76" s="753" t="str">
        <f>'Main Input'!G76</f>
        <v>Person</v>
      </c>
      <c r="H76" s="753" t="str">
        <f>'Main Input'!H76</f>
        <v>TAC.CSA.2</v>
      </c>
      <c r="I76" s="753">
        <f>'Main Input'!I76</f>
        <v>0</v>
      </c>
      <c r="J76" s="753">
        <f>'Main Input'!J76</f>
        <v>0</v>
      </c>
      <c r="K76" s="753" t="str">
        <f>'Main Input'!K76</f>
        <v>FJS</v>
      </c>
      <c r="L76" s="753" t="str">
        <f>'Main Input'!L76</f>
        <v>pTran</v>
      </c>
      <c r="M76" s="753">
        <f>'Main Input'!M76</f>
        <v>0</v>
      </c>
      <c r="N76" s="753">
        <f>'Main Input'!N76</f>
        <v>0</v>
      </c>
      <c r="O76" s="753" t="str">
        <f>'Main Input'!O76</f>
        <v>SPAIN</v>
      </c>
      <c r="P76" s="753">
        <f>'Main Input'!P76</f>
        <v>313</v>
      </c>
      <c r="Q76" s="753" t="str">
        <f>'Main Input'!Q76</f>
        <v>EUR</v>
      </c>
      <c r="R76" s="753" t="str">
        <f>'Main Input'!R76</f>
        <v>EMEA</v>
      </c>
      <c r="S76" s="753" t="str">
        <f>'Main Input'!S76</f>
        <v>Local</v>
      </c>
      <c r="T76" s="753">
        <f>'Main Input'!T76</f>
        <v>0</v>
      </c>
      <c r="U76" s="753">
        <f>'Main Input'!U76</f>
        <v>0</v>
      </c>
      <c r="V76" s="753" t="str">
        <f>'Main Input'!V76</f>
        <v>6_ATP</v>
      </c>
      <c r="W76" s="753">
        <f>'Main Input'!W76</f>
        <v>0</v>
      </c>
      <c r="X76" s="753">
        <f>'Main Input'!X76</f>
        <v>0</v>
      </c>
      <c r="Y76" s="753">
        <f>'Main Input'!Y76</f>
        <v>0</v>
      </c>
      <c r="Z76" s="753">
        <f>'Main Input'!Z76</f>
        <v>0</v>
      </c>
      <c r="AA76" s="753">
        <f>'Main Input'!AA76</f>
        <v>0</v>
      </c>
      <c r="AB76" s="763">
        <f>'Main Input'!AB76</f>
        <v>0</v>
      </c>
      <c r="AC76" s="763" t="str">
        <f>'Main Input'!AC76</f>
        <v>Days</v>
      </c>
      <c r="AD76" s="764">
        <f>'Main Input'!AD76</f>
        <v>50</v>
      </c>
      <c r="AE76" s="765">
        <f t="shared" ca="1" si="78"/>
        <v>15650</v>
      </c>
      <c r="AF76" s="299">
        <f t="shared" si="108"/>
        <v>0</v>
      </c>
      <c r="AG76" s="300">
        <f t="shared" ca="1" si="108"/>
        <v>0</v>
      </c>
      <c r="AH76" s="300">
        <f t="shared" ca="1" si="108"/>
        <v>0</v>
      </c>
      <c r="AI76" s="300">
        <f t="shared" ca="1" si="108"/>
        <v>0</v>
      </c>
      <c r="AJ76" s="300">
        <f t="shared" ca="1" si="108"/>
        <v>0</v>
      </c>
      <c r="AK76" s="300">
        <f t="shared" ca="1" si="108"/>
        <v>0</v>
      </c>
      <c r="AL76" s="300">
        <f t="shared" ca="1" si="108"/>
        <v>7825</v>
      </c>
      <c r="AM76" s="300">
        <f t="shared" ca="1" si="108"/>
        <v>7825</v>
      </c>
      <c r="AN76" s="300">
        <f t="shared" ca="1" si="108"/>
        <v>0</v>
      </c>
      <c r="AO76" s="300">
        <f t="shared" ca="1" si="108"/>
        <v>0</v>
      </c>
      <c r="AP76" s="300">
        <f t="shared" ca="1" si="109"/>
        <v>0</v>
      </c>
      <c r="AQ76" s="300">
        <f t="shared" ca="1" si="109"/>
        <v>0</v>
      </c>
      <c r="AR76" s="300">
        <f t="shared" ca="1" si="109"/>
        <v>0</v>
      </c>
      <c r="AS76" s="300">
        <f t="shared" ca="1" si="109"/>
        <v>0</v>
      </c>
      <c r="AT76" s="300">
        <f t="shared" ca="1" si="109"/>
        <v>0</v>
      </c>
      <c r="AU76" s="300">
        <f t="shared" ca="1" si="109"/>
        <v>0</v>
      </c>
      <c r="AV76" s="300">
        <f t="shared" ca="1" si="109"/>
        <v>0</v>
      </c>
      <c r="AW76" s="300">
        <f t="shared" ca="1" si="109"/>
        <v>0</v>
      </c>
      <c r="AX76" s="300">
        <f t="shared" ca="1" si="109"/>
        <v>0</v>
      </c>
      <c r="AY76" s="300">
        <f t="shared" ca="1" si="109"/>
        <v>0</v>
      </c>
      <c r="AZ76" s="300">
        <f t="shared" ca="1" si="110"/>
        <v>0</v>
      </c>
      <c r="BA76" s="300">
        <f t="shared" ca="1" si="110"/>
        <v>0</v>
      </c>
      <c r="BB76" s="300">
        <f t="shared" ca="1" si="110"/>
        <v>0</v>
      </c>
      <c r="BC76" s="300">
        <f t="shared" ca="1" si="110"/>
        <v>0</v>
      </c>
      <c r="BD76" s="300">
        <f t="shared" ca="1" si="110"/>
        <v>0</v>
      </c>
      <c r="BE76" s="300">
        <f t="shared" ca="1" si="110"/>
        <v>0</v>
      </c>
      <c r="BF76" s="300">
        <f t="shared" ca="1" si="110"/>
        <v>0</v>
      </c>
      <c r="BG76" s="300">
        <f t="shared" ca="1" si="110"/>
        <v>0</v>
      </c>
      <c r="BH76" s="300">
        <f t="shared" ca="1" si="110"/>
        <v>0</v>
      </c>
      <c r="BI76" s="300">
        <f t="shared" ca="1" si="110"/>
        <v>0</v>
      </c>
      <c r="BJ76" s="300">
        <f t="shared" ca="1" si="111"/>
        <v>0</v>
      </c>
      <c r="BK76" s="300">
        <f t="shared" ca="1" si="111"/>
        <v>0</v>
      </c>
      <c r="BL76" s="300">
        <f t="shared" ca="1" si="111"/>
        <v>0</v>
      </c>
      <c r="BM76" s="300">
        <f t="shared" ca="1" si="111"/>
        <v>0</v>
      </c>
      <c r="BN76" s="300">
        <f t="shared" ca="1" si="111"/>
        <v>0</v>
      </c>
      <c r="BO76" s="300">
        <f t="shared" ca="1" si="111"/>
        <v>0</v>
      </c>
      <c r="BP76" s="300">
        <f t="shared" ca="1" si="111"/>
        <v>0</v>
      </c>
      <c r="BQ76" s="300">
        <f t="shared" ca="1" si="111"/>
        <v>0</v>
      </c>
      <c r="BR76" s="300">
        <f t="shared" ca="1" si="111"/>
        <v>0</v>
      </c>
      <c r="BS76" s="300">
        <f t="shared" ca="1" si="111"/>
        <v>0</v>
      </c>
      <c r="BT76" s="300">
        <f t="shared" ca="1" si="112"/>
        <v>0</v>
      </c>
      <c r="BU76" s="300">
        <f t="shared" ca="1" si="112"/>
        <v>0</v>
      </c>
      <c r="BV76" s="300">
        <f t="shared" ca="1" si="112"/>
        <v>0</v>
      </c>
      <c r="BW76" s="300">
        <f t="shared" ca="1" si="112"/>
        <v>0</v>
      </c>
      <c r="BX76" s="300">
        <f t="shared" ca="1" si="112"/>
        <v>0</v>
      </c>
      <c r="BY76" s="300">
        <f t="shared" ca="1" si="112"/>
        <v>0</v>
      </c>
      <c r="BZ76" s="300">
        <f t="shared" ca="1" si="112"/>
        <v>0</v>
      </c>
      <c r="CA76" s="300">
        <f t="shared" ca="1" si="112"/>
        <v>0</v>
      </c>
      <c r="CB76" s="300">
        <f t="shared" ca="1" si="112"/>
        <v>0</v>
      </c>
      <c r="CC76" s="300">
        <f t="shared" ca="1" si="112"/>
        <v>0</v>
      </c>
      <c r="CD76" s="300">
        <f t="shared" ca="1" si="113"/>
        <v>0</v>
      </c>
      <c r="CE76" s="300">
        <f t="shared" ca="1" si="113"/>
        <v>0</v>
      </c>
      <c r="CF76" s="300">
        <f t="shared" ca="1" si="113"/>
        <v>0</v>
      </c>
      <c r="CG76" s="300">
        <f t="shared" ca="1" si="113"/>
        <v>0</v>
      </c>
      <c r="CH76" s="300">
        <f t="shared" ca="1" si="113"/>
        <v>0</v>
      </c>
      <c r="CI76" s="300">
        <f t="shared" ca="1" si="113"/>
        <v>0</v>
      </c>
      <c r="CJ76" s="300">
        <f t="shared" ca="1" si="113"/>
        <v>0</v>
      </c>
      <c r="CK76" s="300">
        <f t="shared" ca="1" si="113"/>
        <v>0</v>
      </c>
      <c r="CL76" s="300">
        <f t="shared" ca="1" si="113"/>
        <v>0</v>
      </c>
      <c r="CM76" s="300">
        <f t="shared" ca="1" si="113"/>
        <v>0</v>
      </c>
      <c r="CN76" s="300">
        <f t="shared" ca="1" si="114"/>
        <v>0</v>
      </c>
      <c r="CO76" s="300">
        <f t="shared" ca="1" si="114"/>
        <v>0</v>
      </c>
      <c r="CP76" s="300">
        <f t="shared" ca="1" si="114"/>
        <v>0</v>
      </c>
      <c r="CQ76" s="300">
        <f t="shared" ca="1" si="114"/>
        <v>0</v>
      </c>
      <c r="CR76" s="300">
        <f t="shared" ca="1" si="114"/>
        <v>0</v>
      </c>
      <c r="CS76" s="300">
        <f t="shared" ca="1" si="114"/>
        <v>0</v>
      </c>
      <c r="CT76" s="300">
        <f t="shared" ca="1" si="114"/>
        <v>0</v>
      </c>
      <c r="CU76" s="300">
        <f t="shared" ca="1" si="114"/>
        <v>0</v>
      </c>
      <c r="CV76" s="300">
        <f t="shared" ca="1" si="114"/>
        <v>0</v>
      </c>
      <c r="CW76" s="300">
        <f t="shared" ca="1" si="114"/>
        <v>0</v>
      </c>
      <c r="CX76" s="300">
        <f t="shared" ca="1" si="115"/>
        <v>0</v>
      </c>
      <c r="CY76" s="300">
        <f t="shared" ca="1" si="115"/>
        <v>0</v>
      </c>
      <c r="CZ76" s="300">
        <f t="shared" ca="1" si="115"/>
        <v>0</v>
      </c>
      <c r="DA76" s="300">
        <f t="shared" ca="1" si="115"/>
        <v>0</v>
      </c>
      <c r="DB76" s="300">
        <f t="shared" ca="1" si="115"/>
        <v>0</v>
      </c>
      <c r="DC76" s="300">
        <f t="shared" ca="1" si="115"/>
        <v>0</v>
      </c>
      <c r="DD76" s="300">
        <f t="shared" ca="1" si="115"/>
        <v>0</v>
      </c>
      <c r="DE76" s="300">
        <f t="shared" ca="1" si="115"/>
        <v>0</v>
      </c>
      <c r="DF76" s="300">
        <f t="shared" ca="1" si="115"/>
        <v>0</v>
      </c>
      <c r="DG76" s="300">
        <f t="shared" ca="1" si="115"/>
        <v>0</v>
      </c>
      <c r="DH76" s="300">
        <f t="shared" ca="1" si="116"/>
        <v>0</v>
      </c>
      <c r="DI76" s="300">
        <f t="shared" ca="1" si="116"/>
        <v>0</v>
      </c>
      <c r="DJ76" s="300">
        <f t="shared" ca="1" si="116"/>
        <v>0</v>
      </c>
      <c r="DK76" s="300">
        <f t="shared" ca="1" si="116"/>
        <v>0</v>
      </c>
      <c r="DL76" s="300">
        <f t="shared" ca="1" si="116"/>
        <v>0</v>
      </c>
      <c r="DM76" s="300">
        <f t="shared" ca="1" si="116"/>
        <v>0</v>
      </c>
      <c r="DN76" s="300">
        <f t="shared" ca="1" si="116"/>
        <v>0</v>
      </c>
      <c r="DO76" s="300">
        <f t="shared" ca="1" si="116"/>
        <v>0</v>
      </c>
      <c r="DP76" s="300">
        <f t="shared" ca="1" si="116"/>
        <v>0</v>
      </c>
      <c r="DQ76" s="300">
        <f t="shared" ca="1" si="116"/>
        <v>0</v>
      </c>
      <c r="DR76" s="300">
        <f t="shared" ca="1" si="117"/>
        <v>0</v>
      </c>
      <c r="DS76" s="300">
        <f t="shared" ca="1" si="117"/>
        <v>0</v>
      </c>
      <c r="DT76" s="300">
        <f t="shared" ca="1" si="117"/>
        <v>0</v>
      </c>
      <c r="DU76" s="300">
        <f t="shared" ca="1" si="117"/>
        <v>0</v>
      </c>
      <c r="DV76" s="300">
        <f t="shared" ca="1" si="117"/>
        <v>0</v>
      </c>
      <c r="DW76" s="300">
        <f t="shared" ca="1" si="117"/>
        <v>0</v>
      </c>
      <c r="DX76" s="300">
        <f t="shared" ca="1" si="117"/>
        <v>0</v>
      </c>
      <c r="DY76" s="300">
        <f t="shared" ca="1" si="117"/>
        <v>0</v>
      </c>
      <c r="DZ76" s="300">
        <f t="shared" ca="1" si="117"/>
        <v>0</v>
      </c>
      <c r="EA76" s="300">
        <f t="shared" ca="1" si="117"/>
        <v>0</v>
      </c>
      <c r="EB76" s="300">
        <f t="shared" ca="1" si="118"/>
        <v>0</v>
      </c>
      <c r="EC76" s="300">
        <f t="shared" ca="1" si="118"/>
        <v>0</v>
      </c>
      <c r="ED76" s="300">
        <f t="shared" ca="1" si="118"/>
        <v>0</v>
      </c>
      <c r="EE76" s="300">
        <f t="shared" ca="1" si="118"/>
        <v>0</v>
      </c>
      <c r="EF76" s="300">
        <f t="shared" ca="1" si="118"/>
        <v>0</v>
      </c>
      <c r="EG76" s="300">
        <f t="shared" ca="1" si="118"/>
        <v>0</v>
      </c>
      <c r="EH76" s="300">
        <f t="shared" ca="1" si="118"/>
        <v>0</v>
      </c>
      <c r="EI76" s="300">
        <f t="shared" ca="1" si="118"/>
        <v>0</v>
      </c>
      <c r="EJ76" s="300">
        <f t="shared" ca="1" si="118"/>
        <v>0</v>
      </c>
      <c r="EK76" s="300">
        <f t="shared" ca="1" si="118"/>
        <v>0</v>
      </c>
      <c r="EL76" s="300">
        <f t="shared" ca="1" si="119"/>
        <v>0</v>
      </c>
      <c r="EM76" s="300">
        <f t="shared" ca="1" si="119"/>
        <v>0</v>
      </c>
      <c r="EN76" s="300">
        <f t="shared" ca="1" si="119"/>
        <v>0</v>
      </c>
      <c r="EO76" s="300">
        <f t="shared" ca="1" si="119"/>
        <v>0</v>
      </c>
      <c r="EP76" s="300">
        <f t="shared" ca="1" si="119"/>
        <v>0</v>
      </c>
      <c r="EQ76" s="300">
        <f t="shared" ca="1" si="119"/>
        <v>0</v>
      </c>
      <c r="ER76" s="300">
        <f t="shared" ca="1" si="119"/>
        <v>0</v>
      </c>
      <c r="ES76" s="300">
        <f t="shared" ca="1" si="119"/>
        <v>0</v>
      </c>
      <c r="ET76" s="300">
        <f t="shared" ca="1" si="119"/>
        <v>0</v>
      </c>
      <c r="EU76" s="300">
        <f t="shared" ca="1" si="119"/>
        <v>0</v>
      </c>
      <c r="EV76" s="300">
        <f t="shared" ca="1" si="119"/>
        <v>0</v>
      </c>
      <c r="EW76" s="300">
        <f t="shared" ca="1" si="119"/>
        <v>0</v>
      </c>
      <c r="EX76" s="300">
        <f t="shared" ca="1" si="119"/>
        <v>0</v>
      </c>
      <c r="EY76" s="612"/>
      <c r="EZ76" s="757" t="str">
        <f>'Main Input'!EZ76</f>
        <v>RPI</v>
      </c>
      <c r="FA76" s="766" t="str">
        <f>'Main Input'!FA76</f>
        <v>N/A</v>
      </c>
      <c r="FB76" s="766">
        <f>'Main Input'!FB76</f>
        <v>0</v>
      </c>
      <c r="FC76" s="766" t="str">
        <f>'Main Input'!FC76</f>
        <v>IT Solutions</v>
      </c>
      <c r="FD76" s="766" t="str">
        <f>'Main Input'!FD76</f>
        <v>Managed Services</v>
      </c>
      <c r="FE76" s="757" t="str">
        <f>'Main Input'!FE76</f>
        <v>Opex</v>
      </c>
      <c r="FF76" s="757" t="str">
        <f>'Main Input'!FF76</f>
        <v>ContractAccrual</v>
      </c>
      <c r="FG76" s="757" t="str">
        <f>'Main Input'!FG76</f>
        <v>Expense</v>
      </c>
      <c r="FH76" s="767" t="str">
        <f>'Main Input'!FH76</f>
        <v>A</v>
      </c>
      <c r="FI76" s="768">
        <f>'Main Input'!FI76</f>
        <v>0.22</v>
      </c>
      <c r="FJ76" s="768">
        <f>'Main Input'!FJ76</f>
        <v>0</v>
      </c>
      <c r="FK76" s="612"/>
      <c r="FL76" s="531">
        <f t="shared" si="79"/>
        <v>0</v>
      </c>
      <c r="FM76" s="532" t="str">
        <f t="shared" si="80"/>
        <v>Y</v>
      </c>
      <c r="FN76" s="532" t="str">
        <f t="shared" si="81"/>
        <v>Y</v>
      </c>
      <c r="FO76" s="532" t="str">
        <f t="shared" si="82"/>
        <v>Y</v>
      </c>
      <c r="FP76" s="532" t="str">
        <f t="shared" si="83"/>
        <v>Y</v>
      </c>
      <c r="FQ76" s="612"/>
      <c r="FT76" s="612"/>
    </row>
    <row r="77" spans="1:176">
      <c r="A77" s="750" t="str">
        <f>'Main Input'!A77</f>
        <v>MTB</v>
      </c>
      <c r="B77" s="762" t="str">
        <f>'Main Input'!B77</f>
        <v>Business Unit</v>
      </c>
      <c r="C77" s="762" t="str">
        <f>'Main Input'!C77</f>
        <v>Labour</v>
      </c>
      <c r="D77" s="762" t="str">
        <f>'Main Input'!D77</f>
        <v>TFR</v>
      </c>
      <c r="E77" s="762" t="str">
        <f>'Main Input'!E77</f>
        <v>Migration Designer #4 (UNIX)</v>
      </c>
      <c r="F77" s="753" t="str">
        <f>'Main Input'!F77</f>
        <v>direct</v>
      </c>
      <c r="G77" s="753" t="str">
        <f>'Main Input'!G77</f>
        <v>Person</v>
      </c>
      <c r="H77" s="753" t="str">
        <f>'Main Input'!H77</f>
        <v>TAC.CSA.2</v>
      </c>
      <c r="I77" s="753">
        <f>'Main Input'!I77</f>
        <v>0</v>
      </c>
      <c r="J77" s="753">
        <f>'Main Input'!J77</f>
        <v>0</v>
      </c>
      <c r="K77" s="753" t="str">
        <f>'Main Input'!K77</f>
        <v>FJS</v>
      </c>
      <c r="L77" s="753" t="str">
        <f>'Main Input'!L77</f>
        <v>pTran</v>
      </c>
      <c r="M77" s="753">
        <f>'Main Input'!M77</f>
        <v>0</v>
      </c>
      <c r="N77" s="753">
        <f>'Main Input'!N77</f>
        <v>0</v>
      </c>
      <c r="O77" s="753" t="str">
        <f>'Main Input'!O77</f>
        <v>SPAIN</v>
      </c>
      <c r="P77" s="753">
        <f>'Main Input'!P77</f>
        <v>313</v>
      </c>
      <c r="Q77" s="753" t="str">
        <f>'Main Input'!Q77</f>
        <v>EUR</v>
      </c>
      <c r="R77" s="753" t="str">
        <f>'Main Input'!R77</f>
        <v>EMEA</v>
      </c>
      <c r="S77" s="753" t="str">
        <f>'Main Input'!S77</f>
        <v>Local</v>
      </c>
      <c r="T77" s="753">
        <f>'Main Input'!T77</f>
        <v>0</v>
      </c>
      <c r="U77" s="753">
        <f>'Main Input'!U77</f>
        <v>0</v>
      </c>
      <c r="V77" s="753" t="str">
        <f>'Main Input'!V77</f>
        <v>6_ATP</v>
      </c>
      <c r="W77" s="753">
        <f>'Main Input'!W77</f>
        <v>0</v>
      </c>
      <c r="X77" s="753">
        <f>'Main Input'!X77</f>
        <v>0</v>
      </c>
      <c r="Y77" s="753">
        <f>'Main Input'!Y77</f>
        <v>0</v>
      </c>
      <c r="Z77" s="753">
        <f>'Main Input'!Z77</f>
        <v>0</v>
      </c>
      <c r="AA77" s="753">
        <f>'Main Input'!AA77</f>
        <v>0</v>
      </c>
      <c r="AB77" s="763">
        <f>'Main Input'!AB77</f>
        <v>0</v>
      </c>
      <c r="AC77" s="763" t="str">
        <f>'Main Input'!AC77</f>
        <v>Days</v>
      </c>
      <c r="AD77" s="764">
        <f>'Main Input'!AD77</f>
        <v>50</v>
      </c>
      <c r="AE77" s="765">
        <f t="shared" ca="1" si="78"/>
        <v>15650</v>
      </c>
      <c r="AF77" s="299">
        <f t="shared" si="108"/>
        <v>0</v>
      </c>
      <c r="AG77" s="300">
        <f t="shared" ca="1" si="108"/>
        <v>0</v>
      </c>
      <c r="AH77" s="300">
        <f t="shared" ca="1" si="108"/>
        <v>0</v>
      </c>
      <c r="AI77" s="300">
        <f t="shared" ca="1" si="108"/>
        <v>0</v>
      </c>
      <c r="AJ77" s="300">
        <f t="shared" ca="1" si="108"/>
        <v>0</v>
      </c>
      <c r="AK77" s="300">
        <f t="shared" ca="1" si="108"/>
        <v>0</v>
      </c>
      <c r="AL77" s="300">
        <f t="shared" ca="1" si="108"/>
        <v>7825</v>
      </c>
      <c r="AM77" s="300">
        <f t="shared" ca="1" si="108"/>
        <v>7825</v>
      </c>
      <c r="AN77" s="300">
        <f t="shared" ca="1" si="108"/>
        <v>0</v>
      </c>
      <c r="AO77" s="300">
        <f t="shared" ca="1" si="108"/>
        <v>0</v>
      </c>
      <c r="AP77" s="300">
        <f t="shared" ca="1" si="109"/>
        <v>0</v>
      </c>
      <c r="AQ77" s="300">
        <f t="shared" ca="1" si="109"/>
        <v>0</v>
      </c>
      <c r="AR77" s="300">
        <f t="shared" ca="1" si="109"/>
        <v>0</v>
      </c>
      <c r="AS77" s="300">
        <f t="shared" ca="1" si="109"/>
        <v>0</v>
      </c>
      <c r="AT77" s="300">
        <f t="shared" ca="1" si="109"/>
        <v>0</v>
      </c>
      <c r="AU77" s="300">
        <f t="shared" ca="1" si="109"/>
        <v>0</v>
      </c>
      <c r="AV77" s="300">
        <f t="shared" ca="1" si="109"/>
        <v>0</v>
      </c>
      <c r="AW77" s="300">
        <f t="shared" ca="1" si="109"/>
        <v>0</v>
      </c>
      <c r="AX77" s="300">
        <f t="shared" ca="1" si="109"/>
        <v>0</v>
      </c>
      <c r="AY77" s="300">
        <f t="shared" ca="1" si="109"/>
        <v>0</v>
      </c>
      <c r="AZ77" s="300">
        <f t="shared" ca="1" si="110"/>
        <v>0</v>
      </c>
      <c r="BA77" s="300">
        <f t="shared" ca="1" si="110"/>
        <v>0</v>
      </c>
      <c r="BB77" s="300">
        <f t="shared" ca="1" si="110"/>
        <v>0</v>
      </c>
      <c r="BC77" s="300">
        <f t="shared" ca="1" si="110"/>
        <v>0</v>
      </c>
      <c r="BD77" s="300">
        <f t="shared" ca="1" si="110"/>
        <v>0</v>
      </c>
      <c r="BE77" s="300">
        <f t="shared" ca="1" si="110"/>
        <v>0</v>
      </c>
      <c r="BF77" s="300">
        <f t="shared" ca="1" si="110"/>
        <v>0</v>
      </c>
      <c r="BG77" s="300">
        <f t="shared" ca="1" si="110"/>
        <v>0</v>
      </c>
      <c r="BH77" s="300">
        <f t="shared" ca="1" si="110"/>
        <v>0</v>
      </c>
      <c r="BI77" s="300">
        <f t="shared" ca="1" si="110"/>
        <v>0</v>
      </c>
      <c r="BJ77" s="300">
        <f t="shared" ca="1" si="111"/>
        <v>0</v>
      </c>
      <c r="BK77" s="300">
        <f t="shared" ca="1" si="111"/>
        <v>0</v>
      </c>
      <c r="BL77" s="300">
        <f t="shared" ca="1" si="111"/>
        <v>0</v>
      </c>
      <c r="BM77" s="300">
        <f t="shared" ca="1" si="111"/>
        <v>0</v>
      </c>
      <c r="BN77" s="300">
        <f t="shared" ca="1" si="111"/>
        <v>0</v>
      </c>
      <c r="BO77" s="300">
        <f t="shared" ca="1" si="111"/>
        <v>0</v>
      </c>
      <c r="BP77" s="300">
        <f t="shared" ca="1" si="111"/>
        <v>0</v>
      </c>
      <c r="BQ77" s="300">
        <f t="shared" ca="1" si="111"/>
        <v>0</v>
      </c>
      <c r="BR77" s="300">
        <f t="shared" ca="1" si="111"/>
        <v>0</v>
      </c>
      <c r="BS77" s="300">
        <f t="shared" ca="1" si="111"/>
        <v>0</v>
      </c>
      <c r="BT77" s="300">
        <f t="shared" ca="1" si="112"/>
        <v>0</v>
      </c>
      <c r="BU77" s="300">
        <f t="shared" ca="1" si="112"/>
        <v>0</v>
      </c>
      <c r="BV77" s="300">
        <f t="shared" ca="1" si="112"/>
        <v>0</v>
      </c>
      <c r="BW77" s="300">
        <f t="shared" ca="1" si="112"/>
        <v>0</v>
      </c>
      <c r="BX77" s="300">
        <f t="shared" ca="1" si="112"/>
        <v>0</v>
      </c>
      <c r="BY77" s="300">
        <f t="shared" ca="1" si="112"/>
        <v>0</v>
      </c>
      <c r="BZ77" s="300">
        <f t="shared" ca="1" si="112"/>
        <v>0</v>
      </c>
      <c r="CA77" s="300">
        <f t="shared" ca="1" si="112"/>
        <v>0</v>
      </c>
      <c r="CB77" s="300">
        <f t="shared" ca="1" si="112"/>
        <v>0</v>
      </c>
      <c r="CC77" s="300">
        <f t="shared" ca="1" si="112"/>
        <v>0</v>
      </c>
      <c r="CD77" s="300">
        <f t="shared" ca="1" si="113"/>
        <v>0</v>
      </c>
      <c r="CE77" s="300">
        <f t="shared" ca="1" si="113"/>
        <v>0</v>
      </c>
      <c r="CF77" s="300">
        <f t="shared" ca="1" si="113"/>
        <v>0</v>
      </c>
      <c r="CG77" s="300">
        <f t="shared" ca="1" si="113"/>
        <v>0</v>
      </c>
      <c r="CH77" s="300">
        <f t="shared" ca="1" si="113"/>
        <v>0</v>
      </c>
      <c r="CI77" s="300">
        <f t="shared" ca="1" si="113"/>
        <v>0</v>
      </c>
      <c r="CJ77" s="300">
        <f t="shared" ca="1" si="113"/>
        <v>0</v>
      </c>
      <c r="CK77" s="300">
        <f t="shared" ca="1" si="113"/>
        <v>0</v>
      </c>
      <c r="CL77" s="300">
        <f t="shared" ca="1" si="113"/>
        <v>0</v>
      </c>
      <c r="CM77" s="300">
        <f t="shared" ca="1" si="113"/>
        <v>0</v>
      </c>
      <c r="CN77" s="300">
        <f t="shared" ca="1" si="114"/>
        <v>0</v>
      </c>
      <c r="CO77" s="300">
        <f t="shared" ca="1" si="114"/>
        <v>0</v>
      </c>
      <c r="CP77" s="300">
        <f t="shared" ca="1" si="114"/>
        <v>0</v>
      </c>
      <c r="CQ77" s="300">
        <f t="shared" ca="1" si="114"/>
        <v>0</v>
      </c>
      <c r="CR77" s="300">
        <f t="shared" ca="1" si="114"/>
        <v>0</v>
      </c>
      <c r="CS77" s="300">
        <f t="shared" ca="1" si="114"/>
        <v>0</v>
      </c>
      <c r="CT77" s="300">
        <f t="shared" ca="1" si="114"/>
        <v>0</v>
      </c>
      <c r="CU77" s="300">
        <f t="shared" ca="1" si="114"/>
        <v>0</v>
      </c>
      <c r="CV77" s="300">
        <f t="shared" ca="1" si="114"/>
        <v>0</v>
      </c>
      <c r="CW77" s="300">
        <f t="shared" ca="1" si="114"/>
        <v>0</v>
      </c>
      <c r="CX77" s="300">
        <f t="shared" ca="1" si="115"/>
        <v>0</v>
      </c>
      <c r="CY77" s="300">
        <f t="shared" ca="1" si="115"/>
        <v>0</v>
      </c>
      <c r="CZ77" s="300">
        <f t="shared" ca="1" si="115"/>
        <v>0</v>
      </c>
      <c r="DA77" s="300">
        <f t="shared" ca="1" si="115"/>
        <v>0</v>
      </c>
      <c r="DB77" s="300">
        <f t="shared" ca="1" si="115"/>
        <v>0</v>
      </c>
      <c r="DC77" s="300">
        <f t="shared" ca="1" si="115"/>
        <v>0</v>
      </c>
      <c r="DD77" s="300">
        <f t="shared" ca="1" si="115"/>
        <v>0</v>
      </c>
      <c r="DE77" s="300">
        <f t="shared" ca="1" si="115"/>
        <v>0</v>
      </c>
      <c r="DF77" s="300">
        <f t="shared" ca="1" si="115"/>
        <v>0</v>
      </c>
      <c r="DG77" s="300">
        <f t="shared" ca="1" si="115"/>
        <v>0</v>
      </c>
      <c r="DH77" s="300">
        <f t="shared" ca="1" si="116"/>
        <v>0</v>
      </c>
      <c r="DI77" s="300">
        <f t="shared" ca="1" si="116"/>
        <v>0</v>
      </c>
      <c r="DJ77" s="300">
        <f t="shared" ca="1" si="116"/>
        <v>0</v>
      </c>
      <c r="DK77" s="300">
        <f t="shared" ca="1" si="116"/>
        <v>0</v>
      </c>
      <c r="DL77" s="300">
        <f t="shared" ca="1" si="116"/>
        <v>0</v>
      </c>
      <c r="DM77" s="300">
        <f t="shared" ca="1" si="116"/>
        <v>0</v>
      </c>
      <c r="DN77" s="300">
        <f t="shared" ca="1" si="116"/>
        <v>0</v>
      </c>
      <c r="DO77" s="300">
        <f t="shared" ca="1" si="116"/>
        <v>0</v>
      </c>
      <c r="DP77" s="300">
        <f t="shared" ca="1" si="116"/>
        <v>0</v>
      </c>
      <c r="DQ77" s="300">
        <f t="shared" ca="1" si="116"/>
        <v>0</v>
      </c>
      <c r="DR77" s="300">
        <f t="shared" ca="1" si="117"/>
        <v>0</v>
      </c>
      <c r="DS77" s="300">
        <f t="shared" ca="1" si="117"/>
        <v>0</v>
      </c>
      <c r="DT77" s="300">
        <f t="shared" ca="1" si="117"/>
        <v>0</v>
      </c>
      <c r="DU77" s="300">
        <f t="shared" ca="1" si="117"/>
        <v>0</v>
      </c>
      <c r="DV77" s="300">
        <f t="shared" ca="1" si="117"/>
        <v>0</v>
      </c>
      <c r="DW77" s="300">
        <f t="shared" ca="1" si="117"/>
        <v>0</v>
      </c>
      <c r="DX77" s="300">
        <f t="shared" ca="1" si="117"/>
        <v>0</v>
      </c>
      <c r="DY77" s="300">
        <f t="shared" ca="1" si="117"/>
        <v>0</v>
      </c>
      <c r="DZ77" s="300">
        <f t="shared" ca="1" si="117"/>
        <v>0</v>
      </c>
      <c r="EA77" s="300">
        <f t="shared" ca="1" si="117"/>
        <v>0</v>
      </c>
      <c r="EB77" s="300">
        <f t="shared" ca="1" si="118"/>
        <v>0</v>
      </c>
      <c r="EC77" s="300">
        <f t="shared" ca="1" si="118"/>
        <v>0</v>
      </c>
      <c r="ED77" s="300">
        <f t="shared" ca="1" si="118"/>
        <v>0</v>
      </c>
      <c r="EE77" s="300">
        <f t="shared" ca="1" si="118"/>
        <v>0</v>
      </c>
      <c r="EF77" s="300">
        <f t="shared" ca="1" si="118"/>
        <v>0</v>
      </c>
      <c r="EG77" s="300">
        <f t="shared" ca="1" si="118"/>
        <v>0</v>
      </c>
      <c r="EH77" s="300">
        <f t="shared" ca="1" si="118"/>
        <v>0</v>
      </c>
      <c r="EI77" s="300">
        <f t="shared" ca="1" si="118"/>
        <v>0</v>
      </c>
      <c r="EJ77" s="300">
        <f t="shared" ca="1" si="118"/>
        <v>0</v>
      </c>
      <c r="EK77" s="300">
        <f t="shared" ca="1" si="118"/>
        <v>0</v>
      </c>
      <c r="EL77" s="300">
        <f t="shared" ca="1" si="119"/>
        <v>0</v>
      </c>
      <c r="EM77" s="300">
        <f t="shared" ca="1" si="119"/>
        <v>0</v>
      </c>
      <c r="EN77" s="300">
        <f t="shared" ca="1" si="119"/>
        <v>0</v>
      </c>
      <c r="EO77" s="300">
        <f t="shared" ca="1" si="119"/>
        <v>0</v>
      </c>
      <c r="EP77" s="300">
        <f t="shared" ca="1" si="119"/>
        <v>0</v>
      </c>
      <c r="EQ77" s="300">
        <f t="shared" ca="1" si="119"/>
        <v>0</v>
      </c>
      <c r="ER77" s="300">
        <f t="shared" ca="1" si="119"/>
        <v>0</v>
      </c>
      <c r="ES77" s="300">
        <f t="shared" ca="1" si="119"/>
        <v>0</v>
      </c>
      <c r="ET77" s="300">
        <f t="shared" ca="1" si="119"/>
        <v>0</v>
      </c>
      <c r="EU77" s="300">
        <f t="shared" ca="1" si="119"/>
        <v>0</v>
      </c>
      <c r="EV77" s="300">
        <f t="shared" ca="1" si="119"/>
        <v>0</v>
      </c>
      <c r="EW77" s="300">
        <f t="shared" ca="1" si="119"/>
        <v>0</v>
      </c>
      <c r="EX77" s="300">
        <f t="shared" ca="1" si="119"/>
        <v>0</v>
      </c>
      <c r="EY77" s="612"/>
      <c r="EZ77" s="757" t="str">
        <f>'Main Input'!EZ77</f>
        <v>RPI</v>
      </c>
      <c r="FA77" s="766" t="str">
        <f>'Main Input'!FA77</f>
        <v>N/A</v>
      </c>
      <c r="FB77" s="766">
        <f>'Main Input'!FB77</f>
        <v>0</v>
      </c>
      <c r="FC77" s="766" t="str">
        <f>'Main Input'!FC77</f>
        <v>IT Solutions</v>
      </c>
      <c r="FD77" s="766" t="str">
        <f>'Main Input'!FD77</f>
        <v>Managed Services</v>
      </c>
      <c r="FE77" s="757" t="str">
        <f>'Main Input'!FE77</f>
        <v>Opex</v>
      </c>
      <c r="FF77" s="757" t="str">
        <f>'Main Input'!FF77</f>
        <v>ContractAccrual</v>
      </c>
      <c r="FG77" s="757" t="str">
        <f>'Main Input'!FG77</f>
        <v>Expense</v>
      </c>
      <c r="FH77" s="767" t="str">
        <f>'Main Input'!FH77</f>
        <v>A</v>
      </c>
      <c r="FI77" s="768">
        <f>'Main Input'!FI77</f>
        <v>0.22</v>
      </c>
      <c r="FJ77" s="768">
        <f>'Main Input'!FJ77</f>
        <v>0</v>
      </c>
      <c r="FK77" s="612"/>
      <c r="FL77" s="531">
        <f t="shared" si="79"/>
        <v>0</v>
      </c>
      <c r="FM77" s="532" t="str">
        <f t="shared" si="80"/>
        <v>Y</v>
      </c>
      <c r="FN77" s="532" t="str">
        <f t="shared" si="81"/>
        <v>Y</v>
      </c>
      <c r="FO77" s="532" t="str">
        <f t="shared" si="82"/>
        <v>Y</v>
      </c>
      <c r="FP77" s="532" t="str">
        <f t="shared" si="83"/>
        <v>Y</v>
      </c>
      <c r="FQ77" s="612"/>
      <c r="FT77" s="612"/>
    </row>
    <row r="78" spans="1:176">
      <c r="A78" s="750" t="str">
        <f>'Main Input'!A78</f>
        <v>MTB</v>
      </c>
      <c r="B78" s="762" t="str">
        <f>'Main Input'!B78</f>
        <v>Business Unit</v>
      </c>
      <c r="C78" s="762" t="str">
        <f>'Main Input'!C78</f>
        <v>Labour</v>
      </c>
      <c r="D78" s="762" t="str">
        <f>'Main Input'!D78</f>
        <v>TFR</v>
      </c>
      <c r="E78" s="762" t="str">
        <f>'Main Input'!E78</f>
        <v>Migration Designer #5 (UNIX)</v>
      </c>
      <c r="F78" s="753" t="str">
        <f>'Main Input'!F78</f>
        <v>direct</v>
      </c>
      <c r="G78" s="753" t="str">
        <f>'Main Input'!G78</f>
        <v>Person</v>
      </c>
      <c r="H78" s="753" t="str">
        <f>'Main Input'!H78</f>
        <v>TAC.CSA.2</v>
      </c>
      <c r="I78" s="753">
        <f>'Main Input'!I78</f>
        <v>0</v>
      </c>
      <c r="J78" s="753">
        <f>'Main Input'!J78</f>
        <v>0</v>
      </c>
      <c r="K78" s="753" t="str">
        <f>'Main Input'!K78</f>
        <v>FJS</v>
      </c>
      <c r="L78" s="753" t="str">
        <f>'Main Input'!L78</f>
        <v>pTran</v>
      </c>
      <c r="M78" s="753">
        <f>'Main Input'!M78</f>
        <v>0</v>
      </c>
      <c r="N78" s="753">
        <f>'Main Input'!N78</f>
        <v>0</v>
      </c>
      <c r="O78" s="753" t="str">
        <f>'Main Input'!O78</f>
        <v>SPAIN</v>
      </c>
      <c r="P78" s="753">
        <f>'Main Input'!P78</f>
        <v>313</v>
      </c>
      <c r="Q78" s="753" t="str">
        <f>'Main Input'!Q78</f>
        <v>EUR</v>
      </c>
      <c r="R78" s="753" t="str">
        <f>'Main Input'!R78</f>
        <v>EMEA</v>
      </c>
      <c r="S78" s="753" t="str">
        <f>'Main Input'!S78</f>
        <v>Local</v>
      </c>
      <c r="T78" s="753">
        <f>'Main Input'!T78</f>
        <v>0</v>
      </c>
      <c r="U78" s="753">
        <f>'Main Input'!U78</f>
        <v>0</v>
      </c>
      <c r="V78" s="753" t="str">
        <f>'Main Input'!V78</f>
        <v>6_ATP</v>
      </c>
      <c r="W78" s="753">
        <f>'Main Input'!W78</f>
        <v>0</v>
      </c>
      <c r="X78" s="753">
        <f>'Main Input'!X78</f>
        <v>0</v>
      </c>
      <c r="Y78" s="753">
        <f>'Main Input'!Y78</f>
        <v>0</v>
      </c>
      <c r="Z78" s="753">
        <f>'Main Input'!Z78</f>
        <v>0</v>
      </c>
      <c r="AA78" s="753">
        <f>'Main Input'!AA78</f>
        <v>0</v>
      </c>
      <c r="AB78" s="763">
        <f>'Main Input'!AB78</f>
        <v>0</v>
      </c>
      <c r="AC78" s="763" t="str">
        <f>'Main Input'!AC78</f>
        <v>Days</v>
      </c>
      <c r="AD78" s="764">
        <f>'Main Input'!AD78</f>
        <v>50</v>
      </c>
      <c r="AE78" s="765">
        <f t="shared" ca="1" si="78"/>
        <v>15650</v>
      </c>
      <c r="AF78" s="299">
        <f t="shared" si="108"/>
        <v>0</v>
      </c>
      <c r="AG78" s="300">
        <f t="shared" ca="1" si="108"/>
        <v>0</v>
      </c>
      <c r="AH78" s="300">
        <f t="shared" ca="1" si="108"/>
        <v>0</v>
      </c>
      <c r="AI78" s="300">
        <f t="shared" ca="1" si="108"/>
        <v>0</v>
      </c>
      <c r="AJ78" s="300">
        <f t="shared" ca="1" si="108"/>
        <v>0</v>
      </c>
      <c r="AK78" s="300">
        <f t="shared" ca="1" si="108"/>
        <v>0</v>
      </c>
      <c r="AL78" s="300">
        <f t="shared" ca="1" si="108"/>
        <v>7825</v>
      </c>
      <c r="AM78" s="300">
        <f t="shared" ca="1" si="108"/>
        <v>7825</v>
      </c>
      <c r="AN78" s="300">
        <f t="shared" ca="1" si="108"/>
        <v>0</v>
      </c>
      <c r="AO78" s="300">
        <f t="shared" ca="1" si="108"/>
        <v>0</v>
      </c>
      <c r="AP78" s="300">
        <f t="shared" ca="1" si="109"/>
        <v>0</v>
      </c>
      <c r="AQ78" s="300">
        <f t="shared" ca="1" si="109"/>
        <v>0</v>
      </c>
      <c r="AR78" s="300">
        <f t="shared" ca="1" si="109"/>
        <v>0</v>
      </c>
      <c r="AS78" s="300">
        <f t="shared" ca="1" si="109"/>
        <v>0</v>
      </c>
      <c r="AT78" s="300">
        <f t="shared" ca="1" si="109"/>
        <v>0</v>
      </c>
      <c r="AU78" s="300">
        <f t="shared" ca="1" si="109"/>
        <v>0</v>
      </c>
      <c r="AV78" s="300">
        <f t="shared" ca="1" si="109"/>
        <v>0</v>
      </c>
      <c r="AW78" s="300">
        <f t="shared" ca="1" si="109"/>
        <v>0</v>
      </c>
      <c r="AX78" s="300">
        <f t="shared" ca="1" si="109"/>
        <v>0</v>
      </c>
      <c r="AY78" s="300">
        <f t="shared" ca="1" si="109"/>
        <v>0</v>
      </c>
      <c r="AZ78" s="300">
        <f t="shared" ca="1" si="110"/>
        <v>0</v>
      </c>
      <c r="BA78" s="300">
        <f t="shared" ca="1" si="110"/>
        <v>0</v>
      </c>
      <c r="BB78" s="300">
        <f t="shared" ca="1" si="110"/>
        <v>0</v>
      </c>
      <c r="BC78" s="300">
        <f t="shared" ca="1" si="110"/>
        <v>0</v>
      </c>
      <c r="BD78" s="300">
        <f t="shared" ca="1" si="110"/>
        <v>0</v>
      </c>
      <c r="BE78" s="300">
        <f t="shared" ca="1" si="110"/>
        <v>0</v>
      </c>
      <c r="BF78" s="300">
        <f t="shared" ca="1" si="110"/>
        <v>0</v>
      </c>
      <c r="BG78" s="300">
        <f t="shared" ca="1" si="110"/>
        <v>0</v>
      </c>
      <c r="BH78" s="300">
        <f t="shared" ca="1" si="110"/>
        <v>0</v>
      </c>
      <c r="BI78" s="300">
        <f t="shared" ca="1" si="110"/>
        <v>0</v>
      </c>
      <c r="BJ78" s="300">
        <f t="shared" ca="1" si="111"/>
        <v>0</v>
      </c>
      <c r="BK78" s="300">
        <f t="shared" ca="1" si="111"/>
        <v>0</v>
      </c>
      <c r="BL78" s="300">
        <f t="shared" ca="1" si="111"/>
        <v>0</v>
      </c>
      <c r="BM78" s="300">
        <f t="shared" ca="1" si="111"/>
        <v>0</v>
      </c>
      <c r="BN78" s="300">
        <f t="shared" ca="1" si="111"/>
        <v>0</v>
      </c>
      <c r="BO78" s="300">
        <f t="shared" ca="1" si="111"/>
        <v>0</v>
      </c>
      <c r="BP78" s="300">
        <f t="shared" ca="1" si="111"/>
        <v>0</v>
      </c>
      <c r="BQ78" s="300">
        <f t="shared" ca="1" si="111"/>
        <v>0</v>
      </c>
      <c r="BR78" s="300">
        <f t="shared" ca="1" si="111"/>
        <v>0</v>
      </c>
      <c r="BS78" s="300">
        <f t="shared" ca="1" si="111"/>
        <v>0</v>
      </c>
      <c r="BT78" s="300">
        <f t="shared" ca="1" si="112"/>
        <v>0</v>
      </c>
      <c r="BU78" s="300">
        <f t="shared" ca="1" si="112"/>
        <v>0</v>
      </c>
      <c r="BV78" s="300">
        <f t="shared" ca="1" si="112"/>
        <v>0</v>
      </c>
      <c r="BW78" s="300">
        <f t="shared" ca="1" si="112"/>
        <v>0</v>
      </c>
      <c r="BX78" s="300">
        <f t="shared" ca="1" si="112"/>
        <v>0</v>
      </c>
      <c r="BY78" s="300">
        <f t="shared" ca="1" si="112"/>
        <v>0</v>
      </c>
      <c r="BZ78" s="300">
        <f t="shared" ca="1" si="112"/>
        <v>0</v>
      </c>
      <c r="CA78" s="300">
        <f t="shared" ca="1" si="112"/>
        <v>0</v>
      </c>
      <c r="CB78" s="300">
        <f t="shared" ca="1" si="112"/>
        <v>0</v>
      </c>
      <c r="CC78" s="300">
        <f t="shared" ca="1" si="112"/>
        <v>0</v>
      </c>
      <c r="CD78" s="300">
        <f t="shared" ca="1" si="113"/>
        <v>0</v>
      </c>
      <c r="CE78" s="300">
        <f t="shared" ca="1" si="113"/>
        <v>0</v>
      </c>
      <c r="CF78" s="300">
        <f t="shared" ca="1" si="113"/>
        <v>0</v>
      </c>
      <c r="CG78" s="300">
        <f t="shared" ca="1" si="113"/>
        <v>0</v>
      </c>
      <c r="CH78" s="300">
        <f t="shared" ca="1" si="113"/>
        <v>0</v>
      </c>
      <c r="CI78" s="300">
        <f t="shared" ca="1" si="113"/>
        <v>0</v>
      </c>
      <c r="CJ78" s="300">
        <f t="shared" ca="1" si="113"/>
        <v>0</v>
      </c>
      <c r="CK78" s="300">
        <f t="shared" ca="1" si="113"/>
        <v>0</v>
      </c>
      <c r="CL78" s="300">
        <f t="shared" ca="1" si="113"/>
        <v>0</v>
      </c>
      <c r="CM78" s="300">
        <f t="shared" ca="1" si="113"/>
        <v>0</v>
      </c>
      <c r="CN78" s="300">
        <f t="shared" ca="1" si="114"/>
        <v>0</v>
      </c>
      <c r="CO78" s="300">
        <f t="shared" ca="1" si="114"/>
        <v>0</v>
      </c>
      <c r="CP78" s="300">
        <f t="shared" ca="1" si="114"/>
        <v>0</v>
      </c>
      <c r="CQ78" s="300">
        <f t="shared" ca="1" si="114"/>
        <v>0</v>
      </c>
      <c r="CR78" s="300">
        <f t="shared" ca="1" si="114"/>
        <v>0</v>
      </c>
      <c r="CS78" s="300">
        <f t="shared" ca="1" si="114"/>
        <v>0</v>
      </c>
      <c r="CT78" s="300">
        <f t="shared" ca="1" si="114"/>
        <v>0</v>
      </c>
      <c r="CU78" s="300">
        <f t="shared" ca="1" si="114"/>
        <v>0</v>
      </c>
      <c r="CV78" s="300">
        <f t="shared" ca="1" si="114"/>
        <v>0</v>
      </c>
      <c r="CW78" s="300">
        <f t="shared" ca="1" si="114"/>
        <v>0</v>
      </c>
      <c r="CX78" s="300">
        <f t="shared" ca="1" si="115"/>
        <v>0</v>
      </c>
      <c r="CY78" s="300">
        <f t="shared" ca="1" si="115"/>
        <v>0</v>
      </c>
      <c r="CZ78" s="300">
        <f t="shared" ca="1" si="115"/>
        <v>0</v>
      </c>
      <c r="DA78" s="300">
        <f t="shared" ca="1" si="115"/>
        <v>0</v>
      </c>
      <c r="DB78" s="300">
        <f t="shared" ca="1" si="115"/>
        <v>0</v>
      </c>
      <c r="DC78" s="300">
        <f t="shared" ca="1" si="115"/>
        <v>0</v>
      </c>
      <c r="DD78" s="300">
        <f t="shared" ca="1" si="115"/>
        <v>0</v>
      </c>
      <c r="DE78" s="300">
        <f t="shared" ca="1" si="115"/>
        <v>0</v>
      </c>
      <c r="DF78" s="300">
        <f t="shared" ca="1" si="115"/>
        <v>0</v>
      </c>
      <c r="DG78" s="300">
        <f t="shared" ca="1" si="115"/>
        <v>0</v>
      </c>
      <c r="DH78" s="300">
        <f t="shared" ca="1" si="116"/>
        <v>0</v>
      </c>
      <c r="DI78" s="300">
        <f t="shared" ca="1" si="116"/>
        <v>0</v>
      </c>
      <c r="DJ78" s="300">
        <f t="shared" ca="1" si="116"/>
        <v>0</v>
      </c>
      <c r="DK78" s="300">
        <f t="shared" ca="1" si="116"/>
        <v>0</v>
      </c>
      <c r="DL78" s="300">
        <f t="shared" ca="1" si="116"/>
        <v>0</v>
      </c>
      <c r="DM78" s="300">
        <f t="shared" ca="1" si="116"/>
        <v>0</v>
      </c>
      <c r="DN78" s="300">
        <f t="shared" ca="1" si="116"/>
        <v>0</v>
      </c>
      <c r="DO78" s="300">
        <f t="shared" ca="1" si="116"/>
        <v>0</v>
      </c>
      <c r="DP78" s="300">
        <f t="shared" ca="1" si="116"/>
        <v>0</v>
      </c>
      <c r="DQ78" s="300">
        <f t="shared" ca="1" si="116"/>
        <v>0</v>
      </c>
      <c r="DR78" s="300">
        <f t="shared" ca="1" si="117"/>
        <v>0</v>
      </c>
      <c r="DS78" s="300">
        <f t="shared" ca="1" si="117"/>
        <v>0</v>
      </c>
      <c r="DT78" s="300">
        <f t="shared" ca="1" si="117"/>
        <v>0</v>
      </c>
      <c r="DU78" s="300">
        <f t="shared" ca="1" si="117"/>
        <v>0</v>
      </c>
      <c r="DV78" s="300">
        <f t="shared" ca="1" si="117"/>
        <v>0</v>
      </c>
      <c r="DW78" s="300">
        <f t="shared" ca="1" si="117"/>
        <v>0</v>
      </c>
      <c r="DX78" s="300">
        <f t="shared" ca="1" si="117"/>
        <v>0</v>
      </c>
      <c r="DY78" s="300">
        <f t="shared" ca="1" si="117"/>
        <v>0</v>
      </c>
      <c r="DZ78" s="300">
        <f t="shared" ca="1" si="117"/>
        <v>0</v>
      </c>
      <c r="EA78" s="300">
        <f t="shared" ca="1" si="117"/>
        <v>0</v>
      </c>
      <c r="EB78" s="300">
        <f t="shared" ca="1" si="118"/>
        <v>0</v>
      </c>
      <c r="EC78" s="300">
        <f t="shared" ca="1" si="118"/>
        <v>0</v>
      </c>
      <c r="ED78" s="300">
        <f t="shared" ca="1" si="118"/>
        <v>0</v>
      </c>
      <c r="EE78" s="300">
        <f t="shared" ca="1" si="118"/>
        <v>0</v>
      </c>
      <c r="EF78" s="300">
        <f t="shared" ca="1" si="118"/>
        <v>0</v>
      </c>
      <c r="EG78" s="300">
        <f t="shared" ca="1" si="118"/>
        <v>0</v>
      </c>
      <c r="EH78" s="300">
        <f t="shared" ca="1" si="118"/>
        <v>0</v>
      </c>
      <c r="EI78" s="300">
        <f t="shared" ca="1" si="118"/>
        <v>0</v>
      </c>
      <c r="EJ78" s="300">
        <f t="shared" ca="1" si="118"/>
        <v>0</v>
      </c>
      <c r="EK78" s="300">
        <f t="shared" ca="1" si="118"/>
        <v>0</v>
      </c>
      <c r="EL78" s="300">
        <f t="shared" ca="1" si="119"/>
        <v>0</v>
      </c>
      <c r="EM78" s="300">
        <f t="shared" ca="1" si="119"/>
        <v>0</v>
      </c>
      <c r="EN78" s="300">
        <f t="shared" ca="1" si="119"/>
        <v>0</v>
      </c>
      <c r="EO78" s="300">
        <f t="shared" ca="1" si="119"/>
        <v>0</v>
      </c>
      <c r="EP78" s="300">
        <f t="shared" ca="1" si="119"/>
        <v>0</v>
      </c>
      <c r="EQ78" s="300">
        <f t="shared" ca="1" si="119"/>
        <v>0</v>
      </c>
      <c r="ER78" s="300">
        <f t="shared" ca="1" si="119"/>
        <v>0</v>
      </c>
      <c r="ES78" s="300">
        <f t="shared" ca="1" si="119"/>
        <v>0</v>
      </c>
      <c r="ET78" s="300">
        <f t="shared" ca="1" si="119"/>
        <v>0</v>
      </c>
      <c r="EU78" s="300">
        <f t="shared" ca="1" si="119"/>
        <v>0</v>
      </c>
      <c r="EV78" s="300">
        <f t="shared" ca="1" si="119"/>
        <v>0</v>
      </c>
      <c r="EW78" s="300">
        <f t="shared" ca="1" si="119"/>
        <v>0</v>
      </c>
      <c r="EX78" s="300">
        <f t="shared" ca="1" si="119"/>
        <v>0</v>
      </c>
      <c r="EY78" s="612"/>
      <c r="EZ78" s="757" t="str">
        <f>'Main Input'!EZ78</f>
        <v>RPI</v>
      </c>
      <c r="FA78" s="766" t="str">
        <f>'Main Input'!FA78</f>
        <v>N/A</v>
      </c>
      <c r="FB78" s="766">
        <f>'Main Input'!FB78</f>
        <v>0</v>
      </c>
      <c r="FC78" s="766" t="str">
        <f>'Main Input'!FC78</f>
        <v>IT Solutions</v>
      </c>
      <c r="FD78" s="766" t="str">
        <f>'Main Input'!FD78</f>
        <v>Managed Services</v>
      </c>
      <c r="FE78" s="757" t="str">
        <f>'Main Input'!FE78</f>
        <v>Opex</v>
      </c>
      <c r="FF78" s="757" t="str">
        <f>'Main Input'!FF78</f>
        <v>ContractAccrual</v>
      </c>
      <c r="FG78" s="757" t="str">
        <f>'Main Input'!FG78</f>
        <v>Expense</v>
      </c>
      <c r="FH78" s="767" t="str">
        <f>'Main Input'!FH78</f>
        <v>A</v>
      </c>
      <c r="FI78" s="768">
        <f>'Main Input'!FI78</f>
        <v>0.22</v>
      </c>
      <c r="FJ78" s="768">
        <f>'Main Input'!FJ78</f>
        <v>0</v>
      </c>
      <c r="FK78" s="612"/>
      <c r="FL78" s="531">
        <f t="shared" si="79"/>
        <v>0</v>
      </c>
      <c r="FM78" s="532" t="str">
        <f t="shared" si="80"/>
        <v>Y</v>
      </c>
      <c r="FN78" s="532" t="str">
        <f t="shared" si="81"/>
        <v>Y</v>
      </c>
      <c r="FO78" s="532" t="str">
        <f t="shared" si="82"/>
        <v>Y</v>
      </c>
      <c r="FP78" s="532" t="str">
        <f t="shared" si="83"/>
        <v>Y</v>
      </c>
      <c r="FQ78" s="612"/>
      <c r="FT78" s="612"/>
    </row>
    <row r="79" spans="1:176">
      <c r="A79" s="750" t="str">
        <f>'Main Input'!A79</f>
        <v>MTB</v>
      </c>
      <c r="B79" s="762" t="str">
        <f>'Main Input'!B79</f>
        <v>Datacentre Operations</v>
      </c>
      <c r="C79" s="762" t="str">
        <f>'Main Input'!C79</f>
        <v>Third Party</v>
      </c>
      <c r="D79" s="762" t="str">
        <f>'Main Input'!D79</f>
        <v>TFR</v>
      </c>
      <c r="E79" s="762" t="str">
        <f>'Main Input'!E79</f>
        <v>Foundation Infrastructure Design and Implementation (Wintel)</v>
      </c>
      <c r="F79" s="753" t="str">
        <f>'Main Input'!F79</f>
        <v>direct</v>
      </c>
      <c r="G79" s="753" t="str">
        <f>'Main Input'!G79</f>
        <v>Person</v>
      </c>
      <c r="H79" s="753" t="str">
        <f>'Main Input'!H79</f>
        <v>TAC.CSA.2</v>
      </c>
      <c r="I79" s="753">
        <f>'Main Input'!I79</f>
        <v>0</v>
      </c>
      <c r="J79" s="753">
        <f>'Main Input'!J79</f>
        <v>0</v>
      </c>
      <c r="K79" s="753" t="str">
        <f>'Main Input'!K79</f>
        <v>FJS</v>
      </c>
      <c r="L79" s="753" t="str">
        <f>'Main Input'!L79</f>
        <v>pTran</v>
      </c>
      <c r="M79" s="753">
        <f>'Main Input'!M79</f>
        <v>0</v>
      </c>
      <c r="N79" s="753">
        <f>'Main Input'!N79</f>
        <v>0</v>
      </c>
      <c r="O79" s="753" t="str">
        <f>'Main Input'!O79</f>
        <v>SPAIN</v>
      </c>
      <c r="P79" s="753">
        <f>'Main Input'!P79</f>
        <v>1000</v>
      </c>
      <c r="Q79" s="753" t="str">
        <f>'Main Input'!Q79</f>
        <v>EUR</v>
      </c>
      <c r="R79" s="753" t="str">
        <f>'Main Input'!R79</f>
        <v>EMEA</v>
      </c>
      <c r="S79" s="753" t="str">
        <f>'Main Input'!S79</f>
        <v>Local</v>
      </c>
      <c r="T79" s="753">
        <f>'Main Input'!T79</f>
        <v>0</v>
      </c>
      <c r="U79" s="753">
        <f>'Main Input'!U79</f>
        <v>0</v>
      </c>
      <c r="V79" s="753" t="str">
        <f>'Main Input'!V79</f>
        <v>6_ATP</v>
      </c>
      <c r="W79" s="753">
        <f>'Main Input'!W79</f>
        <v>0</v>
      </c>
      <c r="X79" s="753">
        <f>'Main Input'!X79</f>
        <v>0</v>
      </c>
      <c r="Y79" s="753">
        <f>'Main Input'!Y79</f>
        <v>0</v>
      </c>
      <c r="Z79" s="753">
        <f>'Main Input'!Z79</f>
        <v>0</v>
      </c>
      <c r="AA79" s="753">
        <f>'Main Input'!AA79</f>
        <v>0</v>
      </c>
      <c r="AB79" s="763">
        <f>'Main Input'!AB79</f>
        <v>0</v>
      </c>
      <c r="AC79" s="763" t="str">
        <f>'Main Input'!AC79</f>
        <v>Days</v>
      </c>
      <c r="AD79" s="764">
        <f>'Main Input'!AD79</f>
        <v>45</v>
      </c>
      <c r="AE79" s="765">
        <f t="shared" ref="AE79:AE110" ca="1" si="120">SUM(AF79:EY79)</f>
        <v>45000</v>
      </c>
      <c r="AF79" s="299">
        <f t="shared" si="108"/>
        <v>0</v>
      </c>
      <c r="AG79" s="300">
        <f t="shared" ca="1" si="108"/>
        <v>0</v>
      </c>
      <c r="AH79" s="300">
        <f t="shared" ca="1" si="108"/>
        <v>0</v>
      </c>
      <c r="AI79" s="300">
        <f t="shared" ca="1" si="108"/>
        <v>0</v>
      </c>
      <c r="AJ79" s="300">
        <f t="shared" ca="1" si="108"/>
        <v>0</v>
      </c>
      <c r="AK79" s="300">
        <f t="shared" ca="1" si="108"/>
        <v>0</v>
      </c>
      <c r="AL79" s="300">
        <f t="shared" ca="1" si="108"/>
        <v>22500</v>
      </c>
      <c r="AM79" s="300">
        <f t="shared" ca="1" si="108"/>
        <v>22500</v>
      </c>
      <c r="AN79" s="300">
        <f t="shared" ca="1" si="108"/>
        <v>0</v>
      </c>
      <c r="AO79" s="300">
        <f t="shared" ca="1" si="108"/>
        <v>0</v>
      </c>
      <c r="AP79" s="300">
        <f t="shared" ca="1" si="109"/>
        <v>0</v>
      </c>
      <c r="AQ79" s="300">
        <f t="shared" ca="1" si="109"/>
        <v>0</v>
      </c>
      <c r="AR79" s="300">
        <f t="shared" ca="1" si="109"/>
        <v>0</v>
      </c>
      <c r="AS79" s="300">
        <f t="shared" ca="1" si="109"/>
        <v>0</v>
      </c>
      <c r="AT79" s="300">
        <f t="shared" ca="1" si="109"/>
        <v>0</v>
      </c>
      <c r="AU79" s="300">
        <f t="shared" ca="1" si="109"/>
        <v>0</v>
      </c>
      <c r="AV79" s="300">
        <f t="shared" ca="1" si="109"/>
        <v>0</v>
      </c>
      <c r="AW79" s="300">
        <f t="shared" ca="1" si="109"/>
        <v>0</v>
      </c>
      <c r="AX79" s="300">
        <f t="shared" ca="1" si="109"/>
        <v>0</v>
      </c>
      <c r="AY79" s="300">
        <f t="shared" ca="1" si="109"/>
        <v>0</v>
      </c>
      <c r="AZ79" s="300">
        <f t="shared" ca="1" si="110"/>
        <v>0</v>
      </c>
      <c r="BA79" s="300">
        <f t="shared" ca="1" si="110"/>
        <v>0</v>
      </c>
      <c r="BB79" s="300">
        <f t="shared" ca="1" si="110"/>
        <v>0</v>
      </c>
      <c r="BC79" s="300">
        <f t="shared" ca="1" si="110"/>
        <v>0</v>
      </c>
      <c r="BD79" s="300">
        <f t="shared" ca="1" si="110"/>
        <v>0</v>
      </c>
      <c r="BE79" s="300">
        <f t="shared" ca="1" si="110"/>
        <v>0</v>
      </c>
      <c r="BF79" s="300">
        <f t="shared" ca="1" si="110"/>
        <v>0</v>
      </c>
      <c r="BG79" s="300">
        <f t="shared" ca="1" si="110"/>
        <v>0</v>
      </c>
      <c r="BH79" s="300">
        <f t="shared" ca="1" si="110"/>
        <v>0</v>
      </c>
      <c r="BI79" s="300">
        <f t="shared" ca="1" si="110"/>
        <v>0</v>
      </c>
      <c r="BJ79" s="300">
        <f t="shared" ca="1" si="111"/>
        <v>0</v>
      </c>
      <c r="BK79" s="300">
        <f t="shared" ca="1" si="111"/>
        <v>0</v>
      </c>
      <c r="BL79" s="300">
        <f t="shared" ca="1" si="111"/>
        <v>0</v>
      </c>
      <c r="BM79" s="300">
        <f t="shared" ca="1" si="111"/>
        <v>0</v>
      </c>
      <c r="BN79" s="300">
        <f t="shared" ca="1" si="111"/>
        <v>0</v>
      </c>
      <c r="BO79" s="300">
        <f t="shared" ca="1" si="111"/>
        <v>0</v>
      </c>
      <c r="BP79" s="300">
        <f t="shared" ca="1" si="111"/>
        <v>0</v>
      </c>
      <c r="BQ79" s="300">
        <f t="shared" ca="1" si="111"/>
        <v>0</v>
      </c>
      <c r="BR79" s="300">
        <f t="shared" ca="1" si="111"/>
        <v>0</v>
      </c>
      <c r="BS79" s="300">
        <f t="shared" ca="1" si="111"/>
        <v>0</v>
      </c>
      <c r="BT79" s="300">
        <f t="shared" ca="1" si="112"/>
        <v>0</v>
      </c>
      <c r="BU79" s="300">
        <f t="shared" ca="1" si="112"/>
        <v>0</v>
      </c>
      <c r="BV79" s="300">
        <f t="shared" ca="1" si="112"/>
        <v>0</v>
      </c>
      <c r="BW79" s="300">
        <f t="shared" ca="1" si="112"/>
        <v>0</v>
      </c>
      <c r="BX79" s="300">
        <f t="shared" ca="1" si="112"/>
        <v>0</v>
      </c>
      <c r="BY79" s="300">
        <f t="shared" ca="1" si="112"/>
        <v>0</v>
      </c>
      <c r="BZ79" s="300">
        <f t="shared" ca="1" si="112"/>
        <v>0</v>
      </c>
      <c r="CA79" s="300">
        <f t="shared" ca="1" si="112"/>
        <v>0</v>
      </c>
      <c r="CB79" s="300">
        <f t="shared" ca="1" si="112"/>
        <v>0</v>
      </c>
      <c r="CC79" s="300">
        <f t="shared" ca="1" si="112"/>
        <v>0</v>
      </c>
      <c r="CD79" s="300">
        <f t="shared" ca="1" si="113"/>
        <v>0</v>
      </c>
      <c r="CE79" s="300">
        <f t="shared" ca="1" si="113"/>
        <v>0</v>
      </c>
      <c r="CF79" s="300">
        <f t="shared" ca="1" si="113"/>
        <v>0</v>
      </c>
      <c r="CG79" s="300">
        <f t="shared" ca="1" si="113"/>
        <v>0</v>
      </c>
      <c r="CH79" s="300">
        <f t="shared" ca="1" si="113"/>
        <v>0</v>
      </c>
      <c r="CI79" s="300">
        <f t="shared" ca="1" si="113"/>
        <v>0</v>
      </c>
      <c r="CJ79" s="300">
        <f t="shared" ca="1" si="113"/>
        <v>0</v>
      </c>
      <c r="CK79" s="300">
        <f t="shared" ca="1" si="113"/>
        <v>0</v>
      </c>
      <c r="CL79" s="300">
        <f t="shared" ca="1" si="113"/>
        <v>0</v>
      </c>
      <c r="CM79" s="300">
        <f t="shared" ca="1" si="113"/>
        <v>0</v>
      </c>
      <c r="CN79" s="300">
        <f t="shared" ca="1" si="114"/>
        <v>0</v>
      </c>
      <c r="CO79" s="300">
        <f t="shared" ca="1" si="114"/>
        <v>0</v>
      </c>
      <c r="CP79" s="300">
        <f t="shared" ca="1" si="114"/>
        <v>0</v>
      </c>
      <c r="CQ79" s="300">
        <f t="shared" ca="1" si="114"/>
        <v>0</v>
      </c>
      <c r="CR79" s="300">
        <f t="shared" ca="1" si="114"/>
        <v>0</v>
      </c>
      <c r="CS79" s="300">
        <f t="shared" ca="1" si="114"/>
        <v>0</v>
      </c>
      <c r="CT79" s="300">
        <f t="shared" ca="1" si="114"/>
        <v>0</v>
      </c>
      <c r="CU79" s="300">
        <f t="shared" ca="1" si="114"/>
        <v>0</v>
      </c>
      <c r="CV79" s="300">
        <f t="shared" ca="1" si="114"/>
        <v>0</v>
      </c>
      <c r="CW79" s="300">
        <f t="shared" ca="1" si="114"/>
        <v>0</v>
      </c>
      <c r="CX79" s="300">
        <f t="shared" ca="1" si="115"/>
        <v>0</v>
      </c>
      <c r="CY79" s="300">
        <f t="shared" ca="1" si="115"/>
        <v>0</v>
      </c>
      <c r="CZ79" s="300">
        <f t="shared" ca="1" si="115"/>
        <v>0</v>
      </c>
      <c r="DA79" s="300">
        <f t="shared" ca="1" si="115"/>
        <v>0</v>
      </c>
      <c r="DB79" s="300">
        <f t="shared" ca="1" si="115"/>
        <v>0</v>
      </c>
      <c r="DC79" s="300">
        <f t="shared" ca="1" si="115"/>
        <v>0</v>
      </c>
      <c r="DD79" s="300">
        <f t="shared" ca="1" si="115"/>
        <v>0</v>
      </c>
      <c r="DE79" s="300">
        <f t="shared" ca="1" si="115"/>
        <v>0</v>
      </c>
      <c r="DF79" s="300">
        <f t="shared" ca="1" si="115"/>
        <v>0</v>
      </c>
      <c r="DG79" s="300">
        <f t="shared" ca="1" si="115"/>
        <v>0</v>
      </c>
      <c r="DH79" s="300">
        <f t="shared" ca="1" si="116"/>
        <v>0</v>
      </c>
      <c r="DI79" s="300">
        <f t="shared" ca="1" si="116"/>
        <v>0</v>
      </c>
      <c r="DJ79" s="300">
        <f t="shared" ca="1" si="116"/>
        <v>0</v>
      </c>
      <c r="DK79" s="300">
        <f t="shared" ca="1" si="116"/>
        <v>0</v>
      </c>
      <c r="DL79" s="300">
        <f t="shared" ca="1" si="116"/>
        <v>0</v>
      </c>
      <c r="DM79" s="300">
        <f t="shared" ca="1" si="116"/>
        <v>0</v>
      </c>
      <c r="DN79" s="300">
        <f t="shared" ca="1" si="116"/>
        <v>0</v>
      </c>
      <c r="DO79" s="300">
        <f t="shared" ca="1" si="116"/>
        <v>0</v>
      </c>
      <c r="DP79" s="300">
        <f t="shared" ca="1" si="116"/>
        <v>0</v>
      </c>
      <c r="DQ79" s="300">
        <f t="shared" ca="1" si="116"/>
        <v>0</v>
      </c>
      <c r="DR79" s="300">
        <f t="shared" ca="1" si="117"/>
        <v>0</v>
      </c>
      <c r="DS79" s="300">
        <f t="shared" ca="1" si="117"/>
        <v>0</v>
      </c>
      <c r="DT79" s="300">
        <f t="shared" ca="1" si="117"/>
        <v>0</v>
      </c>
      <c r="DU79" s="300">
        <f t="shared" ca="1" si="117"/>
        <v>0</v>
      </c>
      <c r="DV79" s="300">
        <f t="shared" ca="1" si="117"/>
        <v>0</v>
      </c>
      <c r="DW79" s="300">
        <f t="shared" ca="1" si="117"/>
        <v>0</v>
      </c>
      <c r="DX79" s="300">
        <f t="shared" ca="1" si="117"/>
        <v>0</v>
      </c>
      <c r="DY79" s="300">
        <f t="shared" ca="1" si="117"/>
        <v>0</v>
      </c>
      <c r="DZ79" s="300">
        <f t="shared" ca="1" si="117"/>
        <v>0</v>
      </c>
      <c r="EA79" s="300">
        <f t="shared" ca="1" si="117"/>
        <v>0</v>
      </c>
      <c r="EB79" s="300">
        <f t="shared" ca="1" si="118"/>
        <v>0</v>
      </c>
      <c r="EC79" s="300">
        <f t="shared" ca="1" si="118"/>
        <v>0</v>
      </c>
      <c r="ED79" s="300">
        <f t="shared" ca="1" si="118"/>
        <v>0</v>
      </c>
      <c r="EE79" s="300">
        <f t="shared" ca="1" si="118"/>
        <v>0</v>
      </c>
      <c r="EF79" s="300">
        <f t="shared" ca="1" si="118"/>
        <v>0</v>
      </c>
      <c r="EG79" s="300">
        <f t="shared" ca="1" si="118"/>
        <v>0</v>
      </c>
      <c r="EH79" s="300">
        <f t="shared" ca="1" si="118"/>
        <v>0</v>
      </c>
      <c r="EI79" s="300">
        <f t="shared" ca="1" si="118"/>
        <v>0</v>
      </c>
      <c r="EJ79" s="300">
        <f t="shared" ca="1" si="118"/>
        <v>0</v>
      </c>
      <c r="EK79" s="300">
        <f t="shared" ca="1" si="118"/>
        <v>0</v>
      </c>
      <c r="EL79" s="300">
        <f t="shared" ca="1" si="119"/>
        <v>0</v>
      </c>
      <c r="EM79" s="300">
        <f t="shared" ca="1" si="119"/>
        <v>0</v>
      </c>
      <c r="EN79" s="300">
        <f t="shared" ca="1" si="119"/>
        <v>0</v>
      </c>
      <c r="EO79" s="300">
        <f t="shared" ca="1" si="119"/>
        <v>0</v>
      </c>
      <c r="EP79" s="300">
        <f t="shared" ca="1" si="119"/>
        <v>0</v>
      </c>
      <c r="EQ79" s="300">
        <f t="shared" ca="1" si="119"/>
        <v>0</v>
      </c>
      <c r="ER79" s="300">
        <f t="shared" ca="1" si="119"/>
        <v>0</v>
      </c>
      <c r="ES79" s="300">
        <f t="shared" ca="1" si="119"/>
        <v>0</v>
      </c>
      <c r="ET79" s="300">
        <f t="shared" ca="1" si="119"/>
        <v>0</v>
      </c>
      <c r="EU79" s="300">
        <f t="shared" ca="1" si="119"/>
        <v>0</v>
      </c>
      <c r="EV79" s="300">
        <f t="shared" ca="1" si="119"/>
        <v>0</v>
      </c>
      <c r="EW79" s="300">
        <f t="shared" ca="1" si="119"/>
        <v>0</v>
      </c>
      <c r="EX79" s="300">
        <f t="shared" ca="1" si="119"/>
        <v>0</v>
      </c>
      <c r="EY79" s="612"/>
      <c r="EZ79" s="757" t="str">
        <f>'Main Input'!EZ79</f>
        <v>RPI</v>
      </c>
      <c r="FA79" s="766" t="str">
        <f>'Main Input'!FA79</f>
        <v>N/A</v>
      </c>
      <c r="FB79" s="766">
        <f>'Main Input'!FB79</f>
        <v>0</v>
      </c>
      <c r="FC79" s="766" t="str">
        <f>'Main Input'!FC79</f>
        <v>IT Solutions</v>
      </c>
      <c r="FD79" s="766" t="str">
        <f>'Main Input'!FD79</f>
        <v>Managed Services</v>
      </c>
      <c r="FE79" s="757" t="str">
        <f>'Main Input'!FE79</f>
        <v>Opex</v>
      </c>
      <c r="FF79" s="757" t="str">
        <f>'Main Input'!FF79</f>
        <v>ContractAccrual</v>
      </c>
      <c r="FG79" s="757" t="str">
        <f>'Main Input'!FG79</f>
        <v>Expense</v>
      </c>
      <c r="FH79" s="767" t="str">
        <f>'Main Input'!FH79</f>
        <v>A</v>
      </c>
      <c r="FI79" s="768">
        <f>'Main Input'!FI79</f>
        <v>0.22</v>
      </c>
      <c r="FJ79" s="768">
        <f>'Main Input'!FJ79</f>
        <v>0</v>
      </c>
      <c r="FK79" s="612"/>
      <c r="FL79" s="531">
        <f t="shared" ref="FL79:FL110" si="121">IF(COUNTIF(FM79:FQ79,"Y")=COUNTA(FM79:FQ79),0,1)</f>
        <v>0</v>
      </c>
      <c r="FM79" s="532" t="str">
        <f t="shared" si="80"/>
        <v>Y</v>
      </c>
      <c r="FN79" s="532" t="str">
        <f t="shared" si="81"/>
        <v>Y</v>
      </c>
      <c r="FO79" s="532" t="str">
        <f t="shared" si="82"/>
        <v>Y</v>
      </c>
      <c r="FP79" s="532" t="str">
        <f t="shared" si="83"/>
        <v>Y</v>
      </c>
      <c r="FQ79" s="612"/>
      <c r="FT79" s="612"/>
    </row>
    <row r="80" spans="1:176">
      <c r="A80" s="750" t="str">
        <f>'Main Input'!A80</f>
        <v>MTB</v>
      </c>
      <c r="B80" s="762" t="str">
        <f>'Main Input'!B80</f>
        <v>Datacentre Operations</v>
      </c>
      <c r="C80" s="762" t="str">
        <f>'Main Input'!C80</f>
        <v>Third Party</v>
      </c>
      <c r="D80" s="762" t="str">
        <f>'Main Input'!D80</f>
        <v>TFR</v>
      </c>
      <c r="E80" s="762" t="str">
        <f>'Main Input'!E80</f>
        <v>Foundation Infrastructure Design and Implementation (Wintel)</v>
      </c>
      <c r="F80" s="753" t="str">
        <f>'Main Input'!F80</f>
        <v>direct</v>
      </c>
      <c r="G80" s="753" t="str">
        <f>'Main Input'!G80</f>
        <v>Person</v>
      </c>
      <c r="H80" s="753" t="str">
        <f>'Main Input'!H80</f>
        <v>TAC.CSA.2</v>
      </c>
      <c r="I80" s="753">
        <f>'Main Input'!I80</f>
        <v>0</v>
      </c>
      <c r="J80" s="753">
        <f>'Main Input'!J80</f>
        <v>0</v>
      </c>
      <c r="K80" s="753" t="str">
        <f>'Main Input'!K80</f>
        <v>FJS</v>
      </c>
      <c r="L80" s="753" t="str">
        <f>'Main Input'!L80</f>
        <v>pTran</v>
      </c>
      <c r="M80" s="753">
        <f>'Main Input'!M80</f>
        <v>0</v>
      </c>
      <c r="N80" s="753">
        <f>'Main Input'!N80</f>
        <v>0</v>
      </c>
      <c r="O80" s="753" t="str">
        <f>'Main Input'!O80</f>
        <v>SPAIN</v>
      </c>
      <c r="P80" s="753">
        <f>'Main Input'!P80</f>
        <v>1000</v>
      </c>
      <c r="Q80" s="753" t="str">
        <f>'Main Input'!Q80</f>
        <v>EUR</v>
      </c>
      <c r="R80" s="753" t="str">
        <f>'Main Input'!R80</f>
        <v>EMEA</v>
      </c>
      <c r="S80" s="753" t="str">
        <f>'Main Input'!S80</f>
        <v>Local</v>
      </c>
      <c r="T80" s="753">
        <f>'Main Input'!T80</f>
        <v>0</v>
      </c>
      <c r="U80" s="753">
        <f>'Main Input'!U80</f>
        <v>0</v>
      </c>
      <c r="V80" s="753" t="str">
        <f>'Main Input'!V80</f>
        <v>3_ATP</v>
      </c>
      <c r="W80" s="753">
        <f>'Main Input'!W80</f>
        <v>0</v>
      </c>
      <c r="X80" s="753">
        <f>'Main Input'!X80</f>
        <v>0</v>
      </c>
      <c r="Y80" s="753">
        <f>'Main Input'!Y80</f>
        <v>0</v>
      </c>
      <c r="Z80" s="753">
        <f>'Main Input'!Z80</f>
        <v>0</v>
      </c>
      <c r="AA80" s="753">
        <f>'Main Input'!AA80</f>
        <v>0</v>
      </c>
      <c r="AB80" s="763">
        <f>'Main Input'!AB80</f>
        <v>0</v>
      </c>
      <c r="AC80" s="763" t="str">
        <f>'Main Input'!AC80</f>
        <v>Days</v>
      </c>
      <c r="AD80" s="764">
        <f>'Main Input'!AD80</f>
        <v>45</v>
      </c>
      <c r="AE80" s="765">
        <f t="shared" ca="1" si="120"/>
        <v>45000</v>
      </c>
      <c r="AF80" s="299">
        <f t="shared" si="108"/>
        <v>0</v>
      </c>
      <c r="AG80" s="300">
        <f t="shared" ca="1" si="108"/>
        <v>0</v>
      </c>
      <c r="AH80" s="300">
        <f t="shared" ca="1" si="108"/>
        <v>0</v>
      </c>
      <c r="AI80" s="300">
        <f t="shared" ca="1" si="108"/>
        <v>0</v>
      </c>
      <c r="AJ80" s="300">
        <f t="shared" ca="1" si="108"/>
        <v>0</v>
      </c>
      <c r="AK80" s="300">
        <f t="shared" ca="1" si="108"/>
        <v>0</v>
      </c>
      <c r="AL80" s="300">
        <f t="shared" ca="1" si="108"/>
        <v>22500</v>
      </c>
      <c r="AM80" s="300">
        <f t="shared" ca="1" si="108"/>
        <v>22500</v>
      </c>
      <c r="AN80" s="300">
        <f t="shared" ca="1" si="108"/>
        <v>0</v>
      </c>
      <c r="AO80" s="300">
        <f t="shared" ca="1" si="108"/>
        <v>0</v>
      </c>
      <c r="AP80" s="300">
        <f t="shared" ca="1" si="109"/>
        <v>0</v>
      </c>
      <c r="AQ80" s="300">
        <f t="shared" ca="1" si="109"/>
        <v>0</v>
      </c>
      <c r="AR80" s="300">
        <f t="shared" ca="1" si="109"/>
        <v>0</v>
      </c>
      <c r="AS80" s="300">
        <f t="shared" ca="1" si="109"/>
        <v>0</v>
      </c>
      <c r="AT80" s="300">
        <f t="shared" ca="1" si="109"/>
        <v>0</v>
      </c>
      <c r="AU80" s="300">
        <f t="shared" ca="1" si="109"/>
        <v>0</v>
      </c>
      <c r="AV80" s="300">
        <f t="shared" ca="1" si="109"/>
        <v>0</v>
      </c>
      <c r="AW80" s="300">
        <f t="shared" ca="1" si="109"/>
        <v>0</v>
      </c>
      <c r="AX80" s="300">
        <f t="shared" ca="1" si="109"/>
        <v>0</v>
      </c>
      <c r="AY80" s="300">
        <f t="shared" ca="1" si="109"/>
        <v>0</v>
      </c>
      <c r="AZ80" s="300">
        <f t="shared" ca="1" si="110"/>
        <v>0</v>
      </c>
      <c r="BA80" s="300">
        <f t="shared" ca="1" si="110"/>
        <v>0</v>
      </c>
      <c r="BB80" s="300">
        <f t="shared" ca="1" si="110"/>
        <v>0</v>
      </c>
      <c r="BC80" s="300">
        <f t="shared" ca="1" si="110"/>
        <v>0</v>
      </c>
      <c r="BD80" s="300">
        <f t="shared" ca="1" si="110"/>
        <v>0</v>
      </c>
      <c r="BE80" s="300">
        <f t="shared" ca="1" si="110"/>
        <v>0</v>
      </c>
      <c r="BF80" s="300">
        <f t="shared" ca="1" si="110"/>
        <v>0</v>
      </c>
      <c r="BG80" s="300">
        <f t="shared" ca="1" si="110"/>
        <v>0</v>
      </c>
      <c r="BH80" s="300">
        <f t="shared" ca="1" si="110"/>
        <v>0</v>
      </c>
      <c r="BI80" s="300">
        <f t="shared" ca="1" si="110"/>
        <v>0</v>
      </c>
      <c r="BJ80" s="300">
        <f t="shared" ca="1" si="111"/>
        <v>0</v>
      </c>
      <c r="BK80" s="300">
        <f t="shared" ca="1" si="111"/>
        <v>0</v>
      </c>
      <c r="BL80" s="300">
        <f t="shared" ca="1" si="111"/>
        <v>0</v>
      </c>
      <c r="BM80" s="300">
        <f t="shared" ca="1" si="111"/>
        <v>0</v>
      </c>
      <c r="BN80" s="300">
        <f t="shared" ca="1" si="111"/>
        <v>0</v>
      </c>
      <c r="BO80" s="300">
        <f t="shared" ca="1" si="111"/>
        <v>0</v>
      </c>
      <c r="BP80" s="300">
        <f t="shared" ca="1" si="111"/>
        <v>0</v>
      </c>
      <c r="BQ80" s="300">
        <f t="shared" ca="1" si="111"/>
        <v>0</v>
      </c>
      <c r="BR80" s="300">
        <f t="shared" ca="1" si="111"/>
        <v>0</v>
      </c>
      <c r="BS80" s="300">
        <f t="shared" ca="1" si="111"/>
        <v>0</v>
      </c>
      <c r="BT80" s="300">
        <f t="shared" ca="1" si="112"/>
        <v>0</v>
      </c>
      <c r="BU80" s="300">
        <f t="shared" ca="1" si="112"/>
        <v>0</v>
      </c>
      <c r="BV80" s="300">
        <f t="shared" ca="1" si="112"/>
        <v>0</v>
      </c>
      <c r="BW80" s="300">
        <f t="shared" ca="1" si="112"/>
        <v>0</v>
      </c>
      <c r="BX80" s="300">
        <f t="shared" ca="1" si="112"/>
        <v>0</v>
      </c>
      <c r="BY80" s="300">
        <f t="shared" ca="1" si="112"/>
        <v>0</v>
      </c>
      <c r="BZ80" s="300">
        <f t="shared" ca="1" si="112"/>
        <v>0</v>
      </c>
      <c r="CA80" s="300">
        <f t="shared" ca="1" si="112"/>
        <v>0</v>
      </c>
      <c r="CB80" s="300">
        <f t="shared" ca="1" si="112"/>
        <v>0</v>
      </c>
      <c r="CC80" s="300">
        <f t="shared" ca="1" si="112"/>
        <v>0</v>
      </c>
      <c r="CD80" s="300">
        <f t="shared" ca="1" si="113"/>
        <v>0</v>
      </c>
      <c r="CE80" s="300">
        <f t="shared" ca="1" si="113"/>
        <v>0</v>
      </c>
      <c r="CF80" s="300">
        <f t="shared" ca="1" si="113"/>
        <v>0</v>
      </c>
      <c r="CG80" s="300">
        <f t="shared" ca="1" si="113"/>
        <v>0</v>
      </c>
      <c r="CH80" s="300">
        <f t="shared" ca="1" si="113"/>
        <v>0</v>
      </c>
      <c r="CI80" s="300">
        <f t="shared" ca="1" si="113"/>
        <v>0</v>
      </c>
      <c r="CJ80" s="300">
        <f t="shared" ca="1" si="113"/>
        <v>0</v>
      </c>
      <c r="CK80" s="300">
        <f t="shared" ca="1" si="113"/>
        <v>0</v>
      </c>
      <c r="CL80" s="300">
        <f t="shared" ca="1" si="113"/>
        <v>0</v>
      </c>
      <c r="CM80" s="300">
        <f t="shared" ca="1" si="113"/>
        <v>0</v>
      </c>
      <c r="CN80" s="300">
        <f t="shared" ca="1" si="114"/>
        <v>0</v>
      </c>
      <c r="CO80" s="300">
        <f t="shared" ca="1" si="114"/>
        <v>0</v>
      </c>
      <c r="CP80" s="300">
        <f t="shared" ca="1" si="114"/>
        <v>0</v>
      </c>
      <c r="CQ80" s="300">
        <f t="shared" ca="1" si="114"/>
        <v>0</v>
      </c>
      <c r="CR80" s="300">
        <f t="shared" ca="1" si="114"/>
        <v>0</v>
      </c>
      <c r="CS80" s="300">
        <f t="shared" ca="1" si="114"/>
        <v>0</v>
      </c>
      <c r="CT80" s="300">
        <f t="shared" ca="1" si="114"/>
        <v>0</v>
      </c>
      <c r="CU80" s="300">
        <f t="shared" ca="1" si="114"/>
        <v>0</v>
      </c>
      <c r="CV80" s="300">
        <f t="shared" ca="1" si="114"/>
        <v>0</v>
      </c>
      <c r="CW80" s="300">
        <f t="shared" ca="1" si="114"/>
        <v>0</v>
      </c>
      <c r="CX80" s="300">
        <f t="shared" ca="1" si="115"/>
        <v>0</v>
      </c>
      <c r="CY80" s="300">
        <f t="shared" ca="1" si="115"/>
        <v>0</v>
      </c>
      <c r="CZ80" s="300">
        <f t="shared" ca="1" si="115"/>
        <v>0</v>
      </c>
      <c r="DA80" s="300">
        <f t="shared" ca="1" si="115"/>
        <v>0</v>
      </c>
      <c r="DB80" s="300">
        <f t="shared" ca="1" si="115"/>
        <v>0</v>
      </c>
      <c r="DC80" s="300">
        <f t="shared" ca="1" si="115"/>
        <v>0</v>
      </c>
      <c r="DD80" s="300">
        <f t="shared" ca="1" si="115"/>
        <v>0</v>
      </c>
      <c r="DE80" s="300">
        <f t="shared" ca="1" si="115"/>
        <v>0</v>
      </c>
      <c r="DF80" s="300">
        <f t="shared" ca="1" si="115"/>
        <v>0</v>
      </c>
      <c r="DG80" s="300">
        <f t="shared" ca="1" si="115"/>
        <v>0</v>
      </c>
      <c r="DH80" s="300">
        <f t="shared" ca="1" si="116"/>
        <v>0</v>
      </c>
      <c r="DI80" s="300">
        <f t="shared" ca="1" si="116"/>
        <v>0</v>
      </c>
      <c r="DJ80" s="300">
        <f t="shared" ca="1" si="116"/>
        <v>0</v>
      </c>
      <c r="DK80" s="300">
        <f t="shared" ca="1" si="116"/>
        <v>0</v>
      </c>
      <c r="DL80" s="300">
        <f t="shared" ca="1" si="116"/>
        <v>0</v>
      </c>
      <c r="DM80" s="300">
        <f t="shared" ca="1" si="116"/>
        <v>0</v>
      </c>
      <c r="DN80" s="300">
        <f t="shared" ca="1" si="116"/>
        <v>0</v>
      </c>
      <c r="DO80" s="300">
        <f t="shared" ca="1" si="116"/>
        <v>0</v>
      </c>
      <c r="DP80" s="300">
        <f t="shared" ca="1" si="116"/>
        <v>0</v>
      </c>
      <c r="DQ80" s="300">
        <f t="shared" ca="1" si="116"/>
        <v>0</v>
      </c>
      <c r="DR80" s="300">
        <f t="shared" ca="1" si="117"/>
        <v>0</v>
      </c>
      <c r="DS80" s="300">
        <f t="shared" ca="1" si="117"/>
        <v>0</v>
      </c>
      <c r="DT80" s="300">
        <f t="shared" ca="1" si="117"/>
        <v>0</v>
      </c>
      <c r="DU80" s="300">
        <f t="shared" ca="1" si="117"/>
        <v>0</v>
      </c>
      <c r="DV80" s="300">
        <f t="shared" ca="1" si="117"/>
        <v>0</v>
      </c>
      <c r="DW80" s="300">
        <f t="shared" ca="1" si="117"/>
        <v>0</v>
      </c>
      <c r="DX80" s="300">
        <f t="shared" ca="1" si="117"/>
        <v>0</v>
      </c>
      <c r="DY80" s="300">
        <f t="shared" ca="1" si="117"/>
        <v>0</v>
      </c>
      <c r="DZ80" s="300">
        <f t="shared" ca="1" si="117"/>
        <v>0</v>
      </c>
      <c r="EA80" s="300">
        <f t="shared" ca="1" si="117"/>
        <v>0</v>
      </c>
      <c r="EB80" s="300">
        <f t="shared" ca="1" si="118"/>
        <v>0</v>
      </c>
      <c r="EC80" s="300">
        <f t="shared" ca="1" si="118"/>
        <v>0</v>
      </c>
      <c r="ED80" s="300">
        <f t="shared" ca="1" si="118"/>
        <v>0</v>
      </c>
      <c r="EE80" s="300">
        <f t="shared" ca="1" si="118"/>
        <v>0</v>
      </c>
      <c r="EF80" s="300">
        <f t="shared" ca="1" si="118"/>
        <v>0</v>
      </c>
      <c r="EG80" s="300">
        <f t="shared" ca="1" si="118"/>
        <v>0</v>
      </c>
      <c r="EH80" s="300">
        <f t="shared" ca="1" si="118"/>
        <v>0</v>
      </c>
      <c r="EI80" s="300">
        <f t="shared" ca="1" si="118"/>
        <v>0</v>
      </c>
      <c r="EJ80" s="300">
        <f t="shared" ca="1" si="118"/>
        <v>0</v>
      </c>
      <c r="EK80" s="300">
        <f t="shared" ca="1" si="118"/>
        <v>0</v>
      </c>
      <c r="EL80" s="300">
        <f t="shared" ca="1" si="119"/>
        <v>0</v>
      </c>
      <c r="EM80" s="300">
        <f t="shared" ca="1" si="119"/>
        <v>0</v>
      </c>
      <c r="EN80" s="300">
        <f t="shared" ca="1" si="119"/>
        <v>0</v>
      </c>
      <c r="EO80" s="300">
        <f t="shared" ca="1" si="119"/>
        <v>0</v>
      </c>
      <c r="EP80" s="300">
        <f t="shared" ca="1" si="119"/>
        <v>0</v>
      </c>
      <c r="EQ80" s="300">
        <f t="shared" ca="1" si="119"/>
        <v>0</v>
      </c>
      <c r="ER80" s="300">
        <f t="shared" ca="1" si="119"/>
        <v>0</v>
      </c>
      <c r="ES80" s="300">
        <f t="shared" ca="1" si="119"/>
        <v>0</v>
      </c>
      <c r="ET80" s="300">
        <f t="shared" ca="1" si="119"/>
        <v>0</v>
      </c>
      <c r="EU80" s="300">
        <f t="shared" ca="1" si="119"/>
        <v>0</v>
      </c>
      <c r="EV80" s="300">
        <f t="shared" ca="1" si="119"/>
        <v>0</v>
      </c>
      <c r="EW80" s="300">
        <f t="shared" ca="1" si="119"/>
        <v>0</v>
      </c>
      <c r="EX80" s="300">
        <f t="shared" ca="1" si="119"/>
        <v>0</v>
      </c>
      <c r="EY80" s="612"/>
      <c r="EZ80" s="757" t="str">
        <f>'Main Input'!EZ80</f>
        <v>RPI</v>
      </c>
      <c r="FA80" s="766" t="str">
        <f>'Main Input'!FA80</f>
        <v>N/A</v>
      </c>
      <c r="FB80" s="766">
        <f>'Main Input'!FB80</f>
        <v>0</v>
      </c>
      <c r="FC80" s="766" t="str">
        <f>'Main Input'!FC80</f>
        <v>IT Solutions</v>
      </c>
      <c r="FD80" s="766" t="str">
        <f>'Main Input'!FD80</f>
        <v>Managed Services</v>
      </c>
      <c r="FE80" s="757" t="str">
        <f>'Main Input'!FE80</f>
        <v>Opex</v>
      </c>
      <c r="FF80" s="757" t="str">
        <f>'Main Input'!FF80</f>
        <v>ContractAccrual</v>
      </c>
      <c r="FG80" s="757" t="str">
        <f>'Main Input'!FG80</f>
        <v>Expense</v>
      </c>
      <c r="FH80" s="767" t="str">
        <f>'Main Input'!FH80</f>
        <v>A</v>
      </c>
      <c r="FI80" s="768">
        <f>'Main Input'!FI80</f>
        <v>0.22</v>
      </c>
      <c r="FJ80" s="768">
        <f>'Main Input'!FJ80</f>
        <v>0</v>
      </c>
      <c r="FK80" s="612"/>
      <c r="FL80" s="531">
        <f t="shared" si="121"/>
        <v>0</v>
      </c>
      <c r="FM80" s="532" t="str">
        <f t="shared" si="80"/>
        <v>Y</v>
      </c>
      <c r="FN80" s="532" t="str">
        <f t="shared" si="81"/>
        <v>Y</v>
      </c>
      <c r="FO80" s="532" t="str">
        <f t="shared" si="82"/>
        <v>Y</v>
      </c>
      <c r="FP80" s="532" t="str">
        <f t="shared" si="83"/>
        <v>Y</v>
      </c>
      <c r="FQ80" s="612"/>
      <c r="FT80" s="612"/>
    </row>
    <row r="81" spans="1:176">
      <c r="A81" s="750" t="str">
        <f>'Main Input'!A81</f>
        <v>MTB</v>
      </c>
      <c r="B81" s="762" t="str">
        <f>'Main Input'!B81</f>
        <v>Datacentre Operations</v>
      </c>
      <c r="C81" s="762" t="str">
        <f>'Main Input'!C81</f>
        <v>Third Party</v>
      </c>
      <c r="D81" s="762" t="str">
        <f>'Main Input'!D81</f>
        <v>TFR</v>
      </c>
      <c r="E81" s="762" t="str">
        <f>'Main Input'!E81</f>
        <v>Foundation Infrastructure Design and Implementation (UNIX)</v>
      </c>
      <c r="F81" s="753" t="str">
        <f>'Main Input'!F81</f>
        <v>direct</v>
      </c>
      <c r="G81" s="753" t="str">
        <f>'Main Input'!G81</f>
        <v>Person</v>
      </c>
      <c r="H81" s="753" t="str">
        <f>'Main Input'!H81</f>
        <v>TAC.CSA.2</v>
      </c>
      <c r="I81" s="753">
        <f>'Main Input'!I81</f>
        <v>0</v>
      </c>
      <c r="J81" s="753">
        <f>'Main Input'!J81</f>
        <v>0</v>
      </c>
      <c r="K81" s="753" t="str">
        <f>'Main Input'!K81</f>
        <v>FJS</v>
      </c>
      <c r="L81" s="753" t="str">
        <f>'Main Input'!L81</f>
        <v>pTran</v>
      </c>
      <c r="M81" s="753">
        <f>'Main Input'!M81</f>
        <v>0</v>
      </c>
      <c r="N81" s="753">
        <f>'Main Input'!N81</f>
        <v>0</v>
      </c>
      <c r="O81" s="753" t="str">
        <f>'Main Input'!O81</f>
        <v>SPAIN</v>
      </c>
      <c r="P81" s="753">
        <f>'Main Input'!P81</f>
        <v>1000</v>
      </c>
      <c r="Q81" s="753" t="str">
        <f>'Main Input'!Q81</f>
        <v>EUR</v>
      </c>
      <c r="R81" s="753" t="str">
        <f>'Main Input'!R81</f>
        <v>EMEA</v>
      </c>
      <c r="S81" s="753" t="str">
        <f>'Main Input'!S81</f>
        <v>Local</v>
      </c>
      <c r="T81" s="753">
        <f>'Main Input'!T81</f>
        <v>0</v>
      </c>
      <c r="U81" s="753">
        <f>'Main Input'!U81</f>
        <v>0</v>
      </c>
      <c r="V81" s="753" t="str">
        <f>'Main Input'!V81</f>
        <v>3_ATP</v>
      </c>
      <c r="W81" s="753">
        <f>'Main Input'!W81</f>
        <v>0</v>
      </c>
      <c r="X81" s="753">
        <f>'Main Input'!X81</f>
        <v>0</v>
      </c>
      <c r="Y81" s="753">
        <f>'Main Input'!Y81</f>
        <v>0</v>
      </c>
      <c r="Z81" s="753">
        <f>'Main Input'!Z81</f>
        <v>0</v>
      </c>
      <c r="AA81" s="753">
        <f>'Main Input'!AA81</f>
        <v>0</v>
      </c>
      <c r="AB81" s="763">
        <f>'Main Input'!AB81</f>
        <v>0</v>
      </c>
      <c r="AC81" s="763" t="str">
        <f>'Main Input'!AC81</f>
        <v>Days</v>
      </c>
      <c r="AD81" s="764">
        <f>'Main Input'!AD81</f>
        <v>45</v>
      </c>
      <c r="AE81" s="765">
        <f t="shared" ca="1" si="120"/>
        <v>45000</v>
      </c>
      <c r="AF81" s="299">
        <f t="shared" si="108"/>
        <v>0</v>
      </c>
      <c r="AG81" s="300">
        <f t="shared" ca="1" si="108"/>
        <v>0</v>
      </c>
      <c r="AH81" s="300">
        <f t="shared" ca="1" si="108"/>
        <v>0</v>
      </c>
      <c r="AI81" s="300">
        <f t="shared" ca="1" si="108"/>
        <v>0</v>
      </c>
      <c r="AJ81" s="300">
        <f t="shared" ca="1" si="108"/>
        <v>0</v>
      </c>
      <c r="AK81" s="300">
        <f t="shared" ca="1" si="108"/>
        <v>0</v>
      </c>
      <c r="AL81" s="300">
        <f t="shared" ca="1" si="108"/>
        <v>22500</v>
      </c>
      <c r="AM81" s="300">
        <f t="shared" ca="1" si="108"/>
        <v>22500</v>
      </c>
      <c r="AN81" s="300">
        <f t="shared" ca="1" si="108"/>
        <v>0</v>
      </c>
      <c r="AO81" s="300">
        <f t="shared" ca="1" si="108"/>
        <v>0</v>
      </c>
      <c r="AP81" s="300">
        <f t="shared" ca="1" si="109"/>
        <v>0</v>
      </c>
      <c r="AQ81" s="300">
        <f t="shared" ca="1" si="109"/>
        <v>0</v>
      </c>
      <c r="AR81" s="300">
        <f t="shared" ca="1" si="109"/>
        <v>0</v>
      </c>
      <c r="AS81" s="300">
        <f t="shared" ca="1" si="109"/>
        <v>0</v>
      </c>
      <c r="AT81" s="300">
        <f t="shared" ca="1" si="109"/>
        <v>0</v>
      </c>
      <c r="AU81" s="300">
        <f t="shared" ca="1" si="109"/>
        <v>0</v>
      </c>
      <c r="AV81" s="300">
        <f t="shared" ca="1" si="109"/>
        <v>0</v>
      </c>
      <c r="AW81" s="300">
        <f t="shared" ca="1" si="109"/>
        <v>0</v>
      </c>
      <c r="AX81" s="300">
        <f t="shared" ca="1" si="109"/>
        <v>0</v>
      </c>
      <c r="AY81" s="300">
        <f t="shared" ca="1" si="109"/>
        <v>0</v>
      </c>
      <c r="AZ81" s="300">
        <f t="shared" ca="1" si="110"/>
        <v>0</v>
      </c>
      <c r="BA81" s="300">
        <f t="shared" ca="1" si="110"/>
        <v>0</v>
      </c>
      <c r="BB81" s="300">
        <f t="shared" ca="1" si="110"/>
        <v>0</v>
      </c>
      <c r="BC81" s="300">
        <f t="shared" ca="1" si="110"/>
        <v>0</v>
      </c>
      <c r="BD81" s="300">
        <f t="shared" ca="1" si="110"/>
        <v>0</v>
      </c>
      <c r="BE81" s="300">
        <f t="shared" ca="1" si="110"/>
        <v>0</v>
      </c>
      <c r="BF81" s="300">
        <f t="shared" ca="1" si="110"/>
        <v>0</v>
      </c>
      <c r="BG81" s="300">
        <f t="shared" ca="1" si="110"/>
        <v>0</v>
      </c>
      <c r="BH81" s="300">
        <f t="shared" ca="1" si="110"/>
        <v>0</v>
      </c>
      <c r="BI81" s="300">
        <f t="shared" ca="1" si="110"/>
        <v>0</v>
      </c>
      <c r="BJ81" s="300">
        <f t="shared" ca="1" si="111"/>
        <v>0</v>
      </c>
      <c r="BK81" s="300">
        <f t="shared" ca="1" si="111"/>
        <v>0</v>
      </c>
      <c r="BL81" s="300">
        <f t="shared" ca="1" si="111"/>
        <v>0</v>
      </c>
      <c r="BM81" s="300">
        <f t="shared" ca="1" si="111"/>
        <v>0</v>
      </c>
      <c r="BN81" s="300">
        <f t="shared" ca="1" si="111"/>
        <v>0</v>
      </c>
      <c r="BO81" s="300">
        <f t="shared" ca="1" si="111"/>
        <v>0</v>
      </c>
      <c r="BP81" s="300">
        <f t="shared" ca="1" si="111"/>
        <v>0</v>
      </c>
      <c r="BQ81" s="300">
        <f t="shared" ca="1" si="111"/>
        <v>0</v>
      </c>
      <c r="BR81" s="300">
        <f t="shared" ca="1" si="111"/>
        <v>0</v>
      </c>
      <c r="BS81" s="300">
        <f t="shared" ca="1" si="111"/>
        <v>0</v>
      </c>
      <c r="BT81" s="300">
        <f t="shared" ca="1" si="112"/>
        <v>0</v>
      </c>
      <c r="BU81" s="300">
        <f t="shared" ca="1" si="112"/>
        <v>0</v>
      </c>
      <c r="BV81" s="300">
        <f t="shared" ca="1" si="112"/>
        <v>0</v>
      </c>
      <c r="BW81" s="300">
        <f t="shared" ca="1" si="112"/>
        <v>0</v>
      </c>
      <c r="BX81" s="300">
        <f t="shared" ca="1" si="112"/>
        <v>0</v>
      </c>
      <c r="BY81" s="300">
        <f t="shared" ca="1" si="112"/>
        <v>0</v>
      </c>
      <c r="BZ81" s="300">
        <f t="shared" ca="1" si="112"/>
        <v>0</v>
      </c>
      <c r="CA81" s="300">
        <f t="shared" ca="1" si="112"/>
        <v>0</v>
      </c>
      <c r="CB81" s="300">
        <f t="shared" ca="1" si="112"/>
        <v>0</v>
      </c>
      <c r="CC81" s="300">
        <f t="shared" ca="1" si="112"/>
        <v>0</v>
      </c>
      <c r="CD81" s="300">
        <f t="shared" ca="1" si="113"/>
        <v>0</v>
      </c>
      <c r="CE81" s="300">
        <f t="shared" ca="1" si="113"/>
        <v>0</v>
      </c>
      <c r="CF81" s="300">
        <f t="shared" ca="1" si="113"/>
        <v>0</v>
      </c>
      <c r="CG81" s="300">
        <f t="shared" ca="1" si="113"/>
        <v>0</v>
      </c>
      <c r="CH81" s="300">
        <f t="shared" ca="1" si="113"/>
        <v>0</v>
      </c>
      <c r="CI81" s="300">
        <f t="shared" ca="1" si="113"/>
        <v>0</v>
      </c>
      <c r="CJ81" s="300">
        <f t="shared" ca="1" si="113"/>
        <v>0</v>
      </c>
      <c r="CK81" s="300">
        <f t="shared" ca="1" si="113"/>
        <v>0</v>
      </c>
      <c r="CL81" s="300">
        <f t="shared" ca="1" si="113"/>
        <v>0</v>
      </c>
      <c r="CM81" s="300">
        <f t="shared" ca="1" si="113"/>
        <v>0</v>
      </c>
      <c r="CN81" s="300">
        <f t="shared" ca="1" si="114"/>
        <v>0</v>
      </c>
      <c r="CO81" s="300">
        <f t="shared" ca="1" si="114"/>
        <v>0</v>
      </c>
      <c r="CP81" s="300">
        <f t="shared" ca="1" si="114"/>
        <v>0</v>
      </c>
      <c r="CQ81" s="300">
        <f t="shared" ca="1" si="114"/>
        <v>0</v>
      </c>
      <c r="CR81" s="300">
        <f t="shared" ca="1" si="114"/>
        <v>0</v>
      </c>
      <c r="CS81" s="300">
        <f t="shared" ca="1" si="114"/>
        <v>0</v>
      </c>
      <c r="CT81" s="300">
        <f t="shared" ca="1" si="114"/>
        <v>0</v>
      </c>
      <c r="CU81" s="300">
        <f t="shared" ca="1" si="114"/>
        <v>0</v>
      </c>
      <c r="CV81" s="300">
        <f t="shared" ca="1" si="114"/>
        <v>0</v>
      </c>
      <c r="CW81" s="300">
        <f t="shared" ca="1" si="114"/>
        <v>0</v>
      </c>
      <c r="CX81" s="300">
        <f t="shared" ca="1" si="115"/>
        <v>0</v>
      </c>
      <c r="CY81" s="300">
        <f t="shared" ca="1" si="115"/>
        <v>0</v>
      </c>
      <c r="CZ81" s="300">
        <f t="shared" ca="1" si="115"/>
        <v>0</v>
      </c>
      <c r="DA81" s="300">
        <f t="shared" ca="1" si="115"/>
        <v>0</v>
      </c>
      <c r="DB81" s="300">
        <f t="shared" ca="1" si="115"/>
        <v>0</v>
      </c>
      <c r="DC81" s="300">
        <f t="shared" ca="1" si="115"/>
        <v>0</v>
      </c>
      <c r="DD81" s="300">
        <f t="shared" ca="1" si="115"/>
        <v>0</v>
      </c>
      <c r="DE81" s="300">
        <f t="shared" ca="1" si="115"/>
        <v>0</v>
      </c>
      <c r="DF81" s="300">
        <f t="shared" ca="1" si="115"/>
        <v>0</v>
      </c>
      <c r="DG81" s="300">
        <f t="shared" ca="1" si="115"/>
        <v>0</v>
      </c>
      <c r="DH81" s="300">
        <f t="shared" ca="1" si="116"/>
        <v>0</v>
      </c>
      <c r="DI81" s="300">
        <f t="shared" ca="1" si="116"/>
        <v>0</v>
      </c>
      <c r="DJ81" s="300">
        <f t="shared" ca="1" si="116"/>
        <v>0</v>
      </c>
      <c r="DK81" s="300">
        <f t="shared" ca="1" si="116"/>
        <v>0</v>
      </c>
      <c r="DL81" s="300">
        <f t="shared" ca="1" si="116"/>
        <v>0</v>
      </c>
      <c r="DM81" s="300">
        <f t="shared" ca="1" si="116"/>
        <v>0</v>
      </c>
      <c r="DN81" s="300">
        <f t="shared" ca="1" si="116"/>
        <v>0</v>
      </c>
      <c r="DO81" s="300">
        <f t="shared" ca="1" si="116"/>
        <v>0</v>
      </c>
      <c r="DP81" s="300">
        <f t="shared" ca="1" si="116"/>
        <v>0</v>
      </c>
      <c r="DQ81" s="300">
        <f t="shared" ca="1" si="116"/>
        <v>0</v>
      </c>
      <c r="DR81" s="300">
        <f t="shared" ca="1" si="117"/>
        <v>0</v>
      </c>
      <c r="DS81" s="300">
        <f t="shared" ca="1" si="117"/>
        <v>0</v>
      </c>
      <c r="DT81" s="300">
        <f t="shared" ca="1" si="117"/>
        <v>0</v>
      </c>
      <c r="DU81" s="300">
        <f t="shared" ca="1" si="117"/>
        <v>0</v>
      </c>
      <c r="DV81" s="300">
        <f t="shared" ca="1" si="117"/>
        <v>0</v>
      </c>
      <c r="DW81" s="300">
        <f t="shared" ca="1" si="117"/>
        <v>0</v>
      </c>
      <c r="DX81" s="300">
        <f t="shared" ca="1" si="117"/>
        <v>0</v>
      </c>
      <c r="DY81" s="300">
        <f t="shared" ca="1" si="117"/>
        <v>0</v>
      </c>
      <c r="DZ81" s="300">
        <f t="shared" ca="1" si="117"/>
        <v>0</v>
      </c>
      <c r="EA81" s="300">
        <f t="shared" ca="1" si="117"/>
        <v>0</v>
      </c>
      <c r="EB81" s="300">
        <f t="shared" ca="1" si="118"/>
        <v>0</v>
      </c>
      <c r="EC81" s="300">
        <f t="shared" ca="1" si="118"/>
        <v>0</v>
      </c>
      <c r="ED81" s="300">
        <f t="shared" ca="1" si="118"/>
        <v>0</v>
      </c>
      <c r="EE81" s="300">
        <f t="shared" ca="1" si="118"/>
        <v>0</v>
      </c>
      <c r="EF81" s="300">
        <f t="shared" ca="1" si="118"/>
        <v>0</v>
      </c>
      <c r="EG81" s="300">
        <f t="shared" ca="1" si="118"/>
        <v>0</v>
      </c>
      <c r="EH81" s="300">
        <f t="shared" ca="1" si="118"/>
        <v>0</v>
      </c>
      <c r="EI81" s="300">
        <f t="shared" ca="1" si="118"/>
        <v>0</v>
      </c>
      <c r="EJ81" s="300">
        <f t="shared" ca="1" si="118"/>
        <v>0</v>
      </c>
      <c r="EK81" s="300">
        <f t="shared" ca="1" si="118"/>
        <v>0</v>
      </c>
      <c r="EL81" s="300">
        <f t="shared" ca="1" si="119"/>
        <v>0</v>
      </c>
      <c r="EM81" s="300">
        <f t="shared" ca="1" si="119"/>
        <v>0</v>
      </c>
      <c r="EN81" s="300">
        <f t="shared" ca="1" si="119"/>
        <v>0</v>
      </c>
      <c r="EO81" s="300">
        <f t="shared" ca="1" si="119"/>
        <v>0</v>
      </c>
      <c r="EP81" s="300">
        <f t="shared" ca="1" si="119"/>
        <v>0</v>
      </c>
      <c r="EQ81" s="300">
        <f t="shared" ca="1" si="119"/>
        <v>0</v>
      </c>
      <c r="ER81" s="300">
        <f t="shared" ca="1" si="119"/>
        <v>0</v>
      </c>
      <c r="ES81" s="300">
        <f t="shared" ca="1" si="119"/>
        <v>0</v>
      </c>
      <c r="ET81" s="300">
        <f t="shared" ca="1" si="119"/>
        <v>0</v>
      </c>
      <c r="EU81" s="300">
        <f t="shared" ca="1" si="119"/>
        <v>0</v>
      </c>
      <c r="EV81" s="300">
        <f t="shared" ca="1" si="119"/>
        <v>0</v>
      </c>
      <c r="EW81" s="300">
        <f t="shared" ca="1" si="119"/>
        <v>0</v>
      </c>
      <c r="EX81" s="300">
        <f t="shared" ca="1" si="119"/>
        <v>0</v>
      </c>
      <c r="EY81" s="612"/>
      <c r="EZ81" s="757" t="str">
        <f>'Main Input'!EZ81</f>
        <v>RPI</v>
      </c>
      <c r="FA81" s="766" t="str">
        <f>'Main Input'!FA81</f>
        <v>N/A</v>
      </c>
      <c r="FB81" s="766">
        <f>'Main Input'!FB81</f>
        <v>0</v>
      </c>
      <c r="FC81" s="766" t="str">
        <f>'Main Input'!FC81</f>
        <v>IT Solutions</v>
      </c>
      <c r="FD81" s="766" t="str">
        <f>'Main Input'!FD81</f>
        <v>Managed Services</v>
      </c>
      <c r="FE81" s="757" t="str">
        <f>'Main Input'!FE81</f>
        <v>Opex</v>
      </c>
      <c r="FF81" s="757" t="str">
        <f>'Main Input'!FF81</f>
        <v>ContractAccrual</v>
      </c>
      <c r="FG81" s="757" t="str">
        <f>'Main Input'!FG81</f>
        <v>Expense</v>
      </c>
      <c r="FH81" s="767" t="str">
        <f>'Main Input'!FH81</f>
        <v>A</v>
      </c>
      <c r="FI81" s="768">
        <f>'Main Input'!FI81</f>
        <v>0.22</v>
      </c>
      <c r="FJ81" s="768">
        <f>'Main Input'!FJ81</f>
        <v>0</v>
      </c>
      <c r="FK81" s="612"/>
      <c r="FL81" s="531">
        <f t="shared" si="121"/>
        <v>0</v>
      </c>
      <c r="FM81" s="532" t="str">
        <f t="shared" ref="FM81:FM89" si="122">INDEX(CTSwitches,MATCH($C81,CTList,0))</f>
        <v>Y</v>
      </c>
      <c r="FN81" s="532" t="str">
        <f t="shared" ref="FN81:FN89" si="123">INDEX(SuSwitches,MATCH($K81,SuList,0))</f>
        <v>Y</v>
      </c>
      <c r="FO81" s="532" t="str">
        <f t="shared" ref="FO81:FO89" si="124">INDEX(BASwitches,MATCH($L81,BAList,0))</f>
        <v>Y</v>
      </c>
      <c r="FP81" s="532" t="str">
        <f t="shared" ref="FP81:FP89" si="125">INDEX(CCASwitches,MATCH($V81,CCAList,0))</f>
        <v>Y</v>
      </c>
      <c r="FQ81" s="612"/>
      <c r="FT81" s="612"/>
    </row>
    <row r="82" spans="1:176">
      <c r="A82" s="750" t="str">
        <f>'Main Input'!A82</f>
        <v>MTB</v>
      </c>
      <c r="B82" s="762" t="str">
        <f>'Main Input'!B82</f>
        <v>Business Unit</v>
      </c>
      <c r="C82" s="762" t="str">
        <f>'Main Input'!C82</f>
        <v>Labour</v>
      </c>
      <c r="D82" s="762" t="str">
        <f>'Main Input'!D82</f>
        <v>TFR</v>
      </c>
      <c r="E82" s="762" t="str">
        <f>'Main Input'!E82</f>
        <v>Migration Lead Engineer / Team lead (Wintel)</v>
      </c>
      <c r="F82" s="753" t="str">
        <f>'Main Input'!F82</f>
        <v>direct</v>
      </c>
      <c r="G82" s="753" t="str">
        <f>'Main Input'!G82</f>
        <v>Person</v>
      </c>
      <c r="H82" s="753" t="str">
        <f>'Main Input'!H82</f>
        <v>TAC.CSA.2</v>
      </c>
      <c r="I82" s="753">
        <f>'Main Input'!I82</f>
        <v>0</v>
      </c>
      <c r="J82" s="753">
        <f>'Main Input'!J82</f>
        <v>0</v>
      </c>
      <c r="K82" s="753" t="str">
        <f>'Main Input'!K82</f>
        <v>FJS</v>
      </c>
      <c r="L82" s="753" t="str">
        <f>'Main Input'!L82</f>
        <v>pTran</v>
      </c>
      <c r="M82" s="753">
        <f>'Main Input'!M82</f>
        <v>0</v>
      </c>
      <c r="N82" s="753">
        <f>'Main Input'!N82</f>
        <v>0</v>
      </c>
      <c r="O82" s="753" t="str">
        <f>'Main Input'!O82</f>
        <v>SPAIN</v>
      </c>
      <c r="P82" s="753">
        <f>'Main Input'!P82</f>
        <v>313</v>
      </c>
      <c r="Q82" s="753" t="str">
        <f>'Main Input'!Q82</f>
        <v>EUR</v>
      </c>
      <c r="R82" s="753" t="str">
        <f>'Main Input'!R82</f>
        <v>EMEA</v>
      </c>
      <c r="S82" s="753" t="str">
        <f>'Main Input'!S82</f>
        <v>Local</v>
      </c>
      <c r="T82" s="753">
        <f>'Main Input'!T82</f>
        <v>0</v>
      </c>
      <c r="U82" s="753">
        <f>'Main Input'!U82</f>
        <v>0</v>
      </c>
      <c r="V82" s="753" t="str">
        <f>'Main Input'!V82</f>
        <v>4_ATP</v>
      </c>
      <c r="W82" s="753">
        <f>'Main Input'!W82</f>
        <v>0</v>
      </c>
      <c r="X82" s="753">
        <f>'Main Input'!X82</f>
        <v>0</v>
      </c>
      <c r="Y82" s="753">
        <f>'Main Input'!Y82</f>
        <v>0</v>
      </c>
      <c r="Z82" s="753">
        <f>'Main Input'!Z82</f>
        <v>0</v>
      </c>
      <c r="AA82" s="753">
        <f>'Main Input'!AA82</f>
        <v>0</v>
      </c>
      <c r="AB82" s="763">
        <f>'Main Input'!AB82</f>
        <v>0</v>
      </c>
      <c r="AC82" s="763" t="str">
        <f>'Main Input'!AC82</f>
        <v>Days</v>
      </c>
      <c r="AD82" s="764">
        <f>'Main Input'!AD82</f>
        <v>85</v>
      </c>
      <c r="AE82" s="765">
        <f t="shared" ca="1" si="120"/>
        <v>26605</v>
      </c>
      <c r="AF82" s="299">
        <f t="shared" si="108"/>
        <v>0</v>
      </c>
      <c r="AG82" s="300">
        <f t="shared" ca="1" si="108"/>
        <v>0</v>
      </c>
      <c r="AH82" s="300">
        <f t="shared" ca="1" si="108"/>
        <v>6651.25</v>
      </c>
      <c r="AI82" s="300">
        <f t="shared" ca="1" si="108"/>
        <v>6651.25</v>
      </c>
      <c r="AJ82" s="300">
        <f t="shared" ca="1" si="108"/>
        <v>6651.25</v>
      </c>
      <c r="AK82" s="300">
        <f t="shared" ca="1" si="108"/>
        <v>6651.25</v>
      </c>
      <c r="AL82" s="300">
        <f t="shared" ca="1" si="108"/>
        <v>0</v>
      </c>
      <c r="AM82" s="300">
        <f t="shared" ca="1" si="108"/>
        <v>0</v>
      </c>
      <c r="AN82" s="300">
        <f t="shared" ca="1" si="108"/>
        <v>0</v>
      </c>
      <c r="AO82" s="300">
        <f t="shared" ca="1" si="108"/>
        <v>0</v>
      </c>
      <c r="AP82" s="300">
        <f t="shared" ca="1" si="109"/>
        <v>0</v>
      </c>
      <c r="AQ82" s="300">
        <f t="shared" ca="1" si="109"/>
        <v>0</v>
      </c>
      <c r="AR82" s="300">
        <f t="shared" ca="1" si="109"/>
        <v>0</v>
      </c>
      <c r="AS82" s="300">
        <f t="shared" ca="1" si="109"/>
        <v>0</v>
      </c>
      <c r="AT82" s="300">
        <f t="shared" ca="1" si="109"/>
        <v>0</v>
      </c>
      <c r="AU82" s="300">
        <f t="shared" ca="1" si="109"/>
        <v>0</v>
      </c>
      <c r="AV82" s="300">
        <f t="shared" ca="1" si="109"/>
        <v>0</v>
      </c>
      <c r="AW82" s="300">
        <f t="shared" ca="1" si="109"/>
        <v>0</v>
      </c>
      <c r="AX82" s="300">
        <f t="shared" ca="1" si="109"/>
        <v>0</v>
      </c>
      <c r="AY82" s="300">
        <f t="shared" ca="1" si="109"/>
        <v>0</v>
      </c>
      <c r="AZ82" s="300">
        <f t="shared" ca="1" si="110"/>
        <v>0</v>
      </c>
      <c r="BA82" s="300">
        <f t="shared" ca="1" si="110"/>
        <v>0</v>
      </c>
      <c r="BB82" s="300">
        <f t="shared" ca="1" si="110"/>
        <v>0</v>
      </c>
      <c r="BC82" s="300">
        <f t="shared" ca="1" si="110"/>
        <v>0</v>
      </c>
      <c r="BD82" s="300">
        <f t="shared" ca="1" si="110"/>
        <v>0</v>
      </c>
      <c r="BE82" s="300">
        <f t="shared" ca="1" si="110"/>
        <v>0</v>
      </c>
      <c r="BF82" s="300">
        <f t="shared" ca="1" si="110"/>
        <v>0</v>
      </c>
      <c r="BG82" s="300">
        <f t="shared" ca="1" si="110"/>
        <v>0</v>
      </c>
      <c r="BH82" s="300">
        <f t="shared" ca="1" si="110"/>
        <v>0</v>
      </c>
      <c r="BI82" s="300">
        <f t="shared" ca="1" si="110"/>
        <v>0</v>
      </c>
      <c r="BJ82" s="300">
        <f t="shared" ca="1" si="111"/>
        <v>0</v>
      </c>
      <c r="BK82" s="300">
        <f t="shared" ca="1" si="111"/>
        <v>0</v>
      </c>
      <c r="BL82" s="300">
        <f t="shared" ca="1" si="111"/>
        <v>0</v>
      </c>
      <c r="BM82" s="300">
        <f t="shared" ca="1" si="111"/>
        <v>0</v>
      </c>
      <c r="BN82" s="300">
        <f t="shared" ca="1" si="111"/>
        <v>0</v>
      </c>
      <c r="BO82" s="300">
        <f t="shared" ca="1" si="111"/>
        <v>0</v>
      </c>
      <c r="BP82" s="300">
        <f t="shared" ca="1" si="111"/>
        <v>0</v>
      </c>
      <c r="BQ82" s="300">
        <f t="shared" ca="1" si="111"/>
        <v>0</v>
      </c>
      <c r="BR82" s="300">
        <f t="shared" ca="1" si="111"/>
        <v>0</v>
      </c>
      <c r="BS82" s="300">
        <f t="shared" ca="1" si="111"/>
        <v>0</v>
      </c>
      <c r="BT82" s="300">
        <f t="shared" ca="1" si="112"/>
        <v>0</v>
      </c>
      <c r="BU82" s="300">
        <f t="shared" ca="1" si="112"/>
        <v>0</v>
      </c>
      <c r="BV82" s="300">
        <f t="shared" ca="1" si="112"/>
        <v>0</v>
      </c>
      <c r="BW82" s="300">
        <f t="shared" ca="1" si="112"/>
        <v>0</v>
      </c>
      <c r="BX82" s="300">
        <f t="shared" ca="1" si="112"/>
        <v>0</v>
      </c>
      <c r="BY82" s="300">
        <f t="shared" ca="1" si="112"/>
        <v>0</v>
      </c>
      <c r="BZ82" s="300">
        <f t="shared" ca="1" si="112"/>
        <v>0</v>
      </c>
      <c r="CA82" s="300">
        <f t="shared" ca="1" si="112"/>
        <v>0</v>
      </c>
      <c r="CB82" s="300">
        <f t="shared" ca="1" si="112"/>
        <v>0</v>
      </c>
      <c r="CC82" s="300">
        <f t="shared" ca="1" si="112"/>
        <v>0</v>
      </c>
      <c r="CD82" s="300">
        <f t="shared" ca="1" si="113"/>
        <v>0</v>
      </c>
      <c r="CE82" s="300">
        <f t="shared" ca="1" si="113"/>
        <v>0</v>
      </c>
      <c r="CF82" s="300">
        <f t="shared" ca="1" si="113"/>
        <v>0</v>
      </c>
      <c r="CG82" s="300">
        <f t="shared" ca="1" si="113"/>
        <v>0</v>
      </c>
      <c r="CH82" s="300">
        <f t="shared" ca="1" si="113"/>
        <v>0</v>
      </c>
      <c r="CI82" s="300">
        <f t="shared" ca="1" si="113"/>
        <v>0</v>
      </c>
      <c r="CJ82" s="300">
        <f t="shared" ca="1" si="113"/>
        <v>0</v>
      </c>
      <c r="CK82" s="300">
        <f t="shared" ca="1" si="113"/>
        <v>0</v>
      </c>
      <c r="CL82" s="300">
        <f t="shared" ca="1" si="113"/>
        <v>0</v>
      </c>
      <c r="CM82" s="300">
        <f t="shared" ca="1" si="113"/>
        <v>0</v>
      </c>
      <c r="CN82" s="300">
        <f t="shared" ca="1" si="114"/>
        <v>0</v>
      </c>
      <c r="CO82" s="300">
        <f t="shared" ca="1" si="114"/>
        <v>0</v>
      </c>
      <c r="CP82" s="300">
        <f t="shared" ca="1" si="114"/>
        <v>0</v>
      </c>
      <c r="CQ82" s="300">
        <f t="shared" ca="1" si="114"/>
        <v>0</v>
      </c>
      <c r="CR82" s="300">
        <f t="shared" ca="1" si="114"/>
        <v>0</v>
      </c>
      <c r="CS82" s="300">
        <f t="shared" ca="1" si="114"/>
        <v>0</v>
      </c>
      <c r="CT82" s="300">
        <f t="shared" ca="1" si="114"/>
        <v>0</v>
      </c>
      <c r="CU82" s="300">
        <f t="shared" ca="1" si="114"/>
        <v>0</v>
      </c>
      <c r="CV82" s="300">
        <f t="shared" ca="1" si="114"/>
        <v>0</v>
      </c>
      <c r="CW82" s="300">
        <f t="shared" ca="1" si="114"/>
        <v>0</v>
      </c>
      <c r="CX82" s="300">
        <f t="shared" ca="1" si="115"/>
        <v>0</v>
      </c>
      <c r="CY82" s="300">
        <f t="shared" ca="1" si="115"/>
        <v>0</v>
      </c>
      <c r="CZ82" s="300">
        <f t="shared" ca="1" si="115"/>
        <v>0</v>
      </c>
      <c r="DA82" s="300">
        <f t="shared" ca="1" si="115"/>
        <v>0</v>
      </c>
      <c r="DB82" s="300">
        <f t="shared" ca="1" si="115"/>
        <v>0</v>
      </c>
      <c r="DC82" s="300">
        <f t="shared" ca="1" si="115"/>
        <v>0</v>
      </c>
      <c r="DD82" s="300">
        <f t="shared" ca="1" si="115"/>
        <v>0</v>
      </c>
      <c r="DE82" s="300">
        <f t="shared" ca="1" si="115"/>
        <v>0</v>
      </c>
      <c r="DF82" s="300">
        <f t="shared" ca="1" si="115"/>
        <v>0</v>
      </c>
      <c r="DG82" s="300">
        <f t="shared" ca="1" si="115"/>
        <v>0</v>
      </c>
      <c r="DH82" s="300">
        <f t="shared" ca="1" si="116"/>
        <v>0</v>
      </c>
      <c r="DI82" s="300">
        <f t="shared" ca="1" si="116"/>
        <v>0</v>
      </c>
      <c r="DJ82" s="300">
        <f t="shared" ca="1" si="116"/>
        <v>0</v>
      </c>
      <c r="DK82" s="300">
        <f t="shared" ca="1" si="116"/>
        <v>0</v>
      </c>
      <c r="DL82" s="300">
        <f t="shared" ca="1" si="116"/>
        <v>0</v>
      </c>
      <c r="DM82" s="300">
        <f t="shared" ca="1" si="116"/>
        <v>0</v>
      </c>
      <c r="DN82" s="300">
        <f t="shared" ca="1" si="116"/>
        <v>0</v>
      </c>
      <c r="DO82" s="300">
        <f t="shared" ca="1" si="116"/>
        <v>0</v>
      </c>
      <c r="DP82" s="300">
        <f t="shared" ca="1" si="116"/>
        <v>0</v>
      </c>
      <c r="DQ82" s="300">
        <f t="shared" ca="1" si="116"/>
        <v>0</v>
      </c>
      <c r="DR82" s="300">
        <f t="shared" ca="1" si="117"/>
        <v>0</v>
      </c>
      <c r="DS82" s="300">
        <f t="shared" ca="1" si="117"/>
        <v>0</v>
      </c>
      <c r="DT82" s="300">
        <f t="shared" ca="1" si="117"/>
        <v>0</v>
      </c>
      <c r="DU82" s="300">
        <f t="shared" ca="1" si="117"/>
        <v>0</v>
      </c>
      <c r="DV82" s="300">
        <f t="shared" ca="1" si="117"/>
        <v>0</v>
      </c>
      <c r="DW82" s="300">
        <f t="shared" ca="1" si="117"/>
        <v>0</v>
      </c>
      <c r="DX82" s="300">
        <f t="shared" ca="1" si="117"/>
        <v>0</v>
      </c>
      <c r="DY82" s="300">
        <f t="shared" ca="1" si="117"/>
        <v>0</v>
      </c>
      <c r="DZ82" s="300">
        <f t="shared" ca="1" si="117"/>
        <v>0</v>
      </c>
      <c r="EA82" s="300">
        <f t="shared" ca="1" si="117"/>
        <v>0</v>
      </c>
      <c r="EB82" s="300">
        <f t="shared" ca="1" si="118"/>
        <v>0</v>
      </c>
      <c r="EC82" s="300">
        <f t="shared" ca="1" si="118"/>
        <v>0</v>
      </c>
      <c r="ED82" s="300">
        <f t="shared" ca="1" si="118"/>
        <v>0</v>
      </c>
      <c r="EE82" s="300">
        <f t="shared" ca="1" si="118"/>
        <v>0</v>
      </c>
      <c r="EF82" s="300">
        <f t="shared" ca="1" si="118"/>
        <v>0</v>
      </c>
      <c r="EG82" s="300">
        <f t="shared" ca="1" si="118"/>
        <v>0</v>
      </c>
      <c r="EH82" s="300">
        <f t="shared" ca="1" si="118"/>
        <v>0</v>
      </c>
      <c r="EI82" s="300">
        <f t="shared" ca="1" si="118"/>
        <v>0</v>
      </c>
      <c r="EJ82" s="300">
        <f t="shared" ca="1" si="118"/>
        <v>0</v>
      </c>
      <c r="EK82" s="300">
        <f t="shared" ca="1" si="118"/>
        <v>0</v>
      </c>
      <c r="EL82" s="300">
        <f t="shared" ca="1" si="119"/>
        <v>0</v>
      </c>
      <c r="EM82" s="300">
        <f t="shared" ca="1" si="119"/>
        <v>0</v>
      </c>
      <c r="EN82" s="300">
        <f t="shared" ca="1" si="119"/>
        <v>0</v>
      </c>
      <c r="EO82" s="300">
        <f t="shared" ca="1" si="119"/>
        <v>0</v>
      </c>
      <c r="EP82" s="300">
        <f t="shared" ca="1" si="119"/>
        <v>0</v>
      </c>
      <c r="EQ82" s="300">
        <f t="shared" ca="1" si="119"/>
        <v>0</v>
      </c>
      <c r="ER82" s="300">
        <f t="shared" ca="1" si="119"/>
        <v>0</v>
      </c>
      <c r="ES82" s="300">
        <f t="shared" ca="1" si="119"/>
        <v>0</v>
      </c>
      <c r="ET82" s="300">
        <f t="shared" ca="1" si="119"/>
        <v>0</v>
      </c>
      <c r="EU82" s="300">
        <f t="shared" ca="1" si="119"/>
        <v>0</v>
      </c>
      <c r="EV82" s="300">
        <f t="shared" ca="1" si="119"/>
        <v>0</v>
      </c>
      <c r="EW82" s="300">
        <f t="shared" ca="1" si="119"/>
        <v>0</v>
      </c>
      <c r="EX82" s="300">
        <f t="shared" ca="1" si="119"/>
        <v>0</v>
      </c>
      <c r="EY82" s="612"/>
      <c r="EZ82" s="757" t="str">
        <f>'Main Input'!EZ82</f>
        <v>RPI</v>
      </c>
      <c r="FA82" s="766" t="str">
        <f>'Main Input'!FA82</f>
        <v>N/A</v>
      </c>
      <c r="FB82" s="766">
        <f>'Main Input'!FB82</f>
        <v>0</v>
      </c>
      <c r="FC82" s="766" t="str">
        <f>'Main Input'!FC82</f>
        <v>IT Solutions</v>
      </c>
      <c r="FD82" s="766" t="str">
        <f>'Main Input'!FD82</f>
        <v>Managed Services</v>
      </c>
      <c r="FE82" s="757" t="str">
        <f>'Main Input'!FE82</f>
        <v>Opex</v>
      </c>
      <c r="FF82" s="757" t="str">
        <f>'Main Input'!FF82</f>
        <v>ContractAccrual</v>
      </c>
      <c r="FG82" s="757" t="str">
        <f>'Main Input'!FG82</f>
        <v>Expense</v>
      </c>
      <c r="FH82" s="767" t="str">
        <f>'Main Input'!FH82</f>
        <v>A</v>
      </c>
      <c r="FI82" s="768">
        <f>'Main Input'!FI82</f>
        <v>0.22</v>
      </c>
      <c r="FJ82" s="768">
        <f>'Main Input'!FJ82</f>
        <v>0</v>
      </c>
      <c r="FK82" s="612"/>
      <c r="FL82" s="531">
        <f t="shared" si="121"/>
        <v>0</v>
      </c>
      <c r="FM82" s="532" t="str">
        <f t="shared" si="122"/>
        <v>Y</v>
      </c>
      <c r="FN82" s="532" t="str">
        <f t="shared" si="123"/>
        <v>Y</v>
      </c>
      <c r="FO82" s="532" t="str">
        <f t="shared" si="124"/>
        <v>Y</v>
      </c>
      <c r="FP82" s="532" t="str">
        <f t="shared" si="125"/>
        <v>Y</v>
      </c>
      <c r="FQ82" s="612"/>
      <c r="FT82" s="612"/>
    </row>
    <row r="83" spans="1:176">
      <c r="A83" s="750" t="str">
        <f>'Main Input'!A83</f>
        <v>MTB</v>
      </c>
      <c r="B83" s="762" t="str">
        <f>'Main Input'!B83</f>
        <v>Business Unit</v>
      </c>
      <c r="C83" s="762" t="str">
        <f>'Main Input'!C83</f>
        <v>Labour</v>
      </c>
      <c r="D83" s="762" t="str">
        <f>'Main Input'!D83</f>
        <v>TFR</v>
      </c>
      <c r="E83" s="762" t="str">
        <f>'Main Input'!E83</f>
        <v>Migration Engineer #2 (Wintel)</v>
      </c>
      <c r="F83" s="753" t="str">
        <f>'Main Input'!F83</f>
        <v>direct</v>
      </c>
      <c r="G83" s="753" t="str">
        <f>'Main Input'!G83</f>
        <v>Person</v>
      </c>
      <c r="H83" s="753" t="str">
        <f>'Main Input'!H83</f>
        <v>TAC.CSA.2</v>
      </c>
      <c r="I83" s="753">
        <f>'Main Input'!I83</f>
        <v>0</v>
      </c>
      <c r="J83" s="753">
        <f>'Main Input'!J83</f>
        <v>0</v>
      </c>
      <c r="K83" s="753" t="str">
        <f>'Main Input'!K83</f>
        <v>FJS</v>
      </c>
      <c r="L83" s="753" t="str">
        <f>'Main Input'!L83</f>
        <v>pTran</v>
      </c>
      <c r="M83" s="753">
        <f>'Main Input'!M83</f>
        <v>0</v>
      </c>
      <c r="N83" s="753">
        <f>'Main Input'!N83</f>
        <v>0</v>
      </c>
      <c r="O83" s="753" t="str">
        <f>'Main Input'!O83</f>
        <v>SPAIN</v>
      </c>
      <c r="P83" s="753">
        <f>'Main Input'!P83</f>
        <v>313</v>
      </c>
      <c r="Q83" s="753" t="str">
        <f>'Main Input'!Q83</f>
        <v>EUR</v>
      </c>
      <c r="R83" s="753" t="str">
        <f>'Main Input'!R83</f>
        <v>EMEA</v>
      </c>
      <c r="S83" s="753" t="str">
        <f>'Main Input'!S83</f>
        <v>Local</v>
      </c>
      <c r="T83" s="753">
        <f>'Main Input'!T83</f>
        <v>0</v>
      </c>
      <c r="U83" s="753">
        <f>'Main Input'!U83</f>
        <v>0</v>
      </c>
      <c r="V83" s="753" t="str">
        <f>'Main Input'!V83</f>
        <v>4_ATP</v>
      </c>
      <c r="W83" s="753">
        <f>'Main Input'!W83</f>
        <v>0</v>
      </c>
      <c r="X83" s="753">
        <f>'Main Input'!X83</f>
        <v>0</v>
      </c>
      <c r="Y83" s="753">
        <f>'Main Input'!Y83</f>
        <v>0</v>
      </c>
      <c r="Z83" s="753">
        <f>'Main Input'!Z83</f>
        <v>0</v>
      </c>
      <c r="AA83" s="753">
        <f>'Main Input'!AA83</f>
        <v>0</v>
      </c>
      <c r="AB83" s="763">
        <f>'Main Input'!AB83</f>
        <v>0</v>
      </c>
      <c r="AC83" s="763" t="str">
        <f>'Main Input'!AC83</f>
        <v>Days</v>
      </c>
      <c r="AD83" s="764">
        <f>'Main Input'!AD83</f>
        <v>85</v>
      </c>
      <c r="AE83" s="765">
        <f t="shared" ca="1" si="120"/>
        <v>26605</v>
      </c>
      <c r="AF83" s="299">
        <f t="shared" si="108"/>
        <v>0</v>
      </c>
      <c r="AG83" s="300">
        <f t="shared" ca="1" si="108"/>
        <v>0</v>
      </c>
      <c r="AH83" s="300">
        <f t="shared" ca="1" si="108"/>
        <v>6651.25</v>
      </c>
      <c r="AI83" s="300">
        <f t="shared" ca="1" si="108"/>
        <v>6651.25</v>
      </c>
      <c r="AJ83" s="300">
        <f t="shared" ca="1" si="108"/>
        <v>6651.25</v>
      </c>
      <c r="AK83" s="300">
        <f t="shared" ca="1" si="108"/>
        <v>6651.25</v>
      </c>
      <c r="AL83" s="300">
        <f t="shared" ca="1" si="108"/>
        <v>0</v>
      </c>
      <c r="AM83" s="300">
        <f t="shared" ca="1" si="108"/>
        <v>0</v>
      </c>
      <c r="AN83" s="300">
        <f t="shared" ca="1" si="108"/>
        <v>0</v>
      </c>
      <c r="AO83" s="300">
        <f t="shared" ca="1" si="108"/>
        <v>0</v>
      </c>
      <c r="AP83" s="300">
        <f t="shared" ca="1" si="109"/>
        <v>0</v>
      </c>
      <c r="AQ83" s="300">
        <f t="shared" ca="1" si="109"/>
        <v>0</v>
      </c>
      <c r="AR83" s="300">
        <f t="shared" ca="1" si="109"/>
        <v>0</v>
      </c>
      <c r="AS83" s="300">
        <f t="shared" ca="1" si="109"/>
        <v>0</v>
      </c>
      <c r="AT83" s="300">
        <f t="shared" ca="1" si="109"/>
        <v>0</v>
      </c>
      <c r="AU83" s="300">
        <f t="shared" ca="1" si="109"/>
        <v>0</v>
      </c>
      <c r="AV83" s="300">
        <f t="shared" ca="1" si="109"/>
        <v>0</v>
      </c>
      <c r="AW83" s="300">
        <f t="shared" ca="1" si="109"/>
        <v>0</v>
      </c>
      <c r="AX83" s="300">
        <f t="shared" ca="1" si="109"/>
        <v>0</v>
      </c>
      <c r="AY83" s="300">
        <f t="shared" ca="1" si="109"/>
        <v>0</v>
      </c>
      <c r="AZ83" s="300">
        <f t="shared" ca="1" si="110"/>
        <v>0</v>
      </c>
      <c r="BA83" s="300">
        <f t="shared" ca="1" si="110"/>
        <v>0</v>
      </c>
      <c r="BB83" s="300">
        <f t="shared" ca="1" si="110"/>
        <v>0</v>
      </c>
      <c r="BC83" s="300">
        <f t="shared" ca="1" si="110"/>
        <v>0</v>
      </c>
      <c r="BD83" s="300">
        <f t="shared" ca="1" si="110"/>
        <v>0</v>
      </c>
      <c r="BE83" s="300">
        <f t="shared" ca="1" si="110"/>
        <v>0</v>
      </c>
      <c r="BF83" s="300">
        <f t="shared" ca="1" si="110"/>
        <v>0</v>
      </c>
      <c r="BG83" s="300">
        <f t="shared" ca="1" si="110"/>
        <v>0</v>
      </c>
      <c r="BH83" s="300">
        <f t="shared" ca="1" si="110"/>
        <v>0</v>
      </c>
      <c r="BI83" s="300">
        <f t="shared" ca="1" si="110"/>
        <v>0</v>
      </c>
      <c r="BJ83" s="300">
        <f t="shared" ca="1" si="111"/>
        <v>0</v>
      </c>
      <c r="BK83" s="300">
        <f t="shared" ca="1" si="111"/>
        <v>0</v>
      </c>
      <c r="BL83" s="300">
        <f t="shared" ca="1" si="111"/>
        <v>0</v>
      </c>
      <c r="BM83" s="300">
        <f t="shared" ca="1" si="111"/>
        <v>0</v>
      </c>
      <c r="BN83" s="300">
        <f t="shared" ca="1" si="111"/>
        <v>0</v>
      </c>
      <c r="BO83" s="300">
        <f t="shared" ca="1" si="111"/>
        <v>0</v>
      </c>
      <c r="BP83" s="300">
        <f t="shared" ca="1" si="111"/>
        <v>0</v>
      </c>
      <c r="BQ83" s="300">
        <f t="shared" ca="1" si="111"/>
        <v>0</v>
      </c>
      <c r="BR83" s="300">
        <f t="shared" ca="1" si="111"/>
        <v>0</v>
      </c>
      <c r="BS83" s="300">
        <f t="shared" ca="1" si="111"/>
        <v>0</v>
      </c>
      <c r="BT83" s="300">
        <f t="shared" ca="1" si="112"/>
        <v>0</v>
      </c>
      <c r="BU83" s="300">
        <f t="shared" ca="1" si="112"/>
        <v>0</v>
      </c>
      <c r="BV83" s="300">
        <f t="shared" ca="1" si="112"/>
        <v>0</v>
      </c>
      <c r="BW83" s="300">
        <f t="shared" ca="1" si="112"/>
        <v>0</v>
      </c>
      <c r="BX83" s="300">
        <f t="shared" ca="1" si="112"/>
        <v>0</v>
      </c>
      <c r="BY83" s="300">
        <f t="shared" ca="1" si="112"/>
        <v>0</v>
      </c>
      <c r="BZ83" s="300">
        <f t="shared" ca="1" si="112"/>
        <v>0</v>
      </c>
      <c r="CA83" s="300">
        <f t="shared" ca="1" si="112"/>
        <v>0</v>
      </c>
      <c r="CB83" s="300">
        <f t="shared" ca="1" si="112"/>
        <v>0</v>
      </c>
      <c r="CC83" s="300">
        <f t="shared" ca="1" si="112"/>
        <v>0</v>
      </c>
      <c r="CD83" s="300">
        <f t="shared" ca="1" si="113"/>
        <v>0</v>
      </c>
      <c r="CE83" s="300">
        <f t="shared" ca="1" si="113"/>
        <v>0</v>
      </c>
      <c r="CF83" s="300">
        <f t="shared" ca="1" si="113"/>
        <v>0</v>
      </c>
      <c r="CG83" s="300">
        <f t="shared" ca="1" si="113"/>
        <v>0</v>
      </c>
      <c r="CH83" s="300">
        <f t="shared" ca="1" si="113"/>
        <v>0</v>
      </c>
      <c r="CI83" s="300">
        <f t="shared" ca="1" si="113"/>
        <v>0</v>
      </c>
      <c r="CJ83" s="300">
        <f t="shared" ca="1" si="113"/>
        <v>0</v>
      </c>
      <c r="CK83" s="300">
        <f t="shared" ca="1" si="113"/>
        <v>0</v>
      </c>
      <c r="CL83" s="300">
        <f t="shared" ca="1" si="113"/>
        <v>0</v>
      </c>
      <c r="CM83" s="300">
        <f t="shared" ca="1" si="113"/>
        <v>0</v>
      </c>
      <c r="CN83" s="300">
        <f t="shared" ca="1" si="114"/>
        <v>0</v>
      </c>
      <c r="CO83" s="300">
        <f t="shared" ca="1" si="114"/>
        <v>0</v>
      </c>
      <c r="CP83" s="300">
        <f t="shared" ca="1" si="114"/>
        <v>0</v>
      </c>
      <c r="CQ83" s="300">
        <f t="shared" ca="1" si="114"/>
        <v>0</v>
      </c>
      <c r="CR83" s="300">
        <f t="shared" ca="1" si="114"/>
        <v>0</v>
      </c>
      <c r="CS83" s="300">
        <f t="shared" ca="1" si="114"/>
        <v>0</v>
      </c>
      <c r="CT83" s="300">
        <f t="shared" ca="1" si="114"/>
        <v>0</v>
      </c>
      <c r="CU83" s="300">
        <f t="shared" ca="1" si="114"/>
        <v>0</v>
      </c>
      <c r="CV83" s="300">
        <f t="shared" ca="1" si="114"/>
        <v>0</v>
      </c>
      <c r="CW83" s="300">
        <f t="shared" ca="1" si="114"/>
        <v>0</v>
      </c>
      <c r="CX83" s="300">
        <f t="shared" ca="1" si="115"/>
        <v>0</v>
      </c>
      <c r="CY83" s="300">
        <f t="shared" ca="1" si="115"/>
        <v>0</v>
      </c>
      <c r="CZ83" s="300">
        <f t="shared" ca="1" si="115"/>
        <v>0</v>
      </c>
      <c r="DA83" s="300">
        <f t="shared" ca="1" si="115"/>
        <v>0</v>
      </c>
      <c r="DB83" s="300">
        <f t="shared" ca="1" si="115"/>
        <v>0</v>
      </c>
      <c r="DC83" s="300">
        <f t="shared" ca="1" si="115"/>
        <v>0</v>
      </c>
      <c r="DD83" s="300">
        <f t="shared" ca="1" si="115"/>
        <v>0</v>
      </c>
      <c r="DE83" s="300">
        <f t="shared" ca="1" si="115"/>
        <v>0</v>
      </c>
      <c r="DF83" s="300">
        <f t="shared" ca="1" si="115"/>
        <v>0</v>
      </c>
      <c r="DG83" s="300">
        <f t="shared" ca="1" si="115"/>
        <v>0</v>
      </c>
      <c r="DH83" s="300">
        <f t="shared" ca="1" si="116"/>
        <v>0</v>
      </c>
      <c r="DI83" s="300">
        <f t="shared" ca="1" si="116"/>
        <v>0</v>
      </c>
      <c r="DJ83" s="300">
        <f t="shared" ca="1" si="116"/>
        <v>0</v>
      </c>
      <c r="DK83" s="300">
        <f t="shared" ca="1" si="116"/>
        <v>0</v>
      </c>
      <c r="DL83" s="300">
        <f t="shared" ca="1" si="116"/>
        <v>0</v>
      </c>
      <c r="DM83" s="300">
        <f t="shared" ca="1" si="116"/>
        <v>0</v>
      </c>
      <c r="DN83" s="300">
        <f t="shared" ca="1" si="116"/>
        <v>0</v>
      </c>
      <c r="DO83" s="300">
        <f t="shared" ca="1" si="116"/>
        <v>0</v>
      </c>
      <c r="DP83" s="300">
        <f t="shared" ca="1" si="116"/>
        <v>0</v>
      </c>
      <c r="DQ83" s="300">
        <f t="shared" ca="1" si="116"/>
        <v>0</v>
      </c>
      <c r="DR83" s="300">
        <f t="shared" ca="1" si="117"/>
        <v>0</v>
      </c>
      <c r="DS83" s="300">
        <f t="shared" ca="1" si="117"/>
        <v>0</v>
      </c>
      <c r="DT83" s="300">
        <f t="shared" ca="1" si="117"/>
        <v>0</v>
      </c>
      <c r="DU83" s="300">
        <f t="shared" ca="1" si="117"/>
        <v>0</v>
      </c>
      <c r="DV83" s="300">
        <f t="shared" ca="1" si="117"/>
        <v>0</v>
      </c>
      <c r="DW83" s="300">
        <f t="shared" ca="1" si="117"/>
        <v>0</v>
      </c>
      <c r="DX83" s="300">
        <f t="shared" ca="1" si="117"/>
        <v>0</v>
      </c>
      <c r="DY83" s="300">
        <f t="shared" ca="1" si="117"/>
        <v>0</v>
      </c>
      <c r="DZ83" s="300">
        <f t="shared" ca="1" si="117"/>
        <v>0</v>
      </c>
      <c r="EA83" s="300">
        <f t="shared" ca="1" si="117"/>
        <v>0</v>
      </c>
      <c r="EB83" s="300">
        <f t="shared" ca="1" si="118"/>
        <v>0</v>
      </c>
      <c r="EC83" s="300">
        <f t="shared" ca="1" si="118"/>
        <v>0</v>
      </c>
      <c r="ED83" s="300">
        <f t="shared" ca="1" si="118"/>
        <v>0</v>
      </c>
      <c r="EE83" s="300">
        <f t="shared" ca="1" si="118"/>
        <v>0</v>
      </c>
      <c r="EF83" s="300">
        <f t="shared" ca="1" si="118"/>
        <v>0</v>
      </c>
      <c r="EG83" s="300">
        <f t="shared" ca="1" si="118"/>
        <v>0</v>
      </c>
      <c r="EH83" s="300">
        <f t="shared" ca="1" si="118"/>
        <v>0</v>
      </c>
      <c r="EI83" s="300">
        <f t="shared" ca="1" si="118"/>
        <v>0</v>
      </c>
      <c r="EJ83" s="300">
        <f t="shared" ca="1" si="118"/>
        <v>0</v>
      </c>
      <c r="EK83" s="300">
        <f t="shared" ca="1" si="118"/>
        <v>0</v>
      </c>
      <c r="EL83" s="300">
        <f t="shared" ca="1" si="119"/>
        <v>0</v>
      </c>
      <c r="EM83" s="300">
        <f t="shared" ca="1" si="119"/>
        <v>0</v>
      </c>
      <c r="EN83" s="300">
        <f t="shared" ca="1" si="119"/>
        <v>0</v>
      </c>
      <c r="EO83" s="300">
        <f t="shared" ca="1" si="119"/>
        <v>0</v>
      </c>
      <c r="EP83" s="300">
        <f t="shared" ca="1" si="119"/>
        <v>0</v>
      </c>
      <c r="EQ83" s="300">
        <f t="shared" ca="1" si="119"/>
        <v>0</v>
      </c>
      <c r="ER83" s="300">
        <f t="shared" ca="1" si="119"/>
        <v>0</v>
      </c>
      <c r="ES83" s="300">
        <f t="shared" ca="1" si="119"/>
        <v>0</v>
      </c>
      <c r="ET83" s="300">
        <f t="shared" ca="1" si="119"/>
        <v>0</v>
      </c>
      <c r="EU83" s="300">
        <f t="shared" ca="1" si="119"/>
        <v>0</v>
      </c>
      <c r="EV83" s="300">
        <f t="shared" ca="1" si="119"/>
        <v>0</v>
      </c>
      <c r="EW83" s="300">
        <f t="shared" ca="1" si="119"/>
        <v>0</v>
      </c>
      <c r="EX83" s="300">
        <f t="shared" ca="1" si="119"/>
        <v>0</v>
      </c>
      <c r="EY83" s="612"/>
      <c r="EZ83" s="757" t="str">
        <f>'Main Input'!EZ83</f>
        <v>RPI</v>
      </c>
      <c r="FA83" s="766" t="str">
        <f>'Main Input'!FA83</f>
        <v>N/A</v>
      </c>
      <c r="FB83" s="766">
        <f>'Main Input'!FB83</f>
        <v>0</v>
      </c>
      <c r="FC83" s="766" t="str">
        <f>'Main Input'!FC83</f>
        <v>IT Solutions</v>
      </c>
      <c r="FD83" s="766" t="str">
        <f>'Main Input'!FD83</f>
        <v>Managed Services</v>
      </c>
      <c r="FE83" s="757" t="str">
        <f>'Main Input'!FE83</f>
        <v>Opex</v>
      </c>
      <c r="FF83" s="757" t="str">
        <f>'Main Input'!FF83</f>
        <v>ContractAccrual</v>
      </c>
      <c r="FG83" s="757" t="str">
        <f>'Main Input'!FG83</f>
        <v>Expense</v>
      </c>
      <c r="FH83" s="767" t="str">
        <f>'Main Input'!FH83</f>
        <v>A</v>
      </c>
      <c r="FI83" s="768">
        <f>'Main Input'!FI83</f>
        <v>0.22</v>
      </c>
      <c r="FJ83" s="768">
        <f>'Main Input'!FJ83</f>
        <v>0</v>
      </c>
      <c r="FK83" s="612"/>
      <c r="FL83" s="531">
        <f t="shared" si="121"/>
        <v>0</v>
      </c>
      <c r="FM83" s="532" t="str">
        <f t="shared" si="122"/>
        <v>Y</v>
      </c>
      <c r="FN83" s="532" t="str">
        <f t="shared" si="123"/>
        <v>Y</v>
      </c>
      <c r="FO83" s="532" t="str">
        <f t="shared" si="124"/>
        <v>Y</v>
      </c>
      <c r="FP83" s="532" t="str">
        <f t="shared" si="125"/>
        <v>Y</v>
      </c>
      <c r="FQ83" s="612"/>
      <c r="FT83" s="612"/>
    </row>
    <row r="84" spans="1:176">
      <c r="A84" s="750" t="str">
        <f>'Main Input'!A84</f>
        <v>MTB</v>
      </c>
      <c r="B84" s="762" t="str">
        <f>'Main Input'!B84</f>
        <v>Business Unit</v>
      </c>
      <c r="C84" s="762" t="str">
        <f>'Main Input'!C84</f>
        <v>Labour</v>
      </c>
      <c r="D84" s="762" t="str">
        <f>'Main Input'!D84</f>
        <v>TFR</v>
      </c>
      <c r="E84" s="762" t="str">
        <f>'Main Input'!E84</f>
        <v>Migration Engineer #3 (Wintel)</v>
      </c>
      <c r="F84" s="753" t="str">
        <f>'Main Input'!F84</f>
        <v>direct</v>
      </c>
      <c r="G84" s="753" t="str">
        <f>'Main Input'!G84</f>
        <v>Person</v>
      </c>
      <c r="H84" s="753" t="str">
        <f>'Main Input'!H84</f>
        <v>TAC.CSA.2</v>
      </c>
      <c r="I84" s="753">
        <f>'Main Input'!I84</f>
        <v>0</v>
      </c>
      <c r="J84" s="753">
        <f>'Main Input'!J84</f>
        <v>0</v>
      </c>
      <c r="K84" s="753" t="str">
        <f>'Main Input'!K84</f>
        <v>FJS</v>
      </c>
      <c r="L84" s="753" t="str">
        <f>'Main Input'!L84</f>
        <v>pTran</v>
      </c>
      <c r="M84" s="753">
        <f>'Main Input'!M84</f>
        <v>0</v>
      </c>
      <c r="N84" s="753">
        <f>'Main Input'!N84</f>
        <v>0</v>
      </c>
      <c r="O84" s="753" t="str">
        <f>'Main Input'!O84</f>
        <v>SPAIN</v>
      </c>
      <c r="P84" s="753">
        <f>'Main Input'!P84</f>
        <v>313</v>
      </c>
      <c r="Q84" s="753" t="str">
        <f>'Main Input'!Q84</f>
        <v>EUR</v>
      </c>
      <c r="R84" s="753" t="str">
        <f>'Main Input'!R84</f>
        <v>EMEA</v>
      </c>
      <c r="S84" s="753" t="str">
        <f>'Main Input'!S84</f>
        <v>Local</v>
      </c>
      <c r="T84" s="753">
        <f>'Main Input'!T84</f>
        <v>0</v>
      </c>
      <c r="U84" s="753">
        <f>'Main Input'!U84</f>
        <v>0</v>
      </c>
      <c r="V84" s="753" t="str">
        <f>'Main Input'!V84</f>
        <v>4_ATP</v>
      </c>
      <c r="W84" s="753">
        <f>'Main Input'!W84</f>
        <v>0</v>
      </c>
      <c r="X84" s="753">
        <f>'Main Input'!X84</f>
        <v>0</v>
      </c>
      <c r="Y84" s="753">
        <f>'Main Input'!Y84</f>
        <v>0</v>
      </c>
      <c r="Z84" s="753">
        <f>'Main Input'!Z84</f>
        <v>0</v>
      </c>
      <c r="AA84" s="753">
        <f>'Main Input'!AA84</f>
        <v>0</v>
      </c>
      <c r="AB84" s="763">
        <f>'Main Input'!AB84</f>
        <v>0</v>
      </c>
      <c r="AC84" s="763" t="str">
        <f>'Main Input'!AC84</f>
        <v>Days</v>
      </c>
      <c r="AD84" s="764">
        <f>'Main Input'!AD84</f>
        <v>85</v>
      </c>
      <c r="AE84" s="765">
        <f t="shared" ca="1" si="120"/>
        <v>26605</v>
      </c>
      <c r="AF84" s="299">
        <f t="shared" si="108"/>
        <v>0</v>
      </c>
      <c r="AG84" s="300">
        <f t="shared" ca="1" si="108"/>
        <v>0</v>
      </c>
      <c r="AH84" s="300">
        <f t="shared" ca="1" si="108"/>
        <v>6651.25</v>
      </c>
      <c r="AI84" s="300">
        <f t="shared" ca="1" si="108"/>
        <v>6651.25</v>
      </c>
      <c r="AJ84" s="300">
        <f t="shared" ca="1" si="108"/>
        <v>6651.25</v>
      </c>
      <c r="AK84" s="300">
        <f t="shared" ca="1" si="108"/>
        <v>6651.25</v>
      </c>
      <c r="AL84" s="300">
        <f t="shared" ca="1" si="108"/>
        <v>0</v>
      </c>
      <c r="AM84" s="300">
        <f t="shared" ca="1" si="108"/>
        <v>0</v>
      </c>
      <c r="AN84" s="300">
        <f t="shared" ca="1" si="108"/>
        <v>0</v>
      </c>
      <c r="AO84" s="300">
        <f t="shared" ca="1" si="108"/>
        <v>0</v>
      </c>
      <c r="AP84" s="300">
        <f t="shared" ca="1" si="109"/>
        <v>0</v>
      </c>
      <c r="AQ84" s="300">
        <f t="shared" ca="1" si="109"/>
        <v>0</v>
      </c>
      <c r="AR84" s="300">
        <f t="shared" ca="1" si="109"/>
        <v>0</v>
      </c>
      <c r="AS84" s="300">
        <f t="shared" ca="1" si="109"/>
        <v>0</v>
      </c>
      <c r="AT84" s="300">
        <f t="shared" ca="1" si="109"/>
        <v>0</v>
      </c>
      <c r="AU84" s="300">
        <f t="shared" ca="1" si="109"/>
        <v>0</v>
      </c>
      <c r="AV84" s="300">
        <f t="shared" ca="1" si="109"/>
        <v>0</v>
      </c>
      <c r="AW84" s="300">
        <f t="shared" ca="1" si="109"/>
        <v>0</v>
      </c>
      <c r="AX84" s="300">
        <f t="shared" ca="1" si="109"/>
        <v>0</v>
      </c>
      <c r="AY84" s="300">
        <f t="shared" ca="1" si="109"/>
        <v>0</v>
      </c>
      <c r="AZ84" s="300">
        <f t="shared" ca="1" si="110"/>
        <v>0</v>
      </c>
      <c r="BA84" s="300">
        <f t="shared" ca="1" si="110"/>
        <v>0</v>
      </c>
      <c r="BB84" s="300">
        <f t="shared" ca="1" si="110"/>
        <v>0</v>
      </c>
      <c r="BC84" s="300">
        <f t="shared" ca="1" si="110"/>
        <v>0</v>
      </c>
      <c r="BD84" s="300">
        <f t="shared" ca="1" si="110"/>
        <v>0</v>
      </c>
      <c r="BE84" s="300">
        <f t="shared" ca="1" si="110"/>
        <v>0</v>
      </c>
      <c r="BF84" s="300">
        <f t="shared" ca="1" si="110"/>
        <v>0</v>
      </c>
      <c r="BG84" s="300">
        <f t="shared" ca="1" si="110"/>
        <v>0</v>
      </c>
      <c r="BH84" s="300">
        <f t="shared" ca="1" si="110"/>
        <v>0</v>
      </c>
      <c r="BI84" s="300">
        <f t="shared" ca="1" si="110"/>
        <v>0</v>
      </c>
      <c r="BJ84" s="300">
        <f t="shared" ca="1" si="111"/>
        <v>0</v>
      </c>
      <c r="BK84" s="300">
        <f t="shared" ca="1" si="111"/>
        <v>0</v>
      </c>
      <c r="BL84" s="300">
        <f t="shared" ca="1" si="111"/>
        <v>0</v>
      </c>
      <c r="BM84" s="300">
        <f t="shared" ca="1" si="111"/>
        <v>0</v>
      </c>
      <c r="BN84" s="300">
        <f t="shared" ca="1" si="111"/>
        <v>0</v>
      </c>
      <c r="BO84" s="300">
        <f t="shared" ca="1" si="111"/>
        <v>0</v>
      </c>
      <c r="BP84" s="300">
        <f t="shared" ca="1" si="111"/>
        <v>0</v>
      </c>
      <c r="BQ84" s="300">
        <f t="shared" ca="1" si="111"/>
        <v>0</v>
      </c>
      <c r="BR84" s="300">
        <f t="shared" ca="1" si="111"/>
        <v>0</v>
      </c>
      <c r="BS84" s="300">
        <f t="shared" ca="1" si="111"/>
        <v>0</v>
      </c>
      <c r="BT84" s="300">
        <f t="shared" ca="1" si="112"/>
        <v>0</v>
      </c>
      <c r="BU84" s="300">
        <f t="shared" ca="1" si="112"/>
        <v>0</v>
      </c>
      <c r="BV84" s="300">
        <f t="shared" ca="1" si="112"/>
        <v>0</v>
      </c>
      <c r="BW84" s="300">
        <f t="shared" ca="1" si="112"/>
        <v>0</v>
      </c>
      <c r="BX84" s="300">
        <f t="shared" ca="1" si="112"/>
        <v>0</v>
      </c>
      <c r="BY84" s="300">
        <f t="shared" ca="1" si="112"/>
        <v>0</v>
      </c>
      <c r="BZ84" s="300">
        <f t="shared" ca="1" si="112"/>
        <v>0</v>
      </c>
      <c r="CA84" s="300">
        <f t="shared" ca="1" si="112"/>
        <v>0</v>
      </c>
      <c r="CB84" s="300">
        <f t="shared" ca="1" si="112"/>
        <v>0</v>
      </c>
      <c r="CC84" s="300">
        <f t="shared" ca="1" si="112"/>
        <v>0</v>
      </c>
      <c r="CD84" s="300">
        <f t="shared" ca="1" si="113"/>
        <v>0</v>
      </c>
      <c r="CE84" s="300">
        <f t="shared" ca="1" si="113"/>
        <v>0</v>
      </c>
      <c r="CF84" s="300">
        <f t="shared" ca="1" si="113"/>
        <v>0</v>
      </c>
      <c r="CG84" s="300">
        <f t="shared" ca="1" si="113"/>
        <v>0</v>
      </c>
      <c r="CH84" s="300">
        <f t="shared" ca="1" si="113"/>
        <v>0</v>
      </c>
      <c r="CI84" s="300">
        <f t="shared" ca="1" si="113"/>
        <v>0</v>
      </c>
      <c r="CJ84" s="300">
        <f t="shared" ca="1" si="113"/>
        <v>0</v>
      </c>
      <c r="CK84" s="300">
        <f t="shared" ca="1" si="113"/>
        <v>0</v>
      </c>
      <c r="CL84" s="300">
        <f t="shared" ca="1" si="113"/>
        <v>0</v>
      </c>
      <c r="CM84" s="300">
        <f t="shared" ca="1" si="113"/>
        <v>0</v>
      </c>
      <c r="CN84" s="300">
        <f t="shared" ca="1" si="114"/>
        <v>0</v>
      </c>
      <c r="CO84" s="300">
        <f t="shared" ca="1" si="114"/>
        <v>0</v>
      </c>
      <c r="CP84" s="300">
        <f t="shared" ca="1" si="114"/>
        <v>0</v>
      </c>
      <c r="CQ84" s="300">
        <f t="shared" ca="1" si="114"/>
        <v>0</v>
      </c>
      <c r="CR84" s="300">
        <f t="shared" ca="1" si="114"/>
        <v>0</v>
      </c>
      <c r="CS84" s="300">
        <f t="shared" ca="1" si="114"/>
        <v>0</v>
      </c>
      <c r="CT84" s="300">
        <f t="shared" ca="1" si="114"/>
        <v>0</v>
      </c>
      <c r="CU84" s="300">
        <f t="shared" ca="1" si="114"/>
        <v>0</v>
      </c>
      <c r="CV84" s="300">
        <f t="shared" ca="1" si="114"/>
        <v>0</v>
      </c>
      <c r="CW84" s="300">
        <f t="shared" ca="1" si="114"/>
        <v>0</v>
      </c>
      <c r="CX84" s="300">
        <f t="shared" ca="1" si="115"/>
        <v>0</v>
      </c>
      <c r="CY84" s="300">
        <f t="shared" ca="1" si="115"/>
        <v>0</v>
      </c>
      <c r="CZ84" s="300">
        <f t="shared" ca="1" si="115"/>
        <v>0</v>
      </c>
      <c r="DA84" s="300">
        <f t="shared" ca="1" si="115"/>
        <v>0</v>
      </c>
      <c r="DB84" s="300">
        <f t="shared" ca="1" si="115"/>
        <v>0</v>
      </c>
      <c r="DC84" s="300">
        <f t="shared" ca="1" si="115"/>
        <v>0</v>
      </c>
      <c r="DD84" s="300">
        <f t="shared" ca="1" si="115"/>
        <v>0</v>
      </c>
      <c r="DE84" s="300">
        <f t="shared" ca="1" si="115"/>
        <v>0</v>
      </c>
      <c r="DF84" s="300">
        <f t="shared" ca="1" si="115"/>
        <v>0</v>
      </c>
      <c r="DG84" s="300">
        <f t="shared" ca="1" si="115"/>
        <v>0</v>
      </c>
      <c r="DH84" s="300">
        <f t="shared" ca="1" si="116"/>
        <v>0</v>
      </c>
      <c r="DI84" s="300">
        <f t="shared" ca="1" si="116"/>
        <v>0</v>
      </c>
      <c r="DJ84" s="300">
        <f t="shared" ca="1" si="116"/>
        <v>0</v>
      </c>
      <c r="DK84" s="300">
        <f t="shared" ca="1" si="116"/>
        <v>0</v>
      </c>
      <c r="DL84" s="300">
        <f t="shared" ca="1" si="116"/>
        <v>0</v>
      </c>
      <c r="DM84" s="300">
        <f t="shared" ca="1" si="116"/>
        <v>0</v>
      </c>
      <c r="DN84" s="300">
        <f t="shared" ca="1" si="116"/>
        <v>0</v>
      </c>
      <c r="DO84" s="300">
        <f t="shared" ca="1" si="116"/>
        <v>0</v>
      </c>
      <c r="DP84" s="300">
        <f t="shared" ca="1" si="116"/>
        <v>0</v>
      </c>
      <c r="DQ84" s="300">
        <f t="shared" ca="1" si="116"/>
        <v>0</v>
      </c>
      <c r="DR84" s="300">
        <f t="shared" ca="1" si="117"/>
        <v>0</v>
      </c>
      <c r="DS84" s="300">
        <f t="shared" ca="1" si="117"/>
        <v>0</v>
      </c>
      <c r="DT84" s="300">
        <f t="shared" ca="1" si="117"/>
        <v>0</v>
      </c>
      <c r="DU84" s="300">
        <f t="shared" ca="1" si="117"/>
        <v>0</v>
      </c>
      <c r="DV84" s="300">
        <f t="shared" ca="1" si="117"/>
        <v>0</v>
      </c>
      <c r="DW84" s="300">
        <f t="shared" ca="1" si="117"/>
        <v>0</v>
      </c>
      <c r="DX84" s="300">
        <f t="shared" ca="1" si="117"/>
        <v>0</v>
      </c>
      <c r="DY84" s="300">
        <f t="shared" ca="1" si="117"/>
        <v>0</v>
      </c>
      <c r="DZ84" s="300">
        <f t="shared" ca="1" si="117"/>
        <v>0</v>
      </c>
      <c r="EA84" s="300">
        <f t="shared" ca="1" si="117"/>
        <v>0</v>
      </c>
      <c r="EB84" s="300">
        <f t="shared" ca="1" si="118"/>
        <v>0</v>
      </c>
      <c r="EC84" s="300">
        <f t="shared" ca="1" si="118"/>
        <v>0</v>
      </c>
      <c r="ED84" s="300">
        <f t="shared" ca="1" si="118"/>
        <v>0</v>
      </c>
      <c r="EE84" s="300">
        <f t="shared" ca="1" si="118"/>
        <v>0</v>
      </c>
      <c r="EF84" s="300">
        <f t="shared" ca="1" si="118"/>
        <v>0</v>
      </c>
      <c r="EG84" s="300">
        <f t="shared" ca="1" si="118"/>
        <v>0</v>
      </c>
      <c r="EH84" s="300">
        <f t="shared" ca="1" si="118"/>
        <v>0</v>
      </c>
      <c r="EI84" s="300">
        <f t="shared" ca="1" si="118"/>
        <v>0</v>
      </c>
      <c r="EJ84" s="300">
        <f t="shared" ca="1" si="118"/>
        <v>0</v>
      </c>
      <c r="EK84" s="300">
        <f t="shared" ca="1" si="118"/>
        <v>0</v>
      </c>
      <c r="EL84" s="300">
        <f t="shared" ca="1" si="119"/>
        <v>0</v>
      </c>
      <c r="EM84" s="300">
        <f t="shared" ca="1" si="119"/>
        <v>0</v>
      </c>
      <c r="EN84" s="300">
        <f t="shared" ca="1" si="119"/>
        <v>0</v>
      </c>
      <c r="EO84" s="300">
        <f t="shared" ca="1" si="119"/>
        <v>0</v>
      </c>
      <c r="EP84" s="300">
        <f t="shared" ca="1" si="119"/>
        <v>0</v>
      </c>
      <c r="EQ84" s="300">
        <f t="shared" ca="1" si="119"/>
        <v>0</v>
      </c>
      <c r="ER84" s="300">
        <f t="shared" ca="1" si="119"/>
        <v>0</v>
      </c>
      <c r="ES84" s="300">
        <f t="shared" ca="1" si="119"/>
        <v>0</v>
      </c>
      <c r="ET84" s="300">
        <f t="shared" ca="1" si="119"/>
        <v>0</v>
      </c>
      <c r="EU84" s="300">
        <f t="shared" ca="1" si="119"/>
        <v>0</v>
      </c>
      <c r="EV84" s="300">
        <f t="shared" ca="1" si="119"/>
        <v>0</v>
      </c>
      <c r="EW84" s="300">
        <f t="shared" ca="1" si="119"/>
        <v>0</v>
      </c>
      <c r="EX84" s="300">
        <f t="shared" ca="1" si="119"/>
        <v>0</v>
      </c>
      <c r="EY84" s="612"/>
      <c r="EZ84" s="757" t="str">
        <f>'Main Input'!EZ84</f>
        <v>RPI</v>
      </c>
      <c r="FA84" s="766" t="str">
        <f>'Main Input'!FA84</f>
        <v>N/A</v>
      </c>
      <c r="FB84" s="766">
        <f>'Main Input'!FB84</f>
        <v>0</v>
      </c>
      <c r="FC84" s="766" t="str">
        <f>'Main Input'!FC84</f>
        <v>IT Solutions</v>
      </c>
      <c r="FD84" s="766" t="str">
        <f>'Main Input'!FD84</f>
        <v>Managed Services</v>
      </c>
      <c r="FE84" s="757" t="str">
        <f>'Main Input'!FE84</f>
        <v>Opex</v>
      </c>
      <c r="FF84" s="757" t="str">
        <f>'Main Input'!FF84</f>
        <v>ContractAccrual</v>
      </c>
      <c r="FG84" s="757" t="str">
        <f>'Main Input'!FG84</f>
        <v>Expense</v>
      </c>
      <c r="FH84" s="767" t="str">
        <f>'Main Input'!FH84</f>
        <v>A</v>
      </c>
      <c r="FI84" s="768">
        <f>'Main Input'!FI84</f>
        <v>0.22</v>
      </c>
      <c r="FJ84" s="768">
        <f>'Main Input'!FJ84</f>
        <v>0</v>
      </c>
      <c r="FK84" s="612"/>
      <c r="FL84" s="531">
        <f t="shared" si="121"/>
        <v>0</v>
      </c>
      <c r="FM84" s="532" t="str">
        <f t="shared" si="122"/>
        <v>Y</v>
      </c>
      <c r="FN84" s="532" t="str">
        <f t="shared" si="123"/>
        <v>Y</v>
      </c>
      <c r="FO84" s="532" t="str">
        <f t="shared" si="124"/>
        <v>Y</v>
      </c>
      <c r="FP84" s="532" t="str">
        <f t="shared" si="125"/>
        <v>Y</v>
      </c>
      <c r="FQ84" s="612"/>
      <c r="FT84" s="612"/>
    </row>
    <row r="85" spans="1:176">
      <c r="A85" s="750" t="str">
        <f>'Main Input'!A85</f>
        <v>MTB</v>
      </c>
      <c r="B85" s="762" t="str">
        <f>'Main Input'!B85</f>
        <v>Business Unit</v>
      </c>
      <c r="C85" s="762" t="str">
        <f>'Main Input'!C85</f>
        <v>Labour</v>
      </c>
      <c r="D85" s="762" t="str">
        <f>'Main Input'!D85</f>
        <v>TFR</v>
      </c>
      <c r="E85" s="762" t="str">
        <f>'Main Input'!E85</f>
        <v>Migration Engineer #4 (Wintel)</v>
      </c>
      <c r="F85" s="753" t="str">
        <f>'Main Input'!F85</f>
        <v>direct</v>
      </c>
      <c r="G85" s="753" t="str">
        <f>'Main Input'!G85</f>
        <v>Person</v>
      </c>
      <c r="H85" s="753" t="str">
        <f>'Main Input'!H85</f>
        <v>TAC.CSA.2</v>
      </c>
      <c r="I85" s="753">
        <f>'Main Input'!I85</f>
        <v>0</v>
      </c>
      <c r="J85" s="753">
        <f>'Main Input'!J85</f>
        <v>0</v>
      </c>
      <c r="K85" s="753" t="str">
        <f>'Main Input'!K85</f>
        <v>FJS</v>
      </c>
      <c r="L85" s="753" t="str">
        <f>'Main Input'!L85</f>
        <v>pTran</v>
      </c>
      <c r="M85" s="753">
        <f>'Main Input'!M85</f>
        <v>0</v>
      </c>
      <c r="N85" s="753">
        <f>'Main Input'!N85</f>
        <v>0</v>
      </c>
      <c r="O85" s="753" t="str">
        <f>'Main Input'!O85</f>
        <v>SPAIN</v>
      </c>
      <c r="P85" s="753">
        <f>'Main Input'!P85</f>
        <v>313</v>
      </c>
      <c r="Q85" s="753" t="str">
        <f>'Main Input'!Q85</f>
        <v>EUR</v>
      </c>
      <c r="R85" s="753" t="str">
        <f>'Main Input'!R85</f>
        <v>EMEA</v>
      </c>
      <c r="S85" s="753" t="str">
        <f>'Main Input'!S85</f>
        <v>Local</v>
      </c>
      <c r="T85" s="753">
        <f>'Main Input'!T85</f>
        <v>0</v>
      </c>
      <c r="U85" s="753">
        <f>'Main Input'!U85</f>
        <v>0</v>
      </c>
      <c r="V85" s="753" t="str">
        <f>'Main Input'!V85</f>
        <v>4_ATP</v>
      </c>
      <c r="W85" s="753">
        <f>'Main Input'!W85</f>
        <v>0</v>
      </c>
      <c r="X85" s="753">
        <f>'Main Input'!X85</f>
        <v>0</v>
      </c>
      <c r="Y85" s="753">
        <f>'Main Input'!Y85</f>
        <v>0</v>
      </c>
      <c r="Z85" s="753">
        <f>'Main Input'!Z85</f>
        <v>0</v>
      </c>
      <c r="AA85" s="753">
        <f>'Main Input'!AA85</f>
        <v>0</v>
      </c>
      <c r="AB85" s="763">
        <f>'Main Input'!AB85</f>
        <v>0</v>
      </c>
      <c r="AC85" s="763" t="str">
        <f>'Main Input'!AC85</f>
        <v>Days</v>
      </c>
      <c r="AD85" s="764">
        <f>'Main Input'!AD85</f>
        <v>85</v>
      </c>
      <c r="AE85" s="765">
        <f t="shared" ca="1" si="120"/>
        <v>26605</v>
      </c>
      <c r="AF85" s="299">
        <f t="shared" ref="AF85:AO94" si="126">IF(f_ChkCon,0,((f_MultiCon/f_CurCon)*OutCon)*(f_IndCon))</f>
        <v>0</v>
      </c>
      <c r="AG85" s="300">
        <f t="shared" ca="1" si="126"/>
        <v>0</v>
      </c>
      <c r="AH85" s="300">
        <f t="shared" ca="1" si="126"/>
        <v>6651.25</v>
      </c>
      <c r="AI85" s="300">
        <f t="shared" ca="1" si="126"/>
        <v>6651.25</v>
      </c>
      <c r="AJ85" s="300">
        <f t="shared" ca="1" si="126"/>
        <v>6651.25</v>
      </c>
      <c r="AK85" s="300">
        <f t="shared" ca="1" si="126"/>
        <v>6651.25</v>
      </c>
      <c r="AL85" s="300">
        <f t="shared" ca="1" si="126"/>
        <v>0</v>
      </c>
      <c r="AM85" s="300">
        <f t="shared" ca="1" si="126"/>
        <v>0</v>
      </c>
      <c r="AN85" s="300">
        <f t="shared" ca="1" si="126"/>
        <v>0</v>
      </c>
      <c r="AO85" s="300">
        <f t="shared" ca="1" si="126"/>
        <v>0</v>
      </c>
      <c r="AP85" s="300">
        <f t="shared" ref="AP85:AY94" ca="1" si="127">IF(f_ChkCon,0,((f_MultiCon/f_CurCon)*OutCon)*(f_IndCon))</f>
        <v>0</v>
      </c>
      <c r="AQ85" s="300">
        <f t="shared" ca="1" si="127"/>
        <v>0</v>
      </c>
      <c r="AR85" s="300">
        <f t="shared" ca="1" si="127"/>
        <v>0</v>
      </c>
      <c r="AS85" s="300">
        <f t="shared" ca="1" si="127"/>
        <v>0</v>
      </c>
      <c r="AT85" s="300">
        <f t="shared" ca="1" si="127"/>
        <v>0</v>
      </c>
      <c r="AU85" s="300">
        <f t="shared" ca="1" si="127"/>
        <v>0</v>
      </c>
      <c r="AV85" s="300">
        <f t="shared" ca="1" si="127"/>
        <v>0</v>
      </c>
      <c r="AW85" s="300">
        <f t="shared" ca="1" si="127"/>
        <v>0</v>
      </c>
      <c r="AX85" s="300">
        <f t="shared" ca="1" si="127"/>
        <v>0</v>
      </c>
      <c r="AY85" s="300">
        <f t="shared" ca="1" si="127"/>
        <v>0</v>
      </c>
      <c r="AZ85" s="300">
        <f t="shared" ref="AZ85:BI94" ca="1" si="128">IF(f_ChkCon,0,((f_MultiCon/f_CurCon)*OutCon)*(f_IndCon))</f>
        <v>0</v>
      </c>
      <c r="BA85" s="300">
        <f t="shared" ca="1" si="128"/>
        <v>0</v>
      </c>
      <c r="BB85" s="300">
        <f t="shared" ca="1" si="128"/>
        <v>0</v>
      </c>
      <c r="BC85" s="300">
        <f t="shared" ca="1" si="128"/>
        <v>0</v>
      </c>
      <c r="BD85" s="300">
        <f t="shared" ca="1" si="128"/>
        <v>0</v>
      </c>
      <c r="BE85" s="300">
        <f t="shared" ca="1" si="128"/>
        <v>0</v>
      </c>
      <c r="BF85" s="300">
        <f t="shared" ca="1" si="128"/>
        <v>0</v>
      </c>
      <c r="BG85" s="300">
        <f t="shared" ca="1" si="128"/>
        <v>0</v>
      </c>
      <c r="BH85" s="300">
        <f t="shared" ca="1" si="128"/>
        <v>0</v>
      </c>
      <c r="BI85" s="300">
        <f t="shared" ca="1" si="128"/>
        <v>0</v>
      </c>
      <c r="BJ85" s="300">
        <f t="shared" ref="BJ85:BS94" ca="1" si="129">IF(f_ChkCon,0,((f_MultiCon/f_CurCon)*OutCon)*(f_IndCon))</f>
        <v>0</v>
      </c>
      <c r="BK85" s="300">
        <f t="shared" ca="1" si="129"/>
        <v>0</v>
      </c>
      <c r="BL85" s="300">
        <f t="shared" ca="1" si="129"/>
        <v>0</v>
      </c>
      <c r="BM85" s="300">
        <f t="shared" ca="1" si="129"/>
        <v>0</v>
      </c>
      <c r="BN85" s="300">
        <f t="shared" ca="1" si="129"/>
        <v>0</v>
      </c>
      <c r="BO85" s="300">
        <f t="shared" ca="1" si="129"/>
        <v>0</v>
      </c>
      <c r="BP85" s="300">
        <f t="shared" ca="1" si="129"/>
        <v>0</v>
      </c>
      <c r="BQ85" s="300">
        <f t="shared" ca="1" si="129"/>
        <v>0</v>
      </c>
      <c r="BR85" s="300">
        <f t="shared" ca="1" si="129"/>
        <v>0</v>
      </c>
      <c r="BS85" s="300">
        <f t="shared" ca="1" si="129"/>
        <v>0</v>
      </c>
      <c r="BT85" s="300">
        <f t="shared" ref="BT85:CC94" ca="1" si="130">IF(f_ChkCon,0,((f_MultiCon/f_CurCon)*OutCon)*(f_IndCon))</f>
        <v>0</v>
      </c>
      <c r="BU85" s="300">
        <f t="shared" ca="1" si="130"/>
        <v>0</v>
      </c>
      <c r="BV85" s="300">
        <f t="shared" ca="1" si="130"/>
        <v>0</v>
      </c>
      <c r="BW85" s="300">
        <f t="shared" ca="1" si="130"/>
        <v>0</v>
      </c>
      <c r="BX85" s="300">
        <f t="shared" ca="1" si="130"/>
        <v>0</v>
      </c>
      <c r="BY85" s="300">
        <f t="shared" ca="1" si="130"/>
        <v>0</v>
      </c>
      <c r="BZ85" s="300">
        <f t="shared" ca="1" si="130"/>
        <v>0</v>
      </c>
      <c r="CA85" s="300">
        <f t="shared" ca="1" si="130"/>
        <v>0</v>
      </c>
      <c r="CB85" s="300">
        <f t="shared" ca="1" si="130"/>
        <v>0</v>
      </c>
      <c r="CC85" s="300">
        <f t="shared" ca="1" si="130"/>
        <v>0</v>
      </c>
      <c r="CD85" s="300">
        <f t="shared" ref="CD85:CM94" ca="1" si="131">IF(f_ChkCon,0,((f_MultiCon/f_CurCon)*OutCon)*(f_IndCon))</f>
        <v>0</v>
      </c>
      <c r="CE85" s="300">
        <f t="shared" ca="1" si="131"/>
        <v>0</v>
      </c>
      <c r="CF85" s="300">
        <f t="shared" ca="1" si="131"/>
        <v>0</v>
      </c>
      <c r="CG85" s="300">
        <f t="shared" ca="1" si="131"/>
        <v>0</v>
      </c>
      <c r="CH85" s="300">
        <f t="shared" ca="1" si="131"/>
        <v>0</v>
      </c>
      <c r="CI85" s="300">
        <f t="shared" ca="1" si="131"/>
        <v>0</v>
      </c>
      <c r="CJ85" s="300">
        <f t="shared" ca="1" si="131"/>
        <v>0</v>
      </c>
      <c r="CK85" s="300">
        <f t="shared" ca="1" si="131"/>
        <v>0</v>
      </c>
      <c r="CL85" s="300">
        <f t="shared" ca="1" si="131"/>
        <v>0</v>
      </c>
      <c r="CM85" s="300">
        <f t="shared" ca="1" si="131"/>
        <v>0</v>
      </c>
      <c r="CN85" s="300">
        <f t="shared" ref="CN85:CW94" ca="1" si="132">IF(f_ChkCon,0,((f_MultiCon/f_CurCon)*OutCon)*(f_IndCon))</f>
        <v>0</v>
      </c>
      <c r="CO85" s="300">
        <f t="shared" ca="1" si="132"/>
        <v>0</v>
      </c>
      <c r="CP85" s="300">
        <f t="shared" ca="1" si="132"/>
        <v>0</v>
      </c>
      <c r="CQ85" s="300">
        <f t="shared" ca="1" si="132"/>
        <v>0</v>
      </c>
      <c r="CR85" s="300">
        <f t="shared" ca="1" si="132"/>
        <v>0</v>
      </c>
      <c r="CS85" s="300">
        <f t="shared" ca="1" si="132"/>
        <v>0</v>
      </c>
      <c r="CT85" s="300">
        <f t="shared" ca="1" si="132"/>
        <v>0</v>
      </c>
      <c r="CU85" s="300">
        <f t="shared" ca="1" si="132"/>
        <v>0</v>
      </c>
      <c r="CV85" s="300">
        <f t="shared" ca="1" si="132"/>
        <v>0</v>
      </c>
      <c r="CW85" s="300">
        <f t="shared" ca="1" si="132"/>
        <v>0</v>
      </c>
      <c r="CX85" s="300">
        <f t="shared" ref="CX85:DG94" ca="1" si="133">IF(f_ChkCon,0,((f_MultiCon/f_CurCon)*OutCon)*(f_IndCon))</f>
        <v>0</v>
      </c>
      <c r="CY85" s="300">
        <f t="shared" ca="1" si="133"/>
        <v>0</v>
      </c>
      <c r="CZ85" s="300">
        <f t="shared" ca="1" si="133"/>
        <v>0</v>
      </c>
      <c r="DA85" s="300">
        <f t="shared" ca="1" si="133"/>
        <v>0</v>
      </c>
      <c r="DB85" s="300">
        <f t="shared" ca="1" si="133"/>
        <v>0</v>
      </c>
      <c r="DC85" s="300">
        <f t="shared" ca="1" si="133"/>
        <v>0</v>
      </c>
      <c r="DD85" s="300">
        <f t="shared" ca="1" si="133"/>
        <v>0</v>
      </c>
      <c r="DE85" s="300">
        <f t="shared" ca="1" si="133"/>
        <v>0</v>
      </c>
      <c r="DF85" s="300">
        <f t="shared" ca="1" si="133"/>
        <v>0</v>
      </c>
      <c r="DG85" s="300">
        <f t="shared" ca="1" si="133"/>
        <v>0</v>
      </c>
      <c r="DH85" s="300">
        <f t="shared" ref="DH85:DQ94" ca="1" si="134">IF(f_ChkCon,0,((f_MultiCon/f_CurCon)*OutCon)*(f_IndCon))</f>
        <v>0</v>
      </c>
      <c r="DI85" s="300">
        <f t="shared" ca="1" si="134"/>
        <v>0</v>
      </c>
      <c r="DJ85" s="300">
        <f t="shared" ca="1" si="134"/>
        <v>0</v>
      </c>
      <c r="DK85" s="300">
        <f t="shared" ca="1" si="134"/>
        <v>0</v>
      </c>
      <c r="DL85" s="300">
        <f t="shared" ca="1" si="134"/>
        <v>0</v>
      </c>
      <c r="DM85" s="300">
        <f t="shared" ca="1" si="134"/>
        <v>0</v>
      </c>
      <c r="DN85" s="300">
        <f t="shared" ca="1" si="134"/>
        <v>0</v>
      </c>
      <c r="DO85" s="300">
        <f t="shared" ca="1" si="134"/>
        <v>0</v>
      </c>
      <c r="DP85" s="300">
        <f t="shared" ca="1" si="134"/>
        <v>0</v>
      </c>
      <c r="DQ85" s="300">
        <f t="shared" ca="1" si="134"/>
        <v>0</v>
      </c>
      <c r="DR85" s="300">
        <f t="shared" ref="DR85:EA94" ca="1" si="135">IF(f_ChkCon,0,((f_MultiCon/f_CurCon)*OutCon)*(f_IndCon))</f>
        <v>0</v>
      </c>
      <c r="DS85" s="300">
        <f t="shared" ca="1" si="135"/>
        <v>0</v>
      </c>
      <c r="DT85" s="300">
        <f t="shared" ca="1" si="135"/>
        <v>0</v>
      </c>
      <c r="DU85" s="300">
        <f t="shared" ca="1" si="135"/>
        <v>0</v>
      </c>
      <c r="DV85" s="300">
        <f t="shared" ca="1" si="135"/>
        <v>0</v>
      </c>
      <c r="DW85" s="300">
        <f t="shared" ca="1" si="135"/>
        <v>0</v>
      </c>
      <c r="DX85" s="300">
        <f t="shared" ca="1" si="135"/>
        <v>0</v>
      </c>
      <c r="DY85" s="300">
        <f t="shared" ca="1" si="135"/>
        <v>0</v>
      </c>
      <c r="DZ85" s="300">
        <f t="shared" ca="1" si="135"/>
        <v>0</v>
      </c>
      <c r="EA85" s="300">
        <f t="shared" ca="1" si="135"/>
        <v>0</v>
      </c>
      <c r="EB85" s="300">
        <f t="shared" ref="EB85:EK94" ca="1" si="136">IF(f_ChkCon,0,((f_MultiCon/f_CurCon)*OutCon)*(f_IndCon))</f>
        <v>0</v>
      </c>
      <c r="EC85" s="300">
        <f t="shared" ca="1" si="136"/>
        <v>0</v>
      </c>
      <c r="ED85" s="300">
        <f t="shared" ca="1" si="136"/>
        <v>0</v>
      </c>
      <c r="EE85" s="300">
        <f t="shared" ca="1" si="136"/>
        <v>0</v>
      </c>
      <c r="EF85" s="300">
        <f t="shared" ca="1" si="136"/>
        <v>0</v>
      </c>
      <c r="EG85" s="300">
        <f t="shared" ca="1" si="136"/>
        <v>0</v>
      </c>
      <c r="EH85" s="300">
        <f t="shared" ca="1" si="136"/>
        <v>0</v>
      </c>
      <c r="EI85" s="300">
        <f t="shared" ca="1" si="136"/>
        <v>0</v>
      </c>
      <c r="EJ85" s="300">
        <f t="shared" ca="1" si="136"/>
        <v>0</v>
      </c>
      <c r="EK85" s="300">
        <f t="shared" ca="1" si="136"/>
        <v>0</v>
      </c>
      <c r="EL85" s="300">
        <f t="shared" ref="EL85:EX94" ca="1" si="137">IF(f_ChkCon,0,((f_MultiCon/f_CurCon)*OutCon)*(f_IndCon))</f>
        <v>0</v>
      </c>
      <c r="EM85" s="300">
        <f t="shared" ca="1" si="137"/>
        <v>0</v>
      </c>
      <c r="EN85" s="300">
        <f t="shared" ca="1" si="137"/>
        <v>0</v>
      </c>
      <c r="EO85" s="300">
        <f t="shared" ca="1" si="137"/>
        <v>0</v>
      </c>
      <c r="EP85" s="300">
        <f t="shared" ca="1" si="137"/>
        <v>0</v>
      </c>
      <c r="EQ85" s="300">
        <f t="shared" ca="1" si="137"/>
        <v>0</v>
      </c>
      <c r="ER85" s="300">
        <f t="shared" ca="1" si="137"/>
        <v>0</v>
      </c>
      <c r="ES85" s="300">
        <f t="shared" ca="1" si="137"/>
        <v>0</v>
      </c>
      <c r="ET85" s="300">
        <f t="shared" ca="1" si="137"/>
        <v>0</v>
      </c>
      <c r="EU85" s="300">
        <f t="shared" ca="1" si="137"/>
        <v>0</v>
      </c>
      <c r="EV85" s="300">
        <f t="shared" ca="1" si="137"/>
        <v>0</v>
      </c>
      <c r="EW85" s="300">
        <f t="shared" ca="1" si="137"/>
        <v>0</v>
      </c>
      <c r="EX85" s="300">
        <f t="shared" ca="1" si="137"/>
        <v>0</v>
      </c>
      <c r="EY85" s="612"/>
      <c r="EZ85" s="757" t="str">
        <f>'Main Input'!EZ85</f>
        <v>RPI</v>
      </c>
      <c r="FA85" s="766" t="str">
        <f>'Main Input'!FA85</f>
        <v>N/A</v>
      </c>
      <c r="FB85" s="766">
        <f>'Main Input'!FB85</f>
        <v>0</v>
      </c>
      <c r="FC85" s="766" t="str">
        <f>'Main Input'!FC85</f>
        <v>IT Solutions</v>
      </c>
      <c r="FD85" s="766" t="str">
        <f>'Main Input'!FD85</f>
        <v>Managed Services</v>
      </c>
      <c r="FE85" s="757" t="str">
        <f>'Main Input'!FE85</f>
        <v>Opex</v>
      </c>
      <c r="FF85" s="757" t="str">
        <f>'Main Input'!FF85</f>
        <v>ContractAccrual</v>
      </c>
      <c r="FG85" s="757" t="str">
        <f>'Main Input'!FG85</f>
        <v>Expense</v>
      </c>
      <c r="FH85" s="767" t="str">
        <f>'Main Input'!FH85</f>
        <v>A</v>
      </c>
      <c r="FI85" s="768">
        <f>'Main Input'!FI85</f>
        <v>0.22</v>
      </c>
      <c r="FJ85" s="768">
        <f>'Main Input'!FJ85</f>
        <v>0</v>
      </c>
      <c r="FK85" s="612"/>
      <c r="FL85" s="531">
        <f t="shared" si="121"/>
        <v>0</v>
      </c>
      <c r="FM85" s="532" t="str">
        <f t="shared" si="122"/>
        <v>Y</v>
      </c>
      <c r="FN85" s="532" t="str">
        <f t="shared" si="123"/>
        <v>Y</v>
      </c>
      <c r="FO85" s="532" t="str">
        <f t="shared" si="124"/>
        <v>Y</v>
      </c>
      <c r="FP85" s="532" t="str">
        <f t="shared" si="125"/>
        <v>Y</v>
      </c>
      <c r="FQ85" s="612"/>
      <c r="FT85" s="612"/>
    </row>
    <row r="86" spans="1:176">
      <c r="A86" s="750" t="str">
        <f>'Main Input'!A86</f>
        <v>MTB</v>
      </c>
      <c r="B86" s="762" t="str">
        <f>'Main Input'!B86</f>
        <v>Business Unit</v>
      </c>
      <c r="C86" s="762" t="str">
        <f>'Main Input'!C86</f>
        <v>Labour</v>
      </c>
      <c r="D86" s="762" t="str">
        <f>'Main Input'!D86</f>
        <v>TFR</v>
      </c>
      <c r="E86" s="762" t="str">
        <f>'Main Input'!E86</f>
        <v>Migration Engineer #5 (Wintel)</v>
      </c>
      <c r="F86" s="753" t="str">
        <f>'Main Input'!F86</f>
        <v>direct</v>
      </c>
      <c r="G86" s="753" t="str">
        <f>'Main Input'!G86</f>
        <v>Person</v>
      </c>
      <c r="H86" s="753" t="str">
        <f>'Main Input'!H86</f>
        <v>TAC.CSA.2</v>
      </c>
      <c r="I86" s="753">
        <f>'Main Input'!I86</f>
        <v>0</v>
      </c>
      <c r="J86" s="753">
        <f>'Main Input'!J86</f>
        <v>0</v>
      </c>
      <c r="K86" s="753" t="str">
        <f>'Main Input'!K86</f>
        <v>FJS</v>
      </c>
      <c r="L86" s="753" t="str">
        <f>'Main Input'!L86</f>
        <v>pTran</v>
      </c>
      <c r="M86" s="753">
        <f>'Main Input'!M86</f>
        <v>0</v>
      </c>
      <c r="N86" s="753">
        <f>'Main Input'!N86</f>
        <v>0</v>
      </c>
      <c r="O86" s="753" t="str">
        <f>'Main Input'!O86</f>
        <v>SPAIN</v>
      </c>
      <c r="P86" s="753">
        <f>'Main Input'!P86</f>
        <v>313</v>
      </c>
      <c r="Q86" s="753" t="str">
        <f>'Main Input'!Q86</f>
        <v>EUR</v>
      </c>
      <c r="R86" s="753" t="str">
        <f>'Main Input'!R86</f>
        <v>EMEA</v>
      </c>
      <c r="S86" s="753" t="str">
        <f>'Main Input'!S86</f>
        <v>Local</v>
      </c>
      <c r="T86" s="753">
        <f>'Main Input'!T86</f>
        <v>0</v>
      </c>
      <c r="U86" s="753">
        <f>'Main Input'!U86</f>
        <v>0</v>
      </c>
      <c r="V86" s="753" t="str">
        <f>'Main Input'!V86</f>
        <v>4_ATP</v>
      </c>
      <c r="W86" s="753">
        <f>'Main Input'!W86</f>
        <v>0</v>
      </c>
      <c r="X86" s="753">
        <f>'Main Input'!X86</f>
        <v>0</v>
      </c>
      <c r="Y86" s="753">
        <f>'Main Input'!Y86</f>
        <v>0</v>
      </c>
      <c r="Z86" s="753">
        <f>'Main Input'!Z86</f>
        <v>0</v>
      </c>
      <c r="AA86" s="753">
        <f>'Main Input'!AA86</f>
        <v>0</v>
      </c>
      <c r="AB86" s="763">
        <f>'Main Input'!AB86</f>
        <v>0</v>
      </c>
      <c r="AC86" s="763" t="str">
        <f>'Main Input'!AC86</f>
        <v>Days</v>
      </c>
      <c r="AD86" s="764">
        <f>'Main Input'!AD86</f>
        <v>85</v>
      </c>
      <c r="AE86" s="765">
        <f t="shared" ca="1" si="120"/>
        <v>26605</v>
      </c>
      <c r="AF86" s="299">
        <f t="shared" si="126"/>
        <v>0</v>
      </c>
      <c r="AG86" s="300">
        <f t="shared" ca="1" si="126"/>
        <v>0</v>
      </c>
      <c r="AH86" s="300">
        <f t="shared" ca="1" si="126"/>
        <v>6651.25</v>
      </c>
      <c r="AI86" s="300">
        <f t="shared" ca="1" si="126"/>
        <v>6651.25</v>
      </c>
      <c r="AJ86" s="300">
        <f t="shared" ca="1" si="126"/>
        <v>6651.25</v>
      </c>
      <c r="AK86" s="300">
        <f t="shared" ca="1" si="126"/>
        <v>6651.25</v>
      </c>
      <c r="AL86" s="300">
        <f t="shared" ca="1" si="126"/>
        <v>0</v>
      </c>
      <c r="AM86" s="300">
        <f t="shared" ca="1" si="126"/>
        <v>0</v>
      </c>
      <c r="AN86" s="300">
        <f t="shared" ca="1" si="126"/>
        <v>0</v>
      </c>
      <c r="AO86" s="300">
        <f t="shared" ca="1" si="126"/>
        <v>0</v>
      </c>
      <c r="AP86" s="300">
        <f t="shared" ca="1" si="127"/>
        <v>0</v>
      </c>
      <c r="AQ86" s="300">
        <f t="shared" ca="1" si="127"/>
        <v>0</v>
      </c>
      <c r="AR86" s="300">
        <f t="shared" ca="1" si="127"/>
        <v>0</v>
      </c>
      <c r="AS86" s="300">
        <f t="shared" ca="1" si="127"/>
        <v>0</v>
      </c>
      <c r="AT86" s="300">
        <f t="shared" ca="1" si="127"/>
        <v>0</v>
      </c>
      <c r="AU86" s="300">
        <f t="shared" ca="1" si="127"/>
        <v>0</v>
      </c>
      <c r="AV86" s="300">
        <f t="shared" ca="1" si="127"/>
        <v>0</v>
      </c>
      <c r="AW86" s="300">
        <f t="shared" ca="1" si="127"/>
        <v>0</v>
      </c>
      <c r="AX86" s="300">
        <f t="shared" ca="1" si="127"/>
        <v>0</v>
      </c>
      <c r="AY86" s="300">
        <f t="shared" ca="1" si="127"/>
        <v>0</v>
      </c>
      <c r="AZ86" s="300">
        <f t="shared" ca="1" si="128"/>
        <v>0</v>
      </c>
      <c r="BA86" s="300">
        <f t="shared" ca="1" si="128"/>
        <v>0</v>
      </c>
      <c r="BB86" s="300">
        <f t="shared" ca="1" si="128"/>
        <v>0</v>
      </c>
      <c r="BC86" s="300">
        <f t="shared" ca="1" si="128"/>
        <v>0</v>
      </c>
      <c r="BD86" s="300">
        <f t="shared" ca="1" si="128"/>
        <v>0</v>
      </c>
      <c r="BE86" s="300">
        <f t="shared" ca="1" si="128"/>
        <v>0</v>
      </c>
      <c r="BF86" s="300">
        <f t="shared" ca="1" si="128"/>
        <v>0</v>
      </c>
      <c r="BG86" s="300">
        <f t="shared" ca="1" si="128"/>
        <v>0</v>
      </c>
      <c r="BH86" s="300">
        <f t="shared" ca="1" si="128"/>
        <v>0</v>
      </c>
      <c r="BI86" s="300">
        <f t="shared" ca="1" si="128"/>
        <v>0</v>
      </c>
      <c r="BJ86" s="300">
        <f t="shared" ca="1" si="129"/>
        <v>0</v>
      </c>
      <c r="BK86" s="300">
        <f t="shared" ca="1" si="129"/>
        <v>0</v>
      </c>
      <c r="BL86" s="300">
        <f t="shared" ca="1" si="129"/>
        <v>0</v>
      </c>
      <c r="BM86" s="300">
        <f t="shared" ca="1" si="129"/>
        <v>0</v>
      </c>
      <c r="BN86" s="300">
        <f t="shared" ca="1" si="129"/>
        <v>0</v>
      </c>
      <c r="BO86" s="300">
        <f t="shared" ca="1" si="129"/>
        <v>0</v>
      </c>
      <c r="BP86" s="300">
        <f t="shared" ca="1" si="129"/>
        <v>0</v>
      </c>
      <c r="BQ86" s="300">
        <f t="shared" ca="1" si="129"/>
        <v>0</v>
      </c>
      <c r="BR86" s="300">
        <f t="shared" ca="1" si="129"/>
        <v>0</v>
      </c>
      <c r="BS86" s="300">
        <f t="shared" ca="1" si="129"/>
        <v>0</v>
      </c>
      <c r="BT86" s="300">
        <f t="shared" ca="1" si="130"/>
        <v>0</v>
      </c>
      <c r="BU86" s="300">
        <f t="shared" ca="1" si="130"/>
        <v>0</v>
      </c>
      <c r="BV86" s="300">
        <f t="shared" ca="1" si="130"/>
        <v>0</v>
      </c>
      <c r="BW86" s="300">
        <f t="shared" ca="1" si="130"/>
        <v>0</v>
      </c>
      <c r="BX86" s="300">
        <f t="shared" ca="1" si="130"/>
        <v>0</v>
      </c>
      <c r="BY86" s="300">
        <f t="shared" ca="1" si="130"/>
        <v>0</v>
      </c>
      <c r="BZ86" s="300">
        <f t="shared" ca="1" si="130"/>
        <v>0</v>
      </c>
      <c r="CA86" s="300">
        <f t="shared" ca="1" si="130"/>
        <v>0</v>
      </c>
      <c r="CB86" s="300">
        <f t="shared" ca="1" si="130"/>
        <v>0</v>
      </c>
      <c r="CC86" s="300">
        <f t="shared" ca="1" si="130"/>
        <v>0</v>
      </c>
      <c r="CD86" s="300">
        <f t="shared" ca="1" si="131"/>
        <v>0</v>
      </c>
      <c r="CE86" s="300">
        <f t="shared" ca="1" si="131"/>
        <v>0</v>
      </c>
      <c r="CF86" s="300">
        <f t="shared" ca="1" si="131"/>
        <v>0</v>
      </c>
      <c r="CG86" s="300">
        <f t="shared" ca="1" si="131"/>
        <v>0</v>
      </c>
      <c r="CH86" s="300">
        <f t="shared" ca="1" si="131"/>
        <v>0</v>
      </c>
      <c r="CI86" s="300">
        <f t="shared" ca="1" si="131"/>
        <v>0</v>
      </c>
      <c r="CJ86" s="300">
        <f t="shared" ca="1" si="131"/>
        <v>0</v>
      </c>
      <c r="CK86" s="300">
        <f t="shared" ca="1" si="131"/>
        <v>0</v>
      </c>
      <c r="CL86" s="300">
        <f t="shared" ca="1" si="131"/>
        <v>0</v>
      </c>
      <c r="CM86" s="300">
        <f t="shared" ca="1" si="131"/>
        <v>0</v>
      </c>
      <c r="CN86" s="300">
        <f t="shared" ca="1" si="132"/>
        <v>0</v>
      </c>
      <c r="CO86" s="300">
        <f t="shared" ca="1" si="132"/>
        <v>0</v>
      </c>
      <c r="CP86" s="300">
        <f t="shared" ca="1" si="132"/>
        <v>0</v>
      </c>
      <c r="CQ86" s="300">
        <f t="shared" ca="1" si="132"/>
        <v>0</v>
      </c>
      <c r="CR86" s="300">
        <f t="shared" ca="1" si="132"/>
        <v>0</v>
      </c>
      <c r="CS86" s="300">
        <f t="shared" ca="1" si="132"/>
        <v>0</v>
      </c>
      <c r="CT86" s="300">
        <f t="shared" ca="1" si="132"/>
        <v>0</v>
      </c>
      <c r="CU86" s="300">
        <f t="shared" ca="1" si="132"/>
        <v>0</v>
      </c>
      <c r="CV86" s="300">
        <f t="shared" ca="1" si="132"/>
        <v>0</v>
      </c>
      <c r="CW86" s="300">
        <f t="shared" ca="1" si="132"/>
        <v>0</v>
      </c>
      <c r="CX86" s="300">
        <f t="shared" ca="1" si="133"/>
        <v>0</v>
      </c>
      <c r="CY86" s="300">
        <f t="shared" ca="1" si="133"/>
        <v>0</v>
      </c>
      <c r="CZ86" s="300">
        <f t="shared" ca="1" si="133"/>
        <v>0</v>
      </c>
      <c r="DA86" s="300">
        <f t="shared" ca="1" si="133"/>
        <v>0</v>
      </c>
      <c r="DB86" s="300">
        <f t="shared" ca="1" si="133"/>
        <v>0</v>
      </c>
      <c r="DC86" s="300">
        <f t="shared" ca="1" si="133"/>
        <v>0</v>
      </c>
      <c r="DD86" s="300">
        <f t="shared" ca="1" si="133"/>
        <v>0</v>
      </c>
      <c r="DE86" s="300">
        <f t="shared" ca="1" si="133"/>
        <v>0</v>
      </c>
      <c r="DF86" s="300">
        <f t="shared" ca="1" si="133"/>
        <v>0</v>
      </c>
      <c r="DG86" s="300">
        <f t="shared" ca="1" si="133"/>
        <v>0</v>
      </c>
      <c r="DH86" s="300">
        <f t="shared" ca="1" si="134"/>
        <v>0</v>
      </c>
      <c r="DI86" s="300">
        <f t="shared" ca="1" si="134"/>
        <v>0</v>
      </c>
      <c r="DJ86" s="300">
        <f t="shared" ca="1" si="134"/>
        <v>0</v>
      </c>
      <c r="DK86" s="300">
        <f t="shared" ca="1" si="134"/>
        <v>0</v>
      </c>
      <c r="DL86" s="300">
        <f t="shared" ca="1" si="134"/>
        <v>0</v>
      </c>
      <c r="DM86" s="300">
        <f t="shared" ca="1" si="134"/>
        <v>0</v>
      </c>
      <c r="DN86" s="300">
        <f t="shared" ca="1" si="134"/>
        <v>0</v>
      </c>
      <c r="DO86" s="300">
        <f t="shared" ca="1" si="134"/>
        <v>0</v>
      </c>
      <c r="DP86" s="300">
        <f t="shared" ca="1" si="134"/>
        <v>0</v>
      </c>
      <c r="DQ86" s="300">
        <f t="shared" ca="1" si="134"/>
        <v>0</v>
      </c>
      <c r="DR86" s="300">
        <f t="shared" ca="1" si="135"/>
        <v>0</v>
      </c>
      <c r="DS86" s="300">
        <f t="shared" ca="1" si="135"/>
        <v>0</v>
      </c>
      <c r="DT86" s="300">
        <f t="shared" ca="1" si="135"/>
        <v>0</v>
      </c>
      <c r="DU86" s="300">
        <f t="shared" ca="1" si="135"/>
        <v>0</v>
      </c>
      <c r="DV86" s="300">
        <f t="shared" ca="1" si="135"/>
        <v>0</v>
      </c>
      <c r="DW86" s="300">
        <f t="shared" ca="1" si="135"/>
        <v>0</v>
      </c>
      <c r="DX86" s="300">
        <f t="shared" ca="1" si="135"/>
        <v>0</v>
      </c>
      <c r="DY86" s="300">
        <f t="shared" ca="1" si="135"/>
        <v>0</v>
      </c>
      <c r="DZ86" s="300">
        <f t="shared" ca="1" si="135"/>
        <v>0</v>
      </c>
      <c r="EA86" s="300">
        <f t="shared" ca="1" si="135"/>
        <v>0</v>
      </c>
      <c r="EB86" s="300">
        <f t="shared" ca="1" si="136"/>
        <v>0</v>
      </c>
      <c r="EC86" s="300">
        <f t="shared" ca="1" si="136"/>
        <v>0</v>
      </c>
      <c r="ED86" s="300">
        <f t="shared" ca="1" si="136"/>
        <v>0</v>
      </c>
      <c r="EE86" s="300">
        <f t="shared" ca="1" si="136"/>
        <v>0</v>
      </c>
      <c r="EF86" s="300">
        <f t="shared" ca="1" si="136"/>
        <v>0</v>
      </c>
      <c r="EG86" s="300">
        <f t="shared" ca="1" si="136"/>
        <v>0</v>
      </c>
      <c r="EH86" s="300">
        <f t="shared" ca="1" si="136"/>
        <v>0</v>
      </c>
      <c r="EI86" s="300">
        <f t="shared" ca="1" si="136"/>
        <v>0</v>
      </c>
      <c r="EJ86" s="300">
        <f t="shared" ca="1" si="136"/>
        <v>0</v>
      </c>
      <c r="EK86" s="300">
        <f t="shared" ca="1" si="136"/>
        <v>0</v>
      </c>
      <c r="EL86" s="300">
        <f t="shared" ca="1" si="137"/>
        <v>0</v>
      </c>
      <c r="EM86" s="300">
        <f t="shared" ca="1" si="137"/>
        <v>0</v>
      </c>
      <c r="EN86" s="300">
        <f t="shared" ca="1" si="137"/>
        <v>0</v>
      </c>
      <c r="EO86" s="300">
        <f t="shared" ca="1" si="137"/>
        <v>0</v>
      </c>
      <c r="EP86" s="300">
        <f t="shared" ca="1" si="137"/>
        <v>0</v>
      </c>
      <c r="EQ86" s="300">
        <f t="shared" ca="1" si="137"/>
        <v>0</v>
      </c>
      <c r="ER86" s="300">
        <f t="shared" ca="1" si="137"/>
        <v>0</v>
      </c>
      <c r="ES86" s="300">
        <f t="shared" ca="1" si="137"/>
        <v>0</v>
      </c>
      <c r="ET86" s="300">
        <f t="shared" ca="1" si="137"/>
        <v>0</v>
      </c>
      <c r="EU86" s="300">
        <f t="shared" ca="1" si="137"/>
        <v>0</v>
      </c>
      <c r="EV86" s="300">
        <f t="shared" ca="1" si="137"/>
        <v>0</v>
      </c>
      <c r="EW86" s="300">
        <f t="shared" ca="1" si="137"/>
        <v>0</v>
      </c>
      <c r="EX86" s="300">
        <f t="shared" ca="1" si="137"/>
        <v>0</v>
      </c>
      <c r="EY86" s="612"/>
      <c r="EZ86" s="757" t="str">
        <f>'Main Input'!EZ86</f>
        <v>RPI</v>
      </c>
      <c r="FA86" s="766" t="str">
        <f>'Main Input'!FA86</f>
        <v>N/A</v>
      </c>
      <c r="FB86" s="766">
        <f>'Main Input'!FB86</f>
        <v>0</v>
      </c>
      <c r="FC86" s="766" t="str">
        <f>'Main Input'!FC86</f>
        <v>IT Solutions</v>
      </c>
      <c r="FD86" s="766" t="str">
        <f>'Main Input'!FD86</f>
        <v>Managed Services</v>
      </c>
      <c r="FE86" s="757" t="str">
        <f>'Main Input'!FE86</f>
        <v>Opex</v>
      </c>
      <c r="FF86" s="757" t="str">
        <f>'Main Input'!FF86</f>
        <v>ContractAccrual</v>
      </c>
      <c r="FG86" s="757" t="str">
        <f>'Main Input'!FG86</f>
        <v>Expense</v>
      </c>
      <c r="FH86" s="767" t="str">
        <f>'Main Input'!FH86</f>
        <v>A</v>
      </c>
      <c r="FI86" s="768">
        <f>'Main Input'!FI86</f>
        <v>0.22</v>
      </c>
      <c r="FJ86" s="768">
        <f>'Main Input'!FJ86</f>
        <v>0</v>
      </c>
      <c r="FK86" s="612"/>
      <c r="FL86" s="531">
        <f t="shared" si="121"/>
        <v>0</v>
      </c>
      <c r="FM86" s="532" t="str">
        <f t="shared" si="122"/>
        <v>Y</v>
      </c>
      <c r="FN86" s="532" t="str">
        <f t="shared" si="123"/>
        <v>Y</v>
      </c>
      <c r="FO86" s="532" t="str">
        <f t="shared" si="124"/>
        <v>Y</v>
      </c>
      <c r="FP86" s="532" t="str">
        <f t="shared" si="125"/>
        <v>Y</v>
      </c>
      <c r="FQ86" s="612"/>
      <c r="FT86" s="612"/>
    </row>
    <row r="87" spans="1:176">
      <c r="A87" s="750" t="str">
        <f>'Main Input'!A87</f>
        <v>MTB</v>
      </c>
      <c r="B87" s="762" t="str">
        <f>'Main Input'!B87</f>
        <v>Business Unit</v>
      </c>
      <c r="C87" s="762" t="str">
        <f>'Main Input'!C87</f>
        <v>Labour</v>
      </c>
      <c r="D87" s="762" t="str">
        <f>'Main Input'!D87</f>
        <v>TFR</v>
      </c>
      <c r="E87" s="762" t="str">
        <f>'Main Input'!E87</f>
        <v>Migration Engineer #6 (Wintel)</v>
      </c>
      <c r="F87" s="753" t="str">
        <f>'Main Input'!F87</f>
        <v>direct</v>
      </c>
      <c r="G87" s="753" t="str">
        <f>'Main Input'!G87</f>
        <v>Person</v>
      </c>
      <c r="H87" s="753" t="str">
        <f>'Main Input'!H87</f>
        <v>TAC.CSA.2</v>
      </c>
      <c r="I87" s="753">
        <f>'Main Input'!I87</f>
        <v>0</v>
      </c>
      <c r="J87" s="753">
        <f>'Main Input'!J87</f>
        <v>0</v>
      </c>
      <c r="K87" s="753" t="str">
        <f>'Main Input'!K87</f>
        <v>FJS</v>
      </c>
      <c r="L87" s="753" t="str">
        <f>'Main Input'!L87</f>
        <v>pTran</v>
      </c>
      <c r="M87" s="753">
        <f>'Main Input'!M87</f>
        <v>0</v>
      </c>
      <c r="N87" s="753">
        <f>'Main Input'!N87</f>
        <v>0</v>
      </c>
      <c r="O87" s="753" t="str">
        <f>'Main Input'!O87</f>
        <v>SPAIN</v>
      </c>
      <c r="P87" s="753">
        <f>'Main Input'!P87</f>
        <v>313</v>
      </c>
      <c r="Q87" s="753" t="str">
        <f>'Main Input'!Q87</f>
        <v>EUR</v>
      </c>
      <c r="R87" s="753" t="str">
        <f>'Main Input'!R87</f>
        <v>EMEA</v>
      </c>
      <c r="S87" s="753" t="str">
        <f>'Main Input'!S87</f>
        <v>Local</v>
      </c>
      <c r="T87" s="753">
        <f>'Main Input'!T87</f>
        <v>0</v>
      </c>
      <c r="U87" s="753">
        <f>'Main Input'!U87</f>
        <v>0</v>
      </c>
      <c r="V87" s="753" t="str">
        <f>'Main Input'!V87</f>
        <v>4_ATP</v>
      </c>
      <c r="W87" s="753">
        <f>'Main Input'!W87</f>
        <v>0</v>
      </c>
      <c r="X87" s="753">
        <f>'Main Input'!X87</f>
        <v>0</v>
      </c>
      <c r="Y87" s="753">
        <f>'Main Input'!Y87</f>
        <v>0</v>
      </c>
      <c r="Z87" s="753">
        <f>'Main Input'!Z87</f>
        <v>0</v>
      </c>
      <c r="AA87" s="753">
        <f>'Main Input'!AA87</f>
        <v>0</v>
      </c>
      <c r="AB87" s="763">
        <f>'Main Input'!AB87</f>
        <v>0</v>
      </c>
      <c r="AC87" s="763" t="str">
        <f>'Main Input'!AC87</f>
        <v>Days</v>
      </c>
      <c r="AD87" s="764">
        <f>'Main Input'!AD87</f>
        <v>85</v>
      </c>
      <c r="AE87" s="765">
        <f t="shared" ca="1" si="120"/>
        <v>26605</v>
      </c>
      <c r="AF87" s="299">
        <f t="shared" si="126"/>
        <v>0</v>
      </c>
      <c r="AG87" s="300">
        <f t="shared" ca="1" si="126"/>
        <v>0</v>
      </c>
      <c r="AH87" s="300">
        <f t="shared" ca="1" si="126"/>
        <v>6651.25</v>
      </c>
      <c r="AI87" s="300">
        <f t="shared" ca="1" si="126"/>
        <v>6651.25</v>
      </c>
      <c r="AJ87" s="300">
        <f t="shared" ca="1" si="126"/>
        <v>6651.25</v>
      </c>
      <c r="AK87" s="300">
        <f t="shared" ca="1" si="126"/>
        <v>6651.25</v>
      </c>
      <c r="AL87" s="300">
        <f t="shared" ca="1" si="126"/>
        <v>0</v>
      </c>
      <c r="AM87" s="300">
        <f t="shared" ca="1" si="126"/>
        <v>0</v>
      </c>
      <c r="AN87" s="300">
        <f t="shared" ca="1" si="126"/>
        <v>0</v>
      </c>
      <c r="AO87" s="300">
        <f t="shared" ca="1" si="126"/>
        <v>0</v>
      </c>
      <c r="AP87" s="300">
        <f t="shared" ca="1" si="127"/>
        <v>0</v>
      </c>
      <c r="AQ87" s="300">
        <f t="shared" ca="1" si="127"/>
        <v>0</v>
      </c>
      <c r="AR87" s="300">
        <f t="shared" ca="1" si="127"/>
        <v>0</v>
      </c>
      <c r="AS87" s="300">
        <f t="shared" ca="1" si="127"/>
        <v>0</v>
      </c>
      <c r="AT87" s="300">
        <f t="shared" ca="1" si="127"/>
        <v>0</v>
      </c>
      <c r="AU87" s="300">
        <f t="shared" ca="1" si="127"/>
        <v>0</v>
      </c>
      <c r="AV87" s="300">
        <f t="shared" ca="1" si="127"/>
        <v>0</v>
      </c>
      <c r="AW87" s="300">
        <f t="shared" ca="1" si="127"/>
        <v>0</v>
      </c>
      <c r="AX87" s="300">
        <f t="shared" ca="1" si="127"/>
        <v>0</v>
      </c>
      <c r="AY87" s="300">
        <f t="shared" ca="1" si="127"/>
        <v>0</v>
      </c>
      <c r="AZ87" s="300">
        <f t="shared" ca="1" si="128"/>
        <v>0</v>
      </c>
      <c r="BA87" s="300">
        <f t="shared" ca="1" si="128"/>
        <v>0</v>
      </c>
      <c r="BB87" s="300">
        <f t="shared" ca="1" si="128"/>
        <v>0</v>
      </c>
      <c r="BC87" s="300">
        <f t="shared" ca="1" si="128"/>
        <v>0</v>
      </c>
      <c r="BD87" s="300">
        <f t="shared" ca="1" si="128"/>
        <v>0</v>
      </c>
      <c r="BE87" s="300">
        <f t="shared" ca="1" si="128"/>
        <v>0</v>
      </c>
      <c r="BF87" s="300">
        <f t="shared" ca="1" si="128"/>
        <v>0</v>
      </c>
      <c r="BG87" s="300">
        <f t="shared" ca="1" si="128"/>
        <v>0</v>
      </c>
      <c r="BH87" s="300">
        <f t="shared" ca="1" si="128"/>
        <v>0</v>
      </c>
      <c r="BI87" s="300">
        <f t="shared" ca="1" si="128"/>
        <v>0</v>
      </c>
      <c r="BJ87" s="300">
        <f t="shared" ca="1" si="129"/>
        <v>0</v>
      </c>
      <c r="BK87" s="300">
        <f t="shared" ca="1" si="129"/>
        <v>0</v>
      </c>
      <c r="BL87" s="300">
        <f t="shared" ca="1" si="129"/>
        <v>0</v>
      </c>
      <c r="BM87" s="300">
        <f t="shared" ca="1" si="129"/>
        <v>0</v>
      </c>
      <c r="BN87" s="300">
        <f t="shared" ca="1" si="129"/>
        <v>0</v>
      </c>
      <c r="BO87" s="300">
        <f t="shared" ca="1" si="129"/>
        <v>0</v>
      </c>
      <c r="BP87" s="300">
        <f t="shared" ca="1" si="129"/>
        <v>0</v>
      </c>
      <c r="BQ87" s="300">
        <f t="shared" ca="1" si="129"/>
        <v>0</v>
      </c>
      <c r="BR87" s="300">
        <f t="shared" ca="1" si="129"/>
        <v>0</v>
      </c>
      <c r="BS87" s="300">
        <f t="shared" ca="1" si="129"/>
        <v>0</v>
      </c>
      <c r="BT87" s="300">
        <f t="shared" ca="1" si="130"/>
        <v>0</v>
      </c>
      <c r="BU87" s="300">
        <f t="shared" ca="1" si="130"/>
        <v>0</v>
      </c>
      <c r="BV87" s="300">
        <f t="shared" ca="1" si="130"/>
        <v>0</v>
      </c>
      <c r="BW87" s="300">
        <f t="shared" ca="1" si="130"/>
        <v>0</v>
      </c>
      <c r="BX87" s="300">
        <f t="shared" ca="1" si="130"/>
        <v>0</v>
      </c>
      <c r="BY87" s="300">
        <f t="shared" ca="1" si="130"/>
        <v>0</v>
      </c>
      <c r="BZ87" s="300">
        <f t="shared" ca="1" si="130"/>
        <v>0</v>
      </c>
      <c r="CA87" s="300">
        <f t="shared" ca="1" si="130"/>
        <v>0</v>
      </c>
      <c r="CB87" s="300">
        <f t="shared" ca="1" si="130"/>
        <v>0</v>
      </c>
      <c r="CC87" s="300">
        <f t="shared" ca="1" si="130"/>
        <v>0</v>
      </c>
      <c r="CD87" s="300">
        <f t="shared" ca="1" si="131"/>
        <v>0</v>
      </c>
      <c r="CE87" s="300">
        <f t="shared" ca="1" si="131"/>
        <v>0</v>
      </c>
      <c r="CF87" s="300">
        <f t="shared" ca="1" si="131"/>
        <v>0</v>
      </c>
      <c r="CG87" s="300">
        <f t="shared" ca="1" si="131"/>
        <v>0</v>
      </c>
      <c r="CH87" s="300">
        <f t="shared" ca="1" si="131"/>
        <v>0</v>
      </c>
      <c r="CI87" s="300">
        <f t="shared" ca="1" si="131"/>
        <v>0</v>
      </c>
      <c r="CJ87" s="300">
        <f t="shared" ca="1" si="131"/>
        <v>0</v>
      </c>
      <c r="CK87" s="300">
        <f t="shared" ca="1" si="131"/>
        <v>0</v>
      </c>
      <c r="CL87" s="300">
        <f t="shared" ca="1" si="131"/>
        <v>0</v>
      </c>
      <c r="CM87" s="300">
        <f t="shared" ca="1" si="131"/>
        <v>0</v>
      </c>
      <c r="CN87" s="300">
        <f t="shared" ca="1" si="132"/>
        <v>0</v>
      </c>
      <c r="CO87" s="300">
        <f t="shared" ca="1" si="132"/>
        <v>0</v>
      </c>
      <c r="CP87" s="300">
        <f t="shared" ca="1" si="132"/>
        <v>0</v>
      </c>
      <c r="CQ87" s="300">
        <f t="shared" ca="1" si="132"/>
        <v>0</v>
      </c>
      <c r="CR87" s="300">
        <f t="shared" ca="1" si="132"/>
        <v>0</v>
      </c>
      <c r="CS87" s="300">
        <f t="shared" ca="1" si="132"/>
        <v>0</v>
      </c>
      <c r="CT87" s="300">
        <f t="shared" ca="1" si="132"/>
        <v>0</v>
      </c>
      <c r="CU87" s="300">
        <f t="shared" ca="1" si="132"/>
        <v>0</v>
      </c>
      <c r="CV87" s="300">
        <f t="shared" ca="1" si="132"/>
        <v>0</v>
      </c>
      <c r="CW87" s="300">
        <f t="shared" ca="1" si="132"/>
        <v>0</v>
      </c>
      <c r="CX87" s="300">
        <f t="shared" ca="1" si="133"/>
        <v>0</v>
      </c>
      <c r="CY87" s="300">
        <f t="shared" ca="1" si="133"/>
        <v>0</v>
      </c>
      <c r="CZ87" s="300">
        <f t="shared" ca="1" si="133"/>
        <v>0</v>
      </c>
      <c r="DA87" s="300">
        <f t="shared" ca="1" si="133"/>
        <v>0</v>
      </c>
      <c r="DB87" s="300">
        <f t="shared" ca="1" si="133"/>
        <v>0</v>
      </c>
      <c r="DC87" s="300">
        <f t="shared" ca="1" si="133"/>
        <v>0</v>
      </c>
      <c r="DD87" s="300">
        <f t="shared" ca="1" si="133"/>
        <v>0</v>
      </c>
      <c r="DE87" s="300">
        <f t="shared" ca="1" si="133"/>
        <v>0</v>
      </c>
      <c r="DF87" s="300">
        <f t="shared" ca="1" si="133"/>
        <v>0</v>
      </c>
      <c r="DG87" s="300">
        <f t="shared" ca="1" si="133"/>
        <v>0</v>
      </c>
      <c r="DH87" s="300">
        <f t="shared" ca="1" si="134"/>
        <v>0</v>
      </c>
      <c r="DI87" s="300">
        <f t="shared" ca="1" si="134"/>
        <v>0</v>
      </c>
      <c r="DJ87" s="300">
        <f t="shared" ca="1" si="134"/>
        <v>0</v>
      </c>
      <c r="DK87" s="300">
        <f t="shared" ca="1" si="134"/>
        <v>0</v>
      </c>
      <c r="DL87" s="300">
        <f t="shared" ca="1" si="134"/>
        <v>0</v>
      </c>
      <c r="DM87" s="300">
        <f t="shared" ca="1" si="134"/>
        <v>0</v>
      </c>
      <c r="DN87" s="300">
        <f t="shared" ca="1" si="134"/>
        <v>0</v>
      </c>
      <c r="DO87" s="300">
        <f t="shared" ca="1" si="134"/>
        <v>0</v>
      </c>
      <c r="DP87" s="300">
        <f t="shared" ca="1" si="134"/>
        <v>0</v>
      </c>
      <c r="DQ87" s="300">
        <f t="shared" ca="1" si="134"/>
        <v>0</v>
      </c>
      <c r="DR87" s="300">
        <f t="shared" ca="1" si="135"/>
        <v>0</v>
      </c>
      <c r="DS87" s="300">
        <f t="shared" ca="1" si="135"/>
        <v>0</v>
      </c>
      <c r="DT87" s="300">
        <f t="shared" ca="1" si="135"/>
        <v>0</v>
      </c>
      <c r="DU87" s="300">
        <f t="shared" ca="1" si="135"/>
        <v>0</v>
      </c>
      <c r="DV87" s="300">
        <f t="shared" ca="1" si="135"/>
        <v>0</v>
      </c>
      <c r="DW87" s="300">
        <f t="shared" ca="1" si="135"/>
        <v>0</v>
      </c>
      <c r="DX87" s="300">
        <f t="shared" ca="1" si="135"/>
        <v>0</v>
      </c>
      <c r="DY87" s="300">
        <f t="shared" ca="1" si="135"/>
        <v>0</v>
      </c>
      <c r="DZ87" s="300">
        <f t="shared" ca="1" si="135"/>
        <v>0</v>
      </c>
      <c r="EA87" s="300">
        <f t="shared" ca="1" si="135"/>
        <v>0</v>
      </c>
      <c r="EB87" s="300">
        <f t="shared" ca="1" si="136"/>
        <v>0</v>
      </c>
      <c r="EC87" s="300">
        <f t="shared" ca="1" si="136"/>
        <v>0</v>
      </c>
      <c r="ED87" s="300">
        <f t="shared" ca="1" si="136"/>
        <v>0</v>
      </c>
      <c r="EE87" s="300">
        <f t="shared" ca="1" si="136"/>
        <v>0</v>
      </c>
      <c r="EF87" s="300">
        <f t="shared" ca="1" si="136"/>
        <v>0</v>
      </c>
      <c r="EG87" s="300">
        <f t="shared" ca="1" si="136"/>
        <v>0</v>
      </c>
      <c r="EH87" s="300">
        <f t="shared" ca="1" si="136"/>
        <v>0</v>
      </c>
      <c r="EI87" s="300">
        <f t="shared" ca="1" si="136"/>
        <v>0</v>
      </c>
      <c r="EJ87" s="300">
        <f t="shared" ca="1" si="136"/>
        <v>0</v>
      </c>
      <c r="EK87" s="300">
        <f t="shared" ca="1" si="136"/>
        <v>0</v>
      </c>
      <c r="EL87" s="300">
        <f t="shared" ca="1" si="137"/>
        <v>0</v>
      </c>
      <c r="EM87" s="300">
        <f t="shared" ca="1" si="137"/>
        <v>0</v>
      </c>
      <c r="EN87" s="300">
        <f t="shared" ca="1" si="137"/>
        <v>0</v>
      </c>
      <c r="EO87" s="300">
        <f t="shared" ca="1" si="137"/>
        <v>0</v>
      </c>
      <c r="EP87" s="300">
        <f t="shared" ca="1" si="137"/>
        <v>0</v>
      </c>
      <c r="EQ87" s="300">
        <f t="shared" ca="1" si="137"/>
        <v>0</v>
      </c>
      <c r="ER87" s="300">
        <f t="shared" ca="1" si="137"/>
        <v>0</v>
      </c>
      <c r="ES87" s="300">
        <f t="shared" ca="1" si="137"/>
        <v>0</v>
      </c>
      <c r="ET87" s="300">
        <f t="shared" ca="1" si="137"/>
        <v>0</v>
      </c>
      <c r="EU87" s="300">
        <f t="shared" ca="1" si="137"/>
        <v>0</v>
      </c>
      <c r="EV87" s="300">
        <f t="shared" ca="1" si="137"/>
        <v>0</v>
      </c>
      <c r="EW87" s="300">
        <f t="shared" ca="1" si="137"/>
        <v>0</v>
      </c>
      <c r="EX87" s="300">
        <f t="shared" ca="1" si="137"/>
        <v>0</v>
      </c>
      <c r="EY87" s="612"/>
      <c r="EZ87" s="757" t="str">
        <f>'Main Input'!EZ87</f>
        <v>RPI</v>
      </c>
      <c r="FA87" s="766" t="str">
        <f>'Main Input'!FA87</f>
        <v>N/A</v>
      </c>
      <c r="FB87" s="766">
        <f>'Main Input'!FB87</f>
        <v>0</v>
      </c>
      <c r="FC87" s="766" t="str">
        <f>'Main Input'!FC87</f>
        <v>IT Solutions</v>
      </c>
      <c r="FD87" s="766" t="str">
        <f>'Main Input'!FD87</f>
        <v>Managed Services</v>
      </c>
      <c r="FE87" s="757" t="str">
        <f>'Main Input'!FE87</f>
        <v>Opex</v>
      </c>
      <c r="FF87" s="757" t="str">
        <f>'Main Input'!FF87</f>
        <v>ContractAccrual</v>
      </c>
      <c r="FG87" s="757" t="str">
        <f>'Main Input'!FG87</f>
        <v>Expense</v>
      </c>
      <c r="FH87" s="767" t="str">
        <f>'Main Input'!FH87</f>
        <v>A</v>
      </c>
      <c r="FI87" s="768">
        <f>'Main Input'!FI87</f>
        <v>0.22</v>
      </c>
      <c r="FJ87" s="768">
        <f>'Main Input'!FJ87</f>
        <v>0</v>
      </c>
      <c r="FK87" s="612"/>
      <c r="FL87" s="531">
        <f t="shared" si="121"/>
        <v>0</v>
      </c>
      <c r="FM87" s="532" t="str">
        <f t="shared" si="122"/>
        <v>Y</v>
      </c>
      <c r="FN87" s="532" t="str">
        <f t="shared" si="123"/>
        <v>Y</v>
      </c>
      <c r="FO87" s="532" t="str">
        <f t="shared" si="124"/>
        <v>Y</v>
      </c>
      <c r="FP87" s="532" t="str">
        <f t="shared" si="125"/>
        <v>Y</v>
      </c>
      <c r="FQ87" s="612"/>
      <c r="FT87" s="612"/>
    </row>
    <row r="88" spans="1:176">
      <c r="A88" s="750" t="str">
        <f>'Main Input'!A88</f>
        <v>MTB</v>
      </c>
      <c r="B88" s="762" t="str">
        <f>'Main Input'!B88</f>
        <v>Business Unit</v>
      </c>
      <c r="C88" s="762" t="str">
        <f>'Main Input'!C88</f>
        <v>Labour</v>
      </c>
      <c r="D88" s="762" t="str">
        <f>'Main Input'!D88</f>
        <v>TFR</v>
      </c>
      <c r="E88" s="762" t="str">
        <f>'Main Input'!E88</f>
        <v>Migration Engineer #7 (Wintel)</v>
      </c>
      <c r="F88" s="753" t="str">
        <f>'Main Input'!F88</f>
        <v>direct</v>
      </c>
      <c r="G88" s="753" t="str">
        <f>'Main Input'!G88</f>
        <v>Person</v>
      </c>
      <c r="H88" s="753" t="str">
        <f>'Main Input'!H88</f>
        <v>TAC.CSA.2</v>
      </c>
      <c r="I88" s="753">
        <f>'Main Input'!I88</f>
        <v>0</v>
      </c>
      <c r="J88" s="753">
        <f>'Main Input'!J88</f>
        <v>0</v>
      </c>
      <c r="K88" s="753" t="str">
        <f>'Main Input'!K88</f>
        <v>FJS</v>
      </c>
      <c r="L88" s="753" t="str">
        <f>'Main Input'!L88</f>
        <v>pTran</v>
      </c>
      <c r="M88" s="753">
        <f>'Main Input'!M88</f>
        <v>0</v>
      </c>
      <c r="N88" s="753">
        <f>'Main Input'!N88</f>
        <v>0</v>
      </c>
      <c r="O88" s="753" t="str">
        <f>'Main Input'!O88</f>
        <v>SPAIN</v>
      </c>
      <c r="P88" s="753">
        <f>'Main Input'!P88</f>
        <v>313</v>
      </c>
      <c r="Q88" s="753" t="str">
        <f>'Main Input'!Q88</f>
        <v>EUR</v>
      </c>
      <c r="R88" s="753" t="str">
        <f>'Main Input'!R88</f>
        <v>EMEA</v>
      </c>
      <c r="S88" s="753" t="str">
        <f>'Main Input'!S88</f>
        <v>Local</v>
      </c>
      <c r="T88" s="753">
        <f>'Main Input'!T88</f>
        <v>0</v>
      </c>
      <c r="U88" s="753">
        <f>'Main Input'!U88</f>
        <v>0</v>
      </c>
      <c r="V88" s="753" t="str">
        <f>'Main Input'!V88</f>
        <v>4_ATP</v>
      </c>
      <c r="W88" s="753">
        <f>'Main Input'!W88</f>
        <v>0</v>
      </c>
      <c r="X88" s="753">
        <f>'Main Input'!X88</f>
        <v>0</v>
      </c>
      <c r="Y88" s="753">
        <f>'Main Input'!Y88</f>
        <v>0</v>
      </c>
      <c r="Z88" s="753">
        <f>'Main Input'!Z88</f>
        <v>0</v>
      </c>
      <c r="AA88" s="753">
        <f>'Main Input'!AA88</f>
        <v>0</v>
      </c>
      <c r="AB88" s="763">
        <f>'Main Input'!AB88</f>
        <v>0</v>
      </c>
      <c r="AC88" s="763" t="str">
        <f>'Main Input'!AC88</f>
        <v>Days</v>
      </c>
      <c r="AD88" s="764">
        <f>'Main Input'!AD88</f>
        <v>85</v>
      </c>
      <c r="AE88" s="765">
        <f t="shared" ca="1" si="120"/>
        <v>26605</v>
      </c>
      <c r="AF88" s="299">
        <f t="shared" si="126"/>
        <v>0</v>
      </c>
      <c r="AG88" s="300">
        <f t="shared" ca="1" si="126"/>
        <v>0</v>
      </c>
      <c r="AH88" s="300">
        <f t="shared" ca="1" si="126"/>
        <v>6651.25</v>
      </c>
      <c r="AI88" s="300">
        <f t="shared" ca="1" si="126"/>
        <v>6651.25</v>
      </c>
      <c r="AJ88" s="300">
        <f t="shared" ca="1" si="126"/>
        <v>6651.25</v>
      </c>
      <c r="AK88" s="300">
        <f t="shared" ca="1" si="126"/>
        <v>6651.25</v>
      </c>
      <c r="AL88" s="300">
        <f t="shared" ca="1" si="126"/>
        <v>0</v>
      </c>
      <c r="AM88" s="300">
        <f t="shared" ca="1" si="126"/>
        <v>0</v>
      </c>
      <c r="AN88" s="300">
        <f t="shared" ca="1" si="126"/>
        <v>0</v>
      </c>
      <c r="AO88" s="300">
        <f t="shared" ca="1" si="126"/>
        <v>0</v>
      </c>
      <c r="AP88" s="300">
        <f t="shared" ca="1" si="127"/>
        <v>0</v>
      </c>
      <c r="AQ88" s="300">
        <f t="shared" ca="1" si="127"/>
        <v>0</v>
      </c>
      <c r="AR88" s="300">
        <f t="shared" ca="1" si="127"/>
        <v>0</v>
      </c>
      <c r="AS88" s="300">
        <f t="shared" ca="1" si="127"/>
        <v>0</v>
      </c>
      <c r="AT88" s="300">
        <f t="shared" ca="1" si="127"/>
        <v>0</v>
      </c>
      <c r="AU88" s="300">
        <f t="shared" ca="1" si="127"/>
        <v>0</v>
      </c>
      <c r="AV88" s="300">
        <f t="shared" ca="1" si="127"/>
        <v>0</v>
      </c>
      <c r="AW88" s="300">
        <f t="shared" ca="1" si="127"/>
        <v>0</v>
      </c>
      <c r="AX88" s="300">
        <f t="shared" ca="1" si="127"/>
        <v>0</v>
      </c>
      <c r="AY88" s="300">
        <f t="shared" ca="1" si="127"/>
        <v>0</v>
      </c>
      <c r="AZ88" s="300">
        <f t="shared" ca="1" si="128"/>
        <v>0</v>
      </c>
      <c r="BA88" s="300">
        <f t="shared" ca="1" si="128"/>
        <v>0</v>
      </c>
      <c r="BB88" s="300">
        <f t="shared" ca="1" si="128"/>
        <v>0</v>
      </c>
      <c r="BC88" s="300">
        <f t="shared" ca="1" si="128"/>
        <v>0</v>
      </c>
      <c r="BD88" s="300">
        <f t="shared" ca="1" si="128"/>
        <v>0</v>
      </c>
      <c r="BE88" s="300">
        <f t="shared" ca="1" si="128"/>
        <v>0</v>
      </c>
      <c r="BF88" s="300">
        <f t="shared" ca="1" si="128"/>
        <v>0</v>
      </c>
      <c r="BG88" s="300">
        <f t="shared" ca="1" si="128"/>
        <v>0</v>
      </c>
      <c r="BH88" s="300">
        <f t="shared" ca="1" si="128"/>
        <v>0</v>
      </c>
      <c r="BI88" s="300">
        <f t="shared" ca="1" si="128"/>
        <v>0</v>
      </c>
      <c r="BJ88" s="300">
        <f t="shared" ca="1" si="129"/>
        <v>0</v>
      </c>
      <c r="BK88" s="300">
        <f t="shared" ca="1" si="129"/>
        <v>0</v>
      </c>
      <c r="BL88" s="300">
        <f t="shared" ca="1" si="129"/>
        <v>0</v>
      </c>
      <c r="BM88" s="300">
        <f t="shared" ca="1" si="129"/>
        <v>0</v>
      </c>
      <c r="BN88" s="300">
        <f t="shared" ca="1" si="129"/>
        <v>0</v>
      </c>
      <c r="BO88" s="300">
        <f t="shared" ca="1" si="129"/>
        <v>0</v>
      </c>
      <c r="BP88" s="300">
        <f t="shared" ca="1" si="129"/>
        <v>0</v>
      </c>
      <c r="BQ88" s="300">
        <f t="shared" ca="1" si="129"/>
        <v>0</v>
      </c>
      <c r="BR88" s="300">
        <f t="shared" ca="1" si="129"/>
        <v>0</v>
      </c>
      <c r="BS88" s="300">
        <f t="shared" ca="1" si="129"/>
        <v>0</v>
      </c>
      <c r="BT88" s="300">
        <f t="shared" ca="1" si="130"/>
        <v>0</v>
      </c>
      <c r="BU88" s="300">
        <f t="shared" ca="1" si="130"/>
        <v>0</v>
      </c>
      <c r="BV88" s="300">
        <f t="shared" ca="1" si="130"/>
        <v>0</v>
      </c>
      <c r="BW88" s="300">
        <f t="shared" ca="1" si="130"/>
        <v>0</v>
      </c>
      <c r="BX88" s="300">
        <f t="shared" ca="1" si="130"/>
        <v>0</v>
      </c>
      <c r="BY88" s="300">
        <f t="shared" ca="1" si="130"/>
        <v>0</v>
      </c>
      <c r="BZ88" s="300">
        <f t="shared" ca="1" si="130"/>
        <v>0</v>
      </c>
      <c r="CA88" s="300">
        <f t="shared" ca="1" si="130"/>
        <v>0</v>
      </c>
      <c r="CB88" s="300">
        <f t="shared" ca="1" si="130"/>
        <v>0</v>
      </c>
      <c r="CC88" s="300">
        <f t="shared" ca="1" si="130"/>
        <v>0</v>
      </c>
      <c r="CD88" s="300">
        <f t="shared" ca="1" si="131"/>
        <v>0</v>
      </c>
      <c r="CE88" s="300">
        <f t="shared" ca="1" si="131"/>
        <v>0</v>
      </c>
      <c r="CF88" s="300">
        <f t="shared" ca="1" si="131"/>
        <v>0</v>
      </c>
      <c r="CG88" s="300">
        <f t="shared" ca="1" si="131"/>
        <v>0</v>
      </c>
      <c r="CH88" s="300">
        <f t="shared" ca="1" si="131"/>
        <v>0</v>
      </c>
      <c r="CI88" s="300">
        <f t="shared" ca="1" si="131"/>
        <v>0</v>
      </c>
      <c r="CJ88" s="300">
        <f t="shared" ca="1" si="131"/>
        <v>0</v>
      </c>
      <c r="CK88" s="300">
        <f t="shared" ca="1" si="131"/>
        <v>0</v>
      </c>
      <c r="CL88" s="300">
        <f t="shared" ca="1" si="131"/>
        <v>0</v>
      </c>
      <c r="CM88" s="300">
        <f t="shared" ca="1" si="131"/>
        <v>0</v>
      </c>
      <c r="CN88" s="300">
        <f t="shared" ca="1" si="132"/>
        <v>0</v>
      </c>
      <c r="CO88" s="300">
        <f t="shared" ca="1" si="132"/>
        <v>0</v>
      </c>
      <c r="CP88" s="300">
        <f t="shared" ca="1" si="132"/>
        <v>0</v>
      </c>
      <c r="CQ88" s="300">
        <f t="shared" ca="1" si="132"/>
        <v>0</v>
      </c>
      <c r="CR88" s="300">
        <f t="shared" ca="1" si="132"/>
        <v>0</v>
      </c>
      <c r="CS88" s="300">
        <f t="shared" ca="1" si="132"/>
        <v>0</v>
      </c>
      <c r="CT88" s="300">
        <f t="shared" ca="1" si="132"/>
        <v>0</v>
      </c>
      <c r="CU88" s="300">
        <f t="shared" ca="1" si="132"/>
        <v>0</v>
      </c>
      <c r="CV88" s="300">
        <f t="shared" ca="1" si="132"/>
        <v>0</v>
      </c>
      <c r="CW88" s="300">
        <f t="shared" ca="1" si="132"/>
        <v>0</v>
      </c>
      <c r="CX88" s="300">
        <f t="shared" ca="1" si="133"/>
        <v>0</v>
      </c>
      <c r="CY88" s="300">
        <f t="shared" ca="1" si="133"/>
        <v>0</v>
      </c>
      <c r="CZ88" s="300">
        <f t="shared" ca="1" si="133"/>
        <v>0</v>
      </c>
      <c r="DA88" s="300">
        <f t="shared" ca="1" si="133"/>
        <v>0</v>
      </c>
      <c r="DB88" s="300">
        <f t="shared" ca="1" si="133"/>
        <v>0</v>
      </c>
      <c r="DC88" s="300">
        <f t="shared" ca="1" si="133"/>
        <v>0</v>
      </c>
      <c r="DD88" s="300">
        <f t="shared" ca="1" si="133"/>
        <v>0</v>
      </c>
      <c r="DE88" s="300">
        <f t="shared" ca="1" si="133"/>
        <v>0</v>
      </c>
      <c r="DF88" s="300">
        <f t="shared" ca="1" si="133"/>
        <v>0</v>
      </c>
      <c r="DG88" s="300">
        <f t="shared" ca="1" si="133"/>
        <v>0</v>
      </c>
      <c r="DH88" s="300">
        <f t="shared" ca="1" si="134"/>
        <v>0</v>
      </c>
      <c r="DI88" s="300">
        <f t="shared" ca="1" si="134"/>
        <v>0</v>
      </c>
      <c r="DJ88" s="300">
        <f t="shared" ca="1" si="134"/>
        <v>0</v>
      </c>
      <c r="DK88" s="300">
        <f t="shared" ca="1" si="134"/>
        <v>0</v>
      </c>
      <c r="DL88" s="300">
        <f t="shared" ca="1" si="134"/>
        <v>0</v>
      </c>
      <c r="DM88" s="300">
        <f t="shared" ca="1" si="134"/>
        <v>0</v>
      </c>
      <c r="DN88" s="300">
        <f t="shared" ca="1" si="134"/>
        <v>0</v>
      </c>
      <c r="DO88" s="300">
        <f t="shared" ca="1" si="134"/>
        <v>0</v>
      </c>
      <c r="DP88" s="300">
        <f t="shared" ca="1" si="134"/>
        <v>0</v>
      </c>
      <c r="DQ88" s="300">
        <f t="shared" ca="1" si="134"/>
        <v>0</v>
      </c>
      <c r="DR88" s="300">
        <f t="shared" ca="1" si="135"/>
        <v>0</v>
      </c>
      <c r="DS88" s="300">
        <f t="shared" ca="1" si="135"/>
        <v>0</v>
      </c>
      <c r="DT88" s="300">
        <f t="shared" ca="1" si="135"/>
        <v>0</v>
      </c>
      <c r="DU88" s="300">
        <f t="shared" ca="1" si="135"/>
        <v>0</v>
      </c>
      <c r="DV88" s="300">
        <f t="shared" ca="1" si="135"/>
        <v>0</v>
      </c>
      <c r="DW88" s="300">
        <f t="shared" ca="1" si="135"/>
        <v>0</v>
      </c>
      <c r="DX88" s="300">
        <f t="shared" ca="1" si="135"/>
        <v>0</v>
      </c>
      <c r="DY88" s="300">
        <f t="shared" ca="1" si="135"/>
        <v>0</v>
      </c>
      <c r="DZ88" s="300">
        <f t="shared" ca="1" si="135"/>
        <v>0</v>
      </c>
      <c r="EA88" s="300">
        <f t="shared" ca="1" si="135"/>
        <v>0</v>
      </c>
      <c r="EB88" s="300">
        <f t="shared" ca="1" si="136"/>
        <v>0</v>
      </c>
      <c r="EC88" s="300">
        <f t="shared" ca="1" si="136"/>
        <v>0</v>
      </c>
      <c r="ED88" s="300">
        <f t="shared" ca="1" si="136"/>
        <v>0</v>
      </c>
      <c r="EE88" s="300">
        <f t="shared" ca="1" si="136"/>
        <v>0</v>
      </c>
      <c r="EF88" s="300">
        <f t="shared" ca="1" si="136"/>
        <v>0</v>
      </c>
      <c r="EG88" s="300">
        <f t="shared" ca="1" si="136"/>
        <v>0</v>
      </c>
      <c r="EH88" s="300">
        <f t="shared" ca="1" si="136"/>
        <v>0</v>
      </c>
      <c r="EI88" s="300">
        <f t="shared" ca="1" si="136"/>
        <v>0</v>
      </c>
      <c r="EJ88" s="300">
        <f t="shared" ca="1" si="136"/>
        <v>0</v>
      </c>
      <c r="EK88" s="300">
        <f t="shared" ca="1" si="136"/>
        <v>0</v>
      </c>
      <c r="EL88" s="300">
        <f t="shared" ca="1" si="137"/>
        <v>0</v>
      </c>
      <c r="EM88" s="300">
        <f t="shared" ca="1" si="137"/>
        <v>0</v>
      </c>
      <c r="EN88" s="300">
        <f t="shared" ca="1" si="137"/>
        <v>0</v>
      </c>
      <c r="EO88" s="300">
        <f t="shared" ca="1" si="137"/>
        <v>0</v>
      </c>
      <c r="EP88" s="300">
        <f t="shared" ca="1" si="137"/>
        <v>0</v>
      </c>
      <c r="EQ88" s="300">
        <f t="shared" ca="1" si="137"/>
        <v>0</v>
      </c>
      <c r="ER88" s="300">
        <f t="shared" ca="1" si="137"/>
        <v>0</v>
      </c>
      <c r="ES88" s="300">
        <f t="shared" ca="1" si="137"/>
        <v>0</v>
      </c>
      <c r="ET88" s="300">
        <f t="shared" ca="1" si="137"/>
        <v>0</v>
      </c>
      <c r="EU88" s="300">
        <f t="shared" ca="1" si="137"/>
        <v>0</v>
      </c>
      <c r="EV88" s="300">
        <f t="shared" ca="1" si="137"/>
        <v>0</v>
      </c>
      <c r="EW88" s="300">
        <f t="shared" ca="1" si="137"/>
        <v>0</v>
      </c>
      <c r="EX88" s="300">
        <f t="shared" ca="1" si="137"/>
        <v>0</v>
      </c>
      <c r="EY88" s="612"/>
      <c r="EZ88" s="757" t="str">
        <f>'Main Input'!EZ88</f>
        <v>RPI</v>
      </c>
      <c r="FA88" s="766" t="str">
        <f>'Main Input'!FA88</f>
        <v>N/A</v>
      </c>
      <c r="FB88" s="766">
        <f>'Main Input'!FB88</f>
        <v>0</v>
      </c>
      <c r="FC88" s="766" t="str">
        <f>'Main Input'!FC88</f>
        <v>IT Solutions</v>
      </c>
      <c r="FD88" s="766" t="str">
        <f>'Main Input'!FD88</f>
        <v>Managed Services</v>
      </c>
      <c r="FE88" s="757" t="str">
        <f>'Main Input'!FE88</f>
        <v>Opex</v>
      </c>
      <c r="FF88" s="757" t="str">
        <f>'Main Input'!FF88</f>
        <v>ContractAccrual</v>
      </c>
      <c r="FG88" s="757" t="str">
        <f>'Main Input'!FG88</f>
        <v>Expense</v>
      </c>
      <c r="FH88" s="767" t="str">
        <f>'Main Input'!FH88</f>
        <v>A</v>
      </c>
      <c r="FI88" s="768">
        <f>'Main Input'!FI88</f>
        <v>0.22</v>
      </c>
      <c r="FJ88" s="768">
        <f>'Main Input'!FJ88</f>
        <v>0</v>
      </c>
      <c r="FK88" s="612"/>
      <c r="FL88" s="531">
        <f t="shared" si="121"/>
        <v>0</v>
      </c>
      <c r="FM88" s="532" t="str">
        <f t="shared" si="122"/>
        <v>Y</v>
      </c>
      <c r="FN88" s="532" t="str">
        <f t="shared" si="123"/>
        <v>Y</v>
      </c>
      <c r="FO88" s="532" t="str">
        <f t="shared" si="124"/>
        <v>Y</v>
      </c>
      <c r="FP88" s="532" t="str">
        <f t="shared" si="125"/>
        <v>Y</v>
      </c>
      <c r="FQ88" s="612"/>
      <c r="FT88" s="612"/>
    </row>
    <row r="89" spans="1:176">
      <c r="A89" s="750" t="str">
        <f>'Main Input'!A89</f>
        <v>MTB</v>
      </c>
      <c r="B89" s="762" t="str">
        <f>'Main Input'!B89</f>
        <v>Business Unit</v>
      </c>
      <c r="C89" s="762" t="str">
        <f>'Main Input'!C89</f>
        <v>Labour</v>
      </c>
      <c r="D89" s="762" t="str">
        <f>'Main Input'!D89</f>
        <v>TFR</v>
      </c>
      <c r="E89" s="762" t="str">
        <f>'Main Input'!E89</f>
        <v>Migration Engineer #8 (Wintel)</v>
      </c>
      <c r="F89" s="753" t="str">
        <f>'Main Input'!F89</f>
        <v>direct</v>
      </c>
      <c r="G89" s="753" t="str">
        <f>'Main Input'!G89</f>
        <v>Person</v>
      </c>
      <c r="H89" s="753" t="str">
        <f>'Main Input'!H89</f>
        <v>TAC.CSA.2</v>
      </c>
      <c r="I89" s="753">
        <f>'Main Input'!I89</f>
        <v>0</v>
      </c>
      <c r="J89" s="753">
        <f>'Main Input'!J89</f>
        <v>0</v>
      </c>
      <c r="K89" s="753" t="str">
        <f>'Main Input'!K89</f>
        <v>FJS</v>
      </c>
      <c r="L89" s="753" t="str">
        <f>'Main Input'!L89</f>
        <v>pTran</v>
      </c>
      <c r="M89" s="753">
        <f>'Main Input'!M89</f>
        <v>0</v>
      </c>
      <c r="N89" s="753">
        <f>'Main Input'!N89</f>
        <v>0</v>
      </c>
      <c r="O89" s="753" t="str">
        <f>'Main Input'!O89</f>
        <v>SPAIN</v>
      </c>
      <c r="P89" s="753">
        <f>'Main Input'!P89</f>
        <v>313</v>
      </c>
      <c r="Q89" s="753" t="str">
        <f>'Main Input'!Q89</f>
        <v>EUR</v>
      </c>
      <c r="R89" s="753" t="str">
        <f>'Main Input'!R89</f>
        <v>EMEA</v>
      </c>
      <c r="S89" s="753" t="str">
        <f>'Main Input'!S89</f>
        <v>Local</v>
      </c>
      <c r="T89" s="753">
        <f>'Main Input'!T89</f>
        <v>0</v>
      </c>
      <c r="U89" s="753">
        <f>'Main Input'!U89</f>
        <v>0</v>
      </c>
      <c r="V89" s="753" t="str">
        <f>'Main Input'!V89</f>
        <v>4_ATP</v>
      </c>
      <c r="W89" s="753">
        <f>'Main Input'!W89</f>
        <v>0</v>
      </c>
      <c r="X89" s="753">
        <f>'Main Input'!X89</f>
        <v>0</v>
      </c>
      <c r="Y89" s="753">
        <f>'Main Input'!Y89</f>
        <v>0</v>
      </c>
      <c r="Z89" s="753">
        <f>'Main Input'!Z89</f>
        <v>0</v>
      </c>
      <c r="AA89" s="753">
        <f>'Main Input'!AA89</f>
        <v>0</v>
      </c>
      <c r="AB89" s="763">
        <f>'Main Input'!AB89</f>
        <v>0</v>
      </c>
      <c r="AC89" s="763" t="str">
        <f>'Main Input'!AC89</f>
        <v>Days</v>
      </c>
      <c r="AD89" s="764">
        <f>'Main Input'!AD89</f>
        <v>85</v>
      </c>
      <c r="AE89" s="765">
        <f t="shared" ca="1" si="120"/>
        <v>26605</v>
      </c>
      <c r="AF89" s="299">
        <f t="shared" si="126"/>
        <v>0</v>
      </c>
      <c r="AG89" s="300">
        <f t="shared" ca="1" si="126"/>
        <v>0</v>
      </c>
      <c r="AH89" s="300">
        <f t="shared" ca="1" si="126"/>
        <v>6651.25</v>
      </c>
      <c r="AI89" s="300">
        <f t="shared" ca="1" si="126"/>
        <v>6651.25</v>
      </c>
      <c r="AJ89" s="300">
        <f t="shared" ca="1" si="126"/>
        <v>6651.25</v>
      </c>
      <c r="AK89" s="300">
        <f t="shared" ca="1" si="126"/>
        <v>6651.25</v>
      </c>
      <c r="AL89" s="300">
        <f t="shared" ca="1" si="126"/>
        <v>0</v>
      </c>
      <c r="AM89" s="300">
        <f t="shared" ca="1" si="126"/>
        <v>0</v>
      </c>
      <c r="AN89" s="300">
        <f t="shared" ca="1" si="126"/>
        <v>0</v>
      </c>
      <c r="AO89" s="300">
        <f t="shared" ca="1" si="126"/>
        <v>0</v>
      </c>
      <c r="AP89" s="300">
        <f t="shared" ca="1" si="127"/>
        <v>0</v>
      </c>
      <c r="AQ89" s="300">
        <f t="shared" ca="1" si="127"/>
        <v>0</v>
      </c>
      <c r="AR89" s="300">
        <f t="shared" ca="1" si="127"/>
        <v>0</v>
      </c>
      <c r="AS89" s="300">
        <f t="shared" ca="1" si="127"/>
        <v>0</v>
      </c>
      <c r="AT89" s="300">
        <f t="shared" ca="1" si="127"/>
        <v>0</v>
      </c>
      <c r="AU89" s="300">
        <f t="shared" ca="1" si="127"/>
        <v>0</v>
      </c>
      <c r="AV89" s="300">
        <f t="shared" ca="1" si="127"/>
        <v>0</v>
      </c>
      <c r="AW89" s="300">
        <f t="shared" ca="1" si="127"/>
        <v>0</v>
      </c>
      <c r="AX89" s="300">
        <f t="shared" ca="1" si="127"/>
        <v>0</v>
      </c>
      <c r="AY89" s="300">
        <f t="shared" ca="1" si="127"/>
        <v>0</v>
      </c>
      <c r="AZ89" s="300">
        <f t="shared" ca="1" si="128"/>
        <v>0</v>
      </c>
      <c r="BA89" s="300">
        <f t="shared" ca="1" si="128"/>
        <v>0</v>
      </c>
      <c r="BB89" s="300">
        <f t="shared" ca="1" si="128"/>
        <v>0</v>
      </c>
      <c r="BC89" s="300">
        <f t="shared" ca="1" si="128"/>
        <v>0</v>
      </c>
      <c r="BD89" s="300">
        <f t="shared" ca="1" si="128"/>
        <v>0</v>
      </c>
      <c r="BE89" s="300">
        <f t="shared" ca="1" si="128"/>
        <v>0</v>
      </c>
      <c r="BF89" s="300">
        <f t="shared" ca="1" si="128"/>
        <v>0</v>
      </c>
      <c r="BG89" s="300">
        <f t="shared" ca="1" si="128"/>
        <v>0</v>
      </c>
      <c r="BH89" s="300">
        <f t="shared" ca="1" si="128"/>
        <v>0</v>
      </c>
      <c r="BI89" s="300">
        <f t="shared" ca="1" si="128"/>
        <v>0</v>
      </c>
      <c r="BJ89" s="300">
        <f t="shared" ca="1" si="129"/>
        <v>0</v>
      </c>
      <c r="BK89" s="300">
        <f t="shared" ca="1" si="129"/>
        <v>0</v>
      </c>
      <c r="BL89" s="300">
        <f t="shared" ca="1" si="129"/>
        <v>0</v>
      </c>
      <c r="BM89" s="300">
        <f t="shared" ca="1" si="129"/>
        <v>0</v>
      </c>
      <c r="BN89" s="300">
        <f t="shared" ca="1" si="129"/>
        <v>0</v>
      </c>
      <c r="BO89" s="300">
        <f t="shared" ca="1" si="129"/>
        <v>0</v>
      </c>
      <c r="BP89" s="300">
        <f t="shared" ca="1" si="129"/>
        <v>0</v>
      </c>
      <c r="BQ89" s="300">
        <f t="shared" ca="1" si="129"/>
        <v>0</v>
      </c>
      <c r="BR89" s="300">
        <f t="shared" ca="1" si="129"/>
        <v>0</v>
      </c>
      <c r="BS89" s="300">
        <f t="shared" ca="1" si="129"/>
        <v>0</v>
      </c>
      <c r="BT89" s="300">
        <f t="shared" ca="1" si="130"/>
        <v>0</v>
      </c>
      <c r="BU89" s="300">
        <f t="shared" ca="1" si="130"/>
        <v>0</v>
      </c>
      <c r="BV89" s="300">
        <f t="shared" ca="1" si="130"/>
        <v>0</v>
      </c>
      <c r="BW89" s="300">
        <f t="shared" ca="1" si="130"/>
        <v>0</v>
      </c>
      <c r="BX89" s="300">
        <f t="shared" ca="1" si="130"/>
        <v>0</v>
      </c>
      <c r="BY89" s="300">
        <f t="shared" ca="1" si="130"/>
        <v>0</v>
      </c>
      <c r="BZ89" s="300">
        <f t="shared" ca="1" si="130"/>
        <v>0</v>
      </c>
      <c r="CA89" s="300">
        <f t="shared" ca="1" si="130"/>
        <v>0</v>
      </c>
      <c r="CB89" s="300">
        <f t="shared" ca="1" si="130"/>
        <v>0</v>
      </c>
      <c r="CC89" s="300">
        <f t="shared" ca="1" si="130"/>
        <v>0</v>
      </c>
      <c r="CD89" s="300">
        <f t="shared" ca="1" si="131"/>
        <v>0</v>
      </c>
      <c r="CE89" s="300">
        <f t="shared" ca="1" si="131"/>
        <v>0</v>
      </c>
      <c r="CF89" s="300">
        <f t="shared" ca="1" si="131"/>
        <v>0</v>
      </c>
      <c r="CG89" s="300">
        <f t="shared" ca="1" si="131"/>
        <v>0</v>
      </c>
      <c r="CH89" s="300">
        <f t="shared" ca="1" si="131"/>
        <v>0</v>
      </c>
      <c r="CI89" s="300">
        <f t="shared" ca="1" si="131"/>
        <v>0</v>
      </c>
      <c r="CJ89" s="300">
        <f t="shared" ca="1" si="131"/>
        <v>0</v>
      </c>
      <c r="CK89" s="300">
        <f t="shared" ca="1" si="131"/>
        <v>0</v>
      </c>
      <c r="CL89" s="300">
        <f t="shared" ca="1" si="131"/>
        <v>0</v>
      </c>
      <c r="CM89" s="300">
        <f t="shared" ca="1" si="131"/>
        <v>0</v>
      </c>
      <c r="CN89" s="300">
        <f t="shared" ca="1" si="132"/>
        <v>0</v>
      </c>
      <c r="CO89" s="300">
        <f t="shared" ca="1" si="132"/>
        <v>0</v>
      </c>
      <c r="CP89" s="300">
        <f t="shared" ca="1" si="132"/>
        <v>0</v>
      </c>
      <c r="CQ89" s="300">
        <f t="shared" ca="1" si="132"/>
        <v>0</v>
      </c>
      <c r="CR89" s="300">
        <f t="shared" ca="1" si="132"/>
        <v>0</v>
      </c>
      <c r="CS89" s="300">
        <f t="shared" ca="1" si="132"/>
        <v>0</v>
      </c>
      <c r="CT89" s="300">
        <f t="shared" ca="1" si="132"/>
        <v>0</v>
      </c>
      <c r="CU89" s="300">
        <f t="shared" ca="1" si="132"/>
        <v>0</v>
      </c>
      <c r="CV89" s="300">
        <f t="shared" ca="1" si="132"/>
        <v>0</v>
      </c>
      <c r="CW89" s="300">
        <f t="shared" ca="1" si="132"/>
        <v>0</v>
      </c>
      <c r="CX89" s="300">
        <f t="shared" ca="1" si="133"/>
        <v>0</v>
      </c>
      <c r="CY89" s="300">
        <f t="shared" ca="1" si="133"/>
        <v>0</v>
      </c>
      <c r="CZ89" s="300">
        <f t="shared" ca="1" si="133"/>
        <v>0</v>
      </c>
      <c r="DA89" s="300">
        <f t="shared" ca="1" si="133"/>
        <v>0</v>
      </c>
      <c r="DB89" s="300">
        <f t="shared" ca="1" si="133"/>
        <v>0</v>
      </c>
      <c r="DC89" s="300">
        <f t="shared" ca="1" si="133"/>
        <v>0</v>
      </c>
      <c r="DD89" s="300">
        <f t="shared" ca="1" si="133"/>
        <v>0</v>
      </c>
      <c r="DE89" s="300">
        <f t="shared" ca="1" si="133"/>
        <v>0</v>
      </c>
      <c r="DF89" s="300">
        <f t="shared" ca="1" si="133"/>
        <v>0</v>
      </c>
      <c r="DG89" s="300">
        <f t="shared" ca="1" si="133"/>
        <v>0</v>
      </c>
      <c r="DH89" s="300">
        <f t="shared" ca="1" si="134"/>
        <v>0</v>
      </c>
      <c r="DI89" s="300">
        <f t="shared" ca="1" si="134"/>
        <v>0</v>
      </c>
      <c r="DJ89" s="300">
        <f t="shared" ca="1" si="134"/>
        <v>0</v>
      </c>
      <c r="DK89" s="300">
        <f t="shared" ca="1" si="134"/>
        <v>0</v>
      </c>
      <c r="DL89" s="300">
        <f t="shared" ca="1" si="134"/>
        <v>0</v>
      </c>
      <c r="DM89" s="300">
        <f t="shared" ca="1" si="134"/>
        <v>0</v>
      </c>
      <c r="DN89" s="300">
        <f t="shared" ca="1" si="134"/>
        <v>0</v>
      </c>
      <c r="DO89" s="300">
        <f t="shared" ca="1" si="134"/>
        <v>0</v>
      </c>
      <c r="DP89" s="300">
        <f t="shared" ca="1" si="134"/>
        <v>0</v>
      </c>
      <c r="DQ89" s="300">
        <f t="shared" ca="1" si="134"/>
        <v>0</v>
      </c>
      <c r="DR89" s="300">
        <f t="shared" ca="1" si="135"/>
        <v>0</v>
      </c>
      <c r="DS89" s="300">
        <f t="shared" ca="1" si="135"/>
        <v>0</v>
      </c>
      <c r="DT89" s="300">
        <f t="shared" ca="1" si="135"/>
        <v>0</v>
      </c>
      <c r="DU89" s="300">
        <f t="shared" ca="1" si="135"/>
        <v>0</v>
      </c>
      <c r="DV89" s="300">
        <f t="shared" ca="1" si="135"/>
        <v>0</v>
      </c>
      <c r="DW89" s="300">
        <f t="shared" ca="1" si="135"/>
        <v>0</v>
      </c>
      <c r="DX89" s="300">
        <f t="shared" ca="1" si="135"/>
        <v>0</v>
      </c>
      <c r="DY89" s="300">
        <f t="shared" ca="1" si="135"/>
        <v>0</v>
      </c>
      <c r="DZ89" s="300">
        <f t="shared" ca="1" si="135"/>
        <v>0</v>
      </c>
      <c r="EA89" s="300">
        <f t="shared" ca="1" si="135"/>
        <v>0</v>
      </c>
      <c r="EB89" s="300">
        <f t="shared" ca="1" si="136"/>
        <v>0</v>
      </c>
      <c r="EC89" s="300">
        <f t="shared" ca="1" si="136"/>
        <v>0</v>
      </c>
      <c r="ED89" s="300">
        <f t="shared" ca="1" si="136"/>
        <v>0</v>
      </c>
      <c r="EE89" s="300">
        <f t="shared" ca="1" si="136"/>
        <v>0</v>
      </c>
      <c r="EF89" s="300">
        <f t="shared" ca="1" si="136"/>
        <v>0</v>
      </c>
      <c r="EG89" s="300">
        <f t="shared" ca="1" si="136"/>
        <v>0</v>
      </c>
      <c r="EH89" s="300">
        <f t="shared" ca="1" si="136"/>
        <v>0</v>
      </c>
      <c r="EI89" s="300">
        <f t="shared" ca="1" si="136"/>
        <v>0</v>
      </c>
      <c r="EJ89" s="300">
        <f t="shared" ca="1" si="136"/>
        <v>0</v>
      </c>
      <c r="EK89" s="300">
        <f t="shared" ca="1" si="136"/>
        <v>0</v>
      </c>
      <c r="EL89" s="300">
        <f t="shared" ca="1" si="137"/>
        <v>0</v>
      </c>
      <c r="EM89" s="300">
        <f t="shared" ca="1" si="137"/>
        <v>0</v>
      </c>
      <c r="EN89" s="300">
        <f t="shared" ca="1" si="137"/>
        <v>0</v>
      </c>
      <c r="EO89" s="300">
        <f t="shared" ca="1" si="137"/>
        <v>0</v>
      </c>
      <c r="EP89" s="300">
        <f t="shared" ca="1" si="137"/>
        <v>0</v>
      </c>
      <c r="EQ89" s="300">
        <f t="shared" ca="1" si="137"/>
        <v>0</v>
      </c>
      <c r="ER89" s="300">
        <f t="shared" ca="1" si="137"/>
        <v>0</v>
      </c>
      <c r="ES89" s="300">
        <f t="shared" ca="1" si="137"/>
        <v>0</v>
      </c>
      <c r="ET89" s="300">
        <f t="shared" ca="1" si="137"/>
        <v>0</v>
      </c>
      <c r="EU89" s="300">
        <f t="shared" ca="1" si="137"/>
        <v>0</v>
      </c>
      <c r="EV89" s="300">
        <f t="shared" ca="1" si="137"/>
        <v>0</v>
      </c>
      <c r="EW89" s="300">
        <f t="shared" ca="1" si="137"/>
        <v>0</v>
      </c>
      <c r="EX89" s="300">
        <f t="shared" ca="1" si="137"/>
        <v>0</v>
      </c>
      <c r="EY89" s="612"/>
      <c r="EZ89" s="757" t="str">
        <f>'Main Input'!EZ89</f>
        <v>RPI</v>
      </c>
      <c r="FA89" s="766" t="str">
        <f>'Main Input'!FA89</f>
        <v>N/A</v>
      </c>
      <c r="FB89" s="766">
        <f>'Main Input'!FB89</f>
        <v>0</v>
      </c>
      <c r="FC89" s="766" t="str">
        <f>'Main Input'!FC89</f>
        <v>IT Solutions</v>
      </c>
      <c r="FD89" s="766" t="str">
        <f>'Main Input'!FD89</f>
        <v>Managed Services</v>
      </c>
      <c r="FE89" s="757" t="str">
        <f>'Main Input'!FE89</f>
        <v>Opex</v>
      </c>
      <c r="FF89" s="757" t="str">
        <f>'Main Input'!FF89</f>
        <v>ContractAccrual</v>
      </c>
      <c r="FG89" s="757" t="str">
        <f>'Main Input'!FG89</f>
        <v>Expense</v>
      </c>
      <c r="FH89" s="767" t="str">
        <f>'Main Input'!FH89</f>
        <v>A</v>
      </c>
      <c r="FI89" s="768">
        <f>'Main Input'!FI89</f>
        <v>0.22</v>
      </c>
      <c r="FJ89" s="768">
        <f>'Main Input'!FJ89</f>
        <v>0</v>
      </c>
      <c r="FK89" s="612"/>
      <c r="FL89" s="531">
        <f t="shared" si="121"/>
        <v>0</v>
      </c>
      <c r="FM89" s="532" t="str">
        <f t="shared" si="122"/>
        <v>Y</v>
      </c>
      <c r="FN89" s="532" t="str">
        <f t="shared" si="123"/>
        <v>Y</v>
      </c>
      <c r="FO89" s="532" t="str">
        <f t="shared" si="124"/>
        <v>Y</v>
      </c>
      <c r="FP89" s="532" t="str">
        <f t="shared" si="125"/>
        <v>Y</v>
      </c>
      <c r="FQ89" s="612"/>
      <c r="FT89" s="612"/>
    </row>
    <row r="90" spans="1:176">
      <c r="A90" s="750" t="str">
        <f>'Main Input'!A90</f>
        <v>MTB</v>
      </c>
      <c r="B90" s="762" t="str">
        <f>'Main Input'!B90</f>
        <v>Business Unit</v>
      </c>
      <c r="C90" s="762" t="str">
        <f>'Main Input'!C90</f>
        <v>Labour</v>
      </c>
      <c r="D90" s="762" t="str">
        <f>'Main Input'!D90</f>
        <v>TFR</v>
      </c>
      <c r="E90" s="762" t="str">
        <f>'Main Input'!E90</f>
        <v>Migration Engineer #9 (Wintel)</v>
      </c>
      <c r="F90" s="753" t="str">
        <f>'Main Input'!F90</f>
        <v>direct</v>
      </c>
      <c r="G90" s="753" t="str">
        <f>'Main Input'!G90</f>
        <v>Person</v>
      </c>
      <c r="H90" s="753" t="str">
        <f>'Main Input'!H90</f>
        <v>TAC.CSA.2</v>
      </c>
      <c r="I90" s="753">
        <f>'Main Input'!I90</f>
        <v>0</v>
      </c>
      <c r="J90" s="753">
        <f>'Main Input'!J90</f>
        <v>0</v>
      </c>
      <c r="K90" s="753" t="str">
        <f>'Main Input'!K90</f>
        <v>FJS</v>
      </c>
      <c r="L90" s="753" t="str">
        <f>'Main Input'!L90</f>
        <v>pTran</v>
      </c>
      <c r="M90" s="753">
        <f>'Main Input'!M90</f>
        <v>0</v>
      </c>
      <c r="N90" s="753">
        <f>'Main Input'!N90</f>
        <v>0</v>
      </c>
      <c r="O90" s="753" t="str">
        <f>'Main Input'!O90</f>
        <v>SPAIN</v>
      </c>
      <c r="P90" s="753">
        <f>'Main Input'!P90</f>
        <v>313</v>
      </c>
      <c r="Q90" s="753" t="str">
        <f>'Main Input'!Q90</f>
        <v>EUR</v>
      </c>
      <c r="R90" s="753" t="str">
        <f>'Main Input'!R90</f>
        <v>EMEA</v>
      </c>
      <c r="S90" s="753" t="str">
        <f>'Main Input'!S90</f>
        <v>Local</v>
      </c>
      <c r="T90" s="753">
        <f>'Main Input'!T90</f>
        <v>0</v>
      </c>
      <c r="U90" s="753">
        <f>'Main Input'!U90</f>
        <v>0</v>
      </c>
      <c r="V90" s="753" t="str">
        <f>'Main Input'!V90</f>
        <v>4_ATP</v>
      </c>
      <c r="W90" s="753">
        <f>'Main Input'!W90</f>
        <v>0</v>
      </c>
      <c r="X90" s="753">
        <f>'Main Input'!X90</f>
        <v>0</v>
      </c>
      <c r="Y90" s="753">
        <f>'Main Input'!Y90</f>
        <v>0</v>
      </c>
      <c r="Z90" s="753">
        <f>'Main Input'!Z90</f>
        <v>0</v>
      </c>
      <c r="AA90" s="753">
        <f>'Main Input'!AA90</f>
        <v>0</v>
      </c>
      <c r="AB90" s="763">
        <f>'Main Input'!AB90</f>
        <v>0</v>
      </c>
      <c r="AC90" s="763" t="str">
        <f>'Main Input'!AC90</f>
        <v>Days</v>
      </c>
      <c r="AD90" s="764">
        <f>'Main Input'!AD90</f>
        <v>85</v>
      </c>
      <c r="AE90" s="765">
        <f t="shared" ca="1" si="120"/>
        <v>26605</v>
      </c>
      <c r="AF90" s="299">
        <f t="shared" si="126"/>
        <v>0</v>
      </c>
      <c r="AG90" s="300">
        <f t="shared" ca="1" si="126"/>
        <v>0</v>
      </c>
      <c r="AH90" s="300">
        <f t="shared" ca="1" si="126"/>
        <v>6651.25</v>
      </c>
      <c r="AI90" s="300">
        <f t="shared" ca="1" si="126"/>
        <v>6651.25</v>
      </c>
      <c r="AJ90" s="300">
        <f t="shared" ca="1" si="126"/>
        <v>6651.25</v>
      </c>
      <c r="AK90" s="300">
        <f t="shared" ca="1" si="126"/>
        <v>6651.25</v>
      </c>
      <c r="AL90" s="300">
        <f t="shared" ca="1" si="126"/>
        <v>0</v>
      </c>
      <c r="AM90" s="300">
        <f t="shared" ca="1" si="126"/>
        <v>0</v>
      </c>
      <c r="AN90" s="300">
        <f t="shared" ca="1" si="126"/>
        <v>0</v>
      </c>
      <c r="AO90" s="300">
        <f t="shared" ca="1" si="126"/>
        <v>0</v>
      </c>
      <c r="AP90" s="300">
        <f t="shared" ca="1" si="127"/>
        <v>0</v>
      </c>
      <c r="AQ90" s="300">
        <f t="shared" ca="1" si="127"/>
        <v>0</v>
      </c>
      <c r="AR90" s="300">
        <f t="shared" ca="1" si="127"/>
        <v>0</v>
      </c>
      <c r="AS90" s="300">
        <f t="shared" ca="1" si="127"/>
        <v>0</v>
      </c>
      <c r="AT90" s="300">
        <f t="shared" ca="1" si="127"/>
        <v>0</v>
      </c>
      <c r="AU90" s="300">
        <f t="shared" ca="1" si="127"/>
        <v>0</v>
      </c>
      <c r="AV90" s="300">
        <f t="shared" ca="1" si="127"/>
        <v>0</v>
      </c>
      <c r="AW90" s="300">
        <f t="shared" ca="1" si="127"/>
        <v>0</v>
      </c>
      <c r="AX90" s="300">
        <f t="shared" ca="1" si="127"/>
        <v>0</v>
      </c>
      <c r="AY90" s="300">
        <f t="shared" ca="1" si="127"/>
        <v>0</v>
      </c>
      <c r="AZ90" s="300">
        <f t="shared" ca="1" si="128"/>
        <v>0</v>
      </c>
      <c r="BA90" s="300">
        <f t="shared" ca="1" si="128"/>
        <v>0</v>
      </c>
      <c r="BB90" s="300">
        <f t="shared" ca="1" si="128"/>
        <v>0</v>
      </c>
      <c r="BC90" s="300">
        <f t="shared" ca="1" si="128"/>
        <v>0</v>
      </c>
      <c r="BD90" s="300">
        <f t="shared" ca="1" si="128"/>
        <v>0</v>
      </c>
      <c r="BE90" s="300">
        <f t="shared" ca="1" si="128"/>
        <v>0</v>
      </c>
      <c r="BF90" s="300">
        <f t="shared" ca="1" si="128"/>
        <v>0</v>
      </c>
      <c r="BG90" s="300">
        <f t="shared" ca="1" si="128"/>
        <v>0</v>
      </c>
      <c r="BH90" s="300">
        <f t="shared" ca="1" si="128"/>
        <v>0</v>
      </c>
      <c r="BI90" s="300">
        <f t="shared" ca="1" si="128"/>
        <v>0</v>
      </c>
      <c r="BJ90" s="300">
        <f t="shared" ca="1" si="129"/>
        <v>0</v>
      </c>
      <c r="BK90" s="300">
        <f t="shared" ca="1" si="129"/>
        <v>0</v>
      </c>
      <c r="BL90" s="300">
        <f t="shared" ca="1" si="129"/>
        <v>0</v>
      </c>
      <c r="BM90" s="300">
        <f t="shared" ca="1" si="129"/>
        <v>0</v>
      </c>
      <c r="BN90" s="300">
        <f t="shared" ca="1" si="129"/>
        <v>0</v>
      </c>
      <c r="BO90" s="300">
        <f t="shared" ca="1" si="129"/>
        <v>0</v>
      </c>
      <c r="BP90" s="300">
        <f t="shared" ca="1" si="129"/>
        <v>0</v>
      </c>
      <c r="BQ90" s="300">
        <f t="shared" ca="1" si="129"/>
        <v>0</v>
      </c>
      <c r="BR90" s="300">
        <f t="shared" ca="1" si="129"/>
        <v>0</v>
      </c>
      <c r="BS90" s="300">
        <f t="shared" ca="1" si="129"/>
        <v>0</v>
      </c>
      <c r="BT90" s="300">
        <f t="shared" ca="1" si="130"/>
        <v>0</v>
      </c>
      <c r="BU90" s="300">
        <f t="shared" ca="1" si="130"/>
        <v>0</v>
      </c>
      <c r="BV90" s="300">
        <f t="shared" ca="1" si="130"/>
        <v>0</v>
      </c>
      <c r="BW90" s="300">
        <f t="shared" ca="1" si="130"/>
        <v>0</v>
      </c>
      <c r="BX90" s="300">
        <f t="shared" ca="1" si="130"/>
        <v>0</v>
      </c>
      <c r="BY90" s="300">
        <f t="shared" ca="1" si="130"/>
        <v>0</v>
      </c>
      <c r="BZ90" s="300">
        <f t="shared" ca="1" si="130"/>
        <v>0</v>
      </c>
      <c r="CA90" s="300">
        <f t="shared" ca="1" si="130"/>
        <v>0</v>
      </c>
      <c r="CB90" s="300">
        <f t="shared" ca="1" si="130"/>
        <v>0</v>
      </c>
      <c r="CC90" s="300">
        <f t="shared" ca="1" si="130"/>
        <v>0</v>
      </c>
      <c r="CD90" s="300">
        <f t="shared" ca="1" si="131"/>
        <v>0</v>
      </c>
      <c r="CE90" s="300">
        <f t="shared" ca="1" si="131"/>
        <v>0</v>
      </c>
      <c r="CF90" s="300">
        <f t="shared" ca="1" si="131"/>
        <v>0</v>
      </c>
      <c r="CG90" s="300">
        <f t="shared" ca="1" si="131"/>
        <v>0</v>
      </c>
      <c r="CH90" s="300">
        <f t="shared" ca="1" si="131"/>
        <v>0</v>
      </c>
      <c r="CI90" s="300">
        <f t="shared" ca="1" si="131"/>
        <v>0</v>
      </c>
      <c r="CJ90" s="300">
        <f t="shared" ca="1" si="131"/>
        <v>0</v>
      </c>
      <c r="CK90" s="300">
        <f t="shared" ca="1" si="131"/>
        <v>0</v>
      </c>
      <c r="CL90" s="300">
        <f t="shared" ca="1" si="131"/>
        <v>0</v>
      </c>
      <c r="CM90" s="300">
        <f t="shared" ca="1" si="131"/>
        <v>0</v>
      </c>
      <c r="CN90" s="300">
        <f t="shared" ca="1" si="132"/>
        <v>0</v>
      </c>
      <c r="CO90" s="300">
        <f t="shared" ca="1" si="132"/>
        <v>0</v>
      </c>
      <c r="CP90" s="300">
        <f t="shared" ca="1" si="132"/>
        <v>0</v>
      </c>
      <c r="CQ90" s="300">
        <f t="shared" ca="1" si="132"/>
        <v>0</v>
      </c>
      <c r="CR90" s="300">
        <f t="shared" ca="1" si="132"/>
        <v>0</v>
      </c>
      <c r="CS90" s="300">
        <f t="shared" ca="1" si="132"/>
        <v>0</v>
      </c>
      <c r="CT90" s="300">
        <f t="shared" ca="1" si="132"/>
        <v>0</v>
      </c>
      <c r="CU90" s="300">
        <f t="shared" ca="1" si="132"/>
        <v>0</v>
      </c>
      <c r="CV90" s="300">
        <f t="shared" ca="1" si="132"/>
        <v>0</v>
      </c>
      <c r="CW90" s="300">
        <f t="shared" ca="1" si="132"/>
        <v>0</v>
      </c>
      <c r="CX90" s="300">
        <f t="shared" ca="1" si="133"/>
        <v>0</v>
      </c>
      <c r="CY90" s="300">
        <f t="shared" ca="1" si="133"/>
        <v>0</v>
      </c>
      <c r="CZ90" s="300">
        <f t="shared" ca="1" si="133"/>
        <v>0</v>
      </c>
      <c r="DA90" s="300">
        <f t="shared" ca="1" si="133"/>
        <v>0</v>
      </c>
      <c r="DB90" s="300">
        <f t="shared" ca="1" si="133"/>
        <v>0</v>
      </c>
      <c r="DC90" s="300">
        <f t="shared" ca="1" si="133"/>
        <v>0</v>
      </c>
      <c r="DD90" s="300">
        <f t="shared" ca="1" si="133"/>
        <v>0</v>
      </c>
      <c r="DE90" s="300">
        <f t="shared" ca="1" si="133"/>
        <v>0</v>
      </c>
      <c r="DF90" s="300">
        <f t="shared" ca="1" si="133"/>
        <v>0</v>
      </c>
      <c r="DG90" s="300">
        <f t="shared" ca="1" si="133"/>
        <v>0</v>
      </c>
      <c r="DH90" s="300">
        <f t="shared" ca="1" si="134"/>
        <v>0</v>
      </c>
      <c r="DI90" s="300">
        <f t="shared" ca="1" si="134"/>
        <v>0</v>
      </c>
      <c r="DJ90" s="300">
        <f t="shared" ca="1" si="134"/>
        <v>0</v>
      </c>
      <c r="DK90" s="300">
        <f t="shared" ca="1" si="134"/>
        <v>0</v>
      </c>
      <c r="DL90" s="300">
        <f t="shared" ca="1" si="134"/>
        <v>0</v>
      </c>
      <c r="DM90" s="300">
        <f t="shared" ca="1" si="134"/>
        <v>0</v>
      </c>
      <c r="DN90" s="300">
        <f t="shared" ca="1" si="134"/>
        <v>0</v>
      </c>
      <c r="DO90" s="300">
        <f t="shared" ca="1" si="134"/>
        <v>0</v>
      </c>
      <c r="DP90" s="300">
        <f t="shared" ca="1" si="134"/>
        <v>0</v>
      </c>
      <c r="DQ90" s="300">
        <f t="shared" ca="1" si="134"/>
        <v>0</v>
      </c>
      <c r="DR90" s="300">
        <f t="shared" ca="1" si="135"/>
        <v>0</v>
      </c>
      <c r="DS90" s="300">
        <f t="shared" ca="1" si="135"/>
        <v>0</v>
      </c>
      <c r="DT90" s="300">
        <f t="shared" ca="1" si="135"/>
        <v>0</v>
      </c>
      <c r="DU90" s="300">
        <f t="shared" ca="1" si="135"/>
        <v>0</v>
      </c>
      <c r="DV90" s="300">
        <f t="shared" ca="1" si="135"/>
        <v>0</v>
      </c>
      <c r="DW90" s="300">
        <f t="shared" ca="1" si="135"/>
        <v>0</v>
      </c>
      <c r="DX90" s="300">
        <f t="shared" ca="1" si="135"/>
        <v>0</v>
      </c>
      <c r="DY90" s="300">
        <f t="shared" ca="1" si="135"/>
        <v>0</v>
      </c>
      <c r="DZ90" s="300">
        <f t="shared" ca="1" si="135"/>
        <v>0</v>
      </c>
      <c r="EA90" s="300">
        <f t="shared" ca="1" si="135"/>
        <v>0</v>
      </c>
      <c r="EB90" s="300">
        <f t="shared" ca="1" si="136"/>
        <v>0</v>
      </c>
      <c r="EC90" s="300">
        <f t="shared" ca="1" si="136"/>
        <v>0</v>
      </c>
      <c r="ED90" s="300">
        <f t="shared" ca="1" si="136"/>
        <v>0</v>
      </c>
      <c r="EE90" s="300">
        <f t="shared" ca="1" si="136"/>
        <v>0</v>
      </c>
      <c r="EF90" s="300">
        <f t="shared" ca="1" si="136"/>
        <v>0</v>
      </c>
      <c r="EG90" s="300">
        <f t="shared" ca="1" si="136"/>
        <v>0</v>
      </c>
      <c r="EH90" s="300">
        <f t="shared" ca="1" si="136"/>
        <v>0</v>
      </c>
      <c r="EI90" s="300">
        <f t="shared" ca="1" si="136"/>
        <v>0</v>
      </c>
      <c r="EJ90" s="300">
        <f t="shared" ca="1" si="136"/>
        <v>0</v>
      </c>
      <c r="EK90" s="300">
        <f t="shared" ca="1" si="136"/>
        <v>0</v>
      </c>
      <c r="EL90" s="300">
        <f t="shared" ca="1" si="137"/>
        <v>0</v>
      </c>
      <c r="EM90" s="300">
        <f t="shared" ca="1" si="137"/>
        <v>0</v>
      </c>
      <c r="EN90" s="300">
        <f t="shared" ca="1" si="137"/>
        <v>0</v>
      </c>
      <c r="EO90" s="300">
        <f t="shared" ca="1" si="137"/>
        <v>0</v>
      </c>
      <c r="EP90" s="300">
        <f t="shared" ca="1" si="137"/>
        <v>0</v>
      </c>
      <c r="EQ90" s="300">
        <f t="shared" ca="1" si="137"/>
        <v>0</v>
      </c>
      <c r="ER90" s="300">
        <f t="shared" ca="1" si="137"/>
        <v>0</v>
      </c>
      <c r="ES90" s="300">
        <f t="shared" ca="1" si="137"/>
        <v>0</v>
      </c>
      <c r="ET90" s="300">
        <f t="shared" ca="1" si="137"/>
        <v>0</v>
      </c>
      <c r="EU90" s="300">
        <f t="shared" ca="1" si="137"/>
        <v>0</v>
      </c>
      <c r="EV90" s="300">
        <f t="shared" ca="1" si="137"/>
        <v>0</v>
      </c>
      <c r="EW90" s="300">
        <f t="shared" ca="1" si="137"/>
        <v>0</v>
      </c>
      <c r="EX90" s="300">
        <f t="shared" ca="1" si="137"/>
        <v>0</v>
      </c>
      <c r="EY90" s="612"/>
      <c r="EZ90" s="757" t="str">
        <f>'Main Input'!EZ90</f>
        <v>RPI</v>
      </c>
      <c r="FA90" s="766" t="str">
        <f>'Main Input'!FA90</f>
        <v>N/A</v>
      </c>
      <c r="FB90" s="766">
        <f>'Main Input'!FB90</f>
        <v>0</v>
      </c>
      <c r="FC90" s="766" t="str">
        <f>'Main Input'!FC90</f>
        <v>IT Solutions</v>
      </c>
      <c r="FD90" s="766" t="str">
        <f>'Main Input'!FD90</f>
        <v>Managed Services</v>
      </c>
      <c r="FE90" s="757" t="str">
        <f>'Main Input'!FE90</f>
        <v>Opex</v>
      </c>
      <c r="FF90" s="757" t="str">
        <f>'Main Input'!FF90</f>
        <v>ContractAccrual</v>
      </c>
      <c r="FG90" s="757" t="str">
        <f>'Main Input'!FG90</f>
        <v>Expense</v>
      </c>
      <c r="FH90" s="767" t="str">
        <f>'Main Input'!FH90</f>
        <v>A</v>
      </c>
      <c r="FI90" s="768">
        <f>'Main Input'!FI90</f>
        <v>0.22</v>
      </c>
      <c r="FJ90" s="768">
        <f>'Main Input'!FJ90</f>
        <v>0</v>
      </c>
      <c r="FK90" s="612"/>
      <c r="FL90" s="531">
        <f t="shared" si="121"/>
        <v>0</v>
      </c>
      <c r="FM90" s="532" t="str">
        <f t="shared" ref="FM90:FM112" si="138">INDEX(CTSwitches,MATCH($C90,CTList,0))</f>
        <v>Y</v>
      </c>
      <c r="FN90" s="532" t="str">
        <f t="shared" ref="FN90:FN112" si="139">INDEX(SuSwitches,MATCH($K90,SuList,0))</f>
        <v>Y</v>
      </c>
      <c r="FO90" s="532" t="str">
        <f t="shared" ref="FO90:FO112" si="140">INDEX(BASwitches,MATCH($L90,BAList,0))</f>
        <v>Y</v>
      </c>
      <c r="FP90" s="532" t="str">
        <f t="shared" ref="FP90:FP112" si="141">INDEX(CCASwitches,MATCH($V90,CCAList,0))</f>
        <v>Y</v>
      </c>
      <c r="FQ90" s="612"/>
      <c r="FT90" s="612"/>
    </row>
    <row r="91" spans="1:176">
      <c r="A91" s="750" t="str">
        <f>'Main Input'!A91</f>
        <v>MTB</v>
      </c>
      <c r="B91" s="762" t="str">
        <f>'Main Input'!B91</f>
        <v>Business Unit</v>
      </c>
      <c r="C91" s="762" t="str">
        <f>'Main Input'!C91</f>
        <v>Labour</v>
      </c>
      <c r="D91" s="762" t="str">
        <f>'Main Input'!D91</f>
        <v>TFR</v>
      </c>
      <c r="E91" s="762" t="str">
        <f>'Main Input'!E91</f>
        <v>Migration Engineer #10 (Wintel)</v>
      </c>
      <c r="F91" s="753" t="str">
        <f>'Main Input'!F91</f>
        <v>direct</v>
      </c>
      <c r="G91" s="753" t="str">
        <f>'Main Input'!G91</f>
        <v>Person</v>
      </c>
      <c r="H91" s="753" t="str">
        <f>'Main Input'!H91</f>
        <v>TAC.CSA.2</v>
      </c>
      <c r="I91" s="753">
        <f>'Main Input'!I91</f>
        <v>0</v>
      </c>
      <c r="J91" s="753">
        <f>'Main Input'!J91</f>
        <v>0</v>
      </c>
      <c r="K91" s="753" t="str">
        <f>'Main Input'!K91</f>
        <v>FJS</v>
      </c>
      <c r="L91" s="753" t="str">
        <f>'Main Input'!L91</f>
        <v>pTran</v>
      </c>
      <c r="M91" s="753">
        <f>'Main Input'!M91</f>
        <v>0</v>
      </c>
      <c r="N91" s="753">
        <f>'Main Input'!N91</f>
        <v>0</v>
      </c>
      <c r="O91" s="753" t="str">
        <f>'Main Input'!O91</f>
        <v>SPAIN</v>
      </c>
      <c r="P91" s="753">
        <f>'Main Input'!P91</f>
        <v>313</v>
      </c>
      <c r="Q91" s="753" t="str">
        <f>'Main Input'!Q91</f>
        <v>EUR</v>
      </c>
      <c r="R91" s="753" t="str">
        <f>'Main Input'!R91</f>
        <v>EMEA</v>
      </c>
      <c r="S91" s="753" t="str">
        <f>'Main Input'!S91</f>
        <v>Local</v>
      </c>
      <c r="T91" s="753">
        <f>'Main Input'!T91</f>
        <v>0</v>
      </c>
      <c r="U91" s="753">
        <f>'Main Input'!U91</f>
        <v>0</v>
      </c>
      <c r="V91" s="753" t="str">
        <f>'Main Input'!V91</f>
        <v>4_ATP</v>
      </c>
      <c r="W91" s="753">
        <f>'Main Input'!W91</f>
        <v>0</v>
      </c>
      <c r="X91" s="753">
        <f>'Main Input'!X91</f>
        <v>0</v>
      </c>
      <c r="Y91" s="753">
        <f>'Main Input'!Y91</f>
        <v>0</v>
      </c>
      <c r="Z91" s="753">
        <f>'Main Input'!Z91</f>
        <v>0</v>
      </c>
      <c r="AA91" s="753">
        <f>'Main Input'!AA91</f>
        <v>0</v>
      </c>
      <c r="AB91" s="763">
        <f>'Main Input'!AB91</f>
        <v>0</v>
      </c>
      <c r="AC91" s="763" t="str">
        <f>'Main Input'!AC91</f>
        <v>Days</v>
      </c>
      <c r="AD91" s="764">
        <f>'Main Input'!AD91</f>
        <v>85</v>
      </c>
      <c r="AE91" s="765">
        <f t="shared" ca="1" si="120"/>
        <v>26605</v>
      </c>
      <c r="AF91" s="299">
        <f t="shared" si="126"/>
        <v>0</v>
      </c>
      <c r="AG91" s="300">
        <f t="shared" ca="1" si="126"/>
        <v>0</v>
      </c>
      <c r="AH91" s="300">
        <f t="shared" ca="1" si="126"/>
        <v>6651.25</v>
      </c>
      <c r="AI91" s="300">
        <f t="shared" ca="1" si="126"/>
        <v>6651.25</v>
      </c>
      <c r="AJ91" s="300">
        <f t="shared" ca="1" si="126"/>
        <v>6651.25</v>
      </c>
      <c r="AK91" s="300">
        <f t="shared" ca="1" si="126"/>
        <v>6651.25</v>
      </c>
      <c r="AL91" s="300">
        <f t="shared" ca="1" si="126"/>
        <v>0</v>
      </c>
      <c r="AM91" s="300">
        <f t="shared" ca="1" si="126"/>
        <v>0</v>
      </c>
      <c r="AN91" s="300">
        <f t="shared" ca="1" si="126"/>
        <v>0</v>
      </c>
      <c r="AO91" s="300">
        <f t="shared" ca="1" si="126"/>
        <v>0</v>
      </c>
      <c r="AP91" s="300">
        <f t="shared" ca="1" si="127"/>
        <v>0</v>
      </c>
      <c r="AQ91" s="300">
        <f t="shared" ca="1" si="127"/>
        <v>0</v>
      </c>
      <c r="AR91" s="300">
        <f t="shared" ca="1" si="127"/>
        <v>0</v>
      </c>
      <c r="AS91" s="300">
        <f t="shared" ca="1" si="127"/>
        <v>0</v>
      </c>
      <c r="AT91" s="300">
        <f t="shared" ca="1" si="127"/>
        <v>0</v>
      </c>
      <c r="AU91" s="300">
        <f t="shared" ca="1" si="127"/>
        <v>0</v>
      </c>
      <c r="AV91" s="300">
        <f t="shared" ca="1" si="127"/>
        <v>0</v>
      </c>
      <c r="AW91" s="300">
        <f t="shared" ca="1" si="127"/>
        <v>0</v>
      </c>
      <c r="AX91" s="300">
        <f t="shared" ca="1" si="127"/>
        <v>0</v>
      </c>
      <c r="AY91" s="300">
        <f t="shared" ca="1" si="127"/>
        <v>0</v>
      </c>
      <c r="AZ91" s="300">
        <f t="shared" ca="1" si="128"/>
        <v>0</v>
      </c>
      <c r="BA91" s="300">
        <f t="shared" ca="1" si="128"/>
        <v>0</v>
      </c>
      <c r="BB91" s="300">
        <f t="shared" ca="1" si="128"/>
        <v>0</v>
      </c>
      <c r="BC91" s="300">
        <f t="shared" ca="1" si="128"/>
        <v>0</v>
      </c>
      <c r="BD91" s="300">
        <f t="shared" ca="1" si="128"/>
        <v>0</v>
      </c>
      <c r="BE91" s="300">
        <f t="shared" ca="1" si="128"/>
        <v>0</v>
      </c>
      <c r="BF91" s="300">
        <f t="shared" ca="1" si="128"/>
        <v>0</v>
      </c>
      <c r="BG91" s="300">
        <f t="shared" ca="1" si="128"/>
        <v>0</v>
      </c>
      <c r="BH91" s="300">
        <f t="shared" ca="1" si="128"/>
        <v>0</v>
      </c>
      <c r="BI91" s="300">
        <f t="shared" ca="1" si="128"/>
        <v>0</v>
      </c>
      <c r="BJ91" s="300">
        <f t="shared" ca="1" si="129"/>
        <v>0</v>
      </c>
      <c r="BK91" s="300">
        <f t="shared" ca="1" si="129"/>
        <v>0</v>
      </c>
      <c r="BL91" s="300">
        <f t="shared" ca="1" si="129"/>
        <v>0</v>
      </c>
      <c r="BM91" s="300">
        <f t="shared" ca="1" si="129"/>
        <v>0</v>
      </c>
      <c r="BN91" s="300">
        <f t="shared" ca="1" si="129"/>
        <v>0</v>
      </c>
      <c r="BO91" s="300">
        <f t="shared" ca="1" si="129"/>
        <v>0</v>
      </c>
      <c r="BP91" s="300">
        <f t="shared" ca="1" si="129"/>
        <v>0</v>
      </c>
      <c r="BQ91" s="300">
        <f t="shared" ca="1" si="129"/>
        <v>0</v>
      </c>
      <c r="BR91" s="300">
        <f t="shared" ca="1" si="129"/>
        <v>0</v>
      </c>
      <c r="BS91" s="300">
        <f t="shared" ca="1" si="129"/>
        <v>0</v>
      </c>
      <c r="BT91" s="300">
        <f t="shared" ca="1" si="130"/>
        <v>0</v>
      </c>
      <c r="BU91" s="300">
        <f t="shared" ca="1" si="130"/>
        <v>0</v>
      </c>
      <c r="BV91" s="300">
        <f t="shared" ca="1" si="130"/>
        <v>0</v>
      </c>
      <c r="BW91" s="300">
        <f t="shared" ca="1" si="130"/>
        <v>0</v>
      </c>
      <c r="BX91" s="300">
        <f t="shared" ca="1" si="130"/>
        <v>0</v>
      </c>
      <c r="BY91" s="300">
        <f t="shared" ca="1" si="130"/>
        <v>0</v>
      </c>
      <c r="BZ91" s="300">
        <f t="shared" ca="1" si="130"/>
        <v>0</v>
      </c>
      <c r="CA91" s="300">
        <f t="shared" ca="1" si="130"/>
        <v>0</v>
      </c>
      <c r="CB91" s="300">
        <f t="shared" ca="1" si="130"/>
        <v>0</v>
      </c>
      <c r="CC91" s="300">
        <f t="shared" ca="1" si="130"/>
        <v>0</v>
      </c>
      <c r="CD91" s="300">
        <f t="shared" ca="1" si="131"/>
        <v>0</v>
      </c>
      <c r="CE91" s="300">
        <f t="shared" ca="1" si="131"/>
        <v>0</v>
      </c>
      <c r="CF91" s="300">
        <f t="shared" ca="1" si="131"/>
        <v>0</v>
      </c>
      <c r="CG91" s="300">
        <f t="shared" ca="1" si="131"/>
        <v>0</v>
      </c>
      <c r="CH91" s="300">
        <f t="shared" ca="1" si="131"/>
        <v>0</v>
      </c>
      <c r="CI91" s="300">
        <f t="shared" ca="1" si="131"/>
        <v>0</v>
      </c>
      <c r="CJ91" s="300">
        <f t="shared" ca="1" si="131"/>
        <v>0</v>
      </c>
      <c r="CK91" s="300">
        <f t="shared" ca="1" si="131"/>
        <v>0</v>
      </c>
      <c r="CL91" s="300">
        <f t="shared" ca="1" si="131"/>
        <v>0</v>
      </c>
      <c r="CM91" s="300">
        <f t="shared" ca="1" si="131"/>
        <v>0</v>
      </c>
      <c r="CN91" s="300">
        <f t="shared" ca="1" si="132"/>
        <v>0</v>
      </c>
      <c r="CO91" s="300">
        <f t="shared" ca="1" si="132"/>
        <v>0</v>
      </c>
      <c r="CP91" s="300">
        <f t="shared" ca="1" si="132"/>
        <v>0</v>
      </c>
      <c r="CQ91" s="300">
        <f t="shared" ca="1" si="132"/>
        <v>0</v>
      </c>
      <c r="CR91" s="300">
        <f t="shared" ca="1" si="132"/>
        <v>0</v>
      </c>
      <c r="CS91" s="300">
        <f t="shared" ca="1" si="132"/>
        <v>0</v>
      </c>
      <c r="CT91" s="300">
        <f t="shared" ca="1" si="132"/>
        <v>0</v>
      </c>
      <c r="CU91" s="300">
        <f t="shared" ca="1" si="132"/>
        <v>0</v>
      </c>
      <c r="CV91" s="300">
        <f t="shared" ca="1" si="132"/>
        <v>0</v>
      </c>
      <c r="CW91" s="300">
        <f t="shared" ca="1" si="132"/>
        <v>0</v>
      </c>
      <c r="CX91" s="300">
        <f t="shared" ca="1" si="133"/>
        <v>0</v>
      </c>
      <c r="CY91" s="300">
        <f t="shared" ca="1" si="133"/>
        <v>0</v>
      </c>
      <c r="CZ91" s="300">
        <f t="shared" ca="1" si="133"/>
        <v>0</v>
      </c>
      <c r="DA91" s="300">
        <f t="shared" ca="1" si="133"/>
        <v>0</v>
      </c>
      <c r="DB91" s="300">
        <f t="shared" ca="1" si="133"/>
        <v>0</v>
      </c>
      <c r="DC91" s="300">
        <f t="shared" ca="1" si="133"/>
        <v>0</v>
      </c>
      <c r="DD91" s="300">
        <f t="shared" ca="1" si="133"/>
        <v>0</v>
      </c>
      <c r="DE91" s="300">
        <f t="shared" ca="1" si="133"/>
        <v>0</v>
      </c>
      <c r="DF91" s="300">
        <f t="shared" ca="1" si="133"/>
        <v>0</v>
      </c>
      <c r="DG91" s="300">
        <f t="shared" ca="1" si="133"/>
        <v>0</v>
      </c>
      <c r="DH91" s="300">
        <f t="shared" ca="1" si="134"/>
        <v>0</v>
      </c>
      <c r="DI91" s="300">
        <f t="shared" ca="1" si="134"/>
        <v>0</v>
      </c>
      <c r="DJ91" s="300">
        <f t="shared" ca="1" si="134"/>
        <v>0</v>
      </c>
      <c r="DK91" s="300">
        <f t="shared" ca="1" si="134"/>
        <v>0</v>
      </c>
      <c r="DL91" s="300">
        <f t="shared" ca="1" si="134"/>
        <v>0</v>
      </c>
      <c r="DM91" s="300">
        <f t="shared" ca="1" si="134"/>
        <v>0</v>
      </c>
      <c r="DN91" s="300">
        <f t="shared" ca="1" si="134"/>
        <v>0</v>
      </c>
      <c r="DO91" s="300">
        <f t="shared" ca="1" si="134"/>
        <v>0</v>
      </c>
      <c r="DP91" s="300">
        <f t="shared" ca="1" si="134"/>
        <v>0</v>
      </c>
      <c r="DQ91" s="300">
        <f t="shared" ca="1" si="134"/>
        <v>0</v>
      </c>
      <c r="DR91" s="300">
        <f t="shared" ca="1" si="135"/>
        <v>0</v>
      </c>
      <c r="DS91" s="300">
        <f t="shared" ca="1" si="135"/>
        <v>0</v>
      </c>
      <c r="DT91" s="300">
        <f t="shared" ca="1" si="135"/>
        <v>0</v>
      </c>
      <c r="DU91" s="300">
        <f t="shared" ca="1" si="135"/>
        <v>0</v>
      </c>
      <c r="DV91" s="300">
        <f t="shared" ca="1" si="135"/>
        <v>0</v>
      </c>
      <c r="DW91" s="300">
        <f t="shared" ca="1" si="135"/>
        <v>0</v>
      </c>
      <c r="DX91" s="300">
        <f t="shared" ca="1" si="135"/>
        <v>0</v>
      </c>
      <c r="DY91" s="300">
        <f t="shared" ca="1" si="135"/>
        <v>0</v>
      </c>
      <c r="DZ91" s="300">
        <f t="shared" ca="1" si="135"/>
        <v>0</v>
      </c>
      <c r="EA91" s="300">
        <f t="shared" ca="1" si="135"/>
        <v>0</v>
      </c>
      <c r="EB91" s="300">
        <f t="shared" ca="1" si="136"/>
        <v>0</v>
      </c>
      <c r="EC91" s="300">
        <f t="shared" ca="1" si="136"/>
        <v>0</v>
      </c>
      <c r="ED91" s="300">
        <f t="shared" ca="1" si="136"/>
        <v>0</v>
      </c>
      <c r="EE91" s="300">
        <f t="shared" ca="1" si="136"/>
        <v>0</v>
      </c>
      <c r="EF91" s="300">
        <f t="shared" ca="1" si="136"/>
        <v>0</v>
      </c>
      <c r="EG91" s="300">
        <f t="shared" ca="1" si="136"/>
        <v>0</v>
      </c>
      <c r="EH91" s="300">
        <f t="shared" ca="1" si="136"/>
        <v>0</v>
      </c>
      <c r="EI91" s="300">
        <f t="shared" ca="1" si="136"/>
        <v>0</v>
      </c>
      <c r="EJ91" s="300">
        <f t="shared" ca="1" si="136"/>
        <v>0</v>
      </c>
      <c r="EK91" s="300">
        <f t="shared" ca="1" si="136"/>
        <v>0</v>
      </c>
      <c r="EL91" s="300">
        <f t="shared" ca="1" si="137"/>
        <v>0</v>
      </c>
      <c r="EM91" s="300">
        <f t="shared" ca="1" si="137"/>
        <v>0</v>
      </c>
      <c r="EN91" s="300">
        <f t="shared" ca="1" si="137"/>
        <v>0</v>
      </c>
      <c r="EO91" s="300">
        <f t="shared" ca="1" si="137"/>
        <v>0</v>
      </c>
      <c r="EP91" s="300">
        <f t="shared" ca="1" si="137"/>
        <v>0</v>
      </c>
      <c r="EQ91" s="300">
        <f t="shared" ca="1" si="137"/>
        <v>0</v>
      </c>
      <c r="ER91" s="300">
        <f t="shared" ca="1" si="137"/>
        <v>0</v>
      </c>
      <c r="ES91" s="300">
        <f t="shared" ca="1" si="137"/>
        <v>0</v>
      </c>
      <c r="ET91" s="300">
        <f t="shared" ca="1" si="137"/>
        <v>0</v>
      </c>
      <c r="EU91" s="300">
        <f t="shared" ca="1" si="137"/>
        <v>0</v>
      </c>
      <c r="EV91" s="300">
        <f t="shared" ca="1" si="137"/>
        <v>0</v>
      </c>
      <c r="EW91" s="300">
        <f t="shared" ca="1" si="137"/>
        <v>0</v>
      </c>
      <c r="EX91" s="300">
        <f t="shared" ca="1" si="137"/>
        <v>0</v>
      </c>
      <c r="EY91" s="612"/>
      <c r="EZ91" s="757" t="str">
        <f>'Main Input'!EZ91</f>
        <v>RPI</v>
      </c>
      <c r="FA91" s="766" t="str">
        <f>'Main Input'!FA91</f>
        <v>N/A</v>
      </c>
      <c r="FB91" s="766">
        <f>'Main Input'!FB91</f>
        <v>0</v>
      </c>
      <c r="FC91" s="766" t="str">
        <f>'Main Input'!FC91</f>
        <v>IT Solutions</v>
      </c>
      <c r="FD91" s="766" t="str">
        <f>'Main Input'!FD91</f>
        <v>Managed Services</v>
      </c>
      <c r="FE91" s="757" t="str">
        <f>'Main Input'!FE91</f>
        <v>Opex</v>
      </c>
      <c r="FF91" s="757" t="str">
        <f>'Main Input'!FF91</f>
        <v>ContractAccrual</v>
      </c>
      <c r="FG91" s="757" t="str">
        <f>'Main Input'!FG91</f>
        <v>Expense</v>
      </c>
      <c r="FH91" s="767" t="str">
        <f>'Main Input'!FH91</f>
        <v>A</v>
      </c>
      <c r="FI91" s="768">
        <f>'Main Input'!FI91</f>
        <v>0.22</v>
      </c>
      <c r="FJ91" s="768">
        <f>'Main Input'!FJ91</f>
        <v>0</v>
      </c>
      <c r="FK91" s="612"/>
      <c r="FL91" s="531">
        <f t="shared" si="121"/>
        <v>0</v>
      </c>
      <c r="FM91" s="532" t="str">
        <f t="shared" si="138"/>
        <v>Y</v>
      </c>
      <c r="FN91" s="532" t="str">
        <f t="shared" si="139"/>
        <v>Y</v>
      </c>
      <c r="FO91" s="532" t="str">
        <f t="shared" si="140"/>
        <v>Y</v>
      </c>
      <c r="FP91" s="532" t="str">
        <f t="shared" si="141"/>
        <v>Y</v>
      </c>
      <c r="FQ91" s="612"/>
      <c r="FT91" s="612"/>
    </row>
    <row r="92" spans="1:176">
      <c r="A92" s="750" t="str">
        <f>'Main Input'!A92</f>
        <v>MTB</v>
      </c>
      <c r="B92" s="762" t="str">
        <f>'Main Input'!B92</f>
        <v>Business Unit</v>
      </c>
      <c r="C92" s="762" t="str">
        <f>'Main Input'!C92</f>
        <v>Labour</v>
      </c>
      <c r="D92" s="762" t="str">
        <f>'Main Input'!D92</f>
        <v>TFR</v>
      </c>
      <c r="E92" s="762" t="str">
        <f>'Main Input'!E92</f>
        <v>Migration Engineer #11 (Wintel)</v>
      </c>
      <c r="F92" s="753" t="str">
        <f>'Main Input'!F92</f>
        <v>direct</v>
      </c>
      <c r="G92" s="753" t="str">
        <f>'Main Input'!G92</f>
        <v>Person</v>
      </c>
      <c r="H92" s="753" t="str">
        <f>'Main Input'!H92</f>
        <v>TAC.CSA.2</v>
      </c>
      <c r="I92" s="753">
        <f>'Main Input'!I92</f>
        <v>0</v>
      </c>
      <c r="J92" s="753">
        <f>'Main Input'!J92</f>
        <v>0</v>
      </c>
      <c r="K92" s="753" t="str">
        <f>'Main Input'!K92</f>
        <v>FJS</v>
      </c>
      <c r="L92" s="753" t="str">
        <f>'Main Input'!L92</f>
        <v>pTran</v>
      </c>
      <c r="M92" s="753">
        <f>'Main Input'!M92</f>
        <v>0</v>
      </c>
      <c r="N92" s="753">
        <f>'Main Input'!N92</f>
        <v>0</v>
      </c>
      <c r="O92" s="753" t="str">
        <f>'Main Input'!O92</f>
        <v>SPAIN</v>
      </c>
      <c r="P92" s="753">
        <f>'Main Input'!P92</f>
        <v>313</v>
      </c>
      <c r="Q92" s="753" t="str">
        <f>'Main Input'!Q92</f>
        <v>EUR</v>
      </c>
      <c r="R92" s="753" t="str">
        <f>'Main Input'!R92</f>
        <v>EMEA</v>
      </c>
      <c r="S92" s="753" t="str">
        <f>'Main Input'!S92</f>
        <v>Local</v>
      </c>
      <c r="T92" s="753">
        <f>'Main Input'!T92</f>
        <v>0</v>
      </c>
      <c r="U92" s="753">
        <f>'Main Input'!U92</f>
        <v>0</v>
      </c>
      <c r="V92" s="753" t="str">
        <f>'Main Input'!V92</f>
        <v>4_ATP</v>
      </c>
      <c r="W92" s="753">
        <f>'Main Input'!W92</f>
        <v>0</v>
      </c>
      <c r="X92" s="753">
        <f>'Main Input'!X92</f>
        <v>0</v>
      </c>
      <c r="Y92" s="753">
        <f>'Main Input'!Y92</f>
        <v>0</v>
      </c>
      <c r="Z92" s="753">
        <f>'Main Input'!Z92</f>
        <v>0</v>
      </c>
      <c r="AA92" s="753">
        <f>'Main Input'!AA92</f>
        <v>0</v>
      </c>
      <c r="AB92" s="763">
        <f>'Main Input'!AB92</f>
        <v>0</v>
      </c>
      <c r="AC92" s="763" t="str">
        <f>'Main Input'!AC92</f>
        <v>Days</v>
      </c>
      <c r="AD92" s="764">
        <f>'Main Input'!AD92</f>
        <v>85</v>
      </c>
      <c r="AE92" s="765">
        <f t="shared" ca="1" si="120"/>
        <v>26605</v>
      </c>
      <c r="AF92" s="299">
        <f t="shared" si="126"/>
        <v>0</v>
      </c>
      <c r="AG92" s="300">
        <f t="shared" ca="1" si="126"/>
        <v>0</v>
      </c>
      <c r="AH92" s="300">
        <f t="shared" ca="1" si="126"/>
        <v>6651.25</v>
      </c>
      <c r="AI92" s="300">
        <f t="shared" ca="1" si="126"/>
        <v>6651.25</v>
      </c>
      <c r="AJ92" s="300">
        <f t="shared" ca="1" si="126"/>
        <v>6651.25</v>
      </c>
      <c r="AK92" s="300">
        <f t="shared" ca="1" si="126"/>
        <v>6651.25</v>
      </c>
      <c r="AL92" s="300">
        <f t="shared" ca="1" si="126"/>
        <v>0</v>
      </c>
      <c r="AM92" s="300">
        <f t="shared" ca="1" si="126"/>
        <v>0</v>
      </c>
      <c r="AN92" s="300">
        <f t="shared" ca="1" si="126"/>
        <v>0</v>
      </c>
      <c r="AO92" s="300">
        <f t="shared" ca="1" si="126"/>
        <v>0</v>
      </c>
      <c r="AP92" s="300">
        <f t="shared" ca="1" si="127"/>
        <v>0</v>
      </c>
      <c r="AQ92" s="300">
        <f t="shared" ca="1" si="127"/>
        <v>0</v>
      </c>
      <c r="AR92" s="300">
        <f t="shared" ca="1" si="127"/>
        <v>0</v>
      </c>
      <c r="AS92" s="300">
        <f t="shared" ca="1" si="127"/>
        <v>0</v>
      </c>
      <c r="AT92" s="300">
        <f t="shared" ca="1" si="127"/>
        <v>0</v>
      </c>
      <c r="AU92" s="300">
        <f t="shared" ca="1" si="127"/>
        <v>0</v>
      </c>
      <c r="AV92" s="300">
        <f t="shared" ca="1" si="127"/>
        <v>0</v>
      </c>
      <c r="AW92" s="300">
        <f t="shared" ca="1" si="127"/>
        <v>0</v>
      </c>
      <c r="AX92" s="300">
        <f t="shared" ca="1" si="127"/>
        <v>0</v>
      </c>
      <c r="AY92" s="300">
        <f t="shared" ca="1" si="127"/>
        <v>0</v>
      </c>
      <c r="AZ92" s="300">
        <f t="shared" ca="1" si="128"/>
        <v>0</v>
      </c>
      <c r="BA92" s="300">
        <f t="shared" ca="1" si="128"/>
        <v>0</v>
      </c>
      <c r="BB92" s="300">
        <f t="shared" ca="1" si="128"/>
        <v>0</v>
      </c>
      <c r="BC92" s="300">
        <f t="shared" ca="1" si="128"/>
        <v>0</v>
      </c>
      <c r="BD92" s="300">
        <f t="shared" ca="1" si="128"/>
        <v>0</v>
      </c>
      <c r="BE92" s="300">
        <f t="shared" ca="1" si="128"/>
        <v>0</v>
      </c>
      <c r="BF92" s="300">
        <f t="shared" ca="1" si="128"/>
        <v>0</v>
      </c>
      <c r="BG92" s="300">
        <f t="shared" ca="1" si="128"/>
        <v>0</v>
      </c>
      <c r="BH92" s="300">
        <f t="shared" ca="1" si="128"/>
        <v>0</v>
      </c>
      <c r="BI92" s="300">
        <f t="shared" ca="1" si="128"/>
        <v>0</v>
      </c>
      <c r="BJ92" s="300">
        <f t="shared" ca="1" si="129"/>
        <v>0</v>
      </c>
      <c r="BK92" s="300">
        <f t="shared" ca="1" si="129"/>
        <v>0</v>
      </c>
      <c r="BL92" s="300">
        <f t="shared" ca="1" si="129"/>
        <v>0</v>
      </c>
      <c r="BM92" s="300">
        <f t="shared" ca="1" si="129"/>
        <v>0</v>
      </c>
      <c r="BN92" s="300">
        <f t="shared" ca="1" si="129"/>
        <v>0</v>
      </c>
      <c r="BO92" s="300">
        <f t="shared" ca="1" si="129"/>
        <v>0</v>
      </c>
      <c r="BP92" s="300">
        <f t="shared" ca="1" si="129"/>
        <v>0</v>
      </c>
      <c r="BQ92" s="300">
        <f t="shared" ca="1" si="129"/>
        <v>0</v>
      </c>
      <c r="BR92" s="300">
        <f t="shared" ca="1" si="129"/>
        <v>0</v>
      </c>
      <c r="BS92" s="300">
        <f t="shared" ca="1" si="129"/>
        <v>0</v>
      </c>
      <c r="BT92" s="300">
        <f t="shared" ca="1" si="130"/>
        <v>0</v>
      </c>
      <c r="BU92" s="300">
        <f t="shared" ca="1" si="130"/>
        <v>0</v>
      </c>
      <c r="BV92" s="300">
        <f t="shared" ca="1" si="130"/>
        <v>0</v>
      </c>
      <c r="BW92" s="300">
        <f t="shared" ca="1" si="130"/>
        <v>0</v>
      </c>
      <c r="BX92" s="300">
        <f t="shared" ca="1" si="130"/>
        <v>0</v>
      </c>
      <c r="BY92" s="300">
        <f t="shared" ca="1" si="130"/>
        <v>0</v>
      </c>
      <c r="BZ92" s="300">
        <f t="shared" ca="1" si="130"/>
        <v>0</v>
      </c>
      <c r="CA92" s="300">
        <f t="shared" ca="1" si="130"/>
        <v>0</v>
      </c>
      <c r="CB92" s="300">
        <f t="shared" ca="1" si="130"/>
        <v>0</v>
      </c>
      <c r="CC92" s="300">
        <f t="shared" ca="1" si="130"/>
        <v>0</v>
      </c>
      <c r="CD92" s="300">
        <f t="shared" ca="1" si="131"/>
        <v>0</v>
      </c>
      <c r="CE92" s="300">
        <f t="shared" ca="1" si="131"/>
        <v>0</v>
      </c>
      <c r="CF92" s="300">
        <f t="shared" ca="1" si="131"/>
        <v>0</v>
      </c>
      <c r="CG92" s="300">
        <f t="shared" ca="1" si="131"/>
        <v>0</v>
      </c>
      <c r="CH92" s="300">
        <f t="shared" ca="1" si="131"/>
        <v>0</v>
      </c>
      <c r="CI92" s="300">
        <f t="shared" ca="1" si="131"/>
        <v>0</v>
      </c>
      <c r="CJ92" s="300">
        <f t="shared" ca="1" si="131"/>
        <v>0</v>
      </c>
      <c r="CK92" s="300">
        <f t="shared" ca="1" si="131"/>
        <v>0</v>
      </c>
      <c r="CL92" s="300">
        <f t="shared" ca="1" si="131"/>
        <v>0</v>
      </c>
      <c r="CM92" s="300">
        <f t="shared" ca="1" si="131"/>
        <v>0</v>
      </c>
      <c r="CN92" s="300">
        <f t="shared" ca="1" si="132"/>
        <v>0</v>
      </c>
      <c r="CO92" s="300">
        <f t="shared" ca="1" si="132"/>
        <v>0</v>
      </c>
      <c r="CP92" s="300">
        <f t="shared" ca="1" si="132"/>
        <v>0</v>
      </c>
      <c r="CQ92" s="300">
        <f t="shared" ca="1" si="132"/>
        <v>0</v>
      </c>
      <c r="CR92" s="300">
        <f t="shared" ca="1" si="132"/>
        <v>0</v>
      </c>
      <c r="CS92" s="300">
        <f t="shared" ca="1" si="132"/>
        <v>0</v>
      </c>
      <c r="CT92" s="300">
        <f t="shared" ca="1" si="132"/>
        <v>0</v>
      </c>
      <c r="CU92" s="300">
        <f t="shared" ca="1" si="132"/>
        <v>0</v>
      </c>
      <c r="CV92" s="300">
        <f t="shared" ca="1" si="132"/>
        <v>0</v>
      </c>
      <c r="CW92" s="300">
        <f t="shared" ca="1" si="132"/>
        <v>0</v>
      </c>
      <c r="CX92" s="300">
        <f t="shared" ca="1" si="133"/>
        <v>0</v>
      </c>
      <c r="CY92" s="300">
        <f t="shared" ca="1" si="133"/>
        <v>0</v>
      </c>
      <c r="CZ92" s="300">
        <f t="shared" ca="1" si="133"/>
        <v>0</v>
      </c>
      <c r="DA92" s="300">
        <f t="shared" ca="1" si="133"/>
        <v>0</v>
      </c>
      <c r="DB92" s="300">
        <f t="shared" ca="1" si="133"/>
        <v>0</v>
      </c>
      <c r="DC92" s="300">
        <f t="shared" ca="1" si="133"/>
        <v>0</v>
      </c>
      <c r="DD92" s="300">
        <f t="shared" ca="1" si="133"/>
        <v>0</v>
      </c>
      <c r="DE92" s="300">
        <f t="shared" ca="1" si="133"/>
        <v>0</v>
      </c>
      <c r="DF92" s="300">
        <f t="shared" ca="1" si="133"/>
        <v>0</v>
      </c>
      <c r="DG92" s="300">
        <f t="shared" ca="1" si="133"/>
        <v>0</v>
      </c>
      <c r="DH92" s="300">
        <f t="shared" ca="1" si="134"/>
        <v>0</v>
      </c>
      <c r="DI92" s="300">
        <f t="shared" ca="1" si="134"/>
        <v>0</v>
      </c>
      <c r="DJ92" s="300">
        <f t="shared" ca="1" si="134"/>
        <v>0</v>
      </c>
      <c r="DK92" s="300">
        <f t="shared" ca="1" si="134"/>
        <v>0</v>
      </c>
      <c r="DL92" s="300">
        <f t="shared" ca="1" si="134"/>
        <v>0</v>
      </c>
      <c r="DM92" s="300">
        <f t="shared" ca="1" si="134"/>
        <v>0</v>
      </c>
      <c r="DN92" s="300">
        <f t="shared" ca="1" si="134"/>
        <v>0</v>
      </c>
      <c r="DO92" s="300">
        <f t="shared" ca="1" si="134"/>
        <v>0</v>
      </c>
      <c r="DP92" s="300">
        <f t="shared" ca="1" si="134"/>
        <v>0</v>
      </c>
      <c r="DQ92" s="300">
        <f t="shared" ca="1" si="134"/>
        <v>0</v>
      </c>
      <c r="DR92" s="300">
        <f t="shared" ca="1" si="135"/>
        <v>0</v>
      </c>
      <c r="DS92" s="300">
        <f t="shared" ca="1" si="135"/>
        <v>0</v>
      </c>
      <c r="DT92" s="300">
        <f t="shared" ca="1" si="135"/>
        <v>0</v>
      </c>
      <c r="DU92" s="300">
        <f t="shared" ca="1" si="135"/>
        <v>0</v>
      </c>
      <c r="DV92" s="300">
        <f t="shared" ca="1" si="135"/>
        <v>0</v>
      </c>
      <c r="DW92" s="300">
        <f t="shared" ca="1" si="135"/>
        <v>0</v>
      </c>
      <c r="DX92" s="300">
        <f t="shared" ca="1" si="135"/>
        <v>0</v>
      </c>
      <c r="DY92" s="300">
        <f t="shared" ca="1" si="135"/>
        <v>0</v>
      </c>
      <c r="DZ92" s="300">
        <f t="shared" ca="1" si="135"/>
        <v>0</v>
      </c>
      <c r="EA92" s="300">
        <f t="shared" ca="1" si="135"/>
        <v>0</v>
      </c>
      <c r="EB92" s="300">
        <f t="shared" ca="1" si="136"/>
        <v>0</v>
      </c>
      <c r="EC92" s="300">
        <f t="shared" ca="1" si="136"/>
        <v>0</v>
      </c>
      <c r="ED92" s="300">
        <f t="shared" ca="1" si="136"/>
        <v>0</v>
      </c>
      <c r="EE92" s="300">
        <f t="shared" ca="1" si="136"/>
        <v>0</v>
      </c>
      <c r="EF92" s="300">
        <f t="shared" ca="1" si="136"/>
        <v>0</v>
      </c>
      <c r="EG92" s="300">
        <f t="shared" ca="1" si="136"/>
        <v>0</v>
      </c>
      <c r="EH92" s="300">
        <f t="shared" ca="1" si="136"/>
        <v>0</v>
      </c>
      <c r="EI92" s="300">
        <f t="shared" ca="1" si="136"/>
        <v>0</v>
      </c>
      <c r="EJ92" s="300">
        <f t="shared" ca="1" si="136"/>
        <v>0</v>
      </c>
      <c r="EK92" s="300">
        <f t="shared" ca="1" si="136"/>
        <v>0</v>
      </c>
      <c r="EL92" s="300">
        <f t="shared" ca="1" si="137"/>
        <v>0</v>
      </c>
      <c r="EM92" s="300">
        <f t="shared" ca="1" si="137"/>
        <v>0</v>
      </c>
      <c r="EN92" s="300">
        <f t="shared" ca="1" si="137"/>
        <v>0</v>
      </c>
      <c r="EO92" s="300">
        <f t="shared" ca="1" si="137"/>
        <v>0</v>
      </c>
      <c r="EP92" s="300">
        <f t="shared" ca="1" si="137"/>
        <v>0</v>
      </c>
      <c r="EQ92" s="300">
        <f t="shared" ca="1" si="137"/>
        <v>0</v>
      </c>
      <c r="ER92" s="300">
        <f t="shared" ca="1" si="137"/>
        <v>0</v>
      </c>
      <c r="ES92" s="300">
        <f t="shared" ca="1" si="137"/>
        <v>0</v>
      </c>
      <c r="ET92" s="300">
        <f t="shared" ca="1" si="137"/>
        <v>0</v>
      </c>
      <c r="EU92" s="300">
        <f t="shared" ca="1" si="137"/>
        <v>0</v>
      </c>
      <c r="EV92" s="300">
        <f t="shared" ca="1" si="137"/>
        <v>0</v>
      </c>
      <c r="EW92" s="300">
        <f t="shared" ca="1" si="137"/>
        <v>0</v>
      </c>
      <c r="EX92" s="300">
        <f t="shared" ca="1" si="137"/>
        <v>0</v>
      </c>
      <c r="EY92" s="612"/>
      <c r="EZ92" s="757" t="str">
        <f>'Main Input'!EZ92</f>
        <v>RPI</v>
      </c>
      <c r="FA92" s="766" t="str">
        <f>'Main Input'!FA92</f>
        <v>N/A</v>
      </c>
      <c r="FB92" s="766">
        <f>'Main Input'!FB92</f>
        <v>0</v>
      </c>
      <c r="FC92" s="766" t="str">
        <f>'Main Input'!FC92</f>
        <v>IT Solutions</v>
      </c>
      <c r="FD92" s="766" t="str">
        <f>'Main Input'!FD92</f>
        <v>Managed Services</v>
      </c>
      <c r="FE92" s="757" t="str">
        <f>'Main Input'!FE92</f>
        <v>Opex</v>
      </c>
      <c r="FF92" s="757" t="str">
        <f>'Main Input'!FF92</f>
        <v>ContractAccrual</v>
      </c>
      <c r="FG92" s="757" t="str">
        <f>'Main Input'!FG92</f>
        <v>Expense</v>
      </c>
      <c r="FH92" s="767" t="str">
        <f>'Main Input'!FH92</f>
        <v>A</v>
      </c>
      <c r="FI92" s="768">
        <f>'Main Input'!FI92</f>
        <v>0.22</v>
      </c>
      <c r="FJ92" s="768">
        <f>'Main Input'!FJ92</f>
        <v>0</v>
      </c>
      <c r="FK92" s="612"/>
      <c r="FL92" s="531">
        <f t="shared" si="121"/>
        <v>0</v>
      </c>
      <c r="FM92" s="532" t="str">
        <f t="shared" si="138"/>
        <v>Y</v>
      </c>
      <c r="FN92" s="532" t="str">
        <f t="shared" si="139"/>
        <v>Y</v>
      </c>
      <c r="FO92" s="532" t="str">
        <f t="shared" si="140"/>
        <v>Y</v>
      </c>
      <c r="FP92" s="532" t="str">
        <f t="shared" si="141"/>
        <v>Y</v>
      </c>
      <c r="FQ92" s="612"/>
      <c r="FT92" s="612"/>
    </row>
    <row r="93" spans="1:176">
      <c r="A93" s="750" t="str">
        <f>'Main Input'!A93</f>
        <v>MTB</v>
      </c>
      <c r="B93" s="762" t="str">
        <f>'Main Input'!B93</f>
        <v>Business Unit</v>
      </c>
      <c r="C93" s="762" t="str">
        <f>'Main Input'!C93</f>
        <v>Labour</v>
      </c>
      <c r="D93" s="762" t="str">
        <f>'Main Input'!D93</f>
        <v>TFR</v>
      </c>
      <c r="E93" s="762" t="str">
        <f>'Main Input'!E93</f>
        <v>Migration Engineer #12 (Wintel)</v>
      </c>
      <c r="F93" s="753" t="str">
        <f>'Main Input'!F93</f>
        <v>direct</v>
      </c>
      <c r="G93" s="753" t="str">
        <f>'Main Input'!G93</f>
        <v>Person</v>
      </c>
      <c r="H93" s="753" t="str">
        <f>'Main Input'!H93</f>
        <v>TAC.CSA.2</v>
      </c>
      <c r="I93" s="753">
        <f>'Main Input'!I93</f>
        <v>0</v>
      </c>
      <c r="J93" s="753">
        <f>'Main Input'!J93</f>
        <v>0</v>
      </c>
      <c r="K93" s="753" t="str">
        <f>'Main Input'!K93</f>
        <v>FJS</v>
      </c>
      <c r="L93" s="753" t="str">
        <f>'Main Input'!L93</f>
        <v>pTran</v>
      </c>
      <c r="M93" s="753">
        <f>'Main Input'!M93</f>
        <v>0</v>
      </c>
      <c r="N93" s="753">
        <f>'Main Input'!N93</f>
        <v>0</v>
      </c>
      <c r="O93" s="753" t="str">
        <f>'Main Input'!O93</f>
        <v>SPAIN</v>
      </c>
      <c r="P93" s="753">
        <f>'Main Input'!P93</f>
        <v>313</v>
      </c>
      <c r="Q93" s="753" t="str">
        <f>'Main Input'!Q93</f>
        <v>EUR</v>
      </c>
      <c r="R93" s="753" t="str">
        <f>'Main Input'!R93</f>
        <v>EMEA</v>
      </c>
      <c r="S93" s="753" t="str">
        <f>'Main Input'!S93</f>
        <v>Local</v>
      </c>
      <c r="T93" s="753">
        <f>'Main Input'!T93</f>
        <v>0</v>
      </c>
      <c r="U93" s="753">
        <f>'Main Input'!U93</f>
        <v>0</v>
      </c>
      <c r="V93" s="753" t="str">
        <f>'Main Input'!V93</f>
        <v>4_ATP</v>
      </c>
      <c r="W93" s="753">
        <f>'Main Input'!W93</f>
        <v>0</v>
      </c>
      <c r="X93" s="753">
        <f>'Main Input'!X93</f>
        <v>0</v>
      </c>
      <c r="Y93" s="753">
        <f>'Main Input'!Y93</f>
        <v>0</v>
      </c>
      <c r="Z93" s="753">
        <f>'Main Input'!Z93</f>
        <v>0</v>
      </c>
      <c r="AA93" s="753">
        <f>'Main Input'!AA93</f>
        <v>0</v>
      </c>
      <c r="AB93" s="763">
        <f>'Main Input'!AB93</f>
        <v>0</v>
      </c>
      <c r="AC93" s="763" t="str">
        <f>'Main Input'!AC93</f>
        <v>Days</v>
      </c>
      <c r="AD93" s="764">
        <f>'Main Input'!AD93</f>
        <v>85</v>
      </c>
      <c r="AE93" s="765">
        <f t="shared" ca="1" si="120"/>
        <v>26605</v>
      </c>
      <c r="AF93" s="299">
        <f t="shared" si="126"/>
        <v>0</v>
      </c>
      <c r="AG93" s="300">
        <f t="shared" ca="1" si="126"/>
        <v>0</v>
      </c>
      <c r="AH93" s="300">
        <f t="shared" ca="1" si="126"/>
        <v>6651.25</v>
      </c>
      <c r="AI93" s="300">
        <f t="shared" ca="1" si="126"/>
        <v>6651.25</v>
      </c>
      <c r="AJ93" s="300">
        <f t="shared" ca="1" si="126"/>
        <v>6651.25</v>
      </c>
      <c r="AK93" s="300">
        <f t="shared" ca="1" si="126"/>
        <v>6651.25</v>
      </c>
      <c r="AL93" s="300">
        <f t="shared" ca="1" si="126"/>
        <v>0</v>
      </c>
      <c r="AM93" s="300">
        <f t="shared" ca="1" si="126"/>
        <v>0</v>
      </c>
      <c r="AN93" s="300">
        <f t="shared" ca="1" si="126"/>
        <v>0</v>
      </c>
      <c r="AO93" s="300">
        <f t="shared" ca="1" si="126"/>
        <v>0</v>
      </c>
      <c r="AP93" s="300">
        <f t="shared" ca="1" si="127"/>
        <v>0</v>
      </c>
      <c r="AQ93" s="300">
        <f t="shared" ca="1" si="127"/>
        <v>0</v>
      </c>
      <c r="AR93" s="300">
        <f t="shared" ca="1" si="127"/>
        <v>0</v>
      </c>
      <c r="AS93" s="300">
        <f t="shared" ca="1" si="127"/>
        <v>0</v>
      </c>
      <c r="AT93" s="300">
        <f t="shared" ca="1" si="127"/>
        <v>0</v>
      </c>
      <c r="AU93" s="300">
        <f t="shared" ca="1" si="127"/>
        <v>0</v>
      </c>
      <c r="AV93" s="300">
        <f t="shared" ca="1" si="127"/>
        <v>0</v>
      </c>
      <c r="AW93" s="300">
        <f t="shared" ca="1" si="127"/>
        <v>0</v>
      </c>
      <c r="AX93" s="300">
        <f t="shared" ca="1" si="127"/>
        <v>0</v>
      </c>
      <c r="AY93" s="300">
        <f t="shared" ca="1" si="127"/>
        <v>0</v>
      </c>
      <c r="AZ93" s="300">
        <f t="shared" ca="1" si="128"/>
        <v>0</v>
      </c>
      <c r="BA93" s="300">
        <f t="shared" ca="1" si="128"/>
        <v>0</v>
      </c>
      <c r="BB93" s="300">
        <f t="shared" ca="1" si="128"/>
        <v>0</v>
      </c>
      <c r="BC93" s="300">
        <f t="shared" ca="1" si="128"/>
        <v>0</v>
      </c>
      <c r="BD93" s="300">
        <f t="shared" ca="1" si="128"/>
        <v>0</v>
      </c>
      <c r="BE93" s="300">
        <f t="shared" ca="1" si="128"/>
        <v>0</v>
      </c>
      <c r="BF93" s="300">
        <f t="shared" ca="1" si="128"/>
        <v>0</v>
      </c>
      <c r="BG93" s="300">
        <f t="shared" ca="1" si="128"/>
        <v>0</v>
      </c>
      <c r="BH93" s="300">
        <f t="shared" ca="1" si="128"/>
        <v>0</v>
      </c>
      <c r="BI93" s="300">
        <f t="shared" ca="1" si="128"/>
        <v>0</v>
      </c>
      <c r="BJ93" s="300">
        <f t="shared" ca="1" si="129"/>
        <v>0</v>
      </c>
      <c r="BK93" s="300">
        <f t="shared" ca="1" si="129"/>
        <v>0</v>
      </c>
      <c r="BL93" s="300">
        <f t="shared" ca="1" si="129"/>
        <v>0</v>
      </c>
      <c r="BM93" s="300">
        <f t="shared" ca="1" si="129"/>
        <v>0</v>
      </c>
      <c r="BN93" s="300">
        <f t="shared" ca="1" si="129"/>
        <v>0</v>
      </c>
      <c r="BO93" s="300">
        <f t="shared" ca="1" si="129"/>
        <v>0</v>
      </c>
      <c r="BP93" s="300">
        <f t="shared" ca="1" si="129"/>
        <v>0</v>
      </c>
      <c r="BQ93" s="300">
        <f t="shared" ca="1" si="129"/>
        <v>0</v>
      </c>
      <c r="BR93" s="300">
        <f t="shared" ca="1" si="129"/>
        <v>0</v>
      </c>
      <c r="BS93" s="300">
        <f t="shared" ca="1" si="129"/>
        <v>0</v>
      </c>
      <c r="BT93" s="300">
        <f t="shared" ca="1" si="130"/>
        <v>0</v>
      </c>
      <c r="BU93" s="300">
        <f t="shared" ca="1" si="130"/>
        <v>0</v>
      </c>
      <c r="BV93" s="300">
        <f t="shared" ca="1" si="130"/>
        <v>0</v>
      </c>
      <c r="BW93" s="300">
        <f t="shared" ca="1" si="130"/>
        <v>0</v>
      </c>
      <c r="BX93" s="300">
        <f t="shared" ca="1" si="130"/>
        <v>0</v>
      </c>
      <c r="BY93" s="300">
        <f t="shared" ca="1" si="130"/>
        <v>0</v>
      </c>
      <c r="BZ93" s="300">
        <f t="shared" ca="1" si="130"/>
        <v>0</v>
      </c>
      <c r="CA93" s="300">
        <f t="shared" ca="1" si="130"/>
        <v>0</v>
      </c>
      <c r="CB93" s="300">
        <f t="shared" ca="1" si="130"/>
        <v>0</v>
      </c>
      <c r="CC93" s="300">
        <f t="shared" ca="1" si="130"/>
        <v>0</v>
      </c>
      <c r="CD93" s="300">
        <f t="shared" ca="1" si="131"/>
        <v>0</v>
      </c>
      <c r="CE93" s="300">
        <f t="shared" ca="1" si="131"/>
        <v>0</v>
      </c>
      <c r="CF93" s="300">
        <f t="shared" ca="1" si="131"/>
        <v>0</v>
      </c>
      <c r="CG93" s="300">
        <f t="shared" ca="1" si="131"/>
        <v>0</v>
      </c>
      <c r="CH93" s="300">
        <f t="shared" ca="1" si="131"/>
        <v>0</v>
      </c>
      <c r="CI93" s="300">
        <f t="shared" ca="1" si="131"/>
        <v>0</v>
      </c>
      <c r="CJ93" s="300">
        <f t="shared" ca="1" si="131"/>
        <v>0</v>
      </c>
      <c r="CK93" s="300">
        <f t="shared" ca="1" si="131"/>
        <v>0</v>
      </c>
      <c r="CL93" s="300">
        <f t="shared" ca="1" si="131"/>
        <v>0</v>
      </c>
      <c r="CM93" s="300">
        <f t="shared" ca="1" si="131"/>
        <v>0</v>
      </c>
      <c r="CN93" s="300">
        <f t="shared" ca="1" si="132"/>
        <v>0</v>
      </c>
      <c r="CO93" s="300">
        <f t="shared" ca="1" si="132"/>
        <v>0</v>
      </c>
      <c r="CP93" s="300">
        <f t="shared" ca="1" si="132"/>
        <v>0</v>
      </c>
      <c r="CQ93" s="300">
        <f t="shared" ca="1" si="132"/>
        <v>0</v>
      </c>
      <c r="CR93" s="300">
        <f t="shared" ca="1" si="132"/>
        <v>0</v>
      </c>
      <c r="CS93" s="300">
        <f t="shared" ca="1" si="132"/>
        <v>0</v>
      </c>
      <c r="CT93" s="300">
        <f t="shared" ca="1" si="132"/>
        <v>0</v>
      </c>
      <c r="CU93" s="300">
        <f t="shared" ca="1" si="132"/>
        <v>0</v>
      </c>
      <c r="CV93" s="300">
        <f t="shared" ca="1" si="132"/>
        <v>0</v>
      </c>
      <c r="CW93" s="300">
        <f t="shared" ca="1" si="132"/>
        <v>0</v>
      </c>
      <c r="CX93" s="300">
        <f t="shared" ca="1" si="133"/>
        <v>0</v>
      </c>
      <c r="CY93" s="300">
        <f t="shared" ca="1" si="133"/>
        <v>0</v>
      </c>
      <c r="CZ93" s="300">
        <f t="shared" ca="1" si="133"/>
        <v>0</v>
      </c>
      <c r="DA93" s="300">
        <f t="shared" ca="1" si="133"/>
        <v>0</v>
      </c>
      <c r="DB93" s="300">
        <f t="shared" ca="1" si="133"/>
        <v>0</v>
      </c>
      <c r="DC93" s="300">
        <f t="shared" ca="1" si="133"/>
        <v>0</v>
      </c>
      <c r="DD93" s="300">
        <f t="shared" ca="1" si="133"/>
        <v>0</v>
      </c>
      <c r="DE93" s="300">
        <f t="shared" ca="1" si="133"/>
        <v>0</v>
      </c>
      <c r="DF93" s="300">
        <f t="shared" ca="1" si="133"/>
        <v>0</v>
      </c>
      <c r="DG93" s="300">
        <f t="shared" ca="1" si="133"/>
        <v>0</v>
      </c>
      <c r="DH93" s="300">
        <f t="shared" ca="1" si="134"/>
        <v>0</v>
      </c>
      <c r="DI93" s="300">
        <f t="shared" ca="1" si="134"/>
        <v>0</v>
      </c>
      <c r="DJ93" s="300">
        <f t="shared" ca="1" si="134"/>
        <v>0</v>
      </c>
      <c r="DK93" s="300">
        <f t="shared" ca="1" si="134"/>
        <v>0</v>
      </c>
      <c r="DL93" s="300">
        <f t="shared" ca="1" si="134"/>
        <v>0</v>
      </c>
      <c r="DM93" s="300">
        <f t="shared" ca="1" si="134"/>
        <v>0</v>
      </c>
      <c r="DN93" s="300">
        <f t="shared" ca="1" si="134"/>
        <v>0</v>
      </c>
      <c r="DO93" s="300">
        <f t="shared" ca="1" si="134"/>
        <v>0</v>
      </c>
      <c r="DP93" s="300">
        <f t="shared" ca="1" si="134"/>
        <v>0</v>
      </c>
      <c r="DQ93" s="300">
        <f t="shared" ca="1" si="134"/>
        <v>0</v>
      </c>
      <c r="DR93" s="300">
        <f t="shared" ca="1" si="135"/>
        <v>0</v>
      </c>
      <c r="DS93" s="300">
        <f t="shared" ca="1" si="135"/>
        <v>0</v>
      </c>
      <c r="DT93" s="300">
        <f t="shared" ca="1" si="135"/>
        <v>0</v>
      </c>
      <c r="DU93" s="300">
        <f t="shared" ca="1" si="135"/>
        <v>0</v>
      </c>
      <c r="DV93" s="300">
        <f t="shared" ca="1" si="135"/>
        <v>0</v>
      </c>
      <c r="DW93" s="300">
        <f t="shared" ca="1" si="135"/>
        <v>0</v>
      </c>
      <c r="DX93" s="300">
        <f t="shared" ca="1" si="135"/>
        <v>0</v>
      </c>
      <c r="DY93" s="300">
        <f t="shared" ca="1" si="135"/>
        <v>0</v>
      </c>
      <c r="DZ93" s="300">
        <f t="shared" ca="1" si="135"/>
        <v>0</v>
      </c>
      <c r="EA93" s="300">
        <f t="shared" ca="1" si="135"/>
        <v>0</v>
      </c>
      <c r="EB93" s="300">
        <f t="shared" ca="1" si="136"/>
        <v>0</v>
      </c>
      <c r="EC93" s="300">
        <f t="shared" ca="1" si="136"/>
        <v>0</v>
      </c>
      <c r="ED93" s="300">
        <f t="shared" ca="1" si="136"/>
        <v>0</v>
      </c>
      <c r="EE93" s="300">
        <f t="shared" ca="1" si="136"/>
        <v>0</v>
      </c>
      <c r="EF93" s="300">
        <f t="shared" ca="1" si="136"/>
        <v>0</v>
      </c>
      <c r="EG93" s="300">
        <f t="shared" ca="1" si="136"/>
        <v>0</v>
      </c>
      <c r="EH93" s="300">
        <f t="shared" ca="1" si="136"/>
        <v>0</v>
      </c>
      <c r="EI93" s="300">
        <f t="shared" ca="1" si="136"/>
        <v>0</v>
      </c>
      <c r="EJ93" s="300">
        <f t="shared" ca="1" si="136"/>
        <v>0</v>
      </c>
      <c r="EK93" s="300">
        <f t="shared" ca="1" si="136"/>
        <v>0</v>
      </c>
      <c r="EL93" s="300">
        <f t="shared" ca="1" si="137"/>
        <v>0</v>
      </c>
      <c r="EM93" s="300">
        <f t="shared" ca="1" si="137"/>
        <v>0</v>
      </c>
      <c r="EN93" s="300">
        <f t="shared" ca="1" si="137"/>
        <v>0</v>
      </c>
      <c r="EO93" s="300">
        <f t="shared" ca="1" si="137"/>
        <v>0</v>
      </c>
      <c r="EP93" s="300">
        <f t="shared" ca="1" si="137"/>
        <v>0</v>
      </c>
      <c r="EQ93" s="300">
        <f t="shared" ca="1" si="137"/>
        <v>0</v>
      </c>
      <c r="ER93" s="300">
        <f t="shared" ca="1" si="137"/>
        <v>0</v>
      </c>
      <c r="ES93" s="300">
        <f t="shared" ca="1" si="137"/>
        <v>0</v>
      </c>
      <c r="ET93" s="300">
        <f t="shared" ca="1" si="137"/>
        <v>0</v>
      </c>
      <c r="EU93" s="300">
        <f t="shared" ca="1" si="137"/>
        <v>0</v>
      </c>
      <c r="EV93" s="300">
        <f t="shared" ca="1" si="137"/>
        <v>0</v>
      </c>
      <c r="EW93" s="300">
        <f t="shared" ca="1" si="137"/>
        <v>0</v>
      </c>
      <c r="EX93" s="300">
        <f t="shared" ca="1" si="137"/>
        <v>0</v>
      </c>
      <c r="EY93" s="612"/>
      <c r="EZ93" s="757" t="str">
        <f>'Main Input'!EZ93</f>
        <v>RPI</v>
      </c>
      <c r="FA93" s="766" t="str">
        <f>'Main Input'!FA93</f>
        <v>N/A</v>
      </c>
      <c r="FB93" s="766">
        <f>'Main Input'!FB93</f>
        <v>0</v>
      </c>
      <c r="FC93" s="766" t="str">
        <f>'Main Input'!FC93</f>
        <v>IT Solutions</v>
      </c>
      <c r="FD93" s="766" t="str">
        <f>'Main Input'!FD93</f>
        <v>Managed Services</v>
      </c>
      <c r="FE93" s="757" t="str">
        <f>'Main Input'!FE93</f>
        <v>Opex</v>
      </c>
      <c r="FF93" s="757" t="str">
        <f>'Main Input'!FF93</f>
        <v>ContractAccrual</v>
      </c>
      <c r="FG93" s="757" t="str">
        <f>'Main Input'!FG93</f>
        <v>Expense</v>
      </c>
      <c r="FH93" s="767" t="str">
        <f>'Main Input'!FH93</f>
        <v>A</v>
      </c>
      <c r="FI93" s="768">
        <f>'Main Input'!FI93</f>
        <v>0.22</v>
      </c>
      <c r="FJ93" s="768">
        <f>'Main Input'!FJ93</f>
        <v>0</v>
      </c>
      <c r="FK93" s="612"/>
      <c r="FL93" s="531">
        <f t="shared" si="121"/>
        <v>0</v>
      </c>
      <c r="FM93" s="532" t="str">
        <f t="shared" si="138"/>
        <v>Y</v>
      </c>
      <c r="FN93" s="532" t="str">
        <f t="shared" si="139"/>
        <v>Y</v>
      </c>
      <c r="FO93" s="532" t="str">
        <f t="shared" si="140"/>
        <v>Y</v>
      </c>
      <c r="FP93" s="532" t="str">
        <f t="shared" si="141"/>
        <v>Y</v>
      </c>
      <c r="FQ93" s="612"/>
      <c r="FT93" s="612"/>
    </row>
    <row r="94" spans="1:176">
      <c r="A94" s="750" t="str">
        <f>'Main Input'!A94</f>
        <v>MTB</v>
      </c>
      <c r="B94" s="762" t="str">
        <f>'Main Input'!B94</f>
        <v>Business Unit</v>
      </c>
      <c r="C94" s="762" t="str">
        <f>'Main Input'!C94</f>
        <v>Labour</v>
      </c>
      <c r="D94" s="762" t="str">
        <f>'Main Input'!D94</f>
        <v>TFR</v>
      </c>
      <c r="E94" s="762" t="str">
        <f>'Main Input'!E94</f>
        <v>Migration Engineer #13 (Wintel)</v>
      </c>
      <c r="F94" s="753" t="str">
        <f>'Main Input'!F94</f>
        <v>direct</v>
      </c>
      <c r="G94" s="753" t="str">
        <f>'Main Input'!G94</f>
        <v>Person</v>
      </c>
      <c r="H94" s="753" t="str">
        <f>'Main Input'!H94</f>
        <v>TAC.CSA.2</v>
      </c>
      <c r="I94" s="753">
        <f>'Main Input'!I94</f>
        <v>0</v>
      </c>
      <c r="J94" s="753">
        <f>'Main Input'!J94</f>
        <v>0</v>
      </c>
      <c r="K94" s="753" t="str">
        <f>'Main Input'!K94</f>
        <v>FJS</v>
      </c>
      <c r="L94" s="753" t="str">
        <f>'Main Input'!L94</f>
        <v>pTran</v>
      </c>
      <c r="M94" s="753">
        <f>'Main Input'!M94</f>
        <v>0</v>
      </c>
      <c r="N94" s="753">
        <f>'Main Input'!N94</f>
        <v>0</v>
      </c>
      <c r="O94" s="753" t="str">
        <f>'Main Input'!O94</f>
        <v>SPAIN</v>
      </c>
      <c r="P94" s="753">
        <f>'Main Input'!P94</f>
        <v>313</v>
      </c>
      <c r="Q94" s="753" t="str">
        <f>'Main Input'!Q94</f>
        <v>EUR</v>
      </c>
      <c r="R94" s="753" t="str">
        <f>'Main Input'!R94</f>
        <v>EMEA</v>
      </c>
      <c r="S94" s="753" t="str">
        <f>'Main Input'!S94</f>
        <v>Local</v>
      </c>
      <c r="T94" s="753">
        <f>'Main Input'!T94</f>
        <v>0</v>
      </c>
      <c r="U94" s="753">
        <f>'Main Input'!U94</f>
        <v>0</v>
      </c>
      <c r="V94" s="753" t="str">
        <f>'Main Input'!V94</f>
        <v>4_ATP</v>
      </c>
      <c r="W94" s="753">
        <f>'Main Input'!W94</f>
        <v>0</v>
      </c>
      <c r="X94" s="753">
        <f>'Main Input'!X94</f>
        <v>0</v>
      </c>
      <c r="Y94" s="753">
        <f>'Main Input'!Y94</f>
        <v>0</v>
      </c>
      <c r="Z94" s="753">
        <f>'Main Input'!Z94</f>
        <v>0</v>
      </c>
      <c r="AA94" s="753">
        <f>'Main Input'!AA94</f>
        <v>0</v>
      </c>
      <c r="AB94" s="763">
        <f>'Main Input'!AB94</f>
        <v>0</v>
      </c>
      <c r="AC94" s="763" t="str">
        <f>'Main Input'!AC94</f>
        <v>Days</v>
      </c>
      <c r="AD94" s="764">
        <f>'Main Input'!AD94</f>
        <v>85</v>
      </c>
      <c r="AE94" s="765">
        <f t="shared" ca="1" si="120"/>
        <v>26605</v>
      </c>
      <c r="AF94" s="299">
        <f t="shared" si="126"/>
        <v>0</v>
      </c>
      <c r="AG94" s="300">
        <f t="shared" ca="1" si="126"/>
        <v>0</v>
      </c>
      <c r="AH94" s="300">
        <f t="shared" ca="1" si="126"/>
        <v>6651.25</v>
      </c>
      <c r="AI94" s="300">
        <f t="shared" ca="1" si="126"/>
        <v>6651.25</v>
      </c>
      <c r="AJ94" s="300">
        <f t="shared" ca="1" si="126"/>
        <v>6651.25</v>
      </c>
      <c r="AK94" s="300">
        <f t="shared" ca="1" si="126"/>
        <v>6651.25</v>
      </c>
      <c r="AL94" s="300">
        <f t="shared" ca="1" si="126"/>
        <v>0</v>
      </c>
      <c r="AM94" s="300">
        <f t="shared" ca="1" si="126"/>
        <v>0</v>
      </c>
      <c r="AN94" s="300">
        <f t="shared" ca="1" si="126"/>
        <v>0</v>
      </c>
      <c r="AO94" s="300">
        <f t="shared" ca="1" si="126"/>
        <v>0</v>
      </c>
      <c r="AP94" s="300">
        <f t="shared" ca="1" si="127"/>
        <v>0</v>
      </c>
      <c r="AQ94" s="300">
        <f t="shared" ca="1" si="127"/>
        <v>0</v>
      </c>
      <c r="AR94" s="300">
        <f t="shared" ca="1" si="127"/>
        <v>0</v>
      </c>
      <c r="AS94" s="300">
        <f t="shared" ca="1" si="127"/>
        <v>0</v>
      </c>
      <c r="AT94" s="300">
        <f t="shared" ca="1" si="127"/>
        <v>0</v>
      </c>
      <c r="AU94" s="300">
        <f t="shared" ca="1" si="127"/>
        <v>0</v>
      </c>
      <c r="AV94" s="300">
        <f t="shared" ca="1" si="127"/>
        <v>0</v>
      </c>
      <c r="AW94" s="300">
        <f t="shared" ca="1" si="127"/>
        <v>0</v>
      </c>
      <c r="AX94" s="300">
        <f t="shared" ca="1" si="127"/>
        <v>0</v>
      </c>
      <c r="AY94" s="300">
        <f t="shared" ca="1" si="127"/>
        <v>0</v>
      </c>
      <c r="AZ94" s="300">
        <f t="shared" ca="1" si="128"/>
        <v>0</v>
      </c>
      <c r="BA94" s="300">
        <f t="shared" ca="1" si="128"/>
        <v>0</v>
      </c>
      <c r="BB94" s="300">
        <f t="shared" ca="1" si="128"/>
        <v>0</v>
      </c>
      <c r="BC94" s="300">
        <f t="shared" ca="1" si="128"/>
        <v>0</v>
      </c>
      <c r="BD94" s="300">
        <f t="shared" ca="1" si="128"/>
        <v>0</v>
      </c>
      <c r="BE94" s="300">
        <f t="shared" ca="1" si="128"/>
        <v>0</v>
      </c>
      <c r="BF94" s="300">
        <f t="shared" ca="1" si="128"/>
        <v>0</v>
      </c>
      <c r="BG94" s="300">
        <f t="shared" ca="1" si="128"/>
        <v>0</v>
      </c>
      <c r="BH94" s="300">
        <f t="shared" ca="1" si="128"/>
        <v>0</v>
      </c>
      <c r="BI94" s="300">
        <f t="shared" ca="1" si="128"/>
        <v>0</v>
      </c>
      <c r="BJ94" s="300">
        <f t="shared" ca="1" si="129"/>
        <v>0</v>
      </c>
      <c r="BK94" s="300">
        <f t="shared" ca="1" si="129"/>
        <v>0</v>
      </c>
      <c r="BL94" s="300">
        <f t="shared" ca="1" si="129"/>
        <v>0</v>
      </c>
      <c r="BM94" s="300">
        <f t="shared" ca="1" si="129"/>
        <v>0</v>
      </c>
      <c r="BN94" s="300">
        <f t="shared" ca="1" si="129"/>
        <v>0</v>
      </c>
      <c r="BO94" s="300">
        <f t="shared" ca="1" si="129"/>
        <v>0</v>
      </c>
      <c r="BP94" s="300">
        <f t="shared" ca="1" si="129"/>
        <v>0</v>
      </c>
      <c r="BQ94" s="300">
        <f t="shared" ca="1" si="129"/>
        <v>0</v>
      </c>
      <c r="BR94" s="300">
        <f t="shared" ca="1" si="129"/>
        <v>0</v>
      </c>
      <c r="BS94" s="300">
        <f t="shared" ca="1" si="129"/>
        <v>0</v>
      </c>
      <c r="BT94" s="300">
        <f t="shared" ca="1" si="130"/>
        <v>0</v>
      </c>
      <c r="BU94" s="300">
        <f t="shared" ca="1" si="130"/>
        <v>0</v>
      </c>
      <c r="BV94" s="300">
        <f t="shared" ca="1" si="130"/>
        <v>0</v>
      </c>
      <c r="BW94" s="300">
        <f t="shared" ca="1" si="130"/>
        <v>0</v>
      </c>
      <c r="BX94" s="300">
        <f t="shared" ca="1" si="130"/>
        <v>0</v>
      </c>
      <c r="BY94" s="300">
        <f t="shared" ca="1" si="130"/>
        <v>0</v>
      </c>
      <c r="BZ94" s="300">
        <f t="shared" ca="1" si="130"/>
        <v>0</v>
      </c>
      <c r="CA94" s="300">
        <f t="shared" ca="1" si="130"/>
        <v>0</v>
      </c>
      <c r="CB94" s="300">
        <f t="shared" ca="1" si="130"/>
        <v>0</v>
      </c>
      <c r="CC94" s="300">
        <f t="shared" ca="1" si="130"/>
        <v>0</v>
      </c>
      <c r="CD94" s="300">
        <f t="shared" ca="1" si="131"/>
        <v>0</v>
      </c>
      <c r="CE94" s="300">
        <f t="shared" ca="1" si="131"/>
        <v>0</v>
      </c>
      <c r="CF94" s="300">
        <f t="shared" ca="1" si="131"/>
        <v>0</v>
      </c>
      <c r="CG94" s="300">
        <f t="shared" ca="1" si="131"/>
        <v>0</v>
      </c>
      <c r="CH94" s="300">
        <f t="shared" ca="1" si="131"/>
        <v>0</v>
      </c>
      <c r="CI94" s="300">
        <f t="shared" ca="1" si="131"/>
        <v>0</v>
      </c>
      <c r="CJ94" s="300">
        <f t="shared" ca="1" si="131"/>
        <v>0</v>
      </c>
      <c r="CK94" s="300">
        <f t="shared" ca="1" si="131"/>
        <v>0</v>
      </c>
      <c r="CL94" s="300">
        <f t="shared" ca="1" si="131"/>
        <v>0</v>
      </c>
      <c r="CM94" s="300">
        <f t="shared" ca="1" si="131"/>
        <v>0</v>
      </c>
      <c r="CN94" s="300">
        <f t="shared" ca="1" si="132"/>
        <v>0</v>
      </c>
      <c r="CO94" s="300">
        <f t="shared" ca="1" si="132"/>
        <v>0</v>
      </c>
      <c r="CP94" s="300">
        <f t="shared" ca="1" si="132"/>
        <v>0</v>
      </c>
      <c r="CQ94" s="300">
        <f t="shared" ca="1" si="132"/>
        <v>0</v>
      </c>
      <c r="CR94" s="300">
        <f t="shared" ca="1" si="132"/>
        <v>0</v>
      </c>
      <c r="CS94" s="300">
        <f t="shared" ca="1" si="132"/>
        <v>0</v>
      </c>
      <c r="CT94" s="300">
        <f t="shared" ca="1" si="132"/>
        <v>0</v>
      </c>
      <c r="CU94" s="300">
        <f t="shared" ca="1" si="132"/>
        <v>0</v>
      </c>
      <c r="CV94" s="300">
        <f t="shared" ca="1" si="132"/>
        <v>0</v>
      </c>
      <c r="CW94" s="300">
        <f t="shared" ca="1" si="132"/>
        <v>0</v>
      </c>
      <c r="CX94" s="300">
        <f t="shared" ca="1" si="133"/>
        <v>0</v>
      </c>
      <c r="CY94" s="300">
        <f t="shared" ca="1" si="133"/>
        <v>0</v>
      </c>
      <c r="CZ94" s="300">
        <f t="shared" ca="1" si="133"/>
        <v>0</v>
      </c>
      <c r="DA94" s="300">
        <f t="shared" ca="1" si="133"/>
        <v>0</v>
      </c>
      <c r="DB94" s="300">
        <f t="shared" ca="1" si="133"/>
        <v>0</v>
      </c>
      <c r="DC94" s="300">
        <f t="shared" ca="1" si="133"/>
        <v>0</v>
      </c>
      <c r="DD94" s="300">
        <f t="shared" ca="1" si="133"/>
        <v>0</v>
      </c>
      <c r="DE94" s="300">
        <f t="shared" ca="1" si="133"/>
        <v>0</v>
      </c>
      <c r="DF94" s="300">
        <f t="shared" ca="1" si="133"/>
        <v>0</v>
      </c>
      <c r="DG94" s="300">
        <f t="shared" ca="1" si="133"/>
        <v>0</v>
      </c>
      <c r="DH94" s="300">
        <f t="shared" ca="1" si="134"/>
        <v>0</v>
      </c>
      <c r="DI94" s="300">
        <f t="shared" ca="1" si="134"/>
        <v>0</v>
      </c>
      <c r="DJ94" s="300">
        <f t="shared" ca="1" si="134"/>
        <v>0</v>
      </c>
      <c r="DK94" s="300">
        <f t="shared" ca="1" si="134"/>
        <v>0</v>
      </c>
      <c r="DL94" s="300">
        <f t="shared" ca="1" si="134"/>
        <v>0</v>
      </c>
      <c r="DM94" s="300">
        <f t="shared" ca="1" si="134"/>
        <v>0</v>
      </c>
      <c r="DN94" s="300">
        <f t="shared" ca="1" si="134"/>
        <v>0</v>
      </c>
      <c r="DO94" s="300">
        <f t="shared" ca="1" si="134"/>
        <v>0</v>
      </c>
      <c r="DP94" s="300">
        <f t="shared" ca="1" si="134"/>
        <v>0</v>
      </c>
      <c r="DQ94" s="300">
        <f t="shared" ca="1" si="134"/>
        <v>0</v>
      </c>
      <c r="DR94" s="300">
        <f t="shared" ca="1" si="135"/>
        <v>0</v>
      </c>
      <c r="DS94" s="300">
        <f t="shared" ca="1" si="135"/>
        <v>0</v>
      </c>
      <c r="DT94" s="300">
        <f t="shared" ca="1" si="135"/>
        <v>0</v>
      </c>
      <c r="DU94" s="300">
        <f t="shared" ca="1" si="135"/>
        <v>0</v>
      </c>
      <c r="DV94" s="300">
        <f t="shared" ca="1" si="135"/>
        <v>0</v>
      </c>
      <c r="DW94" s="300">
        <f t="shared" ca="1" si="135"/>
        <v>0</v>
      </c>
      <c r="DX94" s="300">
        <f t="shared" ca="1" si="135"/>
        <v>0</v>
      </c>
      <c r="DY94" s="300">
        <f t="shared" ca="1" si="135"/>
        <v>0</v>
      </c>
      <c r="DZ94" s="300">
        <f t="shared" ca="1" si="135"/>
        <v>0</v>
      </c>
      <c r="EA94" s="300">
        <f t="shared" ca="1" si="135"/>
        <v>0</v>
      </c>
      <c r="EB94" s="300">
        <f t="shared" ca="1" si="136"/>
        <v>0</v>
      </c>
      <c r="EC94" s="300">
        <f t="shared" ca="1" si="136"/>
        <v>0</v>
      </c>
      <c r="ED94" s="300">
        <f t="shared" ca="1" si="136"/>
        <v>0</v>
      </c>
      <c r="EE94" s="300">
        <f t="shared" ca="1" si="136"/>
        <v>0</v>
      </c>
      <c r="EF94" s="300">
        <f t="shared" ca="1" si="136"/>
        <v>0</v>
      </c>
      <c r="EG94" s="300">
        <f t="shared" ca="1" si="136"/>
        <v>0</v>
      </c>
      <c r="EH94" s="300">
        <f t="shared" ca="1" si="136"/>
        <v>0</v>
      </c>
      <c r="EI94" s="300">
        <f t="shared" ca="1" si="136"/>
        <v>0</v>
      </c>
      <c r="EJ94" s="300">
        <f t="shared" ca="1" si="136"/>
        <v>0</v>
      </c>
      <c r="EK94" s="300">
        <f t="shared" ca="1" si="136"/>
        <v>0</v>
      </c>
      <c r="EL94" s="300">
        <f t="shared" ca="1" si="137"/>
        <v>0</v>
      </c>
      <c r="EM94" s="300">
        <f t="shared" ca="1" si="137"/>
        <v>0</v>
      </c>
      <c r="EN94" s="300">
        <f t="shared" ca="1" si="137"/>
        <v>0</v>
      </c>
      <c r="EO94" s="300">
        <f t="shared" ca="1" si="137"/>
        <v>0</v>
      </c>
      <c r="EP94" s="300">
        <f t="shared" ca="1" si="137"/>
        <v>0</v>
      </c>
      <c r="EQ94" s="300">
        <f t="shared" ca="1" si="137"/>
        <v>0</v>
      </c>
      <c r="ER94" s="300">
        <f t="shared" ca="1" si="137"/>
        <v>0</v>
      </c>
      <c r="ES94" s="300">
        <f t="shared" ca="1" si="137"/>
        <v>0</v>
      </c>
      <c r="ET94" s="300">
        <f t="shared" ca="1" si="137"/>
        <v>0</v>
      </c>
      <c r="EU94" s="300">
        <f t="shared" ca="1" si="137"/>
        <v>0</v>
      </c>
      <c r="EV94" s="300">
        <f t="shared" ca="1" si="137"/>
        <v>0</v>
      </c>
      <c r="EW94" s="300">
        <f t="shared" ca="1" si="137"/>
        <v>0</v>
      </c>
      <c r="EX94" s="300">
        <f t="shared" ca="1" si="137"/>
        <v>0</v>
      </c>
      <c r="EY94" s="612"/>
      <c r="EZ94" s="757" t="str">
        <f>'Main Input'!EZ94</f>
        <v>RPI</v>
      </c>
      <c r="FA94" s="766" t="str">
        <f>'Main Input'!FA94</f>
        <v>N/A</v>
      </c>
      <c r="FB94" s="766">
        <f>'Main Input'!FB94</f>
        <v>0</v>
      </c>
      <c r="FC94" s="766" t="str">
        <f>'Main Input'!FC94</f>
        <v>IT Solutions</v>
      </c>
      <c r="FD94" s="766" t="str">
        <f>'Main Input'!FD94</f>
        <v>Managed Services</v>
      </c>
      <c r="FE94" s="757" t="str">
        <f>'Main Input'!FE94</f>
        <v>Opex</v>
      </c>
      <c r="FF94" s="757" t="str">
        <f>'Main Input'!FF94</f>
        <v>ContractAccrual</v>
      </c>
      <c r="FG94" s="757" t="str">
        <f>'Main Input'!FG94</f>
        <v>Expense</v>
      </c>
      <c r="FH94" s="767" t="str">
        <f>'Main Input'!FH94</f>
        <v>A</v>
      </c>
      <c r="FI94" s="768">
        <f>'Main Input'!FI94</f>
        <v>0.22</v>
      </c>
      <c r="FJ94" s="768">
        <f>'Main Input'!FJ94</f>
        <v>0</v>
      </c>
      <c r="FK94" s="612"/>
      <c r="FL94" s="531">
        <f t="shared" si="121"/>
        <v>0</v>
      </c>
      <c r="FM94" s="532" t="str">
        <f t="shared" si="138"/>
        <v>Y</v>
      </c>
      <c r="FN94" s="532" t="str">
        <f t="shared" si="139"/>
        <v>Y</v>
      </c>
      <c r="FO94" s="532" t="str">
        <f t="shared" si="140"/>
        <v>Y</v>
      </c>
      <c r="FP94" s="532" t="str">
        <f t="shared" si="141"/>
        <v>Y</v>
      </c>
      <c r="FQ94" s="612"/>
      <c r="FT94" s="612"/>
    </row>
    <row r="95" spans="1:176">
      <c r="A95" s="750" t="str">
        <f>'Main Input'!A95</f>
        <v>MTB</v>
      </c>
      <c r="B95" s="762" t="str">
        <f>'Main Input'!B95</f>
        <v>Business Unit</v>
      </c>
      <c r="C95" s="762" t="str">
        <f>'Main Input'!C95</f>
        <v>Labour</v>
      </c>
      <c r="D95" s="762" t="str">
        <f>'Main Input'!D95</f>
        <v>TFR</v>
      </c>
      <c r="E95" s="762" t="str">
        <f>'Main Input'!E95</f>
        <v>Migration Engineer #14 (Wintel)</v>
      </c>
      <c r="F95" s="753" t="str">
        <f>'Main Input'!F95</f>
        <v>direct</v>
      </c>
      <c r="G95" s="753" t="str">
        <f>'Main Input'!G95</f>
        <v>Person</v>
      </c>
      <c r="H95" s="753" t="str">
        <f>'Main Input'!H95</f>
        <v>TAC.CSA.2</v>
      </c>
      <c r="I95" s="753">
        <f>'Main Input'!I95</f>
        <v>0</v>
      </c>
      <c r="J95" s="753">
        <f>'Main Input'!J95</f>
        <v>0</v>
      </c>
      <c r="K95" s="753" t="str">
        <f>'Main Input'!K95</f>
        <v>FJS</v>
      </c>
      <c r="L95" s="753" t="str">
        <f>'Main Input'!L95</f>
        <v>pTran</v>
      </c>
      <c r="M95" s="753">
        <f>'Main Input'!M95</f>
        <v>0</v>
      </c>
      <c r="N95" s="753">
        <f>'Main Input'!N95</f>
        <v>0</v>
      </c>
      <c r="O95" s="753" t="str">
        <f>'Main Input'!O95</f>
        <v>SPAIN</v>
      </c>
      <c r="P95" s="753">
        <f>'Main Input'!P95</f>
        <v>313</v>
      </c>
      <c r="Q95" s="753" t="str">
        <f>'Main Input'!Q95</f>
        <v>EUR</v>
      </c>
      <c r="R95" s="753" t="str">
        <f>'Main Input'!R95</f>
        <v>EMEA</v>
      </c>
      <c r="S95" s="753" t="str">
        <f>'Main Input'!S95</f>
        <v>Local</v>
      </c>
      <c r="T95" s="753">
        <f>'Main Input'!T95</f>
        <v>0</v>
      </c>
      <c r="U95" s="753">
        <f>'Main Input'!U95</f>
        <v>0</v>
      </c>
      <c r="V95" s="753" t="str">
        <f>'Main Input'!V95</f>
        <v>4_ATP</v>
      </c>
      <c r="W95" s="753">
        <f>'Main Input'!W95</f>
        <v>0</v>
      </c>
      <c r="X95" s="753">
        <f>'Main Input'!X95</f>
        <v>0</v>
      </c>
      <c r="Y95" s="753">
        <f>'Main Input'!Y95</f>
        <v>0</v>
      </c>
      <c r="Z95" s="753">
        <f>'Main Input'!Z95</f>
        <v>0</v>
      </c>
      <c r="AA95" s="753">
        <f>'Main Input'!AA95</f>
        <v>0</v>
      </c>
      <c r="AB95" s="763">
        <f>'Main Input'!AB95</f>
        <v>0</v>
      </c>
      <c r="AC95" s="763" t="str">
        <f>'Main Input'!AC95</f>
        <v>Days</v>
      </c>
      <c r="AD95" s="764">
        <f>'Main Input'!AD95</f>
        <v>85</v>
      </c>
      <c r="AE95" s="765">
        <f t="shared" ca="1" si="120"/>
        <v>26605</v>
      </c>
      <c r="AF95" s="299">
        <f t="shared" ref="AF95:AO104" si="142">IF(f_ChkCon,0,((f_MultiCon/f_CurCon)*OutCon)*(f_IndCon))</f>
        <v>0</v>
      </c>
      <c r="AG95" s="300">
        <f t="shared" ca="1" si="142"/>
        <v>0</v>
      </c>
      <c r="AH95" s="300">
        <f t="shared" ca="1" si="142"/>
        <v>6651.25</v>
      </c>
      <c r="AI95" s="300">
        <f t="shared" ca="1" si="142"/>
        <v>6651.25</v>
      </c>
      <c r="AJ95" s="300">
        <f t="shared" ca="1" si="142"/>
        <v>6651.25</v>
      </c>
      <c r="AK95" s="300">
        <f t="shared" ca="1" si="142"/>
        <v>6651.25</v>
      </c>
      <c r="AL95" s="300">
        <f t="shared" ca="1" si="142"/>
        <v>0</v>
      </c>
      <c r="AM95" s="300">
        <f t="shared" ca="1" si="142"/>
        <v>0</v>
      </c>
      <c r="AN95" s="300">
        <f t="shared" ca="1" si="142"/>
        <v>0</v>
      </c>
      <c r="AO95" s="300">
        <f t="shared" ca="1" si="142"/>
        <v>0</v>
      </c>
      <c r="AP95" s="300">
        <f t="shared" ref="AP95:AY104" ca="1" si="143">IF(f_ChkCon,0,((f_MultiCon/f_CurCon)*OutCon)*(f_IndCon))</f>
        <v>0</v>
      </c>
      <c r="AQ95" s="300">
        <f t="shared" ca="1" si="143"/>
        <v>0</v>
      </c>
      <c r="AR95" s="300">
        <f t="shared" ca="1" si="143"/>
        <v>0</v>
      </c>
      <c r="AS95" s="300">
        <f t="shared" ca="1" si="143"/>
        <v>0</v>
      </c>
      <c r="AT95" s="300">
        <f t="shared" ca="1" si="143"/>
        <v>0</v>
      </c>
      <c r="AU95" s="300">
        <f t="shared" ca="1" si="143"/>
        <v>0</v>
      </c>
      <c r="AV95" s="300">
        <f t="shared" ca="1" si="143"/>
        <v>0</v>
      </c>
      <c r="AW95" s="300">
        <f t="shared" ca="1" si="143"/>
        <v>0</v>
      </c>
      <c r="AX95" s="300">
        <f t="shared" ca="1" si="143"/>
        <v>0</v>
      </c>
      <c r="AY95" s="300">
        <f t="shared" ca="1" si="143"/>
        <v>0</v>
      </c>
      <c r="AZ95" s="300">
        <f t="shared" ref="AZ95:BI104" ca="1" si="144">IF(f_ChkCon,0,((f_MultiCon/f_CurCon)*OutCon)*(f_IndCon))</f>
        <v>0</v>
      </c>
      <c r="BA95" s="300">
        <f t="shared" ca="1" si="144"/>
        <v>0</v>
      </c>
      <c r="BB95" s="300">
        <f t="shared" ca="1" si="144"/>
        <v>0</v>
      </c>
      <c r="BC95" s="300">
        <f t="shared" ca="1" si="144"/>
        <v>0</v>
      </c>
      <c r="BD95" s="300">
        <f t="shared" ca="1" si="144"/>
        <v>0</v>
      </c>
      <c r="BE95" s="300">
        <f t="shared" ca="1" si="144"/>
        <v>0</v>
      </c>
      <c r="BF95" s="300">
        <f t="shared" ca="1" si="144"/>
        <v>0</v>
      </c>
      <c r="BG95" s="300">
        <f t="shared" ca="1" si="144"/>
        <v>0</v>
      </c>
      <c r="BH95" s="300">
        <f t="shared" ca="1" si="144"/>
        <v>0</v>
      </c>
      <c r="BI95" s="300">
        <f t="shared" ca="1" si="144"/>
        <v>0</v>
      </c>
      <c r="BJ95" s="300">
        <f t="shared" ref="BJ95:BS104" ca="1" si="145">IF(f_ChkCon,0,((f_MultiCon/f_CurCon)*OutCon)*(f_IndCon))</f>
        <v>0</v>
      </c>
      <c r="BK95" s="300">
        <f t="shared" ca="1" si="145"/>
        <v>0</v>
      </c>
      <c r="BL95" s="300">
        <f t="shared" ca="1" si="145"/>
        <v>0</v>
      </c>
      <c r="BM95" s="300">
        <f t="shared" ca="1" si="145"/>
        <v>0</v>
      </c>
      <c r="BN95" s="300">
        <f t="shared" ca="1" si="145"/>
        <v>0</v>
      </c>
      <c r="BO95" s="300">
        <f t="shared" ca="1" si="145"/>
        <v>0</v>
      </c>
      <c r="BP95" s="300">
        <f t="shared" ca="1" si="145"/>
        <v>0</v>
      </c>
      <c r="BQ95" s="300">
        <f t="shared" ca="1" si="145"/>
        <v>0</v>
      </c>
      <c r="BR95" s="300">
        <f t="shared" ca="1" si="145"/>
        <v>0</v>
      </c>
      <c r="BS95" s="300">
        <f t="shared" ca="1" si="145"/>
        <v>0</v>
      </c>
      <c r="BT95" s="300">
        <f t="shared" ref="BT95:CC104" ca="1" si="146">IF(f_ChkCon,0,((f_MultiCon/f_CurCon)*OutCon)*(f_IndCon))</f>
        <v>0</v>
      </c>
      <c r="BU95" s="300">
        <f t="shared" ca="1" si="146"/>
        <v>0</v>
      </c>
      <c r="BV95" s="300">
        <f t="shared" ca="1" si="146"/>
        <v>0</v>
      </c>
      <c r="BW95" s="300">
        <f t="shared" ca="1" si="146"/>
        <v>0</v>
      </c>
      <c r="BX95" s="300">
        <f t="shared" ca="1" si="146"/>
        <v>0</v>
      </c>
      <c r="BY95" s="300">
        <f t="shared" ca="1" si="146"/>
        <v>0</v>
      </c>
      <c r="BZ95" s="300">
        <f t="shared" ca="1" si="146"/>
        <v>0</v>
      </c>
      <c r="CA95" s="300">
        <f t="shared" ca="1" si="146"/>
        <v>0</v>
      </c>
      <c r="CB95" s="300">
        <f t="shared" ca="1" si="146"/>
        <v>0</v>
      </c>
      <c r="CC95" s="300">
        <f t="shared" ca="1" si="146"/>
        <v>0</v>
      </c>
      <c r="CD95" s="300">
        <f t="shared" ref="CD95:CM104" ca="1" si="147">IF(f_ChkCon,0,((f_MultiCon/f_CurCon)*OutCon)*(f_IndCon))</f>
        <v>0</v>
      </c>
      <c r="CE95" s="300">
        <f t="shared" ca="1" si="147"/>
        <v>0</v>
      </c>
      <c r="CF95" s="300">
        <f t="shared" ca="1" si="147"/>
        <v>0</v>
      </c>
      <c r="CG95" s="300">
        <f t="shared" ca="1" si="147"/>
        <v>0</v>
      </c>
      <c r="CH95" s="300">
        <f t="shared" ca="1" si="147"/>
        <v>0</v>
      </c>
      <c r="CI95" s="300">
        <f t="shared" ca="1" si="147"/>
        <v>0</v>
      </c>
      <c r="CJ95" s="300">
        <f t="shared" ca="1" si="147"/>
        <v>0</v>
      </c>
      <c r="CK95" s="300">
        <f t="shared" ca="1" si="147"/>
        <v>0</v>
      </c>
      <c r="CL95" s="300">
        <f t="shared" ca="1" si="147"/>
        <v>0</v>
      </c>
      <c r="CM95" s="300">
        <f t="shared" ca="1" si="147"/>
        <v>0</v>
      </c>
      <c r="CN95" s="300">
        <f t="shared" ref="CN95:CW104" ca="1" si="148">IF(f_ChkCon,0,((f_MultiCon/f_CurCon)*OutCon)*(f_IndCon))</f>
        <v>0</v>
      </c>
      <c r="CO95" s="300">
        <f t="shared" ca="1" si="148"/>
        <v>0</v>
      </c>
      <c r="CP95" s="300">
        <f t="shared" ca="1" si="148"/>
        <v>0</v>
      </c>
      <c r="CQ95" s="300">
        <f t="shared" ca="1" si="148"/>
        <v>0</v>
      </c>
      <c r="CR95" s="300">
        <f t="shared" ca="1" si="148"/>
        <v>0</v>
      </c>
      <c r="CS95" s="300">
        <f t="shared" ca="1" si="148"/>
        <v>0</v>
      </c>
      <c r="CT95" s="300">
        <f t="shared" ca="1" si="148"/>
        <v>0</v>
      </c>
      <c r="CU95" s="300">
        <f t="shared" ca="1" si="148"/>
        <v>0</v>
      </c>
      <c r="CV95" s="300">
        <f t="shared" ca="1" si="148"/>
        <v>0</v>
      </c>
      <c r="CW95" s="300">
        <f t="shared" ca="1" si="148"/>
        <v>0</v>
      </c>
      <c r="CX95" s="300">
        <f t="shared" ref="CX95:DG104" ca="1" si="149">IF(f_ChkCon,0,((f_MultiCon/f_CurCon)*OutCon)*(f_IndCon))</f>
        <v>0</v>
      </c>
      <c r="CY95" s="300">
        <f t="shared" ca="1" si="149"/>
        <v>0</v>
      </c>
      <c r="CZ95" s="300">
        <f t="shared" ca="1" si="149"/>
        <v>0</v>
      </c>
      <c r="DA95" s="300">
        <f t="shared" ca="1" si="149"/>
        <v>0</v>
      </c>
      <c r="DB95" s="300">
        <f t="shared" ca="1" si="149"/>
        <v>0</v>
      </c>
      <c r="DC95" s="300">
        <f t="shared" ca="1" si="149"/>
        <v>0</v>
      </c>
      <c r="DD95" s="300">
        <f t="shared" ca="1" si="149"/>
        <v>0</v>
      </c>
      <c r="DE95" s="300">
        <f t="shared" ca="1" si="149"/>
        <v>0</v>
      </c>
      <c r="DF95" s="300">
        <f t="shared" ca="1" si="149"/>
        <v>0</v>
      </c>
      <c r="DG95" s="300">
        <f t="shared" ca="1" si="149"/>
        <v>0</v>
      </c>
      <c r="DH95" s="300">
        <f t="shared" ref="DH95:DQ104" ca="1" si="150">IF(f_ChkCon,0,((f_MultiCon/f_CurCon)*OutCon)*(f_IndCon))</f>
        <v>0</v>
      </c>
      <c r="DI95" s="300">
        <f t="shared" ca="1" si="150"/>
        <v>0</v>
      </c>
      <c r="DJ95" s="300">
        <f t="shared" ca="1" si="150"/>
        <v>0</v>
      </c>
      <c r="DK95" s="300">
        <f t="shared" ca="1" si="150"/>
        <v>0</v>
      </c>
      <c r="DL95" s="300">
        <f t="shared" ca="1" si="150"/>
        <v>0</v>
      </c>
      <c r="DM95" s="300">
        <f t="shared" ca="1" si="150"/>
        <v>0</v>
      </c>
      <c r="DN95" s="300">
        <f t="shared" ca="1" si="150"/>
        <v>0</v>
      </c>
      <c r="DO95" s="300">
        <f t="shared" ca="1" si="150"/>
        <v>0</v>
      </c>
      <c r="DP95" s="300">
        <f t="shared" ca="1" si="150"/>
        <v>0</v>
      </c>
      <c r="DQ95" s="300">
        <f t="shared" ca="1" si="150"/>
        <v>0</v>
      </c>
      <c r="DR95" s="300">
        <f t="shared" ref="DR95:EA104" ca="1" si="151">IF(f_ChkCon,0,((f_MultiCon/f_CurCon)*OutCon)*(f_IndCon))</f>
        <v>0</v>
      </c>
      <c r="DS95" s="300">
        <f t="shared" ca="1" si="151"/>
        <v>0</v>
      </c>
      <c r="DT95" s="300">
        <f t="shared" ca="1" si="151"/>
        <v>0</v>
      </c>
      <c r="DU95" s="300">
        <f t="shared" ca="1" si="151"/>
        <v>0</v>
      </c>
      <c r="DV95" s="300">
        <f t="shared" ca="1" si="151"/>
        <v>0</v>
      </c>
      <c r="DW95" s="300">
        <f t="shared" ca="1" si="151"/>
        <v>0</v>
      </c>
      <c r="DX95" s="300">
        <f t="shared" ca="1" si="151"/>
        <v>0</v>
      </c>
      <c r="DY95" s="300">
        <f t="shared" ca="1" si="151"/>
        <v>0</v>
      </c>
      <c r="DZ95" s="300">
        <f t="shared" ca="1" si="151"/>
        <v>0</v>
      </c>
      <c r="EA95" s="300">
        <f t="shared" ca="1" si="151"/>
        <v>0</v>
      </c>
      <c r="EB95" s="300">
        <f t="shared" ref="EB95:EK104" ca="1" si="152">IF(f_ChkCon,0,((f_MultiCon/f_CurCon)*OutCon)*(f_IndCon))</f>
        <v>0</v>
      </c>
      <c r="EC95" s="300">
        <f t="shared" ca="1" si="152"/>
        <v>0</v>
      </c>
      <c r="ED95" s="300">
        <f t="shared" ca="1" si="152"/>
        <v>0</v>
      </c>
      <c r="EE95" s="300">
        <f t="shared" ca="1" si="152"/>
        <v>0</v>
      </c>
      <c r="EF95" s="300">
        <f t="shared" ca="1" si="152"/>
        <v>0</v>
      </c>
      <c r="EG95" s="300">
        <f t="shared" ca="1" si="152"/>
        <v>0</v>
      </c>
      <c r="EH95" s="300">
        <f t="shared" ca="1" si="152"/>
        <v>0</v>
      </c>
      <c r="EI95" s="300">
        <f t="shared" ca="1" si="152"/>
        <v>0</v>
      </c>
      <c r="EJ95" s="300">
        <f t="shared" ca="1" si="152"/>
        <v>0</v>
      </c>
      <c r="EK95" s="300">
        <f t="shared" ca="1" si="152"/>
        <v>0</v>
      </c>
      <c r="EL95" s="300">
        <f t="shared" ref="EL95:EX104" ca="1" si="153">IF(f_ChkCon,0,((f_MultiCon/f_CurCon)*OutCon)*(f_IndCon))</f>
        <v>0</v>
      </c>
      <c r="EM95" s="300">
        <f t="shared" ca="1" si="153"/>
        <v>0</v>
      </c>
      <c r="EN95" s="300">
        <f t="shared" ca="1" si="153"/>
        <v>0</v>
      </c>
      <c r="EO95" s="300">
        <f t="shared" ca="1" si="153"/>
        <v>0</v>
      </c>
      <c r="EP95" s="300">
        <f t="shared" ca="1" si="153"/>
        <v>0</v>
      </c>
      <c r="EQ95" s="300">
        <f t="shared" ca="1" si="153"/>
        <v>0</v>
      </c>
      <c r="ER95" s="300">
        <f t="shared" ca="1" si="153"/>
        <v>0</v>
      </c>
      <c r="ES95" s="300">
        <f t="shared" ca="1" si="153"/>
        <v>0</v>
      </c>
      <c r="ET95" s="300">
        <f t="shared" ca="1" si="153"/>
        <v>0</v>
      </c>
      <c r="EU95" s="300">
        <f t="shared" ca="1" si="153"/>
        <v>0</v>
      </c>
      <c r="EV95" s="300">
        <f t="shared" ca="1" si="153"/>
        <v>0</v>
      </c>
      <c r="EW95" s="300">
        <f t="shared" ca="1" si="153"/>
        <v>0</v>
      </c>
      <c r="EX95" s="300">
        <f t="shared" ca="1" si="153"/>
        <v>0</v>
      </c>
      <c r="EY95" s="612"/>
      <c r="EZ95" s="757" t="str">
        <f>'Main Input'!EZ95</f>
        <v>RPI</v>
      </c>
      <c r="FA95" s="766" t="str">
        <f>'Main Input'!FA95</f>
        <v>N/A</v>
      </c>
      <c r="FB95" s="766">
        <f>'Main Input'!FB95</f>
        <v>0</v>
      </c>
      <c r="FC95" s="766" t="str">
        <f>'Main Input'!FC95</f>
        <v>IT Solutions</v>
      </c>
      <c r="FD95" s="766" t="str">
        <f>'Main Input'!FD95</f>
        <v>Managed Services</v>
      </c>
      <c r="FE95" s="757" t="str">
        <f>'Main Input'!FE95</f>
        <v>Opex</v>
      </c>
      <c r="FF95" s="757" t="str">
        <f>'Main Input'!FF95</f>
        <v>ContractAccrual</v>
      </c>
      <c r="FG95" s="757" t="str">
        <f>'Main Input'!FG95</f>
        <v>Expense</v>
      </c>
      <c r="FH95" s="767" t="str">
        <f>'Main Input'!FH95</f>
        <v>A</v>
      </c>
      <c r="FI95" s="768">
        <f>'Main Input'!FI95</f>
        <v>0.22</v>
      </c>
      <c r="FJ95" s="768">
        <f>'Main Input'!FJ95</f>
        <v>0</v>
      </c>
      <c r="FK95" s="612"/>
      <c r="FL95" s="531">
        <f t="shared" si="121"/>
        <v>0</v>
      </c>
      <c r="FM95" s="532" t="str">
        <f t="shared" si="138"/>
        <v>Y</v>
      </c>
      <c r="FN95" s="532" t="str">
        <f t="shared" si="139"/>
        <v>Y</v>
      </c>
      <c r="FO95" s="532" t="str">
        <f t="shared" si="140"/>
        <v>Y</v>
      </c>
      <c r="FP95" s="532" t="str">
        <f t="shared" si="141"/>
        <v>Y</v>
      </c>
      <c r="FQ95" s="612"/>
      <c r="FT95" s="612"/>
    </row>
    <row r="96" spans="1:176">
      <c r="A96" s="750" t="str">
        <f>'Main Input'!A96</f>
        <v>MTB</v>
      </c>
      <c r="B96" s="762" t="str">
        <f>'Main Input'!B96</f>
        <v>Business Unit</v>
      </c>
      <c r="C96" s="762" t="str">
        <f>'Main Input'!C96</f>
        <v>Labour</v>
      </c>
      <c r="D96" s="762" t="str">
        <f>'Main Input'!D96</f>
        <v>TFR</v>
      </c>
      <c r="E96" s="762" t="str">
        <f>'Main Input'!E96</f>
        <v>Migration Engineer #15 (Wintel)</v>
      </c>
      <c r="F96" s="753" t="str">
        <f>'Main Input'!F96</f>
        <v>direct</v>
      </c>
      <c r="G96" s="753" t="str">
        <f>'Main Input'!G96</f>
        <v>Person</v>
      </c>
      <c r="H96" s="753" t="str">
        <f>'Main Input'!H96</f>
        <v>TAC.CSA.2</v>
      </c>
      <c r="I96" s="753">
        <f>'Main Input'!I96</f>
        <v>0</v>
      </c>
      <c r="J96" s="753">
        <f>'Main Input'!J96</f>
        <v>0</v>
      </c>
      <c r="K96" s="753" t="str">
        <f>'Main Input'!K96</f>
        <v>FJS</v>
      </c>
      <c r="L96" s="753" t="str">
        <f>'Main Input'!L96</f>
        <v>pTran</v>
      </c>
      <c r="M96" s="753">
        <f>'Main Input'!M96</f>
        <v>0</v>
      </c>
      <c r="N96" s="753">
        <f>'Main Input'!N96</f>
        <v>0</v>
      </c>
      <c r="O96" s="753" t="str">
        <f>'Main Input'!O96</f>
        <v>SPAIN</v>
      </c>
      <c r="P96" s="753">
        <f>'Main Input'!P96</f>
        <v>313</v>
      </c>
      <c r="Q96" s="753" t="str">
        <f>'Main Input'!Q96</f>
        <v>EUR</v>
      </c>
      <c r="R96" s="753" t="str">
        <f>'Main Input'!R96</f>
        <v>EMEA</v>
      </c>
      <c r="S96" s="753" t="str">
        <f>'Main Input'!S96</f>
        <v>Local</v>
      </c>
      <c r="T96" s="753">
        <f>'Main Input'!T96</f>
        <v>0</v>
      </c>
      <c r="U96" s="753">
        <f>'Main Input'!U96</f>
        <v>0</v>
      </c>
      <c r="V96" s="753" t="str">
        <f>'Main Input'!V96</f>
        <v>4_ATP</v>
      </c>
      <c r="W96" s="753">
        <f>'Main Input'!W96</f>
        <v>0</v>
      </c>
      <c r="X96" s="753">
        <f>'Main Input'!X96</f>
        <v>0</v>
      </c>
      <c r="Y96" s="753">
        <f>'Main Input'!Y96</f>
        <v>0</v>
      </c>
      <c r="Z96" s="753">
        <f>'Main Input'!Z96</f>
        <v>0</v>
      </c>
      <c r="AA96" s="753">
        <f>'Main Input'!AA96</f>
        <v>0</v>
      </c>
      <c r="AB96" s="763">
        <f>'Main Input'!AB96</f>
        <v>0</v>
      </c>
      <c r="AC96" s="763" t="str">
        <f>'Main Input'!AC96</f>
        <v>Days</v>
      </c>
      <c r="AD96" s="764">
        <f>'Main Input'!AD96</f>
        <v>90</v>
      </c>
      <c r="AE96" s="765">
        <f t="shared" ca="1" si="120"/>
        <v>28170</v>
      </c>
      <c r="AF96" s="299">
        <f t="shared" si="142"/>
        <v>0</v>
      </c>
      <c r="AG96" s="300">
        <f t="shared" ca="1" si="142"/>
        <v>0</v>
      </c>
      <c r="AH96" s="300">
        <f t="shared" ca="1" si="142"/>
        <v>7042.5</v>
      </c>
      <c r="AI96" s="300">
        <f t="shared" ca="1" si="142"/>
        <v>7042.5</v>
      </c>
      <c r="AJ96" s="300">
        <f t="shared" ca="1" si="142"/>
        <v>7042.5</v>
      </c>
      <c r="AK96" s="300">
        <f t="shared" ca="1" si="142"/>
        <v>7042.5</v>
      </c>
      <c r="AL96" s="300">
        <f t="shared" ca="1" si="142"/>
        <v>0</v>
      </c>
      <c r="AM96" s="300">
        <f t="shared" ca="1" si="142"/>
        <v>0</v>
      </c>
      <c r="AN96" s="300">
        <f t="shared" ca="1" si="142"/>
        <v>0</v>
      </c>
      <c r="AO96" s="300">
        <f t="shared" ca="1" si="142"/>
        <v>0</v>
      </c>
      <c r="AP96" s="300">
        <f t="shared" ca="1" si="143"/>
        <v>0</v>
      </c>
      <c r="AQ96" s="300">
        <f t="shared" ca="1" si="143"/>
        <v>0</v>
      </c>
      <c r="AR96" s="300">
        <f t="shared" ca="1" si="143"/>
        <v>0</v>
      </c>
      <c r="AS96" s="300">
        <f t="shared" ca="1" si="143"/>
        <v>0</v>
      </c>
      <c r="AT96" s="300">
        <f t="shared" ca="1" si="143"/>
        <v>0</v>
      </c>
      <c r="AU96" s="300">
        <f t="shared" ca="1" si="143"/>
        <v>0</v>
      </c>
      <c r="AV96" s="300">
        <f t="shared" ca="1" si="143"/>
        <v>0</v>
      </c>
      <c r="AW96" s="300">
        <f t="shared" ca="1" si="143"/>
        <v>0</v>
      </c>
      <c r="AX96" s="300">
        <f t="shared" ca="1" si="143"/>
        <v>0</v>
      </c>
      <c r="AY96" s="300">
        <f t="shared" ca="1" si="143"/>
        <v>0</v>
      </c>
      <c r="AZ96" s="300">
        <f t="shared" ca="1" si="144"/>
        <v>0</v>
      </c>
      <c r="BA96" s="300">
        <f t="shared" ca="1" si="144"/>
        <v>0</v>
      </c>
      <c r="BB96" s="300">
        <f t="shared" ca="1" si="144"/>
        <v>0</v>
      </c>
      <c r="BC96" s="300">
        <f t="shared" ca="1" si="144"/>
        <v>0</v>
      </c>
      <c r="BD96" s="300">
        <f t="shared" ca="1" si="144"/>
        <v>0</v>
      </c>
      <c r="BE96" s="300">
        <f t="shared" ca="1" si="144"/>
        <v>0</v>
      </c>
      <c r="BF96" s="300">
        <f t="shared" ca="1" si="144"/>
        <v>0</v>
      </c>
      <c r="BG96" s="300">
        <f t="shared" ca="1" si="144"/>
        <v>0</v>
      </c>
      <c r="BH96" s="300">
        <f t="shared" ca="1" si="144"/>
        <v>0</v>
      </c>
      <c r="BI96" s="300">
        <f t="shared" ca="1" si="144"/>
        <v>0</v>
      </c>
      <c r="BJ96" s="300">
        <f t="shared" ca="1" si="145"/>
        <v>0</v>
      </c>
      <c r="BK96" s="300">
        <f t="shared" ca="1" si="145"/>
        <v>0</v>
      </c>
      <c r="BL96" s="300">
        <f t="shared" ca="1" si="145"/>
        <v>0</v>
      </c>
      <c r="BM96" s="300">
        <f t="shared" ca="1" si="145"/>
        <v>0</v>
      </c>
      <c r="BN96" s="300">
        <f t="shared" ca="1" si="145"/>
        <v>0</v>
      </c>
      <c r="BO96" s="300">
        <f t="shared" ca="1" si="145"/>
        <v>0</v>
      </c>
      <c r="BP96" s="300">
        <f t="shared" ca="1" si="145"/>
        <v>0</v>
      </c>
      <c r="BQ96" s="300">
        <f t="shared" ca="1" si="145"/>
        <v>0</v>
      </c>
      <c r="BR96" s="300">
        <f t="shared" ca="1" si="145"/>
        <v>0</v>
      </c>
      <c r="BS96" s="300">
        <f t="shared" ca="1" si="145"/>
        <v>0</v>
      </c>
      <c r="BT96" s="300">
        <f t="shared" ca="1" si="146"/>
        <v>0</v>
      </c>
      <c r="BU96" s="300">
        <f t="shared" ca="1" si="146"/>
        <v>0</v>
      </c>
      <c r="BV96" s="300">
        <f t="shared" ca="1" si="146"/>
        <v>0</v>
      </c>
      <c r="BW96" s="300">
        <f t="shared" ca="1" si="146"/>
        <v>0</v>
      </c>
      <c r="BX96" s="300">
        <f t="shared" ca="1" si="146"/>
        <v>0</v>
      </c>
      <c r="BY96" s="300">
        <f t="shared" ca="1" si="146"/>
        <v>0</v>
      </c>
      <c r="BZ96" s="300">
        <f t="shared" ca="1" si="146"/>
        <v>0</v>
      </c>
      <c r="CA96" s="300">
        <f t="shared" ca="1" si="146"/>
        <v>0</v>
      </c>
      <c r="CB96" s="300">
        <f t="shared" ca="1" si="146"/>
        <v>0</v>
      </c>
      <c r="CC96" s="300">
        <f t="shared" ca="1" si="146"/>
        <v>0</v>
      </c>
      <c r="CD96" s="300">
        <f t="shared" ca="1" si="147"/>
        <v>0</v>
      </c>
      <c r="CE96" s="300">
        <f t="shared" ca="1" si="147"/>
        <v>0</v>
      </c>
      <c r="CF96" s="300">
        <f t="shared" ca="1" si="147"/>
        <v>0</v>
      </c>
      <c r="CG96" s="300">
        <f t="shared" ca="1" si="147"/>
        <v>0</v>
      </c>
      <c r="CH96" s="300">
        <f t="shared" ca="1" si="147"/>
        <v>0</v>
      </c>
      <c r="CI96" s="300">
        <f t="shared" ca="1" si="147"/>
        <v>0</v>
      </c>
      <c r="CJ96" s="300">
        <f t="shared" ca="1" si="147"/>
        <v>0</v>
      </c>
      <c r="CK96" s="300">
        <f t="shared" ca="1" si="147"/>
        <v>0</v>
      </c>
      <c r="CL96" s="300">
        <f t="shared" ca="1" si="147"/>
        <v>0</v>
      </c>
      <c r="CM96" s="300">
        <f t="shared" ca="1" si="147"/>
        <v>0</v>
      </c>
      <c r="CN96" s="300">
        <f t="shared" ca="1" si="148"/>
        <v>0</v>
      </c>
      <c r="CO96" s="300">
        <f t="shared" ca="1" si="148"/>
        <v>0</v>
      </c>
      <c r="CP96" s="300">
        <f t="shared" ca="1" si="148"/>
        <v>0</v>
      </c>
      <c r="CQ96" s="300">
        <f t="shared" ca="1" si="148"/>
        <v>0</v>
      </c>
      <c r="CR96" s="300">
        <f t="shared" ca="1" si="148"/>
        <v>0</v>
      </c>
      <c r="CS96" s="300">
        <f t="shared" ca="1" si="148"/>
        <v>0</v>
      </c>
      <c r="CT96" s="300">
        <f t="shared" ca="1" si="148"/>
        <v>0</v>
      </c>
      <c r="CU96" s="300">
        <f t="shared" ca="1" si="148"/>
        <v>0</v>
      </c>
      <c r="CV96" s="300">
        <f t="shared" ca="1" si="148"/>
        <v>0</v>
      </c>
      <c r="CW96" s="300">
        <f t="shared" ca="1" si="148"/>
        <v>0</v>
      </c>
      <c r="CX96" s="300">
        <f t="shared" ca="1" si="149"/>
        <v>0</v>
      </c>
      <c r="CY96" s="300">
        <f t="shared" ca="1" si="149"/>
        <v>0</v>
      </c>
      <c r="CZ96" s="300">
        <f t="shared" ca="1" si="149"/>
        <v>0</v>
      </c>
      <c r="DA96" s="300">
        <f t="shared" ca="1" si="149"/>
        <v>0</v>
      </c>
      <c r="DB96" s="300">
        <f t="shared" ca="1" si="149"/>
        <v>0</v>
      </c>
      <c r="DC96" s="300">
        <f t="shared" ca="1" si="149"/>
        <v>0</v>
      </c>
      <c r="DD96" s="300">
        <f t="shared" ca="1" si="149"/>
        <v>0</v>
      </c>
      <c r="DE96" s="300">
        <f t="shared" ca="1" si="149"/>
        <v>0</v>
      </c>
      <c r="DF96" s="300">
        <f t="shared" ca="1" si="149"/>
        <v>0</v>
      </c>
      <c r="DG96" s="300">
        <f t="shared" ca="1" si="149"/>
        <v>0</v>
      </c>
      <c r="DH96" s="300">
        <f t="shared" ca="1" si="150"/>
        <v>0</v>
      </c>
      <c r="DI96" s="300">
        <f t="shared" ca="1" si="150"/>
        <v>0</v>
      </c>
      <c r="DJ96" s="300">
        <f t="shared" ca="1" si="150"/>
        <v>0</v>
      </c>
      <c r="DK96" s="300">
        <f t="shared" ca="1" si="150"/>
        <v>0</v>
      </c>
      <c r="DL96" s="300">
        <f t="shared" ca="1" si="150"/>
        <v>0</v>
      </c>
      <c r="DM96" s="300">
        <f t="shared" ca="1" si="150"/>
        <v>0</v>
      </c>
      <c r="DN96" s="300">
        <f t="shared" ca="1" si="150"/>
        <v>0</v>
      </c>
      <c r="DO96" s="300">
        <f t="shared" ca="1" si="150"/>
        <v>0</v>
      </c>
      <c r="DP96" s="300">
        <f t="shared" ca="1" si="150"/>
        <v>0</v>
      </c>
      <c r="DQ96" s="300">
        <f t="shared" ca="1" si="150"/>
        <v>0</v>
      </c>
      <c r="DR96" s="300">
        <f t="shared" ca="1" si="151"/>
        <v>0</v>
      </c>
      <c r="DS96" s="300">
        <f t="shared" ca="1" si="151"/>
        <v>0</v>
      </c>
      <c r="DT96" s="300">
        <f t="shared" ca="1" si="151"/>
        <v>0</v>
      </c>
      <c r="DU96" s="300">
        <f t="shared" ca="1" si="151"/>
        <v>0</v>
      </c>
      <c r="DV96" s="300">
        <f t="shared" ca="1" si="151"/>
        <v>0</v>
      </c>
      <c r="DW96" s="300">
        <f t="shared" ca="1" si="151"/>
        <v>0</v>
      </c>
      <c r="DX96" s="300">
        <f t="shared" ca="1" si="151"/>
        <v>0</v>
      </c>
      <c r="DY96" s="300">
        <f t="shared" ca="1" si="151"/>
        <v>0</v>
      </c>
      <c r="DZ96" s="300">
        <f t="shared" ca="1" si="151"/>
        <v>0</v>
      </c>
      <c r="EA96" s="300">
        <f t="shared" ca="1" si="151"/>
        <v>0</v>
      </c>
      <c r="EB96" s="300">
        <f t="shared" ca="1" si="152"/>
        <v>0</v>
      </c>
      <c r="EC96" s="300">
        <f t="shared" ca="1" si="152"/>
        <v>0</v>
      </c>
      <c r="ED96" s="300">
        <f t="shared" ca="1" si="152"/>
        <v>0</v>
      </c>
      <c r="EE96" s="300">
        <f t="shared" ca="1" si="152"/>
        <v>0</v>
      </c>
      <c r="EF96" s="300">
        <f t="shared" ca="1" si="152"/>
        <v>0</v>
      </c>
      <c r="EG96" s="300">
        <f t="shared" ca="1" si="152"/>
        <v>0</v>
      </c>
      <c r="EH96" s="300">
        <f t="shared" ca="1" si="152"/>
        <v>0</v>
      </c>
      <c r="EI96" s="300">
        <f t="shared" ca="1" si="152"/>
        <v>0</v>
      </c>
      <c r="EJ96" s="300">
        <f t="shared" ca="1" si="152"/>
        <v>0</v>
      </c>
      <c r="EK96" s="300">
        <f t="shared" ca="1" si="152"/>
        <v>0</v>
      </c>
      <c r="EL96" s="300">
        <f t="shared" ca="1" si="153"/>
        <v>0</v>
      </c>
      <c r="EM96" s="300">
        <f t="shared" ca="1" si="153"/>
        <v>0</v>
      </c>
      <c r="EN96" s="300">
        <f t="shared" ca="1" si="153"/>
        <v>0</v>
      </c>
      <c r="EO96" s="300">
        <f t="shared" ca="1" si="153"/>
        <v>0</v>
      </c>
      <c r="EP96" s="300">
        <f t="shared" ca="1" si="153"/>
        <v>0</v>
      </c>
      <c r="EQ96" s="300">
        <f t="shared" ca="1" si="153"/>
        <v>0</v>
      </c>
      <c r="ER96" s="300">
        <f t="shared" ca="1" si="153"/>
        <v>0</v>
      </c>
      <c r="ES96" s="300">
        <f t="shared" ca="1" si="153"/>
        <v>0</v>
      </c>
      <c r="ET96" s="300">
        <f t="shared" ca="1" si="153"/>
        <v>0</v>
      </c>
      <c r="EU96" s="300">
        <f t="shared" ca="1" si="153"/>
        <v>0</v>
      </c>
      <c r="EV96" s="300">
        <f t="shared" ca="1" si="153"/>
        <v>0</v>
      </c>
      <c r="EW96" s="300">
        <f t="shared" ca="1" si="153"/>
        <v>0</v>
      </c>
      <c r="EX96" s="300">
        <f t="shared" ca="1" si="153"/>
        <v>0</v>
      </c>
      <c r="EY96" s="612"/>
      <c r="EZ96" s="757" t="str">
        <f>'Main Input'!EZ96</f>
        <v>RPI</v>
      </c>
      <c r="FA96" s="766" t="str">
        <f>'Main Input'!FA96</f>
        <v>N/A</v>
      </c>
      <c r="FB96" s="766">
        <f>'Main Input'!FB96</f>
        <v>0</v>
      </c>
      <c r="FC96" s="766" t="str">
        <f>'Main Input'!FC96</f>
        <v>IT Solutions</v>
      </c>
      <c r="FD96" s="766" t="str">
        <f>'Main Input'!FD96</f>
        <v>Managed Services</v>
      </c>
      <c r="FE96" s="757" t="str">
        <f>'Main Input'!FE96</f>
        <v>Opex</v>
      </c>
      <c r="FF96" s="757" t="str">
        <f>'Main Input'!FF96</f>
        <v>ContractAccrual</v>
      </c>
      <c r="FG96" s="757" t="str">
        <f>'Main Input'!FG96</f>
        <v>Expense</v>
      </c>
      <c r="FH96" s="767" t="str">
        <f>'Main Input'!FH96</f>
        <v>A</v>
      </c>
      <c r="FI96" s="768">
        <f>'Main Input'!FI96</f>
        <v>0.22</v>
      </c>
      <c r="FJ96" s="768">
        <f>'Main Input'!FJ96</f>
        <v>0</v>
      </c>
      <c r="FK96" s="612"/>
      <c r="FL96" s="531">
        <f t="shared" si="121"/>
        <v>0</v>
      </c>
      <c r="FM96" s="532" t="str">
        <f t="shared" si="138"/>
        <v>Y</v>
      </c>
      <c r="FN96" s="532" t="str">
        <f t="shared" si="139"/>
        <v>Y</v>
      </c>
      <c r="FO96" s="532" t="str">
        <f t="shared" si="140"/>
        <v>Y</v>
      </c>
      <c r="FP96" s="532" t="str">
        <f t="shared" si="141"/>
        <v>Y</v>
      </c>
      <c r="FQ96" s="612"/>
      <c r="FT96" s="612"/>
    </row>
    <row r="97" spans="1:176">
      <c r="A97" s="750" t="str">
        <f>'Main Input'!A97</f>
        <v>MTB</v>
      </c>
      <c r="B97" s="762" t="str">
        <f>'Main Input'!B97</f>
        <v>Business Unit</v>
      </c>
      <c r="C97" s="762" t="str">
        <f>'Main Input'!C97</f>
        <v>Labour</v>
      </c>
      <c r="D97" s="762" t="str">
        <f>'Main Input'!D97</f>
        <v>TFR</v>
      </c>
      <c r="E97" s="762" t="str">
        <f>'Main Input'!E97</f>
        <v>Migration Engineer #16 (Wintel)</v>
      </c>
      <c r="F97" s="753" t="str">
        <f>'Main Input'!F97</f>
        <v>direct</v>
      </c>
      <c r="G97" s="753" t="str">
        <f>'Main Input'!G97</f>
        <v>Person</v>
      </c>
      <c r="H97" s="753" t="str">
        <f>'Main Input'!H97</f>
        <v>TAC.CSA.2</v>
      </c>
      <c r="I97" s="753">
        <f>'Main Input'!I97</f>
        <v>0</v>
      </c>
      <c r="J97" s="753">
        <f>'Main Input'!J97</f>
        <v>0</v>
      </c>
      <c r="K97" s="753" t="str">
        <f>'Main Input'!K97</f>
        <v>FJS</v>
      </c>
      <c r="L97" s="753" t="str">
        <f>'Main Input'!L97</f>
        <v>pTran</v>
      </c>
      <c r="M97" s="753">
        <f>'Main Input'!M97</f>
        <v>0</v>
      </c>
      <c r="N97" s="753">
        <f>'Main Input'!N97</f>
        <v>0</v>
      </c>
      <c r="O97" s="753" t="str">
        <f>'Main Input'!O97</f>
        <v>SPAIN</v>
      </c>
      <c r="P97" s="753">
        <f>'Main Input'!P97</f>
        <v>313</v>
      </c>
      <c r="Q97" s="753" t="str">
        <f>'Main Input'!Q97</f>
        <v>EUR</v>
      </c>
      <c r="R97" s="753" t="str">
        <f>'Main Input'!R97</f>
        <v>EMEA</v>
      </c>
      <c r="S97" s="753" t="str">
        <f>'Main Input'!S97</f>
        <v>Local</v>
      </c>
      <c r="T97" s="753">
        <f>'Main Input'!T97</f>
        <v>0</v>
      </c>
      <c r="U97" s="753">
        <f>'Main Input'!U97</f>
        <v>0</v>
      </c>
      <c r="V97" s="753" t="str">
        <f>'Main Input'!V97</f>
        <v>4_ATP</v>
      </c>
      <c r="W97" s="753">
        <f>'Main Input'!W97</f>
        <v>0</v>
      </c>
      <c r="X97" s="753">
        <f>'Main Input'!X97</f>
        <v>0</v>
      </c>
      <c r="Y97" s="753">
        <f>'Main Input'!Y97</f>
        <v>0</v>
      </c>
      <c r="Z97" s="753">
        <f>'Main Input'!Z97</f>
        <v>0</v>
      </c>
      <c r="AA97" s="753">
        <f>'Main Input'!AA97</f>
        <v>0</v>
      </c>
      <c r="AB97" s="763">
        <f>'Main Input'!AB97</f>
        <v>0</v>
      </c>
      <c r="AC97" s="763" t="str">
        <f>'Main Input'!AC97</f>
        <v>Days</v>
      </c>
      <c r="AD97" s="764">
        <f>'Main Input'!AD97</f>
        <v>90</v>
      </c>
      <c r="AE97" s="765">
        <f t="shared" ca="1" si="120"/>
        <v>28170</v>
      </c>
      <c r="AF97" s="299">
        <f t="shared" si="142"/>
        <v>0</v>
      </c>
      <c r="AG97" s="300">
        <f t="shared" ca="1" si="142"/>
        <v>0</v>
      </c>
      <c r="AH97" s="300">
        <f t="shared" ca="1" si="142"/>
        <v>7042.5</v>
      </c>
      <c r="AI97" s="300">
        <f t="shared" ca="1" si="142"/>
        <v>7042.5</v>
      </c>
      <c r="AJ97" s="300">
        <f t="shared" ca="1" si="142"/>
        <v>7042.5</v>
      </c>
      <c r="AK97" s="300">
        <f t="shared" ca="1" si="142"/>
        <v>7042.5</v>
      </c>
      <c r="AL97" s="300">
        <f t="shared" ca="1" si="142"/>
        <v>0</v>
      </c>
      <c r="AM97" s="300">
        <f t="shared" ca="1" si="142"/>
        <v>0</v>
      </c>
      <c r="AN97" s="300">
        <f t="shared" ca="1" si="142"/>
        <v>0</v>
      </c>
      <c r="AO97" s="300">
        <f t="shared" ca="1" si="142"/>
        <v>0</v>
      </c>
      <c r="AP97" s="300">
        <f t="shared" ca="1" si="143"/>
        <v>0</v>
      </c>
      <c r="AQ97" s="300">
        <f t="shared" ca="1" si="143"/>
        <v>0</v>
      </c>
      <c r="AR97" s="300">
        <f t="shared" ca="1" si="143"/>
        <v>0</v>
      </c>
      <c r="AS97" s="300">
        <f t="shared" ca="1" si="143"/>
        <v>0</v>
      </c>
      <c r="AT97" s="300">
        <f t="shared" ca="1" si="143"/>
        <v>0</v>
      </c>
      <c r="AU97" s="300">
        <f t="shared" ca="1" si="143"/>
        <v>0</v>
      </c>
      <c r="AV97" s="300">
        <f t="shared" ca="1" si="143"/>
        <v>0</v>
      </c>
      <c r="AW97" s="300">
        <f t="shared" ca="1" si="143"/>
        <v>0</v>
      </c>
      <c r="AX97" s="300">
        <f t="shared" ca="1" si="143"/>
        <v>0</v>
      </c>
      <c r="AY97" s="300">
        <f t="shared" ca="1" si="143"/>
        <v>0</v>
      </c>
      <c r="AZ97" s="300">
        <f t="shared" ca="1" si="144"/>
        <v>0</v>
      </c>
      <c r="BA97" s="300">
        <f t="shared" ca="1" si="144"/>
        <v>0</v>
      </c>
      <c r="BB97" s="300">
        <f t="shared" ca="1" si="144"/>
        <v>0</v>
      </c>
      <c r="BC97" s="300">
        <f t="shared" ca="1" si="144"/>
        <v>0</v>
      </c>
      <c r="BD97" s="300">
        <f t="shared" ca="1" si="144"/>
        <v>0</v>
      </c>
      <c r="BE97" s="300">
        <f t="shared" ca="1" si="144"/>
        <v>0</v>
      </c>
      <c r="BF97" s="300">
        <f t="shared" ca="1" si="144"/>
        <v>0</v>
      </c>
      <c r="BG97" s="300">
        <f t="shared" ca="1" si="144"/>
        <v>0</v>
      </c>
      <c r="BH97" s="300">
        <f t="shared" ca="1" si="144"/>
        <v>0</v>
      </c>
      <c r="BI97" s="300">
        <f t="shared" ca="1" si="144"/>
        <v>0</v>
      </c>
      <c r="BJ97" s="300">
        <f t="shared" ca="1" si="145"/>
        <v>0</v>
      </c>
      <c r="BK97" s="300">
        <f t="shared" ca="1" si="145"/>
        <v>0</v>
      </c>
      <c r="BL97" s="300">
        <f t="shared" ca="1" si="145"/>
        <v>0</v>
      </c>
      <c r="BM97" s="300">
        <f t="shared" ca="1" si="145"/>
        <v>0</v>
      </c>
      <c r="BN97" s="300">
        <f t="shared" ca="1" si="145"/>
        <v>0</v>
      </c>
      <c r="BO97" s="300">
        <f t="shared" ca="1" si="145"/>
        <v>0</v>
      </c>
      <c r="BP97" s="300">
        <f t="shared" ca="1" si="145"/>
        <v>0</v>
      </c>
      <c r="BQ97" s="300">
        <f t="shared" ca="1" si="145"/>
        <v>0</v>
      </c>
      <c r="BR97" s="300">
        <f t="shared" ca="1" si="145"/>
        <v>0</v>
      </c>
      <c r="BS97" s="300">
        <f t="shared" ca="1" si="145"/>
        <v>0</v>
      </c>
      <c r="BT97" s="300">
        <f t="shared" ca="1" si="146"/>
        <v>0</v>
      </c>
      <c r="BU97" s="300">
        <f t="shared" ca="1" si="146"/>
        <v>0</v>
      </c>
      <c r="BV97" s="300">
        <f t="shared" ca="1" si="146"/>
        <v>0</v>
      </c>
      <c r="BW97" s="300">
        <f t="shared" ca="1" si="146"/>
        <v>0</v>
      </c>
      <c r="BX97" s="300">
        <f t="shared" ca="1" si="146"/>
        <v>0</v>
      </c>
      <c r="BY97" s="300">
        <f t="shared" ca="1" si="146"/>
        <v>0</v>
      </c>
      <c r="BZ97" s="300">
        <f t="shared" ca="1" si="146"/>
        <v>0</v>
      </c>
      <c r="CA97" s="300">
        <f t="shared" ca="1" si="146"/>
        <v>0</v>
      </c>
      <c r="CB97" s="300">
        <f t="shared" ca="1" si="146"/>
        <v>0</v>
      </c>
      <c r="CC97" s="300">
        <f t="shared" ca="1" si="146"/>
        <v>0</v>
      </c>
      <c r="CD97" s="300">
        <f t="shared" ca="1" si="147"/>
        <v>0</v>
      </c>
      <c r="CE97" s="300">
        <f t="shared" ca="1" si="147"/>
        <v>0</v>
      </c>
      <c r="CF97" s="300">
        <f t="shared" ca="1" si="147"/>
        <v>0</v>
      </c>
      <c r="CG97" s="300">
        <f t="shared" ca="1" si="147"/>
        <v>0</v>
      </c>
      <c r="CH97" s="300">
        <f t="shared" ca="1" si="147"/>
        <v>0</v>
      </c>
      <c r="CI97" s="300">
        <f t="shared" ca="1" si="147"/>
        <v>0</v>
      </c>
      <c r="CJ97" s="300">
        <f t="shared" ca="1" si="147"/>
        <v>0</v>
      </c>
      <c r="CK97" s="300">
        <f t="shared" ca="1" si="147"/>
        <v>0</v>
      </c>
      <c r="CL97" s="300">
        <f t="shared" ca="1" si="147"/>
        <v>0</v>
      </c>
      <c r="CM97" s="300">
        <f t="shared" ca="1" si="147"/>
        <v>0</v>
      </c>
      <c r="CN97" s="300">
        <f t="shared" ca="1" si="148"/>
        <v>0</v>
      </c>
      <c r="CO97" s="300">
        <f t="shared" ca="1" si="148"/>
        <v>0</v>
      </c>
      <c r="CP97" s="300">
        <f t="shared" ca="1" si="148"/>
        <v>0</v>
      </c>
      <c r="CQ97" s="300">
        <f t="shared" ca="1" si="148"/>
        <v>0</v>
      </c>
      <c r="CR97" s="300">
        <f t="shared" ca="1" si="148"/>
        <v>0</v>
      </c>
      <c r="CS97" s="300">
        <f t="shared" ca="1" si="148"/>
        <v>0</v>
      </c>
      <c r="CT97" s="300">
        <f t="shared" ca="1" si="148"/>
        <v>0</v>
      </c>
      <c r="CU97" s="300">
        <f t="shared" ca="1" si="148"/>
        <v>0</v>
      </c>
      <c r="CV97" s="300">
        <f t="shared" ca="1" si="148"/>
        <v>0</v>
      </c>
      <c r="CW97" s="300">
        <f t="shared" ca="1" si="148"/>
        <v>0</v>
      </c>
      <c r="CX97" s="300">
        <f t="shared" ca="1" si="149"/>
        <v>0</v>
      </c>
      <c r="CY97" s="300">
        <f t="shared" ca="1" si="149"/>
        <v>0</v>
      </c>
      <c r="CZ97" s="300">
        <f t="shared" ca="1" si="149"/>
        <v>0</v>
      </c>
      <c r="DA97" s="300">
        <f t="shared" ca="1" si="149"/>
        <v>0</v>
      </c>
      <c r="DB97" s="300">
        <f t="shared" ca="1" si="149"/>
        <v>0</v>
      </c>
      <c r="DC97" s="300">
        <f t="shared" ca="1" si="149"/>
        <v>0</v>
      </c>
      <c r="DD97" s="300">
        <f t="shared" ca="1" si="149"/>
        <v>0</v>
      </c>
      <c r="DE97" s="300">
        <f t="shared" ca="1" si="149"/>
        <v>0</v>
      </c>
      <c r="DF97" s="300">
        <f t="shared" ca="1" si="149"/>
        <v>0</v>
      </c>
      <c r="DG97" s="300">
        <f t="shared" ca="1" si="149"/>
        <v>0</v>
      </c>
      <c r="DH97" s="300">
        <f t="shared" ca="1" si="150"/>
        <v>0</v>
      </c>
      <c r="DI97" s="300">
        <f t="shared" ca="1" si="150"/>
        <v>0</v>
      </c>
      <c r="DJ97" s="300">
        <f t="shared" ca="1" si="150"/>
        <v>0</v>
      </c>
      <c r="DK97" s="300">
        <f t="shared" ca="1" si="150"/>
        <v>0</v>
      </c>
      <c r="DL97" s="300">
        <f t="shared" ca="1" si="150"/>
        <v>0</v>
      </c>
      <c r="DM97" s="300">
        <f t="shared" ca="1" si="150"/>
        <v>0</v>
      </c>
      <c r="DN97" s="300">
        <f t="shared" ca="1" si="150"/>
        <v>0</v>
      </c>
      <c r="DO97" s="300">
        <f t="shared" ca="1" si="150"/>
        <v>0</v>
      </c>
      <c r="DP97" s="300">
        <f t="shared" ca="1" si="150"/>
        <v>0</v>
      </c>
      <c r="DQ97" s="300">
        <f t="shared" ca="1" si="150"/>
        <v>0</v>
      </c>
      <c r="DR97" s="300">
        <f t="shared" ca="1" si="151"/>
        <v>0</v>
      </c>
      <c r="DS97" s="300">
        <f t="shared" ca="1" si="151"/>
        <v>0</v>
      </c>
      <c r="DT97" s="300">
        <f t="shared" ca="1" si="151"/>
        <v>0</v>
      </c>
      <c r="DU97" s="300">
        <f t="shared" ca="1" si="151"/>
        <v>0</v>
      </c>
      <c r="DV97" s="300">
        <f t="shared" ca="1" si="151"/>
        <v>0</v>
      </c>
      <c r="DW97" s="300">
        <f t="shared" ca="1" si="151"/>
        <v>0</v>
      </c>
      <c r="DX97" s="300">
        <f t="shared" ca="1" si="151"/>
        <v>0</v>
      </c>
      <c r="DY97" s="300">
        <f t="shared" ca="1" si="151"/>
        <v>0</v>
      </c>
      <c r="DZ97" s="300">
        <f t="shared" ca="1" si="151"/>
        <v>0</v>
      </c>
      <c r="EA97" s="300">
        <f t="shared" ca="1" si="151"/>
        <v>0</v>
      </c>
      <c r="EB97" s="300">
        <f t="shared" ca="1" si="152"/>
        <v>0</v>
      </c>
      <c r="EC97" s="300">
        <f t="shared" ca="1" si="152"/>
        <v>0</v>
      </c>
      <c r="ED97" s="300">
        <f t="shared" ca="1" si="152"/>
        <v>0</v>
      </c>
      <c r="EE97" s="300">
        <f t="shared" ca="1" si="152"/>
        <v>0</v>
      </c>
      <c r="EF97" s="300">
        <f t="shared" ca="1" si="152"/>
        <v>0</v>
      </c>
      <c r="EG97" s="300">
        <f t="shared" ca="1" si="152"/>
        <v>0</v>
      </c>
      <c r="EH97" s="300">
        <f t="shared" ca="1" si="152"/>
        <v>0</v>
      </c>
      <c r="EI97" s="300">
        <f t="shared" ca="1" si="152"/>
        <v>0</v>
      </c>
      <c r="EJ97" s="300">
        <f t="shared" ca="1" si="152"/>
        <v>0</v>
      </c>
      <c r="EK97" s="300">
        <f t="shared" ca="1" si="152"/>
        <v>0</v>
      </c>
      <c r="EL97" s="300">
        <f t="shared" ca="1" si="153"/>
        <v>0</v>
      </c>
      <c r="EM97" s="300">
        <f t="shared" ca="1" si="153"/>
        <v>0</v>
      </c>
      <c r="EN97" s="300">
        <f t="shared" ca="1" si="153"/>
        <v>0</v>
      </c>
      <c r="EO97" s="300">
        <f t="shared" ca="1" si="153"/>
        <v>0</v>
      </c>
      <c r="EP97" s="300">
        <f t="shared" ca="1" si="153"/>
        <v>0</v>
      </c>
      <c r="EQ97" s="300">
        <f t="shared" ca="1" si="153"/>
        <v>0</v>
      </c>
      <c r="ER97" s="300">
        <f t="shared" ca="1" si="153"/>
        <v>0</v>
      </c>
      <c r="ES97" s="300">
        <f t="shared" ca="1" si="153"/>
        <v>0</v>
      </c>
      <c r="ET97" s="300">
        <f t="shared" ca="1" si="153"/>
        <v>0</v>
      </c>
      <c r="EU97" s="300">
        <f t="shared" ca="1" si="153"/>
        <v>0</v>
      </c>
      <c r="EV97" s="300">
        <f t="shared" ca="1" si="153"/>
        <v>0</v>
      </c>
      <c r="EW97" s="300">
        <f t="shared" ca="1" si="153"/>
        <v>0</v>
      </c>
      <c r="EX97" s="300">
        <f t="shared" ca="1" si="153"/>
        <v>0</v>
      </c>
      <c r="EY97" s="612"/>
      <c r="EZ97" s="757" t="str">
        <f>'Main Input'!EZ97</f>
        <v>RPI</v>
      </c>
      <c r="FA97" s="766" t="str">
        <f>'Main Input'!FA97</f>
        <v>N/A</v>
      </c>
      <c r="FB97" s="766">
        <f>'Main Input'!FB97</f>
        <v>0</v>
      </c>
      <c r="FC97" s="766" t="str">
        <f>'Main Input'!FC97</f>
        <v>IT Solutions</v>
      </c>
      <c r="FD97" s="766" t="str">
        <f>'Main Input'!FD97</f>
        <v>Managed Services</v>
      </c>
      <c r="FE97" s="757" t="str">
        <f>'Main Input'!FE97</f>
        <v>Opex</v>
      </c>
      <c r="FF97" s="757" t="str">
        <f>'Main Input'!FF97</f>
        <v>ContractAccrual</v>
      </c>
      <c r="FG97" s="757" t="str">
        <f>'Main Input'!FG97</f>
        <v>Expense</v>
      </c>
      <c r="FH97" s="767" t="str">
        <f>'Main Input'!FH97</f>
        <v>A</v>
      </c>
      <c r="FI97" s="768">
        <f>'Main Input'!FI97</f>
        <v>0.22</v>
      </c>
      <c r="FJ97" s="768">
        <f>'Main Input'!FJ97</f>
        <v>0</v>
      </c>
      <c r="FK97" s="612"/>
      <c r="FL97" s="531">
        <f t="shared" si="121"/>
        <v>0</v>
      </c>
      <c r="FM97" s="532" t="str">
        <f t="shared" si="138"/>
        <v>Y</v>
      </c>
      <c r="FN97" s="532" t="str">
        <f t="shared" si="139"/>
        <v>Y</v>
      </c>
      <c r="FO97" s="532" t="str">
        <f t="shared" si="140"/>
        <v>Y</v>
      </c>
      <c r="FP97" s="532" t="str">
        <f t="shared" si="141"/>
        <v>Y</v>
      </c>
      <c r="FQ97" s="612"/>
      <c r="FT97" s="612"/>
    </row>
    <row r="98" spans="1:176">
      <c r="A98" s="750" t="str">
        <f>'Main Input'!A98</f>
        <v>MTB</v>
      </c>
      <c r="B98" s="762" t="str">
        <f>'Main Input'!B98</f>
        <v>Business Unit</v>
      </c>
      <c r="C98" s="762" t="str">
        <f>'Main Input'!C98</f>
        <v>Labour</v>
      </c>
      <c r="D98" s="762" t="str">
        <f>'Main Input'!D98</f>
        <v>TFR</v>
      </c>
      <c r="E98" s="762" t="str">
        <f>'Main Input'!E98</f>
        <v>Migration Engineer #17 (Wintel)</v>
      </c>
      <c r="F98" s="753" t="str">
        <f>'Main Input'!F98</f>
        <v>direct</v>
      </c>
      <c r="G98" s="753" t="str">
        <f>'Main Input'!G98</f>
        <v>Person</v>
      </c>
      <c r="H98" s="753" t="str">
        <f>'Main Input'!H98</f>
        <v>TAC.CSA.2</v>
      </c>
      <c r="I98" s="753">
        <f>'Main Input'!I98</f>
        <v>0</v>
      </c>
      <c r="J98" s="753">
        <f>'Main Input'!J98</f>
        <v>0</v>
      </c>
      <c r="K98" s="753" t="str">
        <f>'Main Input'!K98</f>
        <v>FJS</v>
      </c>
      <c r="L98" s="753" t="str">
        <f>'Main Input'!L98</f>
        <v>pTran</v>
      </c>
      <c r="M98" s="753">
        <f>'Main Input'!M98</f>
        <v>0</v>
      </c>
      <c r="N98" s="753">
        <f>'Main Input'!N98</f>
        <v>0</v>
      </c>
      <c r="O98" s="753" t="str">
        <f>'Main Input'!O98</f>
        <v>SPAIN</v>
      </c>
      <c r="P98" s="753">
        <f>'Main Input'!P98</f>
        <v>313</v>
      </c>
      <c r="Q98" s="753" t="str">
        <f>'Main Input'!Q98</f>
        <v>EUR</v>
      </c>
      <c r="R98" s="753" t="str">
        <f>'Main Input'!R98</f>
        <v>EMEA</v>
      </c>
      <c r="S98" s="753" t="str">
        <f>'Main Input'!S98</f>
        <v>Local</v>
      </c>
      <c r="T98" s="753">
        <f>'Main Input'!T98</f>
        <v>0</v>
      </c>
      <c r="U98" s="753">
        <f>'Main Input'!U98</f>
        <v>0</v>
      </c>
      <c r="V98" s="753" t="str">
        <f>'Main Input'!V98</f>
        <v>4_ATP</v>
      </c>
      <c r="W98" s="753">
        <f>'Main Input'!W98</f>
        <v>0</v>
      </c>
      <c r="X98" s="753">
        <f>'Main Input'!X98</f>
        <v>0</v>
      </c>
      <c r="Y98" s="753">
        <f>'Main Input'!Y98</f>
        <v>0</v>
      </c>
      <c r="Z98" s="753">
        <f>'Main Input'!Z98</f>
        <v>0</v>
      </c>
      <c r="AA98" s="753">
        <f>'Main Input'!AA98</f>
        <v>0</v>
      </c>
      <c r="AB98" s="763">
        <f>'Main Input'!AB98</f>
        <v>0</v>
      </c>
      <c r="AC98" s="763" t="str">
        <f>'Main Input'!AC98</f>
        <v>Days</v>
      </c>
      <c r="AD98" s="764">
        <f>'Main Input'!AD98</f>
        <v>90</v>
      </c>
      <c r="AE98" s="765">
        <f t="shared" ca="1" si="120"/>
        <v>28170</v>
      </c>
      <c r="AF98" s="299">
        <f t="shared" si="142"/>
        <v>0</v>
      </c>
      <c r="AG98" s="300">
        <f t="shared" ca="1" si="142"/>
        <v>0</v>
      </c>
      <c r="AH98" s="300">
        <f t="shared" ca="1" si="142"/>
        <v>7042.5</v>
      </c>
      <c r="AI98" s="300">
        <f t="shared" ca="1" si="142"/>
        <v>7042.5</v>
      </c>
      <c r="AJ98" s="300">
        <f t="shared" ca="1" si="142"/>
        <v>7042.5</v>
      </c>
      <c r="AK98" s="300">
        <f t="shared" ca="1" si="142"/>
        <v>7042.5</v>
      </c>
      <c r="AL98" s="300">
        <f t="shared" ca="1" si="142"/>
        <v>0</v>
      </c>
      <c r="AM98" s="300">
        <f t="shared" ca="1" si="142"/>
        <v>0</v>
      </c>
      <c r="AN98" s="300">
        <f t="shared" ca="1" si="142"/>
        <v>0</v>
      </c>
      <c r="AO98" s="300">
        <f t="shared" ca="1" si="142"/>
        <v>0</v>
      </c>
      <c r="AP98" s="300">
        <f t="shared" ca="1" si="143"/>
        <v>0</v>
      </c>
      <c r="AQ98" s="300">
        <f t="shared" ca="1" si="143"/>
        <v>0</v>
      </c>
      <c r="AR98" s="300">
        <f t="shared" ca="1" si="143"/>
        <v>0</v>
      </c>
      <c r="AS98" s="300">
        <f t="shared" ca="1" si="143"/>
        <v>0</v>
      </c>
      <c r="AT98" s="300">
        <f t="shared" ca="1" si="143"/>
        <v>0</v>
      </c>
      <c r="AU98" s="300">
        <f t="shared" ca="1" si="143"/>
        <v>0</v>
      </c>
      <c r="AV98" s="300">
        <f t="shared" ca="1" si="143"/>
        <v>0</v>
      </c>
      <c r="AW98" s="300">
        <f t="shared" ca="1" si="143"/>
        <v>0</v>
      </c>
      <c r="AX98" s="300">
        <f t="shared" ca="1" si="143"/>
        <v>0</v>
      </c>
      <c r="AY98" s="300">
        <f t="shared" ca="1" si="143"/>
        <v>0</v>
      </c>
      <c r="AZ98" s="300">
        <f t="shared" ca="1" si="144"/>
        <v>0</v>
      </c>
      <c r="BA98" s="300">
        <f t="shared" ca="1" si="144"/>
        <v>0</v>
      </c>
      <c r="BB98" s="300">
        <f t="shared" ca="1" si="144"/>
        <v>0</v>
      </c>
      <c r="BC98" s="300">
        <f t="shared" ca="1" si="144"/>
        <v>0</v>
      </c>
      <c r="BD98" s="300">
        <f t="shared" ca="1" si="144"/>
        <v>0</v>
      </c>
      <c r="BE98" s="300">
        <f t="shared" ca="1" si="144"/>
        <v>0</v>
      </c>
      <c r="BF98" s="300">
        <f t="shared" ca="1" si="144"/>
        <v>0</v>
      </c>
      <c r="BG98" s="300">
        <f t="shared" ca="1" si="144"/>
        <v>0</v>
      </c>
      <c r="BH98" s="300">
        <f t="shared" ca="1" si="144"/>
        <v>0</v>
      </c>
      <c r="BI98" s="300">
        <f t="shared" ca="1" si="144"/>
        <v>0</v>
      </c>
      <c r="BJ98" s="300">
        <f t="shared" ca="1" si="145"/>
        <v>0</v>
      </c>
      <c r="BK98" s="300">
        <f t="shared" ca="1" si="145"/>
        <v>0</v>
      </c>
      <c r="BL98" s="300">
        <f t="shared" ca="1" si="145"/>
        <v>0</v>
      </c>
      <c r="BM98" s="300">
        <f t="shared" ca="1" si="145"/>
        <v>0</v>
      </c>
      <c r="BN98" s="300">
        <f t="shared" ca="1" si="145"/>
        <v>0</v>
      </c>
      <c r="BO98" s="300">
        <f t="shared" ca="1" si="145"/>
        <v>0</v>
      </c>
      <c r="BP98" s="300">
        <f t="shared" ca="1" si="145"/>
        <v>0</v>
      </c>
      <c r="BQ98" s="300">
        <f t="shared" ca="1" si="145"/>
        <v>0</v>
      </c>
      <c r="BR98" s="300">
        <f t="shared" ca="1" si="145"/>
        <v>0</v>
      </c>
      <c r="BS98" s="300">
        <f t="shared" ca="1" si="145"/>
        <v>0</v>
      </c>
      <c r="BT98" s="300">
        <f t="shared" ca="1" si="146"/>
        <v>0</v>
      </c>
      <c r="BU98" s="300">
        <f t="shared" ca="1" si="146"/>
        <v>0</v>
      </c>
      <c r="BV98" s="300">
        <f t="shared" ca="1" si="146"/>
        <v>0</v>
      </c>
      <c r="BW98" s="300">
        <f t="shared" ca="1" si="146"/>
        <v>0</v>
      </c>
      <c r="BX98" s="300">
        <f t="shared" ca="1" si="146"/>
        <v>0</v>
      </c>
      <c r="BY98" s="300">
        <f t="shared" ca="1" si="146"/>
        <v>0</v>
      </c>
      <c r="BZ98" s="300">
        <f t="shared" ca="1" si="146"/>
        <v>0</v>
      </c>
      <c r="CA98" s="300">
        <f t="shared" ca="1" si="146"/>
        <v>0</v>
      </c>
      <c r="CB98" s="300">
        <f t="shared" ca="1" si="146"/>
        <v>0</v>
      </c>
      <c r="CC98" s="300">
        <f t="shared" ca="1" si="146"/>
        <v>0</v>
      </c>
      <c r="CD98" s="300">
        <f t="shared" ca="1" si="147"/>
        <v>0</v>
      </c>
      <c r="CE98" s="300">
        <f t="shared" ca="1" si="147"/>
        <v>0</v>
      </c>
      <c r="CF98" s="300">
        <f t="shared" ca="1" si="147"/>
        <v>0</v>
      </c>
      <c r="CG98" s="300">
        <f t="shared" ca="1" si="147"/>
        <v>0</v>
      </c>
      <c r="CH98" s="300">
        <f t="shared" ca="1" si="147"/>
        <v>0</v>
      </c>
      <c r="CI98" s="300">
        <f t="shared" ca="1" si="147"/>
        <v>0</v>
      </c>
      <c r="CJ98" s="300">
        <f t="shared" ca="1" si="147"/>
        <v>0</v>
      </c>
      <c r="CK98" s="300">
        <f t="shared" ca="1" si="147"/>
        <v>0</v>
      </c>
      <c r="CL98" s="300">
        <f t="shared" ca="1" si="147"/>
        <v>0</v>
      </c>
      <c r="CM98" s="300">
        <f t="shared" ca="1" si="147"/>
        <v>0</v>
      </c>
      <c r="CN98" s="300">
        <f t="shared" ca="1" si="148"/>
        <v>0</v>
      </c>
      <c r="CO98" s="300">
        <f t="shared" ca="1" si="148"/>
        <v>0</v>
      </c>
      <c r="CP98" s="300">
        <f t="shared" ca="1" si="148"/>
        <v>0</v>
      </c>
      <c r="CQ98" s="300">
        <f t="shared" ca="1" si="148"/>
        <v>0</v>
      </c>
      <c r="CR98" s="300">
        <f t="shared" ca="1" si="148"/>
        <v>0</v>
      </c>
      <c r="CS98" s="300">
        <f t="shared" ca="1" si="148"/>
        <v>0</v>
      </c>
      <c r="CT98" s="300">
        <f t="shared" ca="1" si="148"/>
        <v>0</v>
      </c>
      <c r="CU98" s="300">
        <f t="shared" ca="1" si="148"/>
        <v>0</v>
      </c>
      <c r="CV98" s="300">
        <f t="shared" ca="1" si="148"/>
        <v>0</v>
      </c>
      <c r="CW98" s="300">
        <f t="shared" ca="1" si="148"/>
        <v>0</v>
      </c>
      <c r="CX98" s="300">
        <f t="shared" ca="1" si="149"/>
        <v>0</v>
      </c>
      <c r="CY98" s="300">
        <f t="shared" ca="1" si="149"/>
        <v>0</v>
      </c>
      <c r="CZ98" s="300">
        <f t="shared" ca="1" si="149"/>
        <v>0</v>
      </c>
      <c r="DA98" s="300">
        <f t="shared" ca="1" si="149"/>
        <v>0</v>
      </c>
      <c r="DB98" s="300">
        <f t="shared" ca="1" si="149"/>
        <v>0</v>
      </c>
      <c r="DC98" s="300">
        <f t="shared" ca="1" si="149"/>
        <v>0</v>
      </c>
      <c r="DD98" s="300">
        <f t="shared" ca="1" si="149"/>
        <v>0</v>
      </c>
      <c r="DE98" s="300">
        <f t="shared" ca="1" si="149"/>
        <v>0</v>
      </c>
      <c r="DF98" s="300">
        <f t="shared" ca="1" si="149"/>
        <v>0</v>
      </c>
      <c r="DG98" s="300">
        <f t="shared" ca="1" si="149"/>
        <v>0</v>
      </c>
      <c r="DH98" s="300">
        <f t="shared" ca="1" si="150"/>
        <v>0</v>
      </c>
      <c r="DI98" s="300">
        <f t="shared" ca="1" si="150"/>
        <v>0</v>
      </c>
      <c r="DJ98" s="300">
        <f t="shared" ca="1" si="150"/>
        <v>0</v>
      </c>
      <c r="DK98" s="300">
        <f t="shared" ca="1" si="150"/>
        <v>0</v>
      </c>
      <c r="DL98" s="300">
        <f t="shared" ca="1" si="150"/>
        <v>0</v>
      </c>
      <c r="DM98" s="300">
        <f t="shared" ca="1" si="150"/>
        <v>0</v>
      </c>
      <c r="DN98" s="300">
        <f t="shared" ca="1" si="150"/>
        <v>0</v>
      </c>
      <c r="DO98" s="300">
        <f t="shared" ca="1" si="150"/>
        <v>0</v>
      </c>
      <c r="DP98" s="300">
        <f t="shared" ca="1" si="150"/>
        <v>0</v>
      </c>
      <c r="DQ98" s="300">
        <f t="shared" ca="1" si="150"/>
        <v>0</v>
      </c>
      <c r="DR98" s="300">
        <f t="shared" ca="1" si="151"/>
        <v>0</v>
      </c>
      <c r="DS98" s="300">
        <f t="shared" ca="1" si="151"/>
        <v>0</v>
      </c>
      <c r="DT98" s="300">
        <f t="shared" ca="1" si="151"/>
        <v>0</v>
      </c>
      <c r="DU98" s="300">
        <f t="shared" ca="1" si="151"/>
        <v>0</v>
      </c>
      <c r="DV98" s="300">
        <f t="shared" ca="1" si="151"/>
        <v>0</v>
      </c>
      <c r="DW98" s="300">
        <f t="shared" ca="1" si="151"/>
        <v>0</v>
      </c>
      <c r="DX98" s="300">
        <f t="shared" ca="1" si="151"/>
        <v>0</v>
      </c>
      <c r="DY98" s="300">
        <f t="shared" ca="1" si="151"/>
        <v>0</v>
      </c>
      <c r="DZ98" s="300">
        <f t="shared" ca="1" si="151"/>
        <v>0</v>
      </c>
      <c r="EA98" s="300">
        <f t="shared" ca="1" si="151"/>
        <v>0</v>
      </c>
      <c r="EB98" s="300">
        <f t="shared" ca="1" si="152"/>
        <v>0</v>
      </c>
      <c r="EC98" s="300">
        <f t="shared" ca="1" si="152"/>
        <v>0</v>
      </c>
      <c r="ED98" s="300">
        <f t="shared" ca="1" si="152"/>
        <v>0</v>
      </c>
      <c r="EE98" s="300">
        <f t="shared" ca="1" si="152"/>
        <v>0</v>
      </c>
      <c r="EF98" s="300">
        <f t="shared" ca="1" si="152"/>
        <v>0</v>
      </c>
      <c r="EG98" s="300">
        <f t="shared" ca="1" si="152"/>
        <v>0</v>
      </c>
      <c r="EH98" s="300">
        <f t="shared" ca="1" si="152"/>
        <v>0</v>
      </c>
      <c r="EI98" s="300">
        <f t="shared" ca="1" si="152"/>
        <v>0</v>
      </c>
      <c r="EJ98" s="300">
        <f t="shared" ca="1" si="152"/>
        <v>0</v>
      </c>
      <c r="EK98" s="300">
        <f t="shared" ca="1" si="152"/>
        <v>0</v>
      </c>
      <c r="EL98" s="300">
        <f t="shared" ca="1" si="153"/>
        <v>0</v>
      </c>
      <c r="EM98" s="300">
        <f t="shared" ca="1" si="153"/>
        <v>0</v>
      </c>
      <c r="EN98" s="300">
        <f t="shared" ca="1" si="153"/>
        <v>0</v>
      </c>
      <c r="EO98" s="300">
        <f t="shared" ca="1" si="153"/>
        <v>0</v>
      </c>
      <c r="EP98" s="300">
        <f t="shared" ca="1" si="153"/>
        <v>0</v>
      </c>
      <c r="EQ98" s="300">
        <f t="shared" ca="1" si="153"/>
        <v>0</v>
      </c>
      <c r="ER98" s="300">
        <f t="shared" ca="1" si="153"/>
        <v>0</v>
      </c>
      <c r="ES98" s="300">
        <f t="shared" ca="1" si="153"/>
        <v>0</v>
      </c>
      <c r="ET98" s="300">
        <f t="shared" ca="1" si="153"/>
        <v>0</v>
      </c>
      <c r="EU98" s="300">
        <f t="shared" ca="1" si="153"/>
        <v>0</v>
      </c>
      <c r="EV98" s="300">
        <f t="shared" ca="1" si="153"/>
        <v>0</v>
      </c>
      <c r="EW98" s="300">
        <f t="shared" ca="1" si="153"/>
        <v>0</v>
      </c>
      <c r="EX98" s="300">
        <f t="shared" ca="1" si="153"/>
        <v>0</v>
      </c>
      <c r="EY98" s="612"/>
      <c r="EZ98" s="757" t="str">
        <f>'Main Input'!EZ98</f>
        <v>RPI</v>
      </c>
      <c r="FA98" s="766" t="str">
        <f>'Main Input'!FA98</f>
        <v>N/A</v>
      </c>
      <c r="FB98" s="766">
        <f>'Main Input'!FB98</f>
        <v>0</v>
      </c>
      <c r="FC98" s="766" t="str">
        <f>'Main Input'!FC98</f>
        <v>IT Solutions</v>
      </c>
      <c r="FD98" s="766" t="str">
        <f>'Main Input'!FD98</f>
        <v>Managed Services</v>
      </c>
      <c r="FE98" s="757" t="str">
        <f>'Main Input'!FE98</f>
        <v>Opex</v>
      </c>
      <c r="FF98" s="757" t="str">
        <f>'Main Input'!FF98</f>
        <v>ContractAccrual</v>
      </c>
      <c r="FG98" s="757" t="str">
        <f>'Main Input'!FG98</f>
        <v>Expense</v>
      </c>
      <c r="FH98" s="767" t="str">
        <f>'Main Input'!FH98</f>
        <v>A</v>
      </c>
      <c r="FI98" s="768">
        <f>'Main Input'!FI98</f>
        <v>0.22</v>
      </c>
      <c r="FJ98" s="768">
        <f>'Main Input'!FJ98</f>
        <v>0</v>
      </c>
      <c r="FK98" s="612"/>
      <c r="FL98" s="531">
        <f t="shared" si="121"/>
        <v>0</v>
      </c>
      <c r="FM98" s="532" t="str">
        <f t="shared" si="138"/>
        <v>Y</v>
      </c>
      <c r="FN98" s="532" t="str">
        <f t="shared" si="139"/>
        <v>Y</v>
      </c>
      <c r="FO98" s="532" t="str">
        <f t="shared" si="140"/>
        <v>Y</v>
      </c>
      <c r="FP98" s="532" t="str">
        <f t="shared" si="141"/>
        <v>Y</v>
      </c>
      <c r="FQ98" s="612"/>
      <c r="FT98" s="612"/>
    </row>
    <row r="99" spans="1:176">
      <c r="A99" s="750" t="str">
        <f>'Main Input'!A99</f>
        <v>MTB</v>
      </c>
      <c r="B99" s="762" t="str">
        <f>'Main Input'!B99</f>
        <v>Business Unit</v>
      </c>
      <c r="C99" s="762" t="str">
        <f>'Main Input'!C99</f>
        <v>Labour</v>
      </c>
      <c r="D99" s="762" t="str">
        <f>'Main Input'!D99</f>
        <v>TFR</v>
      </c>
      <c r="E99" s="762" t="str">
        <f>'Main Input'!E99</f>
        <v>Migration Engineer #18 (Wintel)</v>
      </c>
      <c r="F99" s="753" t="str">
        <f>'Main Input'!F99</f>
        <v>direct</v>
      </c>
      <c r="G99" s="753" t="str">
        <f>'Main Input'!G99</f>
        <v>Person</v>
      </c>
      <c r="H99" s="753" t="str">
        <f>'Main Input'!H99</f>
        <v>TAC.CSA.2</v>
      </c>
      <c r="I99" s="753">
        <f>'Main Input'!I99</f>
        <v>0</v>
      </c>
      <c r="J99" s="753">
        <f>'Main Input'!J99</f>
        <v>0</v>
      </c>
      <c r="K99" s="753" t="str">
        <f>'Main Input'!K99</f>
        <v>FJS</v>
      </c>
      <c r="L99" s="753" t="str">
        <f>'Main Input'!L99</f>
        <v>pTran</v>
      </c>
      <c r="M99" s="753">
        <f>'Main Input'!M99</f>
        <v>0</v>
      </c>
      <c r="N99" s="753">
        <f>'Main Input'!N99</f>
        <v>0</v>
      </c>
      <c r="O99" s="753" t="str">
        <f>'Main Input'!O99</f>
        <v>SPAIN</v>
      </c>
      <c r="P99" s="753">
        <f>'Main Input'!P99</f>
        <v>313</v>
      </c>
      <c r="Q99" s="753" t="str">
        <f>'Main Input'!Q99</f>
        <v>EUR</v>
      </c>
      <c r="R99" s="753" t="str">
        <f>'Main Input'!R99</f>
        <v>EMEA</v>
      </c>
      <c r="S99" s="753" t="str">
        <f>'Main Input'!S99</f>
        <v>Local</v>
      </c>
      <c r="T99" s="753">
        <f>'Main Input'!T99</f>
        <v>0</v>
      </c>
      <c r="U99" s="753">
        <f>'Main Input'!U99</f>
        <v>0</v>
      </c>
      <c r="V99" s="753" t="str">
        <f>'Main Input'!V99</f>
        <v>4_ATP</v>
      </c>
      <c r="W99" s="753">
        <f>'Main Input'!W99</f>
        <v>0</v>
      </c>
      <c r="X99" s="753">
        <f>'Main Input'!X99</f>
        <v>0</v>
      </c>
      <c r="Y99" s="753">
        <f>'Main Input'!Y99</f>
        <v>0</v>
      </c>
      <c r="Z99" s="753">
        <f>'Main Input'!Z99</f>
        <v>0</v>
      </c>
      <c r="AA99" s="753">
        <f>'Main Input'!AA99</f>
        <v>0</v>
      </c>
      <c r="AB99" s="763">
        <f>'Main Input'!AB99</f>
        <v>0</v>
      </c>
      <c r="AC99" s="763" t="str">
        <f>'Main Input'!AC99</f>
        <v>Days</v>
      </c>
      <c r="AD99" s="764">
        <f>'Main Input'!AD99</f>
        <v>90</v>
      </c>
      <c r="AE99" s="765">
        <f t="shared" ca="1" si="120"/>
        <v>28170</v>
      </c>
      <c r="AF99" s="299">
        <f t="shared" si="142"/>
        <v>0</v>
      </c>
      <c r="AG99" s="300">
        <f t="shared" ca="1" si="142"/>
        <v>0</v>
      </c>
      <c r="AH99" s="300">
        <f t="shared" ca="1" si="142"/>
        <v>7042.5</v>
      </c>
      <c r="AI99" s="300">
        <f t="shared" ca="1" si="142"/>
        <v>7042.5</v>
      </c>
      <c r="AJ99" s="300">
        <f t="shared" ca="1" si="142"/>
        <v>7042.5</v>
      </c>
      <c r="AK99" s="300">
        <f t="shared" ca="1" si="142"/>
        <v>7042.5</v>
      </c>
      <c r="AL99" s="300">
        <f t="shared" ca="1" si="142"/>
        <v>0</v>
      </c>
      <c r="AM99" s="300">
        <f t="shared" ca="1" si="142"/>
        <v>0</v>
      </c>
      <c r="AN99" s="300">
        <f t="shared" ca="1" si="142"/>
        <v>0</v>
      </c>
      <c r="AO99" s="300">
        <f t="shared" ca="1" si="142"/>
        <v>0</v>
      </c>
      <c r="AP99" s="300">
        <f t="shared" ca="1" si="143"/>
        <v>0</v>
      </c>
      <c r="AQ99" s="300">
        <f t="shared" ca="1" si="143"/>
        <v>0</v>
      </c>
      <c r="AR99" s="300">
        <f t="shared" ca="1" si="143"/>
        <v>0</v>
      </c>
      <c r="AS99" s="300">
        <f t="shared" ca="1" si="143"/>
        <v>0</v>
      </c>
      <c r="AT99" s="300">
        <f t="shared" ca="1" si="143"/>
        <v>0</v>
      </c>
      <c r="AU99" s="300">
        <f t="shared" ca="1" si="143"/>
        <v>0</v>
      </c>
      <c r="AV99" s="300">
        <f t="shared" ca="1" si="143"/>
        <v>0</v>
      </c>
      <c r="AW99" s="300">
        <f t="shared" ca="1" si="143"/>
        <v>0</v>
      </c>
      <c r="AX99" s="300">
        <f t="shared" ca="1" si="143"/>
        <v>0</v>
      </c>
      <c r="AY99" s="300">
        <f t="shared" ca="1" si="143"/>
        <v>0</v>
      </c>
      <c r="AZ99" s="300">
        <f t="shared" ca="1" si="144"/>
        <v>0</v>
      </c>
      <c r="BA99" s="300">
        <f t="shared" ca="1" si="144"/>
        <v>0</v>
      </c>
      <c r="BB99" s="300">
        <f t="shared" ca="1" si="144"/>
        <v>0</v>
      </c>
      <c r="BC99" s="300">
        <f t="shared" ca="1" si="144"/>
        <v>0</v>
      </c>
      <c r="BD99" s="300">
        <f t="shared" ca="1" si="144"/>
        <v>0</v>
      </c>
      <c r="BE99" s="300">
        <f t="shared" ca="1" si="144"/>
        <v>0</v>
      </c>
      <c r="BF99" s="300">
        <f t="shared" ca="1" si="144"/>
        <v>0</v>
      </c>
      <c r="BG99" s="300">
        <f t="shared" ca="1" si="144"/>
        <v>0</v>
      </c>
      <c r="BH99" s="300">
        <f t="shared" ca="1" si="144"/>
        <v>0</v>
      </c>
      <c r="BI99" s="300">
        <f t="shared" ca="1" si="144"/>
        <v>0</v>
      </c>
      <c r="BJ99" s="300">
        <f t="shared" ca="1" si="145"/>
        <v>0</v>
      </c>
      <c r="BK99" s="300">
        <f t="shared" ca="1" si="145"/>
        <v>0</v>
      </c>
      <c r="BL99" s="300">
        <f t="shared" ca="1" si="145"/>
        <v>0</v>
      </c>
      <c r="BM99" s="300">
        <f t="shared" ca="1" si="145"/>
        <v>0</v>
      </c>
      <c r="BN99" s="300">
        <f t="shared" ca="1" si="145"/>
        <v>0</v>
      </c>
      <c r="BO99" s="300">
        <f t="shared" ca="1" si="145"/>
        <v>0</v>
      </c>
      <c r="BP99" s="300">
        <f t="shared" ca="1" si="145"/>
        <v>0</v>
      </c>
      <c r="BQ99" s="300">
        <f t="shared" ca="1" si="145"/>
        <v>0</v>
      </c>
      <c r="BR99" s="300">
        <f t="shared" ca="1" si="145"/>
        <v>0</v>
      </c>
      <c r="BS99" s="300">
        <f t="shared" ca="1" si="145"/>
        <v>0</v>
      </c>
      <c r="BT99" s="300">
        <f t="shared" ca="1" si="146"/>
        <v>0</v>
      </c>
      <c r="BU99" s="300">
        <f t="shared" ca="1" si="146"/>
        <v>0</v>
      </c>
      <c r="BV99" s="300">
        <f t="shared" ca="1" si="146"/>
        <v>0</v>
      </c>
      <c r="BW99" s="300">
        <f t="shared" ca="1" si="146"/>
        <v>0</v>
      </c>
      <c r="BX99" s="300">
        <f t="shared" ca="1" si="146"/>
        <v>0</v>
      </c>
      <c r="BY99" s="300">
        <f t="shared" ca="1" si="146"/>
        <v>0</v>
      </c>
      <c r="BZ99" s="300">
        <f t="shared" ca="1" si="146"/>
        <v>0</v>
      </c>
      <c r="CA99" s="300">
        <f t="shared" ca="1" si="146"/>
        <v>0</v>
      </c>
      <c r="CB99" s="300">
        <f t="shared" ca="1" si="146"/>
        <v>0</v>
      </c>
      <c r="CC99" s="300">
        <f t="shared" ca="1" si="146"/>
        <v>0</v>
      </c>
      <c r="CD99" s="300">
        <f t="shared" ca="1" si="147"/>
        <v>0</v>
      </c>
      <c r="CE99" s="300">
        <f t="shared" ca="1" si="147"/>
        <v>0</v>
      </c>
      <c r="CF99" s="300">
        <f t="shared" ca="1" si="147"/>
        <v>0</v>
      </c>
      <c r="CG99" s="300">
        <f t="shared" ca="1" si="147"/>
        <v>0</v>
      </c>
      <c r="CH99" s="300">
        <f t="shared" ca="1" si="147"/>
        <v>0</v>
      </c>
      <c r="CI99" s="300">
        <f t="shared" ca="1" si="147"/>
        <v>0</v>
      </c>
      <c r="CJ99" s="300">
        <f t="shared" ca="1" si="147"/>
        <v>0</v>
      </c>
      <c r="CK99" s="300">
        <f t="shared" ca="1" si="147"/>
        <v>0</v>
      </c>
      <c r="CL99" s="300">
        <f t="shared" ca="1" si="147"/>
        <v>0</v>
      </c>
      <c r="CM99" s="300">
        <f t="shared" ca="1" si="147"/>
        <v>0</v>
      </c>
      <c r="CN99" s="300">
        <f t="shared" ca="1" si="148"/>
        <v>0</v>
      </c>
      <c r="CO99" s="300">
        <f t="shared" ca="1" si="148"/>
        <v>0</v>
      </c>
      <c r="CP99" s="300">
        <f t="shared" ca="1" si="148"/>
        <v>0</v>
      </c>
      <c r="CQ99" s="300">
        <f t="shared" ca="1" si="148"/>
        <v>0</v>
      </c>
      <c r="CR99" s="300">
        <f t="shared" ca="1" si="148"/>
        <v>0</v>
      </c>
      <c r="CS99" s="300">
        <f t="shared" ca="1" si="148"/>
        <v>0</v>
      </c>
      <c r="CT99" s="300">
        <f t="shared" ca="1" si="148"/>
        <v>0</v>
      </c>
      <c r="CU99" s="300">
        <f t="shared" ca="1" si="148"/>
        <v>0</v>
      </c>
      <c r="CV99" s="300">
        <f t="shared" ca="1" si="148"/>
        <v>0</v>
      </c>
      <c r="CW99" s="300">
        <f t="shared" ca="1" si="148"/>
        <v>0</v>
      </c>
      <c r="CX99" s="300">
        <f t="shared" ca="1" si="149"/>
        <v>0</v>
      </c>
      <c r="CY99" s="300">
        <f t="shared" ca="1" si="149"/>
        <v>0</v>
      </c>
      <c r="CZ99" s="300">
        <f t="shared" ca="1" si="149"/>
        <v>0</v>
      </c>
      <c r="DA99" s="300">
        <f t="shared" ca="1" si="149"/>
        <v>0</v>
      </c>
      <c r="DB99" s="300">
        <f t="shared" ca="1" si="149"/>
        <v>0</v>
      </c>
      <c r="DC99" s="300">
        <f t="shared" ca="1" si="149"/>
        <v>0</v>
      </c>
      <c r="DD99" s="300">
        <f t="shared" ca="1" si="149"/>
        <v>0</v>
      </c>
      <c r="DE99" s="300">
        <f t="shared" ca="1" si="149"/>
        <v>0</v>
      </c>
      <c r="DF99" s="300">
        <f t="shared" ca="1" si="149"/>
        <v>0</v>
      </c>
      <c r="DG99" s="300">
        <f t="shared" ca="1" si="149"/>
        <v>0</v>
      </c>
      <c r="DH99" s="300">
        <f t="shared" ca="1" si="150"/>
        <v>0</v>
      </c>
      <c r="DI99" s="300">
        <f t="shared" ca="1" si="150"/>
        <v>0</v>
      </c>
      <c r="DJ99" s="300">
        <f t="shared" ca="1" si="150"/>
        <v>0</v>
      </c>
      <c r="DK99" s="300">
        <f t="shared" ca="1" si="150"/>
        <v>0</v>
      </c>
      <c r="DL99" s="300">
        <f t="shared" ca="1" si="150"/>
        <v>0</v>
      </c>
      <c r="DM99" s="300">
        <f t="shared" ca="1" si="150"/>
        <v>0</v>
      </c>
      <c r="DN99" s="300">
        <f t="shared" ca="1" si="150"/>
        <v>0</v>
      </c>
      <c r="DO99" s="300">
        <f t="shared" ca="1" si="150"/>
        <v>0</v>
      </c>
      <c r="DP99" s="300">
        <f t="shared" ca="1" si="150"/>
        <v>0</v>
      </c>
      <c r="DQ99" s="300">
        <f t="shared" ca="1" si="150"/>
        <v>0</v>
      </c>
      <c r="DR99" s="300">
        <f t="shared" ca="1" si="151"/>
        <v>0</v>
      </c>
      <c r="DS99" s="300">
        <f t="shared" ca="1" si="151"/>
        <v>0</v>
      </c>
      <c r="DT99" s="300">
        <f t="shared" ca="1" si="151"/>
        <v>0</v>
      </c>
      <c r="DU99" s="300">
        <f t="shared" ca="1" si="151"/>
        <v>0</v>
      </c>
      <c r="DV99" s="300">
        <f t="shared" ca="1" si="151"/>
        <v>0</v>
      </c>
      <c r="DW99" s="300">
        <f t="shared" ca="1" si="151"/>
        <v>0</v>
      </c>
      <c r="DX99" s="300">
        <f t="shared" ca="1" si="151"/>
        <v>0</v>
      </c>
      <c r="DY99" s="300">
        <f t="shared" ca="1" si="151"/>
        <v>0</v>
      </c>
      <c r="DZ99" s="300">
        <f t="shared" ca="1" si="151"/>
        <v>0</v>
      </c>
      <c r="EA99" s="300">
        <f t="shared" ca="1" si="151"/>
        <v>0</v>
      </c>
      <c r="EB99" s="300">
        <f t="shared" ca="1" si="152"/>
        <v>0</v>
      </c>
      <c r="EC99" s="300">
        <f t="shared" ca="1" si="152"/>
        <v>0</v>
      </c>
      <c r="ED99" s="300">
        <f t="shared" ca="1" si="152"/>
        <v>0</v>
      </c>
      <c r="EE99" s="300">
        <f t="shared" ca="1" si="152"/>
        <v>0</v>
      </c>
      <c r="EF99" s="300">
        <f t="shared" ca="1" si="152"/>
        <v>0</v>
      </c>
      <c r="EG99" s="300">
        <f t="shared" ca="1" si="152"/>
        <v>0</v>
      </c>
      <c r="EH99" s="300">
        <f t="shared" ca="1" si="152"/>
        <v>0</v>
      </c>
      <c r="EI99" s="300">
        <f t="shared" ca="1" si="152"/>
        <v>0</v>
      </c>
      <c r="EJ99" s="300">
        <f t="shared" ca="1" si="152"/>
        <v>0</v>
      </c>
      <c r="EK99" s="300">
        <f t="shared" ca="1" si="152"/>
        <v>0</v>
      </c>
      <c r="EL99" s="300">
        <f t="shared" ca="1" si="153"/>
        <v>0</v>
      </c>
      <c r="EM99" s="300">
        <f t="shared" ca="1" si="153"/>
        <v>0</v>
      </c>
      <c r="EN99" s="300">
        <f t="shared" ca="1" si="153"/>
        <v>0</v>
      </c>
      <c r="EO99" s="300">
        <f t="shared" ca="1" si="153"/>
        <v>0</v>
      </c>
      <c r="EP99" s="300">
        <f t="shared" ca="1" si="153"/>
        <v>0</v>
      </c>
      <c r="EQ99" s="300">
        <f t="shared" ca="1" si="153"/>
        <v>0</v>
      </c>
      <c r="ER99" s="300">
        <f t="shared" ca="1" si="153"/>
        <v>0</v>
      </c>
      <c r="ES99" s="300">
        <f t="shared" ca="1" si="153"/>
        <v>0</v>
      </c>
      <c r="ET99" s="300">
        <f t="shared" ca="1" si="153"/>
        <v>0</v>
      </c>
      <c r="EU99" s="300">
        <f t="shared" ca="1" si="153"/>
        <v>0</v>
      </c>
      <c r="EV99" s="300">
        <f t="shared" ca="1" si="153"/>
        <v>0</v>
      </c>
      <c r="EW99" s="300">
        <f t="shared" ca="1" si="153"/>
        <v>0</v>
      </c>
      <c r="EX99" s="300">
        <f t="shared" ca="1" si="153"/>
        <v>0</v>
      </c>
      <c r="EY99" s="612"/>
      <c r="EZ99" s="757" t="str">
        <f>'Main Input'!EZ99</f>
        <v>RPI</v>
      </c>
      <c r="FA99" s="766" t="str">
        <f>'Main Input'!FA99</f>
        <v>N/A</v>
      </c>
      <c r="FB99" s="766">
        <f>'Main Input'!FB99</f>
        <v>0</v>
      </c>
      <c r="FC99" s="766" t="str">
        <f>'Main Input'!FC99</f>
        <v>IT Solutions</v>
      </c>
      <c r="FD99" s="766" t="str">
        <f>'Main Input'!FD99</f>
        <v>Managed Services</v>
      </c>
      <c r="FE99" s="757" t="str">
        <f>'Main Input'!FE99</f>
        <v>Opex</v>
      </c>
      <c r="FF99" s="757" t="str">
        <f>'Main Input'!FF99</f>
        <v>ContractAccrual</v>
      </c>
      <c r="FG99" s="757" t="str">
        <f>'Main Input'!FG99</f>
        <v>Expense</v>
      </c>
      <c r="FH99" s="767" t="str">
        <f>'Main Input'!FH99</f>
        <v>A</v>
      </c>
      <c r="FI99" s="768">
        <f>'Main Input'!FI99</f>
        <v>0.22</v>
      </c>
      <c r="FJ99" s="768">
        <f>'Main Input'!FJ99</f>
        <v>0</v>
      </c>
      <c r="FK99" s="612"/>
      <c r="FL99" s="531">
        <f t="shared" si="121"/>
        <v>0</v>
      </c>
      <c r="FM99" s="532" t="str">
        <f t="shared" si="138"/>
        <v>Y</v>
      </c>
      <c r="FN99" s="532" t="str">
        <f t="shared" si="139"/>
        <v>Y</v>
      </c>
      <c r="FO99" s="532" t="str">
        <f t="shared" si="140"/>
        <v>Y</v>
      </c>
      <c r="FP99" s="532" t="str">
        <f t="shared" si="141"/>
        <v>Y</v>
      </c>
      <c r="FQ99" s="612"/>
      <c r="FT99" s="612"/>
    </row>
    <row r="100" spans="1:176">
      <c r="A100" s="750" t="str">
        <f>'Main Input'!A100</f>
        <v>MTB</v>
      </c>
      <c r="B100" s="762" t="str">
        <f>'Main Input'!B100</f>
        <v>Business Unit</v>
      </c>
      <c r="C100" s="762" t="str">
        <f>'Main Input'!C100</f>
        <v>Labour</v>
      </c>
      <c r="D100" s="762" t="str">
        <f>'Main Input'!D100</f>
        <v>TFR</v>
      </c>
      <c r="E100" s="762" t="str">
        <f>'Main Input'!E100</f>
        <v>Migration Engineer #19 (Wintel)</v>
      </c>
      <c r="F100" s="753" t="str">
        <f>'Main Input'!F100</f>
        <v>direct</v>
      </c>
      <c r="G100" s="753" t="str">
        <f>'Main Input'!G100</f>
        <v>Person</v>
      </c>
      <c r="H100" s="753" t="str">
        <f>'Main Input'!H100</f>
        <v>SDC.TSS.4</v>
      </c>
      <c r="I100" s="753">
        <f>'Main Input'!I100</f>
        <v>0</v>
      </c>
      <c r="J100" s="753">
        <f>'Main Input'!J100</f>
        <v>0</v>
      </c>
      <c r="K100" s="753" t="str">
        <f>'Main Input'!K100</f>
        <v>FJS</v>
      </c>
      <c r="L100" s="753" t="str">
        <f>'Main Input'!L100</f>
        <v>pTran</v>
      </c>
      <c r="M100" s="753">
        <f>'Main Input'!M100</f>
        <v>0</v>
      </c>
      <c r="N100" s="753">
        <f>'Main Input'!N100</f>
        <v>0</v>
      </c>
      <c r="O100" s="753" t="str">
        <f>'Main Input'!O100</f>
        <v>SPAIN</v>
      </c>
      <c r="P100" s="753">
        <f>'Main Input'!P100</f>
        <v>313</v>
      </c>
      <c r="Q100" s="753" t="str">
        <f>'Main Input'!Q100</f>
        <v>EUR</v>
      </c>
      <c r="R100" s="753" t="str">
        <f>'Main Input'!R100</f>
        <v>EMEA</v>
      </c>
      <c r="S100" s="753" t="str">
        <f>'Main Input'!S100</f>
        <v>Local</v>
      </c>
      <c r="T100" s="753">
        <f>'Main Input'!T100</f>
        <v>0</v>
      </c>
      <c r="U100" s="753">
        <f>'Main Input'!U100</f>
        <v>0</v>
      </c>
      <c r="V100" s="753" t="str">
        <f>'Main Input'!V100</f>
        <v>4_ATP</v>
      </c>
      <c r="W100" s="753">
        <f>'Main Input'!W100</f>
        <v>0</v>
      </c>
      <c r="X100" s="753">
        <f>'Main Input'!X100</f>
        <v>0</v>
      </c>
      <c r="Y100" s="753">
        <f>'Main Input'!Y100</f>
        <v>0</v>
      </c>
      <c r="Z100" s="753">
        <f>'Main Input'!Z100</f>
        <v>0</v>
      </c>
      <c r="AA100" s="753">
        <f>'Main Input'!AA100</f>
        <v>0</v>
      </c>
      <c r="AB100" s="763">
        <f>'Main Input'!AB100</f>
        <v>0</v>
      </c>
      <c r="AC100" s="763" t="str">
        <f>'Main Input'!AC100</f>
        <v>Days</v>
      </c>
      <c r="AD100" s="764">
        <f>'Main Input'!AD100</f>
        <v>90</v>
      </c>
      <c r="AE100" s="765">
        <f t="shared" ca="1" si="120"/>
        <v>28170</v>
      </c>
      <c r="AF100" s="299">
        <f t="shared" si="142"/>
        <v>0</v>
      </c>
      <c r="AG100" s="300">
        <f t="shared" ca="1" si="142"/>
        <v>0</v>
      </c>
      <c r="AH100" s="300">
        <f t="shared" ca="1" si="142"/>
        <v>7042.5</v>
      </c>
      <c r="AI100" s="300">
        <f t="shared" ca="1" si="142"/>
        <v>7042.5</v>
      </c>
      <c r="AJ100" s="300">
        <f t="shared" ca="1" si="142"/>
        <v>7042.5</v>
      </c>
      <c r="AK100" s="300">
        <f t="shared" ca="1" si="142"/>
        <v>7042.5</v>
      </c>
      <c r="AL100" s="300">
        <f t="shared" ca="1" si="142"/>
        <v>0</v>
      </c>
      <c r="AM100" s="300">
        <f t="shared" ca="1" si="142"/>
        <v>0</v>
      </c>
      <c r="AN100" s="300">
        <f t="shared" ca="1" si="142"/>
        <v>0</v>
      </c>
      <c r="AO100" s="300">
        <f t="shared" ca="1" si="142"/>
        <v>0</v>
      </c>
      <c r="AP100" s="300">
        <f t="shared" ca="1" si="143"/>
        <v>0</v>
      </c>
      <c r="AQ100" s="300">
        <f t="shared" ca="1" si="143"/>
        <v>0</v>
      </c>
      <c r="AR100" s="300">
        <f t="shared" ca="1" si="143"/>
        <v>0</v>
      </c>
      <c r="AS100" s="300">
        <f t="shared" ca="1" si="143"/>
        <v>0</v>
      </c>
      <c r="AT100" s="300">
        <f t="shared" ca="1" si="143"/>
        <v>0</v>
      </c>
      <c r="AU100" s="300">
        <f t="shared" ca="1" si="143"/>
        <v>0</v>
      </c>
      <c r="AV100" s="300">
        <f t="shared" ca="1" si="143"/>
        <v>0</v>
      </c>
      <c r="AW100" s="300">
        <f t="shared" ca="1" si="143"/>
        <v>0</v>
      </c>
      <c r="AX100" s="300">
        <f t="shared" ca="1" si="143"/>
        <v>0</v>
      </c>
      <c r="AY100" s="300">
        <f t="shared" ca="1" si="143"/>
        <v>0</v>
      </c>
      <c r="AZ100" s="300">
        <f t="shared" ca="1" si="144"/>
        <v>0</v>
      </c>
      <c r="BA100" s="300">
        <f t="shared" ca="1" si="144"/>
        <v>0</v>
      </c>
      <c r="BB100" s="300">
        <f t="shared" ca="1" si="144"/>
        <v>0</v>
      </c>
      <c r="BC100" s="300">
        <f t="shared" ca="1" si="144"/>
        <v>0</v>
      </c>
      <c r="BD100" s="300">
        <f t="shared" ca="1" si="144"/>
        <v>0</v>
      </c>
      <c r="BE100" s="300">
        <f t="shared" ca="1" si="144"/>
        <v>0</v>
      </c>
      <c r="BF100" s="300">
        <f t="shared" ca="1" si="144"/>
        <v>0</v>
      </c>
      <c r="BG100" s="300">
        <f t="shared" ca="1" si="144"/>
        <v>0</v>
      </c>
      <c r="BH100" s="300">
        <f t="shared" ca="1" si="144"/>
        <v>0</v>
      </c>
      <c r="BI100" s="300">
        <f t="shared" ca="1" si="144"/>
        <v>0</v>
      </c>
      <c r="BJ100" s="300">
        <f t="shared" ca="1" si="145"/>
        <v>0</v>
      </c>
      <c r="BK100" s="300">
        <f t="shared" ca="1" si="145"/>
        <v>0</v>
      </c>
      <c r="BL100" s="300">
        <f t="shared" ca="1" si="145"/>
        <v>0</v>
      </c>
      <c r="BM100" s="300">
        <f t="shared" ca="1" si="145"/>
        <v>0</v>
      </c>
      <c r="BN100" s="300">
        <f t="shared" ca="1" si="145"/>
        <v>0</v>
      </c>
      <c r="BO100" s="300">
        <f t="shared" ca="1" si="145"/>
        <v>0</v>
      </c>
      <c r="BP100" s="300">
        <f t="shared" ca="1" si="145"/>
        <v>0</v>
      </c>
      <c r="BQ100" s="300">
        <f t="shared" ca="1" si="145"/>
        <v>0</v>
      </c>
      <c r="BR100" s="300">
        <f t="shared" ca="1" si="145"/>
        <v>0</v>
      </c>
      <c r="BS100" s="300">
        <f t="shared" ca="1" si="145"/>
        <v>0</v>
      </c>
      <c r="BT100" s="300">
        <f t="shared" ca="1" si="146"/>
        <v>0</v>
      </c>
      <c r="BU100" s="300">
        <f t="shared" ca="1" si="146"/>
        <v>0</v>
      </c>
      <c r="BV100" s="300">
        <f t="shared" ca="1" si="146"/>
        <v>0</v>
      </c>
      <c r="BW100" s="300">
        <f t="shared" ca="1" si="146"/>
        <v>0</v>
      </c>
      <c r="BX100" s="300">
        <f t="shared" ca="1" si="146"/>
        <v>0</v>
      </c>
      <c r="BY100" s="300">
        <f t="shared" ca="1" si="146"/>
        <v>0</v>
      </c>
      <c r="BZ100" s="300">
        <f t="shared" ca="1" si="146"/>
        <v>0</v>
      </c>
      <c r="CA100" s="300">
        <f t="shared" ca="1" si="146"/>
        <v>0</v>
      </c>
      <c r="CB100" s="300">
        <f t="shared" ca="1" si="146"/>
        <v>0</v>
      </c>
      <c r="CC100" s="300">
        <f t="shared" ca="1" si="146"/>
        <v>0</v>
      </c>
      <c r="CD100" s="300">
        <f t="shared" ca="1" si="147"/>
        <v>0</v>
      </c>
      <c r="CE100" s="300">
        <f t="shared" ca="1" si="147"/>
        <v>0</v>
      </c>
      <c r="CF100" s="300">
        <f t="shared" ca="1" si="147"/>
        <v>0</v>
      </c>
      <c r="CG100" s="300">
        <f t="shared" ca="1" si="147"/>
        <v>0</v>
      </c>
      <c r="CH100" s="300">
        <f t="shared" ca="1" si="147"/>
        <v>0</v>
      </c>
      <c r="CI100" s="300">
        <f t="shared" ca="1" si="147"/>
        <v>0</v>
      </c>
      <c r="CJ100" s="300">
        <f t="shared" ca="1" si="147"/>
        <v>0</v>
      </c>
      <c r="CK100" s="300">
        <f t="shared" ca="1" si="147"/>
        <v>0</v>
      </c>
      <c r="CL100" s="300">
        <f t="shared" ca="1" si="147"/>
        <v>0</v>
      </c>
      <c r="CM100" s="300">
        <f t="shared" ca="1" si="147"/>
        <v>0</v>
      </c>
      <c r="CN100" s="300">
        <f t="shared" ca="1" si="148"/>
        <v>0</v>
      </c>
      <c r="CO100" s="300">
        <f t="shared" ca="1" si="148"/>
        <v>0</v>
      </c>
      <c r="CP100" s="300">
        <f t="shared" ca="1" si="148"/>
        <v>0</v>
      </c>
      <c r="CQ100" s="300">
        <f t="shared" ca="1" si="148"/>
        <v>0</v>
      </c>
      <c r="CR100" s="300">
        <f t="shared" ca="1" si="148"/>
        <v>0</v>
      </c>
      <c r="CS100" s="300">
        <f t="shared" ca="1" si="148"/>
        <v>0</v>
      </c>
      <c r="CT100" s="300">
        <f t="shared" ca="1" si="148"/>
        <v>0</v>
      </c>
      <c r="CU100" s="300">
        <f t="shared" ca="1" si="148"/>
        <v>0</v>
      </c>
      <c r="CV100" s="300">
        <f t="shared" ca="1" si="148"/>
        <v>0</v>
      </c>
      <c r="CW100" s="300">
        <f t="shared" ca="1" si="148"/>
        <v>0</v>
      </c>
      <c r="CX100" s="300">
        <f t="shared" ca="1" si="149"/>
        <v>0</v>
      </c>
      <c r="CY100" s="300">
        <f t="shared" ca="1" si="149"/>
        <v>0</v>
      </c>
      <c r="CZ100" s="300">
        <f t="shared" ca="1" si="149"/>
        <v>0</v>
      </c>
      <c r="DA100" s="300">
        <f t="shared" ca="1" si="149"/>
        <v>0</v>
      </c>
      <c r="DB100" s="300">
        <f t="shared" ca="1" si="149"/>
        <v>0</v>
      </c>
      <c r="DC100" s="300">
        <f t="shared" ca="1" si="149"/>
        <v>0</v>
      </c>
      <c r="DD100" s="300">
        <f t="shared" ca="1" si="149"/>
        <v>0</v>
      </c>
      <c r="DE100" s="300">
        <f t="shared" ca="1" si="149"/>
        <v>0</v>
      </c>
      <c r="DF100" s="300">
        <f t="shared" ca="1" si="149"/>
        <v>0</v>
      </c>
      <c r="DG100" s="300">
        <f t="shared" ca="1" si="149"/>
        <v>0</v>
      </c>
      <c r="DH100" s="300">
        <f t="shared" ca="1" si="150"/>
        <v>0</v>
      </c>
      <c r="DI100" s="300">
        <f t="shared" ca="1" si="150"/>
        <v>0</v>
      </c>
      <c r="DJ100" s="300">
        <f t="shared" ca="1" si="150"/>
        <v>0</v>
      </c>
      <c r="DK100" s="300">
        <f t="shared" ca="1" si="150"/>
        <v>0</v>
      </c>
      <c r="DL100" s="300">
        <f t="shared" ca="1" si="150"/>
        <v>0</v>
      </c>
      <c r="DM100" s="300">
        <f t="shared" ca="1" si="150"/>
        <v>0</v>
      </c>
      <c r="DN100" s="300">
        <f t="shared" ca="1" si="150"/>
        <v>0</v>
      </c>
      <c r="DO100" s="300">
        <f t="shared" ca="1" si="150"/>
        <v>0</v>
      </c>
      <c r="DP100" s="300">
        <f t="shared" ca="1" si="150"/>
        <v>0</v>
      </c>
      <c r="DQ100" s="300">
        <f t="shared" ca="1" si="150"/>
        <v>0</v>
      </c>
      <c r="DR100" s="300">
        <f t="shared" ca="1" si="151"/>
        <v>0</v>
      </c>
      <c r="DS100" s="300">
        <f t="shared" ca="1" si="151"/>
        <v>0</v>
      </c>
      <c r="DT100" s="300">
        <f t="shared" ca="1" si="151"/>
        <v>0</v>
      </c>
      <c r="DU100" s="300">
        <f t="shared" ca="1" si="151"/>
        <v>0</v>
      </c>
      <c r="DV100" s="300">
        <f t="shared" ca="1" si="151"/>
        <v>0</v>
      </c>
      <c r="DW100" s="300">
        <f t="shared" ca="1" si="151"/>
        <v>0</v>
      </c>
      <c r="DX100" s="300">
        <f t="shared" ca="1" si="151"/>
        <v>0</v>
      </c>
      <c r="DY100" s="300">
        <f t="shared" ca="1" si="151"/>
        <v>0</v>
      </c>
      <c r="DZ100" s="300">
        <f t="shared" ca="1" si="151"/>
        <v>0</v>
      </c>
      <c r="EA100" s="300">
        <f t="shared" ca="1" si="151"/>
        <v>0</v>
      </c>
      <c r="EB100" s="300">
        <f t="shared" ca="1" si="152"/>
        <v>0</v>
      </c>
      <c r="EC100" s="300">
        <f t="shared" ca="1" si="152"/>
        <v>0</v>
      </c>
      <c r="ED100" s="300">
        <f t="shared" ca="1" si="152"/>
        <v>0</v>
      </c>
      <c r="EE100" s="300">
        <f t="shared" ca="1" si="152"/>
        <v>0</v>
      </c>
      <c r="EF100" s="300">
        <f t="shared" ca="1" si="152"/>
        <v>0</v>
      </c>
      <c r="EG100" s="300">
        <f t="shared" ca="1" si="152"/>
        <v>0</v>
      </c>
      <c r="EH100" s="300">
        <f t="shared" ca="1" si="152"/>
        <v>0</v>
      </c>
      <c r="EI100" s="300">
        <f t="shared" ca="1" si="152"/>
        <v>0</v>
      </c>
      <c r="EJ100" s="300">
        <f t="shared" ca="1" si="152"/>
        <v>0</v>
      </c>
      <c r="EK100" s="300">
        <f t="shared" ca="1" si="152"/>
        <v>0</v>
      </c>
      <c r="EL100" s="300">
        <f t="shared" ca="1" si="153"/>
        <v>0</v>
      </c>
      <c r="EM100" s="300">
        <f t="shared" ca="1" si="153"/>
        <v>0</v>
      </c>
      <c r="EN100" s="300">
        <f t="shared" ca="1" si="153"/>
        <v>0</v>
      </c>
      <c r="EO100" s="300">
        <f t="shared" ca="1" si="153"/>
        <v>0</v>
      </c>
      <c r="EP100" s="300">
        <f t="shared" ca="1" si="153"/>
        <v>0</v>
      </c>
      <c r="EQ100" s="300">
        <f t="shared" ca="1" si="153"/>
        <v>0</v>
      </c>
      <c r="ER100" s="300">
        <f t="shared" ca="1" si="153"/>
        <v>0</v>
      </c>
      <c r="ES100" s="300">
        <f t="shared" ca="1" si="153"/>
        <v>0</v>
      </c>
      <c r="ET100" s="300">
        <f t="shared" ca="1" si="153"/>
        <v>0</v>
      </c>
      <c r="EU100" s="300">
        <f t="shared" ca="1" si="153"/>
        <v>0</v>
      </c>
      <c r="EV100" s="300">
        <f t="shared" ca="1" si="153"/>
        <v>0</v>
      </c>
      <c r="EW100" s="300">
        <f t="shared" ca="1" si="153"/>
        <v>0</v>
      </c>
      <c r="EX100" s="300">
        <f t="shared" ca="1" si="153"/>
        <v>0</v>
      </c>
      <c r="EY100" s="612"/>
      <c r="EZ100" s="757" t="str">
        <f>'Main Input'!EZ100</f>
        <v>RPI</v>
      </c>
      <c r="FA100" s="766" t="str">
        <f>'Main Input'!FA100</f>
        <v>N/A</v>
      </c>
      <c r="FB100" s="766">
        <f>'Main Input'!FB100</f>
        <v>0</v>
      </c>
      <c r="FC100" s="766" t="str">
        <f>'Main Input'!FC100</f>
        <v>IT Solutions</v>
      </c>
      <c r="FD100" s="766" t="str">
        <f>'Main Input'!FD100</f>
        <v>Managed Services</v>
      </c>
      <c r="FE100" s="757" t="str">
        <f>'Main Input'!FE100</f>
        <v>Opex</v>
      </c>
      <c r="FF100" s="757" t="str">
        <f>'Main Input'!FF100</f>
        <v>ContractAccrual</v>
      </c>
      <c r="FG100" s="757" t="str">
        <f>'Main Input'!FG100</f>
        <v>Expense</v>
      </c>
      <c r="FH100" s="767" t="str">
        <f>'Main Input'!FH100</f>
        <v>A</v>
      </c>
      <c r="FI100" s="768">
        <f>'Main Input'!FI100</f>
        <v>0.22</v>
      </c>
      <c r="FJ100" s="768">
        <f>'Main Input'!FJ100</f>
        <v>0</v>
      </c>
      <c r="FK100" s="612"/>
      <c r="FL100" s="531">
        <f t="shared" si="121"/>
        <v>0</v>
      </c>
      <c r="FM100" s="532" t="str">
        <f t="shared" si="138"/>
        <v>Y</v>
      </c>
      <c r="FN100" s="532" t="str">
        <f t="shared" si="139"/>
        <v>Y</v>
      </c>
      <c r="FO100" s="532" t="str">
        <f t="shared" si="140"/>
        <v>Y</v>
      </c>
      <c r="FP100" s="532" t="str">
        <f t="shared" si="141"/>
        <v>Y</v>
      </c>
      <c r="FQ100" s="612"/>
      <c r="FT100" s="612"/>
    </row>
    <row r="101" spans="1:176">
      <c r="A101" s="750" t="str">
        <f>'Main Input'!A101</f>
        <v>MTB</v>
      </c>
      <c r="B101" s="762" t="str">
        <f>'Main Input'!B101</f>
        <v>Business Unit</v>
      </c>
      <c r="C101" s="762" t="str">
        <f>'Main Input'!C101</f>
        <v>Labour</v>
      </c>
      <c r="D101" s="762" t="str">
        <f>'Main Input'!D101</f>
        <v>TFR</v>
      </c>
      <c r="E101" s="762" t="str">
        <f>'Main Input'!E101</f>
        <v>Migration Engineer #20 (Wintel)</v>
      </c>
      <c r="F101" s="753" t="str">
        <f>'Main Input'!F101</f>
        <v>direct</v>
      </c>
      <c r="G101" s="753" t="str">
        <f>'Main Input'!G101</f>
        <v>Person</v>
      </c>
      <c r="H101" s="753" t="str">
        <f>'Main Input'!H101</f>
        <v>SDC.TSS.4</v>
      </c>
      <c r="I101" s="753">
        <f>'Main Input'!I101</f>
        <v>0</v>
      </c>
      <c r="J101" s="753">
        <f>'Main Input'!J101</f>
        <v>0</v>
      </c>
      <c r="K101" s="753" t="str">
        <f>'Main Input'!K101</f>
        <v>FJS</v>
      </c>
      <c r="L101" s="753" t="str">
        <f>'Main Input'!L101</f>
        <v>pTran</v>
      </c>
      <c r="M101" s="753">
        <f>'Main Input'!M101</f>
        <v>0</v>
      </c>
      <c r="N101" s="753">
        <f>'Main Input'!N101</f>
        <v>0</v>
      </c>
      <c r="O101" s="753" t="str">
        <f>'Main Input'!O101</f>
        <v>SPAIN</v>
      </c>
      <c r="P101" s="753">
        <f>'Main Input'!P101</f>
        <v>313</v>
      </c>
      <c r="Q101" s="753" t="str">
        <f>'Main Input'!Q101</f>
        <v>EUR</v>
      </c>
      <c r="R101" s="753" t="str">
        <f>'Main Input'!R101</f>
        <v>EMEA</v>
      </c>
      <c r="S101" s="753" t="str">
        <f>'Main Input'!S101</f>
        <v>Local</v>
      </c>
      <c r="T101" s="753">
        <f>'Main Input'!T101</f>
        <v>0</v>
      </c>
      <c r="U101" s="753">
        <f>'Main Input'!U101</f>
        <v>0</v>
      </c>
      <c r="V101" s="753" t="str">
        <f>'Main Input'!V101</f>
        <v>4_ATP</v>
      </c>
      <c r="W101" s="753">
        <f>'Main Input'!W101</f>
        <v>0</v>
      </c>
      <c r="X101" s="753">
        <f>'Main Input'!X101</f>
        <v>0</v>
      </c>
      <c r="Y101" s="753">
        <f>'Main Input'!Y101</f>
        <v>0</v>
      </c>
      <c r="Z101" s="753">
        <f>'Main Input'!Z101</f>
        <v>0</v>
      </c>
      <c r="AA101" s="753">
        <f>'Main Input'!AA101</f>
        <v>0</v>
      </c>
      <c r="AB101" s="763">
        <f>'Main Input'!AB101</f>
        <v>0</v>
      </c>
      <c r="AC101" s="763" t="str">
        <f>'Main Input'!AC101</f>
        <v>Days</v>
      </c>
      <c r="AD101" s="764">
        <f>'Main Input'!AD101</f>
        <v>90</v>
      </c>
      <c r="AE101" s="765">
        <f t="shared" ca="1" si="120"/>
        <v>28170</v>
      </c>
      <c r="AF101" s="299">
        <f t="shared" si="142"/>
        <v>0</v>
      </c>
      <c r="AG101" s="300">
        <f t="shared" ca="1" si="142"/>
        <v>0</v>
      </c>
      <c r="AH101" s="300">
        <f t="shared" ca="1" si="142"/>
        <v>7042.5</v>
      </c>
      <c r="AI101" s="300">
        <f t="shared" ca="1" si="142"/>
        <v>7042.5</v>
      </c>
      <c r="AJ101" s="300">
        <f t="shared" ca="1" si="142"/>
        <v>7042.5</v>
      </c>
      <c r="AK101" s="300">
        <f t="shared" ca="1" si="142"/>
        <v>7042.5</v>
      </c>
      <c r="AL101" s="300">
        <f t="shared" ca="1" si="142"/>
        <v>0</v>
      </c>
      <c r="AM101" s="300">
        <f t="shared" ca="1" si="142"/>
        <v>0</v>
      </c>
      <c r="AN101" s="300">
        <f t="shared" ca="1" si="142"/>
        <v>0</v>
      </c>
      <c r="AO101" s="300">
        <f t="shared" ca="1" si="142"/>
        <v>0</v>
      </c>
      <c r="AP101" s="300">
        <f t="shared" ca="1" si="143"/>
        <v>0</v>
      </c>
      <c r="AQ101" s="300">
        <f t="shared" ca="1" si="143"/>
        <v>0</v>
      </c>
      <c r="AR101" s="300">
        <f t="shared" ca="1" si="143"/>
        <v>0</v>
      </c>
      <c r="AS101" s="300">
        <f t="shared" ca="1" si="143"/>
        <v>0</v>
      </c>
      <c r="AT101" s="300">
        <f t="shared" ca="1" si="143"/>
        <v>0</v>
      </c>
      <c r="AU101" s="300">
        <f t="shared" ca="1" si="143"/>
        <v>0</v>
      </c>
      <c r="AV101" s="300">
        <f t="shared" ca="1" si="143"/>
        <v>0</v>
      </c>
      <c r="AW101" s="300">
        <f t="shared" ca="1" si="143"/>
        <v>0</v>
      </c>
      <c r="AX101" s="300">
        <f t="shared" ca="1" si="143"/>
        <v>0</v>
      </c>
      <c r="AY101" s="300">
        <f t="shared" ca="1" si="143"/>
        <v>0</v>
      </c>
      <c r="AZ101" s="300">
        <f t="shared" ca="1" si="144"/>
        <v>0</v>
      </c>
      <c r="BA101" s="300">
        <f t="shared" ca="1" si="144"/>
        <v>0</v>
      </c>
      <c r="BB101" s="300">
        <f t="shared" ca="1" si="144"/>
        <v>0</v>
      </c>
      <c r="BC101" s="300">
        <f t="shared" ca="1" si="144"/>
        <v>0</v>
      </c>
      <c r="BD101" s="300">
        <f t="shared" ca="1" si="144"/>
        <v>0</v>
      </c>
      <c r="BE101" s="300">
        <f t="shared" ca="1" si="144"/>
        <v>0</v>
      </c>
      <c r="BF101" s="300">
        <f t="shared" ca="1" si="144"/>
        <v>0</v>
      </c>
      <c r="BG101" s="300">
        <f t="shared" ca="1" si="144"/>
        <v>0</v>
      </c>
      <c r="BH101" s="300">
        <f t="shared" ca="1" si="144"/>
        <v>0</v>
      </c>
      <c r="BI101" s="300">
        <f t="shared" ca="1" si="144"/>
        <v>0</v>
      </c>
      <c r="BJ101" s="300">
        <f t="shared" ca="1" si="145"/>
        <v>0</v>
      </c>
      <c r="BK101" s="300">
        <f t="shared" ca="1" si="145"/>
        <v>0</v>
      </c>
      <c r="BL101" s="300">
        <f t="shared" ca="1" si="145"/>
        <v>0</v>
      </c>
      <c r="BM101" s="300">
        <f t="shared" ca="1" si="145"/>
        <v>0</v>
      </c>
      <c r="BN101" s="300">
        <f t="shared" ca="1" si="145"/>
        <v>0</v>
      </c>
      <c r="BO101" s="300">
        <f t="shared" ca="1" si="145"/>
        <v>0</v>
      </c>
      <c r="BP101" s="300">
        <f t="shared" ca="1" si="145"/>
        <v>0</v>
      </c>
      <c r="BQ101" s="300">
        <f t="shared" ca="1" si="145"/>
        <v>0</v>
      </c>
      <c r="BR101" s="300">
        <f t="shared" ca="1" si="145"/>
        <v>0</v>
      </c>
      <c r="BS101" s="300">
        <f t="shared" ca="1" si="145"/>
        <v>0</v>
      </c>
      <c r="BT101" s="300">
        <f t="shared" ca="1" si="146"/>
        <v>0</v>
      </c>
      <c r="BU101" s="300">
        <f t="shared" ca="1" si="146"/>
        <v>0</v>
      </c>
      <c r="BV101" s="300">
        <f t="shared" ca="1" si="146"/>
        <v>0</v>
      </c>
      <c r="BW101" s="300">
        <f t="shared" ca="1" si="146"/>
        <v>0</v>
      </c>
      <c r="BX101" s="300">
        <f t="shared" ca="1" si="146"/>
        <v>0</v>
      </c>
      <c r="BY101" s="300">
        <f t="shared" ca="1" si="146"/>
        <v>0</v>
      </c>
      <c r="BZ101" s="300">
        <f t="shared" ca="1" si="146"/>
        <v>0</v>
      </c>
      <c r="CA101" s="300">
        <f t="shared" ca="1" si="146"/>
        <v>0</v>
      </c>
      <c r="CB101" s="300">
        <f t="shared" ca="1" si="146"/>
        <v>0</v>
      </c>
      <c r="CC101" s="300">
        <f t="shared" ca="1" si="146"/>
        <v>0</v>
      </c>
      <c r="CD101" s="300">
        <f t="shared" ca="1" si="147"/>
        <v>0</v>
      </c>
      <c r="CE101" s="300">
        <f t="shared" ca="1" si="147"/>
        <v>0</v>
      </c>
      <c r="CF101" s="300">
        <f t="shared" ca="1" si="147"/>
        <v>0</v>
      </c>
      <c r="CG101" s="300">
        <f t="shared" ca="1" si="147"/>
        <v>0</v>
      </c>
      <c r="CH101" s="300">
        <f t="shared" ca="1" si="147"/>
        <v>0</v>
      </c>
      <c r="CI101" s="300">
        <f t="shared" ca="1" si="147"/>
        <v>0</v>
      </c>
      <c r="CJ101" s="300">
        <f t="shared" ca="1" si="147"/>
        <v>0</v>
      </c>
      <c r="CK101" s="300">
        <f t="shared" ca="1" si="147"/>
        <v>0</v>
      </c>
      <c r="CL101" s="300">
        <f t="shared" ca="1" si="147"/>
        <v>0</v>
      </c>
      <c r="CM101" s="300">
        <f t="shared" ca="1" si="147"/>
        <v>0</v>
      </c>
      <c r="CN101" s="300">
        <f t="shared" ca="1" si="148"/>
        <v>0</v>
      </c>
      <c r="CO101" s="300">
        <f t="shared" ca="1" si="148"/>
        <v>0</v>
      </c>
      <c r="CP101" s="300">
        <f t="shared" ca="1" si="148"/>
        <v>0</v>
      </c>
      <c r="CQ101" s="300">
        <f t="shared" ca="1" si="148"/>
        <v>0</v>
      </c>
      <c r="CR101" s="300">
        <f t="shared" ca="1" si="148"/>
        <v>0</v>
      </c>
      <c r="CS101" s="300">
        <f t="shared" ca="1" si="148"/>
        <v>0</v>
      </c>
      <c r="CT101" s="300">
        <f t="shared" ca="1" si="148"/>
        <v>0</v>
      </c>
      <c r="CU101" s="300">
        <f t="shared" ca="1" si="148"/>
        <v>0</v>
      </c>
      <c r="CV101" s="300">
        <f t="shared" ca="1" si="148"/>
        <v>0</v>
      </c>
      <c r="CW101" s="300">
        <f t="shared" ca="1" si="148"/>
        <v>0</v>
      </c>
      <c r="CX101" s="300">
        <f t="shared" ca="1" si="149"/>
        <v>0</v>
      </c>
      <c r="CY101" s="300">
        <f t="shared" ca="1" si="149"/>
        <v>0</v>
      </c>
      <c r="CZ101" s="300">
        <f t="shared" ca="1" si="149"/>
        <v>0</v>
      </c>
      <c r="DA101" s="300">
        <f t="shared" ca="1" si="149"/>
        <v>0</v>
      </c>
      <c r="DB101" s="300">
        <f t="shared" ca="1" si="149"/>
        <v>0</v>
      </c>
      <c r="DC101" s="300">
        <f t="shared" ca="1" si="149"/>
        <v>0</v>
      </c>
      <c r="DD101" s="300">
        <f t="shared" ca="1" si="149"/>
        <v>0</v>
      </c>
      <c r="DE101" s="300">
        <f t="shared" ca="1" si="149"/>
        <v>0</v>
      </c>
      <c r="DF101" s="300">
        <f t="shared" ca="1" si="149"/>
        <v>0</v>
      </c>
      <c r="DG101" s="300">
        <f t="shared" ca="1" si="149"/>
        <v>0</v>
      </c>
      <c r="DH101" s="300">
        <f t="shared" ca="1" si="150"/>
        <v>0</v>
      </c>
      <c r="DI101" s="300">
        <f t="shared" ca="1" si="150"/>
        <v>0</v>
      </c>
      <c r="DJ101" s="300">
        <f t="shared" ca="1" si="150"/>
        <v>0</v>
      </c>
      <c r="DK101" s="300">
        <f t="shared" ca="1" si="150"/>
        <v>0</v>
      </c>
      <c r="DL101" s="300">
        <f t="shared" ca="1" si="150"/>
        <v>0</v>
      </c>
      <c r="DM101" s="300">
        <f t="shared" ca="1" si="150"/>
        <v>0</v>
      </c>
      <c r="DN101" s="300">
        <f t="shared" ca="1" si="150"/>
        <v>0</v>
      </c>
      <c r="DO101" s="300">
        <f t="shared" ca="1" si="150"/>
        <v>0</v>
      </c>
      <c r="DP101" s="300">
        <f t="shared" ca="1" si="150"/>
        <v>0</v>
      </c>
      <c r="DQ101" s="300">
        <f t="shared" ca="1" si="150"/>
        <v>0</v>
      </c>
      <c r="DR101" s="300">
        <f t="shared" ca="1" si="151"/>
        <v>0</v>
      </c>
      <c r="DS101" s="300">
        <f t="shared" ca="1" si="151"/>
        <v>0</v>
      </c>
      <c r="DT101" s="300">
        <f t="shared" ca="1" si="151"/>
        <v>0</v>
      </c>
      <c r="DU101" s="300">
        <f t="shared" ca="1" si="151"/>
        <v>0</v>
      </c>
      <c r="DV101" s="300">
        <f t="shared" ca="1" si="151"/>
        <v>0</v>
      </c>
      <c r="DW101" s="300">
        <f t="shared" ca="1" si="151"/>
        <v>0</v>
      </c>
      <c r="DX101" s="300">
        <f t="shared" ca="1" si="151"/>
        <v>0</v>
      </c>
      <c r="DY101" s="300">
        <f t="shared" ca="1" si="151"/>
        <v>0</v>
      </c>
      <c r="DZ101" s="300">
        <f t="shared" ca="1" si="151"/>
        <v>0</v>
      </c>
      <c r="EA101" s="300">
        <f t="shared" ca="1" si="151"/>
        <v>0</v>
      </c>
      <c r="EB101" s="300">
        <f t="shared" ca="1" si="152"/>
        <v>0</v>
      </c>
      <c r="EC101" s="300">
        <f t="shared" ca="1" si="152"/>
        <v>0</v>
      </c>
      <c r="ED101" s="300">
        <f t="shared" ca="1" si="152"/>
        <v>0</v>
      </c>
      <c r="EE101" s="300">
        <f t="shared" ca="1" si="152"/>
        <v>0</v>
      </c>
      <c r="EF101" s="300">
        <f t="shared" ca="1" si="152"/>
        <v>0</v>
      </c>
      <c r="EG101" s="300">
        <f t="shared" ca="1" si="152"/>
        <v>0</v>
      </c>
      <c r="EH101" s="300">
        <f t="shared" ca="1" si="152"/>
        <v>0</v>
      </c>
      <c r="EI101" s="300">
        <f t="shared" ca="1" si="152"/>
        <v>0</v>
      </c>
      <c r="EJ101" s="300">
        <f t="shared" ca="1" si="152"/>
        <v>0</v>
      </c>
      <c r="EK101" s="300">
        <f t="shared" ca="1" si="152"/>
        <v>0</v>
      </c>
      <c r="EL101" s="300">
        <f t="shared" ca="1" si="153"/>
        <v>0</v>
      </c>
      <c r="EM101" s="300">
        <f t="shared" ca="1" si="153"/>
        <v>0</v>
      </c>
      <c r="EN101" s="300">
        <f t="shared" ca="1" si="153"/>
        <v>0</v>
      </c>
      <c r="EO101" s="300">
        <f t="shared" ca="1" si="153"/>
        <v>0</v>
      </c>
      <c r="EP101" s="300">
        <f t="shared" ca="1" si="153"/>
        <v>0</v>
      </c>
      <c r="EQ101" s="300">
        <f t="shared" ca="1" si="153"/>
        <v>0</v>
      </c>
      <c r="ER101" s="300">
        <f t="shared" ca="1" si="153"/>
        <v>0</v>
      </c>
      <c r="ES101" s="300">
        <f t="shared" ca="1" si="153"/>
        <v>0</v>
      </c>
      <c r="ET101" s="300">
        <f t="shared" ca="1" si="153"/>
        <v>0</v>
      </c>
      <c r="EU101" s="300">
        <f t="shared" ca="1" si="153"/>
        <v>0</v>
      </c>
      <c r="EV101" s="300">
        <f t="shared" ca="1" si="153"/>
        <v>0</v>
      </c>
      <c r="EW101" s="300">
        <f t="shared" ca="1" si="153"/>
        <v>0</v>
      </c>
      <c r="EX101" s="300">
        <f t="shared" ca="1" si="153"/>
        <v>0</v>
      </c>
      <c r="EY101" s="612"/>
      <c r="EZ101" s="757" t="str">
        <f>'Main Input'!EZ101</f>
        <v>RPI</v>
      </c>
      <c r="FA101" s="766" t="str">
        <f>'Main Input'!FA101</f>
        <v>N/A</v>
      </c>
      <c r="FB101" s="766">
        <f>'Main Input'!FB101</f>
        <v>0</v>
      </c>
      <c r="FC101" s="766" t="str">
        <f>'Main Input'!FC101</f>
        <v>IT Solutions</v>
      </c>
      <c r="FD101" s="766" t="str">
        <f>'Main Input'!FD101</f>
        <v>Managed Services</v>
      </c>
      <c r="FE101" s="757" t="str">
        <f>'Main Input'!FE101</f>
        <v>Opex</v>
      </c>
      <c r="FF101" s="757" t="str">
        <f>'Main Input'!FF101</f>
        <v>ContractAccrual</v>
      </c>
      <c r="FG101" s="757" t="str">
        <f>'Main Input'!FG101</f>
        <v>Expense</v>
      </c>
      <c r="FH101" s="767" t="str">
        <f>'Main Input'!FH101</f>
        <v>A</v>
      </c>
      <c r="FI101" s="768">
        <f>'Main Input'!FI101</f>
        <v>0.22</v>
      </c>
      <c r="FJ101" s="768">
        <f>'Main Input'!FJ101</f>
        <v>0</v>
      </c>
      <c r="FK101" s="612"/>
      <c r="FL101" s="531">
        <f t="shared" si="121"/>
        <v>0</v>
      </c>
      <c r="FM101" s="532" t="str">
        <f t="shared" si="138"/>
        <v>Y</v>
      </c>
      <c r="FN101" s="532" t="str">
        <f t="shared" si="139"/>
        <v>Y</v>
      </c>
      <c r="FO101" s="532" t="str">
        <f t="shared" si="140"/>
        <v>Y</v>
      </c>
      <c r="FP101" s="532" t="str">
        <f t="shared" si="141"/>
        <v>Y</v>
      </c>
      <c r="FQ101" s="612"/>
      <c r="FT101" s="612"/>
    </row>
    <row r="102" spans="1:176">
      <c r="A102" s="750" t="str">
        <f>'Main Input'!A102</f>
        <v>MTB</v>
      </c>
      <c r="B102" s="762" t="str">
        <f>'Main Input'!B102</f>
        <v>Business Unit</v>
      </c>
      <c r="C102" s="762" t="str">
        <f>'Main Input'!C102</f>
        <v>Labour</v>
      </c>
      <c r="D102" s="762" t="str">
        <f>'Main Input'!D102</f>
        <v>TFR</v>
      </c>
      <c r="E102" s="762" t="str">
        <f>'Main Input'!E102</f>
        <v>Migration Engineer #21 (Wintel)</v>
      </c>
      <c r="F102" s="753" t="str">
        <f>'Main Input'!F102</f>
        <v>direct</v>
      </c>
      <c r="G102" s="753" t="str">
        <f>'Main Input'!G102</f>
        <v>Person</v>
      </c>
      <c r="H102" s="753" t="str">
        <f>'Main Input'!H102</f>
        <v>SDC.TSS.4</v>
      </c>
      <c r="I102" s="753">
        <f>'Main Input'!I102</f>
        <v>0</v>
      </c>
      <c r="J102" s="753">
        <f>'Main Input'!J102</f>
        <v>0</v>
      </c>
      <c r="K102" s="753" t="str">
        <f>'Main Input'!K102</f>
        <v>FJS</v>
      </c>
      <c r="L102" s="753" t="str">
        <f>'Main Input'!L102</f>
        <v>pTran</v>
      </c>
      <c r="M102" s="753">
        <f>'Main Input'!M102</f>
        <v>0</v>
      </c>
      <c r="N102" s="753">
        <f>'Main Input'!N102</f>
        <v>0</v>
      </c>
      <c r="O102" s="753" t="str">
        <f>'Main Input'!O102</f>
        <v>SPAIN</v>
      </c>
      <c r="P102" s="753">
        <f>'Main Input'!P102</f>
        <v>313</v>
      </c>
      <c r="Q102" s="753" t="str">
        <f>'Main Input'!Q102</f>
        <v>EUR</v>
      </c>
      <c r="R102" s="753" t="str">
        <f>'Main Input'!R102</f>
        <v>EMEA</v>
      </c>
      <c r="S102" s="753" t="str">
        <f>'Main Input'!S102</f>
        <v>Local</v>
      </c>
      <c r="T102" s="753">
        <f>'Main Input'!T102</f>
        <v>0</v>
      </c>
      <c r="U102" s="753">
        <f>'Main Input'!U102</f>
        <v>0</v>
      </c>
      <c r="V102" s="753" t="str">
        <f>'Main Input'!V102</f>
        <v>4_ATP</v>
      </c>
      <c r="W102" s="753">
        <f>'Main Input'!W102</f>
        <v>0</v>
      </c>
      <c r="X102" s="753">
        <f>'Main Input'!X102</f>
        <v>0</v>
      </c>
      <c r="Y102" s="753">
        <f>'Main Input'!Y102</f>
        <v>0</v>
      </c>
      <c r="Z102" s="753">
        <f>'Main Input'!Z102</f>
        <v>0</v>
      </c>
      <c r="AA102" s="753">
        <f>'Main Input'!AA102</f>
        <v>0</v>
      </c>
      <c r="AB102" s="763">
        <f>'Main Input'!AB102</f>
        <v>0</v>
      </c>
      <c r="AC102" s="763" t="str">
        <f>'Main Input'!AC102</f>
        <v>Days</v>
      </c>
      <c r="AD102" s="764">
        <f>'Main Input'!AD102</f>
        <v>90</v>
      </c>
      <c r="AE102" s="765">
        <f t="shared" ca="1" si="120"/>
        <v>28170</v>
      </c>
      <c r="AF102" s="299">
        <f t="shared" si="142"/>
        <v>0</v>
      </c>
      <c r="AG102" s="300">
        <f t="shared" ca="1" si="142"/>
        <v>0</v>
      </c>
      <c r="AH102" s="300">
        <f t="shared" ca="1" si="142"/>
        <v>7042.5</v>
      </c>
      <c r="AI102" s="300">
        <f t="shared" ca="1" si="142"/>
        <v>7042.5</v>
      </c>
      <c r="AJ102" s="300">
        <f t="shared" ca="1" si="142"/>
        <v>7042.5</v>
      </c>
      <c r="AK102" s="300">
        <f t="shared" ca="1" si="142"/>
        <v>7042.5</v>
      </c>
      <c r="AL102" s="300">
        <f t="shared" ca="1" si="142"/>
        <v>0</v>
      </c>
      <c r="AM102" s="300">
        <f t="shared" ca="1" si="142"/>
        <v>0</v>
      </c>
      <c r="AN102" s="300">
        <f t="shared" ca="1" si="142"/>
        <v>0</v>
      </c>
      <c r="AO102" s="300">
        <f t="shared" ca="1" si="142"/>
        <v>0</v>
      </c>
      <c r="AP102" s="300">
        <f t="shared" ca="1" si="143"/>
        <v>0</v>
      </c>
      <c r="AQ102" s="300">
        <f t="shared" ca="1" si="143"/>
        <v>0</v>
      </c>
      <c r="AR102" s="300">
        <f t="shared" ca="1" si="143"/>
        <v>0</v>
      </c>
      <c r="AS102" s="300">
        <f t="shared" ca="1" si="143"/>
        <v>0</v>
      </c>
      <c r="AT102" s="300">
        <f t="shared" ca="1" si="143"/>
        <v>0</v>
      </c>
      <c r="AU102" s="300">
        <f t="shared" ca="1" si="143"/>
        <v>0</v>
      </c>
      <c r="AV102" s="300">
        <f t="shared" ca="1" si="143"/>
        <v>0</v>
      </c>
      <c r="AW102" s="300">
        <f t="shared" ca="1" si="143"/>
        <v>0</v>
      </c>
      <c r="AX102" s="300">
        <f t="shared" ca="1" si="143"/>
        <v>0</v>
      </c>
      <c r="AY102" s="300">
        <f t="shared" ca="1" si="143"/>
        <v>0</v>
      </c>
      <c r="AZ102" s="300">
        <f t="shared" ca="1" si="144"/>
        <v>0</v>
      </c>
      <c r="BA102" s="300">
        <f t="shared" ca="1" si="144"/>
        <v>0</v>
      </c>
      <c r="BB102" s="300">
        <f t="shared" ca="1" si="144"/>
        <v>0</v>
      </c>
      <c r="BC102" s="300">
        <f t="shared" ca="1" si="144"/>
        <v>0</v>
      </c>
      <c r="BD102" s="300">
        <f t="shared" ca="1" si="144"/>
        <v>0</v>
      </c>
      <c r="BE102" s="300">
        <f t="shared" ca="1" si="144"/>
        <v>0</v>
      </c>
      <c r="BF102" s="300">
        <f t="shared" ca="1" si="144"/>
        <v>0</v>
      </c>
      <c r="BG102" s="300">
        <f t="shared" ca="1" si="144"/>
        <v>0</v>
      </c>
      <c r="BH102" s="300">
        <f t="shared" ca="1" si="144"/>
        <v>0</v>
      </c>
      <c r="BI102" s="300">
        <f t="shared" ca="1" si="144"/>
        <v>0</v>
      </c>
      <c r="BJ102" s="300">
        <f t="shared" ca="1" si="145"/>
        <v>0</v>
      </c>
      <c r="BK102" s="300">
        <f t="shared" ca="1" si="145"/>
        <v>0</v>
      </c>
      <c r="BL102" s="300">
        <f t="shared" ca="1" si="145"/>
        <v>0</v>
      </c>
      <c r="BM102" s="300">
        <f t="shared" ca="1" si="145"/>
        <v>0</v>
      </c>
      <c r="BN102" s="300">
        <f t="shared" ca="1" si="145"/>
        <v>0</v>
      </c>
      <c r="BO102" s="300">
        <f t="shared" ca="1" si="145"/>
        <v>0</v>
      </c>
      <c r="BP102" s="300">
        <f t="shared" ca="1" si="145"/>
        <v>0</v>
      </c>
      <c r="BQ102" s="300">
        <f t="shared" ca="1" si="145"/>
        <v>0</v>
      </c>
      <c r="BR102" s="300">
        <f t="shared" ca="1" si="145"/>
        <v>0</v>
      </c>
      <c r="BS102" s="300">
        <f t="shared" ca="1" si="145"/>
        <v>0</v>
      </c>
      <c r="BT102" s="300">
        <f t="shared" ca="1" si="146"/>
        <v>0</v>
      </c>
      <c r="BU102" s="300">
        <f t="shared" ca="1" si="146"/>
        <v>0</v>
      </c>
      <c r="BV102" s="300">
        <f t="shared" ca="1" si="146"/>
        <v>0</v>
      </c>
      <c r="BW102" s="300">
        <f t="shared" ca="1" si="146"/>
        <v>0</v>
      </c>
      <c r="BX102" s="300">
        <f t="shared" ca="1" si="146"/>
        <v>0</v>
      </c>
      <c r="BY102" s="300">
        <f t="shared" ca="1" si="146"/>
        <v>0</v>
      </c>
      <c r="BZ102" s="300">
        <f t="shared" ca="1" si="146"/>
        <v>0</v>
      </c>
      <c r="CA102" s="300">
        <f t="shared" ca="1" si="146"/>
        <v>0</v>
      </c>
      <c r="CB102" s="300">
        <f t="shared" ca="1" si="146"/>
        <v>0</v>
      </c>
      <c r="CC102" s="300">
        <f t="shared" ca="1" si="146"/>
        <v>0</v>
      </c>
      <c r="CD102" s="300">
        <f t="shared" ca="1" si="147"/>
        <v>0</v>
      </c>
      <c r="CE102" s="300">
        <f t="shared" ca="1" si="147"/>
        <v>0</v>
      </c>
      <c r="CF102" s="300">
        <f t="shared" ca="1" si="147"/>
        <v>0</v>
      </c>
      <c r="CG102" s="300">
        <f t="shared" ca="1" si="147"/>
        <v>0</v>
      </c>
      <c r="CH102" s="300">
        <f t="shared" ca="1" si="147"/>
        <v>0</v>
      </c>
      <c r="CI102" s="300">
        <f t="shared" ca="1" si="147"/>
        <v>0</v>
      </c>
      <c r="CJ102" s="300">
        <f t="shared" ca="1" si="147"/>
        <v>0</v>
      </c>
      <c r="CK102" s="300">
        <f t="shared" ca="1" si="147"/>
        <v>0</v>
      </c>
      <c r="CL102" s="300">
        <f t="shared" ca="1" si="147"/>
        <v>0</v>
      </c>
      <c r="CM102" s="300">
        <f t="shared" ca="1" si="147"/>
        <v>0</v>
      </c>
      <c r="CN102" s="300">
        <f t="shared" ca="1" si="148"/>
        <v>0</v>
      </c>
      <c r="CO102" s="300">
        <f t="shared" ca="1" si="148"/>
        <v>0</v>
      </c>
      <c r="CP102" s="300">
        <f t="shared" ca="1" si="148"/>
        <v>0</v>
      </c>
      <c r="CQ102" s="300">
        <f t="shared" ca="1" si="148"/>
        <v>0</v>
      </c>
      <c r="CR102" s="300">
        <f t="shared" ca="1" si="148"/>
        <v>0</v>
      </c>
      <c r="CS102" s="300">
        <f t="shared" ca="1" si="148"/>
        <v>0</v>
      </c>
      <c r="CT102" s="300">
        <f t="shared" ca="1" si="148"/>
        <v>0</v>
      </c>
      <c r="CU102" s="300">
        <f t="shared" ca="1" si="148"/>
        <v>0</v>
      </c>
      <c r="CV102" s="300">
        <f t="shared" ca="1" si="148"/>
        <v>0</v>
      </c>
      <c r="CW102" s="300">
        <f t="shared" ca="1" si="148"/>
        <v>0</v>
      </c>
      <c r="CX102" s="300">
        <f t="shared" ca="1" si="149"/>
        <v>0</v>
      </c>
      <c r="CY102" s="300">
        <f t="shared" ca="1" si="149"/>
        <v>0</v>
      </c>
      <c r="CZ102" s="300">
        <f t="shared" ca="1" si="149"/>
        <v>0</v>
      </c>
      <c r="DA102" s="300">
        <f t="shared" ca="1" si="149"/>
        <v>0</v>
      </c>
      <c r="DB102" s="300">
        <f t="shared" ca="1" si="149"/>
        <v>0</v>
      </c>
      <c r="DC102" s="300">
        <f t="shared" ca="1" si="149"/>
        <v>0</v>
      </c>
      <c r="DD102" s="300">
        <f t="shared" ca="1" si="149"/>
        <v>0</v>
      </c>
      <c r="DE102" s="300">
        <f t="shared" ca="1" si="149"/>
        <v>0</v>
      </c>
      <c r="DF102" s="300">
        <f t="shared" ca="1" si="149"/>
        <v>0</v>
      </c>
      <c r="DG102" s="300">
        <f t="shared" ca="1" si="149"/>
        <v>0</v>
      </c>
      <c r="DH102" s="300">
        <f t="shared" ca="1" si="150"/>
        <v>0</v>
      </c>
      <c r="DI102" s="300">
        <f t="shared" ca="1" si="150"/>
        <v>0</v>
      </c>
      <c r="DJ102" s="300">
        <f t="shared" ca="1" si="150"/>
        <v>0</v>
      </c>
      <c r="DK102" s="300">
        <f t="shared" ca="1" si="150"/>
        <v>0</v>
      </c>
      <c r="DL102" s="300">
        <f t="shared" ca="1" si="150"/>
        <v>0</v>
      </c>
      <c r="DM102" s="300">
        <f t="shared" ca="1" si="150"/>
        <v>0</v>
      </c>
      <c r="DN102" s="300">
        <f t="shared" ca="1" si="150"/>
        <v>0</v>
      </c>
      <c r="DO102" s="300">
        <f t="shared" ca="1" si="150"/>
        <v>0</v>
      </c>
      <c r="DP102" s="300">
        <f t="shared" ca="1" si="150"/>
        <v>0</v>
      </c>
      <c r="DQ102" s="300">
        <f t="shared" ca="1" si="150"/>
        <v>0</v>
      </c>
      <c r="DR102" s="300">
        <f t="shared" ca="1" si="151"/>
        <v>0</v>
      </c>
      <c r="DS102" s="300">
        <f t="shared" ca="1" si="151"/>
        <v>0</v>
      </c>
      <c r="DT102" s="300">
        <f t="shared" ca="1" si="151"/>
        <v>0</v>
      </c>
      <c r="DU102" s="300">
        <f t="shared" ca="1" si="151"/>
        <v>0</v>
      </c>
      <c r="DV102" s="300">
        <f t="shared" ca="1" si="151"/>
        <v>0</v>
      </c>
      <c r="DW102" s="300">
        <f t="shared" ca="1" si="151"/>
        <v>0</v>
      </c>
      <c r="DX102" s="300">
        <f t="shared" ca="1" si="151"/>
        <v>0</v>
      </c>
      <c r="DY102" s="300">
        <f t="shared" ca="1" si="151"/>
        <v>0</v>
      </c>
      <c r="DZ102" s="300">
        <f t="shared" ca="1" si="151"/>
        <v>0</v>
      </c>
      <c r="EA102" s="300">
        <f t="shared" ca="1" si="151"/>
        <v>0</v>
      </c>
      <c r="EB102" s="300">
        <f t="shared" ca="1" si="152"/>
        <v>0</v>
      </c>
      <c r="EC102" s="300">
        <f t="shared" ca="1" si="152"/>
        <v>0</v>
      </c>
      <c r="ED102" s="300">
        <f t="shared" ca="1" si="152"/>
        <v>0</v>
      </c>
      <c r="EE102" s="300">
        <f t="shared" ca="1" si="152"/>
        <v>0</v>
      </c>
      <c r="EF102" s="300">
        <f t="shared" ca="1" si="152"/>
        <v>0</v>
      </c>
      <c r="EG102" s="300">
        <f t="shared" ca="1" si="152"/>
        <v>0</v>
      </c>
      <c r="EH102" s="300">
        <f t="shared" ca="1" si="152"/>
        <v>0</v>
      </c>
      <c r="EI102" s="300">
        <f t="shared" ca="1" si="152"/>
        <v>0</v>
      </c>
      <c r="EJ102" s="300">
        <f t="shared" ca="1" si="152"/>
        <v>0</v>
      </c>
      <c r="EK102" s="300">
        <f t="shared" ca="1" si="152"/>
        <v>0</v>
      </c>
      <c r="EL102" s="300">
        <f t="shared" ca="1" si="153"/>
        <v>0</v>
      </c>
      <c r="EM102" s="300">
        <f t="shared" ca="1" si="153"/>
        <v>0</v>
      </c>
      <c r="EN102" s="300">
        <f t="shared" ca="1" si="153"/>
        <v>0</v>
      </c>
      <c r="EO102" s="300">
        <f t="shared" ca="1" si="153"/>
        <v>0</v>
      </c>
      <c r="EP102" s="300">
        <f t="shared" ca="1" si="153"/>
        <v>0</v>
      </c>
      <c r="EQ102" s="300">
        <f t="shared" ca="1" si="153"/>
        <v>0</v>
      </c>
      <c r="ER102" s="300">
        <f t="shared" ca="1" si="153"/>
        <v>0</v>
      </c>
      <c r="ES102" s="300">
        <f t="shared" ca="1" si="153"/>
        <v>0</v>
      </c>
      <c r="ET102" s="300">
        <f t="shared" ca="1" si="153"/>
        <v>0</v>
      </c>
      <c r="EU102" s="300">
        <f t="shared" ca="1" si="153"/>
        <v>0</v>
      </c>
      <c r="EV102" s="300">
        <f t="shared" ca="1" si="153"/>
        <v>0</v>
      </c>
      <c r="EW102" s="300">
        <f t="shared" ca="1" si="153"/>
        <v>0</v>
      </c>
      <c r="EX102" s="300">
        <f t="shared" ca="1" si="153"/>
        <v>0</v>
      </c>
      <c r="EY102" s="612"/>
      <c r="EZ102" s="757" t="str">
        <f>'Main Input'!EZ102</f>
        <v>RPI</v>
      </c>
      <c r="FA102" s="766" t="str">
        <f>'Main Input'!FA102</f>
        <v>N/A</v>
      </c>
      <c r="FB102" s="766">
        <f>'Main Input'!FB102</f>
        <v>0</v>
      </c>
      <c r="FC102" s="766" t="str">
        <f>'Main Input'!FC102</f>
        <v>IT Solutions</v>
      </c>
      <c r="FD102" s="766" t="str">
        <f>'Main Input'!FD102</f>
        <v>Managed Services</v>
      </c>
      <c r="FE102" s="757" t="str">
        <f>'Main Input'!FE102</f>
        <v>Opex</v>
      </c>
      <c r="FF102" s="757" t="str">
        <f>'Main Input'!FF102</f>
        <v>ContractAccrual</v>
      </c>
      <c r="FG102" s="757" t="str">
        <f>'Main Input'!FG102</f>
        <v>Expense</v>
      </c>
      <c r="FH102" s="767" t="str">
        <f>'Main Input'!FH102</f>
        <v>A</v>
      </c>
      <c r="FI102" s="768">
        <f>'Main Input'!FI102</f>
        <v>0.22</v>
      </c>
      <c r="FJ102" s="768">
        <f>'Main Input'!FJ102</f>
        <v>0</v>
      </c>
      <c r="FK102" s="612"/>
      <c r="FL102" s="531">
        <f t="shared" si="121"/>
        <v>0</v>
      </c>
      <c r="FM102" s="532" t="str">
        <f t="shared" si="138"/>
        <v>Y</v>
      </c>
      <c r="FN102" s="532" t="str">
        <f t="shared" si="139"/>
        <v>Y</v>
      </c>
      <c r="FO102" s="532" t="str">
        <f t="shared" si="140"/>
        <v>Y</v>
      </c>
      <c r="FP102" s="532" t="str">
        <f t="shared" si="141"/>
        <v>Y</v>
      </c>
      <c r="FQ102" s="612"/>
      <c r="FT102" s="612"/>
    </row>
    <row r="103" spans="1:176">
      <c r="A103" s="750" t="str">
        <f>'Main Input'!A103</f>
        <v>MTB</v>
      </c>
      <c r="B103" s="762" t="str">
        <f>'Main Input'!B103</f>
        <v>Business Unit</v>
      </c>
      <c r="C103" s="762" t="str">
        <f>'Main Input'!C103</f>
        <v>Labour</v>
      </c>
      <c r="D103" s="762" t="str">
        <f>'Main Input'!D103</f>
        <v>TFR</v>
      </c>
      <c r="E103" s="762" t="str">
        <f>'Main Input'!E103</f>
        <v>Migration Engineer #22 (Wintel)</v>
      </c>
      <c r="F103" s="753" t="str">
        <f>'Main Input'!F103</f>
        <v>direct</v>
      </c>
      <c r="G103" s="753" t="str">
        <f>'Main Input'!G103</f>
        <v>Person</v>
      </c>
      <c r="H103" s="753" t="str">
        <f>'Main Input'!H103</f>
        <v>SDC.TSS.4</v>
      </c>
      <c r="I103" s="753">
        <f>'Main Input'!I103</f>
        <v>0</v>
      </c>
      <c r="J103" s="753">
        <f>'Main Input'!J103</f>
        <v>0</v>
      </c>
      <c r="K103" s="753" t="str">
        <f>'Main Input'!K103</f>
        <v>FJS</v>
      </c>
      <c r="L103" s="753" t="str">
        <f>'Main Input'!L103</f>
        <v>pTran</v>
      </c>
      <c r="M103" s="753">
        <f>'Main Input'!M103</f>
        <v>0</v>
      </c>
      <c r="N103" s="753">
        <f>'Main Input'!N103</f>
        <v>0</v>
      </c>
      <c r="O103" s="753" t="str">
        <f>'Main Input'!O103</f>
        <v>SPAIN</v>
      </c>
      <c r="P103" s="753">
        <f>'Main Input'!P103</f>
        <v>313</v>
      </c>
      <c r="Q103" s="753" t="str">
        <f>'Main Input'!Q103</f>
        <v>EUR</v>
      </c>
      <c r="R103" s="753" t="str">
        <f>'Main Input'!R103</f>
        <v>EMEA</v>
      </c>
      <c r="S103" s="753" t="str">
        <f>'Main Input'!S103</f>
        <v>Local</v>
      </c>
      <c r="T103" s="753">
        <f>'Main Input'!T103</f>
        <v>0</v>
      </c>
      <c r="U103" s="753">
        <f>'Main Input'!U103</f>
        <v>0</v>
      </c>
      <c r="V103" s="753" t="str">
        <f>'Main Input'!V103</f>
        <v>4_ATP</v>
      </c>
      <c r="W103" s="753">
        <f>'Main Input'!W103</f>
        <v>0</v>
      </c>
      <c r="X103" s="753">
        <f>'Main Input'!X103</f>
        <v>0</v>
      </c>
      <c r="Y103" s="753">
        <f>'Main Input'!Y103</f>
        <v>0</v>
      </c>
      <c r="Z103" s="753">
        <f>'Main Input'!Z103</f>
        <v>0</v>
      </c>
      <c r="AA103" s="753">
        <f>'Main Input'!AA103</f>
        <v>0</v>
      </c>
      <c r="AB103" s="763">
        <f>'Main Input'!AB103</f>
        <v>0</v>
      </c>
      <c r="AC103" s="763" t="str">
        <f>'Main Input'!AC103</f>
        <v>Days</v>
      </c>
      <c r="AD103" s="764">
        <f>'Main Input'!AD103</f>
        <v>90</v>
      </c>
      <c r="AE103" s="765">
        <f t="shared" ca="1" si="120"/>
        <v>28170</v>
      </c>
      <c r="AF103" s="299">
        <f t="shared" si="142"/>
        <v>0</v>
      </c>
      <c r="AG103" s="300">
        <f t="shared" ca="1" si="142"/>
        <v>0</v>
      </c>
      <c r="AH103" s="300">
        <f t="shared" ca="1" si="142"/>
        <v>7042.5</v>
      </c>
      <c r="AI103" s="300">
        <f t="shared" ca="1" si="142"/>
        <v>7042.5</v>
      </c>
      <c r="AJ103" s="300">
        <f t="shared" ca="1" si="142"/>
        <v>7042.5</v>
      </c>
      <c r="AK103" s="300">
        <f t="shared" ca="1" si="142"/>
        <v>7042.5</v>
      </c>
      <c r="AL103" s="300">
        <f t="shared" ca="1" si="142"/>
        <v>0</v>
      </c>
      <c r="AM103" s="300">
        <f t="shared" ca="1" si="142"/>
        <v>0</v>
      </c>
      <c r="AN103" s="300">
        <f t="shared" ca="1" si="142"/>
        <v>0</v>
      </c>
      <c r="AO103" s="300">
        <f t="shared" ca="1" si="142"/>
        <v>0</v>
      </c>
      <c r="AP103" s="300">
        <f t="shared" ca="1" si="143"/>
        <v>0</v>
      </c>
      <c r="AQ103" s="300">
        <f t="shared" ca="1" si="143"/>
        <v>0</v>
      </c>
      <c r="AR103" s="300">
        <f t="shared" ca="1" si="143"/>
        <v>0</v>
      </c>
      <c r="AS103" s="300">
        <f t="shared" ca="1" si="143"/>
        <v>0</v>
      </c>
      <c r="AT103" s="300">
        <f t="shared" ca="1" si="143"/>
        <v>0</v>
      </c>
      <c r="AU103" s="300">
        <f t="shared" ca="1" si="143"/>
        <v>0</v>
      </c>
      <c r="AV103" s="300">
        <f t="shared" ca="1" si="143"/>
        <v>0</v>
      </c>
      <c r="AW103" s="300">
        <f t="shared" ca="1" si="143"/>
        <v>0</v>
      </c>
      <c r="AX103" s="300">
        <f t="shared" ca="1" si="143"/>
        <v>0</v>
      </c>
      <c r="AY103" s="300">
        <f t="shared" ca="1" si="143"/>
        <v>0</v>
      </c>
      <c r="AZ103" s="300">
        <f t="shared" ca="1" si="144"/>
        <v>0</v>
      </c>
      <c r="BA103" s="300">
        <f t="shared" ca="1" si="144"/>
        <v>0</v>
      </c>
      <c r="BB103" s="300">
        <f t="shared" ca="1" si="144"/>
        <v>0</v>
      </c>
      <c r="BC103" s="300">
        <f t="shared" ca="1" si="144"/>
        <v>0</v>
      </c>
      <c r="BD103" s="300">
        <f t="shared" ca="1" si="144"/>
        <v>0</v>
      </c>
      <c r="BE103" s="300">
        <f t="shared" ca="1" si="144"/>
        <v>0</v>
      </c>
      <c r="BF103" s="300">
        <f t="shared" ca="1" si="144"/>
        <v>0</v>
      </c>
      <c r="BG103" s="300">
        <f t="shared" ca="1" si="144"/>
        <v>0</v>
      </c>
      <c r="BH103" s="300">
        <f t="shared" ca="1" si="144"/>
        <v>0</v>
      </c>
      <c r="BI103" s="300">
        <f t="shared" ca="1" si="144"/>
        <v>0</v>
      </c>
      <c r="BJ103" s="300">
        <f t="shared" ca="1" si="145"/>
        <v>0</v>
      </c>
      <c r="BK103" s="300">
        <f t="shared" ca="1" si="145"/>
        <v>0</v>
      </c>
      <c r="BL103" s="300">
        <f t="shared" ca="1" si="145"/>
        <v>0</v>
      </c>
      <c r="BM103" s="300">
        <f t="shared" ca="1" si="145"/>
        <v>0</v>
      </c>
      <c r="BN103" s="300">
        <f t="shared" ca="1" si="145"/>
        <v>0</v>
      </c>
      <c r="BO103" s="300">
        <f t="shared" ca="1" si="145"/>
        <v>0</v>
      </c>
      <c r="BP103" s="300">
        <f t="shared" ca="1" si="145"/>
        <v>0</v>
      </c>
      <c r="BQ103" s="300">
        <f t="shared" ca="1" si="145"/>
        <v>0</v>
      </c>
      <c r="BR103" s="300">
        <f t="shared" ca="1" si="145"/>
        <v>0</v>
      </c>
      <c r="BS103" s="300">
        <f t="shared" ca="1" si="145"/>
        <v>0</v>
      </c>
      <c r="BT103" s="300">
        <f t="shared" ca="1" si="146"/>
        <v>0</v>
      </c>
      <c r="BU103" s="300">
        <f t="shared" ca="1" si="146"/>
        <v>0</v>
      </c>
      <c r="BV103" s="300">
        <f t="shared" ca="1" si="146"/>
        <v>0</v>
      </c>
      <c r="BW103" s="300">
        <f t="shared" ca="1" si="146"/>
        <v>0</v>
      </c>
      <c r="BX103" s="300">
        <f t="shared" ca="1" si="146"/>
        <v>0</v>
      </c>
      <c r="BY103" s="300">
        <f t="shared" ca="1" si="146"/>
        <v>0</v>
      </c>
      <c r="BZ103" s="300">
        <f t="shared" ca="1" si="146"/>
        <v>0</v>
      </c>
      <c r="CA103" s="300">
        <f t="shared" ca="1" si="146"/>
        <v>0</v>
      </c>
      <c r="CB103" s="300">
        <f t="shared" ca="1" si="146"/>
        <v>0</v>
      </c>
      <c r="CC103" s="300">
        <f t="shared" ca="1" si="146"/>
        <v>0</v>
      </c>
      <c r="CD103" s="300">
        <f t="shared" ca="1" si="147"/>
        <v>0</v>
      </c>
      <c r="CE103" s="300">
        <f t="shared" ca="1" si="147"/>
        <v>0</v>
      </c>
      <c r="CF103" s="300">
        <f t="shared" ca="1" si="147"/>
        <v>0</v>
      </c>
      <c r="CG103" s="300">
        <f t="shared" ca="1" si="147"/>
        <v>0</v>
      </c>
      <c r="CH103" s="300">
        <f t="shared" ca="1" si="147"/>
        <v>0</v>
      </c>
      <c r="CI103" s="300">
        <f t="shared" ca="1" si="147"/>
        <v>0</v>
      </c>
      <c r="CJ103" s="300">
        <f t="shared" ca="1" si="147"/>
        <v>0</v>
      </c>
      <c r="CK103" s="300">
        <f t="shared" ca="1" si="147"/>
        <v>0</v>
      </c>
      <c r="CL103" s="300">
        <f t="shared" ca="1" si="147"/>
        <v>0</v>
      </c>
      <c r="CM103" s="300">
        <f t="shared" ca="1" si="147"/>
        <v>0</v>
      </c>
      <c r="CN103" s="300">
        <f t="shared" ca="1" si="148"/>
        <v>0</v>
      </c>
      <c r="CO103" s="300">
        <f t="shared" ca="1" si="148"/>
        <v>0</v>
      </c>
      <c r="CP103" s="300">
        <f t="shared" ca="1" si="148"/>
        <v>0</v>
      </c>
      <c r="CQ103" s="300">
        <f t="shared" ca="1" si="148"/>
        <v>0</v>
      </c>
      <c r="CR103" s="300">
        <f t="shared" ca="1" si="148"/>
        <v>0</v>
      </c>
      <c r="CS103" s="300">
        <f t="shared" ca="1" si="148"/>
        <v>0</v>
      </c>
      <c r="CT103" s="300">
        <f t="shared" ca="1" si="148"/>
        <v>0</v>
      </c>
      <c r="CU103" s="300">
        <f t="shared" ca="1" si="148"/>
        <v>0</v>
      </c>
      <c r="CV103" s="300">
        <f t="shared" ca="1" si="148"/>
        <v>0</v>
      </c>
      <c r="CW103" s="300">
        <f t="shared" ca="1" si="148"/>
        <v>0</v>
      </c>
      <c r="CX103" s="300">
        <f t="shared" ca="1" si="149"/>
        <v>0</v>
      </c>
      <c r="CY103" s="300">
        <f t="shared" ca="1" si="149"/>
        <v>0</v>
      </c>
      <c r="CZ103" s="300">
        <f t="shared" ca="1" si="149"/>
        <v>0</v>
      </c>
      <c r="DA103" s="300">
        <f t="shared" ca="1" si="149"/>
        <v>0</v>
      </c>
      <c r="DB103" s="300">
        <f t="shared" ca="1" si="149"/>
        <v>0</v>
      </c>
      <c r="DC103" s="300">
        <f t="shared" ca="1" si="149"/>
        <v>0</v>
      </c>
      <c r="DD103" s="300">
        <f t="shared" ca="1" si="149"/>
        <v>0</v>
      </c>
      <c r="DE103" s="300">
        <f t="shared" ca="1" si="149"/>
        <v>0</v>
      </c>
      <c r="DF103" s="300">
        <f t="shared" ca="1" si="149"/>
        <v>0</v>
      </c>
      <c r="DG103" s="300">
        <f t="shared" ca="1" si="149"/>
        <v>0</v>
      </c>
      <c r="DH103" s="300">
        <f t="shared" ca="1" si="150"/>
        <v>0</v>
      </c>
      <c r="DI103" s="300">
        <f t="shared" ca="1" si="150"/>
        <v>0</v>
      </c>
      <c r="DJ103" s="300">
        <f t="shared" ca="1" si="150"/>
        <v>0</v>
      </c>
      <c r="DK103" s="300">
        <f t="shared" ca="1" si="150"/>
        <v>0</v>
      </c>
      <c r="DL103" s="300">
        <f t="shared" ca="1" si="150"/>
        <v>0</v>
      </c>
      <c r="DM103" s="300">
        <f t="shared" ca="1" si="150"/>
        <v>0</v>
      </c>
      <c r="DN103" s="300">
        <f t="shared" ca="1" si="150"/>
        <v>0</v>
      </c>
      <c r="DO103" s="300">
        <f t="shared" ca="1" si="150"/>
        <v>0</v>
      </c>
      <c r="DP103" s="300">
        <f t="shared" ca="1" si="150"/>
        <v>0</v>
      </c>
      <c r="DQ103" s="300">
        <f t="shared" ca="1" si="150"/>
        <v>0</v>
      </c>
      <c r="DR103" s="300">
        <f t="shared" ca="1" si="151"/>
        <v>0</v>
      </c>
      <c r="DS103" s="300">
        <f t="shared" ca="1" si="151"/>
        <v>0</v>
      </c>
      <c r="DT103" s="300">
        <f t="shared" ca="1" si="151"/>
        <v>0</v>
      </c>
      <c r="DU103" s="300">
        <f t="shared" ca="1" si="151"/>
        <v>0</v>
      </c>
      <c r="DV103" s="300">
        <f t="shared" ca="1" si="151"/>
        <v>0</v>
      </c>
      <c r="DW103" s="300">
        <f t="shared" ca="1" si="151"/>
        <v>0</v>
      </c>
      <c r="DX103" s="300">
        <f t="shared" ca="1" si="151"/>
        <v>0</v>
      </c>
      <c r="DY103" s="300">
        <f t="shared" ca="1" si="151"/>
        <v>0</v>
      </c>
      <c r="DZ103" s="300">
        <f t="shared" ca="1" si="151"/>
        <v>0</v>
      </c>
      <c r="EA103" s="300">
        <f t="shared" ca="1" si="151"/>
        <v>0</v>
      </c>
      <c r="EB103" s="300">
        <f t="shared" ca="1" si="152"/>
        <v>0</v>
      </c>
      <c r="EC103" s="300">
        <f t="shared" ca="1" si="152"/>
        <v>0</v>
      </c>
      <c r="ED103" s="300">
        <f t="shared" ca="1" si="152"/>
        <v>0</v>
      </c>
      <c r="EE103" s="300">
        <f t="shared" ca="1" si="152"/>
        <v>0</v>
      </c>
      <c r="EF103" s="300">
        <f t="shared" ca="1" si="152"/>
        <v>0</v>
      </c>
      <c r="EG103" s="300">
        <f t="shared" ca="1" si="152"/>
        <v>0</v>
      </c>
      <c r="EH103" s="300">
        <f t="shared" ca="1" si="152"/>
        <v>0</v>
      </c>
      <c r="EI103" s="300">
        <f t="shared" ca="1" si="152"/>
        <v>0</v>
      </c>
      <c r="EJ103" s="300">
        <f t="shared" ca="1" si="152"/>
        <v>0</v>
      </c>
      <c r="EK103" s="300">
        <f t="shared" ca="1" si="152"/>
        <v>0</v>
      </c>
      <c r="EL103" s="300">
        <f t="shared" ca="1" si="153"/>
        <v>0</v>
      </c>
      <c r="EM103" s="300">
        <f t="shared" ca="1" si="153"/>
        <v>0</v>
      </c>
      <c r="EN103" s="300">
        <f t="shared" ca="1" si="153"/>
        <v>0</v>
      </c>
      <c r="EO103" s="300">
        <f t="shared" ca="1" si="153"/>
        <v>0</v>
      </c>
      <c r="EP103" s="300">
        <f t="shared" ca="1" si="153"/>
        <v>0</v>
      </c>
      <c r="EQ103" s="300">
        <f t="shared" ca="1" si="153"/>
        <v>0</v>
      </c>
      <c r="ER103" s="300">
        <f t="shared" ca="1" si="153"/>
        <v>0</v>
      </c>
      <c r="ES103" s="300">
        <f t="shared" ca="1" si="153"/>
        <v>0</v>
      </c>
      <c r="ET103" s="300">
        <f t="shared" ca="1" si="153"/>
        <v>0</v>
      </c>
      <c r="EU103" s="300">
        <f t="shared" ca="1" si="153"/>
        <v>0</v>
      </c>
      <c r="EV103" s="300">
        <f t="shared" ca="1" si="153"/>
        <v>0</v>
      </c>
      <c r="EW103" s="300">
        <f t="shared" ca="1" si="153"/>
        <v>0</v>
      </c>
      <c r="EX103" s="300">
        <f t="shared" ca="1" si="153"/>
        <v>0</v>
      </c>
      <c r="EY103" s="612"/>
      <c r="EZ103" s="757" t="str">
        <f>'Main Input'!EZ103</f>
        <v>RPI</v>
      </c>
      <c r="FA103" s="766" t="str">
        <f>'Main Input'!FA103</f>
        <v>N/A</v>
      </c>
      <c r="FB103" s="766">
        <f>'Main Input'!FB103</f>
        <v>0</v>
      </c>
      <c r="FC103" s="766" t="str">
        <f>'Main Input'!FC103</f>
        <v>IT Solutions</v>
      </c>
      <c r="FD103" s="766" t="str">
        <f>'Main Input'!FD103</f>
        <v>Managed Services</v>
      </c>
      <c r="FE103" s="757" t="str">
        <f>'Main Input'!FE103</f>
        <v>Opex</v>
      </c>
      <c r="FF103" s="757" t="str">
        <f>'Main Input'!FF103</f>
        <v>ContractAccrual</v>
      </c>
      <c r="FG103" s="757" t="str">
        <f>'Main Input'!FG103</f>
        <v>Expense</v>
      </c>
      <c r="FH103" s="767" t="str">
        <f>'Main Input'!FH103</f>
        <v>A</v>
      </c>
      <c r="FI103" s="768">
        <f>'Main Input'!FI103</f>
        <v>0.22</v>
      </c>
      <c r="FJ103" s="768">
        <f>'Main Input'!FJ103</f>
        <v>0</v>
      </c>
      <c r="FK103" s="612"/>
      <c r="FL103" s="531">
        <f t="shared" si="121"/>
        <v>0</v>
      </c>
      <c r="FM103" s="532" t="str">
        <f t="shared" si="138"/>
        <v>Y</v>
      </c>
      <c r="FN103" s="532" t="str">
        <f t="shared" si="139"/>
        <v>Y</v>
      </c>
      <c r="FO103" s="532" t="str">
        <f t="shared" si="140"/>
        <v>Y</v>
      </c>
      <c r="FP103" s="532" t="str">
        <f t="shared" si="141"/>
        <v>Y</v>
      </c>
      <c r="FQ103" s="612"/>
      <c r="FT103" s="612"/>
    </row>
    <row r="104" spans="1:176">
      <c r="A104" s="750" t="str">
        <f>'Main Input'!A104</f>
        <v>MTB</v>
      </c>
      <c r="B104" s="762" t="str">
        <f>'Main Input'!B104</f>
        <v>Business Unit</v>
      </c>
      <c r="C104" s="762" t="str">
        <f>'Main Input'!C104</f>
        <v>Labour</v>
      </c>
      <c r="D104" s="762" t="str">
        <f>'Main Input'!D104</f>
        <v>TFR</v>
      </c>
      <c r="E104" s="762" t="str">
        <f>'Main Input'!E104</f>
        <v>Migration Engineer #23 (Wintel)</v>
      </c>
      <c r="F104" s="753" t="str">
        <f>'Main Input'!F104</f>
        <v>direct</v>
      </c>
      <c r="G104" s="753" t="str">
        <f>'Main Input'!G104</f>
        <v>Person</v>
      </c>
      <c r="H104" s="753" t="str">
        <f>'Main Input'!H104</f>
        <v>SDC.TSS.4</v>
      </c>
      <c r="I104" s="753">
        <f>'Main Input'!I104</f>
        <v>0</v>
      </c>
      <c r="J104" s="753">
        <f>'Main Input'!J104</f>
        <v>0</v>
      </c>
      <c r="K104" s="753" t="str">
        <f>'Main Input'!K104</f>
        <v>FJS</v>
      </c>
      <c r="L104" s="753" t="str">
        <f>'Main Input'!L104</f>
        <v>pTran</v>
      </c>
      <c r="M104" s="753">
        <f>'Main Input'!M104</f>
        <v>0</v>
      </c>
      <c r="N104" s="753">
        <f>'Main Input'!N104</f>
        <v>0</v>
      </c>
      <c r="O104" s="753" t="str">
        <f>'Main Input'!O104</f>
        <v>SPAIN</v>
      </c>
      <c r="P104" s="753">
        <f>'Main Input'!P104</f>
        <v>313</v>
      </c>
      <c r="Q104" s="753" t="str">
        <f>'Main Input'!Q104</f>
        <v>EUR</v>
      </c>
      <c r="R104" s="753" t="str">
        <f>'Main Input'!R104</f>
        <v>EMEA</v>
      </c>
      <c r="S104" s="753" t="str">
        <f>'Main Input'!S104</f>
        <v>Local</v>
      </c>
      <c r="T104" s="753">
        <f>'Main Input'!T104</f>
        <v>0</v>
      </c>
      <c r="U104" s="753">
        <f>'Main Input'!U104</f>
        <v>0</v>
      </c>
      <c r="V104" s="753" t="str">
        <f>'Main Input'!V104</f>
        <v>4_ATP</v>
      </c>
      <c r="W104" s="753">
        <f>'Main Input'!W104</f>
        <v>0</v>
      </c>
      <c r="X104" s="753">
        <f>'Main Input'!X104</f>
        <v>0</v>
      </c>
      <c r="Y104" s="753">
        <f>'Main Input'!Y104</f>
        <v>0</v>
      </c>
      <c r="Z104" s="753">
        <f>'Main Input'!Z104</f>
        <v>0</v>
      </c>
      <c r="AA104" s="753">
        <f>'Main Input'!AA104</f>
        <v>0</v>
      </c>
      <c r="AB104" s="763">
        <f>'Main Input'!AB104</f>
        <v>0</v>
      </c>
      <c r="AC104" s="763" t="str">
        <f>'Main Input'!AC104</f>
        <v>Days</v>
      </c>
      <c r="AD104" s="764">
        <f>'Main Input'!AD104</f>
        <v>85</v>
      </c>
      <c r="AE104" s="765">
        <f t="shared" ca="1" si="120"/>
        <v>26605</v>
      </c>
      <c r="AF104" s="299">
        <f t="shared" si="142"/>
        <v>0</v>
      </c>
      <c r="AG104" s="300">
        <f t="shared" ca="1" si="142"/>
        <v>0</v>
      </c>
      <c r="AH104" s="300">
        <f t="shared" ca="1" si="142"/>
        <v>6651.25</v>
      </c>
      <c r="AI104" s="300">
        <f t="shared" ca="1" si="142"/>
        <v>6651.25</v>
      </c>
      <c r="AJ104" s="300">
        <f t="shared" ca="1" si="142"/>
        <v>6651.25</v>
      </c>
      <c r="AK104" s="300">
        <f t="shared" ca="1" si="142"/>
        <v>6651.25</v>
      </c>
      <c r="AL104" s="300">
        <f t="shared" ca="1" si="142"/>
        <v>0</v>
      </c>
      <c r="AM104" s="300">
        <f t="shared" ca="1" si="142"/>
        <v>0</v>
      </c>
      <c r="AN104" s="300">
        <f t="shared" ca="1" si="142"/>
        <v>0</v>
      </c>
      <c r="AO104" s="300">
        <f t="shared" ca="1" si="142"/>
        <v>0</v>
      </c>
      <c r="AP104" s="300">
        <f t="shared" ca="1" si="143"/>
        <v>0</v>
      </c>
      <c r="AQ104" s="300">
        <f t="shared" ca="1" si="143"/>
        <v>0</v>
      </c>
      <c r="AR104" s="300">
        <f t="shared" ca="1" si="143"/>
        <v>0</v>
      </c>
      <c r="AS104" s="300">
        <f t="shared" ca="1" si="143"/>
        <v>0</v>
      </c>
      <c r="AT104" s="300">
        <f t="shared" ca="1" si="143"/>
        <v>0</v>
      </c>
      <c r="AU104" s="300">
        <f t="shared" ca="1" si="143"/>
        <v>0</v>
      </c>
      <c r="AV104" s="300">
        <f t="shared" ca="1" si="143"/>
        <v>0</v>
      </c>
      <c r="AW104" s="300">
        <f t="shared" ca="1" si="143"/>
        <v>0</v>
      </c>
      <c r="AX104" s="300">
        <f t="shared" ca="1" si="143"/>
        <v>0</v>
      </c>
      <c r="AY104" s="300">
        <f t="shared" ca="1" si="143"/>
        <v>0</v>
      </c>
      <c r="AZ104" s="300">
        <f t="shared" ca="1" si="144"/>
        <v>0</v>
      </c>
      <c r="BA104" s="300">
        <f t="shared" ca="1" si="144"/>
        <v>0</v>
      </c>
      <c r="BB104" s="300">
        <f t="shared" ca="1" si="144"/>
        <v>0</v>
      </c>
      <c r="BC104" s="300">
        <f t="shared" ca="1" si="144"/>
        <v>0</v>
      </c>
      <c r="BD104" s="300">
        <f t="shared" ca="1" si="144"/>
        <v>0</v>
      </c>
      <c r="BE104" s="300">
        <f t="shared" ca="1" si="144"/>
        <v>0</v>
      </c>
      <c r="BF104" s="300">
        <f t="shared" ca="1" si="144"/>
        <v>0</v>
      </c>
      <c r="BG104" s="300">
        <f t="shared" ca="1" si="144"/>
        <v>0</v>
      </c>
      <c r="BH104" s="300">
        <f t="shared" ca="1" si="144"/>
        <v>0</v>
      </c>
      <c r="BI104" s="300">
        <f t="shared" ca="1" si="144"/>
        <v>0</v>
      </c>
      <c r="BJ104" s="300">
        <f t="shared" ca="1" si="145"/>
        <v>0</v>
      </c>
      <c r="BK104" s="300">
        <f t="shared" ca="1" si="145"/>
        <v>0</v>
      </c>
      <c r="BL104" s="300">
        <f t="shared" ca="1" si="145"/>
        <v>0</v>
      </c>
      <c r="BM104" s="300">
        <f t="shared" ca="1" si="145"/>
        <v>0</v>
      </c>
      <c r="BN104" s="300">
        <f t="shared" ca="1" si="145"/>
        <v>0</v>
      </c>
      <c r="BO104" s="300">
        <f t="shared" ca="1" si="145"/>
        <v>0</v>
      </c>
      <c r="BP104" s="300">
        <f t="shared" ca="1" si="145"/>
        <v>0</v>
      </c>
      <c r="BQ104" s="300">
        <f t="shared" ca="1" si="145"/>
        <v>0</v>
      </c>
      <c r="BR104" s="300">
        <f t="shared" ca="1" si="145"/>
        <v>0</v>
      </c>
      <c r="BS104" s="300">
        <f t="shared" ca="1" si="145"/>
        <v>0</v>
      </c>
      <c r="BT104" s="300">
        <f t="shared" ca="1" si="146"/>
        <v>0</v>
      </c>
      <c r="BU104" s="300">
        <f t="shared" ca="1" si="146"/>
        <v>0</v>
      </c>
      <c r="BV104" s="300">
        <f t="shared" ca="1" si="146"/>
        <v>0</v>
      </c>
      <c r="BW104" s="300">
        <f t="shared" ca="1" si="146"/>
        <v>0</v>
      </c>
      <c r="BX104" s="300">
        <f t="shared" ca="1" si="146"/>
        <v>0</v>
      </c>
      <c r="BY104" s="300">
        <f t="shared" ca="1" si="146"/>
        <v>0</v>
      </c>
      <c r="BZ104" s="300">
        <f t="shared" ca="1" si="146"/>
        <v>0</v>
      </c>
      <c r="CA104" s="300">
        <f t="shared" ca="1" si="146"/>
        <v>0</v>
      </c>
      <c r="CB104" s="300">
        <f t="shared" ca="1" si="146"/>
        <v>0</v>
      </c>
      <c r="CC104" s="300">
        <f t="shared" ca="1" si="146"/>
        <v>0</v>
      </c>
      <c r="CD104" s="300">
        <f t="shared" ca="1" si="147"/>
        <v>0</v>
      </c>
      <c r="CE104" s="300">
        <f t="shared" ca="1" si="147"/>
        <v>0</v>
      </c>
      <c r="CF104" s="300">
        <f t="shared" ca="1" si="147"/>
        <v>0</v>
      </c>
      <c r="CG104" s="300">
        <f t="shared" ca="1" si="147"/>
        <v>0</v>
      </c>
      <c r="CH104" s="300">
        <f t="shared" ca="1" si="147"/>
        <v>0</v>
      </c>
      <c r="CI104" s="300">
        <f t="shared" ca="1" si="147"/>
        <v>0</v>
      </c>
      <c r="CJ104" s="300">
        <f t="shared" ca="1" si="147"/>
        <v>0</v>
      </c>
      <c r="CK104" s="300">
        <f t="shared" ca="1" si="147"/>
        <v>0</v>
      </c>
      <c r="CL104" s="300">
        <f t="shared" ca="1" si="147"/>
        <v>0</v>
      </c>
      <c r="CM104" s="300">
        <f t="shared" ca="1" si="147"/>
        <v>0</v>
      </c>
      <c r="CN104" s="300">
        <f t="shared" ca="1" si="148"/>
        <v>0</v>
      </c>
      <c r="CO104" s="300">
        <f t="shared" ca="1" si="148"/>
        <v>0</v>
      </c>
      <c r="CP104" s="300">
        <f t="shared" ca="1" si="148"/>
        <v>0</v>
      </c>
      <c r="CQ104" s="300">
        <f t="shared" ca="1" si="148"/>
        <v>0</v>
      </c>
      <c r="CR104" s="300">
        <f t="shared" ca="1" si="148"/>
        <v>0</v>
      </c>
      <c r="CS104" s="300">
        <f t="shared" ca="1" si="148"/>
        <v>0</v>
      </c>
      <c r="CT104" s="300">
        <f t="shared" ca="1" si="148"/>
        <v>0</v>
      </c>
      <c r="CU104" s="300">
        <f t="shared" ca="1" si="148"/>
        <v>0</v>
      </c>
      <c r="CV104" s="300">
        <f t="shared" ca="1" si="148"/>
        <v>0</v>
      </c>
      <c r="CW104" s="300">
        <f t="shared" ca="1" si="148"/>
        <v>0</v>
      </c>
      <c r="CX104" s="300">
        <f t="shared" ca="1" si="149"/>
        <v>0</v>
      </c>
      <c r="CY104" s="300">
        <f t="shared" ca="1" si="149"/>
        <v>0</v>
      </c>
      <c r="CZ104" s="300">
        <f t="shared" ca="1" si="149"/>
        <v>0</v>
      </c>
      <c r="DA104" s="300">
        <f t="shared" ca="1" si="149"/>
        <v>0</v>
      </c>
      <c r="DB104" s="300">
        <f t="shared" ca="1" si="149"/>
        <v>0</v>
      </c>
      <c r="DC104" s="300">
        <f t="shared" ca="1" si="149"/>
        <v>0</v>
      </c>
      <c r="DD104" s="300">
        <f t="shared" ca="1" si="149"/>
        <v>0</v>
      </c>
      <c r="DE104" s="300">
        <f t="shared" ca="1" si="149"/>
        <v>0</v>
      </c>
      <c r="DF104" s="300">
        <f t="shared" ca="1" si="149"/>
        <v>0</v>
      </c>
      <c r="DG104" s="300">
        <f t="shared" ca="1" si="149"/>
        <v>0</v>
      </c>
      <c r="DH104" s="300">
        <f t="shared" ca="1" si="150"/>
        <v>0</v>
      </c>
      <c r="DI104" s="300">
        <f t="shared" ca="1" si="150"/>
        <v>0</v>
      </c>
      <c r="DJ104" s="300">
        <f t="shared" ca="1" si="150"/>
        <v>0</v>
      </c>
      <c r="DK104" s="300">
        <f t="shared" ca="1" si="150"/>
        <v>0</v>
      </c>
      <c r="DL104" s="300">
        <f t="shared" ca="1" si="150"/>
        <v>0</v>
      </c>
      <c r="DM104" s="300">
        <f t="shared" ca="1" si="150"/>
        <v>0</v>
      </c>
      <c r="DN104" s="300">
        <f t="shared" ca="1" si="150"/>
        <v>0</v>
      </c>
      <c r="DO104" s="300">
        <f t="shared" ca="1" si="150"/>
        <v>0</v>
      </c>
      <c r="DP104" s="300">
        <f t="shared" ca="1" si="150"/>
        <v>0</v>
      </c>
      <c r="DQ104" s="300">
        <f t="shared" ca="1" si="150"/>
        <v>0</v>
      </c>
      <c r="DR104" s="300">
        <f t="shared" ca="1" si="151"/>
        <v>0</v>
      </c>
      <c r="DS104" s="300">
        <f t="shared" ca="1" si="151"/>
        <v>0</v>
      </c>
      <c r="DT104" s="300">
        <f t="shared" ca="1" si="151"/>
        <v>0</v>
      </c>
      <c r="DU104" s="300">
        <f t="shared" ca="1" si="151"/>
        <v>0</v>
      </c>
      <c r="DV104" s="300">
        <f t="shared" ca="1" si="151"/>
        <v>0</v>
      </c>
      <c r="DW104" s="300">
        <f t="shared" ca="1" si="151"/>
        <v>0</v>
      </c>
      <c r="DX104" s="300">
        <f t="shared" ca="1" si="151"/>
        <v>0</v>
      </c>
      <c r="DY104" s="300">
        <f t="shared" ca="1" si="151"/>
        <v>0</v>
      </c>
      <c r="DZ104" s="300">
        <f t="shared" ca="1" si="151"/>
        <v>0</v>
      </c>
      <c r="EA104" s="300">
        <f t="shared" ca="1" si="151"/>
        <v>0</v>
      </c>
      <c r="EB104" s="300">
        <f t="shared" ca="1" si="152"/>
        <v>0</v>
      </c>
      <c r="EC104" s="300">
        <f t="shared" ca="1" si="152"/>
        <v>0</v>
      </c>
      <c r="ED104" s="300">
        <f t="shared" ca="1" si="152"/>
        <v>0</v>
      </c>
      <c r="EE104" s="300">
        <f t="shared" ca="1" si="152"/>
        <v>0</v>
      </c>
      <c r="EF104" s="300">
        <f t="shared" ca="1" si="152"/>
        <v>0</v>
      </c>
      <c r="EG104" s="300">
        <f t="shared" ca="1" si="152"/>
        <v>0</v>
      </c>
      <c r="EH104" s="300">
        <f t="shared" ca="1" si="152"/>
        <v>0</v>
      </c>
      <c r="EI104" s="300">
        <f t="shared" ca="1" si="152"/>
        <v>0</v>
      </c>
      <c r="EJ104" s="300">
        <f t="shared" ca="1" si="152"/>
        <v>0</v>
      </c>
      <c r="EK104" s="300">
        <f t="shared" ca="1" si="152"/>
        <v>0</v>
      </c>
      <c r="EL104" s="300">
        <f t="shared" ca="1" si="153"/>
        <v>0</v>
      </c>
      <c r="EM104" s="300">
        <f t="shared" ca="1" si="153"/>
        <v>0</v>
      </c>
      <c r="EN104" s="300">
        <f t="shared" ca="1" si="153"/>
        <v>0</v>
      </c>
      <c r="EO104" s="300">
        <f t="shared" ca="1" si="153"/>
        <v>0</v>
      </c>
      <c r="EP104" s="300">
        <f t="shared" ca="1" si="153"/>
        <v>0</v>
      </c>
      <c r="EQ104" s="300">
        <f t="shared" ca="1" si="153"/>
        <v>0</v>
      </c>
      <c r="ER104" s="300">
        <f t="shared" ca="1" si="153"/>
        <v>0</v>
      </c>
      <c r="ES104" s="300">
        <f t="shared" ca="1" si="153"/>
        <v>0</v>
      </c>
      <c r="ET104" s="300">
        <f t="shared" ca="1" si="153"/>
        <v>0</v>
      </c>
      <c r="EU104" s="300">
        <f t="shared" ca="1" si="153"/>
        <v>0</v>
      </c>
      <c r="EV104" s="300">
        <f t="shared" ca="1" si="153"/>
        <v>0</v>
      </c>
      <c r="EW104" s="300">
        <f t="shared" ca="1" si="153"/>
        <v>0</v>
      </c>
      <c r="EX104" s="300">
        <f t="shared" ca="1" si="153"/>
        <v>0</v>
      </c>
      <c r="EY104" s="612"/>
      <c r="EZ104" s="757" t="str">
        <f>'Main Input'!EZ104</f>
        <v>RPI</v>
      </c>
      <c r="FA104" s="766" t="str">
        <f>'Main Input'!FA104</f>
        <v>N/A</v>
      </c>
      <c r="FB104" s="766">
        <f>'Main Input'!FB104</f>
        <v>0</v>
      </c>
      <c r="FC104" s="766" t="str">
        <f>'Main Input'!FC104</f>
        <v>IT Solutions</v>
      </c>
      <c r="FD104" s="766" t="str">
        <f>'Main Input'!FD104</f>
        <v>Managed Services</v>
      </c>
      <c r="FE104" s="757" t="str">
        <f>'Main Input'!FE104</f>
        <v>Opex</v>
      </c>
      <c r="FF104" s="757" t="str">
        <f>'Main Input'!FF104</f>
        <v>ContractAccrual</v>
      </c>
      <c r="FG104" s="757" t="str">
        <f>'Main Input'!FG104</f>
        <v>Expense</v>
      </c>
      <c r="FH104" s="767" t="str">
        <f>'Main Input'!FH104</f>
        <v>A</v>
      </c>
      <c r="FI104" s="768">
        <f>'Main Input'!FI104</f>
        <v>0.22</v>
      </c>
      <c r="FJ104" s="768">
        <f>'Main Input'!FJ104</f>
        <v>0</v>
      </c>
      <c r="FK104" s="612"/>
      <c r="FL104" s="531">
        <f t="shared" si="121"/>
        <v>0</v>
      </c>
      <c r="FM104" s="532" t="str">
        <f t="shared" si="138"/>
        <v>Y</v>
      </c>
      <c r="FN104" s="532" t="str">
        <f t="shared" si="139"/>
        <v>Y</v>
      </c>
      <c r="FO104" s="532" t="str">
        <f t="shared" si="140"/>
        <v>Y</v>
      </c>
      <c r="FP104" s="532" t="str">
        <f t="shared" si="141"/>
        <v>Y</v>
      </c>
      <c r="FQ104" s="612"/>
      <c r="FT104" s="612"/>
    </row>
    <row r="105" spans="1:176">
      <c r="A105" s="750" t="str">
        <f>'Main Input'!A105</f>
        <v>MTB</v>
      </c>
      <c r="B105" s="762" t="str">
        <f>'Main Input'!B105</f>
        <v>Business Unit</v>
      </c>
      <c r="C105" s="762" t="str">
        <f>'Main Input'!C105</f>
        <v>Labour</v>
      </c>
      <c r="D105" s="762" t="str">
        <f>'Main Input'!D105</f>
        <v>TFR</v>
      </c>
      <c r="E105" s="762" t="str">
        <f>'Main Input'!E105</f>
        <v>Migration Engineer #24 (Wintel)</v>
      </c>
      <c r="F105" s="753" t="str">
        <f>'Main Input'!F105</f>
        <v>direct</v>
      </c>
      <c r="G105" s="753" t="str">
        <f>'Main Input'!G105</f>
        <v>Person</v>
      </c>
      <c r="H105" s="753" t="str">
        <f>'Main Input'!H105</f>
        <v>SDC.TSS.4</v>
      </c>
      <c r="I105" s="753">
        <f>'Main Input'!I105</f>
        <v>0</v>
      </c>
      <c r="J105" s="753">
        <f>'Main Input'!J105</f>
        <v>0</v>
      </c>
      <c r="K105" s="753" t="str">
        <f>'Main Input'!K105</f>
        <v>FJS</v>
      </c>
      <c r="L105" s="753" t="str">
        <f>'Main Input'!L105</f>
        <v>pTran</v>
      </c>
      <c r="M105" s="753">
        <f>'Main Input'!M105</f>
        <v>0</v>
      </c>
      <c r="N105" s="753">
        <f>'Main Input'!N105</f>
        <v>0</v>
      </c>
      <c r="O105" s="753" t="str">
        <f>'Main Input'!O105</f>
        <v>SPAIN</v>
      </c>
      <c r="P105" s="753">
        <f>'Main Input'!P105</f>
        <v>313</v>
      </c>
      <c r="Q105" s="753" t="str">
        <f>'Main Input'!Q105</f>
        <v>EUR</v>
      </c>
      <c r="R105" s="753" t="str">
        <f>'Main Input'!R105</f>
        <v>EMEA</v>
      </c>
      <c r="S105" s="753" t="str">
        <f>'Main Input'!S105</f>
        <v>Local</v>
      </c>
      <c r="T105" s="753">
        <f>'Main Input'!T105</f>
        <v>0</v>
      </c>
      <c r="U105" s="753">
        <f>'Main Input'!U105</f>
        <v>0</v>
      </c>
      <c r="V105" s="753" t="str">
        <f>'Main Input'!V105</f>
        <v>4_ATP</v>
      </c>
      <c r="W105" s="753">
        <f>'Main Input'!W105</f>
        <v>0</v>
      </c>
      <c r="X105" s="753">
        <f>'Main Input'!X105</f>
        <v>0</v>
      </c>
      <c r="Y105" s="753">
        <f>'Main Input'!Y105</f>
        <v>0</v>
      </c>
      <c r="Z105" s="753">
        <f>'Main Input'!Z105</f>
        <v>0</v>
      </c>
      <c r="AA105" s="753">
        <f>'Main Input'!AA105</f>
        <v>0</v>
      </c>
      <c r="AB105" s="763">
        <f>'Main Input'!AB105</f>
        <v>0</v>
      </c>
      <c r="AC105" s="763" t="str">
        <f>'Main Input'!AC105</f>
        <v>Days</v>
      </c>
      <c r="AD105" s="764">
        <f>'Main Input'!AD105</f>
        <v>85</v>
      </c>
      <c r="AE105" s="765">
        <f t="shared" ca="1" si="120"/>
        <v>26605</v>
      </c>
      <c r="AF105" s="299">
        <f t="shared" ref="AF105:AO112" si="154">IF(f_ChkCon,0,((f_MultiCon/f_CurCon)*OutCon)*(f_IndCon))</f>
        <v>0</v>
      </c>
      <c r="AG105" s="300">
        <f t="shared" ca="1" si="154"/>
        <v>0</v>
      </c>
      <c r="AH105" s="300">
        <f t="shared" ca="1" si="154"/>
        <v>6651.25</v>
      </c>
      <c r="AI105" s="300">
        <f t="shared" ca="1" si="154"/>
        <v>6651.25</v>
      </c>
      <c r="AJ105" s="300">
        <f t="shared" ca="1" si="154"/>
        <v>6651.25</v>
      </c>
      <c r="AK105" s="300">
        <f t="shared" ca="1" si="154"/>
        <v>6651.25</v>
      </c>
      <c r="AL105" s="300">
        <f t="shared" ca="1" si="154"/>
        <v>0</v>
      </c>
      <c r="AM105" s="300">
        <f t="shared" ca="1" si="154"/>
        <v>0</v>
      </c>
      <c r="AN105" s="300">
        <f t="shared" ca="1" si="154"/>
        <v>0</v>
      </c>
      <c r="AO105" s="300">
        <f t="shared" ca="1" si="154"/>
        <v>0</v>
      </c>
      <c r="AP105" s="300">
        <f t="shared" ref="AP105:AY112" ca="1" si="155">IF(f_ChkCon,0,((f_MultiCon/f_CurCon)*OutCon)*(f_IndCon))</f>
        <v>0</v>
      </c>
      <c r="AQ105" s="300">
        <f t="shared" ca="1" si="155"/>
        <v>0</v>
      </c>
      <c r="AR105" s="300">
        <f t="shared" ca="1" si="155"/>
        <v>0</v>
      </c>
      <c r="AS105" s="300">
        <f t="shared" ca="1" si="155"/>
        <v>0</v>
      </c>
      <c r="AT105" s="300">
        <f t="shared" ca="1" si="155"/>
        <v>0</v>
      </c>
      <c r="AU105" s="300">
        <f t="shared" ca="1" si="155"/>
        <v>0</v>
      </c>
      <c r="AV105" s="300">
        <f t="shared" ca="1" si="155"/>
        <v>0</v>
      </c>
      <c r="AW105" s="300">
        <f t="shared" ca="1" si="155"/>
        <v>0</v>
      </c>
      <c r="AX105" s="300">
        <f t="shared" ca="1" si="155"/>
        <v>0</v>
      </c>
      <c r="AY105" s="300">
        <f t="shared" ca="1" si="155"/>
        <v>0</v>
      </c>
      <c r="AZ105" s="300">
        <f t="shared" ref="AZ105:BI112" ca="1" si="156">IF(f_ChkCon,0,((f_MultiCon/f_CurCon)*OutCon)*(f_IndCon))</f>
        <v>0</v>
      </c>
      <c r="BA105" s="300">
        <f t="shared" ca="1" si="156"/>
        <v>0</v>
      </c>
      <c r="BB105" s="300">
        <f t="shared" ca="1" si="156"/>
        <v>0</v>
      </c>
      <c r="BC105" s="300">
        <f t="shared" ca="1" si="156"/>
        <v>0</v>
      </c>
      <c r="BD105" s="300">
        <f t="shared" ca="1" si="156"/>
        <v>0</v>
      </c>
      <c r="BE105" s="300">
        <f t="shared" ca="1" si="156"/>
        <v>0</v>
      </c>
      <c r="BF105" s="300">
        <f t="shared" ca="1" si="156"/>
        <v>0</v>
      </c>
      <c r="BG105" s="300">
        <f t="shared" ca="1" si="156"/>
        <v>0</v>
      </c>
      <c r="BH105" s="300">
        <f t="shared" ca="1" si="156"/>
        <v>0</v>
      </c>
      <c r="BI105" s="300">
        <f t="shared" ca="1" si="156"/>
        <v>0</v>
      </c>
      <c r="BJ105" s="300">
        <f t="shared" ref="BJ105:BS112" ca="1" si="157">IF(f_ChkCon,0,((f_MultiCon/f_CurCon)*OutCon)*(f_IndCon))</f>
        <v>0</v>
      </c>
      <c r="BK105" s="300">
        <f t="shared" ca="1" si="157"/>
        <v>0</v>
      </c>
      <c r="BL105" s="300">
        <f t="shared" ca="1" si="157"/>
        <v>0</v>
      </c>
      <c r="BM105" s="300">
        <f t="shared" ca="1" si="157"/>
        <v>0</v>
      </c>
      <c r="BN105" s="300">
        <f t="shared" ca="1" si="157"/>
        <v>0</v>
      </c>
      <c r="BO105" s="300">
        <f t="shared" ca="1" si="157"/>
        <v>0</v>
      </c>
      <c r="BP105" s="300">
        <f t="shared" ca="1" si="157"/>
        <v>0</v>
      </c>
      <c r="BQ105" s="300">
        <f t="shared" ca="1" si="157"/>
        <v>0</v>
      </c>
      <c r="BR105" s="300">
        <f t="shared" ca="1" si="157"/>
        <v>0</v>
      </c>
      <c r="BS105" s="300">
        <f t="shared" ca="1" si="157"/>
        <v>0</v>
      </c>
      <c r="BT105" s="300">
        <f t="shared" ref="BT105:CC112" ca="1" si="158">IF(f_ChkCon,0,((f_MultiCon/f_CurCon)*OutCon)*(f_IndCon))</f>
        <v>0</v>
      </c>
      <c r="BU105" s="300">
        <f t="shared" ca="1" si="158"/>
        <v>0</v>
      </c>
      <c r="BV105" s="300">
        <f t="shared" ca="1" si="158"/>
        <v>0</v>
      </c>
      <c r="BW105" s="300">
        <f t="shared" ca="1" si="158"/>
        <v>0</v>
      </c>
      <c r="BX105" s="300">
        <f t="shared" ca="1" si="158"/>
        <v>0</v>
      </c>
      <c r="BY105" s="300">
        <f t="shared" ca="1" si="158"/>
        <v>0</v>
      </c>
      <c r="BZ105" s="300">
        <f t="shared" ca="1" si="158"/>
        <v>0</v>
      </c>
      <c r="CA105" s="300">
        <f t="shared" ca="1" si="158"/>
        <v>0</v>
      </c>
      <c r="CB105" s="300">
        <f t="shared" ca="1" si="158"/>
        <v>0</v>
      </c>
      <c r="CC105" s="300">
        <f t="shared" ca="1" si="158"/>
        <v>0</v>
      </c>
      <c r="CD105" s="300">
        <f t="shared" ref="CD105:CM112" ca="1" si="159">IF(f_ChkCon,0,((f_MultiCon/f_CurCon)*OutCon)*(f_IndCon))</f>
        <v>0</v>
      </c>
      <c r="CE105" s="300">
        <f t="shared" ca="1" si="159"/>
        <v>0</v>
      </c>
      <c r="CF105" s="300">
        <f t="shared" ca="1" si="159"/>
        <v>0</v>
      </c>
      <c r="CG105" s="300">
        <f t="shared" ca="1" si="159"/>
        <v>0</v>
      </c>
      <c r="CH105" s="300">
        <f t="shared" ca="1" si="159"/>
        <v>0</v>
      </c>
      <c r="CI105" s="300">
        <f t="shared" ca="1" si="159"/>
        <v>0</v>
      </c>
      <c r="CJ105" s="300">
        <f t="shared" ca="1" si="159"/>
        <v>0</v>
      </c>
      <c r="CK105" s="300">
        <f t="shared" ca="1" si="159"/>
        <v>0</v>
      </c>
      <c r="CL105" s="300">
        <f t="shared" ca="1" si="159"/>
        <v>0</v>
      </c>
      <c r="CM105" s="300">
        <f t="shared" ca="1" si="159"/>
        <v>0</v>
      </c>
      <c r="CN105" s="300">
        <f t="shared" ref="CN105:CW112" ca="1" si="160">IF(f_ChkCon,0,((f_MultiCon/f_CurCon)*OutCon)*(f_IndCon))</f>
        <v>0</v>
      </c>
      <c r="CO105" s="300">
        <f t="shared" ca="1" si="160"/>
        <v>0</v>
      </c>
      <c r="CP105" s="300">
        <f t="shared" ca="1" si="160"/>
        <v>0</v>
      </c>
      <c r="CQ105" s="300">
        <f t="shared" ca="1" si="160"/>
        <v>0</v>
      </c>
      <c r="CR105" s="300">
        <f t="shared" ca="1" si="160"/>
        <v>0</v>
      </c>
      <c r="CS105" s="300">
        <f t="shared" ca="1" si="160"/>
        <v>0</v>
      </c>
      <c r="CT105" s="300">
        <f t="shared" ca="1" si="160"/>
        <v>0</v>
      </c>
      <c r="CU105" s="300">
        <f t="shared" ca="1" si="160"/>
        <v>0</v>
      </c>
      <c r="CV105" s="300">
        <f t="shared" ca="1" si="160"/>
        <v>0</v>
      </c>
      <c r="CW105" s="300">
        <f t="shared" ca="1" si="160"/>
        <v>0</v>
      </c>
      <c r="CX105" s="300">
        <f t="shared" ref="CX105:DG112" ca="1" si="161">IF(f_ChkCon,0,((f_MultiCon/f_CurCon)*OutCon)*(f_IndCon))</f>
        <v>0</v>
      </c>
      <c r="CY105" s="300">
        <f t="shared" ca="1" si="161"/>
        <v>0</v>
      </c>
      <c r="CZ105" s="300">
        <f t="shared" ca="1" si="161"/>
        <v>0</v>
      </c>
      <c r="DA105" s="300">
        <f t="shared" ca="1" si="161"/>
        <v>0</v>
      </c>
      <c r="DB105" s="300">
        <f t="shared" ca="1" si="161"/>
        <v>0</v>
      </c>
      <c r="DC105" s="300">
        <f t="shared" ca="1" si="161"/>
        <v>0</v>
      </c>
      <c r="DD105" s="300">
        <f t="shared" ca="1" si="161"/>
        <v>0</v>
      </c>
      <c r="DE105" s="300">
        <f t="shared" ca="1" si="161"/>
        <v>0</v>
      </c>
      <c r="DF105" s="300">
        <f t="shared" ca="1" si="161"/>
        <v>0</v>
      </c>
      <c r="DG105" s="300">
        <f t="shared" ca="1" si="161"/>
        <v>0</v>
      </c>
      <c r="DH105" s="300">
        <f t="shared" ref="DH105:DQ112" ca="1" si="162">IF(f_ChkCon,0,((f_MultiCon/f_CurCon)*OutCon)*(f_IndCon))</f>
        <v>0</v>
      </c>
      <c r="DI105" s="300">
        <f t="shared" ca="1" si="162"/>
        <v>0</v>
      </c>
      <c r="DJ105" s="300">
        <f t="shared" ca="1" si="162"/>
        <v>0</v>
      </c>
      <c r="DK105" s="300">
        <f t="shared" ca="1" si="162"/>
        <v>0</v>
      </c>
      <c r="DL105" s="300">
        <f t="shared" ca="1" si="162"/>
        <v>0</v>
      </c>
      <c r="DM105" s="300">
        <f t="shared" ca="1" si="162"/>
        <v>0</v>
      </c>
      <c r="DN105" s="300">
        <f t="shared" ca="1" si="162"/>
        <v>0</v>
      </c>
      <c r="DO105" s="300">
        <f t="shared" ca="1" si="162"/>
        <v>0</v>
      </c>
      <c r="DP105" s="300">
        <f t="shared" ca="1" si="162"/>
        <v>0</v>
      </c>
      <c r="DQ105" s="300">
        <f t="shared" ca="1" si="162"/>
        <v>0</v>
      </c>
      <c r="DR105" s="300">
        <f t="shared" ref="DR105:EA112" ca="1" si="163">IF(f_ChkCon,0,((f_MultiCon/f_CurCon)*OutCon)*(f_IndCon))</f>
        <v>0</v>
      </c>
      <c r="DS105" s="300">
        <f t="shared" ca="1" si="163"/>
        <v>0</v>
      </c>
      <c r="DT105" s="300">
        <f t="shared" ca="1" si="163"/>
        <v>0</v>
      </c>
      <c r="DU105" s="300">
        <f t="shared" ca="1" si="163"/>
        <v>0</v>
      </c>
      <c r="DV105" s="300">
        <f t="shared" ca="1" si="163"/>
        <v>0</v>
      </c>
      <c r="DW105" s="300">
        <f t="shared" ca="1" si="163"/>
        <v>0</v>
      </c>
      <c r="DX105" s="300">
        <f t="shared" ca="1" si="163"/>
        <v>0</v>
      </c>
      <c r="DY105" s="300">
        <f t="shared" ca="1" si="163"/>
        <v>0</v>
      </c>
      <c r="DZ105" s="300">
        <f t="shared" ca="1" si="163"/>
        <v>0</v>
      </c>
      <c r="EA105" s="300">
        <f t="shared" ca="1" si="163"/>
        <v>0</v>
      </c>
      <c r="EB105" s="300">
        <f t="shared" ref="EB105:EK112" ca="1" si="164">IF(f_ChkCon,0,((f_MultiCon/f_CurCon)*OutCon)*(f_IndCon))</f>
        <v>0</v>
      </c>
      <c r="EC105" s="300">
        <f t="shared" ca="1" si="164"/>
        <v>0</v>
      </c>
      <c r="ED105" s="300">
        <f t="shared" ca="1" si="164"/>
        <v>0</v>
      </c>
      <c r="EE105" s="300">
        <f t="shared" ca="1" si="164"/>
        <v>0</v>
      </c>
      <c r="EF105" s="300">
        <f t="shared" ca="1" si="164"/>
        <v>0</v>
      </c>
      <c r="EG105" s="300">
        <f t="shared" ca="1" si="164"/>
        <v>0</v>
      </c>
      <c r="EH105" s="300">
        <f t="shared" ca="1" si="164"/>
        <v>0</v>
      </c>
      <c r="EI105" s="300">
        <f t="shared" ca="1" si="164"/>
        <v>0</v>
      </c>
      <c r="EJ105" s="300">
        <f t="shared" ca="1" si="164"/>
        <v>0</v>
      </c>
      <c r="EK105" s="300">
        <f t="shared" ca="1" si="164"/>
        <v>0</v>
      </c>
      <c r="EL105" s="300">
        <f t="shared" ref="EL105:EX112" ca="1" si="165">IF(f_ChkCon,0,((f_MultiCon/f_CurCon)*OutCon)*(f_IndCon))</f>
        <v>0</v>
      </c>
      <c r="EM105" s="300">
        <f t="shared" ca="1" si="165"/>
        <v>0</v>
      </c>
      <c r="EN105" s="300">
        <f t="shared" ca="1" si="165"/>
        <v>0</v>
      </c>
      <c r="EO105" s="300">
        <f t="shared" ca="1" si="165"/>
        <v>0</v>
      </c>
      <c r="EP105" s="300">
        <f t="shared" ca="1" si="165"/>
        <v>0</v>
      </c>
      <c r="EQ105" s="300">
        <f t="shared" ca="1" si="165"/>
        <v>0</v>
      </c>
      <c r="ER105" s="300">
        <f t="shared" ca="1" si="165"/>
        <v>0</v>
      </c>
      <c r="ES105" s="300">
        <f t="shared" ca="1" si="165"/>
        <v>0</v>
      </c>
      <c r="ET105" s="300">
        <f t="shared" ca="1" si="165"/>
        <v>0</v>
      </c>
      <c r="EU105" s="300">
        <f t="shared" ca="1" si="165"/>
        <v>0</v>
      </c>
      <c r="EV105" s="300">
        <f t="shared" ca="1" si="165"/>
        <v>0</v>
      </c>
      <c r="EW105" s="300">
        <f t="shared" ca="1" si="165"/>
        <v>0</v>
      </c>
      <c r="EX105" s="300">
        <f t="shared" ca="1" si="165"/>
        <v>0</v>
      </c>
      <c r="EY105" s="612"/>
      <c r="EZ105" s="757" t="str">
        <f>'Main Input'!EZ105</f>
        <v>RPI</v>
      </c>
      <c r="FA105" s="766" t="str">
        <f>'Main Input'!FA105</f>
        <v>N/A</v>
      </c>
      <c r="FB105" s="766">
        <f>'Main Input'!FB105</f>
        <v>0</v>
      </c>
      <c r="FC105" s="766" t="str">
        <f>'Main Input'!FC105</f>
        <v>IT Solutions</v>
      </c>
      <c r="FD105" s="766" t="str">
        <f>'Main Input'!FD105</f>
        <v>Managed Services</v>
      </c>
      <c r="FE105" s="757" t="str">
        <f>'Main Input'!FE105</f>
        <v>Opex</v>
      </c>
      <c r="FF105" s="757" t="str">
        <f>'Main Input'!FF105</f>
        <v>ContractAccrual</v>
      </c>
      <c r="FG105" s="757" t="str">
        <f>'Main Input'!FG105</f>
        <v>Expense</v>
      </c>
      <c r="FH105" s="767" t="str">
        <f>'Main Input'!FH105</f>
        <v>A</v>
      </c>
      <c r="FI105" s="768">
        <f>'Main Input'!FI105</f>
        <v>0.22</v>
      </c>
      <c r="FJ105" s="768">
        <f>'Main Input'!FJ105</f>
        <v>0</v>
      </c>
      <c r="FK105" s="612"/>
      <c r="FL105" s="531">
        <f t="shared" si="121"/>
        <v>0</v>
      </c>
      <c r="FM105" s="532" t="str">
        <f t="shared" si="138"/>
        <v>Y</v>
      </c>
      <c r="FN105" s="532" t="str">
        <f t="shared" si="139"/>
        <v>Y</v>
      </c>
      <c r="FO105" s="532" t="str">
        <f t="shared" si="140"/>
        <v>Y</v>
      </c>
      <c r="FP105" s="532" t="str">
        <f t="shared" si="141"/>
        <v>Y</v>
      </c>
      <c r="FQ105" s="612"/>
      <c r="FT105" s="612"/>
    </row>
    <row r="106" spans="1:176">
      <c r="A106" s="750" t="str">
        <f>'Main Input'!A106</f>
        <v>MTB</v>
      </c>
      <c r="B106" s="762" t="str">
        <f>'Main Input'!B106</f>
        <v>Business Unit</v>
      </c>
      <c r="C106" s="762" t="str">
        <f>'Main Input'!C106</f>
        <v>Labour</v>
      </c>
      <c r="D106" s="762" t="str">
        <f>'Main Input'!D106</f>
        <v>TFR</v>
      </c>
      <c r="E106" s="762" t="str">
        <f>'Main Input'!E106</f>
        <v>Migration Engineer #25 (Wintel)</v>
      </c>
      <c r="F106" s="753" t="str">
        <f>'Main Input'!F106</f>
        <v>direct</v>
      </c>
      <c r="G106" s="753" t="str">
        <f>'Main Input'!G106</f>
        <v>Person</v>
      </c>
      <c r="H106" s="753" t="str">
        <f>'Main Input'!H106</f>
        <v>SDC.TSS.4</v>
      </c>
      <c r="I106" s="753">
        <f>'Main Input'!I106</f>
        <v>0</v>
      </c>
      <c r="J106" s="753">
        <f>'Main Input'!J106</f>
        <v>0</v>
      </c>
      <c r="K106" s="753" t="str">
        <f>'Main Input'!K106</f>
        <v>FJS</v>
      </c>
      <c r="L106" s="753" t="str">
        <f>'Main Input'!L106</f>
        <v>pTran</v>
      </c>
      <c r="M106" s="753">
        <f>'Main Input'!M106</f>
        <v>0</v>
      </c>
      <c r="N106" s="753">
        <f>'Main Input'!N106</f>
        <v>0</v>
      </c>
      <c r="O106" s="753" t="str">
        <f>'Main Input'!O106</f>
        <v>SPAIN</v>
      </c>
      <c r="P106" s="753">
        <f>'Main Input'!P106</f>
        <v>313</v>
      </c>
      <c r="Q106" s="753" t="str">
        <f>'Main Input'!Q106</f>
        <v>EUR</v>
      </c>
      <c r="R106" s="753" t="str">
        <f>'Main Input'!R106</f>
        <v>EMEA</v>
      </c>
      <c r="S106" s="753" t="str">
        <f>'Main Input'!S106</f>
        <v>Local</v>
      </c>
      <c r="T106" s="753">
        <f>'Main Input'!T106</f>
        <v>0</v>
      </c>
      <c r="U106" s="753">
        <f>'Main Input'!U106</f>
        <v>0</v>
      </c>
      <c r="V106" s="753" t="str">
        <f>'Main Input'!V106</f>
        <v>4_ATP</v>
      </c>
      <c r="W106" s="753">
        <f>'Main Input'!W106</f>
        <v>0</v>
      </c>
      <c r="X106" s="753">
        <f>'Main Input'!X106</f>
        <v>0</v>
      </c>
      <c r="Y106" s="753">
        <f>'Main Input'!Y106</f>
        <v>0</v>
      </c>
      <c r="Z106" s="753">
        <f>'Main Input'!Z106</f>
        <v>0</v>
      </c>
      <c r="AA106" s="753">
        <f>'Main Input'!AA106</f>
        <v>0</v>
      </c>
      <c r="AB106" s="763">
        <f>'Main Input'!AB106</f>
        <v>0</v>
      </c>
      <c r="AC106" s="763" t="str">
        <f>'Main Input'!AC106</f>
        <v>Days</v>
      </c>
      <c r="AD106" s="764">
        <f>'Main Input'!AD106</f>
        <v>85</v>
      </c>
      <c r="AE106" s="765">
        <f t="shared" ca="1" si="120"/>
        <v>26605</v>
      </c>
      <c r="AF106" s="299">
        <f t="shared" si="154"/>
        <v>0</v>
      </c>
      <c r="AG106" s="300">
        <f t="shared" ca="1" si="154"/>
        <v>0</v>
      </c>
      <c r="AH106" s="300">
        <f t="shared" ca="1" si="154"/>
        <v>6651.25</v>
      </c>
      <c r="AI106" s="300">
        <f t="shared" ca="1" si="154"/>
        <v>6651.25</v>
      </c>
      <c r="AJ106" s="300">
        <f t="shared" ca="1" si="154"/>
        <v>6651.25</v>
      </c>
      <c r="AK106" s="300">
        <f t="shared" ca="1" si="154"/>
        <v>6651.25</v>
      </c>
      <c r="AL106" s="300">
        <f t="shared" ca="1" si="154"/>
        <v>0</v>
      </c>
      <c r="AM106" s="300">
        <f t="shared" ca="1" si="154"/>
        <v>0</v>
      </c>
      <c r="AN106" s="300">
        <f t="shared" ca="1" si="154"/>
        <v>0</v>
      </c>
      <c r="AO106" s="300">
        <f t="shared" ca="1" si="154"/>
        <v>0</v>
      </c>
      <c r="AP106" s="300">
        <f t="shared" ca="1" si="155"/>
        <v>0</v>
      </c>
      <c r="AQ106" s="300">
        <f t="shared" ca="1" si="155"/>
        <v>0</v>
      </c>
      <c r="AR106" s="300">
        <f t="shared" ca="1" si="155"/>
        <v>0</v>
      </c>
      <c r="AS106" s="300">
        <f t="shared" ca="1" si="155"/>
        <v>0</v>
      </c>
      <c r="AT106" s="300">
        <f t="shared" ca="1" si="155"/>
        <v>0</v>
      </c>
      <c r="AU106" s="300">
        <f t="shared" ca="1" si="155"/>
        <v>0</v>
      </c>
      <c r="AV106" s="300">
        <f t="shared" ca="1" si="155"/>
        <v>0</v>
      </c>
      <c r="AW106" s="300">
        <f t="shared" ca="1" si="155"/>
        <v>0</v>
      </c>
      <c r="AX106" s="300">
        <f t="shared" ca="1" si="155"/>
        <v>0</v>
      </c>
      <c r="AY106" s="300">
        <f t="shared" ca="1" si="155"/>
        <v>0</v>
      </c>
      <c r="AZ106" s="300">
        <f t="shared" ca="1" si="156"/>
        <v>0</v>
      </c>
      <c r="BA106" s="300">
        <f t="shared" ca="1" si="156"/>
        <v>0</v>
      </c>
      <c r="BB106" s="300">
        <f t="shared" ca="1" si="156"/>
        <v>0</v>
      </c>
      <c r="BC106" s="300">
        <f t="shared" ca="1" si="156"/>
        <v>0</v>
      </c>
      <c r="BD106" s="300">
        <f t="shared" ca="1" si="156"/>
        <v>0</v>
      </c>
      <c r="BE106" s="300">
        <f t="shared" ca="1" si="156"/>
        <v>0</v>
      </c>
      <c r="BF106" s="300">
        <f t="shared" ca="1" si="156"/>
        <v>0</v>
      </c>
      <c r="BG106" s="300">
        <f t="shared" ca="1" si="156"/>
        <v>0</v>
      </c>
      <c r="BH106" s="300">
        <f t="shared" ca="1" si="156"/>
        <v>0</v>
      </c>
      <c r="BI106" s="300">
        <f t="shared" ca="1" si="156"/>
        <v>0</v>
      </c>
      <c r="BJ106" s="300">
        <f t="shared" ca="1" si="157"/>
        <v>0</v>
      </c>
      <c r="BK106" s="300">
        <f t="shared" ca="1" si="157"/>
        <v>0</v>
      </c>
      <c r="BL106" s="300">
        <f t="shared" ca="1" si="157"/>
        <v>0</v>
      </c>
      <c r="BM106" s="300">
        <f t="shared" ca="1" si="157"/>
        <v>0</v>
      </c>
      <c r="BN106" s="300">
        <f t="shared" ca="1" si="157"/>
        <v>0</v>
      </c>
      <c r="BO106" s="300">
        <f t="shared" ca="1" si="157"/>
        <v>0</v>
      </c>
      <c r="BP106" s="300">
        <f t="shared" ca="1" si="157"/>
        <v>0</v>
      </c>
      <c r="BQ106" s="300">
        <f t="shared" ca="1" si="157"/>
        <v>0</v>
      </c>
      <c r="BR106" s="300">
        <f t="shared" ca="1" si="157"/>
        <v>0</v>
      </c>
      <c r="BS106" s="300">
        <f t="shared" ca="1" si="157"/>
        <v>0</v>
      </c>
      <c r="BT106" s="300">
        <f t="shared" ca="1" si="158"/>
        <v>0</v>
      </c>
      <c r="BU106" s="300">
        <f t="shared" ca="1" si="158"/>
        <v>0</v>
      </c>
      <c r="BV106" s="300">
        <f t="shared" ca="1" si="158"/>
        <v>0</v>
      </c>
      <c r="BW106" s="300">
        <f t="shared" ca="1" si="158"/>
        <v>0</v>
      </c>
      <c r="BX106" s="300">
        <f t="shared" ca="1" si="158"/>
        <v>0</v>
      </c>
      <c r="BY106" s="300">
        <f t="shared" ca="1" si="158"/>
        <v>0</v>
      </c>
      <c r="BZ106" s="300">
        <f t="shared" ca="1" si="158"/>
        <v>0</v>
      </c>
      <c r="CA106" s="300">
        <f t="shared" ca="1" si="158"/>
        <v>0</v>
      </c>
      <c r="CB106" s="300">
        <f t="shared" ca="1" si="158"/>
        <v>0</v>
      </c>
      <c r="CC106" s="300">
        <f t="shared" ca="1" si="158"/>
        <v>0</v>
      </c>
      <c r="CD106" s="300">
        <f t="shared" ca="1" si="159"/>
        <v>0</v>
      </c>
      <c r="CE106" s="300">
        <f t="shared" ca="1" si="159"/>
        <v>0</v>
      </c>
      <c r="CF106" s="300">
        <f t="shared" ca="1" si="159"/>
        <v>0</v>
      </c>
      <c r="CG106" s="300">
        <f t="shared" ca="1" si="159"/>
        <v>0</v>
      </c>
      <c r="CH106" s="300">
        <f t="shared" ca="1" si="159"/>
        <v>0</v>
      </c>
      <c r="CI106" s="300">
        <f t="shared" ca="1" si="159"/>
        <v>0</v>
      </c>
      <c r="CJ106" s="300">
        <f t="shared" ca="1" si="159"/>
        <v>0</v>
      </c>
      <c r="CK106" s="300">
        <f t="shared" ca="1" si="159"/>
        <v>0</v>
      </c>
      <c r="CL106" s="300">
        <f t="shared" ca="1" si="159"/>
        <v>0</v>
      </c>
      <c r="CM106" s="300">
        <f t="shared" ca="1" si="159"/>
        <v>0</v>
      </c>
      <c r="CN106" s="300">
        <f t="shared" ca="1" si="160"/>
        <v>0</v>
      </c>
      <c r="CO106" s="300">
        <f t="shared" ca="1" si="160"/>
        <v>0</v>
      </c>
      <c r="CP106" s="300">
        <f t="shared" ca="1" si="160"/>
        <v>0</v>
      </c>
      <c r="CQ106" s="300">
        <f t="shared" ca="1" si="160"/>
        <v>0</v>
      </c>
      <c r="CR106" s="300">
        <f t="shared" ca="1" si="160"/>
        <v>0</v>
      </c>
      <c r="CS106" s="300">
        <f t="shared" ca="1" si="160"/>
        <v>0</v>
      </c>
      <c r="CT106" s="300">
        <f t="shared" ca="1" si="160"/>
        <v>0</v>
      </c>
      <c r="CU106" s="300">
        <f t="shared" ca="1" si="160"/>
        <v>0</v>
      </c>
      <c r="CV106" s="300">
        <f t="shared" ca="1" si="160"/>
        <v>0</v>
      </c>
      <c r="CW106" s="300">
        <f t="shared" ca="1" si="160"/>
        <v>0</v>
      </c>
      <c r="CX106" s="300">
        <f t="shared" ca="1" si="161"/>
        <v>0</v>
      </c>
      <c r="CY106" s="300">
        <f t="shared" ca="1" si="161"/>
        <v>0</v>
      </c>
      <c r="CZ106" s="300">
        <f t="shared" ca="1" si="161"/>
        <v>0</v>
      </c>
      <c r="DA106" s="300">
        <f t="shared" ca="1" si="161"/>
        <v>0</v>
      </c>
      <c r="DB106" s="300">
        <f t="shared" ca="1" si="161"/>
        <v>0</v>
      </c>
      <c r="DC106" s="300">
        <f t="shared" ca="1" si="161"/>
        <v>0</v>
      </c>
      <c r="DD106" s="300">
        <f t="shared" ca="1" si="161"/>
        <v>0</v>
      </c>
      <c r="DE106" s="300">
        <f t="shared" ca="1" si="161"/>
        <v>0</v>
      </c>
      <c r="DF106" s="300">
        <f t="shared" ca="1" si="161"/>
        <v>0</v>
      </c>
      <c r="DG106" s="300">
        <f t="shared" ca="1" si="161"/>
        <v>0</v>
      </c>
      <c r="DH106" s="300">
        <f t="shared" ca="1" si="162"/>
        <v>0</v>
      </c>
      <c r="DI106" s="300">
        <f t="shared" ca="1" si="162"/>
        <v>0</v>
      </c>
      <c r="DJ106" s="300">
        <f t="shared" ca="1" si="162"/>
        <v>0</v>
      </c>
      <c r="DK106" s="300">
        <f t="shared" ca="1" si="162"/>
        <v>0</v>
      </c>
      <c r="DL106" s="300">
        <f t="shared" ca="1" si="162"/>
        <v>0</v>
      </c>
      <c r="DM106" s="300">
        <f t="shared" ca="1" si="162"/>
        <v>0</v>
      </c>
      <c r="DN106" s="300">
        <f t="shared" ca="1" si="162"/>
        <v>0</v>
      </c>
      <c r="DO106" s="300">
        <f t="shared" ca="1" si="162"/>
        <v>0</v>
      </c>
      <c r="DP106" s="300">
        <f t="shared" ca="1" si="162"/>
        <v>0</v>
      </c>
      <c r="DQ106" s="300">
        <f t="shared" ca="1" si="162"/>
        <v>0</v>
      </c>
      <c r="DR106" s="300">
        <f t="shared" ca="1" si="163"/>
        <v>0</v>
      </c>
      <c r="DS106" s="300">
        <f t="shared" ca="1" si="163"/>
        <v>0</v>
      </c>
      <c r="DT106" s="300">
        <f t="shared" ca="1" si="163"/>
        <v>0</v>
      </c>
      <c r="DU106" s="300">
        <f t="shared" ca="1" si="163"/>
        <v>0</v>
      </c>
      <c r="DV106" s="300">
        <f t="shared" ca="1" si="163"/>
        <v>0</v>
      </c>
      <c r="DW106" s="300">
        <f t="shared" ca="1" si="163"/>
        <v>0</v>
      </c>
      <c r="DX106" s="300">
        <f t="shared" ca="1" si="163"/>
        <v>0</v>
      </c>
      <c r="DY106" s="300">
        <f t="shared" ca="1" si="163"/>
        <v>0</v>
      </c>
      <c r="DZ106" s="300">
        <f t="shared" ca="1" si="163"/>
        <v>0</v>
      </c>
      <c r="EA106" s="300">
        <f t="shared" ca="1" si="163"/>
        <v>0</v>
      </c>
      <c r="EB106" s="300">
        <f t="shared" ca="1" si="164"/>
        <v>0</v>
      </c>
      <c r="EC106" s="300">
        <f t="shared" ca="1" si="164"/>
        <v>0</v>
      </c>
      <c r="ED106" s="300">
        <f t="shared" ca="1" si="164"/>
        <v>0</v>
      </c>
      <c r="EE106" s="300">
        <f t="shared" ca="1" si="164"/>
        <v>0</v>
      </c>
      <c r="EF106" s="300">
        <f t="shared" ca="1" si="164"/>
        <v>0</v>
      </c>
      <c r="EG106" s="300">
        <f t="shared" ca="1" si="164"/>
        <v>0</v>
      </c>
      <c r="EH106" s="300">
        <f t="shared" ca="1" si="164"/>
        <v>0</v>
      </c>
      <c r="EI106" s="300">
        <f t="shared" ca="1" si="164"/>
        <v>0</v>
      </c>
      <c r="EJ106" s="300">
        <f t="shared" ca="1" si="164"/>
        <v>0</v>
      </c>
      <c r="EK106" s="300">
        <f t="shared" ca="1" si="164"/>
        <v>0</v>
      </c>
      <c r="EL106" s="300">
        <f t="shared" ca="1" si="165"/>
        <v>0</v>
      </c>
      <c r="EM106" s="300">
        <f t="shared" ca="1" si="165"/>
        <v>0</v>
      </c>
      <c r="EN106" s="300">
        <f t="shared" ca="1" si="165"/>
        <v>0</v>
      </c>
      <c r="EO106" s="300">
        <f t="shared" ca="1" si="165"/>
        <v>0</v>
      </c>
      <c r="EP106" s="300">
        <f t="shared" ca="1" si="165"/>
        <v>0</v>
      </c>
      <c r="EQ106" s="300">
        <f t="shared" ca="1" si="165"/>
        <v>0</v>
      </c>
      <c r="ER106" s="300">
        <f t="shared" ca="1" si="165"/>
        <v>0</v>
      </c>
      <c r="ES106" s="300">
        <f t="shared" ca="1" si="165"/>
        <v>0</v>
      </c>
      <c r="ET106" s="300">
        <f t="shared" ca="1" si="165"/>
        <v>0</v>
      </c>
      <c r="EU106" s="300">
        <f t="shared" ca="1" si="165"/>
        <v>0</v>
      </c>
      <c r="EV106" s="300">
        <f t="shared" ca="1" si="165"/>
        <v>0</v>
      </c>
      <c r="EW106" s="300">
        <f t="shared" ca="1" si="165"/>
        <v>0</v>
      </c>
      <c r="EX106" s="300">
        <f t="shared" ca="1" si="165"/>
        <v>0</v>
      </c>
      <c r="EY106" s="612"/>
      <c r="EZ106" s="757" t="str">
        <f>'Main Input'!EZ106</f>
        <v>RPI</v>
      </c>
      <c r="FA106" s="766" t="str">
        <f>'Main Input'!FA106</f>
        <v>N/A</v>
      </c>
      <c r="FB106" s="766">
        <f>'Main Input'!FB106</f>
        <v>0</v>
      </c>
      <c r="FC106" s="766" t="str">
        <f>'Main Input'!FC106</f>
        <v>IT Solutions</v>
      </c>
      <c r="FD106" s="766" t="str">
        <f>'Main Input'!FD106</f>
        <v>Managed Services</v>
      </c>
      <c r="FE106" s="757" t="str">
        <f>'Main Input'!FE106</f>
        <v>Opex</v>
      </c>
      <c r="FF106" s="757" t="str">
        <f>'Main Input'!FF106</f>
        <v>ContractAccrual</v>
      </c>
      <c r="FG106" s="757" t="str">
        <f>'Main Input'!FG106</f>
        <v>Expense</v>
      </c>
      <c r="FH106" s="767" t="str">
        <f>'Main Input'!FH106</f>
        <v>A</v>
      </c>
      <c r="FI106" s="768">
        <f>'Main Input'!FI106</f>
        <v>0.22</v>
      </c>
      <c r="FJ106" s="768">
        <f>'Main Input'!FJ106</f>
        <v>0</v>
      </c>
      <c r="FK106" s="612"/>
      <c r="FL106" s="531">
        <f t="shared" si="121"/>
        <v>0</v>
      </c>
      <c r="FM106" s="532" t="str">
        <f t="shared" si="138"/>
        <v>Y</v>
      </c>
      <c r="FN106" s="532" t="str">
        <f t="shared" si="139"/>
        <v>Y</v>
      </c>
      <c r="FO106" s="532" t="str">
        <f t="shared" si="140"/>
        <v>Y</v>
      </c>
      <c r="FP106" s="532" t="str">
        <f t="shared" si="141"/>
        <v>Y</v>
      </c>
      <c r="FQ106" s="612"/>
      <c r="FT106" s="612"/>
    </row>
    <row r="107" spans="1:176">
      <c r="A107" s="750" t="str">
        <f>'Main Input'!A107</f>
        <v>MTB</v>
      </c>
      <c r="B107" s="762" t="str">
        <f>'Main Input'!B107</f>
        <v>Business Unit</v>
      </c>
      <c r="C107" s="762" t="str">
        <f>'Main Input'!C107</f>
        <v>Labour</v>
      </c>
      <c r="D107" s="762" t="str">
        <f>'Main Input'!D107</f>
        <v>TFR</v>
      </c>
      <c r="E107" s="762" t="str">
        <f>'Main Input'!E107</f>
        <v>Migration Engineer #26 (Wintel)</v>
      </c>
      <c r="F107" s="753" t="str">
        <f>'Main Input'!F107</f>
        <v>direct</v>
      </c>
      <c r="G107" s="753" t="str">
        <f>'Main Input'!G107</f>
        <v>Person</v>
      </c>
      <c r="H107" s="753" t="str">
        <f>'Main Input'!H107</f>
        <v>SDC.TSS.4</v>
      </c>
      <c r="I107" s="753">
        <f>'Main Input'!I107</f>
        <v>0</v>
      </c>
      <c r="J107" s="753">
        <f>'Main Input'!J107</f>
        <v>0</v>
      </c>
      <c r="K107" s="753" t="str">
        <f>'Main Input'!K107</f>
        <v>FJS</v>
      </c>
      <c r="L107" s="753" t="str">
        <f>'Main Input'!L107</f>
        <v>pTran</v>
      </c>
      <c r="M107" s="753">
        <f>'Main Input'!M107</f>
        <v>0</v>
      </c>
      <c r="N107" s="753">
        <f>'Main Input'!N107</f>
        <v>0</v>
      </c>
      <c r="O107" s="753" t="str">
        <f>'Main Input'!O107</f>
        <v>SPAIN</v>
      </c>
      <c r="P107" s="753">
        <f>'Main Input'!P107</f>
        <v>313</v>
      </c>
      <c r="Q107" s="753" t="str">
        <f>'Main Input'!Q107</f>
        <v>EUR</v>
      </c>
      <c r="R107" s="753" t="str">
        <f>'Main Input'!R107</f>
        <v>EMEA</v>
      </c>
      <c r="S107" s="753" t="str">
        <f>'Main Input'!S107</f>
        <v>Local</v>
      </c>
      <c r="T107" s="753">
        <f>'Main Input'!T107</f>
        <v>0</v>
      </c>
      <c r="U107" s="753">
        <f>'Main Input'!U107</f>
        <v>0</v>
      </c>
      <c r="V107" s="753" t="str">
        <f>'Main Input'!V107</f>
        <v>4_ATP</v>
      </c>
      <c r="W107" s="753">
        <f>'Main Input'!W107</f>
        <v>0</v>
      </c>
      <c r="X107" s="753">
        <f>'Main Input'!X107</f>
        <v>0</v>
      </c>
      <c r="Y107" s="753">
        <f>'Main Input'!Y107</f>
        <v>0</v>
      </c>
      <c r="Z107" s="753">
        <f>'Main Input'!Z107</f>
        <v>0</v>
      </c>
      <c r="AA107" s="753">
        <f>'Main Input'!AA107</f>
        <v>0</v>
      </c>
      <c r="AB107" s="763">
        <f>'Main Input'!AB107</f>
        <v>0</v>
      </c>
      <c r="AC107" s="763" t="str">
        <f>'Main Input'!AC107</f>
        <v>Days</v>
      </c>
      <c r="AD107" s="764">
        <f>'Main Input'!AD107</f>
        <v>85</v>
      </c>
      <c r="AE107" s="765">
        <f t="shared" ca="1" si="120"/>
        <v>26605</v>
      </c>
      <c r="AF107" s="299">
        <f t="shared" si="154"/>
        <v>0</v>
      </c>
      <c r="AG107" s="300">
        <f t="shared" ca="1" si="154"/>
        <v>0</v>
      </c>
      <c r="AH107" s="300">
        <f t="shared" ca="1" si="154"/>
        <v>6651.25</v>
      </c>
      <c r="AI107" s="300">
        <f t="shared" ca="1" si="154"/>
        <v>6651.25</v>
      </c>
      <c r="AJ107" s="300">
        <f t="shared" ca="1" si="154"/>
        <v>6651.25</v>
      </c>
      <c r="AK107" s="300">
        <f t="shared" ca="1" si="154"/>
        <v>6651.25</v>
      </c>
      <c r="AL107" s="300">
        <f t="shared" ca="1" si="154"/>
        <v>0</v>
      </c>
      <c r="AM107" s="300">
        <f t="shared" ca="1" si="154"/>
        <v>0</v>
      </c>
      <c r="AN107" s="300">
        <f t="shared" ca="1" si="154"/>
        <v>0</v>
      </c>
      <c r="AO107" s="300">
        <f t="shared" ca="1" si="154"/>
        <v>0</v>
      </c>
      <c r="AP107" s="300">
        <f t="shared" ca="1" si="155"/>
        <v>0</v>
      </c>
      <c r="AQ107" s="300">
        <f t="shared" ca="1" si="155"/>
        <v>0</v>
      </c>
      <c r="AR107" s="300">
        <f t="shared" ca="1" si="155"/>
        <v>0</v>
      </c>
      <c r="AS107" s="300">
        <f t="shared" ca="1" si="155"/>
        <v>0</v>
      </c>
      <c r="AT107" s="300">
        <f t="shared" ca="1" si="155"/>
        <v>0</v>
      </c>
      <c r="AU107" s="300">
        <f t="shared" ca="1" si="155"/>
        <v>0</v>
      </c>
      <c r="AV107" s="300">
        <f t="shared" ca="1" si="155"/>
        <v>0</v>
      </c>
      <c r="AW107" s="300">
        <f t="shared" ca="1" si="155"/>
        <v>0</v>
      </c>
      <c r="AX107" s="300">
        <f t="shared" ca="1" si="155"/>
        <v>0</v>
      </c>
      <c r="AY107" s="300">
        <f t="shared" ca="1" si="155"/>
        <v>0</v>
      </c>
      <c r="AZ107" s="300">
        <f t="shared" ca="1" si="156"/>
        <v>0</v>
      </c>
      <c r="BA107" s="300">
        <f t="shared" ca="1" si="156"/>
        <v>0</v>
      </c>
      <c r="BB107" s="300">
        <f t="shared" ca="1" si="156"/>
        <v>0</v>
      </c>
      <c r="BC107" s="300">
        <f t="shared" ca="1" si="156"/>
        <v>0</v>
      </c>
      <c r="BD107" s="300">
        <f t="shared" ca="1" si="156"/>
        <v>0</v>
      </c>
      <c r="BE107" s="300">
        <f t="shared" ca="1" si="156"/>
        <v>0</v>
      </c>
      <c r="BF107" s="300">
        <f t="shared" ca="1" si="156"/>
        <v>0</v>
      </c>
      <c r="BG107" s="300">
        <f t="shared" ca="1" si="156"/>
        <v>0</v>
      </c>
      <c r="BH107" s="300">
        <f t="shared" ca="1" si="156"/>
        <v>0</v>
      </c>
      <c r="BI107" s="300">
        <f t="shared" ca="1" si="156"/>
        <v>0</v>
      </c>
      <c r="BJ107" s="300">
        <f t="shared" ca="1" si="157"/>
        <v>0</v>
      </c>
      <c r="BK107" s="300">
        <f t="shared" ca="1" si="157"/>
        <v>0</v>
      </c>
      <c r="BL107" s="300">
        <f t="shared" ca="1" si="157"/>
        <v>0</v>
      </c>
      <c r="BM107" s="300">
        <f t="shared" ca="1" si="157"/>
        <v>0</v>
      </c>
      <c r="BN107" s="300">
        <f t="shared" ca="1" si="157"/>
        <v>0</v>
      </c>
      <c r="BO107" s="300">
        <f t="shared" ca="1" si="157"/>
        <v>0</v>
      </c>
      <c r="BP107" s="300">
        <f t="shared" ca="1" si="157"/>
        <v>0</v>
      </c>
      <c r="BQ107" s="300">
        <f t="shared" ca="1" si="157"/>
        <v>0</v>
      </c>
      <c r="BR107" s="300">
        <f t="shared" ca="1" si="157"/>
        <v>0</v>
      </c>
      <c r="BS107" s="300">
        <f t="shared" ca="1" si="157"/>
        <v>0</v>
      </c>
      <c r="BT107" s="300">
        <f t="shared" ca="1" si="158"/>
        <v>0</v>
      </c>
      <c r="BU107" s="300">
        <f t="shared" ca="1" si="158"/>
        <v>0</v>
      </c>
      <c r="BV107" s="300">
        <f t="shared" ca="1" si="158"/>
        <v>0</v>
      </c>
      <c r="BW107" s="300">
        <f t="shared" ca="1" si="158"/>
        <v>0</v>
      </c>
      <c r="BX107" s="300">
        <f t="shared" ca="1" si="158"/>
        <v>0</v>
      </c>
      <c r="BY107" s="300">
        <f t="shared" ca="1" si="158"/>
        <v>0</v>
      </c>
      <c r="BZ107" s="300">
        <f t="shared" ca="1" si="158"/>
        <v>0</v>
      </c>
      <c r="CA107" s="300">
        <f t="shared" ca="1" si="158"/>
        <v>0</v>
      </c>
      <c r="CB107" s="300">
        <f t="shared" ca="1" si="158"/>
        <v>0</v>
      </c>
      <c r="CC107" s="300">
        <f t="shared" ca="1" si="158"/>
        <v>0</v>
      </c>
      <c r="CD107" s="300">
        <f t="shared" ca="1" si="159"/>
        <v>0</v>
      </c>
      <c r="CE107" s="300">
        <f t="shared" ca="1" si="159"/>
        <v>0</v>
      </c>
      <c r="CF107" s="300">
        <f t="shared" ca="1" si="159"/>
        <v>0</v>
      </c>
      <c r="CG107" s="300">
        <f t="shared" ca="1" si="159"/>
        <v>0</v>
      </c>
      <c r="CH107" s="300">
        <f t="shared" ca="1" si="159"/>
        <v>0</v>
      </c>
      <c r="CI107" s="300">
        <f t="shared" ca="1" si="159"/>
        <v>0</v>
      </c>
      <c r="CJ107" s="300">
        <f t="shared" ca="1" si="159"/>
        <v>0</v>
      </c>
      <c r="CK107" s="300">
        <f t="shared" ca="1" si="159"/>
        <v>0</v>
      </c>
      <c r="CL107" s="300">
        <f t="shared" ca="1" si="159"/>
        <v>0</v>
      </c>
      <c r="CM107" s="300">
        <f t="shared" ca="1" si="159"/>
        <v>0</v>
      </c>
      <c r="CN107" s="300">
        <f t="shared" ca="1" si="160"/>
        <v>0</v>
      </c>
      <c r="CO107" s="300">
        <f t="shared" ca="1" si="160"/>
        <v>0</v>
      </c>
      <c r="CP107" s="300">
        <f t="shared" ca="1" si="160"/>
        <v>0</v>
      </c>
      <c r="CQ107" s="300">
        <f t="shared" ca="1" si="160"/>
        <v>0</v>
      </c>
      <c r="CR107" s="300">
        <f t="shared" ca="1" si="160"/>
        <v>0</v>
      </c>
      <c r="CS107" s="300">
        <f t="shared" ca="1" si="160"/>
        <v>0</v>
      </c>
      <c r="CT107" s="300">
        <f t="shared" ca="1" si="160"/>
        <v>0</v>
      </c>
      <c r="CU107" s="300">
        <f t="shared" ca="1" si="160"/>
        <v>0</v>
      </c>
      <c r="CV107" s="300">
        <f t="shared" ca="1" si="160"/>
        <v>0</v>
      </c>
      <c r="CW107" s="300">
        <f t="shared" ca="1" si="160"/>
        <v>0</v>
      </c>
      <c r="CX107" s="300">
        <f t="shared" ca="1" si="161"/>
        <v>0</v>
      </c>
      <c r="CY107" s="300">
        <f t="shared" ca="1" si="161"/>
        <v>0</v>
      </c>
      <c r="CZ107" s="300">
        <f t="shared" ca="1" si="161"/>
        <v>0</v>
      </c>
      <c r="DA107" s="300">
        <f t="shared" ca="1" si="161"/>
        <v>0</v>
      </c>
      <c r="DB107" s="300">
        <f t="shared" ca="1" si="161"/>
        <v>0</v>
      </c>
      <c r="DC107" s="300">
        <f t="shared" ca="1" si="161"/>
        <v>0</v>
      </c>
      <c r="DD107" s="300">
        <f t="shared" ca="1" si="161"/>
        <v>0</v>
      </c>
      <c r="DE107" s="300">
        <f t="shared" ca="1" si="161"/>
        <v>0</v>
      </c>
      <c r="DF107" s="300">
        <f t="shared" ca="1" si="161"/>
        <v>0</v>
      </c>
      <c r="DG107" s="300">
        <f t="shared" ca="1" si="161"/>
        <v>0</v>
      </c>
      <c r="DH107" s="300">
        <f t="shared" ca="1" si="162"/>
        <v>0</v>
      </c>
      <c r="DI107" s="300">
        <f t="shared" ca="1" si="162"/>
        <v>0</v>
      </c>
      <c r="DJ107" s="300">
        <f t="shared" ca="1" si="162"/>
        <v>0</v>
      </c>
      <c r="DK107" s="300">
        <f t="shared" ca="1" si="162"/>
        <v>0</v>
      </c>
      <c r="DL107" s="300">
        <f t="shared" ca="1" si="162"/>
        <v>0</v>
      </c>
      <c r="DM107" s="300">
        <f t="shared" ca="1" si="162"/>
        <v>0</v>
      </c>
      <c r="DN107" s="300">
        <f t="shared" ca="1" si="162"/>
        <v>0</v>
      </c>
      <c r="DO107" s="300">
        <f t="shared" ca="1" si="162"/>
        <v>0</v>
      </c>
      <c r="DP107" s="300">
        <f t="shared" ca="1" si="162"/>
        <v>0</v>
      </c>
      <c r="DQ107" s="300">
        <f t="shared" ca="1" si="162"/>
        <v>0</v>
      </c>
      <c r="DR107" s="300">
        <f t="shared" ca="1" si="163"/>
        <v>0</v>
      </c>
      <c r="DS107" s="300">
        <f t="shared" ca="1" si="163"/>
        <v>0</v>
      </c>
      <c r="DT107" s="300">
        <f t="shared" ca="1" si="163"/>
        <v>0</v>
      </c>
      <c r="DU107" s="300">
        <f t="shared" ca="1" si="163"/>
        <v>0</v>
      </c>
      <c r="DV107" s="300">
        <f t="shared" ca="1" si="163"/>
        <v>0</v>
      </c>
      <c r="DW107" s="300">
        <f t="shared" ca="1" si="163"/>
        <v>0</v>
      </c>
      <c r="DX107" s="300">
        <f t="shared" ca="1" si="163"/>
        <v>0</v>
      </c>
      <c r="DY107" s="300">
        <f t="shared" ca="1" si="163"/>
        <v>0</v>
      </c>
      <c r="DZ107" s="300">
        <f t="shared" ca="1" si="163"/>
        <v>0</v>
      </c>
      <c r="EA107" s="300">
        <f t="shared" ca="1" si="163"/>
        <v>0</v>
      </c>
      <c r="EB107" s="300">
        <f t="shared" ca="1" si="164"/>
        <v>0</v>
      </c>
      <c r="EC107" s="300">
        <f t="shared" ca="1" si="164"/>
        <v>0</v>
      </c>
      <c r="ED107" s="300">
        <f t="shared" ca="1" si="164"/>
        <v>0</v>
      </c>
      <c r="EE107" s="300">
        <f t="shared" ca="1" si="164"/>
        <v>0</v>
      </c>
      <c r="EF107" s="300">
        <f t="shared" ca="1" si="164"/>
        <v>0</v>
      </c>
      <c r="EG107" s="300">
        <f t="shared" ca="1" si="164"/>
        <v>0</v>
      </c>
      <c r="EH107" s="300">
        <f t="shared" ca="1" si="164"/>
        <v>0</v>
      </c>
      <c r="EI107" s="300">
        <f t="shared" ca="1" si="164"/>
        <v>0</v>
      </c>
      <c r="EJ107" s="300">
        <f t="shared" ca="1" si="164"/>
        <v>0</v>
      </c>
      <c r="EK107" s="300">
        <f t="shared" ca="1" si="164"/>
        <v>0</v>
      </c>
      <c r="EL107" s="300">
        <f t="shared" ca="1" si="165"/>
        <v>0</v>
      </c>
      <c r="EM107" s="300">
        <f t="shared" ca="1" si="165"/>
        <v>0</v>
      </c>
      <c r="EN107" s="300">
        <f t="shared" ca="1" si="165"/>
        <v>0</v>
      </c>
      <c r="EO107" s="300">
        <f t="shared" ca="1" si="165"/>
        <v>0</v>
      </c>
      <c r="EP107" s="300">
        <f t="shared" ca="1" si="165"/>
        <v>0</v>
      </c>
      <c r="EQ107" s="300">
        <f t="shared" ca="1" si="165"/>
        <v>0</v>
      </c>
      <c r="ER107" s="300">
        <f t="shared" ca="1" si="165"/>
        <v>0</v>
      </c>
      <c r="ES107" s="300">
        <f t="shared" ca="1" si="165"/>
        <v>0</v>
      </c>
      <c r="ET107" s="300">
        <f t="shared" ca="1" si="165"/>
        <v>0</v>
      </c>
      <c r="EU107" s="300">
        <f t="shared" ca="1" si="165"/>
        <v>0</v>
      </c>
      <c r="EV107" s="300">
        <f t="shared" ca="1" si="165"/>
        <v>0</v>
      </c>
      <c r="EW107" s="300">
        <f t="shared" ca="1" si="165"/>
        <v>0</v>
      </c>
      <c r="EX107" s="300">
        <f t="shared" ca="1" si="165"/>
        <v>0</v>
      </c>
      <c r="EY107" s="612"/>
      <c r="EZ107" s="757" t="str">
        <f>'Main Input'!EZ107</f>
        <v>RPI</v>
      </c>
      <c r="FA107" s="766" t="str">
        <f>'Main Input'!FA107</f>
        <v>N/A</v>
      </c>
      <c r="FB107" s="766">
        <f>'Main Input'!FB107</f>
        <v>0</v>
      </c>
      <c r="FC107" s="766" t="str">
        <f>'Main Input'!FC107</f>
        <v>IT Solutions</v>
      </c>
      <c r="FD107" s="766" t="str">
        <f>'Main Input'!FD107</f>
        <v>Managed Services</v>
      </c>
      <c r="FE107" s="757" t="str">
        <f>'Main Input'!FE107</f>
        <v>Opex</v>
      </c>
      <c r="FF107" s="757" t="str">
        <f>'Main Input'!FF107</f>
        <v>ContractAccrual</v>
      </c>
      <c r="FG107" s="757" t="str">
        <f>'Main Input'!FG107</f>
        <v>Expense</v>
      </c>
      <c r="FH107" s="767" t="str">
        <f>'Main Input'!FH107</f>
        <v>A</v>
      </c>
      <c r="FI107" s="768">
        <f>'Main Input'!FI107</f>
        <v>0.22</v>
      </c>
      <c r="FJ107" s="768">
        <f>'Main Input'!FJ107</f>
        <v>0</v>
      </c>
      <c r="FK107" s="612"/>
      <c r="FL107" s="531">
        <f t="shared" si="121"/>
        <v>0</v>
      </c>
      <c r="FM107" s="532" t="str">
        <f t="shared" si="138"/>
        <v>Y</v>
      </c>
      <c r="FN107" s="532" t="str">
        <f t="shared" si="139"/>
        <v>Y</v>
      </c>
      <c r="FO107" s="532" t="str">
        <f t="shared" si="140"/>
        <v>Y</v>
      </c>
      <c r="FP107" s="532" t="str">
        <f t="shared" si="141"/>
        <v>Y</v>
      </c>
      <c r="FQ107" s="612"/>
      <c r="FT107" s="612"/>
    </row>
    <row r="108" spans="1:176">
      <c r="A108" s="750" t="str">
        <f>'Main Input'!A108</f>
        <v>MTB</v>
      </c>
      <c r="B108" s="762" t="str">
        <f>'Main Input'!B108</f>
        <v>Business Unit</v>
      </c>
      <c r="C108" s="762" t="str">
        <f>'Main Input'!C108</f>
        <v>Labour</v>
      </c>
      <c r="D108" s="762" t="str">
        <f>'Main Input'!D108</f>
        <v>TFR</v>
      </c>
      <c r="E108" s="762" t="str">
        <f>'Main Input'!E108</f>
        <v>Migration Engineer #27 (Wintel)</v>
      </c>
      <c r="F108" s="753" t="str">
        <f>'Main Input'!F108</f>
        <v>direct</v>
      </c>
      <c r="G108" s="753" t="str">
        <f>'Main Input'!G108</f>
        <v>Person</v>
      </c>
      <c r="H108" s="753" t="str">
        <f>'Main Input'!H108</f>
        <v>SDC.TSS.4</v>
      </c>
      <c r="I108" s="753">
        <f>'Main Input'!I108</f>
        <v>0</v>
      </c>
      <c r="J108" s="753">
        <f>'Main Input'!J108</f>
        <v>0</v>
      </c>
      <c r="K108" s="753" t="str">
        <f>'Main Input'!K108</f>
        <v>FJS</v>
      </c>
      <c r="L108" s="753" t="str">
        <f>'Main Input'!L108</f>
        <v>pTran</v>
      </c>
      <c r="M108" s="753">
        <f>'Main Input'!M108</f>
        <v>0</v>
      </c>
      <c r="N108" s="753">
        <f>'Main Input'!N108</f>
        <v>0</v>
      </c>
      <c r="O108" s="753" t="str">
        <f>'Main Input'!O108</f>
        <v>SPAIN</v>
      </c>
      <c r="P108" s="753">
        <f>'Main Input'!P108</f>
        <v>313</v>
      </c>
      <c r="Q108" s="753" t="str">
        <f>'Main Input'!Q108</f>
        <v>EUR</v>
      </c>
      <c r="R108" s="753" t="str">
        <f>'Main Input'!R108</f>
        <v>EMEA</v>
      </c>
      <c r="S108" s="753" t="str">
        <f>'Main Input'!S108</f>
        <v>Local</v>
      </c>
      <c r="T108" s="753">
        <f>'Main Input'!T108</f>
        <v>0</v>
      </c>
      <c r="U108" s="753">
        <f>'Main Input'!U108</f>
        <v>0</v>
      </c>
      <c r="V108" s="753" t="str">
        <f>'Main Input'!V108</f>
        <v>4_ATP</v>
      </c>
      <c r="W108" s="753">
        <f>'Main Input'!W108</f>
        <v>0</v>
      </c>
      <c r="X108" s="753">
        <f>'Main Input'!X108</f>
        <v>0</v>
      </c>
      <c r="Y108" s="753">
        <f>'Main Input'!Y108</f>
        <v>0</v>
      </c>
      <c r="Z108" s="753">
        <f>'Main Input'!Z108</f>
        <v>0</v>
      </c>
      <c r="AA108" s="753">
        <f>'Main Input'!AA108</f>
        <v>0</v>
      </c>
      <c r="AB108" s="763">
        <f>'Main Input'!AB108</f>
        <v>0</v>
      </c>
      <c r="AC108" s="763" t="str">
        <f>'Main Input'!AC108</f>
        <v>Days</v>
      </c>
      <c r="AD108" s="764">
        <f>'Main Input'!AD108</f>
        <v>85</v>
      </c>
      <c r="AE108" s="765">
        <f t="shared" ca="1" si="120"/>
        <v>26605</v>
      </c>
      <c r="AF108" s="299">
        <f t="shared" si="154"/>
        <v>0</v>
      </c>
      <c r="AG108" s="300">
        <f t="shared" ca="1" si="154"/>
        <v>0</v>
      </c>
      <c r="AH108" s="300">
        <f t="shared" ca="1" si="154"/>
        <v>6651.25</v>
      </c>
      <c r="AI108" s="300">
        <f t="shared" ca="1" si="154"/>
        <v>6651.25</v>
      </c>
      <c r="AJ108" s="300">
        <f t="shared" ca="1" si="154"/>
        <v>6651.25</v>
      </c>
      <c r="AK108" s="300">
        <f t="shared" ca="1" si="154"/>
        <v>6651.25</v>
      </c>
      <c r="AL108" s="300">
        <f t="shared" ca="1" si="154"/>
        <v>0</v>
      </c>
      <c r="AM108" s="300">
        <f t="shared" ca="1" si="154"/>
        <v>0</v>
      </c>
      <c r="AN108" s="300">
        <f t="shared" ca="1" si="154"/>
        <v>0</v>
      </c>
      <c r="AO108" s="300">
        <f t="shared" ca="1" si="154"/>
        <v>0</v>
      </c>
      <c r="AP108" s="300">
        <f t="shared" ca="1" si="155"/>
        <v>0</v>
      </c>
      <c r="AQ108" s="300">
        <f t="shared" ca="1" si="155"/>
        <v>0</v>
      </c>
      <c r="AR108" s="300">
        <f t="shared" ca="1" si="155"/>
        <v>0</v>
      </c>
      <c r="AS108" s="300">
        <f t="shared" ca="1" si="155"/>
        <v>0</v>
      </c>
      <c r="AT108" s="300">
        <f t="shared" ca="1" si="155"/>
        <v>0</v>
      </c>
      <c r="AU108" s="300">
        <f t="shared" ca="1" si="155"/>
        <v>0</v>
      </c>
      <c r="AV108" s="300">
        <f t="shared" ca="1" si="155"/>
        <v>0</v>
      </c>
      <c r="AW108" s="300">
        <f t="shared" ca="1" si="155"/>
        <v>0</v>
      </c>
      <c r="AX108" s="300">
        <f t="shared" ca="1" si="155"/>
        <v>0</v>
      </c>
      <c r="AY108" s="300">
        <f t="shared" ca="1" si="155"/>
        <v>0</v>
      </c>
      <c r="AZ108" s="300">
        <f t="shared" ca="1" si="156"/>
        <v>0</v>
      </c>
      <c r="BA108" s="300">
        <f t="shared" ca="1" si="156"/>
        <v>0</v>
      </c>
      <c r="BB108" s="300">
        <f t="shared" ca="1" si="156"/>
        <v>0</v>
      </c>
      <c r="BC108" s="300">
        <f t="shared" ca="1" si="156"/>
        <v>0</v>
      </c>
      <c r="BD108" s="300">
        <f t="shared" ca="1" si="156"/>
        <v>0</v>
      </c>
      <c r="BE108" s="300">
        <f t="shared" ca="1" si="156"/>
        <v>0</v>
      </c>
      <c r="BF108" s="300">
        <f t="shared" ca="1" si="156"/>
        <v>0</v>
      </c>
      <c r="BG108" s="300">
        <f t="shared" ca="1" si="156"/>
        <v>0</v>
      </c>
      <c r="BH108" s="300">
        <f t="shared" ca="1" si="156"/>
        <v>0</v>
      </c>
      <c r="BI108" s="300">
        <f t="shared" ca="1" si="156"/>
        <v>0</v>
      </c>
      <c r="BJ108" s="300">
        <f t="shared" ca="1" si="157"/>
        <v>0</v>
      </c>
      <c r="BK108" s="300">
        <f t="shared" ca="1" si="157"/>
        <v>0</v>
      </c>
      <c r="BL108" s="300">
        <f t="shared" ca="1" si="157"/>
        <v>0</v>
      </c>
      <c r="BM108" s="300">
        <f t="shared" ca="1" si="157"/>
        <v>0</v>
      </c>
      <c r="BN108" s="300">
        <f t="shared" ca="1" si="157"/>
        <v>0</v>
      </c>
      <c r="BO108" s="300">
        <f t="shared" ca="1" si="157"/>
        <v>0</v>
      </c>
      <c r="BP108" s="300">
        <f t="shared" ca="1" si="157"/>
        <v>0</v>
      </c>
      <c r="BQ108" s="300">
        <f t="shared" ca="1" si="157"/>
        <v>0</v>
      </c>
      <c r="BR108" s="300">
        <f t="shared" ca="1" si="157"/>
        <v>0</v>
      </c>
      <c r="BS108" s="300">
        <f t="shared" ca="1" si="157"/>
        <v>0</v>
      </c>
      <c r="BT108" s="300">
        <f t="shared" ca="1" si="158"/>
        <v>0</v>
      </c>
      <c r="BU108" s="300">
        <f t="shared" ca="1" si="158"/>
        <v>0</v>
      </c>
      <c r="BV108" s="300">
        <f t="shared" ca="1" si="158"/>
        <v>0</v>
      </c>
      <c r="BW108" s="300">
        <f t="shared" ca="1" si="158"/>
        <v>0</v>
      </c>
      <c r="BX108" s="300">
        <f t="shared" ca="1" si="158"/>
        <v>0</v>
      </c>
      <c r="BY108" s="300">
        <f t="shared" ca="1" si="158"/>
        <v>0</v>
      </c>
      <c r="BZ108" s="300">
        <f t="shared" ca="1" si="158"/>
        <v>0</v>
      </c>
      <c r="CA108" s="300">
        <f t="shared" ca="1" si="158"/>
        <v>0</v>
      </c>
      <c r="CB108" s="300">
        <f t="shared" ca="1" si="158"/>
        <v>0</v>
      </c>
      <c r="CC108" s="300">
        <f t="shared" ca="1" si="158"/>
        <v>0</v>
      </c>
      <c r="CD108" s="300">
        <f t="shared" ca="1" si="159"/>
        <v>0</v>
      </c>
      <c r="CE108" s="300">
        <f t="shared" ca="1" si="159"/>
        <v>0</v>
      </c>
      <c r="CF108" s="300">
        <f t="shared" ca="1" si="159"/>
        <v>0</v>
      </c>
      <c r="CG108" s="300">
        <f t="shared" ca="1" si="159"/>
        <v>0</v>
      </c>
      <c r="CH108" s="300">
        <f t="shared" ca="1" si="159"/>
        <v>0</v>
      </c>
      <c r="CI108" s="300">
        <f t="shared" ca="1" si="159"/>
        <v>0</v>
      </c>
      <c r="CJ108" s="300">
        <f t="shared" ca="1" si="159"/>
        <v>0</v>
      </c>
      <c r="CK108" s="300">
        <f t="shared" ca="1" si="159"/>
        <v>0</v>
      </c>
      <c r="CL108" s="300">
        <f t="shared" ca="1" si="159"/>
        <v>0</v>
      </c>
      <c r="CM108" s="300">
        <f t="shared" ca="1" si="159"/>
        <v>0</v>
      </c>
      <c r="CN108" s="300">
        <f t="shared" ca="1" si="160"/>
        <v>0</v>
      </c>
      <c r="CO108" s="300">
        <f t="shared" ca="1" si="160"/>
        <v>0</v>
      </c>
      <c r="CP108" s="300">
        <f t="shared" ca="1" si="160"/>
        <v>0</v>
      </c>
      <c r="CQ108" s="300">
        <f t="shared" ca="1" si="160"/>
        <v>0</v>
      </c>
      <c r="CR108" s="300">
        <f t="shared" ca="1" si="160"/>
        <v>0</v>
      </c>
      <c r="CS108" s="300">
        <f t="shared" ca="1" si="160"/>
        <v>0</v>
      </c>
      <c r="CT108" s="300">
        <f t="shared" ca="1" si="160"/>
        <v>0</v>
      </c>
      <c r="CU108" s="300">
        <f t="shared" ca="1" si="160"/>
        <v>0</v>
      </c>
      <c r="CV108" s="300">
        <f t="shared" ca="1" si="160"/>
        <v>0</v>
      </c>
      <c r="CW108" s="300">
        <f t="shared" ca="1" si="160"/>
        <v>0</v>
      </c>
      <c r="CX108" s="300">
        <f t="shared" ca="1" si="161"/>
        <v>0</v>
      </c>
      <c r="CY108" s="300">
        <f t="shared" ca="1" si="161"/>
        <v>0</v>
      </c>
      <c r="CZ108" s="300">
        <f t="shared" ca="1" si="161"/>
        <v>0</v>
      </c>
      <c r="DA108" s="300">
        <f t="shared" ca="1" si="161"/>
        <v>0</v>
      </c>
      <c r="DB108" s="300">
        <f t="shared" ca="1" si="161"/>
        <v>0</v>
      </c>
      <c r="DC108" s="300">
        <f t="shared" ca="1" si="161"/>
        <v>0</v>
      </c>
      <c r="DD108" s="300">
        <f t="shared" ca="1" si="161"/>
        <v>0</v>
      </c>
      <c r="DE108" s="300">
        <f t="shared" ca="1" si="161"/>
        <v>0</v>
      </c>
      <c r="DF108" s="300">
        <f t="shared" ca="1" si="161"/>
        <v>0</v>
      </c>
      <c r="DG108" s="300">
        <f t="shared" ca="1" si="161"/>
        <v>0</v>
      </c>
      <c r="DH108" s="300">
        <f t="shared" ca="1" si="162"/>
        <v>0</v>
      </c>
      <c r="DI108" s="300">
        <f t="shared" ca="1" si="162"/>
        <v>0</v>
      </c>
      <c r="DJ108" s="300">
        <f t="shared" ca="1" si="162"/>
        <v>0</v>
      </c>
      <c r="DK108" s="300">
        <f t="shared" ca="1" si="162"/>
        <v>0</v>
      </c>
      <c r="DL108" s="300">
        <f t="shared" ca="1" si="162"/>
        <v>0</v>
      </c>
      <c r="DM108" s="300">
        <f t="shared" ca="1" si="162"/>
        <v>0</v>
      </c>
      <c r="DN108" s="300">
        <f t="shared" ca="1" si="162"/>
        <v>0</v>
      </c>
      <c r="DO108" s="300">
        <f t="shared" ca="1" si="162"/>
        <v>0</v>
      </c>
      <c r="DP108" s="300">
        <f t="shared" ca="1" si="162"/>
        <v>0</v>
      </c>
      <c r="DQ108" s="300">
        <f t="shared" ca="1" si="162"/>
        <v>0</v>
      </c>
      <c r="DR108" s="300">
        <f t="shared" ca="1" si="163"/>
        <v>0</v>
      </c>
      <c r="DS108" s="300">
        <f t="shared" ca="1" si="163"/>
        <v>0</v>
      </c>
      <c r="DT108" s="300">
        <f t="shared" ca="1" si="163"/>
        <v>0</v>
      </c>
      <c r="DU108" s="300">
        <f t="shared" ca="1" si="163"/>
        <v>0</v>
      </c>
      <c r="DV108" s="300">
        <f t="shared" ca="1" si="163"/>
        <v>0</v>
      </c>
      <c r="DW108" s="300">
        <f t="shared" ca="1" si="163"/>
        <v>0</v>
      </c>
      <c r="DX108" s="300">
        <f t="shared" ca="1" si="163"/>
        <v>0</v>
      </c>
      <c r="DY108" s="300">
        <f t="shared" ca="1" si="163"/>
        <v>0</v>
      </c>
      <c r="DZ108" s="300">
        <f t="shared" ca="1" si="163"/>
        <v>0</v>
      </c>
      <c r="EA108" s="300">
        <f t="shared" ca="1" si="163"/>
        <v>0</v>
      </c>
      <c r="EB108" s="300">
        <f t="shared" ca="1" si="164"/>
        <v>0</v>
      </c>
      <c r="EC108" s="300">
        <f t="shared" ca="1" si="164"/>
        <v>0</v>
      </c>
      <c r="ED108" s="300">
        <f t="shared" ca="1" si="164"/>
        <v>0</v>
      </c>
      <c r="EE108" s="300">
        <f t="shared" ca="1" si="164"/>
        <v>0</v>
      </c>
      <c r="EF108" s="300">
        <f t="shared" ca="1" si="164"/>
        <v>0</v>
      </c>
      <c r="EG108" s="300">
        <f t="shared" ca="1" si="164"/>
        <v>0</v>
      </c>
      <c r="EH108" s="300">
        <f t="shared" ca="1" si="164"/>
        <v>0</v>
      </c>
      <c r="EI108" s="300">
        <f t="shared" ca="1" si="164"/>
        <v>0</v>
      </c>
      <c r="EJ108" s="300">
        <f t="shared" ca="1" si="164"/>
        <v>0</v>
      </c>
      <c r="EK108" s="300">
        <f t="shared" ca="1" si="164"/>
        <v>0</v>
      </c>
      <c r="EL108" s="300">
        <f t="shared" ca="1" si="165"/>
        <v>0</v>
      </c>
      <c r="EM108" s="300">
        <f t="shared" ca="1" si="165"/>
        <v>0</v>
      </c>
      <c r="EN108" s="300">
        <f t="shared" ca="1" si="165"/>
        <v>0</v>
      </c>
      <c r="EO108" s="300">
        <f t="shared" ca="1" si="165"/>
        <v>0</v>
      </c>
      <c r="EP108" s="300">
        <f t="shared" ca="1" si="165"/>
        <v>0</v>
      </c>
      <c r="EQ108" s="300">
        <f t="shared" ca="1" si="165"/>
        <v>0</v>
      </c>
      <c r="ER108" s="300">
        <f t="shared" ca="1" si="165"/>
        <v>0</v>
      </c>
      <c r="ES108" s="300">
        <f t="shared" ca="1" si="165"/>
        <v>0</v>
      </c>
      <c r="ET108" s="300">
        <f t="shared" ca="1" si="165"/>
        <v>0</v>
      </c>
      <c r="EU108" s="300">
        <f t="shared" ca="1" si="165"/>
        <v>0</v>
      </c>
      <c r="EV108" s="300">
        <f t="shared" ca="1" si="165"/>
        <v>0</v>
      </c>
      <c r="EW108" s="300">
        <f t="shared" ca="1" si="165"/>
        <v>0</v>
      </c>
      <c r="EX108" s="300">
        <f t="shared" ca="1" si="165"/>
        <v>0</v>
      </c>
      <c r="EY108" s="612"/>
      <c r="EZ108" s="757" t="str">
        <f>'Main Input'!EZ108</f>
        <v>RPI</v>
      </c>
      <c r="FA108" s="766" t="str">
        <f>'Main Input'!FA108</f>
        <v>N/A</v>
      </c>
      <c r="FB108" s="766">
        <f>'Main Input'!FB108</f>
        <v>0</v>
      </c>
      <c r="FC108" s="766" t="str">
        <f>'Main Input'!FC108</f>
        <v>IT Solutions</v>
      </c>
      <c r="FD108" s="766" t="str">
        <f>'Main Input'!FD108</f>
        <v>Managed Services</v>
      </c>
      <c r="FE108" s="757" t="str">
        <f>'Main Input'!FE108</f>
        <v>Opex</v>
      </c>
      <c r="FF108" s="757" t="str">
        <f>'Main Input'!FF108</f>
        <v>ContractAccrual</v>
      </c>
      <c r="FG108" s="757" t="str">
        <f>'Main Input'!FG108</f>
        <v>Expense</v>
      </c>
      <c r="FH108" s="767" t="str">
        <f>'Main Input'!FH108</f>
        <v>A</v>
      </c>
      <c r="FI108" s="768">
        <f>'Main Input'!FI108</f>
        <v>0.22</v>
      </c>
      <c r="FJ108" s="768">
        <f>'Main Input'!FJ108</f>
        <v>0</v>
      </c>
      <c r="FK108" s="612"/>
      <c r="FL108" s="531">
        <f t="shared" si="121"/>
        <v>0</v>
      </c>
      <c r="FM108" s="532" t="str">
        <f t="shared" si="138"/>
        <v>Y</v>
      </c>
      <c r="FN108" s="532" t="str">
        <f t="shared" si="139"/>
        <v>Y</v>
      </c>
      <c r="FO108" s="532" t="str">
        <f t="shared" si="140"/>
        <v>Y</v>
      </c>
      <c r="FP108" s="532" t="str">
        <f t="shared" si="141"/>
        <v>Y</v>
      </c>
      <c r="FQ108" s="612"/>
      <c r="FT108" s="612"/>
    </row>
    <row r="109" spans="1:176">
      <c r="A109" s="750" t="str">
        <f>'Main Input'!A109</f>
        <v>MTB</v>
      </c>
      <c r="B109" s="762" t="str">
        <f>'Main Input'!B109</f>
        <v>Business Unit</v>
      </c>
      <c r="C109" s="762" t="str">
        <f>'Main Input'!C109</f>
        <v>Labour</v>
      </c>
      <c r="D109" s="762" t="str">
        <f>'Main Input'!D109</f>
        <v>TFR</v>
      </c>
      <c r="E109" s="762" t="str">
        <f>'Main Input'!E109</f>
        <v>Migration Engineer #28 (Wintel)</v>
      </c>
      <c r="F109" s="753" t="str">
        <f>'Main Input'!F109</f>
        <v>direct</v>
      </c>
      <c r="G109" s="753" t="str">
        <f>'Main Input'!G109</f>
        <v>Person</v>
      </c>
      <c r="H109" s="753" t="str">
        <f>'Main Input'!H109</f>
        <v>SDC.TSS.4</v>
      </c>
      <c r="I109" s="753">
        <f>'Main Input'!I109</f>
        <v>0</v>
      </c>
      <c r="J109" s="753">
        <f>'Main Input'!J109</f>
        <v>0</v>
      </c>
      <c r="K109" s="753" t="str">
        <f>'Main Input'!K109</f>
        <v>FJS</v>
      </c>
      <c r="L109" s="753" t="str">
        <f>'Main Input'!L109</f>
        <v>pTran</v>
      </c>
      <c r="M109" s="753">
        <f>'Main Input'!M109</f>
        <v>0</v>
      </c>
      <c r="N109" s="753">
        <f>'Main Input'!N109</f>
        <v>0</v>
      </c>
      <c r="O109" s="753" t="str">
        <f>'Main Input'!O109</f>
        <v>SPAIN</v>
      </c>
      <c r="P109" s="753">
        <f>'Main Input'!P109</f>
        <v>313</v>
      </c>
      <c r="Q109" s="753" t="str">
        <f>'Main Input'!Q109</f>
        <v>EUR</v>
      </c>
      <c r="R109" s="753" t="str">
        <f>'Main Input'!R109</f>
        <v>EMEA</v>
      </c>
      <c r="S109" s="753" t="str">
        <f>'Main Input'!S109</f>
        <v>Local</v>
      </c>
      <c r="T109" s="753">
        <f>'Main Input'!T109</f>
        <v>0</v>
      </c>
      <c r="U109" s="753">
        <f>'Main Input'!U109</f>
        <v>0</v>
      </c>
      <c r="V109" s="753" t="str">
        <f>'Main Input'!V109</f>
        <v>4_ATP</v>
      </c>
      <c r="W109" s="753">
        <f>'Main Input'!W109</f>
        <v>0</v>
      </c>
      <c r="X109" s="753">
        <f>'Main Input'!X109</f>
        <v>0</v>
      </c>
      <c r="Y109" s="753">
        <f>'Main Input'!Y109</f>
        <v>0</v>
      </c>
      <c r="Z109" s="753">
        <f>'Main Input'!Z109</f>
        <v>0</v>
      </c>
      <c r="AA109" s="753">
        <f>'Main Input'!AA109</f>
        <v>0</v>
      </c>
      <c r="AB109" s="763">
        <f>'Main Input'!AB109</f>
        <v>0</v>
      </c>
      <c r="AC109" s="763" t="str">
        <f>'Main Input'!AC109</f>
        <v>Days</v>
      </c>
      <c r="AD109" s="764">
        <f>'Main Input'!AD109</f>
        <v>85</v>
      </c>
      <c r="AE109" s="765">
        <f t="shared" ca="1" si="120"/>
        <v>26605</v>
      </c>
      <c r="AF109" s="299">
        <f t="shared" si="154"/>
        <v>0</v>
      </c>
      <c r="AG109" s="300">
        <f t="shared" ca="1" si="154"/>
        <v>0</v>
      </c>
      <c r="AH109" s="300">
        <f t="shared" ca="1" si="154"/>
        <v>6651.25</v>
      </c>
      <c r="AI109" s="300">
        <f t="shared" ca="1" si="154"/>
        <v>6651.25</v>
      </c>
      <c r="AJ109" s="300">
        <f t="shared" ca="1" si="154"/>
        <v>6651.25</v>
      </c>
      <c r="AK109" s="300">
        <f t="shared" ca="1" si="154"/>
        <v>6651.25</v>
      </c>
      <c r="AL109" s="300">
        <f t="shared" ca="1" si="154"/>
        <v>0</v>
      </c>
      <c r="AM109" s="300">
        <f t="shared" ca="1" si="154"/>
        <v>0</v>
      </c>
      <c r="AN109" s="300">
        <f t="shared" ca="1" si="154"/>
        <v>0</v>
      </c>
      <c r="AO109" s="300">
        <f t="shared" ca="1" si="154"/>
        <v>0</v>
      </c>
      <c r="AP109" s="300">
        <f t="shared" ca="1" si="155"/>
        <v>0</v>
      </c>
      <c r="AQ109" s="300">
        <f t="shared" ca="1" si="155"/>
        <v>0</v>
      </c>
      <c r="AR109" s="300">
        <f t="shared" ca="1" si="155"/>
        <v>0</v>
      </c>
      <c r="AS109" s="300">
        <f t="shared" ca="1" si="155"/>
        <v>0</v>
      </c>
      <c r="AT109" s="300">
        <f t="shared" ca="1" si="155"/>
        <v>0</v>
      </c>
      <c r="AU109" s="300">
        <f t="shared" ca="1" si="155"/>
        <v>0</v>
      </c>
      <c r="AV109" s="300">
        <f t="shared" ca="1" si="155"/>
        <v>0</v>
      </c>
      <c r="AW109" s="300">
        <f t="shared" ca="1" si="155"/>
        <v>0</v>
      </c>
      <c r="AX109" s="300">
        <f t="shared" ca="1" si="155"/>
        <v>0</v>
      </c>
      <c r="AY109" s="300">
        <f t="shared" ca="1" si="155"/>
        <v>0</v>
      </c>
      <c r="AZ109" s="300">
        <f t="shared" ca="1" si="156"/>
        <v>0</v>
      </c>
      <c r="BA109" s="300">
        <f t="shared" ca="1" si="156"/>
        <v>0</v>
      </c>
      <c r="BB109" s="300">
        <f t="shared" ca="1" si="156"/>
        <v>0</v>
      </c>
      <c r="BC109" s="300">
        <f t="shared" ca="1" si="156"/>
        <v>0</v>
      </c>
      <c r="BD109" s="300">
        <f t="shared" ca="1" si="156"/>
        <v>0</v>
      </c>
      <c r="BE109" s="300">
        <f t="shared" ca="1" si="156"/>
        <v>0</v>
      </c>
      <c r="BF109" s="300">
        <f t="shared" ca="1" si="156"/>
        <v>0</v>
      </c>
      <c r="BG109" s="300">
        <f t="shared" ca="1" si="156"/>
        <v>0</v>
      </c>
      <c r="BH109" s="300">
        <f t="shared" ca="1" si="156"/>
        <v>0</v>
      </c>
      <c r="BI109" s="300">
        <f t="shared" ca="1" si="156"/>
        <v>0</v>
      </c>
      <c r="BJ109" s="300">
        <f t="shared" ca="1" si="157"/>
        <v>0</v>
      </c>
      <c r="BK109" s="300">
        <f t="shared" ca="1" si="157"/>
        <v>0</v>
      </c>
      <c r="BL109" s="300">
        <f t="shared" ca="1" si="157"/>
        <v>0</v>
      </c>
      <c r="BM109" s="300">
        <f t="shared" ca="1" si="157"/>
        <v>0</v>
      </c>
      <c r="BN109" s="300">
        <f t="shared" ca="1" si="157"/>
        <v>0</v>
      </c>
      <c r="BO109" s="300">
        <f t="shared" ca="1" si="157"/>
        <v>0</v>
      </c>
      <c r="BP109" s="300">
        <f t="shared" ca="1" si="157"/>
        <v>0</v>
      </c>
      <c r="BQ109" s="300">
        <f t="shared" ca="1" si="157"/>
        <v>0</v>
      </c>
      <c r="BR109" s="300">
        <f t="shared" ca="1" si="157"/>
        <v>0</v>
      </c>
      <c r="BS109" s="300">
        <f t="shared" ca="1" si="157"/>
        <v>0</v>
      </c>
      <c r="BT109" s="300">
        <f t="shared" ca="1" si="158"/>
        <v>0</v>
      </c>
      <c r="BU109" s="300">
        <f t="shared" ca="1" si="158"/>
        <v>0</v>
      </c>
      <c r="BV109" s="300">
        <f t="shared" ca="1" si="158"/>
        <v>0</v>
      </c>
      <c r="BW109" s="300">
        <f t="shared" ca="1" si="158"/>
        <v>0</v>
      </c>
      <c r="BX109" s="300">
        <f t="shared" ca="1" si="158"/>
        <v>0</v>
      </c>
      <c r="BY109" s="300">
        <f t="shared" ca="1" si="158"/>
        <v>0</v>
      </c>
      <c r="BZ109" s="300">
        <f t="shared" ca="1" si="158"/>
        <v>0</v>
      </c>
      <c r="CA109" s="300">
        <f t="shared" ca="1" si="158"/>
        <v>0</v>
      </c>
      <c r="CB109" s="300">
        <f t="shared" ca="1" si="158"/>
        <v>0</v>
      </c>
      <c r="CC109" s="300">
        <f t="shared" ca="1" si="158"/>
        <v>0</v>
      </c>
      <c r="CD109" s="300">
        <f t="shared" ca="1" si="159"/>
        <v>0</v>
      </c>
      <c r="CE109" s="300">
        <f t="shared" ca="1" si="159"/>
        <v>0</v>
      </c>
      <c r="CF109" s="300">
        <f t="shared" ca="1" si="159"/>
        <v>0</v>
      </c>
      <c r="CG109" s="300">
        <f t="shared" ca="1" si="159"/>
        <v>0</v>
      </c>
      <c r="CH109" s="300">
        <f t="shared" ca="1" si="159"/>
        <v>0</v>
      </c>
      <c r="CI109" s="300">
        <f t="shared" ca="1" si="159"/>
        <v>0</v>
      </c>
      <c r="CJ109" s="300">
        <f t="shared" ca="1" si="159"/>
        <v>0</v>
      </c>
      <c r="CK109" s="300">
        <f t="shared" ca="1" si="159"/>
        <v>0</v>
      </c>
      <c r="CL109" s="300">
        <f t="shared" ca="1" si="159"/>
        <v>0</v>
      </c>
      <c r="CM109" s="300">
        <f t="shared" ca="1" si="159"/>
        <v>0</v>
      </c>
      <c r="CN109" s="300">
        <f t="shared" ca="1" si="160"/>
        <v>0</v>
      </c>
      <c r="CO109" s="300">
        <f t="shared" ca="1" si="160"/>
        <v>0</v>
      </c>
      <c r="CP109" s="300">
        <f t="shared" ca="1" si="160"/>
        <v>0</v>
      </c>
      <c r="CQ109" s="300">
        <f t="shared" ca="1" si="160"/>
        <v>0</v>
      </c>
      <c r="CR109" s="300">
        <f t="shared" ca="1" si="160"/>
        <v>0</v>
      </c>
      <c r="CS109" s="300">
        <f t="shared" ca="1" si="160"/>
        <v>0</v>
      </c>
      <c r="CT109" s="300">
        <f t="shared" ca="1" si="160"/>
        <v>0</v>
      </c>
      <c r="CU109" s="300">
        <f t="shared" ca="1" si="160"/>
        <v>0</v>
      </c>
      <c r="CV109" s="300">
        <f t="shared" ca="1" si="160"/>
        <v>0</v>
      </c>
      <c r="CW109" s="300">
        <f t="shared" ca="1" si="160"/>
        <v>0</v>
      </c>
      <c r="CX109" s="300">
        <f t="shared" ca="1" si="161"/>
        <v>0</v>
      </c>
      <c r="CY109" s="300">
        <f t="shared" ca="1" si="161"/>
        <v>0</v>
      </c>
      <c r="CZ109" s="300">
        <f t="shared" ca="1" si="161"/>
        <v>0</v>
      </c>
      <c r="DA109" s="300">
        <f t="shared" ca="1" si="161"/>
        <v>0</v>
      </c>
      <c r="DB109" s="300">
        <f t="shared" ca="1" si="161"/>
        <v>0</v>
      </c>
      <c r="DC109" s="300">
        <f t="shared" ca="1" si="161"/>
        <v>0</v>
      </c>
      <c r="DD109" s="300">
        <f t="shared" ca="1" si="161"/>
        <v>0</v>
      </c>
      <c r="DE109" s="300">
        <f t="shared" ca="1" si="161"/>
        <v>0</v>
      </c>
      <c r="DF109" s="300">
        <f t="shared" ca="1" si="161"/>
        <v>0</v>
      </c>
      <c r="DG109" s="300">
        <f t="shared" ca="1" si="161"/>
        <v>0</v>
      </c>
      <c r="DH109" s="300">
        <f t="shared" ca="1" si="162"/>
        <v>0</v>
      </c>
      <c r="DI109" s="300">
        <f t="shared" ca="1" si="162"/>
        <v>0</v>
      </c>
      <c r="DJ109" s="300">
        <f t="shared" ca="1" si="162"/>
        <v>0</v>
      </c>
      <c r="DK109" s="300">
        <f t="shared" ca="1" si="162"/>
        <v>0</v>
      </c>
      <c r="DL109" s="300">
        <f t="shared" ca="1" si="162"/>
        <v>0</v>
      </c>
      <c r="DM109" s="300">
        <f t="shared" ca="1" si="162"/>
        <v>0</v>
      </c>
      <c r="DN109" s="300">
        <f t="shared" ca="1" si="162"/>
        <v>0</v>
      </c>
      <c r="DO109" s="300">
        <f t="shared" ca="1" si="162"/>
        <v>0</v>
      </c>
      <c r="DP109" s="300">
        <f t="shared" ca="1" si="162"/>
        <v>0</v>
      </c>
      <c r="DQ109" s="300">
        <f t="shared" ca="1" si="162"/>
        <v>0</v>
      </c>
      <c r="DR109" s="300">
        <f t="shared" ca="1" si="163"/>
        <v>0</v>
      </c>
      <c r="DS109" s="300">
        <f t="shared" ca="1" si="163"/>
        <v>0</v>
      </c>
      <c r="DT109" s="300">
        <f t="shared" ca="1" si="163"/>
        <v>0</v>
      </c>
      <c r="DU109" s="300">
        <f t="shared" ca="1" si="163"/>
        <v>0</v>
      </c>
      <c r="DV109" s="300">
        <f t="shared" ca="1" si="163"/>
        <v>0</v>
      </c>
      <c r="DW109" s="300">
        <f t="shared" ca="1" si="163"/>
        <v>0</v>
      </c>
      <c r="DX109" s="300">
        <f t="shared" ca="1" si="163"/>
        <v>0</v>
      </c>
      <c r="DY109" s="300">
        <f t="shared" ca="1" si="163"/>
        <v>0</v>
      </c>
      <c r="DZ109" s="300">
        <f t="shared" ca="1" si="163"/>
        <v>0</v>
      </c>
      <c r="EA109" s="300">
        <f t="shared" ca="1" si="163"/>
        <v>0</v>
      </c>
      <c r="EB109" s="300">
        <f t="shared" ca="1" si="164"/>
        <v>0</v>
      </c>
      <c r="EC109" s="300">
        <f t="shared" ca="1" si="164"/>
        <v>0</v>
      </c>
      <c r="ED109" s="300">
        <f t="shared" ca="1" si="164"/>
        <v>0</v>
      </c>
      <c r="EE109" s="300">
        <f t="shared" ca="1" si="164"/>
        <v>0</v>
      </c>
      <c r="EF109" s="300">
        <f t="shared" ca="1" si="164"/>
        <v>0</v>
      </c>
      <c r="EG109" s="300">
        <f t="shared" ca="1" si="164"/>
        <v>0</v>
      </c>
      <c r="EH109" s="300">
        <f t="shared" ca="1" si="164"/>
        <v>0</v>
      </c>
      <c r="EI109" s="300">
        <f t="shared" ca="1" si="164"/>
        <v>0</v>
      </c>
      <c r="EJ109" s="300">
        <f t="shared" ca="1" si="164"/>
        <v>0</v>
      </c>
      <c r="EK109" s="300">
        <f t="shared" ca="1" si="164"/>
        <v>0</v>
      </c>
      <c r="EL109" s="300">
        <f t="shared" ca="1" si="165"/>
        <v>0</v>
      </c>
      <c r="EM109" s="300">
        <f t="shared" ca="1" si="165"/>
        <v>0</v>
      </c>
      <c r="EN109" s="300">
        <f t="shared" ca="1" si="165"/>
        <v>0</v>
      </c>
      <c r="EO109" s="300">
        <f t="shared" ca="1" si="165"/>
        <v>0</v>
      </c>
      <c r="EP109" s="300">
        <f t="shared" ca="1" si="165"/>
        <v>0</v>
      </c>
      <c r="EQ109" s="300">
        <f t="shared" ca="1" si="165"/>
        <v>0</v>
      </c>
      <c r="ER109" s="300">
        <f t="shared" ca="1" si="165"/>
        <v>0</v>
      </c>
      <c r="ES109" s="300">
        <f t="shared" ca="1" si="165"/>
        <v>0</v>
      </c>
      <c r="ET109" s="300">
        <f t="shared" ca="1" si="165"/>
        <v>0</v>
      </c>
      <c r="EU109" s="300">
        <f t="shared" ca="1" si="165"/>
        <v>0</v>
      </c>
      <c r="EV109" s="300">
        <f t="shared" ca="1" si="165"/>
        <v>0</v>
      </c>
      <c r="EW109" s="300">
        <f t="shared" ca="1" si="165"/>
        <v>0</v>
      </c>
      <c r="EX109" s="300">
        <f t="shared" ca="1" si="165"/>
        <v>0</v>
      </c>
      <c r="EY109" s="612"/>
      <c r="EZ109" s="757" t="str">
        <f>'Main Input'!EZ109</f>
        <v>RPI</v>
      </c>
      <c r="FA109" s="766" t="str">
        <f>'Main Input'!FA109</f>
        <v>N/A</v>
      </c>
      <c r="FB109" s="766">
        <f>'Main Input'!FB109</f>
        <v>0</v>
      </c>
      <c r="FC109" s="766" t="str">
        <f>'Main Input'!FC109</f>
        <v>IT Solutions</v>
      </c>
      <c r="FD109" s="766" t="str">
        <f>'Main Input'!FD109</f>
        <v>Managed Services</v>
      </c>
      <c r="FE109" s="757" t="str">
        <f>'Main Input'!FE109</f>
        <v>Opex</v>
      </c>
      <c r="FF109" s="757" t="str">
        <f>'Main Input'!FF109</f>
        <v>ContractAccrual</v>
      </c>
      <c r="FG109" s="757" t="str">
        <f>'Main Input'!FG109</f>
        <v>Expense</v>
      </c>
      <c r="FH109" s="767" t="str">
        <f>'Main Input'!FH109</f>
        <v>A</v>
      </c>
      <c r="FI109" s="768">
        <f>'Main Input'!FI109</f>
        <v>0.22</v>
      </c>
      <c r="FJ109" s="768">
        <f>'Main Input'!FJ109</f>
        <v>0</v>
      </c>
      <c r="FK109" s="612"/>
      <c r="FL109" s="531">
        <f t="shared" si="121"/>
        <v>0</v>
      </c>
      <c r="FM109" s="532" t="str">
        <f t="shared" si="138"/>
        <v>Y</v>
      </c>
      <c r="FN109" s="532" t="str">
        <f t="shared" si="139"/>
        <v>Y</v>
      </c>
      <c r="FO109" s="532" t="str">
        <f t="shared" si="140"/>
        <v>Y</v>
      </c>
      <c r="FP109" s="532" t="str">
        <f t="shared" si="141"/>
        <v>Y</v>
      </c>
      <c r="FQ109" s="612"/>
      <c r="FT109" s="612"/>
    </row>
    <row r="110" spans="1:176">
      <c r="A110" s="750" t="str">
        <f>'Main Input'!A110</f>
        <v>MTB</v>
      </c>
      <c r="B110" s="762" t="str">
        <f>'Main Input'!B110</f>
        <v>Business Unit</v>
      </c>
      <c r="C110" s="762" t="str">
        <f>'Main Input'!C110</f>
        <v>Labour</v>
      </c>
      <c r="D110" s="762" t="str">
        <f>'Main Input'!D110</f>
        <v>TFR</v>
      </c>
      <c r="E110" s="762" t="str">
        <f>'Main Input'!E110</f>
        <v>Migration Engineer #29 (Wintel)</v>
      </c>
      <c r="F110" s="753" t="str">
        <f>'Main Input'!F110</f>
        <v>direct</v>
      </c>
      <c r="G110" s="753" t="str">
        <f>'Main Input'!G110</f>
        <v>Person</v>
      </c>
      <c r="H110" s="753" t="str">
        <f>'Main Input'!H110</f>
        <v>SDC.TSS.4</v>
      </c>
      <c r="I110" s="753">
        <f>'Main Input'!I110</f>
        <v>0</v>
      </c>
      <c r="J110" s="753">
        <f>'Main Input'!J110</f>
        <v>0</v>
      </c>
      <c r="K110" s="753" t="str">
        <f>'Main Input'!K110</f>
        <v>FJS</v>
      </c>
      <c r="L110" s="753" t="str">
        <f>'Main Input'!L110</f>
        <v>pTran</v>
      </c>
      <c r="M110" s="753">
        <f>'Main Input'!M110</f>
        <v>0</v>
      </c>
      <c r="N110" s="753">
        <f>'Main Input'!N110</f>
        <v>0</v>
      </c>
      <c r="O110" s="753" t="str">
        <f>'Main Input'!O110</f>
        <v>SPAIN</v>
      </c>
      <c r="P110" s="753">
        <f>'Main Input'!P110</f>
        <v>313</v>
      </c>
      <c r="Q110" s="753" t="str">
        <f>'Main Input'!Q110</f>
        <v>EUR</v>
      </c>
      <c r="R110" s="753" t="str">
        <f>'Main Input'!R110</f>
        <v>EMEA</v>
      </c>
      <c r="S110" s="753" t="str">
        <f>'Main Input'!S110</f>
        <v>Local</v>
      </c>
      <c r="T110" s="753">
        <f>'Main Input'!T110</f>
        <v>0</v>
      </c>
      <c r="U110" s="753">
        <f>'Main Input'!U110</f>
        <v>0</v>
      </c>
      <c r="V110" s="753" t="str">
        <f>'Main Input'!V110</f>
        <v>4_ATP</v>
      </c>
      <c r="W110" s="753">
        <f>'Main Input'!W110</f>
        <v>0</v>
      </c>
      <c r="X110" s="753">
        <f>'Main Input'!X110</f>
        <v>0</v>
      </c>
      <c r="Y110" s="753">
        <f>'Main Input'!Y110</f>
        <v>0</v>
      </c>
      <c r="Z110" s="753">
        <f>'Main Input'!Z110</f>
        <v>0</v>
      </c>
      <c r="AA110" s="753">
        <f>'Main Input'!AA110</f>
        <v>0</v>
      </c>
      <c r="AB110" s="763">
        <f>'Main Input'!AB110</f>
        <v>0</v>
      </c>
      <c r="AC110" s="763" t="str">
        <f>'Main Input'!AC110</f>
        <v>Days</v>
      </c>
      <c r="AD110" s="764">
        <f>'Main Input'!AD110</f>
        <v>85</v>
      </c>
      <c r="AE110" s="765">
        <f t="shared" ca="1" si="120"/>
        <v>26605</v>
      </c>
      <c r="AF110" s="299">
        <f t="shared" si="154"/>
        <v>0</v>
      </c>
      <c r="AG110" s="300">
        <f t="shared" ca="1" si="154"/>
        <v>0</v>
      </c>
      <c r="AH110" s="300">
        <f t="shared" ca="1" si="154"/>
        <v>6651.25</v>
      </c>
      <c r="AI110" s="300">
        <f t="shared" ca="1" si="154"/>
        <v>6651.25</v>
      </c>
      <c r="AJ110" s="300">
        <f t="shared" ca="1" si="154"/>
        <v>6651.25</v>
      </c>
      <c r="AK110" s="300">
        <f t="shared" ca="1" si="154"/>
        <v>6651.25</v>
      </c>
      <c r="AL110" s="300">
        <f t="shared" ca="1" si="154"/>
        <v>0</v>
      </c>
      <c r="AM110" s="300">
        <f t="shared" ca="1" si="154"/>
        <v>0</v>
      </c>
      <c r="AN110" s="300">
        <f t="shared" ca="1" si="154"/>
        <v>0</v>
      </c>
      <c r="AO110" s="300">
        <f t="shared" ca="1" si="154"/>
        <v>0</v>
      </c>
      <c r="AP110" s="300">
        <f t="shared" ca="1" si="155"/>
        <v>0</v>
      </c>
      <c r="AQ110" s="300">
        <f t="shared" ca="1" si="155"/>
        <v>0</v>
      </c>
      <c r="AR110" s="300">
        <f t="shared" ca="1" si="155"/>
        <v>0</v>
      </c>
      <c r="AS110" s="300">
        <f t="shared" ca="1" si="155"/>
        <v>0</v>
      </c>
      <c r="AT110" s="300">
        <f t="shared" ca="1" si="155"/>
        <v>0</v>
      </c>
      <c r="AU110" s="300">
        <f t="shared" ca="1" si="155"/>
        <v>0</v>
      </c>
      <c r="AV110" s="300">
        <f t="shared" ca="1" si="155"/>
        <v>0</v>
      </c>
      <c r="AW110" s="300">
        <f t="shared" ca="1" si="155"/>
        <v>0</v>
      </c>
      <c r="AX110" s="300">
        <f t="shared" ca="1" si="155"/>
        <v>0</v>
      </c>
      <c r="AY110" s="300">
        <f t="shared" ca="1" si="155"/>
        <v>0</v>
      </c>
      <c r="AZ110" s="300">
        <f t="shared" ca="1" si="156"/>
        <v>0</v>
      </c>
      <c r="BA110" s="300">
        <f t="shared" ca="1" si="156"/>
        <v>0</v>
      </c>
      <c r="BB110" s="300">
        <f t="shared" ca="1" si="156"/>
        <v>0</v>
      </c>
      <c r="BC110" s="300">
        <f t="shared" ca="1" si="156"/>
        <v>0</v>
      </c>
      <c r="BD110" s="300">
        <f t="shared" ca="1" si="156"/>
        <v>0</v>
      </c>
      <c r="BE110" s="300">
        <f t="shared" ca="1" si="156"/>
        <v>0</v>
      </c>
      <c r="BF110" s="300">
        <f t="shared" ca="1" si="156"/>
        <v>0</v>
      </c>
      <c r="BG110" s="300">
        <f t="shared" ca="1" si="156"/>
        <v>0</v>
      </c>
      <c r="BH110" s="300">
        <f t="shared" ca="1" si="156"/>
        <v>0</v>
      </c>
      <c r="BI110" s="300">
        <f t="shared" ca="1" si="156"/>
        <v>0</v>
      </c>
      <c r="BJ110" s="300">
        <f t="shared" ca="1" si="157"/>
        <v>0</v>
      </c>
      <c r="BK110" s="300">
        <f t="shared" ca="1" si="157"/>
        <v>0</v>
      </c>
      <c r="BL110" s="300">
        <f t="shared" ca="1" si="157"/>
        <v>0</v>
      </c>
      <c r="BM110" s="300">
        <f t="shared" ca="1" si="157"/>
        <v>0</v>
      </c>
      <c r="BN110" s="300">
        <f t="shared" ca="1" si="157"/>
        <v>0</v>
      </c>
      <c r="BO110" s="300">
        <f t="shared" ca="1" si="157"/>
        <v>0</v>
      </c>
      <c r="BP110" s="300">
        <f t="shared" ca="1" si="157"/>
        <v>0</v>
      </c>
      <c r="BQ110" s="300">
        <f t="shared" ca="1" si="157"/>
        <v>0</v>
      </c>
      <c r="BR110" s="300">
        <f t="shared" ca="1" si="157"/>
        <v>0</v>
      </c>
      <c r="BS110" s="300">
        <f t="shared" ca="1" si="157"/>
        <v>0</v>
      </c>
      <c r="BT110" s="300">
        <f t="shared" ca="1" si="158"/>
        <v>0</v>
      </c>
      <c r="BU110" s="300">
        <f t="shared" ca="1" si="158"/>
        <v>0</v>
      </c>
      <c r="BV110" s="300">
        <f t="shared" ca="1" si="158"/>
        <v>0</v>
      </c>
      <c r="BW110" s="300">
        <f t="shared" ca="1" si="158"/>
        <v>0</v>
      </c>
      <c r="BX110" s="300">
        <f t="shared" ca="1" si="158"/>
        <v>0</v>
      </c>
      <c r="BY110" s="300">
        <f t="shared" ca="1" si="158"/>
        <v>0</v>
      </c>
      <c r="BZ110" s="300">
        <f t="shared" ca="1" si="158"/>
        <v>0</v>
      </c>
      <c r="CA110" s="300">
        <f t="shared" ca="1" si="158"/>
        <v>0</v>
      </c>
      <c r="CB110" s="300">
        <f t="shared" ca="1" si="158"/>
        <v>0</v>
      </c>
      <c r="CC110" s="300">
        <f t="shared" ca="1" si="158"/>
        <v>0</v>
      </c>
      <c r="CD110" s="300">
        <f t="shared" ca="1" si="159"/>
        <v>0</v>
      </c>
      <c r="CE110" s="300">
        <f t="shared" ca="1" si="159"/>
        <v>0</v>
      </c>
      <c r="CF110" s="300">
        <f t="shared" ca="1" si="159"/>
        <v>0</v>
      </c>
      <c r="CG110" s="300">
        <f t="shared" ca="1" si="159"/>
        <v>0</v>
      </c>
      <c r="CH110" s="300">
        <f t="shared" ca="1" si="159"/>
        <v>0</v>
      </c>
      <c r="CI110" s="300">
        <f t="shared" ca="1" si="159"/>
        <v>0</v>
      </c>
      <c r="CJ110" s="300">
        <f t="shared" ca="1" si="159"/>
        <v>0</v>
      </c>
      <c r="CK110" s="300">
        <f t="shared" ca="1" si="159"/>
        <v>0</v>
      </c>
      <c r="CL110" s="300">
        <f t="shared" ca="1" si="159"/>
        <v>0</v>
      </c>
      <c r="CM110" s="300">
        <f t="shared" ca="1" si="159"/>
        <v>0</v>
      </c>
      <c r="CN110" s="300">
        <f t="shared" ca="1" si="160"/>
        <v>0</v>
      </c>
      <c r="CO110" s="300">
        <f t="shared" ca="1" si="160"/>
        <v>0</v>
      </c>
      <c r="CP110" s="300">
        <f t="shared" ca="1" si="160"/>
        <v>0</v>
      </c>
      <c r="CQ110" s="300">
        <f t="shared" ca="1" si="160"/>
        <v>0</v>
      </c>
      <c r="CR110" s="300">
        <f t="shared" ca="1" si="160"/>
        <v>0</v>
      </c>
      <c r="CS110" s="300">
        <f t="shared" ca="1" si="160"/>
        <v>0</v>
      </c>
      <c r="CT110" s="300">
        <f t="shared" ca="1" si="160"/>
        <v>0</v>
      </c>
      <c r="CU110" s="300">
        <f t="shared" ca="1" si="160"/>
        <v>0</v>
      </c>
      <c r="CV110" s="300">
        <f t="shared" ca="1" si="160"/>
        <v>0</v>
      </c>
      <c r="CW110" s="300">
        <f t="shared" ca="1" si="160"/>
        <v>0</v>
      </c>
      <c r="CX110" s="300">
        <f t="shared" ca="1" si="161"/>
        <v>0</v>
      </c>
      <c r="CY110" s="300">
        <f t="shared" ca="1" si="161"/>
        <v>0</v>
      </c>
      <c r="CZ110" s="300">
        <f t="shared" ca="1" si="161"/>
        <v>0</v>
      </c>
      <c r="DA110" s="300">
        <f t="shared" ca="1" si="161"/>
        <v>0</v>
      </c>
      <c r="DB110" s="300">
        <f t="shared" ca="1" si="161"/>
        <v>0</v>
      </c>
      <c r="DC110" s="300">
        <f t="shared" ca="1" si="161"/>
        <v>0</v>
      </c>
      <c r="DD110" s="300">
        <f t="shared" ca="1" si="161"/>
        <v>0</v>
      </c>
      <c r="DE110" s="300">
        <f t="shared" ca="1" si="161"/>
        <v>0</v>
      </c>
      <c r="DF110" s="300">
        <f t="shared" ca="1" si="161"/>
        <v>0</v>
      </c>
      <c r="DG110" s="300">
        <f t="shared" ca="1" si="161"/>
        <v>0</v>
      </c>
      <c r="DH110" s="300">
        <f t="shared" ca="1" si="162"/>
        <v>0</v>
      </c>
      <c r="DI110" s="300">
        <f t="shared" ca="1" si="162"/>
        <v>0</v>
      </c>
      <c r="DJ110" s="300">
        <f t="shared" ca="1" si="162"/>
        <v>0</v>
      </c>
      <c r="DK110" s="300">
        <f t="shared" ca="1" si="162"/>
        <v>0</v>
      </c>
      <c r="DL110" s="300">
        <f t="shared" ca="1" si="162"/>
        <v>0</v>
      </c>
      <c r="DM110" s="300">
        <f t="shared" ca="1" si="162"/>
        <v>0</v>
      </c>
      <c r="DN110" s="300">
        <f t="shared" ca="1" si="162"/>
        <v>0</v>
      </c>
      <c r="DO110" s="300">
        <f t="shared" ca="1" si="162"/>
        <v>0</v>
      </c>
      <c r="DP110" s="300">
        <f t="shared" ca="1" si="162"/>
        <v>0</v>
      </c>
      <c r="DQ110" s="300">
        <f t="shared" ca="1" si="162"/>
        <v>0</v>
      </c>
      <c r="DR110" s="300">
        <f t="shared" ca="1" si="163"/>
        <v>0</v>
      </c>
      <c r="DS110" s="300">
        <f t="shared" ca="1" si="163"/>
        <v>0</v>
      </c>
      <c r="DT110" s="300">
        <f t="shared" ca="1" si="163"/>
        <v>0</v>
      </c>
      <c r="DU110" s="300">
        <f t="shared" ca="1" si="163"/>
        <v>0</v>
      </c>
      <c r="DV110" s="300">
        <f t="shared" ca="1" si="163"/>
        <v>0</v>
      </c>
      <c r="DW110" s="300">
        <f t="shared" ca="1" si="163"/>
        <v>0</v>
      </c>
      <c r="DX110" s="300">
        <f t="shared" ca="1" si="163"/>
        <v>0</v>
      </c>
      <c r="DY110" s="300">
        <f t="shared" ca="1" si="163"/>
        <v>0</v>
      </c>
      <c r="DZ110" s="300">
        <f t="shared" ca="1" si="163"/>
        <v>0</v>
      </c>
      <c r="EA110" s="300">
        <f t="shared" ca="1" si="163"/>
        <v>0</v>
      </c>
      <c r="EB110" s="300">
        <f t="shared" ca="1" si="164"/>
        <v>0</v>
      </c>
      <c r="EC110" s="300">
        <f t="shared" ca="1" si="164"/>
        <v>0</v>
      </c>
      <c r="ED110" s="300">
        <f t="shared" ca="1" si="164"/>
        <v>0</v>
      </c>
      <c r="EE110" s="300">
        <f t="shared" ca="1" si="164"/>
        <v>0</v>
      </c>
      <c r="EF110" s="300">
        <f t="shared" ca="1" si="164"/>
        <v>0</v>
      </c>
      <c r="EG110" s="300">
        <f t="shared" ca="1" si="164"/>
        <v>0</v>
      </c>
      <c r="EH110" s="300">
        <f t="shared" ca="1" si="164"/>
        <v>0</v>
      </c>
      <c r="EI110" s="300">
        <f t="shared" ca="1" si="164"/>
        <v>0</v>
      </c>
      <c r="EJ110" s="300">
        <f t="shared" ca="1" si="164"/>
        <v>0</v>
      </c>
      <c r="EK110" s="300">
        <f t="shared" ca="1" si="164"/>
        <v>0</v>
      </c>
      <c r="EL110" s="300">
        <f t="shared" ca="1" si="165"/>
        <v>0</v>
      </c>
      <c r="EM110" s="300">
        <f t="shared" ca="1" si="165"/>
        <v>0</v>
      </c>
      <c r="EN110" s="300">
        <f t="shared" ca="1" si="165"/>
        <v>0</v>
      </c>
      <c r="EO110" s="300">
        <f t="shared" ca="1" si="165"/>
        <v>0</v>
      </c>
      <c r="EP110" s="300">
        <f t="shared" ca="1" si="165"/>
        <v>0</v>
      </c>
      <c r="EQ110" s="300">
        <f t="shared" ca="1" si="165"/>
        <v>0</v>
      </c>
      <c r="ER110" s="300">
        <f t="shared" ca="1" si="165"/>
        <v>0</v>
      </c>
      <c r="ES110" s="300">
        <f t="shared" ca="1" si="165"/>
        <v>0</v>
      </c>
      <c r="ET110" s="300">
        <f t="shared" ca="1" si="165"/>
        <v>0</v>
      </c>
      <c r="EU110" s="300">
        <f t="shared" ca="1" si="165"/>
        <v>0</v>
      </c>
      <c r="EV110" s="300">
        <f t="shared" ca="1" si="165"/>
        <v>0</v>
      </c>
      <c r="EW110" s="300">
        <f t="shared" ca="1" si="165"/>
        <v>0</v>
      </c>
      <c r="EX110" s="300">
        <f t="shared" ca="1" si="165"/>
        <v>0</v>
      </c>
      <c r="EY110" s="612"/>
      <c r="EZ110" s="757" t="str">
        <f>'Main Input'!EZ110</f>
        <v>RPI</v>
      </c>
      <c r="FA110" s="766" t="str">
        <f>'Main Input'!FA110</f>
        <v>N/A</v>
      </c>
      <c r="FB110" s="766">
        <f>'Main Input'!FB110</f>
        <v>0</v>
      </c>
      <c r="FC110" s="766" t="str">
        <f>'Main Input'!FC110</f>
        <v>IT Solutions</v>
      </c>
      <c r="FD110" s="766" t="str">
        <f>'Main Input'!FD110</f>
        <v>Managed Services</v>
      </c>
      <c r="FE110" s="757" t="str">
        <f>'Main Input'!FE110</f>
        <v>Opex</v>
      </c>
      <c r="FF110" s="757" t="str">
        <f>'Main Input'!FF110</f>
        <v>ContractAccrual</v>
      </c>
      <c r="FG110" s="757" t="str">
        <f>'Main Input'!FG110</f>
        <v>Expense</v>
      </c>
      <c r="FH110" s="767" t="str">
        <f>'Main Input'!FH110</f>
        <v>A</v>
      </c>
      <c r="FI110" s="768">
        <f>'Main Input'!FI110</f>
        <v>0.22</v>
      </c>
      <c r="FJ110" s="768">
        <f>'Main Input'!FJ110</f>
        <v>0</v>
      </c>
      <c r="FK110" s="612"/>
      <c r="FL110" s="531">
        <f t="shared" si="121"/>
        <v>0</v>
      </c>
      <c r="FM110" s="532" t="str">
        <f t="shared" si="138"/>
        <v>Y</v>
      </c>
      <c r="FN110" s="532" t="str">
        <f t="shared" si="139"/>
        <v>Y</v>
      </c>
      <c r="FO110" s="532" t="str">
        <f t="shared" si="140"/>
        <v>Y</v>
      </c>
      <c r="FP110" s="532" t="str">
        <f t="shared" si="141"/>
        <v>Y</v>
      </c>
      <c r="FQ110" s="612"/>
      <c r="FT110" s="612"/>
    </row>
    <row r="111" spans="1:176">
      <c r="A111" s="750" t="str">
        <f>'Main Input'!A111</f>
        <v>MTB</v>
      </c>
      <c r="B111" s="762" t="str">
        <f>'Main Input'!B111</f>
        <v>Other</v>
      </c>
      <c r="C111" s="762" t="str">
        <f>'Main Input'!C111</f>
        <v>Contingency</v>
      </c>
      <c r="D111" s="762" t="str">
        <f>'Main Input'!D111</f>
        <v>TOBE</v>
      </c>
      <c r="E111" s="762" t="str">
        <f>'Main Input'!E111</f>
        <v>Risk</v>
      </c>
      <c r="F111" s="753" t="str">
        <f>'Main Input'!F111</f>
        <v>direct</v>
      </c>
      <c r="G111" s="753" t="str">
        <f>'Main Input'!G111</f>
        <v>Person</v>
      </c>
      <c r="H111" s="753" t="str">
        <f>'Main Input'!H111</f>
        <v>TAC.CSA.2</v>
      </c>
      <c r="I111" s="753">
        <f>'Main Input'!I111</f>
        <v>0</v>
      </c>
      <c r="J111" s="753">
        <f>'Main Input'!J111</f>
        <v>0</v>
      </c>
      <c r="K111" s="753" t="str">
        <f>'Main Input'!K111</f>
        <v>FJS</v>
      </c>
      <c r="L111" s="753" t="str">
        <f>'Main Input'!L111</f>
        <v>oRisk</v>
      </c>
      <c r="M111" s="753">
        <f>'Main Input'!M111</f>
        <v>0</v>
      </c>
      <c r="N111" s="753">
        <f>'Main Input'!N111</f>
        <v>0</v>
      </c>
      <c r="O111" s="753" t="str">
        <f>'Main Input'!O111</f>
        <v>SPAIN</v>
      </c>
      <c r="P111" s="753">
        <f>'Main Input'!P111</f>
        <v>300</v>
      </c>
      <c r="Q111" s="753" t="str">
        <f>'Main Input'!Q111</f>
        <v>EUR</v>
      </c>
      <c r="R111" s="753" t="str">
        <f>'Main Input'!R111</f>
        <v>EMEA</v>
      </c>
      <c r="S111" s="753" t="str">
        <f>'Main Input'!S111</f>
        <v>Local</v>
      </c>
      <c r="T111" s="753">
        <f>'Main Input'!T111</f>
        <v>0</v>
      </c>
      <c r="U111" s="753">
        <f>'Main Input'!U111</f>
        <v>0</v>
      </c>
      <c r="V111" s="753" t="str">
        <f>'Main Input'!V111</f>
        <v>ZZZ</v>
      </c>
      <c r="W111" s="753">
        <f>'Main Input'!W111</f>
        <v>0</v>
      </c>
      <c r="X111" s="753">
        <f>'Main Input'!X111</f>
        <v>0</v>
      </c>
      <c r="Y111" s="753">
        <f>'Main Input'!Y111</f>
        <v>0</v>
      </c>
      <c r="Z111" s="753">
        <f>'Main Input'!Z111</f>
        <v>0</v>
      </c>
      <c r="AA111" s="753">
        <f>'Main Input'!AA111</f>
        <v>0</v>
      </c>
      <c r="AB111" s="763">
        <f>'Main Input'!AB111</f>
        <v>0</v>
      </c>
      <c r="AC111" s="763" t="str">
        <f>'Main Input'!AC111</f>
        <v>Days</v>
      </c>
      <c r="AD111" s="764">
        <f>'Main Input'!AD111</f>
        <v>6400</v>
      </c>
      <c r="AE111" s="765">
        <f t="shared" ref="AE111:AE142" ca="1" si="166">SUM(AF111:EY111)</f>
        <v>1999699.3057919992</v>
      </c>
      <c r="AF111" s="299">
        <f t="shared" si="154"/>
        <v>0</v>
      </c>
      <c r="AG111" s="300">
        <f t="shared" ca="1" si="154"/>
        <v>0</v>
      </c>
      <c r="AH111" s="300">
        <f t="shared" ca="1" si="154"/>
        <v>30000</v>
      </c>
      <c r="AI111" s="300">
        <f t="shared" ca="1" si="154"/>
        <v>30000</v>
      </c>
      <c r="AJ111" s="300">
        <f t="shared" ca="1" si="154"/>
        <v>30000</v>
      </c>
      <c r="AK111" s="300">
        <f t="shared" ca="1" si="154"/>
        <v>30000</v>
      </c>
      <c r="AL111" s="300">
        <f t="shared" ca="1" si="154"/>
        <v>30000</v>
      </c>
      <c r="AM111" s="300">
        <f t="shared" ca="1" si="154"/>
        <v>30000</v>
      </c>
      <c r="AN111" s="300">
        <f t="shared" ca="1" si="154"/>
        <v>30000</v>
      </c>
      <c r="AO111" s="300">
        <f t="shared" ca="1" si="154"/>
        <v>30000</v>
      </c>
      <c r="AP111" s="300">
        <f t="shared" ca="1" si="155"/>
        <v>30000</v>
      </c>
      <c r="AQ111" s="300">
        <f t="shared" ca="1" si="155"/>
        <v>30000</v>
      </c>
      <c r="AR111" s="300">
        <f t="shared" ca="1" si="155"/>
        <v>30000</v>
      </c>
      <c r="AS111" s="300">
        <f t="shared" ca="1" si="155"/>
        <v>30000</v>
      </c>
      <c r="AT111" s="300">
        <f t="shared" ca="1" si="155"/>
        <v>30000</v>
      </c>
      <c r="AU111" s="300">
        <f t="shared" ca="1" si="155"/>
        <v>30000</v>
      </c>
      <c r="AV111" s="300">
        <f t="shared" ca="1" si="155"/>
        <v>30600</v>
      </c>
      <c r="AW111" s="300">
        <f t="shared" ca="1" si="155"/>
        <v>30600</v>
      </c>
      <c r="AX111" s="300">
        <f t="shared" ca="1" si="155"/>
        <v>30600</v>
      </c>
      <c r="AY111" s="300">
        <f t="shared" ca="1" si="155"/>
        <v>30600</v>
      </c>
      <c r="AZ111" s="300">
        <f t="shared" ca="1" si="156"/>
        <v>30600</v>
      </c>
      <c r="BA111" s="300">
        <f t="shared" ca="1" si="156"/>
        <v>30600</v>
      </c>
      <c r="BB111" s="300">
        <f t="shared" ca="1" si="156"/>
        <v>30600</v>
      </c>
      <c r="BC111" s="300">
        <f t="shared" ca="1" si="156"/>
        <v>30600</v>
      </c>
      <c r="BD111" s="300">
        <f t="shared" ca="1" si="156"/>
        <v>30600</v>
      </c>
      <c r="BE111" s="300">
        <f t="shared" ca="1" si="156"/>
        <v>30600</v>
      </c>
      <c r="BF111" s="300">
        <f t="shared" ca="1" si="156"/>
        <v>30600</v>
      </c>
      <c r="BG111" s="300">
        <f t="shared" ca="1" si="156"/>
        <v>30600</v>
      </c>
      <c r="BH111" s="300">
        <f t="shared" ca="1" si="156"/>
        <v>31212</v>
      </c>
      <c r="BI111" s="300">
        <f t="shared" ca="1" si="156"/>
        <v>31212</v>
      </c>
      <c r="BJ111" s="300">
        <f t="shared" ca="1" si="157"/>
        <v>31212</v>
      </c>
      <c r="BK111" s="300">
        <f t="shared" ca="1" si="157"/>
        <v>31212</v>
      </c>
      <c r="BL111" s="300">
        <f t="shared" ca="1" si="157"/>
        <v>31212</v>
      </c>
      <c r="BM111" s="300">
        <f t="shared" ca="1" si="157"/>
        <v>31212</v>
      </c>
      <c r="BN111" s="300">
        <f t="shared" ca="1" si="157"/>
        <v>31212</v>
      </c>
      <c r="BO111" s="300">
        <f t="shared" ca="1" si="157"/>
        <v>31212</v>
      </c>
      <c r="BP111" s="300">
        <f t="shared" ca="1" si="157"/>
        <v>31212</v>
      </c>
      <c r="BQ111" s="300">
        <f t="shared" ca="1" si="157"/>
        <v>31212</v>
      </c>
      <c r="BR111" s="300">
        <f t="shared" ca="1" si="157"/>
        <v>31212</v>
      </c>
      <c r="BS111" s="300">
        <f t="shared" ca="1" si="157"/>
        <v>31212</v>
      </c>
      <c r="BT111" s="300">
        <f t="shared" ca="1" si="158"/>
        <v>31836.239999999998</v>
      </c>
      <c r="BU111" s="300">
        <f t="shared" ca="1" si="158"/>
        <v>31836.239999999998</v>
      </c>
      <c r="BV111" s="300">
        <f t="shared" ca="1" si="158"/>
        <v>31836.239999999998</v>
      </c>
      <c r="BW111" s="300">
        <f t="shared" ca="1" si="158"/>
        <v>31836.239999999998</v>
      </c>
      <c r="BX111" s="300">
        <f t="shared" ca="1" si="158"/>
        <v>31836.239999999998</v>
      </c>
      <c r="BY111" s="300">
        <f t="shared" ca="1" si="158"/>
        <v>31836.239999999998</v>
      </c>
      <c r="BZ111" s="300">
        <f t="shared" ca="1" si="158"/>
        <v>31836.239999999998</v>
      </c>
      <c r="CA111" s="300">
        <f t="shared" ca="1" si="158"/>
        <v>31836.239999999998</v>
      </c>
      <c r="CB111" s="300">
        <f t="shared" ca="1" si="158"/>
        <v>31836.239999999998</v>
      </c>
      <c r="CC111" s="300">
        <f t="shared" ca="1" si="158"/>
        <v>31836.239999999998</v>
      </c>
      <c r="CD111" s="300">
        <f t="shared" ca="1" si="159"/>
        <v>31836.239999999998</v>
      </c>
      <c r="CE111" s="300">
        <f t="shared" ca="1" si="159"/>
        <v>31836.239999999998</v>
      </c>
      <c r="CF111" s="300">
        <f t="shared" ca="1" si="159"/>
        <v>32472.964799999998</v>
      </c>
      <c r="CG111" s="300">
        <f t="shared" ca="1" si="159"/>
        <v>32472.964799999998</v>
      </c>
      <c r="CH111" s="300">
        <f t="shared" ca="1" si="159"/>
        <v>32472.964799999998</v>
      </c>
      <c r="CI111" s="300">
        <f t="shared" ca="1" si="159"/>
        <v>32472.964799999998</v>
      </c>
      <c r="CJ111" s="300">
        <f t="shared" ca="1" si="159"/>
        <v>32472.964799999998</v>
      </c>
      <c r="CK111" s="300">
        <f t="shared" ca="1" si="159"/>
        <v>32472.964799999998</v>
      </c>
      <c r="CL111" s="300">
        <f t="shared" ca="1" si="159"/>
        <v>32472.964799999998</v>
      </c>
      <c r="CM111" s="300">
        <f t="shared" ca="1" si="159"/>
        <v>32472.964799999998</v>
      </c>
      <c r="CN111" s="300">
        <f t="shared" ca="1" si="160"/>
        <v>32472.964799999998</v>
      </c>
      <c r="CO111" s="300">
        <f t="shared" ca="1" si="160"/>
        <v>32472.964799999998</v>
      </c>
      <c r="CP111" s="300">
        <f t="shared" ca="1" si="160"/>
        <v>32472.964799999998</v>
      </c>
      <c r="CQ111" s="300">
        <f t="shared" ca="1" si="160"/>
        <v>32472.964799999998</v>
      </c>
      <c r="CR111" s="300">
        <f t="shared" ca="1" si="160"/>
        <v>33122.424096000002</v>
      </c>
      <c r="CS111" s="300">
        <f t="shared" ca="1" si="160"/>
        <v>33122.424096000002</v>
      </c>
      <c r="CT111" s="300">
        <f t="shared" ca="1" si="160"/>
        <v>0</v>
      </c>
      <c r="CU111" s="300">
        <f t="shared" ca="1" si="160"/>
        <v>0</v>
      </c>
      <c r="CV111" s="300">
        <f t="shared" ca="1" si="160"/>
        <v>0</v>
      </c>
      <c r="CW111" s="300">
        <f t="shared" ca="1" si="160"/>
        <v>0</v>
      </c>
      <c r="CX111" s="300">
        <f t="shared" ca="1" si="161"/>
        <v>0</v>
      </c>
      <c r="CY111" s="300">
        <f t="shared" ca="1" si="161"/>
        <v>0</v>
      </c>
      <c r="CZ111" s="300">
        <f t="shared" ca="1" si="161"/>
        <v>0</v>
      </c>
      <c r="DA111" s="300">
        <f t="shared" ca="1" si="161"/>
        <v>0</v>
      </c>
      <c r="DB111" s="300">
        <f t="shared" ca="1" si="161"/>
        <v>0</v>
      </c>
      <c r="DC111" s="300">
        <f t="shared" ca="1" si="161"/>
        <v>0</v>
      </c>
      <c r="DD111" s="300">
        <f t="shared" ca="1" si="161"/>
        <v>0</v>
      </c>
      <c r="DE111" s="300">
        <f t="shared" ca="1" si="161"/>
        <v>0</v>
      </c>
      <c r="DF111" s="300">
        <f t="shared" ca="1" si="161"/>
        <v>0</v>
      </c>
      <c r="DG111" s="300">
        <f t="shared" ca="1" si="161"/>
        <v>0</v>
      </c>
      <c r="DH111" s="300">
        <f t="shared" ca="1" si="162"/>
        <v>0</v>
      </c>
      <c r="DI111" s="300">
        <f t="shared" ca="1" si="162"/>
        <v>0</v>
      </c>
      <c r="DJ111" s="300">
        <f t="shared" ca="1" si="162"/>
        <v>0</v>
      </c>
      <c r="DK111" s="300">
        <f t="shared" ca="1" si="162"/>
        <v>0</v>
      </c>
      <c r="DL111" s="300">
        <f t="shared" ca="1" si="162"/>
        <v>0</v>
      </c>
      <c r="DM111" s="300">
        <f t="shared" ca="1" si="162"/>
        <v>0</v>
      </c>
      <c r="DN111" s="300">
        <f t="shared" ca="1" si="162"/>
        <v>0</v>
      </c>
      <c r="DO111" s="300">
        <f t="shared" ca="1" si="162"/>
        <v>0</v>
      </c>
      <c r="DP111" s="300">
        <f t="shared" ca="1" si="162"/>
        <v>0</v>
      </c>
      <c r="DQ111" s="300">
        <f t="shared" ca="1" si="162"/>
        <v>0</v>
      </c>
      <c r="DR111" s="300">
        <f t="shared" ca="1" si="163"/>
        <v>0</v>
      </c>
      <c r="DS111" s="300">
        <f t="shared" ca="1" si="163"/>
        <v>0</v>
      </c>
      <c r="DT111" s="300">
        <f t="shared" ca="1" si="163"/>
        <v>0</v>
      </c>
      <c r="DU111" s="300">
        <f t="shared" ca="1" si="163"/>
        <v>0</v>
      </c>
      <c r="DV111" s="300">
        <f t="shared" ca="1" si="163"/>
        <v>0</v>
      </c>
      <c r="DW111" s="300">
        <f t="shared" ca="1" si="163"/>
        <v>0</v>
      </c>
      <c r="DX111" s="300">
        <f t="shared" ca="1" si="163"/>
        <v>0</v>
      </c>
      <c r="DY111" s="300">
        <f t="shared" ca="1" si="163"/>
        <v>0</v>
      </c>
      <c r="DZ111" s="300">
        <f t="shared" ca="1" si="163"/>
        <v>0</v>
      </c>
      <c r="EA111" s="300">
        <f t="shared" ca="1" si="163"/>
        <v>0</v>
      </c>
      <c r="EB111" s="300">
        <f t="shared" ca="1" si="164"/>
        <v>0</v>
      </c>
      <c r="EC111" s="300">
        <f t="shared" ca="1" si="164"/>
        <v>0</v>
      </c>
      <c r="ED111" s="300">
        <f t="shared" ca="1" si="164"/>
        <v>0</v>
      </c>
      <c r="EE111" s="300">
        <f t="shared" ca="1" si="164"/>
        <v>0</v>
      </c>
      <c r="EF111" s="300">
        <f t="shared" ca="1" si="164"/>
        <v>0</v>
      </c>
      <c r="EG111" s="300">
        <f t="shared" ca="1" si="164"/>
        <v>0</v>
      </c>
      <c r="EH111" s="300">
        <f t="shared" ca="1" si="164"/>
        <v>0</v>
      </c>
      <c r="EI111" s="300">
        <f t="shared" ca="1" si="164"/>
        <v>0</v>
      </c>
      <c r="EJ111" s="300">
        <f t="shared" ca="1" si="164"/>
        <v>0</v>
      </c>
      <c r="EK111" s="300">
        <f t="shared" ca="1" si="164"/>
        <v>0</v>
      </c>
      <c r="EL111" s="300">
        <f t="shared" ca="1" si="165"/>
        <v>0</v>
      </c>
      <c r="EM111" s="300">
        <f t="shared" ca="1" si="165"/>
        <v>0</v>
      </c>
      <c r="EN111" s="300">
        <f t="shared" ca="1" si="165"/>
        <v>0</v>
      </c>
      <c r="EO111" s="300">
        <f t="shared" ca="1" si="165"/>
        <v>0</v>
      </c>
      <c r="EP111" s="300">
        <f t="shared" ca="1" si="165"/>
        <v>0</v>
      </c>
      <c r="EQ111" s="300">
        <f t="shared" ca="1" si="165"/>
        <v>0</v>
      </c>
      <c r="ER111" s="300">
        <f t="shared" ca="1" si="165"/>
        <v>0</v>
      </c>
      <c r="ES111" s="300">
        <f t="shared" ca="1" si="165"/>
        <v>0</v>
      </c>
      <c r="ET111" s="300">
        <f t="shared" ca="1" si="165"/>
        <v>0</v>
      </c>
      <c r="EU111" s="300">
        <f t="shared" ca="1" si="165"/>
        <v>0</v>
      </c>
      <c r="EV111" s="300">
        <f t="shared" ca="1" si="165"/>
        <v>0</v>
      </c>
      <c r="EW111" s="300">
        <f t="shared" ca="1" si="165"/>
        <v>0</v>
      </c>
      <c r="EX111" s="300">
        <f t="shared" ca="1" si="165"/>
        <v>0</v>
      </c>
      <c r="EY111" s="612"/>
      <c r="EZ111" s="757" t="str">
        <f>'Main Input'!EZ111</f>
        <v>RPI</v>
      </c>
      <c r="FA111" s="766" t="str">
        <f>'Main Input'!FA111</f>
        <v>N/A</v>
      </c>
      <c r="FB111" s="766">
        <f>'Main Input'!FB111</f>
        <v>0</v>
      </c>
      <c r="FC111" s="766" t="str">
        <f>'Main Input'!FC111</f>
        <v>IT Solutions</v>
      </c>
      <c r="FD111" s="766" t="str">
        <f>'Main Input'!FD111</f>
        <v>Managed Services</v>
      </c>
      <c r="FE111" s="757" t="str">
        <f>'Main Input'!FE111</f>
        <v>Opex</v>
      </c>
      <c r="FF111" s="757" t="str">
        <f>'Main Input'!FF111</f>
        <v>ContractAccrual</v>
      </c>
      <c r="FG111" s="757" t="str">
        <f>'Main Input'!FG111</f>
        <v>Expense</v>
      </c>
      <c r="FH111" s="767" t="str">
        <f>'Main Input'!FH111</f>
        <v>A</v>
      </c>
      <c r="FI111" s="768">
        <f>'Main Input'!FI111</f>
        <v>0.22</v>
      </c>
      <c r="FJ111" s="768">
        <f>'Main Input'!FJ111</f>
        <v>0</v>
      </c>
      <c r="FK111" s="612"/>
      <c r="FL111" s="531">
        <f t="shared" ref="FL111:FL142" si="167">IF(COUNTIF(FM111:FQ111,"Y")=COUNTA(FM111:FQ111),0,1)</f>
        <v>0</v>
      </c>
      <c r="FM111" s="532" t="str">
        <f t="shared" si="138"/>
        <v>Y</v>
      </c>
      <c r="FN111" s="532" t="str">
        <f t="shared" si="139"/>
        <v>Y</v>
      </c>
      <c r="FO111" s="532" t="str">
        <f t="shared" si="140"/>
        <v>Y</v>
      </c>
      <c r="FP111" s="532" t="str">
        <f t="shared" si="141"/>
        <v>Y</v>
      </c>
      <c r="FQ111" s="612"/>
      <c r="FT111" s="612"/>
    </row>
    <row r="112" spans="1:176">
      <c r="A112" s="750">
        <f>'Main Input'!A112</f>
        <v>0</v>
      </c>
      <c r="B112" s="762">
        <f>'Main Input'!B112</f>
        <v>0</v>
      </c>
      <c r="C112" s="762">
        <f>'Main Input'!C112</f>
        <v>0</v>
      </c>
      <c r="D112" s="762">
        <f>'Main Input'!D112</f>
        <v>0</v>
      </c>
      <c r="E112" s="762">
        <f>'Main Input'!E112</f>
        <v>0</v>
      </c>
      <c r="F112" s="753">
        <f>'Main Input'!F112</f>
        <v>0</v>
      </c>
      <c r="G112" s="753">
        <f>'Main Input'!G112</f>
        <v>0</v>
      </c>
      <c r="H112" s="753">
        <f>'Main Input'!H112</f>
        <v>0</v>
      </c>
      <c r="I112" s="753">
        <f>'Main Input'!I112</f>
        <v>0</v>
      </c>
      <c r="J112" s="753">
        <f>'Main Input'!J112</f>
        <v>0</v>
      </c>
      <c r="K112" s="753">
        <f>'Main Input'!K112</f>
        <v>0</v>
      </c>
      <c r="L112" s="753">
        <f>'Main Input'!L112</f>
        <v>0</v>
      </c>
      <c r="M112" s="753">
        <f>'Main Input'!M112</f>
        <v>0</v>
      </c>
      <c r="N112" s="753">
        <f>'Main Input'!N112</f>
        <v>0</v>
      </c>
      <c r="O112" s="753">
        <f>'Main Input'!O112</f>
        <v>0</v>
      </c>
      <c r="P112" s="753">
        <f>'Main Input'!P112</f>
        <v>0</v>
      </c>
      <c r="Q112" s="753">
        <f>'Main Input'!Q112</f>
        <v>0</v>
      </c>
      <c r="R112" s="753">
        <f>'Main Input'!R112</f>
        <v>0</v>
      </c>
      <c r="S112" s="753">
        <f>'Main Input'!S112</f>
        <v>0</v>
      </c>
      <c r="T112" s="753">
        <f>'Main Input'!T112</f>
        <v>0</v>
      </c>
      <c r="U112" s="753">
        <f>'Main Input'!U112</f>
        <v>0</v>
      </c>
      <c r="V112" s="753">
        <f>'Main Input'!V112</f>
        <v>0</v>
      </c>
      <c r="W112" s="753">
        <f>'Main Input'!W112</f>
        <v>0</v>
      </c>
      <c r="X112" s="753">
        <f>'Main Input'!X112</f>
        <v>0</v>
      </c>
      <c r="Y112" s="753">
        <f>'Main Input'!Y112</f>
        <v>0</v>
      </c>
      <c r="Z112" s="753">
        <f>'Main Input'!Z112</f>
        <v>0</v>
      </c>
      <c r="AA112" s="753">
        <f>'Main Input'!AA112</f>
        <v>0</v>
      </c>
      <c r="AB112" s="763">
        <f>'Main Input'!AB112</f>
        <v>0</v>
      </c>
      <c r="AC112" s="763">
        <f>'Main Input'!AC112</f>
        <v>0</v>
      </c>
      <c r="AD112" s="764">
        <f>'Main Input'!AD112</f>
        <v>0</v>
      </c>
      <c r="AE112" s="765">
        <f t="shared" si="166"/>
        <v>0</v>
      </c>
      <c r="AF112" s="299">
        <f t="shared" si="154"/>
        <v>0</v>
      </c>
      <c r="AG112" s="300">
        <f t="shared" si="154"/>
        <v>0</v>
      </c>
      <c r="AH112" s="300">
        <f t="shared" si="154"/>
        <v>0</v>
      </c>
      <c r="AI112" s="300">
        <f t="shared" si="154"/>
        <v>0</v>
      </c>
      <c r="AJ112" s="300">
        <f t="shared" si="154"/>
        <v>0</v>
      </c>
      <c r="AK112" s="300">
        <f t="shared" si="154"/>
        <v>0</v>
      </c>
      <c r="AL112" s="300">
        <f t="shared" si="154"/>
        <v>0</v>
      </c>
      <c r="AM112" s="300">
        <f t="shared" si="154"/>
        <v>0</v>
      </c>
      <c r="AN112" s="300">
        <f t="shared" si="154"/>
        <v>0</v>
      </c>
      <c r="AO112" s="300">
        <f t="shared" si="154"/>
        <v>0</v>
      </c>
      <c r="AP112" s="300">
        <f t="shared" si="155"/>
        <v>0</v>
      </c>
      <c r="AQ112" s="300">
        <f t="shared" si="155"/>
        <v>0</v>
      </c>
      <c r="AR112" s="300">
        <f t="shared" si="155"/>
        <v>0</v>
      </c>
      <c r="AS112" s="300">
        <f t="shared" si="155"/>
        <v>0</v>
      </c>
      <c r="AT112" s="300">
        <f t="shared" si="155"/>
        <v>0</v>
      </c>
      <c r="AU112" s="300">
        <f t="shared" si="155"/>
        <v>0</v>
      </c>
      <c r="AV112" s="300">
        <f t="shared" si="155"/>
        <v>0</v>
      </c>
      <c r="AW112" s="300">
        <f t="shared" si="155"/>
        <v>0</v>
      </c>
      <c r="AX112" s="300">
        <f t="shared" si="155"/>
        <v>0</v>
      </c>
      <c r="AY112" s="300">
        <f t="shared" si="155"/>
        <v>0</v>
      </c>
      <c r="AZ112" s="300">
        <f t="shared" si="156"/>
        <v>0</v>
      </c>
      <c r="BA112" s="300">
        <f t="shared" si="156"/>
        <v>0</v>
      </c>
      <c r="BB112" s="300">
        <f t="shared" si="156"/>
        <v>0</v>
      </c>
      <c r="BC112" s="300">
        <f t="shared" si="156"/>
        <v>0</v>
      </c>
      <c r="BD112" s="300">
        <f t="shared" si="156"/>
        <v>0</v>
      </c>
      <c r="BE112" s="300">
        <f t="shared" si="156"/>
        <v>0</v>
      </c>
      <c r="BF112" s="300">
        <f t="shared" si="156"/>
        <v>0</v>
      </c>
      <c r="BG112" s="300">
        <f t="shared" si="156"/>
        <v>0</v>
      </c>
      <c r="BH112" s="300">
        <f t="shared" si="156"/>
        <v>0</v>
      </c>
      <c r="BI112" s="300">
        <f t="shared" si="156"/>
        <v>0</v>
      </c>
      <c r="BJ112" s="300">
        <f t="shared" si="157"/>
        <v>0</v>
      </c>
      <c r="BK112" s="300">
        <f t="shared" si="157"/>
        <v>0</v>
      </c>
      <c r="BL112" s="300">
        <f t="shared" si="157"/>
        <v>0</v>
      </c>
      <c r="BM112" s="300">
        <f t="shared" si="157"/>
        <v>0</v>
      </c>
      <c r="BN112" s="300">
        <f t="shared" si="157"/>
        <v>0</v>
      </c>
      <c r="BO112" s="300">
        <f t="shared" si="157"/>
        <v>0</v>
      </c>
      <c r="BP112" s="300">
        <f t="shared" si="157"/>
        <v>0</v>
      </c>
      <c r="BQ112" s="300">
        <f t="shared" si="157"/>
        <v>0</v>
      </c>
      <c r="BR112" s="300">
        <f t="shared" si="157"/>
        <v>0</v>
      </c>
      <c r="BS112" s="300">
        <f t="shared" si="157"/>
        <v>0</v>
      </c>
      <c r="BT112" s="300">
        <f t="shared" si="158"/>
        <v>0</v>
      </c>
      <c r="BU112" s="300">
        <f t="shared" si="158"/>
        <v>0</v>
      </c>
      <c r="BV112" s="300">
        <f t="shared" si="158"/>
        <v>0</v>
      </c>
      <c r="BW112" s="300">
        <f t="shared" si="158"/>
        <v>0</v>
      </c>
      <c r="BX112" s="300">
        <f t="shared" si="158"/>
        <v>0</v>
      </c>
      <c r="BY112" s="300">
        <f t="shared" si="158"/>
        <v>0</v>
      </c>
      <c r="BZ112" s="300">
        <f t="shared" si="158"/>
        <v>0</v>
      </c>
      <c r="CA112" s="300">
        <f t="shared" si="158"/>
        <v>0</v>
      </c>
      <c r="CB112" s="300">
        <f t="shared" si="158"/>
        <v>0</v>
      </c>
      <c r="CC112" s="300">
        <f t="shared" si="158"/>
        <v>0</v>
      </c>
      <c r="CD112" s="300">
        <f t="shared" si="159"/>
        <v>0</v>
      </c>
      <c r="CE112" s="300">
        <f t="shared" si="159"/>
        <v>0</v>
      </c>
      <c r="CF112" s="300">
        <f t="shared" si="159"/>
        <v>0</v>
      </c>
      <c r="CG112" s="300">
        <f t="shared" si="159"/>
        <v>0</v>
      </c>
      <c r="CH112" s="300">
        <f t="shared" si="159"/>
        <v>0</v>
      </c>
      <c r="CI112" s="300">
        <f t="shared" si="159"/>
        <v>0</v>
      </c>
      <c r="CJ112" s="300">
        <f t="shared" si="159"/>
        <v>0</v>
      </c>
      <c r="CK112" s="300">
        <f t="shared" si="159"/>
        <v>0</v>
      </c>
      <c r="CL112" s="300">
        <f t="shared" si="159"/>
        <v>0</v>
      </c>
      <c r="CM112" s="300">
        <f t="shared" si="159"/>
        <v>0</v>
      </c>
      <c r="CN112" s="300">
        <f t="shared" si="160"/>
        <v>0</v>
      </c>
      <c r="CO112" s="300">
        <f t="shared" si="160"/>
        <v>0</v>
      </c>
      <c r="CP112" s="300">
        <f t="shared" si="160"/>
        <v>0</v>
      </c>
      <c r="CQ112" s="300">
        <f t="shared" si="160"/>
        <v>0</v>
      </c>
      <c r="CR112" s="300">
        <f t="shared" si="160"/>
        <v>0</v>
      </c>
      <c r="CS112" s="300">
        <f t="shared" si="160"/>
        <v>0</v>
      </c>
      <c r="CT112" s="300">
        <f t="shared" si="160"/>
        <v>0</v>
      </c>
      <c r="CU112" s="300">
        <f t="shared" si="160"/>
        <v>0</v>
      </c>
      <c r="CV112" s="300">
        <f t="shared" si="160"/>
        <v>0</v>
      </c>
      <c r="CW112" s="300">
        <f t="shared" si="160"/>
        <v>0</v>
      </c>
      <c r="CX112" s="300">
        <f t="shared" si="161"/>
        <v>0</v>
      </c>
      <c r="CY112" s="300">
        <f t="shared" si="161"/>
        <v>0</v>
      </c>
      <c r="CZ112" s="300">
        <f t="shared" si="161"/>
        <v>0</v>
      </c>
      <c r="DA112" s="300">
        <f t="shared" si="161"/>
        <v>0</v>
      </c>
      <c r="DB112" s="300">
        <f t="shared" si="161"/>
        <v>0</v>
      </c>
      <c r="DC112" s="300">
        <f t="shared" si="161"/>
        <v>0</v>
      </c>
      <c r="DD112" s="300">
        <f t="shared" si="161"/>
        <v>0</v>
      </c>
      <c r="DE112" s="300">
        <f t="shared" si="161"/>
        <v>0</v>
      </c>
      <c r="DF112" s="300">
        <f t="shared" si="161"/>
        <v>0</v>
      </c>
      <c r="DG112" s="300">
        <f t="shared" si="161"/>
        <v>0</v>
      </c>
      <c r="DH112" s="300">
        <f t="shared" si="162"/>
        <v>0</v>
      </c>
      <c r="DI112" s="300">
        <f t="shared" si="162"/>
        <v>0</v>
      </c>
      <c r="DJ112" s="300">
        <f t="shared" si="162"/>
        <v>0</v>
      </c>
      <c r="DK112" s="300">
        <f t="shared" si="162"/>
        <v>0</v>
      </c>
      <c r="DL112" s="300">
        <f t="shared" si="162"/>
        <v>0</v>
      </c>
      <c r="DM112" s="300">
        <f t="shared" si="162"/>
        <v>0</v>
      </c>
      <c r="DN112" s="300">
        <f t="shared" si="162"/>
        <v>0</v>
      </c>
      <c r="DO112" s="300">
        <f t="shared" si="162"/>
        <v>0</v>
      </c>
      <c r="DP112" s="300">
        <f t="shared" si="162"/>
        <v>0</v>
      </c>
      <c r="DQ112" s="300">
        <f t="shared" si="162"/>
        <v>0</v>
      </c>
      <c r="DR112" s="300">
        <f t="shared" si="163"/>
        <v>0</v>
      </c>
      <c r="DS112" s="300">
        <f t="shared" si="163"/>
        <v>0</v>
      </c>
      <c r="DT112" s="300">
        <f t="shared" si="163"/>
        <v>0</v>
      </c>
      <c r="DU112" s="300">
        <f t="shared" si="163"/>
        <v>0</v>
      </c>
      <c r="DV112" s="300">
        <f t="shared" si="163"/>
        <v>0</v>
      </c>
      <c r="DW112" s="300">
        <f t="shared" si="163"/>
        <v>0</v>
      </c>
      <c r="DX112" s="300">
        <f t="shared" si="163"/>
        <v>0</v>
      </c>
      <c r="DY112" s="300">
        <f t="shared" si="163"/>
        <v>0</v>
      </c>
      <c r="DZ112" s="300">
        <f t="shared" si="163"/>
        <v>0</v>
      </c>
      <c r="EA112" s="300">
        <f t="shared" si="163"/>
        <v>0</v>
      </c>
      <c r="EB112" s="300">
        <f t="shared" si="164"/>
        <v>0</v>
      </c>
      <c r="EC112" s="300">
        <f t="shared" si="164"/>
        <v>0</v>
      </c>
      <c r="ED112" s="300">
        <f t="shared" si="164"/>
        <v>0</v>
      </c>
      <c r="EE112" s="300">
        <f t="shared" si="164"/>
        <v>0</v>
      </c>
      <c r="EF112" s="300">
        <f t="shared" si="164"/>
        <v>0</v>
      </c>
      <c r="EG112" s="300">
        <f t="shared" si="164"/>
        <v>0</v>
      </c>
      <c r="EH112" s="300">
        <f t="shared" si="164"/>
        <v>0</v>
      </c>
      <c r="EI112" s="300">
        <f t="shared" si="164"/>
        <v>0</v>
      </c>
      <c r="EJ112" s="300">
        <f t="shared" si="164"/>
        <v>0</v>
      </c>
      <c r="EK112" s="300">
        <f t="shared" si="164"/>
        <v>0</v>
      </c>
      <c r="EL112" s="300">
        <f t="shared" si="165"/>
        <v>0</v>
      </c>
      <c r="EM112" s="300">
        <f t="shared" si="165"/>
        <v>0</v>
      </c>
      <c r="EN112" s="300">
        <f t="shared" si="165"/>
        <v>0</v>
      </c>
      <c r="EO112" s="300">
        <f t="shared" si="165"/>
        <v>0</v>
      </c>
      <c r="EP112" s="300">
        <f t="shared" si="165"/>
        <v>0</v>
      </c>
      <c r="EQ112" s="300">
        <f t="shared" si="165"/>
        <v>0</v>
      </c>
      <c r="ER112" s="300">
        <f t="shared" si="165"/>
        <v>0</v>
      </c>
      <c r="ES112" s="300">
        <f t="shared" si="165"/>
        <v>0</v>
      </c>
      <c r="ET112" s="300">
        <f t="shared" si="165"/>
        <v>0</v>
      </c>
      <c r="EU112" s="300">
        <f t="shared" si="165"/>
        <v>0</v>
      </c>
      <c r="EV112" s="300">
        <f t="shared" si="165"/>
        <v>0</v>
      </c>
      <c r="EW112" s="300">
        <f t="shared" si="165"/>
        <v>0</v>
      </c>
      <c r="EX112" s="300">
        <f t="shared" si="165"/>
        <v>0</v>
      </c>
      <c r="EY112" s="612"/>
      <c r="EZ112" s="757">
        <f>'Main Input'!EZ112</f>
        <v>0</v>
      </c>
      <c r="FA112" s="766">
        <f>'Main Input'!FA112</f>
        <v>0</v>
      </c>
      <c r="FB112" s="766">
        <f>'Main Input'!FB112</f>
        <v>0</v>
      </c>
      <c r="FC112" s="766">
        <f>'Main Input'!FC112</f>
        <v>0</v>
      </c>
      <c r="FD112" s="766">
        <f>'Main Input'!FD112</f>
        <v>0</v>
      </c>
      <c r="FE112" s="757">
        <f>'Main Input'!FE112</f>
        <v>0</v>
      </c>
      <c r="FF112" s="757">
        <f>'Main Input'!FF112</f>
        <v>0</v>
      </c>
      <c r="FG112" s="757">
        <f>'Main Input'!FG112</f>
        <v>0</v>
      </c>
      <c r="FH112" s="767">
        <f>'Main Input'!FH112</f>
        <v>0</v>
      </c>
      <c r="FI112" s="768">
        <f>'Main Input'!FI112</f>
        <v>0</v>
      </c>
      <c r="FJ112" s="768">
        <f>'Main Input'!FJ112</f>
        <v>0</v>
      </c>
      <c r="FK112" s="612"/>
      <c r="FL112" s="531">
        <f t="shared" si="167"/>
        <v>1</v>
      </c>
      <c r="FM112" s="532" t="e">
        <f t="shared" si="138"/>
        <v>#N/A</v>
      </c>
      <c r="FN112" s="532" t="e">
        <f t="shared" si="139"/>
        <v>#N/A</v>
      </c>
      <c r="FO112" s="532" t="e">
        <f t="shared" si="140"/>
        <v>#N/A</v>
      </c>
      <c r="FP112" s="532" t="e">
        <f t="shared" si="141"/>
        <v>#N/A</v>
      </c>
      <c r="FQ112" s="612"/>
      <c r="FT112" s="612"/>
    </row>
    <row r="113" spans="1:176">
      <c r="A113" s="769">
        <f>'Main Input'!A113</f>
        <v>0</v>
      </c>
      <c r="B113" s="770">
        <f>'Main Input'!B113</f>
        <v>0</v>
      </c>
      <c r="C113" s="770">
        <f>'Main Input'!C113</f>
        <v>0</v>
      </c>
      <c r="D113" s="770">
        <f>'Main Input'!D113</f>
        <v>0</v>
      </c>
      <c r="E113" s="770">
        <f>'Main Input'!E113</f>
        <v>0</v>
      </c>
      <c r="F113" s="771">
        <f>'Main Input'!F113</f>
        <v>0</v>
      </c>
      <c r="G113" s="771">
        <f>'Main Input'!G113</f>
        <v>0</v>
      </c>
      <c r="H113" s="771">
        <f>'Main Input'!H113</f>
        <v>0</v>
      </c>
      <c r="I113" s="771">
        <f>'Main Input'!I113</f>
        <v>0</v>
      </c>
      <c r="J113" s="771">
        <f>'Main Input'!J113</f>
        <v>0</v>
      </c>
      <c r="K113" s="771">
        <f>'Main Input'!K113</f>
        <v>0</v>
      </c>
      <c r="L113" s="771">
        <f>'Main Input'!L113</f>
        <v>0</v>
      </c>
      <c r="M113" s="771">
        <f>'Main Input'!M113</f>
        <v>0</v>
      </c>
      <c r="N113" s="771">
        <f>'Main Input'!N113</f>
        <v>0</v>
      </c>
      <c r="O113" s="771">
        <f>'Main Input'!O113</f>
        <v>0</v>
      </c>
      <c r="P113" s="771">
        <f>'Main Input'!P113</f>
        <v>0</v>
      </c>
      <c r="Q113" s="771">
        <f>'Main Input'!Q113</f>
        <v>0</v>
      </c>
      <c r="R113" s="771">
        <f>'Main Input'!R113</f>
        <v>0</v>
      </c>
      <c r="S113" s="771">
        <f>'Main Input'!S113</f>
        <v>0</v>
      </c>
      <c r="T113" s="771">
        <f>'Main Input'!T113</f>
        <v>0</v>
      </c>
      <c r="U113" s="771">
        <f>'Main Input'!U113</f>
        <v>0</v>
      </c>
      <c r="V113" s="771">
        <f>'Main Input'!V113</f>
        <v>0</v>
      </c>
      <c r="W113" s="771">
        <f>'Main Input'!W113</f>
        <v>0</v>
      </c>
      <c r="X113" s="771">
        <f>'Main Input'!X113</f>
        <v>0</v>
      </c>
      <c r="Y113" s="771">
        <f>'Main Input'!Y113</f>
        <v>0</v>
      </c>
      <c r="Z113" s="771">
        <f>'Main Input'!Z113</f>
        <v>0</v>
      </c>
      <c r="AA113" s="771">
        <f>'Main Input'!AA113</f>
        <v>0</v>
      </c>
      <c r="AB113" s="772">
        <f>'Main Input'!AB113</f>
        <v>0</v>
      </c>
      <c r="AC113" s="772">
        <f>'Main Input'!AC113</f>
        <v>0</v>
      </c>
      <c r="AD113" s="773">
        <f>'Main Input'!AD113</f>
        <v>0</v>
      </c>
      <c r="AE113" s="774">
        <f t="shared" si="166"/>
        <v>0</v>
      </c>
      <c r="AF113" s="775">
        <f t="shared" ref="AF113:AO113" si="168">IF(f_ChkCon,0,((f_MultiCon/f_CurCon)*OutCon)*(f_IndCon))</f>
        <v>0</v>
      </c>
      <c r="AG113" s="776">
        <f t="shared" si="168"/>
        <v>0</v>
      </c>
      <c r="AH113" s="776">
        <f t="shared" si="168"/>
        <v>0</v>
      </c>
      <c r="AI113" s="776">
        <f t="shared" si="168"/>
        <v>0</v>
      </c>
      <c r="AJ113" s="776">
        <f t="shared" si="168"/>
        <v>0</v>
      </c>
      <c r="AK113" s="776">
        <f t="shared" si="168"/>
        <v>0</v>
      </c>
      <c r="AL113" s="776">
        <f t="shared" si="168"/>
        <v>0</v>
      </c>
      <c r="AM113" s="776">
        <f t="shared" si="168"/>
        <v>0</v>
      </c>
      <c r="AN113" s="776">
        <f t="shared" si="168"/>
        <v>0</v>
      </c>
      <c r="AO113" s="776">
        <f t="shared" si="168"/>
        <v>0</v>
      </c>
      <c r="AP113" s="776">
        <f t="shared" ref="AP113:AY113" si="169">IF(f_ChkCon,0,((f_MultiCon/f_CurCon)*OutCon)*(f_IndCon))</f>
        <v>0</v>
      </c>
      <c r="AQ113" s="776">
        <f t="shared" si="169"/>
        <v>0</v>
      </c>
      <c r="AR113" s="776">
        <f t="shared" si="169"/>
        <v>0</v>
      </c>
      <c r="AS113" s="776">
        <f t="shared" si="169"/>
        <v>0</v>
      </c>
      <c r="AT113" s="776">
        <f t="shared" si="169"/>
        <v>0</v>
      </c>
      <c r="AU113" s="776">
        <f t="shared" si="169"/>
        <v>0</v>
      </c>
      <c r="AV113" s="776">
        <f t="shared" si="169"/>
        <v>0</v>
      </c>
      <c r="AW113" s="776">
        <f t="shared" si="169"/>
        <v>0</v>
      </c>
      <c r="AX113" s="776">
        <f t="shared" si="169"/>
        <v>0</v>
      </c>
      <c r="AY113" s="776">
        <f t="shared" si="169"/>
        <v>0</v>
      </c>
      <c r="AZ113" s="776">
        <f t="shared" ref="AZ113:BI113" si="170">IF(f_ChkCon,0,((f_MultiCon/f_CurCon)*OutCon)*(f_IndCon))</f>
        <v>0</v>
      </c>
      <c r="BA113" s="776">
        <f t="shared" si="170"/>
        <v>0</v>
      </c>
      <c r="BB113" s="776">
        <f t="shared" si="170"/>
        <v>0</v>
      </c>
      <c r="BC113" s="776">
        <f t="shared" si="170"/>
        <v>0</v>
      </c>
      <c r="BD113" s="776">
        <f t="shared" si="170"/>
        <v>0</v>
      </c>
      <c r="BE113" s="776">
        <f t="shared" si="170"/>
        <v>0</v>
      </c>
      <c r="BF113" s="776">
        <f t="shared" si="170"/>
        <v>0</v>
      </c>
      <c r="BG113" s="776">
        <f t="shared" si="170"/>
        <v>0</v>
      </c>
      <c r="BH113" s="776">
        <f t="shared" si="170"/>
        <v>0</v>
      </c>
      <c r="BI113" s="776">
        <f t="shared" si="170"/>
        <v>0</v>
      </c>
      <c r="BJ113" s="776">
        <f t="shared" ref="BJ113:BS113" si="171">IF(f_ChkCon,0,((f_MultiCon/f_CurCon)*OutCon)*(f_IndCon))</f>
        <v>0</v>
      </c>
      <c r="BK113" s="776">
        <f t="shared" si="171"/>
        <v>0</v>
      </c>
      <c r="BL113" s="776">
        <f t="shared" si="171"/>
        <v>0</v>
      </c>
      <c r="BM113" s="776">
        <f t="shared" si="171"/>
        <v>0</v>
      </c>
      <c r="BN113" s="776">
        <f t="shared" si="171"/>
        <v>0</v>
      </c>
      <c r="BO113" s="776">
        <f t="shared" si="171"/>
        <v>0</v>
      </c>
      <c r="BP113" s="776">
        <f t="shared" si="171"/>
        <v>0</v>
      </c>
      <c r="BQ113" s="776">
        <f t="shared" si="171"/>
        <v>0</v>
      </c>
      <c r="BR113" s="776">
        <f t="shared" si="171"/>
        <v>0</v>
      </c>
      <c r="BS113" s="776">
        <f t="shared" si="171"/>
        <v>0</v>
      </c>
      <c r="BT113" s="776">
        <f t="shared" ref="BT113:CC113" si="172">IF(f_ChkCon,0,((f_MultiCon/f_CurCon)*OutCon)*(f_IndCon))</f>
        <v>0</v>
      </c>
      <c r="BU113" s="776">
        <f t="shared" si="172"/>
        <v>0</v>
      </c>
      <c r="BV113" s="776">
        <f t="shared" si="172"/>
        <v>0</v>
      </c>
      <c r="BW113" s="776">
        <f t="shared" si="172"/>
        <v>0</v>
      </c>
      <c r="BX113" s="776">
        <f t="shared" si="172"/>
        <v>0</v>
      </c>
      <c r="BY113" s="776">
        <f t="shared" si="172"/>
        <v>0</v>
      </c>
      <c r="BZ113" s="776">
        <f t="shared" si="172"/>
        <v>0</v>
      </c>
      <c r="CA113" s="776">
        <f t="shared" si="172"/>
        <v>0</v>
      </c>
      <c r="CB113" s="776">
        <f t="shared" si="172"/>
        <v>0</v>
      </c>
      <c r="CC113" s="776">
        <f t="shared" si="172"/>
        <v>0</v>
      </c>
      <c r="CD113" s="776">
        <f t="shared" ref="CD113:CM113" si="173">IF(f_ChkCon,0,((f_MultiCon/f_CurCon)*OutCon)*(f_IndCon))</f>
        <v>0</v>
      </c>
      <c r="CE113" s="776">
        <f t="shared" si="173"/>
        <v>0</v>
      </c>
      <c r="CF113" s="776">
        <f t="shared" si="173"/>
        <v>0</v>
      </c>
      <c r="CG113" s="776">
        <f t="shared" si="173"/>
        <v>0</v>
      </c>
      <c r="CH113" s="776">
        <f t="shared" si="173"/>
        <v>0</v>
      </c>
      <c r="CI113" s="776">
        <f t="shared" si="173"/>
        <v>0</v>
      </c>
      <c r="CJ113" s="776">
        <f t="shared" si="173"/>
        <v>0</v>
      </c>
      <c r="CK113" s="776">
        <f t="shared" si="173"/>
        <v>0</v>
      </c>
      <c r="CL113" s="776">
        <f t="shared" si="173"/>
        <v>0</v>
      </c>
      <c r="CM113" s="776">
        <f t="shared" si="173"/>
        <v>0</v>
      </c>
      <c r="CN113" s="776">
        <f t="shared" ref="CN113:CW113" si="174">IF(f_ChkCon,0,((f_MultiCon/f_CurCon)*OutCon)*(f_IndCon))</f>
        <v>0</v>
      </c>
      <c r="CO113" s="776">
        <f t="shared" si="174"/>
        <v>0</v>
      </c>
      <c r="CP113" s="776">
        <f t="shared" si="174"/>
        <v>0</v>
      </c>
      <c r="CQ113" s="776">
        <f t="shared" si="174"/>
        <v>0</v>
      </c>
      <c r="CR113" s="776">
        <f t="shared" si="174"/>
        <v>0</v>
      </c>
      <c r="CS113" s="776">
        <f t="shared" si="174"/>
        <v>0</v>
      </c>
      <c r="CT113" s="776">
        <f t="shared" si="174"/>
        <v>0</v>
      </c>
      <c r="CU113" s="776">
        <f t="shared" si="174"/>
        <v>0</v>
      </c>
      <c r="CV113" s="776">
        <f t="shared" si="174"/>
        <v>0</v>
      </c>
      <c r="CW113" s="776">
        <f t="shared" si="174"/>
        <v>0</v>
      </c>
      <c r="CX113" s="776">
        <f t="shared" ref="CX113:DG113" si="175">IF(f_ChkCon,0,((f_MultiCon/f_CurCon)*OutCon)*(f_IndCon))</f>
        <v>0</v>
      </c>
      <c r="CY113" s="776">
        <f t="shared" si="175"/>
        <v>0</v>
      </c>
      <c r="CZ113" s="776">
        <f t="shared" si="175"/>
        <v>0</v>
      </c>
      <c r="DA113" s="776">
        <f t="shared" si="175"/>
        <v>0</v>
      </c>
      <c r="DB113" s="776">
        <f t="shared" si="175"/>
        <v>0</v>
      </c>
      <c r="DC113" s="776">
        <f t="shared" si="175"/>
        <v>0</v>
      </c>
      <c r="DD113" s="776">
        <f t="shared" si="175"/>
        <v>0</v>
      </c>
      <c r="DE113" s="776">
        <f t="shared" si="175"/>
        <v>0</v>
      </c>
      <c r="DF113" s="776">
        <f t="shared" si="175"/>
        <v>0</v>
      </c>
      <c r="DG113" s="776">
        <f t="shared" si="175"/>
        <v>0</v>
      </c>
      <c r="DH113" s="776">
        <f t="shared" ref="DH113:DQ113" si="176">IF(f_ChkCon,0,((f_MultiCon/f_CurCon)*OutCon)*(f_IndCon))</f>
        <v>0</v>
      </c>
      <c r="DI113" s="776">
        <f t="shared" si="176"/>
        <v>0</v>
      </c>
      <c r="DJ113" s="776">
        <f t="shared" si="176"/>
        <v>0</v>
      </c>
      <c r="DK113" s="776">
        <f t="shared" si="176"/>
        <v>0</v>
      </c>
      <c r="DL113" s="776">
        <f t="shared" si="176"/>
        <v>0</v>
      </c>
      <c r="DM113" s="776">
        <f t="shared" si="176"/>
        <v>0</v>
      </c>
      <c r="DN113" s="776">
        <f t="shared" si="176"/>
        <v>0</v>
      </c>
      <c r="DO113" s="776">
        <f t="shared" si="176"/>
        <v>0</v>
      </c>
      <c r="DP113" s="776">
        <f t="shared" si="176"/>
        <v>0</v>
      </c>
      <c r="DQ113" s="776">
        <f t="shared" si="176"/>
        <v>0</v>
      </c>
      <c r="DR113" s="776">
        <f t="shared" ref="DR113:EA113" si="177">IF(f_ChkCon,0,((f_MultiCon/f_CurCon)*OutCon)*(f_IndCon))</f>
        <v>0</v>
      </c>
      <c r="DS113" s="776">
        <f t="shared" si="177"/>
        <v>0</v>
      </c>
      <c r="DT113" s="776">
        <f t="shared" si="177"/>
        <v>0</v>
      </c>
      <c r="DU113" s="776">
        <f t="shared" si="177"/>
        <v>0</v>
      </c>
      <c r="DV113" s="776">
        <f t="shared" si="177"/>
        <v>0</v>
      </c>
      <c r="DW113" s="776">
        <f t="shared" si="177"/>
        <v>0</v>
      </c>
      <c r="DX113" s="776">
        <f t="shared" si="177"/>
        <v>0</v>
      </c>
      <c r="DY113" s="776">
        <f t="shared" si="177"/>
        <v>0</v>
      </c>
      <c r="DZ113" s="776">
        <f t="shared" si="177"/>
        <v>0</v>
      </c>
      <c r="EA113" s="776">
        <f t="shared" si="177"/>
        <v>0</v>
      </c>
      <c r="EB113" s="776">
        <f t="shared" ref="EB113:EK113" si="178">IF(f_ChkCon,0,((f_MultiCon/f_CurCon)*OutCon)*(f_IndCon))</f>
        <v>0</v>
      </c>
      <c r="EC113" s="776">
        <f t="shared" si="178"/>
        <v>0</v>
      </c>
      <c r="ED113" s="776">
        <f t="shared" si="178"/>
        <v>0</v>
      </c>
      <c r="EE113" s="776">
        <f t="shared" si="178"/>
        <v>0</v>
      </c>
      <c r="EF113" s="776">
        <f t="shared" si="178"/>
        <v>0</v>
      </c>
      <c r="EG113" s="776">
        <f t="shared" si="178"/>
        <v>0</v>
      </c>
      <c r="EH113" s="776">
        <f t="shared" si="178"/>
        <v>0</v>
      </c>
      <c r="EI113" s="776">
        <f t="shared" si="178"/>
        <v>0</v>
      </c>
      <c r="EJ113" s="776">
        <f t="shared" si="178"/>
        <v>0</v>
      </c>
      <c r="EK113" s="776">
        <f t="shared" si="178"/>
        <v>0</v>
      </c>
      <c r="EL113" s="776">
        <f t="shared" ref="EL113:EX113" si="179">IF(f_ChkCon,0,((f_MultiCon/f_CurCon)*OutCon)*(f_IndCon))</f>
        <v>0</v>
      </c>
      <c r="EM113" s="776">
        <f t="shared" si="179"/>
        <v>0</v>
      </c>
      <c r="EN113" s="776">
        <f t="shared" si="179"/>
        <v>0</v>
      </c>
      <c r="EO113" s="776">
        <f t="shared" si="179"/>
        <v>0</v>
      </c>
      <c r="EP113" s="776">
        <f t="shared" si="179"/>
        <v>0</v>
      </c>
      <c r="EQ113" s="776">
        <f t="shared" si="179"/>
        <v>0</v>
      </c>
      <c r="ER113" s="776">
        <f t="shared" si="179"/>
        <v>0</v>
      </c>
      <c r="ES113" s="776">
        <f t="shared" si="179"/>
        <v>0</v>
      </c>
      <c r="ET113" s="776">
        <f t="shared" si="179"/>
        <v>0</v>
      </c>
      <c r="EU113" s="776">
        <f t="shared" si="179"/>
        <v>0</v>
      </c>
      <c r="EV113" s="776">
        <f t="shared" si="179"/>
        <v>0</v>
      </c>
      <c r="EW113" s="776">
        <f t="shared" si="179"/>
        <v>0</v>
      </c>
      <c r="EX113" s="776">
        <f t="shared" si="179"/>
        <v>0</v>
      </c>
      <c r="EY113" s="612"/>
      <c r="EZ113" s="777">
        <f>'Main Input'!EZ113</f>
        <v>0</v>
      </c>
      <c r="FA113" s="778">
        <f>'Main Input'!FA113</f>
        <v>0</v>
      </c>
      <c r="FB113" s="778">
        <f>'Main Input'!FB113</f>
        <v>0</v>
      </c>
      <c r="FC113" s="778">
        <f>'Main Input'!FC113</f>
        <v>0</v>
      </c>
      <c r="FD113" s="778">
        <f>'Main Input'!FD113</f>
        <v>0</v>
      </c>
      <c r="FE113" s="777">
        <f>'Main Input'!FE113</f>
        <v>0</v>
      </c>
      <c r="FF113" s="777">
        <f>'Main Input'!FF113</f>
        <v>0</v>
      </c>
      <c r="FG113" s="777">
        <f>'Main Input'!FG113</f>
        <v>0</v>
      </c>
      <c r="FH113" s="779">
        <f>'Main Input'!FH113</f>
        <v>0</v>
      </c>
      <c r="FI113" s="780">
        <f>'Main Input'!FI113</f>
        <v>0</v>
      </c>
      <c r="FJ113" s="780">
        <f>'Main Input'!FJ113</f>
        <v>0</v>
      </c>
      <c r="FK113" s="612"/>
      <c r="FL113" s="531">
        <f t="shared" si="167"/>
        <v>1</v>
      </c>
      <c r="FM113" s="532" t="e">
        <f>INDEX(CTSwitches,MATCH($C113,CTList,0))</f>
        <v>#N/A</v>
      </c>
      <c r="FN113" s="532" t="e">
        <f>INDEX(SuSwitches,MATCH($K113,SuList,0))</f>
        <v>#N/A</v>
      </c>
      <c r="FO113" s="532" t="e">
        <f>INDEX(BASwitches,MATCH($L113,BAList,0))</f>
        <v>#N/A</v>
      </c>
      <c r="FP113" s="532" t="e">
        <f>INDEX(CCASwitches,MATCH($V113,CCAList,0))</f>
        <v>#N/A</v>
      </c>
      <c r="FQ113" s="612"/>
      <c r="FT113" s="612"/>
    </row>
    <row r="114" spans="1:176" s="634" customFormat="1" ht="5.0999999999999996" customHeight="1">
      <c r="A114" s="205"/>
      <c r="B114" s="201"/>
      <c r="C114" s="201"/>
      <c r="D114" s="201"/>
      <c r="E114" s="234"/>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2"/>
      <c r="AC114" s="201"/>
      <c r="AD114" s="203"/>
      <c r="AE114" s="296"/>
      <c r="AF114" s="204"/>
      <c r="AG114" s="204"/>
      <c r="AH114" s="204"/>
      <c r="AI114" s="204"/>
      <c r="AJ114" s="204"/>
      <c r="AK114" s="204"/>
      <c r="AL114" s="204"/>
      <c r="AM114" s="204"/>
      <c r="AN114" s="204"/>
      <c r="AO114" s="204"/>
      <c r="AP114" s="204"/>
      <c r="AQ114" s="204"/>
      <c r="AR114" s="204"/>
      <c r="AS114" s="204"/>
      <c r="AT114" s="204"/>
      <c r="AU114" s="204"/>
      <c r="AV114" s="204"/>
      <c r="AW114" s="204"/>
      <c r="AX114" s="204"/>
      <c r="AY114" s="204"/>
      <c r="AZ114" s="204"/>
      <c r="BA114" s="204"/>
      <c r="BB114" s="204"/>
      <c r="BC114" s="204"/>
      <c r="BD114" s="204"/>
      <c r="BE114" s="204"/>
      <c r="BF114" s="204"/>
      <c r="BG114" s="204"/>
      <c r="BH114" s="204"/>
      <c r="BI114" s="204"/>
      <c r="BJ114" s="204"/>
      <c r="BK114" s="204"/>
      <c r="BL114" s="204"/>
      <c r="BM114" s="204"/>
      <c r="BN114" s="204"/>
      <c r="BO114" s="204"/>
      <c r="BP114" s="204"/>
      <c r="BQ114" s="204"/>
      <c r="BR114" s="204"/>
      <c r="BS114" s="204"/>
      <c r="BT114" s="204"/>
      <c r="BU114" s="204"/>
      <c r="BV114" s="204"/>
      <c r="BW114" s="204"/>
      <c r="BX114" s="204"/>
      <c r="BY114" s="204"/>
      <c r="BZ114" s="204"/>
      <c r="CA114" s="204"/>
      <c r="CB114" s="204"/>
      <c r="CC114" s="204"/>
      <c r="CD114" s="204"/>
      <c r="CE114" s="204"/>
      <c r="CF114" s="204"/>
      <c r="CG114" s="204"/>
      <c r="CH114" s="204"/>
      <c r="CI114" s="204"/>
      <c r="CJ114" s="204"/>
      <c r="CK114" s="204"/>
      <c r="CL114" s="204"/>
      <c r="CM114" s="204"/>
      <c r="CN114" s="204"/>
      <c r="CO114" s="204"/>
      <c r="CP114" s="204"/>
      <c r="CQ114" s="204"/>
      <c r="CR114" s="204"/>
      <c r="CS114" s="204"/>
      <c r="CT114" s="204"/>
      <c r="CU114" s="204"/>
      <c r="CV114" s="204"/>
      <c r="CW114" s="204"/>
      <c r="CX114" s="204"/>
      <c r="CY114" s="204"/>
      <c r="CZ114" s="204"/>
      <c r="DA114" s="204"/>
      <c r="DB114" s="204"/>
      <c r="DC114" s="204"/>
      <c r="DD114" s="204"/>
      <c r="DE114" s="204"/>
      <c r="DF114" s="204"/>
      <c r="DG114" s="204"/>
      <c r="DH114" s="204"/>
      <c r="DI114" s="204"/>
      <c r="DJ114" s="204"/>
      <c r="DK114" s="204"/>
      <c r="DL114" s="204"/>
      <c r="DM114" s="204"/>
      <c r="DN114" s="204"/>
      <c r="DO114" s="204"/>
      <c r="DP114" s="204"/>
      <c r="DQ114" s="204"/>
      <c r="DR114" s="204"/>
      <c r="DS114" s="204"/>
      <c r="DT114" s="204"/>
      <c r="DU114" s="204"/>
      <c r="DV114" s="204"/>
      <c r="DW114" s="204"/>
      <c r="DX114" s="204"/>
      <c r="DY114" s="204"/>
      <c r="DZ114" s="204"/>
      <c r="EA114" s="204"/>
      <c r="EB114" s="204"/>
      <c r="EC114" s="204"/>
      <c r="ED114" s="204"/>
      <c r="EE114" s="204"/>
      <c r="EF114" s="204"/>
      <c r="EG114" s="204"/>
      <c r="EH114" s="204"/>
      <c r="EI114" s="204"/>
      <c r="EJ114" s="204"/>
      <c r="EK114" s="204"/>
      <c r="EL114" s="204"/>
      <c r="EM114" s="204"/>
      <c r="EN114" s="204"/>
      <c r="EO114" s="204"/>
      <c r="EP114" s="204"/>
      <c r="EQ114" s="204"/>
      <c r="ER114" s="204"/>
      <c r="ES114" s="204"/>
      <c r="ET114" s="204"/>
      <c r="EU114" s="204"/>
      <c r="EV114" s="204"/>
      <c r="EW114" s="204"/>
      <c r="EX114" s="204"/>
      <c r="EY114" s="632"/>
      <c r="EZ114" s="201"/>
      <c r="FA114" s="201"/>
      <c r="FB114" s="201"/>
      <c r="FC114" s="201"/>
      <c r="FD114" s="201"/>
      <c r="FE114" s="201"/>
      <c r="FF114" s="201"/>
      <c r="FG114" s="201"/>
      <c r="FH114" s="201"/>
      <c r="FI114" s="201"/>
      <c r="FJ114" s="201"/>
      <c r="FK114" s="632"/>
      <c r="FL114" s="201"/>
      <c r="FM114" s="201"/>
      <c r="FN114" s="201"/>
      <c r="FO114" s="201"/>
      <c r="FP114" s="201"/>
      <c r="FQ114" s="632"/>
      <c r="FR114" s="201"/>
      <c r="FS114" s="201"/>
      <c r="FT114" s="633"/>
    </row>
    <row r="115" spans="1:176">
      <c r="A115" s="727">
        <f>ROWS(A14:A114)</f>
        <v>101</v>
      </c>
      <c r="B115" s="232"/>
      <c r="C115" s="74"/>
      <c r="D115" s="863">
        <f>IF(ABS(A115-ChkRow1)&gt;ErrTol,1,0)</f>
        <v>0</v>
      </c>
      <c r="AD115" s="781">
        <f>SUM(AD14:AD114)</f>
        <v>36581</v>
      </c>
      <c r="AE115" s="782">
        <f t="shared" ref="AE115:CP115" ca="1" si="180">SUM(AE14:AE114)</f>
        <v>28624381.51642327</v>
      </c>
      <c r="AF115" s="783">
        <f t="shared" si="180"/>
        <v>1212561.7945000001</v>
      </c>
      <c r="AG115" s="784">
        <f t="shared" ca="1" si="180"/>
        <v>269124.91619919933</v>
      </c>
      <c r="AH115" s="784">
        <f t="shared" ca="1" si="180"/>
        <v>1839712.6109375001</v>
      </c>
      <c r="AI115" s="784">
        <f t="shared" ca="1" si="180"/>
        <v>2730224.6109374999</v>
      </c>
      <c r="AJ115" s="784">
        <f t="shared" ca="1" si="180"/>
        <v>423110.61093750002</v>
      </c>
      <c r="AK115" s="784">
        <f t="shared" ca="1" si="180"/>
        <v>494709.61093750002</v>
      </c>
      <c r="AL115" s="784">
        <f t="shared" ca="1" si="180"/>
        <v>560462.04843750002</v>
      </c>
      <c r="AM115" s="784">
        <f t="shared" ca="1" si="180"/>
        <v>560462.04843750002</v>
      </c>
      <c r="AN115" s="784">
        <f t="shared" ca="1" si="180"/>
        <v>288934.54843750002</v>
      </c>
      <c r="AO115" s="784">
        <f t="shared" ca="1" si="180"/>
        <v>288934.54843750002</v>
      </c>
      <c r="AP115" s="784">
        <f t="shared" ca="1" si="180"/>
        <v>288934.54843750002</v>
      </c>
      <c r="AQ115" s="784">
        <f t="shared" ca="1" si="180"/>
        <v>288140.54843750002</v>
      </c>
      <c r="AR115" s="784">
        <f t="shared" ca="1" si="180"/>
        <v>288140.54843750002</v>
      </c>
      <c r="AS115" s="784">
        <f t="shared" ca="1" si="180"/>
        <v>493549.6521366993</v>
      </c>
      <c r="AT115" s="784">
        <f t="shared" ca="1" si="180"/>
        <v>507454.54843749997</v>
      </c>
      <c r="AU115" s="784">
        <f t="shared" ca="1" si="180"/>
        <v>313718.54843750002</v>
      </c>
      <c r="AV115" s="784">
        <f t="shared" ca="1" si="180"/>
        <v>323646.55940625007</v>
      </c>
      <c r="AW115" s="784">
        <f t="shared" ca="1" si="180"/>
        <v>323646.55940625007</v>
      </c>
      <c r="AX115" s="784">
        <f t="shared" ca="1" si="180"/>
        <v>293903.35940625001</v>
      </c>
      <c r="AY115" s="784">
        <f t="shared" ca="1" si="180"/>
        <v>293903.35940625001</v>
      </c>
      <c r="AZ115" s="784">
        <f t="shared" ca="1" si="180"/>
        <v>293903.35940625001</v>
      </c>
      <c r="BA115" s="784">
        <f t="shared" ca="1" si="180"/>
        <v>293903.35940625001</v>
      </c>
      <c r="BB115" s="784">
        <f t="shared" ca="1" si="180"/>
        <v>293903.35940625001</v>
      </c>
      <c r="BC115" s="784">
        <f t="shared" ca="1" si="180"/>
        <v>293903.35940625001</v>
      </c>
      <c r="BD115" s="784">
        <f t="shared" ca="1" si="180"/>
        <v>293903.35940625001</v>
      </c>
      <c r="BE115" s="784">
        <f t="shared" ca="1" si="180"/>
        <v>503420.64517943334</v>
      </c>
      <c r="BF115" s="784">
        <f t="shared" ca="1" si="180"/>
        <v>498821.35940625001</v>
      </c>
      <c r="BG115" s="784">
        <f t="shared" ca="1" si="180"/>
        <v>293903.35940625001</v>
      </c>
      <c r="BH115" s="784">
        <f t="shared" ca="1" si="180"/>
        <v>299781.42659437499</v>
      </c>
      <c r="BI115" s="784">
        <f t="shared" ca="1" si="180"/>
        <v>299781.42659437499</v>
      </c>
      <c r="BJ115" s="784">
        <f t="shared" ca="1" si="180"/>
        <v>299781.42659437499</v>
      </c>
      <c r="BK115" s="784">
        <f t="shared" ca="1" si="180"/>
        <v>299781.42659437499</v>
      </c>
      <c r="BL115" s="784">
        <f t="shared" ca="1" si="180"/>
        <v>299781.42659437499</v>
      </c>
      <c r="BM115" s="784">
        <f t="shared" ca="1" si="180"/>
        <v>299781.42659437499</v>
      </c>
      <c r="BN115" s="784">
        <f t="shared" ca="1" si="180"/>
        <v>299781.42659437499</v>
      </c>
      <c r="BO115" s="784">
        <f t="shared" ca="1" si="180"/>
        <v>299781.42659437499</v>
      </c>
      <c r="BP115" s="784">
        <f t="shared" ca="1" si="180"/>
        <v>299781.42659437499</v>
      </c>
      <c r="BQ115" s="784">
        <f t="shared" ca="1" si="180"/>
        <v>513489.05808302201</v>
      </c>
      <c r="BR115" s="784">
        <f t="shared" ca="1" si="180"/>
        <v>1344863.226594375</v>
      </c>
      <c r="BS115" s="784">
        <f t="shared" ca="1" si="180"/>
        <v>299781.42659437499</v>
      </c>
      <c r="BT115" s="784">
        <f t="shared" ca="1" si="180"/>
        <v>305777.05512626248</v>
      </c>
      <c r="BU115" s="784">
        <f t="shared" ca="1" si="180"/>
        <v>305777.05512626248</v>
      </c>
      <c r="BV115" s="784">
        <f t="shared" ca="1" si="180"/>
        <v>305777.05512626248</v>
      </c>
      <c r="BW115" s="784">
        <f t="shared" ca="1" si="180"/>
        <v>305777.05512626248</v>
      </c>
      <c r="BX115" s="784">
        <f t="shared" ca="1" si="180"/>
        <v>305777.05512626248</v>
      </c>
      <c r="BY115" s="784">
        <f t="shared" ca="1" si="180"/>
        <v>305777.05512626248</v>
      </c>
      <c r="BZ115" s="784">
        <f t="shared" ca="1" si="180"/>
        <v>305777.05512626248</v>
      </c>
      <c r="CA115" s="784">
        <f t="shared" ca="1" si="180"/>
        <v>305777.05512626248</v>
      </c>
      <c r="CB115" s="784">
        <f t="shared" ca="1" si="180"/>
        <v>305777.05512626248</v>
      </c>
      <c r="CC115" s="784">
        <f t="shared" ca="1" si="180"/>
        <v>523758.8392446824</v>
      </c>
      <c r="CD115" s="784">
        <f t="shared" ca="1" si="180"/>
        <v>518973.74232626247</v>
      </c>
      <c r="CE115" s="784">
        <f t="shared" ca="1" si="180"/>
        <v>305777.05512626248</v>
      </c>
      <c r="CF115" s="784">
        <f t="shared" ca="1" si="180"/>
        <v>311892.59622878773</v>
      </c>
      <c r="CG115" s="784">
        <f t="shared" ca="1" si="180"/>
        <v>311892.59622878773</v>
      </c>
      <c r="CH115" s="784">
        <f t="shared" ca="1" si="180"/>
        <v>311892.59622878773</v>
      </c>
      <c r="CI115" s="784">
        <f t="shared" ca="1" si="180"/>
        <v>311892.59622878773</v>
      </c>
      <c r="CJ115" s="784">
        <f t="shared" ca="1" si="180"/>
        <v>311892.59622878773</v>
      </c>
      <c r="CK115" s="784">
        <f t="shared" ca="1" si="180"/>
        <v>311892.59622878773</v>
      </c>
      <c r="CL115" s="784">
        <f t="shared" ca="1" si="180"/>
        <v>311892.59622878773</v>
      </c>
      <c r="CM115" s="784">
        <f t="shared" ca="1" si="180"/>
        <v>311892.59622878773</v>
      </c>
      <c r="CN115" s="784">
        <f t="shared" ca="1" si="180"/>
        <v>311892.59622878773</v>
      </c>
      <c r="CO115" s="784">
        <f t="shared" ca="1" si="180"/>
        <v>534234.01602957596</v>
      </c>
      <c r="CP115" s="784">
        <f t="shared" ca="1" si="180"/>
        <v>529353.21717278776</v>
      </c>
      <c r="CQ115" s="784">
        <f t="shared" ref="CQ115:EX115" ca="1" si="181">SUM(CQ14:CQ114)</f>
        <v>311892.59622878773</v>
      </c>
      <c r="CR115" s="784">
        <f t="shared" ca="1" si="181"/>
        <v>318130.44815336354</v>
      </c>
      <c r="CS115" s="784">
        <f t="shared" ca="1" si="181"/>
        <v>318130.44815336354</v>
      </c>
      <c r="CT115" s="784">
        <f t="shared" ca="1" si="181"/>
        <v>0</v>
      </c>
      <c r="CU115" s="784">
        <f t="shared" ca="1" si="181"/>
        <v>0</v>
      </c>
      <c r="CV115" s="784">
        <f t="shared" ca="1" si="181"/>
        <v>0</v>
      </c>
      <c r="CW115" s="784">
        <f t="shared" ca="1" si="181"/>
        <v>0</v>
      </c>
      <c r="CX115" s="784">
        <f t="shared" ca="1" si="181"/>
        <v>0</v>
      </c>
      <c r="CY115" s="784">
        <f t="shared" ca="1" si="181"/>
        <v>0</v>
      </c>
      <c r="CZ115" s="784">
        <f t="shared" ca="1" si="181"/>
        <v>0</v>
      </c>
      <c r="DA115" s="784">
        <f t="shared" ca="1" si="181"/>
        <v>0</v>
      </c>
      <c r="DB115" s="784">
        <f t="shared" ca="1" si="181"/>
        <v>0</v>
      </c>
      <c r="DC115" s="784">
        <f t="shared" ca="1" si="181"/>
        <v>0</v>
      </c>
      <c r="DD115" s="784">
        <f t="shared" ca="1" si="181"/>
        <v>0</v>
      </c>
      <c r="DE115" s="784">
        <f t="shared" ca="1" si="181"/>
        <v>0</v>
      </c>
      <c r="DF115" s="784">
        <f t="shared" ca="1" si="181"/>
        <v>0</v>
      </c>
      <c r="DG115" s="784">
        <f t="shared" ca="1" si="181"/>
        <v>0</v>
      </c>
      <c r="DH115" s="784">
        <f t="shared" ca="1" si="181"/>
        <v>0</v>
      </c>
      <c r="DI115" s="784">
        <f t="shared" ca="1" si="181"/>
        <v>0</v>
      </c>
      <c r="DJ115" s="784">
        <f t="shared" ca="1" si="181"/>
        <v>0</v>
      </c>
      <c r="DK115" s="784">
        <f t="shared" ca="1" si="181"/>
        <v>0</v>
      </c>
      <c r="DL115" s="784">
        <f t="shared" ca="1" si="181"/>
        <v>0</v>
      </c>
      <c r="DM115" s="784">
        <f t="shared" ca="1" si="181"/>
        <v>0</v>
      </c>
      <c r="DN115" s="784">
        <f t="shared" ca="1" si="181"/>
        <v>0</v>
      </c>
      <c r="DO115" s="784">
        <f t="shared" ca="1" si="181"/>
        <v>0</v>
      </c>
      <c r="DP115" s="784">
        <f t="shared" ca="1" si="181"/>
        <v>0</v>
      </c>
      <c r="DQ115" s="784">
        <f t="shared" ca="1" si="181"/>
        <v>0</v>
      </c>
      <c r="DR115" s="784">
        <f t="shared" ca="1" si="181"/>
        <v>0</v>
      </c>
      <c r="DS115" s="784">
        <f t="shared" ca="1" si="181"/>
        <v>0</v>
      </c>
      <c r="DT115" s="784">
        <f t="shared" ca="1" si="181"/>
        <v>0</v>
      </c>
      <c r="DU115" s="784">
        <f t="shared" ca="1" si="181"/>
        <v>0</v>
      </c>
      <c r="DV115" s="784">
        <f t="shared" ca="1" si="181"/>
        <v>0</v>
      </c>
      <c r="DW115" s="784">
        <f t="shared" ca="1" si="181"/>
        <v>0</v>
      </c>
      <c r="DX115" s="784">
        <f t="shared" ca="1" si="181"/>
        <v>0</v>
      </c>
      <c r="DY115" s="784">
        <f t="shared" ca="1" si="181"/>
        <v>0</v>
      </c>
      <c r="DZ115" s="784">
        <f t="shared" ca="1" si="181"/>
        <v>0</v>
      </c>
      <c r="EA115" s="784">
        <f t="shared" ca="1" si="181"/>
        <v>0</v>
      </c>
      <c r="EB115" s="784">
        <f t="shared" ca="1" si="181"/>
        <v>0</v>
      </c>
      <c r="EC115" s="784">
        <f t="shared" ca="1" si="181"/>
        <v>0</v>
      </c>
      <c r="ED115" s="784">
        <f t="shared" ca="1" si="181"/>
        <v>0</v>
      </c>
      <c r="EE115" s="784">
        <f t="shared" ca="1" si="181"/>
        <v>0</v>
      </c>
      <c r="EF115" s="784">
        <f t="shared" ca="1" si="181"/>
        <v>0</v>
      </c>
      <c r="EG115" s="784">
        <f t="shared" ca="1" si="181"/>
        <v>0</v>
      </c>
      <c r="EH115" s="784">
        <f t="shared" ca="1" si="181"/>
        <v>0</v>
      </c>
      <c r="EI115" s="784">
        <f t="shared" ca="1" si="181"/>
        <v>0</v>
      </c>
      <c r="EJ115" s="784">
        <f t="shared" ca="1" si="181"/>
        <v>0</v>
      </c>
      <c r="EK115" s="784">
        <f t="shared" ca="1" si="181"/>
        <v>0</v>
      </c>
      <c r="EL115" s="784">
        <f t="shared" ca="1" si="181"/>
        <v>0</v>
      </c>
      <c r="EM115" s="784">
        <f t="shared" ca="1" si="181"/>
        <v>0</v>
      </c>
      <c r="EN115" s="784">
        <f t="shared" ca="1" si="181"/>
        <v>0</v>
      </c>
      <c r="EO115" s="784">
        <f t="shared" ca="1" si="181"/>
        <v>0</v>
      </c>
      <c r="EP115" s="784">
        <f t="shared" ca="1" si="181"/>
        <v>0</v>
      </c>
      <c r="EQ115" s="784">
        <f t="shared" ca="1" si="181"/>
        <v>0</v>
      </c>
      <c r="ER115" s="784">
        <f t="shared" ca="1" si="181"/>
        <v>0</v>
      </c>
      <c r="ES115" s="784">
        <f t="shared" ca="1" si="181"/>
        <v>0</v>
      </c>
      <c r="ET115" s="784">
        <f t="shared" ca="1" si="181"/>
        <v>0</v>
      </c>
      <c r="EU115" s="784">
        <f t="shared" ca="1" si="181"/>
        <v>0</v>
      </c>
      <c r="EV115" s="784">
        <f t="shared" ca="1" si="181"/>
        <v>0</v>
      </c>
      <c r="EW115" s="784">
        <f t="shared" ca="1" si="181"/>
        <v>0</v>
      </c>
      <c r="EX115" s="785">
        <f t="shared" ca="1" si="181"/>
        <v>0</v>
      </c>
      <c r="EY115" s="612"/>
      <c r="FK115" s="612"/>
      <c r="FQ115" s="612"/>
      <c r="FT115" s="612"/>
    </row>
    <row r="116" spans="1:176">
      <c r="EY116" s="612"/>
      <c r="FK116" s="612"/>
      <c r="FQ116" s="612"/>
      <c r="FT116" s="612"/>
    </row>
    <row r="117" spans="1:176" s="634" customFormat="1" ht="5.0999999999999996" customHeight="1">
      <c r="A117" s="205"/>
      <c r="B117" s="201"/>
      <c r="C117" s="201"/>
      <c r="D117" s="201"/>
      <c r="E117" s="234"/>
      <c r="F117" s="201"/>
      <c r="G117" s="201"/>
      <c r="H117" s="201"/>
      <c r="I117" s="201"/>
      <c r="J117" s="201"/>
      <c r="K117" s="201"/>
      <c r="L117" s="201"/>
      <c r="M117" s="201"/>
      <c r="N117" s="201"/>
      <c r="O117" s="201"/>
      <c r="P117" s="201"/>
      <c r="Q117" s="201"/>
      <c r="R117" s="201"/>
      <c r="S117" s="201"/>
      <c r="T117" s="201"/>
      <c r="U117" s="201"/>
      <c r="V117" s="201"/>
      <c r="W117" s="201"/>
      <c r="X117" s="201"/>
      <c r="Y117" s="201"/>
      <c r="Z117" s="201"/>
      <c r="AA117" s="201"/>
      <c r="AB117" s="202"/>
      <c r="AC117" s="201"/>
      <c r="AD117" s="203"/>
      <c r="AE117" s="296"/>
      <c r="AF117" s="204"/>
      <c r="AG117" s="204"/>
      <c r="AH117" s="204"/>
      <c r="AI117" s="204"/>
      <c r="AJ117" s="204"/>
      <c r="AK117" s="204"/>
      <c r="AL117" s="204"/>
      <c r="AM117" s="204"/>
      <c r="AN117" s="204"/>
      <c r="AO117" s="204"/>
      <c r="AP117" s="204"/>
      <c r="AQ117" s="204"/>
      <c r="AR117" s="204"/>
      <c r="AS117" s="204"/>
      <c r="AT117" s="204"/>
      <c r="AU117" s="204"/>
      <c r="AV117" s="204"/>
      <c r="AW117" s="204"/>
      <c r="AX117" s="204"/>
      <c r="AY117" s="204"/>
      <c r="AZ117" s="204"/>
      <c r="BA117" s="204"/>
      <c r="BB117" s="204"/>
      <c r="BC117" s="204"/>
      <c r="BD117" s="204"/>
      <c r="BE117" s="204"/>
      <c r="BF117" s="204"/>
      <c r="BG117" s="204"/>
      <c r="BH117" s="204"/>
      <c r="BI117" s="204"/>
      <c r="BJ117" s="204"/>
      <c r="BK117" s="204"/>
      <c r="BL117" s="204"/>
      <c r="BM117" s="204"/>
      <c r="BN117" s="204"/>
      <c r="BO117" s="204"/>
      <c r="BP117" s="204"/>
      <c r="BQ117" s="204"/>
      <c r="BR117" s="204"/>
      <c r="BS117" s="204"/>
      <c r="BT117" s="204"/>
      <c r="BU117" s="204"/>
      <c r="BV117" s="204"/>
      <c r="BW117" s="204"/>
      <c r="BX117" s="204"/>
      <c r="BY117" s="204"/>
      <c r="BZ117" s="204"/>
      <c r="CA117" s="204"/>
      <c r="CB117" s="204"/>
      <c r="CC117" s="204"/>
      <c r="CD117" s="204"/>
      <c r="CE117" s="204"/>
      <c r="CF117" s="204"/>
      <c r="CG117" s="204"/>
      <c r="CH117" s="204"/>
      <c r="CI117" s="204"/>
      <c r="CJ117" s="204"/>
      <c r="CK117" s="204"/>
      <c r="CL117" s="204"/>
      <c r="CM117" s="204"/>
      <c r="CN117" s="204"/>
      <c r="CO117" s="204"/>
      <c r="CP117" s="204"/>
      <c r="CQ117" s="204"/>
      <c r="CR117" s="204"/>
      <c r="CS117" s="204"/>
      <c r="CT117" s="204"/>
      <c r="CU117" s="204"/>
      <c r="CV117" s="204"/>
      <c r="CW117" s="204"/>
      <c r="CX117" s="204"/>
      <c r="CY117" s="204"/>
      <c r="CZ117" s="204"/>
      <c r="DA117" s="204"/>
      <c r="DB117" s="204"/>
      <c r="DC117" s="204"/>
      <c r="DD117" s="204"/>
      <c r="DE117" s="204"/>
      <c r="DF117" s="204"/>
      <c r="DG117" s="204"/>
      <c r="DH117" s="204"/>
      <c r="DI117" s="204"/>
      <c r="DJ117" s="204"/>
      <c r="DK117" s="204"/>
      <c r="DL117" s="204"/>
      <c r="DM117" s="204"/>
      <c r="DN117" s="204"/>
      <c r="DO117" s="204"/>
      <c r="DP117" s="204"/>
      <c r="DQ117" s="204"/>
      <c r="DR117" s="204"/>
      <c r="DS117" s="204"/>
      <c r="DT117" s="204"/>
      <c r="DU117" s="204"/>
      <c r="DV117" s="204"/>
      <c r="DW117" s="204"/>
      <c r="DX117" s="204"/>
      <c r="DY117" s="204"/>
      <c r="DZ117" s="204"/>
      <c r="EA117" s="204"/>
      <c r="EB117" s="204"/>
      <c r="EC117" s="204"/>
      <c r="ED117" s="204"/>
      <c r="EE117" s="204"/>
      <c r="EF117" s="204"/>
      <c r="EG117" s="204"/>
      <c r="EH117" s="204"/>
      <c r="EI117" s="204"/>
      <c r="EJ117" s="204"/>
      <c r="EK117" s="204"/>
      <c r="EL117" s="204"/>
      <c r="EM117" s="204"/>
      <c r="EN117" s="204"/>
      <c r="EO117" s="204"/>
      <c r="EP117" s="204"/>
      <c r="EQ117" s="204"/>
      <c r="ER117" s="204"/>
      <c r="ES117" s="204"/>
      <c r="ET117" s="204"/>
      <c r="EU117" s="204"/>
      <c r="EV117" s="204"/>
      <c r="EW117" s="204"/>
      <c r="EX117" s="204"/>
      <c r="EY117" s="632"/>
      <c r="EZ117" s="201"/>
      <c r="FA117" s="201"/>
      <c r="FB117" s="201"/>
      <c r="FC117" s="201"/>
      <c r="FD117" s="201"/>
      <c r="FE117" s="201"/>
      <c r="FF117" s="201"/>
      <c r="FG117" s="201"/>
      <c r="FH117" s="201"/>
      <c r="FI117" s="201"/>
      <c r="FJ117" s="201"/>
      <c r="FK117" s="632"/>
      <c r="FL117" s="201"/>
      <c r="FM117" s="201"/>
      <c r="FN117" s="201"/>
      <c r="FO117" s="201"/>
      <c r="FP117" s="201"/>
      <c r="FQ117" s="632"/>
      <c r="FR117" s="201"/>
      <c r="FS117" s="201"/>
      <c r="FT117" s="633"/>
    </row>
    <row r="118" spans="1:176">
      <c r="B118" s="196" t="str">
        <f>Constants!A1078&amp;" OFF-SET"</f>
        <v>Invoicing/Billing OFF-SET</v>
      </c>
      <c r="D118" s="863">
        <f ca="1">IF(ABS(AE115-AE118)&gt;ErrTol,1,0)</f>
        <v>0</v>
      </c>
      <c r="AC118" s="753">
        <f>BillOffNum</f>
        <v>1</v>
      </c>
      <c r="AD118" s="786"/>
      <c r="AE118" s="782">
        <f ca="1">SUM(AF118:EY118)</f>
        <v>28624381.516423278</v>
      </c>
      <c r="AF118" s="787">
        <f ca="1">IF($AC118&gt;0,0,OFFSET(AF115,0,-$AC118))</f>
        <v>0</v>
      </c>
      <c r="AG118" s="788">
        <f ca="1">IF($AC118&gt;1,0,OFFSET(AG115,0,-$AC118))</f>
        <v>1212561.7945000001</v>
      </c>
      <c r="AH118" s="788">
        <f ca="1">IF($AC118&gt;2,0,OFFSET(AH115,0,-$AC118))</f>
        <v>269124.91619919933</v>
      </c>
      <c r="AI118" s="788">
        <f ca="1">IF($AC118&gt;3,0,OFFSET(AI115,0,-$AC118))</f>
        <v>1839712.6109375001</v>
      </c>
      <c r="AJ118" s="788">
        <f ca="1">IF($AC118&gt;4,0,OFFSET(AJ115,0,-$AC118))</f>
        <v>2730224.6109374999</v>
      </c>
      <c r="AK118" s="784">
        <f t="shared" ref="AK118:CV118" ca="1" si="182">OFFSET(AK115,0,-$AC118)</f>
        <v>423110.61093750002</v>
      </c>
      <c r="AL118" s="784">
        <f t="shared" ca="1" si="182"/>
        <v>494709.61093750002</v>
      </c>
      <c r="AM118" s="784">
        <f t="shared" ca="1" si="182"/>
        <v>560462.04843750002</v>
      </c>
      <c r="AN118" s="784">
        <f t="shared" ca="1" si="182"/>
        <v>560462.04843750002</v>
      </c>
      <c r="AO118" s="784">
        <f t="shared" ca="1" si="182"/>
        <v>288934.54843750002</v>
      </c>
      <c r="AP118" s="784">
        <f t="shared" ca="1" si="182"/>
        <v>288934.54843750002</v>
      </c>
      <c r="AQ118" s="784">
        <f t="shared" ca="1" si="182"/>
        <v>288934.54843750002</v>
      </c>
      <c r="AR118" s="784">
        <f t="shared" ca="1" si="182"/>
        <v>288140.54843750002</v>
      </c>
      <c r="AS118" s="784">
        <f t="shared" ca="1" si="182"/>
        <v>288140.54843750002</v>
      </c>
      <c r="AT118" s="784">
        <f t="shared" ca="1" si="182"/>
        <v>493549.6521366993</v>
      </c>
      <c r="AU118" s="784">
        <f t="shared" ca="1" si="182"/>
        <v>507454.54843749997</v>
      </c>
      <c r="AV118" s="784">
        <f t="shared" ca="1" si="182"/>
        <v>313718.54843750002</v>
      </c>
      <c r="AW118" s="784">
        <f t="shared" ca="1" si="182"/>
        <v>323646.55940625007</v>
      </c>
      <c r="AX118" s="784">
        <f t="shared" ca="1" si="182"/>
        <v>323646.55940625007</v>
      </c>
      <c r="AY118" s="784">
        <f t="shared" ca="1" si="182"/>
        <v>293903.35940625001</v>
      </c>
      <c r="AZ118" s="784">
        <f t="shared" ca="1" si="182"/>
        <v>293903.35940625001</v>
      </c>
      <c r="BA118" s="784">
        <f t="shared" ca="1" si="182"/>
        <v>293903.35940625001</v>
      </c>
      <c r="BB118" s="784">
        <f t="shared" ca="1" si="182"/>
        <v>293903.35940625001</v>
      </c>
      <c r="BC118" s="784">
        <f t="shared" ca="1" si="182"/>
        <v>293903.35940625001</v>
      </c>
      <c r="BD118" s="784">
        <f t="shared" ca="1" si="182"/>
        <v>293903.35940625001</v>
      </c>
      <c r="BE118" s="784">
        <f t="shared" ca="1" si="182"/>
        <v>293903.35940625001</v>
      </c>
      <c r="BF118" s="784">
        <f t="shared" ca="1" si="182"/>
        <v>503420.64517943334</v>
      </c>
      <c r="BG118" s="784">
        <f t="shared" ca="1" si="182"/>
        <v>498821.35940625001</v>
      </c>
      <c r="BH118" s="784">
        <f t="shared" ca="1" si="182"/>
        <v>293903.35940625001</v>
      </c>
      <c r="BI118" s="784">
        <f t="shared" ca="1" si="182"/>
        <v>299781.42659437499</v>
      </c>
      <c r="BJ118" s="784">
        <f t="shared" ca="1" si="182"/>
        <v>299781.42659437499</v>
      </c>
      <c r="BK118" s="784">
        <f t="shared" ca="1" si="182"/>
        <v>299781.42659437499</v>
      </c>
      <c r="BL118" s="784">
        <f t="shared" ca="1" si="182"/>
        <v>299781.42659437499</v>
      </c>
      <c r="BM118" s="784">
        <f t="shared" ca="1" si="182"/>
        <v>299781.42659437499</v>
      </c>
      <c r="BN118" s="784">
        <f t="shared" ca="1" si="182"/>
        <v>299781.42659437499</v>
      </c>
      <c r="BO118" s="784">
        <f t="shared" ca="1" si="182"/>
        <v>299781.42659437499</v>
      </c>
      <c r="BP118" s="784">
        <f t="shared" ca="1" si="182"/>
        <v>299781.42659437499</v>
      </c>
      <c r="BQ118" s="784">
        <f t="shared" ca="1" si="182"/>
        <v>299781.42659437499</v>
      </c>
      <c r="BR118" s="784">
        <f t="shared" ca="1" si="182"/>
        <v>513489.05808302201</v>
      </c>
      <c r="BS118" s="784">
        <f t="shared" ca="1" si="182"/>
        <v>1344863.226594375</v>
      </c>
      <c r="BT118" s="784">
        <f t="shared" ca="1" si="182"/>
        <v>299781.42659437499</v>
      </c>
      <c r="BU118" s="784">
        <f t="shared" ca="1" si="182"/>
        <v>305777.05512626248</v>
      </c>
      <c r="BV118" s="784">
        <f t="shared" ca="1" si="182"/>
        <v>305777.05512626248</v>
      </c>
      <c r="BW118" s="784">
        <f t="shared" ca="1" si="182"/>
        <v>305777.05512626248</v>
      </c>
      <c r="BX118" s="784">
        <f t="shared" ca="1" si="182"/>
        <v>305777.05512626248</v>
      </c>
      <c r="BY118" s="784">
        <f t="shared" ca="1" si="182"/>
        <v>305777.05512626248</v>
      </c>
      <c r="BZ118" s="784">
        <f t="shared" ca="1" si="182"/>
        <v>305777.05512626248</v>
      </c>
      <c r="CA118" s="784">
        <f t="shared" ca="1" si="182"/>
        <v>305777.05512626248</v>
      </c>
      <c r="CB118" s="784">
        <f t="shared" ca="1" si="182"/>
        <v>305777.05512626248</v>
      </c>
      <c r="CC118" s="784">
        <f t="shared" ca="1" si="182"/>
        <v>305777.05512626248</v>
      </c>
      <c r="CD118" s="784">
        <f t="shared" ca="1" si="182"/>
        <v>523758.8392446824</v>
      </c>
      <c r="CE118" s="784">
        <f t="shared" ca="1" si="182"/>
        <v>518973.74232626247</v>
      </c>
      <c r="CF118" s="784">
        <f t="shared" ca="1" si="182"/>
        <v>305777.05512626248</v>
      </c>
      <c r="CG118" s="784">
        <f t="shared" ca="1" si="182"/>
        <v>311892.59622878773</v>
      </c>
      <c r="CH118" s="784">
        <f t="shared" ca="1" si="182"/>
        <v>311892.59622878773</v>
      </c>
      <c r="CI118" s="784">
        <f t="shared" ca="1" si="182"/>
        <v>311892.59622878773</v>
      </c>
      <c r="CJ118" s="784">
        <f t="shared" ca="1" si="182"/>
        <v>311892.59622878773</v>
      </c>
      <c r="CK118" s="784">
        <f t="shared" ca="1" si="182"/>
        <v>311892.59622878773</v>
      </c>
      <c r="CL118" s="784">
        <f t="shared" ca="1" si="182"/>
        <v>311892.59622878773</v>
      </c>
      <c r="CM118" s="784">
        <f t="shared" ca="1" si="182"/>
        <v>311892.59622878773</v>
      </c>
      <c r="CN118" s="784">
        <f t="shared" ca="1" si="182"/>
        <v>311892.59622878773</v>
      </c>
      <c r="CO118" s="784">
        <f t="shared" ca="1" si="182"/>
        <v>311892.59622878773</v>
      </c>
      <c r="CP118" s="784">
        <f t="shared" ca="1" si="182"/>
        <v>534234.01602957596</v>
      </c>
      <c r="CQ118" s="784">
        <f t="shared" ca="1" si="182"/>
        <v>529353.21717278776</v>
      </c>
      <c r="CR118" s="784">
        <f t="shared" ca="1" si="182"/>
        <v>311892.59622878773</v>
      </c>
      <c r="CS118" s="784">
        <f t="shared" ca="1" si="182"/>
        <v>318130.44815336354</v>
      </c>
      <c r="CT118" s="784">
        <f t="shared" ca="1" si="182"/>
        <v>318130.44815336354</v>
      </c>
      <c r="CU118" s="784">
        <f t="shared" ca="1" si="182"/>
        <v>0</v>
      </c>
      <c r="CV118" s="784">
        <f t="shared" ca="1" si="182"/>
        <v>0</v>
      </c>
      <c r="CW118" s="784">
        <f t="shared" ref="CW118:EX118" ca="1" si="183">OFFSET(CW115,0,-$AC118)</f>
        <v>0</v>
      </c>
      <c r="CX118" s="784">
        <f t="shared" ca="1" si="183"/>
        <v>0</v>
      </c>
      <c r="CY118" s="784">
        <f t="shared" ca="1" si="183"/>
        <v>0</v>
      </c>
      <c r="CZ118" s="784">
        <f t="shared" ca="1" si="183"/>
        <v>0</v>
      </c>
      <c r="DA118" s="784">
        <f t="shared" ca="1" si="183"/>
        <v>0</v>
      </c>
      <c r="DB118" s="784">
        <f t="shared" ca="1" si="183"/>
        <v>0</v>
      </c>
      <c r="DC118" s="784">
        <f t="shared" ca="1" si="183"/>
        <v>0</v>
      </c>
      <c r="DD118" s="784">
        <f t="shared" ca="1" si="183"/>
        <v>0</v>
      </c>
      <c r="DE118" s="784">
        <f t="shared" ca="1" si="183"/>
        <v>0</v>
      </c>
      <c r="DF118" s="784">
        <f t="shared" ca="1" si="183"/>
        <v>0</v>
      </c>
      <c r="DG118" s="784">
        <f t="shared" ca="1" si="183"/>
        <v>0</v>
      </c>
      <c r="DH118" s="784">
        <f t="shared" ca="1" si="183"/>
        <v>0</v>
      </c>
      <c r="DI118" s="784">
        <f t="shared" ca="1" si="183"/>
        <v>0</v>
      </c>
      <c r="DJ118" s="784">
        <f t="shared" ca="1" si="183"/>
        <v>0</v>
      </c>
      <c r="DK118" s="784">
        <f t="shared" ca="1" si="183"/>
        <v>0</v>
      </c>
      <c r="DL118" s="784">
        <f t="shared" ca="1" si="183"/>
        <v>0</v>
      </c>
      <c r="DM118" s="784">
        <f t="shared" ca="1" si="183"/>
        <v>0</v>
      </c>
      <c r="DN118" s="784">
        <f t="shared" ca="1" si="183"/>
        <v>0</v>
      </c>
      <c r="DO118" s="784">
        <f t="shared" ca="1" si="183"/>
        <v>0</v>
      </c>
      <c r="DP118" s="784">
        <f t="shared" ca="1" si="183"/>
        <v>0</v>
      </c>
      <c r="DQ118" s="784">
        <f t="shared" ca="1" si="183"/>
        <v>0</v>
      </c>
      <c r="DR118" s="784">
        <f t="shared" ca="1" si="183"/>
        <v>0</v>
      </c>
      <c r="DS118" s="784">
        <f t="shared" ca="1" si="183"/>
        <v>0</v>
      </c>
      <c r="DT118" s="784">
        <f t="shared" ca="1" si="183"/>
        <v>0</v>
      </c>
      <c r="DU118" s="784">
        <f t="shared" ca="1" si="183"/>
        <v>0</v>
      </c>
      <c r="DV118" s="784">
        <f t="shared" ca="1" si="183"/>
        <v>0</v>
      </c>
      <c r="DW118" s="784">
        <f t="shared" ca="1" si="183"/>
        <v>0</v>
      </c>
      <c r="DX118" s="784">
        <f t="shared" ca="1" si="183"/>
        <v>0</v>
      </c>
      <c r="DY118" s="784">
        <f t="shared" ca="1" si="183"/>
        <v>0</v>
      </c>
      <c r="DZ118" s="784">
        <f t="shared" ca="1" si="183"/>
        <v>0</v>
      </c>
      <c r="EA118" s="784">
        <f t="shared" ca="1" si="183"/>
        <v>0</v>
      </c>
      <c r="EB118" s="784">
        <f t="shared" ca="1" si="183"/>
        <v>0</v>
      </c>
      <c r="EC118" s="784">
        <f t="shared" ca="1" si="183"/>
        <v>0</v>
      </c>
      <c r="ED118" s="784">
        <f t="shared" ca="1" si="183"/>
        <v>0</v>
      </c>
      <c r="EE118" s="784">
        <f t="shared" ca="1" si="183"/>
        <v>0</v>
      </c>
      <c r="EF118" s="784">
        <f t="shared" ca="1" si="183"/>
        <v>0</v>
      </c>
      <c r="EG118" s="784">
        <f t="shared" ca="1" si="183"/>
        <v>0</v>
      </c>
      <c r="EH118" s="784">
        <f t="shared" ca="1" si="183"/>
        <v>0</v>
      </c>
      <c r="EI118" s="784">
        <f t="shared" ca="1" si="183"/>
        <v>0</v>
      </c>
      <c r="EJ118" s="784">
        <f t="shared" ca="1" si="183"/>
        <v>0</v>
      </c>
      <c r="EK118" s="784">
        <f t="shared" ca="1" si="183"/>
        <v>0</v>
      </c>
      <c r="EL118" s="784">
        <f t="shared" ca="1" si="183"/>
        <v>0</v>
      </c>
      <c r="EM118" s="784">
        <f t="shared" ca="1" si="183"/>
        <v>0</v>
      </c>
      <c r="EN118" s="784">
        <f t="shared" ca="1" si="183"/>
        <v>0</v>
      </c>
      <c r="EO118" s="784">
        <f t="shared" ca="1" si="183"/>
        <v>0</v>
      </c>
      <c r="EP118" s="784">
        <f t="shared" ca="1" si="183"/>
        <v>0</v>
      </c>
      <c r="EQ118" s="784">
        <f t="shared" ca="1" si="183"/>
        <v>0</v>
      </c>
      <c r="ER118" s="784">
        <f t="shared" ca="1" si="183"/>
        <v>0</v>
      </c>
      <c r="ES118" s="784">
        <f t="shared" ca="1" si="183"/>
        <v>0</v>
      </c>
      <c r="ET118" s="784">
        <f t="shared" ca="1" si="183"/>
        <v>0</v>
      </c>
      <c r="EU118" s="784">
        <f t="shared" ca="1" si="183"/>
        <v>0</v>
      </c>
      <c r="EV118" s="784">
        <f t="shared" ca="1" si="183"/>
        <v>0</v>
      </c>
      <c r="EW118" s="784">
        <f t="shared" ca="1" si="183"/>
        <v>0</v>
      </c>
      <c r="EX118" s="785">
        <f t="shared" ca="1" si="183"/>
        <v>0</v>
      </c>
      <c r="EY118" s="612"/>
      <c r="FK118" s="612"/>
      <c r="FQ118" s="612"/>
      <c r="FT118" s="612"/>
    </row>
    <row r="119" spans="1:176" s="634" customFormat="1" ht="5.0999999999999996" customHeight="1">
      <c r="A119" s="205"/>
      <c r="B119" s="201"/>
      <c r="C119" s="201"/>
      <c r="D119" s="201"/>
      <c r="E119" s="234"/>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2"/>
      <c r="AC119" s="201"/>
      <c r="AD119" s="203"/>
      <c r="AE119" s="296"/>
      <c r="AF119" s="204"/>
      <c r="AG119" s="204"/>
      <c r="AH119" s="204"/>
      <c r="AI119" s="204"/>
      <c r="AJ119" s="204"/>
      <c r="AK119" s="204"/>
      <c r="AL119" s="204"/>
      <c r="AM119" s="204"/>
      <c r="AN119" s="204"/>
      <c r="AO119" s="204"/>
      <c r="AP119" s="204"/>
      <c r="AQ119" s="204"/>
      <c r="AR119" s="204"/>
      <c r="AS119" s="204"/>
      <c r="AT119" s="204"/>
      <c r="AU119" s="204"/>
      <c r="AV119" s="204"/>
      <c r="AW119" s="204"/>
      <c r="AX119" s="204"/>
      <c r="AY119" s="204"/>
      <c r="AZ119" s="204"/>
      <c r="BA119" s="204"/>
      <c r="BB119" s="204"/>
      <c r="BC119" s="204"/>
      <c r="BD119" s="204"/>
      <c r="BE119" s="204"/>
      <c r="BF119" s="204"/>
      <c r="BG119" s="204"/>
      <c r="BH119" s="204"/>
      <c r="BI119" s="204"/>
      <c r="BJ119" s="204"/>
      <c r="BK119" s="204"/>
      <c r="BL119" s="204"/>
      <c r="BM119" s="204"/>
      <c r="BN119" s="204"/>
      <c r="BO119" s="204"/>
      <c r="BP119" s="204"/>
      <c r="BQ119" s="204"/>
      <c r="BR119" s="204"/>
      <c r="BS119" s="204"/>
      <c r="BT119" s="204"/>
      <c r="BU119" s="204"/>
      <c r="BV119" s="204"/>
      <c r="BW119" s="204"/>
      <c r="BX119" s="204"/>
      <c r="BY119" s="204"/>
      <c r="BZ119" s="204"/>
      <c r="CA119" s="204"/>
      <c r="CB119" s="204"/>
      <c r="CC119" s="204"/>
      <c r="CD119" s="204"/>
      <c r="CE119" s="204"/>
      <c r="CF119" s="204"/>
      <c r="CG119" s="204"/>
      <c r="CH119" s="204"/>
      <c r="CI119" s="204"/>
      <c r="CJ119" s="204"/>
      <c r="CK119" s="204"/>
      <c r="CL119" s="204"/>
      <c r="CM119" s="204"/>
      <c r="CN119" s="204"/>
      <c r="CO119" s="204"/>
      <c r="CP119" s="204"/>
      <c r="CQ119" s="204"/>
      <c r="CR119" s="204"/>
      <c r="CS119" s="204"/>
      <c r="CT119" s="204"/>
      <c r="CU119" s="204"/>
      <c r="CV119" s="204"/>
      <c r="CW119" s="204"/>
      <c r="CX119" s="204"/>
      <c r="CY119" s="204"/>
      <c r="CZ119" s="204"/>
      <c r="DA119" s="204"/>
      <c r="DB119" s="204"/>
      <c r="DC119" s="204"/>
      <c r="DD119" s="204"/>
      <c r="DE119" s="204"/>
      <c r="DF119" s="204"/>
      <c r="DG119" s="204"/>
      <c r="DH119" s="204"/>
      <c r="DI119" s="204"/>
      <c r="DJ119" s="204"/>
      <c r="DK119" s="204"/>
      <c r="DL119" s="204"/>
      <c r="DM119" s="204"/>
      <c r="DN119" s="204"/>
      <c r="DO119" s="204"/>
      <c r="DP119" s="204"/>
      <c r="DQ119" s="204"/>
      <c r="DR119" s="204"/>
      <c r="DS119" s="204"/>
      <c r="DT119" s="204"/>
      <c r="DU119" s="204"/>
      <c r="DV119" s="204"/>
      <c r="DW119" s="204"/>
      <c r="DX119" s="204"/>
      <c r="DY119" s="204"/>
      <c r="DZ119" s="204"/>
      <c r="EA119" s="204"/>
      <c r="EB119" s="204"/>
      <c r="EC119" s="204"/>
      <c r="ED119" s="204"/>
      <c r="EE119" s="204"/>
      <c r="EF119" s="204"/>
      <c r="EG119" s="204"/>
      <c r="EH119" s="204"/>
      <c r="EI119" s="204"/>
      <c r="EJ119" s="204"/>
      <c r="EK119" s="204"/>
      <c r="EL119" s="204"/>
      <c r="EM119" s="204"/>
      <c r="EN119" s="204"/>
      <c r="EO119" s="204"/>
      <c r="EP119" s="204"/>
      <c r="EQ119" s="204"/>
      <c r="ER119" s="204"/>
      <c r="ES119" s="204"/>
      <c r="ET119" s="204"/>
      <c r="EU119" s="204"/>
      <c r="EV119" s="204"/>
      <c r="EW119" s="204"/>
      <c r="EX119" s="204"/>
      <c r="EY119" s="632"/>
      <c r="EZ119" s="201"/>
      <c r="FA119" s="201"/>
      <c r="FB119" s="201"/>
      <c r="FC119" s="201"/>
      <c r="FD119" s="201"/>
      <c r="FE119" s="201"/>
      <c r="FF119" s="201"/>
      <c r="FG119" s="201"/>
      <c r="FH119" s="201"/>
      <c r="FI119" s="201"/>
      <c r="FJ119" s="201"/>
      <c r="FK119" s="632"/>
      <c r="FL119" s="201"/>
      <c r="FM119" s="201"/>
      <c r="FN119" s="201"/>
      <c r="FO119" s="201"/>
      <c r="FP119" s="201"/>
      <c r="FQ119" s="632"/>
      <c r="FR119" s="201"/>
      <c r="FS119" s="201"/>
      <c r="FT119" s="633"/>
    </row>
    <row r="120" spans="1:176">
      <c r="EY120" s="736"/>
      <c r="FK120" s="736"/>
      <c r="FQ120" s="736"/>
      <c r="FT120" s="736"/>
    </row>
    <row r="121" spans="1:176" s="679" customFormat="1">
      <c r="A121" s="91" t="str">
        <f>EndOfSheet</f>
        <v>ZZEND</v>
      </c>
      <c r="B121" s="92"/>
      <c r="C121" s="92"/>
      <c r="D121" s="92"/>
      <c r="E121" s="180"/>
      <c r="F121" s="92"/>
      <c r="G121" s="92"/>
      <c r="H121" s="92"/>
      <c r="I121" s="92"/>
      <c r="J121" s="92"/>
      <c r="K121" s="92"/>
      <c r="L121" s="92"/>
      <c r="M121" s="92"/>
      <c r="N121" s="92"/>
      <c r="O121" s="92"/>
      <c r="P121" s="92"/>
      <c r="Q121" s="92"/>
      <c r="R121" s="92"/>
      <c r="S121" s="92"/>
      <c r="T121" s="92"/>
      <c r="U121" s="92"/>
      <c r="V121" s="92"/>
      <c r="W121" s="92"/>
      <c r="X121" s="92"/>
      <c r="Y121" s="92"/>
      <c r="Z121" s="92"/>
      <c r="AA121" s="92"/>
      <c r="AB121" s="91"/>
      <c r="AC121" s="91"/>
      <c r="AD121" s="789"/>
      <c r="AE121" s="789"/>
      <c r="AF121" s="91"/>
      <c r="AG121" s="91"/>
      <c r="AH121" s="91"/>
      <c r="AI121" s="91"/>
      <c r="AJ121" s="91"/>
      <c r="AK121" s="91"/>
      <c r="AL121" s="91"/>
      <c r="AM121" s="91"/>
      <c r="AN121" s="91"/>
      <c r="AO121" s="91"/>
      <c r="AP121" s="91"/>
      <c r="AQ121" s="93"/>
      <c r="AR121" s="93"/>
      <c r="AS121" s="93"/>
      <c r="AT121" s="93"/>
      <c r="AU121" s="93"/>
      <c r="AV121" s="93"/>
      <c r="AW121" s="93"/>
      <c r="AX121" s="93"/>
      <c r="AY121" s="93"/>
      <c r="AZ121" s="93"/>
      <c r="BA121" s="93"/>
      <c r="BB121" s="93"/>
      <c r="BC121" s="93"/>
      <c r="BD121" s="93"/>
      <c r="BE121" s="93"/>
      <c r="BF121" s="93"/>
      <c r="BG121" s="93"/>
      <c r="BH121" s="93"/>
      <c r="BI121" s="93"/>
      <c r="BJ121" s="93"/>
      <c r="BK121" s="93"/>
      <c r="BL121" s="93"/>
      <c r="BM121" s="93"/>
      <c r="BN121" s="93"/>
      <c r="BO121" s="93"/>
      <c r="BP121" s="93"/>
      <c r="BQ121" s="93"/>
      <c r="BR121" s="93"/>
      <c r="BS121" s="93"/>
      <c r="BT121" s="93"/>
      <c r="BU121" s="93"/>
      <c r="BV121" s="93"/>
      <c r="BW121" s="93"/>
      <c r="BX121" s="93"/>
      <c r="BY121" s="93"/>
      <c r="BZ121" s="93"/>
      <c r="CA121" s="93"/>
      <c r="CB121" s="93"/>
      <c r="CC121" s="93"/>
      <c r="CD121" s="93"/>
      <c r="CE121" s="93"/>
      <c r="CF121" s="93"/>
      <c r="CG121" s="93"/>
      <c r="CH121" s="93"/>
      <c r="CI121" s="93"/>
      <c r="CJ121" s="93"/>
      <c r="CK121" s="93"/>
      <c r="CL121" s="93"/>
      <c r="CM121" s="93"/>
      <c r="CN121" s="93"/>
      <c r="CO121" s="93"/>
      <c r="CP121" s="93"/>
      <c r="CQ121" s="93"/>
      <c r="CR121" s="93"/>
      <c r="CS121" s="93"/>
      <c r="CT121" s="93"/>
      <c r="CU121" s="93"/>
      <c r="CV121" s="93"/>
      <c r="CW121" s="93"/>
      <c r="CX121" s="93"/>
      <c r="CY121" s="93"/>
      <c r="CZ121" s="93"/>
      <c r="DA121" s="93"/>
      <c r="DB121" s="93"/>
      <c r="DC121" s="93"/>
      <c r="DD121" s="93"/>
      <c r="DE121" s="93"/>
      <c r="DF121" s="93"/>
      <c r="DG121" s="93"/>
      <c r="DH121" s="93"/>
      <c r="DI121" s="93"/>
      <c r="DJ121" s="93"/>
      <c r="DK121" s="93"/>
      <c r="DL121" s="93"/>
      <c r="DM121" s="93"/>
      <c r="DN121" s="93"/>
      <c r="DO121" s="93"/>
      <c r="DP121" s="93"/>
      <c r="DQ121" s="93"/>
      <c r="DR121" s="93"/>
      <c r="DS121" s="93"/>
      <c r="DT121" s="93"/>
      <c r="DU121" s="93"/>
      <c r="DV121" s="93"/>
      <c r="DW121" s="93"/>
      <c r="DX121" s="93"/>
      <c r="DY121" s="93"/>
      <c r="DZ121" s="93"/>
      <c r="EA121" s="93"/>
      <c r="EB121" s="93"/>
      <c r="EC121" s="93"/>
      <c r="ED121" s="93"/>
      <c r="EE121" s="93"/>
      <c r="EF121" s="93"/>
      <c r="EG121" s="93"/>
      <c r="EH121" s="93"/>
      <c r="EI121" s="93"/>
      <c r="EJ121" s="93"/>
      <c r="EK121" s="93"/>
      <c r="EL121" s="93"/>
      <c r="EM121" s="93"/>
      <c r="EN121" s="93"/>
      <c r="EO121" s="93"/>
      <c r="EP121" s="93"/>
      <c r="EQ121" s="93"/>
      <c r="ER121" s="93"/>
      <c r="ES121" s="93"/>
      <c r="ET121" s="93"/>
      <c r="EU121" s="93"/>
      <c r="EV121" s="93"/>
      <c r="EW121" s="93"/>
      <c r="EX121" s="93"/>
      <c r="EY121" s="93"/>
      <c r="EZ121" s="93"/>
      <c r="FA121" s="93"/>
      <c r="FB121" s="93"/>
      <c r="FC121" s="93"/>
      <c r="FD121" s="93"/>
      <c r="FE121" s="93"/>
      <c r="FF121" s="93"/>
      <c r="FG121" s="93"/>
      <c r="FH121" s="93"/>
      <c r="FI121" s="93"/>
      <c r="FJ121" s="93"/>
      <c r="FK121" s="93"/>
      <c r="FL121" s="93"/>
      <c r="FM121" s="93"/>
      <c r="FN121" s="93"/>
      <c r="FO121" s="93"/>
      <c r="FP121" s="93"/>
      <c r="FQ121" s="93"/>
      <c r="FR121" s="93"/>
      <c r="FS121" s="93"/>
      <c r="FT121" s="93"/>
    </row>
    <row r="122" spans="1:176" hidden="1">
      <c r="AD122" s="36"/>
      <c r="AE122" s="690"/>
      <c r="AF122" s="690"/>
      <c r="AG122" s="790"/>
    </row>
    <row r="123" spans="1:176" hidden="1">
      <c r="AD123" s="36"/>
      <c r="AE123" s="690"/>
      <c r="AF123" s="690"/>
      <c r="AG123" s="790"/>
    </row>
    <row r="124" spans="1:176" hidden="1">
      <c r="AD124" s="36"/>
      <c r="AE124" s="690"/>
      <c r="AF124" s="690"/>
      <c r="AG124" s="790"/>
    </row>
    <row r="125" spans="1:176" hidden="1">
      <c r="AD125" s="36"/>
      <c r="AE125" s="690"/>
      <c r="AF125" s="690"/>
      <c r="AG125" s="790"/>
    </row>
    <row r="126" spans="1:176" hidden="1">
      <c r="AD126" s="36"/>
      <c r="AE126" s="690"/>
      <c r="AF126" s="690"/>
      <c r="AG126" s="790"/>
    </row>
    <row r="127" spans="1:176" hidden="1">
      <c r="AD127" s="36"/>
      <c r="AE127" s="690"/>
      <c r="AF127" s="690"/>
      <c r="AG127" s="790"/>
    </row>
    <row r="128" spans="1:176" hidden="1">
      <c r="AD128" s="36"/>
      <c r="AE128" s="690"/>
      <c r="AF128" s="690"/>
      <c r="AG128" s="790"/>
    </row>
    <row r="129" spans="30:33" hidden="1">
      <c r="AD129" s="36"/>
      <c r="AE129" s="690"/>
      <c r="AF129" s="690"/>
      <c r="AG129" s="790"/>
    </row>
    <row r="130" spans="30:33" hidden="1">
      <c r="AD130" s="36"/>
      <c r="AE130" s="690"/>
      <c r="AF130" s="690"/>
      <c r="AG130" s="790"/>
    </row>
    <row r="131" spans="30:33" hidden="1">
      <c r="AD131" s="36"/>
      <c r="AE131" s="690"/>
      <c r="AF131" s="690"/>
      <c r="AG131" s="790"/>
    </row>
    <row r="132" spans="30:33" hidden="1">
      <c r="AD132" s="36"/>
      <c r="AE132" s="690"/>
      <c r="AF132" s="690"/>
      <c r="AG132" s="790"/>
    </row>
    <row r="133" spans="30:33" hidden="1">
      <c r="AD133" s="36"/>
      <c r="AE133" s="690"/>
      <c r="AF133" s="690"/>
      <c r="AG133" s="790"/>
    </row>
    <row r="134" spans="30:33" hidden="1">
      <c r="AD134" s="36"/>
      <c r="AE134" s="690"/>
      <c r="AF134" s="690"/>
      <c r="AG134" s="790"/>
    </row>
    <row r="135" spans="30:33" hidden="1">
      <c r="AD135" s="36"/>
      <c r="AE135" s="690"/>
      <c r="AF135" s="690"/>
      <c r="AG135" s="790"/>
    </row>
    <row r="136" spans="30:33" hidden="1"/>
    <row r="137" spans="30:33" hidden="1"/>
    <row r="138" spans="30:33" hidden="1"/>
    <row r="139" spans="30:33" hidden="1"/>
    <row r="140" spans="30:33" hidden="1"/>
    <row r="141" spans="30:33" hidden="1"/>
    <row r="142" spans="30:33" hidden="1"/>
    <row r="143" spans="30:33" hidden="1"/>
    <row r="144" spans="30:33"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spans="1:1" hidden="1"/>
    <row r="722" spans="1:1" hidden="1"/>
    <row r="723" spans="1:1" hidden="1"/>
    <row r="724" spans="1:1" hidden="1"/>
    <row r="725" spans="1:1" hidden="1"/>
    <row r="726" spans="1:1" hidden="1"/>
    <row r="727" spans="1:1" hidden="1"/>
    <row r="728" spans="1:1" hidden="1"/>
    <row r="729" spans="1:1" hidden="1"/>
    <row r="730" spans="1:1" hidden="1"/>
    <row r="731" spans="1:1" hidden="1"/>
    <row r="732" spans="1:1" hidden="1"/>
    <row r="733" spans="1:1" hidden="1">
      <c r="A733"/>
    </row>
    <row r="734" spans="1:1" hidden="1">
      <c r="A734"/>
    </row>
    <row r="735" spans="1:1" hidden="1"/>
    <row r="736" spans="1:1" hidden="1"/>
    <row r="737" hidden="1"/>
  </sheetData>
  <sheetCalcPr fullCalcOnLoad="1"/>
  <sheetProtection sheet="1" objects="1" scenarios="1" autoFilter="0"/>
  <autoFilter ref="A13:AC115"/>
  <phoneticPr fontId="7" type="noConversion"/>
  <conditionalFormatting sqref="AF115:EX115 AF118:EX118 AF5:EX5 AF8:EX9 AF3:EX3">
    <cfRule type="expression" dxfId="110" priority="1" stopIfTrue="1">
      <formula>AF$9&lt;&gt;0</formula>
    </cfRule>
  </conditionalFormatting>
  <conditionalFormatting sqref="D115 D118 D1 FR5 D12">
    <cfRule type="cellIs" dxfId="109" priority="2" stopIfTrue="1" operator="greaterThan">
      <formula>0</formula>
    </cfRule>
    <cfRule type="cellIs" dxfId="108" priority="3" stopIfTrue="1" operator="lessThan">
      <formula>0</formula>
    </cfRule>
  </conditionalFormatting>
  <conditionalFormatting sqref="FL15:FL113">
    <cfRule type="cellIs" dxfId="107" priority="4" stopIfTrue="1" operator="equal">
      <formula>0</formula>
    </cfRule>
  </conditionalFormatting>
  <conditionalFormatting sqref="A15:AE113 EZ15:FJ113">
    <cfRule type="expression" dxfId="106" priority="5" stopIfTrue="1">
      <formula>$FL15=1</formula>
    </cfRule>
  </conditionalFormatting>
  <conditionalFormatting sqref="FM15:FP113">
    <cfRule type="cellIs" dxfId="105" priority="6" stopIfTrue="1" operator="equal">
      <formula>"Y"</formula>
    </cfRule>
  </conditionalFormatting>
  <conditionalFormatting sqref="AF6:EX7">
    <cfRule type="cellIs" dxfId="104" priority="7" stopIfTrue="1" operator="between">
      <formula>PreContractStartDateIn</formula>
      <formula>ContractEndDateIn</formula>
    </cfRule>
  </conditionalFormatting>
  <conditionalFormatting sqref="A1:C1 E1:FT1">
    <cfRule type="expression" dxfId="103" priority="8" stopIfTrue="1">
      <formula>ErrorsPresent&gt;0</formula>
    </cfRule>
    <cfRule type="expression" dxfId="102" priority="9" stopIfTrue="1">
      <formula>ErrorsPresent&lt;0</formula>
    </cfRule>
  </conditionalFormatting>
  <conditionalFormatting sqref="AF15:EX113">
    <cfRule type="expression" dxfId="101" priority="10" stopIfTrue="1">
      <formula>$FL15=1</formula>
    </cfRule>
    <cfRule type="expression" dxfId="100" priority="11" stopIfTrue="1">
      <formula>AF$9&lt;&gt;0</formula>
    </cfRule>
  </conditionalFormatting>
  <hyperlinks>
    <hyperlink ref="D1" location="PLA5A" tooltip="Hyperlink to &quot;Error Checks&quot; sheet" display="PLA5A"/>
  </hyperlinks>
  <pageMargins left="0.4" right="0.4" top="1" bottom="1" header="0.5" footer="0.5"/>
  <pageSetup scale="49"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21" man="1"/>
    <brk id="31" min="14" max="121" man="1"/>
    <brk id="154" min="14" max="121" man="1"/>
    <brk id="166" min="14" max="121" man="1"/>
  </colBreaks>
  <drawing r:id="rId2"/>
  <legacyDrawing r:id="rId3"/>
  <mc:AlternateContent xmlns:mc="http://schemas.openxmlformats.org/markup-compatibility/2006">
    <mc:Choice Requires="x14">
      <controls>
        <mc:AlternateContent xmlns:mc="http://schemas.openxmlformats.org/markup-compatibility/2006">
          <mc:Choice Requires="x14">
            <control shapeId="946915" r:id="rId4" name="o_CN2">
              <controlPr defaultSize="0" print="0" autoFill="0" autoPict="0" macro="[0]!ConvertMC">
                <anchor moveWithCells="1" sizeWithCells="1">
                  <from>
                    <xdr:col>2</xdr:col>
                    <xdr:colOff>781050</xdr:colOff>
                    <xdr:row>6</xdr:row>
                    <xdr:rowOff>47625</xdr:rowOff>
                  </from>
                  <to>
                    <xdr:col>3</xdr:col>
                    <xdr:colOff>57150</xdr:colOff>
                    <xdr:row>8</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tabColor indexed="23"/>
    <outlinePr summaryBelow="0" summaryRight="0"/>
    <pageSetUpPr autoPageBreaks="0"/>
  </sheetPr>
  <dimension ref="A1:IF61"/>
  <sheetViews>
    <sheetView showGridLines="0" showZeros="0" zoomScale="87" zoomScaleNormal="87" workbookViewId="0">
      <pane xSplit="31" ySplit="11" topLeftCell="BQ12" activePane="bottomRight" state="frozen"/>
      <selection pane="topRight"/>
      <selection pane="bottomLeft"/>
      <selection pane="bottomRight" activeCell="BR49" sqref="BR49"/>
    </sheetView>
  </sheetViews>
  <sheetFormatPr defaultColWidth="0" defaultRowHeight="12.95" customHeight="1" zeroHeight="1" outlineLevelRow="1" outlineLevelCol="1"/>
  <cols>
    <col min="1" max="1" width="18.5703125" style="86" customWidth="1"/>
    <col min="2" max="2" width="9.7109375" style="85" customWidth="1"/>
    <col min="3" max="3" width="20.28515625" style="85" customWidth="1" collapsed="1"/>
    <col min="4" max="5" width="4.5703125" style="85" hidden="1" customWidth="1" outlineLevel="1"/>
    <col min="6" max="26" width="1.7109375" style="85" hidden="1" customWidth="1" outlineLevel="1"/>
    <col min="27" max="27" width="2.140625" style="85" hidden="1" customWidth="1" outlineLevel="1"/>
    <col min="28" max="28" width="3" style="86" hidden="1" customWidth="1" outlineLevel="1"/>
    <col min="29" max="29" width="10.5703125" style="86" customWidth="1"/>
    <col min="30" max="30" width="10.7109375" style="86" bestFit="1" customWidth="1"/>
    <col min="31" max="31" width="12.5703125" style="86" customWidth="1"/>
    <col min="32" max="32" width="11.7109375" style="86" customWidth="1" outlineLevel="1"/>
    <col min="33" max="33" width="11" style="86" customWidth="1" outlineLevel="1"/>
    <col min="34" max="97" width="11.7109375" style="86" customWidth="1" outlineLevel="1"/>
    <col min="98" max="154" width="10.7109375" style="86" customWidth="1" outlineLevel="1"/>
    <col min="155" max="155" width="1.7109375" style="86" customWidth="1" collapsed="1"/>
    <col min="156" max="157" width="0" style="86" hidden="1" customWidth="1" outlineLevel="1"/>
    <col min="158" max="158" width="1.7109375" style="86" customWidth="1"/>
    <col min="159" max="240" width="9.140625" style="86" hidden="1" customWidth="1"/>
    <col min="241" max="16384" width="0" style="86" hidden="1"/>
  </cols>
  <sheetData>
    <row r="1" spans="1:158" s="558" customFormat="1" ht="12.95" customHeight="1">
      <c r="A1" s="32" t="str">
        <f ca="1">Bookname</f>
        <v>IPM_Pricing_v1.2.xlsm</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863">
        <f ca="1">IF(OR(AD12&lt;&gt;0,AD26&lt;&gt;0,AD36&lt;&gt;0,AD23&lt;&gt;0,SUM(EY:FB)&lt;&gt;0),1,0)</f>
        <v>0</v>
      </c>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row>
    <row r="2" spans="1:158" ht="12.95" customHeight="1">
      <c r="A2" s="84" t="str">
        <f>ClientNameIn</f>
        <v>Client Name</v>
      </c>
      <c r="C2" s="232"/>
      <c r="AC2" s="158"/>
      <c r="EY2" s="612"/>
      <c r="FB2" s="612"/>
    </row>
    <row r="3" spans="1:158" ht="12.95" customHeight="1">
      <c r="A3" s="86" t="str">
        <f ca="1">ModelNameIn</f>
        <v>Intermediate Pricing Model v1.2</v>
      </c>
      <c r="C3" s="232"/>
      <c r="AC3" s="158"/>
      <c r="AF3" s="146"/>
      <c r="EY3" s="612"/>
      <c r="FB3" s="612"/>
    </row>
    <row r="4" spans="1:158" ht="12.95" customHeight="1">
      <c r="A4" s="86" t="str">
        <f ca="1">MID(CELL("filename",A1),FIND("]",CELL("filename",A1))+1, LEN(CELL("filename",A1))-FIND("]",CELL("filename",A1)))</f>
        <v>Capital</v>
      </c>
      <c r="C4" s="232"/>
      <c r="AB4" s="85"/>
      <c r="AC4" s="158"/>
      <c r="AD4" s="85"/>
      <c r="AE4" s="158" t="s">
        <v>87</v>
      </c>
      <c r="AF4" s="312">
        <f t="shared" ref="AF4:BK4" si="0">ActiveMonthCountdown</f>
        <v>66</v>
      </c>
      <c r="AG4" s="312">
        <f t="shared" si="0"/>
        <v>65</v>
      </c>
      <c r="AH4" s="257">
        <f t="shared" si="0"/>
        <v>64</v>
      </c>
      <c r="AI4" s="257">
        <f t="shared" si="0"/>
        <v>63</v>
      </c>
      <c r="AJ4" s="257">
        <f t="shared" si="0"/>
        <v>62</v>
      </c>
      <c r="AK4" s="257">
        <f t="shared" si="0"/>
        <v>61</v>
      </c>
      <c r="AL4" s="257">
        <f t="shared" si="0"/>
        <v>60</v>
      </c>
      <c r="AM4" s="257">
        <f t="shared" si="0"/>
        <v>59</v>
      </c>
      <c r="AN4" s="257">
        <f t="shared" si="0"/>
        <v>58</v>
      </c>
      <c r="AO4" s="257">
        <f t="shared" si="0"/>
        <v>57</v>
      </c>
      <c r="AP4" s="257">
        <f t="shared" si="0"/>
        <v>56</v>
      </c>
      <c r="AQ4" s="257">
        <f t="shared" si="0"/>
        <v>55</v>
      </c>
      <c r="AR4" s="257">
        <f t="shared" si="0"/>
        <v>54</v>
      </c>
      <c r="AS4" s="257">
        <f t="shared" si="0"/>
        <v>53</v>
      </c>
      <c r="AT4" s="257">
        <f t="shared" si="0"/>
        <v>52</v>
      </c>
      <c r="AU4" s="257">
        <f t="shared" si="0"/>
        <v>51</v>
      </c>
      <c r="AV4" s="257">
        <f t="shared" si="0"/>
        <v>50</v>
      </c>
      <c r="AW4" s="257">
        <f t="shared" si="0"/>
        <v>49</v>
      </c>
      <c r="AX4" s="257">
        <f t="shared" si="0"/>
        <v>48</v>
      </c>
      <c r="AY4" s="257">
        <f t="shared" si="0"/>
        <v>47</v>
      </c>
      <c r="AZ4" s="257">
        <f t="shared" si="0"/>
        <v>46</v>
      </c>
      <c r="BA4" s="257">
        <f t="shared" si="0"/>
        <v>45</v>
      </c>
      <c r="BB4" s="257">
        <f t="shared" si="0"/>
        <v>44</v>
      </c>
      <c r="BC4" s="257">
        <f t="shared" si="0"/>
        <v>43</v>
      </c>
      <c r="BD4" s="257">
        <f t="shared" si="0"/>
        <v>42</v>
      </c>
      <c r="BE4" s="257">
        <f t="shared" si="0"/>
        <v>41</v>
      </c>
      <c r="BF4" s="257">
        <f t="shared" si="0"/>
        <v>40</v>
      </c>
      <c r="BG4" s="257">
        <f t="shared" si="0"/>
        <v>39</v>
      </c>
      <c r="BH4" s="257">
        <f t="shared" si="0"/>
        <v>38</v>
      </c>
      <c r="BI4" s="257">
        <f t="shared" si="0"/>
        <v>37</v>
      </c>
      <c r="BJ4" s="257">
        <f t="shared" si="0"/>
        <v>36</v>
      </c>
      <c r="BK4" s="257">
        <f t="shared" si="0"/>
        <v>35</v>
      </c>
      <c r="BL4" s="257">
        <f t="shared" ref="BL4:CQ4" si="1">ActiveMonthCountdown</f>
        <v>34</v>
      </c>
      <c r="BM4" s="257">
        <f t="shared" si="1"/>
        <v>33</v>
      </c>
      <c r="BN4" s="257">
        <f t="shared" si="1"/>
        <v>32</v>
      </c>
      <c r="BO4" s="257">
        <f t="shared" si="1"/>
        <v>31</v>
      </c>
      <c r="BP4" s="257">
        <f t="shared" si="1"/>
        <v>30</v>
      </c>
      <c r="BQ4" s="257">
        <f t="shared" si="1"/>
        <v>29</v>
      </c>
      <c r="BR4" s="257">
        <f t="shared" si="1"/>
        <v>28</v>
      </c>
      <c r="BS4" s="257">
        <f t="shared" si="1"/>
        <v>27</v>
      </c>
      <c r="BT4" s="257">
        <f t="shared" si="1"/>
        <v>26</v>
      </c>
      <c r="BU4" s="257">
        <f t="shared" si="1"/>
        <v>25</v>
      </c>
      <c r="BV4" s="257">
        <f t="shared" si="1"/>
        <v>24</v>
      </c>
      <c r="BW4" s="257">
        <f t="shared" si="1"/>
        <v>23</v>
      </c>
      <c r="BX4" s="257">
        <f t="shared" si="1"/>
        <v>22</v>
      </c>
      <c r="BY4" s="257">
        <f t="shared" si="1"/>
        <v>21</v>
      </c>
      <c r="BZ4" s="257">
        <f t="shared" si="1"/>
        <v>20</v>
      </c>
      <c r="CA4" s="257">
        <f t="shared" si="1"/>
        <v>19</v>
      </c>
      <c r="CB4" s="257">
        <f t="shared" si="1"/>
        <v>18</v>
      </c>
      <c r="CC4" s="257">
        <f t="shared" si="1"/>
        <v>17</v>
      </c>
      <c r="CD4" s="257">
        <f t="shared" si="1"/>
        <v>16</v>
      </c>
      <c r="CE4" s="257">
        <f t="shared" si="1"/>
        <v>15</v>
      </c>
      <c r="CF4" s="257">
        <f t="shared" si="1"/>
        <v>14</v>
      </c>
      <c r="CG4" s="257">
        <f t="shared" si="1"/>
        <v>13</v>
      </c>
      <c r="CH4" s="257">
        <f t="shared" si="1"/>
        <v>12</v>
      </c>
      <c r="CI4" s="257">
        <f t="shared" si="1"/>
        <v>11</v>
      </c>
      <c r="CJ4" s="257">
        <f t="shared" si="1"/>
        <v>10</v>
      </c>
      <c r="CK4" s="257">
        <f t="shared" si="1"/>
        <v>9</v>
      </c>
      <c r="CL4" s="257">
        <f t="shared" si="1"/>
        <v>8</v>
      </c>
      <c r="CM4" s="257">
        <f t="shared" si="1"/>
        <v>7</v>
      </c>
      <c r="CN4" s="257">
        <f t="shared" si="1"/>
        <v>6</v>
      </c>
      <c r="CO4" s="257">
        <f t="shared" si="1"/>
        <v>5</v>
      </c>
      <c r="CP4" s="257">
        <f t="shared" si="1"/>
        <v>4</v>
      </c>
      <c r="CQ4" s="257">
        <f t="shared" si="1"/>
        <v>3</v>
      </c>
      <c r="CR4" s="257">
        <f t="shared" ref="CR4:DW4" si="2">ActiveMonthCountdown</f>
        <v>2</v>
      </c>
      <c r="CS4" s="257">
        <f t="shared" si="2"/>
        <v>1</v>
      </c>
      <c r="CT4" s="257">
        <f t="shared" si="2"/>
        <v>0</v>
      </c>
      <c r="CU4" s="257">
        <f t="shared" si="2"/>
        <v>0</v>
      </c>
      <c r="CV4" s="257">
        <f t="shared" si="2"/>
        <v>0</v>
      </c>
      <c r="CW4" s="257">
        <f t="shared" si="2"/>
        <v>0</v>
      </c>
      <c r="CX4" s="257">
        <f t="shared" si="2"/>
        <v>0</v>
      </c>
      <c r="CY4" s="257">
        <f t="shared" si="2"/>
        <v>0</v>
      </c>
      <c r="CZ4" s="257">
        <f t="shared" si="2"/>
        <v>0</v>
      </c>
      <c r="DA4" s="257">
        <f t="shared" si="2"/>
        <v>0</v>
      </c>
      <c r="DB4" s="257">
        <f t="shared" si="2"/>
        <v>0</v>
      </c>
      <c r="DC4" s="257">
        <f t="shared" si="2"/>
        <v>0</v>
      </c>
      <c r="DD4" s="257">
        <f t="shared" si="2"/>
        <v>0</v>
      </c>
      <c r="DE4" s="257">
        <f t="shared" si="2"/>
        <v>0</v>
      </c>
      <c r="DF4" s="257">
        <f t="shared" si="2"/>
        <v>0</v>
      </c>
      <c r="DG4" s="257">
        <f t="shared" si="2"/>
        <v>0</v>
      </c>
      <c r="DH4" s="257">
        <f t="shared" si="2"/>
        <v>0</v>
      </c>
      <c r="DI4" s="257">
        <f t="shared" si="2"/>
        <v>0</v>
      </c>
      <c r="DJ4" s="257">
        <f t="shared" si="2"/>
        <v>0</v>
      </c>
      <c r="DK4" s="257">
        <f t="shared" si="2"/>
        <v>0</v>
      </c>
      <c r="DL4" s="257">
        <f t="shared" si="2"/>
        <v>0</v>
      </c>
      <c r="DM4" s="257">
        <f t="shared" si="2"/>
        <v>0</v>
      </c>
      <c r="DN4" s="257">
        <f t="shared" si="2"/>
        <v>0</v>
      </c>
      <c r="DO4" s="257">
        <f t="shared" si="2"/>
        <v>0</v>
      </c>
      <c r="DP4" s="257">
        <f t="shared" si="2"/>
        <v>0</v>
      </c>
      <c r="DQ4" s="257">
        <f t="shared" si="2"/>
        <v>0</v>
      </c>
      <c r="DR4" s="257">
        <f t="shared" si="2"/>
        <v>0</v>
      </c>
      <c r="DS4" s="257">
        <f t="shared" si="2"/>
        <v>0</v>
      </c>
      <c r="DT4" s="257">
        <f t="shared" si="2"/>
        <v>0</v>
      </c>
      <c r="DU4" s="257">
        <f t="shared" si="2"/>
        <v>0</v>
      </c>
      <c r="DV4" s="257">
        <f t="shared" si="2"/>
        <v>0</v>
      </c>
      <c r="DW4" s="257">
        <f t="shared" si="2"/>
        <v>0</v>
      </c>
      <c r="DX4" s="257">
        <f t="shared" ref="DX4:EX4" si="3">ActiveMonthCountdown</f>
        <v>0</v>
      </c>
      <c r="DY4" s="257">
        <f t="shared" si="3"/>
        <v>0</v>
      </c>
      <c r="DZ4" s="257">
        <f t="shared" si="3"/>
        <v>0</v>
      </c>
      <c r="EA4" s="257">
        <f t="shared" si="3"/>
        <v>0</v>
      </c>
      <c r="EB4" s="257">
        <f t="shared" si="3"/>
        <v>0</v>
      </c>
      <c r="EC4" s="257">
        <f t="shared" si="3"/>
        <v>0</v>
      </c>
      <c r="ED4" s="257">
        <f t="shared" si="3"/>
        <v>0</v>
      </c>
      <c r="EE4" s="257">
        <f t="shared" si="3"/>
        <v>0</v>
      </c>
      <c r="EF4" s="257">
        <f t="shared" si="3"/>
        <v>0</v>
      </c>
      <c r="EG4" s="257">
        <f t="shared" si="3"/>
        <v>0</v>
      </c>
      <c r="EH4" s="257">
        <f t="shared" si="3"/>
        <v>0</v>
      </c>
      <c r="EI4" s="257">
        <f t="shared" si="3"/>
        <v>0</v>
      </c>
      <c r="EJ4" s="257">
        <f t="shared" si="3"/>
        <v>0</v>
      </c>
      <c r="EK4" s="257">
        <f t="shared" si="3"/>
        <v>0</v>
      </c>
      <c r="EL4" s="257">
        <f t="shared" si="3"/>
        <v>0</v>
      </c>
      <c r="EM4" s="257">
        <f t="shared" si="3"/>
        <v>0</v>
      </c>
      <c r="EN4" s="257">
        <f t="shared" si="3"/>
        <v>0</v>
      </c>
      <c r="EO4" s="257">
        <f t="shared" si="3"/>
        <v>0</v>
      </c>
      <c r="EP4" s="257">
        <f t="shared" si="3"/>
        <v>0</v>
      </c>
      <c r="EQ4" s="257">
        <f t="shared" si="3"/>
        <v>0</v>
      </c>
      <c r="ER4" s="257">
        <f t="shared" si="3"/>
        <v>0</v>
      </c>
      <c r="ES4" s="257">
        <f t="shared" si="3"/>
        <v>0</v>
      </c>
      <c r="ET4" s="257">
        <f t="shared" si="3"/>
        <v>0</v>
      </c>
      <c r="EU4" s="257">
        <f t="shared" si="3"/>
        <v>0</v>
      </c>
      <c r="EV4" s="257">
        <f t="shared" si="3"/>
        <v>0</v>
      </c>
      <c r="EW4" s="257">
        <f t="shared" si="3"/>
        <v>0</v>
      </c>
      <c r="EX4" s="259">
        <f t="shared" si="3"/>
        <v>0</v>
      </c>
      <c r="EY4" s="612"/>
      <c r="FB4" s="612"/>
    </row>
    <row r="5" spans="1:158" ht="12.95" customHeight="1">
      <c r="A5" s="128"/>
      <c r="C5" s="232"/>
      <c r="AC5" s="158"/>
      <c r="AE5" s="158" t="s">
        <v>2034</v>
      </c>
      <c r="AF5" s="312" t="str">
        <f t="shared" ref="AF5:CQ5" si="4">AnnSum</f>
        <v>Year 0</v>
      </c>
      <c r="AG5" s="312" t="str">
        <f t="shared" si="4"/>
        <v>Year 0</v>
      </c>
      <c r="AH5" s="257" t="str">
        <f t="shared" si="4"/>
        <v>Year 0</v>
      </c>
      <c r="AI5" s="257" t="str">
        <f t="shared" si="4"/>
        <v>Q1</v>
      </c>
      <c r="AJ5" s="257" t="str">
        <f t="shared" si="4"/>
        <v>Q1</v>
      </c>
      <c r="AK5" s="257" t="str">
        <f t="shared" si="4"/>
        <v>Q1</v>
      </c>
      <c r="AL5" s="257" t="str">
        <f t="shared" si="4"/>
        <v>Q2</v>
      </c>
      <c r="AM5" s="257" t="str">
        <f t="shared" si="4"/>
        <v>Q2</v>
      </c>
      <c r="AN5" s="257" t="str">
        <f t="shared" si="4"/>
        <v>Q2</v>
      </c>
      <c r="AO5" s="257" t="str">
        <f t="shared" si="4"/>
        <v>Q3</v>
      </c>
      <c r="AP5" s="257" t="str">
        <f t="shared" si="4"/>
        <v>Q3</v>
      </c>
      <c r="AQ5" s="257" t="str">
        <f t="shared" si="4"/>
        <v>Q3</v>
      </c>
      <c r="AR5" s="257" t="str">
        <f t="shared" si="4"/>
        <v>Q4</v>
      </c>
      <c r="AS5" s="257" t="str">
        <f t="shared" si="4"/>
        <v>Q4</v>
      </c>
      <c r="AT5" s="257" t="str">
        <f t="shared" si="4"/>
        <v>Q4</v>
      </c>
      <c r="AU5" s="257" t="str">
        <f t="shared" si="4"/>
        <v>Year 2</v>
      </c>
      <c r="AV5" s="257" t="str">
        <f t="shared" si="4"/>
        <v>Year 2</v>
      </c>
      <c r="AW5" s="257" t="str">
        <f t="shared" si="4"/>
        <v>Year 2</v>
      </c>
      <c r="AX5" s="257" t="str">
        <f t="shared" si="4"/>
        <v>Year 2</v>
      </c>
      <c r="AY5" s="257" t="str">
        <f t="shared" si="4"/>
        <v>Year 2</v>
      </c>
      <c r="AZ5" s="257" t="str">
        <f t="shared" si="4"/>
        <v>Year 2</v>
      </c>
      <c r="BA5" s="257" t="str">
        <f t="shared" si="4"/>
        <v>Year 2</v>
      </c>
      <c r="BB5" s="257" t="str">
        <f t="shared" si="4"/>
        <v>Year 2</v>
      </c>
      <c r="BC5" s="257" t="str">
        <f t="shared" si="4"/>
        <v>Year 2</v>
      </c>
      <c r="BD5" s="257" t="str">
        <f t="shared" si="4"/>
        <v>Year 2</v>
      </c>
      <c r="BE5" s="257" t="str">
        <f t="shared" si="4"/>
        <v>Year 2</v>
      </c>
      <c r="BF5" s="257" t="str">
        <f t="shared" si="4"/>
        <v>Year 2</v>
      </c>
      <c r="BG5" s="257" t="str">
        <f t="shared" si="4"/>
        <v>Year 3</v>
      </c>
      <c r="BH5" s="257" t="str">
        <f t="shared" si="4"/>
        <v>Year 3</v>
      </c>
      <c r="BI5" s="257" t="str">
        <f t="shared" si="4"/>
        <v>Year 3</v>
      </c>
      <c r="BJ5" s="257" t="str">
        <f t="shared" si="4"/>
        <v>Year 3</v>
      </c>
      <c r="BK5" s="257" t="str">
        <f t="shared" si="4"/>
        <v>Year 3</v>
      </c>
      <c r="BL5" s="257" t="str">
        <f t="shared" si="4"/>
        <v>Year 3</v>
      </c>
      <c r="BM5" s="257" t="str">
        <f t="shared" si="4"/>
        <v>Year 3</v>
      </c>
      <c r="BN5" s="257" t="str">
        <f t="shared" si="4"/>
        <v>Year 3</v>
      </c>
      <c r="BO5" s="257" t="str">
        <f t="shared" si="4"/>
        <v>Year 3</v>
      </c>
      <c r="BP5" s="257" t="str">
        <f t="shared" si="4"/>
        <v>Year 3</v>
      </c>
      <c r="BQ5" s="257" t="str">
        <f t="shared" si="4"/>
        <v>Year 3</v>
      </c>
      <c r="BR5" s="257" t="str">
        <f t="shared" si="4"/>
        <v>Year 3</v>
      </c>
      <c r="BS5" s="257" t="str">
        <f t="shared" si="4"/>
        <v>Year 4</v>
      </c>
      <c r="BT5" s="257" t="str">
        <f t="shared" si="4"/>
        <v>Year 4</v>
      </c>
      <c r="BU5" s="257" t="str">
        <f t="shared" si="4"/>
        <v>Year 4</v>
      </c>
      <c r="BV5" s="257" t="str">
        <f t="shared" si="4"/>
        <v>Year 4</v>
      </c>
      <c r="BW5" s="257" t="str">
        <f t="shared" si="4"/>
        <v>Year 4</v>
      </c>
      <c r="BX5" s="257" t="str">
        <f t="shared" si="4"/>
        <v>Year 4</v>
      </c>
      <c r="BY5" s="257" t="str">
        <f t="shared" si="4"/>
        <v>Year 4</v>
      </c>
      <c r="BZ5" s="257" t="str">
        <f t="shared" si="4"/>
        <v>Year 4</v>
      </c>
      <c r="CA5" s="257" t="str">
        <f t="shared" si="4"/>
        <v>Year 4</v>
      </c>
      <c r="CB5" s="257" t="str">
        <f t="shared" si="4"/>
        <v>Year 4</v>
      </c>
      <c r="CC5" s="257" t="str">
        <f t="shared" si="4"/>
        <v>Year 4</v>
      </c>
      <c r="CD5" s="257" t="str">
        <f t="shared" si="4"/>
        <v>Year 4</v>
      </c>
      <c r="CE5" s="257" t="str">
        <f t="shared" si="4"/>
        <v>Year 5</v>
      </c>
      <c r="CF5" s="257" t="str">
        <f t="shared" si="4"/>
        <v>Year 5</v>
      </c>
      <c r="CG5" s="257" t="str">
        <f t="shared" si="4"/>
        <v>Year 5</v>
      </c>
      <c r="CH5" s="257" t="str">
        <f t="shared" si="4"/>
        <v>Year 5</v>
      </c>
      <c r="CI5" s="257" t="str">
        <f t="shared" si="4"/>
        <v>Year 5</v>
      </c>
      <c r="CJ5" s="257" t="str">
        <f t="shared" si="4"/>
        <v>Year 5</v>
      </c>
      <c r="CK5" s="257" t="str">
        <f t="shared" si="4"/>
        <v>Year 5</v>
      </c>
      <c r="CL5" s="257" t="str">
        <f t="shared" si="4"/>
        <v>Year 5</v>
      </c>
      <c r="CM5" s="257" t="str">
        <f t="shared" si="4"/>
        <v>Year 5</v>
      </c>
      <c r="CN5" s="257" t="str">
        <f t="shared" si="4"/>
        <v>Year 5</v>
      </c>
      <c r="CO5" s="257" t="str">
        <f t="shared" si="4"/>
        <v>Year 5</v>
      </c>
      <c r="CP5" s="257" t="str">
        <f t="shared" si="4"/>
        <v>Year 5</v>
      </c>
      <c r="CQ5" s="257" t="str">
        <f t="shared" si="4"/>
        <v>Year 6</v>
      </c>
      <c r="CR5" s="257" t="str">
        <f t="shared" ref="CR5:EX5" si="5">AnnSum</f>
        <v>Year 6</v>
      </c>
      <c r="CS5" s="257" t="str">
        <f t="shared" si="5"/>
        <v>Year 6</v>
      </c>
      <c r="CT5" s="257" t="str">
        <f t="shared" si="5"/>
        <v>Year 6</v>
      </c>
      <c r="CU5" s="257" t="str">
        <f t="shared" si="5"/>
        <v>Year 6</v>
      </c>
      <c r="CV5" s="257" t="str">
        <f t="shared" si="5"/>
        <v>Year 6</v>
      </c>
      <c r="CW5" s="257" t="str">
        <f t="shared" si="5"/>
        <v>Year 6</v>
      </c>
      <c r="CX5" s="257" t="str">
        <f t="shared" si="5"/>
        <v>Year 6</v>
      </c>
      <c r="CY5" s="257" t="str">
        <f t="shared" si="5"/>
        <v>Year 6</v>
      </c>
      <c r="CZ5" s="257" t="str">
        <f t="shared" si="5"/>
        <v>Year 6</v>
      </c>
      <c r="DA5" s="257" t="str">
        <f t="shared" si="5"/>
        <v>Year 6</v>
      </c>
      <c r="DB5" s="257" t="str">
        <f t="shared" si="5"/>
        <v>Year 6</v>
      </c>
      <c r="DC5" s="257" t="str">
        <f t="shared" si="5"/>
        <v>Year 7</v>
      </c>
      <c r="DD5" s="257" t="str">
        <f t="shared" si="5"/>
        <v>Year 7</v>
      </c>
      <c r="DE5" s="257" t="str">
        <f t="shared" si="5"/>
        <v>Year 7</v>
      </c>
      <c r="DF5" s="257" t="str">
        <f t="shared" si="5"/>
        <v>Year 7</v>
      </c>
      <c r="DG5" s="257" t="str">
        <f t="shared" si="5"/>
        <v>Year 7</v>
      </c>
      <c r="DH5" s="257" t="str">
        <f t="shared" si="5"/>
        <v>Year 7</v>
      </c>
      <c r="DI5" s="257" t="str">
        <f t="shared" si="5"/>
        <v>Year 7</v>
      </c>
      <c r="DJ5" s="257" t="str">
        <f t="shared" si="5"/>
        <v>Year 7</v>
      </c>
      <c r="DK5" s="257" t="str">
        <f t="shared" si="5"/>
        <v>Year 7</v>
      </c>
      <c r="DL5" s="257" t="str">
        <f t="shared" si="5"/>
        <v>Year 7</v>
      </c>
      <c r="DM5" s="257" t="str">
        <f t="shared" si="5"/>
        <v>Year 7</v>
      </c>
      <c r="DN5" s="257" t="str">
        <f t="shared" si="5"/>
        <v>Year 7</v>
      </c>
      <c r="DO5" s="257" t="str">
        <f t="shared" si="5"/>
        <v>Year 8</v>
      </c>
      <c r="DP5" s="257" t="str">
        <f t="shared" si="5"/>
        <v>Year 8</v>
      </c>
      <c r="DQ5" s="257" t="str">
        <f t="shared" si="5"/>
        <v>Year 8</v>
      </c>
      <c r="DR5" s="257" t="str">
        <f t="shared" si="5"/>
        <v>Year 8</v>
      </c>
      <c r="DS5" s="257" t="str">
        <f t="shared" si="5"/>
        <v>Year 8</v>
      </c>
      <c r="DT5" s="257" t="str">
        <f t="shared" si="5"/>
        <v>Year 8</v>
      </c>
      <c r="DU5" s="257" t="str">
        <f t="shared" si="5"/>
        <v>Year 8</v>
      </c>
      <c r="DV5" s="257" t="str">
        <f t="shared" si="5"/>
        <v>Year 8</v>
      </c>
      <c r="DW5" s="257" t="str">
        <f t="shared" si="5"/>
        <v>Year 8</v>
      </c>
      <c r="DX5" s="257" t="str">
        <f t="shared" si="5"/>
        <v>Year 8</v>
      </c>
      <c r="DY5" s="257" t="str">
        <f t="shared" si="5"/>
        <v>Year 8</v>
      </c>
      <c r="DZ5" s="257" t="str">
        <f t="shared" si="5"/>
        <v>Year 8</v>
      </c>
      <c r="EA5" s="257" t="str">
        <f t="shared" si="5"/>
        <v>Year 9</v>
      </c>
      <c r="EB5" s="257" t="str">
        <f t="shared" si="5"/>
        <v>Year 9</v>
      </c>
      <c r="EC5" s="257" t="str">
        <f t="shared" si="5"/>
        <v>Year 9</v>
      </c>
      <c r="ED5" s="257" t="str">
        <f t="shared" si="5"/>
        <v>Year 9</v>
      </c>
      <c r="EE5" s="257" t="str">
        <f t="shared" si="5"/>
        <v>Year 9</v>
      </c>
      <c r="EF5" s="257" t="str">
        <f t="shared" si="5"/>
        <v>Year 9</v>
      </c>
      <c r="EG5" s="257" t="str">
        <f t="shared" si="5"/>
        <v>Year 9</v>
      </c>
      <c r="EH5" s="257" t="str">
        <f t="shared" si="5"/>
        <v>Year 9</v>
      </c>
      <c r="EI5" s="257" t="str">
        <f t="shared" si="5"/>
        <v>Year 9</v>
      </c>
      <c r="EJ5" s="257" t="str">
        <f t="shared" si="5"/>
        <v>Year 9</v>
      </c>
      <c r="EK5" s="257" t="str">
        <f t="shared" si="5"/>
        <v>Year 9</v>
      </c>
      <c r="EL5" s="257" t="str">
        <f t="shared" si="5"/>
        <v>Year 9</v>
      </c>
      <c r="EM5" s="257" t="str">
        <f t="shared" si="5"/>
        <v>Year 10</v>
      </c>
      <c r="EN5" s="257" t="str">
        <f t="shared" si="5"/>
        <v>Year 10</v>
      </c>
      <c r="EO5" s="257" t="str">
        <f t="shared" si="5"/>
        <v>Year 10</v>
      </c>
      <c r="EP5" s="257" t="str">
        <f t="shared" si="5"/>
        <v>Year 10</v>
      </c>
      <c r="EQ5" s="257" t="str">
        <f t="shared" si="5"/>
        <v>Year 10</v>
      </c>
      <c r="ER5" s="257" t="str">
        <f t="shared" si="5"/>
        <v>Year 10</v>
      </c>
      <c r="ES5" s="257" t="str">
        <f t="shared" si="5"/>
        <v>Year 10</v>
      </c>
      <c r="ET5" s="257" t="str">
        <f t="shared" si="5"/>
        <v>Year 10</v>
      </c>
      <c r="EU5" s="257" t="str">
        <f t="shared" si="5"/>
        <v>Year 10</v>
      </c>
      <c r="EV5" s="257" t="str">
        <f t="shared" si="5"/>
        <v>Year 10</v>
      </c>
      <c r="EW5" s="257" t="str">
        <f t="shared" si="5"/>
        <v>Year 10</v>
      </c>
      <c r="EX5" s="259" t="str">
        <f t="shared" si="5"/>
        <v>Year 10</v>
      </c>
      <c r="EY5" s="612"/>
      <c r="FB5" s="612"/>
    </row>
    <row r="6" spans="1:158" ht="12.95" customHeight="1">
      <c r="C6" s="232"/>
      <c r="AC6" s="158"/>
      <c r="AE6" s="158" t="s">
        <v>2017</v>
      </c>
      <c r="AF6" s="791">
        <f t="shared" ref="AF6:BK6" si="6">DateFromMth</f>
        <v>39722</v>
      </c>
      <c r="AG6" s="792">
        <f t="shared" si="6"/>
        <v>39753</v>
      </c>
      <c r="AH6" s="793">
        <f t="shared" si="6"/>
        <v>39783</v>
      </c>
      <c r="AI6" s="793">
        <f t="shared" si="6"/>
        <v>39814</v>
      </c>
      <c r="AJ6" s="793">
        <f t="shared" si="6"/>
        <v>39845</v>
      </c>
      <c r="AK6" s="793">
        <f t="shared" si="6"/>
        <v>39873</v>
      </c>
      <c r="AL6" s="793">
        <f t="shared" si="6"/>
        <v>39904</v>
      </c>
      <c r="AM6" s="793">
        <f t="shared" si="6"/>
        <v>39934</v>
      </c>
      <c r="AN6" s="793">
        <f t="shared" si="6"/>
        <v>39965</v>
      </c>
      <c r="AO6" s="793">
        <f t="shared" si="6"/>
        <v>39995</v>
      </c>
      <c r="AP6" s="793">
        <f t="shared" si="6"/>
        <v>40026</v>
      </c>
      <c r="AQ6" s="793">
        <f t="shared" si="6"/>
        <v>40057</v>
      </c>
      <c r="AR6" s="793">
        <f t="shared" si="6"/>
        <v>40087</v>
      </c>
      <c r="AS6" s="793">
        <f t="shared" si="6"/>
        <v>40118</v>
      </c>
      <c r="AT6" s="793">
        <f t="shared" si="6"/>
        <v>40148</v>
      </c>
      <c r="AU6" s="793">
        <f t="shared" si="6"/>
        <v>40179</v>
      </c>
      <c r="AV6" s="793">
        <f t="shared" si="6"/>
        <v>40210</v>
      </c>
      <c r="AW6" s="793">
        <f t="shared" si="6"/>
        <v>40238</v>
      </c>
      <c r="AX6" s="793">
        <f t="shared" si="6"/>
        <v>40269</v>
      </c>
      <c r="AY6" s="793">
        <f t="shared" si="6"/>
        <v>40299</v>
      </c>
      <c r="AZ6" s="793">
        <f t="shared" si="6"/>
        <v>40330</v>
      </c>
      <c r="BA6" s="793">
        <f t="shared" si="6"/>
        <v>40360</v>
      </c>
      <c r="BB6" s="793">
        <f t="shared" si="6"/>
        <v>40391</v>
      </c>
      <c r="BC6" s="793">
        <f t="shared" si="6"/>
        <v>40422</v>
      </c>
      <c r="BD6" s="793">
        <f t="shared" si="6"/>
        <v>40452</v>
      </c>
      <c r="BE6" s="793">
        <f t="shared" si="6"/>
        <v>40483</v>
      </c>
      <c r="BF6" s="793">
        <f t="shared" si="6"/>
        <v>40513</v>
      </c>
      <c r="BG6" s="793">
        <f t="shared" si="6"/>
        <v>40544</v>
      </c>
      <c r="BH6" s="793">
        <f t="shared" si="6"/>
        <v>40575</v>
      </c>
      <c r="BI6" s="793">
        <f t="shared" si="6"/>
        <v>40603</v>
      </c>
      <c r="BJ6" s="793">
        <f t="shared" si="6"/>
        <v>40634</v>
      </c>
      <c r="BK6" s="793">
        <f t="shared" si="6"/>
        <v>40664</v>
      </c>
      <c r="BL6" s="793">
        <f t="shared" ref="BL6:CQ6" si="7">DateFromMth</f>
        <v>40695</v>
      </c>
      <c r="BM6" s="793">
        <f t="shared" si="7"/>
        <v>40725</v>
      </c>
      <c r="BN6" s="793">
        <f t="shared" si="7"/>
        <v>40756</v>
      </c>
      <c r="BO6" s="793">
        <f t="shared" si="7"/>
        <v>40787</v>
      </c>
      <c r="BP6" s="793">
        <f t="shared" si="7"/>
        <v>40817</v>
      </c>
      <c r="BQ6" s="793">
        <f t="shared" si="7"/>
        <v>40848</v>
      </c>
      <c r="BR6" s="793">
        <f t="shared" si="7"/>
        <v>40878</v>
      </c>
      <c r="BS6" s="793">
        <f t="shared" si="7"/>
        <v>40909</v>
      </c>
      <c r="BT6" s="793">
        <f t="shared" si="7"/>
        <v>40940</v>
      </c>
      <c r="BU6" s="793">
        <f t="shared" si="7"/>
        <v>40969</v>
      </c>
      <c r="BV6" s="793">
        <f t="shared" si="7"/>
        <v>41000</v>
      </c>
      <c r="BW6" s="793">
        <f t="shared" si="7"/>
        <v>41030</v>
      </c>
      <c r="BX6" s="793">
        <f t="shared" si="7"/>
        <v>41061</v>
      </c>
      <c r="BY6" s="793">
        <f t="shared" si="7"/>
        <v>41091</v>
      </c>
      <c r="BZ6" s="793">
        <f t="shared" si="7"/>
        <v>41122</v>
      </c>
      <c r="CA6" s="793">
        <f t="shared" si="7"/>
        <v>41153</v>
      </c>
      <c r="CB6" s="793">
        <f t="shared" si="7"/>
        <v>41183</v>
      </c>
      <c r="CC6" s="793">
        <f t="shared" si="7"/>
        <v>41214</v>
      </c>
      <c r="CD6" s="793">
        <f t="shared" si="7"/>
        <v>41244</v>
      </c>
      <c r="CE6" s="793">
        <f t="shared" si="7"/>
        <v>41275</v>
      </c>
      <c r="CF6" s="793">
        <f t="shared" si="7"/>
        <v>41306</v>
      </c>
      <c r="CG6" s="793">
        <f t="shared" si="7"/>
        <v>41334</v>
      </c>
      <c r="CH6" s="793">
        <f t="shared" si="7"/>
        <v>41365</v>
      </c>
      <c r="CI6" s="793">
        <f t="shared" si="7"/>
        <v>41395</v>
      </c>
      <c r="CJ6" s="793">
        <f t="shared" si="7"/>
        <v>41426</v>
      </c>
      <c r="CK6" s="793">
        <f t="shared" si="7"/>
        <v>41456</v>
      </c>
      <c r="CL6" s="793">
        <f t="shared" si="7"/>
        <v>41487</v>
      </c>
      <c r="CM6" s="793">
        <f t="shared" si="7"/>
        <v>41518</v>
      </c>
      <c r="CN6" s="793">
        <f t="shared" si="7"/>
        <v>41548</v>
      </c>
      <c r="CO6" s="793">
        <f t="shared" si="7"/>
        <v>41579</v>
      </c>
      <c r="CP6" s="793">
        <f t="shared" si="7"/>
        <v>41609</v>
      </c>
      <c r="CQ6" s="793">
        <f t="shared" si="7"/>
        <v>41640</v>
      </c>
      <c r="CR6" s="793">
        <f t="shared" ref="CR6:DW6" si="8">DateFromMth</f>
        <v>41671</v>
      </c>
      <c r="CS6" s="793">
        <f t="shared" si="8"/>
        <v>41699</v>
      </c>
      <c r="CT6" s="793">
        <f t="shared" si="8"/>
        <v>41730</v>
      </c>
      <c r="CU6" s="793">
        <f t="shared" si="8"/>
        <v>41760</v>
      </c>
      <c r="CV6" s="793">
        <f t="shared" si="8"/>
        <v>41791</v>
      </c>
      <c r="CW6" s="793">
        <f t="shared" si="8"/>
        <v>41821</v>
      </c>
      <c r="CX6" s="793">
        <f t="shared" si="8"/>
        <v>41852</v>
      </c>
      <c r="CY6" s="793">
        <f t="shared" si="8"/>
        <v>41883</v>
      </c>
      <c r="CZ6" s="793">
        <f t="shared" si="8"/>
        <v>41913</v>
      </c>
      <c r="DA6" s="793">
        <f t="shared" si="8"/>
        <v>41944</v>
      </c>
      <c r="DB6" s="793">
        <f t="shared" si="8"/>
        <v>41974</v>
      </c>
      <c r="DC6" s="793">
        <f t="shared" si="8"/>
        <v>42005</v>
      </c>
      <c r="DD6" s="793">
        <f t="shared" si="8"/>
        <v>42036</v>
      </c>
      <c r="DE6" s="793">
        <f t="shared" si="8"/>
        <v>42064</v>
      </c>
      <c r="DF6" s="793">
        <f t="shared" si="8"/>
        <v>42095</v>
      </c>
      <c r="DG6" s="793">
        <f t="shared" si="8"/>
        <v>42125</v>
      </c>
      <c r="DH6" s="793">
        <f t="shared" si="8"/>
        <v>42156</v>
      </c>
      <c r="DI6" s="793">
        <f t="shared" si="8"/>
        <v>42186</v>
      </c>
      <c r="DJ6" s="793">
        <f t="shared" si="8"/>
        <v>42217</v>
      </c>
      <c r="DK6" s="793">
        <f t="shared" si="8"/>
        <v>42248</v>
      </c>
      <c r="DL6" s="793">
        <f t="shared" si="8"/>
        <v>42278</v>
      </c>
      <c r="DM6" s="793">
        <f t="shared" si="8"/>
        <v>42309</v>
      </c>
      <c r="DN6" s="793">
        <f t="shared" si="8"/>
        <v>42339</v>
      </c>
      <c r="DO6" s="793">
        <f t="shared" si="8"/>
        <v>42370</v>
      </c>
      <c r="DP6" s="793">
        <f t="shared" si="8"/>
        <v>42401</v>
      </c>
      <c r="DQ6" s="793">
        <f t="shared" si="8"/>
        <v>42430</v>
      </c>
      <c r="DR6" s="793">
        <f t="shared" si="8"/>
        <v>42461</v>
      </c>
      <c r="DS6" s="793">
        <f t="shared" si="8"/>
        <v>42491</v>
      </c>
      <c r="DT6" s="793">
        <f t="shared" si="8"/>
        <v>42522</v>
      </c>
      <c r="DU6" s="793">
        <f t="shared" si="8"/>
        <v>42552</v>
      </c>
      <c r="DV6" s="793">
        <f t="shared" si="8"/>
        <v>42583</v>
      </c>
      <c r="DW6" s="793">
        <f t="shared" si="8"/>
        <v>42614</v>
      </c>
      <c r="DX6" s="793">
        <f t="shared" ref="DX6:EX6" si="9">DateFromMth</f>
        <v>42644</v>
      </c>
      <c r="DY6" s="793">
        <f t="shared" si="9"/>
        <v>42675</v>
      </c>
      <c r="DZ6" s="793">
        <f t="shared" si="9"/>
        <v>42705</v>
      </c>
      <c r="EA6" s="793">
        <f t="shared" si="9"/>
        <v>42736</v>
      </c>
      <c r="EB6" s="793">
        <f t="shared" si="9"/>
        <v>42767</v>
      </c>
      <c r="EC6" s="793">
        <f t="shared" si="9"/>
        <v>42795</v>
      </c>
      <c r="ED6" s="793">
        <f t="shared" si="9"/>
        <v>42826</v>
      </c>
      <c r="EE6" s="793">
        <f t="shared" si="9"/>
        <v>42856</v>
      </c>
      <c r="EF6" s="793">
        <f t="shared" si="9"/>
        <v>42887</v>
      </c>
      <c r="EG6" s="793">
        <f t="shared" si="9"/>
        <v>42917</v>
      </c>
      <c r="EH6" s="793">
        <f t="shared" si="9"/>
        <v>42948</v>
      </c>
      <c r="EI6" s="793">
        <f t="shared" si="9"/>
        <v>42979</v>
      </c>
      <c r="EJ6" s="793">
        <f t="shared" si="9"/>
        <v>43009</v>
      </c>
      <c r="EK6" s="793">
        <f t="shared" si="9"/>
        <v>43040</v>
      </c>
      <c r="EL6" s="793">
        <f t="shared" si="9"/>
        <v>43070</v>
      </c>
      <c r="EM6" s="793">
        <f t="shared" si="9"/>
        <v>43101</v>
      </c>
      <c r="EN6" s="793">
        <f t="shared" si="9"/>
        <v>43132</v>
      </c>
      <c r="EO6" s="793">
        <f t="shared" si="9"/>
        <v>43160</v>
      </c>
      <c r="EP6" s="793">
        <f t="shared" si="9"/>
        <v>43191</v>
      </c>
      <c r="EQ6" s="793">
        <f t="shared" si="9"/>
        <v>43221</v>
      </c>
      <c r="ER6" s="793">
        <f t="shared" si="9"/>
        <v>43252</v>
      </c>
      <c r="ES6" s="793">
        <f t="shared" si="9"/>
        <v>43282</v>
      </c>
      <c r="ET6" s="793">
        <f t="shared" si="9"/>
        <v>43313</v>
      </c>
      <c r="EU6" s="793">
        <f t="shared" si="9"/>
        <v>43344</v>
      </c>
      <c r="EV6" s="793">
        <f t="shared" si="9"/>
        <v>43374</v>
      </c>
      <c r="EW6" s="793">
        <f t="shared" si="9"/>
        <v>43405</v>
      </c>
      <c r="EX6" s="793">
        <f t="shared" si="9"/>
        <v>43435</v>
      </c>
      <c r="EY6" s="612"/>
      <c r="FA6" s="863">
        <f>IF(COUNTA(SCENE13)-COUNTA(PeriodNoMth)&lt;&gt;0,1,0)</f>
        <v>0</v>
      </c>
      <c r="FB6" s="612"/>
    </row>
    <row r="7" spans="1:158" ht="12.95" customHeight="1">
      <c r="C7" s="232"/>
      <c r="AC7" s="158"/>
      <c r="AE7" s="158" t="s">
        <v>2018</v>
      </c>
      <c r="AF7" s="791">
        <f t="shared" ref="AF7:BK7" si="10">DateToMth</f>
        <v>39752</v>
      </c>
      <c r="AG7" s="792">
        <f t="shared" si="10"/>
        <v>39782</v>
      </c>
      <c r="AH7" s="793">
        <f t="shared" si="10"/>
        <v>39813</v>
      </c>
      <c r="AI7" s="793">
        <f t="shared" si="10"/>
        <v>39844</v>
      </c>
      <c r="AJ7" s="793">
        <f t="shared" si="10"/>
        <v>39872</v>
      </c>
      <c r="AK7" s="793">
        <f t="shared" si="10"/>
        <v>39903</v>
      </c>
      <c r="AL7" s="793">
        <f t="shared" si="10"/>
        <v>39933</v>
      </c>
      <c r="AM7" s="793">
        <f t="shared" si="10"/>
        <v>39964</v>
      </c>
      <c r="AN7" s="793">
        <f t="shared" si="10"/>
        <v>39994</v>
      </c>
      <c r="AO7" s="793">
        <f t="shared" si="10"/>
        <v>40025</v>
      </c>
      <c r="AP7" s="793">
        <f t="shared" si="10"/>
        <v>40056</v>
      </c>
      <c r="AQ7" s="793">
        <f t="shared" si="10"/>
        <v>40086</v>
      </c>
      <c r="AR7" s="793">
        <f t="shared" si="10"/>
        <v>40117</v>
      </c>
      <c r="AS7" s="793">
        <f t="shared" si="10"/>
        <v>40147</v>
      </c>
      <c r="AT7" s="793">
        <f t="shared" si="10"/>
        <v>40178</v>
      </c>
      <c r="AU7" s="793">
        <f t="shared" si="10"/>
        <v>40209</v>
      </c>
      <c r="AV7" s="793">
        <f t="shared" si="10"/>
        <v>40237</v>
      </c>
      <c r="AW7" s="793">
        <f t="shared" si="10"/>
        <v>40268</v>
      </c>
      <c r="AX7" s="793">
        <f t="shared" si="10"/>
        <v>40298</v>
      </c>
      <c r="AY7" s="793">
        <f t="shared" si="10"/>
        <v>40329</v>
      </c>
      <c r="AZ7" s="793">
        <f t="shared" si="10"/>
        <v>40359</v>
      </c>
      <c r="BA7" s="793">
        <f t="shared" si="10"/>
        <v>40390</v>
      </c>
      <c r="BB7" s="793">
        <f t="shared" si="10"/>
        <v>40421</v>
      </c>
      <c r="BC7" s="793">
        <f t="shared" si="10"/>
        <v>40451</v>
      </c>
      <c r="BD7" s="793">
        <f t="shared" si="10"/>
        <v>40482</v>
      </c>
      <c r="BE7" s="793">
        <f t="shared" si="10"/>
        <v>40512</v>
      </c>
      <c r="BF7" s="793">
        <f t="shared" si="10"/>
        <v>40543</v>
      </c>
      <c r="BG7" s="793">
        <f t="shared" si="10"/>
        <v>40574</v>
      </c>
      <c r="BH7" s="793">
        <f t="shared" si="10"/>
        <v>40602</v>
      </c>
      <c r="BI7" s="793">
        <f t="shared" si="10"/>
        <v>40633</v>
      </c>
      <c r="BJ7" s="793">
        <f t="shared" si="10"/>
        <v>40663</v>
      </c>
      <c r="BK7" s="793">
        <f t="shared" si="10"/>
        <v>40694</v>
      </c>
      <c r="BL7" s="793">
        <f t="shared" ref="BL7:CQ7" si="11">DateToMth</f>
        <v>40724</v>
      </c>
      <c r="BM7" s="793">
        <f t="shared" si="11"/>
        <v>40755</v>
      </c>
      <c r="BN7" s="793">
        <f t="shared" si="11"/>
        <v>40786</v>
      </c>
      <c r="BO7" s="793">
        <f t="shared" si="11"/>
        <v>40816</v>
      </c>
      <c r="BP7" s="793">
        <f t="shared" si="11"/>
        <v>40847</v>
      </c>
      <c r="BQ7" s="793">
        <f t="shared" si="11"/>
        <v>40877</v>
      </c>
      <c r="BR7" s="793">
        <f t="shared" si="11"/>
        <v>40908</v>
      </c>
      <c r="BS7" s="793">
        <f t="shared" si="11"/>
        <v>40939</v>
      </c>
      <c r="BT7" s="793">
        <f t="shared" si="11"/>
        <v>40968</v>
      </c>
      <c r="BU7" s="793">
        <f t="shared" si="11"/>
        <v>40999</v>
      </c>
      <c r="BV7" s="793">
        <f t="shared" si="11"/>
        <v>41029</v>
      </c>
      <c r="BW7" s="793">
        <f t="shared" si="11"/>
        <v>41060</v>
      </c>
      <c r="BX7" s="793">
        <f t="shared" si="11"/>
        <v>41090</v>
      </c>
      <c r="BY7" s="793">
        <f t="shared" si="11"/>
        <v>41121</v>
      </c>
      <c r="BZ7" s="793">
        <f t="shared" si="11"/>
        <v>41152</v>
      </c>
      <c r="CA7" s="793">
        <f t="shared" si="11"/>
        <v>41182</v>
      </c>
      <c r="CB7" s="793">
        <f t="shared" si="11"/>
        <v>41213</v>
      </c>
      <c r="CC7" s="793">
        <f t="shared" si="11"/>
        <v>41243</v>
      </c>
      <c r="CD7" s="793">
        <f t="shared" si="11"/>
        <v>41274</v>
      </c>
      <c r="CE7" s="793">
        <f t="shared" si="11"/>
        <v>41305</v>
      </c>
      <c r="CF7" s="793">
        <f t="shared" si="11"/>
        <v>41333</v>
      </c>
      <c r="CG7" s="793">
        <f t="shared" si="11"/>
        <v>41364</v>
      </c>
      <c r="CH7" s="793">
        <f t="shared" si="11"/>
        <v>41394</v>
      </c>
      <c r="CI7" s="793">
        <f t="shared" si="11"/>
        <v>41425</v>
      </c>
      <c r="CJ7" s="793">
        <f t="shared" si="11"/>
        <v>41455</v>
      </c>
      <c r="CK7" s="793">
        <f t="shared" si="11"/>
        <v>41486</v>
      </c>
      <c r="CL7" s="793">
        <f t="shared" si="11"/>
        <v>41517</v>
      </c>
      <c r="CM7" s="793">
        <f t="shared" si="11"/>
        <v>41547</v>
      </c>
      <c r="CN7" s="793">
        <f t="shared" si="11"/>
        <v>41578</v>
      </c>
      <c r="CO7" s="793">
        <f t="shared" si="11"/>
        <v>41608</v>
      </c>
      <c r="CP7" s="793">
        <f t="shared" si="11"/>
        <v>41639</v>
      </c>
      <c r="CQ7" s="793">
        <f t="shared" si="11"/>
        <v>41670</v>
      </c>
      <c r="CR7" s="793">
        <f t="shared" ref="CR7:DW7" si="12">DateToMth</f>
        <v>41698</v>
      </c>
      <c r="CS7" s="793">
        <f t="shared" si="12"/>
        <v>41729</v>
      </c>
      <c r="CT7" s="793">
        <f t="shared" si="12"/>
        <v>41759</v>
      </c>
      <c r="CU7" s="793">
        <f t="shared" si="12"/>
        <v>41790</v>
      </c>
      <c r="CV7" s="793">
        <f t="shared" si="12"/>
        <v>41820</v>
      </c>
      <c r="CW7" s="793">
        <f t="shared" si="12"/>
        <v>41851</v>
      </c>
      <c r="CX7" s="793">
        <f t="shared" si="12"/>
        <v>41882</v>
      </c>
      <c r="CY7" s="793">
        <f t="shared" si="12"/>
        <v>41912</v>
      </c>
      <c r="CZ7" s="793">
        <f t="shared" si="12"/>
        <v>41943</v>
      </c>
      <c r="DA7" s="793">
        <f t="shared" si="12"/>
        <v>41973</v>
      </c>
      <c r="DB7" s="793">
        <f t="shared" si="12"/>
        <v>42004</v>
      </c>
      <c r="DC7" s="793">
        <f t="shared" si="12"/>
        <v>42035</v>
      </c>
      <c r="DD7" s="793">
        <f t="shared" si="12"/>
        <v>42063</v>
      </c>
      <c r="DE7" s="793">
        <f t="shared" si="12"/>
        <v>42094</v>
      </c>
      <c r="DF7" s="793">
        <f t="shared" si="12"/>
        <v>42124</v>
      </c>
      <c r="DG7" s="793">
        <f t="shared" si="12"/>
        <v>42155</v>
      </c>
      <c r="DH7" s="793">
        <f t="shared" si="12"/>
        <v>42185</v>
      </c>
      <c r="DI7" s="793">
        <f t="shared" si="12"/>
        <v>42216</v>
      </c>
      <c r="DJ7" s="793">
        <f t="shared" si="12"/>
        <v>42247</v>
      </c>
      <c r="DK7" s="793">
        <f t="shared" si="12"/>
        <v>42277</v>
      </c>
      <c r="DL7" s="793">
        <f t="shared" si="12"/>
        <v>42308</v>
      </c>
      <c r="DM7" s="793">
        <f t="shared" si="12"/>
        <v>42338</v>
      </c>
      <c r="DN7" s="793">
        <f t="shared" si="12"/>
        <v>42369</v>
      </c>
      <c r="DO7" s="793">
        <f t="shared" si="12"/>
        <v>42400</v>
      </c>
      <c r="DP7" s="793">
        <f t="shared" si="12"/>
        <v>42429</v>
      </c>
      <c r="DQ7" s="793">
        <f t="shared" si="12"/>
        <v>42460</v>
      </c>
      <c r="DR7" s="793">
        <f t="shared" si="12"/>
        <v>42490</v>
      </c>
      <c r="DS7" s="793">
        <f t="shared" si="12"/>
        <v>42521</v>
      </c>
      <c r="DT7" s="793">
        <f t="shared" si="12"/>
        <v>42551</v>
      </c>
      <c r="DU7" s="793">
        <f t="shared" si="12"/>
        <v>42582</v>
      </c>
      <c r="DV7" s="793">
        <f t="shared" si="12"/>
        <v>42613</v>
      </c>
      <c r="DW7" s="793">
        <f t="shared" si="12"/>
        <v>42643</v>
      </c>
      <c r="DX7" s="793">
        <f t="shared" ref="DX7:EX7" si="13">DateToMth</f>
        <v>42674</v>
      </c>
      <c r="DY7" s="793">
        <f t="shared" si="13"/>
        <v>42704</v>
      </c>
      <c r="DZ7" s="793">
        <f t="shared" si="13"/>
        <v>42735</v>
      </c>
      <c r="EA7" s="793">
        <f t="shared" si="13"/>
        <v>42766</v>
      </c>
      <c r="EB7" s="793">
        <f t="shared" si="13"/>
        <v>42794</v>
      </c>
      <c r="EC7" s="793">
        <f t="shared" si="13"/>
        <v>42825</v>
      </c>
      <c r="ED7" s="793">
        <f t="shared" si="13"/>
        <v>42855</v>
      </c>
      <c r="EE7" s="793">
        <f t="shared" si="13"/>
        <v>42886</v>
      </c>
      <c r="EF7" s="793">
        <f t="shared" si="13"/>
        <v>42916</v>
      </c>
      <c r="EG7" s="793">
        <f t="shared" si="13"/>
        <v>42947</v>
      </c>
      <c r="EH7" s="793">
        <f t="shared" si="13"/>
        <v>42978</v>
      </c>
      <c r="EI7" s="793">
        <f t="shared" si="13"/>
        <v>43008</v>
      </c>
      <c r="EJ7" s="793">
        <f t="shared" si="13"/>
        <v>43039</v>
      </c>
      <c r="EK7" s="793">
        <f t="shared" si="13"/>
        <v>43069</v>
      </c>
      <c r="EL7" s="793">
        <f t="shared" si="13"/>
        <v>43100</v>
      </c>
      <c r="EM7" s="793">
        <f t="shared" si="13"/>
        <v>43131</v>
      </c>
      <c r="EN7" s="793">
        <f t="shared" si="13"/>
        <v>43159</v>
      </c>
      <c r="EO7" s="793">
        <f t="shared" si="13"/>
        <v>43190</v>
      </c>
      <c r="EP7" s="793">
        <f t="shared" si="13"/>
        <v>43220</v>
      </c>
      <c r="EQ7" s="793">
        <f t="shared" si="13"/>
        <v>43251</v>
      </c>
      <c r="ER7" s="793">
        <f t="shared" si="13"/>
        <v>43281</v>
      </c>
      <c r="ES7" s="793">
        <f t="shared" si="13"/>
        <v>43312</v>
      </c>
      <c r="ET7" s="793">
        <f t="shared" si="13"/>
        <v>43343</v>
      </c>
      <c r="EU7" s="793">
        <f t="shared" si="13"/>
        <v>43373</v>
      </c>
      <c r="EV7" s="793">
        <f t="shared" si="13"/>
        <v>43404</v>
      </c>
      <c r="EW7" s="793">
        <f t="shared" si="13"/>
        <v>43434</v>
      </c>
      <c r="EX7" s="793">
        <f t="shared" si="13"/>
        <v>43465</v>
      </c>
      <c r="EY7" s="612"/>
      <c r="FB7" s="612"/>
    </row>
    <row r="8" spans="1:158" ht="12.95" customHeight="1">
      <c r="C8" s="232"/>
      <c r="AC8" s="158"/>
      <c r="AE8" s="158" t="s">
        <v>2019</v>
      </c>
      <c r="AF8" s="256" t="str">
        <f t="shared" ref="AF8:BK8" si="14">TimelineIn</f>
        <v>M-3</v>
      </c>
      <c r="AG8" s="256" t="str">
        <f t="shared" si="14"/>
        <v>M-2</v>
      </c>
      <c r="AH8" s="256" t="str">
        <f t="shared" si="14"/>
        <v>M-1</v>
      </c>
      <c r="AI8" s="256" t="str">
        <f t="shared" si="14"/>
        <v>Y1M1</v>
      </c>
      <c r="AJ8" s="256" t="str">
        <f t="shared" si="14"/>
        <v>Y1M2</v>
      </c>
      <c r="AK8" s="256" t="str">
        <f t="shared" si="14"/>
        <v>Y1M3</v>
      </c>
      <c r="AL8" s="256" t="str">
        <f t="shared" si="14"/>
        <v>Y1M4</v>
      </c>
      <c r="AM8" s="256" t="str">
        <f t="shared" si="14"/>
        <v>Y1M5</v>
      </c>
      <c r="AN8" s="256" t="str">
        <f t="shared" si="14"/>
        <v>Y1M6</v>
      </c>
      <c r="AO8" s="256" t="str">
        <f t="shared" si="14"/>
        <v>Y1M7</v>
      </c>
      <c r="AP8" s="256" t="str">
        <f t="shared" si="14"/>
        <v>Y1M8</v>
      </c>
      <c r="AQ8" s="256" t="str">
        <f t="shared" si="14"/>
        <v>Y1M9</v>
      </c>
      <c r="AR8" s="256" t="str">
        <f t="shared" si="14"/>
        <v>Y1M10</v>
      </c>
      <c r="AS8" s="256" t="str">
        <f t="shared" si="14"/>
        <v>Y1M11</v>
      </c>
      <c r="AT8" s="256" t="str">
        <f t="shared" si="14"/>
        <v>Y1M12</v>
      </c>
      <c r="AU8" s="256" t="str">
        <f t="shared" si="14"/>
        <v>Y2M1</v>
      </c>
      <c r="AV8" s="256" t="str">
        <f t="shared" si="14"/>
        <v>Y2M2</v>
      </c>
      <c r="AW8" s="256" t="str">
        <f t="shared" si="14"/>
        <v>Y2M3</v>
      </c>
      <c r="AX8" s="256" t="str">
        <f t="shared" si="14"/>
        <v>Y2M4</v>
      </c>
      <c r="AY8" s="256" t="str">
        <f t="shared" si="14"/>
        <v>Y2M5</v>
      </c>
      <c r="AZ8" s="256" t="str">
        <f t="shared" si="14"/>
        <v>Y2M6</v>
      </c>
      <c r="BA8" s="256" t="str">
        <f t="shared" si="14"/>
        <v>Y2M7</v>
      </c>
      <c r="BB8" s="256" t="str">
        <f t="shared" si="14"/>
        <v>Y2M8</v>
      </c>
      <c r="BC8" s="256" t="str">
        <f t="shared" si="14"/>
        <v>Y2M9</v>
      </c>
      <c r="BD8" s="256" t="str">
        <f t="shared" si="14"/>
        <v>Y2M10</v>
      </c>
      <c r="BE8" s="256" t="str">
        <f t="shared" si="14"/>
        <v>Y2M11</v>
      </c>
      <c r="BF8" s="256" t="str">
        <f t="shared" si="14"/>
        <v>Y2M12</v>
      </c>
      <c r="BG8" s="256" t="str">
        <f t="shared" si="14"/>
        <v>Y3M1</v>
      </c>
      <c r="BH8" s="256" t="str">
        <f t="shared" si="14"/>
        <v>Y3M2</v>
      </c>
      <c r="BI8" s="256" t="str">
        <f t="shared" si="14"/>
        <v>Y3M3</v>
      </c>
      <c r="BJ8" s="256" t="str">
        <f t="shared" si="14"/>
        <v>Y3M4</v>
      </c>
      <c r="BK8" s="256" t="str">
        <f t="shared" si="14"/>
        <v>Y3M5</v>
      </c>
      <c r="BL8" s="256" t="str">
        <f t="shared" ref="BL8:CQ8" si="15">TimelineIn</f>
        <v>Y3M6</v>
      </c>
      <c r="BM8" s="256" t="str">
        <f t="shared" si="15"/>
        <v>Y3M7</v>
      </c>
      <c r="BN8" s="256" t="str">
        <f t="shared" si="15"/>
        <v>Y3M8</v>
      </c>
      <c r="BO8" s="256" t="str">
        <f t="shared" si="15"/>
        <v>Y3M9</v>
      </c>
      <c r="BP8" s="256" t="str">
        <f t="shared" si="15"/>
        <v>Y3M10</v>
      </c>
      <c r="BQ8" s="256" t="str">
        <f t="shared" si="15"/>
        <v>Y3M11</v>
      </c>
      <c r="BR8" s="256" t="str">
        <f t="shared" si="15"/>
        <v>Y3M12</v>
      </c>
      <c r="BS8" s="256" t="str">
        <f t="shared" si="15"/>
        <v>Y4M1</v>
      </c>
      <c r="BT8" s="256" t="str">
        <f t="shared" si="15"/>
        <v>Y4M2</v>
      </c>
      <c r="BU8" s="256" t="str">
        <f t="shared" si="15"/>
        <v>Y4M3</v>
      </c>
      <c r="BV8" s="256" t="str">
        <f t="shared" si="15"/>
        <v>Y4M4</v>
      </c>
      <c r="BW8" s="256" t="str">
        <f t="shared" si="15"/>
        <v>Y4M5</v>
      </c>
      <c r="BX8" s="256" t="str">
        <f t="shared" si="15"/>
        <v>Y4M6</v>
      </c>
      <c r="BY8" s="256" t="str">
        <f t="shared" si="15"/>
        <v>Y4M7</v>
      </c>
      <c r="BZ8" s="256" t="str">
        <f t="shared" si="15"/>
        <v>Y4M8</v>
      </c>
      <c r="CA8" s="256" t="str">
        <f t="shared" si="15"/>
        <v>Y4M9</v>
      </c>
      <c r="CB8" s="256" t="str">
        <f t="shared" si="15"/>
        <v>Y4M10</v>
      </c>
      <c r="CC8" s="256" t="str">
        <f t="shared" si="15"/>
        <v>Y4M11</v>
      </c>
      <c r="CD8" s="256" t="str">
        <f t="shared" si="15"/>
        <v>Y4M12</v>
      </c>
      <c r="CE8" s="256" t="str">
        <f t="shared" si="15"/>
        <v>Y5M1</v>
      </c>
      <c r="CF8" s="256" t="str">
        <f t="shared" si="15"/>
        <v>Y5M2</v>
      </c>
      <c r="CG8" s="256" t="str">
        <f t="shared" si="15"/>
        <v>Y5M3</v>
      </c>
      <c r="CH8" s="256" t="str">
        <f t="shared" si="15"/>
        <v>Y5M4</v>
      </c>
      <c r="CI8" s="256" t="str">
        <f t="shared" si="15"/>
        <v>Y5M5</v>
      </c>
      <c r="CJ8" s="256" t="str">
        <f t="shared" si="15"/>
        <v>Y5M6</v>
      </c>
      <c r="CK8" s="256" t="str">
        <f t="shared" si="15"/>
        <v>Y5M7</v>
      </c>
      <c r="CL8" s="256" t="str">
        <f t="shared" si="15"/>
        <v>Y5M8</v>
      </c>
      <c r="CM8" s="256" t="str">
        <f t="shared" si="15"/>
        <v>Y5M9</v>
      </c>
      <c r="CN8" s="256" t="str">
        <f t="shared" si="15"/>
        <v>Y5M10</v>
      </c>
      <c r="CO8" s="256" t="str">
        <f t="shared" si="15"/>
        <v>Y5M11</v>
      </c>
      <c r="CP8" s="256" t="str">
        <f t="shared" si="15"/>
        <v>Y5M12</v>
      </c>
      <c r="CQ8" s="256" t="str">
        <f t="shared" si="15"/>
        <v>Y6M1</v>
      </c>
      <c r="CR8" s="256" t="str">
        <f t="shared" ref="CR8:DW8" si="16">TimelineIn</f>
        <v>Y6M2</v>
      </c>
      <c r="CS8" s="256" t="str">
        <f t="shared" si="16"/>
        <v>Y6M3</v>
      </c>
      <c r="CT8" s="256" t="str">
        <f t="shared" si="16"/>
        <v>Y6M4</v>
      </c>
      <c r="CU8" s="256" t="str">
        <f t="shared" si="16"/>
        <v>Y6M5</v>
      </c>
      <c r="CV8" s="256" t="str">
        <f t="shared" si="16"/>
        <v>Y6M6</v>
      </c>
      <c r="CW8" s="256" t="str">
        <f t="shared" si="16"/>
        <v>Y6M7</v>
      </c>
      <c r="CX8" s="256" t="str">
        <f t="shared" si="16"/>
        <v>Y6M8</v>
      </c>
      <c r="CY8" s="256" t="str">
        <f t="shared" si="16"/>
        <v>Y6M9</v>
      </c>
      <c r="CZ8" s="256" t="str">
        <f t="shared" si="16"/>
        <v>Y6M10</v>
      </c>
      <c r="DA8" s="256" t="str">
        <f t="shared" si="16"/>
        <v>Y6M11</v>
      </c>
      <c r="DB8" s="256" t="str">
        <f t="shared" si="16"/>
        <v>Y6M12</v>
      </c>
      <c r="DC8" s="256" t="str">
        <f t="shared" si="16"/>
        <v>Y7M1</v>
      </c>
      <c r="DD8" s="256" t="str">
        <f t="shared" si="16"/>
        <v>Y7M2</v>
      </c>
      <c r="DE8" s="256" t="str">
        <f t="shared" si="16"/>
        <v>Y7M3</v>
      </c>
      <c r="DF8" s="256" t="str">
        <f t="shared" si="16"/>
        <v>Y7M4</v>
      </c>
      <c r="DG8" s="256" t="str">
        <f t="shared" si="16"/>
        <v>Y7M5</v>
      </c>
      <c r="DH8" s="256" t="str">
        <f t="shared" si="16"/>
        <v>Y7M6</v>
      </c>
      <c r="DI8" s="256" t="str">
        <f t="shared" si="16"/>
        <v>Y7M7</v>
      </c>
      <c r="DJ8" s="256" t="str">
        <f t="shared" si="16"/>
        <v>Y7M8</v>
      </c>
      <c r="DK8" s="256" t="str">
        <f t="shared" si="16"/>
        <v>Y7M9</v>
      </c>
      <c r="DL8" s="256" t="str">
        <f t="shared" si="16"/>
        <v>Y7M10</v>
      </c>
      <c r="DM8" s="256" t="str">
        <f t="shared" si="16"/>
        <v>Y7M11</v>
      </c>
      <c r="DN8" s="256" t="str">
        <f t="shared" si="16"/>
        <v>Y7M12</v>
      </c>
      <c r="DO8" s="256" t="str">
        <f t="shared" si="16"/>
        <v>Y8M1</v>
      </c>
      <c r="DP8" s="256" t="str">
        <f t="shared" si="16"/>
        <v>Y8M2</v>
      </c>
      <c r="DQ8" s="256" t="str">
        <f t="shared" si="16"/>
        <v>Y8M3</v>
      </c>
      <c r="DR8" s="256" t="str">
        <f t="shared" si="16"/>
        <v>Y8M4</v>
      </c>
      <c r="DS8" s="256" t="str">
        <f t="shared" si="16"/>
        <v>Y8M5</v>
      </c>
      <c r="DT8" s="256" t="str">
        <f t="shared" si="16"/>
        <v>Y8M6</v>
      </c>
      <c r="DU8" s="256" t="str">
        <f t="shared" si="16"/>
        <v>Y8M7</v>
      </c>
      <c r="DV8" s="256" t="str">
        <f t="shared" si="16"/>
        <v>Y8M8</v>
      </c>
      <c r="DW8" s="256" t="str">
        <f t="shared" si="16"/>
        <v>Y8M9</v>
      </c>
      <c r="DX8" s="256" t="str">
        <f t="shared" ref="DX8:EX8" si="17">TimelineIn</f>
        <v>Y8M10</v>
      </c>
      <c r="DY8" s="256" t="str">
        <f t="shared" si="17"/>
        <v>Y8M11</v>
      </c>
      <c r="DZ8" s="256" t="str">
        <f t="shared" si="17"/>
        <v>Y8M12</v>
      </c>
      <c r="EA8" s="256" t="str">
        <f t="shared" si="17"/>
        <v>Y9M1</v>
      </c>
      <c r="EB8" s="256" t="str">
        <f t="shared" si="17"/>
        <v>Y9M2</v>
      </c>
      <c r="EC8" s="256" t="str">
        <f t="shared" si="17"/>
        <v>Y9M3</v>
      </c>
      <c r="ED8" s="256" t="str">
        <f t="shared" si="17"/>
        <v>Y9M4</v>
      </c>
      <c r="EE8" s="256" t="str">
        <f t="shared" si="17"/>
        <v>Y9M5</v>
      </c>
      <c r="EF8" s="256" t="str">
        <f t="shared" si="17"/>
        <v>Y9M6</v>
      </c>
      <c r="EG8" s="256" t="str">
        <f t="shared" si="17"/>
        <v>Y9M7</v>
      </c>
      <c r="EH8" s="256" t="str">
        <f t="shared" si="17"/>
        <v>Y9M8</v>
      </c>
      <c r="EI8" s="256" t="str">
        <f t="shared" si="17"/>
        <v>Y9M9</v>
      </c>
      <c r="EJ8" s="256" t="str">
        <f t="shared" si="17"/>
        <v>Y9M10</v>
      </c>
      <c r="EK8" s="256" t="str">
        <f t="shared" si="17"/>
        <v>Y9M11</v>
      </c>
      <c r="EL8" s="256" t="str">
        <f t="shared" si="17"/>
        <v>Y9M12</v>
      </c>
      <c r="EM8" s="256" t="str">
        <f t="shared" si="17"/>
        <v>Y10M1</v>
      </c>
      <c r="EN8" s="256" t="str">
        <f t="shared" si="17"/>
        <v>Y10M2</v>
      </c>
      <c r="EO8" s="256" t="str">
        <f t="shared" si="17"/>
        <v>Y10M3</v>
      </c>
      <c r="EP8" s="256" t="str">
        <f t="shared" si="17"/>
        <v>Y10M4</v>
      </c>
      <c r="EQ8" s="256" t="str">
        <f t="shared" si="17"/>
        <v>Y10M5</v>
      </c>
      <c r="ER8" s="256" t="str">
        <f t="shared" si="17"/>
        <v>Y10M6</v>
      </c>
      <c r="ES8" s="256" t="str">
        <f t="shared" si="17"/>
        <v>Y10M7</v>
      </c>
      <c r="ET8" s="256" t="str">
        <f t="shared" si="17"/>
        <v>Y10M8</v>
      </c>
      <c r="EU8" s="256" t="str">
        <f t="shared" si="17"/>
        <v>Y10M9</v>
      </c>
      <c r="EV8" s="256" t="str">
        <f t="shared" si="17"/>
        <v>Y10M10</v>
      </c>
      <c r="EW8" s="256" t="str">
        <f t="shared" si="17"/>
        <v>Y10M11</v>
      </c>
      <c r="EX8" s="258" t="str">
        <f t="shared" si="17"/>
        <v>Y10M12</v>
      </c>
      <c r="EY8" s="612"/>
      <c r="FB8" s="612"/>
    </row>
    <row r="9" spans="1:158" ht="12.95" customHeight="1">
      <c r="C9" s="232"/>
      <c r="AC9" s="158"/>
      <c r="AE9" s="142" t="s">
        <v>1064</v>
      </c>
      <c r="AF9" s="257">
        <f t="shared" ref="AF9:BK9" si="18">Markers</f>
        <v>0</v>
      </c>
      <c r="AG9" s="257">
        <f t="shared" si="18"/>
        <v>0</v>
      </c>
      <c r="AH9" s="257">
        <f t="shared" si="18"/>
        <v>0</v>
      </c>
      <c r="AI9" s="257">
        <f t="shared" si="18"/>
        <v>0</v>
      </c>
      <c r="AJ9" s="257">
        <f t="shared" si="18"/>
        <v>0</v>
      </c>
      <c r="AK9" s="257">
        <f t="shared" si="18"/>
        <v>0</v>
      </c>
      <c r="AL9" s="257">
        <f t="shared" si="18"/>
        <v>0</v>
      </c>
      <c r="AM9" s="257">
        <f t="shared" si="18"/>
        <v>0</v>
      </c>
      <c r="AN9" s="257">
        <f t="shared" si="18"/>
        <v>0</v>
      </c>
      <c r="AO9" s="257">
        <f t="shared" si="18"/>
        <v>0</v>
      </c>
      <c r="AP9" s="257">
        <f t="shared" si="18"/>
        <v>0</v>
      </c>
      <c r="AQ9" s="257">
        <f t="shared" si="18"/>
        <v>0</v>
      </c>
      <c r="AR9" s="257">
        <f t="shared" si="18"/>
        <v>0</v>
      </c>
      <c r="AS9" s="257">
        <f t="shared" si="18"/>
        <v>0</v>
      </c>
      <c r="AT9" s="257">
        <f t="shared" si="18"/>
        <v>0</v>
      </c>
      <c r="AU9" s="257">
        <f t="shared" si="18"/>
        <v>0</v>
      </c>
      <c r="AV9" s="257">
        <f t="shared" si="18"/>
        <v>0</v>
      </c>
      <c r="AW9" s="257">
        <f t="shared" si="18"/>
        <v>0</v>
      </c>
      <c r="AX9" s="257">
        <f t="shared" si="18"/>
        <v>0</v>
      </c>
      <c r="AY9" s="257">
        <f t="shared" si="18"/>
        <v>0</v>
      </c>
      <c r="AZ9" s="257">
        <f t="shared" si="18"/>
        <v>0</v>
      </c>
      <c r="BA9" s="257">
        <f t="shared" si="18"/>
        <v>0</v>
      </c>
      <c r="BB9" s="257">
        <f t="shared" si="18"/>
        <v>0</v>
      </c>
      <c r="BC9" s="257">
        <f t="shared" si="18"/>
        <v>0</v>
      </c>
      <c r="BD9" s="257">
        <f t="shared" si="18"/>
        <v>0</v>
      </c>
      <c r="BE9" s="257">
        <f t="shared" si="18"/>
        <v>0</v>
      </c>
      <c r="BF9" s="257">
        <f t="shared" si="18"/>
        <v>0</v>
      </c>
      <c r="BG9" s="257">
        <f t="shared" si="18"/>
        <v>0</v>
      </c>
      <c r="BH9" s="257">
        <f t="shared" si="18"/>
        <v>0</v>
      </c>
      <c r="BI9" s="257">
        <f t="shared" si="18"/>
        <v>0</v>
      </c>
      <c r="BJ9" s="257">
        <f t="shared" si="18"/>
        <v>0</v>
      </c>
      <c r="BK9" s="257">
        <f t="shared" si="18"/>
        <v>0</v>
      </c>
      <c r="BL9" s="257">
        <f t="shared" ref="BL9:CQ9" si="19">Markers</f>
        <v>0</v>
      </c>
      <c r="BM9" s="257">
        <f t="shared" si="19"/>
        <v>0</v>
      </c>
      <c r="BN9" s="257">
        <f t="shared" si="19"/>
        <v>0</v>
      </c>
      <c r="BO9" s="257">
        <f t="shared" si="19"/>
        <v>0</v>
      </c>
      <c r="BP9" s="257">
        <f t="shared" si="19"/>
        <v>0</v>
      </c>
      <c r="BQ9" s="257">
        <f t="shared" si="19"/>
        <v>0</v>
      </c>
      <c r="BR9" s="257">
        <f t="shared" si="19"/>
        <v>0</v>
      </c>
      <c r="BS9" s="257">
        <f t="shared" si="19"/>
        <v>0</v>
      </c>
      <c r="BT9" s="257">
        <f t="shared" si="19"/>
        <v>0</v>
      </c>
      <c r="BU9" s="257">
        <f t="shared" si="19"/>
        <v>0</v>
      </c>
      <c r="BV9" s="257">
        <f t="shared" si="19"/>
        <v>0</v>
      </c>
      <c r="BW9" s="257">
        <f t="shared" si="19"/>
        <v>0</v>
      </c>
      <c r="BX9" s="257">
        <f t="shared" si="19"/>
        <v>0</v>
      </c>
      <c r="BY9" s="257">
        <f t="shared" si="19"/>
        <v>0</v>
      </c>
      <c r="BZ9" s="257">
        <f t="shared" si="19"/>
        <v>0</v>
      </c>
      <c r="CA9" s="257">
        <f t="shared" si="19"/>
        <v>0</v>
      </c>
      <c r="CB9" s="257">
        <f t="shared" si="19"/>
        <v>0</v>
      </c>
      <c r="CC9" s="257">
        <f t="shared" si="19"/>
        <v>0</v>
      </c>
      <c r="CD9" s="257">
        <f t="shared" si="19"/>
        <v>0</v>
      </c>
      <c r="CE9" s="257">
        <f t="shared" si="19"/>
        <v>0</v>
      </c>
      <c r="CF9" s="257">
        <f t="shared" si="19"/>
        <v>0</v>
      </c>
      <c r="CG9" s="257">
        <f t="shared" si="19"/>
        <v>0</v>
      </c>
      <c r="CH9" s="257">
        <f t="shared" si="19"/>
        <v>0</v>
      </c>
      <c r="CI9" s="257">
        <f t="shared" si="19"/>
        <v>0</v>
      </c>
      <c r="CJ9" s="257">
        <f t="shared" si="19"/>
        <v>0</v>
      </c>
      <c r="CK9" s="257">
        <f t="shared" si="19"/>
        <v>0</v>
      </c>
      <c r="CL9" s="257">
        <f t="shared" si="19"/>
        <v>0</v>
      </c>
      <c r="CM9" s="257">
        <f t="shared" si="19"/>
        <v>0</v>
      </c>
      <c r="CN9" s="257">
        <f t="shared" si="19"/>
        <v>0</v>
      </c>
      <c r="CO9" s="257">
        <f t="shared" si="19"/>
        <v>0</v>
      </c>
      <c r="CP9" s="257">
        <f t="shared" si="19"/>
        <v>0</v>
      </c>
      <c r="CQ9" s="257">
        <f t="shared" si="19"/>
        <v>0</v>
      </c>
      <c r="CR9" s="257">
        <f t="shared" ref="CR9:DW9" si="20">Markers</f>
        <v>0</v>
      </c>
      <c r="CS9" s="257">
        <f t="shared" si="20"/>
        <v>0</v>
      </c>
      <c r="CT9" s="257">
        <f t="shared" si="20"/>
        <v>0</v>
      </c>
      <c r="CU9" s="257">
        <f t="shared" si="20"/>
        <v>0</v>
      </c>
      <c r="CV9" s="257">
        <f t="shared" si="20"/>
        <v>0</v>
      </c>
      <c r="CW9" s="257">
        <f t="shared" si="20"/>
        <v>0</v>
      </c>
      <c r="CX9" s="257">
        <f t="shared" si="20"/>
        <v>0</v>
      </c>
      <c r="CY9" s="257">
        <f t="shared" si="20"/>
        <v>0</v>
      </c>
      <c r="CZ9" s="257">
        <f t="shared" si="20"/>
        <v>0</v>
      </c>
      <c r="DA9" s="257">
        <f t="shared" si="20"/>
        <v>0</v>
      </c>
      <c r="DB9" s="257">
        <f t="shared" si="20"/>
        <v>0</v>
      </c>
      <c r="DC9" s="257">
        <f t="shared" si="20"/>
        <v>0</v>
      </c>
      <c r="DD9" s="257">
        <f t="shared" si="20"/>
        <v>0</v>
      </c>
      <c r="DE9" s="257">
        <f t="shared" si="20"/>
        <v>0</v>
      </c>
      <c r="DF9" s="257">
        <f t="shared" si="20"/>
        <v>0</v>
      </c>
      <c r="DG9" s="257">
        <f t="shared" si="20"/>
        <v>0</v>
      </c>
      <c r="DH9" s="257">
        <f t="shared" si="20"/>
        <v>0</v>
      </c>
      <c r="DI9" s="257">
        <f t="shared" si="20"/>
        <v>0</v>
      </c>
      <c r="DJ9" s="257">
        <f t="shared" si="20"/>
        <v>0</v>
      </c>
      <c r="DK9" s="257">
        <f t="shared" si="20"/>
        <v>0</v>
      </c>
      <c r="DL9" s="257">
        <f t="shared" si="20"/>
        <v>0</v>
      </c>
      <c r="DM9" s="257">
        <f t="shared" si="20"/>
        <v>0</v>
      </c>
      <c r="DN9" s="257">
        <f t="shared" si="20"/>
        <v>0</v>
      </c>
      <c r="DO9" s="257">
        <f t="shared" si="20"/>
        <v>0</v>
      </c>
      <c r="DP9" s="257">
        <f t="shared" si="20"/>
        <v>0</v>
      </c>
      <c r="DQ9" s="257">
        <f t="shared" si="20"/>
        <v>0</v>
      </c>
      <c r="DR9" s="257">
        <f t="shared" si="20"/>
        <v>0</v>
      </c>
      <c r="DS9" s="257">
        <f t="shared" si="20"/>
        <v>0</v>
      </c>
      <c r="DT9" s="257">
        <f t="shared" si="20"/>
        <v>0</v>
      </c>
      <c r="DU9" s="257">
        <f t="shared" si="20"/>
        <v>0</v>
      </c>
      <c r="DV9" s="257">
        <f t="shared" si="20"/>
        <v>0</v>
      </c>
      <c r="DW9" s="257">
        <f t="shared" si="20"/>
        <v>0</v>
      </c>
      <c r="DX9" s="257">
        <f t="shared" ref="DX9:EX9" si="21">Markers</f>
        <v>0</v>
      </c>
      <c r="DY9" s="257">
        <f t="shared" si="21"/>
        <v>0</v>
      </c>
      <c r="DZ9" s="257">
        <f t="shared" si="21"/>
        <v>0</v>
      </c>
      <c r="EA9" s="257">
        <f t="shared" si="21"/>
        <v>0</v>
      </c>
      <c r="EB9" s="257">
        <f t="shared" si="21"/>
        <v>0</v>
      </c>
      <c r="EC9" s="257">
        <f t="shared" si="21"/>
        <v>0</v>
      </c>
      <c r="ED9" s="257">
        <f t="shared" si="21"/>
        <v>0</v>
      </c>
      <c r="EE9" s="257">
        <f t="shared" si="21"/>
        <v>0</v>
      </c>
      <c r="EF9" s="257">
        <f t="shared" si="21"/>
        <v>0</v>
      </c>
      <c r="EG9" s="257">
        <f t="shared" si="21"/>
        <v>0</v>
      </c>
      <c r="EH9" s="257">
        <f t="shared" si="21"/>
        <v>0</v>
      </c>
      <c r="EI9" s="257">
        <f t="shared" si="21"/>
        <v>0</v>
      </c>
      <c r="EJ9" s="257">
        <f t="shared" si="21"/>
        <v>0</v>
      </c>
      <c r="EK9" s="257">
        <f t="shared" si="21"/>
        <v>0</v>
      </c>
      <c r="EL9" s="257">
        <f t="shared" si="21"/>
        <v>0</v>
      </c>
      <c r="EM9" s="257">
        <f t="shared" si="21"/>
        <v>0</v>
      </c>
      <c r="EN9" s="257">
        <f t="shared" si="21"/>
        <v>0</v>
      </c>
      <c r="EO9" s="257">
        <f t="shared" si="21"/>
        <v>0</v>
      </c>
      <c r="EP9" s="257">
        <f t="shared" si="21"/>
        <v>0</v>
      </c>
      <c r="EQ9" s="257">
        <f t="shared" si="21"/>
        <v>0</v>
      </c>
      <c r="ER9" s="257">
        <f t="shared" si="21"/>
        <v>0</v>
      </c>
      <c r="ES9" s="257">
        <f t="shared" si="21"/>
        <v>0</v>
      </c>
      <c r="ET9" s="257">
        <f t="shared" si="21"/>
        <v>0</v>
      </c>
      <c r="EU9" s="257">
        <f t="shared" si="21"/>
        <v>0</v>
      </c>
      <c r="EV9" s="257">
        <f t="shared" si="21"/>
        <v>0</v>
      </c>
      <c r="EW9" s="257">
        <f t="shared" si="21"/>
        <v>0</v>
      </c>
      <c r="EX9" s="259">
        <f t="shared" si="21"/>
        <v>0</v>
      </c>
      <c r="EY9" s="612"/>
      <c r="EZ9" s="616" t="s">
        <v>2293</v>
      </c>
      <c r="FA9" s="616" t="s">
        <v>2294</v>
      </c>
      <c r="FB9" s="612"/>
    </row>
    <row r="10" spans="1:158" ht="12.95" hidden="1" customHeight="1">
      <c r="EY10" s="612"/>
      <c r="FB10" s="612"/>
    </row>
    <row r="11" spans="1:158" ht="12.95" hidden="1" customHeight="1">
      <c r="EY11" s="612"/>
      <c r="FB11" s="612"/>
    </row>
    <row r="12" spans="1:158" ht="12.95" customHeight="1" collapsed="1">
      <c r="A12" s="305" t="s">
        <v>2127</v>
      </c>
      <c r="B12" s="306"/>
      <c r="C12" s="306"/>
      <c r="D12" s="306"/>
      <c r="E12" s="306"/>
      <c r="F12" s="307"/>
      <c r="G12" s="307"/>
      <c r="H12" s="307"/>
      <c r="I12" s="307"/>
      <c r="J12" s="307"/>
      <c r="K12" s="307"/>
      <c r="L12" s="307"/>
      <c r="M12" s="306"/>
      <c r="N12" s="307"/>
      <c r="O12" s="307"/>
      <c r="P12" s="307"/>
      <c r="Q12" s="307"/>
      <c r="R12" s="307"/>
      <c r="S12" s="307"/>
      <c r="T12" s="307"/>
      <c r="U12" s="307"/>
      <c r="V12" s="307"/>
      <c r="W12" s="307"/>
      <c r="X12" s="307"/>
      <c r="Y12" s="307"/>
      <c r="Z12" s="307"/>
      <c r="AA12" s="307"/>
      <c r="AB12" s="308"/>
      <c r="AC12" s="308"/>
      <c r="AD12" s="864">
        <f>SUM(EZ14:EZ23)</f>
        <v>0</v>
      </c>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8"/>
      <c r="FA12" s="308"/>
      <c r="FB12" s="308"/>
    </row>
    <row r="13" spans="1:158" ht="12.95" hidden="1" customHeight="1" outlineLevel="1">
      <c r="B13" s="85" t="s">
        <v>2079</v>
      </c>
      <c r="AE13" s="739"/>
      <c r="EY13" s="612"/>
      <c r="FB13" s="612"/>
    </row>
    <row r="14" spans="1:158" s="634" customFormat="1" ht="5.0999999999999996" hidden="1" customHeight="1" outlineLevel="1">
      <c r="A14" s="794"/>
      <c r="B14" s="627"/>
      <c r="C14" s="627"/>
      <c r="D14" s="627"/>
      <c r="E14" s="627"/>
      <c r="F14" s="627"/>
      <c r="G14" s="628"/>
      <c r="H14" s="628"/>
      <c r="I14" s="627"/>
      <c r="J14" s="627"/>
      <c r="K14" s="627"/>
      <c r="L14" s="627"/>
      <c r="M14" s="627"/>
      <c r="N14" s="627"/>
      <c r="O14" s="627"/>
      <c r="P14" s="627"/>
      <c r="Q14" s="627"/>
      <c r="R14" s="627"/>
      <c r="S14" s="627"/>
      <c r="T14" s="627"/>
      <c r="U14" s="627"/>
      <c r="V14" s="627"/>
      <c r="W14" s="627"/>
      <c r="X14" s="627"/>
      <c r="Y14" s="627"/>
      <c r="Z14" s="627"/>
      <c r="AA14" s="627"/>
      <c r="AB14" s="629"/>
      <c r="AC14" s="627"/>
      <c r="AD14" s="630"/>
      <c r="AE14" s="795"/>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796"/>
    </row>
    <row r="15" spans="1:158" ht="12.95" hidden="1" customHeight="1" outlineLevel="1">
      <c r="A15" s="797" t="str">
        <f>Constants!B178</f>
        <v>Type A (3 years)</v>
      </c>
      <c r="B15" s="798">
        <f>Constants!H178</f>
        <v>36</v>
      </c>
      <c r="C15" s="797" t="str">
        <f>Constants!E178</f>
        <v>3 years</v>
      </c>
      <c r="D15" s="799"/>
      <c r="E15" s="799"/>
      <c r="F15" s="799"/>
      <c r="G15" s="799"/>
      <c r="H15" s="799"/>
      <c r="I15" s="799"/>
      <c r="J15" s="799"/>
      <c r="K15" s="799"/>
      <c r="L15" s="799"/>
      <c r="M15" s="800"/>
      <c r="N15" s="799"/>
      <c r="O15" s="799"/>
      <c r="P15" s="799"/>
      <c r="Q15" s="799"/>
      <c r="R15" s="799"/>
      <c r="S15" s="799"/>
      <c r="T15" s="799"/>
      <c r="U15" s="799"/>
      <c r="V15" s="799"/>
      <c r="W15" s="799"/>
      <c r="X15" s="799"/>
      <c r="Y15" s="799"/>
      <c r="Z15" s="799"/>
      <c r="AA15" s="799"/>
      <c r="AB15" s="800"/>
      <c r="AC15" s="604"/>
      <c r="AD15" s="605">
        <f>IF($B15=0,0,1/$B15)</f>
        <v>2.7777777777777776E-2</v>
      </c>
      <c r="AE15" s="801">
        <f ca="1">SUM(AF15:EY15)</f>
        <v>3298557.1081439997</v>
      </c>
      <c r="AF15" s="802">
        <f>SUMIF(Conversion!$FB$14:$FB$114,$C15,Conversion!AF$14:AF$114)</f>
        <v>0</v>
      </c>
      <c r="AG15" s="429">
        <f ca="1">SUMIF(Conversion!$FB$14:$FB$114,$C15,Conversion!AG$14:AG$114)</f>
        <v>0</v>
      </c>
      <c r="AH15" s="429">
        <f ca="1">SUMIF(Conversion!$FB$14:$FB$114,$C15,Conversion!AH$14:AH$114)</f>
        <v>1417000</v>
      </c>
      <c r="AI15" s="429">
        <f ca="1">SUMIF(Conversion!$FB$14:$FB$114,$C15,Conversion!AI$14:AI$114)</f>
        <v>0</v>
      </c>
      <c r="AJ15" s="429">
        <f ca="1">SUMIF(Conversion!$FB$14:$FB$114,$C15,Conversion!AJ$14:AJ$114)</f>
        <v>0</v>
      </c>
      <c r="AK15" s="429">
        <f ca="1">SUMIF(Conversion!$FB$14:$FB$114,$C15,Conversion!AK$14:AK$114)</f>
        <v>0</v>
      </c>
      <c r="AL15" s="429">
        <f ca="1">SUMIF(Conversion!$FB$14:$FB$114,$C15,Conversion!AL$14:AL$114)</f>
        <v>0</v>
      </c>
      <c r="AM15" s="429">
        <f ca="1">SUMIF(Conversion!$FB$14:$FB$114,$C15,Conversion!AM$14:AM$114)</f>
        <v>0</v>
      </c>
      <c r="AN15" s="429">
        <f ca="1">SUMIF(Conversion!$FB$14:$FB$114,$C15,Conversion!AN$14:AN$114)</f>
        <v>0</v>
      </c>
      <c r="AO15" s="429">
        <f ca="1">SUMIF(Conversion!$FB$14:$FB$114,$C15,Conversion!AO$14:AO$114)</f>
        <v>0</v>
      </c>
      <c r="AP15" s="429">
        <f ca="1">SUMIF(Conversion!$FB$14:$FB$114,$C15,Conversion!AP$14:AP$114)</f>
        <v>0</v>
      </c>
      <c r="AQ15" s="429">
        <f ca="1">SUMIF(Conversion!$FB$14:$FB$114,$C15,Conversion!AQ$14:AQ$114)</f>
        <v>0</v>
      </c>
      <c r="AR15" s="429">
        <f ca="1">SUMIF(Conversion!$FB$14:$FB$114,$C15,Conversion!AR$14:AR$114)</f>
        <v>0</v>
      </c>
      <c r="AS15" s="429">
        <f ca="1">SUMIF(Conversion!$FB$14:$FB$114,$C15,Conversion!AS$14:AS$114)</f>
        <v>0</v>
      </c>
      <c r="AT15" s="429">
        <f ca="1">SUMIF(Conversion!$FB$14:$FB$114,$C15,Conversion!AT$14:AT$114)</f>
        <v>200900</v>
      </c>
      <c r="AU15" s="429">
        <f ca="1">SUMIF(Conversion!$FB$14:$FB$114,$C15,Conversion!AU$14:AU$114)</f>
        <v>0</v>
      </c>
      <c r="AV15" s="429">
        <f ca="1">SUMIF(Conversion!$FB$14:$FB$114,$C15,Conversion!AV$14:AV$114)</f>
        <v>0</v>
      </c>
      <c r="AW15" s="429">
        <f ca="1">SUMIF(Conversion!$FB$14:$FB$114,$C15,Conversion!AW$14:AW$114)</f>
        <v>0</v>
      </c>
      <c r="AX15" s="429">
        <f ca="1">SUMIF(Conversion!$FB$14:$FB$114,$C15,Conversion!AX$14:AX$114)</f>
        <v>0</v>
      </c>
      <c r="AY15" s="429">
        <f ca="1">SUMIF(Conversion!$FB$14:$FB$114,$C15,Conversion!AY$14:AY$114)</f>
        <v>0</v>
      </c>
      <c r="AZ15" s="429">
        <f ca="1">SUMIF(Conversion!$FB$14:$FB$114,$C15,Conversion!AZ$14:AZ$114)</f>
        <v>0</v>
      </c>
      <c r="BA15" s="429">
        <f ca="1">SUMIF(Conversion!$FB$14:$FB$114,$C15,Conversion!BA$14:BA$114)</f>
        <v>0</v>
      </c>
      <c r="BB15" s="429">
        <f ca="1">SUMIF(Conversion!$FB$14:$FB$114,$C15,Conversion!BB$14:BB$114)</f>
        <v>0</v>
      </c>
      <c r="BC15" s="429">
        <f ca="1">SUMIF(Conversion!$FB$14:$FB$114,$C15,Conversion!BC$14:BC$114)</f>
        <v>0</v>
      </c>
      <c r="BD15" s="429">
        <f ca="1">SUMIF(Conversion!$FB$14:$FB$114,$C15,Conversion!BD$14:BD$114)</f>
        <v>0</v>
      </c>
      <c r="BE15" s="429">
        <f ca="1">SUMIF(Conversion!$FB$14:$FB$114,$C15,Conversion!BE$14:BE$114)</f>
        <v>0</v>
      </c>
      <c r="BF15" s="429">
        <f ca="1">SUMIF(Conversion!$FB$14:$FB$114,$C15,Conversion!BF$14:BF$114)</f>
        <v>204918</v>
      </c>
      <c r="BG15" s="429">
        <f ca="1">SUMIF(Conversion!$FB$14:$FB$114,$C15,Conversion!BG$14:BG$114)</f>
        <v>0</v>
      </c>
      <c r="BH15" s="429">
        <f ca="1">SUMIF(Conversion!$FB$14:$FB$114,$C15,Conversion!BH$14:BH$114)</f>
        <v>0</v>
      </c>
      <c r="BI15" s="429">
        <f ca="1">SUMIF(Conversion!$FB$14:$FB$114,$C15,Conversion!BI$14:BI$114)</f>
        <v>0</v>
      </c>
      <c r="BJ15" s="429">
        <f ca="1">SUMIF(Conversion!$FB$14:$FB$114,$C15,Conversion!BJ$14:BJ$114)</f>
        <v>0</v>
      </c>
      <c r="BK15" s="429">
        <f ca="1">SUMIF(Conversion!$FB$14:$FB$114,$C15,Conversion!BK$14:BK$114)</f>
        <v>0</v>
      </c>
      <c r="BL15" s="429">
        <f ca="1">SUMIF(Conversion!$FB$14:$FB$114,$C15,Conversion!BL$14:BL$114)</f>
        <v>0</v>
      </c>
      <c r="BM15" s="429">
        <f ca="1">SUMIF(Conversion!$FB$14:$FB$114,$C15,Conversion!BM$14:BM$114)</f>
        <v>0</v>
      </c>
      <c r="BN15" s="429">
        <f ca="1">SUMIF(Conversion!$FB$14:$FB$114,$C15,Conversion!BN$14:BN$114)</f>
        <v>0</v>
      </c>
      <c r="BO15" s="429">
        <f ca="1">SUMIF(Conversion!$FB$14:$FB$114,$C15,Conversion!BO$14:BO$114)</f>
        <v>0</v>
      </c>
      <c r="BP15" s="429">
        <f ca="1">SUMIF(Conversion!$FB$14:$FB$114,$C15,Conversion!BP$14:BP$114)</f>
        <v>0</v>
      </c>
      <c r="BQ15" s="429">
        <f ca="1">SUMIF(Conversion!$FB$14:$FB$114,$C15,Conversion!BQ$14:BQ$114)</f>
        <v>0</v>
      </c>
      <c r="BR15" s="429">
        <f ca="1">SUMIF(Conversion!$FB$14:$FB$114,$C15,Conversion!BR$14:BR$114)</f>
        <v>1045081.8</v>
      </c>
      <c r="BS15" s="429">
        <f ca="1">SUMIF(Conversion!$FB$14:$FB$114,$C15,Conversion!BS$14:BS$114)</f>
        <v>0</v>
      </c>
      <c r="BT15" s="429">
        <f ca="1">SUMIF(Conversion!$FB$14:$FB$114,$C15,Conversion!BT$14:BT$114)</f>
        <v>0</v>
      </c>
      <c r="BU15" s="429">
        <f ca="1">SUMIF(Conversion!$FB$14:$FB$114,$C15,Conversion!BU$14:BU$114)</f>
        <v>0</v>
      </c>
      <c r="BV15" s="429">
        <f ca="1">SUMIF(Conversion!$FB$14:$FB$114,$C15,Conversion!BV$14:BV$114)</f>
        <v>0</v>
      </c>
      <c r="BW15" s="429">
        <f ca="1">SUMIF(Conversion!$FB$14:$FB$114,$C15,Conversion!BW$14:BW$114)</f>
        <v>0</v>
      </c>
      <c r="BX15" s="429">
        <f ca="1">SUMIF(Conversion!$FB$14:$FB$114,$C15,Conversion!BX$14:BX$114)</f>
        <v>0</v>
      </c>
      <c r="BY15" s="429">
        <f ca="1">SUMIF(Conversion!$FB$14:$FB$114,$C15,Conversion!BY$14:BY$114)</f>
        <v>0</v>
      </c>
      <c r="BZ15" s="429">
        <f ca="1">SUMIF(Conversion!$FB$14:$FB$114,$C15,Conversion!BZ$14:BZ$114)</f>
        <v>0</v>
      </c>
      <c r="CA15" s="429">
        <f ca="1">SUMIF(Conversion!$FB$14:$FB$114,$C15,Conversion!CA$14:CA$114)</f>
        <v>0</v>
      </c>
      <c r="CB15" s="429">
        <f ca="1">SUMIF(Conversion!$FB$14:$FB$114,$C15,Conversion!CB$14:CB$114)</f>
        <v>0</v>
      </c>
      <c r="CC15" s="429">
        <f ca="1">SUMIF(Conversion!$FB$14:$FB$114,$C15,Conversion!CC$14:CC$114)</f>
        <v>0</v>
      </c>
      <c r="CD15" s="429">
        <f ca="1">SUMIF(Conversion!$FB$14:$FB$114,$C15,Conversion!CD$14:CD$114)</f>
        <v>213196.68719999999</v>
      </c>
      <c r="CE15" s="429">
        <f ca="1">SUMIF(Conversion!$FB$14:$FB$114,$C15,Conversion!CE$14:CE$114)</f>
        <v>0</v>
      </c>
      <c r="CF15" s="429">
        <f ca="1">SUMIF(Conversion!$FB$14:$FB$114,$C15,Conversion!CF$14:CF$114)</f>
        <v>0</v>
      </c>
      <c r="CG15" s="429">
        <f ca="1">SUMIF(Conversion!$FB$14:$FB$114,$C15,Conversion!CG$14:CG$114)</f>
        <v>0</v>
      </c>
      <c r="CH15" s="429">
        <f ca="1">SUMIF(Conversion!$FB$14:$FB$114,$C15,Conversion!CH$14:CH$114)</f>
        <v>0</v>
      </c>
      <c r="CI15" s="429">
        <f ca="1">SUMIF(Conversion!$FB$14:$FB$114,$C15,Conversion!CI$14:CI$114)</f>
        <v>0</v>
      </c>
      <c r="CJ15" s="429">
        <f ca="1">SUMIF(Conversion!$FB$14:$FB$114,$C15,Conversion!CJ$14:CJ$114)</f>
        <v>0</v>
      </c>
      <c r="CK15" s="429">
        <f ca="1">SUMIF(Conversion!$FB$14:$FB$114,$C15,Conversion!CK$14:CK$114)</f>
        <v>0</v>
      </c>
      <c r="CL15" s="429">
        <f ca="1">SUMIF(Conversion!$FB$14:$FB$114,$C15,Conversion!CL$14:CL$114)</f>
        <v>0</v>
      </c>
      <c r="CM15" s="429">
        <f ca="1">SUMIF(Conversion!$FB$14:$FB$114,$C15,Conversion!CM$14:CM$114)</f>
        <v>0</v>
      </c>
      <c r="CN15" s="429">
        <f ca="1">SUMIF(Conversion!$FB$14:$FB$114,$C15,Conversion!CN$14:CN$114)</f>
        <v>0</v>
      </c>
      <c r="CO15" s="429">
        <f ca="1">SUMIF(Conversion!$FB$14:$FB$114,$C15,Conversion!CO$14:CO$114)</f>
        <v>0</v>
      </c>
      <c r="CP15" s="429">
        <f ca="1">SUMIF(Conversion!$FB$14:$FB$114,$C15,Conversion!CP$14:CP$114)</f>
        <v>217460.62094399999</v>
      </c>
      <c r="CQ15" s="429">
        <f ca="1">SUMIF(Conversion!$FB$14:$FB$114,$C15,Conversion!CQ$14:CQ$114)</f>
        <v>0</v>
      </c>
      <c r="CR15" s="429">
        <f ca="1">SUMIF(Conversion!$FB$14:$FB$114,$C15,Conversion!CR$14:CR$114)</f>
        <v>0</v>
      </c>
      <c r="CS15" s="429">
        <f ca="1">SUMIF(Conversion!$FB$14:$FB$114,$C15,Conversion!CS$14:CS$114)</f>
        <v>0</v>
      </c>
      <c r="CT15" s="429">
        <f ca="1">SUMIF(Conversion!$FB$14:$FB$114,$C15,Conversion!CT$14:CT$114)</f>
        <v>0</v>
      </c>
      <c r="CU15" s="429">
        <f ca="1">SUMIF(Conversion!$FB$14:$FB$114,$C15,Conversion!CU$14:CU$114)</f>
        <v>0</v>
      </c>
      <c r="CV15" s="429">
        <f ca="1">SUMIF(Conversion!$FB$14:$FB$114,$C15,Conversion!CV$14:CV$114)</f>
        <v>0</v>
      </c>
      <c r="CW15" s="429">
        <f ca="1">SUMIF(Conversion!$FB$14:$FB$114,$C15,Conversion!CW$14:CW$114)</f>
        <v>0</v>
      </c>
      <c r="CX15" s="429">
        <f ca="1">SUMIF(Conversion!$FB$14:$FB$114,$C15,Conversion!CX$14:CX$114)</f>
        <v>0</v>
      </c>
      <c r="CY15" s="429">
        <f ca="1">SUMIF(Conversion!$FB$14:$FB$114,$C15,Conversion!CY$14:CY$114)</f>
        <v>0</v>
      </c>
      <c r="CZ15" s="429">
        <f ca="1">SUMIF(Conversion!$FB$14:$FB$114,$C15,Conversion!CZ$14:CZ$114)</f>
        <v>0</v>
      </c>
      <c r="DA15" s="429">
        <f ca="1">SUMIF(Conversion!$FB$14:$FB$114,$C15,Conversion!DA$14:DA$114)</f>
        <v>0</v>
      </c>
      <c r="DB15" s="429">
        <f ca="1">SUMIF(Conversion!$FB$14:$FB$114,$C15,Conversion!DB$14:DB$114)</f>
        <v>0</v>
      </c>
      <c r="DC15" s="429">
        <f ca="1">SUMIF(Conversion!$FB$14:$FB$114,$C15,Conversion!DC$14:DC$114)</f>
        <v>0</v>
      </c>
      <c r="DD15" s="429">
        <f ca="1">SUMIF(Conversion!$FB$14:$FB$114,$C15,Conversion!DD$14:DD$114)</f>
        <v>0</v>
      </c>
      <c r="DE15" s="429">
        <f ca="1">SUMIF(Conversion!$FB$14:$FB$114,$C15,Conversion!DE$14:DE$114)</f>
        <v>0</v>
      </c>
      <c r="DF15" s="429">
        <f ca="1">SUMIF(Conversion!$FB$14:$FB$114,$C15,Conversion!DF$14:DF$114)</f>
        <v>0</v>
      </c>
      <c r="DG15" s="429">
        <f ca="1">SUMIF(Conversion!$FB$14:$FB$114,$C15,Conversion!DG$14:DG$114)</f>
        <v>0</v>
      </c>
      <c r="DH15" s="429">
        <f ca="1">SUMIF(Conversion!$FB$14:$FB$114,$C15,Conversion!DH$14:DH$114)</f>
        <v>0</v>
      </c>
      <c r="DI15" s="429">
        <f ca="1">SUMIF(Conversion!$FB$14:$FB$114,$C15,Conversion!DI$14:DI$114)</f>
        <v>0</v>
      </c>
      <c r="DJ15" s="429">
        <f ca="1">SUMIF(Conversion!$FB$14:$FB$114,$C15,Conversion!DJ$14:DJ$114)</f>
        <v>0</v>
      </c>
      <c r="DK15" s="429">
        <f ca="1">SUMIF(Conversion!$FB$14:$FB$114,$C15,Conversion!DK$14:DK$114)</f>
        <v>0</v>
      </c>
      <c r="DL15" s="429">
        <f ca="1">SUMIF(Conversion!$FB$14:$FB$114,$C15,Conversion!DL$14:DL$114)</f>
        <v>0</v>
      </c>
      <c r="DM15" s="429">
        <f ca="1">SUMIF(Conversion!$FB$14:$FB$114,$C15,Conversion!DM$14:DM$114)</f>
        <v>0</v>
      </c>
      <c r="DN15" s="429">
        <f ca="1">SUMIF(Conversion!$FB$14:$FB$114,$C15,Conversion!DN$14:DN$114)</f>
        <v>0</v>
      </c>
      <c r="DO15" s="429">
        <f ca="1">SUMIF(Conversion!$FB$14:$FB$114,$C15,Conversion!DO$14:DO$114)</f>
        <v>0</v>
      </c>
      <c r="DP15" s="429">
        <f ca="1">SUMIF(Conversion!$FB$14:$FB$114,$C15,Conversion!DP$14:DP$114)</f>
        <v>0</v>
      </c>
      <c r="DQ15" s="429">
        <f ca="1">SUMIF(Conversion!$FB$14:$FB$114,$C15,Conversion!DQ$14:DQ$114)</f>
        <v>0</v>
      </c>
      <c r="DR15" s="429">
        <f ca="1">SUMIF(Conversion!$FB$14:$FB$114,$C15,Conversion!DR$14:DR$114)</f>
        <v>0</v>
      </c>
      <c r="DS15" s="429">
        <f ca="1">SUMIF(Conversion!$FB$14:$FB$114,$C15,Conversion!DS$14:DS$114)</f>
        <v>0</v>
      </c>
      <c r="DT15" s="429">
        <f ca="1">SUMIF(Conversion!$FB$14:$FB$114,$C15,Conversion!DT$14:DT$114)</f>
        <v>0</v>
      </c>
      <c r="DU15" s="429">
        <f ca="1">SUMIF(Conversion!$FB$14:$FB$114,$C15,Conversion!DU$14:DU$114)</f>
        <v>0</v>
      </c>
      <c r="DV15" s="429">
        <f ca="1">SUMIF(Conversion!$FB$14:$FB$114,$C15,Conversion!DV$14:DV$114)</f>
        <v>0</v>
      </c>
      <c r="DW15" s="429">
        <f ca="1">SUMIF(Conversion!$FB$14:$FB$114,$C15,Conversion!DW$14:DW$114)</f>
        <v>0</v>
      </c>
      <c r="DX15" s="429">
        <f ca="1">SUMIF(Conversion!$FB$14:$FB$114,$C15,Conversion!DX$14:DX$114)</f>
        <v>0</v>
      </c>
      <c r="DY15" s="429">
        <f ca="1">SUMIF(Conversion!$FB$14:$FB$114,$C15,Conversion!DY$14:DY$114)</f>
        <v>0</v>
      </c>
      <c r="DZ15" s="429">
        <f ca="1">SUMIF(Conversion!$FB$14:$FB$114,$C15,Conversion!DZ$14:DZ$114)</f>
        <v>0</v>
      </c>
      <c r="EA15" s="429">
        <f ca="1">SUMIF(Conversion!$FB$14:$FB$114,$C15,Conversion!EA$14:EA$114)</f>
        <v>0</v>
      </c>
      <c r="EB15" s="429">
        <f ca="1">SUMIF(Conversion!$FB$14:$FB$114,$C15,Conversion!EB$14:EB$114)</f>
        <v>0</v>
      </c>
      <c r="EC15" s="429">
        <f ca="1">SUMIF(Conversion!$FB$14:$FB$114,$C15,Conversion!EC$14:EC$114)</f>
        <v>0</v>
      </c>
      <c r="ED15" s="429">
        <f ca="1">SUMIF(Conversion!$FB$14:$FB$114,$C15,Conversion!ED$14:ED$114)</f>
        <v>0</v>
      </c>
      <c r="EE15" s="429">
        <f ca="1">SUMIF(Conversion!$FB$14:$FB$114,$C15,Conversion!EE$14:EE$114)</f>
        <v>0</v>
      </c>
      <c r="EF15" s="429">
        <f ca="1">SUMIF(Conversion!$FB$14:$FB$114,$C15,Conversion!EF$14:EF$114)</f>
        <v>0</v>
      </c>
      <c r="EG15" s="429">
        <f ca="1">SUMIF(Conversion!$FB$14:$FB$114,$C15,Conversion!EG$14:EG$114)</f>
        <v>0</v>
      </c>
      <c r="EH15" s="429">
        <f ca="1">SUMIF(Conversion!$FB$14:$FB$114,$C15,Conversion!EH$14:EH$114)</f>
        <v>0</v>
      </c>
      <c r="EI15" s="429">
        <f ca="1">SUMIF(Conversion!$FB$14:$FB$114,$C15,Conversion!EI$14:EI$114)</f>
        <v>0</v>
      </c>
      <c r="EJ15" s="429">
        <f ca="1">SUMIF(Conversion!$FB$14:$FB$114,$C15,Conversion!EJ$14:EJ$114)</f>
        <v>0</v>
      </c>
      <c r="EK15" s="429">
        <f ca="1">SUMIF(Conversion!$FB$14:$FB$114,$C15,Conversion!EK$14:EK$114)</f>
        <v>0</v>
      </c>
      <c r="EL15" s="429">
        <f ca="1">SUMIF(Conversion!$FB$14:$FB$114,$C15,Conversion!EL$14:EL$114)</f>
        <v>0</v>
      </c>
      <c r="EM15" s="429">
        <f ca="1">SUMIF(Conversion!$FB$14:$FB$114,$C15,Conversion!EM$14:EM$114)</f>
        <v>0</v>
      </c>
      <c r="EN15" s="429">
        <f ca="1">SUMIF(Conversion!$FB$14:$FB$114,$C15,Conversion!EN$14:EN$114)</f>
        <v>0</v>
      </c>
      <c r="EO15" s="429">
        <f ca="1">SUMIF(Conversion!$FB$14:$FB$114,$C15,Conversion!EO$14:EO$114)</f>
        <v>0</v>
      </c>
      <c r="EP15" s="429">
        <f ca="1">SUMIF(Conversion!$FB$14:$FB$114,$C15,Conversion!EP$14:EP$114)</f>
        <v>0</v>
      </c>
      <c r="EQ15" s="429">
        <f ca="1">SUMIF(Conversion!$FB$14:$FB$114,$C15,Conversion!EQ$14:EQ$114)</f>
        <v>0</v>
      </c>
      <c r="ER15" s="429">
        <f ca="1">SUMIF(Conversion!$FB$14:$FB$114,$C15,Conversion!ER$14:ER$114)</f>
        <v>0</v>
      </c>
      <c r="ES15" s="429">
        <f ca="1">SUMIF(Conversion!$FB$14:$FB$114,$C15,Conversion!ES$14:ES$114)</f>
        <v>0</v>
      </c>
      <c r="ET15" s="429">
        <f ca="1">SUMIF(Conversion!$FB$14:$FB$114,$C15,Conversion!ET$14:ET$114)</f>
        <v>0</v>
      </c>
      <c r="EU15" s="429">
        <f ca="1">SUMIF(Conversion!$FB$14:$FB$114,$C15,Conversion!EU$14:EU$114)</f>
        <v>0</v>
      </c>
      <c r="EV15" s="429">
        <f ca="1">SUMIF(Conversion!$FB$14:$FB$114,$C15,Conversion!EV$14:EV$114)</f>
        <v>0</v>
      </c>
      <c r="EW15" s="429">
        <f ca="1">SUMIF(Conversion!$FB$14:$FB$114,$C15,Conversion!EW$14:EW$114)</f>
        <v>0</v>
      </c>
      <c r="EX15" s="429">
        <f ca="1">SUMIF(Conversion!$FB$14:$FB$114,$C15,Conversion!EX$14:EX$114)</f>
        <v>0</v>
      </c>
      <c r="EY15" s="612"/>
      <c r="FB15" s="612"/>
    </row>
    <row r="16" spans="1:158" ht="12.95" hidden="1" customHeight="1" outlineLevel="1">
      <c r="A16" s="797" t="str">
        <f>Constants!B179</f>
        <v>Type B (5 years)</v>
      </c>
      <c r="B16" s="798">
        <f>Constants!H179</f>
        <v>60</v>
      </c>
      <c r="C16" s="797" t="str">
        <f>Constants!E179</f>
        <v>5 years</v>
      </c>
      <c r="M16" s="86"/>
      <c r="AC16" s="606"/>
      <c r="AD16" s="606">
        <f>IF($B16=0,0,1/$B16)</f>
        <v>1.6666666666666666E-2</v>
      </c>
      <c r="AE16" s="803">
        <f ca="1">SUM(AF16:EY16)</f>
        <v>108267.73200000002</v>
      </c>
      <c r="AF16" s="429">
        <f>SUMIF(Conversion!$FB$14:$FB$114,$C16,Conversion!AF$14:AF$114)</f>
        <v>108267.73200000002</v>
      </c>
      <c r="AG16" s="429">
        <f ca="1">SUMIF(Conversion!$FB$14:$FB$114,$C16,Conversion!AG$14:AG$114)</f>
        <v>0</v>
      </c>
      <c r="AH16" s="429">
        <f ca="1">SUMIF(Conversion!$FB$14:$FB$114,$C16,Conversion!AH$14:AH$114)</f>
        <v>0</v>
      </c>
      <c r="AI16" s="429">
        <f ca="1">SUMIF(Conversion!$FB$14:$FB$114,$C16,Conversion!AI$14:AI$114)</f>
        <v>0</v>
      </c>
      <c r="AJ16" s="429">
        <f ca="1">SUMIF(Conversion!$FB$14:$FB$114,$C16,Conversion!AJ$14:AJ$114)</f>
        <v>0</v>
      </c>
      <c r="AK16" s="429">
        <f ca="1">SUMIF(Conversion!$FB$14:$FB$114,$C16,Conversion!AK$14:AK$114)</f>
        <v>0</v>
      </c>
      <c r="AL16" s="429">
        <f ca="1">SUMIF(Conversion!$FB$14:$FB$114,$C16,Conversion!AL$14:AL$114)</f>
        <v>0</v>
      </c>
      <c r="AM16" s="429">
        <f ca="1">SUMIF(Conversion!$FB$14:$FB$114,$C16,Conversion!AM$14:AM$114)</f>
        <v>0</v>
      </c>
      <c r="AN16" s="429">
        <f ca="1">SUMIF(Conversion!$FB$14:$FB$114,$C16,Conversion!AN$14:AN$114)</f>
        <v>0</v>
      </c>
      <c r="AO16" s="429">
        <f ca="1">SUMIF(Conversion!$FB$14:$FB$114,$C16,Conversion!AO$14:AO$114)</f>
        <v>0</v>
      </c>
      <c r="AP16" s="429">
        <f ca="1">SUMIF(Conversion!$FB$14:$FB$114,$C16,Conversion!AP$14:AP$114)</f>
        <v>0</v>
      </c>
      <c r="AQ16" s="429">
        <f ca="1">SUMIF(Conversion!$FB$14:$FB$114,$C16,Conversion!AQ$14:AQ$114)</f>
        <v>0</v>
      </c>
      <c r="AR16" s="429">
        <f ca="1">SUMIF(Conversion!$FB$14:$FB$114,$C16,Conversion!AR$14:AR$114)</f>
        <v>0</v>
      </c>
      <c r="AS16" s="429">
        <f ca="1">SUMIF(Conversion!$FB$14:$FB$114,$C16,Conversion!AS$14:AS$114)</f>
        <v>0</v>
      </c>
      <c r="AT16" s="429">
        <f ca="1">SUMIF(Conversion!$FB$14:$FB$114,$C16,Conversion!AT$14:AT$114)</f>
        <v>0</v>
      </c>
      <c r="AU16" s="429">
        <f ca="1">SUMIF(Conversion!$FB$14:$FB$114,$C16,Conversion!AU$14:AU$114)</f>
        <v>0</v>
      </c>
      <c r="AV16" s="429">
        <f ca="1">SUMIF(Conversion!$FB$14:$FB$114,$C16,Conversion!AV$14:AV$114)</f>
        <v>0</v>
      </c>
      <c r="AW16" s="429">
        <f ca="1">SUMIF(Conversion!$FB$14:$FB$114,$C16,Conversion!AW$14:AW$114)</f>
        <v>0</v>
      </c>
      <c r="AX16" s="429">
        <f ca="1">SUMIF(Conversion!$FB$14:$FB$114,$C16,Conversion!AX$14:AX$114)</f>
        <v>0</v>
      </c>
      <c r="AY16" s="429">
        <f ca="1">SUMIF(Conversion!$FB$14:$FB$114,$C16,Conversion!AY$14:AY$114)</f>
        <v>0</v>
      </c>
      <c r="AZ16" s="429">
        <f ca="1">SUMIF(Conversion!$FB$14:$FB$114,$C16,Conversion!AZ$14:AZ$114)</f>
        <v>0</v>
      </c>
      <c r="BA16" s="429">
        <f ca="1">SUMIF(Conversion!$FB$14:$FB$114,$C16,Conversion!BA$14:BA$114)</f>
        <v>0</v>
      </c>
      <c r="BB16" s="429">
        <f ca="1">SUMIF(Conversion!$FB$14:$FB$114,$C16,Conversion!BB$14:BB$114)</f>
        <v>0</v>
      </c>
      <c r="BC16" s="429">
        <f ca="1">SUMIF(Conversion!$FB$14:$FB$114,$C16,Conversion!BC$14:BC$114)</f>
        <v>0</v>
      </c>
      <c r="BD16" s="429">
        <f ca="1">SUMIF(Conversion!$FB$14:$FB$114,$C16,Conversion!BD$14:BD$114)</f>
        <v>0</v>
      </c>
      <c r="BE16" s="429">
        <f ca="1">SUMIF(Conversion!$FB$14:$FB$114,$C16,Conversion!BE$14:BE$114)</f>
        <v>0</v>
      </c>
      <c r="BF16" s="429">
        <f ca="1">SUMIF(Conversion!$FB$14:$FB$114,$C16,Conversion!BF$14:BF$114)</f>
        <v>0</v>
      </c>
      <c r="BG16" s="429">
        <f ca="1">SUMIF(Conversion!$FB$14:$FB$114,$C16,Conversion!BG$14:BG$114)</f>
        <v>0</v>
      </c>
      <c r="BH16" s="429">
        <f ca="1">SUMIF(Conversion!$FB$14:$FB$114,$C16,Conversion!BH$14:BH$114)</f>
        <v>0</v>
      </c>
      <c r="BI16" s="429">
        <f ca="1">SUMIF(Conversion!$FB$14:$FB$114,$C16,Conversion!BI$14:BI$114)</f>
        <v>0</v>
      </c>
      <c r="BJ16" s="429">
        <f ca="1">SUMIF(Conversion!$FB$14:$FB$114,$C16,Conversion!BJ$14:BJ$114)</f>
        <v>0</v>
      </c>
      <c r="BK16" s="429">
        <f ca="1">SUMIF(Conversion!$FB$14:$FB$114,$C16,Conversion!BK$14:BK$114)</f>
        <v>0</v>
      </c>
      <c r="BL16" s="429">
        <f ca="1">SUMIF(Conversion!$FB$14:$FB$114,$C16,Conversion!BL$14:BL$114)</f>
        <v>0</v>
      </c>
      <c r="BM16" s="429">
        <f ca="1">SUMIF(Conversion!$FB$14:$FB$114,$C16,Conversion!BM$14:BM$114)</f>
        <v>0</v>
      </c>
      <c r="BN16" s="429">
        <f ca="1">SUMIF(Conversion!$FB$14:$FB$114,$C16,Conversion!BN$14:BN$114)</f>
        <v>0</v>
      </c>
      <c r="BO16" s="429">
        <f ca="1">SUMIF(Conversion!$FB$14:$FB$114,$C16,Conversion!BO$14:BO$114)</f>
        <v>0</v>
      </c>
      <c r="BP16" s="429">
        <f ca="1">SUMIF(Conversion!$FB$14:$FB$114,$C16,Conversion!BP$14:BP$114)</f>
        <v>0</v>
      </c>
      <c r="BQ16" s="429">
        <f ca="1">SUMIF(Conversion!$FB$14:$FB$114,$C16,Conversion!BQ$14:BQ$114)</f>
        <v>0</v>
      </c>
      <c r="BR16" s="429">
        <f ca="1">SUMIF(Conversion!$FB$14:$FB$114,$C16,Conversion!BR$14:BR$114)</f>
        <v>0</v>
      </c>
      <c r="BS16" s="429">
        <f ca="1">SUMIF(Conversion!$FB$14:$FB$114,$C16,Conversion!BS$14:BS$114)</f>
        <v>0</v>
      </c>
      <c r="BT16" s="429">
        <f ca="1">SUMIF(Conversion!$FB$14:$FB$114,$C16,Conversion!BT$14:BT$114)</f>
        <v>0</v>
      </c>
      <c r="BU16" s="429">
        <f ca="1">SUMIF(Conversion!$FB$14:$FB$114,$C16,Conversion!BU$14:BU$114)</f>
        <v>0</v>
      </c>
      <c r="BV16" s="429">
        <f ca="1">SUMIF(Conversion!$FB$14:$FB$114,$C16,Conversion!BV$14:BV$114)</f>
        <v>0</v>
      </c>
      <c r="BW16" s="429">
        <f ca="1">SUMIF(Conversion!$FB$14:$FB$114,$C16,Conversion!BW$14:BW$114)</f>
        <v>0</v>
      </c>
      <c r="BX16" s="429">
        <f ca="1">SUMIF(Conversion!$FB$14:$FB$114,$C16,Conversion!BX$14:BX$114)</f>
        <v>0</v>
      </c>
      <c r="BY16" s="429">
        <f ca="1">SUMIF(Conversion!$FB$14:$FB$114,$C16,Conversion!BY$14:BY$114)</f>
        <v>0</v>
      </c>
      <c r="BZ16" s="429">
        <f ca="1">SUMIF(Conversion!$FB$14:$FB$114,$C16,Conversion!BZ$14:BZ$114)</f>
        <v>0</v>
      </c>
      <c r="CA16" s="429">
        <f ca="1">SUMIF(Conversion!$FB$14:$FB$114,$C16,Conversion!CA$14:CA$114)</f>
        <v>0</v>
      </c>
      <c r="CB16" s="429">
        <f ca="1">SUMIF(Conversion!$FB$14:$FB$114,$C16,Conversion!CB$14:CB$114)</f>
        <v>0</v>
      </c>
      <c r="CC16" s="429">
        <f ca="1">SUMIF(Conversion!$FB$14:$FB$114,$C16,Conversion!CC$14:CC$114)</f>
        <v>0</v>
      </c>
      <c r="CD16" s="429">
        <f ca="1">SUMIF(Conversion!$FB$14:$FB$114,$C16,Conversion!CD$14:CD$114)</f>
        <v>0</v>
      </c>
      <c r="CE16" s="429">
        <f ca="1">SUMIF(Conversion!$FB$14:$FB$114,$C16,Conversion!CE$14:CE$114)</f>
        <v>0</v>
      </c>
      <c r="CF16" s="429">
        <f ca="1">SUMIF(Conversion!$FB$14:$FB$114,$C16,Conversion!CF$14:CF$114)</f>
        <v>0</v>
      </c>
      <c r="CG16" s="429">
        <f ca="1">SUMIF(Conversion!$FB$14:$FB$114,$C16,Conversion!CG$14:CG$114)</f>
        <v>0</v>
      </c>
      <c r="CH16" s="429">
        <f ca="1">SUMIF(Conversion!$FB$14:$FB$114,$C16,Conversion!CH$14:CH$114)</f>
        <v>0</v>
      </c>
      <c r="CI16" s="429">
        <f ca="1">SUMIF(Conversion!$FB$14:$FB$114,$C16,Conversion!CI$14:CI$114)</f>
        <v>0</v>
      </c>
      <c r="CJ16" s="429">
        <f ca="1">SUMIF(Conversion!$FB$14:$FB$114,$C16,Conversion!CJ$14:CJ$114)</f>
        <v>0</v>
      </c>
      <c r="CK16" s="429">
        <f ca="1">SUMIF(Conversion!$FB$14:$FB$114,$C16,Conversion!CK$14:CK$114)</f>
        <v>0</v>
      </c>
      <c r="CL16" s="429">
        <f ca="1">SUMIF(Conversion!$FB$14:$FB$114,$C16,Conversion!CL$14:CL$114)</f>
        <v>0</v>
      </c>
      <c r="CM16" s="429">
        <f ca="1">SUMIF(Conversion!$FB$14:$FB$114,$C16,Conversion!CM$14:CM$114)</f>
        <v>0</v>
      </c>
      <c r="CN16" s="429">
        <f ca="1">SUMIF(Conversion!$FB$14:$FB$114,$C16,Conversion!CN$14:CN$114)</f>
        <v>0</v>
      </c>
      <c r="CO16" s="429">
        <f ca="1">SUMIF(Conversion!$FB$14:$FB$114,$C16,Conversion!CO$14:CO$114)</f>
        <v>0</v>
      </c>
      <c r="CP16" s="429">
        <f ca="1">SUMIF(Conversion!$FB$14:$FB$114,$C16,Conversion!CP$14:CP$114)</f>
        <v>0</v>
      </c>
      <c r="CQ16" s="429">
        <f ca="1">SUMIF(Conversion!$FB$14:$FB$114,$C16,Conversion!CQ$14:CQ$114)</f>
        <v>0</v>
      </c>
      <c r="CR16" s="429">
        <f ca="1">SUMIF(Conversion!$FB$14:$FB$114,$C16,Conversion!CR$14:CR$114)</f>
        <v>0</v>
      </c>
      <c r="CS16" s="429">
        <f ca="1">SUMIF(Conversion!$FB$14:$FB$114,$C16,Conversion!CS$14:CS$114)</f>
        <v>0</v>
      </c>
      <c r="CT16" s="429">
        <f ca="1">SUMIF(Conversion!$FB$14:$FB$114,$C16,Conversion!CT$14:CT$114)</f>
        <v>0</v>
      </c>
      <c r="CU16" s="429">
        <f ca="1">SUMIF(Conversion!$FB$14:$FB$114,$C16,Conversion!CU$14:CU$114)</f>
        <v>0</v>
      </c>
      <c r="CV16" s="429">
        <f ca="1">SUMIF(Conversion!$FB$14:$FB$114,$C16,Conversion!CV$14:CV$114)</f>
        <v>0</v>
      </c>
      <c r="CW16" s="429">
        <f ca="1">SUMIF(Conversion!$FB$14:$FB$114,$C16,Conversion!CW$14:CW$114)</f>
        <v>0</v>
      </c>
      <c r="CX16" s="429">
        <f ca="1">SUMIF(Conversion!$FB$14:$FB$114,$C16,Conversion!CX$14:CX$114)</f>
        <v>0</v>
      </c>
      <c r="CY16" s="429">
        <f ca="1">SUMIF(Conversion!$FB$14:$FB$114,$C16,Conversion!CY$14:CY$114)</f>
        <v>0</v>
      </c>
      <c r="CZ16" s="429">
        <f ca="1">SUMIF(Conversion!$FB$14:$FB$114,$C16,Conversion!CZ$14:CZ$114)</f>
        <v>0</v>
      </c>
      <c r="DA16" s="429">
        <f ca="1">SUMIF(Conversion!$FB$14:$FB$114,$C16,Conversion!DA$14:DA$114)</f>
        <v>0</v>
      </c>
      <c r="DB16" s="429">
        <f ca="1">SUMIF(Conversion!$FB$14:$FB$114,$C16,Conversion!DB$14:DB$114)</f>
        <v>0</v>
      </c>
      <c r="DC16" s="429">
        <f ca="1">SUMIF(Conversion!$FB$14:$FB$114,$C16,Conversion!DC$14:DC$114)</f>
        <v>0</v>
      </c>
      <c r="DD16" s="429">
        <f ca="1">SUMIF(Conversion!$FB$14:$FB$114,$C16,Conversion!DD$14:DD$114)</f>
        <v>0</v>
      </c>
      <c r="DE16" s="429">
        <f ca="1">SUMIF(Conversion!$FB$14:$FB$114,$C16,Conversion!DE$14:DE$114)</f>
        <v>0</v>
      </c>
      <c r="DF16" s="429">
        <f ca="1">SUMIF(Conversion!$FB$14:$FB$114,$C16,Conversion!DF$14:DF$114)</f>
        <v>0</v>
      </c>
      <c r="DG16" s="429">
        <f ca="1">SUMIF(Conversion!$FB$14:$FB$114,$C16,Conversion!DG$14:DG$114)</f>
        <v>0</v>
      </c>
      <c r="DH16" s="429">
        <f ca="1">SUMIF(Conversion!$FB$14:$FB$114,$C16,Conversion!DH$14:DH$114)</f>
        <v>0</v>
      </c>
      <c r="DI16" s="429">
        <f ca="1">SUMIF(Conversion!$FB$14:$FB$114,$C16,Conversion!DI$14:DI$114)</f>
        <v>0</v>
      </c>
      <c r="DJ16" s="429">
        <f ca="1">SUMIF(Conversion!$FB$14:$FB$114,$C16,Conversion!DJ$14:DJ$114)</f>
        <v>0</v>
      </c>
      <c r="DK16" s="429">
        <f ca="1">SUMIF(Conversion!$FB$14:$FB$114,$C16,Conversion!DK$14:DK$114)</f>
        <v>0</v>
      </c>
      <c r="DL16" s="429">
        <f ca="1">SUMIF(Conversion!$FB$14:$FB$114,$C16,Conversion!DL$14:DL$114)</f>
        <v>0</v>
      </c>
      <c r="DM16" s="429">
        <f ca="1">SUMIF(Conversion!$FB$14:$FB$114,$C16,Conversion!DM$14:DM$114)</f>
        <v>0</v>
      </c>
      <c r="DN16" s="429">
        <f ca="1">SUMIF(Conversion!$FB$14:$FB$114,$C16,Conversion!DN$14:DN$114)</f>
        <v>0</v>
      </c>
      <c r="DO16" s="429">
        <f ca="1">SUMIF(Conversion!$FB$14:$FB$114,$C16,Conversion!DO$14:DO$114)</f>
        <v>0</v>
      </c>
      <c r="DP16" s="429">
        <f ca="1">SUMIF(Conversion!$FB$14:$FB$114,$C16,Conversion!DP$14:DP$114)</f>
        <v>0</v>
      </c>
      <c r="DQ16" s="429">
        <f ca="1">SUMIF(Conversion!$FB$14:$FB$114,$C16,Conversion!DQ$14:DQ$114)</f>
        <v>0</v>
      </c>
      <c r="DR16" s="429">
        <f ca="1">SUMIF(Conversion!$FB$14:$FB$114,$C16,Conversion!DR$14:DR$114)</f>
        <v>0</v>
      </c>
      <c r="DS16" s="429">
        <f ca="1">SUMIF(Conversion!$FB$14:$FB$114,$C16,Conversion!DS$14:DS$114)</f>
        <v>0</v>
      </c>
      <c r="DT16" s="429">
        <f ca="1">SUMIF(Conversion!$FB$14:$FB$114,$C16,Conversion!DT$14:DT$114)</f>
        <v>0</v>
      </c>
      <c r="DU16" s="429">
        <f ca="1">SUMIF(Conversion!$FB$14:$FB$114,$C16,Conversion!DU$14:DU$114)</f>
        <v>0</v>
      </c>
      <c r="DV16" s="429">
        <f ca="1">SUMIF(Conversion!$FB$14:$FB$114,$C16,Conversion!DV$14:DV$114)</f>
        <v>0</v>
      </c>
      <c r="DW16" s="429">
        <f ca="1">SUMIF(Conversion!$FB$14:$FB$114,$C16,Conversion!DW$14:DW$114)</f>
        <v>0</v>
      </c>
      <c r="DX16" s="429">
        <f ca="1">SUMIF(Conversion!$FB$14:$FB$114,$C16,Conversion!DX$14:DX$114)</f>
        <v>0</v>
      </c>
      <c r="DY16" s="429">
        <f ca="1">SUMIF(Conversion!$FB$14:$FB$114,$C16,Conversion!DY$14:DY$114)</f>
        <v>0</v>
      </c>
      <c r="DZ16" s="429">
        <f ca="1">SUMIF(Conversion!$FB$14:$FB$114,$C16,Conversion!DZ$14:DZ$114)</f>
        <v>0</v>
      </c>
      <c r="EA16" s="429">
        <f ca="1">SUMIF(Conversion!$FB$14:$FB$114,$C16,Conversion!EA$14:EA$114)</f>
        <v>0</v>
      </c>
      <c r="EB16" s="429">
        <f ca="1">SUMIF(Conversion!$FB$14:$FB$114,$C16,Conversion!EB$14:EB$114)</f>
        <v>0</v>
      </c>
      <c r="EC16" s="429">
        <f ca="1">SUMIF(Conversion!$FB$14:$FB$114,$C16,Conversion!EC$14:EC$114)</f>
        <v>0</v>
      </c>
      <c r="ED16" s="429">
        <f ca="1">SUMIF(Conversion!$FB$14:$FB$114,$C16,Conversion!ED$14:ED$114)</f>
        <v>0</v>
      </c>
      <c r="EE16" s="429">
        <f ca="1">SUMIF(Conversion!$FB$14:$FB$114,$C16,Conversion!EE$14:EE$114)</f>
        <v>0</v>
      </c>
      <c r="EF16" s="429">
        <f ca="1">SUMIF(Conversion!$FB$14:$FB$114,$C16,Conversion!EF$14:EF$114)</f>
        <v>0</v>
      </c>
      <c r="EG16" s="429">
        <f ca="1">SUMIF(Conversion!$FB$14:$FB$114,$C16,Conversion!EG$14:EG$114)</f>
        <v>0</v>
      </c>
      <c r="EH16" s="429">
        <f ca="1">SUMIF(Conversion!$FB$14:$FB$114,$C16,Conversion!EH$14:EH$114)</f>
        <v>0</v>
      </c>
      <c r="EI16" s="429">
        <f ca="1">SUMIF(Conversion!$FB$14:$FB$114,$C16,Conversion!EI$14:EI$114)</f>
        <v>0</v>
      </c>
      <c r="EJ16" s="429">
        <f ca="1">SUMIF(Conversion!$FB$14:$FB$114,$C16,Conversion!EJ$14:EJ$114)</f>
        <v>0</v>
      </c>
      <c r="EK16" s="429">
        <f ca="1">SUMIF(Conversion!$FB$14:$FB$114,$C16,Conversion!EK$14:EK$114)</f>
        <v>0</v>
      </c>
      <c r="EL16" s="429">
        <f ca="1">SUMIF(Conversion!$FB$14:$FB$114,$C16,Conversion!EL$14:EL$114)</f>
        <v>0</v>
      </c>
      <c r="EM16" s="429">
        <f ca="1">SUMIF(Conversion!$FB$14:$FB$114,$C16,Conversion!EM$14:EM$114)</f>
        <v>0</v>
      </c>
      <c r="EN16" s="429">
        <f ca="1">SUMIF(Conversion!$FB$14:$FB$114,$C16,Conversion!EN$14:EN$114)</f>
        <v>0</v>
      </c>
      <c r="EO16" s="429">
        <f ca="1">SUMIF(Conversion!$FB$14:$FB$114,$C16,Conversion!EO$14:EO$114)</f>
        <v>0</v>
      </c>
      <c r="EP16" s="429">
        <f ca="1">SUMIF(Conversion!$FB$14:$FB$114,$C16,Conversion!EP$14:EP$114)</f>
        <v>0</v>
      </c>
      <c r="EQ16" s="429">
        <f ca="1">SUMIF(Conversion!$FB$14:$FB$114,$C16,Conversion!EQ$14:EQ$114)</f>
        <v>0</v>
      </c>
      <c r="ER16" s="429">
        <f ca="1">SUMIF(Conversion!$FB$14:$FB$114,$C16,Conversion!ER$14:ER$114)</f>
        <v>0</v>
      </c>
      <c r="ES16" s="429">
        <f ca="1">SUMIF(Conversion!$FB$14:$FB$114,$C16,Conversion!ES$14:ES$114)</f>
        <v>0</v>
      </c>
      <c r="ET16" s="429">
        <f ca="1">SUMIF(Conversion!$FB$14:$FB$114,$C16,Conversion!ET$14:ET$114)</f>
        <v>0</v>
      </c>
      <c r="EU16" s="429">
        <f ca="1">SUMIF(Conversion!$FB$14:$FB$114,$C16,Conversion!EU$14:EU$114)</f>
        <v>0</v>
      </c>
      <c r="EV16" s="429">
        <f ca="1">SUMIF(Conversion!$FB$14:$FB$114,$C16,Conversion!EV$14:EV$114)</f>
        <v>0</v>
      </c>
      <c r="EW16" s="429">
        <f ca="1">SUMIF(Conversion!$FB$14:$FB$114,$C16,Conversion!EW$14:EW$114)</f>
        <v>0</v>
      </c>
      <c r="EX16" s="429">
        <f ca="1">SUMIF(Conversion!$FB$14:$FB$114,$C16,Conversion!EX$14:EX$114)</f>
        <v>0</v>
      </c>
      <c r="EY16" s="612"/>
      <c r="FB16" s="612"/>
    </row>
    <row r="17" spans="1:158" ht="12.95" hidden="1" customHeight="1" outlineLevel="1">
      <c r="A17" s="797" t="str">
        <f>Constants!B180</f>
        <v>Type C (7 years)</v>
      </c>
      <c r="B17" s="798">
        <f>Constants!H180</f>
        <v>84</v>
      </c>
      <c r="C17" s="797" t="str">
        <f>Constants!E180</f>
        <v>7 years</v>
      </c>
      <c r="D17" s="804"/>
      <c r="E17" s="804"/>
      <c r="F17" s="804"/>
      <c r="G17" s="804"/>
      <c r="H17" s="804"/>
      <c r="I17" s="804"/>
      <c r="J17" s="804"/>
      <c r="K17" s="804"/>
      <c r="L17" s="804"/>
      <c r="M17" s="805"/>
      <c r="N17" s="804"/>
      <c r="O17" s="804"/>
      <c r="P17" s="804"/>
      <c r="Q17" s="804"/>
      <c r="R17" s="804"/>
      <c r="S17" s="804"/>
      <c r="T17" s="804"/>
      <c r="U17" s="804"/>
      <c r="V17" s="804"/>
      <c r="W17" s="804"/>
      <c r="X17" s="804"/>
      <c r="Y17" s="804"/>
      <c r="Z17" s="804"/>
      <c r="AA17" s="804"/>
      <c r="AB17" s="805"/>
      <c r="AC17" s="607"/>
      <c r="AD17" s="608">
        <f>IF($B17=0,0,1/$B17)</f>
        <v>1.1904761904761904E-2</v>
      </c>
      <c r="AE17" s="803">
        <f>SUM(AF17:EY17)</f>
        <v>0</v>
      </c>
      <c r="AF17" s="429">
        <f>SUMIF(Conversion!$FB$14:$FB$114,$C17,Conversion!AF$14:AF$114)</f>
        <v>0</v>
      </c>
      <c r="AG17" s="429">
        <f>SUMIF(Conversion!$FB$14:$FB$114,$C17,Conversion!AG$14:AG$114)</f>
        <v>0</v>
      </c>
      <c r="AH17" s="429">
        <f>SUMIF(Conversion!$FB$14:$FB$114,$C17,Conversion!AH$14:AH$114)</f>
        <v>0</v>
      </c>
      <c r="AI17" s="429">
        <f>SUMIF(Conversion!$FB$14:$FB$114,$C17,Conversion!AI$14:AI$114)</f>
        <v>0</v>
      </c>
      <c r="AJ17" s="429">
        <f>SUMIF(Conversion!$FB$14:$FB$114,$C17,Conversion!AJ$14:AJ$114)</f>
        <v>0</v>
      </c>
      <c r="AK17" s="429">
        <f>SUMIF(Conversion!$FB$14:$FB$114,$C17,Conversion!AK$14:AK$114)</f>
        <v>0</v>
      </c>
      <c r="AL17" s="429">
        <f>SUMIF(Conversion!$FB$14:$FB$114,$C17,Conversion!AL$14:AL$114)</f>
        <v>0</v>
      </c>
      <c r="AM17" s="429">
        <f>SUMIF(Conversion!$FB$14:$FB$114,$C17,Conversion!AM$14:AM$114)</f>
        <v>0</v>
      </c>
      <c r="AN17" s="429">
        <f>SUMIF(Conversion!$FB$14:$FB$114,$C17,Conversion!AN$14:AN$114)</f>
        <v>0</v>
      </c>
      <c r="AO17" s="429">
        <f>SUMIF(Conversion!$FB$14:$FB$114,$C17,Conversion!AO$14:AO$114)</f>
        <v>0</v>
      </c>
      <c r="AP17" s="429">
        <f>SUMIF(Conversion!$FB$14:$FB$114,$C17,Conversion!AP$14:AP$114)</f>
        <v>0</v>
      </c>
      <c r="AQ17" s="429">
        <f>SUMIF(Conversion!$FB$14:$FB$114,$C17,Conversion!AQ$14:AQ$114)</f>
        <v>0</v>
      </c>
      <c r="AR17" s="429">
        <f>SUMIF(Conversion!$FB$14:$FB$114,$C17,Conversion!AR$14:AR$114)</f>
        <v>0</v>
      </c>
      <c r="AS17" s="429">
        <f>SUMIF(Conversion!$FB$14:$FB$114,$C17,Conversion!AS$14:AS$114)</f>
        <v>0</v>
      </c>
      <c r="AT17" s="429">
        <f>SUMIF(Conversion!$FB$14:$FB$114,$C17,Conversion!AT$14:AT$114)</f>
        <v>0</v>
      </c>
      <c r="AU17" s="429">
        <f>SUMIF(Conversion!$FB$14:$FB$114,$C17,Conversion!AU$14:AU$114)</f>
        <v>0</v>
      </c>
      <c r="AV17" s="429">
        <f>SUMIF(Conversion!$FB$14:$FB$114,$C17,Conversion!AV$14:AV$114)</f>
        <v>0</v>
      </c>
      <c r="AW17" s="429">
        <f>SUMIF(Conversion!$FB$14:$FB$114,$C17,Conversion!AW$14:AW$114)</f>
        <v>0</v>
      </c>
      <c r="AX17" s="429">
        <f>SUMIF(Conversion!$FB$14:$FB$114,$C17,Conversion!AX$14:AX$114)</f>
        <v>0</v>
      </c>
      <c r="AY17" s="429">
        <f>SUMIF(Conversion!$FB$14:$FB$114,$C17,Conversion!AY$14:AY$114)</f>
        <v>0</v>
      </c>
      <c r="AZ17" s="429">
        <f>SUMIF(Conversion!$FB$14:$FB$114,$C17,Conversion!AZ$14:AZ$114)</f>
        <v>0</v>
      </c>
      <c r="BA17" s="429">
        <f>SUMIF(Conversion!$FB$14:$FB$114,$C17,Conversion!BA$14:BA$114)</f>
        <v>0</v>
      </c>
      <c r="BB17" s="429">
        <f>SUMIF(Conversion!$FB$14:$FB$114,$C17,Conversion!BB$14:BB$114)</f>
        <v>0</v>
      </c>
      <c r="BC17" s="429">
        <f>SUMIF(Conversion!$FB$14:$FB$114,$C17,Conversion!BC$14:BC$114)</f>
        <v>0</v>
      </c>
      <c r="BD17" s="429">
        <f>SUMIF(Conversion!$FB$14:$FB$114,$C17,Conversion!BD$14:BD$114)</f>
        <v>0</v>
      </c>
      <c r="BE17" s="429">
        <f>SUMIF(Conversion!$FB$14:$FB$114,$C17,Conversion!BE$14:BE$114)</f>
        <v>0</v>
      </c>
      <c r="BF17" s="429">
        <f>SUMIF(Conversion!$FB$14:$FB$114,$C17,Conversion!BF$14:BF$114)</f>
        <v>0</v>
      </c>
      <c r="BG17" s="429">
        <f>SUMIF(Conversion!$FB$14:$FB$114,$C17,Conversion!BG$14:BG$114)</f>
        <v>0</v>
      </c>
      <c r="BH17" s="429">
        <f>SUMIF(Conversion!$FB$14:$FB$114,$C17,Conversion!BH$14:BH$114)</f>
        <v>0</v>
      </c>
      <c r="BI17" s="429">
        <f>SUMIF(Conversion!$FB$14:$FB$114,$C17,Conversion!BI$14:BI$114)</f>
        <v>0</v>
      </c>
      <c r="BJ17" s="429">
        <f>SUMIF(Conversion!$FB$14:$FB$114,$C17,Conversion!BJ$14:BJ$114)</f>
        <v>0</v>
      </c>
      <c r="BK17" s="429">
        <f>SUMIF(Conversion!$FB$14:$FB$114,$C17,Conversion!BK$14:BK$114)</f>
        <v>0</v>
      </c>
      <c r="BL17" s="429">
        <f>SUMIF(Conversion!$FB$14:$FB$114,$C17,Conversion!BL$14:BL$114)</f>
        <v>0</v>
      </c>
      <c r="BM17" s="429">
        <f>SUMIF(Conversion!$FB$14:$FB$114,$C17,Conversion!BM$14:BM$114)</f>
        <v>0</v>
      </c>
      <c r="BN17" s="429">
        <f>SUMIF(Conversion!$FB$14:$FB$114,$C17,Conversion!BN$14:BN$114)</f>
        <v>0</v>
      </c>
      <c r="BO17" s="429">
        <f>SUMIF(Conversion!$FB$14:$FB$114,$C17,Conversion!BO$14:BO$114)</f>
        <v>0</v>
      </c>
      <c r="BP17" s="429">
        <f>SUMIF(Conversion!$FB$14:$FB$114,$C17,Conversion!BP$14:BP$114)</f>
        <v>0</v>
      </c>
      <c r="BQ17" s="429">
        <f>SUMIF(Conversion!$FB$14:$FB$114,$C17,Conversion!BQ$14:BQ$114)</f>
        <v>0</v>
      </c>
      <c r="BR17" s="429">
        <f>SUMIF(Conversion!$FB$14:$FB$114,$C17,Conversion!BR$14:BR$114)</f>
        <v>0</v>
      </c>
      <c r="BS17" s="429">
        <f>SUMIF(Conversion!$FB$14:$FB$114,$C17,Conversion!BS$14:BS$114)</f>
        <v>0</v>
      </c>
      <c r="BT17" s="429">
        <f>SUMIF(Conversion!$FB$14:$FB$114,$C17,Conversion!BT$14:BT$114)</f>
        <v>0</v>
      </c>
      <c r="BU17" s="429">
        <f>SUMIF(Conversion!$FB$14:$FB$114,$C17,Conversion!BU$14:BU$114)</f>
        <v>0</v>
      </c>
      <c r="BV17" s="429">
        <f>SUMIF(Conversion!$FB$14:$FB$114,$C17,Conversion!BV$14:BV$114)</f>
        <v>0</v>
      </c>
      <c r="BW17" s="429">
        <f>SUMIF(Conversion!$FB$14:$FB$114,$C17,Conversion!BW$14:BW$114)</f>
        <v>0</v>
      </c>
      <c r="BX17" s="429">
        <f>SUMIF(Conversion!$FB$14:$FB$114,$C17,Conversion!BX$14:BX$114)</f>
        <v>0</v>
      </c>
      <c r="BY17" s="429">
        <f>SUMIF(Conversion!$FB$14:$FB$114,$C17,Conversion!BY$14:BY$114)</f>
        <v>0</v>
      </c>
      <c r="BZ17" s="429">
        <f>SUMIF(Conversion!$FB$14:$FB$114,$C17,Conversion!BZ$14:BZ$114)</f>
        <v>0</v>
      </c>
      <c r="CA17" s="429">
        <f>SUMIF(Conversion!$FB$14:$FB$114,$C17,Conversion!CA$14:CA$114)</f>
        <v>0</v>
      </c>
      <c r="CB17" s="429">
        <f>SUMIF(Conversion!$FB$14:$FB$114,$C17,Conversion!CB$14:CB$114)</f>
        <v>0</v>
      </c>
      <c r="CC17" s="429">
        <f>SUMIF(Conversion!$FB$14:$FB$114,$C17,Conversion!CC$14:CC$114)</f>
        <v>0</v>
      </c>
      <c r="CD17" s="429">
        <f>SUMIF(Conversion!$FB$14:$FB$114,$C17,Conversion!CD$14:CD$114)</f>
        <v>0</v>
      </c>
      <c r="CE17" s="429">
        <f>SUMIF(Conversion!$FB$14:$FB$114,$C17,Conversion!CE$14:CE$114)</f>
        <v>0</v>
      </c>
      <c r="CF17" s="429">
        <f>SUMIF(Conversion!$FB$14:$FB$114,$C17,Conversion!CF$14:CF$114)</f>
        <v>0</v>
      </c>
      <c r="CG17" s="429">
        <f>SUMIF(Conversion!$FB$14:$FB$114,$C17,Conversion!CG$14:CG$114)</f>
        <v>0</v>
      </c>
      <c r="CH17" s="429">
        <f>SUMIF(Conversion!$FB$14:$FB$114,$C17,Conversion!CH$14:CH$114)</f>
        <v>0</v>
      </c>
      <c r="CI17" s="429">
        <f>SUMIF(Conversion!$FB$14:$FB$114,$C17,Conversion!CI$14:CI$114)</f>
        <v>0</v>
      </c>
      <c r="CJ17" s="429">
        <f>SUMIF(Conversion!$FB$14:$FB$114,$C17,Conversion!CJ$14:CJ$114)</f>
        <v>0</v>
      </c>
      <c r="CK17" s="429">
        <f>SUMIF(Conversion!$FB$14:$FB$114,$C17,Conversion!CK$14:CK$114)</f>
        <v>0</v>
      </c>
      <c r="CL17" s="429">
        <f>SUMIF(Conversion!$FB$14:$FB$114,$C17,Conversion!CL$14:CL$114)</f>
        <v>0</v>
      </c>
      <c r="CM17" s="429">
        <f>SUMIF(Conversion!$FB$14:$FB$114,$C17,Conversion!CM$14:CM$114)</f>
        <v>0</v>
      </c>
      <c r="CN17" s="429">
        <f>SUMIF(Conversion!$FB$14:$FB$114,$C17,Conversion!CN$14:CN$114)</f>
        <v>0</v>
      </c>
      <c r="CO17" s="429">
        <f>SUMIF(Conversion!$FB$14:$FB$114,$C17,Conversion!CO$14:CO$114)</f>
        <v>0</v>
      </c>
      <c r="CP17" s="429">
        <f>SUMIF(Conversion!$FB$14:$FB$114,$C17,Conversion!CP$14:CP$114)</f>
        <v>0</v>
      </c>
      <c r="CQ17" s="429">
        <f>SUMIF(Conversion!$FB$14:$FB$114,$C17,Conversion!CQ$14:CQ$114)</f>
        <v>0</v>
      </c>
      <c r="CR17" s="429">
        <f>SUMIF(Conversion!$FB$14:$FB$114,$C17,Conversion!CR$14:CR$114)</f>
        <v>0</v>
      </c>
      <c r="CS17" s="429">
        <f>SUMIF(Conversion!$FB$14:$FB$114,$C17,Conversion!CS$14:CS$114)</f>
        <v>0</v>
      </c>
      <c r="CT17" s="429">
        <f>SUMIF(Conversion!$FB$14:$FB$114,$C17,Conversion!CT$14:CT$114)</f>
        <v>0</v>
      </c>
      <c r="CU17" s="429">
        <f>SUMIF(Conversion!$FB$14:$FB$114,$C17,Conversion!CU$14:CU$114)</f>
        <v>0</v>
      </c>
      <c r="CV17" s="429">
        <f>SUMIF(Conversion!$FB$14:$FB$114,$C17,Conversion!CV$14:CV$114)</f>
        <v>0</v>
      </c>
      <c r="CW17" s="429">
        <f>SUMIF(Conversion!$FB$14:$FB$114,$C17,Conversion!CW$14:CW$114)</f>
        <v>0</v>
      </c>
      <c r="CX17" s="429">
        <f>SUMIF(Conversion!$FB$14:$FB$114,$C17,Conversion!CX$14:CX$114)</f>
        <v>0</v>
      </c>
      <c r="CY17" s="429">
        <f>SUMIF(Conversion!$FB$14:$FB$114,$C17,Conversion!CY$14:CY$114)</f>
        <v>0</v>
      </c>
      <c r="CZ17" s="429">
        <f>SUMIF(Conversion!$FB$14:$FB$114,$C17,Conversion!CZ$14:CZ$114)</f>
        <v>0</v>
      </c>
      <c r="DA17" s="429">
        <f>SUMIF(Conversion!$FB$14:$FB$114,$C17,Conversion!DA$14:DA$114)</f>
        <v>0</v>
      </c>
      <c r="DB17" s="429">
        <f>SUMIF(Conversion!$FB$14:$FB$114,$C17,Conversion!DB$14:DB$114)</f>
        <v>0</v>
      </c>
      <c r="DC17" s="429">
        <f>SUMIF(Conversion!$FB$14:$FB$114,$C17,Conversion!DC$14:DC$114)</f>
        <v>0</v>
      </c>
      <c r="DD17" s="429">
        <f>SUMIF(Conversion!$FB$14:$FB$114,$C17,Conversion!DD$14:DD$114)</f>
        <v>0</v>
      </c>
      <c r="DE17" s="429">
        <f>SUMIF(Conversion!$FB$14:$FB$114,$C17,Conversion!DE$14:DE$114)</f>
        <v>0</v>
      </c>
      <c r="DF17" s="429">
        <f>SUMIF(Conversion!$FB$14:$FB$114,$C17,Conversion!DF$14:DF$114)</f>
        <v>0</v>
      </c>
      <c r="DG17" s="429">
        <f>SUMIF(Conversion!$FB$14:$FB$114,$C17,Conversion!DG$14:DG$114)</f>
        <v>0</v>
      </c>
      <c r="DH17" s="429">
        <f>SUMIF(Conversion!$FB$14:$FB$114,$C17,Conversion!DH$14:DH$114)</f>
        <v>0</v>
      </c>
      <c r="DI17" s="429">
        <f>SUMIF(Conversion!$FB$14:$FB$114,$C17,Conversion!DI$14:DI$114)</f>
        <v>0</v>
      </c>
      <c r="DJ17" s="429">
        <f>SUMIF(Conversion!$FB$14:$FB$114,$C17,Conversion!DJ$14:DJ$114)</f>
        <v>0</v>
      </c>
      <c r="DK17" s="429">
        <f>SUMIF(Conversion!$FB$14:$FB$114,$C17,Conversion!DK$14:DK$114)</f>
        <v>0</v>
      </c>
      <c r="DL17" s="429">
        <f>SUMIF(Conversion!$FB$14:$FB$114,$C17,Conversion!DL$14:DL$114)</f>
        <v>0</v>
      </c>
      <c r="DM17" s="429">
        <f>SUMIF(Conversion!$FB$14:$FB$114,$C17,Conversion!DM$14:DM$114)</f>
        <v>0</v>
      </c>
      <c r="DN17" s="429">
        <f>SUMIF(Conversion!$FB$14:$FB$114,$C17,Conversion!DN$14:DN$114)</f>
        <v>0</v>
      </c>
      <c r="DO17" s="429">
        <f>SUMIF(Conversion!$FB$14:$FB$114,$C17,Conversion!DO$14:DO$114)</f>
        <v>0</v>
      </c>
      <c r="DP17" s="429">
        <f>SUMIF(Conversion!$FB$14:$FB$114,$C17,Conversion!DP$14:DP$114)</f>
        <v>0</v>
      </c>
      <c r="DQ17" s="429">
        <f>SUMIF(Conversion!$FB$14:$FB$114,$C17,Conversion!DQ$14:DQ$114)</f>
        <v>0</v>
      </c>
      <c r="DR17" s="429">
        <f>SUMIF(Conversion!$FB$14:$FB$114,$C17,Conversion!DR$14:DR$114)</f>
        <v>0</v>
      </c>
      <c r="DS17" s="429">
        <f>SUMIF(Conversion!$FB$14:$FB$114,$C17,Conversion!DS$14:DS$114)</f>
        <v>0</v>
      </c>
      <c r="DT17" s="429">
        <f>SUMIF(Conversion!$FB$14:$FB$114,$C17,Conversion!DT$14:DT$114)</f>
        <v>0</v>
      </c>
      <c r="DU17" s="429">
        <f>SUMIF(Conversion!$FB$14:$FB$114,$C17,Conversion!DU$14:DU$114)</f>
        <v>0</v>
      </c>
      <c r="DV17" s="429">
        <f>SUMIF(Conversion!$FB$14:$FB$114,$C17,Conversion!DV$14:DV$114)</f>
        <v>0</v>
      </c>
      <c r="DW17" s="429">
        <f>SUMIF(Conversion!$FB$14:$FB$114,$C17,Conversion!DW$14:DW$114)</f>
        <v>0</v>
      </c>
      <c r="DX17" s="429">
        <f>SUMIF(Conversion!$FB$14:$FB$114,$C17,Conversion!DX$14:DX$114)</f>
        <v>0</v>
      </c>
      <c r="DY17" s="429">
        <f>SUMIF(Conversion!$FB$14:$FB$114,$C17,Conversion!DY$14:DY$114)</f>
        <v>0</v>
      </c>
      <c r="DZ17" s="429">
        <f>SUMIF(Conversion!$FB$14:$FB$114,$C17,Conversion!DZ$14:DZ$114)</f>
        <v>0</v>
      </c>
      <c r="EA17" s="429">
        <f>SUMIF(Conversion!$FB$14:$FB$114,$C17,Conversion!EA$14:EA$114)</f>
        <v>0</v>
      </c>
      <c r="EB17" s="429">
        <f>SUMIF(Conversion!$FB$14:$FB$114,$C17,Conversion!EB$14:EB$114)</f>
        <v>0</v>
      </c>
      <c r="EC17" s="429">
        <f>SUMIF(Conversion!$FB$14:$FB$114,$C17,Conversion!EC$14:EC$114)</f>
        <v>0</v>
      </c>
      <c r="ED17" s="429">
        <f>SUMIF(Conversion!$FB$14:$FB$114,$C17,Conversion!ED$14:ED$114)</f>
        <v>0</v>
      </c>
      <c r="EE17" s="429">
        <f>SUMIF(Conversion!$FB$14:$FB$114,$C17,Conversion!EE$14:EE$114)</f>
        <v>0</v>
      </c>
      <c r="EF17" s="429">
        <f>SUMIF(Conversion!$FB$14:$FB$114,$C17,Conversion!EF$14:EF$114)</f>
        <v>0</v>
      </c>
      <c r="EG17" s="429">
        <f>SUMIF(Conversion!$FB$14:$FB$114,$C17,Conversion!EG$14:EG$114)</f>
        <v>0</v>
      </c>
      <c r="EH17" s="429">
        <f>SUMIF(Conversion!$FB$14:$FB$114,$C17,Conversion!EH$14:EH$114)</f>
        <v>0</v>
      </c>
      <c r="EI17" s="429">
        <f>SUMIF(Conversion!$FB$14:$FB$114,$C17,Conversion!EI$14:EI$114)</f>
        <v>0</v>
      </c>
      <c r="EJ17" s="429">
        <f>SUMIF(Conversion!$FB$14:$FB$114,$C17,Conversion!EJ$14:EJ$114)</f>
        <v>0</v>
      </c>
      <c r="EK17" s="429">
        <f>SUMIF(Conversion!$FB$14:$FB$114,$C17,Conversion!EK$14:EK$114)</f>
        <v>0</v>
      </c>
      <c r="EL17" s="429">
        <f>SUMIF(Conversion!$FB$14:$FB$114,$C17,Conversion!EL$14:EL$114)</f>
        <v>0</v>
      </c>
      <c r="EM17" s="429">
        <f>SUMIF(Conversion!$FB$14:$FB$114,$C17,Conversion!EM$14:EM$114)</f>
        <v>0</v>
      </c>
      <c r="EN17" s="429">
        <f>SUMIF(Conversion!$FB$14:$FB$114,$C17,Conversion!EN$14:EN$114)</f>
        <v>0</v>
      </c>
      <c r="EO17" s="429">
        <f>SUMIF(Conversion!$FB$14:$FB$114,$C17,Conversion!EO$14:EO$114)</f>
        <v>0</v>
      </c>
      <c r="EP17" s="429">
        <f>SUMIF(Conversion!$FB$14:$FB$114,$C17,Conversion!EP$14:EP$114)</f>
        <v>0</v>
      </c>
      <c r="EQ17" s="429">
        <f>SUMIF(Conversion!$FB$14:$FB$114,$C17,Conversion!EQ$14:EQ$114)</f>
        <v>0</v>
      </c>
      <c r="ER17" s="429">
        <f>SUMIF(Conversion!$FB$14:$FB$114,$C17,Conversion!ER$14:ER$114)</f>
        <v>0</v>
      </c>
      <c r="ES17" s="429">
        <f>SUMIF(Conversion!$FB$14:$FB$114,$C17,Conversion!ES$14:ES$114)</f>
        <v>0</v>
      </c>
      <c r="ET17" s="429">
        <f>SUMIF(Conversion!$FB$14:$FB$114,$C17,Conversion!ET$14:ET$114)</f>
        <v>0</v>
      </c>
      <c r="EU17" s="429">
        <f>SUMIF(Conversion!$FB$14:$FB$114,$C17,Conversion!EU$14:EU$114)</f>
        <v>0</v>
      </c>
      <c r="EV17" s="429">
        <f>SUMIF(Conversion!$FB$14:$FB$114,$C17,Conversion!EV$14:EV$114)</f>
        <v>0</v>
      </c>
      <c r="EW17" s="429">
        <f>SUMIF(Conversion!$FB$14:$FB$114,$C17,Conversion!EW$14:EW$114)</f>
        <v>0</v>
      </c>
      <c r="EX17" s="429">
        <f>SUMIF(Conversion!$FB$14:$FB$114,$C17,Conversion!EX$14:EX$114)</f>
        <v>0</v>
      </c>
      <c r="EY17" s="612"/>
      <c r="FB17" s="612"/>
    </row>
    <row r="18" spans="1:158" s="634" customFormat="1" ht="5.0999999999999996" hidden="1" customHeight="1" outlineLevel="1">
      <c r="A18" s="627"/>
      <c r="B18" s="627"/>
      <c r="C18" s="627"/>
      <c r="D18" s="627"/>
      <c r="E18" s="627"/>
      <c r="F18" s="627"/>
      <c r="G18" s="628"/>
      <c r="H18" s="628"/>
      <c r="I18" s="627"/>
      <c r="J18" s="627"/>
      <c r="K18" s="627"/>
      <c r="L18" s="627"/>
      <c r="M18" s="627"/>
      <c r="N18" s="627"/>
      <c r="O18" s="627"/>
      <c r="P18" s="627"/>
      <c r="Q18" s="627"/>
      <c r="R18" s="627"/>
      <c r="S18" s="627"/>
      <c r="T18" s="627"/>
      <c r="U18" s="627"/>
      <c r="V18" s="627"/>
      <c r="W18" s="627"/>
      <c r="X18" s="627"/>
      <c r="Y18" s="627"/>
      <c r="Z18" s="627"/>
      <c r="AA18" s="627"/>
      <c r="AB18" s="629"/>
      <c r="AC18" s="627"/>
      <c r="AD18" s="630"/>
      <c r="AE18" s="795"/>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4"/>
      <c r="BG18" s="204"/>
      <c r="BH18" s="204"/>
      <c r="BI18" s="204"/>
      <c r="BJ18" s="204"/>
      <c r="BK18" s="204"/>
      <c r="BL18" s="204"/>
      <c r="BM18" s="204"/>
      <c r="BN18" s="204"/>
      <c r="BO18" s="204"/>
      <c r="BP18" s="204"/>
      <c r="BQ18" s="204"/>
      <c r="BR18" s="204"/>
      <c r="BS18" s="204"/>
      <c r="BT18" s="204"/>
      <c r="BU18" s="204"/>
      <c r="BV18" s="204"/>
      <c r="BW18" s="204"/>
      <c r="BX18" s="204"/>
      <c r="BY18" s="204"/>
      <c r="BZ18" s="204"/>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4"/>
      <c r="CY18" s="204"/>
      <c r="CZ18" s="204"/>
      <c r="DA18" s="204"/>
      <c r="DB18" s="204"/>
      <c r="DC18" s="204"/>
      <c r="DD18" s="204"/>
      <c r="DE18" s="204"/>
      <c r="DF18" s="204"/>
      <c r="DG18" s="204"/>
      <c r="DH18" s="204"/>
      <c r="DI18" s="204"/>
      <c r="DJ18" s="204"/>
      <c r="DK18" s="204"/>
      <c r="DL18" s="204"/>
      <c r="DM18" s="204"/>
      <c r="DN18" s="204"/>
      <c r="DO18" s="204"/>
      <c r="DP18" s="204"/>
      <c r="DQ18" s="204"/>
      <c r="DR18" s="204"/>
      <c r="DS18" s="204"/>
      <c r="DT18" s="204"/>
      <c r="DU18" s="204"/>
      <c r="DV18" s="204"/>
      <c r="DW18" s="204"/>
      <c r="DX18" s="204"/>
      <c r="DY18" s="204"/>
      <c r="DZ18" s="204"/>
      <c r="EA18" s="204"/>
      <c r="EB18" s="204"/>
      <c r="EC18" s="204"/>
      <c r="ED18" s="204"/>
      <c r="EE18" s="204"/>
      <c r="EF18" s="204"/>
      <c r="EG18" s="204"/>
      <c r="EH18" s="204"/>
      <c r="EI18" s="204"/>
      <c r="EJ18" s="204"/>
      <c r="EK18" s="204"/>
      <c r="EL18" s="204"/>
      <c r="EM18" s="204"/>
      <c r="EN18" s="204"/>
      <c r="EO18" s="204"/>
      <c r="EP18" s="204"/>
      <c r="EQ18" s="204"/>
      <c r="ER18" s="204"/>
      <c r="ES18" s="204"/>
      <c r="ET18" s="204"/>
      <c r="EU18" s="204"/>
      <c r="EV18" s="204"/>
      <c r="EW18" s="204"/>
      <c r="EX18" s="204"/>
      <c r="EY18" s="632"/>
      <c r="EZ18" s="201"/>
      <c r="FA18" s="201"/>
      <c r="FB18" s="796"/>
    </row>
    <row r="19" spans="1:158" ht="12.95" hidden="1" customHeight="1" outlineLevel="1">
      <c r="A19" s="678"/>
      <c r="B19" s="678"/>
      <c r="D19" s="806"/>
      <c r="E19" s="806"/>
      <c r="M19" s="678"/>
      <c r="AD19" s="807" t="s">
        <v>453</v>
      </c>
      <c r="AE19" s="782">
        <f ca="1">SUM(AF19:EY19)</f>
        <v>3406824.840144</v>
      </c>
      <c r="AF19" s="783">
        <f t="shared" ref="AF19:BK19" si="22">SUM(AF14:AF18)</f>
        <v>108267.73200000002</v>
      </c>
      <c r="AG19" s="784">
        <f t="shared" ca="1" si="22"/>
        <v>0</v>
      </c>
      <c r="AH19" s="784">
        <f t="shared" ca="1" si="22"/>
        <v>1417000</v>
      </c>
      <c r="AI19" s="784">
        <f t="shared" ca="1" si="22"/>
        <v>0</v>
      </c>
      <c r="AJ19" s="784">
        <f t="shared" ca="1" si="22"/>
        <v>0</v>
      </c>
      <c r="AK19" s="784">
        <f t="shared" ca="1" si="22"/>
        <v>0</v>
      </c>
      <c r="AL19" s="784">
        <f t="shared" ca="1" si="22"/>
        <v>0</v>
      </c>
      <c r="AM19" s="784">
        <f t="shared" ca="1" si="22"/>
        <v>0</v>
      </c>
      <c r="AN19" s="784">
        <f t="shared" ca="1" si="22"/>
        <v>0</v>
      </c>
      <c r="AO19" s="784">
        <f t="shared" ca="1" si="22"/>
        <v>0</v>
      </c>
      <c r="AP19" s="784">
        <f t="shared" ca="1" si="22"/>
        <v>0</v>
      </c>
      <c r="AQ19" s="784">
        <f t="shared" ca="1" si="22"/>
        <v>0</v>
      </c>
      <c r="AR19" s="784">
        <f t="shared" ca="1" si="22"/>
        <v>0</v>
      </c>
      <c r="AS19" s="784">
        <f t="shared" ca="1" si="22"/>
        <v>0</v>
      </c>
      <c r="AT19" s="784">
        <f t="shared" ca="1" si="22"/>
        <v>200900</v>
      </c>
      <c r="AU19" s="784">
        <f t="shared" ca="1" si="22"/>
        <v>0</v>
      </c>
      <c r="AV19" s="784">
        <f t="shared" ca="1" si="22"/>
        <v>0</v>
      </c>
      <c r="AW19" s="784">
        <f t="shared" ca="1" si="22"/>
        <v>0</v>
      </c>
      <c r="AX19" s="784">
        <f t="shared" ca="1" si="22"/>
        <v>0</v>
      </c>
      <c r="AY19" s="784">
        <f t="shared" ca="1" si="22"/>
        <v>0</v>
      </c>
      <c r="AZ19" s="784">
        <f t="shared" ca="1" si="22"/>
        <v>0</v>
      </c>
      <c r="BA19" s="784">
        <f t="shared" ca="1" si="22"/>
        <v>0</v>
      </c>
      <c r="BB19" s="784">
        <f t="shared" ca="1" si="22"/>
        <v>0</v>
      </c>
      <c r="BC19" s="784">
        <f t="shared" ca="1" si="22"/>
        <v>0</v>
      </c>
      <c r="BD19" s="784">
        <f t="shared" ca="1" si="22"/>
        <v>0</v>
      </c>
      <c r="BE19" s="784">
        <f t="shared" ca="1" si="22"/>
        <v>0</v>
      </c>
      <c r="BF19" s="784">
        <f t="shared" ca="1" si="22"/>
        <v>204918</v>
      </c>
      <c r="BG19" s="784">
        <f t="shared" ca="1" si="22"/>
        <v>0</v>
      </c>
      <c r="BH19" s="784">
        <f t="shared" ca="1" si="22"/>
        <v>0</v>
      </c>
      <c r="BI19" s="784">
        <f t="shared" ca="1" si="22"/>
        <v>0</v>
      </c>
      <c r="BJ19" s="784">
        <f t="shared" ca="1" si="22"/>
        <v>0</v>
      </c>
      <c r="BK19" s="784">
        <f t="shared" ca="1" si="22"/>
        <v>0</v>
      </c>
      <c r="BL19" s="784">
        <f t="shared" ref="BL19:CQ19" ca="1" si="23">SUM(BL14:BL18)</f>
        <v>0</v>
      </c>
      <c r="BM19" s="784">
        <f t="shared" ca="1" si="23"/>
        <v>0</v>
      </c>
      <c r="BN19" s="784">
        <f t="shared" ca="1" si="23"/>
        <v>0</v>
      </c>
      <c r="BO19" s="784">
        <f t="shared" ca="1" si="23"/>
        <v>0</v>
      </c>
      <c r="BP19" s="784">
        <f t="shared" ca="1" si="23"/>
        <v>0</v>
      </c>
      <c r="BQ19" s="784">
        <f t="shared" ca="1" si="23"/>
        <v>0</v>
      </c>
      <c r="BR19" s="784">
        <f t="shared" ca="1" si="23"/>
        <v>1045081.8</v>
      </c>
      <c r="BS19" s="784">
        <f t="shared" ca="1" si="23"/>
        <v>0</v>
      </c>
      <c r="BT19" s="784">
        <f t="shared" ca="1" si="23"/>
        <v>0</v>
      </c>
      <c r="BU19" s="784">
        <f t="shared" ca="1" si="23"/>
        <v>0</v>
      </c>
      <c r="BV19" s="784">
        <f t="shared" ca="1" si="23"/>
        <v>0</v>
      </c>
      <c r="BW19" s="784">
        <f t="shared" ca="1" si="23"/>
        <v>0</v>
      </c>
      <c r="BX19" s="784">
        <f t="shared" ca="1" si="23"/>
        <v>0</v>
      </c>
      <c r="BY19" s="784">
        <f t="shared" ca="1" si="23"/>
        <v>0</v>
      </c>
      <c r="BZ19" s="784">
        <f t="shared" ca="1" si="23"/>
        <v>0</v>
      </c>
      <c r="CA19" s="784">
        <f t="shared" ca="1" si="23"/>
        <v>0</v>
      </c>
      <c r="CB19" s="784">
        <f t="shared" ca="1" si="23"/>
        <v>0</v>
      </c>
      <c r="CC19" s="784">
        <f t="shared" ca="1" si="23"/>
        <v>0</v>
      </c>
      <c r="CD19" s="784">
        <f t="shared" ca="1" si="23"/>
        <v>213196.68719999999</v>
      </c>
      <c r="CE19" s="784">
        <f t="shared" ca="1" si="23"/>
        <v>0</v>
      </c>
      <c r="CF19" s="784">
        <f t="shared" ca="1" si="23"/>
        <v>0</v>
      </c>
      <c r="CG19" s="784">
        <f t="shared" ca="1" si="23"/>
        <v>0</v>
      </c>
      <c r="CH19" s="784">
        <f t="shared" ca="1" si="23"/>
        <v>0</v>
      </c>
      <c r="CI19" s="784">
        <f t="shared" ca="1" si="23"/>
        <v>0</v>
      </c>
      <c r="CJ19" s="784">
        <f t="shared" ca="1" si="23"/>
        <v>0</v>
      </c>
      <c r="CK19" s="784">
        <f t="shared" ca="1" si="23"/>
        <v>0</v>
      </c>
      <c r="CL19" s="784">
        <f t="shared" ca="1" si="23"/>
        <v>0</v>
      </c>
      <c r="CM19" s="784">
        <f t="shared" ca="1" si="23"/>
        <v>0</v>
      </c>
      <c r="CN19" s="784">
        <f t="shared" ca="1" si="23"/>
        <v>0</v>
      </c>
      <c r="CO19" s="784">
        <f t="shared" ca="1" si="23"/>
        <v>0</v>
      </c>
      <c r="CP19" s="784">
        <f t="shared" ca="1" si="23"/>
        <v>217460.62094399999</v>
      </c>
      <c r="CQ19" s="784">
        <f t="shared" ca="1" si="23"/>
        <v>0</v>
      </c>
      <c r="CR19" s="784">
        <f t="shared" ref="CR19:DW19" ca="1" si="24">SUM(CR14:CR18)</f>
        <v>0</v>
      </c>
      <c r="CS19" s="784">
        <f t="shared" ca="1" si="24"/>
        <v>0</v>
      </c>
      <c r="CT19" s="784">
        <f t="shared" ca="1" si="24"/>
        <v>0</v>
      </c>
      <c r="CU19" s="784">
        <f t="shared" ca="1" si="24"/>
        <v>0</v>
      </c>
      <c r="CV19" s="784">
        <f t="shared" ca="1" si="24"/>
        <v>0</v>
      </c>
      <c r="CW19" s="784">
        <f t="shared" ca="1" si="24"/>
        <v>0</v>
      </c>
      <c r="CX19" s="784">
        <f t="shared" ca="1" si="24"/>
        <v>0</v>
      </c>
      <c r="CY19" s="784">
        <f t="shared" ca="1" si="24"/>
        <v>0</v>
      </c>
      <c r="CZ19" s="784">
        <f t="shared" ca="1" si="24"/>
        <v>0</v>
      </c>
      <c r="DA19" s="784">
        <f t="shared" ca="1" si="24"/>
        <v>0</v>
      </c>
      <c r="DB19" s="784">
        <f t="shared" ca="1" si="24"/>
        <v>0</v>
      </c>
      <c r="DC19" s="784">
        <f t="shared" ca="1" si="24"/>
        <v>0</v>
      </c>
      <c r="DD19" s="784">
        <f t="shared" ca="1" si="24"/>
        <v>0</v>
      </c>
      <c r="DE19" s="784">
        <f t="shared" ca="1" si="24"/>
        <v>0</v>
      </c>
      <c r="DF19" s="784">
        <f t="shared" ca="1" si="24"/>
        <v>0</v>
      </c>
      <c r="DG19" s="784">
        <f t="shared" ca="1" si="24"/>
        <v>0</v>
      </c>
      <c r="DH19" s="784">
        <f t="shared" ca="1" si="24"/>
        <v>0</v>
      </c>
      <c r="DI19" s="784">
        <f t="shared" ca="1" si="24"/>
        <v>0</v>
      </c>
      <c r="DJ19" s="784">
        <f t="shared" ca="1" si="24"/>
        <v>0</v>
      </c>
      <c r="DK19" s="784">
        <f t="shared" ca="1" si="24"/>
        <v>0</v>
      </c>
      <c r="DL19" s="784">
        <f t="shared" ca="1" si="24"/>
        <v>0</v>
      </c>
      <c r="DM19" s="784">
        <f t="shared" ca="1" si="24"/>
        <v>0</v>
      </c>
      <c r="DN19" s="784">
        <f t="shared" ca="1" si="24"/>
        <v>0</v>
      </c>
      <c r="DO19" s="784">
        <f t="shared" ca="1" si="24"/>
        <v>0</v>
      </c>
      <c r="DP19" s="784">
        <f t="shared" ca="1" si="24"/>
        <v>0</v>
      </c>
      <c r="DQ19" s="784">
        <f t="shared" ca="1" si="24"/>
        <v>0</v>
      </c>
      <c r="DR19" s="784">
        <f t="shared" ca="1" si="24"/>
        <v>0</v>
      </c>
      <c r="DS19" s="784">
        <f t="shared" ca="1" si="24"/>
        <v>0</v>
      </c>
      <c r="DT19" s="784">
        <f t="shared" ca="1" si="24"/>
        <v>0</v>
      </c>
      <c r="DU19" s="784">
        <f t="shared" ca="1" si="24"/>
        <v>0</v>
      </c>
      <c r="DV19" s="784">
        <f t="shared" ca="1" si="24"/>
        <v>0</v>
      </c>
      <c r="DW19" s="784">
        <f t="shared" ca="1" si="24"/>
        <v>0</v>
      </c>
      <c r="DX19" s="784">
        <f t="shared" ref="DX19:EX19" ca="1" si="25">SUM(DX14:DX18)</f>
        <v>0</v>
      </c>
      <c r="DY19" s="784">
        <f t="shared" ca="1" si="25"/>
        <v>0</v>
      </c>
      <c r="DZ19" s="784">
        <f t="shared" ca="1" si="25"/>
        <v>0</v>
      </c>
      <c r="EA19" s="784">
        <f t="shared" ca="1" si="25"/>
        <v>0</v>
      </c>
      <c r="EB19" s="784">
        <f t="shared" ca="1" si="25"/>
        <v>0</v>
      </c>
      <c r="EC19" s="784">
        <f t="shared" ca="1" si="25"/>
        <v>0</v>
      </c>
      <c r="ED19" s="784">
        <f t="shared" ca="1" si="25"/>
        <v>0</v>
      </c>
      <c r="EE19" s="784">
        <f t="shared" ca="1" si="25"/>
        <v>0</v>
      </c>
      <c r="EF19" s="784">
        <f t="shared" ca="1" si="25"/>
        <v>0</v>
      </c>
      <c r="EG19" s="784">
        <f t="shared" ca="1" si="25"/>
        <v>0</v>
      </c>
      <c r="EH19" s="784">
        <f t="shared" ca="1" si="25"/>
        <v>0</v>
      </c>
      <c r="EI19" s="784">
        <f t="shared" ca="1" si="25"/>
        <v>0</v>
      </c>
      <c r="EJ19" s="784">
        <f t="shared" ca="1" si="25"/>
        <v>0</v>
      </c>
      <c r="EK19" s="784">
        <f t="shared" ca="1" si="25"/>
        <v>0</v>
      </c>
      <c r="EL19" s="784">
        <f t="shared" ca="1" si="25"/>
        <v>0</v>
      </c>
      <c r="EM19" s="784">
        <f t="shared" ca="1" si="25"/>
        <v>0</v>
      </c>
      <c r="EN19" s="784">
        <f t="shared" ca="1" si="25"/>
        <v>0</v>
      </c>
      <c r="EO19" s="784">
        <f t="shared" ca="1" si="25"/>
        <v>0</v>
      </c>
      <c r="EP19" s="784">
        <f t="shared" ca="1" si="25"/>
        <v>0</v>
      </c>
      <c r="EQ19" s="784">
        <f t="shared" ca="1" si="25"/>
        <v>0</v>
      </c>
      <c r="ER19" s="784">
        <f t="shared" ca="1" si="25"/>
        <v>0</v>
      </c>
      <c r="ES19" s="784">
        <f t="shared" ca="1" si="25"/>
        <v>0</v>
      </c>
      <c r="ET19" s="784">
        <f t="shared" ca="1" si="25"/>
        <v>0</v>
      </c>
      <c r="EU19" s="784">
        <f t="shared" ca="1" si="25"/>
        <v>0</v>
      </c>
      <c r="EV19" s="784">
        <f t="shared" ca="1" si="25"/>
        <v>0</v>
      </c>
      <c r="EW19" s="784">
        <f t="shared" ca="1" si="25"/>
        <v>0</v>
      </c>
      <c r="EX19" s="785">
        <f t="shared" ca="1" si="25"/>
        <v>0</v>
      </c>
      <c r="EY19" s="612"/>
      <c r="FB19" s="612"/>
    </row>
    <row r="20" spans="1:158" ht="12.95" hidden="1" customHeight="1" outlineLevel="1">
      <c r="AD20" s="807" t="s">
        <v>454</v>
      </c>
      <c r="AE20" s="808">
        <f ca="1">IF(AE19=0,0,AE22/AE19)</f>
        <v>0.1596739953630861</v>
      </c>
      <c r="AF20" s="429">
        <f>SUM($AF19:AF19)</f>
        <v>108267.73200000002</v>
      </c>
      <c r="AG20" s="429">
        <f ca="1">SUM($AF19:AG19)</f>
        <v>108267.73200000002</v>
      </c>
      <c r="AH20" s="429">
        <f ca="1">SUM($AF19:AH19)</f>
        <v>1525267.7320000001</v>
      </c>
      <c r="AI20" s="429">
        <f ca="1">SUM($AF19:AI19)</f>
        <v>1525267.7320000001</v>
      </c>
      <c r="AJ20" s="429">
        <f ca="1">SUM($AF19:AJ19)</f>
        <v>1525267.7320000001</v>
      </c>
      <c r="AK20" s="429">
        <f ca="1">SUM($AF19:AK19)</f>
        <v>1525267.7320000001</v>
      </c>
      <c r="AL20" s="429">
        <f ca="1">SUM($AF19:AL19)</f>
        <v>1525267.7320000001</v>
      </c>
      <c r="AM20" s="429">
        <f ca="1">SUM($AF19:AM19)</f>
        <v>1525267.7320000001</v>
      </c>
      <c r="AN20" s="429">
        <f ca="1">SUM($AF19:AN19)</f>
        <v>1525267.7320000001</v>
      </c>
      <c r="AO20" s="429">
        <f ca="1">SUM($AF19:AO19)</f>
        <v>1525267.7320000001</v>
      </c>
      <c r="AP20" s="429">
        <f ca="1">SUM($AF19:AP19)</f>
        <v>1525267.7320000001</v>
      </c>
      <c r="AQ20" s="429">
        <f ca="1">SUM($AF19:AQ19)</f>
        <v>1525267.7320000001</v>
      </c>
      <c r="AR20" s="429">
        <f ca="1">SUM($AF19:AR19)</f>
        <v>1525267.7320000001</v>
      </c>
      <c r="AS20" s="429">
        <f ca="1">SUM($AF19:AS19)</f>
        <v>1525267.7320000001</v>
      </c>
      <c r="AT20" s="429">
        <f ca="1">SUM($AF19:AT19)</f>
        <v>1726167.7320000001</v>
      </c>
      <c r="AU20" s="429">
        <f ca="1">SUM($AF19:AU19)</f>
        <v>1726167.7320000001</v>
      </c>
      <c r="AV20" s="429">
        <f ca="1">SUM($AF19:AV19)</f>
        <v>1726167.7320000001</v>
      </c>
      <c r="AW20" s="429">
        <f ca="1">SUM($AF19:AW19)</f>
        <v>1726167.7320000001</v>
      </c>
      <c r="AX20" s="429">
        <f ca="1">SUM($AF19:AX19)</f>
        <v>1726167.7320000001</v>
      </c>
      <c r="AY20" s="429">
        <f ca="1">SUM($AF19:AY19)</f>
        <v>1726167.7320000001</v>
      </c>
      <c r="AZ20" s="429">
        <f ca="1">SUM($AF19:AZ19)</f>
        <v>1726167.7320000001</v>
      </c>
      <c r="BA20" s="429">
        <f ca="1">SUM($AF19:BA19)</f>
        <v>1726167.7320000001</v>
      </c>
      <c r="BB20" s="429">
        <f ca="1">SUM($AF19:BB19)</f>
        <v>1726167.7320000001</v>
      </c>
      <c r="BC20" s="429">
        <f ca="1">SUM($AF19:BC19)</f>
        <v>1726167.7320000001</v>
      </c>
      <c r="BD20" s="429">
        <f ca="1">SUM($AF19:BD19)</f>
        <v>1726167.7320000001</v>
      </c>
      <c r="BE20" s="429">
        <f ca="1">SUM($AF19:BE19)</f>
        <v>1726167.7320000001</v>
      </c>
      <c r="BF20" s="429">
        <f ca="1">SUM($AF19:BF19)</f>
        <v>1931085.7320000001</v>
      </c>
      <c r="BG20" s="429">
        <f ca="1">SUM($AF19:BG19)</f>
        <v>1931085.7320000001</v>
      </c>
      <c r="BH20" s="429">
        <f ca="1">SUM($AF19:BH19)</f>
        <v>1931085.7320000001</v>
      </c>
      <c r="BI20" s="429">
        <f ca="1">SUM($AF19:BI19)</f>
        <v>1931085.7320000001</v>
      </c>
      <c r="BJ20" s="429">
        <f ca="1">SUM($AF19:BJ19)</f>
        <v>1931085.7320000001</v>
      </c>
      <c r="BK20" s="429">
        <f ca="1">SUM($AF19:BK19)</f>
        <v>1931085.7320000001</v>
      </c>
      <c r="BL20" s="429">
        <f ca="1">SUM($AF19:BL19)</f>
        <v>1931085.7320000001</v>
      </c>
      <c r="BM20" s="429">
        <f ca="1">SUM($AF19:BM19)</f>
        <v>1931085.7320000001</v>
      </c>
      <c r="BN20" s="429">
        <f ca="1">SUM($AF19:BN19)</f>
        <v>1931085.7320000001</v>
      </c>
      <c r="BO20" s="429">
        <f ca="1">SUM($AF19:BO19)</f>
        <v>1931085.7320000001</v>
      </c>
      <c r="BP20" s="429">
        <f ca="1">SUM($AF19:BP19)</f>
        <v>1931085.7320000001</v>
      </c>
      <c r="BQ20" s="429">
        <f ca="1">SUM($AF19:BQ19)</f>
        <v>1931085.7320000001</v>
      </c>
      <c r="BR20" s="429">
        <f ca="1">SUM($AF19:BR19)</f>
        <v>2976167.5320000001</v>
      </c>
      <c r="BS20" s="429">
        <f ca="1">SUM($AF19:BS19)</f>
        <v>2976167.5320000001</v>
      </c>
      <c r="BT20" s="429">
        <f ca="1">SUM($AF19:BT19)</f>
        <v>2976167.5320000001</v>
      </c>
      <c r="BU20" s="429">
        <f ca="1">SUM($AF19:BU19)</f>
        <v>2976167.5320000001</v>
      </c>
      <c r="BV20" s="429">
        <f ca="1">SUM($AF19:BV19)</f>
        <v>2976167.5320000001</v>
      </c>
      <c r="BW20" s="429">
        <f ca="1">SUM($AF19:BW19)</f>
        <v>2976167.5320000001</v>
      </c>
      <c r="BX20" s="429">
        <f ca="1">SUM($AF19:BX19)</f>
        <v>2976167.5320000001</v>
      </c>
      <c r="BY20" s="429">
        <f ca="1">SUM($AF19:BY19)</f>
        <v>2976167.5320000001</v>
      </c>
      <c r="BZ20" s="429">
        <f ca="1">SUM($AF19:BZ19)</f>
        <v>2976167.5320000001</v>
      </c>
      <c r="CA20" s="429">
        <f ca="1">SUM($AF19:CA19)</f>
        <v>2976167.5320000001</v>
      </c>
      <c r="CB20" s="429">
        <f ca="1">SUM($AF19:CB19)</f>
        <v>2976167.5320000001</v>
      </c>
      <c r="CC20" s="429">
        <f ca="1">SUM($AF19:CC19)</f>
        <v>2976167.5320000001</v>
      </c>
      <c r="CD20" s="429">
        <f ca="1">SUM($AF19:CD19)</f>
        <v>3189364.2192000002</v>
      </c>
      <c r="CE20" s="429">
        <f ca="1">SUM($AF19:CE19)</f>
        <v>3189364.2192000002</v>
      </c>
      <c r="CF20" s="429">
        <f ca="1">SUM($AF19:CF19)</f>
        <v>3189364.2192000002</v>
      </c>
      <c r="CG20" s="429">
        <f ca="1">SUM($AF19:CG19)</f>
        <v>3189364.2192000002</v>
      </c>
      <c r="CH20" s="429">
        <f ca="1">SUM($AF19:CH19)</f>
        <v>3189364.2192000002</v>
      </c>
      <c r="CI20" s="429">
        <f ca="1">SUM($AF19:CI19)</f>
        <v>3189364.2192000002</v>
      </c>
      <c r="CJ20" s="429">
        <f ca="1">SUM($AF19:CJ19)</f>
        <v>3189364.2192000002</v>
      </c>
      <c r="CK20" s="429">
        <f ca="1">SUM($AF19:CK19)</f>
        <v>3189364.2192000002</v>
      </c>
      <c r="CL20" s="429">
        <f ca="1">SUM($AF19:CL19)</f>
        <v>3189364.2192000002</v>
      </c>
      <c r="CM20" s="429">
        <f ca="1">SUM($AF19:CM19)</f>
        <v>3189364.2192000002</v>
      </c>
      <c r="CN20" s="429">
        <f ca="1">SUM($AF19:CN19)</f>
        <v>3189364.2192000002</v>
      </c>
      <c r="CO20" s="429">
        <f ca="1">SUM($AF19:CO19)</f>
        <v>3189364.2192000002</v>
      </c>
      <c r="CP20" s="429">
        <f ca="1">SUM($AF19:CP19)</f>
        <v>3406824.840144</v>
      </c>
      <c r="CQ20" s="429">
        <f ca="1">SUM($AF19:CQ19)</f>
        <v>3406824.840144</v>
      </c>
      <c r="CR20" s="429">
        <f ca="1">SUM($AF19:CR19)</f>
        <v>3406824.840144</v>
      </c>
      <c r="CS20" s="429">
        <f ca="1">SUM($AF19:CS19)</f>
        <v>3406824.840144</v>
      </c>
      <c r="CT20" s="429">
        <f ca="1">SUM($AF19:CT19)</f>
        <v>3406824.840144</v>
      </c>
      <c r="CU20" s="429">
        <f ca="1">SUM($AF19:CU19)</f>
        <v>3406824.840144</v>
      </c>
      <c r="CV20" s="429">
        <f ca="1">SUM($AF19:CV19)</f>
        <v>3406824.840144</v>
      </c>
      <c r="CW20" s="429">
        <f ca="1">SUM($AF19:CW19)</f>
        <v>3406824.840144</v>
      </c>
      <c r="CX20" s="429">
        <f ca="1">SUM($AF19:CX19)</f>
        <v>3406824.840144</v>
      </c>
      <c r="CY20" s="429">
        <f ca="1">SUM($AF19:CY19)</f>
        <v>3406824.840144</v>
      </c>
      <c r="CZ20" s="429">
        <f ca="1">SUM($AF19:CZ19)</f>
        <v>3406824.840144</v>
      </c>
      <c r="DA20" s="429">
        <f ca="1">SUM($AF19:DA19)</f>
        <v>3406824.840144</v>
      </c>
      <c r="DB20" s="429">
        <f ca="1">SUM($AF19:DB19)</f>
        <v>3406824.840144</v>
      </c>
      <c r="DC20" s="429">
        <f ca="1">SUM($AF19:DC19)</f>
        <v>3406824.840144</v>
      </c>
      <c r="DD20" s="429">
        <f ca="1">SUM($AF19:DD19)</f>
        <v>3406824.840144</v>
      </c>
      <c r="DE20" s="429">
        <f ca="1">SUM($AF19:DE19)</f>
        <v>3406824.840144</v>
      </c>
      <c r="DF20" s="429">
        <f ca="1">SUM($AF19:DF19)</f>
        <v>3406824.840144</v>
      </c>
      <c r="DG20" s="429">
        <f ca="1">SUM($AF19:DG19)</f>
        <v>3406824.840144</v>
      </c>
      <c r="DH20" s="429">
        <f ca="1">SUM($AF19:DH19)</f>
        <v>3406824.840144</v>
      </c>
      <c r="DI20" s="429">
        <f ca="1">SUM($AF19:DI19)</f>
        <v>3406824.840144</v>
      </c>
      <c r="DJ20" s="429">
        <f ca="1">SUM($AF19:DJ19)</f>
        <v>3406824.840144</v>
      </c>
      <c r="DK20" s="429">
        <f ca="1">SUM($AF19:DK19)</f>
        <v>3406824.840144</v>
      </c>
      <c r="DL20" s="429">
        <f ca="1">SUM($AF19:DL19)</f>
        <v>3406824.840144</v>
      </c>
      <c r="DM20" s="429">
        <f ca="1">SUM($AF19:DM19)</f>
        <v>3406824.840144</v>
      </c>
      <c r="DN20" s="429">
        <f ca="1">SUM($AF19:DN19)</f>
        <v>3406824.840144</v>
      </c>
      <c r="DO20" s="429">
        <f ca="1">SUM($AF19:DO19)</f>
        <v>3406824.840144</v>
      </c>
      <c r="DP20" s="429">
        <f ca="1">SUM($AF19:DP19)</f>
        <v>3406824.840144</v>
      </c>
      <c r="DQ20" s="429">
        <f ca="1">SUM($AF19:DQ19)</f>
        <v>3406824.840144</v>
      </c>
      <c r="DR20" s="429">
        <f ca="1">SUM($AF19:DR19)</f>
        <v>3406824.840144</v>
      </c>
      <c r="DS20" s="429">
        <f ca="1">SUM($AF19:DS19)</f>
        <v>3406824.840144</v>
      </c>
      <c r="DT20" s="429">
        <f ca="1">SUM($AF19:DT19)</f>
        <v>3406824.840144</v>
      </c>
      <c r="DU20" s="429">
        <f ca="1">SUM($AF19:DU19)</f>
        <v>3406824.840144</v>
      </c>
      <c r="DV20" s="429">
        <f ca="1">SUM($AF19:DV19)</f>
        <v>3406824.840144</v>
      </c>
      <c r="DW20" s="429">
        <f ca="1">SUM($AF19:DW19)</f>
        <v>3406824.840144</v>
      </c>
      <c r="DX20" s="429">
        <f ca="1">SUM($AF19:DX19)</f>
        <v>3406824.840144</v>
      </c>
      <c r="DY20" s="429">
        <f ca="1">SUM($AF19:DY19)</f>
        <v>3406824.840144</v>
      </c>
      <c r="DZ20" s="429">
        <f ca="1">SUM($AF19:DZ19)</f>
        <v>3406824.840144</v>
      </c>
      <c r="EA20" s="429">
        <f ca="1">SUM($AF19:EA19)</f>
        <v>3406824.840144</v>
      </c>
      <c r="EB20" s="429">
        <f ca="1">SUM($AF19:EB19)</f>
        <v>3406824.840144</v>
      </c>
      <c r="EC20" s="429">
        <f ca="1">SUM($AF19:EC19)</f>
        <v>3406824.840144</v>
      </c>
      <c r="ED20" s="429">
        <f ca="1">SUM($AF19:ED19)</f>
        <v>3406824.840144</v>
      </c>
      <c r="EE20" s="429">
        <f ca="1">SUM($AF19:EE19)</f>
        <v>3406824.840144</v>
      </c>
      <c r="EF20" s="429">
        <f ca="1">SUM($AF19:EF19)</f>
        <v>3406824.840144</v>
      </c>
      <c r="EG20" s="429">
        <f ca="1">SUM($AF19:EG19)</f>
        <v>3406824.840144</v>
      </c>
      <c r="EH20" s="429">
        <f ca="1">SUM($AF19:EH19)</f>
        <v>3406824.840144</v>
      </c>
      <c r="EI20" s="429">
        <f ca="1">SUM($AF19:EI19)</f>
        <v>3406824.840144</v>
      </c>
      <c r="EJ20" s="429">
        <f ca="1">SUM($AF19:EJ19)</f>
        <v>3406824.840144</v>
      </c>
      <c r="EK20" s="429">
        <f ca="1">SUM($AF19:EK19)</f>
        <v>3406824.840144</v>
      </c>
      <c r="EL20" s="429">
        <f ca="1">SUM($AF19:EL19)</f>
        <v>3406824.840144</v>
      </c>
      <c r="EM20" s="429">
        <f ca="1">SUM($AF19:EM19)</f>
        <v>3406824.840144</v>
      </c>
      <c r="EN20" s="429">
        <f ca="1">SUM($AF19:EN19)</f>
        <v>3406824.840144</v>
      </c>
      <c r="EO20" s="429">
        <f ca="1">SUM($AF19:EO19)</f>
        <v>3406824.840144</v>
      </c>
      <c r="EP20" s="429">
        <f ca="1">SUM($AF19:EP19)</f>
        <v>3406824.840144</v>
      </c>
      <c r="EQ20" s="429">
        <f ca="1">SUM($AF19:EQ19)</f>
        <v>3406824.840144</v>
      </c>
      <c r="ER20" s="429">
        <f ca="1">SUM($AF19:ER19)</f>
        <v>3406824.840144</v>
      </c>
      <c r="ES20" s="429">
        <f ca="1">SUM($AF19:ES19)</f>
        <v>3406824.840144</v>
      </c>
      <c r="ET20" s="429">
        <f ca="1">SUM($AF19:ET19)</f>
        <v>3406824.840144</v>
      </c>
      <c r="EU20" s="429">
        <f ca="1">SUM($AF19:EU19)</f>
        <v>3406824.840144</v>
      </c>
      <c r="EV20" s="429">
        <f ca="1">SUM($AF19:EV19)</f>
        <v>3406824.840144</v>
      </c>
      <c r="EW20" s="429">
        <f ca="1">SUM($AF19:EW19)</f>
        <v>3406824.840144</v>
      </c>
      <c r="EX20" s="429">
        <f ca="1">SUM($AF19:EX19)</f>
        <v>3406824.840144</v>
      </c>
      <c r="EY20" s="612"/>
      <c r="FB20" s="612"/>
    </row>
    <row r="21" spans="1:158" ht="12.95" hidden="1" customHeight="1" outlineLevel="1">
      <c r="AD21" s="807" t="s">
        <v>455</v>
      </c>
      <c r="AE21" s="809"/>
      <c r="AF21" s="429">
        <f>SUM($AF43:AF43)</f>
        <v>108267.73200000002</v>
      </c>
      <c r="AG21" s="429">
        <f ca="1">SUM($AF43:AG43)</f>
        <v>108267.73200000002</v>
      </c>
      <c r="AH21" s="429">
        <f ca="1">SUM($AF43:AH43)</f>
        <v>1525267.7320000001</v>
      </c>
      <c r="AI21" s="429">
        <f ca="1">SUM($AF43:AI43)</f>
        <v>1525267.7320000001</v>
      </c>
      <c r="AJ21" s="429">
        <f ca="1">SUM($AF43:AJ43)</f>
        <v>1525267.7320000001</v>
      </c>
      <c r="AK21" s="429">
        <f ca="1">SUM($AF43:AK43)</f>
        <v>1525267.7320000001</v>
      </c>
      <c r="AL21" s="429">
        <f ca="1">SUM($AF43:AL43)</f>
        <v>1525267.7320000001</v>
      </c>
      <c r="AM21" s="429">
        <f ca="1">SUM($AF43:AM43)</f>
        <v>1525267.7320000001</v>
      </c>
      <c r="AN21" s="429">
        <f ca="1">SUM($AF43:AN43)</f>
        <v>1525267.7320000001</v>
      </c>
      <c r="AO21" s="429">
        <f ca="1">SUM($AF43:AO43)</f>
        <v>1525267.7320000001</v>
      </c>
      <c r="AP21" s="429">
        <f ca="1">SUM($AF43:AP43)</f>
        <v>1525267.7320000001</v>
      </c>
      <c r="AQ21" s="429">
        <f ca="1">SUM($AF43:AQ43)</f>
        <v>1525267.7320000001</v>
      </c>
      <c r="AR21" s="429">
        <f ca="1">SUM($AF43:AR43)</f>
        <v>1525267.7320000001</v>
      </c>
      <c r="AS21" s="429">
        <f ca="1">SUM($AF43:AS43)</f>
        <v>1525267.7320000001</v>
      </c>
      <c r="AT21" s="429">
        <f ca="1">SUM($AF43:AT43)</f>
        <v>1726167.7320000001</v>
      </c>
      <c r="AU21" s="429">
        <f ca="1">SUM($AF43:AU43)</f>
        <v>1726167.7320000001</v>
      </c>
      <c r="AV21" s="429">
        <f ca="1">SUM($AF43:AV43)</f>
        <v>1726167.7320000001</v>
      </c>
      <c r="AW21" s="429">
        <f ca="1">SUM($AF43:AW43)</f>
        <v>1726167.7320000001</v>
      </c>
      <c r="AX21" s="429">
        <f ca="1">SUM($AF43:AX43)</f>
        <v>1726167.7320000001</v>
      </c>
      <c r="AY21" s="429">
        <f ca="1">SUM($AF43:AY43)</f>
        <v>1726167.7320000001</v>
      </c>
      <c r="AZ21" s="429">
        <f ca="1">SUM($AF43:AZ43)</f>
        <v>1726167.7320000001</v>
      </c>
      <c r="BA21" s="429">
        <f ca="1">SUM($AF43:BA43)</f>
        <v>1726167.7320000001</v>
      </c>
      <c r="BB21" s="429">
        <f ca="1">SUM($AF43:BB43)</f>
        <v>1726167.7320000001</v>
      </c>
      <c r="BC21" s="429">
        <f ca="1">SUM($AF43:BC43)</f>
        <v>1726167.7320000001</v>
      </c>
      <c r="BD21" s="429">
        <f ca="1">SUM($AF43:BD43)</f>
        <v>1726167.7320000001</v>
      </c>
      <c r="BE21" s="429">
        <f ca="1">SUM($AF43:BE43)</f>
        <v>1726167.7320000001</v>
      </c>
      <c r="BF21" s="429">
        <f ca="1">SUM($AF43:BF43)</f>
        <v>1931085.7320000001</v>
      </c>
      <c r="BG21" s="429">
        <f ca="1">SUM($AF43:BG43)</f>
        <v>1931085.7320000001</v>
      </c>
      <c r="BH21" s="429">
        <f ca="1">SUM($AF43:BH43)</f>
        <v>1931085.7320000001</v>
      </c>
      <c r="BI21" s="429">
        <f ca="1">SUM($AF43:BI43)</f>
        <v>1931085.7320000001</v>
      </c>
      <c r="BJ21" s="429">
        <f ca="1">SUM($AF43:BJ43)</f>
        <v>1931085.7320000001</v>
      </c>
      <c r="BK21" s="429">
        <f ca="1">SUM($AF43:BK43)</f>
        <v>1931085.7320000001</v>
      </c>
      <c r="BL21" s="429">
        <f ca="1">SUM($AF43:BL43)</f>
        <v>1931085.7320000001</v>
      </c>
      <c r="BM21" s="429">
        <f ca="1">SUM($AF43:BM43)</f>
        <v>1931085.7320000001</v>
      </c>
      <c r="BN21" s="429">
        <f ca="1">SUM($AF43:BN43)</f>
        <v>1931085.7320000001</v>
      </c>
      <c r="BO21" s="429">
        <f ca="1">SUM($AF43:BO43)</f>
        <v>1931085.7320000001</v>
      </c>
      <c r="BP21" s="429">
        <f ca="1">SUM($AF43:BP43)</f>
        <v>1931085.7320000001</v>
      </c>
      <c r="BQ21" s="429">
        <f ca="1">SUM($AF43:BQ43)</f>
        <v>1931085.7320000001</v>
      </c>
      <c r="BR21" s="429">
        <f ca="1">SUM($AF43:BR43)</f>
        <v>2743927.1320000002</v>
      </c>
      <c r="BS21" s="429">
        <f ca="1">SUM($AF43:BS43)</f>
        <v>2743927.1320000002</v>
      </c>
      <c r="BT21" s="429">
        <f ca="1">SUM($AF43:BT43)</f>
        <v>2743927.1320000002</v>
      </c>
      <c r="BU21" s="429">
        <f ca="1">SUM($AF43:BU43)</f>
        <v>2743927.1320000002</v>
      </c>
      <c r="BV21" s="429">
        <f ca="1">SUM($AF43:BV43)</f>
        <v>2743927.1320000002</v>
      </c>
      <c r="BW21" s="429">
        <f ca="1">SUM($AF43:BW43)</f>
        <v>2743927.1320000002</v>
      </c>
      <c r="BX21" s="429">
        <f ca="1">SUM($AF43:BX43)</f>
        <v>2743927.1320000002</v>
      </c>
      <c r="BY21" s="429">
        <f ca="1">SUM($AF43:BY43)</f>
        <v>2743927.1320000002</v>
      </c>
      <c r="BZ21" s="429">
        <f ca="1">SUM($AF43:BZ43)</f>
        <v>2743927.1320000002</v>
      </c>
      <c r="CA21" s="429">
        <f ca="1">SUM($AF43:CA43)</f>
        <v>2743927.1320000002</v>
      </c>
      <c r="CB21" s="429">
        <f ca="1">SUM($AF43:CB43)</f>
        <v>2743927.1320000002</v>
      </c>
      <c r="CC21" s="429">
        <f ca="1">SUM($AF43:CC43)</f>
        <v>2743927.1320000002</v>
      </c>
      <c r="CD21" s="429">
        <f ca="1">SUM($AF43:CD43)</f>
        <v>2838681.2152000004</v>
      </c>
      <c r="CE21" s="429">
        <f ca="1">SUM($AF43:CE43)</f>
        <v>2838681.2152000004</v>
      </c>
      <c r="CF21" s="429">
        <f ca="1">SUM($AF43:CF43)</f>
        <v>2838681.2152000004</v>
      </c>
      <c r="CG21" s="429">
        <f ca="1">SUM($AF43:CG43)</f>
        <v>2838681.2152000004</v>
      </c>
      <c r="CH21" s="429">
        <f ca="1">SUM($AF43:CH43)</f>
        <v>2838681.2152000004</v>
      </c>
      <c r="CI21" s="429">
        <f ca="1">SUM($AF43:CI43)</f>
        <v>2838681.2152000004</v>
      </c>
      <c r="CJ21" s="429">
        <f ca="1">SUM($AF43:CJ43)</f>
        <v>2838681.2152000004</v>
      </c>
      <c r="CK21" s="429">
        <f ca="1">SUM($AF43:CK43)</f>
        <v>2838681.2152000004</v>
      </c>
      <c r="CL21" s="429">
        <f ca="1">SUM($AF43:CL43)</f>
        <v>2838681.2152000004</v>
      </c>
      <c r="CM21" s="429">
        <f ca="1">SUM($AF43:CM43)</f>
        <v>2838681.2152000004</v>
      </c>
      <c r="CN21" s="429">
        <f ca="1">SUM($AF43:CN43)</f>
        <v>2838681.2152000004</v>
      </c>
      <c r="CO21" s="429">
        <f ca="1">SUM($AF43:CO43)</f>
        <v>2838681.2152000004</v>
      </c>
      <c r="CP21" s="429">
        <f ca="1">SUM($AF43:CP43)</f>
        <v>2862843.5064160004</v>
      </c>
      <c r="CQ21" s="429">
        <f ca="1">SUM($AF43:CQ43)</f>
        <v>2862843.5064160004</v>
      </c>
      <c r="CR21" s="429">
        <f ca="1">SUM($AF43:CR43)</f>
        <v>2862843.5064160004</v>
      </c>
      <c r="CS21" s="429">
        <f ca="1">SUM($AF43:CS43)</f>
        <v>2862843.5064160004</v>
      </c>
      <c r="CT21" s="429">
        <f ca="1">SUM($AF43:CT43)</f>
        <v>2862843.5064160004</v>
      </c>
      <c r="CU21" s="429">
        <f ca="1">SUM($AF43:CU43)</f>
        <v>2862843.5064160004</v>
      </c>
      <c r="CV21" s="429">
        <f ca="1">SUM($AF43:CV43)</f>
        <v>2862843.5064160004</v>
      </c>
      <c r="CW21" s="429">
        <f ca="1">SUM($AF43:CW43)</f>
        <v>2862843.5064160004</v>
      </c>
      <c r="CX21" s="429">
        <f ca="1">SUM($AF43:CX43)</f>
        <v>2862843.5064160004</v>
      </c>
      <c r="CY21" s="429">
        <f ca="1">SUM($AF43:CY43)</f>
        <v>2862843.5064160004</v>
      </c>
      <c r="CZ21" s="429">
        <f ca="1">SUM($AF43:CZ43)</f>
        <v>2862843.5064160004</v>
      </c>
      <c r="DA21" s="429">
        <f ca="1">SUM($AF43:DA43)</f>
        <v>2862843.5064160004</v>
      </c>
      <c r="DB21" s="429">
        <f ca="1">SUM($AF43:DB43)</f>
        <v>2862843.5064160004</v>
      </c>
      <c r="DC21" s="429">
        <f ca="1">SUM($AF43:DC43)</f>
        <v>2862843.5064160004</v>
      </c>
      <c r="DD21" s="429">
        <f ca="1">SUM($AF43:DD43)</f>
        <v>2862843.5064160004</v>
      </c>
      <c r="DE21" s="429">
        <f ca="1">SUM($AF43:DE43)</f>
        <v>2862843.5064160004</v>
      </c>
      <c r="DF21" s="429">
        <f ca="1">SUM($AF43:DF43)</f>
        <v>2862843.5064160004</v>
      </c>
      <c r="DG21" s="429">
        <f ca="1">SUM($AF43:DG43)</f>
        <v>2862843.5064160004</v>
      </c>
      <c r="DH21" s="429">
        <f ca="1">SUM($AF43:DH43)</f>
        <v>2862843.5064160004</v>
      </c>
      <c r="DI21" s="429">
        <f ca="1">SUM($AF43:DI43)</f>
        <v>2862843.5064160004</v>
      </c>
      <c r="DJ21" s="429">
        <f ca="1">SUM($AF43:DJ43)</f>
        <v>2862843.5064160004</v>
      </c>
      <c r="DK21" s="429">
        <f ca="1">SUM($AF43:DK43)</f>
        <v>2862843.5064160004</v>
      </c>
      <c r="DL21" s="429">
        <f ca="1">SUM($AF43:DL43)</f>
        <v>2862843.5064160004</v>
      </c>
      <c r="DM21" s="429">
        <f ca="1">SUM($AF43:DM43)</f>
        <v>2862843.5064160004</v>
      </c>
      <c r="DN21" s="429">
        <f ca="1">SUM($AF43:DN43)</f>
        <v>2862843.5064160004</v>
      </c>
      <c r="DO21" s="429">
        <f ca="1">SUM($AF43:DO43)</f>
        <v>2862843.5064160004</v>
      </c>
      <c r="DP21" s="429">
        <f ca="1">SUM($AF43:DP43)</f>
        <v>2862843.5064160004</v>
      </c>
      <c r="DQ21" s="429">
        <f ca="1">SUM($AF43:DQ43)</f>
        <v>2862843.5064160004</v>
      </c>
      <c r="DR21" s="429">
        <f ca="1">SUM($AF43:DR43)</f>
        <v>2862843.5064160004</v>
      </c>
      <c r="DS21" s="429">
        <f ca="1">SUM($AF43:DS43)</f>
        <v>2862843.5064160004</v>
      </c>
      <c r="DT21" s="429">
        <f ca="1">SUM($AF43:DT43)</f>
        <v>2862843.5064160004</v>
      </c>
      <c r="DU21" s="429">
        <f ca="1">SUM($AF43:DU43)</f>
        <v>2862843.5064160004</v>
      </c>
      <c r="DV21" s="429">
        <f ca="1">SUM($AF43:DV43)</f>
        <v>2862843.5064160004</v>
      </c>
      <c r="DW21" s="429">
        <f ca="1">SUM($AF43:DW43)</f>
        <v>2862843.5064160004</v>
      </c>
      <c r="DX21" s="429">
        <f ca="1">SUM($AF43:DX43)</f>
        <v>2862843.5064160004</v>
      </c>
      <c r="DY21" s="429">
        <f ca="1">SUM($AF43:DY43)</f>
        <v>2862843.5064160004</v>
      </c>
      <c r="DZ21" s="429">
        <f ca="1">SUM($AF43:DZ43)</f>
        <v>2862843.5064160004</v>
      </c>
      <c r="EA21" s="429">
        <f ca="1">SUM($AF43:EA43)</f>
        <v>2862843.5064160004</v>
      </c>
      <c r="EB21" s="429">
        <f ca="1">SUM($AF43:EB43)</f>
        <v>2862843.5064160004</v>
      </c>
      <c r="EC21" s="429">
        <f ca="1">SUM($AF43:EC43)</f>
        <v>2862843.5064160004</v>
      </c>
      <c r="ED21" s="429">
        <f ca="1">SUM($AF43:ED43)</f>
        <v>2862843.5064160004</v>
      </c>
      <c r="EE21" s="429">
        <f ca="1">SUM($AF43:EE43)</f>
        <v>2862843.5064160004</v>
      </c>
      <c r="EF21" s="429">
        <f ca="1">SUM($AF43:EF43)</f>
        <v>2862843.5064160004</v>
      </c>
      <c r="EG21" s="429">
        <f ca="1">SUM($AF43:EG43)</f>
        <v>2862843.5064160004</v>
      </c>
      <c r="EH21" s="429">
        <f ca="1">SUM($AF43:EH43)</f>
        <v>2862843.5064160004</v>
      </c>
      <c r="EI21" s="429">
        <f ca="1">SUM($AF43:EI43)</f>
        <v>2862843.5064160004</v>
      </c>
      <c r="EJ21" s="429">
        <f ca="1">SUM($AF43:EJ43)</f>
        <v>2862843.5064160004</v>
      </c>
      <c r="EK21" s="429">
        <f ca="1">SUM($AF43:EK43)</f>
        <v>2862843.5064160004</v>
      </c>
      <c r="EL21" s="429">
        <f ca="1">SUM($AF43:EL43)</f>
        <v>2862843.5064160004</v>
      </c>
      <c r="EM21" s="429">
        <f ca="1">SUM($AF43:EM43)</f>
        <v>2862843.5064160004</v>
      </c>
      <c r="EN21" s="429">
        <f ca="1">SUM($AF43:EN43)</f>
        <v>2862843.5064160004</v>
      </c>
      <c r="EO21" s="429">
        <f ca="1">SUM($AF43:EO43)</f>
        <v>2862843.5064160004</v>
      </c>
      <c r="EP21" s="429">
        <f ca="1">SUM($AF43:EP43)</f>
        <v>2862843.5064160004</v>
      </c>
      <c r="EQ21" s="429">
        <f ca="1">SUM($AF43:EQ43)</f>
        <v>2862843.5064160004</v>
      </c>
      <c r="ER21" s="429">
        <f ca="1">SUM($AF43:ER43)</f>
        <v>2862843.5064160004</v>
      </c>
      <c r="ES21" s="429">
        <f ca="1">SUM($AF43:ES43)</f>
        <v>2862843.5064160004</v>
      </c>
      <c r="ET21" s="429">
        <f ca="1">SUM($AF43:ET43)</f>
        <v>2862843.5064160004</v>
      </c>
      <c r="EU21" s="429">
        <f ca="1">SUM($AF43:EU43)</f>
        <v>2862843.5064160004</v>
      </c>
      <c r="EV21" s="429">
        <f ca="1">SUM($AF43:EV43)</f>
        <v>2862843.5064160004</v>
      </c>
      <c r="EW21" s="429">
        <f ca="1">SUM($AF43:EW43)</f>
        <v>2862843.5064160004</v>
      </c>
      <c r="EX21" s="429">
        <f ca="1">SUM($AF43:EX43)</f>
        <v>2862843.5064160004</v>
      </c>
      <c r="EY21" s="612"/>
      <c r="FB21" s="612"/>
    </row>
    <row r="22" spans="1:158" ht="12.95" hidden="1" customHeight="1" outlineLevel="1" thickBot="1">
      <c r="AD22" s="807" t="s">
        <v>456</v>
      </c>
      <c r="AE22" s="810">
        <f ca="1">CS22</f>
        <v>543981.33372799959</v>
      </c>
      <c r="AF22" s="811">
        <f>AF20-AF21</f>
        <v>0</v>
      </c>
      <c r="AG22" s="811">
        <f t="shared" ref="AG22:CR22" ca="1" si="26">AG20-AG21</f>
        <v>0</v>
      </c>
      <c r="AH22" s="811">
        <f t="shared" ca="1" si="26"/>
        <v>0</v>
      </c>
      <c r="AI22" s="811">
        <f t="shared" ca="1" si="26"/>
        <v>0</v>
      </c>
      <c r="AJ22" s="811">
        <f t="shared" ca="1" si="26"/>
        <v>0</v>
      </c>
      <c r="AK22" s="811">
        <f t="shared" ca="1" si="26"/>
        <v>0</v>
      </c>
      <c r="AL22" s="811">
        <f t="shared" ca="1" si="26"/>
        <v>0</v>
      </c>
      <c r="AM22" s="811">
        <f t="shared" ca="1" si="26"/>
        <v>0</v>
      </c>
      <c r="AN22" s="811">
        <f t="shared" ca="1" si="26"/>
        <v>0</v>
      </c>
      <c r="AO22" s="811">
        <f t="shared" ca="1" si="26"/>
        <v>0</v>
      </c>
      <c r="AP22" s="811">
        <f t="shared" ca="1" si="26"/>
        <v>0</v>
      </c>
      <c r="AQ22" s="811">
        <f t="shared" ca="1" si="26"/>
        <v>0</v>
      </c>
      <c r="AR22" s="811">
        <f t="shared" ca="1" si="26"/>
        <v>0</v>
      </c>
      <c r="AS22" s="811">
        <f t="shared" ca="1" si="26"/>
        <v>0</v>
      </c>
      <c r="AT22" s="811">
        <f t="shared" ca="1" si="26"/>
        <v>0</v>
      </c>
      <c r="AU22" s="811">
        <f t="shared" ca="1" si="26"/>
        <v>0</v>
      </c>
      <c r="AV22" s="811">
        <f t="shared" ca="1" si="26"/>
        <v>0</v>
      </c>
      <c r="AW22" s="811">
        <f t="shared" ca="1" si="26"/>
        <v>0</v>
      </c>
      <c r="AX22" s="811">
        <f t="shared" ca="1" si="26"/>
        <v>0</v>
      </c>
      <c r="AY22" s="811">
        <f t="shared" ca="1" si="26"/>
        <v>0</v>
      </c>
      <c r="AZ22" s="811">
        <f t="shared" ca="1" si="26"/>
        <v>0</v>
      </c>
      <c r="BA22" s="811">
        <f t="shared" ca="1" si="26"/>
        <v>0</v>
      </c>
      <c r="BB22" s="811">
        <f t="shared" ca="1" si="26"/>
        <v>0</v>
      </c>
      <c r="BC22" s="811">
        <f t="shared" ca="1" si="26"/>
        <v>0</v>
      </c>
      <c r="BD22" s="811">
        <f t="shared" ca="1" si="26"/>
        <v>0</v>
      </c>
      <c r="BE22" s="811">
        <f t="shared" ca="1" si="26"/>
        <v>0</v>
      </c>
      <c r="BF22" s="811">
        <f t="shared" ca="1" si="26"/>
        <v>0</v>
      </c>
      <c r="BG22" s="811">
        <f t="shared" ca="1" si="26"/>
        <v>0</v>
      </c>
      <c r="BH22" s="811">
        <f t="shared" ca="1" si="26"/>
        <v>0</v>
      </c>
      <c r="BI22" s="811">
        <f t="shared" ca="1" si="26"/>
        <v>0</v>
      </c>
      <c r="BJ22" s="811">
        <f t="shared" ca="1" si="26"/>
        <v>0</v>
      </c>
      <c r="BK22" s="811">
        <f t="shared" ca="1" si="26"/>
        <v>0</v>
      </c>
      <c r="BL22" s="811">
        <f t="shared" ca="1" si="26"/>
        <v>0</v>
      </c>
      <c r="BM22" s="811">
        <f t="shared" ca="1" si="26"/>
        <v>0</v>
      </c>
      <c r="BN22" s="811">
        <f t="shared" ca="1" si="26"/>
        <v>0</v>
      </c>
      <c r="BO22" s="811">
        <f t="shared" ca="1" si="26"/>
        <v>0</v>
      </c>
      <c r="BP22" s="811">
        <f t="shared" ca="1" si="26"/>
        <v>0</v>
      </c>
      <c r="BQ22" s="811">
        <f t="shared" ca="1" si="26"/>
        <v>0</v>
      </c>
      <c r="BR22" s="811">
        <f t="shared" ca="1" si="26"/>
        <v>232240.39999999991</v>
      </c>
      <c r="BS22" s="811">
        <f t="shared" ca="1" si="26"/>
        <v>232240.39999999991</v>
      </c>
      <c r="BT22" s="811">
        <f t="shared" ca="1" si="26"/>
        <v>232240.39999999991</v>
      </c>
      <c r="BU22" s="811">
        <f t="shared" ca="1" si="26"/>
        <v>232240.39999999991</v>
      </c>
      <c r="BV22" s="811">
        <f t="shared" ca="1" si="26"/>
        <v>232240.39999999991</v>
      </c>
      <c r="BW22" s="811">
        <f t="shared" ca="1" si="26"/>
        <v>232240.39999999991</v>
      </c>
      <c r="BX22" s="811">
        <f t="shared" ca="1" si="26"/>
        <v>232240.39999999991</v>
      </c>
      <c r="BY22" s="811">
        <f t="shared" ca="1" si="26"/>
        <v>232240.39999999991</v>
      </c>
      <c r="BZ22" s="811">
        <f t="shared" ca="1" si="26"/>
        <v>232240.39999999991</v>
      </c>
      <c r="CA22" s="811">
        <f t="shared" ca="1" si="26"/>
        <v>232240.39999999991</v>
      </c>
      <c r="CB22" s="811">
        <f t="shared" ca="1" si="26"/>
        <v>232240.39999999991</v>
      </c>
      <c r="CC22" s="811">
        <f t="shared" ca="1" si="26"/>
        <v>232240.39999999991</v>
      </c>
      <c r="CD22" s="811">
        <f t="shared" ca="1" si="26"/>
        <v>350683.00399999972</v>
      </c>
      <c r="CE22" s="811">
        <f t="shared" ca="1" si="26"/>
        <v>350683.00399999972</v>
      </c>
      <c r="CF22" s="811">
        <f t="shared" ca="1" si="26"/>
        <v>350683.00399999972</v>
      </c>
      <c r="CG22" s="811">
        <f t="shared" ca="1" si="26"/>
        <v>350683.00399999972</v>
      </c>
      <c r="CH22" s="811">
        <f t="shared" ca="1" si="26"/>
        <v>350683.00399999972</v>
      </c>
      <c r="CI22" s="811">
        <f t="shared" ca="1" si="26"/>
        <v>350683.00399999972</v>
      </c>
      <c r="CJ22" s="811">
        <f t="shared" ca="1" si="26"/>
        <v>350683.00399999972</v>
      </c>
      <c r="CK22" s="811">
        <f t="shared" ca="1" si="26"/>
        <v>350683.00399999972</v>
      </c>
      <c r="CL22" s="811">
        <f t="shared" ca="1" si="26"/>
        <v>350683.00399999972</v>
      </c>
      <c r="CM22" s="811">
        <f t="shared" ca="1" si="26"/>
        <v>350683.00399999972</v>
      </c>
      <c r="CN22" s="811">
        <f t="shared" ca="1" si="26"/>
        <v>350683.00399999972</v>
      </c>
      <c r="CO22" s="811">
        <f t="shared" ca="1" si="26"/>
        <v>350683.00399999972</v>
      </c>
      <c r="CP22" s="811">
        <f t="shared" ca="1" si="26"/>
        <v>543981.33372799959</v>
      </c>
      <c r="CQ22" s="811">
        <f t="shared" ca="1" si="26"/>
        <v>543981.33372799959</v>
      </c>
      <c r="CR22" s="811">
        <f t="shared" ca="1" si="26"/>
        <v>543981.33372799959</v>
      </c>
      <c r="CS22" s="811">
        <f t="shared" ref="CS22:EX22" ca="1" si="27">CS20-CS21</f>
        <v>543981.33372799959</v>
      </c>
      <c r="CT22" s="811">
        <f t="shared" ca="1" si="27"/>
        <v>543981.33372799959</v>
      </c>
      <c r="CU22" s="811">
        <f t="shared" ca="1" si="27"/>
        <v>543981.33372799959</v>
      </c>
      <c r="CV22" s="811">
        <f t="shared" ca="1" si="27"/>
        <v>543981.33372799959</v>
      </c>
      <c r="CW22" s="811">
        <f t="shared" ca="1" si="27"/>
        <v>543981.33372799959</v>
      </c>
      <c r="CX22" s="811">
        <f t="shared" ca="1" si="27"/>
        <v>543981.33372799959</v>
      </c>
      <c r="CY22" s="811">
        <f t="shared" ca="1" si="27"/>
        <v>543981.33372799959</v>
      </c>
      <c r="CZ22" s="811">
        <f t="shared" ca="1" si="27"/>
        <v>543981.33372799959</v>
      </c>
      <c r="DA22" s="811">
        <f t="shared" ca="1" si="27"/>
        <v>543981.33372799959</v>
      </c>
      <c r="DB22" s="811">
        <f t="shared" ca="1" si="27"/>
        <v>543981.33372799959</v>
      </c>
      <c r="DC22" s="811">
        <f t="shared" ca="1" si="27"/>
        <v>543981.33372799959</v>
      </c>
      <c r="DD22" s="811">
        <f t="shared" ca="1" si="27"/>
        <v>543981.33372799959</v>
      </c>
      <c r="DE22" s="811">
        <f t="shared" ca="1" si="27"/>
        <v>543981.33372799959</v>
      </c>
      <c r="DF22" s="811">
        <f t="shared" ca="1" si="27"/>
        <v>543981.33372799959</v>
      </c>
      <c r="DG22" s="811">
        <f t="shared" ca="1" si="27"/>
        <v>543981.33372799959</v>
      </c>
      <c r="DH22" s="811">
        <f t="shared" ca="1" si="27"/>
        <v>543981.33372799959</v>
      </c>
      <c r="DI22" s="811">
        <f t="shared" ca="1" si="27"/>
        <v>543981.33372799959</v>
      </c>
      <c r="DJ22" s="811">
        <f t="shared" ca="1" si="27"/>
        <v>543981.33372799959</v>
      </c>
      <c r="DK22" s="811">
        <f t="shared" ca="1" si="27"/>
        <v>543981.33372799959</v>
      </c>
      <c r="DL22" s="811">
        <f t="shared" ca="1" si="27"/>
        <v>543981.33372799959</v>
      </c>
      <c r="DM22" s="811">
        <f t="shared" ca="1" si="27"/>
        <v>543981.33372799959</v>
      </c>
      <c r="DN22" s="811">
        <f t="shared" ca="1" si="27"/>
        <v>543981.33372799959</v>
      </c>
      <c r="DO22" s="811">
        <f t="shared" ca="1" si="27"/>
        <v>543981.33372799959</v>
      </c>
      <c r="DP22" s="811">
        <f t="shared" ca="1" si="27"/>
        <v>543981.33372799959</v>
      </c>
      <c r="DQ22" s="811">
        <f t="shared" ca="1" si="27"/>
        <v>543981.33372799959</v>
      </c>
      <c r="DR22" s="811">
        <f t="shared" ca="1" si="27"/>
        <v>543981.33372799959</v>
      </c>
      <c r="DS22" s="811">
        <f t="shared" ca="1" si="27"/>
        <v>543981.33372799959</v>
      </c>
      <c r="DT22" s="811">
        <f t="shared" ca="1" si="27"/>
        <v>543981.33372799959</v>
      </c>
      <c r="DU22" s="811">
        <f t="shared" ca="1" si="27"/>
        <v>543981.33372799959</v>
      </c>
      <c r="DV22" s="811">
        <f t="shared" ca="1" si="27"/>
        <v>543981.33372799959</v>
      </c>
      <c r="DW22" s="811">
        <f t="shared" ca="1" si="27"/>
        <v>543981.33372799959</v>
      </c>
      <c r="DX22" s="811">
        <f t="shared" ca="1" si="27"/>
        <v>543981.33372799959</v>
      </c>
      <c r="DY22" s="811">
        <f t="shared" ca="1" si="27"/>
        <v>543981.33372799959</v>
      </c>
      <c r="DZ22" s="811">
        <f t="shared" ca="1" si="27"/>
        <v>543981.33372799959</v>
      </c>
      <c r="EA22" s="811">
        <f t="shared" ca="1" si="27"/>
        <v>543981.33372799959</v>
      </c>
      <c r="EB22" s="811">
        <f t="shared" ca="1" si="27"/>
        <v>543981.33372799959</v>
      </c>
      <c r="EC22" s="811">
        <f t="shared" ca="1" si="27"/>
        <v>543981.33372799959</v>
      </c>
      <c r="ED22" s="811">
        <f t="shared" ca="1" si="27"/>
        <v>543981.33372799959</v>
      </c>
      <c r="EE22" s="811">
        <f t="shared" ca="1" si="27"/>
        <v>543981.33372799959</v>
      </c>
      <c r="EF22" s="811">
        <f t="shared" ca="1" si="27"/>
        <v>543981.33372799959</v>
      </c>
      <c r="EG22" s="811">
        <f t="shared" ca="1" si="27"/>
        <v>543981.33372799959</v>
      </c>
      <c r="EH22" s="811">
        <f t="shared" ca="1" si="27"/>
        <v>543981.33372799959</v>
      </c>
      <c r="EI22" s="811">
        <f t="shared" ca="1" si="27"/>
        <v>543981.33372799959</v>
      </c>
      <c r="EJ22" s="811">
        <f t="shared" ca="1" si="27"/>
        <v>543981.33372799959</v>
      </c>
      <c r="EK22" s="811">
        <f t="shared" ca="1" si="27"/>
        <v>543981.33372799959</v>
      </c>
      <c r="EL22" s="811">
        <f t="shared" ca="1" si="27"/>
        <v>543981.33372799959</v>
      </c>
      <c r="EM22" s="811">
        <f t="shared" ca="1" si="27"/>
        <v>543981.33372799959</v>
      </c>
      <c r="EN22" s="811">
        <f t="shared" ca="1" si="27"/>
        <v>543981.33372799959</v>
      </c>
      <c r="EO22" s="811">
        <f t="shared" ca="1" si="27"/>
        <v>543981.33372799959</v>
      </c>
      <c r="EP22" s="811">
        <f t="shared" ca="1" si="27"/>
        <v>543981.33372799959</v>
      </c>
      <c r="EQ22" s="811">
        <f t="shared" ca="1" si="27"/>
        <v>543981.33372799959</v>
      </c>
      <c r="ER22" s="811">
        <f t="shared" ca="1" si="27"/>
        <v>543981.33372799959</v>
      </c>
      <c r="ES22" s="811">
        <f t="shared" ca="1" si="27"/>
        <v>543981.33372799959</v>
      </c>
      <c r="ET22" s="811">
        <f t="shared" ca="1" si="27"/>
        <v>543981.33372799959</v>
      </c>
      <c r="EU22" s="811">
        <f t="shared" ca="1" si="27"/>
        <v>543981.33372799959</v>
      </c>
      <c r="EV22" s="811">
        <f t="shared" ca="1" si="27"/>
        <v>543981.33372799959</v>
      </c>
      <c r="EW22" s="811">
        <f t="shared" ca="1" si="27"/>
        <v>543981.33372799959</v>
      </c>
      <c r="EX22" s="811">
        <f t="shared" ca="1" si="27"/>
        <v>543981.33372799959</v>
      </c>
      <c r="EY22" s="612"/>
      <c r="FB22" s="612"/>
    </row>
    <row r="23" spans="1:158" ht="12.95" hidden="1" customHeight="1" outlineLevel="1" thickTop="1" thickBot="1">
      <c r="A23" s="812" t="str">
        <f>Constants!B181</f>
        <v>None</v>
      </c>
      <c r="B23" s="813">
        <f>Constants!H181</f>
        <v>0</v>
      </c>
      <c r="C23" s="812">
        <f>Constants!E181</f>
        <v>0</v>
      </c>
      <c r="D23" s="814"/>
      <c r="E23" s="814"/>
      <c r="F23" s="814"/>
      <c r="G23" s="814"/>
      <c r="H23" s="814"/>
      <c r="I23" s="814"/>
      <c r="J23" s="814"/>
      <c r="K23" s="814"/>
      <c r="L23" s="814"/>
      <c r="M23" s="815"/>
      <c r="N23" s="814"/>
      <c r="O23" s="814"/>
      <c r="P23" s="814"/>
      <c r="Q23" s="814"/>
      <c r="R23" s="814"/>
      <c r="S23" s="814"/>
      <c r="T23" s="814"/>
      <c r="U23" s="814"/>
      <c r="V23" s="814"/>
      <c r="W23" s="814"/>
      <c r="X23" s="814"/>
      <c r="Y23" s="814"/>
      <c r="Z23" s="814"/>
      <c r="AA23" s="814"/>
      <c r="AB23" s="815"/>
      <c r="AC23" s="609"/>
      <c r="AD23" s="865">
        <f ca="1">IF(ABS(($AE$19+AE23)-CostTotal)&gt;ErrTol,1,0)</f>
        <v>0</v>
      </c>
      <c r="AE23" s="816">
        <f ca="1">SUM(AF23:EY23)</f>
        <v>25217556.676279269</v>
      </c>
      <c r="AF23" s="817">
        <f>SUMIF(Conversion!$FB$14:$FB$114,$C23,Conversion!AF$14:AF$114)</f>
        <v>1104294.0625</v>
      </c>
      <c r="AG23" s="817">
        <f ca="1">SUMIF(Conversion!$FB$14:$FB$114,$C23,Conversion!AG$14:AG$114)</f>
        <v>269124.91619919933</v>
      </c>
      <c r="AH23" s="817">
        <f ca="1">SUMIF(Conversion!$FB$14:$FB$114,$C23,Conversion!AH$14:AH$114)</f>
        <v>422712.61093750002</v>
      </c>
      <c r="AI23" s="817">
        <f ca="1">SUMIF(Conversion!$FB$14:$FB$114,$C23,Conversion!AI$14:AI$114)</f>
        <v>2730224.6109374999</v>
      </c>
      <c r="AJ23" s="817">
        <f ca="1">SUMIF(Conversion!$FB$14:$FB$114,$C23,Conversion!AJ$14:AJ$114)</f>
        <v>423110.61093750002</v>
      </c>
      <c r="AK23" s="817">
        <f ca="1">SUMIF(Conversion!$FB$14:$FB$114,$C23,Conversion!AK$14:AK$114)</f>
        <v>494709.61093750002</v>
      </c>
      <c r="AL23" s="817">
        <f ca="1">SUMIF(Conversion!$FB$14:$FB$114,$C23,Conversion!AL$14:AL$114)</f>
        <v>560462.04843750002</v>
      </c>
      <c r="AM23" s="817">
        <f ca="1">SUMIF(Conversion!$FB$14:$FB$114,$C23,Conversion!AM$14:AM$114)</f>
        <v>560462.04843750002</v>
      </c>
      <c r="AN23" s="817">
        <f ca="1">SUMIF(Conversion!$FB$14:$FB$114,$C23,Conversion!AN$14:AN$114)</f>
        <v>288934.54843750002</v>
      </c>
      <c r="AO23" s="817">
        <f ca="1">SUMIF(Conversion!$FB$14:$FB$114,$C23,Conversion!AO$14:AO$114)</f>
        <v>288934.54843750002</v>
      </c>
      <c r="AP23" s="817">
        <f ca="1">SUMIF(Conversion!$FB$14:$FB$114,$C23,Conversion!AP$14:AP$114)</f>
        <v>288934.54843750002</v>
      </c>
      <c r="AQ23" s="817">
        <f ca="1">SUMIF(Conversion!$FB$14:$FB$114,$C23,Conversion!AQ$14:AQ$114)</f>
        <v>288140.54843750002</v>
      </c>
      <c r="AR23" s="817">
        <f ca="1">SUMIF(Conversion!$FB$14:$FB$114,$C23,Conversion!AR$14:AR$114)</f>
        <v>288140.54843750002</v>
      </c>
      <c r="AS23" s="817">
        <f ca="1">SUMIF(Conversion!$FB$14:$FB$114,$C23,Conversion!AS$14:AS$114)</f>
        <v>493549.6521366993</v>
      </c>
      <c r="AT23" s="817">
        <f ca="1">SUMIF(Conversion!$FB$14:$FB$114,$C23,Conversion!AT$14:AT$114)</f>
        <v>306554.54843750002</v>
      </c>
      <c r="AU23" s="817">
        <f ca="1">SUMIF(Conversion!$FB$14:$FB$114,$C23,Conversion!AU$14:AU$114)</f>
        <v>313718.54843750002</v>
      </c>
      <c r="AV23" s="817">
        <f ca="1">SUMIF(Conversion!$FB$14:$FB$114,$C23,Conversion!AV$14:AV$114)</f>
        <v>323646.55940625007</v>
      </c>
      <c r="AW23" s="817">
        <f ca="1">SUMIF(Conversion!$FB$14:$FB$114,$C23,Conversion!AW$14:AW$114)</f>
        <v>323646.55940625007</v>
      </c>
      <c r="AX23" s="817">
        <f ca="1">SUMIF(Conversion!$FB$14:$FB$114,$C23,Conversion!AX$14:AX$114)</f>
        <v>293903.35940625001</v>
      </c>
      <c r="AY23" s="817">
        <f ca="1">SUMIF(Conversion!$FB$14:$FB$114,$C23,Conversion!AY$14:AY$114)</f>
        <v>293903.35940625001</v>
      </c>
      <c r="AZ23" s="817">
        <f ca="1">SUMIF(Conversion!$FB$14:$FB$114,$C23,Conversion!AZ$14:AZ$114)</f>
        <v>293903.35940625001</v>
      </c>
      <c r="BA23" s="817">
        <f ca="1">SUMIF(Conversion!$FB$14:$FB$114,$C23,Conversion!BA$14:BA$114)</f>
        <v>293903.35940625001</v>
      </c>
      <c r="BB23" s="817">
        <f ca="1">SUMIF(Conversion!$FB$14:$FB$114,$C23,Conversion!BB$14:BB$114)</f>
        <v>293903.35940625001</v>
      </c>
      <c r="BC23" s="817">
        <f ca="1">SUMIF(Conversion!$FB$14:$FB$114,$C23,Conversion!BC$14:BC$114)</f>
        <v>293903.35940625001</v>
      </c>
      <c r="BD23" s="817">
        <f ca="1">SUMIF(Conversion!$FB$14:$FB$114,$C23,Conversion!BD$14:BD$114)</f>
        <v>293903.35940625001</v>
      </c>
      <c r="BE23" s="817">
        <f ca="1">SUMIF(Conversion!$FB$14:$FB$114,$C23,Conversion!BE$14:BE$114)</f>
        <v>503420.64517943334</v>
      </c>
      <c r="BF23" s="817">
        <f ca="1">SUMIF(Conversion!$FB$14:$FB$114,$C23,Conversion!BF$14:BF$114)</f>
        <v>293903.35940625001</v>
      </c>
      <c r="BG23" s="817">
        <f ca="1">SUMIF(Conversion!$FB$14:$FB$114,$C23,Conversion!BG$14:BG$114)</f>
        <v>293903.35940625001</v>
      </c>
      <c r="BH23" s="817">
        <f ca="1">SUMIF(Conversion!$FB$14:$FB$114,$C23,Conversion!BH$14:BH$114)</f>
        <v>299781.42659437499</v>
      </c>
      <c r="BI23" s="817">
        <f ca="1">SUMIF(Conversion!$FB$14:$FB$114,$C23,Conversion!BI$14:BI$114)</f>
        <v>299781.42659437499</v>
      </c>
      <c r="BJ23" s="817">
        <f ca="1">SUMIF(Conversion!$FB$14:$FB$114,$C23,Conversion!BJ$14:BJ$114)</f>
        <v>299781.42659437499</v>
      </c>
      <c r="BK23" s="817">
        <f ca="1">SUMIF(Conversion!$FB$14:$FB$114,$C23,Conversion!BK$14:BK$114)</f>
        <v>299781.42659437499</v>
      </c>
      <c r="BL23" s="817">
        <f ca="1">SUMIF(Conversion!$FB$14:$FB$114,$C23,Conversion!BL$14:BL$114)</f>
        <v>299781.42659437499</v>
      </c>
      <c r="BM23" s="817">
        <f ca="1">SUMIF(Conversion!$FB$14:$FB$114,$C23,Conversion!BM$14:BM$114)</f>
        <v>299781.42659437499</v>
      </c>
      <c r="BN23" s="817">
        <f ca="1">SUMIF(Conversion!$FB$14:$FB$114,$C23,Conversion!BN$14:BN$114)</f>
        <v>299781.42659437499</v>
      </c>
      <c r="BO23" s="817">
        <f ca="1">SUMIF(Conversion!$FB$14:$FB$114,$C23,Conversion!BO$14:BO$114)</f>
        <v>299781.42659437499</v>
      </c>
      <c r="BP23" s="817">
        <f ca="1">SUMIF(Conversion!$FB$14:$FB$114,$C23,Conversion!BP$14:BP$114)</f>
        <v>299781.42659437499</v>
      </c>
      <c r="BQ23" s="817">
        <f ca="1">SUMIF(Conversion!$FB$14:$FB$114,$C23,Conversion!BQ$14:BQ$114)</f>
        <v>513489.05808302201</v>
      </c>
      <c r="BR23" s="817">
        <f ca="1">SUMIF(Conversion!$FB$14:$FB$114,$C23,Conversion!BR$14:BR$114)</f>
        <v>299781.42659437499</v>
      </c>
      <c r="BS23" s="817">
        <f ca="1">SUMIF(Conversion!$FB$14:$FB$114,$C23,Conversion!BS$14:BS$114)</f>
        <v>299781.42659437499</v>
      </c>
      <c r="BT23" s="817">
        <f ca="1">SUMIF(Conversion!$FB$14:$FB$114,$C23,Conversion!BT$14:BT$114)</f>
        <v>305777.05512626248</v>
      </c>
      <c r="BU23" s="817">
        <f ca="1">SUMIF(Conversion!$FB$14:$FB$114,$C23,Conversion!BU$14:BU$114)</f>
        <v>305777.05512626248</v>
      </c>
      <c r="BV23" s="817">
        <f ca="1">SUMIF(Conversion!$FB$14:$FB$114,$C23,Conversion!BV$14:BV$114)</f>
        <v>305777.05512626248</v>
      </c>
      <c r="BW23" s="817">
        <f ca="1">SUMIF(Conversion!$FB$14:$FB$114,$C23,Conversion!BW$14:BW$114)</f>
        <v>305777.05512626248</v>
      </c>
      <c r="BX23" s="817">
        <f ca="1">SUMIF(Conversion!$FB$14:$FB$114,$C23,Conversion!BX$14:BX$114)</f>
        <v>305777.05512626248</v>
      </c>
      <c r="BY23" s="817">
        <f ca="1">SUMIF(Conversion!$FB$14:$FB$114,$C23,Conversion!BY$14:BY$114)</f>
        <v>305777.05512626248</v>
      </c>
      <c r="BZ23" s="817">
        <f ca="1">SUMIF(Conversion!$FB$14:$FB$114,$C23,Conversion!BZ$14:BZ$114)</f>
        <v>305777.05512626248</v>
      </c>
      <c r="CA23" s="817">
        <f ca="1">SUMIF(Conversion!$FB$14:$FB$114,$C23,Conversion!CA$14:CA$114)</f>
        <v>305777.05512626248</v>
      </c>
      <c r="CB23" s="817">
        <f ca="1">SUMIF(Conversion!$FB$14:$FB$114,$C23,Conversion!CB$14:CB$114)</f>
        <v>305777.05512626248</v>
      </c>
      <c r="CC23" s="817">
        <f ca="1">SUMIF(Conversion!$FB$14:$FB$114,$C23,Conversion!CC$14:CC$114)</f>
        <v>523758.8392446824</v>
      </c>
      <c r="CD23" s="817">
        <f ca="1">SUMIF(Conversion!$FB$14:$FB$114,$C23,Conversion!CD$14:CD$114)</f>
        <v>305777.05512626248</v>
      </c>
      <c r="CE23" s="817">
        <f ca="1">SUMIF(Conversion!$FB$14:$FB$114,$C23,Conversion!CE$14:CE$114)</f>
        <v>305777.05512626248</v>
      </c>
      <c r="CF23" s="817">
        <f ca="1">SUMIF(Conversion!$FB$14:$FB$114,$C23,Conversion!CF$14:CF$114)</f>
        <v>311892.59622878773</v>
      </c>
      <c r="CG23" s="817">
        <f ca="1">SUMIF(Conversion!$FB$14:$FB$114,$C23,Conversion!CG$14:CG$114)</f>
        <v>311892.59622878773</v>
      </c>
      <c r="CH23" s="817">
        <f ca="1">SUMIF(Conversion!$FB$14:$FB$114,$C23,Conversion!CH$14:CH$114)</f>
        <v>311892.59622878773</v>
      </c>
      <c r="CI23" s="817">
        <f ca="1">SUMIF(Conversion!$FB$14:$FB$114,$C23,Conversion!CI$14:CI$114)</f>
        <v>311892.59622878773</v>
      </c>
      <c r="CJ23" s="817">
        <f ca="1">SUMIF(Conversion!$FB$14:$FB$114,$C23,Conversion!CJ$14:CJ$114)</f>
        <v>311892.59622878773</v>
      </c>
      <c r="CK23" s="817">
        <f ca="1">SUMIF(Conversion!$FB$14:$FB$114,$C23,Conversion!CK$14:CK$114)</f>
        <v>311892.59622878773</v>
      </c>
      <c r="CL23" s="817">
        <f ca="1">SUMIF(Conversion!$FB$14:$FB$114,$C23,Conversion!CL$14:CL$114)</f>
        <v>311892.59622878773</v>
      </c>
      <c r="CM23" s="817">
        <f ca="1">SUMIF(Conversion!$FB$14:$FB$114,$C23,Conversion!CM$14:CM$114)</f>
        <v>311892.59622878773</v>
      </c>
      <c r="CN23" s="817">
        <f ca="1">SUMIF(Conversion!$FB$14:$FB$114,$C23,Conversion!CN$14:CN$114)</f>
        <v>311892.59622878773</v>
      </c>
      <c r="CO23" s="817">
        <f ca="1">SUMIF(Conversion!$FB$14:$FB$114,$C23,Conversion!CO$14:CO$114)</f>
        <v>534234.01602957596</v>
      </c>
      <c r="CP23" s="817">
        <f ca="1">SUMIF(Conversion!$FB$14:$FB$114,$C23,Conversion!CP$14:CP$114)</f>
        <v>311892.59622878773</v>
      </c>
      <c r="CQ23" s="817">
        <f ca="1">SUMIF(Conversion!$FB$14:$FB$114,$C23,Conversion!CQ$14:CQ$114)</f>
        <v>311892.59622878773</v>
      </c>
      <c r="CR23" s="817">
        <f ca="1">SUMIF(Conversion!$FB$14:$FB$114,$C23,Conversion!CR$14:CR$114)</f>
        <v>318130.44815336354</v>
      </c>
      <c r="CS23" s="817">
        <f ca="1">SUMIF(Conversion!$FB$14:$FB$114,$C23,Conversion!CS$14:CS$114)</f>
        <v>318130.44815336354</v>
      </c>
      <c r="CT23" s="817">
        <f ca="1">SUMIF(Conversion!$FB$14:$FB$114,$C23,Conversion!CT$14:CT$114)</f>
        <v>0</v>
      </c>
      <c r="CU23" s="817">
        <f ca="1">SUMIF(Conversion!$FB$14:$FB$114,$C23,Conversion!CU$14:CU$114)</f>
        <v>0</v>
      </c>
      <c r="CV23" s="817">
        <f ca="1">SUMIF(Conversion!$FB$14:$FB$114,$C23,Conversion!CV$14:CV$114)</f>
        <v>0</v>
      </c>
      <c r="CW23" s="817">
        <f ca="1">SUMIF(Conversion!$FB$14:$FB$114,$C23,Conversion!CW$14:CW$114)</f>
        <v>0</v>
      </c>
      <c r="CX23" s="817">
        <f ca="1">SUMIF(Conversion!$FB$14:$FB$114,$C23,Conversion!CX$14:CX$114)</f>
        <v>0</v>
      </c>
      <c r="CY23" s="817">
        <f ca="1">SUMIF(Conversion!$FB$14:$FB$114,$C23,Conversion!CY$14:CY$114)</f>
        <v>0</v>
      </c>
      <c r="CZ23" s="817">
        <f ca="1">SUMIF(Conversion!$FB$14:$FB$114,$C23,Conversion!CZ$14:CZ$114)</f>
        <v>0</v>
      </c>
      <c r="DA23" s="817">
        <f ca="1">SUMIF(Conversion!$FB$14:$FB$114,$C23,Conversion!DA$14:DA$114)</f>
        <v>0</v>
      </c>
      <c r="DB23" s="817">
        <f ca="1">SUMIF(Conversion!$FB$14:$FB$114,$C23,Conversion!DB$14:DB$114)</f>
        <v>0</v>
      </c>
      <c r="DC23" s="817">
        <f ca="1">SUMIF(Conversion!$FB$14:$FB$114,$C23,Conversion!DC$14:DC$114)</f>
        <v>0</v>
      </c>
      <c r="DD23" s="817">
        <f ca="1">SUMIF(Conversion!$FB$14:$FB$114,$C23,Conversion!DD$14:DD$114)</f>
        <v>0</v>
      </c>
      <c r="DE23" s="817">
        <f ca="1">SUMIF(Conversion!$FB$14:$FB$114,$C23,Conversion!DE$14:DE$114)</f>
        <v>0</v>
      </c>
      <c r="DF23" s="817">
        <f ca="1">SUMIF(Conversion!$FB$14:$FB$114,$C23,Conversion!DF$14:DF$114)</f>
        <v>0</v>
      </c>
      <c r="DG23" s="817">
        <f ca="1">SUMIF(Conversion!$FB$14:$FB$114,$C23,Conversion!DG$14:DG$114)</f>
        <v>0</v>
      </c>
      <c r="DH23" s="817">
        <f ca="1">SUMIF(Conversion!$FB$14:$FB$114,$C23,Conversion!DH$14:DH$114)</f>
        <v>0</v>
      </c>
      <c r="DI23" s="817">
        <f ca="1">SUMIF(Conversion!$FB$14:$FB$114,$C23,Conversion!DI$14:DI$114)</f>
        <v>0</v>
      </c>
      <c r="DJ23" s="817">
        <f ca="1">SUMIF(Conversion!$FB$14:$FB$114,$C23,Conversion!DJ$14:DJ$114)</f>
        <v>0</v>
      </c>
      <c r="DK23" s="817">
        <f ca="1">SUMIF(Conversion!$FB$14:$FB$114,$C23,Conversion!DK$14:DK$114)</f>
        <v>0</v>
      </c>
      <c r="DL23" s="817">
        <f ca="1">SUMIF(Conversion!$FB$14:$FB$114,$C23,Conversion!DL$14:DL$114)</f>
        <v>0</v>
      </c>
      <c r="DM23" s="817">
        <f ca="1">SUMIF(Conversion!$FB$14:$FB$114,$C23,Conversion!DM$14:DM$114)</f>
        <v>0</v>
      </c>
      <c r="DN23" s="817">
        <f ca="1">SUMIF(Conversion!$FB$14:$FB$114,$C23,Conversion!DN$14:DN$114)</f>
        <v>0</v>
      </c>
      <c r="DO23" s="817">
        <f ca="1">SUMIF(Conversion!$FB$14:$FB$114,$C23,Conversion!DO$14:DO$114)</f>
        <v>0</v>
      </c>
      <c r="DP23" s="817">
        <f ca="1">SUMIF(Conversion!$FB$14:$FB$114,$C23,Conversion!DP$14:DP$114)</f>
        <v>0</v>
      </c>
      <c r="DQ23" s="817">
        <f ca="1">SUMIF(Conversion!$FB$14:$FB$114,$C23,Conversion!DQ$14:DQ$114)</f>
        <v>0</v>
      </c>
      <c r="DR23" s="817">
        <f ca="1">SUMIF(Conversion!$FB$14:$FB$114,$C23,Conversion!DR$14:DR$114)</f>
        <v>0</v>
      </c>
      <c r="DS23" s="817">
        <f ca="1">SUMIF(Conversion!$FB$14:$FB$114,$C23,Conversion!DS$14:DS$114)</f>
        <v>0</v>
      </c>
      <c r="DT23" s="817">
        <f ca="1">SUMIF(Conversion!$FB$14:$FB$114,$C23,Conversion!DT$14:DT$114)</f>
        <v>0</v>
      </c>
      <c r="DU23" s="817">
        <f ca="1">SUMIF(Conversion!$FB$14:$FB$114,$C23,Conversion!DU$14:DU$114)</f>
        <v>0</v>
      </c>
      <c r="DV23" s="817">
        <f ca="1">SUMIF(Conversion!$FB$14:$FB$114,$C23,Conversion!DV$14:DV$114)</f>
        <v>0</v>
      </c>
      <c r="DW23" s="817">
        <f ca="1">SUMIF(Conversion!$FB$14:$FB$114,$C23,Conversion!DW$14:DW$114)</f>
        <v>0</v>
      </c>
      <c r="DX23" s="817">
        <f ca="1">SUMIF(Conversion!$FB$14:$FB$114,$C23,Conversion!DX$14:DX$114)</f>
        <v>0</v>
      </c>
      <c r="DY23" s="817">
        <f ca="1">SUMIF(Conversion!$FB$14:$FB$114,$C23,Conversion!DY$14:DY$114)</f>
        <v>0</v>
      </c>
      <c r="DZ23" s="817">
        <f ca="1">SUMIF(Conversion!$FB$14:$FB$114,$C23,Conversion!DZ$14:DZ$114)</f>
        <v>0</v>
      </c>
      <c r="EA23" s="817">
        <f ca="1">SUMIF(Conversion!$FB$14:$FB$114,$C23,Conversion!EA$14:EA$114)</f>
        <v>0</v>
      </c>
      <c r="EB23" s="817">
        <f ca="1">SUMIF(Conversion!$FB$14:$FB$114,$C23,Conversion!EB$14:EB$114)</f>
        <v>0</v>
      </c>
      <c r="EC23" s="817">
        <f ca="1">SUMIF(Conversion!$FB$14:$FB$114,$C23,Conversion!EC$14:EC$114)</f>
        <v>0</v>
      </c>
      <c r="ED23" s="817">
        <f ca="1">SUMIF(Conversion!$FB$14:$FB$114,$C23,Conversion!ED$14:ED$114)</f>
        <v>0</v>
      </c>
      <c r="EE23" s="817">
        <f ca="1">SUMIF(Conversion!$FB$14:$FB$114,$C23,Conversion!EE$14:EE$114)</f>
        <v>0</v>
      </c>
      <c r="EF23" s="817">
        <f ca="1">SUMIF(Conversion!$FB$14:$FB$114,$C23,Conversion!EF$14:EF$114)</f>
        <v>0</v>
      </c>
      <c r="EG23" s="817">
        <f ca="1">SUMIF(Conversion!$FB$14:$FB$114,$C23,Conversion!EG$14:EG$114)</f>
        <v>0</v>
      </c>
      <c r="EH23" s="817">
        <f ca="1">SUMIF(Conversion!$FB$14:$FB$114,$C23,Conversion!EH$14:EH$114)</f>
        <v>0</v>
      </c>
      <c r="EI23" s="817">
        <f ca="1">SUMIF(Conversion!$FB$14:$FB$114,$C23,Conversion!EI$14:EI$114)</f>
        <v>0</v>
      </c>
      <c r="EJ23" s="817">
        <f ca="1">SUMIF(Conversion!$FB$14:$FB$114,$C23,Conversion!EJ$14:EJ$114)</f>
        <v>0</v>
      </c>
      <c r="EK23" s="817">
        <f ca="1">SUMIF(Conversion!$FB$14:$FB$114,$C23,Conversion!EK$14:EK$114)</f>
        <v>0</v>
      </c>
      <c r="EL23" s="817">
        <f ca="1">SUMIF(Conversion!$FB$14:$FB$114,$C23,Conversion!EL$14:EL$114)</f>
        <v>0</v>
      </c>
      <c r="EM23" s="817">
        <f ca="1">SUMIF(Conversion!$FB$14:$FB$114,$C23,Conversion!EM$14:EM$114)</f>
        <v>0</v>
      </c>
      <c r="EN23" s="817">
        <f ca="1">SUMIF(Conversion!$FB$14:$FB$114,$C23,Conversion!EN$14:EN$114)</f>
        <v>0</v>
      </c>
      <c r="EO23" s="817">
        <f ca="1">SUMIF(Conversion!$FB$14:$FB$114,$C23,Conversion!EO$14:EO$114)</f>
        <v>0</v>
      </c>
      <c r="EP23" s="817">
        <f ca="1">SUMIF(Conversion!$FB$14:$FB$114,$C23,Conversion!EP$14:EP$114)</f>
        <v>0</v>
      </c>
      <c r="EQ23" s="817">
        <f ca="1">SUMIF(Conversion!$FB$14:$FB$114,$C23,Conversion!EQ$14:EQ$114)</f>
        <v>0</v>
      </c>
      <c r="ER23" s="817">
        <f ca="1">SUMIF(Conversion!$FB$14:$FB$114,$C23,Conversion!ER$14:ER$114)</f>
        <v>0</v>
      </c>
      <c r="ES23" s="817">
        <f ca="1">SUMIF(Conversion!$FB$14:$FB$114,$C23,Conversion!ES$14:ES$114)</f>
        <v>0</v>
      </c>
      <c r="ET23" s="817">
        <f ca="1">SUMIF(Conversion!$FB$14:$FB$114,$C23,Conversion!ET$14:ET$114)</f>
        <v>0</v>
      </c>
      <c r="EU23" s="817">
        <f ca="1">SUMIF(Conversion!$FB$14:$FB$114,$C23,Conversion!EU$14:EU$114)</f>
        <v>0</v>
      </c>
      <c r="EV23" s="817">
        <f ca="1">SUMIF(Conversion!$FB$14:$FB$114,$C23,Conversion!EV$14:EV$114)</f>
        <v>0</v>
      </c>
      <c r="EW23" s="817">
        <f ca="1">SUMIF(Conversion!$FB$14:$FB$114,$C23,Conversion!EW$14:EW$114)</f>
        <v>0</v>
      </c>
      <c r="EX23" s="818">
        <f ca="1">SUMIF(Conversion!$FB$14:$FB$114,$C23,Conversion!EX$14:EX$114)</f>
        <v>0</v>
      </c>
      <c r="EY23" s="612"/>
      <c r="FB23" s="612"/>
    </row>
    <row r="24" spans="1:158" ht="12.95" hidden="1" customHeight="1" outlineLevel="1" thickTop="1">
      <c r="AI24" s="819"/>
      <c r="EY24" s="612"/>
      <c r="FB24" s="612"/>
    </row>
    <row r="25" spans="1:158" ht="12.95" customHeight="1">
      <c r="EY25" s="612"/>
      <c r="FB25" s="612"/>
    </row>
    <row r="26" spans="1:158" ht="12.95" customHeight="1" collapsed="1">
      <c r="A26" s="305" t="s">
        <v>2128</v>
      </c>
      <c r="B26" s="306"/>
      <c r="C26" s="306"/>
      <c r="D26" s="306"/>
      <c r="E26" s="306"/>
      <c r="F26" s="307"/>
      <c r="G26" s="307"/>
      <c r="H26" s="307"/>
      <c r="I26" s="307"/>
      <c r="J26" s="307"/>
      <c r="K26" s="307"/>
      <c r="L26" s="307"/>
      <c r="M26" s="306"/>
      <c r="N26" s="307"/>
      <c r="O26" s="307"/>
      <c r="P26" s="307"/>
      <c r="Q26" s="307"/>
      <c r="R26" s="307"/>
      <c r="S26" s="307"/>
      <c r="T26" s="307"/>
      <c r="U26" s="307"/>
      <c r="V26" s="307"/>
      <c r="W26" s="307"/>
      <c r="X26" s="307"/>
      <c r="Y26" s="307"/>
      <c r="Z26" s="307"/>
      <c r="AA26" s="307"/>
      <c r="AB26" s="308"/>
      <c r="AC26" s="308"/>
      <c r="AD26" s="864">
        <f>SUM(EZ28:EZ33)</f>
        <v>0</v>
      </c>
      <c r="AE26" s="308"/>
      <c r="AF26" s="308"/>
      <c r="AG26" s="308"/>
      <c r="AH26" s="308"/>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c r="EY26" s="308"/>
      <c r="EZ26" s="308"/>
      <c r="FA26" s="308"/>
      <c r="FB26" s="308"/>
    </row>
    <row r="27" spans="1:158" ht="12.95" hidden="1" customHeight="1" outlineLevel="1">
      <c r="B27" s="85" t="s">
        <v>2079</v>
      </c>
      <c r="AE27" s="739"/>
      <c r="EY27" s="612"/>
      <c r="FB27" s="612"/>
    </row>
    <row r="28" spans="1:158" s="634" customFormat="1" ht="5.0999999999999996" hidden="1" customHeight="1" outlineLevel="1">
      <c r="A28" s="794"/>
      <c r="B28" s="627"/>
      <c r="C28" s="627"/>
      <c r="D28" s="627"/>
      <c r="E28" s="627"/>
      <c r="F28" s="627"/>
      <c r="G28" s="628"/>
      <c r="H28" s="628"/>
      <c r="I28" s="627"/>
      <c r="J28" s="627"/>
      <c r="K28" s="627"/>
      <c r="L28" s="627"/>
      <c r="M28" s="627"/>
      <c r="N28" s="627"/>
      <c r="O28" s="627"/>
      <c r="P28" s="627"/>
      <c r="Q28" s="627"/>
      <c r="R28" s="627"/>
      <c r="S28" s="627"/>
      <c r="T28" s="627"/>
      <c r="U28" s="627"/>
      <c r="V28" s="627"/>
      <c r="W28" s="627"/>
      <c r="X28" s="627"/>
      <c r="Y28" s="627"/>
      <c r="Z28" s="627"/>
      <c r="AA28" s="627"/>
      <c r="AB28" s="629"/>
      <c r="AC28" s="627"/>
      <c r="AD28" s="630"/>
      <c r="AE28" s="795"/>
      <c r="AF28" s="204"/>
      <c r="AG28" s="204"/>
      <c r="AH28" s="204"/>
      <c r="AI28" s="204"/>
      <c r="AJ28" s="204"/>
      <c r="AK28" s="204"/>
      <c r="AL28" s="204"/>
      <c r="AM28" s="204"/>
      <c r="AN28" s="204"/>
      <c r="AO28" s="204"/>
      <c r="AP28" s="204"/>
      <c r="AQ28" s="204"/>
      <c r="AR28" s="204"/>
      <c r="AS28" s="204"/>
      <c r="AT28" s="204"/>
      <c r="AU28" s="204"/>
      <c r="AV28" s="204"/>
      <c r="AW28" s="204"/>
      <c r="AX28" s="204"/>
      <c r="AY28" s="204"/>
      <c r="AZ28" s="204"/>
      <c r="BA28" s="204"/>
      <c r="BB28" s="204"/>
      <c r="BC28" s="204"/>
      <c r="BD28" s="204"/>
      <c r="BE28" s="204"/>
      <c r="BF28" s="204"/>
      <c r="BG28" s="204"/>
      <c r="BH28" s="204"/>
      <c r="BI28" s="204"/>
      <c r="BJ28" s="204"/>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c r="DA28" s="204"/>
      <c r="DB28" s="204"/>
      <c r="DC28" s="204"/>
      <c r="DD28" s="204"/>
      <c r="DE28" s="204"/>
      <c r="DF28" s="204"/>
      <c r="DG28" s="204"/>
      <c r="DH28" s="204"/>
      <c r="DI28" s="204"/>
      <c r="DJ28" s="204"/>
      <c r="DK28" s="204"/>
      <c r="DL28" s="204"/>
      <c r="DM28" s="204"/>
      <c r="DN28" s="204"/>
      <c r="DO28" s="204"/>
      <c r="DP28" s="204"/>
      <c r="DQ28" s="204"/>
      <c r="DR28" s="204"/>
      <c r="DS28" s="204"/>
      <c r="DT28" s="204"/>
      <c r="DU28" s="204"/>
      <c r="DV28" s="204"/>
      <c r="DW28" s="204"/>
      <c r="DX28" s="204"/>
      <c r="DY28" s="204"/>
      <c r="DZ28" s="204"/>
      <c r="EA28" s="204"/>
      <c r="EB28" s="204"/>
      <c r="EC28" s="204"/>
      <c r="ED28" s="204"/>
      <c r="EE28" s="204"/>
      <c r="EF28" s="204"/>
      <c r="EG28" s="204"/>
      <c r="EH28" s="204"/>
      <c r="EI28" s="204"/>
      <c r="EJ28" s="204"/>
      <c r="EK28" s="204"/>
      <c r="EL28" s="204"/>
      <c r="EM28" s="204"/>
      <c r="EN28" s="204"/>
      <c r="EO28" s="204"/>
      <c r="EP28" s="204"/>
      <c r="EQ28" s="204"/>
      <c r="ER28" s="204"/>
      <c r="ES28" s="204"/>
      <c r="ET28" s="204"/>
      <c r="EU28" s="204"/>
      <c r="EV28" s="204"/>
      <c r="EW28" s="204"/>
      <c r="EX28" s="204"/>
      <c r="EY28" s="632"/>
      <c r="EZ28" s="201"/>
      <c r="FA28" s="201"/>
      <c r="FB28" s="796"/>
    </row>
    <row r="29" spans="1:158" ht="12.95" hidden="1" customHeight="1" outlineLevel="1">
      <c r="A29" s="820" t="str">
        <f>$A$15</f>
        <v>Type A (3 years)</v>
      </c>
      <c r="B29" s="798">
        <f>$B$15</f>
        <v>36</v>
      </c>
      <c r="C29" s="797" t="str">
        <f>$C$15</f>
        <v>3 years</v>
      </c>
      <c r="M29" s="86"/>
      <c r="AC29" s="610"/>
      <c r="AD29" s="611">
        <f>$AD$15</f>
        <v>2.7777777777777776E-2</v>
      </c>
      <c r="AE29" s="821"/>
      <c r="AF29" s="822">
        <f>IF(AF$4&lt;=0,0,1-IF(AF$4&lt;=$B29,1-($AD29*AF$4),0))</f>
        <v>1</v>
      </c>
      <c r="AG29" s="823">
        <f t="shared" ref="AG29:AV31" si="28">IF(AG$4&lt;=0,0,1-IF(AG$4&lt;=$B29,1-($AD29*AG$4),0))</f>
        <v>1</v>
      </c>
      <c r="AH29" s="823">
        <f t="shared" si="28"/>
        <v>1</v>
      </c>
      <c r="AI29" s="823">
        <f t="shared" si="28"/>
        <v>1</v>
      </c>
      <c r="AJ29" s="823">
        <f t="shared" si="28"/>
        <v>1</v>
      </c>
      <c r="AK29" s="823">
        <f t="shared" si="28"/>
        <v>1</v>
      </c>
      <c r="AL29" s="823">
        <f t="shared" si="28"/>
        <v>1</v>
      </c>
      <c r="AM29" s="823">
        <f t="shared" si="28"/>
        <v>1</v>
      </c>
      <c r="AN29" s="823">
        <f t="shared" si="28"/>
        <v>1</v>
      </c>
      <c r="AO29" s="823">
        <f t="shared" si="28"/>
        <v>1</v>
      </c>
      <c r="AP29" s="823">
        <f t="shared" si="28"/>
        <v>1</v>
      </c>
      <c r="AQ29" s="823">
        <f t="shared" si="28"/>
        <v>1</v>
      </c>
      <c r="AR29" s="823">
        <f t="shared" si="28"/>
        <v>1</v>
      </c>
      <c r="AS29" s="823">
        <f t="shared" si="28"/>
        <v>1</v>
      </c>
      <c r="AT29" s="823">
        <f t="shared" si="28"/>
        <v>1</v>
      </c>
      <c r="AU29" s="823">
        <f t="shared" si="28"/>
        <v>1</v>
      </c>
      <c r="AV29" s="823">
        <f t="shared" si="28"/>
        <v>1</v>
      </c>
      <c r="AW29" s="823">
        <f t="shared" ref="AW29:BL31" si="29">IF(AW$4&lt;=0,0,1-IF(AW$4&lt;=$B29,1-($AD29*AW$4),0))</f>
        <v>1</v>
      </c>
      <c r="AX29" s="823">
        <f t="shared" si="29"/>
        <v>1</v>
      </c>
      <c r="AY29" s="823">
        <f t="shared" si="29"/>
        <v>1</v>
      </c>
      <c r="AZ29" s="823">
        <f t="shared" si="29"/>
        <v>1</v>
      </c>
      <c r="BA29" s="823">
        <f t="shared" si="29"/>
        <v>1</v>
      </c>
      <c r="BB29" s="823">
        <f t="shared" si="29"/>
        <v>1</v>
      </c>
      <c r="BC29" s="823">
        <f t="shared" si="29"/>
        <v>1</v>
      </c>
      <c r="BD29" s="823">
        <f t="shared" si="29"/>
        <v>1</v>
      </c>
      <c r="BE29" s="823">
        <f t="shared" si="29"/>
        <v>1</v>
      </c>
      <c r="BF29" s="823">
        <f t="shared" si="29"/>
        <v>1</v>
      </c>
      <c r="BG29" s="823">
        <f t="shared" si="29"/>
        <v>1</v>
      </c>
      <c r="BH29" s="823">
        <f t="shared" si="29"/>
        <v>1</v>
      </c>
      <c r="BI29" s="823">
        <f t="shared" si="29"/>
        <v>1</v>
      </c>
      <c r="BJ29" s="823">
        <f t="shared" si="29"/>
        <v>1</v>
      </c>
      <c r="BK29" s="823">
        <f t="shared" si="29"/>
        <v>0.97222222222222221</v>
      </c>
      <c r="BL29" s="823">
        <f t="shared" si="29"/>
        <v>0.94444444444444442</v>
      </c>
      <c r="BM29" s="823">
        <f t="shared" ref="BM29:CB31" si="30">IF(BM$4&lt;=0,0,1-IF(BM$4&lt;=$B29,1-($AD29*BM$4),0))</f>
        <v>0.91666666666666663</v>
      </c>
      <c r="BN29" s="823">
        <f t="shared" si="30"/>
        <v>0.88888888888888884</v>
      </c>
      <c r="BO29" s="823">
        <f t="shared" si="30"/>
        <v>0.86111111111111105</v>
      </c>
      <c r="BP29" s="823">
        <f t="shared" si="30"/>
        <v>0.83333333333333326</v>
      </c>
      <c r="BQ29" s="823">
        <f t="shared" si="30"/>
        <v>0.80555555555555547</v>
      </c>
      <c r="BR29" s="823">
        <f t="shared" si="30"/>
        <v>0.77777777777777768</v>
      </c>
      <c r="BS29" s="823">
        <f t="shared" si="30"/>
        <v>0.75</v>
      </c>
      <c r="BT29" s="823">
        <f t="shared" si="30"/>
        <v>0.72222222222222221</v>
      </c>
      <c r="BU29" s="823">
        <f t="shared" si="30"/>
        <v>0.69444444444444442</v>
      </c>
      <c r="BV29" s="823">
        <f t="shared" si="30"/>
        <v>0.66666666666666663</v>
      </c>
      <c r="BW29" s="823">
        <f t="shared" si="30"/>
        <v>0.63888888888888884</v>
      </c>
      <c r="BX29" s="823">
        <f t="shared" si="30"/>
        <v>0.61111111111111105</v>
      </c>
      <c r="BY29" s="823">
        <f t="shared" si="30"/>
        <v>0.58333333333333326</v>
      </c>
      <c r="BZ29" s="823">
        <f t="shared" si="30"/>
        <v>0.55555555555555558</v>
      </c>
      <c r="CA29" s="823">
        <f t="shared" si="30"/>
        <v>0.52777777777777779</v>
      </c>
      <c r="CB29" s="823">
        <f t="shared" si="30"/>
        <v>0.5</v>
      </c>
      <c r="CC29" s="823">
        <f t="shared" ref="CC29:CR31" si="31">IF(CC$4&lt;=0,0,1-IF(CC$4&lt;=$B29,1-($AD29*CC$4),0))</f>
        <v>0.47222222222222221</v>
      </c>
      <c r="CD29" s="823">
        <f t="shared" si="31"/>
        <v>0.44444444444444442</v>
      </c>
      <c r="CE29" s="823">
        <f t="shared" si="31"/>
        <v>0.41666666666666663</v>
      </c>
      <c r="CF29" s="823">
        <f t="shared" si="31"/>
        <v>0.38888888888888884</v>
      </c>
      <c r="CG29" s="823">
        <f t="shared" si="31"/>
        <v>0.36111111111111116</v>
      </c>
      <c r="CH29" s="823">
        <f t="shared" si="31"/>
        <v>0.33333333333333326</v>
      </c>
      <c r="CI29" s="823">
        <f t="shared" si="31"/>
        <v>0.30555555555555558</v>
      </c>
      <c r="CJ29" s="823">
        <f t="shared" si="31"/>
        <v>0.27777777777777779</v>
      </c>
      <c r="CK29" s="823">
        <f t="shared" si="31"/>
        <v>0.25</v>
      </c>
      <c r="CL29" s="823">
        <f t="shared" si="31"/>
        <v>0.22222222222222221</v>
      </c>
      <c r="CM29" s="823">
        <f t="shared" si="31"/>
        <v>0.19444444444444442</v>
      </c>
      <c r="CN29" s="823">
        <f t="shared" si="31"/>
        <v>0.16666666666666663</v>
      </c>
      <c r="CO29" s="823">
        <f t="shared" si="31"/>
        <v>0.13888888888888884</v>
      </c>
      <c r="CP29" s="823">
        <f t="shared" si="31"/>
        <v>0.11111111111111116</v>
      </c>
      <c r="CQ29" s="823">
        <f t="shared" si="31"/>
        <v>8.333333333333337E-2</v>
      </c>
      <c r="CR29" s="823">
        <f t="shared" si="31"/>
        <v>5.555555555555558E-2</v>
      </c>
      <c r="CS29" s="823">
        <f t="shared" ref="CS29:DH31" si="32">IF(CS$4&lt;=0,0,1-IF(CS$4&lt;=$B29,1-($AD29*CS$4),0))</f>
        <v>2.777777777777779E-2</v>
      </c>
      <c r="CT29" s="823">
        <f t="shared" si="32"/>
        <v>0</v>
      </c>
      <c r="CU29" s="823">
        <f t="shared" si="32"/>
        <v>0</v>
      </c>
      <c r="CV29" s="823">
        <f t="shared" si="32"/>
        <v>0</v>
      </c>
      <c r="CW29" s="823">
        <f t="shared" si="32"/>
        <v>0</v>
      </c>
      <c r="CX29" s="823">
        <f t="shared" si="32"/>
        <v>0</v>
      </c>
      <c r="CY29" s="823">
        <f t="shared" si="32"/>
        <v>0</v>
      </c>
      <c r="CZ29" s="823">
        <f t="shared" si="32"/>
        <v>0</v>
      </c>
      <c r="DA29" s="823">
        <f t="shared" si="32"/>
        <v>0</v>
      </c>
      <c r="DB29" s="823">
        <f t="shared" si="32"/>
        <v>0</v>
      </c>
      <c r="DC29" s="823">
        <f t="shared" si="32"/>
        <v>0</v>
      </c>
      <c r="DD29" s="823">
        <f t="shared" si="32"/>
        <v>0</v>
      </c>
      <c r="DE29" s="823">
        <f t="shared" si="32"/>
        <v>0</v>
      </c>
      <c r="DF29" s="823">
        <f t="shared" si="32"/>
        <v>0</v>
      </c>
      <c r="DG29" s="823">
        <f t="shared" si="32"/>
        <v>0</v>
      </c>
      <c r="DH29" s="823">
        <f t="shared" si="32"/>
        <v>0</v>
      </c>
      <c r="DI29" s="823">
        <f t="shared" ref="DI29:DX31" si="33">IF(DI$4&lt;=0,0,1-IF(DI$4&lt;=$B29,1-($AD29*DI$4),0))</f>
        <v>0</v>
      </c>
      <c r="DJ29" s="823">
        <f t="shared" si="33"/>
        <v>0</v>
      </c>
      <c r="DK29" s="823">
        <f t="shared" si="33"/>
        <v>0</v>
      </c>
      <c r="DL29" s="823">
        <f t="shared" si="33"/>
        <v>0</v>
      </c>
      <c r="DM29" s="823">
        <f t="shared" si="33"/>
        <v>0</v>
      </c>
      <c r="DN29" s="823">
        <f t="shared" si="33"/>
        <v>0</v>
      </c>
      <c r="DO29" s="823">
        <f t="shared" si="33"/>
        <v>0</v>
      </c>
      <c r="DP29" s="823">
        <f t="shared" si="33"/>
        <v>0</v>
      </c>
      <c r="DQ29" s="823">
        <f t="shared" si="33"/>
        <v>0</v>
      </c>
      <c r="DR29" s="823">
        <f t="shared" si="33"/>
        <v>0</v>
      </c>
      <c r="DS29" s="823">
        <f t="shared" si="33"/>
        <v>0</v>
      </c>
      <c r="DT29" s="823">
        <f t="shared" si="33"/>
        <v>0</v>
      </c>
      <c r="DU29" s="823">
        <f t="shared" si="33"/>
        <v>0</v>
      </c>
      <c r="DV29" s="823">
        <f t="shared" si="33"/>
        <v>0</v>
      </c>
      <c r="DW29" s="823">
        <f t="shared" si="33"/>
        <v>0</v>
      </c>
      <c r="DX29" s="823">
        <f t="shared" si="33"/>
        <v>0</v>
      </c>
      <c r="DY29" s="823">
        <f t="shared" ref="DY29:EN31" si="34">IF(DY$4&lt;=0,0,1-IF(DY$4&lt;=$B29,1-($AD29*DY$4),0))</f>
        <v>0</v>
      </c>
      <c r="DZ29" s="823">
        <f t="shared" si="34"/>
        <v>0</v>
      </c>
      <c r="EA29" s="823">
        <f t="shared" si="34"/>
        <v>0</v>
      </c>
      <c r="EB29" s="823">
        <f t="shared" si="34"/>
        <v>0</v>
      </c>
      <c r="EC29" s="823">
        <f t="shared" si="34"/>
        <v>0</v>
      </c>
      <c r="ED29" s="823">
        <f t="shared" si="34"/>
        <v>0</v>
      </c>
      <c r="EE29" s="823">
        <f t="shared" si="34"/>
        <v>0</v>
      </c>
      <c r="EF29" s="823">
        <f t="shared" si="34"/>
        <v>0</v>
      </c>
      <c r="EG29" s="823">
        <f t="shared" si="34"/>
        <v>0</v>
      </c>
      <c r="EH29" s="823">
        <f t="shared" si="34"/>
        <v>0</v>
      </c>
      <c r="EI29" s="823">
        <f t="shared" si="34"/>
        <v>0</v>
      </c>
      <c r="EJ29" s="823">
        <f t="shared" si="34"/>
        <v>0</v>
      </c>
      <c r="EK29" s="823">
        <f t="shared" si="34"/>
        <v>0</v>
      </c>
      <c r="EL29" s="823">
        <f t="shared" si="34"/>
        <v>0</v>
      </c>
      <c r="EM29" s="823">
        <f t="shared" si="34"/>
        <v>0</v>
      </c>
      <c r="EN29" s="823">
        <f t="shared" si="34"/>
        <v>0</v>
      </c>
      <c r="EO29" s="823">
        <f t="shared" ref="EO29:EX31" si="35">IF(EO$4&lt;=0,0,1-IF(EO$4&lt;=$B29,1-($AD29*EO$4),0))</f>
        <v>0</v>
      </c>
      <c r="EP29" s="823">
        <f t="shared" si="35"/>
        <v>0</v>
      </c>
      <c r="EQ29" s="823">
        <f t="shared" si="35"/>
        <v>0</v>
      </c>
      <c r="ER29" s="823">
        <f t="shared" si="35"/>
        <v>0</v>
      </c>
      <c r="ES29" s="823">
        <f t="shared" si="35"/>
        <v>0</v>
      </c>
      <c r="ET29" s="823">
        <f t="shared" si="35"/>
        <v>0</v>
      </c>
      <c r="EU29" s="823">
        <f t="shared" si="35"/>
        <v>0</v>
      </c>
      <c r="EV29" s="823">
        <f t="shared" si="35"/>
        <v>0</v>
      </c>
      <c r="EW29" s="823">
        <f t="shared" si="35"/>
        <v>0</v>
      </c>
      <c r="EX29" s="823">
        <f t="shared" si="35"/>
        <v>0</v>
      </c>
      <c r="EY29" s="612"/>
      <c r="FB29" s="612"/>
    </row>
    <row r="30" spans="1:158" ht="12.95" hidden="1" customHeight="1" outlineLevel="1">
      <c r="A30" s="797" t="str">
        <f>$A$16</f>
        <v>Type B (5 years)</v>
      </c>
      <c r="B30" s="798">
        <f>$B$16</f>
        <v>60</v>
      </c>
      <c r="C30" s="797" t="str">
        <f>$C$16</f>
        <v>5 years</v>
      </c>
      <c r="M30" s="86"/>
      <c r="AC30" s="610"/>
      <c r="AD30" s="606">
        <f>$AD$16</f>
        <v>1.6666666666666666E-2</v>
      </c>
      <c r="AE30" s="824"/>
      <c r="AF30" s="823">
        <f>IF(AF$4&lt;=0,0,1-IF(AF$4&lt;=$B30,1-($AD30*AF$4),0))</f>
        <v>1</v>
      </c>
      <c r="AG30" s="823">
        <f t="shared" si="28"/>
        <v>1</v>
      </c>
      <c r="AH30" s="823">
        <f t="shared" si="28"/>
        <v>1</v>
      </c>
      <c r="AI30" s="823">
        <f t="shared" si="28"/>
        <v>1</v>
      </c>
      <c r="AJ30" s="823">
        <f t="shared" si="28"/>
        <v>1</v>
      </c>
      <c r="AK30" s="823">
        <f t="shared" si="28"/>
        <v>1</v>
      </c>
      <c r="AL30" s="823">
        <f t="shared" si="28"/>
        <v>1</v>
      </c>
      <c r="AM30" s="823">
        <f t="shared" si="28"/>
        <v>0.98333333333333328</v>
      </c>
      <c r="AN30" s="823">
        <f t="shared" si="28"/>
        <v>0.96666666666666667</v>
      </c>
      <c r="AO30" s="823">
        <f t="shared" si="28"/>
        <v>0.95</v>
      </c>
      <c r="AP30" s="823">
        <f t="shared" si="28"/>
        <v>0.93333333333333335</v>
      </c>
      <c r="AQ30" s="823">
        <f t="shared" si="28"/>
        <v>0.91666666666666663</v>
      </c>
      <c r="AR30" s="823">
        <f t="shared" si="28"/>
        <v>0.9</v>
      </c>
      <c r="AS30" s="823">
        <f t="shared" si="28"/>
        <v>0.8833333333333333</v>
      </c>
      <c r="AT30" s="823">
        <f t="shared" si="28"/>
        <v>0.8666666666666667</v>
      </c>
      <c r="AU30" s="823">
        <f t="shared" si="28"/>
        <v>0.85</v>
      </c>
      <c r="AV30" s="823">
        <f t="shared" si="28"/>
        <v>0.83333333333333337</v>
      </c>
      <c r="AW30" s="823">
        <f t="shared" si="29"/>
        <v>0.81666666666666665</v>
      </c>
      <c r="AX30" s="823">
        <f t="shared" si="29"/>
        <v>0.8</v>
      </c>
      <c r="AY30" s="823">
        <f t="shared" si="29"/>
        <v>0.78333333333333333</v>
      </c>
      <c r="AZ30" s="823">
        <f t="shared" si="29"/>
        <v>0.76666666666666661</v>
      </c>
      <c r="BA30" s="823">
        <f t="shared" si="29"/>
        <v>0.75</v>
      </c>
      <c r="BB30" s="823">
        <f t="shared" si="29"/>
        <v>0.73333333333333328</v>
      </c>
      <c r="BC30" s="823">
        <f t="shared" si="29"/>
        <v>0.71666666666666667</v>
      </c>
      <c r="BD30" s="823">
        <f t="shared" si="29"/>
        <v>0.7</v>
      </c>
      <c r="BE30" s="823">
        <f t="shared" si="29"/>
        <v>0.68333333333333335</v>
      </c>
      <c r="BF30" s="823">
        <f t="shared" si="29"/>
        <v>0.66666666666666663</v>
      </c>
      <c r="BG30" s="823">
        <f t="shared" si="29"/>
        <v>0.65</v>
      </c>
      <c r="BH30" s="823">
        <f t="shared" si="29"/>
        <v>0.6333333333333333</v>
      </c>
      <c r="BI30" s="823">
        <f t="shared" si="29"/>
        <v>0.6166666666666667</v>
      </c>
      <c r="BJ30" s="823">
        <f t="shared" si="29"/>
        <v>0.6</v>
      </c>
      <c r="BK30" s="823">
        <f t="shared" si="29"/>
        <v>0.58333333333333337</v>
      </c>
      <c r="BL30" s="823">
        <f t="shared" si="29"/>
        <v>0.56666666666666665</v>
      </c>
      <c r="BM30" s="823">
        <f t="shared" si="30"/>
        <v>0.55000000000000004</v>
      </c>
      <c r="BN30" s="823">
        <f t="shared" si="30"/>
        <v>0.53333333333333333</v>
      </c>
      <c r="BO30" s="823">
        <f t="shared" si="30"/>
        <v>0.51666666666666661</v>
      </c>
      <c r="BP30" s="823">
        <f t="shared" si="30"/>
        <v>0.5</v>
      </c>
      <c r="BQ30" s="823">
        <f t="shared" si="30"/>
        <v>0.48333333333333339</v>
      </c>
      <c r="BR30" s="823">
        <f t="shared" si="30"/>
        <v>0.46666666666666667</v>
      </c>
      <c r="BS30" s="823">
        <f t="shared" si="30"/>
        <v>0.44999999999999996</v>
      </c>
      <c r="BT30" s="823">
        <f t="shared" si="30"/>
        <v>0.43333333333333335</v>
      </c>
      <c r="BU30" s="823">
        <f t="shared" si="30"/>
        <v>0.41666666666666674</v>
      </c>
      <c r="BV30" s="823">
        <f t="shared" si="30"/>
        <v>0.4</v>
      </c>
      <c r="BW30" s="823">
        <f t="shared" si="30"/>
        <v>0.3833333333333333</v>
      </c>
      <c r="BX30" s="823">
        <f t="shared" si="30"/>
        <v>0.3666666666666667</v>
      </c>
      <c r="BY30" s="823">
        <f t="shared" si="30"/>
        <v>0.35</v>
      </c>
      <c r="BZ30" s="823">
        <f t="shared" si="30"/>
        <v>0.33333333333333326</v>
      </c>
      <c r="CA30" s="823">
        <f t="shared" si="30"/>
        <v>0.31666666666666665</v>
      </c>
      <c r="CB30" s="823">
        <f t="shared" si="30"/>
        <v>0.30000000000000004</v>
      </c>
      <c r="CC30" s="823">
        <f t="shared" si="31"/>
        <v>0.28333333333333333</v>
      </c>
      <c r="CD30" s="823">
        <f t="shared" si="31"/>
        <v>0.26666666666666661</v>
      </c>
      <c r="CE30" s="823">
        <f t="shared" si="31"/>
        <v>0.25</v>
      </c>
      <c r="CF30" s="823">
        <f t="shared" si="31"/>
        <v>0.23333333333333339</v>
      </c>
      <c r="CG30" s="823">
        <f t="shared" si="31"/>
        <v>0.21666666666666667</v>
      </c>
      <c r="CH30" s="823">
        <f t="shared" si="31"/>
        <v>0.19999999999999996</v>
      </c>
      <c r="CI30" s="823">
        <f t="shared" si="31"/>
        <v>0.18333333333333335</v>
      </c>
      <c r="CJ30" s="823">
        <f t="shared" si="31"/>
        <v>0.16666666666666663</v>
      </c>
      <c r="CK30" s="823">
        <f t="shared" si="31"/>
        <v>0.15000000000000002</v>
      </c>
      <c r="CL30" s="823">
        <f t="shared" si="31"/>
        <v>0.1333333333333333</v>
      </c>
      <c r="CM30" s="823">
        <f t="shared" si="31"/>
        <v>0.1166666666666667</v>
      </c>
      <c r="CN30" s="823">
        <f t="shared" si="31"/>
        <v>9.9999999999999978E-2</v>
      </c>
      <c r="CO30" s="823">
        <f t="shared" si="31"/>
        <v>8.333333333333337E-2</v>
      </c>
      <c r="CP30" s="823">
        <f t="shared" si="31"/>
        <v>6.6666666666666652E-2</v>
      </c>
      <c r="CQ30" s="823">
        <f t="shared" si="31"/>
        <v>5.0000000000000044E-2</v>
      </c>
      <c r="CR30" s="823">
        <f t="shared" si="31"/>
        <v>3.3333333333333326E-2</v>
      </c>
      <c r="CS30" s="823">
        <f t="shared" si="32"/>
        <v>1.6666666666666718E-2</v>
      </c>
      <c r="CT30" s="823">
        <f t="shared" si="32"/>
        <v>0</v>
      </c>
      <c r="CU30" s="823">
        <f t="shared" si="32"/>
        <v>0</v>
      </c>
      <c r="CV30" s="823">
        <f t="shared" si="32"/>
        <v>0</v>
      </c>
      <c r="CW30" s="823">
        <f t="shared" si="32"/>
        <v>0</v>
      </c>
      <c r="CX30" s="823">
        <f t="shared" si="32"/>
        <v>0</v>
      </c>
      <c r="CY30" s="823">
        <f t="shared" si="32"/>
        <v>0</v>
      </c>
      <c r="CZ30" s="823">
        <f t="shared" si="32"/>
        <v>0</v>
      </c>
      <c r="DA30" s="823">
        <f t="shared" si="32"/>
        <v>0</v>
      </c>
      <c r="DB30" s="823">
        <f t="shared" si="32"/>
        <v>0</v>
      </c>
      <c r="DC30" s="823">
        <f t="shared" si="32"/>
        <v>0</v>
      </c>
      <c r="DD30" s="823">
        <f t="shared" si="32"/>
        <v>0</v>
      </c>
      <c r="DE30" s="823">
        <f t="shared" si="32"/>
        <v>0</v>
      </c>
      <c r="DF30" s="823">
        <f t="shared" si="32"/>
        <v>0</v>
      </c>
      <c r="DG30" s="823">
        <f t="shared" si="32"/>
        <v>0</v>
      </c>
      <c r="DH30" s="823">
        <f t="shared" si="32"/>
        <v>0</v>
      </c>
      <c r="DI30" s="823">
        <f t="shared" si="33"/>
        <v>0</v>
      </c>
      <c r="DJ30" s="823">
        <f t="shared" si="33"/>
        <v>0</v>
      </c>
      <c r="DK30" s="823">
        <f t="shared" si="33"/>
        <v>0</v>
      </c>
      <c r="DL30" s="823">
        <f t="shared" si="33"/>
        <v>0</v>
      </c>
      <c r="DM30" s="823">
        <f t="shared" si="33"/>
        <v>0</v>
      </c>
      <c r="DN30" s="823">
        <f t="shared" si="33"/>
        <v>0</v>
      </c>
      <c r="DO30" s="823">
        <f t="shared" si="33"/>
        <v>0</v>
      </c>
      <c r="DP30" s="823">
        <f t="shared" si="33"/>
        <v>0</v>
      </c>
      <c r="DQ30" s="823">
        <f t="shared" si="33"/>
        <v>0</v>
      </c>
      <c r="DR30" s="823">
        <f t="shared" si="33"/>
        <v>0</v>
      </c>
      <c r="DS30" s="823">
        <f t="shared" si="33"/>
        <v>0</v>
      </c>
      <c r="DT30" s="823">
        <f t="shared" si="33"/>
        <v>0</v>
      </c>
      <c r="DU30" s="823">
        <f t="shared" si="33"/>
        <v>0</v>
      </c>
      <c r="DV30" s="823">
        <f t="shared" si="33"/>
        <v>0</v>
      </c>
      <c r="DW30" s="823">
        <f t="shared" si="33"/>
        <v>0</v>
      </c>
      <c r="DX30" s="823">
        <f t="shared" si="33"/>
        <v>0</v>
      </c>
      <c r="DY30" s="823">
        <f t="shared" si="34"/>
        <v>0</v>
      </c>
      <c r="DZ30" s="823">
        <f t="shared" si="34"/>
        <v>0</v>
      </c>
      <c r="EA30" s="823">
        <f t="shared" si="34"/>
        <v>0</v>
      </c>
      <c r="EB30" s="823">
        <f t="shared" si="34"/>
        <v>0</v>
      </c>
      <c r="EC30" s="823">
        <f t="shared" si="34"/>
        <v>0</v>
      </c>
      <c r="ED30" s="823">
        <f t="shared" si="34"/>
        <v>0</v>
      </c>
      <c r="EE30" s="823">
        <f t="shared" si="34"/>
        <v>0</v>
      </c>
      <c r="EF30" s="823">
        <f t="shared" si="34"/>
        <v>0</v>
      </c>
      <c r="EG30" s="823">
        <f t="shared" si="34"/>
        <v>0</v>
      </c>
      <c r="EH30" s="823">
        <f t="shared" si="34"/>
        <v>0</v>
      </c>
      <c r="EI30" s="823">
        <f t="shared" si="34"/>
        <v>0</v>
      </c>
      <c r="EJ30" s="823">
        <f t="shared" si="34"/>
        <v>0</v>
      </c>
      <c r="EK30" s="823">
        <f t="shared" si="34"/>
        <v>0</v>
      </c>
      <c r="EL30" s="823">
        <f t="shared" si="34"/>
        <v>0</v>
      </c>
      <c r="EM30" s="823">
        <f t="shared" si="34"/>
        <v>0</v>
      </c>
      <c r="EN30" s="823">
        <f t="shared" si="34"/>
        <v>0</v>
      </c>
      <c r="EO30" s="823">
        <f t="shared" si="35"/>
        <v>0</v>
      </c>
      <c r="EP30" s="823">
        <f t="shared" si="35"/>
        <v>0</v>
      </c>
      <c r="EQ30" s="823">
        <f t="shared" si="35"/>
        <v>0</v>
      </c>
      <c r="ER30" s="823">
        <f t="shared" si="35"/>
        <v>0</v>
      </c>
      <c r="ES30" s="823">
        <f t="shared" si="35"/>
        <v>0</v>
      </c>
      <c r="ET30" s="823">
        <f t="shared" si="35"/>
        <v>0</v>
      </c>
      <c r="EU30" s="823">
        <f t="shared" si="35"/>
        <v>0</v>
      </c>
      <c r="EV30" s="823">
        <f t="shared" si="35"/>
        <v>0</v>
      </c>
      <c r="EW30" s="823">
        <f t="shared" si="35"/>
        <v>0</v>
      </c>
      <c r="EX30" s="823">
        <f t="shared" si="35"/>
        <v>0</v>
      </c>
      <c r="EY30" s="612"/>
      <c r="FB30" s="612"/>
    </row>
    <row r="31" spans="1:158" ht="12.95" hidden="1" customHeight="1" outlineLevel="1">
      <c r="A31" s="797" t="str">
        <f>$A$17</f>
        <v>Type C (7 years)</v>
      </c>
      <c r="B31" s="798">
        <f>$B$17</f>
        <v>84</v>
      </c>
      <c r="C31" s="797" t="str">
        <f>$C$17</f>
        <v>7 years</v>
      </c>
      <c r="M31" s="86"/>
      <c r="AC31" s="610"/>
      <c r="AD31" s="606">
        <f>$AD$17</f>
        <v>1.1904761904761904E-2</v>
      </c>
      <c r="AE31" s="824"/>
      <c r="AF31" s="823">
        <f>IF(AF$4&lt;=0,0,1-IF(AF$4&lt;=$B31,1-($AD31*AF$4),0))</f>
        <v>0.7857142857142857</v>
      </c>
      <c r="AG31" s="823">
        <f t="shared" si="28"/>
        <v>0.77380952380952372</v>
      </c>
      <c r="AH31" s="823">
        <f t="shared" si="28"/>
        <v>0.76190476190476186</v>
      </c>
      <c r="AI31" s="823">
        <f t="shared" si="28"/>
        <v>0.75</v>
      </c>
      <c r="AJ31" s="823">
        <f t="shared" si="28"/>
        <v>0.73809523809523803</v>
      </c>
      <c r="AK31" s="823">
        <f t="shared" si="28"/>
        <v>0.72619047619047616</v>
      </c>
      <c r="AL31" s="823">
        <f t="shared" si="28"/>
        <v>0.71428571428571419</v>
      </c>
      <c r="AM31" s="823">
        <f t="shared" si="28"/>
        <v>0.70238095238095233</v>
      </c>
      <c r="AN31" s="823">
        <f t="shared" si="28"/>
        <v>0.69047619047619047</v>
      </c>
      <c r="AO31" s="823">
        <f t="shared" si="28"/>
        <v>0.67857142857142849</v>
      </c>
      <c r="AP31" s="823">
        <f t="shared" si="28"/>
        <v>0.66666666666666663</v>
      </c>
      <c r="AQ31" s="823">
        <f t="shared" si="28"/>
        <v>0.65476190476190477</v>
      </c>
      <c r="AR31" s="823">
        <f t="shared" si="28"/>
        <v>0.64285714285714279</v>
      </c>
      <c r="AS31" s="823">
        <f t="shared" si="28"/>
        <v>0.63095238095238093</v>
      </c>
      <c r="AT31" s="823">
        <f t="shared" si="28"/>
        <v>0.61904761904761907</v>
      </c>
      <c r="AU31" s="823">
        <f t="shared" si="28"/>
        <v>0.6071428571428571</v>
      </c>
      <c r="AV31" s="823">
        <f t="shared" si="28"/>
        <v>0.59523809523809523</v>
      </c>
      <c r="AW31" s="823">
        <f t="shared" si="29"/>
        <v>0.58333333333333326</v>
      </c>
      <c r="AX31" s="823">
        <f t="shared" si="29"/>
        <v>0.5714285714285714</v>
      </c>
      <c r="AY31" s="823">
        <f t="shared" si="29"/>
        <v>0.55952380952380953</v>
      </c>
      <c r="AZ31" s="823">
        <f t="shared" si="29"/>
        <v>0.54761904761904756</v>
      </c>
      <c r="BA31" s="823">
        <f t="shared" si="29"/>
        <v>0.5357142857142857</v>
      </c>
      <c r="BB31" s="823">
        <f t="shared" si="29"/>
        <v>0.52380952380952372</v>
      </c>
      <c r="BC31" s="823">
        <f t="shared" si="29"/>
        <v>0.51190476190476186</v>
      </c>
      <c r="BD31" s="823">
        <f t="shared" si="29"/>
        <v>0.5</v>
      </c>
      <c r="BE31" s="823">
        <f t="shared" si="29"/>
        <v>0.48809523809523814</v>
      </c>
      <c r="BF31" s="823">
        <f t="shared" si="29"/>
        <v>0.47619047619047616</v>
      </c>
      <c r="BG31" s="823">
        <f t="shared" si="29"/>
        <v>0.46428571428571419</v>
      </c>
      <c r="BH31" s="823">
        <f t="shared" si="29"/>
        <v>0.45238095238095233</v>
      </c>
      <c r="BI31" s="823">
        <f t="shared" si="29"/>
        <v>0.44047619047619047</v>
      </c>
      <c r="BJ31" s="823">
        <f t="shared" si="29"/>
        <v>0.4285714285714286</v>
      </c>
      <c r="BK31" s="823">
        <f t="shared" si="29"/>
        <v>0.41666666666666663</v>
      </c>
      <c r="BL31" s="823">
        <f t="shared" si="29"/>
        <v>0.40476190476190477</v>
      </c>
      <c r="BM31" s="823">
        <f t="shared" si="30"/>
        <v>0.39285714285714279</v>
      </c>
      <c r="BN31" s="823">
        <f t="shared" si="30"/>
        <v>0.38095238095238093</v>
      </c>
      <c r="BO31" s="823">
        <f t="shared" si="30"/>
        <v>0.36904761904761907</v>
      </c>
      <c r="BP31" s="823">
        <f t="shared" si="30"/>
        <v>0.3571428571428571</v>
      </c>
      <c r="BQ31" s="823">
        <f t="shared" si="30"/>
        <v>0.34523809523809523</v>
      </c>
      <c r="BR31" s="823">
        <f t="shared" si="30"/>
        <v>0.33333333333333326</v>
      </c>
      <c r="BS31" s="823">
        <f t="shared" si="30"/>
        <v>0.3214285714285714</v>
      </c>
      <c r="BT31" s="823">
        <f t="shared" si="30"/>
        <v>0.30952380952380953</v>
      </c>
      <c r="BU31" s="823">
        <f t="shared" si="30"/>
        <v>0.29761904761904767</v>
      </c>
      <c r="BV31" s="823">
        <f t="shared" si="30"/>
        <v>0.2857142857142857</v>
      </c>
      <c r="BW31" s="823">
        <f t="shared" si="30"/>
        <v>0.27380952380952372</v>
      </c>
      <c r="BX31" s="823">
        <f t="shared" si="30"/>
        <v>0.26190476190476186</v>
      </c>
      <c r="BY31" s="823">
        <f t="shared" si="30"/>
        <v>0.25</v>
      </c>
      <c r="BZ31" s="823">
        <f t="shared" si="30"/>
        <v>0.23809523809523814</v>
      </c>
      <c r="CA31" s="823">
        <f t="shared" si="30"/>
        <v>0.22619047619047616</v>
      </c>
      <c r="CB31" s="823">
        <f t="shared" si="30"/>
        <v>0.2142857142857143</v>
      </c>
      <c r="CC31" s="823">
        <f t="shared" si="31"/>
        <v>0.20238095238095233</v>
      </c>
      <c r="CD31" s="823">
        <f t="shared" si="31"/>
        <v>0.19047619047619047</v>
      </c>
      <c r="CE31" s="823">
        <f t="shared" si="31"/>
        <v>0.1785714285714286</v>
      </c>
      <c r="CF31" s="823">
        <f t="shared" si="31"/>
        <v>0.16666666666666663</v>
      </c>
      <c r="CG31" s="823">
        <f t="shared" si="31"/>
        <v>0.15476190476190477</v>
      </c>
      <c r="CH31" s="823">
        <f t="shared" si="31"/>
        <v>0.14285714285714279</v>
      </c>
      <c r="CI31" s="823">
        <f t="shared" si="31"/>
        <v>0.13095238095238093</v>
      </c>
      <c r="CJ31" s="823">
        <f t="shared" si="31"/>
        <v>0.11904761904761907</v>
      </c>
      <c r="CK31" s="823">
        <f t="shared" si="31"/>
        <v>0.1071428571428571</v>
      </c>
      <c r="CL31" s="823">
        <f t="shared" si="31"/>
        <v>9.5238095238095233E-2</v>
      </c>
      <c r="CM31" s="823">
        <f t="shared" si="31"/>
        <v>8.333333333333337E-2</v>
      </c>
      <c r="CN31" s="823">
        <f t="shared" si="31"/>
        <v>7.1428571428571397E-2</v>
      </c>
      <c r="CO31" s="823">
        <f t="shared" si="31"/>
        <v>5.9523809523809534E-2</v>
      </c>
      <c r="CP31" s="823">
        <f t="shared" si="31"/>
        <v>4.7619047619047672E-2</v>
      </c>
      <c r="CQ31" s="823">
        <f t="shared" si="31"/>
        <v>3.5714285714285698E-2</v>
      </c>
      <c r="CR31" s="823">
        <f t="shared" si="31"/>
        <v>2.3809523809523836E-2</v>
      </c>
      <c r="CS31" s="823">
        <f t="shared" si="32"/>
        <v>1.1904761904761862E-2</v>
      </c>
      <c r="CT31" s="823">
        <f t="shared" si="32"/>
        <v>0</v>
      </c>
      <c r="CU31" s="823">
        <f t="shared" si="32"/>
        <v>0</v>
      </c>
      <c r="CV31" s="823">
        <f t="shared" si="32"/>
        <v>0</v>
      </c>
      <c r="CW31" s="823">
        <f t="shared" si="32"/>
        <v>0</v>
      </c>
      <c r="CX31" s="823">
        <f t="shared" si="32"/>
        <v>0</v>
      </c>
      <c r="CY31" s="823">
        <f t="shared" si="32"/>
        <v>0</v>
      </c>
      <c r="CZ31" s="823">
        <f t="shared" si="32"/>
        <v>0</v>
      </c>
      <c r="DA31" s="823">
        <f t="shared" si="32"/>
        <v>0</v>
      </c>
      <c r="DB31" s="823">
        <f t="shared" si="32"/>
        <v>0</v>
      </c>
      <c r="DC31" s="823">
        <f t="shared" si="32"/>
        <v>0</v>
      </c>
      <c r="DD31" s="823">
        <f t="shared" si="32"/>
        <v>0</v>
      </c>
      <c r="DE31" s="823">
        <f t="shared" si="32"/>
        <v>0</v>
      </c>
      <c r="DF31" s="823">
        <f t="shared" si="32"/>
        <v>0</v>
      </c>
      <c r="DG31" s="823">
        <f t="shared" si="32"/>
        <v>0</v>
      </c>
      <c r="DH31" s="823">
        <f t="shared" si="32"/>
        <v>0</v>
      </c>
      <c r="DI31" s="823">
        <f t="shared" si="33"/>
        <v>0</v>
      </c>
      <c r="DJ31" s="823">
        <f t="shared" si="33"/>
        <v>0</v>
      </c>
      <c r="DK31" s="823">
        <f t="shared" si="33"/>
        <v>0</v>
      </c>
      <c r="DL31" s="823">
        <f t="shared" si="33"/>
        <v>0</v>
      </c>
      <c r="DM31" s="823">
        <f t="shared" si="33"/>
        <v>0</v>
      </c>
      <c r="DN31" s="823">
        <f t="shared" si="33"/>
        <v>0</v>
      </c>
      <c r="DO31" s="823">
        <f t="shared" si="33"/>
        <v>0</v>
      </c>
      <c r="DP31" s="823">
        <f t="shared" si="33"/>
        <v>0</v>
      </c>
      <c r="DQ31" s="823">
        <f t="shared" si="33"/>
        <v>0</v>
      </c>
      <c r="DR31" s="823">
        <f t="shared" si="33"/>
        <v>0</v>
      </c>
      <c r="DS31" s="823">
        <f t="shared" si="33"/>
        <v>0</v>
      </c>
      <c r="DT31" s="823">
        <f t="shared" si="33"/>
        <v>0</v>
      </c>
      <c r="DU31" s="823">
        <f t="shared" si="33"/>
        <v>0</v>
      </c>
      <c r="DV31" s="823">
        <f t="shared" si="33"/>
        <v>0</v>
      </c>
      <c r="DW31" s="823">
        <f t="shared" si="33"/>
        <v>0</v>
      </c>
      <c r="DX31" s="823">
        <f t="shared" si="33"/>
        <v>0</v>
      </c>
      <c r="DY31" s="823">
        <f t="shared" si="34"/>
        <v>0</v>
      </c>
      <c r="DZ31" s="823">
        <f t="shared" si="34"/>
        <v>0</v>
      </c>
      <c r="EA31" s="823">
        <f t="shared" si="34"/>
        <v>0</v>
      </c>
      <c r="EB31" s="823">
        <f t="shared" si="34"/>
        <v>0</v>
      </c>
      <c r="EC31" s="823">
        <f t="shared" si="34"/>
        <v>0</v>
      </c>
      <c r="ED31" s="823">
        <f t="shared" si="34"/>
        <v>0</v>
      </c>
      <c r="EE31" s="823">
        <f t="shared" si="34"/>
        <v>0</v>
      </c>
      <c r="EF31" s="823">
        <f t="shared" si="34"/>
        <v>0</v>
      </c>
      <c r="EG31" s="823">
        <f t="shared" si="34"/>
        <v>0</v>
      </c>
      <c r="EH31" s="823">
        <f t="shared" si="34"/>
        <v>0</v>
      </c>
      <c r="EI31" s="823">
        <f t="shared" si="34"/>
        <v>0</v>
      </c>
      <c r="EJ31" s="823">
        <f t="shared" si="34"/>
        <v>0</v>
      </c>
      <c r="EK31" s="823">
        <f t="shared" si="34"/>
        <v>0</v>
      </c>
      <c r="EL31" s="823">
        <f t="shared" si="34"/>
        <v>0</v>
      </c>
      <c r="EM31" s="823">
        <f t="shared" si="34"/>
        <v>0</v>
      </c>
      <c r="EN31" s="823">
        <f t="shared" si="34"/>
        <v>0</v>
      </c>
      <c r="EO31" s="823">
        <f t="shared" si="35"/>
        <v>0</v>
      </c>
      <c r="EP31" s="823">
        <f t="shared" si="35"/>
        <v>0</v>
      </c>
      <c r="EQ31" s="823">
        <f t="shared" si="35"/>
        <v>0</v>
      </c>
      <c r="ER31" s="823">
        <f t="shared" si="35"/>
        <v>0</v>
      </c>
      <c r="ES31" s="823">
        <f t="shared" si="35"/>
        <v>0</v>
      </c>
      <c r="ET31" s="823">
        <f t="shared" si="35"/>
        <v>0</v>
      </c>
      <c r="EU31" s="823">
        <f t="shared" si="35"/>
        <v>0</v>
      </c>
      <c r="EV31" s="823">
        <f t="shared" si="35"/>
        <v>0</v>
      </c>
      <c r="EW31" s="823">
        <f t="shared" si="35"/>
        <v>0</v>
      </c>
      <c r="EX31" s="823">
        <f t="shared" si="35"/>
        <v>0</v>
      </c>
      <c r="EY31" s="612"/>
      <c r="FB31" s="612"/>
    </row>
    <row r="32" spans="1:158" ht="12.95" hidden="1" customHeight="1" outlineLevel="1">
      <c r="A32" s="820" t="str">
        <f>A23</f>
        <v>None</v>
      </c>
      <c r="B32" s="798">
        <f t="shared" ref="B32:AD32" si="36">B23</f>
        <v>0</v>
      </c>
      <c r="C32" s="797">
        <f t="shared" si="36"/>
        <v>0</v>
      </c>
      <c r="D32" s="85">
        <f t="shared" si="36"/>
        <v>0</v>
      </c>
      <c r="E32" s="85">
        <f t="shared" si="36"/>
        <v>0</v>
      </c>
      <c r="F32" s="85">
        <f t="shared" si="36"/>
        <v>0</v>
      </c>
      <c r="G32" s="85">
        <f t="shared" si="36"/>
        <v>0</v>
      </c>
      <c r="H32" s="85">
        <f t="shared" si="36"/>
        <v>0</v>
      </c>
      <c r="I32" s="85">
        <f t="shared" si="36"/>
        <v>0</v>
      </c>
      <c r="J32" s="85">
        <f t="shared" si="36"/>
        <v>0</v>
      </c>
      <c r="K32" s="85">
        <f t="shared" si="36"/>
        <v>0</v>
      </c>
      <c r="L32" s="85">
        <f t="shared" si="36"/>
        <v>0</v>
      </c>
      <c r="M32" s="86">
        <f t="shared" si="36"/>
        <v>0</v>
      </c>
      <c r="N32" s="85">
        <f t="shared" si="36"/>
        <v>0</v>
      </c>
      <c r="O32" s="85">
        <f t="shared" si="36"/>
        <v>0</v>
      </c>
      <c r="P32" s="85">
        <f t="shared" si="36"/>
        <v>0</v>
      </c>
      <c r="Q32" s="85">
        <f t="shared" si="36"/>
        <v>0</v>
      </c>
      <c r="R32" s="85">
        <f t="shared" si="36"/>
        <v>0</v>
      </c>
      <c r="S32" s="85">
        <f t="shared" si="36"/>
        <v>0</v>
      </c>
      <c r="T32" s="85">
        <f t="shared" si="36"/>
        <v>0</v>
      </c>
      <c r="U32" s="85">
        <f t="shared" si="36"/>
        <v>0</v>
      </c>
      <c r="V32" s="85">
        <f t="shared" si="36"/>
        <v>0</v>
      </c>
      <c r="W32" s="85">
        <f t="shared" si="36"/>
        <v>0</v>
      </c>
      <c r="X32" s="85">
        <f t="shared" si="36"/>
        <v>0</v>
      </c>
      <c r="Y32" s="85">
        <f t="shared" si="36"/>
        <v>0</v>
      </c>
      <c r="Z32" s="85">
        <f t="shared" si="36"/>
        <v>0</v>
      </c>
      <c r="AA32" s="85">
        <f t="shared" si="36"/>
        <v>0</v>
      </c>
      <c r="AB32" s="86">
        <f t="shared" si="36"/>
        <v>0</v>
      </c>
      <c r="AC32" s="610"/>
      <c r="AD32" s="606">
        <f t="shared" ca="1" si="36"/>
        <v>0</v>
      </c>
      <c r="AE32" s="824"/>
      <c r="AF32" s="825">
        <v>1</v>
      </c>
      <c r="AG32" s="822">
        <f>AF32</f>
        <v>1</v>
      </c>
      <c r="AH32" s="823">
        <f t="shared" ref="AH32:CS32" si="37">AG32</f>
        <v>1</v>
      </c>
      <c r="AI32" s="823">
        <f t="shared" si="37"/>
        <v>1</v>
      </c>
      <c r="AJ32" s="823">
        <f t="shared" si="37"/>
        <v>1</v>
      </c>
      <c r="AK32" s="823">
        <f t="shared" si="37"/>
        <v>1</v>
      </c>
      <c r="AL32" s="823">
        <f t="shared" si="37"/>
        <v>1</v>
      </c>
      <c r="AM32" s="823">
        <f t="shared" si="37"/>
        <v>1</v>
      </c>
      <c r="AN32" s="823">
        <f t="shared" si="37"/>
        <v>1</v>
      </c>
      <c r="AO32" s="823">
        <f t="shared" si="37"/>
        <v>1</v>
      </c>
      <c r="AP32" s="823">
        <f t="shared" si="37"/>
        <v>1</v>
      </c>
      <c r="AQ32" s="823">
        <f t="shared" si="37"/>
        <v>1</v>
      </c>
      <c r="AR32" s="823">
        <f t="shared" si="37"/>
        <v>1</v>
      </c>
      <c r="AS32" s="823">
        <f t="shared" si="37"/>
        <v>1</v>
      </c>
      <c r="AT32" s="823">
        <f t="shared" si="37"/>
        <v>1</v>
      </c>
      <c r="AU32" s="823">
        <f t="shared" si="37"/>
        <v>1</v>
      </c>
      <c r="AV32" s="823">
        <f t="shared" si="37"/>
        <v>1</v>
      </c>
      <c r="AW32" s="823">
        <f t="shared" si="37"/>
        <v>1</v>
      </c>
      <c r="AX32" s="823">
        <f t="shared" si="37"/>
        <v>1</v>
      </c>
      <c r="AY32" s="823">
        <f t="shared" si="37"/>
        <v>1</v>
      </c>
      <c r="AZ32" s="823">
        <f t="shared" si="37"/>
        <v>1</v>
      </c>
      <c r="BA32" s="823">
        <f t="shared" si="37"/>
        <v>1</v>
      </c>
      <c r="BB32" s="823">
        <f t="shared" si="37"/>
        <v>1</v>
      </c>
      <c r="BC32" s="823">
        <f t="shared" si="37"/>
        <v>1</v>
      </c>
      <c r="BD32" s="823">
        <f t="shared" si="37"/>
        <v>1</v>
      </c>
      <c r="BE32" s="823">
        <f t="shared" si="37"/>
        <v>1</v>
      </c>
      <c r="BF32" s="823">
        <f t="shared" si="37"/>
        <v>1</v>
      </c>
      <c r="BG32" s="823">
        <f t="shared" si="37"/>
        <v>1</v>
      </c>
      <c r="BH32" s="823">
        <f t="shared" si="37"/>
        <v>1</v>
      </c>
      <c r="BI32" s="823">
        <f t="shared" si="37"/>
        <v>1</v>
      </c>
      <c r="BJ32" s="823">
        <f t="shared" si="37"/>
        <v>1</v>
      </c>
      <c r="BK32" s="823">
        <f t="shared" si="37"/>
        <v>1</v>
      </c>
      <c r="BL32" s="823">
        <f t="shared" si="37"/>
        <v>1</v>
      </c>
      <c r="BM32" s="823">
        <f t="shared" si="37"/>
        <v>1</v>
      </c>
      <c r="BN32" s="823">
        <f t="shared" si="37"/>
        <v>1</v>
      </c>
      <c r="BO32" s="823">
        <f t="shared" si="37"/>
        <v>1</v>
      </c>
      <c r="BP32" s="823">
        <f t="shared" si="37"/>
        <v>1</v>
      </c>
      <c r="BQ32" s="823">
        <f t="shared" si="37"/>
        <v>1</v>
      </c>
      <c r="BR32" s="823">
        <f t="shared" si="37"/>
        <v>1</v>
      </c>
      <c r="BS32" s="823">
        <f t="shared" si="37"/>
        <v>1</v>
      </c>
      <c r="BT32" s="823">
        <f t="shared" si="37"/>
        <v>1</v>
      </c>
      <c r="BU32" s="823">
        <f t="shared" si="37"/>
        <v>1</v>
      </c>
      <c r="BV32" s="823">
        <f t="shared" si="37"/>
        <v>1</v>
      </c>
      <c r="BW32" s="823">
        <f t="shared" si="37"/>
        <v>1</v>
      </c>
      <c r="BX32" s="823">
        <f t="shared" si="37"/>
        <v>1</v>
      </c>
      <c r="BY32" s="823">
        <f t="shared" si="37"/>
        <v>1</v>
      </c>
      <c r="BZ32" s="823">
        <f t="shared" si="37"/>
        <v>1</v>
      </c>
      <c r="CA32" s="823">
        <f t="shared" si="37"/>
        <v>1</v>
      </c>
      <c r="CB32" s="823">
        <f t="shared" si="37"/>
        <v>1</v>
      </c>
      <c r="CC32" s="823">
        <f t="shared" si="37"/>
        <v>1</v>
      </c>
      <c r="CD32" s="823">
        <f t="shared" si="37"/>
        <v>1</v>
      </c>
      <c r="CE32" s="823">
        <f t="shared" si="37"/>
        <v>1</v>
      </c>
      <c r="CF32" s="823">
        <f t="shared" si="37"/>
        <v>1</v>
      </c>
      <c r="CG32" s="823">
        <f t="shared" si="37"/>
        <v>1</v>
      </c>
      <c r="CH32" s="823">
        <f t="shared" si="37"/>
        <v>1</v>
      </c>
      <c r="CI32" s="823">
        <f t="shared" si="37"/>
        <v>1</v>
      </c>
      <c r="CJ32" s="823">
        <f t="shared" si="37"/>
        <v>1</v>
      </c>
      <c r="CK32" s="823">
        <f t="shared" si="37"/>
        <v>1</v>
      </c>
      <c r="CL32" s="823">
        <f t="shared" si="37"/>
        <v>1</v>
      </c>
      <c r="CM32" s="823">
        <f t="shared" si="37"/>
        <v>1</v>
      </c>
      <c r="CN32" s="823">
        <f t="shared" si="37"/>
        <v>1</v>
      </c>
      <c r="CO32" s="823">
        <f t="shared" si="37"/>
        <v>1</v>
      </c>
      <c r="CP32" s="823">
        <f t="shared" si="37"/>
        <v>1</v>
      </c>
      <c r="CQ32" s="823">
        <f t="shared" si="37"/>
        <v>1</v>
      </c>
      <c r="CR32" s="823">
        <f t="shared" si="37"/>
        <v>1</v>
      </c>
      <c r="CS32" s="823">
        <f t="shared" si="37"/>
        <v>1</v>
      </c>
      <c r="CT32" s="823">
        <f t="shared" ref="CT32:EX32" si="38">CS32</f>
        <v>1</v>
      </c>
      <c r="CU32" s="823">
        <f t="shared" si="38"/>
        <v>1</v>
      </c>
      <c r="CV32" s="823">
        <f t="shared" si="38"/>
        <v>1</v>
      </c>
      <c r="CW32" s="823">
        <f t="shared" si="38"/>
        <v>1</v>
      </c>
      <c r="CX32" s="823">
        <f t="shared" si="38"/>
        <v>1</v>
      </c>
      <c r="CY32" s="823">
        <f t="shared" si="38"/>
        <v>1</v>
      </c>
      <c r="CZ32" s="823">
        <f t="shared" si="38"/>
        <v>1</v>
      </c>
      <c r="DA32" s="823">
        <f t="shared" si="38"/>
        <v>1</v>
      </c>
      <c r="DB32" s="823">
        <f t="shared" si="38"/>
        <v>1</v>
      </c>
      <c r="DC32" s="823">
        <f t="shared" si="38"/>
        <v>1</v>
      </c>
      <c r="DD32" s="823">
        <f t="shared" si="38"/>
        <v>1</v>
      </c>
      <c r="DE32" s="823">
        <f t="shared" si="38"/>
        <v>1</v>
      </c>
      <c r="DF32" s="823">
        <f t="shared" si="38"/>
        <v>1</v>
      </c>
      <c r="DG32" s="823">
        <f t="shared" si="38"/>
        <v>1</v>
      </c>
      <c r="DH32" s="823">
        <f t="shared" si="38"/>
        <v>1</v>
      </c>
      <c r="DI32" s="823">
        <f t="shared" si="38"/>
        <v>1</v>
      </c>
      <c r="DJ32" s="823">
        <f t="shared" si="38"/>
        <v>1</v>
      </c>
      <c r="DK32" s="823">
        <f t="shared" si="38"/>
        <v>1</v>
      </c>
      <c r="DL32" s="823">
        <f t="shared" si="38"/>
        <v>1</v>
      </c>
      <c r="DM32" s="823">
        <f t="shared" si="38"/>
        <v>1</v>
      </c>
      <c r="DN32" s="823">
        <f t="shared" si="38"/>
        <v>1</v>
      </c>
      <c r="DO32" s="823">
        <f t="shared" si="38"/>
        <v>1</v>
      </c>
      <c r="DP32" s="823">
        <f t="shared" si="38"/>
        <v>1</v>
      </c>
      <c r="DQ32" s="823">
        <f t="shared" si="38"/>
        <v>1</v>
      </c>
      <c r="DR32" s="823">
        <f t="shared" si="38"/>
        <v>1</v>
      </c>
      <c r="DS32" s="823">
        <f t="shared" si="38"/>
        <v>1</v>
      </c>
      <c r="DT32" s="823">
        <f t="shared" si="38"/>
        <v>1</v>
      </c>
      <c r="DU32" s="823">
        <f t="shared" si="38"/>
        <v>1</v>
      </c>
      <c r="DV32" s="823">
        <f t="shared" si="38"/>
        <v>1</v>
      </c>
      <c r="DW32" s="823">
        <f t="shared" si="38"/>
        <v>1</v>
      </c>
      <c r="DX32" s="823">
        <f t="shared" si="38"/>
        <v>1</v>
      </c>
      <c r="DY32" s="823">
        <f t="shared" si="38"/>
        <v>1</v>
      </c>
      <c r="DZ32" s="823">
        <f t="shared" si="38"/>
        <v>1</v>
      </c>
      <c r="EA32" s="823">
        <f t="shared" si="38"/>
        <v>1</v>
      </c>
      <c r="EB32" s="823">
        <f t="shared" si="38"/>
        <v>1</v>
      </c>
      <c r="EC32" s="823">
        <f t="shared" si="38"/>
        <v>1</v>
      </c>
      <c r="ED32" s="823">
        <f t="shared" si="38"/>
        <v>1</v>
      </c>
      <c r="EE32" s="823">
        <f t="shared" si="38"/>
        <v>1</v>
      </c>
      <c r="EF32" s="823">
        <f t="shared" si="38"/>
        <v>1</v>
      </c>
      <c r="EG32" s="823">
        <f t="shared" si="38"/>
        <v>1</v>
      </c>
      <c r="EH32" s="823">
        <f t="shared" si="38"/>
        <v>1</v>
      </c>
      <c r="EI32" s="823">
        <f t="shared" si="38"/>
        <v>1</v>
      </c>
      <c r="EJ32" s="823">
        <f t="shared" si="38"/>
        <v>1</v>
      </c>
      <c r="EK32" s="823">
        <f t="shared" si="38"/>
        <v>1</v>
      </c>
      <c r="EL32" s="823">
        <f t="shared" si="38"/>
        <v>1</v>
      </c>
      <c r="EM32" s="823">
        <f t="shared" si="38"/>
        <v>1</v>
      </c>
      <c r="EN32" s="823">
        <f t="shared" si="38"/>
        <v>1</v>
      </c>
      <c r="EO32" s="823">
        <f t="shared" si="38"/>
        <v>1</v>
      </c>
      <c r="EP32" s="823">
        <f t="shared" si="38"/>
        <v>1</v>
      </c>
      <c r="EQ32" s="823">
        <f t="shared" si="38"/>
        <v>1</v>
      </c>
      <c r="ER32" s="823">
        <f t="shared" si="38"/>
        <v>1</v>
      </c>
      <c r="ES32" s="823">
        <f t="shared" si="38"/>
        <v>1</v>
      </c>
      <c r="ET32" s="823">
        <f t="shared" si="38"/>
        <v>1</v>
      </c>
      <c r="EU32" s="823">
        <f t="shared" si="38"/>
        <v>1</v>
      </c>
      <c r="EV32" s="823">
        <f t="shared" si="38"/>
        <v>1</v>
      </c>
      <c r="EW32" s="823">
        <f t="shared" si="38"/>
        <v>1</v>
      </c>
      <c r="EX32" s="823">
        <f t="shared" si="38"/>
        <v>1</v>
      </c>
      <c r="EY32" s="612"/>
      <c r="FB32" s="612"/>
    </row>
    <row r="33" spans="1:158" s="634" customFormat="1" ht="5.0999999999999996" hidden="1" customHeight="1" outlineLevel="1">
      <c r="A33" s="627"/>
      <c r="B33" s="627"/>
      <c r="C33" s="627"/>
      <c r="D33" s="627"/>
      <c r="E33" s="627"/>
      <c r="F33" s="627"/>
      <c r="G33" s="628"/>
      <c r="H33" s="628"/>
      <c r="I33" s="627"/>
      <c r="J33" s="627"/>
      <c r="K33" s="627"/>
      <c r="L33" s="627"/>
      <c r="M33" s="627"/>
      <c r="N33" s="627"/>
      <c r="O33" s="627"/>
      <c r="P33" s="627"/>
      <c r="Q33" s="627"/>
      <c r="R33" s="627"/>
      <c r="S33" s="627"/>
      <c r="T33" s="627"/>
      <c r="U33" s="627"/>
      <c r="V33" s="627"/>
      <c r="W33" s="627"/>
      <c r="X33" s="627"/>
      <c r="Y33" s="627"/>
      <c r="Z33" s="627"/>
      <c r="AA33" s="627"/>
      <c r="AB33" s="629"/>
      <c r="AC33" s="627"/>
      <c r="AD33" s="630"/>
      <c r="AE33" s="795"/>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c r="DD33" s="204"/>
      <c r="DE33" s="204"/>
      <c r="DF33" s="204"/>
      <c r="DG33" s="204"/>
      <c r="DH33" s="204"/>
      <c r="DI33" s="204"/>
      <c r="DJ33" s="204"/>
      <c r="DK33" s="204"/>
      <c r="DL33" s="204"/>
      <c r="DM33" s="204"/>
      <c r="DN33" s="204"/>
      <c r="DO33" s="204"/>
      <c r="DP33" s="204"/>
      <c r="DQ33" s="204"/>
      <c r="DR33" s="204"/>
      <c r="DS33" s="204"/>
      <c r="DT33" s="204"/>
      <c r="DU33" s="204"/>
      <c r="DV33" s="204"/>
      <c r="DW33" s="204"/>
      <c r="DX33" s="204"/>
      <c r="DY33" s="204"/>
      <c r="DZ33" s="204"/>
      <c r="EA33" s="204"/>
      <c r="EB33" s="204"/>
      <c r="EC33" s="204"/>
      <c r="ED33" s="204"/>
      <c r="EE33" s="204"/>
      <c r="EF33" s="204"/>
      <c r="EG33" s="204"/>
      <c r="EH33" s="204"/>
      <c r="EI33" s="204"/>
      <c r="EJ33" s="204"/>
      <c r="EK33" s="204"/>
      <c r="EL33" s="204"/>
      <c r="EM33" s="204"/>
      <c r="EN33" s="204"/>
      <c r="EO33" s="204"/>
      <c r="EP33" s="204"/>
      <c r="EQ33" s="204"/>
      <c r="ER33" s="204"/>
      <c r="ES33" s="204"/>
      <c r="ET33" s="204"/>
      <c r="EU33" s="204"/>
      <c r="EV33" s="204"/>
      <c r="EW33" s="204"/>
      <c r="EX33" s="204"/>
      <c r="EY33" s="632"/>
      <c r="EZ33" s="201"/>
      <c r="FA33" s="201"/>
      <c r="FB33" s="796"/>
    </row>
    <row r="34" spans="1:158" ht="12.95" hidden="1" customHeight="1" outlineLevel="1">
      <c r="EY34" s="612"/>
      <c r="FB34" s="612"/>
    </row>
    <row r="35" spans="1:158" s="558" customFormat="1" ht="12.95" customHeight="1">
      <c r="A35" s="303"/>
      <c r="B35" s="303"/>
      <c r="C35" s="303"/>
      <c r="D35" s="303"/>
      <c r="E35" s="303"/>
      <c r="F35" s="303"/>
      <c r="G35" s="303"/>
      <c r="H35" s="303"/>
      <c r="I35" s="303"/>
      <c r="M35" s="303"/>
      <c r="Q35" s="303"/>
      <c r="R35" s="303"/>
      <c r="S35" s="303"/>
      <c r="AA35" s="303"/>
      <c r="AB35" s="303"/>
      <c r="AC35" s="303"/>
      <c r="AD35" s="303"/>
      <c r="AE35" s="826"/>
      <c r="AF35" s="826"/>
      <c r="AG35" s="826"/>
      <c r="AH35" s="826"/>
      <c r="AI35" s="826"/>
      <c r="AJ35" s="826"/>
      <c r="AK35" s="826"/>
      <c r="AL35" s="826"/>
      <c r="AM35" s="826"/>
      <c r="AN35" s="826"/>
      <c r="AO35" s="826"/>
      <c r="AP35" s="826"/>
      <c r="AQ35" s="826"/>
      <c r="AR35" s="826"/>
      <c r="AS35" s="826"/>
      <c r="AT35" s="826"/>
      <c r="AU35" s="826"/>
      <c r="AV35" s="826"/>
      <c r="AW35" s="826"/>
      <c r="AX35" s="826"/>
      <c r="AY35" s="826"/>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c r="DA35" s="826"/>
      <c r="DB35" s="826"/>
      <c r="DC35" s="826"/>
      <c r="DD35" s="826"/>
      <c r="DE35" s="826"/>
      <c r="DF35" s="826"/>
      <c r="DG35" s="826"/>
      <c r="DH35" s="826"/>
      <c r="DI35" s="826"/>
      <c r="DJ35" s="826"/>
      <c r="DK35" s="826"/>
      <c r="DL35" s="826"/>
      <c r="DM35" s="826"/>
      <c r="DN35" s="826"/>
      <c r="DO35" s="826"/>
      <c r="DP35" s="826"/>
      <c r="DQ35" s="826"/>
      <c r="DR35" s="826"/>
      <c r="DS35" s="826"/>
      <c r="DT35" s="826"/>
      <c r="DU35" s="826"/>
      <c r="DV35" s="826"/>
      <c r="DW35" s="826"/>
      <c r="DX35" s="826"/>
      <c r="DY35" s="826"/>
      <c r="DZ35" s="826"/>
      <c r="EA35" s="826"/>
      <c r="EB35" s="826"/>
      <c r="EC35" s="826"/>
      <c r="ED35" s="826"/>
      <c r="EE35" s="826"/>
      <c r="EF35" s="826"/>
      <c r="EG35" s="826"/>
      <c r="EH35" s="826"/>
      <c r="EI35" s="826"/>
      <c r="EJ35" s="826"/>
      <c r="EK35" s="826"/>
      <c r="EL35" s="826"/>
      <c r="EM35" s="826"/>
      <c r="EN35" s="826"/>
      <c r="EO35" s="826"/>
      <c r="EP35" s="826"/>
      <c r="EQ35" s="826"/>
      <c r="ER35" s="826"/>
      <c r="ES35" s="826"/>
      <c r="ET35" s="826"/>
      <c r="EU35" s="826"/>
      <c r="EV35" s="826"/>
      <c r="EW35" s="826"/>
      <c r="EX35" s="826"/>
      <c r="EY35" s="612"/>
      <c r="FB35" s="612"/>
    </row>
    <row r="36" spans="1:158" ht="12.95" customHeight="1" collapsed="1">
      <c r="A36" s="305" t="s">
        <v>2066</v>
      </c>
      <c r="B36" s="306"/>
      <c r="C36" s="306"/>
      <c r="D36" s="306"/>
      <c r="E36" s="306"/>
      <c r="F36" s="307"/>
      <c r="G36" s="307"/>
      <c r="H36" s="307"/>
      <c r="I36" s="307"/>
      <c r="J36" s="307"/>
      <c r="K36" s="307"/>
      <c r="L36" s="307"/>
      <c r="M36" s="306"/>
      <c r="N36" s="307"/>
      <c r="O36" s="307"/>
      <c r="P36" s="307"/>
      <c r="Q36" s="307"/>
      <c r="R36" s="307"/>
      <c r="S36" s="307"/>
      <c r="T36" s="307"/>
      <c r="U36" s="307"/>
      <c r="V36" s="307"/>
      <c r="W36" s="307"/>
      <c r="X36" s="307"/>
      <c r="Y36" s="307"/>
      <c r="Z36" s="307"/>
      <c r="AA36" s="307"/>
      <c r="AB36" s="308"/>
      <c r="AC36" s="308"/>
      <c r="AD36" s="864">
        <f ca="1">SUM(EZ38:EZ43)</f>
        <v>0</v>
      </c>
      <c r="AE36" s="308"/>
      <c r="AF36" s="308"/>
      <c r="AG36" s="308"/>
      <c r="AH36" s="308"/>
      <c r="AI36" s="308"/>
      <c r="AJ36" s="308"/>
      <c r="AK36" s="308"/>
      <c r="AL36" s="308"/>
      <c r="AM36" s="308"/>
      <c r="AN36" s="308"/>
      <c r="AO36" s="308"/>
      <c r="AP36" s="308"/>
      <c r="AQ36" s="308"/>
      <c r="AR36" s="308"/>
      <c r="AS36" s="308"/>
      <c r="AT36" s="308"/>
      <c r="AU36" s="308"/>
      <c r="AV36" s="308"/>
      <c r="AW36" s="308"/>
      <c r="AX36" s="308"/>
      <c r="AY36" s="308"/>
      <c r="AZ36" s="308"/>
      <c r="BA36" s="308"/>
      <c r="BB36" s="308"/>
      <c r="BC36" s="308"/>
      <c r="BD36" s="308"/>
      <c r="BE36" s="308"/>
      <c r="BF36" s="308"/>
      <c r="BG36" s="308"/>
      <c r="BH36" s="308"/>
      <c r="BI36" s="308"/>
      <c r="BJ36" s="308"/>
      <c r="BK36" s="308"/>
      <c r="BL36" s="308"/>
      <c r="BM36" s="308"/>
      <c r="BN36" s="308"/>
      <c r="BO36" s="308"/>
      <c r="BP36" s="308"/>
      <c r="BQ36" s="308"/>
      <c r="BR36" s="308"/>
      <c r="BS36" s="308"/>
      <c r="BT36" s="308"/>
      <c r="BU36" s="308"/>
      <c r="BV36" s="308"/>
      <c r="BW36" s="308"/>
      <c r="BX36" s="308"/>
      <c r="BY36" s="308"/>
      <c r="BZ36" s="308"/>
      <c r="CA36" s="308"/>
      <c r="CB36" s="308"/>
      <c r="CC36" s="308"/>
      <c r="CD36" s="308"/>
      <c r="CE36" s="308"/>
      <c r="CF36" s="308"/>
      <c r="CG36" s="308"/>
      <c r="CH36" s="308"/>
      <c r="CI36" s="308"/>
      <c r="CJ36" s="308"/>
      <c r="CK36" s="308"/>
      <c r="CL36" s="308"/>
      <c r="CM36" s="308"/>
      <c r="CN36" s="308"/>
      <c r="CO36" s="308"/>
      <c r="CP36" s="308"/>
      <c r="CQ36" s="308"/>
      <c r="CR36" s="308"/>
      <c r="CS36" s="308"/>
      <c r="CT36" s="308"/>
      <c r="CU36" s="308"/>
      <c r="CV36" s="308"/>
      <c r="CW36" s="308"/>
      <c r="CX36" s="308"/>
      <c r="CY36" s="308"/>
      <c r="CZ36" s="308"/>
      <c r="DA36" s="308"/>
      <c r="DB36" s="308"/>
      <c r="DC36" s="308"/>
      <c r="DD36" s="308"/>
      <c r="DE36" s="308"/>
      <c r="DF36" s="308"/>
      <c r="DG36" s="308"/>
      <c r="DH36" s="308"/>
      <c r="DI36" s="308"/>
      <c r="DJ36" s="308"/>
      <c r="DK36" s="308"/>
      <c r="DL36" s="308"/>
      <c r="DM36" s="308"/>
      <c r="DN36" s="308"/>
      <c r="DO36" s="308"/>
      <c r="DP36" s="308"/>
      <c r="DQ36" s="308"/>
      <c r="DR36" s="308"/>
      <c r="DS36" s="308"/>
      <c r="DT36" s="308"/>
      <c r="DU36" s="308"/>
      <c r="DV36" s="308"/>
      <c r="DW36" s="308"/>
      <c r="DX36" s="308"/>
      <c r="DY36" s="308"/>
      <c r="DZ36" s="308"/>
      <c r="EA36" s="308"/>
      <c r="EB36" s="308"/>
      <c r="EC36" s="308"/>
      <c r="ED36" s="308"/>
      <c r="EE36" s="308"/>
      <c r="EF36" s="308"/>
      <c r="EG36" s="308"/>
      <c r="EH36" s="308"/>
      <c r="EI36" s="308"/>
      <c r="EJ36" s="308"/>
      <c r="EK36" s="308"/>
      <c r="EL36" s="308"/>
      <c r="EM36" s="308"/>
      <c r="EN36" s="308"/>
      <c r="EO36" s="308"/>
      <c r="EP36" s="308"/>
      <c r="EQ36" s="308"/>
      <c r="ER36" s="308"/>
      <c r="ES36" s="308"/>
      <c r="ET36" s="308"/>
      <c r="EU36" s="308"/>
      <c r="EV36" s="308"/>
      <c r="EW36" s="308"/>
      <c r="EX36" s="308"/>
      <c r="EY36" s="308"/>
      <c r="EZ36" s="308"/>
      <c r="FA36" s="308"/>
      <c r="FB36" s="308"/>
    </row>
    <row r="37" spans="1:158" ht="12.95" hidden="1" customHeight="1" outlineLevel="1">
      <c r="B37" s="85" t="s">
        <v>2079</v>
      </c>
      <c r="AE37" s="739"/>
      <c r="EY37" s="612"/>
      <c r="FB37" s="612"/>
    </row>
    <row r="38" spans="1:158" s="634" customFormat="1" ht="5.0999999999999996" hidden="1" customHeight="1" outlineLevel="1">
      <c r="A38" s="794"/>
      <c r="B38" s="627"/>
      <c r="C38" s="627"/>
      <c r="D38" s="627"/>
      <c r="E38" s="627"/>
      <c r="F38" s="627"/>
      <c r="G38" s="628"/>
      <c r="H38" s="628"/>
      <c r="I38" s="627"/>
      <c r="J38" s="627"/>
      <c r="K38" s="627"/>
      <c r="L38" s="627"/>
      <c r="M38" s="627"/>
      <c r="N38" s="627"/>
      <c r="O38" s="627"/>
      <c r="P38" s="627"/>
      <c r="Q38" s="627"/>
      <c r="R38" s="627"/>
      <c r="S38" s="627"/>
      <c r="T38" s="627"/>
      <c r="U38" s="627"/>
      <c r="V38" s="627"/>
      <c r="W38" s="627"/>
      <c r="X38" s="627"/>
      <c r="Y38" s="627"/>
      <c r="Z38" s="627"/>
      <c r="AA38" s="627"/>
      <c r="AB38" s="629"/>
      <c r="AC38" s="627"/>
      <c r="AD38" s="630"/>
      <c r="AE38" s="795"/>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c r="DX38" s="204"/>
      <c r="DY38" s="204"/>
      <c r="DZ38" s="204"/>
      <c r="EA38" s="204"/>
      <c r="EB38" s="204"/>
      <c r="EC38" s="204"/>
      <c r="ED38" s="204"/>
      <c r="EE38" s="204"/>
      <c r="EF38" s="204"/>
      <c r="EG38" s="204"/>
      <c r="EH38" s="204"/>
      <c r="EI38" s="204"/>
      <c r="EJ38" s="204"/>
      <c r="EK38" s="204"/>
      <c r="EL38" s="204"/>
      <c r="EM38" s="204"/>
      <c r="EN38" s="204"/>
      <c r="EO38" s="204"/>
      <c r="EP38" s="204"/>
      <c r="EQ38" s="204"/>
      <c r="ER38" s="204"/>
      <c r="ES38" s="204"/>
      <c r="ET38" s="204"/>
      <c r="EU38" s="204"/>
      <c r="EV38" s="204"/>
      <c r="EW38" s="204"/>
      <c r="EX38" s="204"/>
      <c r="EY38" s="632"/>
      <c r="EZ38" s="201"/>
      <c r="FA38" s="201"/>
      <c r="FB38" s="796"/>
    </row>
    <row r="39" spans="1:158" ht="12.95" hidden="1" customHeight="1" outlineLevel="1">
      <c r="A39" s="820" t="str">
        <f>$A$15</f>
        <v>Type A (3 years)</v>
      </c>
      <c r="B39" s="798">
        <f>$B$15</f>
        <v>36</v>
      </c>
      <c r="C39" s="797" t="str">
        <f>$C$15</f>
        <v>3 years</v>
      </c>
      <c r="M39" s="86"/>
      <c r="AC39" s="610"/>
      <c r="AD39" s="611">
        <f>$AD$15</f>
        <v>2.7777777777777776E-2</v>
      </c>
      <c r="AE39" s="801">
        <f ca="1">SUM(AF39:EY39)</f>
        <v>2754575.7744159997</v>
      </c>
      <c r="AF39" s="802">
        <f t="shared" ref="AF39:BK39" si="39">AF15*AF29</f>
        <v>0</v>
      </c>
      <c r="AG39" s="429">
        <f t="shared" ca="1" si="39"/>
        <v>0</v>
      </c>
      <c r="AH39" s="429">
        <f t="shared" ca="1" si="39"/>
        <v>1417000</v>
      </c>
      <c r="AI39" s="429">
        <f t="shared" ca="1" si="39"/>
        <v>0</v>
      </c>
      <c r="AJ39" s="429">
        <f t="shared" ca="1" si="39"/>
        <v>0</v>
      </c>
      <c r="AK39" s="429">
        <f t="shared" ca="1" si="39"/>
        <v>0</v>
      </c>
      <c r="AL39" s="429">
        <f t="shared" ca="1" si="39"/>
        <v>0</v>
      </c>
      <c r="AM39" s="429">
        <f t="shared" ca="1" si="39"/>
        <v>0</v>
      </c>
      <c r="AN39" s="429">
        <f t="shared" ca="1" si="39"/>
        <v>0</v>
      </c>
      <c r="AO39" s="429">
        <f t="shared" ca="1" si="39"/>
        <v>0</v>
      </c>
      <c r="AP39" s="429">
        <f t="shared" ca="1" si="39"/>
        <v>0</v>
      </c>
      <c r="AQ39" s="429">
        <f t="shared" ca="1" si="39"/>
        <v>0</v>
      </c>
      <c r="AR39" s="429">
        <f t="shared" ca="1" si="39"/>
        <v>0</v>
      </c>
      <c r="AS39" s="429">
        <f t="shared" ca="1" si="39"/>
        <v>0</v>
      </c>
      <c r="AT39" s="429">
        <f t="shared" ca="1" si="39"/>
        <v>200900</v>
      </c>
      <c r="AU39" s="429">
        <f t="shared" ca="1" si="39"/>
        <v>0</v>
      </c>
      <c r="AV39" s="429">
        <f t="shared" ca="1" si="39"/>
        <v>0</v>
      </c>
      <c r="AW39" s="429">
        <f t="shared" ca="1" si="39"/>
        <v>0</v>
      </c>
      <c r="AX39" s="429">
        <f t="shared" ca="1" si="39"/>
        <v>0</v>
      </c>
      <c r="AY39" s="429">
        <f t="shared" ca="1" si="39"/>
        <v>0</v>
      </c>
      <c r="AZ39" s="429">
        <f t="shared" ca="1" si="39"/>
        <v>0</v>
      </c>
      <c r="BA39" s="429">
        <f t="shared" ca="1" si="39"/>
        <v>0</v>
      </c>
      <c r="BB39" s="429">
        <f t="shared" ca="1" si="39"/>
        <v>0</v>
      </c>
      <c r="BC39" s="429">
        <f t="shared" ca="1" si="39"/>
        <v>0</v>
      </c>
      <c r="BD39" s="429">
        <f t="shared" ca="1" si="39"/>
        <v>0</v>
      </c>
      <c r="BE39" s="429">
        <f t="shared" ca="1" si="39"/>
        <v>0</v>
      </c>
      <c r="BF39" s="429">
        <f t="shared" ca="1" si="39"/>
        <v>204918</v>
      </c>
      <c r="BG39" s="429">
        <f t="shared" ca="1" si="39"/>
        <v>0</v>
      </c>
      <c r="BH39" s="429">
        <f t="shared" ca="1" si="39"/>
        <v>0</v>
      </c>
      <c r="BI39" s="429">
        <f t="shared" ca="1" si="39"/>
        <v>0</v>
      </c>
      <c r="BJ39" s="429">
        <f t="shared" ca="1" si="39"/>
        <v>0</v>
      </c>
      <c r="BK39" s="429">
        <f t="shared" ca="1" si="39"/>
        <v>0</v>
      </c>
      <c r="BL39" s="429">
        <f t="shared" ref="BL39:CQ39" ca="1" si="40">BL15*BL29</f>
        <v>0</v>
      </c>
      <c r="BM39" s="429">
        <f t="shared" ca="1" si="40"/>
        <v>0</v>
      </c>
      <c r="BN39" s="429">
        <f t="shared" ca="1" si="40"/>
        <v>0</v>
      </c>
      <c r="BO39" s="429">
        <f t="shared" ca="1" si="40"/>
        <v>0</v>
      </c>
      <c r="BP39" s="429">
        <f t="shared" ca="1" si="40"/>
        <v>0</v>
      </c>
      <c r="BQ39" s="429">
        <f t="shared" ca="1" si="40"/>
        <v>0</v>
      </c>
      <c r="BR39" s="429">
        <f t="shared" ca="1" si="40"/>
        <v>812841.39999999991</v>
      </c>
      <c r="BS39" s="429">
        <f t="shared" ca="1" si="40"/>
        <v>0</v>
      </c>
      <c r="BT39" s="429">
        <f t="shared" ca="1" si="40"/>
        <v>0</v>
      </c>
      <c r="BU39" s="429">
        <f t="shared" ca="1" si="40"/>
        <v>0</v>
      </c>
      <c r="BV39" s="429">
        <f t="shared" ca="1" si="40"/>
        <v>0</v>
      </c>
      <c r="BW39" s="429">
        <f t="shared" ca="1" si="40"/>
        <v>0</v>
      </c>
      <c r="BX39" s="429">
        <f t="shared" ca="1" si="40"/>
        <v>0</v>
      </c>
      <c r="BY39" s="429">
        <f t="shared" ca="1" si="40"/>
        <v>0</v>
      </c>
      <c r="BZ39" s="429">
        <f t="shared" ca="1" si="40"/>
        <v>0</v>
      </c>
      <c r="CA39" s="429">
        <f t="shared" ca="1" si="40"/>
        <v>0</v>
      </c>
      <c r="CB39" s="429">
        <f t="shared" ca="1" si="40"/>
        <v>0</v>
      </c>
      <c r="CC39" s="429">
        <f t="shared" ca="1" si="40"/>
        <v>0</v>
      </c>
      <c r="CD39" s="429">
        <f t="shared" ca="1" si="40"/>
        <v>94754.083199999994</v>
      </c>
      <c r="CE39" s="429">
        <f t="shared" ca="1" si="40"/>
        <v>0</v>
      </c>
      <c r="CF39" s="429">
        <f t="shared" ca="1" si="40"/>
        <v>0</v>
      </c>
      <c r="CG39" s="429">
        <f t="shared" ca="1" si="40"/>
        <v>0</v>
      </c>
      <c r="CH39" s="429">
        <f t="shared" ca="1" si="40"/>
        <v>0</v>
      </c>
      <c r="CI39" s="429">
        <f t="shared" ca="1" si="40"/>
        <v>0</v>
      </c>
      <c r="CJ39" s="429">
        <f t="shared" ca="1" si="40"/>
        <v>0</v>
      </c>
      <c r="CK39" s="429">
        <f t="shared" ca="1" si="40"/>
        <v>0</v>
      </c>
      <c r="CL39" s="429">
        <f t="shared" ca="1" si="40"/>
        <v>0</v>
      </c>
      <c r="CM39" s="429">
        <f t="shared" ca="1" si="40"/>
        <v>0</v>
      </c>
      <c r="CN39" s="429">
        <f t="shared" ca="1" si="40"/>
        <v>0</v>
      </c>
      <c r="CO39" s="429">
        <f t="shared" ca="1" si="40"/>
        <v>0</v>
      </c>
      <c r="CP39" s="429">
        <f t="shared" ca="1" si="40"/>
        <v>24162.291216000009</v>
      </c>
      <c r="CQ39" s="429">
        <f t="shared" ca="1" si="40"/>
        <v>0</v>
      </c>
      <c r="CR39" s="429">
        <f t="shared" ref="CR39:DW39" ca="1" si="41">CR15*CR29</f>
        <v>0</v>
      </c>
      <c r="CS39" s="429">
        <f t="shared" ca="1" si="41"/>
        <v>0</v>
      </c>
      <c r="CT39" s="429">
        <f t="shared" ca="1" si="41"/>
        <v>0</v>
      </c>
      <c r="CU39" s="429">
        <f t="shared" ca="1" si="41"/>
        <v>0</v>
      </c>
      <c r="CV39" s="429">
        <f t="shared" ca="1" si="41"/>
        <v>0</v>
      </c>
      <c r="CW39" s="429">
        <f t="shared" ca="1" si="41"/>
        <v>0</v>
      </c>
      <c r="CX39" s="429">
        <f t="shared" ca="1" si="41"/>
        <v>0</v>
      </c>
      <c r="CY39" s="429">
        <f t="shared" ca="1" si="41"/>
        <v>0</v>
      </c>
      <c r="CZ39" s="429">
        <f t="shared" ca="1" si="41"/>
        <v>0</v>
      </c>
      <c r="DA39" s="429">
        <f t="shared" ca="1" si="41"/>
        <v>0</v>
      </c>
      <c r="DB39" s="429">
        <f t="shared" ca="1" si="41"/>
        <v>0</v>
      </c>
      <c r="DC39" s="429">
        <f t="shared" ca="1" si="41"/>
        <v>0</v>
      </c>
      <c r="DD39" s="429">
        <f t="shared" ca="1" si="41"/>
        <v>0</v>
      </c>
      <c r="DE39" s="429">
        <f t="shared" ca="1" si="41"/>
        <v>0</v>
      </c>
      <c r="DF39" s="429">
        <f t="shared" ca="1" si="41"/>
        <v>0</v>
      </c>
      <c r="DG39" s="429">
        <f t="shared" ca="1" si="41"/>
        <v>0</v>
      </c>
      <c r="DH39" s="429">
        <f t="shared" ca="1" si="41"/>
        <v>0</v>
      </c>
      <c r="DI39" s="429">
        <f t="shared" ca="1" si="41"/>
        <v>0</v>
      </c>
      <c r="DJ39" s="429">
        <f t="shared" ca="1" si="41"/>
        <v>0</v>
      </c>
      <c r="DK39" s="429">
        <f t="shared" ca="1" si="41"/>
        <v>0</v>
      </c>
      <c r="DL39" s="429">
        <f t="shared" ca="1" si="41"/>
        <v>0</v>
      </c>
      <c r="DM39" s="429">
        <f t="shared" ca="1" si="41"/>
        <v>0</v>
      </c>
      <c r="DN39" s="429">
        <f t="shared" ca="1" si="41"/>
        <v>0</v>
      </c>
      <c r="DO39" s="429">
        <f t="shared" ca="1" si="41"/>
        <v>0</v>
      </c>
      <c r="DP39" s="429">
        <f t="shared" ca="1" si="41"/>
        <v>0</v>
      </c>
      <c r="DQ39" s="429">
        <f t="shared" ca="1" si="41"/>
        <v>0</v>
      </c>
      <c r="DR39" s="429">
        <f t="shared" ca="1" si="41"/>
        <v>0</v>
      </c>
      <c r="DS39" s="429">
        <f t="shared" ca="1" si="41"/>
        <v>0</v>
      </c>
      <c r="DT39" s="429">
        <f t="shared" ca="1" si="41"/>
        <v>0</v>
      </c>
      <c r="DU39" s="429">
        <f t="shared" ca="1" si="41"/>
        <v>0</v>
      </c>
      <c r="DV39" s="429">
        <f t="shared" ca="1" si="41"/>
        <v>0</v>
      </c>
      <c r="DW39" s="429">
        <f t="shared" ca="1" si="41"/>
        <v>0</v>
      </c>
      <c r="DX39" s="429">
        <f t="shared" ref="DX39:EX39" ca="1" si="42">DX15*DX29</f>
        <v>0</v>
      </c>
      <c r="DY39" s="429">
        <f t="shared" ca="1" si="42"/>
        <v>0</v>
      </c>
      <c r="DZ39" s="429">
        <f t="shared" ca="1" si="42"/>
        <v>0</v>
      </c>
      <c r="EA39" s="429">
        <f t="shared" ca="1" si="42"/>
        <v>0</v>
      </c>
      <c r="EB39" s="429">
        <f t="shared" ca="1" si="42"/>
        <v>0</v>
      </c>
      <c r="EC39" s="429">
        <f t="shared" ca="1" si="42"/>
        <v>0</v>
      </c>
      <c r="ED39" s="429">
        <f t="shared" ca="1" si="42"/>
        <v>0</v>
      </c>
      <c r="EE39" s="429">
        <f t="shared" ca="1" si="42"/>
        <v>0</v>
      </c>
      <c r="EF39" s="429">
        <f t="shared" ca="1" si="42"/>
        <v>0</v>
      </c>
      <c r="EG39" s="429">
        <f t="shared" ca="1" si="42"/>
        <v>0</v>
      </c>
      <c r="EH39" s="429">
        <f t="shared" ca="1" si="42"/>
        <v>0</v>
      </c>
      <c r="EI39" s="429">
        <f t="shared" ca="1" si="42"/>
        <v>0</v>
      </c>
      <c r="EJ39" s="429">
        <f t="shared" ca="1" si="42"/>
        <v>0</v>
      </c>
      <c r="EK39" s="429">
        <f t="shared" ca="1" si="42"/>
        <v>0</v>
      </c>
      <c r="EL39" s="429">
        <f t="shared" ca="1" si="42"/>
        <v>0</v>
      </c>
      <c r="EM39" s="429">
        <f t="shared" ca="1" si="42"/>
        <v>0</v>
      </c>
      <c r="EN39" s="429">
        <f t="shared" ca="1" si="42"/>
        <v>0</v>
      </c>
      <c r="EO39" s="429">
        <f t="shared" ca="1" si="42"/>
        <v>0</v>
      </c>
      <c r="EP39" s="429">
        <f t="shared" ca="1" si="42"/>
        <v>0</v>
      </c>
      <c r="EQ39" s="429">
        <f t="shared" ca="1" si="42"/>
        <v>0</v>
      </c>
      <c r="ER39" s="429">
        <f t="shared" ca="1" si="42"/>
        <v>0</v>
      </c>
      <c r="ES39" s="429">
        <f t="shared" ca="1" si="42"/>
        <v>0</v>
      </c>
      <c r="ET39" s="429">
        <f t="shared" ca="1" si="42"/>
        <v>0</v>
      </c>
      <c r="EU39" s="429">
        <f t="shared" ca="1" si="42"/>
        <v>0</v>
      </c>
      <c r="EV39" s="429">
        <f t="shared" ca="1" si="42"/>
        <v>0</v>
      </c>
      <c r="EW39" s="429">
        <f t="shared" ca="1" si="42"/>
        <v>0</v>
      </c>
      <c r="EX39" s="429">
        <f t="shared" ca="1" si="42"/>
        <v>0</v>
      </c>
      <c r="EY39" s="612"/>
      <c r="FB39" s="612"/>
    </row>
    <row r="40" spans="1:158" ht="12.95" hidden="1" customHeight="1" outlineLevel="1">
      <c r="A40" s="797" t="str">
        <f>$A$16</f>
        <v>Type B (5 years)</v>
      </c>
      <c r="B40" s="798">
        <f>$B$16</f>
        <v>60</v>
      </c>
      <c r="C40" s="797" t="str">
        <f>$C$16</f>
        <v>5 years</v>
      </c>
      <c r="M40" s="86"/>
      <c r="AC40" s="610"/>
      <c r="AD40" s="606">
        <f>$AD$16</f>
        <v>1.6666666666666666E-2</v>
      </c>
      <c r="AE40" s="803">
        <f ca="1">SUM(AF40:EY40)</f>
        <v>108267.73200000002</v>
      </c>
      <c r="AF40" s="429">
        <f t="shared" ref="AF40:BK40" si="43">AF16*AF30</f>
        <v>108267.73200000002</v>
      </c>
      <c r="AG40" s="429">
        <f t="shared" ca="1" si="43"/>
        <v>0</v>
      </c>
      <c r="AH40" s="429">
        <f t="shared" ca="1" si="43"/>
        <v>0</v>
      </c>
      <c r="AI40" s="429">
        <f t="shared" ca="1" si="43"/>
        <v>0</v>
      </c>
      <c r="AJ40" s="429">
        <f t="shared" ca="1" si="43"/>
        <v>0</v>
      </c>
      <c r="AK40" s="429">
        <f t="shared" ca="1" si="43"/>
        <v>0</v>
      </c>
      <c r="AL40" s="429">
        <f t="shared" ca="1" si="43"/>
        <v>0</v>
      </c>
      <c r="AM40" s="429">
        <f t="shared" ca="1" si="43"/>
        <v>0</v>
      </c>
      <c r="AN40" s="429">
        <f t="shared" ca="1" si="43"/>
        <v>0</v>
      </c>
      <c r="AO40" s="429">
        <f t="shared" ca="1" si="43"/>
        <v>0</v>
      </c>
      <c r="AP40" s="429">
        <f t="shared" ca="1" si="43"/>
        <v>0</v>
      </c>
      <c r="AQ40" s="429">
        <f t="shared" ca="1" si="43"/>
        <v>0</v>
      </c>
      <c r="AR40" s="429">
        <f t="shared" ca="1" si="43"/>
        <v>0</v>
      </c>
      <c r="AS40" s="429">
        <f t="shared" ca="1" si="43"/>
        <v>0</v>
      </c>
      <c r="AT40" s="429">
        <f t="shared" ca="1" si="43"/>
        <v>0</v>
      </c>
      <c r="AU40" s="429">
        <f t="shared" ca="1" si="43"/>
        <v>0</v>
      </c>
      <c r="AV40" s="429">
        <f t="shared" ca="1" si="43"/>
        <v>0</v>
      </c>
      <c r="AW40" s="429">
        <f t="shared" ca="1" si="43"/>
        <v>0</v>
      </c>
      <c r="AX40" s="429">
        <f t="shared" ca="1" si="43"/>
        <v>0</v>
      </c>
      <c r="AY40" s="429">
        <f t="shared" ca="1" si="43"/>
        <v>0</v>
      </c>
      <c r="AZ40" s="429">
        <f t="shared" ca="1" si="43"/>
        <v>0</v>
      </c>
      <c r="BA40" s="429">
        <f t="shared" ca="1" si="43"/>
        <v>0</v>
      </c>
      <c r="BB40" s="429">
        <f t="shared" ca="1" si="43"/>
        <v>0</v>
      </c>
      <c r="BC40" s="429">
        <f t="shared" ca="1" si="43"/>
        <v>0</v>
      </c>
      <c r="BD40" s="429">
        <f t="shared" ca="1" si="43"/>
        <v>0</v>
      </c>
      <c r="BE40" s="429">
        <f t="shared" ca="1" si="43"/>
        <v>0</v>
      </c>
      <c r="BF40" s="429">
        <f t="shared" ca="1" si="43"/>
        <v>0</v>
      </c>
      <c r="BG40" s="429">
        <f t="shared" ca="1" si="43"/>
        <v>0</v>
      </c>
      <c r="BH40" s="429">
        <f t="shared" ca="1" si="43"/>
        <v>0</v>
      </c>
      <c r="BI40" s="429">
        <f t="shared" ca="1" si="43"/>
        <v>0</v>
      </c>
      <c r="BJ40" s="429">
        <f t="shared" ca="1" si="43"/>
        <v>0</v>
      </c>
      <c r="BK40" s="429">
        <f t="shared" ca="1" si="43"/>
        <v>0</v>
      </c>
      <c r="BL40" s="429">
        <f t="shared" ref="BL40:CQ40" ca="1" si="44">BL16*BL30</f>
        <v>0</v>
      </c>
      <c r="BM40" s="429">
        <f t="shared" ca="1" si="44"/>
        <v>0</v>
      </c>
      <c r="BN40" s="429">
        <f t="shared" ca="1" si="44"/>
        <v>0</v>
      </c>
      <c r="BO40" s="429">
        <f t="shared" ca="1" si="44"/>
        <v>0</v>
      </c>
      <c r="BP40" s="429">
        <f t="shared" ca="1" si="44"/>
        <v>0</v>
      </c>
      <c r="BQ40" s="429">
        <f t="shared" ca="1" si="44"/>
        <v>0</v>
      </c>
      <c r="BR40" s="429">
        <f t="shared" ca="1" si="44"/>
        <v>0</v>
      </c>
      <c r="BS40" s="429">
        <f t="shared" ca="1" si="44"/>
        <v>0</v>
      </c>
      <c r="BT40" s="429">
        <f t="shared" ca="1" si="44"/>
        <v>0</v>
      </c>
      <c r="BU40" s="429">
        <f t="shared" ca="1" si="44"/>
        <v>0</v>
      </c>
      <c r="BV40" s="429">
        <f t="shared" ca="1" si="44"/>
        <v>0</v>
      </c>
      <c r="BW40" s="429">
        <f t="shared" ca="1" si="44"/>
        <v>0</v>
      </c>
      <c r="BX40" s="429">
        <f t="shared" ca="1" si="44"/>
        <v>0</v>
      </c>
      <c r="BY40" s="429">
        <f t="shared" ca="1" si="44"/>
        <v>0</v>
      </c>
      <c r="BZ40" s="429">
        <f t="shared" ca="1" si="44"/>
        <v>0</v>
      </c>
      <c r="CA40" s="429">
        <f t="shared" ca="1" si="44"/>
        <v>0</v>
      </c>
      <c r="CB40" s="429">
        <f t="shared" ca="1" si="44"/>
        <v>0</v>
      </c>
      <c r="CC40" s="429">
        <f t="shared" ca="1" si="44"/>
        <v>0</v>
      </c>
      <c r="CD40" s="429">
        <f t="shared" ca="1" si="44"/>
        <v>0</v>
      </c>
      <c r="CE40" s="429">
        <f t="shared" ca="1" si="44"/>
        <v>0</v>
      </c>
      <c r="CF40" s="429">
        <f t="shared" ca="1" si="44"/>
        <v>0</v>
      </c>
      <c r="CG40" s="429">
        <f t="shared" ca="1" si="44"/>
        <v>0</v>
      </c>
      <c r="CH40" s="429">
        <f t="shared" ca="1" si="44"/>
        <v>0</v>
      </c>
      <c r="CI40" s="429">
        <f t="shared" ca="1" si="44"/>
        <v>0</v>
      </c>
      <c r="CJ40" s="429">
        <f t="shared" ca="1" si="44"/>
        <v>0</v>
      </c>
      <c r="CK40" s="429">
        <f t="shared" ca="1" si="44"/>
        <v>0</v>
      </c>
      <c r="CL40" s="429">
        <f t="shared" ca="1" si="44"/>
        <v>0</v>
      </c>
      <c r="CM40" s="429">
        <f t="shared" ca="1" si="44"/>
        <v>0</v>
      </c>
      <c r="CN40" s="429">
        <f t="shared" ca="1" si="44"/>
        <v>0</v>
      </c>
      <c r="CO40" s="429">
        <f t="shared" ca="1" si="44"/>
        <v>0</v>
      </c>
      <c r="CP40" s="429">
        <f t="shared" ca="1" si="44"/>
        <v>0</v>
      </c>
      <c r="CQ40" s="429">
        <f t="shared" ca="1" si="44"/>
        <v>0</v>
      </c>
      <c r="CR40" s="429">
        <f t="shared" ref="CR40:DW40" ca="1" si="45">CR16*CR30</f>
        <v>0</v>
      </c>
      <c r="CS40" s="429">
        <f t="shared" ca="1" si="45"/>
        <v>0</v>
      </c>
      <c r="CT40" s="429">
        <f t="shared" ca="1" si="45"/>
        <v>0</v>
      </c>
      <c r="CU40" s="429">
        <f t="shared" ca="1" si="45"/>
        <v>0</v>
      </c>
      <c r="CV40" s="429">
        <f t="shared" ca="1" si="45"/>
        <v>0</v>
      </c>
      <c r="CW40" s="429">
        <f t="shared" ca="1" si="45"/>
        <v>0</v>
      </c>
      <c r="CX40" s="429">
        <f t="shared" ca="1" si="45"/>
        <v>0</v>
      </c>
      <c r="CY40" s="429">
        <f t="shared" ca="1" si="45"/>
        <v>0</v>
      </c>
      <c r="CZ40" s="429">
        <f t="shared" ca="1" si="45"/>
        <v>0</v>
      </c>
      <c r="DA40" s="429">
        <f t="shared" ca="1" si="45"/>
        <v>0</v>
      </c>
      <c r="DB40" s="429">
        <f t="shared" ca="1" si="45"/>
        <v>0</v>
      </c>
      <c r="DC40" s="429">
        <f t="shared" ca="1" si="45"/>
        <v>0</v>
      </c>
      <c r="DD40" s="429">
        <f t="shared" ca="1" si="45"/>
        <v>0</v>
      </c>
      <c r="DE40" s="429">
        <f t="shared" ca="1" si="45"/>
        <v>0</v>
      </c>
      <c r="DF40" s="429">
        <f t="shared" ca="1" si="45"/>
        <v>0</v>
      </c>
      <c r="DG40" s="429">
        <f t="shared" ca="1" si="45"/>
        <v>0</v>
      </c>
      <c r="DH40" s="429">
        <f t="shared" ca="1" si="45"/>
        <v>0</v>
      </c>
      <c r="DI40" s="429">
        <f t="shared" ca="1" si="45"/>
        <v>0</v>
      </c>
      <c r="DJ40" s="429">
        <f t="shared" ca="1" si="45"/>
        <v>0</v>
      </c>
      <c r="DK40" s="429">
        <f t="shared" ca="1" si="45"/>
        <v>0</v>
      </c>
      <c r="DL40" s="429">
        <f t="shared" ca="1" si="45"/>
        <v>0</v>
      </c>
      <c r="DM40" s="429">
        <f t="shared" ca="1" si="45"/>
        <v>0</v>
      </c>
      <c r="DN40" s="429">
        <f t="shared" ca="1" si="45"/>
        <v>0</v>
      </c>
      <c r="DO40" s="429">
        <f t="shared" ca="1" si="45"/>
        <v>0</v>
      </c>
      <c r="DP40" s="429">
        <f t="shared" ca="1" si="45"/>
        <v>0</v>
      </c>
      <c r="DQ40" s="429">
        <f t="shared" ca="1" si="45"/>
        <v>0</v>
      </c>
      <c r="DR40" s="429">
        <f t="shared" ca="1" si="45"/>
        <v>0</v>
      </c>
      <c r="DS40" s="429">
        <f t="shared" ca="1" si="45"/>
        <v>0</v>
      </c>
      <c r="DT40" s="429">
        <f t="shared" ca="1" si="45"/>
        <v>0</v>
      </c>
      <c r="DU40" s="429">
        <f t="shared" ca="1" si="45"/>
        <v>0</v>
      </c>
      <c r="DV40" s="429">
        <f t="shared" ca="1" si="45"/>
        <v>0</v>
      </c>
      <c r="DW40" s="429">
        <f t="shared" ca="1" si="45"/>
        <v>0</v>
      </c>
      <c r="DX40" s="429">
        <f t="shared" ref="DX40:EX40" ca="1" si="46">DX16*DX30</f>
        <v>0</v>
      </c>
      <c r="DY40" s="429">
        <f t="shared" ca="1" si="46"/>
        <v>0</v>
      </c>
      <c r="DZ40" s="429">
        <f t="shared" ca="1" si="46"/>
        <v>0</v>
      </c>
      <c r="EA40" s="429">
        <f t="shared" ca="1" si="46"/>
        <v>0</v>
      </c>
      <c r="EB40" s="429">
        <f t="shared" ca="1" si="46"/>
        <v>0</v>
      </c>
      <c r="EC40" s="429">
        <f t="shared" ca="1" si="46"/>
        <v>0</v>
      </c>
      <c r="ED40" s="429">
        <f t="shared" ca="1" si="46"/>
        <v>0</v>
      </c>
      <c r="EE40" s="429">
        <f t="shared" ca="1" si="46"/>
        <v>0</v>
      </c>
      <c r="EF40" s="429">
        <f t="shared" ca="1" si="46"/>
        <v>0</v>
      </c>
      <c r="EG40" s="429">
        <f t="shared" ca="1" si="46"/>
        <v>0</v>
      </c>
      <c r="EH40" s="429">
        <f t="shared" ca="1" si="46"/>
        <v>0</v>
      </c>
      <c r="EI40" s="429">
        <f t="shared" ca="1" si="46"/>
        <v>0</v>
      </c>
      <c r="EJ40" s="429">
        <f t="shared" ca="1" si="46"/>
        <v>0</v>
      </c>
      <c r="EK40" s="429">
        <f t="shared" ca="1" si="46"/>
        <v>0</v>
      </c>
      <c r="EL40" s="429">
        <f t="shared" ca="1" si="46"/>
        <v>0</v>
      </c>
      <c r="EM40" s="429">
        <f t="shared" ca="1" si="46"/>
        <v>0</v>
      </c>
      <c r="EN40" s="429">
        <f t="shared" ca="1" si="46"/>
        <v>0</v>
      </c>
      <c r="EO40" s="429">
        <f t="shared" ca="1" si="46"/>
        <v>0</v>
      </c>
      <c r="EP40" s="429">
        <f t="shared" ca="1" si="46"/>
        <v>0</v>
      </c>
      <c r="EQ40" s="429">
        <f t="shared" ca="1" si="46"/>
        <v>0</v>
      </c>
      <c r="ER40" s="429">
        <f t="shared" ca="1" si="46"/>
        <v>0</v>
      </c>
      <c r="ES40" s="429">
        <f t="shared" ca="1" si="46"/>
        <v>0</v>
      </c>
      <c r="ET40" s="429">
        <f t="shared" ca="1" si="46"/>
        <v>0</v>
      </c>
      <c r="EU40" s="429">
        <f t="shared" ca="1" si="46"/>
        <v>0</v>
      </c>
      <c r="EV40" s="429">
        <f t="shared" ca="1" si="46"/>
        <v>0</v>
      </c>
      <c r="EW40" s="429">
        <f t="shared" ca="1" si="46"/>
        <v>0</v>
      </c>
      <c r="EX40" s="429">
        <f t="shared" ca="1" si="46"/>
        <v>0</v>
      </c>
      <c r="EY40" s="612"/>
      <c r="FB40" s="612"/>
    </row>
    <row r="41" spans="1:158" ht="12.95" hidden="1" customHeight="1" outlineLevel="1">
      <c r="A41" s="797" t="str">
        <f>$A$17</f>
        <v>Type C (7 years)</v>
      </c>
      <c r="B41" s="798">
        <f>$B$17</f>
        <v>84</v>
      </c>
      <c r="C41" s="797" t="str">
        <f>$C$17</f>
        <v>7 years</v>
      </c>
      <c r="M41" s="86"/>
      <c r="AC41" s="610"/>
      <c r="AD41" s="606">
        <f>$AD$17</f>
        <v>1.1904761904761904E-2</v>
      </c>
      <c r="AE41" s="803">
        <f>SUM(AF41:EY41)</f>
        <v>0</v>
      </c>
      <c r="AF41" s="429">
        <f t="shared" ref="AF41:BK41" si="47">AF17*AF31</f>
        <v>0</v>
      </c>
      <c r="AG41" s="429">
        <f t="shared" si="47"/>
        <v>0</v>
      </c>
      <c r="AH41" s="429">
        <f t="shared" si="47"/>
        <v>0</v>
      </c>
      <c r="AI41" s="429">
        <f t="shared" si="47"/>
        <v>0</v>
      </c>
      <c r="AJ41" s="429">
        <f t="shared" si="47"/>
        <v>0</v>
      </c>
      <c r="AK41" s="429">
        <f t="shared" si="47"/>
        <v>0</v>
      </c>
      <c r="AL41" s="429">
        <f t="shared" si="47"/>
        <v>0</v>
      </c>
      <c r="AM41" s="429">
        <f t="shared" si="47"/>
        <v>0</v>
      </c>
      <c r="AN41" s="429">
        <f t="shared" si="47"/>
        <v>0</v>
      </c>
      <c r="AO41" s="429">
        <f t="shared" si="47"/>
        <v>0</v>
      </c>
      <c r="AP41" s="429">
        <f t="shared" si="47"/>
        <v>0</v>
      </c>
      <c r="AQ41" s="429">
        <f t="shared" si="47"/>
        <v>0</v>
      </c>
      <c r="AR41" s="429">
        <f t="shared" si="47"/>
        <v>0</v>
      </c>
      <c r="AS41" s="429">
        <f t="shared" si="47"/>
        <v>0</v>
      </c>
      <c r="AT41" s="429">
        <f t="shared" si="47"/>
        <v>0</v>
      </c>
      <c r="AU41" s="429">
        <f t="shared" si="47"/>
        <v>0</v>
      </c>
      <c r="AV41" s="429">
        <f t="shared" si="47"/>
        <v>0</v>
      </c>
      <c r="AW41" s="429">
        <f t="shared" si="47"/>
        <v>0</v>
      </c>
      <c r="AX41" s="429">
        <f t="shared" si="47"/>
        <v>0</v>
      </c>
      <c r="AY41" s="429">
        <f t="shared" si="47"/>
        <v>0</v>
      </c>
      <c r="AZ41" s="429">
        <f t="shared" si="47"/>
        <v>0</v>
      </c>
      <c r="BA41" s="429">
        <f t="shared" si="47"/>
        <v>0</v>
      </c>
      <c r="BB41" s="429">
        <f t="shared" si="47"/>
        <v>0</v>
      </c>
      <c r="BC41" s="429">
        <f t="shared" si="47"/>
        <v>0</v>
      </c>
      <c r="BD41" s="429">
        <f t="shared" si="47"/>
        <v>0</v>
      </c>
      <c r="BE41" s="429">
        <f t="shared" si="47"/>
        <v>0</v>
      </c>
      <c r="BF41" s="429">
        <f t="shared" si="47"/>
        <v>0</v>
      </c>
      <c r="BG41" s="429">
        <f t="shared" si="47"/>
        <v>0</v>
      </c>
      <c r="BH41" s="429">
        <f t="shared" si="47"/>
        <v>0</v>
      </c>
      <c r="BI41" s="429">
        <f t="shared" si="47"/>
        <v>0</v>
      </c>
      <c r="BJ41" s="429">
        <f t="shared" si="47"/>
        <v>0</v>
      </c>
      <c r="BK41" s="429">
        <f t="shared" si="47"/>
        <v>0</v>
      </c>
      <c r="BL41" s="429">
        <f t="shared" ref="BL41:CQ41" si="48">BL17*BL31</f>
        <v>0</v>
      </c>
      <c r="BM41" s="429">
        <f t="shared" si="48"/>
        <v>0</v>
      </c>
      <c r="BN41" s="429">
        <f t="shared" si="48"/>
        <v>0</v>
      </c>
      <c r="BO41" s="429">
        <f t="shared" si="48"/>
        <v>0</v>
      </c>
      <c r="BP41" s="429">
        <f t="shared" si="48"/>
        <v>0</v>
      </c>
      <c r="BQ41" s="429">
        <f t="shared" si="48"/>
        <v>0</v>
      </c>
      <c r="BR41" s="429">
        <f t="shared" si="48"/>
        <v>0</v>
      </c>
      <c r="BS41" s="429">
        <f t="shared" si="48"/>
        <v>0</v>
      </c>
      <c r="BT41" s="429">
        <f t="shared" si="48"/>
        <v>0</v>
      </c>
      <c r="BU41" s="429">
        <f t="shared" si="48"/>
        <v>0</v>
      </c>
      <c r="BV41" s="429">
        <f t="shared" si="48"/>
        <v>0</v>
      </c>
      <c r="BW41" s="429">
        <f t="shared" si="48"/>
        <v>0</v>
      </c>
      <c r="BX41" s="429">
        <f t="shared" si="48"/>
        <v>0</v>
      </c>
      <c r="BY41" s="429">
        <f t="shared" si="48"/>
        <v>0</v>
      </c>
      <c r="BZ41" s="429">
        <f t="shared" si="48"/>
        <v>0</v>
      </c>
      <c r="CA41" s="429">
        <f t="shared" si="48"/>
        <v>0</v>
      </c>
      <c r="CB41" s="429">
        <f t="shared" si="48"/>
        <v>0</v>
      </c>
      <c r="CC41" s="429">
        <f t="shared" si="48"/>
        <v>0</v>
      </c>
      <c r="CD41" s="429">
        <f t="shared" si="48"/>
        <v>0</v>
      </c>
      <c r="CE41" s="429">
        <f t="shared" si="48"/>
        <v>0</v>
      </c>
      <c r="CF41" s="429">
        <f t="shared" si="48"/>
        <v>0</v>
      </c>
      <c r="CG41" s="429">
        <f t="shared" si="48"/>
        <v>0</v>
      </c>
      <c r="CH41" s="429">
        <f t="shared" si="48"/>
        <v>0</v>
      </c>
      <c r="CI41" s="429">
        <f t="shared" si="48"/>
        <v>0</v>
      </c>
      <c r="CJ41" s="429">
        <f t="shared" si="48"/>
        <v>0</v>
      </c>
      <c r="CK41" s="429">
        <f t="shared" si="48"/>
        <v>0</v>
      </c>
      <c r="CL41" s="429">
        <f t="shared" si="48"/>
        <v>0</v>
      </c>
      <c r="CM41" s="429">
        <f t="shared" si="48"/>
        <v>0</v>
      </c>
      <c r="CN41" s="429">
        <f t="shared" si="48"/>
        <v>0</v>
      </c>
      <c r="CO41" s="429">
        <f t="shared" si="48"/>
        <v>0</v>
      </c>
      <c r="CP41" s="429">
        <f t="shared" si="48"/>
        <v>0</v>
      </c>
      <c r="CQ41" s="429">
        <f t="shared" si="48"/>
        <v>0</v>
      </c>
      <c r="CR41" s="429">
        <f t="shared" ref="CR41:DW41" si="49">CR17*CR31</f>
        <v>0</v>
      </c>
      <c r="CS41" s="429">
        <f t="shared" si="49"/>
        <v>0</v>
      </c>
      <c r="CT41" s="429">
        <f t="shared" si="49"/>
        <v>0</v>
      </c>
      <c r="CU41" s="429">
        <f t="shared" si="49"/>
        <v>0</v>
      </c>
      <c r="CV41" s="429">
        <f t="shared" si="49"/>
        <v>0</v>
      </c>
      <c r="CW41" s="429">
        <f t="shared" si="49"/>
        <v>0</v>
      </c>
      <c r="CX41" s="429">
        <f t="shared" si="49"/>
        <v>0</v>
      </c>
      <c r="CY41" s="429">
        <f t="shared" si="49"/>
        <v>0</v>
      </c>
      <c r="CZ41" s="429">
        <f t="shared" si="49"/>
        <v>0</v>
      </c>
      <c r="DA41" s="429">
        <f t="shared" si="49"/>
        <v>0</v>
      </c>
      <c r="DB41" s="429">
        <f t="shared" si="49"/>
        <v>0</v>
      </c>
      <c r="DC41" s="429">
        <f t="shared" si="49"/>
        <v>0</v>
      </c>
      <c r="DD41" s="429">
        <f t="shared" si="49"/>
        <v>0</v>
      </c>
      <c r="DE41" s="429">
        <f t="shared" si="49"/>
        <v>0</v>
      </c>
      <c r="DF41" s="429">
        <f t="shared" si="49"/>
        <v>0</v>
      </c>
      <c r="DG41" s="429">
        <f t="shared" si="49"/>
        <v>0</v>
      </c>
      <c r="DH41" s="429">
        <f t="shared" si="49"/>
        <v>0</v>
      </c>
      <c r="DI41" s="429">
        <f t="shared" si="49"/>
        <v>0</v>
      </c>
      <c r="DJ41" s="429">
        <f t="shared" si="49"/>
        <v>0</v>
      </c>
      <c r="DK41" s="429">
        <f t="shared" si="49"/>
        <v>0</v>
      </c>
      <c r="DL41" s="429">
        <f t="shared" si="49"/>
        <v>0</v>
      </c>
      <c r="DM41" s="429">
        <f t="shared" si="49"/>
        <v>0</v>
      </c>
      <c r="DN41" s="429">
        <f t="shared" si="49"/>
        <v>0</v>
      </c>
      <c r="DO41" s="429">
        <f t="shared" si="49"/>
        <v>0</v>
      </c>
      <c r="DP41" s="429">
        <f t="shared" si="49"/>
        <v>0</v>
      </c>
      <c r="DQ41" s="429">
        <f t="shared" si="49"/>
        <v>0</v>
      </c>
      <c r="DR41" s="429">
        <f t="shared" si="49"/>
        <v>0</v>
      </c>
      <c r="DS41" s="429">
        <f t="shared" si="49"/>
        <v>0</v>
      </c>
      <c r="DT41" s="429">
        <f t="shared" si="49"/>
        <v>0</v>
      </c>
      <c r="DU41" s="429">
        <f t="shared" si="49"/>
        <v>0</v>
      </c>
      <c r="DV41" s="429">
        <f t="shared" si="49"/>
        <v>0</v>
      </c>
      <c r="DW41" s="429">
        <f t="shared" si="49"/>
        <v>0</v>
      </c>
      <c r="DX41" s="429">
        <f t="shared" ref="DX41:EX41" si="50">DX17*DX31</f>
        <v>0</v>
      </c>
      <c r="DY41" s="429">
        <f t="shared" si="50"/>
        <v>0</v>
      </c>
      <c r="DZ41" s="429">
        <f t="shared" si="50"/>
        <v>0</v>
      </c>
      <c r="EA41" s="429">
        <f t="shared" si="50"/>
        <v>0</v>
      </c>
      <c r="EB41" s="429">
        <f t="shared" si="50"/>
        <v>0</v>
      </c>
      <c r="EC41" s="429">
        <f t="shared" si="50"/>
        <v>0</v>
      </c>
      <c r="ED41" s="429">
        <f t="shared" si="50"/>
        <v>0</v>
      </c>
      <c r="EE41" s="429">
        <f t="shared" si="50"/>
        <v>0</v>
      </c>
      <c r="EF41" s="429">
        <f t="shared" si="50"/>
        <v>0</v>
      </c>
      <c r="EG41" s="429">
        <f t="shared" si="50"/>
        <v>0</v>
      </c>
      <c r="EH41" s="429">
        <f t="shared" si="50"/>
        <v>0</v>
      </c>
      <c r="EI41" s="429">
        <f t="shared" si="50"/>
        <v>0</v>
      </c>
      <c r="EJ41" s="429">
        <f t="shared" si="50"/>
        <v>0</v>
      </c>
      <c r="EK41" s="429">
        <f t="shared" si="50"/>
        <v>0</v>
      </c>
      <c r="EL41" s="429">
        <f t="shared" si="50"/>
        <v>0</v>
      </c>
      <c r="EM41" s="429">
        <f t="shared" si="50"/>
        <v>0</v>
      </c>
      <c r="EN41" s="429">
        <f t="shared" si="50"/>
        <v>0</v>
      </c>
      <c r="EO41" s="429">
        <f t="shared" si="50"/>
        <v>0</v>
      </c>
      <c r="EP41" s="429">
        <f t="shared" si="50"/>
        <v>0</v>
      </c>
      <c r="EQ41" s="429">
        <f t="shared" si="50"/>
        <v>0</v>
      </c>
      <c r="ER41" s="429">
        <f t="shared" si="50"/>
        <v>0</v>
      </c>
      <c r="ES41" s="429">
        <f t="shared" si="50"/>
        <v>0</v>
      </c>
      <c r="ET41" s="429">
        <f t="shared" si="50"/>
        <v>0</v>
      </c>
      <c r="EU41" s="429">
        <f t="shared" si="50"/>
        <v>0</v>
      </c>
      <c r="EV41" s="429">
        <f t="shared" si="50"/>
        <v>0</v>
      </c>
      <c r="EW41" s="429">
        <f t="shared" si="50"/>
        <v>0</v>
      </c>
      <c r="EX41" s="429">
        <f t="shared" si="50"/>
        <v>0</v>
      </c>
      <c r="EY41" s="612"/>
      <c r="FB41" s="612"/>
    </row>
    <row r="42" spans="1:158" s="634" customFormat="1" ht="5.0999999999999996" hidden="1" customHeight="1" outlineLevel="1">
      <c r="A42" s="627"/>
      <c r="B42" s="627"/>
      <c r="C42" s="627"/>
      <c r="D42" s="627"/>
      <c r="E42" s="627"/>
      <c r="F42" s="627"/>
      <c r="G42" s="628"/>
      <c r="H42" s="628"/>
      <c r="I42" s="627"/>
      <c r="J42" s="627"/>
      <c r="K42" s="627"/>
      <c r="L42" s="627"/>
      <c r="M42" s="627"/>
      <c r="N42" s="627"/>
      <c r="O42" s="627"/>
      <c r="P42" s="627"/>
      <c r="Q42" s="627"/>
      <c r="R42" s="627"/>
      <c r="S42" s="627"/>
      <c r="T42" s="627"/>
      <c r="U42" s="627"/>
      <c r="V42" s="627"/>
      <c r="W42" s="627"/>
      <c r="X42" s="627"/>
      <c r="Y42" s="627"/>
      <c r="Z42" s="627"/>
      <c r="AA42" s="627"/>
      <c r="AB42" s="629"/>
      <c r="AC42" s="627"/>
      <c r="AD42" s="630"/>
      <c r="AE42" s="795"/>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c r="DA42" s="204"/>
      <c r="DB42" s="204"/>
      <c r="DC42" s="204"/>
      <c r="DD42" s="204"/>
      <c r="DE42" s="204"/>
      <c r="DF42" s="204"/>
      <c r="DG42" s="204"/>
      <c r="DH42" s="204"/>
      <c r="DI42" s="204"/>
      <c r="DJ42" s="204"/>
      <c r="DK42" s="204"/>
      <c r="DL42" s="204"/>
      <c r="DM42" s="204"/>
      <c r="DN42" s="204"/>
      <c r="DO42" s="204"/>
      <c r="DP42" s="204"/>
      <c r="DQ42" s="204"/>
      <c r="DR42" s="204"/>
      <c r="DS42" s="204"/>
      <c r="DT42" s="204"/>
      <c r="DU42" s="204"/>
      <c r="DV42" s="204"/>
      <c r="DW42" s="204"/>
      <c r="DX42" s="204"/>
      <c r="DY42" s="204"/>
      <c r="DZ42" s="204"/>
      <c r="EA42" s="204"/>
      <c r="EB42" s="204"/>
      <c r="EC42" s="204"/>
      <c r="ED42" s="204"/>
      <c r="EE42" s="204"/>
      <c r="EF42" s="204"/>
      <c r="EG42" s="204"/>
      <c r="EH42" s="204"/>
      <c r="EI42" s="204"/>
      <c r="EJ42" s="204"/>
      <c r="EK42" s="204"/>
      <c r="EL42" s="204"/>
      <c r="EM42" s="204"/>
      <c r="EN42" s="204"/>
      <c r="EO42" s="204"/>
      <c r="EP42" s="204"/>
      <c r="EQ42" s="204"/>
      <c r="ER42" s="204"/>
      <c r="ES42" s="204"/>
      <c r="ET42" s="204"/>
      <c r="EU42" s="204"/>
      <c r="EV42" s="204"/>
      <c r="EW42" s="204"/>
      <c r="EX42" s="204"/>
      <c r="EY42" s="632"/>
      <c r="EZ42" s="201"/>
      <c r="FA42" s="201"/>
      <c r="FB42" s="796"/>
    </row>
    <row r="43" spans="1:158" ht="12.95" hidden="1" customHeight="1" outlineLevel="1">
      <c r="A43" s="678"/>
      <c r="B43" s="678"/>
      <c r="D43" s="806"/>
      <c r="E43" s="806"/>
      <c r="M43" s="678"/>
      <c r="AD43" s="807" t="s">
        <v>2126</v>
      </c>
      <c r="AE43" s="782">
        <f ca="1">SUM(AF43:EY43)</f>
        <v>2862843.5064160004</v>
      </c>
      <c r="AF43" s="783">
        <f t="shared" ref="AF43:BK43" si="51">SUM(AF39:AF42)</f>
        <v>108267.73200000002</v>
      </c>
      <c r="AG43" s="784">
        <f t="shared" ca="1" si="51"/>
        <v>0</v>
      </c>
      <c r="AH43" s="784">
        <f t="shared" ca="1" si="51"/>
        <v>1417000</v>
      </c>
      <c r="AI43" s="784">
        <f t="shared" ca="1" si="51"/>
        <v>0</v>
      </c>
      <c r="AJ43" s="784">
        <f t="shared" ca="1" si="51"/>
        <v>0</v>
      </c>
      <c r="AK43" s="784">
        <f t="shared" ca="1" si="51"/>
        <v>0</v>
      </c>
      <c r="AL43" s="784">
        <f t="shared" ca="1" si="51"/>
        <v>0</v>
      </c>
      <c r="AM43" s="784">
        <f t="shared" ca="1" si="51"/>
        <v>0</v>
      </c>
      <c r="AN43" s="784">
        <f t="shared" ca="1" si="51"/>
        <v>0</v>
      </c>
      <c r="AO43" s="784">
        <f t="shared" ca="1" si="51"/>
        <v>0</v>
      </c>
      <c r="AP43" s="784">
        <f t="shared" ca="1" si="51"/>
        <v>0</v>
      </c>
      <c r="AQ43" s="784">
        <f t="shared" ca="1" si="51"/>
        <v>0</v>
      </c>
      <c r="AR43" s="784">
        <f t="shared" ca="1" si="51"/>
        <v>0</v>
      </c>
      <c r="AS43" s="784">
        <f t="shared" ca="1" si="51"/>
        <v>0</v>
      </c>
      <c r="AT43" s="784">
        <f t="shared" ca="1" si="51"/>
        <v>200900</v>
      </c>
      <c r="AU43" s="784">
        <f t="shared" ca="1" si="51"/>
        <v>0</v>
      </c>
      <c r="AV43" s="784">
        <f t="shared" ca="1" si="51"/>
        <v>0</v>
      </c>
      <c r="AW43" s="784">
        <f t="shared" ca="1" si="51"/>
        <v>0</v>
      </c>
      <c r="AX43" s="784">
        <f t="shared" ca="1" si="51"/>
        <v>0</v>
      </c>
      <c r="AY43" s="784">
        <f t="shared" ca="1" si="51"/>
        <v>0</v>
      </c>
      <c r="AZ43" s="784">
        <f t="shared" ca="1" si="51"/>
        <v>0</v>
      </c>
      <c r="BA43" s="784">
        <f t="shared" ca="1" si="51"/>
        <v>0</v>
      </c>
      <c r="BB43" s="784">
        <f t="shared" ca="1" si="51"/>
        <v>0</v>
      </c>
      <c r="BC43" s="784">
        <f t="shared" ca="1" si="51"/>
        <v>0</v>
      </c>
      <c r="BD43" s="784">
        <f t="shared" ca="1" si="51"/>
        <v>0</v>
      </c>
      <c r="BE43" s="784">
        <f t="shared" ca="1" si="51"/>
        <v>0</v>
      </c>
      <c r="BF43" s="784">
        <f t="shared" ca="1" si="51"/>
        <v>204918</v>
      </c>
      <c r="BG43" s="784">
        <f t="shared" ca="1" si="51"/>
        <v>0</v>
      </c>
      <c r="BH43" s="784">
        <f t="shared" ca="1" si="51"/>
        <v>0</v>
      </c>
      <c r="BI43" s="784">
        <f t="shared" ca="1" si="51"/>
        <v>0</v>
      </c>
      <c r="BJ43" s="784">
        <f t="shared" ca="1" si="51"/>
        <v>0</v>
      </c>
      <c r="BK43" s="784">
        <f t="shared" ca="1" si="51"/>
        <v>0</v>
      </c>
      <c r="BL43" s="784">
        <f t="shared" ref="BL43:CQ43" ca="1" si="52">SUM(BL39:BL42)</f>
        <v>0</v>
      </c>
      <c r="BM43" s="784">
        <f t="shared" ca="1" si="52"/>
        <v>0</v>
      </c>
      <c r="BN43" s="784">
        <f t="shared" ca="1" si="52"/>
        <v>0</v>
      </c>
      <c r="BO43" s="784">
        <f t="shared" ca="1" si="52"/>
        <v>0</v>
      </c>
      <c r="BP43" s="784">
        <f t="shared" ca="1" si="52"/>
        <v>0</v>
      </c>
      <c r="BQ43" s="784">
        <f t="shared" ca="1" si="52"/>
        <v>0</v>
      </c>
      <c r="BR43" s="784">
        <f t="shared" ca="1" si="52"/>
        <v>812841.39999999991</v>
      </c>
      <c r="BS43" s="784">
        <f t="shared" ca="1" si="52"/>
        <v>0</v>
      </c>
      <c r="BT43" s="784">
        <f t="shared" ca="1" si="52"/>
        <v>0</v>
      </c>
      <c r="BU43" s="784">
        <f t="shared" ca="1" si="52"/>
        <v>0</v>
      </c>
      <c r="BV43" s="784">
        <f t="shared" ca="1" si="52"/>
        <v>0</v>
      </c>
      <c r="BW43" s="784">
        <f t="shared" ca="1" si="52"/>
        <v>0</v>
      </c>
      <c r="BX43" s="784">
        <f t="shared" ca="1" si="52"/>
        <v>0</v>
      </c>
      <c r="BY43" s="784">
        <f t="shared" ca="1" si="52"/>
        <v>0</v>
      </c>
      <c r="BZ43" s="784">
        <f t="shared" ca="1" si="52"/>
        <v>0</v>
      </c>
      <c r="CA43" s="784">
        <f t="shared" ca="1" si="52"/>
        <v>0</v>
      </c>
      <c r="CB43" s="784">
        <f t="shared" ca="1" si="52"/>
        <v>0</v>
      </c>
      <c r="CC43" s="784">
        <f t="shared" ca="1" si="52"/>
        <v>0</v>
      </c>
      <c r="CD43" s="784">
        <f t="shared" ca="1" si="52"/>
        <v>94754.083199999994</v>
      </c>
      <c r="CE43" s="784">
        <f t="shared" ca="1" si="52"/>
        <v>0</v>
      </c>
      <c r="CF43" s="784">
        <f t="shared" ca="1" si="52"/>
        <v>0</v>
      </c>
      <c r="CG43" s="784">
        <f t="shared" ca="1" si="52"/>
        <v>0</v>
      </c>
      <c r="CH43" s="784">
        <f t="shared" ca="1" si="52"/>
        <v>0</v>
      </c>
      <c r="CI43" s="784">
        <f t="shared" ca="1" si="52"/>
        <v>0</v>
      </c>
      <c r="CJ43" s="784">
        <f t="shared" ca="1" si="52"/>
        <v>0</v>
      </c>
      <c r="CK43" s="784">
        <f t="shared" ca="1" si="52"/>
        <v>0</v>
      </c>
      <c r="CL43" s="784">
        <f t="shared" ca="1" si="52"/>
        <v>0</v>
      </c>
      <c r="CM43" s="784">
        <f t="shared" ca="1" si="52"/>
        <v>0</v>
      </c>
      <c r="CN43" s="784">
        <f t="shared" ca="1" si="52"/>
        <v>0</v>
      </c>
      <c r="CO43" s="784">
        <f t="shared" ca="1" si="52"/>
        <v>0</v>
      </c>
      <c r="CP43" s="784">
        <f t="shared" ca="1" si="52"/>
        <v>24162.291216000009</v>
      </c>
      <c r="CQ43" s="784">
        <f t="shared" ca="1" si="52"/>
        <v>0</v>
      </c>
      <c r="CR43" s="784">
        <f t="shared" ref="CR43:DW43" ca="1" si="53">SUM(CR39:CR42)</f>
        <v>0</v>
      </c>
      <c r="CS43" s="784">
        <f t="shared" ca="1" si="53"/>
        <v>0</v>
      </c>
      <c r="CT43" s="784">
        <f t="shared" ca="1" si="53"/>
        <v>0</v>
      </c>
      <c r="CU43" s="784">
        <f t="shared" ca="1" si="53"/>
        <v>0</v>
      </c>
      <c r="CV43" s="784">
        <f t="shared" ca="1" si="53"/>
        <v>0</v>
      </c>
      <c r="CW43" s="784">
        <f t="shared" ca="1" si="53"/>
        <v>0</v>
      </c>
      <c r="CX43" s="784">
        <f t="shared" ca="1" si="53"/>
        <v>0</v>
      </c>
      <c r="CY43" s="784">
        <f t="shared" ca="1" si="53"/>
        <v>0</v>
      </c>
      <c r="CZ43" s="784">
        <f t="shared" ca="1" si="53"/>
        <v>0</v>
      </c>
      <c r="DA43" s="784">
        <f t="shared" ca="1" si="53"/>
        <v>0</v>
      </c>
      <c r="DB43" s="784">
        <f t="shared" ca="1" si="53"/>
        <v>0</v>
      </c>
      <c r="DC43" s="784">
        <f t="shared" ca="1" si="53"/>
        <v>0</v>
      </c>
      <c r="DD43" s="784">
        <f t="shared" ca="1" si="53"/>
        <v>0</v>
      </c>
      <c r="DE43" s="784">
        <f t="shared" ca="1" si="53"/>
        <v>0</v>
      </c>
      <c r="DF43" s="784">
        <f t="shared" ca="1" si="53"/>
        <v>0</v>
      </c>
      <c r="DG43" s="784">
        <f t="shared" ca="1" si="53"/>
        <v>0</v>
      </c>
      <c r="DH43" s="784">
        <f t="shared" ca="1" si="53"/>
        <v>0</v>
      </c>
      <c r="DI43" s="784">
        <f t="shared" ca="1" si="53"/>
        <v>0</v>
      </c>
      <c r="DJ43" s="784">
        <f t="shared" ca="1" si="53"/>
        <v>0</v>
      </c>
      <c r="DK43" s="784">
        <f t="shared" ca="1" si="53"/>
        <v>0</v>
      </c>
      <c r="DL43" s="784">
        <f t="shared" ca="1" si="53"/>
        <v>0</v>
      </c>
      <c r="DM43" s="784">
        <f t="shared" ca="1" si="53"/>
        <v>0</v>
      </c>
      <c r="DN43" s="784">
        <f t="shared" ca="1" si="53"/>
        <v>0</v>
      </c>
      <c r="DO43" s="784">
        <f t="shared" ca="1" si="53"/>
        <v>0</v>
      </c>
      <c r="DP43" s="784">
        <f t="shared" ca="1" si="53"/>
        <v>0</v>
      </c>
      <c r="DQ43" s="784">
        <f t="shared" ca="1" si="53"/>
        <v>0</v>
      </c>
      <c r="DR43" s="784">
        <f t="shared" ca="1" si="53"/>
        <v>0</v>
      </c>
      <c r="DS43" s="784">
        <f t="shared" ca="1" si="53"/>
        <v>0</v>
      </c>
      <c r="DT43" s="784">
        <f t="shared" ca="1" si="53"/>
        <v>0</v>
      </c>
      <c r="DU43" s="784">
        <f t="shared" ca="1" si="53"/>
        <v>0</v>
      </c>
      <c r="DV43" s="784">
        <f t="shared" ca="1" si="53"/>
        <v>0</v>
      </c>
      <c r="DW43" s="784">
        <f t="shared" ca="1" si="53"/>
        <v>0</v>
      </c>
      <c r="DX43" s="784">
        <f t="shared" ref="DX43:EX43" ca="1" si="54">SUM(DX39:DX42)</f>
        <v>0</v>
      </c>
      <c r="DY43" s="784">
        <f t="shared" ca="1" si="54"/>
        <v>0</v>
      </c>
      <c r="DZ43" s="784">
        <f t="shared" ca="1" si="54"/>
        <v>0</v>
      </c>
      <c r="EA43" s="784">
        <f t="shared" ca="1" si="54"/>
        <v>0</v>
      </c>
      <c r="EB43" s="784">
        <f t="shared" ca="1" si="54"/>
        <v>0</v>
      </c>
      <c r="EC43" s="784">
        <f t="shared" ca="1" si="54"/>
        <v>0</v>
      </c>
      <c r="ED43" s="784">
        <f t="shared" ca="1" si="54"/>
        <v>0</v>
      </c>
      <c r="EE43" s="784">
        <f t="shared" ca="1" si="54"/>
        <v>0</v>
      </c>
      <c r="EF43" s="784">
        <f t="shared" ca="1" si="54"/>
        <v>0</v>
      </c>
      <c r="EG43" s="784">
        <f t="shared" ca="1" si="54"/>
        <v>0</v>
      </c>
      <c r="EH43" s="784">
        <f t="shared" ca="1" si="54"/>
        <v>0</v>
      </c>
      <c r="EI43" s="784">
        <f t="shared" ca="1" si="54"/>
        <v>0</v>
      </c>
      <c r="EJ43" s="784">
        <f t="shared" ca="1" si="54"/>
        <v>0</v>
      </c>
      <c r="EK43" s="784">
        <f t="shared" ca="1" si="54"/>
        <v>0</v>
      </c>
      <c r="EL43" s="784">
        <f t="shared" ca="1" si="54"/>
        <v>0</v>
      </c>
      <c r="EM43" s="784">
        <f t="shared" ca="1" si="54"/>
        <v>0</v>
      </c>
      <c r="EN43" s="784">
        <f t="shared" ca="1" si="54"/>
        <v>0</v>
      </c>
      <c r="EO43" s="784">
        <f t="shared" ca="1" si="54"/>
        <v>0</v>
      </c>
      <c r="EP43" s="784">
        <f t="shared" ca="1" si="54"/>
        <v>0</v>
      </c>
      <c r="EQ43" s="784">
        <f t="shared" ca="1" si="54"/>
        <v>0</v>
      </c>
      <c r="ER43" s="784">
        <f t="shared" ca="1" si="54"/>
        <v>0</v>
      </c>
      <c r="ES43" s="784">
        <f t="shared" ca="1" si="54"/>
        <v>0</v>
      </c>
      <c r="ET43" s="784">
        <f t="shared" ca="1" si="54"/>
        <v>0</v>
      </c>
      <c r="EU43" s="784">
        <f t="shared" ca="1" si="54"/>
        <v>0</v>
      </c>
      <c r="EV43" s="784">
        <f t="shared" ca="1" si="54"/>
        <v>0</v>
      </c>
      <c r="EW43" s="784">
        <f t="shared" ca="1" si="54"/>
        <v>0</v>
      </c>
      <c r="EX43" s="785">
        <f t="shared" ca="1" si="54"/>
        <v>0</v>
      </c>
      <c r="EY43" s="612"/>
      <c r="EZ43" s="863">
        <f ca="1">IF(ABS(AE19-(AE43+ResidualDepreciation))&gt;ErrTol,1,0)</f>
        <v>0</v>
      </c>
      <c r="FB43" s="612"/>
    </row>
    <row r="44" spans="1:158" ht="12.95" hidden="1" customHeight="1" outlineLevel="1">
      <c r="EY44" s="612"/>
      <c r="FB44" s="612"/>
    </row>
    <row r="45" spans="1:158" s="558" customFormat="1" ht="12.95" customHeight="1">
      <c r="A45" s="303"/>
      <c r="B45" s="303"/>
      <c r="C45" s="303"/>
      <c r="D45" s="303"/>
      <c r="E45" s="303"/>
      <c r="F45" s="303"/>
      <c r="G45" s="303"/>
      <c r="H45" s="303"/>
      <c r="I45" s="303"/>
      <c r="M45" s="303"/>
      <c r="Q45" s="303"/>
      <c r="R45" s="303"/>
      <c r="S45" s="303"/>
      <c r="AA45" s="303"/>
      <c r="AB45" s="303"/>
      <c r="AC45" s="303"/>
      <c r="AD45" s="303"/>
      <c r="AE45" s="826"/>
      <c r="AF45" s="826"/>
      <c r="AG45" s="826"/>
      <c r="AH45" s="826"/>
      <c r="AI45" s="826"/>
      <c r="AJ45" s="826"/>
      <c r="AK45" s="826"/>
      <c r="AL45" s="826"/>
      <c r="AM45" s="826"/>
      <c r="AN45" s="826"/>
      <c r="AO45" s="826"/>
      <c r="AP45" s="826"/>
      <c r="AQ45" s="826"/>
      <c r="AR45" s="826"/>
      <c r="AS45" s="826"/>
      <c r="AT45" s="826"/>
      <c r="AU45" s="826"/>
      <c r="AV45" s="826"/>
      <c r="AW45" s="826"/>
      <c r="AX45" s="826"/>
      <c r="AY45" s="826"/>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c r="DA45" s="826"/>
      <c r="DB45" s="826"/>
      <c r="DC45" s="826"/>
      <c r="DD45" s="826"/>
      <c r="DE45" s="826"/>
      <c r="DF45" s="826"/>
      <c r="DG45" s="826"/>
      <c r="DH45" s="826"/>
      <c r="DI45" s="826"/>
      <c r="DJ45" s="826"/>
      <c r="DK45" s="826"/>
      <c r="DL45" s="826"/>
      <c r="DM45" s="826"/>
      <c r="DN45" s="826"/>
      <c r="DO45" s="826"/>
      <c r="DP45" s="826"/>
      <c r="DQ45" s="826"/>
      <c r="DR45" s="826"/>
      <c r="DS45" s="826"/>
      <c r="DT45" s="826"/>
      <c r="DU45" s="826"/>
      <c r="DV45" s="826"/>
      <c r="DW45" s="826"/>
      <c r="DX45" s="826"/>
      <c r="DY45" s="826"/>
      <c r="DZ45" s="826"/>
      <c r="EA45" s="826"/>
      <c r="EB45" s="826"/>
      <c r="EC45" s="826"/>
      <c r="ED45" s="826"/>
      <c r="EE45" s="826"/>
      <c r="EF45" s="826"/>
      <c r="EG45" s="826"/>
      <c r="EH45" s="826"/>
      <c r="EI45" s="826"/>
      <c r="EJ45" s="826"/>
      <c r="EK45" s="826"/>
      <c r="EL45" s="826"/>
      <c r="EM45" s="826"/>
      <c r="EN45" s="826"/>
      <c r="EO45" s="826"/>
      <c r="EP45" s="826"/>
      <c r="EQ45" s="826"/>
      <c r="ER45" s="826"/>
      <c r="ES45" s="826"/>
      <c r="ET45" s="826"/>
      <c r="EU45" s="826"/>
      <c r="EV45" s="826"/>
      <c r="EW45" s="826"/>
      <c r="EX45" s="826"/>
      <c r="EY45" s="612"/>
      <c r="FB45" s="612"/>
    </row>
    <row r="46" spans="1:158" ht="12.95" customHeight="1" collapsed="1">
      <c r="A46" s="305" t="s">
        <v>457</v>
      </c>
      <c r="B46" s="306"/>
      <c r="C46" s="306"/>
      <c r="D46" s="306"/>
      <c r="E46" s="306"/>
      <c r="F46" s="307"/>
      <c r="G46" s="307"/>
      <c r="H46" s="307"/>
      <c r="I46" s="307"/>
      <c r="J46" s="307"/>
      <c r="K46" s="307"/>
      <c r="L46" s="307"/>
      <c r="M46" s="306"/>
      <c r="N46" s="307"/>
      <c r="O46" s="307"/>
      <c r="P46" s="307"/>
      <c r="Q46" s="307"/>
      <c r="R46" s="307"/>
      <c r="S46" s="307"/>
      <c r="T46" s="307"/>
      <c r="U46" s="307"/>
      <c r="V46" s="307"/>
      <c r="W46" s="307"/>
      <c r="X46" s="307"/>
      <c r="Y46" s="307"/>
      <c r="Z46" s="307"/>
      <c r="AA46" s="307"/>
      <c r="AB46" s="308"/>
      <c r="AC46" s="308"/>
      <c r="AD46" s="864">
        <f ca="1">SUM(EZ48:EZ53)</f>
        <v>0</v>
      </c>
      <c r="AE46" s="308"/>
      <c r="AF46" s="308"/>
      <c r="AG46" s="308"/>
      <c r="AH46" s="308"/>
      <c r="AI46" s="308"/>
      <c r="AJ46" s="308"/>
      <c r="AK46" s="308"/>
      <c r="AL46" s="308"/>
      <c r="AM46" s="308"/>
      <c r="AN46" s="308"/>
      <c r="AO46" s="308"/>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08"/>
      <c r="BU46" s="308"/>
      <c r="BV46" s="308"/>
      <c r="BW46" s="308"/>
      <c r="BX46" s="308"/>
      <c r="BY46" s="308"/>
      <c r="BZ46" s="308"/>
      <c r="CA46" s="308"/>
      <c r="CB46" s="308"/>
      <c r="CC46" s="308"/>
      <c r="CD46" s="308"/>
      <c r="CE46" s="308"/>
      <c r="CF46" s="308"/>
      <c r="CG46" s="308"/>
      <c r="CH46" s="308"/>
      <c r="CI46" s="308"/>
      <c r="CJ46" s="308"/>
      <c r="CK46" s="308"/>
      <c r="CL46" s="308"/>
      <c r="CM46" s="308"/>
      <c r="CN46" s="308"/>
      <c r="CO46" s="308"/>
      <c r="CP46" s="308"/>
      <c r="CQ46" s="308"/>
      <c r="CR46" s="308"/>
      <c r="CS46" s="308"/>
      <c r="CT46" s="308"/>
      <c r="CU46" s="308"/>
      <c r="CV46" s="308"/>
      <c r="CW46" s="308"/>
      <c r="CX46" s="308"/>
      <c r="CY46" s="308"/>
      <c r="CZ46" s="308"/>
      <c r="DA46" s="308"/>
      <c r="DB46" s="308"/>
      <c r="DC46" s="308"/>
      <c r="DD46" s="308"/>
      <c r="DE46" s="308"/>
      <c r="DF46" s="308"/>
      <c r="DG46" s="308"/>
      <c r="DH46" s="308"/>
      <c r="DI46" s="308"/>
      <c r="DJ46" s="308"/>
      <c r="DK46" s="308"/>
      <c r="DL46" s="308"/>
      <c r="DM46" s="308"/>
      <c r="DN46" s="308"/>
      <c r="DO46" s="308"/>
      <c r="DP46" s="308"/>
      <c r="DQ46" s="308"/>
      <c r="DR46" s="308"/>
      <c r="DS46" s="308"/>
      <c r="DT46" s="308"/>
      <c r="DU46" s="308"/>
      <c r="DV46" s="308"/>
      <c r="DW46" s="308"/>
      <c r="DX46" s="308"/>
      <c r="DY46" s="308"/>
      <c r="DZ46" s="308"/>
      <c r="EA46" s="308"/>
      <c r="EB46" s="308"/>
      <c r="EC46" s="308"/>
      <c r="ED46" s="308"/>
      <c r="EE46" s="308"/>
      <c r="EF46" s="308"/>
      <c r="EG46" s="308"/>
      <c r="EH46" s="308"/>
      <c r="EI46" s="308"/>
      <c r="EJ46" s="308"/>
      <c r="EK46" s="308"/>
      <c r="EL46" s="308"/>
      <c r="EM46" s="308"/>
      <c r="EN46" s="308"/>
      <c r="EO46" s="308"/>
      <c r="EP46" s="308"/>
      <c r="EQ46" s="308"/>
      <c r="ER46" s="308"/>
      <c r="ES46" s="308"/>
      <c r="ET46" s="308"/>
      <c r="EU46" s="308"/>
      <c r="EV46" s="308"/>
      <c r="EW46" s="308"/>
      <c r="EX46" s="308"/>
      <c r="EY46" s="308"/>
      <c r="EZ46" s="308"/>
      <c r="FA46" s="308"/>
      <c r="FB46" s="308"/>
    </row>
    <row r="47" spans="1:158" ht="12.95" hidden="1" customHeight="1" outlineLevel="1">
      <c r="B47" s="85" t="s">
        <v>2079</v>
      </c>
      <c r="AE47" s="739"/>
      <c r="EY47" s="612"/>
      <c r="FB47" s="612"/>
    </row>
    <row r="48" spans="1:158" s="634" customFormat="1" ht="5.0999999999999996" hidden="1" customHeight="1" outlineLevel="1">
      <c r="A48" s="794"/>
      <c r="B48" s="627"/>
      <c r="C48" s="627"/>
      <c r="D48" s="627"/>
      <c r="E48" s="627"/>
      <c r="F48" s="627"/>
      <c r="G48" s="628"/>
      <c r="H48" s="628"/>
      <c r="I48" s="627"/>
      <c r="J48" s="627"/>
      <c r="K48" s="627"/>
      <c r="L48" s="627"/>
      <c r="M48" s="627"/>
      <c r="N48" s="627"/>
      <c r="O48" s="627"/>
      <c r="P48" s="627"/>
      <c r="Q48" s="627"/>
      <c r="R48" s="627"/>
      <c r="S48" s="627"/>
      <c r="T48" s="627"/>
      <c r="U48" s="627"/>
      <c r="V48" s="627"/>
      <c r="W48" s="627"/>
      <c r="X48" s="627"/>
      <c r="Y48" s="627"/>
      <c r="Z48" s="627"/>
      <c r="AA48" s="627"/>
      <c r="AB48" s="629"/>
      <c r="AC48" s="627"/>
      <c r="AD48" s="630"/>
      <c r="AE48" s="795"/>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20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632"/>
      <c r="EZ48" s="201"/>
      <c r="FA48" s="201"/>
      <c r="FB48" s="796"/>
    </row>
    <row r="49" spans="1:158" ht="12.95" hidden="1" customHeight="1" outlineLevel="1">
      <c r="A49" s="820" t="str">
        <f>$A$15</f>
        <v>Type A (3 years)</v>
      </c>
      <c r="B49" s="798">
        <f>$B$15</f>
        <v>36</v>
      </c>
      <c r="C49" s="797" t="str">
        <f>$C$15</f>
        <v>3 years</v>
      </c>
      <c r="M49" s="86"/>
      <c r="AC49" s="610"/>
      <c r="AD49" s="611">
        <f>$AD$15</f>
        <v>2.7777777777777776E-2</v>
      </c>
      <c r="AE49" s="801">
        <f ca="1">SUM(AF49:EY49)</f>
        <v>543981.33372800006</v>
      </c>
      <c r="AF49" s="802">
        <f t="shared" ref="AF49:BK49" si="55">AF15-AF39</f>
        <v>0</v>
      </c>
      <c r="AG49" s="429">
        <f t="shared" ca="1" si="55"/>
        <v>0</v>
      </c>
      <c r="AH49" s="429">
        <f t="shared" ca="1" si="55"/>
        <v>0</v>
      </c>
      <c r="AI49" s="429">
        <f t="shared" ca="1" si="55"/>
        <v>0</v>
      </c>
      <c r="AJ49" s="429">
        <f t="shared" ca="1" si="55"/>
        <v>0</v>
      </c>
      <c r="AK49" s="429">
        <f t="shared" ca="1" si="55"/>
        <v>0</v>
      </c>
      <c r="AL49" s="429">
        <f t="shared" ca="1" si="55"/>
        <v>0</v>
      </c>
      <c r="AM49" s="429">
        <f t="shared" ca="1" si="55"/>
        <v>0</v>
      </c>
      <c r="AN49" s="429">
        <f t="shared" ca="1" si="55"/>
        <v>0</v>
      </c>
      <c r="AO49" s="429">
        <f t="shared" ca="1" si="55"/>
        <v>0</v>
      </c>
      <c r="AP49" s="429">
        <f t="shared" ca="1" si="55"/>
        <v>0</v>
      </c>
      <c r="AQ49" s="429">
        <f t="shared" ca="1" si="55"/>
        <v>0</v>
      </c>
      <c r="AR49" s="429">
        <f t="shared" ca="1" si="55"/>
        <v>0</v>
      </c>
      <c r="AS49" s="429">
        <f t="shared" ca="1" si="55"/>
        <v>0</v>
      </c>
      <c r="AT49" s="429">
        <f t="shared" ca="1" si="55"/>
        <v>0</v>
      </c>
      <c r="AU49" s="429">
        <f t="shared" ca="1" si="55"/>
        <v>0</v>
      </c>
      <c r="AV49" s="429">
        <f t="shared" ca="1" si="55"/>
        <v>0</v>
      </c>
      <c r="AW49" s="429">
        <f t="shared" ca="1" si="55"/>
        <v>0</v>
      </c>
      <c r="AX49" s="429">
        <f t="shared" ca="1" si="55"/>
        <v>0</v>
      </c>
      <c r="AY49" s="429">
        <f t="shared" ca="1" si="55"/>
        <v>0</v>
      </c>
      <c r="AZ49" s="429">
        <f t="shared" ca="1" si="55"/>
        <v>0</v>
      </c>
      <c r="BA49" s="429">
        <f t="shared" ca="1" si="55"/>
        <v>0</v>
      </c>
      <c r="BB49" s="429">
        <f t="shared" ca="1" si="55"/>
        <v>0</v>
      </c>
      <c r="BC49" s="429">
        <f t="shared" ca="1" si="55"/>
        <v>0</v>
      </c>
      <c r="BD49" s="429">
        <f t="shared" ca="1" si="55"/>
        <v>0</v>
      </c>
      <c r="BE49" s="429">
        <f t="shared" ca="1" si="55"/>
        <v>0</v>
      </c>
      <c r="BF49" s="429">
        <f t="shared" ca="1" si="55"/>
        <v>0</v>
      </c>
      <c r="BG49" s="429">
        <f t="shared" ca="1" si="55"/>
        <v>0</v>
      </c>
      <c r="BH49" s="429">
        <f t="shared" ca="1" si="55"/>
        <v>0</v>
      </c>
      <c r="BI49" s="429">
        <f t="shared" ca="1" si="55"/>
        <v>0</v>
      </c>
      <c r="BJ49" s="429">
        <f t="shared" ca="1" si="55"/>
        <v>0</v>
      </c>
      <c r="BK49" s="429">
        <f t="shared" ca="1" si="55"/>
        <v>0</v>
      </c>
      <c r="BL49" s="429">
        <f t="shared" ref="BL49:CQ49" ca="1" si="56">BL15-BL39</f>
        <v>0</v>
      </c>
      <c r="BM49" s="429">
        <f t="shared" ca="1" si="56"/>
        <v>0</v>
      </c>
      <c r="BN49" s="429">
        <f t="shared" ca="1" si="56"/>
        <v>0</v>
      </c>
      <c r="BO49" s="429">
        <f t="shared" ca="1" si="56"/>
        <v>0</v>
      </c>
      <c r="BP49" s="429">
        <f t="shared" ca="1" si="56"/>
        <v>0</v>
      </c>
      <c r="BQ49" s="429">
        <f t="shared" ca="1" si="56"/>
        <v>0</v>
      </c>
      <c r="BR49" s="429">
        <f t="shared" ca="1" si="56"/>
        <v>232240.40000000014</v>
      </c>
      <c r="BS49" s="429">
        <f t="shared" ca="1" si="56"/>
        <v>0</v>
      </c>
      <c r="BT49" s="429">
        <f t="shared" ca="1" si="56"/>
        <v>0</v>
      </c>
      <c r="BU49" s="429">
        <f t="shared" ca="1" si="56"/>
        <v>0</v>
      </c>
      <c r="BV49" s="429">
        <f t="shared" ca="1" si="56"/>
        <v>0</v>
      </c>
      <c r="BW49" s="429">
        <f t="shared" ca="1" si="56"/>
        <v>0</v>
      </c>
      <c r="BX49" s="429">
        <f t="shared" ca="1" si="56"/>
        <v>0</v>
      </c>
      <c r="BY49" s="429">
        <f t="shared" ca="1" si="56"/>
        <v>0</v>
      </c>
      <c r="BZ49" s="429">
        <f t="shared" ca="1" si="56"/>
        <v>0</v>
      </c>
      <c r="CA49" s="429">
        <f t="shared" ca="1" si="56"/>
        <v>0</v>
      </c>
      <c r="CB49" s="429">
        <f t="shared" ca="1" si="56"/>
        <v>0</v>
      </c>
      <c r="CC49" s="429">
        <f t="shared" ca="1" si="56"/>
        <v>0</v>
      </c>
      <c r="CD49" s="429">
        <f t="shared" ca="1" si="56"/>
        <v>118442.60399999999</v>
      </c>
      <c r="CE49" s="429">
        <f t="shared" ca="1" si="56"/>
        <v>0</v>
      </c>
      <c r="CF49" s="429">
        <f t="shared" ca="1" si="56"/>
        <v>0</v>
      </c>
      <c r="CG49" s="429">
        <f t="shared" ca="1" si="56"/>
        <v>0</v>
      </c>
      <c r="CH49" s="429">
        <f t="shared" ca="1" si="56"/>
        <v>0</v>
      </c>
      <c r="CI49" s="429">
        <f t="shared" ca="1" si="56"/>
        <v>0</v>
      </c>
      <c r="CJ49" s="429">
        <f t="shared" ca="1" si="56"/>
        <v>0</v>
      </c>
      <c r="CK49" s="429">
        <f t="shared" ca="1" si="56"/>
        <v>0</v>
      </c>
      <c r="CL49" s="429">
        <f t="shared" ca="1" si="56"/>
        <v>0</v>
      </c>
      <c r="CM49" s="429">
        <f t="shared" ca="1" si="56"/>
        <v>0</v>
      </c>
      <c r="CN49" s="429">
        <f t="shared" ca="1" si="56"/>
        <v>0</v>
      </c>
      <c r="CO49" s="429">
        <f t="shared" ca="1" si="56"/>
        <v>0</v>
      </c>
      <c r="CP49" s="429">
        <f t="shared" ca="1" si="56"/>
        <v>193298.32972799998</v>
      </c>
      <c r="CQ49" s="429">
        <f t="shared" ca="1" si="56"/>
        <v>0</v>
      </c>
      <c r="CR49" s="429">
        <f t="shared" ref="CR49:DW49" ca="1" si="57">CR15-CR39</f>
        <v>0</v>
      </c>
      <c r="CS49" s="429">
        <f t="shared" ca="1" si="57"/>
        <v>0</v>
      </c>
      <c r="CT49" s="429">
        <f t="shared" ca="1" si="57"/>
        <v>0</v>
      </c>
      <c r="CU49" s="429">
        <f t="shared" ca="1" si="57"/>
        <v>0</v>
      </c>
      <c r="CV49" s="429">
        <f t="shared" ca="1" si="57"/>
        <v>0</v>
      </c>
      <c r="CW49" s="429">
        <f t="shared" ca="1" si="57"/>
        <v>0</v>
      </c>
      <c r="CX49" s="429">
        <f t="shared" ca="1" si="57"/>
        <v>0</v>
      </c>
      <c r="CY49" s="429">
        <f t="shared" ca="1" si="57"/>
        <v>0</v>
      </c>
      <c r="CZ49" s="429">
        <f t="shared" ca="1" si="57"/>
        <v>0</v>
      </c>
      <c r="DA49" s="429">
        <f t="shared" ca="1" si="57"/>
        <v>0</v>
      </c>
      <c r="DB49" s="429">
        <f t="shared" ca="1" si="57"/>
        <v>0</v>
      </c>
      <c r="DC49" s="429">
        <f t="shared" ca="1" si="57"/>
        <v>0</v>
      </c>
      <c r="DD49" s="429">
        <f t="shared" ca="1" si="57"/>
        <v>0</v>
      </c>
      <c r="DE49" s="429">
        <f t="shared" ca="1" si="57"/>
        <v>0</v>
      </c>
      <c r="DF49" s="429">
        <f t="shared" ca="1" si="57"/>
        <v>0</v>
      </c>
      <c r="DG49" s="429">
        <f t="shared" ca="1" si="57"/>
        <v>0</v>
      </c>
      <c r="DH49" s="429">
        <f t="shared" ca="1" si="57"/>
        <v>0</v>
      </c>
      <c r="DI49" s="429">
        <f t="shared" ca="1" si="57"/>
        <v>0</v>
      </c>
      <c r="DJ49" s="429">
        <f t="shared" ca="1" si="57"/>
        <v>0</v>
      </c>
      <c r="DK49" s="429">
        <f t="shared" ca="1" si="57"/>
        <v>0</v>
      </c>
      <c r="DL49" s="429">
        <f t="shared" ca="1" si="57"/>
        <v>0</v>
      </c>
      <c r="DM49" s="429">
        <f t="shared" ca="1" si="57"/>
        <v>0</v>
      </c>
      <c r="DN49" s="429">
        <f t="shared" ca="1" si="57"/>
        <v>0</v>
      </c>
      <c r="DO49" s="429">
        <f t="shared" ca="1" si="57"/>
        <v>0</v>
      </c>
      <c r="DP49" s="429">
        <f t="shared" ca="1" si="57"/>
        <v>0</v>
      </c>
      <c r="DQ49" s="429">
        <f t="shared" ca="1" si="57"/>
        <v>0</v>
      </c>
      <c r="DR49" s="429">
        <f t="shared" ca="1" si="57"/>
        <v>0</v>
      </c>
      <c r="DS49" s="429">
        <f t="shared" ca="1" si="57"/>
        <v>0</v>
      </c>
      <c r="DT49" s="429">
        <f t="shared" ca="1" si="57"/>
        <v>0</v>
      </c>
      <c r="DU49" s="429">
        <f t="shared" ca="1" si="57"/>
        <v>0</v>
      </c>
      <c r="DV49" s="429">
        <f t="shared" ca="1" si="57"/>
        <v>0</v>
      </c>
      <c r="DW49" s="429">
        <f t="shared" ca="1" si="57"/>
        <v>0</v>
      </c>
      <c r="DX49" s="429">
        <f t="shared" ref="DX49:EX49" ca="1" si="58">DX15-DX39</f>
        <v>0</v>
      </c>
      <c r="DY49" s="429">
        <f t="shared" ca="1" si="58"/>
        <v>0</v>
      </c>
      <c r="DZ49" s="429">
        <f t="shared" ca="1" si="58"/>
        <v>0</v>
      </c>
      <c r="EA49" s="429">
        <f t="shared" ca="1" si="58"/>
        <v>0</v>
      </c>
      <c r="EB49" s="429">
        <f t="shared" ca="1" si="58"/>
        <v>0</v>
      </c>
      <c r="EC49" s="429">
        <f t="shared" ca="1" si="58"/>
        <v>0</v>
      </c>
      <c r="ED49" s="429">
        <f t="shared" ca="1" si="58"/>
        <v>0</v>
      </c>
      <c r="EE49" s="429">
        <f t="shared" ca="1" si="58"/>
        <v>0</v>
      </c>
      <c r="EF49" s="429">
        <f t="shared" ca="1" si="58"/>
        <v>0</v>
      </c>
      <c r="EG49" s="429">
        <f t="shared" ca="1" si="58"/>
        <v>0</v>
      </c>
      <c r="EH49" s="429">
        <f t="shared" ca="1" si="58"/>
        <v>0</v>
      </c>
      <c r="EI49" s="429">
        <f t="shared" ca="1" si="58"/>
        <v>0</v>
      </c>
      <c r="EJ49" s="429">
        <f t="shared" ca="1" si="58"/>
        <v>0</v>
      </c>
      <c r="EK49" s="429">
        <f t="shared" ca="1" si="58"/>
        <v>0</v>
      </c>
      <c r="EL49" s="429">
        <f t="shared" ca="1" si="58"/>
        <v>0</v>
      </c>
      <c r="EM49" s="429">
        <f t="shared" ca="1" si="58"/>
        <v>0</v>
      </c>
      <c r="EN49" s="429">
        <f t="shared" ca="1" si="58"/>
        <v>0</v>
      </c>
      <c r="EO49" s="429">
        <f t="shared" ca="1" si="58"/>
        <v>0</v>
      </c>
      <c r="EP49" s="429">
        <f t="shared" ca="1" si="58"/>
        <v>0</v>
      </c>
      <c r="EQ49" s="429">
        <f t="shared" ca="1" si="58"/>
        <v>0</v>
      </c>
      <c r="ER49" s="429">
        <f t="shared" ca="1" si="58"/>
        <v>0</v>
      </c>
      <c r="ES49" s="429">
        <f t="shared" ca="1" si="58"/>
        <v>0</v>
      </c>
      <c r="ET49" s="429">
        <f t="shared" ca="1" si="58"/>
        <v>0</v>
      </c>
      <c r="EU49" s="429">
        <f t="shared" ca="1" si="58"/>
        <v>0</v>
      </c>
      <c r="EV49" s="429">
        <f t="shared" ca="1" si="58"/>
        <v>0</v>
      </c>
      <c r="EW49" s="429">
        <f t="shared" ca="1" si="58"/>
        <v>0</v>
      </c>
      <c r="EX49" s="429">
        <f t="shared" ca="1" si="58"/>
        <v>0</v>
      </c>
      <c r="EY49" s="612"/>
      <c r="FB49" s="612"/>
    </row>
    <row r="50" spans="1:158" ht="12.95" hidden="1" customHeight="1" outlineLevel="1">
      <c r="A50" s="797" t="str">
        <f>$A$16</f>
        <v>Type B (5 years)</v>
      </c>
      <c r="B50" s="798">
        <f>$B$16</f>
        <v>60</v>
      </c>
      <c r="C50" s="797" t="str">
        <f>$C$16</f>
        <v>5 years</v>
      </c>
      <c r="M50" s="86"/>
      <c r="AC50" s="610"/>
      <c r="AD50" s="606">
        <f>$AD$16</f>
        <v>1.6666666666666666E-2</v>
      </c>
      <c r="AE50" s="803">
        <f ca="1">SUM(AF50:EY50)</f>
        <v>0</v>
      </c>
      <c r="AF50" s="429">
        <f t="shared" ref="AF50:BK50" si="59">AF16-AF40</f>
        <v>0</v>
      </c>
      <c r="AG50" s="429">
        <f t="shared" ca="1" si="59"/>
        <v>0</v>
      </c>
      <c r="AH50" s="429">
        <f t="shared" ca="1" si="59"/>
        <v>0</v>
      </c>
      <c r="AI50" s="429">
        <f t="shared" ca="1" si="59"/>
        <v>0</v>
      </c>
      <c r="AJ50" s="429">
        <f t="shared" ca="1" si="59"/>
        <v>0</v>
      </c>
      <c r="AK50" s="429">
        <f t="shared" ca="1" si="59"/>
        <v>0</v>
      </c>
      <c r="AL50" s="429">
        <f t="shared" ca="1" si="59"/>
        <v>0</v>
      </c>
      <c r="AM50" s="429">
        <f t="shared" ca="1" si="59"/>
        <v>0</v>
      </c>
      <c r="AN50" s="429">
        <f t="shared" ca="1" si="59"/>
        <v>0</v>
      </c>
      <c r="AO50" s="429">
        <f t="shared" ca="1" si="59"/>
        <v>0</v>
      </c>
      <c r="AP50" s="429">
        <f t="shared" ca="1" si="59"/>
        <v>0</v>
      </c>
      <c r="AQ50" s="429">
        <f t="shared" ca="1" si="59"/>
        <v>0</v>
      </c>
      <c r="AR50" s="429">
        <f t="shared" ca="1" si="59"/>
        <v>0</v>
      </c>
      <c r="AS50" s="429">
        <f t="shared" ca="1" si="59"/>
        <v>0</v>
      </c>
      <c r="AT50" s="429">
        <f t="shared" ca="1" si="59"/>
        <v>0</v>
      </c>
      <c r="AU50" s="429">
        <f t="shared" ca="1" si="59"/>
        <v>0</v>
      </c>
      <c r="AV50" s="429">
        <f t="shared" ca="1" si="59"/>
        <v>0</v>
      </c>
      <c r="AW50" s="429">
        <f t="shared" ca="1" si="59"/>
        <v>0</v>
      </c>
      <c r="AX50" s="429">
        <f t="shared" ca="1" si="59"/>
        <v>0</v>
      </c>
      <c r="AY50" s="429">
        <f t="shared" ca="1" si="59"/>
        <v>0</v>
      </c>
      <c r="AZ50" s="429">
        <f t="shared" ca="1" si="59"/>
        <v>0</v>
      </c>
      <c r="BA50" s="429">
        <f t="shared" ca="1" si="59"/>
        <v>0</v>
      </c>
      <c r="BB50" s="429">
        <f t="shared" ca="1" si="59"/>
        <v>0</v>
      </c>
      <c r="BC50" s="429">
        <f t="shared" ca="1" si="59"/>
        <v>0</v>
      </c>
      <c r="BD50" s="429">
        <f t="shared" ca="1" si="59"/>
        <v>0</v>
      </c>
      <c r="BE50" s="429">
        <f t="shared" ca="1" si="59"/>
        <v>0</v>
      </c>
      <c r="BF50" s="429">
        <f t="shared" ca="1" si="59"/>
        <v>0</v>
      </c>
      <c r="BG50" s="429">
        <f t="shared" ca="1" si="59"/>
        <v>0</v>
      </c>
      <c r="BH50" s="429">
        <f t="shared" ca="1" si="59"/>
        <v>0</v>
      </c>
      <c r="BI50" s="429">
        <f t="shared" ca="1" si="59"/>
        <v>0</v>
      </c>
      <c r="BJ50" s="429">
        <f t="shared" ca="1" si="59"/>
        <v>0</v>
      </c>
      <c r="BK50" s="429">
        <f t="shared" ca="1" si="59"/>
        <v>0</v>
      </c>
      <c r="BL50" s="429">
        <f t="shared" ref="BL50:CQ50" ca="1" si="60">BL16-BL40</f>
        <v>0</v>
      </c>
      <c r="BM50" s="429">
        <f t="shared" ca="1" si="60"/>
        <v>0</v>
      </c>
      <c r="BN50" s="429">
        <f t="shared" ca="1" si="60"/>
        <v>0</v>
      </c>
      <c r="BO50" s="429">
        <f t="shared" ca="1" si="60"/>
        <v>0</v>
      </c>
      <c r="BP50" s="429">
        <f t="shared" ca="1" si="60"/>
        <v>0</v>
      </c>
      <c r="BQ50" s="429">
        <f t="shared" ca="1" si="60"/>
        <v>0</v>
      </c>
      <c r="BR50" s="429">
        <f t="shared" ca="1" si="60"/>
        <v>0</v>
      </c>
      <c r="BS50" s="429">
        <f t="shared" ca="1" si="60"/>
        <v>0</v>
      </c>
      <c r="BT50" s="429">
        <f t="shared" ca="1" si="60"/>
        <v>0</v>
      </c>
      <c r="BU50" s="429">
        <f t="shared" ca="1" si="60"/>
        <v>0</v>
      </c>
      <c r="BV50" s="429">
        <f t="shared" ca="1" si="60"/>
        <v>0</v>
      </c>
      <c r="BW50" s="429">
        <f t="shared" ca="1" si="60"/>
        <v>0</v>
      </c>
      <c r="BX50" s="429">
        <f t="shared" ca="1" si="60"/>
        <v>0</v>
      </c>
      <c r="BY50" s="429">
        <f t="shared" ca="1" si="60"/>
        <v>0</v>
      </c>
      <c r="BZ50" s="429">
        <f t="shared" ca="1" si="60"/>
        <v>0</v>
      </c>
      <c r="CA50" s="429">
        <f t="shared" ca="1" si="60"/>
        <v>0</v>
      </c>
      <c r="CB50" s="429">
        <f t="shared" ca="1" si="60"/>
        <v>0</v>
      </c>
      <c r="CC50" s="429">
        <f t="shared" ca="1" si="60"/>
        <v>0</v>
      </c>
      <c r="CD50" s="429">
        <f t="shared" ca="1" si="60"/>
        <v>0</v>
      </c>
      <c r="CE50" s="429">
        <f t="shared" ca="1" si="60"/>
        <v>0</v>
      </c>
      <c r="CF50" s="429">
        <f t="shared" ca="1" si="60"/>
        <v>0</v>
      </c>
      <c r="CG50" s="429">
        <f t="shared" ca="1" si="60"/>
        <v>0</v>
      </c>
      <c r="CH50" s="429">
        <f t="shared" ca="1" si="60"/>
        <v>0</v>
      </c>
      <c r="CI50" s="429">
        <f t="shared" ca="1" si="60"/>
        <v>0</v>
      </c>
      <c r="CJ50" s="429">
        <f t="shared" ca="1" si="60"/>
        <v>0</v>
      </c>
      <c r="CK50" s="429">
        <f t="shared" ca="1" si="60"/>
        <v>0</v>
      </c>
      <c r="CL50" s="429">
        <f t="shared" ca="1" si="60"/>
        <v>0</v>
      </c>
      <c r="CM50" s="429">
        <f t="shared" ca="1" si="60"/>
        <v>0</v>
      </c>
      <c r="CN50" s="429">
        <f t="shared" ca="1" si="60"/>
        <v>0</v>
      </c>
      <c r="CO50" s="429">
        <f t="shared" ca="1" si="60"/>
        <v>0</v>
      </c>
      <c r="CP50" s="429">
        <f t="shared" ca="1" si="60"/>
        <v>0</v>
      </c>
      <c r="CQ50" s="429">
        <f t="shared" ca="1" si="60"/>
        <v>0</v>
      </c>
      <c r="CR50" s="429">
        <f t="shared" ref="CR50:DW50" ca="1" si="61">CR16-CR40</f>
        <v>0</v>
      </c>
      <c r="CS50" s="429">
        <f t="shared" ca="1" si="61"/>
        <v>0</v>
      </c>
      <c r="CT50" s="429">
        <f t="shared" ca="1" si="61"/>
        <v>0</v>
      </c>
      <c r="CU50" s="429">
        <f t="shared" ca="1" si="61"/>
        <v>0</v>
      </c>
      <c r="CV50" s="429">
        <f t="shared" ca="1" si="61"/>
        <v>0</v>
      </c>
      <c r="CW50" s="429">
        <f t="shared" ca="1" si="61"/>
        <v>0</v>
      </c>
      <c r="CX50" s="429">
        <f t="shared" ca="1" si="61"/>
        <v>0</v>
      </c>
      <c r="CY50" s="429">
        <f t="shared" ca="1" si="61"/>
        <v>0</v>
      </c>
      <c r="CZ50" s="429">
        <f t="shared" ca="1" si="61"/>
        <v>0</v>
      </c>
      <c r="DA50" s="429">
        <f t="shared" ca="1" si="61"/>
        <v>0</v>
      </c>
      <c r="DB50" s="429">
        <f t="shared" ca="1" si="61"/>
        <v>0</v>
      </c>
      <c r="DC50" s="429">
        <f t="shared" ca="1" si="61"/>
        <v>0</v>
      </c>
      <c r="DD50" s="429">
        <f t="shared" ca="1" si="61"/>
        <v>0</v>
      </c>
      <c r="DE50" s="429">
        <f t="shared" ca="1" si="61"/>
        <v>0</v>
      </c>
      <c r="DF50" s="429">
        <f t="shared" ca="1" si="61"/>
        <v>0</v>
      </c>
      <c r="DG50" s="429">
        <f t="shared" ca="1" si="61"/>
        <v>0</v>
      </c>
      <c r="DH50" s="429">
        <f t="shared" ca="1" si="61"/>
        <v>0</v>
      </c>
      <c r="DI50" s="429">
        <f t="shared" ca="1" si="61"/>
        <v>0</v>
      </c>
      <c r="DJ50" s="429">
        <f t="shared" ca="1" si="61"/>
        <v>0</v>
      </c>
      <c r="DK50" s="429">
        <f t="shared" ca="1" si="61"/>
        <v>0</v>
      </c>
      <c r="DL50" s="429">
        <f t="shared" ca="1" si="61"/>
        <v>0</v>
      </c>
      <c r="DM50" s="429">
        <f t="shared" ca="1" si="61"/>
        <v>0</v>
      </c>
      <c r="DN50" s="429">
        <f t="shared" ca="1" si="61"/>
        <v>0</v>
      </c>
      <c r="DO50" s="429">
        <f t="shared" ca="1" si="61"/>
        <v>0</v>
      </c>
      <c r="DP50" s="429">
        <f t="shared" ca="1" si="61"/>
        <v>0</v>
      </c>
      <c r="DQ50" s="429">
        <f t="shared" ca="1" si="61"/>
        <v>0</v>
      </c>
      <c r="DR50" s="429">
        <f t="shared" ca="1" si="61"/>
        <v>0</v>
      </c>
      <c r="DS50" s="429">
        <f t="shared" ca="1" si="61"/>
        <v>0</v>
      </c>
      <c r="DT50" s="429">
        <f t="shared" ca="1" si="61"/>
        <v>0</v>
      </c>
      <c r="DU50" s="429">
        <f t="shared" ca="1" si="61"/>
        <v>0</v>
      </c>
      <c r="DV50" s="429">
        <f t="shared" ca="1" si="61"/>
        <v>0</v>
      </c>
      <c r="DW50" s="429">
        <f t="shared" ca="1" si="61"/>
        <v>0</v>
      </c>
      <c r="DX50" s="429">
        <f t="shared" ref="DX50:EX50" ca="1" si="62">DX16-DX40</f>
        <v>0</v>
      </c>
      <c r="DY50" s="429">
        <f t="shared" ca="1" si="62"/>
        <v>0</v>
      </c>
      <c r="DZ50" s="429">
        <f t="shared" ca="1" si="62"/>
        <v>0</v>
      </c>
      <c r="EA50" s="429">
        <f t="shared" ca="1" si="62"/>
        <v>0</v>
      </c>
      <c r="EB50" s="429">
        <f t="shared" ca="1" si="62"/>
        <v>0</v>
      </c>
      <c r="EC50" s="429">
        <f t="shared" ca="1" si="62"/>
        <v>0</v>
      </c>
      <c r="ED50" s="429">
        <f t="shared" ca="1" si="62"/>
        <v>0</v>
      </c>
      <c r="EE50" s="429">
        <f t="shared" ca="1" si="62"/>
        <v>0</v>
      </c>
      <c r="EF50" s="429">
        <f t="shared" ca="1" si="62"/>
        <v>0</v>
      </c>
      <c r="EG50" s="429">
        <f t="shared" ca="1" si="62"/>
        <v>0</v>
      </c>
      <c r="EH50" s="429">
        <f t="shared" ca="1" si="62"/>
        <v>0</v>
      </c>
      <c r="EI50" s="429">
        <f t="shared" ca="1" si="62"/>
        <v>0</v>
      </c>
      <c r="EJ50" s="429">
        <f t="shared" ca="1" si="62"/>
        <v>0</v>
      </c>
      <c r="EK50" s="429">
        <f t="shared" ca="1" si="62"/>
        <v>0</v>
      </c>
      <c r="EL50" s="429">
        <f t="shared" ca="1" si="62"/>
        <v>0</v>
      </c>
      <c r="EM50" s="429">
        <f t="shared" ca="1" si="62"/>
        <v>0</v>
      </c>
      <c r="EN50" s="429">
        <f t="shared" ca="1" si="62"/>
        <v>0</v>
      </c>
      <c r="EO50" s="429">
        <f t="shared" ca="1" si="62"/>
        <v>0</v>
      </c>
      <c r="EP50" s="429">
        <f t="shared" ca="1" si="62"/>
        <v>0</v>
      </c>
      <c r="EQ50" s="429">
        <f t="shared" ca="1" si="62"/>
        <v>0</v>
      </c>
      <c r="ER50" s="429">
        <f t="shared" ca="1" si="62"/>
        <v>0</v>
      </c>
      <c r="ES50" s="429">
        <f t="shared" ca="1" si="62"/>
        <v>0</v>
      </c>
      <c r="ET50" s="429">
        <f t="shared" ca="1" si="62"/>
        <v>0</v>
      </c>
      <c r="EU50" s="429">
        <f t="shared" ca="1" si="62"/>
        <v>0</v>
      </c>
      <c r="EV50" s="429">
        <f t="shared" ca="1" si="62"/>
        <v>0</v>
      </c>
      <c r="EW50" s="429">
        <f t="shared" ca="1" si="62"/>
        <v>0</v>
      </c>
      <c r="EX50" s="429">
        <f t="shared" ca="1" si="62"/>
        <v>0</v>
      </c>
      <c r="EY50" s="612"/>
      <c r="FB50" s="612"/>
    </row>
    <row r="51" spans="1:158" ht="12.95" hidden="1" customHeight="1" outlineLevel="1">
      <c r="A51" s="797" t="str">
        <f>$A$17</f>
        <v>Type C (7 years)</v>
      </c>
      <c r="B51" s="798">
        <f>$B$17</f>
        <v>84</v>
      </c>
      <c r="C51" s="797" t="str">
        <f>$C$17</f>
        <v>7 years</v>
      </c>
      <c r="M51" s="86"/>
      <c r="AC51" s="610"/>
      <c r="AD51" s="606">
        <f>$AD$17</f>
        <v>1.1904761904761904E-2</v>
      </c>
      <c r="AE51" s="803">
        <f>SUM(AF51:EY51)</f>
        <v>0</v>
      </c>
      <c r="AF51" s="429">
        <f t="shared" ref="AF51:BK51" si="63">AF17-AF41</f>
        <v>0</v>
      </c>
      <c r="AG51" s="429">
        <f t="shared" si="63"/>
        <v>0</v>
      </c>
      <c r="AH51" s="429">
        <f t="shared" si="63"/>
        <v>0</v>
      </c>
      <c r="AI51" s="429">
        <f t="shared" si="63"/>
        <v>0</v>
      </c>
      <c r="AJ51" s="429">
        <f t="shared" si="63"/>
        <v>0</v>
      </c>
      <c r="AK51" s="429">
        <f t="shared" si="63"/>
        <v>0</v>
      </c>
      <c r="AL51" s="429">
        <f t="shared" si="63"/>
        <v>0</v>
      </c>
      <c r="AM51" s="429">
        <f t="shared" si="63"/>
        <v>0</v>
      </c>
      <c r="AN51" s="429">
        <f t="shared" si="63"/>
        <v>0</v>
      </c>
      <c r="AO51" s="429">
        <f t="shared" si="63"/>
        <v>0</v>
      </c>
      <c r="AP51" s="429">
        <f t="shared" si="63"/>
        <v>0</v>
      </c>
      <c r="AQ51" s="429">
        <f t="shared" si="63"/>
        <v>0</v>
      </c>
      <c r="AR51" s="429">
        <f t="shared" si="63"/>
        <v>0</v>
      </c>
      <c r="AS51" s="429">
        <f t="shared" si="63"/>
        <v>0</v>
      </c>
      <c r="AT51" s="429">
        <f t="shared" si="63"/>
        <v>0</v>
      </c>
      <c r="AU51" s="429">
        <f t="shared" si="63"/>
        <v>0</v>
      </c>
      <c r="AV51" s="429">
        <f t="shared" si="63"/>
        <v>0</v>
      </c>
      <c r="AW51" s="429">
        <f t="shared" si="63"/>
        <v>0</v>
      </c>
      <c r="AX51" s="429">
        <f t="shared" si="63"/>
        <v>0</v>
      </c>
      <c r="AY51" s="429">
        <f t="shared" si="63"/>
        <v>0</v>
      </c>
      <c r="AZ51" s="429">
        <f t="shared" si="63"/>
        <v>0</v>
      </c>
      <c r="BA51" s="429">
        <f t="shared" si="63"/>
        <v>0</v>
      </c>
      <c r="BB51" s="429">
        <f t="shared" si="63"/>
        <v>0</v>
      </c>
      <c r="BC51" s="429">
        <f t="shared" si="63"/>
        <v>0</v>
      </c>
      <c r="BD51" s="429">
        <f t="shared" si="63"/>
        <v>0</v>
      </c>
      <c r="BE51" s="429">
        <f t="shared" si="63"/>
        <v>0</v>
      </c>
      <c r="BF51" s="429">
        <f t="shared" si="63"/>
        <v>0</v>
      </c>
      <c r="BG51" s="429">
        <f t="shared" si="63"/>
        <v>0</v>
      </c>
      <c r="BH51" s="429">
        <f t="shared" si="63"/>
        <v>0</v>
      </c>
      <c r="BI51" s="429">
        <f t="shared" si="63"/>
        <v>0</v>
      </c>
      <c r="BJ51" s="429">
        <f t="shared" si="63"/>
        <v>0</v>
      </c>
      <c r="BK51" s="429">
        <f t="shared" si="63"/>
        <v>0</v>
      </c>
      <c r="BL51" s="429">
        <f t="shared" ref="BL51:CQ51" si="64">BL17-BL41</f>
        <v>0</v>
      </c>
      <c r="BM51" s="429">
        <f t="shared" si="64"/>
        <v>0</v>
      </c>
      <c r="BN51" s="429">
        <f t="shared" si="64"/>
        <v>0</v>
      </c>
      <c r="BO51" s="429">
        <f t="shared" si="64"/>
        <v>0</v>
      </c>
      <c r="BP51" s="429">
        <f t="shared" si="64"/>
        <v>0</v>
      </c>
      <c r="BQ51" s="429">
        <f t="shared" si="64"/>
        <v>0</v>
      </c>
      <c r="BR51" s="429">
        <f t="shared" si="64"/>
        <v>0</v>
      </c>
      <c r="BS51" s="429">
        <f t="shared" si="64"/>
        <v>0</v>
      </c>
      <c r="BT51" s="429">
        <f t="shared" si="64"/>
        <v>0</v>
      </c>
      <c r="BU51" s="429">
        <f t="shared" si="64"/>
        <v>0</v>
      </c>
      <c r="BV51" s="429">
        <f t="shared" si="64"/>
        <v>0</v>
      </c>
      <c r="BW51" s="429">
        <f t="shared" si="64"/>
        <v>0</v>
      </c>
      <c r="BX51" s="429">
        <f t="shared" si="64"/>
        <v>0</v>
      </c>
      <c r="BY51" s="429">
        <f t="shared" si="64"/>
        <v>0</v>
      </c>
      <c r="BZ51" s="429">
        <f t="shared" si="64"/>
        <v>0</v>
      </c>
      <c r="CA51" s="429">
        <f t="shared" si="64"/>
        <v>0</v>
      </c>
      <c r="CB51" s="429">
        <f t="shared" si="64"/>
        <v>0</v>
      </c>
      <c r="CC51" s="429">
        <f t="shared" si="64"/>
        <v>0</v>
      </c>
      <c r="CD51" s="429">
        <f t="shared" si="64"/>
        <v>0</v>
      </c>
      <c r="CE51" s="429">
        <f t="shared" si="64"/>
        <v>0</v>
      </c>
      <c r="CF51" s="429">
        <f t="shared" si="64"/>
        <v>0</v>
      </c>
      <c r="CG51" s="429">
        <f t="shared" si="64"/>
        <v>0</v>
      </c>
      <c r="CH51" s="429">
        <f t="shared" si="64"/>
        <v>0</v>
      </c>
      <c r="CI51" s="429">
        <f t="shared" si="64"/>
        <v>0</v>
      </c>
      <c r="CJ51" s="429">
        <f t="shared" si="64"/>
        <v>0</v>
      </c>
      <c r="CK51" s="429">
        <f t="shared" si="64"/>
        <v>0</v>
      </c>
      <c r="CL51" s="429">
        <f t="shared" si="64"/>
        <v>0</v>
      </c>
      <c r="CM51" s="429">
        <f t="shared" si="64"/>
        <v>0</v>
      </c>
      <c r="CN51" s="429">
        <f t="shared" si="64"/>
        <v>0</v>
      </c>
      <c r="CO51" s="429">
        <f t="shared" si="64"/>
        <v>0</v>
      </c>
      <c r="CP51" s="429">
        <f t="shared" si="64"/>
        <v>0</v>
      </c>
      <c r="CQ51" s="429">
        <f t="shared" si="64"/>
        <v>0</v>
      </c>
      <c r="CR51" s="429">
        <f t="shared" ref="CR51:DW51" si="65">CR17-CR41</f>
        <v>0</v>
      </c>
      <c r="CS51" s="429">
        <f t="shared" si="65"/>
        <v>0</v>
      </c>
      <c r="CT51" s="429">
        <f t="shared" si="65"/>
        <v>0</v>
      </c>
      <c r="CU51" s="429">
        <f t="shared" si="65"/>
        <v>0</v>
      </c>
      <c r="CV51" s="429">
        <f t="shared" si="65"/>
        <v>0</v>
      </c>
      <c r="CW51" s="429">
        <f t="shared" si="65"/>
        <v>0</v>
      </c>
      <c r="CX51" s="429">
        <f t="shared" si="65"/>
        <v>0</v>
      </c>
      <c r="CY51" s="429">
        <f t="shared" si="65"/>
        <v>0</v>
      </c>
      <c r="CZ51" s="429">
        <f t="shared" si="65"/>
        <v>0</v>
      </c>
      <c r="DA51" s="429">
        <f t="shared" si="65"/>
        <v>0</v>
      </c>
      <c r="DB51" s="429">
        <f t="shared" si="65"/>
        <v>0</v>
      </c>
      <c r="DC51" s="429">
        <f t="shared" si="65"/>
        <v>0</v>
      </c>
      <c r="DD51" s="429">
        <f t="shared" si="65"/>
        <v>0</v>
      </c>
      <c r="DE51" s="429">
        <f t="shared" si="65"/>
        <v>0</v>
      </c>
      <c r="DF51" s="429">
        <f t="shared" si="65"/>
        <v>0</v>
      </c>
      <c r="DG51" s="429">
        <f t="shared" si="65"/>
        <v>0</v>
      </c>
      <c r="DH51" s="429">
        <f t="shared" si="65"/>
        <v>0</v>
      </c>
      <c r="DI51" s="429">
        <f t="shared" si="65"/>
        <v>0</v>
      </c>
      <c r="DJ51" s="429">
        <f t="shared" si="65"/>
        <v>0</v>
      </c>
      <c r="DK51" s="429">
        <f t="shared" si="65"/>
        <v>0</v>
      </c>
      <c r="DL51" s="429">
        <f t="shared" si="65"/>
        <v>0</v>
      </c>
      <c r="DM51" s="429">
        <f t="shared" si="65"/>
        <v>0</v>
      </c>
      <c r="DN51" s="429">
        <f t="shared" si="65"/>
        <v>0</v>
      </c>
      <c r="DO51" s="429">
        <f t="shared" si="65"/>
        <v>0</v>
      </c>
      <c r="DP51" s="429">
        <f t="shared" si="65"/>
        <v>0</v>
      </c>
      <c r="DQ51" s="429">
        <f t="shared" si="65"/>
        <v>0</v>
      </c>
      <c r="DR51" s="429">
        <f t="shared" si="65"/>
        <v>0</v>
      </c>
      <c r="DS51" s="429">
        <f t="shared" si="65"/>
        <v>0</v>
      </c>
      <c r="DT51" s="429">
        <f t="shared" si="65"/>
        <v>0</v>
      </c>
      <c r="DU51" s="429">
        <f t="shared" si="65"/>
        <v>0</v>
      </c>
      <c r="DV51" s="429">
        <f t="shared" si="65"/>
        <v>0</v>
      </c>
      <c r="DW51" s="429">
        <f t="shared" si="65"/>
        <v>0</v>
      </c>
      <c r="DX51" s="429">
        <f t="shared" ref="DX51:EX51" si="66">DX17-DX41</f>
        <v>0</v>
      </c>
      <c r="DY51" s="429">
        <f t="shared" si="66"/>
        <v>0</v>
      </c>
      <c r="DZ51" s="429">
        <f t="shared" si="66"/>
        <v>0</v>
      </c>
      <c r="EA51" s="429">
        <f t="shared" si="66"/>
        <v>0</v>
      </c>
      <c r="EB51" s="429">
        <f t="shared" si="66"/>
        <v>0</v>
      </c>
      <c r="EC51" s="429">
        <f t="shared" si="66"/>
        <v>0</v>
      </c>
      <c r="ED51" s="429">
        <f t="shared" si="66"/>
        <v>0</v>
      </c>
      <c r="EE51" s="429">
        <f t="shared" si="66"/>
        <v>0</v>
      </c>
      <c r="EF51" s="429">
        <f t="shared" si="66"/>
        <v>0</v>
      </c>
      <c r="EG51" s="429">
        <f t="shared" si="66"/>
        <v>0</v>
      </c>
      <c r="EH51" s="429">
        <f t="shared" si="66"/>
        <v>0</v>
      </c>
      <c r="EI51" s="429">
        <f t="shared" si="66"/>
        <v>0</v>
      </c>
      <c r="EJ51" s="429">
        <f t="shared" si="66"/>
        <v>0</v>
      </c>
      <c r="EK51" s="429">
        <f t="shared" si="66"/>
        <v>0</v>
      </c>
      <c r="EL51" s="429">
        <f t="shared" si="66"/>
        <v>0</v>
      </c>
      <c r="EM51" s="429">
        <f t="shared" si="66"/>
        <v>0</v>
      </c>
      <c r="EN51" s="429">
        <f t="shared" si="66"/>
        <v>0</v>
      </c>
      <c r="EO51" s="429">
        <f t="shared" si="66"/>
        <v>0</v>
      </c>
      <c r="EP51" s="429">
        <f t="shared" si="66"/>
        <v>0</v>
      </c>
      <c r="EQ51" s="429">
        <f t="shared" si="66"/>
        <v>0</v>
      </c>
      <c r="ER51" s="429">
        <f t="shared" si="66"/>
        <v>0</v>
      </c>
      <c r="ES51" s="429">
        <f t="shared" si="66"/>
        <v>0</v>
      </c>
      <c r="ET51" s="429">
        <f t="shared" si="66"/>
        <v>0</v>
      </c>
      <c r="EU51" s="429">
        <f t="shared" si="66"/>
        <v>0</v>
      </c>
      <c r="EV51" s="429">
        <f t="shared" si="66"/>
        <v>0</v>
      </c>
      <c r="EW51" s="429">
        <f t="shared" si="66"/>
        <v>0</v>
      </c>
      <c r="EX51" s="429">
        <f t="shared" si="66"/>
        <v>0</v>
      </c>
      <c r="EY51" s="612"/>
      <c r="FB51" s="612"/>
    </row>
    <row r="52" spans="1:158" s="634" customFormat="1" ht="5.0999999999999996" hidden="1" customHeight="1" outlineLevel="1">
      <c r="A52" s="627"/>
      <c r="B52" s="627"/>
      <c r="C52" s="627"/>
      <c r="D52" s="627"/>
      <c r="E52" s="627"/>
      <c r="F52" s="627"/>
      <c r="G52" s="628"/>
      <c r="H52" s="628"/>
      <c r="I52" s="627"/>
      <c r="J52" s="627"/>
      <c r="K52" s="627"/>
      <c r="L52" s="627"/>
      <c r="M52" s="627"/>
      <c r="N52" s="627"/>
      <c r="O52" s="627"/>
      <c r="P52" s="627"/>
      <c r="Q52" s="627"/>
      <c r="R52" s="627"/>
      <c r="S52" s="627"/>
      <c r="T52" s="627"/>
      <c r="U52" s="627"/>
      <c r="V52" s="627"/>
      <c r="W52" s="627"/>
      <c r="X52" s="627"/>
      <c r="Y52" s="627"/>
      <c r="Z52" s="627"/>
      <c r="AA52" s="627"/>
      <c r="AB52" s="629"/>
      <c r="AC52" s="627"/>
      <c r="AD52" s="630"/>
      <c r="AE52" s="795"/>
      <c r="AF52" s="204"/>
      <c r="AG52" s="204"/>
      <c r="AH52" s="204"/>
      <c r="AI52" s="204"/>
      <c r="AJ52" s="204"/>
      <c r="AK52" s="204"/>
      <c r="AL52" s="204"/>
      <c r="AM52" s="204"/>
      <c r="AN52" s="204"/>
      <c r="AO52" s="204"/>
      <c r="AP52" s="204"/>
      <c r="AQ52" s="204"/>
      <c r="AR52" s="204"/>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04"/>
      <c r="CI52" s="204"/>
      <c r="CJ52" s="204"/>
      <c r="CK52" s="204"/>
      <c r="CL52" s="204"/>
      <c r="CM52" s="204"/>
      <c r="CN52" s="204"/>
      <c r="CO52" s="204"/>
      <c r="CP52" s="204"/>
      <c r="CQ52" s="204"/>
      <c r="CR52" s="204"/>
      <c r="CS52" s="204"/>
      <c r="CT52" s="204"/>
      <c r="CU52" s="204"/>
      <c r="CV52" s="204"/>
      <c r="CW52" s="204"/>
      <c r="CX52" s="204"/>
      <c r="CY52" s="204"/>
      <c r="CZ52" s="204"/>
      <c r="DA52" s="204"/>
      <c r="DB52" s="204"/>
      <c r="DC52" s="204"/>
      <c r="DD52" s="204"/>
      <c r="DE52" s="204"/>
      <c r="DF52" s="204"/>
      <c r="DG52" s="204"/>
      <c r="DH52" s="204"/>
      <c r="DI52" s="204"/>
      <c r="DJ52" s="204"/>
      <c r="DK52" s="204"/>
      <c r="DL52" s="204"/>
      <c r="DM52" s="204"/>
      <c r="DN52" s="204"/>
      <c r="DO52" s="204"/>
      <c r="DP52" s="204"/>
      <c r="DQ52" s="204"/>
      <c r="DR52" s="204"/>
      <c r="DS52" s="204"/>
      <c r="DT52" s="204"/>
      <c r="DU52" s="204"/>
      <c r="DV52" s="204"/>
      <c r="DW52" s="204"/>
      <c r="DX52" s="204"/>
      <c r="DY52" s="204"/>
      <c r="DZ52" s="204"/>
      <c r="EA52" s="204"/>
      <c r="EB52" s="204"/>
      <c r="EC52" s="204"/>
      <c r="ED52" s="204"/>
      <c r="EE52" s="204"/>
      <c r="EF52" s="204"/>
      <c r="EG52" s="204"/>
      <c r="EH52" s="204"/>
      <c r="EI52" s="204"/>
      <c r="EJ52" s="204"/>
      <c r="EK52" s="204"/>
      <c r="EL52" s="204"/>
      <c r="EM52" s="204"/>
      <c r="EN52" s="204"/>
      <c r="EO52" s="204"/>
      <c r="EP52" s="204"/>
      <c r="EQ52" s="204"/>
      <c r="ER52" s="204"/>
      <c r="ES52" s="204"/>
      <c r="ET52" s="204"/>
      <c r="EU52" s="204"/>
      <c r="EV52" s="204"/>
      <c r="EW52" s="204"/>
      <c r="EX52" s="204"/>
      <c r="EY52" s="632"/>
      <c r="EZ52" s="201"/>
      <c r="FA52" s="201"/>
      <c r="FB52" s="796"/>
    </row>
    <row r="53" spans="1:158" ht="12.95" hidden="1" customHeight="1" outlineLevel="1">
      <c r="A53" s="678"/>
      <c r="B53" s="678"/>
      <c r="D53" s="806"/>
      <c r="E53" s="806"/>
      <c r="M53" s="678"/>
      <c r="AD53" s="807" t="s">
        <v>2126</v>
      </c>
      <c r="AE53" s="782">
        <f ca="1">SUM(AF53:EY53)</f>
        <v>543981.33372800006</v>
      </c>
      <c r="AF53" s="783">
        <f t="shared" ref="AF53:BK53" si="67">SUM(AF49:AF52)</f>
        <v>0</v>
      </c>
      <c r="AG53" s="784">
        <f t="shared" ca="1" si="67"/>
        <v>0</v>
      </c>
      <c r="AH53" s="784">
        <f t="shared" ca="1" si="67"/>
        <v>0</v>
      </c>
      <c r="AI53" s="784">
        <f t="shared" ca="1" si="67"/>
        <v>0</v>
      </c>
      <c r="AJ53" s="784">
        <f t="shared" ca="1" si="67"/>
        <v>0</v>
      </c>
      <c r="AK53" s="784">
        <f t="shared" ca="1" si="67"/>
        <v>0</v>
      </c>
      <c r="AL53" s="784">
        <f t="shared" ca="1" si="67"/>
        <v>0</v>
      </c>
      <c r="AM53" s="784">
        <f t="shared" ca="1" si="67"/>
        <v>0</v>
      </c>
      <c r="AN53" s="784">
        <f t="shared" ca="1" si="67"/>
        <v>0</v>
      </c>
      <c r="AO53" s="784">
        <f t="shared" ca="1" si="67"/>
        <v>0</v>
      </c>
      <c r="AP53" s="784">
        <f t="shared" ca="1" si="67"/>
        <v>0</v>
      </c>
      <c r="AQ53" s="784">
        <f t="shared" ca="1" si="67"/>
        <v>0</v>
      </c>
      <c r="AR53" s="784">
        <f t="shared" ca="1" si="67"/>
        <v>0</v>
      </c>
      <c r="AS53" s="784">
        <f t="shared" ca="1" si="67"/>
        <v>0</v>
      </c>
      <c r="AT53" s="784">
        <f t="shared" ca="1" si="67"/>
        <v>0</v>
      </c>
      <c r="AU53" s="784">
        <f t="shared" ca="1" si="67"/>
        <v>0</v>
      </c>
      <c r="AV53" s="784">
        <f t="shared" ca="1" si="67"/>
        <v>0</v>
      </c>
      <c r="AW53" s="784">
        <f t="shared" ca="1" si="67"/>
        <v>0</v>
      </c>
      <c r="AX53" s="784">
        <f t="shared" ca="1" si="67"/>
        <v>0</v>
      </c>
      <c r="AY53" s="784">
        <f t="shared" ca="1" si="67"/>
        <v>0</v>
      </c>
      <c r="AZ53" s="784">
        <f t="shared" ca="1" si="67"/>
        <v>0</v>
      </c>
      <c r="BA53" s="784">
        <f t="shared" ca="1" si="67"/>
        <v>0</v>
      </c>
      <c r="BB53" s="784">
        <f t="shared" ca="1" si="67"/>
        <v>0</v>
      </c>
      <c r="BC53" s="784">
        <f t="shared" ca="1" si="67"/>
        <v>0</v>
      </c>
      <c r="BD53" s="784">
        <f t="shared" ca="1" si="67"/>
        <v>0</v>
      </c>
      <c r="BE53" s="784">
        <f t="shared" ca="1" si="67"/>
        <v>0</v>
      </c>
      <c r="BF53" s="784">
        <f t="shared" ca="1" si="67"/>
        <v>0</v>
      </c>
      <c r="BG53" s="784">
        <f t="shared" ca="1" si="67"/>
        <v>0</v>
      </c>
      <c r="BH53" s="784">
        <f t="shared" ca="1" si="67"/>
        <v>0</v>
      </c>
      <c r="BI53" s="784">
        <f t="shared" ca="1" si="67"/>
        <v>0</v>
      </c>
      <c r="BJ53" s="784">
        <f t="shared" ca="1" si="67"/>
        <v>0</v>
      </c>
      <c r="BK53" s="784">
        <f t="shared" ca="1" si="67"/>
        <v>0</v>
      </c>
      <c r="BL53" s="784">
        <f t="shared" ref="BL53:CQ53" ca="1" si="68">SUM(BL49:BL52)</f>
        <v>0</v>
      </c>
      <c r="BM53" s="784">
        <f t="shared" ca="1" si="68"/>
        <v>0</v>
      </c>
      <c r="BN53" s="784">
        <f t="shared" ca="1" si="68"/>
        <v>0</v>
      </c>
      <c r="BO53" s="784">
        <f t="shared" ca="1" si="68"/>
        <v>0</v>
      </c>
      <c r="BP53" s="784">
        <f t="shared" ca="1" si="68"/>
        <v>0</v>
      </c>
      <c r="BQ53" s="784">
        <f t="shared" ca="1" si="68"/>
        <v>0</v>
      </c>
      <c r="BR53" s="784">
        <f t="shared" ca="1" si="68"/>
        <v>232240.40000000014</v>
      </c>
      <c r="BS53" s="784">
        <f t="shared" ca="1" si="68"/>
        <v>0</v>
      </c>
      <c r="BT53" s="784">
        <f t="shared" ca="1" si="68"/>
        <v>0</v>
      </c>
      <c r="BU53" s="784">
        <f t="shared" ca="1" si="68"/>
        <v>0</v>
      </c>
      <c r="BV53" s="784">
        <f t="shared" ca="1" si="68"/>
        <v>0</v>
      </c>
      <c r="BW53" s="784">
        <f t="shared" ca="1" si="68"/>
        <v>0</v>
      </c>
      <c r="BX53" s="784">
        <f t="shared" ca="1" si="68"/>
        <v>0</v>
      </c>
      <c r="BY53" s="784">
        <f t="shared" ca="1" si="68"/>
        <v>0</v>
      </c>
      <c r="BZ53" s="784">
        <f t="shared" ca="1" si="68"/>
        <v>0</v>
      </c>
      <c r="CA53" s="784">
        <f t="shared" ca="1" si="68"/>
        <v>0</v>
      </c>
      <c r="CB53" s="784">
        <f t="shared" ca="1" si="68"/>
        <v>0</v>
      </c>
      <c r="CC53" s="784">
        <f t="shared" ca="1" si="68"/>
        <v>0</v>
      </c>
      <c r="CD53" s="784">
        <f t="shared" ca="1" si="68"/>
        <v>118442.60399999999</v>
      </c>
      <c r="CE53" s="784">
        <f t="shared" ca="1" si="68"/>
        <v>0</v>
      </c>
      <c r="CF53" s="784">
        <f t="shared" ca="1" si="68"/>
        <v>0</v>
      </c>
      <c r="CG53" s="784">
        <f t="shared" ca="1" si="68"/>
        <v>0</v>
      </c>
      <c r="CH53" s="784">
        <f t="shared" ca="1" si="68"/>
        <v>0</v>
      </c>
      <c r="CI53" s="784">
        <f t="shared" ca="1" si="68"/>
        <v>0</v>
      </c>
      <c r="CJ53" s="784">
        <f t="shared" ca="1" si="68"/>
        <v>0</v>
      </c>
      <c r="CK53" s="784">
        <f t="shared" ca="1" si="68"/>
        <v>0</v>
      </c>
      <c r="CL53" s="784">
        <f t="shared" ca="1" si="68"/>
        <v>0</v>
      </c>
      <c r="CM53" s="784">
        <f t="shared" ca="1" si="68"/>
        <v>0</v>
      </c>
      <c r="CN53" s="784">
        <f t="shared" ca="1" si="68"/>
        <v>0</v>
      </c>
      <c r="CO53" s="784">
        <f t="shared" ca="1" si="68"/>
        <v>0</v>
      </c>
      <c r="CP53" s="784">
        <f t="shared" ca="1" si="68"/>
        <v>193298.32972799998</v>
      </c>
      <c r="CQ53" s="784">
        <f t="shared" ca="1" si="68"/>
        <v>0</v>
      </c>
      <c r="CR53" s="784">
        <f t="shared" ref="CR53:DW53" ca="1" si="69">SUM(CR49:CR52)</f>
        <v>0</v>
      </c>
      <c r="CS53" s="784">
        <f t="shared" ca="1" si="69"/>
        <v>0</v>
      </c>
      <c r="CT53" s="784">
        <f t="shared" ca="1" si="69"/>
        <v>0</v>
      </c>
      <c r="CU53" s="784">
        <f t="shared" ca="1" si="69"/>
        <v>0</v>
      </c>
      <c r="CV53" s="784">
        <f t="shared" ca="1" si="69"/>
        <v>0</v>
      </c>
      <c r="CW53" s="784">
        <f t="shared" ca="1" si="69"/>
        <v>0</v>
      </c>
      <c r="CX53" s="784">
        <f t="shared" ca="1" si="69"/>
        <v>0</v>
      </c>
      <c r="CY53" s="784">
        <f t="shared" ca="1" si="69"/>
        <v>0</v>
      </c>
      <c r="CZ53" s="784">
        <f t="shared" ca="1" si="69"/>
        <v>0</v>
      </c>
      <c r="DA53" s="784">
        <f t="shared" ca="1" si="69"/>
        <v>0</v>
      </c>
      <c r="DB53" s="784">
        <f t="shared" ca="1" si="69"/>
        <v>0</v>
      </c>
      <c r="DC53" s="784">
        <f t="shared" ca="1" si="69"/>
        <v>0</v>
      </c>
      <c r="DD53" s="784">
        <f t="shared" ca="1" si="69"/>
        <v>0</v>
      </c>
      <c r="DE53" s="784">
        <f t="shared" ca="1" si="69"/>
        <v>0</v>
      </c>
      <c r="DF53" s="784">
        <f t="shared" ca="1" si="69"/>
        <v>0</v>
      </c>
      <c r="DG53" s="784">
        <f t="shared" ca="1" si="69"/>
        <v>0</v>
      </c>
      <c r="DH53" s="784">
        <f t="shared" ca="1" si="69"/>
        <v>0</v>
      </c>
      <c r="DI53" s="784">
        <f t="shared" ca="1" si="69"/>
        <v>0</v>
      </c>
      <c r="DJ53" s="784">
        <f t="shared" ca="1" si="69"/>
        <v>0</v>
      </c>
      <c r="DK53" s="784">
        <f t="shared" ca="1" si="69"/>
        <v>0</v>
      </c>
      <c r="DL53" s="784">
        <f t="shared" ca="1" si="69"/>
        <v>0</v>
      </c>
      <c r="DM53" s="784">
        <f t="shared" ca="1" si="69"/>
        <v>0</v>
      </c>
      <c r="DN53" s="784">
        <f t="shared" ca="1" si="69"/>
        <v>0</v>
      </c>
      <c r="DO53" s="784">
        <f t="shared" ca="1" si="69"/>
        <v>0</v>
      </c>
      <c r="DP53" s="784">
        <f t="shared" ca="1" si="69"/>
        <v>0</v>
      </c>
      <c r="DQ53" s="784">
        <f t="shared" ca="1" si="69"/>
        <v>0</v>
      </c>
      <c r="DR53" s="784">
        <f t="shared" ca="1" si="69"/>
        <v>0</v>
      </c>
      <c r="DS53" s="784">
        <f t="shared" ca="1" si="69"/>
        <v>0</v>
      </c>
      <c r="DT53" s="784">
        <f t="shared" ca="1" si="69"/>
        <v>0</v>
      </c>
      <c r="DU53" s="784">
        <f t="shared" ca="1" si="69"/>
        <v>0</v>
      </c>
      <c r="DV53" s="784">
        <f t="shared" ca="1" si="69"/>
        <v>0</v>
      </c>
      <c r="DW53" s="784">
        <f t="shared" ca="1" si="69"/>
        <v>0</v>
      </c>
      <c r="DX53" s="784">
        <f t="shared" ref="DX53:EX53" ca="1" si="70">SUM(DX49:DX52)</f>
        <v>0</v>
      </c>
      <c r="DY53" s="784">
        <f t="shared" ca="1" si="70"/>
        <v>0</v>
      </c>
      <c r="DZ53" s="784">
        <f t="shared" ca="1" si="70"/>
        <v>0</v>
      </c>
      <c r="EA53" s="784">
        <f t="shared" ca="1" si="70"/>
        <v>0</v>
      </c>
      <c r="EB53" s="784">
        <f t="shared" ca="1" si="70"/>
        <v>0</v>
      </c>
      <c r="EC53" s="784">
        <f t="shared" ca="1" si="70"/>
        <v>0</v>
      </c>
      <c r="ED53" s="784">
        <f t="shared" ca="1" si="70"/>
        <v>0</v>
      </c>
      <c r="EE53" s="784">
        <f t="shared" ca="1" si="70"/>
        <v>0</v>
      </c>
      <c r="EF53" s="784">
        <f t="shared" ca="1" si="70"/>
        <v>0</v>
      </c>
      <c r="EG53" s="784">
        <f t="shared" ca="1" si="70"/>
        <v>0</v>
      </c>
      <c r="EH53" s="784">
        <f t="shared" ca="1" si="70"/>
        <v>0</v>
      </c>
      <c r="EI53" s="784">
        <f t="shared" ca="1" si="70"/>
        <v>0</v>
      </c>
      <c r="EJ53" s="784">
        <f t="shared" ca="1" si="70"/>
        <v>0</v>
      </c>
      <c r="EK53" s="784">
        <f t="shared" ca="1" si="70"/>
        <v>0</v>
      </c>
      <c r="EL53" s="784">
        <f t="shared" ca="1" si="70"/>
        <v>0</v>
      </c>
      <c r="EM53" s="784">
        <f t="shared" ca="1" si="70"/>
        <v>0</v>
      </c>
      <c r="EN53" s="784">
        <f t="shared" ca="1" si="70"/>
        <v>0</v>
      </c>
      <c r="EO53" s="784">
        <f t="shared" ca="1" si="70"/>
        <v>0</v>
      </c>
      <c r="EP53" s="784">
        <f t="shared" ca="1" si="70"/>
        <v>0</v>
      </c>
      <c r="EQ53" s="784">
        <f t="shared" ca="1" si="70"/>
        <v>0</v>
      </c>
      <c r="ER53" s="784">
        <f t="shared" ca="1" si="70"/>
        <v>0</v>
      </c>
      <c r="ES53" s="784">
        <f t="shared" ca="1" si="70"/>
        <v>0</v>
      </c>
      <c r="ET53" s="784">
        <f t="shared" ca="1" si="70"/>
        <v>0</v>
      </c>
      <c r="EU53" s="784">
        <f t="shared" ca="1" si="70"/>
        <v>0</v>
      </c>
      <c r="EV53" s="784">
        <f t="shared" ca="1" si="70"/>
        <v>0</v>
      </c>
      <c r="EW53" s="784">
        <f t="shared" ca="1" si="70"/>
        <v>0</v>
      </c>
      <c r="EX53" s="785">
        <f t="shared" ca="1" si="70"/>
        <v>0</v>
      </c>
      <c r="EY53" s="612"/>
      <c r="EZ53" s="863">
        <f ca="1">IF(ABS(AE19-(AE43+ResidualDepreciation))&gt;ErrTol,1,0)</f>
        <v>0</v>
      </c>
      <c r="FB53" s="612"/>
    </row>
    <row r="54" spans="1:158" ht="12.95" hidden="1" customHeight="1" outlineLevel="1">
      <c r="EY54" s="612"/>
      <c r="FB54" s="612"/>
    </row>
    <row r="55" spans="1:158" s="558" customFormat="1" ht="12.95" customHeight="1">
      <c r="A55" s="303"/>
      <c r="B55" s="303"/>
      <c r="C55" s="303"/>
      <c r="D55" s="303"/>
      <c r="E55" s="303"/>
      <c r="F55" s="303"/>
      <c r="G55" s="303"/>
      <c r="H55" s="303"/>
      <c r="I55" s="303"/>
      <c r="M55" s="303"/>
      <c r="Q55" s="303"/>
      <c r="R55" s="303"/>
      <c r="S55" s="303"/>
      <c r="AA55" s="303"/>
      <c r="AB55" s="303"/>
      <c r="AC55" s="303"/>
      <c r="AD55" s="303"/>
      <c r="AE55" s="826"/>
      <c r="AF55" s="826"/>
      <c r="AG55" s="826"/>
      <c r="AH55" s="826"/>
      <c r="AI55" s="826"/>
      <c r="AJ55" s="826"/>
      <c r="AK55" s="826"/>
      <c r="AL55" s="826"/>
      <c r="AM55" s="826"/>
      <c r="AN55" s="826"/>
      <c r="AO55" s="826"/>
      <c r="AP55" s="826"/>
      <c r="AQ55" s="826"/>
      <c r="AR55" s="826"/>
      <c r="AS55" s="826"/>
      <c r="AT55" s="826"/>
      <c r="AU55" s="826"/>
      <c r="AV55" s="826"/>
      <c r="AW55" s="826"/>
      <c r="AX55" s="826"/>
      <c r="AY55" s="826"/>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c r="DA55" s="826"/>
      <c r="DB55" s="826"/>
      <c r="DC55" s="826"/>
      <c r="DD55" s="826"/>
      <c r="DE55" s="826"/>
      <c r="DF55" s="826"/>
      <c r="DG55" s="826"/>
      <c r="DH55" s="826"/>
      <c r="DI55" s="826"/>
      <c r="DJ55" s="826"/>
      <c r="DK55" s="826"/>
      <c r="DL55" s="826"/>
      <c r="DM55" s="826"/>
      <c r="DN55" s="826"/>
      <c r="DO55" s="826"/>
      <c r="DP55" s="826"/>
      <c r="DQ55" s="826"/>
      <c r="DR55" s="826"/>
      <c r="DS55" s="826"/>
      <c r="DT55" s="826"/>
      <c r="DU55" s="826"/>
      <c r="DV55" s="826"/>
      <c r="DW55" s="826"/>
      <c r="DX55" s="826"/>
      <c r="DY55" s="826"/>
      <c r="DZ55" s="826"/>
      <c r="EA55" s="826"/>
      <c r="EB55" s="826"/>
      <c r="EC55" s="826"/>
      <c r="ED55" s="826"/>
      <c r="EE55" s="826"/>
      <c r="EF55" s="826"/>
      <c r="EG55" s="826"/>
      <c r="EH55" s="826"/>
      <c r="EI55" s="826"/>
      <c r="EJ55" s="826"/>
      <c r="EK55" s="826"/>
      <c r="EL55" s="826"/>
      <c r="EM55" s="826"/>
      <c r="EN55" s="826"/>
      <c r="EO55" s="826"/>
      <c r="EP55" s="826"/>
      <c r="EQ55" s="826"/>
      <c r="ER55" s="826"/>
      <c r="ES55" s="826"/>
      <c r="ET55" s="826"/>
      <c r="EU55" s="826"/>
      <c r="EV55" s="826"/>
      <c r="EW55" s="826"/>
      <c r="EX55" s="826"/>
      <c r="EY55" s="612"/>
      <c r="FB55" s="612"/>
    </row>
    <row r="56" spans="1:158" ht="12.95" customHeight="1">
      <c r="EY56" s="736"/>
      <c r="FB56" s="736"/>
    </row>
    <row r="57" spans="1:158" ht="12.95" customHeight="1">
      <c r="A57" s="91" t="str">
        <f>EndOfSheet</f>
        <v>ZZEND</v>
      </c>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1"/>
      <c r="AC57" s="91"/>
      <c r="AD57" s="91"/>
      <c r="AE57" s="91"/>
      <c r="AF57" s="91"/>
      <c r="AG57" s="91"/>
      <c r="AH57" s="91"/>
      <c r="AI57" s="91"/>
      <c r="AJ57" s="91"/>
      <c r="AK57" s="91"/>
      <c r="AL57" s="91"/>
      <c r="AM57" s="91"/>
      <c r="AN57" s="91"/>
      <c r="AO57" s="91"/>
      <c r="AP57" s="91"/>
      <c r="AQ57" s="93"/>
      <c r="AR57" s="93"/>
      <c r="AS57" s="93"/>
      <c r="AT57" s="93"/>
      <c r="AU57" s="93"/>
      <c r="AV57" s="93"/>
      <c r="AW57" s="93"/>
      <c r="AX57" s="93"/>
      <c r="AY57" s="93"/>
      <c r="AZ57" s="93"/>
      <c r="BA57" s="93"/>
      <c r="BB57" s="93"/>
      <c r="BC57" s="93"/>
      <c r="BD57" s="93"/>
      <c r="BE57" s="93"/>
      <c r="BF57" s="93"/>
      <c r="BG57" s="93"/>
      <c r="BH57" s="93"/>
      <c r="BI57" s="93"/>
      <c r="BJ57" s="93"/>
      <c r="BK57" s="93"/>
      <c r="BL57" s="93"/>
      <c r="BM57" s="93"/>
      <c r="BN57" s="93"/>
      <c r="BO57" s="93"/>
      <c r="BP57" s="93"/>
      <c r="BQ57" s="93"/>
      <c r="BR57" s="93"/>
      <c r="BS57" s="93"/>
      <c r="BT57" s="93"/>
      <c r="BU57" s="93"/>
      <c r="BV57" s="93"/>
      <c r="BW57" s="93"/>
      <c r="BX57" s="93"/>
      <c r="BY57" s="93"/>
      <c r="BZ57" s="93"/>
      <c r="CA57" s="93"/>
      <c r="CB57" s="93"/>
      <c r="CC57" s="93"/>
      <c r="CD57" s="93"/>
      <c r="CE57" s="93"/>
      <c r="CF57" s="93"/>
      <c r="CG57" s="93"/>
      <c r="CH57" s="93"/>
      <c r="CI57" s="93"/>
      <c r="CJ57" s="93"/>
      <c r="CK57" s="93"/>
      <c r="CL57" s="93"/>
      <c r="CM57" s="93"/>
      <c r="CN57" s="93"/>
      <c r="CO57" s="93"/>
      <c r="CP57" s="93"/>
      <c r="CQ57" s="93"/>
      <c r="CR57" s="93"/>
      <c r="CS57" s="93"/>
      <c r="CT57" s="93"/>
      <c r="CU57" s="93"/>
      <c r="CV57" s="93"/>
      <c r="CW57" s="93"/>
      <c r="CX57" s="93"/>
      <c r="CY57" s="93"/>
      <c r="CZ57" s="93"/>
      <c r="DA57" s="93"/>
      <c r="DB57" s="93"/>
      <c r="DC57" s="93"/>
      <c r="DD57" s="93"/>
      <c r="DE57" s="93"/>
      <c r="DF57" s="93"/>
      <c r="DG57" s="93"/>
      <c r="DH57" s="93"/>
      <c r="DI57" s="93"/>
      <c r="DJ57" s="93"/>
      <c r="DK57" s="93"/>
      <c r="DL57" s="93"/>
      <c r="DM57" s="93"/>
      <c r="DN57" s="93"/>
      <c r="DO57" s="93"/>
      <c r="DP57" s="93"/>
      <c r="DQ57" s="93"/>
      <c r="DR57" s="93"/>
      <c r="DS57" s="93"/>
      <c r="DT57" s="93"/>
      <c r="DU57" s="93"/>
      <c r="DV57" s="93"/>
      <c r="DW57" s="93"/>
      <c r="DX57" s="93"/>
      <c r="DY57" s="93"/>
      <c r="DZ57" s="93"/>
      <c r="EA57" s="93"/>
      <c r="EB57" s="93"/>
      <c r="EC57" s="93"/>
      <c r="ED57" s="93"/>
      <c r="EE57" s="93"/>
      <c r="EF57" s="93"/>
      <c r="EG57" s="93"/>
      <c r="EH57" s="93"/>
      <c r="EI57" s="93"/>
      <c r="EJ57" s="93"/>
      <c r="EK57" s="93"/>
      <c r="EL57" s="93"/>
      <c r="EM57" s="93"/>
      <c r="EN57" s="93"/>
      <c r="EO57" s="93"/>
      <c r="EP57" s="93"/>
      <c r="EQ57" s="93"/>
      <c r="ER57" s="93"/>
      <c r="ES57" s="93"/>
      <c r="ET57" s="93"/>
      <c r="EU57" s="93"/>
      <c r="EV57" s="93"/>
      <c r="EW57" s="93"/>
      <c r="EX57" s="93"/>
      <c r="EY57" s="93"/>
      <c r="EZ57" s="93"/>
      <c r="FA57" s="93"/>
      <c r="FB57" s="93"/>
    </row>
    <row r="58" spans="1:158" ht="12.95" hidden="1" customHeight="1"/>
    <row r="59" spans="1:158" ht="12.95" hidden="1" customHeight="1"/>
    <row r="60" spans="1:158" ht="12.95" hidden="1" customHeight="1">
      <c r="A60"/>
    </row>
    <row r="61" spans="1:158" ht="12.95" hidden="1" customHeight="1">
      <c r="A61"/>
    </row>
  </sheetData>
  <sheetCalcPr fullCalcOnLoad="1"/>
  <sheetProtection sheet="1" objects="1" scenarios="1" autoFilter="0"/>
  <phoneticPr fontId="7" type="noConversion"/>
  <conditionalFormatting sqref="AF4:EX5 AF8:EX9 AF15:EX17 AF19:EX23 AF29:EX32 AF39:EX41 AF43:EX43 AF49:EX51 AF53:EX53">
    <cfRule type="expression" dxfId="99" priority="1" stopIfTrue="1">
      <formula>AF$9&lt;&gt;0</formula>
    </cfRule>
  </conditionalFormatting>
  <conditionalFormatting sqref="AF6:EX7">
    <cfRule type="cellIs" dxfId="98" priority="2" stopIfTrue="1" operator="between">
      <formula>PreContractStartDateIn</formula>
      <formula>ContractEndDateIn</formula>
    </cfRule>
  </conditionalFormatting>
  <conditionalFormatting sqref="A1:AC1 AE1:FB1">
    <cfRule type="expression" dxfId="97" priority="3" stopIfTrue="1">
      <formula>ErrorsPresent&gt;0</formula>
    </cfRule>
    <cfRule type="expression" dxfId="96" priority="4" stopIfTrue="1">
      <formula>ErrorsPresent&lt;0</formula>
    </cfRule>
  </conditionalFormatting>
  <conditionalFormatting sqref="AD1 AD12 AD26 AD36 AD46 FA6 EZ43 EZ53 AD23">
    <cfRule type="cellIs" dxfId="95" priority="5" stopIfTrue="1" operator="greaterThan">
      <formula>0</formula>
    </cfRule>
    <cfRule type="cellIs" dxfId="94" priority="6" stopIfTrue="1" operator="lessThan">
      <formula>0</formula>
    </cfRule>
  </conditionalFormatting>
  <dataValidations disablePrompts="1" count="1">
    <dataValidation type="list" allowBlank="1" showInputMessage="1" showErrorMessage="1" sqref="L52 L42 L18 L28 L14 L38 L33 L48">
      <formula1>BARcodes</formula1>
    </dataValidation>
  </dataValidations>
  <hyperlinks>
    <hyperlink ref="AD1" location="PLA5A" tooltip="Hyperlink to &quot;Error Checks&quot; sheet" display="PLA5A"/>
  </hyperlinks>
  <pageMargins left="0.4" right="0.4" top="1" bottom="1" header="0.5" footer="0.5"/>
  <pageSetup scale="59"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rowBreaks count="1" manualBreakCount="1">
    <brk id="45" min="31" max="173" man="1"/>
  </rowBreaks>
  <colBreaks count="2" manualBreakCount="2">
    <brk id="43" min="9" max="82" man="1"/>
    <brk id="154" min="9" max="82" man="1"/>
  </colBreaks>
  <drawing r:id="rId2"/>
  <legacyDrawing r:id="rId3"/>
  <mc:AlternateContent xmlns:mc="http://schemas.openxmlformats.org/markup-compatibility/2006">
    <mc:Choice Requires="x14">
      <controls>
        <mc:AlternateContent xmlns:mc="http://schemas.openxmlformats.org/markup-compatibility/2006">
          <mc:Choice Requires="x14">
            <control shapeId="21761" r:id="rId4" name="o_CA2">
              <controlPr defaultSize="0" print="0" autoFill="0" autoPict="0" macro="[0]!DeprecMC">
                <anchor moveWithCells="1" sizeWithCells="1">
                  <from>
                    <xdr:col>2</xdr:col>
                    <xdr:colOff>104775</xdr:colOff>
                    <xdr:row>6</xdr:row>
                    <xdr:rowOff>28575</xdr:rowOff>
                  </from>
                  <to>
                    <xdr:col>2</xdr:col>
                    <xdr:colOff>790575</xdr:colOff>
                    <xdr:row>8</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23"/>
    <outlinePr summaryRight="0"/>
    <pageSetUpPr autoPageBreaks="0"/>
  </sheetPr>
  <dimension ref="A1:GC725"/>
  <sheetViews>
    <sheetView showGridLines="0" showZeros="0" zoomScale="87" zoomScaleNormal="87" workbookViewId="0">
      <pane xSplit="6" ySplit="14" topLeftCell="AD15" activePane="bottomRight" state="frozen"/>
      <selection pane="topRight"/>
      <selection pane="bottomLeft"/>
      <selection pane="bottomRight"/>
    </sheetView>
  </sheetViews>
  <sheetFormatPr defaultColWidth="0" defaultRowHeight="12.75" zeroHeight="1" outlineLevelCol="1"/>
  <cols>
    <col min="1" max="1" width="5.7109375" style="86" customWidth="1"/>
    <col min="2" max="2" width="13.28515625" style="85" customWidth="1"/>
    <col min="3" max="3" width="21.140625" style="85" customWidth="1"/>
    <col min="4" max="4" width="9.5703125" style="85" customWidth="1"/>
    <col min="5" max="5" width="28.42578125" style="85" customWidth="1"/>
    <col min="6" max="6" width="19.42578125" style="85" customWidth="1"/>
    <col min="7" max="7" width="7.85546875" style="85" customWidth="1" outlineLevel="1"/>
    <col min="8" max="8" width="7.28515625" style="85" customWidth="1" outlineLevel="1"/>
    <col min="9" max="9" width="14.42578125" style="85" customWidth="1" outlineLevel="1"/>
    <col min="10" max="10" width="8.85546875" style="85" customWidth="1" outlineLevel="1"/>
    <col min="11" max="12" width="10.7109375" style="85" customWidth="1" outlineLevel="1"/>
    <col min="13" max="13" width="9.5703125" style="85" customWidth="1" outlineLevel="1"/>
    <col min="14" max="14" width="10.7109375" style="85" customWidth="1" outlineLevel="1"/>
    <col min="15" max="15" width="15.140625" style="85" customWidth="1" outlineLevel="1"/>
    <col min="16" max="18" width="10.7109375" style="85" customWidth="1" outlineLevel="1"/>
    <col min="19" max="21" width="9.140625" style="85" customWidth="1" outlineLevel="1"/>
    <col min="22" max="22" width="14.140625" style="85" customWidth="1" outlineLevel="1"/>
    <col min="23" max="27" width="10.5703125" style="85" customWidth="1" outlineLevel="1"/>
    <col min="28" max="28" width="10.7109375" style="86" customWidth="1" outlineLevel="1"/>
    <col min="29" max="29" width="9.7109375" style="86" customWidth="1" outlineLevel="1"/>
    <col min="30" max="30" width="12.140625" style="86" customWidth="1"/>
    <col min="31" max="31" width="16.5703125" style="86" bestFit="1" customWidth="1"/>
    <col min="32" max="154" width="9.7109375" style="86" customWidth="1" outlineLevel="1"/>
    <col min="155" max="155" width="1.7109375" style="558" customWidth="1"/>
    <col min="156" max="156" width="9.28515625" style="86" customWidth="1" outlineLevel="1"/>
    <col min="157" max="158" width="17.5703125" style="86" customWidth="1" outlineLevel="1"/>
    <col min="159" max="159" width="18.85546875" style="86" customWidth="1" outlineLevel="1"/>
    <col min="160" max="160" width="17.5703125" style="86" customWidth="1" outlineLevel="1"/>
    <col min="161" max="161" width="12.42578125" style="86" customWidth="1" outlineLevel="1"/>
    <col min="162" max="162" width="20.85546875" style="86" customWidth="1" outlineLevel="1"/>
    <col min="163" max="163" width="12.28515625" style="86" customWidth="1" outlineLevel="1"/>
    <col min="164" max="164" width="12.85546875" style="86" customWidth="1" outlineLevel="1"/>
    <col min="165" max="166" width="9.140625" style="86" customWidth="1" outlineLevel="1"/>
    <col min="167" max="167" width="1.7109375" style="128" customWidth="1"/>
    <col min="168" max="168" width="4" style="558" customWidth="1" outlineLevel="1"/>
    <col min="169" max="169" width="8.42578125" style="558" customWidth="1" outlineLevel="1"/>
    <col min="170" max="170" width="1.7109375" style="86" customWidth="1"/>
    <col min="171" max="183" width="0" style="86" hidden="1" customWidth="1"/>
    <col min="184" max="184" width="4" style="86" hidden="1" customWidth="1"/>
    <col min="185" max="185" width="8.42578125" style="86" hidden="1" customWidth="1"/>
    <col min="186" max="16384" width="0" style="86" hidden="1"/>
  </cols>
  <sheetData>
    <row r="1" spans="1:170" s="558" customFormat="1" ht="15">
      <c r="A1" s="32" t="str">
        <f ca="1">Bookname</f>
        <v>IPM_Pricing_v1.2.xlsm</v>
      </c>
      <c r="B1" s="32"/>
      <c r="C1" s="32"/>
      <c r="D1" s="863">
        <f>IF(OR(D12&gt;0,D115&gt;0,SUM(FM:FN)&lt;&gt;0),1,0)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row>
    <row r="2" spans="1:170">
      <c r="A2" s="84" t="str">
        <f>ClientNameIn</f>
        <v>Client Name</v>
      </c>
      <c r="D2" s="232"/>
      <c r="E2" s="158"/>
      <c r="EY2" s="612"/>
      <c r="FK2" s="612"/>
      <c r="FL2" s="86"/>
      <c r="FM2" s="86"/>
      <c r="FN2" s="612"/>
    </row>
    <row r="3" spans="1:170">
      <c r="A3" s="86" t="str">
        <f ca="1">ModelNameIn</f>
        <v>Intermediate Pricing Model v1.2</v>
      </c>
      <c r="D3" s="232"/>
      <c r="E3" s="158"/>
      <c r="AD3" s="328" t="s">
        <v>2336</v>
      </c>
      <c r="AE3" s="691">
        <f ca="1">SUBTOTAL(9,AE14:AE114)</f>
        <v>36000513.054737568</v>
      </c>
      <c r="AF3" s="692">
        <f>SUBTOTAL(9,AF14:AF114)</f>
        <v>1554566.4032051282</v>
      </c>
      <c r="AG3" s="693">
        <f ca="1">SUBTOTAL(9,AG14:AG114)</f>
        <v>345031.94384512736</v>
      </c>
      <c r="AH3" s="693">
        <f t="shared" ref="AH3:CS3" ca="1" si="0">SUBTOTAL(9,AH14:AH114)</f>
        <v>2358605.9114583312</v>
      </c>
      <c r="AI3" s="693">
        <f t="shared" ca="1" si="0"/>
        <v>3500287.9627403817</v>
      </c>
      <c r="AJ3" s="693">
        <f t="shared" ca="1" si="0"/>
        <v>542449.50120192231</v>
      </c>
      <c r="AK3" s="693">
        <f t="shared" ca="1" si="0"/>
        <v>634243.09094551241</v>
      </c>
      <c r="AL3" s="693">
        <f t="shared" ca="1" si="0"/>
        <v>718541.08774038404</v>
      </c>
      <c r="AM3" s="693">
        <f t="shared" ca="1" si="0"/>
        <v>718541.08774038404</v>
      </c>
      <c r="AN3" s="693">
        <f t="shared" ca="1" si="0"/>
        <v>370428.90825320513</v>
      </c>
      <c r="AO3" s="693">
        <f t="shared" ca="1" si="0"/>
        <v>370428.90825320513</v>
      </c>
      <c r="AP3" s="693">
        <f t="shared" ca="1" si="0"/>
        <v>370428.90825320513</v>
      </c>
      <c r="AQ3" s="693">
        <f t="shared" ca="1" si="0"/>
        <v>369410.95953525638</v>
      </c>
      <c r="AR3" s="693">
        <f t="shared" ca="1" si="0"/>
        <v>369410.95953525638</v>
      </c>
      <c r="AS3" s="693">
        <f t="shared" ca="1" si="0"/>
        <v>632755.96427781973</v>
      </c>
      <c r="AT3" s="693">
        <f t="shared" ca="1" si="0"/>
        <v>650582.75440705114</v>
      </c>
      <c r="AU3" s="693">
        <f t="shared" ca="1" si="0"/>
        <v>402203.26722756401</v>
      </c>
      <c r="AV3" s="693">
        <f t="shared" ca="1" si="0"/>
        <v>414931.48641826928</v>
      </c>
      <c r="AW3" s="693">
        <f t="shared" ca="1" si="0"/>
        <v>414931.48641826928</v>
      </c>
      <c r="AX3" s="693">
        <f t="shared" ca="1" si="0"/>
        <v>376799.1787259616</v>
      </c>
      <c r="AY3" s="693">
        <f t="shared" ca="1" si="0"/>
        <v>376799.1787259616</v>
      </c>
      <c r="AZ3" s="693">
        <f t="shared" ca="1" si="0"/>
        <v>376799.1787259616</v>
      </c>
      <c r="BA3" s="693">
        <f t="shared" ca="1" si="0"/>
        <v>376799.1787259616</v>
      </c>
      <c r="BB3" s="693">
        <f t="shared" ca="1" si="0"/>
        <v>376799.1787259616</v>
      </c>
      <c r="BC3" s="693">
        <f t="shared" ca="1" si="0"/>
        <v>376799.1787259616</v>
      </c>
      <c r="BD3" s="693">
        <f t="shared" ca="1" si="0"/>
        <v>376799.1787259616</v>
      </c>
      <c r="BE3" s="693">
        <f t="shared" ca="1" si="0"/>
        <v>645411.0835633761</v>
      </c>
      <c r="BF3" s="693">
        <f t="shared" ca="1" si="0"/>
        <v>639514.56334134622</v>
      </c>
      <c r="BG3" s="693">
        <f t="shared" ca="1" si="0"/>
        <v>376799.1787259616</v>
      </c>
      <c r="BH3" s="693">
        <f t="shared" ca="1" si="0"/>
        <v>384335.16230048076</v>
      </c>
      <c r="BI3" s="693">
        <f t="shared" ca="1" si="0"/>
        <v>384335.16230048076</v>
      </c>
      <c r="BJ3" s="693">
        <f t="shared" ca="1" si="0"/>
        <v>384335.16230048076</v>
      </c>
      <c r="BK3" s="693">
        <f t="shared" ca="1" si="0"/>
        <v>384335.16230048076</v>
      </c>
      <c r="BL3" s="693">
        <f t="shared" ca="1" si="0"/>
        <v>384335.16230048076</v>
      </c>
      <c r="BM3" s="693">
        <f t="shared" ca="1" si="0"/>
        <v>384335.16230048076</v>
      </c>
      <c r="BN3" s="693">
        <f t="shared" ca="1" si="0"/>
        <v>384335.16230048076</v>
      </c>
      <c r="BO3" s="693">
        <f t="shared" ca="1" si="0"/>
        <v>384335.16230048076</v>
      </c>
      <c r="BP3" s="693">
        <f t="shared" ca="1" si="0"/>
        <v>384335.16230048076</v>
      </c>
      <c r="BQ3" s="693">
        <f t="shared" ca="1" si="0"/>
        <v>658319.30523464351</v>
      </c>
      <c r="BR3" s="693">
        <f t="shared" ca="1" si="0"/>
        <v>1426439.5212748395</v>
      </c>
      <c r="BS3" s="693">
        <f t="shared" ca="1" si="0"/>
        <v>384335.16230048076</v>
      </c>
      <c r="BT3" s="693">
        <f t="shared" ca="1" si="0"/>
        <v>392021.86554649036</v>
      </c>
      <c r="BU3" s="693">
        <f t="shared" ca="1" si="0"/>
        <v>392021.86554649036</v>
      </c>
      <c r="BV3" s="693">
        <f t="shared" ca="1" si="0"/>
        <v>392021.86554649036</v>
      </c>
      <c r="BW3" s="693">
        <f t="shared" ca="1" si="0"/>
        <v>392021.86554649036</v>
      </c>
      <c r="BX3" s="693">
        <f t="shared" ca="1" si="0"/>
        <v>392021.86554649036</v>
      </c>
      <c r="BY3" s="693">
        <f t="shared" ca="1" si="0"/>
        <v>392021.86554649036</v>
      </c>
      <c r="BZ3" s="693">
        <f t="shared" ca="1" si="0"/>
        <v>392021.86554649036</v>
      </c>
      <c r="CA3" s="693">
        <f t="shared" ca="1" si="0"/>
        <v>392021.86554649036</v>
      </c>
      <c r="CB3" s="693">
        <f t="shared" ca="1" si="0"/>
        <v>392021.86554649036</v>
      </c>
      <c r="CC3" s="693">
        <f t="shared" ca="1" si="0"/>
        <v>671485.69133933634</v>
      </c>
      <c r="CD3" s="693">
        <f t="shared" ca="1" si="0"/>
        <v>513501.45939264417</v>
      </c>
      <c r="CE3" s="693">
        <f t="shared" ca="1" si="0"/>
        <v>392021.86554649036</v>
      </c>
      <c r="CF3" s="693">
        <f t="shared" ca="1" si="0"/>
        <v>399862.30285742017</v>
      </c>
      <c r="CG3" s="693">
        <f t="shared" ca="1" si="0"/>
        <v>399862.30285742017</v>
      </c>
      <c r="CH3" s="693">
        <f t="shared" ca="1" si="0"/>
        <v>399862.30285742017</v>
      </c>
      <c r="CI3" s="693">
        <f t="shared" ca="1" si="0"/>
        <v>399862.30285742017</v>
      </c>
      <c r="CJ3" s="693">
        <f t="shared" ca="1" si="0"/>
        <v>399862.30285742017</v>
      </c>
      <c r="CK3" s="693">
        <f t="shared" ca="1" si="0"/>
        <v>399862.30285742017</v>
      </c>
      <c r="CL3" s="693">
        <f t="shared" ca="1" si="0"/>
        <v>399862.30285742017</v>
      </c>
      <c r="CM3" s="693">
        <f t="shared" ca="1" si="0"/>
        <v>399862.30285742017</v>
      </c>
      <c r="CN3" s="693">
        <f t="shared" ca="1" si="0"/>
        <v>399862.30285742017</v>
      </c>
      <c r="CO3" s="693">
        <f t="shared" ca="1" si="0"/>
        <v>684915.40516612306</v>
      </c>
      <c r="CP3" s="693">
        <f t="shared" ca="1" si="0"/>
        <v>430839.59928818943</v>
      </c>
      <c r="CQ3" s="693">
        <f t="shared" ca="1" si="0"/>
        <v>399862.30285742017</v>
      </c>
      <c r="CR3" s="693">
        <f t="shared" ca="1" si="0"/>
        <v>407859.54891456856</v>
      </c>
      <c r="CS3" s="693">
        <f t="shared" ca="1" si="0"/>
        <v>407859.54891456856</v>
      </c>
      <c r="CT3" s="693">
        <f t="shared" ref="CT3:EX3" ca="1" si="1">SUBTOTAL(9,CT14:CT114)</f>
        <v>0</v>
      </c>
      <c r="CU3" s="693">
        <f t="shared" ca="1" si="1"/>
        <v>0</v>
      </c>
      <c r="CV3" s="693">
        <f t="shared" ca="1" si="1"/>
        <v>0</v>
      </c>
      <c r="CW3" s="693">
        <f t="shared" ca="1" si="1"/>
        <v>0</v>
      </c>
      <c r="CX3" s="693">
        <f t="shared" ca="1" si="1"/>
        <v>0</v>
      </c>
      <c r="CY3" s="693">
        <f t="shared" ca="1" si="1"/>
        <v>0</v>
      </c>
      <c r="CZ3" s="693">
        <f t="shared" ca="1" si="1"/>
        <v>0</v>
      </c>
      <c r="DA3" s="693">
        <f t="shared" ca="1" si="1"/>
        <v>0</v>
      </c>
      <c r="DB3" s="693">
        <f t="shared" ca="1" si="1"/>
        <v>0</v>
      </c>
      <c r="DC3" s="693">
        <f t="shared" ca="1" si="1"/>
        <v>0</v>
      </c>
      <c r="DD3" s="693">
        <f t="shared" ca="1" si="1"/>
        <v>0</v>
      </c>
      <c r="DE3" s="693">
        <f t="shared" ca="1" si="1"/>
        <v>0</v>
      </c>
      <c r="DF3" s="693">
        <f t="shared" ca="1" si="1"/>
        <v>0</v>
      </c>
      <c r="DG3" s="693">
        <f t="shared" ca="1" si="1"/>
        <v>0</v>
      </c>
      <c r="DH3" s="693">
        <f t="shared" ca="1" si="1"/>
        <v>0</v>
      </c>
      <c r="DI3" s="693">
        <f t="shared" ca="1" si="1"/>
        <v>0</v>
      </c>
      <c r="DJ3" s="693">
        <f t="shared" ca="1" si="1"/>
        <v>0</v>
      </c>
      <c r="DK3" s="693">
        <f t="shared" ca="1" si="1"/>
        <v>0</v>
      </c>
      <c r="DL3" s="693">
        <f t="shared" ca="1" si="1"/>
        <v>0</v>
      </c>
      <c r="DM3" s="693">
        <f t="shared" ca="1" si="1"/>
        <v>0</v>
      </c>
      <c r="DN3" s="693">
        <f t="shared" ca="1" si="1"/>
        <v>0</v>
      </c>
      <c r="DO3" s="693">
        <f t="shared" ca="1" si="1"/>
        <v>0</v>
      </c>
      <c r="DP3" s="693">
        <f t="shared" ca="1" si="1"/>
        <v>0</v>
      </c>
      <c r="DQ3" s="693">
        <f t="shared" ca="1" si="1"/>
        <v>0</v>
      </c>
      <c r="DR3" s="693">
        <f t="shared" ca="1" si="1"/>
        <v>0</v>
      </c>
      <c r="DS3" s="693">
        <f t="shared" ca="1" si="1"/>
        <v>0</v>
      </c>
      <c r="DT3" s="693">
        <f t="shared" ca="1" si="1"/>
        <v>0</v>
      </c>
      <c r="DU3" s="693">
        <f t="shared" ca="1" si="1"/>
        <v>0</v>
      </c>
      <c r="DV3" s="693">
        <f t="shared" ca="1" si="1"/>
        <v>0</v>
      </c>
      <c r="DW3" s="693">
        <f t="shared" ca="1" si="1"/>
        <v>0</v>
      </c>
      <c r="DX3" s="693">
        <f t="shared" ca="1" si="1"/>
        <v>0</v>
      </c>
      <c r="DY3" s="693">
        <f t="shared" ca="1" si="1"/>
        <v>0</v>
      </c>
      <c r="DZ3" s="693">
        <f t="shared" ca="1" si="1"/>
        <v>0</v>
      </c>
      <c r="EA3" s="693">
        <f t="shared" ca="1" si="1"/>
        <v>0</v>
      </c>
      <c r="EB3" s="693">
        <f t="shared" ca="1" si="1"/>
        <v>0</v>
      </c>
      <c r="EC3" s="693">
        <f t="shared" ca="1" si="1"/>
        <v>0</v>
      </c>
      <c r="ED3" s="693">
        <f t="shared" ca="1" si="1"/>
        <v>0</v>
      </c>
      <c r="EE3" s="693">
        <f t="shared" ca="1" si="1"/>
        <v>0</v>
      </c>
      <c r="EF3" s="693">
        <f t="shared" ca="1" si="1"/>
        <v>0</v>
      </c>
      <c r="EG3" s="693">
        <f t="shared" ca="1" si="1"/>
        <v>0</v>
      </c>
      <c r="EH3" s="693">
        <f t="shared" ca="1" si="1"/>
        <v>0</v>
      </c>
      <c r="EI3" s="693">
        <f t="shared" ca="1" si="1"/>
        <v>0</v>
      </c>
      <c r="EJ3" s="693">
        <f t="shared" ca="1" si="1"/>
        <v>0</v>
      </c>
      <c r="EK3" s="693">
        <f t="shared" ca="1" si="1"/>
        <v>0</v>
      </c>
      <c r="EL3" s="693">
        <f t="shared" ca="1" si="1"/>
        <v>0</v>
      </c>
      <c r="EM3" s="693">
        <f t="shared" ca="1" si="1"/>
        <v>0</v>
      </c>
      <c r="EN3" s="693">
        <f t="shared" ca="1" si="1"/>
        <v>0</v>
      </c>
      <c r="EO3" s="693">
        <f t="shared" ca="1" si="1"/>
        <v>0</v>
      </c>
      <c r="EP3" s="693">
        <f t="shared" ca="1" si="1"/>
        <v>0</v>
      </c>
      <c r="EQ3" s="693">
        <f t="shared" ca="1" si="1"/>
        <v>0</v>
      </c>
      <c r="ER3" s="693">
        <f t="shared" ca="1" si="1"/>
        <v>0</v>
      </c>
      <c r="ES3" s="693">
        <f t="shared" ca="1" si="1"/>
        <v>0</v>
      </c>
      <c r="ET3" s="693">
        <f t="shared" ca="1" si="1"/>
        <v>0</v>
      </c>
      <c r="EU3" s="693">
        <f t="shared" ca="1" si="1"/>
        <v>0</v>
      </c>
      <c r="EV3" s="693">
        <f t="shared" ca="1" si="1"/>
        <v>0</v>
      </c>
      <c r="EW3" s="693">
        <f t="shared" ca="1" si="1"/>
        <v>0</v>
      </c>
      <c r="EX3" s="693">
        <f t="shared" ca="1" si="1"/>
        <v>0</v>
      </c>
      <c r="EY3" s="612"/>
      <c r="FK3" s="612"/>
      <c r="FL3" s="86"/>
      <c r="FM3" s="86"/>
      <c r="FN3" s="612"/>
    </row>
    <row r="4" spans="1:170">
      <c r="A4" s="86" t="str">
        <f ca="1">MID(CELL("filename",A1),FIND("]",CELL("filename",A1))+1, LEN(CELL("filename",A1))-FIND("]",CELL("filename",A1)))</f>
        <v>Cost Plus</v>
      </c>
      <c r="D4" s="232"/>
      <c r="E4" s="158"/>
      <c r="AA4" s="614"/>
      <c r="AB4" s="146"/>
      <c r="AC4" s="146"/>
      <c r="AD4" s="160"/>
      <c r="AE4" s="615"/>
      <c r="EY4" s="612"/>
      <c r="FK4" s="612"/>
      <c r="FL4" s="86"/>
      <c r="FM4" s="86"/>
      <c r="FN4" s="612"/>
    </row>
    <row r="5" spans="1:170">
      <c r="A5" s="128"/>
      <c r="D5" s="232"/>
      <c r="E5" s="158"/>
      <c r="AD5" s="160"/>
      <c r="AE5" s="158" t="s">
        <v>2034</v>
      </c>
      <c r="AF5" s="312" t="str">
        <f t="shared" ref="AF5:BK5" si="2">AnnSum</f>
        <v>Year 0</v>
      </c>
      <c r="AG5" s="312" t="str">
        <f t="shared" si="2"/>
        <v>Year 0</v>
      </c>
      <c r="AH5" s="257" t="str">
        <f t="shared" si="2"/>
        <v>Year 0</v>
      </c>
      <c r="AI5" s="257" t="str">
        <f t="shared" si="2"/>
        <v>Q1</v>
      </c>
      <c r="AJ5" s="257" t="str">
        <f t="shared" si="2"/>
        <v>Q1</v>
      </c>
      <c r="AK5" s="257" t="str">
        <f t="shared" si="2"/>
        <v>Q1</v>
      </c>
      <c r="AL5" s="257" t="str">
        <f t="shared" si="2"/>
        <v>Q2</v>
      </c>
      <c r="AM5" s="257" t="str">
        <f t="shared" si="2"/>
        <v>Q2</v>
      </c>
      <c r="AN5" s="257" t="str">
        <f t="shared" si="2"/>
        <v>Q2</v>
      </c>
      <c r="AO5" s="257" t="str">
        <f t="shared" si="2"/>
        <v>Q3</v>
      </c>
      <c r="AP5" s="257" t="str">
        <f t="shared" si="2"/>
        <v>Q3</v>
      </c>
      <c r="AQ5" s="257" t="str">
        <f t="shared" si="2"/>
        <v>Q3</v>
      </c>
      <c r="AR5" s="257" t="str">
        <f t="shared" si="2"/>
        <v>Q4</v>
      </c>
      <c r="AS5" s="257" t="str">
        <f t="shared" si="2"/>
        <v>Q4</v>
      </c>
      <c r="AT5" s="257" t="str">
        <f t="shared" si="2"/>
        <v>Q4</v>
      </c>
      <c r="AU5" s="257" t="str">
        <f t="shared" si="2"/>
        <v>Year 2</v>
      </c>
      <c r="AV5" s="257" t="str">
        <f t="shared" si="2"/>
        <v>Year 2</v>
      </c>
      <c r="AW5" s="257" t="str">
        <f t="shared" si="2"/>
        <v>Year 2</v>
      </c>
      <c r="AX5" s="257" t="str">
        <f t="shared" si="2"/>
        <v>Year 2</v>
      </c>
      <c r="AY5" s="257" t="str">
        <f t="shared" si="2"/>
        <v>Year 2</v>
      </c>
      <c r="AZ5" s="257" t="str">
        <f t="shared" si="2"/>
        <v>Year 2</v>
      </c>
      <c r="BA5" s="257" t="str">
        <f t="shared" si="2"/>
        <v>Year 2</v>
      </c>
      <c r="BB5" s="257" t="str">
        <f t="shared" si="2"/>
        <v>Year 2</v>
      </c>
      <c r="BC5" s="257" t="str">
        <f t="shared" si="2"/>
        <v>Year 2</v>
      </c>
      <c r="BD5" s="257" t="str">
        <f t="shared" si="2"/>
        <v>Year 2</v>
      </c>
      <c r="BE5" s="257" t="str">
        <f t="shared" si="2"/>
        <v>Year 2</v>
      </c>
      <c r="BF5" s="257" t="str">
        <f t="shared" si="2"/>
        <v>Year 2</v>
      </c>
      <c r="BG5" s="257" t="str">
        <f t="shared" si="2"/>
        <v>Year 3</v>
      </c>
      <c r="BH5" s="257" t="str">
        <f t="shared" si="2"/>
        <v>Year 3</v>
      </c>
      <c r="BI5" s="257" t="str">
        <f t="shared" si="2"/>
        <v>Year 3</v>
      </c>
      <c r="BJ5" s="257" t="str">
        <f t="shared" si="2"/>
        <v>Year 3</v>
      </c>
      <c r="BK5" s="257" t="str">
        <f t="shared" si="2"/>
        <v>Year 3</v>
      </c>
      <c r="BL5" s="257" t="str">
        <f t="shared" ref="BL5:CQ5" si="3">AnnSum</f>
        <v>Year 3</v>
      </c>
      <c r="BM5" s="257" t="str">
        <f t="shared" si="3"/>
        <v>Year 3</v>
      </c>
      <c r="BN5" s="257" t="str">
        <f t="shared" si="3"/>
        <v>Year 3</v>
      </c>
      <c r="BO5" s="257" t="str">
        <f t="shared" si="3"/>
        <v>Year 3</v>
      </c>
      <c r="BP5" s="257" t="str">
        <f t="shared" si="3"/>
        <v>Year 3</v>
      </c>
      <c r="BQ5" s="257" t="str">
        <f t="shared" si="3"/>
        <v>Year 3</v>
      </c>
      <c r="BR5" s="257" t="str">
        <f t="shared" si="3"/>
        <v>Year 3</v>
      </c>
      <c r="BS5" s="257" t="str">
        <f t="shared" si="3"/>
        <v>Year 4</v>
      </c>
      <c r="BT5" s="257" t="str">
        <f t="shared" si="3"/>
        <v>Year 4</v>
      </c>
      <c r="BU5" s="257" t="str">
        <f t="shared" si="3"/>
        <v>Year 4</v>
      </c>
      <c r="BV5" s="257" t="str">
        <f t="shared" si="3"/>
        <v>Year 4</v>
      </c>
      <c r="BW5" s="257" t="str">
        <f t="shared" si="3"/>
        <v>Year 4</v>
      </c>
      <c r="BX5" s="257" t="str">
        <f t="shared" si="3"/>
        <v>Year 4</v>
      </c>
      <c r="BY5" s="257" t="str">
        <f t="shared" si="3"/>
        <v>Year 4</v>
      </c>
      <c r="BZ5" s="257" t="str">
        <f t="shared" si="3"/>
        <v>Year 4</v>
      </c>
      <c r="CA5" s="257" t="str">
        <f t="shared" si="3"/>
        <v>Year 4</v>
      </c>
      <c r="CB5" s="257" t="str">
        <f t="shared" si="3"/>
        <v>Year 4</v>
      </c>
      <c r="CC5" s="257" t="str">
        <f t="shared" si="3"/>
        <v>Year 4</v>
      </c>
      <c r="CD5" s="257" t="str">
        <f t="shared" si="3"/>
        <v>Year 4</v>
      </c>
      <c r="CE5" s="257" t="str">
        <f t="shared" si="3"/>
        <v>Year 5</v>
      </c>
      <c r="CF5" s="257" t="str">
        <f t="shared" si="3"/>
        <v>Year 5</v>
      </c>
      <c r="CG5" s="257" t="str">
        <f t="shared" si="3"/>
        <v>Year 5</v>
      </c>
      <c r="CH5" s="257" t="str">
        <f t="shared" si="3"/>
        <v>Year 5</v>
      </c>
      <c r="CI5" s="257" t="str">
        <f t="shared" si="3"/>
        <v>Year 5</v>
      </c>
      <c r="CJ5" s="257" t="str">
        <f t="shared" si="3"/>
        <v>Year 5</v>
      </c>
      <c r="CK5" s="257" t="str">
        <f t="shared" si="3"/>
        <v>Year 5</v>
      </c>
      <c r="CL5" s="257" t="str">
        <f t="shared" si="3"/>
        <v>Year 5</v>
      </c>
      <c r="CM5" s="257" t="str">
        <f t="shared" si="3"/>
        <v>Year 5</v>
      </c>
      <c r="CN5" s="257" t="str">
        <f t="shared" si="3"/>
        <v>Year 5</v>
      </c>
      <c r="CO5" s="257" t="str">
        <f t="shared" si="3"/>
        <v>Year 5</v>
      </c>
      <c r="CP5" s="257" t="str">
        <f t="shared" si="3"/>
        <v>Year 5</v>
      </c>
      <c r="CQ5" s="257" t="str">
        <f t="shared" si="3"/>
        <v>Year 6</v>
      </c>
      <c r="CR5" s="257" t="str">
        <f t="shared" ref="CR5:DW5" si="4">AnnSum</f>
        <v>Year 6</v>
      </c>
      <c r="CS5" s="257" t="str">
        <f t="shared" si="4"/>
        <v>Year 6</v>
      </c>
      <c r="CT5" s="257" t="str">
        <f t="shared" si="4"/>
        <v>Year 6</v>
      </c>
      <c r="CU5" s="257" t="str">
        <f t="shared" si="4"/>
        <v>Year 6</v>
      </c>
      <c r="CV5" s="257" t="str">
        <f t="shared" si="4"/>
        <v>Year 6</v>
      </c>
      <c r="CW5" s="257" t="str">
        <f t="shared" si="4"/>
        <v>Year 6</v>
      </c>
      <c r="CX5" s="257" t="str">
        <f t="shared" si="4"/>
        <v>Year 6</v>
      </c>
      <c r="CY5" s="257" t="str">
        <f t="shared" si="4"/>
        <v>Year 6</v>
      </c>
      <c r="CZ5" s="257" t="str">
        <f t="shared" si="4"/>
        <v>Year 6</v>
      </c>
      <c r="DA5" s="257" t="str">
        <f t="shared" si="4"/>
        <v>Year 6</v>
      </c>
      <c r="DB5" s="257" t="str">
        <f t="shared" si="4"/>
        <v>Year 6</v>
      </c>
      <c r="DC5" s="257" t="str">
        <f t="shared" si="4"/>
        <v>Year 7</v>
      </c>
      <c r="DD5" s="257" t="str">
        <f t="shared" si="4"/>
        <v>Year 7</v>
      </c>
      <c r="DE5" s="257" t="str">
        <f t="shared" si="4"/>
        <v>Year 7</v>
      </c>
      <c r="DF5" s="257" t="str">
        <f t="shared" si="4"/>
        <v>Year 7</v>
      </c>
      <c r="DG5" s="257" t="str">
        <f t="shared" si="4"/>
        <v>Year 7</v>
      </c>
      <c r="DH5" s="257" t="str">
        <f t="shared" si="4"/>
        <v>Year 7</v>
      </c>
      <c r="DI5" s="257" t="str">
        <f t="shared" si="4"/>
        <v>Year 7</v>
      </c>
      <c r="DJ5" s="257" t="str">
        <f t="shared" si="4"/>
        <v>Year 7</v>
      </c>
      <c r="DK5" s="257" t="str">
        <f t="shared" si="4"/>
        <v>Year 7</v>
      </c>
      <c r="DL5" s="257" t="str">
        <f t="shared" si="4"/>
        <v>Year 7</v>
      </c>
      <c r="DM5" s="257" t="str">
        <f t="shared" si="4"/>
        <v>Year 7</v>
      </c>
      <c r="DN5" s="257" t="str">
        <f t="shared" si="4"/>
        <v>Year 7</v>
      </c>
      <c r="DO5" s="257" t="str">
        <f t="shared" si="4"/>
        <v>Year 8</v>
      </c>
      <c r="DP5" s="257" t="str">
        <f t="shared" si="4"/>
        <v>Year 8</v>
      </c>
      <c r="DQ5" s="257" t="str">
        <f t="shared" si="4"/>
        <v>Year 8</v>
      </c>
      <c r="DR5" s="257" t="str">
        <f t="shared" si="4"/>
        <v>Year 8</v>
      </c>
      <c r="DS5" s="257" t="str">
        <f t="shared" si="4"/>
        <v>Year 8</v>
      </c>
      <c r="DT5" s="257" t="str">
        <f t="shared" si="4"/>
        <v>Year 8</v>
      </c>
      <c r="DU5" s="257" t="str">
        <f t="shared" si="4"/>
        <v>Year 8</v>
      </c>
      <c r="DV5" s="257" t="str">
        <f t="shared" si="4"/>
        <v>Year 8</v>
      </c>
      <c r="DW5" s="257" t="str">
        <f t="shared" si="4"/>
        <v>Year 8</v>
      </c>
      <c r="DX5" s="257" t="str">
        <f t="shared" ref="DX5:EX5" si="5">AnnSum</f>
        <v>Year 8</v>
      </c>
      <c r="DY5" s="257" t="str">
        <f t="shared" si="5"/>
        <v>Year 8</v>
      </c>
      <c r="DZ5" s="257" t="str">
        <f t="shared" si="5"/>
        <v>Year 8</v>
      </c>
      <c r="EA5" s="257" t="str">
        <f t="shared" si="5"/>
        <v>Year 9</v>
      </c>
      <c r="EB5" s="257" t="str">
        <f t="shared" si="5"/>
        <v>Year 9</v>
      </c>
      <c r="EC5" s="257" t="str">
        <f t="shared" si="5"/>
        <v>Year 9</v>
      </c>
      <c r="ED5" s="257" t="str">
        <f t="shared" si="5"/>
        <v>Year 9</v>
      </c>
      <c r="EE5" s="257" t="str">
        <f t="shared" si="5"/>
        <v>Year 9</v>
      </c>
      <c r="EF5" s="257" t="str">
        <f t="shared" si="5"/>
        <v>Year 9</v>
      </c>
      <c r="EG5" s="257" t="str">
        <f t="shared" si="5"/>
        <v>Year 9</v>
      </c>
      <c r="EH5" s="257" t="str">
        <f t="shared" si="5"/>
        <v>Year 9</v>
      </c>
      <c r="EI5" s="257" t="str">
        <f t="shared" si="5"/>
        <v>Year 9</v>
      </c>
      <c r="EJ5" s="257" t="str">
        <f t="shared" si="5"/>
        <v>Year 9</v>
      </c>
      <c r="EK5" s="257" t="str">
        <f t="shared" si="5"/>
        <v>Year 9</v>
      </c>
      <c r="EL5" s="257" t="str">
        <f t="shared" si="5"/>
        <v>Year 9</v>
      </c>
      <c r="EM5" s="257" t="str">
        <f t="shared" si="5"/>
        <v>Year 10</v>
      </c>
      <c r="EN5" s="257" t="str">
        <f t="shared" si="5"/>
        <v>Year 10</v>
      </c>
      <c r="EO5" s="257" t="str">
        <f t="shared" si="5"/>
        <v>Year 10</v>
      </c>
      <c r="EP5" s="257" t="str">
        <f t="shared" si="5"/>
        <v>Year 10</v>
      </c>
      <c r="EQ5" s="257" t="str">
        <f t="shared" si="5"/>
        <v>Year 10</v>
      </c>
      <c r="ER5" s="257" t="str">
        <f t="shared" si="5"/>
        <v>Year 10</v>
      </c>
      <c r="ES5" s="257" t="str">
        <f t="shared" si="5"/>
        <v>Year 10</v>
      </c>
      <c r="ET5" s="257" t="str">
        <f t="shared" si="5"/>
        <v>Year 10</v>
      </c>
      <c r="EU5" s="257" t="str">
        <f t="shared" si="5"/>
        <v>Year 10</v>
      </c>
      <c r="EV5" s="257" t="str">
        <f t="shared" si="5"/>
        <v>Year 10</v>
      </c>
      <c r="EW5" s="257" t="str">
        <f t="shared" si="5"/>
        <v>Year 10</v>
      </c>
      <c r="EX5" s="259" t="str">
        <f t="shared" si="5"/>
        <v>Year 10</v>
      </c>
      <c r="EY5" s="612"/>
      <c r="FK5" s="612"/>
      <c r="FL5" s="86"/>
      <c r="FM5" s="863">
        <f>IF(COUNTA(SCENE10)-COUNTA(PeriodNoMth)&lt;&gt;0,1,0)</f>
        <v>0</v>
      </c>
      <c r="FN5" s="612"/>
    </row>
    <row r="6" spans="1:170">
      <c r="D6" s="232"/>
      <c r="E6" s="158"/>
      <c r="AD6" s="160"/>
      <c r="AE6" s="158" t="s">
        <v>2017</v>
      </c>
      <c r="AF6" s="266">
        <f t="shared" ref="AF6:CQ6" si="6">DateFromMth</f>
        <v>39722</v>
      </c>
      <c r="AG6" s="267">
        <f t="shared" si="6"/>
        <v>39753</v>
      </c>
      <c r="AH6" s="268">
        <f t="shared" si="6"/>
        <v>39783</v>
      </c>
      <c r="AI6" s="268">
        <f t="shared" si="6"/>
        <v>39814</v>
      </c>
      <c r="AJ6" s="268">
        <f t="shared" si="6"/>
        <v>39845</v>
      </c>
      <c r="AK6" s="268">
        <f t="shared" si="6"/>
        <v>39873</v>
      </c>
      <c r="AL6" s="268">
        <f t="shared" si="6"/>
        <v>39904</v>
      </c>
      <c r="AM6" s="268">
        <f t="shared" si="6"/>
        <v>39934</v>
      </c>
      <c r="AN6" s="268">
        <f t="shared" si="6"/>
        <v>39965</v>
      </c>
      <c r="AO6" s="268">
        <f t="shared" si="6"/>
        <v>39995</v>
      </c>
      <c r="AP6" s="268">
        <f t="shared" si="6"/>
        <v>40026</v>
      </c>
      <c r="AQ6" s="268">
        <f t="shared" si="6"/>
        <v>40057</v>
      </c>
      <c r="AR6" s="268">
        <f t="shared" si="6"/>
        <v>40087</v>
      </c>
      <c r="AS6" s="268">
        <f t="shared" si="6"/>
        <v>40118</v>
      </c>
      <c r="AT6" s="268">
        <f t="shared" si="6"/>
        <v>40148</v>
      </c>
      <c r="AU6" s="268">
        <f t="shared" si="6"/>
        <v>40179</v>
      </c>
      <c r="AV6" s="268">
        <f t="shared" si="6"/>
        <v>40210</v>
      </c>
      <c r="AW6" s="268">
        <f t="shared" si="6"/>
        <v>40238</v>
      </c>
      <c r="AX6" s="268">
        <f t="shared" si="6"/>
        <v>40269</v>
      </c>
      <c r="AY6" s="268">
        <f t="shared" si="6"/>
        <v>40299</v>
      </c>
      <c r="AZ6" s="268">
        <f t="shared" si="6"/>
        <v>40330</v>
      </c>
      <c r="BA6" s="268">
        <f t="shared" si="6"/>
        <v>40360</v>
      </c>
      <c r="BB6" s="268">
        <f t="shared" si="6"/>
        <v>40391</v>
      </c>
      <c r="BC6" s="268">
        <f t="shared" si="6"/>
        <v>40422</v>
      </c>
      <c r="BD6" s="268">
        <f t="shared" si="6"/>
        <v>40452</v>
      </c>
      <c r="BE6" s="268">
        <f t="shared" si="6"/>
        <v>40483</v>
      </c>
      <c r="BF6" s="268">
        <f t="shared" si="6"/>
        <v>40513</v>
      </c>
      <c r="BG6" s="268">
        <f t="shared" si="6"/>
        <v>40544</v>
      </c>
      <c r="BH6" s="268">
        <f t="shared" si="6"/>
        <v>40575</v>
      </c>
      <c r="BI6" s="268">
        <f t="shared" si="6"/>
        <v>40603</v>
      </c>
      <c r="BJ6" s="268">
        <f t="shared" si="6"/>
        <v>40634</v>
      </c>
      <c r="BK6" s="268">
        <f t="shared" si="6"/>
        <v>40664</v>
      </c>
      <c r="BL6" s="268">
        <f t="shared" si="6"/>
        <v>40695</v>
      </c>
      <c r="BM6" s="268">
        <f t="shared" si="6"/>
        <v>40725</v>
      </c>
      <c r="BN6" s="268">
        <f t="shared" si="6"/>
        <v>40756</v>
      </c>
      <c r="BO6" s="268">
        <f t="shared" si="6"/>
        <v>40787</v>
      </c>
      <c r="BP6" s="268">
        <f t="shared" si="6"/>
        <v>40817</v>
      </c>
      <c r="BQ6" s="268">
        <f t="shared" si="6"/>
        <v>40848</v>
      </c>
      <c r="BR6" s="268">
        <f t="shared" si="6"/>
        <v>40878</v>
      </c>
      <c r="BS6" s="268">
        <f t="shared" si="6"/>
        <v>40909</v>
      </c>
      <c r="BT6" s="268">
        <f t="shared" si="6"/>
        <v>40940</v>
      </c>
      <c r="BU6" s="268">
        <f t="shared" si="6"/>
        <v>40969</v>
      </c>
      <c r="BV6" s="268">
        <f t="shared" si="6"/>
        <v>41000</v>
      </c>
      <c r="BW6" s="268">
        <f t="shared" si="6"/>
        <v>41030</v>
      </c>
      <c r="BX6" s="268">
        <f t="shared" si="6"/>
        <v>41061</v>
      </c>
      <c r="BY6" s="268">
        <f t="shared" si="6"/>
        <v>41091</v>
      </c>
      <c r="BZ6" s="268">
        <f t="shared" si="6"/>
        <v>41122</v>
      </c>
      <c r="CA6" s="268">
        <f t="shared" si="6"/>
        <v>41153</v>
      </c>
      <c r="CB6" s="268">
        <f t="shared" si="6"/>
        <v>41183</v>
      </c>
      <c r="CC6" s="268">
        <f t="shared" si="6"/>
        <v>41214</v>
      </c>
      <c r="CD6" s="268">
        <f t="shared" si="6"/>
        <v>41244</v>
      </c>
      <c r="CE6" s="268">
        <f t="shared" si="6"/>
        <v>41275</v>
      </c>
      <c r="CF6" s="268">
        <f t="shared" si="6"/>
        <v>41306</v>
      </c>
      <c r="CG6" s="268">
        <f t="shared" si="6"/>
        <v>41334</v>
      </c>
      <c r="CH6" s="268">
        <f t="shared" si="6"/>
        <v>41365</v>
      </c>
      <c r="CI6" s="268">
        <f t="shared" si="6"/>
        <v>41395</v>
      </c>
      <c r="CJ6" s="268">
        <f t="shared" si="6"/>
        <v>41426</v>
      </c>
      <c r="CK6" s="268">
        <f t="shared" si="6"/>
        <v>41456</v>
      </c>
      <c r="CL6" s="268">
        <f t="shared" si="6"/>
        <v>41487</v>
      </c>
      <c r="CM6" s="268">
        <f t="shared" si="6"/>
        <v>41518</v>
      </c>
      <c r="CN6" s="268">
        <f t="shared" si="6"/>
        <v>41548</v>
      </c>
      <c r="CO6" s="268">
        <f t="shared" si="6"/>
        <v>41579</v>
      </c>
      <c r="CP6" s="268">
        <f t="shared" si="6"/>
        <v>41609</v>
      </c>
      <c r="CQ6" s="268">
        <f t="shared" si="6"/>
        <v>41640</v>
      </c>
      <c r="CR6" s="268">
        <f t="shared" ref="CR6:EX6" si="7">DateFromMth</f>
        <v>41671</v>
      </c>
      <c r="CS6" s="268">
        <f t="shared" si="7"/>
        <v>41699</v>
      </c>
      <c r="CT6" s="268">
        <f t="shared" si="7"/>
        <v>41730</v>
      </c>
      <c r="CU6" s="268">
        <f t="shared" si="7"/>
        <v>41760</v>
      </c>
      <c r="CV6" s="268">
        <f t="shared" si="7"/>
        <v>41791</v>
      </c>
      <c r="CW6" s="268">
        <f t="shared" si="7"/>
        <v>41821</v>
      </c>
      <c r="CX6" s="268">
        <f t="shared" si="7"/>
        <v>41852</v>
      </c>
      <c r="CY6" s="268">
        <f t="shared" si="7"/>
        <v>41883</v>
      </c>
      <c r="CZ6" s="268">
        <f t="shared" si="7"/>
        <v>41913</v>
      </c>
      <c r="DA6" s="268">
        <f t="shared" si="7"/>
        <v>41944</v>
      </c>
      <c r="DB6" s="268">
        <f t="shared" si="7"/>
        <v>41974</v>
      </c>
      <c r="DC6" s="268">
        <f t="shared" si="7"/>
        <v>42005</v>
      </c>
      <c r="DD6" s="268">
        <f t="shared" si="7"/>
        <v>42036</v>
      </c>
      <c r="DE6" s="268">
        <f t="shared" si="7"/>
        <v>42064</v>
      </c>
      <c r="DF6" s="268">
        <f t="shared" si="7"/>
        <v>42095</v>
      </c>
      <c r="DG6" s="268">
        <f t="shared" si="7"/>
        <v>42125</v>
      </c>
      <c r="DH6" s="268">
        <f t="shared" si="7"/>
        <v>42156</v>
      </c>
      <c r="DI6" s="268">
        <f t="shared" si="7"/>
        <v>42186</v>
      </c>
      <c r="DJ6" s="268">
        <f t="shared" si="7"/>
        <v>42217</v>
      </c>
      <c r="DK6" s="268">
        <f t="shared" si="7"/>
        <v>42248</v>
      </c>
      <c r="DL6" s="268">
        <f t="shared" si="7"/>
        <v>42278</v>
      </c>
      <c r="DM6" s="268">
        <f t="shared" si="7"/>
        <v>42309</v>
      </c>
      <c r="DN6" s="268">
        <f t="shared" si="7"/>
        <v>42339</v>
      </c>
      <c r="DO6" s="268">
        <f t="shared" si="7"/>
        <v>42370</v>
      </c>
      <c r="DP6" s="268">
        <f t="shared" si="7"/>
        <v>42401</v>
      </c>
      <c r="DQ6" s="268">
        <f t="shared" si="7"/>
        <v>42430</v>
      </c>
      <c r="DR6" s="268">
        <f t="shared" si="7"/>
        <v>42461</v>
      </c>
      <c r="DS6" s="268">
        <f t="shared" si="7"/>
        <v>42491</v>
      </c>
      <c r="DT6" s="268">
        <f t="shared" si="7"/>
        <v>42522</v>
      </c>
      <c r="DU6" s="268">
        <f t="shared" si="7"/>
        <v>42552</v>
      </c>
      <c r="DV6" s="268">
        <f t="shared" si="7"/>
        <v>42583</v>
      </c>
      <c r="DW6" s="268">
        <f t="shared" si="7"/>
        <v>42614</v>
      </c>
      <c r="DX6" s="268">
        <f t="shared" si="7"/>
        <v>42644</v>
      </c>
      <c r="DY6" s="268">
        <f t="shared" si="7"/>
        <v>42675</v>
      </c>
      <c r="DZ6" s="268">
        <f t="shared" si="7"/>
        <v>42705</v>
      </c>
      <c r="EA6" s="268">
        <f t="shared" si="7"/>
        <v>42736</v>
      </c>
      <c r="EB6" s="268">
        <f t="shared" si="7"/>
        <v>42767</v>
      </c>
      <c r="EC6" s="268">
        <f t="shared" si="7"/>
        <v>42795</v>
      </c>
      <c r="ED6" s="268">
        <f t="shared" si="7"/>
        <v>42826</v>
      </c>
      <c r="EE6" s="268">
        <f t="shared" si="7"/>
        <v>42856</v>
      </c>
      <c r="EF6" s="268">
        <f t="shared" si="7"/>
        <v>42887</v>
      </c>
      <c r="EG6" s="268">
        <f t="shared" si="7"/>
        <v>42917</v>
      </c>
      <c r="EH6" s="268">
        <f t="shared" si="7"/>
        <v>42948</v>
      </c>
      <c r="EI6" s="268">
        <f t="shared" si="7"/>
        <v>42979</v>
      </c>
      <c r="EJ6" s="268">
        <f t="shared" si="7"/>
        <v>43009</v>
      </c>
      <c r="EK6" s="268">
        <f t="shared" si="7"/>
        <v>43040</v>
      </c>
      <c r="EL6" s="268">
        <f t="shared" si="7"/>
        <v>43070</v>
      </c>
      <c r="EM6" s="268">
        <f t="shared" si="7"/>
        <v>43101</v>
      </c>
      <c r="EN6" s="268">
        <f t="shared" si="7"/>
        <v>43132</v>
      </c>
      <c r="EO6" s="268">
        <f t="shared" si="7"/>
        <v>43160</v>
      </c>
      <c r="EP6" s="268">
        <f t="shared" si="7"/>
        <v>43191</v>
      </c>
      <c r="EQ6" s="268">
        <f t="shared" si="7"/>
        <v>43221</v>
      </c>
      <c r="ER6" s="268">
        <f t="shared" si="7"/>
        <v>43252</v>
      </c>
      <c r="ES6" s="268">
        <f t="shared" si="7"/>
        <v>43282</v>
      </c>
      <c r="ET6" s="268">
        <f t="shared" si="7"/>
        <v>43313</v>
      </c>
      <c r="EU6" s="268">
        <f t="shared" si="7"/>
        <v>43344</v>
      </c>
      <c r="EV6" s="268">
        <f t="shared" si="7"/>
        <v>43374</v>
      </c>
      <c r="EW6" s="268">
        <f t="shared" si="7"/>
        <v>43405</v>
      </c>
      <c r="EX6" s="268">
        <f t="shared" si="7"/>
        <v>43435</v>
      </c>
      <c r="EY6" s="612"/>
      <c r="FK6" s="612"/>
      <c r="FL6" s="86"/>
      <c r="FM6" s="86"/>
      <c r="FN6" s="612"/>
    </row>
    <row r="7" spans="1:170">
      <c r="D7" s="232"/>
      <c r="E7" s="158"/>
      <c r="AD7" s="160"/>
      <c r="AE7" s="158" t="s">
        <v>2018</v>
      </c>
      <c r="AF7" s="266">
        <f t="shared" ref="AF7:CQ7" si="8">DateToMth</f>
        <v>39752</v>
      </c>
      <c r="AG7" s="267">
        <f t="shared" si="8"/>
        <v>39782</v>
      </c>
      <c r="AH7" s="268">
        <f t="shared" si="8"/>
        <v>39813</v>
      </c>
      <c r="AI7" s="268">
        <f t="shared" si="8"/>
        <v>39844</v>
      </c>
      <c r="AJ7" s="268">
        <f t="shared" si="8"/>
        <v>39872</v>
      </c>
      <c r="AK7" s="268">
        <f t="shared" si="8"/>
        <v>39903</v>
      </c>
      <c r="AL7" s="268">
        <f t="shared" si="8"/>
        <v>39933</v>
      </c>
      <c r="AM7" s="268">
        <f t="shared" si="8"/>
        <v>39964</v>
      </c>
      <c r="AN7" s="268">
        <f t="shared" si="8"/>
        <v>39994</v>
      </c>
      <c r="AO7" s="268">
        <f t="shared" si="8"/>
        <v>40025</v>
      </c>
      <c r="AP7" s="268">
        <f t="shared" si="8"/>
        <v>40056</v>
      </c>
      <c r="AQ7" s="268">
        <f t="shared" si="8"/>
        <v>40086</v>
      </c>
      <c r="AR7" s="268">
        <f t="shared" si="8"/>
        <v>40117</v>
      </c>
      <c r="AS7" s="268">
        <f t="shared" si="8"/>
        <v>40147</v>
      </c>
      <c r="AT7" s="268">
        <f t="shared" si="8"/>
        <v>40178</v>
      </c>
      <c r="AU7" s="268">
        <f t="shared" si="8"/>
        <v>40209</v>
      </c>
      <c r="AV7" s="268">
        <f t="shared" si="8"/>
        <v>40237</v>
      </c>
      <c r="AW7" s="268">
        <f t="shared" si="8"/>
        <v>40268</v>
      </c>
      <c r="AX7" s="268">
        <f t="shared" si="8"/>
        <v>40298</v>
      </c>
      <c r="AY7" s="268">
        <f t="shared" si="8"/>
        <v>40329</v>
      </c>
      <c r="AZ7" s="268">
        <f t="shared" si="8"/>
        <v>40359</v>
      </c>
      <c r="BA7" s="268">
        <f t="shared" si="8"/>
        <v>40390</v>
      </c>
      <c r="BB7" s="268">
        <f t="shared" si="8"/>
        <v>40421</v>
      </c>
      <c r="BC7" s="268">
        <f t="shared" si="8"/>
        <v>40451</v>
      </c>
      <c r="BD7" s="268">
        <f t="shared" si="8"/>
        <v>40482</v>
      </c>
      <c r="BE7" s="268">
        <f t="shared" si="8"/>
        <v>40512</v>
      </c>
      <c r="BF7" s="268">
        <f t="shared" si="8"/>
        <v>40543</v>
      </c>
      <c r="BG7" s="268">
        <f t="shared" si="8"/>
        <v>40574</v>
      </c>
      <c r="BH7" s="268">
        <f t="shared" si="8"/>
        <v>40602</v>
      </c>
      <c r="BI7" s="268">
        <f t="shared" si="8"/>
        <v>40633</v>
      </c>
      <c r="BJ7" s="268">
        <f t="shared" si="8"/>
        <v>40663</v>
      </c>
      <c r="BK7" s="268">
        <f t="shared" si="8"/>
        <v>40694</v>
      </c>
      <c r="BL7" s="268">
        <f t="shared" si="8"/>
        <v>40724</v>
      </c>
      <c r="BM7" s="268">
        <f t="shared" si="8"/>
        <v>40755</v>
      </c>
      <c r="BN7" s="268">
        <f t="shared" si="8"/>
        <v>40786</v>
      </c>
      <c r="BO7" s="268">
        <f t="shared" si="8"/>
        <v>40816</v>
      </c>
      <c r="BP7" s="268">
        <f t="shared" si="8"/>
        <v>40847</v>
      </c>
      <c r="BQ7" s="268">
        <f t="shared" si="8"/>
        <v>40877</v>
      </c>
      <c r="BR7" s="268">
        <f t="shared" si="8"/>
        <v>40908</v>
      </c>
      <c r="BS7" s="268">
        <f t="shared" si="8"/>
        <v>40939</v>
      </c>
      <c r="BT7" s="268">
        <f t="shared" si="8"/>
        <v>40968</v>
      </c>
      <c r="BU7" s="268">
        <f t="shared" si="8"/>
        <v>40999</v>
      </c>
      <c r="BV7" s="268">
        <f t="shared" si="8"/>
        <v>41029</v>
      </c>
      <c r="BW7" s="268">
        <f t="shared" si="8"/>
        <v>41060</v>
      </c>
      <c r="BX7" s="268">
        <f t="shared" si="8"/>
        <v>41090</v>
      </c>
      <c r="BY7" s="268">
        <f t="shared" si="8"/>
        <v>41121</v>
      </c>
      <c r="BZ7" s="268">
        <f t="shared" si="8"/>
        <v>41152</v>
      </c>
      <c r="CA7" s="268">
        <f t="shared" si="8"/>
        <v>41182</v>
      </c>
      <c r="CB7" s="268">
        <f t="shared" si="8"/>
        <v>41213</v>
      </c>
      <c r="CC7" s="268">
        <f t="shared" si="8"/>
        <v>41243</v>
      </c>
      <c r="CD7" s="268">
        <f t="shared" si="8"/>
        <v>41274</v>
      </c>
      <c r="CE7" s="268">
        <f t="shared" si="8"/>
        <v>41305</v>
      </c>
      <c r="CF7" s="268">
        <f t="shared" si="8"/>
        <v>41333</v>
      </c>
      <c r="CG7" s="268">
        <f t="shared" si="8"/>
        <v>41364</v>
      </c>
      <c r="CH7" s="268">
        <f t="shared" si="8"/>
        <v>41394</v>
      </c>
      <c r="CI7" s="268">
        <f t="shared" si="8"/>
        <v>41425</v>
      </c>
      <c r="CJ7" s="268">
        <f t="shared" si="8"/>
        <v>41455</v>
      </c>
      <c r="CK7" s="268">
        <f t="shared" si="8"/>
        <v>41486</v>
      </c>
      <c r="CL7" s="268">
        <f t="shared" si="8"/>
        <v>41517</v>
      </c>
      <c r="CM7" s="268">
        <f t="shared" si="8"/>
        <v>41547</v>
      </c>
      <c r="CN7" s="268">
        <f t="shared" si="8"/>
        <v>41578</v>
      </c>
      <c r="CO7" s="268">
        <f t="shared" si="8"/>
        <v>41608</v>
      </c>
      <c r="CP7" s="268">
        <f t="shared" si="8"/>
        <v>41639</v>
      </c>
      <c r="CQ7" s="268">
        <f t="shared" si="8"/>
        <v>41670</v>
      </c>
      <c r="CR7" s="268">
        <f t="shared" ref="CR7:EX7" si="9">DateToMth</f>
        <v>41698</v>
      </c>
      <c r="CS7" s="268">
        <f t="shared" si="9"/>
        <v>41729</v>
      </c>
      <c r="CT7" s="268">
        <f t="shared" si="9"/>
        <v>41759</v>
      </c>
      <c r="CU7" s="268">
        <f t="shared" si="9"/>
        <v>41790</v>
      </c>
      <c r="CV7" s="268">
        <f t="shared" si="9"/>
        <v>41820</v>
      </c>
      <c r="CW7" s="268">
        <f t="shared" si="9"/>
        <v>41851</v>
      </c>
      <c r="CX7" s="268">
        <f t="shared" si="9"/>
        <v>41882</v>
      </c>
      <c r="CY7" s="268">
        <f t="shared" si="9"/>
        <v>41912</v>
      </c>
      <c r="CZ7" s="268">
        <f t="shared" si="9"/>
        <v>41943</v>
      </c>
      <c r="DA7" s="268">
        <f t="shared" si="9"/>
        <v>41973</v>
      </c>
      <c r="DB7" s="268">
        <f t="shared" si="9"/>
        <v>42004</v>
      </c>
      <c r="DC7" s="268">
        <f t="shared" si="9"/>
        <v>42035</v>
      </c>
      <c r="DD7" s="268">
        <f t="shared" si="9"/>
        <v>42063</v>
      </c>
      <c r="DE7" s="268">
        <f t="shared" si="9"/>
        <v>42094</v>
      </c>
      <c r="DF7" s="268">
        <f t="shared" si="9"/>
        <v>42124</v>
      </c>
      <c r="DG7" s="268">
        <f t="shared" si="9"/>
        <v>42155</v>
      </c>
      <c r="DH7" s="268">
        <f t="shared" si="9"/>
        <v>42185</v>
      </c>
      <c r="DI7" s="268">
        <f t="shared" si="9"/>
        <v>42216</v>
      </c>
      <c r="DJ7" s="268">
        <f t="shared" si="9"/>
        <v>42247</v>
      </c>
      <c r="DK7" s="268">
        <f t="shared" si="9"/>
        <v>42277</v>
      </c>
      <c r="DL7" s="268">
        <f t="shared" si="9"/>
        <v>42308</v>
      </c>
      <c r="DM7" s="268">
        <f t="shared" si="9"/>
        <v>42338</v>
      </c>
      <c r="DN7" s="268">
        <f t="shared" si="9"/>
        <v>42369</v>
      </c>
      <c r="DO7" s="268">
        <f t="shared" si="9"/>
        <v>42400</v>
      </c>
      <c r="DP7" s="268">
        <f t="shared" si="9"/>
        <v>42429</v>
      </c>
      <c r="DQ7" s="268">
        <f t="shared" si="9"/>
        <v>42460</v>
      </c>
      <c r="DR7" s="268">
        <f t="shared" si="9"/>
        <v>42490</v>
      </c>
      <c r="DS7" s="268">
        <f t="shared" si="9"/>
        <v>42521</v>
      </c>
      <c r="DT7" s="268">
        <f t="shared" si="9"/>
        <v>42551</v>
      </c>
      <c r="DU7" s="268">
        <f t="shared" si="9"/>
        <v>42582</v>
      </c>
      <c r="DV7" s="268">
        <f t="shared" si="9"/>
        <v>42613</v>
      </c>
      <c r="DW7" s="268">
        <f t="shared" si="9"/>
        <v>42643</v>
      </c>
      <c r="DX7" s="268">
        <f t="shared" si="9"/>
        <v>42674</v>
      </c>
      <c r="DY7" s="268">
        <f t="shared" si="9"/>
        <v>42704</v>
      </c>
      <c r="DZ7" s="268">
        <f t="shared" si="9"/>
        <v>42735</v>
      </c>
      <c r="EA7" s="268">
        <f t="shared" si="9"/>
        <v>42766</v>
      </c>
      <c r="EB7" s="268">
        <f t="shared" si="9"/>
        <v>42794</v>
      </c>
      <c r="EC7" s="268">
        <f t="shared" si="9"/>
        <v>42825</v>
      </c>
      <c r="ED7" s="268">
        <f t="shared" si="9"/>
        <v>42855</v>
      </c>
      <c r="EE7" s="268">
        <f t="shared" si="9"/>
        <v>42886</v>
      </c>
      <c r="EF7" s="268">
        <f t="shared" si="9"/>
        <v>42916</v>
      </c>
      <c r="EG7" s="268">
        <f t="shared" si="9"/>
        <v>42947</v>
      </c>
      <c r="EH7" s="268">
        <f t="shared" si="9"/>
        <v>42978</v>
      </c>
      <c r="EI7" s="268">
        <f t="shared" si="9"/>
        <v>43008</v>
      </c>
      <c r="EJ7" s="268">
        <f t="shared" si="9"/>
        <v>43039</v>
      </c>
      <c r="EK7" s="268">
        <f t="shared" si="9"/>
        <v>43069</v>
      </c>
      <c r="EL7" s="268">
        <f t="shared" si="9"/>
        <v>43100</v>
      </c>
      <c r="EM7" s="268">
        <f t="shared" si="9"/>
        <v>43131</v>
      </c>
      <c r="EN7" s="268">
        <f t="shared" si="9"/>
        <v>43159</v>
      </c>
      <c r="EO7" s="268">
        <f t="shared" si="9"/>
        <v>43190</v>
      </c>
      <c r="EP7" s="268">
        <f t="shared" si="9"/>
        <v>43220</v>
      </c>
      <c r="EQ7" s="268">
        <f t="shared" si="9"/>
        <v>43251</v>
      </c>
      <c r="ER7" s="268">
        <f t="shared" si="9"/>
        <v>43281</v>
      </c>
      <c r="ES7" s="268">
        <f t="shared" si="9"/>
        <v>43312</v>
      </c>
      <c r="ET7" s="268">
        <f t="shared" si="9"/>
        <v>43343</v>
      </c>
      <c r="EU7" s="268">
        <f t="shared" si="9"/>
        <v>43373</v>
      </c>
      <c r="EV7" s="268">
        <f t="shared" si="9"/>
        <v>43404</v>
      </c>
      <c r="EW7" s="268">
        <f t="shared" si="9"/>
        <v>43434</v>
      </c>
      <c r="EX7" s="268">
        <f t="shared" si="9"/>
        <v>43465</v>
      </c>
      <c r="EY7" s="612"/>
      <c r="FK7" s="612"/>
      <c r="FL7" s="86"/>
      <c r="FM7" s="86"/>
      <c r="FN7" s="612"/>
    </row>
    <row r="8" spans="1:170">
      <c r="C8" s="232"/>
      <c r="E8" s="158"/>
      <c r="AD8" s="160"/>
      <c r="AE8" s="158" t="s">
        <v>2019</v>
      </c>
      <c r="AF8" s="256" t="str">
        <f t="shared" ref="AF8:CQ8" si="10">TimelineIn</f>
        <v>M-3</v>
      </c>
      <c r="AG8" s="256" t="str">
        <f t="shared" si="10"/>
        <v>M-2</v>
      </c>
      <c r="AH8" s="256" t="str">
        <f t="shared" si="10"/>
        <v>M-1</v>
      </c>
      <c r="AI8" s="256" t="str">
        <f t="shared" si="10"/>
        <v>Y1M1</v>
      </c>
      <c r="AJ8" s="256" t="str">
        <f t="shared" si="10"/>
        <v>Y1M2</v>
      </c>
      <c r="AK8" s="256" t="str">
        <f t="shared" si="10"/>
        <v>Y1M3</v>
      </c>
      <c r="AL8" s="256" t="str">
        <f t="shared" si="10"/>
        <v>Y1M4</v>
      </c>
      <c r="AM8" s="256" t="str">
        <f t="shared" si="10"/>
        <v>Y1M5</v>
      </c>
      <c r="AN8" s="256" t="str">
        <f t="shared" si="10"/>
        <v>Y1M6</v>
      </c>
      <c r="AO8" s="256" t="str">
        <f t="shared" si="10"/>
        <v>Y1M7</v>
      </c>
      <c r="AP8" s="256" t="str">
        <f t="shared" si="10"/>
        <v>Y1M8</v>
      </c>
      <c r="AQ8" s="256" t="str">
        <f t="shared" si="10"/>
        <v>Y1M9</v>
      </c>
      <c r="AR8" s="256" t="str">
        <f t="shared" si="10"/>
        <v>Y1M10</v>
      </c>
      <c r="AS8" s="256" t="str">
        <f t="shared" si="10"/>
        <v>Y1M11</v>
      </c>
      <c r="AT8" s="256" t="str">
        <f t="shared" si="10"/>
        <v>Y1M12</v>
      </c>
      <c r="AU8" s="256" t="str">
        <f t="shared" si="10"/>
        <v>Y2M1</v>
      </c>
      <c r="AV8" s="256" t="str">
        <f t="shared" si="10"/>
        <v>Y2M2</v>
      </c>
      <c r="AW8" s="256" t="str">
        <f t="shared" si="10"/>
        <v>Y2M3</v>
      </c>
      <c r="AX8" s="256" t="str">
        <f t="shared" si="10"/>
        <v>Y2M4</v>
      </c>
      <c r="AY8" s="256" t="str">
        <f t="shared" si="10"/>
        <v>Y2M5</v>
      </c>
      <c r="AZ8" s="256" t="str">
        <f t="shared" si="10"/>
        <v>Y2M6</v>
      </c>
      <c r="BA8" s="256" t="str">
        <f t="shared" si="10"/>
        <v>Y2M7</v>
      </c>
      <c r="BB8" s="256" t="str">
        <f t="shared" si="10"/>
        <v>Y2M8</v>
      </c>
      <c r="BC8" s="256" t="str">
        <f t="shared" si="10"/>
        <v>Y2M9</v>
      </c>
      <c r="BD8" s="256" t="str">
        <f t="shared" si="10"/>
        <v>Y2M10</v>
      </c>
      <c r="BE8" s="256" t="str">
        <f t="shared" si="10"/>
        <v>Y2M11</v>
      </c>
      <c r="BF8" s="256" t="str">
        <f t="shared" si="10"/>
        <v>Y2M12</v>
      </c>
      <c r="BG8" s="256" t="str">
        <f t="shared" si="10"/>
        <v>Y3M1</v>
      </c>
      <c r="BH8" s="256" t="str">
        <f t="shared" si="10"/>
        <v>Y3M2</v>
      </c>
      <c r="BI8" s="256" t="str">
        <f t="shared" si="10"/>
        <v>Y3M3</v>
      </c>
      <c r="BJ8" s="256" t="str">
        <f t="shared" si="10"/>
        <v>Y3M4</v>
      </c>
      <c r="BK8" s="256" t="str">
        <f t="shared" si="10"/>
        <v>Y3M5</v>
      </c>
      <c r="BL8" s="256" t="str">
        <f t="shared" si="10"/>
        <v>Y3M6</v>
      </c>
      <c r="BM8" s="256" t="str">
        <f t="shared" si="10"/>
        <v>Y3M7</v>
      </c>
      <c r="BN8" s="256" t="str">
        <f t="shared" si="10"/>
        <v>Y3M8</v>
      </c>
      <c r="BO8" s="256" t="str">
        <f t="shared" si="10"/>
        <v>Y3M9</v>
      </c>
      <c r="BP8" s="256" t="str">
        <f t="shared" si="10"/>
        <v>Y3M10</v>
      </c>
      <c r="BQ8" s="256" t="str">
        <f t="shared" si="10"/>
        <v>Y3M11</v>
      </c>
      <c r="BR8" s="256" t="str">
        <f t="shared" si="10"/>
        <v>Y3M12</v>
      </c>
      <c r="BS8" s="256" t="str">
        <f t="shared" si="10"/>
        <v>Y4M1</v>
      </c>
      <c r="BT8" s="256" t="str">
        <f t="shared" si="10"/>
        <v>Y4M2</v>
      </c>
      <c r="BU8" s="256" t="str">
        <f t="shared" si="10"/>
        <v>Y4M3</v>
      </c>
      <c r="BV8" s="256" t="str">
        <f t="shared" si="10"/>
        <v>Y4M4</v>
      </c>
      <c r="BW8" s="256" t="str">
        <f t="shared" si="10"/>
        <v>Y4M5</v>
      </c>
      <c r="BX8" s="256" t="str">
        <f t="shared" si="10"/>
        <v>Y4M6</v>
      </c>
      <c r="BY8" s="256" t="str">
        <f t="shared" si="10"/>
        <v>Y4M7</v>
      </c>
      <c r="BZ8" s="256" t="str">
        <f t="shared" si="10"/>
        <v>Y4M8</v>
      </c>
      <c r="CA8" s="256" t="str">
        <f t="shared" si="10"/>
        <v>Y4M9</v>
      </c>
      <c r="CB8" s="256" t="str">
        <f t="shared" si="10"/>
        <v>Y4M10</v>
      </c>
      <c r="CC8" s="256" t="str">
        <f t="shared" si="10"/>
        <v>Y4M11</v>
      </c>
      <c r="CD8" s="256" t="str">
        <f t="shared" si="10"/>
        <v>Y4M12</v>
      </c>
      <c r="CE8" s="256" t="str">
        <f t="shared" si="10"/>
        <v>Y5M1</v>
      </c>
      <c r="CF8" s="256" t="str">
        <f t="shared" si="10"/>
        <v>Y5M2</v>
      </c>
      <c r="CG8" s="256" t="str">
        <f t="shared" si="10"/>
        <v>Y5M3</v>
      </c>
      <c r="CH8" s="256" t="str">
        <f t="shared" si="10"/>
        <v>Y5M4</v>
      </c>
      <c r="CI8" s="256" t="str">
        <f t="shared" si="10"/>
        <v>Y5M5</v>
      </c>
      <c r="CJ8" s="256" t="str">
        <f t="shared" si="10"/>
        <v>Y5M6</v>
      </c>
      <c r="CK8" s="256" t="str">
        <f t="shared" si="10"/>
        <v>Y5M7</v>
      </c>
      <c r="CL8" s="256" t="str">
        <f t="shared" si="10"/>
        <v>Y5M8</v>
      </c>
      <c r="CM8" s="256" t="str">
        <f t="shared" si="10"/>
        <v>Y5M9</v>
      </c>
      <c r="CN8" s="256" t="str">
        <f t="shared" si="10"/>
        <v>Y5M10</v>
      </c>
      <c r="CO8" s="256" t="str">
        <f t="shared" si="10"/>
        <v>Y5M11</v>
      </c>
      <c r="CP8" s="256" t="str">
        <f t="shared" si="10"/>
        <v>Y5M12</v>
      </c>
      <c r="CQ8" s="256" t="str">
        <f t="shared" si="10"/>
        <v>Y6M1</v>
      </c>
      <c r="CR8" s="256" t="str">
        <f t="shared" ref="CR8:EX8" si="11">TimelineIn</f>
        <v>Y6M2</v>
      </c>
      <c r="CS8" s="256" t="str">
        <f t="shared" si="11"/>
        <v>Y6M3</v>
      </c>
      <c r="CT8" s="256" t="str">
        <f t="shared" si="11"/>
        <v>Y6M4</v>
      </c>
      <c r="CU8" s="256" t="str">
        <f t="shared" si="11"/>
        <v>Y6M5</v>
      </c>
      <c r="CV8" s="256" t="str">
        <f t="shared" si="11"/>
        <v>Y6M6</v>
      </c>
      <c r="CW8" s="256" t="str">
        <f t="shared" si="11"/>
        <v>Y6M7</v>
      </c>
      <c r="CX8" s="256" t="str">
        <f t="shared" si="11"/>
        <v>Y6M8</v>
      </c>
      <c r="CY8" s="256" t="str">
        <f t="shared" si="11"/>
        <v>Y6M9</v>
      </c>
      <c r="CZ8" s="256" t="str">
        <f t="shared" si="11"/>
        <v>Y6M10</v>
      </c>
      <c r="DA8" s="256" t="str">
        <f t="shared" si="11"/>
        <v>Y6M11</v>
      </c>
      <c r="DB8" s="256" t="str">
        <f t="shared" si="11"/>
        <v>Y6M12</v>
      </c>
      <c r="DC8" s="256" t="str">
        <f t="shared" si="11"/>
        <v>Y7M1</v>
      </c>
      <c r="DD8" s="256" t="str">
        <f t="shared" si="11"/>
        <v>Y7M2</v>
      </c>
      <c r="DE8" s="256" t="str">
        <f t="shared" si="11"/>
        <v>Y7M3</v>
      </c>
      <c r="DF8" s="256" t="str">
        <f t="shared" si="11"/>
        <v>Y7M4</v>
      </c>
      <c r="DG8" s="256" t="str">
        <f t="shared" si="11"/>
        <v>Y7M5</v>
      </c>
      <c r="DH8" s="256" t="str">
        <f t="shared" si="11"/>
        <v>Y7M6</v>
      </c>
      <c r="DI8" s="256" t="str">
        <f t="shared" si="11"/>
        <v>Y7M7</v>
      </c>
      <c r="DJ8" s="256" t="str">
        <f t="shared" si="11"/>
        <v>Y7M8</v>
      </c>
      <c r="DK8" s="256" t="str">
        <f t="shared" si="11"/>
        <v>Y7M9</v>
      </c>
      <c r="DL8" s="256" t="str">
        <f t="shared" si="11"/>
        <v>Y7M10</v>
      </c>
      <c r="DM8" s="256" t="str">
        <f t="shared" si="11"/>
        <v>Y7M11</v>
      </c>
      <c r="DN8" s="256" t="str">
        <f t="shared" si="11"/>
        <v>Y7M12</v>
      </c>
      <c r="DO8" s="256" t="str">
        <f t="shared" si="11"/>
        <v>Y8M1</v>
      </c>
      <c r="DP8" s="256" t="str">
        <f t="shared" si="11"/>
        <v>Y8M2</v>
      </c>
      <c r="DQ8" s="256" t="str">
        <f t="shared" si="11"/>
        <v>Y8M3</v>
      </c>
      <c r="DR8" s="256" t="str">
        <f t="shared" si="11"/>
        <v>Y8M4</v>
      </c>
      <c r="DS8" s="256" t="str">
        <f t="shared" si="11"/>
        <v>Y8M5</v>
      </c>
      <c r="DT8" s="256" t="str">
        <f t="shared" si="11"/>
        <v>Y8M6</v>
      </c>
      <c r="DU8" s="256" t="str">
        <f t="shared" si="11"/>
        <v>Y8M7</v>
      </c>
      <c r="DV8" s="256" t="str">
        <f t="shared" si="11"/>
        <v>Y8M8</v>
      </c>
      <c r="DW8" s="256" t="str">
        <f t="shared" si="11"/>
        <v>Y8M9</v>
      </c>
      <c r="DX8" s="256" t="str">
        <f t="shared" si="11"/>
        <v>Y8M10</v>
      </c>
      <c r="DY8" s="256" t="str">
        <f t="shared" si="11"/>
        <v>Y8M11</v>
      </c>
      <c r="DZ8" s="256" t="str">
        <f t="shared" si="11"/>
        <v>Y8M12</v>
      </c>
      <c r="EA8" s="256" t="str">
        <f t="shared" si="11"/>
        <v>Y9M1</v>
      </c>
      <c r="EB8" s="256" t="str">
        <f t="shared" si="11"/>
        <v>Y9M2</v>
      </c>
      <c r="EC8" s="256" t="str">
        <f t="shared" si="11"/>
        <v>Y9M3</v>
      </c>
      <c r="ED8" s="256" t="str">
        <f t="shared" si="11"/>
        <v>Y9M4</v>
      </c>
      <c r="EE8" s="256" t="str">
        <f t="shared" si="11"/>
        <v>Y9M5</v>
      </c>
      <c r="EF8" s="256" t="str">
        <f t="shared" si="11"/>
        <v>Y9M6</v>
      </c>
      <c r="EG8" s="256" t="str">
        <f t="shared" si="11"/>
        <v>Y9M7</v>
      </c>
      <c r="EH8" s="256" t="str">
        <f t="shared" si="11"/>
        <v>Y9M8</v>
      </c>
      <c r="EI8" s="256" t="str">
        <f t="shared" si="11"/>
        <v>Y9M9</v>
      </c>
      <c r="EJ8" s="256" t="str">
        <f t="shared" si="11"/>
        <v>Y9M10</v>
      </c>
      <c r="EK8" s="256" t="str">
        <f t="shared" si="11"/>
        <v>Y9M11</v>
      </c>
      <c r="EL8" s="256" t="str">
        <f t="shared" si="11"/>
        <v>Y9M12</v>
      </c>
      <c r="EM8" s="256" t="str">
        <f t="shared" si="11"/>
        <v>Y10M1</v>
      </c>
      <c r="EN8" s="256" t="str">
        <f t="shared" si="11"/>
        <v>Y10M2</v>
      </c>
      <c r="EO8" s="256" t="str">
        <f t="shared" si="11"/>
        <v>Y10M3</v>
      </c>
      <c r="EP8" s="256" t="str">
        <f t="shared" si="11"/>
        <v>Y10M4</v>
      </c>
      <c r="EQ8" s="256" t="str">
        <f t="shared" si="11"/>
        <v>Y10M5</v>
      </c>
      <c r="ER8" s="256" t="str">
        <f t="shared" si="11"/>
        <v>Y10M6</v>
      </c>
      <c r="ES8" s="256" t="str">
        <f t="shared" si="11"/>
        <v>Y10M7</v>
      </c>
      <c r="ET8" s="256" t="str">
        <f t="shared" si="11"/>
        <v>Y10M8</v>
      </c>
      <c r="EU8" s="256" t="str">
        <f t="shared" si="11"/>
        <v>Y10M9</v>
      </c>
      <c r="EV8" s="256" t="str">
        <f t="shared" si="11"/>
        <v>Y10M10</v>
      </c>
      <c r="EW8" s="256" t="str">
        <f t="shared" si="11"/>
        <v>Y10M11</v>
      </c>
      <c r="EX8" s="258" t="str">
        <f t="shared" si="11"/>
        <v>Y10M12</v>
      </c>
      <c r="EY8" s="612"/>
      <c r="FK8" s="612"/>
      <c r="FL8" s="86"/>
      <c r="FM8" s="86"/>
      <c r="FN8" s="612"/>
    </row>
    <row r="9" spans="1:170">
      <c r="E9" s="158"/>
      <c r="AE9" s="142" t="s">
        <v>1064</v>
      </c>
      <c r="AF9" s="257">
        <f t="shared" ref="AF9:BK9" si="12">Markers</f>
        <v>0</v>
      </c>
      <c r="AG9" s="257">
        <f t="shared" si="12"/>
        <v>0</v>
      </c>
      <c r="AH9" s="257">
        <f t="shared" si="12"/>
        <v>0</v>
      </c>
      <c r="AI9" s="257">
        <f t="shared" si="12"/>
        <v>0</v>
      </c>
      <c r="AJ9" s="257">
        <f t="shared" si="12"/>
        <v>0</v>
      </c>
      <c r="AK9" s="257">
        <f t="shared" si="12"/>
        <v>0</v>
      </c>
      <c r="AL9" s="257">
        <f t="shared" si="12"/>
        <v>0</v>
      </c>
      <c r="AM9" s="257">
        <f t="shared" si="12"/>
        <v>0</v>
      </c>
      <c r="AN9" s="257">
        <f t="shared" si="12"/>
        <v>0</v>
      </c>
      <c r="AO9" s="257">
        <f t="shared" si="12"/>
        <v>0</v>
      </c>
      <c r="AP9" s="257">
        <f t="shared" si="12"/>
        <v>0</v>
      </c>
      <c r="AQ9" s="257">
        <f t="shared" si="12"/>
        <v>0</v>
      </c>
      <c r="AR9" s="257">
        <f t="shared" si="12"/>
        <v>0</v>
      </c>
      <c r="AS9" s="257">
        <f t="shared" si="12"/>
        <v>0</v>
      </c>
      <c r="AT9" s="257">
        <f t="shared" si="12"/>
        <v>0</v>
      </c>
      <c r="AU9" s="257">
        <f t="shared" si="12"/>
        <v>0</v>
      </c>
      <c r="AV9" s="257">
        <f t="shared" si="12"/>
        <v>0</v>
      </c>
      <c r="AW9" s="257">
        <f t="shared" si="12"/>
        <v>0</v>
      </c>
      <c r="AX9" s="257">
        <f t="shared" si="12"/>
        <v>0</v>
      </c>
      <c r="AY9" s="257">
        <f t="shared" si="12"/>
        <v>0</v>
      </c>
      <c r="AZ9" s="257">
        <f t="shared" si="12"/>
        <v>0</v>
      </c>
      <c r="BA9" s="257">
        <f t="shared" si="12"/>
        <v>0</v>
      </c>
      <c r="BB9" s="257">
        <f t="shared" si="12"/>
        <v>0</v>
      </c>
      <c r="BC9" s="257">
        <f t="shared" si="12"/>
        <v>0</v>
      </c>
      <c r="BD9" s="257">
        <f t="shared" si="12"/>
        <v>0</v>
      </c>
      <c r="BE9" s="257">
        <f t="shared" si="12"/>
        <v>0</v>
      </c>
      <c r="BF9" s="257">
        <f t="shared" si="12"/>
        <v>0</v>
      </c>
      <c r="BG9" s="257">
        <f t="shared" si="12"/>
        <v>0</v>
      </c>
      <c r="BH9" s="257">
        <f t="shared" si="12"/>
        <v>0</v>
      </c>
      <c r="BI9" s="257">
        <f t="shared" si="12"/>
        <v>0</v>
      </c>
      <c r="BJ9" s="257">
        <f t="shared" si="12"/>
        <v>0</v>
      </c>
      <c r="BK9" s="257">
        <f t="shared" si="12"/>
        <v>0</v>
      </c>
      <c r="BL9" s="257">
        <f t="shared" ref="BL9:CQ9" si="13">Markers</f>
        <v>0</v>
      </c>
      <c r="BM9" s="257">
        <f t="shared" si="13"/>
        <v>0</v>
      </c>
      <c r="BN9" s="257">
        <f t="shared" si="13"/>
        <v>0</v>
      </c>
      <c r="BO9" s="257">
        <f t="shared" si="13"/>
        <v>0</v>
      </c>
      <c r="BP9" s="257">
        <f t="shared" si="13"/>
        <v>0</v>
      </c>
      <c r="BQ9" s="257">
        <f t="shared" si="13"/>
        <v>0</v>
      </c>
      <c r="BR9" s="257">
        <f t="shared" si="13"/>
        <v>0</v>
      </c>
      <c r="BS9" s="257">
        <f t="shared" si="13"/>
        <v>0</v>
      </c>
      <c r="BT9" s="257">
        <f t="shared" si="13"/>
        <v>0</v>
      </c>
      <c r="BU9" s="257">
        <f t="shared" si="13"/>
        <v>0</v>
      </c>
      <c r="BV9" s="257">
        <f t="shared" si="13"/>
        <v>0</v>
      </c>
      <c r="BW9" s="257">
        <f t="shared" si="13"/>
        <v>0</v>
      </c>
      <c r="BX9" s="257">
        <f t="shared" si="13"/>
        <v>0</v>
      </c>
      <c r="BY9" s="257">
        <f t="shared" si="13"/>
        <v>0</v>
      </c>
      <c r="BZ9" s="257">
        <f t="shared" si="13"/>
        <v>0</v>
      </c>
      <c r="CA9" s="257">
        <f t="shared" si="13"/>
        <v>0</v>
      </c>
      <c r="CB9" s="257">
        <f t="shared" si="13"/>
        <v>0</v>
      </c>
      <c r="CC9" s="257">
        <f t="shared" si="13"/>
        <v>0</v>
      </c>
      <c r="CD9" s="257">
        <f t="shared" si="13"/>
        <v>0</v>
      </c>
      <c r="CE9" s="257">
        <f t="shared" si="13"/>
        <v>0</v>
      </c>
      <c r="CF9" s="257">
        <f t="shared" si="13"/>
        <v>0</v>
      </c>
      <c r="CG9" s="257">
        <f t="shared" si="13"/>
        <v>0</v>
      </c>
      <c r="CH9" s="257">
        <f t="shared" si="13"/>
        <v>0</v>
      </c>
      <c r="CI9" s="257">
        <f t="shared" si="13"/>
        <v>0</v>
      </c>
      <c r="CJ9" s="257">
        <f t="shared" si="13"/>
        <v>0</v>
      </c>
      <c r="CK9" s="257">
        <f t="shared" si="13"/>
        <v>0</v>
      </c>
      <c r="CL9" s="257">
        <f t="shared" si="13"/>
        <v>0</v>
      </c>
      <c r="CM9" s="257">
        <f t="shared" si="13"/>
        <v>0</v>
      </c>
      <c r="CN9" s="257">
        <f t="shared" si="13"/>
        <v>0</v>
      </c>
      <c r="CO9" s="257">
        <f t="shared" si="13"/>
        <v>0</v>
      </c>
      <c r="CP9" s="257">
        <f t="shared" si="13"/>
        <v>0</v>
      </c>
      <c r="CQ9" s="257">
        <f t="shared" si="13"/>
        <v>0</v>
      </c>
      <c r="CR9" s="257">
        <f t="shared" ref="CR9:DW9" si="14">Markers</f>
        <v>0</v>
      </c>
      <c r="CS9" s="257">
        <f t="shared" si="14"/>
        <v>0</v>
      </c>
      <c r="CT9" s="257">
        <f t="shared" si="14"/>
        <v>0</v>
      </c>
      <c r="CU9" s="257">
        <f t="shared" si="14"/>
        <v>0</v>
      </c>
      <c r="CV9" s="257">
        <f t="shared" si="14"/>
        <v>0</v>
      </c>
      <c r="CW9" s="257">
        <f t="shared" si="14"/>
        <v>0</v>
      </c>
      <c r="CX9" s="257">
        <f t="shared" si="14"/>
        <v>0</v>
      </c>
      <c r="CY9" s="257">
        <f t="shared" si="14"/>
        <v>0</v>
      </c>
      <c r="CZ9" s="257">
        <f t="shared" si="14"/>
        <v>0</v>
      </c>
      <c r="DA9" s="257">
        <f t="shared" si="14"/>
        <v>0</v>
      </c>
      <c r="DB9" s="257">
        <f t="shared" si="14"/>
        <v>0</v>
      </c>
      <c r="DC9" s="257">
        <f t="shared" si="14"/>
        <v>0</v>
      </c>
      <c r="DD9" s="257">
        <f t="shared" si="14"/>
        <v>0</v>
      </c>
      <c r="DE9" s="257">
        <f t="shared" si="14"/>
        <v>0</v>
      </c>
      <c r="DF9" s="257">
        <f t="shared" si="14"/>
        <v>0</v>
      </c>
      <c r="DG9" s="257">
        <f t="shared" si="14"/>
        <v>0</v>
      </c>
      <c r="DH9" s="257">
        <f t="shared" si="14"/>
        <v>0</v>
      </c>
      <c r="DI9" s="257">
        <f t="shared" si="14"/>
        <v>0</v>
      </c>
      <c r="DJ9" s="257">
        <f t="shared" si="14"/>
        <v>0</v>
      </c>
      <c r="DK9" s="257">
        <f t="shared" si="14"/>
        <v>0</v>
      </c>
      <c r="DL9" s="257">
        <f t="shared" si="14"/>
        <v>0</v>
      </c>
      <c r="DM9" s="257">
        <f t="shared" si="14"/>
        <v>0</v>
      </c>
      <c r="DN9" s="257">
        <f t="shared" si="14"/>
        <v>0</v>
      </c>
      <c r="DO9" s="257">
        <f t="shared" si="14"/>
        <v>0</v>
      </c>
      <c r="DP9" s="257">
        <f t="shared" si="14"/>
        <v>0</v>
      </c>
      <c r="DQ9" s="257">
        <f t="shared" si="14"/>
        <v>0</v>
      </c>
      <c r="DR9" s="257">
        <f t="shared" si="14"/>
        <v>0</v>
      </c>
      <c r="DS9" s="257">
        <f t="shared" si="14"/>
        <v>0</v>
      </c>
      <c r="DT9" s="257">
        <f t="shared" si="14"/>
        <v>0</v>
      </c>
      <c r="DU9" s="257">
        <f t="shared" si="14"/>
        <v>0</v>
      </c>
      <c r="DV9" s="257">
        <f t="shared" si="14"/>
        <v>0</v>
      </c>
      <c r="DW9" s="257">
        <f t="shared" si="14"/>
        <v>0</v>
      </c>
      <c r="DX9" s="257">
        <f t="shared" ref="DX9:EX9" si="15">Markers</f>
        <v>0</v>
      </c>
      <c r="DY9" s="257">
        <f t="shared" si="15"/>
        <v>0</v>
      </c>
      <c r="DZ9" s="257">
        <f t="shared" si="15"/>
        <v>0</v>
      </c>
      <c r="EA9" s="257">
        <f t="shared" si="15"/>
        <v>0</v>
      </c>
      <c r="EB9" s="257">
        <f t="shared" si="15"/>
        <v>0</v>
      </c>
      <c r="EC9" s="257">
        <f t="shared" si="15"/>
        <v>0</v>
      </c>
      <c r="ED9" s="257">
        <f t="shared" si="15"/>
        <v>0</v>
      </c>
      <c r="EE9" s="257">
        <f t="shared" si="15"/>
        <v>0</v>
      </c>
      <c r="EF9" s="257">
        <f t="shared" si="15"/>
        <v>0</v>
      </c>
      <c r="EG9" s="257">
        <f t="shared" si="15"/>
        <v>0</v>
      </c>
      <c r="EH9" s="257">
        <f t="shared" si="15"/>
        <v>0</v>
      </c>
      <c r="EI9" s="257">
        <f t="shared" si="15"/>
        <v>0</v>
      </c>
      <c r="EJ9" s="257">
        <f t="shared" si="15"/>
        <v>0</v>
      </c>
      <c r="EK9" s="257">
        <f t="shared" si="15"/>
        <v>0</v>
      </c>
      <c r="EL9" s="257">
        <f t="shared" si="15"/>
        <v>0</v>
      </c>
      <c r="EM9" s="257">
        <f t="shared" si="15"/>
        <v>0</v>
      </c>
      <c r="EN9" s="257">
        <f t="shared" si="15"/>
        <v>0</v>
      </c>
      <c r="EO9" s="257">
        <f t="shared" si="15"/>
        <v>0</v>
      </c>
      <c r="EP9" s="257">
        <f t="shared" si="15"/>
        <v>0</v>
      </c>
      <c r="EQ9" s="257">
        <f t="shared" si="15"/>
        <v>0</v>
      </c>
      <c r="ER9" s="257">
        <f t="shared" si="15"/>
        <v>0</v>
      </c>
      <c r="ES9" s="257">
        <f t="shared" si="15"/>
        <v>0</v>
      </c>
      <c r="ET9" s="257">
        <f t="shared" si="15"/>
        <v>0</v>
      </c>
      <c r="EU9" s="257">
        <f t="shared" si="15"/>
        <v>0</v>
      </c>
      <c r="EV9" s="257">
        <f t="shared" si="15"/>
        <v>0</v>
      </c>
      <c r="EW9" s="257">
        <f t="shared" si="15"/>
        <v>0</v>
      </c>
      <c r="EX9" s="259">
        <f t="shared" si="15"/>
        <v>0</v>
      </c>
      <c r="EY9" s="612"/>
      <c r="FK9" s="612"/>
      <c r="FL9" s="86"/>
      <c r="FM9" s="86"/>
      <c r="FN9" s="612"/>
    </row>
    <row r="10" spans="1:170" hidden="1">
      <c r="AE10" s="265"/>
      <c r="EY10" s="612"/>
      <c r="FK10" s="612"/>
      <c r="FL10" s="86"/>
      <c r="FM10" s="86"/>
      <c r="FN10" s="612"/>
    </row>
    <row r="11" spans="1:170" hidden="1">
      <c r="AE11" s="265"/>
      <c r="EY11" s="612"/>
      <c r="FK11" s="612"/>
      <c r="FL11" s="86"/>
      <c r="FM11" s="86"/>
      <c r="FN11" s="612"/>
    </row>
    <row r="12" spans="1:170" s="558" customFormat="1" ht="12.75" customHeight="1">
      <c r="A12" s="305"/>
      <c r="B12" s="306"/>
      <c r="C12" s="617"/>
      <c r="D12" s="864">
        <f>SUM(FM:FM)</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9"/>
      <c r="FC12" s="309"/>
      <c r="FD12" s="309"/>
      <c r="FE12" s="309"/>
      <c r="FF12" s="309"/>
      <c r="FG12" s="309"/>
      <c r="FH12" s="309"/>
      <c r="FI12" s="309"/>
      <c r="FJ12" s="309"/>
      <c r="FK12" s="309"/>
      <c r="FL12" s="309"/>
      <c r="FM12" s="309"/>
      <c r="FN12" s="309"/>
    </row>
    <row r="13" spans="1:170" ht="35.25" customHeight="1">
      <c r="A13" s="745" t="str">
        <f>'Main Input'!A13</f>
        <v>Orig</v>
      </c>
      <c r="B13" s="745" t="str">
        <f>'Main Input'!B13</f>
        <v>CU Name</v>
      </c>
      <c r="C13" s="745" t="str">
        <f>'Main Input'!C13</f>
        <v>Cost Type</v>
      </c>
      <c r="D13" s="745" t="str">
        <f>'Main Input'!D13</f>
        <v>Cost Phase</v>
      </c>
      <c r="E13" s="745" t="str">
        <f>'Main Input'!E13</f>
        <v>Description</v>
      </c>
      <c r="F13" s="745" t="str">
        <f>'Main Input'!F13</f>
        <v>Notes</v>
      </c>
      <c r="G13" s="745" t="str">
        <f>'Main Input'!G13</f>
        <v>Cost Class</v>
      </c>
      <c r="H13" s="745" t="str">
        <f>'Main Input'!H13</f>
        <v>Role</v>
      </c>
      <c r="I13" s="745" t="str">
        <f>'Main Input'!I13</f>
        <v>FTE factor</v>
      </c>
      <c r="J13" s="745" t="str">
        <f>'Main Input'!J13</f>
        <v>Site</v>
      </c>
      <c r="K13" s="745" t="str">
        <f>'Main Input'!K13</f>
        <v>Supplier</v>
      </c>
      <c r="L13" s="745" t="str">
        <f>'Main Input'!L13</f>
        <v>BAR Code</v>
      </c>
      <c r="M13" s="745" t="str">
        <f>'Main Input'!M13</f>
        <v>ForV</v>
      </c>
      <c r="N13" s="745" t="str">
        <f>'Main Input'!N13</f>
        <v>Oracle</v>
      </c>
      <c r="O13" s="745" t="str">
        <f>'Main Input'!O13</f>
        <v>Delivery Country</v>
      </c>
      <c r="P13" s="745" t="str">
        <f>'Main Input'!P13</f>
        <v>Unit Cost</v>
      </c>
      <c r="Q13" s="745" t="str">
        <f>'Main Input'!Q13</f>
        <v>Currency</v>
      </c>
      <c r="R13" s="745" t="str">
        <f>'Main Input'!R13</f>
        <v>Region</v>
      </c>
      <c r="S13" s="745" t="str">
        <f>'Main Input'!S13</f>
        <v>User Code 1</v>
      </c>
      <c r="T13" s="745" t="str">
        <f>'Main Input'!T13</f>
        <v>User Code 2</v>
      </c>
      <c r="U13" s="745" t="str">
        <f>'Main Input'!U13</f>
        <v>User Code 3</v>
      </c>
      <c r="V13" s="745" t="str">
        <f>'Main Input'!V13</f>
        <v>Custmer Service Code</v>
      </c>
      <c r="W13" s="745" t="str">
        <f>'Main Input'!W13</f>
        <v>Sub-Country</v>
      </c>
      <c r="X13" s="745" t="str">
        <f>'Main Input'!X13</f>
        <v>Operating Entity</v>
      </c>
      <c r="Y13" s="745" t="str">
        <f>'Main Input'!Y13</f>
        <v>Tower</v>
      </c>
      <c r="Z13" s="745" t="str">
        <f>'Main Input'!Z13</f>
        <v>Category</v>
      </c>
      <c r="AA13" s="745" t="str">
        <f>'Main Input'!AA13</f>
        <v>Customer Code F</v>
      </c>
      <c r="AB13" s="745" t="str">
        <f>'Main Input'!AB13</f>
        <v>Unit Cost</v>
      </c>
      <c r="AC13" s="745" t="str">
        <f>'Main Input'!AC13</f>
        <v>Unit Types</v>
      </c>
      <c r="AD13" s="745" t="str">
        <f>'Main Input'!AD13</f>
        <v>Qty</v>
      </c>
      <c r="AE13" s="746" t="str">
        <f ca="1">Conversion!AE13</f>
        <v>Value in Euros</v>
      </c>
      <c r="AF13" s="61" t="str">
        <f>OutCur</f>
        <v>EUR</v>
      </c>
      <c r="AG13" s="61" t="str">
        <f>$AF$13</f>
        <v>EUR</v>
      </c>
      <c r="AH13" s="61" t="str">
        <f t="shared" ref="AH13:CS13" si="16">$AF$13</f>
        <v>EUR</v>
      </c>
      <c r="AI13" s="61" t="str">
        <f t="shared" si="16"/>
        <v>EUR</v>
      </c>
      <c r="AJ13" s="61" t="str">
        <f t="shared" si="16"/>
        <v>EUR</v>
      </c>
      <c r="AK13" s="61" t="str">
        <f t="shared" si="16"/>
        <v>EUR</v>
      </c>
      <c r="AL13" s="61" t="str">
        <f t="shared" si="16"/>
        <v>EUR</v>
      </c>
      <c r="AM13" s="61" t="str">
        <f t="shared" si="16"/>
        <v>EUR</v>
      </c>
      <c r="AN13" s="61" t="str">
        <f t="shared" si="16"/>
        <v>EUR</v>
      </c>
      <c r="AO13" s="61" t="str">
        <f t="shared" si="16"/>
        <v>EUR</v>
      </c>
      <c r="AP13" s="61" t="str">
        <f t="shared" si="16"/>
        <v>EUR</v>
      </c>
      <c r="AQ13" s="61" t="str">
        <f t="shared" si="16"/>
        <v>EUR</v>
      </c>
      <c r="AR13" s="61" t="str">
        <f t="shared" si="16"/>
        <v>EUR</v>
      </c>
      <c r="AS13" s="61" t="str">
        <f t="shared" si="16"/>
        <v>EUR</v>
      </c>
      <c r="AT13" s="61" t="str">
        <f t="shared" si="16"/>
        <v>EUR</v>
      </c>
      <c r="AU13" s="61" t="str">
        <f t="shared" si="16"/>
        <v>EUR</v>
      </c>
      <c r="AV13" s="61" t="str">
        <f t="shared" si="16"/>
        <v>EUR</v>
      </c>
      <c r="AW13" s="61" t="str">
        <f t="shared" si="16"/>
        <v>EUR</v>
      </c>
      <c r="AX13" s="61" t="str">
        <f t="shared" si="16"/>
        <v>EUR</v>
      </c>
      <c r="AY13" s="61" t="str">
        <f t="shared" si="16"/>
        <v>EUR</v>
      </c>
      <c r="AZ13" s="61" t="str">
        <f t="shared" si="16"/>
        <v>EUR</v>
      </c>
      <c r="BA13" s="61" t="str">
        <f t="shared" si="16"/>
        <v>EUR</v>
      </c>
      <c r="BB13" s="61" t="str">
        <f t="shared" si="16"/>
        <v>EUR</v>
      </c>
      <c r="BC13" s="61" t="str">
        <f t="shared" si="16"/>
        <v>EUR</v>
      </c>
      <c r="BD13" s="61" t="str">
        <f t="shared" si="16"/>
        <v>EUR</v>
      </c>
      <c r="BE13" s="61" t="str">
        <f t="shared" si="16"/>
        <v>EUR</v>
      </c>
      <c r="BF13" s="61" t="str">
        <f t="shared" si="16"/>
        <v>EUR</v>
      </c>
      <c r="BG13" s="61" t="str">
        <f t="shared" si="16"/>
        <v>EUR</v>
      </c>
      <c r="BH13" s="61" t="str">
        <f t="shared" si="16"/>
        <v>EUR</v>
      </c>
      <c r="BI13" s="61" t="str">
        <f t="shared" si="16"/>
        <v>EUR</v>
      </c>
      <c r="BJ13" s="61" t="str">
        <f t="shared" si="16"/>
        <v>EUR</v>
      </c>
      <c r="BK13" s="61" t="str">
        <f t="shared" si="16"/>
        <v>EUR</v>
      </c>
      <c r="BL13" s="61" t="str">
        <f t="shared" si="16"/>
        <v>EUR</v>
      </c>
      <c r="BM13" s="61" t="str">
        <f t="shared" si="16"/>
        <v>EUR</v>
      </c>
      <c r="BN13" s="61" t="str">
        <f t="shared" si="16"/>
        <v>EUR</v>
      </c>
      <c r="BO13" s="61" t="str">
        <f t="shared" si="16"/>
        <v>EUR</v>
      </c>
      <c r="BP13" s="61" t="str">
        <f t="shared" si="16"/>
        <v>EUR</v>
      </c>
      <c r="BQ13" s="61" t="str">
        <f t="shared" si="16"/>
        <v>EUR</v>
      </c>
      <c r="BR13" s="61" t="str">
        <f t="shared" si="16"/>
        <v>EUR</v>
      </c>
      <c r="BS13" s="61" t="str">
        <f t="shared" si="16"/>
        <v>EUR</v>
      </c>
      <c r="BT13" s="61" t="str">
        <f t="shared" si="16"/>
        <v>EUR</v>
      </c>
      <c r="BU13" s="61" t="str">
        <f t="shared" si="16"/>
        <v>EUR</v>
      </c>
      <c r="BV13" s="61" t="str">
        <f t="shared" si="16"/>
        <v>EUR</v>
      </c>
      <c r="BW13" s="61" t="str">
        <f t="shared" si="16"/>
        <v>EUR</v>
      </c>
      <c r="BX13" s="61" t="str">
        <f t="shared" si="16"/>
        <v>EUR</v>
      </c>
      <c r="BY13" s="61" t="str">
        <f t="shared" si="16"/>
        <v>EUR</v>
      </c>
      <c r="BZ13" s="61" t="str">
        <f t="shared" si="16"/>
        <v>EUR</v>
      </c>
      <c r="CA13" s="61" t="str">
        <f t="shared" si="16"/>
        <v>EUR</v>
      </c>
      <c r="CB13" s="61" t="str">
        <f t="shared" si="16"/>
        <v>EUR</v>
      </c>
      <c r="CC13" s="61" t="str">
        <f t="shared" si="16"/>
        <v>EUR</v>
      </c>
      <c r="CD13" s="61" t="str">
        <f t="shared" si="16"/>
        <v>EUR</v>
      </c>
      <c r="CE13" s="61" t="str">
        <f t="shared" si="16"/>
        <v>EUR</v>
      </c>
      <c r="CF13" s="61" t="str">
        <f t="shared" si="16"/>
        <v>EUR</v>
      </c>
      <c r="CG13" s="61" t="str">
        <f t="shared" si="16"/>
        <v>EUR</v>
      </c>
      <c r="CH13" s="61" t="str">
        <f t="shared" si="16"/>
        <v>EUR</v>
      </c>
      <c r="CI13" s="61" t="str">
        <f t="shared" si="16"/>
        <v>EUR</v>
      </c>
      <c r="CJ13" s="61" t="str">
        <f t="shared" si="16"/>
        <v>EUR</v>
      </c>
      <c r="CK13" s="61" t="str">
        <f t="shared" si="16"/>
        <v>EUR</v>
      </c>
      <c r="CL13" s="61" t="str">
        <f t="shared" si="16"/>
        <v>EUR</v>
      </c>
      <c r="CM13" s="61" t="str">
        <f t="shared" si="16"/>
        <v>EUR</v>
      </c>
      <c r="CN13" s="61" t="str">
        <f t="shared" si="16"/>
        <v>EUR</v>
      </c>
      <c r="CO13" s="61" t="str">
        <f t="shared" si="16"/>
        <v>EUR</v>
      </c>
      <c r="CP13" s="61" t="str">
        <f t="shared" si="16"/>
        <v>EUR</v>
      </c>
      <c r="CQ13" s="61" t="str">
        <f t="shared" si="16"/>
        <v>EUR</v>
      </c>
      <c r="CR13" s="61" t="str">
        <f t="shared" si="16"/>
        <v>EUR</v>
      </c>
      <c r="CS13" s="61" t="str">
        <f t="shared" si="16"/>
        <v>EUR</v>
      </c>
      <c r="CT13" s="61" t="str">
        <f t="shared" ref="CT13:EX13" si="17">$AF$13</f>
        <v>EUR</v>
      </c>
      <c r="CU13" s="61" t="str">
        <f t="shared" si="17"/>
        <v>EUR</v>
      </c>
      <c r="CV13" s="61" t="str">
        <f t="shared" si="17"/>
        <v>EUR</v>
      </c>
      <c r="CW13" s="61" t="str">
        <f t="shared" si="17"/>
        <v>EUR</v>
      </c>
      <c r="CX13" s="61" t="str">
        <f t="shared" si="17"/>
        <v>EUR</v>
      </c>
      <c r="CY13" s="61" t="str">
        <f t="shared" si="17"/>
        <v>EUR</v>
      </c>
      <c r="CZ13" s="61" t="str">
        <f t="shared" si="17"/>
        <v>EUR</v>
      </c>
      <c r="DA13" s="61" t="str">
        <f t="shared" si="17"/>
        <v>EUR</v>
      </c>
      <c r="DB13" s="61" t="str">
        <f t="shared" si="17"/>
        <v>EUR</v>
      </c>
      <c r="DC13" s="61" t="str">
        <f t="shared" si="17"/>
        <v>EUR</v>
      </c>
      <c r="DD13" s="61" t="str">
        <f t="shared" si="17"/>
        <v>EUR</v>
      </c>
      <c r="DE13" s="61" t="str">
        <f t="shared" si="17"/>
        <v>EUR</v>
      </c>
      <c r="DF13" s="61" t="str">
        <f t="shared" si="17"/>
        <v>EUR</v>
      </c>
      <c r="DG13" s="61" t="str">
        <f t="shared" si="17"/>
        <v>EUR</v>
      </c>
      <c r="DH13" s="61" t="str">
        <f t="shared" si="17"/>
        <v>EUR</v>
      </c>
      <c r="DI13" s="61" t="str">
        <f t="shared" si="17"/>
        <v>EUR</v>
      </c>
      <c r="DJ13" s="61" t="str">
        <f t="shared" si="17"/>
        <v>EUR</v>
      </c>
      <c r="DK13" s="61" t="str">
        <f t="shared" si="17"/>
        <v>EUR</v>
      </c>
      <c r="DL13" s="61" t="str">
        <f t="shared" si="17"/>
        <v>EUR</v>
      </c>
      <c r="DM13" s="61" t="str">
        <f t="shared" si="17"/>
        <v>EUR</v>
      </c>
      <c r="DN13" s="61" t="str">
        <f t="shared" si="17"/>
        <v>EUR</v>
      </c>
      <c r="DO13" s="61" t="str">
        <f t="shared" si="17"/>
        <v>EUR</v>
      </c>
      <c r="DP13" s="61" t="str">
        <f t="shared" si="17"/>
        <v>EUR</v>
      </c>
      <c r="DQ13" s="61" t="str">
        <f t="shared" si="17"/>
        <v>EUR</v>
      </c>
      <c r="DR13" s="61" t="str">
        <f t="shared" si="17"/>
        <v>EUR</v>
      </c>
      <c r="DS13" s="61" t="str">
        <f t="shared" si="17"/>
        <v>EUR</v>
      </c>
      <c r="DT13" s="61" t="str">
        <f t="shared" si="17"/>
        <v>EUR</v>
      </c>
      <c r="DU13" s="61" t="str">
        <f t="shared" si="17"/>
        <v>EUR</v>
      </c>
      <c r="DV13" s="61" t="str">
        <f t="shared" si="17"/>
        <v>EUR</v>
      </c>
      <c r="DW13" s="61" t="str">
        <f t="shared" si="17"/>
        <v>EUR</v>
      </c>
      <c r="DX13" s="61" t="str">
        <f t="shared" si="17"/>
        <v>EUR</v>
      </c>
      <c r="DY13" s="61" t="str">
        <f t="shared" si="17"/>
        <v>EUR</v>
      </c>
      <c r="DZ13" s="61" t="str">
        <f t="shared" si="17"/>
        <v>EUR</v>
      </c>
      <c r="EA13" s="61" t="str">
        <f t="shared" si="17"/>
        <v>EUR</v>
      </c>
      <c r="EB13" s="61" t="str">
        <f t="shared" si="17"/>
        <v>EUR</v>
      </c>
      <c r="EC13" s="61" t="str">
        <f t="shared" si="17"/>
        <v>EUR</v>
      </c>
      <c r="ED13" s="61" t="str">
        <f t="shared" si="17"/>
        <v>EUR</v>
      </c>
      <c r="EE13" s="61" t="str">
        <f t="shared" si="17"/>
        <v>EUR</v>
      </c>
      <c r="EF13" s="61" t="str">
        <f t="shared" si="17"/>
        <v>EUR</v>
      </c>
      <c r="EG13" s="61" t="str">
        <f t="shared" si="17"/>
        <v>EUR</v>
      </c>
      <c r="EH13" s="61" t="str">
        <f t="shared" si="17"/>
        <v>EUR</v>
      </c>
      <c r="EI13" s="61" t="str">
        <f t="shared" si="17"/>
        <v>EUR</v>
      </c>
      <c r="EJ13" s="61" t="str">
        <f t="shared" si="17"/>
        <v>EUR</v>
      </c>
      <c r="EK13" s="61" t="str">
        <f t="shared" si="17"/>
        <v>EUR</v>
      </c>
      <c r="EL13" s="61" t="str">
        <f t="shared" si="17"/>
        <v>EUR</v>
      </c>
      <c r="EM13" s="61" t="str">
        <f t="shared" si="17"/>
        <v>EUR</v>
      </c>
      <c r="EN13" s="61" t="str">
        <f t="shared" si="17"/>
        <v>EUR</v>
      </c>
      <c r="EO13" s="61" t="str">
        <f t="shared" si="17"/>
        <v>EUR</v>
      </c>
      <c r="EP13" s="61" t="str">
        <f t="shared" si="17"/>
        <v>EUR</v>
      </c>
      <c r="EQ13" s="61" t="str">
        <f t="shared" si="17"/>
        <v>EUR</v>
      </c>
      <c r="ER13" s="61" t="str">
        <f t="shared" si="17"/>
        <v>EUR</v>
      </c>
      <c r="ES13" s="61" t="str">
        <f t="shared" si="17"/>
        <v>EUR</v>
      </c>
      <c r="ET13" s="61" t="str">
        <f t="shared" si="17"/>
        <v>EUR</v>
      </c>
      <c r="EU13" s="61" t="str">
        <f t="shared" si="17"/>
        <v>EUR</v>
      </c>
      <c r="EV13" s="61" t="str">
        <f t="shared" si="17"/>
        <v>EUR</v>
      </c>
      <c r="EW13" s="61" t="str">
        <f t="shared" si="17"/>
        <v>EUR</v>
      </c>
      <c r="EX13" s="61" t="str">
        <f t="shared" si="17"/>
        <v>EUR</v>
      </c>
      <c r="EY13" s="612"/>
      <c r="EZ13" s="745" t="str">
        <f>'Main Input'!EZ13</f>
        <v>Index Code</v>
      </c>
      <c r="FA13" s="745" t="str">
        <f>'Main Input'!FA13</f>
        <v>Financing</v>
      </c>
      <c r="FB13" s="745" t="str">
        <f>'Main Input'!FB13</f>
        <v>Capital Life</v>
      </c>
      <c r="FC13" s="745" t="str">
        <f>'Main Input'!FC13</f>
        <v>Margin Code</v>
      </c>
      <c r="FD13" s="745" t="str">
        <f>'Main Input'!FD13</f>
        <v>Revenue Class</v>
      </c>
      <c r="FE13" s="745" t="str">
        <f>'Main Input'!FE13</f>
        <v>Capex/Opex</v>
      </c>
      <c r="FF13" s="745" t="str">
        <f>'Main Input'!FF13</f>
        <v>Pre-payment Accrual Code</v>
      </c>
      <c r="FG13" s="745" t="str">
        <f>'Main Input'!FG13</f>
        <v>Accounting Treatment</v>
      </c>
      <c r="FH13" s="745" t="str">
        <f>'Main Input'!FH13</f>
        <v>Payment Type</v>
      </c>
      <c r="FI13" s="745" t="str">
        <f>'Main Input'!FI13</f>
        <v>Margin</v>
      </c>
      <c r="FJ13" s="745" t="str">
        <f>'Main Input'!FJ13</f>
        <v>Finance Rate</v>
      </c>
      <c r="FK13" s="612"/>
      <c r="FL13" s="747" t="str">
        <f>'Main Input'!FL13</f>
        <v>ManChk</v>
      </c>
      <c r="FM13" s="622" t="s">
        <v>1861</v>
      </c>
      <c r="FN13" s="612"/>
    </row>
    <row r="14" spans="1:170" s="634" customFormat="1" ht="5.0999999999999996" customHeight="1">
      <c r="A14" s="2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2"/>
      <c r="AC14" s="201"/>
      <c r="AD14" s="203"/>
      <c r="AE14" s="26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201"/>
      <c r="FC14" s="201"/>
      <c r="FD14" s="201"/>
      <c r="FE14" s="201"/>
      <c r="FF14" s="201"/>
      <c r="FG14" s="201"/>
      <c r="FH14" s="201"/>
      <c r="FI14" s="201"/>
      <c r="FJ14" s="201"/>
      <c r="FK14" s="632"/>
      <c r="FL14" s="201"/>
      <c r="FM14" s="201"/>
      <c r="FN14" s="633"/>
    </row>
    <row r="15" spans="1:170" ht="12.75" customHeight="1">
      <c r="A15" s="939" t="str">
        <f>'Main Input'!A15</f>
        <v>Pepe</v>
      </c>
      <c r="B15" s="940" t="str">
        <f>'Main Input'!B15</f>
        <v>EDRM</v>
      </c>
      <c r="C15" s="940" t="str">
        <f>'Main Input'!C15</f>
        <v>Third Party</v>
      </c>
      <c r="D15" s="940" t="str">
        <f>'Main Input'!D15</f>
        <v>TRF</v>
      </c>
      <c r="E15" s="940" t="str">
        <f>'Main Input'!E15</f>
        <v>DC Network HW &amp; Cabling</v>
      </c>
      <c r="F15" s="941" t="str">
        <f>'Main Input'!F15</f>
        <v>direct</v>
      </c>
      <c r="G15" s="941" t="str">
        <f>'Main Input'!G15</f>
        <v>Person</v>
      </c>
      <c r="H15" s="941">
        <f>'Main Input'!H15</f>
        <v>0</v>
      </c>
      <c r="I15" s="941">
        <f>'Main Input'!I15</f>
        <v>0</v>
      </c>
      <c r="J15" s="941">
        <f>'Main Input'!J15</f>
        <v>0</v>
      </c>
      <c r="K15" s="941" t="str">
        <f>'Main Input'!K15</f>
        <v>FJS</v>
      </c>
      <c r="L15" s="941" t="str">
        <f>'Main Input'!L15</f>
        <v>oISDC</v>
      </c>
      <c r="M15" s="941" t="str">
        <f>'Main Input'!M15</f>
        <v>V</v>
      </c>
      <c r="N15" s="941">
        <f>'Main Input'!N15</f>
        <v>0</v>
      </c>
      <c r="O15" s="941" t="str">
        <f>'Main Input'!O15</f>
        <v>SPAIN</v>
      </c>
      <c r="P15" s="941">
        <f>'Main Input'!P15</f>
        <v>560</v>
      </c>
      <c r="Q15" s="941" t="str">
        <f>'Main Input'!Q15</f>
        <v>EUR</v>
      </c>
      <c r="R15" s="941" t="str">
        <f>'Main Input'!R15</f>
        <v>EMEA</v>
      </c>
      <c r="S15" s="941" t="str">
        <f>'Main Input'!S15</f>
        <v>Local</v>
      </c>
      <c r="T15" s="941">
        <f>'Main Input'!T15</f>
        <v>0</v>
      </c>
      <c r="U15" s="941">
        <f>'Main Input'!U15</f>
        <v>0</v>
      </c>
      <c r="V15" s="941" t="str">
        <f>'Main Input'!V15</f>
        <v>1_ATP</v>
      </c>
      <c r="W15" s="941">
        <f>'Main Input'!W15</f>
        <v>0</v>
      </c>
      <c r="X15" s="941">
        <f>'Main Input'!X15</f>
        <v>0</v>
      </c>
      <c r="Y15" s="941">
        <f>'Main Input'!Y15</f>
        <v>0</v>
      </c>
      <c r="Z15" s="941">
        <f>'Main Input'!Z15</f>
        <v>0</v>
      </c>
      <c r="AA15" s="941">
        <f>'Main Input'!AA15</f>
        <v>0</v>
      </c>
      <c r="AB15" s="942">
        <f>'Main Input'!AB15</f>
        <v>0</v>
      </c>
      <c r="AC15" s="942" t="str">
        <f>'Main Input'!AC15</f>
        <v>Money</v>
      </c>
      <c r="AD15" s="943">
        <f>'Main Input'!AD15</f>
        <v>560</v>
      </c>
      <c r="AE15" s="951">
        <f t="shared" ref="AE15:AE46" ca="1" si="18">SUM(AF15:EY15)</f>
        <v>402051.28205128206</v>
      </c>
      <c r="AF15" s="898">
        <f>(Conversion!AF15*f_ResVal)/f_GMMar</f>
        <v>0</v>
      </c>
      <c r="AG15" s="873">
        <f ca="1">(Conversion!AG15*f_ResVal)/f_GMMar</f>
        <v>0</v>
      </c>
      <c r="AH15" s="873">
        <f ca="1">(Conversion!AH15*f_ResVal)/f_GMMar</f>
        <v>100512.82051282052</v>
      </c>
      <c r="AI15" s="873">
        <f ca="1">(Conversion!AI15*f_ResVal)/f_GMMar</f>
        <v>100512.82051282052</v>
      </c>
      <c r="AJ15" s="873">
        <f ca="1">(Conversion!AJ15*f_ResVal)/f_GMMar</f>
        <v>100512.82051282052</v>
      </c>
      <c r="AK15" s="873">
        <f ca="1">(Conversion!AK15*f_ResVal)/f_GMMar</f>
        <v>100512.82051282052</v>
      </c>
      <c r="AL15" s="873">
        <f ca="1">(Conversion!AL15*f_ResVal)/f_GMMar</f>
        <v>0</v>
      </c>
      <c r="AM15" s="873">
        <f ca="1">(Conversion!AM15*f_ResVal)/f_GMMar</f>
        <v>0</v>
      </c>
      <c r="AN15" s="873">
        <f ca="1">(Conversion!AN15*f_ResVal)/f_GMMar</f>
        <v>0</v>
      </c>
      <c r="AO15" s="873">
        <f ca="1">(Conversion!AO15*f_ResVal)/f_GMMar</f>
        <v>0</v>
      </c>
      <c r="AP15" s="873">
        <f ca="1">(Conversion!AP15*f_ResVal)/f_GMMar</f>
        <v>0</v>
      </c>
      <c r="AQ15" s="873">
        <f ca="1">(Conversion!AQ15*f_ResVal)/f_GMMar</f>
        <v>0</v>
      </c>
      <c r="AR15" s="873">
        <f ca="1">(Conversion!AR15*f_ResVal)/f_GMMar</f>
        <v>0</v>
      </c>
      <c r="AS15" s="873">
        <f ca="1">(Conversion!AS15*f_ResVal)/f_GMMar</f>
        <v>0</v>
      </c>
      <c r="AT15" s="873">
        <f ca="1">(Conversion!AT15*f_ResVal)/f_GMMar</f>
        <v>0</v>
      </c>
      <c r="AU15" s="873">
        <f ca="1">(Conversion!AU15*f_ResVal)/f_GMMar</f>
        <v>0</v>
      </c>
      <c r="AV15" s="873">
        <f ca="1">(Conversion!AV15*f_ResVal)/f_GMMar</f>
        <v>0</v>
      </c>
      <c r="AW15" s="873">
        <f ca="1">(Conversion!AW15*f_ResVal)/f_GMMar</f>
        <v>0</v>
      </c>
      <c r="AX15" s="873">
        <f ca="1">(Conversion!AX15*f_ResVal)/f_GMMar</f>
        <v>0</v>
      </c>
      <c r="AY15" s="873">
        <f ca="1">(Conversion!AY15*f_ResVal)/f_GMMar</f>
        <v>0</v>
      </c>
      <c r="AZ15" s="873">
        <f ca="1">(Conversion!AZ15*f_ResVal)/f_GMMar</f>
        <v>0</v>
      </c>
      <c r="BA15" s="873">
        <f ca="1">(Conversion!BA15*f_ResVal)/f_GMMar</f>
        <v>0</v>
      </c>
      <c r="BB15" s="873">
        <f ca="1">(Conversion!BB15*f_ResVal)/f_GMMar</f>
        <v>0</v>
      </c>
      <c r="BC15" s="873">
        <f ca="1">(Conversion!BC15*f_ResVal)/f_GMMar</f>
        <v>0</v>
      </c>
      <c r="BD15" s="873">
        <f ca="1">(Conversion!BD15*f_ResVal)/f_GMMar</f>
        <v>0</v>
      </c>
      <c r="BE15" s="873">
        <f ca="1">(Conversion!BE15*f_ResVal)/f_GMMar</f>
        <v>0</v>
      </c>
      <c r="BF15" s="873">
        <f ca="1">(Conversion!BF15*f_ResVal)/f_GMMar</f>
        <v>0</v>
      </c>
      <c r="BG15" s="873">
        <f ca="1">(Conversion!BG15*f_ResVal)/f_GMMar</f>
        <v>0</v>
      </c>
      <c r="BH15" s="873">
        <f ca="1">(Conversion!BH15*f_ResVal)/f_GMMar</f>
        <v>0</v>
      </c>
      <c r="BI15" s="873">
        <f ca="1">(Conversion!BI15*f_ResVal)/f_GMMar</f>
        <v>0</v>
      </c>
      <c r="BJ15" s="873">
        <f ca="1">(Conversion!BJ15*f_ResVal)/f_GMMar</f>
        <v>0</v>
      </c>
      <c r="BK15" s="873">
        <f ca="1">(Conversion!BK15*f_ResVal)/f_GMMar</f>
        <v>0</v>
      </c>
      <c r="BL15" s="873">
        <f ca="1">(Conversion!BL15*f_ResVal)/f_GMMar</f>
        <v>0</v>
      </c>
      <c r="BM15" s="873">
        <f ca="1">(Conversion!BM15*f_ResVal)/f_GMMar</f>
        <v>0</v>
      </c>
      <c r="BN15" s="873">
        <f ca="1">(Conversion!BN15*f_ResVal)/f_GMMar</f>
        <v>0</v>
      </c>
      <c r="BO15" s="873">
        <f ca="1">(Conversion!BO15*f_ResVal)/f_GMMar</f>
        <v>0</v>
      </c>
      <c r="BP15" s="873">
        <f ca="1">(Conversion!BP15*f_ResVal)/f_GMMar</f>
        <v>0</v>
      </c>
      <c r="BQ15" s="873">
        <f ca="1">(Conversion!BQ15*f_ResVal)/f_GMMar</f>
        <v>0</v>
      </c>
      <c r="BR15" s="873">
        <f ca="1">(Conversion!BR15*f_ResVal)/f_GMMar</f>
        <v>0</v>
      </c>
      <c r="BS15" s="873">
        <f ca="1">(Conversion!BS15*f_ResVal)/f_GMMar</f>
        <v>0</v>
      </c>
      <c r="BT15" s="873">
        <f ca="1">(Conversion!BT15*f_ResVal)/f_GMMar</f>
        <v>0</v>
      </c>
      <c r="BU15" s="873">
        <f ca="1">(Conversion!BU15*f_ResVal)/f_GMMar</f>
        <v>0</v>
      </c>
      <c r="BV15" s="873">
        <f ca="1">(Conversion!BV15*f_ResVal)/f_GMMar</f>
        <v>0</v>
      </c>
      <c r="BW15" s="873">
        <f ca="1">(Conversion!BW15*f_ResVal)/f_GMMar</f>
        <v>0</v>
      </c>
      <c r="BX15" s="873">
        <f ca="1">(Conversion!BX15*f_ResVal)/f_GMMar</f>
        <v>0</v>
      </c>
      <c r="BY15" s="873">
        <f ca="1">(Conversion!BY15*f_ResVal)/f_GMMar</f>
        <v>0</v>
      </c>
      <c r="BZ15" s="873">
        <f ca="1">(Conversion!BZ15*f_ResVal)/f_GMMar</f>
        <v>0</v>
      </c>
      <c r="CA15" s="873">
        <f ca="1">(Conversion!CA15*f_ResVal)/f_GMMar</f>
        <v>0</v>
      </c>
      <c r="CB15" s="873">
        <f ca="1">(Conversion!CB15*f_ResVal)/f_GMMar</f>
        <v>0</v>
      </c>
      <c r="CC15" s="873">
        <f ca="1">(Conversion!CC15*f_ResVal)/f_GMMar</f>
        <v>0</v>
      </c>
      <c r="CD15" s="873">
        <f ca="1">(Conversion!CD15*f_ResVal)/f_GMMar</f>
        <v>0</v>
      </c>
      <c r="CE15" s="873">
        <f ca="1">(Conversion!CE15*f_ResVal)/f_GMMar</f>
        <v>0</v>
      </c>
      <c r="CF15" s="873">
        <f ca="1">(Conversion!CF15*f_ResVal)/f_GMMar</f>
        <v>0</v>
      </c>
      <c r="CG15" s="873">
        <f ca="1">(Conversion!CG15*f_ResVal)/f_GMMar</f>
        <v>0</v>
      </c>
      <c r="CH15" s="873">
        <f ca="1">(Conversion!CH15*f_ResVal)/f_GMMar</f>
        <v>0</v>
      </c>
      <c r="CI15" s="873">
        <f ca="1">(Conversion!CI15*f_ResVal)/f_GMMar</f>
        <v>0</v>
      </c>
      <c r="CJ15" s="873">
        <f ca="1">(Conversion!CJ15*f_ResVal)/f_GMMar</f>
        <v>0</v>
      </c>
      <c r="CK15" s="873">
        <f ca="1">(Conversion!CK15*f_ResVal)/f_GMMar</f>
        <v>0</v>
      </c>
      <c r="CL15" s="873">
        <f ca="1">(Conversion!CL15*f_ResVal)/f_GMMar</f>
        <v>0</v>
      </c>
      <c r="CM15" s="873">
        <f ca="1">(Conversion!CM15*f_ResVal)/f_GMMar</f>
        <v>0</v>
      </c>
      <c r="CN15" s="873">
        <f ca="1">(Conversion!CN15*f_ResVal)/f_GMMar</f>
        <v>0</v>
      </c>
      <c r="CO15" s="873">
        <f ca="1">(Conversion!CO15*f_ResVal)/f_GMMar</f>
        <v>0</v>
      </c>
      <c r="CP15" s="873">
        <f ca="1">(Conversion!CP15*f_ResVal)/f_GMMar</f>
        <v>0</v>
      </c>
      <c r="CQ15" s="873">
        <f ca="1">(Conversion!CQ15*f_ResVal)/f_GMMar</f>
        <v>0</v>
      </c>
      <c r="CR15" s="873">
        <f ca="1">(Conversion!CR15*f_ResVal)/f_GMMar</f>
        <v>0</v>
      </c>
      <c r="CS15" s="873">
        <f ca="1">(Conversion!CS15*f_ResVal)/f_GMMar</f>
        <v>0</v>
      </c>
      <c r="CT15" s="873">
        <f ca="1">(Conversion!CT15*f_ResVal)/f_GMMar</f>
        <v>0</v>
      </c>
      <c r="CU15" s="873">
        <f ca="1">(Conversion!CU15*f_ResVal)/f_GMMar</f>
        <v>0</v>
      </c>
      <c r="CV15" s="873">
        <f ca="1">(Conversion!CV15*f_ResVal)/f_GMMar</f>
        <v>0</v>
      </c>
      <c r="CW15" s="873">
        <f ca="1">(Conversion!CW15*f_ResVal)/f_GMMar</f>
        <v>0</v>
      </c>
      <c r="CX15" s="873">
        <f ca="1">(Conversion!CX15*f_ResVal)/f_GMMar</f>
        <v>0</v>
      </c>
      <c r="CY15" s="873">
        <f ca="1">(Conversion!CY15*f_ResVal)/f_GMMar</f>
        <v>0</v>
      </c>
      <c r="CZ15" s="873">
        <f ca="1">(Conversion!CZ15*f_ResVal)/f_GMMar</f>
        <v>0</v>
      </c>
      <c r="DA15" s="873">
        <f ca="1">(Conversion!DA15*f_ResVal)/f_GMMar</f>
        <v>0</v>
      </c>
      <c r="DB15" s="873">
        <f ca="1">(Conversion!DB15*f_ResVal)/f_GMMar</f>
        <v>0</v>
      </c>
      <c r="DC15" s="873">
        <f ca="1">(Conversion!DC15*f_ResVal)/f_GMMar</f>
        <v>0</v>
      </c>
      <c r="DD15" s="873">
        <f ca="1">(Conversion!DD15*f_ResVal)/f_GMMar</f>
        <v>0</v>
      </c>
      <c r="DE15" s="873">
        <f ca="1">(Conversion!DE15*f_ResVal)/f_GMMar</f>
        <v>0</v>
      </c>
      <c r="DF15" s="873">
        <f ca="1">(Conversion!DF15*f_ResVal)/f_GMMar</f>
        <v>0</v>
      </c>
      <c r="DG15" s="873">
        <f ca="1">(Conversion!DG15*f_ResVal)/f_GMMar</f>
        <v>0</v>
      </c>
      <c r="DH15" s="873">
        <f ca="1">(Conversion!DH15*f_ResVal)/f_GMMar</f>
        <v>0</v>
      </c>
      <c r="DI15" s="873">
        <f ca="1">(Conversion!DI15*f_ResVal)/f_GMMar</f>
        <v>0</v>
      </c>
      <c r="DJ15" s="873">
        <f ca="1">(Conversion!DJ15*f_ResVal)/f_GMMar</f>
        <v>0</v>
      </c>
      <c r="DK15" s="873">
        <f ca="1">(Conversion!DK15*f_ResVal)/f_GMMar</f>
        <v>0</v>
      </c>
      <c r="DL15" s="873">
        <f ca="1">(Conversion!DL15*f_ResVal)/f_GMMar</f>
        <v>0</v>
      </c>
      <c r="DM15" s="873">
        <f ca="1">(Conversion!DM15*f_ResVal)/f_GMMar</f>
        <v>0</v>
      </c>
      <c r="DN15" s="873">
        <f ca="1">(Conversion!DN15*f_ResVal)/f_GMMar</f>
        <v>0</v>
      </c>
      <c r="DO15" s="873">
        <f ca="1">(Conversion!DO15*f_ResVal)/f_GMMar</f>
        <v>0</v>
      </c>
      <c r="DP15" s="873">
        <f ca="1">(Conversion!DP15*f_ResVal)/f_GMMar</f>
        <v>0</v>
      </c>
      <c r="DQ15" s="873">
        <f ca="1">(Conversion!DQ15*f_ResVal)/f_GMMar</f>
        <v>0</v>
      </c>
      <c r="DR15" s="873">
        <f ca="1">(Conversion!DR15*f_ResVal)/f_GMMar</f>
        <v>0</v>
      </c>
      <c r="DS15" s="873">
        <f ca="1">(Conversion!DS15*f_ResVal)/f_GMMar</f>
        <v>0</v>
      </c>
      <c r="DT15" s="873">
        <f ca="1">(Conversion!DT15*f_ResVal)/f_GMMar</f>
        <v>0</v>
      </c>
      <c r="DU15" s="873">
        <f ca="1">(Conversion!DU15*f_ResVal)/f_GMMar</f>
        <v>0</v>
      </c>
      <c r="DV15" s="873">
        <f ca="1">(Conversion!DV15*f_ResVal)/f_GMMar</f>
        <v>0</v>
      </c>
      <c r="DW15" s="873">
        <f ca="1">(Conversion!DW15*f_ResVal)/f_GMMar</f>
        <v>0</v>
      </c>
      <c r="DX15" s="873">
        <f ca="1">(Conversion!DX15*f_ResVal)/f_GMMar</f>
        <v>0</v>
      </c>
      <c r="DY15" s="873">
        <f ca="1">(Conversion!DY15*f_ResVal)/f_GMMar</f>
        <v>0</v>
      </c>
      <c r="DZ15" s="873">
        <f ca="1">(Conversion!DZ15*f_ResVal)/f_GMMar</f>
        <v>0</v>
      </c>
      <c r="EA15" s="873">
        <f ca="1">(Conversion!EA15*f_ResVal)/f_GMMar</f>
        <v>0</v>
      </c>
      <c r="EB15" s="873">
        <f ca="1">(Conversion!EB15*f_ResVal)/f_GMMar</f>
        <v>0</v>
      </c>
      <c r="EC15" s="873">
        <f ca="1">(Conversion!EC15*f_ResVal)/f_GMMar</f>
        <v>0</v>
      </c>
      <c r="ED15" s="873">
        <f ca="1">(Conversion!ED15*f_ResVal)/f_GMMar</f>
        <v>0</v>
      </c>
      <c r="EE15" s="873">
        <f ca="1">(Conversion!EE15*f_ResVal)/f_GMMar</f>
        <v>0</v>
      </c>
      <c r="EF15" s="873">
        <f ca="1">(Conversion!EF15*f_ResVal)/f_GMMar</f>
        <v>0</v>
      </c>
      <c r="EG15" s="873">
        <f ca="1">(Conversion!EG15*f_ResVal)/f_GMMar</f>
        <v>0</v>
      </c>
      <c r="EH15" s="873">
        <f ca="1">(Conversion!EH15*f_ResVal)/f_GMMar</f>
        <v>0</v>
      </c>
      <c r="EI15" s="873">
        <f ca="1">(Conversion!EI15*f_ResVal)/f_GMMar</f>
        <v>0</v>
      </c>
      <c r="EJ15" s="873">
        <f ca="1">(Conversion!EJ15*f_ResVal)/f_GMMar</f>
        <v>0</v>
      </c>
      <c r="EK15" s="873">
        <f ca="1">(Conversion!EK15*f_ResVal)/f_GMMar</f>
        <v>0</v>
      </c>
      <c r="EL15" s="873">
        <f ca="1">(Conversion!EL15*f_ResVal)/f_GMMar</f>
        <v>0</v>
      </c>
      <c r="EM15" s="873">
        <f ca="1">(Conversion!EM15*f_ResVal)/f_GMMar</f>
        <v>0</v>
      </c>
      <c r="EN15" s="873">
        <f ca="1">(Conversion!EN15*f_ResVal)/f_GMMar</f>
        <v>0</v>
      </c>
      <c r="EO15" s="873">
        <f ca="1">(Conversion!EO15*f_ResVal)/f_GMMar</f>
        <v>0</v>
      </c>
      <c r="EP15" s="873">
        <f ca="1">(Conversion!EP15*f_ResVal)/f_GMMar</f>
        <v>0</v>
      </c>
      <c r="EQ15" s="873">
        <f ca="1">(Conversion!EQ15*f_ResVal)/f_GMMar</f>
        <v>0</v>
      </c>
      <c r="ER15" s="873">
        <f ca="1">(Conversion!ER15*f_ResVal)/f_GMMar</f>
        <v>0</v>
      </c>
      <c r="ES15" s="873">
        <f ca="1">(Conversion!ES15*f_ResVal)/f_GMMar</f>
        <v>0</v>
      </c>
      <c r="ET15" s="873">
        <f ca="1">(Conversion!ET15*f_ResVal)/f_GMMar</f>
        <v>0</v>
      </c>
      <c r="EU15" s="873">
        <f ca="1">(Conversion!EU15*f_ResVal)/f_GMMar</f>
        <v>0</v>
      </c>
      <c r="EV15" s="873">
        <f ca="1">(Conversion!EV15*f_ResVal)/f_GMMar</f>
        <v>0</v>
      </c>
      <c r="EW15" s="873">
        <f ca="1">(Conversion!EW15*f_ResVal)/f_GMMar</f>
        <v>0</v>
      </c>
      <c r="EX15" s="944">
        <f ca="1">(Conversion!EX15*f_ResVal)/f_GMMar</f>
        <v>0</v>
      </c>
      <c r="EY15" s="612"/>
      <c r="EZ15" s="945" t="str">
        <f>'Main Input'!EZ15</f>
        <v>RPI</v>
      </c>
      <c r="FA15" s="947" t="str">
        <f>'Main Input'!FA15</f>
        <v>N/A</v>
      </c>
      <c r="FB15" s="946">
        <f>'Main Input'!FB15</f>
        <v>0</v>
      </c>
      <c r="FC15" s="946" t="str">
        <f>'Main Input'!FC15</f>
        <v>IT Solutions</v>
      </c>
      <c r="FD15" s="946" t="str">
        <f>'Main Input'!FD15</f>
        <v>Managed Services</v>
      </c>
      <c r="FE15" s="947" t="str">
        <f>'Main Input'!FE15</f>
        <v>Opex</v>
      </c>
      <c r="FF15" s="947" t="str">
        <f>'Main Input'!FF15</f>
        <v>ContractAccrual</v>
      </c>
      <c r="FG15" s="947" t="str">
        <f>'Main Input'!FG15</f>
        <v>Expense</v>
      </c>
      <c r="FH15" s="948" t="str">
        <f>'Main Input'!FH15</f>
        <v>A</v>
      </c>
      <c r="FI15" s="949">
        <f>'Main Input'!FI15</f>
        <v>0.22</v>
      </c>
      <c r="FJ15" s="950">
        <f>'Main Input'!FJ15</f>
        <v>0</v>
      </c>
      <c r="FK15" s="612"/>
      <c r="FL15" s="531">
        <f t="shared" ref="FL15:FL46" si="19">CVbloc6</f>
        <v>0</v>
      </c>
      <c r="FM15" s="86"/>
      <c r="FN15" s="612"/>
    </row>
    <row r="16" spans="1:170" ht="12.75" customHeight="1">
      <c r="A16" s="750" t="str">
        <f>'Main Input'!A16</f>
        <v>Pepe</v>
      </c>
      <c r="B16" s="762" t="str">
        <f>'Main Input'!B16</f>
        <v>EDRM</v>
      </c>
      <c r="C16" s="762" t="str">
        <f>'Main Input'!C16</f>
        <v>Hardware</v>
      </c>
      <c r="D16" s="762" t="str">
        <f>'Main Input'!D16</f>
        <v>TOBE</v>
      </c>
      <c r="E16" s="762" t="str">
        <f>'Main Input'!E16</f>
        <v>AD-1112</v>
      </c>
      <c r="F16" s="753" t="str">
        <f>'Main Input'!F16</f>
        <v>direct</v>
      </c>
      <c r="G16" s="753" t="str">
        <f>'Main Input'!G16</f>
        <v>Server</v>
      </c>
      <c r="H16" s="753">
        <f>'Main Input'!H16</f>
        <v>0</v>
      </c>
      <c r="I16" s="753">
        <f>'Main Input'!I16</f>
        <v>0</v>
      </c>
      <c r="J16" s="753">
        <f>'Main Input'!J16</f>
        <v>0</v>
      </c>
      <c r="K16" s="753" t="str">
        <f>'Main Input'!K16</f>
        <v>FJS</v>
      </c>
      <c r="L16" s="753" t="str">
        <f>'Main Input'!L16</f>
        <v>oISDC</v>
      </c>
      <c r="M16" s="753">
        <f>'Main Input'!M16</f>
        <v>0</v>
      </c>
      <c r="N16" s="753">
        <f>'Main Input'!N16</f>
        <v>0</v>
      </c>
      <c r="O16" s="753" t="str">
        <f>'Main Input'!O16</f>
        <v>SPAIN</v>
      </c>
      <c r="P16" s="753">
        <f>'Main Input'!P16</f>
        <v>46600</v>
      </c>
      <c r="Q16" s="753" t="str">
        <f>'Main Input'!Q16</f>
        <v>EUR</v>
      </c>
      <c r="R16" s="753" t="str">
        <f>'Main Input'!R16</f>
        <v>EMEA</v>
      </c>
      <c r="S16" s="753" t="str">
        <f>'Main Input'!S16</f>
        <v>Local</v>
      </c>
      <c r="T16" s="753">
        <f>'Main Input'!T16</f>
        <v>0</v>
      </c>
      <c r="U16" s="753">
        <f>'Main Input'!U16</f>
        <v>0</v>
      </c>
      <c r="V16" s="753" t="str">
        <f>'Main Input'!V16</f>
        <v>1_ATP</v>
      </c>
      <c r="W16" s="753">
        <f>'Main Input'!W16</f>
        <v>0</v>
      </c>
      <c r="X16" s="753">
        <f>'Main Input'!X16</f>
        <v>0</v>
      </c>
      <c r="Y16" s="753">
        <f>'Main Input'!Y16</f>
        <v>0</v>
      </c>
      <c r="Z16" s="753">
        <f>'Main Input'!Z16</f>
        <v>0</v>
      </c>
      <c r="AA16" s="753">
        <f>'Main Input'!AA16</f>
        <v>0</v>
      </c>
      <c r="AB16" s="763">
        <f>'Main Input'!AB16</f>
        <v>0</v>
      </c>
      <c r="AC16" s="763" t="str">
        <f>'Main Input'!AC16</f>
        <v>Days</v>
      </c>
      <c r="AD16" s="764">
        <f>'Main Input'!AD16</f>
        <v>33</v>
      </c>
      <c r="AE16" s="765">
        <f t="shared" ca="1" si="18"/>
        <v>1691689.7179076923</v>
      </c>
      <c r="AF16" s="299">
        <f>(Conversion!AF16*f_ResVal)/f_GMMar</f>
        <v>0</v>
      </c>
      <c r="AG16" s="300">
        <f ca="1">(Conversion!AG16*f_ResVal)/f_GMMar</f>
        <v>0</v>
      </c>
      <c r="AH16" s="300">
        <f ca="1">(Conversion!AH16*f_ResVal)/f_GMMar</f>
        <v>896153.84615384613</v>
      </c>
      <c r="AI16" s="300">
        <f ca="1">(Conversion!AI16*f_ResVal)/f_GMMar</f>
        <v>0</v>
      </c>
      <c r="AJ16" s="300">
        <f ca="1">(Conversion!AJ16*f_ResVal)/f_GMMar</f>
        <v>0</v>
      </c>
      <c r="AK16" s="300">
        <f ca="1">(Conversion!AK16*f_ResVal)/f_GMMar</f>
        <v>0</v>
      </c>
      <c r="AL16" s="300">
        <f ca="1">(Conversion!AL16*f_ResVal)/f_GMMar</f>
        <v>0</v>
      </c>
      <c r="AM16" s="300">
        <f ca="1">(Conversion!AM16*f_ResVal)/f_GMMar</f>
        <v>0</v>
      </c>
      <c r="AN16" s="300">
        <f ca="1">(Conversion!AN16*f_ResVal)/f_GMMar</f>
        <v>0</v>
      </c>
      <c r="AO16" s="300">
        <f ca="1">(Conversion!AO16*f_ResVal)/f_GMMar</f>
        <v>0</v>
      </c>
      <c r="AP16" s="300">
        <f ca="1">(Conversion!AP16*f_ResVal)/f_GMMar</f>
        <v>0</v>
      </c>
      <c r="AQ16" s="300">
        <f ca="1">(Conversion!AQ16*f_ResVal)/f_GMMar</f>
        <v>0</v>
      </c>
      <c r="AR16" s="300">
        <f ca="1">(Conversion!AR16*f_ResVal)/f_GMMar</f>
        <v>0</v>
      </c>
      <c r="AS16" s="300">
        <f ca="1">(Conversion!AS16*f_ResVal)/f_GMMar</f>
        <v>0</v>
      </c>
      <c r="AT16" s="300">
        <f ca="1">(Conversion!AT16*f_ResVal)/f_GMMar</f>
        <v>119487.17948717948</v>
      </c>
      <c r="AU16" s="300">
        <f ca="1">(Conversion!AU16*f_ResVal)/f_GMMar</f>
        <v>0</v>
      </c>
      <c r="AV16" s="300">
        <f ca="1">(Conversion!AV16*f_ResVal)/f_GMMar</f>
        <v>0</v>
      </c>
      <c r="AW16" s="300">
        <f ca="1">(Conversion!AW16*f_ResVal)/f_GMMar</f>
        <v>0</v>
      </c>
      <c r="AX16" s="300">
        <f ca="1">(Conversion!AX16*f_ResVal)/f_GMMar</f>
        <v>0</v>
      </c>
      <c r="AY16" s="300">
        <f ca="1">(Conversion!AY16*f_ResVal)/f_GMMar</f>
        <v>0</v>
      </c>
      <c r="AZ16" s="300">
        <f ca="1">(Conversion!AZ16*f_ResVal)/f_GMMar</f>
        <v>0</v>
      </c>
      <c r="BA16" s="300">
        <f ca="1">(Conversion!BA16*f_ResVal)/f_GMMar</f>
        <v>0</v>
      </c>
      <c r="BB16" s="300">
        <f ca="1">(Conversion!BB16*f_ResVal)/f_GMMar</f>
        <v>0</v>
      </c>
      <c r="BC16" s="300">
        <f ca="1">(Conversion!BC16*f_ResVal)/f_GMMar</f>
        <v>0</v>
      </c>
      <c r="BD16" s="300">
        <f ca="1">(Conversion!BD16*f_ResVal)/f_GMMar</f>
        <v>0</v>
      </c>
      <c r="BE16" s="300">
        <f ca="1">(Conversion!BE16*f_ResVal)/f_GMMar</f>
        <v>0</v>
      </c>
      <c r="BF16" s="300">
        <f ca="1">(Conversion!BF16*f_ResVal)/f_GMMar</f>
        <v>121876.92307692308</v>
      </c>
      <c r="BG16" s="300">
        <f ca="1">(Conversion!BG16*f_ResVal)/f_GMMar</f>
        <v>0</v>
      </c>
      <c r="BH16" s="300">
        <f ca="1">(Conversion!BH16*f_ResVal)/f_GMMar</f>
        <v>0</v>
      </c>
      <c r="BI16" s="300">
        <f ca="1">(Conversion!BI16*f_ResVal)/f_GMMar</f>
        <v>0</v>
      </c>
      <c r="BJ16" s="300">
        <f ca="1">(Conversion!BJ16*f_ResVal)/f_GMMar</f>
        <v>0</v>
      </c>
      <c r="BK16" s="300">
        <f ca="1">(Conversion!BK16*f_ResVal)/f_GMMar</f>
        <v>0</v>
      </c>
      <c r="BL16" s="300">
        <f ca="1">(Conversion!BL16*f_ResVal)/f_GMMar</f>
        <v>0</v>
      </c>
      <c r="BM16" s="300">
        <f ca="1">(Conversion!BM16*f_ResVal)/f_GMMar</f>
        <v>0</v>
      </c>
      <c r="BN16" s="300">
        <f ca="1">(Conversion!BN16*f_ResVal)/f_GMMar</f>
        <v>0</v>
      </c>
      <c r="BO16" s="300">
        <f ca="1">(Conversion!BO16*f_ResVal)/f_GMMar</f>
        <v>0</v>
      </c>
      <c r="BP16" s="300">
        <f ca="1">(Conversion!BP16*f_ResVal)/f_GMMar</f>
        <v>0</v>
      </c>
      <c r="BQ16" s="300">
        <f ca="1">(Conversion!BQ16*f_ResVal)/f_GMMar</f>
        <v>0</v>
      </c>
      <c r="BR16" s="300">
        <f ca="1">(Conversion!BR16*f_ResVal)/f_GMMar</f>
        <v>483445.12820512813</v>
      </c>
      <c r="BS16" s="300">
        <f ca="1">(Conversion!BS16*f_ResVal)/f_GMMar</f>
        <v>0</v>
      </c>
      <c r="BT16" s="300">
        <f ca="1">(Conversion!BT16*f_ResVal)/f_GMMar</f>
        <v>0</v>
      </c>
      <c r="BU16" s="300">
        <f ca="1">(Conversion!BU16*f_ResVal)/f_GMMar</f>
        <v>0</v>
      </c>
      <c r="BV16" s="300">
        <f ca="1">(Conversion!BV16*f_ResVal)/f_GMMar</f>
        <v>0</v>
      </c>
      <c r="BW16" s="300">
        <f ca="1">(Conversion!BW16*f_ResVal)/f_GMMar</f>
        <v>0</v>
      </c>
      <c r="BX16" s="300">
        <f ca="1">(Conversion!BX16*f_ResVal)/f_GMMar</f>
        <v>0</v>
      </c>
      <c r="BY16" s="300">
        <f ca="1">(Conversion!BY16*f_ResVal)/f_GMMar</f>
        <v>0</v>
      </c>
      <c r="BZ16" s="300">
        <f ca="1">(Conversion!BZ16*f_ResVal)/f_GMMar</f>
        <v>0</v>
      </c>
      <c r="CA16" s="300">
        <f ca="1">(Conversion!CA16*f_ResVal)/f_GMMar</f>
        <v>0</v>
      </c>
      <c r="CB16" s="300">
        <f ca="1">(Conversion!CB16*f_ResVal)/f_GMMar</f>
        <v>0</v>
      </c>
      <c r="CC16" s="300">
        <f ca="1">(Conversion!CC16*f_ResVal)/f_GMMar</f>
        <v>0</v>
      </c>
      <c r="CD16" s="300">
        <f ca="1">(Conversion!CD16*f_ResVal)/f_GMMar</f>
        <v>56355.889230769222</v>
      </c>
      <c r="CE16" s="300">
        <f ca="1">(Conversion!CE16*f_ResVal)/f_GMMar</f>
        <v>0</v>
      </c>
      <c r="CF16" s="300">
        <f ca="1">(Conversion!CF16*f_ResVal)/f_GMMar</f>
        <v>0</v>
      </c>
      <c r="CG16" s="300">
        <f ca="1">(Conversion!CG16*f_ResVal)/f_GMMar</f>
        <v>0</v>
      </c>
      <c r="CH16" s="300">
        <f ca="1">(Conversion!CH16*f_ResVal)/f_GMMar</f>
        <v>0</v>
      </c>
      <c r="CI16" s="300">
        <f ca="1">(Conversion!CI16*f_ResVal)/f_GMMar</f>
        <v>0</v>
      </c>
      <c r="CJ16" s="300">
        <f ca="1">(Conversion!CJ16*f_ResVal)/f_GMMar</f>
        <v>0</v>
      </c>
      <c r="CK16" s="300">
        <f ca="1">(Conversion!CK16*f_ResVal)/f_GMMar</f>
        <v>0</v>
      </c>
      <c r="CL16" s="300">
        <f ca="1">(Conversion!CL16*f_ResVal)/f_GMMar</f>
        <v>0</v>
      </c>
      <c r="CM16" s="300">
        <f ca="1">(Conversion!CM16*f_ResVal)/f_GMMar</f>
        <v>0</v>
      </c>
      <c r="CN16" s="300">
        <f ca="1">(Conversion!CN16*f_ResVal)/f_GMMar</f>
        <v>0</v>
      </c>
      <c r="CO16" s="300">
        <f ca="1">(Conversion!CO16*f_ResVal)/f_GMMar</f>
        <v>0</v>
      </c>
      <c r="CP16" s="300">
        <f ca="1">(Conversion!CP16*f_ResVal)/f_GMMar</f>
        <v>14370.751753846158</v>
      </c>
      <c r="CQ16" s="300">
        <f ca="1">(Conversion!CQ16*f_ResVal)/f_GMMar</f>
        <v>0</v>
      </c>
      <c r="CR16" s="300">
        <f ca="1">(Conversion!CR16*f_ResVal)/f_GMMar</f>
        <v>0</v>
      </c>
      <c r="CS16" s="300">
        <f ca="1">(Conversion!CS16*f_ResVal)/f_GMMar</f>
        <v>0</v>
      </c>
      <c r="CT16" s="300">
        <f ca="1">(Conversion!CT16*f_ResVal)/f_GMMar</f>
        <v>0</v>
      </c>
      <c r="CU16" s="300">
        <f ca="1">(Conversion!CU16*f_ResVal)/f_GMMar</f>
        <v>0</v>
      </c>
      <c r="CV16" s="300">
        <f ca="1">(Conversion!CV16*f_ResVal)/f_GMMar</f>
        <v>0</v>
      </c>
      <c r="CW16" s="300">
        <f ca="1">(Conversion!CW16*f_ResVal)/f_GMMar</f>
        <v>0</v>
      </c>
      <c r="CX16" s="300">
        <f ca="1">(Conversion!CX16*f_ResVal)/f_GMMar</f>
        <v>0</v>
      </c>
      <c r="CY16" s="300">
        <f ca="1">(Conversion!CY16*f_ResVal)/f_GMMar</f>
        <v>0</v>
      </c>
      <c r="CZ16" s="300">
        <f ca="1">(Conversion!CZ16*f_ResVal)/f_GMMar</f>
        <v>0</v>
      </c>
      <c r="DA16" s="300">
        <f ca="1">(Conversion!DA16*f_ResVal)/f_GMMar</f>
        <v>0</v>
      </c>
      <c r="DB16" s="300">
        <f ca="1">(Conversion!DB16*f_ResVal)/f_GMMar</f>
        <v>0</v>
      </c>
      <c r="DC16" s="300">
        <f ca="1">(Conversion!DC16*f_ResVal)/f_GMMar</f>
        <v>0</v>
      </c>
      <c r="DD16" s="300">
        <f ca="1">(Conversion!DD16*f_ResVal)/f_GMMar</f>
        <v>0</v>
      </c>
      <c r="DE16" s="300">
        <f ca="1">(Conversion!DE16*f_ResVal)/f_GMMar</f>
        <v>0</v>
      </c>
      <c r="DF16" s="300">
        <f ca="1">(Conversion!DF16*f_ResVal)/f_GMMar</f>
        <v>0</v>
      </c>
      <c r="DG16" s="300">
        <f ca="1">(Conversion!DG16*f_ResVal)/f_GMMar</f>
        <v>0</v>
      </c>
      <c r="DH16" s="300">
        <f ca="1">(Conversion!DH16*f_ResVal)/f_GMMar</f>
        <v>0</v>
      </c>
      <c r="DI16" s="300">
        <f ca="1">(Conversion!DI16*f_ResVal)/f_GMMar</f>
        <v>0</v>
      </c>
      <c r="DJ16" s="300">
        <f ca="1">(Conversion!DJ16*f_ResVal)/f_GMMar</f>
        <v>0</v>
      </c>
      <c r="DK16" s="300">
        <f ca="1">(Conversion!DK16*f_ResVal)/f_GMMar</f>
        <v>0</v>
      </c>
      <c r="DL16" s="300">
        <f ca="1">(Conversion!DL16*f_ResVal)/f_GMMar</f>
        <v>0</v>
      </c>
      <c r="DM16" s="300">
        <f ca="1">(Conversion!DM16*f_ResVal)/f_GMMar</f>
        <v>0</v>
      </c>
      <c r="DN16" s="300">
        <f ca="1">(Conversion!DN16*f_ResVal)/f_GMMar</f>
        <v>0</v>
      </c>
      <c r="DO16" s="300">
        <f ca="1">(Conversion!DO16*f_ResVal)/f_GMMar</f>
        <v>0</v>
      </c>
      <c r="DP16" s="300">
        <f ca="1">(Conversion!DP16*f_ResVal)/f_GMMar</f>
        <v>0</v>
      </c>
      <c r="DQ16" s="300">
        <f ca="1">(Conversion!DQ16*f_ResVal)/f_GMMar</f>
        <v>0</v>
      </c>
      <c r="DR16" s="300">
        <f ca="1">(Conversion!DR16*f_ResVal)/f_GMMar</f>
        <v>0</v>
      </c>
      <c r="DS16" s="300">
        <f ca="1">(Conversion!DS16*f_ResVal)/f_GMMar</f>
        <v>0</v>
      </c>
      <c r="DT16" s="300">
        <f ca="1">(Conversion!DT16*f_ResVal)/f_GMMar</f>
        <v>0</v>
      </c>
      <c r="DU16" s="300">
        <f ca="1">(Conversion!DU16*f_ResVal)/f_GMMar</f>
        <v>0</v>
      </c>
      <c r="DV16" s="300">
        <f ca="1">(Conversion!DV16*f_ResVal)/f_GMMar</f>
        <v>0</v>
      </c>
      <c r="DW16" s="300">
        <f ca="1">(Conversion!DW16*f_ResVal)/f_GMMar</f>
        <v>0</v>
      </c>
      <c r="DX16" s="300">
        <f ca="1">(Conversion!DX16*f_ResVal)/f_GMMar</f>
        <v>0</v>
      </c>
      <c r="DY16" s="300">
        <f ca="1">(Conversion!DY16*f_ResVal)/f_GMMar</f>
        <v>0</v>
      </c>
      <c r="DZ16" s="300">
        <f ca="1">(Conversion!DZ16*f_ResVal)/f_GMMar</f>
        <v>0</v>
      </c>
      <c r="EA16" s="300">
        <f ca="1">(Conversion!EA16*f_ResVal)/f_GMMar</f>
        <v>0</v>
      </c>
      <c r="EB16" s="300">
        <f ca="1">(Conversion!EB16*f_ResVal)/f_GMMar</f>
        <v>0</v>
      </c>
      <c r="EC16" s="300">
        <f ca="1">(Conversion!EC16*f_ResVal)/f_GMMar</f>
        <v>0</v>
      </c>
      <c r="ED16" s="300">
        <f ca="1">(Conversion!ED16*f_ResVal)/f_GMMar</f>
        <v>0</v>
      </c>
      <c r="EE16" s="300">
        <f ca="1">(Conversion!EE16*f_ResVal)/f_GMMar</f>
        <v>0</v>
      </c>
      <c r="EF16" s="300">
        <f ca="1">(Conversion!EF16*f_ResVal)/f_GMMar</f>
        <v>0</v>
      </c>
      <c r="EG16" s="300">
        <f ca="1">(Conversion!EG16*f_ResVal)/f_GMMar</f>
        <v>0</v>
      </c>
      <c r="EH16" s="300">
        <f ca="1">(Conversion!EH16*f_ResVal)/f_GMMar</f>
        <v>0</v>
      </c>
      <c r="EI16" s="300">
        <f ca="1">(Conversion!EI16*f_ResVal)/f_GMMar</f>
        <v>0</v>
      </c>
      <c r="EJ16" s="300">
        <f ca="1">(Conversion!EJ16*f_ResVal)/f_GMMar</f>
        <v>0</v>
      </c>
      <c r="EK16" s="300">
        <f ca="1">(Conversion!EK16*f_ResVal)/f_GMMar</f>
        <v>0</v>
      </c>
      <c r="EL16" s="300">
        <f ca="1">(Conversion!EL16*f_ResVal)/f_GMMar</f>
        <v>0</v>
      </c>
      <c r="EM16" s="300">
        <f ca="1">(Conversion!EM16*f_ResVal)/f_GMMar</f>
        <v>0</v>
      </c>
      <c r="EN16" s="300">
        <f ca="1">(Conversion!EN16*f_ResVal)/f_GMMar</f>
        <v>0</v>
      </c>
      <c r="EO16" s="300">
        <f ca="1">(Conversion!EO16*f_ResVal)/f_GMMar</f>
        <v>0</v>
      </c>
      <c r="EP16" s="300">
        <f ca="1">(Conversion!EP16*f_ResVal)/f_GMMar</f>
        <v>0</v>
      </c>
      <c r="EQ16" s="300">
        <f ca="1">(Conversion!EQ16*f_ResVal)/f_GMMar</f>
        <v>0</v>
      </c>
      <c r="ER16" s="300">
        <f ca="1">(Conversion!ER16*f_ResVal)/f_GMMar</f>
        <v>0</v>
      </c>
      <c r="ES16" s="300">
        <f ca="1">(Conversion!ES16*f_ResVal)/f_GMMar</f>
        <v>0</v>
      </c>
      <c r="ET16" s="300">
        <f ca="1">(Conversion!ET16*f_ResVal)/f_GMMar</f>
        <v>0</v>
      </c>
      <c r="EU16" s="300">
        <f ca="1">(Conversion!EU16*f_ResVal)/f_GMMar</f>
        <v>0</v>
      </c>
      <c r="EV16" s="300">
        <f ca="1">(Conversion!EV16*f_ResVal)/f_GMMar</f>
        <v>0</v>
      </c>
      <c r="EW16" s="300">
        <f ca="1">(Conversion!EW16*f_ResVal)/f_GMMar</f>
        <v>0</v>
      </c>
      <c r="EX16" s="300">
        <f ca="1">(Conversion!EX16*f_ResVal)/f_GMMar</f>
        <v>0</v>
      </c>
      <c r="EY16" s="612"/>
      <c r="EZ16" s="757" t="str">
        <f>'Main Input'!EZ16</f>
        <v>RPI</v>
      </c>
      <c r="FA16" s="757" t="str">
        <f>'Main Input'!FA16</f>
        <v>N/A</v>
      </c>
      <c r="FB16" s="766" t="str">
        <f>'Main Input'!FB16</f>
        <v>3 years</v>
      </c>
      <c r="FC16" s="766" t="str">
        <f>'Main Input'!FC16</f>
        <v>IT Solutions</v>
      </c>
      <c r="FD16" s="766" t="str">
        <f>'Main Input'!FD16</f>
        <v>Managed Services</v>
      </c>
      <c r="FE16" s="757" t="str">
        <f>'Main Input'!FE16</f>
        <v>Capex</v>
      </c>
      <c r="FF16" s="757" t="str">
        <f>'Main Input'!FF16</f>
        <v>ContractAccrual</v>
      </c>
      <c r="FG16" s="757" t="str">
        <f>'Main Input'!FG16</f>
        <v>ASS-13</v>
      </c>
      <c r="FH16" s="767" t="str">
        <f>'Main Input'!FH16</f>
        <v>A</v>
      </c>
      <c r="FI16" s="768">
        <f>'Main Input'!FI16</f>
        <v>0.22</v>
      </c>
      <c r="FJ16" s="768">
        <f>'Main Input'!FJ16</f>
        <v>0</v>
      </c>
      <c r="FK16" s="612"/>
      <c r="FL16" s="531">
        <f t="shared" si="19"/>
        <v>0</v>
      </c>
      <c r="FM16" s="86"/>
      <c r="FN16" s="612"/>
    </row>
    <row r="17" spans="1:170" ht="12.75" customHeight="1">
      <c r="A17" s="750" t="str">
        <f>'Main Input'!A17</f>
        <v>Pepe</v>
      </c>
      <c r="B17" s="762" t="str">
        <f>'Main Input'!B17</f>
        <v>EDRM</v>
      </c>
      <c r="C17" s="762" t="str">
        <f>'Main Input'!C17</f>
        <v>Hardware</v>
      </c>
      <c r="D17" s="762" t="str">
        <f>'Main Input'!D17</f>
        <v>TOBE</v>
      </c>
      <c r="E17" s="762" t="str">
        <f>'Main Input'!E17</f>
        <v>AD-1114</v>
      </c>
      <c r="F17" s="753" t="str">
        <f>'Main Input'!F17</f>
        <v>direct</v>
      </c>
      <c r="G17" s="753" t="str">
        <f>'Main Input'!G17</f>
        <v>Server</v>
      </c>
      <c r="H17" s="753">
        <f>'Main Input'!H17</f>
        <v>0</v>
      </c>
      <c r="I17" s="753">
        <f>'Main Input'!I17</f>
        <v>0</v>
      </c>
      <c r="J17" s="753">
        <f>'Main Input'!J17</f>
        <v>0</v>
      </c>
      <c r="K17" s="753" t="str">
        <f>'Main Input'!K17</f>
        <v>FJS</v>
      </c>
      <c r="L17" s="753" t="str">
        <f>'Main Input'!L17</f>
        <v>oISDC</v>
      </c>
      <c r="M17" s="753">
        <f>'Main Input'!M17</f>
        <v>0</v>
      </c>
      <c r="N17" s="753">
        <f>'Main Input'!N17</f>
        <v>0</v>
      </c>
      <c r="O17" s="753" t="str">
        <f>'Main Input'!O17</f>
        <v>SPAIN</v>
      </c>
      <c r="P17" s="753">
        <f>'Main Input'!P17</f>
        <v>35900</v>
      </c>
      <c r="Q17" s="753" t="str">
        <f>'Main Input'!Q17</f>
        <v>EUR</v>
      </c>
      <c r="R17" s="753" t="str">
        <f>'Main Input'!R17</f>
        <v>EMEA</v>
      </c>
      <c r="S17" s="753" t="str">
        <f>'Main Input'!S17</f>
        <v>Local</v>
      </c>
      <c r="T17" s="753">
        <f>'Main Input'!T17</f>
        <v>0</v>
      </c>
      <c r="U17" s="753">
        <f>'Main Input'!U17</f>
        <v>0</v>
      </c>
      <c r="V17" s="753" t="str">
        <f>'Main Input'!V17</f>
        <v>1_ATP</v>
      </c>
      <c r="W17" s="753">
        <f>'Main Input'!W17</f>
        <v>0</v>
      </c>
      <c r="X17" s="753">
        <f>'Main Input'!X17</f>
        <v>0</v>
      </c>
      <c r="Y17" s="753">
        <f>'Main Input'!Y17</f>
        <v>0</v>
      </c>
      <c r="Z17" s="753">
        <f>'Main Input'!Z17</f>
        <v>0</v>
      </c>
      <c r="AA17" s="753">
        <f>'Main Input'!AA17</f>
        <v>0</v>
      </c>
      <c r="AB17" s="763">
        <f>'Main Input'!AB17</f>
        <v>0</v>
      </c>
      <c r="AC17" s="763" t="str">
        <f>'Main Input'!AC17</f>
        <v>Days</v>
      </c>
      <c r="AD17" s="764">
        <f>'Main Input'!AD17</f>
        <v>47</v>
      </c>
      <c r="AE17" s="765">
        <f t="shared" ca="1" si="18"/>
        <v>1839817.6851897433</v>
      </c>
      <c r="AF17" s="299">
        <f>(Conversion!AF17*f_ResVal)/f_GMMar</f>
        <v>0</v>
      </c>
      <c r="AG17" s="300">
        <f ca="1">(Conversion!AG17*f_ResVal)/f_GMMar</f>
        <v>0</v>
      </c>
      <c r="AH17" s="300">
        <f ca="1">(Conversion!AH17*f_ResVal)/f_GMMar</f>
        <v>920512.8205128205</v>
      </c>
      <c r="AI17" s="300">
        <f ca="1">(Conversion!AI17*f_ResVal)/f_GMMar</f>
        <v>0</v>
      </c>
      <c r="AJ17" s="300">
        <f ca="1">(Conversion!AJ17*f_ResVal)/f_GMMar</f>
        <v>0</v>
      </c>
      <c r="AK17" s="300">
        <f ca="1">(Conversion!AK17*f_ResVal)/f_GMMar</f>
        <v>0</v>
      </c>
      <c r="AL17" s="300">
        <f ca="1">(Conversion!AL17*f_ResVal)/f_GMMar</f>
        <v>0</v>
      </c>
      <c r="AM17" s="300">
        <f ca="1">(Conversion!AM17*f_ResVal)/f_GMMar</f>
        <v>0</v>
      </c>
      <c r="AN17" s="300">
        <f ca="1">(Conversion!AN17*f_ResVal)/f_GMMar</f>
        <v>0</v>
      </c>
      <c r="AO17" s="300">
        <f ca="1">(Conversion!AO17*f_ResVal)/f_GMMar</f>
        <v>0</v>
      </c>
      <c r="AP17" s="300">
        <f ca="1">(Conversion!AP17*f_ResVal)/f_GMMar</f>
        <v>0</v>
      </c>
      <c r="AQ17" s="300">
        <f ca="1">(Conversion!AQ17*f_ResVal)/f_GMMar</f>
        <v>0</v>
      </c>
      <c r="AR17" s="300">
        <f ca="1">(Conversion!AR17*f_ResVal)/f_GMMar</f>
        <v>0</v>
      </c>
      <c r="AS17" s="300">
        <f ca="1">(Conversion!AS17*f_ResVal)/f_GMMar</f>
        <v>0</v>
      </c>
      <c r="AT17" s="300">
        <f ca="1">(Conversion!AT17*f_ResVal)/f_GMMar</f>
        <v>138076.92307692306</v>
      </c>
      <c r="AU17" s="300">
        <f ca="1">(Conversion!AU17*f_ResVal)/f_GMMar</f>
        <v>0</v>
      </c>
      <c r="AV17" s="300">
        <f ca="1">(Conversion!AV17*f_ResVal)/f_GMMar</f>
        <v>0</v>
      </c>
      <c r="AW17" s="300">
        <f ca="1">(Conversion!AW17*f_ResVal)/f_GMMar</f>
        <v>0</v>
      </c>
      <c r="AX17" s="300">
        <f ca="1">(Conversion!AX17*f_ResVal)/f_GMMar</f>
        <v>0</v>
      </c>
      <c r="AY17" s="300">
        <f ca="1">(Conversion!AY17*f_ResVal)/f_GMMar</f>
        <v>0</v>
      </c>
      <c r="AZ17" s="300">
        <f ca="1">(Conversion!AZ17*f_ResVal)/f_GMMar</f>
        <v>0</v>
      </c>
      <c r="BA17" s="300">
        <f ca="1">(Conversion!BA17*f_ResVal)/f_GMMar</f>
        <v>0</v>
      </c>
      <c r="BB17" s="300">
        <f ca="1">(Conversion!BB17*f_ResVal)/f_GMMar</f>
        <v>0</v>
      </c>
      <c r="BC17" s="300">
        <f ca="1">(Conversion!BC17*f_ResVal)/f_GMMar</f>
        <v>0</v>
      </c>
      <c r="BD17" s="300">
        <f ca="1">(Conversion!BD17*f_ResVal)/f_GMMar</f>
        <v>0</v>
      </c>
      <c r="BE17" s="300">
        <f ca="1">(Conversion!BE17*f_ResVal)/f_GMMar</f>
        <v>0</v>
      </c>
      <c r="BF17" s="300">
        <f ca="1">(Conversion!BF17*f_ResVal)/f_GMMar</f>
        <v>140838.46153846153</v>
      </c>
      <c r="BG17" s="300">
        <f ca="1">(Conversion!BG17*f_ResVal)/f_GMMar</f>
        <v>0</v>
      </c>
      <c r="BH17" s="300">
        <f ca="1">(Conversion!BH17*f_ResVal)/f_GMMar</f>
        <v>0</v>
      </c>
      <c r="BI17" s="300">
        <f ca="1">(Conversion!BI17*f_ResVal)/f_GMMar</f>
        <v>0</v>
      </c>
      <c r="BJ17" s="300">
        <f ca="1">(Conversion!BJ17*f_ResVal)/f_GMMar</f>
        <v>0</v>
      </c>
      <c r="BK17" s="300">
        <f ca="1">(Conversion!BK17*f_ResVal)/f_GMMar</f>
        <v>0</v>
      </c>
      <c r="BL17" s="300">
        <f ca="1">(Conversion!BL17*f_ResVal)/f_GMMar</f>
        <v>0</v>
      </c>
      <c r="BM17" s="300">
        <f ca="1">(Conversion!BM17*f_ResVal)/f_GMMar</f>
        <v>0</v>
      </c>
      <c r="BN17" s="300">
        <f ca="1">(Conversion!BN17*f_ResVal)/f_GMMar</f>
        <v>0</v>
      </c>
      <c r="BO17" s="300">
        <f ca="1">(Conversion!BO17*f_ResVal)/f_GMMar</f>
        <v>0</v>
      </c>
      <c r="BP17" s="300">
        <f ca="1">(Conversion!BP17*f_ResVal)/f_GMMar</f>
        <v>0</v>
      </c>
      <c r="BQ17" s="300">
        <f ca="1">(Conversion!BQ17*f_ResVal)/f_GMMar</f>
        <v>0</v>
      </c>
      <c r="BR17" s="300">
        <f ca="1">(Conversion!BR17*f_ResVal)/f_GMMar</f>
        <v>558659.23076923063</v>
      </c>
      <c r="BS17" s="300">
        <f ca="1">(Conversion!BS17*f_ResVal)/f_GMMar</f>
        <v>0</v>
      </c>
      <c r="BT17" s="300">
        <f ca="1">(Conversion!BT17*f_ResVal)/f_GMMar</f>
        <v>0</v>
      </c>
      <c r="BU17" s="300">
        <f ca="1">(Conversion!BU17*f_ResVal)/f_GMMar</f>
        <v>0</v>
      </c>
      <c r="BV17" s="300">
        <f ca="1">(Conversion!BV17*f_ResVal)/f_GMMar</f>
        <v>0</v>
      </c>
      <c r="BW17" s="300">
        <f ca="1">(Conversion!BW17*f_ResVal)/f_GMMar</f>
        <v>0</v>
      </c>
      <c r="BX17" s="300">
        <f ca="1">(Conversion!BX17*f_ResVal)/f_GMMar</f>
        <v>0</v>
      </c>
      <c r="BY17" s="300">
        <f ca="1">(Conversion!BY17*f_ResVal)/f_GMMar</f>
        <v>0</v>
      </c>
      <c r="BZ17" s="300">
        <f ca="1">(Conversion!BZ17*f_ResVal)/f_GMMar</f>
        <v>0</v>
      </c>
      <c r="CA17" s="300">
        <f ca="1">(Conversion!CA17*f_ResVal)/f_GMMar</f>
        <v>0</v>
      </c>
      <c r="CB17" s="300">
        <f ca="1">(Conversion!CB17*f_ResVal)/f_GMMar</f>
        <v>0</v>
      </c>
      <c r="CC17" s="300">
        <f ca="1">(Conversion!CC17*f_ResVal)/f_GMMar</f>
        <v>0</v>
      </c>
      <c r="CD17" s="300">
        <f ca="1">(Conversion!CD17*f_ResVal)/f_GMMar</f>
        <v>65123.704615384602</v>
      </c>
      <c r="CE17" s="300">
        <f ca="1">(Conversion!CE17*f_ResVal)/f_GMMar</f>
        <v>0</v>
      </c>
      <c r="CF17" s="300">
        <f ca="1">(Conversion!CF17*f_ResVal)/f_GMMar</f>
        <v>0</v>
      </c>
      <c r="CG17" s="300">
        <f ca="1">(Conversion!CG17*f_ResVal)/f_GMMar</f>
        <v>0</v>
      </c>
      <c r="CH17" s="300">
        <f ca="1">(Conversion!CH17*f_ResVal)/f_GMMar</f>
        <v>0</v>
      </c>
      <c r="CI17" s="300">
        <f ca="1">(Conversion!CI17*f_ResVal)/f_GMMar</f>
        <v>0</v>
      </c>
      <c r="CJ17" s="300">
        <f ca="1">(Conversion!CJ17*f_ResVal)/f_GMMar</f>
        <v>0</v>
      </c>
      <c r="CK17" s="300">
        <f ca="1">(Conversion!CK17*f_ResVal)/f_GMMar</f>
        <v>0</v>
      </c>
      <c r="CL17" s="300">
        <f ca="1">(Conversion!CL17*f_ResVal)/f_GMMar</f>
        <v>0</v>
      </c>
      <c r="CM17" s="300">
        <f ca="1">(Conversion!CM17*f_ResVal)/f_GMMar</f>
        <v>0</v>
      </c>
      <c r="CN17" s="300">
        <f ca="1">(Conversion!CN17*f_ResVal)/f_GMMar</f>
        <v>0</v>
      </c>
      <c r="CO17" s="300">
        <f ca="1">(Conversion!CO17*f_ResVal)/f_GMMar</f>
        <v>0</v>
      </c>
      <c r="CP17" s="300">
        <f ca="1">(Conversion!CP17*f_ResVal)/f_GMMar</f>
        <v>16606.544676923084</v>
      </c>
      <c r="CQ17" s="300">
        <f ca="1">(Conversion!CQ17*f_ResVal)/f_GMMar</f>
        <v>0</v>
      </c>
      <c r="CR17" s="300">
        <f ca="1">(Conversion!CR17*f_ResVal)/f_GMMar</f>
        <v>0</v>
      </c>
      <c r="CS17" s="300">
        <f ca="1">(Conversion!CS17*f_ResVal)/f_GMMar</f>
        <v>0</v>
      </c>
      <c r="CT17" s="300">
        <f ca="1">(Conversion!CT17*f_ResVal)/f_GMMar</f>
        <v>0</v>
      </c>
      <c r="CU17" s="300">
        <f ca="1">(Conversion!CU17*f_ResVal)/f_GMMar</f>
        <v>0</v>
      </c>
      <c r="CV17" s="300">
        <f ca="1">(Conversion!CV17*f_ResVal)/f_GMMar</f>
        <v>0</v>
      </c>
      <c r="CW17" s="300">
        <f ca="1">(Conversion!CW17*f_ResVal)/f_GMMar</f>
        <v>0</v>
      </c>
      <c r="CX17" s="300">
        <f ca="1">(Conversion!CX17*f_ResVal)/f_GMMar</f>
        <v>0</v>
      </c>
      <c r="CY17" s="300">
        <f ca="1">(Conversion!CY17*f_ResVal)/f_GMMar</f>
        <v>0</v>
      </c>
      <c r="CZ17" s="300">
        <f ca="1">(Conversion!CZ17*f_ResVal)/f_GMMar</f>
        <v>0</v>
      </c>
      <c r="DA17" s="300">
        <f ca="1">(Conversion!DA17*f_ResVal)/f_GMMar</f>
        <v>0</v>
      </c>
      <c r="DB17" s="300">
        <f ca="1">(Conversion!DB17*f_ResVal)/f_GMMar</f>
        <v>0</v>
      </c>
      <c r="DC17" s="300">
        <f ca="1">(Conversion!DC17*f_ResVal)/f_GMMar</f>
        <v>0</v>
      </c>
      <c r="DD17" s="300">
        <f ca="1">(Conversion!DD17*f_ResVal)/f_GMMar</f>
        <v>0</v>
      </c>
      <c r="DE17" s="300">
        <f ca="1">(Conversion!DE17*f_ResVal)/f_GMMar</f>
        <v>0</v>
      </c>
      <c r="DF17" s="300">
        <f ca="1">(Conversion!DF17*f_ResVal)/f_GMMar</f>
        <v>0</v>
      </c>
      <c r="DG17" s="300">
        <f ca="1">(Conversion!DG17*f_ResVal)/f_GMMar</f>
        <v>0</v>
      </c>
      <c r="DH17" s="300">
        <f ca="1">(Conversion!DH17*f_ResVal)/f_GMMar</f>
        <v>0</v>
      </c>
      <c r="DI17" s="300">
        <f ca="1">(Conversion!DI17*f_ResVal)/f_GMMar</f>
        <v>0</v>
      </c>
      <c r="DJ17" s="300">
        <f ca="1">(Conversion!DJ17*f_ResVal)/f_GMMar</f>
        <v>0</v>
      </c>
      <c r="DK17" s="300">
        <f ca="1">(Conversion!DK17*f_ResVal)/f_GMMar</f>
        <v>0</v>
      </c>
      <c r="DL17" s="300">
        <f ca="1">(Conversion!DL17*f_ResVal)/f_GMMar</f>
        <v>0</v>
      </c>
      <c r="DM17" s="300">
        <f ca="1">(Conversion!DM17*f_ResVal)/f_GMMar</f>
        <v>0</v>
      </c>
      <c r="DN17" s="300">
        <f ca="1">(Conversion!DN17*f_ResVal)/f_GMMar</f>
        <v>0</v>
      </c>
      <c r="DO17" s="300">
        <f ca="1">(Conversion!DO17*f_ResVal)/f_GMMar</f>
        <v>0</v>
      </c>
      <c r="DP17" s="300">
        <f ca="1">(Conversion!DP17*f_ResVal)/f_GMMar</f>
        <v>0</v>
      </c>
      <c r="DQ17" s="300">
        <f ca="1">(Conversion!DQ17*f_ResVal)/f_GMMar</f>
        <v>0</v>
      </c>
      <c r="DR17" s="300">
        <f ca="1">(Conversion!DR17*f_ResVal)/f_GMMar</f>
        <v>0</v>
      </c>
      <c r="DS17" s="300">
        <f ca="1">(Conversion!DS17*f_ResVal)/f_GMMar</f>
        <v>0</v>
      </c>
      <c r="DT17" s="300">
        <f ca="1">(Conversion!DT17*f_ResVal)/f_GMMar</f>
        <v>0</v>
      </c>
      <c r="DU17" s="300">
        <f ca="1">(Conversion!DU17*f_ResVal)/f_GMMar</f>
        <v>0</v>
      </c>
      <c r="DV17" s="300">
        <f ca="1">(Conversion!DV17*f_ResVal)/f_GMMar</f>
        <v>0</v>
      </c>
      <c r="DW17" s="300">
        <f ca="1">(Conversion!DW17*f_ResVal)/f_GMMar</f>
        <v>0</v>
      </c>
      <c r="DX17" s="300">
        <f ca="1">(Conversion!DX17*f_ResVal)/f_GMMar</f>
        <v>0</v>
      </c>
      <c r="DY17" s="300">
        <f ca="1">(Conversion!DY17*f_ResVal)/f_GMMar</f>
        <v>0</v>
      </c>
      <c r="DZ17" s="300">
        <f ca="1">(Conversion!DZ17*f_ResVal)/f_GMMar</f>
        <v>0</v>
      </c>
      <c r="EA17" s="300">
        <f ca="1">(Conversion!EA17*f_ResVal)/f_GMMar</f>
        <v>0</v>
      </c>
      <c r="EB17" s="300">
        <f ca="1">(Conversion!EB17*f_ResVal)/f_GMMar</f>
        <v>0</v>
      </c>
      <c r="EC17" s="300">
        <f ca="1">(Conversion!EC17*f_ResVal)/f_GMMar</f>
        <v>0</v>
      </c>
      <c r="ED17" s="300">
        <f ca="1">(Conversion!ED17*f_ResVal)/f_GMMar</f>
        <v>0</v>
      </c>
      <c r="EE17" s="300">
        <f ca="1">(Conversion!EE17*f_ResVal)/f_GMMar</f>
        <v>0</v>
      </c>
      <c r="EF17" s="300">
        <f ca="1">(Conversion!EF17*f_ResVal)/f_GMMar</f>
        <v>0</v>
      </c>
      <c r="EG17" s="300">
        <f ca="1">(Conversion!EG17*f_ResVal)/f_GMMar</f>
        <v>0</v>
      </c>
      <c r="EH17" s="300">
        <f ca="1">(Conversion!EH17*f_ResVal)/f_GMMar</f>
        <v>0</v>
      </c>
      <c r="EI17" s="300">
        <f ca="1">(Conversion!EI17*f_ResVal)/f_GMMar</f>
        <v>0</v>
      </c>
      <c r="EJ17" s="300">
        <f ca="1">(Conversion!EJ17*f_ResVal)/f_GMMar</f>
        <v>0</v>
      </c>
      <c r="EK17" s="300">
        <f ca="1">(Conversion!EK17*f_ResVal)/f_GMMar</f>
        <v>0</v>
      </c>
      <c r="EL17" s="300">
        <f ca="1">(Conversion!EL17*f_ResVal)/f_GMMar</f>
        <v>0</v>
      </c>
      <c r="EM17" s="300">
        <f ca="1">(Conversion!EM17*f_ResVal)/f_GMMar</f>
        <v>0</v>
      </c>
      <c r="EN17" s="300">
        <f ca="1">(Conversion!EN17*f_ResVal)/f_GMMar</f>
        <v>0</v>
      </c>
      <c r="EO17" s="300">
        <f ca="1">(Conversion!EO17*f_ResVal)/f_GMMar</f>
        <v>0</v>
      </c>
      <c r="EP17" s="300">
        <f ca="1">(Conversion!EP17*f_ResVal)/f_GMMar</f>
        <v>0</v>
      </c>
      <c r="EQ17" s="300">
        <f ca="1">(Conversion!EQ17*f_ResVal)/f_GMMar</f>
        <v>0</v>
      </c>
      <c r="ER17" s="300">
        <f ca="1">(Conversion!ER17*f_ResVal)/f_GMMar</f>
        <v>0</v>
      </c>
      <c r="ES17" s="300">
        <f ca="1">(Conversion!ES17*f_ResVal)/f_GMMar</f>
        <v>0</v>
      </c>
      <c r="ET17" s="300">
        <f ca="1">(Conversion!ET17*f_ResVal)/f_GMMar</f>
        <v>0</v>
      </c>
      <c r="EU17" s="300">
        <f ca="1">(Conversion!EU17*f_ResVal)/f_GMMar</f>
        <v>0</v>
      </c>
      <c r="EV17" s="300">
        <f ca="1">(Conversion!EV17*f_ResVal)/f_GMMar</f>
        <v>0</v>
      </c>
      <c r="EW17" s="300">
        <f ca="1">(Conversion!EW17*f_ResVal)/f_GMMar</f>
        <v>0</v>
      </c>
      <c r="EX17" s="300">
        <f ca="1">(Conversion!EX17*f_ResVal)/f_GMMar</f>
        <v>0</v>
      </c>
      <c r="EY17" s="612"/>
      <c r="EZ17" s="757" t="str">
        <f>'Main Input'!EZ17</f>
        <v>RPI</v>
      </c>
      <c r="FA17" s="757" t="str">
        <f>'Main Input'!FA17</f>
        <v>N/A</v>
      </c>
      <c r="FB17" s="766" t="str">
        <f>'Main Input'!FB17</f>
        <v>3 years</v>
      </c>
      <c r="FC17" s="766" t="str">
        <f>'Main Input'!FC17</f>
        <v>IT Solutions</v>
      </c>
      <c r="FD17" s="766" t="str">
        <f>'Main Input'!FD17</f>
        <v>Managed Services</v>
      </c>
      <c r="FE17" s="757" t="str">
        <f>'Main Input'!FE17</f>
        <v>Capex</v>
      </c>
      <c r="FF17" s="757" t="str">
        <f>'Main Input'!FF17</f>
        <v>ContractAccrual</v>
      </c>
      <c r="FG17" s="757" t="str">
        <f>'Main Input'!FG17</f>
        <v>ASS-14</v>
      </c>
      <c r="FH17" s="767" t="str">
        <f>'Main Input'!FH17</f>
        <v>A</v>
      </c>
      <c r="FI17" s="768">
        <f>'Main Input'!FI17</f>
        <v>0.22</v>
      </c>
      <c r="FJ17" s="768">
        <f>'Main Input'!FJ17</f>
        <v>0</v>
      </c>
      <c r="FK17" s="612"/>
      <c r="FL17" s="531">
        <f t="shared" si="19"/>
        <v>0</v>
      </c>
      <c r="FM17" s="86"/>
      <c r="FN17" s="612"/>
    </row>
    <row r="18" spans="1:170" ht="12.75" customHeight="1">
      <c r="A18" s="750" t="str">
        <f>'Main Input'!A18</f>
        <v>Chema</v>
      </c>
      <c r="B18" s="762" t="str">
        <f>'Main Input'!B18</f>
        <v>Business Unit</v>
      </c>
      <c r="C18" s="762" t="str">
        <f>'Main Input'!C18</f>
        <v>Labour</v>
      </c>
      <c r="D18" s="762" t="str">
        <f>'Main Input'!D18</f>
        <v>TRF</v>
      </c>
      <c r="E18" s="762" t="str">
        <f>'Main Input'!E18</f>
        <v>Infrastructure</v>
      </c>
      <c r="F18" s="753" t="str">
        <f>'Main Input'!F18</f>
        <v>direct</v>
      </c>
      <c r="G18" s="753" t="str">
        <f>'Main Input'!G18</f>
        <v>Person</v>
      </c>
      <c r="H18" s="753">
        <f>'Main Input'!H18</f>
        <v>0</v>
      </c>
      <c r="I18" s="753">
        <f>'Main Input'!I18</f>
        <v>0</v>
      </c>
      <c r="J18" s="753">
        <f>'Main Input'!J18</f>
        <v>0</v>
      </c>
      <c r="K18" s="753" t="str">
        <f>'Main Input'!K18</f>
        <v>FJS</v>
      </c>
      <c r="L18" s="753" t="str">
        <f>'Main Input'!L18</f>
        <v>oCSSD</v>
      </c>
      <c r="M18" s="753">
        <f>'Main Input'!M18</f>
        <v>0</v>
      </c>
      <c r="N18" s="753">
        <f>'Main Input'!N18</f>
        <v>0</v>
      </c>
      <c r="O18" s="753" t="str">
        <f>'Main Input'!O18</f>
        <v>SPAIN</v>
      </c>
      <c r="P18" s="753">
        <f>'Main Input'!P18</f>
        <v>480</v>
      </c>
      <c r="Q18" s="753" t="str">
        <f>'Main Input'!Q18</f>
        <v>EUR</v>
      </c>
      <c r="R18" s="753" t="str">
        <f>'Main Input'!R18</f>
        <v>EMEA</v>
      </c>
      <c r="S18" s="753" t="str">
        <f>'Main Input'!S18</f>
        <v>Local</v>
      </c>
      <c r="T18" s="753">
        <f>'Main Input'!T18</f>
        <v>0</v>
      </c>
      <c r="U18" s="753">
        <f>'Main Input'!U18</f>
        <v>0</v>
      </c>
      <c r="V18" s="753" t="str">
        <f>'Main Input'!V18</f>
        <v>ZZZ</v>
      </c>
      <c r="W18" s="753">
        <f>'Main Input'!W18</f>
        <v>0</v>
      </c>
      <c r="X18" s="753">
        <f>'Main Input'!X18</f>
        <v>0</v>
      </c>
      <c r="Y18" s="753">
        <f>'Main Input'!Y18</f>
        <v>0</v>
      </c>
      <c r="Z18" s="753">
        <f>'Main Input'!Z18</f>
        <v>0</v>
      </c>
      <c r="AA18" s="753">
        <f>'Main Input'!AA18</f>
        <v>0</v>
      </c>
      <c r="AB18" s="763">
        <f>'Main Input'!AB18</f>
        <v>0</v>
      </c>
      <c r="AC18" s="763" t="str">
        <f>'Main Input'!AC18</f>
        <v>Money</v>
      </c>
      <c r="AD18" s="764">
        <f>'Main Input'!AD18</f>
        <v>165</v>
      </c>
      <c r="AE18" s="765">
        <f t="shared" ca="1" si="18"/>
        <v>101538.46153846153</v>
      </c>
      <c r="AF18" s="299">
        <f>(Conversion!AF18*f_ResVal)/f_GMMar</f>
        <v>0</v>
      </c>
      <c r="AG18" s="300">
        <f ca="1">(Conversion!AG18*f_ResVal)/f_GMMar</f>
        <v>0</v>
      </c>
      <c r="AH18" s="300">
        <f ca="1">(Conversion!AH18*f_ResVal)/f_GMMar</f>
        <v>0</v>
      </c>
      <c r="AI18" s="300">
        <f ca="1">(Conversion!AI18*f_ResVal)/f_GMMar</f>
        <v>0</v>
      </c>
      <c r="AJ18" s="300">
        <f ca="1">(Conversion!AJ18*f_ResVal)/f_GMMar</f>
        <v>0</v>
      </c>
      <c r="AK18" s="300">
        <f ca="1">(Conversion!AK18*f_ResVal)/f_GMMar</f>
        <v>33846.153846153844</v>
      </c>
      <c r="AL18" s="300">
        <f ca="1">(Conversion!AL18*f_ResVal)/f_GMMar</f>
        <v>33846.153846153844</v>
      </c>
      <c r="AM18" s="300">
        <f ca="1">(Conversion!AM18*f_ResVal)/f_GMMar</f>
        <v>33846.153846153844</v>
      </c>
      <c r="AN18" s="300">
        <f ca="1">(Conversion!AN18*f_ResVal)/f_GMMar</f>
        <v>0</v>
      </c>
      <c r="AO18" s="300">
        <f ca="1">(Conversion!AO18*f_ResVal)/f_GMMar</f>
        <v>0</v>
      </c>
      <c r="AP18" s="300">
        <f ca="1">(Conversion!AP18*f_ResVal)/f_GMMar</f>
        <v>0</v>
      </c>
      <c r="AQ18" s="300">
        <f ca="1">(Conversion!AQ18*f_ResVal)/f_GMMar</f>
        <v>0</v>
      </c>
      <c r="AR18" s="300">
        <f ca="1">(Conversion!AR18*f_ResVal)/f_GMMar</f>
        <v>0</v>
      </c>
      <c r="AS18" s="300">
        <f ca="1">(Conversion!AS18*f_ResVal)/f_GMMar</f>
        <v>0</v>
      </c>
      <c r="AT18" s="300">
        <f ca="1">(Conversion!AT18*f_ResVal)/f_GMMar</f>
        <v>0</v>
      </c>
      <c r="AU18" s="300">
        <f ca="1">(Conversion!AU18*f_ResVal)/f_GMMar</f>
        <v>0</v>
      </c>
      <c r="AV18" s="300">
        <f ca="1">(Conversion!AV18*f_ResVal)/f_GMMar</f>
        <v>0</v>
      </c>
      <c r="AW18" s="300">
        <f ca="1">(Conversion!AW18*f_ResVal)/f_GMMar</f>
        <v>0</v>
      </c>
      <c r="AX18" s="300">
        <f ca="1">(Conversion!AX18*f_ResVal)/f_GMMar</f>
        <v>0</v>
      </c>
      <c r="AY18" s="300">
        <f ca="1">(Conversion!AY18*f_ResVal)/f_GMMar</f>
        <v>0</v>
      </c>
      <c r="AZ18" s="300">
        <f ca="1">(Conversion!AZ18*f_ResVal)/f_GMMar</f>
        <v>0</v>
      </c>
      <c r="BA18" s="300">
        <f ca="1">(Conversion!BA18*f_ResVal)/f_GMMar</f>
        <v>0</v>
      </c>
      <c r="BB18" s="300">
        <f ca="1">(Conversion!BB18*f_ResVal)/f_GMMar</f>
        <v>0</v>
      </c>
      <c r="BC18" s="300">
        <f ca="1">(Conversion!BC18*f_ResVal)/f_GMMar</f>
        <v>0</v>
      </c>
      <c r="BD18" s="300">
        <f ca="1">(Conversion!BD18*f_ResVal)/f_GMMar</f>
        <v>0</v>
      </c>
      <c r="BE18" s="300">
        <f ca="1">(Conversion!BE18*f_ResVal)/f_GMMar</f>
        <v>0</v>
      </c>
      <c r="BF18" s="300">
        <f ca="1">(Conversion!BF18*f_ResVal)/f_GMMar</f>
        <v>0</v>
      </c>
      <c r="BG18" s="300">
        <f ca="1">(Conversion!BG18*f_ResVal)/f_GMMar</f>
        <v>0</v>
      </c>
      <c r="BH18" s="300">
        <f ca="1">(Conversion!BH18*f_ResVal)/f_GMMar</f>
        <v>0</v>
      </c>
      <c r="BI18" s="300">
        <f ca="1">(Conversion!BI18*f_ResVal)/f_GMMar</f>
        <v>0</v>
      </c>
      <c r="BJ18" s="300">
        <f ca="1">(Conversion!BJ18*f_ResVal)/f_GMMar</f>
        <v>0</v>
      </c>
      <c r="BK18" s="300">
        <f ca="1">(Conversion!BK18*f_ResVal)/f_GMMar</f>
        <v>0</v>
      </c>
      <c r="BL18" s="300">
        <f ca="1">(Conversion!BL18*f_ResVal)/f_GMMar</f>
        <v>0</v>
      </c>
      <c r="BM18" s="300">
        <f ca="1">(Conversion!BM18*f_ResVal)/f_GMMar</f>
        <v>0</v>
      </c>
      <c r="BN18" s="300">
        <f ca="1">(Conversion!BN18*f_ResVal)/f_GMMar</f>
        <v>0</v>
      </c>
      <c r="BO18" s="300">
        <f ca="1">(Conversion!BO18*f_ResVal)/f_GMMar</f>
        <v>0</v>
      </c>
      <c r="BP18" s="300">
        <f ca="1">(Conversion!BP18*f_ResVal)/f_GMMar</f>
        <v>0</v>
      </c>
      <c r="BQ18" s="300">
        <f ca="1">(Conversion!BQ18*f_ResVal)/f_GMMar</f>
        <v>0</v>
      </c>
      <c r="BR18" s="300">
        <f ca="1">(Conversion!BR18*f_ResVal)/f_GMMar</f>
        <v>0</v>
      </c>
      <c r="BS18" s="300">
        <f ca="1">(Conversion!BS18*f_ResVal)/f_GMMar</f>
        <v>0</v>
      </c>
      <c r="BT18" s="300">
        <f ca="1">(Conversion!BT18*f_ResVal)/f_GMMar</f>
        <v>0</v>
      </c>
      <c r="BU18" s="300">
        <f ca="1">(Conversion!BU18*f_ResVal)/f_GMMar</f>
        <v>0</v>
      </c>
      <c r="BV18" s="300">
        <f ca="1">(Conversion!BV18*f_ResVal)/f_GMMar</f>
        <v>0</v>
      </c>
      <c r="BW18" s="300">
        <f ca="1">(Conversion!BW18*f_ResVal)/f_GMMar</f>
        <v>0</v>
      </c>
      <c r="BX18" s="300">
        <f ca="1">(Conversion!BX18*f_ResVal)/f_GMMar</f>
        <v>0</v>
      </c>
      <c r="BY18" s="300">
        <f ca="1">(Conversion!BY18*f_ResVal)/f_GMMar</f>
        <v>0</v>
      </c>
      <c r="BZ18" s="300">
        <f ca="1">(Conversion!BZ18*f_ResVal)/f_GMMar</f>
        <v>0</v>
      </c>
      <c r="CA18" s="300">
        <f ca="1">(Conversion!CA18*f_ResVal)/f_GMMar</f>
        <v>0</v>
      </c>
      <c r="CB18" s="300">
        <f ca="1">(Conversion!CB18*f_ResVal)/f_GMMar</f>
        <v>0</v>
      </c>
      <c r="CC18" s="300">
        <f ca="1">(Conversion!CC18*f_ResVal)/f_GMMar</f>
        <v>0</v>
      </c>
      <c r="CD18" s="300">
        <f ca="1">(Conversion!CD18*f_ResVal)/f_GMMar</f>
        <v>0</v>
      </c>
      <c r="CE18" s="300">
        <f ca="1">(Conversion!CE18*f_ResVal)/f_GMMar</f>
        <v>0</v>
      </c>
      <c r="CF18" s="300">
        <f ca="1">(Conversion!CF18*f_ResVal)/f_GMMar</f>
        <v>0</v>
      </c>
      <c r="CG18" s="300">
        <f ca="1">(Conversion!CG18*f_ResVal)/f_GMMar</f>
        <v>0</v>
      </c>
      <c r="CH18" s="300">
        <f ca="1">(Conversion!CH18*f_ResVal)/f_GMMar</f>
        <v>0</v>
      </c>
      <c r="CI18" s="300">
        <f ca="1">(Conversion!CI18*f_ResVal)/f_GMMar</f>
        <v>0</v>
      </c>
      <c r="CJ18" s="300">
        <f ca="1">(Conversion!CJ18*f_ResVal)/f_GMMar</f>
        <v>0</v>
      </c>
      <c r="CK18" s="300">
        <f ca="1">(Conversion!CK18*f_ResVal)/f_GMMar</f>
        <v>0</v>
      </c>
      <c r="CL18" s="300">
        <f ca="1">(Conversion!CL18*f_ResVal)/f_GMMar</f>
        <v>0</v>
      </c>
      <c r="CM18" s="300">
        <f ca="1">(Conversion!CM18*f_ResVal)/f_GMMar</f>
        <v>0</v>
      </c>
      <c r="CN18" s="300">
        <f ca="1">(Conversion!CN18*f_ResVal)/f_GMMar</f>
        <v>0</v>
      </c>
      <c r="CO18" s="300">
        <f ca="1">(Conversion!CO18*f_ResVal)/f_GMMar</f>
        <v>0</v>
      </c>
      <c r="CP18" s="300">
        <f ca="1">(Conversion!CP18*f_ResVal)/f_GMMar</f>
        <v>0</v>
      </c>
      <c r="CQ18" s="300">
        <f ca="1">(Conversion!CQ18*f_ResVal)/f_GMMar</f>
        <v>0</v>
      </c>
      <c r="CR18" s="300">
        <f ca="1">(Conversion!CR18*f_ResVal)/f_GMMar</f>
        <v>0</v>
      </c>
      <c r="CS18" s="300">
        <f ca="1">(Conversion!CS18*f_ResVal)/f_GMMar</f>
        <v>0</v>
      </c>
      <c r="CT18" s="300">
        <f ca="1">(Conversion!CT18*f_ResVal)/f_GMMar</f>
        <v>0</v>
      </c>
      <c r="CU18" s="300">
        <f ca="1">(Conversion!CU18*f_ResVal)/f_GMMar</f>
        <v>0</v>
      </c>
      <c r="CV18" s="300">
        <f ca="1">(Conversion!CV18*f_ResVal)/f_GMMar</f>
        <v>0</v>
      </c>
      <c r="CW18" s="300">
        <f ca="1">(Conversion!CW18*f_ResVal)/f_GMMar</f>
        <v>0</v>
      </c>
      <c r="CX18" s="300">
        <f ca="1">(Conversion!CX18*f_ResVal)/f_GMMar</f>
        <v>0</v>
      </c>
      <c r="CY18" s="300">
        <f ca="1">(Conversion!CY18*f_ResVal)/f_GMMar</f>
        <v>0</v>
      </c>
      <c r="CZ18" s="300">
        <f ca="1">(Conversion!CZ18*f_ResVal)/f_GMMar</f>
        <v>0</v>
      </c>
      <c r="DA18" s="300">
        <f ca="1">(Conversion!DA18*f_ResVal)/f_GMMar</f>
        <v>0</v>
      </c>
      <c r="DB18" s="300">
        <f ca="1">(Conversion!DB18*f_ResVal)/f_GMMar</f>
        <v>0</v>
      </c>
      <c r="DC18" s="300">
        <f ca="1">(Conversion!DC18*f_ResVal)/f_GMMar</f>
        <v>0</v>
      </c>
      <c r="DD18" s="300">
        <f ca="1">(Conversion!DD18*f_ResVal)/f_GMMar</f>
        <v>0</v>
      </c>
      <c r="DE18" s="300">
        <f ca="1">(Conversion!DE18*f_ResVal)/f_GMMar</f>
        <v>0</v>
      </c>
      <c r="DF18" s="300">
        <f ca="1">(Conversion!DF18*f_ResVal)/f_GMMar</f>
        <v>0</v>
      </c>
      <c r="DG18" s="300">
        <f ca="1">(Conversion!DG18*f_ResVal)/f_GMMar</f>
        <v>0</v>
      </c>
      <c r="DH18" s="300">
        <f ca="1">(Conversion!DH18*f_ResVal)/f_GMMar</f>
        <v>0</v>
      </c>
      <c r="DI18" s="300">
        <f ca="1">(Conversion!DI18*f_ResVal)/f_GMMar</f>
        <v>0</v>
      </c>
      <c r="DJ18" s="300">
        <f ca="1">(Conversion!DJ18*f_ResVal)/f_GMMar</f>
        <v>0</v>
      </c>
      <c r="DK18" s="300">
        <f ca="1">(Conversion!DK18*f_ResVal)/f_GMMar</f>
        <v>0</v>
      </c>
      <c r="DL18" s="300">
        <f ca="1">(Conversion!DL18*f_ResVal)/f_GMMar</f>
        <v>0</v>
      </c>
      <c r="DM18" s="300">
        <f ca="1">(Conversion!DM18*f_ResVal)/f_GMMar</f>
        <v>0</v>
      </c>
      <c r="DN18" s="300">
        <f ca="1">(Conversion!DN18*f_ResVal)/f_GMMar</f>
        <v>0</v>
      </c>
      <c r="DO18" s="300">
        <f ca="1">(Conversion!DO18*f_ResVal)/f_GMMar</f>
        <v>0</v>
      </c>
      <c r="DP18" s="300">
        <f ca="1">(Conversion!DP18*f_ResVal)/f_GMMar</f>
        <v>0</v>
      </c>
      <c r="DQ18" s="300">
        <f ca="1">(Conversion!DQ18*f_ResVal)/f_GMMar</f>
        <v>0</v>
      </c>
      <c r="DR18" s="300">
        <f ca="1">(Conversion!DR18*f_ResVal)/f_GMMar</f>
        <v>0</v>
      </c>
      <c r="DS18" s="300">
        <f ca="1">(Conversion!DS18*f_ResVal)/f_GMMar</f>
        <v>0</v>
      </c>
      <c r="DT18" s="300">
        <f ca="1">(Conversion!DT18*f_ResVal)/f_GMMar</f>
        <v>0</v>
      </c>
      <c r="DU18" s="300">
        <f ca="1">(Conversion!DU18*f_ResVal)/f_GMMar</f>
        <v>0</v>
      </c>
      <c r="DV18" s="300">
        <f ca="1">(Conversion!DV18*f_ResVal)/f_GMMar</f>
        <v>0</v>
      </c>
      <c r="DW18" s="300">
        <f ca="1">(Conversion!DW18*f_ResVal)/f_GMMar</f>
        <v>0</v>
      </c>
      <c r="DX18" s="300">
        <f ca="1">(Conversion!DX18*f_ResVal)/f_GMMar</f>
        <v>0</v>
      </c>
      <c r="DY18" s="300">
        <f ca="1">(Conversion!DY18*f_ResVal)/f_GMMar</f>
        <v>0</v>
      </c>
      <c r="DZ18" s="300">
        <f ca="1">(Conversion!DZ18*f_ResVal)/f_GMMar</f>
        <v>0</v>
      </c>
      <c r="EA18" s="300">
        <f ca="1">(Conversion!EA18*f_ResVal)/f_GMMar</f>
        <v>0</v>
      </c>
      <c r="EB18" s="300">
        <f ca="1">(Conversion!EB18*f_ResVal)/f_GMMar</f>
        <v>0</v>
      </c>
      <c r="EC18" s="300">
        <f ca="1">(Conversion!EC18*f_ResVal)/f_GMMar</f>
        <v>0</v>
      </c>
      <c r="ED18" s="300">
        <f ca="1">(Conversion!ED18*f_ResVal)/f_GMMar</f>
        <v>0</v>
      </c>
      <c r="EE18" s="300">
        <f ca="1">(Conversion!EE18*f_ResVal)/f_GMMar</f>
        <v>0</v>
      </c>
      <c r="EF18" s="300">
        <f ca="1">(Conversion!EF18*f_ResVal)/f_GMMar</f>
        <v>0</v>
      </c>
      <c r="EG18" s="300">
        <f ca="1">(Conversion!EG18*f_ResVal)/f_GMMar</f>
        <v>0</v>
      </c>
      <c r="EH18" s="300">
        <f ca="1">(Conversion!EH18*f_ResVal)/f_GMMar</f>
        <v>0</v>
      </c>
      <c r="EI18" s="300">
        <f ca="1">(Conversion!EI18*f_ResVal)/f_GMMar</f>
        <v>0</v>
      </c>
      <c r="EJ18" s="300">
        <f ca="1">(Conversion!EJ18*f_ResVal)/f_GMMar</f>
        <v>0</v>
      </c>
      <c r="EK18" s="300">
        <f ca="1">(Conversion!EK18*f_ResVal)/f_GMMar</f>
        <v>0</v>
      </c>
      <c r="EL18" s="300">
        <f ca="1">(Conversion!EL18*f_ResVal)/f_GMMar</f>
        <v>0</v>
      </c>
      <c r="EM18" s="300">
        <f ca="1">(Conversion!EM18*f_ResVal)/f_GMMar</f>
        <v>0</v>
      </c>
      <c r="EN18" s="300">
        <f ca="1">(Conversion!EN18*f_ResVal)/f_GMMar</f>
        <v>0</v>
      </c>
      <c r="EO18" s="300">
        <f ca="1">(Conversion!EO18*f_ResVal)/f_GMMar</f>
        <v>0</v>
      </c>
      <c r="EP18" s="300">
        <f ca="1">(Conversion!EP18*f_ResVal)/f_GMMar</f>
        <v>0</v>
      </c>
      <c r="EQ18" s="300">
        <f ca="1">(Conversion!EQ18*f_ResVal)/f_GMMar</f>
        <v>0</v>
      </c>
      <c r="ER18" s="300">
        <f ca="1">(Conversion!ER18*f_ResVal)/f_GMMar</f>
        <v>0</v>
      </c>
      <c r="ES18" s="300">
        <f ca="1">(Conversion!ES18*f_ResVal)/f_GMMar</f>
        <v>0</v>
      </c>
      <c r="ET18" s="300">
        <f ca="1">(Conversion!ET18*f_ResVal)/f_GMMar</f>
        <v>0</v>
      </c>
      <c r="EU18" s="300">
        <f ca="1">(Conversion!EU18*f_ResVal)/f_GMMar</f>
        <v>0</v>
      </c>
      <c r="EV18" s="300">
        <f ca="1">(Conversion!EV18*f_ResVal)/f_GMMar</f>
        <v>0</v>
      </c>
      <c r="EW18" s="300">
        <f ca="1">(Conversion!EW18*f_ResVal)/f_GMMar</f>
        <v>0</v>
      </c>
      <c r="EX18" s="300">
        <f ca="1">(Conversion!EX18*f_ResVal)/f_GMMar</f>
        <v>0</v>
      </c>
      <c r="EY18" s="612"/>
      <c r="EZ18" s="757" t="str">
        <f>'Main Input'!EZ18</f>
        <v>RPI</v>
      </c>
      <c r="FA18" s="757" t="str">
        <f>'Main Input'!FA18</f>
        <v>N/A</v>
      </c>
      <c r="FB18" s="766">
        <f>'Main Input'!FB18</f>
        <v>0</v>
      </c>
      <c r="FC18" s="766" t="str">
        <f>'Main Input'!FC18</f>
        <v>IT Solutions</v>
      </c>
      <c r="FD18" s="766" t="str">
        <f>'Main Input'!FD18</f>
        <v>Managed Services</v>
      </c>
      <c r="FE18" s="757" t="str">
        <f>'Main Input'!FE18</f>
        <v>Opex</v>
      </c>
      <c r="FF18" s="757" t="str">
        <f>'Main Input'!FF18</f>
        <v>ContractAccrual</v>
      </c>
      <c r="FG18" s="757" t="str">
        <f>'Main Input'!FG18</f>
        <v>Expense</v>
      </c>
      <c r="FH18" s="767" t="str">
        <f>'Main Input'!FH18</f>
        <v>A</v>
      </c>
      <c r="FI18" s="768">
        <f>'Main Input'!FI18</f>
        <v>0.22</v>
      </c>
      <c r="FJ18" s="768">
        <f>'Main Input'!FJ18</f>
        <v>0</v>
      </c>
      <c r="FK18" s="612"/>
      <c r="FL18" s="531">
        <f t="shared" si="19"/>
        <v>0</v>
      </c>
      <c r="FM18" s="86"/>
      <c r="FN18" s="612"/>
    </row>
    <row r="19" spans="1:170" ht="12.75" customHeight="1">
      <c r="A19" s="750" t="str">
        <f>'Main Input'!A19</f>
        <v>Chema</v>
      </c>
      <c r="B19" s="762" t="str">
        <f>'Main Input'!B19</f>
        <v>Business Unit</v>
      </c>
      <c r="C19" s="762" t="str">
        <f>'Main Input'!C19</f>
        <v>Labour</v>
      </c>
      <c r="D19" s="762" t="str">
        <f>'Main Input'!D19</f>
        <v>TRF</v>
      </c>
      <c r="E19" s="762" t="str">
        <f>'Main Input'!E19</f>
        <v xml:space="preserve">Supervisor </v>
      </c>
      <c r="F19" s="753" t="str">
        <f>'Main Input'!F19</f>
        <v>direct</v>
      </c>
      <c r="G19" s="753" t="str">
        <f>'Main Input'!G19</f>
        <v>Person</v>
      </c>
      <c r="H19" s="753">
        <f>'Main Input'!H19</f>
        <v>0</v>
      </c>
      <c r="I19" s="753">
        <f>'Main Input'!I19</f>
        <v>0</v>
      </c>
      <c r="J19" s="753">
        <f>'Main Input'!J19</f>
        <v>0</v>
      </c>
      <c r="K19" s="753" t="str">
        <f>'Main Input'!K19</f>
        <v>FJS</v>
      </c>
      <c r="L19" s="753" t="str">
        <f>'Main Input'!L19</f>
        <v>pAD</v>
      </c>
      <c r="M19" s="753">
        <f>'Main Input'!M19</f>
        <v>0</v>
      </c>
      <c r="N19" s="753">
        <f>'Main Input'!N19</f>
        <v>0</v>
      </c>
      <c r="O19" s="753" t="str">
        <f>'Main Input'!O19</f>
        <v>SPAIN</v>
      </c>
      <c r="P19" s="753">
        <f>'Main Input'!P19</f>
        <v>520</v>
      </c>
      <c r="Q19" s="753" t="str">
        <f>'Main Input'!Q19</f>
        <v>EUR</v>
      </c>
      <c r="R19" s="753" t="str">
        <f>'Main Input'!R19</f>
        <v>EMEA</v>
      </c>
      <c r="S19" s="753" t="str">
        <f>'Main Input'!S19</f>
        <v>Local</v>
      </c>
      <c r="T19" s="753">
        <f>'Main Input'!T19</f>
        <v>0</v>
      </c>
      <c r="U19" s="753">
        <f>'Main Input'!U19</f>
        <v>0</v>
      </c>
      <c r="V19" s="753" t="str">
        <f>'Main Input'!V19</f>
        <v>ZZZ</v>
      </c>
      <c r="W19" s="753">
        <f>'Main Input'!W19</f>
        <v>0</v>
      </c>
      <c r="X19" s="753">
        <f>'Main Input'!X19</f>
        <v>0</v>
      </c>
      <c r="Y19" s="753">
        <f>'Main Input'!Y19</f>
        <v>0</v>
      </c>
      <c r="Z19" s="753">
        <f>'Main Input'!Z19</f>
        <v>0</v>
      </c>
      <c r="AA19" s="753">
        <f>'Main Input'!AA19</f>
        <v>0</v>
      </c>
      <c r="AB19" s="763">
        <f>'Main Input'!AB19</f>
        <v>0</v>
      </c>
      <c r="AC19" s="763" t="str">
        <f>'Main Input'!AC19</f>
        <v>Hours</v>
      </c>
      <c r="AD19" s="764">
        <f>'Main Input'!AD19</f>
        <v>14</v>
      </c>
      <c r="AE19" s="765">
        <f t="shared" ca="1" si="18"/>
        <v>9333.3333333333321</v>
      </c>
      <c r="AF19" s="299">
        <f>(Conversion!AF19*f_ResVal)/f_GMMar</f>
        <v>0</v>
      </c>
      <c r="AG19" s="300">
        <f ca="1">(Conversion!AG19*f_ResVal)/f_GMMar</f>
        <v>0</v>
      </c>
      <c r="AH19" s="300">
        <f ca="1">(Conversion!AH19*f_ResVal)/f_GMMar</f>
        <v>0</v>
      </c>
      <c r="AI19" s="300">
        <f ca="1">(Conversion!AI19*f_ResVal)/f_GMMar</f>
        <v>0</v>
      </c>
      <c r="AJ19" s="300">
        <f ca="1">(Conversion!AJ19*f_ResVal)/f_GMMar</f>
        <v>0</v>
      </c>
      <c r="AK19" s="300">
        <f ca="1">(Conversion!AK19*f_ResVal)/f_GMMar</f>
        <v>9333.3333333333321</v>
      </c>
      <c r="AL19" s="300">
        <f ca="1">(Conversion!AL19*f_ResVal)/f_GMMar</f>
        <v>0</v>
      </c>
      <c r="AM19" s="300">
        <f ca="1">(Conversion!AM19*f_ResVal)/f_GMMar</f>
        <v>0</v>
      </c>
      <c r="AN19" s="300">
        <f ca="1">(Conversion!AN19*f_ResVal)/f_GMMar</f>
        <v>0</v>
      </c>
      <c r="AO19" s="300">
        <f ca="1">(Conversion!AO19*f_ResVal)/f_GMMar</f>
        <v>0</v>
      </c>
      <c r="AP19" s="300">
        <f ca="1">(Conversion!AP19*f_ResVal)/f_GMMar</f>
        <v>0</v>
      </c>
      <c r="AQ19" s="300">
        <f ca="1">(Conversion!AQ19*f_ResVal)/f_GMMar</f>
        <v>0</v>
      </c>
      <c r="AR19" s="300">
        <f ca="1">(Conversion!AR19*f_ResVal)/f_GMMar</f>
        <v>0</v>
      </c>
      <c r="AS19" s="300">
        <f ca="1">(Conversion!AS19*f_ResVal)/f_GMMar</f>
        <v>0</v>
      </c>
      <c r="AT19" s="300">
        <f ca="1">(Conversion!AT19*f_ResVal)/f_GMMar</f>
        <v>0</v>
      </c>
      <c r="AU19" s="300">
        <f ca="1">(Conversion!AU19*f_ResVal)/f_GMMar</f>
        <v>0</v>
      </c>
      <c r="AV19" s="300">
        <f ca="1">(Conversion!AV19*f_ResVal)/f_GMMar</f>
        <v>0</v>
      </c>
      <c r="AW19" s="300">
        <f ca="1">(Conversion!AW19*f_ResVal)/f_GMMar</f>
        <v>0</v>
      </c>
      <c r="AX19" s="300">
        <f ca="1">(Conversion!AX19*f_ResVal)/f_GMMar</f>
        <v>0</v>
      </c>
      <c r="AY19" s="300">
        <f ca="1">(Conversion!AY19*f_ResVal)/f_GMMar</f>
        <v>0</v>
      </c>
      <c r="AZ19" s="300">
        <f ca="1">(Conversion!AZ19*f_ResVal)/f_GMMar</f>
        <v>0</v>
      </c>
      <c r="BA19" s="300">
        <f ca="1">(Conversion!BA19*f_ResVal)/f_GMMar</f>
        <v>0</v>
      </c>
      <c r="BB19" s="300">
        <f ca="1">(Conversion!BB19*f_ResVal)/f_GMMar</f>
        <v>0</v>
      </c>
      <c r="BC19" s="300">
        <f ca="1">(Conversion!BC19*f_ResVal)/f_GMMar</f>
        <v>0</v>
      </c>
      <c r="BD19" s="300">
        <f ca="1">(Conversion!BD19*f_ResVal)/f_GMMar</f>
        <v>0</v>
      </c>
      <c r="BE19" s="300">
        <f ca="1">(Conversion!BE19*f_ResVal)/f_GMMar</f>
        <v>0</v>
      </c>
      <c r="BF19" s="300">
        <f ca="1">(Conversion!BF19*f_ResVal)/f_GMMar</f>
        <v>0</v>
      </c>
      <c r="BG19" s="300">
        <f ca="1">(Conversion!BG19*f_ResVal)/f_GMMar</f>
        <v>0</v>
      </c>
      <c r="BH19" s="300">
        <f ca="1">(Conversion!BH19*f_ResVal)/f_GMMar</f>
        <v>0</v>
      </c>
      <c r="BI19" s="300">
        <f ca="1">(Conversion!BI19*f_ResVal)/f_GMMar</f>
        <v>0</v>
      </c>
      <c r="BJ19" s="300">
        <f ca="1">(Conversion!BJ19*f_ResVal)/f_GMMar</f>
        <v>0</v>
      </c>
      <c r="BK19" s="300">
        <f ca="1">(Conversion!BK19*f_ResVal)/f_GMMar</f>
        <v>0</v>
      </c>
      <c r="BL19" s="300">
        <f ca="1">(Conversion!BL19*f_ResVal)/f_GMMar</f>
        <v>0</v>
      </c>
      <c r="BM19" s="300">
        <f ca="1">(Conversion!BM19*f_ResVal)/f_GMMar</f>
        <v>0</v>
      </c>
      <c r="BN19" s="300">
        <f ca="1">(Conversion!BN19*f_ResVal)/f_GMMar</f>
        <v>0</v>
      </c>
      <c r="BO19" s="300">
        <f ca="1">(Conversion!BO19*f_ResVal)/f_GMMar</f>
        <v>0</v>
      </c>
      <c r="BP19" s="300">
        <f ca="1">(Conversion!BP19*f_ResVal)/f_GMMar</f>
        <v>0</v>
      </c>
      <c r="BQ19" s="300">
        <f ca="1">(Conversion!BQ19*f_ResVal)/f_GMMar</f>
        <v>0</v>
      </c>
      <c r="BR19" s="300">
        <f ca="1">(Conversion!BR19*f_ResVal)/f_GMMar</f>
        <v>0</v>
      </c>
      <c r="BS19" s="300">
        <f ca="1">(Conversion!BS19*f_ResVal)/f_GMMar</f>
        <v>0</v>
      </c>
      <c r="BT19" s="300">
        <f ca="1">(Conversion!BT19*f_ResVal)/f_GMMar</f>
        <v>0</v>
      </c>
      <c r="BU19" s="300">
        <f ca="1">(Conversion!BU19*f_ResVal)/f_GMMar</f>
        <v>0</v>
      </c>
      <c r="BV19" s="300">
        <f ca="1">(Conversion!BV19*f_ResVal)/f_GMMar</f>
        <v>0</v>
      </c>
      <c r="BW19" s="300">
        <f ca="1">(Conversion!BW19*f_ResVal)/f_GMMar</f>
        <v>0</v>
      </c>
      <c r="BX19" s="300">
        <f ca="1">(Conversion!BX19*f_ResVal)/f_GMMar</f>
        <v>0</v>
      </c>
      <c r="BY19" s="300">
        <f ca="1">(Conversion!BY19*f_ResVal)/f_GMMar</f>
        <v>0</v>
      </c>
      <c r="BZ19" s="300">
        <f ca="1">(Conversion!BZ19*f_ResVal)/f_GMMar</f>
        <v>0</v>
      </c>
      <c r="CA19" s="300">
        <f ca="1">(Conversion!CA19*f_ResVal)/f_GMMar</f>
        <v>0</v>
      </c>
      <c r="CB19" s="300">
        <f ca="1">(Conversion!CB19*f_ResVal)/f_GMMar</f>
        <v>0</v>
      </c>
      <c r="CC19" s="300">
        <f ca="1">(Conversion!CC19*f_ResVal)/f_GMMar</f>
        <v>0</v>
      </c>
      <c r="CD19" s="300">
        <f ca="1">(Conversion!CD19*f_ResVal)/f_GMMar</f>
        <v>0</v>
      </c>
      <c r="CE19" s="300">
        <f ca="1">(Conversion!CE19*f_ResVal)/f_GMMar</f>
        <v>0</v>
      </c>
      <c r="CF19" s="300">
        <f ca="1">(Conversion!CF19*f_ResVal)/f_GMMar</f>
        <v>0</v>
      </c>
      <c r="CG19" s="300">
        <f ca="1">(Conversion!CG19*f_ResVal)/f_GMMar</f>
        <v>0</v>
      </c>
      <c r="CH19" s="300">
        <f ca="1">(Conversion!CH19*f_ResVal)/f_GMMar</f>
        <v>0</v>
      </c>
      <c r="CI19" s="300">
        <f ca="1">(Conversion!CI19*f_ResVal)/f_GMMar</f>
        <v>0</v>
      </c>
      <c r="CJ19" s="300">
        <f ca="1">(Conversion!CJ19*f_ResVal)/f_GMMar</f>
        <v>0</v>
      </c>
      <c r="CK19" s="300">
        <f ca="1">(Conversion!CK19*f_ResVal)/f_GMMar</f>
        <v>0</v>
      </c>
      <c r="CL19" s="300">
        <f ca="1">(Conversion!CL19*f_ResVal)/f_GMMar</f>
        <v>0</v>
      </c>
      <c r="CM19" s="300">
        <f ca="1">(Conversion!CM19*f_ResVal)/f_GMMar</f>
        <v>0</v>
      </c>
      <c r="CN19" s="300">
        <f ca="1">(Conversion!CN19*f_ResVal)/f_GMMar</f>
        <v>0</v>
      </c>
      <c r="CO19" s="300">
        <f ca="1">(Conversion!CO19*f_ResVal)/f_GMMar</f>
        <v>0</v>
      </c>
      <c r="CP19" s="300">
        <f ca="1">(Conversion!CP19*f_ResVal)/f_GMMar</f>
        <v>0</v>
      </c>
      <c r="CQ19" s="300">
        <f ca="1">(Conversion!CQ19*f_ResVal)/f_GMMar</f>
        <v>0</v>
      </c>
      <c r="CR19" s="300">
        <f ca="1">(Conversion!CR19*f_ResVal)/f_GMMar</f>
        <v>0</v>
      </c>
      <c r="CS19" s="300">
        <f ca="1">(Conversion!CS19*f_ResVal)/f_GMMar</f>
        <v>0</v>
      </c>
      <c r="CT19" s="300">
        <f ca="1">(Conversion!CT19*f_ResVal)/f_GMMar</f>
        <v>0</v>
      </c>
      <c r="CU19" s="300">
        <f ca="1">(Conversion!CU19*f_ResVal)/f_GMMar</f>
        <v>0</v>
      </c>
      <c r="CV19" s="300">
        <f ca="1">(Conversion!CV19*f_ResVal)/f_GMMar</f>
        <v>0</v>
      </c>
      <c r="CW19" s="300">
        <f ca="1">(Conversion!CW19*f_ResVal)/f_GMMar</f>
        <v>0</v>
      </c>
      <c r="CX19" s="300">
        <f ca="1">(Conversion!CX19*f_ResVal)/f_GMMar</f>
        <v>0</v>
      </c>
      <c r="CY19" s="300">
        <f ca="1">(Conversion!CY19*f_ResVal)/f_GMMar</f>
        <v>0</v>
      </c>
      <c r="CZ19" s="300">
        <f ca="1">(Conversion!CZ19*f_ResVal)/f_GMMar</f>
        <v>0</v>
      </c>
      <c r="DA19" s="300">
        <f ca="1">(Conversion!DA19*f_ResVal)/f_GMMar</f>
        <v>0</v>
      </c>
      <c r="DB19" s="300">
        <f ca="1">(Conversion!DB19*f_ResVal)/f_GMMar</f>
        <v>0</v>
      </c>
      <c r="DC19" s="300">
        <f ca="1">(Conversion!DC19*f_ResVal)/f_GMMar</f>
        <v>0</v>
      </c>
      <c r="DD19" s="300">
        <f ca="1">(Conversion!DD19*f_ResVal)/f_GMMar</f>
        <v>0</v>
      </c>
      <c r="DE19" s="300">
        <f ca="1">(Conversion!DE19*f_ResVal)/f_GMMar</f>
        <v>0</v>
      </c>
      <c r="DF19" s="300">
        <f ca="1">(Conversion!DF19*f_ResVal)/f_GMMar</f>
        <v>0</v>
      </c>
      <c r="DG19" s="300">
        <f ca="1">(Conversion!DG19*f_ResVal)/f_GMMar</f>
        <v>0</v>
      </c>
      <c r="DH19" s="300">
        <f ca="1">(Conversion!DH19*f_ResVal)/f_GMMar</f>
        <v>0</v>
      </c>
      <c r="DI19" s="300">
        <f ca="1">(Conversion!DI19*f_ResVal)/f_GMMar</f>
        <v>0</v>
      </c>
      <c r="DJ19" s="300">
        <f ca="1">(Conversion!DJ19*f_ResVal)/f_GMMar</f>
        <v>0</v>
      </c>
      <c r="DK19" s="300">
        <f ca="1">(Conversion!DK19*f_ResVal)/f_GMMar</f>
        <v>0</v>
      </c>
      <c r="DL19" s="300">
        <f ca="1">(Conversion!DL19*f_ResVal)/f_GMMar</f>
        <v>0</v>
      </c>
      <c r="DM19" s="300">
        <f ca="1">(Conversion!DM19*f_ResVal)/f_GMMar</f>
        <v>0</v>
      </c>
      <c r="DN19" s="300">
        <f ca="1">(Conversion!DN19*f_ResVal)/f_GMMar</f>
        <v>0</v>
      </c>
      <c r="DO19" s="300">
        <f ca="1">(Conversion!DO19*f_ResVal)/f_GMMar</f>
        <v>0</v>
      </c>
      <c r="DP19" s="300">
        <f ca="1">(Conversion!DP19*f_ResVal)/f_GMMar</f>
        <v>0</v>
      </c>
      <c r="DQ19" s="300">
        <f ca="1">(Conversion!DQ19*f_ResVal)/f_GMMar</f>
        <v>0</v>
      </c>
      <c r="DR19" s="300">
        <f ca="1">(Conversion!DR19*f_ResVal)/f_GMMar</f>
        <v>0</v>
      </c>
      <c r="DS19" s="300">
        <f ca="1">(Conversion!DS19*f_ResVal)/f_GMMar</f>
        <v>0</v>
      </c>
      <c r="DT19" s="300">
        <f ca="1">(Conversion!DT19*f_ResVal)/f_GMMar</f>
        <v>0</v>
      </c>
      <c r="DU19" s="300">
        <f ca="1">(Conversion!DU19*f_ResVal)/f_GMMar</f>
        <v>0</v>
      </c>
      <c r="DV19" s="300">
        <f ca="1">(Conversion!DV19*f_ResVal)/f_GMMar</f>
        <v>0</v>
      </c>
      <c r="DW19" s="300">
        <f ca="1">(Conversion!DW19*f_ResVal)/f_GMMar</f>
        <v>0</v>
      </c>
      <c r="DX19" s="300">
        <f ca="1">(Conversion!DX19*f_ResVal)/f_GMMar</f>
        <v>0</v>
      </c>
      <c r="DY19" s="300">
        <f ca="1">(Conversion!DY19*f_ResVal)/f_GMMar</f>
        <v>0</v>
      </c>
      <c r="DZ19" s="300">
        <f ca="1">(Conversion!DZ19*f_ResVal)/f_GMMar</f>
        <v>0</v>
      </c>
      <c r="EA19" s="300">
        <f ca="1">(Conversion!EA19*f_ResVal)/f_GMMar</f>
        <v>0</v>
      </c>
      <c r="EB19" s="300">
        <f ca="1">(Conversion!EB19*f_ResVal)/f_GMMar</f>
        <v>0</v>
      </c>
      <c r="EC19" s="300">
        <f ca="1">(Conversion!EC19*f_ResVal)/f_GMMar</f>
        <v>0</v>
      </c>
      <c r="ED19" s="300">
        <f ca="1">(Conversion!ED19*f_ResVal)/f_GMMar</f>
        <v>0</v>
      </c>
      <c r="EE19" s="300">
        <f ca="1">(Conversion!EE19*f_ResVal)/f_GMMar</f>
        <v>0</v>
      </c>
      <c r="EF19" s="300">
        <f ca="1">(Conversion!EF19*f_ResVal)/f_GMMar</f>
        <v>0</v>
      </c>
      <c r="EG19" s="300">
        <f ca="1">(Conversion!EG19*f_ResVal)/f_GMMar</f>
        <v>0</v>
      </c>
      <c r="EH19" s="300">
        <f ca="1">(Conversion!EH19*f_ResVal)/f_GMMar</f>
        <v>0</v>
      </c>
      <c r="EI19" s="300">
        <f ca="1">(Conversion!EI19*f_ResVal)/f_GMMar</f>
        <v>0</v>
      </c>
      <c r="EJ19" s="300">
        <f ca="1">(Conversion!EJ19*f_ResVal)/f_GMMar</f>
        <v>0</v>
      </c>
      <c r="EK19" s="300">
        <f ca="1">(Conversion!EK19*f_ResVal)/f_GMMar</f>
        <v>0</v>
      </c>
      <c r="EL19" s="300">
        <f ca="1">(Conversion!EL19*f_ResVal)/f_GMMar</f>
        <v>0</v>
      </c>
      <c r="EM19" s="300">
        <f ca="1">(Conversion!EM19*f_ResVal)/f_GMMar</f>
        <v>0</v>
      </c>
      <c r="EN19" s="300">
        <f ca="1">(Conversion!EN19*f_ResVal)/f_GMMar</f>
        <v>0</v>
      </c>
      <c r="EO19" s="300">
        <f ca="1">(Conversion!EO19*f_ResVal)/f_GMMar</f>
        <v>0</v>
      </c>
      <c r="EP19" s="300">
        <f ca="1">(Conversion!EP19*f_ResVal)/f_GMMar</f>
        <v>0</v>
      </c>
      <c r="EQ19" s="300">
        <f ca="1">(Conversion!EQ19*f_ResVal)/f_GMMar</f>
        <v>0</v>
      </c>
      <c r="ER19" s="300">
        <f ca="1">(Conversion!ER19*f_ResVal)/f_GMMar</f>
        <v>0</v>
      </c>
      <c r="ES19" s="300">
        <f ca="1">(Conversion!ES19*f_ResVal)/f_GMMar</f>
        <v>0</v>
      </c>
      <c r="ET19" s="300">
        <f ca="1">(Conversion!ET19*f_ResVal)/f_GMMar</f>
        <v>0</v>
      </c>
      <c r="EU19" s="300">
        <f ca="1">(Conversion!EU19*f_ResVal)/f_GMMar</f>
        <v>0</v>
      </c>
      <c r="EV19" s="300">
        <f ca="1">(Conversion!EV19*f_ResVal)/f_GMMar</f>
        <v>0</v>
      </c>
      <c r="EW19" s="300">
        <f ca="1">(Conversion!EW19*f_ResVal)/f_GMMar</f>
        <v>0</v>
      </c>
      <c r="EX19" s="300">
        <f ca="1">(Conversion!EX19*f_ResVal)/f_GMMar</f>
        <v>0</v>
      </c>
      <c r="EY19" s="612"/>
      <c r="EZ19" s="757" t="str">
        <f>'Main Input'!EZ19</f>
        <v>RPI</v>
      </c>
      <c r="FA19" s="757" t="str">
        <f>'Main Input'!FA19</f>
        <v>N/A</v>
      </c>
      <c r="FB19" s="766">
        <f>'Main Input'!FB19</f>
        <v>0</v>
      </c>
      <c r="FC19" s="766" t="str">
        <f>'Main Input'!FC19</f>
        <v>IT Solutions</v>
      </c>
      <c r="FD19" s="766" t="str">
        <f>'Main Input'!FD19</f>
        <v>Managed Services</v>
      </c>
      <c r="FE19" s="757" t="str">
        <f>'Main Input'!FE19</f>
        <v>Opex</v>
      </c>
      <c r="FF19" s="757" t="str">
        <f>'Main Input'!FF19</f>
        <v>ContractAccrual</v>
      </c>
      <c r="FG19" s="757" t="str">
        <f>'Main Input'!FG19</f>
        <v>Expense</v>
      </c>
      <c r="FH19" s="767" t="str">
        <f>'Main Input'!FH19</f>
        <v>A</v>
      </c>
      <c r="FI19" s="768">
        <f>'Main Input'!FI19</f>
        <v>0.22</v>
      </c>
      <c r="FJ19" s="768">
        <f>'Main Input'!FJ19</f>
        <v>0</v>
      </c>
      <c r="FK19" s="612"/>
      <c r="FL19" s="531">
        <f t="shared" si="19"/>
        <v>0</v>
      </c>
      <c r="FM19" s="86"/>
      <c r="FN19" s="612"/>
    </row>
    <row r="20" spans="1:170" ht="12.75" customHeight="1">
      <c r="A20" s="750" t="str">
        <f>'Main Input'!A20</f>
        <v>Chema</v>
      </c>
      <c r="B20" s="762" t="str">
        <f>'Main Input'!B20</f>
        <v>Business Unit</v>
      </c>
      <c r="C20" s="762" t="str">
        <f>'Main Input'!C20</f>
        <v>Labour</v>
      </c>
      <c r="D20" s="762" t="str">
        <f>'Main Input'!D20</f>
        <v>TRF</v>
      </c>
      <c r="E20" s="762" t="str">
        <f>'Main Input'!E20</f>
        <v>Agents Level-1</v>
      </c>
      <c r="F20" s="753" t="str">
        <f>'Main Input'!F20</f>
        <v>direct</v>
      </c>
      <c r="G20" s="753" t="str">
        <f>'Main Input'!G20</f>
        <v>Person</v>
      </c>
      <c r="H20" s="753">
        <f>'Main Input'!H20</f>
        <v>0</v>
      </c>
      <c r="I20" s="753">
        <f>'Main Input'!I20</f>
        <v>0</v>
      </c>
      <c r="J20" s="753">
        <f>'Main Input'!J20</f>
        <v>0</v>
      </c>
      <c r="K20" s="753" t="str">
        <f>'Main Input'!K20</f>
        <v>FJS</v>
      </c>
      <c r="L20" s="753" t="str">
        <f>'Main Input'!L20</f>
        <v>oCSSD</v>
      </c>
      <c r="M20" s="753">
        <f>'Main Input'!M20</f>
        <v>0</v>
      </c>
      <c r="N20" s="753">
        <f>'Main Input'!N20</f>
        <v>0</v>
      </c>
      <c r="O20" s="753" t="str">
        <f>'Main Input'!O20</f>
        <v>SPAIN</v>
      </c>
      <c r="P20" s="753">
        <f>'Main Input'!P20</f>
        <v>550</v>
      </c>
      <c r="Q20" s="753" t="str">
        <f>'Main Input'!Q20</f>
        <v>EUR</v>
      </c>
      <c r="R20" s="753" t="str">
        <f>'Main Input'!R20</f>
        <v>EMEA</v>
      </c>
      <c r="S20" s="753" t="str">
        <f>'Main Input'!S20</f>
        <v>Local</v>
      </c>
      <c r="T20" s="753">
        <f>'Main Input'!T20</f>
        <v>0</v>
      </c>
      <c r="U20" s="753">
        <f>'Main Input'!U20</f>
        <v>0</v>
      </c>
      <c r="V20" s="753" t="str">
        <f>'Main Input'!V20</f>
        <v>ZZZ</v>
      </c>
      <c r="W20" s="753">
        <f>'Main Input'!W20</f>
        <v>0</v>
      </c>
      <c r="X20" s="753">
        <f>'Main Input'!X20</f>
        <v>0</v>
      </c>
      <c r="Y20" s="753">
        <f>'Main Input'!Y20</f>
        <v>0</v>
      </c>
      <c r="Z20" s="753">
        <f>'Main Input'!Z20</f>
        <v>0</v>
      </c>
      <c r="AA20" s="753">
        <f>'Main Input'!AA20</f>
        <v>0</v>
      </c>
      <c r="AB20" s="763">
        <f>'Main Input'!AB20</f>
        <v>0</v>
      </c>
      <c r="AC20" s="763" t="str">
        <f>'Main Input'!AC20</f>
        <v>Hours</v>
      </c>
      <c r="AD20" s="764">
        <f>'Main Input'!AD20</f>
        <v>67.5</v>
      </c>
      <c r="AE20" s="765">
        <f t="shared" ca="1" si="18"/>
        <v>47596.153846153844</v>
      </c>
      <c r="AF20" s="299">
        <f>(Conversion!AF20*f_ResVal)/f_GMMar</f>
        <v>0</v>
      </c>
      <c r="AG20" s="300">
        <f ca="1">(Conversion!AG20*f_ResVal)/f_GMMar</f>
        <v>0</v>
      </c>
      <c r="AH20" s="300">
        <f ca="1">(Conversion!AH20*f_ResVal)/f_GMMar</f>
        <v>0</v>
      </c>
      <c r="AI20" s="300">
        <f ca="1">(Conversion!AI20*f_ResVal)/f_GMMar</f>
        <v>0</v>
      </c>
      <c r="AJ20" s="300">
        <f ca="1">(Conversion!AJ20*f_ResVal)/f_GMMar</f>
        <v>0</v>
      </c>
      <c r="AK20" s="300">
        <f ca="1">(Conversion!AK20*f_ResVal)/f_GMMar</f>
        <v>47596.153846153844</v>
      </c>
      <c r="AL20" s="300">
        <f ca="1">(Conversion!AL20*f_ResVal)/f_GMMar</f>
        <v>0</v>
      </c>
      <c r="AM20" s="300">
        <f ca="1">(Conversion!AM20*f_ResVal)/f_GMMar</f>
        <v>0</v>
      </c>
      <c r="AN20" s="300">
        <f ca="1">(Conversion!AN20*f_ResVal)/f_GMMar</f>
        <v>0</v>
      </c>
      <c r="AO20" s="300">
        <f ca="1">(Conversion!AO20*f_ResVal)/f_GMMar</f>
        <v>0</v>
      </c>
      <c r="AP20" s="300">
        <f ca="1">(Conversion!AP20*f_ResVal)/f_GMMar</f>
        <v>0</v>
      </c>
      <c r="AQ20" s="300">
        <f ca="1">(Conversion!AQ20*f_ResVal)/f_GMMar</f>
        <v>0</v>
      </c>
      <c r="AR20" s="300">
        <f ca="1">(Conversion!AR20*f_ResVal)/f_GMMar</f>
        <v>0</v>
      </c>
      <c r="AS20" s="300">
        <f ca="1">(Conversion!AS20*f_ResVal)/f_GMMar</f>
        <v>0</v>
      </c>
      <c r="AT20" s="300">
        <f ca="1">(Conversion!AT20*f_ResVal)/f_GMMar</f>
        <v>0</v>
      </c>
      <c r="AU20" s="300">
        <f ca="1">(Conversion!AU20*f_ResVal)/f_GMMar</f>
        <v>0</v>
      </c>
      <c r="AV20" s="300">
        <f ca="1">(Conversion!AV20*f_ResVal)/f_GMMar</f>
        <v>0</v>
      </c>
      <c r="AW20" s="300">
        <f ca="1">(Conversion!AW20*f_ResVal)/f_GMMar</f>
        <v>0</v>
      </c>
      <c r="AX20" s="300">
        <f ca="1">(Conversion!AX20*f_ResVal)/f_GMMar</f>
        <v>0</v>
      </c>
      <c r="AY20" s="300">
        <f ca="1">(Conversion!AY20*f_ResVal)/f_GMMar</f>
        <v>0</v>
      </c>
      <c r="AZ20" s="300">
        <f ca="1">(Conversion!AZ20*f_ResVal)/f_GMMar</f>
        <v>0</v>
      </c>
      <c r="BA20" s="300">
        <f ca="1">(Conversion!BA20*f_ResVal)/f_GMMar</f>
        <v>0</v>
      </c>
      <c r="BB20" s="300">
        <f ca="1">(Conversion!BB20*f_ResVal)/f_GMMar</f>
        <v>0</v>
      </c>
      <c r="BC20" s="300">
        <f ca="1">(Conversion!BC20*f_ResVal)/f_GMMar</f>
        <v>0</v>
      </c>
      <c r="BD20" s="300">
        <f ca="1">(Conversion!BD20*f_ResVal)/f_GMMar</f>
        <v>0</v>
      </c>
      <c r="BE20" s="300">
        <f ca="1">(Conversion!BE20*f_ResVal)/f_GMMar</f>
        <v>0</v>
      </c>
      <c r="BF20" s="300">
        <f ca="1">(Conversion!BF20*f_ResVal)/f_GMMar</f>
        <v>0</v>
      </c>
      <c r="BG20" s="300">
        <f ca="1">(Conversion!BG20*f_ResVal)/f_GMMar</f>
        <v>0</v>
      </c>
      <c r="BH20" s="300">
        <f ca="1">(Conversion!BH20*f_ResVal)/f_GMMar</f>
        <v>0</v>
      </c>
      <c r="BI20" s="300">
        <f ca="1">(Conversion!BI20*f_ResVal)/f_GMMar</f>
        <v>0</v>
      </c>
      <c r="BJ20" s="300">
        <f ca="1">(Conversion!BJ20*f_ResVal)/f_GMMar</f>
        <v>0</v>
      </c>
      <c r="BK20" s="300">
        <f ca="1">(Conversion!BK20*f_ResVal)/f_GMMar</f>
        <v>0</v>
      </c>
      <c r="BL20" s="300">
        <f ca="1">(Conversion!BL20*f_ResVal)/f_GMMar</f>
        <v>0</v>
      </c>
      <c r="BM20" s="300">
        <f ca="1">(Conversion!BM20*f_ResVal)/f_GMMar</f>
        <v>0</v>
      </c>
      <c r="BN20" s="300">
        <f ca="1">(Conversion!BN20*f_ResVal)/f_GMMar</f>
        <v>0</v>
      </c>
      <c r="BO20" s="300">
        <f ca="1">(Conversion!BO20*f_ResVal)/f_GMMar</f>
        <v>0</v>
      </c>
      <c r="BP20" s="300">
        <f ca="1">(Conversion!BP20*f_ResVal)/f_GMMar</f>
        <v>0</v>
      </c>
      <c r="BQ20" s="300">
        <f ca="1">(Conversion!BQ20*f_ResVal)/f_GMMar</f>
        <v>0</v>
      </c>
      <c r="BR20" s="300">
        <f ca="1">(Conversion!BR20*f_ResVal)/f_GMMar</f>
        <v>0</v>
      </c>
      <c r="BS20" s="300">
        <f ca="1">(Conversion!BS20*f_ResVal)/f_GMMar</f>
        <v>0</v>
      </c>
      <c r="BT20" s="300">
        <f ca="1">(Conversion!BT20*f_ResVal)/f_GMMar</f>
        <v>0</v>
      </c>
      <c r="BU20" s="300">
        <f ca="1">(Conversion!BU20*f_ResVal)/f_GMMar</f>
        <v>0</v>
      </c>
      <c r="BV20" s="300">
        <f ca="1">(Conversion!BV20*f_ResVal)/f_GMMar</f>
        <v>0</v>
      </c>
      <c r="BW20" s="300">
        <f ca="1">(Conversion!BW20*f_ResVal)/f_GMMar</f>
        <v>0</v>
      </c>
      <c r="BX20" s="300">
        <f ca="1">(Conversion!BX20*f_ResVal)/f_GMMar</f>
        <v>0</v>
      </c>
      <c r="BY20" s="300">
        <f ca="1">(Conversion!BY20*f_ResVal)/f_GMMar</f>
        <v>0</v>
      </c>
      <c r="BZ20" s="300">
        <f ca="1">(Conversion!BZ20*f_ResVal)/f_GMMar</f>
        <v>0</v>
      </c>
      <c r="CA20" s="300">
        <f ca="1">(Conversion!CA20*f_ResVal)/f_GMMar</f>
        <v>0</v>
      </c>
      <c r="CB20" s="300">
        <f ca="1">(Conversion!CB20*f_ResVal)/f_GMMar</f>
        <v>0</v>
      </c>
      <c r="CC20" s="300">
        <f ca="1">(Conversion!CC20*f_ResVal)/f_GMMar</f>
        <v>0</v>
      </c>
      <c r="CD20" s="300">
        <f ca="1">(Conversion!CD20*f_ResVal)/f_GMMar</f>
        <v>0</v>
      </c>
      <c r="CE20" s="300">
        <f ca="1">(Conversion!CE20*f_ResVal)/f_GMMar</f>
        <v>0</v>
      </c>
      <c r="CF20" s="300">
        <f ca="1">(Conversion!CF20*f_ResVal)/f_GMMar</f>
        <v>0</v>
      </c>
      <c r="CG20" s="300">
        <f ca="1">(Conversion!CG20*f_ResVal)/f_GMMar</f>
        <v>0</v>
      </c>
      <c r="CH20" s="300">
        <f ca="1">(Conversion!CH20*f_ResVal)/f_GMMar</f>
        <v>0</v>
      </c>
      <c r="CI20" s="300">
        <f ca="1">(Conversion!CI20*f_ResVal)/f_GMMar</f>
        <v>0</v>
      </c>
      <c r="CJ20" s="300">
        <f ca="1">(Conversion!CJ20*f_ResVal)/f_GMMar</f>
        <v>0</v>
      </c>
      <c r="CK20" s="300">
        <f ca="1">(Conversion!CK20*f_ResVal)/f_GMMar</f>
        <v>0</v>
      </c>
      <c r="CL20" s="300">
        <f ca="1">(Conversion!CL20*f_ResVal)/f_GMMar</f>
        <v>0</v>
      </c>
      <c r="CM20" s="300">
        <f ca="1">(Conversion!CM20*f_ResVal)/f_GMMar</f>
        <v>0</v>
      </c>
      <c r="CN20" s="300">
        <f ca="1">(Conversion!CN20*f_ResVal)/f_GMMar</f>
        <v>0</v>
      </c>
      <c r="CO20" s="300">
        <f ca="1">(Conversion!CO20*f_ResVal)/f_GMMar</f>
        <v>0</v>
      </c>
      <c r="CP20" s="300">
        <f ca="1">(Conversion!CP20*f_ResVal)/f_GMMar</f>
        <v>0</v>
      </c>
      <c r="CQ20" s="300">
        <f ca="1">(Conversion!CQ20*f_ResVal)/f_GMMar</f>
        <v>0</v>
      </c>
      <c r="CR20" s="300">
        <f ca="1">(Conversion!CR20*f_ResVal)/f_GMMar</f>
        <v>0</v>
      </c>
      <c r="CS20" s="300">
        <f ca="1">(Conversion!CS20*f_ResVal)/f_GMMar</f>
        <v>0</v>
      </c>
      <c r="CT20" s="300">
        <f ca="1">(Conversion!CT20*f_ResVal)/f_GMMar</f>
        <v>0</v>
      </c>
      <c r="CU20" s="300">
        <f ca="1">(Conversion!CU20*f_ResVal)/f_GMMar</f>
        <v>0</v>
      </c>
      <c r="CV20" s="300">
        <f ca="1">(Conversion!CV20*f_ResVal)/f_GMMar</f>
        <v>0</v>
      </c>
      <c r="CW20" s="300">
        <f ca="1">(Conversion!CW20*f_ResVal)/f_GMMar</f>
        <v>0</v>
      </c>
      <c r="CX20" s="300">
        <f ca="1">(Conversion!CX20*f_ResVal)/f_GMMar</f>
        <v>0</v>
      </c>
      <c r="CY20" s="300">
        <f ca="1">(Conversion!CY20*f_ResVal)/f_GMMar</f>
        <v>0</v>
      </c>
      <c r="CZ20" s="300">
        <f ca="1">(Conversion!CZ20*f_ResVal)/f_GMMar</f>
        <v>0</v>
      </c>
      <c r="DA20" s="300">
        <f ca="1">(Conversion!DA20*f_ResVal)/f_GMMar</f>
        <v>0</v>
      </c>
      <c r="DB20" s="300">
        <f ca="1">(Conversion!DB20*f_ResVal)/f_GMMar</f>
        <v>0</v>
      </c>
      <c r="DC20" s="300">
        <f ca="1">(Conversion!DC20*f_ResVal)/f_GMMar</f>
        <v>0</v>
      </c>
      <c r="DD20" s="300">
        <f ca="1">(Conversion!DD20*f_ResVal)/f_GMMar</f>
        <v>0</v>
      </c>
      <c r="DE20" s="300">
        <f ca="1">(Conversion!DE20*f_ResVal)/f_GMMar</f>
        <v>0</v>
      </c>
      <c r="DF20" s="300">
        <f ca="1">(Conversion!DF20*f_ResVal)/f_GMMar</f>
        <v>0</v>
      </c>
      <c r="DG20" s="300">
        <f ca="1">(Conversion!DG20*f_ResVal)/f_GMMar</f>
        <v>0</v>
      </c>
      <c r="DH20" s="300">
        <f ca="1">(Conversion!DH20*f_ResVal)/f_GMMar</f>
        <v>0</v>
      </c>
      <c r="DI20" s="300">
        <f ca="1">(Conversion!DI20*f_ResVal)/f_GMMar</f>
        <v>0</v>
      </c>
      <c r="DJ20" s="300">
        <f ca="1">(Conversion!DJ20*f_ResVal)/f_GMMar</f>
        <v>0</v>
      </c>
      <c r="DK20" s="300">
        <f ca="1">(Conversion!DK20*f_ResVal)/f_GMMar</f>
        <v>0</v>
      </c>
      <c r="DL20" s="300">
        <f ca="1">(Conversion!DL20*f_ResVal)/f_GMMar</f>
        <v>0</v>
      </c>
      <c r="DM20" s="300">
        <f ca="1">(Conversion!DM20*f_ResVal)/f_GMMar</f>
        <v>0</v>
      </c>
      <c r="DN20" s="300">
        <f ca="1">(Conversion!DN20*f_ResVal)/f_GMMar</f>
        <v>0</v>
      </c>
      <c r="DO20" s="300">
        <f ca="1">(Conversion!DO20*f_ResVal)/f_GMMar</f>
        <v>0</v>
      </c>
      <c r="DP20" s="300">
        <f ca="1">(Conversion!DP20*f_ResVal)/f_GMMar</f>
        <v>0</v>
      </c>
      <c r="DQ20" s="300">
        <f ca="1">(Conversion!DQ20*f_ResVal)/f_GMMar</f>
        <v>0</v>
      </c>
      <c r="DR20" s="300">
        <f ca="1">(Conversion!DR20*f_ResVal)/f_GMMar</f>
        <v>0</v>
      </c>
      <c r="DS20" s="300">
        <f ca="1">(Conversion!DS20*f_ResVal)/f_GMMar</f>
        <v>0</v>
      </c>
      <c r="DT20" s="300">
        <f ca="1">(Conversion!DT20*f_ResVal)/f_GMMar</f>
        <v>0</v>
      </c>
      <c r="DU20" s="300">
        <f ca="1">(Conversion!DU20*f_ResVal)/f_GMMar</f>
        <v>0</v>
      </c>
      <c r="DV20" s="300">
        <f ca="1">(Conversion!DV20*f_ResVal)/f_GMMar</f>
        <v>0</v>
      </c>
      <c r="DW20" s="300">
        <f ca="1">(Conversion!DW20*f_ResVal)/f_GMMar</f>
        <v>0</v>
      </c>
      <c r="DX20" s="300">
        <f ca="1">(Conversion!DX20*f_ResVal)/f_GMMar</f>
        <v>0</v>
      </c>
      <c r="DY20" s="300">
        <f ca="1">(Conversion!DY20*f_ResVal)/f_GMMar</f>
        <v>0</v>
      </c>
      <c r="DZ20" s="300">
        <f ca="1">(Conversion!DZ20*f_ResVal)/f_GMMar</f>
        <v>0</v>
      </c>
      <c r="EA20" s="300">
        <f ca="1">(Conversion!EA20*f_ResVal)/f_GMMar</f>
        <v>0</v>
      </c>
      <c r="EB20" s="300">
        <f ca="1">(Conversion!EB20*f_ResVal)/f_GMMar</f>
        <v>0</v>
      </c>
      <c r="EC20" s="300">
        <f ca="1">(Conversion!EC20*f_ResVal)/f_GMMar</f>
        <v>0</v>
      </c>
      <c r="ED20" s="300">
        <f ca="1">(Conversion!ED20*f_ResVal)/f_GMMar</f>
        <v>0</v>
      </c>
      <c r="EE20" s="300">
        <f ca="1">(Conversion!EE20*f_ResVal)/f_GMMar</f>
        <v>0</v>
      </c>
      <c r="EF20" s="300">
        <f ca="1">(Conversion!EF20*f_ResVal)/f_GMMar</f>
        <v>0</v>
      </c>
      <c r="EG20" s="300">
        <f ca="1">(Conversion!EG20*f_ResVal)/f_GMMar</f>
        <v>0</v>
      </c>
      <c r="EH20" s="300">
        <f ca="1">(Conversion!EH20*f_ResVal)/f_GMMar</f>
        <v>0</v>
      </c>
      <c r="EI20" s="300">
        <f ca="1">(Conversion!EI20*f_ResVal)/f_GMMar</f>
        <v>0</v>
      </c>
      <c r="EJ20" s="300">
        <f ca="1">(Conversion!EJ20*f_ResVal)/f_GMMar</f>
        <v>0</v>
      </c>
      <c r="EK20" s="300">
        <f ca="1">(Conversion!EK20*f_ResVal)/f_GMMar</f>
        <v>0</v>
      </c>
      <c r="EL20" s="300">
        <f ca="1">(Conversion!EL20*f_ResVal)/f_GMMar</f>
        <v>0</v>
      </c>
      <c r="EM20" s="300">
        <f ca="1">(Conversion!EM20*f_ResVal)/f_GMMar</f>
        <v>0</v>
      </c>
      <c r="EN20" s="300">
        <f ca="1">(Conversion!EN20*f_ResVal)/f_GMMar</f>
        <v>0</v>
      </c>
      <c r="EO20" s="300">
        <f ca="1">(Conversion!EO20*f_ResVal)/f_GMMar</f>
        <v>0</v>
      </c>
      <c r="EP20" s="300">
        <f ca="1">(Conversion!EP20*f_ResVal)/f_GMMar</f>
        <v>0</v>
      </c>
      <c r="EQ20" s="300">
        <f ca="1">(Conversion!EQ20*f_ResVal)/f_GMMar</f>
        <v>0</v>
      </c>
      <c r="ER20" s="300">
        <f ca="1">(Conversion!ER20*f_ResVal)/f_GMMar</f>
        <v>0</v>
      </c>
      <c r="ES20" s="300">
        <f ca="1">(Conversion!ES20*f_ResVal)/f_GMMar</f>
        <v>0</v>
      </c>
      <c r="ET20" s="300">
        <f ca="1">(Conversion!ET20*f_ResVal)/f_GMMar</f>
        <v>0</v>
      </c>
      <c r="EU20" s="300">
        <f ca="1">(Conversion!EU20*f_ResVal)/f_GMMar</f>
        <v>0</v>
      </c>
      <c r="EV20" s="300">
        <f ca="1">(Conversion!EV20*f_ResVal)/f_GMMar</f>
        <v>0</v>
      </c>
      <c r="EW20" s="300">
        <f ca="1">(Conversion!EW20*f_ResVal)/f_GMMar</f>
        <v>0</v>
      </c>
      <c r="EX20" s="300">
        <f ca="1">(Conversion!EX20*f_ResVal)/f_GMMar</f>
        <v>0</v>
      </c>
      <c r="EY20" s="612"/>
      <c r="EZ20" s="757" t="str">
        <f>'Main Input'!EZ20</f>
        <v>RPI</v>
      </c>
      <c r="FA20" s="757" t="str">
        <f>'Main Input'!FA20</f>
        <v>N/A</v>
      </c>
      <c r="FB20" s="766">
        <f>'Main Input'!FB20</f>
        <v>0</v>
      </c>
      <c r="FC20" s="766" t="str">
        <f>'Main Input'!FC20</f>
        <v>IT Solutions</v>
      </c>
      <c r="FD20" s="766" t="str">
        <f>'Main Input'!FD20</f>
        <v>Managed Services</v>
      </c>
      <c r="FE20" s="757" t="str">
        <f>'Main Input'!FE20</f>
        <v>Opex</v>
      </c>
      <c r="FF20" s="757" t="str">
        <f>'Main Input'!FF20</f>
        <v>ContractAccrual</v>
      </c>
      <c r="FG20" s="757" t="str">
        <f>'Main Input'!FG20</f>
        <v>Expense</v>
      </c>
      <c r="FH20" s="767" t="str">
        <f>'Main Input'!FH20</f>
        <v>A</v>
      </c>
      <c r="FI20" s="768">
        <f>'Main Input'!FI20</f>
        <v>0.22</v>
      </c>
      <c r="FJ20" s="768">
        <f>'Main Input'!FJ20</f>
        <v>0</v>
      </c>
      <c r="FK20" s="612"/>
      <c r="FL20" s="531">
        <f t="shared" si="19"/>
        <v>0</v>
      </c>
      <c r="FM20" s="86"/>
      <c r="FN20" s="612"/>
    </row>
    <row r="21" spans="1:170" ht="12.75" customHeight="1">
      <c r="A21" s="750" t="str">
        <f>'Main Input'!A21</f>
        <v>Chema</v>
      </c>
      <c r="B21" s="762" t="str">
        <f>'Main Input'!B21</f>
        <v>Business Unit</v>
      </c>
      <c r="C21" s="762" t="str">
        <f>'Main Input'!C21</f>
        <v>Labour</v>
      </c>
      <c r="D21" s="762" t="str">
        <f>'Main Input'!D21</f>
        <v>TRF</v>
      </c>
      <c r="E21" s="762" t="str">
        <f>'Main Input'!E21</f>
        <v>Monthly Cost Maintenance</v>
      </c>
      <c r="F21" s="753" t="str">
        <f>'Main Input'!F21</f>
        <v>direct</v>
      </c>
      <c r="G21" s="753" t="str">
        <f>'Main Input'!G21</f>
        <v>Person</v>
      </c>
      <c r="H21" s="753">
        <f>'Main Input'!H21</f>
        <v>0</v>
      </c>
      <c r="I21" s="753">
        <f>'Main Input'!I21</f>
        <v>0</v>
      </c>
      <c r="J21" s="753">
        <f>'Main Input'!J21</f>
        <v>0</v>
      </c>
      <c r="K21" s="753" t="str">
        <f>'Main Input'!K21</f>
        <v>FJS</v>
      </c>
      <c r="L21" s="753" t="str">
        <f>'Main Input'!L21</f>
        <v>oCSSD</v>
      </c>
      <c r="M21" s="753">
        <f>'Main Input'!M21</f>
        <v>0</v>
      </c>
      <c r="N21" s="753">
        <f>'Main Input'!N21</f>
        <v>0</v>
      </c>
      <c r="O21" s="753" t="str">
        <f>'Main Input'!O21</f>
        <v>SPAIN</v>
      </c>
      <c r="P21" s="753">
        <f>'Main Input'!P21</f>
        <v>397</v>
      </c>
      <c r="Q21" s="753" t="str">
        <f>'Main Input'!Q21</f>
        <v>EUR</v>
      </c>
      <c r="R21" s="753" t="str">
        <f>'Main Input'!R21</f>
        <v>EMEA</v>
      </c>
      <c r="S21" s="753" t="str">
        <f>'Main Input'!S21</f>
        <v>Local</v>
      </c>
      <c r="T21" s="753">
        <f>'Main Input'!T21</f>
        <v>0</v>
      </c>
      <c r="U21" s="753">
        <f>'Main Input'!U21</f>
        <v>0</v>
      </c>
      <c r="V21" s="753" t="str">
        <f>'Main Input'!V21</f>
        <v>ZZZ</v>
      </c>
      <c r="W21" s="753">
        <f>'Main Input'!W21</f>
        <v>0</v>
      </c>
      <c r="X21" s="753">
        <f>'Main Input'!X21</f>
        <v>0</v>
      </c>
      <c r="Y21" s="753">
        <f>'Main Input'!Y21</f>
        <v>0</v>
      </c>
      <c r="Z21" s="753">
        <f>'Main Input'!Z21</f>
        <v>0</v>
      </c>
      <c r="AA21" s="753">
        <f>'Main Input'!AA21</f>
        <v>0</v>
      </c>
      <c r="AB21" s="763">
        <f>'Main Input'!AB21</f>
        <v>0</v>
      </c>
      <c r="AC21" s="763" t="str">
        <f>'Main Input'!AC21</f>
        <v>Money</v>
      </c>
      <c r="AD21" s="764">
        <f>'Main Input'!AD21</f>
        <v>12</v>
      </c>
      <c r="AE21" s="765">
        <f t="shared" ca="1" si="18"/>
        <v>6107.6923076923076</v>
      </c>
      <c r="AF21" s="299">
        <f>(Conversion!AF21*f_ResVal)/f_GMMar</f>
        <v>0</v>
      </c>
      <c r="AG21" s="300">
        <f ca="1">(Conversion!AG21*f_ResVal)/f_GMMar</f>
        <v>0</v>
      </c>
      <c r="AH21" s="300">
        <f ca="1">(Conversion!AH21*f_ResVal)/f_GMMar</f>
        <v>0</v>
      </c>
      <c r="AI21" s="300">
        <f ca="1">(Conversion!AI21*f_ResVal)/f_GMMar</f>
        <v>0</v>
      </c>
      <c r="AJ21" s="300">
        <f ca="1">(Conversion!AJ21*f_ResVal)/f_GMMar</f>
        <v>0</v>
      </c>
      <c r="AK21" s="300">
        <f ca="1">(Conversion!AK21*f_ResVal)/f_GMMar</f>
        <v>1017.9487179487179</v>
      </c>
      <c r="AL21" s="300">
        <f ca="1">(Conversion!AL21*f_ResVal)/f_GMMar</f>
        <v>1017.9487179487179</v>
      </c>
      <c r="AM21" s="300">
        <f ca="1">(Conversion!AM21*f_ResVal)/f_GMMar</f>
        <v>1017.9487179487179</v>
      </c>
      <c r="AN21" s="300">
        <f ca="1">(Conversion!AN21*f_ResVal)/f_GMMar</f>
        <v>1017.9487179487179</v>
      </c>
      <c r="AO21" s="300">
        <f ca="1">(Conversion!AO21*f_ResVal)/f_GMMar</f>
        <v>1017.9487179487179</v>
      </c>
      <c r="AP21" s="300">
        <f ca="1">(Conversion!AP21*f_ResVal)/f_GMMar</f>
        <v>1017.9487179487179</v>
      </c>
      <c r="AQ21" s="300">
        <f ca="1">(Conversion!AQ21*f_ResVal)/f_GMMar</f>
        <v>0</v>
      </c>
      <c r="AR21" s="300">
        <f ca="1">(Conversion!AR21*f_ResVal)/f_GMMar</f>
        <v>0</v>
      </c>
      <c r="AS21" s="300">
        <f ca="1">(Conversion!AS21*f_ResVal)/f_GMMar</f>
        <v>0</v>
      </c>
      <c r="AT21" s="300">
        <f ca="1">(Conversion!AT21*f_ResVal)/f_GMMar</f>
        <v>0</v>
      </c>
      <c r="AU21" s="300">
        <f ca="1">(Conversion!AU21*f_ResVal)/f_GMMar</f>
        <v>0</v>
      </c>
      <c r="AV21" s="300">
        <f ca="1">(Conversion!AV21*f_ResVal)/f_GMMar</f>
        <v>0</v>
      </c>
      <c r="AW21" s="300">
        <f ca="1">(Conversion!AW21*f_ResVal)/f_GMMar</f>
        <v>0</v>
      </c>
      <c r="AX21" s="300">
        <f ca="1">(Conversion!AX21*f_ResVal)/f_GMMar</f>
        <v>0</v>
      </c>
      <c r="AY21" s="300">
        <f ca="1">(Conversion!AY21*f_ResVal)/f_GMMar</f>
        <v>0</v>
      </c>
      <c r="AZ21" s="300">
        <f ca="1">(Conversion!AZ21*f_ResVal)/f_GMMar</f>
        <v>0</v>
      </c>
      <c r="BA21" s="300">
        <f ca="1">(Conversion!BA21*f_ResVal)/f_GMMar</f>
        <v>0</v>
      </c>
      <c r="BB21" s="300">
        <f ca="1">(Conversion!BB21*f_ResVal)/f_GMMar</f>
        <v>0</v>
      </c>
      <c r="BC21" s="300">
        <f ca="1">(Conversion!BC21*f_ResVal)/f_GMMar</f>
        <v>0</v>
      </c>
      <c r="BD21" s="300">
        <f ca="1">(Conversion!BD21*f_ResVal)/f_GMMar</f>
        <v>0</v>
      </c>
      <c r="BE21" s="300">
        <f ca="1">(Conversion!BE21*f_ResVal)/f_GMMar</f>
        <v>0</v>
      </c>
      <c r="BF21" s="300">
        <f ca="1">(Conversion!BF21*f_ResVal)/f_GMMar</f>
        <v>0</v>
      </c>
      <c r="BG21" s="300">
        <f ca="1">(Conversion!BG21*f_ResVal)/f_GMMar</f>
        <v>0</v>
      </c>
      <c r="BH21" s="300">
        <f ca="1">(Conversion!BH21*f_ResVal)/f_GMMar</f>
        <v>0</v>
      </c>
      <c r="BI21" s="300">
        <f ca="1">(Conversion!BI21*f_ResVal)/f_GMMar</f>
        <v>0</v>
      </c>
      <c r="BJ21" s="300">
        <f ca="1">(Conversion!BJ21*f_ResVal)/f_GMMar</f>
        <v>0</v>
      </c>
      <c r="BK21" s="300">
        <f ca="1">(Conversion!BK21*f_ResVal)/f_GMMar</f>
        <v>0</v>
      </c>
      <c r="BL21" s="300">
        <f ca="1">(Conversion!BL21*f_ResVal)/f_GMMar</f>
        <v>0</v>
      </c>
      <c r="BM21" s="300">
        <f ca="1">(Conversion!BM21*f_ResVal)/f_GMMar</f>
        <v>0</v>
      </c>
      <c r="BN21" s="300">
        <f ca="1">(Conversion!BN21*f_ResVal)/f_GMMar</f>
        <v>0</v>
      </c>
      <c r="BO21" s="300">
        <f ca="1">(Conversion!BO21*f_ResVal)/f_GMMar</f>
        <v>0</v>
      </c>
      <c r="BP21" s="300">
        <f ca="1">(Conversion!BP21*f_ResVal)/f_GMMar</f>
        <v>0</v>
      </c>
      <c r="BQ21" s="300">
        <f ca="1">(Conversion!BQ21*f_ResVal)/f_GMMar</f>
        <v>0</v>
      </c>
      <c r="BR21" s="300">
        <f ca="1">(Conversion!BR21*f_ResVal)/f_GMMar</f>
        <v>0</v>
      </c>
      <c r="BS21" s="300">
        <f ca="1">(Conversion!BS21*f_ResVal)/f_GMMar</f>
        <v>0</v>
      </c>
      <c r="BT21" s="300">
        <f ca="1">(Conversion!BT21*f_ResVal)/f_GMMar</f>
        <v>0</v>
      </c>
      <c r="BU21" s="300">
        <f ca="1">(Conversion!BU21*f_ResVal)/f_GMMar</f>
        <v>0</v>
      </c>
      <c r="BV21" s="300">
        <f ca="1">(Conversion!BV21*f_ResVal)/f_GMMar</f>
        <v>0</v>
      </c>
      <c r="BW21" s="300">
        <f ca="1">(Conversion!BW21*f_ResVal)/f_GMMar</f>
        <v>0</v>
      </c>
      <c r="BX21" s="300">
        <f ca="1">(Conversion!BX21*f_ResVal)/f_GMMar</f>
        <v>0</v>
      </c>
      <c r="BY21" s="300">
        <f ca="1">(Conversion!BY21*f_ResVal)/f_GMMar</f>
        <v>0</v>
      </c>
      <c r="BZ21" s="300">
        <f ca="1">(Conversion!BZ21*f_ResVal)/f_GMMar</f>
        <v>0</v>
      </c>
      <c r="CA21" s="300">
        <f ca="1">(Conversion!CA21*f_ResVal)/f_GMMar</f>
        <v>0</v>
      </c>
      <c r="CB21" s="300">
        <f ca="1">(Conversion!CB21*f_ResVal)/f_GMMar</f>
        <v>0</v>
      </c>
      <c r="CC21" s="300">
        <f ca="1">(Conversion!CC21*f_ResVal)/f_GMMar</f>
        <v>0</v>
      </c>
      <c r="CD21" s="300">
        <f ca="1">(Conversion!CD21*f_ResVal)/f_GMMar</f>
        <v>0</v>
      </c>
      <c r="CE21" s="300">
        <f ca="1">(Conversion!CE21*f_ResVal)/f_GMMar</f>
        <v>0</v>
      </c>
      <c r="CF21" s="300">
        <f ca="1">(Conversion!CF21*f_ResVal)/f_GMMar</f>
        <v>0</v>
      </c>
      <c r="CG21" s="300">
        <f ca="1">(Conversion!CG21*f_ResVal)/f_GMMar</f>
        <v>0</v>
      </c>
      <c r="CH21" s="300">
        <f ca="1">(Conversion!CH21*f_ResVal)/f_GMMar</f>
        <v>0</v>
      </c>
      <c r="CI21" s="300">
        <f ca="1">(Conversion!CI21*f_ResVal)/f_GMMar</f>
        <v>0</v>
      </c>
      <c r="CJ21" s="300">
        <f ca="1">(Conversion!CJ21*f_ResVal)/f_GMMar</f>
        <v>0</v>
      </c>
      <c r="CK21" s="300">
        <f ca="1">(Conversion!CK21*f_ResVal)/f_GMMar</f>
        <v>0</v>
      </c>
      <c r="CL21" s="300">
        <f ca="1">(Conversion!CL21*f_ResVal)/f_GMMar</f>
        <v>0</v>
      </c>
      <c r="CM21" s="300">
        <f ca="1">(Conversion!CM21*f_ResVal)/f_GMMar</f>
        <v>0</v>
      </c>
      <c r="CN21" s="300">
        <f ca="1">(Conversion!CN21*f_ResVal)/f_GMMar</f>
        <v>0</v>
      </c>
      <c r="CO21" s="300">
        <f ca="1">(Conversion!CO21*f_ResVal)/f_GMMar</f>
        <v>0</v>
      </c>
      <c r="CP21" s="300">
        <f ca="1">(Conversion!CP21*f_ResVal)/f_GMMar</f>
        <v>0</v>
      </c>
      <c r="CQ21" s="300">
        <f ca="1">(Conversion!CQ21*f_ResVal)/f_GMMar</f>
        <v>0</v>
      </c>
      <c r="CR21" s="300">
        <f ca="1">(Conversion!CR21*f_ResVal)/f_GMMar</f>
        <v>0</v>
      </c>
      <c r="CS21" s="300">
        <f ca="1">(Conversion!CS21*f_ResVal)/f_GMMar</f>
        <v>0</v>
      </c>
      <c r="CT21" s="300">
        <f ca="1">(Conversion!CT21*f_ResVal)/f_GMMar</f>
        <v>0</v>
      </c>
      <c r="CU21" s="300">
        <f ca="1">(Conversion!CU21*f_ResVal)/f_GMMar</f>
        <v>0</v>
      </c>
      <c r="CV21" s="300">
        <f ca="1">(Conversion!CV21*f_ResVal)/f_GMMar</f>
        <v>0</v>
      </c>
      <c r="CW21" s="300">
        <f ca="1">(Conversion!CW21*f_ResVal)/f_GMMar</f>
        <v>0</v>
      </c>
      <c r="CX21" s="300">
        <f ca="1">(Conversion!CX21*f_ResVal)/f_GMMar</f>
        <v>0</v>
      </c>
      <c r="CY21" s="300">
        <f ca="1">(Conversion!CY21*f_ResVal)/f_GMMar</f>
        <v>0</v>
      </c>
      <c r="CZ21" s="300">
        <f ca="1">(Conversion!CZ21*f_ResVal)/f_GMMar</f>
        <v>0</v>
      </c>
      <c r="DA21" s="300">
        <f ca="1">(Conversion!DA21*f_ResVal)/f_GMMar</f>
        <v>0</v>
      </c>
      <c r="DB21" s="300">
        <f ca="1">(Conversion!DB21*f_ResVal)/f_GMMar</f>
        <v>0</v>
      </c>
      <c r="DC21" s="300">
        <f ca="1">(Conversion!DC21*f_ResVal)/f_GMMar</f>
        <v>0</v>
      </c>
      <c r="DD21" s="300">
        <f ca="1">(Conversion!DD21*f_ResVal)/f_GMMar</f>
        <v>0</v>
      </c>
      <c r="DE21" s="300">
        <f ca="1">(Conversion!DE21*f_ResVal)/f_GMMar</f>
        <v>0</v>
      </c>
      <c r="DF21" s="300">
        <f ca="1">(Conversion!DF21*f_ResVal)/f_GMMar</f>
        <v>0</v>
      </c>
      <c r="DG21" s="300">
        <f ca="1">(Conversion!DG21*f_ResVal)/f_GMMar</f>
        <v>0</v>
      </c>
      <c r="DH21" s="300">
        <f ca="1">(Conversion!DH21*f_ResVal)/f_GMMar</f>
        <v>0</v>
      </c>
      <c r="DI21" s="300">
        <f ca="1">(Conversion!DI21*f_ResVal)/f_GMMar</f>
        <v>0</v>
      </c>
      <c r="DJ21" s="300">
        <f ca="1">(Conversion!DJ21*f_ResVal)/f_GMMar</f>
        <v>0</v>
      </c>
      <c r="DK21" s="300">
        <f ca="1">(Conversion!DK21*f_ResVal)/f_GMMar</f>
        <v>0</v>
      </c>
      <c r="DL21" s="300">
        <f ca="1">(Conversion!DL21*f_ResVal)/f_GMMar</f>
        <v>0</v>
      </c>
      <c r="DM21" s="300">
        <f ca="1">(Conversion!DM21*f_ResVal)/f_GMMar</f>
        <v>0</v>
      </c>
      <c r="DN21" s="300">
        <f ca="1">(Conversion!DN21*f_ResVal)/f_GMMar</f>
        <v>0</v>
      </c>
      <c r="DO21" s="300">
        <f ca="1">(Conversion!DO21*f_ResVal)/f_GMMar</f>
        <v>0</v>
      </c>
      <c r="DP21" s="300">
        <f ca="1">(Conversion!DP21*f_ResVal)/f_GMMar</f>
        <v>0</v>
      </c>
      <c r="DQ21" s="300">
        <f ca="1">(Conversion!DQ21*f_ResVal)/f_GMMar</f>
        <v>0</v>
      </c>
      <c r="DR21" s="300">
        <f ca="1">(Conversion!DR21*f_ResVal)/f_GMMar</f>
        <v>0</v>
      </c>
      <c r="DS21" s="300">
        <f ca="1">(Conversion!DS21*f_ResVal)/f_GMMar</f>
        <v>0</v>
      </c>
      <c r="DT21" s="300">
        <f ca="1">(Conversion!DT21*f_ResVal)/f_GMMar</f>
        <v>0</v>
      </c>
      <c r="DU21" s="300">
        <f ca="1">(Conversion!DU21*f_ResVal)/f_GMMar</f>
        <v>0</v>
      </c>
      <c r="DV21" s="300">
        <f ca="1">(Conversion!DV21*f_ResVal)/f_GMMar</f>
        <v>0</v>
      </c>
      <c r="DW21" s="300">
        <f ca="1">(Conversion!DW21*f_ResVal)/f_GMMar</f>
        <v>0</v>
      </c>
      <c r="DX21" s="300">
        <f ca="1">(Conversion!DX21*f_ResVal)/f_GMMar</f>
        <v>0</v>
      </c>
      <c r="DY21" s="300">
        <f ca="1">(Conversion!DY21*f_ResVal)/f_GMMar</f>
        <v>0</v>
      </c>
      <c r="DZ21" s="300">
        <f ca="1">(Conversion!DZ21*f_ResVal)/f_GMMar</f>
        <v>0</v>
      </c>
      <c r="EA21" s="300">
        <f ca="1">(Conversion!EA21*f_ResVal)/f_GMMar</f>
        <v>0</v>
      </c>
      <c r="EB21" s="300">
        <f ca="1">(Conversion!EB21*f_ResVal)/f_GMMar</f>
        <v>0</v>
      </c>
      <c r="EC21" s="300">
        <f ca="1">(Conversion!EC21*f_ResVal)/f_GMMar</f>
        <v>0</v>
      </c>
      <c r="ED21" s="300">
        <f ca="1">(Conversion!ED21*f_ResVal)/f_GMMar</f>
        <v>0</v>
      </c>
      <c r="EE21" s="300">
        <f ca="1">(Conversion!EE21*f_ResVal)/f_GMMar</f>
        <v>0</v>
      </c>
      <c r="EF21" s="300">
        <f ca="1">(Conversion!EF21*f_ResVal)/f_GMMar</f>
        <v>0</v>
      </c>
      <c r="EG21" s="300">
        <f ca="1">(Conversion!EG21*f_ResVal)/f_GMMar</f>
        <v>0</v>
      </c>
      <c r="EH21" s="300">
        <f ca="1">(Conversion!EH21*f_ResVal)/f_GMMar</f>
        <v>0</v>
      </c>
      <c r="EI21" s="300">
        <f ca="1">(Conversion!EI21*f_ResVal)/f_GMMar</f>
        <v>0</v>
      </c>
      <c r="EJ21" s="300">
        <f ca="1">(Conversion!EJ21*f_ResVal)/f_GMMar</f>
        <v>0</v>
      </c>
      <c r="EK21" s="300">
        <f ca="1">(Conversion!EK21*f_ResVal)/f_GMMar</f>
        <v>0</v>
      </c>
      <c r="EL21" s="300">
        <f ca="1">(Conversion!EL21*f_ResVal)/f_GMMar</f>
        <v>0</v>
      </c>
      <c r="EM21" s="300">
        <f ca="1">(Conversion!EM21*f_ResVal)/f_GMMar</f>
        <v>0</v>
      </c>
      <c r="EN21" s="300">
        <f ca="1">(Conversion!EN21*f_ResVal)/f_GMMar</f>
        <v>0</v>
      </c>
      <c r="EO21" s="300">
        <f ca="1">(Conversion!EO21*f_ResVal)/f_GMMar</f>
        <v>0</v>
      </c>
      <c r="EP21" s="300">
        <f ca="1">(Conversion!EP21*f_ResVal)/f_GMMar</f>
        <v>0</v>
      </c>
      <c r="EQ21" s="300">
        <f ca="1">(Conversion!EQ21*f_ResVal)/f_GMMar</f>
        <v>0</v>
      </c>
      <c r="ER21" s="300">
        <f ca="1">(Conversion!ER21*f_ResVal)/f_GMMar</f>
        <v>0</v>
      </c>
      <c r="ES21" s="300">
        <f ca="1">(Conversion!ES21*f_ResVal)/f_GMMar</f>
        <v>0</v>
      </c>
      <c r="ET21" s="300">
        <f ca="1">(Conversion!ET21*f_ResVal)/f_GMMar</f>
        <v>0</v>
      </c>
      <c r="EU21" s="300">
        <f ca="1">(Conversion!EU21*f_ResVal)/f_GMMar</f>
        <v>0</v>
      </c>
      <c r="EV21" s="300">
        <f ca="1">(Conversion!EV21*f_ResVal)/f_GMMar</f>
        <v>0</v>
      </c>
      <c r="EW21" s="300">
        <f ca="1">(Conversion!EW21*f_ResVal)/f_GMMar</f>
        <v>0</v>
      </c>
      <c r="EX21" s="300">
        <f ca="1">(Conversion!EX21*f_ResVal)/f_GMMar</f>
        <v>0</v>
      </c>
      <c r="EY21" s="612"/>
      <c r="EZ21" s="757" t="str">
        <f>'Main Input'!EZ21</f>
        <v>RPI</v>
      </c>
      <c r="FA21" s="757" t="str">
        <f>'Main Input'!FA21</f>
        <v>N/A</v>
      </c>
      <c r="FB21" s="766">
        <f>'Main Input'!FB21</f>
        <v>0</v>
      </c>
      <c r="FC21" s="766" t="str">
        <f>'Main Input'!FC21</f>
        <v>IT Solutions</v>
      </c>
      <c r="FD21" s="766" t="str">
        <f>'Main Input'!FD21</f>
        <v>Managed Services</v>
      </c>
      <c r="FE21" s="757" t="str">
        <f>'Main Input'!FE21</f>
        <v>Opex</v>
      </c>
      <c r="FF21" s="757" t="str">
        <f>'Main Input'!FF21</f>
        <v>ContractAccrual</v>
      </c>
      <c r="FG21" s="757" t="str">
        <f>'Main Input'!FG21</f>
        <v>Expense</v>
      </c>
      <c r="FH21" s="767" t="str">
        <f>'Main Input'!FH21</f>
        <v>A</v>
      </c>
      <c r="FI21" s="768">
        <f>'Main Input'!FI21</f>
        <v>0.22</v>
      </c>
      <c r="FJ21" s="768">
        <f>'Main Input'!FJ21</f>
        <v>0</v>
      </c>
      <c r="FK21" s="612"/>
      <c r="FL21" s="531">
        <f t="shared" si="19"/>
        <v>0</v>
      </c>
      <c r="FM21" s="86"/>
      <c r="FN21" s="612"/>
    </row>
    <row r="22" spans="1:170" ht="12.75" customHeight="1">
      <c r="A22" s="750" t="str">
        <f>'Main Input'!A22</f>
        <v>Romualdo</v>
      </c>
      <c r="B22" s="762" t="str">
        <f>'Main Input'!B22</f>
        <v>Field Maintenance Service</v>
      </c>
      <c r="C22" s="762" t="str">
        <f>'Main Input'!C22</f>
        <v>Labour</v>
      </c>
      <c r="D22" s="762" t="str">
        <f>'Main Input'!D22</f>
        <v>ASIS</v>
      </c>
      <c r="E22" s="762" t="str">
        <f>'Main Input'!E22</f>
        <v>Control Systems  Maintenance</v>
      </c>
      <c r="F22" s="753" t="str">
        <f>'Main Input'!F22</f>
        <v>direct</v>
      </c>
      <c r="G22" s="753" t="str">
        <f>'Main Input'!G22</f>
        <v>Person</v>
      </c>
      <c r="H22" s="753">
        <f>'Main Input'!H22</f>
        <v>0</v>
      </c>
      <c r="I22" s="753">
        <f>'Main Input'!I22</f>
        <v>0</v>
      </c>
      <c r="J22" s="753">
        <f>'Main Input'!J22</f>
        <v>0</v>
      </c>
      <c r="K22" s="753" t="str">
        <f>'Main Input'!K22</f>
        <v>FJS</v>
      </c>
      <c r="L22" s="753" t="str">
        <f>'Main Input'!L22</f>
        <v>oCSFM</v>
      </c>
      <c r="M22" s="753">
        <f>'Main Input'!M22</f>
        <v>0</v>
      </c>
      <c r="N22" s="753">
        <f>'Main Input'!N22</f>
        <v>0</v>
      </c>
      <c r="O22" s="753" t="str">
        <f>'Main Input'!O22</f>
        <v>SPAIN</v>
      </c>
      <c r="P22" s="753">
        <f>'Main Input'!P22</f>
        <v>489</v>
      </c>
      <c r="Q22" s="753" t="str">
        <f>'Main Input'!Q22</f>
        <v>EUR</v>
      </c>
      <c r="R22" s="753" t="str">
        <f>'Main Input'!R22</f>
        <v>EMEA</v>
      </c>
      <c r="S22" s="753" t="str">
        <f>'Main Input'!S22</f>
        <v>Local</v>
      </c>
      <c r="T22" s="753">
        <f>'Main Input'!T22</f>
        <v>0</v>
      </c>
      <c r="U22" s="753">
        <f>'Main Input'!U22</f>
        <v>0</v>
      </c>
      <c r="V22" s="753" t="str">
        <f>'Main Input'!V22</f>
        <v>1_ATP</v>
      </c>
      <c r="W22" s="753">
        <f>'Main Input'!W22</f>
        <v>0</v>
      </c>
      <c r="X22" s="753">
        <f>'Main Input'!X22</f>
        <v>0</v>
      </c>
      <c r="Y22" s="753">
        <f>'Main Input'!Y22</f>
        <v>0</v>
      </c>
      <c r="Z22" s="753">
        <f>'Main Input'!Z22</f>
        <v>0</v>
      </c>
      <c r="AA22" s="753">
        <f>'Main Input'!AA22</f>
        <v>0</v>
      </c>
      <c r="AB22" s="763">
        <f>'Main Input'!AB22</f>
        <v>0</v>
      </c>
      <c r="AC22" s="763" t="str">
        <f>'Main Input'!AC22</f>
        <v>Money</v>
      </c>
      <c r="AD22" s="764">
        <f>'Main Input'!AD22</f>
        <v>6000</v>
      </c>
      <c r="AE22" s="765">
        <f t="shared" ca="1" si="18"/>
        <v>3928089.5749243111</v>
      </c>
      <c r="AF22" s="299">
        <f>(Conversion!AF22*f_ResVal)/f_GMMar</f>
        <v>0</v>
      </c>
      <c r="AG22" s="300">
        <f ca="1">(Conversion!AG22*f_ResVal)/f_GMMar</f>
        <v>0</v>
      </c>
      <c r="AH22" s="300">
        <f ca="1">(Conversion!AH22*f_ResVal)/f_GMMar</f>
        <v>0</v>
      </c>
      <c r="AI22" s="300">
        <f ca="1">(Conversion!AI22*f_ResVal)/f_GMMar</f>
        <v>0</v>
      </c>
      <c r="AJ22" s="300">
        <f ca="1">(Conversion!AJ22*f_ResVal)/f_GMMar</f>
        <v>0</v>
      </c>
      <c r="AK22" s="300">
        <f ca="1">(Conversion!AK22*f_ResVal)/f_GMMar</f>
        <v>0</v>
      </c>
      <c r="AL22" s="300">
        <f ca="1">(Conversion!AL22*f_ResVal)/f_GMMar</f>
        <v>62692.307692307688</v>
      </c>
      <c r="AM22" s="300">
        <f ca="1">(Conversion!AM22*f_ResVal)/f_GMMar</f>
        <v>62692.307692307688</v>
      </c>
      <c r="AN22" s="300">
        <f ca="1">(Conversion!AN22*f_ResVal)/f_GMMar</f>
        <v>62692.307692307688</v>
      </c>
      <c r="AO22" s="300">
        <f ca="1">(Conversion!AO22*f_ResVal)/f_GMMar</f>
        <v>62692.307692307688</v>
      </c>
      <c r="AP22" s="300">
        <f ca="1">(Conversion!AP22*f_ResVal)/f_GMMar</f>
        <v>62692.307692307688</v>
      </c>
      <c r="AQ22" s="300">
        <f ca="1">(Conversion!AQ22*f_ResVal)/f_GMMar</f>
        <v>62692.307692307688</v>
      </c>
      <c r="AR22" s="300">
        <f ca="1">(Conversion!AR22*f_ResVal)/f_GMMar</f>
        <v>62692.307692307688</v>
      </c>
      <c r="AS22" s="300">
        <f ca="1">(Conversion!AS22*f_ResVal)/f_GMMar</f>
        <v>62692.307692307688</v>
      </c>
      <c r="AT22" s="300">
        <f ca="1">(Conversion!AT22*f_ResVal)/f_GMMar</f>
        <v>62692.307692307688</v>
      </c>
      <c r="AU22" s="300">
        <f ca="1">(Conversion!AU22*f_ResVal)/f_GMMar</f>
        <v>62692.307692307688</v>
      </c>
      <c r="AV22" s="300">
        <f ca="1">(Conversion!AV22*f_ResVal)/f_GMMar</f>
        <v>63946.153846153844</v>
      </c>
      <c r="AW22" s="300">
        <f ca="1">(Conversion!AW22*f_ResVal)/f_GMMar</f>
        <v>63946.153846153844</v>
      </c>
      <c r="AX22" s="300">
        <f ca="1">(Conversion!AX22*f_ResVal)/f_GMMar</f>
        <v>63946.153846153844</v>
      </c>
      <c r="AY22" s="300">
        <f ca="1">(Conversion!AY22*f_ResVal)/f_GMMar</f>
        <v>63946.153846153844</v>
      </c>
      <c r="AZ22" s="300">
        <f ca="1">(Conversion!AZ22*f_ResVal)/f_GMMar</f>
        <v>63946.153846153844</v>
      </c>
      <c r="BA22" s="300">
        <f ca="1">(Conversion!BA22*f_ResVal)/f_GMMar</f>
        <v>63946.153846153844</v>
      </c>
      <c r="BB22" s="300">
        <f ca="1">(Conversion!BB22*f_ResVal)/f_GMMar</f>
        <v>63946.153846153844</v>
      </c>
      <c r="BC22" s="300">
        <f ca="1">(Conversion!BC22*f_ResVal)/f_GMMar</f>
        <v>63946.153846153844</v>
      </c>
      <c r="BD22" s="300">
        <f ca="1">(Conversion!BD22*f_ResVal)/f_GMMar</f>
        <v>63946.153846153844</v>
      </c>
      <c r="BE22" s="300">
        <f ca="1">(Conversion!BE22*f_ResVal)/f_GMMar</f>
        <v>63946.153846153844</v>
      </c>
      <c r="BF22" s="300">
        <f ca="1">(Conversion!BF22*f_ResVal)/f_GMMar</f>
        <v>63946.153846153844</v>
      </c>
      <c r="BG22" s="300">
        <f ca="1">(Conversion!BG22*f_ResVal)/f_GMMar</f>
        <v>63946.153846153844</v>
      </c>
      <c r="BH22" s="300">
        <f ca="1">(Conversion!BH22*f_ResVal)/f_GMMar</f>
        <v>65225.076923076915</v>
      </c>
      <c r="BI22" s="300">
        <f ca="1">(Conversion!BI22*f_ResVal)/f_GMMar</f>
        <v>65225.076923076915</v>
      </c>
      <c r="BJ22" s="300">
        <f ca="1">(Conversion!BJ22*f_ResVal)/f_GMMar</f>
        <v>65225.076923076915</v>
      </c>
      <c r="BK22" s="300">
        <f ca="1">(Conversion!BK22*f_ResVal)/f_GMMar</f>
        <v>65225.076923076915</v>
      </c>
      <c r="BL22" s="300">
        <f ca="1">(Conversion!BL22*f_ResVal)/f_GMMar</f>
        <v>65225.076923076915</v>
      </c>
      <c r="BM22" s="300">
        <f ca="1">(Conversion!BM22*f_ResVal)/f_GMMar</f>
        <v>65225.076923076915</v>
      </c>
      <c r="BN22" s="300">
        <f ca="1">(Conversion!BN22*f_ResVal)/f_GMMar</f>
        <v>65225.076923076915</v>
      </c>
      <c r="BO22" s="300">
        <f ca="1">(Conversion!BO22*f_ResVal)/f_GMMar</f>
        <v>65225.076923076915</v>
      </c>
      <c r="BP22" s="300">
        <f ca="1">(Conversion!BP22*f_ResVal)/f_GMMar</f>
        <v>65225.076923076915</v>
      </c>
      <c r="BQ22" s="300">
        <f ca="1">(Conversion!BQ22*f_ResVal)/f_GMMar</f>
        <v>65225.076923076915</v>
      </c>
      <c r="BR22" s="300">
        <f ca="1">(Conversion!BR22*f_ResVal)/f_GMMar</f>
        <v>65225.076923076915</v>
      </c>
      <c r="BS22" s="300">
        <f ca="1">(Conversion!BS22*f_ResVal)/f_GMMar</f>
        <v>65225.076923076915</v>
      </c>
      <c r="BT22" s="300">
        <f ca="1">(Conversion!BT22*f_ResVal)/f_GMMar</f>
        <v>66529.578461538462</v>
      </c>
      <c r="BU22" s="300">
        <f ca="1">(Conversion!BU22*f_ResVal)/f_GMMar</f>
        <v>66529.578461538462</v>
      </c>
      <c r="BV22" s="300">
        <f ca="1">(Conversion!BV22*f_ResVal)/f_GMMar</f>
        <v>66529.578461538462</v>
      </c>
      <c r="BW22" s="300">
        <f ca="1">(Conversion!BW22*f_ResVal)/f_GMMar</f>
        <v>66529.578461538462</v>
      </c>
      <c r="BX22" s="300">
        <f ca="1">(Conversion!BX22*f_ResVal)/f_GMMar</f>
        <v>66529.578461538462</v>
      </c>
      <c r="BY22" s="300">
        <f ca="1">(Conversion!BY22*f_ResVal)/f_GMMar</f>
        <v>66529.578461538462</v>
      </c>
      <c r="BZ22" s="300">
        <f ca="1">(Conversion!BZ22*f_ResVal)/f_GMMar</f>
        <v>66529.578461538462</v>
      </c>
      <c r="CA22" s="300">
        <f ca="1">(Conversion!CA22*f_ResVal)/f_GMMar</f>
        <v>66529.578461538462</v>
      </c>
      <c r="CB22" s="300">
        <f ca="1">(Conversion!CB22*f_ResVal)/f_GMMar</f>
        <v>66529.578461538462</v>
      </c>
      <c r="CC22" s="300">
        <f ca="1">(Conversion!CC22*f_ResVal)/f_GMMar</f>
        <v>66529.578461538462</v>
      </c>
      <c r="CD22" s="300">
        <f ca="1">(Conversion!CD22*f_ResVal)/f_GMMar</f>
        <v>66529.578461538462</v>
      </c>
      <c r="CE22" s="300">
        <f ca="1">(Conversion!CE22*f_ResVal)/f_GMMar</f>
        <v>66529.578461538462</v>
      </c>
      <c r="CF22" s="300">
        <f ca="1">(Conversion!CF22*f_ResVal)/f_GMMar</f>
        <v>67860.170030769223</v>
      </c>
      <c r="CG22" s="300">
        <f ca="1">(Conversion!CG22*f_ResVal)/f_GMMar</f>
        <v>67860.170030769223</v>
      </c>
      <c r="CH22" s="300">
        <f ca="1">(Conversion!CH22*f_ResVal)/f_GMMar</f>
        <v>67860.170030769223</v>
      </c>
      <c r="CI22" s="300">
        <f ca="1">(Conversion!CI22*f_ResVal)/f_GMMar</f>
        <v>67860.170030769223</v>
      </c>
      <c r="CJ22" s="300">
        <f ca="1">(Conversion!CJ22*f_ResVal)/f_GMMar</f>
        <v>67860.170030769223</v>
      </c>
      <c r="CK22" s="300">
        <f ca="1">(Conversion!CK22*f_ResVal)/f_GMMar</f>
        <v>67860.170030769223</v>
      </c>
      <c r="CL22" s="300">
        <f ca="1">(Conversion!CL22*f_ResVal)/f_GMMar</f>
        <v>67860.170030769223</v>
      </c>
      <c r="CM22" s="300">
        <f ca="1">(Conversion!CM22*f_ResVal)/f_GMMar</f>
        <v>67860.170030769223</v>
      </c>
      <c r="CN22" s="300">
        <f ca="1">(Conversion!CN22*f_ResVal)/f_GMMar</f>
        <v>67860.170030769223</v>
      </c>
      <c r="CO22" s="300">
        <f ca="1">(Conversion!CO22*f_ResVal)/f_GMMar</f>
        <v>67860.170030769223</v>
      </c>
      <c r="CP22" s="300">
        <f ca="1">(Conversion!CP22*f_ResVal)/f_GMMar</f>
        <v>67860.170030769223</v>
      </c>
      <c r="CQ22" s="300">
        <f ca="1">(Conversion!CQ22*f_ResVal)/f_GMMar</f>
        <v>67860.170030769223</v>
      </c>
      <c r="CR22" s="300">
        <f ca="1">(Conversion!CR22*f_ResVal)/f_GMMar</f>
        <v>69217.373431384607</v>
      </c>
      <c r="CS22" s="300">
        <f ca="1">(Conversion!CS22*f_ResVal)/f_GMMar</f>
        <v>69217.373431384607</v>
      </c>
      <c r="CT22" s="300">
        <f ca="1">(Conversion!CT22*f_ResVal)/f_GMMar</f>
        <v>0</v>
      </c>
      <c r="CU22" s="300">
        <f ca="1">(Conversion!CU22*f_ResVal)/f_GMMar</f>
        <v>0</v>
      </c>
      <c r="CV22" s="300">
        <f ca="1">(Conversion!CV22*f_ResVal)/f_GMMar</f>
        <v>0</v>
      </c>
      <c r="CW22" s="300">
        <f ca="1">(Conversion!CW22*f_ResVal)/f_GMMar</f>
        <v>0</v>
      </c>
      <c r="CX22" s="300">
        <f ca="1">(Conversion!CX22*f_ResVal)/f_GMMar</f>
        <v>0</v>
      </c>
      <c r="CY22" s="300">
        <f ca="1">(Conversion!CY22*f_ResVal)/f_GMMar</f>
        <v>0</v>
      </c>
      <c r="CZ22" s="300">
        <f ca="1">(Conversion!CZ22*f_ResVal)/f_GMMar</f>
        <v>0</v>
      </c>
      <c r="DA22" s="300">
        <f ca="1">(Conversion!DA22*f_ResVal)/f_GMMar</f>
        <v>0</v>
      </c>
      <c r="DB22" s="300">
        <f ca="1">(Conversion!DB22*f_ResVal)/f_GMMar</f>
        <v>0</v>
      </c>
      <c r="DC22" s="300">
        <f ca="1">(Conversion!DC22*f_ResVal)/f_GMMar</f>
        <v>0</v>
      </c>
      <c r="DD22" s="300">
        <f ca="1">(Conversion!DD22*f_ResVal)/f_GMMar</f>
        <v>0</v>
      </c>
      <c r="DE22" s="300">
        <f ca="1">(Conversion!DE22*f_ResVal)/f_GMMar</f>
        <v>0</v>
      </c>
      <c r="DF22" s="300">
        <f ca="1">(Conversion!DF22*f_ResVal)/f_GMMar</f>
        <v>0</v>
      </c>
      <c r="DG22" s="300">
        <f ca="1">(Conversion!DG22*f_ResVal)/f_GMMar</f>
        <v>0</v>
      </c>
      <c r="DH22" s="300">
        <f ca="1">(Conversion!DH22*f_ResVal)/f_GMMar</f>
        <v>0</v>
      </c>
      <c r="DI22" s="300">
        <f ca="1">(Conversion!DI22*f_ResVal)/f_GMMar</f>
        <v>0</v>
      </c>
      <c r="DJ22" s="300">
        <f ca="1">(Conversion!DJ22*f_ResVal)/f_GMMar</f>
        <v>0</v>
      </c>
      <c r="DK22" s="300">
        <f ca="1">(Conversion!DK22*f_ResVal)/f_GMMar</f>
        <v>0</v>
      </c>
      <c r="DL22" s="300">
        <f ca="1">(Conversion!DL22*f_ResVal)/f_GMMar</f>
        <v>0</v>
      </c>
      <c r="DM22" s="300">
        <f ca="1">(Conversion!DM22*f_ResVal)/f_GMMar</f>
        <v>0</v>
      </c>
      <c r="DN22" s="300">
        <f ca="1">(Conversion!DN22*f_ResVal)/f_GMMar</f>
        <v>0</v>
      </c>
      <c r="DO22" s="300">
        <f ca="1">(Conversion!DO22*f_ResVal)/f_GMMar</f>
        <v>0</v>
      </c>
      <c r="DP22" s="300">
        <f ca="1">(Conversion!DP22*f_ResVal)/f_GMMar</f>
        <v>0</v>
      </c>
      <c r="DQ22" s="300">
        <f ca="1">(Conversion!DQ22*f_ResVal)/f_GMMar</f>
        <v>0</v>
      </c>
      <c r="DR22" s="300">
        <f ca="1">(Conversion!DR22*f_ResVal)/f_GMMar</f>
        <v>0</v>
      </c>
      <c r="DS22" s="300">
        <f ca="1">(Conversion!DS22*f_ResVal)/f_GMMar</f>
        <v>0</v>
      </c>
      <c r="DT22" s="300">
        <f ca="1">(Conversion!DT22*f_ResVal)/f_GMMar</f>
        <v>0</v>
      </c>
      <c r="DU22" s="300">
        <f ca="1">(Conversion!DU22*f_ResVal)/f_GMMar</f>
        <v>0</v>
      </c>
      <c r="DV22" s="300">
        <f ca="1">(Conversion!DV22*f_ResVal)/f_GMMar</f>
        <v>0</v>
      </c>
      <c r="DW22" s="300">
        <f ca="1">(Conversion!DW22*f_ResVal)/f_GMMar</f>
        <v>0</v>
      </c>
      <c r="DX22" s="300">
        <f ca="1">(Conversion!DX22*f_ResVal)/f_GMMar</f>
        <v>0</v>
      </c>
      <c r="DY22" s="300">
        <f ca="1">(Conversion!DY22*f_ResVal)/f_GMMar</f>
        <v>0</v>
      </c>
      <c r="DZ22" s="300">
        <f ca="1">(Conversion!DZ22*f_ResVal)/f_GMMar</f>
        <v>0</v>
      </c>
      <c r="EA22" s="300">
        <f ca="1">(Conversion!EA22*f_ResVal)/f_GMMar</f>
        <v>0</v>
      </c>
      <c r="EB22" s="300">
        <f ca="1">(Conversion!EB22*f_ResVal)/f_GMMar</f>
        <v>0</v>
      </c>
      <c r="EC22" s="300">
        <f ca="1">(Conversion!EC22*f_ResVal)/f_GMMar</f>
        <v>0</v>
      </c>
      <c r="ED22" s="300">
        <f ca="1">(Conversion!ED22*f_ResVal)/f_GMMar</f>
        <v>0</v>
      </c>
      <c r="EE22" s="300">
        <f ca="1">(Conversion!EE22*f_ResVal)/f_GMMar</f>
        <v>0</v>
      </c>
      <c r="EF22" s="300">
        <f ca="1">(Conversion!EF22*f_ResVal)/f_GMMar</f>
        <v>0</v>
      </c>
      <c r="EG22" s="300">
        <f ca="1">(Conversion!EG22*f_ResVal)/f_GMMar</f>
        <v>0</v>
      </c>
      <c r="EH22" s="300">
        <f ca="1">(Conversion!EH22*f_ResVal)/f_GMMar</f>
        <v>0</v>
      </c>
      <c r="EI22" s="300">
        <f ca="1">(Conversion!EI22*f_ResVal)/f_GMMar</f>
        <v>0</v>
      </c>
      <c r="EJ22" s="300">
        <f ca="1">(Conversion!EJ22*f_ResVal)/f_GMMar</f>
        <v>0</v>
      </c>
      <c r="EK22" s="300">
        <f ca="1">(Conversion!EK22*f_ResVal)/f_GMMar</f>
        <v>0</v>
      </c>
      <c r="EL22" s="300">
        <f ca="1">(Conversion!EL22*f_ResVal)/f_GMMar</f>
        <v>0</v>
      </c>
      <c r="EM22" s="300">
        <f ca="1">(Conversion!EM22*f_ResVal)/f_GMMar</f>
        <v>0</v>
      </c>
      <c r="EN22" s="300">
        <f ca="1">(Conversion!EN22*f_ResVal)/f_GMMar</f>
        <v>0</v>
      </c>
      <c r="EO22" s="300">
        <f ca="1">(Conversion!EO22*f_ResVal)/f_GMMar</f>
        <v>0</v>
      </c>
      <c r="EP22" s="300">
        <f ca="1">(Conversion!EP22*f_ResVal)/f_GMMar</f>
        <v>0</v>
      </c>
      <c r="EQ22" s="300">
        <f ca="1">(Conversion!EQ22*f_ResVal)/f_GMMar</f>
        <v>0</v>
      </c>
      <c r="ER22" s="300">
        <f ca="1">(Conversion!ER22*f_ResVal)/f_GMMar</f>
        <v>0</v>
      </c>
      <c r="ES22" s="300">
        <f ca="1">(Conversion!ES22*f_ResVal)/f_GMMar</f>
        <v>0</v>
      </c>
      <c r="ET22" s="300">
        <f ca="1">(Conversion!ET22*f_ResVal)/f_GMMar</f>
        <v>0</v>
      </c>
      <c r="EU22" s="300">
        <f ca="1">(Conversion!EU22*f_ResVal)/f_GMMar</f>
        <v>0</v>
      </c>
      <c r="EV22" s="300">
        <f ca="1">(Conversion!EV22*f_ResVal)/f_GMMar</f>
        <v>0</v>
      </c>
      <c r="EW22" s="300">
        <f ca="1">(Conversion!EW22*f_ResVal)/f_GMMar</f>
        <v>0</v>
      </c>
      <c r="EX22" s="300">
        <f ca="1">(Conversion!EX22*f_ResVal)/f_GMMar</f>
        <v>0</v>
      </c>
      <c r="EY22" s="612"/>
      <c r="EZ22" s="757" t="str">
        <f>'Main Input'!EZ22</f>
        <v>RPI</v>
      </c>
      <c r="FA22" s="757" t="str">
        <f>'Main Input'!FA22</f>
        <v>N/A</v>
      </c>
      <c r="FB22" s="766">
        <f>'Main Input'!FB22</f>
        <v>0</v>
      </c>
      <c r="FC22" s="766" t="str">
        <f>'Main Input'!FC22</f>
        <v>IT Solutions</v>
      </c>
      <c r="FD22" s="766" t="str">
        <f>'Main Input'!FD22</f>
        <v>Managed Services</v>
      </c>
      <c r="FE22" s="757" t="str">
        <f>'Main Input'!FE22</f>
        <v>Opex</v>
      </c>
      <c r="FF22" s="757" t="str">
        <f>'Main Input'!FF22</f>
        <v>ContractAccrual</v>
      </c>
      <c r="FG22" s="757" t="str">
        <f>'Main Input'!FG22</f>
        <v>Expense</v>
      </c>
      <c r="FH22" s="767" t="str">
        <f>'Main Input'!FH22</f>
        <v>A</v>
      </c>
      <c r="FI22" s="768">
        <f>'Main Input'!FI22</f>
        <v>0.22</v>
      </c>
      <c r="FJ22" s="768">
        <f>'Main Input'!FJ22</f>
        <v>0</v>
      </c>
      <c r="FK22" s="612"/>
      <c r="FL22" s="531">
        <f t="shared" si="19"/>
        <v>0</v>
      </c>
      <c r="FM22" s="86"/>
      <c r="FN22" s="612"/>
    </row>
    <row r="23" spans="1:170" ht="12.75" customHeight="1">
      <c r="A23" s="750" t="str">
        <f>'Main Input'!A23</f>
        <v>Romualdo</v>
      </c>
      <c r="B23" s="762" t="str">
        <f>'Main Input'!B23</f>
        <v>Field Maintenance Service</v>
      </c>
      <c r="C23" s="762" t="str">
        <f>'Main Input'!C23</f>
        <v>Labour</v>
      </c>
      <c r="D23" s="762" t="str">
        <f>'Main Input'!D23</f>
        <v>ASIS</v>
      </c>
      <c r="E23" s="762" t="str">
        <f>'Main Input'!E23</f>
        <v xml:space="preserve">Microinformática </v>
      </c>
      <c r="F23" s="753" t="str">
        <f>'Main Input'!F23</f>
        <v>direct</v>
      </c>
      <c r="G23" s="753" t="str">
        <f>'Main Input'!G23</f>
        <v>Person</v>
      </c>
      <c r="H23" s="753">
        <f>'Main Input'!H23</f>
        <v>0</v>
      </c>
      <c r="I23" s="753">
        <f>'Main Input'!I23</f>
        <v>0</v>
      </c>
      <c r="J23" s="753">
        <f>'Main Input'!J23</f>
        <v>0</v>
      </c>
      <c r="K23" s="753" t="str">
        <f>'Main Input'!K23</f>
        <v>FJS</v>
      </c>
      <c r="L23" s="753" t="str">
        <f>'Main Input'!L23</f>
        <v>oCSFM</v>
      </c>
      <c r="M23" s="753">
        <f>'Main Input'!M23</f>
        <v>0</v>
      </c>
      <c r="N23" s="753">
        <f>'Main Input'!N23</f>
        <v>0</v>
      </c>
      <c r="O23" s="753" t="str">
        <f>'Main Input'!O23</f>
        <v>SPAIN</v>
      </c>
      <c r="P23" s="753">
        <f>'Main Input'!P23</f>
        <v>489</v>
      </c>
      <c r="Q23" s="753" t="str">
        <f>'Main Input'!Q23</f>
        <v>EUR</v>
      </c>
      <c r="R23" s="753" t="str">
        <f>'Main Input'!R23</f>
        <v>EMEA</v>
      </c>
      <c r="S23" s="753" t="str">
        <f>'Main Input'!S23</f>
        <v>Local</v>
      </c>
      <c r="T23" s="753">
        <f>'Main Input'!T23</f>
        <v>0</v>
      </c>
      <c r="U23" s="753">
        <f>'Main Input'!U23</f>
        <v>0</v>
      </c>
      <c r="V23" s="753" t="str">
        <f>'Main Input'!V23</f>
        <v>1_ATP</v>
      </c>
      <c r="W23" s="753">
        <f>'Main Input'!W23</f>
        <v>0</v>
      </c>
      <c r="X23" s="753">
        <f>'Main Input'!X23</f>
        <v>0</v>
      </c>
      <c r="Y23" s="753">
        <f>'Main Input'!Y23</f>
        <v>0</v>
      </c>
      <c r="Z23" s="753">
        <f>'Main Input'!Z23</f>
        <v>0</v>
      </c>
      <c r="AA23" s="753">
        <f>'Main Input'!AA23</f>
        <v>0</v>
      </c>
      <c r="AB23" s="763">
        <f>'Main Input'!AB23</f>
        <v>0</v>
      </c>
      <c r="AC23" s="763" t="str">
        <f>'Main Input'!AC23</f>
        <v>Money</v>
      </c>
      <c r="AD23" s="764">
        <f>'Main Input'!AD23</f>
        <v>18000</v>
      </c>
      <c r="AE23" s="765">
        <f t="shared" ca="1" si="18"/>
        <v>11784268.724772912</v>
      </c>
      <c r="AF23" s="299">
        <f>(Conversion!AF23*f_ResVal)/f_GMMar</f>
        <v>0</v>
      </c>
      <c r="AG23" s="300">
        <f ca="1">(Conversion!AG23*f_ResVal)/f_GMMar</f>
        <v>0</v>
      </c>
      <c r="AH23" s="300">
        <f ca="1">(Conversion!AH23*f_ResVal)/f_GMMar</f>
        <v>0</v>
      </c>
      <c r="AI23" s="300">
        <f ca="1">(Conversion!AI23*f_ResVal)/f_GMMar</f>
        <v>0</v>
      </c>
      <c r="AJ23" s="300">
        <f ca="1">(Conversion!AJ23*f_ResVal)/f_GMMar</f>
        <v>0</v>
      </c>
      <c r="AK23" s="300">
        <f ca="1">(Conversion!AK23*f_ResVal)/f_GMMar</f>
        <v>0</v>
      </c>
      <c r="AL23" s="300">
        <f ca="1">(Conversion!AL23*f_ResVal)/f_GMMar</f>
        <v>188076.92307692306</v>
      </c>
      <c r="AM23" s="300">
        <f ca="1">(Conversion!AM23*f_ResVal)/f_GMMar</f>
        <v>188076.92307692306</v>
      </c>
      <c r="AN23" s="300">
        <f ca="1">(Conversion!AN23*f_ResVal)/f_GMMar</f>
        <v>188076.92307692306</v>
      </c>
      <c r="AO23" s="300">
        <f ca="1">(Conversion!AO23*f_ResVal)/f_GMMar</f>
        <v>188076.92307692306</v>
      </c>
      <c r="AP23" s="300">
        <f ca="1">(Conversion!AP23*f_ResVal)/f_GMMar</f>
        <v>188076.92307692306</v>
      </c>
      <c r="AQ23" s="300">
        <f ca="1">(Conversion!AQ23*f_ResVal)/f_GMMar</f>
        <v>188076.92307692306</v>
      </c>
      <c r="AR23" s="300">
        <f ca="1">(Conversion!AR23*f_ResVal)/f_GMMar</f>
        <v>188076.92307692306</v>
      </c>
      <c r="AS23" s="300">
        <f ca="1">(Conversion!AS23*f_ResVal)/f_GMMar</f>
        <v>188076.92307692306</v>
      </c>
      <c r="AT23" s="300">
        <f ca="1">(Conversion!AT23*f_ResVal)/f_GMMar</f>
        <v>188076.92307692306</v>
      </c>
      <c r="AU23" s="300">
        <f ca="1">(Conversion!AU23*f_ResVal)/f_GMMar</f>
        <v>188076.92307692306</v>
      </c>
      <c r="AV23" s="300">
        <f ca="1">(Conversion!AV23*f_ResVal)/f_GMMar</f>
        <v>191838.46153846153</v>
      </c>
      <c r="AW23" s="300">
        <f ca="1">(Conversion!AW23*f_ResVal)/f_GMMar</f>
        <v>191838.46153846153</v>
      </c>
      <c r="AX23" s="300">
        <f ca="1">(Conversion!AX23*f_ResVal)/f_GMMar</f>
        <v>191838.46153846153</v>
      </c>
      <c r="AY23" s="300">
        <f ca="1">(Conversion!AY23*f_ResVal)/f_GMMar</f>
        <v>191838.46153846153</v>
      </c>
      <c r="AZ23" s="300">
        <f ca="1">(Conversion!AZ23*f_ResVal)/f_GMMar</f>
        <v>191838.46153846153</v>
      </c>
      <c r="BA23" s="300">
        <f ca="1">(Conversion!BA23*f_ResVal)/f_GMMar</f>
        <v>191838.46153846153</v>
      </c>
      <c r="BB23" s="300">
        <f ca="1">(Conversion!BB23*f_ResVal)/f_GMMar</f>
        <v>191838.46153846153</v>
      </c>
      <c r="BC23" s="300">
        <f ca="1">(Conversion!BC23*f_ResVal)/f_GMMar</f>
        <v>191838.46153846153</v>
      </c>
      <c r="BD23" s="300">
        <f ca="1">(Conversion!BD23*f_ResVal)/f_GMMar</f>
        <v>191838.46153846153</v>
      </c>
      <c r="BE23" s="300">
        <f ca="1">(Conversion!BE23*f_ResVal)/f_GMMar</f>
        <v>191838.46153846153</v>
      </c>
      <c r="BF23" s="300">
        <f ca="1">(Conversion!BF23*f_ResVal)/f_GMMar</f>
        <v>191838.46153846153</v>
      </c>
      <c r="BG23" s="300">
        <f ca="1">(Conversion!BG23*f_ResVal)/f_GMMar</f>
        <v>191838.46153846153</v>
      </c>
      <c r="BH23" s="300">
        <f ca="1">(Conversion!BH23*f_ResVal)/f_GMMar</f>
        <v>195675.23076923075</v>
      </c>
      <c r="BI23" s="300">
        <f ca="1">(Conversion!BI23*f_ResVal)/f_GMMar</f>
        <v>195675.23076923075</v>
      </c>
      <c r="BJ23" s="300">
        <f ca="1">(Conversion!BJ23*f_ResVal)/f_GMMar</f>
        <v>195675.23076923075</v>
      </c>
      <c r="BK23" s="300">
        <f ca="1">(Conversion!BK23*f_ResVal)/f_GMMar</f>
        <v>195675.23076923075</v>
      </c>
      <c r="BL23" s="300">
        <f ca="1">(Conversion!BL23*f_ResVal)/f_GMMar</f>
        <v>195675.23076923075</v>
      </c>
      <c r="BM23" s="300">
        <f ca="1">(Conversion!BM23*f_ResVal)/f_GMMar</f>
        <v>195675.23076923075</v>
      </c>
      <c r="BN23" s="300">
        <f ca="1">(Conversion!BN23*f_ResVal)/f_GMMar</f>
        <v>195675.23076923075</v>
      </c>
      <c r="BO23" s="300">
        <f ca="1">(Conversion!BO23*f_ResVal)/f_GMMar</f>
        <v>195675.23076923075</v>
      </c>
      <c r="BP23" s="300">
        <f ca="1">(Conversion!BP23*f_ResVal)/f_GMMar</f>
        <v>195675.23076923075</v>
      </c>
      <c r="BQ23" s="300">
        <f ca="1">(Conversion!BQ23*f_ResVal)/f_GMMar</f>
        <v>195675.23076923075</v>
      </c>
      <c r="BR23" s="300">
        <f ca="1">(Conversion!BR23*f_ResVal)/f_GMMar</f>
        <v>195675.23076923075</v>
      </c>
      <c r="BS23" s="300">
        <f ca="1">(Conversion!BS23*f_ResVal)/f_GMMar</f>
        <v>195675.23076923075</v>
      </c>
      <c r="BT23" s="300">
        <f ca="1">(Conversion!BT23*f_ResVal)/f_GMMar</f>
        <v>199588.73538461537</v>
      </c>
      <c r="BU23" s="300">
        <f ca="1">(Conversion!BU23*f_ResVal)/f_GMMar</f>
        <v>199588.73538461537</v>
      </c>
      <c r="BV23" s="300">
        <f ca="1">(Conversion!BV23*f_ResVal)/f_GMMar</f>
        <v>199588.73538461537</v>
      </c>
      <c r="BW23" s="300">
        <f ca="1">(Conversion!BW23*f_ResVal)/f_GMMar</f>
        <v>199588.73538461537</v>
      </c>
      <c r="BX23" s="300">
        <f ca="1">(Conversion!BX23*f_ResVal)/f_GMMar</f>
        <v>199588.73538461537</v>
      </c>
      <c r="BY23" s="300">
        <f ca="1">(Conversion!BY23*f_ResVal)/f_GMMar</f>
        <v>199588.73538461537</v>
      </c>
      <c r="BZ23" s="300">
        <f ca="1">(Conversion!BZ23*f_ResVal)/f_GMMar</f>
        <v>199588.73538461537</v>
      </c>
      <c r="CA23" s="300">
        <f ca="1">(Conversion!CA23*f_ResVal)/f_GMMar</f>
        <v>199588.73538461537</v>
      </c>
      <c r="CB23" s="300">
        <f ca="1">(Conversion!CB23*f_ResVal)/f_GMMar</f>
        <v>199588.73538461537</v>
      </c>
      <c r="CC23" s="300">
        <f ca="1">(Conversion!CC23*f_ResVal)/f_GMMar</f>
        <v>199588.73538461537</v>
      </c>
      <c r="CD23" s="300">
        <f ca="1">(Conversion!CD23*f_ResVal)/f_GMMar</f>
        <v>199588.73538461537</v>
      </c>
      <c r="CE23" s="300">
        <f ca="1">(Conversion!CE23*f_ResVal)/f_GMMar</f>
        <v>199588.73538461537</v>
      </c>
      <c r="CF23" s="300">
        <f ca="1">(Conversion!CF23*f_ResVal)/f_GMMar</f>
        <v>203580.51009230767</v>
      </c>
      <c r="CG23" s="300">
        <f ca="1">(Conversion!CG23*f_ResVal)/f_GMMar</f>
        <v>203580.51009230767</v>
      </c>
      <c r="CH23" s="300">
        <f ca="1">(Conversion!CH23*f_ResVal)/f_GMMar</f>
        <v>203580.51009230767</v>
      </c>
      <c r="CI23" s="300">
        <f ca="1">(Conversion!CI23*f_ResVal)/f_GMMar</f>
        <v>203580.51009230767</v>
      </c>
      <c r="CJ23" s="300">
        <f ca="1">(Conversion!CJ23*f_ResVal)/f_GMMar</f>
        <v>203580.51009230767</v>
      </c>
      <c r="CK23" s="300">
        <f ca="1">(Conversion!CK23*f_ResVal)/f_GMMar</f>
        <v>203580.51009230767</v>
      </c>
      <c r="CL23" s="300">
        <f ca="1">(Conversion!CL23*f_ResVal)/f_GMMar</f>
        <v>203580.51009230767</v>
      </c>
      <c r="CM23" s="300">
        <f ca="1">(Conversion!CM23*f_ResVal)/f_GMMar</f>
        <v>203580.51009230767</v>
      </c>
      <c r="CN23" s="300">
        <f ca="1">(Conversion!CN23*f_ResVal)/f_GMMar</f>
        <v>203580.51009230767</v>
      </c>
      <c r="CO23" s="300">
        <f ca="1">(Conversion!CO23*f_ResVal)/f_GMMar</f>
        <v>203580.51009230767</v>
      </c>
      <c r="CP23" s="300">
        <f ca="1">(Conversion!CP23*f_ResVal)/f_GMMar</f>
        <v>203580.51009230767</v>
      </c>
      <c r="CQ23" s="300">
        <f ca="1">(Conversion!CQ23*f_ResVal)/f_GMMar</f>
        <v>203580.51009230767</v>
      </c>
      <c r="CR23" s="300">
        <f ca="1">(Conversion!CR23*f_ResVal)/f_GMMar</f>
        <v>207652.12029415386</v>
      </c>
      <c r="CS23" s="300">
        <f ca="1">(Conversion!CS23*f_ResVal)/f_GMMar</f>
        <v>207652.12029415386</v>
      </c>
      <c r="CT23" s="300">
        <f ca="1">(Conversion!CT23*f_ResVal)/f_GMMar</f>
        <v>0</v>
      </c>
      <c r="CU23" s="300">
        <f ca="1">(Conversion!CU23*f_ResVal)/f_GMMar</f>
        <v>0</v>
      </c>
      <c r="CV23" s="300">
        <f ca="1">(Conversion!CV23*f_ResVal)/f_GMMar</f>
        <v>0</v>
      </c>
      <c r="CW23" s="300">
        <f ca="1">(Conversion!CW23*f_ResVal)/f_GMMar</f>
        <v>0</v>
      </c>
      <c r="CX23" s="300">
        <f ca="1">(Conversion!CX23*f_ResVal)/f_GMMar</f>
        <v>0</v>
      </c>
      <c r="CY23" s="300">
        <f ca="1">(Conversion!CY23*f_ResVal)/f_GMMar</f>
        <v>0</v>
      </c>
      <c r="CZ23" s="300">
        <f ca="1">(Conversion!CZ23*f_ResVal)/f_GMMar</f>
        <v>0</v>
      </c>
      <c r="DA23" s="300">
        <f ca="1">(Conversion!DA23*f_ResVal)/f_GMMar</f>
        <v>0</v>
      </c>
      <c r="DB23" s="300">
        <f ca="1">(Conversion!DB23*f_ResVal)/f_GMMar</f>
        <v>0</v>
      </c>
      <c r="DC23" s="300">
        <f ca="1">(Conversion!DC23*f_ResVal)/f_GMMar</f>
        <v>0</v>
      </c>
      <c r="DD23" s="300">
        <f ca="1">(Conversion!DD23*f_ResVal)/f_GMMar</f>
        <v>0</v>
      </c>
      <c r="DE23" s="300">
        <f ca="1">(Conversion!DE23*f_ResVal)/f_GMMar</f>
        <v>0</v>
      </c>
      <c r="DF23" s="300">
        <f ca="1">(Conversion!DF23*f_ResVal)/f_GMMar</f>
        <v>0</v>
      </c>
      <c r="DG23" s="300">
        <f ca="1">(Conversion!DG23*f_ResVal)/f_GMMar</f>
        <v>0</v>
      </c>
      <c r="DH23" s="300">
        <f ca="1">(Conversion!DH23*f_ResVal)/f_GMMar</f>
        <v>0</v>
      </c>
      <c r="DI23" s="300">
        <f ca="1">(Conversion!DI23*f_ResVal)/f_GMMar</f>
        <v>0</v>
      </c>
      <c r="DJ23" s="300">
        <f ca="1">(Conversion!DJ23*f_ResVal)/f_GMMar</f>
        <v>0</v>
      </c>
      <c r="DK23" s="300">
        <f ca="1">(Conversion!DK23*f_ResVal)/f_GMMar</f>
        <v>0</v>
      </c>
      <c r="DL23" s="300">
        <f ca="1">(Conversion!DL23*f_ResVal)/f_GMMar</f>
        <v>0</v>
      </c>
      <c r="DM23" s="300">
        <f ca="1">(Conversion!DM23*f_ResVal)/f_GMMar</f>
        <v>0</v>
      </c>
      <c r="DN23" s="300">
        <f ca="1">(Conversion!DN23*f_ResVal)/f_GMMar</f>
        <v>0</v>
      </c>
      <c r="DO23" s="300">
        <f ca="1">(Conversion!DO23*f_ResVal)/f_GMMar</f>
        <v>0</v>
      </c>
      <c r="DP23" s="300">
        <f ca="1">(Conversion!DP23*f_ResVal)/f_GMMar</f>
        <v>0</v>
      </c>
      <c r="DQ23" s="300">
        <f ca="1">(Conversion!DQ23*f_ResVal)/f_GMMar</f>
        <v>0</v>
      </c>
      <c r="DR23" s="300">
        <f ca="1">(Conversion!DR23*f_ResVal)/f_GMMar</f>
        <v>0</v>
      </c>
      <c r="DS23" s="300">
        <f ca="1">(Conversion!DS23*f_ResVal)/f_GMMar</f>
        <v>0</v>
      </c>
      <c r="DT23" s="300">
        <f ca="1">(Conversion!DT23*f_ResVal)/f_GMMar</f>
        <v>0</v>
      </c>
      <c r="DU23" s="300">
        <f ca="1">(Conversion!DU23*f_ResVal)/f_GMMar</f>
        <v>0</v>
      </c>
      <c r="DV23" s="300">
        <f ca="1">(Conversion!DV23*f_ResVal)/f_GMMar</f>
        <v>0</v>
      </c>
      <c r="DW23" s="300">
        <f ca="1">(Conversion!DW23*f_ResVal)/f_GMMar</f>
        <v>0</v>
      </c>
      <c r="DX23" s="300">
        <f ca="1">(Conversion!DX23*f_ResVal)/f_GMMar</f>
        <v>0</v>
      </c>
      <c r="DY23" s="300">
        <f ca="1">(Conversion!DY23*f_ResVal)/f_GMMar</f>
        <v>0</v>
      </c>
      <c r="DZ23" s="300">
        <f ca="1">(Conversion!DZ23*f_ResVal)/f_GMMar</f>
        <v>0</v>
      </c>
      <c r="EA23" s="300">
        <f ca="1">(Conversion!EA23*f_ResVal)/f_GMMar</f>
        <v>0</v>
      </c>
      <c r="EB23" s="300">
        <f ca="1">(Conversion!EB23*f_ResVal)/f_GMMar</f>
        <v>0</v>
      </c>
      <c r="EC23" s="300">
        <f ca="1">(Conversion!EC23*f_ResVal)/f_GMMar</f>
        <v>0</v>
      </c>
      <c r="ED23" s="300">
        <f ca="1">(Conversion!ED23*f_ResVal)/f_GMMar</f>
        <v>0</v>
      </c>
      <c r="EE23" s="300">
        <f ca="1">(Conversion!EE23*f_ResVal)/f_GMMar</f>
        <v>0</v>
      </c>
      <c r="EF23" s="300">
        <f ca="1">(Conversion!EF23*f_ResVal)/f_GMMar</f>
        <v>0</v>
      </c>
      <c r="EG23" s="300">
        <f ca="1">(Conversion!EG23*f_ResVal)/f_GMMar</f>
        <v>0</v>
      </c>
      <c r="EH23" s="300">
        <f ca="1">(Conversion!EH23*f_ResVal)/f_GMMar</f>
        <v>0</v>
      </c>
      <c r="EI23" s="300">
        <f ca="1">(Conversion!EI23*f_ResVal)/f_GMMar</f>
        <v>0</v>
      </c>
      <c r="EJ23" s="300">
        <f ca="1">(Conversion!EJ23*f_ResVal)/f_GMMar</f>
        <v>0</v>
      </c>
      <c r="EK23" s="300">
        <f ca="1">(Conversion!EK23*f_ResVal)/f_GMMar</f>
        <v>0</v>
      </c>
      <c r="EL23" s="300">
        <f ca="1">(Conversion!EL23*f_ResVal)/f_GMMar</f>
        <v>0</v>
      </c>
      <c r="EM23" s="300">
        <f ca="1">(Conversion!EM23*f_ResVal)/f_GMMar</f>
        <v>0</v>
      </c>
      <c r="EN23" s="300">
        <f ca="1">(Conversion!EN23*f_ResVal)/f_GMMar</f>
        <v>0</v>
      </c>
      <c r="EO23" s="300">
        <f ca="1">(Conversion!EO23*f_ResVal)/f_GMMar</f>
        <v>0</v>
      </c>
      <c r="EP23" s="300">
        <f ca="1">(Conversion!EP23*f_ResVal)/f_GMMar</f>
        <v>0</v>
      </c>
      <c r="EQ23" s="300">
        <f ca="1">(Conversion!EQ23*f_ResVal)/f_GMMar</f>
        <v>0</v>
      </c>
      <c r="ER23" s="300">
        <f ca="1">(Conversion!ER23*f_ResVal)/f_GMMar</f>
        <v>0</v>
      </c>
      <c r="ES23" s="300">
        <f ca="1">(Conversion!ES23*f_ResVal)/f_GMMar</f>
        <v>0</v>
      </c>
      <c r="ET23" s="300">
        <f ca="1">(Conversion!ET23*f_ResVal)/f_GMMar</f>
        <v>0</v>
      </c>
      <c r="EU23" s="300">
        <f ca="1">(Conversion!EU23*f_ResVal)/f_GMMar</f>
        <v>0</v>
      </c>
      <c r="EV23" s="300">
        <f ca="1">(Conversion!EV23*f_ResVal)/f_GMMar</f>
        <v>0</v>
      </c>
      <c r="EW23" s="300">
        <f ca="1">(Conversion!EW23*f_ResVal)/f_GMMar</f>
        <v>0</v>
      </c>
      <c r="EX23" s="300">
        <f ca="1">(Conversion!EX23*f_ResVal)/f_GMMar</f>
        <v>0</v>
      </c>
      <c r="EY23" s="612"/>
      <c r="EZ23" s="757" t="str">
        <f>'Main Input'!EZ23</f>
        <v>RPI</v>
      </c>
      <c r="FA23" s="757" t="str">
        <f>'Main Input'!FA23</f>
        <v>N/A</v>
      </c>
      <c r="FB23" s="766">
        <f>'Main Input'!FB23</f>
        <v>0</v>
      </c>
      <c r="FC23" s="766" t="str">
        <f>'Main Input'!FC23</f>
        <v>IT Solutions</v>
      </c>
      <c r="FD23" s="766" t="str">
        <f>'Main Input'!FD23</f>
        <v>Managed Services</v>
      </c>
      <c r="FE23" s="757" t="str">
        <f>'Main Input'!FE23</f>
        <v>Opex</v>
      </c>
      <c r="FF23" s="757" t="str">
        <f>'Main Input'!FF23</f>
        <v>ContractAccrual</v>
      </c>
      <c r="FG23" s="757" t="str">
        <f>'Main Input'!FG23</f>
        <v>Expense</v>
      </c>
      <c r="FH23" s="767" t="str">
        <f>'Main Input'!FH23</f>
        <v>A</v>
      </c>
      <c r="FI23" s="768">
        <f>'Main Input'!FI23</f>
        <v>0.22</v>
      </c>
      <c r="FJ23" s="768">
        <f>'Main Input'!FJ23</f>
        <v>0</v>
      </c>
      <c r="FK23" s="612"/>
      <c r="FL23" s="531">
        <f t="shared" si="19"/>
        <v>0</v>
      </c>
      <c r="FM23" s="86"/>
      <c r="FN23" s="612"/>
    </row>
    <row r="24" spans="1:170" ht="12.75" customHeight="1">
      <c r="A24" s="750" t="str">
        <f>'Main Input'!A24</f>
        <v>Pepe</v>
      </c>
      <c r="B24" s="762" t="str">
        <f>'Main Input'!B24</f>
        <v>Datacentre Operations</v>
      </c>
      <c r="C24" s="762" t="str">
        <f>'Main Input'!C24</f>
        <v>Pass through</v>
      </c>
      <c r="D24" s="762" t="str">
        <f>'Main Input'!D24</f>
        <v>TRF</v>
      </c>
      <c r="E24" s="762" t="str">
        <f>'Main Input'!E24</f>
        <v>Hosting for DC1</v>
      </c>
      <c r="F24" s="753" t="str">
        <f>'Main Input'!F24</f>
        <v>direct</v>
      </c>
      <c r="G24" s="753" t="str">
        <f>'Main Input'!G24</f>
        <v>Person</v>
      </c>
      <c r="H24" s="753">
        <f>'Main Input'!H24</f>
        <v>0</v>
      </c>
      <c r="I24" s="753">
        <f>'Main Input'!I24</f>
        <v>0</v>
      </c>
      <c r="J24" s="753">
        <f>'Main Input'!J24</f>
        <v>0</v>
      </c>
      <c r="K24" s="753" t="str">
        <f>'Main Input'!K24</f>
        <v>FJS</v>
      </c>
      <c r="L24" s="753" t="str">
        <f>'Main Input'!L24</f>
        <v>pTran</v>
      </c>
      <c r="M24" s="753">
        <f>'Main Input'!M24</f>
        <v>0</v>
      </c>
      <c r="N24" s="753">
        <f>'Main Input'!N24</f>
        <v>0</v>
      </c>
      <c r="O24" s="753" t="str">
        <f>'Main Input'!O24</f>
        <v>SPAIN</v>
      </c>
      <c r="P24" s="753">
        <f>'Main Input'!P24</f>
        <v>34452.6</v>
      </c>
      <c r="Q24" s="753" t="str">
        <f>'Main Input'!Q24</f>
        <v>EUR</v>
      </c>
      <c r="R24" s="753" t="str">
        <f>'Main Input'!R24</f>
        <v>EMEA</v>
      </c>
      <c r="S24" s="753" t="str">
        <f>'Main Input'!S24</f>
        <v>Local</v>
      </c>
      <c r="T24" s="753">
        <f>'Main Input'!T24</f>
        <v>0</v>
      </c>
      <c r="U24" s="753">
        <f>'Main Input'!U24</f>
        <v>0</v>
      </c>
      <c r="V24" s="753" t="str">
        <f>'Main Input'!V24</f>
        <v>2_ATP</v>
      </c>
      <c r="W24" s="753">
        <f>'Main Input'!W24</f>
        <v>0</v>
      </c>
      <c r="X24" s="753">
        <f>'Main Input'!X24</f>
        <v>0</v>
      </c>
      <c r="Y24" s="753">
        <f>'Main Input'!Y24</f>
        <v>0</v>
      </c>
      <c r="Z24" s="753">
        <f>'Main Input'!Z24</f>
        <v>0</v>
      </c>
      <c r="AA24" s="753">
        <f>'Main Input'!AA24</f>
        <v>0</v>
      </c>
      <c r="AB24" s="763">
        <f>'Main Input'!AB24</f>
        <v>0</v>
      </c>
      <c r="AC24" s="763" t="str">
        <f>'Main Input'!AC24</f>
        <v>Licenses</v>
      </c>
      <c r="AD24" s="764">
        <f>'Main Input'!AD24</f>
        <v>64</v>
      </c>
      <c r="AE24" s="765">
        <f t="shared" ca="1" si="18"/>
        <v>2944223.9445610899</v>
      </c>
      <c r="AF24" s="299">
        <f>(Conversion!AF24*f_ResVal)/f_GMMar</f>
        <v>0</v>
      </c>
      <c r="AG24" s="300">
        <f ca="1">(Conversion!AG24*f_ResVal)/f_GMMar</f>
        <v>0</v>
      </c>
      <c r="AH24" s="300">
        <f ca="1">(Conversion!AH24*f_ResVal)/f_GMMar</f>
        <v>44170</v>
      </c>
      <c r="AI24" s="300">
        <f ca="1">(Conversion!AI24*f_ResVal)/f_GMMar</f>
        <v>44170</v>
      </c>
      <c r="AJ24" s="300">
        <f ca="1">(Conversion!AJ24*f_ResVal)/f_GMMar</f>
        <v>44170</v>
      </c>
      <c r="AK24" s="300">
        <f ca="1">(Conversion!AK24*f_ResVal)/f_GMMar</f>
        <v>44170</v>
      </c>
      <c r="AL24" s="300">
        <f ca="1">(Conversion!AL24*f_ResVal)/f_GMMar</f>
        <v>44170</v>
      </c>
      <c r="AM24" s="300">
        <f ca="1">(Conversion!AM24*f_ResVal)/f_GMMar</f>
        <v>44170</v>
      </c>
      <c r="AN24" s="300">
        <f ca="1">(Conversion!AN24*f_ResVal)/f_GMMar</f>
        <v>44170</v>
      </c>
      <c r="AO24" s="300">
        <f ca="1">(Conversion!AO24*f_ResVal)/f_GMMar</f>
        <v>44170</v>
      </c>
      <c r="AP24" s="300">
        <f ca="1">(Conversion!AP24*f_ResVal)/f_GMMar</f>
        <v>44170</v>
      </c>
      <c r="AQ24" s="300">
        <f ca="1">(Conversion!AQ24*f_ResVal)/f_GMMar</f>
        <v>44170</v>
      </c>
      <c r="AR24" s="300">
        <f ca="1">(Conversion!AR24*f_ResVal)/f_GMMar</f>
        <v>44170</v>
      </c>
      <c r="AS24" s="300">
        <f ca="1">(Conversion!AS24*f_ResVal)/f_GMMar</f>
        <v>44170</v>
      </c>
      <c r="AT24" s="300">
        <f ca="1">(Conversion!AT24*f_ResVal)/f_GMMar</f>
        <v>44170</v>
      </c>
      <c r="AU24" s="300">
        <f ca="1">(Conversion!AU24*f_ResVal)/f_GMMar</f>
        <v>44170</v>
      </c>
      <c r="AV24" s="300">
        <f ca="1">(Conversion!AV24*f_ResVal)/f_GMMar</f>
        <v>45053.4</v>
      </c>
      <c r="AW24" s="300">
        <f ca="1">(Conversion!AW24*f_ResVal)/f_GMMar</f>
        <v>45053.4</v>
      </c>
      <c r="AX24" s="300">
        <f ca="1">(Conversion!AX24*f_ResVal)/f_GMMar</f>
        <v>45053.4</v>
      </c>
      <c r="AY24" s="300">
        <f ca="1">(Conversion!AY24*f_ResVal)/f_GMMar</f>
        <v>45053.4</v>
      </c>
      <c r="AZ24" s="300">
        <f ca="1">(Conversion!AZ24*f_ResVal)/f_GMMar</f>
        <v>45053.4</v>
      </c>
      <c r="BA24" s="300">
        <f ca="1">(Conversion!BA24*f_ResVal)/f_GMMar</f>
        <v>45053.4</v>
      </c>
      <c r="BB24" s="300">
        <f ca="1">(Conversion!BB24*f_ResVal)/f_GMMar</f>
        <v>45053.4</v>
      </c>
      <c r="BC24" s="300">
        <f ca="1">(Conversion!BC24*f_ResVal)/f_GMMar</f>
        <v>45053.4</v>
      </c>
      <c r="BD24" s="300">
        <f ca="1">(Conversion!BD24*f_ResVal)/f_GMMar</f>
        <v>45053.4</v>
      </c>
      <c r="BE24" s="300">
        <f ca="1">(Conversion!BE24*f_ResVal)/f_GMMar</f>
        <v>45053.4</v>
      </c>
      <c r="BF24" s="300">
        <f ca="1">(Conversion!BF24*f_ResVal)/f_GMMar</f>
        <v>45053.4</v>
      </c>
      <c r="BG24" s="300">
        <f ca="1">(Conversion!BG24*f_ResVal)/f_GMMar</f>
        <v>45053.4</v>
      </c>
      <c r="BH24" s="300">
        <f ca="1">(Conversion!BH24*f_ResVal)/f_GMMar</f>
        <v>45954.468000000001</v>
      </c>
      <c r="BI24" s="300">
        <f ca="1">(Conversion!BI24*f_ResVal)/f_GMMar</f>
        <v>45954.468000000001</v>
      </c>
      <c r="BJ24" s="300">
        <f ca="1">(Conversion!BJ24*f_ResVal)/f_GMMar</f>
        <v>45954.468000000001</v>
      </c>
      <c r="BK24" s="300">
        <f ca="1">(Conversion!BK24*f_ResVal)/f_GMMar</f>
        <v>45954.468000000001</v>
      </c>
      <c r="BL24" s="300">
        <f ca="1">(Conversion!BL24*f_ResVal)/f_GMMar</f>
        <v>45954.468000000001</v>
      </c>
      <c r="BM24" s="300">
        <f ca="1">(Conversion!BM24*f_ResVal)/f_GMMar</f>
        <v>45954.468000000001</v>
      </c>
      <c r="BN24" s="300">
        <f ca="1">(Conversion!BN24*f_ResVal)/f_GMMar</f>
        <v>45954.468000000001</v>
      </c>
      <c r="BO24" s="300">
        <f ca="1">(Conversion!BO24*f_ResVal)/f_GMMar</f>
        <v>45954.468000000001</v>
      </c>
      <c r="BP24" s="300">
        <f ca="1">(Conversion!BP24*f_ResVal)/f_GMMar</f>
        <v>45954.468000000001</v>
      </c>
      <c r="BQ24" s="300">
        <f ca="1">(Conversion!BQ24*f_ResVal)/f_GMMar</f>
        <v>45954.468000000001</v>
      </c>
      <c r="BR24" s="300">
        <f ca="1">(Conversion!BR24*f_ResVal)/f_GMMar</f>
        <v>45954.468000000001</v>
      </c>
      <c r="BS24" s="300">
        <f ca="1">(Conversion!BS24*f_ResVal)/f_GMMar</f>
        <v>45954.468000000001</v>
      </c>
      <c r="BT24" s="300">
        <f ca="1">(Conversion!BT24*f_ResVal)/f_GMMar</f>
        <v>46873.557359999999</v>
      </c>
      <c r="BU24" s="300">
        <f ca="1">(Conversion!BU24*f_ResVal)/f_GMMar</f>
        <v>46873.557359999999</v>
      </c>
      <c r="BV24" s="300">
        <f ca="1">(Conversion!BV24*f_ResVal)/f_GMMar</f>
        <v>46873.557359999999</v>
      </c>
      <c r="BW24" s="300">
        <f ca="1">(Conversion!BW24*f_ResVal)/f_GMMar</f>
        <v>46873.557359999999</v>
      </c>
      <c r="BX24" s="300">
        <f ca="1">(Conversion!BX24*f_ResVal)/f_GMMar</f>
        <v>46873.557359999999</v>
      </c>
      <c r="BY24" s="300">
        <f ca="1">(Conversion!BY24*f_ResVal)/f_GMMar</f>
        <v>46873.557359999999</v>
      </c>
      <c r="BZ24" s="300">
        <f ca="1">(Conversion!BZ24*f_ResVal)/f_GMMar</f>
        <v>46873.557359999999</v>
      </c>
      <c r="CA24" s="300">
        <f ca="1">(Conversion!CA24*f_ResVal)/f_GMMar</f>
        <v>46873.557359999999</v>
      </c>
      <c r="CB24" s="300">
        <f ca="1">(Conversion!CB24*f_ResVal)/f_GMMar</f>
        <v>46873.557359999999</v>
      </c>
      <c r="CC24" s="300">
        <f ca="1">(Conversion!CC24*f_ResVal)/f_GMMar</f>
        <v>46873.557359999999</v>
      </c>
      <c r="CD24" s="300">
        <f ca="1">(Conversion!CD24*f_ResVal)/f_GMMar</f>
        <v>46873.557359999999</v>
      </c>
      <c r="CE24" s="300">
        <f ca="1">(Conversion!CE24*f_ResVal)/f_GMMar</f>
        <v>46873.557359999999</v>
      </c>
      <c r="CF24" s="300">
        <f ca="1">(Conversion!CF24*f_ResVal)/f_GMMar</f>
        <v>47811.02850719999</v>
      </c>
      <c r="CG24" s="300">
        <f ca="1">(Conversion!CG24*f_ResVal)/f_GMMar</f>
        <v>47811.02850719999</v>
      </c>
      <c r="CH24" s="300">
        <f ca="1">(Conversion!CH24*f_ResVal)/f_GMMar</f>
        <v>47811.02850719999</v>
      </c>
      <c r="CI24" s="300">
        <f ca="1">(Conversion!CI24*f_ResVal)/f_GMMar</f>
        <v>47811.02850719999</v>
      </c>
      <c r="CJ24" s="300">
        <f ca="1">(Conversion!CJ24*f_ResVal)/f_GMMar</f>
        <v>47811.02850719999</v>
      </c>
      <c r="CK24" s="300">
        <f ca="1">(Conversion!CK24*f_ResVal)/f_GMMar</f>
        <v>47811.02850719999</v>
      </c>
      <c r="CL24" s="300">
        <f ca="1">(Conversion!CL24*f_ResVal)/f_GMMar</f>
        <v>47811.02850719999</v>
      </c>
      <c r="CM24" s="300">
        <f ca="1">(Conversion!CM24*f_ResVal)/f_GMMar</f>
        <v>47811.02850719999</v>
      </c>
      <c r="CN24" s="300">
        <f ca="1">(Conversion!CN24*f_ResVal)/f_GMMar</f>
        <v>47811.02850719999</v>
      </c>
      <c r="CO24" s="300">
        <f ca="1">(Conversion!CO24*f_ResVal)/f_GMMar</f>
        <v>47811.02850719999</v>
      </c>
      <c r="CP24" s="300">
        <f ca="1">(Conversion!CP24*f_ResVal)/f_GMMar</f>
        <v>47811.02850719999</v>
      </c>
      <c r="CQ24" s="300">
        <f ca="1">(Conversion!CQ24*f_ResVal)/f_GMMar</f>
        <v>47811.02850719999</v>
      </c>
      <c r="CR24" s="300">
        <f ca="1">(Conversion!CR24*f_ResVal)/f_GMMar</f>
        <v>48767.249077343993</v>
      </c>
      <c r="CS24" s="300">
        <f ca="1">(Conversion!CS24*f_ResVal)/f_GMMar</f>
        <v>48767.249077343993</v>
      </c>
      <c r="CT24" s="300">
        <f ca="1">(Conversion!CT24*f_ResVal)/f_GMMar</f>
        <v>0</v>
      </c>
      <c r="CU24" s="300">
        <f ca="1">(Conversion!CU24*f_ResVal)/f_GMMar</f>
        <v>0</v>
      </c>
      <c r="CV24" s="300">
        <f ca="1">(Conversion!CV24*f_ResVal)/f_GMMar</f>
        <v>0</v>
      </c>
      <c r="CW24" s="300">
        <f ca="1">(Conversion!CW24*f_ResVal)/f_GMMar</f>
        <v>0</v>
      </c>
      <c r="CX24" s="300">
        <f ca="1">(Conversion!CX24*f_ResVal)/f_GMMar</f>
        <v>0</v>
      </c>
      <c r="CY24" s="300">
        <f ca="1">(Conversion!CY24*f_ResVal)/f_GMMar</f>
        <v>0</v>
      </c>
      <c r="CZ24" s="300">
        <f ca="1">(Conversion!CZ24*f_ResVal)/f_GMMar</f>
        <v>0</v>
      </c>
      <c r="DA24" s="300">
        <f ca="1">(Conversion!DA24*f_ResVal)/f_GMMar</f>
        <v>0</v>
      </c>
      <c r="DB24" s="300">
        <f ca="1">(Conversion!DB24*f_ResVal)/f_GMMar</f>
        <v>0</v>
      </c>
      <c r="DC24" s="300">
        <f ca="1">(Conversion!DC24*f_ResVal)/f_GMMar</f>
        <v>0</v>
      </c>
      <c r="DD24" s="300">
        <f ca="1">(Conversion!DD24*f_ResVal)/f_GMMar</f>
        <v>0</v>
      </c>
      <c r="DE24" s="300">
        <f ca="1">(Conversion!DE24*f_ResVal)/f_GMMar</f>
        <v>0</v>
      </c>
      <c r="DF24" s="300">
        <f ca="1">(Conversion!DF24*f_ResVal)/f_GMMar</f>
        <v>0</v>
      </c>
      <c r="DG24" s="300">
        <f ca="1">(Conversion!DG24*f_ResVal)/f_GMMar</f>
        <v>0</v>
      </c>
      <c r="DH24" s="300">
        <f ca="1">(Conversion!DH24*f_ResVal)/f_GMMar</f>
        <v>0</v>
      </c>
      <c r="DI24" s="300">
        <f ca="1">(Conversion!DI24*f_ResVal)/f_GMMar</f>
        <v>0</v>
      </c>
      <c r="DJ24" s="300">
        <f ca="1">(Conversion!DJ24*f_ResVal)/f_GMMar</f>
        <v>0</v>
      </c>
      <c r="DK24" s="300">
        <f ca="1">(Conversion!DK24*f_ResVal)/f_GMMar</f>
        <v>0</v>
      </c>
      <c r="DL24" s="300">
        <f ca="1">(Conversion!DL24*f_ResVal)/f_GMMar</f>
        <v>0</v>
      </c>
      <c r="DM24" s="300">
        <f ca="1">(Conversion!DM24*f_ResVal)/f_GMMar</f>
        <v>0</v>
      </c>
      <c r="DN24" s="300">
        <f ca="1">(Conversion!DN24*f_ResVal)/f_GMMar</f>
        <v>0</v>
      </c>
      <c r="DO24" s="300">
        <f ca="1">(Conversion!DO24*f_ResVal)/f_GMMar</f>
        <v>0</v>
      </c>
      <c r="DP24" s="300">
        <f ca="1">(Conversion!DP24*f_ResVal)/f_GMMar</f>
        <v>0</v>
      </c>
      <c r="DQ24" s="300">
        <f ca="1">(Conversion!DQ24*f_ResVal)/f_GMMar</f>
        <v>0</v>
      </c>
      <c r="DR24" s="300">
        <f ca="1">(Conversion!DR24*f_ResVal)/f_GMMar</f>
        <v>0</v>
      </c>
      <c r="DS24" s="300">
        <f ca="1">(Conversion!DS24*f_ResVal)/f_GMMar</f>
        <v>0</v>
      </c>
      <c r="DT24" s="300">
        <f ca="1">(Conversion!DT24*f_ResVal)/f_GMMar</f>
        <v>0</v>
      </c>
      <c r="DU24" s="300">
        <f ca="1">(Conversion!DU24*f_ResVal)/f_GMMar</f>
        <v>0</v>
      </c>
      <c r="DV24" s="300">
        <f ca="1">(Conversion!DV24*f_ResVal)/f_GMMar</f>
        <v>0</v>
      </c>
      <c r="DW24" s="300">
        <f ca="1">(Conversion!DW24*f_ResVal)/f_GMMar</f>
        <v>0</v>
      </c>
      <c r="DX24" s="300">
        <f ca="1">(Conversion!DX24*f_ResVal)/f_GMMar</f>
        <v>0</v>
      </c>
      <c r="DY24" s="300">
        <f ca="1">(Conversion!DY24*f_ResVal)/f_GMMar</f>
        <v>0</v>
      </c>
      <c r="DZ24" s="300">
        <f ca="1">(Conversion!DZ24*f_ResVal)/f_GMMar</f>
        <v>0</v>
      </c>
      <c r="EA24" s="300">
        <f ca="1">(Conversion!EA24*f_ResVal)/f_GMMar</f>
        <v>0</v>
      </c>
      <c r="EB24" s="300">
        <f ca="1">(Conversion!EB24*f_ResVal)/f_GMMar</f>
        <v>0</v>
      </c>
      <c r="EC24" s="300">
        <f ca="1">(Conversion!EC24*f_ResVal)/f_GMMar</f>
        <v>0</v>
      </c>
      <c r="ED24" s="300">
        <f ca="1">(Conversion!ED24*f_ResVal)/f_GMMar</f>
        <v>0</v>
      </c>
      <c r="EE24" s="300">
        <f ca="1">(Conversion!EE24*f_ResVal)/f_GMMar</f>
        <v>0</v>
      </c>
      <c r="EF24" s="300">
        <f ca="1">(Conversion!EF24*f_ResVal)/f_GMMar</f>
        <v>0</v>
      </c>
      <c r="EG24" s="300">
        <f ca="1">(Conversion!EG24*f_ResVal)/f_GMMar</f>
        <v>0</v>
      </c>
      <c r="EH24" s="300">
        <f ca="1">(Conversion!EH24*f_ResVal)/f_GMMar</f>
        <v>0</v>
      </c>
      <c r="EI24" s="300">
        <f ca="1">(Conversion!EI24*f_ResVal)/f_GMMar</f>
        <v>0</v>
      </c>
      <c r="EJ24" s="300">
        <f ca="1">(Conversion!EJ24*f_ResVal)/f_GMMar</f>
        <v>0</v>
      </c>
      <c r="EK24" s="300">
        <f ca="1">(Conversion!EK24*f_ResVal)/f_GMMar</f>
        <v>0</v>
      </c>
      <c r="EL24" s="300">
        <f ca="1">(Conversion!EL24*f_ResVal)/f_GMMar</f>
        <v>0</v>
      </c>
      <c r="EM24" s="300">
        <f ca="1">(Conversion!EM24*f_ResVal)/f_GMMar</f>
        <v>0</v>
      </c>
      <c r="EN24" s="300">
        <f ca="1">(Conversion!EN24*f_ResVal)/f_GMMar</f>
        <v>0</v>
      </c>
      <c r="EO24" s="300">
        <f ca="1">(Conversion!EO24*f_ResVal)/f_GMMar</f>
        <v>0</v>
      </c>
      <c r="EP24" s="300">
        <f ca="1">(Conversion!EP24*f_ResVal)/f_GMMar</f>
        <v>0</v>
      </c>
      <c r="EQ24" s="300">
        <f ca="1">(Conversion!EQ24*f_ResVal)/f_GMMar</f>
        <v>0</v>
      </c>
      <c r="ER24" s="300">
        <f ca="1">(Conversion!ER24*f_ResVal)/f_GMMar</f>
        <v>0</v>
      </c>
      <c r="ES24" s="300">
        <f ca="1">(Conversion!ES24*f_ResVal)/f_GMMar</f>
        <v>0</v>
      </c>
      <c r="ET24" s="300">
        <f ca="1">(Conversion!ET24*f_ResVal)/f_GMMar</f>
        <v>0</v>
      </c>
      <c r="EU24" s="300">
        <f ca="1">(Conversion!EU24*f_ResVal)/f_GMMar</f>
        <v>0</v>
      </c>
      <c r="EV24" s="300">
        <f ca="1">(Conversion!EV24*f_ResVal)/f_GMMar</f>
        <v>0</v>
      </c>
      <c r="EW24" s="300">
        <f ca="1">(Conversion!EW24*f_ResVal)/f_GMMar</f>
        <v>0</v>
      </c>
      <c r="EX24" s="300">
        <f ca="1">(Conversion!EX24*f_ResVal)/f_GMMar</f>
        <v>0</v>
      </c>
      <c r="EY24" s="612"/>
      <c r="EZ24" s="757" t="str">
        <f>'Main Input'!EZ24</f>
        <v>RPI</v>
      </c>
      <c r="FA24" s="757" t="str">
        <f>'Main Input'!FA24</f>
        <v>N/A</v>
      </c>
      <c r="FB24" s="766">
        <f>'Main Input'!FB24</f>
        <v>0</v>
      </c>
      <c r="FC24" s="766" t="str">
        <f>'Main Input'!FC24</f>
        <v>IT Solutions</v>
      </c>
      <c r="FD24" s="766" t="str">
        <f>'Main Input'!FD24</f>
        <v>Passthrough</v>
      </c>
      <c r="FE24" s="757" t="str">
        <f>'Main Input'!FE24</f>
        <v>Opex</v>
      </c>
      <c r="FF24" s="757" t="str">
        <f>'Main Input'!FF24</f>
        <v>ContractAccrual</v>
      </c>
      <c r="FG24" s="757" t="str">
        <f>'Main Input'!FG24</f>
        <v>Expense</v>
      </c>
      <c r="FH24" s="767" t="str">
        <f>'Main Input'!FH24</f>
        <v>A</v>
      </c>
      <c r="FI24" s="768">
        <f>'Main Input'!FI24</f>
        <v>0.22</v>
      </c>
      <c r="FJ24" s="768">
        <f>'Main Input'!FJ24</f>
        <v>0</v>
      </c>
      <c r="FK24" s="612"/>
      <c r="FL24" s="531">
        <f t="shared" si="19"/>
        <v>0</v>
      </c>
      <c r="FM24" s="86"/>
      <c r="FN24" s="612"/>
    </row>
    <row r="25" spans="1:170" ht="12.75" customHeight="1">
      <c r="A25" s="750" t="str">
        <f>'Main Input'!A25</f>
        <v>Pepe</v>
      </c>
      <c r="B25" s="762" t="str">
        <f>'Main Input'!B25</f>
        <v>Datacentre Operations</v>
      </c>
      <c r="C25" s="762" t="str">
        <f>'Main Input'!C25</f>
        <v>Pass through</v>
      </c>
      <c r="D25" s="762" t="str">
        <f>'Main Input'!D25</f>
        <v>TRF</v>
      </c>
      <c r="E25" s="762" t="str">
        <f>'Main Input'!E25</f>
        <v>Hosting for DC2</v>
      </c>
      <c r="F25" s="753" t="str">
        <f>'Main Input'!F25</f>
        <v>direct</v>
      </c>
      <c r="G25" s="753" t="str">
        <f>'Main Input'!G25</f>
        <v>Person</v>
      </c>
      <c r="H25" s="753">
        <f>'Main Input'!H25</f>
        <v>0</v>
      </c>
      <c r="I25" s="753">
        <f>'Main Input'!I25</f>
        <v>0</v>
      </c>
      <c r="J25" s="753">
        <f>'Main Input'!J25</f>
        <v>0</v>
      </c>
      <c r="K25" s="753" t="str">
        <f>'Main Input'!K25</f>
        <v>FJS</v>
      </c>
      <c r="L25" s="753" t="str">
        <f>'Main Input'!L25</f>
        <v>pTran</v>
      </c>
      <c r="M25" s="753">
        <f>'Main Input'!M25</f>
        <v>0</v>
      </c>
      <c r="N25" s="753">
        <f>'Main Input'!N25</f>
        <v>0</v>
      </c>
      <c r="O25" s="753" t="str">
        <f>'Main Input'!O25</f>
        <v>SPAIN</v>
      </c>
      <c r="P25" s="753">
        <f>'Main Input'!P25</f>
        <v>28087.948437499999</v>
      </c>
      <c r="Q25" s="753" t="str">
        <f>'Main Input'!Q25</f>
        <v>EUR</v>
      </c>
      <c r="R25" s="753" t="str">
        <f>'Main Input'!R25</f>
        <v>EMEA</v>
      </c>
      <c r="S25" s="753" t="str">
        <f>'Main Input'!S25</f>
        <v>Local</v>
      </c>
      <c r="T25" s="753">
        <f>'Main Input'!T25</f>
        <v>0</v>
      </c>
      <c r="U25" s="753">
        <f>'Main Input'!U25</f>
        <v>0</v>
      </c>
      <c r="V25" s="753" t="str">
        <f>'Main Input'!V25</f>
        <v>2_ATP</v>
      </c>
      <c r="W25" s="753">
        <f>'Main Input'!W25</f>
        <v>0</v>
      </c>
      <c r="X25" s="753">
        <f>'Main Input'!X25</f>
        <v>0</v>
      </c>
      <c r="Y25" s="753">
        <f>'Main Input'!Y25</f>
        <v>0</v>
      </c>
      <c r="Z25" s="753">
        <f>'Main Input'!Z25</f>
        <v>0</v>
      </c>
      <c r="AA25" s="753">
        <f>'Main Input'!AA25</f>
        <v>0</v>
      </c>
      <c r="AB25" s="763">
        <f>'Main Input'!AB25</f>
        <v>0</v>
      </c>
      <c r="AC25" s="763" t="str">
        <f>'Main Input'!AC25</f>
        <v>Licenses</v>
      </c>
      <c r="AD25" s="764">
        <f>'Main Input'!AD25</f>
        <v>64</v>
      </c>
      <c r="AE25" s="765">
        <f t="shared" ca="1" si="18"/>
        <v>2400318.4184440253</v>
      </c>
      <c r="AF25" s="299">
        <f>(Conversion!AF25*f_ResVal)/f_GMMar</f>
        <v>0</v>
      </c>
      <c r="AG25" s="300">
        <f ca="1">(Conversion!AG25*f_ResVal)/f_GMMar</f>
        <v>0</v>
      </c>
      <c r="AH25" s="300">
        <f ca="1">(Conversion!AH25*f_ResVal)/f_GMMar</f>
        <v>36010.19030448718</v>
      </c>
      <c r="AI25" s="300">
        <f ca="1">(Conversion!AI25*f_ResVal)/f_GMMar</f>
        <v>36010.19030448718</v>
      </c>
      <c r="AJ25" s="300">
        <f ca="1">(Conversion!AJ25*f_ResVal)/f_GMMar</f>
        <v>36010.19030448718</v>
      </c>
      <c r="AK25" s="300">
        <f ca="1">(Conversion!AK25*f_ResVal)/f_GMMar</f>
        <v>36010.19030448718</v>
      </c>
      <c r="AL25" s="300">
        <f ca="1">(Conversion!AL25*f_ResVal)/f_GMMar</f>
        <v>36010.19030448718</v>
      </c>
      <c r="AM25" s="300">
        <f ca="1">(Conversion!AM25*f_ResVal)/f_GMMar</f>
        <v>36010.19030448718</v>
      </c>
      <c r="AN25" s="300">
        <f ca="1">(Conversion!AN25*f_ResVal)/f_GMMar</f>
        <v>36010.19030448718</v>
      </c>
      <c r="AO25" s="300">
        <f ca="1">(Conversion!AO25*f_ResVal)/f_GMMar</f>
        <v>36010.19030448718</v>
      </c>
      <c r="AP25" s="300">
        <f ca="1">(Conversion!AP25*f_ResVal)/f_GMMar</f>
        <v>36010.19030448718</v>
      </c>
      <c r="AQ25" s="300">
        <f ca="1">(Conversion!AQ25*f_ResVal)/f_GMMar</f>
        <v>36010.19030448718</v>
      </c>
      <c r="AR25" s="300">
        <f ca="1">(Conversion!AR25*f_ResVal)/f_GMMar</f>
        <v>36010.19030448718</v>
      </c>
      <c r="AS25" s="300">
        <f ca="1">(Conversion!AS25*f_ResVal)/f_GMMar</f>
        <v>36010.19030448718</v>
      </c>
      <c r="AT25" s="300">
        <f ca="1">(Conversion!AT25*f_ResVal)/f_GMMar</f>
        <v>36010.19030448718</v>
      </c>
      <c r="AU25" s="300">
        <f ca="1">(Conversion!AU25*f_ResVal)/f_GMMar</f>
        <v>36010.19030448718</v>
      </c>
      <c r="AV25" s="300">
        <f ca="1">(Conversion!AV25*f_ResVal)/f_GMMar</f>
        <v>36730.394110576919</v>
      </c>
      <c r="AW25" s="300">
        <f ca="1">(Conversion!AW25*f_ResVal)/f_GMMar</f>
        <v>36730.394110576919</v>
      </c>
      <c r="AX25" s="300">
        <f ca="1">(Conversion!AX25*f_ResVal)/f_GMMar</f>
        <v>36730.394110576919</v>
      </c>
      <c r="AY25" s="300">
        <f ca="1">(Conversion!AY25*f_ResVal)/f_GMMar</f>
        <v>36730.394110576919</v>
      </c>
      <c r="AZ25" s="300">
        <f ca="1">(Conversion!AZ25*f_ResVal)/f_GMMar</f>
        <v>36730.394110576919</v>
      </c>
      <c r="BA25" s="300">
        <f ca="1">(Conversion!BA25*f_ResVal)/f_GMMar</f>
        <v>36730.394110576919</v>
      </c>
      <c r="BB25" s="300">
        <f ca="1">(Conversion!BB25*f_ResVal)/f_GMMar</f>
        <v>36730.394110576919</v>
      </c>
      <c r="BC25" s="300">
        <f ca="1">(Conversion!BC25*f_ResVal)/f_GMMar</f>
        <v>36730.394110576919</v>
      </c>
      <c r="BD25" s="300">
        <f ca="1">(Conversion!BD25*f_ResVal)/f_GMMar</f>
        <v>36730.394110576919</v>
      </c>
      <c r="BE25" s="300">
        <f ca="1">(Conversion!BE25*f_ResVal)/f_GMMar</f>
        <v>36730.394110576919</v>
      </c>
      <c r="BF25" s="300">
        <f ca="1">(Conversion!BF25*f_ResVal)/f_GMMar</f>
        <v>36730.394110576919</v>
      </c>
      <c r="BG25" s="300">
        <f ca="1">(Conversion!BG25*f_ResVal)/f_GMMar</f>
        <v>36730.394110576919</v>
      </c>
      <c r="BH25" s="300">
        <f ca="1">(Conversion!BH25*f_ResVal)/f_GMMar</f>
        <v>37465.001992788457</v>
      </c>
      <c r="BI25" s="300">
        <f ca="1">(Conversion!BI25*f_ResVal)/f_GMMar</f>
        <v>37465.001992788457</v>
      </c>
      <c r="BJ25" s="300">
        <f ca="1">(Conversion!BJ25*f_ResVal)/f_GMMar</f>
        <v>37465.001992788457</v>
      </c>
      <c r="BK25" s="300">
        <f ca="1">(Conversion!BK25*f_ResVal)/f_GMMar</f>
        <v>37465.001992788457</v>
      </c>
      <c r="BL25" s="300">
        <f ca="1">(Conversion!BL25*f_ResVal)/f_GMMar</f>
        <v>37465.001992788457</v>
      </c>
      <c r="BM25" s="300">
        <f ca="1">(Conversion!BM25*f_ResVal)/f_GMMar</f>
        <v>37465.001992788457</v>
      </c>
      <c r="BN25" s="300">
        <f ca="1">(Conversion!BN25*f_ResVal)/f_GMMar</f>
        <v>37465.001992788457</v>
      </c>
      <c r="BO25" s="300">
        <f ca="1">(Conversion!BO25*f_ResVal)/f_GMMar</f>
        <v>37465.001992788457</v>
      </c>
      <c r="BP25" s="300">
        <f ca="1">(Conversion!BP25*f_ResVal)/f_GMMar</f>
        <v>37465.001992788457</v>
      </c>
      <c r="BQ25" s="300">
        <f ca="1">(Conversion!BQ25*f_ResVal)/f_GMMar</f>
        <v>37465.001992788457</v>
      </c>
      <c r="BR25" s="300">
        <f ca="1">(Conversion!BR25*f_ResVal)/f_GMMar</f>
        <v>37465.001992788457</v>
      </c>
      <c r="BS25" s="300">
        <f ca="1">(Conversion!BS25*f_ResVal)/f_GMMar</f>
        <v>37465.001992788457</v>
      </c>
      <c r="BT25" s="300">
        <f ca="1">(Conversion!BT25*f_ResVal)/f_GMMar</f>
        <v>38214.302032644227</v>
      </c>
      <c r="BU25" s="300">
        <f ca="1">(Conversion!BU25*f_ResVal)/f_GMMar</f>
        <v>38214.302032644227</v>
      </c>
      <c r="BV25" s="300">
        <f ca="1">(Conversion!BV25*f_ResVal)/f_GMMar</f>
        <v>38214.302032644227</v>
      </c>
      <c r="BW25" s="300">
        <f ca="1">(Conversion!BW25*f_ResVal)/f_GMMar</f>
        <v>38214.302032644227</v>
      </c>
      <c r="BX25" s="300">
        <f ca="1">(Conversion!BX25*f_ResVal)/f_GMMar</f>
        <v>38214.302032644227</v>
      </c>
      <c r="BY25" s="300">
        <f ca="1">(Conversion!BY25*f_ResVal)/f_GMMar</f>
        <v>38214.302032644227</v>
      </c>
      <c r="BZ25" s="300">
        <f ca="1">(Conversion!BZ25*f_ResVal)/f_GMMar</f>
        <v>38214.302032644227</v>
      </c>
      <c r="CA25" s="300">
        <f ca="1">(Conversion!CA25*f_ResVal)/f_GMMar</f>
        <v>38214.302032644227</v>
      </c>
      <c r="CB25" s="300">
        <f ca="1">(Conversion!CB25*f_ResVal)/f_GMMar</f>
        <v>38214.302032644227</v>
      </c>
      <c r="CC25" s="300">
        <f ca="1">(Conversion!CC25*f_ResVal)/f_GMMar</f>
        <v>38214.302032644227</v>
      </c>
      <c r="CD25" s="300">
        <f ca="1">(Conversion!CD25*f_ResVal)/f_GMMar</f>
        <v>38214.302032644227</v>
      </c>
      <c r="CE25" s="300">
        <f ca="1">(Conversion!CE25*f_ResVal)/f_GMMar</f>
        <v>38214.302032644227</v>
      </c>
      <c r="CF25" s="300">
        <f ca="1">(Conversion!CF25*f_ResVal)/f_GMMar</f>
        <v>38978.588073297113</v>
      </c>
      <c r="CG25" s="300">
        <f ca="1">(Conversion!CG25*f_ResVal)/f_GMMar</f>
        <v>38978.588073297113</v>
      </c>
      <c r="CH25" s="300">
        <f ca="1">(Conversion!CH25*f_ResVal)/f_GMMar</f>
        <v>38978.588073297113</v>
      </c>
      <c r="CI25" s="300">
        <f ca="1">(Conversion!CI25*f_ResVal)/f_GMMar</f>
        <v>38978.588073297113</v>
      </c>
      <c r="CJ25" s="300">
        <f ca="1">(Conversion!CJ25*f_ResVal)/f_GMMar</f>
        <v>38978.588073297113</v>
      </c>
      <c r="CK25" s="300">
        <f ca="1">(Conversion!CK25*f_ResVal)/f_GMMar</f>
        <v>38978.588073297113</v>
      </c>
      <c r="CL25" s="300">
        <f ca="1">(Conversion!CL25*f_ResVal)/f_GMMar</f>
        <v>38978.588073297113</v>
      </c>
      <c r="CM25" s="300">
        <f ca="1">(Conversion!CM25*f_ResVal)/f_GMMar</f>
        <v>38978.588073297113</v>
      </c>
      <c r="CN25" s="300">
        <f ca="1">(Conversion!CN25*f_ResVal)/f_GMMar</f>
        <v>38978.588073297113</v>
      </c>
      <c r="CO25" s="300">
        <f ca="1">(Conversion!CO25*f_ResVal)/f_GMMar</f>
        <v>38978.588073297113</v>
      </c>
      <c r="CP25" s="300">
        <f ca="1">(Conversion!CP25*f_ResVal)/f_GMMar</f>
        <v>38978.588073297113</v>
      </c>
      <c r="CQ25" s="300">
        <f ca="1">(Conversion!CQ25*f_ResVal)/f_GMMar</f>
        <v>38978.588073297113</v>
      </c>
      <c r="CR25" s="300">
        <f ca="1">(Conversion!CR25*f_ResVal)/f_GMMar</f>
        <v>39758.159834763057</v>
      </c>
      <c r="CS25" s="300">
        <f ca="1">(Conversion!CS25*f_ResVal)/f_GMMar</f>
        <v>39758.159834763057</v>
      </c>
      <c r="CT25" s="300">
        <f ca="1">(Conversion!CT25*f_ResVal)/f_GMMar</f>
        <v>0</v>
      </c>
      <c r="CU25" s="300">
        <f ca="1">(Conversion!CU25*f_ResVal)/f_GMMar</f>
        <v>0</v>
      </c>
      <c r="CV25" s="300">
        <f ca="1">(Conversion!CV25*f_ResVal)/f_GMMar</f>
        <v>0</v>
      </c>
      <c r="CW25" s="300">
        <f ca="1">(Conversion!CW25*f_ResVal)/f_GMMar</f>
        <v>0</v>
      </c>
      <c r="CX25" s="300">
        <f ca="1">(Conversion!CX25*f_ResVal)/f_GMMar</f>
        <v>0</v>
      </c>
      <c r="CY25" s="300">
        <f ca="1">(Conversion!CY25*f_ResVal)/f_GMMar</f>
        <v>0</v>
      </c>
      <c r="CZ25" s="300">
        <f ca="1">(Conversion!CZ25*f_ResVal)/f_GMMar</f>
        <v>0</v>
      </c>
      <c r="DA25" s="300">
        <f ca="1">(Conversion!DA25*f_ResVal)/f_GMMar</f>
        <v>0</v>
      </c>
      <c r="DB25" s="300">
        <f ca="1">(Conversion!DB25*f_ResVal)/f_GMMar</f>
        <v>0</v>
      </c>
      <c r="DC25" s="300">
        <f ca="1">(Conversion!DC25*f_ResVal)/f_GMMar</f>
        <v>0</v>
      </c>
      <c r="DD25" s="300">
        <f ca="1">(Conversion!DD25*f_ResVal)/f_GMMar</f>
        <v>0</v>
      </c>
      <c r="DE25" s="300">
        <f ca="1">(Conversion!DE25*f_ResVal)/f_GMMar</f>
        <v>0</v>
      </c>
      <c r="DF25" s="300">
        <f ca="1">(Conversion!DF25*f_ResVal)/f_GMMar</f>
        <v>0</v>
      </c>
      <c r="DG25" s="300">
        <f ca="1">(Conversion!DG25*f_ResVal)/f_GMMar</f>
        <v>0</v>
      </c>
      <c r="DH25" s="300">
        <f ca="1">(Conversion!DH25*f_ResVal)/f_GMMar</f>
        <v>0</v>
      </c>
      <c r="DI25" s="300">
        <f ca="1">(Conversion!DI25*f_ResVal)/f_GMMar</f>
        <v>0</v>
      </c>
      <c r="DJ25" s="300">
        <f ca="1">(Conversion!DJ25*f_ResVal)/f_GMMar</f>
        <v>0</v>
      </c>
      <c r="DK25" s="300">
        <f ca="1">(Conversion!DK25*f_ResVal)/f_GMMar</f>
        <v>0</v>
      </c>
      <c r="DL25" s="300">
        <f ca="1">(Conversion!DL25*f_ResVal)/f_GMMar</f>
        <v>0</v>
      </c>
      <c r="DM25" s="300">
        <f ca="1">(Conversion!DM25*f_ResVal)/f_GMMar</f>
        <v>0</v>
      </c>
      <c r="DN25" s="300">
        <f ca="1">(Conversion!DN25*f_ResVal)/f_GMMar</f>
        <v>0</v>
      </c>
      <c r="DO25" s="300">
        <f ca="1">(Conversion!DO25*f_ResVal)/f_GMMar</f>
        <v>0</v>
      </c>
      <c r="DP25" s="300">
        <f ca="1">(Conversion!DP25*f_ResVal)/f_GMMar</f>
        <v>0</v>
      </c>
      <c r="DQ25" s="300">
        <f ca="1">(Conversion!DQ25*f_ResVal)/f_GMMar</f>
        <v>0</v>
      </c>
      <c r="DR25" s="300">
        <f ca="1">(Conversion!DR25*f_ResVal)/f_GMMar</f>
        <v>0</v>
      </c>
      <c r="DS25" s="300">
        <f ca="1">(Conversion!DS25*f_ResVal)/f_GMMar</f>
        <v>0</v>
      </c>
      <c r="DT25" s="300">
        <f ca="1">(Conversion!DT25*f_ResVal)/f_GMMar</f>
        <v>0</v>
      </c>
      <c r="DU25" s="300">
        <f ca="1">(Conversion!DU25*f_ResVal)/f_GMMar</f>
        <v>0</v>
      </c>
      <c r="DV25" s="300">
        <f ca="1">(Conversion!DV25*f_ResVal)/f_GMMar</f>
        <v>0</v>
      </c>
      <c r="DW25" s="300">
        <f ca="1">(Conversion!DW25*f_ResVal)/f_GMMar</f>
        <v>0</v>
      </c>
      <c r="DX25" s="300">
        <f ca="1">(Conversion!DX25*f_ResVal)/f_GMMar</f>
        <v>0</v>
      </c>
      <c r="DY25" s="300">
        <f ca="1">(Conversion!DY25*f_ResVal)/f_GMMar</f>
        <v>0</v>
      </c>
      <c r="DZ25" s="300">
        <f ca="1">(Conversion!DZ25*f_ResVal)/f_GMMar</f>
        <v>0</v>
      </c>
      <c r="EA25" s="300">
        <f ca="1">(Conversion!EA25*f_ResVal)/f_GMMar</f>
        <v>0</v>
      </c>
      <c r="EB25" s="300">
        <f ca="1">(Conversion!EB25*f_ResVal)/f_GMMar</f>
        <v>0</v>
      </c>
      <c r="EC25" s="300">
        <f ca="1">(Conversion!EC25*f_ResVal)/f_GMMar</f>
        <v>0</v>
      </c>
      <c r="ED25" s="300">
        <f ca="1">(Conversion!ED25*f_ResVal)/f_GMMar</f>
        <v>0</v>
      </c>
      <c r="EE25" s="300">
        <f ca="1">(Conversion!EE25*f_ResVal)/f_GMMar</f>
        <v>0</v>
      </c>
      <c r="EF25" s="300">
        <f ca="1">(Conversion!EF25*f_ResVal)/f_GMMar</f>
        <v>0</v>
      </c>
      <c r="EG25" s="300">
        <f ca="1">(Conversion!EG25*f_ResVal)/f_GMMar</f>
        <v>0</v>
      </c>
      <c r="EH25" s="300">
        <f ca="1">(Conversion!EH25*f_ResVal)/f_GMMar</f>
        <v>0</v>
      </c>
      <c r="EI25" s="300">
        <f ca="1">(Conversion!EI25*f_ResVal)/f_GMMar</f>
        <v>0</v>
      </c>
      <c r="EJ25" s="300">
        <f ca="1">(Conversion!EJ25*f_ResVal)/f_GMMar</f>
        <v>0</v>
      </c>
      <c r="EK25" s="300">
        <f ca="1">(Conversion!EK25*f_ResVal)/f_GMMar</f>
        <v>0</v>
      </c>
      <c r="EL25" s="300">
        <f ca="1">(Conversion!EL25*f_ResVal)/f_GMMar</f>
        <v>0</v>
      </c>
      <c r="EM25" s="300">
        <f ca="1">(Conversion!EM25*f_ResVal)/f_GMMar</f>
        <v>0</v>
      </c>
      <c r="EN25" s="300">
        <f ca="1">(Conversion!EN25*f_ResVal)/f_GMMar</f>
        <v>0</v>
      </c>
      <c r="EO25" s="300">
        <f ca="1">(Conversion!EO25*f_ResVal)/f_GMMar</f>
        <v>0</v>
      </c>
      <c r="EP25" s="300">
        <f ca="1">(Conversion!EP25*f_ResVal)/f_GMMar</f>
        <v>0</v>
      </c>
      <c r="EQ25" s="300">
        <f ca="1">(Conversion!EQ25*f_ResVal)/f_GMMar</f>
        <v>0</v>
      </c>
      <c r="ER25" s="300">
        <f ca="1">(Conversion!ER25*f_ResVal)/f_GMMar</f>
        <v>0</v>
      </c>
      <c r="ES25" s="300">
        <f ca="1">(Conversion!ES25*f_ResVal)/f_GMMar</f>
        <v>0</v>
      </c>
      <c r="ET25" s="300">
        <f ca="1">(Conversion!ET25*f_ResVal)/f_GMMar</f>
        <v>0</v>
      </c>
      <c r="EU25" s="300">
        <f ca="1">(Conversion!EU25*f_ResVal)/f_GMMar</f>
        <v>0</v>
      </c>
      <c r="EV25" s="300">
        <f ca="1">(Conversion!EV25*f_ResVal)/f_GMMar</f>
        <v>0</v>
      </c>
      <c r="EW25" s="300">
        <f ca="1">(Conversion!EW25*f_ResVal)/f_GMMar</f>
        <v>0</v>
      </c>
      <c r="EX25" s="300">
        <f ca="1">(Conversion!EX25*f_ResVal)/f_GMMar</f>
        <v>0</v>
      </c>
      <c r="EY25" s="612"/>
      <c r="EZ25" s="757" t="str">
        <f>'Main Input'!EZ25</f>
        <v>RPI</v>
      </c>
      <c r="FA25" s="757" t="str">
        <f>'Main Input'!FA25</f>
        <v>N/A</v>
      </c>
      <c r="FB25" s="766">
        <f>'Main Input'!FB25</f>
        <v>0</v>
      </c>
      <c r="FC25" s="766" t="str">
        <f>'Main Input'!FC25</f>
        <v>IT Solutions</v>
      </c>
      <c r="FD25" s="766" t="str">
        <f>'Main Input'!FD25</f>
        <v>Passthrough</v>
      </c>
      <c r="FE25" s="757" t="str">
        <f>'Main Input'!FE25</f>
        <v>Opex</v>
      </c>
      <c r="FF25" s="757" t="str">
        <f>'Main Input'!FF25</f>
        <v>ContractAccrual</v>
      </c>
      <c r="FG25" s="757" t="str">
        <f>'Main Input'!FG25</f>
        <v>Expense</v>
      </c>
      <c r="FH25" s="767" t="str">
        <f>'Main Input'!FH25</f>
        <v>A</v>
      </c>
      <c r="FI25" s="768">
        <f>'Main Input'!FI25</f>
        <v>0.22</v>
      </c>
      <c r="FJ25" s="768">
        <f>'Main Input'!FJ25</f>
        <v>0</v>
      </c>
      <c r="FK25" s="612"/>
      <c r="FL25" s="531">
        <f t="shared" si="19"/>
        <v>0</v>
      </c>
      <c r="FM25" s="86"/>
      <c r="FN25" s="612"/>
    </row>
    <row r="26" spans="1:170" ht="12.75" customHeight="1">
      <c r="A26" s="750" t="str">
        <f>'Main Input'!A26</f>
        <v>MTB</v>
      </c>
      <c r="B26" s="762" t="str">
        <f>'Main Input'!B26</f>
        <v>Field Maintenance Service</v>
      </c>
      <c r="C26" s="762" t="str">
        <f>'Main Input'!C26</f>
        <v>Third Party</v>
      </c>
      <c r="D26" s="762" t="str">
        <f>'Main Input'!D26</f>
        <v>TRA</v>
      </c>
      <c r="E26" s="762" t="str">
        <f>'Main Input'!E26</f>
        <v>4th Line Incidents [4th Line]</v>
      </c>
      <c r="F26" s="753" t="str">
        <f>'Main Input'!F26</f>
        <v>direct</v>
      </c>
      <c r="G26" s="753" t="str">
        <f>'Main Input'!G26</f>
        <v>Person</v>
      </c>
      <c r="H26" s="753">
        <f>'Main Input'!H26</f>
        <v>0</v>
      </c>
      <c r="I26" s="753">
        <f>'Main Input'!I26</f>
        <v>0</v>
      </c>
      <c r="J26" s="753">
        <f>'Main Input'!J26</f>
        <v>0</v>
      </c>
      <c r="K26" s="753" t="str">
        <f>'Main Input'!K26</f>
        <v>FJS</v>
      </c>
      <c r="L26" s="753" t="str">
        <f>'Main Input'!L26</f>
        <v>pTran</v>
      </c>
      <c r="M26" s="753">
        <f>'Main Input'!M26</f>
        <v>0</v>
      </c>
      <c r="N26" s="753">
        <f>'Main Input'!N26</f>
        <v>0</v>
      </c>
      <c r="O26" s="753" t="str">
        <f>'Main Input'!O26</f>
        <v>SPAIN</v>
      </c>
      <c r="P26" s="753">
        <f>'Main Input'!P26</f>
        <v>375.99</v>
      </c>
      <c r="Q26" s="753" t="str">
        <f>'Main Input'!Q26</f>
        <v>EUR</v>
      </c>
      <c r="R26" s="753" t="str">
        <f>'Main Input'!R26</f>
        <v>EMEA</v>
      </c>
      <c r="S26" s="753" t="str">
        <f>'Main Input'!S26</f>
        <v>Local</v>
      </c>
      <c r="T26" s="753">
        <f>'Main Input'!T26</f>
        <v>0</v>
      </c>
      <c r="U26" s="753">
        <f>'Main Input'!U26</f>
        <v>0</v>
      </c>
      <c r="V26" s="753" t="str">
        <f>'Main Input'!V26</f>
        <v>ZZZ</v>
      </c>
      <c r="W26" s="753">
        <f>'Main Input'!W26</f>
        <v>0</v>
      </c>
      <c r="X26" s="753">
        <f>'Main Input'!X26</f>
        <v>0</v>
      </c>
      <c r="Y26" s="753">
        <f>'Main Input'!Y26</f>
        <v>0</v>
      </c>
      <c r="Z26" s="753">
        <f>'Main Input'!Z26</f>
        <v>0</v>
      </c>
      <c r="AA26" s="753">
        <f>'Main Input'!AA26</f>
        <v>0</v>
      </c>
      <c r="AB26" s="763">
        <f>'Main Input'!AB26</f>
        <v>0</v>
      </c>
      <c r="AC26" s="763" t="str">
        <f>'Main Input'!AC26</f>
        <v>Incidents</v>
      </c>
      <c r="AD26" s="764">
        <f>'Main Input'!AD26</f>
        <v>112.5</v>
      </c>
      <c r="AE26" s="765">
        <f t="shared" ca="1" si="18"/>
        <v>54229.326923076929</v>
      </c>
      <c r="AF26" s="299">
        <f>(Conversion!AF26*f_ResVal)/f_GMMar</f>
        <v>9038.2211538461543</v>
      </c>
      <c r="AG26" s="300">
        <f ca="1">(Conversion!AG26*f_ResVal)/f_GMMar</f>
        <v>9038.2211538461543</v>
      </c>
      <c r="AH26" s="300">
        <f ca="1">(Conversion!AH26*f_ResVal)/f_GMMar</f>
        <v>9038.2211538461543</v>
      </c>
      <c r="AI26" s="300">
        <f ca="1">(Conversion!AI26*f_ResVal)/f_GMMar</f>
        <v>9038.2211538461543</v>
      </c>
      <c r="AJ26" s="300">
        <f ca="1">(Conversion!AJ26*f_ResVal)/f_GMMar</f>
        <v>9038.2211538461543</v>
      </c>
      <c r="AK26" s="300">
        <f ca="1">(Conversion!AK26*f_ResVal)/f_GMMar</f>
        <v>9038.2211538461543</v>
      </c>
      <c r="AL26" s="300">
        <f ca="1">(Conversion!AL26*f_ResVal)/f_GMMar</f>
        <v>0</v>
      </c>
      <c r="AM26" s="300">
        <f ca="1">(Conversion!AM26*f_ResVal)/f_GMMar</f>
        <v>0</v>
      </c>
      <c r="AN26" s="300">
        <f ca="1">(Conversion!AN26*f_ResVal)/f_GMMar</f>
        <v>0</v>
      </c>
      <c r="AO26" s="300">
        <f ca="1">(Conversion!AO26*f_ResVal)/f_GMMar</f>
        <v>0</v>
      </c>
      <c r="AP26" s="300">
        <f ca="1">(Conversion!AP26*f_ResVal)/f_GMMar</f>
        <v>0</v>
      </c>
      <c r="AQ26" s="300">
        <f ca="1">(Conversion!AQ26*f_ResVal)/f_GMMar</f>
        <v>0</v>
      </c>
      <c r="AR26" s="300">
        <f ca="1">(Conversion!AR26*f_ResVal)/f_GMMar</f>
        <v>0</v>
      </c>
      <c r="AS26" s="300">
        <f ca="1">(Conversion!AS26*f_ResVal)/f_GMMar</f>
        <v>0</v>
      </c>
      <c r="AT26" s="300">
        <f ca="1">(Conversion!AT26*f_ResVal)/f_GMMar</f>
        <v>0</v>
      </c>
      <c r="AU26" s="300">
        <f ca="1">(Conversion!AU26*f_ResVal)/f_GMMar</f>
        <v>0</v>
      </c>
      <c r="AV26" s="300">
        <f ca="1">(Conversion!AV26*f_ResVal)/f_GMMar</f>
        <v>0</v>
      </c>
      <c r="AW26" s="300">
        <f ca="1">(Conversion!AW26*f_ResVal)/f_GMMar</f>
        <v>0</v>
      </c>
      <c r="AX26" s="300">
        <f ca="1">(Conversion!AX26*f_ResVal)/f_GMMar</f>
        <v>0</v>
      </c>
      <c r="AY26" s="300">
        <f ca="1">(Conversion!AY26*f_ResVal)/f_GMMar</f>
        <v>0</v>
      </c>
      <c r="AZ26" s="300">
        <f ca="1">(Conversion!AZ26*f_ResVal)/f_GMMar</f>
        <v>0</v>
      </c>
      <c r="BA26" s="300">
        <f ca="1">(Conversion!BA26*f_ResVal)/f_GMMar</f>
        <v>0</v>
      </c>
      <c r="BB26" s="300">
        <f ca="1">(Conversion!BB26*f_ResVal)/f_GMMar</f>
        <v>0</v>
      </c>
      <c r="BC26" s="300">
        <f ca="1">(Conversion!BC26*f_ResVal)/f_GMMar</f>
        <v>0</v>
      </c>
      <c r="BD26" s="300">
        <f ca="1">(Conversion!BD26*f_ResVal)/f_GMMar</f>
        <v>0</v>
      </c>
      <c r="BE26" s="300">
        <f ca="1">(Conversion!BE26*f_ResVal)/f_GMMar</f>
        <v>0</v>
      </c>
      <c r="BF26" s="300">
        <f ca="1">(Conversion!BF26*f_ResVal)/f_GMMar</f>
        <v>0</v>
      </c>
      <c r="BG26" s="300">
        <f ca="1">(Conversion!BG26*f_ResVal)/f_GMMar</f>
        <v>0</v>
      </c>
      <c r="BH26" s="300">
        <f ca="1">(Conversion!BH26*f_ResVal)/f_GMMar</f>
        <v>0</v>
      </c>
      <c r="BI26" s="300">
        <f ca="1">(Conversion!BI26*f_ResVal)/f_GMMar</f>
        <v>0</v>
      </c>
      <c r="BJ26" s="300">
        <f ca="1">(Conversion!BJ26*f_ResVal)/f_GMMar</f>
        <v>0</v>
      </c>
      <c r="BK26" s="300">
        <f ca="1">(Conversion!BK26*f_ResVal)/f_GMMar</f>
        <v>0</v>
      </c>
      <c r="BL26" s="300">
        <f ca="1">(Conversion!BL26*f_ResVal)/f_GMMar</f>
        <v>0</v>
      </c>
      <c r="BM26" s="300">
        <f ca="1">(Conversion!BM26*f_ResVal)/f_GMMar</f>
        <v>0</v>
      </c>
      <c r="BN26" s="300">
        <f ca="1">(Conversion!BN26*f_ResVal)/f_GMMar</f>
        <v>0</v>
      </c>
      <c r="BO26" s="300">
        <f ca="1">(Conversion!BO26*f_ResVal)/f_GMMar</f>
        <v>0</v>
      </c>
      <c r="BP26" s="300">
        <f ca="1">(Conversion!BP26*f_ResVal)/f_GMMar</f>
        <v>0</v>
      </c>
      <c r="BQ26" s="300">
        <f ca="1">(Conversion!BQ26*f_ResVal)/f_GMMar</f>
        <v>0</v>
      </c>
      <c r="BR26" s="300">
        <f ca="1">(Conversion!BR26*f_ResVal)/f_GMMar</f>
        <v>0</v>
      </c>
      <c r="BS26" s="300">
        <f ca="1">(Conversion!BS26*f_ResVal)/f_GMMar</f>
        <v>0</v>
      </c>
      <c r="BT26" s="300">
        <f ca="1">(Conversion!BT26*f_ResVal)/f_GMMar</f>
        <v>0</v>
      </c>
      <c r="BU26" s="300">
        <f ca="1">(Conversion!BU26*f_ResVal)/f_GMMar</f>
        <v>0</v>
      </c>
      <c r="BV26" s="300">
        <f ca="1">(Conversion!BV26*f_ResVal)/f_GMMar</f>
        <v>0</v>
      </c>
      <c r="BW26" s="300">
        <f ca="1">(Conversion!BW26*f_ResVal)/f_GMMar</f>
        <v>0</v>
      </c>
      <c r="BX26" s="300">
        <f ca="1">(Conversion!BX26*f_ResVal)/f_GMMar</f>
        <v>0</v>
      </c>
      <c r="BY26" s="300">
        <f ca="1">(Conversion!BY26*f_ResVal)/f_GMMar</f>
        <v>0</v>
      </c>
      <c r="BZ26" s="300">
        <f ca="1">(Conversion!BZ26*f_ResVal)/f_GMMar</f>
        <v>0</v>
      </c>
      <c r="CA26" s="300">
        <f ca="1">(Conversion!CA26*f_ResVal)/f_GMMar</f>
        <v>0</v>
      </c>
      <c r="CB26" s="300">
        <f ca="1">(Conversion!CB26*f_ResVal)/f_GMMar</f>
        <v>0</v>
      </c>
      <c r="CC26" s="300">
        <f ca="1">(Conversion!CC26*f_ResVal)/f_GMMar</f>
        <v>0</v>
      </c>
      <c r="CD26" s="300">
        <f ca="1">(Conversion!CD26*f_ResVal)/f_GMMar</f>
        <v>0</v>
      </c>
      <c r="CE26" s="300">
        <f ca="1">(Conversion!CE26*f_ResVal)/f_GMMar</f>
        <v>0</v>
      </c>
      <c r="CF26" s="300">
        <f ca="1">(Conversion!CF26*f_ResVal)/f_GMMar</f>
        <v>0</v>
      </c>
      <c r="CG26" s="300">
        <f ca="1">(Conversion!CG26*f_ResVal)/f_GMMar</f>
        <v>0</v>
      </c>
      <c r="CH26" s="300">
        <f ca="1">(Conversion!CH26*f_ResVal)/f_GMMar</f>
        <v>0</v>
      </c>
      <c r="CI26" s="300">
        <f ca="1">(Conversion!CI26*f_ResVal)/f_GMMar</f>
        <v>0</v>
      </c>
      <c r="CJ26" s="300">
        <f ca="1">(Conversion!CJ26*f_ResVal)/f_GMMar</f>
        <v>0</v>
      </c>
      <c r="CK26" s="300">
        <f ca="1">(Conversion!CK26*f_ResVal)/f_GMMar</f>
        <v>0</v>
      </c>
      <c r="CL26" s="300">
        <f ca="1">(Conversion!CL26*f_ResVal)/f_GMMar</f>
        <v>0</v>
      </c>
      <c r="CM26" s="300">
        <f ca="1">(Conversion!CM26*f_ResVal)/f_GMMar</f>
        <v>0</v>
      </c>
      <c r="CN26" s="300">
        <f ca="1">(Conversion!CN26*f_ResVal)/f_GMMar</f>
        <v>0</v>
      </c>
      <c r="CO26" s="300">
        <f ca="1">(Conversion!CO26*f_ResVal)/f_GMMar</f>
        <v>0</v>
      </c>
      <c r="CP26" s="300">
        <f ca="1">(Conversion!CP26*f_ResVal)/f_GMMar</f>
        <v>0</v>
      </c>
      <c r="CQ26" s="300">
        <f ca="1">(Conversion!CQ26*f_ResVal)/f_GMMar</f>
        <v>0</v>
      </c>
      <c r="CR26" s="300">
        <f ca="1">(Conversion!CR26*f_ResVal)/f_GMMar</f>
        <v>0</v>
      </c>
      <c r="CS26" s="300">
        <f ca="1">(Conversion!CS26*f_ResVal)/f_GMMar</f>
        <v>0</v>
      </c>
      <c r="CT26" s="300">
        <f ca="1">(Conversion!CT26*f_ResVal)/f_GMMar</f>
        <v>0</v>
      </c>
      <c r="CU26" s="300">
        <f ca="1">(Conversion!CU26*f_ResVal)/f_GMMar</f>
        <v>0</v>
      </c>
      <c r="CV26" s="300">
        <f ca="1">(Conversion!CV26*f_ResVal)/f_GMMar</f>
        <v>0</v>
      </c>
      <c r="CW26" s="300">
        <f ca="1">(Conversion!CW26*f_ResVal)/f_GMMar</f>
        <v>0</v>
      </c>
      <c r="CX26" s="300">
        <f ca="1">(Conversion!CX26*f_ResVal)/f_GMMar</f>
        <v>0</v>
      </c>
      <c r="CY26" s="300">
        <f ca="1">(Conversion!CY26*f_ResVal)/f_GMMar</f>
        <v>0</v>
      </c>
      <c r="CZ26" s="300">
        <f ca="1">(Conversion!CZ26*f_ResVal)/f_GMMar</f>
        <v>0</v>
      </c>
      <c r="DA26" s="300">
        <f ca="1">(Conversion!DA26*f_ResVal)/f_GMMar</f>
        <v>0</v>
      </c>
      <c r="DB26" s="300">
        <f ca="1">(Conversion!DB26*f_ResVal)/f_GMMar</f>
        <v>0</v>
      </c>
      <c r="DC26" s="300">
        <f ca="1">(Conversion!DC26*f_ResVal)/f_GMMar</f>
        <v>0</v>
      </c>
      <c r="DD26" s="300">
        <f ca="1">(Conversion!DD26*f_ResVal)/f_GMMar</f>
        <v>0</v>
      </c>
      <c r="DE26" s="300">
        <f ca="1">(Conversion!DE26*f_ResVal)/f_GMMar</f>
        <v>0</v>
      </c>
      <c r="DF26" s="300">
        <f ca="1">(Conversion!DF26*f_ResVal)/f_GMMar</f>
        <v>0</v>
      </c>
      <c r="DG26" s="300">
        <f ca="1">(Conversion!DG26*f_ResVal)/f_GMMar</f>
        <v>0</v>
      </c>
      <c r="DH26" s="300">
        <f ca="1">(Conversion!DH26*f_ResVal)/f_GMMar</f>
        <v>0</v>
      </c>
      <c r="DI26" s="300">
        <f ca="1">(Conversion!DI26*f_ResVal)/f_GMMar</f>
        <v>0</v>
      </c>
      <c r="DJ26" s="300">
        <f ca="1">(Conversion!DJ26*f_ResVal)/f_GMMar</f>
        <v>0</v>
      </c>
      <c r="DK26" s="300">
        <f ca="1">(Conversion!DK26*f_ResVal)/f_GMMar</f>
        <v>0</v>
      </c>
      <c r="DL26" s="300">
        <f ca="1">(Conversion!DL26*f_ResVal)/f_GMMar</f>
        <v>0</v>
      </c>
      <c r="DM26" s="300">
        <f ca="1">(Conversion!DM26*f_ResVal)/f_GMMar</f>
        <v>0</v>
      </c>
      <c r="DN26" s="300">
        <f ca="1">(Conversion!DN26*f_ResVal)/f_GMMar</f>
        <v>0</v>
      </c>
      <c r="DO26" s="300">
        <f ca="1">(Conversion!DO26*f_ResVal)/f_GMMar</f>
        <v>0</v>
      </c>
      <c r="DP26" s="300">
        <f ca="1">(Conversion!DP26*f_ResVal)/f_GMMar</f>
        <v>0</v>
      </c>
      <c r="DQ26" s="300">
        <f ca="1">(Conversion!DQ26*f_ResVal)/f_GMMar</f>
        <v>0</v>
      </c>
      <c r="DR26" s="300">
        <f ca="1">(Conversion!DR26*f_ResVal)/f_GMMar</f>
        <v>0</v>
      </c>
      <c r="DS26" s="300">
        <f ca="1">(Conversion!DS26*f_ResVal)/f_GMMar</f>
        <v>0</v>
      </c>
      <c r="DT26" s="300">
        <f ca="1">(Conversion!DT26*f_ResVal)/f_GMMar</f>
        <v>0</v>
      </c>
      <c r="DU26" s="300">
        <f ca="1">(Conversion!DU26*f_ResVal)/f_GMMar</f>
        <v>0</v>
      </c>
      <c r="DV26" s="300">
        <f ca="1">(Conversion!DV26*f_ResVal)/f_GMMar</f>
        <v>0</v>
      </c>
      <c r="DW26" s="300">
        <f ca="1">(Conversion!DW26*f_ResVal)/f_GMMar</f>
        <v>0</v>
      </c>
      <c r="DX26" s="300">
        <f ca="1">(Conversion!DX26*f_ResVal)/f_GMMar</f>
        <v>0</v>
      </c>
      <c r="DY26" s="300">
        <f ca="1">(Conversion!DY26*f_ResVal)/f_GMMar</f>
        <v>0</v>
      </c>
      <c r="DZ26" s="300">
        <f ca="1">(Conversion!DZ26*f_ResVal)/f_GMMar</f>
        <v>0</v>
      </c>
      <c r="EA26" s="300">
        <f ca="1">(Conversion!EA26*f_ResVal)/f_GMMar</f>
        <v>0</v>
      </c>
      <c r="EB26" s="300">
        <f ca="1">(Conversion!EB26*f_ResVal)/f_GMMar</f>
        <v>0</v>
      </c>
      <c r="EC26" s="300">
        <f ca="1">(Conversion!EC26*f_ResVal)/f_GMMar</f>
        <v>0</v>
      </c>
      <c r="ED26" s="300">
        <f ca="1">(Conversion!ED26*f_ResVal)/f_GMMar</f>
        <v>0</v>
      </c>
      <c r="EE26" s="300">
        <f ca="1">(Conversion!EE26*f_ResVal)/f_GMMar</f>
        <v>0</v>
      </c>
      <c r="EF26" s="300">
        <f ca="1">(Conversion!EF26*f_ResVal)/f_GMMar</f>
        <v>0</v>
      </c>
      <c r="EG26" s="300">
        <f ca="1">(Conversion!EG26*f_ResVal)/f_GMMar</f>
        <v>0</v>
      </c>
      <c r="EH26" s="300">
        <f ca="1">(Conversion!EH26*f_ResVal)/f_GMMar</f>
        <v>0</v>
      </c>
      <c r="EI26" s="300">
        <f ca="1">(Conversion!EI26*f_ResVal)/f_GMMar</f>
        <v>0</v>
      </c>
      <c r="EJ26" s="300">
        <f ca="1">(Conversion!EJ26*f_ResVal)/f_GMMar</f>
        <v>0</v>
      </c>
      <c r="EK26" s="300">
        <f ca="1">(Conversion!EK26*f_ResVal)/f_GMMar</f>
        <v>0</v>
      </c>
      <c r="EL26" s="300">
        <f ca="1">(Conversion!EL26*f_ResVal)/f_GMMar</f>
        <v>0</v>
      </c>
      <c r="EM26" s="300">
        <f ca="1">(Conversion!EM26*f_ResVal)/f_GMMar</f>
        <v>0</v>
      </c>
      <c r="EN26" s="300">
        <f ca="1">(Conversion!EN26*f_ResVal)/f_GMMar</f>
        <v>0</v>
      </c>
      <c r="EO26" s="300">
        <f ca="1">(Conversion!EO26*f_ResVal)/f_GMMar</f>
        <v>0</v>
      </c>
      <c r="EP26" s="300">
        <f ca="1">(Conversion!EP26*f_ResVal)/f_GMMar</f>
        <v>0</v>
      </c>
      <c r="EQ26" s="300">
        <f ca="1">(Conversion!EQ26*f_ResVal)/f_GMMar</f>
        <v>0</v>
      </c>
      <c r="ER26" s="300">
        <f ca="1">(Conversion!ER26*f_ResVal)/f_GMMar</f>
        <v>0</v>
      </c>
      <c r="ES26" s="300">
        <f ca="1">(Conversion!ES26*f_ResVal)/f_GMMar</f>
        <v>0</v>
      </c>
      <c r="ET26" s="300">
        <f ca="1">(Conversion!ET26*f_ResVal)/f_GMMar</f>
        <v>0</v>
      </c>
      <c r="EU26" s="300">
        <f ca="1">(Conversion!EU26*f_ResVal)/f_GMMar</f>
        <v>0</v>
      </c>
      <c r="EV26" s="300">
        <f ca="1">(Conversion!EV26*f_ResVal)/f_GMMar</f>
        <v>0</v>
      </c>
      <c r="EW26" s="300">
        <f ca="1">(Conversion!EW26*f_ResVal)/f_GMMar</f>
        <v>0</v>
      </c>
      <c r="EX26" s="300">
        <f ca="1">(Conversion!EX26*f_ResVal)/f_GMMar</f>
        <v>0</v>
      </c>
      <c r="EY26" s="612"/>
      <c r="EZ26" s="757" t="str">
        <f>'Main Input'!EZ26</f>
        <v>RPI</v>
      </c>
      <c r="FA26" s="757" t="str">
        <f>'Main Input'!FA26</f>
        <v>N/A</v>
      </c>
      <c r="FB26" s="766">
        <f>'Main Input'!FB26</f>
        <v>0</v>
      </c>
      <c r="FC26" s="766" t="str">
        <f>'Main Input'!FC26</f>
        <v>IT Solutions</v>
      </c>
      <c r="FD26" s="766" t="str">
        <f>'Main Input'!FD26</f>
        <v>Managed Services</v>
      </c>
      <c r="FE26" s="757" t="str">
        <f>'Main Input'!FE26</f>
        <v>Opex</v>
      </c>
      <c r="FF26" s="757" t="str">
        <f>'Main Input'!FF26</f>
        <v>ContractAccrual</v>
      </c>
      <c r="FG26" s="757" t="str">
        <f>'Main Input'!FG26</f>
        <v>Expense</v>
      </c>
      <c r="FH26" s="767" t="str">
        <f>'Main Input'!FH26</f>
        <v>A</v>
      </c>
      <c r="FI26" s="768">
        <f>'Main Input'!FI26</f>
        <v>0.22</v>
      </c>
      <c r="FJ26" s="768">
        <f>'Main Input'!FJ26</f>
        <v>0</v>
      </c>
      <c r="FK26" s="612"/>
      <c r="FL26" s="531">
        <f t="shared" si="19"/>
        <v>0</v>
      </c>
      <c r="FM26" s="86"/>
      <c r="FN26" s="612"/>
    </row>
    <row r="27" spans="1:170" ht="12.75" customHeight="1">
      <c r="A27" s="750" t="str">
        <f>'Main Input'!A27</f>
        <v>MTB</v>
      </c>
      <c r="B27" s="762" t="str">
        <f>'Main Input'!B27</f>
        <v>Field Maintenance Service</v>
      </c>
      <c r="C27" s="762" t="str">
        <f>'Main Input'!C27</f>
        <v>Third Party</v>
      </c>
      <c r="D27" s="762" t="str">
        <f>'Main Input'!D27</f>
        <v>TRF</v>
      </c>
      <c r="E27" s="762" t="str">
        <f>'Main Input'!E27</f>
        <v>TRIOLE fS Project Manager - Transition</v>
      </c>
      <c r="F27" s="753" t="str">
        <f>'Main Input'!F27</f>
        <v>direct</v>
      </c>
      <c r="G27" s="753" t="str">
        <f>'Main Input'!G27</f>
        <v>Person</v>
      </c>
      <c r="H27" s="753">
        <f>'Main Input'!H27</f>
        <v>0</v>
      </c>
      <c r="I27" s="753">
        <f>'Main Input'!I27</f>
        <v>0</v>
      </c>
      <c r="J27" s="753">
        <f>'Main Input'!J27</f>
        <v>0</v>
      </c>
      <c r="K27" s="753" t="str">
        <f>'Main Input'!K27</f>
        <v>FJS</v>
      </c>
      <c r="L27" s="753" t="str">
        <f>'Main Input'!L27</f>
        <v>pTran</v>
      </c>
      <c r="M27" s="753">
        <f>'Main Input'!M27</f>
        <v>0</v>
      </c>
      <c r="N27" s="753">
        <f>'Main Input'!N27</f>
        <v>0</v>
      </c>
      <c r="O27" s="753" t="str">
        <f>'Main Input'!O27</f>
        <v>SPAIN</v>
      </c>
      <c r="P27" s="753">
        <f>'Main Input'!P27</f>
        <v>398</v>
      </c>
      <c r="Q27" s="753" t="str">
        <f>'Main Input'!Q27</f>
        <v>EUR</v>
      </c>
      <c r="R27" s="753" t="str">
        <f>'Main Input'!R27</f>
        <v>EMEA</v>
      </c>
      <c r="S27" s="753" t="str">
        <f>'Main Input'!S27</f>
        <v>Local</v>
      </c>
      <c r="T27" s="753">
        <f>'Main Input'!T27</f>
        <v>0</v>
      </c>
      <c r="U27" s="753">
        <f>'Main Input'!U27</f>
        <v>0</v>
      </c>
      <c r="V27" s="753" t="str">
        <f>'Main Input'!V27</f>
        <v>ZZZ</v>
      </c>
      <c r="W27" s="753">
        <f>'Main Input'!W27</f>
        <v>0</v>
      </c>
      <c r="X27" s="753">
        <f>'Main Input'!X27</f>
        <v>0</v>
      </c>
      <c r="Y27" s="753">
        <f>'Main Input'!Y27</f>
        <v>0</v>
      </c>
      <c r="Z27" s="753">
        <f>'Main Input'!Z27</f>
        <v>0</v>
      </c>
      <c r="AA27" s="753">
        <f>'Main Input'!AA27</f>
        <v>0</v>
      </c>
      <c r="AB27" s="763">
        <f>'Main Input'!AB27</f>
        <v>0</v>
      </c>
      <c r="AC27" s="763" t="str">
        <f>'Main Input'!AC27</f>
        <v>Days</v>
      </c>
      <c r="AD27" s="764">
        <f>'Main Input'!AD27</f>
        <v>54</v>
      </c>
      <c r="AE27" s="765">
        <f t="shared" ca="1" si="18"/>
        <v>27553.846153846156</v>
      </c>
      <c r="AF27" s="299">
        <f>(Conversion!AF27*f_ResVal)/f_GMMar</f>
        <v>0</v>
      </c>
      <c r="AG27" s="300">
        <f ca="1">(Conversion!AG27*f_ResVal)/f_GMMar</f>
        <v>0</v>
      </c>
      <c r="AH27" s="300">
        <f ca="1">(Conversion!AH27*f_ResVal)/f_GMMar</f>
        <v>0</v>
      </c>
      <c r="AI27" s="300">
        <f ca="1">(Conversion!AI27*f_ResVal)/f_GMMar</f>
        <v>9184.6153846153848</v>
      </c>
      <c r="AJ27" s="300">
        <f ca="1">(Conversion!AJ27*f_ResVal)/f_GMMar</f>
        <v>9184.6153846153848</v>
      </c>
      <c r="AK27" s="300">
        <f ca="1">(Conversion!AK27*f_ResVal)/f_GMMar</f>
        <v>9184.6153846153848</v>
      </c>
      <c r="AL27" s="300">
        <f ca="1">(Conversion!AL27*f_ResVal)/f_GMMar</f>
        <v>0</v>
      </c>
      <c r="AM27" s="300">
        <f ca="1">(Conversion!AM27*f_ResVal)/f_GMMar</f>
        <v>0</v>
      </c>
      <c r="AN27" s="300">
        <f ca="1">(Conversion!AN27*f_ResVal)/f_GMMar</f>
        <v>0</v>
      </c>
      <c r="AO27" s="300">
        <f ca="1">(Conversion!AO27*f_ResVal)/f_GMMar</f>
        <v>0</v>
      </c>
      <c r="AP27" s="300">
        <f ca="1">(Conversion!AP27*f_ResVal)/f_GMMar</f>
        <v>0</v>
      </c>
      <c r="AQ27" s="300">
        <f ca="1">(Conversion!AQ27*f_ResVal)/f_GMMar</f>
        <v>0</v>
      </c>
      <c r="AR27" s="300">
        <f ca="1">(Conversion!AR27*f_ResVal)/f_GMMar</f>
        <v>0</v>
      </c>
      <c r="AS27" s="300">
        <f ca="1">(Conversion!AS27*f_ResVal)/f_GMMar</f>
        <v>0</v>
      </c>
      <c r="AT27" s="300">
        <f ca="1">(Conversion!AT27*f_ResVal)/f_GMMar</f>
        <v>0</v>
      </c>
      <c r="AU27" s="300">
        <f ca="1">(Conversion!AU27*f_ResVal)/f_GMMar</f>
        <v>0</v>
      </c>
      <c r="AV27" s="300">
        <f ca="1">(Conversion!AV27*f_ResVal)/f_GMMar</f>
        <v>0</v>
      </c>
      <c r="AW27" s="300">
        <f ca="1">(Conversion!AW27*f_ResVal)/f_GMMar</f>
        <v>0</v>
      </c>
      <c r="AX27" s="300">
        <f ca="1">(Conversion!AX27*f_ResVal)/f_GMMar</f>
        <v>0</v>
      </c>
      <c r="AY27" s="300">
        <f ca="1">(Conversion!AY27*f_ResVal)/f_GMMar</f>
        <v>0</v>
      </c>
      <c r="AZ27" s="300">
        <f ca="1">(Conversion!AZ27*f_ResVal)/f_GMMar</f>
        <v>0</v>
      </c>
      <c r="BA27" s="300">
        <f ca="1">(Conversion!BA27*f_ResVal)/f_GMMar</f>
        <v>0</v>
      </c>
      <c r="BB27" s="300">
        <f ca="1">(Conversion!BB27*f_ResVal)/f_GMMar</f>
        <v>0</v>
      </c>
      <c r="BC27" s="300">
        <f ca="1">(Conversion!BC27*f_ResVal)/f_GMMar</f>
        <v>0</v>
      </c>
      <c r="BD27" s="300">
        <f ca="1">(Conversion!BD27*f_ResVal)/f_GMMar</f>
        <v>0</v>
      </c>
      <c r="BE27" s="300">
        <f ca="1">(Conversion!BE27*f_ResVal)/f_GMMar</f>
        <v>0</v>
      </c>
      <c r="BF27" s="300">
        <f ca="1">(Conversion!BF27*f_ResVal)/f_GMMar</f>
        <v>0</v>
      </c>
      <c r="BG27" s="300">
        <f ca="1">(Conversion!BG27*f_ResVal)/f_GMMar</f>
        <v>0</v>
      </c>
      <c r="BH27" s="300">
        <f ca="1">(Conversion!BH27*f_ResVal)/f_GMMar</f>
        <v>0</v>
      </c>
      <c r="BI27" s="300">
        <f ca="1">(Conversion!BI27*f_ResVal)/f_GMMar</f>
        <v>0</v>
      </c>
      <c r="BJ27" s="300">
        <f ca="1">(Conversion!BJ27*f_ResVal)/f_GMMar</f>
        <v>0</v>
      </c>
      <c r="BK27" s="300">
        <f ca="1">(Conversion!BK27*f_ResVal)/f_GMMar</f>
        <v>0</v>
      </c>
      <c r="BL27" s="300">
        <f ca="1">(Conversion!BL27*f_ResVal)/f_GMMar</f>
        <v>0</v>
      </c>
      <c r="BM27" s="300">
        <f ca="1">(Conversion!BM27*f_ResVal)/f_GMMar</f>
        <v>0</v>
      </c>
      <c r="BN27" s="300">
        <f ca="1">(Conversion!BN27*f_ResVal)/f_GMMar</f>
        <v>0</v>
      </c>
      <c r="BO27" s="300">
        <f ca="1">(Conversion!BO27*f_ResVal)/f_GMMar</f>
        <v>0</v>
      </c>
      <c r="BP27" s="300">
        <f ca="1">(Conversion!BP27*f_ResVal)/f_GMMar</f>
        <v>0</v>
      </c>
      <c r="BQ27" s="300">
        <f ca="1">(Conversion!BQ27*f_ResVal)/f_GMMar</f>
        <v>0</v>
      </c>
      <c r="BR27" s="300">
        <f ca="1">(Conversion!BR27*f_ResVal)/f_GMMar</f>
        <v>0</v>
      </c>
      <c r="BS27" s="300">
        <f ca="1">(Conversion!BS27*f_ResVal)/f_GMMar</f>
        <v>0</v>
      </c>
      <c r="BT27" s="300">
        <f ca="1">(Conversion!BT27*f_ResVal)/f_GMMar</f>
        <v>0</v>
      </c>
      <c r="BU27" s="300">
        <f ca="1">(Conversion!BU27*f_ResVal)/f_GMMar</f>
        <v>0</v>
      </c>
      <c r="BV27" s="300">
        <f ca="1">(Conversion!BV27*f_ResVal)/f_GMMar</f>
        <v>0</v>
      </c>
      <c r="BW27" s="300">
        <f ca="1">(Conversion!BW27*f_ResVal)/f_GMMar</f>
        <v>0</v>
      </c>
      <c r="BX27" s="300">
        <f ca="1">(Conversion!BX27*f_ResVal)/f_GMMar</f>
        <v>0</v>
      </c>
      <c r="BY27" s="300">
        <f ca="1">(Conversion!BY27*f_ResVal)/f_GMMar</f>
        <v>0</v>
      </c>
      <c r="BZ27" s="300">
        <f ca="1">(Conversion!BZ27*f_ResVal)/f_GMMar</f>
        <v>0</v>
      </c>
      <c r="CA27" s="300">
        <f ca="1">(Conversion!CA27*f_ResVal)/f_GMMar</f>
        <v>0</v>
      </c>
      <c r="CB27" s="300">
        <f ca="1">(Conversion!CB27*f_ResVal)/f_GMMar</f>
        <v>0</v>
      </c>
      <c r="CC27" s="300">
        <f ca="1">(Conversion!CC27*f_ResVal)/f_GMMar</f>
        <v>0</v>
      </c>
      <c r="CD27" s="300">
        <f ca="1">(Conversion!CD27*f_ResVal)/f_GMMar</f>
        <v>0</v>
      </c>
      <c r="CE27" s="300">
        <f ca="1">(Conversion!CE27*f_ResVal)/f_GMMar</f>
        <v>0</v>
      </c>
      <c r="CF27" s="300">
        <f ca="1">(Conversion!CF27*f_ResVal)/f_GMMar</f>
        <v>0</v>
      </c>
      <c r="CG27" s="300">
        <f ca="1">(Conversion!CG27*f_ResVal)/f_GMMar</f>
        <v>0</v>
      </c>
      <c r="CH27" s="300">
        <f ca="1">(Conversion!CH27*f_ResVal)/f_GMMar</f>
        <v>0</v>
      </c>
      <c r="CI27" s="300">
        <f ca="1">(Conversion!CI27*f_ResVal)/f_GMMar</f>
        <v>0</v>
      </c>
      <c r="CJ27" s="300">
        <f ca="1">(Conversion!CJ27*f_ResVal)/f_GMMar</f>
        <v>0</v>
      </c>
      <c r="CK27" s="300">
        <f ca="1">(Conversion!CK27*f_ResVal)/f_GMMar</f>
        <v>0</v>
      </c>
      <c r="CL27" s="300">
        <f ca="1">(Conversion!CL27*f_ResVal)/f_GMMar</f>
        <v>0</v>
      </c>
      <c r="CM27" s="300">
        <f ca="1">(Conversion!CM27*f_ResVal)/f_GMMar</f>
        <v>0</v>
      </c>
      <c r="CN27" s="300">
        <f ca="1">(Conversion!CN27*f_ResVal)/f_GMMar</f>
        <v>0</v>
      </c>
      <c r="CO27" s="300">
        <f ca="1">(Conversion!CO27*f_ResVal)/f_GMMar</f>
        <v>0</v>
      </c>
      <c r="CP27" s="300">
        <f ca="1">(Conversion!CP27*f_ResVal)/f_GMMar</f>
        <v>0</v>
      </c>
      <c r="CQ27" s="300">
        <f ca="1">(Conversion!CQ27*f_ResVal)/f_GMMar</f>
        <v>0</v>
      </c>
      <c r="CR27" s="300">
        <f ca="1">(Conversion!CR27*f_ResVal)/f_GMMar</f>
        <v>0</v>
      </c>
      <c r="CS27" s="300">
        <f ca="1">(Conversion!CS27*f_ResVal)/f_GMMar</f>
        <v>0</v>
      </c>
      <c r="CT27" s="300">
        <f ca="1">(Conversion!CT27*f_ResVal)/f_GMMar</f>
        <v>0</v>
      </c>
      <c r="CU27" s="300">
        <f ca="1">(Conversion!CU27*f_ResVal)/f_GMMar</f>
        <v>0</v>
      </c>
      <c r="CV27" s="300">
        <f ca="1">(Conversion!CV27*f_ResVal)/f_GMMar</f>
        <v>0</v>
      </c>
      <c r="CW27" s="300">
        <f ca="1">(Conversion!CW27*f_ResVal)/f_GMMar</f>
        <v>0</v>
      </c>
      <c r="CX27" s="300">
        <f ca="1">(Conversion!CX27*f_ResVal)/f_GMMar</f>
        <v>0</v>
      </c>
      <c r="CY27" s="300">
        <f ca="1">(Conversion!CY27*f_ResVal)/f_GMMar</f>
        <v>0</v>
      </c>
      <c r="CZ27" s="300">
        <f ca="1">(Conversion!CZ27*f_ResVal)/f_GMMar</f>
        <v>0</v>
      </c>
      <c r="DA27" s="300">
        <f ca="1">(Conversion!DA27*f_ResVal)/f_GMMar</f>
        <v>0</v>
      </c>
      <c r="DB27" s="300">
        <f ca="1">(Conversion!DB27*f_ResVal)/f_GMMar</f>
        <v>0</v>
      </c>
      <c r="DC27" s="300">
        <f ca="1">(Conversion!DC27*f_ResVal)/f_GMMar</f>
        <v>0</v>
      </c>
      <c r="DD27" s="300">
        <f ca="1">(Conversion!DD27*f_ResVal)/f_GMMar</f>
        <v>0</v>
      </c>
      <c r="DE27" s="300">
        <f ca="1">(Conversion!DE27*f_ResVal)/f_GMMar</f>
        <v>0</v>
      </c>
      <c r="DF27" s="300">
        <f ca="1">(Conversion!DF27*f_ResVal)/f_GMMar</f>
        <v>0</v>
      </c>
      <c r="DG27" s="300">
        <f ca="1">(Conversion!DG27*f_ResVal)/f_GMMar</f>
        <v>0</v>
      </c>
      <c r="DH27" s="300">
        <f ca="1">(Conversion!DH27*f_ResVal)/f_GMMar</f>
        <v>0</v>
      </c>
      <c r="DI27" s="300">
        <f ca="1">(Conversion!DI27*f_ResVal)/f_GMMar</f>
        <v>0</v>
      </c>
      <c r="DJ27" s="300">
        <f ca="1">(Conversion!DJ27*f_ResVal)/f_GMMar</f>
        <v>0</v>
      </c>
      <c r="DK27" s="300">
        <f ca="1">(Conversion!DK27*f_ResVal)/f_GMMar</f>
        <v>0</v>
      </c>
      <c r="DL27" s="300">
        <f ca="1">(Conversion!DL27*f_ResVal)/f_GMMar</f>
        <v>0</v>
      </c>
      <c r="DM27" s="300">
        <f ca="1">(Conversion!DM27*f_ResVal)/f_GMMar</f>
        <v>0</v>
      </c>
      <c r="DN27" s="300">
        <f ca="1">(Conversion!DN27*f_ResVal)/f_GMMar</f>
        <v>0</v>
      </c>
      <c r="DO27" s="300">
        <f ca="1">(Conversion!DO27*f_ResVal)/f_GMMar</f>
        <v>0</v>
      </c>
      <c r="DP27" s="300">
        <f ca="1">(Conversion!DP27*f_ResVal)/f_GMMar</f>
        <v>0</v>
      </c>
      <c r="DQ27" s="300">
        <f ca="1">(Conversion!DQ27*f_ResVal)/f_GMMar</f>
        <v>0</v>
      </c>
      <c r="DR27" s="300">
        <f ca="1">(Conversion!DR27*f_ResVal)/f_GMMar</f>
        <v>0</v>
      </c>
      <c r="DS27" s="300">
        <f ca="1">(Conversion!DS27*f_ResVal)/f_GMMar</f>
        <v>0</v>
      </c>
      <c r="DT27" s="300">
        <f ca="1">(Conversion!DT27*f_ResVal)/f_GMMar</f>
        <v>0</v>
      </c>
      <c r="DU27" s="300">
        <f ca="1">(Conversion!DU27*f_ResVal)/f_GMMar</f>
        <v>0</v>
      </c>
      <c r="DV27" s="300">
        <f ca="1">(Conversion!DV27*f_ResVal)/f_GMMar</f>
        <v>0</v>
      </c>
      <c r="DW27" s="300">
        <f ca="1">(Conversion!DW27*f_ResVal)/f_GMMar</f>
        <v>0</v>
      </c>
      <c r="DX27" s="300">
        <f ca="1">(Conversion!DX27*f_ResVal)/f_GMMar</f>
        <v>0</v>
      </c>
      <c r="DY27" s="300">
        <f ca="1">(Conversion!DY27*f_ResVal)/f_GMMar</f>
        <v>0</v>
      </c>
      <c r="DZ27" s="300">
        <f ca="1">(Conversion!DZ27*f_ResVal)/f_GMMar</f>
        <v>0</v>
      </c>
      <c r="EA27" s="300">
        <f ca="1">(Conversion!EA27*f_ResVal)/f_GMMar</f>
        <v>0</v>
      </c>
      <c r="EB27" s="300">
        <f ca="1">(Conversion!EB27*f_ResVal)/f_GMMar</f>
        <v>0</v>
      </c>
      <c r="EC27" s="300">
        <f ca="1">(Conversion!EC27*f_ResVal)/f_GMMar</f>
        <v>0</v>
      </c>
      <c r="ED27" s="300">
        <f ca="1">(Conversion!ED27*f_ResVal)/f_GMMar</f>
        <v>0</v>
      </c>
      <c r="EE27" s="300">
        <f ca="1">(Conversion!EE27*f_ResVal)/f_GMMar</f>
        <v>0</v>
      </c>
      <c r="EF27" s="300">
        <f ca="1">(Conversion!EF27*f_ResVal)/f_GMMar</f>
        <v>0</v>
      </c>
      <c r="EG27" s="300">
        <f ca="1">(Conversion!EG27*f_ResVal)/f_GMMar</f>
        <v>0</v>
      </c>
      <c r="EH27" s="300">
        <f ca="1">(Conversion!EH27*f_ResVal)/f_GMMar</f>
        <v>0</v>
      </c>
      <c r="EI27" s="300">
        <f ca="1">(Conversion!EI27*f_ResVal)/f_GMMar</f>
        <v>0</v>
      </c>
      <c r="EJ27" s="300">
        <f ca="1">(Conversion!EJ27*f_ResVal)/f_GMMar</f>
        <v>0</v>
      </c>
      <c r="EK27" s="300">
        <f ca="1">(Conversion!EK27*f_ResVal)/f_GMMar</f>
        <v>0</v>
      </c>
      <c r="EL27" s="300">
        <f ca="1">(Conversion!EL27*f_ResVal)/f_GMMar</f>
        <v>0</v>
      </c>
      <c r="EM27" s="300">
        <f ca="1">(Conversion!EM27*f_ResVal)/f_GMMar</f>
        <v>0</v>
      </c>
      <c r="EN27" s="300">
        <f ca="1">(Conversion!EN27*f_ResVal)/f_GMMar</f>
        <v>0</v>
      </c>
      <c r="EO27" s="300">
        <f ca="1">(Conversion!EO27*f_ResVal)/f_GMMar</f>
        <v>0</v>
      </c>
      <c r="EP27" s="300">
        <f ca="1">(Conversion!EP27*f_ResVal)/f_GMMar</f>
        <v>0</v>
      </c>
      <c r="EQ27" s="300">
        <f ca="1">(Conversion!EQ27*f_ResVal)/f_GMMar</f>
        <v>0</v>
      </c>
      <c r="ER27" s="300">
        <f ca="1">(Conversion!ER27*f_ResVal)/f_GMMar</f>
        <v>0</v>
      </c>
      <c r="ES27" s="300">
        <f ca="1">(Conversion!ES27*f_ResVal)/f_GMMar</f>
        <v>0</v>
      </c>
      <c r="ET27" s="300">
        <f ca="1">(Conversion!ET27*f_ResVal)/f_GMMar</f>
        <v>0</v>
      </c>
      <c r="EU27" s="300">
        <f ca="1">(Conversion!EU27*f_ResVal)/f_GMMar</f>
        <v>0</v>
      </c>
      <c r="EV27" s="300">
        <f ca="1">(Conversion!EV27*f_ResVal)/f_GMMar</f>
        <v>0</v>
      </c>
      <c r="EW27" s="300">
        <f ca="1">(Conversion!EW27*f_ResVal)/f_GMMar</f>
        <v>0</v>
      </c>
      <c r="EX27" s="300">
        <f ca="1">(Conversion!EX27*f_ResVal)/f_GMMar</f>
        <v>0</v>
      </c>
      <c r="EY27" s="612"/>
      <c r="EZ27" s="757" t="str">
        <f>'Main Input'!EZ27</f>
        <v>RPI</v>
      </c>
      <c r="FA27" s="757" t="str">
        <f>'Main Input'!FA27</f>
        <v>N/A</v>
      </c>
      <c r="FB27" s="766">
        <f>'Main Input'!FB27</f>
        <v>0</v>
      </c>
      <c r="FC27" s="766" t="str">
        <f>'Main Input'!FC27</f>
        <v>IT Solutions</v>
      </c>
      <c r="FD27" s="766" t="str">
        <f>'Main Input'!FD27</f>
        <v>Managed Services</v>
      </c>
      <c r="FE27" s="757" t="str">
        <f>'Main Input'!FE27</f>
        <v>Opex</v>
      </c>
      <c r="FF27" s="757" t="str">
        <f>'Main Input'!FF27</f>
        <v>ContractAccrual</v>
      </c>
      <c r="FG27" s="757" t="str">
        <f>'Main Input'!FG27</f>
        <v>Expense</v>
      </c>
      <c r="FH27" s="767" t="str">
        <f>'Main Input'!FH27</f>
        <v>A</v>
      </c>
      <c r="FI27" s="768">
        <f>'Main Input'!FI27</f>
        <v>0.22</v>
      </c>
      <c r="FJ27" s="768">
        <f>'Main Input'!FJ27</f>
        <v>0</v>
      </c>
      <c r="FK27" s="612"/>
      <c r="FL27" s="531">
        <f t="shared" si="19"/>
        <v>0</v>
      </c>
      <c r="FM27" s="86"/>
      <c r="FN27" s="612"/>
    </row>
    <row r="28" spans="1:170" ht="12.75" customHeight="1">
      <c r="A28" s="750" t="str">
        <f>'Main Input'!A28</f>
        <v>MTB</v>
      </c>
      <c r="B28" s="762" t="str">
        <f>'Main Input'!B28</f>
        <v>Field Maintenance Service</v>
      </c>
      <c r="C28" s="762" t="str">
        <f>'Main Input'!C28</f>
        <v>Third Party</v>
      </c>
      <c r="D28" s="762" t="str">
        <f>'Main Input'!D28</f>
        <v>TRF</v>
      </c>
      <c r="E28" s="762">
        <f>'Main Input'!E28</f>
        <v>0</v>
      </c>
      <c r="F28" s="753" t="str">
        <f>'Main Input'!F28</f>
        <v>direct</v>
      </c>
      <c r="G28" s="753" t="str">
        <f>'Main Input'!G28</f>
        <v>Person</v>
      </c>
      <c r="H28" s="753">
        <f>'Main Input'!H28</f>
        <v>0</v>
      </c>
      <c r="I28" s="753">
        <f>'Main Input'!I28</f>
        <v>0</v>
      </c>
      <c r="J28" s="753">
        <f>'Main Input'!J28</f>
        <v>0</v>
      </c>
      <c r="K28" s="753" t="str">
        <f>'Main Input'!K28</f>
        <v>FJS</v>
      </c>
      <c r="L28" s="753" t="str">
        <f>'Main Input'!L28</f>
        <v>pTran</v>
      </c>
      <c r="M28" s="753">
        <f>'Main Input'!M28</f>
        <v>0</v>
      </c>
      <c r="N28" s="753">
        <f>'Main Input'!N28</f>
        <v>0</v>
      </c>
      <c r="O28" s="753" t="str">
        <f>'Main Input'!O28</f>
        <v>SPAIN</v>
      </c>
      <c r="P28" s="753">
        <f>'Main Input'!P28</f>
        <v>398</v>
      </c>
      <c r="Q28" s="753" t="str">
        <f>'Main Input'!Q28</f>
        <v>EUR</v>
      </c>
      <c r="R28" s="753" t="str">
        <f>'Main Input'!R28</f>
        <v>EMEA</v>
      </c>
      <c r="S28" s="753" t="str">
        <f>'Main Input'!S28</f>
        <v>Local</v>
      </c>
      <c r="T28" s="753">
        <f>'Main Input'!T28</f>
        <v>0</v>
      </c>
      <c r="U28" s="753">
        <f>'Main Input'!U28</f>
        <v>0</v>
      </c>
      <c r="V28" s="753" t="str">
        <f>'Main Input'!V28</f>
        <v>ZZZ</v>
      </c>
      <c r="W28" s="753">
        <f>'Main Input'!W28</f>
        <v>0</v>
      </c>
      <c r="X28" s="753">
        <f>'Main Input'!X28</f>
        <v>0</v>
      </c>
      <c r="Y28" s="753">
        <f>'Main Input'!Y28</f>
        <v>0</v>
      </c>
      <c r="Z28" s="753">
        <f>'Main Input'!Z28</f>
        <v>0</v>
      </c>
      <c r="AA28" s="753">
        <f>'Main Input'!AA28</f>
        <v>0</v>
      </c>
      <c r="AB28" s="763">
        <f>'Main Input'!AB28</f>
        <v>0</v>
      </c>
      <c r="AC28" s="763" t="str">
        <f>'Main Input'!AC28</f>
        <v>Days</v>
      </c>
      <c r="AD28" s="764">
        <f>'Main Input'!AD28</f>
        <v>54</v>
      </c>
      <c r="AE28" s="765">
        <f t="shared" ca="1" si="18"/>
        <v>27553.846153846156</v>
      </c>
      <c r="AF28" s="299">
        <f>(Conversion!AF28*f_ResVal)/f_GMMar</f>
        <v>0</v>
      </c>
      <c r="AG28" s="300">
        <f ca="1">(Conversion!AG28*f_ResVal)/f_GMMar</f>
        <v>0</v>
      </c>
      <c r="AH28" s="300">
        <f ca="1">(Conversion!AH28*f_ResVal)/f_GMMar</f>
        <v>0</v>
      </c>
      <c r="AI28" s="300">
        <f ca="1">(Conversion!AI28*f_ResVal)/f_GMMar</f>
        <v>9184.6153846153848</v>
      </c>
      <c r="AJ28" s="300">
        <f ca="1">(Conversion!AJ28*f_ResVal)/f_GMMar</f>
        <v>9184.6153846153848</v>
      </c>
      <c r="AK28" s="300">
        <f ca="1">(Conversion!AK28*f_ResVal)/f_GMMar</f>
        <v>9184.6153846153848</v>
      </c>
      <c r="AL28" s="300">
        <f ca="1">(Conversion!AL28*f_ResVal)/f_GMMar</f>
        <v>0</v>
      </c>
      <c r="AM28" s="300">
        <f ca="1">(Conversion!AM28*f_ResVal)/f_GMMar</f>
        <v>0</v>
      </c>
      <c r="AN28" s="300">
        <f ca="1">(Conversion!AN28*f_ResVal)/f_GMMar</f>
        <v>0</v>
      </c>
      <c r="AO28" s="300">
        <f ca="1">(Conversion!AO28*f_ResVal)/f_GMMar</f>
        <v>0</v>
      </c>
      <c r="AP28" s="300">
        <f ca="1">(Conversion!AP28*f_ResVal)/f_GMMar</f>
        <v>0</v>
      </c>
      <c r="AQ28" s="300">
        <f ca="1">(Conversion!AQ28*f_ResVal)/f_GMMar</f>
        <v>0</v>
      </c>
      <c r="AR28" s="300">
        <f ca="1">(Conversion!AR28*f_ResVal)/f_GMMar</f>
        <v>0</v>
      </c>
      <c r="AS28" s="300">
        <f ca="1">(Conversion!AS28*f_ResVal)/f_GMMar</f>
        <v>0</v>
      </c>
      <c r="AT28" s="300">
        <f ca="1">(Conversion!AT28*f_ResVal)/f_GMMar</f>
        <v>0</v>
      </c>
      <c r="AU28" s="300">
        <f ca="1">(Conversion!AU28*f_ResVal)/f_GMMar</f>
        <v>0</v>
      </c>
      <c r="AV28" s="300">
        <f ca="1">(Conversion!AV28*f_ResVal)/f_GMMar</f>
        <v>0</v>
      </c>
      <c r="AW28" s="300">
        <f ca="1">(Conversion!AW28*f_ResVal)/f_GMMar</f>
        <v>0</v>
      </c>
      <c r="AX28" s="300">
        <f ca="1">(Conversion!AX28*f_ResVal)/f_GMMar</f>
        <v>0</v>
      </c>
      <c r="AY28" s="300">
        <f ca="1">(Conversion!AY28*f_ResVal)/f_GMMar</f>
        <v>0</v>
      </c>
      <c r="AZ28" s="300">
        <f ca="1">(Conversion!AZ28*f_ResVal)/f_GMMar</f>
        <v>0</v>
      </c>
      <c r="BA28" s="300">
        <f ca="1">(Conversion!BA28*f_ResVal)/f_GMMar</f>
        <v>0</v>
      </c>
      <c r="BB28" s="300">
        <f ca="1">(Conversion!BB28*f_ResVal)/f_GMMar</f>
        <v>0</v>
      </c>
      <c r="BC28" s="300">
        <f ca="1">(Conversion!BC28*f_ResVal)/f_GMMar</f>
        <v>0</v>
      </c>
      <c r="BD28" s="300">
        <f ca="1">(Conversion!BD28*f_ResVal)/f_GMMar</f>
        <v>0</v>
      </c>
      <c r="BE28" s="300">
        <f ca="1">(Conversion!BE28*f_ResVal)/f_GMMar</f>
        <v>0</v>
      </c>
      <c r="BF28" s="300">
        <f ca="1">(Conversion!BF28*f_ResVal)/f_GMMar</f>
        <v>0</v>
      </c>
      <c r="BG28" s="300">
        <f ca="1">(Conversion!BG28*f_ResVal)/f_GMMar</f>
        <v>0</v>
      </c>
      <c r="BH28" s="300">
        <f ca="1">(Conversion!BH28*f_ResVal)/f_GMMar</f>
        <v>0</v>
      </c>
      <c r="BI28" s="300">
        <f ca="1">(Conversion!BI28*f_ResVal)/f_GMMar</f>
        <v>0</v>
      </c>
      <c r="BJ28" s="300">
        <f ca="1">(Conversion!BJ28*f_ResVal)/f_GMMar</f>
        <v>0</v>
      </c>
      <c r="BK28" s="300">
        <f ca="1">(Conversion!BK28*f_ResVal)/f_GMMar</f>
        <v>0</v>
      </c>
      <c r="BL28" s="300">
        <f ca="1">(Conversion!BL28*f_ResVal)/f_GMMar</f>
        <v>0</v>
      </c>
      <c r="BM28" s="300">
        <f ca="1">(Conversion!BM28*f_ResVal)/f_GMMar</f>
        <v>0</v>
      </c>
      <c r="BN28" s="300">
        <f ca="1">(Conversion!BN28*f_ResVal)/f_GMMar</f>
        <v>0</v>
      </c>
      <c r="BO28" s="300">
        <f ca="1">(Conversion!BO28*f_ResVal)/f_GMMar</f>
        <v>0</v>
      </c>
      <c r="BP28" s="300">
        <f ca="1">(Conversion!BP28*f_ResVal)/f_GMMar</f>
        <v>0</v>
      </c>
      <c r="BQ28" s="300">
        <f ca="1">(Conversion!BQ28*f_ResVal)/f_GMMar</f>
        <v>0</v>
      </c>
      <c r="BR28" s="300">
        <f ca="1">(Conversion!BR28*f_ResVal)/f_GMMar</f>
        <v>0</v>
      </c>
      <c r="BS28" s="300">
        <f ca="1">(Conversion!BS28*f_ResVal)/f_GMMar</f>
        <v>0</v>
      </c>
      <c r="BT28" s="300">
        <f ca="1">(Conversion!BT28*f_ResVal)/f_GMMar</f>
        <v>0</v>
      </c>
      <c r="BU28" s="300">
        <f ca="1">(Conversion!BU28*f_ResVal)/f_GMMar</f>
        <v>0</v>
      </c>
      <c r="BV28" s="300">
        <f ca="1">(Conversion!BV28*f_ResVal)/f_GMMar</f>
        <v>0</v>
      </c>
      <c r="BW28" s="300">
        <f ca="1">(Conversion!BW28*f_ResVal)/f_GMMar</f>
        <v>0</v>
      </c>
      <c r="BX28" s="300">
        <f ca="1">(Conversion!BX28*f_ResVal)/f_GMMar</f>
        <v>0</v>
      </c>
      <c r="BY28" s="300">
        <f ca="1">(Conversion!BY28*f_ResVal)/f_GMMar</f>
        <v>0</v>
      </c>
      <c r="BZ28" s="300">
        <f ca="1">(Conversion!BZ28*f_ResVal)/f_GMMar</f>
        <v>0</v>
      </c>
      <c r="CA28" s="300">
        <f ca="1">(Conversion!CA28*f_ResVal)/f_GMMar</f>
        <v>0</v>
      </c>
      <c r="CB28" s="300">
        <f ca="1">(Conversion!CB28*f_ResVal)/f_GMMar</f>
        <v>0</v>
      </c>
      <c r="CC28" s="300">
        <f ca="1">(Conversion!CC28*f_ResVal)/f_GMMar</f>
        <v>0</v>
      </c>
      <c r="CD28" s="300">
        <f ca="1">(Conversion!CD28*f_ResVal)/f_GMMar</f>
        <v>0</v>
      </c>
      <c r="CE28" s="300">
        <f ca="1">(Conversion!CE28*f_ResVal)/f_GMMar</f>
        <v>0</v>
      </c>
      <c r="CF28" s="300">
        <f ca="1">(Conversion!CF28*f_ResVal)/f_GMMar</f>
        <v>0</v>
      </c>
      <c r="CG28" s="300">
        <f ca="1">(Conversion!CG28*f_ResVal)/f_GMMar</f>
        <v>0</v>
      </c>
      <c r="CH28" s="300">
        <f ca="1">(Conversion!CH28*f_ResVal)/f_GMMar</f>
        <v>0</v>
      </c>
      <c r="CI28" s="300">
        <f ca="1">(Conversion!CI28*f_ResVal)/f_GMMar</f>
        <v>0</v>
      </c>
      <c r="CJ28" s="300">
        <f ca="1">(Conversion!CJ28*f_ResVal)/f_GMMar</f>
        <v>0</v>
      </c>
      <c r="CK28" s="300">
        <f ca="1">(Conversion!CK28*f_ResVal)/f_GMMar</f>
        <v>0</v>
      </c>
      <c r="CL28" s="300">
        <f ca="1">(Conversion!CL28*f_ResVal)/f_GMMar</f>
        <v>0</v>
      </c>
      <c r="CM28" s="300">
        <f ca="1">(Conversion!CM28*f_ResVal)/f_GMMar</f>
        <v>0</v>
      </c>
      <c r="CN28" s="300">
        <f ca="1">(Conversion!CN28*f_ResVal)/f_GMMar</f>
        <v>0</v>
      </c>
      <c r="CO28" s="300">
        <f ca="1">(Conversion!CO28*f_ResVal)/f_GMMar</f>
        <v>0</v>
      </c>
      <c r="CP28" s="300">
        <f ca="1">(Conversion!CP28*f_ResVal)/f_GMMar</f>
        <v>0</v>
      </c>
      <c r="CQ28" s="300">
        <f ca="1">(Conversion!CQ28*f_ResVal)/f_GMMar</f>
        <v>0</v>
      </c>
      <c r="CR28" s="300">
        <f ca="1">(Conversion!CR28*f_ResVal)/f_GMMar</f>
        <v>0</v>
      </c>
      <c r="CS28" s="300">
        <f ca="1">(Conversion!CS28*f_ResVal)/f_GMMar</f>
        <v>0</v>
      </c>
      <c r="CT28" s="300">
        <f ca="1">(Conversion!CT28*f_ResVal)/f_GMMar</f>
        <v>0</v>
      </c>
      <c r="CU28" s="300">
        <f ca="1">(Conversion!CU28*f_ResVal)/f_GMMar</f>
        <v>0</v>
      </c>
      <c r="CV28" s="300">
        <f ca="1">(Conversion!CV28*f_ResVal)/f_GMMar</f>
        <v>0</v>
      </c>
      <c r="CW28" s="300">
        <f ca="1">(Conversion!CW28*f_ResVal)/f_GMMar</f>
        <v>0</v>
      </c>
      <c r="CX28" s="300">
        <f ca="1">(Conversion!CX28*f_ResVal)/f_GMMar</f>
        <v>0</v>
      </c>
      <c r="CY28" s="300">
        <f ca="1">(Conversion!CY28*f_ResVal)/f_GMMar</f>
        <v>0</v>
      </c>
      <c r="CZ28" s="300">
        <f ca="1">(Conversion!CZ28*f_ResVal)/f_GMMar</f>
        <v>0</v>
      </c>
      <c r="DA28" s="300">
        <f ca="1">(Conversion!DA28*f_ResVal)/f_GMMar</f>
        <v>0</v>
      </c>
      <c r="DB28" s="300">
        <f ca="1">(Conversion!DB28*f_ResVal)/f_GMMar</f>
        <v>0</v>
      </c>
      <c r="DC28" s="300">
        <f ca="1">(Conversion!DC28*f_ResVal)/f_GMMar</f>
        <v>0</v>
      </c>
      <c r="DD28" s="300">
        <f ca="1">(Conversion!DD28*f_ResVal)/f_GMMar</f>
        <v>0</v>
      </c>
      <c r="DE28" s="300">
        <f ca="1">(Conversion!DE28*f_ResVal)/f_GMMar</f>
        <v>0</v>
      </c>
      <c r="DF28" s="300">
        <f ca="1">(Conversion!DF28*f_ResVal)/f_GMMar</f>
        <v>0</v>
      </c>
      <c r="DG28" s="300">
        <f ca="1">(Conversion!DG28*f_ResVal)/f_GMMar</f>
        <v>0</v>
      </c>
      <c r="DH28" s="300">
        <f ca="1">(Conversion!DH28*f_ResVal)/f_GMMar</f>
        <v>0</v>
      </c>
      <c r="DI28" s="300">
        <f ca="1">(Conversion!DI28*f_ResVal)/f_GMMar</f>
        <v>0</v>
      </c>
      <c r="DJ28" s="300">
        <f ca="1">(Conversion!DJ28*f_ResVal)/f_GMMar</f>
        <v>0</v>
      </c>
      <c r="DK28" s="300">
        <f ca="1">(Conversion!DK28*f_ResVal)/f_GMMar</f>
        <v>0</v>
      </c>
      <c r="DL28" s="300">
        <f ca="1">(Conversion!DL28*f_ResVal)/f_GMMar</f>
        <v>0</v>
      </c>
      <c r="DM28" s="300">
        <f ca="1">(Conversion!DM28*f_ResVal)/f_GMMar</f>
        <v>0</v>
      </c>
      <c r="DN28" s="300">
        <f ca="1">(Conversion!DN28*f_ResVal)/f_GMMar</f>
        <v>0</v>
      </c>
      <c r="DO28" s="300">
        <f ca="1">(Conversion!DO28*f_ResVal)/f_GMMar</f>
        <v>0</v>
      </c>
      <c r="DP28" s="300">
        <f ca="1">(Conversion!DP28*f_ResVal)/f_GMMar</f>
        <v>0</v>
      </c>
      <c r="DQ28" s="300">
        <f ca="1">(Conversion!DQ28*f_ResVal)/f_GMMar</f>
        <v>0</v>
      </c>
      <c r="DR28" s="300">
        <f ca="1">(Conversion!DR28*f_ResVal)/f_GMMar</f>
        <v>0</v>
      </c>
      <c r="DS28" s="300">
        <f ca="1">(Conversion!DS28*f_ResVal)/f_GMMar</f>
        <v>0</v>
      </c>
      <c r="DT28" s="300">
        <f ca="1">(Conversion!DT28*f_ResVal)/f_GMMar</f>
        <v>0</v>
      </c>
      <c r="DU28" s="300">
        <f ca="1">(Conversion!DU28*f_ResVal)/f_GMMar</f>
        <v>0</v>
      </c>
      <c r="DV28" s="300">
        <f ca="1">(Conversion!DV28*f_ResVal)/f_GMMar</f>
        <v>0</v>
      </c>
      <c r="DW28" s="300">
        <f ca="1">(Conversion!DW28*f_ResVal)/f_GMMar</f>
        <v>0</v>
      </c>
      <c r="DX28" s="300">
        <f ca="1">(Conversion!DX28*f_ResVal)/f_GMMar</f>
        <v>0</v>
      </c>
      <c r="DY28" s="300">
        <f ca="1">(Conversion!DY28*f_ResVal)/f_GMMar</f>
        <v>0</v>
      </c>
      <c r="DZ28" s="300">
        <f ca="1">(Conversion!DZ28*f_ResVal)/f_GMMar</f>
        <v>0</v>
      </c>
      <c r="EA28" s="300">
        <f ca="1">(Conversion!EA28*f_ResVal)/f_GMMar</f>
        <v>0</v>
      </c>
      <c r="EB28" s="300">
        <f ca="1">(Conversion!EB28*f_ResVal)/f_GMMar</f>
        <v>0</v>
      </c>
      <c r="EC28" s="300">
        <f ca="1">(Conversion!EC28*f_ResVal)/f_GMMar</f>
        <v>0</v>
      </c>
      <c r="ED28" s="300">
        <f ca="1">(Conversion!ED28*f_ResVal)/f_GMMar</f>
        <v>0</v>
      </c>
      <c r="EE28" s="300">
        <f ca="1">(Conversion!EE28*f_ResVal)/f_GMMar</f>
        <v>0</v>
      </c>
      <c r="EF28" s="300">
        <f ca="1">(Conversion!EF28*f_ResVal)/f_GMMar</f>
        <v>0</v>
      </c>
      <c r="EG28" s="300">
        <f ca="1">(Conversion!EG28*f_ResVal)/f_GMMar</f>
        <v>0</v>
      </c>
      <c r="EH28" s="300">
        <f ca="1">(Conversion!EH28*f_ResVal)/f_GMMar</f>
        <v>0</v>
      </c>
      <c r="EI28" s="300">
        <f ca="1">(Conversion!EI28*f_ResVal)/f_GMMar</f>
        <v>0</v>
      </c>
      <c r="EJ28" s="300">
        <f ca="1">(Conversion!EJ28*f_ResVal)/f_GMMar</f>
        <v>0</v>
      </c>
      <c r="EK28" s="300">
        <f ca="1">(Conversion!EK28*f_ResVal)/f_GMMar</f>
        <v>0</v>
      </c>
      <c r="EL28" s="300">
        <f ca="1">(Conversion!EL28*f_ResVal)/f_GMMar</f>
        <v>0</v>
      </c>
      <c r="EM28" s="300">
        <f ca="1">(Conversion!EM28*f_ResVal)/f_GMMar</f>
        <v>0</v>
      </c>
      <c r="EN28" s="300">
        <f ca="1">(Conversion!EN28*f_ResVal)/f_GMMar</f>
        <v>0</v>
      </c>
      <c r="EO28" s="300">
        <f ca="1">(Conversion!EO28*f_ResVal)/f_GMMar</f>
        <v>0</v>
      </c>
      <c r="EP28" s="300">
        <f ca="1">(Conversion!EP28*f_ResVal)/f_GMMar</f>
        <v>0</v>
      </c>
      <c r="EQ28" s="300">
        <f ca="1">(Conversion!EQ28*f_ResVal)/f_GMMar</f>
        <v>0</v>
      </c>
      <c r="ER28" s="300">
        <f ca="1">(Conversion!ER28*f_ResVal)/f_GMMar</f>
        <v>0</v>
      </c>
      <c r="ES28" s="300">
        <f ca="1">(Conversion!ES28*f_ResVal)/f_GMMar</f>
        <v>0</v>
      </c>
      <c r="ET28" s="300">
        <f ca="1">(Conversion!ET28*f_ResVal)/f_GMMar</f>
        <v>0</v>
      </c>
      <c r="EU28" s="300">
        <f ca="1">(Conversion!EU28*f_ResVal)/f_GMMar</f>
        <v>0</v>
      </c>
      <c r="EV28" s="300">
        <f ca="1">(Conversion!EV28*f_ResVal)/f_GMMar</f>
        <v>0</v>
      </c>
      <c r="EW28" s="300">
        <f ca="1">(Conversion!EW28*f_ResVal)/f_GMMar</f>
        <v>0</v>
      </c>
      <c r="EX28" s="300">
        <f ca="1">(Conversion!EX28*f_ResVal)/f_GMMar</f>
        <v>0</v>
      </c>
      <c r="EY28" s="612"/>
      <c r="EZ28" s="757" t="str">
        <f>'Main Input'!EZ28</f>
        <v>RPI</v>
      </c>
      <c r="FA28" s="757" t="str">
        <f>'Main Input'!FA28</f>
        <v>N/A</v>
      </c>
      <c r="FB28" s="766">
        <f>'Main Input'!FB28</f>
        <v>0</v>
      </c>
      <c r="FC28" s="766" t="str">
        <f>'Main Input'!FC28</f>
        <v>IT Solutions</v>
      </c>
      <c r="FD28" s="766" t="str">
        <f>'Main Input'!FD28</f>
        <v>Managed Services</v>
      </c>
      <c r="FE28" s="757" t="str">
        <f>'Main Input'!FE28</f>
        <v>Opex</v>
      </c>
      <c r="FF28" s="757" t="str">
        <f>'Main Input'!FF28</f>
        <v>ContractAccrual</v>
      </c>
      <c r="FG28" s="757" t="str">
        <f>'Main Input'!FG28</f>
        <v>Expense</v>
      </c>
      <c r="FH28" s="767" t="str">
        <f>'Main Input'!FH28</f>
        <v>A</v>
      </c>
      <c r="FI28" s="768">
        <f>'Main Input'!FI28</f>
        <v>0.22</v>
      </c>
      <c r="FJ28" s="768">
        <f>'Main Input'!FJ28</f>
        <v>0</v>
      </c>
      <c r="FK28" s="612"/>
      <c r="FL28" s="531">
        <f t="shared" si="19"/>
        <v>0</v>
      </c>
      <c r="FM28" s="86"/>
      <c r="FN28" s="612"/>
    </row>
    <row r="29" spans="1:170" ht="12.75" customHeight="1">
      <c r="A29" s="750" t="str">
        <f>'Main Input'!A29</f>
        <v>MTB</v>
      </c>
      <c r="B29" s="762" t="str">
        <f>'Main Input'!B29</f>
        <v>Field Maintenance Service</v>
      </c>
      <c r="C29" s="762" t="str">
        <f>'Main Input'!C29</f>
        <v>Third Party</v>
      </c>
      <c r="D29" s="762" t="str">
        <f>'Main Input'!D29</f>
        <v>TRF</v>
      </c>
      <c r="E29" s="762" t="str">
        <f>'Main Input'!E29</f>
        <v>Control Systems Project Manager - Transition</v>
      </c>
      <c r="F29" s="753" t="str">
        <f>'Main Input'!F29</f>
        <v>direct</v>
      </c>
      <c r="G29" s="753" t="str">
        <f>'Main Input'!G29</f>
        <v>Person</v>
      </c>
      <c r="H29" s="753">
        <f>'Main Input'!H29</f>
        <v>0</v>
      </c>
      <c r="I29" s="753">
        <f>'Main Input'!I29</f>
        <v>0</v>
      </c>
      <c r="J29" s="753">
        <f>'Main Input'!J29</f>
        <v>0</v>
      </c>
      <c r="K29" s="753" t="str">
        <f>'Main Input'!K29</f>
        <v>FJS</v>
      </c>
      <c r="L29" s="753" t="str">
        <f>'Main Input'!L29</f>
        <v>pTran</v>
      </c>
      <c r="M29" s="753">
        <f>'Main Input'!M29</f>
        <v>0</v>
      </c>
      <c r="N29" s="753">
        <f>'Main Input'!N29</f>
        <v>0</v>
      </c>
      <c r="O29" s="753" t="str">
        <f>'Main Input'!O29</f>
        <v>SPAIN</v>
      </c>
      <c r="P29" s="753">
        <f>'Main Input'!P29</f>
        <v>284</v>
      </c>
      <c r="Q29" s="753" t="str">
        <f>'Main Input'!Q29</f>
        <v>EUR</v>
      </c>
      <c r="R29" s="753" t="str">
        <f>'Main Input'!R29</f>
        <v>EMEA</v>
      </c>
      <c r="S29" s="753" t="str">
        <f>'Main Input'!S29</f>
        <v>Local</v>
      </c>
      <c r="T29" s="753">
        <f>'Main Input'!T29</f>
        <v>0</v>
      </c>
      <c r="U29" s="753">
        <f>'Main Input'!U29</f>
        <v>0</v>
      </c>
      <c r="V29" s="753" t="str">
        <f>'Main Input'!V29</f>
        <v>ZZZ</v>
      </c>
      <c r="W29" s="753">
        <f>'Main Input'!W29</f>
        <v>0</v>
      </c>
      <c r="X29" s="753">
        <f>'Main Input'!X29</f>
        <v>0</v>
      </c>
      <c r="Y29" s="753">
        <f>'Main Input'!Y29</f>
        <v>0</v>
      </c>
      <c r="Z29" s="753">
        <f>'Main Input'!Z29</f>
        <v>0</v>
      </c>
      <c r="AA29" s="753">
        <f>'Main Input'!AA29</f>
        <v>0</v>
      </c>
      <c r="AB29" s="763">
        <f>'Main Input'!AB29</f>
        <v>0</v>
      </c>
      <c r="AC29" s="763" t="str">
        <f>'Main Input'!AC29</f>
        <v>Days</v>
      </c>
      <c r="AD29" s="764">
        <f>'Main Input'!AD29</f>
        <v>108</v>
      </c>
      <c r="AE29" s="765">
        <f t="shared" ca="1" si="18"/>
        <v>39323.076923076922</v>
      </c>
      <c r="AF29" s="299">
        <f>(Conversion!AF29*f_ResVal)/f_GMMar</f>
        <v>6553.8461538461534</v>
      </c>
      <c r="AG29" s="300">
        <f ca="1">(Conversion!AG29*f_ResVal)/f_GMMar</f>
        <v>6553.8461538461534</v>
      </c>
      <c r="AH29" s="300">
        <f ca="1">(Conversion!AH29*f_ResVal)/f_GMMar</f>
        <v>6553.8461538461534</v>
      </c>
      <c r="AI29" s="300">
        <f ca="1">(Conversion!AI29*f_ResVal)/f_GMMar</f>
        <v>6553.8461538461534</v>
      </c>
      <c r="AJ29" s="300">
        <f ca="1">(Conversion!AJ29*f_ResVal)/f_GMMar</f>
        <v>6553.8461538461534</v>
      </c>
      <c r="AK29" s="300">
        <f ca="1">(Conversion!AK29*f_ResVal)/f_GMMar</f>
        <v>6553.8461538461534</v>
      </c>
      <c r="AL29" s="300">
        <f ca="1">(Conversion!AL29*f_ResVal)/f_GMMar</f>
        <v>0</v>
      </c>
      <c r="AM29" s="300">
        <f ca="1">(Conversion!AM29*f_ResVal)/f_GMMar</f>
        <v>0</v>
      </c>
      <c r="AN29" s="300">
        <f ca="1">(Conversion!AN29*f_ResVal)/f_GMMar</f>
        <v>0</v>
      </c>
      <c r="AO29" s="300">
        <f ca="1">(Conversion!AO29*f_ResVal)/f_GMMar</f>
        <v>0</v>
      </c>
      <c r="AP29" s="300">
        <f ca="1">(Conversion!AP29*f_ResVal)/f_GMMar</f>
        <v>0</v>
      </c>
      <c r="AQ29" s="300">
        <f ca="1">(Conversion!AQ29*f_ResVal)/f_GMMar</f>
        <v>0</v>
      </c>
      <c r="AR29" s="300">
        <f ca="1">(Conversion!AR29*f_ResVal)/f_GMMar</f>
        <v>0</v>
      </c>
      <c r="AS29" s="300">
        <f ca="1">(Conversion!AS29*f_ResVal)/f_GMMar</f>
        <v>0</v>
      </c>
      <c r="AT29" s="300">
        <f ca="1">(Conversion!AT29*f_ResVal)/f_GMMar</f>
        <v>0</v>
      </c>
      <c r="AU29" s="300">
        <f ca="1">(Conversion!AU29*f_ResVal)/f_GMMar</f>
        <v>0</v>
      </c>
      <c r="AV29" s="300">
        <f ca="1">(Conversion!AV29*f_ResVal)/f_GMMar</f>
        <v>0</v>
      </c>
      <c r="AW29" s="300">
        <f ca="1">(Conversion!AW29*f_ResVal)/f_GMMar</f>
        <v>0</v>
      </c>
      <c r="AX29" s="300">
        <f ca="1">(Conversion!AX29*f_ResVal)/f_GMMar</f>
        <v>0</v>
      </c>
      <c r="AY29" s="300">
        <f ca="1">(Conversion!AY29*f_ResVal)/f_GMMar</f>
        <v>0</v>
      </c>
      <c r="AZ29" s="300">
        <f ca="1">(Conversion!AZ29*f_ResVal)/f_GMMar</f>
        <v>0</v>
      </c>
      <c r="BA29" s="300">
        <f ca="1">(Conversion!BA29*f_ResVal)/f_GMMar</f>
        <v>0</v>
      </c>
      <c r="BB29" s="300">
        <f ca="1">(Conversion!BB29*f_ResVal)/f_GMMar</f>
        <v>0</v>
      </c>
      <c r="BC29" s="300">
        <f ca="1">(Conversion!BC29*f_ResVal)/f_GMMar</f>
        <v>0</v>
      </c>
      <c r="BD29" s="300">
        <f ca="1">(Conversion!BD29*f_ResVal)/f_GMMar</f>
        <v>0</v>
      </c>
      <c r="BE29" s="300">
        <f ca="1">(Conversion!BE29*f_ResVal)/f_GMMar</f>
        <v>0</v>
      </c>
      <c r="BF29" s="300">
        <f ca="1">(Conversion!BF29*f_ResVal)/f_GMMar</f>
        <v>0</v>
      </c>
      <c r="BG29" s="300">
        <f ca="1">(Conversion!BG29*f_ResVal)/f_GMMar</f>
        <v>0</v>
      </c>
      <c r="BH29" s="300">
        <f ca="1">(Conversion!BH29*f_ResVal)/f_GMMar</f>
        <v>0</v>
      </c>
      <c r="BI29" s="300">
        <f ca="1">(Conversion!BI29*f_ResVal)/f_GMMar</f>
        <v>0</v>
      </c>
      <c r="BJ29" s="300">
        <f ca="1">(Conversion!BJ29*f_ResVal)/f_GMMar</f>
        <v>0</v>
      </c>
      <c r="BK29" s="300">
        <f ca="1">(Conversion!BK29*f_ResVal)/f_GMMar</f>
        <v>0</v>
      </c>
      <c r="BL29" s="300">
        <f ca="1">(Conversion!BL29*f_ResVal)/f_GMMar</f>
        <v>0</v>
      </c>
      <c r="BM29" s="300">
        <f ca="1">(Conversion!BM29*f_ResVal)/f_GMMar</f>
        <v>0</v>
      </c>
      <c r="BN29" s="300">
        <f ca="1">(Conversion!BN29*f_ResVal)/f_GMMar</f>
        <v>0</v>
      </c>
      <c r="BO29" s="300">
        <f ca="1">(Conversion!BO29*f_ResVal)/f_GMMar</f>
        <v>0</v>
      </c>
      <c r="BP29" s="300">
        <f ca="1">(Conversion!BP29*f_ResVal)/f_GMMar</f>
        <v>0</v>
      </c>
      <c r="BQ29" s="300">
        <f ca="1">(Conversion!BQ29*f_ResVal)/f_GMMar</f>
        <v>0</v>
      </c>
      <c r="BR29" s="300">
        <f ca="1">(Conversion!BR29*f_ResVal)/f_GMMar</f>
        <v>0</v>
      </c>
      <c r="BS29" s="300">
        <f ca="1">(Conversion!BS29*f_ResVal)/f_GMMar</f>
        <v>0</v>
      </c>
      <c r="BT29" s="300">
        <f ca="1">(Conversion!BT29*f_ResVal)/f_GMMar</f>
        <v>0</v>
      </c>
      <c r="BU29" s="300">
        <f ca="1">(Conversion!BU29*f_ResVal)/f_GMMar</f>
        <v>0</v>
      </c>
      <c r="BV29" s="300">
        <f ca="1">(Conversion!BV29*f_ResVal)/f_GMMar</f>
        <v>0</v>
      </c>
      <c r="BW29" s="300">
        <f ca="1">(Conversion!BW29*f_ResVal)/f_GMMar</f>
        <v>0</v>
      </c>
      <c r="BX29" s="300">
        <f ca="1">(Conversion!BX29*f_ResVal)/f_GMMar</f>
        <v>0</v>
      </c>
      <c r="BY29" s="300">
        <f ca="1">(Conversion!BY29*f_ResVal)/f_GMMar</f>
        <v>0</v>
      </c>
      <c r="BZ29" s="300">
        <f ca="1">(Conversion!BZ29*f_ResVal)/f_GMMar</f>
        <v>0</v>
      </c>
      <c r="CA29" s="300">
        <f ca="1">(Conversion!CA29*f_ResVal)/f_GMMar</f>
        <v>0</v>
      </c>
      <c r="CB29" s="300">
        <f ca="1">(Conversion!CB29*f_ResVal)/f_GMMar</f>
        <v>0</v>
      </c>
      <c r="CC29" s="300">
        <f ca="1">(Conversion!CC29*f_ResVal)/f_GMMar</f>
        <v>0</v>
      </c>
      <c r="CD29" s="300">
        <f ca="1">(Conversion!CD29*f_ResVal)/f_GMMar</f>
        <v>0</v>
      </c>
      <c r="CE29" s="300">
        <f ca="1">(Conversion!CE29*f_ResVal)/f_GMMar</f>
        <v>0</v>
      </c>
      <c r="CF29" s="300">
        <f ca="1">(Conversion!CF29*f_ResVal)/f_GMMar</f>
        <v>0</v>
      </c>
      <c r="CG29" s="300">
        <f ca="1">(Conversion!CG29*f_ResVal)/f_GMMar</f>
        <v>0</v>
      </c>
      <c r="CH29" s="300">
        <f ca="1">(Conversion!CH29*f_ResVal)/f_GMMar</f>
        <v>0</v>
      </c>
      <c r="CI29" s="300">
        <f ca="1">(Conversion!CI29*f_ResVal)/f_GMMar</f>
        <v>0</v>
      </c>
      <c r="CJ29" s="300">
        <f ca="1">(Conversion!CJ29*f_ResVal)/f_GMMar</f>
        <v>0</v>
      </c>
      <c r="CK29" s="300">
        <f ca="1">(Conversion!CK29*f_ResVal)/f_GMMar</f>
        <v>0</v>
      </c>
      <c r="CL29" s="300">
        <f ca="1">(Conversion!CL29*f_ResVal)/f_GMMar</f>
        <v>0</v>
      </c>
      <c r="CM29" s="300">
        <f ca="1">(Conversion!CM29*f_ResVal)/f_GMMar</f>
        <v>0</v>
      </c>
      <c r="CN29" s="300">
        <f ca="1">(Conversion!CN29*f_ResVal)/f_GMMar</f>
        <v>0</v>
      </c>
      <c r="CO29" s="300">
        <f ca="1">(Conversion!CO29*f_ResVal)/f_GMMar</f>
        <v>0</v>
      </c>
      <c r="CP29" s="300">
        <f ca="1">(Conversion!CP29*f_ResVal)/f_GMMar</f>
        <v>0</v>
      </c>
      <c r="CQ29" s="300">
        <f ca="1">(Conversion!CQ29*f_ResVal)/f_GMMar</f>
        <v>0</v>
      </c>
      <c r="CR29" s="300">
        <f ca="1">(Conversion!CR29*f_ResVal)/f_GMMar</f>
        <v>0</v>
      </c>
      <c r="CS29" s="300">
        <f ca="1">(Conversion!CS29*f_ResVal)/f_GMMar</f>
        <v>0</v>
      </c>
      <c r="CT29" s="300">
        <f ca="1">(Conversion!CT29*f_ResVal)/f_GMMar</f>
        <v>0</v>
      </c>
      <c r="CU29" s="300">
        <f ca="1">(Conversion!CU29*f_ResVal)/f_GMMar</f>
        <v>0</v>
      </c>
      <c r="CV29" s="300">
        <f ca="1">(Conversion!CV29*f_ResVal)/f_GMMar</f>
        <v>0</v>
      </c>
      <c r="CW29" s="300">
        <f ca="1">(Conversion!CW29*f_ResVal)/f_GMMar</f>
        <v>0</v>
      </c>
      <c r="CX29" s="300">
        <f ca="1">(Conversion!CX29*f_ResVal)/f_GMMar</f>
        <v>0</v>
      </c>
      <c r="CY29" s="300">
        <f ca="1">(Conversion!CY29*f_ResVal)/f_GMMar</f>
        <v>0</v>
      </c>
      <c r="CZ29" s="300">
        <f ca="1">(Conversion!CZ29*f_ResVal)/f_GMMar</f>
        <v>0</v>
      </c>
      <c r="DA29" s="300">
        <f ca="1">(Conversion!DA29*f_ResVal)/f_GMMar</f>
        <v>0</v>
      </c>
      <c r="DB29" s="300">
        <f ca="1">(Conversion!DB29*f_ResVal)/f_GMMar</f>
        <v>0</v>
      </c>
      <c r="DC29" s="300">
        <f ca="1">(Conversion!DC29*f_ResVal)/f_GMMar</f>
        <v>0</v>
      </c>
      <c r="DD29" s="300">
        <f ca="1">(Conversion!DD29*f_ResVal)/f_GMMar</f>
        <v>0</v>
      </c>
      <c r="DE29" s="300">
        <f ca="1">(Conversion!DE29*f_ResVal)/f_GMMar</f>
        <v>0</v>
      </c>
      <c r="DF29" s="300">
        <f ca="1">(Conversion!DF29*f_ResVal)/f_GMMar</f>
        <v>0</v>
      </c>
      <c r="DG29" s="300">
        <f ca="1">(Conversion!DG29*f_ResVal)/f_GMMar</f>
        <v>0</v>
      </c>
      <c r="DH29" s="300">
        <f ca="1">(Conversion!DH29*f_ResVal)/f_GMMar</f>
        <v>0</v>
      </c>
      <c r="DI29" s="300">
        <f ca="1">(Conversion!DI29*f_ResVal)/f_GMMar</f>
        <v>0</v>
      </c>
      <c r="DJ29" s="300">
        <f ca="1">(Conversion!DJ29*f_ResVal)/f_GMMar</f>
        <v>0</v>
      </c>
      <c r="DK29" s="300">
        <f ca="1">(Conversion!DK29*f_ResVal)/f_GMMar</f>
        <v>0</v>
      </c>
      <c r="DL29" s="300">
        <f ca="1">(Conversion!DL29*f_ResVal)/f_GMMar</f>
        <v>0</v>
      </c>
      <c r="DM29" s="300">
        <f ca="1">(Conversion!DM29*f_ResVal)/f_GMMar</f>
        <v>0</v>
      </c>
      <c r="DN29" s="300">
        <f ca="1">(Conversion!DN29*f_ResVal)/f_GMMar</f>
        <v>0</v>
      </c>
      <c r="DO29" s="300">
        <f ca="1">(Conversion!DO29*f_ResVal)/f_GMMar</f>
        <v>0</v>
      </c>
      <c r="DP29" s="300">
        <f ca="1">(Conversion!DP29*f_ResVal)/f_GMMar</f>
        <v>0</v>
      </c>
      <c r="DQ29" s="300">
        <f ca="1">(Conversion!DQ29*f_ResVal)/f_GMMar</f>
        <v>0</v>
      </c>
      <c r="DR29" s="300">
        <f ca="1">(Conversion!DR29*f_ResVal)/f_GMMar</f>
        <v>0</v>
      </c>
      <c r="DS29" s="300">
        <f ca="1">(Conversion!DS29*f_ResVal)/f_GMMar</f>
        <v>0</v>
      </c>
      <c r="DT29" s="300">
        <f ca="1">(Conversion!DT29*f_ResVal)/f_GMMar</f>
        <v>0</v>
      </c>
      <c r="DU29" s="300">
        <f ca="1">(Conversion!DU29*f_ResVal)/f_GMMar</f>
        <v>0</v>
      </c>
      <c r="DV29" s="300">
        <f ca="1">(Conversion!DV29*f_ResVal)/f_GMMar</f>
        <v>0</v>
      </c>
      <c r="DW29" s="300">
        <f ca="1">(Conversion!DW29*f_ResVal)/f_GMMar</f>
        <v>0</v>
      </c>
      <c r="DX29" s="300">
        <f ca="1">(Conversion!DX29*f_ResVal)/f_GMMar</f>
        <v>0</v>
      </c>
      <c r="DY29" s="300">
        <f ca="1">(Conversion!DY29*f_ResVal)/f_GMMar</f>
        <v>0</v>
      </c>
      <c r="DZ29" s="300">
        <f ca="1">(Conversion!DZ29*f_ResVal)/f_GMMar</f>
        <v>0</v>
      </c>
      <c r="EA29" s="300">
        <f ca="1">(Conversion!EA29*f_ResVal)/f_GMMar</f>
        <v>0</v>
      </c>
      <c r="EB29" s="300">
        <f ca="1">(Conversion!EB29*f_ResVal)/f_GMMar</f>
        <v>0</v>
      </c>
      <c r="EC29" s="300">
        <f ca="1">(Conversion!EC29*f_ResVal)/f_GMMar</f>
        <v>0</v>
      </c>
      <c r="ED29" s="300">
        <f ca="1">(Conversion!ED29*f_ResVal)/f_GMMar</f>
        <v>0</v>
      </c>
      <c r="EE29" s="300">
        <f ca="1">(Conversion!EE29*f_ResVal)/f_GMMar</f>
        <v>0</v>
      </c>
      <c r="EF29" s="300">
        <f ca="1">(Conversion!EF29*f_ResVal)/f_GMMar</f>
        <v>0</v>
      </c>
      <c r="EG29" s="300">
        <f ca="1">(Conversion!EG29*f_ResVal)/f_GMMar</f>
        <v>0</v>
      </c>
      <c r="EH29" s="300">
        <f ca="1">(Conversion!EH29*f_ResVal)/f_GMMar</f>
        <v>0</v>
      </c>
      <c r="EI29" s="300">
        <f ca="1">(Conversion!EI29*f_ResVal)/f_GMMar</f>
        <v>0</v>
      </c>
      <c r="EJ29" s="300">
        <f ca="1">(Conversion!EJ29*f_ResVal)/f_GMMar</f>
        <v>0</v>
      </c>
      <c r="EK29" s="300">
        <f ca="1">(Conversion!EK29*f_ResVal)/f_GMMar</f>
        <v>0</v>
      </c>
      <c r="EL29" s="300">
        <f ca="1">(Conversion!EL29*f_ResVal)/f_GMMar</f>
        <v>0</v>
      </c>
      <c r="EM29" s="300">
        <f ca="1">(Conversion!EM29*f_ResVal)/f_GMMar</f>
        <v>0</v>
      </c>
      <c r="EN29" s="300">
        <f ca="1">(Conversion!EN29*f_ResVal)/f_GMMar</f>
        <v>0</v>
      </c>
      <c r="EO29" s="300">
        <f ca="1">(Conversion!EO29*f_ResVal)/f_GMMar</f>
        <v>0</v>
      </c>
      <c r="EP29" s="300">
        <f ca="1">(Conversion!EP29*f_ResVal)/f_GMMar</f>
        <v>0</v>
      </c>
      <c r="EQ29" s="300">
        <f ca="1">(Conversion!EQ29*f_ResVal)/f_GMMar</f>
        <v>0</v>
      </c>
      <c r="ER29" s="300">
        <f ca="1">(Conversion!ER29*f_ResVal)/f_GMMar</f>
        <v>0</v>
      </c>
      <c r="ES29" s="300">
        <f ca="1">(Conversion!ES29*f_ResVal)/f_GMMar</f>
        <v>0</v>
      </c>
      <c r="ET29" s="300">
        <f ca="1">(Conversion!ET29*f_ResVal)/f_GMMar</f>
        <v>0</v>
      </c>
      <c r="EU29" s="300">
        <f ca="1">(Conversion!EU29*f_ResVal)/f_GMMar</f>
        <v>0</v>
      </c>
      <c r="EV29" s="300">
        <f ca="1">(Conversion!EV29*f_ResVal)/f_GMMar</f>
        <v>0</v>
      </c>
      <c r="EW29" s="300">
        <f ca="1">(Conversion!EW29*f_ResVal)/f_GMMar</f>
        <v>0</v>
      </c>
      <c r="EX29" s="300">
        <f ca="1">(Conversion!EX29*f_ResVal)/f_GMMar</f>
        <v>0</v>
      </c>
      <c r="EY29" s="612"/>
      <c r="EZ29" s="757" t="str">
        <f>'Main Input'!EZ29</f>
        <v>RPI</v>
      </c>
      <c r="FA29" s="757" t="str">
        <f>'Main Input'!FA29</f>
        <v>N/A</v>
      </c>
      <c r="FB29" s="766">
        <f>'Main Input'!FB29</f>
        <v>0</v>
      </c>
      <c r="FC29" s="766" t="str">
        <f>'Main Input'!FC29</f>
        <v>IT Solutions</v>
      </c>
      <c r="FD29" s="766" t="str">
        <f>'Main Input'!FD29</f>
        <v>Managed Services</v>
      </c>
      <c r="FE29" s="757" t="str">
        <f>'Main Input'!FE29</f>
        <v>Opex</v>
      </c>
      <c r="FF29" s="757" t="str">
        <f>'Main Input'!FF29</f>
        <v>ContractAccrual</v>
      </c>
      <c r="FG29" s="757" t="str">
        <f>'Main Input'!FG29</f>
        <v>Expense</v>
      </c>
      <c r="FH29" s="767" t="str">
        <f>'Main Input'!FH29</f>
        <v>A</v>
      </c>
      <c r="FI29" s="768">
        <f>'Main Input'!FI29</f>
        <v>0.22</v>
      </c>
      <c r="FJ29" s="768">
        <f>'Main Input'!FJ29</f>
        <v>0</v>
      </c>
      <c r="FK29" s="612"/>
      <c r="FL29" s="531">
        <f t="shared" si="19"/>
        <v>0</v>
      </c>
      <c r="FM29" s="86"/>
      <c r="FN29" s="612"/>
    </row>
    <row r="30" spans="1:170" ht="12.75" customHeight="1">
      <c r="A30" s="750" t="str">
        <f>'Main Input'!A30</f>
        <v>MTB</v>
      </c>
      <c r="B30" s="762" t="str">
        <f>'Main Input'!B30</f>
        <v>Field Maintenance Service</v>
      </c>
      <c r="C30" s="762" t="str">
        <f>'Main Input'!C30</f>
        <v>Third Party</v>
      </c>
      <c r="D30" s="762" t="str">
        <f>'Main Input'!D30</f>
        <v>TRF</v>
      </c>
      <c r="E30" s="762" t="str">
        <f>'Main Input'!E30</f>
        <v>Mid-range Project Manager - Transition</v>
      </c>
      <c r="F30" s="753" t="str">
        <f>'Main Input'!F30</f>
        <v>direct</v>
      </c>
      <c r="G30" s="753" t="str">
        <f>'Main Input'!G30</f>
        <v>Person</v>
      </c>
      <c r="H30" s="753">
        <f>'Main Input'!H30</f>
        <v>0</v>
      </c>
      <c r="I30" s="753">
        <f>'Main Input'!I30</f>
        <v>0</v>
      </c>
      <c r="J30" s="753">
        <f>'Main Input'!J30</f>
        <v>0</v>
      </c>
      <c r="K30" s="753" t="str">
        <f>'Main Input'!K30</f>
        <v>FJS</v>
      </c>
      <c r="L30" s="753" t="str">
        <f>'Main Input'!L30</f>
        <v>pTran</v>
      </c>
      <c r="M30" s="753">
        <f>'Main Input'!M30</f>
        <v>0</v>
      </c>
      <c r="N30" s="753">
        <f>'Main Input'!N30</f>
        <v>0</v>
      </c>
      <c r="O30" s="753" t="str">
        <f>'Main Input'!O30</f>
        <v>SPAIN</v>
      </c>
      <c r="P30" s="753">
        <f>'Main Input'!P30</f>
        <v>398</v>
      </c>
      <c r="Q30" s="753" t="str">
        <f>'Main Input'!Q30</f>
        <v>EUR</v>
      </c>
      <c r="R30" s="753" t="str">
        <f>'Main Input'!R30</f>
        <v>EMEA</v>
      </c>
      <c r="S30" s="753" t="str">
        <f>'Main Input'!S30</f>
        <v>Local</v>
      </c>
      <c r="T30" s="753">
        <f>'Main Input'!T30</f>
        <v>0</v>
      </c>
      <c r="U30" s="753">
        <f>'Main Input'!U30</f>
        <v>0</v>
      </c>
      <c r="V30" s="753" t="str">
        <f>'Main Input'!V30</f>
        <v>ZZZ</v>
      </c>
      <c r="W30" s="753">
        <f>'Main Input'!W30</f>
        <v>0</v>
      </c>
      <c r="X30" s="753">
        <f>'Main Input'!X30</f>
        <v>0</v>
      </c>
      <c r="Y30" s="753">
        <f>'Main Input'!Y30</f>
        <v>0</v>
      </c>
      <c r="Z30" s="753">
        <f>'Main Input'!Z30</f>
        <v>0</v>
      </c>
      <c r="AA30" s="753">
        <f>'Main Input'!AA30</f>
        <v>0</v>
      </c>
      <c r="AB30" s="763">
        <f>'Main Input'!AB30</f>
        <v>0</v>
      </c>
      <c r="AC30" s="763" t="str">
        <f>'Main Input'!AC30</f>
        <v>Days</v>
      </c>
      <c r="AD30" s="764">
        <f>'Main Input'!AD30</f>
        <v>108</v>
      </c>
      <c r="AE30" s="765">
        <f t="shared" ca="1" si="18"/>
        <v>55107.692307692305</v>
      </c>
      <c r="AF30" s="299">
        <f>(Conversion!AF30*f_ResVal)/f_GMMar</f>
        <v>9184.6153846153848</v>
      </c>
      <c r="AG30" s="300">
        <f ca="1">(Conversion!AG30*f_ResVal)/f_GMMar</f>
        <v>9184.6153846153848</v>
      </c>
      <c r="AH30" s="300">
        <f ca="1">(Conversion!AH30*f_ResVal)/f_GMMar</f>
        <v>9184.6153846153848</v>
      </c>
      <c r="AI30" s="300">
        <f ca="1">(Conversion!AI30*f_ResVal)/f_GMMar</f>
        <v>9184.6153846153848</v>
      </c>
      <c r="AJ30" s="300">
        <f ca="1">(Conversion!AJ30*f_ResVal)/f_GMMar</f>
        <v>9184.6153846153848</v>
      </c>
      <c r="AK30" s="300">
        <f ca="1">(Conversion!AK30*f_ResVal)/f_GMMar</f>
        <v>9184.6153846153848</v>
      </c>
      <c r="AL30" s="300">
        <f ca="1">(Conversion!AL30*f_ResVal)/f_GMMar</f>
        <v>0</v>
      </c>
      <c r="AM30" s="300">
        <f ca="1">(Conversion!AM30*f_ResVal)/f_GMMar</f>
        <v>0</v>
      </c>
      <c r="AN30" s="300">
        <f ca="1">(Conversion!AN30*f_ResVal)/f_GMMar</f>
        <v>0</v>
      </c>
      <c r="AO30" s="300">
        <f ca="1">(Conversion!AO30*f_ResVal)/f_GMMar</f>
        <v>0</v>
      </c>
      <c r="AP30" s="300">
        <f ca="1">(Conversion!AP30*f_ResVal)/f_GMMar</f>
        <v>0</v>
      </c>
      <c r="AQ30" s="300">
        <f ca="1">(Conversion!AQ30*f_ResVal)/f_GMMar</f>
        <v>0</v>
      </c>
      <c r="AR30" s="300">
        <f ca="1">(Conversion!AR30*f_ResVal)/f_GMMar</f>
        <v>0</v>
      </c>
      <c r="AS30" s="300">
        <f ca="1">(Conversion!AS30*f_ResVal)/f_GMMar</f>
        <v>0</v>
      </c>
      <c r="AT30" s="300">
        <f ca="1">(Conversion!AT30*f_ResVal)/f_GMMar</f>
        <v>0</v>
      </c>
      <c r="AU30" s="300">
        <f ca="1">(Conversion!AU30*f_ResVal)/f_GMMar</f>
        <v>0</v>
      </c>
      <c r="AV30" s="300">
        <f ca="1">(Conversion!AV30*f_ResVal)/f_GMMar</f>
        <v>0</v>
      </c>
      <c r="AW30" s="300">
        <f ca="1">(Conversion!AW30*f_ResVal)/f_GMMar</f>
        <v>0</v>
      </c>
      <c r="AX30" s="300">
        <f ca="1">(Conversion!AX30*f_ResVal)/f_GMMar</f>
        <v>0</v>
      </c>
      <c r="AY30" s="300">
        <f ca="1">(Conversion!AY30*f_ResVal)/f_GMMar</f>
        <v>0</v>
      </c>
      <c r="AZ30" s="300">
        <f ca="1">(Conversion!AZ30*f_ResVal)/f_GMMar</f>
        <v>0</v>
      </c>
      <c r="BA30" s="300">
        <f ca="1">(Conversion!BA30*f_ResVal)/f_GMMar</f>
        <v>0</v>
      </c>
      <c r="BB30" s="300">
        <f ca="1">(Conversion!BB30*f_ResVal)/f_GMMar</f>
        <v>0</v>
      </c>
      <c r="BC30" s="300">
        <f ca="1">(Conversion!BC30*f_ResVal)/f_GMMar</f>
        <v>0</v>
      </c>
      <c r="BD30" s="300">
        <f ca="1">(Conversion!BD30*f_ResVal)/f_GMMar</f>
        <v>0</v>
      </c>
      <c r="BE30" s="300">
        <f ca="1">(Conversion!BE30*f_ResVal)/f_GMMar</f>
        <v>0</v>
      </c>
      <c r="BF30" s="300">
        <f ca="1">(Conversion!BF30*f_ResVal)/f_GMMar</f>
        <v>0</v>
      </c>
      <c r="BG30" s="300">
        <f ca="1">(Conversion!BG30*f_ResVal)/f_GMMar</f>
        <v>0</v>
      </c>
      <c r="BH30" s="300">
        <f ca="1">(Conversion!BH30*f_ResVal)/f_GMMar</f>
        <v>0</v>
      </c>
      <c r="BI30" s="300">
        <f ca="1">(Conversion!BI30*f_ResVal)/f_GMMar</f>
        <v>0</v>
      </c>
      <c r="BJ30" s="300">
        <f ca="1">(Conversion!BJ30*f_ResVal)/f_GMMar</f>
        <v>0</v>
      </c>
      <c r="BK30" s="300">
        <f ca="1">(Conversion!BK30*f_ResVal)/f_GMMar</f>
        <v>0</v>
      </c>
      <c r="BL30" s="300">
        <f ca="1">(Conversion!BL30*f_ResVal)/f_GMMar</f>
        <v>0</v>
      </c>
      <c r="BM30" s="300">
        <f ca="1">(Conversion!BM30*f_ResVal)/f_GMMar</f>
        <v>0</v>
      </c>
      <c r="BN30" s="300">
        <f ca="1">(Conversion!BN30*f_ResVal)/f_GMMar</f>
        <v>0</v>
      </c>
      <c r="BO30" s="300">
        <f ca="1">(Conversion!BO30*f_ResVal)/f_GMMar</f>
        <v>0</v>
      </c>
      <c r="BP30" s="300">
        <f ca="1">(Conversion!BP30*f_ResVal)/f_GMMar</f>
        <v>0</v>
      </c>
      <c r="BQ30" s="300">
        <f ca="1">(Conversion!BQ30*f_ResVal)/f_GMMar</f>
        <v>0</v>
      </c>
      <c r="BR30" s="300">
        <f ca="1">(Conversion!BR30*f_ResVal)/f_GMMar</f>
        <v>0</v>
      </c>
      <c r="BS30" s="300">
        <f ca="1">(Conversion!BS30*f_ResVal)/f_GMMar</f>
        <v>0</v>
      </c>
      <c r="BT30" s="300">
        <f ca="1">(Conversion!BT30*f_ResVal)/f_GMMar</f>
        <v>0</v>
      </c>
      <c r="BU30" s="300">
        <f ca="1">(Conversion!BU30*f_ResVal)/f_GMMar</f>
        <v>0</v>
      </c>
      <c r="BV30" s="300">
        <f ca="1">(Conversion!BV30*f_ResVal)/f_GMMar</f>
        <v>0</v>
      </c>
      <c r="BW30" s="300">
        <f ca="1">(Conversion!BW30*f_ResVal)/f_GMMar</f>
        <v>0</v>
      </c>
      <c r="BX30" s="300">
        <f ca="1">(Conversion!BX30*f_ResVal)/f_GMMar</f>
        <v>0</v>
      </c>
      <c r="BY30" s="300">
        <f ca="1">(Conversion!BY30*f_ResVal)/f_GMMar</f>
        <v>0</v>
      </c>
      <c r="BZ30" s="300">
        <f ca="1">(Conversion!BZ30*f_ResVal)/f_GMMar</f>
        <v>0</v>
      </c>
      <c r="CA30" s="300">
        <f ca="1">(Conversion!CA30*f_ResVal)/f_GMMar</f>
        <v>0</v>
      </c>
      <c r="CB30" s="300">
        <f ca="1">(Conversion!CB30*f_ResVal)/f_GMMar</f>
        <v>0</v>
      </c>
      <c r="CC30" s="300">
        <f ca="1">(Conversion!CC30*f_ResVal)/f_GMMar</f>
        <v>0</v>
      </c>
      <c r="CD30" s="300">
        <f ca="1">(Conversion!CD30*f_ResVal)/f_GMMar</f>
        <v>0</v>
      </c>
      <c r="CE30" s="300">
        <f ca="1">(Conversion!CE30*f_ResVal)/f_GMMar</f>
        <v>0</v>
      </c>
      <c r="CF30" s="300">
        <f ca="1">(Conversion!CF30*f_ResVal)/f_GMMar</f>
        <v>0</v>
      </c>
      <c r="CG30" s="300">
        <f ca="1">(Conversion!CG30*f_ResVal)/f_GMMar</f>
        <v>0</v>
      </c>
      <c r="CH30" s="300">
        <f ca="1">(Conversion!CH30*f_ResVal)/f_GMMar</f>
        <v>0</v>
      </c>
      <c r="CI30" s="300">
        <f ca="1">(Conversion!CI30*f_ResVal)/f_GMMar</f>
        <v>0</v>
      </c>
      <c r="CJ30" s="300">
        <f ca="1">(Conversion!CJ30*f_ResVal)/f_GMMar</f>
        <v>0</v>
      </c>
      <c r="CK30" s="300">
        <f ca="1">(Conversion!CK30*f_ResVal)/f_GMMar</f>
        <v>0</v>
      </c>
      <c r="CL30" s="300">
        <f ca="1">(Conversion!CL30*f_ResVal)/f_GMMar</f>
        <v>0</v>
      </c>
      <c r="CM30" s="300">
        <f ca="1">(Conversion!CM30*f_ResVal)/f_GMMar</f>
        <v>0</v>
      </c>
      <c r="CN30" s="300">
        <f ca="1">(Conversion!CN30*f_ResVal)/f_GMMar</f>
        <v>0</v>
      </c>
      <c r="CO30" s="300">
        <f ca="1">(Conversion!CO30*f_ResVal)/f_GMMar</f>
        <v>0</v>
      </c>
      <c r="CP30" s="300">
        <f ca="1">(Conversion!CP30*f_ResVal)/f_GMMar</f>
        <v>0</v>
      </c>
      <c r="CQ30" s="300">
        <f ca="1">(Conversion!CQ30*f_ResVal)/f_GMMar</f>
        <v>0</v>
      </c>
      <c r="CR30" s="300">
        <f ca="1">(Conversion!CR30*f_ResVal)/f_GMMar</f>
        <v>0</v>
      </c>
      <c r="CS30" s="300">
        <f ca="1">(Conversion!CS30*f_ResVal)/f_GMMar</f>
        <v>0</v>
      </c>
      <c r="CT30" s="300">
        <f ca="1">(Conversion!CT30*f_ResVal)/f_GMMar</f>
        <v>0</v>
      </c>
      <c r="CU30" s="300">
        <f ca="1">(Conversion!CU30*f_ResVal)/f_GMMar</f>
        <v>0</v>
      </c>
      <c r="CV30" s="300">
        <f ca="1">(Conversion!CV30*f_ResVal)/f_GMMar</f>
        <v>0</v>
      </c>
      <c r="CW30" s="300">
        <f ca="1">(Conversion!CW30*f_ResVal)/f_GMMar</f>
        <v>0</v>
      </c>
      <c r="CX30" s="300">
        <f ca="1">(Conversion!CX30*f_ResVal)/f_GMMar</f>
        <v>0</v>
      </c>
      <c r="CY30" s="300">
        <f ca="1">(Conversion!CY30*f_ResVal)/f_GMMar</f>
        <v>0</v>
      </c>
      <c r="CZ30" s="300">
        <f ca="1">(Conversion!CZ30*f_ResVal)/f_GMMar</f>
        <v>0</v>
      </c>
      <c r="DA30" s="300">
        <f ca="1">(Conversion!DA30*f_ResVal)/f_GMMar</f>
        <v>0</v>
      </c>
      <c r="DB30" s="300">
        <f ca="1">(Conversion!DB30*f_ResVal)/f_GMMar</f>
        <v>0</v>
      </c>
      <c r="DC30" s="300">
        <f ca="1">(Conversion!DC30*f_ResVal)/f_GMMar</f>
        <v>0</v>
      </c>
      <c r="DD30" s="300">
        <f ca="1">(Conversion!DD30*f_ResVal)/f_GMMar</f>
        <v>0</v>
      </c>
      <c r="DE30" s="300">
        <f ca="1">(Conversion!DE30*f_ResVal)/f_GMMar</f>
        <v>0</v>
      </c>
      <c r="DF30" s="300">
        <f ca="1">(Conversion!DF30*f_ResVal)/f_GMMar</f>
        <v>0</v>
      </c>
      <c r="DG30" s="300">
        <f ca="1">(Conversion!DG30*f_ResVal)/f_GMMar</f>
        <v>0</v>
      </c>
      <c r="DH30" s="300">
        <f ca="1">(Conversion!DH30*f_ResVal)/f_GMMar</f>
        <v>0</v>
      </c>
      <c r="DI30" s="300">
        <f ca="1">(Conversion!DI30*f_ResVal)/f_GMMar</f>
        <v>0</v>
      </c>
      <c r="DJ30" s="300">
        <f ca="1">(Conversion!DJ30*f_ResVal)/f_GMMar</f>
        <v>0</v>
      </c>
      <c r="DK30" s="300">
        <f ca="1">(Conversion!DK30*f_ResVal)/f_GMMar</f>
        <v>0</v>
      </c>
      <c r="DL30" s="300">
        <f ca="1">(Conversion!DL30*f_ResVal)/f_GMMar</f>
        <v>0</v>
      </c>
      <c r="DM30" s="300">
        <f ca="1">(Conversion!DM30*f_ResVal)/f_GMMar</f>
        <v>0</v>
      </c>
      <c r="DN30" s="300">
        <f ca="1">(Conversion!DN30*f_ResVal)/f_GMMar</f>
        <v>0</v>
      </c>
      <c r="DO30" s="300">
        <f ca="1">(Conversion!DO30*f_ResVal)/f_GMMar</f>
        <v>0</v>
      </c>
      <c r="DP30" s="300">
        <f ca="1">(Conversion!DP30*f_ResVal)/f_GMMar</f>
        <v>0</v>
      </c>
      <c r="DQ30" s="300">
        <f ca="1">(Conversion!DQ30*f_ResVal)/f_GMMar</f>
        <v>0</v>
      </c>
      <c r="DR30" s="300">
        <f ca="1">(Conversion!DR30*f_ResVal)/f_GMMar</f>
        <v>0</v>
      </c>
      <c r="DS30" s="300">
        <f ca="1">(Conversion!DS30*f_ResVal)/f_GMMar</f>
        <v>0</v>
      </c>
      <c r="DT30" s="300">
        <f ca="1">(Conversion!DT30*f_ResVal)/f_GMMar</f>
        <v>0</v>
      </c>
      <c r="DU30" s="300">
        <f ca="1">(Conversion!DU30*f_ResVal)/f_GMMar</f>
        <v>0</v>
      </c>
      <c r="DV30" s="300">
        <f ca="1">(Conversion!DV30*f_ResVal)/f_GMMar</f>
        <v>0</v>
      </c>
      <c r="DW30" s="300">
        <f ca="1">(Conversion!DW30*f_ResVal)/f_GMMar</f>
        <v>0</v>
      </c>
      <c r="DX30" s="300">
        <f ca="1">(Conversion!DX30*f_ResVal)/f_GMMar</f>
        <v>0</v>
      </c>
      <c r="DY30" s="300">
        <f ca="1">(Conversion!DY30*f_ResVal)/f_GMMar</f>
        <v>0</v>
      </c>
      <c r="DZ30" s="300">
        <f ca="1">(Conversion!DZ30*f_ResVal)/f_GMMar</f>
        <v>0</v>
      </c>
      <c r="EA30" s="300">
        <f ca="1">(Conversion!EA30*f_ResVal)/f_GMMar</f>
        <v>0</v>
      </c>
      <c r="EB30" s="300">
        <f ca="1">(Conversion!EB30*f_ResVal)/f_GMMar</f>
        <v>0</v>
      </c>
      <c r="EC30" s="300">
        <f ca="1">(Conversion!EC30*f_ResVal)/f_GMMar</f>
        <v>0</v>
      </c>
      <c r="ED30" s="300">
        <f ca="1">(Conversion!ED30*f_ResVal)/f_GMMar</f>
        <v>0</v>
      </c>
      <c r="EE30" s="300">
        <f ca="1">(Conversion!EE30*f_ResVal)/f_GMMar</f>
        <v>0</v>
      </c>
      <c r="EF30" s="300">
        <f ca="1">(Conversion!EF30*f_ResVal)/f_GMMar</f>
        <v>0</v>
      </c>
      <c r="EG30" s="300">
        <f ca="1">(Conversion!EG30*f_ResVal)/f_GMMar</f>
        <v>0</v>
      </c>
      <c r="EH30" s="300">
        <f ca="1">(Conversion!EH30*f_ResVal)/f_GMMar</f>
        <v>0</v>
      </c>
      <c r="EI30" s="300">
        <f ca="1">(Conversion!EI30*f_ResVal)/f_GMMar</f>
        <v>0</v>
      </c>
      <c r="EJ30" s="300">
        <f ca="1">(Conversion!EJ30*f_ResVal)/f_GMMar</f>
        <v>0</v>
      </c>
      <c r="EK30" s="300">
        <f ca="1">(Conversion!EK30*f_ResVal)/f_GMMar</f>
        <v>0</v>
      </c>
      <c r="EL30" s="300">
        <f ca="1">(Conversion!EL30*f_ResVal)/f_GMMar</f>
        <v>0</v>
      </c>
      <c r="EM30" s="300">
        <f ca="1">(Conversion!EM30*f_ResVal)/f_GMMar</f>
        <v>0</v>
      </c>
      <c r="EN30" s="300">
        <f ca="1">(Conversion!EN30*f_ResVal)/f_GMMar</f>
        <v>0</v>
      </c>
      <c r="EO30" s="300">
        <f ca="1">(Conversion!EO30*f_ResVal)/f_GMMar</f>
        <v>0</v>
      </c>
      <c r="EP30" s="300">
        <f ca="1">(Conversion!EP30*f_ResVal)/f_GMMar</f>
        <v>0</v>
      </c>
      <c r="EQ30" s="300">
        <f ca="1">(Conversion!EQ30*f_ResVal)/f_GMMar</f>
        <v>0</v>
      </c>
      <c r="ER30" s="300">
        <f ca="1">(Conversion!ER30*f_ResVal)/f_GMMar</f>
        <v>0</v>
      </c>
      <c r="ES30" s="300">
        <f ca="1">(Conversion!ES30*f_ResVal)/f_GMMar</f>
        <v>0</v>
      </c>
      <c r="ET30" s="300">
        <f ca="1">(Conversion!ET30*f_ResVal)/f_GMMar</f>
        <v>0</v>
      </c>
      <c r="EU30" s="300">
        <f ca="1">(Conversion!EU30*f_ResVal)/f_GMMar</f>
        <v>0</v>
      </c>
      <c r="EV30" s="300">
        <f ca="1">(Conversion!EV30*f_ResVal)/f_GMMar</f>
        <v>0</v>
      </c>
      <c r="EW30" s="300">
        <f ca="1">(Conversion!EW30*f_ResVal)/f_GMMar</f>
        <v>0</v>
      </c>
      <c r="EX30" s="300">
        <f ca="1">(Conversion!EX30*f_ResVal)/f_GMMar</f>
        <v>0</v>
      </c>
      <c r="EY30" s="612"/>
      <c r="EZ30" s="757" t="str">
        <f>'Main Input'!EZ30</f>
        <v>RPI</v>
      </c>
      <c r="FA30" s="757" t="str">
        <f>'Main Input'!FA30</f>
        <v>N/A</v>
      </c>
      <c r="FB30" s="766">
        <f>'Main Input'!FB30</f>
        <v>0</v>
      </c>
      <c r="FC30" s="766" t="str">
        <f>'Main Input'!FC30</f>
        <v>IT Solutions</v>
      </c>
      <c r="FD30" s="766" t="str">
        <f>'Main Input'!FD30</f>
        <v>Managed Services</v>
      </c>
      <c r="FE30" s="757" t="str">
        <f>'Main Input'!FE30</f>
        <v>Opex</v>
      </c>
      <c r="FF30" s="757" t="str">
        <f>'Main Input'!FF30</f>
        <v>ContractAccrual</v>
      </c>
      <c r="FG30" s="757" t="str">
        <f>'Main Input'!FG30</f>
        <v>Expense</v>
      </c>
      <c r="FH30" s="767" t="str">
        <f>'Main Input'!FH30</f>
        <v>A</v>
      </c>
      <c r="FI30" s="768">
        <f>'Main Input'!FI30</f>
        <v>0.22</v>
      </c>
      <c r="FJ30" s="768">
        <f>'Main Input'!FJ30</f>
        <v>0</v>
      </c>
      <c r="FK30" s="612"/>
      <c r="FL30" s="531">
        <f t="shared" si="19"/>
        <v>0</v>
      </c>
      <c r="FM30" s="86"/>
      <c r="FN30" s="612"/>
    </row>
    <row r="31" spans="1:170" ht="12.75" customHeight="1">
      <c r="A31" s="750" t="str">
        <f>'Main Input'!A31</f>
        <v>MTB</v>
      </c>
      <c r="B31" s="762" t="str">
        <f>'Main Input'!B31</f>
        <v>Field Maintenance Service</v>
      </c>
      <c r="C31" s="762" t="str">
        <f>'Main Input'!C31</f>
        <v>Third Party</v>
      </c>
      <c r="D31" s="762" t="str">
        <f>'Main Input'!D31</f>
        <v>Setup/Transition</v>
      </c>
      <c r="E31" s="762" t="str">
        <f>'Main Input'!E31</f>
        <v>Mainframe &amp; DC Migration Project Mngr - Transition</v>
      </c>
      <c r="F31" s="753" t="str">
        <f>'Main Input'!F31</f>
        <v>direct</v>
      </c>
      <c r="G31" s="753" t="str">
        <f>'Main Input'!G31</f>
        <v>Person</v>
      </c>
      <c r="H31" s="753">
        <f>'Main Input'!H31</f>
        <v>0</v>
      </c>
      <c r="I31" s="753">
        <f>'Main Input'!I31</f>
        <v>0</v>
      </c>
      <c r="J31" s="753">
        <f>'Main Input'!J31</f>
        <v>0</v>
      </c>
      <c r="K31" s="753" t="str">
        <f>'Main Input'!K31</f>
        <v>FJS</v>
      </c>
      <c r="L31" s="753" t="str">
        <f>'Main Input'!L31</f>
        <v>pTran</v>
      </c>
      <c r="M31" s="753">
        <f>'Main Input'!M31</f>
        <v>0</v>
      </c>
      <c r="N31" s="753">
        <f>'Main Input'!N31</f>
        <v>0</v>
      </c>
      <c r="O31" s="753" t="str">
        <f>'Main Input'!O31</f>
        <v>SPAIN</v>
      </c>
      <c r="P31" s="753">
        <f>'Main Input'!P31</f>
        <v>398</v>
      </c>
      <c r="Q31" s="753" t="str">
        <f>'Main Input'!Q31</f>
        <v>EUR</v>
      </c>
      <c r="R31" s="753" t="str">
        <f>'Main Input'!R31</f>
        <v>EMEA</v>
      </c>
      <c r="S31" s="753" t="str">
        <f>'Main Input'!S31</f>
        <v>Local</v>
      </c>
      <c r="T31" s="753">
        <f>'Main Input'!T31</f>
        <v>0</v>
      </c>
      <c r="U31" s="753">
        <f>'Main Input'!U31</f>
        <v>0</v>
      </c>
      <c r="V31" s="753" t="str">
        <f>'Main Input'!V31</f>
        <v>3_ATP</v>
      </c>
      <c r="W31" s="753">
        <f>'Main Input'!W31</f>
        <v>0</v>
      </c>
      <c r="X31" s="753">
        <f>'Main Input'!X31</f>
        <v>0</v>
      </c>
      <c r="Y31" s="753">
        <f>'Main Input'!Y31</f>
        <v>0</v>
      </c>
      <c r="Z31" s="753">
        <f>'Main Input'!Z31</f>
        <v>0</v>
      </c>
      <c r="AA31" s="753">
        <f>'Main Input'!AA31</f>
        <v>0</v>
      </c>
      <c r="AB31" s="763">
        <f>'Main Input'!AB31</f>
        <v>0</v>
      </c>
      <c r="AC31" s="763" t="str">
        <f>'Main Input'!AC31</f>
        <v>Days</v>
      </c>
      <c r="AD31" s="764">
        <f>'Main Input'!AD31</f>
        <v>135</v>
      </c>
      <c r="AE31" s="765">
        <f t="shared" ca="1" si="18"/>
        <v>68884.61538461539</v>
      </c>
      <c r="AF31" s="299">
        <f>(Conversion!AF31*f_ResVal)/f_GMMar</f>
        <v>12756.410256410256</v>
      </c>
      <c r="AG31" s="300">
        <f ca="1">(Conversion!AG31*f_ResVal)/f_GMMar</f>
        <v>28064.102564102563</v>
      </c>
      <c r="AH31" s="300">
        <f ca="1">(Conversion!AH31*f_ResVal)/f_GMMar</f>
        <v>17858.974358974359</v>
      </c>
      <c r="AI31" s="300">
        <f ca="1">(Conversion!AI31*f_ResVal)/f_GMMar</f>
        <v>10205.128205128205</v>
      </c>
      <c r="AJ31" s="300">
        <f ca="1">(Conversion!AJ31*f_ResVal)/f_GMMar</f>
        <v>0</v>
      </c>
      <c r="AK31" s="300">
        <f ca="1">(Conversion!AK31*f_ResVal)/f_GMMar</f>
        <v>0</v>
      </c>
      <c r="AL31" s="300">
        <f ca="1">(Conversion!AL31*f_ResVal)/f_GMMar</f>
        <v>0</v>
      </c>
      <c r="AM31" s="300">
        <f ca="1">(Conversion!AM31*f_ResVal)/f_GMMar</f>
        <v>0</v>
      </c>
      <c r="AN31" s="300">
        <f ca="1">(Conversion!AN31*f_ResVal)/f_GMMar</f>
        <v>0</v>
      </c>
      <c r="AO31" s="300">
        <f ca="1">(Conversion!AO31*f_ResVal)/f_GMMar</f>
        <v>0</v>
      </c>
      <c r="AP31" s="300">
        <f ca="1">(Conversion!AP31*f_ResVal)/f_GMMar</f>
        <v>0</v>
      </c>
      <c r="AQ31" s="300">
        <f ca="1">(Conversion!AQ31*f_ResVal)/f_GMMar</f>
        <v>0</v>
      </c>
      <c r="AR31" s="300">
        <f ca="1">(Conversion!AR31*f_ResVal)/f_GMMar</f>
        <v>0</v>
      </c>
      <c r="AS31" s="300">
        <f ca="1">(Conversion!AS31*f_ResVal)/f_GMMar</f>
        <v>0</v>
      </c>
      <c r="AT31" s="300">
        <f ca="1">(Conversion!AT31*f_ResVal)/f_GMMar</f>
        <v>0</v>
      </c>
      <c r="AU31" s="300">
        <f ca="1">(Conversion!AU31*f_ResVal)/f_GMMar</f>
        <v>0</v>
      </c>
      <c r="AV31" s="300">
        <f ca="1">(Conversion!AV31*f_ResVal)/f_GMMar</f>
        <v>0</v>
      </c>
      <c r="AW31" s="300">
        <f ca="1">(Conversion!AW31*f_ResVal)/f_GMMar</f>
        <v>0</v>
      </c>
      <c r="AX31" s="300">
        <f ca="1">(Conversion!AX31*f_ResVal)/f_GMMar</f>
        <v>0</v>
      </c>
      <c r="AY31" s="300">
        <f ca="1">(Conversion!AY31*f_ResVal)/f_GMMar</f>
        <v>0</v>
      </c>
      <c r="AZ31" s="300">
        <f ca="1">(Conversion!AZ31*f_ResVal)/f_GMMar</f>
        <v>0</v>
      </c>
      <c r="BA31" s="300">
        <f ca="1">(Conversion!BA31*f_ResVal)/f_GMMar</f>
        <v>0</v>
      </c>
      <c r="BB31" s="300">
        <f ca="1">(Conversion!BB31*f_ResVal)/f_GMMar</f>
        <v>0</v>
      </c>
      <c r="BC31" s="300">
        <f ca="1">(Conversion!BC31*f_ResVal)/f_GMMar</f>
        <v>0</v>
      </c>
      <c r="BD31" s="300">
        <f ca="1">(Conversion!BD31*f_ResVal)/f_GMMar</f>
        <v>0</v>
      </c>
      <c r="BE31" s="300">
        <f ca="1">(Conversion!BE31*f_ResVal)/f_GMMar</f>
        <v>0</v>
      </c>
      <c r="BF31" s="300">
        <f ca="1">(Conversion!BF31*f_ResVal)/f_GMMar</f>
        <v>0</v>
      </c>
      <c r="BG31" s="300">
        <f ca="1">(Conversion!BG31*f_ResVal)/f_GMMar</f>
        <v>0</v>
      </c>
      <c r="BH31" s="300">
        <f ca="1">(Conversion!BH31*f_ResVal)/f_GMMar</f>
        <v>0</v>
      </c>
      <c r="BI31" s="300">
        <f ca="1">(Conversion!BI31*f_ResVal)/f_GMMar</f>
        <v>0</v>
      </c>
      <c r="BJ31" s="300">
        <f ca="1">(Conversion!BJ31*f_ResVal)/f_GMMar</f>
        <v>0</v>
      </c>
      <c r="BK31" s="300">
        <f ca="1">(Conversion!BK31*f_ResVal)/f_GMMar</f>
        <v>0</v>
      </c>
      <c r="BL31" s="300">
        <f ca="1">(Conversion!BL31*f_ResVal)/f_GMMar</f>
        <v>0</v>
      </c>
      <c r="BM31" s="300">
        <f ca="1">(Conversion!BM31*f_ResVal)/f_GMMar</f>
        <v>0</v>
      </c>
      <c r="BN31" s="300">
        <f ca="1">(Conversion!BN31*f_ResVal)/f_GMMar</f>
        <v>0</v>
      </c>
      <c r="BO31" s="300">
        <f ca="1">(Conversion!BO31*f_ResVal)/f_GMMar</f>
        <v>0</v>
      </c>
      <c r="BP31" s="300">
        <f ca="1">(Conversion!BP31*f_ResVal)/f_GMMar</f>
        <v>0</v>
      </c>
      <c r="BQ31" s="300">
        <f ca="1">(Conversion!BQ31*f_ResVal)/f_GMMar</f>
        <v>0</v>
      </c>
      <c r="BR31" s="300">
        <f ca="1">(Conversion!BR31*f_ResVal)/f_GMMar</f>
        <v>0</v>
      </c>
      <c r="BS31" s="300">
        <f ca="1">(Conversion!BS31*f_ResVal)/f_GMMar</f>
        <v>0</v>
      </c>
      <c r="BT31" s="300">
        <f ca="1">(Conversion!BT31*f_ResVal)/f_GMMar</f>
        <v>0</v>
      </c>
      <c r="BU31" s="300">
        <f ca="1">(Conversion!BU31*f_ResVal)/f_GMMar</f>
        <v>0</v>
      </c>
      <c r="BV31" s="300">
        <f ca="1">(Conversion!BV31*f_ResVal)/f_GMMar</f>
        <v>0</v>
      </c>
      <c r="BW31" s="300">
        <f ca="1">(Conversion!BW31*f_ResVal)/f_GMMar</f>
        <v>0</v>
      </c>
      <c r="BX31" s="300">
        <f ca="1">(Conversion!BX31*f_ResVal)/f_GMMar</f>
        <v>0</v>
      </c>
      <c r="BY31" s="300">
        <f ca="1">(Conversion!BY31*f_ResVal)/f_GMMar</f>
        <v>0</v>
      </c>
      <c r="BZ31" s="300">
        <f ca="1">(Conversion!BZ31*f_ResVal)/f_GMMar</f>
        <v>0</v>
      </c>
      <c r="CA31" s="300">
        <f ca="1">(Conversion!CA31*f_ResVal)/f_GMMar</f>
        <v>0</v>
      </c>
      <c r="CB31" s="300">
        <f ca="1">(Conversion!CB31*f_ResVal)/f_GMMar</f>
        <v>0</v>
      </c>
      <c r="CC31" s="300">
        <f ca="1">(Conversion!CC31*f_ResVal)/f_GMMar</f>
        <v>0</v>
      </c>
      <c r="CD31" s="300">
        <f ca="1">(Conversion!CD31*f_ResVal)/f_GMMar</f>
        <v>0</v>
      </c>
      <c r="CE31" s="300">
        <f ca="1">(Conversion!CE31*f_ResVal)/f_GMMar</f>
        <v>0</v>
      </c>
      <c r="CF31" s="300">
        <f ca="1">(Conversion!CF31*f_ResVal)/f_GMMar</f>
        <v>0</v>
      </c>
      <c r="CG31" s="300">
        <f ca="1">(Conversion!CG31*f_ResVal)/f_GMMar</f>
        <v>0</v>
      </c>
      <c r="CH31" s="300">
        <f ca="1">(Conversion!CH31*f_ResVal)/f_GMMar</f>
        <v>0</v>
      </c>
      <c r="CI31" s="300">
        <f ca="1">(Conversion!CI31*f_ResVal)/f_GMMar</f>
        <v>0</v>
      </c>
      <c r="CJ31" s="300">
        <f ca="1">(Conversion!CJ31*f_ResVal)/f_GMMar</f>
        <v>0</v>
      </c>
      <c r="CK31" s="300">
        <f ca="1">(Conversion!CK31*f_ResVal)/f_GMMar</f>
        <v>0</v>
      </c>
      <c r="CL31" s="300">
        <f ca="1">(Conversion!CL31*f_ResVal)/f_GMMar</f>
        <v>0</v>
      </c>
      <c r="CM31" s="300">
        <f ca="1">(Conversion!CM31*f_ResVal)/f_GMMar</f>
        <v>0</v>
      </c>
      <c r="CN31" s="300">
        <f ca="1">(Conversion!CN31*f_ResVal)/f_GMMar</f>
        <v>0</v>
      </c>
      <c r="CO31" s="300">
        <f ca="1">(Conversion!CO31*f_ResVal)/f_GMMar</f>
        <v>0</v>
      </c>
      <c r="CP31" s="300">
        <f ca="1">(Conversion!CP31*f_ResVal)/f_GMMar</f>
        <v>0</v>
      </c>
      <c r="CQ31" s="300">
        <f ca="1">(Conversion!CQ31*f_ResVal)/f_GMMar</f>
        <v>0</v>
      </c>
      <c r="CR31" s="300">
        <f ca="1">(Conversion!CR31*f_ResVal)/f_GMMar</f>
        <v>0</v>
      </c>
      <c r="CS31" s="300">
        <f ca="1">(Conversion!CS31*f_ResVal)/f_GMMar</f>
        <v>0</v>
      </c>
      <c r="CT31" s="300">
        <f ca="1">(Conversion!CT31*f_ResVal)/f_GMMar</f>
        <v>0</v>
      </c>
      <c r="CU31" s="300">
        <f ca="1">(Conversion!CU31*f_ResVal)/f_GMMar</f>
        <v>0</v>
      </c>
      <c r="CV31" s="300">
        <f ca="1">(Conversion!CV31*f_ResVal)/f_GMMar</f>
        <v>0</v>
      </c>
      <c r="CW31" s="300">
        <f ca="1">(Conversion!CW31*f_ResVal)/f_GMMar</f>
        <v>0</v>
      </c>
      <c r="CX31" s="300">
        <f ca="1">(Conversion!CX31*f_ResVal)/f_GMMar</f>
        <v>0</v>
      </c>
      <c r="CY31" s="300">
        <f ca="1">(Conversion!CY31*f_ResVal)/f_GMMar</f>
        <v>0</v>
      </c>
      <c r="CZ31" s="300">
        <f ca="1">(Conversion!CZ31*f_ResVal)/f_GMMar</f>
        <v>0</v>
      </c>
      <c r="DA31" s="300">
        <f ca="1">(Conversion!DA31*f_ResVal)/f_GMMar</f>
        <v>0</v>
      </c>
      <c r="DB31" s="300">
        <f ca="1">(Conversion!DB31*f_ResVal)/f_GMMar</f>
        <v>0</v>
      </c>
      <c r="DC31" s="300">
        <f ca="1">(Conversion!DC31*f_ResVal)/f_GMMar</f>
        <v>0</v>
      </c>
      <c r="DD31" s="300">
        <f ca="1">(Conversion!DD31*f_ResVal)/f_GMMar</f>
        <v>0</v>
      </c>
      <c r="DE31" s="300">
        <f ca="1">(Conversion!DE31*f_ResVal)/f_GMMar</f>
        <v>0</v>
      </c>
      <c r="DF31" s="300">
        <f ca="1">(Conversion!DF31*f_ResVal)/f_GMMar</f>
        <v>0</v>
      </c>
      <c r="DG31" s="300">
        <f ca="1">(Conversion!DG31*f_ResVal)/f_GMMar</f>
        <v>0</v>
      </c>
      <c r="DH31" s="300">
        <f ca="1">(Conversion!DH31*f_ResVal)/f_GMMar</f>
        <v>0</v>
      </c>
      <c r="DI31" s="300">
        <f ca="1">(Conversion!DI31*f_ResVal)/f_GMMar</f>
        <v>0</v>
      </c>
      <c r="DJ31" s="300">
        <f ca="1">(Conversion!DJ31*f_ResVal)/f_GMMar</f>
        <v>0</v>
      </c>
      <c r="DK31" s="300">
        <f ca="1">(Conversion!DK31*f_ResVal)/f_GMMar</f>
        <v>0</v>
      </c>
      <c r="DL31" s="300">
        <f ca="1">(Conversion!DL31*f_ResVal)/f_GMMar</f>
        <v>0</v>
      </c>
      <c r="DM31" s="300">
        <f ca="1">(Conversion!DM31*f_ResVal)/f_GMMar</f>
        <v>0</v>
      </c>
      <c r="DN31" s="300">
        <f ca="1">(Conversion!DN31*f_ResVal)/f_GMMar</f>
        <v>0</v>
      </c>
      <c r="DO31" s="300">
        <f ca="1">(Conversion!DO31*f_ResVal)/f_GMMar</f>
        <v>0</v>
      </c>
      <c r="DP31" s="300">
        <f ca="1">(Conversion!DP31*f_ResVal)/f_GMMar</f>
        <v>0</v>
      </c>
      <c r="DQ31" s="300">
        <f ca="1">(Conversion!DQ31*f_ResVal)/f_GMMar</f>
        <v>0</v>
      </c>
      <c r="DR31" s="300">
        <f ca="1">(Conversion!DR31*f_ResVal)/f_GMMar</f>
        <v>0</v>
      </c>
      <c r="DS31" s="300">
        <f ca="1">(Conversion!DS31*f_ResVal)/f_GMMar</f>
        <v>0</v>
      </c>
      <c r="DT31" s="300">
        <f ca="1">(Conversion!DT31*f_ResVal)/f_GMMar</f>
        <v>0</v>
      </c>
      <c r="DU31" s="300">
        <f ca="1">(Conversion!DU31*f_ResVal)/f_GMMar</f>
        <v>0</v>
      </c>
      <c r="DV31" s="300">
        <f ca="1">(Conversion!DV31*f_ResVal)/f_GMMar</f>
        <v>0</v>
      </c>
      <c r="DW31" s="300">
        <f ca="1">(Conversion!DW31*f_ResVal)/f_GMMar</f>
        <v>0</v>
      </c>
      <c r="DX31" s="300">
        <f ca="1">(Conversion!DX31*f_ResVal)/f_GMMar</f>
        <v>0</v>
      </c>
      <c r="DY31" s="300">
        <f ca="1">(Conversion!DY31*f_ResVal)/f_GMMar</f>
        <v>0</v>
      </c>
      <c r="DZ31" s="300">
        <f ca="1">(Conversion!DZ31*f_ResVal)/f_GMMar</f>
        <v>0</v>
      </c>
      <c r="EA31" s="300">
        <f ca="1">(Conversion!EA31*f_ResVal)/f_GMMar</f>
        <v>0</v>
      </c>
      <c r="EB31" s="300">
        <f ca="1">(Conversion!EB31*f_ResVal)/f_GMMar</f>
        <v>0</v>
      </c>
      <c r="EC31" s="300">
        <f ca="1">(Conversion!EC31*f_ResVal)/f_GMMar</f>
        <v>0</v>
      </c>
      <c r="ED31" s="300">
        <f ca="1">(Conversion!ED31*f_ResVal)/f_GMMar</f>
        <v>0</v>
      </c>
      <c r="EE31" s="300">
        <f ca="1">(Conversion!EE31*f_ResVal)/f_GMMar</f>
        <v>0</v>
      </c>
      <c r="EF31" s="300">
        <f ca="1">(Conversion!EF31*f_ResVal)/f_GMMar</f>
        <v>0</v>
      </c>
      <c r="EG31" s="300">
        <f ca="1">(Conversion!EG31*f_ResVal)/f_GMMar</f>
        <v>0</v>
      </c>
      <c r="EH31" s="300">
        <f ca="1">(Conversion!EH31*f_ResVal)/f_GMMar</f>
        <v>0</v>
      </c>
      <c r="EI31" s="300">
        <f ca="1">(Conversion!EI31*f_ResVal)/f_GMMar</f>
        <v>0</v>
      </c>
      <c r="EJ31" s="300">
        <f ca="1">(Conversion!EJ31*f_ResVal)/f_GMMar</f>
        <v>0</v>
      </c>
      <c r="EK31" s="300">
        <f ca="1">(Conversion!EK31*f_ResVal)/f_GMMar</f>
        <v>0</v>
      </c>
      <c r="EL31" s="300">
        <f ca="1">(Conversion!EL31*f_ResVal)/f_GMMar</f>
        <v>0</v>
      </c>
      <c r="EM31" s="300">
        <f ca="1">(Conversion!EM31*f_ResVal)/f_GMMar</f>
        <v>0</v>
      </c>
      <c r="EN31" s="300">
        <f ca="1">(Conversion!EN31*f_ResVal)/f_GMMar</f>
        <v>0</v>
      </c>
      <c r="EO31" s="300">
        <f ca="1">(Conversion!EO31*f_ResVal)/f_GMMar</f>
        <v>0</v>
      </c>
      <c r="EP31" s="300">
        <f ca="1">(Conversion!EP31*f_ResVal)/f_GMMar</f>
        <v>0</v>
      </c>
      <c r="EQ31" s="300">
        <f ca="1">(Conversion!EQ31*f_ResVal)/f_GMMar</f>
        <v>0</v>
      </c>
      <c r="ER31" s="300">
        <f ca="1">(Conversion!ER31*f_ResVal)/f_GMMar</f>
        <v>0</v>
      </c>
      <c r="ES31" s="300">
        <f ca="1">(Conversion!ES31*f_ResVal)/f_GMMar</f>
        <v>0</v>
      </c>
      <c r="ET31" s="300">
        <f ca="1">(Conversion!ET31*f_ResVal)/f_GMMar</f>
        <v>0</v>
      </c>
      <c r="EU31" s="300">
        <f ca="1">(Conversion!EU31*f_ResVal)/f_GMMar</f>
        <v>0</v>
      </c>
      <c r="EV31" s="300">
        <f ca="1">(Conversion!EV31*f_ResVal)/f_GMMar</f>
        <v>0</v>
      </c>
      <c r="EW31" s="300">
        <f ca="1">(Conversion!EW31*f_ResVal)/f_GMMar</f>
        <v>0</v>
      </c>
      <c r="EX31" s="300">
        <f ca="1">(Conversion!EX31*f_ResVal)/f_GMMar</f>
        <v>0</v>
      </c>
      <c r="EY31" s="612"/>
      <c r="EZ31" s="757" t="str">
        <f>'Main Input'!EZ31</f>
        <v>RPI</v>
      </c>
      <c r="FA31" s="757" t="str">
        <f>'Main Input'!FA31</f>
        <v>N/A</v>
      </c>
      <c r="FB31" s="766">
        <f>'Main Input'!FB31</f>
        <v>0</v>
      </c>
      <c r="FC31" s="766" t="str">
        <f>'Main Input'!FC31</f>
        <v>IT Solutions</v>
      </c>
      <c r="FD31" s="766" t="str">
        <f>'Main Input'!FD31</f>
        <v>Managed Services</v>
      </c>
      <c r="FE31" s="757" t="str">
        <f>'Main Input'!FE31</f>
        <v>Opex</v>
      </c>
      <c r="FF31" s="757" t="str">
        <f>'Main Input'!FF31</f>
        <v>ContractAccrual</v>
      </c>
      <c r="FG31" s="757" t="str">
        <f>'Main Input'!FG31</f>
        <v>Expense</v>
      </c>
      <c r="FH31" s="767" t="str">
        <f>'Main Input'!FH31</f>
        <v>A</v>
      </c>
      <c r="FI31" s="768">
        <f>'Main Input'!FI31</f>
        <v>0.22</v>
      </c>
      <c r="FJ31" s="768">
        <f>'Main Input'!FJ31</f>
        <v>0</v>
      </c>
      <c r="FK31" s="612"/>
      <c r="FL31" s="531">
        <f t="shared" si="19"/>
        <v>0</v>
      </c>
      <c r="FM31" s="86"/>
      <c r="FN31" s="612"/>
    </row>
    <row r="32" spans="1:170" ht="12.75" customHeight="1">
      <c r="A32" s="750" t="str">
        <f>'Main Input'!A32</f>
        <v>MTB</v>
      </c>
      <c r="B32" s="762" t="str">
        <f>'Main Input'!B32</f>
        <v>Field Maintenance Service</v>
      </c>
      <c r="C32" s="762" t="str">
        <f>'Main Input'!C32</f>
        <v>Third Party</v>
      </c>
      <c r="D32" s="762" t="str">
        <f>'Main Input'!D32</f>
        <v>TRF</v>
      </c>
      <c r="E32" s="762" t="str">
        <f>'Main Input'!E32</f>
        <v>Data Centre Migration Project Leader - Transition</v>
      </c>
      <c r="F32" s="753" t="str">
        <f>'Main Input'!F32</f>
        <v>direct</v>
      </c>
      <c r="G32" s="753" t="str">
        <f>'Main Input'!G32</f>
        <v>Person</v>
      </c>
      <c r="H32" s="753">
        <f>'Main Input'!H32</f>
        <v>0</v>
      </c>
      <c r="I32" s="753">
        <f>'Main Input'!I32</f>
        <v>0</v>
      </c>
      <c r="J32" s="753">
        <f>'Main Input'!J32</f>
        <v>0</v>
      </c>
      <c r="K32" s="753" t="str">
        <f>'Main Input'!K32</f>
        <v>FJS</v>
      </c>
      <c r="L32" s="753" t="str">
        <f>'Main Input'!L32</f>
        <v>pTran</v>
      </c>
      <c r="M32" s="753">
        <f>'Main Input'!M32</f>
        <v>0</v>
      </c>
      <c r="N32" s="753">
        <f>'Main Input'!N32</f>
        <v>0</v>
      </c>
      <c r="O32" s="753" t="str">
        <f>'Main Input'!O32</f>
        <v>SPAIN</v>
      </c>
      <c r="P32" s="753">
        <f>'Main Input'!P32</f>
        <v>284</v>
      </c>
      <c r="Q32" s="753" t="str">
        <f>'Main Input'!Q32</f>
        <v>EUR</v>
      </c>
      <c r="R32" s="753" t="str">
        <f>'Main Input'!R32</f>
        <v>EMEA</v>
      </c>
      <c r="S32" s="753" t="str">
        <f>'Main Input'!S32</f>
        <v>Local</v>
      </c>
      <c r="T32" s="753">
        <f>'Main Input'!T32</f>
        <v>0</v>
      </c>
      <c r="U32" s="753">
        <f>'Main Input'!U32</f>
        <v>0</v>
      </c>
      <c r="V32" s="753" t="str">
        <f>'Main Input'!V32</f>
        <v>3_ATP</v>
      </c>
      <c r="W32" s="753">
        <f>'Main Input'!W32</f>
        <v>0</v>
      </c>
      <c r="X32" s="753">
        <f>'Main Input'!X32</f>
        <v>0</v>
      </c>
      <c r="Y32" s="753">
        <f>'Main Input'!Y32</f>
        <v>0</v>
      </c>
      <c r="Z32" s="753">
        <f>'Main Input'!Z32</f>
        <v>0</v>
      </c>
      <c r="AA32" s="753">
        <f>'Main Input'!AA32</f>
        <v>0</v>
      </c>
      <c r="AB32" s="763">
        <f>'Main Input'!AB32</f>
        <v>0</v>
      </c>
      <c r="AC32" s="763" t="str">
        <f>'Main Input'!AC32</f>
        <v>Days</v>
      </c>
      <c r="AD32" s="764">
        <f>'Main Input'!AD32</f>
        <v>108</v>
      </c>
      <c r="AE32" s="765">
        <f t="shared" ca="1" si="18"/>
        <v>39323.076923076922</v>
      </c>
      <c r="AF32" s="299">
        <f>(Conversion!AF32*f_ResVal)/f_GMMar</f>
        <v>6553.8461538461534</v>
      </c>
      <c r="AG32" s="300">
        <f ca="1">(Conversion!AG32*f_ResVal)/f_GMMar</f>
        <v>6553.8461538461534</v>
      </c>
      <c r="AH32" s="300">
        <f ca="1">(Conversion!AH32*f_ResVal)/f_GMMar</f>
        <v>6553.8461538461534</v>
      </c>
      <c r="AI32" s="300">
        <f ca="1">(Conversion!AI32*f_ResVal)/f_GMMar</f>
        <v>6553.8461538461534</v>
      </c>
      <c r="AJ32" s="300">
        <f ca="1">(Conversion!AJ32*f_ResVal)/f_GMMar</f>
        <v>6553.8461538461534</v>
      </c>
      <c r="AK32" s="300">
        <f ca="1">(Conversion!AK32*f_ResVal)/f_GMMar</f>
        <v>6553.8461538461534</v>
      </c>
      <c r="AL32" s="300">
        <f ca="1">(Conversion!AL32*f_ResVal)/f_GMMar</f>
        <v>0</v>
      </c>
      <c r="AM32" s="300">
        <f ca="1">(Conversion!AM32*f_ResVal)/f_GMMar</f>
        <v>0</v>
      </c>
      <c r="AN32" s="300">
        <f ca="1">(Conversion!AN32*f_ResVal)/f_GMMar</f>
        <v>0</v>
      </c>
      <c r="AO32" s="300">
        <f ca="1">(Conversion!AO32*f_ResVal)/f_GMMar</f>
        <v>0</v>
      </c>
      <c r="AP32" s="300">
        <f ca="1">(Conversion!AP32*f_ResVal)/f_GMMar</f>
        <v>0</v>
      </c>
      <c r="AQ32" s="300">
        <f ca="1">(Conversion!AQ32*f_ResVal)/f_GMMar</f>
        <v>0</v>
      </c>
      <c r="AR32" s="300">
        <f ca="1">(Conversion!AR32*f_ResVal)/f_GMMar</f>
        <v>0</v>
      </c>
      <c r="AS32" s="300">
        <f ca="1">(Conversion!AS32*f_ResVal)/f_GMMar</f>
        <v>0</v>
      </c>
      <c r="AT32" s="300">
        <f ca="1">(Conversion!AT32*f_ResVal)/f_GMMar</f>
        <v>0</v>
      </c>
      <c r="AU32" s="300">
        <f ca="1">(Conversion!AU32*f_ResVal)/f_GMMar</f>
        <v>0</v>
      </c>
      <c r="AV32" s="300">
        <f ca="1">(Conversion!AV32*f_ResVal)/f_GMMar</f>
        <v>0</v>
      </c>
      <c r="AW32" s="300">
        <f ca="1">(Conversion!AW32*f_ResVal)/f_GMMar</f>
        <v>0</v>
      </c>
      <c r="AX32" s="300">
        <f ca="1">(Conversion!AX32*f_ResVal)/f_GMMar</f>
        <v>0</v>
      </c>
      <c r="AY32" s="300">
        <f ca="1">(Conversion!AY32*f_ResVal)/f_GMMar</f>
        <v>0</v>
      </c>
      <c r="AZ32" s="300">
        <f ca="1">(Conversion!AZ32*f_ResVal)/f_GMMar</f>
        <v>0</v>
      </c>
      <c r="BA32" s="300">
        <f ca="1">(Conversion!BA32*f_ResVal)/f_GMMar</f>
        <v>0</v>
      </c>
      <c r="BB32" s="300">
        <f ca="1">(Conversion!BB32*f_ResVal)/f_GMMar</f>
        <v>0</v>
      </c>
      <c r="BC32" s="300">
        <f ca="1">(Conversion!BC32*f_ResVal)/f_GMMar</f>
        <v>0</v>
      </c>
      <c r="BD32" s="300">
        <f ca="1">(Conversion!BD32*f_ResVal)/f_GMMar</f>
        <v>0</v>
      </c>
      <c r="BE32" s="300">
        <f ca="1">(Conversion!BE32*f_ResVal)/f_GMMar</f>
        <v>0</v>
      </c>
      <c r="BF32" s="300">
        <f ca="1">(Conversion!BF32*f_ResVal)/f_GMMar</f>
        <v>0</v>
      </c>
      <c r="BG32" s="300">
        <f ca="1">(Conversion!BG32*f_ResVal)/f_GMMar</f>
        <v>0</v>
      </c>
      <c r="BH32" s="300">
        <f ca="1">(Conversion!BH32*f_ResVal)/f_GMMar</f>
        <v>0</v>
      </c>
      <c r="BI32" s="300">
        <f ca="1">(Conversion!BI32*f_ResVal)/f_GMMar</f>
        <v>0</v>
      </c>
      <c r="BJ32" s="300">
        <f ca="1">(Conversion!BJ32*f_ResVal)/f_GMMar</f>
        <v>0</v>
      </c>
      <c r="BK32" s="300">
        <f ca="1">(Conversion!BK32*f_ResVal)/f_GMMar</f>
        <v>0</v>
      </c>
      <c r="BL32" s="300">
        <f ca="1">(Conversion!BL32*f_ResVal)/f_GMMar</f>
        <v>0</v>
      </c>
      <c r="BM32" s="300">
        <f ca="1">(Conversion!BM32*f_ResVal)/f_GMMar</f>
        <v>0</v>
      </c>
      <c r="BN32" s="300">
        <f ca="1">(Conversion!BN32*f_ResVal)/f_GMMar</f>
        <v>0</v>
      </c>
      <c r="BO32" s="300">
        <f ca="1">(Conversion!BO32*f_ResVal)/f_GMMar</f>
        <v>0</v>
      </c>
      <c r="BP32" s="300">
        <f ca="1">(Conversion!BP32*f_ResVal)/f_GMMar</f>
        <v>0</v>
      </c>
      <c r="BQ32" s="300">
        <f ca="1">(Conversion!BQ32*f_ResVal)/f_GMMar</f>
        <v>0</v>
      </c>
      <c r="BR32" s="300">
        <f ca="1">(Conversion!BR32*f_ResVal)/f_GMMar</f>
        <v>0</v>
      </c>
      <c r="BS32" s="300">
        <f ca="1">(Conversion!BS32*f_ResVal)/f_GMMar</f>
        <v>0</v>
      </c>
      <c r="BT32" s="300">
        <f ca="1">(Conversion!BT32*f_ResVal)/f_GMMar</f>
        <v>0</v>
      </c>
      <c r="BU32" s="300">
        <f ca="1">(Conversion!BU32*f_ResVal)/f_GMMar</f>
        <v>0</v>
      </c>
      <c r="BV32" s="300">
        <f ca="1">(Conversion!BV32*f_ResVal)/f_GMMar</f>
        <v>0</v>
      </c>
      <c r="BW32" s="300">
        <f ca="1">(Conversion!BW32*f_ResVal)/f_GMMar</f>
        <v>0</v>
      </c>
      <c r="BX32" s="300">
        <f ca="1">(Conversion!BX32*f_ResVal)/f_GMMar</f>
        <v>0</v>
      </c>
      <c r="BY32" s="300">
        <f ca="1">(Conversion!BY32*f_ResVal)/f_GMMar</f>
        <v>0</v>
      </c>
      <c r="BZ32" s="300">
        <f ca="1">(Conversion!BZ32*f_ResVal)/f_GMMar</f>
        <v>0</v>
      </c>
      <c r="CA32" s="300">
        <f ca="1">(Conversion!CA32*f_ResVal)/f_GMMar</f>
        <v>0</v>
      </c>
      <c r="CB32" s="300">
        <f ca="1">(Conversion!CB32*f_ResVal)/f_GMMar</f>
        <v>0</v>
      </c>
      <c r="CC32" s="300">
        <f ca="1">(Conversion!CC32*f_ResVal)/f_GMMar</f>
        <v>0</v>
      </c>
      <c r="CD32" s="300">
        <f ca="1">(Conversion!CD32*f_ResVal)/f_GMMar</f>
        <v>0</v>
      </c>
      <c r="CE32" s="300">
        <f ca="1">(Conversion!CE32*f_ResVal)/f_GMMar</f>
        <v>0</v>
      </c>
      <c r="CF32" s="300">
        <f ca="1">(Conversion!CF32*f_ResVal)/f_GMMar</f>
        <v>0</v>
      </c>
      <c r="CG32" s="300">
        <f ca="1">(Conversion!CG32*f_ResVal)/f_GMMar</f>
        <v>0</v>
      </c>
      <c r="CH32" s="300">
        <f ca="1">(Conversion!CH32*f_ResVal)/f_GMMar</f>
        <v>0</v>
      </c>
      <c r="CI32" s="300">
        <f ca="1">(Conversion!CI32*f_ResVal)/f_GMMar</f>
        <v>0</v>
      </c>
      <c r="CJ32" s="300">
        <f ca="1">(Conversion!CJ32*f_ResVal)/f_GMMar</f>
        <v>0</v>
      </c>
      <c r="CK32" s="300">
        <f ca="1">(Conversion!CK32*f_ResVal)/f_GMMar</f>
        <v>0</v>
      </c>
      <c r="CL32" s="300">
        <f ca="1">(Conversion!CL32*f_ResVal)/f_GMMar</f>
        <v>0</v>
      </c>
      <c r="CM32" s="300">
        <f ca="1">(Conversion!CM32*f_ResVal)/f_GMMar</f>
        <v>0</v>
      </c>
      <c r="CN32" s="300">
        <f ca="1">(Conversion!CN32*f_ResVal)/f_GMMar</f>
        <v>0</v>
      </c>
      <c r="CO32" s="300">
        <f ca="1">(Conversion!CO32*f_ResVal)/f_GMMar</f>
        <v>0</v>
      </c>
      <c r="CP32" s="300">
        <f ca="1">(Conversion!CP32*f_ResVal)/f_GMMar</f>
        <v>0</v>
      </c>
      <c r="CQ32" s="300">
        <f ca="1">(Conversion!CQ32*f_ResVal)/f_GMMar</f>
        <v>0</v>
      </c>
      <c r="CR32" s="300">
        <f ca="1">(Conversion!CR32*f_ResVal)/f_GMMar</f>
        <v>0</v>
      </c>
      <c r="CS32" s="300">
        <f ca="1">(Conversion!CS32*f_ResVal)/f_GMMar</f>
        <v>0</v>
      </c>
      <c r="CT32" s="300">
        <f ca="1">(Conversion!CT32*f_ResVal)/f_GMMar</f>
        <v>0</v>
      </c>
      <c r="CU32" s="300">
        <f ca="1">(Conversion!CU32*f_ResVal)/f_GMMar</f>
        <v>0</v>
      </c>
      <c r="CV32" s="300">
        <f ca="1">(Conversion!CV32*f_ResVal)/f_GMMar</f>
        <v>0</v>
      </c>
      <c r="CW32" s="300">
        <f ca="1">(Conversion!CW32*f_ResVal)/f_GMMar</f>
        <v>0</v>
      </c>
      <c r="CX32" s="300">
        <f ca="1">(Conversion!CX32*f_ResVal)/f_GMMar</f>
        <v>0</v>
      </c>
      <c r="CY32" s="300">
        <f ca="1">(Conversion!CY32*f_ResVal)/f_GMMar</f>
        <v>0</v>
      </c>
      <c r="CZ32" s="300">
        <f ca="1">(Conversion!CZ32*f_ResVal)/f_GMMar</f>
        <v>0</v>
      </c>
      <c r="DA32" s="300">
        <f ca="1">(Conversion!DA32*f_ResVal)/f_GMMar</f>
        <v>0</v>
      </c>
      <c r="DB32" s="300">
        <f ca="1">(Conversion!DB32*f_ResVal)/f_GMMar</f>
        <v>0</v>
      </c>
      <c r="DC32" s="300">
        <f ca="1">(Conversion!DC32*f_ResVal)/f_GMMar</f>
        <v>0</v>
      </c>
      <c r="DD32" s="300">
        <f ca="1">(Conversion!DD32*f_ResVal)/f_GMMar</f>
        <v>0</v>
      </c>
      <c r="DE32" s="300">
        <f ca="1">(Conversion!DE32*f_ResVal)/f_GMMar</f>
        <v>0</v>
      </c>
      <c r="DF32" s="300">
        <f ca="1">(Conversion!DF32*f_ResVal)/f_GMMar</f>
        <v>0</v>
      </c>
      <c r="DG32" s="300">
        <f ca="1">(Conversion!DG32*f_ResVal)/f_GMMar</f>
        <v>0</v>
      </c>
      <c r="DH32" s="300">
        <f ca="1">(Conversion!DH32*f_ResVal)/f_GMMar</f>
        <v>0</v>
      </c>
      <c r="DI32" s="300">
        <f ca="1">(Conversion!DI32*f_ResVal)/f_GMMar</f>
        <v>0</v>
      </c>
      <c r="DJ32" s="300">
        <f ca="1">(Conversion!DJ32*f_ResVal)/f_GMMar</f>
        <v>0</v>
      </c>
      <c r="DK32" s="300">
        <f ca="1">(Conversion!DK32*f_ResVal)/f_GMMar</f>
        <v>0</v>
      </c>
      <c r="DL32" s="300">
        <f ca="1">(Conversion!DL32*f_ResVal)/f_GMMar</f>
        <v>0</v>
      </c>
      <c r="DM32" s="300">
        <f ca="1">(Conversion!DM32*f_ResVal)/f_GMMar</f>
        <v>0</v>
      </c>
      <c r="DN32" s="300">
        <f ca="1">(Conversion!DN32*f_ResVal)/f_GMMar</f>
        <v>0</v>
      </c>
      <c r="DO32" s="300">
        <f ca="1">(Conversion!DO32*f_ResVal)/f_GMMar</f>
        <v>0</v>
      </c>
      <c r="DP32" s="300">
        <f ca="1">(Conversion!DP32*f_ResVal)/f_GMMar</f>
        <v>0</v>
      </c>
      <c r="DQ32" s="300">
        <f ca="1">(Conversion!DQ32*f_ResVal)/f_GMMar</f>
        <v>0</v>
      </c>
      <c r="DR32" s="300">
        <f ca="1">(Conversion!DR32*f_ResVal)/f_GMMar</f>
        <v>0</v>
      </c>
      <c r="DS32" s="300">
        <f ca="1">(Conversion!DS32*f_ResVal)/f_GMMar</f>
        <v>0</v>
      </c>
      <c r="DT32" s="300">
        <f ca="1">(Conversion!DT32*f_ResVal)/f_GMMar</f>
        <v>0</v>
      </c>
      <c r="DU32" s="300">
        <f ca="1">(Conversion!DU32*f_ResVal)/f_GMMar</f>
        <v>0</v>
      </c>
      <c r="DV32" s="300">
        <f ca="1">(Conversion!DV32*f_ResVal)/f_GMMar</f>
        <v>0</v>
      </c>
      <c r="DW32" s="300">
        <f ca="1">(Conversion!DW32*f_ResVal)/f_GMMar</f>
        <v>0</v>
      </c>
      <c r="DX32" s="300">
        <f ca="1">(Conversion!DX32*f_ResVal)/f_GMMar</f>
        <v>0</v>
      </c>
      <c r="DY32" s="300">
        <f ca="1">(Conversion!DY32*f_ResVal)/f_GMMar</f>
        <v>0</v>
      </c>
      <c r="DZ32" s="300">
        <f ca="1">(Conversion!DZ32*f_ResVal)/f_GMMar</f>
        <v>0</v>
      </c>
      <c r="EA32" s="300">
        <f ca="1">(Conversion!EA32*f_ResVal)/f_GMMar</f>
        <v>0</v>
      </c>
      <c r="EB32" s="300">
        <f ca="1">(Conversion!EB32*f_ResVal)/f_GMMar</f>
        <v>0</v>
      </c>
      <c r="EC32" s="300">
        <f ca="1">(Conversion!EC32*f_ResVal)/f_GMMar</f>
        <v>0</v>
      </c>
      <c r="ED32" s="300">
        <f ca="1">(Conversion!ED32*f_ResVal)/f_GMMar</f>
        <v>0</v>
      </c>
      <c r="EE32" s="300">
        <f ca="1">(Conversion!EE32*f_ResVal)/f_GMMar</f>
        <v>0</v>
      </c>
      <c r="EF32" s="300">
        <f ca="1">(Conversion!EF32*f_ResVal)/f_GMMar</f>
        <v>0</v>
      </c>
      <c r="EG32" s="300">
        <f ca="1">(Conversion!EG32*f_ResVal)/f_GMMar</f>
        <v>0</v>
      </c>
      <c r="EH32" s="300">
        <f ca="1">(Conversion!EH32*f_ResVal)/f_GMMar</f>
        <v>0</v>
      </c>
      <c r="EI32" s="300">
        <f ca="1">(Conversion!EI32*f_ResVal)/f_GMMar</f>
        <v>0</v>
      </c>
      <c r="EJ32" s="300">
        <f ca="1">(Conversion!EJ32*f_ResVal)/f_GMMar</f>
        <v>0</v>
      </c>
      <c r="EK32" s="300">
        <f ca="1">(Conversion!EK32*f_ResVal)/f_GMMar</f>
        <v>0</v>
      </c>
      <c r="EL32" s="300">
        <f ca="1">(Conversion!EL32*f_ResVal)/f_GMMar</f>
        <v>0</v>
      </c>
      <c r="EM32" s="300">
        <f ca="1">(Conversion!EM32*f_ResVal)/f_GMMar</f>
        <v>0</v>
      </c>
      <c r="EN32" s="300">
        <f ca="1">(Conversion!EN32*f_ResVal)/f_GMMar</f>
        <v>0</v>
      </c>
      <c r="EO32" s="300">
        <f ca="1">(Conversion!EO32*f_ResVal)/f_GMMar</f>
        <v>0</v>
      </c>
      <c r="EP32" s="300">
        <f ca="1">(Conversion!EP32*f_ResVal)/f_GMMar</f>
        <v>0</v>
      </c>
      <c r="EQ32" s="300">
        <f ca="1">(Conversion!EQ32*f_ResVal)/f_GMMar</f>
        <v>0</v>
      </c>
      <c r="ER32" s="300">
        <f ca="1">(Conversion!ER32*f_ResVal)/f_GMMar</f>
        <v>0</v>
      </c>
      <c r="ES32" s="300">
        <f ca="1">(Conversion!ES32*f_ResVal)/f_GMMar</f>
        <v>0</v>
      </c>
      <c r="ET32" s="300">
        <f ca="1">(Conversion!ET32*f_ResVal)/f_GMMar</f>
        <v>0</v>
      </c>
      <c r="EU32" s="300">
        <f ca="1">(Conversion!EU32*f_ResVal)/f_GMMar</f>
        <v>0</v>
      </c>
      <c r="EV32" s="300">
        <f ca="1">(Conversion!EV32*f_ResVal)/f_GMMar</f>
        <v>0</v>
      </c>
      <c r="EW32" s="300">
        <f ca="1">(Conversion!EW32*f_ResVal)/f_GMMar</f>
        <v>0</v>
      </c>
      <c r="EX32" s="300">
        <f ca="1">(Conversion!EX32*f_ResVal)/f_GMMar</f>
        <v>0</v>
      </c>
      <c r="EY32" s="612"/>
      <c r="EZ32" s="757" t="str">
        <f>'Main Input'!EZ32</f>
        <v>RPI</v>
      </c>
      <c r="FA32" s="757" t="str">
        <f>'Main Input'!FA32</f>
        <v>N/A</v>
      </c>
      <c r="FB32" s="766">
        <f>'Main Input'!FB32</f>
        <v>0</v>
      </c>
      <c r="FC32" s="766" t="str">
        <f>'Main Input'!FC32</f>
        <v>IT Solutions</v>
      </c>
      <c r="FD32" s="766" t="str">
        <f>'Main Input'!FD32</f>
        <v>Managed Services</v>
      </c>
      <c r="FE32" s="757" t="str">
        <f>'Main Input'!FE32</f>
        <v>Opex</v>
      </c>
      <c r="FF32" s="757" t="str">
        <f>'Main Input'!FF32</f>
        <v>ContractAccrual</v>
      </c>
      <c r="FG32" s="757" t="str">
        <f>'Main Input'!FG32</f>
        <v>Expense</v>
      </c>
      <c r="FH32" s="767" t="str">
        <f>'Main Input'!FH32</f>
        <v>A</v>
      </c>
      <c r="FI32" s="768">
        <f>'Main Input'!FI32</f>
        <v>0.22</v>
      </c>
      <c r="FJ32" s="768">
        <f>'Main Input'!FJ32</f>
        <v>0</v>
      </c>
      <c r="FK32" s="612"/>
      <c r="FL32" s="531">
        <f t="shared" si="19"/>
        <v>0</v>
      </c>
      <c r="FM32" s="86"/>
      <c r="FN32" s="612"/>
    </row>
    <row r="33" spans="1:170" ht="12.75" customHeight="1">
      <c r="A33" s="750" t="str">
        <f>'Main Input'!A33</f>
        <v>MTB</v>
      </c>
      <c r="B33" s="762" t="str">
        <f>'Main Input'!B33</f>
        <v>Field Maintenance Service</v>
      </c>
      <c r="C33" s="762" t="str">
        <f>'Main Input'!C33</f>
        <v>Third Party</v>
      </c>
      <c r="D33" s="762" t="str">
        <f>'Main Input'!D33</f>
        <v>TRF</v>
      </c>
      <c r="E33" s="762" t="str">
        <f>'Main Input'!E33</f>
        <v>Data Centre Migration Project Leader - Transition</v>
      </c>
      <c r="F33" s="753" t="str">
        <f>'Main Input'!F33</f>
        <v>direct</v>
      </c>
      <c r="G33" s="753" t="str">
        <f>'Main Input'!G33</f>
        <v>Person</v>
      </c>
      <c r="H33" s="753">
        <f>'Main Input'!H33</f>
        <v>0</v>
      </c>
      <c r="I33" s="753">
        <f>'Main Input'!I33</f>
        <v>0</v>
      </c>
      <c r="J33" s="753">
        <f>'Main Input'!J33</f>
        <v>0</v>
      </c>
      <c r="K33" s="753" t="str">
        <f>'Main Input'!K33</f>
        <v>FJS</v>
      </c>
      <c r="L33" s="753" t="str">
        <f>'Main Input'!L33</f>
        <v>pTran</v>
      </c>
      <c r="M33" s="753">
        <f>'Main Input'!M33</f>
        <v>0</v>
      </c>
      <c r="N33" s="753">
        <f>'Main Input'!N33</f>
        <v>0</v>
      </c>
      <c r="O33" s="753" t="str">
        <f>'Main Input'!O33</f>
        <v>SPAIN</v>
      </c>
      <c r="P33" s="753">
        <f>'Main Input'!P33</f>
        <v>284</v>
      </c>
      <c r="Q33" s="753" t="str">
        <f>'Main Input'!Q33</f>
        <v>EUR</v>
      </c>
      <c r="R33" s="753" t="str">
        <f>'Main Input'!R33</f>
        <v>EMEA</v>
      </c>
      <c r="S33" s="753" t="str">
        <f>'Main Input'!S33</f>
        <v>Local</v>
      </c>
      <c r="T33" s="753">
        <f>'Main Input'!T33</f>
        <v>0</v>
      </c>
      <c r="U33" s="753">
        <f>'Main Input'!U33</f>
        <v>0</v>
      </c>
      <c r="V33" s="753" t="str">
        <f>'Main Input'!V33</f>
        <v>3_ATP</v>
      </c>
      <c r="W33" s="753">
        <f>'Main Input'!W33</f>
        <v>0</v>
      </c>
      <c r="X33" s="753">
        <f>'Main Input'!X33</f>
        <v>0</v>
      </c>
      <c r="Y33" s="753">
        <f>'Main Input'!Y33</f>
        <v>0</v>
      </c>
      <c r="Z33" s="753">
        <f>'Main Input'!Z33</f>
        <v>0</v>
      </c>
      <c r="AA33" s="753">
        <f>'Main Input'!AA33</f>
        <v>0</v>
      </c>
      <c r="AB33" s="763">
        <f>'Main Input'!AB33</f>
        <v>0</v>
      </c>
      <c r="AC33" s="763" t="str">
        <f>'Main Input'!AC33</f>
        <v>Days</v>
      </c>
      <c r="AD33" s="764">
        <f>'Main Input'!AD33</f>
        <v>108</v>
      </c>
      <c r="AE33" s="765">
        <f t="shared" ca="1" si="18"/>
        <v>39323.076923076922</v>
      </c>
      <c r="AF33" s="299">
        <f>(Conversion!AF33*f_ResVal)/f_GMMar</f>
        <v>6553.8461538461534</v>
      </c>
      <c r="AG33" s="300">
        <f ca="1">(Conversion!AG33*f_ResVal)/f_GMMar</f>
        <v>6553.8461538461534</v>
      </c>
      <c r="AH33" s="300">
        <f ca="1">(Conversion!AH33*f_ResVal)/f_GMMar</f>
        <v>6553.8461538461534</v>
      </c>
      <c r="AI33" s="300">
        <f ca="1">(Conversion!AI33*f_ResVal)/f_GMMar</f>
        <v>6553.8461538461534</v>
      </c>
      <c r="AJ33" s="300">
        <f ca="1">(Conversion!AJ33*f_ResVal)/f_GMMar</f>
        <v>6553.8461538461534</v>
      </c>
      <c r="AK33" s="300">
        <f ca="1">(Conversion!AK33*f_ResVal)/f_GMMar</f>
        <v>6553.8461538461534</v>
      </c>
      <c r="AL33" s="300">
        <f ca="1">(Conversion!AL33*f_ResVal)/f_GMMar</f>
        <v>0</v>
      </c>
      <c r="AM33" s="300">
        <f ca="1">(Conversion!AM33*f_ResVal)/f_GMMar</f>
        <v>0</v>
      </c>
      <c r="AN33" s="300">
        <f ca="1">(Conversion!AN33*f_ResVal)/f_GMMar</f>
        <v>0</v>
      </c>
      <c r="AO33" s="300">
        <f ca="1">(Conversion!AO33*f_ResVal)/f_GMMar</f>
        <v>0</v>
      </c>
      <c r="AP33" s="300">
        <f ca="1">(Conversion!AP33*f_ResVal)/f_GMMar</f>
        <v>0</v>
      </c>
      <c r="AQ33" s="300">
        <f ca="1">(Conversion!AQ33*f_ResVal)/f_GMMar</f>
        <v>0</v>
      </c>
      <c r="AR33" s="300">
        <f ca="1">(Conversion!AR33*f_ResVal)/f_GMMar</f>
        <v>0</v>
      </c>
      <c r="AS33" s="300">
        <f ca="1">(Conversion!AS33*f_ResVal)/f_GMMar</f>
        <v>0</v>
      </c>
      <c r="AT33" s="300">
        <f ca="1">(Conversion!AT33*f_ResVal)/f_GMMar</f>
        <v>0</v>
      </c>
      <c r="AU33" s="300">
        <f ca="1">(Conversion!AU33*f_ResVal)/f_GMMar</f>
        <v>0</v>
      </c>
      <c r="AV33" s="300">
        <f ca="1">(Conversion!AV33*f_ResVal)/f_GMMar</f>
        <v>0</v>
      </c>
      <c r="AW33" s="300">
        <f ca="1">(Conversion!AW33*f_ResVal)/f_GMMar</f>
        <v>0</v>
      </c>
      <c r="AX33" s="300">
        <f ca="1">(Conversion!AX33*f_ResVal)/f_GMMar</f>
        <v>0</v>
      </c>
      <c r="AY33" s="300">
        <f ca="1">(Conversion!AY33*f_ResVal)/f_GMMar</f>
        <v>0</v>
      </c>
      <c r="AZ33" s="300">
        <f ca="1">(Conversion!AZ33*f_ResVal)/f_GMMar</f>
        <v>0</v>
      </c>
      <c r="BA33" s="300">
        <f ca="1">(Conversion!BA33*f_ResVal)/f_GMMar</f>
        <v>0</v>
      </c>
      <c r="BB33" s="300">
        <f ca="1">(Conversion!BB33*f_ResVal)/f_GMMar</f>
        <v>0</v>
      </c>
      <c r="BC33" s="300">
        <f ca="1">(Conversion!BC33*f_ResVal)/f_GMMar</f>
        <v>0</v>
      </c>
      <c r="BD33" s="300">
        <f ca="1">(Conversion!BD33*f_ResVal)/f_GMMar</f>
        <v>0</v>
      </c>
      <c r="BE33" s="300">
        <f ca="1">(Conversion!BE33*f_ResVal)/f_GMMar</f>
        <v>0</v>
      </c>
      <c r="BF33" s="300">
        <f ca="1">(Conversion!BF33*f_ResVal)/f_GMMar</f>
        <v>0</v>
      </c>
      <c r="BG33" s="300">
        <f ca="1">(Conversion!BG33*f_ResVal)/f_GMMar</f>
        <v>0</v>
      </c>
      <c r="BH33" s="300">
        <f ca="1">(Conversion!BH33*f_ResVal)/f_GMMar</f>
        <v>0</v>
      </c>
      <c r="BI33" s="300">
        <f ca="1">(Conversion!BI33*f_ResVal)/f_GMMar</f>
        <v>0</v>
      </c>
      <c r="BJ33" s="300">
        <f ca="1">(Conversion!BJ33*f_ResVal)/f_GMMar</f>
        <v>0</v>
      </c>
      <c r="BK33" s="300">
        <f ca="1">(Conversion!BK33*f_ResVal)/f_GMMar</f>
        <v>0</v>
      </c>
      <c r="BL33" s="300">
        <f ca="1">(Conversion!BL33*f_ResVal)/f_GMMar</f>
        <v>0</v>
      </c>
      <c r="BM33" s="300">
        <f ca="1">(Conversion!BM33*f_ResVal)/f_GMMar</f>
        <v>0</v>
      </c>
      <c r="BN33" s="300">
        <f ca="1">(Conversion!BN33*f_ResVal)/f_GMMar</f>
        <v>0</v>
      </c>
      <c r="BO33" s="300">
        <f ca="1">(Conversion!BO33*f_ResVal)/f_GMMar</f>
        <v>0</v>
      </c>
      <c r="BP33" s="300">
        <f ca="1">(Conversion!BP33*f_ResVal)/f_GMMar</f>
        <v>0</v>
      </c>
      <c r="BQ33" s="300">
        <f ca="1">(Conversion!BQ33*f_ResVal)/f_GMMar</f>
        <v>0</v>
      </c>
      <c r="BR33" s="300">
        <f ca="1">(Conversion!BR33*f_ResVal)/f_GMMar</f>
        <v>0</v>
      </c>
      <c r="BS33" s="300">
        <f ca="1">(Conversion!BS33*f_ResVal)/f_GMMar</f>
        <v>0</v>
      </c>
      <c r="BT33" s="300">
        <f ca="1">(Conversion!BT33*f_ResVal)/f_GMMar</f>
        <v>0</v>
      </c>
      <c r="BU33" s="300">
        <f ca="1">(Conversion!BU33*f_ResVal)/f_GMMar</f>
        <v>0</v>
      </c>
      <c r="BV33" s="300">
        <f ca="1">(Conversion!BV33*f_ResVal)/f_GMMar</f>
        <v>0</v>
      </c>
      <c r="BW33" s="300">
        <f ca="1">(Conversion!BW33*f_ResVal)/f_GMMar</f>
        <v>0</v>
      </c>
      <c r="BX33" s="300">
        <f ca="1">(Conversion!BX33*f_ResVal)/f_GMMar</f>
        <v>0</v>
      </c>
      <c r="BY33" s="300">
        <f ca="1">(Conversion!BY33*f_ResVal)/f_GMMar</f>
        <v>0</v>
      </c>
      <c r="BZ33" s="300">
        <f ca="1">(Conversion!BZ33*f_ResVal)/f_GMMar</f>
        <v>0</v>
      </c>
      <c r="CA33" s="300">
        <f ca="1">(Conversion!CA33*f_ResVal)/f_GMMar</f>
        <v>0</v>
      </c>
      <c r="CB33" s="300">
        <f ca="1">(Conversion!CB33*f_ResVal)/f_GMMar</f>
        <v>0</v>
      </c>
      <c r="CC33" s="300">
        <f ca="1">(Conversion!CC33*f_ResVal)/f_GMMar</f>
        <v>0</v>
      </c>
      <c r="CD33" s="300">
        <f ca="1">(Conversion!CD33*f_ResVal)/f_GMMar</f>
        <v>0</v>
      </c>
      <c r="CE33" s="300">
        <f ca="1">(Conversion!CE33*f_ResVal)/f_GMMar</f>
        <v>0</v>
      </c>
      <c r="CF33" s="300">
        <f ca="1">(Conversion!CF33*f_ResVal)/f_GMMar</f>
        <v>0</v>
      </c>
      <c r="CG33" s="300">
        <f ca="1">(Conversion!CG33*f_ResVal)/f_GMMar</f>
        <v>0</v>
      </c>
      <c r="CH33" s="300">
        <f ca="1">(Conversion!CH33*f_ResVal)/f_GMMar</f>
        <v>0</v>
      </c>
      <c r="CI33" s="300">
        <f ca="1">(Conversion!CI33*f_ResVal)/f_GMMar</f>
        <v>0</v>
      </c>
      <c r="CJ33" s="300">
        <f ca="1">(Conversion!CJ33*f_ResVal)/f_GMMar</f>
        <v>0</v>
      </c>
      <c r="CK33" s="300">
        <f ca="1">(Conversion!CK33*f_ResVal)/f_GMMar</f>
        <v>0</v>
      </c>
      <c r="CL33" s="300">
        <f ca="1">(Conversion!CL33*f_ResVal)/f_GMMar</f>
        <v>0</v>
      </c>
      <c r="CM33" s="300">
        <f ca="1">(Conversion!CM33*f_ResVal)/f_GMMar</f>
        <v>0</v>
      </c>
      <c r="CN33" s="300">
        <f ca="1">(Conversion!CN33*f_ResVal)/f_GMMar</f>
        <v>0</v>
      </c>
      <c r="CO33" s="300">
        <f ca="1">(Conversion!CO33*f_ResVal)/f_GMMar</f>
        <v>0</v>
      </c>
      <c r="CP33" s="300">
        <f ca="1">(Conversion!CP33*f_ResVal)/f_GMMar</f>
        <v>0</v>
      </c>
      <c r="CQ33" s="300">
        <f ca="1">(Conversion!CQ33*f_ResVal)/f_GMMar</f>
        <v>0</v>
      </c>
      <c r="CR33" s="300">
        <f ca="1">(Conversion!CR33*f_ResVal)/f_GMMar</f>
        <v>0</v>
      </c>
      <c r="CS33" s="300">
        <f ca="1">(Conversion!CS33*f_ResVal)/f_GMMar</f>
        <v>0</v>
      </c>
      <c r="CT33" s="300">
        <f ca="1">(Conversion!CT33*f_ResVal)/f_GMMar</f>
        <v>0</v>
      </c>
      <c r="CU33" s="300">
        <f ca="1">(Conversion!CU33*f_ResVal)/f_GMMar</f>
        <v>0</v>
      </c>
      <c r="CV33" s="300">
        <f ca="1">(Conversion!CV33*f_ResVal)/f_GMMar</f>
        <v>0</v>
      </c>
      <c r="CW33" s="300">
        <f ca="1">(Conversion!CW33*f_ResVal)/f_GMMar</f>
        <v>0</v>
      </c>
      <c r="CX33" s="300">
        <f ca="1">(Conversion!CX33*f_ResVal)/f_GMMar</f>
        <v>0</v>
      </c>
      <c r="CY33" s="300">
        <f ca="1">(Conversion!CY33*f_ResVal)/f_GMMar</f>
        <v>0</v>
      </c>
      <c r="CZ33" s="300">
        <f ca="1">(Conversion!CZ33*f_ResVal)/f_GMMar</f>
        <v>0</v>
      </c>
      <c r="DA33" s="300">
        <f ca="1">(Conversion!DA33*f_ResVal)/f_GMMar</f>
        <v>0</v>
      </c>
      <c r="DB33" s="300">
        <f ca="1">(Conversion!DB33*f_ResVal)/f_GMMar</f>
        <v>0</v>
      </c>
      <c r="DC33" s="300">
        <f ca="1">(Conversion!DC33*f_ResVal)/f_GMMar</f>
        <v>0</v>
      </c>
      <c r="DD33" s="300">
        <f ca="1">(Conversion!DD33*f_ResVal)/f_GMMar</f>
        <v>0</v>
      </c>
      <c r="DE33" s="300">
        <f ca="1">(Conversion!DE33*f_ResVal)/f_GMMar</f>
        <v>0</v>
      </c>
      <c r="DF33" s="300">
        <f ca="1">(Conversion!DF33*f_ResVal)/f_GMMar</f>
        <v>0</v>
      </c>
      <c r="DG33" s="300">
        <f ca="1">(Conversion!DG33*f_ResVal)/f_GMMar</f>
        <v>0</v>
      </c>
      <c r="DH33" s="300">
        <f ca="1">(Conversion!DH33*f_ResVal)/f_GMMar</f>
        <v>0</v>
      </c>
      <c r="DI33" s="300">
        <f ca="1">(Conversion!DI33*f_ResVal)/f_GMMar</f>
        <v>0</v>
      </c>
      <c r="DJ33" s="300">
        <f ca="1">(Conversion!DJ33*f_ResVal)/f_GMMar</f>
        <v>0</v>
      </c>
      <c r="DK33" s="300">
        <f ca="1">(Conversion!DK33*f_ResVal)/f_GMMar</f>
        <v>0</v>
      </c>
      <c r="DL33" s="300">
        <f ca="1">(Conversion!DL33*f_ResVal)/f_GMMar</f>
        <v>0</v>
      </c>
      <c r="DM33" s="300">
        <f ca="1">(Conversion!DM33*f_ResVal)/f_GMMar</f>
        <v>0</v>
      </c>
      <c r="DN33" s="300">
        <f ca="1">(Conversion!DN33*f_ResVal)/f_GMMar</f>
        <v>0</v>
      </c>
      <c r="DO33" s="300">
        <f ca="1">(Conversion!DO33*f_ResVal)/f_GMMar</f>
        <v>0</v>
      </c>
      <c r="DP33" s="300">
        <f ca="1">(Conversion!DP33*f_ResVal)/f_GMMar</f>
        <v>0</v>
      </c>
      <c r="DQ33" s="300">
        <f ca="1">(Conversion!DQ33*f_ResVal)/f_GMMar</f>
        <v>0</v>
      </c>
      <c r="DR33" s="300">
        <f ca="1">(Conversion!DR33*f_ResVal)/f_GMMar</f>
        <v>0</v>
      </c>
      <c r="DS33" s="300">
        <f ca="1">(Conversion!DS33*f_ResVal)/f_GMMar</f>
        <v>0</v>
      </c>
      <c r="DT33" s="300">
        <f ca="1">(Conversion!DT33*f_ResVal)/f_GMMar</f>
        <v>0</v>
      </c>
      <c r="DU33" s="300">
        <f ca="1">(Conversion!DU33*f_ResVal)/f_GMMar</f>
        <v>0</v>
      </c>
      <c r="DV33" s="300">
        <f ca="1">(Conversion!DV33*f_ResVal)/f_GMMar</f>
        <v>0</v>
      </c>
      <c r="DW33" s="300">
        <f ca="1">(Conversion!DW33*f_ResVal)/f_GMMar</f>
        <v>0</v>
      </c>
      <c r="DX33" s="300">
        <f ca="1">(Conversion!DX33*f_ResVal)/f_GMMar</f>
        <v>0</v>
      </c>
      <c r="DY33" s="300">
        <f ca="1">(Conversion!DY33*f_ResVal)/f_GMMar</f>
        <v>0</v>
      </c>
      <c r="DZ33" s="300">
        <f ca="1">(Conversion!DZ33*f_ResVal)/f_GMMar</f>
        <v>0</v>
      </c>
      <c r="EA33" s="300">
        <f ca="1">(Conversion!EA33*f_ResVal)/f_GMMar</f>
        <v>0</v>
      </c>
      <c r="EB33" s="300">
        <f ca="1">(Conversion!EB33*f_ResVal)/f_GMMar</f>
        <v>0</v>
      </c>
      <c r="EC33" s="300">
        <f ca="1">(Conversion!EC33*f_ResVal)/f_GMMar</f>
        <v>0</v>
      </c>
      <c r="ED33" s="300">
        <f ca="1">(Conversion!ED33*f_ResVal)/f_GMMar</f>
        <v>0</v>
      </c>
      <c r="EE33" s="300">
        <f ca="1">(Conversion!EE33*f_ResVal)/f_GMMar</f>
        <v>0</v>
      </c>
      <c r="EF33" s="300">
        <f ca="1">(Conversion!EF33*f_ResVal)/f_GMMar</f>
        <v>0</v>
      </c>
      <c r="EG33" s="300">
        <f ca="1">(Conversion!EG33*f_ResVal)/f_GMMar</f>
        <v>0</v>
      </c>
      <c r="EH33" s="300">
        <f ca="1">(Conversion!EH33*f_ResVal)/f_GMMar</f>
        <v>0</v>
      </c>
      <c r="EI33" s="300">
        <f ca="1">(Conversion!EI33*f_ResVal)/f_GMMar</f>
        <v>0</v>
      </c>
      <c r="EJ33" s="300">
        <f ca="1">(Conversion!EJ33*f_ResVal)/f_GMMar</f>
        <v>0</v>
      </c>
      <c r="EK33" s="300">
        <f ca="1">(Conversion!EK33*f_ResVal)/f_GMMar</f>
        <v>0</v>
      </c>
      <c r="EL33" s="300">
        <f ca="1">(Conversion!EL33*f_ResVal)/f_GMMar</f>
        <v>0</v>
      </c>
      <c r="EM33" s="300">
        <f ca="1">(Conversion!EM33*f_ResVal)/f_GMMar</f>
        <v>0</v>
      </c>
      <c r="EN33" s="300">
        <f ca="1">(Conversion!EN33*f_ResVal)/f_GMMar</f>
        <v>0</v>
      </c>
      <c r="EO33" s="300">
        <f ca="1">(Conversion!EO33*f_ResVal)/f_GMMar</f>
        <v>0</v>
      </c>
      <c r="EP33" s="300">
        <f ca="1">(Conversion!EP33*f_ResVal)/f_GMMar</f>
        <v>0</v>
      </c>
      <c r="EQ33" s="300">
        <f ca="1">(Conversion!EQ33*f_ResVal)/f_GMMar</f>
        <v>0</v>
      </c>
      <c r="ER33" s="300">
        <f ca="1">(Conversion!ER33*f_ResVal)/f_GMMar</f>
        <v>0</v>
      </c>
      <c r="ES33" s="300">
        <f ca="1">(Conversion!ES33*f_ResVal)/f_GMMar</f>
        <v>0</v>
      </c>
      <c r="ET33" s="300">
        <f ca="1">(Conversion!ET33*f_ResVal)/f_GMMar</f>
        <v>0</v>
      </c>
      <c r="EU33" s="300">
        <f ca="1">(Conversion!EU33*f_ResVal)/f_GMMar</f>
        <v>0</v>
      </c>
      <c r="EV33" s="300">
        <f ca="1">(Conversion!EV33*f_ResVal)/f_GMMar</f>
        <v>0</v>
      </c>
      <c r="EW33" s="300">
        <f ca="1">(Conversion!EW33*f_ResVal)/f_GMMar</f>
        <v>0</v>
      </c>
      <c r="EX33" s="300">
        <f ca="1">(Conversion!EX33*f_ResVal)/f_GMMar</f>
        <v>0</v>
      </c>
      <c r="EY33" s="612"/>
      <c r="EZ33" s="757" t="str">
        <f>'Main Input'!EZ33</f>
        <v>RPI</v>
      </c>
      <c r="FA33" s="757" t="str">
        <f>'Main Input'!FA33</f>
        <v>N/A</v>
      </c>
      <c r="FB33" s="766">
        <f>'Main Input'!FB33</f>
        <v>0</v>
      </c>
      <c r="FC33" s="766" t="str">
        <f>'Main Input'!FC33</f>
        <v>IT Solutions</v>
      </c>
      <c r="FD33" s="766" t="str">
        <f>'Main Input'!FD33</f>
        <v>Managed Services</v>
      </c>
      <c r="FE33" s="757" t="str">
        <f>'Main Input'!FE33</f>
        <v>Opex</v>
      </c>
      <c r="FF33" s="757" t="str">
        <f>'Main Input'!FF33</f>
        <v>ContractAccrual</v>
      </c>
      <c r="FG33" s="757" t="str">
        <f>'Main Input'!FG33</f>
        <v>Expense</v>
      </c>
      <c r="FH33" s="767" t="str">
        <f>'Main Input'!FH33</f>
        <v>A</v>
      </c>
      <c r="FI33" s="768">
        <f>'Main Input'!FI33</f>
        <v>0.22</v>
      </c>
      <c r="FJ33" s="768">
        <f>'Main Input'!FJ33</f>
        <v>0</v>
      </c>
      <c r="FK33" s="612"/>
      <c r="FL33" s="531">
        <f t="shared" si="19"/>
        <v>0</v>
      </c>
      <c r="FM33" s="86"/>
      <c r="FN33" s="612"/>
    </row>
    <row r="34" spans="1:170" s="558" customFormat="1" ht="12.75" customHeight="1">
      <c r="A34" s="750" t="str">
        <f>'Main Input'!A34</f>
        <v>MTB</v>
      </c>
      <c r="B34" s="762" t="str">
        <f>'Main Input'!B34</f>
        <v>Field Maintenance Service</v>
      </c>
      <c r="C34" s="762" t="str">
        <f>'Main Input'!C34</f>
        <v>Third Party</v>
      </c>
      <c r="D34" s="762" t="str">
        <f>'Main Input'!D34</f>
        <v>TRF</v>
      </c>
      <c r="E34" s="762" t="str">
        <f>'Main Input'!E34</f>
        <v>Data Centre Project Support - Transition</v>
      </c>
      <c r="F34" s="753" t="str">
        <f>'Main Input'!F34</f>
        <v>direct</v>
      </c>
      <c r="G34" s="753" t="str">
        <f>'Main Input'!G34</f>
        <v>Person</v>
      </c>
      <c r="H34" s="753">
        <f>'Main Input'!H34</f>
        <v>0</v>
      </c>
      <c r="I34" s="753">
        <f>'Main Input'!I34</f>
        <v>0</v>
      </c>
      <c r="J34" s="753">
        <f>'Main Input'!J34</f>
        <v>0</v>
      </c>
      <c r="K34" s="753" t="str">
        <f>'Main Input'!K34</f>
        <v>FJS</v>
      </c>
      <c r="L34" s="753" t="str">
        <f>'Main Input'!L34</f>
        <v>pTran</v>
      </c>
      <c r="M34" s="753">
        <f>'Main Input'!M34</f>
        <v>0</v>
      </c>
      <c r="N34" s="753">
        <f>'Main Input'!N34</f>
        <v>0</v>
      </c>
      <c r="O34" s="753" t="str">
        <f>'Main Input'!O34</f>
        <v>SPAIN</v>
      </c>
      <c r="P34" s="753">
        <f>'Main Input'!P34</f>
        <v>284</v>
      </c>
      <c r="Q34" s="753" t="str">
        <f>'Main Input'!Q34</f>
        <v>EUR</v>
      </c>
      <c r="R34" s="753" t="str">
        <f>'Main Input'!R34</f>
        <v>EMEA</v>
      </c>
      <c r="S34" s="753" t="str">
        <f>'Main Input'!S34</f>
        <v>Local</v>
      </c>
      <c r="T34" s="753">
        <f>'Main Input'!T34</f>
        <v>0</v>
      </c>
      <c r="U34" s="753">
        <f>'Main Input'!U34</f>
        <v>0</v>
      </c>
      <c r="V34" s="753" t="str">
        <f>'Main Input'!V34</f>
        <v>3_ATP</v>
      </c>
      <c r="W34" s="753">
        <f>'Main Input'!W34</f>
        <v>0</v>
      </c>
      <c r="X34" s="753">
        <f>'Main Input'!X34</f>
        <v>0</v>
      </c>
      <c r="Y34" s="753">
        <f>'Main Input'!Y34</f>
        <v>0</v>
      </c>
      <c r="Z34" s="753">
        <f>'Main Input'!Z34</f>
        <v>0</v>
      </c>
      <c r="AA34" s="753">
        <f>'Main Input'!AA34</f>
        <v>0</v>
      </c>
      <c r="AB34" s="763">
        <f>'Main Input'!AB34</f>
        <v>0</v>
      </c>
      <c r="AC34" s="763" t="str">
        <f>'Main Input'!AC34</f>
        <v>Days</v>
      </c>
      <c r="AD34" s="764">
        <f>'Main Input'!AD34</f>
        <v>108</v>
      </c>
      <c r="AE34" s="765">
        <f t="shared" ca="1" si="18"/>
        <v>39323.076923076922</v>
      </c>
      <c r="AF34" s="299">
        <f>(Conversion!AF34*f_ResVal)/f_GMMar</f>
        <v>6553.8461538461534</v>
      </c>
      <c r="AG34" s="300">
        <f ca="1">(Conversion!AG34*f_ResVal)/f_GMMar</f>
        <v>6553.8461538461534</v>
      </c>
      <c r="AH34" s="300">
        <f ca="1">(Conversion!AH34*f_ResVal)/f_GMMar</f>
        <v>6553.8461538461534</v>
      </c>
      <c r="AI34" s="300">
        <f ca="1">(Conversion!AI34*f_ResVal)/f_GMMar</f>
        <v>6553.8461538461534</v>
      </c>
      <c r="AJ34" s="300">
        <f ca="1">(Conversion!AJ34*f_ResVal)/f_GMMar</f>
        <v>6553.8461538461534</v>
      </c>
      <c r="AK34" s="300">
        <f ca="1">(Conversion!AK34*f_ResVal)/f_GMMar</f>
        <v>6553.8461538461534</v>
      </c>
      <c r="AL34" s="300">
        <f ca="1">(Conversion!AL34*f_ResVal)/f_GMMar</f>
        <v>0</v>
      </c>
      <c r="AM34" s="300">
        <f ca="1">(Conversion!AM34*f_ResVal)/f_GMMar</f>
        <v>0</v>
      </c>
      <c r="AN34" s="300">
        <f ca="1">(Conversion!AN34*f_ResVal)/f_GMMar</f>
        <v>0</v>
      </c>
      <c r="AO34" s="300">
        <f ca="1">(Conversion!AO34*f_ResVal)/f_GMMar</f>
        <v>0</v>
      </c>
      <c r="AP34" s="300">
        <f ca="1">(Conversion!AP34*f_ResVal)/f_GMMar</f>
        <v>0</v>
      </c>
      <c r="AQ34" s="300">
        <f ca="1">(Conversion!AQ34*f_ResVal)/f_GMMar</f>
        <v>0</v>
      </c>
      <c r="AR34" s="300">
        <f ca="1">(Conversion!AR34*f_ResVal)/f_GMMar</f>
        <v>0</v>
      </c>
      <c r="AS34" s="300">
        <f ca="1">(Conversion!AS34*f_ResVal)/f_GMMar</f>
        <v>0</v>
      </c>
      <c r="AT34" s="300">
        <f ca="1">(Conversion!AT34*f_ResVal)/f_GMMar</f>
        <v>0</v>
      </c>
      <c r="AU34" s="300">
        <f ca="1">(Conversion!AU34*f_ResVal)/f_GMMar</f>
        <v>0</v>
      </c>
      <c r="AV34" s="300">
        <f ca="1">(Conversion!AV34*f_ResVal)/f_GMMar</f>
        <v>0</v>
      </c>
      <c r="AW34" s="300">
        <f ca="1">(Conversion!AW34*f_ResVal)/f_GMMar</f>
        <v>0</v>
      </c>
      <c r="AX34" s="300">
        <f ca="1">(Conversion!AX34*f_ResVal)/f_GMMar</f>
        <v>0</v>
      </c>
      <c r="AY34" s="300">
        <f ca="1">(Conversion!AY34*f_ResVal)/f_GMMar</f>
        <v>0</v>
      </c>
      <c r="AZ34" s="300">
        <f ca="1">(Conversion!AZ34*f_ResVal)/f_GMMar</f>
        <v>0</v>
      </c>
      <c r="BA34" s="300">
        <f ca="1">(Conversion!BA34*f_ResVal)/f_GMMar</f>
        <v>0</v>
      </c>
      <c r="BB34" s="300">
        <f ca="1">(Conversion!BB34*f_ResVal)/f_GMMar</f>
        <v>0</v>
      </c>
      <c r="BC34" s="300">
        <f ca="1">(Conversion!BC34*f_ResVal)/f_GMMar</f>
        <v>0</v>
      </c>
      <c r="BD34" s="300">
        <f ca="1">(Conversion!BD34*f_ResVal)/f_GMMar</f>
        <v>0</v>
      </c>
      <c r="BE34" s="300">
        <f ca="1">(Conversion!BE34*f_ResVal)/f_GMMar</f>
        <v>0</v>
      </c>
      <c r="BF34" s="300">
        <f ca="1">(Conversion!BF34*f_ResVal)/f_GMMar</f>
        <v>0</v>
      </c>
      <c r="BG34" s="300">
        <f ca="1">(Conversion!BG34*f_ResVal)/f_GMMar</f>
        <v>0</v>
      </c>
      <c r="BH34" s="300">
        <f ca="1">(Conversion!BH34*f_ResVal)/f_GMMar</f>
        <v>0</v>
      </c>
      <c r="BI34" s="300">
        <f ca="1">(Conversion!BI34*f_ResVal)/f_GMMar</f>
        <v>0</v>
      </c>
      <c r="BJ34" s="300">
        <f ca="1">(Conversion!BJ34*f_ResVal)/f_GMMar</f>
        <v>0</v>
      </c>
      <c r="BK34" s="300">
        <f ca="1">(Conversion!BK34*f_ResVal)/f_GMMar</f>
        <v>0</v>
      </c>
      <c r="BL34" s="300">
        <f ca="1">(Conversion!BL34*f_ResVal)/f_GMMar</f>
        <v>0</v>
      </c>
      <c r="BM34" s="300">
        <f ca="1">(Conversion!BM34*f_ResVal)/f_GMMar</f>
        <v>0</v>
      </c>
      <c r="BN34" s="300">
        <f ca="1">(Conversion!BN34*f_ResVal)/f_GMMar</f>
        <v>0</v>
      </c>
      <c r="BO34" s="300">
        <f ca="1">(Conversion!BO34*f_ResVal)/f_GMMar</f>
        <v>0</v>
      </c>
      <c r="BP34" s="300">
        <f ca="1">(Conversion!BP34*f_ResVal)/f_GMMar</f>
        <v>0</v>
      </c>
      <c r="BQ34" s="300">
        <f ca="1">(Conversion!BQ34*f_ResVal)/f_GMMar</f>
        <v>0</v>
      </c>
      <c r="BR34" s="300">
        <f ca="1">(Conversion!BR34*f_ResVal)/f_GMMar</f>
        <v>0</v>
      </c>
      <c r="BS34" s="300">
        <f ca="1">(Conversion!BS34*f_ResVal)/f_GMMar</f>
        <v>0</v>
      </c>
      <c r="BT34" s="300">
        <f ca="1">(Conversion!BT34*f_ResVal)/f_GMMar</f>
        <v>0</v>
      </c>
      <c r="BU34" s="300">
        <f ca="1">(Conversion!BU34*f_ResVal)/f_GMMar</f>
        <v>0</v>
      </c>
      <c r="BV34" s="300">
        <f ca="1">(Conversion!BV34*f_ResVal)/f_GMMar</f>
        <v>0</v>
      </c>
      <c r="BW34" s="300">
        <f ca="1">(Conversion!BW34*f_ResVal)/f_GMMar</f>
        <v>0</v>
      </c>
      <c r="BX34" s="300">
        <f ca="1">(Conversion!BX34*f_ResVal)/f_GMMar</f>
        <v>0</v>
      </c>
      <c r="BY34" s="300">
        <f ca="1">(Conversion!BY34*f_ResVal)/f_GMMar</f>
        <v>0</v>
      </c>
      <c r="BZ34" s="300">
        <f ca="1">(Conversion!BZ34*f_ResVal)/f_GMMar</f>
        <v>0</v>
      </c>
      <c r="CA34" s="300">
        <f ca="1">(Conversion!CA34*f_ResVal)/f_GMMar</f>
        <v>0</v>
      </c>
      <c r="CB34" s="300">
        <f ca="1">(Conversion!CB34*f_ResVal)/f_GMMar</f>
        <v>0</v>
      </c>
      <c r="CC34" s="300">
        <f ca="1">(Conversion!CC34*f_ResVal)/f_GMMar</f>
        <v>0</v>
      </c>
      <c r="CD34" s="300">
        <f ca="1">(Conversion!CD34*f_ResVal)/f_GMMar</f>
        <v>0</v>
      </c>
      <c r="CE34" s="300">
        <f ca="1">(Conversion!CE34*f_ResVal)/f_GMMar</f>
        <v>0</v>
      </c>
      <c r="CF34" s="300">
        <f ca="1">(Conversion!CF34*f_ResVal)/f_GMMar</f>
        <v>0</v>
      </c>
      <c r="CG34" s="300">
        <f ca="1">(Conversion!CG34*f_ResVal)/f_GMMar</f>
        <v>0</v>
      </c>
      <c r="CH34" s="300">
        <f ca="1">(Conversion!CH34*f_ResVal)/f_GMMar</f>
        <v>0</v>
      </c>
      <c r="CI34" s="300">
        <f ca="1">(Conversion!CI34*f_ResVal)/f_GMMar</f>
        <v>0</v>
      </c>
      <c r="CJ34" s="300">
        <f ca="1">(Conversion!CJ34*f_ResVal)/f_GMMar</f>
        <v>0</v>
      </c>
      <c r="CK34" s="300">
        <f ca="1">(Conversion!CK34*f_ResVal)/f_GMMar</f>
        <v>0</v>
      </c>
      <c r="CL34" s="300">
        <f ca="1">(Conversion!CL34*f_ResVal)/f_GMMar</f>
        <v>0</v>
      </c>
      <c r="CM34" s="300">
        <f ca="1">(Conversion!CM34*f_ResVal)/f_GMMar</f>
        <v>0</v>
      </c>
      <c r="CN34" s="300">
        <f ca="1">(Conversion!CN34*f_ResVal)/f_GMMar</f>
        <v>0</v>
      </c>
      <c r="CO34" s="300">
        <f ca="1">(Conversion!CO34*f_ResVal)/f_GMMar</f>
        <v>0</v>
      </c>
      <c r="CP34" s="300">
        <f ca="1">(Conversion!CP34*f_ResVal)/f_GMMar</f>
        <v>0</v>
      </c>
      <c r="CQ34" s="300">
        <f ca="1">(Conversion!CQ34*f_ResVal)/f_GMMar</f>
        <v>0</v>
      </c>
      <c r="CR34" s="300">
        <f ca="1">(Conversion!CR34*f_ResVal)/f_GMMar</f>
        <v>0</v>
      </c>
      <c r="CS34" s="300">
        <f ca="1">(Conversion!CS34*f_ResVal)/f_GMMar</f>
        <v>0</v>
      </c>
      <c r="CT34" s="300">
        <f ca="1">(Conversion!CT34*f_ResVal)/f_GMMar</f>
        <v>0</v>
      </c>
      <c r="CU34" s="300">
        <f ca="1">(Conversion!CU34*f_ResVal)/f_GMMar</f>
        <v>0</v>
      </c>
      <c r="CV34" s="300">
        <f ca="1">(Conversion!CV34*f_ResVal)/f_GMMar</f>
        <v>0</v>
      </c>
      <c r="CW34" s="300">
        <f ca="1">(Conversion!CW34*f_ResVal)/f_GMMar</f>
        <v>0</v>
      </c>
      <c r="CX34" s="300">
        <f ca="1">(Conversion!CX34*f_ResVal)/f_GMMar</f>
        <v>0</v>
      </c>
      <c r="CY34" s="300">
        <f ca="1">(Conversion!CY34*f_ResVal)/f_GMMar</f>
        <v>0</v>
      </c>
      <c r="CZ34" s="300">
        <f ca="1">(Conversion!CZ34*f_ResVal)/f_GMMar</f>
        <v>0</v>
      </c>
      <c r="DA34" s="300">
        <f ca="1">(Conversion!DA34*f_ResVal)/f_GMMar</f>
        <v>0</v>
      </c>
      <c r="DB34" s="300">
        <f ca="1">(Conversion!DB34*f_ResVal)/f_GMMar</f>
        <v>0</v>
      </c>
      <c r="DC34" s="300">
        <f ca="1">(Conversion!DC34*f_ResVal)/f_GMMar</f>
        <v>0</v>
      </c>
      <c r="DD34" s="300">
        <f ca="1">(Conversion!DD34*f_ResVal)/f_GMMar</f>
        <v>0</v>
      </c>
      <c r="DE34" s="300">
        <f ca="1">(Conversion!DE34*f_ResVal)/f_GMMar</f>
        <v>0</v>
      </c>
      <c r="DF34" s="300">
        <f ca="1">(Conversion!DF34*f_ResVal)/f_GMMar</f>
        <v>0</v>
      </c>
      <c r="DG34" s="300">
        <f ca="1">(Conversion!DG34*f_ResVal)/f_GMMar</f>
        <v>0</v>
      </c>
      <c r="DH34" s="300">
        <f ca="1">(Conversion!DH34*f_ResVal)/f_GMMar</f>
        <v>0</v>
      </c>
      <c r="DI34" s="300">
        <f ca="1">(Conversion!DI34*f_ResVal)/f_GMMar</f>
        <v>0</v>
      </c>
      <c r="DJ34" s="300">
        <f ca="1">(Conversion!DJ34*f_ResVal)/f_GMMar</f>
        <v>0</v>
      </c>
      <c r="DK34" s="300">
        <f ca="1">(Conversion!DK34*f_ResVal)/f_GMMar</f>
        <v>0</v>
      </c>
      <c r="DL34" s="300">
        <f ca="1">(Conversion!DL34*f_ResVal)/f_GMMar</f>
        <v>0</v>
      </c>
      <c r="DM34" s="300">
        <f ca="1">(Conversion!DM34*f_ResVal)/f_GMMar</f>
        <v>0</v>
      </c>
      <c r="DN34" s="300">
        <f ca="1">(Conversion!DN34*f_ResVal)/f_GMMar</f>
        <v>0</v>
      </c>
      <c r="DO34" s="300">
        <f ca="1">(Conversion!DO34*f_ResVal)/f_GMMar</f>
        <v>0</v>
      </c>
      <c r="DP34" s="300">
        <f ca="1">(Conversion!DP34*f_ResVal)/f_GMMar</f>
        <v>0</v>
      </c>
      <c r="DQ34" s="300">
        <f ca="1">(Conversion!DQ34*f_ResVal)/f_GMMar</f>
        <v>0</v>
      </c>
      <c r="DR34" s="300">
        <f ca="1">(Conversion!DR34*f_ResVal)/f_GMMar</f>
        <v>0</v>
      </c>
      <c r="DS34" s="300">
        <f ca="1">(Conversion!DS34*f_ResVal)/f_GMMar</f>
        <v>0</v>
      </c>
      <c r="DT34" s="300">
        <f ca="1">(Conversion!DT34*f_ResVal)/f_GMMar</f>
        <v>0</v>
      </c>
      <c r="DU34" s="300">
        <f ca="1">(Conversion!DU34*f_ResVal)/f_GMMar</f>
        <v>0</v>
      </c>
      <c r="DV34" s="300">
        <f ca="1">(Conversion!DV34*f_ResVal)/f_GMMar</f>
        <v>0</v>
      </c>
      <c r="DW34" s="300">
        <f ca="1">(Conversion!DW34*f_ResVal)/f_GMMar</f>
        <v>0</v>
      </c>
      <c r="DX34" s="300">
        <f ca="1">(Conversion!DX34*f_ResVal)/f_GMMar</f>
        <v>0</v>
      </c>
      <c r="DY34" s="300">
        <f ca="1">(Conversion!DY34*f_ResVal)/f_GMMar</f>
        <v>0</v>
      </c>
      <c r="DZ34" s="300">
        <f ca="1">(Conversion!DZ34*f_ResVal)/f_GMMar</f>
        <v>0</v>
      </c>
      <c r="EA34" s="300">
        <f ca="1">(Conversion!EA34*f_ResVal)/f_GMMar</f>
        <v>0</v>
      </c>
      <c r="EB34" s="300">
        <f ca="1">(Conversion!EB34*f_ResVal)/f_GMMar</f>
        <v>0</v>
      </c>
      <c r="EC34" s="300">
        <f ca="1">(Conversion!EC34*f_ResVal)/f_GMMar</f>
        <v>0</v>
      </c>
      <c r="ED34" s="300">
        <f ca="1">(Conversion!ED34*f_ResVal)/f_GMMar</f>
        <v>0</v>
      </c>
      <c r="EE34" s="300">
        <f ca="1">(Conversion!EE34*f_ResVal)/f_GMMar</f>
        <v>0</v>
      </c>
      <c r="EF34" s="300">
        <f ca="1">(Conversion!EF34*f_ResVal)/f_GMMar</f>
        <v>0</v>
      </c>
      <c r="EG34" s="300">
        <f ca="1">(Conversion!EG34*f_ResVal)/f_GMMar</f>
        <v>0</v>
      </c>
      <c r="EH34" s="300">
        <f ca="1">(Conversion!EH34*f_ResVal)/f_GMMar</f>
        <v>0</v>
      </c>
      <c r="EI34" s="300">
        <f ca="1">(Conversion!EI34*f_ResVal)/f_GMMar</f>
        <v>0</v>
      </c>
      <c r="EJ34" s="300">
        <f ca="1">(Conversion!EJ34*f_ResVal)/f_GMMar</f>
        <v>0</v>
      </c>
      <c r="EK34" s="300">
        <f ca="1">(Conversion!EK34*f_ResVal)/f_GMMar</f>
        <v>0</v>
      </c>
      <c r="EL34" s="300">
        <f ca="1">(Conversion!EL34*f_ResVal)/f_GMMar</f>
        <v>0</v>
      </c>
      <c r="EM34" s="300">
        <f ca="1">(Conversion!EM34*f_ResVal)/f_GMMar</f>
        <v>0</v>
      </c>
      <c r="EN34" s="300">
        <f ca="1">(Conversion!EN34*f_ResVal)/f_GMMar</f>
        <v>0</v>
      </c>
      <c r="EO34" s="300">
        <f ca="1">(Conversion!EO34*f_ResVal)/f_GMMar</f>
        <v>0</v>
      </c>
      <c r="EP34" s="300">
        <f ca="1">(Conversion!EP34*f_ResVal)/f_GMMar</f>
        <v>0</v>
      </c>
      <c r="EQ34" s="300">
        <f ca="1">(Conversion!EQ34*f_ResVal)/f_GMMar</f>
        <v>0</v>
      </c>
      <c r="ER34" s="300">
        <f ca="1">(Conversion!ER34*f_ResVal)/f_GMMar</f>
        <v>0</v>
      </c>
      <c r="ES34" s="300">
        <f ca="1">(Conversion!ES34*f_ResVal)/f_GMMar</f>
        <v>0</v>
      </c>
      <c r="ET34" s="300">
        <f ca="1">(Conversion!ET34*f_ResVal)/f_GMMar</f>
        <v>0</v>
      </c>
      <c r="EU34" s="300">
        <f ca="1">(Conversion!EU34*f_ResVal)/f_GMMar</f>
        <v>0</v>
      </c>
      <c r="EV34" s="300">
        <f ca="1">(Conversion!EV34*f_ResVal)/f_GMMar</f>
        <v>0</v>
      </c>
      <c r="EW34" s="300">
        <f ca="1">(Conversion!EW34*f_ResVal)/f_GMMar</f>
        <v>0</v>
      </c>
      <c r="EX34" s="300">
        <f ca="1">(Conversion!EX34*f_ResVal)/f_GMMar</f>
        <v>0</v>
      </c>
      <c r="EY34" s="612"/>
      <c r="EZ34" s="757" t="str">
        <f>'Main Input'!EZ34</f>
        <v>RPI</v>
      </c>
      <c r="FA34" s="757" t="str">
        <f>'Main Input'!FA34</f>
        <v>N/A</v>
      </c>
      <c r="FB34" s="766">
        <f>'Main Input'!FB34</f>
        <v>0</v>
      </c>
      <c r="FC34" s="766" t="str">
        <f>'Main Input'!FC34</f>
        <v>IT Solutions</v>
      </c>
      <c r="FD34" s="766" t="str">
        <f>'Main Input'!FD34</f>
        <v>Managed Services</v>
      </c>
      <c r="FE34" s="757" t="str">
        <f>'Main Input'!FE34</f>
        <v>Opex</v>
      </c>
      <c r="FF34" s="757" t="str">
        <f>'Main Input'!FF34</f>
        <v>ContractAccrual</v>
      </c>
      <c r="FG34" s="757" t="str">
        <f>'Main Input'!FG34</f>
        <v>Expense</v>
      </c>
      <c r="FH34" s="767" t="str">
        <f>'Main Input'!FH34</f>
        <v>A</v>
      </c>
      <c r="FI34" s="768">
        <f>'Main Input'!FI34</f>
        <v>0.22</v>
      </c>
      <c r="FJ34" s="768">
        <f>'Main Input'!FJ34</f>
        <v>0</v>
      </c>
      <c r="FK34" s="612"/>
      <c r="FL34" s="531">
        <f t="shared" si="19"/>
        <v>0</v>
      </c>
      <c r="FM34" s="86"/>
      <c r="FN34" s="612"/>
    </row>
    <row r="35" spans="1:170" ht="12.75" customHeight="1">
      <c r="A35" s="750" t="str">
        <f>'Main Input'!A35</f>
        <v>MTB</v>
      </c>
      <c r="B35" s="762" t="str">
        <f>'Main Input'!B35</f>
        <v>Business Unit</v>
      </c>
      <c r="C35" s="762" t="str">
        <f>'Main Input'!C35</f>
        <v>Labour</v>
      </c>
      <c r="D35" s="762" t="str">
        <f>'Main Input'!D35</f>
        <v>TRF</v>
      </c>
      <c r="E35" s="762" t="str">
        <f>'Main Input'!E35</f>
        <v>EM Project Manager - Transition</v>
      </c>
      <c r="F35" s="753" t="str">
        <f>'Main Input'!F35</f>
        <v>direct</v>
      </c>
      <c r="G35" s="753" t="str">
        <f>'Main Input'!G35</f>
        <v>Person</v>
      </c>
      <c r="H35" s="753">
        <f>'Main Input'!H35</f>
        <v>0</v>
      </c>
      <c r="I35" s="753">
        <f>'Main Input'!I35</f>
        <v>0</v>
      </c>
      <c r="J35" s="753">
        <f>'Main Input'!J35</f>
        <v>0</v>
      </c>
      <c r="K35" s="753" t="str">
        <f>'Main Input'!K35</f>
        <v>FJS</v>
      </c>
      <c r="L35" s="753" t="str">
        <f>'Main Input'!L35</f>
        <v>pTran</v>
      </c>
      <c r="M35" s="753">
        <f>'Main Input'!M35</f>
        <v>0</v>
      </c>
      <c r="N35" s="753">
        <f>'Main Input'!N35</f>
        <v>0</v>
      </c>
      <c r="O35" s="753" t="str">
        <f>'Main Input'!O35</f>
        <v>SPAIN</v>
      </c>
      <c r="P35" s="753">
        <f>'Main Input'!P35</f>
        <v>398</v>
      </c>
      <c r="Q35" s="753" t="str">
        <f>'Main Input'!Q35</f>
        <v>EUR</v>
      </c>
      <c r="R35" s="753" t="str">
        <f>'Main Input'!R35</f>
        <v>EMEA</v>
      </c>
      <c r="S35" s="753" t="str">
        <f>'Main Input'!S35</f>
        <v>Local</v>
      </c>
      <c r="T35" s="753">
        <f>'Main Input'!T35</f>
        <v>0</v>
      </c>
      <c r="U35" s="753">
        <f>'Main Input'!U35</f>
        <v>0</v>
      </c>
      <c r="V35" s="753" t="str">
        <f>'Main Input'!V35</f>
        <v>3_ATP</v>
      </c>
      <c r="W35" s="753">
        <f>'Main Input'!W35</f>
        <v>0</v>
      </c>
      <c r="X35" s="753">
        <f>'Main Input'!X35</f>
        <v>0</v>
      </c>
      <c r="Y35" s="753">
        <f>'Main Input'!Y35</f>
        <v>0</v>
      </c>
      <c r="Z35" s="753">
        <f>'Main Input'!Z35</f>
        <v>0</v>
      </c>
      <c r="AA35" s="753">
        <f>'Main Input'!AA35</f>
        <v>0</v>
      </c>
      <c r="AB35" s="763">
        <f>'Main Input'!AB35</f>
        <v>0</v>
      </c>
      <c r="AC35" s="763" t="str">
        <f>'Main Input'!AC35</f>
        <v>Days</v>
      </c>
      <c r="AD35" s="764">
        <f>'Main Input'!AD35</f>
        <v>108</v>
      </c>
      <c r="AE35" s="765">
        <f t="shared" ca="1" si="18"/>
        <v>55107.692307692305</v>
      </c>
      <c r="AF35" s="299">
        <f>(Conversion!AF35*f_ResVal)/f_GMMar</f>
        <v>9184.6153846153848</v>
      </c>
      <c r="AG35" s="300">
        <f ca="1">(Conversion!AG35*f_ResVal)/f_GMMar</f>
        <v>9184.6153846153848</v>
      </c>
      <c r="AH35" s="300">
        <f ca="1">(Conversion!AH35*f_ResVal)/f_GMMar</f>
        <v>9184.6153846153848</v>
      </c>
      <c r="AI35" s="300">
        <f ca="1">(Conversion!AI35*f_ResVal)/f_GMMar</f>
        <v>9184.6153846153848</v>
      </c>
      <c r="AJ35" s="300">
        <f ca="1">(Conversion!AJ35*f_ResVal)/f_GMMar</f>
        <v>9184.6153846153848</v>
      </c>
      <c r="AK35" s="300">
        <f ca="1">(Conversion!AK35*f_ResVal)/f_GMMar</f>
        <v>9184.6153846153848</v>
      </c>
      <c r="AL35" s="300">
        <f ca="1">(Conversion!AL35*f_ResVal)/f_GMMar</f>
        <v>0</v>
      </c>
      <c r="AM35" s="300">
        <f ca="1">(Conversion!AM35*f_ResVal)/f_GMMar</f>
        <v>0</v>
      </c>
      <c r="AN35" s="300">
        <f ca="1">(Conversion!AN35*f_ResVal)/f_GMMar</f>
        <v>0</v>
      </c>
      <c r="AO35" s="300">
        <f ca="1">(Conversion!AO35*f_ResVal)/f_GMMar</f>
        <v>0</v>
      </c>
      <c r="AP35" s="300">
        <f ca="1">(Conversion!AP35*f_ResVal)/f_GMMar</f>
        <v>0</v>
      </c>
      <c r="AQ35" s="300">
        <f ca="1">(Conversion!AQ35*f_ResVal)/f_GMMar</f>
        <v>0</v>
      </c>
      <c r="AR35" s="300">
        <f ca="1">(Conversion!AR35*f_ResVal)/f_GMMar</f>
        <v>0</v>
      </c>
      <c r="AS35" s="300">
        <f ca="1">(Conversion!AS35*f_ResVal)/f_GMMar</f>
        <v>0</v>
      </c>
      <c r="AT35" s="300">
        <f ca="1">(Conversion!AT35*f_ResVal)/f_GMMar</f>
        <v>0</v>
      </c>
      <c r="AU35" s="300">
        <f ca="1">(Conversion!AU35*f_ResVal)/f_GMMar</f>
        <v>0</v>
      </c>
      <c r="AV35" s="300">
        <f ca="1">(Conversion!AV35*f_ResVal)/f_GMMar</f>
        <v>0</v>
      </c>
      <c r="AW35" s="300">
        <f ca="1">(Conversion!AW35*f_ResVal)/f_GMMar</f>
        <v>0</v>
      </c>
      <c r="AX35" s="300">
        <f ca="1">(Conversion!AX35*f_ResVal)/f_GMMar</f>
        <v>0</v>
      </c>
      <c r="AY35" s="300">
        <f ca="1">(Conversion!AY35*f_ResVal)/f_GMMar</f>
        <v>0</v>
      </c>
      <c r="AZ35" s="300">
        <f ca="1">(Conversion!AZ35*f_ResVal)/f_GMMar</f>
        <v>0</v>
      </c>
      <c r="BA35" s="300">
        <f ca="1">(Conversion!BA35*f_ResVal)/f_GMMar</f>
        <v>0</v>
      </c>
      <c r="BB35" s="300">
        <f ca="1">(Conversion!BB35*f_ResVal)/f_GMMar</f>
        <v>0</v>
      </c>
      <c r="BC35" s="300">
        <f ca="1">(Conversion!BC35*f_ResVal)/f_GMMar</f>
        <v>0</v>
      </c>
      <c r="BD35" s="300">
        <f ca="1">(Conversion!BD35*f_ResVal)/f_GMMar</f>
        <v>0</v>
      </c>
      <c r="BE35" s="300">
        <f ca="1">(Conversion!BE35*f_ResVal)/f_GMMar</f>
        <v>0</v>
      </c>
      <c r="BF35" s="300">
        <f ca="1">(Conversion!BF35*f_ResVal)/f_GMMar</f>
        <v>0</v>
      </c>
      <c r="BG35" s="300">
        <f ca="1">(Conversion!BG35*f_ResVal)/f_GMMar</f>
        <v>0</v>
      </c>
      <c r="BH35" s="300">
        <f ca="1">(Conversion!BH35*f_ResVal)/f_GMMar</f>
        <v>0</v>
      </c>
      <c r="BI35" s="300">
        <f ca="1">(Conversion!BI35*f_ResVal)/f_GMMar</f>
        <v>0</v>
      </c>
      <c r="BJ35" s="300">
        <f ca="1">(Conversion!BJ35*f_ResVal)/f_GMMar</f>
        <v>0</v>
      </c>
      <c r="BK35" s="300">
        <f ca="1">(Conversion!BK35*f_ResVal)/f_GMMar</f>
        <v>0</v>
      </c>
      <c r="BL35" s="300">
        <f ca="1">(Conversion!BL35*f_ResVal)/f_GMMar</f>
        <v>0</v>
      </c>
      <c r="BM35" s="300">
        <f ca="1">(Conversion!BM35*f_ResVal)/f_GMMar</f>
        <v>0</v>
      </c>
      <c r="BN35" s="300">
        <f ca="1">(Conversion!BN35*f_ResVal)/f_GMMar</f>
        <v>0</v>
      </c>
      <c r="BO35" s="300">
        <f ca="1">(Conversion!BO35*f_ResVal)/f_GMMar</f>
        <v>0</v>
      </c>
      <c r="BP35" s="300">
        <f ca="1">(Conversion!BP35*f_ResVal)/f_GMMar</f>
        <v>0</v>
      </c>
      <c r="BQ35" s="300">
        <f ca="1">(Conversion!BQ35*f_ResVal)/f_GMMar</f>
        <v>0</v>
      </c>
      <c r="BR35" s="300">
        <f ca="1">(Conversion!BR35*f_ResVal)/f_GMMar</f>
        <v>0</v>
      </c>
      <c r="BS35" s="300">
        <f ca="1">(Conversion!BS35*f_ResVal)/f_GMMar</f>
        <v>0</v>
      </c>
      <c r="BT35" s="300">
        <f ca="1">(Conversion!BT35*f_ResVal)/f_GMMar</f>
        <v>0</v>
      </c>
      <c r="BU35" s="300">
        <f ca="1">(Conversion!BU35*f_ResVal)/f_GMMar</f>
        <v>0</v>
      </c>
      <c r="BV35" s="300">
        <f ca="1">(Conversion!BV35*f_ResVal)/f_GMMar</f>
        <v>0</v>
      </c>
      <c r="BW35" s="300">
        <f ca="1">(Conversion!BW35*f_ResVal)/f_GMMar</f>
        <v>0</v>
      </c>
      <c r="BX35" s="300">
        <f ca="1">(Conversion!BX35*f_ResVal)/f_GMMar</f>
        <v>0</v>
      </c>
      <c r="BY35" s="300">
        <f ca="1">(Conversion!BY35*f_ResVal)/f_GMMar</f>
        <v>0</v>
      </c>
      <c r="BZ35" s="300">
        <f ca="1">(Conversion!BZ35*f_ResVal)/f_GMMar</f>
        <v>0</v>
      </c>
      <c r="CA35" s="300">
        <f ca="1">(Conversion!CA35*f_ResVal)/f_GMMar</f>
        <v>0</v>
      </c>
      <c r="CB35" s="300">
        <f ca="1">(Conversion!CB35*f_ResVal)/f_GMMar</f>
        <v>0</v>
      </c>
      <c r="CC35" s="300">
        <f ca="1">(Conversion!CC35*f_ResVal)/f_GMMar</f>
        <v>0</v>
      </c>
      <c r="CD35" s="300">
        <f ca="1">(Conversion!CD35*f_ResVal)/f_GMMar</f>
        <v>0</v>
      </c>
      <c r="CE35" s="300">
        <f ca="1">(Conversion!CE35*f_ResVal)/f_GMMar</f>
        <v>0</v>
      </c>
      <c r="CF35" s="300">
        <f ca="1">(Conversion!CF35*f_ResVal)/f_GMMar</f>
        <v>0</v>
      </c>
      <c r="CG35" s="300">
        <f ca="1">(Conversion!CG35*f_ResVal)/f_GMMar</f>
        <v>0</v>
      </c>
      <c r="CH35" s="300">
        <f ca="1">(Conversion!CH35*f_ResVal)/f_GMMar</f>
        <v>0</v>
      </c>
      <c r="CI35" s="300">
        <f ca="1">(Conversion!CI35*f_ResVal)/f_GMMar</f>
        <v>0</v>
      </c>
      <c r="CJ35" s="300">
        <f ca="1">(Conversion!CJ35*f_ResVal)/f_GMMar</f>
        <v>0</v>
      </c>
      <c r="CK35" s="300">
        <f ca="1">(Conversion!CK35*f_ResVal)/f_GMMar</f>
        <v>0</v>
      </c>
      <c r="CL35" s="300">
        <f ca="1">(Conversion!CL35*f_ResVal)/f_GMMar</f>
        <v>0</v>
      </c>
      <c r="CM35" s="300">
        <f ca="1">(Conversion!CM35*f_ResVal)/f_GMMar</f>
        <v>0</v>
      </c>
      <c r="CN35" s="300">
        <f ca="1">(Conversion!CN35*f_ResVal)/f_GMMar</f>
        <v>0</v>
      </c>
      <c r="CO35" s="300">
        <f ca="1">(Conversion!CO35*f_ResVal)/f_GMMar</f>
        <v>0</v>
      </c>
      <c r="CP35" s="300">
        <f ca="1">(Conversion!CP35*f_ResVal)/f_GMMar</f>
        <v>0</v>
      </c>
      <c r="CQ35" s="300">
        <f ca="1">(Conversion!CQ35*f_ResVal)/f_GMMar</f>
        <v>0</v>
      </c>
      <c r="CR35" s="300">
        <f ca="1">(Conversion!CR35*f_ResVal)/f_GMMar</f>
        <v>0</v>
      </c>
      <c r="CS35" s="300">
        <f ca="1">(Conversion!CS35*f_ResVal)/f_GMMar</f>
        <v>0</v>
      </c>
      <c r="CT35" s="300">
        <f ca="1">(Conversion!CT35*f_ResVal)/f_GMMar</f>
        <v>0</v>
      </c>
      <c r="CU35" s="300">
        <f ca="1">(Conversion!CU35*f_ResVal)/f_GMMar</f>
        <v>0</v>
      </c>
      <c r="CV35" s="300">
        <f ca="1">(Conversion!CV35*f_ResVal)/f_GMMar</f>
        <v>0</v>
      </c>
      <c r="CW35" s="300">
        <f ca="1">(Conversion!CW35*f_ResVal)/f_GMMar</f>
        <v>0</v>
      </c>
      <c r="CX35" s="300">
        <f ca="1">(Conversion!CX35*f_ResVal)/f_GMMar</f>
        <v>0</v>
      </c>
      <c r="CY35" s="300">
        <f ca="1">(Conversion!CY35*f_ResVal)/f_GMMar</f>
        <v>0</v>
      </c>
      <c r="CZ35" s="300">
        <f ca="1">(Conversion!CZ35*f_ResVal)/f_GMMar</f>
        <v>0</v>
      </c>
      <c r="DA35" s="300">
        <f ca="1">(Conversion!DA35*f_ResVal)/f_GMMar</f>
        <v>0</v>
      </c>
      <c r="DB35" s="300">
        <f ca="1">(Conversion!DB35*f_ResVal)/f_GMMar</f>
        <v>0</v>
      </c>
      <c r="DC35" s="300">
        <f ca="1">(Conversion!DC35*f_ResVal)/f_GMMar</f>
        <v>0</v>
      </c>
      <c r="DD35" s="300">
        <f ca="1">(Conversion!DD35*f_ResVal)/f_GMMar</f>
        <v>0</v>
      </c>
      <c r="DE35" s="300">
        <f ca="1">(Conversion!DE35*f_ResVal)/f_GMMar</f>
        <v>0</v>
      </c>
      <c r="DF35" s="300">
        <f ca="1">(Conversion!DF35*f_ResVal)/f_GMMar</f>
        <v>0</v>
      </c>
      <c r="DG35" s="300">
        <f ca="1">(Conversion!DG35*f_ResVal)/f_GMMar</f>
        <v>0</v>
      </c>
      <c r="DH35" s="300">
        <f ca="1">(Conversion!DH35*f_ResVal)/f_GMMar</f>
        <v>0</v>
      </c>
      <c r="DI35" s="300">
        <f ca="1">(Conversion!DI35*f_ResVal)/f_GMMar</f>
        <v>0</v>
      </c>
      <c r="DJ35" s="300">
        <f ca="1">(Conversion!DJ35*f_ResVal)/f_GMMar</f>
        <v>0</v>
      </c>
      <c r="DK35" s="300">
        <f ca="1">(Conversion!DK35*f_ResVal)/f_GMMar</f>
        <v>0</v>
      </c>
      <c r="DL35" s="300">
        <f ca="1">(Conversion!DL35*f_ResVal)/f_GMMar</f>
        <v>0</v>
      </c>
      <c r="DM35" s="300">
        <f ca="1">(Conversion!DM35*f_ResVal)/f_GMMar</f>
        <v>0</v>
      </c>
      <c r="DN35" s="300">
        <f ca="1">(Conversion!DN35*f_ResVal)/f_GMMar</f>
        <v>0</v>
      </c>
      <c r="DO35" s="300">
        <f ca="1">(Conversion!DO35*f_ResVal)/f_GMMar</f>
        <v>0</v>
      </c>
      <c r="DP35" s="300">
        <f ca="1">(Conversion!DP35*f_ResVal)/f_GMMar</f>
        <v>0</v>
      </c>
      <c r="DQ35" s="300">
        <f ca="1">(Conversion!DQ35*f_ResVal)/f_GMMar</f>
        <v>0</v>
      </c>
      <c r="DR35" s="300">
        <f ca="1">(Conversion!DR35*f_ResVal)/f_GMMar</f>
        <v>0</v>
      </c>
      <c r="DS35" s="300">
        <f ca="1">(Conversion!DS35*f_ResVal)/f_GMMar</f>
        <v>0</v>
      </c>
      <c r="DT35" s="300">
        <f ca="1">(Conversion!DT35*f_ResVal)/f_GMMar</f>
        <v>0</v>
      </c>
      <c r="DU35" s="300">
        <f ca="1">(Conversion!DU35*f_ResVal)/f_GMMar</f>
        <v>0</v>
      </c>
      <c r="DV35" s="300">
        <f ca="1">(Conversion!DV35*f_ResVal)/f_GMMar</f>
        <v>0</v>
      </c>
      <c r="DW35" s="300">
        <f ca="1">(Conversion!DW35*f_ResVal)/f_GMMar</f>
        <v>0</v>
      </c>
      <c r="DX35" s="300">
        <f ca="1">(Conversion!DX35*f_ResVal)/f_GMMar</f>
        <v>0</v>
      </c>
      <c r="DY35" s="300">
        <f ca="1">(Conversion!DY35*f_ResVal)/f_GMMar</f>
        <v>0</v>
      </c>
      <c r="DZ35" s="300">
        <f ca="1">(Conversion!DZ35*f_ResVal)/f_GMMar</f>
        <v>0</v>
      </c>
      <c r="EA35" s="300">
        <f ca="1">(Conversion!EA35*f_ResVal)/f_GMMar</f>
        <v>0</v>
      </c>
      <c r="EB35" s="300">
        <f ca="1">(Conversion!EB35*f_ResVal)/f_GMMar</f>
        <v>0</v>
      </c>
      <c r="EC35" s="300">
        <f ca="1">(Conversion!EC35*f_ResVal)/f_GMMar</f>
        <v>0</v>
      </c>
      <c r="ED35" s="300">
        <f ca="1">(Conversion!ED35*f_ResVal)/f_GMMar</f>
        <v>0</v>
      </c>
      <c r="EE35" s="300">
        <f ca="1">(Conversion!EE35*f_ResVal)/f_GMMar</f>
        <v>0</v>
      </c>
      <c r="EF35" s="300">
        <f ca="1">(Conversion!EF35*f_ResVal)/f_GMMar</f>
        <v>0</v>
      </c>
      <c r="EG35" s="300">
        <f ca="1">(Conversion!EG35*f_ResVal)/f_GMMar</f>
        <v>0</v>
      </c>
      <c r="EH35" s="300">
        <f ca="1">(Conversion!EH35*f_ResVal)/f_GMMar</f>
        <v>0</v>
      </c>
      <c r="EI35" s="300">
        <f ca="1">(Conversion!EI35*f_ResVal)/f_GMMar</f>
        <v>0</v>
      </c>
      <c r="EJ35" s="300">
        <f ca="1">(Conversion!EJ35*f_ResVal)/f_GMMar</f>
        <v>0</v>
      </c>
      <c r="EK35" s="300">
        <f ca="1">(Conversion!EK35*f_ResVal)/f_GMMar</f>
        <v>0</v>
      </c>
      <c r="EL35" s="300">
        <f ca="1">(Conversion!EL35*f_ResVal)/f_GMMar</f>
        <v>0</v>
      </c>
      <c r="EM35" s="300">
        <f ca="1">(Conversion!EM35*f_ResVal)/f_GMMar</f>
        <v>0</v>
      </c>
      <c r="EN35" s="300">
        <f ca="1">(Conversion!EN35*f_ResVal)/f_GMMar</f>
        <v>0</v>
      </c>
      <c r="EO35" s="300">
        <f ca="1">(Conversion!EO35*f_ResVal)/f_GMMar</f>
        <v>0</v>
      </c>
      <c r="EP35" s="300">
        <f ca="1">(Conversion!EP35*f_ResVal)/f_GMMar</f>
        <v>0</v>
      </c>
      <c r="EQ35" s="300">
        <f ca="1">(Conversion!EQ35*f_ResVal)/f_GMMar</f>
        <v>0</v>
      </c>
      <c r="ER35" s="300">
        <f ca="1">(Conversion!ER35*f_ResVal)/f_GMMar</f>
        <v>0</v>
      </c>
      <c r="ES35" s="300">
        <f ca="1">(Conversion!ES35*f_ResVal)/f_GMMar</f>
        <v>0</v>
      </c>
      <c r="ET35" s="300">
        <f ca="1">(Conversion!ET35*f_ResVal)/f_GMMar</f>
        <v>0</v>
      </c>
      <c r="EU35" s="300">
        <f ca="1">(Conversion!EU35*f_ResVal)/f_GMMar</f>
        <v>0</v>
      </c>
      <c r="EV35" s="300">
        <f ca="1">(Conversion!EV35*f_ResVal)/f_GMMar</f>
        <v>0</v>
      </c>
      <c r="EW35" s="300">
        <f ca="1">(Conversion!EW35*f_ResVal)/f_GMMar</f>
        <v>0</v>
      </c>
      <c r="EX35" s="300">
        <f ca="1">(Conversion!EX35*f_ResVal)/f_GMMar</f>
        <v>0</v>
      </c>
      <c r="EY35" s="612"/>
      <c r="EZ35" s="757" t="str">
        <f>'Main Input'!EZ35</f>
        <v>RPI</v>
      </c>
      <c r="FA35" s="757" t="str">
        <f>'Main Input'!FA35</f>
        <v>N/A</v>
      </c>
      <c r="FB35" s="766">
        <f>'Main Input'!FB35</f>
        <v>0</v>
      </c>
      <c r="FC35" s="766" t="str">
        <f>'Main Input'!FC35</f>
        <v>IT Solutions</v>
      </c>
      <c r="FD35" s="766" t="str">
        <f>'Main Input'!FD35</f>
        <v>Managed Services</v>
      </c>
      <c r="FE35" s="757" t="str">
        <f>'Main Input'!FE35</f>
        <v>Opex</v>
      </c>
      <c r="FF35" s="757" t="str">
        <f>'Main Input'!FF35</f>
        <v>ContractAccrual</v>
      </c>
      <c r="FG35" s="757" t="str">
        <f>'Main Input'!FG35</f>
        <v>Expense</v>
      </c>
      <c r="FH35" s="767" t="str">
        <f>'Main Input'!FH35</f>
        <v>A</v>
      </c>
      <c r="FI35" s="768">
        <f>'Main Input'!FI35</f>
        <v>0.22</v>
      </c>
      <c r="FJ35" s="768">
        <f>'Main Input'!FJ35</f>
        <v>0</v>
      </c>
      <c r="FK35" s="612"/>
      <c r="FL35" s="531">
        <f t="shared" si="19"/>
        <v>0</v>
      </c>
      <c r="FM35" s="86"/>
      <c r="FN35" s="612"/>
    </row>
    <row r="36" spans="1:170" ht="12.75" customHeight="1">
      <c r="A36" s="750" t="str">
        <f>'Main Input'!A36</f>
        <v>MTB</v>
      </c>
      <c r="B36" s="762" t="str">
        <f>'Main Input'!B36</f>
        <v>Business Unit</v>
      </c>
      <c r="C36" s="762" t="str">
        <f>'Main Input'!C36</f>
        <v>Labour</v>
      </c>
      <c r="D36" s="762" t="str">
        <f>'Main Input'!D36</f>
        <v>TRF</v>
      </c>
      <c r="E36" s="762" t="str">
        <f>'Main Input'!E36</f>
        <v>DMS Project Manager - Transition</v>
      </c>
      <c r="F36" s="753" t="str">
        <f>'Main Input'!F36</f>
        <v>direct</v>
      </c>
      <c r="G36" s="753" t="str">
        <f>'Main Input'!G36</f>
        <v>Person</v>
      </c>
      <c r="H36" s="753">
        <f>'Main Input'!H36</f>
        <v>0</v>
      </c>
      <c r="I36" s="753">
        <f>'Main Input'!I36</f>
        <v>0</v>
      </c>
      <c r="J36" s="753">
        <f>'Main Input'!J36</f>
        <v>0</v>
      </c>
      <c r="K36" s="753" t="str">
        <f>'Main Input'!K36</f>
        <v>FJS</v>
      </c>
      <c r="L36" s="753" t="str">
        <f>'Main Input'!L36</f>
        <v>pTran</v>
      </c>
      <c r="M36" s="753">
        <f>'Main Input'!M36</f>
        <v>0</v>
      </c>
      <c r="N36" s="753">
        <f>'Main Input'!N36</f>
        <v>0</v>
      </c>
      <c r="O36" s="753" t="str">
        <f>'Main Input'!O36</f>
        <v>SPAIN</v>
      </c>
      <c r="P36" s="753">
        <f>'Main Input'!P36</f>
        <v>398</v>
      </c>
      <c r="Q36" s="753" t="str">
        <f>'Main Input'!Q36</f>
        <v>EUR</v>
      </c>
      <c r="R36" s="753" t="str">
        <f>'Main Input'!R36</f>
        <v>EMEA</v>
      </c>
      <c r="S36" s="753" t="str">
        <f>'Main Input'!S36</f>
        <v>Local</v>
      </c>
      <c r="T36" s="753">
        <f>'Main Input'!T36</f>
        <v>0</v>
      </c>
      <c r="U36" s="753">
        <f>'Main Input'!U36</f>
        <v>0</v>
      </c>
      <c r="V36" s="753" t="str">
        <f>'Main Input'!V36</f>
        <v>5_ATP</v>
      </c>
      <c r="W36" s="753">
        <f>'Main Input'!W36</f>
        <v>0</v>
      </c>
      <c r="X36" s="753">
        <f>'Main Input'!X36</f>
        <v>0</v>
      </c>
      <c r="Y36" s="753">
        <f>'Main Input'!Y36</f>
        <v>0</v>
      </c>
      <c r="Z36" s="753">
        <f>'Main Input'!Z36</f>
        <v>0</v>
      </c>
      <c r="AA36" s="753">
        <f>'Main Input'!AA36</f>
        <v>0</v>
      </c>
      <c r="AB36" s="763">
        <f>'Main Input'!AB36</f>
        <v>0</v>
      </c>
      <c r="AC36" s="763" t="str">
        <f>'Main Input'!AC36</f>
        <v>Days</v>
      </c>
      <c r="AD36" s="764">
        <f>'Main Input'!AD36</f>
        <v>54</v>
      </c>
      <c r="AE36" s="765">
        <f t="shared" ca="1" si="18"/>
        <v>27921.23076923077</v>
      </c>
      <c r="AF36" s="299">
        <f>(Conversion!AF36*f_ResVal)/f_GMMar</f>
        <v>0</v>
      </c>
      <c r="AG36" s="300">
        <f ca="1">(Conversion!AG36*f_ResVal)/f_GMMar</f>
        <v>0</v>
      </c>
      <c r="AH36" s="300">
        <f ca="1">(Conversion!AH36*f_ResVal)/f_GMMar</f>
        <v>0</v>
      </c>
      <c r="AI36" s="300">
        <f ca="1">(Conversion!AI36*f_ResVal)/f_GMMar</f>
        <v>0</v>
      </c>
      <c r="AJ36" s="300">
        <f ca="1">(Conversion!AJ36*f_ResVal)/f_GMMar</f>
        <v>0</v>
      </c>
      <c r="AK36" s="300">
        <f ca="1">(Conversion!AK36*f_ResVal)/f_GMMar</f>
        <v>0</v>
      </c>
      <c r="AL36" s="300">
        <f ca="1">(Conversion!AL36*f_ResVal)/f_GMMar</f>
        <v>0</v>
      </c>
      <c r="AM36" s="300">
        <f ca="1">(Conversion!AM36*f_ResVal)/f_GMMar</f>
        <v>0</v>
      </c>
      <c r="AN36" s="300">
        <f ca="1">(Conversion!AN36*f_ResVal)/f_GMMar</f>
        <v>0</v>
      </c>
      <c r="AO36" s="300">
        <f ca="1">(Conversion!AO36*f_ResVal)/f_GMMar</f>
        <v>0</v>
      </c>
      <c r="AP36" s="300">
        <f ca="1">(Conversion!AP36*f_ResVal)/f_GMMar</f>
        <v>0</v>
      </c>
      <c r="AQ36" s="300">
        <f ca="1">(Conversion!AQ36*f_ResVal)/f_GMMar</f>
        <v>0</v>
      </c>
      <c r="AR36" s="300">
        <f ca="1">(Conversion!AR36*f_ResVal)/f_GMMar</f>
        <v>0</v>
      </c>
      <c r="AS36" s="300">
        <f ca="1">(Conversion!AS36*f_ResVal)/f_GMMar</f>
        <v>0</v>
      </c>
      <c r="AT36" s="300">
        <f ca="1">(Conversion!AT36*f_ResVal)/f_GMMar</f>
        <v>0</v>
      </c>
      <c r="AU36" s="300">
        <f ca="1">(Conversion!AU36*f_ResVal)/f_GMMar</f>
        <v>9184.6153846153848</v>
      </c>
      <c r="AV36" s="300">
        <f ca="1">(Conversion!AV36*f_ResVal)/f_GMMar</f>
        <v>9368.3076923076915</v>
      </c>
      <c r="AW36" s="300">
        <f ca="1">(Conversion!AW36*f_ResVal)/f_GMMar</f>
        <v>9368.3076923076915</v>
      </c>
      <c r="AX36" s="300">
        <f ca="1">(Conversion!AX36*f_ResVal)/f_GMMar</f>
        <v>0</v>
      </c>
      <c r="AY36" s="300">
        <f ca="1">(Conversion!AY36*f_ResVal)/f_GMMar</f>
        <v>0</v>
      </c>
      <c r="AZ36" s="300">
        <f ca="1">(Conversion!AZ36*f_ResVal)/f_GMMar</f>
        <v>0</v>
      </c>
      <c r="BA36" s="300">
        <f ca="1">(Conversion!BA36*f_ResVal)/f_GMMar</f>
        <v>0</v>
      </c>
      <c r="BB36" s="300">
        <f ca="1">(Conversion!BB36*f_ResVal)/f_GMMar</f>
        <v>0</v>
      </c>
      <c r="BC36" s="300">
        <f ca="1">(Conversion!BC36*f_ResVal)/f_GMMar</f>
        <v>0</v>
      </c>
      <c r="BD36" s="300">
        <f ca="1">(Conversion!BD36*f_ResVal)/f_GMMar</f>
        <v>0</v>
      </c>
      <c r="BE36" s="300">
        <f ca="1">(Conversion!BE36*f_ResVal)/f_GMMar</f>
        <v>0</v>
      </c>
      <c r="BF36" s="300">
        <f ca="1">(Conversion!BF36*f_ResVal)/f_GMMar</f>
        <v>0</v>
      </c>
      <c r="BG36" s="300">
        <f ca="1">(Conversion!BG36*f_ResVal)/f_GMMar</f>
        <v>0</v>
      </c>
      <c r="BH36" s="300">
        <f ca="1">(Conversion!BH36*f_ResVal)/f_GMMar</f>
        <v>0</v>
      </c>
      <c r="BI36" s="300">
        <f ca="1">(Conversion!BI36*f_ResVal)/f_GMMar</f>
        <v>0</v>
      </c>
      <c r="BJ36" s="300">
        <f ca="1">(Conversion!BJ36*f_ResVal)/f_GMMar</f>
        <v>0</v>
      </c>
      <c r="BK36" s="300">
        <f ca="1">(Conversion!BK36*f_ResVal)/f_GMMar</f>
        <v>0</v>
      </c>
      <c r="BL36" s="300">
        <f ca="1">(Conversion!BL36*f_ResVal)/f_GMMar</f>
        <v>0</v>
      </c>
      <c r="BM36" s="300">
        <f ca="1">(Conversion!BM36*f_ResVal)/f_GMMar</f>
        <v>0</v>
      </c>
      <c r="BN36" s="300">
        <f ca="1">(Conversion!BN36*f_ResVal)/f_GMMar</f>
        <v>0</v>
      </c>
      <c r="BO36" s="300">
        <f ca="1">(Conversion!BO36*f_ResVal)/f_GMMar</f>
        <v>0</v>
      </c>
      <c r="BP36" s="300">
        <f ca="1">(Conversion!BP36*f_ResVal)/f_GMMar</f>
        <v>0</v>
      </c>
      <c r="BQ36" s="300">
        <f ca="1">(Conversion!BQ36*f_ResVal)/f_GMMar</f>
        <v>0</v>
      </c>
      <c r="BR36" s="300">
        <f ca="1">(Conversion!BR36*f_ResVal)/f_GMMar</f>
        <v>0</v>
      </c>
      <c r="BS36" s="300">
        <f ca="1">(Conversion!BS36*f_ResVal)/f_GMMar</f>
        <v>0</v>
      </c>
      <c r="BT36" s="300">
        <f ca="1">(Conversion!BT36*f_ResVal)/f_GMMar</f>
        <v>0</v>
      </c>
      <c r="BU36" s="300">
        <f ca="1">(Conversion!BU36*f_ResVal)/f_GMMar</f>
        <v>0</v>
      </c>
      <c r="BV36" s="300">
        <f ca="1">(Conversion!BV36*f_ResVal)/f_GMMar</f>
        <v>0</v>
      </c>
      <c r="BW36" s="300">
        <f ca="1">(Conversion!BW36*f_ResVal)/f_GMMar</f>
        <v>0</v>
      </c>
      <c r="BX36" s="300">
        <f ca="1">(Conversion!BX36*f_ResVal)/f_GMMar</f>
        <v>0</v>
      </c>
      <c r="BY36" s="300">
        <f ca="1">(Conversion!BY36*f_ResVal)/f_GMMar</f>
        <v>0</v>
      </c>
      <c r="BZ36" s="300">
        <f ca="1">(Conversion!BZ36*f_ResVal)/f_GMMar</f>
        <v>0</v>
      </c>
      <c r="CA36" s="300">
        <f ca="1">(Conversion!CA36*f_ResVal)/f_GMMar</f>
        <v>0</v>
      </c>
      <c r="CB36" s="300">
        <f ca="1">(Conversion!CB36*f_ResVal)/f_GMMar</f>
        <v>0</v>
      </c>
      <c r="CC36" s="300">
        <f ca="1">(Conversion!CC36*f_ResVal)/f_GMMar</f>
        <v>0</v>
      </c>
      <c r="CD36" s="300">
        <f ca="1">(Conversion!CD36*f_ResVal)/f_GMMar</f>
        <v>0</v>
      </c>
      <c r="CE36" s="300">
        <f ca="1">(Conversion!CE36*f_ResVal)/f_GMMar</f>
        <v>0</v>
      </c>
      <c r="CF36" s="300">
        <f ca="1">(Conversion!CF36*f_ResVal)/f_GMMar</f>
        <v>0</v>
      </c>
      <c r="CG36" s="300">
        <f ca="1">(Conversion!CG36*f_ResVal)/f_GMMar</f>
        <v>0</v>
      </c>
      <c r="CH36" s="300">
        <f ca="1">(Conversion!CH36*f_ResVal)/f_GMMar</f>
        <v>0</v>
      </c>
      <c r="CI36" s="300">
        <f ca="1">(Conversion!CI36*f_ResVal)/f_GMMar</f>
        <v>0</v>
      </c>
      <c r="CJ36" s="300">
        <f ca="1">(Conversion!CJ36*f_ResVal)/f_GMMar</f>
        <v>0</v>
      </c>
      <c r="CK36" s="300">
        <f ca="1">(Conversion!CK36*f_ResVal)/f_GMMar</f>
        <v>0</v>
      </c>
      <c r="CL36" s="300">
        <f ca="1">(Conversion!CL36*f_ResVal)/f_GMMar</f>
        <v>0</v>
      </c>
      <c r="CM36" s="300">
        <f ca="1">(Conversion!CM36*f_ResVal)/f_GMMar</f>
        <v>0</v>
      </c>
      <c r="CN36" s="300">
        <f ca="1">(Conversion!CN36*f_ResVal)/f_GMMar</f>
        <v>0</v>
      </c>
      <c r="CO36" s="300">
        <f ca="1">(Conversion!CO36*f_ResVal)/f_GMMar</f>
        <v>0</v>
      </c>
      <c r="CP36" s="300">
        <f ca="1">(Conversion!CP36*f_ResVal)/f_GMMar</f>
        <v>0</v>
      </c>
      <c r="CQ36" s="300">
        <f ca="1">(Conversion!CQ36*f_ResVal)/f_GMMar</f>
        <v>0</v>
      </c>
      <c r="CR36" s="300">
        <f ca="1">(Conversion!CR36*f_ResVal)/f_GMMar</f>
        <v>0</v>
      </c>
      <c r="CS36" s="300">
        <f ca="1">(Conversion!CS36*f_ResVal)/f_GMMar</f>
        <v>0</v>
      </c>
      <c r="CT36" s="300">
        <f ca="1">(Conversion!CT36*f_ResVal)/f_GMMar</f>
        <v>0</v>
      </c>
      <c r="CU36" s="300">
        <f ca="1">(Conversion!CU36*f_ResVal)/f_GMMar</f>
        <v>0</v>
      </c>
      <c r="CV36" s="300">
        <f ca="1">(Conversion!CV36*f_ResVal)/f_GMMar</f>
        <v>0</v>
      </c>
      <c r="CW36" s="300">
        <f ca="1">(Conversion!CW36*f_ResVal)/f_GMMar</f>
        <v>0</v>
      </c>
      <c r="CX36" s="300">
        <f ca="1">(Conversion!CX36*f_ResVal)/f_GMMar</f>
        <v>0</v>
      </c>
      <c r="CY36" s="300">
        <f ca="1">(Conversion!CY36*f_ResVal)/f_GMMar</f>
        <v>0</v>
      </c>
      <c r="CZ36" s="300">
        <f ca="1">(Conversion!CZ36*f_ResVal)/f_GMMar</f>
        <v>0</v>
      </c>
      <c r="DA36" s="300">
        <f ca="1">(Conversion!DA36*f_ResVal)/f_GMMar</f>
        <v>0</v>
      </c>
      <c r="DB36" s="300">
        <f ca="1">(Conversion!DB36*f_ResVal)/f_GMMar</f>
        <v>0</v>
      </c>
      <c r="DC36" s="300">
        <f ca="1">(Conversion!DC36*f_ResVal)/f_GMMar</f>
        <v>0</v>
      </c>
      <c r="DD36" s="300">
        <f ca="1">(Conversion!DD36*f_ResVal)/f_GMMar</f>
        <v>0</v>
      </c>
      <c r="DE36" s="300">
        <f ca="1">(Conversion!DE36*f_ResVal)/f_GMMar</f>
        <v>0</v>
      </c>
      <c r="DF36" s="300">
        <f ca="1">(Conversion!DF36*f_ResVal)/f_GMMar</f>
        <v>0</v>
      </c>
      <c r="DG36" s="300">
        <f ca="1">(Conversion!DG36*f_ResVal)/f_GMMar</f>
        <v>0</v>
      </c>
      <c r="DH36" s="300">
        <f ca="1">(Conversion!DH36*f_ResVal)/f_GMMar</f>
        <v>0</v>
      </c>
      <c r="DI36" s="300">
        <f ca="1">(Conversion!DI36*f_ResVal)/f_GMMar</f>
        <v>0</v>
      </c>
      <c r="DJ36" s="300">
        <f ca="1">(Conversion!DJ36*f_ResVal)/f_GMMar</f>
        <v>0</v>
      </c>
      <c r="DK36" s="300">
        <f ca="1">(Conversion!DK36*f_ResVal)/f_GMMar</f>
        <v>0</v>
      </c>
      <c r="DL36" s="300">
        <f ca="1">(Conversion!DL36*f_ResVal)/f_GMMar</f>
        <v>0</v>
      </c>
      <c r="DM36" s="300">
        <f ca="1">(Conversion!DM36*f_ResVal)/f_GMMar</f>
        <v>0</v>
      </c>
      <c r="DN36" s="300">
        <f ca="1">(Conversion!DN36*f_ResVal)/f_GMMar</f>
        <v>0</v>
      </c>
      <c r="DO36" s="300">
        <f ca="1">(Conversion!DO36*f_ResVal)/f_GMMar</f>
        <v>0</v>
      </c>
      <c r="DP36" s="300">
        <f ca="1">(Conversion!DP36*f_ResVal)/f_GMMar</f>
        <v>0</v>
      </c>
      <c r="DQ36" s="300">
        <f ca="1">(Conversion!DQ36*f_ResVal)/f_GMMar</f>
        <v>0</v>
      </c>
      <c r="DR36" s="300">
        <f ca="1">(Conversion!DR36*f_ResVal)/f_GMMar</f>
        <v>0</v>
      </c>
      <c r="DS36" s="300">
        <f ca="1">(Conversion!DS36*f_ResVal)/f_GMMar</f>
        <v>0</v>
      </c>
      <c r="DT36" s="300">
        <f ca="1">(Conversion!DT36*f_ResVal)/f_GMMar</f>
        <v>0</v>
      </c>
      <c r="DU36" s="300">
        <f ca="1">(Conversion!DU36*f_ResVal)/f_GMMar</f>
        <v>0</v>
      </c>
      <c r="DV36" s="300">
        <f ca="1">(Conversion!DV36*f_ResVal)/f_GMMar</f>
        <v>0</v>
      </c>
      <c r="DW36" s="300">
        <f ca="1">(Conversion!DW36*f_ResVal)/f_GMMar</f>
        <v>0</v>
      </c>
      <c r="DX36" s="300">
        <f ca="1">(Conversion!DX36*f_ResVal)/f_GMMar</f>
        <v>0</v>
      </c>
      <c r="DY36" s="300">
        <f ca="1">(Conversion!DY36*f_ResVal)/f_GMMar</f>
        <v>0</v>
      </c>
      <c r="DZ36" s="300">
        <f ca="1">(Conversion!DZ36*f_ResVal)/f_GMMar</f>
        <v>0</v>
      </c>
      <c r="EA36" s="300">
        <f ca="1">(Conversion!EA36*f_ResVal)/f_GMMar</f>
        <v>0</v>
      </c>
      <c r="EB36" s="300">
        <f ca="1">(Conversion!EB36*f_ResVal)/f_GMMar</f>
        <v>0</v>
      </c>
      <c r="EC36" s="300">
        <f ca="1">(Conversion!EC36*f_ResVal)/f_GMMar</f>
        <v>0</v>
      </c>
      <c r="ED36" s="300">
        <f ca="1">(Conversion!ED36*f_ResVal)/f_GMMar</f>
        <v>0</v>
      </c>
      <c r="EE36" s="300">
        <f ca="1">(Conversion!EE36*f_ResVal)/f_GMMar</f>
        <v>0</v>
      </c>
      <c r="EF36" s="300">
        <f ca="1">(Conversion!EF36*f_ResVal)/f_GMMar</f>
        <v>0</v>
      </c>
      <c r="EG36" s="300">
        <f ca="1">(Conversion!EG36*f_ResVal)/f_GMMar</f>
        <v>0</v>
      </c>
      <c r="EH36" s="300">
        <f ca="1">(Conversion!EH36*f_ResVal)/f_GMMar</f>
        <v>0</v>
      </c>
      <c r="EI36" s="300">
        <f ca="1">(Conversion!EI36*f_ResVal)/f_GMMar</f>
        <v>0</v>
      </c>
      <c r="EJ36" s="300">
        <f ca="1">(Conversion!EJ36*f_ResVal)/f_GMMar</f>
        <v>0</v>
      </c>
      <c r="EK36" s="300">
        <f ca="1">(Conversion!EK36*f_ResVal)/f_GMMar</f>
        <v>0</v>
      </c>
      <c r="EL36" s="300">
        <f ca="1">(Conversion!EL36*f_ResVal)/f_GMMar</f>
        <v>0</v>
      </c>
      <c r="EM36" s="300">
        <f ca="1">(Conversion!EM36*f_ResVal)/f_GMMar</f>
        <v>0</v>
      </c>
      <c r="EN36" s="300">
        <f ca="1">(Conversion!EN36*f_ResVal)/f_GMMar</f>
        <v>0</v>
      </c>
      <c r="EO36" s="300">
        <f ca="1">(Conversion!EO36*f_ResVal)/f_GMMar</f>
        <v>0</v>
      </c>
      <c r="EP36" s="300">
        <f ca="1">(Conversion!EP36*f_ResVal)/f_GMMar</f>
        <v>0</v>
      </c>
      <c r="EQ36" s="300">
        <f ca="1">(Conversion!EQ36*f_ResVal)/f_GMMar</f>
        <v>0</v>
      </c>
      <c r="ER36" s="300">
        <f ca="1">(Conversion!ER36*f_ResVal)/f_GMMar</f>
        <v>0</v>
      </c>
      <c r="ES36" s="300">
        <f ca="1">(Conversion!ES36*f_ResVal)/f_GMMar</f>
        <v>0</v>
      </c>
      <c r="ET36" s="300">
        <f ca="1">(Conversion!ET36*f_ResVal)/f_GMMar</f>
        <v>0</v>
      </c>
      <c r="EU36" s="300">
        <f ca="1">(Conversion!EU36*f_ResVal)/f_GMMar</f>
        <v>0</v>
      </c>
      <c r="EV36" s="300">
        <f ca="1">(Conversion!EV36*f_ResVal)/f_GMMar</f>
        <v>0</v>
      </c>
      <c r="EW36" s="300">
        <f ca="1">(Conversion!EW36*f_ResVal)/f_GMMar</f>
        <v>0</v>
      </c>
      <c r="EX36" s="300">
        <f ca="1">(Conversion!EX36*f_ResVal)/f_GMMar</f>
        <v>0</v>
      </c>
      <c r="EY36" s="612"/>
      <c r="EZ36" s="757" t="str">
        <f>'Main Input'!EZ36</f>
        <v>RPI</v>
      </c>
      <c r="FA36" s="757" t="str">
        <f>'Main Input'!FA36</f>
        <v>N/A</v>
      </c>
      <c r="FB36" s="766">
        <f>'Main Input'!FB36</f>
        <v>0</v>
      </c>
      <c r="FC36" s="766" t="str">
        <f>'Main Input'!FC36</f>
        <v>IT Solutions</v>
      </c>
      <c r="FD36" s="766" t="str">
        <f>'Main Input'!FD36</f>
        <v>Managed Services</v>
      </c>
      <c r="FE36" s="757" t="str">
        <f>'Main Input'!FE36</f>
        <v>Opex</v>
      </c>
      <c r="FF36" s="757" t="str">
        <f>'Main Input'!FF36</f>
        <v>ContractAccrual</v>
      </c>
      <c r="FG36" s="757" t="str">
        <f>'Main Input'!FG36</f>
        <v>Expense</v>
      </c>
      <c r="FH36" s="767" t="str">
        <f>'Main Input'!FH36</f>
        <v>A</v>
      </c>
      <c r="FI36" s="768">
        <f>'Main Input'!FI36</f>
        <v>0.22</v>
      </c>
      <c r="FJ36" s="768">
        <f>'Main Input'!FJ36</f>
        <v>0</v>
      </c>
      <c r="FK36" s="612"/>
      <c r="FL36" s="531">
        <f t="shared" si="19"/>
        <v>0</v>
      </c>
      <c r="FM36" s="86"/>
      <c r="FN36" s="612"/>
    </row>
    <row r="37" spans="1:170" ht="12.75" customHeight="1">
      <c r="A37" s="750" t="str">
        <f>'Main Input'!A37</f>
        <v>MTB</v>
      </c>
      <c r="B37" s="762" t="str">
        <f>'Main Input'!B37</f>
        <v>Business Unit</v>
      </c>
      <c r="C37" s="762" t="str">
        <f>'Main Input'!C37</f>
        <v>Labour</v>
      </c>
      <c r="D37" s="762" t="str">
        <f>'Main Input'!D37</f>
        <v>TRF</v>
      </c>
      <c r="E37" s="762" t="str">
        <f>'Main Input'!E37</f>
        <v>FMS/DSS Implementation PM - Transition</v>
      </c>
      <c r="F37" s="753" t="str">
        <f>'Main Input'!F37</f>
        <v>direct</v>
      </c>
      <c r="G37" s="753" t="str">
        <f>'Main Input'!G37</f>
        <v>Person</v>
      </c>
      <c r="H37" s="753">
        <f>'Main Input'!H37</f>
        <v>0</v>
      </c>
      <c r="I37" s="753">
        <f>'Main Input'!I37</f>
        <v>0</v>
      </c>
      <c r="J37" s="753">
        <f>'Main Input'!J37</f>
        <v>0</v>
      </c>
      <c r="K37" s="753" t="str">
        <f>'Main Input'!K37</f>
        <v>FJS</v>
      </c>
      <c r="L37" s="753" t="str">
        <f>'Main Input'!L37</f>
        <v>pTran</v>
      </c>
      <c r="M37" s="753">
        <f>'Main Input'!M37</f>
        <v>0</v>
      </c>
      <c r="N37" s="753">
        <f>'Main Input'!N37</f>
        <v>0</v>
      </c>
      <c r="O37" s="753" t="str">
        <f>'Main Input'!O37</f>
        <v>SPAIN</v>
      </c>
      <c r="P37" s="753">
        <f>'Main Input'!P37</f>
        <v>398</v>
      </c>
      <c r="Q37" s="753" t="str">
        <f>'Main Input'!Q37</f>
        <v>EUR</v>
      </c>
      <c r="R37" s="753" t="str">
        <f>'Main Input'!R37</f>
        <v>EMEA</v>
      </c>
      <c r="S37" s="753" t="str">
        <f>'Main Input'!S37</f>
        <v>Local</v>
      </c>
      <c r="T37" s="753">
        <f>'Main Input'!T37</f>
        <v>0</v>
      </c>
      <c r="U37" s="753">
        <f>'Main Input'!U37</f>
        <v>0</v>
      </c>
      <c r="V37" s="753" t="str">
        <f>'Main Input'!V37</f>
        <v>5_ATP</v>
      </c>
      <c r="W37" s="753">
        <f>'Main Input'!W37</f>
        <v>0</v>
      </c>
      <c r="X37" s="753">
        <f>'Main Input'!X37</f>
        <v>0</v>
      </c>
      <c r="Y37" s="753">
        <f>'Main Input'!Y37</f>
        <v>0</v>
      </c>
      <c r="Z37" s="753">
        <f>'Main Input'!Z37</f>
        <v>0</v>
      </c>
      <c r="AA37" s="753">
        <f>'Main Input'!AA37</f>
        <v>0</v>
      </c>
      <c r="AB37" s="763">
        <f>'Main Input'!AB37</f>
        <v>0</v>
      </c>
      <c r="AC37" s="763" t="str">
        <f>'Main Input'!AC37</f>
        <v>Days</v>
      </c>
      <c r="AD37" s="764">
        <f>'Main Input'!AD37</f>
        <v>18</v>
      </c>
      <c r="AE37" s="765">
        <f t="shared" ca="1" si="18"/>
        <v>9368.3076923076915</v>
      </c>
      <c r="AF37" s="299">
        <f>(Conversion!AF37*f_ResVal)/f_GMMar</f>
        <v>0</v>
      </c>
      <c r="AG37" s="300">
        <f ca="1">(Conversion!AG37*f_ResVal)/f_GMMar</f>
        <v>0</v>
      </c>
      <c r="AH37" s="300">
        <f ca="1">(Conversion!AH37*f_ResVal)/f_GMMar</f>
        <v>0</v>
      </c>
      <c r="AI37" s="300">
        <f ca="1">(Conversion!AI37*f_ResVal)/f_GMMar</f>
        <v>0</v>
      </c>
      <c r="AJ37" s="300">
        <f ca="1">(Conversion!AJ37*f_ResVal)/f_GMMar</f>
        <v>0</v>
      </c>
      <c r="AK37" s="300">
        <f ca="1">(Conversion!AK37*f_ResVal)/f_GMMar</f>
        <v>0</v>
      </c>
      <c r="AL37" s="300">
        <f ca="1">(Conversion!AL37*f_ResVal)/f_GMMar</f>
        <v>0</v>
      </c>
      <c r="AM37" s="300">
        <f ca="1">(Conversion!AM37*f_ResVal)/f_GMMar</f>
        <v>0</v>
      </c>
      <c r="AN37" s="300">
        <f ca="1">(Conversion!AN37*f_ResVal)/f_GMMar</f>
        <v>0</v>
      </c>
      <c r="AO37" s="300">
        <f ca="1">(Conversion!AO37*f_ResVal)/f_GMMar</f>
        <v>0</v>
      </c>
      <c r="AP37" s="300">
        <f ca="1">(Conversion!AP37*f_ResVal)/f_GMMar</f>
        <v>0</v>
      </c>
      <c r="AQ37" s="300">
        <f ca="1">(Conversion!AQ37*f_ResVal)/f_GMMar</f>
        <v>0</v>
      </c>
      <c r="AR37" s="300">
        <f ca="1">(Conversion!AR37*f_ResVal)/f_GMMar</f>
        <v>0</v>
      </c>
      <c r="AS37" s="300">
        <f ca="1">(Conversion!AS37*f_ResVal)/f_GMMar</f>
        <v>0</v>
      </c>
      <c r="AT37" s="300">
        <f ca="1">(Conversion!AT37*f_ResVal)/f_GMMar</f>
        <v>0</v>
      </c>
      <c r="AU37" s="300">
        <f ca="1">(Conversion!AU37*f_ResVal)/f_GMMar</f>
        <v>0</v>
      </c>
      <c r="AV37" s="300">
        <f ca="1">(Conversion!AV37*f_ResVal)/f_GMMar</f>
        <v>4684.1538461538457</v>
      </c>
      <c r="AW37" s="300">
        <f ca="1">(Conversion!AW37*f_ResVal)/f_GMMar</f>
        <v>4684.1538461538457</v>
      </c>
      <c r="AX37" s="300">
        <f ca="1">(Conversion!AX37*f_ResVal)/f_GMMar</f>
        <v>0</v>
      </c>
      <c r="AY37" s="300">
        <f ca="1">(Conversion!AY37*f_ResVal)/f_GMMar</f>
        <v>0</v>
      </c>
      <c r="AZ37" s="300">
        <f ca="1">(Conversion!AZ37*f_ResVal)/f_GMMar</f>
        <v>0</v>
      </c>
      <c r="BA37" s="300">
        <f ca="1">(Conversion!BA37*f_ResVal)/f_GMMar</f>
        <v>0</v>
      </c>
      <c r="BB37" s="300">
        <f ca="1">(Conversion!BB37*f_ResVal)/f_GMMar</f>
        <v>0</v>
      </c>
      <c r="BC37" s="300">
        <f ca="1">(Conversion!BC37*f_ResVal)/f_GMMar</f>
        <v>0</v>
      </c>
      <c r="BD37" s="300">
        <f ca="1">(Conversion!BD37*f_ResVal)/f_GMMar</f>
        <v>0</v>
      </c>
      <c r="BE37" s="300">
        <f ca="1">(Conversion!BE37*f_ResVal)/f_GMMar</f>
        <v>0</v>
      </c>
      <c r="BF37" s="300">
        <f ca="1">(Conversion!BF37*f_ResVal)/f_GMMar</f>
        <v>0</v>
      </c>
      <c r="BG37" s="300">
        <f ca="1">(Conversion!BG37*f_ResVal)/f_GMMar</f>
        <v>0</v>
      </c>
      <c r="BH37" s="300">
        <f ca="1">(Conversion!BH37*f_ResVal)/f_GMMar</f>
        <v>0</v>
      </c>
      <c r="BI37" s="300">
        <f ca="1">(Conversion!BI37*f_ResVal)/f_GMMar</f>
        <v>0</v>
      </c>
      <c r="BJ37" s="300">
        <f ca="1">(Conversion!BJ37*f_ResVal)/f_GMMar</f>
        <v>0</v>
      </c>
      <c r="BK37" s="300">
        <f ca="1">(Conversion!BK37*f_ResVal)/f_GMMar</f>
        <v>0</v>
      </c>
      <c r="BL37" s="300">
        <f ca="1">(Conversion!BL37*f_ResVal)/f_GMMar</f>
        <v>0</v>
      </c>
      <c r="BM37" s="300">
        <f ca="1">(Conversion!BM37*f_ResVal)/f_GMMar</f>
        <v>0</v>
      </c>
      <c r="BN37" s="300">
        <f ca="1">(Conversion!BN37*f_ResVal)/f_GMMar</f>
        <v>0</v>
      </c>
      <c r="BO37" s="300">
        <f ca="1">(Conversion!BO37*f_ResVal)/f_GMMar</f>
        <v>0</v>
      </c>
      <c r="BP37" s="300">
        <f ca="1">(Conversion!BP37*f_ResVal)/f_GMMar</f>
        <v>0</v>
      </c>
      <c r="BQ37" s="300">
        <f ca="1">(Conversion!BQ37*f_ResVal)/f_GMMar</f>
        <v>0</v>
      </c>
      <c r="BR37" s="300">
        <f ca="1">(Conversion!BR37*f_ResVal)/f_GMMar</f>
        <v>0</v>
      </c>
      <c r="BS37" s="300">
        <f ca="1">(Conversion!BS37*f_ResVal)/f_GMMar</f>
        <v>0</v>
      </c>
      <c r="BT37" s="300">
        <f ca="1">(Conversion!BT37*f_ResVal)/f_GMMar</f>
        <v>0</v>
      </c>
      <c r="BU37" s="300">
        <f ca="1">(Conversion!BU37*f_ResVal)/f_GMMar</f>
        <v>0</v>
      </c>
      <c r="BV37" s="300">
        <f ca="1">(Conversion!BV37*f_ResVal)/f_GMMar</f>
        <v>0</v>
      </c>
      <c r="BW37" s="300">
        <f ca="1">(Conversion!BW37*f_ResVal)/f_GMMar</f>
        <v>0</v>
      </c>
      <c r="BX37" s="300">
        <f ca="1">(Conversion!BX37*f_ResVal)/f_GMMar</f>
        <v>0</v>
      </c>
      <c r="BY37" s="300">
        <f ca="1">(Conversion!BY37*f_ResVal)/f_GMMar</f>
        <v>0</v>
      </c>
      <c r="BZ37" s="300">
        <f ca="1">(Conversion!BZ37*f_ResVal)/f_GMMar</f>
        <v>0</v>
      </c>
      <c r="CA37" s="300">
        <f ca="1">(Conversion!CA37*f_ResVal)/f_GMMar</f>
        <v>0</v>
      </c>
      <c r="CB37" s="300">
        <f ca="1">(Conversion!CB37*f_ResVal)/f_GMMar</f>
        <v>0</v>
      </c>
      <c r="CC37" s="300">
        <f ca="1">(Conversion!CC37*f_ResVal)/f_GMMar</f>
        <v>0</v>
      </c>
      <c r="CD37" s="300">
        <f ca="1">(Conversion!CD37*f_ResVal)/f_GMMar</f>
        <v>0</v>
      </c>
      <c r="CE37" s="300">
        <f ca="1">(Conversion!CE37*f_ResVal)/f_GMMar</f>
        <v>0</v>
      </c>
      <c r="CF37" s="300">
        <f ca="1">(Conversion!CF37*f_ResVal)/f_GMMar</f>
        <v>0</v>
      </c>
      <c r="CG37" s="300">
        <f ca="1">(Conversion!CG37*f_ResVal)/f_GMMar</f>
        <v>0</v>
      </c>
      <c r="CH37" s="300">
        <f ca="1">(Conversion!CH37*f_ResVal)/f_GMMar</f>
        <v>0</v>
      </c>
      <c r="CI37" s="300">
        <f ca="1">(Conversion!CI37*f_ResVal)/f_GMMar</f>
        <v>0</v>
      </c>
      <c r="CJ37" s="300">
        <f ca="1">(Conversion!CJ37*f_ResVal)/f_GMMar</f>
        <v>0</v>
      </c>
      <c r="CK37" s="300">
        <f ca="1">(Conversion!CK37*f_ResVal)/f_GMMar</f>
        <v>0</v>
      </c>
      <c r="CL37" s="300">
        <f ca="1">(Conversion!CL37*f_ResVal)/f_GMMar</f>
        <v>0</v>
      </c>
      <c r="CM37" s="300">
        <f ca="1">(Conversion!CM37*f_ResVal)/f_GMMar</f>
        <v>0</v>
      </c>
      <c r="CN37" s="300">
        <f ca="1">(Conversion!CN37*f_ResVal)/f_GMMar</f>
        <v>0</v>
      </c>
      <c r="CO37" s="300">
        <f ca="1">(Conversion!CO37*f_ResVal)/f_GMMar</f>
        <v>0</v>
      </c>
      <c r="CP37" s="300">
        <f ca="1">(Conversion!CP37*f_ResVal)/f_GMMar</f>
        <v>0</v>
      </c>
      <c r="CQ37" s="300">
        <f ca="1">(Conversion!CQ37*f_ResVal)/f_GMMar</f>
        <v>0</v>
      </c>
      <c r="CR37" s="300">
        <f ca="1">(Conversion!CR37*f_ResVal)/f_GMMar</f>
        <v>0</v>
      </c>
      <c r="CS37" s="300">
        <f ca="1">(Conversion!CS37*f_ResVal)/f_GMMar</f>
        <v>0</v>
      </c>
      <c r="CT37" s="300">
        <f ca="1">(Conversion!CT37*f_ResVal)/f_GMMar</f>
        <v>0</v>
      </c>
      <c r="CU37" s="300">
        <f ca="1">(Conversion!CU37*f_ResVal)/f_GMMar</f>
        <v>0</v>
      </c>
      <c r="CV37" s="300">
        <f ca="1">(Conversion!CV37*f_ResVal)/f_GMMar</f>
        <v>0</v>
      </c>
      <c r="CW37" s="300">
        <f ca="1">(Conversion!CW37*f_ResVal)/f_GMMar</f>
        <v>0</v>
      </c>
      <c r="CX37" s="300">
        <f ca="1">(Conversion!CX37*f_ResVal)/f_GMMar</f>
        <v>0</v>
      </c>
      <c r="CY37" s="300">
        <f ca="1">(Conversion!CY37*f_ResVal)/f_GMMar</f>
        <v>0</v>
      </c>
      <c r="CZ37" s="300">
        <f ca="1">(Conversion!CZ37*f_ResVal)/f_GMMar</f>
        <v>0</v>
      </c>
      <c r="DA37" s="300">
        <f ca="1">(Conversion!DA37*f_ResVal)/f_GMMar</f>
        <v>0</v>
      </c>
      <c r="DB37" s="300">
        <f ca="1">(Conversion!DB37*f_ResVal)/f_GMMar</f>
        <v>0</v>
      </c>
      <c r="DC37" s="300">
        <f ca="1">(Conversion!DC37*f_ResVal)/f_GMMar</f>
        <v>0</v>
      </c>
      <c r="DD37" s="300">
        <f ca="1">(Conversion!DD37*f_ResVal)/f_GMMar</f>
        <v>0</v>
      </c>
      <c r="DE37" s="300">
        <f ca="1">(Conversion!DE37*f_ResVal)/f_GMMar</f>
        <v>0</v>
      </c>
      <c r="DF37" s="300">
        <f ca="1">(Conversion!DF37*f_ResVal)/f_GMMar</f>
        <v>0</v>
      </c>
      <c r="DG37" s="300">
        <f ca="1">(Conversion!DG37*f_ResVal)/f_GMMar</f>
        <v>0</v>
      </c>
      <c r="DH37" s="300">
        <f ca="1">(Conversion!DH37*f_ResVal)/f_GMMar</f>
        <v>0</v>
      </c>
      <c r="DI37" s="300">
        <f ca="1">(Conversion!DI37*f_ResVal)/f_GMMar</f>
        <v>0</v>
      </c>
      <c r="DJ37" s="300">
        <f ca="1">(Conversion!DJ37*f_ResVal)/f_GMMar</f>
        <v>0</v>
      </c>
      <c r="DK37" s="300">
        <f ca="1">(Conversion!DK37*f_ResVal)/f_GMMar</f>
        <v>0</v>
      </c>
      <c r="DL37" s="300">
        <f ca="1">(Conversion!DL37*f_ResVal)/f_GMMar</f>
        <v>0</v>
      </c>
      <c r="DM37" s="300">
        <f ca="1">(Conversion!DM37*f_ResVal)/f_GMMar</f>
        <v>0</v>
      </c>
      <c r="DN37" s="300">
        <f ca="1">(Conversion!DN37*f_ResVal)/f_GMMar</f>
        <v>0</v>
      </c>
      <c r="DO37" s="300">
        <f ca="1">(Conversion!DO37*f_ResVal)/f_GMMar</f>
        <v>0</v>
      </c>
      <c r="DP37" s="300">
        <f ca="1">(Conversion!DP37*f_ResVal)/f_GMMar</f>
        <v>0</v>
      </c>
      <c r="DQ37" s="300">
        <f ca="1">(Conversion!DQ37*f_ResVal)/f_GMMar</f>
        <v>0</v>
      </c>
      <c r="DR37" s="300">
        <f ca="1">(Conversion!DR37*f_ResVal)/f_GMMar</f>
        <v>0</v>
      </c>
      <c r="DS37" s="300">
        <f ca="1">(Conversion!DS37*f_ResVal)/f_GMMar</f>
        <v>0</v>
      </c>
      <c r="DT37" s="300">
        <f ca="1">(Conversion!DT37*f_ResVal)/f_GMMar</f>
        <v>0</v>
      </c>
      <c r="DU37" s="300">
        <f ca="1">(Conversion!DU37*f_ResVal)/f_GMMar</f>
        <v>0</v>
      </c>
      <c r="DV37" s="300">
        <f ca="1">(Conversion!DV37*f_ResVal)/f_GMMar</f>
        <v>0</v>
      </c>
      <c r="DW37" s="300">
        <f ca="1">(Conversion!DW37*f_ResVal)/f_GMMar</f>
        <v>0</v>
      </c>
      <c r="DX37" s="300">
        <f ca="1">(Conversion!DX37*f_ResVal)/f_GMMar</f>
        <v>0</v>
      </c>
      <c r="DY37" s="300">
        <f ca="1">(Conversion!DY37*f_ResVal)/f_GMMar</f>
        <v>0</v>
      </c>
      <c r="DZ37" s="300">
        <f ca="1">(Conversion!DZ37*f_ResVal)/f_GMMar</f>
        <v>0</v>
      </c>
      <c r="EA37" s="300">
        <f ca="1">(Conversion!EA37*f_ResVal)/f_GMMar</f>
        <v>0</v>
      </c>
      <c r="EB37" s="300">
        <f ca="1">(Conversion!EB37*f_ResVal)/f_GMMar</f>
        <v>0</v>
      </c>
      <c r="EC37" s="300">
        <f ca="1">(Conversion!EC37*f_ResVal)/f_GMMar</f>
        <v>0</v>
      </c>
      <c r="ED37" s="300">
        <f ca="1">(Conversion!ED37*f_ResVal)/f_GMMar</f>
        <v>0</v>
      </c>
      <c r="EE37" s="300">
        <f ca="1">(Conversion!EE37*f_ResVal)/f_GMMar</f>
        <v>0</v>
      </c>
      <c r="EF37" s="300">
        <f ca="1">(Conversion!EF37*f_ResVal)/f_GMMar</f>
        <v>0</v>
      </c>
      <c r="EG37" s="300">
        <f ca="1">(Conversion!EG37*f_ResVal)/f_GMMar</f>
        <v>0</v>
      </c>
      <c r="EH37" s="300">
        <f ca="1">(Conversion!EH37*f_ResVal)/f_GMMar</f>
        <v>0</v>
      </c>
      <c r="EI37" s="300">
        <f ca="1">(Conversion!EI37*f_ResVal)/f_GMMar</f>
        <v>0</v>
      </c>
      <c r="EJ37" s="300">
        <f ca="1">(Conversion!EJ37*f_ResVal)/f_GMMar</f>
        <v>0</v>
      </c>
      <c r="EK37" s="300">
        <f ca="1">(Conversion!EK37*f_ResVal)/f_GMMar</f>
        <v>0</v>
      </c>
      <c r="EL37" s="300">
        <f ca="1">(Conversion!EL37*f_ResVal)/f_GMMar</f>
        <v>0</v>
      </c>
      <c r="EM37" s="300">
        <f ca="1">(Conversion!EM37*f_ResVal)/f_GMMar</f>
        <v>0</v>
      </c>
      <c r="EN37" s="300">
        <f ca="1">(Conversion!EN37*f_ResVal)/f_GMMar</f>
        <v>0</v>
      </c>
      <c r="EO37" s="300">
        <f ca="1">(Conversion!EO37*f_ResVal)/f_GMMar</f>
        <v>0</v>
      </c>
      <c r="EP37" s="300">
        <f ca="1">(Conversion!EP37*f_ResVal)/f_GMMar</f>
        <v>0</v>
      </c>
      <c r="EQ37" s="300">
        <f ca="1">(Conversion!EQ37*f_ResVal)/f_GMMar</f>
        <v>0</v>
      </c>
      <c r="ER37" s="300">
        <f ca="1">(Conversion!ER37*f_ResVal)/f_GMMar</f>
        <v>0</v>
      </c>
      <c r="ES37" s="300">
        <f ca="1">(Conversion!ES37*f_ResVal)/f_GMMar</f>
        <v>0</v>
      </c>
      <c r="ET37" s="300">
        <f ca="1">(Conversion!ET37*f_ResVal)/f_GMMar</f>
        <v>0</v>
      </c>
      <c r="EU37" s="300">
        <f ca="1">(Conversion!EU37*f_ResVal)/f_GMMar</f>
        <v>0</v>
      </c>
      <c r="EV37" s="300">
        <f ca="1">(Conversion!EV37*f_ResVal)/f_GMMar</f>
        <v>0</v>
      </c>
      <c r="EW37" s="300">
        <f ca="1">(Conversion!EW37*f_ResVal)/f_GMMar</f>
        <v>0</v>
      </c>
      <c r="EX37" s="300">
        <f ca="1">(Conversion!EX37*f_ResVal)/f_GMMar</f>
        <v>0</v>
      </c>
      <c r="EY37" s="612"/>
      <c r="EZ37" s="757" t="str">
        <f>'Main Input'!EZ37</f>
        <v>RPI</v>
      </c>
      <c r="FA37" s="757" t="str">
        <f>'Main Input'!FA37</f>
        <v>N/A</v>
      </c>
      <c r="FB37" s="766">
        <f>'Main Input'!FB37</f>
        <v>0</v>
      </c>
      <c r="FC37" s="766" t="str">
        <f>'Main Input'!FC37</f>
        <v>IT Solutions</v>
      </c>
      <c r="FD37" s="766" t="str">
        <f>'Main Input'!FD37</f>
        <v>Managed Services</v>
      </c>
      <c r="FE37" s="757" t="str">
        <f>'Main Input'!FE37</f>
        <v>Opex</v>
      </c>
      <c r="FF37" s="757" t="str">
        <f>'Main Input'!FF37</f>
        <v>ContractAccrual</v>
      </c>
      <c r="FG37" s="757" t="str">
        <f>'Main Input'!FG37</f>
        <v>Expense</v>
      </c>
      <c r="FH37" s="767" t="str">
        <f>'Main Input'!FH37</f>
        <v>A</v>
      </c>
      <c r="FI37" s="768">
        <f>'Main Input'!FI37</f>
        <v>0.22</v>
      </c>
      <c r="FJ37" s="768">
        <f>'Main Input'!FJ37</f>
        <v>0</v>
      </c>
      <c r="FK37" s="612"/>
      <c r="FL37" s="531">
        <f t="shared" si="19"/>
        <v>0</v>
      </c>
      <c r="FM37" s="86"/>
      <c r="FN37" s="612"/>
    </row>
    <row r="38" spans="1:170" ht="12.75" customHeight="1">
      <c r="A38" s="750" t="str">
        <f>'Main Input'!A38</f>
        <v>MTB</v>
      </c>
      <c r="B38" s="762" t="str">
        <f>'Main Input'!B38</f>
        <v>Business Unit</v>
      </c>
      <c r="C38" s="762" t="str">
        <f>'Main Input'!C38</f>
        <v>Labour</v>
      </c>
      <c r="D38" s="762" t="str">
        <f>'Main Input'!D38</f>
        <v>TRF</v>
      </c>
      <c r="E38" s="762" t="str">
        <f>'Main Input'!E38</f>
        <v>Technical Architect - MicroComputing</v>
      </c>
      <c r="F38" s="753" t="str">
        <f>'Main Input'!F38</f>
        <v>direct</v>
      </c>
      <c r="G38" s="753" t="str">
        <f>'Main Input'!G38</f>
        <v>Person</v>
      </c>
      <c r="H38" s="753" t="str">
        <f>'Main Input'!H38</f>
        <v>TAC.CSA.3</v>
      </c>
      <c r="I38" s="753">
        <f>'Main Input'!I38</f>
        <v>0</v>
      </c>
      <c r="J38" s="753">
        <f>'Main Input'!J38</f>
        <v>0</v>
      </c>
      <c r="K38" s="753" t="str">
        <f>'Main Input'!K38</f>
        <v>FJS</v>
      </c>
      <c r="L38" s="753" t="str">
        <f>'Main Input'!L38</f>
        <v>pTran</v>
      </c>
      <c r="M38" s="753">
        <f>'Main Input'!M38</f>
        <v>0</v>
      </c>
      <c r="N38" s="753">
        <f>'Main Input'!N38</f>
        <v>0</v>
      </c>
      <c r="O38" s="753" t="str">
        <f>'Main Input'!O38</f>
        <v>SPAIN</v>
      </c>
      <c r="P38" s="753">
        <f>'Main Input'!P38</f>
        <v>341</v>
      </c>
      <c r="Q38" s="753" t="str">
        <f>'Main Input'!Q38</f>
        <v>EUR</v>
      </c>
      <c r="R38" s="753" t="str">
        <f>'Main Input'!R38</f>
        <v>EMEA</v>
      </c>
      <c r="S38" s="753" t="str">
        <f>'Main Input'!S38</f>
        <v>Local</v>
      </c>
      <c r="T38" s="753">
        <f>'Main Input'!T38</f>
        <v>0</v>
      </c>
      <c r="U38" s="753">
        <f>'Main Input'!U38</f>
        <v>0</v>
      </c>
      <c r="V38" s="753" t="str">
        <f>'Main Input'!V38</f>
        <v>5_ATP</v>
      </c>
      <c r="W38" s="753">
        <f>'Main Input'!W38</f>
        <v>0</v>
      </c>
      <c r="X38" s="753">
        <f>'Main Input'!X38</f>
        <v>0</v>
      </c>
      <c r="Y38" s="753">
        <f>'Main Input'!Y38</f>
        <v>0</v>
      </c>
      <c r="Z38" s="753">
        <f>'Main Input'!Z38</f>
        <v>0</v>
      </c>
      <c r="AA38" s="753">
        <f>'Main Input'!AA38</f>
        <v>0</v>
      </c>
      <c r="AB38" s="763">
        <f>'Main Input'!AB38</f>
        <v>0</v>
      </c>
      <c r="AC38" s="763" t="str">
        <f>'Main Input'!AC38</f>
        <v>Days</v>
      </c>
      <c r="AD38" s="764">
        <f>'Main Input'!AD38</f>
        <v>72</v>
      </c>
      <c r="AE38" s="765">
        <f t="shared" ca="1" si="18"/>
        <v>31791.692307692305</v>
      </c>
      <c r="AF38" s="299">
        <f>(Conversion!AF38*f_ResVal)/f_GMMar</f>
        <v>0</v>
      </c>
      <c r="AG38" s="300">
        <f ca="1">(Conversion!AG38*f_ResVal)/f_GMMar</f>
        <v>0</v>
      </c>
      <c r="AH38" s="300">
        <f ca="1">(Conversion!AH38*f_ResVal)/f_GMMar</f>
        <v>0</v>
      </c>
      <c r="AI38" s="300">
        <f ca="1">(Conversion!AI38*f_ResVal)/f_GMMar</f>
        <v>0</v>
      </c>
      <c r="AJ38" s="300">
        <f ca="1">(Conversion!AJ38*f_ResVal)/f_GMMar</f>
        <v>0</v>
      </c>
      <c r="AK38" s="300">
        <f ca="1">(Conversion!AK38*f_ResVal)/f_GMMar</f>
        <v>0</v>
      </c>
      <c r="AL38" s="300">
        <f ca="1">(Conversion!AL38*f_ResVal)/f_GMMar</f>
        <v>0</v>
      </c>
      <c r="AM38" s="300">
        <f ca="1">(Conversion!AM38*f_ResVal)/f_GMMar</f>
        <v>0</v>
      </c>
      <c r="AN38" s="300">
        <f ca="1">(Conversion!AN38*f_ResVal)/f_GMMar</f>
        <v>0</v>
      </c>
      <c r="AO38" s="300">
        <f ca="1">(Conversion!AO38*f_ResVal)/f_GMMar</f>
        <v>0</v>
      </c>
      <c r="AP38" s="300">
        <f ca="1">(Conversion!AP38*f_ResVal)/f_GMMar</f>
        <v>0</v>
      </c>
      <c r="AQ38" s="300">
        <f ca="1">(Conversion!AQ38*f_ResVal)/f_GMMar</f>
        <v>0</v>
      </c>
      <c r="AR38" s="300">
        <f ca="1">(Conversion!AR38*f_ResVal)/f_GMMar</f>
        <v>0</v>
      </c>
      <c r="AS38" s="300">
        <f ca="1">(Conversion!AS38*f_ResVal)/f_GMMar</f>
        <v>0</v>
      </c>
      <c r="AT38" s="300">
        <f ca="1">(Conversion!AT38*f_ResVal)/f_GMMar</f>
        <v>7869.2307692307686</v>
      </c>
      <c r="AU38" s="300">
        <f ca="1">(Conversion!AU38*f_ResVal)/f_GMMar</f>
        <v>7869.2307692307686</v>
      </c>
      <c r="AV38" s="300">
        <f ca="1">(Conversion!AV38*f_ResVal)/f_GMMar</f>
        <v>8026.6153846153848</v>
      </c>
      <c r="AW38" s="300">
        <f ca="1">(Conversion!AW38*f_ResVal)/f_GMMar</f>
        <v>8026.6153846153848</v>
      </c>
      <c r="AX38" s="300">
        <f ca="1">(Conversion!AX38*f_ResVal)/f_GMMar</f>
        <v>0</v>
      </c>
      <c r="AY38" s="300">
        <f ca="1">(Conversion!AY38*f_ResVal)/f_GMMar</f>
        <v>0</v>
      </c>
      <c r="AZ38" s="300">
        <f ca="1">(Conversion!AZ38*f_ResVal)/f_GMMar</f>
        <v>0</v>
      </c>
      <c r="BA38" s="300">
        <f ca="1">(Conversion!BA38*f_ResVal)/f_GMMar</f>
        <v>0</v>
      </c>
      <c r="BB38" s="300">
        <f ca="1">(Conversion!BB38*f_ResVal)/f_GMMar</f>
        <v>0</v>
      </c>
      <c r="BC38" s="300">
        <f ca="1">(Conversion!BC38*f_ResVal)/f_GMMar</f>
        <v>0</v>
      </c>
      <c r="BD38" s="300">
        <f ca="1">(Conversion!BD38*f_ResVal)/f_GMMar</f>
        <v>0</v>
      </c>
      <c r="BE38" s="300">
        <f ca="1">(Conversion!BE38*f_ResVal)/f_GMMar</f>
        <v>0</v>
      </c>
      <c r="BF38" s="300">
        <f ca="1">(Conversion!BF38*f_ResVal)/f_GMMar</f>
        <v>0</v>
      </c>
      <c r="BG38" s="300">
        <f ca="1">(Conversion!BG38*f_ResVal)/f_GMMar</f>
        <v>0</v>
      </c>
      <c r="BH38" s="300">
        <f ca="1">(Conversion!BH38*f_ResVal)/f_GMMar</f>
        <v>0</v>
      </c>
      <c r="BI38" s="300">
        <f ca="1">(Conversion!BI38*f_ResVal)/f_GMMar</f>
        <v>0</v>
      </c>
      <c r="BJ38" s="300">
        <f ca="1">(Conversion!BJ38*f_ResVal)/f_GMMar</f>
        <v>0</v>
      </c>
      <c r="BK38" s="300">
        <f ca="1">(Conversion!BK38*f_ResVal)/f_GMMar</f>
        <v>0</v>
      </c>
      <c r="BL38" s="300">
        <f ca="1">(Conversion!BL38*f_ResVal)/f_GMMar</f>
        <v>0</v>
      </c>
      <c r="BM38" s="300">
        <f ca="1">(Conversion!BM38*f_ResVal)/f_GMMar</f>
        <v>0</v>
      </c>
      <c r="BN38" s="300">
        <f ca="1">(Conversion!BN38*f_ResVal)/f_GMMar</f>
        <v>0</v>
      </c>
      <c r="BO38" s="300">
        <f ca="1">(Conversion!BO38*f_ResVal)/f_GMMar</f>
        <v>0</v>
      </c>
      <c r="BP38" s="300">
        <f ca="1">(Conversion!BP38*f_ResVal)/f_GMMar</f>
        <v>0</v>
      </c>
      <c r="BQ38" s="300">
        <f ca="1">(Conversion!BQ38*f_ResVal)/f_GMMar</f>
        <v>0</v>
      </c>
      <c r="BR38" s="300">
        <f ca="1">(Conversion!BR38*f_ResVal)/f_GMMar</f>
        <v>0</v>
      </c>
      <c r="BS38" s="300">
        <f ca="1">(Conversion!BS38*f_ResVal)/f_GMMar</f>
        <v>0</v>
      </c>
      <c r="BT38" s="300">
        <f ca="1">(Conversion!BT38*f_ResVal)/f_GMMar</f>
        <v>0</v>
      </c>
      <c r="BU38" s="300">
        <f ca="1">(Conversion!BU38*f_ResVal)/f_GMMar</f>
        <v>0</v>
      </c>
      <c r="BV38" s="300">
        <f ca="1">(Conversion!BV38*f_ResVal)/f_GMMar</f>
        <v>0</v>
      </c>
      <c r="BW38" s="300">
        <f ca="1">(Conversion!BW38*f_ResVal)/f_GMMar</f>
        <v>0</v>
      </c>
      <c r="BX38" s="300">
        <f ca="1">(Conversion!BX38*f_ResVal)/f_GMMar</f>
        <v>0</v>
      </c>
      <c r="BY38" s="300">
        <f ca="1">(Conversion!BY38*f_ResVal)/f_GMMar</f>
        <v>0</v>
      </c>
      <c r="BZ38" s="300">
        <f ca="1">(Conversion!BZ38*f_ResVal)/f_GMMar</f>
        <v>0</v>
      </c>
      <c r="CA38" s="300">
        <f ca="1">(Conversion!CA38*f_ResVal)/f_GMMar</f>
        <v>0</v>
      </c>
      <c r="CB38" s="300">
        <f ca="1">(Conversion!CB38*f_ResVal)/f_GMMar</f>
        <v>0</v>
      </c>
      <c r="CC38" s="300">
        <f ca="1">(Conversion!CC38*f_ResVal)/f_GMMar</f>
        <v>0</v>
      </c>
      <c r="CD38" s="300">
        <f ca="1">(Conversion!CD38*f_ResVal)/f_GMMar</f>
        <v>0</v>
      </c>
      <c r="CE38" s="300">
        <f ca="1">(Conversion!CE38*f_ResVal)/f_GMMar</f>
        <v>0</v>
      </c>
      <c r="CF38" s="300">
        <f ca="1">(Conversion!CF38*f_ResVal)/f_GMMar</f>
        <v>0</v>
      </c>
      <c r="CG38" s="300">
        <f ca="1">(Conversion!CG38*f_ResVal)/f_GMMar</f>
        <v>0</v>
      </c>
      <c r="CH38" s="300">
        <f ca="1">(Conversion!CH38*f_ResVal)/f_GMMar</f>
        <v>0</v>
      </c>
      <c r="CI38" s="300">
        <f ca="1">(Conversion!CI38*f_ResVal)/f_GMMar</f>
        <v>0</v>
      </c>
      <c r="CJ38" s="300">
        <f ca="1">(Conversion!CJ38*f_ResVal)/f_GMMar</f>
        <v>0</v>
      </c>
      <c r="CK38" s="300">
        <f ca="1">(Conversion!CK38*f_ResVal)/f_GMMar</f>
        <v>0</v>
      </c>
      <c r="CL38" s="300">
        <f ca="1">(Conversion!CL38*f_ResVal)/f_GMMar</f>
        <v>0</v>
      </c>
      <c r="CM38" s="300">
        <f ca="1">(Conversion!CM38*f_ResVal)/f_GMMar</f>
        <v>0</v>
      </c>
      <c r="CN38" s="300">
        <f ca="1">(Conversion!CN38*f_ResVal)/f_GMMar</f>
        <v>0</v>
      </c>
      <c r="CO38" s="300">
        <f ca="1">(Conversion!CO38*f_ResVal)/f_GMMar</f>
        <v>0</v>
      </c>
      <c r="CP38" s="300">
        <f ca="1">(Conversion!CP38*f_ResVal)/f_GMMar</f>
        <v>0</v>
      </c>
      <c r="CQ38" s="300">
        <f ca="1">(Conversion!CQ38*f_ResVal)/f_GMMar</f>
        <v>0</v>
      </c>
      <c r="CR38" s="300">
        <f ca="1">(Conversion!CR38*f_ResVal)/f_GMMar</f>
        <v>0</v>
      </c>
      <c r="CS38" s="300">
        <f ca="1">(Conversion!CS38*f_ResVal)/f_GMMar</f>
        <v>0</v>
      </c>
      <c r="CT38" s="300">
        <f ca="1">(Conversion!CT38*f_ResVal)/f_GMMar</f>
        <v>0</v>
      </c>
      <c r="CU38" s="300">
        <f ca="1">(Conversion!CU38*f_ResVal)/f_GMMar</f>
        <v>0</v>
      </c>
      <c r="CV38" s="300">
        <f ca="1">(Conversion!CV38*f_ResVal)/f_GMMar</f>
        <v>0</v>
      </c>
      <c r="CW38" s="300">
        <f ca="1">(Conversion!CW38*f_ResVal)/f_GMMar</f>
        <v>0</v>
      </c>
      <c r="CX38" s="300">
        <f ca="1">(Conversion!CX38*f_ResVal)/f_GMMar</f>
        <v>0</v>
      </c>
      <c r="CY38" s="300">
        <f ca="1">(Conversion!CY38*f_ResVal)/f_GMMar</f>
        <v>0</v>
      </c>
      <c r="CZ38" s="300">
        <f ca="1">(Conversion!CZ38*f_ResVal)/f_GMMar</f>
        <v>0</v>
      </c>
      <c r="DA38" s="300">
        <f ca="1">(Conversion!DA38*f_ResVal)/f_GMMar</f>
        <v>0</v>
      </c>
      <c r="DB38" s="300">
        <f ca="1">(Conversion!DB38*f_ResVal)/f_GMMar</f>
        <v>0</v>
      </c>
      <c r="DC38" s="300">
        <f ca="1">(Conversion!DC38*f_ResVal)/f_GMMar</f>
        <v>0</v>
      </c>
      <c r="DD38" s="300">
        <f ca="1">(Conversion!DD38*f_ResVal)/f_GMMar</f>
        <v>0</v>
      </c>
      <c r="DE38" s="300">
        <f ca="1">(Conversion!DE38*f_ResVal)/f_GMMar</f>
        <v>0</v>
      </c>
      <c r="DF38" s="300">
        <f ca="1">(Conversion!DF38*f_ResVal)/f_GMMar</f>
        <v>0</v>
      </c>
      <c r="DG38" s="300">
        <f ca="1">(Conversion!DG38*f_ResVal)/f_GMMar</f>
        <v>0</v>
      </c>
      <c r="DH38" s="300">
        <f ca="1">(Conversion!DH38*f_ResVal)/f_GMMar</f>
        <v>0</v>
      </c>
      <c r="DI38" s="300">
        <f ca="1">(Conversion!DI38*f_ResVal)/f_GMMar</f>
        <v>0</v>
      </c>
      <c r="DJ38" s="300">
        <f ca="1">(Conversion!DJ38*f_ResVal)/f_GMMar</f>
        <v>0</v>
      </c>
      <c r="DK38" s="300">
        <f ca="1">(Conversion!DK38*f_ResVal)/f_GMMar</f>
        <v>0</v>
      </c>
      <c r="DL38" s="300">
        <f ca="1">(Conversion!DL38*f_ResVal)/f_GMMar</f>
        <v>0</v>
      </c>
      <c r="DM38" s="300">
        <f ca="1">(Conversion!DM38*f_ResVal)/f_GMMar</f>
        <v>0</v>
      </c>
      <c r="DN38" s="300">
        <f ca="1">(Conversion!DN38*f_ResVal)/f_GMMar</f>
        <v>0</v>
      </c>
      <c r="DO38" s="300">
        <f ca="1">(Conversion!DO38*f_ResVal)/f_GMMar</f>
        <v>0</v>
      </c>
      <c r="DP38" s="300">
        <f ca="1">(Conversion!DP38*f_ResVal)/f_GMMar</f>
        <v>0</v>
      </c>
      <c r="DQ38" s="300">
        <f ca="1">(Conversion!DQ38*f_ResVal)/f_GMMar</f>
        <v>0</v>
      </c>
      <c r="DR38" s="300">
        <f ca="1">(Conversion!DR38*f_ResVal)/f_GMMar</f>
        <v>0</v>
      </c>
      <c r="DS38" s="300">
        <f ca="1">(Conversion!DS38*f_ResVal)/f_GMMar</f>
        <v>0</v>
      </c>
      <c r="DT38" s="300">
        <f ca="1">(Conversion!DT38*f_ResVal)/f_GMMar</f>
        <v>0</v>
      </c>
      <c r="DU38" s="300">
        <f ca="1">(Conversion!DU38*f_ResVal)/f_GMMar</f>
        <v>0</v>
      </c>
      <c r="DV38" s="300">
        <f ca="1">(Conversion!DV38*f_ResVal)/f_GMMar</f>
        <v>0</v>
      </c>
      <c r="DW38" s="300">
        <f ca="1">(Conversion!DW38*f_ResVal)/f_GMMar</f>
        <v>0</v>
      </c>
      <c r="DX38" s="300">
        <f ca="1">(Conversion!DX38*f_ResVal)/f_GMMar</f>
        <v>0</v>
      </c>
      <c r="DY38" s="300">
        <f ca="1">(Conversion!DY38*f_ResVal)/f_GMMar</f>
        <v>0</v>
      </c>
      <c r="DZ38" s="300">
        <f ca="1">(Conversion!DZ38*f_ResVal)/f_GMMar</f>
        <v>0</v>
      </c>
      <c r="EA38" s="300">
        <f ca="1">(Conversion!EA38*f_ResVal)/f_GMMar</f>
        <v>0</v>
      </c>
      <c r="EB38" s="300">
        <f ca="1">(Conversion!EB38*f_ResVal)/f_GMMar</f>
        <v>0</v>
      </c>
      <c r="EC38" s="300">
        <f ca="1">(Conversion!EC38*f_ResVal)/f_GMMar</f>
        <v>0</v>
      </c>
      <c r="ED38" s="300">
        <f ca="1">(Conversion!ED38*f_ResVal)/f_GMMar</f>
        <v>0</v>
      </c>
      <c r="EE38" s="300">
        <f ca="1">(Conversion!EE38*f_ResVal)/f_GMMar</f>
        <v>0</v>
      </c>
      <c r="EF38" s="300">
        <f ca="1">(Conversion!EF38*f_ResVal)/f_GMMar</f>
        <v>0</v>
      </c>
      <c r="EG38" s="300">
        <f ca="1">(Conversion!EG38*f_ResVal)/f_GMMar</f>
        <v>0</v>
      </c>
      <c r="EH38" s="300">
        <f ca="1">(Conversion!EH38*f_ResVal)/f_GMMar</f>
        <v>0</v>
      </c>
      <c r="EI38" s="300">
        <f ca="1">(Conversion!EI38*f_ResVal)/f_GMMar</f>
        <v>0</v>
      </c>
      <c r="EJ38" s="300">
        <f ca="1">(Conversion!EJ38*f_ResVal)/f_GMMar</f>
        <v>0</v>
      </c>
      <c r="EK38" s="300">
        <f ca="1">(Conversion!EK38*f_ResVal)/f_GMMar</f>
        <v>0</v>
      </c>
      <c r="EL38" s="300">
        <f ca="1">(Conversion!EL38*f_ResVal)/f_GMMar</f>
        <v>0</v>
      </c>
      <c r="EM38" s="300">
        <f ca="1">(Conversion!EM38*f_ResVal)/f_GMMar</f>
        <v>0</v>
      </c>
      <c r="EN38" s="300">
        <f ca="1">(Conversion!EN38*f_ResVal)/f_GMMar</f>
        <v>0</v>
      </c>
      <c r="EO38" s="300">
        <f ca="1">(Conversion!EO38*f_ResVal)/f_GMMar</f>
        <v>0</v>
      </c>
      <c r="EP38" s="300">
        <f ca="1">(Conversion!EP38*f_ResVal)/f_GMMar</f>
        <v>0</v>
      </c>
      <c r="EQ38" s="300">
        <f ca="1">(Conversion!EQ38*f_ResVal)/f_GMMar</f>
        <v>0</v>
      </c>
      <c r="ER38" s="300">
        <f ca="1">(Conversion!ER38*f_ResVal)/f_GMMar</f>
        <v>0</v>
      </c>
      <c r="ES38" s="300">
        <f ca="1">(Conversion!ES38*f_ResVal)/f_GMMar</f>
        <v>0</v>
      </c>
      <c r="ET38" s="300">
        <f ca="1">(Conversion!ET38*f_ResVal)/f_GMMar</f>
        <v>0</v>
      </c>
      <c r="EU38" s="300">
        <f ca="1">(Conversion!EU38*f_ResVal)/f_GMMar</f>
        <v>0</v>
      </c>
      <c r="EV38" s="300">
        <f ca="1">(Conversion!EV38*f_ResVal)/f_GMMar</f>
        <v>0</v>
      </c>
      <c r="EW38" s="300">
        <f ca="1">(Conversion!EW38*f_ResVal)/f_GMMar</f>
        <v>0</v>
      </c>
      <c r="EX38" s="300">
        <f ca="1">(Conversion!EX38*f_ResVal)/f_GMMar</f>
        <v>0</v>
      </c>
      <c r="EY38" s="612"/>
      <c r="EZ38" s="757" t="str">
        <f>'Main Input'!EZ38</f>
        <v>RPI</v>
      </c>
      <c r="FA38" s="757" t="str">
        <f>'Main Input'!FA38</f>
        <v>N/A</v>
      </c>
      <c r="FB38" s="766">
        <f>'Main Input'!FB38</f>
        <v>0</v>
      </c>
      <c r="FC38" s="766" t="str">
        <f>'Main Input'!FC38</f>
        <v>IT Solutions</v>
      </c>
      <c r="FD38" s="766" t="str">
        <f>'Main Input'!FD38</f>
        <v>Managed Services</v>
      </c>
      <c r="FE38" s="757" t="str">
        <f>'Main Input'!FE38</f>
        <v>Opex</v>
      </c>
      <c r="FF38" s="757" t="str">
        <f>'Main Input'!FF38</f>
        <v>ContractAccrual</v>
      </c>
      <c r="FG38" s="757" t="str">
        <f>'Main Input'!FG38</f>
        <v>Expense</v>
      </c>
      <c r="FH38" s="767" t="str">
        <f>'Main Input'!FH38</f>
        <v>A</v>
      </c>
      <c r="FI38" s="768">
        <f>'Main Input'!FI38</f>
        <v>0.22</v>
      </c>
      <c r="FJ38" s="768">
        <f>'Main Input'!FJ38</f>
        <v>0</v>
      </c>
      <c r="FK38" s="612"/>
      <c r="FL38" s="531">
        <f t="shared" si="19"/>
        <v>0</v>
      </c>
      <c r="FM38" s="86"/>
      <c r="FN38" s="612"/>
    </row>
    <row r="39" spans="1:170" ht="12.75" customHeight="1">
      <c r="A39" s="750" t="str">
        <f>'Main Input'!A39</f>
        <v>MTB</v>
      </c>
      <c r="B39" s="762" t="str">
        <f>'Main Input'!B39</f>
        <v>Business Unit</v>
      </c>
      <c r="C39" s="762" t="str">
        <f>'Main Input'!C39</f>
        <v>Labour</v>
      </c>
      <c r="D39" s="762" t="str">
        <f>'Main Input'!D39</f>
        <v>TRF</v>
      </c>
      <c r="E39" s="762" t="str">
        <f>'Main Input'!E39</f>
        <v>Technical Architect - Midrange</v>
      </c>
      <c r="F39" s="753" t="str">
        <f>'Main Input'!F39</f>
        <v>direct</v>
      </c>
      <c r="G39" s="753" t="str">
        <f>'Main Input'!G39</f>
        <v>Person</v>
      </c>
      <c r="H39" s="753" t="str">
        <f>'Main Input'!H39</f>
        <v>TAC.CSA.3</v>
      </c>
      <c r="I39" s="753">
        <f>'Main Input'!I39</f>
        <v>0</v>
      </c>
      <c r="J39" s="753">
        <f>'Main Input'!J39</f>
        <v>0</v>
      </c>
      <c r="K39" s="753" t="str">
        <f>'Main Input'!K39</f>
        <v>FJS</v>
      </c>
      <c r="L39" s="753" t="str">
        <f>'Main Input'!L39</f>
        <v>pTran</v>
      </c>
      <c r="M39" s="753">
        <f>'Main Input'!M39</f>
        <v>0</v>
      </c>
      <c r="N39" s="753">
        <f>'Main Input'!N39</f>
        <v>0</v>
      </c>
      <c r="O39" s="753" t="str">
        <f>'Main Input'!O39</f>
        <v>SPAIN</v>
      </c>
      <c r="P39" s="753">
        <f>'Main Input'!P39</f>
        <v>341</v>
      </c>
      <c r="Q39" s="753" t="str">
        <f>'Main Input'!Q39</f>
        <v>EUR</v>
      </c>
      <c r="R39" s="753" t="str">
        <f>'Main Input'!R39</f>
        <v>EMEA</v>
      </c>
      <c r="S39" s="753" t="str">
        <f>'Main Input'!S39</f>
        <v>Local</v>
      </c>
      <c r="T39" s="753">
        <f>'Main Input'!T39</f>
        <v>0</v>
      </c>
      <c r="U39" s="753">
        <f>'Main Input'!U39</f>
        <v>0</v>
      </c>
      <c r="V39" s="753" t="str">
        <f>'Main Input'!V39</f>
        <v>5_ATP</v>
      </c>
      <c r="W39" s="753">
        <f>'Main Input'!W39</f>
        <v>0</v>
      </c>
      <c r="X39" s="753">
        <f>'Main Input'!X39</f>
        <v>0</v>
      </c>
      <c r="Y39" s="753">
        <f>'Main Input'!Y39</f>
        <v>0</v>
      </c>
      <c r="Z39" s="753">
        <f>'Main Input'!Z39</f>
        <v>0</v>
      </c>
      <c r="AA39" s="753">
        <f>'Main Input'!AA39</f>
        <v>0</v>
      </c>
      <c r="AB39" s="763">
        <f>'Main Input'!AB39</f>
        <v>0</v>
      </c>
      <c r="AC39" s="763" t="str">
        <f>'Main Input'!AC39</f>
        <v>Days</v>
      </c>
      <c r="AD39" s="764">
        <f>'Main Input'!AD39</f>
        <v>72</v>
      </c>
      <c r="AE39" s="765">
        <f t="shared" ca="1" si="18"/>
        <v>31791.692307692305</v>
      </c>
      <c r="AF39" s="299">
        <f>(Conversion!AF39*f_ResVal)/f_GMMar</f>
        <v>0</v>
      </c>
      <c r="AG39" s="300">
        <f ca="1">(Conversion!AG39*f_ResVal)/f_GMMar</f>
        <v>0</v>
      </c>
      <c r="AH39" s="300">
        <f ca="1">(Conversion!AH39*f_ResVal)/f_GMMar</f>
        <v>0</v>
      </c>
      <c r="AI39" s="300">
        <f ca="1">(Conversion!AI39*f_ResVal)/f_GMMar</f>
        <v>0</v>
      </c>
      <c r="AJ39" s="300">
        <f ca="1">(Conversion!AJ39*f_ResVal)/f_GMMar</f>
        <v>0</v>
      </c>
      <c r="AK39" s="300">
        <f ca="1">(Conversion!AK39*f_ResVal)/f_GMMar</f>
        <v>0</v>
      </c>
      <c r="AL39" s="300">
        <f ca="1">(Conversion!AL39*f_ResVal)/f_GMMar</f>
        <v>0</v>
      </c>
      <c r="AM39" s="300">
        <f ca="1">(Conversion!AM39*f_ResVal)/f_GMMar</f>
        <v>0</v>
      </c>
      <c r="AN39" s="300">
        <f ca="1">(Conversion!AN39*f_ResVal)/f_GMMar</f>
        <v>0</v>
      </c>
      <c r="AO39" s="300">
        <f ca="1">(Conversion!AO39*f_ResVal)/f_GMMar</f>
        <v>0</v>
      </c>
      <c r="AP39" s="300">
        <f ca="1">(Conversion!AP39*f_ResVal)/f_GMMar</f>
        <v>0</v>
      </c>
      <c r="AQ39" s="300">
        <f ca="1">(Conversion!AQ39*f_ResVal)/f_GMMar</f>
        <v>0</v>
      </c>
      <c r="AR39" s="300">
        <f ca="1">(Conversion!AR39*f_ResVal)/f_GMMar</f>
        <v>0</v>
      </c>
      <c r="AS39" s="300">
        <f ca="1">(Conversion!AS39*f_ResVal)/f_GMMar</f>
        <v>0</v>
      </c>
      <c r="AT39" s="300">
        <f ca="1">(Conversion!AT39*f_ResVal)/f_GMMar</f>
        <v>7869.2307692307686</v>
      </c>
      <c r="AU39" s="300">
        <f ca="1">(Conversion!AU39*f_ResVal)/f_GMMar</f>
        <v>7869.2307692307686</v>
      </c>
      <c r="AV39" s="300">
        <f ca="1">(Conversion!AV39*f_ResVal)/f_GMMar</f>
        <v>8026.6153846153848</v>
      </c>
      <c r="AW39" s="300">
        <f ca="1">(Conversion!AW39*f_ResVal)/f_GMMar</f>
        <v>8026.6153846153848</v>
      </c>
      <c r="AX39" s="300">
        <f ca="1">(Conversion!AX39*f_ResVal)/f_GMMar</f>
        <v>0</v>
      </c>
      <c r="AY39" s="300">
        <f ca="1">(Conversion!AY39*f_ResVal)/f_GMMar</f>
        <v>0</v>
      </c>
      <c r="AZ39" s="300">
        <f ca="1">(Conversion!AZ39*f_ResVal)/f_GMMar</f>
        <v>0</v>
      </c>
      <c r="BA39" s="300">
        <f ca="1">(Conversion!BA39*f_ResVal)/f_GMMar</f>
        <v>0</v>
      </c>
      <c r="BB39" s="300">
        <f ca="1">(Conversion!BB39*f_ResVal)/f_GMMar</f>
        <v>0</v>
      </c>
      <c r="BC39" s="300">
        <f ca="1">(Conversion!BC39*f_ResVal)/f_GMMar</f>
        <v>0</v>
      </c>
      <c r="BD39" s="300">
        <f ca="1">(Conversion!BD39*f_ResVal)/f_GMMar</f>
        <v>0</v>
      </c>
      <c r="BE39" s="300">
        <f ca="1">(Conversion!BE39*f_ResVal)/f_GMMar</f>
        <v>0</v>
      </c>
      <c r="BF39" s="300">
        <f ca="1">(Conversion!BF39*f_ResVal)/f_GMMar</f>
        <v>0</v>
      </c>
      <c r="BG39" s="300">
        <f ca="1">(Conversion!BG39*f_ResVal)/f_GMMar</f>
        <v>0</v>
      </c>
      <c r="BH39" s="300">
        <f ca="1">(Conversion!BH39*f_ResVal)/f_GMMar</f>
        <v>0</v>
      </c>
      <c r="BI39" s="300">
        <f ca="1">(Conversion!BI39*f_ResVal)/f_GMMar</f>
        <v>0</v>
      </c>
      <c r="BJ39" s="300">
        <f ca="1">(Conversion!BJ39*f_ResVal)/f_GMMar</f>
        <v>0</v>
      </c>
      <c r="BK39" s="300">
        <f ca="1">(Conversion!BK39*f_ResVal)/f_GMMar</f>
        <v>0</v>
      </c>
      <c r="BL39" s="300">
        <f ca="1">(Conversion!BL39*f_ResVal)/f_GMMar</f>
        <v>0</v>
      </c>
      <c r="BM39" s="300">
        <f ca="1">(Conversion!BM39*f_ResVal)/f_GMMar</f>
        <v>0</v>
      </c>
      <c r="BN39" s="300">
        <f ca="1">(Conversion!BN39*f_ResVal)/f_GMMar</f>
        <v>0</v>
      </c>
      <c r="BO39" s="300">
        <f ca="1">(Conversion!BO39*f_ResVal)/f_GMMar</f>
        <v>0</v>
      </c>
      <c r="BP39" s="300">
        <f ca="1">(Conversion!BP39*f_ResVal)/f_GMMar</f>
        <v>0</v>
      </c>
      <c r="BQ39" s="300">
        <f ca="1">(Conversion!BQ39*f_ResVal)/f_GMMar</f>
        <v>0</v>
      </c>
      <c r="BR39" s="300">
        <f ca="1">(Conversion!BR39*f_ResVal)/f_GMMar</f>
        <v>0</v>
      </c>
      <c r="BS39" s="300">
        <f ca="1">(Conversion!BS39*f_ResVal)/f_GMMar</f>
        <v>0</v>
      </c>
      <c r="BT39" s="300">
        <f ca="1">(Conversion!BT39*f_ResVal)/f_GMMar</f>
        <v>0</v>
      </c>
      <c r="BU39" s="300">
        <f ca="1">(Conversion!BU39*f_ResVal)/f_GMMar</f>
        <v>0</v>
      </c>
      <c r="BV39" s="300">
        <f ca="1">(Conversion!BV39*f_ResVal)/f_GMMar</f>
        <v>0</v>
      </c>
      <c r="BW39" s="300">
        <f ca="1">(Conversion!BW39*f_ResVal)/f_GMMar</f>
        <v>0</v>
      </c>
      <c r="BX39" s="300">
        <f ca="1">(Conversion!BX39*f_ResVal)/f_GMMar</f>
        <v>0</v>
      </c>
      <c r="BY39" s="300">
        <f ca="1">(Conversion!BY39*f_ResVal)/f_GMMar</f>
        <v>0</v>
      </c>
      <c r="BZ39" s="300">
        <f ca="1">(Conversion!BZ39*f_ResVal)/f_GMMar</f>
        <v>0</v>
      </c>
      <c r="CA39" s="300">
        <f ca="1">(Conversion!CA39*f_ResVal)/f_GMMar</f>
        <v>0</v>
      </c>
      <c r="CB39" s="300">
        <f ca="1">(Conversion!CB39*f_ResVal)/f_GMMar</f>
        <v>0</v>
      </c>
      <c r="CC39" s="300">
        <f ca="1">(Conversion!CC39*f_ResVal)/f_GMMar</f>
        <v>0</v>
      </c>
      <c r="CD39" s="300">
        <f ca="1">(Conversion!CD39*f_ResVal)/f_GMMar</f>
        <v>0</v>
      </c>
      <c r="CE39" s="300">
        <f ca="1">(Conversion!CE39*f_ResVal)/f_GMMar</f>
        <v>0</v>
      </c>
      <c r="CF39" s="300">
        <f ca="1">(Conversion!CF39*f_ResVal)/f_GMMar</f>
        <v>0</v>
      </c>
      <c r="CG39" s="300">
        <f ca="1">(Conversion!CG39*f_ResVal)/f_GMMar</f>
        <v>0</v>
      </c>
      <c r="CH39" s="300">
        <f ca="1">(Conversion!CH39*f_ResVal)/f_GMMar</f>
        <v>0</v>
      </c>
      <c r="CI39" s="300">
        <f ca="1">(Conversion!CI39*f_ResVal)/f_GMMar</f>
        <v>0</v>
      </c>
      <c r="CJ39" s="300">
        <f ca="1">(Conversion!CJ39*f_ResVal)/f_GMMar</f>
        <v>0</v>
      </c>
      <c r="CK39" s="300">
        <f ca="1">(Conversion!CK39*f_ResVal)/f_GMMar</f>
        <v>0</v>
      </c>
      <c r="CL39" s="300">
        <f ca="1">(Conversion!CL39*f_ResVal)/f_GMMar</f>
        <v>0</v>
      </c>
      <c r="CM39" s="300">
        <f ca="1">(Conversion!CM39*f_ResVal)/f_GMMar</f>
        <v>0</v>
      </c>
      <c r="CN39" s="300">
        <f ca="1">(Conversion!CN39*f_ResVal)/f_GMMar</f>
        <v>0</v>
      </c>
      <c r="CO39" s="300">
        <f ca="1">(Conversion!CO39*f_ResVal)/f_GMMar</f>
        <v>0</v>
      </c>
      <c r="CP39" s="300">
        <f ca="1">(Conversion!CP39*f_ResVal)/f_GMMar</f>
        <v>0</v>
      </c>
      <c r="CQ39" s="300">
        <f ca="1">(Conversion!CQ39*f_ResVal)/f_GMMar</f>
        <v>0</v>
      </c>
      <c r="CR39" s="300">
        <f ca="1">(Conversion!CR39*f_ResVal)/f_GMMar</f>
        <v>0</v>
      </c>
      <c r="CS39" s="300">
        <f ca="1">(Conversion!CS39*f_ResVal)/f_GMMar</f>
        <v>0</v>
      </c>
      <c r="CT39" s="300">
        <f ca="1">(Conversion!CT39*f_ResVal)/f_GMMar</f>
        <v>0</v>
      </c>
      <c r="CU39" s="300">
        <f ca="1">(Conversion!CU39*f_ResVal)/f_GMMar</f>
        <v>0</v>
      </c>
      <c r="CV39" s="300">
        <f ca="1">(Conversion!CV39*f_ResVal)/f_GMMar</f>
        <v>0</v>
      </c>
      <c r="CW39" s="300">
        <f ca="1">(Conversion!CW39*f_ResVal)/f_GMMar</f>
        <v>0</v>
      </c>
      <c r="CX39" s="300">
        <f ca="1">(Conversion!CX39*f_ResVal)/f_GMMar</f>
        <v>0</v>
      </c>
      <c r="CY39" s="300">
        <f ca="1">(Conversion!CY39*f_ResVal)/f_GMMar</f>
        <v>0</v>
      </c>
      <c r="CZ39" s="300">
        <f ca="1">(Conversion!CZ39*f_ResVal)/f_GMMar</f>
        <v>0</v>
      </c>
      <c r="DA39" s="300">
        <f ca="1">(Conversion!DA39*f_ResVal)/f_GMMar</f>
        <v>0</v>
      </c>
      <c r="DB39" s="300">
        <f ca="1">(Conversion!DB39*f_ResVal)/f_GMMar</f>
        <v>0</v>
      </c>
      <c r="DC39" s="300">
        <f ca="1">(Conversion!DC39*f_ResVal)/f_GMMar</f>
        <v>0</v>
      </c>
      <c r="DD39" s="300">
        <f ca="1">(Conversion!DD39*f_ResVal)/f_GMMar</f>
        <v>0</v>
      </c>
      <c r="DE39" s="300">
        <f ca="1">(Conversion!DE39*f_ResVal)/f_GMMar</f>
        <v>0</v>
      </c>
      <c r="DF39" s="300">
        <f ca="1">(Conversion!DF39*f_ResVal)/f_GMMar</f>
        <v>0</v>
      </c>
      <c r="DG39" s="300">
        <f ca="1">(Conversion!DG39*f_ResVal)/f_GMMar</f>
        <v>0</v>
      </c>
      <c r="DH39" s="300">
        <f ca="1">(Conversion!DH39*f_ResVal)/f_GMMar</f>
        <v>0</v>
      </c>
      <c r="DI39" s="300">
        <f ca="1">(Conversion!DI39*f_ResVal)/f_GMMar</f>
        <v>0</v>
      </c>
      <c r="DJ39" s="300">
        <f ca="1">(Conversion!DJ39*f_ResVal)/f_GMMar</f>
        <v>0</v>
      </c>
      <c r="DK39" s="300">
        <f ca="1">(Conversion!DK39*f_ResVal)/f_GMMar</f>
        <v>0</v>
      </c>
      <c r="DL39" s="300">
        <f ca="1">(Conversion!DL39*f_ResVal)/f_GMMar</f>
        <v>0</v>
      </c>
      <c r="DM39" s="300">
        <f ca="1">(Conversion!DM39*f_ResVal)/f_GMMar</f>
        <v>0</v>
      </c>
      <c r="DN39" s="300">
        <f ca="1">(Conversion!DN39*f_ResVal)/f_GMMar</f>
        <v>0</v>
      </c>
      <c r="DO39" s="300">
        <f ca="1">(Conversion!DO39*f_ResVal)/f_GMMar</f>
        <v>0</v>
      </c>
      <c r="DP39" s="300">
        <f ca="1">(Conversion!DP39*f_ResVal)/f_GMMar</f>
        <v>0</v>
      </c>
      <c r="DQ39" s="300">
        <f ca="1">(Conversion!DQ39*f_ResVal)/f_GMMar</f>
        <v>0</v>
      </c>
      <c r="DR39" s="300">
        <f ca="1">(Conversion!DR39*f_ResVal)/f_GMMar</f>
        <v>0</v>
      </c>
      <c r="DS39" s="300">
        <f ca="1">(Conversion!DS39*f_ResVal)/f_GMMar</f>
        <v>0</v>
      </c>
      <c r="DT39" s="300">
        <f ca="1">(Conversion!DT39*f_ResVal)/f_GMMar</f>
        <v>0</v>
      </c>
      <c r="DU39" s="300">
        <f ca="1">(Conversion!DU39*f_ResVal)/f_GMMar</f>
        <v>0</v>
      </c>
      <c r="DV39" s="300">
        <f ca="1">(Conversion!DV39*f_ResVal)/f_GMMar</f>
        <v>0</v>
      </c>
      <c r="DW39" s="300">
        <f ca="1">(Conversion!DW39*f_ResVal)/f_GMMar</f>
        <v>0</v>
      </c>
      <c r="DX39" s="300">
        <f ca="1">(Conversion!DX39*f_ResVal)/f_GMMar</f>
        <v>0</v>
      </c>
      <c r="DY39" s="300">
        <f ca="1">(Conversion!DY39*f_ResVal)/f_GMMar</f>
        <v>0</v>
      </c>
      <c r="DZ39" s="300">
        <f ca="1">(Conversion!DZ39*f_ResVal)/f_GMMar</f>
        <v>0</v>
      </c>
      <c r="EA39" s="300">
        <f ca="1">(Conversion!EA39*f_ResVal)/f_GMMar</f>
        <v>0</v>
      </c>
      <c r="EB39" s="300">
        <f ca="1">(Conversion!EB39*f_ResVal)/f_GMMar</f>
        <v>0</v>
      </c>
      <c r="EC39" s="300">
        <f ca="1">(Conversion!EC39*f_ResVal)/f_GMMar</f>
        <v>0</v>
      </c>
      <c r="ED39" s="300">
        <f ca="1">(Conversion!ED39*f_ResVal)/f_GMMar</f>
        <v>0</v>
      </c>
      <c r="EE39" s="300">
        <f ca="1">(Conversion!EE39*f_ResVal)/f_GMMar</f>
        <v>0</v>
      </c>
      <c r="EF39" s="300">
        <f ca="1">(Conversion!EF39*f_ResVal)/f_GMMar</f>
        <v>0</v>
      </c>
      <c r="EG39" s="300">
        <f ca="1">(Conversion!EG39*f_ResVal)/f_GMMar</f>
        <v>0</v>
      </c>
      <c r="EH39" s="300">
        <f ca="1">(Conversion!EH39*f_ResVal)/f_GMMar</f>
        <v>0</v>
      </c>
      <c r="EI39" s="300">
        <f ca="1">(Conversion!EI39*f_ResVal)/f_GMMar</f>
        <v>0</v>
      </c>
      <c r="EJ39" s="300">
        <f ca="1">(Conversion!EJ39*f_ResVal)/f_GMMar</f>
        <v>0</v>
      </c>
      <c r="EK39" s="300">
        <f ca="1">(Conversion!EK39*f_ResVal)/f_GMMar</f>
        <v>0</v>
      </c>
      <c r="EL39" s="300">
        <f ca="1">(Conversion!EL39*f_ResVal)/f_GMMar</f>
        <v>0</v>
      </c>
      <c r="EM39" s="300">
        <f ca="1">(Conversion!EM39*f_ResVal)/f_GMMar</f>
        <v>0</v>
      </c>
      <c r="EN39" s="300">
        <f ca="1">(Conversion!EN39*f_ResVal)/f_GMMar</f>
        <v>0</v>
      </c>
      <c r="EO39" s="300">
        <f ca="1">(Conversion!EO39*f_ResVal)/f_GMMar</f>
        <v>0</v>
      </c>
      <c r="EP39" s="300">
        <f ca="1">(Conversion!EP39*f_ResVal)/f_GMMar</f>
        <v>0</v>
      </c>
      <c r="EQ39" s="300">
        <f ca="1">(Conversion!EQ39*f_ResVal)/f_GMMar</f>
        <v>0</v>
      </c>
      <c r="ER39" s="300">
        <f ca="1">(Conversion!ER39*f_ResVal)/f_GMMar</f>
        <v>0</v>
      </c>
      <c r="ES39" s="300">
        <f ca="1">(Conversion!ES39*f_ResVal)/f_GMMar</f>
        <v>0</v>
      </c>
      <c r="ET39" s="300">
        <f ca="1">(Conversion!ET39*f_ResVal)/f_GMMar</f>
        <v>0</v>
      </c>
      <c r="EU39" s="300">
        <f ca="1">(Conversion!EU39*f_ResVal)/f_GMMar</f>
        <v>0</v>
      </c>
      <c r="EV39" s="300">
        <f ca="1">(Conversion!EV39*f_ResVal)/f_GMMar</f>
        <v>0</v>
      </c>
      <c r="EW39" s="300">
        <f ca="1">(Conversion!EW39*f_ResVal)/f_GMMar</f>
        <v>0</v>
      </c>
      <c r="EX39" s="300">
        <f ca="1">(Conversion!EX39*f_ResVal)/f_GMMar</f>
        <v>0</v>
      </c>
      <c r="EY39" s="612"/>
      <c r="EZ39" s="757" t="str">
        <f>'Main Input'!EZ39</f>
        <v>RPI</v>
      </c>
      <c r="FA39" s="757" t="str">
        <f>'Main Input'!FA39</f>
        <v>N/A</v>
      </c>
      <c r="FB39" s="766">
        <f>'Main Input'!FB39</f>
        <v>0</v>
      </c>
      <c r="FC39" s="766" t="str">
        <f>'Main Input'!FC39</f>
        <v>IT Solutions</v>
      </c>
      <c r="FD39" s="766" t="str">
        <f>'Main Input'!FD39</f>
        <v>Managed Services</v>
      </c>
      <c r="FE39" s="757" t="str">
        <f>'Main Input'!FE39</f>
        <v>Opex</v>
      </c>
      <c r="FF39" s="757" t="str">
        <f>'Main Input'!FF39</f>
        <v>ContractAccrual</v>
      </c>
      <c r="FG39" s="757" t="str">
        <f>'Main Input'!FG39</f>
        <v>Expense</v>
      </c>
      <c r="FH39" s="767" t="str">
        <f>'Main Input'!FH39</f>
        <v>A</v>
      </c>
      <c r="FI39" s="768">
        <f>'Main Input'!FI39</f>
        <v>0.22</v>
      </c>
      <c r="FJ39" s="768">
        <f>'Main Input'!FJ39</f>
        <v>0</v>
      </c>
      <c r="FK39" s="612"/>
      <c r="FL39" s="531">
        <f t="shared" si="19"/>
        <v>0</v>
      </c>
      <c r="FM39" s="86"/>
      <c r="FN39" s="612"/>
    </row>
    <row r="40" spans="1:170" ht="12.75" customHeight="1">
      <c r="A40" s="750" t="str">
        <f>'Main Input'!A40</f>
        <v>MTB</v>
      </c>
      <c r="B40" s="762" t="str">
        <f>'Main Input'!B40</f>
        <v>Business Unit</v>
      </c>
      <c r="C40" s="762" t="str">
        <f>'Main Input'!C40</f>
        <v>Labour</v>
      </c>
      <c r="D40" s="762" t="str">
        <f>'Main Input'!D40</f>
        <v>TRF</v>
      </c>
      <c r="E40" s="762" t="str">
        <f>'Main Input'!E40</f>
        <v>Technical Architect - Control Systems</v>
      </c>
      <c r="F40" s="753" t="str">
        <f>'Main Input'!F40</f>
        <v>direct</v>
      </c>
      <c r="G40" s="753" t="str">
        <f>'Main Input'!G40</f>
        <v>Person</v>
      </c>
      <c r="H40" s="753" t="str">
        <f>'Main Input'!H40</f>
        <v>TAC.CSA.3</v>
      </c>
      <c r="I40" s="753">
        <f>'Main Input'!I40</f>
        <v>0</v>
      </c>
      <c r="J40" s="753">
        <f>'Main Input'!J40</f>
        <v>0</v>
      </c>
      <c r="K40" s="753" t="str">
        <f>'Main Input'!K40</f>
        <v>FJS</v>
      </c>
      <c r="L40" s="753" t="str">
        <f>'Main Input'!L40</f>
        <v>pTran</v>
      </c>
      <c r="M40" s="753">
        <f>'Main Input'!M40</f>
        <v>0</v>
      </c>
      <c r="N40" s="753">
        <f>'Main Input'!N40</f>
        <v>0</v>
      </c>
      <c r="O40" s="753" t="str">
        <f>'Main Input'!O40</f>
        <v>SPAIN</v>
      </c>
      <c r="P40" s="753">
        <f>'Main Input'!P40</f>
        <v>341</v>
      </c>
      <c r="Q40" s="753" t="str">
        <f>'Main Input'!Q40</f>
        <v>EUR</v>
      </c>
      <c r="R40" s="753" t="str">
        <f>'Main Input'!R40</f>
        <v>EMEA</v>
      </c>
      <c r="S40" s="753" t="str">
        <f>'Main Input'!S40</f>
        <v>Local</v>
      </c>
      <c r="T40" s="753">
        <f>'Main Input'!T40</f>
        <v>0</v>
      </c>
      <c r="U40" s="753">
        <f>'Main Input'!U40</f>
        <v>0</v>
      </c>
      <c r="V40" s="753" t="str">
        <f>'Main Input'!V40</f>
        <v>5_ATP</v>
      </c>
      <c r="W40" s="753">
        <f>'Main Input'!W40</f>
        <v>0</v>
      </c>
      <c r="X40" s="753">
        <f>'Main Input'!X40</f>
        <v>0</v>
      </c>
      <c r="Y40" s="753">
        <f>'Main Input'!Y40</f>
        <v>0</v>
      </c>
      <c r="Z40" s="753">
        <f>'Main Input'!Z40</f>
        <v>0</v>
      </c>
      <c r="AA40" s="753">
        <f>'Main Input'!AA40</f>
        <v>0</v>
      </c>
      <c r="AB40" s="763">
        <f>'Main Input'!AB40</f>
        <v>0</v>
      </c>
      <c r="AC40" s="763" t="str">
        <f>'Main Input'!AC40</f>
        <v>Days</v>
      </c>
      <c r="AD40" s="764">
        <f>'Main Input'!AD40</f>
        <v>72</v>
      </c>
      <c r="AE40" s="765">
        <f t="shared" ca="1" si="18"/>
        <v>31791.692307692305</v>
      </c>
      <c r="AF40" s="299">
        <f>(Conversion!AF40*f_ResVal)/f_GMMar</f>
        <v>0</v>
      </c>
      <c r="AG40" s="300">
        <f ca="1">(Conversion!AG40*f_ResVal)/f_GMMar</f>
        <v>0</v>
      </c>
      <c r="AH40" s="300">
        <f ca="1">(Conversion!AH40*f_ResVal)/f_GMMar</f>
        <v>0</v>
      </c>
      <c r="AI40" s="300">
        <f ca="1">(Conversion!AI40*f_ResVal)/f_GMMar</f>
        <v>0</v>
      </c>
      <c r="AJ40" s="300">
        <f ca="1">(Conversion!AJ40*f_ResVal)/f_GMMar</f>
        <v>0</v>
      </c>
      <c r="AK40" s="300">
        <f ca="1">(Conversion!AK40*f_ResVal)/f_GMMar</f>
        <v>0</v>
      </c>
      <c r="AL40" s="300">
        <f ca="1">(Conversion!AL40*f_ResVal)/f_GMMar</f>
        <v>0</v>
      </c>
      <c r="AM40" s="300">
        <f ca="1">(Conversion!AM40*f_ResVal)/f_GMMar</f>
        <v>0</v>
      </c>
      <c r="AN40" s="300">
        <f ca="1">(Conversion!AN40*f_ResVal)/f_GMMar</f>
        <v>0</v>
      </c>
      <c r="AO40" s="300">
        <f ca="1">(Conversion!AO40*f_ResVal)/f_GMMar</f>
        <v>0</v>
      </c>
      <c r="AP40" s="300">
        <f ca="1">(Conversion!AP40*f_ResVal)/f_GMMar</f>
        <v>0</v>
      </c>
      <c r="AQ40" s="300">
        <f ca="1">(Conversion!AQ40*f_ResVal)/f_GMMar</f>
        <v>0</v>
      </c>
      <c r="AR40" s="300">
        <f ca="1">(Conversion!AR40*f_ResVal)/f_GMMar</f>
        <v>0</v>
      </c>
      <c r="AS40" s="300">
        <f ca="1">(Conversion!AS40*f_ResVal)/f_GMMar</f>
        <v>0</v>
      </c>
      <c r="AT40" s="300">
        <f ca="1">(Conversion!AT40*f_ResVal)/f_GMMar</f>
        <v>7869.2307692307686</v>
      </c>
      <c r="AU40" s="300">
        <f ca="1">(Conversion!AU40*f_ResVal)/f_GMMar</f>
        <v>7869.2307692307686</v>
      </c>
      <c r="AV40" s="300">
        <f ca="1">(Conversion!AV40*f_ResVal)/f_GMMar</f>
        <v>8026.6153846153848</v>
      </c>
      <c r="AW40" s="300">
        <f ca="1">(Conversion!AW40*f_ResVal)/f_GMMar</f>
        <v>8026.6153846153848</v>
      </c>
      <c r="AX40" s="300">
        <f ca="1">(Conversion!AX40*f_ResVal)/f_GMMar</f>
        <v>0</v>
      </c>
      <c r="AY40" s="300">
        <f ca="1">(Conversion!AY40*f_ResVal)/f_GMMar</f>
        <v>0</v>
      </c>
      <c r="AZ40" s="300">
        <f ca="1">(Conversion!AZ40*f_ResVal)/f_GMMar</f>
        <v>0</v>
      </c>
      <c r="BA40" s="300">
        <f ca="1">(Conversion!BA40*f_ResVal)/f_GMMar</f>
        <v>0</v>
      </c>
      <c r="BB40" s="300">
        <f ca="1">(Conversion!BB40*f_ResVal)/f_GMMar</f>
        <v>0</v>
      </c>
      <c r="BC40" s="300">
        <f ca="1">(Conversion!BC40*f_ResVal)/f_GMMar</f>
        <v>0</v>
      </c>
      <c r="BD40" s="300">
        <f ca="1">(Conversion!BD40*f_ResVal)/f_GMMar</f>
        <v>0</v>
      </c>
      <c r="BE40" s="300">
        <f ca="1">(Conversion!BE40*f_ResVal)/f_GMMar</f>
        <v>0</v>
      </c>
      <c r="BF40" s="300">
        <f ca="1">(Conversion!BF40*f_ResVal)/f_GMMar</f>
        <v>0</v>
      </c>
      <c r="BG40" s="300">
        <f ca="1">(Conversion!BG40*f_ResVal)/f_GMMar</f>
        <v>0</v>
      </c>
      <c r="BH40" s="300">
        <f ca="1">(Conversion!BH40*f_ResVal)/f_GMMar</f>
        <v>0</v>
      </c>
      <c r="BI40" s="300">
        <f ca="1">(Conversion!BI40*f_ResVal)/f_GMMar</f>
        <v>0</v>
      </c>
      <c r="BJ40" s="300">
        <f ca="1">(Conversion!BJ40*f_ResVal)/f_GMMar</f>
        <v>0</v>
      </c>
      <c r="BK40" s="300">
        <f ca="1">(Conversion!BK40*f_ResVal)/f_GMMar</f>
        <v>0</v>
      </c>
      <c r="BL40" s="300">
        <f ca="1">(Conversion!BL40*f_ResVal)/f_GMMar</f>
        <v>0</v>
      </c>
      <c r="BM40" s="300">
        <f ca="1">(Conversion!BM40*f_ResVal)/f_GMMar</f>
        <v>0</v>
      </c>
      <c r="BN40" s="300">
        <f ca="1">(Conversion!BN40*f_ResVal)/f_GMMar</f>
        <v>0</v>
      </c>
      <c r="BO40" s="300">
        <f ca="1">(Conversion!BO40*f_ResVal)/f_GMMar</f>
        <v>0</v>
      </c>
      <c r="BP40" s="300">
        <f ca="1">(Conversion!BP40*f_ResVal)/f_GMMar</f>
        <v>0</v>
      </c>
      <c r="BQ40" s="300">
        <f ca="1">(Conversion!BQ40*f_ResVal)/f_GMMar</f>
        <v>0</v>
      </c>
      <c r="BR40" s="300">
        <f ca="1">(Conversion!BR40*f_ResVal)/f_GMMar</f>
        <v>0</v>
      </c>
      <c r="BS40" s="300">
        <f ca="1">(Conversion!BS40*f_ResVal)/f_GMMar</f>
        <v>0</v>
      </c>
      <c r="BT40" s="300">
        <f ca="1">(Conversion!BT40*f_ResVal)/f_GMMar</f>
        <v>0</v>
      </c>
      <c r="BU40" s="300">
        <f ca="1">(Conversion!BU40*f_ResVal)/f_GMMar</f>
        <v>0</v>
      </c>
      <c r="BV40" s="300">
        <f ca="1">(Conversion!BV40*f_ResVal)/f_GMMar</f>
        <v>0</v>
      </c>
      <c r="BW40" s="300">
        <f ca="1">(Conversion!BW40*f_ResVal)/f_GMMar</f>
        <v>0</v>
      </c>
      <c r="BX40" s="300">
        <f ca="1">(Conversion!BX40*f_ResVal)/f_GMMar</f>
        <v>0</v>
      </c>
      <c r="BY40" s="300">
        <f ca="1">(Conversion!BY40*f_ResVal)/f_GMMar</f>
        <v>0</v>
      </c>
      <c r="BZ40" s="300">
        <f ca="1">(Conversion!BZ40*f_ResVal)/f_GMMar</f>
        <v>0</v>
      </c>
      <c r="CA40" s="300">
        <f ca="1">(Conversion!CA40*f_ResVal)/f_GMMar</f>
        <v>0</v>
      </c>
      <c r="CB40" s="300">
        <f ca="1">(Conversion!CB40*f_ResVal)/f_GMMar</f>
        <v>0</v>
      </c>
      <c r="CC40" s="300">
        <f ca="1">(Conversion!CC40*f_ResVal)/f_GMMar</f>
        <v>0</v>
      </c>
      <c r="CD40" s="300">
        <f ca="1">(Conversion!CD40*f_ResVal)/f_GMMar</f>
        <v>0</v>
      </c>
      <c r="CE40" s="300">
        <f ca="1">(Conversion!CE40*f_ResVal)/f_GMMar</f>
        <v>0</v>
      </c>
      <c r="CF40" s="300">
        <f ca="1">(Conversion!CF40*f_ResVal)/f_GMMar</f>
        <v>0</v>
      </c>
      <c r="CG40" s="300">
        <f ca="1">(Conversion!CG40*f_ResVal)/f_GMMar</f>
        <v>0</v>
      </c>
      <c r="CH40" s="300">
        <f ca="1">(Conversion!CH40*f_ResVal)/f_GMMar</f>
        <v>0</v>
      </c>
      <c r="CI40" s="300">
        <f ca="1">(Conversion!CI40*f_ResVal)/f_GMMar</f>
        <v>0</v>
      </c>
      <c r="CJ40" s="300">
        <f ca="1">(Conversion!CJ40*f_ResVal)/f_GMMar</f>
        <v>0</v>
      </c>
      <c r="CK40" s="300">
        <f ca="1">(Conversion!CK40*f_ResVal)/f_GMMar</f>
        <v>0</v>
      </c>
      <c r="CL40" s="300">
        <f ca="1">(Conversion!CL40*f_ResVal)/f_GMMar</f>
        <v>0</v>
      </c>
      <c r="CM40" s="300">
        <f ca="1">(Conversion!CM40*f_ResVal)/f_GMMar</f>
        <v>0</v>
      </c>
      <c r="CN40" s="300">
        <f ca="1">(Conversion!CN40*f_ResVal)/f_GMMar</f>
        <v>0</v>
      </c>
      <c r="CO40" s="300">
        <f ca="1">(Conversion!CO40*f_ResVal)/f_GMMar</f>
        <v>0</v>
      </c>
      <c r="CP40" s="300">
        <f ca="1">(Conversion!CP40*f_ResVal)/f_GMMar</f>
        <v>0</v>
      </c>
      <c r="CQ40" s="300">
        <f ca="1">(Conversion!CQ40*f_ResVal)/f_GMMar</f>
        <v>0</v>
      </c>
      <c r="CR40" s="300">
        <f ca="1">(Conversion!CR40*f_ResVal)/f_GMMar</f>
        <v>0</v>
      </c>
      <c r="CS40" s="300">
        <f ca="1">(Conversion!CS40*f_ResVal)/f_GMMar</f>
        <v>0</v>
      </c>
      <c r="CT40" s="300">
        <f ca="1">(Conversion!CT40*f_ResVal)/f_GMMar</f>
        <v>0</v>
      </c>
      <c r="CU40" s="300">
        <f ca="1">(Conversion!CU40*f_ResVal)/f_GMMar</f>
        <v>0</v>
      </c>
      <c r="CV40" s="300">
        <f ca="1">(Conversion!CV40*f_ResVal)/f_GMMar</f>
        <v>0</v>
      </c>
      <c r="CW40" s="300">
        <f ca="1">(Conversion!CW40*f_ResVal)/f_GMMar</f>
        <v>0</v>
      </c>
      <c r="CX40" s="300">
        <f ca="1">(Conversion!CX40*f_ResVal)/f_GMMar</f>
        <v>0</v>
      </c>
      <c r="CY40" s="300">
        <f ca="1">(Conversion!CY40*f_ResVal)/f_GMMar</f>
        <v>0</v>
      </c>
      <c r="CZ40" s="300">
        <f ca="1">(Conversion!CZ40*f_ResVal)/f_GMMar</f>
        <v>0</v>
      </c>
      <c r="DA40" s="300">
        <f ca="1">(Conversion!DA40*f_ResVal)/f_GMMar</f>
        <v>0</v>
      </c>
      <c r="DB40" s="300">
        <f ca="1">(Conversion!DB40*f_ResVal)/f_GMMar</f>
        <v>0</v>
      </c>
      <c r="DC40" s="300">
        <f ca="1">(Conversion!DC40*f_ResVal)/f_GMMar</f>
        <v>0</v>
      </c>
      <c r="DD40" s="300">
        <f ca="1">(Conversion!DD40*f_ResVal)/f_GMMar</f>
        <v>0</v>
      </c>
      <c r="DE40" s="300">
        <f ca="1">(Conversion!DE40*f_ResVal)/f_GMMar</f>
        <v>0</v>
      </c>
      <c r="DF40" s="300">
        <f ca="1">(Conversion!DF40*f_ResVal)/f_GMMar</f>
        <v>0</v>
      </c>
      <c r="DG40" s="300">
        <f ca="1">(Conversion!DG40*f_ResVal)/f_GMMar</f>
        <v>0</v>
      </c>
      <c r="DH40" s="300">
        <f ca="1">(Conversion!DH40*f_ResVal)/f_GMMar</f>
        <v>0</v>
      </c>
      <c r="DI40" s="300">
        <f ca="1">(Conversion!DI40*f_ResVal)/f_GMMar</f>
        <v>0</v>
      </c>
      <c r="DJ40" s="300">
        <f ca="1">(Conversion!DJ40*f_ResVal)/f_GMMar</f>
        <v>0</v>
      </c>
      <c r="DK40" s="300">
        <f ca="1">(Conversion!DK40*f_ResVal)/f_GMMar</f>
        <v>0</v>
      </c>
      <c r="DL40" s="300">
        <f ca="1">(Conversion!DL40*f_ResVal)/f_GMMar</f>
        <v>0</v>
      </c>
      <c r="DM40" s="300">
        <f ca="1">(Conversion!DM40*f_ResVal)/f_GMMar</f>
        <v>0</v>
      </c>
      <c r="DN40" s="300">
        <f ca="1">(Conversion!DN40*f_ResVal)/f_GMMar</f>
        <v>0</v>
      </c>
      <c r="DO40" s="300">
        <f ca="1">(Conversion!DO40*f_ResVal)/f_GMMar</f>
        <v>0</v>
      </c>
      <c r="DP40" s="300">
        <f ca="1">(Conversion!DP40*f_ResVal)/f_GMMar</f>
        <v>0</v>
      </c>
      <c r="DQ40" s="300">
        <f ca="1">(Conversion!DQ40*f_ResVal)/f_GMMar</f>
        <v>0</v>
      </c>
      <c r="DR40" s="300">
        <f ca="1">(Conversion!DR40*f_ResVal)/f_GMMar</f>
        <v>0</v>
      </c>
      <c r="DS40" s="300">
        <f ca="1">(Conversion!DS40*f_ResVal)/f_GMMar</f>
        <v>0</v>
      </c>
      <c r="DT40" s="300">
        <f ca="1">(Conversion!DT40*f_ResVal)/f_GMMar</f>
        <v>0</v>
      </c>
      <c r="DU40" s="300">
        <f ca="1">(Conversion!DU40*f_ResVal)/f_GMMar</f>
        <v>0</v>
      </c>
      <c r="DV40" s="300">
        <f ca="1">(Conversion!DV40*f_ResVal)/f_GMMar</f>
        <v>0</v>
      </c>
      <c r="DW40" s="300">
        <f ca="1">(Conversion!DW40*f_ResVal)/f_GMMar</f>
        <v>0</v>
      </c>
      <c r="DX40" s="300">
        <f ca="1">(Conversion!DX40*f_ResVal)/f_GMMar</f>
        <v>0</v>
      </c>
      <c r="DY40" s="300">
        <f ca="1">(Conversion!DY40*f_ResVal)/f_GMMar</f>
        <v>0</v>
      </c>
      <c r="DZ40" s="300">
        <f ca="1">(Conversion!DZ40*f_ResVal)/f_GMMar</f>
        <v>0</v>
      </c>
      <c r="EA40" s="300">
        <f ca="1">(Conversion!EA40*f_ResVal)/f_GMMar</f>
        <v>0</v>
      </c>
      <c r="EB40" s="300">
        <f ca="1">(Conversion!EB40*f_ResVal)/f_GMMar</f>
        <v>0</v>
      </c>
      <c r="EC40" s="300">
        <f ca="1">(Conversion!EC40*f_ResVal)/f_GMMar</f>
        <v>0</v>
      </c>
      <c r="ED40" s="300">
        <f ca="1">(Conversion!ED40*f_ResVal)/f_GMMar</f>
        <v>0</v>
      </c>
      <c r="EE40" s="300">
        <f ca="1">(Conversion!EE40*f_ResVal)/f_GMMar</f>
        <v>0</v>
      </c>
      <c r="EF40" s="300">
        <f ca="1">(Conversion!EF40*f_ResVal)/f_GMMar</f>
        <v>0</v>
      </c>
      <c r="EG40" s="300">
        <f ca="1">(Conversion!EG40*f_ResVal)/f_GMMar</f>
        <v>0</v>
      </c>
      <c r="EH40" s="300">
        <f ca="1">(Conversion!EH40*f_ResVal)/f_GMMar</f>
        <v>0</v>
      </c>
      <c r="EI40" s="300">
        <f ca="1">(Conversion!EI40*f_ResVal)/f_GMMar</f>
        <v>0</v>
      </c>
      <c r="EJ40" s="300">
        <f ca="1">(Conversion!EJ40*f_ResVal)/f_GMMar</f>
        <v>0</v>
      </c>
      <c r="EK40" s="300">
        <f ca="1">(Conversion!EK40*f_ResVal)/f_GMMar</f>
        <v>0</v>
      </c>
      <c r="EL40" s="300">
        <f ca="1">(Conversion!EL40*f_ResVal)/f_GMMar</f>
        <v>0</v>
      </c>
      <c r="EM40" s="300">
        <f ca="1">(Conversion!EM40*f_ResVal)/f_GMMar</f>
        <v>0</v>
      </c>
      <c r="EN40" s="300">
        <f ca="1">(Conversion!EN40*f_ResVal)/f_GMMar</f>
        <v>0</v>
      </c>
      <c r="EO40" s="300">
        <f ca="1">(Conversion!EO40*f_ResVal)/f_GMMar</f>
        <v>0</v>
      </c>
      <c r="EP40" s="300">
        <f ca="1">(Conversion!EP40*f_ResVal)/f_GMMar</f>
        <v>0</v>
      </c>
      <c r="EQ40" s="300">
        <f ca="1">(Conversion!EQ40*f_ResVal)/f_GMMar</f>
        <v>0</v>
      </c>
      <c r="ER40" s="300">
        <f ca="1">(Conversion!ER40*f_ResVal)/f_GMMar</f>
        <v>0</v>
      </c>
      <c r="ES40" s="300">
        <f ca="1">(Conversion!ES40*f_ResVal)/f_GMMar</f>
        <v>0</v>
      </c>
      <c r="ET40" s="300">
        <f ca="1">(Conversion!ET40*f_ResVal)/f_GMMar</f>
        <v>0</v>
      </c>
      <c r="EU40" s="300">
        <f ca="1">(Conversion!EU40*f_ResVal)/f_GMMar</f>
        <v>0</v>
      </c>
      <c r="EV40" s="300">
        <f ca="1">(Conversion!EV40*f_ResVal)/f_GMMar</f>
        <v>0</v>
      </c>
      <c r="EW40" s="300">
        <f ca="1">(Conversion!EW40*f_ResVal)/f_GMMar</f>
        <v>0</v>
      </c>
      <c r="EX40" s="300">
        <f ca="1">(Conversion!EX40*f_ResVal)/f_GMMar</f>
        <v>0</v>
      </c>
      <c r="EY40" s="612"/>
      <c r="EZ40" s="757" t="str">
        <f>'Main Input'!EZ40</f>
        <v>RPI</v>
      </c>
      <c r="FA40" s="757" t="str">
        <f>'Main Input'!FA40</f>
        <v>N/A</v>
      </c>
      <c r="FB40" s="766">
        <f>'Main Input'!FB40</f>
        <v>0</v>
      </c>
      <c r="FC40" s="766" t="str">
        <f>'Main Input'!FC40</f>
        <v>IT Solutions</v>
      </c>
      <c r="FD40" s="766" t="str">
        <f>'Main Input'!FD40</f>
        <v>Managed Services</v>
      </c>
      <c r="FE40" s="757" t="str">
        <f>'Main Input'!FE40</f>
        <v>Opex</v>
      </c>
      <c r="FF40" s="757" t="str">
        <f>'Main Input'!FF40</f>
        <v>ContractAccrual</v>
      </c>
      <c r="FG40" s="757" t="str">
        <f>'Main Input'!FG40</f>
        <v>Expense</v>
      </c>
      <c r="FH40" s="767" t="str">
        <f>'Main Input'!FH40</f>
        <v>A</v>
      </c>
      <c r="FI40" s="768">
        <f>'Main Input'!FI40</f>
        <v>0.22</v>
      </c>
      <c r="FJ40" s="768">
        <f>'Main Input'!FJ40</f>
        <v>0</v>
      </c>
      <c r="FK40" s="612"/>
      <c r="FL40" s="531">
        <f t="shared" si="19"/>
        <v>0</v>
      </c>
      <c r="FM40" s="86"/>
      <c r="FN40" s="612"/>
    </row>
    <row r="41" spans="1:170" ht="12.75" customHeight="1">
      <c r="A41" s="750" t="str">
        <f>'Main Input'!A41</f>
        <v>MTB</v>
      </c>
      <c r="B41" s="762" t="str">
        <f>'Main Input'!B41</f>
        <v>Datacentre Operations</v>
      </c>
      <c r="C41" s="762" t="str">
        <f>'Main Input'!C41</f>
        <v>Data Network</v>
      </c>
      <c r="D41" s="762" t="str">
        <f>'Main Input'!D41</f>
        <v>TFR</v>
      </c>
      <c r="E41" s="762" t="str">
        <f>'Main Input'!E41</f>
        <v>PRIMECENTER Rack 38 U, 1000 deep DATABASE</v>
      </c>
      <c r="F41" s="753" t="str">
        <f>'Main Input'!F41</f>
        <v>direct</v>
      </c>
      <c r="G41" s="753" t="str">
        <f>'Main Input'!G41</f>
        <v>Person</v>
      </c>
      <c r="H41" s="753">
        <f>'Main Input'!H41</f>
        <v>0</v>
      </c>
      <c r="I41" s="753">
        <f>'Main Input'!I41</f>
        <v>0</v>
      </c>
      <c r="J41" s="753">
        <f>'Main Input'!J41</f>
        <v>0</v>
      </c>
      <c r="K41" s="753" t="str">
        <f>'Main Input'!K41</f>
        <v>FJS</v>
      </c>
      <c r="L41" s="753" t="str">
        <f>'Main Input'!L41</f>
        <v>pHW</v>
      </c>
      <c r="M41" s="753">
        <f>'Main Input'!M41</f>
        <v>0</v>
      </c>
      <c r="N41" s="753">
        <f>'Main Input'!N41</f>
        <v>0</v>
      </c>
      <c r="O41" s="753" t="str">
        <f>'Main Input'!O41</f>
        <v>SPAIN</v>
      </c>
      <c r="P41" s="753">
        <f>'Main Input'!P41</f>
        <v>34426</v>
      </c>
      <c r="Q41" s="753" t="str">
        <f>'Main Input'!Q41</f>
        <v>EUR</v>
      </c>
      <c r="R41" s="753" t="str">
        <f>'Main Input'!R41</f>
        <v>EMEA</v>
      </c>
      <c r="S41" s="753" t="str">
        <f>'Main Input'!S41</f>
        <v>Local</v>
      </c>
      <c r="T41" s="753">
        <f>'Main Input'!T41</f>
        <v>0</v>
      </c>
      <c r="U41" s="753">
        <f>'Main Input'!U41</f>
        <v>0</v>
      </c>
      <c r="V41" s="753" t="str">
        <f>'Main Input'!V41</f>
        <v>ZZZ</v>
      </c>
      <c r="W41" s="753">
        <f>'Main Input'!W41</f>
        <v>0</v>
      </c>
      <c r="X41" s="753">
        <f>'Main Input'!X41</f>
        <v>0</v>
      </c>
      <c r="Y41" s="753">
        <f>'Main Input'!Y41</f>
        <v>0</v>
      </c>
      <c r="Z41" s="753">
        <f>'Main Input'!Z41</f>
        <v>0</v>
      </c>
      <c r="AA41" s="753">
        <f>'Main Input'!AA41</f>
        <v>0</v>
      </c>
      <c r="AB41" s="763">
        <f>'Main Input'!AB41</f>
        <v>0</v>
      </c>
      <c r="AC41" s="763" t="str">
        <f>'Main Input'!AC41</f>
        <v>Servers</v>
      </c>
      <c r="AD41" s="764">
        <f>'Main Input'!AD41</f>
        <v>10</v>
      </c>
      <c r="AE41" s="765">
        <f t="shared" ca="1" si="18"/>
        <v>441358.97435897432</v>
      </c>
      <c r="AF41" s="299">
        <f>(Conversion!AF41*f_ResVal)/f_GMMar</f>
        <v>0</v>
      </c>
      <c r="AG41" s="300">
        <f ca="1">(Conversion!AG41*f_ResVal)/f_GMMar</f>
        <v>0</v>
      </c>
      <c r="AH41" s="300">
        <f ca="1">(Conversion!AH41*f_ResVal)/f_GMMar</f>
        <v>0</v>
      </c>
      <c r="AI41" s="300">
        <f ca="1">(Conversion!AI41*f_ResVal)/f_GMMar</f>
        <v>441358.97435897432</v>
      </c>
      <c r="AJ41" s="300">
        <f ca="1">(Conversion!AJ41*f_ResVal)/f_GMMar</f>
        <v>0</v>
      </c>
      <c r="AK41" s="300">
        <f ca="1">(Conversion!AK41*f_ResVal)/f_GMMar</f>
        <v>0</v>
      </c>
      <c r="AL41" s="300">
        <f ca="1">(Conversion!AL41*f_ResVal)/f_GMMar</f>
        <v>0</v>
      </c>
      <c r="AM41" s="300">
        <f ca="1">(Conversion!AM41*f_ResVal)/f_GMMar</f>
        <v>0</v>
      </c>
      <c r="AN41" s="300">
        <f ca="1">(Conversion!AN41*f_ResVal)/f_GMMar</f>
        <v>0</v>
      </c>
      <c r="AO41" s="300">
        <f ca="1">(Conversion!AO41*f_ResVal)/f_GMMar</f>
        <v>0</v>
      </c>
      <c r="AP41" s="300">
        <f ca="1">(Conversion!AP41*f_ResVal)/f_GMMar</f>
        <v>0</v>
      </c>
      <c r="AQ41" s="300">
        <f ca="1">(Conversion!AQ41*f_ResVal)/f_GMMar</f>
        <v>0</v>
      </c>
      <c r="AR41" s="300">
        <f ca="1">(Conversion!AR41*f_ResVal)/f_GMMar</f>
        <v>0</v>
      </c>
      <c r="AS41" s="300">
        <f ca="1">(Conversion!AS41*f_ResVal)/f_GMMar</f>
        <v>0</v>
      </c>
      <c r="AT41" s="300">
        <f ca="1">(Conversion!AT41*f_ResVal)/f_GMMar</f>
        <v>0</v>
      </c>
      <c r="AU41" s="300">
        <f ca="1">(Conversion!AU41*f_ResVal)/f_GMMar</f>
        <v>0</v>
      </c>
      <c r="AV41" s="300">
        <f ca="1">(Conversion!AV41*f_ResVal)/f_GMMar</f>
        <v>0</v>
      </c>
      <c r="AW41" s="300">
        <f ca="1">(Conversion!AW41*f_ResVal)/f_GMMar</f>
        <v>0</v>
      </c>
      <c r="AX41" s="300">
        <f ca="1">(Conversion!AX41*f_ResVal)/f_GMMar</f>
        <v>0</v>
      </c>
      <c r="AY41" s="300">
        <f ca="1">(Conversion!AY41*f_ResVal)/f_GMMar</f>
        <v>0</v>
      </c>
      <c r="AZ41" s="300">
        <f ca="1">(Conversion!AZ41*f_ResVal)/f_GMMar</f>
        <v>0</v>
      </c>
      <c r="BA41" s="300">
        <f ca="1">(Conversion!BA41*f_ResVal)/f_GMMar</f>
        <v>0</v>
      </c>
      <c r="BB41" s="300">
        <f ca="1">(Conversion!BB41*f_ResVal)/f_GMMar</f>
        <v>0</v>
      </c>
      <c r="BC41" s="300">
        <f ca="1">(Conversion!BC41*f_ResVal)/f_GMMar</f>
        <v>0</v>
      </c>
      <c r="BD41" s="300">
        <f ca="1">(Conversion!BD41*f_ResVal)/f_GMMar</f>
        <v>0</v>
      </c>
      <c r="BE41" s="300">
        <f ca="1">(Conversion!BE41*f_ResVal)/f_GMMar</f>
        <v>0</v>
      </c>
      <c r="BF41" s="300">
        <f ca="1">(Conversion!BF41*f_ResVal)/f_GMMar</f>
        <v>0</v>
      </c>
      <c r="BG41" s="300">
        <f ca="1">(Conversion!BG41*f_ResVal)/f_GMMar</f>
        <v>0</v>
      </c>
      <c r="BH41" s="300">
        <f ca="1">(Conversion!BH41*f_ResVal)/f_GMMar</f>
        <v>0</v>
      </c>
      <c r="BI41" s="300">
        <f ca="1">(Conversion!BI41*f_ResVal)/f_GMMar</f>
        <v>0</v>
      </c>
      <c r="BJ41" s="300">
        <f ca="1">(Conversion!BJ41*f_ResVal)/f_GMMar</f>
        <v>0</v>
      </c>
      <c r="BK41" s="300">
        <f ca="1">(Conversion!BK41*f_ResVal)/f_GMMar</f>
        <v>0</v>
      </c>
      <c r="BL41" s="300">
        <f ca="1">(Conversion!BL41*f_ResVal)/f_GMMar</f>
        <v>0</v>
      </c>
      <c r="BM41" s="300">
        <f ca="1">(Conversion!BM41*f_ResVal)/f_GMMar</f>
        <v>0</v>
      </c>
      <c r="BN41" s="300">
        <f ca="1">(Conversion!BN41*f_ResVal)/f_GMMar</f>
        <v>0</v>
      </c>
      <c r="BO41" s="300">
        <f ca="1">(Conversion!BO41*f_ResVal)/f_GMMar</f>
        <v>0</v>
      </c>
      <c r="BP41" s="300">
        <f ca="1">(Conversion!BP41*f_ResVal)/f_GMMar</f>
        <v>0</v>
      </c>
      <c r="BQ41" s="300">
        <f ca="1">(Conversion!BQ41*f_ResVal)/f_GMMar</f>
        <v>0</v>
      </c>
      <c r="BR41" s="300">
        <f ca="1">(Conversion!BR41*f_ResVal)/f_GMMar</f>
        <v>0</v>
      </c>
      <c r="BS41" s="300">
        <f ca="1">(Conversion!BS41*f_ResVal)/f_GMMar</f>
        <v>0</v>
      </c>
      <c r="BT41" s="300">
        <f ca="1">(Conversion!BT41*f_ResVal)/f_GMMar</f>
        <v>0</v>
      </c>
      <c r="BU41" s="300">
        <f ca="1">(Conversion!BU41*f_ResVal)/f_GMMar</f>
        <v>0</v>
      </c>
      <c r="BV41" s="300">
        <f ca="1">(Conversion!BV41*f_ResVal)/f_GMMar</f>
        <v>0</v>
      </c>
      <c r="BW41" s="300">
        <f ca="1">(Conversion!BW41*f_ResVal)/f_GMMar</f>
        <v>0</v>
      </c>
      <c r="BX41" s="300">
        <f ca="1">(Conversion!BX41*f_ResVal)/f_GMMar</f>
        <v>0</v>
      </c>
      <c r="BY41" s="300">
        <f ca="1">(Conversion!BY41*f_ResVal)/f_GMMar</f>
        <v>0</v>
      </c>
      <c r="BZ41" s="300">
        <f ca="1">(Conversion!BZ41*f_ResVal)/f_GMMar</f>
        <v>0</v>
      </c>
      <c r="CA41" s="300">
        <f ca="1">(Conversion!CA41*f_ResVal)/f_GMMar</f>
        <v>0</v>
      </c>
      <c r="CB41" s="300">
        <f ca="1">(Conversion!CB41*f_ResVal)/f_GMMar</f>
        <v>0</v>
      </c>
      <c r="CC41" s="300">
        <f ca="1">(Conversion!CC41*f_ResVal)/f_GMMar</f>
        <v>0</v>
      </c>
      <c r="CD41" s="300">
        <f ca="1">(Conversion!CD41*f_ResVal)/f_GMMar</f>
        <v>0</v>
      </c>
      <c r="CE41" s="300">
        <f ca="1">(Conversion!CE41*f_ResVal)/f_GMMar</f>
        <v>0</v>
      </c>
      <c r="CF41" s="300">
        <f ca="1">(Conversion!CF41*f_ResVal)/f_GMMar</f>
        <v>0</v>
      </c>
      <c r="CG41" s="300">
        <f ca="1">(Conversion!CG41*f_ResVal)/f_GMMar</f>
        <v>0</v>
      </c>
      <c r="CH41" s="300">
        <f ca="1">(Conversion!CH41*f_ResVal)/f_GMMar</f>
        <v>0</v>
      </c>
      <c r="CI41" s="300">
        <f ca="1">(Conversion!CI41*f_ResVal)/f_GMMar</f>
        <v>0</v>
      </c>
      <c r="CJ41" s="300">
        <f ca="1">(Conversion!CJ41*f_ResVal)/f_GMMar</f>
        <v>0</v>
      </c>
      <c r="CK41" s="300">
        <f ca="1">(Conversion!CK41*f_ResVal)/f_GMMar</f>
        <v>0</v>
      </c>
      <c r="CL41" s="300">
        <f ca="1">(Conversion!CL41*f_ResVal)/f_GMMar</f>
        <v>0</v>
      </c>
      <c r="CM41" s="300">
        <f ca="1">(Conversion!CM41*f_ResVal)/f_GMMar</f>
        <v>0</v>
      </c>
      <c r="CN41" s="300">
        <f ca="1">(Conversion!CN41*f_ResVal)/f_GMMar</f>
        <v>0</v>
      </c>
      <c r="CO41" s="300">
        <f ca="1">(Conversion!CO41*f_ResVal)/f_GMMar</f>
        <v>0</v>
      </c>
      <c r="CP41" s="300">
        <f ca="1">(Conversion!CP41*f_ResVal)/f_GMMar</f>
        <v>0</v>
      </c>
      <c r="CQ41" s="300">
        <f ca="1">(Conversion!CQ41*f_ResVal)/f_GMMar</f>
        <v>0</v>
      </c>
      <c r="CR41" s="300">
        <f ca="1">(Conversion!CR41*f_ResVal)/f_GMMar</f>
        <v>0</v>
      </c>
      <c r="CS41" s="300">
        <f ca="1">(Conversion!CS41*f_ResVal)/f_GMMar</f>
        <v>0</v>
      </c>
      <c r="CT41" s="300">
        <f ca="1">(Conversion!CT41*f_ResVal)/f_GMMar</f>
        <v>0</v>
      </c>
      <c r="CU41" s="300">
        <f ca="1">(Conversion!CU41*f_ResVal)/f_GMMar</f>
        <v>0</v>
      </c>
      <c r="CV41" s="300">
        <f ca="1">(Conversion!CV41*f_ResVal)/f_GMMar</f>
        <v>0</v>
      </c>
      <c r="CW41" s="300">
        <f ca="1">(Conversion!CW41*f_ResVal)/f_GMMar</f>
        <v>0</v>
      </c>
      <c r="CX41" s="300">
        <f ca="1">(Conversion!CX41*f_ResVal)/f_GMMar</f>
        <v>0</v>
      </c>
      <c r="CY41" s="300">
        <f ca="1">(Conversion!CY41*f_ResVal)/f_GMMar</f>
        <v>0</v>
      </c>
      <c r="CZ41" s="300">
        <f ca="1">(Conversion!CZ41*f_ResVal)/f_GMMar</f>
        <v>0</v>
      </c>
      <c r="DA41" s="300">
        <f ca="1">(Conversion!DA41*f_ResVal)/f_GMMar</f>
        <v>0</v>
      </c>
      <c r="DB41" s="300">
        <f ca="1">(Conversion!DB41*f_ResVal)/f_GMMar</f>
        <v>0</v>
      </c>
      <c r="DC41" s="300">
        <f ca="1">(Conversion!DC41*f_ResVal)/f_GMMar</f>
        <v>0</v>
      </c>
      <c r="DD41" s="300">
        <f ca="1">(Conversion!DD41*f_ResVal)/f_GMMar</f>
        <v>0</v>
      </c>
      <c r="DE41" s="300">
        <f ca="1">(Conversion!DE41*f_ResVal)/f_GMMar</f>
        <v>0</v>
      </c>
      <c r="DF41" s="300">
        <f ca="1">(Conversion!DF41*f_ResVal)/f_GMMar</f>
        <v>0</v>
      </c>
      <c r="DG41" s="300">
        <f ca="1">(Conversion!DG41*f_ResVal)/f_GMMar</f>
        <v>0</v>
      </c>
      <c r="DH41" s="300">
        <f ca="1">(Conversion!DH41*f_ResVal)/f_GMMar</f>
        <v>0</v>
      </c>
      <c r="DI41" s="300">
        <f ca="1">(Conversion!DI41*f_ResVal)/f_GMMar</f>
        <v>0</v>
      </c>
      <c r="DJ41" s="300">
        <f ca="1">(Conversion!DJ41*f_ResVal)/f_GMMar</f>
        <v>0</v>
      </c>
      <c r="DK41" s="300">
        <f ca="1">(Conversion!DK41*f_ResVal)/f_GMMar</f>
        <v>0</v>
      </c>
      <c r="DL41" s="300">
        <f ca="1">(Conversion!DL41*f_ResVal)/f_GMMar</f>
        <v>0</v>
      </c>
      <c r="DM41" s="300">
        <f ca="1">(Conversion!DM41*f_ResVal)/f_GMMar</f>
        <v>0</v>
      </c>
      <c r="DN41" s="300">
        <f ca="1">(Conversion!DN41*f_ResVal)/f_GMMar</f>
        <v>0</v>
      </c>
      <c r="DO41" s="300">
        <f ca="1">(Conversion!DO41*f_ResVal)/f_GMMar</f>
        <v>0</v>
      </c>
      <c r="DP41" s="300">
        <f ca="1">(Conversion!DP41*f_ResVal)/f_GMMar</f>
        <v>0</v>
      </c>
      <c r="DQ41" s="300">
        <f ca="1">(Conversion!DQ41*f_ResVal)/f_GMMar</f>
        <v>0</v>
      </c>
      <c r="DR41" s="300">
        <f ca="1">(Conversion!DR41*f_ResVal)/f_GMMar</f>
        <v>0</v>
      </c>
      <c r="DS41" s="300">
        <f ca="1">(Conversion!DS41*f_ResVal)/f_GMMar</f>
        <v>0</v>
      </c>
      <c r="DT41" s="300">
        <f ca="1">(Conversion!DT41*f_ResVal)/f_GMMar</f>
        <v>0</v>
      </c>
      <c r="DU41" s="300">
        <f ca="1">(Conversion!DU41*f_ResVal)/f_GMMar</f>
        <v>0</v>
      </c>
      <c r="DV41" s="300">
        <f ca="1">(Conversion!DV41*f_ResVal)/f_GMMar</f>
        <v>0</v>
      </c>
      <c r="DW41" s="300">
        <f ca="1">(Conversion!DW41*f_ResVal)/f_GMMar</f>
        <v>0</v>
      </c>
      <c r="DX41" s="300">
        <f ca="1">(Conversion!DX41*f_ResVal)/f_GMMar</f>
        <v>0</v>
      </c>
      <c r="DY41" s="300">
        <f ca="1">(Conversion!DY41*f_ResVal)/f_GMMar</f>
        <v>0</v>
      </c>
      <c r="DZ41" s="300">
        <f ca="1">(Conversion!DZ41*f_ResVal)/f_GMMar</f>
        <v>0</v>
      </c>
      <c r="EA41" s="300">
        <f ca="1">(Conversion!EA41*f_ResVal)/f_GMMar</f>
        <v>0</v>
      </c>
      <c r="EB41" s="300">
        <f ca="1">(Conversion!EB41*f_ResVal)/f_GMMar</f>
        <v>0</v>
      </c>
      <c r="EC41" s="300">
        <f ca="1">(Conversion!EC41*f_ResVal)/f_GMMar</f>
        <v>0</v>
      </c>
      <c r="ED41" s="300">
        <f ca="1">(Conversion!ED41*f_ResVal)/f_GMMar</f>
        <v>0</v>
      </c>
      <c r="EE41" s="300">
        <f ca="1">(Conversion!EE41*f_ResVal)/f_GMMar</f>
        <v>0</v>
      </c>
      <c r="EF41" s="300">
        <f ca="1">(Conversion!EF41*f_ResVal)/f_GMMar</f>
        <v>0</v>
      </c>
      <c r="EG41" s="300">
        <f ca="1">(Conversion!EG41*f_ResVal)/f_GMMar</f>
        <v>0</v>
      </c>
      <c r="EH41" s="300">
        <f ca="1">(Conversion!EH41*f_ResVal)/f_GMMar</f>
        <v>0</v>
      </c>
      <c r="EI41" s="300">
        <f ca="1">(Conversion!EI41*f_ResVal)/f_GMMar</f>
        <v>0</v>
      </c>
      <c r="EJ41" s="300">
        <f ca="1">(Conversion!EJ41*f_ResVal)/f_GMMar</f>
        <v>0</v>
      </c>
      <c r="EK41" s="300">
        <f ca="1">(Conversion!EK41*f_ResVal)/f_GMMar</f>
        <v>0</v>
      </c>
      <c r="EL41" s="300">
        <f ca="1">(Conversion!EL41*f_ResVal)/f_GMMar</f>
        <v>0</v>
      </c>
      <c r="EM41" s="300">
        <f ca="1">(Conversion!EM41*f_ResVal)/f_GMMar</f>
        <v>0</v>
      </c>
      <c r="EN41" s="300">
        <f ca="1">(Conversion!EN41*f_ResVal)/f_GMMar</f>
        <v>0</v>
      </c>
      <c r="EO41" s="300">
        <f ca="1">(Conversion!EO41*f_ResVal)/f_GMMar</f>
        <v>0</v>
      </c>
      <c r="EP41" s="300">
        <f ca="1">(Conversion!EP41*f_ResVal)/f_GMMar</f>
        <v>0</v>
      </c>
      <c r="EQ41" s="300">
        <f ca="1">(Conversion!EQ41*f_ResVal)/f_GMMar</f>
        <v>0</v>
      </c>
      <c r="ER41" s="300">
        <f ca="1">(Conversion!ER41*f_ResVal)/f_GMMar</f>
        <v>0</v>
      </c>
      <c r="ES41" s="300">
        <f ca="1">(Conversion!ES41*f_ResVal)/f_GMMar</f>
        <v>0</v>
      </c>
      <c r="ET41" s="300">
        <f ca="1">(Conversion!ET41*f_ResVal)/f_GMMar</f>
        <v>0</v>
      </c>
      <c r="EU41" s="300">
        <f ca="1">(Conversion!EU41*f_ResVal)/f_GMMar</f>
        <v>0</v>
      </c>
      <c r="EV41" s="300">
        <f ca="1">(Conversion!EV41*f_ResVal)/f_GMMar</f>
        <v>0</v>
      </c>
      <c r="EW41" s="300">
        <f ca="1">(Conversion!EW41*f_ResVal)/f_GMMar</f>
        <v>0</v>
      </c>
      <c r="EX41" s="300">
        <f ca="1">(Conversion!EX41*f_ResVal)/f_GMMar</f>
        <v>0</v>
      </c>
      <c r="EY41" s="612"/>
      <c r="EZ41" s="757" t="str">
        <f>'Main Input'!EZ41</f>
        <v>RPI</v>
      </c>
      <c r="FA41" s="757" t="str">
        <f>'Main Input'!FA41</f>
        <v>N/A</v>
      </c>
      <c r="FB41" s="766">
        <f>'Main Input'!FB41</f>
        <v>0</v>
      </c>
      <c r="FC41" s="766" t="str">
        <f>'Main Input'!FC41</f>
        <v>IT Solutions</v>
      </c>
      <c r="FD41" s="766" t="str">
        <f>'Main Input'!FD41</f>
        <v>Managed Services</v>
      </c>
      <c r="FE41" s="757" t="str">
        <f>'Main Input'!FE41</f>
        <v>Opex</v>
      </c>
      <c r="FF41" s="757" t="str">
        <f>'Main Input'!FF41</f>
        <v>ContractAccrual</v>
      </c>
      <c r="FG41" s="757" t="str">
        <f>'Main Input'!FG41</f>
        <v>Expense</v>
      </c>
      <c r="FH41" s="767" t="str">
        <f>'Main Input'!FH41</f>
        <v>A</v>
      </c>
      <c r="FI41" s="768">
        <f>'Main Input'!FI41</f>
        <v>0.22</v>
      </c>
      <c r="FJ41" s="768">
        <f>'Main Input'!FJ41</f>
        <v>0</v>
      </c>
      <c r="FK41" s="612"/>
      <c r="FL41" s="531">
        <f t="shared" si="19"/>
        <v>0</v>
      </c>
      <c r="FM41" s="86"/>
      <c r="FN41" s="612"/>
    </row>
    <row r="42" spans="1:170" ht="12.75" customHeight="1">
      <c r="A42" s="750" t="str">
        <f>'Main Input'!A42</f>
        <v>MTB</v>
      </c>
      <c r="B42" s="762" t="str">
        <f>'Main Input'!B42</f>
        <v>Datacentre Operations</v>
      </c>
      <c r="C42" s="762" t="str">
        <f>'Main Input'!C42</f>
        <v>Data Network</v>
      </c>
      <c r="D42" s="762" t="str">
        <f>'Main Input'!D42</f>
        <v>TFR</v>
      </c>
      <c r="E42" s="762" t="str">
        <f>'Main Input'!E42</f>
        <v>PRIMECENTER Rack 38 U, 1000 deep FAM</v>
      </c>
      <c r="F42" s="753" t="str">
        <f>'Main Input'!F42</f>
        <v>direct</v>
      </c>
      <c r="G42" s="753" t="str">
        <f>'Main Input'!G42</f>
        <v>Person</v>
      </c>
      <c r="H42" s="753">
        <f>'Main Input'!H42</f>
        <v>0</v>
      </c>
      <c r="I42" s="753">
        <f>'Main Input'!I42</f>
        <v>0</v>
      </c>
      <c r="J42" s="753">
        <f>'Main Input'!J42</f>
        <v>0</v>
      </c>
      <c r="K42" s="753" t="str">
        <f>'Main Input'!K42</f>
        <v>FJS</v>
      </c>
      <c r="L42" s="753" t="str">
        <f>'Main Input'!L42</f>
        <v>pHW</v>
      </c>
      <c r="M42" s="753">
        <f>'Main Input'!M42</f>
        <v>0</v>
      </c>
      <c r="N42" s="753">
        <f>'Main Input'!N42</f>
        <v>0</v>
      </c>
      <c r="O42" s="753" t="str">
        <f>'Main Input'!O42</f>
        <v>SPAIN</v>
      </c>
      <c r="P42" s="753">
        <f>'Main Input'!P42</f>
        <v>15681</v>
      </c>
      <c r="Q42" s="753" t="str">
        <f>'Main Input'!Q42</f>
        <v>EUR</v>
      </c>
      <c r="R42" s="753" t="str">
        <f>'Main Input'!R42</f>
        <v>EMEA</v>
      </c>
      <c r="S42" s="753" t="str">
        <f>'Main Input'!S42</f>
        <v>Local</v>
      </c>
      <c r="T42" s="753">
        <f>'Main Input'!T42</f>
        <v>0</v>
      </c>
      <c r="U42" s="753">
        <f>'Main Input'!U42</f>
        <v>0</v>
      </c>
      <c r="V42" s="753" t="str">
        <f>'Main Input'!V42</f>
        <v>ZZZ</v>
      </c>
      <c r="W42" s="753">
        <f>'Main Input'!W42</f>
        <v>0</v>
      </c>
      <c r="X42" s="753">
        <f>'Main Input'!X42</f>
        <v>0</v>
      </c>
      <c r="Y42" s="753">
        <f>'Main Input'!Y42</f>
        <v>0</v>
      </c>
      <c r="Z42" s="753">
        <f>'Main Input'!Z42</f>
        <v>0</v>
      </c>
      <c r="AA42" s="753">
        <f>'Main Input'!AA42</f>
        <v>0</v>
      </c>
      <c r="AB42" s="763">
        <f>'Main Input'!AB42</f>
        <v>0</v>
      </c>
      <c r="AC42" s="763" t="str">
        <f>'Main Input'!AC42</f>
        <v>Servers</v>
      </c>
      <c r="AD42" s="764">
        <f>'Main Input'!AD42</f>
        <v>12</v>
      </c>
      <c r="AE42" s="765">
        <f t="shared" ca="1" si="18"/>
        <v>241246.15384615384</v>
      </c>
      <c r="AF42" s="299">
        <f>(Conversion!AF42*f_ResVal)/f_GMMar</f>
        <v>0</v>
      </c>
      <c r="AG42" s="300">
        <f ca="1">(Conversion!AG42*f_ResVal)/f_GMMar</f>
        <v>0</v>
      </c>
      <c r="AH42" s="300">
        <f ca="1">(Conversion!AH42*f_ResVal)/f_GMMar</f>
        <v>0</v>
      </c>
      <c r="AI42" s="300">
        <f ca="1">(Conversion!AI42*f_ResVal)/f_GMMar</f>
        <v>241246.15384615384</v>
      </c>
      <c r="AJ42" s="300">
        <f ca="1">(Conversion!AJ42*f_ResVal)/f_GMMar</f>
        <v>0</v>
      </c>
      <c r="AK42" s="300">
        <f ca="1">(Conversion!AK42*f_ResVal)/f_GMMar</f>
        <v>0</v>
      </c>
      <c r="AL42" s="300">
        <f ca="1">(Conversion!AL42*f_ResVal)/f_GMMar</f>
        <v>0</v>
      </c>
      <c r="AM42" s="300">
        <f ca="1">(Conversion!AM42*f_ResVal)/f_GMMar</f>
        <v>0</v>
      </c>
      <c r="AN42" s="300">
        <f ca="1">(Conversion!AN42*f_ResVal)/f_GMMar</f>
        <v>0</v>
      </c>
      <c r="AO42" s="300">
        <f ca="1">(Conversion!AO42*f_ResVal)/f_GMMar</f>
        <v>0</v>
      </c>
      <c r="AP42" s="300">
        <f ca="1">(Conversion!AP42*f_ResVal)/f_GMMar</f>
        <v>0</v>
      </c>
      <c r="AQ42" s="300">
        <f ca="1">(Conversion!AQ42*f_ResVal)/f_GMMar</f>
        <v>0</v>
      </c>
      <c r="AR42" s="300">
        <f ca="1">(Conversion!AR42*f_ResVal)/f_GMMar</f>
        <v>0</v>
      </c>
      <c r="AS42" s="300">
        <f ca="1">(Conversion!AS42*f_ResVal)/f_GMMar</f>
        <v>0</v>
      </c>
      <c r="AT42" s="300">
        <f ca="1">(Conversion!AT42*f_ResVal)/f_GMMar</f>
        <v>0</v>
      </c>
      <c r="AU42" s="300">
        <f ca="1">(Conversion!AU42*f_ResVal)/f_GMMar</f>
        <v>0</v>
      </c>
      <c r="AV42" s="300">
        <f ca="1">(Conversion!AV42*f_ResVal)/f_GMMar</f>
        <v>0</v>
      </c>
      <c r="AW42" s="300">
        <f ca="1">(Conversion!AW42*f_ResVal)/f_GMMar</f>
        <v>0</v>
      </c>
      <c r="AX42" s="300">
        <f ca="1">(Conversion!AX42*f_ResVal)/f_GMMar</f>
        <v>0</v>
      </c>
      <c r="AY42" s="300">
        <f ca="1">(Conversion!AY42*f_ResVal)/f_GMMar</f>
        <v>0</v>
      </c>
      <c r="AZ42" s="300">
        <f ca="1">(Conversion!AZ42*f_ResVal)/f_GMMar</f>
        <v>0</v>
      </c>
      <c r="BA42" s="300">
        <f ca="1">(Conversion!BA42*f_ResVal)/f_GMMar</f>
        <v>0</v>
      </c>
      <c r="BB42" s="300">
        <f ca="1">(Conversion!BB42*f_ResVal)/f_GMMar</f>
        <v>0</v>
      </c>
      <c r="BC42" s="300">
        <f ca="1">(Conversion!BC42*f_ResVal)/f_GMMar</f>
        <v>0</v>
      </c>
      <c r="BD42" s="300">
        <f ca="1">(Conversion!BD42*f_ResVal)/f_GMMar</f>
        <v>0</v>
      </c>
      <c r="BE42" s="300">
        <f ca="1">(Conversion!BE42*f_ResVal)/f_GMMar</f>
        <v>0</v>
      </c>
      <c r="BF42" s="300">
        <f ca="1">(Conversion!BF42*f_ResVal)/f_GMMar</f>
        <v>0</v>
      </c>
      <c r="BG42" s="300">
        <f ca="1">(Conversion!BG42*f_ResVal)/f_GMMar</f>
        <v>0</v>
      </c>
      <c r="BH42" s="300">
        <f ca="1">(Conversion!BH42*f_ResVal)/f_GMMar</f>
        <v>0</v>
      </c>
      <c r="BI42" s="300">
        <f ca="1">(Conversion!BI42*f_ResVal)/f_GMMar</f>
        <v>0</v>
      </c>
      <c r="BJ42" s="300">
        <f ca="1">(Conversion!BJ42*f_ResVal)/f_GMMar</f>
        <v>0</v>
      </c>
      <c r="BK42" s="300">
        <f ca="1">(Conversion!BK42*f_ResVal)/f_GMMar</f>
        <v>0</v>
      </c>
      <c r="BL42" s="300">
        <f ca="1">(Conversion!BL42*f_ResVal)/f_GMMar</f>
        <v>0</v>
      </c>
      <c r="BM42" s="300">
        <f ca="1">(Conversion!BM42*f_ResVal)/f_GMMar</f>
        <v>0</v>
      </c>
      <c r="BN42" s="300">
        <f ca="1">(Conversion!BN42*f_ResVal)/f_GMMar</f>
        <v>0</v>
      </c>
      <c r="BO42" s="300">
        <f ca="1">(Conversion!BO42*f_ResVal)/f_GMMar</f>
        <v>0</v>
      </c>
      <c r="BP42" s="300">
        <f ca="1">(Conversion!BP42*f_ResVal)/f_GMMar</f>
        <v>0</v>
      </c>
      <c r="BQ42" s="300">
        <f ca="1">(Conversion!BQ42*f_ResVal)/f_GMMar</f>
        <v>0</v>
      </c>
      <c r="BR42" s="300">
        <f ca="1">(Conversion!BR42*f_ResVal)/f_GMMar</f>
        <v>0</v>
      </c>
      <c r="BS42" s="300">
        <f ca="1">(Conversion!BS42*f_ResVal)/f_GMMar</f>
        <v>0</v>
      </c>
      <c r="BT42" s="300">
        <f ca="1">(Conversion!BT42*f_ResVal)/f_GMMar</f>
        <v>0</v>
      </c>
      <c r="BU42" s="300">
        <f ca="1">(Conversion!BU42*f_ResVal)/f_GMMar</f>
        <v>0</v>
      </c>
      <c r="BV42" s="300">
        <f ca="1">(Conversion!BV42*f_ResVal)/f_GMMar</f>
        <v>0</v>
      </c>
      <c r="BW42" s="300">
        <f ca="1">(Conversion!BW42*f_ResVal)/f_GMMar</f>
        <v>0</v>
      </c>
      <c r="BX42" s="300">
        <f ca="1">(Conversion!BX42*f_ResVal)/f_GMMar</f>
        <v>0</v>
      </c>
      <c r="BY42" s="300">
        <f ca="1">(Conversion!BY42*f_ResVal)/f_GMMar</f>
        <v>0</v>
      </c>
      <c r="BZ42" s="300">
        <f ca="1">(Conversion!BZ42*f_ResVal)/f_GMMar</f>
        <v>0</v>
      </c>
      <c r="CA42" s="300">
        <f ca="1">(Conversion!CA42*f_ResVal)/f_GMMar</f>
        <v>0</v>
      </c>
      <c r="CB42" s="300">
        <f ca="1">(Conversion!CB42*f_ResVal)/f_GMMar</f>
        <v>0</v>
      </c>
      <c r="CC42" s="300">
        <f ca="1">(Conversion!CC42*f_ResVal)/f_GMMar</f>
        <v>0</v>
      </c>
      <c r="CD42" s="300">
        <f ca="1">(Conversion!CD42*f_ResVal)/f_GMMar</f>
        <v>0</v>
      </c>
      <c r="CE42" s="300">
        <f ca="1">(Conversion!CE42*f_ResVal)/f_GMMar</f>
        <v>0</v>
      </c>
      <c r="CF42" s="300">
        <f ca="1">(Conversion!CF42*f_ResVal)/f_GMMar</f>
        <v>0</v>
      </c>
      <c r="CG42" s="300">
        <f ca="1">(Conversion!CG42*f_ResVal)/f_GMMar</f>
        <v>0</v>
      </c>
      <c r="CH42" s="300">
        <f ca="1">(Conversion!CH42*f_ResVal)/f_GMMar</f>
        <v>0</v>
      </c>
      <c r="CI42" s="300">
        <f ca="1">(Conversion!CI42*f_ResVal)/f_GMMar</f>
        <v>0</v>
      </c>
      <c r="CJ42" s="300">
        <f ca="1">(Conversion!CJ42*f_ResVal)/f_GMMar</f>
        <v>0</v>
      </c>
      <c r="CK42" s="300">
        <f ca="1">(Conversion!CK42*f_ResVal)/f_GMMar</f>
        <v>0</v>
      </c>
      <c r="CL42" s="300">
        <f ca="1">(Conversion!CL42*f_ResVal)/f_GMMar</f>
        <v>0</v>
      </c>
      <c r="CM42" s="300">
        <f ca="1">(Conversion!CM42*f_ResVal)/f_GMMar</f>
        <v>0</v>
      </c>
      <c r="CN42" s="300">
        <f ca="1">(Conversion!CN42*f_ResVal)/f_GMMar</f>
        <v>0</v>
      </c>
      <c r="CO42" s="300">
        <f ca="1">(Conversion!CO42*f_ResVal)/f_GMMar</f>
        <v>0</v>
      </c>
      <c r="CP42" s="300">
        <f ca="1">(Conversion!CP42*f_ResVal)/f_GMMar</f>
        <v>0</v>
      </c>
      <c r="CQ42" s="300">
        <f ca="1">(Conversion!CQ42*f_ResVal)/f_GMMar</f>
        <v>0</v>
      </c>
      <c r="CR42" s="300">
        <f ca="1">(Conversion!CR42*f_ResVal)/f_GMMar</f>
        <v>0</v>
      </c>
      <c r="CS42" s="300">
        <f ca="1">(Conversion!CS42*f_ResVal)/f_GMMar</f>
        <v>0</v>
      </c>
      <c r="CT42" s="300">
        <f ca="1">(Conversion!CT42*f_ResVal)/f_GMMar</f>
        <v>0</v>
      </c>
      <c r="CU42" s="300">
        <f ca="1">(Conversion!CU42*f_ResVal)/f_GMMar</f>
        <v>0</v>
      </c>
      <c r="CV42" s="300">
        <f ca="1">(Conversion!CV42*f_ResVal)/f_GMMar</f>
        <v>0</v>
      </c>
      <c r="CW42" s="300">
        <f ca="1">(Conversion!CW42*f_ResVal)/f_GMMar</f>
        <v>0</v>
      </c>
      <c r="CX42" s="300">
        <f ca="1">(Conversion!CX42*f_ResVal)/f_GMMar</f>
        <v>0</v>
      </c>
      <c r="CY42" s="300">
        <f ca="1">(Conversion!CY42*f_ResVal)/f_GMMar</f>
        <v>0</v>
      </c>
      <c r="CZ42" s="300">
        <f ca="1">(Conversion!CZ42*f_ResVal)/f_GMMar</f>
        <v>0</v>
      </c>
      <c r="DA42" s="300">
        <f ca="1">(Conversion!DA42*f_ResVal)/f_GMMar</f>
        <v>0</v>
      </c>
      <c r="DB42" s="300">
        <f ca="1">(Conversion!DB42*f_ResVal)/f_GMMar</f>
        <v>0</v>
      </c>
      <c r="DC42" s="300">
        <f ca="1">(Conversion!DC42*f_ResVal)/f_GMMar</f>
        <v>0</v>
      </c>
      <c r="DD42" s="300">
        <f ca="1">(Conversion!DD42*f_ResVal)/f_GMMar</f>
        <v>0</v>
      </c>
      <c r="DE42" s="300">
        <f ca="1">(Conversion!DE42*f_ResVal)/f_GMMar</f>
        <v>0</v>
      </c>
      <c r="DF42" s="300">
        <f ca="1">(Conversion!DF42*f_ResVal)/f_GMMar</f>
        <v>0</v>
      </c>
      <c r="DG42" s="300">
        <f ca="1">(Conversion!DG42*f_ResVal)/f_GMMar</f>
        <v>0</v>
      </c>
      <c r="DH42" s="300">
        <f ca="1">(Conversion!DH42*f_ResVal)/f_GMMar</f>
        <v>0</v>
      </c>
      <c r="DI42" s="300">
        <f ca="1">(Conversion!DI42*f_ResVal)/f_GMMar</f>
        <v>0</v>
      </c>
      <c r="DJ42" s="300">
        <f ca="1">(Conversion!DJ42*f_ResVal)/f_GMMar</f>
        <v>0</v>
      </c>
      <c r="DK42" s="300">
        <f ca="1">(Conversion!DK42*f_ResVal)/f_GMMar</f>
        <v>0</v>
      </c>
      <c r="DL42" s="300">
        <f ca="1">(Conversion!DL42*f_ResVal)/f_GMMar</f>
        <v>0</v>
      </c>
      <c r="DM42" s="300">
        <f ca="1">(Conversion!DM42*f_ResVal)/f_GMMar</f>
        <v>0</v>
      </c>
      <c r="DN42" s="300">
        <f ca="1">(Conversion!DN42*f_ResVal)/f_GMMar</f>
        <v>0</v>
      </c>
      <c r="DO42" s="300">
        <f ca="1">(Conversion!DO42*f_ResVal)/f_GMMar</f>
        <v>0</v>
      </c>
      <c r="DP42" s="300">
        <f ca="1">(Conversion!DP42*f_ResVal)/f_GMMar</f>
        <v>0</v>
      </c>
      <c r="DQ42" s="300">
        <f ca="1">(Conversion!DQ42*f_ResVal)/f_GMMar</f>
        <v>0</v>
      </c>
      <c r="DR42" s="300">
        <f ca="1">(Conversion!DR42*f_ResVal)/f_GMMar</f>
        <v>0</v>
      </c>
      <c r="DS42" s="300">
        <f ca="1">(Conversion!DS42*f_ResVal)/f_GMMar</f>
        <v>0</v>
      </c>
      <c r="DT42" s="300">
        <f ca="1">(Conversion!DT42*f_ResVal)/f_GMMar</f>
        <v>0</v>
      </c>
      <c r="DU42" s="300">
        <f ca="1">(Conversion!DU42*f_ResVal)/f_GMMar</f>
        <v>0</v>
      </c>
      <c r="DV42" s="300">
        <f ca="1">(Conversion!DV42*f_ResVal)/f_GMMar</f>
        <v>0</v>
      </c>
      <c r="DW42" s="300">
        <f ca="1">(Conversion!DW42*f_ResVal)/f_GMMar</f>
        <v>0</v>
      </c>
      <c r="DX42" s="300">
        <f ca="1">(Conversion!DX42*f_ResVal)/f_GMMar</f>
        <v>0</v>
      </c>
      <c r="DY42" s="300">
        <f ca="1">(Conversion!DY42*f_ResVal)/f_GMMar</f>
        <v>0</v>
      </c>
      <c r="DZ42" s="300">
        <f ca="1">(Conversion!DZ42*f_ResVal)/f_GMMar</f>
        <v>0</v>
      </c>
      <c r="EA42" s="300">
        <f ca="1">(Conversion!EA42*f_ResVal)/f_GMMar</f>
        <v>0</v>
      </c>
      <c r="EB42" s="300">
        <f ca="1">(Conversion!EB42*f_ResVal)/f_GMMar</f>
        <v>0</v>
      </c>
      <c r="EC42" s="300">
        <f ca="1">(Conversion!EC42*f_ResVal)/f_GMMar</f>
        <v>0</v>
      </c>
      <c r="ED42" s="300">
        <f ca="1">(Conversion!ED42*f_ResVal)/f_GMMar</f>
        <v>0</v>
      </c>
      <c r="EE42" s="300">
        <f ca="1">(Conversion!EE42*f_ResVal)/f_GMMar</f>
        <v>0</v>
      </c>
      <c r="EF42" s="300">
        <f ca="1">(Conversion!EF42*f_ResVal)/f_GMMar</f>
        <v>0</v>
      </c>
      <c r="EG42" s="300">
        <f ca="1">(Conversion!EG42*f_ResVal)/f_GMMar</f>
        <v>0</v>
      </c>
      <c r="EH42" s="300">
        <f ca="1">(Conversion!EH42*f_ResVal)/f_GMMar</f>
        <v>0</v>
      </c>
      <c r="EI42" s="300">
        <f ca="1">(Conversion!EI42*f_ResVal)/f_GMMar</f>
        <v>0</v>
      </c>
      <c r="EJ42" s="300">
        <f ca="1">(Conversion!EJ42*f_ResVal)/f_GMMar</f>
        <v>0</v>
      </c>
      <c r="EK42" s="300">
        <f ca="1">(Conversion!EK42*f_ResVal)/f_GMMar</f>
        <v>0</v>
      </c>
      <c r="EL42" s="300">
        <f ca="1">(Conversion!EL42*f_ResVal)/f_GMMar</f>
        <v>0</v>
      </c>
      <c r="EM42" s="300">
        <f ca="1">(Conversion!EM42*f_ResVal)/f_GMMar</f>
        <v>0</v>
      </c>
      <c r="EN42" s="300">
        <f ca="1">(Conversion!EN42*f_ResVal)/f_GMMar</f>
        <v>0</v>
      </c>
      <c r="EO42" s="300">
        <f ca="1">(Conversion!EO42*f_ResVal)/f_GMMar</f>
        <v>0</v>
      </c>
      <c r="EP42" s="300">
        <f ca="1">(Conversion!EP42*f_ResVal)/f_GMMar</f>
        <v>0</v>
      </c>
      <c r="EQ42" s="300">
        <f ca="1">(Conversion!EQ42*f_ResVal)/f_GMMar</f>
        <v>0</v>
      </c>
      <c r="ER42" s="300">
        <f ca="1">(Conversion!ER42*f_ResVal)/f_GMMar</f>
        <v>0</v>
      </c>
      <c r="ES42" s="300">
        <f ca="1">(Conversion!ES42*f_ResVal)/f_GMMar</f>
        <v>0</v>
      </c>
      <c r="ET42" s="300">
        <f ca="1">(Conversion!ET42*f_ResVal)/f_GMMar</f>
        <v>0</v>
      </c>
      <c r="EU42" s="300">
        <f ca="1">(Conversion!EU42*f_ResVal)/f_GMMar</f>
        <v>0</v>
      </c>
      <c r="EV42" s="300">
        <f ca="1">(Conversion!EV42*f_ResVal)/f_GMMar</f>
        <v>0</v>
      </c>
      <c r="EW42" s="300">
        <f ca="1">(Conversion!EW42*f_ResVal)/f_GMMar</f>
        <v>0</v>
      </c>
      <c r="EX42" s="300">
        <f ca="1">(Conversion!EX42*f_ResVal)/f_GMMar</f>
        <v>0</v>
      </c>
      <c r="EY42" s="612"/>
      <c r="EZ42" s="757" t="str">
        <f>'Main Input'!EZ42</f>
        <v>RPI</v>
      </c>
      <c r="FA42" s="757" t="str">
        <f>'Main Input'!FA42</f>
        <v>N/A</v>
      </c>
      <c r="FB42" s="766">
        <f>'Main Input'!FB42</f>
        <v>0</v>
      </c>
      <c r="FC42" s="766" t="str">
        <f>'Main Input'!FC42</f>
        <v>IT Solutions</v>
      </c>
      <c r="FD42" s="766" t="str">
        <f>'Main Input'!FD42</f>
        <v>Managed Services</v>
      </c>
      <c r="FE42" s="757" t="str">
        <f>'Main Input'!FE42</f>
        <v>Opex</v>
      </c>
      <c r="FF42" s="757" t="str">
        <f>'Main Input'!FF42</f>
        <v>ContractAccrual</v>
      </c>
      <c r="FG42" s="757" t="str">
        <f>'Main Input'!FG42</f>
        <v>Expense</v>
      </c>
      <c r="FH42" s="767" t="str">
        <f>'Main Input'!FH42</f>
        <v>A</v>
      </c>
      <c r="FI42" s="768">
        <f>'Main Input'!FI42</f>
        <v>0.22</v>
      </c>
      <c r="FJ42" s="768">
        <f>'Main Input'!FJ42</f>
        <v>0</v>
      </c>
      <c r="FK42" s="612"/>
      <c r="FL42" s="531">
        <f t="shared" si="19"/>
        <v>0</v>
      </c>
      <c r="FM42" s="86"/>
      <c r="FN42" s="612"/>
    </row>
    <row r="43" spans="1:170" ht="12.75" customHeight="1">
      <c r="A43" s="750" t="str">
        <f>'Main Input'!A43</f>
        <v>MTB</v>
      </c>
      <c r="B43" s="762" t="str">
        <f>'Main Input'!B43</f>
        <v>Datacentre Operations</v>
      </c>
      <c r="C43" s="762" t="str">
        <f>'Main Input'!C43</f>
        <v>Data Network</v>
      </c>
      <c r="D43" s="762" t="str">
        <f>'Main Input'!D43</f>
        <v>TFR</v>
      </c>
      <c r="E43" s="762" t="str">
        <f>'Main Input'!E43</f>
        <v>PRIMECENTER Rack 38 U, 1000 deep PORTAL</v>
      </c>
      <c r="F43" s="753" t="str">
        <f>'Main Input'!F43</f>
        <v>direct</v>
      </c>
      <c r="G43" s="753" t="str">
        <f>'Main Input'!G43</f>
        <v>Person</v>
      </c>
      <c r="H43" s="753">
        <f>'Main Input'!H43</f>
        <v>0</v>
      </c>
      <c r="I43" s="753">
        <f>'Main Input'!I43</f>
        <v>0</v>
      </c>
      <c r="J43" s="753">
        <f>'Main Input'!J43</f>
        <v>0</v>
      </c>
      <c r="K43" s="753" t="str">
        <f>'Main Input'!K43</f>
        <v>FJS</v>
      </c>
      <c r="L43" s="753" t="str">
        <f>'Main Input'!L43</f>
        <v>pHW</v>
      </c>
      <c r="M43" s="753">
        <f>'Main Input'!M43</f>
        <v>0</v>
      </c>
      <c r="N43" s="753">
        <f>'Main Input'!N43</f>
        <v>0</v>
      </c>
      <c r="O43" s="753" t="str">
        <f>'Main Input'!O43</f>
        <v>SPAIN</v>
      </c>
      <c r="P43" s="753">
        <f>'Main Input'!P43</f>
        <v>16993</v>
      </c>
      <c r="Q43" s="753" t="str">
        <f>'Main Input'!Q43</f>
        <v>EUR</v>
      </c>
      <c r="R43" s="753" t="str">
        <f>'Main Input'!R43</f>
        <v>EMEA</v>
      </c>
      <c r="S43" s="753" t="str">
        <f>'Main Input'!S43</f>
        <v>Local</v>
      </c>
      <c r="T43" s="753">
        <f>'Main Input'!T43</f>
        <v>0</v>
      </c>
      <c r="U43" s="753">
        <f>'Main Input'!U43</f>
        <v>0</v>
      </c>
      <c r="V43" s="753" t="str">
        <f>'Main Input'!V43</f>
        <v>ZZZ</v>
      </c>
      <c r="W43" s="753">
        <f>'Main Input'!W43</f>
        <v>0</v>
      </c>
      <c r="X43" s="753">
        <f>'Main Input'!X43</f>
        <v>0</v>
      </c>
      <c r="Y43" s="753">
        <f>'Main Input'!Y43</f>
        <v>0</v>
      </c>
      <c r="Z43" s="753">
        <f>'Main Input'!Z43</f>
        <v>0</v>
      </c>
      <c r="AA43" s="753">
        <f>'Main Input'!AA43</f>
        <v>0</v>
      </c>
      <c r="AB43" s="763">
        <f>'Main Input'!AB43</f>
        <v>0</v>
      </c>
      <c r="AC43" s="763" t="str">
        <f>'Main Input'!AC43</f>
        <v>Servers</v>
      </c>
      <c r="AD43" s="764">
        <f>'Main Input'!AD43</f>
        <v>15</v>
      </c>
      <c r="AE43" s="765">
        <f t="shared" ca="1" si="18"/>
        <v>326788.4615384615</v>
      </c>
      <c r="AF43" s="299">
        <f>(Conversion!AF43*f_ResVal)/f_GMMar</f>
        <v>0</v>
      </c>
      <c r="AG43" s="300">
        <f ca="1">(Conversion!AG43*f_ResVal)/f_GMMar</f>
        <v>0</v>
      </c>
      <c r="AH43" s="300">
        <f ca="1">(Conversion!AH43*f_ResVal)/f_GMMar</f>
        <v>0</v>
      </c>
      <c r="AI43" s="300">
        <f ca="1">(Conversion!AI43*f_ResVal)/f_GMMar</f>
        <v>326788.4615384615</v>
      </c>
      <c r="AJ43" s="300">
        <f ca="1">(Conversion!AJ43*f_ResVal)/f_GMMar</f>
        <v>0</v>
      </c>
      <c r="AK43" s="300">
        <f ca="1">(Conversion!AK43*f_ResVal)/f_GMMar</f>
        <v>0</v>
      </c>
      <c r="AL43" s="300">
        <f ca="1">(Conversion!AL43*f_ResVal)/f_GMMar</f>
        <v>0</v>
      </c>
      <c r="AM43" s="300">
        <f ca="1">(Conversion!AM43*f_ResVal)/f_GMMar</f>
        <v>0</v>
      </c>
      <c r="AN43" s="300">
        <f ca="1">(Conversion!AN43*f_ResVal)/f_GMMar</f>
        <v>0</v>
      </c>
      <c r="AO43" s="300">
        <f ca="1">(Conversion!AO43*f_ResVal)/f_GMMar</f>
        <v>0</v>
      </c>
      <c r="AP43" s="300">
        <f ca="1">(Conversion!AP43*f_ResVal)/f_GMMar</f>
        <v>0</v>
      </c>
      <c r="AQ43" s="300">
        <f ca="1">(Conversion!AQ43*f_ResVal)/f_GMMar</f>
        <v>0</v>
      </c>
      <c r="AR43" s="300">
        <f ca="1">(Conversion!AR43*f_ResVal)/f_GMMar</f>
        <v>0</v>
      </c>
      <c r="AS43" s="300">
        <f ca="1">(Conversion!AS43*f_ResVal)/f_GMMar</f>
        <v>0</v>
      </c>
      <c r="AT43" s="300">
        <f ca="1">(Conversion!AT43*f_ResVal)/f_GMMar</f>
        <v>0</v>
      </c>
      <c r="AU43" s="300">
        <f ca="1">(Conversion!AU43*f_ResVal)/f_GMMar</f>
        <v>0</v>
      </c>
      <c r="AV43" s="300">
        <f ca="1">(Conversion!AV43*f_ResVal)/f_GMMar</f>
        <v>0</v>
      </c>
      <c r="AW43" s="300">
        <f ca="1">(Conversion!AW43*f_ResVal)/f_GMMar</f>
        <v>0</v>
      </c>
      <c r="AX43" s="300">
        <f ca="1">(Conversion!AX43*f_ResVal)/f_GMMar</f>
        <v>0</v>
      </c>
      <c r="AY43" s="300">
        <f ca="1">(Conversion!AY43*f_ResVal)/f_GMMar</f>
        <v>0</v>
      </c>
      <c r="AZ43" s="300">
        <f ca="1">(Conversion!AZ43*f_ResVal)/f_GMMar</f>
        <v>0</v>
      </c>
      <c r="BA43" s="300">
        <f ca="1">(Conversion!BA43*f_ResVal)/f_GMMar</f>
        <v>0</v>
      </c>
      <c r="BB43" s="300">
        <f ca="1">(Conversion!BB43*f_ResVal)/f_GMMar</f>
        <v>0</v>
      </c>
      <c r="BC43" s="300">
        <f ca="1">(Conversion!BC43*f_ResVal)/f_GMMar</f>
        <v>0</v>
      </c>
      <c r="BD43" s="300">
        <f ca="1">(Conversion!BD43*f_ResVal)/f_GMMar</f>
        <v>0</v>
      </c>
      <c r="BE43" s="300">
        <f ca="1">(Conversion!BE43*f_ResVal)/f_GMMar</f>
        <v>0</v>
      </c>
      <c r="BF43" s="300">
        <f ca="1">(Conversion!BF43*f_ResVal)/f_GMMar</f>
        <v>0</v>
      </c>
      <c r="BG43" s="300">
        <f ca="1">(Conversion!BG43*f_ResVal)/f_GMMar</f>
        <v>0</v>
      </c>
      <c r="BH43" s="300">
        <f ca="1">(Conversion!BH43*f_ResVal)/f_GMMar</f>
        <v>0</v>
      </c>
      <c r="BI43" s="300">
        <f ca="1">(Conversion!BI43*f_ResVal)/f_GMMar</f>
        <v>0</v>
      </c>
      <c r="BJ43" s="300">
        <f ca="1">(Conversion!BJ43*f_ResVal)/f_GMMar</f>
        <v>0</v>
      </c>
      <c r="BK43" s="300">
        <f ca="1">(Conversion!BK43*f_ResVal)/f_GMMar</f>
        <v>0</v>
      </c>
      <c r="BL43" s="300">
        <f ca="1">(Conversion!BL43*f_ResVal)/f_GMMar</f>
        <v>0</v>
      </c>
      <c r="BM43" s="300">
        <f ca="1">(Conversion!BM43*f_ResVal)/f_GMMar</f>
        <v>0</v>
      </c>
      <c r="BN43" s="300">
        <f ca="1">(Conversion!BN43*f_ResVal)/f_GMMar</f>
        <v>0</v>
      </c>
      <c r="BO43" s="300">
        <f ca="1">(Conversion!BO43*f_ResVal)/f_GMMar</f>
        <v>0</v>
      </c>
      <c r="BP43" s="300">
        <f ca="1">(Conversion!BP43*f_ResVal)/f_GMMar</f>
        <v>0</v>
      </c>
      <c r="BQ43" s="300">
        <f ca="1">(Conversion!BQ43*f_ResVal)/f_GMMar</f>
        <v>0</v>
      </c>
      <c r="BR43" s="300">
        <f ca="1">(Conversion!BR43*f_ResVal)/f_GMMar</f>
        <v>0</v>
      </c>
      <c r="BS43" s="300">
        <f ca="1">(Conversion!BS43*f_ResVal)/f_GMMar</f>
        <v>0</v>
      </c>
      <c r="BT43" s="300">
        <f ca="1">(Conversion!BT43*f_ResVal)/f_GMMar</f>
        <v>0</v>
      </c>
      <c r="BU43" s="300">
        <f ca="1">(Conversion!BU43*f_ResVal)/f_GMMar</f>
        <v>0</v>
      </c>
      <c r="BV43" s="300">
        <f ca="1">(Conversion!BV43*f_ResVal)/f_GMMar</f>
        <v>0</v>
      </c>
      <c r="BW43" s="300">
        <f ca="1">(Conversion!BW43*f_ResVal)/f_GMMar</f>
        <v>0</v>
      </c>
      <c r="BX43" s="300">
        <f ca="1">(Conversion!BX43*f_ResVal)/f_GMMar</f>
        <v>0</v>
      </c>
      <c r="BY43" s="300">
        <f ca="1">(Conversion!BY43*f_ResVal)/f_GMMar</f>
        <v>0</v>
      </c>
      <c r="BZ43" s="300">
        <f ca="1">(Conversion!BZ43*f_ResVal)/f_GMMar</f>
        <v>0</v>
      </c>
      <c r="CA43" s="300">
        <f ca="1">(Conversion!CA43*f_ResVal)/f_GMMar</f>
        <v>0</v>
      </c>
      <c r="CB43" s="300">
        <f ca="1">(Conversion!CB43*f_ResVal)/f_GMMar</f>
        <v>0</v>
      </c>
      <c r="CC43" s="300">
        <f ca="1">(Conversion!CC43*f_ResVal)/f_GMMar</f>
        <v>0</v>
      </c>
      <c r="CD43" s="300">
        <f ca="1">(Conversion!CD43*f_ResVal)/f_GMMar</f>
        <v>0</v>
      </c>
      <c r="CE43" s="300">
        <f ca="1">(Conversion!CE43*f_ResVal)/f_GMMar</f>
        <v>0</v>
      </c>
      <c r="CF43" s="300">
        <f ca="1">(Conversion!CF43*f_ResVal)/f_GMMar</f>
        <v>0</v>
      </c>
      <c r="CG43" s="300">
        <f ca="1">(Conversion!CG43*f_ResVal)/f_GMMar</f>
        <v>0</v>
      </c>
      <c r="CH43" s="300">
        <f ca="1">(Conversion!CH43*f_ResVal)/f_GMMar</f>
        <v>0</v>
      </c>
      <c r="CI43" s="300">
        <f ca="1">(Conversion!CI43*f_ResVal)/f_GMMar</f>
        <v>0</v>
      </c>
      <c r="CJ43" s="300">
        <f ca="1">(Conversion!CJ43*f_ResVal)/f_GMMar</f>
        <v>0</v>
      </c>
      <c r="CK43" s="300">
        <f ca="1">(Conversion!CK43*f_ResVal)/f_GMMar</f>
        <v>0</v>
      </c>
      <c r="CL43" s="300">
        <f ca="1">(Conversion!CL43*f_ResVal)/f_GMMar</f>
        <v>0</v>
      </c>
      <c r="CM43" s="300">
        <f ca="1">(Conversion!CM43*f_ResVal)/f_GMMar</f>
        <v>0</v>
      </c>
      <c r="CN43" s="300">
        <f ca="1">(Conversion!CN43*f_ResVal)/f_GMMar</f>
        <v>0</v>
      </c>
      <c r="CO43" s="300">
        <f ca="1">(Conversion!CO43*f_ResVal)/f_GMMar</f>
        <v>0</v>
      </c>
      <c r="CP43" s="300">
        <f ca="1">(Conversion!CP43*f_ResVal)/f_GMMar</f>
        <v>0</v>
      </c>
      <c r="CQ43" s="300">
        <f ca="1">(Conversion!CQ43*f_ResVal)/f_GMMar</f>
        <v>0</v>
      </c>
      <c r="CR43" s="300">
        <f ca="1">(Conversion!CR43*f_ResVal)/f_GMMar</f>
        <v>0</v>
      </c>
      <c r="CS43" s="300">
        <f ca="1">(Conversion!CS43*f_ResVal)/f_GMMar</f>
        <v>0</v>
      </c>
      <c r="CT43" s="300">
        <f ca="1">(Conversion!CT43*f_ResVal)/f_GMMar</f>
        <v>0</v>
      </c>
      <c r="CU43" s="300">
        <f ca="1">(Conversion!CU43*f_ResVal)/f_GMMar</f>
        <v>0</v>
      </c>
      <c r="CV43" s="300">
        <f ca="1">(Conversion!CV43*f_ResVal)/f_GMMar</f>
        <v>0</v>
      </c>
      <c r="CW43" s="300">
        <f ca="1">(Conversion!CW43*f_ResVal)/f_GMMar</f>
        <v>0</v>
      </c>
      <c r="CX43" s="300">
        <f ca="1">(Conversion!CX43*f_ResVal)/f_GMMar</f>
        <v>0</v>
      </c>
      <c r="CY43" s="300">
        <f ca="1">(Conversion!CY43*f_ResVal)/f_GMMar</f>
        <v>0</v>
      </c>
      <c r="CZ43" s="300">
        <f ca="1">(Conversion!CZ43*f_ResVal)/f_GMMar</f>
        <v>0</v>
      </c>
      <c r="DA43" s="300">
        <f ca="1">(Conversion!DA43*f_ResVal)/f_GMMar</f>
        <v>0</v>
      </c>
      <c r="DB43" s="300">
        <f ca="1">(Conversion!DB43*f_ResVal)/f_GMMar</f>
        <v>0</v>
      </c>
      <c r="DC43" s="300">
        <f ca="1">(Conversion!DC43*f_ResVal)/f_GMMar</f>
        <v>0</v>
      </c>
      <c r="DD43" s="300">
        <f ca="1">(Conversion!DD43*f_ResVal)/f_GMMar</f>
        <v>0</v>
      </c>
      <c r="DE43" s="300">
        <f ca="1">(Conversion!DE43*f_ResVal)/f_GMMar</f>
        <v>0</v>
      </c>
      <c r="DF43" s="300">
        <f ca="1">(Conversion!DF43*f_ResVal)/f_GMMar</f>
        <v>0</v>
      </c>
      <c r="DG43" s="300">
        <f ca="1">(Conversion!DG43*f_ResVal)/f_GMMar</f>
        <v>0</v>
      </c>
      <c r="DH43" s="300">
        <f ca="1">(Conversion!DH43*f_ResVal)/f_GMMar</f>
        <v>0</v>
      </c>
      <c r="DI43" s="300">
        <f ca="1">(Conversion!DI43*f_ResVal)/f_GMMar</f>
        <v>0</v>
      </c>
      <c r="DJ43" s="300">
        <f ca="1">(Conversion!DJ43*f_ResVal)/f_GMMar</f>
        <v>0</v>
      </c>
      <c r="DK43" s="300">
        <f ca="1">(Conversion!DK43*f_ResVal)/f_GMMar</f>
        <v>0</v>
      </c>
      <c r="DL43" s="300">
        <f ca="1">(Conversion!DL43*f_ResVal)/f_GMMar</f>
        <v>0</v>
      </c>
      <c r="DM43" s="300">
        <f ca="1">(Conversion!DM43*f_ResVal)/f_GMMar</f>
        <v>0</v>
      </c>
      <c r="DN43" s="300">
        <f ca="1">(Conversion!DN43*f_ResVal)/f_GMMar</f>
        <v>0</v>
      </c>
      <c r="DO43" s="300">
        <f ca="1">(Conversion!DO43*f_ResVal)/f_GMMar</f>
        <v>0</v>
      </c>
      <c r="DP43" s="300">
        <f ca="1">(Conversion!DP43*f_ResVal)/f_GMMar</f>
        <v>0</v>
      </c>
      <c r="DQ43" s="300">
        <f ca="1">(Conversion!DQ43*f_ResVal)/f_GMMar</f>
        <v>0</v>
      </c>
      <c r="DR43" s="300">
        <f ca="1">(Conversion!DR43*f_ResVal)/f_GMMar</f>
        <v>0</v>
      </c>
      <c r="DS43" s="300">
        <f ca="1">(Conversion!DS43*f_ResVal)/f_GMMar</f>
        <v>0</v>
      </c>
      <c r="DT43" s="300">
        <f ca="1">(Conversion!DT43*f_ResVal)/f_GMMar</f>
        <v>0</v>
      </c>
      <c r="DU43" s="300">
        <f ca="1">(Conversion!DU43*f_ResVal)/f_GMMar</f>
        <v>0</v>
      </c>
      <c r="DV43" s="300">
        <f ca="1">(Conversion!DV43*f_ResVal)/f_GMMar</f>
        <v>0</v>
      </c>
      <c r="DW43" s="300">
        <f ca="1">(Conversion!DW43*f_ResVal)/f_GMMar</f>
        <v>0</v>
      </c>
      <c r="DX43" s="300">
        <f ca="1">(Conversion!DX43*f_ResVal)/f_GMMar</f>
        <v>0</v>
      </c>
      <c r="DY43" s="300">
        <f ca="1">(Conversion!DY43*f_ResVal)/f_GMMar</f>
        <v>0</v>
      </c>
      <c r="DZ43" s="300">
        <f ca="1">(Conversion!DZ43*f_ResVal)/f_GMMar</f>
        <v>0</v>
      </c>
      <c r="EA43" s="300">
        <f ca="1">(Conversion!EA43*f_ResVal)/f_GMMar</f>
        <v>0</v>
      </c>
      <c r="EB43" s="300">
        <f ca="1">(Conversion!EB43*f_ResVal)/f_GMMar</f>
        <v>0</v>
      </c>
      <c r="EC43" s="300">
        <f ca="1">(Conversion!EC43*f_ResVal)/f_GMMar</f>
        <v>0</v>
      </c>
      <c r="ED43" s="300">
        <f ca="1">(Conversion!ED43*f_ResVal)/f_GMMar</f>
        <v>0</v>
      </c>
      <c r="EE43" s="300">
        <f ca="1">(Conversion!EE43*f_ResVal)/f_GMMar</f>
        <v>0</v>
      </c>
      <c r="EF43" s="300">
        <f ca="1">(Conversion!EF43*f_ResVal)/f_GMMar</f>
        <v>0</v>
      </c>
      <c r="EG43" s="300">
        <f ca="1">(Conversion!EG43*f_ResVal)/f_GMMar</f>
        <v>0</v>
      </c>
      <c r="EH43" s="300">
        <f ca="1">(Conversion!EH43*f_ResVal)/f_GMMar</f>
        <v>0</v>
      </c>
      <c r="EI43" s="300">
        <f ca="1">(Conversion!EI43*f_ResVal)/f_GMMar</f>
        <v>0</v>
      </c>
      <c r="EJ43" s="300">
        <f ca="1">(Conversion!EJ43*f_ResVal)/f_GMMar</f>
        <v>0</v>
      </c>
      <c r="EK43" s="300">
        <f ca="1">(Conversion!EK43*f_ResVal)/f_GMMar</f>
        <v>0</v>
      </c>
      <c r="EL43" s="300">
        <f ca="1">(Conversion!EL43*f_ResVal)/f_GMMar</f>
        <v>0</v>
      </c>
      <c r="EM43" s="300">
        <f ca="1">(Conversion!EM43*f_ResVal)/f_GMMar</f>
        <v>0</v>
      </c>
      <c r="EN43" s="300">
        <f ca="1">(Conversion!EN43*f_ResVal)/f_GMMar</f>
        <v>0</v>
      </c>
      <c r="EO43" s="300">
        <f ca="1">(Conversion!EO43*f_ResVal)/f_GMMar</f>
        <v>0</v>
      </c>
      <c r="EP43" s="300">
        <f ca="1">(Conversion!EP43*f_ResVal)/f_GMMar</f>
        <v>0</v>
      </c>
      <c r="EQ43" s="300">
        <f ca="1">(Conversion!EQ43*f_ResVal)/f_GMMar</f>
        <v>0</v>
      </c>
      <c r="ER43" s="300">
        <f ca="1">(Conversion!ER43*f_ResVal)/f_GMMar</f>
        <v>0</v>
      </c>
      <c r="ES43" s="300">
        <f ca="1">(Conversion!ES43*f_ResVal)/f_GMMar</f>
        <v>0</v>
      </c>
      <c r="ET43" s="300">
        <f ca="1">(Conversion!ET43*f_ResVal)/f_GMMar</f>
        <v>0</v>
      </c>
      <c r="EU43" s="300">
        <f ca="1">(Conversion!EU43*f_ResVal)/f_GMMar</f>
        <v>0</v>
      </c>
      <c r="EV43" s="300">
        <f ca="1">(Conversion!EV43*f_ResVal)/f_GMMar</f>
        <v>0</v>
      </c>
      <c r="EW43" s="300">
        <f ca="1">(Conversion!EW43*f_ResVal)/f_GMMar</f>
        <v>0</v>
      </c>
      <c r="EX43" s="300">
        <f ca="1">(Conversion!EX43*f_ResVal)/f_GMMar</f>
        <v>0</v>
      </c>
      <c r="EY43" s="612"/>
      <c r="EZ43" s="757" t="str">
        <f>'Main Input'!EZ43</f>
        <v>RPI</v>
      </c>
      <c r="FA43" s="757" t="str">
        <f>'Main Input'!FA43</f>
        <v>N/A</v>
      </c>
      <c r="FB43" s="766">
        <f>'Main Input'!FB43</f>
        <v>0</v>
      </c>
      <c r="FC43" s="766" t="str">
        <f>'Main Input'!FC43</f>
        <v>IT Solutions</v>
      </c>
      <c r="FD43" s="766" t="str">
        <f>'Main Input'!FD43</f>
        <v>Managed Services</v>
      </c>
      <c r="FE43" s="757" t="str">
        <f>'Main Input'!FE43</f>
        <v>Opex</v>
      </c>
      <c r="FF43" s="757" t="str">
        <f>'Main Input'!FF43</f>
        <v>ContractAccrual</v>
      </c>
      <c r="FG43" s="757" t="str">
        <f>'Main Input'!FG43</f>
        <v>Expense</v>
      </c>
      <c r="FH43" s="767" t="str">
        <f>'Main Input'!FH43</f>
        <v>A</v>
      </c>
      <c r="FI43" s="768">
        <f>'Main Input'!FI43</f>
        <v>0.22</v>
      </c>
      <c r="FJ43" s="768">
        <f>'Main Input'!FJ43</f>
        <v>0</v>
      </c>
      <c r="FK43" s="612"/>
      <c r="FL43" s="531">
        <f t="shared" si="19"/>
        <v>0</v>
      </c>
      <c r="FM43" s="86"/>
      <c r="FN43" s="612"/>
    </row>
    <row r="44" spans="1:170" ht="12.75" customHeight="1">
      <c r="A44" s="750" t="str">
        <f>'Main Input'!A44</f>
        <v>MTB</v>
      </c>
      <c r="B44" s="762" t="str">
        <f>'Main Input'!B44</f>
        <v>Enterprise Management</v>
      </c>
      <c r="C44" s="762" t="str">
        <f>'Main Input'!C44</f>
        <v>Infrastructure</v>
      </c>
      <c r="D44" s="762" t="str">
        <f>'Main Input'!D44</f>
        <v>TFR</v>
      </c>
      <c r="E44" s="762" t="str">
        <f>'Main Input'!E44</f>
        <v>PRIMECENTER Rack 38 U, 1000 deep SERVICE DESK</v>
      </c>
      <c r="F44" s="753" t="str">
        <f>'Main Input'!F44</f>
        <v>direct</v>
      </c>
      <c r="G44" s="753" t="str">
        <f>'Main Input'!G44</f>
        <v>Person</v>
      </c>
      <c r="H44" s="753">
        <f>'Main Input'!H44</f>
        <v>0</v>
      </c>
      <c r="I44" s="753">
        <f>'Main Input'!I44</f>
        <v>0</v>
      </c>
      <c r="J44" s="753">
        <f>'Main Input'!J44</f>
        <v>0</v>
      </c>
      <c r="K44" s="753" t="str">
        <f>'Main Input'!K44</f>
        <v>FJS</v>
      </c>
      <c r="L44" s="753" t="str">
        <f>'Main Input'!L44</f>
        <v>pHW</v>
      </c>
      <c r="M44" s="753">
        <f>'Main Input'!M44</f>
        <v>0</v>
      </c>
      <c r="N44" s="753">
        <f>'Main Input'!N44</f>
        <v>0</v>
      </c>
      <c r="O44" s="753" t="str">
        <f>'Main Input'!O44</f>
        <v>SPAIN</v>
      </c>
      <c r="P44" s="753">
        <f>'Main Input'!P44</f>
        <v>241500</v>
      </c>
      <c r="Q44" s="753" t="str">
        <f>'Main Input'!Q44</f>
        <v>EUR</v>
      </c>
      <c r="R44" s="753" t="str">
        <f>'Main Input'!R44</f>
        <v>EMEA</v>
      </c>
      <c r="S44" s="753" t="str">
        <f>'Main Input'!S44</f>
        <v>Local</v>
      </c>
      <c r="T44" s="753">
        <f>'Main Input'!T44</f>
        <v>0</v>
      </c>
      <c r="U44" s="753">
        <f>'Main Input'!U44</f>
        <v>0</v>
      </c>
      <c r="V44" s="753" t="str">
        <f>'Main Input'!V44</f>
        <v>ZZZ</v>
      </c>
      <c r="W44" s="753">
        <f>'Main Input'!W44</f>
        <v>0</v>
      </c>
      <c r="X44" s="753">
        <f>'Main Input'!X44</f>
        <v>0</v>
      </c>
      <c r="Y44" s="753">
        <f>'Main Input'!Y44</f>
        <v>0</v>
      </c>
      <c r="Z44" s="753">
        <f>'Main Input'!Z44</f>
        <v>0</v>
      </c>
      <c r="AA44" s="753">
        <f>'Main Input'!AA44</f>
        <v>0</v>
      </c>
      <c r="AB44" s="763">
        <f>'Main Input'!AB44</f>
        <v>0</v>
      </c>
      <c r="AC44" s="763" t="str">
        <f>'Main Input'!AC44</f>
        <v>Servers</v>
      </c>
      <c r="AD44" s="764">
        <f>'Main Input'!AD44</f>
        <v>1</v>
      </c>
      <c r="AE44" s="765">
        <f t="shared" ca="1" si="18"/>
        <v>309615.38461538462</v>
      </c>
      <c r="AF44" s="299">
        <f>(Conversion!AF44*f_ResVal)/f_GMMar</f>
        <v>0</v>
      </c>
      <c r="AG44" s="300">
        <f ca="1">(Conversion!AG44*f_ResVal)/f_GMMar</f>
        <v>0</v>
      </c>
      <c r="AH44" s="300">
        <f ca="1">(Conversion!AH44*f_ResVal)/f_GMMar</f>
        <v>0</v>
      </c>
      <c r="AI44" s="300">
        <f ca="1">(Conversion!AI44*f_ResVal)/f_GMMar</f>
        <v>309615.38461538462</v>
      </c>
      <c r="AJ44" s="300">
        <f ca="1">(Conversion!AJ44*f_ResVal)/f_GMMar</f>
        <v>0</v>
      </c>
      <c r="AK44" s="300">
        <f ca="1">(Conversion!AK44*f_ResVal)/f_GMMar</f>
        <v>0</v>
      </c>
      <c r="AL44" s="300">
        <f ca="1">(Conversion!AL44*f_ResVal)/f_GMMar</f>
        <v>0</v>
      </c>
      <c r="AM44" s="300">
        <f ca="1">(Conversion!AM44*f_ResVal)/f_GMMar</f>
        <v>0</v>
      </c>
      <c r="AN44" s="300">
        <f ca="1">(Conversion!AN44*f_ResVal)/f_GMMar</f>
        <v>0</v>
      </c>
      <c r="AO44" s="300">
        <f ca="1">(Conversion!AO44*f_ResVal)/f_GMMar</f>
        <v>0</v>
      </c>
      <c r="AP44" s="300">
        <f ca="1">(Conversion!AP44*f_ResVal)/f_GMMar</f>
        <v>0</v>
      </c>
      <c r="AQ44" s="300">
        <f ca="1">(Conversion!AQ44*f_ResVal)/f_GMMar</f>
        <v>0</v>
      </c>
      <c r="AR44" s="300">
        <f ca="1">(Conversion!AR44*f_ResVal)/f_GMMar</f>
        <v>0</v>
      </c>
      <c r="AS44" s="300">
        <f ca="1">(Conversion!AS44*f_ResVal)/f_GMMar</f>
        <v>0</v>
      </c>
      <c r="AT44" s="300">
        <f ca="1">(Conversion!AT44*f_ResVal)/f_GMMar</f>
        <v>0</v>
      </c>
      <c r="AU44" s="300">
        <f ca="1">(Conversion!AU44*f_ResVal)/f_GMMar</f>
        <v>0</v>
      </c>
      <c r="AV44" s="300">
        <f ca="1">(Conversion!AV44*f_ResVal)/f_GMMar</f>
        <v>0</v>
      </c>
      <c r="AW44" s="300">
        <f ca="1">(Conversion!AW44*f_ResVal)/f_GMMar</f>
        <v>0</v>
      </c>
      <c r="AX44" s="300">
        <f ca="1">(Conversion!AX44*f_ResVal)/f_GMMar</f>
        <v>0</v>
      </c>
      <c r="AY44" s="300">
        <f ca="1">(Conversion!AY44*f_ResVal)/f_GMMar</f>
        <v>0</v>
      </c>
      <c r="AZ44" s="300">
        <f ca="1">(Conversion!AZ44*f_ResVal)/f_GMMar</f>
        <v>0</v>
      </c>
      <c r="BA44" s="300">
        <f ca="1">(Conversion!BA44*f_ResVal)/f_GMMar</f>
        <v>0</v>
      </c>
      <c r="BB44" s="300">
        <f ca="1">(Conversion!BB44*f_ResVal)/f_GMMar</f>
        <v>0</v>
      </c>
      <c r="BC44" s="300">
        <f ca="1">(Conversion!BC44*f_ResVal)/f_GMMar</f>
        <v>0</v>
      </c>
      <c r="BD44" s="300">
        <f ca="1">(Conversion!BD44*f_ResVal)/f_GMMar</f>
        <v>0</v>
      </c>
      <c r="BE44" s="300">
        <f ca="1">(Conversion!BE44*f_ResVal)/f_GMMar</f>
        <v>0</v>
      </c>
      <c r="BF44" s="300">
        <f ca="1">(Conversion!BF44*f_ResVal)/f_GMMar</f>
        <v>0</v>
      </c>
      <c r="BG44" s="300">
        <f ca="1">(Conversion!BG44*f_ResVal)/f_GMMar</f>
        <v>0</v>
      </c>
      <c r="BH44" s="300">
        <f ca="1">(Conversion!BH44*f_ResVal)/f_GMMar</f>
        <v>0</v>
      </c>
      <c r="BI44" s="300">
        <f ca="1">(Conversion!BI44*f_ResVal)/f_GMMar</f>
        <v>0</v>
      </c>
      <c r="BJ44" s="300">
        <f ca="1">(Conversion!BJ44*f_ResVal)/f_GMMar</f>
        <v>0</v>
      </c>
      <c r="BK44" s="300">
        <f ca="1">(Conversion!BK44*f_ResVal)/f_GMMar</f>
        <v>0</v>
      </c>
      <c r="BL44" s="300">
        <f ca="1">(Conversion!BL44*f_ResVal)/f_GMMar</f>
        <v>0</v>
      </c>
      <c r="BM44" s="300">
        <f ca="1">(Conversion!BM44*f_ResVal)/f_GMMar</f>
        <v>0</v>
      </c>
      <c r="BN44" s="300">
        <f ca="1">(Conversion!BN44*f_ResVal)/f_GMMar</f>
        <v>0</v>
      </c>
      <c r="BO44" s="300">
        <f ca="1">(Conversion!BO44*f_ResVal)/f_GMMar</f>
        <v>0</v>
      </c>
      <c r="BP44" s="300">
        <f ca="1">(Conversion!BP44*f_ResVal)/f_GMMar</f>
        <v>0</v>
      </c>
      <c r="BQ44" s="300">
        <f ca="1">(Conversion!BQ44*f_ResVal)/f_GMMar</f>
        <v>0</v>
      </c>
      <c r="BR44" s="300">
        <f ca="1">(Conversion!BR44*f_ResVal)/f_GMMar</f>
        <v>0</v>
      </c>
      <c r="BS44" s="300">
        <f ca="1">(Conversion!BS44*f_ResVal)/f_GMMar</f>
        <v>0</v>
      </c>
      <c r="BT44" s="300">
        <f ca="1">(Conversion!BT44*f_ResVal)/f_GMMar</f>
        <v>0</v>
      </c>
      <c r="BU44" s="300">
        <f ca="1">(Conversion!BU44*f_ResVal)/f_GMMar</f>
        <v>0</v>
      </c>
      <c r="BV44" s="300">
        <f ca="1">(Conversion!BV44*f_ResVal)/f_GMMar</f>
        <v>0</v>
      </c>
      <c r="BW44" s="300">
        <f ca="1">(Conversion!BW44*f_ResVal)/f_GMMar</f>
        <v>0</v>
      </c>
      <c r="BX44" s="300">
        <f ca="1">(Conversion!BX44*f_ResVal)/f_GMMar</f>
        <v>0</v>
      </c>
      <c r="BY44" s="300">
        <f ca="1">(Conversion!BY44*f_ResVal)/f_GMMar</f>
        <v>0</v>
      </c>
      <c r="BZ44" s="300">
        <f ca="1">(Conversion!BZ44*f_ResVal)/f_GMMar</f>
        <v>0</v>
      </c>
      <c r="CA44" s="300">
        <f ca="1">(Conversion!CA44*f_ResVal)/f_GMMar</f>
        <v>0</v>
      </c>
      <c r="CB44" s="300">
        <f ca="1">(Conversion!CB44*f_ResVal)/f_GMMar</f>
        <v>0</v>
      </c>
      <c r="CC44" s="300">
        <f ca="1">(Conversion!CC44*f_ResVal)/f_GMMar</f>
        <v>0</v>
      </c>
      <c r="CD44" s="300">
        <f ca="1">(Conversion!CD44*f_ResVal)/f_GMMar</f>
        <v>0</v>
      </c>
      <c r="CE44" s="300">
        <f ca="1">(Conversion!CE44*f_ResVal)/f_GMMar</f>
        <v>0</v>
      </c>
      <c r="CF44" s="300">
        <f ca="1">(Conversion!CF44*f_ResVal)/f_GMMar</f>
        <v>0</v>
      </c>
      <c r="CG44" s="300">
        <f ca="1">(Conversion!CG44*f_ResVal)/f_GMMar</f>
        <v>0</v>
      </c>
      <c r="CH44" s="300">
        <f ca="1">(Conversion!CH44*f_ResVal)/f_GMMar</f>
        <v>0</v>
      </c>
      <c r="CI44" s="300">
        <f ca="1">(Conversion!CI44*f_ResVal)/f_GMMar</f>
        <v>0</v>
      </c>
      <c r="CJ44" s="300">
        <f ca="1">(Conversion!CJ44*f_ResVal)/f_GMMar</f>
        <v>0</v>
      </c>
      <c r="CK44" s="300">
        <f ca="1">(Conversion!CK44*f_ResVal)/f_GMMar</f>
        <v>0</v>
      </c>
      <c r="CL44" s="300">
        <f ca="1">(Conversion!CL44*f_ResVal)/f_GMMar</f>
        <v>0</v>
      </c>
      <c r="CM44" s="300">
        <f ca="1">(Conversion!CM44*f_ResVal)/f_GMMar</f>
        <v>0</v>
      </c>
      <c r="CN44" s="300">
        <f ca="1">(Conversion!CN44*f_ResVal)/f_GMMar</f>
        <v>0</v>
      </c>
      <c r="CO44" s="300">
        <f ca="1">(Conversion!CO44*f_ResVal)/f_GMMar</f>
        <v>0</v>
      </c>
      <c r="CP44" s="300">
        <f ca="1">(Conversion!CP44*f_ResVal)/f_GMMar</f>
        <v>0</v>
      </c>
      <c r="CQ44" s="300">
        <f ca="1">(Conversion!CQ44*f_ResVal)/f_GMMar</f>
        <v>0</v>
      </c>
      <c r="CR44" s="300">
        <f ca="1">(Conversion!CR44*f_ResVal)/f_GMMar</f>
        <v>0</v>
      </c>
      <c r="CS44" s="300">
        <f ca="1">(Conversion!CS44*f_ResVal)/f_GMMar</f>
        <v>0</v>
      </c>
      <c r="CT44" s="300">
        <f ca="1">(Conversion!CT44*f_ResVal)/f_GMMar</f>
        <v>0</v>
      </c>
      <c r="CU44" s="300">
        <f ca="1">(Conversion!CU44*f_ResVal)/f_GMMar</f>
        <v>0</v>
      </c>
      <c r="CV44" s="300">
        <f ca="1">(Conversion!CV44*f_ResVal)/f_GMMar</f>
        <v>0</v>
      </c>
      <c r="CW44" s="300">
        <f ca="1">(Conversion!CW44*f_ResVal)/f_GMMar</f>
        <v>0</v>
      </c>
      <c r="CX44" s="300">
        <f ca="1">(Conversion!CX44*f_ResVal)/f_GMMar</f>
        <v>0</v>
      </c>
      <c r="CY44" s="300">
        <f ca="1">(Conversion!CY44*f_ResVal)/f_GMMar</f>
        <v>0</v>
      </c>
      <c r="CZ44" s="300">
        <f ca="1">(Conversion!CZ44*f_ResVal)/f_GMMar</f>
        <v>0</v>
      </c>
      <c r="DA44" s="300">
        <f ca="1">(Conversion!DA44*f_ResVal)/f_GMMar</f>
        <v>0</v>
      </c>
      <c r="DB44" s="300">
        <f ca="1">(Conversion!DB44*f_ResVal)/f_GMMar</f>
        <v>0</v>
      </c>
      <c r="DC44" s="300">
        <f ca="1">(Conversion!DC44*f_ResVal)/f_GMMar</f>
        <v>0</v>
      </c>
      <c r="DD44" s="300">
        <f ca="1">(Conversion!DD44*f_ResVal)/f_GMMar</f>
        <v>0</v>
      </c>
      <c r="DE44" s="300">
        <f ca="1">(Conversion!DE44*f_ResVal)/f_GMMar</f>
        <v>0</v>
      </c>
      <c r="DF44" s="300">
        <f ca="1">(Conversion!DF44*f_ResVal)/f_GMMar</f>
        <v>0</v>
      </c>
      <c r="DG44" s="300">
        <f ca="1">(Conversion!DG44*f_ResVal)/f_GMMar</f>
        <v>0</v>
      </c>
      <c r="DH44" s="300">
        <f ca="1">(Conversion!DH44*f_ResVal)/f_GMMar</f>
        <v>0</v>
      </c>
      <c r="DI44" s="300">
        <f ca="1">(Conversion!DI44*f_ResVal)/f_GMMar</f>
        <v>0</v>
      </c>
      <c r="DJ44" s="300">
        <f ca="1">(Conversion!DJ44*f_ResVal)/f_GMMar</f>
        <v>0</v>
      </c>
      <c r="DK44" s="300">
        <f ca="1">(Conversion!DK44*f_ResVal)/f_GMMar</f>
        <v>0</v>
      </c>
      <c r="DL44" s="300">
        <f ca="1">(Conversion!DL44*f_ResVal)/f_GMMar</f>
        <v>0</v>
      </c>
      <c r="DM44" s="300">
        <f ca="1">(Conversion!DM44*f_ResVal)/f_GMMar</f>
        <v>0</v>
      </c>
      <c r="DN44" s="300">
        <f ca="1">(Conversion!DN44*f_ResVal)/f_GMMar</f>
        <v>0</v>
      </c>
      <c r="DO44" s="300">
        <f ca="1">(Conversion!DO44*f_ResVal)/f_GMMar</f>
        <v>0</v>
      </c>
      <c r="DP44" s="300">
        <f ca="1">(Conversion!DP44*f_ResVal)/f_GMMar</f>
        <v>0</v>
      </c>
      <c r="DQ44" s="300">
        <f ca="1">(Conversion!DQ44*f_ResVal)/f_GMMar</f>
        <v>0</v>
      </c>
      <c r="DR44" s="300">
        <f ca="1">(Conversion!DR44*f_ResVal)/f_GMMar</f>
        <v>0</v>
      </c>
      <c r="DS44" s="300">
        <f ca="1">(Conversion!DS44*f_ResVal)/f_GMMar</f>
        <v>0</v>
      </c>
      <c r="DT44" s="300">
        <f ca="1">(Conversion!DT44*f_ResVal)/f_GMMar</f>
        <v>0</v>
      </c>
      <c r="DU44" s="300">
        <f ca="1">(Conversion!DU44*f_ResVal)/f_GMMar</f>
        <v>0</v>
      </c>
      <c r="DV44" s="300">
        <f ca="1">(Conversion!DV44*f_ResVal)/f_GMMar</f>
        <v>0</v>
      </c>
      <c r="DW44" s="300">
        <f ca="1">(Conversion!DW44*f_ResVal)/f_GMMar</f>
        <v>0</v>
      </c>
      <c r="DX44" s="300">
        <f ca="1">(Conversion!DX44*f_ResVal)/f_GMMar</f>
        <v>0</v>
      </c>
      <c r="DY44" s="300">
        <f ca="1">(Conversion!DY44*f_ResVal)/f_GMMar</f>
        <v>0</v>
      </c>
      <c r="DZ44" s="300">
        <f ca="1">(Conversion!DZ44*f_ResVal)/f_GMMar</f>
        <v>0</v>
      </c>
      <c r="EA44" s="300">
        <f ca="1">(Conversion!EA44*f_ResVal)/f_GMMar</f>
        <v>0</v>
      </c>
      <c r="EB44" s="300">
        <f ca="1">(Conversion!EB44*f_ResVal)/f_GMMar</f>
        <v>0</v>
      </c>
      <c r="EC44" s="300">
        <f ca="1">(Conversion!EC44*f_ResVal)/f_GMMar</f>
        <v>0</v>
      </c>
      <c r="ED44" s="300">
        <f ca="1">(Conversion!ED44*f_ResVal)/f_GMMar</f>
        <v>0</v>
      </c>
      <c r="EE44" s="300">
        <f ca="1">(Conversion!EE44*f_ResVal)/f_GMMar</f>
        <v>0</v>
      </c>
      <c r="EF44" s="300">
        <f ca="1">(Conversion!EF44*f_ResVal)/f_GMMar</f>
        <v>0</v>
      </c>
      <c r="EG44" s="300">
        <f ca="1">(Conversion!EG44*f_ResVal)/f_GMMar</f>
        <v>0</v>
      </c>
      <c r="EH44" s="300">
        <f ca="1">(Conversion!EH44*f_ResVal)/f_GMMar</f>
        <v>0</v>
      </c>
      <c r="EI44" s="300">
        <f ca="1">(Conversion!EI44*f_ResVal)/f_GMMar</f>
        <v>0</v>
      </c>
      <c r="EJ44" s="300">
        <f ca="1">(Conversion!EJ44*f_ResVal)/f_GMMar</f>
        <v>0</v>
      </c>
      <c r="EK44" s="300">
        <f ca="1">(Conversion!EK44*f_ResVal)/f_GMMar</f>
        <v>0</v>
      </c>
      <c r="EL44" s="300">
        <f ca="1">(Conversion!EL44*f_ResVal)/f_GMMar</f>
        <v>0</v>
      </c>
      <c r="EM44" s="300">
        <f ca="1">(Conversion!EM44*f_ResVal)/f_GMMar</f>
        <v>0</v>
      </c>
      <c r="EN44" s="300">
        <f ca="1">(Conversion!EN44*f_ResVal)/f_GMMar</f>
        <v>0</v>
      </c>
      <c r="EO44" s="300">
        <f ca="1">(Conversion!EO44*f_ResVal)/f_GMMar</f>
        <v>0</v>
      </c>
      <c r="EP44" s="300">
        <f ca="1">(Conversion!EP44*f_ResVal)/f_GMMar</f>
        <v>0</v>
      </c>
      <c r="EQ44" s="300">
        <f ca="1">(Conversion!EQ44*f_ResVal)/f_GMMar</f>
        <v>0</v>
      </c>
      <c r="ER44" s="300">
        <f ca="1">(Conversion!ER44*f_ResVal)/f_GMMar</f>
        <v>0</v>
      </c>
      <c r="ES44" s="300">
        <f ca="1">(Conversion!ES44*f_ResVal)/f_GMMar</f>
        <v>0</v>
      </c>
      <c r="ET44" s="300">
        <f ca="1">(Conversion!ET44*f_ResVal)/f_GMMar</f>
        <v>0</v>
      </c>
      <c r="EU44" s="300">
        <f ca="1">(Conversion!EU44*f_ResVal)/f_GMMar</f>
        <v>0</v>
      </c>
      <c r="EV44" s="300">
        <f ca="1">(Conversion!EV44*f_ResVal)/f_GMMar</f>
        <v>0</v>
      </c>
      <c r="EW44" s="300">
        <f ca="1">(Conversion!EW44*f_ResVal)/f_GMMar</f>
        <v>0</v>
      </c>
      <c r="EX44" s="300">
        <f ca="1">(Conversion!EX44*f_ResVal)/f_GMMar</f>
        <v>0</v>
      </c>
      <c r="EY44" s="612"/>
      <c r="EZ44" s="757" t="str">
        <f>'Main Input'!EZ44</f>
        <v>RPI</v>
      </c>
      <c r="FA44" s="757" t="str">
        <f>'Main Input'!FA44</f>
        <v>N/A</v>
      </c>
      <c r="FB44" s="766">
        <f>'Main Input'!FB44</f>
        <v>0</v>
      </c>
      <c r="FC44" s="766" t="str">
        <f>'Main Input'!FC44</f>
        <v>IT Solutions</v>
      </c>
      <c r="FD44" s="766" t="str">
        <f>'Main Input'!FD44</f>
        <v>Managed Services</v>
      </c>
      <c r="FE44" s="757" t="str">
        <f>'Main Input'!FE44</f>
        <v>Opex</v>
      </c>
      <c r="FF44" s="757" t="str">
        <f>'Main Input'!FF44</f>
        <v>ContractAccrual</v>
      </c>
      <c r="FG44" s="757" t="str">
        <f>'Main Input'!FG44</f>
        <v>Expense</v>
      </c>
      <c r="FH44" s="767" t="str">
        <f>'Main Input'!FH44</f>
        <v>A</v>
      </c>
      <c r="FI44" s="768">
        <f>'Main Input'!FI44</f>
        <v>0.22</v>
      </c>
      <c r="FJ44" s="768">
        <f>'Main Input'!FJ44</f>
        <v>0</v>
      </c>
      <c r="FK44" s="612"/>
      <c r="FL44" s="531">
        <f t="shared" si="19"/>
        <v>0</v>
      </c>
      <c r="FM44" s="86"/>
      <c r="FN44" s="612"/>
    </row>
    <row r="45" spans="1:170" ht="12.75" customHeight="1">
      <c r="A45" s="750" t="str">
        <f>'Main Input'!A45</f>
        <v>MTB</v>
      </c>
      <c r="B45" s="762" t="str">
        <f>'Main Input'!B45</f>
        <v>Enterprise Management</v>
      </c>
      <c r="C45" s="762" t="str">
        <f>'Main Input'!C45</f>
        <v>Software</v>
      </c>
      <c r="D45" s="762" t="str">
        <f>'Main Input'!D45</f>
        <v>TRA</v>
      </c>
      <c r="E45" s="762" t="str">
        <f>'Main Input'!E45</f>
        <v>Addon product</v>
      </c>
      <c r="F45" s="753" t="str">
        <f>'Main Input'!F45</f>
        <v>direct</v>
      </c>
      <c r="G45" s="753" t="str">
        <f>'Main Input'!G45</f>
        <v>Person</v>
      </c>
      <c r="H45" s="753">
        <f>'Main Input'!H45</f>
        <v>0</v>
      </c>
      <c r="I45" s="753">
        <f>'Main Input'!I45</f>
        <v>0</v>
      </c>
      <c r="J45" s="753">
        <f>'Main Input'!J45</f>
        <v>0</v>
      </c>
      <c r="K45" s="753" t="str">
        <f>'Main Input'!K45</f>
        <v>FJS</v>
      </c>
      <c r="L45" s="753" t="str">
        <f>'Main Input'!L45</f>
        <v>pHW</v>
      </c>
      <c r="M45" s="753">
        <f>'Main Input'!M45</f>
        <v>0</v>
      </c>
      <c r="N45" s="753">
        <f>'Main Input'!N45</f>
        <v>0</v>
      </c>
      <c r="O45" s="753" t="str">
        <f>'Main Input'!O45</f>
        <v>SPAIN</v>
      </c>
      <c r="P45" s="753">
        <f>'Main Input'!P45</f>
        <v>60375</v>
      </c>
      <c r="Q45" s="753" t="str">
        <f>'Main Input'!Q45</f>
        <v>EUR</v>
      </c>
      <c r="R45" s="753" t="str">
        <f>'Main Input'!R45</f>
        <v>EMEA</v>
      </c>
      <c r="S45" s="753" t="str">
        <f>'Main Input'!S45</f>
        <v>Local</v>
      </c>
      <c r="T45" s="753">
        <f>'Main Input'!T45</f>
        <v>0</v>
      </c>
      <c r="U45" s="753">
        <f>'Main Input'!U45</f>
        <v>0</v>
      </c>
      <c r="V45" s="753" t="str">
        <f>'Main Input'!V45</f>
        <v>ZZZ</v>
      </c>
      <c r="W45" s="753">
        <f>'Main Input'!W45</f>
        <v>0</v>
      </c>
      <c r="X45" s="753">
        <f>'Main Input'!X45</f>
        <v>0</v>
      </c>
      <c r="Y45" s="753">
        <f>'Main Input'!Y45</f>
        <v>0</v>
      </c>
      <c r="Z45" s="753">
        <f>'Main Input'!Z45</f>
        <v>0</v>
      </c>
      <c r="AA45" s="753">
        <f>'Main Input'!AA45</f>
        <v>0</v>
      </c>
      <c r="AB45" s="763">
        <f>'Main Input'!AB45</f>
        <v>0</v>
      </c>
      <c r="AC45" s="763" t="str">
        <f>'Main Input'!AC45</f>
        <v>Servers</v>
      </c>
      <c r="AD45" s="764">
        <f>'Main Input'!AD45</f>
        <v>1</v>
      </c>
      <c r="AE45" s="765">
        <f t="shared" ca="1" si="18"/>
        <v>77403.846153846156</v>
      </c>
      <c r="AF45" s="299">
        <f>(Conversion!AF45*f_ResVal)/f_GMMar</f>
        <v>0</v>
      </c>
      <c r="AG45" s="300">
        <f ca="1">(Conversion!AG45*f_ResVal)/f_GMMar</f>
        <v>0</v>
      </c>
      <c r="AH45" s="300">
        <f ca="1">(Conversion!AH45*f_ResVal)/f_GMMar</f>
        <v>0</v>
      </c>
      <c r="AI45" s="300">
        <f ca="1">(Conversion!AI45*f_ResVal)/f_GMMar</f>
        <v>77403.846153846156</v>
      </c>
      <c r="AJ45" s="300">
        <f ca="1">(Conversion!AJ45*f_ResVal)/f_GMMar</f>
        <v>0</v>
      </c>
      <c r="AK45" s="300">
        <f ca="1">(Conversion!AK45*f_ResVal)/f_GMMar</f>
        <v>0</v>
      </c>
      <c r="AL45" s="300">
        <f ca="1">(Conversion!AL45*f_ResVal)/f_GMMar</f>
        <v>0</v>
      </c>
      <c r="AM45" s="300">
        <f ca="1">(Conversion!AM45*f_ResVal)/f_GMMar</f>
        <v>0</v>
      </c>
      <c r="AN45" s="300">
        <f ca="1">(Conversion!AN45*f_ResVal)/f_GMMar</f>
        <v>0</v>
      </c>
      <c r="AO45" s="300">
        <f ca="1">(Conversion!AO45*f_ResVal)/f_GMMar</f>
        <v>0</v>
      </c>
      <c r="AP45" s="300">
        <f ca="1">(Conversion!AP45*f_ResVal)/f_GMMar</f>
        <v>0</v>
      </c>
      <c r="AQ45" s="300">
        <f ca="1">(Conversion!AQ45*f_ResVal)/f_GMMar</f>
        <v>0</v>
      </c>
      <c r="AR45" s="300">
        <f ca="1">(Conversion!AR45*f_ResVal)/f_GMMar</f>
        <v>0</v>
      </c>
      <c r="AS45" s="300">
        <f ca="1">(Conversion!AS45*f_ResVal)/f_GMMar</f>
        <v>0</v>
      </c>
      <c r="AT45" s="300">
        <f ca="1">(Conversion!AT45*f_ResVal)/f_GMMar</f>
        <v>0</v>
      </c>
      <c r="AU45" s="300">
        <f ca="1">(Conversion!AU45*f_ResVal)/f_GMMar</f>
        <v>0</v>
      </c>
      <c r="AV45" s="300">
        <f ca="1">(Conversion!AV45*f_ResVal)/f_GMMar</f>
        <v>0</v>
      </c>
      <c r="AW45" s="300">
        <f ca="1">(Conversion!AW45*f_ResVal)/f_GMMar</f>
        <v>0</v>
      </c>
      <c r="AX45" s="300">
        <f ca="1">(Conversion!AX45*f_ResVal)/f_GMMar</f>
        <v>0</v>
      </c>
      <c r="AY45" s="300">
        <f ca="1">(Conversion!AY45*f_ResVal)/f_GMMar</f>
        <v>0</v>
      </c>
      <c r="AZ45" s="300">
        <f ca="1">(Conversion!AZ45*f_ResVal)/f_GMMar</f>
        <v>0</v>
      </c>
      <c r="BA45" s="300">
        <f ca="1">(Conversion!BA45*f_ResVal)/f_GMMar</f>
        <v>0</v>
      </c>
      <c r="BB45" s="300">
        <f ca="1">(Conversion!BB45*f_ResVal)/f_GMMar</f>
        <v>0</v>
      </c>
      <c r="BC45" s="300">
        <f ca="1">(Conversion!BC45*f_ResVal)/f_GMMar</f>
        <v>0</v>
      </c>
      <c r="BD45" s="300">
        <f ca="1">(Conversion!BD45*f_ResVal)/f_GMMar</f>
        <v>0</v>
      </c>
      <c r="BE45" s="300">
        <f ca="1">(Conversion!BE45*f_ResVal)/f_GMMar</f>
        <v>0</v>
      </c>
      <c r="BF45" s="300">
        <f ca="1">(Conversion!BF45*f_ResVal)/f_GMMar</f>
        <v>0</v>
      </c>
      <c r="BG45" s="300">
        <f ca="1">(Conversion!BG45*f_ResVal)/f_GMMar</f>
        <v>0</v>
      </c>
      <c r="BH45" s="300">
        <f ca="1">(Conversion!BH45*f_ResVal)/f_GMMar</f>
        <v>0</v>
      </c>
      <c r="BI45" s="300">
        <f ca="1">(Conversion!BI45*f_ResVal)/f_GMMar</f>
        <v>0</v>
      </c>
      <c r="BJ45" s="300">
        <f ca="1">(Conversion!BJ45*f_ResVal)/f_GMMar</f>
        <v>0</v>
      </c>
      <c r="BK45" s="300">
        <f ca="1">(Conversion!BK45*f_ResVal)/f_GMMar</f>
        <v>0</v>
      </c>
      <c r="BL45" s="300">
        <f ca="1">(Conversion!BL45*f_ResVal)/f_GMMar</f>
        <v>0</v>
      </c>
      <c r="BM45" s="300">
        <f ca="1">(Conversion!BM45*f_ResVal)/f_GMMar</f>
        <v>0</v>
      </c>
      <c r="BN45" s="300">
        <f ca="1">(Conversion!BN45*f_ResVal)/f_GMMar</f>
        <v>0</v>
      </c>
      <c r="BO45" s="300">
        <f ca="1">(Conversion!BO45*f_ResVal)/f_GMMar</f>
        <v>0</v>
      </c>
      <c r="BP45" s="300">
        <f ca="1">(Conversion!BP45*f_ResVal)/f_GMMar</f>
        <v>0</v>
      </c>
      <c r="BQ45" s="300">
        <f ca="1">(Conversion!BQ45*f_ResVal)/f_GMMar</f>
        <v>0</v>
      </c>
      <c r="BR45" s="300">
        <f ca="1">(Conversion!BR45*f_ResVal)/f_GMMar</f>
        <v>0</v>
      </c>
      <c r="BS45" s="300">
        <f ca="1">(Conversion!BS45*f_ResVal)/f_GMMar</f>
        <v>0</v>
      </c>
      <c r="BT45" s="300">
        <f ca="1">(Conversion!BT45*f_ResVal)/f_GMMar</f>
        <v>0</v>
      </c>
      <c r="BU45" s="300">
        <f ca="1">(Conversion!BU45*f_ResVal)/f_GMMar</f>
        <v>0</v>
      </c>
      <c r="BV45" s="300">
        <f ca="1">(Conversion!BV45*f_ResVal)/f_GMMar</f>
        <v>0</v>
      </c>
      <c r="BW45" s="300">
        <f ca="1">(Conversion!BW45*f_ResVal)/f_GMMar</f>
        <v>0</v>
      </c>
      <c r="BX45" s="300">
        <f ca="1">(Conversion!BX45*f_ResVal)/f_GMMar</f>
        <v>0</v>
      </c>
      <c r="BY45" s="300">
        <f ca="1">(Conversion!BY45*f_ResVal)/f_GMMar</f>
        <v>0</v>
      </c>
      <c r="BZ45" s="300">
        <f ca="1">(Conversion!BZ45*f_ResVal)/f_GMMar</f>
        <v>0</v>
      </c>
      <c r="CA45" s="300">
        <f ca="1">(Conversion!CA45*f_ResVal)/f_GMMar</f>
        <v>0</v>
      </c>
      <c r="CB45" s="300">
        <f ca="1">(Conversion!CB45*f_ResVal)/f_GMMar</f>
        <v>0</v>
      </c>
      <c r="CC45" s="300">
        <f ca="1">(Conversion!CC45*f_ResVal)/f_GMMar</f>
        <v>0</v>
      </c>
      <c r="CD45" s="300">
        <f ca="1">(Conversion!CD45*f_ResVal)/f_GMMar</f>
        <v>0</v>
      </c>
      <c r="CE45" s="300">
        <f ca="1">(Conversion!CE45*f_ResVal)/f_GMMar</f>
        <v>0</v>
      </c>
      <c r="CF45" s="300">
        <f ca="1">(Conversion!CF45*f_ResVal)/f_GMMar</f>
        <v>0</v>
      </c>
      <c r="CG45" s="300">
        <f ca="1">(Conversion!CG45*f_ResVal)/f_GMMar</f>
        <v>0</v>
      </c>
      <c r="CH45" s="300">
        <f ca="1">(Conversion!CH45*f_ResVal)/f_GMMar</f>
        <v>0</v>
      </c>
      <c r="CI45" s="300">
        <f ca="1">(Conversion!CI45*f_ResVal)/f_GMMar</f>
        <v>0</v>
      </c>
      <c r="CJ45" s="300">
        <f ca="1">(Conversion!CJ45*f_ResVal)/f_GMMar</f>
        <v>0</v>
      </c>
      <c r="CK45" s="300">
        <f ca="1">(Conversion!CK45*f_ResVal)/f_GMMar</f>
        <v>0</v>
      </c>
      <c r="CL45" s="300">
        <f ca="1">(Conversion!CL45*f_ResVal)/f_GMMar</f>
        <v>0</v>
      </c>
      <c r="CM45" s="300">
        <f ca="1">(Conversion!CM45*f_ResVal)/f_GMMar</f>
        <v>0</v>
      </c>
      <c r="CN45" s="300">
        <f ca="1">(Conversion!CN45*f_ResVal)/f_GMMar</f>
        <v>0</v>
      </c>
      <c r="CO45" s="300">
        <f ca="1">(Conversion!CO45*f_ResVal)/f_GMMar</f>
        <v>0</v>
      </c>
      <c r="CP45" s="300">
        <f ca="1">(Conversion!CP45*f_ResVal)/f_GMMar</f>
        <v>0</v>
      </c>
      <c r="CQ45" s="300">
        <f ca="1">(Conversion!CQ45*f_ResVal)/f_GMMar</f>
        <v>0</v>
      </c>
      <c r="CR45" s="300">
        <f ca="1">(Conversion!CR45*f_ResVal)/f_GMMar</f>
        <v>0</v>
      </c>
      <c r="CS45" s="300">
        <f ca="1">(Conversion!CS45*f_ResVal)/f_GMMar</f>
        <v>0</v>
      </c>
      <c r="CT45" s="300">
        <f ca="1">(Conversion!CT45*f_ResVal)/f_GMMar</f>
        <v>0</v>
      </c>
      <c r="CU45" s="300">
        <f ca="1">(Conversion!CU45*f_ResVal)/f_GMMar</f>
        <v>0</v>
      </c>
      <c r="CV45" s="300">
        <f ca="1">(Conversion!CV45*f_ResVal)/f_GMMar</f>
        <v>0</v>
      </c>
      <c r="CW45" s="300">
        <f ca="1">(Conversion!CW45*f_ResVal)/f_GMMar</f>
        <v>0</v>
      </c>
      <c r="CX45" s="300">
        <f ca="1">(Conversion!CX45*f_ResVal)/f_GMMar</f>
        <v>0</v>
      </c>
      <c r="CY45" s="300">
        <f ca="1">(Conversion!CY45*f_ResVal)/f_GMMar</f>
        <v>0</v>
      </c>
      <c r="CZ45" s="300">
        <f ca="1">(Conversion!CZ45*f_ResVal)/f_GMMar</f>
        <v>0</v>
      </c>
      <c r="DA45" s="300">
        <f ca="1">(Conversion!DA45*f_ResVal)/f_GMMar</f>
        <v>0</v>
      </c>
      <c r="DB45" s="300">
        <f ca="1">(Conversion!DB45*f_ResVal)/f_GMMar</f>
        <v>0</v>
      </c>
      <c r="DC45" s="300">
        <f ca="1">(Conversion!DC45*f_ResVal)/f_GMMar</f>
        <v>0</v>
      </c>
      <c r="DD45" s="300">
        <f ca="1">(Conversion!DD45*f_ResVal)/f_GMMar</f>
        <v>0</v>
      </c>
      <c r="DE45" s="300">
        <f ca="1">(Conversion!DE45*f_ResVal)/f_GMMar</f>
        <v>0</v>
      </c>
      <c r="DF45" s="300">
        <f ca="1">(Conversion!DF45*f_ResVal)/f_GMMar</f>
        <v>0</v>
      </c>
      <c r="DG45" s="300">
        <f ca="1">(Conversion!DG45*f_ResVal)/f_GMMar</f>
        <v>0</v>
      </c>
      <c r="DH45" s="300">
        <f ca="1">(Conversion!DH45*f_ResVal)/f_GMMar</f>
        <v>0</v>
      </c>
      <c r="DI45" s="300">
        <f ca="1">(Conversion!DI45*f_ResVal)/f_GMMar</f>
        <v>0</v>
      </c>
      <c r="DJ45" s="300">
        <f ca="1">(Conversion!DJ45*f_ResVal)/f_GMMar</f>
        <v>0</v>
      </c>
      <c r="DK45" s="300">
        <f ca="1">(Conversion!DK45*f_ResVal)/f_GMMar</f>
        <v>0</v>
      </c>
      <c r="DL45" s="300">
        <f ca="1">(Conversion!DL45*f_ResVal)/f_GMMar</f>
        <v>0</v>
      </c>
      <c r="DM45" s="300">
        <f ca="1">(Conversion!DM45*f_ResVal)/f_GMMar</f>
        <v>0</v>
      </c>
      <c r="DN45" s="300">
        <f ca="1">(Conversion!DN45*f_ResVal)/f_GMMar</f>
        <v>0</v>
      </c>
      <c r="DO45" s="300">
        <f ca="1">(Conversion!DO45*f_ResVal)/f_GMMar</f>
        <v>0</v>
      </c>
      <c r="DP45" s="300">
        <f ca="1">(Conversion!DP45*f_ResVal)/f_GMMar</f>
        <v>0</v>
      </c>
      <c r="DQ45" s="300">
        <f ca="1">(Conversion!DQ45*f_ResVal)/f_GMMar</f>
        <v>0</v>
      </c>
      <c r="DR45" s="300">
        <f ca="1">(Conversion!DR45*f_ResVal)/f_GMMar</f>
        <v>0</v>
      </c>
      <c r="DS45" s="300">
        <f ca="1">(Conversion!DS45*f_ResVal)/f_GMMar</f>
        <v>0</v>
      </c>
      <c r="DT45" s="300">
        <f ca="1">(Conversion!DT45*f_ResVal)/f_GMMar</f>
        <v>0</v>
      </c>
      <c r="DU45" s="300">
        <f ca="1">(Conversion!DU45*f_ResVal)/f_GMMar</f>
        <v>0</v>
      </c>
      <c r="DV45" s="300">
        <f ca="1">(Conversion!DV45*f_ResVal)/f_GMMar</f>
        <v>0</v>
      </c>
      <c r="DW45" s="300">
        <f ca="1">(Conversion!DW45*f_ResVal)/f_GMMar</f>
        <v>0</v>
      </c>
      <c r="DX45" s="300">
        <f ca="1">(Conversion!DX45*f_ResVal)/f_GMMar</f>
        <v>0</v>
      </c>
      <c r="DY45" s="300">
        <f ca="1">(Conversion!DY45*f_ResVal)/f_GMMar</f>
        <v>0</v>
      </c>
      <c r="DZ45" s="300">
        <f ca="1">(Conversion!DZ45*f_ResVal)/f_GMMar</f>
        <v>0</v>
      </c>
      <c r="EA45" s="300">
        <f ca="1">(Conversion!EA45*f_ResVal)/f_GMMar</f>
        <v>0</v>
      </c>
      <c r="EB45" s="300">
        <f ca="1">(Conversion!EB45*f_ResVal)/f_GMMar</f>
        <v>0</v>
      </c>
      <c r="EC45" s="300">
        <f ca="1">(Conversion!EC45*f_ResVal)/f_GMMar</f>
        <v>0</v>
      </c>
      <c r="ED45" s="300">
        <f ca="1">(Conversion!ED45*f_ResVal)/f_GMMar</f>
        <v>0</v>
      </c>
      <c r="EE45" s="300">
        <f ca="1">(Conversion!EE45*f_ResVal)/f_GMMar</f>
        <v>0</v>
      </c>
      <c r="EF45" s="300">
        <f ca="1">(Conversion!EF45*f_ResVal)/f_GMMar</f>
        <v>0</v>
      </c>
      <c r="EG45" s="300">
        <f ca="1">(Conversion!EG45*f_ResVal)/f_GMMar</f>
        <v>0</v>
      </c>
      <c r="EH45" s="300">
        <f ca="1">(Conversion!EH45*f_ResVal)/f_GMMar</f>
        <v>0</v>
      </c>
      <c r="EI45" s="300">
        <f ca="1">(Conversion!EI45*f_ResVal)/f_GMMar</f>
        <v>0</v>
      </c>
      <c r="EJ45" s="300">
        <f ca="1">(Conversion!EJ45*f_ResVal)/f_GMMar</f>
        <v>0</v>
      </c>
      <c r="EK45" s="300">
        <f ca="1">(Conversion!EK45*f_ResVal)/f_GMMar</f>
        <v>0</v>
      </c>
      <c r="EL45" s="300">
        <f ca="1">(Conversion!EL45*f_ResVal)/f_GMMar</f>
        <v>0</v>
      </c>
      <c r="EM45" s="300">
        <f ca="1">(Conversion!EM45*f_ResVal)/f_GMMar</f>
        <v>0</v>
      </c>
      <c r="EN45" s="300">
        <f ca="1">(Conversion!EN45*f_ResVal)/f_GMMar</f>
        <v>0</v>
      </c>
      <c r="EO45" s="300">
        <f ca="1">(Conversion!EO45*f_ResVal)/f_GMMar</f>
        <v>0</v>
      </c>
      <c r="EP45" s="300">
        <f ca="1">(Conversion!EP45*f_ResVal)/f_GMMar</f>
        <v>0</v>
      </c>
      <c r="EQ45" s="300">
        <f ca="1">(Conversion!EQ45*f_ResVal)/f_GMMar</f>
        <v>0</v>
      </c>
      <c r="ER45" s="300">
        <f ca="1">(Conversion!ER45*f_ResVal)/f_GMMar</f>
        <v>0</v>
      </c>
      <c r="ES45" s="300">
        <f ca="1">(Conversion!ES45*f_ResVal)/f_GMMar</f>
        <v>0</v>
      </c>
      <c r="ET45" s="300">
        <f ca="1">(Conversion!ET45*f_ResVal)/f_GMMar</f>
        <v>0</v>
      </c>
      <c r="EU45" s="300">
        <f ca="1">(Conversion!EU45*f_ResVal)/f_GMMar</f>
        <v>0</v>
      </c>
      <c r="EV45" s="300">
        <f ca="1">(Conversion!EV45*f_ResVal)/f_GMMar</f>
        <v>0</v>
      </c>
      <c r="EW45" s="300">
        <f ca="1">(Conversion!EW45*f_ResVal)/f_GMMar</f>
        <v>0</v>
      </c>
      <c r="EX45" s="300">
        <f ca="1">(Conversion!EX45*f_ResVal)/f_GMMar</f>
        <v>0</v>
      </c>
      <c r="EY45" s="612"/>
      <c r="EZ45" s="757" t="str">
        <f>'Main Input'!EZ45</f>
        <v>RPI</v>
      </c>
      <c r="FA45" s="757" t="str">
        <f>'Main Input'!FA45</f>
        <v>N/A</v>
      </c>
      <c r="FB45" s="766">
        <f>'Main Input'!FB45</f>
        <v>0</v>
      </c>
      <c r="FC45" s="766" t="str">
        <f>'Main Input'!FC45</f>
        <v>IT Solutions</v>
      </c>
      <c r="FD45" s="766" t="str">
        <f>'Main Input'!FD45</f>
        <v>Managed Services</v>
      </c>
      <c r="FE45" s="757" t="str">
        <f>'Main Input'!FE45</f>
        <v>Opex</v>
      </c>
      <c r="FF45" s="757" t="str">
        <f>'Main Input'!FF45</f>
        <v>ContractAccrual</v>
      </c>
      <c r="FG45" s="757" t="str">
        <f>'Main Input'!FG45</f>
        <v>Expense</v>
      </c>
      <c r="FH45" s="767" t="str">
        <f>'Main Input'!FH45</f>
        <v>A</v>
      </c>
      <c r="FI45" s="768">
        <f>'Main Input'!FI45</f>
        <v>0.22</v>
      </c>
      <c r="FJ45" s="768">
        <f>'Main Input'!FJ45</f>
        <v>0</v>
      </c>
      <c r="FK45" s="612"/>
      <c r="FL45" s="531">
        <f t="shared" si="19"/>
        <v>0</v>
      </c>
      <c r="FM45" s="86"/>
      <c r="FN45" s="612"/>
    </row>
    <row r="46" spans="1:170" ht="12.75" customHeight="1">
      <c r="A46" s="750" t="str">
        <f>'Main Input'!A46</f>
        <v>MTB</v>
      </c>
      <c r="B46" s="762" t="str">
        <f>'Main Input'!B46</f>
        <v>Enterprise Management</v>
      </c>
      <c r="C46" s="762" t="str">
        <f>'Main Input'!C46</f>
        <v>Data Network</v>
      </c>
      <c r="D46" s="762" t="str">
        <f>'Main Input'!D46</f>
        <v>TFR</v>
      </c>
      <c r="E46" s="762" t="str">
        <f>'Main Input'!E46</f>
        <v>PRIMECENTER Rack 38 U, 1000 deep DATABASE</v>
      </c>
      <c r="F46" s="753" t="str">
        <f>'Main Input'!F46</f>
        <v>direct</v>
      </c>
      <c r="G46" s="753" t="str">
        <f>'Main Input'!G46</f>
        <v>Person</v>
      </c>
      <c r="H46" s="753">
        <f>'Main Input'!H46</f>
        <v>0</v>
      </c>
      <c r="I46" s="753">
        <f>'Main Input'!I46</f>
        <v>0</v>
      </c>
      <c r="J46" s="753">
        <f>'Main Input'!J46</f>
        <v>0</v>
      </c>
      <c r="K46" s="753" t="str">
        <f>'Main Input'!K46</f>
        <v>FJS</v>
      </c>
      <c r="L46" s="753" t="str">
        <f>'Main Input'!L46</f>
        <v>pHW</v>
      </c>
      <c r="M46" s="753">
        <f>'Main Input'!M46</f>
        <v>0</v>
      </c>
      <c r="N46" s="753">
        <f>'Main Input'!N46</f>
        <v>0</v>
      </c>
      <c r="O46" s="753" t="str">
        <f>'Main Input'!O46</f>
        <v>SPAIN</v>
      </c>
      <c r="P46" s="753">
        <f>'Main Input'!P46</f>
        <v>34426</v>
      </c>
      <c r="Q46" s="753" t="str">
        <f>'Main Input'!Q46</f>
        <v>EUR</v>
      </c>
      <c r="R46" s="753" t="str">
        <f>'Main Input'!R46</f>
        <v>EMEA</v>
      </c>
      <c r="S46" s="753" t="str">
        <f>'Main Input'!S46</f>
        <v>Local</v>
      </c>
      <c r="T46" s="753">
        <f>'Main Input'!T46</f>
        <v>0</v>
      </c>
      <c r="U46" s="753">
        <f>'Main Input'!U46</f>
        <v>0</v>
      </c>
      <c r="V46" s="753" t="str">
        <f>'Main Input'!V46</f>
        <v>ZZZ</v>
      </c>
      <c r="W46" s="753">
        <f>'Main Input'!W46</f>
        <v>0</v>
      </c>
      <c r="X46" s="753">
        <f>'Main Input'!X46</f>
        <v>0</v>
      </c>
      <c r="Y46" s="753">
        <f>'Main Input'!Y46</f>
        <v>0</v>
      </c>
      <c r="Z46" s="753">
        <f>'Main Input'!Z46</f>
        <v>0</v>
      </c>
      <c r="AA46" s="753">
        <f>'Main Input'!AA46</f>
        <v>0</v>
      </c>
      <c r="AB46" s="763">
        <f>'Main Input'!AB46</f>
        <v>0</v>
      </c>
      <c r="AC46" s="763" t="str">
        <f>'Main Input'!AC46</f>
        <v>Servers</v>
      </c>
      <c r="AD46" s="764">
        <f>'Main Input'!AD46</f>
        <v>10</v>
      </c>
      <c r="AE46" s="765">
        <f t="shared" ca="1" si="18"/>
        <v>441358.97435897432</v>
      </c>
      <c r="AF46" s="299">
        <f>(Conversion!AF46*f_ResVal)/f_GMMar</f>
        <v>0</v>
      </c>
      <c r="AG46" s="300">
        <f ca="1">(Conversion!AG46*f_ResVal)/f_GMMar</f>
        <v>0</v>
      </c>
      <c r="AH46" s="300">
        <f ca="1">(Conversion!AH46*f_ResVal)/f_GMMar</f>
        <v>0</v>
      </c>
      <c r="AI46" s="300">
        <f ca="1">(Conversion!AI46*f_ResVal)/f_GMMar</f>
        <v>441358.97435897432</v>
      </c>
      <c r="AJ46" s="300">
        <f ca="1">(Conversion!AJ46*f_ResVal)/f_GMMar</f>
        <v>0</v>
      </c>
      <c r="AK46" s="300">
        <f ca="1">(Conversion!AK46*f_ResVal)/f_GMMar</f>
        <v>0</v>
      </c>
      <c r="AL46" s="300">
        <f ca="1">(Conversion!AL46*f_ResVal)/f_GMMar</f>
        <v>0</v>
      </c>
      <c r="AM46" s="300">
        <f ca="1">(Conversion!AM46*f_ResVal)/f_GMMar</f>
        <v>0</v>
      </c>
      <c r="AN46" s="300">
        <f ca="1">(Conversion!AN46*f_ResVal)/f_GMMar</f>
        <v>0</v>
      </c>
      <c r="AO46" s="300">
        <f ca="1">(Conversion!AO46*f_ResVal)/f_GMMar</f>
        <v>0</v>
      </c>
      <c r="AP46" s="300">
        <f ca="1">(Conversion!AP46*f_ResVal)/f_GMMar</f>
        <v>0</v>
      </c>
      <c r="AQ46" s="300">
        <f ca="1">(Conversion!AQ46*f_ResVal)/f_GMMar</f>
        <v>0</v>
      </c>
      <c r="AR46" s="300">
        <f ca="1">(Conversion!AR46*f_ResVal)/f_GMMar</f>
        <v>0</v>
      </c>
      <c r="AS46" s="300">
        <f ca="1">(Conversion!AS46*f_ResVal)/f_GMMar</f>
        <v>0</v>
      </c>
      <c r="AT46" s="300">
        <f ca="1">(Conversion!AT46*f_ResVal)/f_GMMar</f>
        <v>0</v>
      </c>
      <c r="AU46" s="300">
        <f ca="1">(Conversion!AU46*f_ResVal)/f_GMMar</f>
        <v>0</v>
      </c>
      <c r="AV46" s="300">
        <f ca="1">(Conversion!AV46*f_ResVal)/f_GMMar</f>
        <v>0</v>
      </c>
      <c r="AW46" s="300">
        <f ca="1">(Conversion!AW46*f_ResVal)/f_GMMar</f>
        <v>0</v>
      </c>
      <c r="AX46" s="300">
        <f ca="1">(Conversion!AX46*f_ResVal)/f_GMMar</f>
        <v>0</v>
      </c>
      <c r="AY46" s="300">
        <f ca="1">(Conversion!AY46*f_ResVal)/f_GMMar</f>
        <v>0</v>
      </c>
      <c r="AZ46" s="300">
        <f ca="1">(Conversion!AZ46*f_ResVal)/f_GMMar</f>
        <v>0</v>
      </c>
      <c r="BA46" s="300">
        <f ca="1">(Conversion!BA46*f_ResVal)/f_GMMar</f>
        <v>0</v>
      </c>
      <c r="BB46" s="300">
        <f ca="1">(Conversion!BB46*f_ResVal)/f_GMMar</f>
        <v>0</v>
      </c>
      <c r="BC46" s="300">
        <f ca="1">(Conversion!BC46*f_ResVal)/f_GMMar</f>
        <v>0</v>
      </c>
      <c r="BD46" s="300">
        <f ca="1">(Conversion!BD46*f_ResVal)/f_GMMar</f>
        <v>0</v>
      </c>
      <c r="BE46" s="300">
        <f ca="1">(Conversion!BE46*f_ResVal)/f_GMMar</f>
        <v>0</v>
      </c>
      <c r="BF46" s="300">
        <f ca="1">(Conversion!BF46*f_ResVal)/f_GMMar</f>
        <v>0</v>
      </c>
      <c r="BG46" s="300">
        <f ca="1">(Conversion!BG46*f_ResVal)/f_GMMar</f>
        <v>0</v>
      </c>
      <c r="BH46" s="300">
        <f ca="1">(Conversion!BH46*f_ResVal)/f_GMMar</f>
        <v>0</v>
      </c>
      <c r="BI46" s="300">
        <f ca="1">(Conversion!BI46*f_ResVal)/f_GMMar</f>
        <v>0</v>
      </c>
      <c r="BJ46" s="300">
        <f ca="1">(Conversion!BJ46*f_ResVal)/f_GMMar</f>
        <v>0</v>
      </c>
      <c r="BK46" s="300">
        <f ca="1">(Conversion!BK46*f_ResVal)/f_GMMar</f>
        <v>0</v>
      </c>
      <c r="BL46" s="300">
        <f ca="1">(Conversion!BL46*f_ResVal)/f_GMMar</f>
        <v>0</v>
      </c>
      <c r="BM46" s="300">
        <f ca="1">(Conversion!BM46*f_ResVal)/f_GMMar</f>
        <v>0</v>
      </c>
      <c r="BN46" s="300">
        <f ca="1">(Conversion!BN46*f_ResVal)/f_GMMar</f>
        <v>0</v>
      </c>
      <c r="BO46" s="300">
        <f ca="1">(Conversion!BO46*f_ResVal)/f_GMMar</f>
        <v>0</v>
      </c>
      <c r="BP46" s="300">
        <f ca="1">(Conversion!BP46*f_ResVal)/f_GMMar</f>
        <v>0</v>
      </c>
      <c r="BQ46" s="300">
        <f ca="1">(Conversion!BQ46*f_ResVal)/f_GMMar</f>
        <v>0</v>
      </c>
      <c r="BR46" s="300">
        <f ca="1">(Conversion!BR46*f_ResVal)/f_GMMar</f>
        <v>0</v>
      </c>
      <c r="BS46" s="300">
        <f ca="1">(Conversion!BS46*f_ResVal)/f_GMMar</f>
        <v>0</v>
      </c>
      <c r="BT46" s="300">
        <f ca="1">(Conversion!BT46*f_ResVal)/f_GMMar</f>
        <v>0</v>
      </c>
      <c r="BU46" s="300">
        <f ca="1">(Conversion!BU46*f_ResVal)/f_GMMar</f>
        <v>0</v>
      </c>
      <c r="BV46" s="300">
        <f ca="1">(Conversion!BV46*f_ResVal)/f_GMMar</f>
        <v>0</v>
      </c>
      <c r="BW46" s="300">
        <f ca="1">(Conversion!BW46*f_ResVal)/f_GMMar</f>
        <v>0</v>
      </c>
      <c r="BX46" s="300">
        <f ca="1">(Conversion!BX46*f_ResVal)/f_GMMar</f>
        <v>0</v>
      </c>
      <c r="BY46" s="300">
        <f ca="1">(Conversion!BY46*f_ResVal)/f_GMMar</f>
        <v>0</v>
      </c>
      <c r="BZ46" s="300">
        <f ca="1">(Conversion!BZ46*f_ResVal)/f_GMMar</f>
        <v>0</v>
      </c>
      <c r="CA46" s="300">
        <f ca="1">(Conversion!CA46*f_ResVal)/f_GMMar</f>
        <v>0</v>
      </c>
      <c r="CB46" s="300">
        <f ca="1">(Conversion!CB46*f_ResVal)/f_GMMar</f>
        <v>0</v>
      </c>
      <c r="CC46" s="300">
        <f ca="1">(Conversion!CC46*f_ResVal)/f_GMMar</f>
        <v>0</v>
      </c>
      <c r="CD46" s="300">
        <f ca="1">(Conversion!CD46*f_ResVal)/f_GMMar</f>
        <v>0</v>
      </c>
      <c r="CE46" s="300">
        <f ca="1">(Conversion!CE46*f_ResVal)/f_GMMar</f>
        <v>0</v>
      </c>
      <c r="CF46" s="300">
        <f ca="1">(Conversion!CF46*f_ResVal)/f_GMMar</f>
        <v>0</v>
      </c>
      <c r="CG46" s="300">
        <f ca="1">(Conversion!CG46*f_ResVal)/f_GMMar</f>
        <v>0</v>
      </c>
      <c r="CH46" s="300">
        <f ca="1">(Conversion!CH46*f_ResVal)/f_GMMar</f>
        <v>0</v>
      </c>
      <c r="CI46" s="300">
        <f ca="1">(Conversion!CI46*f_ResVal)/f_GMMar</f>
        <v>0</v>
      </c>
      <c r="CJ46" s="300">
        <f ca="1">(Conversion!CJ46*f_ResVal)/f_GMMar</f>
        <v>0</v>
      </c>
      <c r="CK46" s="300">
        <f ca="1">(Conversion!CK46*f_ResVal)/f_GMMar</f>
        <v>0</v>
      </c>
      <c r="CL46" s="300">
        <f ca="1">(Conversion!CL46*f_ResVal)/f_GMMar</f>
        <v>0</v>
      </c>
      <c r="CM46" s="300">
        <f ca="1">(Conversion!CM46*f_ResVal)/f_GMMar</f>
        <v>0</v>
      </c>
      <c r="CN46" s="300">
        <f ca="1">(Conversion!CN46*f_ResVal)/f_GMMar</f>
        <v>0</v>
      </c>
      <c r="CO46" s="300">
        <f ca="1">(Conversion!CO46*f_ResVal)/f_GMMar</f>
        <v>0</v>
      </c>
      <c r="CP46" s="300">
        <f ca="1">(Conversion!CP46*f_ResVal)/f_GMMar</f>
        <v>0</v>
      </c>
      <c r="CQ46" s="300">
        <f ca="1">(Conversion!CQ46*f_ResVal)/f_GMMar</f>
        <v>0</v>
      </c>
      <c r="CR46" s="300">
        <f ca="1">(Conversion!CR46*f_ResVal)/f_GMMar</f>
        <v>0</v>
      </c>
      <c r="CS46" s="300">
        <f ca="1">(Conversion!CS46*f_ResVal)/f_GMMar</f>
        <v>0</v>
      </c>
      <c r="CT46" s="300">
        <f ca="1">(Conversion!CT46*f_ResVal)/f_GMMar</f>
        <v>0</v>
      </c>
      <c r="CU46" s="300">
        <f ca="1">(Conversion!CU46*f_ResVal)/f_GMMar</f>
        <v>0</v>
      </c>
      <c r="CV46" s="300">
        <f ca="1">(Conversion!CV46*f_ResVal)/f_GMMar</f>
        <v>0</v>
      </c>
      <c r="CW46" s="300">
        <f ca="1">(Conversion!CW46*f_ResVal)/f_GMMar</f>
        <v>0</v>
      </c>
      <c r="CX46" s="300">
        <f ca="1">(Conversion!CX46*f_ResVal)/f_GMMar</f>
        <v>0</v>
      </c>
      <c r="CY46" s="300">
        <f ca="1">(Conversion!CY46*f_ResVal)/f_GMMar</f>
        <v>0</v>
      </c>
      <c r="CZ46" s="300">
        <f ca="1">(Conversion!CZ46*f_ResVal)/f_GMMar</f>
        <v>0</v>
      </c>
      <c r="DA46" s="300">
        <f ca="1">(Conversion!DA46*f_ResVal)/f_GMMar</f>
        <v>0</v>
      </c>
      <c r="DB46" s="300">
        <f ca="1">(Conversion!DB46*f_ResVal)/f_GMMar</f>
        <v>0</v>
      </c>
      <c r="DC46" s="300">
        <f ca="1">(Conversion!DC46*f_ResVal)/f_GMMar</f>
        <v>0</v>
      </c>
      <c r="DD46" s="300">
        <f ca="1">(Conversion!DD46*f_ResVal)/f_GMMar</f>
        <v>0</v>
      </c>
      <c r="DE46" s="300">
        <f ca="1">(Conversion!DE46*f_ResVal)/f_GMMar</f>
        <v>0</v>
      </c>
      <c r="DF46" s="300">
        <f ca="1">(Conversion!DF46*f_ResVal)/f_GMMar</f>
        <v>0</v>
      </c>
      <c r="DG46" s="300">
        <f ca="1">(Conversion!DG46*f_ResVal)/f_GMMar</f>
        <v>0</v>
      </c>
      <c r="DH46" s="300">
        <f ca="1">(Conversion!DH46*f_ResVal)/f_GMMar</f>
        <v>0</v>
      </c>
      <c r="DI46" s="300">
        <f ca="1">(Conversion!DI46*f_ResVal)/f_GMMar</f>
        <v>0</v>
      </c>
      <c r="DJ46" s="300">
        <f ca="1">(Conversion!DJ46*f_ResVal)/f_GMMar</f>
        <v>0</v>
      </c>
      <c r="DK46" s="300">
        <f ca="1">(Conversion!DK46*f_ResVal)/f_GMMar</f>
        <v>0</v>
      </c>
      <c r="DL46" s="300">
        <f ca="1">(Conversion!DL46*f_ResVal)/f_GMMar</f>
        <v>0</v>
      </c>
      <c r="DM46" s="300">
        <f ca="1">(Conversion!DM46*f_ResVal)/f_GMMar</f>
        <v>0</v>
      </c>
      <c r="DN46" s="300">
        <f ca="1">(Conversion!DN46*f_ResVal)/f_GMMar</f>
        <v>0</v>
      </c>
      <c r="DO46" s="300">
        <f ca="1">(Conversion!DO46*f_ResVal)/f_GMMar</f>
        <v>0</v>
      </c>
      <c r="DP46" s="300">
        <f ca="1">(Conversion!DP46*f_ResVal)/f_GMMar</f>
        <v>0</v>
      </c>
      <c r="DQ46" s="300">
        <f ca="1">(Conversion!DQ46*f_ResVal)/f_GMMar</f>
        <v>0</v>
      </c>
      <c r="DR46" s="300">
        <f ca="1">(Conversion!DR46*f_ResVal)/f_GMMar</f>
        <v>0</v>
      </c>
      <c r="DS46" s="300">
        <f ca="1">(Conversion!DS46*f_ResVal)/f_GMMar</f>
        <v>0</v>
      </c>
      <c r="DT46" s="300">
        <f ca="1">(Conversion!DT46*f_ResVal)/f_GMMar</f>
        <v>0</v>
      </c>
      <c r="DU46" s="300">
        <f ca="1">(Conversion!DU46*f_ResVal)/f_GMMar</f>
        <v>0</v>
      </c>
      <c r="DV46" s="300">
        <f ca="1">(Conversion!DV46*f_ResVal)/f_GMMar</f>
        <v>0</v>
      </c>
      <c r="DW46" s="300">
        <f ca="1">(Conversion!DW46*f_ResVal)/f_GMMar</f>
        <v>0</v>
      </c>
      <c r="DX46" s="300">
        <f ca="1">(Conversion!DX46*f_ResVal)/f_GMMar</f>
        <v>0</v>
      </c>
      <c r="DY46" s="300">
        <f ca="1">(Conversion!DY46*f_ResVal)/f_GMMar</f>
        <v>0</v>
      </c>
      <c r="DZ46" s="300">
        <f ca="1">(Conversion!DZ46*f_ResVal)/f_GMMar</f>
        <v>0</v>
      </c>
      <c r="EA46" s="300">
        <f ca="1">(Conversion!EA46*f_ResVal)/f_GMMar</f>
        <v>0</v>
      </c>
      <c r="EB46" s="300">
        <f ca="1">(Conversion!EB46*f_ResVal)/f_GMMar</f>
        <v>0</v>
      </c>
      <c r="EC46" s="300">
        <f ca="1">(Conversion!EC46*f_ResVal)/f_GMMar</f>
        <v>0</v>
      </c>
      <c r="ED46" s="300">
        <f ca="1">(Conversion!ED46*f_ResVal)/f_GMMar</f>
        <v>0</v>
      </c>
      <c r="EE46" s="300">
        <f ca="1">(Conversion!EE46*f_ResVal)/f_GMMar</f>
        <v>0</v>
      </c>
      <c r="EF46" s="300">
        <f ca="1">(Conversion!EF46*f_ResVal)/f_GMMar</f>
        <v>0</v>
      </c>
      <c r="EG46" s="300">
        <f ca="1">(Conversion!EG46*f_ResVal)/f_GMMar</f>
        <v>0</v>
      </c>
      <c r="EH46" s="300">
        <f ca="1">(Conversion!EH46*f_ResVal)/f_GMMar</f>
        <v>0</v>
      </c>
      <c r="EI46" s="300">
        <f ca="1">(Conversion!EI46*f_ResVal)/f_GMMar</f>
        <v>0</v>
      </c>
      <c r="EJ46" s="300">
        <f ca="1">(Conversion!EJ46*f_ResVal)/f_GMMar</f>
        <v>0</v>
      </c>
      <c r="EK46" s="300">
        <f ca="1">(Conversion!EK46*f_ResVal)/f_GMMar</f>
        <v>0</v>
      </c>
      <c r="EL46" s="300">
        <f ca="1">(Conversion!EL46*f_ResVal)/f_GMMar</f>
        <v>0</v>
      </c>
      <c r="EM46" s="300">
        <f ca="1">(Conversion!EM46*f_ResVal)/f_GMMar</f>
        <v>0</v>
      </c>
      <c r="EN46" s="300">
        <f ca="1">(Conversion!EN46*f_ResVal)/f_GMMar</f>
        <v>0</v>
      </c>
      <c r="EO46" s="300">
        <f ca="1">(Conversion!EO46*f_ResVal)/f_GMMar</f>
        <v>0</v>
      </c>
      <c r="EP46" s="300">
        <f ca="1">(Conversion!EP46*f_ResVal)/f_GMMar</f>
        <v>0</v>
      </c>
      <c r="EQ46" s="300">
        <f ca="1">(Conversion!EQ46*f_ResVal)/f_GMMar</f>
        <v>0</v>
      </c>
      <c r="ER46" s="300">
        <f ca="1">(Conversion!ER46*f_ResVal)/f_GMMar</f>
        <v>0</v>
      </c>
      <c r="ES46" s="300">
        <f ca="1">(Conversion!ES46*f_ResVal)/f_GMMar</f>
        <v>0</v>
      </c>
      <c r="ET46" s="300">
        <f ca="1">(Conversion!ET46*f_ResVal)/f_GMMar</f>
        <v>0</v>
      </c>
      <c r="EU46" s="300">
        <f ca="1">(Conversion!EU46*f_ResVal)/f_GMMar</f>
        <v>0</v>
      </c>
      <c r="EV46" s="300">
        <f ca="1">(Conversion!EV46*f_ResVal)/f_GMMar</f>
        <v>0</v>
      </c>
      <c r="EW46" s="300">
        <f ca="1">(Conversion!EW46*f_ResVal)/f_GMMar</f>
        <v>0</v>
      </c>
      <c r="EX46" s="300">
        <f ca="1">(Conversion!EX46*f_ResVal)/f_GMMar</f>
        <v>0</v>
      </c>
      <c r="EY46" s="612"/>
      <c r="EZ46" s="757" t="str">
        <f>'Main Input'!EZ46</f>
        <v>RPI</v>
      </c>
      <c r="FA46" s="757" t="str">
        <f>'Main Input'!FA46</f>
        <v>N/A</v>
      </c>
      <c r="FB46" s="766">
        <f>'Main Input'!FB46</f>
        <v>0</v>
      </c>
      <c r="FC46" s="766" t="str">
        <f>'Main Input'!FC46</f>
        <v>IT Solutions</v>
      </c>
      <c r="FD46" s="766" t="str">
        <f>'Main Input'!FD46</f>
        <v>Managed Services</v>
      </c>
      <c r="FE46" s="757" t="str">
        <f>'Main Input'!FE46</f>
        <v>Opex</v>
      </c>
      <c r="FF46" s="757" t="str">
        <f>'Main Input'!FF46</f>
        <v>ContractAccrual</v>
      </c>
      <c r="FG46" s="757" t="str">
        <f>'Main Input'!FG46</f>
        <v>Expense</v>
      </c>
      <c r="FH46" s="767" t="str">
        <f>'Main Input'!FH46</f>
        <v>A</v>
      </c>
      <c r="FI46" s="768">
        <f>'Main Input'!FI46</f>
        <v>0.22</v>
      </c>
      <c r="FJ46" s="768">
        <f>'Main Input'!FJ46</f>
        <v>0</v>
      </c>
      <c r="FK46" s="612"/>
      <c r="FL46" s="531">
        <f t="shared" si="19"/>
        <v>0</v>
      </c>
      <c r="FM46" s="86"/>
      <c r="FN46" s="612"/>
    </row>
    <row r="47" spans="1:170" ht="12.75" customHeight="1">
      <c r="A47" s="750" t="str">
        <f>'Main Input'!A47</f>
        <v>MTB</v>
      </c>
      <c r="B47" s="762" t="str">
        <f>'Main Input'!B47</f>
        <v>Enterprise Management</v>
      </c>
      <c r="C47" s="762" t="str">
        <f>'Main Input'!C47</f>
        <v>Data Network</v>
      </c>
      <c r="D47" s="762" t="str">
        <f>'Main Input'!D47</f>
        <v>TFR</v>
      </c>
      <c r="E47" s="762" t="str">
        <f>'Main Input'!E47</f>
        <v>PRIMECENTER Rack 38 U, 1000 deep FAM</v>
      </c>
      <c r="F47" s="753" t="str">
        <f>'Main Input'!F47</f>
        <v>direct</v>
      </c>
      <c r="G47" s="753" t="str">
        <f>'Main Input'!G47</f>
        <v>Person</v>
      </c>
      <c r="H47" s="753">
        <f>'Main Input'!H47</f>
        <v>0</v>
      </c>
      <c r="I47" s="753">
        <f>'Main Input'!I47</f>
        <v>0</v>
      </c>
      <c r="J47" s="753">
        <f>'Main Input'!J47</f>
        <v>0</v>
      </c>
      <c r="K47" s="753" t="str">
        <f>'Main Input'!K47</f>
        <v>FJS</v>
      </c>
      <c r="L47" s="753" t="str">
        <f>'Main Input'!L47</f>
        <v>pHW</v>
      </c>
      <c r="M47" s="753">
        <f>'Main Input'!M47</f>
        <v>0</v>
      </c>
      <c r="N47" s="753">
        <f>'Main Input'!N47</f>
        <v>0</v>
      </c>
      <c r="O47" s="753" t="str">
        <f>'Main Input'!O47</f>
        <v>SPAIN</v>
      </c>
      <c r="P47" s="753">
        <f>'Main Input'!P47</f>
        <v>15681</v>
      </c>
      <c r="Q47" s="753" t="str">
        <f>'Main Input'!Q47</f>
        <v>EUR</v>
      </c>
      <c r="R47" s="753" t="str">
        <f>'Main Input'!R47</f>
        <v>EMEA</v>
      </c>
      <c r="S47" s="753" t="str">
        <f>'Main Input'!S47</f>
        <v>Local</v>
      </c>
      <c r="T47" s="753">
        <f>'Main Input'!T47</f>
        <v>0</v>
      </c>
      <c r="U47" s="753">
        <f>'Main Input'!U47</f>
        <v>0</v>
      </c>
      <c r="V47" s="753" t="str">
        <f>'Main Input'!V47</f>
        <v>ZZZ</v>
      </c>
      <c r="W47" s="753">
        <f>'Main Input'!W47</f>
        <v>0</v>
      </c>
      <c r="X47" s="753">
        <f>'Main Input'!X47</f>
        <v>0</v>
      </c>
      <c r="Y47" s="753">
        <f>'Main Input'!Y47</f>
        <v>0</v>
      </c>
      <c r="Z47" s="753">
        <f>'Main Input'!Z47</f>
        <v>0</v>
      </c>
      <c r="AA47" s="753">
        <f>'Main Input'!AA47</f>
        <v>0</v>
      </c>
      <c r="AB47" s="763">
        <f>'Main Input'!AB47</f>
        <v>0</v>
      </c>
      <c r="AC47" s="763" t="str">
        <f>'Main Input'!AC47</f>
        <v>Servers</v>
      </c>
      <c r="AD47" s="764">
        <f>'Main Input'!AD47</f>
        <v>12</v>
      </c>
      <c r="AE47" s="765">
        <f t="shared" ref="AE47:AE78" ca="1" si="20">SUM(AF47:EY47)</f>
        <v>241246.15384615384</v>
      </c>
      <c r="AF47" s="299">
        <f>(Conversion!AF47*f_ResVal)/f_GMMar</f>
        <v>0</v>
      </c>
      <c r="AG47" s="300">
        <f ca="1">(Conversion!AG47*f_ResVal)/f_GMMar</f>
        <v>0</v>
      </c>
      <c r="AH47" s="300">
        <f ca="1">(Conversion!AH47*f_ResVal)/f_GMMar</f>
        <v>0</v>
      </c>
      <c r="AI47" s="300">
        <f ca="1">(Conversion!AI47*f_ResVal)/f_GMMar</f>
        <v>241246.15384615384</v>
      </c>
      <c r="AJ47" s="300">
        <f ca="1">(Conversion!AJ47*f_ResVal)/f_GMMar</f>
        <v>0</v>
      </c>
      <c r="AK47" s="300">
        <f ca="1">(Conversion!AK47*f_ResVal)/f_GMMar</f>
        <v>0</v>
      </c>
      <c r="AL47" s="300">
        <f ca="1">(Conversion!AL47*f_ResVal)/f_GMMar</f>
        <v>0</v>
      </c>
      <c r="AM47" s="300">
        <f ca="1">(Conversion!AM47*f_ResVal)/f_GMMar</f>
        <v>0</v>
      </c>
      <c r="AN47" s="300">
        <f ca="1">(Conversion!AN47*f_ResVal)/f_GMMar</f>
        <v>0</v>
      </c>
      <c r="AO47" s="300">
        <f ca="1">(Conversion!AO47*f_ResVal)/f_GMMar</f>
        <v>0</v>
      </c>
      <c r="AP47" s="300">
        <f ca="1">(Conversion!AP47*f_ResVal)/f_GMMar</f>
        <v>0</v>
      </c>
      <c r="AQ47" s="300">
        <f ca="1">(Conversion!AQ47*f_ResVal)/f_GMMar</f>
        <v>0</v>
      </c>
      <c r="AR47" s="300">
        <f ca="1">(Conversion!AR47*f_ResVal)/f_GMMar</f>
        <v>0</v>
      </c>
      <c r="AS47" s="300">
        <f ca="1">(Conversion!AS47*f_ResVal)/f_GMMar</f>
        <v>0</v>
      </c>
      <c r="AT47" s="300">
        <f ca="1">(Conversion!AT47*f_ResVal)/f_GMMar</f>
        <v>0</v>
      </c>
      <c r="AU47" s="300">
        <f ca="1">(Conversion!AU47*f_ResVal)/f_GMMar</f>
        <v>0</v>
      </c>
      <c r="AV47" s="300">
        <f ca="1">(Conversion!AV47*f_ResVal)/f_GMMar</f>
        <v>0</v>
      </c>
      <c r="AW47" s="300">
        <f ca="1">(Conversion!AW47*f_ResVal)/f_GMMar</f>
        <v>0</v>
      </c>
      <c r="AX47" s="300">
        <f ca="1">(Conversion!AX47*f_ResVal)/f_GMMar</f>
        <v>0</v>
      </c>
      <c r="AY47" s="300">
        <f ca="1">(Conversion!AY47*f_ResVal)/f_GMMar</f>
        <v>0</v>
      </c>
      <c r="AZ47" s="300">
        <f ca="1">(Conversion!AZ47*f_ResVal)/f_GMMar</f>
        <v>0</v>
      </c>
      <c r="BA47" s="300">
        <f ca="1">(Conversion!BA47*f_ResVal)/f_GMMar</f>
        <v>0</v>
      </c>
      <c r="BB47" s="300">
        <f ca="1">(Conversion!BB47*f_ResVal)/f_GMMar</f>
        <v>0</v>
      </c>
      <c r="BC47" s="300">
        <f ca="1">(Conversion!BC47*f_ResVal)/f_GMMar</f>
        <v>0</v>
      </c>
      <c r="BD47" s="300">
        <f ca="1">(Conversion!BD47*f_ResVal)/f_GMMar</f>
        <v>0</v>
      </c>
      <c r="BE47" s="300">
        <f ca="1">(Conversion!BE47*f_ResVal)/f_GMMar</f>
        <v>0</v>
      </c>
      <c r="BF47" s="300">
        <f ca="1">(Conversion!BF47*f_ResVal)/f_GMMar</f>
        <v>0</v>
      </c>
      <c r="BG47" s="300">
        <f ca="1">(Conversion!BG47*f_ResVal)/f_GMMar</f>
        <v>0</v>
      </c>
      <c r="BH47" s="300">
        <f ca="1">(Conversion!BH47*f_ResVal)/f_GMMar</f>
        <v>0</v>
      </c>
      <c r="BI47" s="300">
        <f ca="1">(Conversion!BI47*f_ResVal)/f_GMMar</f>
        <v>0</v>
      </c>
      <c r="BJ47" s="300">
        <f ca="1">(Conversion!BJ47*f_ResVal)/f_GMMar</f>
        <v>0</v>
      </c>
      <c r="BK47" s="300">
        <f ca="1">(Conversion!BK47*f_ResVal)/f_GMMar</f>
        <v>0</v>
      </c>
      <c r="BL47" s="300">
        <f ca="1">(Conversion!BL47*f_ResVal)/f_GMMar</f>
        <v>0</v>
      </c>
      <c r="BM47" s="300">
        <f ca="1">(Conversion!BM47*f_ResVal)/f_GMMar</f>
        <v>0</v>
      </c>
      <c r="BN47" s="300">
        <f ca="1">(Conversion!BN47*f_ResVal)/f_GMMar</f>
        <v>0</v>
      </c>
      <c r="BO47" s="300">
        <f ca="1">(Conversion!BO47*f_ResVal)/f_GMMar</f>
        <v>0</v>
      </c>
      <c r="BP47" s="300">
        <f ca="1">(Conversion!BP47*f_ResVal)/f_GMMar</f>
        <v>0</v>
      </c>
      <c r="BQ47" s="300">
        <f ca="1">(Conversion!BQ47*f_ResVal)/f_GMMar</f>
        <v>0</v>
      </c>
      <c r="BR47" s="300">
        <f ca="1">(Conversion!BR47*f_ResVal)/f_GMMar</f>
        <v>0</v>
      </c>
      <c r="BS47" s="300">
        <f ca="1">(Conversion!BS47*f_ResVal)/f_GMMar</f>
        <v>0</v>
      </c>
      <c r="BT47" s="300">
        <f ca="1">(Conversion!BT47*f_ResVal)/f_GMMar</f>
        <v>0</v>
      </c>
      <c r="BU47" s="300">
        <f ca="1">(Conversion!BU47*f_ResVal)/f_GMMar</f>
        <v>0</v>
      </c>
      <c r="BV47" s="300">
        <f ca="1">(Conversion!BV47*f_ResVal)/f_GMMar</f>
        <v>0</v>
      </c>
      <c r="BW47" s="300">
        <f ca="1">(Conversion!BW47*f_ResVal)/f_GMMar</f>
        <v>0</v>
      </c>
      <c r="BX47" s="300">
        <f ca="1">(Conversion!BX47*f_ResVal)/f_GMMar</f>
        <v>0</v>
      </c>
      <c r="BY47" s="300">
        <f ca="1">(Conversion!BY47*f_ResVal)/f_GMMar</f>
        <v>0</v>
      </c>
      <c r="BZ47" s="300">
        <f ca="1">(Conversion!BZ47*f_ResVal)/f_GMMar</f>
        <v>0</v>
      </c>
      <c r="CA47" s="300">
        <f ca="1">(Conversion!CA47*f_ResVal)/f_GMMar</f>
        <v>0</v>
      </c>
      <c r="CB47" s="300">
        <f ca="1">(Conversion!CB47*f_ResVal)/f_GMMar</f>
        <v>0</v>
      </c>
      <c r="CC47" s="300">
        <f ca="1">(Conversion!CC47*f_ResVal)/f_GMMar</f>
        <v>0</v>
      </c>
      <c r="CD47" s="300">
        <f ca="1">(Conversion!CD47*f_ResVal)/f_GMMar</f>
        <v>0</v>
      </c>
      <c r="CE47" s="300">
        <f ca="1">(Conversion!CE47*f_ResVal)/f_GMMar</f>
        <v>0</v>
      </c>
      <c r="CF47" s="300">
        <f ca="1">(Conversion!CF47*f_ResVal)/f_GMMar</f>
        <v>0</v>
      </c>
      <c r="CG47" s="300">
        <f ca="1">(Conversion!CG47*f_ResVal)/f_GMMar</f>
        <v>0</v>
      </c>
      <c r="CH47" s="300">
        <f ca="1">(Conversion!CH47*f_ResVal)/f_GMMar</f>
        <v>0</v>
      </c>
      <c r="CI47" s="300">
        <f ca="1">(Conversion!CI47*f_ResVal)/f_GMMar</f>
        <v>0</v>
      </c>
      <c r="CJ47" s="300">
        <f ca="1">(Conversion!CJ47*f_ResVal)/f_GMMar</f>
        <v>0</v>
      </c>
      <c r="CK47" s="300">
        <f ca="1">(Conversion!CK47*f_ResVal)/f_GMMar</f>
        <v>0</v>
      </c>
      <c r="CL47" s="300">
        <f ca="1">(Conversion!CL47*f_ResVal)/f_GMMar</f>
        <v>0</v>
      </c>
      <c r="CM47" s="300">
        <f ca="1">(Conversion!CM47*f_ResVal)/f_GMMar</f>
        <v>0</v>
      </c>
      <c r="CN47" s="300">
        <f ca="1">(Conversion!CN47*f_ResVal)/f_GMMar</f>
        <v>0</v>
      </c>
      <c r="CO47" s="300">
        <f ca="1">(Conversion!CO47*f_ResVal)/f_GMMar</f>
        <v>0</v>
      </c>
      <c r="CP47" s="300">
        <f ca="1">(Conversion!CP47*f_ResVal)/f_GMMar</f>
        <v>0</v>
      </c>
      <c r="CQ47" s="300">
        <f ca="1">(Conversion!CQ47*f_ResVal)/f_GMMar</f>
        <v>0</v>
      </c>
      <c r="CR47" s="300">
        <f ca="1">(Conversion!CR47*f_ResVal)/f_GMMar</f>
        <v>0</v>
      </c>
      <c r="CS47" s="300">
        <f ca="1">(Conversion!CS47*f_ResVal)/f_GMMar</f>
        <v>0</v>
      </c>
      <c r="CT47" s="300">
        <f ca="1">(Conversion!CT47*f_ResVal)/f_GMMar</f>
        <v>0</v>
      </c>
      <c r="CU47" s="300">
        <f ca="1">(Conversion!CU47*f_ResVal)/f_GMMar</f>
        <v>0</v>
      </c>
      <c r="CV47" s="300">
        <f ca="1">(Conversion!CV47*f_ResVal)/f_GMMar</f>
        <v>0</v>
      </c>
      <c r="CW47" s="300">
        <f ca="1">(Conversion!CW47*f_ResVal)/f_GMMar</f>
        <v>0</v>
      </c>
      <c r="CX47" s="300">
        <f ca="1">(Conversion!CX47*f_ResVal)/f_GMMar</f>
        <v>0</v>
      </c>
      <c r="CY47" s="300">
        <f ca="1">(Conversion!CY47*f_ResVal)/f_GMMar</f>
        <v>0</v>
      </c>
      <c r="CZ47" s="300">
        <f ca="1">(Conversion!CZ47*f_ResVal)/f_GMMar</f>
        <v>0</v>
      </c>
      <c r="DA47" s="300">
        <f ca="1">(Conversion!DA47*f_ResVal)/f_GMMar</f>
        <v>0</v>
      </c>
      <c r="DB47" s="300">
        <f ca="1">(Conversion!DB47*f_ResVal)/f_GMMar</f>
        <v>0</v>
      </c>
      <c r="DC47" s="300">
        <f ca="1">(Conversion!DC47*f_ResVal)/f_GMMar</f>
        <v>0</v>
      </c>
      <c r="DD47" s="300">
        <f ca="1">(Conversion!DD47*f_ResVal)/f_GMMar</f>
        <v>0</v>
      </c>
      <c r="DE47" s="300">
        <f ca="1">(Conversion!DE47*f_ResVal)/f_GMMar</f>
        <v>0</v>
      </c>
      <c r="DF47" s="300">
        <f ca="1">(Conversion!DF47*f_ResVal)/f_GMMar</f>
        <v>0</v>
      </c>
      <c r="DG47" s="300">
        <f ca="1">(Conversion!DG47*f_ResVal)/f_GMMar</f>
        <v>0</v>
      </c>
      <c r="DH47" s="300">
        <f ca="1">(Conversion!DH47*f_ResVal)/f_GMMar</f>
        <v>0</v>
      </c>
      <c r="DI47" s="300">
        <f ca="1">(Conversion!DI47*f_ResVal)/f_GMMar</f>
        <v>0</v>
      </c>
      <c r="DJ47" s="300">
        <f ca="1">(Conversion!DJ47*f_ResVal)/f_GMMar</f>
        <v>0</v>
      </c>
      <c r="DK47" s="300">
        <f ca="1">(Conversion!DK47*f_ResVal)/f_GMMar</f>
        <v>0</v>
      </c>
      <c r="DL47" s="300">
        <f ca="1">(Conversion!DL47*f_ResVal)/f_GMMar</f>
        <v>0</v>
      </c>
      <c r="DM47" s="300">
        <f ca="1">(Conversion!DM47*f_ResVal)/f_GMMar</f>
        <v>0</v>
      </c>
      <c r="DN47" s="300">
        <f ca="1">(Conversion!DN47*f_ResVal)/f_GMMar</f>
        <v>0</v>
      </c>
      <c r="DO47" s="300">
        <f ca="1">(Conversion!DO47*f_ResVal)/f_GMMar</f>
        <v>0</v>
      </c>
      <c r="DP47" s="300">
        <f ca="1">(Conversion!DP47*f_ResVal)/f_GMMar</f>
        <v>0</v>
      </c>
      <c r="DQ47" s="300">
        <f ca="1">(Conversion!DQ47*f_ResVal)/f_GMMar</f>
        <v>0</v>
      </c>
      <c r="DR47" s="300">
        <f ca="1">(Conversion!DR47*f_ResVal)/f_GMMar</f>
        <v>0</v>
      </c>
      <c r="DS47" s="300">
        <f ca="1">(Conversion!DS47*f_ResVal)/f_GMMar</f>
        <v>0</v>
      </c>
      <c r="DT47" s="300">
        <f ca="1">(Conversion!DT47*f_ResVal)/f_GMMar</f>
        <v>0</v>
      </c>
      <c r="DU47" s="300">
        <f ca="1">(Conversion!DU47*f_ResVal)/f_GMMar</f>
        <v>0</v>
      </c>
      <c r="DV47" s="300">
        <f ca="1">(Conversion!DV47*f_ResVal)/f_GMMar</f>
        <v>0</v>
      </c>
      <c r="DW47" s="300">
        <f ca="1">(Conversion!DW47*f_ResVal)/f_GMMar</f>
        <v>0</v>
      </c>
      <c r="DX47" s="300">
        <f ca="1">(Conversion!DX47*f_ResVal)/f_GMMar</f>
        <v>0</v>
      </c>
      <c r="DY47" s="300">
        <f ca="1">(Conversion!DY47*f_ResVal)/f_GMMar</f>
        <v>0</v>
      </c>
      <c r="DZ47" s="300">
        <f ca="1">(Conversion!DZ47*f_ResVal)/f_GMMar</f>
        <v>0</v>
      </c>
      <c r="EA47" s="300">
        <f ca="1">(Conversion!EA47*f_ResVal)/f_GMMar</f>
        <v>0</v>
      </c>
      <c r="EB47" s="300">
        <f ca="1">(Conversion!EB47*f_ResVal)/f_GMMar</f>
        <v>0</v>
      </c>
      <c r="EC47" s="300">
        <f ca="1">(Conversion!EC47*f_ResVal)/f_GMMar</f>
        <v>0</v>
      </c>
      <c r="ED47" s="300">
        <f ca="1">(Conversion!ED47*f_ResVal)/f_GMMar</f>
        <v>0</v>
      </c>
      <c r="EE47" s="300">
        <f ca="1">(Conversion!EE47*f_ResVal)/f_GMMar</f>
        <v>0</v>
      </c>
      <c r="EF47" s="300">
        <f ca="1">(Conversion!EF47*f_ResVal)/f_GMMar</f>
        <v>0</v>
      </c>
      <c r="EG47" s="300">
        <f ca="1">(Conversion!EG47*f_ResVal)/f_GMMar</f>
        <v>0</v>
      </c>
      <c r="EH47" s="300">
        <f ca="1">(Conversion!EH47*f_ResVal)/f_GMMar</f>
        <v>0</v>
      </c>
      <c r="EI47" s="300">
        <f ca="1">(Conversion!EI47*f_ResVal)/f_GMMar</f>
        <v>0</v>
      </c>
      <c r="EJ47" s="300">
        <f ca="1">(Conversion!EJ47*f_ResVal)/f_GMMar</f>
        <v>0</v>
      </c>
      <c r="EK47" s="300">
        <f ca="1">(Conversion!EK47*f_ResVal)/f_GMMar</f>
        <v>0</v>
      </c>
      <c r="EL47" s="300">
        <f ca="1">(Conversion!EL47*f_ResVal)/f_GMMar</f>
        <v>0</v>
      </c>
      <c r="EM47" s="300">
        <f ca="1">(Conversion!EM47*f_ResVal)/f_GMMar</f>
        <v>0</v>
      </c>
      <c r="EN47" s="300">
        <f ca="1">(Conversion!EN47*f_ResVal)/f_GMMar</f>
        <v>0</v>
      </c>
      <c r="EO47" s="300">
        <f ca="1">(Conversion!EO47*f_ResVal)/f_GMMar</f>
        <v>0</v>
      </c>
      <c r="EP47" s="300">
        <f ca="1">(Conversion!EP47*f_ResVal)/f_GMMar</f>
        <v>0</v>
      </c>
      <c r="EQ47" s="300">
        <f ca="1">(Conversion!EQ47*f_ResVal)/f_GMMar</f>
        <v>0</v>
      </c>
      <c r="ER47" s="300">
        <f ca="1">(Conversion!ER47*f_ResVal)/f_GMMar</f>
        <v>0</v>
      </c>
      <c r="ES47" s="300">
        <f ca="1">(Conversion!ES47*f_ResVal)/f_GMMar</f>
        <v>0</v>
      </c>
      <c r="ET47" s="300">
        <f ca="1">(Conversion!ET47*f_ResVal)/f_GMMar</f>
        <v>0</v>
      </c>
      <c r="EU47" s="300">
        <f ca="1">(Conversion!EU47*f_ResVal)/f_GMMar</f>
        <v>0</v>
      </c>
      <c r="EV47" s="300">
        <f ca="1">(Conversion!EV47*f_ResVal)/f_GMMar</f>
        <v>0</v>
      </c>
      <c r="EW47" s="300">
        <f ca="1">(Conversion!EW47*f_ResVal)/f_GMMar</f>
        <v>0</v>
      </c>
      <c r="EX47" s="300">
        <f ca="1">(Conversion!EX47*f_ResVal)/f_GMMar</f>
        <v>0</v>
      </c>
      <c r="EY47" s="612"/>
      <c r="EZ47" s="757" t="str">
        <f>'Main Input'!EZ47</f>
        <v>RPI</v>
      </c>
      <c r="FA47" s="757" t="str">
        <f>'Main Input'!FA47</f>
        <v>N/A</v>
      </c>
      <c r="FB47" s="766">
        <f>'Main Input'!FB47</f>
        <v>0</v>
      </c>
      <c r="FC47" s="766" t="str">
        <f>'Main Input'!FC47</f>
        <v>IT Solutions</v>
      </c>
      <c r="FD47" s="766" t="str">
        <f>'Main Input'!FD47</f>
        <v>Managed Services</v>
      </c>
      <c r="FE47" s="757" t="str">
        <f>'Main Input'!FE47</f>
        <v>Opex</v>
      </c>
      <c r="FF47" s="757" t="str">
        <f>'Main Input'!FF47</f>
        <v>ContractAccrual</v>
      </c>
      <c r="FG47" s="757" t="str">
        <f>'Main Input'!FG47</f>
        <v>Expense</v>
      </c>
      <c r="FH47" s="767" t="str">
        <f>'Main Input'!FH47</f>
        <v>A</v>
      </c>
      <c r="FI47" s="768">
        <f>'Main Input'!FI47</f>
        <v>0.22</v>
      </c>
      <c r="FJ47" s="768">
        <f>'Main Input'!FJ47</f>
        <v>0</v>
      </c>
      <c r="FK47" s="612"/>
      <c r="FL47" s="531">
        <f t="shared" ref="FL47:FL78" si="21">CVbloc6</f>
        <v>0</v>
      </c>
      <c r="FM47" s="86"/>
      <c r="FN47" s="612"/>
    </row>
    <row r="48" spans="1:170" ht="12.75" customHeight="1">
      <c r="A48" s="750" t="str">
        <f>'Main Input'!A48</f>
        <v>MTB</v>
      </c>
      <c r="B48" s="762" t="str">
        <f>'Main Input'!B48</f>
        <v>Enterprise Management</v>
      </c>
      <c r="C48" s="762" t="str">
        <f>'Main Input'!C48</f>
        <v>Data Network</v>
      </c>
      <c r="D48" s="762" t="str">
        <f>'Main Input'!D48</f>
        <v>TFR</v>
      </c>
      <c r="E48" s="762" t="str">
        <f>'Main Input'!E48</f>
        <v>PRIMECENTER Rack 38 U, 1000 deep PORTAL</v>
      </c>
      <c r="F48" s="753" t="str">
        <f>'Main Input'!F48</f>
        <v>direct</v>
      </c>
      <c r="G48" s="753" t="str">
        <f>'Main Input'!G48</f>
        <v>Person</v>
      </c>
      <c r="H48" s="753">
        <f>'Main Input'!H48</f>
        <v>0</v>
      </c>
      <c r="I48" s="753">
        <f>'Main Input'!I48</f>
        <v>0</v>
      </c>
      <c r="J48" s="753">
        <f>'Main Input'!J48</f>
        <v>0</v>
      </c>
      <c r="K48" s="753" t="str">
        <f>'Main Input'!K48</f>
        <v>FJS</v>
      </c>
      <c r="L48" s="753" t="str">
        <f>'Main Input'!L48</f>
        <v>pHW</v>
      </c>
      <c r="M48" s="753">
        <f>'Main Input'!M48</f>
        <v>0</v>
      </c>
      <c r="N48" s="753">
        <f>'Main Input'!N48</f>
        <v>0</v>
      </c>
      <c r="O48" s="753" t="str">
        <f>'Main Input'!O48</f>
        <v>SPAIN</v>
      </c>
      <c r="P48" s="753">
        <f>'Main Input'!P48</f>
        <v>16993</v>
      </c>
      <c r="Q48" s="753" t="str">
        <f>'Main Input'!Q48</f>
        <v>EUR</v>
      </c>
      <c r="R48" s="753" t="str">
        <f>'Main Input'!R48</f>
        <v>EMEA</v>
      </c>
      <c r="S48" s="753" t="str">
        <f>'Main Input'!S48</f>
        <v>Local</v>
      </c>
      <c r="T48" s="753">
        <f>'Main Input'!T48</f>
        <v>0</v>
      </c>
      <c r="U48" s="753">
        <f>'Main Input'!U48</f>
        <v>0</v>
      </c>
      <c r="V48" s="753" t="str">
        <f>'Main Input'!V48</f>
        <v>ZZZ</v>
      </c>
      <c r="W48" s="753">
        <f>'Main Input'!W48</f>
        <v>0</v>
      </c>
      <c r="X48" s="753">
        <f>'Main Input'!X48</f>
        <v>0</v>
      </c>
      <c r="Y48" s="753">
        <f>'Main Input'!Y48</f>
        <v>0</v>
      </c>
      <c r="Z48" s="753">
        <f>'Main Input'!Z48</f>
        <v>0</v>
      </c>
      <c r="AA48" s="753">
        <f>'Main Input'!AA48</f>
        <v>0</v>
      </c>
      <c r="AB48" s="763">
        <f>'Main Input'!AB48</f>
        <v>0</v>
      </c>
      <c r="AC48" s="763" t="str">
        <f>'Main Input'!AC48</f>
        <v>Servers</v>
      </c>
      <c r="AD48" s="764">
        <f>'Main Input'!AD48</f>
        <v>15</v>
      </c>
      <c r="AE48" s="765">
        <f t="shared" ca="1" si="20"/>
        <v>326788.4615384615</v>
      </c>
      <c r="AF48" s="299">
        <f>(Conversion!AF48*f_ResVal)/f_GMMar</f>
        <v>0</v>
      </c>
      <c r="AG48" s="300">
        <f ca="1">(Conversion!AG48*f_ResVal)/f_GMMar</f>
        <v>0</v>
      </c>
      <c r="AH48" s="300">
        <f ca="1">(Conversion!AH48*f_ResVal)/f_GMMar</f>
        <v>0</v>
      </c>
      <c r="AI48" s="300">
        <f ca="1">(Conversion!AI48*f_ResVal)/f_GMMar</f>
        <v>326788.4615384615</v>
      </c>
      <c r="AJ48" s="300">
        <f ca="1">(Conversion!AJ48*f_ResVal)/f_GMMar</f>
        <v>0</v>
      </c>
      <c r="AK48" s="300">
        <f ca="1">(Conversion!AK48*f_ResVal)/f_GMMar</f>
        <v>0</v>
      </c>
      <c r="AL48" s="300">
        <f ca="1">(Conversion!AL48*f_ResVal)/f_GMMar</f>
        <v>0</v>
      </c>
      <c r="AM48" s="300">
        <f ca="1">(Conversion!AM48*f_ResVal)/f_GMMar</f>
        <v>0</v>
      </c>
      <c r="AN48" s="300">
        <f ca="1">(Conversion!AN48*f_ResVal)/f_GMMar</f>
        <v>0</v>
      </c>
      <c r="AO48" s="300">
        <f ca="1">(Conversion!AO48*f_ResVal)/f_GMMar</f>
        <v>0</v>
      </c>
      <c r="AP48" s="300">
        <f ca="1">(Conversion!AP48*f_ResVal)/f_GMMar</f>
        <v>0</v>
      </c>
      <c r="AQ48" s="300">
        <f ca="1">(Conversion!AQ48*f_ResVal)/f_GMMar</f>
        <v>0</v>
      </c>
      <c r="AR48" s="300">
        <f ca="1">(Conversion!AR48*f_ResVal)/f_GMMar</f>
        <v>0</v>
      </c>
      <c r="AS48" s="300">
        <f ca="1">(Conversion!AS48*f_ResVal)/f_GMMar</f>
        <v>0</v>
      </c>
      <c r="AT48" s="300">
        <f ca="1">(Conversion!AT48*f_ResVal)/f_GMMar</f>
        <v>0</v>
      </c>
      <c r="AU48" s="300">
        <f ca="1">(Conversion!AU48*f_ResVal)/f_GMMar</f>
        <v>0</v>
      </c>
      <c r="AV48" s="300">
        <f ca="1">(Conversion!AV48*f_ResVal)/f_GMMar</f>
        <v>0</v>
      </c>
      <c r="AW48" s="300">
        <f ca="1">(Conversion!AW48*f_ResVal)/f_GMMar</f>
        <v>0</v>
      </c>
      <c r="AX48" s="300">
        <f ca="1">(Conversion!AX48*f_ResVal)/f_GMMar</f>
        <v>0</v>
      </c>
      <c r="AY48" s="300">
        <f ca="1">(Conversion!AY48*f_ResVal)/f_GMMar</f>
        <v>0</v>
      </c>
      <c r="AZ48" s="300">
        <f ca="1">(Conversion!AZ48*f_ResVal)/f_GMMar</f>
        <v>0</v>
      </c>
      <c r="BA48" s="300">
        <f ca="1">(Conversion!BA48*f_ResVal)/f_GMMar</f>
        <v>0</v>
      </c>
      <c r="BB48" s="300">
        <f ca="1">(Conversion!BB48*f_ResVal)/f_GMMar</f>
        <v>0</v>
      </c>
      <c r="BC48" s="300">
        <f ca="1">(Conversion!BC48*f_ResVal)/f_GMMar</f>
        <v>0</v>
      </c>
      <c r="BD48" s="300">
        <f ca="1">(Conversion!BD48*f_ResVal)/f_GMMar</f>
        <v>0</v>
      </c>
      <c r="BE48" s="300">
        <f ca="1">(Conversion!BE48*f_ResVal)/f_GMMar</f>
        <v>0</v>
      </c>
      <c r="BF48" s="300">
        <f ca="1">(Conversion!BF48*f_ResVal)/f_GMMar</f>
        <v>0</v>
      </c>
      <c r="BG48" s="300">
        <f ca="1">(Conversion!BG48*f_ResVal)/f_GMMar</f>
        <v>0</v>
      </c>
      <c r="BH48" s="300">
        <f ca="1">(Conversion!BH48*f_ResVal)/f_GMMar</f>
        <v>0</v>
      </c>
      <c r="BI48" s="300">
        <f ca="1">(Conversion!BI48*f_ResVal)/f_GMMar</f>
        <v>0</v>
      </c>
      <c r="BJ48" s="300">
        <f ca="1">(Conversion!BJ48*f_ResVal)/f_GMMar</f>
        <v>0</v>
      </c>
      <c r="BK48" s="300">
        <f ca="1">(Conversion!BK48*f_ResVal)/f_GMMar</f>
        <v>0</v>
      </c>
      <c r="BL48" s="300">
        <f ca="1">(Conversion!BL48*f_ResVal)/f_GMMar</f>
        <v>0</v>
      </c>
      <c r="BM48" s="300">
        <f ca="1">(Conversion!BM48*f_ResVal)/f_GMMar</f>
        <v>0</v>
      </c>
      <c r="BN48" s="300">
        <f ca="1">(Conversion!BN48*f_ResVal)/f_GMMar</f>
        <v>0</v>
      </c>
      <c r="BO48" s="300">
        <f ca="1">(Conversion!BO48*f_ResVal)/f_GMMar</f>
        <v>0</v>
      </c>
      <c r="BP48" s="300">
        <f ca="1">(Conversion!BP48*f_ResVal)/f_GMMar</f>
        <v>0</v>
      </c>
      <c r="BQ48" s="300">
        <f ca="1">(Conversion!BQ48*f_ResVal)/f_GMMar</f>
        <v>0</v>
      </c>
      <c r="BR48" s="300">
        <f ca="1">(Conversion!BR48*f_ResVal)/f_GMMar</f>
        <v>0</v>
      </c>
      <c r="BS48" s="300">
        <f ca="1">(Conversion!BS48*f_ResVal)/f_GMMar</f>
        <v>0</v>
      </c>
      <c r="BT48" s="300">
        <f ca="1">(Conversion!BT48*f_ResVal)/f_GMMar</f>
        <v>0</v>
      </c>
      <c r="BU48" s="300">
        <f ca="1">(Conversion!BU48*f_ResVal)/f_GMMar</f>
        <v>0</v>
      </c>
      <c r="BV48" s="300">
        <f ca="1">(Conversion!BV48*f_ResVal)/f_GMMar</f>
        <v>0</v>
      </c>
      <c r="BW48" s="300">
        <f ca="1">(Conversion!BW48*f_ResVal)/f_GMMar</f>
        <v>0</v>
      </c>
      <c r="BX48" s="300">
        <f ca="1">(Conversion!BX48*f_ResVal)/f_GMMar</f>
        <v>0</v>
      </c>
      <c r="BY48" s="300">
        <f ca="1">(Conversion!BY48*f_ResVal)/f_GMMar</f>
        <v>0</v>
      </c>
      <c r="BZ48" s="300">
        <f ca="1">(Conversion!BZ48*f_ResVal)/f_GMMar</f>
        <v>0</v>
      </c>
      <c r="CA48" s="300">
        <f ca="1">(Conversion!CA48*f_ResVal)/f_GMMar</f>
        <v>0</v>
      </c>
      <c r="CB48" s="300">
        <f ca="1">(Conversion!CB48*f_ResVal)/f_GMMar</f>
        <v>0</v>
      </c>
      <c r="CC48" s="300">
        <f ca="1">(Conversion!CC48*f_ResVal)/f_GMMar</f>
        <v>0</v>
      </c>
      <c r="CD48" s="300">
        <f ca="1">(Conversion!CD48*f_ResVal)/f_GMMar</f>
        <v>0</v>
      </c>
      <c r="CE48" s="300">
        <f ca="1">(Conversion!CE48*f_ResVal)/f_GMMar</f>
        <v>0</v>
      </c>
      <c r="CF48" s="300">
        <f ca="1">(Conversion!CF48*f_ResVal)/f_GMMar</f>
        <v>0</v>
      </c>
      <c r="CG48" s="300">
        <f ca="1">(Conversion!CG48*f_ResVal)/f_GMMar</f>
        <v>0</v>
      </c>
      <c r="CH48" s="300">
        <f ca="1">(Conversion!CH48*f_ResVal)/f_GMMar</f>
        <v>0</v>
      </c>
      <c r="CI48" s="300">
        <f ca="1">(Conversion!CI48*f_ResVal)/f_GMMar</f>
        <v>0</v>
      </c>
      <c r="CJ48" s="300">
        <f ca="1">(Conversion!CJ48*f_ResVal)/f_GMMar</f>
        <v>0</v>
      </c>
      <c r="CK48" s="300">
        <f ca="1">(Conversion!CK48*f_ResVal)/f_GMMar</f>
        <v>0</v>
      </c>
      <c r="CL48" s="300">
        <f ca="1">(Conversion!CL48*f_ResVal)/f_GMMar</f>
        <v>0</v>
      </c>
      <c r="CM48" s="300">
        <f ca="1">(Conversion!CM48*f_ResVal)/f_GMMar</f>
        <v>0</v>
      </c>
      <c r="CN48" s="300">
        <f ca="1">(Conversion!CN48*f_ResVal)/f_GMMar</f>
        <v>0</v>
      </c>
      <c r="CO48" s="300">
        <f ca="1">(Conversion!CO48*f_ResVal)/f_GMMar</f>
        <v>0</v>
      </c>
      <c r="CP48" s="300">
        <f ca="1">(Conversion!CP48*f_ResVal)/f_GMMar</f>
        <v>0</v>
      </c>
      <c r="CQ48" s="300">
        <f ca="1">(Conversion!CQ48*f_ResVal)/f_GMMar</f>
        <v>0</v>
      </c>
      <c r="CR48" s="300">
        <f ca="1">(Conversion!CR48*f_ResVal)/f_GMMar</f>
        <v>0</v>
      </c>
      <c r="CS48" s="300">
        <f ca="1">(Conversion!CS48*f_ResVal)/f_GMMar</f>
        <v>0</v>
      </c>
      <c r="CT48" s="300">
        <f ca="1">(Conversion!CT48*f_ResVal)/f_GMMar</f>
        <v>0</v>
      </c>
      <c r="CU48" s="300">
        <f ca="1">(Conversion!CU48*f_ResVal)/f_GMMar</f>
        <v>0</v>
      </c>
      <c r="CV48" s="300">
        <f ca="1">(Conversion!CV48*f_ResVal)/f_GMMar</f>
        <v>0</v>
      </c>
      <c r="CW48" s="300">
        <f ca="1">(Conversion!CW48*f_ResVal)/f_GMMar</f>
        <v>0</v>
      </c>
      <c r="CX48" s="300">
        <f ca="1">(Conversion!CX48*f_ResVal)/f_GMMar</f>
        <v>0</v>
      </c>
      <c r="CY48" s="300">
        <f ca="1">(Conversion!CY48*f_ResVal)/f_GMMar</f>
        <v>0</v>
      </c>
      <c r="CZ48" s="300">
        <f ca="1">(Conversion!CZ48*f_ResVal)/f_GMMar</f>
        <v>0</v>
      </c>
      <c r="DA48" s="300">
        <f ca="1">(Conversion!DA48*f_ResVal)/f_GMMar</f>
        <v>0</v>
      </c>
      <c r="DB48" s="300">
        <f ca="1">(Conversion!DB48*f_ResVal)/f_GMMar</f>
        <v>0</v>
      </c>
      <c r="DC48" s="300">
        <f ca="1">(Conversion!DC48*f_ResVal)/f_GMMar</f>
        <v>0</v>
      </c>
      <c r="DD48" s="300">
        <f ca="1">(Conversion!DD48*f_ResVal)/f_GMMar</f>
        <v>0</v>
      </c>
      <c r="DE48" s="300">
        <f ca="1">(Conversion!DE48*f_ResVal)/f_GMMar</f>
        <v>0</v>
      </c>
      <c r="DF48" s="300">
        <f ca="1">(Conversion!DF48*f_ResVal)/f_GMMar</f>
        <v>0</v>
      </c>
      <c r="DG48" s="300">
        <f ca="1">(Conversion!DG48*f_ResVal)/f_GMMar</f>
        <v>0</v>
      </c>
      <c r="DH48" s="300">
        <f ca="1">(Conversion!DH48*f_ResVal)/f_GMMar</f>
        <v>0</v>
      </c>
      <c r="DI48" s="300">
        <f ca="1">(Conversion!DI48*f_ResVal)/f_GMMar</f>
        <v>0</v>
      </c>
      <c r="DJ48" s="300">
        <f ca="1">(Conversion!DJ48*f_ResVal)/f_GMMar</f>
        <v>0</v>
      </c>
      <c r="DK48" s="300">
        <f ca="1">(Conversion!DK48*f_ResVal)/f_GMMar</f>
        <v>0</v>
      </c>
      <c r="DL48" s="300">
        <f ca="1">(Conversion!DL48*f_ResVal)/f_GMMar</f>
        <v>0</v>
      </c>
      <c r="DM48" s="300">
        <f ca="1">(Conversion!DM48*f_ResVal)/f_GMMar</f>
        <v>0</v>
      </c>
      <c r="DN48" s="300">
        <f ca="1">(Conversion!DN48*f_ResVal)/f_GMMar</f>
        <v>0</v>
      </c>
      <c r="DO48" s="300">
        <f ca="1">(Conversion!DO48*f_ResVal)/f_GMMar</f>
        <v>0</v>
      </c>
      <c r="DP48" s="300">
        <f ca="1">(Conversion!DP48*f_ResVal)/f_GMMar</f>
        <v>0</v>
      </c>
      <c r="DQ48" s="300">
        <f ca="1">(Conversion!DQ48*f_ResVal)/f_GMMar</f>
        <v>0</v>
      </c>
      <c r="DR48" s="300">
        <f ca="1">(Conversion!DR48*f_ResVal)/f_GMMar</f>
        <v>0</v>
      </c>
      <c r="DS48" s="300">
        <f ca="1">(Conversion!DS48*f_ResVal)/f_GMMar</f>
        <v>0</v>
      </c>
      <c r="DT48" s="300">
        <f ca="1">(Conversion!DT48*f_ResVal)/f_GMMar</f>
        <v>0</v>
      </c>
      <c r="DU48" s="300">
        <f ca="1">(Conversion!DU48*f_ResVal)/f_GMMar</f>
        <v>0</v>
      </c>
      <c r="DV48" s="300">
        <f ca="1">(Conversion!DV48*f_ResVal)/f_GMMar</f>
        <v>0</v>
      </c>
      <c r="DW48" s="300">
        <f ca="1">(Conversion!DW48*f_ResVal)/f_GMMar</f>
        <v>0</v>
      </c>
      <c r="DX48" s="300">
        <f ca="1">(Conversion!DX48*f_ResVal)/f_GMMar</f>
        <v>0</v>
      </c>
      <c r="DY48" s="300">
        <f ca="1">(Conversion!DY48*f_ResVal)/f_GMMar</f>
        <v>0</v>
      </c>
      <c r="DZ48" s="300">
        <f ca="1">(Conversion!DZ48*f_ResVal)/f_GMMar</f>
        <v>0</v>
      </c>
      <c r="EA48" s="300">
        <f ca="1">(Conversion!EA48*f_ResVal)/f_GMMar</f>
        <v>0</v>
      </c>
      <c r="EB48" s="300">
        <f ca="1">(Conversion!EB48*f_ResVal)/f_GMMar</f>
        <v>0</v>
      </c>
      <c r="EC48" s="300">
        <f ca="1">(Conversion!EC48*f_ResVal)/f_GMMar</f>
        <v>0</v>
      </c>
      <c r="ED48" s="300">
        <f ca="1">(Conversion!ED48*f_ResVal)/f_GMMar</f>
        <v>0</v>
      </c>
      <c r="EE48" s="300">
        <f ca="1">(Conversion!EE48*f_ResVal)/f_GMMar</f>
        <v>0</v>
      </c>
      <c r="EF48" s="300">
        <f ca="1">(Conversion!EF48*f_ResVal)/f_GMMar</f>
        <v>0</v>
      </c>
      <c r="EG48" s="300">
        <f ca="1">(Conversion!EG48*f_ResVal)/f_GMMar</f>
        <v>0</v>
      </c>
      <c r="EH48" s="300">
        <f ca="1">(Conversion!EH48*f_ResVal)/f_GMMar</f>
        <v>0</v>
      </c>
      <c r="EI48" s="300">
        <f ca="1">(Conversion!EI48*f_ResVal)/f_GMMar</f>
        <v>0</v>
      </c>
      <c r="EJ48" s="300">
        <f ca="1">(Conversion!EJ48*f_ResVal)/f_GMMar</f>
        <v>0</v>
      </c>
      <c r="EK48" s="300">
        <f ca="1">(Conversion!EK48*f_ResVal)/f_GMMar</f>
        <v>0</v>
      </c>
      <c r="EL48" s="300">
        <f ca="1">(Conversion!EL48*f_ResVal)/f_GMMar</f>
        <v>0</v>
      </c>
      <c r="EM48" s="300">
        <f ca="1">(Conversion!EM48*f_ResVal)/f_GMMar</f>
        <v>0</v>
      </c>
      <c r="EN48" s="300">
        <f ca="1">(Conversion!EN48*f_ResVal)/f_GMMar</f>
        <v>0</v>
      </c>
      <c r="EO48" s="300">
        <f ca="1">(Conversion!EO48*f_ResVal)/f_GMMar</f>
        <v>0</v>
      </c>
      <c r="EP48" s="300">
        <f ca="1">(Conversion!EP48*f_ResVal)/f_GMMar</f>
        <v>0</v>
      </c>
      <c r="EQ48" s="300">
        <f ca="1">(Conversion!EQ48*f_ResVal)/f_GMMar</f>
        <v>0</v>
      </c>
      <c r="ER48" s="300">
        <f ca="1">(Conversion!ER48*f_ResVal)/f_GMMar</f>
        <v>0</v>
      </c>
      <c r="ES48" s="300">
        <f ca="1">(Conversion!ES48*f_ResVal)/f_GMMar</f>
        <v>0</v>
      </c>
      <c r="ET48" s="300">
        <f ca="1">(Conversion!ET48*f_ResVal)/f_GMMar</f>
        <v>0</v>
      </c>
      <c r="EU48" s="300">
        <f ca="1">(Conversion!EU48*f_ResVal)/f_GMMar</f>
        <v>0</v>
      </c>
      <c r="EV48" s="300">
        <f ca="1">(Conversion!EV48*f_ResVal)/f_GMMar</f>
        <v>0</v>
      </c>
      <c r="EW48" s="300">
        <f ca="1">(Conversion!EW48*f_ResVal)/f_GMMar</f>
        <v>0</v>
      </c>
      <c r="EX48" s="300">
        <f ca="1">(Conversion!EX48*f_ResVal)/f_GMMar</f>
        <v>0</v>
      </c>
      <c r="EY48" s="612"/>
      <c r="EZ48" s="757" t="str">
        <f>'Main Input'!EZ48</f>
        <v>RPI</v>
      </c>
      <c r="FA48" s="757" t="str">
        <f>'Main Input'!FA48</f>
        <v>N/A</v>
      </c>
      <c r="FB48" s="766">
        <f>'Main Input'!FB48</f>
        <v>0</v>
      </c>
      <c r="FC48" s="766" t="str">
        <f>'Main Input'!FC48</f>
        <v>IT Solutions</v>
      </c>
      <c r="FD48" s="766" t="str">
        <f>'Main Input'!FD48</f>
        <v>Managed Services</v>
      </c>
      <c r="FE48" s="757" t="str">
        <f>'Main Input'!FE48</f>
        <v>Opex</v>
      </c>
      <c r="FF48" s="757" t="str">
        <f>'Main Input'!FF48</f>
        <v>ContractAccrual</v>
      </c>
      <c r="FG48" s="757" t="str">
        <f>'Main Input'!FG48</f>
        <v>Expense</v>
      </c>
      <c r="FH48" s="767" t="str">
        <f>'Main Input'!FH48</f>
        <v>A</v>
      </c>
      <c r="FI48" s="768">
        <f>'Main Input'!FI48</f>
        <v>0.22</v>
      </c>
      <c r="FJ48" s="768">
        <f>'Main Input'!FJ48</f>
        <v>0</v>
      </c>
      <c r="FK48" s="612"/>
      <c r="FL48" s="531">
        <f t="shared" si="21"/>
        <v>0</v>
      </c>
      <c r="FM48" s="86"/>
      <c r="FN48" s="612"/>
    </row>
    <row r="49" spans="1:170" ht="12.75" customHeight="1">
      <c r="A49" s="750" t="str">
        <f>'Main Input'!A49</f>
        <v>MTB</v>
      </c>
      <c r="B49" s="762" t="str">
        <f>'Main Input'!B49</f>
        <v>Enterprise Management</v>
      </c>
      <c r="C49" s="762" t="str">
        <f>'Main Input'!C49</f>
        <v>Infrastructure</v>
      </c>
      <c r="D49" s="762" t="str">
        <f>'Main Input'!D49</f>
        <v>TFR</v>
      </c>
      <c r="E49" s="762" t="str">
        <f>'Main Input'!E49</f>
        <v>PRIMECENTER Rack 38 U, 1000 deep SERVICE DESK</v>
      </c>
      <c r="F49" s="753" t="str">
        <f>'Main Input'!F49</f>
        <v>direct</v>
      </c>
      <c r="G49" s="753" t="str">
        <f>'Main Input'!G49</f>
        <v>Person</v>
      </c>
      <c r="H49" s="753">
        <f>'Main Input'!H49</f>
        <v>0</v>
      </c>
      <c r="I49" s="753">
        <f>'Main Input'!I49</f>
        <v>0</v>
      </c>
      <c r="J49" s="753">
        <f>'Main Input'!J49</f>
        <v>0</v>
      </c>
      <c r="K49" s="753" t="str">
        <f>'Main Input'!K49</f>
        <v>FJS</v>
      </c>
      <c r="L49" s="753" t="str">
        <f>'Main Input'!L49</f>
        <v>pHW</v>
      </c>
      <c r="M49" s="753">
        <f>'Main Input'!M49</f>
        <v>0</v>
      </c>
      <c r="N49" s="753">
        <f>'Main Input'!N49</f>
        <v>0</v>
      </c>
      <c r="O49" s="753" t="str">
        <f>'Main Input'!O49</f>
        <v>SPAIN</v>
      </c>
      <c r="P49" s="753">
        <f>'Main Input'!P49</f>
        <v>362250</v>
      </c>
      <c r="Q49" s="753" t="str">
        <f>'Main Input'!Q49</f>
        <v>EUR</v>
      </c>
      <c r="R49" s="753" t="str">
        <f>'Main Input'!R49</f>
        <v>EMEA</v>
      </c>
      <c r="S49" s="753" t="str">
        <f>'Main Input'!S49</f>
        <v>Local</v>
      </c>
      <c r="T49" s="753">
        <f>'Main Input'!T49</f>
        <v>0</v>
      </c>
      <c r="U49" s="753">
        <f>'Main Input'!U49</f>
        <v>0</v>
      </c>
      <c r="V49" s="753" t="str">
        <f>'Main Input'!V49</f>
        <v>ZZZ</v>
      </c>
      <c r="W49" s="753">
        <f>'Main Input'!W49</f>
        <v>0</v>
      </c>
      <c r="X49" s="753">
        <f>'Main Input'!X49</f>
        <v>0</v>
      </c>
      <c r="Y49" s="753">
        <f>'Main Input'!Y49</f>
        <v>0</v>
      </c>
      <c r="Z49" s="753">
        <f>'Main Input'!Z49</f>
        <v>0</v>
      </c>
      <c r="AA49" s="753">
        <f>'Main Input'!AA49</f>
        <v>0</v>
      </c>
      <c r="AB49" s="763">
        <f>'Main Input'!AB49</f>
        <v>0</v>
      </c>
      <c r="AC49" s="763" t="str">
        <f>'Main Input'!AC49</f>
        <v>Servers</v>
      </c>
      <c r="AD49" s="764">
        <f>'Main Input'!AD49</f>
        <v>1</v>
      </c>
      <c r="AE49" s="765">
        <f t="shared" ca="1" si="20"/>
        <v>464423.07692307688</v>
      </c>
      <c r="AF49" s="299">
        <f>(Conversion!AF49*f_ResVal)/f_GMMar</f>
        <v>0</v>
      </c>
      <c r="AG49" s="300">
        <f ca="1">(Conversion!AG49*f_ResVal)/f_GMMar</f>
        <v>0</v>
      </c>
      <c r="AH49" s="300">
        <f ca="1">(Conversion!AH49*f_ResVal)/f_GMMar</f>
        <v>0</v>
      </c>
      <c r="AI49" s="300">
        <f ca="1">(Conversion!AI49*f_ResVal)/f_GMMar</f>
        <v>464423.07692307688</v>
      </c>
      <c r="AJ49" s="300">
        <f ca="1">(Conversion!AJ49*f_ResVal)/f_GMMar</f>
        <v>0</v>
      </c>
      <c r="AK49" s="300">
        <f ca="1">(Conversion!AK49*f_ResVal)/f_GMMar</f>
        <v>0</v>
      </c>
      <c r="AL49" s="300">
        <f ca="1">(Conversion!AL49*f_ResVal)/f_GMMar</f>
        <v>0</v>
      </c>
      <c r="AM49" s="300">
        <f ca="1">(Conversion!AM49*f_ResVal)/f_GMMar</f>
        <v>0</v>
      </c>
      <c r="AN49" s="300">
        <f ca="1">(Conversion!AN49*f_ResVal)/f_GMMar</f>
        <v>0</v>
      </c>
      <c r="AO49" s="300">
        <f ca="1">(Conversion!AO49*f_ResVal)/f_GMMar</f>
        <v>0</v>
      </c>
      <c r="AP49" s="300">
        <f ca="1">(Conversion!AP49*f_ResVal)/f_GMMar</f>
        <v>0</v>
      </c>
      <c r="AQ49" s="300">
        <f ca="1">(Conversion!AQ49*f_ResVal)/f_GMMar</f>
        <v>0</v>
      </c>
      <c r="AR49" s="300">
        <f ca="1">(Conversion!AR49*f_ResVal)/f_GMMar</f>
        <v>0</v>
      </c>
      <c r="AS49" s="300">
        <f ca="1">(Conversion!AS49*f_ResVal)/f_GMMar</f>
        <v>0</v>
      </c>
      <c r="AT49" s="300">
        <f ca="1">(Conversion!AT49*f_ResVal)/f_GMMar</f>
        <v>0</v>
      </c>
      <c r="AU49" s="300">
        <f ca="1">(Conversion!AU49*f_ResVal)/f_GMMar</f>
        <v>0</v>
      </c>
      <c r="AV49" s="300">
        <f ca="1">(Conversion!AV49*f_ResVal)/f_GMMar</f>
        <v>0</v>
      </c>
      <c r="AW49" s="300">
        <f ca="1">(Conversion!AW49*f_ResVal)/f_GMMar</f>
        <v>0</v>
      </c>
      <c r="AX49" s="300">
        <f ca="1">(Conversion!AX49*f_ResVal)/f_GMMar</f>
        <v>0</v>
      </c>
      <c r="AY49" s="300">
        <f ca="1">(Conversion!AY49*f_ResVal)/f_GMMar</f>
        <v>0</v>
      </c>
      <c r="AZ49" s="300">
        <f ca="1">(Conversion!AZ49*f_ResVal)/f_GMMar</f>
        <v>0</v>
      </c>
      <c r="BA49" s="300">
        <f ca="1">(Conversion!BA49*f_ResVal)/f_GMMar</f>
        <v>0</v>
      </c>
      <c r="BB49" s="300">
        <f ca="1">(Conversion!BB49*f_ResVal)/f_GMMar</f>
        <v>0</v>
      </c>
      <c r="BC49" s="300">
        <f ca="1">(Conversion!BC49*f_ResVal)/f_GMMar</f>
        <v>0</v>
      </c>
      <c r="BD49" s="300">
        <f ca="1">(Conversion!BD49*f_ResVal)/f_GMMar</f>
        <v>0</v>
      </c>
      <c r="BE49" s="300">
        <f ca="1">(Conversion!BE49*f_ResVal)/f_GMMar</f>
        <v>0</v>
      </c>
      <c r="BF49" s="300">
        <f ca="1">(Conversion!BF49*f_ResVal)/f_GMMar</f>
        <v>0</v>
      </c>
      <c r="BG49" s="300">
        <f ca="1">(Conversion!BG49*f_ResVal)/f_GMMar</f>
        <v>0</v>
      </c>
      <c r="BH49" s="300">
        <f ca="1">(Conversion!BH49*f_ResVal)/f_GMMar</f>
        <v>0</v>
      </c>
      <c r="BI49" s="300">
        <f ca="1">(Conversion!BI49*f_ResVal)/f_GMMar</f>
        <v>0</v>
      </c>
      <c r="BJ49" s="300">
        <f ca="1">(Conversion!BJ49*f_ResVal)/f_GMMar</f>
        <v>0</v>
      </c>
      <c r="BK49" s="300">
        <f ca="1">(Conversion!BK49*f_ResVal)/f_GMMar</f>
        <v>0</v>
      </c>
      <c r="BL49" s="300">
        <f ca="1">(Conversion!BL49*f_ResVal)/f_GMMar</f>
        <v>0</v>
      </c>
      <c r="BM49" s="300">
        <f ca="1">(Conversion!BM49*f_ResVal)/f_GMMar</f>
        <v>0</v>
      </c>
      <c r="BN49" s="300">
        <f ca="1">(Conversion!BN49*f_ResVal)/f_GMMar</f>
        <v>0</v>
      </c>
      <c r="BO49" s="300">
        <f ca="1">(Conversion!BO49*f_ResVal)/f_GMMar</f>
        <v>0</v>
      </c>
      <c r="BP49" s="300">
        <f ca="1">(Conversion!BP49*f_ResVal)/f_GMMar</f>
        <v>0</v>
      </c>
      <c r="BQ49" s="300">
        <f ca="1">(Conversion!BQ49*f_ResVal)/f_GMMar</f>
        <v>0</v>
      </c>
      <c r="BR49" s="300">
        <f ca="1">(Conversion!BR49*f_ResVal)/f_GMMar</f>
        <v>0</v>
      </c>
      <c r="BS49" s="300">
        <f ca="1">(Conversion!BS49*f_ResVal)/f_GMMar</f>
        <v>0</v>
      </c>
      <c r="BT49" s="300">
        <f ca="1">(Conversion!BT49*f_ResVal)/f_GMMar</f>
        <v>0</v>
      </c>
      <c r="BU49" s="300">
        <f ca="1">(Conversion!BU49*f_ResVal)/f_GMMar</f>
        <v>0</v>
      </c>
      <c r="BV49" s="300">
        <f ca="1">(Conversion!BV49*f_ResVal)/f_GMMar</f>
        <v>0</v>
      </c>
      <c r="BW49" s="300">
        <f ca="1">(Conversion!BW49*f_ResVal)/f_GMMar</f>
        <v>0</v>
      </c>
      <c r="BX49" s="300">
        <f ca="1">(Conversion!BX49*f_ResVal)/f_GMMar</f>
        <v>0</v>
      </c>
      <c r="BY49" s="300">
        <f ca="1">(Conversion!BY49*f_ResVal)/f_GMMar</f>
        <v>0</v>
      </c>
      <c r="BZ49" s="300">
        <f ca="1">(Conversion!BZ49*f_ResVal)/f_GMMar</f>
        <v>0</v>
      </c>
      <c r="CA49" s="300">
        <f ca="1">(Conversion!CA49*f_ResVal)/f_GMMar</f>
        <v>0</v>
      </c>
      <c r="CB49" s="300">
        <f ca="1">(Conversion!CB49*f_ResVal)/f_GMMar</f>
        <v>0</v>
      </c>
      <c r="CC49" s="300">
        <f ca="1">(Conversion!CC49*f_ResVal)/f_GMMar</f>
        <v>0</v>
      </c>
      <c r="CD49" s="300">
        <f ca="1">(Conversion!CD49*f_ResVal)/f_GMMar</f>
        <v>0</v>
      </c>
      <c r="CE49" s="300">
        <f ca="1">(Conversion!CE49*f_ResVal)/f_GMMar</f>
        <v>0</v>
      </c>
      <c r="CF49" s="300">
        <f ca="1">(Conversion!CF49*f_ResVal)/f_GMMar</f>
        <v>0</v>
      </c>
      <c r="CG49" s="300">
        <f ca="1">(Conversion!CG49*f_ResVal)/f_GMMar</f>
        <v>0</v>
      </c>
      <c r="CH49" s="300">
        <f ca="1">(Conversion!CH49*f_ResVal)/f_GMMar</f>
        <v>0</v>
      </c>
      <c r="CI49" s="300">
        <f ca="1">(Conversion!CI49*f_ResVal)/f_GMMar</f>
        <v>0</v>
      </c>
      <c r="CJ49" s="300">
        <f ca="1">(Conversion!CJ49*f_ResVal)/f_GMMar</f>
        <v>0</v>
      </c>
      <c r="CK49" s="300">
        <f ca="1">(Conversion!CK49*f_ResVal)/f_GMMar</f>
        <v>0</v>
      </c>
      <c r="CL49" s="300">
        <f ca="1">(Conversion!CL49*f_ResVal)/f_GMMar</f>
        <v>0</v>
      </c>
      <c r="CM49" s="300">
        <f ca="1">(Conversion!CM49*f_ResVal)/f_GMMar</f>
        <v>0</v>
      </c>
      <c r="CN49" s="300">
        <f ca="1">(Conversion!CN49*f_ResVal)/f_GMMar</f>
        <v>0</v>
      </c>
      <c r="CO49" s="300">
        <f ca="1">(Conversion!CO49*f_ResVal)/f_GMMar</f>
        <v>0</v>
      </c>
      <c r="CP49" s="300">
        <f ca="1">(Conversion!CP49*f_ResVal)/f_GMMar</f>
        <v>0</v>
      </c>
      <c r="CQ49" s="300">
        <f ca="1">(Conversion!CQ49*f_ResVal)/f_GMMar</f>
        <v>0</v>
      </c>
      <c r="CR49" s="300">
        <f ca="1">(Conversion!CR49*f_ResVal)/f_GMMar</f>
        <v>0</v>
      </c>
      <c r="CS49" s="300">
        <f ca="1">(Conversion!CS49*f_ResVal)/f_GMMar</f>
        <v>0</v>
      </c>
      <c r="CT49" s="300">
        <f ca="1">(Conversion!CT49*f_ResVal)/f_GMMar</f>
        <v>0</v>
      </c>
      <c r="CU49" s="300">
        <f ca="1">(Conversion!CU49*f_ResVal)/f_GMMar</f>
        <v>0</v>
      </c>
      <c r="CV49" s="300">
        <f ca="1">(Conversion!CV49*f_ResVal)/f_GMMar</f>
        <v>0</v>
      </c>
      <c r="CW49" s="300">
        <f ca="1">(Conversion!CW49*f_ResVal)/f_GMMar</f>
        <v>0</v>
      </c>
      <c r="CX49" s="300">
        <f ca="1">(Conversion!CX49*f_ResVal)/f_GMMar</f>
        <v>0</v>
      </c>
      <c r="CY49" s="300">
        <f ca="1">(Conversion!CY49*f_ResVal)/f_GMMar</f>
        <v>0</v>
      </c>
      <c r="CZ49" s="300">
        <f ca="1">(Conversion!CZ49*f_ResVal)/f_GMMar</f>
        <v>0</v>
      </c>
      <c r="DA49" s="300">
        <f ca="1">(Conversion!DA49*f_ResVal)/f_GMMar</f>
        <v>0</v>
      </c>
      <c r="DB49" s="300">
        <f ca="1">(Conversion!DB49*f_ResVal)/f_GMMar</f>
        <v>0</v>
      </c>
      <c r="DC49" s="300">
        <f ca="1">(Conversion!DC49*f_ResVal)/f_GMMar</f>
        <v>0</v>
      </c>
      <c r="DD49" s="300">
        <f ca="1">(Conversion!DD49*f_ResVal)/f_GMMar</f>
        <v>0</v>
      </c>
      <c r="DE49" s="300">
        <f ca="1">(Conversion!DE49*f_ResVal)/f_GMMar</f>
        <v>0</v>
      </c>
      <c r="DF49" s="300">
        <f ca="1">(Conversion!DF49*f_ResVal)/f_GMMar</f>
        <v>0</v>
      </c>
      <c r="DG49" s="300">
        <f ca="1">(Conversion!DG49*f_ResVal)/f_GMMar</f>
        <v>0</v>
      </c>
      <c r="DH49" s="300">
        <f ca="1">(Conversion!DH49*f_ResVal)/f_GMMar</f>
        <v>0</v>
      </c>
      <c r="DI49" s="300">
        <f ca="1">(Conversion!DI49*f_ResVal)/f_GMMar</f>
        <v>0</v>
      </c>
      <c r="DJ49" s="300">
        <f ca="1">(Conversion!DJ49*f_ResVal)/f_GMMar</f>
        <v>0</v>
      </c>
      <c r="DK49" s="300">
        <f ca="1">(Conversion!DK49*f_ResVal)/f_GMMar</f>
        <v>0</v>
      </c>
      <c r="DL49" s="300">
        <f ca="1">(Conversion!DL49*f_ResVal)/f_GMMar</f>
        <v>0</v>
      </c>
      <c r="DM49" s="300">
        <f ca="1">(Conversion!DM49*f_ResVal)/f_GMMar</f>
        <v>0</v>
      </c>
      <c r="DN49" s="300">
        <f ca="1">(Conversion!DN49*f_ResVal)/f_GMMar</f>
        <v>0</v>
      </c>
      <c r="DO49" s="300">
        <f ca="1">(Conversion!DO49*f_ResVal)/f_GMMar</f>
        <v>0</v>
      </c>
      <c r="DP49" s="300">
        <f ca="1">(Conversion!DP49*f_ResVal)/f_GMMar</f>
        <v>0</v>
      </c>
      <c r="DQ49" s="300">
        <f ca="1">(Conversion!DQ49*f_ResVal)/f_GMMar</f>
        <v>0</v>
      </c>
      <c r="DR49" s="300">
        <f ca="1">(Conversion!DR49*f_ResVal)/f_GMMar</f>
        <v>0</v>
      </c>
      <c r="DS49" s="300">
        <f ca="1">(Conversion!DS49*f_ResVal)/f_GMMar</f>
        <v>0</v>
      </c>
      <c r="DT49" s="300">
        <f ca="1">(Conversion!DT49*f_ResVal)/f_GMMar</f>
        <v>0</v>
      </c>
      <c r="DU49" s="300">
        <f ca="1">(Conversion!DU49*f_ResVal)/f_GMMar</f>
        <v>0</v>
      </c>
      <c r="DV49" s="300">
        <f ca="1">(Conversion!DV49*f_ResVal)/f_GMMar</f>
        <v>0</v>
      </c>
      <c r="DW49" s="300">
        <f ca="1">(Conversion!DW49*f_ResVal)/f_GMMar</f>
        <v>0</v>
      </c>
      <c r="DX49" s="300">
        <f ca="1">(Conversion!DX49*f_ResVal)/f_GMMar</f>
        <v>0</v>
      </c>
      <c r="DY49" s="300">
        <f ca="1">(Conversion!DY49*f_ResVal)/f_GMMar</f>
        <v>0</v>
      </c>
      <c r="DZ49" s="300">
        <f ca="1">(Conversion!DZ49*f_ResVal)/f_GMMar</f>
        <v>0</v>
      </c>
      <c r="EA49" s="300">
        <f ca="1">(Conversion!EA49*f_ResVal)/f_GMMar</f>
        <v>0</v>
      </c>
      <c r="EB49" s="300">
        <f ca="1">(Conversion!EB49*f_ResVal)/f_GMMar</f>
        <v>0</v>
      </c>
      <c r="EC49" s="300">
        <f ca="1">(Conversion!EC49*f_ResVal)/f_GMMar</f>
        <v>0</v>
      </c>
      <c r="ED49" s="300">
        <f ca="1">(Conversion!ED49*f_ResVal)/f_GMMar</f>
        <v>0</v>
      </c>
      <c r="EE49" s="300">
        <f ca="1">(Conversion!EE49*f_ResVal)/f_GMMar</f>
        <v>0</v>
      </c>
      <c r="EF49" s="300">
        <f ca="1">(Conversion!EF49*f_ResVal)/f_GMMar</f>
        <v>0</v>
      </c>
      <c r="EG49" s="300">
        <f ca="1">(Conversion!EG49*f_ResVal)/f_GMMar</f>
        <v>0</v>
      </c>
      <c r="EH49" s="300">
        <f ca="1">(Conversion!EH49*f_ResVal)/f_GMMar</f>
        <v>0</v>
      </c>
      <c r="EI49" s="300">
        <f ca="1">(Conversion!EI49*f_ResVal)/f_GMMar</f>
        <v>0</v>
      </c>
      <c r="EJ49" s="300">
        <f ca="1">(Conversion!EJ49*f_ResVal)/f_GMMar</f>
        <v>0</v>
      </c>
      <c r="EK49" s="300">
        <f ca="1">(Conversion!EK49*f_ResVal)/f_GMMar</f>
        <v>0</v>
      </c>
      <c r="EL49" s="300">
        <f ca="1">(Conversion!EL49*f_ResVal)/f_GMMar</f>
        <v>0</v>
      </c>
      <c r="EM49" s="300">
        <f ca="1">(Conversion!EM49*f_ResVal)/f_GMMar</f>
        <v>0</v>
      </c>
      <c r="EN49" s="300">
        <f ca="1">(Conversion!EN49*f_ResVal)/f_GMMar</f>
        <v>0</v>
      </c>
      <c r="EO49" s="300">
        <f ca="1">(Conversion!EO49*f_ResVal)/f_GMMar</f>
        <v>0</v>
      </c>
      <c r="EP49" s="300">
        <f ca="1">(Conversion!EP49*f_ResVal)/f_GMMar</f>
        <v>0</v>
      </c>
      <c r="EQ49" s="300">
        <f ca="1">(Conversion!EQ49*f_ResVal)/f_GMMar</f>
        <v>0</v>
      </c>
      <c r="ER49" s="300">
        <f ca="1">(Conversion!ER49*f_ResVal)/f_GMMar</f>
        <v>0</v>
      </c>
      <c r="ES49" s="300">
        <f ca="1">(Conversion!ES49*f_ResVal)/f_GMMar</f>
        <v>0</v>
      </c>
      <c r="ET49" s="300">
        <f ca="1">(Conversion!ET49*f_ResVal)/f_GMMar</f>
        <v>0</v>
      </c>
      <c r="EU49" s="300">
        <f ca="1">(Conversion!EU49*f_ResVal)/f_GMMar</f>
        <v>0</v>
      </c>
      <c r="EV49" s="300">
        <f ca="1">(Conversion!EV49*f_ResVal)/f_GMMar</f>
        <v>0</v>
      </c>
      <c r="EW49" s="300">
        <f ca="1">(Conversion!EW49*f_ResVal)/f_GMMar</f>
        <v>0</v>
      </c>
      <c r="EX49" s="300">
        <f ca="1">(Conversion!EX49*f_ResVal)/f_GMMar</f>
        <v>0</v>
      </c>
      <c r="EY49" s="612"/>
      <c r="EZ49" s="757" t="str">
        <f>'Main Input'!EZ49</f>
        <v>RPI</v>
      </c>
      <c r="FA49" s="757" t="str">
        <f>'Main Input'!FA49</f>
        <v>N/A</v>
      </c>
      <c r="FB49" s="766">
        <f>'Main Input'!FB49</f>
        <v>0</v>
      </c>
      <c r="FC49" s="766" t="str">
        <f>'Main Input'!FC49</f>
        <v>IT Solutions</v>
      </c>
      <c r="FD49" s="766" t="str">
        <f>'Main Input'!FD49</f>
        <v>Managed Services</v>
      </c>
      <c r="FE49" s="757" t="str">
        <f>'Main Input'!FE49</f>
        <v>Opex</v>
      </c>
      <c r="FF49" s="757" t="str">
        <f>'Main Input'!FF49</f>
        <v>ContractAccrual</v>
      </c>
      <c r="FG49" s="757" t="str">
        <f>'Main Input'!FG49</f>
        <v>Expense</v>
      </c>
      <c r="FH49" s="767" t="str">
        <f>'Main Input'!FH49</f>
        <v>A</v>
      </c>
      <c r="FI49" s="768">
        <f>'Main Input'!FI49</f>
        <v>0.22</v>
      </c>
      <c r="FJ49" s="768">
        <f>'Main Input'!FJ49</f>
        <v>0</v>
      </c>
      <c r="FK49" s="612"/>
      <c r="FL49" s="531">
        <f t="shared" si="21"/>
        <v>0</v>
      </c>
      <c r="FM49" s="86"/>
      <c r="FN49" s="612"/>
    </row>
    <row r="50" spans="1:170" ht="12.75" customHeight="1">
      <c r="A50" s="750" t="str">
        <f>'Main Input'!A50</f>
        <v>MTB</v>
      </c>
      <c r="B50" s="762" t="str">
        <f>'Main Input'!B50</f>
        <v>Enterprise Management</v>
      </c>
      <c r="C50" s="762" t="str">
        <f>'Main Input'!C50</f>
        <v>Software</v>
      </c>
      <c r="D50" s="762" t="str">
        <f>'Main Input'!D50</f>
        <v>TRA</v>
      </c>
      <c r="E50" s="762" t="str">
        <f>'Main Input'!E50</f>
        <v>Addon product</v>
      </c>
      <c r="F50" s="753" t="str">
        <f>'Main Input'!F50</f>
        <v>direct</v>
      </c>
      <c r="G50" s="753" t="str">
        <f>'Main Input'!G50</f>
        <v>Person</v>
      </c>
      <c r="H50" s="753">
        <f>'Main Input'!H50</f>
        <v>0</v>
      </c>
      <c r="I50" s="753">
        <f>'Main Input'!I50</f>
        <v>0</v>
      </c>
      <c r="J50" s="753">
        <f>'Main Input'!J50</f>
        <v>0</v>
      </c>
      <c r="K50" s="753" t="str">
        <f>'Main Input'!K50</f>
        <v>FJS</v>
      </c>
      <c r="L50" s="753" t="str">
        <f>'Main Input'!L50</f>
        <v>pHW</v>
      </c>
      <c r="M50" s="753">
        <f>'Main Input'!M50</f>
        <v>0</v>
      </c>
      <c r="N50" s="753">
        <f>'Main Input'!N50</f>
        <v>0</v>
      </c>
      <c r="O50" s="753" t="str">
        <f>'Main Input'!O50</f>
        <v>SPAIN</v>
      </c>
      <c r="P50" s="753">
        <f>'Main Input'!P50</f>
        <v>60375</v>
      </c>
      <c r="Q50" s="753" t="str">
        <f>'Main Input'!Q50</f>
        <v>EUR</v>
      </c>
      <c r="R50" s="753" t="str">
        <f>'Main Input'!R50</f>
        <v>EMEA</v>
      </c>
      <c r="S50" s="753" t="str">
        <f>'Main Input'!S50</f>
        <v>Local</v>
      </c>
      <c r="T50" s="753">
        <f>'Main Input'!T50</f>
        <v>0</v>
      </c>
      <c r="U50" s="753">
        <f>'Main Input'!U50</f>
        <v>0</v>
      </c>
      <c r="V50" s="753" t="str">
        <f>'Main Input'!V50</f>
        <v>ZZZ</v>
      </c>
      <c r="W50" s="753">
        <f>'Main Input'!W50</f>
        <v>0</v>
      </c>
      <c r="X50" s="753">
        <f>'Main Input'!X50</f>
        <v>0</v>
      </c>
      <c r="Y50" s="753">
        <f>'Main Input'!Y50</f>
        <v>0</v>
      </c>
      <c r="Z50" s="753">
        <f>'Main Input'!Z50</f>
        <v>0</v>
      </c>
      <c r="AA50" s="753">
        <f>'Main Input'!AA50</f>
        <v>0</v>
      </c>
      <c r="AB50" s="763">
        <f>'Main Input'!AB50</f>
        <v>0</v>
      </c>
      <c r="AC50" s="763" t="str">
        <f>'Main Input'!AC50</f>
        <v>Servers</v>
      </c>
      <c r="AD50" s="764">
        <f>'Main Input'!AD50</f>
        <v>1</v>
      </c>
      <c r="AE50" s="765">
        <f t="shared" ca="1" si="20"/>
        <v>77403.846153846156</v>
      </c>
      <c r="AF50" s="299">
        <f>(Conversion!AF50*f_ResVal)/f_GMMar</f>
        <v>0</v>
      </c>
      <c r="AG50" s="300">
        <f ca="1">(Conversion!AG50*f_ResVal)/f_GMMar</f>
        <v>0</v>
      </c>
      <c r="AH50" s="300">
        <f ca="1">(Conversion!AH50*f_ResVal)/f_GMMar</f>
        <v>0</v>
      </c>
      <c r="AI50" s="300">
        <f ca="1">(Conversion!AI50*f_ResVal)/f_GMMar</f>
        <v>77403.846153846156</v>
      </c>
      <c r="AJ50" s="300">
        <f ca="1">(Conversion!AJ50*f_ResVal)/f_GMMar</f>
        <v>0</v>
      </c>
      <c r="AK50" s="300">
        <f ca="1">(Conversion!AK50*f_ResVal)/f_GMMar</f>
        <v>0</v>
      </c>
      <c r="AL50" s="300">
        <f ca="1">(Conversion!AL50*f_ResVal)/f_GMMar</f>
        <v>0</v>
      </c>
      <c r="AM50" s="300">
        <f ca="1">(Conversion!AM50*f_ResVal)/f_GMMar</f>
        <v>0</v>
      </c>
      <c r="AN50" s="300">
        <f ca="1">(Conversion!AN50*f_ResVal)/f_GMMar</f>
        <v>0</v>
      </c>
      <c r="AO50" s="300">
        <f ca="1">(Conversion!AO50*f_ResVal)/f_GMMar</f>
        <v>0</v>
      </c>
      <c r="AP50" s="300">
        <f ca="1">(Conversion!AP50*f_ResVal)/f_GMMar</f>
        <v>0</v>
      </c>
      <c r="AQ50" s="300">
        <f ca="1">(Conversion!AQ50*f_ResVal)/f_GMMar</f>
        <v>0</v>
      </c>
      <c r="AR50" s="300">
        <f ca="1">(Conversion!AR50*f_ResVal)/f_GMMar</f>
        <v>0</v>
      </c>
      <c r="AS50" s="300">
        <f ca="1">(Conversion!AS50*f_ResVal)/f_GMMar</f>
        <v>0</v>
      </c>
      <c r="AT50" s="300">
        <f ca="1">(Conversion!AT50*f_ResVal)/f_GMMar</f>
        <v>0</v>
      </c>
      <c r="AU50" s="300">
        <f ca="1">(Conversion!AU50*f_ResVal)/f_GMMar</f>
        <v>0</v>
      </c>
      <c r="AV50" s="300">
        <f ca="1">(Conversion!AV50*f_ResVal)/f_GMMar</f>
        <v>0</v>
      </c>
      <c r="AW50" s="300">
        <f ca="1">(Conversion!AW50*f_ResVal)/f_GMMar</f>
        <v>0</v>
      </c>
      <c r="AX50" s="300">
        <f ca="1">(Conversion!AX50*f_ResVal)/f_GMMar</f>
        <v>0</v>
      </c>
      <c r="AY50" s="300">
        <f ca="1">(Conversion!AY50*f_ResVal)/f_GMMar</f>
        <v>0</v>
      </c>
      <c r="AZ50" s="300">
        <f ca="1">(Conversion!AZ50*f_ResVal)/f_GMMar</f>
        <v>0</v>
      </c>
      <c r="BA50" s="300">
        <f ca="1">(Conversion!BA50*f_ResVal)/f_GMMar</f>
        <v>0</v>
      </c>
      <c r="BB50" s="300">
        <f ca="1">(Conversion!BB50*f_ResVal)/f_GMMar</f>
        <v>0</v>
      </c>
      <c r="BC50" s="300">
        <f ca="1">(Conversion!BC50*f_ResVal)/f_GMMar</f>
        <v>0</v>
      </c>
      <c r="BD50" s="300">
        <f ca="1">(Conversion!BD50*f_ResVal)/f_GMMar</f>
        <v>0</v>
      </c>
      <c r="BE50" s="300">
        <f ca="1">(Conversion!BE50*f_ResVal)/f_GMMar</f>
        <v>0</v>
      </c>
      <c r="BF50" s="300">
        <f ca="1">(Conversion!BF50*f_ResVal)/f_GMMar</f>
        <v>0</v>
      </c>
      <c r="BG50" s="300">
        <f ca="1">(Conversion!BG50*f_ResVal)/f_GMMar</f>
        <v>0</v>
      </c>
      <c r="BH50" s="300">
        <f ca="1">(Conversion!BH50*f_ResVal)/f_GMMar</f>
        <v>0</v>
      </c>
      <c r="BI50" s="300">
        <f ca="1">(Conversion!BI50*f_ResVal)/f_GMMar</f>
        <v>0</v>
      </c>
      <c r="BJ50" s="300">
        <f ca="1">(Conversion!BJ50*f_ResVal)/f_GMMar</f>
        <v>0</v>
      </c>
      <c r="BK50" s="300">
        <f ca="1">(Conversion!BK50*f_ResVal)/f_GMMar</f>
        <v>0</v>
      </c>
      <c r="BL50" s="300">
        <f ca="1">(Conversion!BL50*f_ResVal)/f_GMMar</f>
        <v>0</v>
      </c>
      <c r="BM50" s="300">
        <f ca="1">(Conversion!BM50*f_ResVal)/f_GMMar</f>
        <v>0</v>
      </c>
      <c r="BN50" s="300">
        <f ca="1">(Conversion!BN50*f_ResVal)/f_GMMar</f>
        <v>0</v>
      </c>
      <c r="BO50" s="300">
        <f ca="1">(Conversion!BO50*f_ResVal)/f_GMMar</f>
        <v>0</v>
      </c>
      <c r="BP50" s="300">
        <f ca="1">(Conversion!BP50*f_ResVal)/f_GMMar</f>
        <v>0</v>
      </c>
      <c r="BQ50" s="300">
        <f ca="1">(Conversion!BQ50*f_ResVal)/f_GMMar</f>
        <v>0</v>
      </c>
      <c r="BR50" s="300">
        <f ca="1">(Conversion!BR50*f_ResVal)/f_GMMar</f>
        <v>0</v>
      </c>
      <c r="BS50" s="300">
        <f ca="1">(Conversion!BS50*f_ResVal)/f_GMMar</f>
        <v>0</v>
      </c>
      <c r="BT50" s="300">
        <f ca="1">(Conversion!BT50*f_ResVal)/f_GMMar</f>
        <v>0</v>
      </c>
      <c r="BU50" s="300">
        <f ca="1">(Conversion!BU50*f_ResVal)/f_GMMar</f>
        <v>0</v>
      </c>
      <c r="BV50" s="300">
        <f ca="1">(Conversion!BV50*f_ResVal)/f_GMMar</f>
        <v>0</v>
      </c>
      <c r="BW50" s="300">
        <f ca="1">(Conversion!BW50*f_ResVal)/f_GMMar</f>
        <v>0</v>
      </c>
      <c r="BX50" s="300">
        <f ca="1">(Conversion!BX50*f_ResVal)/f_GMMar</f>
        <v>0</v>
      </c>
      <c r="BY50" s="300">
        <f ca="1">(Conversion!BY50*f_ResVal)/f_GMMar</f>
        <v>0</v>
      </c>
      <c r="BZ50" s="300">
        <f ca="1">(Conversion!BZ50*f_ResVal)/f_GMMar</f>
        <v>0</v>
      </c>
      <c r="CA50" s="300">
        <f ca="1">(Conversion!CA50*f_ResVal)/f_GMMar</f>
        <v>0</v>
      </c>
      <c r="CB50" s="300">
        <f ca="1">(Conversion!CB50*f_ResVal)/f_GMMar</f>
        <v>0</v>
      </c>
      <c r="CC50" s="300">
        <f ca="1">(Conversion!CC50*f_ResVal)/f_GMMar</f>
        <v>0</v>
      </c>
      <c r="CD50" s="300">
        <f ca="1">(Conversion!CD50*f_ResVal)/f_GMMar</f>
        <v>0</v>
      </c>
      <c r="CE50" s="300">
        <f ca="1">(Conversion!CE50*f_ResVal)/f_GMMar</f>
        <v>0</v>
      </c>
      <c r="CF50" s="300">
        <f ca="1">(Conversion!CF50*f_ResVal)/f_GMMar</f>
        <v>0</v>
      </c>
      <c r="CG50" s="300">
        <f ca="1">(Conversion!CG50*f_ResVal)/f_GMMar</f>
        <v>0</v>
      </c>
      <c r="CH50" s="300">
        <f ca="1">(Conversion!CH50*f_ResVal)/f_GMMar</f>
        <v>0</v>
      </c>
      <c r="CI50" s="300">
        <f ca="1">(Conversion!CI50*f_ResVal)/f_GMMar</f>
        <v>0</v>
      </c>
      <c r="CJ50" s="300">
        <f ca="1">(Conversion!CJ50*f_ResVal)/f_GMMar</f>
        <v>0</v>
      </c>
      <c r="CK50" s="300">
        <f ca="1">(Conversion!CK50*f_ResVal)/f_GMMar</f>
        <v>0</v>
      </c>
      <c r="CL50" s="300">
        <f ca="1">(Conversion!CL50*f_ResVal)/f_GMMar</f>
        <v>0</v>
      </c>
      <c r="CM50" s="300">
        <f ca="1">(Conversion!CM50*f_ResVal)/f_GMMar</f>
        <v>0</v>
      </c>
      <c r="CN50" s="300">
        <f ca="1">(Conversion!CN50*f_ResVal)/f_GMMar</f>
        <v>0</v>
      </c>
      <c r="CO50" s="300">
        <f ca="1">(Conversion!CO50*f_ResVal)/f_GMMar</f>
        <v>0</v>
      </c>
      <c r="CP50" s="300">
        <f ca="1">(Conversion!CP50*f_ResVal)/f_GMMar</f>
        <v>0</v>
      </c>
      <c r="CQ50" s="300">
        <f ca="1">(Conversion!CQ50*f_ResVal)/f_GMMar</f>
        <v>0</v>
      </c>
      <c r="CR50" s="300">
        <f ca="1">(Conversion!CR50*f_ResVal)/f_GMMar</f>
        <v>0</v>
      </c>
      <c r="CS50" s="300">
        <f ca="1">(Conversion!CS50*f_ResVal)/f_GMMar</f>
        <v>0</v>
      </c>
      <c r="CT50" s="300">
        <f ca="1">(Conversion!CT50*f_ResVal)/f_GMMar</f>
        <v>0</v>
      </c>
      <c r="CU50" s="300">
        <f ca="1">(Conversion!CU50*f_ResVal)/f_GMMar</f>
        <v>0</v>
      </c>
      <c r="CV50" s="300">
        <f ca="1">(Conversion!CV50*f_ResVal)/f_GMMar</f>
        <v>0</v>
      </c>
      <c r="CW50" s="300">
        <f ca="1">(Conversion!CW50*f_ResVal)/f_GMMar</f>
        <v>0</v>
      </c>
      <c r="CX50" s="300">
        <f ca="1">(Conversion!CX50*f_ResVal)/f_GMMar</f>
        <v>0</v>
      </c>
      <c r="CY50" s="300">
        <f ca="1">(Conversion!CY50*f_ResVal)/f_GMMar</f>
        <v>0</v>
      </c>
      <c r="CZ50" s="300">
        <f ca="1">(Conversion!CZ50*f_ResVal)/f_GMMar</f>
        <v>0</v>
      </c>
      <c r="DA50" s="300">
        <f ca="1">(Conversion!DA50*f_ResVal)/f_GMMar</f>
        <v>0</v>
      </c>
      <c r="DB50" s="300">
        <f ca="1">(Conversion!DB50*f_ResVal)/f_GMMar</f>
        <v>0</v>
      </c>
      <c r="DC50" s="300">
        <f ca="1">(Conversion!DC50*f_ResVal)/f_GMMar</f>
        <v>0</v>
      </c>
      <c r="DD50" s="300">
        <f ca="1">(Conversion!DD50*f_ResVal)/f_GMMar</f>
        <v>0</v>
      </c>
      <c r="DE50" s="300">
        <f ca="1">(Conversion!DE50*f_ResVal)/f_GMMar</f>
        <v>0</v>
      </c>
      <c r="DF50" s="300">
        <f ca="1">(Conversion!DF50*f_ResVal)/f_GMMar</f>
        <v>0</v>
      </c>
      <c r="DG50" s="300">
        <f ca="1">(Conversion!DG50*f_ResVal)/f_GMMar</f>
        <v>0</v>
      </c>
      <c r="DH50" s="300">
        <f ca="1">(Conversion!DH50*f_ResVal)/f_GMMar</f>
        <v>0</v>
      </c>
      <c r="DI50" s="300">
        <f ca="1">(Conversion!DI50*f_ResVal)/f_GMMar</f>
        <v>0</v>
      </c>
      <c r="DJ50" s="300">
        <f ca="1">(Conversion!DJ50*f_ResVal)/f_GMMar</f>
        <v>0</v>
      </c>
      <c r="DK50" s="300">
        <f ca="1">(Conversion!DK50*f_ResVal)/f_GMMar</f>
        <v>0</v>
      </c>
      <c r="DL50" s="300">
        <f ca="1">(Conversion!DL50*f_ResVal)/f_GMMar</f>
        <v>0</v>
      </c>
      <c r="DM50" s="300">
        <f ca="1">(Conversion!DM50*f_ResVal)/f_GMMar</f>
        <v>0</v>
      </c>
      <c r="DN50" s="300">
        <f ca="1">(Conversion!DN50*f_ResVal)/f_GMMar</f>
        <v>0</v>
      </c>
      <c r="DO50" s="300">
        <f ca="1">(Conversion!DO50*f_ResVal)/f_GMMar</f>
        <v>0</v>
      </c>
      <c r="DP50" s="300">
        <f ca="1">(Conversion!DP50*f_ResVal)/f_GMMar</f>
        <v>0</v>
      </c>
      <c r="DQ50" s="300">
        <f ca="1">(Conversion!DQ50*f_ResVal)/f_GMMar</f>
        <v>0</v>
      </c>
      <c r="DR50" s="300">
        <f ca="1">(Conversion!DR50*f_ResVal)/f_GMMar</f>
        <v>0</v>
      </c>
      <c r="DS50" s="300">
        <f ca="1">(Conversion!DS50*f_ResVal)/f_GMMar</f>
        <v>0</v>
      </c>
      <c r="DT50" s="300">
        <f ca="1">(Conversion!DT50*f_ResVal)/f_GMMar</f>
        <v>0</v>
      </c>
      <c r="DU50" s="300">
        <f ca="1">(Conversion!DU50*f_ResVal)/f_GMMar</f>
        <v>0</v>
      </c>
      <c r="DV50" s="300">
        <f ca="1">(Conversion!DV50*f_ResVal)/f_GMMar</f>
        <v>0</v>
      </c>
      <c r="DW50" s="300">
        <f ca="1">(Conversion!DW50*f_ResVal)/f_GMMar</f>
        <v>0</v>
      </c>
      <c r="DX50" s="300">
        <f ca="1">(Conversion!DX50*f_ResVal)/f_GMMar</f>
        <v>0</v>
      </c>
      <c r="DY50" s="300">
        <f ca="1">(Conversion!DY50*f_ResVal)/f_GMMar</f>
        <v>0</v>
      </c>
      <c r="DZ50" s="300">
        <f ca="1">(Conversion!DZ50*f_ResVal)/f_GMMar</f>
        <v>0</v>
      </c>
      <c r="EA50" s="300">
        <f ca="1">(Conversion!EA50*f_ResVal)/f_GMMar</f>
        <v>0</v>
      </c>
      <c r="EB50" s="300">
        <f ca="1">(Conversion!EB50*f_ResVal)/f_GMMar</f>
        <v>0</v>
      </c>
      <c r="EC50" s="300">
        <f ca="1">(Conversion!EC50*f_ResVal)/f_GMMar</f>
        <v>0</v>
      </c>
      <c r="ED50" s="300">
        <f ca="1">(Conversion!ED50*f_ResVal)/f_GMMar</f>
        <v>0</v>
      </c>
      <c r="EE50" s="300">
        <f ca="1">(Conversion!EE50*f_ResVal)/f_GMMar</f>
        <v>0</v>
      </c>
      <c r="EF50" s="300">
        <f ca="1">(Conversion!EF50*f_ResVal)/f_GMMar</f>
        <v>0</v>
      </c>
      <c r="EG50" s="300">
        <f ca="1">(Conversion!EG50*f_ResVal)/f_GMMar</f>
        <v>0</v>
      </c>
      <c r="EH50" s="300">
        <f ca="1">(Conversion!EH50*f_ResVal)/f_GMMar</f>
        <v>0</v>
      </c>
      <c r="EI50" s="300">
        <f ca="1">(Conversion!EI50*f_ResVal)/f_GMMar</f>
        <v>0</v>
      </c>
      <c r="EJ50" s="300">
        <f ca="1">(Conversion!EJ50*f_ResVal)/f_GMMar</f>
        <v>0</v>
      </c>
      <c r="EK50" s="300">
        <f ca="1">(Conversion!EK50*f_ResVal)/f_GMMar</f>
        <v>0</v>
      </c>
      <c r="EL50" s="300">
        <f ca="1">(Conversion!EL50*f_ResVal)/f_GMMar</f>
        <v>0</v>
      </c>
      <c r="EM50" s="300">
        <f ca="1">(Conversion!EM50*f_ResVal)/f_GMMar</f>
        <v>0</v>
      </c>
      <c r="EN50" s="300">
        <f ca="1">(Conversion!EN50*f_ResVal)/f_GMMar</f>
        <v>0</v>
      </c>
      <c r="EO50" s="300">
        <f ca="1">(Conversion!EO50*f_ResVal)/f_GMMar</f>
        <v>0</v>
      </c>
      <c r="EP50" s="300">
        <f ca="1">(Conversion!EP50*f_ResVal)/f_GMMar</f>
        <v>0</v>
      </c>
      <c r="EQ50" s="300">
        <f ca="1">(Conversion!EQ50*f_ResVal)/f_GMMar</f>
        <v>0</v>
      </c>
      <c r="ER50" s="300">
        <f ca="1">(Conversion!ER50*f_ResVal)/f_GMMar</f>
        <v>0</v>
      </c>
      <c r="ES50" s="300">
        <f ca="1">(Conversion!ES50*f_ResVal)/f_GMMar</f>
        <v>0</v>
      </c>
      <c r="ET50" s="300">
        <f ca="1">(Conversion!ET50*f_ResVal)/f_GMMar</f>
        <v>0</v>
      </c>
      <c r="EU50" s="300">
        <f ca="1">(Conversion!EU50*f_ResVal)/f_GMMar</f>
        <v>0</v>
      </c>
      <c r="EV50" s="300">
        <f ca="1">(Conversion!EV50*f_ResVal)/f_GMMar</f>
        <v>0</v>
      </c>
      <c r="EW50" s="300">
        <f ca="1">(Conversion!EW50*f_ResVal)/f_GMMar</f>
        <v>0</v>
      </c>
      <c r="EX50" s="300">
        <f ca="1">(Conversion!EX50*f_ResVal)/f_GMMar</f>
        <v>0</v>
      </c>
      <c r="EY50" s="612"/>
      <c r="EZ50" s="757" t="str">
        <f>'Main Input'!EZ50</f>
        <v>RPI</v>
      </c>
      <c r="FA50" s="757" t="str">
        <f>'Main Input'!FA50</f>
        <v>N/A</v>
      </c>
      <c r="FB50" s="766">
        <f>'Main Input'!FB50</f>
        <v>0</v>
      </c>
      <c r="FC50" s="766" t="str">
        <f>'Main Input'!FC50</f>
        <v>IT Solutions</v>
      </c>
      <c r="FD50" s="766" t="str">
        <f>'Main Input'!FD50</f>
        <v>Managed Services</v>
      </c>
      <c r="FE50" s="757" t="str">
        <f>'Main Input'!FE50</f>
        <v>Opex</v>
      </c>
      <c r="FF50" s="757" t="str">
        <f>'Main Input'!FF50</f>
        <v>ContractAccrual</v>
      </c>
      <c r="FG50" s="757" t="str">
        <f>'Main Input'!FG50</f>
        <v>Expense</v>
      </c>
      <c r="FH50" s="767" t="str">
        <f>'Main Input'!FH50</f>
        <v>A</v>
      </c>
      <c r="FI50" s="768">
        <f>'Main Input'!FI50</f>
        <v>0.22</v>
      </c>
      <c r="FJ50" s="768">
        <f>'Main Input'!FJ50</f>
        <v>0</v>
      </c>
      <c r="FK50" s="612"/>
      <c r="FL50" s="531">
        <f t="shared" si="21"/>
        <v>0</v>
      </c>
      <c r="FM50" s="86"/>
      <c r="FN50" s="612"/>
    </row>
    <row r="51" spans="1:170" ht="12.75" customHeight="1">
      <c r="A51" s="750" t="str">
        <f>'Main Input'!A51</f>
        <v>MTB</v>
      </c>
      <c r="B51" s="762" t="str">
        <f>'Main Input'!B51</f>
        <v>Enterprise Management</v>
      </c>
      <c r="C51" s="762" t="str">
        <f>'Main Input'!C51</f>
        <v>Hardware</v>
      </c>
      <c r="D51" s="762" t="str">
        <f>'Main Input'!D51</f>
        <v>TFR</v>
      </c>
      <c r="E51" s="762" t="str">
        <f>'Main Input'!E51</f>
        <v>Server Hardware</v>
      </c>
      <c r="F51" s="753" t="str">
        <f>'Main Input'!F51</f>
        <v>direct</v>
      </c>
      <c r="G51" s="753" t="str">
        <f>'Main Input'!G51</f>
        <v>Server</v>
      </c>
      <c r="H51" s="753">
        <f>'Main Input'!H51</f>
        <v>0</v>
      </c>
      <c r="I51" s="753">
        <f>'Main Input'!I51</f>
        <v>0</v>
      </c>
      <c r="J51" s="753">
        <f>'Main Input'!J51</f>
        <v>0</v>
      </c>
      <c r="K51" s="753" t="str">
        <f>'Main Input'!K51</f>
        <v>FJS</v>
      </c>
      <c r="L51" s="753" t="str">
        <f>'Main Input'!L51</f>
        <v>pHW</v>
      </c>
      <c r="M51" s="753">
        <f>'Main Input'!M51</f>
        <v>0</v>
      </c>
      <c r="N51" s="753">
        <f>'Main Input'!N51</f>
        <v>0</v>
      </c>
      <c r="O51" s="753" t="str">
        <f>'Main Input'!O51</f>
        <v>SPAIN</v>
      </c>
      <c r="P51" s="753">
        <f>'Main Input'!P51</f>
        <v>108267.73200000002</v>
      </c>
      <c r="Q51" s="753" t="str">
        <f>'Main Input'!Q51</f>
        <v>EUR</v>
      </c>
      <c r="R51" s="753" t="str">
        <f>'Main Input'!R51</f>
        <v>EMEA</v>
      </c>
      <c r="S51" s="753" t="str">
        <f>'Main Input'!S51</f>
        <v>Local</v>
      </c>
      <c r="T51" s="753">
        <f>'Main Input'!T51</f>
        <v>0</v>
      </c>
      <c r="U51" s="753">
        <f>'Main Input'!U51</f>
        <v>0</v>
      </c>
      <c r="V51" s="753" t="str">
        <f>'Main Input'!V51</f>
        <v>1_ATP</v>
      </c>
      <c r="W51" s="753">
        <f>'Main Input'!W51</f>
        <v>0</v>
      </c>
      <c r="X51" s="753">
        <f>'Main Input'!X51</f>
        <v>0</v>
      </c>
      <c r="Y51" s="753">
        <f>'Main Input'!Y51</f>
        <v>0</v>
      </c>
      <c r="Z51" s="753">
        <f>'Main Input'!Z51</f>
        <v>0</v>
      </c>
      <c r="AA51" s="753">
        <f>'Main Input'!AA51</f>
        <v>0</v>
      </c>
      <c r="AB51" s="763">
        <f>'Main Input'!AB51</f>
        <v>0</v>
      </c>
      <c r="AC51" s="763" t="str">
        <f>'Main Input'!AC51</f>
        <v>Servers</v>
      </c>
      <c r="AD51" s="764">
        <f>'Main Input'!AD51</f>
        <v>1</v>
      </c>
      <c r="AE51" s="765">
        <f t="shared" ca="1" si="20"/>
        <v>138804.78461538465</v>
      </c>
      <c r="AF51" s="299">
        <f>(Conversion!AF51*f_ResVal)/f_GMMar</f>
        <v>138804.78461538465</v>
      </c>
      <c r="AG51" s="300">
        <f ca="1">(Conversion!AG51*f_ResVal)/f_GMMar</f>
        <v>0</v>
      </c>
      <c r="AH51" s="300">
        <f ca="1">(Conversion!AH51*f_ResVal)/f_GMMar</f>
        <v>0</v>
      </c>
      <c r="AI51" s="300">
        <f ca="1">(Conversion!AI51*f_ResVal)/f_GMMar</f>
        <v>0</v>
      </c>
      <c r="AJ51" s="300">
        <f ca="1">(Conversion!AJ51*f_ResVal)/f_GMMar</f>
        <v>0</v>
      </c>
      <c r="AK51" s="300">
        <f ca="1">(Conversion!AK51*f_ResVal)/f_GMMar</f>
        <v>0</v>
      </c>
      <c r="AL51" s="300">
        <f ca="1">(Conversion!AL51*f_ResVal)/f_GMMar</f>
        <v>0</v>
      </c>
      <c r="AM51" s="300">
        <f ca="1">(Conversion!AM51*f_ResVal)/f_GMMar</f>
        <v>0</v>
      </c>
      <c r="AN51" s="300">
        <f ca="1">(Conversion!AN51*f_ResVal)/f_GMMar</f>
        <v>0</v>
      </c>
      <c r="AO51" s="300">
        <f ca="1">(Conversion!AO51*f_ResVal)/f_GMMar</f>
        <v>0</v>
      </c>
      <c r="AP51" s="300">
        <f ca="1">(Conversion!AP51*f_ResVal)/f_GMMar</f>
        <v>0</v>
      </c>
      <c r="AQ51" s="300">
        <f ca="1">(Conversion!AQ51*f_ResVal)/f_GMMar</f>
        <v>0</v>
      </c>
      <c r="AR51" s="300">
        <f ca="1">(Conversion!AR51*f_ResVal)/f_GMMar</f>
        <v>0</v>
      </c>
      <c r="AS51" s="300">
        <f ca="1">(Conversion!AS51*f_ResVal)/f_GMMar</f>
        <v>0</v>
      </c>
      <c r="AT51" s="300">
        <f ca="1">(Conversion!AT51*f_ResVal)/f_GMMar</f>
        <v>0</v>
      </c>
      <c r="AU51" s="300">
        <f ca="1">(Conversion!AU51*f_ResVal)/f_GMMar</f>
        <v>0</v>
      </c>
      <c r="AV51" s="300">
        <f ca="1">(Conversion!AV51*f_ResVal)/f_GMMar</f>
        <v>0</v>
      </c>
      <c r="AW51" s="300">
        <f ca="1">(Conversion!AW51*f_ResVal)/f_GMMar</f>
        <v>0</v>
      </c>
      <c r="AX51" s="300">
        <f ca="1">(Conversion!AX51*f_ResVal)/f_GMMar</f>
        <v>0</v>
      </c>
      <c r="AY51" s="300">
        <f ca="1">(Conversion!AY51*f_ResVal)/f_GMMar</f>
        <v>0</v>
      </c>
      <c r="AZ51" s="300">
        <f ca="1">(Conversion!AZ51*f_ResVal)/f_GMMar</f>
        <v>0</v>
      </c>
      <c r="BA51" s="300">
        <f ca="1">(Conversion!BA51*f_ResVal)/f_GMMar</f>
        <v>0</v>
      </c>
      <c r="BB51" s="300">
        <f ca="1">(Conversion!BB51*f_ResVal)/f_GMMar</f>
        <v>0</v>
      </c>
      <c r="BC51" s="300">
        <f ca="1">(Conversion!BC51*f_ResVal)/f_GMMar</f>
        <v>0</v>
      </c>
      <c r="BD51" s="300">
        <f ca="1">(Conversion!BD51*f_ResVal)/f_GMMar</f>
        <v>0</v>
      </c>
      <c r="BE51" s="300">
        <f ca="1">(Conversion!BE51*f_ResVal)/f_GMMar</f>
        <v>0</v>
      </c>
      <c r="BF51" s="300">
        <f ca="1">(Conversion!BF51*f_ResVal)/f_GMMar</f>
        <v>0</v>
      </c>
      <c r="BG51" s="300">
        <f ca="1">(Conversion!BG51*f_ResVal)/f_GMMar</f>
        <v>0</v>
      </c>
      <c r="BH51" s="300">
        <f ca="1">(Conversion!BH51*f_ResVal)/f_GMMar</f>
        <v>0</v>
      </c>
      <c r="BI51" s="300">
        <f ca="1">(Conversion!BI51*f_ResVal)/f_GMMar</f>
        <v>0</v>
      </c>
      <c r="BJ51" s="300">
        <f ca="1">(Conversion!BJ51*f_ResVal)/f_GMMar</f>
        <v>0</v>
      </c>
      <c r="BK51" s="300">
        <f ca="1">(Conversion!BK51*f_ResVal)/f_GMMar</f>
        <v>0</v>
      </c>
      <c r="BL51" s="300">
        <f ca="1">(Conversion!BL51*f_ResVal)/f_GMMar</f>
        <v>0</v>
      </c>
      <c r="BM51" s="300">
        <f ca="1">(Conversion!BM51*f_ResVal)/f_GMMar</f>
        <v>0</v>
      </c>
      <c r="BN51" s="300">
        <f ca="1">(Conversion!BN51*f_ResVal)/f_GMMar</f>
        <v>0</v>
      </c>
      <c r="BO51" s="300">
        <f ca="1">(Conversion!BO51*f_ResVal)/f_GMMar</f>
        <v>0</v>
      </c>
      <c r="BP51" s="300">
        <f ca="1">(Conversion!BP51*f_ResVal)/f_GMMar</f>
        <v>0</v>
      </c>
      <c r="BQ51" s="300">
        <f ca="1">(Conversion!BQ51*f_ResVal)/f_GMMar</f>
        <v>0</v>
      </c>
      <c r="BR51" s="300">
        <f ca="1">(Conversion!BR51*f_ResVal)/f_GMMar</f>
        <v>0</v>
      </c>
      <c r="BS51" s="300">
        <f ca="1">(Conversion!BS51*f_ResVal)/f_GMMar</f>
        <v>0</v>
      </c>
      <c r="BT51" s="300">
        <f ca="1">(Conversion!BT51*f_ResVal)/f_GMMar</f>
        <v>0</v>
      </c>
      <c r="BU51" s="300">
        <f ca="1">(Conversion!BU51*f_ResVal)/f_GMMar</f>
        <v>0</v>
      </c>
      <c r="BV51" s="300">
        <f ca="1">(Conversion!BV51*f_ResVal)/f_GMMar</f>
        <v>0</v>
      </c>
      <c r="BW51" s="300">
        <f ca="1">(Conversion!BW51*f_ResVal)/f_GMMar</f>
        <v>0</v>
      </c>
      <c r="BX51" s="300">
        <f ca="1">(Conversion!BX51*f_ResVal)/f_GMMar</f>
        <v>0</v>
      </c>
      <c r="BY51" s="300">
        <f ca="1">(Conversion!BY51*f_ResVal)/f_GMMar</f>
        <v>0</v>
      </c>
      <c r="BZ51" s="300">
        <f ca="1">(Conversion!BZ51*f_ResVal)/f_GMMar</f>
        <v>0</v>
      </c>
      <c r="CA51" s="300">
        <f ca="1">(Conversion!CA51*f_ResVal)/f_GMMar</f>
        <v>0</v>
      </c>
      <c r="CB51" s="300">
        <f ca="1">(Conversion!CB51*f_ResVal)/f_GMMar</f>
        <v>0</v>
      </c>
      <c r="CC51" s="300">
        <f ca="1">(Conversion!CC51*f_ResVal)/f_GMMar</f>
        <v>0</v>
      </c>
      <c r="CD51" s="300">
        <f ca="1">(Conversion!CD51*f_ResVal)/f_GMMar</f>
        <v>0</v>
      </c>
      <c r="CE51" s="300">
        <f ca="1">(Conversion!CE51*f_ResVal)/f_GMMar</f>
        <v>0</v>
      </c>
      <c r="CF51" s="300">
        <f ca="1">(Conversion!CF51*f_ResVal)/f_GMMar</f>
        <v>0</v>
      </c>
      <c r="CG51" s="300">
        <f ca="1">(Conversion!CG51*f_ResVal)/f_GMMar</f>
        <v>0</v>
      </c>
      <c r="CH51" s="300">
        <f ca="1">(Conversion!CH51*f_ResVal)/f_GMMar</f>
        <v>0</v>
      </c>
      <c r="CI51" s="300">
        <f ca="1">(Conversion!CI51*f_ResVal)/f_GMMar</f>
        <v>0</v>
      </c>
      <c r="CJ51" s="300">
        <f ca="1">(Conversion!CJ51*f_ResVal)/f_GMMar</f>
        <v>0</v>
      </c>
      <c r="CK51" s="300">
        <f ca="1">(Conversion!CK51*f_ResVal)/f_GMMar</f>
        <v>0</v>
      </c>
      <c r="CL51" s="300">
        <f ca="1">(Conversion!CL51*f_ResVal)/f_GMMar</f>
        <v>0</v>
      </c>
      <c r="CM51" s="300">
        <f ca="1">(Conversion!CM51*f_ResVal)/f_GMMar</f>
        <v>0</v>
      </c>
      <c r="CN51" s="300">
        <f ca="1">(Conversion!CN51*f_ResVal)/f_GMMar</f>
        <v>0</v>
      </c>
      <c r="CO51" s="300">
        <f ca="1">(Conversion!CO51*f_ResVal)/f_GMMar</f>
        <v>0</v>
      </c>
      <c r="CP51" s="300">
        <f ca="1">(Conversion!CP51*f_ResVal)/f_GMMar</f>
        <v>0</v>
      </c>
      <c r="CQ51" s="300">
        <f ca="1">(Conversion!CQ51*f_ResVal)/f_GMMar</f>
        <v>0</v>
      </c>
      <c r="CR51" s="300">
        <f ca="1">(Conversion!CR51*f_ResVal)/f_GMMar</f>
        <v>0</v>
      </c>
      <c r="CS51" s="300">
        <f ca="1">(Conversion!CS51*f_ResVal)/f_GMMar</f>
        <v>0</v>
      </c>
      <c r="CT51" s="300">
        <f ca="1">(Conversion!CT51*f_ResVal)/f_GMMar</f>
        <v>0</v>
      </c>
      <c r="CU51" s="300">
        <f ca="1">(Conversion!CU51*f_ResVal)/f_GMMar</f>
        <v>0</v>
      </c>
      <c r="CV51" s="300">
        <f ca="1">(Conversion!CV51*f_ResVal)/f_GMMar</f>
        <v>0</v>
      </c>
      <c r="CW51" s="300">
        <f ca="1">(Conversion!CW51*f_ResVal)/f_GMMar</f>
        <v>0</v>
      </c>
      <c r="CX51" s="300">
        <f ca="1">(Conversion!CX51*f_ResVal)/f_GMMar</f>
        <v>0</v>
      </c>
      <c r="CY51" s="300">
        <f ca="1">(Conversion!CY51*f_ResVal)/f_GMMar</f>
        <v>0</v>
      </c>
      <c r="CZ51" s="300">
        <f ca="1">(Conversion!CZ51*f_ResVal)/f_GMMar</f>
        <v>0</v>
      </c>
      <c r="DA51" s="300">
        <f ca="1">(Conversion!DA51*f_ResVal)/f_GMMar</f>
        <v>0</v>
      </c>
      <c r="DB51" s="300">
        <f ca="1">(Conversion!DB51*f_ResVal)/f_GMMar</f>
        <v>0</v>
      </c>
      <c r="DC51" s="300">
        <f ca="1">(Conversion!DC51*f_ResVal)/f_GMMar</f>
        <v>0</v>
      </c>
      <c r="DD51" s="300">
        <f ca="1">(Conversion!DD51*f_ResVal)/f_GMMar</f>
        <v>0</v>
      </c>
      <c r="DE51" s="300">
        <f ca="1">(Conversion!DE51*f_ResVal)/f_GMMar</f>
        <v>0</v>
      </c>
      <c r="DF51" s="300">
        <f ca="1">(Conversion!DF51*f_ResVal)/f_GMMar</f>
        <v>0</v>
      </c>
      <c r="DG51" s="300">
        <f ca="1">(Conversion!DG51*f_ResVal)/f_GMMar</f>
        <v>0</v>
      </c>
      <c r="DH51" s="300">
        <f ca="1">(Conversion!DH51*f_ResVal)/f_GMMar</f>
        <v>0</v>
      </c>
      <c r="DI51" s="300">
        <f ca="1">(Conversion!DI51*f_ResVal)/f_GMMar</f>
        <v>0</v>
      </c>
      <c r="DJ51" s="300">
        <f ca="1">(Conversion!DJ51*f_ResVal)/f_GMMar</f>
        <v>0</v>
      </c>
      <c r="DK51" s="300">
        <f ca="1">(Conversion!DK51*f_ResVal)/f_GMMar</f>
        <v>0</v>
      </c>
      <c r="DL51" s="300">
        <f ca="1">(Conversion!DL51*f_ResVal)/f_GMMar</f>
        <v>0</v>
      </c>
      <c r="DM51" s="300">
        <f ca="1">(Conversion!DM51*f_ResVal)/f_GMMar</f>
        <v>0</v>
      </c>
      <c r="DN51" s="300">
        <f ca="1">(Conversion!DN51*f_ResVal)/f_GMMar</f>
        <v>0</v>
      </c>
      <c r="DO51" s="300">
        <f ca="1">(Conversion!DO51*f_ResVal)/f_GMMar</f>
        <v>0</v>
      </c>
      <c r="DP51" s="300">
        <f ca="1">(Conversion!DP51*f_ResVal)/f_GMMar</f>
        <v>0</v>
      </c>
      <c r="DQ51" s="300">
        <f ca="1">(Conversion!DQ51*f_ResVal)/f_GMMar</f>
        <v>0</v>
      </c>
      <c r="DR51" s="300">
        <f ca="1">(Conversion!DR51*f_ResVal)/f_GMMar</f>
        <v>0</v>
      </c>
      <c r="DS51" s="300">
        <f ca="1">(Conversion!DS51*f_ResVal)/f_GMMar</f>
        <v>0</v>
      </c>
      <c r="DT51" s="300">
        <f ca="1">(Conversion!DT51*f_ResVal)/f_GMMar</f>
        <v>0</v>
      </c>
      <c r="DU51" s="300">
        <f ca="1">(Conversion!DU51*f_ResVal)/f_GMMar</f>
        <v>0</v>
      </c>
      <c r="DV51" s="300">
        <f ca="1">(Conversion!DV51*f_ResVal)/f_GMMar</f>
        <v>0</v>
      </c>
      <c r="DW51" s="300">
        <f ca="1">(Conversion!DW51*f_ResVal)/f_GMMar</f>
        <v>0</v>
      </c>
      <c r="DX51" s="300">
        <f ca="1">(Conversion!DX51*f_ResVal)/f_GMMar</f>
        <v>0</v>
      </c>
      <c r="DY51" s="300">
        <f ca="1">(Conversion!DY51*f_ResVal)/f_GMMar</f>
        <v>0</v>
      </c>
      <c r="DZ51" s="300">
        <f ca="1">(Conversion!DZ51*f_ResVal)/f_GMMar</f>
        <v>0</v>
      </c>
      <c r="EA51" s="300">
        <f ca="1">(Conversion!EA51*f_ResVal)/f_GMMar</f>
        <v>0</v>
      </c>
      <c r="EB51" s="300">
        <f ca="1">(Conversion!EB51*f_ResVal)/f_GMMar</f>
        <v>0</v>
      </c>
      <c r="EC51" s="300">
        <f ca="1">(Conversion!EC51*f_ResVal)/f_GMMar</f>
        <v>0</v>
      </c>
      <c r="ED51" s="300">
        <f ca="1">(Conversion!ED51*f_ResVal)/f_GMMar</f>
        <v>0</v>
      </c>
      <c r="EE51" s="300">
        <f ca="1">(Conversion!EE51*f_ResVal)/f_GMMar</f>
        <v>0</v>
      </c>
      <c r="EF51" s="300">
        <f ca="1">(Conversion!EF51*f_ResVal)/f_GMMar</f>
        <v>0</v>
      </c>
      <c r="EG51" s="300">
        <f ca="1">(Conversion!EG51*f_ResVal)/f_GMMar</f>
        <v>0</v>
      </c>
      <c r="EH51" s="300">
        <f ca="1">(Conversion!EH51*f_ResVal)/f_GMMar</f>
        <v>0</v>
      </c>
      <c r="EI51" s="300">
        <f ca="1">(Conversion!EI51*f_ResVal)/f_GMMar</f>
        <v>0</v>
      </c>
      <c r="EJ51" s="300">
        <f ca="1">(Conversion!EJ51*f_ResVal)/f_GMMar</f>
        <v>0</v>
      </c>
      <c r="EK51" s="300">
        <f ca="1">(Conversion!EK51*f_ResVal)/f_GMMar</f>
        <v>0</v>
      </c>
      <c r="EL51" s="300">
        <f ca="1">(Conversion!EL51*f_ResVal)/f_GMMar</f>
        <v>0</v>
      </c>
      <c r="EM51" s="300">
        <f ca="1">(Conversion!EM51*f_ResVal)/f_GMMar</f>
        <v>0</v>
      </c>
      <c r="EN51" s="300">
        <f ca="1">(Conversion!EN51*f_ResVal)/f_GMMar</f>
        <v>0</v>
      </c>
      <c r="EO51" s="300">
        <f ca="1">(Conversion!EO51*f_ResVal)/f_GMMar</f>
        <v>0</v>
      </c>
      <c r="EP51" s="300">
        <f ca="1">(Conversion!EP51*f_ResVal)/f_GMMar</f>
        <v>0</v>
      </c>
      <c r="EQ51" s="300">
        <f ca="1">(Conversion!EQ51*f_ResVal)/f_GMMar</f>
        <v>0</v>
      </c>
      <c r="ER51" s="300">
        <f ca="1">(Conversion!ER51*f_ResVal)/f_GMMar</f>
        <v>0</v>
      </c>
      <c r="ES51" s="300">
        <f ca="1">(Conversion!ES51*f_ResVal)/f_GMMar</f>
        <v>0</v>
      </c>
      <c r="ET51" s="300">
        <f ca="1">(Conversion!ET51*f_ResVal)/f_GMMar</f>
        <v>0</v>
      </c>
      <c r="EU51" s="300">
        <f ca="1">(Conversion!EU51*f_ResVal)/f_GMMar</f>
        <v>0</v>
      </c>
      <c r="EV51" s="300">
        <f ca="1">(Conversion!EV51*f_ResVal)/f_GMMar</f>
        <v>0</v>
      </c>
      <c r="EW51" s="300">
        <f ca="1">(Conversion!EW51*f_ResVal)/f_GMMar</f>
        <v>0</v>
      </c>
      <c r="EX51" s="300">
        <f ca="1">(Conversion!EX51*f_ResVal)/f_GMMar</f>
        <v>0</v>
      </c>
      <c r="EY51" s="612"/>
      <c r="EZ51" s="757" t="str">
        <f>'Main Input'!EZ51</f>
        <v>RPI</v>
      </c>
      <c r="FA51" s="757" t="str">
        <f>'Main Input'!FA51</f>
        <v>N/A</v>
      </c>
      <c r="FB51" s="766" t="str">
        <f>'Main Input'!FB51</f>
        <v>5 years</v>
      </c>
      <c r="FC51" s="766" t="str">
        <f>'Main Input'!FC51</f>
        <v>Hardware (standalone)</v>
      </c>
      <c r="FD51" s="766" t="str">
        <f>'Main Input'!FD51</f>
        <v>Managed Services</v>
      </c>
      <c r="FE51" s="757" t="str">
        <f>'Main Input'!FE51</f>
        <v>Capex</v>
      </c>
      <c r="FF51" s="757" t="str">
        <f>'Main Input'!FF51</f>
        <v>ContractAccrual</v>
      </c>
      <c r="FG51" s="757" t="str">
        <f>'Main Input'!FG51</f>
        <v>ASS-13</v>
      </c>
      <c r="FH51" s="767" t="str">
        <f>'Main Input'!FH51</f>
        <v>A</v>
      </c>
      <c r="FI51" s="768">
        <f>'Main Input'!FI51</f>
        <v>0.22</v>
      </c>
      <c r="FJ51" s="768">
        <f>'Main Input'!FJ51</f>
        <v>0</v>
      </c>
      <c r="FK51" s="612"/>
      <c r="FL51" s="531">
        <f t="shared" si="21"/>
        <v>0</v>
      </c>
      <c r="FM51" s="86"/>
      <c r="FN51" s="612"/>
    </row>
    <row r="52" spans="1:170" ht="12.75" customHeight="1">
      <c r="A52" s="750" t="str">
        <f>'Main Input'!A52</f>
        <v>MTB</v>
      </c>
      <c r="B52" s="762" t="str">
        <f>'Main Input'!B52</f>
        <v>Enterprise Management</v>
      </c>
      <c r="C52" s="762" t="str">
        <f>'Main Input'!C52</f>
        <v>Hardware Maint</v>
      </c>
      <c r="D52" s="762" t="str">
        <f>'Main Input'!D52</f>
        <v>TOBE</v>
      </c>
      <c r="E52" s="762" t="str">
        <f>'Main Input'!E52</f>
        <v>Maintenance of legacy hardware</v>
      </c>
      <c r="F52" s="753" t="str">
        <f>'Main Input'!F52</f>
        <v>Not worth it</v>
      </c>
      <c r="G52" s="753">
        <f>'Main Input'!G52</f>
        <v>0</v>
      </c>
      <c r="H52" s="753">
        <f>'Main Input'!H52</f>
        <v>0</v>
      </c>
      <c r="I52" s="753">
        <f>'Main Input'!I52</f>
        <v>0</v>
      </c>
      <c r="J52" s="753">
        <f>'Main Input'!J52</f>
        <v>0</v>
      </c>
      <c r="K52" s="753" t="str">
        <f>'Main Input'!K52</f>
        <v>FJS</v>
      </c>
      <c r="L52" s="753" t="str">
        <f>'Main Input'!L52</f>
        <v>pSW</v>
      </c>
      <c r="M52" s="753">
        <f>'Main Input'!M52</f>
        <v>0</v>
      </c>
      <c r="N52" s="753">
        <f>'Main Input'!N52</f>
        <v>0</v>
      </c>
      <c r="O52" s="753" t="str">
        <f>'Main Input'!O52</f>
        <v>SPAIN</v>
      </c>
      <c r="P52" s="753">
        <f>'Main Input'!P52</f>
        <v>1232454.6221951961</v>
      </c>
      <c r="Q52" s="753" t="str">
        <f>'Main Input'!Q52</f>
        <v>EUR</v>
      </c>
      <c r="R52" s="753" t="str">
        <f>'Main Input'!R52</f>
        <v>EMEA</v>
      </c>
      <c r="S52" s="753" t="str">
        <f>'Main Input'!S52</f>
        <v>Local</v>
      </c>
      <c r="T52" s="753">
        <f>'Main Input'!T52</f>
        <v>0</v>
      </c>
      <c r="U52" s="753">
        <f>'Main Input'!U52</f>
        <v>0</v>
      </c>
      <c r="V52" s="753" t="str">
        <f>'Main Input'!V52</f>
        <v>1_ATP</v>
      </c>
      <c r="W52" s="753">
        <f>'Main Input'!W52</f>
        <v>0</v>
      </c>
      <c r="X52" s="753">
        <f>'Main Input'!X52</f>
        <v>0</v>
      </c>
      <c r="Y52" s="753">
        <f>'Main Input'!Y52</f>
        <v>0</v>
      </c>
      <c r="Z52" s="753">
        <f>'Main Input'!Z52</f>
        <v>0</v>
      </c>
      <c r="AA52" s="753">
        <f>'Main Input'!AA52</f>
        <v>0</v>
      </c>
      <c r="AB52" s="763">
        <f>'Main Input'!AB52</f>
        <v>0</v>
      </c>
      <c r="AC52" s="763" t="str">
        <f>'Main Input'!AC52</f>
        <v>Licenses</v>
      </c>
      <c r="AD52" s="764">
        <f>'Main Input'!AD52</f>
        <v>0.99999999999999989</v>
      </c>
      <c r="AE52" s="765">
        <f t="shared" ca="1" si="20"/>
        <v>1633802.9853582527</v>
      </c>
      <c r="AF52" s="299">
        <f>(Conversion!AF52*f_ResVal)/f_GMMar</f>
        <v>0</v>
      </c>
      <c r="AG52" s="300">
        <f ca="1">(Conversion!AG52*f_ResVal)/f_GMMar</f>
        <v>263345.00474256324</v>
      </c>
      <c r="AH52" s="300">
        <f ca="1">(Conversion!AH52*f_ResVal)/f_GMMar</f>
        <v>0</v>
      </c>
      <c r="AI52" s="300">
        <f ca="1">(Conversion!AI52*f_ResVal)/f_GMMar</f>
        <v>0</v>
      </c>
      <c r="AJ52" s="300">
        <f ca="1">(Conversion!AJ52*f_ResVal)/f_GMMar</f>
        <v>0</v>
      </c>
      <c r="AK52" s="300">
        <f ca="1">(Conversion!AK52*f_ResVal)/f_GMMar</f>
        <v>0</v>
      </c>
      <c r="AL52" s="300">
        <f ca="1">(Conversion!AL52*f_ResVal)/f_GMMar</f>
        <v>0</v>
      </c>
      <c r="AM52" s="300">
        <f ca="1">(Conversion!AM52*f_ResVal)/f_GMMar</f>
        <v>0</v>
      </c>
      <c r="AN52" s="300">
        <f ca="1">(Conversion!AN52*f_ResVal)/f_GMMar</f>
        <v>0</v>
      </c>
      <c r="AO52" s="300">
        <f ca="1">(Conversion!AO52*f_ResVal)/f_GMMar</f>
        <v>0</v>
      </c>
      <c r="AP52" s="300">
        <f ca="1">(Conversion!AP52*f_ResVal)/f_GMMar</f>
        <v>0</v>
      </c>
      <c r="AQ52" s="300">
        <f ca="1">(Conversion!AQ52*f_ResVal)/f_GMMar</f>
        <v>0</v>
      </c>
      <c r="AR52" s="300">
        <f ca="1">(Conversion!AR52*f_ResVal)/f_GMMar</f>
        <v>0</v>
      </c>
      <c r="AS52" s="300">
        <f ca="1">(Conversion!AS52*f_ResVal)/f_GMMar</f>
        <v>263345.00474256324</v>
      </c>
      <c r="AT52" s="300">
        <f ca="1">(Conversion!AT52*f_ResVal)/f_GMMar</f>
        <v>0</v>
      </c>
      <c r="AU52" s="300">
        <f ca="1">(Conversion!AU52*f_ResVal)/f_GMMar</f>
        <v>0</v>
      </c>
      <c r="AV52" s="300">
        <f ca="1">(Conversion!AV52*f_ResVal)/f_GMMar</f>
        <v>0</v>
      </c>
      <c r="AW52" s="300">
        <f ca="1">(Conversion!AW52*f_ResVal)/f_GMMar</f>
        <v>0</v>
      </c>
      <c r="AX52" s="300">
        <f ca="1">(Conversion!AX52*f_ResVal)/f_GMMar</f>
        <v>0</v>
      </c>
      <c r="AY52" s="300">
        <f ca="1">(Conversion!AY52*f_ResVal)/f_GMMar</f>
        <v>0</v>
      </c>
      <c r="AZ52" s="300">
        <f ca="1">(Conversion!AZ52*f_ResVal)/f_GMMar</f>
        <v>0</v>
      </c>
      <c r="BA52" s="300">
        <f ca="1">(Conversion!BA52*f_ResVal)/f_GMMar</f>
        <v>0</v>
      </c>
      <c r="BB52" s="300">
        <f ca="1">(Conversion!BB52*f_ResVal)/f_GMMar</f>
        <v>0</v>
      </c>
      <c r="BC52" s="300">
        <f ca="1">(Conversion!BC52*f_ResVal)/f_GMMar</f>
        <v>0</v>
      </c>
      <c r="BD52" s="300">
        <f ca="1">(Conversion!BD52*f_ResVal)/f_GMMar</f>
        <v>0</v>
      </c>
      <c r="BE52" s="300">
        <f ca="1">(Conversion!BE52*f_ResVal)/f_GMMar</f>
        <v>268611.90483741451</v>
      </c>
      <c r="BF52" s="300">
        <f ca="1">(Conversion!BF52*f_ResVal)/f_GMMar</f>
        <v>0</v>
      </c>
      <c r="BG52" s="300">
        <f ca="1">(Conversion!BG52*f_ResVal)/f_GMMar</f>
        <v>0</v>
      </c>
      <c r="BH52" s="300">
        <f ca="1">(Conversion!BH52*f_ResVal)/f_GMMar</f>
        <v>0</v>
      </c>
      <c r="BI52" s="300">
        <f ca="1">(Conversion!BI52*f_ResVal)/f_GMMar</f>
        <v>0</v>
      </c>
      <c r="BJ52" s="300">
        <f ca="1">(Conversion!BJ52*f_ResVal)/f_GMMar</f>
        <v>0</v>
      </c>
      <c r="BK52" s="300">
        <f ca="1">(Conversion!BK52*f_ResVal)/f_GMMar</f>
        <v>0</v>
      </c>
      <c r="BL52" s="300">
        <f ca="1">(Conversion!BL52*f_ResVal)/f_GMMar</f>
        <v>0</v>
      </c>
      <c r="BM52" s="300">
        <f ca="1">(Conversion!BM52*f_ResVal)/f_GMMar</f>
        <v>0</v>
      </c>
      <c r="BN52" s="300">
        <f ca="1">(Conversion!BN52*f_ResVal)/f_GMMar</f>
        <v>0</v>
      </c>
      <c r="BO52" s="300">
        <f ca="1">(Conversion!BO52*f_ResVal)/f_GMMar</f>
        <v>0</v>
      </c>
      <c r="BP52" s="300">
        <f ca="1">(Conversion!BP52*f_ResVal)/f_GMMar</f>
        <v>0</v>
      </c>
      <c r="BQ52" s="300">
        <f ca="1">(Conversion!BQ52*f_ResVal)/f_GMMar</f>
        <v>273984.14293416281</v>
      </c>
      <c r="BR52" s="300">
        <f ca="1">(Conversion!BR52*f_ResVal)/f_GMMar</f>
        <v>0</v>
      </c>
      <c r="BS52" s="300">
        <f ca="1">(Conversion!BS52*f_ResVal)/f_GMMar</f>
        <v>0</v>
      </c>
      <c r="BT52" s="300">
        <f ca="1">(Conversion!BT52*f_ResVal)/f_GMMar</f>
        <v>0</v>
      </c>
      <c r="BU52" s="300">
        <f ca="1">(Conversion!BU52*f_ResVal)/f_GMMar</f>
        <v>0</v>
      </c>
      <c r="BV52" s="300">
        <f ca="1">(Conversion!BV52*f_ResVal)/f_GMMar</f>
        <v>0</v>
      </c>
      <c r="BW52" s="300">
        <f ca="1">(Conversion!BW52*f_ResVal)/f_GMMar</f>
        <v>0</v>
      </c>
      <c r="BX52" s="300">
        <f ca="1">(Conversion!BX52*f_ResVal)/f_GMMar</f>
        <v>0</v>
      </c>
      <c r="BY52" s="300">
        <f ca="1">(Conversion!BY52*f_ResVal)/f_GMMar</f>
        <v>0</v>
      </c>
      <c r="BZ52" s="300">
        <f ca="1">(Conversion!BZ52*f_ResVal)/f_GMMar</f>
        <v>0</v>
      </c>
      <c r="CA52" s="300">
        <f ca="1">(Conversion!CA52*f_ResVal)/f_GMMar</f>
        <v>0</v>
      </c>
      <c r="CB52" s="300">
        <f ca="1">(Conversion!CB52*f_ResVal)/f_GMMar</f>
        <v>0</v>
      </c>
      <c r="CC52" s="300">
        <f ca="1">(Conversion!CC52*f_ResVal)/f_GMMar</f>
        <v>279463.82579284604</v>
      </c>
      <c r="CD52" s="300">
        <f ca="1">(Conversion!CD52*f_ResVal)/f_GMMar</f>
        <v>0</v>
      </c>
      <c r="CE52" s="300">
        <f ca="1">(Conversion!CE52*f_ResVal)/f_GMMar</f>
        <v>0</v>
      </c>
      <c r="CF52" s="300">
        <f ca="1">(Conversion!CF52*f_ResVal)/f_GMMar</f>
        <v>0</v>
      </c>
      <c r="CG52" s="300">
        <f ca="1">(Conversion!CG52*f_ResVal)/f_GMMar</f>
        <v>0</v>
      </c>
      <c r="CH52" s="300">
        <f ca="1">(Conversion!CH52*f_ResVal)/f_GMMar</f>
        <v>0</v>
      </c>
      <c r="CI52" s="300">
        <f ca="1">(Conversion!CI52*f_ResVal)/f_GMMar</f>
        <v>0</v>
      </c>
      <c r="CJ52" s="300">
        <f ca="1">(Conversion!CJ52*f_ResVal)/f_GMMar</f>
        <v>0</v>
      </c>
      <c r="CK52" s="300">
        <f ca="1">(Conversion!CK52*f_ResVal)/f_GMMar</f>
        <v>0</v>
      </c>
      <c r="CL52" s="300">
        <f ca="1">(Conversion!CL52*f_ResVal)/f_GMMar</f>
        <v>0</v>
      </c>
      <c r="CM52" s="300">
        <f ca="1">(Conversion!CM52*f_ResVal)/f_GMMar</f>
        <v>0</v>
      </c>
      <c r="CN52" s="300">
        <f ca="1">(Conversion!CN52*f_ResVal)/f_GMMar</f>
        <v>0</v>
      </c>
      <c r="CO52" s="300">
        <f ca="1">(Conversion!CO52*f_ResVal)/f_GMMar</f>
        <v>285053.10230870295</v>
      </c>
      <c r="CP52" s="300">
        <f ca="1">(Conversion!CP52*f_ResVal)/f_GMMar</f>
        <v>0</v>
      </c>
      <c r="CQ52" s="300">
        <f ca="1">(Conversion!CQ52*f_ResVal)/f_GMMar</f>
        <v>0</v>
      </c>
      <c r="CR52" s="300">
        <f ca="1">(Conversion!CR52*f_ResVal)/f_GMMar</f>
        <v>0</v>
      </c>
      <c r="CS52" s="300">
        <f ca="1">(Conversion!CS52*f_ResVal)/f_GMMar</f>
        <v>0</v>
      </c>
      <c r="CT52" s="300">
        <f ca="1">(Conversion!CT52*f_ResVal)/f_GMMar</f>
        <v>0</v>
      </c>
      <c r="CU52" s="300">
        <f ca="1">(Conversion!CU52*f_ResVal)/f_GMMar</f>
        <v>0</v>
      </c>
      <c r="CV52" s="300">
        <f ca="1">(Conversion!CV52*f_ResVal)/f_GMMar</f>
        <v>0</v>
      </c>
      <c r="CW52" s="300">
        <f ca="1">(Conversion!CW52*f_ResVal)/f_GMMar</f>
        <v>0</v>
      </c>
      <c r="CX52" s="300">
        <f ca="1">(Conversion!CX52*f_ResVal)/f_GMMar</f>
        <v>0</v>
      </c>
      <c r="CY52" s="300">
        <f ca="1">(Conversion!CY52*f_ResVal)/f_GMMar</f>
        <v>0</v>
      </c>
      <c r="CZ52" s="300">
        <f ca="1">(Conversion!CZ52*f_ResVal)/f_GMMar</f>
        <v>0</v>
      </c>
      <c r="DA52" s="300">
        <f ca="1">(Conversion!DA52*f_ResVal)/f_GMMar</f>
        <v>0</v>
      </c>
      <c r="DB52" s="300">
        <f ca="1">(Conversion!DB52*f_ResVal)/f_GMMar</f>
        <v>0</v>
      </c>
      <c r="DC52" s="300">
        <f ca="1">(Conversion!DC52*f_ResVal)/f_GMMar</f>
        <v>0</v>
      </c>
      <c r="DD52" s="300">
        <f ca="1">(Conversion!DD52*f_ResVal)/f_GMMar</f>
        <v>0</v>
      </c>
      <c r="DE52" s="300">
        <f ca="1">(Conversion!DE52*f_ResVal)/f_GMMar</f>
        <v>0</v>
      </c>
      <c r="DF52" s="300">
        <f ca="1">(Conversion!DF52*f_ResVal)/f_GMMar</f>
        <v>0</v>
      </c>
      <c r="DG52" s="300">
        <f ca="1">(Conversion!DG52*f_ResVal)/f_GMMar</f>
        <v>0</v>
      </c>
      <c r="DH52" s="300">
        <f ca="1">(Conversion!DH52*f_ResVal)/f_GMMar</f>
        <v>0</v>
      </c>
      <c r="DI52" s="300">
        <f ca="1">(Conversion!DI52*f_ResVal)/f_GMMar</f>
        <v>0</v>
      </c>
      <c r="DJ52" s="300">
        <f ca="1">(Conversion!DJ52*f_ResVal)/f_GMMar</f>
        <v>0</v>
      </c>
      <c r="DK52" s="300">
        <f ca="1">(Conversion!DK52*f_ResVal)/f_GMMar</f>
        <v>0</v>
      </c>
      <c r="DL52" s="300">
        <f ca="1">(Conversion!DL52*f_ResVal)/f_GMMar</f>
        <v>0</v>
      </c>
      <c r="DM52" s="300">
        <f ca="1">(Conversion!DM52*f_ResVal)/f_GMMar</f>
        <v>0</v>
      </c>
      <c r="DN52" s="300">
        <f ca="1">(Conversion!DN52*f_ResVal)/f_GMMar</f>
        <v>0</v>
      </c>
      <c r="DO52" s="300">
        <f ca="1">(Conversion!DO52*f_ResVal)/f_GMMar</f>
        <v>0</v>
      </c>
      <c r="DP52" s="300">
        <f ca="1">(Conversion!DP52*f_ResVal)/f_GMMar</f>
        <v>0</v>
      </c>
      <c r="DQ52" s="300">
        <f ca="1">(Conversion!DQ52*f_ResVal)/f_GMMar</f>
        <v>0</v>
      </c>
      <c r="DR52" s="300">
        <f ca="1">(Conversion!DR52*f_ResVal)/f_GMMar</f>
        <v>0</v>
      </c>
      <c r="DS52" s="300">
        <f ca="1">(Conversion!DS52*f_ResVal)/f_GMMar</f>
        <v>0</v>
      </c>
      <c r="DT52" s="300">
        <f ca="1">(Conversion!DT52*f_ResVal)/f_GMMar</f>
        <v>0</v>
      </c>
      <c r="DU52" s="300">
        <f ca="1">(Conversion!DU52*f_ResVal)/f_GMMar</f>
        <v>0</v>
      </c>
      <c r="DV52" s="300">
        <f ca="1">(Conversion!DV52*f_ResVal)/f_GMMar</f>
        <v>0</v>
      </c>
      <c r="DW52" s="300">
        <f ca="1">(Conversion!DW52*f_ResVal)/f_GMMar</f>
        <v>0</v>
      </c>
      <c r="DX52" s="300">
        <f ca="1">(Conversion!DX52*f_ResVal)/f_GMMar</f>
        <v>0</v>
      </c>
      <c r="DY52" s="300">
        <f ca="1">(Conversion!DY52*f_ResVal)/f_GMMar</f>
        <v>0</v>
      </c>
      <c r="DZ52" s="300">
        <f ca="1">(Conversion!DZ52*f_ResVal)/f_GMMar</f>
        <v>0</v>
      </c>
      <c r="EA52" s="300">
        <f ca="1">(Conversion!EA52*f_ResVal)/f_GMMar</f>
        <v>0</v>
      </c>
      <c r="EB52" s="300">
        <f ca="1">(Conversion!EB52*f_ResVal)/f_GMMar</f>
        <v>0</v>
      </c>
      <c r="EC52" s="300">
        <f ca="1">(Conversion!EC52*f_ResVal)/f_GMMar</f>
        <v>0</v>
      </c>
      <c r="ED52" s="300">
        <f ca="1">(Conversion!ED52*f_ResVal)/f_GMMar</f>
        <v>0</v>
      </c>
      <c r="EE52" s="300">
        <f ca="1">(Conversion!EE52*f_ResVal)/f_GMMar</f>
        <v>0</v>
      </c>
      <c r="EF52" s="300">
        <f ca="1">(Conversion!EF52*f_ResVal)/f_GMMar</f>
        <v>0</v>
      </c>
      <c r="EG52" s="300">
        <f ca="1">(Conversion!EG52*f_ResVal)/f_GMMar</f>
        <v>0</v>
      </c>
      <c r="EH52" s="300">
        <f ca="1">(Conversion!EH52*f_ResVal)/f_GMMar</f>
        <v>0</v>
      </c>
      <c r="EI52" s="300">
        <f ca="1">(Conversion!EI52*f_ResVal)/f_GMMar</f>
        <v>0</v>
      </c>
      <c r="EJ52" s="300">
        <f ca="1">(Conversion!EJ52*f_ResVal)/f_GMMar</f>
        <v>0</v>
      </c>
      <c r="EK52" s="300">
        <f ca="1">(Conversion!EK52*f_ResVal)/f_GMMar</f>
        <v>0</v>
      </c>
      <c r="EL52" s="300">
        <f ca="1">(Conversion!EL52*f_ResVal)/f_GMMar</f>
        <v>0</v>
      </c>
      <c r="EM52" s="300">
        <f ca="1">(Conversion!EM52*f_ResVal)/f_GMMar</f>
        <v>0</v>
      </c>
      <c r="EN52" s="300">
        <f ca="1">(Conversion!EN52*f_ResVal)/f_GMMar</f>
        <v>0</v>
      </c>
      <c r="EO52" s="300">
        <f ca="1">(Conversion!EO52*f_ResVal)/f_GMMar</f>
        <v>0</v>
      </c>
      <c r="EP52" s="300">
        <f ca="1">(Conversion!EP52*f_ResVal)/f_GMMar</f>
        <v>0</v>
      </c>
      <c r="EQ52" s="300">
        <f ca="1">(Conversion!EQ52*f_ResVal)/f_GMMar</f>
        <v>0</v>
      </c>
      <c r="ER52" s="300">
        <f ca="1">(Conversion!ER52*f_ResVal)/f_GMMar</f>
        <v>0</v>
      </c>
      <c r="ES52" s="300">
        <f ca="1">(Conversion!ES52*f_ResVal)/f_GMMar</f>
        <v>0</v>
      </c>
      <c r="ET52" s="300">
        <f ca="1">(Conversion!ET52*f_ResVal)/f_GMMar</f>
        <v>0</v>
      </c>
      <c r="EU52" s="300">
        <f ca="1">(Conversion!EU52*f_ResVal)/f_GMMar</f>
        <v>0</v>
      </c>
      <c r="EV52" s="300">
        <f ca="1">(Conversion!EV52*f_ResVal)/f_GMMar</f>
        <v>0</v>
      </c>
      <c r="EW52" s="300">
        <f ca="1">(Conversion!EW52*f_ResVal)/f_GMMar</f>
        <v>0</v>
      </c>
      <c r="EX52" s="300">
        <f ca="1">(Conversion!EX52*f_ResVal)/f_GMMar</f>
        <v>0</v>
      </c>
      <c r="EY52" s="612"/>
      <c r="EZ52" s="757" t="str">
        <f>'Main Input'!EZ52</f>
        <v>RPI</v>
      </c>
      <c r="FA52" s="757" t="str">
        <f>'Main Input'!FA52</f>
        <v>N/A</v>
      </c>
      <c r="FB52" s="766">
        <f>'Main Input'!FB52</f>
        <v>0</v>
      </c>
      <c r="FC52" s="766" t="str">
        <f>'Main Input'!FC52</f>
        <v>IT Solutions</v>
      </c>
      <c r="FD52" s="766" t="str">
        <f>'Main Input'!FD52</f>
        <v>Managed Services</v>
      </c>
      <c r="FE52" s="757" t="str">
        <f>'Main Input'!FE52</f>
        <v>Opex</v>
      </c>
      <c r="FF52" s="757" t="str">
        <f>'Main Input'!FF52</f>
        <v>ContractAccrual</v>
      </c>
      <c r="FG52" s="757" t="str">
        <f>'Main Input'!FG52</f>
        <v>Expense</v>
      </c>
      <c r="FH52" s="767" t="str">
        <f>'Main Input'!FH52</f>
        <v>A</v>
      </c>
      <c r="FI52" s="768">
        <f>'Main Input'!FI52</f>
        <v>0.22</v>
      </c>
      <c r="FJ52" s="768">
        <f>'Main Input'!FJ52</f>
        <v>0</v>
      </c>
      <c r="FK52" s="612"/>
      <c r="FL52" s="531">
        <f t="shared" si="21"/>
        <v>0</v>
      </c>
      <c r="FM52" s="86"/>
      <c r="FN52" s="612"/>
    </row>
    <row r="53" spans="1:170" ht="12.75" customHeight="1">
      <c r="A53" s="750" t="str">
        <f>'Main Input'!A53</f>
        <v>MTB</v>
      </c>
      <c r="B53" s="762" t="str">
        <f>'Main Input'!B53</f>
        <v>Datacentre Operations</v>
      </c>
      <c r="C53" s="762" t="str">
        <f>'Main Input'!C53</f>
        <v>Third Party</v>
      </c>
      <c r="D53" s="762" t="str">
        <f>'Main Input'!D53</f>
        <v>TFR</v>
      </c>
      <c r="E53" s="762" t="str">
        <f>'Main Input'!E53</f>
        <v>Configure hardware</v>
      </c>
      <c r="F53" s="753" t="str">
        <f>'Main Input'!F53</f>
        <v>direct</v>
      </c>
      <c r="G53" s="753" t="str">
        <f>'Main Input'!G53</f>
        <v>Person</v>
      </c>
      <c r="H53" s="753">
        <f>'Main Input'!H53</f>
        <v>0</v>
      </c>
      <c r="I53" s="753">
        <f>'Main Input'!I53</f>
        <v>0</v>
      </c>
      <c r="J53" s="753">
        <f>'Main Input'!J53</f>
        <v>0</v>
      </c>
      <c r="K53" s="753" t="str">
        <f>'Main Input'!K53</f>
        <v>FJS</v>
      </c>
      <c r="L53" s="753" t="str">
        <f>'Main Input'!L53</f>
        <v>pHW</v>
      </c>
      <c r="M53" s="753">
        <f>'Main Input'!M53</f>
        <v>0</v>
      </c>
      <c r="N53" s="753">
        <f>'Main Input'!N53</f>
        <v>0</v>
      </c>
      <c r="O53" s="753" t="str">
        <f>'Main Input'!O53</f>
        <v>SPAIN</v>
      </c>
      <c r="P53" s="753">
        <f>'Main Input'!P53</f>
        <v>192480.25</v>
      </c>
      <c r="Q53" s="753" t="str">
        <f>'Main Input'!Q53</f>
        <v>EUR</v>
      </c>
      <c r="R53" s="753" t="str">
        <f>'Main Input'!R53</f>
        <v>EMEA</v>
      </c>
      <c r="S53" s="753" t="str">
        <f>'Main Input'!S53</f>
        <v>Local</v>
      </c>
      <c r="T53" s="753">
        <f>'Main Input'!T53</f>
        <v>0</v>
      </c>
      <c r="U53" s="753">
        <f>'Main Input'!U53</f>
        <v>0</v>
      </c>
      <c r="V53" s="753" t="str">
        <f>'Main Input'!V53</f>
        <v>1_ATP</v>
      </c>
      <c r="W53" s="753">
        <f>'Main Input'!W53</f>
        <v>0</v>
      </c>
      <c r="X53" s="753">
        <f>'Main Input'!X53</f>
        <v>0</v>
      </c>
      <c r="Y53" s="753">
        <f>'Main Input'!Y53</f>
        <v>0</v>
      </c>
      <c r="Z53" s="753">
        <f>'Main Input'!Z53</f>
        <v>0</v>
      </c>
      <c r="AA53" s="753">
        <f>'Main Input'!AA53</f>
        <v>0</v>
      </c>
      <c r="AB53" s="763">
        <f>'Main Input'!AB53</f>
        <v>0</v>
      </c>
      <c r="AC53" s="763" t="str">
        <f>'Main Input'!AC53</f>
        <v>Servers</v>
      </c>
      <c r="AD53" s="764">
        <f>'Main Input'!AD53</f>
        <v>1</v>
      </c>
      <c r="AE53" s="765">
        <f t="shared" ca="1" si="20"/>
        <v>246769.55128205128</v>
      </c>
      <c r="AF53" s="299">
        <f>(Conversion!AF53*f_ResVal)/f_GMMar</f>
        <v>246769.55128205128</v>
      </c>
      <c r="AG53" s="300">
        <f ca="1">(Conversion!AG53*f_ResVal)/f_GMMar</f>
        <v>0</v>
      </c>
      <c r="AH53" s="300">
        <f ca="1">(Conversion!AH53*f_ResVal)/f_GMMar</f>
        <v>0</v>
      </c>
      <c r="AI53" s="300">
        <f ca="1">(Conversion!AI53*f_ResVal)/f_GMMar</f>
        <v>0</v>
      </c>
      <c r="AJ53" s="300">
        <f ca="1">(Conversion!AJ53*f_ResVal)/f_GMMar</f>
        <v>0</v>
      </c>
      <c r="AK53" s="300">
        <f ca="1">(Conversion!AK53*f_ResVal)/f_GMMar</f>
        <v>0</v>
      </c>
      <c r="AL53" s="300">
        <f ca="1">(Conversion!AL53*f_ResVal)/f_GMMar</f>
        <v>0</v>
      </c>
      <c r="AM53" s="300">
        <f ca="1">(Conversion!AM53*f_ResVal)/f_GMMar</f>
        <v>0</v>
      </c>
      <c r="AN53" s="300">
        <f ca="1">(Conversion!AN53*f_ResVal)/f_GMMar</f>
        <v>0</v>
      </c>
      <c r="AO53" s="300">
        <f ca="1">(Conversion!AO53*f_ResVal)/f_GMMar</f>
        <v>0</v>
      </c>
      <c r="AP53" s="300">
        <f ca="1">(Conversion!AP53*f_ResVal)/f_GMMar</f>
        <v>0</v>
      </c>
      <c r="AQ53" s="300">
        <f ca="1">(Conversion!AQ53*f_ResVal)/f_GMMar</f>
        <v>0</v>
      </c>
      <c r="AR53" s="300">
        <f ca="1">(Conversion!AR53*f_ResVal)/f_GMMar</f>
        <v>0</v>
      </c>
      <c r="AS53" s="300">
        <f ca="1">(Conversion!AS53*f_ResVal)/f_GMMar</f>
        <v>0</v>
      </c>
      <c r="AT53" s="300">
        <f ca="1">(Conversion!AT53*f_ResVal)/f_GMMar</f>
        <v>0</v>
      </c>
      <c r="AU53" s="300">
        <f ca="1">(Conversion!AU53*f_ResVal)/f_GMMar</f>
        <v>0</v>
      </c>
      <c r="AV53" s="300">
        <f ca="1">(Conversion!AV53*f_ResVal)/f_GMMar</f>
        <v>0</v>
      </c>
      <c r="AW53" s="300">
        <f ca="1">(Conversion!AW53*f_ResVal)/f_GMMar</f>
        <v>0</v>
      </c>
      <c r="AX53" s="300">
        <f ca="1">(Conversion!AX53*f_ResVal)/f_GMMar</f>
        <v>0</v>
      </c>
      <c r="AY53" s="300">
        <f ca="1">(Conversion!AY53*f_ResVal)/f_GMMar</f>
        <v>0</v>
      </c>
      <c r="AZ53" s="300">
        <f ca="1">(Conversion!AZ53*f_ResVal)/f_GMMar</f>
        <v>0</v>
      </c>
      <c r="BA53" s="300">
        <f ca="1">(Conversion!BA53*f_ResVal)/f_GMMar</f>
        <v>0</v>
      </c>
      <c r="BB53" s="300">
        <f ca="1">(Conversion!BB53*f_ResVal)/f_GMMar</f>
        <v>0</v>
      </c>
      <c r="BC53" s="300">
        <f ca="1">(Conversion!BC53*f_ResVal)/f_GMMar</f>
        <v>0</v>
      </c>
      <c r="BD53" s="300">
        <f ca="1">(Conversion!BD53*f_ResVal)/f_GMMar</f>
        <v>0</v>
      </c>
      <c r="BE53" s="300">
        <f ca="1">(Conversion!BE53*f_ResVal)/f_GMMar</f>
        <v>0</v>
      </c>
      <c r="BF53" s="300">
        <f ca="1">(Conversion!BF53*f_ResVal)/f_GMMar</f>
        <v>0</v>
      </c>
      <c r="BG53" s="300">
        <f ca="1">(Conversion!BG53*f_ResVal)/f_GMMar</f>
        <v>0</v>
      </c>
      <c r="BH53" s="300">
        <f ca="1">(Conversion!BH53*f_ResVal)/f_GMMar</f>
        <v>0</v>
      </c>
      <c r="BI53" s="300">
        <f ca="1">(Conversion!BI53*f_ResVal)/f_GMMar</f>
        <v>0</v>
      </c>
      <c r="BJ53" s="300">
        <f ca="1">(Conversion!BJ53*f_ResVal)/f_GMMar</f>
        <v>0</v>
      </c>
      <c r="BK53" s="300">
        <f ca="1">(Conversion!BK53*f_ResVal)/f_GMMar</f>
        <v>0</v>
      </c>
      <c r="BL53" s="300">
        <f ca="1">(Conversion!BL53*f_ResVal)/f_GMMar</f>
        <v>0</v>
      </c>
      <c r="BM53" s="300">
        <f ca="1">(Conversion!BM53*f_ResVal)/f_GMMar</f>
        <v>0</v>
      </c>
      <c r="BN53" s="300">
        <f ca="1">(Conversion!BN53*f_ResVal)/f_GMMar</f>
        <v>0</v>
      </c>
      <c r="BO53" s="300">
        <f ca="1">(Conversion!BO53*f_ResVal)/f_GMMar</f>
        <v>0</v>
      </c>
      <c r="BP53" s="300">
        <f ca="1">(Conversion!BP53*f_ResVal)/f_GMMar</f>
        <v>0</v>
      </c>
      <c r="BQ53" s="300">
        <f ca="1">(Conversion!BQ53*f_ResVal)/f_GMMar</f>
        <v>0</v>
      </c>
      <c r="BR53" s="300">
        <f ca="1">(Conversion!BR53*f_ResVal)/f_GMMar</f>
        <v>0</v>
      </c>
      <c r="BS53" s="300">
        <f ca="1">(Conversion!BS53*f_ResVal)/f_GMMar</f>
        <v>0</v>
      </c>
      <c r="BT53" s="300">
        <f ca="1">(Conversion!BT53*f_ResVal)/f_GMMar</f>
        <v>0</v>
      </c>
      <c r="BU53" s="300">
        <f ca="1">(Conversion!BU53*f_ResVal)/f_GMMar</f>
        <v>0</v>
      </c>
      <c r="BV53" s="300">
        <f ca="1">(Conversion!BV53*f_ResVal)/f_GMMar</f>
        <v>0</v>
      </c>
      <c r="BW53" s="300">
        <f ca="1">(Conversion!BW53*f_ResVal)/f_GMMar</f>
        <v>0</v>
      </c>
      <c r="BX53" s="300">
        <f ca="1">(Conversion!BX53*f_ResVal)/f_GMMar</f>
        <v>0</v>
      </c>
      <c r="BY53" s="300">
        <f ca="1">(Conversion!BY53*f_ResVal)/f_GMMar</f>
        <v>0</v>
      </c>
      <c r="BZ53" s="300">
        <f ca="1">(Conversion!BZ53*f_ResVal)/f_GMMar</f>
        <v>0</v>
      </c>
      <c r="CA53" s="300">
        <f ca="1">(Conversion!CA53*f_ResVal)/f_GMMar</f>
        <v>0</v>
      </c>
      <c r="CB53" s="300">
        <f ca="1">(Conversion!CB53*f_ResVal)/f_GMMar</f>
        <v>0</v>
      </c>
      <c r="CC53" s="300">
        <f ca="1">(Conversion!CC53*f_ResVal)/f_GMMar</f>
        <v>0</v>
      </c>
      <c r="CD53" s="300">
        <f ca="1">(Conversion!CD53*f_ResVal)/f_GMMar</f>
        <v>0</v>
      </c>
      <c r="CE53" s="300">
        <f ca="1">(Conversion!CE53*f_ResVal)/f_GMMar</f>
        <v>0</v>
      </c>
      <c r="CF53" s="300">
        <f ca="1">(Conversion!CF53*f_ResVal)/f_GMMar</f>
        <v>0</v>
      </c>
      <c r="CG53" s="300">
        <f ca="1">(Conversion!CG53*f_ResVal)/f_GMMar</f>
        <v>0</v>
      </c>
      <c r="CH53" s="300">
        <f ca="1">(Conversion!CH53*f_ResVal)/f_GMMar</f>
        <v>0</v>
      </c>
      <c r="CI53" s="300">
        <f ca="1">(Conversion!CI53*f_ResVal)/f_GMMar</f>
        <v>0</v>
      </c>
      <c r="CJ53" s="300">
        <f ca="1">(Conversion!CJ53*f_ResVal)/f_GMMar</f>
        <v>0</v>
      </c>
      <c r="CK53" s="300">
        <f ca="1">(Conversion!CK53*f_ResVal)/f_GMMar</f>
        <v>0</v>
      </c>
      <c r="CL53" s="300">
        <f ca="1">(Conversion!CL53*f_ResVal)/f_GMMar</f>
        <v>0</v>
      </c>
      <c r="CM53" s="300">
        <f ca="1">(Conversion!CM53*f_ResVal)/f_GMMar</f>
        <v>0</v>
      </c>
      <c r="CN53" s="300">
        <f ca="1">(Conversion!CN53*f_ResVal)/f_GMMar</f>
        <v>0</v>
      </c>
      <c r="CO53" s="300">
        <f ca="1">(Conversion!CO53*f_ResVal)/f_GMMar</f>
        <v>0</v>
      </c>
      <c r="CP53" s="300">
        <f ca="1">(Conversion!CP53*f_ResVal)/f_GMMar</f>
        <v>0</v>
      </c>
      <c r="CQ53" s="300">
        <f ca="1">(Conversion!CQ53*f_ResVal)/f_GMMar</f>
        <v>0</v>
      </c>
      <c r="CR53" s="300">
        <f ca="1">(Conversion!CR53*f_ResVal)/f_GMMar</f>
        <v>0</v>
      </c>
      <c r="CS53" s="300">
        <f ca="1">(Conversion!CS53*f_ResVal)/f_GMMar</f>
        <v>0</v>
      </c>
      <c r="CT53" s="300">
        <f ca="1">(Conversion!CT53*f_ResVal)/f_GMMar</f>
        <v>0</v>
      </c>
      <c r="CU53" s="300">
        <f ca="1">(Conversion!CU53*f_ResVal)/f_GMMar</f>
        <v>0</v>
      </c>
      <c r="CV53" s="300">
        <f ca="1">(Conversion!CV53*f_ResVal)/f_GMMar</f>
        <v>0</v>
      </c>
      <c r="CW53" s="300">
        <f ca="1">(Conversion!CW53*f_ResVal)/f_GMMar</f>
        <v>0</v>
      </c>
      <c r="CX53" s="300">
        <f ca="1">(Conversion!CX53*f_ResVal)/f_GMMar</f>
        <v>0</v>
      </c>
      <c r="CY53" s="300">
        <f ca="1">(Conversion!CY53*f_ResVal)/f_GMMar</f>
        <v>0</v>
      </c>
      <c r="CZ53" s="300">
        <f ca="1">(Conversion!CZ53*f_ResVal)/f_GMMar</f>
        <v>0</v>
      </c>
      <c r="DA53" s="300">
        <f ca="1">(Conversion!DA53*f_ResVal)/f_GMMar</f>
        <v>0</v>
      </c>
      <c r="DB53" s="300">
        <f ca="1">(Conversion!DB53*f_ResVal)/f_GMMar</f>
        <v>0</v>
      </c>
      <c r="DC53" s="300">
        <f ca="1">(Conversion!DC53*f_ResVal)/f_GMMar</f>
        <v>0</v>
      </c>
      <c r="DD53" s="300">
        <f ca="1">(Conversion!DD53*f_ResVal)/f_GMMar</f>
        <v>0</v>
      </c>
      <c r="DE53" s="300">
        <f ca="1">(Conversion!DE53*f_ResVal)/f_GMMar</f>
        <v>0</v>
      </c>
      <c r="DF53" s="300">
        <f ca="1">(Conversion!DF53*f_ResVal)/f_GMMar</f>
        <v>0</v>
      </c>
      <c r="DG53" s="300">
        <f ca="1">(Conversion!DG53*f_ResVal)/f_GMMar</f>
        <v>0</v>
      </c>
      <c r="DH53" s="300">
        <f ca="1">(Conversion!DH53*f_ResVal)/f_GMMar</f>
        <v>0</v>
      </c>
      <c r="DI53" s="300">
        <f ca="1">(Conversion!DI53*f_ResVal)/f_GMMar</f>
        <v>0</v>
      </c>
      <c r="DJ53" s="300">
        <f ca="1">(Conversion!DJ53*f_ResVal)/f_GMMar</f>
        <v>0</v>
      </c>
      <c r="DK53" s="300">
        <f ca="1">(Conversion!DK53*f_ResVal)/f_GMMar</f>
        <v>0</v>
      </c>
      <c r="DL53" s="300">
        <f ca="1">(Conversion!DL53*f_ResVal)/f_GMMar</f>
        <v>0</v>
      </c>
      <c r="DM53" s="300">
        <f ca="1">(Conversion!DM53*f_ResVal)/f_GMMar</f>
        <v>0</v>
      </c>
      <c r="DN53" s="300">
        <f ca="1">(Conversion!DN53*f_ResVal)/f_GMMar</f>
        <v>0</v>
      </c>
      <c r="DO53" s="300">
        <f ca="1">(Conversion!DO53*f_ResVal)/f_GMMar</f>
        <v>0</v>
      </c>
      <c r="DP53" s="300">
        <f ca="1">(Conversion!DP53*f_ResVal)/f_GMMar</f>
        <v>0</v>
      </c>
      <c r="DQ53" s="300">
        <f ca="1">(Conversion!DQ53*f_ResVal)/f_GMMar</f>
        <v>0</v>
      </c>
      <c r="DR53" s="300">
        <f ca="1">(Conversion!DR53*f_ResVal)/f_GMMar</f>
        <v>0</v>
      </c>
      <c r="DS53" s="300">
        <f ca="1">(Conversion!DS53*f_ResVal)/f_GMMar</f>
        <v>0</v>
      </c>
      <c r="DT53" s="300">
        <f ca="1">(Conversion!DT53*f_ResVal)/f_GMMar</f>
        <v>0</v>
      </c>
      <c r="DU53" s="300">
        <f ca="1">(Conversion!DU53*f_ResVal)/f_GMMar</f>
        <v>0</v>
      </c>
      <c r="DV53" s="300">
        <f ca="1">(Conversion!DV53*f_ResVal)/f_GMMar</f>
        <v>0</v>
      </c>
      <c r="DW53" s="300">
        <f ca="1">(Conversion!DW53*f_ResVal)/f_GMMar</f>
        <v>0</v>
      </c>
      <c r="DX53" s="300">
        <f ca="1">(Conversion!DX53*f_ResVal)/f_GMMar</f>
        <v>0</v>
      </c>
      <c r="DY53" s="300">
        <f ca="1">(Conversion!DY53*f_ResVal)/f_GMMar</f>
        <v>0</v>
      </c>
      <c r="DZ53" s="300">
        <f ca="1">(Conversion!DZ53*f_ResVal)/f_GMMar</f>
        <v>0</v>
      </c>
      <c r="EA53" s="300">
        <f ca="1">(Conversion!EA53*f_ResVal)/f_GMMar</f>
        <v>0</v>
      </c>
      <c r="EB53" s="300">
        <f ca="1">(Conversion!EB53*f_ResVal)/f_GMMar</f>
        <v>0</v>
      </c>
      <c r="EC53" s="300">
        <f ca="1">(Conversion!EC53*f_ResVal)/f_GMMar</f>
        <v>0</v>
      </c>
      <c r="ED53" s="300">
        <f ca="1">(Conversion!ED53*f_ResVal)/f_GMMar</f>
        <v>0</v>
      </c>
      <c r="EE53" s="300">
        <f ca="1">(Conversion!EE53*f_ResVal)/f_GMMar</f>
        <v>0</v>
      </c>
      <c r="EF53" s="300">
        <f ca="1">(Conversion!EF53*f_ResVal)/f_GMMar</f>
        <v>0</v>
      </c>
      <c r="EG53" s="300">
        <f ca="1">(Conversion!EG53*f_ResVal)/f_GMMar</f>
        <v>0</v>
      </c>
      <c r="EH53" s="300">
        <f ca="1">(Conversion!EH53*f_ResVal)/f_GMMar</f>
        <v>0</v>
      </c>
      <c r="EI53" s="300">
        <f ca="1">(Conversion!EI53*f_ResVal)/f_GMMar</f>
        <v>0</v>
      </c>
      <c r="EJ53" s="300">
        <f ca="1">(Conversion!EJ53*f_ResVal)/f_GMMar</f>
        <v>0</v>
      </c>
      <c r="EK53" s="300">
        <f ca="1">(Conversion!EK53*f_ResVal)/f_GMMar</f>
        <v>0</v>
      </c>
      <c r="EL53" s="300">
        <f ca="1">(Conversion!EL53*f_ResVal)/f_GMMar</f>
        <v>0</v>
      </c>
      <c r="EM53" s="300">
        <f ca="1">(Conversion!EM53*f_ResVal)/f_GMMar</f>
        <v>0</v>
      </c>
      <c r="EN53" s="300">
        <f ca="1">(Conversion!EN53*f_ResVal)/f_GMMar</f>
        <v>0</v>
      </c>
      <c r="EO53" s="300">
        <f ca="1">(Conversion!EO53*f_ResVal)/f_GMMar</f>
        <v>0</v>
      </c>
      <c r="EP53" s="300">
        <f ca="1">(Conversion!EP53*f_ResVal)/f_GMMar</f>
        <v>0</v>
      </c>
      <c r="EQ53" s="300">
        <f ca="1">(Conversion!EQ53*f_ResVal)/f_GMMar</f>
        <v>0</v>
      </c>
      <c r="ER53" s="300">
        <f ca="1">(Conversion!ER53*f_ResVal)/f_GMMar</f>
        <v>0</v>
      </c>
      <c r="ES53" s="300">
        <f ca="1">(Conversion!ES53*f_ResVal)/f_GMMar</f>
        <v>0</v>
      </c>
      <c r="ET53" s="300">
        <f ca="1">(Conversion!ET53*f_ResVal)/f_GMMar</f>
        <v>0</v>
      </c>
      <c r="EU53" s="300">
        <f ca="1">(Conversion!EU53*f_ResVal)/f_GMMar</f>
        <v>0</v>
      </c>
      <c r="EV53" s="300">
        <f ca="1">(Conversion!EV53*f_ResVal)/f_GMMar</f>
        <v>0</v>
      </c>
      <c r="EW53" s="300">
        <f ca="1">(Conversion!EW53*f_ResVal)/f_GMMar</f>
        <v>0</v>
      </c>
      <c r="EX53" s="300">
        <f ca="1">(Conversion!EX53*f_ResVal)/f_GMMar</f>
        <v>0</v>
      </c>
      <c r="EY53" s="612"/>
      <c r="EZ53" s="757" t="str">
        <f>'Main Input'!EZ53</f>
        <v>RPI</v>
      </c>
      <c r="FA53" s="757" t="str">
        <f>'Main Input'!FA53</f>
        <v>N/A</v>
      </c>
      <c r="FB53" s="766">
        <f>'Main Input'!FB53</f>
        <v>0</v>
      </c>
      <c r="FC53" s="766" t="str">
        <f>'Main Input'!FC53</f>
        <v>IT Solutions</v>
      </c>
      <c r="FD53" s="766" t="str">
        <f>'Main Input'!FD53</f>
        <v>Managed Services</v>
      </c>
      <c r="FE53" s="757" t="str">
        <f>'Main Input'!FE53</f>
        <v>Opex</v>
      </c>
      <c r="FF53" s="757" t="str">
        <f>'Main Input'!FF53</f>
        <v>ContractAccrual</v>
      </c>
      <c r="FG53" s="757" t="str">
        <f>'Main Input'!FG53</f>
        <v>Expense</v>
      </c>
      <c r="FH53" s="767" t="str">
        <f>'Main Input'!FH53</f>
        <v>A</v>
      </c>
      <c r="FI53" s="768">
        <f>'Main Input'!FI53</f>
        <v>0.22</v>
      </c>
      <c r="FJ53" s="768">
        <f>'Main Input'!FJ53</f>
        <v>0</v>
      </c>
      <c r="FK53" s="612"/>
      <c r="FL53" s="531">
        <f t="shared" si="21"/>
        <v>0</v>
      </c>
      <c r="FM53" s="86"/>
      <c r="FN53" s="612"/>
    </row>
    <row r="54" spans="1:170" ht="12.75" customHeight="1">
      <c r="A54" s="750" t="str">
        <f>'Main Input'!A54</f>
        <v>MTB</v>
      </c>
      <c r="B54" s="762" t="str">
        <f>'Main Input'!B54</f>
        <v>Datacentre Operations</v>
      </c>
      <c r="C54" s="762" t="str">
        <f>'Main Input'!C54</f>
        <v>Software</v>
      </c>
      <c r="D54" s="762" t="str">
        <f>'Main Input'!D54</f>
        <v>TFR</v>
      </c>
      <c r="E54" s="762" t="str">
        <f>'Main Input'!E54</f>
        <v>Necessary software purchase</v>
      </c>
      <c r="F54" s="753" t="str">
        <f>'Main Input'!F54</f>
        <v>direct</v>
      </c>
      <c r="G54" s="753">
        <f>'Main Input'!G54</f>
        <v>0</v>
      </c>
      <c r="H54" s="753">
        <f>'Main Input'!H54</f>
        <v>0</v>
      </c>
      <c r="I54" s="753">
        <f>'Main Input'!I54</f>
        <v>0</v>
      </c>
      <c r="J54" s="753">
        <f>'Main Input'!J54</f>
        <v>0</v>
      </c>
      <c r="K54" s="753" t="str">
        <f>'Main Input'!K54</f>
        <v>FJS</v>
      </c>
      <c r="L54" s="753" t="str">
        <f>'Main Input'!L54</f>
        <v>pHW</v>
      </c>
      <c r="M54" s="753">
        <f>'Main Input'!M54</f>
        <v>0</v>
      </c>
      <c r="N54" s="753">
        <f>'Main Input'!N54</f>
        <v>0</v>
      </c>
      <c r="O54" s="753" t="str">
        <f>'Main Input'!O54</f>
        <v>SPAIN</v>
      </c>
      <c r="P54" s="753">
        <f>'Main Input'!P54</f>
        <v>100000</v>
      </c>
      <c r="Q54" s="753" t="str">
        <f>'Main Input'!Q54</f>
        <v>EUR</v>
      </c>
      <c r="R54" s="753" t="str">
        <f>'Main Input'!R54</f>
        <v>EMEA</v>
      </c>
      <c r="S54" s="753" t="str">
        <f>'Main Input'!S54</f>
        <v>Local</v>
      </c>
      <c r="T54" s="753">
        <f>'Main Input'!T54</f>
        <v>0</v>
      </c>
      <c r="U54" s="753">
        <f>'Main Input'!U54</f>
        <v>0</v>
      </c>
      <c r="V54" s="753" t="str">
        <f>'Main Input'!V54</f>
        <v>1_ATP</v>
      </c>
      <c r="W54" s="753">
        <f>'Main Input'!W54</f>
        <v>0</v>
      </c>
      <c r="X54" s="753">
        <f>'Main Input'!X54</f>
        <v>0</v>
      </c>
      <c r="Y54" s="753">
        <f>'Main Input'!Y54</f>
        <v>0</v>
      </c>
      <c r="Z54" s="753">
        <f>'Main Input'!Z54</f>
        <v>0</v>
      </c>
      <c r="AA54" s="753">
        <f>'Main Input'!AA54</f>
        <v>0</v>
      </c>
      <c r="AB54" s="763">
        <f>'Main Input'!AB54</f>
        <v>0</v>
      </c>
      <c r="AC54" s="763" t="str">
        <f>'Main Input'!AC54</f>
        <v>Servers</v>
      </c>
      <c r="AD54" s="764">
        <f>'Main Input'!AD54</f>
        <v>6</v>
      </c>
      <c r="AE54" s="765">
        <f t="shared" ca="1" si="20"/>
        <v>769230.76923076925</v>
      </c>
      <c r="AF54" s="299">
        <f>(Conversion!AF54*f_ResVal)/f_GMMar</f>
        <v>769230.76923076925</v>
      </c>
      <c r="AG54" s="300">
        <f ca="1">(Conversion!AG54*f_ResVal)/f_GMMar</f>
        <v>0</v>
      </c>
      <c r="AH54" s="300">
        <f ca="1">(Conversion!AH54*f_ResVal)/f_GMMar</f>
        <v>0</v>
      </c>
      <c r="AI54" s="300">
        <f ca="1">(Conversion!AI54*f_ResVal)/f_GMMar</f>
        <v>0</v>
      </c>
      <c r="AJ54" s="300">
        <f ca="1">(Conversion!AJ54*f_ResVal)/f_GMMar</f>
        <v>0</v>
      </c>
      <c r="AK54" s="300">
        <f ca="1">(Conversion!AK54*f_ResVal)/f_GMMar</f>
        <v>0</v>
      </c>
      <c r="AL54" s="300">
        <f ca="1">(Conversion!AL54*f_ResVal)/f_GMMar</f>
        <v>0</v>
      </c>
      <c r="AM54" s="300">
        <f ca="1">(Conversion!AM54*f_ResVal)/f_GMMar</f>
        <v>0</v>
      </c>
      <c r="AN54" s="300">
        <f ca="1">(Conversion!AN54*f_ResVal)/f_GMMar</f>
        <v>0</v>
      </c>
      <c r="AO54" s="300">
        <f ca="1">(Conversion!AO54*f_ResVal)/f_GMMar</f>
        <v>0</v>
      </c>
      <c r="AP54" s="300">
        <f ca="1">(Conversion!AP54*f_ResVal)/f_GMMar</f>
        <v>0</v>
      </c>
      <c r="AQ54" s="300">
        <f ca="1">(Conversion!AQ54*f_ResVal)/f_GMMar</f>
        <v>0</v>
      </c>
      <c r="AR54" s="300">
        <f ca="1">(Conversion!AR54*f_ResVal)/f_GMMar</f>
        <v>0</v>
      </c>
      <c r="AS54" s="300">
        <f ca="1">(Conversion!AS54*f_ResVal)/f_GMMar</f>
        <v>0</v>
      </c>
      <c r="AT54" s="300">
        <f ca="1">(Conversion!AT54*f_ResVal)/f_GMMar</f>
        <v>0</v>
      </c>
      <c r="AU54" s="300">
        <f ca="1">(Conversion!AU54*f_ResVal)/f_GMMar</f>
        <v>0</v>
      </c>
      <c r="AV54" s="300">
        <f ca="1">(Conversion!AV54*f_ResVal)/f_GMMar</f>
        <v>0</v>
      </c>
      <c r="AW54" s="300">
        <f ca="1">(Conversion!AW54*f_ResVal)/f_GMMar</f>
        <v>0</v>
      </c>
      <c r="AX54" s="300">
        <f ca="1">(Conversion!AX54*f_ResVal)/f_GMMar</f>
        <v>0</v>
      </c>
      <c r="AY54" s="300">
        <f ca="1">(Conversion!AY54*f_ResVal)/f_GMMar</f>
        <v>0</v>
      </c>
      <c r="AZ54" s="300">
        <f ca="1">(Conversion!AZ54*f_ResVal)/f_GMMar</f>
        <v>0</v>
      </c>
      <c r="BA54" s="300">
        <f ca="1">(Conversion!BA54*f_ResVal)/f_GMMar</f>
        <v>0</v>
      </c>
      <c r="BB54" s="300">
        <f ca="1">(Conversion!BB54*f_ResVal)/f_GMMar</f>
        <v>0</v>
      </c>
      <c r="BC54" s="300">
        <f ca="1">(Conversion!BC54*f_ResVal)/f_GMMar</f>
        <v>0</v>
      </c>
      <c r="BD54" s="300">
        <f ca="1">(Conversion!BD54*f_ResVal)/f_GMMar</f>
        <v>0</v>
      </c>
      <c r="BE54" s="300">
        <f ca="1">(Conversion!BE54*f_ResVal)/f_GMMar</f>
        <v>0</v>
      </c>
      <c r="BF54" s="300">
        <f ca="1">(Conversion!BF54*f_ResVal)/f_GMMar</f>
        <v>0</v>
      </c>
      <c r="BG54" s="300">
        <f ca="1">(Conversion!BG54*f_ResVal)/f_GMMar</f>
        <v>0</v>
      </c>
      <c r="BH54" s="300">
        <f ca="1">(Conversion!BH54*f_ResVal)/f_GMMar</f>
        <v>0</v>
      </c>
      <c r="BI54" s="300">
        <f ca="1">(Conversion!BI54*f_ResVal)/f_GMMar</f>
        <v>0</v>
      </c>
      <c r="BJ54" s="300">
        <f ca="1">(Conversion!BJ54*f_ResVal)/f_GMMar</f>
        <v>0</v>
      </c>
      <c r="BK54" s="300">
        <f ca="1">(Conversion!BK54*f_ResVal)/f_GMMar</f>
        <v>0</v>
      </c>
      <c r="BL54" s="300">
        <f ca="1">(Conversion!BL54*f_ResVal)/f_GMMar</f>
        <v>0</v>
      </c>
      <c r="BM54" s="300">
        <f ca="1">(Conversion!BM54*f_ResVal)/f_GMMar</f>
        <v>0</v>
      </c>
      <c r="BN54" s="300">
        <f ca="1">(Conversion!BN54*f_ResVal)/f_GMMar</f>
        <v>0</v>
      </c>
      <c r="BO54" s="300">
        <f ca="1">(Conversion!BO54*f_ResVal)/f_GMMar</f>
        <v>0</v>
      </c>
      <c r="BP54" s="300">
        <f ca="1">(Conversion!BP54*f_ResVal)/f_GMMar</f>
        <v>0</v>
      </c>
      <c r="BQ54" s="300">
        <f ca="1">(Conversion!BQ54*f_ResVal)/f_GMMar</f>
        <v>0</v>
      </c>
      <c r="BR54" s="300">
        <f ca="1">(Conversion!BR54*f_ResVal)/f_GMMar</f>
        <v>0</v>
      </c>
      <c r="BS54" s="300">
        <f ca="1">(Conversion!BS54*f_ResVal)/f_GMMar</f>
        <v>0</v>
      </c>
      <c r="BT54" s="300">
        <f ca="1">(Conversion!BT54*f_ResVal)/f_GMMar</f>
        <v>0</v>
      </c>
      <c r="BU54" s="300">
        <f ca="1">(Conversion!BU54*f_ResVal)/f_GMMar</f>
        <v>0</v>
      </c>
      <c r="BV54" s="300">
        <f ca="1">(Conversion!BV54*f_ResVal)/f_GMMar</f>
        <v>0</v>
      </c>
      <c r="BW54" s="300">
        <f ca="1">(Conversion!BW54*f_ResVal)/f_GMMar</f>
        <v>0</v>
      </c>
      <c r="BX54" s="300">
        <f ca="1">(Conversion!BX54*f_ResVal)/f_GMMar</f>
        <v>0</v>
      </c>
      <c r="BY54" s="300">
        <f ca="1">(Conversion!BY54*f_ResVal)/f_GMMar</f>
        <v>0</v>
      </c>
      <c r="BZ54" s="300">
        <f ca="1">(Conversion!BZ54*f_ResVal)/f_GMMar</f>
        <v>0</v>
      </c>
      <c r="CA54" s="300">
        <f ca="1">(Conversion!CA54*f_ResVal)/f_GMMar</f>
        <v>0</v>
      </c>
      <c r="CB54" s="300">
        <f ca="1">(Conversion!CB54*f_ResVal)/f_GMMar</f>
        <v>0</v>
      </c>
      <c r="CC54" s="300">
        <f ca="1">(Conversion!CC54*f_ResVal)/f_GMMar</f>
        <v>0</v>
      </c>
      <c r="CD54" s="300">
        <f ca="1">(Conversion!CD54*f_ResVal)/f_GMMar</f>
        <v>0</v>
      </c>
      <c r="CE54" s="300">
        <f ca="1">(Conversion!CE54*f_ResVal)/f_GMMar</f>
        <v>0</v>
      </c>
      <c r="CF54" s="300">
        <f ca="1">(Conversion!CF54*f_ResVal)/f_GMMar</f>
        <v>0</v>
      </c>
      <c r="CG54" s="300">
        <f ca="1">(Conversion!CG54*f_ResVal)/f_GMMar</f>
        <v>0</v>
      </c>
      <c r="CH54" s="300">
        <f ca="1">(Conversion!CH54*f_ResVal)/f_GMMar</f>
        <v>0</v>
      </c>
      <c r="CI54" s="300">
        <f ca="1">(Conversion!CI54*f_ResVal)/f_GMMar</f>
        <v>0</v>
      </c>
      <c r="CJ54" s="300">
        <f ca="1">(Conversion!CJ54*f_ResVal)/f_GMMar</f>
        <v>0</v>
      </c>
      <c r="CK54" s="300">
        <f ca="1">(Conversion!CK54*f_ResVal)/f_GMMar</f>
        <v>0</v>
      </c>
      <c r="CL54" s="300">
        <f ca="1">(Conversion!CL54*f_ResVal)/f_GMMar</f>
        <v>0</v>
      </c>
      <c r="CM54" s="300">
        <f ca="1">(Conversion!CM54*f_ResVal)/f_GMMar</f>
        <v>0</v>
      </c>
      <c r="CN54" s="300">
        <f ca="1">(Conversion!CN54*f_ResVal)/f_GMMar</f>
        <v>0</v>
      </c>
      <c r="CO54" s="300">
        <f ca="1">(Conversion!CO54*f_ResVal)/f_GMMar</f>
        <v>0</v>
      </c>
      <c r="CP54" s="300">
        <f ca="1">(Conversion!CP54*f_ResVal)/f_GMMar</f>
        <v>0</v>
      </c>
      <c r="CQ54" s="300">
        <f ca="1">(Conversion!CQ54*f_ResVal)/f_GMMar</f>
        <v>0</v>
      </c>
      <c r="CR54" s="300">
        <f ca="1">(Conversion!CR54*f_ResVal)/f_GMMar</f>
        <v>0</v>
      </c>
      <c r="CS54" s="300">
        <f ca="1">(Conversion!CS54*f_ResVal)/f_GMMar</f>
        <v>0</v>
      </c>
      <c r="CT54" s="300">
        <f ca="1">(Conversion!CT54*f_ResVal)/f_GMMar</f>
        <v>0</v>
      </c>
      <c r="CU54" s="300">
        <f ca="1">(Conversion!CU54*f_ResVal)/f_GMMar</f>
        <v>0</v>
      </c>
      <c r="CV54" s="300">
        <f ca="1">(Conversion!CV54*f_ResVal)/f_GMMar</f>
        <v>0</v>
      </c>
      <c r="CW54" s="300">
        <f ca="1">(Conversion!CW54*f_ResVal)/f_GMMar</f>
        <v>0</v>
      </c>
      <c r="CX54" s="300">
        <f ca="1">(Conversion!CX54*f_ResVal)/f_GMMar</f>
        <v>0</v>
      </c>
      <c r="CY54" s="300">
        <f ca="1">(Conversion!CY54*f_ResVal)/f_GMMar</f>
        <v>0</v>
      </c>
      <c r="CZ54" s="300">
        <f ca="1">(Conversion!CZ54*f_ResVal)/f_GMMar</f>
        <v>0</v>
      </c>
      <c r="DA54" s="300">
        <f ca="1">(Conversion!DA54*f_ResVal)/f_GMMar</f>
        <v>0</v>
      </c>
      <c r="DB54" s="300">
        <f ca="1">(Conversion!DB54*f_ResVal)/f_GMMar</f>
        <v>0</v>
      </c>
      <c r="DC54" s="300">
        <f ca="1">(Conversion!DC54*f_ResVal)/f_GMMar</f>
        <v>0</v>
      </c>
      <c r="DD54" s="300">
        <f ca="1">(Conversion!DD54*f_ResVal)/f_GMMar</f>
        <v>0</v>
      </c>
      <c r="DE54" s="300">
        <f ca="1">(Conversion!DE54*f_ResVal)/f_GMMar</f>
        <v>0</v>
      </c>
      <c r="DF54" s="300">
        <f ca="1">(Conversion!DF54*f_ResVal)/f_GMMar</f>
        <v>0</v>
      </c>
      <c r="DG54" s="300">
        <f ca="1">(Conversion!DG54*f_ResVal)/f_GMMar</f>
        <v>0</v>
      </c>
      <c r="DH54" s="300">
        <f ca="1">(Conversion!DH54*f_ResVal)/f_GMMar</f>
        <v>0</v>
      </c>
      <c r="DI54" s="300">
        <f ca="1">(Conversion!DI54*f_ResVal)/f_GMMar</f>
        <v>0</v>
      </c>
      <c r="DJ54" s="300">
        <f ca="1">(Conversion!DJ54*f_ResVal)/f_GMMar</f>
        <v>0</v>
      </c>
      <c r="DK54" s="300">
        <f ca="1">(Conversion!DK54*f_ResVal)/f_GMMar</f>
        <v>0</v>
      </c>
      <c r="DL54" s="300">
        <f ca="1">(Conversion!DL54*f_ResVal)/f_GMMar</f>
        <v>0</v>
      </c>
      <c r="DM54" s="300">
        <f ca="1">(Conversion!DM54*f_ResVal)/f_GMMar</f>
        <v>0</v>
      </c>
      <c r="DN54" s="300">
        <f ca="1">(Conversion!DN54*f_ResVal)/f_GMMar</f>
        <v>0</v>
      </c>
      <c r="DO54" s="300">
        <f ca="1">(Conversion!DO54*f_ResVal)/f_GMMar</f>
        <v>0</v>
      </c>
      <c r="DP54" s="300">
        <f ca="1">(Conversion!DP54*f_ResVal)/f_GMMar</f>
        <v>0</v>
      </c>
      <c r="DQ54" s="300">
        <f ca="1">(Conversion!DQ54*f_ResVal)/f_GMMar</f>
        <v>0</v>
      </c>
      <c r="DR54" s="300">
        <f ca="1">(Conversion!DR54*f_ResVal)/f_GMMar</f>
        <v>0</v>
      </c>
      <c r="DS54" s="300">
        <f ca="1">(Conversion!DS54*f_ResVal)/f_GMMar</f>
        <v>0</v>
      </c>
      <c r="DT54" s="300">
        <f ca="1">(Conversion!DT54*f_ResVal)/f_GMMar</f>
        <v>0</v>
      </c>
      <c r="DU54" s="300">
        <f ca="1">(Conversion!DU54*f_ResVal)/f_GMMar</f>
        <v>0</v>
      </c>
      <c r="DV54" s="300">
        <f ca="1">(Conversion!DV54*f_ResVal)/f_GMMar</f>
        <v>0</v>
      </c>
      <c r="DW54" s="300">
        <f ca="1">(Conversion!DW54*f_ResVal)/f_GMMar</f>
        <v>0</v>
      </c>
      <c r="DX54" s="300">
        <f ca="1">(Conversion!DX54*f_ResVal)/f_GMMar</f>
        <v>0</v>
      </c>
      <c r="DY54" s="300">
        <f ca="1">(Conversion!DY54*f_ResVal)/f_GMMar</f>
        <v>0</v>
      </c>
      <c r="DZ54" s="300">
        <f ca="1">(Conversion!DZ54*f_ResVal)/f_GMMar</f>
        <v>0</v>
      </c>
      <c r="EA54" s="300">
        <f ca="1">(Conversion!EA54*f_ResVal)/f_GMMar</f>
        <v>0</v>
      </c>
      <c r="EB54" s="300">
        <f ca="1">(Conversion!EB54*f_ResVal)/f_GMMar</f>
        <v>0</v>
      </c>
      <c r="EC54" s="300">
        <f ca="1">(Conversion!EC54*f_ResVal)/f_GMMar</f>
        <v>0</v>
      </c>
      <c r="ED54" s="300">
        <f ca="1">(Conversion!ED54*f_ResVal)/f_GMMar</f>
        <v>0</v>
      </c>
      <c r="EE54" s="300">
        <f ca="1">(Conversion!EE54*f_ResVal)/f_GMMar</f>
        <v>0</v>
      </c>
      <c r="EF54" s="300">
        <f ca="1">(Conversion!EF54*f_ResVal)/f_GMMar</f>
        <v>0</v>
      </c>
      <c r="EG54" s="300">
        <f ca="1">(Conversion!EG54*f_ResVal)/f_GMMar</f>
        <v>0</v>
      </c>
      <c r="EH54" s="300">
        <f ca="1">(Conversion!EH54*f_ResVal)/f_GMMar</f>
        <v>0</v>
      </c>
      <c r="EI54" s="300">
        <f ca="1">(Conversion!EI54*f_ResVal)/f_GMMar</f>
        <v>0</v>
      </c>
      <c r="EJ54" s="300">
        <f ca="1">(Conversion!EJ54*f_ResVal)/f_GMMar</f>
        <v>0</v>
      </c>
      <c r="EK54" s="300">
        <f ca="1">(Conversion!EK54*f_ResVal)/f_GMMar</f>
        <v>0</v>
      </c>
      <c r="EL54" s="300">
        <f ca="1">(Conversion!EL54*f_ResVal)/f_GMMar</f>
        <v>0</v>
      </c>
      <c r="EM54" s="300">
        <f ca="1">(Conversion!EM54*f_ResVal)/f_GMMar</f>
        <v>0</v>
      </c>
      <c r="EN54" s="300">
        <f ca="1">(Conversion!EN54*f_ResVal)/f_GMMar</f>
        <v>0</v>
      </c>
      <c r="EO54" s="300">
        <f ca="1">(Conversion!EO54*f_ResVal)/f_GMMar</f>
        <v>0</v>
      </c>
      <c r="EP54" s="300">
        <f ca="1">(Conversion!EP54*f_ResVal)/f_GMMar</f>
        <v>0</v>
      </c>
      <c r="EQ54" s="300">
        <f ca="1">(Conversion!EQ54*f_ResVal)/f_GMMar</f>
        <v>0</v>
      </c>
      <c r="ER54" s="300">
        <f ca="1">(Conversion!ER54*f_ResVal)/f_GMMar</f>
        <v>0</v>
      </c>
      <c r="ES54" s="300">
        <f ca="1">(Conversion!ES54*f_ResVal)/f_GMMar</f>
        <v>0</v>
      </c>
      <c r="ET54" s="300">
        <f ca="1">(Conversion!ET54*f_ResVal)/f_GMMar</f>
        <v>0</v>
      </c>
      <c r="EU54" s="300">
        <f ca="1">(Conversion!EU54*f_ResVal)/f_GMMar</f>
        <v>0</v>
      </c>
      <c r="EV54" s="300">
        <f ca="1">(Conversion!EV54*f_ResVal)/f_GMMar</f>
        <v>0</v>
      </c>
      <c r="EW54" s="300">
        <f ca="1">(Conversion!EW54*f_ResVal)/f_GMMar</f>
        <v>0</v>
      </c>
      <c r="EX54" s="300">
        <f ca="1">(Conversion!EX54*f_ResVal)/f_GMMar</f>
        <v>0</v>
      </c>
      <c r="EY54" s="612"/>
      <c r="EZ54" s="757" t="str">
        <f>'Main Input'!EZ54</f>
        <v>RPI</v>
      </c>
      <c r="FA54" s="757" t="str">
        <f>'Main Input'!FA54</f>
        <v>N/A</v>
      </c>
      <c r="FB54" s="766">
        <f>'Main Input'!FB54</f>
        <v>0</v>
      </c>
      <c r="FC54" s="766" t="str">
        <f>'Main Input'!FC54</f>
        <v>IT Solutions</v>
      </c>
      <c r="FD54" s="766" t="str">
        <f>'Main Input'!FD54</f>
        <v>Managed Services</v>
      </c>
      <c r="FE54" s="757" t="str">
        <f>'Main Input'!FE54</f>
        <v>Opex</v>
      </c>
      <c r="FF54" s="757" t="str">
        <f>'Main Input'!FF54</f>
        <v>ContractAccrual</v>
      </c>
      <c r="FG54" s="757" t="str">
        <f>'Main Input'!FG54</f>
        <v>Expense</v>
      </c>
      <c r="FH54" s="767" t="str">
        <f>'Main Input'!FH54</f>
        <v>A</v>
      </c>
      <c r="FI54" s="768">
        <f>'Main Input'!FI54</f>
        <v>0.22</v>
      </c>
      <c r="FJ54" s="768">
        <f>'Main Input'!FJ54</f>
        <v>0</v>
      </c>
      <c r="FK54" s="612"/>
      <c r="FL54" s="531">
        <f t="shared" si="21"/>
        <v>0</v>
      </c>
      <c r="FM54" s="86"/>
      <c r="FN54" s="612"/>
    </row>
    <row r="55" spans="1:170" ht="12.75" customHeight="1">
      <c r="A55" s="750" t="str">
        <f>'Main Input'!A55</f>
        <v>MTB</v>
      </c>
      <c r="B55" s="762" t="str">
        <f>'Main Input'!B55</f>
        <v>Datacentre Operations</v>
      </c>
      <c r="C55" s="762" t="str">
        <f>'Main Input'!C55</f>
        <v>Third Party</v>
      </c>
      <c r="D55" s="762" t="str">
        <f>'Main Input'!D55</f>
        <v>TFR</v>
      </c>
      <c r="E55" s="762" t="str">
        <f>'Main Input'!E55</f>
        <v>Configure software</v>
      </c>
      <c r="F55" s="753" t="str">
        <f>'Main Input'!F55</f>
        <v>direct</v>
      </c>
      <c r="G55" s="753" t="str">
        <f>'Main Input'!G55</f>
        <v>Person</v>
      </c>
      <c r="H55" s="753">
        <f>'Main Input'!H55</f>
        <v>0</v>
      </c>
      <c r="I55" s="753">
        <f>'Main Input'!I55</f>
        <v>0</v>
      </c>
      <c r="J55" s="753">
        <f>'Main Input'!J55</f>
        <v>0</v>
      </c>
      <c r="K55" s="753" t="str">
        <f>'Main Input'!K55</f>
        <v>FJS</v>
      </c>
      <c r="L55" s="753" t="str">
        <f>'Main Input'!L55</f>
        <v>pHW</v>
      </c>
      <c r="M55" s="753">
        <f>'Main Input'!M55</f>
        <v>0</v>
      </c>
      <c r="N55" s="753">
        <f>'Main Input'!N55</f>
        <v>0</v>
      </c>
      <c r="O55" s="753" t="str">
        <f>'Main Input'!O55</f>
        <v>SPAIN</v>
      </c>
      <c r="P55" s="753">
        <f>'Main Input'!P55</f>
        <v>260038</v>
      </c>
      <c r="Q55" s="753" t="str">
        <f>'Main Input'!Q55</f>
        <v>EUR</v>
      </c>
      <c r="R55" s="753" t="str">
        <f>'Main Input'!R55</f>
        <v>EMEA</v>
      </c>
      <c r="S55" s="753" t="str">
        <f>'Main Input'!S55</f>
        <v>Local</v>
      </c>
      <c r="T55" s="753">
        <f>'Main Input'!T55</f>
        <v>0</v>
      </c>
      <c r="U55" s="753">
        <f>'Main Input'!U55</f>
        <v>0</v>
      </c>
      <c r="V55" s="753" t="str">
        <f>'Main Input'!V55</f>
        <v>1_ATP</v>
      </c>
      <c r="W55" s="753">
        <f>'Main Input'!W55</f>
        <v>0</v>
      </c>
      <c r="X55" s="753">
        <f>'Main Input'!X55</f>
        <v>0</v>
      </c>
      <c r="Y55" s="753">
        <f>'Main Input'!Y55</f>
        <v>0</v>
      </c>
      <c r="Z55" s="753">
        <f>'Main Input'!Z55</f>
        <v>0</v>
      </c>
      <c r="AA55" s="753">
        <f>'Main Input'!AA55</f>
        <v>0</v>
      </c>
      <c r="AB55" s="763">
        <f>'Main Input'!AB55</f>
        <v>0</v>
      </c>
      <c r="AC55" s="763" t="str">
        <f>'Main Input'!AC55</f>
        <v>Servers</v>
      </c>
      <c r="AD55" s="764">
        <f>'Main Input'!AD55</f>
        <v>1</v>
      </c>
      <c r="AE55" s="765">
        <f t="shared" ca="1" si="20"/>
        <v>333382.05128205125</v>
      </c>
      <c r="AF55" s="299">
        <f>(Conversion!AF55*f_ResVal)/f_GMMar</f>
        <v>333382.05128205125</v>
      </c>
      <c r="AG55" s="300">
        <f ca="1">(Conversion!AG55*f_ResVal)/f_GMMar</f>
        <v>0</v>
      </c>
      <c r="AH55" s="300">
        <f ca="1">(Conversion!AH55*f_ResVal)/f_GMMar</f>
        <v>0</v>
      </c>
      <c r="AI55" s="300">
        <f ca="1">(Conversion!AI55*f_ResVal)/f_GMMar</f>
        <v>0</v>
      </c>
      <c r="AJ55" s="300">
        <f ca="1">(Conversion!AJ55*f_ResVal)/f_GMMar</f>
        <v>0</v>
      </c>
      <c r="AK55" s="300">
        <f ca="1">(Conversion!AK55*f_ResVal)/f_GMMar</f>
        <v>0</v>
      </c>
      <c r="AL55" s="300">
        <f ca="1">(Conversion!AL55*f_ResVal)/f_GMMar</f>
        <v>0</v>
      </c>
      <c r="AM55" s="300">
        <f ca="1">(Conversion!AM55*f_ResVal)/f_GMMar</f>
        <v>0</v>
      </c>
      <c r="AN55" s="300">
        <f ca="1">(Conversion!AN55*f_ResVal)/f_GMMar</f>
        <v>0</v>
      </c>
      <c r="AO55" s="300">
        <f ca="1">(Conversion!AO55*f_ResVal)/f_GMMar</f>
        <v>0</v>
      </c>
      <c r="AP55" s="300">
        <f ca="1">(Conversion!AP55*f_ResVal)/f_GMMar</f>
        <v>0</v>
      </c>
      <c r="AQ55" s="300">
        <f ca="1">(Conversion!AQ55*f_ResVal)/f_GMMar</f>
        <v>0</v>
      </c>
      <c r="AR55" s="300">
        <f ca="1">(Conversion!AR55*f_ResVal)/f_GMMar</f>
        <v>0</v>
      </c>
      <c r="AS55" s="300">
        <f ca="1">(Conversion!AS55*f_ResVal)/f_GMMar</f>
        <v>0</v>
      </c>
      <c r="AT55" s="300">
        <f ca="1">(Conversion!AT55*f_ResVal)/f_GMMar</f>
        <v>0</v>
      </c>
      <c r="AU55" s="300">
        <f ca="1">(Conversion!AU55*f_ResVal)/f_GMMar</f>
        <v>0</v>
      </c>
      <c r="AV55" s="300">
        <f ca="1">(Conversion!AV55*f_ResVal)/f_GMMar</f>
        <v>0</v>
      </c>
      <c r="AW55" s="300">
        <f ca="1">(Conversion!AW55*f_ResVal)/f_GMMar</f>
        <v>0</v>
      </c>
      <c r="AX55" s="300">
        <f ca="1">(Conversion!AX55*f_ResVal)/f_GMMar</f>
        <v>0</v>
      </c>
      <c r="AY55" s="300">
        <f ca="1">(Conversion!AY55*f_ResVal)/f_GMMar</f>
        <v>0</v>
      </c>
      <c r="AZ55" s="300">
        <f ca="1">(Conversion!AZ55*f_ResVal)/f_GMMar</f>
        <v>0</v>
      </c>
      <c r="BA55" s="300">
        <f ca="1">(Conversion!BA55*f_ResVal)/f_GMMar</f>
        <v>0</v>
      </c>
      <c r="BB55" s="300">
        <f ca="1">(Conversion!BB55*f_ResVal)/f_GMMar</f>
        <v>0</v>
      </c>
      <c r="BC55" s="300">
        <f ca="1">(Conversion!BC55*f_ResVal)/f_GMMar</f>
        <v>0</v>
      </c>
      <c r="BD55" s="300">
        <f ca="1">(Conversion!BD55*f_ResVal)/f_GMMar</f>
        <v>0</v>
      </c>
      <c r="BE55" s="300">
        <f ca="1">(Conversion!BE55*f_ResVal)/f_GMMar</f>
        <v>0</v>
      </c>
      <c r="BF55" s="300">
        <f ca="1">(Conversion!BF55*f_ResVal)/f_GMMar</f>
        <v>0</v>
      </c>
      <c r="BG55" s="300">
        <f ca="1">(Conversion!BG55*f_ResVal)/f_GMMar</f>
        <v>0</v>
      </c>
      <c r="BH55" s="300">
        <f ca="1">(Conversion!BH55*f_ResVal)/f_GMMar</f>
        <v>0</v>
      </c>
      <c r="BI55" s="300">
        <f ca="1">(Conversion!BI55*f_ResVal)/f_GMMar</f>
        <v>0</v>
      </c>
      <c r="BJ55" s="300">
        <f ca="1">(Conversion!BJ55*f_ResVal)/f_GMMar</f>
        <v>0</v>
      </c>
      <c r="BK55" s="300">
        <f ca="1">(Conversion!BK55*f_ResVal)/f_GMMar</f>
        <v>0</v>
      </c>
      <c r="BL55" s="300">
        <f ca="1">(Conversion!BL55*f_ResVal)/f_GMMar</f>
        <v>0</v>
      </c>
      <c r="BM55" s="300">
        <f ca="1">(Conversion!BM55*f_ResVal)/f_GMMar</f>
        <v>0</v>
      </c>
      <c r="BN55" s="300">
        <f ca="1">(Conversion!BN55*f_ResVal)/f_GMMar</f>
        <v>0</v>
      </c>
      <c r="BO55" s="300">
        <f ca="1">(Conversion!BO55*f_ResVal)/f_GMMar</f>
        <v>0</v>
      </c>
      <c r="BP55" s="300">
        <f ca="1">(Conversion!BP55*f_ResVal)/f_GMMar</f>
        <v>0</v>
      </c>
      <c r="BQ55" s="300">
        <f ca="1">(Conversion!BQ55*f_ResVal)/f_GMMar</f>
        <v>0</v>
      </c>
      <c r="BR55" s="300">
        <f ca="1">(Conversion!BR55*f_ResVal)/f_GMMar</f>
        <v>0</v>
      </c>
      <c r="BS55" s="300">
        <f ca="1">(Conversion!BS55*f_ResVal)/f_GMMar</f>
        <v>0</v>
      </c>
      <c r="BT55" s="300">
        <f ca="1">(Conversion!BT55*f_ResVal)/f_GMMar</f>
        <v>0</v>
      </c>
      <c r="BU55" s="300">
        <f ca="1">(Conversion!BU55*f_ResVal)/f_GMMar</f>
        <v>0</v>
      </c>
      <c r="BV55" s="300">
        <f ca="1">(Conversion!BV55*f_ResVal)/f_GMMar</f>
        <v>0</v>
      </c>
      <c r="BW55" s="300">
        <f ca="1">(Conversion!BW55*f_ResVal)/f_GMMar</f>
        <v>0</v>
      </c>
      <c r="BX55" s="300">
        <f ca="1">(Conversion!BX55*f_ResVal)/f_GMMar</f>
        <v>0</v>
      </c>
      <c r="BY55" s="300">
        <f ca="1">(Conversion!BY55*f_ResVal)/f_GMMar</f>
        <v>0</v>
      </c>
      <c r="BZ55" s="300">
        <f ca="1">(Conversion!BZ55*f_ResVal)/f_GMMar</f>
        <v>0</v>
      </c>
      <c r="CA55" s="300">
        <f ca="1">(Conversion!CA55*f_ResVal)/f_GMMar</f>
        <v>0</v>
      </c>
      <c r="CB55" s="300">
        <f ca="1">(Conversion!CB55*f_ResVal)/f_GMMar</f>
        <v>0</v>
      </c>
      <c r="CC55" s="300">
        <f ca="1">(Conversion!CC55*f_ResVal)/f_GMMar</f>
        <v>0</v>
      </c>
      <c r="CD55" s="300">
        <f ca="1">(Conversion!CD55*f_ResVal)/f_GMMar</f>
        <v>0</v>
      </c>
      <c r="CE55" s="300">
        <f ca="1">(Conversion!CE55*f_ResVal)/f_GMMar</f>
        <v>0</v>
      </c>
      <c r="CF55" s="300">
        <f ca="1">(Conversion!CF55*f_ResVal)/f_GMMar</f>
        <v>0</v>
      </c>
      <c r="CG55" s="300">
        <f ca="1">(Conversion!CG55*f_ResVal)/f_GMMar</f>
        <v>0</v>
      </c>
      <c r="CH55" s="300">
        <f ca="1">(Conversion!CH55*f_ResVal)/f_GMMar</f>
        <v>0</v>
      </c>
      <c r="CI55" s="300">
        <f ca="1">(Conversion!CI55*f_ResVal)/f_GMMar</f>
        <v>0</v>
      </c>
      <c r="CJ55" s="300">
        <f ca="1">(Conversion!CJ55*f_ResVal)/f_GMMar</f>
        <v>0</v>
      </c>
      <c r="CK55" s="300">
        <f ca="1">(Conversion!CK55*f_ResVal)/f_GMMar</f>
        <v>0</v>
      </c>
      <c r="CL55" s="300">
        <f ca="1">(Conversion!CL55*f_ResVal)/f_GMMar</f>
        <v>0</v>
      </c>
      <c r="CM55" s="300">
        <f ca="1">(Conversion!CM55*f_ResVal)/f_GMMar</f>
        <v>0</v>
      </c>
      <c r="CN55" s="300">
        <f ca="1">(Conversion!CN55*f_ResVal)/f_GMMar</f>
        <v>0</v>
      </c>
      <c r="CO55" s="300">
        <f ca="1">(Conversion!CO55*f_ResVal)/f_GMMar</f>
        <v>0</v>
      </c>
      <c r="CP55" s="300">
        <f ca="1">(Conversion!CP55*f_ResVal)/f_GMMar</f>
        <v>0</v>
      </c>
      <c r="CQ55" s="300">
        <f ca="1">(Conversion!CQ55*f_ResVal)/f_GMMar</f>
        <v>0</v>
      </c>
      <c r="CR55" s="300">
        <f ca="1">(Conversion!CR55*f_ResVal)/f_GMMar</f>
        <v>0</v>
      </c>
      <c r="CS55" s="300">
        <f ca="1">(Conversion!CS55*f_ResVal)/f_GMMar</f>
        <v>0</v>
      </c>
      <c r="CT55" s="300">
        <f ca="1">(Conversion!CT55*f_ResVal)/f_GMMar</f>
        <v>0</v>
      </c>
      <c r="CU55" s="300">
        <f ca="1">(Conversion!CU55*f_ResVal)/f_GMMar</f>
        <v>0</v>
      </c>
      <c r="CV55" s="300">
        <f ca="1">(Conversion!CV55*f_ResVal)/f_GMMar</f>
        <v>0</v>
      </c>
      <c r="CW55" s="300">
        <f ca="1">(Conversion!CW55*f_ResVal)/f_GMMar</f>
        <v>0</v>
      </c>
      <c r="CX55" s="300">
        <f ca="1">(Conversion!CX55*f_ResVal)/f_GMMar</f>
        <v>0</v>
      </c>
      <c r="CY55" s="300">
        <f ca="1">(Conversion!CY55*f_ResVal)/f_GMMar</f>
        <v>0</v>
      </c>
      <c r="CZ55" s="300">
        <f ca="1">(Conversion!CZ55*f_ResVal)/f_GMMar</f>
        <v>0</v>
      </c>
      <c r="DA55" s="300">
        <f ca="1">(Conversion!DA55*f_ResVal)/f_GMMar</f>
        <v>0</v>
      </c>
      <c r="DB55" s="300">
        <f ca="1">(Conversion!DB55*f_ResVal)/f_GMMar</f>
        <v>0</v>
      </c>
      <c r="DC55" s="300">
        <f ca="1">(Conversion!DC55*f_ResVal)/f_GMMar</f>
        <v>0</v>
      </c>
      <c r="DD55" s="300">
        <f ca="1">(Conversion!DD55*f_ResVal)/f_GMMar</f>
        <v>0</v>
      </c>
      <c r="DE55" s="300">
        <f ca="1">(Conversion!DE55*f_ResVal)/f_GMMar</f>
        <v>0</v>
      </c>
      <c r="DF55" s="300">
        <f ca="1">(Conversion!DF55*f_ResVal)/f_GMMar</f>
        <v>0</v>
      </c>
      <c r="DG55" s="300">
        <f ca="1">(Conversion!DG55*f_ResVal)/f_GMMar</f>
        <v>0</v>
      </c>
      <c r="DH55" s="300">
        <f ca="1">(Conversion!DH55*f_ResVal)/f_GMMar</f>
        <v>0</v>
      </c>
      <c r="DI55" s="300">
        <f ca="1">(Conversion!DI55*f_ResVal)/f_GMMar</f>
        <v>0</v>
      </c>
      <c r="DJ55" s="300">
        <f ca="1">(Conversion!DJ55*f_ResVal)/f_GMMar</f>
        <v>0</v>
      </c>
      <c r="DK55" s="300">
        <f ca="1">(Conversion!DK55*f_ResVal)/f_GMMar</f>
        <v>0</v>
      </c>
      <c r="DL55" s="300">
        <f ca="1">(Conversion!DL55*f_ResVal)/f_GMMar</f>
        <v>0</v>
      </c>
      <c r="DM55" s="300">
        <f ca="1">(Conversion!DM55*f_ResVal)/f_GMMar</f>
        <v>0</v>
      </c>
      <c r="DN55" s="300">
        <f ca="1">(Conversion!DN55*f_ResVal)/f_GMMar</f>
        <v>0</v>
      </c>
      <c r="DO55" s="300">
        <f ca="1">(Conversion!DO55*f_ResVal)/f_GMMar</f>
        <v>0</v>
      </c>
      <c r="DP55" s="300">
        <f ca="1">(Conversion!DP55*f_ResVal)/f_GMMar</f>
        <v>0</v>
      </c>
      <c r="DQ55" s="300">
        <f ca="1">(Conversion!DQ55*f_ResVal)/f_GMMar</f>
        <v>0</v>
      </c>
      <c r="DR55" s="300">
        <f ca="1">(Conversion!DR55*f_ResVal)/f_GMMar</f>
        <v>0</v>
      </c>
      <c r="DS55" s="300">
        <f ca="1">(Conversion!DS55*f_ResVal)/f_GMMar</f>
        <v>0</v>
      </c>
      <c r="DT55" s="300">
        <f ca="1">(Conversion!DT55*f_ResVal)/f_GMMar</f>
        <v>0</v>
      </c>
      <c r="DU55" s="300">
        <f ca="1">(Conversion!DU55*f_ResVal)/f_GMMar</f>
        <v>0</v>
      </c>
      <c r="DV55" s="300">
        <f ca="1">(Conversion!DV55*f_ResVal)/f_GMMar</f>
        <v>0</v>
      </c>
      <c r="DW55" s="300">
        <f ca="1">(Conversion!DW55*f_ResVal)/f_GMMar</f>
        <v>0</v>
      </c>
      <c r="DX55" s="300">
        <f ca="1">(Conversion!DX55*f_ResVal)/f_GMMar</f>
        <v>0</v>
      </c>
      <c r="DY55" s="300">
        <f ca="1">(Conversion!DY55*f_ResVal)/f_GMMar</f>
        <v>0</v>
      </c>
      <c r="DZ55" s="300">
        <f ca="1">(Conversion!DZ55*f_ResVal)/f_GMMar</f>
        <v>0</v>
      </c>
      <c r="EA55" s="300">
        <f ca="1">(Conversion!EA55*f_ResVal)/f_GMMar</f>
        <v>0</v>
      </c>
      <c r="EB55" s="300">
        <f ca="1">(Conversion!EB55*f_ResVal)/f_GMMar</f>
        <v>0</v>
      </c>
      <c r="EC55" s="300">
        <f ca="1">(Conversion!EC55*f_ResVal)/f_GMMar</f>
        <v>0</v>
      </c>
      <c r="ED55" s="300">
        <f ca="1">(Conversion!ED55*f_ResVal)/f_GMMar</f>
        <v>0</v>
      </c>
      <c r="EE55" s="300">
        <f ca="1">(Conversion!EE55*f_ResVal)/f_GMMar</f>
        <v>0</v>
      </c>
      <c r="EF55" s="300">
        <f ca="1">(Conversion!EF55*f_ResVal)/f_GMMar</f>
        <v>0</v>
      </c>
      <c r="EG55" s="300">
        <f ca="1">(Conversion!EG55*f_ResVal)/f_GMMar</f>
        <v>0</v>
      </c>
      <c r="EH55" s="300">
        <f ca="1">(Conversion!EH55*f_ResVal)/f_GMMar</f>
        <v>0</v>
      </c>
      <c r="EI55" s="300">
        <f ca="1">(Conversion!EI55*f_ResVal)/f_GMMar</f>
        <v>0</v>
      </c>
      <c r="EJ55" s="300">
        <f ca="1">(Conversion!EJ55*f_ResVal)/f_GMMar</f>
        <v>0</v>
      </c>
      <c r="EK55" s="300">
        <f ca="1">(Conversion!EK55*f_ResVal)/f_GMMar</f>
        <v>0</v>
      </c>
      <c r="EL55" s="300">
        <f ca="1">(Conversion!EL55*f_ResVal)/f_GMMar</f>
        <v>0</v>
      </c>
      <c r="EM55" s="300">
        <f ca="1">(Conversion!EM55*f_ResVal)/f_GMMar</f>
        <v>0</v>
      </c>
      <c r="EN55" s="300">
        <f ca="1">(Conversion!EN55*f_ResVal)/f_GMMar</f>
        <v>0</v>
      </c>
      <c r="EO55" s="300">
        <f ca="1">(Conversion!EO55*f_ResVal)/f_GMMar</f>
        <v>0</v>
      </c>
      <c r="EP55" s="300">
        <f ca="1">(Conversion!EP55*f_ResVal)/f_GMMar</f>
        <v>0</v>
      </c>
      <c r="EQ55" s="300">
        <f ca="1">(Conversion!EQ55*f_ResVal)/f_GMMar</f>
        <v>0</v>
      </c>
      <c r="ER55" s="300">
        <f ca="1">(Conversion!ER55*f_ResVal)/f_GMMar</f>
        <v>0</v>
      </c>
      <c r="ES55" s="300">
        <f ca="1">(Conversion!ES55*f_ResVal)/f_GMMar</f>
        <v>0</v>
      </c>
      <c r="ET55" s="300">
        <f ca="1">(Conversion!ET55*f_ResVal)/f_GMMar</f>
        <v>0</v>
      </c>
      <c r="EU55" s="300">
        <f ca="1">(Conversion!EU55*f_ResVal)/f_GMMar</f>
        <v>0</v>
      </c>
      <c r="EV55" s="300">
        <f ca="1">(Conversion!EV55*f_ResVal)/f_GMMar</f>
        <v>0</v>
      </c>
      <c r="EW55" s="300">
        <f ca="1">(Conversion!EW55*f_ResVal)/f_GMMar</f>
        <v>0</v>
      </c>
      <c r="EX55" s="300">
        <f ca="1">(Conversion!EX55*f_ResVal)/f_GMMar</f>
        <v>0</v>
      </c>
      <c r="EY55" s="612"/>
      <c r="EZ55" s="757" t="str">
        <f>'Main Input'!EZ55</f>
        <v>RPI</v>
      </c>
      <c r="FA55" s="757" t="str">
        <f>'Main Input'!FA55</f>
        <v>N/A</v>
      </c>
      <c r="FB55" s="766">
        <f>'Main Input'!FB55</f>
        <v>0</v>
      </c>
      <c r="FC55" s="766" t="str">
        <f>'Main Input'!FC55</f>
        <v>IT Solutions</v>
      </c>
      <c r="FD55" s="766" t="str">
        <f>'Main Input'!FD55</f>
        <v>Managed Services</v>
      </c>
      <c r="FE55" s="757" t="str">
        <f>'Main Input'!FE55</f>
        <v>Opex</v>
      </c>
      <c r="FF55" s="757" t="str">
        <f>'Main Input'!FF55</f>
        <v>ContractAccrual</v>
      </c>
      <c r="FG55" s="757" t="str">
        <f>'Main Input'!FG55</f>
        <v>Expense</v>
      </c>
      <c r="FH55" s="767" t="str">
        <f>'Main Input'!FH55</f>
        <v>A</v>
      </c>
      <c r="FI55" s="768">
        <f>'Main Input'!FI55</f>
        <v>0.22</v>
      </c>
      <c r="FJ55" s="768">
        <f>'Main Input'!FJ55</f>
        <v>0</v>
      </c>
      <c r="FK55" s="612"/>
      <c r="FL55" s="531">
        <f t="shared" si="21"/>
        <v>0</v>
      </c>
      <c r="FM55" s="86"/>
      <c r="FN55" s="612"/>
    </row>
    <row r="56" spans="1:170" ht="12.75" customHeight="1">
      <c r="A56" s="750" t="str">
        <f>'Main Input'!A56</f>
        <v>MTB</v>
      </c>
      <c r="B56" s="762" t="str">
        <f>'Main Input'!B56</f>
        <v>Business Unit</v>
      </c>
      <c r="C56" s="762" t="str">
        <f>'Main Input'!C56</f>
        <v>Labour</v>
      </c>
      <c r="D56" s="762" t="str">
        <f>'Main Input'!D56</f>
        <v>TFR</v>
      </c>
      <c r="E56" s="762" t="str">
        <f>'Main Input'!E56</f>
        <v>Migration Lead Designer / Team lead (Wintel)</v>
      </c>
      <c r="F56" s="753" t="str">
        <f>'Main Input'!F56</f>
        <v>direct</v>
      </c>
      <c r="G56" s="753" t="str">
        <f>'Main Input'!G56</f>
        <v>Person</v>
      </c>
      <c r="H56" s="753" t="str">
        <f>'Main Input'!H56</f>
        <v>TAC.CSA.2</v>
      </c>
      <c r="I56" s="753">
        <f>'Main Input'!I56</f>
        <v>0</v>
      </c>
      <c r="J56" s="753">
        <f>'Main Input'!J56</f>
        <v>0</v>
      </c>
      <c r="K56" s="753" t="str">
        <f>'Main Input'!K56</f>
        <v>FJS</v>
      </c>
      <c r="L56" s="753" t="str">
        <f>'Main Input'!L56</f>
        <v>pTran</v>
      </c>
      <c r="M56" s="753">
        <f>'Main Input'!M56</f>
        <v>0</v>
      </c>
      <c r="N56" s="753">
        <f>'Main Input'!N56</f>
        <v>0</v>
      </c>
      <c r="O56" s="753" t="str">
        <f>'Main Input'!O56</f>
        <v>SPAIN</v>
      </c>
      <c r="P56" s="753">
        <f>'Main Input'!P56</f>
        <v>313</v>
      </c>
      <c r="Q56" s="753" t="str">
        <f>'Main Input'!Q56</f>
        <v>EUR</v>
      </c>
      <c r="R56" s="753" t="str">
        <f>'Main Input'!R56</f>
        <v>EMEA</v>
      </c>
      <c r="S56" s="753" t="str">
        <f>'Main Input'!S56</f>
        <v>Local</v>
      </c>
      <c r="T56" s="753">
        <f>'Main Input'!T56</f>
        <v>0</v>
      </c>
      <c r="U56" s="753">
        <f>'Main Input'!U56</f>
        <v>0</v>
      </c>
      <c r="V56" s="753" t="str">
        <f>'Main Input'!V56</f>
        <v>6_ATP</v>
      </c>
      <c r="W56" s="753">
        <f>'Main Input'!W56</f>
        <v>0</v>
      </c>
      <c r="X56" s="753">
        <f>'Main Input'!X56</f>
        <v>0</v>
      </c>
      <c r="Y56" s="753">
        <f>'Main Input'!Y56</f>
        <v>0</v>
      </c>
      <c r="Z56" s="753">
        <f>'Main Input'!Z56</f>
        <v>0</v>
      </c>
      <c r="AA56" s="753">
        <f>'Main Input'!AA56</f>
        <v>0</v>
      </c>
      <c r="AB56" s="763">
        <f>'Main Input'!AB56</f>
        <v>0</v>
      </c>
      <c r="AC56" s="763" t="str">
        <f>'Main Input'!AC56</f>
        <v>Days</v>
      </c>
      <c r="AD56" s="764">
        <f>'Main Input'!AD56</f>
        <v>50</v>
      </c>
      <c r="AE56" s="765">
        <f t="shared" ca="1" si="20"/>
        <v>20064.102564102563</v>
      </c>
      <c r="AF56" s="299">
        <f>(Conversion!AF56*f_ResVal)/f_GMMar</f>
        <v>0</v>
      </c>
      <c r="AG56" s="300">
        <f ca="1">(Conversion!AG56*f_ResVal)/f_GMMar</f>
        <v>0</v>
      </c>
      <c r="AH56" s="300">
        <f ca="1">(Conversion!AH56*f_ResVal)/f_GMMar</f>
        <v>0</v>
      </c>
      <c r="AI56" s="300">
        <f ca="1">(Conversion!AI56*f_ResVal)/f_GMMar</f>
        <v>0</v>
      </c>
      <c r="AJ56" s="300">
        <f ca="1">(Conversion!AJ56*f_ResVal)/f_GMMar</f>
        <v>0</v>
      </c>
      <c r="AK56" s="300">
        <f ca="1">(Conversion!AK56*f_ResVal)/f_GMMar</f>
        <v>0</v>
      </c>
      <c r="AL56" s="300">
        <f ca="1">(Conversion!AL56*f_ResVal)/f_GMMar</f>
        <v>10032.051282051281</v>
      </c>
      <c r="AM56" s="300">
        <f ca="1">(Conversion!AM56*f_ResVal)/f_GMMar</f>
        <v>10032.051282051281</v>
      </c>
      <c r="AN56" s="300">
        <f ca="1">(Conversion!AN56*f_ResVal)/f_GMMar</f>
        <v>0</v>
      </c>
      <c r="AO56" s="300">
        <f ca="1">(Conversion!AO56*f_ResVal)/f_GMMar</f>
        <v>0</v>
      </c>
      <c r="AP56" s="300">
        <f ca="1">(Conversion!AP56*f_ResVal)/f_GMMar</f>
        <v>0</v>
      </c>
      <c r="AQ56" s="300">
        <f ca="1">(Conversion!AQ56*f_ResVal)/f_GMMar</f>
        <v>0</v>
      </c>
      <c r="AR56" s="300">
        <f ca="1">(Conversion!AR56*f_ResVal)/f_GMMar</f>
        <v>0</v>
      </c>
      <c r="AS56" s="300">
        <f ca="1">(Conversion!AS56*f_ResVal)/f_GMMar</f>
        <v>0</v>
      </c>
      <c r="AT56" s="300">
        <f ca="1">(Conversion!AT56*f_ResVal)/f_GMMar</f>
        <v>0</v>
      </c>
      <c r="AU56" s="300">
        <f ca="1">(Conversion!AU56*f_ResVal)/f_GMMar</f>
        <v>0</v>
      </c>
      <c r="AV56" s="300">
        <f ca="1">(Conversion!AV56*f_ResVal)/f_GMMar</f>
        <v>0</v>
      </c>
      <c r="AW56" s="300">
        <f ca="1">(Conversion!AW56*f_ResVal)/f_GMMar</f>
        <v>0</v>
      </c>
      <c r="AX56" s="300">
        <f ca="1">(Conversion!AX56*f_ResVal)/f_GMMar</f>
        <v>0</v>
      </c>
      <c r="AY56" s="300">
        <f ca="1">(Conversion!AY56*f_ResVal)/f_GMMar</f>
        <v>0</v>
      </c>
      <c r="AZ56" s="300">
        <f ca="1">(Conversion!AZ56*f_ResVal)/f_GMMar</f>
        <v>0</v>
      </c>
      <c r="BA56" s="300">
        <f ca="1">(Conversion!BA56*f_ResVal)/f_GMMar</f>
        <v>0</v>
      </c>
      <c r="BB56" s="300">
        <f ca="1">(Conversion!BB56*f_ResVal)/f_GMMar</f>
        <v>0</v>
      </c>
      <c r="BC56" s="300">
        <f ca="1">(Conversion!BC56*f_ResVal)/f_GMMar</f>
        <v>0</v>
      </c>
      <c r="BD56" s="300">
        <f ca="1">(Conversion!BD56*f_ResVal)/f_GMMar</f>
        <v>0</v>
      </c>
      <c r="BE56" s="300">
        <f ca="1">(Conversion!BE56*f_ResVal)/f_GMMar</f>
        <v>0</v>
      </c>
      <c r="BF56" s="300">
        <f ca="1">(Conversion!BF56*f_ResVal)/f_GMMar</f>
        <v>0</v>
      </c>
      <c r="BG56" s="300">
        <f ca="1">(Conversion!BG56*f_ResVal)/f_GMMar</f>
        <v>0</v>
      </c>
      <c r="BH56" s="300">
        <f ca="1">(Conversion!BH56*f_ResVal)/f_GMMar</f>
        <v>0</v>
      </c>
      <c r="BI56" s="300">
        <f ca="1">(Conversion!BI56*f_ResVal)/f_GMMar</f>
        <v>0</v>
      </c>
      <c r="BJ56" s="300">
        <f ca="1">(Conversion!BJ56*f_ResVal)/f_GMMar</f>
        <v>0</v>
      </c>
      <c r="BK56" s="300">
        <f ca="1">(Conversion!BK56*f_ResVal)/f_GMMar</f>
        <v>0</v>
      </c>
      <c r="BL56" s="300">
        <f ca="1">(Conversion!BL56*f_ResVal)/f_GMMar</f>
        <v>0</v>
      </c>
      <c r="BM56" s="300">
        <f ca="1">(Conversion!BM56*f_ResVal)/f_GMMar</f>
        <v>0</v>
      </c>
      <c r="BN56" s="300">
        <f ca="1">(Conversion!BN56*f_ResVal)/f_GMMar</f>
        <v>0</v>
      </c>
      <c r="BO56" s="300">
        <f ca="1">(Conversion!BO56*f_ResVal)/f_GMMar</f>
        <v>0</v>
      </c>
      <c r="BP56" s="300">
        <f ca="1">(Conversion!BP56*f_ResVal)/f_GMMar</f>
        <v>0</v>
      </c>
      <c r="BQ56" s="300">
        <f ca="1">(Conversion!BQ56*f_ResVal)/f_GMMar</f>
        <v>0</v>
      </c>
      <c r="BR56" s="300">
        <f ca="1">(Conversion!BR56*f_ResVal)/f_GMMar</f>
        <v>0</v>
      </c>
      <c r="BS56" s="300">
        <f ca="1">(Conversion!BS56*f_ResVal)/f_GMMar</f>
        <v>0</v>
      </c>
      <c r="BT56" s="300">
        <f ca="1">(Conversion!BT56*f_ResVal)/f_GMMar</f>
        <v>0</v>
      </c>
      <c r="BU56" s="300">
        <f ca="1">(Conversion!BU56*f_ResVal)/f_GMMar</f>
        <v>0</v>
      </c>
      <c r="BV56" s="300">
        <f ca="1">(Conversion!BV56*f_ResVal)/f_GMMar</f>
        <v>0</v>
      </c>
      <c r="BW56" s="300">
        <f ca="1">(Conversion!BW56*f_ResVal)/f_GMMar</f>
        <v>0</v>
      </c>
      <c r="BX56" s="300">
        <f ca="1">(Conversion!BX56*f_ResVal)/f_GMMar</f>
        <v>0</v>
      </c>
      <c r="BY56" s="300">
        <f ca="1">(Conversion!BY56*f_ResVal)/f_GMMar</f>
        <v>0</v>
      </c>
      <c r="BZ56" s="300">
        <f ca="1">(Conversion!BZ56*f_ResVal)/f_GMMar</f>
        <v>0</v>
      </c>
      <c r="CA56" s="300">
        <f ca="1">(Conversion!CA56*f_ResVal)/f_GMMar</f>
        <v>0</v>
      </c>
      <c r="CB56" s="300">
        <f ca="1">(Conversion!CB56*f_ResVal)/f_GMMar</f>
        <v>0</v>
      </c>
      <c r="CC56" s="300">
        <f ca="1">(Conversion!CC56*f_ResVal)/f_GMMar</f>
        <v>0</v>
      </c>
      <c r="CD56" s="300">
        <f ca="1">(Conversion!CD56*f_ResVal)/f_GMMar</f>
        <v>0</v>
      </c>
      <c r="CE56" s="300">
        <f ca="1">(Conversion!CE56*f_ResVal)/f_GMMar</f>
        <v>0</v>
      </c>
      <c r="CF56" s="300">
        <f ca="1">(Conversion!CF56*f_ResVal)/f_GMMar</f>
        <v>0</v>
      </c>
      <c r="CG56" s="300">
        <f ca="1">(Conversion!CG56*f_ResVal)/f_GMMar</f>
        <v>0</v>
      </c>
      <c r="CH56" s="300">
        <f ca="1">(Conversion!CH56*f_ResVal)/f_GMMar</f>
        <v>0</v>
      </c>
      <c r="CI56" s="300">
        <f ca="1">(Conversion!CI56*f_ResVal)/f_GMMar</f>
        <v>0</v>
      </c>
      <c r="CJ56" s="300">
        <f ca="1">(Conversion!CJ56*f_ResVal)/f_GMMar</f>
        <v>0</v>
      </c>
      <c r="CK56" s="300">
        <f ca="1">(Conversion!CK56*f_ResVal)/f_GMMar</f>
        <v>0</v>
      </c>
      <c r="CL56" s="300">
        <f ca="1">(Conversion!CL56*f_ResVal)/f_GMMar</f>
        <v>0</v>
      </c>
      <c r="CM56" s="300">
        <f ca="1">(Conversion!CM56*f_ResVal)/f_GMMar</f>
        <v>0</v>
      </c>
      <c r="CN56" s="300">
        <f ca="1">(Conversion!CN56*f_ResVal)/f_GMMar</f>
        <v>0</v>
      </c>
      <c r="CO56" s="300">
        <f ca="1">(Conversion!CO56*f_ResVal)/f_GMMar</f>
        <v>0</v>
      </c>
      <c r="CP56" s="300">
        <f ca="1">(Conversion!CP56*f_ResVal)/f_GMMar</f>
        <v>0</v>
      </c>
      <c r="CQ56" s="300">
        <f ca="1">(Conversion!CQ56*f_ResVal)/f_GMMar</f>
        <v>0</v>
      </c>
      <c r="CR56" s="300">
        <f ca="1">(Conversion!CR56*f_ResVal)/f_GMMar</f>
        <v>0</v>
      </c>
      <c r="CS56" s="300">
        <f ca="1">(Conversion!CS56*f_ResVal)/f_GMMar</f>
        <v>0</v>
      </c>
      <c r="CT56" s="300">
        <f ca="1">(Conversion!CT56*f_ResVal)/f_GMMar</f>
        <v>0</v>
      </c>
      <c r="CU56" s="300">
        <f ca="1">(Conversion!CU56*f_ResVal)/f_GMMar</f>
        <v>0</v>
      </c>
      <c r="CV56" s="300">
        <f ca="1">(Conversion!CV56*f_ResVal)/f_GMMar</f>
        <v>0</v>
      </c>
      <c r="CW56" s="300">
        <f ca="1">(Conversion!CW56*f_ResVal)/f_GMMar</f>
        <v>0</v>
      </c>
      <c r="CX56" s="300">
        <f ca="1">(Conversion!CX56*f_ResVal)/f_GMMar</f>
        <v>0</v>
      </c>
      <c r="CY56" s="300">
        <f ca="1">(Conversion!CY56*f_ResVal)/f_GMMar</f>
        <v>0</v>
      </c>
      <c r="CZ56" s="300">
        <f ca="1">(Conversion!CZ56*f_ResVal)/f_GMMar</f>
        <v>0</v>
      </c>
      <c r="DA56" s="300">
        <f ca="1">(Conversion!DA56*f_ResVal)/f_GMMar</f>
        <v>0</v>
      </c>
      <c r="DB56" s="300">
        <f ca="1">(Conversion!DB56*f_ResVal)/f_GMMar</f>
        <v>0</v>
      </c>
      <c r="DC56" s="300">
        <f ca="1">(Conversion!DC56*f_ResVal)/f_GMMar</f>
        <v>0</v>
      </c>
      <c r="DD56" s="300">
        <f ca="1">(Conversion!DD56*f_ResVal)/f_GMMar</f>
        <v>0</v>
      </c>
      <c r="DE56" s="300">
        <f ca="1">(Conversion!DE56*f_ResVal)/f_GMMar</f>
        <v>0</v>
      </c>
      <c r="DF56" s="300">
        <f ca="1">(Conversion!DF56*f_ResVal)/f_GMMar</f>
        <v>0</v>
      </c>
      <c r="DG56" s="300">
        <f ca="1">(Conversion!DG56*f_ResVal)/f_GMMar</f>
        <v>0</v>
      </c>
      <c r="DH56" s="300">
        <f ca="1">(Conversion!DH56*f_ResVal)/f_GMMar</f>
        <v>0</v>
      </c>
      <c r="DI56" s="300">
        <f ca="1">(Conversion!DI56*f_ResVal)/f_GMMar</f>
        <v>0</v>
      </c>
      <c r="DJ56" s="300">
        <f ca="1">(Conversion!DJ56*f_ResVal)/f_GMMar</f>
        <v>0</v>
      </c>
      <c r="DK56" s="300">
        <f ca="1">(Conversion!DK56*f_ResVal)/f_GMMar</f>
        <v>0</v>
      </c>
      <c r="DL56" s="300">
        <f ca="1">(Conversion!DL56*f_ResVal)/f_GMMar</f>
        <v>0</v>
      </c>
      <c r="DM56" s="300">
        <f ca="1">(Conversion!DM56*f_ResVal)/f_GMMar</f>
        <v>0</v>
      </c>
      <c r="DN56" s="300">
        <f ca="1">(Conversion!DN56*f_ResVal)/f_GMMar</f>
        <v>0</v>
      </c>
      <c r="DO56" s="300">
        <f ca="1">(Conversion!DO56*f_ResVal)/f_GMMar</f>
        <v>0</v>
      </c>
      <c r="DP56" s="300">
        <f ca="1">(Conversion!DP56*f_ResVal)/f_GMMar</f>
        <v>0</v>
      </c>
      <c r="DQ56" s="300">
        <f ca="1">(Conversion!DQ56*f_ResVal)/f_GMMar</f>
        <v>0</v>
      </c>
      <c r="DR56" s="300">
        <f ca="1">(Conversion!DR56*f_ResVal)/f_GMMar</f>
        <v>0</v>
      </c>
      <c r="DS56" s="300">
        <f ca="1">(Conversion!DS56*f_ResVal)/f_GMMar</f>
        <v>0</v>
      </c>
      <c r="DT56" s="300">
        <f ca="1">(Conversion!DT56*f_ResVal)/f_GMMar</f>
        <v>0</v>
      </c>
      <c r="DU56" s="300">
        <f ca="1">(Conversion!DU56*f_ResVal)/f_GMMar</f>
        <v>0</v>
      </c>
      <c r="DV56" s="300">
        <f ca="1">(Conversion!DV56*f_ResVal)/f_GMMar</f>
        <v>0</v>
      </c>
      <c r="DW56" s="300">
        <f ca="1">(Conversion!DW56*f_ResVal)/f_GMMar</f>
        <v>0</v>
      </c>
      <c r="DX56" s="300">
        <f ca="1">(Conversion!DX56*f_ResVal)/f_GMMar</f>
        <v>0</v>
      </c>
      <c r="DY56" s="300">
        <f ca="1">(Conversion!DY56*f_ResVal)/f_GMMar</f>
        <v>0</v>
      </c>
      <c r="DZ56" s="300">
        <f ca="1">(Conversion!DZ56*f_ResVal)/f_GMMar</f>
        <v>0</v>
      </c>
      <c r="EA56" s="300">
        <f ca="1">(Conversion!EA56*f_ResVal)/f_GMMar</f>
        <v>0</v>
      </c>
      <c r="EB56" s="300">
        <f ca="1">(Conversion!EB56*f_ResVal)/f_GMMar</f>
        <v>0</v>
      </c>
      <c r="EC56" s="300">
        <f ca="1">(Conversion!EC56*f_ResVal)/f_GMMar</f>
        <v>0</v>
      </c>
      <c r="ED56" s="300">
        <f ca="1">(Conversion!ED56*f_ResVal)/f_GMMar</f>
        <v>0</v>
      </c>
      <c r="EE56" s="300">
        <f ca="1">(Conversion!EE56*f_ResVal)/f_GMMar</f>
        <v>0</v>
      </c>
      <c r="EF56" s="300">
        <f ca="1">(Conversion!EF56*f_ResVal)/f_GMMar</f>
        <v>0</v>
      </c>
      <c r="EG56" s="300">
        <f ca="1">(Conversion!EG56*f_ResVal)/f_GMMar</f>
        <v>0</v>
      </c>
      <c r="EH56" s="300">
        <f ca="1">(Conversion!EH56*f_ResVal)/f_GMMar</f>
        <v>0</v>
      </c>
      <c r="EI56" s="300">
        <f ca="1">(Conversion!EI56*f_ResVal)/f_GMMar</f>
        <v>0</v>
      </c>
      <c r="EJ56" s="300">
        <f ca="1">(Conversion!EJ56*f_ResVal)/f_GMMar</f>
        <v>0</v>
      </c>
      <c r="EK56" s="300">
        <f ca="1">(Conversion!EK56*f_ResVal)/f_GMMar</f>
        <v>0</v>
      </c>
      <c r="EL56" s="300">
        <f ca="1">(Conversion!EL56*f_ResVal)/f_GMMar</f>
        <v>0</v>
      </c>
      <c r="EM56" s="300">
        <f ca="1">(Conversion!EM56*f_ResVal)/f_GMMar</f>
        <v>0</v>
      </c>
      <c r="EN56" s="300">
        <f ca="1">(Conversion!EN56*f_ResVal)/f_GMMar</f>
        <v>0</v>
      </c>
      <c r="EO56" s="300">
        <f ca="1">(Conversion!EO56*f_ResVal)/f_GMMar</f>
        <v>0</v>
      </c>
      <c r="EP56" s="300">
        <f ca="1">(Conversion!EP56*f_ResVal)/f_GMMar</f>
        <v>0</v>
      </c>
      <c r="EQ56" s="300">
        <f ca="1">(Conversion!EQ56*f_ResVal)/f_GMMar</f>
        <v>0</v>
      </c>
      <c r="ER56" s="300">
        <f ca="1">(Conversion!ER56*f_ResVal)/f_GMMar</f>
        <v>0</v>
      </c>
      <c r="ES56" s="300">
        <f ca="1">(Conversion!ES56*f_ResVal)/f_GMMar</f>
        <v>0</v>
      </c>
      <c r="ET56" s="300">
        <f ca="1">(Conversion!ET56*f_ResVal)/f_GMMar</f>
        <v>0</v>
      </c>
      <c r="EU56" s="300">
        <f ca="1">(Conversion!EU56*f_ResVal)/f_GMMar</f>
        <v>0</v>
      </c>
      <c r="EV56" s="300">
        <f ca="1">(Conversion!EV56*f_ResVal)/f_GMMar</f>
        <v>0</v>
      </c>
      <c r="EW56" s="300">
        <f ca="1">(Conversion!EW56*f_ResVal)/f_GMMar</f>
        <v>0</v>
      </c>
      <c r="EX56" s="300">
        <f ca="1">(Conversion!EX56*f_ResVal)/f_GMMar</f>
        <v>0</v>
      </c>
      <c r="EY56" s="612"/>
      <c r="EZ56" s="757" t="str">
        <f>'Main Input'!EZ56</f>
        <v>RPI</v>
      </c>
      <c r="FA56" s="757" t="str">
        <f>'Main Input'!FA56</f>
        <v>N/A</v>
      </c>
      <c r="FB56" s="766">
        <f>'Main Input'!FB56</f>
        <v>0</v>
      </c>
      <c r="FC56" s="766" t="str">
        <f>'Main Input'!FC56</f>
        <v>IT Solutions</v>
      </c>
      <c r="FD56" s="766" t="str">
        <f>'Main Input'!FD56</f>
        <v>Managed Services</v>
      </c>
      <c r="FE56" s="757" t="str">
        <f>'Main Input'!FE56</f>
        <v>Opex</v>
      </c>
      <c r="FF56" s="757" t="str">
        <f>'Main Input'!FF56</f>
        <v>ContractAccrual</v>
      </c>
      <c r="FG56" s="757" t="str">
        <f>'Main Input'!FG56</f>
        <v>Expense</v>
      </c>
      <c r="FH56" s="767" t="str">
        <f>'Main Input'!FH56</f>
        <v>A</v>
      </c>
      <c r="FI56" s="768">
        <f>'Main Input'!FI56</f>
        <v>0.22</v>
      </c>
      <c r="FJ56" s="768">
        <f>'Main Input'!FJ56</f>
        <v>0</v>
      </c>
      <c r="FK56" s="612"/>
      <c r="FL56" s="531">
        <f t="shared" si="21"/>
        <v>0</v>
      </c>
      <c r="FM56" s="86"/>
      <c r="FN56" s="612"/>
    </row>
    <row r="57" spans="1:170" ht="12.75" customHeight="1">
      <c r="A57" s="750" t="str">
        <f>'Main Input'!A57</f>
        <v>MTB</v>
      </c>
      <c r="B57" s="762" t="str">
        <f>'Main Input'!B57</f>
        <v>Business Unit</v>
      </c>
      <c r="C57" s="762" t="str">
        <f>'Main Input'!C57</f>
        <v>Labour</v>
      </c>
      <c r="D57" s="762" t="str">
        <f>'Main Input'!D57</f>
        <v>TFR</v>
      </c>
      <c r="E57" s="762" t="str">
        <f>'Main Input'!E57</f>
        <v>Migration Designer #2 (Wintel)</v>
      </c>
      <c r="F57" s="753" t="str">
        <f>'Main Input'!F57</f>
        <v>direct</v>
      </c>
      <c r="G57" s="753" t="str">
        <f>'Main Input'!G57</f>
        <v>Person</v>
      </c>
      <c r="H57" s="753" t="str">
        <f>'Main Input'!H57</f>
        <v>TAC.CSA.2</v>
      </c>
      <c r="I57" s="753">
        <f>'Main Input'!I57</f>
        <v>0</v>
      </c>
      <c r="J57" s="753">
        <f>'Main Input'!J57</f>
        <v>0</v>
      </c>
      <c r="K57" s="753" t="str">
        <f>'Main Input'!K57</f>
        <v>FJS</v>
      </c>
      <c r="L57" s="753" t="str">
        <f>'Main Input'!L57</f>
        <v>pTran</v>
      </c>
      <c r="M57" s="753">
        <f>'Main Input'!M57</f>
        <v>0</v>
      </c>
      <c r="N57" s="753">
        <f>'Main Input'!N57</f>
        <v>0</v>
      </c>
      <c r="O57" s="753" t="str">
        <f>'Main Input'!O57</f>
        <v>SPAIN</v>
      </c>
      <c r="P57" s="753">
        <f>'Main Input'!P57</f>
        <v>313</v>
      </c>
      <c r="Q57" s="753" t="str">
        <f>'Main Input'!Q57</f>
        <v>EUR</v>
      </c>
      <c r="R57" s="753" t="str">
        <f>'Main Input'!R57</f>
        <v>EMEA</v>
      </c>
      <c r="S57" s="753" t="str">
        <f>'Main Input'!S57</f>
        <v>Local</v>
      </c>
      <c r="T57" s="753">
        <f>'Main Input'!T57</f>
        <v>0</v>
      </c>
      <c r="U57" s="753">
        <f>'Main Input'!U57</f>
        <v>0</v>
      </c>
      <c r="V57" s="753" t="str">
        <f>'Main Input'!V57</f>
        <v>6_ATP</v>
      </c>
      <c r="W57" s="753">
        <f>'Main Input'!W57</f>
        <v>0</v>
      </c>
      <c r="X57" s="753">
        <f>'Main Input'!X57</f>
        <v>0</v>
      </c>
      <c r="Y57" s="753">
        <f>'Main Input'!Y57</f>
        <v>0</v>
      </c>
      <c r="Z57" s="753">
        <f>'Main Input'!Z57</f>
        <v>0</v>
      </c>
      <c r="AA57" s="753">
        <f>'Main Input'!AA57</f>
        <v>0</v>
      </c>
      <c r="AB57" s="763">
        <f>'Main Input'!AB57</f>
        <v>0</v>
      </c>
      <c r="AC57" s="763" t="str">
        <f>'Main Input'!AC57</f>
        <v>Days</v>
      </c>
      <c r="AD57" s="764">
        <f>'Main Input'!AD57</f>
        <v>50</v>
      </c>
      <c r="AE57" s="765">
        <f t="shared" ca="1" si="20"/>
        <v>20064.102564102563</v>
      </c>
      <c r="AF57" s="299">
        <f>(Conversion!AF57*f_ResVal)/f_GMMar</f>
        <v>0</v>
      </c>
      <c r="AG57" s="300">
        <f ca="1">(Conversion!AG57*f_ResVal)/f_GMMar</f>
        <v>0</v>
      </c>
      <c r="AH57" s="300">
        <f ca="1">(Conversion!AH57*f_ResVal)/f_GMMar</f>
        <v>0</v>
      </c>
      <c r="AI57" s="300">
        <f ca="1">(Conversion!AI57*f_ResVal)/f_GMMar</f>
        <v>0</v>
      </c>
      <c r="AJ57" s="300">
        <f ca="1">(Conversion!AJ57*f_ResVal)/f_GMMar</f>
        <v>0</v>
      </c>
      <c r="AK57" s="300">
        <f ca="1">(Conversion!AK57*f_ResVal)/f_GMMar</f>
        <v>0</v>
      </c>
      <c r="AL57" s="300">
        <f ca="1">(Conversion!AL57*f_ResVal)/f_GMMar</f>
        <v>10032.051282051281</v>
      </c>
      <c r="AM57" s="300">
        <f ca="1">(Conversion!AM57*f_ResVal)/f_GMMar</f>
        <v>10032.051282051281</v>
      </c>
      <c r="AN57" s="300">
        <f ca="1">(Conversion!AN57*f_ResVal)/f_GMMar</f>
        <v>0</v>
      </c>
      <c r="AO57" s="300">
        <f ca="1">(Conversion!AO57*f_ResVal)/f_GMMar</f>
        <v>0</v>
      </c>
      <c r="AP57" s="300">
        <f ca="1">(Conversion!AP57*f_ResVal)/f_GMMar</f>
        <v>0</v>
      </c>
      <c r="AQ57" s="300">
        <f ca="1">(Conversion!AQ57*f_ResVal)/f_GMMar</f>
        <v>0</v>
      </c>
      <c r="AR57" s="300">
        <f ca="1">(Conversion!AR57*f_ResVal)/f_GMMar</f>
        <v>0</v>
      </c>
      <c r="AS57" s="300">
        <f ca="1">(Conversion!AS57*f_ResVal)/f_GMMar</f>
        <v>0</v>
      </c>
      <c r="AT57" s="300">
        <f ca="1">(Conversion!AT57*f_ResVal)/f_GMMar</f>
        <v>0</v>
      </c>
      <c r="AU57" s="300">
        <f ca="1">(Conversion!AU57*f_ResVal)/f_GMMar</f>
        <v>0</v>
      </c>
      <c r="AV57" s="300">
        <f ca="1">(Conversion!AV57*f_ResVal)/f_GMMar</f>
        <v>0</v>
      </c>
      <c r="AW57" s="300">
        <f ca="1">(Conversion!AW57*f_ResVal)/f_GMMar</f>
        <v>0</v>
      </c>
      <c r="AX57" s="300">
        <f ca="1">(Conversion!AX57*f_ResVal)/f_GMMar</f>
        <v>0</v>
      </c>
      <c r="AY57" s="300">
        <f ca="1">(Conversion!AY57*f_ResVal)/f_GMMar</f>
        <v>0</v>
      </c>
      <c r="AZ57" s="300">
        <f ca="1">(Conversion!AZ57*f_ResVal)/f_GMMar</f>
        <v>0</v>
      </c>
      <c r="BA57" s="300">
        <f ca="1">(Conversion!BA57*f_ResVal)/f_GMMar</f>
        <v>0</v>
      </c>
      <c r="BB57" s="300">
        <f ca="1">(Conversion!BB57*f_ResVal)/f_GMMar</f>
        <v>0</v>
      </c>
      <c r="BC57" s="300">
        <f ca="1">(Conversion!BC57*f_ResVal)/f_GMMar</f>
        <v>0</v>
      </c>
      <c r="BD57" s="300">
        <f ca="1">(Conversion!BD57*f_ResVal)/f_GMMar</f>
        <v>0</v>
      </c>
      <c r="BE57" s="300">
        <f ca="1">(Conversion!BE57*f_ResVal)/f_GMMar</f>
        <v>0</v>
      </c>
      <c r="BF57" s="300">
        <f ca="1">(Conversion!BF57*f_ResVal)/f_GMMar</f>
        <v>0</v>
      </c>
      <c r="BG57" s="300">
        <f ca="1">(Conversion!BG57*f_ResVal)/f_GMMar</f>
        <v>0</v>
      </c>
      <c r="BH57" s="300">
        <f ca="1">(Conversion!BH57*f_ResVal)/f_GMMar</f>
        <v>0</v>
      </c>
      <c r="BI57" s="300">
        <f ca="1">(Conversion!BI57*f_ResVal)/f_GMMar</f>
        <v>0</v>
      </c>
      <c r="BJ57" s="300">
        <f ca="1">(Conversion!BJ57*f_ResVal)/f_GMMar</f>
        <v>0</v>
      </c>
      <c r="BK57" s="300">
        <f ca="1">(Conversion!BK57*f_ResVal)/f_GMMar</f>
        <v>0</v>
      </c>
      <c r="BL57" s="300">
        <f ca="1">(Conversion!BL57*f_ResVal)/f_GMMar</f>
        <v>0</v>
      </c>
      <c r="BM57" s="300">
        <f ca="1">(Conversion!BM57*f_ResVal)/f_GMMar</f>
        <v>0</v>
      </c>
      <c r="BN57" s="300">
        <f ca="1">(Conversion!BN57*f_ResVal)/f_GMMar</f>
        <v>0</v>
      </c>
      <c r="BO57" s="300">
        <f ca="1">(Conversion!BO57*f_ResVal)/f_GMMar</f>
        <v>0</v>
      </c>
      <c r="BP57" s="300">
        <f ca="1">(Conversion!BP57*f_ResVal)/f_GMMar</f>
        <v>0</v>
      </c>
      <c r="BQ57" s="300">
        <f ca="1">(Conversion!BQ57*f_ResVal)/f_GMMar</f>
        <v>0</v>
      </c>
      <c r="BR57" s="300">
        <f ca="1">(Conversion!BR57*f_ResVal)/f_GMMar</f>
        <v>0</v>
      </c>
      <c r="BS57" s="300">
        <f ca="1">(Conversion!BS57*f_ResVal)/f_GMMar</f>
        <v>0</v>
      </c>
      <c r="BT57" s="300">
        <f ca="1">(Conversion!BT57*f_ResVal)/f_GMMar</f>
        <v>0</v>
      </c>
      <c r="BU57" s="300">
        <f ca="1">(Conversion!BU57*f_ResVal)/f_GMMar</f>
        <v>0</v>
      </c>
      <c r="BV57" s="300">
        <f ca="1">(Conversion!BV57*f_ResVal)/f_GMMar</f>
        <v>0</v>
      </c>
      <c r="BW57" s="300">
        <f ca="1">(Conversion!BW57*f_ResVal)/f_GMMar</f>
        <v>0</v>
      </c>
      <c r="BX57" s="300">
        <f ca="1">(Conversion!BX57*f_ResVal)/f_GMMar</f>
        <v>0</v>
      </c>
      <c r="BY57" s="300">
        <f ca="1">(Conversion!BY57*f_ResVal)/f_GMMar</f>
        <v>0</v>
      </c>
      <c r="BZ57" s="300">
        <f ca="1">(Conversion!BZ57*f_ResVal)/f_GMMar</f>
        <v>0</v>
      </c>
      <c r="CA57" s="300">
        <f ca="1">(Conversion!CA57*f_ResVal)/f_GMMar</f>
        <v>0</v>
      </c>
      <c r="CB57" s="300">
        <f ca="1">(Conversion!CB57*f_ResVal)/f_GMMar</f>
        <v>0</v>
      </c>
      <c r="CC57" s="300">
        <f ca="1">(Conversion!CC57*f_ResVal)/f_GMMar</f>
        <v>0</v>
      </c>
      <c r="CD57" s="300">
        <f ca="1">(Conversion!CD57*f_ResVal)/f_GMMar</f>
        <v>0</v>
      </c>
      <c r="CE57" s="300">
        <f ca="1">(Conversion!CE57*f_ResVal)/f_GMMar</f>
        <v>0</v>
      </c>
      <c r="CF57" s="300">
        <f ca="1">(Conversion!CF57*f_ResVal)/f_GMMar</f>
        <v>0</v>
      </c>
      <c r="CG57" s="300">
        <f ca="1">(Conversion!CG57*f_ResVal)/f_GMMar</f>
        <v>0</v>
      </c>
      <c r="CH57" s="300">
        <f ca="1">(Conversion!CH57*f_ResVal)/f_GMMar</f>
        <v>0</v>
      </c>
      <c r="CI57" s="300">
        <f ca="1">(Conversion!CI57*f_ResVal)/f_GMMar</f>
        <v>0</v>
      </c>
      <c r="CJ57" s="300">
        <f ca="1">(Conversion!CJ57*f_ResVal)/f_GMMar</f>
        <v>0</v>
      </c>
      <c r="CK57" s="300">
        <f ca="1">(Conversion!CK57*f_ResVal)/f_GMMar</f>
        <v>0</v>
      </c>
      <c r="CL57" s="300">
        <f ca="1">(Conversion!CL57*f_ResVal)/f_GMMar</f>
        <v>0</v>
      </c>
      <c r="CM57" s="300">
        <f ca="1">(Conversion!CM57*f_ResVal)/f_GMMar</f>
        <v>0</v>
      </c>
      <c r="CN57" s="300">
        <f ca="1">(Conversion!CN57*f_ResVal)/f_GMMar</f>
        <v>0</v>
      </c>
      <c r="CO57" s="300">
        <f ca="1">(Conversion!CO57*f_ResVal)/f_GMMar</f>
        <v>0</v>
      </c>
      <c r="CP57" s="300">
        <f ca="1">(Conversion!CP57*f_ResVal)/f_GMMar</f>
        <v>0</v>
      </c>
      <c r="CQ57" s="300">
        <f ca="1">(Conversion!CQ57*f_ResVal)/f_GMMar</f>
        <v>0</v>
      </c>
      <c r="CR57" s="300">
        <f ca="1">(Conversion!CR57*f_ResVal)/f_GMMar</f>
        <v>0</v>
      </c>
      <c r="CS57" s="300">
        <f ca="1">(Conversion!CS57*f_ResVal)/f_GMMar</f>
        <v>0</v>
      </c>
      <c r="CT57" s="300">
        <f ca="1">(Conversion!CT57*f_ResVal)/f_GMMar</f>
        <v>0</v>
      </c>
      <c r="CU57" s="300">
        <f ca="1">(Conversion!CU57*f_ResVal)/f_GMMar</f>
        <v>0</v>
      </c>
      <c r="CV57" s="300">
        <f ca="1">(Conversion!CV57*f_ResVal)/f_GMMar</f>
        <v>0</v>
      </c>
      <c r="CW57" s="300">
        <f ca="1">(Conversion!CW57*f_ResVal)/f_GMMar</f>
        <v>0</v>
      </c>
      <c r="CX57" s="300">
        <f ca="1">(Conversion!CX57*f_ResVal)/f_GMMar</f>
        <v>0</v>
      </c>
      <c r="CY57" s="300">
        <f ca="1">(Conversion!CY57*f_ResVal)/f_GMMar</f>
        <v>0</v>
      </c>
      <c r="CZ57" s="300">
        <f ca="1">(Conversion!CZ57*f_ResVal)/f_GMMar</f>
        <v>0</v>
      </c>
      <c r="DA57" s="300">
        <f ca="1">(Conversion!DA57*f_ResVal)/f_GMMar</f>
        <v>0</v>
      </c>
      <c r="DB57" s="300">
        <f ca="1">(Conversion!DB57*f_ResVal)/f_GMMar</f>
        <v>0</v>
      </c>
      <c r="DC57" s="300">
        <f ca="1">(Conversion!DC57*f_ResVal)/f_GMMar</f>
        <v>0</v>
      </c>
      <c r="DD57" s="300">
        <f ca="1">(Conversion!DD57*f_ResVal)/f_GMMar</f>
        <v>0</v>
      </c>
      <c r="DE57" s="300">
        <f ca="1">(Conversion!DE57*f_ResVal)/f_GMMar</f>
        <v>0</v>
      </c>
      <c r="DF57" s="300">
        <f ca="1">(Conversion!DF57*f_ResVal)/f_GMMar</f>
        <v>0</v>
      </c>
      <c r="DG57" s="300">
        <f ca="1">(Conversion!DG57*f_ResVal)/f_GMMar</f>
        <v>0</v>
      </c>
      <c r="DH57" s="300">
        <f ca="1">(Conversion!DH57*f_ResVal)/f_GMMar</f>
        <v>0</v>
      </c>
      <c r="DI57" s="300">
        <f ca="1">(Conversion!DI57*f_ResVal)/f_GMMar</f>
        <v>0</v>
      </c>
      <c r="DJ57" s="300">
        <f ca="1">(Conversion!DJ57*f_ResVal)/f_GMMar</f>
        <v>0</v>
      </c>
      <c r="DK57" s="300">
        <f ca="1">(Conversion!DK57*f_ResVal)/f_GMMar</f>
        <v>0</v>
      </c>
      <c r="DL57" s="300">
        <f ca="1">(Conversion!DL57*f_ResVal)/f_GMMar</f>
        <v>0</v>
      </c>
      <c r="DM57" s="300">
        <f ca="1">(Conversion!DM57*f_ResVal)/f_GMMar</f>
        <v>0</v>
      </c>
      <c r="DN57" s="300">
        <f ca="1">(Conversion!DN57*f_ResVal)/f_GMMar</f>
        <v>0</v>
      </c>
      <c r="DO57" s="300">
        <f ca="1">(Conversion!DO57*f_ResVal)/f_GMMar</f>
        <v>0</v>
      </c>
      <c r="DP57" s="300">
        <f ca="1">(Conversion!DP57*f_ResVal)/f_GMMar</f>
        <v>0</v>
      </c>
      <c r="DQ57" s="300">
        <f ca="1">(Conversion!DQ57*f_ResVal)/f_GMMar</f>
        <v>0</v>
      </c>
      <c r="DR57" s="300">
        <f ca="1">(Conversion!DR57*f_ResVal)/f_GMMar</f>
        <v>0</v>
      </c>
      <c r="DS57" s="300">
        <f ca="1">(Conversion!DS57*f_ResVal)/f_GMMar</f>
        <v>0</v>
      </c>
      <c r="DT57" s="300">
        <f ca="1">(Conversion!DT57*f_ResVal)/f_GMMar</f>
        <v>0</v>
      </c>
      <c r="DU57" s="300">
        <f ca="1">(Conversion!DU57*f_ResVal)/f_GMMar</f>
        <v>0</v>
      </c>
      <c r="DV57" s="300">
        <f ca="1">(Conversion!DV57*f_ResVal)/f_GMMar</f>
        <v>0</v>
      </c>
      <c r="DW57" s="300">
        <f ca="1">(Conversion!DW57*f_ResVal)/f_GMMar</f>
        <v>0</v>
      </c>
      <c r="DX57" s="300">
        <f ca="1">(Conversion!DX57*f_ResVal)/f_GMMar</f>
        <v>0</v>
      </c>
      <c r="DY57" s="300">
        <f ca="1">(Conversion!DY57*f_ResVal)/f_GMMar</f>
        <v>0</v>
      </c>
      <c r="DZ57" s="300">
        <f ca="1">(Conversion!DZ57*f_ResVal)/f_GMMar</f>
        <v>0</v>
      </c>
      <c r="EA57" s="300">
        <f ca="1">(Conversion!EA57*f_ResVal)/f_GMMar</f>
        <v>0</v>
      </c>
      <c r="EB57" s="300">
        <f ca="1">(Conversion!EB57*f_ResVal)/f_GMMar</f>
        <v>0</v>
      </c>
      <c r="EC57" s="300">
        <f ca="1">(Conversion!EC57*f_ResVal)/f_GMMar</f>
        <v>0</v>
      </c>
      <c r="ED57" s="300">
        <f ca="1">(Conversion!ED57*f_ResVal)/f_GMMar</f>
        <v>0</v>
      </c>
      <c r="EE57" s="300">
        <f ca="1">(Conversion!EE57*f_ResVal)/f_GMMar</f>
        <v>0</v>
      </c>
      <c r="EF57" s="300">
        <f ca="1">(Conversion!EF57*f_ResVal)/f_GMMar</f>
        <v>0</v>
      </c>
      <c r="EG57" s="300">
        <f ca="1">(Conversion!EG57*f_ResVal)/f_GMMar</f>
        <v>0</v>
      </c>
      <c r="EH57" s="300">
        <f ca="1">(Conversion!EH57*f_ResVal)/f_GMMar</f>
        <v>0</v>
      </c>
      <c r="EI57" s="300">
        <f ca="1">(Conversion!EI57*f_ResVal)/f_GMMar</f>
        <v>0</v>
      </c>
      <c r="EJ57" s="300">
        <f ca="1">(Conversion!EJ57*f_ResVal)/f_GMMar</f>
        <v>0</v>
      </c>
      <c r="EK57" s="300">
        <f ca="1">(Conversion!EK57*f_ResVal)/f_GMMar</f>
        <v>0</v>
      </c>
      <c r="EL57" s="300">
        <f ca="1">(Conversion!EL57*f_ResVal)/f_GMMar</f>
        <v>0</v>
      </c>
      <c r="EM57" s="300">
        <f ca="1">(Conversion!EM57*f_ResVal)/f_GMMar</f>
        <v>0</v>
      </c>
      <c r="EN57" s="300">
        <f ca="1">(Conversion!EN57*f_ResVal)/f_GMMar</f>
        <v>0</v>
      </c>
      <c r="EO57" s="300">
        <f ca="1">(Conversion!EO57*f_ResVal)/f_GMMar</f>
        <v>0</v>
      </c>
      <c r="EP57" s="300">
        <f ca="1">(Conversion!EP57*f_ResVal)/f_GMMar</f>
        <v>0</v>
      </c>
      <c r="EQ57" s="300">
        <f ca="1">(Conversion!EQ57*f_ResVal)/f_GMMar</f>
        <v>0</v>
      </c>
      <c r="ER57" s="300">
        <f ca="1">(Conversion!ER57*f_ResVal)/f_GMMar</f>
        <v>0</v>
      </c>
      <c r="ES57" s="300">
        <f ca="1">(Conversion!ES57*f_ResVal)/f_GMMar</f>
        <v>0</v>
      </c>
      <c r="ET57" s="300">
        <f ca="1">(Conversion!ET57*f_ResVal)/f_GMMar</f>
        <v>0</v>
      </c>
      <c r="EU57" s="300">
        <f ca="1">(Conversion!EU57*f_ResVal)/f_GMMar</f>
        <v>0</v>
      </c>
      <c r="EV57" s="300">
        <f ca="1">(Conversion!EV57*f_ResVal)/f_GMMar</f>
        <v>0</v>
      </c>
      <c r="EW57" s="300">
        <f ca="1">(Conversion!EW57*f_ResVal)/f_GMMar</f>
        <v>0</v>
      </c>
      <c r="EX57" s="300">
        <f ca="1">(Conversion!EX57*f_ResVal)/f_GMMar</f>
        <v>0</v>
      </c>
      <c r="EY57" s="612"/>
      <c r="EZ57" s="757" t="str">
        <f>'Main Input'!EZ57</f>
        <v>RPI</v>
      </c>
      <c r="FA57" s="757" t="str">
        <f>'Main Input'!FA57</f>
        <v>N/A</v>
      </c>
      <c r="FB57" s="766">
        <f>'Main Input'!FB57</f>
        <v>0</v>
      </c>
      <c r="FC57" s="766" t="str">
        <f>'Main Input'!FC57</f>
        <v>IT Solutions</v>
      </c>
      <c r="FD57" s="766" t="str">
        <f>'Main Input'!FD57</f>
        <v>Managed Services</v>
      </c>
      <c r="FE57" s="757" t="str">
        <f>'Main Input'!FE57</f>
        <v>Opex</v>
      </c>
      <c r="FF57" s="757" t="str">
        <f>'Main Input'!FF57</f>
        <v>ContractAccrual</v>
      </c>
      <c r="FG57" s="757" t="str">
        <f>'Main Input'!FG57</f>
        <v>Expense</v>
      </c>
      <c r="FH57" s="767" t="str">
        <f>'Main Input'!FH57</f>
        <v>A</v>
      </c>
      <c r="FI57" s="768">
        <f>'Main Input'!FI57</f>
        <v>0.22</v>
      </c>
      <c r="FJ57" s="768">
        <f>'Main Input'!FJ57</f>
        <v>0</v>
      </c>
      <c r="FK57" s="612"/>
      <c r="FL57" s="531">
        <f t="shared" si="21"/>
        <v>0</v>
      </c>
      <c r="FM57" s="86"/>
      <c r="FN57" s="612"/>
    </row>
    <row r="58" spans="1:170" ht="12.75" customHeight="1">
      <c r="A58" s="750" t="str">
        <f>'Main Input'!A58</f>
        <v>MTB</v>
      </c>
      <c r="B58" s="762" t="str">
        <f>'Main Input'!B58</f>
        <v>Business Unit</v>
      </c>
      <c r="C58" s="762" t="str">
        <f>'Main Input'!C58</f>
        <v>Labour</v>
      </c>
      <c r="D58" s="762" t="str">
        <f>'Main Input'!D58</f>
        <v>TFR</v>
      </c>
      <c r="E58" s="762" t="str">
        <f>'Main Input'!E58</f>
        <v>Migration Designer #3 (Wintel)</v>
      </c>
      <c r="F58" s="753" t="str">
        <f>'Main Input'!F58</f>
        <v>direct</v>
      </c>
      <c r="G58" s="753" t="str">
        <f>'Main Input'!G58</f>
        <v>Person</v>
      </c>
      <c r="H58" s="753" t="str">
        <f>'Main Input'!H58</f>
        <v>TAC.CSA.2</v>
      </c>
      <c r="I58" s="753">
        <f>'Main Input'!I58</f>
        <v>0</v>
      </c>
      <c r="J58" s="753">
        <f>'Main Input'!J58</f>
        <v>0</v>
      </c>
      <c r="K58" s="753" t="str">
        <f>'Main Input'!K58</f>
        <v>FJS</v>
      </c>
      <c r="L58" s="753" t="str">
        <f>'Main Input'!L58</f>
        <v>pTran</v>
      </c>
      <c r="M58" s="753">
        <f>'Main Input'!M58</f>
        <v>0</v>
      </c>
      <c r="N58" s="753">
        <f>'Main Input'!N58</f>
        <v>0</v>
      </c>
      <c r="O58" s="753" t="str">
        <f>'Main Input'!O58</f>
        <v>SPAIN</v>
      </c>
      <c r="P58" s="753">
        <f>'Main Input'!P58</f>
        <v>313</v>
      </c>
      <c r="Q58" s="753" t="str">
        <f>'Main Input'!Q58</f>
        <v>EUR</v>
      </c>
      <c r="R58" s="753" t="str">
        <f>'Main Input'!R58</f>
        <v>EMEA</v>
      </c>
      <c r="S58" s="753" t="str">
        <f>'Main Input'!S58</f>
        <v>Local</v>
      </c>
      <c r="T58" s="753">
        <f>'Main Input'!T58</f>
        <v>0</v>
      </c>
      <c r="U58" s="753">
        <f>'Main Input'!U58</f>
        <v>0</v>
      </c>
      <c r="V58" s="753" t="str">
        <f>'Main Input'!V58</f>
        <v>6_ATP</v>
      </c>
      <c r="W58" s="753">
        <f>'Main Input'!W58</f>
        <v>0</v>
      </c>
      <c r="X58" s="753">
        <f>'Main Input'!X58</f>
        <v>0</v>
      </c>
      <c r="Y58" s="753">
        <f>'Main Input'!Y58</f>
        <v>0</v>
      </c>
      <c r="Z58" s="753">
        <f>'Main Input'!Z58</f>
        <v>0</v>
      </c>
      <c r="AA58" s="753">
        <f>'Main Input'!AA58</f>
        <v>0</v>
      </c>
      <c r="AB58" s="763">
        <f>'Main Input'!AB58</f>
        <v>0</v>
      </c>
      <c r="AC58" s="763" t="str">
        <f>'Main Input'!AC58</f>
        <v>Days</v>
      </c>
      <c r="AD58" s="764">
        <f>'Main Input'!AD58</f>
        <v>50</v>
      </c>
      <c r="AE58" s="765">
        <f t="shared" ca="1" si="20"/>
        <v>20064.102564102563</v>
      </c>
      <c r="AF58" s="299">
        <f>(Conversion!AF58*f_ResVal)/f_GMMar</f>
        <v>0</v>
      </c>
      <c r="AG58" s="300">
        <f ca="1">(Conversion!AG58*f_ResVal)/f_GMMar</f>
        <v>0</v>
      </c>
      <c r="AH58" s="300">
        <f ca="1">(Conversion!AH58*f_ResVal)/f_GMMar</f>
        <v>0</v>
      </c>
      <c r="AI58" s="300">
        <f ca="1">(Conversion!AI58*f_ResVal)/f_GMMar</f>
        <v>0</v>
      </c>
      <c r="AJ58" s="300">
        <f ca="1">(Conversion!AJ58*f_ResVal)/f_GMMar</f>
        <v>0</v>
      </c>
      <c r="AK58" s="300">
        <f ca="1">(Conversion!AK58*f_ResVal)/f_GMMar</f>
        <v>0</v>
      </c>
      <c r="AL58" s="300">
        <f ca="1">(Conversion!AL58*f_ResVal)/f_GMMar</f>
        <v>10032.051282051281</v>
      </c>
      <c r="AM58" s="300">
        <f ca="1">(Conversion!AM58*f_ResVal)/f_GMMar</f>
        <v>10032.051282051281</v>
      </c>
      <c r="AN58" s="300">
        <f ca="1">(Conversion!AN58*f_ResVal)/f_GMMar</f>
        <v>0</v>
      </c>
      <c r="AO58" s="300">
        <f ca="1">(Conversion!AO58*f_ResVal)/f_GMMar</f>
        <v>0</v>
      </c>
      <c r="AP58" s="300">
        <f ca="1">(Conversion!AP58*f_ResVal)/f_GMMar</f>
        <v>0</v>
      </c>
      <c r="AQ58" s="300">
        <f ca="1">(Conversion!AQ58*f_ResVal)/f_GMMar</f>
        <v>0</v>
      </c>
      <c r="AR58" s="300">
        <f ca="1">(Conversion!AR58*f_ResVal)/f_GMMar</f>
        <v>0</v>
      </c>
      <c r="AS58" s="300">
        <f ca="1">(Conversion!AS58*f_ResVal)/f_GMMar</f>
        <v>0</v>
      </c>
      <c r="AT58" s="300">
        <f ca="1">(Conversion!AT58*f_ResVal)/f_GMMar</f>
        <v>0</v>
      </c>
      <c r="AU58" s="300">
        <f ca="1">(Conversion!AU58*f_ResVal)/f_GMMar</f>
        <v>0</v>
      </c>
      <c r="AV58" s="300">
        <f ca="1">(Conversion!AV58*f_ResVal)/f_GMMar</f>
        <v>0</v>
      </c>
      <c r="AW58" s="300">
        <f ca="1">(Conversion!AW58*f_ResVal)/f_GMMar</f>
        <v>0</v>
      </c>
      <c r="AX58" s="300">
        <f ca="1">(Conversion!AX58*f_ResVal)/f_GMMar</f>
        <v>0</v>
      </c>
      <c r="AY58" s="300">
        <f ca="1">(Conversion!AY58*f_ResVal)/f_GMMar</f>
        <v>0</v>
      </c>
      <c r="AZ58" s="300">
        <f ca="1">(Conversion!AZ58*f_ResVal)/f_GMMar</f>
        <v>0</v>
      </c>
      <c r="BA58" s="300">
        <f ca="1">(Conversion!BA58*f_ResVal)/f_GMMar</f>
        <v>0</v>
      </c>
      <c r="BB58" s="300">
        <f ca="1">(Conversion!BB58*f_ResVal)/f_GMMar</f>
        <v>0</v>
      </c>
      <c r="BC58" s="300">
        <f ca="1">(Conversion!BC58*f_ResVal)/f_GMMar</f>
        <v>0</v>
      </c>
      <c r="BD58" s="300">
        <f ca="1">(Conversion!BD58*f_ResVal)/f_GMMar</f>
        <v>0</v>
      </c>
      <c r="BE58" s="300">
        <f ca="1">(Conversion!BE58*f_ResVal)/f_GMMar</f>
        <v>0</v>
      </c>
      <c r="BF58" s="300">
        <f ca="1">(Conversion!BF58*f_ResVal)/f_GMMar</f>
        <v>0</v>
      </c>
      <c r="BG58" s="300">
        <f ca="1">(Conversion!BG58*f_ResVal)/f_GMMar</f>
        <v>0</v>
      </c>
      <c r="BH58" s="300">
        <f ca="1">(Conversion!BH58*f_ResVal)/f_GMMar</f>
        <v>0</v>
      </c>
      <c r="BI58" s="300">
        <f ca="1">(Conversion!BI58*f_ResVal)/f_GMMar</f>
        <v>0</v>
      </c>
      <c r="BJ58" s="300">
        <f ca="1">(Conversion!BJ58*f_ResVal)/f_GMMar</f>
        <v>0</v>
      </c>
      <c r="BK58" s="300">
        <f ca="1">(Conversion!BK58*f_ResVal)/f_GMMar</f>
        <v>0</v>
      </c>
      <c r="BL58" s="300">
        <f ca="1">(Conversion!BL58*f_ResVal)/f_GMMar</f>
        <v>0</v>
      </c>
      <c r="BM58" s="300">
        <f ca="1">(Conversion!BM58*f_ResVal)/f_GMMar</f>
        <v>0</v>
      </c>
      <c r="BN58" s="300">
        <f ca="1">(Conversion!BN58*f_ResVal)/f_GMMar</f>
        <v>0</v>
      </c>
      <c r="BO58" s="300">
        <f ca="1">(Conversion!BO58*f_ResVal)/f_GMMar</f>
        <v>0</v>
      </c>
      <c r="BP58" s="300">
        <f ca="1">(Conversion!BP58*f_ResVal)/f_GMMar</f>
        <v>0</v>
      </c>
      <c r="BQ58" s="300">
        <f ca="1">(Conversion!BQ58*f_ResVal)/f_GMMar</f>
        <v>0</v>
      </c>
      <c r="BR58" s="300">
        <f ca="1">(Conversion!BR58*f_ResVal)/f_GMMar</f>
        <v>0</v>
      </c>
      <c r="BS58" s="300">
        <f ca="1">(Conversion!BS58*f_ResVal)/f_GMMar</f>
        <v>0</v>
      </c>
      <c r="BT58" s="300">
        <f ca="1">(Conversion!BT58*f_ResVal)/f_GMMar</f>
        <v>0</v>
      </c>
      <c r="BU58" s="300">
        <f ca="1">(Conversion!BU58*f_ResVal)/f_GMMar</f>
        <v>0</v>
      </c>
      <c r="BV58" s="300">
        <f ca="1">(Conversion!BV58*f_ResVal)/f_GMMar</f>
        <v>0</v>
      </c>
      <c r="BW58" s="300">
        <f ca="1">(Conversion!BW58*f_ResVal)/f_GMMar</f>
        <v>0</v>
      </c>
      <c r="BX58" s="300">
        <f ca="1">(Conversion!BX58*f_ResVal)/f_GMMar</f>
        <v>0</v>
      </c>
      <c r="BY58" s="300">
        <f ca="1">(Conversion!BY58*f_ResVal)/f_GMMar</f>
        <v>0</v>
      </c>
      <c r="BZ58" s="300">
        <f ca="1">(Conversion!BZ58*f_ResVal)/f_GMMar</f>
        <v>0</v>
      </c>
      <c r="CA58" s="300">
        <f ca="1">(Conversion!CA58*f_ResVal)/f_GMMar</f>
        <v>0</v>
      </c>
      <c r="CB58" s="300">
        <f ca="1">(Conversion!CB58*f_ResVal)/f_GMMar</f>
        <v>0</v>
      </c>
      <c r="CC58" s="300">
        <f ca="1">(Conversion!CC58*f_ResVal)/f_GMMar</f>
        <v>0</v>
      </c>
      <c r="CD58" s="300">
        <f ca="1">(Conversion!CD58*f_ResVal)/f_GMMar</f>
        <v>0</v>
      </c>
      <c r="CE58" s="300">
        <f ca="1">(Conversion!CE58*f_ResVal)/f_GMMar</f>
        <v>0</v>
      </c>
      <c r="CF58" s="300">
        <f ca="1">(Conversion!CF58*f_ResVal)/f_GMMar</f>
        <v>0</v>
      </c>
      <c r="CG58" s="300">
        <f ca="1">(Conversion!CG58*f_ResVal)/f_GMMar</f>
        <v>0</v>
      </c>
      <c r="CH58" s="300">
        <f ca="1">(Conversion!CH58*f_ResVal)/f_GMMar</f>
        <v>0</v>
      </c>
      <c r="CI58" s="300">
        <f ca="1">(Conversion!CI58*f_ResVal)/f_GMMar</f>
        <v>0</v>
      </c>
      <c r="CJ58" s="300">
        <f ca="1">(Conversion!CJ58*f_ResVal)/f_GMMar</f>
        <v>0</v>
      </c>
      <c r="CK58" s="300">
        <f ca="1">(Conversion!CK58*f_ResVal)/f_GMMar</f>
        <v>0</v>
      </c>
      <c r="CL58" s="300">
        <f ca="1">(Conversion!CL58*f_ResVal)/f_GMMar</f>
        <v>0</v>
      </c>
      <c r="CM58" s="300">
        <f ca="1">(Conversion!CM58*f_ResVal)/f_GMMar</f>
        <v>0</v>
      </c>
      <c r="CN58" s="300">
        <f ca="1">(Conversion!CN58*f_ResVal)/f_GMMar</f>
        <v>0</v>
      </c>
      <c r="CO58" s="300">
        <f ca="1">(Conversion!CO58*f_ResVal)/f_GMMar</f>
        <v>0</v>
      </c>
      <c r="CP58" s="300">
        <f ca="1">(Conversion!CP58*f_ResVal)/f_GMMar</f>
        <v>0</v>
      </c>
      <c r="CQ58" s="300">
        <f ca="1">(Conversion!CQ58*f_ResVal)/f_GMMar</f>
        <v>0</v>
      </c>
      <c r="CR58" s="300">
        <f ca="1">(Conversion!CR58*f_ResVal)/f_GMMar</f>
        <v>0</v>
      </c>
      <c r="CS58" s="300">
        <f ca="1">(Conversion!CS58*f_ResVal)/f_GMMar</f>
        <v>0</v>
      </c>
      <c r="CT58" s="300">
        <f ca="1">(Conversion!CT58*f_ResVal)/f_GMMar</f>
        <v>0</v>
      </c>
      <c r="CU58" s="300">
        <f ca="1">(Conversion!CU58*f_ResVal)/f_GMMar</f>
        <v>0</v>
      </c>
      <c r="CV58" s="300">
        <f ca="1">(Conversion!CV58*f_ResVal)/f_GMMar</f>
        <v>0</v>
      </c>
      <c r="CW58" s="300">
        <f ca="1">(Conversion!CW58*f_ResVal)/f_GMMar</f>
        <v>0</v>
      </c>
      <c r="CX58" s="300">
        <f ca="1">(Conversion!CX58*f_ResVal)/f_GMMar</f>
        <v>0</v>
      </c>
      <c r="CY58" s="300">
        <f ca="1">(Conversion!CY58*f_ResVal)/f_GMMar</f>
        <v>0</v>
      </c>
      <c r="CZ58" s="300">
        <f ca="1">(Conversion!CZ58*f_ResVal)/f_GMMar</f>
        <v>0</v>
      </c>
      <c r="DA58" s="300">
        <f ca="1">(Conversion!DA58*f_ResVal)/f_GMMar</f>
        <v>0</v>
      </c>
      <c r="DB58" s="300">
        <f ca="1">(Conversion!DB58*f_ResVal)/f_GMMar</f>
        <v>0</v>
      </c>
      <c r="DC58" s="300">
        <f ca="1">(Conversion!DC58*f_ResVal)/f_GMMar</f>
        <v>0</v>
      </c>
      <c r="DD58" s="300">
        <f ca="1">(Conversion!DD58*f_ResVal)/f_GMMar</f>
        <v>0</v>
      </c>
      <c r="DE58" s="300">
        <f ca="1">(Conversion!DE58*f_ResVal)/f_GMMar</f>
        <v>0</v>
      </c>
      <c r="DF58" s="300">
        <f ca="1">(Conversion!DF58*f_ResVal)/f_GMMar</f>
        <v>0</v>
      </c>
      <c r="DG58" s="300">
        <f ca="1">(Conversion!DG58*f_ResVal)/f_GMMar</f>
        <v>0</v>
      </c>
      <c r="DH58" s="300">
        <f ca="1">(Conversion!DH58*f_ResVal)/f_GMMar</f>
        <v>0</v>
      </c>
      <c r="DI58" s="300">
        <f ca="1">(Conversion!DI58*f_ResVal)/f_GMMar</f>
        <v>0</v>
      </c>
      <c r="DJ58" s="300">
        <f ca="1">(Conversion!DJ58*f_ResVal)/f_GMMar</f>
        <v>0</v>
      </c>
      <c r="DK58" s="300">
        <f ca="1">(Conversion!DK58*f_ResVal)/f_GMMar</f>
        <v>0</v>
      </c>
      <c r="DL58" s="300">
        <f ca="1">(Conversion!DL58*f_ResVal)/f_GMMar</f>
        <v>0</v>
      </c>
      <c r="DM58" s="300">
        <f ca="1">(Conversion!DM58*f_ResVal)/f_GMMar</f>
        <v>0</v>
      </c>
      <c r="DN58" s="300">
        <f ca="1">(Conversion!DN58*f_ResVal)/f_GMMar</f>
        <v>0</v>
      </c>
      <c r="DO58" s="300">
        <f ca="1">(Conversion!DO58*f_ResVal)/f_GMMar</f>
        <v>0</v>
      </c>
      <c r="DP58" s="300">
        <f ca="1">(Conversion!DP58*f_ResVal)/f_GMMar</f>
        <v>0</v>
      </c>
      <c r="DQ58" s="300">
        <f ca="1">(Conversion!DQ58*f_ResVal)/f_GMMar</f>
        <v>0</v>
      </c>
      <c r="DR58" s="300">
        <f ca="1">(Conversion!DR58*f_ResVal)/f_GMMar</f>
        <v>0</v>
      </c>
      <c r="DS58" s="300">
        <f ca="1">(Conversion!DS58*f_ResVal)/f_GMMar</f>
        <v>0</v>
      </c>
      <c r="DT58" s="300">
        <f ca="1">(Conversion!DT58*f_ResVal)/f_GMMar</f>
        <v>0</v>
      </c>
      <c r="DU58" s="300">
        <f ca="1">(Conversion!DU58*f_ResVal)/f_GMMar</f>
        <v>0</v>
      </c>
      <c r="DV58" s="300">
        <f ca="1">(Conversion!DV58*f_ResVal)/f_GMMar</f>
        <v>0</v>
      </c>
      <c r="DW58" s="300">
        <f ca="1">(Conversion!DW58*f_ResVal)/f_GMMar</f>
        <v>0</v>
      </c>
      <c r="DX58" s="300">
        <f ca="1">(Conversion!DX58*f_ResVal)/f_GMMar</f>
        <v>0</v>
      </c>
      <c r="DY58" s="300">
        <f ca="1">(Conversion!DY58*f_ResVal)/f_GMMar</f>
        <v>0</v>
      </c>
      <c r="DZ58" s="300">
        <f ca="1">(Conversion!DZ58*f_ResVal)/f_GMMar</f>
        <v>0</v>
      </c>
      <c r="EA58" s="300">
        <f ca="1">(Conversion!EA58*f_ResVal)/f_GMMar</f>
        <v>0</v>
      </c>
      <c r="EB58" s="300">
        <f ca="1">(Conversion!EB58*f_ResVal)/f_GMMar</f>
        <v>0</v>
      </c>
      <c r="EC58" s="300">
        <f ca="1">(Conversion!EC58*f_ResVal)/f_GMMar</f>
        <v>0</v>
      </c>
      <c r="ED58" s="300">
        <f ca="1">(Conversion!ED58*f_ResVal)/f_GMMar</f>
        <v>0</v>
      </c>
      <c r="EE58" s="300">
        <f ca="1">(Conversion!EE58*f_ResVal)/f_GMMar</f>
        <v>0</v>
      </c>
      <c r="EF58" s="300">
        <f ca="1">(Conversion!EF58*f_ResVal)/f_GMMar</f>
        <v>0</v>
      </c>
      <c r="EG58" s="300">
        <f ca="1">(Conversion!EG58*f_ResVal)/f_GMMar</f>
        <v>0</v>
      </c>
      <c r="EH58" s="300">
        <f ca="1">(Conversion!EH58*f_ResVal)/f_GMMar</f>
        <v>0</v>
      </c>
      <c r="EI58" s="300">
        <f ca="1">(Conversion!EI58*f_ResVal)/f_GMMar</f>
        <v>0</v>
      </c>
      <c r="EJ58" s="300">
        <f ca="1">(Conversion!EJ58*f_ResVal)/f_GMMar</f>
        <v>0</v>
      </c>
      <c r="EK58" s="300">
        <f ca="1">(Conversion!EK58*f_ResVal)/f_GMMar</f>
        <v>0</v>
      </c>
      <c r="EL58" s="300">
        <f ca="1">(Conversion!EL58*f_ResVal)/f_GMMar</f>
        <v>0</v>
      </c>
      <c r="EM58" s="300">
        <f ca="1">(Conversion!EM58*f_ResVal)/f_GMMar</f>
        <v>0</v>
      </c>
      <c r="EN58" s="300">
        <f ca="1">(Conversion!EN58*f_ResVal)/f_GMMar</f>
        <v>0</v>
      </c>
      <c r="EO58" s="300">
        <f ca="1">(Conversion!EO58*f_ResVal)/f_GMMar</f>
        <v>0</v>
      </c>
      <c r="EP58" s="300">
        <f ca="1">(Conversion!EP58*f_ResVal)/f_GMMar</f>
        <v>0</v>
      </c>
      <c r="EQ58" s="300">
        <f ca="1">(Conversion!EQ58*f_ResVal)/f_GMMar</f>
        <v>0</v>
      </c>
      <c r="ER58" s="300">
        <f ca="1">(Conversion!ER58*f_ResVal)/f_GMMar</f>
        <v>0</v>
      </c>
      <c r="ES58" s="300">
        <f ca="1">(Conversion!ES58*f_ResVal)/f_GMMar</f>
        <v>0</v>
      </c>
      <c r="ET58" s="300">
        <f ca="1">(Conversion!ET58*f_ResVal)/f_GMMar</f>
        <v>0</v>
      </c>
      <c r="EU58" s="300">
        <f ca="1">(Conversion!EU58*f_ResVal)/f_GMMar</f>
        <v>0</v>
      </c>
      <c r="EV58" s="300">
        <f ca="1">(Conversion!EV58*f_ResVal)/f_GMMar</f>
        <v>0</v>
      </c>
      <c r="EW58" s="300">
        <f ca="1">(Conversion!EW58*f_ResVal)/f_GMMar</f>
        <v>0</v>
      </c>
      <c r="EX58" s="300">
        <f ca="1">(Conversion!EX58*f_ResVal)/f_GMMar</f>
        <v>0</v>
      </c>
      <c r="EY58" s="612"/>
      <c r="EZ58" s="757" t="str">
        <f>'Main Input'!EZ58</f>
        <v>RPI</v>
      </c>
      <c r="FA58" s="757" t="str">
        <f>'Main Input'!FA58</f>
        <v>N/A</v>
      </c>
      <c r="FB58" s="766">
        <f>'Main Input'!FB58</f>
        <v>0</v>
      </c>
      <c r="FC58" s="766" t="str">
        <f>'Main Input'!FC58</f>
        <v>IT Solutions</v>
      </c>
      <c r="FD58" s="766" t="str">
        <f>'Main Input'!FD58</f>
        <v>Managed Services</v>
      </c>
      <c r="FE58" s="757" t="str">
        <f>'Main Input'!FE58</f>
        <v>Opex</v>
      </c>
      <c r="FF58" s="757" t="str">
        <f>'Main Input'!FF58</f>
        <v>ContractAccrual</v>
      </c>
      <c r="FG58" s="757" t="str">
        <f>'Main Input'!FG58</f>
        <v>Expense</v>
      </c>
      <c r="FH58" s="767" t="str">
        <f>'Main Input'!FH58</f>
        <v>A</v>
      </c>
      <c r="FI58" s="768">
        <f>'Main Input'!FI58</f>
        <v>0.22</v>
      </c>
      <c r="FJ58" s="768">
        <f>'Main Input'!FJ58</f>
        <v>0</v>
      </c>
      <c r="FK58" s="612"/>
      <c r="FL58" s="531">
        <f t="shared" si="21"/>
        <v>0</v>
      </c>
      <c r="FM58" s="86"/>
      <c r="FN58" s="612"/>
    </row>
    <row r="59" spans="1:170" ht="12.75" customHeight="1">
      <c r="A59" s="750" t="str">
        <f>'Main Input'!A59</f>
        <v>MTB</v>
      </c>
      <c r="B59" s="762" t="str">
        <f>'Main Input'!B59</f>
        <v>Business Unit</v>
      </c>
      <c r="C59" s="762" t="str">
        <f>'Main Input'!C59</f>
        <v>Labour</v>
      </c>
      <c r="D59" s="762" t="str">
        <f>'Main Input'!D59</f>
        <v>TFR</v>
      </c>
      <c r="E59" s="762" t="str">
        <f>'Main Input'!E59</f>
        <v>Migration Designer #4 (Wintel)</v>
      </c>
      <c r="F59" s="753" t="str">
        <f>'Main Input'!F59</f>
        <v>direct</v>
      </c>
      <c r="G59" s="753" t="str">
        <f>'Main Input'!G59</f>
        <v>Person</v>
      </c>
      <c r="H59" s="753" t="str">
        <f>'Main Input'!H59</f>
        <v>TAC.CSA.2</v>
      </c>
      <c r="I59" s="753">
        <f>'Main Input'!I59</f>
        <v>0</v>
      </c>
      <c r="J59" s="753">
        <f>'Main Input'!J59</f>
        <v>0</v>
      </c>
      <c r="K59" s="753" t="str">
        <f>'Main Input'!K59</f>
        <v>FJS</v>
      </c>
      <c r="L59" s="753" t="str">
        <f>'Main Input'!L59</f>
        <v>pTran</v>
      </c>
      <c r="M59" s="753">
        <f>'Main Input'!M59</f>
        <v>0</v>
      </c>
      <c r="N59" s="753">
        <f>'Main Input'!N59</f>
        <v>0</v>
      </c>
      <c r="O59" s="753" t="str">
        <f>'Main Input'!O59</f>
        <v>SPAIN</v>
      </c>
      <c r="P59" s="753">
        <f>'Main Input'!P59</f>
        <v>313</v>
      </c>
      <c r="Q59" s="753" t="str">
        <f>'Main Input'!Q59</f>
        <v>EUR</v>
      </c>
      <c r="R59" s="753" t="str">
        <f>'Main Input'!R59</f>
        <v>EMEA</v>
      </c>
      <c r="S59" s="753" t="str">
        <f>'Main Input'!S59</f>
        <v>Local</v>
      </c>
      <c r="T59" s="753">
        <f>'Main Input'!T59</f>
        <v>0</v>
      </c>
      <c r="U59" s="753">
        <f>'Main Input'!U59</f>
        <v>0</v>
      </c>
      <c r="V59" s="753" t="str">
        <f>'Main Input'!V59</f>
        <v>6_ATP</v>
      </c>
      <c r="W59" s="753">
        <f>'Main Input'!W59</f>
        <v>0</v>
      </c>
      <c r="X59" s="753">
        <f>'Main Input'!X59</f>
        <v>0</v>
      </c>
      <c r="Y59" s="753">
        <f>'Main Input'!Y59</f>
        <v>0</v>
      </c>
      <c r="Z59" s="753">
        <f>'Main Input'!Z59</f>
        <v>0</v>
      </c>
      <c r="AA59" s="753">
        <f>'Main Input'!AA59</f>
        <v>0</v>
      </c>
      <c r="AB59" s="763">
        <f>'Main Input'!AB59</f>
        <v>0</v>
      </c>
      <c r="AC59" s="763" t="str">
        <f>'Main Input'!AC59</f>
        <v>Days</v>
      </c>
      <c r="AD59" s="764">
        <f>'Main Input'!AD59</f>
        <v>50</v>
      </c>
      <c r="AE59" s="765">
        <f t="shared" ca="1" si="20"/>
        <v>20064.102564102563</v>
      </c>
      <c r="AF59" s="299">
        <f>(Conversion!AF59*f_ResVal)/f_GMMar</f>
        <v>0</v>
      </c>
      <c r="AG59" s="300">
        <f ca="1">(Conversion!AG59*f_ResVal)/f_GMMar</f>
        <v>0</v>
      </c>
      <c r="AH59" s="300">
        <f ca="1">(Conversion!AH59*f_ResVal)/f_GMMar</f>
        <v>0</v>
      </c>
      <c r="AI59" s="300">
        <f ca="1">(Conversion!AI59*f_ResVal)/f_GMMar</f>
        <v>0</v>
      </c>
      <c r="AJ59" s="300">
        <f ca="1">(Conversion!AJ59*f_ResVal)/f_GMMar</f>
        <v>0</v>
      </c>
      <c r="AK59" s="300">
        <f ca="1">(Conversion!AK59*f_ResVal)/f_GMMar</f>
        <v>0</v>
      </c>
      <c r="AL59" s="300">
        <f ca="1">(Conversion!AL59*f_ResVal)/f_GMMar</f>
        <v>10032.051282051281</v>
      </c>
      <c r="AM59" s="300">
        <f ca="1">(Conversion!AM59*f_ResVal)/f_GMMar</f>
        <v>10032.051282051281</v>
      </c>
      <c r="AN59" s="300">
        <f ca="1">(Conversion!AN59*f_ResVal)/f_GMMar</f>
        <v>0</v>
      </c>
      <c r="AO59" s="300">
        <f ca="1">(Conversion!AO59*f_ResVal)/f_GMMar</f>
        <v>0</v>
      </c>
      <c r="AP59" s="300">
        <f ca="1">(Conversion!AP59*f_ResVal)/f_GMMar</f>
        <v>0</v>
      </c>
      <c r="AQ59" s="300">
        <f ca="1">(Conversion!AQ59*f_ResVal)/f_GMMar</f>
        <v>0</v>
      </c>
      <c r="AR59" s="300">
        <f ca="1">(Conversion!AR59*f_ResVal)/f_GMMar</f>
        <v>0</v>
      </c>
      <c r="AS59" s="300">
        <f ca="1">(Conversion!AS59*f_ResVal)/f_GMMar</f>
        <v>0</v>
      </c>
      <c r="AT59" s="300">
        <f ca="1">(Conversion!AT59*f_ResVal)/f_GMMar</f>
        <v>0</v>
      </c>
      <c r="AU59" s="300">
        <f ca="1">(Conversion!AU59*f_ResVal)/f_GMMar</f>
        <v>0</v>
      </c>
      <c r="AV59" s="300">
        <f ca="1">(Conversion!AV59*f_ResVal)/f_GMMar</f>
        <v>0</v>
      </c>
      <c r="AW59" s="300">
        <f ca="1">(Conversion!AW59*f_ResVal)/f_GMMar</f>
        <v>0</v>
      </c>
      <c r="AX59" s="300">
        <f ca="1">(Conversion!AX59*f_ResVal)/f_GMMar</f>
        <v>0</v>
      </c>
      <c r="AY59" s="300">
        <f ca="1">(Conversion!AY59*f_ResVal)/f_GMMar</f>
        <v>0</v>
      </c>
      <c r="AZ59" s="300">
        <f ca="1">(Conversion!AZ59*f_ResVal)/f_GMMar</f>
        <v>0</v>
      </c>
      <c r="BA59" s="300">
        <f ca="1">(Conversion!BA59*f_ResVal)/f_GMMar</f>
        <v>0</v>
      </c>
      <c r="BB59" s="300">
        <f ca="1">(Conversion!BB59*f_ResVal)/f_GMMar</f>
        <v>0</v>
      </c>
      <c r="BC59" s="300">
        <f ca="1">(Conversion!BC59*f_ResVal)/f_GMMar</f>
        <v>0</v>
      </c>
      <c r="BD59" s="300">
        <f ca="1">(Conversion!BD59*f_ResVal)/f_GMMar</f>
        <v>0</v>
      </c>
      <c r="BE59" s="300">
        <f ca="1">(Conversion!BE59*f_ResVal)/f_GMMar</f>
        <v>0</v>
      </c>
      <c r="BF59" s="300">
        <f ca="1">(Conversion!BF59*f_ResVal)/f_GMMar</f>
        <v>0</v>
      </c>
      <c r="BG59" s="300">
        <f ca="1">(Conversion!BG59*f_ResVal)/f_GMMar</f>
        <v>0</v>
      </c>
      <c r="BH59" s="300">
        <f ca="1">(Conversion!BH59*f_ResVal)/f_GMMar</f>
        <v>0</v>
      </c>
      <c r="BI59" s="300">
        <f ca="1">(Conversion!BI59*f_ResVal)/f_GMMar</f>
        <v>0</v>
      </c>
      <c r="BJ59" s="300">
        <f ca="1">(Conversion!BJ59*f_ResVal)/f_GMMar</f>
        <v>0</v>
      </c>
      <c r="BK59" s="300">
        <f ca="1">(Conversion!BK59*f_ResVal)/f_GMMar</f>
        <v>0</v>
      </c>
      <c r="BL59" s="300">
        <f ca="1">(Conversion!BL59*f_ResVal)/f_GMMar</f>
        <v>0</v>
      </c>
      <c r="BM59" s="300">
        <f ca="1">(Conversion!BM59*f_ResVal)/f_GMMar</f>
        <v>0</v>
      </c>
      <c r="BN59" s="300">
        <f ca="1">(Conversion!BN59*f_ResVal)/f_GMMar</f>
        <v>0</v>
      </c>
      <c r="BO59" s="300">
        <f ca="1">(Conversion!BO59*f_ResVal)/f_GMMar</f>
        <v>0</v>
      </c>
      <c r="BP59" s="300">
        <f ca="1">(Conversion!BP59*f_ResVal)/f_GMMar</f>
        <v>0</v>
      </c>
      <c r="BQ59" s="300">
        <f ca="1">(Conversion!BQ59*f_ResVal)/f_GMMar</f>
        <v>0</v>
      </c>
      <c r="BR59" s="300">
        <f ca="1">(Conversion!BR59*f_ResVal)/f_GMMar</f>
        <v>0</v>
      </c>
      <c r="BS59" s="300">
        <f ca="1">(Conversion!BS59*f_ResVal)/f_GMMar</f>
        <v>0</v>
      </c>
      <c r="BT59" s="300">
        <f ca="1">(Conversion!BT59*f_ResVal)/f_GMMar</f>
        <v>0</v>
      </c>
      <c r="BU59" s="300">
        <f ca="1">(Conversion!BU59*f_ResVal)/f_GMMar</f>
        <v>0</v>
      </c>
      <c r="BV59" s="300">
        <f ca="1">(Conversion!BV59*f_ResVal)/f_GMMar</f>
        <v>0</v>
      </c>
      <c r="BW59" s="300">
        <f ca="1">(Conversion!BW59*f_ResVal)/f_GMMar</f>
        <v>0</v>
      </c>
      <c r="BX59" s="300">
        <f ca="1">(Conversion!BX59*f_ResVal)/f_GMMar</f>
        <v>0</v>
      </c>
      <c r="BY59" s="300">
        <f ca="1">(Conversion!BY59*f_ResVal)/f_GMMar</f>
        <v>0</v>
      </c>
      <c r="BZ59" s="300">
        <f ca="1">(Conversion!BZ59*f_ResVal)/f_GMMar</f>
        <v>0</v>
      </c>
      <c r="CA59" s="300">
        <f ca="1">(Conversion!CA59*f_ResVal)/f_GMMar</f>
        <v>0</v>
      </c>
      <c r="CB59" s="300">
        <f ca="1">(Conversion!CB59*f_ResVal)/f_GMMar</f>
        <v>0</v>
      </c>
      <c r="CC59" s="300">
        <f ca="1">(Conversion!CC59*f_ResVal)/f_GMMar</f>
        <v>0</v>
      </c>
      <c r="CD59" s="300">
        <f ca="1">(Conversion!CD59*f_ResVal)/f_GMMar</f>
        <v>0</v>
      </c>
      <c r="CE59" s="300">
        <f ca="1">(Conversion!CE59*f_ResVal)/f_GMMar</f>
        <v>0</v>
      </c>
      <c r="CF59" s="300">
        <f ca="1">(Conversion!CF59*f_ResVal)/f_GMMar</f>
        <v>0</v>
      </c>
      <c r="CG59" s="300">
        <f ca="1">(Conversion!CG59*f_ResVal)/f_GMMar</f>
        <v>0</v>
      </c>
      <c r="CH59" s="300">
        <f ca="1">(Conversion!CH59*f_ResVal)/f_GMMar</f>
        <v>0</v>
      </c>
      <c r="CI59" s="300">
        <f ca="1">(Conversion!CI59*f_ResVal)/f_GMMar</f>
        <v>0</v>
      </c>
      <c r="CJ59" s="300">
        <f ca="1">(Conversion!CJ59*f_ResVal)/f_GMMar</f>
        <v>0</v>
      </c>
      <c r="CK59" s="300">
        <f ca="1">(Conversion!CK59*f_ResVal)/f_GMMar</f>
        <v>0</v>
      </c>
      <c r="CL59" s="300">
        <f ca="1">(Conversion!CL59*f_ResVal)/f_GMMar</f>
        <v>0</v>
      </c>
      <c r="CM59" s="300">
        <f ca="1">(Conversion!CM59*f_ResVal)/f_GMMar</f>
        <v>0</v>
      </c>
      <c r="CN59" s="300">
        <f ca="1">(Conversion!CN59*f_ResVal)/f_GMMar</f>
        <v>0</v>
      </c>
      <c r="CO59" s="300">
        <f ca="1">(Conversion!CO59*f_ResVal)/f_GMMar</f>
        <v>0</v>
      </c>
      <c r="CP59" s="300">
        <f ca="1">(Conversion!CP59*f_ResVal)/f_GMMar</f>
        <v>0</v>
      </c>
      <c r="CQ59" s="300">
        <f ca="1">(Conversion!CQ59*f_ResVal)/f_GMMar</f>
        <v>0</v>
      </c>
      <c r="CR59" s="300">
        <f ca="1">(Conversion!CR59*f_ResVal)/f_GMMar</f>
        <v>0</v>
      </c>
      <c r="CS59" s="300">
        <f ca="1">(Conversion!CS59*f_ResVal)/f_GMMar</f>
        <v>0</v>
      </c>
      <c r="CT59" s="300">
        <f ca="1">(Conversion!CT59*f_ResVal)/f_GMMar</f>
        <v>0</v>
      </c>
      <c r="CU59" s="300">
        <f ca="1">(Conversion!CU59*f_ResVal)/f_GMMar</f>
        <v>0</v>
      </c>
      <c r="CV59" s="300">
        <f ca="1">(Conversion!CV59*f_ResVal)/f_GMMar</f>
        <v>0</v>
      </c>
      <c r="CW59" s="300">
        <f ca="1">(Conversion!CW59*f_ResVal)/f_GMMar</f>
        <v>0</v>
      </c>
      <c r="CX59" s="300">
        <f ca="1">(Conversion!CX59*f_ResVal)/f_GMMar</f>
        <v>0</v>
      </c>
      <c r="CY59" s="300">
        <f ca="1">(Conversion!CY59*f_ResVal)/f_GMMar</f>
        <v>0</v>
      </c>
      <c r="CZ59" s="300">
        <f ca="1">(Conversion!CZ59*f_ResVal)/f_GMMar</f>
        <v>0</v>
      </c>
      <c r="DA59" s="300">
        <f ca="1">(Conversion!DA59*f_ResVal)/f_GMMar</f>
        <v>0</v>
      </c>
      <c r="DB59" s="300">
        <f ca="1">(Conversion!DB59*f_ResVal)/f_GMMar</f>
        <v>0</v>
      </c>
      <c r="DC59" s="300">
        <f ca="1">(Conversion!DC59*f_ResVal)/f_GMMar</f>
        <v>0</v>
      </c>
      <c r="DD59" s="300">
        <f ca="1">(Conversion!DD59*f_ResVal)/f_GMMar</f>
        <v>0</v>
      </c>
      <c r="DE59" s="300">
        <f ca="1">(Conversion!DE59*f_ResVal)/f_GMMar</f>
        <v>0</v>
      </c>
      <c r="DF59" s="300">
        <f ca="1">(Conversion!DF59*f_ResVal)/f_GMMar</f>
        <v>0</v>
      </c>
      <c r="DG59" s="300">
        <f ca="1">(Conversion!DG59*f_ResVal)/f_GMMar</f>
        <v>0</v>
      </c>
      <c r="DH59" s="300">
        <f ca="1">(Conversion!DH59*f_ResVal)/f_GMMar</f>
        <v>0</v>
      </c>
      <c r="DI59" s="300">
        <f ca="1">(Conversion!DI59*f_ResVal)/f_GMMar</f>
        <v>0</v>
      </c>
      <c r="DJ59" s="300">
        <f ca="1">(Conversion!DJ59*f_ResVal)/f_GMMar</f>
        <v>0</v>
      </c>
      <c r="DK59" s="300">
        <f ca="1">(Conversion!DK59*f_ResVal)/f_GMMar</f>
        <v>0</v>
      </c>
      <c r="DL59" s="300">
        <f ca="1">(Conversion!DL59*f_ResVal)/f_GMMar</f>
        <v>0</v>
      </c>
      <c r="DM59" s="300">
        <f ca="1">(Conversion!DM59*f_ResVal)/f_GMMar</f>
        <v>0</v>
      </c>
      <c r="DN59" s="300">
        <f ca="1">(Conversion!DN59*f_ResVal)/f_GMMar</f>
        <v>0</v>
      </c>
      <c r="DO59" s="300">
        <f ca="1">(Conversion!DO59*f_ResVal)/f_GMMar</f>
        <v>0</v>
      </c>
      <c r="DP59" s="300">
        <f ca="1">(Conversion!DP59*f_ResVal)/f_GMMar</f>
        <v>0</v>
      </c>
      <c r="DQ59" s="300">
        <f ca="1">(Conversion!DQ59*f_ResVal)/f_GMMar</f>
        <v>0</v>
      </c>
      <c r="DR59" s="300">
        <f ca="1">(Conversion!DR59*f_ResVal)/f_GMMar</f>
        <v>0</v>
      </c>
      <c r="DS59" s="300">
        <f ca="1">(Conversion!DS59*f_ResVal)/f_GMMar</f>
        <v>0</v>
      </c>
      <c r="DT59" s="300">
        <f ca="1">(Conversion!DT59*f_ResVal)/f_GMMar</f>
        <v>0</v>
      </c>
      <c r="DU59" s="300">
        <f ca="1">(Conversion!DU59*f_ResVal)/f_GMMar</f>
        <v>0</v>
      </c>
      <c r="DV59" s="300">
        <f ca="1">(Conversion!DV59*f_ResVal)/f_GMMar</f>
        <v>0</v>
      </c>
      <c r="DW59" s="300">
        <f ca="1">(Conversion!DW59*f_ResVal)/f_GMMar</f>
        <v>0</v>
      </c>
      <c r="DX59" s="300">
        <f ca="1">(Conversion!DX59*f_ResVal)/f_GMMar</f>
        <v>0</v>
      </c>
      <c r="DY59" s="300">
        <f ca="1">(Conversion!DY59*f_ResVal)/f_GMMar</f>
        <v>0</v>
      </c>
      <c r="DZ59" s="300">
        <f ca="1">(Conversion!DZ59*f_ResVal)/f_GMMar</f>
        <v>0</v>
      </c>
      <c r="EA59" s="300">
        <f ca="1">(Conversion!EA59*f_ResVal)/f_GMMar</f>
        <v>0</v>
      </c>
      <c r="EB59" s="300">
        <f ca="1">(Conversion!EB59*f_ResVal)/f_GMMar</f>
        <v>0</v>
      </c>
      <c r="EC59" s="300">
        <f ca="1">(Conversion!EC59*f_ResVal)/f_GMMar</f>
        <v>0</v>
      </c>
      <c r="ED59" s="300">
        <f ca="1">(Conversion!ED59*f_ResVal)/f_GMMar</f>
        <v>0</v>
      </c>
      <c r="EE59" s="300">
        <f ca="1">(Conversion!EE59*f_ResVal)/f_GMMar</f>
        <v>0</v>
      </c>
      <c r="EF59" s="300">
        <f ca="1">(Conversion!EF59*f_ResVal)/f_GMMar</f>
        <v>0</v>
      </c>
      <c r="EG59" s="300">
        <f ca="1">(Conversion!EG59*f_ResVal)/f_GMMar</f>
        <v>0</v>
      </c>
      <c r="EH59" s="300">
        <f ca="1">(Conversion!EH59*f_ResVal)/f_GMMar</f>
        <v>0</v>
      </c>
      <c r="EI59" s="300">
        <f ca="1">(Conversion!EI59*f_ResVal)/f_GMMar</f>
        <v>0</v>
      </c>
      <c r="EJ59" s="300">
        <f ca="1">(Conversion!EJ59*f_ResVal)/f_GMMar</f>
        <v>0</v>
      </c>
      <c r="EK59" s="300">
        <f ca="1">(Conversion!EK59*f_ResVal)/f_GMMar</f>
        <v>0</v>
      </c>
      <c r="EL59" s="300">
        <f ca="1">(Conversion!EL59*f_ResVal)/f_GMMar</f>
        <v>0</v>
      </c>
      <c r="EM59" s="300">
        <f ca="1">(Conversion!EM59*f_ResVal)/f_GMMar</f>
        <v>0</v>
      </c>
      <c r="EN59" s="300">
        <f ca="1">(Conversion!EN59*f_ResVal)/f_GMMar</f>
        <v>0</v>
      </c>
      <c r="EO59" s="300">
        <f ca="1">(Conversion!EO59*f_ResVal)/f_GMMar</f>
        <v>0</v>
      </c>
      <c r="EP59" s="300">
        <f ca="1">(Conversion!EP59*f_ResVal)/f_GMMar</f>
        <v>0</v>
      </c>
      <c r="EQ59" s="300">
        <f ca="1">(Conversion!EQ59*f_ResVal)/f_GMMar</f>
        <v>0</v>
      </c>
      <c r="ER59" s="300">
        <f ca="1">(Conversion!ER59*f_ResVal)/f_GMMar</f>
        <v>0</v>
      </c>
      <c r="ES59" s="300">
        <f ca="1">(Conversion!ES59*f_ResVal)/f_GMMar</f>
        <v>0</v>
      </c>
      <c r="ET59" s="300">
        <f ca="1">(Conversion!ET59*f_ResVal)/f_GMMar</f>
        <v>0</v>
      </c>
      <c r="EU59" s="300">
        <f ca="1">(Conversion!EU59*f_ResVal)/f_GMMar</f>
        <v>0</v>
      </c>
      <c r="EV59" s="300">
        <f ca="1">(Conversion!EV59*f_ResVal)/f_GMMar</f>
        <v>0</v>
      </c>
      <c r="EW59" s="300">
        <f ca="1">(Conversion!EW59*f_ResVal)/f_GMMar</f>
        <v>0</v>
      </c>
      <c r="EX59" s="300">
        <f ca="1">(Conversion!EX59*f_ResVal)/f_GMMar</f>
        <v>0</v>
      </c>
      <c r="EY59" s="612"/>
      <c r="EZ59" s="757" t="str">
        <f>'Main Input'!EZ59</f>
        <v>RPI</v>
      </c>
      <c r="FA59" s="757" t="str">
        <f>'Main Input'!FA59</f>
        <v>N/A</v>
      </c>
      <c r="FB59" s="766">
        <f>'Main Input'!FB59</f>
        <v>0</v>
      </c>
      <c r="FC59" s="766" t="str">
        <f>'Main Input'!FC59</f>
        <v>IT Solutions</v>
      </c>
      <c r="FD59" s="766" t="str">
        <f>'Main Input'!FD59</f>
        <v>Managed Services</v>
      </c>
      <c r="FE59" s="757" t="str">
        <f>'Main Input'!FE59</f>
        <v>Opex</v>
      </c>
      <c r="FF59" s="757" t="str">
        <f>'Main Input'!FF59</f>
        <v>ContractAccrual</v>
      </c>
      <c r="FG59" s="757" t="str">
        <f>'Main Input'!FG59</f>
        <v>Expense</v>
      </c>
      <c r="FH59" s="767" t="str">
        <f>'Main Input'!FH59</f>
        <v>A</v>
      </c>
      <c r="FI59" s="768">
        <f>'Main Input'!FI59</f>
        <v>0.22</v>
      </c>
      <c r="FJ59" s="768">
        <f>'Main Input'!FJ59</f>
        <v>0</v>
      </c>
      <c r="FK59" s="612"/>
      <c r="FL59" s="531">
        <f t="shared" si="21"/>
        <v>0</v>
      </c>
      <c r="FM59" s="86"/>
      <c r="FN59" s="612"/>
    </row>
    <row r="60" spans="1:170" ht="12.75" customHeight="1">
      <c r="A60" s="750" t="str">
        <f>'Main Input'!A60</f>
        <v>MTB</v>
      </c>
      <c r="B60" s="762" t="str">
        <f>'Main Input'!B60</f>
        <v>Business Unit</v>
      </c>
      <c r="C60" s="762" t="str">
        <f>'Main Input'!C60</f>
        <v>Labour</v>
      </c>
      <c r="D60" s="762" t="str">
        <f>'Main Input'!D60</f>
        <v>TFR</v>
      </c>
      <c r="E60" s="762" t="str">
        <f>'Main Input'!E60</f>
        <v>Migration Designer #5 (Wintel)</v>
      </c>
      <c r="F60" s="753" t="str">
        <f>'Main Input'!F60</f>
        <v>direct</v>
      </c>
      <c r="G60" s="753" t="str">
        <f>'Main Input'!G60</f>
        <v>Person</v>
      </c>
      <c r="H60" s="753" t="str">
        <f>'Main Input'!H60</f>
        <v>TAC.CSA.2</v>
      </c>
      <c r="I60" s="753">
        <f>'Main Input'!I60</f>
        <v>0</v>
      </c>
      <c r="J60" s="753">
        <f>'Main Input'!J60</f>
        <v>0</v>
      </c>
      <c r="K60" s="753" t="str">
        <f>'Main Input'!K60</f>
        <v>FJS</v>
      </c>
      <c r="L60" s="753" t="str">
        <f>'Main Input'!L60</f>
        <v>pTran</v>
      </c>
      <c r="M60" s="753">
        <f>'Main Input'!M60</f>
        <v>0</v>
      </c>
      <c r="N60" s="753">
        <f>'Main Input'!N60</f>
        <v>0</v>
      </c>
      <c r="O60" s="753" t="str">
        <f>'Main Input'!O60</f>
        <v>SPAIN</v>
      </c>
      <c r="P60" s="753">
        <f>'Main Input'!P60</f>
        <v>313</v>
      </c>
      <c r="Q60" s="753" t="str">
        <f>'Main Input'!Q60</f>
        <v>EUR</v>
      </c>
      <c r="R60" s="753" t="str">
        <f>'Main Input'!R60</f>
        <v>EMEA</v>
      </c>
      <c r="S60" s="753" t="str">
        <f>'Main Input'!S60</f>
        <v>Local</v>
      </c>
      <c r="T60" s="753">
        <f>'Main Input'!T60</f>
        <v>0</v>
      </c>
      <c r="U60" s="753">
        <f>'Main Input'!U60</f>
        <v>0</v>
      </c>
      <c r="V60" s="753" t="str">
        <f>'Main Input'!V60</f>
        <v>6_ATP</v>
      </c>
      <c r="W60" s="753">
        <f>'Main Input'!W60</f>
        <v>0</v>
      </c>
      <c r="X60" s="753">
        <f>'Main Input'!X60</f>
        <v>0</v>
      </c>
      <c r="Y60" s="753">
        <f>'Main Input'!Y60</f>
        <v>0</v>
      </c>
      <c r="Z60" s="753">
        <f>'Main Input'!Z60</f>
        <v>0</v>
      </c>
      <c r="AA60" s="753">
        <f>'Main Input'!AA60</f>
        <v>0</v>
      </c>
      <c r="AB60" s="763">
        <f>'Main Input'!AB60</f>
        <v>0</v>
      </c>
      <c r="AC60" s="763" t="str">
        <f>'Main Input'!AC60</f>
        <v>Days</v>
      </c>
      <c r="AD60" s="764">
        <f>'Main Input'!AD60</f>
        <v>50</v>
      </c>
      <c r="AE60" s="765">
        <f t="shared" ca="1" si="20"/>
        <v>20064.102564102563</v>
      </c>
      <c r="AF60" s="299">
        <f>(Conversion!AF60*f_ResVal)/f_GMMar</f>
        <v>0</v>
      </c>
      <c r="AG60" s="300">
        <f ca="1">(Conversion!AG60*f_ResVal)/f_GMMar</f>
        <v>0</v>
      </c>
      <c r="AH60" s="300">
        <f ca="1">(Conversion!AH60*f_ResVal)/f_GMMar</f>
        <v>0</v>
      </c>
      <c r="AI60" s="300">
        <f ca="1">(Conversion!AI60*f_ResVal)/f_GMMar</f>
        <v>0</v>
      </c>
      <c r="AJ60" s="300">
        <f ca="1">(Conversion!AJ60*f_ResVal)/f_GMMar</f>
        <v>0</v>
      </c>
      <c r="AK60" s="300">
        <f ca="1">(Conversion!AK60*f_ResVal)/f_GMMar</f>
        <v>0</v>
      </c>
      <c r="AL60" s="300">
        <f ca="1">(Conversion!AL60*f_ResVal)/f_GMMar</f>
        <v>10032.051282051281</v>
      </c>
      <c r="AM60" s="300">
        <f ca="1">(Conversion!AM60*f_ResVal)/f_GMMar</f>
        <v>10032.051282051281</v>
      </c>
      <c r="AN60" s="300">
        <f ca="1">(Conversion!AN60*f_ResVal)/f_GMMar</f>
        <v>0</v>
      </c>
      <c r="AO60" s="300">
        <f ca="1">(Conversion!AO60*f_ResVal)/f_GMMar</f>
        <v>0</v>
      </c>
      <c r="AP60" s="300">
        <f ca="1">(Conversion!AP60*f_ResVal)/f_GMMar</f>
        <v>0</v>
      </c>
      <c r="AQ60" s="300">
        <f ca="1">(Conversion!AQ60*f_ResVal)/f_GMMar</f>
        <v>0</v>
      </c>
      <c r="AR60" s="300">
        <f ca="1">(Conversion!AR60*f_ResVal)/f_GMMar</f>
        <v>0</v>
      </c>
      <c r="AS60" s="300">
        <f ca="1">(Conversion!AS60*f_ResVal)/f_GMMar</f>
        <v>0</v>
      </c>
      <c r="AT60" s="300">
        <f ca="1">(Conversion!AT60*f_ResVal)/f_GMMar</f>
        <v>0</v>
      </c>
      <c r="AU60" s="300">
        <f ca="1">(Conversion!AU60*f_ResVal)/f_GMMar</f>
        <v>0</v>
      </c>
      <c r="AV60" s="300">
        <f ca="1">(Conversion!AV60*f_ResVal)/f_GMMar</f>
        <v>0</v>
      </c>
      <c r="AW60" s="300">
        <f ca="1">(Conversion!AW60*f_ResVal)/f_GMMar</f>
        <v>0</v>
      </c>
      <c r="AX60" s="300">
        <f ca="1">(Conversion!AX60*f_ResVal)/f_GMMar</f>
        <v>0</v>
      </c>
      <c r="AY60" s="300">
        <f ca="1">(Conversion!AY60*f_ResVal)/f_GMMar</f>
        <v>0</v>
      </c>
      <c r="AZ60" s="300">
        <f ca="1">(Conversion!AZ60*f_ResVal)/f_GMMar</f>
        <v>0</v>
      </c>
      <c r="BA60" s="300">
        <f ca="1">(Conversion!BA60*f_ResVal)/f_GMMar</f>
        <v>0</v>
      </c>
      <c r="BB60" s="300">
        <f ca="1">(Conversion!BB60*f_ResVal)/f_GMMar</f>
        <v>0</v>
      </c>
      <c r="BC60" s="300">
        <f ca="1">(Conversion!BC60*f_ResVal)/f_GMMar</f>
        <v>0</v>
      </c>
      <c r="BD60" s="300">
        <f ca="1">(Conversion!BD60*f_ResVal)/f_GMMar</f>
        <v>0</v>
      </c>
      <c r="BE60" s="300">
        <f ca="1">(Conversion!BE60*f_ResVal)/f_GMMar</f>
        <v>0</v>
      </c>
      <c r="BF60" s="300">
        <f ca="1">(Conversion!BF60*f_ResVal)/f_GMMar</f>
        <v>0</v>
      </c>
      <c r="BG60" s="300">
        <f ca="1">(Conversion!BG60*f_ResVal)/f_GMMar</f>
        <v>0</v>
      </c>
      <c r="BH60" s="300">
        <f ca="1">(Conversion!BH60*f_ResVal)/f_GMMar</f>
        <v>0</v>
      </c>
      <c r="BI60" s="300">
        <f ca="1">(Conversion!BI60*f_ResVal)/f_GMMar</f>
        <v>0</v>
      </c>
      <c r="BJ60" s="300">
        <f ca="1">(Conversion!BJ60*f_ResVal)/f_GMMar</f>
        <v>0</v>
      </c>
      <c r="BK60" s="300">
        <f ca="1">(Conversion!BK60*f_ResVal)/f_GMMar</f>
        <v>0</v>
      </c>
      <c r="BL60" s="300">
        <f ca="1">(Conversion!BL60*f_ResVal)/f_GMMar</f>
        <v>0</v>
      </c>
      <c r="BM60" s="300">
        <f ca="1">(Conversion!BM60*f_ResVal)/f_GMMar</f>
        <v>0</v>
      </c>
      <c r="BN60" s="300">
        <f ca="1">(Conversion!BN60*f_ResVal)/f_GMMar</f>
        <v>0</v>
      </c>
      <c r="BO60" s="300">
        <f ca="1">(Conversion!BO60*f_ResVal)/f_GMMar</f>
        <v>0</v>
      </c>
      <c r="BP60" s="300">
        <f ca="1">(Conversion!BP60*f_ResVal)/f_GMMar</f>
        <v>0</v>
      </c>
      <c r="BQ60" s="300">
        <f ca="1">(Conversion!BQ60*f_ResVal)/f_GMMar</f>
        <v>0</v>
      </c>
      <c r="BR60" s="300">
        <f ca="1">(Conversion!BR60*f_ResVal)/f_GMMar</f>
        <v>0</v>
      </c>
      <c r="BS60" s="300">
        <f ca="1">(Conversion!BS60*f_ResVal)/f_GMMar</f>
        <v>0</v>
      </c>
      <c r="BT60" s="300">
        <f ca="1">(Conversion!BT60*f_ResVal)/f_GMMar</f>
        <v>0</v>
      </c>
      <c r="BU60" s="300">
        <f ca="1">(Conversion!BU60*f_ResVal)/f_GMMar</f>
        <v>0</v>
      </c>
      <c r="BV60" s="300">
        <f ca="1">(Conversion!BV60*f_ResVal)/f_GMMar</f>
        <v>0</v>
      </c>
      <c r="BW60" s="300">
        <f ca="1">(Conversion!BW60*f_ResVal)/f_GMMar</f>
        <v>0</v>
      </c>
      <c r="BX60" s="300">
        <f ca="1">(Conversion!BX60*f_ResVal)/f_GMMar</f>
        <v>0</v>
      </c>
      <c r="BY60" s="300">
        <f ca="1">(Conversion!BY60*f_ResVal)/f_GMMar</f>
        <v>0</v>
      </c>
      <c r="BZ60" s="300">
        <f ca="1">(Conversion!BZ60*f_ResVal)/f_GMMar</f>
        <v>0</v>
      </c>
      <c r="CA60" s="300">
        <f ca="1">(Conversion!CA60*f_ResVal)/f_GMMar</f>
        <v>0</v>
      </c>
      <c r="CB60" s="300">
        <f ca="1">(Conversion!CB60*f_ResVal)/f_GMMar</f>
        <v>0</v>
      </c>
      <c r="CC60" s="300">
        <f ca="1">(Conversion!CC60*f_ResVal)/f_GMMar</f>
        <v>0</v>
      </c>
      <c r="CD60" s="300">
        <f ca="1">(Conversion!CD60*f_ResVal)/f_GMMar</f>
        <v>0</v>
      </c>
      <c r="CE60" s="300">
        <f ca="1">(Conversion!CE60*f_ResVal)/f_GMMar</f>
        <v>0</v>
      </c>
      <c r="CF60" s="300">
        <f ca="1">(Conversion!CF60*f_ResVal)/f_GMMar</f>
        <v>0</v>
      </c>
      <c r="CG60" s="300">
        <f ca="1">(Conversion!CG60*f_ResVal)/f_GMMar</f>
        <v>0</v>
      </c>
      <c r="CH60" s="300">
        <f ca="1">(Conversion!CH60*f_ResVal)/f_GMMar</f>
        <v>0</v>
      </c>
      <c r="CI60" s="300">
        <f ca="1">(Conversion!CI60*f_ResVal)/f_GMMar</f>
        <v>0</v>
      </c>
      <c r="CJ60" s="300">
        <f ca="1">(Conversion!CJ60*f_ResVal)/f_GMMar</f>
        <v>0</v>
      </c>
      <c r="CK60" s="300">
        <f ca="1">(Conversion!CK60*f_ResVal)/f_GMMar</f>
        <v>0</v>
      </c>
      <c r="CL60" s="300">
        <f ca="1">(Conversion!CL60*f_ResVal)/f_GMMar</f>
        <v>0</v>
      </c>
      <c r="CM60" s="300">
        <f ca="1">(Conversion!CM60*f_ResVal)/f_GMMar</f>
        <v>0</v>
      </c>
      <c r="CN60" s="300">
        <f ca="1">(Conversion!CN60*f_ResVal)/f_GMMar</f>
        <v>0</v>
      </c>
      <c r="CO60" s="300">
        <f ca="1">(Conversion!CO60*f_ResVal)/f_GMMar</f>
        <v>0</v>
      </c>
      <c r="CP60" s="300">
        <f ca="1">(Conversion!CP60*f_ResVal)/f_GMMar</f>
        <v>0</v>
      </c>
      <c r="CQ60" s="300">
        <f ca="1">(Conversion!CQ60*f_ResVal)/f_GMMar</f>
        <v>0</v>
      </c>
      <c r="CR60" s="300">
        <f ca="1">(Conversion!CR60*f_ResVal)/f_GMMar</f>
        <v>0</v>
      </c>
      <c r="CS60" s="300">
        <f ca="1">(Conversion!CS60*f_ResVal)/f_GMMar</f>
        <v>0</v>
      </c>
      <c r="CT60" s="300">
        <f ca="1">(Conversion!CT60*f_ResVal)/f_GMMar</f>
        <v>0</v>
      </c>
      <c r="CU60" s="300">
        <f ca="1">(Conversion!CU60*f_ResVal)/f_GMMar</f>
        <v>0</v>
      </c>
      <c r="CV60" s="300">
        <f ca="1">(Conversion!CV60*f_ResVal)/f_GMMar</f>
        <v>0</v>
      </c>
      <c r="CW60" s="300">
        <f ca="1">(Conversion!CW60*f_ResVal)/f_GMMar</f>
        <v>0</v>
      </c>
      <c r="CX60" s="300">
        <f ca="1">(Conversion!CX60*f_ResVal)/f_GMMar</f>
        <v>0</v>
      </c>
      <c r="CY60" s="300">
        <f ca="1">(Conversion!CY60*f_ResVal)/f_GMMar</f>
        <v>0</v>
      </c>
      <c r="CZ60" s="300">
        <f ca="1">(Conversion!CZ60*f_ResVal)/f_GMMar</f>
        <v>0</v>
      </c>
      <c r="DA60" s="300">
        <f ca="1">(Conversion!DA60*f_ResVal)/f_GMMar</f>
        <v>0</v>
      </c>
      <c r="DB60" s="300">
        <f ca="1">(Conversion!DB60*f_ResVal)/f_GMMar</f>
        <v>0</v>
      </c>
      <c r="DC60" s="300">
        <f ca="1">(Conversion!DC60*f_ResVal)/f_GMMar</f>
        <v>0</v>
      </c>
      <c r="DD60" s="300">
        <f ca="1">(Conversion!DD60*f_ResVal)/f_GMMar</f>
        <v>0</v>
      </c>
      <c r="DE60" s="300">
        <f ca="1">(Conversion!DE60*f_ResVal)/f_GMMar</f>
        <v>0</v>
      </c>
      <c r="DF60" s="300">
        <f ca="1">(Conversion!DF60*f_ResVal)/f_GMMar</f>
        <v>0</v>
      </c>
      <c r="DG60" s="300">
        <f ca="1">(Conversion!DG60*f_ResVal)/f_GMMar</f>
        <v>0</v>
      </c>
      <c r="DH60" s="300">
        <f ca="1">(Conversion!DH60*f_ResVal)/f_GMMar</f>
        <v>0</v>
      </c>
      <c r="DI60" s="300">
        <f ca="1">(Conversion!DI60*f_ResVal)/f_GMMar</f>
        <v>0</v>
      </c>
      <c r="DJ60" s="300">
        <f ca="1">(Conversion!DJ60*f_ResVal)/f_GMMar</f>
        <v>0</v>
      </c>
      <c r="DK60" s="300">
        <f ca="1">(Conversion!DK60*f_ResVal)/f_GMMar</f>
        <v>0</v>
      </c>
      <c r="DL60" s="300">
        <f ca="1">(Conversion!DL60*f_ResVal)/f_GMMar</f>
        <v>0</v>
      </c>
      <c r="DM60" s="300">
        <f ca="1">(Conversion!DM60*f_ResVal)/f_GMMar</f>
        <v>0</v>
      </c>
      <c r="DN60" s="300">
        <f ca="1">(Conversion!DN60*f_ResVal)/f_GMMar</f>
        <v>0</v>
      </c>
      <c r="DO60" s="300">
        <f ca="1">(Conversion!DO60*f_ResVal)/f_GMMar</f>
        <v>0</v>
      </c>
      <c r="DP60" s="300">
        <f ca="1">(Conversion!DP60*f_ResVal)/f_GMMar</f>
        <v>0</v>
      </c>
      <c r="DQ60" s="300">
        <f ca="1">(Conversion!DQ60*f_ResVal)/f_GMMar</f>
        <v>0</v>
      </c>
      <c r="DR60" s="300">
        <f ca="1">(Conversion!DR60*f_ResVal)/f_GMMar</f>
        <v>0</v>
      </c>
      <c r="DS60" s="300">
        <f ca="1">(Conversion!DS60*f_ResVal)/f_GMMar</f>
        <v>0</v>
      </c>
      <c r="DT60" s="300">
        <f ca="1">(Conversion!DT60*f_ResVal)/f_GMMar</f>
        <v>0</v>
      </c>
      <c r="DU60" s="300">
        <f ca="1">(Conversion!DU60*f_ResVal)/f_GMMar</f>
        <v>0</v>
      </c>
      <c r="DV60" s="300">
        <f ca="1">(Conversion!DV60*f_ResVal)/f_GMMar</f>
        <v>0</v>
      </c>
      <c r="DW60" s="300">
        <f ca="1">(Conversion!DW60*f_ResVal)/f_GMMar</f>
        <v>0</v>
      </c>
      <c r="DX60" s="300">
        <f ca="1">(Conversion!DX60*f_ResVal)/f_GMMar</f>
        <v>0</v>
      </c>
      <c r="DY60" s="300">
        <f ca="1">(Conversion!DY60*f_ResVal)/f_GMMar</f>
        <v>0</v>
      </c>
      <c r="DZ60" s="300">
        <f ca="1">(Conversion!DZ60*f_ResVal)/f_GMMar</f>
        <v>0</v>
      </c>
      <c r="EA60" s="300">
        <f ca="1">(Conversion!EA60*f_ResVal)/f_GMMar</f>
        <v>0</v>
      </c>
      <c r="EB60" s="300">
        <f ca="1">(Conversion!EB60*f_ResVal)/f_GMMar</f>
        <v>0</v>
      </c>
      <c r="EC60" s="300">
        <f ca="1">(Conversion!EC60*f_ResVal)/f_GMMar</f>
        <v>0</v>
      </c>
      <c r="ED60" s="300">
        <f ca="1">(Conversion!ED60*f_ResVal)/f_GMMar</f>
        <v>0</v>
      </c>
      <c r="EE60" s="300">
        <f ca="1">(Conversion!EE60*f_ResVal)/f_GMMar</f>
        <v>0</v>
      </c>
      <c r="EF60" s="300">
        <f ca="1">(Conversion!EF60*f_ResVal)/f_GMMar</f>
        <v>0</v>
      </c>
      <c r="EG60" s="300">
        <f ca="1">(Conversion!EG60*f_ResVal)/f_GMMar</f>
        <v>0</v>
      </c>
      <c r="EH60" s="300">
        <f ca="1">(Conversion!EH60*f_ResVal)/f_GMMar</f>
        <v>0</v>
      </c>
      <c r="EI60" s="300">
        <f ca="1">(Conversion!EI60*f_ResVal)/f_GMMar</f>
        <v>0</v>
      </c>
      <c r="EJ60" s="300">
        <f ca="1">(Conversion!EJ60*f_ResVal)/f_GMMar</f>
        <v>0</v>
      </c>
      <c r="EK60" s="300">
        <f ca="1">(Conversion!EK60*f_ResVal)/f_GMMar</f>
        <v>0</v>
      </c>
      <c r="EL60" s="300">
        <f ca="1">(Conversion!EL60*f_ResVal)/f_GMMar</f>
        <v>0</v>
      </c>
      <c r="EM60" s="300">
        <f ca="1">(Conversion!EM60*f_ResVal)/f_GMMar</f>
        <v>0</v>
      </c>
      <c r="EN60" s="300">
        <f ca="1">(Conversion!EN60*f_ResVal)/f_GMMar</f>
        <v>0</v>
      </c>
      <c r="EO60" s="300">
        <f ca="1">(Conversion!EO60*f_ResVal)/f_GMMar</f>
        <v>0</v>
      </c>
      <c r="EP60" s="300">
        <f ca="1">(Conversion!EP60*f_ResVal)/f_GMMar</f>
        <v>0</v>
      </c>
      <c r="EQ60" s="300">
        <f ca="1">(Conversion!EQ60*f_ResVal)/f_GMMar</f>
        <v>0</v>
      </c>
      <c r="ER60" s="300">
        <f ca="1">(Conversion!ER60*f_ResVal)/f_GMMar</f>
        <v>0</v>
      </c>
      <c r="ES60" s="300">
        <f ca="1">(Conversion!ES60*f_ResVal)/f_GMMar</f>
        <v>0</v>
      </c>
      <c r="ET60" s="300">
        <f ca="1">(Conversion!ET60*f_ResVal)/f_GMMar</f>
        <v>0</v>
      </c>
      <c r="EU60" s="300">
        <f ca="1">(Conversion!EU60*f_ResVal)/f_GMMar</f>
        <v>0</v>
      </c>
      <c r="EV60" s="300">
        <f ca="1">(Conversion!EV60*f_ResVal)/f_GMMar</f>
        <v>0</v>
      </c>
      <c r="EW60" s="300">
        <f ca="1">(Conversion!EW60*f_ResVal)/f_GMMar</f>
        <v>0</v>
      </c>
      <c r="EX60" s="300">
        <f ca="1">(Conversion!EX60*f_ResVal)/f_GMMar</f>
        <v>0</v>
      </c>
      <c r="EY60" s="612"/>
      <c r="EZ60" s="757" t="str">
        <f>'Main Input'!EZ60</f>
        <v>RPI</v>
      </c>
      <c r="FA60" s="757" t="str">
        <f>'Main Input'!FA60</f>
        <v>N/A</v>
      </c>
      <c r="FB60" s="766">
        <f>'Main Input'!FB60</f>
        <v>0</v>
      </c>
      <c r="FC60" s="766" t="str">
        <f>'Main Input'!FC60</f>
        <v>IT Solutions</v>
      </c>
      <c r="FD60" s="766" t="str">
        <f>'Main Input'!FD60</f>
        <v>Managed Services</v>
      </c>
      <c r="FE60" s="757" t="str">
        <f>'Main Input'!FE60</f>
        <v>Opex</v>
      </c>
      <c r="FF60" s="757" t="str">
        <f>'Main Input'!FF60</f>
        <v>ContractAccrual</v>
      </c>
      <c r="FG60" s="757" t="str">
        <f>'Main Input'!FG60</f>
        <v>Expense</v>
      </c>
      <c r="FH60" s="767" t="str">
        <f>'Main Input'!FH60</f>
        <v>A</v>
      </c>
      <c r="FI60" s="768">
        <f>'Main Input'!FI60</f>
        <v>0.22</v>
      </c>
      <c r="FJ60" s="768">
        <f>'Main Input'!FJ60</f>
        <v>0</v>
      </c>
      <c r="FK60" s="612"/>
      <c r="FL60" s="531">
        <f t="shared" si="21"/>
        <v>0</v>
      </c>
      <c r="FM60" s="86"/>
      <c r="FN60" s="612"/>
    </row>
    <row r="61" spans="1:170" ht="12.75" customHeight="1">
      <c r="A61" s="750" t="str">
        <f>'Main Input'!A61</f>
        <v>MTB</v>
      </c>
      <c r="B61" s="762" t="str">
        <f>'Main Input'!B61</f>
        <v>Business Unit</v>
      </c>
      <c r="C61" s="762" t="str">
        <f>'Main Input'!C61</f>
        <v>Labour</v>
      </c>
      <c r="D61" s="762" t="str">
        <f>'Main Input'!D61</f>
        <v>TFR</v>
      </c>
      <c r="E61" s="762" t="str">
        <f>'Main Input'!E61</f>
        <v>Migration Designer #6 (Wintel)</v>
      </c>
      <c r="F61" s="753" t="str">
        <f>'Main Input'!F61</f>
        <v>direct</v>
      </c>
      <c r="G61" s="753" t="str">
        <f>'Main Input'!G61</f>
        <v>Person</v>
      </c>
      <c r="H61" s="753" t="str">
        <f>'Main Input'!H61</f>
        <v>TAC.CSA.2</v>
      </c>
      <c r="I61" s="753">
        <f>'Main Input'!I61</f>
        <v>0</v>
      </c>
      <c r="J61" s="753">
        <f>'Main Input'!J61</f>
        <v>0</v>
      </c>
      <c r="K61" s="753" t="str">
        <f>'Main Input'!K61</f>
        <v>FJS</v>
      </c>
      <c r="L61" s="753" t="str">
        <f>'Main Input'!L61</f>
        <v>pTran</v>
      </c>
      <c r="M61" s="753">
        <f>'Main Input'!M61</f>
        <v>0</v>
      </c>
      <c r="N61" s="753">
        <f>'Main Input'!N61</f>
        <v>0</v>
      </c>
      <c r="O61" s="753" t="str">
        <f>'Main Input'!O61</f>
        <v>SPAIN</v>
      </c>
      <c r="P61" s="753">
        <f>'Main Input'!P61</f>
        <v>313</v>
      </c>
      <c r="Q61" s="753" t="str">
        <f>'Main Input'!Q61</f>
        <v>EUR</v>
      </c>
      <c r="R61" s="753" t="str">
        <f>'Main Input'!R61</f>
        <v>EMEA</v>
      </c>
      <c r="S61" s="753" t="str">
        <f>'Main Input'!S61</f>
        <v>Local</v>
      </c>
      <c r="T61" s="753">
        <f>'Main Input'!T61</f>
        <v>0</v>
      </c>
      <c r="U61" s="753">
        <f>'Main Input'!U61</f>
        <v>0</v>
      </c>
      <c r="V61" s="753" t="str">
        <f>'Main Input'!V61</f>
        <v>6_ATP</v>
      </c>
      <c r="W61" s="753">
        <f>'Main Input'!W61</f>
        <v>0</v>
      </c>
      <c r="X61" s="753">
        <f>'Main Input'!X61</f>
        <v>0</v>
      </c>
      <c r="Y61" s="753">
        <f>'Main Input'!Y61</f>
        <v>0</v>
      </c>
      <c r="Z61" s="753">
        <f>'Main Input'!Z61</f>
        <v>0</v>
      </c>
      <c r="AA61" s="753">
        <f>'Main Input'!AA61</f>
        <v>0</v>
      </c>
      <c r="AB61" s="763">
        <f>'Main Input'!AB61</f>
        <v>0</v>
      </c>
      <c r="AC61" s="763" t="str">
        <f>'Main Input'!AC61</f>
        <v>Days</v>
      </c>
      <c r="AD61" s="764">
        <f>'Main Input'!AD61</f>
        <v>50</v>
      </c>
      <c r="AE61" s="765">
        <f t="shared" ca="1" si="20"/>
        <v>20064.102564102563</v>
      </c>
      <c r="AF61" s="299">
        <f>(Conversion!AF61*f_ResVal)/f_GMMar</f>
        <v>0</v>
      </c>
      <c r="AG61" s="300">
        <f ca="1">(Conversion!AG61*f_ResVal)/f_GMMar</f>
        <v>0</v>
      </c>
      <c r="AH61" s="300">
        <f ca="1">(Conversion!AH61*f_ResVal)/f_GMMar</f>
        <v>0</v>
      </c>
      <c r="AI61" s="300">
        <f ca="1">(Conversion!AI61*f_ResVal)/f_GMMar</f>
        <v>0</v>
      </c>
      <c r="AJ61" s="300">
        <f ca="1">(Conversion!AJ61*f_ResVal)/f_GMMar</f>
        <v>0</v>
      </c>
      <c r="AK61" s="300">
        <f ca="1">(Conversion!AK61*f_ResVal)/f_GMMar</f>
        <v>0</v>
      </c>
      <c r="AL61" s="300">
        <f ca="1">(Conversion!AL61*f_ResVal)/f_GMMar</f>
        <v>10032.051282051281</v>
      </c>
      <c r="AM61" s="300">
        <f ca="1">(Conversion!AM61*f_ResVal)/f_GMMar</f>
        <v>10032.051282051281</v>
      </c>
      <c r="AN61" s="300">
        <f ca="1">(Conversion!AN61*f_ResVal)/f_GMMar</f>
        <v>0</v>
      </c>
      <c r="AO61" s="300">
        <f ca="1">(Conversion!AO61*f_ResVal)/f_GMMar</f>
        <v>0</v>
      </c>
      <c r="AP61" s="300">
        <f ca="1">(Conversion!AP61*f_ResVal)/f_GMMar</f>
        <v>0</v>
      </c>
      <c r="AQ61" s="300">
        <f ca="1">(Conversion!AQ61*f_ResVal)/f_GMMar</f>
        <v>0</v>
      </c>
      <c r="AR61" s="300">
        <f ca="1">(Conversion!AR61*f_ResVal)/f_GMMar</f>
        <v>0</v>
      </c>
      <c r="AS61" s="300">
        <f ca="1">(Conversion!AS61*f_ResVal)/f_GMMar</f>
        <v>0</v>
      </c>
      <c r="AT61" s="300">
        <f ca="1">(Conversion!AT61*f_ResVal)/f_GMMar</f>
        <v>0</v>
      </c>
      <c r="AU61" s="300">
        <f ca="1">(Conversion!AU61*f_ResVal)/f_GMMar</f>
        <v>0</v>
      </c>
      <c r="AV61" s="300">
        <f ca="1">(Conversion!AV61*f_ResVal)/f_GMMar</f>
        <v>0</v>
      </c>
      <c r="AW61" s="300">
        <f ca="1">(Conversion!AW61*f_ResVal)/f_GMMar</f>
        <v>0</v>
      </c>
      <c r="AX61" s="300">
        <f ca="1">(Conversion!AX61*f_ResVal)/f_GMMar</f>
        <v>0</v>
      </c>
      <c r="AY61" s="300">
        <f ca="1">(Conversion!AY61*f_ResVal)/f_GMMar</f>
        <v>0</v>
      </c>
      <c r="AZ61" s="300">
        <f ca="1">(Conversion!AZ61*f_ResVal)/f_GMMar</f>
        <v>0</v>
      </c>
      <c r="BA61" s="300">
        <f ca="1">(Conversion!BA61*f_ResVal)/f_GMMar</f>
        <v>0</v>
      </c>
      <c r="BB61" s="300">
        <f ca="1">(Conversion!BB61*f_ResVal)/f_GMMar</f>
        <v>0</v>
      </c>
      <c r="BC61" s="300">
        <f ca="1">(Conversion!BC61*f_ResVal)/f_GMMar</f>
        <v>0</v>
      </c>
      <c r="BD61" s="300">
        <f ca="1">(Conversion!BD61*f_ResVal)/f_GMMar</f>
        <v>0</v>
      </c>
      <c r="BE61" s="300">
        <f ca="1">(Conversion!BE61*f_ResVal)/f_GMMar</f>
        <v>0</v>
      </c>
      <c r="BF61" s="300">
        <f ca="1">(Conversion!BF61*f_ResVal)/f_GMMar</f>
        <v>0</v>
      </c>
      <c r="BG61" s="300">
        <f ca="1">(Conversion!BG61*f_ResVal)/f_GMMar</f>
        <v>0</v>
      </c>
      <c r="BH61" s="300">
        <f ca="1">(Conversion!BH61*f_ResVal)/f_GMMar</f>
        <v>0</v>
      </c>
      <c r="BI61" s="300">
        <f ca="1">(Conversion!BI61*f_ResVal)/f_GMMar</f>
        <v>0</v>
      </c>
      <c r="BJ61" s="300">
        <f ca="1">(Conversion!BJ61*f_ResVal)/f_GMMar</f>
        <v>0</v>
      </c>
      <c r="BK61" s="300">
        <f ca="1">(Conversion!BK61*f_ResVal)/f_GMMar</f>
        <v>0</v>
      </c>
      <c r="BL61" s="300">
        <f ca="1">(Conversion!BL61*f_ResVal)/f_GMMar</f>
        <v>0</v>
      </c>
      <c r="BM61" s="300">
        <f ca="1">(Conversion!BM61*f_ResVal)/f_GMMar</f>
        <v>0</v>
      </c>
      <c r="BN61" s="300">
        <f ca="1">(Conversion!BN61*f_ResVal)/f_GMMar</f>
        <v>0</v>
      </c>
      <c r="BO61" s="300">
        <f ca="1">(Conversion!BO61*f_ResVal)/f_GMMar</f>
        <v>0</v>
      </c>
      <c r="BP61" s="300">
        <f ca="1">(Conversion!BP61*f_ResVal)/f_GMMar</f>
        <v>0</v>
      </c>
      <c r="BQ61" s="300">
        <f ca="1">(Conversion!BQ61*f_ResVal)/f_GMMar</f>
        <v>0</v>
      </c>
      <c r="BR61" s="300">
        <f ca="1">(Conversion!BR61*f_ResVal)/f_GMMar</f>
        <v>0</v>
      </c>
      <c r="BS61" s="300">
        <f ca="1">(Conversion!BS61*f_ResVal)/f_GMMar</f>
        <v>0</v>
      </c>
      <c r="BT61" s="300">
        <f ca="1">(Conversion!BT61*f_ResVal)/f_GMMar</f>
        <v>0</v>
      </c>
      <c r="BU61" s="300">
        <f ca="1">(Conversion!BU61*f_ResVal)/f_GMMar</f>
        <v>0</v>
      </c>
      <c r="BV61" s="300">
        <f ca="1">(Conversion!BV61*f_ResVal)/f_GMMar</f>
        <v>0</v>
      </c>
      <c r="BW61" s="300">
        <f ca="1">(Conversion!BW61*f_ResVal)/f_GMMar</f>
        <v>0</v>
      </c>
      <c r="BX61" s="300">
        <f ca="1">(Conversion!BX61*f_ResVal)/f_GMMar</f>
        <v>0</v>
      </c>
      <c r="BY61" s="300">
        <f ca="1">(Conversion!BY61*f_ResVal)/f_GMMar</f>
        <v>0</v>
      </c>
      <c r="BZ61" s="300">
        <f ca="1">(Conversion!BZ61*f_ResVal)/f_GMMar</f>
        <v>0</v>
      </c>
      <c r="CA61" s="300">
        <f ca="1">(Conversion!CA61*f_ResVal)/f_GMMar</f>
        <v>0</v>
      </c>
      <c r="CB61" s="300">
        <f ca="1">(Conversion!CB61*f_ResVal)/f_GMMar</f>
        <v>0</v>
      </c>
      <c r="CC61" s="300">
        <f ca="1">(Conversion!CC61*f_ResVal)/f_GMMar</f>
        <v>0</v>
      </c>
      <c r="CD61" s="300">
        <f ca="1">(Conversion!CD61*f_ResVal)/f_GMMar</f>
        <v>0</v>
      </c>
      <c r="CE61" s="300">
        <f ca="1">(Conversion!CE61*f_ResVal)/f_GMMar</f>
        <v>0</v>
      </c>
      <c r="CF61" s="300">
        <f ca="1">(Conversion!CF61*f_ResVal)/f_GMMar</f>
        <v>0</v>
      </c>
      <c r="CG61" s="300">
        <f ca="1">(Conversion!CG61*f_ResVal)/f_GMMar</f>
        <v>0</v>
      </c>
      <c r="CH61" s="300">
        <f ca="1">(Conversion!CH61*f_ResVal)/f_GMMar</f>
        <v>0</v>
      </c>
      <c r="CI61" s="300">
        <f ca="1">(Conversion!CI61*f_ResVal)/f_GMMar</f>
        <v>0</v>
      </c>
      <c r="CJ61" s="300">
        <f ca="1">(Conversion!CJ61*f_ResVal)/f_GMMar</f>
        <v>0</v>
      </c>
      <c r="CK61" s="300">
        <f ca="1">(Conversion!CK61*f_ResVal)/f_GMMar</f>
        <v>0</v>
      </c>
      <c r="CL61" s="300">
        <f ca="1">(Conversion!CL61*f_ResVal)/f_GMMar</f>
        <v>0</v>
      </c>
      <c r="CM61" s="300">
        <f ca="1">(Conversion!CM61*f_ResVal)/f_GMMar</f>
        <v>0</v>
      </c>
      <c r="CN61" s="300">
        <f ca="1">(Conversion!CN61*f_ResVal)/f_GMMar</f>
        <v>0</v>
      </c>
      <c r="CO61" s="300">
        <f ca="1">(Conversion!CO61*f_ResVal)/f_GMMar</f>
        <v>0</v>
      </c>
      <c r="CP61" s="300">
        <f ca="1">(Conversion!CP61*f_ResVal)/f_GMMar</f>
        <v>0</v>
      </c>
      <c r="CQ61" s="300">
        <f ca="1">(Conversion!CQ61*f_ResVal)/f_GMMar</f>
        <v>0</v>
      </c>
      <c r="CR61" s="300">
        <f ca="1">(Conversion!CR61*f_ResVal)/f_GMMar</f>
        <v>0</v>
      </c>
      <c r="CS61" s="300">
        <f ca="1">(Conversion!CS61*f_ResVal)/f_GMMar</f>
        <v>0</v>
      </c>
      <c r="CT61" s="300">
        <f ca="1">(Conversion!CT61*f_ResVal)/f_GMMar</f>
        <v>0</v>
      </c>
      <c r="CU61" s="300">
        <f ca="1">(Conversion!CU61*f_ResVal)/f_GMMar</f>
        <v>0</v>
      </c>
      <c r="CV61" s="300">
        <f ca="1">(Conversion!CV61*f_ResVal)/f_GMMar</f>
        <v>0</v>
      </c>
      <c r="CW61" s="300">
        <f ca="1">(Conversion!CW61*f_ResVal)/f_GMMar</f>
        <v>0</v>
      </c>
      <c r="CX61" s="300">
        <f ca="1">(Conversion!CX61*f_ResVal)/f_GMMar</f>
        <v>0</v>
      </c>
      <c r="CY61" s="300">
        <f ca="1">(Conversion!CY61*f_ResVal)/f_GMMar</f>
        <v>0</v>
      </c>
      <c r="CZ61" s="300">
        <f ca="1">(Conversion!CZ61*f_ResVal)/f_GMMar</f>
        <v>0</v>
      </c>
      <c r="DA61" s="300">
        <f ca="1">(Conversion!DA61*f_ResVal)/f_GMMar</f>
        <v>0</v>
      </c>
      <c r="DB61" s="300">
        <f ca="1">(Conversion!DB61*f_ResVal)/f_GMMar</f>
        <v>0</v>
      </c>
      <c r="DC61" s="300">
        <f ca="1">(Conversion!DC61*f_ResVal)/f_GMMar</f>
        <v>0</v>
      </c>
      <c r="DD61" s="300">
        <f ca="1">(Conversion!DD61*f_ResVal)/f_GMMar</f>
        <v>0</v>
      </c>
      <c r="DE61" s="300">
        <f ca="1">(Conversion!DE61*f_ResVal)/f_GMMar</f>
        <v>0</v>
      </c>
      <c r="DF61" s="300">
        <f ca="1">(Conversion!DF61*f_ResVal)/f_GMMar</f>
        <v>0</v>
      </c>
      <c r="DG61" s="300">
        <f ca="1">(Conversion!DG61*f_ResVal)/f_GMMar</f>
        <v>0</v>
      </c>
      <c r="DH61" s="300">
        <f ca="1">(Conversion!DH61*f_ResVal)/f_GMMar</f>
        <v>0</v>
      </c>
      <c r="DI61" s="300">
        <f ca="1">(Conversion!DI61*f_ResVal)/f_GMMar</f>
        <v>0</v>
      </c>
      <c r="DJ61" s="300">
        <f ca="1">(Conversion!DJ61*f_ResVal)/f_GMMar</f>
        <v>0</v>
      </c>
      <c r="DK61" s="300">
        <f ca="1">(Conversion!DK61*f_ResVal)/f_GMMar</f>
        <v>0</v>
      </c>
      <c r="DL61" s="300">
        <f ca="1">(Conversion!DL61*f_ResVal)/f_GMMar</f>
        <v>0</v>
      </c>
      <c r="DM61" s="300">
        <f ca="1">(Conversion!DM61*f_ResVal)/f_GMMar</f>
        <v>0</v>
      </c>
      <c r="DN61" s="300">
        <f ca="1">(Conversion!DN61*f_ResVal)/f_GMMar</f>
        <v>0</v>
      </c>
      <c r="DO61" s="300">
        <f ca="1">(Conversion!DO61*f_ResVal)/f_GMMar</f>
        <v>0</v>
      </c>
      <c r="DP61" s="300">
        <f ca="1">(Conversion!DP61*f_ResVal)/f_GMMar</f>
        <v>0</v>
      </c>
      <c r="DQ61" s="300">
        <f ca="1">(Conversion!DQ61*f_ResVal)/f_GMMar</f>
        <v>0</v>
      </c>
      <c r="DR61" s="300">
        <f ca="1">(Conversion!DR61*f_ResVal)/f_GMMar</f>
        <v>0</v>
      </c>
      <c r="DS61" s="300">
        <f ca="1">(Conversion!DS61*f_ResVal)/f_GMMar</f>
        <v>0</v>
      </c>
      <c r="DT61" s="300">
        <f ca="1">(Conversion!DT61*f_ResVal)/f_GMMar</f>
        <v>0</v>
      </c>
      <c r="DU61" s="300">
        <f ca="1">(Conversion!DU61*f_ResVal)/f_GMMar</f>
        <v>0</v>
      </c>
      <c r="DV61" s="300">
        <f ca="1">(Conversion!DV61*f_ResVal)/f_GMMar</f>
        <v>0</v>
      </c>
      <c r="DW61" s="300">
        <f ca="1">(Conversion!DW61*f_ResVal)/f_GMMar</f>
        <v>0</v>
      </c>
      <c r="DX61" s="300">
        <f ca="1">(Conversion!DX61*f_ResVal)/f_GMMar</f>
        <v>0</v>
      </c>
      <c r="DY61" s="300">
        <f ca="1">(Conversion!DY61*f_ResVal)/f_GMMar</f>
        <v>0</v>
      </c>
      <c r="DZ61" s="300">
        <f ca="1">(Conversion!DZ61*f_ResVal)/f_GMMar</f>
        <v>0</v>
      </c>
      <c r="EA61" s="300">
        <f ca="1">(Conversion!EA61*f_ResVal)/f_GMMar</f>
        <v>0</v>
      </c>
      <c r="EB61" s="300">
        <f ca="1">(Conversion!EB61*f_ResVal)/f_GMMar</f>
        <v>0</v>
      </c>
      <c r="EC61" s="300">
        <f ca="1">(Conversion!EC61*f_ResVal)/f_GMMar</f>
        <v>0</v>
      </c>
      <c r="ED61" s="300">
        <f ca="1">(Conversion!ED61*f_ResVal)/f_GMMar</f>
        <v>0</v>
      </c>
      <c r="EE61" s="300">
        <f ca="1">(Conversion!EE61*f_ResVal)/f_GMMar</f>
        <v>0</v>
      </c>
      <c r="EF61" s="300">
        <f ca="1">(Conversion!EF61*f_ResVal)/f_GMMar</f>
        <v>0</v>
      </c>
      <c r="EG61" s="300">
        <f ca="1">(Conversion!EG61*f_ResVal)/f_GMMar</f>
        <v>0</v>
      </c>
      <c r="EH61" s="300">
        <f ca="1">(Conversion!EH61*f_ResVal)/f_GMMar</f>
        <v>0</v>
      </c>
      <c r="EI61" s="300">
        <f ca="1">(Conversion!EI61*f_ResVal)/f_GMMar</f>
        <v>0</v>
      </c>
      <c r="EJ61" s="300">
        <f ca="1">(Conversion!EJ61*f_ResVal)/f_GMMar</f>
        <v>0</v>
      </c>
      <c r="EK61" s="300">
        <f ca="1">(Conversion!EK61*f_ResVal)/f_GMMar</f>
        <v>0</v>
      </c>
      <c r="EL61" s="300">
        <f ca="1">(Conversion!EL61*f_ResVal)/f_GMMar</f>
        <v>0</v>
      </c>
      <c r="EM61" s="300">
        <f ca="1">(Conversion!EM61*f_ResVal)/f_GMMar</f>
        <v>0</v>
      </c>
      <c r="EN61" s="300">
        <f ca="1">(Conversion!EN61*f_ResVal)/f_GMMar</f>
        <v>0</v>
      </c>
      <c r="EO61" s="300">
        <f ca="1">(Conversion!EO61*f_ResVal)/f_GMMar</f>
        <v>0</v>
      </c>
      <c r="EP61" s="300">
        <f ca="1">(Conversion!EP61*f_ResVal)/f_GMMar</f>
        <v>0</v>
      </c>
      <c r="EQ61" s="300">
        <f ca="1">(Conversion!EQ61*f_ResVal)/f_GMMar</f>
        <v>0</v>
      </c>
      <c r="ER61" s="300">
        <f ca="1">(Conversion!ER61*f_ResVal)/f_GMMar</f>
        <v>0</v>
      </c>
      <c r="ES61" s="300">
        <f ca="1">(Conversion!ES61*f_ResVal)/f_GMMar</f>
        <v>0</v>
      </c>
      <c r="ET61" s="300">
        <f ca="1">(Conversion!ET61*f_ResVal)/f_GMMar</f>
        <v>0</v>
      </c>
      <c r="EU61" s="300">
        <f ca="1">(Conversion!EU61*f_ResVal)/f_GMMar</f>
        <v>0</v>
      </c>
      <c r="EV61" s="300">
        <f ca="1">(Conversion!EV61*f_ResVal)/f_GMMar</f>
        <v>0</v>
      </c>
      <c r="EW61" s="300">
        <f ca="1">(Conversion!EW61*f_ResVal)/f_GMMar</f>
        <v>0</v>
      </c>
      <c r="EX61" s="300">
        <f ca="1">(Conversion!EX61*f_ResVal)/f_GMMar</f>
        <v>0</v>
      </c>
      <c r="EY61" s="612"/>
      <c r="EZ61" s="757" t="str">
        <f>'Main Input'!EZ61</f>
        <v>RPI</v>
      </c>
      <c r="FA61" s="757" t="str">
        <f>'Main Input'!FA61</f>
        <v>N/A</v>
      </c>
      <c r="FB61" s="766">
        <f>'Main Input'!FB61</f>
        <v>0</v>
      </c>
      <c r="FC61" s="766" t="str">
        <f>'Main Input'!FC61</f>
        <v>IT Solutions</v>
      </c>
      <c r="FD61" s="766" t="str">
        <f>'Main Input'!FD61</f>
        <v>Managed Services</v>
      </c>
      <c r="FE61" s="757" t="str">
        <f>'Main Input'!FE61</f>
        <v>Opex</v>
      </c>
      <c r="FF61" s="757" t="str">
        <f>'Main Input'!FF61</f>
        <v>ContractAccrual</v>
      </c>
      <c r="FG61" s="757" t="str">
        <f>'Main Input'!FG61</f>
        <v>Expense</v>
      </c>
      <c r="FH61" s="767" t="str">
        <f>'Main Input'!FH61</f>
        <v>A</v>
      </c>
      <c r="FI61" s="768">
        <f>'Main Input'!FI61</f>
        <v>0.22</v>
      </c>
      <c r="FJ61" s="768">
        <f>'Main Input'!FJ61</f>
        <v>0</v>
      </c>
      <c r="FK61" s="612"/>
      <c r="FL61" s="531">
        <f t="shared" si="21"/>
        <v>0</v>
      </c>
      <c r="FM61" s="86"/>
      <c r="FN61" s="612"/>
    </row>
    <row r="62" spans="1:170" ht="12.75" customHeight="1">
      <c r="A62" s="750" t="str">
        <f>'Main Input'!A62</f>
        <v>MTB</v>
      </c>
      <c r="B62" s="762" t="str">
        <f>'Main Input'!B62</f>
        <v>Business Unit</v>
      </c>
      <c r="C62" s="762" t="str">
        <f>'Main Input'!C62</f>
        <v>Labour</v>
      </c>
      <c r="D62" s="762" t="str">
        <f>'Main Input'!D62</f>
        <v>TFR</v>
      </c>
      <c r="E62" s="762" t="str">
        <f>'Main Input'!E62</f>
        <v>Migration Designer #7 (Wintel)</v>
      </c>
      <c r="F62" s="753" t="str">
        <f>'Main Input'!F62</f>
        <v>direct</v>
      </c>
      <c r="G62" s="753" t="str">
        <f>'Main Input'!G62</f>
        <v>Person</v>
      </c>
      <c r="H62" s="753" t="str">
        <f>'Main Input'!H62</f>
        <v>TAC.CSA.2</v>
      </c>
      <c r="I62" s="753">
        <f>'Main Input'!I62</f>
        <v>0</v>
      </c>
      <c r="J62" s="753">
        <f>'Main Input'!J62</f>
        <v>0</v>
      </c>
      <c r="K62" s="753" t="str">
        <f>'Main Input'!K62</f>
        <v>FJS</v>
      </c>
      <c r="L62" s="753" t="str">
        <f>'Main Input'!L62</f>
        <v>pTran</v>
      </c>
      <c r="M62" s="753">
        <f>'Main Input'!M62</f>
        <v>0</v>
      </c>
      <c r="N62" s="753">
        <f>'Main Input'!N62</f>
        <v>0</v>
      </c>
      <c r="O62" s="753" t="str">
        <f>'Main Input'!O62</f>
        <v>SPAIN</v>
      </c>
      <c r="P62" s="753">
        <f>'Main Input'!P62</f>
        <v>313</v>
      </c>
      <c r="Q62" s="753" t="str">
        <f>'Main Input'!Q62</f>
        <v>EUR</v>
      </c>
      <c r="R62" s="753" t="str">
        <f>'Main Input'!R62</f>
        <v>EMEA</v>
      </c>
      <c r="S62" s="753" t="str">
        <f>'Main Input'!S62</f>
        <v>Local</v>
      </c>
      <c r="T62" s="753">
        <f>'Main Input'!T62</f>
        <v>0</v>
      </c>
      <c r="U62" s="753">
        <f>'Main Input'!U62</f>
        <v>0</v>
      </c>
      <c r="V62" s="753" t="str">
        <f>'Main Input'!V62</f>
        <v>6_ATP</v>
      </c>
      <c r="W62" s="753">
        <f>'Main Input'!W62</f>
        <v>0</v>
      </c>
      <c r="X62" s="753">
        <f>'Main Input'!X62</f>
        <v>0</v>
      </c>
      <c r="Y62" s="753">
        <f>'Main Input'!Y62</f>
        <v>0</v>
      </c>
      <c r="Z62" s="753">
        <f>'Main Input'!Z62</f>
        <v>0</v>
      </c>
      <c r="AA62" s="753">
        <f>'Main Input'!AA62</f>
        <v>0</v>
      </c>
      <c r="AB62" s="763">
        <f>'Main Input'!AB62</f>
        <v>0</v>
      </c>
      <c r="AC62" s="763" t="str">
        <f>'Main Input'!AC62</f>
        <v>Days</v>
      </c>
      <c r="AD62" s="764">
        <f>'Main Input'!AD62</f>
        <v>50</v>
      </c>
      <c r="AE62" s="765">
        <f t="shared" ca="1" si="20"/>
        <v>20064.102564102563</v>
      </c>
      <c r="AF62" s="299">
        <f>(Conversion!AF62*f_ResVal)/f_GMMar</f>
        <v>0</v>
      </c>
      <c r="AG62" s="300">
        <f ca="1">(Conversion!AG62*f_ResVal)/f_GMMar</f>
        <v>0</v>
      </c>
      <c r="AH62" s="300">
        <f ca="1">(Conversion!AH62*f_ResVal)/f_GMMar</f>
        <v>0</v>
      </c>
      <c r="AI62" s="300">
        <f ca="1">(Conversion!AI62*f_ResVal)/f_GMMar</f>
        <v>0</v>
      </c>
      <c r="AJ62" s="300">
        <f ca="1">(Conversion!AJ62*f_ResVal)/f_GMMar</f>
        <v>0</v>
      </c>
      <c r="AK62" s="300">
        <f ca="1">(Conversion!AK62*f_ResVal)/f_GMMar</f>
        <v>0</v>
      </c>
      <c r="AL62" s="300">
        <f ca="1">(Conversion!AL62*f_ResVal)/f_GMMar</f>
        <v>10032.051282051281</v>
      </c>
      <c r="AM62" s="300">
        <f ca="1">(Conversion!AM62*f_ResVal)/f_GMMar</f>
        <v>10032.051282051281</v>
      </c>
      <c r="AN62" s="300">
        <f ca="1">(Conversion!AN62*f_ResVal)/f_GMMar</f>
        <v>0</v>
      </c>
      <c r="AO62" s="300">
        <f ca="1">(Conversion!AO62*f_ResVal)/f_GMMar</f>
        <v>0</v>
      </c>
      <c r="AP62" s="300">
        <f ca="1">(Conversion!AP62*f_ResVal)/f_GMMar</f>
        <v>0</v>
      </c>
      <c r="AQ62" s="300">
        <f ca="1">(Conversion!AQ62*f_ResVal)/f_GMMar</f>
        <v>0</v>
      </c>
      <c r="AR62" s="300">
        <f ca="1">(Conversion!AR62*f_ResVal)/f_GMMar</f>
        <v>0</v>
      </c>
      <c r="AS62" s="300">
        <f ca="1">(Conversion!AS62*f_ResVal)/f_GMMar</f>
        <v>0</v>
      </c>
      <c r="AT62" s="300">
        <f ca="1">(Conversion!AT62*f_ResVal)/f_GMMar</f>
        <v>0</v>
      </c>
      <c r="AU62" s="300">
        <f ca="1">(Conversion!AU62*f_ResVal)/f_GMMar</f>
        <v>0</v>
      </c>
      <c r="AV62" s="300">
        <f ca="1">(Conversion!AV62*f_ResVal)/f_GMMar</f>
        <v>0</v>
      </c>
      <c r="AW62" s="300">
        <f ca="1">(Conversion!AW62*f_ResVal)/f_GMMar</f>
        <v>0</v>
      </c>
      <c r="AX62" s="300">
        <f ca="1">(Conversion!AX62*f_ResVal)/f_GMMar</f>
        <v>0</v>
      </c>
      <c r="AY62" s="300">
        <f ca="1">(Conversion!AY62*f_ResVal)/f_GMMar</f>
        <v>0</v>
      </c>
      <c r="AZ62" s="300">
        <f ca="1">(Conversion!AZ62*f_ResVal)/f_GMMar</f>
        <v>0</v>
      </c>
      <c r="BA62" s="300">
        <f ca="1">(Conversion!BA62*f_ResVal)/f_GMMar</f>
        <v>0</v>
      </c>
      <c r="BB62" s="300">
        <f ca="1">(Conversion!BB62*f_ResVal)/f_GMMar</f>
        <v>0</v>
      </c>
      <c r="BC62" s="300">
        <f ca="1">(Conversion!BC62*f_ResVal)/f_GMMar</f>
        <v>0</v>
      </c>
      <c r="BD62" s="300">
        <f ca="1">(Conversion!BD62*f_ResVal)/f_GMMar</f>
        <v>0</v>
      </c>
      <c r="BE62" s="300">
        <f ca="1">(Conversion!BE62*f_ResVal)/f_GMMar</f>
        <v>0</v>
      </c>
      <c r="BF62" s="300">
        <f ca="1">(Conversion!BF62*f_ResVal)/f_GMMar</f>
        <v>0</v>
      </c>
      <c r="BG62" s="300">
        <f ca="1">(Conversion!BG62*f_ResVal)/f_GMMar</f>
        <v>0</v>
      </c>
      <c r="BH62" s="300">
        <f ca="1">(Conversion!BH62*f_ResVal)/f_GMMar</f>
        <v>0</v>
      </c>
      <c r="BI62" s="300">
        <f ca="1">(Conversion!BI62*f_ResVal)/f_GMMar</f>
        <v>0</v>
      </c>
      <c r="BJ62" s="300">
        <f ca="1">(Conversion!BJ62*f_ResVal)/f_GMMar</f>
        <v>0</v>
      </c>
      <c r="BK62" s="300">
        <f ca="1">(Conversion!BK62*f_ResVal)/f_GMMar</f>
        <v>0</v>
      </c>
      <c r="BL62" s="300">
        <f ca="1">(Conversion!BL62*f_ResVal)/f_GMMar</f>
        <v>0</v>
      </c>
      <c r="BM62" s="300">
        <f ca="1">(Conversion!BM62*f_ResVal)/f_GMMar</f>
        <v>0</v>
      </c>
      <c r="BN62" s="300">
        <f ca="1">(Conversion!BN62*f_ResVal)/f_GMMar</f>
        <v>0</v>
      </c>
      <c r="BO62" s="300">
        <f ca="1">(Conversion!BO62*f_ResVal)/f_GMMar</f>
        <v>0</v>
      </c>
      <c r="BP62" s="300">
        <f ca="1">(Conversion!BP62*f_ResVal)/f_GMMar</f>
        <v>0</v>
      </c>
      <c r="BQ62" s="300">
        <f ca="1">(Conversion!BQ62*f_ResVal)/f_GMMar</f>
        <v>0</v>
      </c>
      <c r="BR62" s="300">
        <f ca="1">(Conversion!BR62*f_ResVal)/f_GMMar</f>
        <v>0</v>
      </c>
      <c r="BS62" s="300">
        <f ca="1">(Conversion!BS62*f_ResVal)/f_GMMar</f>
        <v>0</v>
      </c>
      <c r="BT62" s="300">
        <f ca="1">(Conversion!BT62*f_ResVal)/f_GMMar</f>
        <v>0</v>
      </c>
      <c r="BU62" s="300">
        <f ca="1">(Conversion!BU62*f_ResVal)/f_GMMar</f>
        <v>0</v>
      </c>
      <c r="BV62" s="300">
        <f ca="1">(Conversion!BV62*f_ResVal)/f_GMMar</f>
        <v>0</v>
      </c>
      <c r="BW62" s="300">
        <f ca="1">(Conversion!BW62*f_ResVal)/f_GMMar</f>
        <v>0</v>
      </c>
      <c r="BX62" s="300">
        <f ca="1">(Conversion!BX62*f_ResVal)/f_GMMar</f>
        <v>0</v>
      </c>
      <c r="BY62" s="300">
        <f ca="1">(Conversion!BY62*f_ResVal)/f_GMMar</f>
        <v>0</v>
      </c>
      <c r="BZ62" s="300">
        <f ca="1">(Conversion!BZ62*f_ResVal)/f_GMMar</f>
        <v>0</v>
      </c>
      <c r="CA62" s="300">
        <f ca="1">(Conversion!CA62*f_ResVal)/f_GMMar</f>
        <v>0</v>
      </c>
      <c r="CB62" s="300">
        <f ca="1">(Conversion!CB62*f_ResVal)/f_GMMar</f>
        <v>0</v>
      </c>
      <c r="CC62" s="300">
        <f ca="1">(Conversion!CC62*f_ResVal)/f_GMMar</f>
        <v>0</v>
      </c>
      <c r="CD62" s="300">
        <f ca="1">(Conversion!CD62*f_ResVal)/f_GMMar</f>
        <v>0</v>
      </c>
      <c r="CE62" s="300">
        <f ca="1">(Conversion!CE62*f_ResVal)/f_GMMar</f>
        <v>0</v>
      </c>
      <c r="CF62" s="300">
        <f ca="1">(Conversion!CF62*f_ResVal)/f_GMMar</f>
        <v>0</v>
      </c>
      <c r="CG62" s="300">
        <f ca="1">(Conversion!CG62*f_ResVal)/f_GMMar</f>
        <v>0</v>
      </c>
      <c r="CH62" s="300">
        <f ca="1">(Conversion!CH62*f_ResVal)/f_GMMar</f>
        <v>0</v>
      </c>
      <c r="CI62" s="300">
        <f ca="1">(Conversion!CI62*f_ResVal)/f_GMMar</f>
        <v>0</v>
      </c>
      <c r="CJ62" s="300">
        <f ca="1">(Conversion!CJ62*f_ResVal)/f_GMMar</f>
        <v>0</v>
      </c>
      <c r="CK62" s="300">
        <f ca="1">(Conversion!CK62*f_ResVal)/f_GMMar</f>
        <v>0</v>
      </c>
      <c r="CL62" s="300">
        <f ca="1">(Conversion!CL62*f_ResVal)/f_GMMar</f>
        <v>0</v>
      </c>
      <c r="CM62" s="300">
        <f ca="1">(Conversion!CM62*f_ResVal)/f_GMMar</f>
        <v>0</v>
      </c>
      <c r="CN62" s="300">
        <f ca="1">(Conversion!CN62*f_ResVal)/f_GMMar</f>
        <v>0</v>
      </c>
      <c r="CO62" s="300">
        <f ca="1">(Conversion!CO62*f_ResVal)/f_GMMar</f>
        <v>0</v>
      </c>
      <c r="CP62" s="300">
        <f ca="1">(Conversion!CP62*f_ResVal)/f_GMMar</f>
        <v>0</v>
      </c>
      <c r="CQ62" s="300">
        <f ca="1">(Conversion!CQ62*f_ResVal)/f_GMMar</f>
        <v>0</v>
      </c>
      <c r="CR62" s="300">
        <f ca="1">(Conversion!CR62*f_ResVal)/f_GMMar</f>
        <v>0</v>
      </c>
      <c r="CS62" s="300">
        <f ca="1">(Conversion!CS62*f_ResVal)/f_GMMar</f>
        <v>0</v>
      </c>
      <c r="CT62" s="300">
        <f ca="1">(Conversion!CT62*f_ResVal)/f_GMMar</f>
        <v>0</v>
      </c>
      <c r="CU62" s="300">
        <f ca="1">(Conversion!CU62*f_ResVal)/f_GMMar</f>
        <v>0</v>
      </c>
      <c r="CV62" s="300">
        <f ca="1">(Conversion!CV62*f_ResVal)/f_GMMar</f>
        <v>0</v>
      </c>
      <c r="CW62" s="300">
        <f ca="1">(Conversion!CW62*f_ResVal)/f_GMMar</f>
        <v>0</v>
      </c>
      <c r="CX62" s="300">
        <f ca="1">(Conversion!CX62*f_ResVal)/f_GMMar</f>
        <v>0</v>
      </c>
      <c r="CY62" s="300">
        <f ca="1">(Conversion!CY62*f_ResVal)/f_GMMar</f>
        <v>0</v>
      </c>
      <c r="CZ62" s="300">
        <f ca="1">(Conversion!CZ62*f_ResVal)/f_GMMar</f>
        <v>0</v>
      </c>
      <c r="DA62" s="300">
        <f ca="1">(Conversion!DA62*f_ResVal)/f_GMMar</f>
        <v>0</v>
      </c>
      <c r="DB62" s="300">
        <f ca="1">(Conversion!DB62*f_ResVal)/f_GMMar</f>
        <v>0</v>
      </c>
      <c r="DC62" s="300">
        <f ca="1">(Conversion!DC62*f_ResVal)/f_GMMar</f>
        <v>0</v>
      </c>
      <c r="DD62" s="300">
        <f ca="1">(Conversion!DD62*f_ResVal)/f_GMMar</f>
        <v>0</v>
      </c>
      <c r="DE62" s="300">
        <f ca="1">(Conversion!DE62*f_ResVal)/f_GMMar</f>
        <v>0</v>
      </c>
      <c r="DF62" s="300">
        <f ca="1">(Conversion!DF62*f_ResVal)/f_GMMar</f>
        <v>0</v>
      </c>
      <c r="DG62" s="300">
        <f ca="1">(Conversion!DG62*f_ResVal)/f_GMMar</f>
        <v>0</v>
      </c>
      <c r="DH62" s="300">
        <f ca="1">(Conversion!DH62*f_ResVal)/f_GMMar</f>
        <v>0</v>
      </c>
      <c r="DI62" s="300">
        <f ca="1">(Conversion!DI62*f_ResVal)/f_GMMar</f>
        <v>0</v>
      </c>
      <c r="DJ62" s="300">
        <f ca="1">(Conversion!DJ62*f_ResVal)/f_GMMar</f>
        <v>0</v>
      </c>
      <c r="DK62" s="300">
        <f ca="1">(Conversion!DK62*f_ResVal)/f_GMMar</f>
        <v>0</v>
      </c>
      <c r="DL62" s="300">
        <f ca="1">(Conversion!DL62*f_ResVal)/f_GMMar</f>
        <v>0</v>
      </c>
      <c r="DM62" s="300">
        <f ca="1">(Conversion!DM62*f_ResVal)/f_GMMar</f>
        <v>0</v>
      </c>
      <c r="DN62" s="300">
        <f ca="1">(Conversion!DN62*f_ResVal)/f_GMMar</f>
        <v>0</v>
      </c>
      <c r="DO62" s="300">
        <f ca="1">(Conversion!DO62*f_ResVal)/f_GMMar</f>
        <v>0</v>
      </c>
      <c r="DP62" s="300">
        <f ca="1">(Conversion!DP62*f_ResVal)/f_GMMar</f>
        <v>0</v>
      </c>
      <c r="DQ62" s="300">
        <f ca="1">(Conversion!DQ62*f_ResVal)/f_GMMar</f>
        <v>0</v>
      </c>
      <c r="DR62" s="300">
        <f ca="1">(Conversion!DR62*f_ResVal)/f_GMMar</f>
        <v>0</v>
      </c>
      <c r="DS62" s="300">
        <f ca="1">(Conversion!DS62*f_ResVal)/f_GMMar</f>
        <v>0</v>
      </c>
      <c r="DT62" s="300">
        <f ca="1">(Conversion!DT62*f_ResVal)/f_GMMar</f>
        <v>0</v>
      </c>
      <c r="DU62" s="300">
        <f ca="1">(Conversion!DU62*f_ResVal)/f_GMMar</f>
        <v>0</v>
      </c>
      <c r="DV62" s="300">
        <f ca="1">(Conversion!DV62*f_ResVal)/f_GMMar</f>
        <v>0</v>
      </c>
      <c r="DW62" s="300">
        <f ca="1">(Conversion!DW62*f_ResVal)/f_GMMar</f>
        <v>0</v>
      </c>
      <c r="DX62" s="300">
        <f ca="1">(Conversion!DX62*f_ResVal)/f_GMMar</f>
        <v>0</v>
      </c>
      <c r="DY62" s="300">
        <f ca="1">(Conversion!DY62*f_ResVal)/f_GMMar</f>
        <v>0</v>
      </c>
      <c r="DZ62" s="300">
        <f ca="1">(Conversion!DZ62*f_ResVal)/f_GMMar</f>
        <v>0</v>
      </c>
      <c r="EA62" s="300">
        <f ca="1">(Conversion!EA62*f_ResVal)/f_GMMar</f>
        <v>0</v>
      </c>
      <c r="EB62" s="300">
        <f ca="1">(Conversion!EB62*f_ResVal)/f_GMMar</f>
        <v>0</v>
      </c>
      <c r="EC62" s="300">
        <f ca="1">(Conversion!EC62*f_ResVal)/f_GMMar</f>
        <v>0</v>
      </c>
      <c r="ED62" s="300">
        <f ca="1">(Conversion!ED62*f_ResVal)/f_GMMar</f>
        <v>0</v>
      </c>
      <c r="EE62" s="300">
        <f ca="1">(Conversion!EE62*f_ResVal)/f_GMMar</f>
        <v>0</v>
      </c>
      <c r="EF62" s="300">
        <f ca="1">(Conversion!EF62*f_ResVal)/f_GMMar</f>
        <v>0</v>
      </c>
      <c r="EG62" s="300">
        <f ca="1">(Conversion!EG62*f_ResVal)/f_GMMar</f>
        <v>0</v>
      </c>
      <c r="EH62" s="300">
        <f ca="1">(Conversion!EH62*f_ResVal)/f_GMMar</f>
        <v>0</v>
      </c>
      <c r="EI62" s="300">
        <f ca="1">(Conversion!EI62*f_ResVal)/f_GMMar</f>
        <v>0</v>
      </c>
      <c r="EJ62" s="300">
        <f ca="1">(Conversion!EJ62*f_ResVal)/f_GMMar</f>
        <v>0</v>
      </c>
      <c r="EK62" s="300">
        <f ca="1">(Conversion!EK62*f_ResVal)/f_GMMar</f>
        <v>0</v>
      </c>
      <c r="EL62" s="300">
        <f ca="1">(Conversion!EL62*f_ResVal)/f_GMMar</f>
        <v>0</v>
      </c>
      <c r="EM62" s="300">
        <f ca="1">(Conversion!EM62*f_ResVal)/f_GMMar</f>
        <v>0</v>
      </c>
      <c r="EN62" s="300">
        <f ca="1">(Conversion!EN62*f_ResVal)/f_GMMar</f>
        <v>0</v>
      </c>
      <c r="EO62" s="300">
        <f ca="1">(Conversion!EO62*f_ResVal)/f_GMMar</f>
        <v>0</v>
      </c>
      <c r="EP62" s="300">
        <f ca="1">(Conversion!EP62*f_ResVal)/f_GMMar</f>
        <v>0</v>
      </c>
      <c r="EQ62" s="300">
        <f ca="1">(Conversion!EQ62*f_ResVal)/f_GMMar</f>
        <v>0</v>
      </c>
      <c r="ER62" s="300">
        <f ca="1">(Conversion!ER62*f_ResVal)/f_GMMar</f>
        <v>0</v>
      </c>
      <c r="ES62" s="300">
        <f ca="1">(Conversion!ES62*f_ResVal)/f_GMMar</f>
        <v>0</v>
      </c>
      <c r="ET62" s="300">
        <f ca="1">(Conversion!ET62*f_ResVal)/f_GMMar</f>
        <v>0</v>
      </c>
      <c r="EU62" s="300">
        <f ca="1">(Conversion!EU62*f_ResVal)/f_GMMar</f>
        <v>0</v>
      </c>
      <c r="EV62" s="300">
        <f ca="1">(Conversion!EV62*f_ResVal)/f_GMMar</f>
        <v>0</v>
      </c>
      <c r="EW62" s="300">
        <f ca="1">(Conversion!EW62*f_ResVal)/f_GMMar</f>
        <v>0</v>
      </c>
      <c r="EX62" s="300">
        <f ca="1">(Conversion!EX62*f_ResVal)/f_GMMar</f>
        <v>0</v>
      </c>
      <c r="EY62" s="612"/>
      <c r="EZ62" s="757" t="str">
        <f>'Main Input'!EZ62</f>
        <v>RPI</v>
      </c>
      <c r="FA62" s="757" t="str">
        <f>'Main Input'!FA62</f>
        <v>N/A</v>
      </c>
      <c r="FB62" s="766">
        <f>'Main Input'!FB62</f>
        <v>0</v>
      </c>
      <c r="FC62" s="766" t="str">
        <f>'Main Input'!FC62</f>
        <v>IT Solutions</v>
      </c>
      <c r="FD62" s="766" t="str">
        <f>'Main Input'!FD62</f>
        <v>Managed Services</v>
      </c>
      <c r="FE62" s="757" t="str">
        <f>'Main Input'!FE62</f>
        <v>Opex</v>
      </c>
      <c r="FF62" s="757" t="str">
        <f>'Main Input'!FF62</f>
        <v>ContractAccrual</v>
      </c>
      <c r="FG62" s="757" t="str">
        <f>'Main Input'!FG62</f>
        <v>Expense</v>
      </c>
      <c r="FH62" s="767" t="str">
        <f>'Main Input'!FH62</f>
        <v>A</v>
      </c>
      <c r="FI62" s="768">
        <f>'Main Input'!FI62</f>
        <v>0.22</v>
      </c>
      <c r="FJ62" s="768">
        <f>'Main Input'!FJ62</f>
        <v>0</v>
      </c>
      <c r="FK62" s="612"/>
      <c r="FL62" s="531">
        <f t="shared" si="21"/>
        <v>0</v>
      </c>
      <c r="FM62" s="86"/>
      <c r="FN62" s="612"/>
    </row>
    <row r="63" spans="1:170" ht="12.75" customHeight="1">
      <c r="A63" s="750" t="str">
        <f>'Main Input'!A63</f>
        <v>MTB</v>
      </c>
      <c r="B63" s="762" t="str">
        <f>'Main Input'!B63</f>
        <v>Business Unit</v>
      </c>
      <c r="C63" s="762" t="str">
        <f>'Main Input'!C63</f>
        <v>Labour</v>
      </c>
      <c r="D63" s="762" t="str">
        <f>'Main Input'!D63</f>
        <v>TFR</v>
      </c>
      <c r="E63" s="762" t="str">
        <f>'Main Input'!E63</f>
        <v>Migration Designer #8 (Wintel)</v>
      </c>
      <c r="F63" s="753" t="str">
        <f>'Main Input'!F63</f>
        <v>direct</v>
      </c>
      <c r="G63" s="753" t="str">
        <f>'Main Input'!G63</f>
        <v>Person</v>
      </c>
      <c r="H63" s="753" t="str">
        <f>'Main Input'!H63</f>
        <v>TAC.CSA.2</v>
      </c>
      <c r="I63" s="753">
        <f>'Main Input'!I63</f>
        <v>0</v>
      </c>
      <c r="J63" s="753">
        <f>'Main Input'!J63</f>
        <v>0</v>
      </c>
      <c r="K63" s="753" t="str">
        <f>'Main Input'!K63</f>
        <v>FJS</v>
      </c>
      <c r="L63" s="753" t="str">
        <f>'Main Input'!L63</f>
        <v>pTran</v>
      </c>
      <c r="M63" s="753">
        <f>'Main Input'!M63</f>
        <v>0</v>
      </c>
      <c r="N63" s="753">
        <f>'Main Input'!N63</f>
        <v>0</v>
      </c>
      <c r="O63" s="753" t="str">
        <f>'Main Input'!O63</f>
        <v>SPAIN</v>
      </c>
      <c r="P63" s="753">
        <f>'Main Input'!P63</f>
        <v>313</v>
      </c>
      <c r="Q63" s="753" t="str">
        <f>'Main Input'!Q63</f>
        <v>EUR</v>
      </c>
      <c r="R63" s="753" t="str">
        <f>'Main Input'!R63</f>
        <v>EMEA</v>
      </c>
      <c r="S63" s="753" t="str">
        <f>'Main Input'!S63</f>
        <v>Local</v>
      </c>
      <c r="T63" s="753">
        <f>'Main Input'!T63</f>
        <v>0</v>
      </c>
      <c r="U63" s="753">
        <f>'Main Input'!U63</f>
        <v>0</v>
      </c>
      <c r="V63" s="753" t="str">
        <f>'Main Input'!V63</f>
        <v>6_ATP</v>
      </c>
      <c r="W63" s="753">
        <f>'Main Input'!W63</f>
        <v>0</v>
      </c>
      <c r="X63" s="753">
        <f>'Main Input'!X63</f>
        <v>0</v>
      </c>
      <c r="Y63" s="753">
        <f>'Main Input'!Y63</f>
        <v>0</v>
      </c>
      <c r="Z63" s="753">
        <f>'Main Input'!Z63</f>
        <v>0</v>
      </c>
      <c r="AA63" s="753">
        <f>'Main Input'!AA63</f>
        <v>0</v>
      </c>
      <c r="AB63" s="763">
        <f>'Main Input'!AB63</f>
        <v>0</v>
      </c>
      <c r="AC63" s="763" t="str">
        <f>'Main Input'!AC63</f>
        <v>Days</v>
      </c>
      <c r="AD63" s="764">
        <f>'Main Input'!AD63</f>
        <v>50</v>
      </c>
      <c r="AE63" s="765">
        <f t="shared" ca="1" si="20"/>
        <v>20064.102564102563</v>
      </c>
      <c r="AF63" s="299">
        <f>(Conversion!AF63*f_ResVal)/f_GMMar</f>
        <v>0</v>
      </c>
      <c r="AG63" s="300">
        <f ca="1">(Conversion!AG63*f_ResVal)/f_GMMar</f>
        <v>0</v>
      </c>
      <c r="AH63" s="300">
        <f ca="1">(Conversion!AH63*f_ResVal)/f_GMMar</f>
        <v>0</v>
      </c>
      <c r="AI63" s="300">
        <f ca="1">(Conversion!AI63*f_ResVal)/f_GMMar</f>
        <v>0</v>
      </c>
      <c r="AJ63" s="300">
        <f ca="1">(Conversion!AJ63*f_ResVal)/f_GMMar</f>
        <v>0</v>
      </c>
      <c r="AK63" s="300">
        <f ca="1">(Conversion!AK63*f_ResVal)/f_GMMar</f>
        <v>0</v>
      </c>
      <c r="AL63" s="300">
        <f ca="1">(Conversion!AL63*f_ResVal)/f_GMMar</f>
        <v>10032.051282051281</v>
      </c>
      <c r="AM63" s="300">
        <f ca="1">(Conversion!AM63*f_ResVal)/f_GMMar</f>
        <v>10032.051282051281</v>
      </c>
      <c r="AN63" s="300">
        <f ca="1">(Conversion!AN63*f_ResVal)/f_GMMar</f>
        <v>0</v>
      </c>
      <c r="AO63" s="300">
        <f ca="1">(Conversion!AO63*f_ResVal)/f_GMMar</f>
        <v>0</v>
      </c>
      <c r="AP63" s="300">
        <f ca="1">(Conversion!AP63*f_ResVal)/f_GMMar</f>
        <v>0</v>
      </c>
      <c r="AQ63" s="300">
        <f ca="1">(Conversion!AQ63*f_ResVal)/f_GMMar</f>
        <v>0</v>
      </c>
      <c r="AR63" s="300">
        <f ca="1">(Conversion!AR63*f_ResVal)/f_GMMar</f>
        <v>0</v>
      </c>
      <c r="AS63" s="300">
        <f ca="1">(Conversion!AS63*f_ResVal)/f_GMMar</f>
        <v>0</v>
      </c>
      <c r="AT63" s="300">
        <f ca="1">(Conversion!AT63*f_ResVal)/f_GMMar</f>
        <v>0</v>
      </c>
      <c r="AU63" s="300">
        <f ca="1">(Conversion!AU63*f_ResVal)/f_GMMar</f>
        <v>0</v>
      </c>
      <c r="AV63" s="300">
        <f ca="1">(Conversion!AV63*f_ResVal)/f_GMMar</f>
        <v>0</v>
      </c>
      <c r="AW63" s="300">
        <f ca="1">(Conversion!AW63*f_ResVal)/f_GMMar</f>
        <v>0</v>
      </c>
      <c r="AX63" s="300">
        <f ca="1">(Conversion!AX63*f_ResVal)/f_GMMar</f>
        <v>0</v>
      </c>
      <c r="AY63" s="300">
        <f ca="1">(Conversion!AY63*f_ResVal)/f_GMMar</f>
        <v>0</v>
      </c>
      <c r="AZ63" s="300">
        <f ca="1">(Conversion!AZ63*f_ResVal)/f_GMMar</f>
        <v>0</v>
      </c>
      <c r="BA63" s="300">
        <f ca="1">(Conversion!BA63*f_ResVal)/f_GMMar</f>
        <v>0</v>
      </c>
      <c r="BB63" s="300">
        <f ca="1">(Conversion!BB63*f_ResVal)/f_GMMar</f>
        <v>0</v>
      </c>
      <c r="BC63" s="300">
        <f ca="1">(Conversion!BC63*f_ResVal)/f_GMMar</f>
        <v>0</v>
      </c>
      <c r="BD63" s="300">
        <f ca="1">(Conversion!BD63*f_ResVal)/f_GMMar</f>
        <v>0</v>
      </c>
      <c r="BE63" s="300">
        <f ca="1">(Conversion!BE63*f_ResVal)/f_GMMar</f>
        <v>0</v>
      </c>
      <c r="BF63" s="300">
        <f ca="1">(Conversion!BF63*f_ResVal)/f_GMMar</f>
        <v>0</v>
      </c>
      <c r="BG63" s="300">
        <f ca="1">(Conversion!BG63*f_ResVal)/f_GMMar</f>
        <v>0</v>
      </c>
      <c r="BH63" s="300">
        <f ca="1">(Conversion!BH63*f_ResVal)/f_GMMar</f>
        <v>0</v>
      </c>
      <c r="BI63" s="300">
        <f ca="1">(Conversion!BI63*f_ResVal)/f_GMMar</f>
        <v>0</v>
      </c>
      <c r="BJ63" s="300">
        <f ca="1">(Conversion!BJ63*f_ResVal)/f_GMMar</f>
        <v>0</v>
      </c>
      <c r="BK63" s="300">
        <f ca="1">(Conversion!BK63*f_ResVal)/f_GMMar</f>
        <v>0</v>
      </c>
      <c r="BL63" s="300">
        <f ca="1">(Conversion!BL63*f_ResVal)/f_GMMar</f>
        <v>0</v>
      </c>
      <c r="BM63" s="300">
        <f ca="1">(Conversion!BM63*f_ResVal)/f_GMMar</f>
        <v>0</v>
      </c>
      <c r="BN63" s="300">
        <f ca="1">(Conversion!BN63*f_ResVal)/f_GMMar</f>
        <v>0</v>
      </c>
      <c r="BO63" s="300">
        <f ca="1">(Conversion!BO63*f_ResVal)/f_GMMar</f>
        <v>0</v>
      </c>
      <c r="BP63" s="300">
        <f ca="1">(Conversion!BP63*f_ResVal)/f_GMMar</f>
        <v>0</v>
      </c>
      <c r="BQ63" s="300">
        <f ca="1">(Conversion!BQ63*f_ResVal)/f_GMMar</f>
        <v>0</v>
      </c>
      <c r="BR63" s="300">
        <f ca="1">(Conversion!BR63*f_ResVal)/f_GMMar</f>
        <v>0</v>
      </c>
      <c r="BS63" s="300">
        <f ca="1">(Conversion!BS63*f_ResVal)/f_GMMar</f>
        <v>0</v>
      </c>
      <c r="BT63" s="300">
        <f ca="1">(Conversion!BT63*f_ResVal)/f_GMMar</f>
        <v>0</v>
      </c>
      <c r="BU63" s="300">
        <f ca="1">(Conversion!BU63*f_ResVal)/f_GMMar</f>
        <v>0</v>
      </c>
      <c r="BV63" s="300">
        <f ca="1">(Conversion!BV63*f_ResVal)/f_GMMar</f>
        <v>0</v>
      </c>
      <c r="BW63" s="300">
        <f ca="1">(Conversion!BW63*f_ResVal)/f_GMMar</f>
        <v>0</v>
      </c>
      <c r="BX63" s="300">
        <f ca="1">(Conversion!BX63*f_ResVal)/f_GMMar</f>
        <v>0</v>
      </c>
      <c r="BY63" s="300">
        <f ca="1">(Conversion!BY63*f_ResVal)/f_GMMar</f>
        <v>0</v>
      </c>
      <c r="BZ63" s="300">
        <f ca="1">(Conversion!BZ63*f_ResVal)/f_GMMar</f>
        <v>0</v>
      </c>
      <c r="CA63" s="300">
        <f ca="1">(Conversion!CA63*f_ResVal)/f_GMMar</f>
        <v>0</v>
      </c>
      <c r="CB63" s="300">
        <f ca="1">(Conversion!CB63*f_ResVal)/f_GMMar</f>
        <v>0</v>
      </c>
      <c r="CC63" s="300">
        <f ca="1">(Conversion!CC63*f_ResVal)/f_GMMar</f>
        <v>0</v>
      </c>
      <c r="CD63" s="300">
        <f ca="1">(Conversion!CD63*f_ResVal)/f_GMMar</f>
        <v>0</v>
      </c>
      <c r="CE63" s="300">
        <f ca="1">(Conversion!CE63*f_ResVal)/f_GMMar</f>
        <v>0</v>
      </c>
      <c r="CF63" s="300">
        <f ca="1">(Conversion!CF63*f_ResVal)/f_GMMar</f>
        <v>0</v>
      </c>
      <c r="CG63" s="300">
        <f ca="1">(Conversion!CG63*f_ResVal)/f_GMMar</f>
        <v>0</v>
      </c>
      <c r="CH63" s="300">
        <f ca="1">(Conversion!CH63*f_ResVal)/f_GMMar</f>
        <v>0</v>
      </c>
      <c r="CI63" s="300">
        <f ca="1">(Conversion!CI63*f_ResVal)/f_GMMar</f>
        <v>0</v>
      </c>
      <c r="CJ63" s="300">
        <f ca="1">(Conversion!CJ63*f_ResVal)/f_GMMar</f>
        <v>0</v>
      </c>
      <c r="CK63" s="300">
        <f ca="1">(Conversion!CK63*f_ResVal)/f_GMMar</f>
        <v>0</v>
      </c>
      <c r="CL63" s="300">
        <f ca="1">(Conversion!CL63*f_ResVal)/f_GMMar</f>
        <v>0</v>
      </c>
      <c r="CM63" s="300">
        <f ca="1">(Conversion!CM63*f_ResVal)/f_GMMar</f>
        <v>0</v>
      </c>
      <c r="CN63" s="300">
        <f ca="1">(Conversion!CN63*f_ResVal)/f_GMMar</f>
        <v>0</v>
      </c>
      <c r="CO63" s="300">
        <f ca="1">(Conversion!CO63*f_ResVal)/f_GMMar</f>
        <v>0</v>
      </c>
      <c r="CP63" s="300">
        <f ca="1">(Conversion!CP63*f_ResVal)/f_GMMar</f>
        <v>0</v>
      </c>
      <c r="CQ63" s="300">
        <f ca="1">(Conversion!CQ63*f_ResVal)/f_GMMar</f>
        <v>0</v>
      </c>
      <c r="CR63" s="300">
        <f ca="1">(Conversion!CR63*f_ResVal)/f_GMMar</f>
        <v>0</v>
      </c>
      <c r="CS63" s="300">
        <f ca="1">(Conversion!CS63*f_ResVal)/f_GMMar</f>
        <v>0</v>
      </c>
      <c r="CT63" s="300">
        <f ca="1">(Conversion!CT63*f_ResVal)/f_GMMar</f>
        <v>0</v>
      </c>
      <c r="CU63" s="300">
        <f ca="1">(Conversion!CU63*f_ResVal)/f_GMMar</f>
        <v>0</v>
      </c>
      <c r="CV63" s="300">
        <f ca="1">(Conversion!CV63*f_ResVal)/f_GMMar</f>
        <v>0</v>
      </c>
      <c r="CW63" s="300">
        <f ca="1">(Conversion!CW63*f_ResVal)/f_GMMar</f>
        <v>0</v>
      </c>
      <c r="CX63" s="300">
        <f ca="1">(Conversion!CX63*f_ResVal)/f_GMMar</f>
        <v>0</v>
      </c>
      <c r="CY63" s="300">
        <f ca="1">(Conversion!CY63*f_ResVal)/f_GMMar</f>
        <v>0</v>
      </c>
      <c r="CZ63" s="300">
        <f ca="1">(Conversion!CZ63*f_ResVal)/f_GMMar</f>
        <v>0</v>
      </c>
      <c r="DA63" s="300">
        <f ca="1">(Conversion!DA63*f_ResVal)/f_GMMar</f>
        <v>0</v>
      </c>
      <c r="DB63" s="300">
        <f ca="1">(Conversion!DB63*f_ResVal)/f_GMMar</f>
        <v>0</v>
      </c>
      <c r="DC63" s="300">
        <f ca="1">(Conversion!DC63*f_ResVal)/f_GMMar</f>
        <v>0</v>
      </c>
      <c r="DD63" s="300">
        <f ca="1">(Conversion!DD63*f_ResVal)/f_GMMar</f>
        <v>0</v>
      </c>
      <c r="DE63" s="300">
        <f ca="1">(Conversion!DE63*f_ResVal)/f_GMMar</f>
        <v>0</v>
      </c>
      <c r="DF63" s="300">
        <f ca="1">(Conversion!DF63*f_ResVal)/f_GMMar</f>
        <v>0</v>
      </c>
      <c r="DG63" s="300">
        <f ca="1">(Conversion!DG63*f_ResVal)/f_GMMar</f>
        <v>0</v>
      </c>
      <c r="DH63" s="300">
        <f ca="1">(Conversion!DH63*f_ResVal)/f_GMMar</f>
        <v>0</v>
      </c>
      <c r="DI63" s="300">
        <f ca="1">(Conversion!DI63*f_ResVal)/f_GMMar</f>
        <v>0</v>
      </c>
      <c r="DJ63" s="300">
        <f ca="1">(Conversion!DJ63*f_ResVal)/f_GMMar</f>
        <v>0</v>
      </c>
      <c r="DK63" s="300">
        <f ca="1">(Conversion!DK63*f_ResVal)/f_GMMar</f>
        <v>0</v>
      </c>
      <c r="DL63" s="300">
        <f ca="1">(Conversion!DL63*f_ResVal)/f_GMMar</f>
        <v>0</v>
      </c>
      <c r="DM63" s="300">
        <f ca="1">(Conversion!DM63*f_ResVal)/f_GMMar</f>
        <v>0</v>
      </c>
      <c r="DN63" s="300">
        <f ca="1">(Conversion!DN63*f_ResVal)/f_GMMar</f>
        <v>0</v>
      </c>
      <c r="DO63" s="300">
        <f ca="1">(Conversion!DO63*f_ResVal)/f_GMMar</f>
        <v>0</v>
      </c>
      <c r="DP63" s="300">
        <f ca="1">(Conversion!DP63*f_ResVal)/f_GMMar</f>
        <v>0</v>
      </c>
      <c r="DQ63" s="300">
        <f ca="1">(Conversion!DQ63*f_ResVal)/f_GMMar</f>
        <v>0</v>
      </c>
      <c r="DR63" s="300">
        <f ca="1">(Conversion!DR63*f_ResVal)/f_GMMar</f>
        <v>0</v>
      </c>
      <c r="DS63" s="300">
        <f ca="1">(Conversion!DS63*f_ResVal)/f_GMMar</f>
        <v>0</v>
      </c>
      <c r="DT63" s="300">
        <f ca="1">(Conversion!DT63*f_ResVal)/f_GMMar</f>
        <v>0</v>
      </c>
      <c r="DU63" s="300">
        <f ca="1">(Conversion!DU63*f_ResVal)/f_GMMar</f>
        <v>0</v>
      </c>
      <c r="DV63" s="300">
        <f ca="1">(Conversion!DV63*f_ResVal)/f_GMMar</f>
        <v>0</v>
      </c>
      <c r="DW63" s="300">
        <f ca="1">(Conversion!DW63*f_ResVal)/f_GMMar</f>
        <v>0</v>
      </c>
      <c r="DX63" s="300">
        <f ca="1">(Conversion!DX63*f_ResVal)/f_GMMar</f>
        <v>0</v>
      </c>
      <c r="DY63" s="300">
        <f ca="1">(Conversion!DY63*f_ResVal)/f_GMMar</f>
        <v>0</v>
      </c>
      <c r="DZ63" s="300">
        <f ca="1">(Conversion!DZ63*f_ResVal)/f_GMMar</f>
        <v>0</v>
      </c>
      <c r="EA63" s="300">
        <f ca="1">(Conversion!EA63*f_ResVal)/f_GMMar</f>
        <v>0</v>
      </c>
      <c r="EB63" s="300">
        <f ca="1">(Conversion!EB63*f_ResVal)/f_GMMar</f>
        <v>0</v>
      </c>
      <c r="EC63" s="300">
        <f ca="1">(Conversion!EC63*f_ResVal)/f_GMMar</f>
        <v>0</v>
      </c>
      <c r="ED63" s="300">
        <f ca="1">(Conversion!ED63*f_ResVal)/f_GMMar</f>
        <v>0</v>
      </c>
      <c r="EE63" s="300">
        <f ca="1">(Conversion!EE63*f_ResVal)/f_GMMar</f>
        <v>0</v>
      </c>
      <c r="EF63" s="300">
        <f ca="1">(Conversion!EF63*f_ResVal)/f_GMMar</f>
        <v>0</v>
      </c>
      <c r="EG63" s="300">
        <f ca="1">(Conversion!EG63*f_ResVal)/f_GMMar</f>
        <v>0</v>
      </c>
      <c r="EH63" s="300">
        <f ca="1">(Conversion!EH63*f_ResVal)/f_GMMar</f>
        <v>0</v>
      </c>
      <c r="EI63" s="300">
        <f ca="1">(Conversion!EI63*f_ResVal)/f_GMMar</f>
        <v>0</v>
      </c>
      <c r="EJ63" s="300">
        <f ca="1">(Conversion!EJ63*f_ResVal)/f_GMMar</f>
        <v>0</v>
      </c>
      <c r="EK63" s="300">
        <f ca="1">(Conversion!EK63*f_ResVal)/f_GMMar</f>
        <v>0</v>
      </c>
      <c r="EL63" s="300">
        <f ca="1">(Conversion!EL63*f_ResVal)/f_GMMar</f>
        <v>0</v>
      </c>
      <c r="EM63" s="300">
        <f ca="1">(Conversion!EM63*f_ResVal)/f_GMMar</f>
        <v>0</v>
      </c>
      <c r="EN63" s="300">
        <f ca="1">(Conversion!EN63*f_ResVal)/f_GMMar</f>
        <v>0</v>
      </c>
      <c r="EO63" s="300">
        <f ca="1">(Conversion!EO63*f_ResVal)/f_GMMar</f>
        <v>0</v>
      </c>
      <c r="EP63" s="300">
        <f ca="1">(Conversion!EP63*f_ResVal)/f_GMMar</f>
        <v>0</v>
      </c>
      <c r="EQ63" s="300">
        <f ca="1">(Conversion!EQ63*f_ResVal)/f_GMMar</f>
        <v>0</v>
      </c>
      <c r="ER63" s="300">
        <f ca="1">(Conversion!ER63*f_ResVal)/f_GMMar</f>
        <v>0</v>
      </c>
      <c r="ES63" s="300">
        <f ca="1">(Conversion!ES63*f_ResVal)/f_GMMar</f>
        <v>0</v>
      </c>
      <c r="ET63" s="300">
        <f ca="1">(Conversion!ET63*f_ResVal)/f_GMMar</f>
        <v>0</v>
      </c>
      <c r="EU63" s="300">
        <f ca="1">(Conversion!EU63*f_ResVal)/f_GMMar</f>
        <v>0</v>
      </c>
      <c r="EV63" s="300">
        <f ca="1">(Conversion!EV63*f_ResVal)/f_GMMar</f>
        <v>0</v>
      </c>
      <c r="EW63" s="300">
        <f ca="1">(Conversion!EW63*f_ResVal)/f_GMMar</f>
        <v>0</v>
      </c>
      <c r="EX63" s="300">
        <f ca="1">(Conversion!EX63*f_ResVal)/f_GMMar</f>
        <v>0</v>
      </c>
      <c r="EY63" s="612"/>
      <c r="EZ63" s="757" t="str">
        <f>'Main Input'!EZ63</f>
        <v>RPI</v>
      </c>
      <c r="FA63" s="757" t="str">
        <f>'Main Input'!FA63</f>
        <v>N/A</v>
      </c>
      <c r="FB63" s="766">
        <f>'Main Input'!FB63</f>
        <v>0</v>
      </c>
      <c r="FC63" s="766" t="str">
        <f>'Main Input'!FC63</f>
        <v>IT Solutions</v>
      </c>
      <c r="FD63" s="766" t="str">
        <f>'Main Input'!FD63</f>
        <v>Managed Services</v>
      </c>
      <c r="FE63" s="757" t="str">
        <f>'Main Input'!FE63</f>
        <v>Opex</v>
      </c>
      <c r="FF63" s="757" t="str">
        <f>'Main Input'!FF63</f>
        <v>ContractAccrual</v>
      </c>
      <c r="FG63" s="757" t="str">
        <f>'Main Input'!FG63</f>
        <v>Expense</v>
      </c>
      <c r="FH63" s="767" t="str">
        <f>'Main Input'!FH63</f>
        <v>A</v>
      </c>
      <c r="FI63" s="768">
        <f>'Main Input'!FI63</f>
        <v>0.22</v>
      </c>
      <c r="FJ63" s="768">
        <f>'Main Input'!FJ63</f>
        <v>0</v>
      </c>
      <c r="FK63" s="612"/>
      <c r="FL63" s="531">
        <f t="shared" si="21"/>
        <v>0</v>
      </c>
      <c r="FM63" s="86"/>
      <c r="FN63" s="612"/>
    </row>
    <row r="64" spans="1:170" ht="12.75" customHeight="1">
      <c r="A64" s="750" t="str">
        <f>'Main Input'!A64</f>
        <v>MTB</v>
      </c>
      <c r="B64" s="762" t="str">
        <f>'Main Input'!B64</f>
        <v>Business Unit</v>
      </c>
      <c r="C64" s="762" t="str">
        <f>'Main Input'!C64</f>
        <v>Labour</v>
      </c>
      <c r="D64" s="762" t="str">
        <f>'Main Input'!D64</f>
        <v>TFR</v>
      </c>
      <c r="E64" s="762" t="str">
        <f>'Main Input'!E64</f>
        <v>Migration Designer #9 (Wintel)</v>
      </c>
      <c r="F64" s="753" t="str">
        <f>'Main Input'!F64</f>
        <v>direct</v>
      </c>
      <c r="G64" s="753" t="str">
        <f>'Main Input'!G64</f>
        <v>Person</v>
      </c>
      <c r="H64" s="753" t="str">
        <f>'Main Input'!H64</f>
        <v>TAC.CSA.2</v>
      </c>
      <c r="I64" s="753">
        <f>'Main Input'!I64</f>
        <v>0</v>
      </c>
      <c r="J64" s="753">
        <f>'Main Input'!J64</f>
        <v>0</v>
      </c>
      <c r="K64" s="753" t="str">
        <f>'Main Input'!K64</f>
        <v>FJS</v>
      </c>
      <c r="L64" s="753" t="str">
        <f>'Main Input'!L64</f>
        <v>pTran</v>
      </c>
      <c r="M64" s="753">
        <f>'Main Input'!M64</f>
        <v>0</v>
      </c>
      <c r="N64" s="753">
        <f>'Main Input'!N64</f>
        <v>0</v>
      </c>
      <c r="O64" s="753" t="str">
        <f>'Main Input'!O64</f>
        <v>SPAIN</v>
      </c>
      <c r="P64" s="753">
        <f>'Main Input'!P64</f>
        <v>313</v>
      </c>
      <c r="Q64" s="753" t="str">
        <f>'Main Input'!Q64</f>
        <v>EUR</v>
      </c>
      <c r="R64" s="753" t="str">
        <f>'Main Input'!R64</f>
        <v>EMEA</v>
      </c>
      <c r="S64" s="753" t="str">
        <f>'Main Input'!S64</f>
        <v>Local</v>
      </c>
      <c r="T64" s="753">
        <f>'Main Input'!T64</f>
        <v>0</v>
      </c>
      <c r="U64" s="753">
        <f>'Main Input'!U64</f>
        <v>0</v>
      </c>
      <c r="V64" s="753" t="str">
        <f>'Main Input'!V64</f>
        <v>6_ATP</v>
      </c>
      <c r="W64" s="753">
        <f>'Main Input'!W64</f>
        <v>0</v>
      </c>
      <c r="X64" s="753">
        <f>'Main Input'!X64</f>
        <v>0</v>
      </c>
      <c r="Y64" s="753">
        <f>'Main Input'!Y64</f>
        <v>0</v>
      </c>
      <c r="Z64" s="753">
        <f>'Main Input'!Z64</f>
        <v>0</v>
      </c>
      <c r="AA64" s="753">
        <f>'Main Input'!AA64</f>
        <v>0</v>
      </c>
      <c r="AB64" s="763">
        <f>'Main Input'!AB64</f>
        <v>0</v>
      </c>
      <c r="AC64" s="763" t="str">
        <f>'Main Input'!AC64</f>
        <v>Days</v>
      </c>
      <c r="AD64" s="764">
        <f>'Main Input'!AD64</f>
        <v>50</v>
      </c>
      <c r="AE64" s="765">
        <f t="shared" ca="1" si="20"/>
        <v>20064.102564102563</v>
      </c>
      <c r="AF64" s="299">
        <f>(Conversion!AF64*f_ResVal)/f_GMMar</f>
        <v>0</v>
      </c>
      <c r="AG64" s="300">
        <f ca="1">(Conversion!AG64*f_ResVal)/f_GMMar</f>
        <v>0</v>
      </c>
      <c r="AH64" s="300">
        <f ca="1">(Conversion!AH64*f_ResVal)/f_GMMar</f>
        <v>0</v>
      </c>
      <c r="AI64" s="300">
        <f ca="1">(Conversion!AI64*f_ResVal)/f_GMMar</f>
        <v>0</v>
      </c>
      <c r="AJ64" s="300">
        <f ca="1">(Conversion!AJ64*f_ResVal)/f_GMMar</f>
        <v>0</v>
      </c>
      <c r="AK64" s="300">
        <f ca="1">(Conversion!AK64*f_ResVal)/f_GMMar</f>
        <v>0</v>
      </c>
      <c r="AL64" s="300">
        <f ca="1">(Conversion!AL64*f_ResVal)/f_GMMar</f>
        <v>10032.051282051281</v>
      </c>
      <c r="AM64" s="300">
        <f ca="1">(Conversion!AM64*f_ResVal)/f_GMMar</f>
        <v>10032.051282051281</v>
      </c>
      <c r="AN64" s="300">
        <f ca="1">(Conversion!AN64*f_ResVal)/f_GMMar</f>
        <v>0</v>
      </c>
      <c r="AO64" s="300">
        <f ca="1">(Conversion!AO64*f_ResVal)/f_GMMar</f>
        <v>0</v>
      </c>
      <c r="AP64" s="300">
        <f ca="1">(Conversion!AP64*f_ResVal)/f_GMMar</f>
        <v>0</v>
      </c>
      <c r="AQ64" s="300">
        <f ca="1">(Conversion!AQ64*f_ResVal)/f_GMMar</f>
        <v>0</v>
      </c>
      <c r="AR64" s="300">
        <f ca="1">(Conversion!AR64*f_ResVal)/f_GMMar</f>
        <v>0</v>
      </c>
      <c r="AS64" s="300">
        <f ca="1">(Conversion!AS64*f_ResVal)/f_GMMar</f>
        <v>0</v>
      </c>
      <c r="AT64" s="300">
        <f ca="1">(Conversion!AT64*f_ResVal)/f_GMMar</f>
        <v>0</v>
      </c>
      <c r="AU64" s="300">
        <f ca="1">(Conversion!AU64*f_ResVal)/f_GMMar</f>
        <v>0</v>
      </c>
      <c r="AV64" s="300">
        <f ca="1">(Conversion!AV64*f_ResVal)/f_GMMar</f>
        <v>0</v>
      </c>
      <c r="AW64" s="300">
        <f ca="1">(Conversion!AW64*f_ResVal)/f_GMMar</f>
        <v>0</v>
      </c>
      <c r="AX64" s="300">
        <f ca="1">(Conversion!AX64*f_ResVal)/f_GMMar</f>
        <v>0</v>
      </c>
      <c r="AY64" s="300">
        <f ca="1">(Conversion!AY64*f_ResVal)/f_GMMar</f>
        <v>0</v>
      </c>
      <c r="AZ64" s="300">
        <f ca="1">(Conversion!AZ64*f_ResVal)/f_GMMar</f>
        <v>0</v>
      </c>
      <c r="BA64" s="300">
        <f ca="1">(Conversion!BA64*f_ResVal)/f_GMMar</f>
        <v>0</v>
      </c>
      <c r="BB64" s="300">
        <f ca="1">(Conversion!BB64*f_ResVal)/f_GMMar</f>
        <v>0</v>
      </c>
      <c r="BC64" s="300">
        <f ca="1">(Conversion!BC64*f_ResVal)/f_GMMar</f>
        <v>0</v>
      </c>
      <c r="BD64" s="300">
        <f ca="1">(Conversion!BD64*f_ResVal)/f_GMMar</f>
        <v>0</v>
      </c>
      <c r="BE64" s="300">
        <f ca="1">(Conversion!BE64*f_ResVal)/f_GMMar</f>
        <v>0</v>
      </c>
      <c r="BF64" s="300">
        <f ca="1">(Conversion!BF64*f_ResVal)/f_GMMar</f>
        <v>0</v>
      </c>
      <c r="BG64" s="300">
        <f ca="1">(Conversion!BG64*f_ResVal)/f_GMMar</f>
        <v>0</v>
      </c>
      <c r="BH64" s="300">
        <f ca="1">(Conversion!BH64*f_ResVal)/f_GMMar</f>
        <v>0</v>
      </c>
      <c r="BI64" s="300">
        <f ca="1">(Conversion!BI64*f_ResVal)/f_GMMar</f>
        <v>0</v>
      </c>
      <c r="BJ64" s="300">
        <f ca="1">(Conversion!BJ64*f_ResVal)/f_GMMar</f>
        <v>0</v>
      </c>
      <c r="BK64" s="300">
        <f ca="1">(Conversion!BK64*f_ResVal)/f_GMMar</f>
        <v>0</v>
      </c>
      <c r="BL64" s="300">
        <f ca="1">(Conversion!BL64*f_ResVal)/f_GMMar</f>
        <v>0</v>
      </c>
      <c r="BM64" s="300">
        <f ca="1">(Conversion!BM64*f_ResVal)/f_GMMar</f>
        <v>0</v>
      </c>
      <c r="BN64" s="300">
        <f ca="1">(Conversion!BN64*f_ResVal)/f_GMMar</f>
        <v>0</v>
      </c>
      <c r="BO64" s="300">
        <f ca="1">(Conversion!BO64*f_ResVal)/f_GMMar</f>
        <v>0</v>
      </c>
      <c r="BP64" s="300">
        <f ca="1">(Conversion!BP64*f_ResVal)/f_GMMar</f>
        <v>0</v>
      </c>
      <c r="BQ64" s="300">
        <f ca="1">(Conversion!BQ64*f_ResVal)/f_GMMar</f>
        <v>0</v>
      </c>
      <c r="BR64" s="300">
        <f ca="1">(Conversion!BR64*f_ResVal)/f_GMMar</f>
        <v>0</v>
      </c>
      <c r="BS64" s="300">
        <f ca="1">(Conversion!BS64*f_ResVal)/f_GMMar</f>
        <v>0</v>
      </c>
      <c r="BT64" s="300">
        <f ca="1">(Conversion!BT64*f_ResVal)/f_GMMar</f>
        <v>0</v>
      </c>
      <c r="BU64" s="300">
        <f ca="1">(Conversion!BU64*f_ResVal)/f_GMMar</f>
        <v>0</v>
      </c>
      <c r="BV64" s="300">
        <f ca="1">(Conversion!BV64*f_ResVal)/f_GMMar</f>
        <v>0</v>
      </c>
      <c r="BW64" s="300">
        <f ca="1">(Conversion!BW64*f_ResVal)/f_GMMar</f>
        <v>0</v>
      </c>
      <c r="BX64" s="300">
        <f ca="1">(Conversion!BX64*f_ResVal)/f_GMMar</f>
        <v>0</v>
      </c>
      <c r="BY64" s="300">
        <f ca="1">(Conversion!BY64*f_ResVal)/f_GMMar</f>
        <v>0</v>
      </c>
      <c r="BZ64" s="300">
        <f ca="1">(Conversion!BZ64*f_ResVal)/f_GMMar</f>
        <v>0</v>
      </c>
      <c r="CA64" s="300">
        <f ca="1">(Conversion!CA64*f_ResVal)/f_GMMar</f>
        <v>0</v>
      </c>
      <c r="CB64" s="300">
        <f ca="1">(Conversion!CB64*f_ResVal)/f_GMMar</f>
        <v>0</v>
      </c>
      <c r="CC64" s="300">
        <f ca="1">(Conversion!CC64*f_ResVal)/f_GMMar</f>
        <v>0</v>
      </c>
      <c r="CD64" s="300">
        <f ca="1">(Conversion!CD64*f_ResVal)/f_GMMar</f>
        <v>0</v>
      </c>
      <c r="CE64" s="300">
        <f ca="1">(Conversion!CE64*f_ResVal)/f_GMMar</f>
        <v>0</v>
      </c>
      <c r="CF64" s="300">
        <f ca="1">(Conversion!CF64*f_ResVal)/f_GMMar</f>
        <v>0</v>
      </c>
      <c r="CG64" s="300">
        <f ca="1">(Conversion!CG64*f_ResVal)/f_GMMar</f>
        <v>0</v>
      </c>
      <c r="CH64" s="300">
        <f ca="1">(Conversion!CH64*f_ResVal)/f_GMMar</f>
        <v>0</v>
      </c>
      <c r="CI64" s="300">
        <f ca="1">(Conversion!CI64*f_ResVal)/f_GMMar</f>
        <v>0</v>
      </c>
      <c r="CJ64" s="300">
        <f ca="1">(Conversion!CJ64*f_ResVal)/f_GMMar</f>
        <v>0</v>
      </c>
      <c r="CK64" s="300">
        <f ca="1">(Conversion!CK64*f_ResVal)/f_GMMar</f>
        <v>0</v>
      </c>
      <c r="CL64" s="300">
        <f ca="1">(Conversion!CL64*f_ResVal)/f_GMMar</f>
        <v>0</v>
      </c>
      <c r="CM64" s="300">
        <f ca="1">(Conversion!CM64*f_ResVal)/f_GMMar</f>
        <v>0</v>
      </c>
      <c r="CN64" s="300">
        <f ca="1">(Conversion!CN64*f_ResVal)/f_GMMar</f>
        <v>0</v>
      </c>
      <c r="CO64" s="300">
        <f ca="1">(Conversion!CO64*f_ResVal)/f_GMMar</f>
        <v>0</v>
      </c>
      <c r="CP64" s="300">
        <f ca="1">(Conversion!CP64*f_ResVal)/f_GMMar</f>
        <v>0</v>
      </c>
      <c r="CQ64" s="300">
        <f ca="1">(Conversion!CQ64*f_ResVal)/f_GMMar</f>
        <v>0</v>
      </c>
      <c r="CR64" s="300">
        <f ca="1">(Conversion!CR64*f_ResVal)/f_GMMar</f>
        <v>0</v>
      </c>
      <c r="CS64" s="300">
        <f ca="1">(Conversion!CS64*f_ResVal)/f_GMMar</f>
        <v>0</v>
      </c>
      <c r="CT64" s="300">
        <f ca="1">(Conversion!CT64*f_ResVal)/f_GMMar</f>
        <v>0</v>
      </c>
      <c r="CU64" s="300">
        <f ca="1">(Conversion!CU64*f_ResVal)/f_GMMar</f>
        <v>0</v>
      </c>
      <c r="CV64" s="300">
        <f ca="1">(Conversion!CV64*f_ResVal)/f_GMMar</f>
        <v>0</v>
      </c>
      <c r="CW64" s="300">
        <f ca="1">(Conversion!CW64*f_ResVal)/f_GMMar</f>
        <v>0</v>
      </c>
      <c r="CX64" s="300">
        <f ca="1">(Conversion!CX64*f_ResVal)/f_GMMar</f>
        <v>0</v>
      </c>
      <c r="CY64" s="300">
        <f ca="1">(Conversion!CY64*f_ResVal)/f_GMMar</f>
        <v>0</v>
      </c>
      <c r="CZ64" s="300">
        <f ca="1">(Conversion!CZ64*f_ResVal)/f_GMMar</f>
        <v>0</v>
      </c>
      <c r="DA64" s="300">
        <f ca="1">(Conversion!DA64*f_ResVal)/f_GMMar</f>
        <v>0</v>
      </c>
      <c r="DB64" s="300">
        <f ca="1">(Conversion!DB64*f_ResVal)/f_GMMar</f>
        <v>0</v>
      </c>
      <c r="DC64" s="300">
        <f ca="1">(Conversion!DC64*f_ResVal)/f_GMMar</f>
        <v>0</v>
      </c>
      <c r="DD64" s="300">
        <f ca="1">(Conversion!DD64*f_ResVal)/f_GMMar</f>
        <v>0</v>
      </c>
      <c r="DE64" s="300">
        <f ca="1">(Conversion!DE64*f_ResVal)/f_GMMar</f>
        <v>0</v>
      </c>
      <c r="DF64" s="300">
        <f ca="1">(Conversion!DF64*f_ResVal)/f_GMMar</f>
        <v>0</v>
      </c>
      <c r="DG64" s="300">
        <f ca="1">(Conversion!DG64*f_ResVal)/f_GMMar</f>
        <v>0</v>
      </c>
      <c r="DH64" s="300">
        <f ca="1">(Conversion!DH64*f_ResVal)/f_GMMar</f>
        <v>0</v>
      </c>
      <c r="DI64" s="300">
        <f ca="1">(Conversion!DI64*f_ResVal)/f_GMMar</f>
        <v>0</v>
      </c>
      <c r="DJ64" s="300">
        <f ca="1">(Conversion!DJ64*f_ResVal)/f_GMMar</f>
        <v>0</v>
      </c>
      <c r="DK64" s="300">
        <f ca="1">(Conversion!DK64*f_ResVal)/f_GMMar</f>
        <v>0</v>
      </c>
      <c r="DL64" s="300">
        <f ca="1">(Conversion!DL64*f_ResVal)/f_GMMar</f>
        <v>0</v>
      </c>
      <c r="DM64" s="300">
        <f ca="1">(Conversion!DM64*f_ResVal)/f_GMMar</f>
        <v>0</v>
      </c>
      <c r="DN64" s="300">
        <f ca="1">(Conversion!DN64*f_ResVal)/f_GMMar</f>
        <v>0</v>
      </c>
      <c r="DO64" s="300">
        <f ca="1">(Conversion!DO64*f_ResVal)/f_GMMar</f>
        <v>0</v>
      </c>
      <c r="DP64" s="300">
        <f ca="1">(Conversion!DP64*f_ResVal)/f_GMMar</f>
        <v>0</v>
      </c>
      <c r="DQ64" s="300">
        <f ca="1">(Conversion!DQ64*f_ResVal)/f_GMMar</f>
        <v>0</v>
      </c>
      <c r="DR64" s="300">
        <f ca="1">(Conversion!DR64*f_ResVal)/f_GMMar</f>
        <v>0</v>
      </c>
      <c r="DS64" s="300">
        <f ca="1">(Conversion!DS64*f_ResVal)/f_GMMar</f>
        <v>0</v>
      </c>
      <c r="DT64" s="300">
        <f ca="1">(Conversion!DT64*f_ResVal)/f_GMMar</f>
        <v>0</v>
      </c>
      <c r="DU64" s="300">
        <f ca="1">(Conversion!DU64*f_ResVal)/f_GMMar</f>
        <v>0</v>
      </c>
      <c r="DV64" s="300">
        <f ca="1">(Conversion!DV64*f_ResVal)/f_GMMar</f>
        <v>0</v>
      </c>
      <c r="DW64" s="300">
        <f ca="1">(Conversion!DW64*f_ResVal)/f_GMMar</f>
        <v>0</v>
      </c>
      <c r="DX64" s="300">
        <f ca="1">(Conversion!DX64*f_ResVal)/f_GMMar</f>
        <v>0</v>
      </c>
      <c r="DY64" s="300">
        <f ca="1">(Conversion!DY64*f_ResVal)/f_GMMar</f>
        <v>0</v>
      </c>
      <c r="DZ64" s="300">
        <f ca="1">(Conversion!DZ64*f_ResVal)/f_GMMar</f>
        <v>0</v>
      </c>
      <c r="EA64" s="300">
        <f ca="1">(Conversion!EA64*f_ResVal)/f_GMMar</f>
        <v>0</v>
      </c>
      <c r="EB64" s="300">
        <f ca="1">(Conversion!EB64*f_ResVal)/f_GMMar</f>
        <v>0</v>
      </c>
      <c r="EC64" s="300">
        <f ca="1">(Conversion!EC64*f_ResVal)/f_GMMar</f>
        <v>0</v>
      </c>
      <c r="ED64" s="300">
        <f ca="1">(Conversion!ED64*f_ResVal)/f_GMMar</f>
        <v>0</v>
      </c>
      <c r="EE64" s="300">
        <f ca="1">(Conversion!EE64*f_ResVal)/f_GMMar</f>
        <v>0</v>
      </c>
      <c r="EF64" s="300">
        <f ca="1">(Conversion!EF64*f_ResVal)/f_GMMar</f>
        <v>0</v>
      </c>
      <c r="EG64" s="300">
        <f ca="1">(Conversion!EG64*f_ResVal)/f_GMMar</f>
        <v>0</v>
      </c>
      <c r="EH64" s="300">
        <f ca="1">(Conversion!EH64*f_ResVal)/f_GMMar</f>
        <v>0</v>
      </c>
      <c r="EI64" s="300">
        <f ca="1">(Conversion!EI64*f_ResVal)/f_GMMar</f>
        <v>0</v>
      </c>
      <c r="EJ64" s="300">
        <f ca="1">(Conversion!EJ64*f_ResVal)/f_GMMar</f>
        <v>0</v>
      </c>
      <c r="EK64" s="300">
        <f ca="1">(Conversion!EK64*f_ResVal)/f_GMMar</f>
        <v>0</v>
      </c>
      <c r="EL64" s="300">
        <f ca="1">(Conversion!EL64*f_ResVal)/f_GMMar</f>
        <v>0</v>
      </c>
      <c r="EM64" s="300">
        <f ca="1">(Conversion!EM64*f_ResVal)/f_GMMar</f>
        <v>0</v>
      </c>
      <c r="EN64" s="300">
        <f ca="1">(Conversion!EN64*f_ResVal)/f_GMMar</f>
        <v>0</v>
      </c>
      <c r="EO64" s="300">
        <f ca="1">(Conversion!EO64*f_ResVal)/f_GMMar</f>
        <v>0</v>
      </c>
      <c r="EP64" s="300">
        <f ca="1">(Conversion!EP64*f_ResVal)/f_GMMar</f>
        <v>0</v>
      </c>
      <c r="EQ64" s="300">
        <f ca="1">(Conversion!EQ64*f_ResVal)/f_GMMar</f>
        <v>0</v>
      </c>
      <c r="ER64" s="300">
        <f ca="1">(Conversion!ER64*f_ResVal)/f_GMMar</f>
        <v>0</v>
      </c>
      <c r="ES64" s="300">
        <f ca="1">(Conversion!ES64*f_ResVal)/f_GMMar</f>
        <v>0</v>
      </c>
      <c r="ET64" s="300">
        <f ca="1">(Conversion!ET64*f_ResVal)/f_GMMar</f>
        <v>0</v>
      </c>
      <c r="EU64" s="300">
        <f ca="1">(Conversion!EU64*f_ResVal)/f_GMMar</f>
        <v>0</v>
      </c>
      <c r="EV64" s="300">
        <f ca="1">(Conversion!EV64*f_ResVal)/f_GMMar</f>
        <v>0</v>
      </c>
      <c r="EW64" s="300">
        <f ca="1">(Conversion!EW64*f_ResVal)/f_GMMar</f>
        <v>0</v>
      </c>
      <c r="EX64" s="300">
        <f ca="1">(Conversion!EX64*f_ResVal)/f_GMMar</f>
        <v>0</v>
      </c>
      <c r="EY64" s="612"/>
      <c r="EZ64" s="757" t="str">
        <f>'Main Input'!EZ64</f>
        <v>RPI</v>
      </c>
      <c r="FA64" s="757" t="str">
        <f>'Main Input'!FA64</f>
        <v>N/A</v>
      </c>
      <c r="FB64" s="766">
        <f>'Main Input'!FB64</f>
        <v>0</v>
      </c>
      <c r="FC64" s="766" t="str">
        <f>'Main Input'!FC64</f>
        <v>IT Solutions</v>
      </c>
      <c r="FD64" s="766" t="str">
        <f>'Main Input'!FD64</f>
        <v>Managed Services</v>
      </c>
      <c r="FE64" s="757" t="str">
        <f>'Main Input'!FE64</f>
        <v>Opex</v>
      </c>
      <c r="FF64" s="757" t="str">
        <f>'Main Input'!FF64</f>
        <v>ContractAccrual</v>
      </c>
      <c r="FG64" s="757" t="str">
        <f>'Main Input'!FG64</f>
        <v>Expense</v>
      </c>
      <c r="FH64" s="767" t="str">
        <f>'Main Input'!FH64</f>
        <v>A</v>
      </c>
      <c r="FI64" s="768">
        <f>'Main Input'!FI64</f>
        <v>0.22</v>
      </c>
      <c r="FJ64" s="768">
        <f>'Main Input'!FJ64</f>
        <v>0</v>
      </c>
      <c r="FK64" s="612"/>
      <c r="FL64" s="531">
        <f t="shared" si="21"/>
        <v>0</v>
      </c>
      <c r="FM64" s="86"/>
      <c r="FN64" s="612"/>
    </row>
    <row r="65" spans="1:170" ht="12.75" customHeight="1">
      <c r="A65" s="750" t="str">
        <f>'Main Input'!A65</f>
        <v>MTB</v>
      </c>
      <c r="B65" s="762" t="str">
        <f>'Main Input'!B65</f>
        <v>Business Unit</v>
      </c>
      <c r="C65" s="762" t="str">
        <f>'Main Input'!C65</f>
        <v>Labour</v>
      </c>
      <c r="D65" s="762" t="str">
        <f>'Main Input'!D65</f>
        <v>TFR</v>
      </c>
      <c r="E65" s="762" t="str">
        <f>'Main Input'!E65</f>
        <v>Migration Designer #10 (Wintel)</v>
      </c>
      <c r="F65" s="753" t="str">
        <f>'Main Input'!F65</f>
        <v>direct</v>
      </c>
      <c r="G65" s="753" t="str">
        <f>'Main Input'!G65</f>
        <v>Person</v>
      </c>
      <c r="H65" s="753" t="str">
        <f>'Main Input'!H65</f>
        <v>TAC.CSA.2</v>
      </c>
      <c r="I65" s="753">
        <f>'Main Input'!I65</f>
        <v>0</v>
      </c>
      <c r="J65" s="753">
        <f>'Main Input'!J65</f>
        <v>0</v>
      </c>
      <c r="K65" s="753" t="str">
        <f>'Main Input'!K65</f>
        <v>FJS</v>
      </c>
      <c r="L65" s="753" t="str">
        <f>'Main Input'!L65</f>
        <v>pTran</v>
      </c>
      <c r="M65" s="753">
        <f>'Main Input'!M65</f>
        <v>0</v>
      </c>
      <c r="N65" s="753">
        <f>'Main Input'!N65</f>
        <v>0</v>
      </c>
      <c r="O65" s="753" t="str">
        <f>'Main Input'!O65</f>
        <v>SPAIN</v>
      </c>
      <c r="P65" s="753">
        <f>'Main Input'!P65</f>
        <v>313</v>
      </c>
      <c r="Q65" s="753" t="str">
        <f>'Main Input'!Q65</f>
        <v>EUR</v>
      </c>
      <c r="R65" s="753" t="str">
        <f>'Main Input'!R65</f>
        <v>EMEA</v>
      </c>
      <c r="S65" s="753" t="str">
        <f>'Main Input'!S65</f>
        <v>Local</v>
      </c>
      <c r="T65" s="753">
        <f>'Main Input'!T65</f>
        <v>0</v>
      </c>
      <c r="U65" s="753">
        <f>'Main Input'!U65</f>
        <v>0</v>
      </c>
      <c r="V65" s="753" t="str">
        <f>'Main Input'!V65</f>
        <v>6_ATP</v>
      </c>
      <c r="W65" s="753">
        <f>'Main Input'!W65</f>
        <v>0</v>
      </c>
      <c r="X65" s="753">
        <f>'Main Input'!X65</f>
        <v>0</v>
      </c>
      <c r="Y65" s="753">
        <f>'Main Input'!Y65</f>
        <v>0</v>
      </c>
      <c r="Z65" s="753">
        <f>'Main Input'!Z65</f>
        <v>0</v>
      </c>
      <c r="AA65" s="753">
        <f>'Main Input'!AA65</f>
        <v>0</v>
      </c>
      <c r="AB65" s="763">
        <f>'Main Input'!AB65</f>
        <v>0</v>
      </c>
      <c r="AC65" s="763" t="str">
        <f>'Main Input'!AC65</f>
        <v>Days</v>
      </c>
      <c r="AD65" s="764">
        <f>'Main Input'!AD65</f>
        <v>50</v>
      </c>
      <c r="AE65" s="765">
        <f t="shared" ca="1" si="20"/>
        <v>20064.102564102563</v>
      </c>
      <c r="AF65" s="299">
        <f>(Conversion!AF65*f_ResVal)/f_GMMar</f>
        <v>0</v>
      </c>
      <c r="AG65" s="300">
        <f ca="1">(Conversion!AG65*f_ResVal)/f_GMMar</f>
        <v>0</v>
      </c>
      <c r="AH65" s="300">
        <f ca="1">(Conversion!AH65*f_ResVal)/f_GMMar</f>
        <v>0</v>
      </c>
      <c r="AI65" s="300">
        <f ca="1">(Conversion!AI65*f_ResVal)/f_GMMar</f>
        <v>0</v>
      </c>
      <c r="AJ65" s="300">
        <f ca="1">(Conversion!AJ65*f_ResVal)/f_GMMar</f>
        <v>0</v>
      </c>
      <c r="AK65" s="300">
        <f ca="1">(Conversion!AK65*f_ResVal)/f_GMMar</f>
        <v>0</v>
      </c>
      <c r="AL65" s="300">
        <f ca="1">(Conversion!AL65*f_ResVal)/f_GMMar</f>
        <v>10032.051282051281</v>
      </c>
      <c r="AM65" s="300">
        <f ca="1">(Conversion!AM65*f_ResVal)/f_GMMar</f>
        <v>10032.051282051281</v>
      </c>
      <c r="AN65" s="300">
        <f ca="1">(Conversion!AN65*f_ResVal)/f_GMMar</f>
        <v>0</v>
      </c>
      <c r="AO65" s="300">
        <f ca="1">(Conversion!AO65*f_ResVal)/f_GMMar</f>
        <v>0</v>
      </c>
      <c r="AP65" s="300">
        <f ca="1">(Conversion!AP65*f_ResVal)/f_GMMar</f>
        <v>0</v>
      </c>
      <c r="AQ65" s="300">
        <f ca="1">(Conversion!AQ65*f_ResVal)/f_GMMar</f>
        <v>0</v>
      </c>
      <c r="AR65" s="300">
        <f ca="1">(Conversion!AR65*f_ResVal)/f_GMMar</f>
        <v>0</v>
      </c>
      <c r="AS65" s="300">
        <f ca="1">(Conversion!AS65*f_ResVal)/f_GMMar</f>
        <v>0</v>
      </c>
      <c r="AT65" s="300">
        <f ca="1">(Conversion!AT65*f_ResVal)/f_GMMar</f>
        <v>0</v>
      </c>
      <c r="AU65" s="300">
        <f ca="1">(Conversion!AU65*f_ResVal)/f_GMMar</f>
        <v>0</v>
      </c>
      <c r="AV65" s="300">
        <f ca="1">(Conversion!AV65*f_ResVal)/f_GMMar</f>
        <v>0</v>
      </c>
      <c r="AW65" s="300">
        <f ca="1">(Conversion!AW65*f_ResVal)/f_GMMar</f>
        <v>0</v>
      </c>
      <c r="AX65" s="300">
        <f ca="1">(Conversion!AX65*f_ResVal)/f_GMMar</f>
        <v>0</v>
      </c>
      <c r="AY65" s="300">
        <f ca="1">(Conversion!AY65*f_ResVal)/f_GMMar</f>
        <v>0</v>
      </c>
      <c r="AZ65" s="300">
        <f ca="1">(Conversion!AZ65*f_ResVal)/f_GMMar</f>
        <v>0</v>
      </c>
      <c r="BA65" s="300">
        <f ca="1">(Conversion!BA65*f_ResVal)/f_GMMar</f>
        <v>0</v>
      </c>
      <c r="BB65" s="300">
        <f ca="1">(Conversion!BB65*f_ResVal)/f_GMMar</f>
        <v>0</v>
      </c>
      <c r="BC65" s="300">
        <f ca="1">(Conversion!BC65*f_ResVal)/f_GMMar</f>
        <v>0</v>
      </c>
      <c r="BD65" s="300">
        <f ca="1">(Conversion!BD65*f_ResVal)/f_GMMar</f>
        <v>0</v>
      </c>
      <c r="BE65" s="300">
        <f ca="1">(Conversion!BE65*f_ResVal)/f_GMMar</f>
        <v>0</v>
      </c>
      <c r="BF65" s="300">
        <f ca="1">(Conversion!BF65*f_ResVal)/f_GMMar</f>
        <v>0</v>
      </c>
      <c r="BG65" s="300">
        <f ca="1">(Conversion!BG65*f_ResVal)/f_GMMar</f>
        <v>0</v>
      </c>
      <c r="BH65" s="300">
        <f ca="1">(Conversion!BH65*f_ResVal)/f_GMMar</f>
        <v>0</v>
      </c>
      <c r="BI65" s="300">
        <f ca="1">(Conversion!BI65*f_ResVal)/f_GMMar</f>
        <v>0</v>
      </c>
      <c r="BJ65" s="300">
        <f ca="1">(Conversion!BJ65*f_ResVal)/f_GMMar</f>
        <v>0</v>
      </c>
      <c r="BK65" s="300">
        <f ca="1">(Conversion!BK65*f_ResVal)/f_GMMar</f>
        <v>0</v>
      </c>
      <c r="BL65" s="300">
        <f ca="1">(Conversion!BL65*f_ResVal)/f_GMMar</f>
        <v>0</v>
      </c>
      <c r="BM65" s="300">
        <f ca="1">(Conversion!BM65*f_ResVal)/f_GMMar</f>
        <v>0</v>
      </c>
      <c r="BN65" s="300">
        <f ca="1">(Conversion!BN65*f_ResVal)/f_GMMar</f>
        <v>0</v>
      </c>
      <c r="BO65" s="300">
        <f ca="1">(Conversion!BO65*f_ResVal)/f_GMMar</f>
        <v>0</v>
      </c>
      <c r="BP65" s="300">
        <f ca="1">(Conversion!BP65*f_ResVal)/f_GMMar</f>
        <v>0</v>
      </c>
      <c r="BQ65" s="300">
        <f ca="1">(Conversion!BQ65*f_ResVal)/f_GMMar</f>
        <v>0</v>
      </c>
      <c r="BR65" s="300">
        <f ca="1">(Conversion!BR65*f_ResVal)/f_GMMar</f>
        <v>0</v>
      </c>
      <c r="BS65" s="300">
        <f ca="1">(Conversion!BS65*f_ResVal)/f_GMMar</f>
        <v>0</v>
      </c>
      <c r="BT65" s="300">
        <f ca="1">(Conversion!BT65*f_ResVal)/f_GMMar</f>
        <v>0</v>
      </c>
      <c r="BU65" s="300">
        <f ca="1">(Conversion!BU65*f_ResVal)/f_GMMar</f>
        <v>0</v>
      </c>
      <c r="BV65" s="300">
        <f ca="1">(Conversion!BV65*f_ResVal)/f_GMMar</f>
        <v>0</v>
      </c>
      <c r="BW65" s="300">
        <f ca="1">(Conversion!BW65*f_ResVal)/f_GMMar</f>
        <v>0</v>
      </c>
      <c r="BX65" s="300">
        <f ca="1">(Conversion!BX65*f_ResVal)/f_GMMar</f>
        <v>0</v>
      </c>
      <c r="BY65" s="300">
        <f ca="1">(Conversion!BY65*f_ResVal)/f_GMMar</f>
        <v>0</v>
      </c>
      <c r="BZ65" s="300">
        <f ca="1">(Conversion!BZ65*f_ResVal)/f_GMMar</f>
        <v>0</v>
      </c>
      <c r="CA65" s="300">
        <f ca="1">(Conversion!CA65*f_ResVal)/f_GMMar</f>
        <v>0</v>
      </c>
      <c r="CB65" s="300">
        <f ca="1">(Conversion!CB65*f_ResVal)/f_GMMar</f>
        <v>0</v>
      </c>
      <c r="CC65" s="300">
        <f ca="1">(Conversion!CC65*f_ResVal)/f_GMMar</f>
        <v>0</v>
      </c>
      <c r="CD65" s="300">
        <f ca="1">(Conversion!CD65*f_ResVal)/f_GMMar</f>
        <v>0</v>
      </c>
      <c r="CE65" s="300">
        <f ca="1">(Conversion!CE65*f_ResVal)/f_GMMar</f>
        <v>0</v>
      </c>
      <c r="CF65" s="300">
        <f ca="1">(Conversion!CF65*f_ResVal)/f_GMMar</f>
        <v>0</v>
      </c>
      <c r="CG65" s="300">
        <f ca="1">(Conversion!CG65*f_ResVal)/f_GMMar</f>
        <v>0</v>
      </c>
      <c r="CH65" s="300">
        <f ca="1">(Conversion!CH65*f_ResVal)/f_GMMar</f>
        <v>0</v>
      </c>
      <c r="CI65" s="300">
        <f ca="1">(Conversion!CI65*f_ResVal)/f_GMMar</f>
        <v>0</v>
      </c>
      <c r="CJ65" s="300">
        <f ca="1">(Conversion!CJ65*f_ResVal)/f_GMMar</f>
        <v>0</v>
      </c>
      <c r="CK65" s="300">
        <f ca="1">(Conversion!CK65*f_ResVal)/f_GMMar</f>
        <v>0</v>
      </c>
      <c r="CL65" s="300">
        <f ca="1">(Conversion!CL65*f_ResVal)/f_GMMar</f>
        <v>0</v>
      </c>
      <c r="CM65" s="300">
        <f ca="1">(Conversion!CM65*f_ResVal)/f_GMMar</f>
        <v>0</v>
      </c>
      <c r="CN65" s="300">
        <f ca="1">(Conversion!CN65*f_ResVal)/f_GMMar</f>
        <v>0</v>
      </c>
      <c r="CO65" s="300">
        <f ca="1">(Conversion!CO65*f_ResVal)/f_GMMar</f>
        <v>0</v>
      </c>
      <c r="CP65" s="300">
        <f ca="1">(Conversion!CP65*f_ResVal)/f_GMMar</f>
        <v>0</v>
      </c>
      <c r="CQ65" s="300">
        <f ca="1">(Conversion!CQ65*f_ResVal)/f_GMMar</f>
        <v>0</v>
      </c>
      <c r="CR65" s="300">
        <f ca="1">(Conversion!CR65*f_ResVal)/f_GMMar</f>
        <v>0</v>
      </c>
      <c r="CS65" s="300">
        <f ca="1">(Conversion!CS65*f_ResVal)/f_GMMar</f>
        <v>0</v>
      </c>
      <c r="CT65" s="300">
        <f ca="1">(Conversion!CT65*f_ResVal)/f_GMMar</f>
        <v>0</v>
      </c>
      <c r="CU65" s="300">
        <f ca="1">(Conversion!CU65*f_ResVal)/f_GMMar</f>
        <v>0</v>
      </c>
      <c r="CV65" s="300">
        <f ca="1">(Conversion!CV65*f_ResVal)/f_GMMar</f>
        <v>0</v>
      </c>
      <c r="CW65" s="300">
        <f ca="1">(Conversion!CW65*f_ResVal)/f_GMMar</f>
        <v>0</v>
      </c>
      <c r="CX65" s="300">
        <f ca="1">(Conversion!CX65*f_ResVal)/f_GMMar</f>
        <v>0</v>
      </c>
      <c r="CY65" s="300">
        <f ca="1">(Conversion!CY65*f_ResVal)/f_GMMar</f>
        <v>0</v>
      </c>
      <c r="CZ65" s="300">
        <f ca="1">(Conversion!CZ65*f_ResVal)/f_GMMar</f>
        <v>0</v>
      </c>
      <c r="DA65" s="300">
        <f ca="1">(Conversion!DA65*f_ResVal)/f_GMMar</f>
        <v>0</v>
      </c>
      <c r="DB65" s="300">
        <f ca="1">(Conversion!DB65*f_ResVal)/f_GMMar</f>
        <v>0</v>
      </c>
      <c r="DC65" s="300">
        <f ca="1">(Conversion!DC65*f_ResVal)/f_GMMar</f>
        <v>0</v>
      </c>
      <c r="DD65" s="300">
        <f ca="1">(Conversion!DD65*f_ResVal)/f_GMMar</f>
        <v>0</v>
      </c>
      <c r="DE65" s="300">
        <f ca="1">(Conversion!DE65*f_ResVal)/f_GMMar</f>
        <v>0</v>
      </c>
      <c r="DF65" s="300">
        <f ca="1">(Conversion!DF65*f_ResVal)/f_GMMar</f>
        <v>0</v>
      </c>
      <c r="DG65" s="300">
        <f ca="1">(Conversion!DG65*f_ResVal)/f_GMMar</f>
        <v>0</v>
      </c>
      <c r="DH65" s="300">
        <f ca="1">(Conversion!DH65*f_ResVal)/f_GMMar</f>
        <v>0</v>
      </c>
      <c r="DI65" s="300">
        <f ca="1">(Conversion!DI65*f_ResVal)/f_GMMar</f>
        <v>0</v>
      </c>
      <c r="DJ65" s="300">
        <f ca="1">(Conversion!DJ65*f_ResVal)/f_GMMar</f>
        <v>0</v>
      </c>
      <c r="DK65" s="300">
        <f ca="1">(Conversion!DK65*f_ResVal)/f_GMMar</f>
        <v>0</v>
      </c>
      <c r="DL65" s="300">
        <f ca="1">(Conversion!DL65*f_ResVal)/f_GMMar</f>
        <v>0</v>
      </c>
      <c r="DM65" s="300">
        <f ca="1">(Conversion!DM65*f_ResVal)/f_GMMar</f>
        <v>0</v>
      </c>
      <c r="DN65" s="300">
        <f ca="1">(Conversion!DN65*f_ResVal)/f_GMMar</f>
        <v>0</v>
      </c>
      <c r="DO65" s="300">
        <f ca="1">(Conversion!DO65*f_ResVal)/f_GMMar</f>
        <v>0</v>
      </c>
      <c r="DP65" s="300">
        <f ca="1">(Conversion!DP65*f_ResVal)/f_GMMar</f>
        <v>0</v>
      </c>
      <c r="DQ65" s="300">
        <f ca="1">(Conversion!DQ65*f_ResVal)/f_GMMar</f>
        <v>0</v>
      </c>
      <c r="DR65" s="300">
        <f ca="1">(Conversion!DR65*f_ResVal)/f_GMMar</f>
        <v>0</v>
      </c>
      <c r="DS65" s="300">
        <f ca="1">(Conversion!DS65*f_ResVal)/f_GMMar</f>
        <v>0</v>
      </c>
      <c r="DT65" s="300">
        <f ca="1">(Conversion!DT65*f_ResVal)/f_GMMar</f>
        <v>0</v>
      </c>
      <c r="DU65" s="300">
        <f ca="1">(Conversion!DU65*f_ResVal)/f_GMMar</f>
        <v>0</v>
      </c>
      <c r="DV65" s="300">
        <f ca="1">(Conversion!DV65*f_ResVal)/f_GMMar</f>
        <v>0</v>
      </c>
      <c r="DW65" s="300">
        <f ca="1">(Conversion!DW65*f_ResVal)/f_GMMar</f>
        <v>0</v>
      </c>
      <c r="DX65" s="300">
        <f ca="1">(Conversion!DX65*f_ResVal)/f_GMMar</f>
        <v>0</v>
      </c>
      <c r="DY65" s="300">
        <f ca="1">(Conversion!DY65*f_ResVal)/f_GMMar</f>
        <v>0</v>
      </c>
      <c r="DZ65" s="300">
        <f ca="1">(Conversion!DZ65*f_ResVal)/f_GMMar</f>
        <v>0</v>
      </c>
      <c r="EA65" s="300">
        <f ca="1">(Conversion!EA65*f_ResVal)/f_GMMar</f>
        <v>0</v>
      </c>
      <c r="EB65" s="300">
        <f ca="1">(Conversion!EB65*f_ResVal)/f_GMMar</f>
        <v>0</v>
      </c>
      <c r="EC65" s="300">
        <f ca="1">(Conversion!EC65*f_ResVal)/f_GMMar</f>
        <v>0</v>
      </c>
      <c r="ED65" s="300">
        <f ca="1">(Conversion!ED65*f_ResVal)/f_GMMar</f>
        <v>0</v>
      </c>
      <c r="EE65" s="300">
        <f ca="1">(Conversion!EE65*f_ResVal)/f_GMMar</f>
        <v>0</v>
      </c>
      <c r="EF65" s="300">
        <f ca="1">(Conversion!EF65*f_ResVal)/f_GMMar</f>
        <v>0</v>
      </c>
      <c r="EG65" s="300">
        <f ca="1">(Conversion!EG65*f_ResVal)/f_GMMar</f>
        <v>0</v>
      </c>
      <c r="EH65" s="300">
        <f ca="1">(Conversion!EH65*f_ResVal)/f_GMMar</f>
        <v>0</v>
      </c>
      <c r="EI65" s="300">
        <f ca="1">(Conversion!EI65*f_ResVal)/f_GMMar</f>
        <v>0</v>
      </c>
      <c r="EJ65" s="300">
        <f ca="1">(Conversion!EJ65*f_ResVal)/f_GMMar</f>
        <v>0</v>
      </c>
      <c r="EK65" s="300">
        <f ca="1">(Conversion!EK65*f_ResVal)/f_GMMar</f>
        <v>0</v>
      </c>
      <c r="EL65" s="300">
        <f ca="1">(Conversion!EL65*f_ResVal)/f_GMMar</f>
        <v>0</v>
      </c>
      <c r="EM65" s="300">
        <f ca="1">(Conversion!EM65*f_ResVal)/f_GMMar</f>
        <v>0</v>
      </c>
      <c r="EN65" s="300">
        <f ca="1">(Conversion!EN65*f_ResVal)/f_GMMar</f>
        <v>0</v>
      </c>
      <c r="EO65" s="300">
        <f ca="1">(Conversion!EO65*f_ResVal)/f_GMMar</f>
        <v>0</v>
      </c>
      <c r="EP65" s="300">
        <f ca="1">(Conversion!EP65*f_ResVal)/f_GMMar</f>
        <v>0</v>
      </c>
      <c r="EQ65" s="300">
        <f ca="1">(Conversion!EQ65*f_ResVal)/f_GMMar</f>
        <v>0</v>
      </c>
      <c r="ER65" s="300">
        <f ca="1">(Conversion!ER65*f_ResVal)/f_GMMar</f>
        <v>0</v>
      </c>
      <c r="ES65" s="300">
        <f ca="1">(Conversion!ES65*f_ResVal)/f_GMMar</f>
        <v>0</v>
      </c>
      <c r="ET65" s="300">
        <f ca="1">(Conversion!ET65*f_ResVal)/f_GMMar</f>
        <v>0</v>
      </c>
      <c r="EU65" s="300">
        <f ca="1">(Conversion!EU65*f_ResVal)/f_GMMar</f>
        <v>0</v>
      </c>
      <c r="EV65" s="300">
        <f ca="1">(Conversion!EV65*f_ResVal)/f_GMMar</f>
        <v>0</v>
      </c>
      <c r="EW65" s="300">
        <f ca="1">(Conversion!EW65*f_ResVal)/f_GMMar</f>
        <v>0</v>
      </c>
      <c r="EX65" s="300">
        <f ca="1">(Conversion!EX65*f_ResVal)/f_GMMar</f>
        <v>0</v>
      </c>
      <c r="EY65" s="612"/>
      <c r="EZ65" s="757" t="str">
        <f>'Main Input'!EZ65</f>
        <v>RPI</v>
      </c>
      <c r="FA65" s="757" t="str">
        <f>'Main Input'!FA65</f>
        <v>N/A</v>
      </c>
      <c r="FB65" s="766">
        <f>'Main Input'!FB65</f>
        <v>0</v>
      </c>
      <c r="FC65" s="766" t="str">
        <f>'Main Input'!FC65</f>
        <v>IT Solutions</v>
      </c>
      <c r="FD65" s="766" t="str">
        <f>'Main Input'!FD65</f>
        <v>Managed Services</v>
      </c>
      <c r="FE65" s="757" t="str">
        <f>'Main Input'!FE65</f>
        <v>Opex</v>
      </c>
      <c r="FF65" s="757" t="str">
        <f>'Main Input'!FF65</f>
        <v>ContractAccrual</v>
      </c>
      <c r="FG65" s="757" t="str">
        <f>'Main Input'!FG65</f>
        <v>Expense</v>
      </c>
      <c r="FH65" s="767" t="str">
        <f>'Main Input'!FH65</f>
        <v>A</v>
      </c>
      <c r="FI65" s="768">
        <f>'Main Input'!FI65</f>
        <v>0.22</v>
      </c>
      <c r="FJ65" s="768">
        <f>'Main Input'!FJ65</f>
        <v>0</v>
      </c>
      <c r="FK65" s="612"/>
      <c r="FL65" s="531">
        <f t="shared" si="21"/>
        <v>0</v>
      </c>
      <c r="FM65" s="86"/>
      <c r="FN65" s="612"/>
    </row>
    <row r="66" spans="1:170" ht="12.75" customHeight="1">
      <c r="A66" s="750" t="str">
        <f>'Main Input'!A66</f>
        <v>MTB</v>
      </c>
      <c r="B66" s="762" t="str">
        <f>'Main Input'!B66</f>
        <v>Business Unit</v>
      </c>
      <c r="C66" s="762" t="str">
        <f>'Main Input'!C66</f>
        <v>Labour</v>
      </c>
      <c r="D66" s="762" t="str">
        <f>'Main Input'!D66</f>
        <v>TFR</v>
      </c>
      <c r="E66" s="762" t="str">
        <f>'Main Input'!E66</f>
        <v>Migration Designer #11 (Wintel)</v>
      </c>
      <c r="F66" s="753" t="str">
        <f>'Main Input'!F66</f>
        <v>direct</v>
      </c>
      <c r="G66" s="753" t="str">
        <f>'Main Input'!G66</f>
        <v>Person</v>
      </c>
      <c r="H66" s="753" t="str">
        <f>'Main Input'!H66</f>
        <v>TAC.CSA.2</v>
      </c>
      <c r="I66" s="753">
        <f>'Main Input'!I66</f>
        <v>0</v>
      </c>
      <c r="J66" s="753">
        <f>'Main Input'!J66</f>
        <v>0</v>
      </c>
      <c r="K66" s="753" t="str">
        <f>'Main Input'!K66</f>
        <v>FJS</v>
      </c>
      <c r="L66" s="753" t="str">
        <f>'Main Input'!L66</f>
        <v>pTran</v>
      </c>
      <c r="M66" s="753">
        <f>'Main Input'!M66</f>
        <v>0</v>
      </c>
      <c r="N66" s="753">
        <f>'Main Input'!N66</f>
        <v>0</v>
      </c>
      <c r="O66" s="753" t="str">
        <f>'Main Input'!O66</f>
        <v>SPAIN</v>
      </c>
      <c r="P66" s="753">
        <f>'Main Input'!P66</f>
        <v>313</v>
      </c>
      <c r="Q66" s="753" t="str">
        <f>'Main Input'!Q66</f>
        <v>EUR</v>
      </c>
      <c r="R66" s="753" t="str">
        <f>'Main Input'!R66</f>
        <v>EMEA</v>
      </c>
      <c r="S66" s="753" t="str">
        <f>'Main Input'!S66</f>
        <v>Local</v>
      </c>
      <c r="T66" s="753">
        <f>'Main Input'!T66</f>
        <v>0</v>
      </c>
      <c r="U66" s="753">
        <f>'Main Input'!U66</f>
        <v>0</v>
      </c>
      <c r="V66" s="753" t="str">
        <f>'Main Input'!V66</f>
        <v>6_ATP</v>
      </c>
      <c r="W66" s="753">
        <f>'Main Input'!W66</f>
        <v>0</v>
      </c>
      <c r="X66" s="753">
        <f>'Main Input'!X66</f>
        <v>0</v>
      </c>
      <c r="Y66" s="753">
        <f>'Main Input'!Y66</f>
        <v>0</v>
      </c>
      <c r="Z66" s="753">
        <f>'Main Input'!Z66</f>
        <v>0</v>
      </c>
      <c r="AA66" s="753">
        <f>'Main Input'!AA66</f>
        <v>0</v>
      </c>
      <c r="AB66" s="763">
        <f>'Main Input'!AB66</f>
        <v>0</v>
      </c>
      <c r="AC66" s="763" t="str">
        <f>'Main Input'!AC66</f>
        <v>Days</v>
      </c>
      <c r="AD66" s="764">
        <f>'Main Input'!AD66</f>
        <v>50</v>
      </c>
      <c r="AE66" s="765">
        <f t="shared" ca="1" si="20"/>
        <v>20064.102564102563</v>
      </c>
      <c r="AF66" s="299">
        <f>(Conversion!AF66*f_ResVal)/f_GMMar</f>
        <v>0</v>
      </c>
      <c r="AG66" s="300">
        <f ca="1">(Conversion!AG66*f_ResVal)/f_GMMar</f>
        <v>0</v>
      </c>
      <c r="AH66" s="300">
        <f ca="1">(Conversion!AH66*f_ResVal)/f_GMMar</f>
        <v>0</v>
      </c>
      <c r="AI66" s="300">
        <f ca="1">(Conversion!AI66*f_ResVal)/f_GMMar</f>
        <v>0</v>
      </c>
      <c r="AJ66" s="300">
        <f ca="1">(Conversion!AJ66*f_ResVal)/f_GMMar</f>
        <v>0</v>
      </c>
      <c r="AK66" s="300">
        <f ca="1">(Conversion!AK66*f_ResVal)/f_GMMar</f>
        <v>0</v>
      </c>
      <c r="AL66" s="300">
        <f ca="1">(Conversion!AL66*f_ResVal)/f_GMMar</f>
        <v>10032.051282051281</v>
      </c>
      <c r="AM66" s="300">
        <f ca="1">(Conversion!AM66*f_ResVal)/f_GMMar</f>
        <v>10032.051282051281</v>
      </c>
      <c r="AN66" s="300">
        <f ca="1">(Conversion!AN66*f_ResVal)/f_GMMar</f>
        <v>0</v>
      </c>
      <c r="AO66" s="300">
        <f ca="1">(Conversion!AO66*f_ResVal)/f_GMMar</f>
        <v>0</v>
      </c>
      <c r="AP66" s="300">
        <f ca="1">(Conversion!AP66*f_ResVal)/f_GMMar</f>
        <v>0</v>
      </c>
      <c r="AQ66" s="300">
        <f ca="1">(Conversion!AQ66*f_ResVal)/f_GMMar</f>
        <v>0</v>
      </c>
      <c r="AR66" s="300">
        <f ca="1">(Conversion!AR66*f_ResVal)/f_GMMar</f>
        <v>0</v>
      </c>
      <c r="AS66" s="300">
        <f ca="1">(Conversion!AS66*f_ResVal)/f_GMMar</f>
        <v>0</v>
      </c>
      <c r="AT66" s="300">
        <f ca="1">(Conversion!AT66*f_ResVal)/f_GMMar</f>
        <v>0</v>
      </c>
      <c r="AU66" s="300">
        <f ca="1">(Conversion!AU66*f_ResVal)/f_GMMar</f>
        <v>0</v>
      </c>
      <c r="AV66" s="300">
        <f ca="1">(Conversion!AV66*f_ResVal)/f_GMMar</f>
        <v>0</v>
      </c>
      <c r="AW66" s="300">
        <f ca="1">(Conversion!AW66*f_ResVal)/f_GMMar</f>
        <v>0</v>
      </c>
      <c r="AX66" s="300">
        <f ca="1">(Conversion!AX66*f_ResVal)/f_GMMar</f>
        <v>0</v>
      </c>
      <c r="AY66" s="300">
        <f ca="1">(Conversion!AY66*f_ResVal)/f_GMMar</f>
        <v>0</v>
      </c>
      <c r="AZ66" s="300">
        <f ca="1">(Conversion!AZ66*f_ResVal)/f_GMMar</f>
        <v>0</v>
      </c>
      <c r="BA66" s="300">
        <f ca="1">(Conversion!BA66*f_ResVal)/f_GMMar</f>
        <v>0</v>
      </c>
      <c r="BB66" s="300">
        <f ca="1">(Conversion!BB66*f_ResVal)/f_GMMar</f>
        <v>0</v>
      </c>
      <c r="BC66" s="300">
        <f ca="1">(Conversion!BC66*f_ResVal)/f_GMMar</f>
        <v>0</v>
      </c>
      <c r="BD66" s="300">
        <f ca="1">(Conversion!BD66*f_ResVal)/f_GMMar</f>
        <v>0</v>
      </c>
      <c r="BE66" s="300">
        <f ca="1">(Conversion!BE66*f_ResVal)/f_GMMar</f>
        <v>0</v>
      </c>
      <c r="BF66" s="300">
        <f ca="1">(Conversion!BF66*f_ResVal)/f_GMMar</f>
        <v>0</v>
      </c>
      <c r="BG66" s="300">
        <f ca="1">(Conversion!BG66*f_ResVal)/f_GMMar</f>
        <v>0</v>
      </c>
      <c r="BH66" s="300">
        <f ca="1">(Conversion!BH66*f_ResVal)/f_GMMar</f>
        <v>0</v>
      </c>
      <c r="BI66" s="300">
        <f ca="1">(Conversion!BI66*f_ResVal)/f_GMMar</f>
        <v>0</v>
      </c>
      <c r="BJ66" s="300">
        <f ca="1">(Conversion!BJ66*f_ResVal)/f_GMMar</f>
        <v>0</v>
      </c>
      <c r="BK66" s="300">
        <f ca="1">(Conversion!BK66*f_ResVal)/f_GMMar</f>
        <v>0</v>
      </c>
      <c r="BL66" s="300">
        <f ca="1">(Conversion!BL66*f_ResVal)/f_GMMar</f>
        <v>0</v>
      </c>
      <c r="BM66" s="300">
        <f ca="1">(Conversion!BM66*f_ResVal)/f_GMMar</f>
        <v>0</v>
      </c>
      <c r="BN66" s="300">
        <f ca="1">(Conversion!BN66*f_ResVal)/f_GMMar</f>
        <v>0</v>
      </c>
      <c r="BO66" s="300">
        <f ca="1">(Conversion!BO66*f_ResVal)/f_GMMar</f>
        <v>0</v>
      </c>
      <c r="BP66" s="300">
        <f ca="1">(Conversion!BP66*f_ResVal)/f_GMMar</f>
        <v>0</v>
      </c>
      <c r="BQ66" s="300">
        <f ca="1">(Conversion!BQ66*f_ResVal)/f_GMMar</f>
        <v>0</v>
      </c>
      <c r="BR66" s="300">
        <f ca="1">(Conversion!BR66*f_ResVal)/f_GMMar</f>
        <v>0</v>
      </c>
      <c r="BS66" s="300">
        <f ca="1">(Conversion!BS66*f_ResVal)/f_GMMar</f>
        <v>0</v>
      </c>
      <c r="BT66" s="300">
        <f ca="1">(Conversion!BT66*f_ResVal)/f_GMMar</f>
        <v>0</v>
      </c>
      <c r="BU66" s="300">
        <f ca="1">(Conversion!BU66*f_ResVal)/f_GMMar</f>
        <v>0</v>
      </c>
      <c r="BV66" s="300">
        <f ca="1">(Conversion!BV66*f_ResVal)/f_GMMar</f>
        <v>0</v>
      </c>
      <c r="BW66" s="300">
        <f ca="1">(Conversion!BW66*f_ResVal)/f_GMMar</f>
        <v>0</v>
      </c>
      <c r="BX66" s="300">
        <f ca="1">(Conversion!BX66*f_ResVal)/f_GMMar</f>
        <v>0</v>
      </c>
      <c r="BY66" s="300">
        <f ca="1">(Conversion!BY66*f_ResVal)/f_GMMar</f>
        <v>0</v>
      </c>
      <c r="BZ66" s="300">
        <f ca="1">(Conversion!BZ66*f_ResVal)/f_GMMar</f>
        <v>0</v>
      </c>
      <c r="CA66" s="300">
        <f ca="1">(Conversion!CA66*f_ResVal)/f_GMMar</f>
        <v>0</v>
      </c>
      <c r="CB66" s="300">
        <f ca="1">(Conversion!CB66*f_ResVal)/f_GMMar</f>
        <v>0</v>
      </c>
      <c r="CC66" s="300">
        <f ca="1">(Conversion!CC66*f_ResVal)/f_GMMar</f>
        <v>0</v>
      </c>
      <c r="CD66" s="300">
        <f ca="1">(Conversion!CD66*f_ResVal)/f_GMMar</f>
        <v>0</v>
      </c>
      <c r="CE66" s="300">
        <f ca="1">(Conversion!CE66*f_ResVal)/f_GMMar</f>
        <v>0</v>
      </c>
      <c r="CF66" s="300">
        <f ca="1">(Conversion!CF66*f_ResVal)/f_GMMar</f>
        <v>0</v>
      </c>
      <c r="CG66" s="300">
        <f ca="1">(Conversion!CG66*f_ResVal)/f_GMMar</f>
        <v>0</v>
      </c>
      <c r="CH66" s="300">
        <f ca="1">(Conversion!CH66*f_ResVal)/f_GMMar</f>
        <v>0</v>
      </c>
      <c r="CI66" s="300">
        <f ca="1">(Conversion!CI66*f_ResVal)/f_GMMar</f>
        <v>0</v>
      </c>
      <c r="CJ66" s="300">
        <f ca="1">(Conversion!CJ66*f_ResVal)/f_GMMar</f>
        <v>0</v>
      </c>
      <c r="CK66" s="300">
        <f ca="1">(Conversion!CK66*f_ResVal)/f_GMMar</f>
        <v>0</v>
      </c>
      <c r="CL66" s="300">
        <f ca="1">(Conversion!CL66*f_ResVal)/f_GMMar</f>
        <v>0</v>
      </c>
      <c r="CM66" s="300">
        <f ca="1">(Conversion!CM66*f_ResVal)/f_GMMar</f>
        <v>0</v>
      </c>
      <c r="CN66" s="300">
        <f ca="1">(Conversion!CN66*f_ResVal)/f_GMMar</f>
        <v>0</v>
      </c>
      <c r="CO66" s="300">
        <f ca="1">(Conversion!CO66*f_ResVal)/f_GMMar</f>
        <v>0</v>
      </c>
      <c r="CP66" s="300">
        <f ca="1">(Conversion!CP66*f_ResVal)/f_GMMar</f>
        <v>0</v>
      </c>
      <c r="CQ66" s="300">
        <f ca="1">(Conversion!CQ66*f_ResVal)/f_GMMar</f>
        <v>0</v>
      </c>
      <c r="CR66" s="300">
        <f ca="1">(Conversion!CR66*f_ResVal)/f_GMMar</f>
        <v>0</v>
      </c>
      <c r="CS66" s="300">
        <f ca="1">(Conversion!CS66*f_ResVal)/f_GMMar</f>
        <v>0</v>
      </c>
      <c r="CT66" s="300">
        <f ca="1">(Conversion!CT66*f_ResVal)/f_GMMar</f>
        <v>0</v>
      </c>
      <c r="CU66" s="300">
        <f ca="1">(Conversion!CU66*f_ResVal)/f_GMMar</f>
        <v>0</v>
      </c>
      <c r="CV66" s="300">
        <f ca="1">(Conversion!CV66*f_ResVal)/f_GMMar</f>
        <v>0</v>
      </c>
      <c r="CW66" s="300">
        <f ca="1">(Conversion!CW66*f_ResVal)/f_GMMar</f>
        <v>0</v>
      </c>
      <c r="CX66" s="300">
        <f ca="1">(Conversion!CX66*f_ResVal)/f_GMMar</f>
        <v>0</v>
      </c>
      <c r="CY66" s="300">
        <f ca="1">(Conversion!CY66*f_ResVal)/f_GMMar</f>
        <v>0</v>
      </c>
      <c r="CZ66" s="300">
        <f ca="1">(Conversion!CZ66*f_ResVal)/f_GMMar</f>
        <v>0</v>
      </c>
      <c r="DA66" s="300">
        <f ca="1">(Conversion!DA66*f_ResVal)/f_GMMar</f>
        <v>0</v>
      </c>
      <c r="DB66" s="300">
        <f ca="1">(Conversion!DB66*f_ResVal)/f_GMMar</f>
        <v>0</v>
      </c>
      <c r="DC66" s="300">
        <f ca="1">(Conversion!DC66*f_ResVal)/f_GMMar</f>
        <v>0</v>
      </c>
      <c r="DD66" s="300">
        <f ca="1">(Conversion!DD66*f_ResVal)/f_GMMar</f>
        <v>0</v>
      </c>
      <c r="DE66" s="300">
        <f ca="1">(Conversion!DE66*f_ResVal)/f_GMMar</f>
        <v>0</v>
      </c>
      <c r="DF66" s="300">
        <f ca="1">(Conversion!DF66*f_ResVal)/f_GMMar</f>
        <v>0</v>
      </c>
      <c r="DG66" s="300">
        <f ca="1">(Conversion!DG66*f_ResVal)/f_GMMar</f>
        <v>0</v>
      </c>
      <c r="DH66" s="300">
        <f ca="1">(Conversion!DH66*f_ResVal)/f_GMMar</f>
        <v>0</v>
      </c>
      <c r="DI66" s="300">
        <f ca="1">(Conversion!DI66*f_ResVal)/f_GMMar</f>
        <v>0</v>
      </c>
      <c r="DJ66" s="300">
        <f ca="1">(Conversion!DJ66*f_ResVal)/f_GMMar</f>
        <v>0</v>
      </c>
      <c r="DK66" s="300">
        <f ca="1">(Conversion!DK66*f_ResVal)/f_GMMar</f>
        <v>0</v>
      </c>
      <c r="DL66" s="300">
        <f ca="1">(Conversion!DL66*f_ResVal)/f_GMMar</f>
        <v>0</v>
      </c>
      <c r="DM66" s="300">
        <f ca="1">(Conversion!DM66*f_ResVal)/f_GMMar</f>
        <v>0</v>
      </c>
      <c r="DN66" s="300">
        <f ca="1">(Conversion!DN66*f_ResVal)/f_GMMar</f>
        <v>0</v>
      </c>
      <c r="DO66" s="300">
        <f ca="1">(Conversion!DO66*f_ResVal)/f_GMMar</f>
        <v>0</v>
      </c>
      <c r="DP66" s="300">
        <f ca="1">(Conversion!DP66*f_ResVal)/f_GMMar</f>
        <v>0</v>
      </c>
      <c r="DQ66" s="300">
        <f ca="1">(Conversion!DQ66*f_ResVal)/f_GMMar</f>
        <v>0</v>
      </c>
      <c r="DR66" s="300">
        <f ca="1">(Conversion!DR66*f_ResVal)/f_GMMar</f>
        <v>0</v>
      </c>
      <c r="DS66" s="300">
        <f ca="1">(Conversion!DS66*f_ResVal)/f_GMMar</f>
        <v>0</v>
      </c>
      <c r="DT66" s="300">
        <f ca="1">(Conversion!DT66*f_ResVal)/f_GMMar</f>
        <v>0</v>
      </c>
      <c r="DU66" s="300">
        <f ca="1">(Conversion!DU66*f_ResVal)/f_GMMar</f>
        <v>0</v>
      </c>
      <c r="DV66" s="300">
        <f ca="1">(Conversion!DV66*f_ResVal)/f_GMMar</f>
        <v>0</v>
      </c>
      <c r="DW66" s="300">
        <f ca="1">(Conversion!DW66*f_ResVal)/f_GMMar</f>
        <v>0</v>
      </c>
      <c r="DX66" s="300">
        <f ca="1">(Conversion!DX66*f_ResVal)/f_GMMar</f>
        <v>0</v>
      </c>
      <c r="DY66" s="300">
        <f ca="1">(Conversion!DY66*f_ResVal)/f_GMMar</f>
        <v>0</v>
      </c>
      <c r="DZ66" s="300">
        <f ca="1">(Conversion!DZ66*f_ResVal)/f_GMMar</f>
        <v>0</v>
      </c>
      <c r="EA66" s="300">
        <f ca="1">(Conversion!EA66*f_ResVal)/f_GMMar</f>
        <v>0</v>
      </c>
      <c r="EB66" s="300">
        <f ca="1">(Conversion!EB66*f_ResVal)/f_GMMar</f>
        <v>0</v>
      </c>
      <c r="EC66" s="300">
        <f ca="1">(Conversion!EC66*f_ResVal)/f_GMMar</f>
        <v>0</v>
      </c>
      <c r="ED66" s="300">
        <f ca="1">(Conversion!ED66*f_ResVal)/f_GMMar</f>
        <v>0</v>
      </c>
      <c r="EE66" s="300">
        <f ca="1">(Conversion!EE66*f_ResVal)/f_GMMar</f>
        <v>0</v>
      </c>
      <c r="EF66" s="300">
        <f ca="1">(Conversion!EF66*f_ResVal)/f_GMMar</f>
        <v>0</v>
      </c>
      <c r="EG66" s="300">
        <f ca="1">(Conversion!EG66*f_ResVal)/f_GMMar</f>
        <v>0</v>
      </c>
      <c r="EH66" s="300">
        <f ca="1">(Conversion!EH66*f_ResVal)/f_GMMar</f>
        <v>0</v>
      </c>
      <c r="EI66" s="300">
        <f ca="1">(Conversion!EI66*f_ResVal)/f_GMMar</f>
        <v>0</v>
      </c>
      <c r="EJ66" s="300">
        <f ca="1">(Conversion!EJ66*f_ResVal)/f_GMMar</f>
        <v>0</v>
      </c>
      <c r="EK66" s="300">
        <f ca="1">(Conversion!EK66*f_ResVal)/f_GMMar</f>
        <v>0</v>
      </c>
      <c r="EL66" s="300">
        <f ca="1">(Conversion!EL66*f_ResVal)/f_GMMar</f>
        <v>0</v>
      </c>
      <c r="EM66" s="300">
        <f ca="1">(Conversion!EM66*f_ResVal)/f_GMMar</f>
        <v>0</v>
      </c>
      <c r="EN66" s="300">
        <f ca="1">(Conversion!EN66*f_ResVal)/f_GMMar</f>
        <v>0</v>
      </c>
      <c r="EO66" s="300">
        <f ca="1">(Conversion!EO66*f_ResVal)/f_GMMar</f>
        <v>0</v>
      </c>
      <c r="EP66" s="300">
        <f ca="1">(Conversion!EP66*f_ResVal)/f_GMMar</f>
        <v>0</v>
      </c>
      <c r="EQ66" s="300">
        <f ca="1">(Conversion!EQ66*f_ResVal)/f_GMMar</f>
        <v>0</v>
      </c>
      <c r="ER66" s="300">
        <f ca="1">(Conversion!ER66*f_ResVal)/f_GMMar</f>
        <v>0</v>
      </c>
      <c r="ES66" s="300">
        <f ca="1">(Conversion!ES66*f_ResVal)/f_GMMar</f>
        <v>0</v>
      </c>
      <c r="ET66" s="300">
        <f ca="1">(Conversion!ET66*f_ResVal)/f_GMMar</f>
        <v>0</v>
      </c>
      <c r="EU66" s="300">
        <f ca="1">(Conversion!EU66*f_ResVal)/f_GMMar</f>
        <v>0</v>
      </c>
      <c r="EV66" s="300">
        <f ca="1">(Conversion!EV66*f_ResVal)/f_GMMar</f>
        <v>0</v>
      </c>
      <c r="EW66" s="300">
        <f ca="1">(Conversion!EW66*f_ResVal)/f_GMMar</f>
        <v>0</v>
      </c>
      <c r="EX66" s="300">
        <f ca="1">(Conversion!EX66*f_ResVal)/f_GMMar</f>
        <v>0</v>
      </c>
      <c r="EY66" s="612"/>
      <c r="EZ66" s="757" t="str">
        <f>'Main Input'!EZ66</f>
        <v>RPI</v>
      </c>
      <c r="FA66" s="757" t="str">
        <f>'Main Input'!FA66</f>
        <v>N/A</v>
      </c>
      <c r="FB66" s="766">
        <f>'Main Input'!FB66</f>
        <v>0</v>
      </c>
      <c r="FC66" s="766" t="str">
        <f>'Main Input'!FC66</f>
        <v>IT Solutions</v>
      </c>
      <c r="FD66" s="766" t="str">
        <f>'Main Input'!FD66</f>
        <v>Managed Services</v>
      </c>
      <c r="FE66" s="757" t="str">
        <f>'Main Input'!FE66</f>
        <v>Opex</v>
      </c>
      <c r="FF66" s="757" t="str">
        <f>'Main Input'!FF66</f>
        <v>ContractAccrual</v>
      </c>
      <c r="FG66" s="757" t="str">
        <f>'Main Input'!FG66</f>
        <v>Expense</v>
      </c>
      <c r="FH66" s="767" t="str">
        <f>'Main Input'!FH66</f>
        <v>A</v>
      </c>
      <c r="FI66" s="768">
        <f>'Main Input'!FI66</f>
        <v>0.22</v>
      </c>
      <c r="FJ66" s="768">
        <f>'Main Input'!FJ66</f>
        <v>0</v>
      </c>
      <c r="FK66" s="612"/>
      <c r="FL66" s="531">
        <f t="shared" si="21"/>
        <v>0</v>
      </c>
      <c r="FM66" s="86"/>
      <c r="FN66" s="612"/>
    </row>
    <row r="67" spans="1:170" ht="12.75" customHeight="1">
      <c r="A67" s="750" t="str">
        <f>'Main Input'!A67</f>
        <v>MTB</v>
      </c>
      <c r="B67" s="762" t="str">
        <f>'Main Input'!B67</f>
        <v>Business Unit</v>
      </c>
      <c r="C67" s="762" t="str">
        <f>'Main Input'!C67</f>
        <v>Labour</v>
      </c>
      <c r="D67" s="762" t="str">
        <f>'Main Input'!D67</f>
        <v>TFR</v>
      </c>
      <c r="E67" s="762" t="str">
        <f>'Main Input'!E67</f>
        <v>Migration Designer #12 (Wintel)</v>
      </c>
      <c r="F67" s="753" t="str">
        <f>'Main Input'!F67</f>
        <v>direct</v>
      </c>
      <c r="G67" s="753" t="str">
        <f>'Main Input'!G67</f>
        <v>Person</v>
      </c>
      <c r="H67" s="753" t="str">
        <f>'Main Input'!H67</f>
        <v>TAC.CSA.2</v>
      </c>
      <c r="I67" s="753">
        <f>'Main Input'!I67</f>
        <v>0</v>
      </c>
      <c r="J67" s="753">
        <f>'Main Input'!J67</f>
        <v>0</v>
      </c>
      <c r="K67" s="753" t="str">
        <f>'Main Input'!K67</f>
        <v>FJS</v>
      </c>
      <c r="L67" s="753" t="str">
        <f>'Main Input'!L67</f>
        <v>pTran</v>
      </c>
      <c r="M67" s="753">
        <f>'Main Input'!M67</f>
        <v>0</v>
      </c>
      <c r="N67" s="753">
        <f>'Main Input'!N67</f>
        <v>0</v>
      </c>
      <c r="O67" s="753" t="str">
        <f>'Main Input'!O67</f>
        <v>SPAIN</v>
      </c>
      <c r="P67" s="753">
        <f>'Main Input'!P67</f>
        <v>313</v>
      </c>
      <c r="Q67" s="753" t="str">
        <f>'Main Input'!Q67</f>
        <v>EUR</v>
      </c>
      <c r="R67" s="753" t="str">
        <f>'Main Input'!R67</f>
        <v>EMEA</v>
      </c>
      <c r="S67" s="753" t="str">
        <f>'Main Input'!S67</f>
        <v>Local</v>
      </c>
      <c r="T67" s="753">
        <f>'Main Input'!T67</f>
        <v>0</v>
      </c>
      <c r="U67" s="753">
        <f>'Main Input'!U67</f>
        <v>0</v>
      </c>
      <c r="V67" s="753" t="str">
        <f>'Main Input'!V67</f>
        <v>6_ATP</v>
      </c>
      <c r="W67" s="753">
        <f>'Main Input'!W67</f>
        <v>0</v>
      </c>
      <c r="X67" s="753">
        <f>'Main Input'!X67</f>
        <v>0</v>
      </c>
      <c r="Y67" s="753">
        <f>'Main Input'!Y67</f>
        <v>0</v>
      </c>
      <c r="Z67" s="753">
        <f>'Main Input'!Z67</f>
        <v>0</v>
      </c>
      <c r="AA67" s="753">
        <f>'Main Input'!AA67</f>
        <v>0</v>
      </c>
      <c r="AB67" s="763">
        <f>'Main Input'!AB67</f>
        <v>0</v>
      </c>
      <c r="AC67" s="763" t="str">
        <f>'Main Input'!AC67</f>
        <v>Days</v>
      </c>
      <c r="AD67" s="764">
        <f>'Main Input'!AD67</f>
        <v>50</v>
      </c>
      <c r="AE67" s="765">
        <f t="shared" ca="1" si="20"/>
        <v>20064.102564102563</v>
      </c>
      <c r="AF67" s="299">
        <f>(Conversion!AF67*f_ResVal)/f_GMMar</f>
        <v>0</v>
      </c>
      <c r="AG67" s="300">
        <f ca="1">(Conversion!AG67*f_ResVal)/f_GMMar</f>
        <v>0</v>
      </c>
      <c r="AH67" s="300">
        <f ca="1">(Conversion!AH67*f_ResVal)/f_GMMar</f>
        <v>0</v>
      </c>
      <c r="AI67" s="300">
        <f ca="1">(Conversion!AI67*f_ResVal)/f_GMMar</f>
        <v>0</v>
      </c>
      <c r="AJ67" s="300">
        <f ca="1">(Conversion!AJ67*f_ResVal)/f_GMMar</f>
        <v>0</v>
      </c>
      <c r="AK67" s="300">
        <f ca="1">(Conversion!AK67*f_ResVal)/f_GMMar</f>
        <v>0</v>
      </c>
      <c r="AL67" s="300">
        <f ca="1">(Conversion!AL67*f_ResVal)/f_GMMar</f>
        <v>10032.051282051281</v>
      </c>
      <c r="AM67" s="300">
        <f ca="1">(Conversion!AM67*f_ResVal)/f_GMMar</f>
        <v>10032.051282051281</v>
      </c>
      <c r="AN67" s="300">
        <f ca="1">(Conversion!AN67*f_ResVal)/f_GMMar</f>
        <v>0</v>
      </c>
      <c r="AO67" s="300">
        <f ca="1">(Conversion!AO67*f_ResVal)/f_GMMar</f>
        <v>0</v>
      </c>
      <c r="AP67" s="300">
        <f ca="1">(Conversion!AP67*f_ResVal)/f_GMMar</f>
        <v>0</v>
      </c>
      <c r="AQ67" s="300">
        <f ca="1">(Conversion!AQ67*f_ResVal)/f_GMMar</f>
        <v>0</v>
      </c>
      <c r="AR67" s="300">
        <f ca="1">(Conversion!AR67*f_ResVal)/f_GMMar</f>
        <v>0</v>
      </c>
      <c r="AS67" s="300">
        <f ca="1">(Conversion!AS67*f_ResVal)/f_GMMar</f>
        <v>0</v>
      </c>
      <c r="AT67" s="300">
        <f ca="1">(Conversion!AT67*f_ResVal)/f_GMMar</f>
        <v>0</v>
      </c>
      <c r="AU67" s="300">
        <f ca="1">(Conversion!AU67*f_ResVal)/f_GMMar</f>
        <v>0</v>
      </c>
      <c r="AV67" s="300">
        <f ca="1">(Conversion!AV67*f_ResVal)/f_GMMar</f>
        <v>0</v>
      </c>
      <c r="AW67" s="300">
        <f ca="1">(Conversion!AW67*f_ResVal)/f_GMMar</f>
        <v>0</v>
      </c>
      <c r="AX67" s="300">
        <f ca="1">(Conversion!AX67*f_ResVal)/f_GMMar</f>
        <v>0</v>
      </c>
      <c r="AY67" s="300">
        <f ca="1">(Conversion!AY67*f_ResVal)/f_GMMar</f>
        <v>0</v>
      </c>
      <c r="AZ67" s="300">
        <f ca="1">(Conversion!AZ67*f_ResVal)/f_GMMar</f>
        <v>0</v>
      </c>
      <c r="BA67" s="300">
        <f ca="1">(Conversion!BA67*f_ResVal)/f_GMMar</f>
        <v>0</v>
      </c>
      <c r="BB67" s="300">
        <f ca="1">(Conversion!BB67*f_ResVal)/f_GMMar</f>
        <v>0</v>
      </c>
      <c r="BC67" s="300">
        <f ca="1">(Conversion!BC67*f_ResVal)/f_GMMar</f>
        <v>0</v>
      </c>
      <c r="BD67" s="300">
        <f ca="1">(Conversion!BD67*f_ResVal)/f_GMMar</f>
        <v>0</v>
      </c>
      <c r="BE67" s="300">
        <f ca="1">(Conversion!BE67*f_ResVal)/f_GMMar</f>
        <v>0</v>
      </c>
      <c r="BF67" s="300">
        <f ca="1">(Conversion!BF67*f_ResVal)/f_GMMar</f>
        <v>0</v>
      </c>
      <c r="BG67" s="300">
        <f ca="1">(Conversion!BG67*f_ResVal)/f_GMMar</f>
        <v>0</v>
      </c>
      <c r="BH67" s="300">
        <f ca="1">(Conversion!BH67*f_ResVal)/f_GMMar</f>
        <v>0</v>
      </c>
      <c r="BI67" s="300">
        <f ca="1">(Conversion!BI67*f_ResVal)/f_GMMar</f>
        <v>0</v>
      </c>
      <c r="BJ67" s="300">
        <f ca="1">(Conversion!BJ67*f_ResVal)/f_GMMar</f>
        <v>0</v>
      </c>
      <c r="BK67" s="300">
        <f ca="1">(Conversion!BK67*f_ResVal)/f_GMMar</f>
        <v>0</v>
      </c>
      <c r="BL67" s="300">
        <f ca="1">(Conversion!BL67*f_ResVal)/f_GMMar</f>
        <v>0</v>
      </c>
      <c r="BM67" s="300">
        <f ca="1">(Conversion!BM67*f_ResVal)/f_GMMar</f>
        <v>0</v>
      </c>
      <c r="BN67" s="300">
        <f ca="1">(Conversion!BN67*f_ResVal)/f_GMMar</f>
        <v>0</v>
      </c>
      <c r="BO67" s="300">
        <f ca="1">(Conversion!BO67*f_ResVal)/f_GMMar</f>
        <v>0</v>
      </c>
      <c r="BP67" s="300">
        <f ca="1">(Conversion!BP67*f_ResVal)/f_GMMar</f>
        <v>0</v>
      </c>
      <c r="BQ67" s="300">
        <f ca="1">(Conversion!BQ67*f_ResVal)/f_GMMar</f>
        <v>0</v>
      </c>
      <c r="BR67" s="300">
        <f ca="1">(Conversion!BR67*f_ResVal)/f_GMMar</f>
        <v>0</v>
      </c>
      <c r="BS67" s="300">
        <f ca="1">(Conversion!BS67*f_ResVal)/f_GMMar</f>
        <v>0</v>
      </c>
      <c r="BT67" s="300">
        <f ca="1">(Conversion!BT67*f_ResVal)/f_GMMar</f>
        <v>0</v>
      </c>
      <c r="BU67" s="300">
        <f ca="1">(Conversion!BU67*f_ResVal)/f_GMMar</f>
        <v>0</v>
      </c>
      <c r="BV67" s="300">
        <f ca="1">(Conversion!BV67*f_ResVal)/f_GMMar</f>
        <v>0</v>
      </c>
      <c r="BW67" s="300">
        <f ca="1">(Conversion!BW67*f_ResVal)/f_GMMar</f>
        <v>0</v>
      </c>
      <c r="BX67" s="300">
        <f ca="1">(Conversion!BX67*f_ResVal)/f_GMMar</f>
        <v>0</v>
      </c>
      <c r="BY67" s="300">
        <f ca="1">(Conversion!BY67*f_ResVal)/f_GMMar</f>
        <v>0</v>
      </c>
      <c r="BZ67" s="300">
        <f ca="1">(Conversion!BZ67*f_ResVal)/f_GMMar</f>
        <v>0</v>
      </c>
      <c r="CA67" s="300">
        <f ca="1">(Conversion!CA67*f_ResVal)/f_GMMar</f>
        <v>0</v>
      </c>
      <c r="CB67" s="300">
        <f ca="1">(Conversion!CB67*f_ResVal)/f_GMMar</f>
        <v>0</v>
      </c>
      <c r="CC67" s="300">
        <f ca="1">(Conversion!CC67*f_ResVal)/f_GMMar</f>
        <v>0</v>
      </c>
      <c r="CD67" s="300">
        <f ca="1">(Conversion!CD67*f_ResVal)/f_GMMar</f>
        <v>0</v>
      </c>
      <c r="CE67" s="300">
        <f ca="1">(Conversion!CE67*f_ResVal)/f_GMMar</f>
        <v>0</v>
      </c>
      <c r="CF67" s="300">
        <f ca="1">(Conversion!CF67*f_ResVal)/f_GMMar</f>
        <v>0</v>
      </c>
      <c r="CG67" s="300">
        <f ca="1">(Conversion!CG67*f_ResVal)/f_GMMar</f>
        <v>0</v>
      </c>
      <c r="CH67" s="300">
        <f ca="1">(Conversion!CH67*f_ResVal)/f_GMMar</f>
        <v>0</v>
      </c>
      <c r="CI67" s="300">
        <f ca="1">(Conversion!CI67*f_ResVal)/f_GMMar</f>
        <v>0</v>
      </c>
      <c r="CJ67" s="300">
        <f ca="1">(Conversion!CJ67*f_ResVal)/f_GMMar</f>
        <v>0</v>
      </c>
      <c r="CK67" s="300">
        <f ca="1">(Conversion!CK67*f_ResVal)/f_GMMar</f>
        <v>0</v>
      </c>
      <c r="CL67" s="300">
        <f ca="1">(Conversion!CL67*f_ResVal)/f_GMMar</f>
        <v>0</v>
      </c>
      <c r="CM67" s="300">
        <f ca="1">(Conversion!CM67*f_ResVal)/f_GMMar</f>
        <v>0</v>
      </c>
      <c r="CN67" s="300">
        <f ca="1">(Conversion!CN67*f_ResVal)/f_GMMar</f>
        <v>0</v>
      </c>
      <c r="CO67" s="300">
        <f ca="1">(Conversion!CO67*f_ResVal)/f_GMMar</f>
        <v>0</v>
      </c>
      <c r="CP67" s="300">
        <f ca="1">(Conversion!CP67*f_ResVal)/f_GMMar</f>
        <v>0</v>
      </c>
      <c r="CQ67" s="300">
        <f ca="1">(Conversion!CQ67*f_ResVal)/f_GMMar</f>
        <v>0</v>
      </c>
      <c r="CR67" s="300">
        <f ca="1">(Conversion!CR67*f_ResVal)/f_GMMar</f>
        <v>0</v>
      </c>
      <c r="CS67" s="300">
        <f ca="1">(Conversion!CS67*f_ResVal)/f_GMMar</f>
        <v>0</v>
      </c>
      <c r="CT67" s="300">
        <f ca="1">(Conversion!CT67*f_ResVal)/f_GMMar</f>
        <v>0</v>
      </c>
      <c r="CU67" s="300">
        <f ca="1">(Conversion!CU67*f_ResVal)/f_GMMar</f>
        <v>0</v>
      </c>
      <c r="CV67" s="300">
        <f ca="1">(Conversion!CV67*f_ResVal)/f_GMMar</f>
        <v>0</v>
      </c>
      <c r="CW67" s="300">
        <f ca="1">(Conversion!CW67*f_ResVal)/f_GMMar</f>
        <v>0</v>
      </c>
      <c r="CX67" s="300">
        <f ca="1">(Conversion!CX67*f_ResVal)/f_GMMar</f>
        <v>0</v>
      </c>
      <c r="CY67" s="300">
        <f ca="1">(Conversion!CY67*f_ResVal)/f_GMMar</f>
        <v>0</v>
      </c>
      <c r="CZ67" s="300">
        <f ca="1">(Conversion!CZ67*f_ResVal)/f_GMMar</f>
        <v>0</v>
      </c>
      <c r="DA67" s="300">
        <f ca="1">(Conversion!DA67*f_ResVal)/f_GMMar</f>
        <v>0</v>
      </c>
      <c r="DB67" s="300">
        <f ca="1">(Conversion!DB67*f_ResVal)/f_GMMar</f>
        <v>0</v>
      </c>
      <c r="DC67" s="300">
        <f ca="1">(Conversion!DC67*f_ResVal)/f_GMMar</f>
        <v>0</v>
      </c>
      <c r="DD67" s="300">
        <f ca="1">(Conversion!DD67*f_ResVal)/f_GMMar</f>
        <v>0</v>
      </c>
      <c r="DE67" s="300">
        <f ca="1">(Conversion!DE67*f_ResVal)/f_GMMar</f>
        <v>0</v>
      </c>
      <c r="DF67" s="300">
        <f ca="1">(Conversion!DF67*f_ResVal)/f_GMMar</f>
        <v>0</v>
      </c>
      <c r="DG67" s="300">
        <f ca="1">(Conversion!DG67*f_ResVal)/f_GMMar</f>
        <v>0</v>
      </c>
      <c r="DH67" s="300">
        <f ca="1">(Conversion!DH67*f_ResVal)/f_GMMar</f>
        <v>0</v>
      </c>
      <c r="DI67" s="300">
        <f ca="1">(Conversion!DI67*f_ResVal)/f_GMMar</f>
        <v>0</v>
      </c>
      <c r="DJ67" s="300">
        <f ca="1">(Conversion!DJ67*f_ResVal)/f_GMMar</f>
        <v>0</v>
      </c>
      <c r="DK67" s="300">
        <f ca="1">(Conversion!DK67*f_ResVal)/f_GMMar</f>
        <v>0</v>
      </c>
      <c r="DL67" s="300">
        <f ca="1">(Conversion!DL67*f_ResVal)/f_GMMar</f>
        <v>0</v>
      </c>
      <c r="DM67" s="300">
        <f ca="1">(Conversion!DM67*f_ResVal)/f_GMMar</f>
        <v>0</v>
      </c>
      <c r="DN67" s="300">
        <f ca="1">(Conversion!DN67*f_ResVal)/f_GMMar</f>
        <v>0</v>
      </c>
      <c r="DO67" s="300">
        <f ca="1">(Conversion!DO67*f_ResVal)/f_GMMar</f>
        <v>0</v>
      </c>
      <c r="DP67" s="300">
        <f ca="1">(Conversion!DP67*f_ResVal)/f_GMMar</f>
        <v>0</v>
      </c>
      <c r="DQ67" s="300">
        <f ca="1">(Conversion!DQ67*f_ResVal)/f_GMMar</f>
        <v>0</v>
      </c>
      <c r="DR67" s="300">
        <f ca="1">(Conversion!DR67*f_ResVal)/f_GMMar</f>
        <v>0</v>
      </c>
      <c r="DS67" s="300">
        <f ca="1">(Conversion!DS67*f_ResVal)/f_GMMar</f>
        <v>0</v>
      </c>
      <c r="DT67" s="300">
        <f ca="1">(Conversion!DT67*f_ResVal)/f_GMMar</f>
        <v>0</v>
      </c>
      <c r="DU67" s="300">
        <f ca="1">(Conversion!DU67*f_ResVal)/f_GMMar</f>
        <v>0</v>
      </c>
      <c r="DV67" s="300">
        <f ca="1">(Conversion!DV67*f_ResVal)/f_GMMar</f>
        <v>0</v>
      </c>
      <c r="DW67" s="300">
        <f ca="1">(Conversion!DW67*f_ResVal)/f_GMMar</f>
        <v>0</v>
      </c>
      <c r="DX67" s="300">
        <f ca="1">(Conversion!DX67*f_ResVal)/f_GMMar</f>
        <v>0</v>
      </c>
      <c r="DY67" s="300">
        <f ca="1">(Conversion!DY67*f_ResVal)/f_GMMar</f>
        <v>0</v>
      </c>
      <c r="DZ67" s="300">
        <f ca="1">(Conversion!DZ67*f_ResVal)/f_GMMar</f>
        <v>0</v>
      </c>
      <c r="EA67" s="300">
        <f ca="1">(Conversion!EA67*f_ResVal)/f_GMMar</f>
        <v>0</v>
      </c>
      <c r="EB67" s="300">
        <f ca="1">(Conversion!EB67*f_ResVal)/f_GMMar</f>
        <v>0</v>
      </c>
      <c r="EC67" s="300">
        <f ca="1">(Conversion!EC67*f_ResVal)/f_GMMar</f>
        <v>0</v>
      </c>
      <c r="ED67" s="300">
        <f ca="1">(Conversion!ED67*f_ResVal)/f_GMMar</f>
        <v>0</v>
      </c>
      <c r="EE67" s="300">
        <f ca="1">(Conversion!EE67*f_ResVal)/f_GMMar</f>
        <v>0</v>
      </c>
      <c r="EF67" s="300">
        <f ca="1">(Conversion!EF67*f_ResVal)/f_GMMar</f>
        <v>0</v>
      </c>
      <c r="EG67" s="300">
        <f ca="1">(Conversion!EG67*f_ResVal)/f_GMMar</f>
        <v>0</v>
      </c>
      <c r="EH67" s="300">
        <f ca="1">(Conversion!EH67*f_ResVal)/f_GMMar</f>
        <v>0</v>
      </c>
      <c r="EI67" s="300">
        <f ca="1">(Conversion!EI67*f_ResVal)/f_GMMar</f>
        <v>0</v>
      </c>
      <c r="EJ67" s="300">
        <f ca="1">(Conversion!EJ67*f_ResVal)/f_GMMar</f>
        <v>0</v>
      </c>
      <c r="EK67" s="300">
        <f ca="1">(Conversion!EK67*f_ResVal)/f_GMMar</f>
        <v>0</v>
      </c>
      <c r="EL67" s="300">
        <f ca="1">(Conversion!EL67*f_ResVal)/f_GMMar</f>
        <v>0</v>
      </c>
      <c r="EM67" s="300">
        <f ca="1">(Conversion!EM67*f_ResVal)/f_GMMar</f>
        <v>0</v>
      </c>
      <c r="EN67" s="300">
        <f ca="1">(Conversion!EN67*f_ResVal)/f_GMMar</f>
        <v>0</v>
      </c>
      <c r="EO67" s="300">
        <f ca="1">(Conversion!EO67*f_ResVal)/f_GMMar</f>
        <v>0</v>
      </c>
      <c r="EP67" s="300">
        <f ca="1">(Conversion!EP67*f_ResVal)/f_GMMar</f>
        <v>0</v>
      </c>
      <c r="EQ67" s="300">
        <f ca="1">(Conversion!EQ67*f_ResVal)/f_GMMar</f>
        <v>0</v>
      </c>
      <c r="ER67" s="300">
        <f ca="1">(Conversion!ER67*f_ResVal)/f_GMMar</f>
        <v>0</v>
      </c>
      <c r="ES67" s="300">
        <f ca="1">(Conversion!ES67*f_ResVal)/f_GMMar</f>
        <v>0</v>
      </c>
      <c r="ET67" s="300">
        <f ca="1">(Conversion!ET67*f_ResVal)/f_GMMar</f>
        <v>0</v>
      </c>
      <c r="EU67" s="300">
        <f ca="1">(Conversion!EU67*f_ResVal)/f_GMMar</f>
        <v>0</v>
      </c>
      <c r="EV67" s="300">
        <f ca="1">(Conversion!EV67*f_ResVal)/f_GMMar</f>
        <v>0</v>
      </c>
      <c r="EW67" s="300">
        <f ca="1">(Conversion!EW67*f_ResVal)/f_GMMar</f>
        <v>0</v>
      </c>
      <c r="EX67" s="300">
        <f ca="1">(Conversion!EX67*f_ResVal)/f_GMMar</f>
        <v>0</v>
      </c>
      <c r="EY67" s="612"/>
      <c r="EZ67" s="757" t="str">
        <f>'Main Input'!EZ67</f>
        <v>RPI</v>
      </c>
      <c r="FA67" s="757" t="str">
        <f>'Main Input'!FA67</f>
        <v>N/A</v>
      </c>
      <c r="FB67" s="766">
        <f>'Main Input'!FB67</f>
        <v>0</v>
      </c>
      <c r="FC67" s="766" t="str">
        <f>'Main Input'!FC67</f>
        <v>IT Solutions</v>
      </c>
      <c r="FD67" s="766" t="str">
        <f>'Main Input'!FD67</f>
        <v>Managed Services</v>
      </c>
      <c r="FE67" s="757" t="str">
        <f>'Main Input'!FE67</f>
        <v>Opex</v>
      </c>
      <c r="FF67" s="757" t="str">
        <f>'Main Input'!FF67</f>
        <v>ContractAccrual</v>
      </c>
      <c r="FG67" s="757" t="str">
        <f>'Main Input'!FG67</f>
        <v>Expense</v>
      </c>
      <c r="FH67" s="767" t="str">
        <f>'Main Input'!FH67</f>
        <v>A</v>
      </c>
      <c r="FI67" s="768">
        <f>'Main Input'!FI67</f>
        <v>0.22</v>
      </c>
      <c r="FJ67" s="768">
        <f>'Main Input'!FJ67</f>
        <v>0</v>
      </c>
      <c r="FK67" s="612"/>
      <c r="FL67" s="531">
        <f t="shared" si="21"/>
        <v>0</v>
      </c>
      <c r="FM67" s="86"/>
      <c r="FN67" s="612"/>
    </row>
    <row r="68" spans="1:170" ht="12.75" customHeight="1">
      <c r="A68" s="750" t="str">
        <f>'Main Input'!A68</f>
        <v>MTB</v>
      </c>
      <c r="B68" s="762" t="str">
        <f>'Main Input'!B68</f>
        <v>Business Unit</v>
      </c>
      <c r="C68" s="762" t="str">
        <f>'Main Input'!C68</f>
        <v>Labour</v>
      </c>
      <c r="D68" s="762" t="str">
        <f>'Main Input'!D68</f>
        <v>TFR</v>
      </c>
      <c r="E68" s="762" t="str">
        <f>'Main Input'!E68</f>
        <v>Migration Designer #13 (Wintel)</v>
      </c>
      <c r="F68" s="753" t="str">
        <f>'Main Input'!F68</f>
        <v>direct</v>
      </c>
      <c r="G68" s="753" t="str">
        <f>'Main Input'!G68</f>
        <v>Person</v>
      </c>
      <c r="H68" s="753" t="str">
        <f>'Main Input'!H68</f>
        <v>TAC.CSA.2</v>
      </c>
      <c r="I68" s="753">
        <f>'Main Input'!I68</f>
        <v>0</v>
      </c>
      <c r="J68" s="753">
        <f>'Main Input'!J68</f>
        <v>0</v>
      </c>
      <c r="K68" s="753" t="str">
        <f>'Main Input'!K68</f>
        <v>FJS</v>
      </c>
      <c r="L68" s="753" t="str">
        <f>'Main Input'!L68</f>
        <v>pTran</v>
      </c>
      <c r="M68" s="753">
        <f>'Main Input'!M68</f>
        <v>0</v>
      </c>
      <c r="N68" s="753">
        <f>'Main Input'!N68</f>
        <v>0</v>
      </c>
      <c r="O68" s="753" t="str">
        <f>'Main Input'!O68</f>
        <v>SPAIN</v>
      </c>
      <c r="P68" s="753">
        <f>'Main Input'!P68</f>
        <v>313</v>
      </c>
      <c r="Q68" s="753" t="str">
        <f>'Main Input'!Q68</f>
        <v>EUR</v>
      </c>
      <c r="R68" s="753" t="str">
        <f>'Main Input'!R68</f>
        <v>EMEA</v>
      </c>
      <c r="S68" s="753" t="str">
        <f>'Main Input'!S68</f>
        <v>Local</v>
      </c>
      <c r="T68" s="753">
        <f>'Main Input'!T68</f>
        <v>0</v>
      </c>
      <c r="U68" s="753">
        <f>'Main Input'!U68</f>
        <v>0</v>
      </c>
      <c r="V68" s="753" t="str">
        <f>'Main Input'!V68</f>
        <v>6_ATP</v>
      </c>
      <c r="W68" s="753">
        <f>'Main Input'!W68</f>
        <v>0</v>
      </c>
      <c r="X68" s="753">
        <f>'Main Input'!X68</f>
        <v>0</v>
      </c>
      <c r="Y68" s="753">
        <f>'Main Input'!Y68</f>
        <v>0</v>
      </c>
      <c r="Z68" s="753">
        <f>'Main Input'!Z68</f>
        <v>0</v>
      </c>
      <c r="AA68" s="753">
        <f>'Main Input'!AA68</f>
        <v>0</v>
      </c>
      <c r="AB68" s="763">
        <f>'Main Input'!AB68</f>
        <v>0</v>
      </c>
      <c r="AC68" s="763" t="str">
        <f>'Main Input'!AC68</f>
        <v>Days</v>
      </c>
      <c r="AD68" s="764">
        <f>'Main Input'!AD68</f>
        <v>50</v>
      </c>
      <c r="AE68" s="765">
        <f t="shared" ca="1" si="20"/>
        <v>20064.102564102563</v>
      </c>
      <c r="AF68" s="299">
        <f>(Conversion!AF68*f_ResVal)/f_GMMar</f>
        <v>0</v>
      </c>
      <c r="AG68" s="300">
        <f ca="1">(Conversion!AG68*f_ResVal)/f_GMMar</f>
        <v>0</v>
      </c>
      <c r="AH68" s="300">
        <f ca="1">(Conversion!AH68*f_ResVal)/f_GMMar</f>
        <v>0</v>
      </c>
      <c r="AI68" s="300">
        <f ca="1">(Conversion!AI68*f_ResVal)/f_GMMar</f>
        <v>0</v>
      </c>
      <c r="AJ68" s="300">
        <f ca="1">(Conversion!AJ68*f_ResVal)/f_GMMar</f>
        <v>0</v>
      </c>
      <c r="AK68" s="300">
        <f ca="1">(Conversion!AK68*f_ResVal)/f_GMMar</f>
        <v>0</v>
      </c>
      <c r="AL68" s="300">
        <f ca="1">(Conversion!AL68*f_ResVal)/f_GMMar</f>
        <v>10032.051282051281</v>
      </c>
      <c r="AM68" s="300">
        <f ca="1">(Conversion!AM68*f_ResVal)/f_GMMar</f>
        <v>10032.051282051281</v>
      </c>
      <c r="AN68" s="300">
        <f ca="1">(Conversion!AN68*f_ResVal)/f_GMMar</f>
        <v>0</v>
      </c>
      <c r="AO68" s="300">
        <f ca="1">(Conversion!AO68*f_ResVal)/f_GMMar</f>
        <v>0</v>
      </c>
      <c r="AP68" s="300">
        <f ca="1">(Conversion!AP68*f_ResVal)/f_GMMar</f>
        <v>0</v>
      </c>
      <c r="AQ68" s="300">
        <f ca="1">(Conversion!AQ68*f_ResVal)/f_GMMar</f>
        <v>0</v>
      </c>
      <c r="AR68" s="300">
        <f ca="1">(Conversion!AR68*f_ResVal)/f_GMMar</f>
        <v>0</v>
      </c>
      <c r="AS68" s="300">
        <f ca="1">(Conversion!AS68*f_ResVal)/f_GMMar</f>
        <v>0</v>
      </c>
      <c r="AT68" s="300">
        <f ca="1">(Conversion!AT68*f_ResVal)/f_GMMar</f>
        <v>0</v>
      </c>
      <c r="AU68" s="300">
        <f ca="1">(Conversion!AU68*f_ResVal)/f_GMMar</f>
        <v>0</v>
      </c>
      <c r="AV68" s="300">
        <f ca="1">(Conversion!AV68*f_ResVal)/f_GMMar</f>
        <v>0</v>
      </c>
      <c r="AW68" s="300">
        <f ca="1">(Conversion!AW68*f_ResVal)/f_GMMar</f>
        <v>0</v>
      </c>
      <c r="AX68" s="300">
        <f ca="1">(Conversion!AX68*f_ResVal)/f_GMMar</f>
        <v>0</v>
      </c>
      <c r="AY68" s="300">
        <f ca="1">(Conversion!AY68*f_ResVal)/f_GMMar</f>
        <v>0</v>
      </c>
      <c r="AZ68" s="300">
        <f ca="1">(Conversion!AZ68*f_ResVal)/f_GMMar</f>
        <v>0</v>
      </c>
      <c r="BA68" s="300">
        <f ca="1">(Conversion!BA68*f_ResVal)/f_GMMar</f>
        <v>0</v>
      </c>
      <c r="BB68" s="300">
        <f ca="1">(Conversion!BB68*f_ResVal)/f_GMMar</f>
        <v>0</v>
      </c>
      <c r="BC68" s="300">
        <f ca="1">(Conversion!BC68*f_ResVal)/f_GMMar</f>
        <v>0</v>
      </c>
      <c r="BD68" s="300">
        <f ca="1">(Conversion!BD68*f_ResVal)/f_GMMar</f>
        <v>0</v>
      </c>
      <c r="BE68" s="300">
        <f ca="1">(Conversion!BE68*f_ResVal)/f_GMMar</f>
        <v>0</v>
      </c>
      <c r="BF68" s="300">
        <f ca="1">(Conversion!BF68*f_ResVal)/f_GMMar</f>
        <v>0</v>
      </c>
      <c r="BG68" s="300">
        <f ca="1">(Conversion!BG68*f_ResVal)/f_GMMar</f>
        <v>0</v>
      </c>
      <c r="BH68" s="300">
        <f ca="1">(Conversion!BH68*f_ResVal)/f_GMMar</f>
        <v>0</v>
      </c>
      <c r="BI68" s="300">
        <f ca="1">(Conversion!BI68*f_ResVal)/f_GMMar</f>
        <v>0</v>
      </c>
      <c r="BJ68" s="300">
        <f ca="1">(Conversion!BJ68*f_ResVal)/f_GMMar</f>
        <v>0</v>
      </c>
      <c r="BK68" s="300">
        <f ca="1">(Conversion!BK68*f_ResVal)/f_GMMar</f>
        <v>0</v>
      </c>
      <c r="BL68" s="300">
        <f ca="1">(Conversion!BL68*f_ResVal)/f_GMMar</f>
        <v>0</v>
      </c>
      <c r="BM68" s="300">
        <f ca="1">(Conversion!BM68*f_ResVal)/f_GMMar</f>
        <v>0</v>
      </c>
      <c r="BN68" s="300">
        <f ca="1">(Conversion!BN68*f_ResVal)/f_GMMar</f>
        <v>0</v>
      </c>
      <c r="BO68" s="300">
        <f ca="1">(Conversion!BO68*f_ResVal)/f_GMMar</f>
        <v>0</v>
      </c>
      <c r="BP68" s="300">
        <f ca="1">(Conversion!BP68*f_ResVal)/f_GMMar</f>
        <v>0</v>
      </c>
      <c r="BQ68" s="300">
        <f ca="1">(Conversion!BQ68*f_ResVal)/f_GMMar</f>
        <v>0</v>
      </c>
      <c r="BR68" s="300">
        <f ca="1">(Conversion!BR68*f_ResVal)/f_GMMar</f>
        <v>0</v>
      </c>
      <c r="BS68" s="300">
        <f ca="1">(Conversion!BS68*f_ResVal)/f_GMMar</f>
        <v>0</v>
      </c>
      <c r="BT68" s="300">
        <f ca="1">(Conversion!BT68*f_ResVal)/f_GMMar</f>
        <v>0</v>
      </c>
      <c r="BU68" s="300">
        <f ca="1">(Conversion!BU68*f_ResVal)/f_GMMar</f>
        <v>0</v>
      </c>
      <c r="BV68" s="300">
        <f ca="1">(Conversion!BV68*f_ResVal)/f_GMMar</f>
        <v>0</v>
      </c>
      <c r="BW68" s="300">
        <f ca="1">(Conversion!BW68*f_ResVal)/f_GMMar</f>
        <v>0</v>
      </c>
      <c r="BX68" s="300">
        <f ca="1">(Conversion!BX68*f_ResVal)/f_GMMar</f>
        <v>0</v>
      </c>
      <c r="BY68" s="300">
        <f ca="1">(Conversion!BY68*f_ResVal)/f_GMMar</f>
        <v>0</v>
      </c>
      <c r="BZ68" s="300">
        <f ca="1">(Conversion!BZ68*f_ResVal)/f_GMMar</f>
        <v>0</v>
      </c>
      <c r="CA68" s="300">
        <f ca="1">(Conversion!CA68*f_ResVal)/f_GMMar</f>
        <v>0</v>
      </c>
      <c r="CB68" s="300">
        <f ca="1">(Conversion!CB68*f_ResVal)/f_GMMar</f>
        <v>0</v>
      </c>
      <c r="CC68" s="300">
        <f ca="1">(Conversion!CC68*f_ResVal)/f_GMMar</f>
        <v>0</v>
      </c>
      <c r="CD68" s="300">
        <f ca="1">(Conversion!CD68*f_ResVal)/f_GMMar</f>
        <v>0</v>
      </c>
      <c r="CE68" s="300">
        <f ca="1">(Conversion!CE68*f_ResVal)/f_GMMar</f>
        <v>0</v>
      </c>
      <c r="CF68" s="300">
        <f ca="1">(Conversion!CF68*f_ResVal)/f_GMMar</f>
        <v>0</v>
      </c>
      <c r="CG68" s="300">
        <f ca="1">(Conversion!CG68*f_ResVal)/f_GMMar</f>
        <v>0</v>
      </c>
      <c r="CH68" s="300">
        <f ca="1">(Conversion!CH68*f_ResVal)/f_GMMar</f>
        <v>0</v>
      </c>
      <c r="CI68" s="300">
        <f ca="1">(Conversion!CI68*f_ResVal)/f_GMMar</f>
        <v>0</v>
      </c>
      <c r="CJ68" s="300">
        <f ca="1">(Conversion!CJ68*f_ResVal)/f_GMMar</f>
        <v>0</v>
      </c>
      <c r="CK68" s="300">
        <f ca="1">(Conversion!CK68*f_ResVal)/f_GMMar</f>
        <v>0</v>
      </c>
      <c r="CL68" s="300">
        <f ca="1">(Conversion!CL68*f_ResVal)/f_GMMar</f>
        <v>0</v>
      </c>
      <c r="CM68" s="300">
        <f ca="1">(Conversion!CM68*f_ResVal)/f_GMMar</f>
        <v>0</v>
      </c>
      <c r="CN68" s="300">
        <f ca="1">(Conversion!CN68*f_ResVal)/f_GMMar</f>
        <v>0</v>
      </c>
      <c r="CO68" s="300">
        <f ca="1">(Conversion!CO68*f_ResVal)/f_GMMar</f>
        <v>0</v>
      </c>
      <c r="CP68" s="300">
        <f ca="1">(Conversion!CP68*f_ResVal)/f_GMMar</f>
        <v>0</v>
      </c>
      <c r="CQ68" s="300">
        <f ca="1">(Conversion!CQ68*f_ResVal)/f_GMMar</f>
        <v>0</v>
      </c>
      <c r="CR68" s="300">
        <f ca="1">(Conversion!CR68*f_ResVal)/f_GMMar</f>
        <v>0</v>
      </c>
      <c r="CS68" s="300">
        <f ca="1">(Conversion!CS68*f_ResVal)/f_GMMar</f>
        <v>0</v>
      </c>
      <c r="CT68" s="300">
        <f ca="1">(Conversion!CT68*f_ResVal)/f_GMMar</f>
        <v>0</v>
      </c>
      <c r="CU68" s="300">
        <f ca="1">(Conversion!CU68*f_ResVal)/f_GMMar</f>
        <v>0</v>
      </c>
      <c r="CV68" s="300">
        <f ca="1">(Conversion!CV68*f_ResVal)/f_GMMar</f>
        <v>0</v>
      </c>
      <c r="CW68" s="300">
        <f ca="1">(Conversion!CW68*f_ResVal)/f_GMMar</f>
        <v>0</v>
      </c>
      <c r="CX68" s="300">
        <f ca="1">(Conversion!CX68*f_ResVal)/f_GMMar</f>
        <v>0</v>
      </c>
      <c r="CY68" s="300">
        <f ca="1">(Conversion!CY68*f_ResVal)/f_GMMar</f>
        <v>0</v>
      </c>
      <c r="CZ68" s="300">
        <f ca="1">(Conversion!CZ68*f_ResVal)/f_GMMar</f>
        <v>0</v>
      </c>
      <c r="DA68" s="300">
        <f ca="1">(Conversion!DA68*f_ResVal)/f_GMMar</f>
        <v>0</v>
      </c>
      <c r="DB68" s="300">
        <f ca="1">(Conversion!DB68*f_ResVal)/f_GMMar</f>
        <v>0</v>
      </c>
      <c r="DC68" s="300">
        <f ca="1">(Conversion!DC68*f_ResVal)/f_GMMar</f>
        <v>0</v>
      </c>
      <c r="DD68" s="300">
        <f ca="1">(Conversion!DD68*f_ResVal)/f_GMMar</f>
        <v>0</v>
      </c>
      <c r="DE68" s="300">
        <f ca="1">(Conversion!DE68*f_ResVal)/f_GMMar</f>
        <v>0</v>
      </c>
      <c r="DF68" s="300">
        <f ca="1">(Conversion!DF68*f_ResVal)/f_GMMar</f>
        <v>0</v>
      </c>
      <c r="DG68" s="300">
        <f ca="1">(Conversion!DG68*f_ResVal)/f_GMMar</f>
        <v>0</v>
      </c>
      <c r="DH68" s="300">
        <f ca="1">(Conversion!DH68*f_ResVal)/f_GMMar</f>
        <v>0</v>
      </c>
      <c r="DI68" s="300">
        <f ca="1">(Conversion!DI68*f_ResVal)/f_GMMar</f>
        <v>0</v>
      </c>
      <c r="DJ68" s="300">
        <f ca="1">(Conversion!DJ68*f_ResVal)/f_GMMar</f>
        <v>0</v>
      </c>
      <c r="DK68" s="300">
        <f ca="1">(Conversion!DK68*f_ResVal)/f_GMMar</f>
        <v>0</v>
      </c>
      <c r="DL68" s="300">
        <f ca="1">(Conversion!DL68*f_ResVal)/f_GMMar</f>
        <v>0</v>
      </c>
      <c r="DM68" s="300">
        <f ca="1">(Conversion!DM68*f_ResVal)/f_GMMar</f>
        <v>0</v>
      </c>
      <c r="DN68" s="300">
        <f ca="1">(Conversion!DN68*f_ResVal)/f_GMMar</f>
        <v>0</v>
      </c>
      <c r="DO68" s="300">
        <f ca="1">(Conversion!DO68*f_ResVal)/f_GMMar</f>
        <v>0</v>
      </c>
      <c r="DP68" s="300">
        <f ca="1">(Conversion!DP68*f_ResVal)/f_GMMar</f>
        <v>0</v>
      </c>
      <c r="DQ68" s="300">
        <f ca="1">(Conversion!DQ68*f_ResVal)/f_GMMar</f>
        <v>0</v>
      </c>
      <c r="DR68" s="300">
        <f ca="1">(Conversion!DR68*f_ResVal)/f_GMMar</f>
        <v>0</v>
      </c>
      <c r="DS68" s="300">
        <f ca="1">(Conversion!DS68*f_ResVal)/f_GMMar</f>
        <v>0</v>
      </c>
      <c r="DT68" s="300">
        <f ca="1">(Conversion!DT68*f_ResVal)/f_GMMar</f>
        <v>0</v>
      </c>
      <c r="DU68" s="300">
        <f ca="1">(Conversion!DU68*f_ResVal)/f_GMMar</f>
        <v>0</v>
      </c>
      <c r="DV68" s="300">
        <f ca="1">(Conversion!DV68*f_ResVal)/f_GMMar</f>
        <v>0</v>
      </c>
      <c r="DW68" s="300">
        <f ca="1">(Conversion!DW68*f_ResVal)/f_GMMar</f>
        <v>0</v>
      </c>
      <c r="DX68" s="300">
        <f ca="1">(Conversion!DX68*f_ResVal)/f_GMMar</f>
        <v>0</v>
      </c>
      <c r="DY68" s="300">
        <f ca="1">(Conversion!DY68*f_ResVal)/f_GMMar</f>
        <v>0</v>
      </c>
      <c r="DZ68" s="300">
        <f ca="1">(Conversion!DZ68*f_ResVal)/f_GMMar</f>
        <v>0</v>
      </c>
      <c r="EA68" s="300">
        <f ca="1">(Conversion!EA68*f_ResVal)/f_GMMar</f>
        <v>0</v>
      </c>
      <c r="EB68" s="300">
        <f ca="1">(Conversion!EB68*f_ResVal)/f_GMMar</f>
        <v>0</v>
      </c>
      <c r="EC68" s="300">
        <f ca="1">(Conversion!EC68*f_ResVal)/f_GMMar</f>
        <v>0</v>
      </c>
      <c r="ED68" s="300">
        <f ca="1">(Conversion!ED68*f_ResVal)/f_GMMar</f>
        <v>0</v>
      </c>
      <c r="EE68" s="300">
        <f ca="1">(Conversion!EE68*f_ResVal)/f_GMMar</f>
        <v>0</v>
      </c>
      <c r="EF68" s="300">
        <f ca="1">(Conversion!EF68*f_ResVal)/f_GMMar</f>
        <v>0</v>
      </c>
      <c r="EG68" s="300">
        <f ca="1">(Conversion!EG68*f_ResVal)/f_GMMar</f>
        <v>0</v>
      </c>
      <c r="EH68" s="300">
        <f ca="1">(Conversion!EH68*f_ResVal)/f_GMMar</f>
        <v>0</v>
      </c>
      <c r="EI68" s="300">
        <f ca="1">(Conversion!EI68*f_ResVal)/f_GMMar</f>
        <v>0</v>
      </c>
      <c r="EJ68" s="300">
        <f ca="1">(Conversion!EJ68*f_ResVal)/f_GMMar</f>
        <v>0</v>
      </c>
      <c r="EK68" s="300">
        <f ca="1">(Conversion!EK68*f_ResVal)/f_GMMar</f>
        <v>0</v>
      </c>
      <c r="EL68" s="300">
        <f ca="1">(Conversion!EL68*f_ResVal)/f_GMMar</f>
        <v>0</v>
      </c>
      <c r="EM68" s="300">
        <f ca="1">(Conversion!EM68*f_ResVal)/f_GMMar</f>
        <v>0</v>
      </c>
      <c r="EN68" s="300">
        <f ca="1">(Conversion!EN68*f_ResVal)/f_GMMar</f>
        <v>0</v>
      </c>
      <c r="EO68" s="300">
        <f ca="1">(Conversion!EO68*f_ResVal)/f_GMMar</f>
        <v>0</v>
      </c>
      <c r="EP68" s="300">
        <f ca="1">(Conversion!EP68*f_ResVal)/f_GMMar</f>
        <v>0</v>
      </c>
      <c r="EQ68" s="300">
        <f ca="1">(Conversion!EQ68*f_ResVal)/f_GMMar</f>
        <v>0</v>
      </c>
      <c r="ER68" s="300">
        <f ca="1">(Conversion!ER68*f_ResVal)/f_GMMar</f>
        <v>0</v>
      </c>
      <c r="ES68" s="300">
        <f ca="1">(Conversion!ES68*f_ResVal)/f_GMMar</f>
        <v>0</v>
      </c>
      <c r="ET68" s="300">
        <f ca="1">(Conversion!ET68*f_ResVal)/f_GMMar</f>
        <v>0</v>
      </c>
      <c r="EU68" s="300">
        <f ca="1">(Conversion!EU68*f_ResVal)/f_GMMar</f>
        <v>0</v>
      </c>
      <c r="EV68" s="300">
        <f ca="1">(Conversion!EV68*f_ResVal)/f_GMMar</f>
        <v>0</v>
      </c>
      <c r="EW68" s="300">
        <f ca="1">(Conversion!EW68*f_ResVal)/f_GMMar</f>
        <v>0</v>
      </c>
      <c r="EX68" s="300">
        <f ca="1">(Conversion!EX68*f_ResVal)/f_GMMar</f>
        <v>0</v>
      </c>
      <c r="EY68" s="612"/>
      <c r="EZ68" s="757" t="str">
        <f>'Main Input'!EZ68</f>
        <v>RPI</v>
      </c>
      <c r="FA68" s="757" t="str">
        <f>'Main Input'!FA68</f>
        <v>N/A</v>
      </c>
      <c r="FB68" s="766">
        <f>'Main Input'!FB68</f>
        <v>0</v>
      </c>
      <c r="FC68" s="766" t="str">
        <f>'Main Input'!FC68</f>
        <v>IT Solutions</v>
      </c>
      <c r="FD68" s="766" t="str">
        <f>'Main Input'!FD68</f>
        <v>Managed Services</v>
      </c>
      <c r="FE68" s="757" t="str">
        <f>'Main Input'!FE68</f>
        <v>Opex</v>
      </c>
      <c r="FF68" s="757" t="str">
        <f>'Main Input'!FF68</f>
        <v>ContractAccrual</v>
      </c>
      <c r="FG68" s="757" t="str">
        <f>'Main Input'!FG68</f>
        <v>Expense</v>
      </c>
      <c r="FH68" s="767" t="str">
        <f>'Main Input'!FH68</f>
        <v>A</v>
      </c>
      <c r="FI68" s="768">
        <f>'Main Input'!FI68</f>
        <v>0.22</v>
      </c>
      <c r="FJ68" s="768">
        <f>'Main Input'!FJ68</f>
        <v>0</v>
      </c>
      <c r="FK68" s="612"/>
      <c r="FL68" s="531">
        <f t="shared" si="21"/>
        <v>0</v>
      </c>
      <c r="FM68" s="86"/>
      <c r="FN68" s="612"/>
    </row>
    <row r="69" spans="1:170" ht="12.75" customHeight="1">
      <c r="A69" s="750" t="str">
        <f>'Main Input'!A69</f>
        <v>MTB</v>
      </c>
      <c r="B69" s="762" t="str">
        <f>'Main Input'!B69</f>
        <v>Business Unit</v>
      </c>
      <c r="C69" s="762" t="str">
        <f>'Main Input'!C69</f>
        <v>Labour</v>
      </c>
      <c r="D69" s="762" t="str">
        <f>'Main Input'!D69</f>
        <v>TFR</v>
      </c>
      <c r="E69" s="762" t="str">
        <f>'Main Input'!E69</f>
        <v>Migration Designer #14 (Wintel)</v>
      </c>
      <c r="F69" s="753" t="str">
        <f>'Main Input'!F69</f>
        <v>direct</v>
      </c>
      <c r="G69" s="753" t="str">
        <f>'Main Input'!G69</f>
        <v>Person</v>
      </c>
      <c r="H69" s="753" t="str">
        <f>'Main Input'!H69</f>
        <v>TAC.CSA.2</v>
      </c>
      <c r="I69" s="753">
        <f>'Main Input'!I69</f>
        <v>0</v>
      </c>
      <c r="J69" s="753">
        <f>'Main Input'!J69</f>
        <v>0</v>
      </c>
      <c r="K69" s="753" t="str">
        <f>'Main Input'!K69</f>
        <v>FJS</v>
      </c>
      <c r="L69" s="753" t="str">
        <f>'Main Input'!L69</f>
        <v>pTran</v>
      </c>
      <c r="M69" s="753">
        <f>'Main Input'!M69</f>
        <v>0</v>
      </c>
      <c r="N69" s="753">
        <f>'Main Input'!N69</f>
        <v>0</v>
      </c>
      <c r="O69" s="753" t="str">
        <f>'Main Input'!O69</f>
        <v>SPAIN</v>
      </c>
      <c r="P69" s="753">
        <f>'Main Input'!P69</f>
        <v>313</v>
      </c>
      <c r="Q69" s="753" t="str">
        <f>'Main Input'!Q69</f>
        <v>EUR</v>
      </c>
      <c r="R69" s="753" t="str">
        <f>'Main Input'!R69</f>
        <v>EMEA</v>
      </c>
      <c r="S69" s="753" t="str">
        <f>'Main Input'!S69</f>
        <v>Local</v>
      </c>
      <c r="T69" s="753">
        <f>'Main Input'!T69</f>
        <v>0</v>
      </c>
      <c r="U69" s="753">
        <f>'Main Input'!U69</f>
        <v>0</v>
      </c>
      <c r="V69" s="753" t="str">
        <f>'Main Input'!V69</f>
        <v>6_ATP</v>
      </c>
      <c r="W69" s="753">
        <f>'Main Input'!W69</f>
        <v>0</v>
      </c>
      <c r="X69" s="753">
        <f>'Main Input'!X69</f>
        <v>0</v>
      </c>
      <c r="Y69" s="753">
        <f>'Main Input'!Y69</f>
        <v>0</v>
      </c>
      <c r="Z69" s="753">
        <f>'Main Input'!Z69</f>
        <v>0</v>
      </c>
      <c r="AA69" s="753">
        <f>'Main Input'!AA69</f>
        <v>0</v>
      </c>
      <c r="AB69" s="763">
        <f>'Main Input'!AB69</f>
        <v>0</v>
      </c>
      <c r="AC69" s="763" t="str">
        <f>'Main Input'!AC69</f>
        <v>Days</v>
      </c>
      <c r="AD69" s="764">
        <f>'Main Input'!AD69</f>
        <v>50</v>
      </c>
      <c r="AE69" s="765">
        <f t="shared" ca="1" si="20"/>
        <v>20064.102564102563</v>
      </c>
      <c r="AF69" s="299">
        <f>(Conversion!AF69*f_ResVal)/f_GMMar</f>
        <v>0</v>
      </c>
      <c r="AG69" s="300">
        <f ca="1">(Conversion!AG69*f_ResVal)/f_GMMar</f>
        <v>0</v>
      </c>
      <c r="AH69" s="300">
        <f ca="1">(Conversion!AH69*f_ResVal)/f_GMMar</f>
        <v>0</v>
      </c>
      <c r="AI69" s="300">
        <f ca="1">(Conversion!AI69*f_ResVal)/f_GMMar</f>
        <v>0</v>
      </c>
      <c r="AJ69" s="300">
        <f ca="1">(Conversion!AJ69*f_ResVal)/f_GMMar</f>
        <v>0</v>
      </c>
      <c r="AK69" s="300">
        <f ca="1">(Conversion!AK69*f_ResVal)/f_GMMar</f>
        <v>0</v>
      </c>
      <c r="AL69" s="300">
        <f ca="1">(Conversion!AL69*f_ResVal)/f_GMMar</f>
        <v>10032.051282051281</v>
      </c>
      <c r="AM69" s="300">
        <f ca="1">(Conversion!AM69*f_ResVal)/f_GMMar</f>
        <v>10032.051282051281</v>
      </c>
      <c r="AN69" s="300">
        <f ca="1">(Conversion!AN69*f_ResVal)/f_GMMar</f>
        <v>0</v>
      </c>
      <c r="AO69" s="300">
        <f ca="1">(Conversion!AO69*f_ResVal)/f_GMMar</f>
        <v>0</v>
      </c>
      <c r="AP69" s="300">
        <f ca="1">(Conversion!AP69*f_ResVal)/f_GMMar</f>
        <v>0</v>
      </c>
      <c r="AQ69" s="300">
        <f ca="1">(Conversion!AQ69*f_ResVal)/f_GMMar</f>
        <v>0</v>
      </c>
      <c r="AR69" s="300">
        <f ca="1">(Conversion!AR69*f_ResVal)/f_GMMar</f>
        <v>0</v>
      </c>
      <c r="AS69" s="300">
        <f ca="1">(Conversion!AS69*f_ResVal)/f_GMMar</f>
        <v>0</v>
      </c>
      <c r="AT69" s="300">
        <f ca="1">(Conversion!AT69*f_ResVal)/f_GMMar</f>
        <v>0</v>
      </c>
      <c r="AU69" s="300">
        <f ca="1">(Conversion!AU69*f_ResVal)/f_GMMar</f>
        <v>0</v>
      </c>
      <c r="AV69" s="300">
        <f ca="1">(Conversion!AV69*f_ResVal)/f_GMMar</f>
        <v>0</v>
      </c>
      <c r="AW69" s="300">
        <f ca="1">(Conversion!AW69*f_ResVal)/f_GMMar</f>
        <v>0</v>
      </c>
      <c r="AX69" s="300">
        <f ca="1">(Conversion!AX69*f_ResVal)/f_GMMar</f>
        <v>0</v>
      </c>
      <c r="AY69" s="300">
        <f ca="1">(Conversion!AY69*f_ResVal)/f_GMMar</f>
        <v>0</v>
      </c>
      <c r="AZ69" s="300">
        <f ca="1">(Conversion!AZ69*f_ResVal)/f_GMMar</f>
        <v>0</v>
      </c>
      <c r="BA69" s="300">
        <f ca="1">(Conversion!BA69*f_ResVal)/f_GMMar</f>
        <v>0</v>
      </c>
      <c r="BB69" s="300">
        <f ca="1">(Conversion!BB69*f_ResVal)/f_GMMar</f>
        <v>0</v>
      </c>
      <c r="BC69" s="300">
        <f ca="1">(Conversion!BC69*f_ResVal)/f_GMMar</f>
        <v>0</v>
      </c>
      <c r="BD69" s="300">
        <f ca="1">(Conversion!BD69*f_ResVal)/f_GMMar</f>
        <v>0</v>
      </c>
      <c r="BE69" s="300">
        <f ca="1">(Conversion!BE69*f_ResVal)/f_GMMar</f>
        <v>0</v>
      </c>
      <c r="BF69" s="300">
        <f ca="1">(Conversion!BF69*f_ResVal)/f_GMMar</f>
        <v>0</v>
      </c>
      <c r="BG69" s="300">
        <f ca="1">(Conversion!BG69*f_ResVal)/f_GMMar</f>
        <v>0</v>
      </c>
      <c r="BH69" s="300">
        <f ca="1">(Conversion!BH69*f_ResVal)/f_GMMar</f>
        <v>0</v>
      </c>
      <c r="BI69" s="300">
        <f ca="1">(Conversion!BI69*f_ResVal)/f_GMMar</f>
        <v>0</v>
      </c>
      <c r="BJ69" s="300">
        <f ca="1">(Conversion!BJ69*f_ResVal)/f_GMMar</f>
        <v>0</v>
      </c>
      <c r="BK69" s="300">
        <f ca="1">(Conversion!BK69*f_ResVal)/f_GMMar</f>
        <v>0</v>
      </c>
      <c r="BL69" s="300">
        <f ca="1">(Conversion!BL69*f_ResVal)/f_GMMar</f>
        <v>0</v>
      </c>
      <c r="BM69" s="300">
        <f ca="1">(Conversion!BM69*f_ResVal)/f_GMMar</f>
        <v>0</v>
      </c>
      <c r="BN69" s="300">
        <f ca="1">(Conversion!BN69*f_ResVal)/f_GMMar</f>
        <v>0</v>
      </c>
      <c r="BO69" s="300">
        <f ca="1">(Conversion!BO69*f_ResVal)/f_GMMar</f>
        <v>0</v>
      </c>
      <c r="BP69" s="300">
        <f ca="1">(Conversion!BP69*f_ResVal)/f_GMMar</f>
        <v>0</v>
      </c>
      <c r="BQ69" s="300">
        <f ca="1">(Conversion!BQ69*f_ResVal)/f_GMMar</f>
        <v>0</v>
      </c>
      <c r="BR69" s="300">
        <f ca="1">(Conversion!BR69*f_ResVal)/f_GMMar</f>
        <v>0</v>
      </c>
      <c r="BS69" s="300">
        <f ca="1">(Conversion!BS69*f_ResVal)/f_GMMar</f>
        <v>0</v>
      </c>
      <c r="BT69" s="300">
        <f ca="1">(Conversion!BT69*f_ResVal)/f_GMMar</f>
        <v>0</v>
      </c>
      <c r="BU69" s="300">
        <f ca="1">(Conversion!BU69*f_ResVal)/f_GMMar</f>
        <v>0</v>
      </c>
      <c r="BV69" s="300">
        <f ca="1">(Conversion!BV69*f_ResVal)/f_GMMar</f>
        <v>0</v>
      </c>
      <c r="BW69" s="300">
        <f ca="1">(Conversion!BW69*f_ResVal)/f_GMMar</f>
        <v>0</v>
      </c>
      <c r="BX69" s="300">
        <f ca="1">(Conversion!BX69*f_ResVal)/f_GMMar</f>
        <v>0</v>
      </c>
      <c r="BY69" s="300">
        <f ca="1">(Conversion!BY69*f_ResVal)/f_GMMar</f>
        <v>0</v>
      </c>
      <c r="BZ69" s="300">
        <f ca="1">(Conversion!BZ69*f_ResVal)/f_GMMar</f>
        <v>0</v>
      </c>
      <c r="CA69" s="300">
        <f ca="1">(Conversion!CA69*f_ResVal)/f_GMMar</f>
        <v>0</v>
      </c>
      <c r="CB69" s="300">
        <f ca="1">(Conversion!CB69*f_ResVal)/f_GMMar</f>
        <v>0</v>
      </c>
      <c r="CC69" s="300">
        <f ca="1">(Conversion!CC69*f_ResVal)/f_GMMar</f>
        <v>0</v>
      </c>
      <c r="CD69" s="300">
        <f ca="1">(Conversion!CD69*f_ResVal)/f_GMMar</f>
        <v>0</v>
      </c>
      <c r="CE69" s="300">
        <f ca="1">(Conversion!CE69*f_ResVal)/f_GMMar</f>
        <v>0</v>
      </c>
      <c r="CF69" s="300">
        <f ca="1">(Conversion!CF69*f_ResVal)/f_GMMar</f>
        <v>0</v>
      </c>
      <c r="CG69" s="300">
        <f ca="1">(Conversion!CG69*f_ResVal)/f_GMMar</f>
        <v>0</v>
      </c>
      <c r="CH69" s="300">
        <f ca="1">(Conversion!CH69*f_ResVal)/f_GMMar</f>
        <v>0</v>
      </c>
      <c r="CI69" s="300">
        <f ca="1">(Conversion!CI69*f_ResVal)/f_GMMar</f>
        <v>0</v>
      </c>
      <c r="CJ69" s="300">
        <f ca="1">(Conversion!CJ69*f_ResVal)/f_GMMar</f>
        <v>0</v>
      </c>
      <c r="CK69" s="300">
        <f ca="1">(Conversion!CK69*f_ResVal)/f_GMMar</f>
        <v>0</v>
      </c>
      <c r="CL69" s="300">
        <f ca="1">(Conversion!CL69*f_ResVal)/f_GMMar</f>
        <v>0</v>
      </c>
      <c r="CM69" s="300">
        <f ca="1">(Conversion!CM69*f_ResVal)/f_GMMar</f>
        <v>0</v>
      </c>
      <c r="CN69" s="300">
        <f ca="1">(Conversion!CN69*f_ResVal)/f_GMMar</f>
        <v>0</v>
      </c>
      <c r="CO69" s="300">
        <f ca="1">(Conversion!CO69*f_ResVal)/f_GMMar</f>
        <v>0</v>
      </c>
      <c r="CP69" s="300">
        <f ca="1">(Conversion!CP69*f_ResVal)/f_GMMar</f>
        <v>0</v>
      </c>
      <c r="CQ69" s="300">
        <f ca="1">(Conversion!CQ69*f_ResVal)/f_GMMar</f>
        <v>0</v>
      </c>
      <c r="CR69" s="300">
        <f ca="1">(Conversion!CR69*f_ResVal)/f_GMMar</f>
        <v>0</v>
      </c>
      <c r="CS69" s="300">
        <f ca="1">(Conversion!CS69*f_ResVal)/f_GMMar</f>
        <v>0</v>
      </c>
      <c r="CT69" s="300">
        <f ca="1">(Conversion!CT69*f_ResVal)/f_GMMar</f>
        <v>0</v>
      </c>
      <c r="CU69" s="300">
        <f ca="1">(Conversion!CU69*f_ResVal)/f_GMMar</f>
        <v>0</v>
      </c>
      <c r="CV69" s="300">
        <f ca="1">(Conversion!CV69*f_ResVal)/f_GMMar</f>
        <v>0</v>
      </c>
      <c r="CW69" s="300">
        <f ca="1">(Conversion!CW69*f_ResVal)/f_GMMar</f>
        <v>0</v>
      </c>
      <c r="CX69" s="300">
        <f ca="1">(Conversion!CX69*f_ResVal)/f_GMMar</f>
        <v>0</v>
      </c>
      <c r="CY69" s="300">
        <f ca="1">(Conversion!CY69*f_ResVal)/f_GMMar</f>
        <v>0</v>
      </c>
      <c r="CZ69" s="300">
        <f ca="1">(Conversion!CZ69*f_ResVal)/f_GMMar</f>
        <v>0</v>
      </c>
      <c r="DA69" s="300">
        <f ca="1">(Conversion!DA69*f_ResVal)/f_GMMar</f>
        <v>0</v>
      </c>
      <c r="DB69" s="300">
        <f ca="1">(Conversion!DB69*f_ResVal)/f_GMMar</f>
        <v>0</v>
      </c>
      <c r="DC69" s="300">
        <f ca="1">(Conversion!DC69*f_ResVal)/f_GMMar</f>
        <v>0</v>
      </c>
      <c r="DD69" s="300">
        <f ca="1">(Conversion!DD69*f_ResVal)/f_GMMar</f>
        <v>0</v>
      </c>
      <c r="DE69" s="300">
        <f ca="1">(Conversion!DE69*f_ResVal)/f_GMMar</f>
        <v>0</v>
      </c>
      <c r="DF69" s="300">
        <f ca="1">(Conversion!DF69*f_ResVal)/f_GMMar</f>
        <v>0</v>
      </c>
      <c r="DG69" s="300">
        <f ca="1">(Conversion!DG69*f_ResVal)/f_GMMar</f>
        <v>0</v>
      </c>
      <c r="DH69" s="300">
        <f ca="1">(Conversion!DH69*f_ResVal)/f_GMMar</f>
        <v>0</v>
      </c>
      <c r="DI69" s="300">
        <f ca="1">(Conversion!DI69*f_ResVal)/f_GMMar</f>
        <v>0</v>
      </c>
      <c r="DJ69" s="300">
        <f ca="1">(Conversion!DJ69*f_ResVal)/f_GMMar</f>
        <v>0</v>
      </c>
      <c r="DK69" s="300">
        <f ca="1">(Conversion!DK69*f_ResVal)/f_GMMar</f>
        <v>0</v>
      </c>
      <c r="DL69" s="300">
        <f ca="1">(Conversion!DL69*f_ResVal)/f_GMMar</f>
        <v>0</v>
      </c>
      <c r="DM69" s="300">
        <f ca="1">(Conversion!DM69*f_ResVal)/f_GMMar</f>
        <v>0</v>
      </c>
      <c r="DN69" s="300">
        <f ca="1">(Conversion!DN69*f_ResVal)/f_GMMar</f>
        <v>0</v>
      </c>
      <c r="DO69" s="300">
        <f ca="1">(Conversion!DO69*f_ResVal)/f_GMMar</f>
        <v>0</v>
      </c>
      <c r="DP69" s="300">
        <f ca="1">(Conversion!DP69*f_ResVal)/f_GMMar</f>
        <v>0</v>
      </c>
      <c r="DQ69" s="300">
        <f ca="1">(Conversion!DQ69*f_ResVal)/f_GMMar</f>
        <v>0</v>
      </c>
      <c r="DR69" s="300">
        <f ca="1">(Conversion!DR69*f_ResVal)/f_GMMar</f>
        <v>0</v>
      </c>
      <c r="DS69" s="300">
        <f ca="1">(Conversion!DS69*f_ResVal)/f_GMMar</f>
        <v>0</v>
      </c>
      <c r="DT69" s="300">
        <f ca="1">(Conversion!DT69*f_ResVal)/f_GMMar</f>
        <v>0</v>
      </c>
      <c r="DU69" s="300">
        <f ca="1">(Conversion!DU69*f_ResVal)/f_GMMar</f>
        <v>0</v>
      </c>
      <c r="DV69" s="300">
        <f ca="1">(Conversion!DV69*f_ResVal)/f_GMMar</f>
        <v>0</v>
      </c>
      <c r="DW69" s="300">
        <f ca="1">(Conversion!DW69*f_ResVal)/f_GMMar</f>
        <v>0</v>
      </c>
      <c r="DX69" s="300">
        <f ca="1">(Conversion!DX69*f_ResVal)/f_GMMar</f>
        <v>0</v>
      </c>
      <c r="DY69" s="300">
        <f ca="1">(Conversion!DY69*f_ResVal)/f_GMMar</f>
        <v>0</v>
      </c>
      <c r="DZ69" s="300">
        <f ca="1">(Conversion!DZ69*f_ResVal)/f_GMMar</f>
        <v>0</v>
      </c>
      <c r="EA69" s="300">
        <f ca="1">(Conversion!EA69*f_ResVal)/f_GMMar</f>
        <v>0</v>
      </c>
      <c r="EB69" s="300">
        <f ca="1">(Conversion!EB69*f_ResVal)/f_GMMar</f>
        <v>0</v>
      </c>
      <c r="EC69" s="300">
        <f ca="1">(Conversion!EC69*f_ResVal)/f_GMMar</f>
        <v>0</v>
      </c>
      <c r="ED69" s="300">
        <f ca="1">(Conversion!ED69*f_ResVal)/f_GMMar</f>
        <v>0</v>
      </c>
      <c r="EE69" s="300">
        <f ca="1">(Conversion!EE69*f_ResVal)/f_GMMar</f>
        <v>0</v>
      </c>
      <c r="EF69" s="300">
        <f ca="1">(Conversion!EF69*f_ResVal)/f_GMMar</f>
        <v>0</v>
      </c>
      <c r="EG69" s="300">
        <f ca="1">(Conversion!EG69*f_ResVal)/f_GMMar</f>
        <v>0</v>
      </c>
      <c r="EH69" s="300">
        <f ca="1">(Conversion!EH69*f_ResVal)/f_GMMar</f>
        <v>0</v>
      </c>
      <c r="EI69" s="300">
        <f ca="1">(Conversion!EI69*f_ResVal)/f_GMMar</f>
        <v>0</v>
      </c>
      <c r="EJ69" s="300">
        <f ca="1">(Conversion!EJ69*f_ResVal)/f_GMMar</f>
        <v>0</v>
      </c>
      <c r="EK69" s="300">
        <f ca="1">(Conversion!EK69*f_ResVal)/f_GMMar</f>
        <v>0</v>
      </c>
      <c r="EL69" s="300">
        <f ca="1">(Conversion!EL69*f_ResVal)/f_GMMar</f>
        <v>0</v>
      </c>
      <c r="EM69" s="300">
        <f ca="1">(Conversion!EM69*f_ResVal)/f_GMMar</f>
        <v>0</v>
      </c>
      <c r="EN69" s="300">
        <f ca="1">(Conversion!EN69*f_ResVal)/f_GMMar</f>
        <v>0</v>
      </c>
      <c r="EO69" s="300">
        <f ca="1">(Conversion!EO69*f_ResVal)/f_GMMar</f>
        <v>0</v>
      </c>
      <c r="EP69" s="300">
        <f ca="1">(Conversion!EP69*f_ResVal)/f_GMMar</f>
        <v>0</v>
      </c>
      <c r="EQ69" s="300">
        <f ca="1">(Conversion!EQ69*f_ResVal)/f_GMMar</f>
        <v>0</v>
      </c>
      <c r="ER69" s="300">
        <f ca="1">(Conversion!ER69*f_ResVal)/f_GMMar</f>
        <v>0</v>
      </c>
      <c r="ES69" s="300">
        <f ca="1">(Conversion!ES69*f_ResVal)/f_GMMar</f>
        <v>0</v>
      </c>
      <c r="ET69" s="300">
        <f ca="1">(Conversion!ET69*f_ResVal)/f_GMMar</f>
        <v>0</v>
      </c>
      <c r="EU69" s="300">
        <f ca="1">(Conversion!EU69*f_ResVal)/f_GMMar</f>
        <v>0</v>
      </c>
      <c r="EV69" s="300">
        <f ca="1">(Conversion!EV69*f_ResVal)/f_GMMar</f>
        <v>0</v>
      </c>
      <c r="EW69" s="300">
        <f ca="1">(Conversion!EW69*f_ResVal)/f_GMMar</f>
        <v>0</v>
      </c>
      <c r="EX69" s="300">
        <f ca="1">(Conversion!EX69*f_ResVal)/f_GMMar</f>
        <v>0</v>
      </c>
      <c r="EY69" s="612"/>
      <c r="EZ69" s="757" t="str">
        <f>'Main Input'!EZ69</f>
        <v>RPI</v>
      </c>
      <c r="FA69" s="757" t="str">
        <f>'Main Input'!FA69</f>
        <v>N/A</v>
      </c>
      <c r="FB69" s="766">
        <f>'Main Input'!FB69</f>
        <v>0</v>
      </c>
      <c r="FC69" s="766" t="str">
        <f>'Main Input'!FC69</f>
        <v>IT Solutions</v>
      </c>
      <c r="FD69" s="766" t="str">
        <f>'Main Input'!FD69</f>
        <v>Managed Services</v>
      </c>
      <c r="FE69" s="757" t="str">
        <f>'Main Input'!FE69</f>
        <v>Opex</v>
      </c>
      <c r="FF69" s="757" t="str">
        <f>'Main Input'!FF69</f>
        <v>ContractAccrual</v>
      </c>
      <c r="FG69" s="757" t="str">
        <f>'Main Input'!FG69</f>
        <v>Expense</v>
      </c>
      <c r="FH69" s="767" t="str">
        <f>'Main Input'!FH69</f>
        <v>A</v>
      </c>
      <c r="FI69" s="768">
        <f>'Main Input'!FI69</f>
        <v>0.22</v>
      </c>
      <c r="FJ69" s="768">
        <f>'Main Input'!FJ69</f>
        <v>0</v>
      </c>
      <c r="FK69" s="612"/>
      <c r="FL69" s="531">
        <f t="shared" si="21"/>
        <v>0</v>
      </c>
      <c r="FM69" s="86"/>
      <c r="FN69" s="612"/>
    </row>
    <row r="70" spans="1:170" ht="12.75" customHeight="1">
      <c r="A70" s="750" t="str">
        <f>'Main Input'!A70</f>
        <v>MTB</v>
      </c>
      <c r="B70" s="762" t="str">
        <f>'Main Input'!B70</f>
        <v>Business Unit</v>
      </c>
      <c r="C70" s="762" t="str">
        <f>'Main Input'!C70</f>
        <v>Labour</v>
      </c>
      <c r="D70" s="762" t="str">
        <f>'Main Input'!D70</f>
        <v>TFR</v>
      </c>
      <c r="E70" s="762" t="str">
        <f>'Main Input'!E70</f>
        <v>Migration Designer #15 (Wintel)</v>
      </c>
      <c r="F70" s="753" t="str">
        <f>'Main Input'!F70</f>
        <v>direct</v>
      </c>
      <c r="G70" s="753" t="str">
        <f>'Main Input'!G70</f>
        <v>Person</v>
      </c>
      <c r="H70" s="753" t="str">
        <f>'Main Input'!H70</f>
        <v>TAC.CSA.2</v>
      </c>
      <c r="I70" s="753">
        <f>'Main Input'!I70</f>
        <v>0</v>
      </c>
      <c r="J70" s="753">
        <f>'Main Input'!J70</f>
        <v>0</v>
      </c>
      <c r="K70" s="753" t="str">
        <f>'Main Input'!K70</f>
        <v>FJS</v>
      </c>
      <c r="L70" s="753" t="str">
        <f>'Main Input'!L70</f>
        <v>pTran</v>
      </c>
      <c r="M70" s="753">
        <f>'Main Input'!M70</f>
        <v>0</v>
      </c>
      <c r="N70" s="753">
        <f>'Main Input'!N70</f>
        <v>0</v>
      </c>
      <c r="O70" s="753" t="str">
        <f>'Main Input'!O70</f>
        <v>SPAIN</v>
      </c>
      <c r="P70" s="753">
        <f>'Main Input'!P70</f>
        <v>313</v>
      </c>
      <c r="Q70" s="753" t="str">
        <f>'Main Input'!Q70</f>
        <v>EUR</v>
      </c>
      <c r="R70" s="753" t="str">
        <f>'Main Input'!R70</f>
        <v>EMEA</v>
      </c>
      <c r="S70" s="753" t="str">
        <f>'Main Input'!S70</f>
        <v>Local</v>
      </c>
      <c r="T70" s="753">
        <f>'Main Input'!T70</f>
        <v>0</v>
      </c>
      <c r="U70" s="753">
        <f>'Main Input'!U70</f>
        <v>0</v>
      </c>
      <c r="V70" s="753" t="str">
        <f>'Main Input'!V70</f>
        <v>6_ATP</v>
      </c>
      <c r="W70" s="753">
        <f>'Main Input'!W70</f>
        <v>0</v>
      </c>
      <c r="X70" s="753">
        <f>'Main Input'!X70</f>
        <v>0</v>
      </c>
      <c r="Y70" s="753">
        <f>'Main Input'!Y70</f>
        <v>0</v>
      </c>
      <c r="Z70" s="753">
        <f>'Main Input'!Z70</f>
        <v>0</v>
      </c>
      <c r="AA70" s="753">
        <f>'Main Input'!AA70</f>
        <v>0</v>
      </c>
      <c r="AB70" s="763">
        <f>'Main Input'!AB70</f>
        <v>0</v>
      </c>
      <c r="AC70" s="763" t="str">
        <f>'Main Input'!AC70</f>
        <v>Days</v>
      </c>
      <c r="AD70" s="764">
        <f>'Main Input'!AD70</f>
        <v>45</v>
      </c>
      <c r="AE70" s="765">
        <f t="shared" ca="1" si="20"/>
        <v>18057.692307692309</v>
      </c>
      <c r="AF70" s="299">
        <f>(Conversion!AF70*f_ResVal)/f_GMMar</f>
        <v>0</v>
      </c>
      <c r="AG70" s="300">
        <f ca="1">(Conversion!AG70*f_ResVal)/f_GMMar</f>
        <v>0</v>
      </c>
      <c r="AH70" s="300">
        <f ca="1">(Conversion!AH70*f_ResVal)/f_GMMar</f>
        <v>0</v>
      </c>
      <c r="AI70" s="300">
        <f ca="1">(Conversion!AI70*f_ResVal)/f_GMMar</f>
        <v>0</v>
      </c>
      <c r="AJ70" s="300">
        <f ca="1">(Conversion!AJ70*f_ResVal)/f_GMMar</f>
        <v>0</v>
      </c>
      <c r="AK70" s="300">
        <f ca="1">(Conversion!AK70*f_ResVal)/f_GMMar</f>
        <v>0</v>
      </c>
      <c r="AL70" s="300">
        <f ca="1">(Conversion!AL70*f_ResVal)/f_GMMar</f>
        <v>9028.8461538461543</v>
      </c>
      <c r="AM70" s="300">
        <f ca="1">(Conversion!AM70*f_ResVal)/f_GMMar</f>
        <v>9028.8461538461543</v>
      </c>
      <c r="AN70" s="300">
        <f ca="1">(Conversion!AN70*f_ResVal)/f_GMMar</f>
        <v>0</v>
      </c>
      <c r="AO70" s="300">
        <f ca="1">(Conversion!AO70*f_ResVal)/f_GMMar</f>
        <v>0</v>
      </c>
      <c r="AP70" s="300">
        <f ca="1">(Conversion!AP70*f_ResVal)/f_GMMar</f>
        <v>0</v>
      </c>
      <c r="AQ70" s="300">
        <f ca="1">(Conversion!AQ70*f_ResVal)/f_GMMar</f>
        <v>0</v>
      </c>
      <c r="AR70" s="300">
        <f ca="1">(Conversion!AR70*f_ResVal)/f_GMMar</f>
        <v>0</v>
      </c>
      <c r="AS70" s="300">
        <f ca="1">(Conversion!AS70*f_ResVal)/f_GMMar</f>
        <v>0</v>
      </c>
      <c r="AT70" s="300">
        <f ca="1">(Conversion!AT70*f_ResVal)/f_GMMar</f>
        <v>0</v>
      </c>
      <c r="AU70" s="300">
        <f ca="1">(Conversion!AU70*f_ResVal)/f_GMMar</f>
        <v>0</v>
      </c>
      <c r="AV70" s="300">
        <f ca="1">(Conversion!AV70*f_ResVal)/f_GMMar</f>
        <v>0</v>
      </c>
      <c r="AW70" s="300">
        <f ca="1">(Conversion!AW70*f_ResVal)/f_GMMar</f>
        <v>0</v>
      </c>
      <c r="AX70" s="300">
        <f ca="1">(Conversion!AX70*f_ResVal)/f_GMMar</f>
        <v>0</v>
      </c>
      <c r="AY70" s="300">
        <f ca="1">(Conversion!AY70*f_ResVal)/f_GMMar</f>
        <v>0</v>
      </c>
      <c r="AZ70" s="300">
        <f ca="1">(Conversion!AZ70*f_ResVal)/f_GMMar</f>
        <v>0</v>
      </c>
      <c r="BA70" s="300">
        <f ca="1">(Conversion!BA70*f_ResVal)/f_GMMar</f>
        <v>0</v>
      </c>
      <c r="BB70" s="300">
        <f ca="1">(Conversion!BB70*f_ResVal)/f_GMMar</f>
        <v>0</v>
      </c>
      <c r="BC70" s="300">
        <f ca="1">(Conversion!BC70*f_ResVal)/f_GMMar</f>
        <v>0</v>
      </c>
      <c r="BD70" s="300">
        <f ca="1">(Conversion!BD70*f_ResVal)/f_GMMar</f>
        <v>0</v>
      </c>
      <c r="BE70" s="300">
        <f ca="1">(Conversion!BE70*f_ResVal)/f_GMMar</f>
        <v>0</v>
      </c>
      <c r="BF70" s="300">
        <f ca="1">(Conversion!BF70*f_ResVal)/f_GMMar</f>
        <v>0</v>
      </c>
      <c r="BG70" s="300">
        <f ca="1">(Conversion!BG70*f_ResVal)/f_GMMar</f>
        <v>0</v>
      </c>
      <c r="BH70" s="300">
        <f ca="1">(Conversion!BH70*f_ResVal)/f_GMMar</f>
        <v>0</v>
      </c>
      <c r="BI70" s="300">
        <f ca="1">(Conversion!BI70*f_ResVal)/f_GMMar</f>
        <v>0</v>
      </c>
      <c r="BJ70" s="300">
        <f ca="1">(Conversion!BJ70*f_ResVal)/f_GMMar</f>
        <v>0</v>
      </c>
      <c r="BK70" s="300">
        <f ca="1">(Conversion!BK70*f_ResVal)/f_GMMar</f>
        <v>0</v>
      </c>
      <c r="BL70" s="300">
        <f ca="1">(Conversion!BL70*f_ResVal)/f_GMMar</f>
        <v>0</v>
      </c>
      <c r="BM70" s="300">
        <f ca="1">(Conversion!BM70*f_ResVal)/f_GMMar</f>
        <v>0</v>
      </c>
      <c r="BN70" s="300">
        <f ca="1">(Conversion!BN70*f_ResVal)/f_GMMar</f>
        <v>0</v>
      </c>
      <c r="BO70" s="300">
        <f ca="1">(Conversion!BO70*f_ResVal)/f_GMMar</f>
        <v>0</v>
      </c>
      <c r="BP70" s="300">
        <f ca="1">(Conversion!BP70*f_ResVal)/f_GMMar</f>
        <v>0</v>
      </c>
      <c r="BQ70" s="300">
        <f ca="1">(Conversion!BQ70*f_ResVal)/f_GMMar</f>
        <v>0</v>
      </c>
      <c r="BR70" s="300">
        <f ca="1">(Conversion!BR70*f_ResVal)/f_GMMar</f>
        <v>0</v>
      </c>
      <c r="BS70" s="300">
        <f ca="1">(Conversion!BS70*f_ResVal)/f_GMMar</f>
        <v>0</v>
      </c>
      <c r="BT70" s="300">
        <f ca="1">(Conversion!BT70*f_ResVal)/f_GMMar</f>
        <v>0</v>
      </c>
      <c r="BU70" s="300">
        <f ca="1">(Conversion!BU70*f_ResVal)/f_GMMar</f>
        <v>0</v>
      </c>
      <c r="BV70" s="300">
        <f ca="1">(Conversion!BV70*f_ResVal)/f_GMMar</f>
        <v>0</v>
      </c>
      <c r="BW70" s="300">
        <f ca="1">(Conversion!BW70*f_ResVal)/f_GMMar</f>
        <v>0</v>
      </c>
      <c r="BX70" s="300">
        <f ca="1">(Conversion!BX70*f_ResVal)/f_GMMar</f>
        <v>0</v>
      </c>
      <c r="BY70" s="300">
        <f ca="1">(Conversion!BY70*f_ResVal)/f_GMMar</f>
        <v>0</v>
      </c>
      <c r="BZ70" s="300">
        <f ca="1">(Conversion!BZ70*f_ResVal)/f_GMMar</f>
        <v>0</v>
      </c>
      <c r="CA70" s="300">
        <f ca="1">(Conversion!CA70*f_ResVal)/f_GMMar</f>
        <v>0</v>
      </c>
      <c r="CB70" s="300">
        <f ca="1">(Conversion!CB70*f_ResVal)/f_GMMar</f>
        <v>0</v>
      </c>
      <c r="CC70" s="300">
        <f ca="1">(Conversion!CC70*f_ResVal)/f_GMMar</f>
        <v>0</v>
      </c>
      <c r="CD70" s="300">
        <f ca="1">(Conversion!CD70*f_ResVal)/f_GMMar</f>
        <v>0</v>
      </c>
      <c r="CE70" s="300">
        <f ca="1">(Conversion!CE70*f_ResVal)/f_GMMar</f>
        <v>0</v>
      </c>
      <c r="CF70" s="300">
        <f ca="1">(Conversion!CF70*f_ResVal)/f_GMMar</f>
        <v>0</v>
      </c>
      <c r="CG70" s="300">
        <f ca="1">(Conversion!CG70*f_ResVal)/f_GMMar</f>
        <v>0</v>
      </c>
      <c r="CH70" s="300">
        <f ca="1">(Conversion!CH70*f_ResVal)/f_GMMar</f>
        <v>0</v>
      </c>
      <c r="CI70" s="300">
        <f ca="1">(Conversion!CI70*f_ResVal)/f_GMMar</f>
        <v>0</v>
      </c>
      <c r="CJ70" s="300">
        <f ca="1">(Conversion!CJ70*f_ResVal)/f_GMMar</f>
        <v>0</v>
      </c>
      <c r="CK70" s="300">
        <f ca="1">(Conversion!CK70*f_ResVal)/f_GMMar</f>
        <v>0</v>
      </c>
      <c r="CL70" s="300">
        <f ca="1">(Conversion!CL70*f_ResVal)/f_GMMar</f>
        <v>0</v>
      </c>
      <c r="CM70" s="300">
        <f ca="1">(Conversion!CM70*f_ResVal)/f_GMMar</f>
        <v>0</v>
      </c>
      <c r="CN70" s="300">
        <f ca="1">(Conversion!CN70*f_ResVal)/f_GMMar</f>
        <v>0</v>
      </c>
      <c r="CO70" s="300">
        <f ca="1">(Conversion!CO70*f_ResVal)/f_GMMar</f>
        <v>0</v>
      </c>
      <c r="CP70" s="300">
        <f ca="1">(Conversion!CP70*f_ResVal)/f_GMMar</f>
        <v>0</v>
      </c>
      <c r="CQ70" s="300">
        <f ca="1">(Conversion!CQ70*f_ResVal)/f_GMMar</f>
        <v>0</v>
      </c>
      <c r="CR70" s="300">
        <f ca="1">(Conversion!CR70*f_ResVal)/f_GMMar</f>
        <v>0</v>
      </c>
      <c r="CS70" s="300">
        <f ca="1">(Conversion!CS70*f_ResVal)/f_GMMar</f>
        <v>0</v>
      </c>
      <c r="CT70" s="300">
        <f ca="1">(Conversion!CT70*f_ResVal)/f_GMMar</f>
        <v>0</v>
      </c>
      <c r="CU70" s="300">
        <f ca="1">(Conversion!CU70*f_ResVal)/f_GMMar</f>
        <v>0</v>
      </c>
      <c r="CV70" s="300">
        <f ca="1">(Conversion!CV70*f_ResVal)/f_GMMar</f>
        <v>0</v>
      </c>
      <c r="CW70" s="300">
        <f ca="1">(Conversion!CW70*f_ResVal)/f_GMMar</f>
        <v>0</v>
      </c>
      <c r="CX70" s="300">
        <f ca="1">(Conversion!CX70*f_ResVal)/f_GMMar</f>
        <v>0</v>
      </c>
      <c r="CY70" s="300">
        <f ca="1">(Conversion!CY70*f_ResVal)/f_GMMar</f>
        <v>0</v>
      </c>
      <c r="CZ70" s="300">
        <f ca="1">(Conversion!CZ70*f_ResVal)/f_GMMar</f>
        <v>0</v>
      </c>
      <c r="DA70" s="300">
        <f ca="1">(Conversion!DA70*f_ResVal)/f_GMMar</f>
        <v>0</v>
      </c>
      <c r="DB70" s="300">
        <f ca="1">(Conversion!DB70*f_ResVal)/f_GMMar</f>
        <v>0</v>
      </c>
      <c r="DC70" s="300">
        <f ca="1">(Conversion!DC70*f_ResVal)/f_GMMar</f>
        <v>0</v>
      </c>
      <c r="DD70" s="300">
        <f ca="1">(Conversion!DD70*f_ResVal)/f_GMMar</f>
        <v>0</v>
      </c>
      <c r="DE70" s="300">
        <f ca="1">(Conversion!DE70*f_ResVal)/f_GMMar</f>
        <v>0</v>
      </c>
      <c r="DF70" s="300">
        <f ca="1">(Conversion!DF70*f_ResVal)/f_GMMar</f>
        <v>0</v>
      </c>
      <c r="DG70" s="300">
        <f ca="1">(Conversion!DG70*f_ResVal)/f_GMMar</f>
        <v>0</v>
      </c>
      <c r="DH70" s="300">
        <f ca="1">(Conversion!DH70*f_ResVal)/f_GMMar</f>
        <v>0</v>
      </c>
      <c r="DI70" s="300">
        <f ca="1">(Conversion!DI70*f_ResVal)/f_GMMar</f>
        <v>0</v>
      </c>
      <c r="DJ70" s="300">
        <f ca="1">(Conversion!DJ70*f_ResVal)/f_GMMar</f>
        <v>0</v>
      </c>
      <c r="DK70" s="300">
        <f ca="1">(Conversion!DK70*f_ResVal)/f_GMMar</f>
        <v>0</v>
      </c>
      <c r="DL70" s="300">
        <f ca="1">(Conversion!DL70*f_ResVal)/f_GMMar</f>
        <v>0</v>
      </c>
      <c r="DM70" s="300">
        <f ca="1">(Conversion!DM70*f_ResVal)/f_GMMar</f>
        <v>0</v>
      </c>
      <c r="DN70" s="300">
        <f ca="1">(Conversion!DN70*f_ResVal)/f_GMMar</f>
        <v>0</v>
      </c>
      <c r="DO70" s="300">
        <f ca="1">(Conversion!DO70*f_ResVal)/f_GMMar</f>
        <v>0</v>
      </c>
      <c r="DP70" s="300">
        <f ca="1">(Conversion!DP70*f_ResVal)/f_GMMar</f>
        <v>0</v>
      </c>
      <c r="DQ70" s="300">
        <f ca="1">(Conversion!DQ70*f_ResVal)/f_GMMar</f>
        <v>0</v>
      </c>
      <c r="DR70" s="300">
        <f ca="1">(Conversion!DR70*f_ResVal)/f_GMMar</f>
        <v>0</v>
      </c>
      <c r="DS70" s="300">
        <f ca="1">(Conversion!DS70*f_ResVal)/f_GMMar</f>
        <v>0</v>
      </c>
      <c r="DT70" s="300">
        <f ca="1">(Conversion!DT70*f_ResVal)/f_GMMar</f>
        <v>0</v>
      </c>
      <c r="DU70" s="300">
        <f ca="1">(Conversion!DU70*f_ResVal)/f_GMMar</f>
        <v>0</v>
      </c>
      <c r="DV70" s="300">
        <f ca="1">(Conversion!DV70*f_ResVal)/f_GMMar</f>
        <v>0</v>
      </c>
      <c r="DW70" s="300">
        <f ca="1">(Conversion!DW70*f_ResVal)/f_GMMar</f>
        <v>0</v>
      </c>
      <c r="DX70" s="300">
        <f ca="1">(Conversion!DX70*f_ResVal)/f_GMMar</f>
        <v>0</v>
      </c>
      <c r="DY70" s="300">
        <f ca="1">(Conversion!DY70*f_ResVal)/f_GMMar</f>
        <v>0</v>
      </c>
      <c r="DZ70" s="300">
        <f ca="1">(Conversion!DZ70*f_ResVal)/f_GMMar</f>
        <v>0</v>
      </c>
      <c r="EA70" s="300">
        <f ca="1">(Conversion!EA70*f_ResVal)/f_GMMar</f>
        <v>0</v>
      </c>
      <c r="EB70" s="300">
        <f ca="1">(Conversion!EB70*f_ResVal)/f_GMMar</f>
        <v>0</v>
      </c>
      <c r="EC70" s="300">
        <f ca="1">(Conversion!EC70*f_ResVal)/f_GMMar</f>
        <v>0</v>
      </c>
      <c r="ED70" s="300">
        <f ca="1">(Conversion!ED70*f_ResVal)/f_GMMar</f>
        <v>0</v>
      </c>
      <c r="EE70" s="300">
        <f ca="1">(Conversion!EE70*f_ResVal)/f_GMMar</f>
        <v>0</v>
      </c>
      <c r="EF70" s="300">
        <f ca="1">(Conversion!EF70*f_ResVal)/f_GMMar</f>
        <v>0</v>
      </c>
      <c r="EG70" s="300">
        <f ca="1">(Conversion!EG70*f_ResVal)/f_GMMar</f>
        <v>0</v>
      </c>
      <c r="EH70" s="300">
        <f ca="1">(Conversion!EH70*f_ResVal)/f_GMMar</f>
        <v>0</v>
      </c>
      <c r="EI70" s="300">
        <f ca="1">(Conversion!EI70*f_ResVal)/f_GMMar</f>
        <v>0</v>
      </c>
      <c r="EJ70" s="300">
        <f ca="1">(Conversion!EJ70*f_ResVal)/f_GMMar</f>
        <v>0</v>
      </c>
      <c r="EK70" s="300">
        <f ca="1">(Conversion!EK70*f_ResVal)/f_GMMar</f>
        <v>0</v>
      </c>
      <c r="EL70" s="300">
        <f ca="1">(Conversion!EL70*f_ResVal)/f_GMMar</f>
        <v>0</v>
      </c>
      <c r="EM70" s="300">
        <f ca="1">(Conversion!EM70*f_ResVal)/f_GMMar</f>
        <v>0</v>
      </c>
      <c r="EN70" s="300">
        <f ca="1">(Conversion!EN70*f_ResVal)/f_GMMar</f>
        <v>0</v>
      </c>
      <c r="EO70" s="300">
        <f ca="1">(Conversion!EO70*f_ResVal)/f_GMMar</f>
        <v>0</v>
      </c>
      <c r="EP70" s="300">
        <f ca="1">(Conversion!EP70*f_ResVal)/f_GMMar</f>
        <v>0</v>
      </c>
      <c r="EQ70" s="300">
        <f ca="1">(Conversion!EQ70*f_ResVal)/f_GMMar</f>
        <v>0</v>
      </c>
      <c r="ER70" s="300">
        <f ca="1">(Conversion!ER70*f_ResVal)/f_GMMar</f>
        <v>0</v>
      </c>
      <c r="ES70" s="300">
        <f ca="1">(Conversion!ES70*f_ResVal)/f_GMMar</f>
        <v>0</v>
      </c>
      <c r="ET70" s="300">
        <f ca="1">(Conversion!ET70*f_ResVal)/f_GMMar</f>
        <v>0</v>
      </c>
      <c r="EU70" s="300">
        <f ca="1">(Conversion!EU70*f_ResVal)/f_GMMar</f>
        <v>0</v>
      </c>
      <c r="EV70" s="300">
        <f ca="1">(Conversion!EV70*f_ResVal)/f_GMMar</f>
        <v>0</v>
      </c>
      <c r="EW70" s="300">
        <f ca="1">(Conversion!EW70*f_ResVal)/f_GMMar</f>
        <v>0</v>
      </c>
      <c r="EX70" s="300">
        <f ca="1">(Conversion!EX70*f_ResVal)/f_GMMar</f>
        <v>0</v>
      </c>
      <c r="EY70" s="612"/>
      <c r="EZ70" s="757" t="str">
        <f>'Main Input'!EZ70</f>
        <v>RPI</v>
      </c>
      <c r="FA70" s="757" t="str">
        <f>'Main Input'!FA70</f>
        <v>N/A</v>
      </c>
      <c r="FB70" s="766">
        <f>'Main Input'!FB70</f>
        <v>0</v>
      </c>
      <c r="FC70" s="766" t="str">
        <f>'Main Input'!FC70</f>
        <v>IT Solutions</v>
      </c>
      <c r="FD70" s="766" t="str">
        <f>'Main Input'!FD70</f>
        <v>Managed Services</v>
      </c>
      <c r="FE70" s="757" t="str">
        <f>'Main Input'!FE70</f>
        <v>Opex</v>
      </c>
      <c r="FF70" s="757" t="str">
        <f>'Main Input'!FF70</f>
        <v>ContractAccrual</v>
      </c>
      <c r="FG70" s="757" t="str">
        <f>'Main Input'!FG70</f>
        <v>Expense</v>
      </c>
      <c r="FH70" s="767" t="str">
        <f>'Main Input'!FH70</f>
        <v>A</v>
      </c>
      <c r="FI70" s="768">
        <f>'Main Input'!FI70</f>
        <v>0.22</v>
      </c>
      <c r="FJ70" s="768">
        <f>'Main Input'!FJ70</f>
        <v>0</v>
      </c>
      <c r="FK70" s="612"/>
      <c r="FL70" s="531">
        <f t="shared" si="21"/>
        <v>0</v>
      </c>
      <c r="FM70" s="86"/>
      <c r="FN70" s="612"/>
    </row>
    <row r="71" spans="1:170" ht="12.75" customHeight="1">
      <c r="A71" s="750" t="str">
        <f>'Main Input'!A71</f>
        <v>MTB</v>
      </c>
      <c r="B71" s="762" t="str">
        <f>'Main Input'!B71</f>
        <v>Business Unit</v>
      </c>
      <c r="C71" s="762" t="str">
        <f>'Main Input'!C71</f>
        <v>Labour</v>
      </c>
      <c r="D71" s="762" t="str">
        <f>'Main Input'!D71</f>
        <v>TFR</v>
      </c>
      <c r="E71" s="762" t="str">
        <f>'Main Input'!E71</f>
        <v>Migration Designer #16 (Wintel)</v>
      </c>
      <c r="F71" s="753" t="str">
        <f>'Main Input'!F71</f>
        <v>direct</v>
      </c>
      <c r="G71" s="753" t="str">
        <f>'Main Input'!G71</f>
        <v>Person</v>
      </c>
      <c r="H71" s="753" t="str">
        <f>'Main Input'!H71</f>
        <v>TAC.CSA.2</v>
      </c>
      <c r="I71" s="753">
        <f>'Main Input'!I71</f>
        <v>0</v>
      </c>
      <c r="J71" s="753">
        <f>'Main Input'!J71</f>
        <v>0</v>
      </c>
      <c r="K71" s="753" t="str">
        <f>'Main Input'!K71</f>
        <v>FJS</v>
      </c>
      <c r="L71" s="753" t="str">
        <f>'Main Input'!L71</f>
        <v>pTran</v>
      </c>
      <c r="M71" s="753">
        <f>'Main Input'!M71</f>
        <v>0</v>
      </c>
      <c r="N71" s="753">
        <f>'Main Input'!N71</f>
        <v>0</v>
      </c>
      <c r="O71" s="753" t="str">
        <f>'Main Input'!O71</f>
        <v>SPAIN</v>
      </c>
      <c r="P71" s="753">
        <f>'Main Input'!P71</f>
        <v>313</v>
      </c>
      <c r="Q71" s="753" t="str">
        <f>'Main Input'!Q71</f>
        <v>EUR</v>
      </c>
      <c r="R71" s="753" t="str">
        <f>'Main Input'!R71</f>
        <v>EMEA</v>
      </c>
      <c r="S71" s="753" t="str">
        <f>'Main Input'!S71</f>
        <v>Local</v>
      </c>
      <c r="T71" s="753">
        <f>'Main Input'!T71</f>
        <v>0</v>
      </c>
      <c r="U71" s="753">
        <f>'Main Input'!U71</f>
        <v>0</v>
      </c>
      <c r="V71" s="753" t="str">
        <f>'Main Input'!V71</f>
        <v>6_ATP</v>
      </c>
      <c r="W71" s="753">
        <f>'Main Input'!W71</f>
        <v>0</v>
      </c>
      <c r="X71" s="753">
        <f>'Main Input'!X71</f>
        <v>0</v>
      </c>
      <c r="Y71" s="753">
        <f>'Main Input'!Y71</f>
        <v>0</v>
      </c>
      <c r="Z71" s="753">
        <f>'Main Input'!Z71</f>
        <v>0</v>
      </c>
      <c r="AA71" s="753">
        <f>'Main Input'!AA71</f>
        <v>0</v>
      </c>
      <c r="AB71" s="763">
        <f>'Main Input'!AB71</f>
        <v>0</v>
      </c>
      <c r="AC71" s="763" t="str">
        <f>'Main Input'!AC71</f>
        <v>Days</v>
      </c>
      <c r="AD71" s="764">
        <f>'Main Input'!AD71</f>
        <v>45</v>
      </c>
      <c r="AE71" s="765">
        <f t="shared" ca="1" si="20"/>
        <v>18057.692307692309</v>
      </c>
      <c r="AF71" s="299">
        <f>(Conversion!AF71*f_ResVal)/f_GMMar</f>
        <v>0</v>
      </c>
      <c r="AG71" s="300">
        <f ca="1">(Conversion!AG71*f_ResVal)/f_GMMar</f>
        <v>0</v>
      </c>
      <c r="AH71" s="300">
        <f ca="1">(Conversion!AH71*f_ResVal)/f_GMMar</f>
        <v>0</v>
      </c>
      <c r="AI71" s="300">
        <f ca="1">(Conversion!AI71*f_ResVal)/f_GMMar</f>
        <v>0</v>
      </c>
      <c r="AJ71" s="300">
        <f ca="1">(Conversion!AJ71*f_ResVal)/f_GMMar</f>
        <v>0</v>
      </c>
      <c r="AK71" s="300">
        <f ca="1">(Conversion!AK71*f_ResVal)/f_GMMar</f>
        <v>0</v>
      </c>
      <c r="AL71" s="300">
        <f ca="1">(Conversion!AL71*f_ResVal)/f_GMMar</f>
        <v>9028.8461538461543</v>
      </c>
      <c r="AM71" s="300">
        <f ca="1">(Conversion!AM71*f_ResVal)/f_GMMar</f>
        <v>9028.8461538461543</v>
      </c>
      <c r="AN71" s="300">
        <f ca="1">(Conversion!AN71*f_ResVal)/f_GMMar</f>
        <v>0</v>
      </c>
      <c r="AO71" s="300">
        <f ca="1">(Conversion!AO71*f_ResVal)/f_GMMar</f>
        <v>0</v>
      </c>
      <c r="AP71" s="300">
        <f ca="1">(Conversion!AP71*f_ResVal)/f_GMMar</f>
        <v>0</v>
      </c>
      <c r="AQ71" s="300">
        <f ca="1">(Conversion!AQ71*f_ResVal)/f_GMMar</f>
        <v>0</v>
      </c>
      <c r="AR71" s="300">
        <f ca="1">(Conversion!AR71*f_ResVal)/f_GMMar</f>
        <v>0</v>
      </c>
      <c r="AS71" s="300">
        <f ca="1">(Conversion!AS71*f_ResVal)/f_GMMar</f>
        <v>0</v>
      </c>
      <c r="AT71" s="300">
        <f ca="1">(Conversion!AT71*f_ResVal)/f_GMMar</f>
        <v>0</v>
      </c>
      <c r="AU71" s="300">
        <f ca="1">(Conversion!AU71*f_ResVal)/f_GMMar</f>
        <v>0</v>
      </c>
      <c r="AV71" s="300">
        <f ca="1">(Conversion!AV71*f_ResVal)/f_GMMar</f>
        <v>0</v>
      </c>
      <c r="AW71" s="300">
        <f ca="1">(Conversion!AW71*f_ResVal)/f_GMMar</f>
        <v>0</v>
      </c>
      <c r="AX71" s="300">
        <f ca="1">(Conversion!AX71*f_ResVal)/f_GMMar</f>
        <v>0</v>
      </c>
      <c r="AY71" s="300">
        <f ca="1">(Conversion!AY71*f_ResVal)/f_GMMar</f>
        <v>0</v>
      </c>
      <c r="AZ71" s="300">
        <f ca="1">(Conversion!AZ71*f_ResVal)/f_GMMar</f>
        <v>0</v>
      </c>
      <c r="BA71" s="300">
        <f ca="1">(Conversion!BA71*f_ResVal)/f_GMMar</f>
        <v>0</v>
      </c>
      <c r="BB71" s="300">
        <f ca="1">(Conversion!BB71*f_ResVal)/f_GMMar</f>
        <v>0</v>
      </c>
      <c r="BC71" s="300">
        <f ca="1">(Conversion!BC71*f_ResVal)/f_GMMar</f>
        <v>0</v>
      </c>
      <c r="BD71" s="300">
        <f ca="1">(Conversion!BD71*f_ResVal)/f_GMMar</f>
        <v>0</v>
      </c>
      <c r="BE71" s="300">
        <f ca="1">(Conversion!BE71*f_ResVal)/f_GMMar</f>
        <v>0</v>
      </c>
      <c r="BF71" s="300">
        <f ca="1">(Conversion!BF71*f_ResVal)/f_GMMar</f>
        <v>0</v>
      </c>
      <c r="BG71" s="300">
        <f ca="1">(Conversion!BG71*f_ResVal)/f_GMMar</f>
        <v>0</v>
      </c>
      <c r="BH71" s="300">
        <f ca="1">(Conversion!BH71*f_ResVal)/f_GMMar</f>
        <v>0</v>
      </c>
      <c r="BI71" s="300">
        <f ca="1">(Conversion!BI71*f_ResVal)/f_GMMar</f>
        <v>0</v>
      </c>
      <c r="BJ71" s="300">
        <f ca="1">(Conversion!BJ71*f_ResVal)/f_GMMar</f>
        <v>0</v>
      </c>
      <c r="BK71" s="300">
        <f ca="1">(Conversion!BK71*f_ResVal)/f_GMMar</f>
        <v>0</v>
      </c>
      <c r="BL71" s="300">
        <f ca="1">(Conversion!BL71*f_ResVal)/f_GMMar</f>
        <v>0</v>
      </c>
      <c r="BM71" s="300">
        <f ca="1">(Conversion!BM71*f_ResVal)/f_GMMar</f>
        <v>0</v>
      </c>
      <c r="BN71" s="300">
        <f ca="1">(Conversion!BN71*f_ResVal)/f_GMMar</f>
        <v>0</v>
      </c>
      <c r="BO71" s="300">
        <f ca="1">(Conversion!BO71*f_ResVal)/f_GMMar</f>
        <v>0</v>
      </c>
      <c r="BP71" s="300">
        <f ca="1">(Conversion!BP71*f_ResVal)/f_GMMar</f>
        <v>0</v>
      </c>
      <c r="BQ71" s="300">
        <f ca="1">(Conversion!BQ71*f_ResVal)/f_GMMar</f>
        <v>0</v>
      </c>
      <c r="BR71" s="300">
        <f ca="1">(Conversion!BR71*f_ResVal)/f_GMMar</f>
        <v>0</v>
      </c>
      <c r="BS71" s="300">
        <f ca="1">(Conversion!BS71*f_ResVal)/f_GMMar</f>
        <v>0</v>
      </c>
      <c r="BT71" s="300">
        <f ca="1">(Conversion!BT71*f_ResVal)/f_GMMar</f>
        <v>0</v>
      </c>
      <c r="BU71" s="300">
        <f ca="1">(Conversion!BU71*f_ResVal)/f_GMMar</f>
        <v>0</v>
      </c>
      <c r="BV71" s="300">
        <f ca="1">(Conversion!BV71*f_ResVal)/f_GMMar</f>
        <v>0</v>
      </c>
      <c r="BW71" s="300">
        <f ca="1">(Conversion!BW71*f_ResVal)/f_GMMar</f>
        <v>0</v>
      </c>
      <c r="BX71" s="300">
        <f ca="1">(Conversion!BX71*f_ResVal)/f_GMMar</f>
        <v>0</v>
      </c>
      <c r="BY71" s="300">
        <f ca="1">(Conversion!BY71*f_ResVal)/f_GMMar</f>
        <v>0</v>
      </c>
      <c r="BZ71" s="300">
        <f ca="1">(Conversion!BZ71*f_ResVal)/f_GMMar</f>
        <v>0</v>
      </c>
      <c r="CA71" s="300">
        <f ca="1">(Conversion!CA71*f_ResVal)/f_GMMar</f>
        <v>0</v>
      </c>
      <c r="CB71" s="300">
        <f ca="1">(Conversion!CB71*f_ResVal)/f_GMMar</f>
        <v>0</v>
      </c>
      <c r="CC71" s="300">
        <f ca="1">(Conversion!CC71*f_ResVal)/f_GMMar</f>
        <v>0</v>
      </c>
      <c r="CD71" s="300">
        <f ca="1">(Conversion!CD71*f_ResVal)/f_GMMar</f>
        <v>0</v>
      </c>
      <c r="CE71" s="300">
        <f ca="1">(Conversion!CE71*f_ResVal)/f_GMMar</f>
        <v>0</v>
      </c>
      <c r="CF71" s="300">
        <f ca="1">(Conversion!CF71*f_ResVal)/f_GMMar</f>
        <v>0</v>
      </c>
      <c r="CG71" s="300">
        <f ca="1">(Conversion!CG71*f_ResVal)/f_GMMar</f>
        <v>0</v>
      </c>
      <c r="CH71" s="300">
        <f ca="1">(Conversion!CH71*f_ResVal)/f_GMMar</f>
        <v>0</v>
      </c>
      <c r="CI71" s="300">
        <f ca="1">(Conversion!CI71*f_ResVal)/f_GMMar</f>
        <v>0</v>
      </c>
      <c r="CJ71" s="300">
        <f ca="1">(Conversion!CJ71*f_ResVal)/f_GMMar</f>
        <v>0</v>
      </c>
      <c r="CK71" s="300">
        <f ca="1">(Conversion!CK71*f_ResVal)/f_GMMar</f>
        <v>0</v>
      </c>
      <c r="CL71" s="300">
        <f ca="1">(Conversion!CL71*f_ResVal)/f_GMMar</f>
        <v>0</v>
      </c>
      <c r="CM71" s="300">
        <f ca="1">(Conversion!CM71*f_ResVal)/f_GMMar</f>
        <v>0</v>
      </c>
      <c r="CN71" s="300">
        <f ca="1">(Conversion!CN71*f_ResVal)/f_GMMar</f>
        <v>0</v>
      </c>
      <c r="CO71" s="300">
        <f ca="1">(Conversion!CO71*f_ResVal)/f_GMMar</f>
        <v>0</v>
      </c>
      <c r="CP71" s="300">
        <f ca="1">(Conversion!CP71*f_ResVal)/f_GMMar</f>
        <v>0</v>
      </c>
      <c r="CQ71" s="300">
        <f ca="1">(Conversion!CQ71*f_ResVal)/f_GMMar</f>
        <v>0</v>
      </c>
      <c r="CR71" s="300">
        <f ca="1">(Conversion!CR71*f_ResVal)/f_GMMar</f>
        <v>0</v>
      </c>
      <c r="CS71" s="300">
        <f ca="1">(Conversion!CS71*f_ResVal)/f_GMMar</f>
        <v>0</v>
      </c>
      <c r="CT71" s="300">
        <f ca="1">(Conversion!CT71*f_ResVal)/f_GMMar</f>
        <v>0</v>
      </c>
      <c r="CU71" s="300">
        <f ca="1">(Conversion!CU71*f_ResVal)/f_GMMar</f>
        <v>0</v>
      </c>
      <c r="CV71" s="300">
        <f ca="1">(Conversion!CV71*f_ResVal)/f_GMMar</f>
        <v>0</v>
      </c>
      <c r="CW71" s="300">
        <f ca="1">(Conversion!CW71*f_ResVal)/f_GMMar</f>
        <v>0</v>
      </c>
      <c r="CX71" s="300">
        <f ca="1">(Conversion!CX71*f_ResVal)/f_GMMar</f>
        <v>0</v>
      </c>
      <c r="CY71" s="300">
        <f ca="1">(Conversion!CY71*f_ResVal)/f_GMMar</f>
        <v>0</v>
      </c>
      <c r="CZ71" s="300">
        <f ca="1">(Conversion!CZ71*f_ResVal)/f_GMMar</f>
        <v>0</v>
      </c>
      <c r="DA71" s="300">
        <f ca="1">(Conversion!DA71*f_ResVal)/f_GMMar</f>
        <v>0</v>
      </c>
      <c r="DB71" s="300">
        <f ca="1">(Conversion!DB71*f_ResVal)/f_GMMar</f>
        <v>0</v>
      </c>
      <c r="DC71" s="300">
        <f ca="1">(Conversion!DC71*f_ResVal)/f_GMMar</f>
        <v>0</v>
      </c>
      <c r="DD71" s="300">
        <f ca="1">(Conversion!DD71*f_ResVal)/f_GMMar</f>
        <v>0</v>
      </c>
      <c r="DE71" s="300">
        <f ca="1">(Conversion!DE71*f_ResVal)/f_GMMar</f>
        <v>0</v>
      </c>
      <c r="DF71" s="300">
        <f ca="1">(Conversion!DF71*f_ResVal)/f_GMMar</f>
        <v>0</v>
      </c>
      <c r="DG71" s="300">
        <f ca="1">(Conversion!DG71*f_ResVal)/f_GMMar</f>
        <v>0</v>
      </c>
      <c r="DH71" s="300">
        <f ca="1">(Conversion!DH71*f_ResVal)/f_GMMar</f>
        <v>0</v>
      </c>
      <c r="DI71" s="300">
        <f ca="1">(Conversion!DI71*f_ResVal)/f_GMMar</f>
        <v>0</v>
      </c>
      <c r="DJ71" s="300">
        <f ca="1">(Conversion!DJ71*f_ResVal)/f_GMMar</f>
        <v>0</v>
      </c>
      <c r="DK71" s="300">
        <f ca="1">(Conversion!DK71*f_ResVal)/f_GMMar</f>
        <v>0</v>
      </c>
      <c r="DL71" s="300">
        <f ca="1">(Conversion!DL71*f_ResVal)/f_GMMar</f>
        <v>0</v>
      </c>
      <c r="DM71" s="300">
        <f ca="1">(Conversion!DM71*f_ResVal)/f_GMMar</f>
        <v>0</v>
      </c>
      <c r="DN71" s="300">
        <f ca="1">(Conversion!DN71*f_ResVal)/f_GMMar</f>
        <v>0</v>
      </c>
      <c r="DO71" s="300">
        <f ca="1">(Conversion!DO71*f_ResVal)/f_GMMar</f>
        <v>0</v>
      </c>
      <c r="DP71" s="300">
        <f ca="1">(Conversion!DP71*f_ResVal)/f_GMMar</f>
        <v>0</v>
      </c>
      <c r="DQ71" s="300">
        <f ca="1">(Conversion!DQ71*f_ResVal)/f_GMMar</f>
        <v>0</v>
      </c>
      <c r="DR71" s="300">
        <f ca="1">(Conversion!DR71*f_ResVal)/f_GMMar</f>
        <v>0</v>
      </c>
      <c r="DS71" s="300">
        <f ca="1">(Conversion!DS71*f_ResVal)/f_GMMar</f>
        <v>0</v>
      </c>
      <c r="DT71" s="300">
        <f ca="1">(Conversion!DT71*f_ResVal)/f_GMMar</f>
        <v>0</v>
      </c>
      <c r="DU71" s="300">
        <f ca="1">(Conversion!DU71*f_ResVal)/f_GMMar</f>
        <v>0</v>
      </c>
      <c r="DV71" s="300">
        <f ca="1">(Conversion!DV71*f_ResVal)/f_GMMar</f>
        <v>0</v>
      </c>
      <c r="DW71" s="300">
        <f ca="1">(Conversion!DW71*f_ResVal)/f_GMMar</f>
        <v>0</v>
      </c>
      <c r="DX71" s="300">
        <f ca="1">(Conversion!DX71*f_ResVal)/f_GMMar</f>
        <v>0</v>
      </c>
      <c r="DY71" s="300">
        <f ca="1">(Conversion!DY71*f_ResVal)/f_GMMar</f>
        <v>0</v>
      </c>
      <c r="DZ71" s="300">
        <f ca="1">(Conversion!DZ71*f_ResVal)/f_GMMar</f>
        <v>0</v>
      </c>
      <c r="EA71" s="300">
        <f ca="1">(Conversion!EA71*f_ResVal)/f_GMMar</f>
        <v>0</v>
      </c>
      <c r="EB71" s="300">
        <f ca="1">(Conversion!EB71*f_ResVal)/f_GMMar</f>
        <v>0</v>
      </c>
      <c r="EC71" s="300">
        <f ca="1">(Conversion!EC71*f_ResVal)/f_GMMar</f>
        <v>0</v>
      </c>
      <c r="ED71" s="300">
        <f ca="1">(Conversion!ED71*f_ResVal)/f_GMMar</f>
        <v>0</v>
      </c>
      <c r="EE71" s="300">
        <f ca="1">(Conversion!EE71*f_ResVal)/f_GMMar</f>
        <v>0</v>
      </c>
      <c r="EF71" s="300">
        <f ca="1">(Conversion!EF71*f_ResVal)/f_GMMar</f>
        <v>0</v>
      </c>
      <c r="EG71" s="300">
        <f ca="1">(Conversion!EG71*f_ResVal)/f_GMMar</f>
        <v>0</v>
      </c>
      <c r="EH71" s="300">
        <f ca="1">(Conversion!EH71*f_ResVal)/f_GMMar</f>
        <v>0</v>
      </c>
      <c r="EI71" s="300">
        <f ca="1">(Conversion!EI71*f_ResVal)/f_GMMar</f>
        <v>0</v>
      </c>
      <c r="EJ71" s="300">
        <f ca="1">(Conversion!EJ71*f_ResVal)/f_GMMar</f>
        <v>0</v>
      </c>
      <c r="EK71" s="300">
        <f ca="1">(Conversion!EK71*f_ResVal)/f_GMMar</f>
        <v>0</v>
      </c>
      <c r="EL71" s="300">
        <f ca="1">(Conversion!EL71*f_ResVal)/f_GMMar</f>
        <v>0</v>
      </c>
      <c r="EM71" s="300">
        <f ca="1">(Conversion!EM71*f_ResVal)/f_GMMar</f>
        <v>0</v>
      </c>
      <c r="EN71" s="300">
        <f ca="1">(Conversion!EN71*f_ResVal)/f_GMMar</f>
        <v>0</v>
      </c>
      <c r="EO71" s="300">
        <f ca="1">(Conversion!EO71*f_ResVal)/f_GMMar</f>
        <v>0</v>
      </c>
      <c r="EP71" s="300">
        <f ca="1">(Conversion!EP71*f_ResVal)/f_GMMar</f>
        <v>0</v>
      </c>
      <c r="EQ71" s="300">
        <f ca="1">(Conversion!EQ71*f_ResVal)/f_GMMar</f>
        <v>0</v>
      </c>
      <c r="ER71" s="300">
        <f ca="1">(Conversion!ER71*f_ResVal)/f_GMMar</f>
        <v>0</v>
      </c>
      <c r="ES71" s="300">
        <f ca="1">(Conversion!ES71*f_ResVal)/f_GMMar</f>
        <v>0</v>
      </c>
      <c r="ET71" s="300">
        <f ca="1">(Conversion!ET71*f_ResVal)/f_GMMar</f>
        <v>0</v>
      </c>
      <c r="EU71" s="300">
        <f ca="1">(Conversion!EU71*f_ResVal)/f_GMMar</f>
        <v>0</v>
      </c>
      <c r="EV71" s="300">
        <f ca="1">(Conversion!EV71*f_ResVal)/f_GMMar</f>
        <v>0</v>
      </c>
      <c r="EW71" s="300">
        <f ca="1">(Conversion!EW71*f_ResVal)/f_GMMar</f>
        <v>0</v>
      </c>
      <c r="EX71" s="300">
        <f ca="1">(Conversion!EX71*f_ResVal)/f_GMMar</f>
        <v>0</v>
      </c>
      <c r="EY71" s="612"/>
      <c r="EZ71" s="757" t="str">
        <f>'Main Input'!EZ71</f>
        <v>RPI</v>
      </c>
      <c r="FA71" s="757" t="str">
        <f>'Main Input'!FA71</f>
        <v>N/A</v>
      </c>
      <c r="FB71" s="766">
        <f>'Main Input'!FB71</f>
        <v>0</v>
      </c>
      <c r="FC71" s="766" t="str">
        <f>'Main Input'!FC71</f>
        <v>IT Solutions</v>
      </c>
      <c r="FD71" s="766" t="str">
        <f>'Main Input'!FD71</f>
        <v>Managed Services</v>
      </c>
      <c r="FE71" s="757" t="str">
        <f>'Main Input'!FE71</f>
        <v>Opex</v>
      </c>
      <c r="FF71" s="757" t="str">
        <f>'Main Input'!FF71</f>
        <v>ContractAccrual</v>
      </c>
      <c r="FG71" s="757" t="str">
        <f>'Main Input'!FG71</f>
        <v>Expense</v>
      </c>
      <c r="FH71" s="767" t="str">
        <f>'Main Input'!FH71</f>
        <v>A</v>
      </c>
      <c r="FI71" s="768">
        <f>'Main Input'!FI71</f>
        <v>0.22</v>
      </c>
      <c r="FJ71" s="768">
        <f>'Main Input'!FJ71</f>
        <v>0</v>
      </c>
      <c r="FK71" s="612"/>
      <c r="FL71" s="531">
        <f t="shared" si="21"/>
        <v>0</v>
      </c>
      <c r="FM71" s="86"/>
      <c r="FN71" s="612"/>
    </row>
    <row r="72" spans="1:170" ht="12.75" customHeight="1">
      <c r="A72" s="750" t="str">
        <f>'Main Input'!A72</f>
        <v>MTB</v>
      </c>
      <c r="B72" s="762" t="str">
        <f>'Main Input'!B72</f>
        <v>Business Unit</v>
      </c>
      <c r="C72" s="762" t="str">
        <f>'Main Input'!C72</f>
        <v>Labour</v>
      </c>
      <c r="D72" s="762" t="str">
        <f>'Main Input'!D72</f>
        <v>TFR</v>
      </c>
      <c r="E72" s="762" t="str">
        <f>'Main Input'!E72</f>
        <v>Migration Designer #17 (Wintel)</v>
      </c>
      <c r="F72" s="753" t="str">
        <f>'Main Input'!F72</f>
        <v>direct</v>
      </c>
      <c r="G72" s="753" t="str">
        <f>'Main Input'!G72</f>
        <v>Person</v>
      </c>
      <c r="H72" s="753" t="str">
        <f>'Main Input'!H72</f>
        <v>TAC.CSA.2</v>
      </c>
      <c r="I72" s="753">
        <f>'Main Input'!I72</f>
        <v>0</v>
      </c>
      <c r="J72" s="753">
        <f>'Main Input'!J72</f>
        <v>0</v>
      </c>
      <c r="K72" s="753" t="str">
        <f>'Main Input'!K72</f>
        <v>FJS</v>
      </c>
      <c r="L72" s="753" t="str">
        <f>'Main Input'!L72</f>
        <v>pTran</v>
      </c>
      <c r="M72" s="753">
        <f>'Main Input'!M72</f>
        <v>0</v>
      </c>
      <c r="N72" s="753">
        <f>'Main Input'!N72</f>
        <v>0</v>
      </c>
      <c r="O72" s="753" t="str">
        <f>'Main Input'!O72</f>
        <v>SPAIN</v>
      </c>
      <c r="P72" s="753">
        <f>'Main Input'!P72</f>
        <v>313</v>
      </c>
      <c r="Q72" s="753" t="str">
        <f>'Main Input'!Q72</f>
        <v>EUR</v>
      </c>
      <c r="R72" s="753" t="str">
        <f>'Main Input'!R72</f>
        <v>EMEA</v>
      </c>
      <c r="S72" s="753" t="str">
        <f>'Main Input'!S72</f>
        <v>Local</v>
      </c>
      <c r="T72" s="753">
        <f>'Main Input'!T72</f>
        <v>0</v>
      </c>
      <c r="U72" s="753">
        <f>'Main Input'!U72</f>
        <v>0</v>
      </c>
      <c r="V72" s="753" t="str">
        <f>'Main Input'!V72</f>
        <v>6_ATP</v>
      </c>
      <c r="W72" s="753">
        <f>'Main Input'!W72</f>
        <v>0</v>
      </c>
      <c r="X72" s="753">
        <f>'Main Input'!X72</f>
        <v>0</v>
      </c>
      <c r="Y72" s="753">
        <f>'Main Input'!Y72</f>
        <v>0</v>
      </c>
      <c r="Z72" s="753">
        <f>'Main Input'!Z72</f>
        <v>0</v>
      </c>
      <c r="AA72" s="753">
        <f>'Main Input'!AA72</f>
        <v>0</v>
      </c>
      <c r="AB72" s="763">
        <f>'Main Input'!AB72</f>
        <v>0</v>
      </c>
      <c r="AC72" s="763" t="str">
        <f>'Main Input'!AC72</f>
        <v>Days</v>
      </c>
      <c r="AD72" s="764">
        <f>'Main Input'!AD72</f>
        <v>45</v>
      </c>
      <c r="AE72" s="765">
        <f t="shared" ca="1" si="20"/>
        <v>18057.692307692309</v>
      </c>
      <c r="AF72" s="299">
        <f>(Conversion!AF72*f_ResVal)/f_GMMar</f>
        <v>0</v>
      </c>
      <c r="AG72" s="300">
        <f ca="1">(Conversion!AG72*f_ResVal)/f_GMMar</f>
        <v>0</v>
      </c>
      <c r="AH72" s="300">
        <f ca="1">(Conversion!AH72*f_ResVal)/f_GMMar</f>
        <v>0</v>
      </c>
      <c r="AI72" s="300">
        <f ca="1">(Conversion!AI72*f_ResVal)/f_GMMar</f>
        <v>0</v>
      </c>
      <c r="AJ72" s="300">
        <f ca="1">(Conversion!AJ72*f_ResVal)/f_GMMar</f>
        <v>0</v>
      </c>
      <c r="AK72" s="300">
        <f ca="1">(Conversion!AK72*f_ResVal)/f_GMMar</f>
        <v>0</v>
      </c>
      <c r="AL72" s="300">
        <f ca="1">(Conversion!AL72*f_ResVal)/f_GMMar</f>
        <v>9028.8461538461543</v>
      </c>
      <c r="AM72" s="300">
        <f ca="1">(Conversion!AM72*f_ResVal)/f_GMMar</f>
        <v>9028.8461538461543</v>
      </c>
      <c r="AN72" s="300">
        <f ca="1">(Conversion!AN72*f_ResVal)/f_GMMar</f>
        <v>0</v>
      </c>
      <c r="AO72" s="300">
        <f ca="1">(Conversion!AO72*f_ResVal)/f_GMMar</f>
        <v>0</v>
      </c>
      <c r="AP72" s="300">
        <f ca="1">(Conversion!AP72*f_ResVal)/f_GMMar</f>
        <v>0</v>
      </c>
      <c r="AQ72" s="300">
        <f ca="1">(Conversion!AQ72*f_ResVal)/f_GMMar</f>
        <v>0</v>
      </c>
      <c r="AR72" s="300">
        <f ca="1">(Conversion!AR72*f_ResVal)/f_GMMar</f>
        <v>0</v>
      </c>
      <c r="AS72" s="300">
        <f ca="1">(Conversion!AS72*f_ResVal)/f_GMMar</f>
        <v>0</v>
      </c>
      <c r="AT72" s="300">
        <f ca="1">(Conversion!AT72*f_ResVal)/f_GMMar</f>
        <v>0</v>
      </c>
      <c r="AU72" s="300">
        <f ca="1">(Conversion!AU72*f_ResVal)/f_GMMar</f>
        <v>0</v>
      </c>
      <c r="AV72" s="300">
        <f ca="1">(Conversion!AV72*f_ResVal)/f_GMMar</f>
        <v>0</v>
      </c>
      <c r="AW72" s="300">
        <f ca="1">(Conversion!AW72*f_ResVal)/f_GMMar</f>
        <v>0</v>
      </c>
      <c r="AX72" s="300">
        <f ca="1">(Conversion!AX72*f_ResVal)/f_GMMar</f>
        <v>0</v>
      </c>
      <c r="AY72" s="300">
        <f ca="1">(Conversion!AY72*f_ResVal)/f_GMMar</f>
        <v>0</v>
      </c>
      <c r="AZ72" s="300">
        <f ca="1">(Conversion!AZ72*f_ResVal)/f_GMMar</f>
        <v>0</v>
      </c>
      <c r="BA72" s="300">
        <f ca="1">(Conversion!BA72*f_ResVal)/f_GMMar</f>
        <v>0</v>
      </c>
      <c r="BB72" s="300">
        <f ca="1">(Conversion!BB72*f_ResVal)/f_GMMar</f>
        <v>0</v>
      </c>
      <c r="BC72" s="300">
        <f ca="1">(Conversion!BC72*f_ResVal)/f_GMMar</f>
        <v>0</v>
      </c>
      <c r="BD72" s="300">
        <f ca="1">(Conversion!BD72*f_ResVal)/f_GMMar</f>
        <v>0</v>
      </c>
      <c r="BE72" s="300">
        <f ca="1">(Conversion!BE72*f_ResVal)/f_GMMar</f>
        <v>0</v>
      </c>
      <c r="BF72" s="300">
        <f ca="1">(Conversion!BF72*f_ResVal)/f_GMMar</f>
        <v>0</v>
      </c>
      <c r="BG72" s="300">
        <f ca="1">(Conversion!BG72*f_ResVal)/f_GMMar</f>
        <v>0</v>
      </c>
      <c r="BH72" s="300">
        <f ca="1">(Conversion!BH72*f_ResVal)/f_GMMar</f>
        <v>0</v>
      </c>
      <c r="BI72" s="300">
        <f ca="1">(Conversion!BI72*f_ResVal)/f_GMMar</f>
        <v>0</v>
      </c>
      <c r="BJ72" s="300">
        <f ca="1">(Conversion!BJ72*f_ResVal)/f_GMMar</f>
        <v>0</v>
      </c>
      <c r="BK72" s="300">
        <f ca="1">(Conversion!BK72*f_ResVal)/f_GMMar</f>
        <v>0</v>
      </c>
      <c r="BL72" s="300">
        <f ca="1">(Conversion!BL72*f_ResVal)/f_GMMar</f>
        <v>0</v>
      </c>
      <c r="BM72" s="300">
        <f ca="1">(Conversion!BM72*f_ResVal)/f_GMMar</f>
        <v>0</v>
      </c>
      <c r="BN72" s="300">
        <f ca="1">(Conversion!BN72*f_ResVal)/f_GMMar</f>
        <v>0</v>
      </c>
      <c r="BO72" s="300">
        <f ca="1">(Conversion!BO72*f_ResVal)/f_GMMar</f>
        <v>0</v>
      </c>
      <c r="BP72" s="300">
        <f ca="1">(Conversion!BP72*f_ResVal)/f_GMMar</f>
        <v>0</v>
      </c>
      <c r="BQ72" s="300">
        <f ca="1">(Conversion!BQ72*f_ResVal)/f_GMMar</f>
        <v>0</v>
      </c>
      <c r="BR72" s="300">
        <f ca="1">(Conversion!BR72*f_ResVal)/f_GMMar</f>
        <v>0</v>
      </c>
      <c r="BS72" s="300">
        <f ca="1">(Conversion!BS72*f_ResVal)/f_GMMar</f>
        <v>0</v>
      </c>
      <c r="BT72" s="300">
        <f ca="1">(Conversion!BT72*f_ResVal)/f_GMMar</f>
        <v>0</v>
      </c>
      <c r="BU72" s="300">
        <f ca="1">(Conversion!BU72*f_ResVal)/f_GMMar</f>
        <v>0</v>
      </c>
      <c r="BV72" s="300">
        <f ca="1">(Conversion!BV72*f_ResVal)/f_GMMar</f>
        <v>0</v>
      </c>
      <c r="BW72" s="300">
        <f ca="1">(Conversion!BW72*f_ResVal)/f_GMMar</f>
        <v>0</v>
      </c>
      <c r="BX72" s="300">
        <f ca="1">(Conversion!BX72*f_ResVal)/f_GMMar</f>
        <v>0</v>
      </c>
      <c r="BY72" s="300">
        <f ca="1">(Conversion!BY72*f_ResVal)/f_GMMar</f>
        <v>0</v>
      </c>
      <c r="BZ72" s="300">
        <f ca="1">(Conversion!BZ72*f_ResVal)/f_GMMar</f>
        <v>0</v>
      </c>
      <c r="CA72" s="300">
        <f ca="1">(Conversion!CA72*f_ResVal)/f_GMMar</f>
        <v>0</v>
      </c>
      <c r="CB72" s="300">
        <f ca="1">(Conversion!CB72*f_ResVal)/f_GMMar</f>
        <v>0</v>
      </c>
      <c r="CC72" s="300">
        <f ca="1">(Conversion!CC72*f_ResVal)/f_GMMar</f>
        <v>0</v>
      </c>
      <c r="CD72" s="300">
        <f ca="1">(Conversion!CD72*f_ResVal)/f_GMMar</f>
        <v>0</v>
      </c>
      <c r="CE72" s="300">
        <f ca="1">(Conversion!CE72*f_ResVal)/f_GMMar</f>
        <v>0</v>
      </c>
      <c r="CF72" s="300">
        <f ca="1">(Conversion!CF72*f_ResVal)/f_GMMar</f>
        <v>0</v>
      </c>
      <c r="CG72" s="300">
        <f ca="1">(Conversion!CG72*f_ResVal)/f_GMMar</f>
        <v>0</v>
      </c>
      <c r="CH72" s="300">
        <f ca="1">(Conversion!CH72*f_ResVal)/f_GMMar</f>
        <v>0</v>
      </c>
      <c r="CI72" s="300">
        <f ca="1">(Conversion!CI72*f_ResVal)/f_GMMar</f>
        <v>0</v>
      </c>
      <c r="CJ72" s="300">
        <f ca="1">(Conversion!CJ72*f_ResVal)/f_GMMar</f>
        <v>0</v>
      </c>
      <c r="CK72" s="300">
        <f ca="1">(Conversion!CK72*f_ResVal)/f_GMMar</f>
        <v>0</v>
      </c>
      <c r="CL72" s="300">
        <f ca="1">(Conversion!CL72*f_ResVal)/f_GMMar</f>
        <v>0</v>
      </c>
      <c r="CM72" s="300">
        <f ca="1">(Conversion!CM72*f_ResVal)/f_GMMar</f>
        <v>0</v>
      </c>
      <c r="CN72" s="300">
        <f ca="1">(Conversion!CN72*f_ResVal)/f_GMMar</f>
        <v>0</v>
      </c>
      <c r="CO72" s="300">
        <f ca="1">(Conversion!CO72*f_ResVal)/f_GMMar</f>
        <v>0</v>
      </c>
      <c r="CP72" s="300">
        <f ca="1">(Conversion!CP72*f_ResVal)/f_GMMar</f>
        <v>0</v>
      </c>
      <c r="CQ72" s="300">
        <f ca="1">(Conversion!CQ72*f_ResVal)/f_GMMar</f>
        <v>0</v>
      </c>
      <c r="CR72" s="300">
        <f ca="1">(Conversion!CR72*f_ResVal)/f_GMMar</f>
        <v>0</v>
      </c>
      <c r="CS72" s="300">
        <f ca="1">(Conversion!CS72*f_ResVal)/f_GMMar</f>
        <v>0</v>
      </c>
      <c r="CT72" s="300">
        <f ca="1">(Conversion!CT72*f_ResVal)/f_GMMar</f>
        <v>0</v>
      </c>
      <c r="CU72" s="300">
        <f ca="1">(Conversion!CU72*f_ResVal)/f_GMMar</f>
        <v>0</v>
      </c>
      <c r="CV72" s="300">
        <f ca="1">(Conversion!CV72*f_ResVal)/f_GMMar</f>
        <v>0</v>
      </c>
      <c r="CW72" s="300">
        <f ca="1">(Conversion!CW72*f_ResVal)/f_GMMar</f>
        <v>0</v>
      </c>
      <c r="CX72" s="300">
        <f ca="1">(Conversion!CX72*f_ResVal)/f_GMMar</f>
        <v>0</v>
      </c>
      <c r="CY72" s="300">
        <f ca="1">(Conversion!CY72*f_ResVal)/f_GMMar</f>
        <v>0</v>
      </c>
      <c r="CZ72" s="300">
        <f ca="1">(Conversion!CZ72*f_ResVal)/f_GMMar</f>
        <v>0</v>
      </c>
      <c r="DA72" s="300">
        <f ca="1">(Conversion!DA72*f_ResVal)/f_GMMar</f>
        <v>0</v>
      </c>
      <c r="DB72" s="300">
        <f ca="1">(Conversion!DB72*f_ResVal)/f_GMMar</f>
        <v>0</v>
      </c>
      <c r="DC72" s="300">
        <f ca="1">(Conversion!DC72*f_ResVal)/f_GMMar</f>
        <v>0</v>
      </c>
      <c r="DD72" s="300">
        <f ca="1">(Conversion!DD72*f_ResVal)/f_GMMar</f>
        <v>0</v>
      </c>
      <c r="DE72" s="300">
        <f ca="1">(Conversion!DE72*f_ResVal)/f_GMMar</f>
        <v>0</v>
      </c>
      <c r="DF72" s="300">
        <f ca="1">(Conversion!DF72*f_ResVal)/f_GMMar</f>
        <v>0</v>
      </c>
      <c r="DG72" s="300">
        <f ca="1">(Conversion!DG72*f_ResVal)/f_GMMar</f>
        <v>0</v>
      </c>
      <c r="DH72" s="300">
        <f ca="1">(Conversion!DH72*f_ResVal)/f_GMMar</f>
        <v>0</v>
      </c>
      <c r="DI72" s="300">
        <f ca="1">(Conversion!DI72*f_ResVal)/f_GMMar</f>
        <v>0</v>
      </c>
      <c r="DJ72" s="300">
        <f ca="1">(Conversion!DJ72*f_ResVal)/f_GMMar</f>
        <v>0</v>
      </c>
      <c r="DK72" s="300">
        <f ca="1">(Conversion!DK72*f_ResVal)/f_GMMar</f>
        <v>0</v>
      </c>
      <c r="DL72" s="300">
        <f ca="1">(Conversion!DL72*f_ResVal)/f_GMMar</f>
        <v>0</v>
      </c>
      <c r="DM72" s="300">
        <f ca="1">(Conversion!DM72*f_ResVal)/f_GMMar</f>
        <v>0</v>
      </c>
      <c r="DN72" s="300">
        <f ca="1">(Conversion!DN72*f_ResVal)/f_GMMar</f>
        <v>0</v>
      </c>
      <c r="DO72" s="300">
        <f ca="1">(Conversion!DO72*f_ResVal)/f_GMMar</f>
        <v>0</v>
      </c>
      <c r="DP72" s="300">
        <f ca="1">(Conversion!DP72*f_ResVal)/f_GMMar</f>
        <v>0</v>
      </c>
      <c r="DQ72" s="300">
        <f ca="1">(Conversion!DQ72*f_ResVal)/f_GMMar</f>
        <v>0</v>
      </c>
      <c r="DR72" s="300">
        <f ca="1">(Conversion!DR72*f_ResVal)/f_GMMar</f>
        <v>0</v>
      </c>
      <c r="DS72" s="300">
        <f ca="1">(Conversion!DS72*f_ResVal)/f_GMMar</f>
        <v>0</v>
      </c>
      <c r="DT72" s="300">
        <f ca="1">(Conversion!DT72*f_ResVal)/f_GMMar</f>
        <v>0</v>
      </c>
      <c r="DU72" s="300">
        <f ca="1">(Conversion!DU72*f_ResVal)/f_GMMar</f>
        <v>0</v>
      </c>
      <c r="DV72" s="300">
        <f ca="1">(Conversion!DV72*f_ResVal)/f_GMMar</f>
        <v>0</v>
      </c>
      <c r="DW72" s="300">
        <f ca="1">(Conversion!DW72*f_ResVal)/f_GMMar</f>
        <v>0</v>
      </c>
      <c r="DX72" s="300">
        <f ca="1">(Conversion!DX72*f_ResVal)/f_GMMar</f>
        <v>0</v>
      </c>
      <c r="DY72" s="300">
        <f ca="1">(Conversion!DY72*f_ResVal)/f_GMMar</f>
        <v>0</v>
      </c>
      <c r="DZ72" s="300">
        <f ca="1">(Conversion!DZ72*f_ResVal)/f_GMMar</f>
        <v>0</v>
      </c>
      <c r="EA72" s="300">
        <f ca="1">(Conversion!EA72*f_ResVal)/f_GMMar</f>
        <v>0</v>
      </c>
      <c r="EB72" s="300">
        <f ca="1">(Conversion!EB72*f_ResVal)/f_GMMar</f>
        <v>0</v>
      </c>
      <c r="EC72" s="300">
        <f ca="1">(Conversion!EC72*f_ResVal)/f_GMMar</f>
        <v>0</v>
      </c>
      <c r="ED72" s="300">
        <f ca="1">(Conversion!ED72*f_ResVal)/f_GMMar</f>
        <v>0</v>
      </c>
      <c r="EE72" s="300">
        <f ca="1">(Conversion!EE72*f_ResVal)/f_GMMar</f>
        <v>0</v>
      </c>
      <c r="EF72" s="300">
        <f ca="1">(Conversion!EF72*f_ResVal)/f_GMMar</f>
        <v>0</v>
      </c>
      <c r="EG72" s="300">
        <f ca="1">(Conversion!EG72*f_ResVal)/f_GMMar</f>
        <v>0</v>
      </c>
      <c r="EH72" s="300">
        <f ca="1">(Conversion!EH72*f_ResVal)/f_GMMar</f>
        <v>0</v>
      </c>
      <c r="EI72" s="300">
        <f ca="1">(Conversion!EI72*f_ResVal)/f_GMMar</f>
        <v>0</v>
      </c>
      <c r="EJ72" s="300">
        <f ca="1">(Conversion!EJ72*f_ResVal)/f_GMMar</f>
        <v>0</v>
      </c>
      <c r="EK72" s="300">
        <f ca="1">(Conversion!EK72*f_ResVal)/f_GMMar</f>
        <v>0</v>
      </c>
      <c r="EL72" s="300">
        <f ca="1">(Conversion!EL72*f_ResVal)/f_GMMar</f>
        <v>0</v>
      </c>
      <c r="EM72" s="300">
        <f ca="1">(Conversion!EM72*f_ResVal)/f_GMMar</f>
        <v>0</v>
      </c>
      <c r="EN72" s="300">
        <f ca="1">(Conversion!EN72*f_ResVal)/f_GMMar</f>
        <v>0</v>
      </c>
      <c r="EO72" s="300">
        <f ca="1">(Conversion!EO72*f_ResVal)/f_GMMar</f>
        <v>0</v>
      </c>
      <c r="EP72" s="300">
        <f ca="1">(Conversion!EP72*f_ResVal)/f_GMMar</f>
        <v>0</v>
      </c>
      <c r="EQ72" s="300">
        <f ca="1">(Conversion!EQ72*f_ResVal)/f_GMMar</f>
        <v>0</v>
      </c>
      <c r="ER72" s="300">
        <f ca="1">(Conversion!ER72*f_ResVal)/f_GMMar</f>
        <v>0</v>
      </c>
      <c r="ES72" s="300">
        <f ca="1">(Conversion!ES72*f_ResVal)/f_GMMar</f>
        <v>0</v>
      </c>
      <c r="ET72" s="300">
        <f ca="1">(Conversion!ET72*f_ResVal)/f_GMMar</f>
        <v>0</v>
      </c>
      <c r="EU72" s="300">
        <f ca="1">(Conversion!EU72*f_ResVal)/f_GMMar</f>
        <v>0</v>
      </c>
      <c r="EV72" s="300">
        <f ca="1">(Conversion!EV72*f_ResVal)/f_GMMar</f>
        <v>0</v>
      </c>
      <c r="EW72" s="300">
        <f ca="1">(Conversion!EW72*f_ResVal)/f_GMMar</f>
        <v>0</v>
      </c>
      <c r="EX72" s="300">
        <f ca="1">(Conversion!EX72*f_ResVal)/f_GMMar</f>
        <v>0</v>
      </c>
      <c r="EY72" s="612"/>
      <c r="EZ72" s="757" t="str">
        <f>'Main Input'!EZ72</f>
        <v>RPI</v>
      </c>
      <c r="FA72" s="757" t="str">
        <f>'Main Input'!FA72</f>
        <v>N/A</v>
      </c>
      <c r="FB72" s="766">
        <f>'Main Input'!FB72</f>
        <v>0</v>
      </c>
      <c r="FC72" s="766" t="str">
        <f>'Main Input'!FC72</f>
        <v>IT Solutions</v>
      </c>
      <c r="FD72" s="766" t="str">
        <f>'Main Input'!FD72</f>
        <v>Managed Services</v>
      </c>
      <c r="FE72" s="757" t="str">
        <f>'Main Input'!FE72</f>
        <v>Opex</v>
      </c>
      <c r="FF72" s="757" t="str">
        <f>'Main Input'!FF72</f>
        <v>ContractAccrual</v>
      </c>
      <c r="FG72" s="757" t="str">
        <f>'Main Input'!FG72</f>
        <v>Expense</v>
      </c>
      <c r="FH72" s="767" t="str">
        <f>'Main Input'!FH72</f>
        <v>A</v>
      </c>
      <c r="FI72" s="768">
        <f>'Main Input'!FI72</f>
        <v>0.22</v>
      </c>
      <c r="FJ72" s="768">
        <f>'Main Input'!FJ72</f>
        <v>0</v>
      </c>
      <c r="FK72" s="612"/>
      <c r="FL72" s="531">
        <f t="shared" si="21"/>
        <v>0</v>
      </c>
      <c r="FM72" s="86"/>
      <c r="FN72" s="612"/>
    </row>
    <row r="73" spans="1:170" ht="12.75" customHeight="1">
      <c r="A73" s="750" t="str">
        <f>'Main Input'!A73</f>
        <v>MTB</v>
      </c>
      <c r="B73" s="762" t="str">
        <f>'Main Input'!B73</f>
        <v>Business Unit</v>
      </c>
      <c r="C73" s="762" t="str">
        <f>'Main Input'!C73</f>
        <v>Labour</v>
      </c>
      <c r="D73" s="762" t="str">
        <f>'Main Input'!D73</f>
        <v>TFR</v>
      </c>
      <c r="E73" s="762" t="str">
        <f>'Main Input'!E73</f>
        <v>Migration Designer #18 (Wintel)</v>
      </c>
      <c r="F73" s="753" t="str">
        <f>'Main Input'!F73</f>
        <v>direct</v>
      </c>
      <c r="G73" s="753" t="str">
        <f>'Main Input'!G73</f>
        <v>Person</v>
      </c>
      <c r="H73" s="753" t="str">
        <f>'Main Input'!H73</f>
        <v>TAC.CSA.2</v>
      </c>
      <c r="I73" s="753">
        <f>'Main Input'!I73</f>
        <v>0</v>
      </c>
      <c r="J73" s="753">
        <f>'Main Input'!J73</f>
        <v>0</v>
      </c>
      <c r="K73" s="753" t="str">
        <f>'Main Input'!K73</f>
        <v>FJS</v>
      </c>
      <c r="L73" s="753" t="str">
        <f>'Main Input'!L73</f>
        <v>pTran</v>
      </c>
      <c r="M73" s="753">
        <f>'Main Input'!M73</f>
        <v>0</v>
      </c>
      <c r="N73" s="753">
        <f>'Main Input'!N73</f>
        <v>0</v>
      </c>
      <c r="O73" s="753" t="str">
        <f>'Main Input'!O73</f>
        <v>SPAIN</v>
      </c>
      <c r="P73" s="753">
        <f>'Main Input'!P73</f>
        <v>313</v>
      </c>
      <c r="Q73" s="753" t="str">
        <f>'Main Input'!Q73</f>
        <v>EUR</v>
      </c>
      <c r="R73" s="753" t="str">
        <f>'Main Input'!R73</f>
        <v>EMEA</v>
      </c>
      <c r="S73" s="753" t="str">
        <f>'Main Input'!S73</f>
        <v>Local</v>
      </c>
      <c r="T73" s="753">
        <f>'Main Input'!T73</f>
        <v>0</v>
      </c>
      <c r="U73" s="753">
        <f>'Main Input'!U73</f>
        <v>0</v>
      </c>
      <c r="V73" s="753" t="str">
        <f>'Main Input'!V73</f>
        <v>6_ATP</v>
      </c>
      <c r="W73" s="753">
        <f>'Main Input'!W73</f>
        <v>0</v>
      </c>
      <c r="X73" s="753">
        <f>'Main Input'!X73</f>
        <v>0</v>
      </c>
      <c r="Y73" s="753">
        <f>'Main Input'!Y73</f>
        <v>0</v>
      </c>
      <c r="Z73" s="753">
        <f>'Main Input'!Z73</f>
        <v>0</v>
      </c>
      <c r="AA73" s="753">
        <f>'Main Input'!AA73</f>
        <v>0</v>
      </c>
      <c r="AB73" s="763">
        <f>'Main Input'!AB73</f>
        <v>0</v>
      </c>
      <c r="AC73" s="763" t="str">
        <f>'Main Input'!AC73</f>
        <v>Days</v>
      </c>
      <c r="AD73" s="764">
        <f>'Main Input'!AD73</f>
        <v>45</v>
      </c>
      <c r="AE73" s="765">
        <f t="shared" ca="1" si="20"/>
        <v>18057.692307692309</v>
      </c>
      <c r="AF73" s="299">
        <f>(Conversion!AF73*f_ResVal)/f_GMMar</f>
        <v>0</v>
      </c>
      <c r="AG73" s="300">
        <f ca="1">(Conversion!AG73*f_ResVal)/f_GMMar</f>
        <v>0</v>
      </c>
      <c r="AH73" s="300">
        <f ca="1">(Conversion!AH73*f_ResVal)/f_GMMar</f>
        <v>0</v>
      </c>
      <c r="AI73" s="300">
        <f ca="1">(Conversion!AI73*f_ResVal)/f_GMMar</f>
        <v>0</v>
      </c>
      <c r="AJ73" s="300">
        <f ca="1">(Conversion!AJ73*f_ResVal)/f_GMMar</f>
        <v>0</v>
      </c>
      <c r="AK73" s="300">
        <f ca="1">(Conversion!AK73*f_ResVal)/f_GMMar</f>
        <v>0</v>
      </c>
      <c r="AL73" s="300">
        <f ca="1">(Conversion!AL73*f_ResVal)/f_GMMar</f>
        <v>9028.8461538461543</v>
      </c>
      <c r="AM73" s="300">
        <f ca="1">(Conversion!AM73*f_ResVal)/f_GMMar</f>
        <v>9028.8461538461543</v>
      </c>
      <c r="AN73" s="300">
        <f ca="1">(Conversion!AN73*f_ResVal)/f_GMMar</f>
        <v>0</v>
      </c>
      <c r="AO73" s="300">
        <f ca="1">(Conversion!AO73*f_ResVal)/f_GMMar</f>
        <v>0</v>
      </c>
      <c r="AP73" s="300">
        <f ca="1">(Conversion!AP73*f_ResVal)/f_GMMar</f>
        <v>0</v>
      </c>
      <c r="AQ73" s="300">
        <f ca="1">(Conversion!AQ73*f_ResVal)/f_GMMar</f>
        <v>0</v>
      </c>
      <c r="AR73" s="300">
        <f ca="1">(Conversion!AR73*f_ResVal)/f_GMMar</f>
        <v>0</v>
      </c>
      <c r="AS73" s="300">
        <f ca="1">(Conversion!AS73*f_ResVal)/f_GMMar</f>
        <v>0</v>
      </c>
      <c r="AT73" s="300">
        <f ca="1">(Conversion!AT73*f_ResVal)/f_GMMar</f>
        <v>0</v>
      </c>
      <c r="AU73" s="300">
        <f ca="1">(Conversion!AU73*f_ResVal)/f_GMMar</f>
        <v>0</v>
      </c>
      <c r="AV73" s="300">
        <f ca="1">(Conversion!AV73*f_ResVal)/f_GMMar</f>
        <v>0</v>
      </c>
      <c r="AW73" s="300">
        <f ca="1">(Conversion!AW73*f_ResVal)/f_GMMar</f>
        <v>0</v>
      </c>
      <c r="AX73" s="300">
        <f ca="1">(Conversion!AX73*f_ResVal)/f_GMMar</f>
        <v>0</v>
      </c>
      <c r="AY73" s="300">
        <f ca="1">(Conversion!AY73*f_ResVal)/f_GMMar</f>
        <v>0</v>
      </c>
      <c r="AZ73" s="300">
        <f ca="1">(Conversion!AZ73*f_ResVal)/f_GMMar</f>
        <v>0</v>
      </c>
      <c r="BA73" s="300">
        <f ca="1">(Conversion!BA73*f_ResVal)/f_GMMar</f>
        <v>0</v>
      </c>
      <c r="BB73" s="300">
        <f ca="1">(Conversion!BB73*f_ResVal)/f_GMMar</f>
        <v>0</v>
      </c>
      <c r="BC73" s="300">
        <f ca="1">(Conversion!BC73*f_ResVal)/f_GMMar</f>
        <v>0</v>
      </c>
      <c r="BD73" s="300">
        <f ca="1">(Conversion!BD73*f_ResVal)/f_GMMar</f>
        <v>0</v>
      </c>
      <c r="BE73" s="300">
        <f ca="1">(Conversion!BE73*f_ResVal)/f_GMMar</f>
        <v>0</v>
      </c>
      <c r="BF73" s="300">
        <f ca="1">(Conversion!BF73*f_ResVal)/f_GMMar</f>
        <v>0</v>
      </c>
      <c r="BG73" s="300">
        <f ca="1">(Conversion!BG73*f_ResVal)/f_GMMar</f>
        <v>0</v>
      </c>
      <c r="BH73" s="300">
        <f ca="1">(Conversion!BH73*f_ResVal)/f_GMMar</f>
        <v>0</v>
      </c>
      <c r="BI73" s="300">
        <f ca="1">(Conversion!BI73*f_ResVal)/f_GMMar</f>
        <v>0</v>
      </c>
      <c r="BJ73" s="300">
        <f ca="1">(Conversion!BJ73*f_ResVal)/f_GMMar</f>
        <v>0</v>
      </c>
      <c r="BK73" s="300">
        <f ca="1">(Conversion!BK73*f_ResVal)/f_GMMar</f>
        <v>0</v>
      </c>
      <c r="BL73" s="300">
        <f ca="1">(Conversion!BL73*f_ResVal)/f_GMMar</f>
        <v>0</v>
      </c>
      <c r="BM73" s="300">
        <f ca="1">(Conversion!BM73*f_ResVal)/f_GMMar</f>
        <v>0</v>
      </c>
      <c r="BN73" s="300">
        <f ca="1">(Conversion!BN73*f_ResVal)/f_GMMar</f>
        <v>0</v>
      </c>
      <c r="BO73" s="300">
        <f ca="1">(Conversion!BO73*f_ResVal)/f_GMMar</f>
        <v>0</v>
      </c>
      <c r="BP73" s="300">
        <f ca="1">(Conversion!BP73*f_ResVal)/f_GMMar</f>
        <v>0</v>
      </c>
      <c r="BQ73" s="300">
        <f ca="1">(Conversion!BQ73*f_ResVal)/f_GMMar</f>
        <v>0</v>
      </c>
      <c r="BR73" s="300">
        <f ca="1">(Conversion!BR73*f_ResVal)/f_GMMar</f>
        <v>0</v>
      </c>
      <c r="BS73" s="300">
        <f ca="1">(Conversion!BS73*f_ResVal)/f_GMMar</f>
        <v>0</v>
      </c>
      <c r="BT73" s="300">
        <f ca="1">(Conversion!BT73*f_ResVal)/f_GMMar</f>
        <v>0</v>
      </c>
      <c r="BU73" s="300">
        <f ca="1">(Conversion!BU73*f_ResVal)/f_GMMar</f>
        <v>0</v>
      </c>
      <c r="BV73" s="300">
        <f ca="1">(Conversion!BV73*f_ResVal)/f_GMMar</f>
        <v>0</v>
      </c>
      <c r="BW73" s="300">
        <f ca="1">(Conversion!BW73*f_ResVal)/f_GMMar</f>
        <v>0</v>
      </c>
      <c r="BX73" s="300">
        <f ca="1">(Conversion!BX73*f_ResVal)/f_GMMar</f>
        <v>0</v>
      </c>
      <c r="BY73" s="300">
        <f ca="1">(Conversion!BY73*f_ResVal)/f_GMMar</f>
        <v>0</v>
      </c>
      <c r="BZ73" s="300">
        <f ca="1">(Conversion!BZ73*f_ResVal)/f_GMMar</f>
        <v>0</v>
      </c>
      <c r="CA73" s="300">
        <f ca="1">(Conversion!CA73*f_ResVal)/f_GMMar</f>
        <v>0</v>
      </c>
      <c r="CB73" s="300">
        <f ca="1">(Conversion!CB73*f_ResVal)/f_GMMar</f>
        <v>0</v>
      </c>
      <c r="CC73" s="300">
        <f ca="1">(Conversion!CC73*f_ResVal)/f_GMMar</f>
        <v>0</v>
      </c>
      <c r="CD73" s="300">
        <f ca="1">(Conversion!CD73*f_ResVal)/f_GMMar</f>
        <v>0</v>
      </c>
      <c r="CE73" s="300">
        <f ca="1">(Conversion!CE73*f_ResVal)/f_GMMar</f>
        <v>0</v>
      </c>
      <c r="CF73" s="300">
        <f ca="1">(Conversion!CF73*f_ResVal)/f_GMMar</f>
        <v>0</v>
      </c>
      <c r="CG73" s="300">
        <f ca="1">(Conversion!CG73*f_ResVal)/f_GMMar</f>
        <v>0</v>
      </c>
      <c r="CH73" s="300">
        <f ca="1">(Conversion!CH73*f_ResVal)/f_GMMar</f>
        <v>0</v>
      </c>
      <c r="CI73" s="300">
        <f ca="1">(Conversion!CI73*f_ResVal)/f_GMMar</f>
        <v>0</v>
      </c>
      <c r="CJ73" s="300">
        <f ca="1">(Conversion!CJ73*f_ResVal)/f_GMMar</f>
        <v>0</v>
      </c>
      <c r="CK73" s="300">
        <f ca="1">(Conversion!CK73*f_ResVal)/f_GMMar</f>
        <v>0</v>
      </c>
      <c r="CL73" s="300">
        <f ca="1">(Conversion!CL73*f_ResVal)/f_GMMar</f>
        <v>0</v>
      </c>
      <c r="CM73" s="300">
        <f ca="1">(Conversion!CM73*f_ResVal)/f_GMMar</f>
        <v>0</v>
      </c>
      <c r="CN73" s="300">
        <f ca="1">(Conversion!CN73*f_ResVal)/f_GMMar</f>
        <v>0</v>
      </c>
      <c r="CO73" s="300">
        <f ca="1">(Conversion!CO73*f_ResVal)/f_GMMar</f>
        <v>0</v>
      </c>
      <c r="CP73" s="300">
        <f ca="1">(Conversion!CP73*f_ResVal)/f_GMMar</f>
        <v>0</v>
      </c>
      <c r="CQ73" s="300">
        <f ca="1">(Conversion!CQ73*f_ResVal)/f_GMMar</f>
        <v>0</v>
      </c>
      <c r="CR73" s="300">
        <f ca="1">(Conversion!CR73*f_ResVal)/f_GMMar</f>
        <v>0</v>
      </c>
      <c r="CS73" s="300">
        <f ca="1">(Conversion!CS73*f_ResVal)/f_GMMar</f>
        <v>0</v>
      </c>
      <c r="CT73" s="300">
        <f ca="1">(Conversion!CT73*f_ResVal)/f_GMMar</f>
        <v>0</v>
      </c>
      <c r="CU73" s="300">
        <f ca="1">(Conversion!CU73*f_ResVal)/f_GMMar</f>
        <v>0</v>
      </c>
      <c r="CV73" s="300">
        <f ca="1">(Conversion!CV73*f_ResVal)/f_GMMar</f>
        <v>0</v>
      </c>
      <c r="CW73" s="300">
        <f ca="1">(Conversion!CW73*f_ResVal)/f_GMMar</f>
        <v>0</v>
      </c>
      <c r="CX73" s="300">
        <f ca="1">(Conversion!CX73*f_ResVal)/f_GMMar</f>
        <v>0</v>
      </c>
      <c r="CY73" s="300">
        <f ca="1">(Conversion!CY73*f_ResVal)/f_GMMar</f>
        <v>0</v>
      </c>
      <c r="CZ73" s="300">
        <f ca="1">(Conversion!CZ73*f_ResVal)/f_GMMar</f>
        <v>0</v>
      </c>
      <c r="DA73" s="300">
        <f ca="1">(Conversion!DA73*f_ResVal)/f_GMMar</f>
        <v>0</v>
      </c>
      <c r="DB73" s="300">
        <f ca="1">(Conversion!DB73*f_ResVal)/f_GMMar</f>
        <v>0</v>
      </c>
      <c r="DC73" s="300">
        <f ca="1">(Conversion!DC73*f_ResVal)/f_GMMar</f>
        <v>0</v>
      </c>
      <c r="DD73" s="300">
        <f ca="1">(Conversion!DD73*f_ResVal)/f_GMMar</f>
        <v>0</v>
      </c>
      <c r="DE73" s="300">
        <f ca="1">(Conversion!DE73*f_ResVal)/f_GMMar</f>
        <v>0</v>
      </c>
      <c r="DF73" s="300">
        <f ca="1">(Conversion!DF73*f_ResVal)/f_GMMar</f>
        <v>0</v>
      </c>
      <c r="DG73" s="300">
        <f ca="1">(Conversion!DG73*f_ResVal)/f_GMMar</f>
        <v>0</v>
      </c>
      <c r="DH73" s="300">
        <f ca="1">(Conversion!DH73*f_ResVal)/f_GMMar</f>
        <v>0</v>
      </c>
      <c r="DI73" s="300">
        <f ca="1">(Conversion!DI73*f_ResVal)/f_GMMar</f>
        <v>0</v>
      </c>
      <c r="DJ73" s="300">
        <f ca="1">(Conversion!DJ73*f_ResVal)/f_GMMar</f>
        <v>0</v>
      </c>
      <c r="DK73" s="300">
        <f ca="1">(Conversion!DK73*f_ResVal)/f_GMMar</f>
        <v>0</v>
      </c>
      <c r="DL73" s="300">
        <f ca="1">(Conversion!DL73*f_ResVal)/f_GMMar</f>
        <v>0</v>
      </c>
      <c r="DM73" s="300">
        <f ca="1">(Conversion!DM73*f_ResVal)/f_GMMar</f>
        <v>0</v>
      </c>
      <c r="DN73" s="300">
        <f ca="1">(Conversion!DN73*f_ResVal)/f_GMMar</f>
        <v>0</v>
      </c>
      <c r="DO73" s="300">
        <f ca="1">(Conversion!DO73*f_ResVal)/f_GMMar</f>
        <v>0</v>
      </c>
      <c r="DP73" s="300">
        <f ca="1">(Conversion!DP73*f_ResVal)/f_GMMar</f>
        <v>0</v>
      </c>
      <c r="DQ73" s="300">
        <f ca="1">(Conversion!DQ73*f_ResVal)/f_GMMar</f>
        <v>0</v>
      </c>
      <c r="DR73" s="300">
        <f ca="1">(Conversion!DR73*f_ResVal)/f_GMMar</f>
        <v>0</v>
      </c>
      <c r="DS73" s="300">
        <f ca="1">(Conversion!DS73*f_ResVal)/f_GMMar</f>
        <v>0</v>
      </c>
      <c r="DT73" s="300">
        <f ca="1">(Conversion!DT73*f_ResVal)/f_GMMar</f>
        <v>0</v>
      </c>
      <c r="DU73" s="300">
        <f ca="1">(Conversion!DU73*f_ResVal)/f_GMMar</f>
        <v>0</v>
      </c>
      <c r="DV73" s="300">
        <f ca="1">(Conversion!DV73*f_ResVal)/f_GMMar</f>
        <v>0</v>
      </c>
      <c r="DW73" s="300">
        <f ca="1">(Conversion!DW73*f_ResVal)/f_GMMar</f>
        <v>0</v>
      </c>
      <c r="DX73" s="300">
        <f ca="1">(Conversion!DX73*f_ResVal)/f_GMMar</f>
        <v>0</v>
      </c>
      <c r="DY73" s="300">
        <f ca="1">(Conversion!DY73*f_ResVal)/f_GMMar</f>
        <v>0</v>
      </c>
      <c r="DZ73" s="300">
        <f ca="1">(Conversion!DZ73*f_ResVal)/f_GMMar</f>
        <v>0</v>
      </c>
      <c r="EA73" s="300">
        <f ca="1">(Conversion!EA73*f_ResVal)/f_GMMar</f>
        <v>0</v>
      </c>
      <c r="EB73" s="300">
        <f ca="1">(Conversion!EB73*f_ResVal)/f_GMMar</f>
        <v>0</v>
      </c>
      <c r="EC73" s="300">
        <f ca="1">(Conversion!EC73*f_ResVal)/f_GMMar</f>
        <v>0</v>
      </c>
      <c r="ED73" s="300">
        <f ca="1">(Conversion!ED73*f_ResVal)/f_GMMar</f>
        <v>0</v>
      </c>
      <c r="EE73" s="300">
        <f ca="1">(Conversion!EE73*f_ResVal)/f_GMMar</f>
        <v>0</v>
      </c>
      <c r="EF73" s="300">
        <f ca="1">(Conversion!EF73*f_ResVal)/f_GMMar</f>
        <v>0</v>
      </c>
      <c r="EG73" s="300">
        <f ca="1">(Conversion!EG73*f_ResVal)/f_GMMar</f>
        <v>0</v>
      </c>
      <c r="EH73" s="300">
        <f ca="1">(Conversion!EH73*f_ResVal)/f_GMMar</f>
        <v>0</v>
      </c>
      <c r="EI73" s="300">
        <f ca="1">(Conversion!EI73*f_ResVal)/f_GMMar</f>
        <v>0</v>
      </c>
      <c r="EJ73" s="300">
        <f ca="1">(Conversion!EJ73*f_ResVal)/f_GMMar</f>
        <v>0</v>
      </c>
      <c r="EK73" s="300">
        <f ca="1">(Conversion!EK73*f_ResVal)/f_GMMar</f>
        <v>0</v>
      </c>
      <c r="EL73" s="300">
        <f ca="1">(Conversion!EL73*f_ResVal)/f_GMMar</f>
        <v>0</v>
      </c>
      <c r="EM73" s="300">
        <f ca="1">(Conversion!EM73*f_ResVal)/f_GMMar</f>
        <v>0</v>
      </c>
      <c r="EN73" s="300">
        <f ca="1">(Conversion!EN73*f_ResVal)/f_GMMar</f>
        <v>0</v>
      </c>
      <c r="EO73" s="300">
        <f ca="1">(Conversion!EO73*f_ResVal)/f_GMMar</f>
        <v>0</v>
      </c>
      <c r="EP73" s="300">
        <f ca="1">(Conversion!EP73*f_ResVal)/f_GMMar</f>
        <v>0</v>
      </c>
      <c r="EQ73" s="300">
        <f ca="1">(Conversion!EQ73*f_ResVal)/f_GMMar</f>
        <v>0</v>
      </c>
      <c r="ER73" s="300">
        <f ca="1">(Conversion!ER73*f_ResVal)/f_GMMar</f>
        <v>0</v>
      </c>
      <c r="ES73" s="300">
        <f ca="1">(Conversion!ES73*f_ResVal)/f_GMMar</f>
        <v>0</v>
      </c>
      <c r="ET73" s="300">
        <f ca="1">(Conversion!ET73*f_ResVal)/f_GMMar</f>
        <v>0</v>
      </c>
      <c r="EU73" s="300">
        <f ca="1">(Conversion!EU73*f_ResVal)/f_GMMar</f>
        <v>0</v>
      </c>
      <c r="EV73" s="300">
        <f ca="1">(Conversion!EV73*f_ResVal)/f_GMMar</f>
        <v>0</v>
      </c>
      <c r="EW73" s="300">
        <f ca="1">(Conversion!EW73*f_ResVal)/f_GMMar</f>
        <v>0</v>
      </c>
      <c r="EX73" s="300">
        <f ca="1">(Conversion!EX73*f_ResVal)/f_GMMar</f>
        <v>0</v>
      </c>
      <c r="EY73" s="612"/>
      <c r="EZ73" s="757" t="str">
        <f>'Main Input'!EZ73</f>
        <v>RPI</v>
      </c>
      <c r="FA73" s="757" t="str">
        <f>'Main Input'!FA73</f>
        <v>N/A</v>
      </c>
      <c r="FB73" s="766">
        <f>'Main Input'!FB73</f>
        <v>0</v>
      </c>
      <c r="FC73" s="766" t="str">
        <f>'Main Input'!FC73</f>
        <v>IT Solutions</v>
      </c>
      <c r="FD73" s="766" t="str">
        <f>'Main Input'!FD73</f>
        <v>Managed Services</v>
      </c>
      <c r="FE73" s="757" t="str">
        <f>'Main Input'!FE73</f>
        <v>Opex</v>
      </c>
      <c r="FF73" s="757" t="str">
        <f>'Main Input'!FF73</f>
        <v>ContractAccrual</v>
      </c>
      <c r="FG73" s="757" t="str">
        <f>'Main Input'!FG73</f>
        <v>Expense</v>
      </c>
      <c r="FH73" s="767" t="str">
        <f>'Main Input'!FH73</f>
        <v>A</v>
      </c>
      <c r="FI73" s="768">
        <f>'Main Input'!FI73</f>
        <v>0.22</v>
      </c>
      <c r="FJ73" s="768">
        <f>'Main Input'!FJ73</f>
        <v>0</v>
      </c>
      <c r="FK73" s="612"/>
      <c r="FL73" s="531">
        <f t="shared" si="21"/>
        <v>0</v>
      </c>
      <c r="FM73" s="86"/>
      <c r="FN73" s="612"/>
    </row>
    <row r="74" spans="1:170" ht="12.75" customHeight="1">
      <c r="A74" s="750" t="str">
        <f>'Main Input'!A74</f>
        <v>MTB</v>
      </c>
      <c r="B74" s="762" t="str">
        <f>'Main Input'!B74</f>
        <v>Business Unit</v>
      </c>
      <c r="C74" s="762" t="str">
        <f>'Main Input'!C74</f>
        <v>Labour</v>
      </c>
      <c r="D74" s="762" t="str">
        <f>'Main Input'!D74</f>
        <v>TFR</v>
      </c>
      <c r="E74" s="762" t="str">
        <f>'Main Input'!E74</f>
        <v>Migration Lead Designer / Team lead (UNIX)</v>
      </c>
      <c r="F74" s="753" t="str">
        <f>'Main Input'!F74</f>
        <v>direct</v>
      </c>
      <c r="G74" s="753" t="str">
        <f>'Main Input'!G74</f>
        <v>Person</v>
      </c>
      <c r="H74" s="753" t="str">
        <f>'Main Input'!H74</f>
        <v>TAC.CSA.2</v>
      </c>
      <c r="I74" s="753">
        <f>'Main Input'!I74</f>
        <v>0</v>
      </c>
      <c r="J74" s="753">
        <f>'Main Input'!J74</f>
        <v>0</v>
      </c>
      <c r="K74" s="753" t="str">
        <f>'Main Input'!K74</f>
        <v>FJS</v>
      </c>
      <c r="L74" s="753" t="str">
        <f>'Main Input'!L74</f>
        <v>pTran</v>
      </c>
      <c r="M74" s="753">
        <f>'Main Input'!M74</f>
        <v>0</v>
      </c>
      <c r="N74" s="753">
        <f>'Main Input'!N74</f>
        <v>0</v>
      </c>
      <c r="O74" s="753" t="str">
        <f>'Main Input'!O74</f>
        <v>SPAIN</v>
      </c>
      <c r="P74" s="753">
        <f>'Main Input'!P74</f>
        <v>313</v>
      </c>
      <c r="Q74" s="753" t="str">
        <f>'Main Input'!Q74</f>
        <v>EUR</v>
      </c>
      <c r="R74" s="753" t="str">
        <f>'Main Input'!R74</f>
        <v>EMEA</v>
      </c>
      <c r="S74" s="753" t="str">
        <f>'Main Input'!S74</f>
        <v>Local</v>
      </c>
      <c r="T74" s="753">
        <f>'Main Input'!T74</f>
        <v>0</v>
      </c>
      <c r="U74" s="753">
        <f>'Main Input'!U74</f>
        <v>0</v>
      </c>
      <c r="V74" s="753" t="str">
        <f>'Main Input'!V74</f>
        <v>6_ATP</v>
      </c>
      <c r="W74" s="753">
        <f>'Main Input'!W74</f>
        <v>0</v>
      </c>
      <c r="X74" s="753">
        <f>'Main Input'!X74</f>
        <v>0</v>
      </c>
      <c r="Y74" s="753">
        <f>'Main Input'!Y74</f>
        <v>0</v>
      </c>
      <c r="Z74" s="753">
        <f>'Main Input'!Z74</f>
        <v>0</v>
      </c>
      <c r="AA74" s="753">
        <f>'Main Input'!AA74</f>
        <v>0</v>
      </c>
      <c r="AB74" s="763">
        <f>'Main Input'!AB74</f>
        <v>0</v>
      </c>
      <c r="AC74" s="763" t="str">
        <f>'Main Input'!AC74</f>
        <v>Days</v>
      </c>
      <c r="AD74" s="764">
        <f>'Main Input'!AD74</f>
        <v>55</v>
      </c>
      <c r="AE74" s="765">
        <f t="shared" ca="1" si="20"/>
        <v>22070.51282051282</v>
      </c>
      <c r="AF74" s="299">
        <f>(Conversion!AF74*f_ResVal)/f_GMMar</f>
        <v>0</v>
      </c>
      <c r="AG74" s="300">
        <f ca="1">(Conversion!AG74*f_ResVal)/f_GMMar</f>
        <v>0</v>
      </c>
      <c r="AH74" s="300">
        <f ca="1">(Conversion!AH74*f_ResVal)/f_GMMar</f>
        <v>0</v>
      </c>
      <c r="AI74" s="300">
        <f ca="1">(Conversion!AI74*f_ResVal)/f_GMMar</f>
        <v>0</v>
      </c>
      <c r="AJ74" s="300">
        <f ca="1">(Conversion!AJ74*f_ResVal)/f_GMMar</f>
        <v>0</v>
      </c>
      <c r="AK74" s="300">
        <f ca="1">(Conversion!AK74*f_ResVal)/f_GMMar</f>
        <v>0</v>
      </c>
      <c r="AL74" s="300">
        <f ca="1">(Conversion!AL74*f_ResVal)/f_GMMar</f>
        <v>11035.25641025641</v>
      </c>
      <c r="AM74" s="300">
        <f ca="1">(Conversion!AM74*f_ResVal)/f_GMMar</f>
        <v>11035.25641025641</v>
      </c>
      <c r="AN74" s="300">
        <f ca="1">(Conversion!AN74*f_ResVal)/f_GMMar</f>
        <v>0</v>
      </c>
      <c r="AO74" s="300">
        <f ca="1">(Conversion!AO74*f_ResVal)/f_GMMar</f>
        <v>0</v>
      </c>
      <c r="AP74" s="300">
        <f ca="1">(Conversion!AP74*f_ResVal)/f_GMMar</f>
        <v>0</v>
      </c>
      <c r="AQ74" s="300">
        <f ca="1">(Conversion!AQ74*f_ResVal)/f_GMMar</f>
        <v>0</v>
      </c>
      <c r="AR74" s="300">
        <f ca="1">(Conversion!AR74*f_ResVal)/f_GMMar</f>
        <v>0</v>
      </c>
      <c r="AS74" s="300">
        <f ca="1">(Conversion!AS74*f_ResVal)/f_GMMar</f>
        <v>0</v>
      </c>
      <c r="AT74" s="300">
        <f ca="1">(Conversion!AT74*f_ResVal)/f_GMMar</f>
        <v>0</v>
      </c>
      <c r="AU74" s="300">
        <f ca="1">(Conversion!AU74*f_ResVal)/f_GMMar</f>
        <v>0</v>
      </c>
      <c r="AV74" s="300">
        <f ca="1">(Conversion!AV74*f_ResVal)/f_GMMar</f>
        <v>0</v>
      </c>
      <c r="AW74" s="300">
        <f ca="1">(Conversion!AW74*f_ResVal)/f_GMMar</f>
        <v>0</v>
      </c>
      <c r="AX74" s="300">
        <f ca="1">(Conversion!AX74*f_ResVal)/f_GMMar</f>
        <v>0</v>
      </c>
      <c r="AY74" s="300">
        <f ca="1">(Conversion!AY74*f_ResVal)/f_GMMar</f>
        <v>0</v>
      </c>
      <c r="AZ74" s="300">
        <f ca="1">(Conversion!AZ74*f_ResVal)/f_GMMar</f>
        <v>0</v>
      </c>
      <c r="BA74" s="300">
        <f ca="1">(Conversion!BA74*f_ResVal)/f_GMMar</f>
        <v>0</v>
      </c>
      <c r="BB74" s="300">
        <f ca="1">(Conversion!BB74*f_ResVal)/f_GMMar</f>
        <v>0</v>
      </c>
      <c r="BC74" s="300">
        <f ca="1">(Conversion!BC74*f_ResVal)/f_GMMar</f>
        <v>0</v>
      </c>
      <c r="BD74" s="300">
        <f ca="1">(Conversion!BD74*f_ResVal)/f_GMMar</f>
        <v>0</v>
      </c>
      <c r="BE74" s="300">
        <f ca="1">(Conversion!BE74*f_ResVal)/f_GMMar</f>
        <v>0</v>
      </c>
      <c r="BF74" s="300">
        <f ca="1">(Conversion!BF74*f_ResVal)/f_GMMar</f>
        <v>0</v>
      </c>
      <c r="BG74" s="300">
        <f ca="1">(Conversion!BG74*f_ResVal)/f_GMMar</f>
        <v>0</v>
      </c>
      <c r="BH74" s="300">
        <f ca="1">(Conversion!BH74*f_ResVal)/f_GMMar</f>
        <v>0</v>
      </c>
      <c r="BI74" s="300">
        <f ca="1">(Conversion!BI74*f_ResVal)/f_GMMar</f>
        <v>0</v>
      </c>
      <c r="BJ74" s="300">
        <f ca="1">(Conversion!BJ74*f_ResVal)/f_GMMar</f>
        <v>0</v>
      </c>
      <c r="BK74" s="300">
        <f ca="1">(Conversion!BK74*f_ResVal)/f_GMMar</f>
        <v>0</v>
      </c>
      <c r="BL74" s="300">
        <f ca="1">(Conversion!BL74*f_ResVal)/f_GMMar</f>
        <v>0</v>
      </c>
      <c r="BM74" s="300">
        <f ca="1">(Conversion!BM74*f_ResVal)/f_GMMar</f>
        <v>0</v>
      </c>
      <c r="BN74" s="300">
        <f ca="1">(Conversion!BN74*f_ResVal)/f_GMMar</f>
        <v>0</v>
      </c>
      <c r="BO74" s="300">
        <f ca="1">(Conversion!BO74*f_ResVal)/f_GMMar</f>
        <v>0</v>
      </c>
      <c r="BP74" s="300">
        <f ca="1">(Conversion!BP74*f_ResVal)/f_GMMar</f>
        <v>0</v>
      </c>
      <c r="BQ74" s="300">
        <f ca="1">(Conversion!BQ74*f_ResVal)/f_GMMar</f>
        <v>0</v>
      </c>
      <c r="BR74" s="300">
        <f ca="1">(Conversion!BR74*f_ResVal)/f_GMMar</f>
        <v>0</v>
      </c>
      <c r="BS74" s="300">
        <f ca="1">(Conversion!BS74*f_ResVal)/f_GMMar</f>
        <v>0</v>
      </c>
      <c r="BT74" s="300">
        <f ca="1">(Conversion!BT74*f_ResVal)/f_GMMar</f>
        <v>0</v>
      </c>
      <c r="BU74" s="300">
        <f ca="1">(Conversion!BU74*f_ResVal)/f_GMMar</f>
        <v>0</v>
      </c>
      <c r="BV74" s="300">
        <f ca="1">(Conversion!BV74*f_ResVal)/f_GMMar</f>
        <v>0</v>
      </c>
      <c r="BW74" s="300">
        <f ca="1">(Conversion!BW74*f_ResVal)/f_GMMar</f>
        <v>0</v>
      </c>
      <c r="BX74" s="300">
        <f ca="1">(Conversion!BX74*f_ResVal)/f_GMMar</f>
        <v>0</v>
      </c>
      <c r="BY74" s="300">
        <f ca="1">(Conversion!BY74*f_ResVal)/f_GMMar</f>
        <v>0</v>
      </c>
      <c r="BZ74" s="300">
        <f ca="1">(Conversion!BZ74*f_ResVal)/f_GMMar</f>
        <v>0</v>
      </c>
      <c r="CA74" s="300">
        <f ca="1">(Conversion!CA74*f_ResVal)/f_GMMar</f>
        <v>0</v>
      </c>
      <c r="CB74" s="300">
        <f ca="1">(Conversion!CB74*f_ResVal)/f_GMMar</f>
        <v>0</v>
      </c>
      <c r="CC74" s="300">
        <f ca="1">(Conversion!CC74*f_ResVal)/f_GMMar</f>
        <v>0</v>
      </c>
      <c r="CD74" s="300">
        <f ca="1">(Conversion!CD74*f_ResVal)/f_GMMar</f>
        <v>0</v>
      </c>
      <c r="CE74" s="300">
        <f ca="1">(Conversion!CE74*f_ResVal)/f_GMMar</f>
        <v>0</v>
      </c>
      <c r="CF74" s="300">
        <f ca="1">(Conversion!CF74*f_ResVal)/f_GMMar</f>
        <v>0</v>
      </c>
      <c r="CG74" s="300">
        <f ca="1">(Conversion!CG74*f_ResVal)/f_GMMar</f>
        <v>0</v>
      </c>
      <c r="CH74" s="300">
        <f ca="1">(Conversion!CH74*f_ResVal)/f_GMMar</f>
        <v>0</v>
      </c>
      <c r="CI74" s="300">
        <f ca="1">(Conversion!CI74*f_ResVal)/f_GMMar</f>
        <v>0</v>
      </c>
      <c r="CJ74" s="300">
        <f ca="1">(Conversion!CJ74*f_ResVal)/f_GMMar</f>
        <v>0</v>
      </c>
      <c r="CK74" s="300">
        <f ca="1">(Conversion!CK74*f_ResVal)/f_GMMar</f>
        <v>0</v>
      </c>
      <c r="CL74" s="300">
        <f ca="1">(Conversion!CL74*f_ResVal)/f_GMMar</f>
        <v>0</v>
      </c>
      <c r="CM74" s="300">
        <f ca="1">(Conversion!CM74*f_ResVal)/f_GMMar</f>
        <v>0</v>
      </c>
      <c r="CN74" s="300">
        <f ca="1">(Conversion!CN74*f_ResVal)/f_GMMar</f>
        <v>0</v>
      </c>
      <c r="CO74" s="300">
        <f ca="1">(Conversion!CO74*f_ResVal)/f_GMMar</f>
        <v>0</v>
      </c>
      <c r="CP74" s="300">
        <f ca="1">(Conversion!CP74*f_ResVal)/f_GMMar</f>
        <v>0</v>
      </c>
      <c r="CQ74" s="300">
        <f ca="1">(Conversion!CQ74*f_ResVal)/f_GMMar</f>
        <v>0</v>
      </c>
      <c r="CR74" s="300">
        <f ca="1">(Conversion!CR74*f_ResVal)/f_GMMar</f>
        <v>0</v>
      </c>
      <c r="CS74" s="300">
        <f ca="1">(Conversion!CS74*f_ResVal)/f_GMMar</f>
        <v>0</v>
      </c>
      <c r="CT74" s="300">
        <f ca="1">(Conversion!CT74*f_ResVal)/f_GMMar</f>
        <v>0</v>
      </c>
      <c r="CU74" s="300">
        <f ca="1">(Conversion!CU74*f_ResVal)/f_GMMar</f>
        <v>0</v>
      </c>
      <c r="CV74" s="300">
        <f ca="1">(Conversion!CV74*f_ResVal)/f_GMMar</f>
        <v>0</v>
      </c>
      <c r="CW74" s="300">
        <f ca="1">(Conversion!CW74*f_ResVal)/f_GMMar</f>
        <v>0</v>
      </c>
      <c r="CX74" s="300">
        <f ca="1">(Conversion!CX74*f_ResVal)/f_GMMar</f>
        <v>0</v>
      </c>
      <c r="CY74" s="300">
        <f ca="1">(Conversion!CY74*f_ResVal)/f_GMMar</f>
        <v>0</v>
      </c>
      <c r="CZ74" s="300">
        <f ca="1">(Conversion!CZ74*f_ResVal)/f_GMMar</f>
        <v>0</v>
      </c>
      <c r="DA74" s="300">
        <f ca="1">(Conversion!DA74*f_ResVal)/f_GMMar</f>
        <v>0</v>
      </c>
      <c r="DB74" s="300">
        <f ca="1">(Conversion!DB74*f_ResVal)/f_GMMar</f>
        <v>0</v>
      </c>
      <c r="DC74" s="300">
        <f ca="1">(Conversion!DC74*f_ResVal)/f_GMMar</f>
        <v>0</v>
      </c>
      <c r="DD74" s="300">
        <f ca="1">(Conversion!DD74*f_ResVal)/f_GMMar</f>
        <v>0</v>
      </c>
      <c r="DE74" s="300">
        <f ca="1">(Conversion!DE74*f_ResVal)/f_GMMar</f>
        <v>0</v>
      </c>
      <c r="DF74" s="300">
        <f ca="1">(Conversion!DF74*f_ResVal)/f_GMMar</f>
        <v>0</v>
      </c>
      <c r="DG74" s="300">
        <f ca="1">(Conversion!DG74*f_ResVal)/f_GMMar</f>
        <v>0</v>
      </c>
      <c r="DH74" s="300">
        <f ca="1">(Conversion!DH74*f_ResVal)/f_GMMar</f>
        <v>0</v>
      </c>
      <c r="DI74" s="300">
        <f ca="1">(Conversion!DI74*f_ResVal)/f_GMMar</f>
        <v>0</v>
      </c>
      <c r="DJ74" s="300">
        <f ca="1">(Conversion!DJ74*f_ResVal)/f_GMMar</f>
        <v>0</v>
      </c>
      <c r="DK74" s="300">
        <f ca="1">(Conversion!DK74*f_ResVal)/f_GMMar</f>
        <v>0</v>
      </c>
      <c r="DL74" s="300">
        <f ca="1">(Conversion!DL74*f_ResVal)/f_GMMar</f>
        <v>0</v>
      </c>
      <c r="DM74" s="300">
        <f ca="1">(Conversion!DM74*f_ResVal)/f_GMMar</f>
        <v>0</v>
      </c>
      <c r="DN74" s="300">
        <f ca="1">(Conversion!DN74*f_ResVal)/f_GMMar</f>
        <v>0</v>
      </c>
      <c r="DO74" s="300">
        <f ca="1">(Conversion!DO74*f_ResVal)/f_GMMar</f>
        <v>0</v>
      </c>
      <c r="DP74" s="300">
        <f ca="1">(Conversion!DP74*f_ResVal)/f_GMMar</f>
        <v>0</v>
      </c>
      <c r="DQ74" s="300">
        <f ca="1">(Conversion!DQ74*f_ResVal)/f_GMMar</f>
        <v>0</v>
      </c>
      <c r="DR74" s="300">
        <f ca="1">(Conversion!DR74*f_ResVal)/f_GMMar</f>
        <v>0</v>
      </c>
      <c r="DS74" s="300">
        <f ca="1">(Conversion!DS74*f_ResVal)/f_GMMar</f>
        <v>0</v>
      </c>
      <c r="DT74" s="300">
        <f ca="1">(Conversion!DT74*f_ResVal)/f_GMMar</f>
        <v>0</v>
      </c>
      <c r="DU74" s="300">
        <f ca="1">(Conversion!DU74*f_ResVal)/f_GMMar</f>
        <v>0</v>
      </c>
      <c r="DV74" s="300">
        <f ca="1">(Conversion!DV74*f_ResVal)/f_GMMar</f>
        <v>0</v>
      </c>
      <c r="DW74" s="300">
        <f ca="1">(Conversion!DW74*f_ResVal)/f_GMMar</f>
        <v>0</v>
      </c>
      <c r="DX74" s="300">
        <f ca="1">(Conversion!DX74*f_ResVal)/f_GMMar</f>
        <v>0</v>
      </c>
      <c r="DY74" s="300">
        <f ca="1">(Conversion!DY74*f_ResVal)/f_GMMar</f>
        <v>0</v>
      </c>
      <c r="DZ74" s="300">
        <f ca="1">(Conversion!DZ74*f_ResVal)/f_GMMar</f>
        <v>0</v>
      </c>
      <c r="EA74" s="300">
        <f ca="1">(Conversion!EA74*f_ResVal)/f_GMMar</f>
        <v>0</v>
      </c>
      <c r="EB74" s="300">
        <f ca="1">(Conversion!EB74*f_ResVal)/f_GMMar</f>
        <v>0</v>
      </c>
      <c r="EC74" s="300">
        <f ca="1">(Conversion!EC74*f_ResVal)/f_GMMar</f>
        <v>0</v>
      </c>
      <c r="ED74" s="300">
        <f ca="1">(Conversion!ED74*f_ResVal)/f_GMMar</f>
        <v>0</v>
      </c>
      <c r="EE74" s="300">
        <f ca="1">(Conversion!EE74*f_ResVal)/f_GMMar</f>
        <v>0</v>
      </c>
      <c r="EF74" s="300">
        <f ca="1">(Conversion!EF74*f_ResVal)/f_GMMar</f>
        <v>0</v>
      </c>
      <c r="EG74" s="300">
        <f ca="1">(Conversion!EG74*f_ResVal)/f_GMMar</f>
        <v>0</v>
      </c>
      <c r="EH74" s="300">
        <f ca="1">(Conversion!EH74*f_ResVal)/f_GMMar</f>
        <v>0</v>
      </c>
      <c r="EI74" s="300">
        <f ca="1">(Conversion!EI74*f_ResVal)/f_GMMar</f>
        <v>0</v>
      </c>
      <c r="EJ74" s="300">
        <f ca="1">(Conversion!EJ74*f_ResVal)/f_GMMar</f>
        <v>0</v>
      </c>
      <c r="EK74" s="300">
        <f ca="1">(Conversion!EK74*f_ResVal)/f_GMMar</f>
        <v>0</v>
      </c>
      <c r="EL74" s="300">
        <f ca="1">(Conversion!EL74*f_ResVal)/f_GMMar</f>
        <v>0</v>
      </c>
      <c r="EM74" s="300">
        <f ca="1">(Conversion!EM74*f_ResVal)/f_GMMar</f>
        <v>0</v>
      </c>
      <c r="EN74" s="300">
        <f ca="1">(Conversion!EN74*f_ResVal)/f_GMMar</f>
        <v>0</v>
      </c>
      <c r="EO74" s="300">
        <f ca="1">(Conversion!EO74*f_ResVal)/f_GMMar</f>
        <v>0</v>
      </c>
      <c r="EP74" s="300">
        <f ca="1">(Conversion!EP74*f_ResVal)/f_GMMar</f>
        <v>0</v>
      </c>
      <c r="EQ74" s="300">
        <f ca="1">(Conversion!EQ74*f_ResVal)/f_GMMar</f>
        <v>0</v>
      </c>
      <c r="ER74" s="300">
        <f ca="1">(Conversion!ER74*f_ResVal)/f_GMMar</f>
        <v>0</v>
      </c>
      <c r="ES74" s="300">
        <f ca="1">(Conversion!ES74*f_ResVal)/f_GMMar</f>
        <v>0</v>
      </c>
      <c r="ET74" s="300">
        <f ca="1">(Conversion!ET74*f_ResVal)/f_GMMar</f>
        <v>0</v>
      </c>
      <c r="EU74" s="300">
        <f ca="1">(Conversion!EU74*f_ResVal)/f_GMMar</f>
        <v>0</v>
      </c>
      <c r="EV74" s="300">
        <f ca="1">(Conversion!EV74*f_ResVal)/f_GMMar</f>
        <v>0</v>
      </c>
      <c r="EW74" s="300">
        <f ca="1">(Conversion!EW74*f_ResVal)/f_GMMar</f>
        <v>0</v>
      </c>
      <c r="EX74" s="300">
        <f ca="1">(Conversion!EX74*f_ResVal)/f_GMMar</f>
        <v>0</v>
      </c>
      <c r="EY74" s="612"/>
      <c r="EZ74" s="757" t="str">
        <f>'Main Input'!EZ74</f>
        <v>RPI</v>
      </c>
      <c r="FA74" s="757" t="str">
        <f>'Main Input'!FA74</f>
        <v>N/A</v>
      </c>
      <c r="FB74" s="766">
        <f>'Main Input'!FB74</f>
        <v>0</v>
      </c>
      <c r="FC74" s="766" t="str">
        <f>'Main Input'!FC74</f>
        <v>IT Solutions</v>
      </c>
      <c r="FD74" s="766" t="str">
        <f>'Main Input'!FD74</f>
        <v>Managed Services</v>
      </c>
      <c r="FE74" s="757" t="str">
        <f>'Main Input'!FE74</f>
        <v>Opex</v>
      </c>
      <c r="FF74" s="757" t="str">
        <f>'Main Input'!FF74</f>
        <v>ContractAccrual</v>
      </c>
      <c r="FG74" s="757" t="str">
        <f>'Main Input'!FG74</f>
        <v>Expense</v>
      </c>
      <c r="FH74" s="767" t="str">
        <f>'Main Input'!FH74</f>
        <v>A</v>
      </c>
      <c r="FI74" s="768">
        <f>'Main Input'!FI74</f>
        <v>0.22</v>
      </c>
      <c r="FJ74" s="768">
        <f>'Main Input'!FJ74</f>
        <v>0</v>
      </c>
      <c r="FK74" s="612"/>
      <c r="FL74" s="531">
        <f t="shared" si="21"/>
        <v>0</v>
      </c>
      <c r="FM74" s="86"/>
      <c r="FN74" s="612"/>
    </row>
    <row r="75" spans="1:170" ht="12.75" customHeight="1">
      <c r="A75" s="750" t="str">
        <f>'Main Input'!A75</f>
        <v>MTB</v>
      </c>
      <c r="B75" s="762" t="str">
        <f>'Main Input'!B75</f>
        <v>Business Unit</v>
      </c>
      <c r="C75" s="762" t="str">
        <f>'Main Input'!C75</f>
        <v>Labour</v>
      </c>
      <c r="D75" s="762" t="str">
        <f>'Main Input'!D75</f>
        <v>TFR</v>
      </c>
      <c r="E75" s="762" t="str">
        <f>'Main Input'!E75</f>
        <v>Migration Designer #2 (UNIX)</v>
      </c>
      <c r="F75" s="753" t="str">
        <f>'Main Input'!F75</f>
        <v>direct</v>
      </c>
      <c r="G75" s="753" t="str">
        <f>'Main Input'!G75</f>
        <v>Person</v>
      </c>
      <c r="H75" s="753" t="str">
        <f>'Main Input'!H75</f>
        <v>TAC.CSA.2</v>
      </c>
      <c r="I75" s="753">
        <f>'Main Input'!I75</f>
        <v>0</v>
      </c>
      <c r="J75" s="753">
        <f>'Main Input'!J75</f>
        <v>0</v>
      </c>
      <c r="K75" s="753" t="str">
        <f>'Main Input'!K75</f>
        <v>FJS</v>
      </c>
      <c r="L75" s="753" t="str">
        <f>'Main Input'!L75</f>
        <v>pTran</v>
      </c>
      <c r="M75" s="753">
        <f>'Main Input'!M75</f>
        <v>0</v>
      </c>
      <c r="N75" s="753">
        <f>'Main Input'!N75</f>
        <v>0</v>
      </c>
      <c r="O75" s="753" t="str">
        <f>'Main Input'!O75</f>
        <v>SPAIN</v>
      </c>
      <c r="P75" s="753">
        <f>'Main Input'!P75</f>
        <v>313</v>
      </c>
      <c r="Q75" s="753" t="str">
        <f>'Main Input'!Q75</f>
        <v>EUR</v>
      </c>
      <c r="R75" s="753" t="str">
        <f>'Main Input'!R75</f>
        <v>EMEA</v>
      </c>
      <c r="S75" s="753" t="str">
        <f>'Main Input'!S75</f>
        <v>Local</v>
      </c>
      <c r="T75" s="753">
        <f>'Main Input'!T75</f>
        <v>0</v>
      </c>
      <c r="U75" s="753">
        <f>'Main Input'!U75</f>
        <v>0</v>
      </c>
      <c r="V75" s="753" t="str">
        <f>'Main Input'!V75</f>
        <v>6_ATP</v>
      </c>
      <c r="W75" s="753">
        <f>'Main Input'!W75</f>
        <v>0</v>
      </c>
      <c r="X75" s="753">
        <f>'Main Input'!X75</f>
        <v>0</v>
      </c>
      <c r="Y75" s="753">
        <f>'Main Input'!Y75</f>
        <v>0</v>
      </c>
      <c r="Z75" s="753">
        <f>'Main Input'!Z75</f>
        <v>0</v>
      </c>
      <c r="AA75" s="753">
        <f>'Main Input'!AA75</f>
        <v>0</v>
      </c>
      <c r="AB75" s="763">
        <f>'Main Input'!AB75</f>
        <v>0</v>
      </c>
      <c r="AC75" s="763" t="str">
        <f>'Main Input'!AC75</f>
        <v>Days</v>
      </c>
      <c r="AD75" s="764">
        <f>'Main Input'!AD75</f>
        <v>50</v>
      </c>
      <c r="AE75" s="765">
        <f t="shared" ca="1" si="20"/>
        <v>20064.102564102563</v>
      </c>
      <c r="AF75" s="299">
        <f>(Conversion!AF75*f_ResVal)/f_GMMar</f>
        <v>0</v>
      </c>
      <c r="AG75" s="300">
        <f ca="1">(Conversion!AG75*f_ResVal)/f_GMMar</f>
        <v>0</v>
      </c>
      <c r="AH75" s="300">
        <f ca="1">(Conversion!AH75*f_ResVal)/f_GMMar</f>
        <v>0</v>
      </c>
      <c r="AI75" s="300">
        <f ca="1">(Conversion!AI75*f_ResVal)/f_GMMar</f>
        <v>0</v>
      </c>
      <c r="AJ75" s="300">
        <f ca="1">(Conversion!AJ75*f_ResVal)/f_GMMar</f>
        <v>0</v>
      </c>
      <c r="AK75" s="300">
        <f ca="1">(Conversion!AK75*f_ResVal)/f_GMMar</f>
        <v>0</v>
      </c>
      <c r="AL75" s="300">
        <f ca="1">(Conversion!AL75*f_ResVal)/f_GMMar</f>
        <v>10032.051282051281</v>
      </c>
      <c r="AM75" s="300">
        <f ca="1">(Conversion!AM75*f_ResVal)/f_GMMar</f>
        <v>10032.051282051281</v>
      </c>
      <c r="AN75" s="300">
        <f ca="1">(Conversion!AN75*f_ResVal)/f_GMMar</f>
        <v>0</v>
      </c>
      <c r="AO75" s="300">
        <f ca="1">(Conversion!AO75*f_ResVal)/f_GMMar</f>
        <v>0</v>
      </c>
      <c r="AP75" s="300">
        <f ca="1">(Conversion!AP75*f_ResVal)/f_GMMar</f>
        <v>0</v>
      </c>
      <c r="AQ75" s="300">
        <f ca="1">(Conversion!AQ75*f_ResVal)/f_GMMar</f>
        <v>0</v>
      </c>
      <c r="AR75" s="300">
        <f ca="1">(Conversion!AR75*f_ResVal)/f_GMMar</f>
        <v>0</v>
      </c>
      <c r="AS75" s="300">
        <f ca="1">(Conversion!AS75*f_ResVal)/f_GMMar</f>
        <v>0</v>
      </c>
      <c r="AT75" s="300">
        <f ca="1">(Conversion!AT75*f_ResVal)/f_GMMar</f>
        <v>0</v>
      </c>
      <c r="AU75" s="300">
        <f ca="1">(Conversion!AU75*f_ResVal)/f_GMMar</f>
        <v>0</v>
      </c>
      <c r="AV75" s="300">
        <f ca="1">(Conversion!AV75*f_ResVal)/f_GMMar</f>
        <v>0</v>
      </c>
      <c r="AW75" s="300">
        <f ca="1">(Conversion!AW75*f_ResVal)/f_GMMar</f>
        <v>0</v>
      </c>
      <c r="AX75" s="300">
        <f ca="1">(Conversion!AX75*f_ResVal)/f_GMMar</f>
        <v>0</v>
      </c>
      <c r="AY75" s="300">
        <f ca="1">(Conversion!AY75*f_ResVal)/f_GMMar</f>
        <v>0</v>
      </c>
      <c r="AZ75" s="300">
        <f ca="1">(Conversion!AZ75*f_ResVal)/f_GMMar</f>
        <v>0</v>
      </c>
      <c r="BA75" s="300">
        <f ca="1">(Conversion!BA75*f_ResVal)/f_GMMar</f>
        <v>0</v>
      </c>
      <c r="BB75" s="300">
        <f ca="1">(Conversion!BB75*f_ResVal)/f_GMMar</f>
        <v>0</v>
      </c>
      <c r="BC75" s="300">
        <f ca="1">(Conversion!BC75*f_ResVal)/f_GMMar</f>
        <v>0</v>
      </c>
      <c r="BD75" s="300">
        <f ca="1">(Conversion!BD75*f_ResVal)/f_GMMar</f>
        <v>0</v>
      </c>
      <c r="BE75" s="300">
        <f ca="1">(Conversion!BE75*f_ResVal)/f_GMMar</f>
        <v>0</v>
      </c>
      <c r="BF75" s="300">
        <f ca="1">(Conversion!BF75*f_ResVal)/f_GMMar</f>
        <v>0</v>
      </c>
      <c r="BG75" s="300">
        <f ca="1">(Conversion!BG75*f_ResVal)/f_GMMar</f>
        <v>0</v>
      </c>
      <c r="BH75" s="300">
        <f ca="1">(Conversion!BH75*f_ResVal)/f_GMMar</f>
        <v>0</v>
      </c>
      <c r="BI75" s="300">
        <f ca="1">(Conversion!BI75*f_ResVal)/f_GMMar</f>
        <v>0</v>
      </c>
      <c r="BJ75" s="300">
        <f ca="1">(Conversion!BJ75*f_ResVal)/f_GMMar</f>
        <v>0</v>
      </c>
      <c r="BK75" s="300">
        <f ca="1">(Conversion!BK75*f_ResVal)/f_GMMar</f>
        <v>0</v>
      </c>
      <c r="BL75" s="300">
        <f ca="1">(Conversion!BL75*f_ResVal)/f_GMMar</f>
        <v>0</v>
      </c>
      <c r="BM75" s="300">
        <f ca="1">(Conversion!BM75*f_ResVal)/f_GMMar</f>
        <v>0</v>
      </c>
      <c r="BN75" s="300">
        <f ca="1">(Conversion!BN75*f_ResVal)/f_GMMar</f>
        <v>0</v>
      </c>
      <c r="BO75" s="300">
        <f ca="1">(Conversion!BO75*f_ResVal)/f_GMMar</f>
        <v>0</v>
      </c>
      <c r="BP75" s="300">
        <f ca="1">(Conversion!BP75*f_ResVal)/f_GMMar</f>
        <v>0</v>
      </c>
      <c r="BQ75" s="300">
        <f ca="1">(Conversion!BQ75*f_ResVal)/f_GMMar</f>
        <v>0</v>
      </c>
      <c r="BR75" s="300">
        <f ca="1">(Conversion!BR75*f_ResVal)/f_GMMar</f>
        <v>0</v>
      </c>
      <c r="BS75" s="300">
        <f ca="1">(Conversion!BS75*f_ResVal)/f_GMMar</f>
        <v>0</v>
      </c>
      <c r="BT75" s="300">
        <f ca="1">(Conversion!BT75*f_ResVal)/f_GMMar</f>
        <v>0</v>
      </c>
      <c r="BU75" s="300">
        <f ca="1">(Conversion!BU75*f_ResVal)/f_GMMar</f>
        <v>0</v>
      </c>
      <c r="BV75" s="300">
        <f ca="1">(Conversion!BV75*f_ResVal)/f_GMMar</f>
        <v>0</v>
      </c>
      <c r="BW75" s="300">
        <f ca="1">(Conversion!BW75*f_ResVal)/f_GMMar</f>
        <v>0</v>
      </c>
      <c r="BX75" s="300">
        <f ca="1">(Conversion!BX75*f_ResVal)/f_GMMar</f>
        <v>0</v>
      </c>
      <c r="BY75" s="300">
        <f ca="1">(Conversion!BY75*f_ResVal)/f_GMMar</f>
        <v>0</v>
      </c>
      <c r="BZ75" s="300">
        <f ca="1">(Conversion!BZ75*f_ResVal)/f_GMMar</f>
        <v>0</v>
      </c>
      <c r="CA75" s="300">
        <f ca="1">(Conversion!CA75*f_ResVal)/f_GMMar</f>
        <v>0</v>
      </c>
      <c r="CB75" s="300">
        <f ca="1">(Conversion!CB75*f_ResVal)/f_GMMar</f>
        <v>0</v>
      </c>
      <c r="CC75" s="300">
        <f ca="1">(Conversion!CC75*f_ResVal)/f_GMMar</f>
        <v>0</v>
      </c>
      <c r="CD75" s="300">
        <f ca="1">(Conversion!CD75*f_ResVal)/f_GMMar</f>
        <v>0</v>
      </c>
      <c r="CE75" s="300">
        <f ca="1">(Conversion!CE75*f_ResVal)/f_GMMar</f>
        <v>0</v>
      </c>
      <c r="CF75" s="300">
        <f ca="1">(Conversion!CF75*f_ResVal)/f_GMMar</f>
        <v>0</v>
      </c>
      <c r="CG75" s="300">
        <f ca="1">(Conversion!CG75*f_ResVal)/f_GMMar</f>
        <v>0</v>
      </c>
      <c r="CH75" s="300">
        <f ca="1">(Conversion!CH75*f_ResVal)/f_GMMar</f>
        <v>0</v>
      </c>
      <c r="CI75" s="300">
        <f ca="1">(Conversion!CI75*f_ResVal)/f_GMMar</f>
        <v>0</v>
      </c>
      <c r="CJ75" s="300">
        <f ca="1">(Conversion!CJ75*f_ResVal)/f_GMMar</f>
        <v>0</v>
      </c>
      <c r="CK75" s="300">
        <f ca="1">(Conversion!CK75*f_ResVal)/f_GMMar</f>
        <v>0</v>
      </c>
      <c r="CL75" s="300">
        <f ca="1">(Conversion!CL75*f_ResVal)/f_GMMar</f>
        <v>0</v>
      </c>
      <c r="CM75" s="300">
        <f ca="1">(Conversion!CM75*f_ResVal)/f_GMMar</f>
        <v>0</v>
      </c>
      <c r="CN75" s="300">
        <f ca="1">(Conversion!CN75*f_ResVal)/f_GMMar</f>
        <v>0</v>
      </c>
      <c r="CO75" s="300">
        <f ca="1">(Conversion!CO75*f_ResVal)/f_GMMar</f>
        <v>0</v>
      </c>
      <c r="CP75" s="300">
        <f ca="1">(Conversion!CP75*f_ResVal)/f_GMMar</f>
        <v>0</v>
      </c>
      <c r="CQ75" s="300">
        <f ca="1">(Conversion!CQ75*f_ResVal)/f_GMMar</f>
        <v>0</v>
      </c>
      <c r="CR75" s="300">
        <f ca="1">(Conversion!CR75*f_ResVal)/f_GMMar</f>
        <v>0</v>
      </c>
      <c r="CS75" s="300">
        <f ca="1">(Conversion!CS75*f_ResVal)/f_GMMar</f>
        <v>0</v>
      </c>
      <c r="CT75" s="300">
        <f ca="1">(Conversion!CT75*f_ResVal)/f_GMMar</f>
        <v>0</v>
      </c>
      <c r="CU75" s="300">
        <f ca="1">(Conversion!CU75*f_ResVal)/f_GMMar</f>
        <v>0</v>
      </c>
      <c r="CV75" s="300">
        <f ca="1">(Conversion!CV75*f_ResVal)/f_GMMar</f>
        <v>0</v>
      </c>
      <c r="CW75" s="300">
        <f ca="1">(Conversion!CW75*f_ResVal)/f_GMMar</f>
        <v>0</v>
      </c>
      <c r="CX75" s="300">
        <f ca="1">(Conversion!CX75*f_ResVal)/f_GMMar</f>
        <v>0</v>
      </c>
      <c r="CY75" s="300">
        <f ca="1">(Conversion!CY75*f_ResVal)/f_GMMar</f>
        <v>0</v>
      </c>
      <c r="CZ75" s="300">
        <f ca="1">(Conversion!CZ75*f_ResVal)/f_GMMar</f>
        <v>0</v>
      </c>
      <c r="DA75" s="300">
        <f ca="1">(Conversion!DA75*f_ResVal)/f_GMMar</f>
        <v>0</v>
      </c>
      <c r="DB75" s="300">
        <f ca="1">(Conversion!DB75*f_ResVal)/f_GMMar</f>
        <v>0</v>
      </c>
      <c r="DC75" s="300">
        <f ca="1">(Conversion!DC75*f_ResVal)/f_GMMar</f>
        <v>0</v>
      </c>
      <c r="DD75" s="300">
        <f ca="1">(Conversion!DD75*f_ResVal)/f_GMMar</f>
        <v>0</v>
      </c>
      <c r="DE75" s="300">
        <f ca="1">(Conversion!DE75*f_ResVal)/f_GMMar</f>
        <v>0</v>
      </c>
      <c r="DF75" s="300">
        <f ca="1">(Conversion!DF75*f_ResVal)/f_GMMar</f>
        <v>0</v>
      </c>
      <c r="DG75" s="300">
        <f ca="1">(Conversion!DG75*f_ResVal)/f_GMMar</f>
        <v>0</v>
      </c>
      <c r="DH75" s="300">
        <f ca="1">(Conversion!DH75*f_ResVal)/f_GMMar</f>
        <v>0</v>
      </c>
      <c r="DI75" s="300">
        <f ca="1">(Conversion!DI75*f_ResVal)/f_GMMar</f>
        <v>0</v>
      </c>
      <c r="DJ75" s="300">
        <f ca="1">(Conversion!DJ75*f_ResVal)/f_GMMar</f>
        <v>0</v>
      </c>
      <c r="DK75" s="300">
        <f ca="1">(Conversion!DK75*f_ResVal)/f_GMMar</f>
        <v>0</v>
      </c>
      <c r="DL75" s="300">
        <f ca="1">(Conversion!DL75*f_ResVal)/f_GMMar</f>
        <v>0</v>
      </c>
      <c r="DM75" s="300">
        <f ca="1">(Conversion!DM75*f_ResVal)/f_GMMar</f>
        <v>0</v>
      </c>
      <c r="DN75" s="300">
        <f ca="1">(Conversion!DN75*f_ResVal)/f_GMMar</f>
        <v>0</v>
      </c>
      <c r="DO75" s="300">
        <f ca="1">(Conversion!DO75*f_ResVal)/f_GMMar</f>
        <v>0</v>
      </c>
      <c r="DP75" s="300">
        <f ca="1">(Conversion!DP75*f_ResVal)/f_GMMar</f>
        <v>0</v>
      </c>
      <c r="DQ75" s="300">
        <f ca="1">(Conversion!DQ75*f_ResVal)/f_GMMar</f>
        <v>0</v>
      </c>
      <c r="DR75" s="300">
        <f ca="1">(Conversion!DR75*f_ResVal)/f_GMMar</f>
        <v>0</v>
      </c>
      <c r="DS75" s="300">
        <f ca="1">(Conversion!DS75*f_ResVal)/f_GMMar</f>
        <v>0</v>
      </c>
      <c r="DT75" s="300">
        <f ca="1">(Conversion!DT75*f_ResVal)/f_GMMar</f>
        <v>0</v>
      </c>
      <c r="DU75" s="300">
        <f ca="1">(Conversion!DU75*f_ResVal)/f_GMMar</f>
        <v>0</v>
      </c>
      <c r="DV75" s="300">
        <f ca="1">(Conversion!DV75*f_ResVal)/f_GMMar</f>
        <v>0</v>
      </c>
      <c r="DW75" s="300">
        <f ca="1">(Conversion!DW75*f_ResVal)/f_GMMar</f>
        <v>0</v>
      </c>
      <c r="DX75" s="300">
        <f ca="1">(Conversion!DX75*f_ResVal)/f_GMMar</f>
        <v>0</v>
      </c>
      <c r="DY75" s="300">
        <f ca="1">(Conversion!DY75*f_ResVal)/f_GMMar</f>
        <v>0</v>
      </c>
      <c r="DZ75" s="300">
        <f ca="1">(Conversion!DZ75*f_ResVal)/f_GMMar</f>
        <v>0</v>
      </c>
      <c r="EA75" s="300">
        <f ca="1">(Conversion!EA75*f_ResVal)/f_GMMar</f>
        <v>0</v>
      </c>
      <c r="EB75" s="300">
        <f ca="1">(Conversion!EB75*f_ResVal)/f_GMMar</f>
        <v>0</v>
      </c>
      <c r="EC75" s="300">
        <f ca="1">(Conversion!EC75*f_ResVal)/f_GMMar</f>
        <v>0</v>
      </c>
      <c r="ED75" s="300">
        <f ca="1">(Conversion!ED75*f_ResVal)/f_GMMar</f>
        <v>0</v>
      </c>
      <c r="EE75" s="300">
        <f ca="1">(Conversion!EE75*f_ResVal)/f_GMMar</f>
        <v>0</v>
      </c>
      <c r="EF75" s="300">
        <f ca="1">(Conversion!EF75*f_ResVal)/f_GMMar</f>
        <v>0</v>
      </c>
      <c r="EG75" s="300">
        <f ca="1">(Conversion!EG75*f_ResVal)/f_GMMar</f>
        <v>0</v>
      </c>
      <c r="EH75" s="300">
        <f ca="1">(Conversion!EH75*f_ResVal)/f_GMMar</f>
        <v>0</v>
      </c>
      <c r="EI75" s="300">
        <f ca="1">(Conversion!EI75*f_ResVal)/f_GMMar</f>
        <v>0</v>
      </c>
      <c r="EJ75" s="300">
        <f ca="1">(Conversion!EJ75*f_ResVal)/f_GMMar</f>
        <v>0</v>
      </c>
      <c r="EK75" s="300">
        <f ca="1">(Conversion!EK75*f_ResVal)/f_GMMar</f>
        <v>0</v>
      </c>
      <c r="EL75" s="300">
        <f ca="1">(Conversion!EL75*f_ResVal)/f_GMMar</f>
        <v>0</v>
      </c>
      <c r="EM75" s="300">
        <f ca="1">(Conversion!EM75*f_ResVal)/f_GMMar</f>
        <v>0</v>
      </c>
      <c r="EN75" s="300">
        <f ca="1">(Conversion!EN75*f_ResVal)/f_GMMar</f>
        <v>0</v>
      </c>
      <c r="EO75" s="300">
        <f ca="1">(Conversion!EO75*f_ResVal)/f_GMMar</f>
        <v>0</v>
      </c>
      <c r="EP75" s="300">
        <f ca="1">(Conversion!EP75*f_ResVal)/f_GMMar</f>
        <v>0</v>
      </c>
      <c r="EQ75" s="300">
        <f ca="1">(Conversion!EQ75*f_ResVal)/f_GMMar</f>
        <v>0</v>
      </c>
      <c r="ER75" s="300">
        <f ca="1">(Conversion!ER75*f_ResVal)/f_GMMar</f>
        <v>0</v>
      </c>
      <c r="ES75" s="300">
        <f ca="1">(Conversion!ES75*f_ResVal)/f_GMMar</f>
        <v>0</v>
      </c>
      <c r="ET75" s="300">
        <f ca="1">(Conversion!ET75*f_ResVal)/f_GMMar</f>
        <v>0</v>
      </c>
      <c r="EU75" s="300">
        <f ca="1">(Conversion!EU75*f_ResVal)/f_GMMar</f>
        <v>0</v>
      </c>
      <c r="EV75" s="300">
        <f ca="1">(Conversion!EV75*f_ResVal)/f_GMMar</f>
        <v>0</v>
      </c>
      <c r="EW75" s="300">
        <f ca="1">(Conversion!EW75*f_ResVal)/f_GMMar</f>
        <v>0</v>
      </c>
      <c r="EX75" s="300">
        <f ca="1">(Conversion!EX75*f_ResVal)/f_GMMar</f>
        <v>0</v>
      </c>
      <c r="EY75" s="612"/>
      <c r="EZ75" s="757" t="str">
        <f>'Main Input'!EZ75</f>
        <v>RPI</v>
      </c>
      <c r="FA75" s="757" t="str">
        <f>'Main Input'!FA75</f>
        <v>N/A</v>
      </c>
      <c r="FB75" s="766">
        <f>'Main Input'!FB75</f>
        <v>0</v>
      </c>
      <c r="FC75" s="766" t="str">
        <f>'Main Input'!FC75</f>
        <v>IT Solutions</v>
      </c>
      <c r="FD75" s="766" t="str">
        <f>'Main Input'!FD75</f>
        <v>Managed Services</v>
      </c>
      <c r="FE75" s="757" t="str">
        <f>'Main Input'!FE75</f>
        <v>Opex</v>
      </c>
      <c r="FF75" s="757" t="str">
        <f>'Main Input'!FF75</f>
        <v>ContractAccrual</v>
      </c>
      <c r="FG75" s="757" t="str">
        <f>'Main Input'!FG75</f>
        <v>Expense</v>
      </c>
      <c r="FH75" s="767" t="str">
        <f>'Main Input'!FH75</f>
        <v>A</v>
      </c>
      <c r="FI75" s="768">
        <f>'Main Input'!FI75</f>
        <v>0.22</v>
      </c>
      <c r="FJ75" s="768">
        <f>'Main Input'!FJ75</f>
        <v>0</v>
      </c>
      <c r="FK75" s="612"/>
      <c r="FL75" s="531">
        <f t="shared" si="21"/>
        <v>0</v>
      </c>
      <c r="FM75" s="86"/>
      <c r="FN75" s="612"/>
    </row>
    <row r="76" spans="1:170" ht="12.75" customHeight="1">
      <c r="A76" s="750" t="str">
        <f>'Main Input'!A76</f>
        <v>MTB</v>
      </c>
      <c r="B76" s="762" t="str">
        <f>'Main Input'!B76</f>
        <v>Business Unit</v>
      </c>
      <c r="C76" s="762" t="str">
        <f>'Main Input'!C76</f>
        <v>Labour</v>
      </c>
      <c r="D76" s="762" t="str">
        <f>'Main Input'!D76</f>
        <v>TFR</v>
      </c>
      <c r="E76" s="762" t="str">
        <f>'Main Input'!E76</f>
        <v>Migration Designer #3 (UNIX)</v>
      </c>
      <c r="F76" s="753" t="str">
        <f>'Main Input'!F76</f>
        <v>direct</v>
      </c>
      <c r="G76" s="753" t="str">
        <f>'Main Input'!G76</f>
        <v>Person</v>
      </c>
      <c r="H76" s="753" t="str">
        <f>'Main Input'!H76</f>
        <v>TAC.CSA.2</v>
      </c>
      <c r="I76" s="753">
        <f>'Main Input'!I76</f>
        <v>0</v>
      </c>
      <c r="J76" s="753">
        <f>'Main Input'!J76</f>
        <v>0</v>
      </c>
      <c r="K76" s="753" t="str">
        <f>'Main Input'!K76</f>
        <v>FJS</v>
      </c>
      <c r="L76" s="753" t="str">
        <f>'Main Input'!L76</f>
        <v>pTran</v>
      </c>
      <c r="M76" s="753">
        <f>'Main Input'!M76</f>
        <v>0</v>
      </c>
      <c r="N76" s="753">
        <f>'Main Input'!N76</f>
        <v>0</v>
      </c>
      <c r="O76" s="753" t="str">
        <f>'Main Input'!O76</f>
        <v>SPAIN</v>
      </c>
      <c r="P76" s="753">
        <f>'Main Input'!P76</f>
        <v>313</v>
      </c>
      <c r="Q76" s="753" t="str">
        <f>'Main Input'!Q76</f>
        <v>EUR</v>
      </c>
      <c r="R76" s="753" t="str">
        <f>'Main Input'!R76</f>
        <v>EMEA</v>
      </c>
      <c r="S76" s="753" t="str">
        <f>'Main Input'!S76</f>
        <v>Local</v>
      </c>
      <c r="T76" s="753">
        <f>'Main Input'!T76</f>
        <v>0</v>
      </c>
      <c r="U76" s="753">
        <f>'Main Input'!U76</f>
        <v>0</v>
      </c>
      <c r="V76" s="753" t="str">
        <f>'Main Input'!V76</f>
        <v>6_ATP</v>
      </c>
      <c r="W76" s="753">
        <f>'Main Input'!W76</f>
        <v>0</v>
      </c>
      <c r="X76" s="753">
        <f>'Main Input'!X76</f>
        <v>0</v>
      </c>
      <c r="Y76" s="753">
        <f>'Main Input'!Y76</f>
        <v>0</v>
      </c>
      <c r="Z76" s="753">
        <f>'Main Input'!Z76</f>
        <v>0</v>
      </c>
      <c r="AA76" s="753">
        <f>'Main Input'!AA76</f>
        <v>0</v>
      </c>
      <c r="AB76" s="763">
        <f>'Main Input'!AB76</f>
        <v>0</v>
      </c>
      <c r="AC76" s="763" t="str">
        <f>'Main Input'!AC76</f>
        <v>Days</v>
      </c>
      <c r="AD76" s="764">
        <f>'Main Input'!AD76</f>
        <v>50</v>
      </c>
      <c r="AE76" s="765">
        <f t="shared" ca="1" si="20"/>
        <v>20064.102564102563</v>
      </c>
      <c r="AF76" s="299">
        <f>(Conversion!AF76*f_ResVal)/f_GMMar</f>
        <v>0</v>
      </c>
      <c r="AG76" s="300">
        <f ca="1">(Conversion!AG76*f_ResVal)/f_GMMar</f>
        <v>0</v>
      </c>
      <c r="AH76" s="300">
        <f ca="1">(Conversion!AH76*f_ResVal)/f_GMMar</f>
        <v>0</v>
      </c>
      <c r="AI76" s="300">
        <f ca="1">(Conversion!AI76*f_ResVal)/f_GMMar</f>
        <v>0</v>
      </c>
      <c r="AJ76" s="300">
        <f ca="1">(Conversion!AJ76*f_ResVal)/f_GMMar</f>
        <v>0</v>
      </c>
      <c r="AK76" s="300">
        <f ca="1">(Conversion!AK76*f_ResVal)/f_GMMar</f>
        <v>0</v>
      </c>
      <c r="AL76" s="300">
        <f ca="1">(Conversion!AL76*f_ResVal)/f_GMMar</f>
        <v>10032.051282051281</v>
      </c>
      <c r="AM76" s="300">
        <f ca="1">(Conversion!AM76*f_ResVal)/f_GMMar</f>
        <v>10032.051282051281</v>
      </c>
      <c r="AN76" s="300">
        <f ca="1">(Conversion!AN76*f_ResVal)/f_GMMar</f>
        <v>0</v>
      </c>
      <c r="AO76" s="300">
        <f ca="1">(Conversion!AO76*f_ResVal)/f_GMMar</f>
        <v>0</v>
      </c>
      <c r="AP76" s="300">
        <f ca="1">(Conversion!AP76*f_ResVal)/f_GMMar</f>
        <v>0</v>
      </c>
      <c r="AQ76" s="300">
        <f ca="1">(Conversion!AQ76*f_ResVal)/f_GMMar</f>
        <v>0</v>
      </c>
      <c r="AR76" s="300">
        <f ca="1">(Conversion!AR76*f_ResVal)/f_GMMar</f>
        <v>0</v>
      </c>
      <c r="AS76" s="300">
        <f ca="1">(Conversion!AS76*f_ResVal)/f_GMMar</f>
        <v>0</v>
      </c>
      <c r="AT76" s="300">
        <f ca="1">(Conversion!AT76*f_ResVal)/f_GMMar</f>
        <v>0</v>
      </c>
      <c r="AU76" s="300">
        <f ca="1">(Conversion!AU76*f_ResVal)/f_GMMar</f>
        <v>0</v>
      </c>
      <c r="AV76" s="300">
        <f ca="1">(Conversion!AV76*f_ResVal)/f_GMMar</f>
        <v>0</v>
      </c>
      <c r="AW76" s="300">
        <f ca="1">(Conversion!AW76*f_ResVal)/f_GMMar</f>
        <v>0</v>
      </c>
      <c r="AX76" s="300">
        <f ca="1">(Conversion!AX76*f_ResVal)/f_GMMar</f>
        <v>0</v>
      </c>
      <c r="AY76" s="300">
        <f ca="1">(Conversion!AY76*f_ResVal)/f_GMMar</f>
        <v>0</v>
      </c>
      <c r="AZ76" s="300">
        <f ca="1">(Conversion!AZ76*f_ResVal)/f_GMMar</f>
        <v>0</v>
      </c>
      <c r="BA76" s="300">
        <f ca="1">(Conversion!BA76*f_ResVal)/f_GMMar</f>
        <v>0</v>
      </c>
      <c r="BB76" s="300">
        <f ca="1">(Conversion!BB76*f_ResVal)/f_GMMar</f>
        <v>0</v>
      </c>
      <c r="BC76" s="300">
        <f ca="1">(Conversion!BC76*f_ResVal)/f_GMMar</f>
        <v>0</v>
      </c>
      <c r="BD76" s="300">
        <f ca="1">(Conversion!BD76*f_ResVal)/f_GMMar</f>
        <v>0</v>
      </c>
      <c r="BE76" s="300">
        <f ca="1">(Conversion!BE76*f_ResVal)/f_GMMar</f>
        <v>0</v>
      </c>
      <c r="BF76" s="300">
        <f ca="1">(Conversion!BF76*f_ResVal)/f_GMMar</f>
        <v>0</v>
      </c>
      <c r="BG76" s="300">
        <f ca="1">(Conversion!BG76*f_ResVal)/f_GMMar</f>
        <v>0</v>
      </c>
      <c r="BH76" s="300">
        <f ca="1">(Conversion!BH76*f_ResVal)/f_GMMar</f>
        <v>0</v>
      </c>
      <c r="BI76" s="300">
        <f ca="1">(Conversion!BI76*f_ResVal)/f_GMMar</f>
        <v>0</v>
      </c>
      <c r="BJ76" s="300">
        <f ca="1">(Conversion!BJ76*f_ResVal)/f_GMMar</f>
        <v>0</v>
      </c>
      <c r="BK76" s="300">
        <f ca="1">(Conversion!BK76*f_ResVal)/f_GMMar</f>
        <v>0</v>
      </c>
      <c r="BL76" s="300">
        <f ca="1">(Conversion!BL76*f_ResVal)/f_GMMar</f>
        <v>0</v>
      </c>
      <c r="BM76" s="300">
        <f ca="1">(Conversion!BM76*f_ResVal)/f_GMMar</f>
        <v>0</v>
      </c>
      <c r="BN76" s="300">
        <f ca="1">(Conversion!BN76*f_ResVal)/f_GMMar</f>
        <v>0</v>
      </c>
      <c r="BO76" s="300">
        <f ca="1">(Conversion!BO76*f_ResVal)/f_GMMar</f>
        <v>0</v>
      </c>
      <c r="BP76" s="300">
        <f ca="1">(Conversion!BP76*f_ResVal)/f_GMMar</f>
        <v>0</v>
      </c>
      <c r="BQ76" s="300">
        <f ca="1">(Conversion!BQ76*f_ResVal)/f_GMMar</f>
        <v>0</v>
      </c>
      <c r="BR76" s="300">
        <f ca="1">(Conversion!BR76*f_ResVal)/f_GMMar</f>
        <v>0</v>
      </c>
      <c r="BS76" s="300">
        <f ca="1">(Conversion!BS76*f_ResVal)/f_GMMar</f>
        <v>0</v>
      </c>
      <c r="BT76" s="300">
        <f ca="1">(Conversion!BT76*f_ResVal)/f_GMMar</f>
        <v>0</v>
      </c>
      <c r="BU76" s="300">
        <f ca="1">(Conversion!BU76*f_ResVal)/f_GMMar</f>
        <v>0</v>
      </c>
      <c r="BV76" s="300">
        <f ca="1">(Conversion!BV76*f_ResVal)/f_GMMar</f>
        <v>0</v>
      </c>
      <c r="BW76" s="300">
        <f ca="1">(Conversion!BW76*f_ResVal)/f_GMMar</f>
        <v>0</v>
      </c>
      <c r="BX76" s="300">
        <f ca="1">(Conversion!BX76*f_ResVal)/f_GMMar</f>
        <v>0</v>
      </c>
      <c r="BY76" s="300">
        <f ca="1">(Conversion!BY76*f_ResVal)/f_GMMar</f>
        <v>0</v>
      </c>
      <c r="BZ76" s="300">
        <f ca="1">(Conversion!BZ76*f_ResVal)/f_GMMar</f>
        <v>0</v>
      </c>
      <c r="CA76" s="300">
        <f ca="1">(Conversion!CA76*f_ResVal)/f_GMMar</f>
        <v>0</v>
      </c>
      <c r="CB76" s="300">
        <f ca="1">(Conversion!CB76*f_ResVal)/f_GMMar</f>
        <v>0</v>
      </c>
      <c r="CC76" s="300">
        <f ca="1">(Conversion!CC76*f_ResVal)/f_GMMar</f>
        <v>0</v>
      </c>
      <c r="CD76" s="300">
        <f ca="1">(Conversion!CD76*f_ResVal)/f_GMMar</f>
        <v>0</v>
      </c>
      <c r="CE76" s="300">
        <f ca="1">(Conversion!CE76*f_ResVal)/f_GMMar</f>
        <v>0</v>
      </c>
      <c r="CF76" s="300">
        <f ca="1">(Conversion!CF76*f_ResVal)/f_GMMar</f>
        <v>0</v>
      </c>
      <c r="CG76" s="300">
        <f ca="1">(Conversion!CG76*f_ResVal)/f_GMMar</f>
        <v>0</v>
      </c>
      <c r="CH76" s="300">
        <f ca="1">(Conversion!CH76*f_ResVal)/f_GMMar</f>
        <v>0</v>
      </c>
      <c r="CI76" s="300">
        <f ca="1">(Conversion!CI76*f_ResVal)/f_GMMar</f>
        <v>0</v>
      </c>
      <c r="CJ76" s="300">
        <f ca="1">(Conversion!CJ76*f_ResVal)/f_GMMar</f>
        <v>0</v>
      </c>
      <c r="CK76" s="300">
        <f ca="1">(Conversion!CK76*f_ResVal)/f_GMMar</f>
        <v>0</v>
      </c>
      <c r="CL76" s="300">
        <f ca="1">(Conversion!CL76*f_ResVal)/f_GMMar</f>
        <v>0</v>
      </c>
      <c r="CM76" s="300">
        <f ca="1">(Conversion!CM76*f_ResVal)/f_GMMar</f>
        <v>0</v>
      </c>
      <c r="CN76" s="300">
        <f ca="1">(Conversion!CN76*f_ResVal)/f_GMMar</f>
        <v>0</v>
      </c>
      <c r="CO76" s="300">
        <f ca="1">(Conversion!CO76*f_ResVal)/f_GMMar</f>
        <v>0</v>
      </c>
      <c r="CP76" s="300">
        <f ca="1">(Conversion!CP76*f_ResVal)/f_GMMar</f>
        <v>0</v>
      </c>
      <c r="CQ76" s="300">
        <f ca="1">(Conversion!CQ76*f_ResVal)/f_GMMar</f>
        <v>0</v>
      </c>
      <c r="CR76" s="300">
        <f ca="1">(Conversion!CR76*f_ResVal)/f_GMMar</f>
        <v>0</v>
      </c>
      <c r="CS76" s="300">
        <f ca="1">(Conversion!CS76*f_ResVal)/f_GMMar</f>
        <v>0</v>
      </c>
      <c r="CT76" s="300">
        <f ca="1">(Conversion!CT76*f_ResVal)/f_GMMar</f>
        <v>0</v>
      </c>
      <c r="CU76" s="300">
        <f ca="1">(Conversion!CU76*f_ResVal)/f_GMMar</f>
        <v>0</v>
      </c>
      <c r="CV76" s="300">
        <f ca="1">(Conversion!CV76*f_ResVal)/f_GMMar</f>
        <v>0</v>
      </c>
      <c r="CW76" s="300">
        <f ca="1">(Conversion!CW76*f_ResVal)/f_GMMar</f>
        <v>0</v>
      </c>
      <c r="CX76" s="300">
        <f ca="1">(Conversion!CX76*f_ResVal)/f_GMMar</f>
        <v>0</v>
      </c>
      <c r="CY76" s="300">
        <f ca="1">(Conversion!CY76*f_ResVal)/f_GMMar</f>
        <v>0</v>
      </c>
      <c r="CZ76" s="300">
        <f ca="1">(Conversion!CZ76*f_ResVal)/f_GMMar</f>
        <v>0</v>
      </c>
      <c r="DA76" s="300">
        <f ca="1">(Conversion!DA76*f_ResVal)/f_GMMar</f>
        <v>0</v>
      </c>
      <c r="DB76" s="300">
        <f ca="1">(Conversion!DB76*f_ResVal)/f_GMMar</f>
        <v>0</v>
      </c>
      <c r="DC76" s="300">
        <f ca="1">(Conversion!DC76*f_ResVal)/f_GMMar</f>
        <v>0</v>
      </c>
      <c r="DD76" s="300">
        <f ca="1">(Conversion!DD76*f_ResVal)/f_GMMar</f>
        <v>0</v>
      </c>
      <c r="DE76" s="300">
        <f ca="1">(Conversion!DE76*f_ResVal)/f_GMMar</f>
        <v>0</v>
      </c>
      <c r="DF76" s="300">
        <f ca="1">(Conversion!DF76*f_ResVal)/f_GMMar</f>
        <v>0</v>
      </c>
      <c r="DG76" s="300">
        <f ca="1">(Conversion!DG76*f_ResVal)/f_GMMar</f>
        <v>0</v>
      </c>
      <c r="DH76" s="300">
        <f ca="1">(Conversion!DH76*f_ResVal)/f_GMMar</f>
        <v>0</v>
      </c>
      <c r="DI76" s="300">
        <f ca="1">(Conversion!DI76*f_ResVal)/f_GMMar</f>
        <v>0</v>
      </c>
      <c r="DJ76" s="300">
        <f ca="1">(Conversion!DJ76*f_ResVal)/f_GMMar</f>
        <v>0</v>
      </c>
      <c r="DK76" s="300">
        <f ca="1">(Conversion!DK76*f_ResVal)/f_GMMar</f>
        <v>0</v>
      </c>
      <c r="DL76" s="300">
        <f ca="1">(Conversion!DL76*f_ResVal)/f_GMMar</f>
        <v>0</v>
      </c>
      <c r="DM76" s="300">
        <f ca="1">(Conversion!DM76*f_ResVal)/f_GMMar</f>
        <v>0</v>
      </c>
      <c r="DN76" s="300">
        <f ca="1">(Conversion!DN76*f_ResVal)/f_GMMar</f>
        <v>0</v>
      </c>
      <c r="DO76" s="300">
        <f ca="1">(Conversion!DO76*f_ResVal)/f_GMMar</f>
        <v>0</v>
      </c>
      <c r="DP76" s="300">
        <f ca="1">(Conversion!DP76*f_ResVal)/f_GMMar</f>
        <v>0</v>
      </c>
      <c r="DQ76" s="300">
        <f ca="1">(Conversion!DQ76*f_ResVal)/f_GMMar</f>
        <v>0</v>
      </c>
      <c r="DR76" s="300">
        <f ca="1">(Conversion!DR76*f_ResVal)/f_GMMar</f>
        <v>0</v>
      </c>
      <c r="DS76" s="300">
        <f ca="1">(Conversion!DS76*f_ResVal)/f_GMMar</f>
        <v>0</v>
      </c>
      <c r="DT76" s="300">
        <f ca="1">(Conversion!DT76*f_ResVal)/f_GMMar</f>
        <v>0</v>
      </c>
      <c r="DU76" s="300">
        <f ca="1">(Conversion!DU76*f_ResVal)/f_GMMar</f>
        <v>0</v>
      </c>
      <c r="DV76" s="300">
        <f ca="1">(Conversion!DV76*f_ResVal)/f_GMMar</f>
        <v>0</v>
      </c>
      <c r="DW76" s="300">
        <f ca="1">(Conversion!DW76*f_ResVal)/f_GMMar</f>
        <v>0</v>
      </c>
      <c r="DX76" s="300">
        <f ca="1">(Conversion!DX76*f_ResVal)/f_GMMar</f>
        <v>0</v>
      </c>
      <c r="DY76" s="300">
        <f ca="1">(Conversion!DY76*f_ResVal)/f_GMMar</f>
        <v>0</v>
      </c>
      <c r="DZ76" s="300">
        <f ca="1">(Conversion!DZ76*f_ResVal)/f_GMMar</f>
        <v>0</v>
      </c>
      <c r="EA76" s="300">
        <f ca="1">(Conversion!EA76*f_ResVal)/f_GMMar</f>
        <v>0</v>
      </c>
      <c r="EB76" s="300">
        <f ca="1">(Conversion!EB76*f_ResVal)/f_GMMar</f>
        <v>0</v>
      </c>
      <c r="EC76" s="300">
        <f ca="1">(Conversion!EC76*f_ResVal)/f_GMMar</f>
        <v>0</v>
      </c>
      <c r="ED76" s="300">
        <f ca="1">(Conversion!ED76*f_ResVal)/f_GMMar</f>
        <v>0</v>
      </c>
      <c r="EE76" s="300">
        <f ca="1">(Conversion!EE76*f_ResVal)/f_GMMar</f>
        <v>0</v>
      </c>
      <c r="EF76" s="300">
        <f ca="1">(Conversion!EF76*f_ResVal)/f_GMMar</f>
        <v>0</v>
      </c>
      <c r="EG76" s="300">
        <f ca="1">(Conversion!EG76*f_ResVal)/f_GMMar</f>
        <v>0</v>
      </c>
      <c r="EH76" s="300">
        <f ca="1">(Conversion!EH76*f_ResVal)/f_GMMar</f>
        <v>0</v>
      </c>
      <c r="EI76" s="300">
        <f ca="1">(Conversion!EI76*f_ResVal)/f_GMMar</f>
        <v>0</v>
      </c>
      <c r="EJ76" s="300">
        <f ca="1">(Conversion!EJ76*f_ResVal)/f_GMMar</f>
        <v>0</v>
      </c>
      <c r="EK76" s="300">
        <f ca="1">(Conversion!EK76*f_ResVal)/f_GMMar</f>
        <v>0</v>
      </c>
      <c r="EL76" s="300">
        <f ca="1">(Conversion!EL76*f_ResVal)/f_GMMar</f>
        <v>0</v>
      </c>
      <c r="EM76" s="300">
        <f ca="1">(Conversion!EM76*f_ResVal)/f_GMMar</f>
        <v>0</v>
      </c>
      <c r="EN76" s="300">
        <f ca="1">(Conversion!EN76*f_ResVal)/f_GMMar</f>
        <v>0</v>
      </c>
      <c r="EO76" s="300">
        <f ca="1">(Conversion!EO76*f_ResVal)/f_GMMar</f>
        <v>0</v>
      </c>
      <c r="EP76" s="300">
        <f ca="1">(Conversion!EP76*f_ResVal)/f_GMMar</f>
        <v>0</v>
      </c>
      <c r="EQ76" s="300">
        <f ca="1">(Conversion!EQ76*f_ResVal)/f_GMMar</f>
        <v>0</v>
      </c>
      <c r="ER76" s="300">
        <f ca="1">(Conversion!ER76*f_ResVal)/f_GMMar</f>
        <v>0</v>
      </c>
      <c r="ES76" s="300">
        <f ca="1">(Conversion!ES76*f_ResVal)/f_GMMar</f>
        <v>0</v>
      </c>
      <c r="ET76" s="300">
        <f ca="1">(Conversion!ET76*f_ResVal)/f_GMMar</f>
        <v>0</v>
      </c>
      <c r="EU76" s="300">
        <f ca="1">(Conversion!EU76*f_ResVal)/f_GMMar</f>
        <v>0</v>
      </c>
      <c r="EV76" s="300">
        <f ca="1">(Conversion!EV76*f_ResVal)/f_GMMar</f>
        <v>0</v>
      </c>
      <c r="EW76" s="300">
        <f ca="1">(Conversion!EW76*f_ResVal)/f_GMMar</f>
        <v>0</v>
      </c>
      <c r="EX76" s="300">
        <f ca="1">(Conversion!EX76*f_ResVal)/f_GMMar</f>
        <v>0</v>
      </c>
      <c r="EY76" s="612"/>
      <c r="EZ76" s="757" t="str">
        <f>'Main Input'!EZ76</f>
        <v>RPI</v>
      </c>
      <c r="FA76" s="757" t="str">
        <f>'Main Input'!FA76</f>
        <v>N/A</v>
      </c>
      <c r="FB76" s="766">
        <f>'Main Input'!FB76</f>
        <v>0</v>
      </c>
      <c r="FC76" s="766" t="str">
        <f>'Main Input'!FC76</f>
        <v>IT Solutions</v>
      </c>
      <c r="FD76" s="766" t="str">
        <f>'Main Input'!FD76</f>
        <v>Managed Services</v>
      </c>
      <c r="FE76" s="757" t="str">
        <f>'Main Input'!FE76</f>
        <v>Opex</v>
      </c>
      <c r="FF76" s="757" t="str">
        <f>'Main Input'!FF76</f>
        <v>ContractAccrual</v>
      </c>
      <c r="FG76" s="757" t="str">
        <f>'Main Input'!FG76</f>
        <v>Expense</v>
      </c>
      <c r="FH76" s="767" t="str">
        <f>'Main Input'!FH76</f>
        <v>A</v>
      </c>
      <c r="FI76" s="768">
        <f>'Main Input'!FI76</f>
        <v>0.22</v>
      </c>
      <c r="FJ76" s="768">
        <f>'Main Input'!FJ76</f>
        <v>0</v>
      </c>
      <c r="FK76" s="612"/>
      <c r="FL76" s="531">
        <f t="shared" si="21"/>
        <v>0</v>
      </c>
      <c r="FM76" s="86"/>
      <c r="FN76" s="612"/>
    </row>
    <row r="77" spans="1:170" ht="12.75" customHeight="1">
      <c r="A77" s="750" t="str">
        <f>'Main Input'!A77</f>
        <v>MTB</v>
      </c>
      <c r="B77" s="762" t="str">
        <f>'Main Input'!B77</f>
        <v>Business Unit</v>
      </c>
      <c r="C77" s="762" t="str">
        <f>'Main Input'!C77</f>
        <v>Labour</v>
      </c>
      <c r="D77" s="762" t="str">
        <f>'Main Input'!D77</f>
        <v>TFR</v>
      </c>
      <c r="E77" s="762" t="str">
        <f>'Main Input'!E77</f>
        <v>Migration Designer #4 (UNIX)</v>
      </c>
      <c r="F77" s="753" t="str">
        <f>'Main Input'!F77</f>
        <v>direct</v>
      </c>
      <c r="G77" s="753" t="str">
        <f>'Main Input'!G77</f>
        <v>Person</v>
      </c>
      <c r="H77" s="753" t="str">
        <f>'Main Input'!H77</f>
        <v>TAC.CSA.2</v>
      </c>
      <c r="I77" s="753">
        <f>'Main Input'!I77</f>
        <v>0</v>
      </c>
      <c r="J77" s="753">
        <f>'Main Input'!J77</f>
        <v>0</v>
      </c>
      <c r="K77" s="753" t="str">
        <f>'Main Input'!K77</f>
        <v>FJS</v>
      </c>
      <c r="L77" s="753" t="str">
        <f>'Main Input'!L77</f>
        <v>pTran</v>
      </c>
      <c r="M77" s="753">
        <f>'Main Input'!M77</f>
        <v>0</v>
      </c>
      <c r="N77" s="753">
        <f>'Main Input'!N77</f>
        <v>0</v>
      </c>
      <c r="O77" s="753" t="str">
        <f>'Main Input'!O77</f>
        <v>SPAIN</v>
      </c>
      <c r="P77" s="753">
        <f>'Main Input'!P77</f>
        <v>313</v>
      </c>
      <c r="Q77" s="753" t="str">
        <f>'Main Input'!Q77</f>
        <v>EUR</v>
      </c>
      <c r="R77" s="753" t="str">
        <f>'Main Input'!R77</f>
        <v>EMEA</v>
      </c>
      <c r="S77" s="753" t="str">
        <f>'Main Input'!S77</f>
        <v>Local</v>
      </c>
      <c r="T77" s="753">
        <f>'Main Input'!T77</f>
        <v>0</v>
      </c>
      <c r="U77" s="753">
        <f>'Main Input'!U77</f>
        <v>0</v>
      </c>
      <c r="V77" s="753" t="str">
        <f>'Main Input'!V77</f>
        <v>6_ATP</v>
      </c>
      <c r="W77" s="753">
        <f>'Main Input'!W77</f>
        <v>0</v>
      </c>
      <c r="X77" s="753">
        <f>'Main Input'!X77</f>
        <v>0</v>
      </c>
      <c r="Y77" s="753">
        <f>'Main Input'!Y77</f>
        <v>0</v>
      </c>
      <c r="Z77" s="753">
        <f>'Main Input'!Z77</f>
        <v>0</v>
      </c>
      <c r="AA77" s="753">
        <f>'Main Input'!AA77</f>
        <v>0</v>
      </c>
      <c r="AB77" s="763">
        <f>'Main Input'!AB77</f>
        <v>0</v>
      </c>
      <c r="AC77" s="763" t="str">
        <f>'Main Input'!AC77</f>
        <v>Days</v>
      </c>
      <c r="AD77" s="764">
        <f>'Main Input'!AD77</f>
        <v>50</v>
      </c>
      <c r="AE77" s="765">
        <f t="shared" ca="1" si="20"/>
        <v>20064.102564102563</v>
      </c>
      <c r="AF77" s="299">
        <f>(Conversion!AF77*f_ResVal)/f_GMMar</f>
        <v>0</v>
      </c>
      <c r="AG77" s="300">
        <f ca="1">(Conversion!AG77*f_ResVal)/f_GMMar</f>
        <v>0</v>
      </c>
      <c r="AH77" s="300">
        <f ca="1">(Conversion!AH77*f_ResVal)/f_GMMar</f>
        <v>0</v>
      </c>
      <c r="AI77" s="300">
        <f ca="1">(Conversion!AI77*f_ResVal)/f_GMMar</f>
        <v>0</v>
      </c>
      <c r="AJ77" s="300">
        <f ca="1">(Conversion!AJ77*f_ResVal)/f_GMMar</f>
        <v>0</v>
      </c>
      <c r="AK77" s="300">
        <f ca="1">(Conversion!AK77*f_ResVal)/f_GMMar</f>
        <v>0</v>
      </c>
      <c r="AL77" s="300">
        <f ca="1">(Conversion!AL77*f_ResVal)/f_GMMar</f>
        <v>10032.051282051281</v>
      </c>
      <c r="AM77" s="300">
        <f ca="1">(Conversion!AM77*f_ResVal)/f_GMMar</f>
        <v>10032.051282051281</v>
      </c>
      <c r="AN77" s="300">
        <f ca="1">(Conversion!AN77*f_ResVal)/f_GMMar</f>
        <v>0</v>
      </c>
      <c r="AO77" s="300">
        <f ca="1">(Conversion!AO77*f_ResVal)/f_GMMar</f>
        <v>0</v>
      </c>
      <c r="AP77" s="300">
        <f ca="1">(Conversion!AP77*f_ResVal)/f_GMMar</f>
        <v>0</v>
      </c>
      <c r="AQ77" s="300">
        <f ca="1">(Conversion!AQ77*f_ResVal)/f_GMMar</f>
        <v>0</v>
      </c>
      <c r="AR77" s="300">
        <f ca="1">(Conversion!AR77*f_ResVal)/f_GMMar</f>
        <v>0</v>
      </c>
      <c r="AS77" s="300">
        <f ca="1">(Conversion!AS77*f_ResVal)/f_GMMar</f>
        <v>0</v>
      </c>
      <c r="AT77" s="300">
        <f ca="1">(Conversion!AT77*f_ResVal)/f_GMMar</f>
        <v>0</v>
      </c>
      <c r="AU77" s="300">
        <f ca="1">(Conversion!AU77*f_ResVal)/f_GMMar</f>
        <v>0</v>
      </c>
      <c r="AV77" s="300">
        <f ca="1">(Conversion!AV77*f_ResVal)/f_GMMar</f>
        <v>0</v>
      </c>
      <c r="AW77" s="300">
        <f ca="1">(Conversion!AW77*f_ResVal)/f_GMMar</f>
        <v>0</v>
      </c>
      <c r="AX77" s="300">
        <f ca="1">(Conversion!AX77*f_ResVal)/f_GMMar</f>
        <v>0</v>
      </c>
      <c r="AY77" s="300">
        <f ca="1">(Conversion!AY77*f_ResVal)/f_GMMar</f>
        <v>0</v>
      </c>
      <c r="AZ77" s="300">
        <f ca="1">(Conversion!AZ77*f_ResVal)/f_GMMar</f>
        <v>0</v>
      </c>
      <c r="BA77" s="300">
        <f ca="1">(Conversion!BA77*f_ResVal)/f_GMMar</f>
        <v>0</v>
      </c>
      <c r="BB77" s="300">
        <f ca="1">(Conversion!BB77*f_ResVal)/f_GMMar</f>
        <v>0</v>
      </c>
      <c r="BC77" s="300">
        <f ca="1">(Conversion!BC77*f_ResVal)/f_GMMar</f>
        <v>0</v>
      </c>
      <c r="BD77" s="300">
        <f ca="1">(Conversion!BD77*f_ResVal)/f_GMMar</f>
        <v>0</v>
      </c>
      <c r="BE77" s="300">
        <f ca="1">(Conversion!BE77*f_ResVal)/f_GMMar</f>
        <v>0</v>
      </c>
      <c r="BF77" s="300">
        <f ca="1">(Conversion!BF77*f_ResVal)/f_GMMar</f>
        <v>0</v>
      </c>
      <c r="BG77" s="300">
        <f ca="1">(Conversion!BG77*f_ResVal)/f_GMMar</f>
        <v>0</v>
      </c>
      <c r="BH77" s="300">
        <f ca="1">(Conversion!BH77*f_ResVal)/f_GMMar</f>
        <v>0</v>
      </c>
      <c r="BI77" s="300">
        <f ca="1">(Conversion!BI77*f_ResVal)/f_GMMar</f>
        <v>0</v>
      </c>
      <c r="BJ77" s="300">
        <f ca="1">(Conversion!BJ77*f_ResVal)/f_GMMar</f>
        <v>0</v>
      </c>
      <c r="BK77" s="300">
        <f ca="1">(Conversion!BK77*f_ResVal)/f_GMMar</f>
        <v>0</v>
      </c>
      <c r="BL77" s="300">
        <f ca="1">(Conversion!BL77*f_ResVal)/f_GMMar</f>
        <v>0</v>
      </c>
      <c r="BM77" s="300">
        <f ca="1">(Conversion!BM77*f_ResVal)/f_GMMar</f>
        <v>0</v>
      </c>
      <c r="BN77" s="300">
        <f ca="1">(Conversion!BN77*f_ResVal)/f_GMMar</f>
        <v>0</v>
      </c>
      <c r="BO77" s="300">
        <f ca="1">(Conversion!BO77*f_ResVal)/f_GMMar</f>
        <v>0</v>
      </c>
      <c r="BP77" s="300">
        <f ca="1">(Conversion!BP77*f_ResVal)/f_GMMar</f>
        <v>0</v>
      </c>
      <c r="BQ77" s="300">
        <f ca="1">(Conversion!BQ77*f_ResVal)/f_GMMar</f>
        <v>0</v>
      </c>
      <c r="BR77" s="300">
        <f ca="1">(Conversion!BR77*f_ResVal)/f_GMMar</f>
        <v>0</v>
      </c>
      <c r="BS77" s="300">
        <f ca="1">(Conversion!BS77*f_ResVal)/f_GMMar</f>
        <v>0</v>
      </c>
      <c r="BT77" s="300">
        <f ca="1">(Conversion!BT77*f_ResVal)/f_GMMar</f>
        <v>0</v>
      </c>
      <c r="BU77" s="300">
        <f ca="1">(Conversion!BU77*f_ResVal)/f_GMMar</f>
        <v>0</v>
      </c>
      <c r="BV77" s="300">
        <f ca="1">(Conversion!BV77*f_ResVal)/f_GMMar</f>
        <v>0</v>
      </c>
      <c r="BW77" s="300">
        <f ca="1">(Conversion!BW77*f_ResVal)/f_GMMar</f>
        <v>0</v>
      </c>
      <c r="BX77" s="300">
        <f ca="1">(Conversion!BX77*f_ResVal)/f_GMMar</f>
        <v>0</v>
      </c>
      <c r="BY77" s="300">
        <f ca="1">(Conversion!BY77*f_ResVal)/f_GMMar</f>
        <v>0</v>
      </c>
      <c r="BZ77" s="300">
        <f ca="1">(Conversion!BZ77*f_ResVal)/f_GMMar</f>
        <v>0</v>
      </c>
      <c r="CA77" s="300">
        <f ca="1">(Conversion!CA77*f_ResVal)/f_GMMar</f>
        <v>0</v>
      </c>
      <c r="CB77" s="300">
        <f ca="1">(Conversion!CB77*f_ResVal)/f_GMMar</f>
        <v>0</v>
      </c>
      <c r="CC77" s="300">
        <f ca="1">(Conversion!CC77*f_ResVal)/f_GMMar</f>
        <v>0</v>
      </c>
      <c r="CD77" s="300">
        <f ca="1">(Conversion!CD77*f_ResVal)/f_GMMar</f>
        <v>0</v>
      </c>
      <c r="CE77" s="300">
        <f ca="1">(Conversion!CE77*f_ResVal)/f_GMMar</f>
        <v>0</v>
      </c>
      <c r="CF77" s="300">
        <f ca="1">(Conversion!CF77*f_ResVal)/f_GMMar</f>
        <v>0</v>
      </c>
      <c r="CG77" s="300">
        <f ca="1">(Conversion!CG77*f_ResVal)/f_GMMar</f>
        <v>0</v>
      </c>
      <c r="CH77" s="300">
        <f ca="1">(Conversion!CH77*f_ResVal)/f_GMMar</f>
        <v>0</v>
      </c>
      <c r="CI77" s="300">
        <f ca="1">(Conversion!CI77*f_ResVal)/f_GMMar</f>
        <v>0</v>
      </c>
      <c r="CJ77" s="300">
        <f ca="1">(Conversion!CJ77*f_ResVal)/f_GMMar</f>
        <v>0</v>
      </c>
      <c r="CK77" s="300">
        <f ca="1">(Conversion!CK77*f_ResVal)/f_GMMar</f>
        <v>0</v>
      </c>
      <c r="CL77" s="300">
        <f ca="1">(Conversion!CL77*f_ResVal)/f_GMMar</f>
        <v>0</v>
      </c>
      <c r="CM77" s="300">
        <f ca="1">(Conversion!CM77*f_ResVal)/f_GMMar</f>
        <v>0</v>
      </c>
      <c r="CN77" s="300">
        <f ca="1">(Conversion!CN77*f_ResVal)/f_GMMar</f>
        <v>0</v>
      </c>
      <c r="CO77" s="300">
        <f ca="1">(Conversion!CO77*f_ResVal)/f_GMMar</f>
        <v>0</v>
      </c>
      <c r="CP77" s="300">
        <f ca="1">(Conversion!CP77*f_ResVal)/f_GMMar</f>
        <v>0</v>
      </c>
      <c r="CQ77" s="300">
        <f ca="1">(Conversion!CQ77*f_ResVal)/f_GMMar</f>
        <v>0</v>
      </c>
      <c r="CR77" s="300">
        <f ca="1">(Conversion!CR77*f_ResVal)/f_GMMar</f>
        <v>0</v>
      </c>
      <c r="CS77" s="300">
        <f ca="1">(Conversion!CS77*f_ResVal)/f_GMMar</f>
        <v>0</v>
      </c>
      <c r="CT77" s="300">
        <f ca="1">(Conversion!CT77*f_ResVal)/f_GMMar</f>
        <v>0</v>
      </c>
      <c r="CU77" s="300">
        <f ca="1">(Conversion!CU77*f_ResVal)/f_GMMar</f>
        <v>0</v>
      </c>
      <c r="CV77" s="300">
        <f ca="1">(Conversion!CV77*f_ResVal)/f_GMMar</f>
        <v>0</v>
      </c>
      <c r="CW77" s="300">
        <f ca="1">(Conversion!CW77*f_ResVal)/f_GMMar</f>
        <v>0</v>
      </c>
      <c r="CX77" s="300">
        <f ca="1">(Conversion!CX77*f_ResVal)/f_GMMar</f>
        <v>0</v>
      </c>
      <c r="CY77" s="300">
        <f ca="1">(Conversion!CY77*f_ResVal)/f_GMMar</f>
        <v>0</v>
      </c>
      <c r="CZ77" s="300">
        <f ca="1">(Conversion!CZ77*f_ResVal)/f_GMMar</f>
        <v>0</v>
      </c>
      <c r="DA77" s="300">
        <f ca="1">(Conversion!DA77*f_ResVal)/f_GMMar</f>
        <v>0</v>
      </c>
      <c r="DB77" s="300">
        <f ca="1">(Conversion!DB77*f_ResVal)/f_GMMar</f>
        <v>0</v>
      </c>
      <c r="DC77" s="300">
        <f ca="1">(Conversion!DC77*f_ResVal)/f_GMMar</f>
        <v>0</v>
      </c>
      <c r="DD77" s="300">
        <f ca="1">(Conversion!DD77*f_ResVal)/f_GMMar</f>
        <v>0</v>
      </c>
      <c r="DE77" s="300">
        <f ca="1">(Conversion!DE77*f_ResVal)/f_GMMar</f>
        <v>0</v>
      </c>
      <c r="DF77" s="300">
        <f ca="1">(Conversion!DF77*f_ResVal)/f_GMMar</f>
        <v>0</v>
      </c>
      <c r="DG77" s="300">
        <f ca="1">(Conversion!DG77*f_ResVal)/f_GMMar</f>
        <v>0</v>
      </c>
      <c r="DH77" s="300">
        <f ca="1">(Conversion!DH77*f_ResVal)/f_GMMar</f>
        <v>0</v>
      </c>
      <c r="DI77" s="300">
        <f ca="1">(Conversion!DI77*f_ResVal)/f_GMMar</f>
        <v>0</v>
      </c>
      <c r="DJ77" s="300">
        <f ca="1">(Conversion!DJ77*f_ResVal)/f_GMMar</f>
        <v>0</v>
      </c>
      <c r="DK77" s="300">
        <f ca="1">(Conversion!DK77*f_ResVal)/f_GMMar</f>
        <v>0</v>
      </c>
      <c r="DL77" s="300">
        <f ca="1">(Conversion!DL77*f_ResVal)/f_GMMar</f>
        <v>0</v>
      </c>
      <c r="DM77" s="300">
        <f ca="1">(Conversion!DM77*f_ResVal)/f_GMMar</f>
        <v>0</v>
      </c>
      <c r="DN77" s="300">
        <f ca="1">(Conversion!DN77*f_ResVal)/f_GMMar</f>
        <v>0</v>
      </c>
      <c r="DO77" s="300">
        <f ca="1">(Conversion!DO77*f_ResVal)/f_GMMar</f>
        <v>0</v>
      </c>
      <c r="DP77" s="300">
        <f ca="1">(Conversion!DP77*f_ResVal)/f_GMMar</f>
        <v>0</v>
      </c>
      <c r="DQ77" s="300">
        <f ca="1">(Conversion!DQ77*f_ResVal)/f_GMMar</f>
        <v>0</v>
      </c>
      <c r="DR77" s="300">
        <f ca="1">(Conversion!DR77*f_ResVal)/f_GMMar</f>
        <v>0</v>
      </c>
      <c r="DS77" s="300">
        <f ca="1">(Conversion!DS77*f_ResVal)/f_GMMar</f>
        <v>0</v>
      </c>
      <c r="DT77" s="300">
        <f ca="1">(Conversion!DT77*f_ResVal)/f_GMMar</f>
        <v>0</v>
      </c>
      <c r="DU77" s="300">
        <f ca="1">(Conversion!DU77*f_ResVal)/f_GMMar</f>
        <v>0</v>
      </c>
      <c r="DV77" s="300">
        <f ca="1">(Conversion!DV77*f_ResVal)/f_GMMar</f>
        <v>0</v>
      </c>
      <c r="DW77" s="300">
        <f ca="1">(Conversion!DW77*f_ResVal)/f_GMMar</f>
        <v>0</v>
      </c>
      <c r="DX77" s="300">
        <f ca="1">(Conversion!DX77*f_ResVal)/f_GMMar</f>
        <v>0</v>
      </c>
      <c r="DY77" s="300">
        <f ca="1">(Conversion!DY77*f_ResVal)/f_GMMar</f>
        <v>0</v>
      </c>
      <c r="DZ77" s="300">
        <f ca="1">(Conversion!DZ77*f_ResVal)/f_GMMar</f>
        <v>0</v>
      </c>
      <c r="EA77" s="300">
        <f ca="1">(Conversion!EA77*f_ResVal)/f_GMMar</f>
        <v>0</v>
      </c>
      <c r="EB77" s="300">
        <f ca="1">(Conversion!EB77*f_ResVal)/f_GMMar</f>
        <v>0</v>
      </c>
      <c r="EC77" s="300">
        <f ca="1">(Conversion!EC77*f_ResVal)/f_GMMar</f>
        <v>0</v>
      </c>
      <c r="ED77" s="300">
        <f ca="1">(Conversion!ED77*f_ResVal)/f_GMMar</f>
        <v>0</v>
      </c>
      <c r="EE77" s="300">
        <f ca="1">(Conversion!EE77*f_ResVal)/f_GMMar</f>
        <v>0</v>
      </c>
      <c r="EF77" s="300">
        <f ca="1">(Conversion!EF77*f_ResVal)/f_GMMar</f>
        <v>0</v>
      </c>
      <c r="EG77" s="300">
        <f ca="1">(Conversion!EG77*f_ResVal)/f_GMMar</f>
        <v>0</v>
      </c>
      <c r="EH77" s="300">
        <f ca="1">(Conversion!EH77*f_ResVal)/f_GMMar</f>
        <v>0</v>
      </c>
      <c r="EI77" s="300">
        <f ca="1">(Conversion!EI77*f_ResVal)/f_GMMar</f>
        <v>0</v>
      </c>
      <c r="EJ77" s="300">
        <f ca="1">(Conversion!EJ77*f_ResVal)/f_GMMar</f>
        <v>0</v>
      </c>
      <c r="EK77" s="300">
        <f ca="1">(Conversion!EK77*f_ResVal)/f_GMMar</f>
        <v>0</v>
      </c>
      <c r="EL77" s="300">
        <f ca="1">(Conversion!EL77*f_ResVal)/f_GMMar</f>
        <v>0</v>
      </c>
      <c r="EM77" s="300">
        <f ca="1">(Conversion!EM77*f_ResVal)/f_GMMar</f>
        <v>0</v>
      </c>
      <c r="EN77" s="300">
        <f ca="1">(Conversion!EN77*f_ResVal)/f_GMMar</f>
        <v>0</v>
      </c>
      <c r="EO77" s="300">
        <f ca="1">(Conversion!EO77*f_ResVal)/f_GMMar</f>
        <v>0</v>
      </c>
      <c r="EP77" s="300">
        <f ca="1">(Conversion!EP77*f_ResVal)/f_GMMar</f>
        <v>0</v>
      </c>
      <c r="EQ77" s="300">
        <f ca="1">(Conversion!EQ77*f_ResVal)/f_GMMar</f>
        <v>0</v>
      </c>
      <c r="ER77" s="300">
        <f ca="1">(Conversion!ER77*f_ResVal)/f_GMMar</f>
        <v>0</v>
      </c>
      <c r="ES77" s="300">
        <f ca="1">(Conversion!ES77*f_ResVal)/f_GMMar</f>
        <v>0</v>
      </c>
      <c r="ET77" s="300">
        <f ca="1">(Conversion!ET77*f_ResVal)/f_GMMar</f>
        <v>0</v>
      </c>
      <c r="EU77" s="300">
        <f ca="1">(Conversion!EU77*f_ResVal)/f_GMMar</f>
        <v>0</v>
      </c>
      <c r="EV77" s="300">
        <f ca="1">(Conversion!EV77*f_ResVal)/f_GMMar</f>
        <v>0</v>
      </c>
      <c r="EW77" s="300">
        <f ca="1">(Conversion!EW77*f_ResVal)/f_GMMar</f>
        <v>0</v>
      </c>
      <c r="EX77" s="300">
        <f ca="1">(Conversion!EX77*f_ResVal)/f_GMMar</f>
        <v>0</v>
      </c>
      <c r="EY77" s="612"/>
      <c r="EZ77" s="757" t="str">
        <f>'Main Input'!EZ77</f>
        <v>RPI</v>
      </c>
      <c r="FA77" s="757" t="str">
        <f>'Main Input'!FA77</f>
        <v>N/A</v>
      </c>
      <c r="FB77" s="766">
        <f>'Main Input'!FB77</f>
        <v>0</v>
      </c>
      <c r="FC77" s="766" t="str">
        <f>'Main Input'!FC77</f>
        <v>IT Solutions</v>
      </c>
      <c r="FD77" s="766" t="str">
        <f>'Main Input'!FD77</f>
        <v>Managed Services</v>
      </c>
      <c r="FE77" s="757" t="str">
        <f>'Main Input'!FE77</f>
        <v>Opex</v>
      </c>
      <c r="FF77" s="757" t="str">
        <f>'Main Input'!FF77</f>
        <v>ContractAccrual</v>
      </c>
      <c r="FG77" s="757" t="str">
        <f>'Main Input'!FG77</f>
        <v>Expense</v>
      </c>
      <c r="FH77" s="767" t="str">
        <f>'Main Input'!FH77</f>
        <v>A</v>
      </c>
      <c r="FI77" s="768">
        <f>'Main Input'!FI77</f>
        <v>0.22</v>
      </c>
      <c r="FJ77" s="768">
        <f>'Main Input'!FJ77</f>
        <v>0</v>
      </c>
      <c r="FK77" s="612"/>
      <c r="FL77" s="531">
        <f t="shared" si="21"/>
        <v>0</v>
      </c>
      <c r="FM77" s="86"/>
      <c r="FN77" s="612"/>
    </row>
    <row r="78" spans="1:170" ht="12.75" customHeight="1">
      <c r="A78" s="750" t="str">
        <f>'Main Input'!A78</f>
        <v>MTB</v>
      </c>
      <c r="B78" s="762" t="str">
        <f>'Main Input'!B78</f>
        <v>Business Unit</v>
      </c>
      <c r="C78" s="762" t="str">
        <f>'Main Input'!C78</f>
        <v>Labour</v>
      </c>
      <c r="D78" s="762" t="str">
        <f>'Main Input'!D78</f>
        <v>TFR</v>
      </c>
      <c r="E78" s="762" t="str">
        <f>'Main Input'!E78</f>
        <v>Migration Designer #5 (UNIX)</v>
      </c>
      <c r="F78" s="753" t="str">
        <f>'Main Input'!F78</f>
        <v>direct</v>
      </c>
      <c r="G78" s="753" t="str">
        <f>'Main Input'!G78</f>
        <v>Person</v>
      </c>
      <c r="H78" s="753" t="str">
        <f>'Main Input'!H78</f>
        <v>TAC.CSA.2</v>
      </c>
      <c r="I78" s="753">
        <f>'Main Input'!I78</f>
        <v>0</v>
      </c>
      <c r="J78" s="753">
        <f>'Main Input'!J78</f>
        <v>0</v>
      </c>
      <c r="K78" s="753" t="str">
        <f>'Main Input'!K78</f>
        <v>FJS</v>
      </c>
      <c r="L78" s="753" t="str">
        <f>'Main Input'!L78</f>
        <v>pTran</v>
      </c>
      <c r="M78" s="753">
        <f>'Main Input'!M78</f>
        <v>0</v>
      </c>
      <c r="N78" s="753">
        <f>'Main Input'!N78</f>
        <v>0</v>
      </c>
      <c r="O78" s="753" t="str">
        <f>'Main Input'!O78</f>
        <v>SPAIN</v>
      </c>
      <c r="P78" s="753">
        <f>'Main Input'!P78</f>
        <v>313</v>
      </c>
      <c r="Q78" s="753" t="str">
        <f>'Main Input'!Q78</f>
        <v>EUR</v>
      </c>
      <c r="R78" s="753" t="str">
        <f>'Main Input'!R78</f>
        <v>EMEA</v>
      </c>
      <c r="S78" s="753" t="str">
        <f>'Main Input'!S78</f>
        <v>Local</v>
      </c>
      <c r="T78" s="753">
        <f>'Main Input'!T78</f>
        <v>0</v>
      </c>
      <c r="U78" s="753">
        <f>'Main Input'!U78</f>
        <v>0</v>
      </c>
      <c r="V78" s="753" t="str">
        <f>'Main Input'!V78</f>
        <v>6_ATP</v>
      </c>
      <c r="W78" s="753">
        <f>'Main Input'!W78</f>
        <v>0</v>
      </c>
      <c r="X78" s="753">
        <f>'Main Input'!X78</f>
        <v>0</v>
      </c>
      <c r="Y78" s="753">
        <f>'Main Input'!Y78</f>
        <v>0</v>
      </c>
      <c r="Z78" s="753">
        <f>'Main Input'!Z78</f>
        <v>0</v>
      </c>
      <c r="AA78" s="753">
        <f>'Main Input'!AA78</f>
        <v>0</v>
      </c>
      <c r="AB78" s="763">
        <f>'Main Input'!AB78</f>
        <v>0</v>
      </c>
      <c r="AC78" s="763" t="str">
        <f>'Main Input'!AC78</f>
        <v>Days</v>
      </c>
      <c r="AD78" s="764">
        <f>'Main Input'!AD78</f>
        <v>50</v>
      </c>
      <c r="AE78" s="765">
        <f t="shared" ca="1" si="20"/>
        <v>20064.102564102563</v>
      </c>
      <c r="AF78" s="299">
        <f>(Conversion!AF78*f_ResVal)/f_GMMar</f>
        <v>0</v>
      </c>
      <c r="AG78" s="300">
        <f ca="1">(Conversion!AG78*f_ResVal)/f_GMMar</f>
        <v>0</v>
      </c>
      <c r="AH78" s="300">
        <f ca="1">(Conversion!AH78*f_ResVal)/f_GMMar</f>
        <v>0</v>
      </c>
      <c r="AI78" s="300">
        <f ca="1">(Conversion!AI78*f_ResVal)/f_GMMar</f>
        <v>0</v>
      </c>
      <c r="AJ78" s="300">
        <f ca="1">(Conversion!AJ78*f_ResVal)/f_GMMar</f>
        <v>0</v>
      </c>
      <c r="AK78" s="300">
        <f ca="1">(Conversion!AK78*f_ResVal)/f_GMMar</f>
        <v>0</v>
      </c>
      <c r="AL78" s="300">
        <f ca="1">(Conversion!AL78*f_ResVal)/f_GMMar</f>
        <v>10032.051282051281</v>
      </c>
      <c r="AM78" s="300">
        <f ca="1">(Conversion!AM78*f_ResVal)/f_GMMar</f>
        <v>10032.051282051281</v>
      </c>
      <c r="AN78" s="300">
        <f ca="1">(Conversion!AN78*f_ResVal)/f_GMMar</f>
        <v>0</v>
      </c>
      <c r="AO78" s="300">
        <f ca="1">(Conversion!AO78*f_ResVal)/f_GMMar</f>
        <v>0</v>
      </c>
      <c r="AP78" s="300">
        <f ca="1">(Conversion!AP78*f_ResVal)/f_GMMar</f>
        <v>0</v>
      </c>
      <c r="AQ78" s="300">
        <f ca="1">(Conversion!AQ78*f_ResVal)/f_GMMar</f>
        <v>0</v>
      </c>
      <c r="AR78" s="300">
        <f ca="1">(Conversion!AR78*f_ResVal)/f_GMMar</f>
        <v>0</v>
      </c>
      <c r="AS78" s="300">
        <f ca="1">(Conversion!AS78*f_ResVal)/f_GMMar</f>
        <v>0</v>
      </c>
      <c r="AT78" s="300">
        <f ca="1">(Conversion!AT78*f_ResVal)/f_GMMar</f>
        <v>0</v>
      </c>
      <c r="AU78" s="300">
        <f ca="1">(Conversion!AU78*f_ResVal)/f_GMMar</f>
        <v>0</v>
      </c>
      <c r="AV78" s="300">
        <f ca="1">(Conversion!AV78*f_ResVal)/f_GMMar</f>
        <v>0</v>
      </c>
      <c r="AW78" s="300">
        <f ca="1">(Conversion!AW78*f_ResVal)/f_GMMar</f>
        <v>0</v>
      </c>
      <c r="AX78" s="300">
        <f ca="1">(Conversion!AX78*f_ResVal)/f_GMMar</f>
        <v>0</v>
      </c>
      <c r="AY78" s="300">
        <f ca="1">(Conversion!AY78*f_ResVal)/f_GMMar</f>
        <v>0</v>
      </c>
      <c r="AZ78" s="300">
        <f ca="1">(Conversion!AZ78*f_ResVal)/f_GMMar</f>
        <v>0</v>
      </c>
      <c r="BA78" s="300">
        <f ca="1">(Conversion!BA78*f_ResVal)/f_GMMar</f>
        <v>0</v>
      </c>
      <c r="BB78" s="300">
        <f ca="1">(Conversion!BB78*f_ResVal)/f_GMMar</f>
        <v>0</v>
      </c>
      <c r="BC78" s="300">
        <f ca="1">(Conversion!BC78*f_ResVal)/f_GMMar</f>
        <v>0</v>
      </c>
      <c r="BD78" s="300">
        <f ca="1">(Conversion!BD78*f_ResVal)/f_GMMar</f>
        <v>0</v>
      </c>
      <c r="BE78" s="300">
        <f ca="1">(Conversion!BE78*f_ResVal)/f_GMMar</f>
        <v>0</v>
      </c>
      <c r="BF78" s="300">
        <f ca="1">(Conversion!BF78*f_ResVal)/f_GMMar</f>
        <v>0</v>
      </c>
      <c r="BG78" s="300">
        <f ca="1">(Conversion!BG78*f_ResVal)/f_GMMar</f>
        <v>0</v>
      </c>
      <c r="BH78" s="300">
        <f ca="1">(Conversion!BH78*f_ResVal)/f_GMMar</f>
        <v>0</v>
      </c>
      <c r="BI78" s="300">
        <f ca="1">(Conversion!BI78*f_ResVal)/f_GMMar</f>
        <v>0</v>
      </c>
      <c r="BJ78" s="300">
        <f ca="1">(Conversion!BJ78*f_ResVal)/f_GMMar</f>
        <v>0</v>
      </c>
      <c r="BK78" s="300">
        <f ca="1">(Conversion!BK78*f_ResVal)/f_GMMar</f>
        <v>0</v>
      </c>
      <c r="BL78" s="300">
        <f ca="1">(Conversion!BL78*f_ResVal)/f_GMMar</f>
        <v>0</v>
      </c>
      <c r="BM78" s="300">
        <f ca="1">(Conversion!BM78*f_ResVal)/f_GMMar</f>
        <v>0</v>
      </c>
      <c r="BN78" s="300">
        <f ca="1">(Conversion!BN78*f_ResVal)/f_GMMar</f>
        <v>0</v>
      </c>
      <c r="BO78" s="300">
        <f ca="1">(Conversion!BO78*f_ResVal)/f_GMMar</f>
        <v>0</v>
      </c>
      <c r="BP78" s="300">
        <f ca="1">(Conversion!BP78*f_ResVal)/f_GMMar</f>
        <v>0</v>
      </c>
      <c r="BQ78" s="300">
        <f ca="1">(Conversion!BQ78*f_ResVal)/f_GMMar</f>
        <v>0</v>
      </c>
      <c r="BR78" s="300">
        <f ca="1">(Conversion!BR78*f_ResVal)/f_GMMar</f>
        <v>0</v>
      </c>
      <c r="BS78" s="300">
        <f ca="1">(Conversion!BS78*f_ResVal)/f_GMMar</f>
        <v>0</v>
      </c>
      <c r="BT78" s="300">
        <f ca="1">(Conversion!BT78*f_ResVal)/f_GMMar</f>
        <v>0</v>
      </c>
      <c r="BU78" s="300">
        <f ca="1">(Conversion!BU78*f_ResVal)/f_GMMar</f>
        <v>0</v>
      </c>
      <c r="BV78" s="300">
        <f ca="1">(Conversion!BV78*f_ResVal)/f_GMMar</f>
        <v>0</v>
      </c>
      <c r="BW78" s="300">
        <f ca="1">(Conversion!BW78*f_ResVal)/f_GMMar</f>
        <v>0</v>
      </c>
      <c r="BX78" s="300">
        <f ca="1">(Conversion!BX78*f_ResVal)/f_GMMar</f>
        <v>0</v>
      </c>
      <c r="BY78" s="300">
        <f ca="1">(Conversion!BY78*f_ResVal)/f_GMMar</f>
        <v>0</v>
      </c>
      <c r="BZ78" s="300">
        <f ca="1">(Conversion!BZ78*f_ResVal)/f_GMMar</f>
        <v>0</v>
      </c>
      <c r="CA78" s="300">
        <f ca="1">(Conversion!CA78*f_ResVal)/f_GMMar</f>
        <v>0</v>
      </c>
      <c r="CB78" s="300">
        <f ca="1">(Conversion!CB78*f_ResVal)/f_GMMar</f>
        <v>0</v>
      </c>
      <c r="CC78" s="300">
        <f ca="1">(Conversion!CC78*f_ResVal)/f_GMMar</f>
        <v>0</v>
      </c>
      <c r="CD78" s="300">
        <f ca="1">(Conversion!CD78*f_ResVal)/f_GMMar</f>
        <v>0</v>
      </c>
      <c r="CE78" s="300">
        <f ca="1">(Conversion!CE78*f_ResVal)/f_GMMar</f>
        <v>0</v>
      </c>
      <c r="CF78" s="300">
        <f ca="1">(Conversion!CF78*f_ResVal)/f_GMMar</f>
        <v>0</v>
      </c>
      <c r="CG78" s="300">
        <f ca="1">(Conversion!CG78*f_ResVal)/f_GMMar</f>
        <v>0</v>
      </c>
      <c r="CH78" s="300">
        <f ca="1">(Conversion!CH78*f_ResVal)/f_GMMar</f>
        <v>0</v>
      </c>
      <c r="CI78" s="300">
        <f ca="1">(Conversion!CI78*f_ResVal)/f_GMMar</f>
        <v>0</v>
      </c>
      <c r="CJ78" s="300">
        <f ca="1">(Conversion!CJ78*f_ResVal)/f_GMMar</f>
        <v>0</v>
      </c>
      <c r="CK78" s="300">
        <f ca="1">(Conversion!CK78*f_ResVal)/f_GMMar</f>
        <v>0</v>
      </c>
      <c r="CL78" s="300">
        <f ca="1">(Conversion!CL78*f_ResVal)/f_GMMar</f>
        <v>0</v>
      </c>
      <c r="CM78" s="300">
        <f ca="1">(Conversion!CM78*f_ResVal)/f_GMMar</f>
        <v>0</v>
      </c>
      <c r="CN78" s="300">
        <f ca="1">(Conversion!CN78*f_ResVal)/f_GMMar</f>
        <v>0</v>
      </c>
      <c r="CO78" s="300">
        <f ca="1">(Conversion!CO78*f_ResVal)/f_GMMar</f>
        <v>0</v>
      </c>
      <c r="CP78" s="300">
        <f ca="1">(Conversion!CP78*f_ResVal)/f_GMMar</f>
        <v>0</v>
      </c>
      <c r="CQ78" s="300">
        <f ca="1">(Conversion!CQ78*f_ResVal)/f_GMMar</f>
        <v>0</v>
      </c>
      <c r="CR78" s="300">
        <f ca="1">(Conversion!CR78*f_ResVal)/f_GMMar</f>
        <v>0</v>
      </c>
      <c r="CS78" s="300">
        <f ca="1">(Conversion!CS78*f_ResVal)/f_GMMar</f>
        <v>0</v>
      </c>
      <c r="CT78" s="300">
        <f ca="1">(Conversion!CT78*f_ResVal)/f_GMMar</f>
        <v>0</v>
      </c>
      <c r="CU78" s="300">
        <f ca="1">(Conversion!CU78*f_ResVal)/f_GMMar</f>
        <v>0</v>
      </c>
      <c r="CV78" s="300">
        <f ca="1">(Conversion!CV78*f_ResVal)/f_GMMar</f>
        <v>0</v>
      </c>
      <c r="CW78" s="300">
        <f ca="1">(Conversion!CW78*f_ResVal)/f_GMMar</f>
        <v>0</v>
      </c>
      <c r="CX78" s="300">
        <f ca="1">(Conversion!CX78*f_ResVal)/f_GMMar</f>
        <v>0</v>
      </c>
      <c r="CY78" s="300">
        <f ca="1">(Conversion!CY78*f_ResVal)/f_GMMar</f>
        <v>0</v>
      </c>
      <c r="CZ78" s="300">
        <f ca="1">(Conversion!CZ78*f_ResVal)/f_GMMar</f>
        <v>0</v>
      </c>
      <c r="DA78" s="300">
        <f ca="1">(Conversion!DA78*f_ResVal)/f_GMMar</f>
        <v>0</v>
      </c>
      <c r="DB78" s="300">
        <f ca="1">(Conversion!DB78*f_ResVal)/f_GMMar</f>
        <v>0</v>
      </c>
      <c r="DC78" s="300">
        <f ca="1">(Conversion!DC78*f_ResVal)/f_GMMar</f>
        <v>0</v>
      </c>
      <c r="DD78" s="300">
        <f ca="1">(Conversion!DD78*f_ResVal)/f_GMMar</f>
        <v>0</v>
      </c>
      <c r="DE78" s="300">
        <f ca="1">(Conversion!DE78*f_ResVal)/f_GMMar</f>
        <v>0</v>
      </c>
      <c r="DF78" s="300">
        <f ca="1">(Conversion!DF78*f_ResVal)/f_GMMar</f>
        <v>0</v>
      </c>
      <c r="DG78" s="300">
        <f ca="1">(Conversion!DG78*f_ResVal)/f_GMMar</f>
        <v>0</v>
      </c>
      <c r="DH78" s="300">
        <f ca="1">(Conversion!DH78*f_ResVal)/f_GMMar</f>
        <v>0</v>
      </c>
      <c r="DI78" s="300">
        <f ca="1">(Conversion!DI78*f_ResVal)/f_GMMar</f>
        <v>0</v>
      </c>
      <c r="DJ78" s="300">
        <f ca="1">(Conversion!DJ78*f_ResVal)/f_GMMar</f>
        <v>0</v>
      </c>
      <c r="DK78" s="300">
        <f ca="1">(Conversion!DK78*f_ResVal)/f_GMMar</f>
        <v>0</v>
      </c>
      <c r="DL78" s="300">
        <f ca="1">(Conversion!DL78*f_ResVal)/f_GMMar</f>
        <v>0</v>
      </c>
      <c r="DM78" s="300">
        <f ca="1">(Conversion!DM78*f_ResVal)/f_GMMar</f>
        <v>0</v>
      </c>
      <c r="DN78" s="300">
        <f ca="1">(Conversion!DN78*f_ResVal)/f_GMMar</f>
        <v>0</v>
      </c>
      <c r="DO78" s="300">
        <f ca="1">(Conversion!DO78*f_ResVal)/f_GMMar</f>
        <v>0</v>
      </c>
      <c r="DP78" s="300">
        <f ca="1">(Conversion!DP78*f_ResVal)/f_GMMar</f>
        <v>0</v>
      </c>
      <c r="DQ78" s="300">
        <f ca="1">(Conversion!DQ78*f_ResVal)/f_GMMar</f>
        <v>0</v>
      </c>
      <c r="DR78" s="300">
        <f ca="1">(Conversion!DR78*f_ResVal)/f_GMMar</f>
        <v>0</v>
      </c>
      <c r="DS78" s="300">
        <f ca="1">(Conversion!DS78*f_ResVal)/f_GMMar</f>
        <v>0</v>
      </c>
      <c r="DT78" s="300">
        <f ca="1">(Conversion!DT78*f_ResVal)/f_GMMar</f>
        <v>0</v>
      </c>
      <c r="DU78" s="300">
        <f ca="1">(Conversion!DU78*f_ResVal)/f_GMMar</f>
        <v>0</v>
      </c>
      <c r="DV78" s="300">
        <f ca="1">(Conversion!DV78*f_ResVal)/f_GMMar</f>
        <v>0</v>
      </c>
      <c r="DW78" s="300">
        <f ca="1">(Conversion!DW78*f_ResVal)/f_GMMar</f>
        <v>0</v>
      </c>
      <c r="DX78" s="300">
        <f ca="1">(Conversion!DX78*f_ResVal)/f_GMMar</f>
        <v>0</v>
      </c>
      <c r="DY78" s="300">
        <f ca="1">(Conversion!DY78*f_ResVal)/f_GMMar</f>
        <v>0</v>
      </c>
      <c r="DZ78" s="300">
        <f ca="1">(Conversion!DZ78*f_ResVal)/f_GMMar</f>
        <v>0</v>
      </c>
      <c r="EA78" s="300">
        <f ca="1">(Conversion!EA78*f_ResVal)/f_GMMar</f>
        <v>0</v>
      </c>
      <c r="EB78" s="300">
        <f ca="1">(Conversion!EB78*f_ResVal)/f_GMMar</f>
        <v>0</v>
      </c>
      <c r="EC78" s="300">
        <f ca="1">(Conversion!EC78*f_ResVal)/f_GMMar</f>
        <v>0</v>
      </c>
      <c r="ED78" s="300">
        <f ca="1">(Conversion!ED78*f_ResVal)/f_GMMar</f>
        <v>0</v>
      </c>
      <c r="EE78" s="300">
        <f ca="1">(Conversion!EE78*f_ResVal)/f_GMMar</f>
        <v>0</v>
      </c>
      <c r="EF78" s="300">
        <f ca="1">(Conversion!EF78*f_ResVal)/f_GMMar</f>
        <v>0</v>
      </c>
      <c r="EG78" s="300">
        <f ca="1">(Conversion!EG78*f_ResVal)/f_GMMar</f>
        <v>0</v>
      </c>
      <c r="EH78" s="300">
        <f ca="1">(Conversion!EH78*f_ResVal)/f_GMMar</f>
        <v>0</v>
      </c>
      <c r="EI78" s="300">
        <f ca="1">(Conversion!EI78*f_ResVal)/f_GMMar</f>
        <v>0</v>
      </c>
      <c r="EJ78" s="300">
        <f ca="1">(Conversion!EJ78*f_ResVal)/f_GMMar</f>
        <v>0</v>
      </c>
      <c r="EK78" s="300">
        <f ca="1">(Conversion!EK78*f_ResVal)/f_GMMar</f>
        <v>0</v>
      </c>
      <c r="EL78" s="300">
        <f ca="1">(Conversion!EL78*f_ResVal)/f_GMMar</f>
        <v>0</v>
      </c>
      <c r="EM78" s="300">
        <f ca="1">(Conversion!EM78*f_ResVal)/f_GMMar</f>
        <v>0</v>
      </c>
      <c r="EN78" s="300">
        <f ca="1">(Conversion!EN78*f_ResVal)/f_GMMar</f>
        <v>0</v>
      </c>
      <c r="EO78" s="300">
        <f ca="1">(Conversion!EO78*f_ResVal)/f_GMMar</f>
        <v>0</v>
      </c>
      <c r="EP78" s="300">
        <f ca="1">(Conversion!EP78*f_ResVal)/f_GMMar</f>
        <v>0</v>
      </c>
      <c r="EQ78" s="300">
        <f ca="1">(Conversion!EQ78*f_ResVal)/f_GMMar</f>
        <v>0</v>
      </c>
      <c r="ER78" s="300">
        <f ca="1">(Conversion!ER78*f_ResVal)/f_GMMar</f>
        <v>0</v>
      </c>
      <c r="ES78" s="300">
        <f ca="1">(Conversion!ES78*f_ResVal)/f_GMMar</f>
        <v>0</v>
      </c>
      <c r="ET78" s="300">
        <f ca="1">(Conversion!ET78*f_ResVal)/f_GMMar</f>
        <v>0</v>
      </c>
      <c r="EU78" s="300">
        <f ca="1">(Conversion!EU78*f_ResVal)/f_GMMar</f>
        <v>0</v>
      </c>
      <c r="EV78" s="300">
        <f ca="1">(Conversion!EV78*f_ResVal)/f_GMMar</f>
        <v>0</v>
      </c>
      <c r="EW78" s="300">
        <f ca="1">(Conversion!EW78*f_ResVal)/f_GMMar</f>
        <v>0</v>
      </c>
      <c r="EX78" s="300">
        <f ca="1">(Conversion!EX78*f_ResVal)/f_GMMar</f>
        <v>0</v>
      </c>
      <c r="EY78" s="612"/>
      <c r="EZ78" s="757" t="str">
        <f>'Main Input'!EZ78</f>
        <v>RPI</v>
      </c>
      <c r="FA78" s="757" t="str">
        <f>'Main Input'!FA78</f>
        <v>N/A</v>
      </c>
      <c r="FB78" s="766">
        <f>'Main Input'!FB78</f>
        <v>0</v>
      </c>
      <c r="FC78" s="766" t="str">
        <f>'Main Input'!FC78</f>
        <v>IT Solutions</v>
      </c>
      <c r="FD78" s="766" t="str">
        <f>'Main Input'!FD78</f>
        <v>Managed Services</v>
      </c>
      <c r="FE78" s="757" t="str">
        <f>'Main Input'!FE78</f>
        <v>Opex</v>
      </c>
      <c r="FF78" s="757" t="str">
        <f>'Main Input'!FF78</f>
        <v>ContractAccrual</v>
      </c>
      <c r="FG78" s="757" t="str">
        <f>'Main Input'!FG78</f>
        <v>Expense</v>
      </c>
      <c r="FH78" s="767" t="str">
        <f>'Main Input'!FH78</f>
        <v>A</v>
      </c>
      <c r="FI78" s="768">
        <f>'Main Input'!FI78</f>
        <v>0.22</v>
      </c>
      <c r="FJ78" s="768">
        <f>'Main Input'!FJ78</f>
        <v>0</v>
      </c>
      <c r="FK78" s="612"/>
      <c r="FL78" s="531">
        <f t="shared" si="21"/>
        <v>0</v>
      </c>
      <c r="FM78" s="86"/>
      <c r="FN78" s="612"/>
    </row>
    <row r="79" spans="1:170" ht="12.75" customHeight="1">
      <c r="A79" s="750" t="str">
        <f>'Main Input'!A79</f>
        <v>MTB</v>
      </c>
      <c r="B79" s="762" t="str">
        <f>'Main Input'!B79</f>
        <v>Datacentre Operations</v>
      </c>
      <c r="C79" s="762" t="str">
        <f>'Main Input'!C79</f>
        <v>Third Party</v>
      </c>
      <c r="D79" s="762" t="str">
        <f>'Main Input'!D79</f>
        <v>TFR</v>
      </c>
      <c r="E79" s="762" t="str">
        <f>'Main Input'!E79</f>
        <v>Foundation Infrastructure Design and Implementation (Wintel)</v>
      </c>
      <c r="F79" s="753" t="str">
        <f>'Main Input'!F79</f>
        <v>direct</v>
      </c>
      <c r="G79" s="753" t="str">
        <f>'Main Input'!G79</f>
        <v>Person</v>
      </c>
      <c r="H79" s="753" t="str">
        <f>'Main Input'!H79</f>
        <v>TAC.CSA.2</v>
      </c>
      <c r="I79" s="753">
        <f>'Main Input'!I79</f>
        <v>0</v>
      </c>
      <c r="J79" s="753">
        <f>'Main Input'!J79</f>
        <v>0</v>
      </c>
      <c r="K79" s="753" t="str">
        <f>'Main Input'!K79</f>
        <v>FJS</v>
      </c>
      <c r="L79" s="753" t="str">
        <f>'Main Input'!L79</f>
        <v>pTran</v>
      </c>
      <c r="M79" s="753">
        <f>'Main Input'!M79</f>
        <v>0</v>
      </c>
      <c r="N79" s="753">
        <f>'Main Input'!N79</f>
        <v>0</v>
      </c>
      <c r="O79" s="753" t="str">
        <f>'Main Input'!O79</f>
        <v>SPAIN</v>
      </c>
      <c r="P79" s="753">
        <f>'Main Input'!P79</f>
        <v>1000</v>
      </c>
      <c r="Q79" s="753" t="str">
        <f>'Main Input'!Q79</f>
        <v>EUR</v>
      </c>
      <c r="R79" s="753" t="str">
        <f>'Main Input'!R79</f>
        <v>EMEA</v>
      </c>
      <c r="S79" s="753" t="str">
        <f>'Main Input'!S79</f>
        <v>Local</v>
      </c>
      <c r="T79" s="753">
        <f>'Main Input'!T79</f>
        <v>0</v>
      </c>
      <c r="U79" s="753">
        <f>'Main Input'!U79</f>
        <v>0</v>
      </c>
      <c r="V79" s="753" t="str">
        <f>'Main Input'!V79</f>
        <v>6_ATP</v>
      </c>
      <c r="W79" s="753">
        <f>'Main Input'!W79</f>
        <v>0</v>
      </c>
      <c r="X79" s="753">
        <f>'Main Input'!X79</f>
        <v>0</v>
      </c>
      <c r="Y79" s="753">
        <f>'Main Input'!Y79</f>
        <v>0</v>
      </c>
      <c r="Z79" s="753">
        <f>'Main Input'!Z79</f>
        <v>0</v>
      </c>
      <c r="AA79" s="753">
        <f>'Main Input'!AA79</f>
        <v>0</v>
      </c>
      <c r="AB79" s="763">
        <f>'Main Input'!AB79</f>
        <v>0</v>
      </c>
      <c r="AC79" s="763" t="str">
        <f>'Main Input'!AC79</f>
        <v>Days</v>
      </c>
      <c r="AD79" s="764">
        <f>'Main Input'!AD79</f>
        <v>45</v>
      </c>
      <c r="AE79" s="765">
        <f t="shared" ref="AE79:AE110" ca="1" si="22">SUM(AF79:EY79)</f>
        <v>57692.307692307688</v>
      </c>
      <c r="AF79" s="299">
        <f>(Conversion!AF79*f_ResVal)/f_GMMar</f>
        <v>0</v>
      </c>
      <c r="AG79" s="300">
        <f ca="1">(Conversion!AG79*f_ResVal)/f_GMMar</f>
        <v>0</v>
      </c>
      <c r="AH79" s="300">
        <f ca="1">(Conversion!AH79*f_ResVal)/f_GMMar</f>
        <v>0</v>
      </c>
      <c r="AI79" s="300">
        <f ca="1">(Conversion!AI79*f_ResVal)/f_GMMar</f>
        <v>0</v>
      </c>
      <c r="AJ79" s="300">
        <f ca="1">(Conversion!AJ79*f_ResVal)/f_GMMar</f>
        <v>0</v>
      </c>
      <c r="AK79" s="300">
        <f ca="1">(Conversion!AK79*f_ResVal)/f_GMMar</f>
        <v>0</v>
      </c>
      <c r="AL79" s="300">
        <f ca="1">(Conversion!AL79*f_ResVal)/f_GMMar</f>
        <v>28846.153846153844</v>
      </c>
      <c r="AM79" s="300">
        <f ca="1">(Conversion!AM79*f_ResVal)/f_GMMar</f>
        <v>28846.153846153844</v>
      </c>
      <c r="AN79" s="300">
        <f ca="1">(Conversion!AN79*f_ResVal)/f_GMMar</f>
        <v>0</v>
      </c>
      <c r="AO79" s="300">
        <f ca="1">(Conversion!AO79*f_ResVal)/f_GMMar</f>
        <v>0</v>
      </c>
      <c r="AP79" s="300">
        <f ca="1">(Conversion!AP79*f_ResVal)/f_GMMar</f>
        <v>0</v>
      </c>
      <c r="AQ79" s="300">
        <f ca="1">(Conversion!AQ79*f_ResVal)/f_GMMar</f>
        <v>0</v>
      </c>
      <c r="AR79" s="300">
        <f ca="1">(Conversion!AR79*f_ResVal)/f_GMMar</f>
        <v>0</v>
      </c>
      <c r="AS79" s="300">
        <f ca="1">(Conversion!AS79*f_ResVal)/f_GMMar</f>
        <v>0</v>
      </c>
      <c r="AT79" s="300">
        <f ca="1">(Conversion!AT79*f_ResVal)/f_GMMar</f>
        <v>0</v>
      </c>
      <c r="AU79" s="300">
        <f ca="1">(Conversion!AU79*f_ResVal)/f_GMMar</f>
        <v>0</v>
      </c>
      <c r="AV79" s="300">
        <f ca="1">(Conversion!AV79*f_ResVal)/f_GMMar</f>
        <v>0</v>
      </c>
      <c r="AW79" s="300">
        <f ca="1">(Conversion!AW79*f_ResVal)/f_GMMar</f>
        <v>0</v>
      </c>
      <c r="AX79" s="300">
        <f ca="1">(Conversion!AX79*f_ResVal)/f_GMMar</f>
        <v>0</v>
      </c>
      <c r="AY79" s="300">
        <f ca="1">(Conversion!AY79*f_ResVal)/f_GMMar</f>
        <v>0</v>
      </c>
      <c r="AZ79" s="300">
        <f ca="1">(Conversion!AZ79*f_ResVal)/f_GMMar</f>
        <v>0</v>
      </c>
      <c r="BA79" s="300">
        <f ca="1">(Conversion!BA79*f_ResVal)/f_GMMar</f>
        <v>0</v>
      </c>
      <c r="BB79" s="300">
        <f ca="1">(Conversion!BB79*f_ResVal)/f_GMMar</f>
        <v>0</v>
      </c>
      <c r="BC79" s="300">
        <f ca="1">(Conversion!BC79*f_ResVal)/f_GMMar</f>
        <v>0</v>
      </c>
      <c r="BD79" s="300">
        <f ca="1">(Conversion!BD79*f_ResVal)/f_GMMar</f>
        <v>0</v>
      </c>
      <c r="BE79" s="300">
        <f ca="1">(Conversion!BE79*f_ResVal)/f_GMMar</f>
        <v>0</v>
      </c>
      <c r="BF79" s="300">
        <f ca="1">(Conversion!BF79*f_ResVal)/f_GMMar</f>
        <v>0</v>
      </c>
      <c r="BG79" s="300">
        <f ca="1">(Conversion!BG79*f_ResVal)/f_GMMar</f>
        <v>0</v>
      </c>
      <c r="BH79" s="300">
        <f ca="1">(Conversion!BH79*f_ResVal)/f_GMMar</f>
        <v>0</v>
      </c>
      <c r="BI79" s="300">
        <f ca="1">(Conversion!BI79*f_ResVal)/f_GMMar</f>
        <v>0</v>
      </c>
      <c r="BJ79" s="300">
        <f ca="1">(Conversion!BJ79*f_ResVal)/f_GMMar</f>
        <v>0</v>
      </c>
      <c r="BK79" s="300">
        <f ca="1">(Conversion!BK79*f_ResVal)/f_GMMar</f>
        <v>0</v>
      </c>
      <c r="BL79" s="300">
        <f ca="1">(Conversion!BL79*f_ResVal)/f_GMMar</f>
        <v>0</v>
      </c>
      <c r="BM79" s="300">
        <f ca="1">(Conversion!BM79*f_ResVal)/f_GMMar</f>
        <v>0</v>
      </c>
      <c r="BN79" s="300">
        <f ca="1">(Conversion!BN79*f_ResVal)/f_GMMar</f>
        <v>0</v>
      </c>
      <c r="BO79" s="300">
        <f ca="1">(Conversion!BO79*f_ResVal)/f_GMMar</f>
        <v>0</v>
      </c>
      <c r="BP79" s="300">
        <f ca="1">(Conversion!BP79*f_ResVal)/f_GMMar</f>
        <v>0</v>
      </c>
      <c r="BQ79" s="300">
        <f ca="1">(Conversion!BQ79*f_ResVal)/f_GMMar</f>
        <v>0</v>
      </c>
      <c r="BR79" s="300">
        <f ca="1">(Conversion!BR79*f_ResVal)/f_GMMar</f>
        <v>0</v>
      </c>
      <c r="BS79" s="300">
        <f ca="1">(Conversion!BS79*f_ResVal)/f_GMMar</f>
        <v>0</v>
      </c>
      <c r="BT79" s="300">
        <f ca="1">(Conversion!BT79*f_ResVal)/f_GMMar</f>
        <v>0</v>
      </c>
      <c r="BU79" s="300">
        <f ca="1">(Conversion!BU79*f_ResVal)/f_GMMar</f>
        <v>0</v>
      </c>
      <c r="BV79" s="300">
        <f ca="1">(Conversion!BV79*f_ResVal)/f_GMMar</f>
        <v>0</v>
      </c>
      <c r="BW79" s="300">
        <f ca="1">(Conversion!BW79*f_ResVal)/f_GMMar</f>
        <v>0</v>
      </c>
      <c r="BX79" s="300">
        <f ca="1">(Conversion!BX79*f_ResVal)/f_GMMar</f>
        <v>0</v>
      </c>
      <c r="BY79" s="300">
        <f ca="1">(Conversion!BY79*f_ResVal)/f_GMMar</f>
        <v>0</v>
      </c>
      <c r="BZ79" s="300">
        <f ca="1">(Conversion!BZ79*f_ResVal)/f_GMMar</f>
        <v>0</v>
      </c>
      <c r="CA79" s="300">
        <f ca="1">(Conversion!CA79*f_ResVal)/f_GMMar</f>
        <v>0</v>
      </c>
      <c r="CB79" s="300">
        <f ca="1">(Conversion!CB79*f_ResVal)/f_GMMar</f>
        <v>0</v>
      </c>
      <c r="CC79" s="300">
        <f ca="1">(Conversion!CC79*f_ResVal)/f_GMMar</f>
        <v>0</v>
      </c>
      <c r="CD79" s="300">
        <f ca="1">(Conversion!CD79*f_ResVal)/f_GMMar</f>
        <v>0</v>
      </c>
      <c r="CE79" s="300">
        <f ca="1">(Conversion!CE79*f_ResVal)/f_GMMar</f>
        <v>0</v>
      </c>
      <c r="CF79" s="300">
        <f ca="1">(Conversion!CF79*f_ResVal)/f_GMMar</f>
        <v>0</v>
      </c>
      <c r="CG79" s="300">
        <f ca="1">(Conversion!CG79*f_ResVal)/f_GMMar</f>
        <v>0</v>
      </c>
      <c r="CH79" s="300">
        <f ca="1">(Conversion!CH79*f_ResVal)/f_GMMar</f>
        <v>0</v>
      </c>
      <c r="CI79" s="300">
        <f ca="1">(Conversion!CI79*f_ResVal)/f_GMMar</f>
        <v>0</v>
      </c>
      <c r="CJ79" s="300">
        <f ca="1">(Conversion!CJ79*f_ResVal)/f_GMMar</f>
        <v>0</v>
      </c>
      <c r="CK79" s="300">
        <f ca="1">(Conversion!CK79*f_ResVal)/f_GMMar</f>
        <v>0</v>
      </c>
      <c r="CL79" s="300">
        <f ca="1">(Conversion!CL79*f_ResVal)/f_GMMar</f>
        <v>0</v>
      </c>
      <c r="CM79" s="300">
        <f ca="1">(Conversion!CM79*f_ResVal)/f_GMMar</f>
        <v>0</v>
      </c>
      <c r="CN79" s="300">
        <f ca="1">(Conversion!CN79*f_ResVal)/f_GMMar</f>
        <v>0</v>
      </c>
      <c r="CO79" s="300">
        <f ca="1">(Conversion!CO79*f_ResVal)/f_GMMar</f>
        <v>0</v>
      </c>
      <c r="CP79" s="300">
        <f ca="1">(Conversion!CP79*f_ResVal)/f_GMMar</f>
        <v>0</v>
      </c>
      <c r="CQ79" s="300">
        <f ca="1">(Conversion!CQ79*f_ResVal)/f_GMMar</f>
        <v>0</v>
      </c>
      <c r="CR79" s="300">
        <f ca="1">(Conversion!CR79*f_ResVal)/f_GMMar</f>
        <v>0</v>
      </c>
      <c r="CS79" s="300">
        <f ca="1">(Conversion!CS79*f_ResVal)/f_GMMar</f>
        <v>0</v>
      </c>
      <c r="CT79" s="300">
        <f ca="1">(Conversion!CT79*f_ResVal)/f_GMMar</f>
        <v>0</v>
      </c>
      <c r="CU79" s="300">
        <f ca="1">(Conversion!CU79*f_ResVal)/f_GMMar</f>
        <v>0</v>
      </c>
      <c r="CV79" s="300">
        <f ca="1">(Conversion!CV79*f_ResVal)/f_GMMar</f>
        <v>0</v>
      </c>
      <c r="CW79" s="300">
        <f ca="1">(Conversion!CW79*f_ResVal)/f_GMMar</f>
        <v>0</v>
      </c>
      <c r="CX79" s="300">
        <f ca="1">(Conversion!CX79*f_ResVal)/f_GMMar</f>
        <v>0</v>
      </c>
      <c r="CY79" s="300">
        <f ca="1">(Conversion!CY79*f_ResVal)/f_GMMar</f>
        <v>0</v>
      </c>
      <c r="CZ79" s="300">
        <f ca="1">(Conversion!CZ79*f_ResVal)/f_GMMar</f>
        <v>0</v>
      </c>
      <c r="DA79" s="300">
        <f ca="1">(Conversion!DA79*f_ResVal)/f_GMMar</f>
        <v>0</v>
      </c>
      <c r="DB79" s="300">
        <f ca="1">(Conversion!DB79*f_ResVal)/f_GMMar</f>
        <v>0</v>
      </c>
      <c r="DC79" s="300">
        <f ca="1">(Conversion!DC79*f_ResVal)/f_GMMar</f>
        <v>0</v>
      </c>
      <c r="DD79" s="300">
        <f ca="1">(Conversion!DD79*f_ResVal)/f_GMMar</f>
        <v>0</v>
      </c>
      <c r="DE79" s="300">
        <f ca="1">(Conversion!DE79*f_ResVal)/f_GMMar</f>
        <v>0</v>
      </c>
      <c r="DF79" s="300">
        <f ca="1">(Conversion!DF79*f_ResVal)/f_GMMar</f>
        <v>0</v>
      </c>
      <c r="DG79" s="300">
        <f ca="1">(Conversion!DG79*f_ResVal)/f_GMMar</f>
        <v>0</v>
      </c>
      <c r="DH79" s="300">
        <f ca="1">(Conversion!DH79*f_ResVal)/f_GMMar</f>
        <v>0</v>
      </c>
      <c r="DI79" s="300">
        <f ca="1">(Conversion!DI79*f_ResVal)/f_GMMar</f>
        <v>0</v>
      </c>
      <c r="DJ79" s="300">
        <f ca="1">(Conversion!DJ79*f_ResVal)/f_GMMar</f>
        <v>0</v>
      </c>
      <c r="DK79" s="300">
        <f ca="1">(Conversion!DK79*f_ResVal)/f_GMMar</f>
        <v>0</v>
      </c>
      <c r="DL79" s="300">
        <f ca="1">(Conversion!DL79*f_ResVal)/f_GMMar</f>
        <v>0</v>
      </c>
      <c r="DM79" s="300">
        <f ca="1">(Conversion!DM79*f_ResVal)/f_GMMar</f>
        <v>0</v>
      </c>
      <c r="DN79" s="300">
        <f ca="1">(Conversion!DN79*f_ResVal)/f_GMMar</f>
        <v>0</v>
      </c>
      <c r="DO79" s="300">
        <f ca="1">(Conversion!DO79*f_ResVal)/f_GMMar</f>
        <v>0</v>
      </c>
      <c r="DP79" s="300">
        <f ca="1">(Conversion!DP79*f_ResVal)/f_GMMar</f>
        <v>0</v>
      </c>
      <c r="DQ79" s="300">
        <f ca="1">(Conversion!DQ79*f_ResVal)/f_GMMar</f>
        <v>0</v>
      </c>
      <c r="DR79" s="300">
        <f ca="1">(Conversion!DR79*f_ResVal)/f_GMMar</f>
        <v>0</v>
      </c>
      <c r="DS79" s="300">
        <f ca="1">(Conversion!DS79*f_ResVal)/f_GMMar</f>
        <v>0</v>
      </c>
      <c r="DT79" s="300">
        <f ca="1">(Conversion!DT79*f_ResVal)/f_GMMar</f>
        <v>0</v>
      </c>
      <c r="DU79" s="300">
        <f ca="1">(Conversion!DU79*f_ResVal)/f_GMMar</f>
        <v>0</v>
      </c>
      <c r="DV79" s="300">
        <f ca="1">(Conversion!DV79*f_ResVal)/f_GMMar</f>
        <v>0</v>
      </c>
      <c r="DW79" s="300">
        <f ca="1">(Conversion!DW79*f_ResVal)/f_GMMar</f>
        <v>0</v>
      </c>
      <c r="DX79" s="300">
        <f ca="1">(Conversion!DX79*f_ResVal)/f_GMMar</f>
        <v>0</v>
      </c>
      <c r="DY79" s="300">
        <f ca="1">(Conversion!DY79*f_ResVal)/f_GMMar</f>
        <v>0</v>
      </c>
      <c r="DZ79" s="300">
        <f ca="1">(Conversion!DZ79*f_ResVal)/f_GMMar</f>
        <v>0</v>
      </c>
      <c r="EA79" s="300">
        <f ca="1">(Conversion!EA79*f_ResVal)/f_GMMar</f>
        <v>0</v>
      </c>
      <c r="EB79" s="300">
        <f ca="1">(Conversion!EB79*f_ResVal)/f_GMMar</f>
        <v>0</v>
      </c>
      <c r="EC79" s="300">
        <f ca="1">(Conversion!EC79*f_ResVal)/f_GMMar</f>
        <v>0</v>
      </c>
      <c r="ED79" s="300">
        <f ca="1">(Conversion!ED79*f_ResVal)/f_GMMar</f>
        <v>0</v>
      </c>
      <c r="EE79" s="300">
        <f ca="1">(Conversion!EE79*f_ResVal)/f_GMMar</f>
        <v>0</v>
      </c>
      <c r="EF79" s="300">
        <f ca="1">(Conversion!EF79*f_ResVal)/f_GMMar</f>
        <v>0</v>
      </c>
      <c r="EG79" s="300">
        <f ca="1">(Conversion!EG79*f_ResVal)/f_GMMar</f>
        <v>0</v>
      </c>
      <c r="EH79" s="300">
        <f ca="1">(Conversion!EH79*f_ResVal)/f_GMMar</f>
        <v>0</v>
      </c>
      <c r="EI79" s="300">
        <f ca="1">(Conversion!EI79*f_ResVal)/f_GMMar</f>
        <v>0</v>
      </c>
      <c r="EJ79" s="300">
        <f ca="1">(Conversion!EJ79*f_ResVal)/f_GMMar</f>
        <v>0</v>
      </c>
      <c r="EK79" s="300">
        <f ca="1">(Conversion!EK79*f_ResVal)/f_GMMar</f>
        <v>0</v>
      </c>
      <c r="EL79" s="300">
        <f ca="1">(Conversion!EL79*f_ResVal)/f_GMMar</f>
        <v>0</v>
      </c>
      <c r="EM79" s="300">
        <f ca="1">(Conversion!EM79*f_ResVal)/f_GMMar</f>
        <v>0</v>
      </c>
      <c r="EN79" s="300">
        <f ca="1">(Conversion!EN79*f_ResVal)/f_GMMar</f>
        <v>0</v>
      </c>
      <c r="EO79" s="300">
        <f ca="1">(Conversion!EO79*f_ResVal)/f_GMMar</f>
        <v>0</v>
      </c>
      <c r="EP79" s="300">
        <f ca="1">(Conversion!EP79*f_ResVal)/f_GMMar</f>
        <v>0</v>
      </c>
      <c r="EQ79" s="300">
        <f ca="1">(Conversion!EQ79*f_ResVal)/f_GMMar</f>
        <v>0</v>
      </c>
      <c r="ER79" s="300">
        <f ca="1">(Conversion!ER79*f_ResVal)/f_GMMar</f>
        <v>0</v>
      </c>
      <c r="ES79" s="300">
        <f ca="1">(Conversion!ES79*f_ResVal)/f_GMMar</f>
        <v>0</v>
      </c>
      <c r="ET79" s="300">
        <f ca="1">(Conversion!ET79*f_ResVal)/f_GMMar</f>
        <v>0</v>
      </c>
      <c r="EU79" s="300">
        <f ca="1">(Conversion!EU79*f_ResVal)/f_GMMar</f>
        <v>0</v>
      </c>
      <c r="EV79" s="300">
        <f ca="1">(Conversion!EV79*f_ResVal)/f_GMMar</f>
        <v>0</v>
      </c>
      <c r="EW79" s="300">
        <f ca="1">(Conversion!EW79*f_ResVal)/f_GMMar</f>
        <v>0</v>
      </c>
      <c r="EX79" s="300">
        <f ca="1">(Conversion!EX79*f_ResVal)/f_GMMar</f>
        <v>0</v>
      </c>
      <c r="EY79" s="612"/>
      <c r="EZ79" s="757" t="str">
        <f>'Main Input'!EZ79</f>
        <v>RPI</v>
      </c>
      <c r="FA79" s="757" t="str">
        <f>'Main Input'!FA79</f>
        <v>N/A</v>
      </c>
      <c r="FB79" s="766">
        <f>'Main Input'!FB79</f>
        <v>0</v>
      </c>
      <c r="FC79" s="766" t="str">
        <f>'Main Input'!FC79</f>
        <v>IT Solutions</v>
      </c>
      <c r="FD79" s="766" t="str">
        <f>'Main Input'!FD79</f>
        <v>Managed Services</v>
      </c>
      <c r="FE79" s="757" t="str">
        <f>'Main Input'!FE79</f>
        <v>Opex</v>
      </c>
      <c r="FF79" s="757" t="str">
        <f>'Main Input'!FF79</f>
        <v>ContractAccrual</v>
      </c>
      <c r="FG79" s="757" t="str">
        <f>'Main Input'!FG79</f>
        <v>Expense</v>
      </c>
      <c r="FH79" s="767" t="str">
        <f>'Main Input'!FH79</f>
        <v>A</v>
      </c>
      <c r="FI79" s="768">
        <f>'Main Input'!FI79</f>
        <v>0.22</v>
      </c>
      <c r="FJ79" s="768">
        <f>'Main Input'!FJ79</f>
        <v>0</v>
      </c>
      <c r="FK79" s="612"/>
      <c r="FL79" s="531">
        <f t="shared" ref="FL79:FL89" si="23">CVbloc6</f>
        <v>0</v>
      </c>
      <c r="FM79" s="86"/>
      <c r="FN79" s="612"/>
    </row>
    <row r="80" spans="1:170" ht="12.75" customHeight="1">
      <c r="A80" s="750" t="str">
        <f>'Main Input'!A80</f>
        <v>MTB</v>
      </c>
      <c r="B80" s="762" t="str">
        <f>'Main Input'!B80</f>
        <v>Datacentre Operations</v>
      </c>
      <c r="C80" s="762" t="str">
        <f>'Main Input'!C80</f>
        <v>Third Party</v>
      </c>
      <c r="D80" s="762" t="str">
        <f>'Main Input'!D80</f>
        <v>TFR</v>
      </c>
      <c r="E80" s="762" t="str">
        <f>'Main Input'!E80</f>
        <v>Foundation Infrastructure Design and Implementation (Wintel)</v>
      </c>
      <c r="F80" s="753" t="str">
        <f>'Main Input'!F80</f>
        <v>direct</v>
      </c>
      <c r="G80" s="753" t="str">
        <f>'Main Input'!G80</f>
        <v>Person</v>
      </c>
      <c r="H80" s="753" t="str">
        <f>'Main Input'!H80</f>
        <v>TAC.CSA.2</v>
      </c>
      <c r="I80" s="753">
        <f>'Main Input'!I80</f>
        <v>0</v>
      </c>
      <c r="J80" s="753">
        <f>'Main Input'!J80</f>
        <v>0</v>
      </c>
      <c r="K80" s="753" t="str">
        <f>'Main Input'!K80</f>
        <v>FJS</v>
      </c>
      <c r="L80" s="753" t="str">
        <f>'Main Input'!L80</f>
        <v>pTran</v>
      </c>
      <c r="M80" s="753">
        <f>'Main Input'!M80</f>
        <v>0</v>
      </c>
      <c r="N80" s="753">
        <f>'Main Input'!N80</f>
        <v>0</v>
      </c>
      <c r="O80" s="753" t="str">
        <f>'Main Input'!O80</f>
        <v>SPAIN</v>
      </c>
      <c r="P80" s="753">
        <f>'Main Input'!P80</f>
        <v>1000</v>
      </c>
      <c r="Q80" s="753" t="str">
        <f>'Main Input'!Q80</f>
        <v>EUR</v>
      </c>
      <c r="R80" s="753" t="str">
        <f>'Main Input'!R80</f>
        <v>EMEA</v>
      </c>
      <c r="S80" s="753" t="str">
        <f>'Main Input'!S80</f>
        <v>Local</v>
      </c>
      <c r="T80" s="753">
        <f>'Main Input'!T80</f>
        <v>0</v>
      </c>
      <c r="U80" s="753">
        <f>'Main Input'!U80</f>
        <v>0</v>
      </c>
      <c r="V80" s="753" t="str">
        <f>'Main Input'!V80</f>
        <v>3_ATP</v>
      </c>
      <c r="W80" s="753">
        <f>'Main Input'!W80</f>
        <v>0</v>
      </c>
      <c r="X80" s="753">
        <f>'Main Input'!X80</f>
        <v>0</v>
      </c>
      <c r="Y80" s="753">
        <f>'Main Input'!Y80</f>
        <v>0</v>
      </c>
      <c r="Z80" s="753">
        <f>'Main Input'!Z80</f>
        <v>0</v>
      </c>
      <c r="AA80" s="753">
        <f>'Main Input'!AA80</f>
        <v>0</v>
      </c>
      <c r="AB80" s="763">
        <f>'Main Input'!AB80</f>
        <v>0</v>
      </c>
      <c r="AC80" s="763" t="str">
        <f>'Main Input'!AC80</f>
        <v>Days</v>
      </c>
      <c r="AD80" s="764">
        <f>'Main Input'!AD80</f>
        <v>45</v>
      </c>
      <c r="AE80" s="765">
        <f t="shared" ca="1" si="22"/>
        <v>57692.307692307688</v>
      </c>
      <c r="AF80" s="299">
        <f>(Conversion!AF80*f_ResVal)/f_GMMar</f>
        <v>0</v>
      </c>
      <c r="AG80" s="300">
        <f ca="1">(Conversion!AG80*f_ResVal)/f_GMMar</f>
        <v>0</v>
      </c>
      <c r="AH80" s="300">
        <f ca="1">(Conversion!AH80*f_ResVal)/f_GMMar</f>
        <v>0</v>
      </c>
      <c r="AI80" s="300">
        <f ca="1">(Conversion!AI80*f_ResVal)/f_GMMar</f>
        <v>0</v>
      </c>
      <c r="AJ80" s="300">
        <f ca="1">(Conversion!AJ80*f_ResVal)/f_GMMar</f>
        <v>0</v>
      </c>
      <c r="AK80" s="300">
        <f ca="1">(Conversion!AK80*f_ResVal)/f_GMMar</f>
        <v>0</v>
      </c>
      <c r="AL80" s="300">
        <f ca="1">(Conversion!AL80*f_ResVal)/f_GMMar</f>
        <v>28846.153846153844</v>
      </c>
      <c r="AM80" s="300">
        <f ca="1">(Conversion!AM80*f_ResVal)/f_GMMar</f>
        <v>28846.153846153844</v>
      </c>
      <c r="AN80" s="300">
        <f ca="1">(Conversion!AN80*f_ResVal)/f_GMMar</f>
        <v>0</v>
      </c>
      <c r="AO80" s="300">
        <f ca="1">(Conversion!AO80*f_ResVal)/f_GMMar</f>
        <v>0</v>
      </c>
      <c r="AP80" s="300">
        <f ca="1">(Conversion!AP80*f_ResVal)/f_GMMar</f>
        <v>0</v>
      </c>
      <c r="AQ80" s="300">
        <f ca="1">(Conversion!AQ80*f_ResVal)/f_GMMar</f>
        <v>0</v>
      </c>
      <c r="AR80" s="300">
        <f ca="1">(Conversion!AR80*f_ResVal)/f_GMMar</f>
        <v>0</v>
      </c>
      <c r="AS80" s="300">
        <f ca="1">(Conversion!AS80*f_ResVal)/f_GMMar</f>
        <v>0</v>
      </c>
      <c r="AT80" s="300">
        <f ca="1">(Conversion!AT80*f_ResVal)/f_GMMar</f>
        <v>0</v>
      </c>
      <c r="AU80" s="300">
        <f ca="1">(Conversion!AU80*f_ResVal)/f_GMMar</f>
        <v>0</v>
      </c>
      <c r="AV80" s="300">
        <f ca="1">(Conversion!AV80*f_ResVal)/f_GMMar</f>
        <v>0</v>
      </c>
      <c r="AW80" s="300">
        <f ca="1">(Conversion!AW80*f_ResVal)/f_GMMar</f>
        <v>0</v>
      </c>
      <c r="AX80" s="300">
        <f ca="1">(Conversion!AX80*f_ResVal)/f_GMMar</f>
        <v>0</v>
      </c>
      <c r="AY80" s="300">
        <f ca="1">(Conversion!AY80*f_ResVal)/f_GMMar</f>
        <v>0</v>
      </c>
      <c r="AZ80" s="300">
        <f ca="1">(Conversion!AZ80*f_ResVal)/f_GMMar</f>
        <v>0</v>
      </c>
      <c r="BA80" s="300">
        <f ca="1">(Conversion!BA80*f_ResVal)/f_GMMar</f>
        <v>0</v>
      </c>
      <c r="BB80" s="300">
        <f ca="1">(Conversion!BB80*f_ResVal)/f_GMMar</f>
        <v>0</v>
      </c>
      <c r="BC80" s="300">
        <f ca="1">(Conversion!BC80*f_ResVal)/f_GMMar</f>
        <v>0</v>
      </c>
      <c r="BD80" s="300">
        <f ca="1">(Conversion!BD80*f_ResVal)/f_GMMar</f>
        <v>0</v>
      </c>
      <c r="BE80" s="300">
        <f ca="1">(Conversion!BE80*f_ResVal)/f_GMMar</f>
        <v>0</v>
      </c>
      <c r="BF80" s="300">
        <f ca="1">(Conversion!BF80*f_ResVal)/f_GMMar</f>
        <v>0</v>
      </c>
      <c r="BG80" s="300">
        <f ca="1">(Conversion!BG80*f_ResVal)/f_GMMar</f>
        <v>0</v>
      </c>
      <c r="BH80" s="300">
        <f ca="1">(Conversion!BH80*f_ResVal)/f_GMMar</f>
        <v>0</v>
      </c>
      <c r="BI80" s="300">
        <f ca="1">(Conversion!BI80*f_ResVal)/f_GMMar</f>
        <v>0</v>
      </c>
      <c r="BJ80" s="300">
        <f ca="1">(Conversion!BJ80*f_ResVal)/f_GMMar</f>
        <v>0</v>
      </c>
      <c r="BK80" s="300">
        <f ca="1">(Conversion!BK80*f_ResVal)/f_GMMar</f>
        <v>0</v>
      </c>
      <c r="BL80" s="300">
        <f ca="1">(Conversion!BL80*f_ResVal)/f_GMMar</f>
        <v>0</v>
      </c>
      <c r="BM80" s="300">
        <f ca="1">(Conversion!BM80*f_ResVal)/f_GMMar</f>
        <v>0</v>
      </c>
      <c r="BN80" s="300">
        <f ca="1">(Conversion!BN80*f_ResVal)/f_GMMar</f>
        <v>0</v>
      </c>
      <c r="BO80" s="300">
        <f ca="1">(Conversion!BO80*f_ResVal)/f_GMMar</f>
        <v>0</v>
      </c>
      <c r="BP80" s="300">
        <f ca="1">(Conversion!BP80*f_ResVal)/f_GMMar</f>
        <v>0</v>
      </c>
      <c r="BQ80" s="300">
        <f ca="1">(Conversion!BQ80*f_ResVal)/f_GMMar</f>
        <v>0</v>
      </c>
      <c r="BR80" s="300">
        <f ca="1">(Conversion!BR80*f_ResVal)/f_GMMar</f>
        <v>0</v>
      </c>
      <c r="BS80" s="300">
        <f ca="1">(Conversion!BS80*f_ResVal)/f_GMMar</f>
        <v>0</v>
      </c>
      <c r="BT80" s="300">
        <f ca="1">(Conversion!BT80*f_ResVal)/f_GMMar</f>
        <v>0</v>
      </c>
      <c r="BU80" s="300">
        <f ca="1">(Conversion!BU80*f_ResVal)/f_GMMar</f>
        <v>0</v>
      </c>
      <c r="BV80" s="300">
        <f ca="1">(Conversion!BV80*f_ResVal)/f_GMMar</f>
        <v>0</v>
      </c>
      <c r="BW80" s="300">
        <f ca="1">(Conversion!BW80*f_ResVal)/f_GMMar</f>
        <v>0</v>
      </c>
      <c r="BX80" s="300">
        <f ca="1">(Conversion!BX80*f_ResVal)/f_GMMar</f>
        <v>0</v>
      </c>
      <c r="BY80" s="300">
        <f ca="1">(Conversion!BY80*f_ResVal)/f_GMMar</f>
        <v>0</v>
      </c>
      <c r="BZ80" s="300">
        <f ca="1">(Conversion!BZ80*f_ResVal)/f_GMMar</f>
        <v>0</v>
      </c>
      <c r="CA80" s="300">
        <f ca="1">(Conversion!CA80*f_ResVal)/f_GMMar</f>
        <v>0</v>
      </c>
      <c r="CB80" s="300">
        <f ca="1">(Conversion!CB80*f_ResVal)/f_GMMar</f>
        <v>0</v>
      </c>
      <c r="CC80" s="300">
        <f ca="1">(Conversion!CC80*f_ResVal)/f_GMMar</f>
        <v>0</v>
      </c>
      <c r="CD80" s="300">
        <f ca="1">(Conversion!CD80*f_ResVal)/f_GMMar</f>
        <v>0</v>
      </c>
      <c r="CE80" s="300">
        <f ca="1">(Conversion!CE80*f_ResVal)/f_GMMar</f>
        <v>0</v>
      </c>
      <c r="CF80" s="300">
        <f ca="1">(Conversion!CF80*f_ResVal)/f_GMMar</f>
        <v>0</v>
      </c>
      <c r="CG80" s="300">
        <f ca="1">(Conversion!CG80*f_ResVal)/f_GMMar</f>
        <v>0</v>
      </c>
      <c r="CH80" s="300">
        <f ca="1">(Conversion!CH80*f_ResVal)/f_GMMar</f>
        <v>0</v>
      </c>
      <c r="CI80" s="300">
        <f ca="1">(Conversion!CI80*f_ResVal)/f_GMMar</f>
        <v>0</v>
      </c>
      <c r="CJ80" s="300">
        <f ca="1">(Conversion!CJ80*f_ResVal)/f_GMMar</f>
        <v>0</v>
      </c>
      <c r="CK80" s="300">
        <f ca="1">(Conversion!CK80*f_ResVal)/f_GMMar</f>
        <v>0</v>
      </c>
      <c r="CL80" s="300">
        <f ca="1">(Conversion!CL80*f_ResVal)/f_GMMar</f>
        <v>0</v>
      </c>
      <c r="CM80" s="300">
        <f ca="1">(Conversion!CM80*f_ResVal)/f_GMMar</f>
        <v>0</v>
      </c>
      <c r="CN80" s="300">
        <f ca="1">(Conversion!CN80*f_ResVal)/f_GMMar</f>
        <v>0</v>
      </c>
      <c r="CO80" s="300">
        <f ca="1">(Conversion!CO80*f_ResVal)/f_GMMar</f>
        <v>0</v>
      </c>
      <c r="CP80" s="300">
        <f ca="1">(Conversion!CP80*f_ResVal)/f_GMMar</f>
        <v>0</v>
      </c>
      <c r="CQ80" s="300">
        <f ca="1">(Conversion!CQ80*f_ResVal)/f_GMMar</f>
        <v>0</v>
      </c>
      <c r="CR80" s="300">
        <f ca="1">(Conversion!CR80*f_ResVal)/f_GMMar</f>
        <v>0</v>
      </c>
      <c r="CS80" s="300">
        <f ca="1">(Conversion!CS80*f_ResVal)/f_GMMar</f>
        <v>0</v>
      </c>
      <c r="CT80" s="300">
        <f ca="1">(Conversion!CT80*f_ResVal)/f_GMMar</f>
        <v>0</v>
      </c>
      <c r="CU80" s="300">
        <f ca="1">(Conversion!CU80*f_ResVal)/f_GMMar</f>
        <v>0</v>
      </c>
      <c r="CV80" s="300">
        <f ca="1">(Conversion!CV80*f_ResVal)/f_GMMar</f>
        <v>0</v>
      </c>
      <c r="CW80" s="300">
        <f ca="1">(Conversion!CW80*f_ResVal)/f_GMMar</f>
        <v>0</v>
      </c>
      <c r="CX80" s="300">
        <f ca="1">(Conversion!CX80*f_ResVal)/f_GMMar</f>
        <v>0</v>
      </c>
      <c r="CY80" s="300">
        <f ca="1">(Conversion!CY80*f_ResVal)/f_GMMar</f>
        <v>0</v>
      </c>
      <c r="CZ80" s="300">
        <f ca="1">(Conversion!CZ80*f_ResVal)/f_GMMar</f>
        <v>0</v>
      </c>
      <c r="DA80" s="300">
        <f ca="1">(Conversion!DA80*f_ResVal)/f_GMMar</f>
        <v>0</v>
      </c>
      <c r="DB80" s="300">
        <f ca="1">(Conversion!DB80*f_ResVal)/f_GMMar</f>
        <v>0</v>
      </c>
      <c r="DC80" s="300">
        <f ca="1">(Conversion!DC80*f_ResVal)/f_GMMar</f>
        <v>0</v>
      </c>
      <c r="DD80" s="300">
        <f ca="1">(Conversion!DD80*f_ResVal)/f_GMMar</f>
        <v>0</v>
      </c>
      <c r="DE80" s="300">
        <f ca="1">(Conversion!DE80*f_ResVal)/f_GMMar</f>
        <v>0</v>
      </c>
      <c r="DF80" s="300">
        <f ca="1">(Conversion!DF80*f_ResVal)/f_GMMar</f>
        <v>0</v>
      </c>
      <c r="DG80" s="300">
        <f ca="1">(Conversion!DG80*f_ResVal)/f_GMMar</f>
        <v>0</v>
      </c>
      <c r="DH80" s="300">
        <f ca="1">(Conversion!DH80*f_ResVal)/f_GMMar</f>
        <v>0</v>
      </c>
      <c r="DI80" s="300">
        <f ca="1">(Conversion!DI80*f_ResVal)/f_GMMar</f>
        <v>0</v>
      </c>
      <c r="DJ80" s="300">
        <f ca="1">(Conversion!DJ80*f_ResVal)/f_GMMar</f>
        <v>0</v>
      </c>
      <c r="DK80" s="300">
        <f ca="1">(Conversion!DK80*f_ResVal)/f_GMMar</f>
        <v>0</v>
      </c>
      <c r="DL80" s="300">
        <f ca="1">(Conversion!DL80*f_ResVal)/f_GMMar</f>
        <v>0</v>
      </c>
      <c r="DM80" s="300">
        <f ca="1">(Conversion!DM80*f_ResVal)/f_GMMar</f>
        <v>0</v>
      </c>
      <c r="DN80" s="300">
        <f ca="1">(Conversion!DN80*f_ResVal)/f_GMMar</f>
        <v>0</v>
      </c>
      <c r="DO80" s="300">
        <f ca="1">(Conversion!DO80*f_ResVal)/f_GMMar</f>
        <v>0</v>
      </c>
      <c r="DP80" s="300">
        <f ca="1">(Conversion!DP80*f_ResVal)/f_GMMar</f>
        <v>0</v>
      </c>
      <c r="DQ80" s="300">
        <f ca="1">(Conversion!DQ80*f_ResVal)/f_GMMar</f>
        <v>0</v>
      </c>
      <c r="DR80" s="300">
        <f ca="1">(Conversion!DR80*f_ResVal)/f_GMMar</f>
        <v>0</v>
      </c>
      <c r="DS80" s="300">
        <f ca="1">(Conversion!DS80*f_ResVal)/f_GMMar</f>
        <v>0</v>
      </c>
      <c r="DT80" s="300">
        <f ca="1">(Conversion!DT80*f_ResVal)/f_GMMar</f>
        <v>0</v>
      </c>
      <c r="DU80" s="300">
        <f ca="1">(Conversion!DU80*f_ResVal)/f_GMMar</f>
        <v>0</v>
      </c>
      <c r="DV80" s="300">
        <f ca="1">(Conversion!DV80*f_ResVal)/f_GMMar</f>
        <v>0</v>
      </c>
      <c r="DW80" s="300">
        <f ca="1">(Conversion!DW80*f_ResVal)/f_GMMar</f>
        <v>0</v>
      </c>
      <c r="DX80" s="300">
        <f ca="1">(Conversion!DX80*f_ResVal)/f_GMMar</f>
        <v>0</v>
      </c>
      <c r="DY80" s="300">
        <f ca="1">(Conversion!DY80*f_ResVal)/f_GMMar</f>
        <v>0</v>
      </c>
      <c r="DZ80" s="300">
        <f ca="1">(Conversion!DZ80*f_ResVal)/f_GMMar</f>
        <v>0</v>
      </c>
      <c r="EA80" s="300">
        <f ca="1">(Conversion!EA80*f_ResVal)/f_GMMar</f>
        <v>0</v>
      </c>
      <c r="EB80" s="300">
        <f ca="1">(Conversion!EB80*f_ResVal)/f_GMMar</f>
        <v>0</v>
      </c>
      <c r="EC80" s="300">
        <f ca="1">(Conversion!EC80*f_ResVal)/f_GMMar</f>
        <v>0</v>
      </c>
      <c r="ED80" s="300">
        <f ca="1">(Conversion!ED80*f_ResVal)/f_GMMar</f>
        <v>0</v>
      </c>
      <c r="EE80" s="300">
        <f ca="1">(Conversion!EE80*f_ResVal)/f_GMMar</f>
        <v>0</v>
      </c>
      <c r="EF80" s="300">
        <f ca="1">(Conversion!EF80*f_ResVal)/f_GMMar</f>
        <v>0</v>
      </c>
      <c r="EG80" s="300">
        <f ca="1">(Conversion!EG80*f_ResVal)/f_GMMar</f>
        <v>0</v>
      </c>
      <c r="EH80" s="300">
        <f ca="1">(Conversion!EH80*f_ResVal)/f_GMMar</f>
        <v>0</v>
      </c>
      <c r="EI80" s="300">
        <f ca="1">(Conversion!EI80*f_ResVal)/f_GMMar</f>
        <v>0</v>
      </c>
      <c r="EJ80" s="300">
        <f ca="1">(Conversion!EJ80*f_ResVal)/f_GMMar</f>
        <v>0</v>
      </c>
      <c r="EK80" s="300">
        <f ca="1">(Conversion!EK80*f_ResVal)/f_GMMar</f>
        <v>0</v>
      </c>
      <c r="EL80" s="300">
        <f ca="1">(Conversion!EL80*f_ResVal)/f_GMMar</f>
        <v>0</v>
      </c>
      <c r="EM80" s="300">
        <f ca="1">(Conversion!EM80*f_ResVal)/f_GMMar</f>
        <v>0</v>
      </c>
      <c r="EN80" s="300">
        <f ca="1">(Conversion!EN80*f_ResVal)/f_GMMar</f>
        <v>0</v>
      </c>
      <c r="EO80" s="300">
        <f ca="1">(Conversion!EO80*f_ResVal)/f_GMMar</f>
        <v>0</v>
      </c>
      <c r="EP80" s="300">
        <f ca="1">(Conversion!EP80*f_ResVal)/f_GMMar</f>
        <v>0</v>
      </c>
      <c r="EQ80" s="300">
        <f ca="1">(Conversion!EQ80*f_ResVal)/f_GMMar</f>
        <v>0</v>
      </c>
      <c r="ER80" s="300">
        <f ca="1">(Conversion!ER80*f_ResVal)/f_GMMar</f>
        <v>0</v>
      </c>
      <c r="ES80" s="300">
        <f ca="1">(Conversion!ES80*f_ResVal)/f_GMMar</f>
        <v>0</v>
      </c>
      <c r="ET80" s="300">
        <f ca="1">(Conversion!ET80*f_ResVal)/f_GMMar</f>
        <v>0</v>
      </c>
      <c r="EU80" s="300">
        <f ca="1">(Conversion!EU80*f_ResVal)/f_GMMar</f>
        <v>0</v>
      </c>
      <c r="EV80" s="300">
        <f ca="1">(Conversion!EV80*f_ResVal)/f_GMMar</f>
        <v>0</v>
      </c>
      <c r="EW80" s="300">
        <f ca="1">(Conversion!EW80*f_ResVal)/f_GMMar</f>
        <v>0</v>
      </c>
      <c r="EX80" s="300">
        <f ca="1">(Conversion!EX80*f_ResVal)/f_GMMar</f>
        <v>0</v>
      </c>
      <c r="EY80" s="612"/>
      <c r="EZ80" s="757" t="str">
        <f>'Main Input'!EZ80</f>
        <v>RPI</v>
      </c>
      <c r="FA80" s="757" t="str">
        <f>'Main Input'!FA80</f>
        <v>N/A</v>
      </c>
      <c r="FB80" s="766">
        <f>'Main Input'!FB80</f>
        <v>0</v>
      </c>
      <c r="FC80" s="766" t="str">
        <f>'Main Input'!FC80</f>
        <v>IT Solutions</v>
      </c>
      <c r="FD80" s="766" t="str">
        <f>'Main Input'!FD80</f>
        <v>Managed Services</v>
      </c>
      <c r="FE80" s="757" t="str">
        <f>'Main Input'!FE80</f>
        <v>Opex</v>
      </c>
      <c r="FF80" s="757" t="str">
        <f>'Main Input'!FF80</f>
        <v>ContractAccrual</v>
      </c>
      <c r="FG80" s="757" t="str">
        <f>'Main Input'!FG80</f>
        <v>Expense</v>
      </c>
      <c r="FH80" s="767" t="str">
        <f>'Main Input'!FH80</f>
        <v>A</v>
      </c>
      <c r="FI80" s="768">
        <f>'Main Input'!FI80</f>
        <v>0.22</v>
      </c>
      <c r="FJ80" s="768">
        <f>'Main Input'!FJ80</f>
        <v>0</v>
      </c>
      <c r="FK80" s="612"/>
      <c r="FL80" s="531">
        <f t="shared" si="23"/>
        <v>0</v>
      </c>
      <c r="FM80" s="86"/>
      <c r="FN80" s="612"/>
    </row>
    <row r="81" spans="1:170" ht="12.75" customHeight="1">
      <c r="A81" s="750" t="str">
        <f>'Main Input'!A81</f>
        <v>MTB</v>
      </c>
      <c r="B81" s="762" t="str">
        <f>'Main Input'!B81</f>
        <v>Datacentre Operations</v>
      </c>
      <c r="C81" s="762" t="str">
        <f>'Main Input'!C81</f>
        <v>Third Party</v>
      </c>
      <c r="D81" s="762" t="str">
        <f>'Main Input'!D81</f>
        <v>TFR</v>
      </c>
      <c r="E81" s="762" t="str">
        <f>'Main Input'!E81</f>
        <v>Foundation Infrastructure Design and Implementation (UNIX)</v>
      </c>
      <c r="F81" s="753" t="str">
        <f>'Main Input'!F81</f>
        <v>direct</v>
      </c>
      <c r="G81" s="753" t="str">
        <f>'Main Input'!G81</f>
        <v>Person</v>
      </c>
      <c r="H81" s="753" t="str">
        <f>'Main Input'!H81</f>
        <v>TAC.CSA.2</v>
      </c>
      <c r="I81" s="753">
        <f>'Main Input'!I81</f>
        <v>0</v>
      </c>
      <c r="J81" s="753">
        <f>'Main Input'!J81</f>
        <v>0</v>
      </c>
      <c r="K81" s="753" t="str">
        <f>'Main Input'!K81</f>
        <v>FJS</v>
      </c>
      <c r="L81" s="753" t="str">
        <f>'Main Input'!L81</f>
        <v>pTran</v>
      </c>
      <c r="M81" s="753">
        <f>'Main Input'!M81</f>
        <v>0</v>
      </c>
      <c r="N81" s="753">
        <f>'Main Input'!N81</f>
        <v>0</v>
      </c>
      <c r="O81" s="753" t="str">
        <f>'Main Input'!O81</f>
        <v>SPAIN</v>
      </c>
      <c r="P81" s="753">
        <f>'Main Input'!P81</f>
        <v>1000</v>
      </c>
      <c r="Q81" s="753" t="str">
        <f>'Main Input'!Q81</f>
        <v>EUR</v>
      </c>
      <c r="R81" s="753" t="str">
        <f>'Main Input'!R81</f>
        <v>EMEA</v>
      </c>
      <c r="S81" s="753" t="str">
        <f>'Main Input'!S81</f>
        <v>Local</v>
      </c>
      <c r="T81" s="753">
        <f>'Main Input'!T81</f>
        <v>0</v>
      </c>
      <c r="U81" s="753">
        <f>'Main Input'!U81</f>
        <v>0</v>
      </c>
      <c r="V81" s="753" t="str">
        <f>'Main Input'!V81</f>
        <v>3_ATP</v>
      </c>
      <c r="W81" s="753">
        <f>'Main Input'!W81</f>
        <v>0</v>
      </c>
      <c r="X81" s="753">
        <f>'Main Input'!X81</f>
        <v>0</v>
      </c>
      <c r="Y81" s="753">
        <f>'Main Input'!Y81</f>
        <v>0</v>
      </c>
      <c r="Z81" s="753">
        <f>'Main Input'!Z81</f>
        <v>0</v>
      </c>
      <c r="AA81" s="753">
        <f>'Main Input'!AA81</f>
        <v>0</v>
      </c>
      <c r="AB81" s="763">
        <f>'Main Input'!AB81</f>
        <v>0</v>
      </c>
      <c r="AC81" s="763" t="str">
        <f>'Main Input'!AC81</f>
        <v>Days</v>
      </c>
      <c r="AD81" s="764">
        <f>'Main Input'!AD81</f>
        <v>45</v>
      </c>
      <c r="AE81" s="765">
        <f t="shared" ca="1" si="22"/>
        <v>57692.307692307688</v>
      </c>
      <c r="AF81" s="299">
        <f>(Conversion!AF81*f_ResVal)/f_GMMar</f>
        <v>0</v>
      </c>
      <c r="AG81" s="300">
        <f ca="1">(Conversion!AG81*f_ResVal)/f_GMMar</f>
        <v>0</v>
      </c>
      <c r="AH81" s="300">
        <f ca="1">(Conversion!AH81*f_ResVal)/f_GMMar</f>
        <v>0</v>
      </c>
      <c r="AI81" s="300">
        <f ca="1">(Conversion!AI81*f_ResVal)/f_GMMar</f>
        <v>0</v>
      </c>
      <c r="AJ81" s="300">
        <f ca="1">(Conversion!AJ81*f_ResVal)/f_GMMar</f>
        <v>0</v>
      </c>
      <c r="AK81" s="300">
        <f ca="1">(Conversion!AK81*f_ResVal)/f_GMMar</f>
        <v>0</v>
      </c>
      <c r="AL81" s="300">
        <f ca="1">(Conversion!AL81*f_ResVal)/f_GMMar</f>
        <v>28846.153846153844</v>
      </c>
      <c r="AM81" s="300">
        <f ca="1">(Conversion!AM81*f_ResVal)/f_GMMar</f>
        <v>28846.153846153844</v>
      </c>
      <c r="AN81" s="300">
        <f ca="1">(Conversion!AN81*f_ResVal)/f_GMMar</f>
        <v>0</v>
      </c>
      <c r="AO81" s="300">
        <f ca="1">(Conversion!AO81*f_ResVal)/f_GMMar</f>
        <v>0</v>
      </c>
      <c r="AP81" s="300">
        <f ca="1">(Conversion!AP81*f_ResVal)/f_GMMar</f>
        <v>0</v>
      </c>
      <c r="AQ81" s="300">
        <f ca="1">(Conversion!AQ81*f_ResVal)/f_GMMar</f>
        <v>0</v>
      </c>
      <c r="AR81" s="300">
        <f ca="1">(Conversion!AR81*f_ResVal)/f_GMMar</f>
        <v>0</v>
      </c>
      <c r="AS81" s="300">
        <f ca="1">(Conversion!AS81*f_ResVal)/f_GMMar</f>
        <v>0</v>
      </c>
      <c r="AT81" s="300">
        <f ca="1">(Conversion!AT81*f_ResVal)/f_GMMar</f>
        <v>0</v>
      </c>
      <c r="AU81" s="300">
        <f ca="1">(Conversion!AU81*f_ResVal)/f_GMMar</f>
        <v>0</v>
      </c>
      <c r="AV81" s="300">
        <f ca="1">(Conversion!AV81*f_ResVal)/f_GMMar</f>
        <v>0</v>
      </c>
      <c r="AW81" s="300">
        <f ca="1">(Conversion!AW81*f_ResVal)/f_GMMar</f>
        <v>0</v>
      </c>
      <c r="AX81" s="300">
        <f ca="1">(Conversion!AX81*f_ResVal)/f_GMMar</f>
        <v>0</v>
      </c>
      <c r="AY81" s="300">
        <f ca="1">(Conversion!AY81*f_ResVal)/f_GMMar</f>
        <v>0</v>
      </c>
      <c r="AZ81" s="300">
        <f ca="1">(Conversion!AZ81*f_ResVal)/f_GMMar</f>
        <v>0</v>
      </c>
      <c r="BA81" s="300">
        <f ca="1">(Conversion!BA81*f_ResVal)/f_GMMar</f>
        <v>0</v>
      </c>
      <c r="BB81" s="300">
        <f ca="1">(Conversion!BB81*f_ResVal)/f_GMMar</f>
        <v>0</v>
      </c>
      <c r="BC81" s="300">
        <f ca="1">(Conversion!BC81*f_ResVal)/f_GMMar</f>
        <v>0</v>
      </c>
      <c r="BD81" s="300">
        <f ca="1">(Conversion!BD81*f_ResVal)/f_GMMar</f>
        <v>0</v>
      </c>
      <c r="BE81" s="300">
        <f ca="1">(Conversion!BE81*f_ResVal)/f_GMMar</f>
        <v>0</v>
      </c>
      <c r="BF81" s="300">
        <f ca="1">(Conversion!BF81*f_ResVal)/f_GMMar</f>
        <v>0</v>
      </c>
      <c r="BG81" s="300">
        <f ca="1">(Conversion!BG81*f_ResVal)/f_GMMar</f>
        <v>0</v>
      </c>
      <c r="BH81" s="300">
        <f ca="1">(Conversion!BH81*f_ResVal)/f_GMMar</f>
        <v>0</v>
      </c>
      <c r="BI81" s="300">
        <f ca="1">(Conversion!BI81*f_ResVal)/f_GMMar</f>
        <v>0</v>
      </c>
      <c r="BJ81" s="300">
        <f ca="1">(Conversion!BJ81*f_ResVal)/f_GMMar</f>
        <v>0</v>
      </c>
      <c r="BK81" s="300">
        <f ca="1">(Conversion!BK81*f_ResVal)/f_GMMar</f>
        <v>0</v>
      </c>
      <c r="BL81" s="300">
        <f ca="1">(Conversion!BL81*f_ResVal)/f_GMMar</f>
        <v>0</v>
      </c>
      <c r="BM81" s="300">
        <f ca="1">(Conversion!BM81*f_ResVal)/f_GMMar</f>
        <v>0</v>
      </c>
      <c r="BN81" s="300">
        <f ca="1">(Conversion!BN81*f_ResVal)/f_GMMar</f>
        <v>0</v>
      </c>
      <c r="BO81" s="300">
        <f ca="1">(Conversion!BO81*f_ResVal)/f_GMMar</f>
        <v>0</v>
      </c>
      <c r="BP81" s="300">
        <f ca="1">(Conversion!BP81*f_ResVal)/f_GMMar</f>
        <v>0</v>
      </c>
      <c r="BQ81" s="300">
        <f ca="1">(Conversion!BQ81*f_ResVal)/f_GMMar</f>
        <v>0</v>
      </c>
      <c r="BR81" s="300">
        <f ca="1">(Conversion!BR81*f_ResVal)/f_GMMar</f>
        <v>0</v>
      </c>
      <c r="BS81" s="300">
        <f ca="1">(Conversion!BS81*f_ResVal)/f_GMMar</f>
        <v>0</v>
      </c>
      <c r="BT81" s="300">
        <f ca="1">(Conversion!BT81*f_ResVal)/f_GMMar</f>
        <v>0</v>
      </c>
      <c r="BU81" s="300">
        <f ca="1">(Conversion!BU81*f_ResVal)/f_GMMar</f>
        <v>0</v>
      </c>
      <c r="BV81" s="300">
        <f ca="1">(Conversion!BV81*f_ResVal)/f_GMMar</f>
        <v>0</v>
      </c>
      <c r="BW81" s="300">
        <f ca="1">(Conversion!BW81*f_ResVal)/f_GMMar</f>
        <v>0</v>
      </c>
      <c r="BX81" s="300">
        <f ca="1">(Conversion!BX81*f_ResVal)/f_GMMar</f>
        <v>0</v>
      </c>
      <c r="BY81" s="300">
        <f ca="1">(Conversion!BY81*f_ResVal)/f_GMMar</f>
        <v>0</v>
      </c>
      <c r="BZ81" s="300">
        <f ca="1">(Conversion!BZ81*f_ResVal)/f_GMMar</f>
        <v>0</v>
      </c>
      <c r="CA81" s="300">
        <f ca="1">(Conversion!CA81*f_ResVal)/f_GMMar</f>
        <v>0</v>
      </c>
      <c r="CB81" s="300">
        <f ca="1">(Conversion!CB81*f_ResVal)/f_GMMar</f>
        <v>0</v>
      </c>
      <c r="CC81" s="300">
        <f ca="1">(Conversion!CC81*f_ResVal)/f_GMMar</f>
        <v>0</v>
      </c>
      <c r="CD81" s="300">
        <f ca="1">(Conversion!CD81*f_ResVal)/f_GMMar</f>
        <v>0</v>
      </c>
      <c r="CE81" s="300">
        <f ca="1">(Conversion!CE81*f_ResVal)/f_GMMar</f>
        <v>0</v>
      </c>
      <c r="CF81" s="300">
        <f ca="1">(Conversion!CF81*f_ResVal)/f_GMMar</f>
        <v>0</v>
      </c>
      <c r="CG81" s="300">
        <f ca="1">(Conversion!CG81*f_ResVal)/f_GMMar</f>
        <v>0</v>
      </c>
      <c r="CH81" s="300">
        <f ca="1">(Conversion!CH81*f_ResVal)/f_GMMar</f>
        <v>0</v>
      </c>
      <c r="CI81" s="300">
        <f ca="1">(Conversion!CI81*f_ResVal)/f_GMMar</f>
        <v>0</v>
      </c>
      <c r="CJ81" s="300">
        <f ca="1">(Conversion!CJ81*f_ResVal)/f_GMMar</f>
        <v>0</v>
      </c>
      <c r="CK81" s="300">
        <f ca="1">(Conversion!CK81*f_ResVal)/f_GMMar</f>
        <v>0</v>
      </c>
      <c r="CL81" s="300">
        <f ca="1">(Conversion!CL81*f_ResVal)/f_GMMar</f>
        <v>0</v>
      </c>
      <c r="CM81" s="300">
        <f ca="1">(Conversion!CM81*f_ResVal)/f_GMMar</f>
        <v>0</v>
      </c>
      <c r="CN81" s="300">
        <f ca="1">(Conversion!CN81*f_ResVal)/f_GMMar</f>
        <v>0</v>
      </c>
      <c r="CO81" s="300">
        <f ca="1">(Conversion!CO81*f_ResVal)/f_GMMar</f>
        <v>0</v>
      </c>
      <c r="CP81" s="300">
        <f ca="1">(Conversion!CP81*f_ResVal)/f_GMMar</f>
        <v>0</v>
      </c>
      <c r="CQ81" s="300">
        <f ca="1">(Conversion!CQ81*f_ResVal)/f_GMMar</f>
        <v>0</v>
      </c>
      <c r="CR81" s="300">
        <f ca="1">(Conversion!CR81*f_ResVal)/f_GMMar</f>
        <v>0</v>
      </c>
      <c r="CS81" s="300">
        <f ca="1">(Conversion!CS81*f_ResVal)/f_GMMar</f>
        <v>0</v>
      </c>
      <c r="CT81" s="300">
        <f ca="1">(Conversion!CT81*f_ResVal)/f_GMMar</f>
        <v>0</v>
      </c>
      <c r="CU81" s="300">
        <f ca="1">(Conversion!CU81*f_ResVal)/f_GMMar</f>
        <v>0</v>
      </c>
      <c r="CV81" s="300">
        <f ca="1">(Conversion!CV81*f_ResVal)/f_GMMar</f>
        <v>0</v>
      </c>
      <c r="CW81" s="300">
        <f ca="1">(Conversion!CW81*f_ResVal)/f_GMMar</f>
        <v>0</v>
      </c>
      <c r="CX81" s="300">
        <f ca="1">(Conversion!CX81*f_ResVal)/f_GMMar</f>
        <v>0</v>
      </c>
      <c r="CY81" s="300">
        <f ca="1">(Conversion!CY81*f_ResVal)/f_GMMar</f>
        <v>0</v>
      </c>
      <c r="CZ81" s="300">
        <f ca="1">(Conversion!CZ81*f_ResVal)/f_GMMar</f>
        <v>0</v>
      </c>
      <c r="DA81" s="300">
        <f ca="1">(Conversion!DA81*f_ResVal)/f_GMMar</f>
        <v>0</v>
      </c>
      <c r="DB81" s="300">
        <f ca="1">(Conversion!DB81*f_ResVal)/f_GMMar</f>
        <v>0</v>
      </c>
      <c r="DC81" s="300">
        <f ca="1">(Conversion!DC81*f_ResVal)/f_GMMar</f>
        <v>0</v>
      </c>
      <c r="DD81" s="300">
        <f ca="1">(Conversion!DD81*f_ResVal)/f_GMMar</f>
        <v>0</v>
      </c>
      <c r="DE81" s="300">
        <f ca="1">(Conversion!DE81*f_ResVal)/f_GMMar</f>
        <v>0</v>
      </c>
      <c r="DF81" s="300">
        <f ca="1">(Conversion!DF81*f_ResVal)/f_GMMar</f>
        <v>0</v>
      </c>
      <c r="DG81" s="300">
        <f ca="1">(Conversion!DG81*f_ResVal)/f_GMMar</f>
        <v>0</v>
      </c>
      <c r="DH81" s="300">
        <f ca="1">(Conversion!DH81*f_ResVal)/f_GMMar</f>
        <v>0</v>
      </c>
      <c r="DI81" s="300">
        <f ca="1">(Conversion!DI81*f_ResVal)/f_GMMar</f>
        <v>0</v>
      </c>
      <c r="DJ81" s="300">
        <f ca="1">(Conversion!DJ81*f_ResVal)/f_GMMar</f>
        <v>0</v>
      </c>
      <c r="DK81" s="300">
        <f ca="1">(Conversion!DK81*f_ResVal)/f_GMMar</f>
        <v>0</v>
      </c>
      <c r="DL81" s="300">
        <f ca="1">(Conversion!DL81*f_ResVal)/f_GMMar</f>
        <v>0</v>
      </c>
      <c r="DM81" s="300">
        <f ca="1">(Conversion!DM81*f_ResVal)/f_GMMar</f>
        <v>0</v>
      </c>
      <c r="DN81" s="300">
        <f ca="1">(Conversion!DN81*f_ResVal)/f_GMMar</f>
        <v>0</v>
      </c>
      <c r="DO81" s="300">
        <f ca="1">(Conversion!DO81*f_ResVal)/f_GMMar</f>
        <v>0</v>
      </c>
      <c r="DP81" s="300">
        <f ca="1">(Conversion!DP81*f_ResVal)/f_GMMar</f>
        <v>0</v>
      </c>
      <c r="DQ81" s="300">
        <f ca="1">(Conversion!DQ81*f_ResVal)/f_GMMar</f>
        <v>0</v>
      </c>
      <c r="DR81" s="300">
        <f ca="1">(Conversion!DR81*f_ResVal)/f_GMMar</f>
        <v>0</v>
      </c>
      <c r="DS81" s="300">
        <f ca="1">(Conversion!DS81*f_ResVal)/f_GMMar</f>
        <v>0</v>
      </c>
      <c r="DT81" s="300">
        <f ca="1">(Conversion!DT81*f_ResVal)/f_GMMar</f>
        <v>0</v>
      </c>
      <c r="DU81" s="300">
        <f ca="1">(Conversion!DU81*f_ResVal)/f_GMMar</f>
        <v>0</v>
      </c>
      <c r="DV81" s="300">
        <f ca="1">(Conversion!DV81*f_ResVal)/f_GMMar</f>
        <v>0</v>
      </c>
      <c r="DW81" s="300">
        <f ca="1">(Conversion!DW81*f_ResVal)/f_GMMar</f>
        <v>0</v>
      </c>
      <c r="DX81" s="300">
        <f ca="1">(Conversion!DX81*f_ResVal)/f_GMMar</f>
        <v>0</v>
      </c>
      <c r="DY81" s="300">
        <f ca="1">(Conversion!DY81*f_ResVal)/f_GMMar</f>
        <v>0</v>
      </c>
      <c r="DZ81" s="300">
        <f ca="1">(Conversion!DZ81*f_ResVal)/f_GMMar</f>
        <v>0</v>
      </c>
      <c r="EA81" s="300">
        <f ca="1">(Conversion!EA81*f_ResVal)/f_GMMar</f>
        <v>0</v>
      </c>
      <c r="EB81" s="300">
        <f ca="1">(Conversion!EB81*f_ResVal)/f_GMMar</f>
        <v>0</v>
      </c>
      <c r="EC81" s="300">
        <f ca="1">(Conversion!EC81*f_ResVal)/f_GMMar</f>
        <v>0</v>
      </c>
      <c r="ED81" s="300">
        <f ca="1">(Conversion!ED81*f_ResVal)/f_GMMar</f>
        <v>0</v>
      </c>
      <c r="EE81" s="300">
        <f ca="1">(Conversion!EE81*f_ResVal)/f_GMMar</f>
        <v>0</v>
      </c>
      <c r="EF81" s="300">
        <f ca="1">(Conversion!EF81*f_ResVal)/f_GMMar</f>
        <v>0</v>
      </c>
      <c r="EG81" s="300">
        <f ca="1">(Conversion!EG81*f_ResVal)/f_GMMar</f>
        <v>0</v>
      </c>
      <c r="EH81" s="300">
        <f ca="1">(Conversion!EH81*f_ResVal)/f_GMMar</f>
        <v>0</v>
      </c>
      <c r="EI81" s="300">
        <f ca="1">(Conversion!EI81*f_ResVal)/f_GMMar</f>
        <v>0</v>
      </c>
      <c r="EJ81" s="300">
        <f ca="1">(Conversion!EJ81*f_ResVal)/f_GMMar</f>
        <v>0</v>
      </c>
      <c r="EK81" s="300">
        <f ca="1">(Conversion!EK81*f_ResVal)/f_GMMar</f>
        <v>0</v>
      </c>
      <c r="EL81" s="300">
        <f ca="1">(Conversion!EL81*f_ResVal)/f_GMMar</f>
        <v>0</v>
      </c>
      <c r="EM81" s="300">
        <f ca="1">(Conversion!EM81*f_ResVal)/f_GMMar</f>
        <v>0</v>
      </c>
      <c r="EN81" s="300">
        <f ca="1">(Conversion!EN81*f_ResVal)/f_GMMar</f>
        <v>0</v>
      </c>
      <c r="EO81" s="300">
        <f ca="1">(Conversion!EO81*f_ResVal)/f_GMMar</f>
        <v>0</v>
      </c>
      <c r="EP81" s="300">
        <f ca="1">(Conversion!EP81*f_ResVal)/f_GMMar</f>
        <v>0</v>
      </c>
      <c r="EQ81" s="300">
        <f ca="1">(Conversion!EQ81*f_ResVal)/f_GMMar</f>
        <v>0</v>
      </c>
      <c r="ER81" s="300">
        <f ca="1">(Conversion!ER81*f_ResVal)/f_GMMar</f>
        <v>0</v>
      </c>
      <c r="ES81" s="300">
        <f ca="1">(Conversion!ES81*f_ResVal)/f_GMMar</f>
        <v>0</v>
      </c>
      <c r="ET81" s="300">
        <f ca="1">(Conversion!ET81*f_ResVal)/f_GMMar</f>
        <v>0</v>
      </c>
      <c r="EU81" s="300">
        <f ca="1">(Conversion!EU81*f_ResVal)/f_GMMar</f>
        <v>0</v>
      </c>
      <c r="EV81" s="300">
        <f ca="1">(Conversion!EV81*f_ResVal)/f_GMMar</f>
        <v>0</v>
      </c>
      <c r="EW81" s="300">
        <f ca="1">(Conversion!EW81*f_ResVal)/f_GMMar</f>
        <v>0</v>
      </c>
      <c r="EX81" s="300">
        <f ca="1">(Conversion!EX81*f_ResVal)/f_GMMar</f>
        <v>0</v>
      </c>
      <c r="EY81" s="612"/>
      <c r="EZ81" s="757" t="str">
        <f>'Main Input'!EZ81</f>
        <v>RPI</v>
      </c>
      <c r="FA81" s="757" t="str">
        <f>'Main Input'!FA81</f>
        <v>N/A</v>
      </c>
      <c r="FB81" s="766">
        <f>'Main Input'!FB81</f>
        <v>0</v>
      </c>
      <c r="FC81" s="766" t="str">
        <f>'Main Input'!FC81</f>
        <v>IT Solutions</v>
      </c>
      <c r="FD81" s="766" t="str">
        <f>'Main Input'!FD81</f>
        <v>Managed Services</v>
      </c>
      <c r="FE81" s="757" t="str">
        <f>'Main Input'!FE81</f>
        <v>Opex</v>
      </c>
      <c r="FF81" s="757" t="str">
        <f>'Main Input'!FF81</f>
        <v>ContractAccrual</v>
      </c>
      <c r="FG81" s="757" t="str">
        <f>'Main Input'!FG81</f>
        <v>Expense</v>
      </c>
      <c r="FH81" s="767" t="str">
        <f>'Main Input'!FH81</f>
        <v>A</v>
      </c>
      <c r="FI81" s="768">
        <f>'Main Input'!FI81</f>
        <v>0.22</v>
      </c>
      <c r="FJ81" s="768">
        <f>'Main Input'!FJ81</f>
        <v>0</v>
      </c>
      <c r="FK81" s="612"/>
      <c r="FL81" s="531">
        <f t="shared" si="23"/>
        <v>0</v>
      </c>
      <c r="FM81" s="86"/>
      <c r="FN81" s="612"/>
    </row>
    <row r="82" spans="1:170" ht="12.75" customHeight="1">
      <c r="A82" s="750" t="str">
        <f>'Main Input'!A82</f>
        <v>MTB</v>
      </c>
      <c r="B82" s="762" t="str">
        <f>'Main Input'!B82</f>
        <v>Business Unit</v>
      </c>
      <c r="C82" s="762" t="str">
        <f>'Main Input'!C82</f>
        <v>Labour</v>
      </c>
      <c r="D82" s="762" t="str">
        <f>'Main Input'!D82</f>
        <v>TFR</v>
      </c>
      <c r="E82" s="762" t="str">
        <f>'Main Input'!E82</f>
        <v>Migration Lead Engineer / Team lead (Wintel)</v>
      </c>
      <c r="F82" s="753" t="str">
        <f>'Main Input'!F82</f>
        <v>direct</v>
      </c>
      <c r="G82" s="753" t="str">
        <f>'Main Input'!G82</f>
        <v>Person</v>
      </c>
      <c r="H82" s="753" t="str">
        <f>'Main Input'!H82</f>
        <v>TAC.CSA.2</v>
      </c>
      <c r="I82" s="753">
        <f>'Main Input'!I82</f>
        <v>0</v>
      </c>
      <c r="J82" s="753">
        <f>'Main Input'!J82</f>
        <v>0</v>
      </c>
      <c r="K82" s="753" t="str">
        <f>'Main Input'!K82</f>
        <v>FJS</v>
      </c>
      <c r="L82" s="753" t="str">
        <f>'Main Input'!L82</f>
        <v>pTran</v>
      </c>
      <c r="M82" s="753">
        <f>'Main Input'!M82</f>
        <v>0</v>
      </c>
      <c r="N82" s="753">
        <f>'Main Input'!N82</f>
        <v>0</v>
      </c>
      <c r="O82" s="753" t="str">
        <f>'Main Input'!O82</f>
        <v>SPAIN</v>
      </c>
      <c r="P82" s="753">
        <f>'Main Input'!P82</f>
        <v>313</v>
      </c>
      <c r="Q82" s="753" t="str">
        <f>'Main Input'!Q82</f>
        <v>EUR</v>
      </c>
      <c r="R82" s="753" t="str">
        <f>'Main Input'!R82</f>
        <v>EMEA</v>
      </c>
      <c r="S82" s="753" t="str">
        <f>'Main Input'!S82</f>
        <v>Local</v>
      </c>
      <c r="T82" s="753">
        <f>'Main Input'!T82</f>
        <v>0</v>
      </c>
      <c r="U82" s="753">
        <f>'Main Input'!U82</f>
        <v>0</v>
      </c>
      <c r="V82" s="753" t="str">
        <f>'Main Input'!V82</f>
        <v>4_ATP</v>
      </c>
      <c r="W82" s="753">
        <f>'Main Input'!W82</f>
        <v>0</v>
      </c>
      <c r="X82" s="753">
        <f>'Main Input'!X82</f>
        <v>0</v>
      </c>
      <c r="Y82" s="753">
        <f>'Main Input'!Y82</f>
        <v>0</v>
      </c>
      <c r="Z82" s="753">
        <f>'Main Input'!Z82</f>
        <v>0</v>
      </c>
      <c r="AA82" s="753">
        <f>'Main Input'!AA82</f>
        <v>0</v>
      </c>
      <c r="AB82" s="763">
        <f>'Main Input'!AB82</f>
        <v>0</v>
      </c>
      <c r="AC82" s="763" t="str">
        <f>'Main Input'!AC82</f>
        <v>Days</v>
      </c>
      <c r="AD82" s="764">
        <f>'Main Input'!AD82</f>
        <v>85</v>
      </c>
      <c r="AE82" s="765">
        <f t="shared" ca="1" si="22"/>
        <v>34108.974358974359</v>
      </c>
      <c r="AF82" s="299">
        <f>(Conversion!AF82*f_ResVal)/f_GMMar</f>
        <v>0</v>
      </c>
      <c r="AG82" s="300">
        <f ca="1">(Conversion!AG82*f_ResVal)/f_GMMar</f>
        <v>0</v>
      </c>
      <c r="AH82" s="300">
        <f ca="1">(Conversion!AH82*f_ResVal)/f_GMMar</f>
        <v>8527.2435897435898</v>
      </c>
      <c r="AI82" s="300">
        <f ca="1">(Conversion!AI82*f_ResVal)/f_GMMar</f>
        <v>8527.2435897435898</v>
      </c>
      <c r="AJ82" s="300">
        <f ca="1">(Conversion!AJ82*f_ResVal)/f_GMMar</f>
        <v>8527.2435897435898</v>
      </c>
      <c r="AK82" s="300">
        <f ca="1">(Conversion!AK82*f_ResVal)/f_GMMar</f>
        <v>8527.2435897435898</v>
      </c>
      <c r="AL82" s="300">
        <f ca="1">(Conversion!AL82*f_ResVal)/f_GMMar</f>
        <v>0</v>
      </c>
      <c r="AM82" s="300">
        <f ca="1">(Conversion!AM82*f_ResVal)/f_GMMar</f>
        <v>0</v>
      </c>
      <c r="AN82" s="300">
        <f ca="1">(Conversion!AN82*f_ResVal)/f_GMMar</f>
        <v>0</v>
      </c>
      <c r="AO82" s="300">
        <f ca="1">(Conversion!AO82*f_ResVal)/f_GMMar</f>
        <v>0</v>
      </c>
      <c r="AP82" s="300">
        <f ca="1">(Conversion!AP82*f_ResVal)/f_GMMar</f>
        <v>0</v>
      </c>
      <c r="AQ82" s="300">
        <f ca="1">(Conversion!AQ82*f_ResVal)/f_GMMar</f>
        <v>0</v>
      </c>
      <c r="AR82" s="300">
        <f ca="1">(Conversion!AR82*f_ResVal)/f_GMMar</f>
        <v>0</v>
      </c>
      <c r="AS82" s="300">
        <f ca="1">(Conversion!AS82*f_ResVal)/f_GMMar</f>
        <v>0</v>
      </c>
      <c r="AT82" s="300">
        <f ca="1">(Conversion!AT82*f_ResVal)/f_GMMar</f>
        <v>0</v>
      </c>
      <c r="AU82" s="300">
        <f ca="1">(Conversion!AU82*f_ResVal)/f_GMMar</f>
        <v>0</v>
      </c>
      <c r="AV82" s="300">
        <f ca="1">(Conversion!AV82*f_ResVal)/f_GMMar</f>
        <v>0</v>
      </c>
      <c r="AW82" s="300">
        <f ca="1">(Conversion!AW82*f_ResVal)/f_GMMar</f>
        <v>0</v>
      </c>
      <c r="AX82" s="300">
        <f ca="1">(Conversion!AX82*f_ResVal)/f_GMMar</f>
        <v>0</v>
      </c>
      <c r="AY82" s="300">
        <f ca="1">(Conversion!AY82*f_ResVal)/f_GMMar</f>
        <v>0</v>
      </c>
      <c r="AZ82" s="300">
        <f ca="1">(Conversion!AZ82*f_ResVal)/f_GMMar</f>
        <v>0</v>
      </c>
      <c r="BA82" s="300">
        <f ca="1">(Conversion!BA82*f_ResVal)/f_GMMar</f>
        <v>0</v>
      </c>
      <c r="BB82" s="300">
        <f ca="1">(Conversion!BB82*f_ResVal)/f_GMMar</f>
        <v>0</v>
      </c>
      <c r="BC82" s="300">
        <f ca="1">(Conversion!BC82*f_ResVal)/f_GMMar</f>
        <v>0</v>
      </c>
      <c r="BD82" s="300">
        <f ca="1">(Conversion!BD82*f_ResVal)/f_GMMar</f>
        <v>0</v>
      </c>
      <c r="BE82" s="300">
        <f ca="1">(Conversion!BE82*f_ResVal)/f_GMMar</f>
        <v>0</v>
      </c>
      <c r="BF82" s="300">
        <f ca="1">(Conversion!BF82*f_ResVal)/f_GMMar</f>
        <v>0</v>
      </c>
      <c r="BG82" s="300">
        <f ca="1">(Conversion!BG82*f_ResVal)/f_GMMar</f>
        <v>0</v>
      </c>
      <c r="BH82" s="300">
        <f ca="1">(Conversion!BH82*f_ResVal)/f_GMMar</f>
        <v>0</v>
      </c>
      <c r="BI82" s="300">
        <f ca="1">(Conversion!BI82*f_ResVal)/f_GMMar</f>
        <v>0</v>
      </c>
      <c r="BJ82" s="300">
        <f ca="1">(Conversion!BJ82*f_ResVal)/f_GMMar</f>
        <v>0</v>
      </c>
      <c r="BK82" s="300">
        <f ca="1">(Conversion!BK82*f_ResVal)/f_GMMar</f>
        <v>0</v>
      </c>
      <c r="BL82" s="300">
        <f ca="1">(Conversion!BL82*f_ResVal)/f_GMMar</f>
        <v>0</v>
      </c>
      <c r="BM82" s="300">
        <f ca="1">(Conversion!BM82*f_ResVal)/f_GMMar</f>
        <v>0</v>
      </c>
      <c r="BN82" s="300">
        <f ca="1">(Conversion!BN82*f_ResVal)/f_GMMar</f>
        <v>0</v>
      </c>
      <c r="BO82" s="300">
        <f ca="1">(Conversion!BO82*f_ResVal)/f_GMMar</f>
        <v>0</v>
      </c>
      <c r="BP82" s="300">
        <f ca="1">(Conversion!BP82*f_ResVal)/f_GMMar</f>
        <v>0</v>
      </c>
      <c r="BQ82" s="300">
        <f ca="1">(Conversion!BQ82*f_ResVal)/f_GMMar</f>
        <v>0</v>
      </c>
      <c r="BR82" s="300">
        <f ca="1">(Conversion!BR82*f_ResVal)/f_GMMar</f>
        <v>0</v>
      </c>
      <c r="BS82" s="300">
        <f ca="1">(Conversion!BS82*f_ResVal)/f_GMMar</f>
        <v>0</v>
      </c>
      <c r="BT82" s="300">
        <f ca="1">(Conversion!BT82*f_ResVal)/f_GMMar</f>
        <v>0</v>
      </c>
      <c r="BU82" s="300">
        <f ca="1">(Conversion!BU82*f_ResVal)/f_GMMar</f>
        <v>0</v>
      </c>
      <c r="BV82" s="300">
        <f ca="1">(Conversion!BV82*f_ResVal)/f_GMMar</f>
        <v>0</v>
      </c>
      <c r="BW82" s="300">
        <f ca="1">(Conversion!BW82*f_ResVal)/f_GMMar</f>
        <v>0</v>
      </c>
      <c r="BX82" s="300">
        <f ca="1">(Conversion!BX82*f_ResVal)/f_GMMar</f>
        <v>0</v>
      </c>
      <c r="BY82" s="300">
        <f ca="1">(Conversion!BY82*f_ResVal)/f_GMMar</f>
        <v>0</v>
      </c>
      <c r="BZ82" s="300">
        <f ca="1">(Conversion!BZ82*f_ResVal)/f_GMMar</f>
        <v>0</v>
      </c>
      <c r="CA82" s="300">
        <f ca="1">(Conversion!CA82*f_ResVal)/f_GMMar</f>
        <v>0</v>
      </c>
      <c r="CB82" s="300">
        <f ca="1">(Conversion!CB82*f_ResVal)/f_GMMar</f>
        <v>0</v>
      </c>
      <c r="CC82" s="300">
        <f ca="1">(Conversion!CC82*f_ResVal)/f_GMMar</f>
        <v>0</v>
      </c>
      <c r="CD82" s="300">
        <f ca="1">(Conversion!CD82*f_ResVal)/f_GMMar</f>
        <v>0</v>
      </c>
      <c r="CE82" s="300">
        <f ca="1">(Conversion!CE82*f_ResVal)/f_GMMar</f>
        <v>0</v>
      </c>
      <c r="CF82" s="300">
        <f ca="1">(Conversion!CF82*f_ResVal)/f_GMMar</f>
        <v>0</v>
      </c>
      <c r="CG82" s="300">
        <f ca="1">(Conversion!CG82*f_ResVal)/f_GMMar</f>
        <v>0</v>
      </c>
      <c r="CH82" s="300">
        <f ca="1">(Conversion!CH82*f_ResVal)/f_GMMar</f>
        <v>0</v>
      </c>
      <c r="CI82" s="300">
        <f ca="1">(Conversion!CI82*f_ResVal)/f_GMMar</f>
        <v>0</v>
      </c>
      <c r="CJ82" s="300">
        <f ca="1">(Conversion!CJ82*f_ResVal)/f_GMMar</f>
        <v>0</v>
      </c>
      <c r="CK82" s="300">
        <f ca="1">(Conversion!CK82*f_ResVal)/f_GMMar</f>
        <v>0</v>
      </c>
      <c r="CL82" s="300">
        <f ca="1">(Conversion!CL82*f_ResVal)/f_GMMar</f>
        <v>0</v>
      </c>
      <c r="CM82" s="300">
        <f ca="1">(Conversion!CM82*f_ResVal)/f_GMMar</f>
        <v>0</v>
      </c>
      <c r="CN82" s="300">
        <f ca="1">(Conversion!CN82*f_ResVal)/f_GMMar</f>
        <v>0</v>
      </c>
      <c r="CO82" s="300">
        <f ca="1">(Conversion!CO82*f_ResVal)/f_GMMar</f>
        <v>0</v>
      </c>
      <c r="CP82" s="300">
        <f ca="1">(Conversion!CP82*f_ResVal)/f_GMMar</f>
        <v>0</v>
      </c>
      <c r="CQ82" s="300">
        <f ca="1">(Conversion!CQ82*f_ResVal)/f_GMMar</f>
        <v>0</v>
      </c>
      <c r="CR82" s="300">
        <f ca="1">(Conversion!CR82*f_ResVal)/f_GMMar</f>
        <v>0</v>
      </c>
      <c r="CS82" s="300">
        <f ca="1">(Conversion!CS82*f_ResVal)/f_GMMar</f>
        <v>0</v>
      </c>
      <c r="CT82" s="300">
        <f ca="1">(Conversion!CT82*f_ResVal)/f_GMMar</f>
        <v>0</v>
      </c>
      <c r="CU82" s="300">
        <f ca="1">(Conversion!CU82*f_ResVal)/f_GMMar</f>
        <v>0</v>
      </c>
      <c r="CV82" s="300">
        <f ca="1">(Conversion!CV82*f_ResVal)/f_GMMar</f>
        <v>0</v>
      </c>
      <c r="CW82" s="300">
        <f ca="1">(Conversion!CW82*f_ResVal)/f_GMMar</f>
        <v>0</v>
      </c>
      <c r="CX82" s="300">
        <f ca="1">(Conversion!CX82*f_ResVal)/f_GMMar</f>
        <v>0</v>
      </c>
      <c r="CY82" s="300">
        <f ca="1">(Conversion!CY82*f_ResVal)/f_GMMar</f>
        <v>0</v>
      </c>
      <c r="CZ82" s="300">
        <f ca="1">(Conversion!CZ82*f_ResVal)/f_GMMar</f>
        <v>0</v>
      </c>
      <c r="DA82" s="300">
        <f ca="1">(Conversion!DA82*f_ResVal)/f_GMMar</f>
        <v>0</v>
      </c>
      <c r="DB82" s="300">
        <f ca="1">(Conversion!DB82*f_ResVal)/f_GMMar</f>
        <v>0</v>
      </c>
      <c r="DC82" s="300">
        <f ca="1">(Conversion!DC82*f_ResVal)/f_GMMar</f>
        <v>0</v>
      </c>
      <c r="DD82" s="300">
        <f ca="1">(Conversion!DD82*f_ResVal)/f_GMMar</f>
        <v>0</v>
      </c>
      <c r="DE82" s="300">
        <f ca="1">(Conversion!DE82*f_ResVal)/f_GMMar</f>
        <v>0</v>
      </c>
      <c r="DF82" s="300">
        <f ca="1">(Conversion!DF82*f_ResVal)/f_GMMar</f>
        <v>0</v>
      </c>
      <c r="DG82" s="300">
        <f ca="1">(Conversion!DG82*f_ResVal)/f_GMMar</f>
        <v>0</v>
      </c>
      <c r="DH82" s="300">
        <f ca="1">(Conversion!DH82*f_ResVal)/f_GMMar</f>
        <v>0</v>
      </c>
      <c r="DI82" s="300">
        <f ca="1">(Conversion!DI82*f_ResVal)/f_GMMar</f>
        <v>0</v>
      </c>
      <c r="DJ82" s="300">
        <f ca="1">(Conversion!DJ82*f_ResVal)/f_GMMar</f>
        <v>0</v>
      </c>
      <c r="DK82" s="300">
        <f ca="1">(Conversion!DK82*f_ResVal)/f_GMMar</f>
        <v>0</v>
      </c>
      <c r="DL82" s="300">
        <f ca="1">(Conversion!DL82*f_ResVal)/f_GMMar</f>
        <v>0</v>
      </c>
      <c r="DM82" s="300">
        <f ca="1">(Conversion!DM82*f_ResVal)/f_GMMar</f>
        <v>0</v>
      </c>
      <c r="DN82" s="300">
        <f ca="1">(Conversion!DN82*f_ResVal)/f_GMMar</f>
        <v>0</v>
      </c>
      <c r="DO82" s="300">
        <f ca="1">(Conversion!DO82*f_ResVal)/f_GMMar</f>
        <v>0</v>
      </c>
      <c r="DP82" s="300">
        <f ca="1">(Conversion!DP82*f_ResVal)/f_GMMar</f>
        <v>0</v>
      </c>
      <c r="DQ82" s="300">
        <f ca="1">(Conversion!DQ82*f_ResVal)/f_GMMar</f>
        <v>0</v>
      </c>
      <c r="DR82" s="300">
        <f ca="1">(Conversion!DR82*f_ResVal)/f_GMMar</f>
        <v>0</v>
      </c>
      <c r="DS82" s="300">
        <f ca="1">(Conversion!DS82*f_ResVal)/f_GMMar</f>
        <v>0</v>
      </c>
      <c r="DT82" s="300">
        <f ca="1">(Conversion!DT82*f_ResVal)/f_GMMar</f>
        <v>0</v>
      </c>
      <c r="DU82" s="300">
        <f ca="1">(Conversion!DU82*f_ResVal)/f_GMMar</f>
        <v>0</v>
      </c>
      <c r="DV82" s="300">
        <f ca="1">(Conversion!DV82*f_ResVal)/f_GMMar</f>
        <v>0</v>
      </c>
      <c r="DW82" s="300">
        <f ca="1">(Conversion!DW82*f_ResVal)/f_GMMar</f>
        <v>0</v>
      </c>
      <c r="DX82" s="300">
        <f ca="1">(Conversion!DX82*f_ResVal)/f_GMMar</f>
        <v>0</v>
      </c>
      <c r="DY82" s="300">
        <f ca="1">(Conversion!DY82*f_ResVal)/f_GMMar</f>
        <v>0</v>
      </c>
      <c r="DZ82" s="300">
        <f ca="1">(Conversion!DZ82*f_ResVal)/f_GMMar</f>
        <v>0</v>
      </c>
      <c r="EA82" s="300">
        <f ca="1">(Conversion!EA82*f_ResVal)/f_GMMar</f>
        <v>0</v>
      </c>
      <c r="EB82" s="300">
        <f ca="1">(Conversion!EB82*f_ResVal)/f_GMMar</f>
        <v>0</v>
      </c>
      <c r="EC82" s="300">
        <f ca="1">(Conversion!EC82*f_ResVal)/f_GMMar</f>
        <v>0</v>
      </c>
      <c r="ED82" s="300">
        <f ca="1">(Conversion!ED82*f_ResVal)/f_GMMar</f>
        <v>0</v>
      </c>
      <c r="EE82" s="300">
        <f ca="1">(Conversion!EE82*f_ResVal)/f_GMMar</f>
        <v>0</v>
      </c>
      <c r="EF82" s="300">
        <f ca="1">(Conversion!EF82*f_ResVal)/f_GMMar</f>
        <v>0</v>
      </c>
      <c r="EG82" s="300">
        <f ca="1">(Conversion!EG82*f_ResVal)/f_GMMar</f>
        <v>0</v>
      </c>
      <c r="EH82" s="300">
        <f ca="1">(Conversion!EH82*f_ResVal)/f_GMMar</f>
        <v>0</v>
      </c>
      <c r="EI82" s="300">
        <f ca="1">(Conversion!EI82*f_ResVal)/f_GMMar</f>
        <v>0</v>
      </c>
      <c r="EJ82" s="300">
        <f ca="1">(Conversion!EJ82*f_ResVal)/f_GMMar</f>
        <v>0</v>
      </c>
      <c r="EK82" s="300">
        <f ca="1">(Conversion!EK82*f_ResVal)/f_GMMar</f>
        <v>0</v>
      </c>
      <c r="EL82" s="300">
        <f ca="1">(Conversion!EL82*f_ResVal)/f_GMMar</f>
        <v>0</v>
      </c>
      <c r="EM82" s="300">
        <f ca="1">(Conversion!EM82*f_ResVal)/f_GMMar</f>
        <v>0</v>
      </c>
      <c r="EN82" s="300">
        <f ca="1">(Conversion!EN82*f_ResVal)/f_GMMar</f>
        <v>0</v>
      </c>
      <c r="EO82" s="300">
        <f ca="1">(Conversion!EO82*f_ResVal)/f_GMMar</f>
        <v>0</v>
      </c>
      <c r="EP82" s="300">
        <f ca="1">(Conversion!EP82*f_ResVal)/f_GMMar</f>
        <v>0</v>
      </c>
      <c r="EQ82" s="300">
        <f ca="1">(Conversion!EQ82*f_ResVal)/f_GMMar</f>
        <v>0</v>
      </c>
      <c r="ER82" s="300">
        <f ca="1">(Conversion!ER82*f_ResVal)/f_GMMar</f>
        <v>0</v>
      </c>
      <c r="ES82" s="300">
        <f ca="1">(Conversion!ES82*f_ResVal)/f_GMMar</f>
        <v>0</v>
      </c>
      <c r="ET82" s="300">
        <f ca="1">(Conversion!ET82*f_ResVal)/f_GMMar</f>
        <v>0</v>
      </c>
      <c r="EU82" s="300">
        <f ca="1">(Conversion!EU82*f_ResVal)/f_GMMar</f>
        <v>0</v>
      </c>
      <c r="EV82" s="300">
        <f ca="1">(Conversion!EV82*f_ResVal)/f_GMMar</f>
        <v>0</v>
      </c>
      <c r="EW82" s="300">
        <f ca="1">(Conversion!EW82*f_ResVal)/f_GMMar</f>
        <v>0</v>
      </c>
      <c r="EX82" s="300">
        <f ca="1">(Conversion!EX82*f_ResVal)/f_GMMar</f>
        <v>0</v>
      </c>
      <c r="EY82" s="612"/>
      <c r="EZ82" s="757" t="str">
        <f>'Main Input'!EZ82</f>
        <v>RPI</v>
      </c>
      <c r="FA82" s="757" t="str">
        <f>'Main Input'!FA82</f>
        <v>N/A</v>
      </c>
      <c r="FB82" s="766">
        <f>'Main Input'!FB82</f>
        <v>0</v>
      </c>
      <c r="FC82" s="766" t="str">
        <f>'Main Input'!FC82</f>
        <v>IT Solutions</v>
      </c>
      <c r="FD82" s="766" t="str">
        <f>'Main Input'!FD82</f>
        <v>Managed Services</v>
      </c>
      <c r="FE82" s="757" t="str">
        <f>'Main Input'!FE82</f>
        <v>Opex</v>
      </c>
      <c r="FF82" s="757" t="str">
        <f>'Main Input'!FF82</f>
        <v>ContractAccrual</v>
      </c>
      <c r="FG82" s="757" t="str">
        <f>'Main Input'!FG82</f>
        <v>Expense</v>
      </c>
      <c r="FH82" s="767" t="str">
        <f>'Main Input'!FH82</f>
        <v>A</v>
      </c>
      <c r="FI82" s="768">
        <f>'Main Input'!FI82</f>
        <v>0.22</v>
      </c>
      <c r="FJ82" s="768">
        <f>'Main Input'!FJ82</f>
        <v>0</v>
      </c>
      <c r="FK82" s="612"/>
      <c r="FL82" s="531">
        <f t="shared" si="23"/>
        <v>0</v>
      </c>
      <c r="FM82" s="86"/>
      <c r="FN82" s="612"/>
    </row>
    <row r="83" spans="1:170" ht="12.75" customHeight="1">
      <c r="A83" s="750" t="str">
        <f>'Main Input'!A83</f>
        <v>MTB</v>
      </c>
      <c r="B83" s="762" t="str">
        <f>'Main Input'!B83</f>
        <v>Business Unit</v>
      </c>
      <c r="C83" s="762" t="str">
        <f>'Main Input'!C83</f>
        <v>Labour</v>
      </c>
      <c r="D83" s="762" t="str">
        <f>'Main Input'!D83</f>
        <v>TFR</v>
      </c>
      <c r="E83" s="762" t="str">
        <f>'Main Input'!E83</f>
        <v>Migration Engineer #2 (Wintel)</v>
      </c>
      <c r="F83" s="753" t="str">
        <f>'Main Input'!F83</f>
        <v>direct</v>
      </c>
      <c r="G83" s="753" t="str">
        <f>'Main Input'!G83</f>
        <v>Person</v>
      </c>
      <c r="H83" s="753" t="str">
        <f>'Main Input'!H83</f>
        <v>TAC.CSA.2</v>
      </c>
      <c r="I83" s="753">
        <f>'Main Input'!I83</f>
        <v>0</v>
      </c>
      <c r="J83" s="753">
        <f>'Main Input'!J83</f>
        <v>0</v>
      </c>
      <c r="K83" s="753" t="str">
        <f>'Main Input'!K83</f>
        <v>FJS</v>
      </c>
      <c r="L83" s="753" t="str">
        <f>'Main Input'!L83</f>
        <v>pTran</v>
      </c>
      <c r="M83" s="753">
        <f>'Main Input'!M83</f>
        <v>0</v>
      </c>
      <c r="N83" s="753">
        <f>'Main Input'!N83</f>
        <v>0</v>
      </c>
      <c r="O83" s="753" t="str">
        <f>'Main Input'!O83</f>
        <v>SPAIN</v>
      </c>
      <c r="P83" s="753">
        <f>'Main Input'!P83</f>
        <v>313</v>
      </c>
      <c r="Q83" s="753" t="str">
        <f>'Main Input'!Q83</f>
        <v>EUR</v>
      </c>
      <c r="R83" s="753" t="str">
        <f>'Main Input'!R83</f>
        <v>EMEA</v>
      </c>
      <c r="S83" s="753" t="str">
        <f>'Main Input'!S83</f>
        <v>Local</v>
      </c>
      <c r="T83" s="753">
        <f>'Main Input'!T83</f>
        <v>0</v>
      </c>
      <c r="U83" s="753">
        <f>'Main Input'!U83</f>
        <v>0</v>
      </c>
      <c r="V83" s="753" t="str">
        <f>'Main Input'!V83</f>
        <v>4_ATP</v>
      </c>
      <c r="W83" s="753">
        <f>'Main Input'!W83</f>
        <v>0</v>
      </c>
      <c r="X83" s="753">
        <f>'Main Input'!X83</f>
        <v>0</v>
      </c>
      <c r="Y83" s="753">
        <f>'Main Input'!Y83</f>
        <v>0</v>
      </c>
      <c r="Z83" s="753">
        <f>'Main Input'!Z83</f>
        <v>0</v>
      </c>
      <c r="AA83" s="753">
        <f>'Main Input'!AA83</f>
        <v>0</v>
      </c>
      <c r="AB83" s="763">
        <f>'Main Input'!AB83</f>
        <v>0</v>
      </c>
      <c r="AC83" s="763" t="str">
        <f>'Main Input'!AC83</f>
        <v>Days</v>
      </c>
      <c r="AD83" s="764">
        <f>'Main Input'!AD83</f>
        <v>85</v>
      </c>
      <c r="AE83" s="765">
        <f t="shared" ca="1" si="22"/>
        <v>34108.974358974359</v>
      </c>
      <c r="AF83" s="299">
        <f>(Conversion!AF83*f_ResVal)/f_GMMar</f>
        <v>0</v>
      </c>
      <c r="AG83" s="300">
        <f ca="1">(Conversion!AG83*f_ResVal)/f_GMMar</f>
        <v>0</v>
      </c>
      <c r="AH83" s="300">
        <f ca="1">(Conversion!AH83*f_ResVal)/f_GMMar</f>
        <v>8527.2435897435898</v>
      </c>
      <c r="AI83" s="300">
        <f ca="1">(Conversion!AI83*f_ResVal)/f_GMMar</f>
        <v>8527.2435897435898</v>
      </c>
      <c r="AJ83" s="300">
        <f ca="1">(Conversion!AJ83*f_ResVal)/f_GMMar</f>
        <v>8527.2435897435898</v>
      </c>
      <c r="AK83" s="300">
        <f ca="1">(Conversion!AK83*f_ResVal)/f_GMMar</f>
        <v>8527.2435897435898</v>
      </c>
      <c r="AL83" s="300">
        <f ca="1">(Conversion!AL83*f_ResVal)/f_GMMar</f>
        <v>0</v>
      </c>
      <c r="AM83" s="300">
        <f ca="1">(Conversion!AM83*f_ResVal)/f_GMMar</f>
        <v>0</v>
      </c>
      <c r="AN83" s="300">
        <f ca="1">(Conversion!AN83*f_ResVal)/f_GMMar</f>
        <v>0</v>
      </c>
      <c r="AO83" s="300">
        <f ca="1">(Conversion!AO83*f_ResVal)/f_GMMar</f>
        <v>0</v>
      </c>
      <c r="AP83" s="300">
        <f ca="1">(Conversion!AP83*f_ResVal)/f_GMMar</f>
        <v>0</v>
      </c>
      <c r="AQ83" s="300">
        <f ca="1">(Conversion!AQ83*f_ResVal)/f_GMMar</f>
        <v>0</v>
      </c>
      <c r="AR83" s="300">
        <f ca="1">(Conversion!AR83*f_ResVal)/f_GMMar</f>
        <v>0</v>
      </c>
      <c r="AS83" s="300">
        <f ca="1">(Conversion!AS83*f_ResVal)/f_GMMar</f>
        <v>0</v>
      </c>
      <c r="AT83" s="300">
        <f ca="1">(Conversion!AT83*f_ResVal)/f_GMMar</f>
        <v>0</v>
      </c>
      <c r="AU83" s="300">
        <f ca="1">(Conversion!AU83*f_ResVal)/f_GMMar</f>
        <v>0</v>
      </c>
      <c r="AV83" s="300">
        <f ca="1">(Conversion!AV83*f_ResVal)/f_GMMar</f>
        <v>0</v>
      </c>
      <c r="AW83" s="300">
        <f ca="1">(Conversion!AW83*f_ResVal)/f_GMMar</f>
        <v>0</v>
      </c>
      <c r="AX83" s="300">
        <f ca="1">(Conversion!AX83*f_ResVal)/f_GMMar</f>
        <v>0</v>
      </c>
      <c r="AY83" s="300">
        <f ca="1">(Conversion!AY83*f_ResVal)/f_GMMar</f>
        <v>0</v>
      </c>
      <c r="AZ83" s="300">
        <f ca="1">(Conversion!AZ83*f_ResVal)/f_GMMar</f>
        <v>0</v>
      </c>
      <c r="BA83" s="300">
        <f ca="1">(Conversion!BA83*f_ResVal)/f_GMMar</f>
        <v>0</v>
      </c>
      <c r="BB83" s="300">
        <f ca="1">(Conversion!BB83*f_ResVal)/f_GMMar</f>
        <v>0</v>
      </c>
      <c r="BC83" s="300">
        <f ca="1">(Conversion!BC83*f_ResVal)/f_GMMar</f>
        <v>0</v>
      </c>
      <c r="BD83" s="300">
        <f ca="1">(Conversion!BD83*f_ResVal)/f_GMMar</f>
        <v>0</v>
      </c>
      <c r="BE83" s="300">
        <f ca="1">(Conversion!BE83*f_ResVal)/f_GMMar</f>
        <v>0</v>
      </c>
      <c r="BF83" s="300">
        <f ca="1">(Conversion!BF83*f_ResVal)/f_GMMar</f>
        <v>0</v>
      </c>
      <c r="BG83" s="300">
        <f ca="1">(Conversion!BG83*f_ResVal)/f_GMMar</f>
        <v>0</v>
      </c>
      <c r="BH83" s="300">
        <f ca="1">(Conversion!BH83*f_ResVal)/f_GMMar</f>
        <v>0</v>
      </c>
      <c r="BI83" s="300">
        <f ca="1">(Conversion!BI83*f_ResVal)/f_GMMar</f>
        <v>0</v>
      </c>
      <c r="BJ83" s="300">
        <f ca="1">(Conversion!BJ83*f_ResVal)/f_GMMar</f>
        <v>0</v>
      </c>
      <c r="BK83" s="300">
        <f ca="1">(Conversion!BK83*f_ResVal)/f_GMMar</f>
        <v>0</v>
      </c>
      <c r="BL83" s="300">
        <f ca="1">(Conversion!BL83*f_ResVal)/f_GMMar</f>
        <v>0</v>
      </c>
      <c r="BM83" s="300">
        <f ca="1">(Conversion!BM83*f_ResVal)/f_GMMar</f>
        <v>0</v>
      </c>
      <c r="BN83" s="300">
        <f ca="1">(Conversion!BN83*f_ResVal)/f_GMMar</f>
        <v>0</v>
      </c>
      <c r="BO83" s="300">
        <f ca="1">(Conversion!BO83*f_ResVal)/f_GMMar</f>
        <v>0</v>
      </c>
      <c r="BP83" s="300">
        <f ca="1">(Conversion!BP83*f_ResVal)/f_GMMar</f>
        <v>0</v>
      </c>
      <c r="BQ83" s="300">
        <f ca="1">(Conversion!BQ83*f_ResVal)/f_GMMar</f>
        <v>0</v>
      </c>
      <c r="BR83" s="300">
        <f ca="1">(Conversion!BR83*f_ResVal)/f_GMMar</f>
        <v>0</v>
      </c>
      <c r="BS83" s="300">
        <f ca="1">(Conversion!BS83*f_ResVal)/f_GMMar</f>
        <v>0</v>
      </c>
      <c r="BT83" s="300">
        <f ca="1">(Conversion!BT83*f_ResVal)/f_GMMar</f>
        <v>0</v>
      </c>
      <c r="BU83" s="300">
        <f ca="1">(Conversion!BU83*f_ResVal)/f_GMMar</f>
        <v>0</v>
      </c>
      <c r="BV83" s="300">
        <f ca="1">(Conversion!BV83*f_ResVal)/f_GMMar</f>
        <v>0</v>
      </c>
      <c r="BW83" s="300">
        <f ca="1">(Conversion!BW83*f_ResVal)/f_GMMar</f>
        <v>0</v>
      </c>
      <c r="BX83" s="300">
        <f ca="1">(Conversion!BX83*f_ResVal)/f_GMMar</f>
        <v>0</v>
      </c>
      <c r="BY83" s="300">
        <f ca="1">(Conversion!BY83*f_ResVal)/f_GMMar</f>
        <v>0</v>
      </c>
      <c r="BZ83" s="300">
        <f ca="1">(Conversion!BZ83*f_ResVal)/f_GMMar</f>
        <v>0</v>
      </c>
      <c r="CA83" s="300">
        <f ca="1">(Conversion!CA83*f_ResVal)/f_GMMar</f>
        <v>0</v>
      </c>
      <c r="CB83" s="300">
        <f ca="1">(Conversion!CB83*f_ResVal)/f_GMMar</f>
        <v>0</v>
      </c>
      <c r="CC83" s="300">
        <f ca="1">(Conversion!CC83*f_ResVal)/f_GMMar</f>
        <v>0</v>
      </c>
      <c r="CD83" s="300">
        <f ca="1">(Conversion!CD83*f_ResVal)/f_GMMar</f>
        <v>0</v>
      </c>
      <c r="CE83" s="300">
        <f ca="1">(Conversion!CE83*f_ResVal)/f_GMMar</f>
        <v>0</v>
      </c>
      <c r="CF83" s="300">
        <f ca="1">(Conversion!CF83*f_ResVal)/f_GMMar</f>
        <v>0</v>
      </c>
      <c r="CG83" s="300">
        <f ca="1">(Conversion!CG83*f_ResVal)/f_GMMar</f>
        <v>0</v>
      </c>
      <c r="CH83" s="300">
        <f ca="1">(Conversion!CH83*f_ResVal)/f_GMMar</f>
        <v>0</v>
      </c>
      <c r="CI83" s="300">
        <f ca="1">(Conversion!CI83*f_ResVal)/f_GMMar</f>
        <v>0</v>
      </c>
      <c r="CJ83" s="300">
        <f ca="1">(Conversion!CJ83*f_ResVal)/f_GMMar</f>
        <v>0</v>
      </c>
      <c r="CK83" s="300">
        <f ca="1">(Conversion!CK83*f_ResVal)/f_GMMar</f>
        <v>0</v>
      </c>
      <c r="CL83" s="300">
        <f ca="1">(Conversion!CL83*f_ResVal)/f_GMMar</f>
        <v>0</v>
      </c>
      <c r="CM83" s="300">
        <f ca="1">(Conversion!CM83*f_ResVal)/f_GMMar</f>
        <v>0</v>
      </c>
      <c r="CN83" s="300">
        <f ca="1">(Conversion!CN83*f_ResVal)/f_GMMar</f>
        <v>0</v>
      </c>
      <c r="CO83" s="300">
        <f ca="1">(Conversion!CO83*f_ResVal)/f_GMMar</f>
        <v>0</v>
      </c>
      <c r="CP83" s="300">
        <f ca="1">(Conversion!CP83*f_ResVal)/f_GMMar</f>
        <v>0</v>
      </c>
      <c r="CQ83" s="300">
        <f ca="1">(Conversion!CQ83*f_ResVal)/f_GMMar</f>
        <v>0</v>
      </c>
      <c r="CR83" s="300">
        <f ca="1">(Conversion!CR83*f_ResVal)/f_GMMar</f>
        <v>0</v>
      </c>
      <c r="CS83" s="300">
        <f ca="1">(Conversion!CS83*f_ResVal)/f_GMMar</f>
        <v>0</v>
      </c>
      <c r="CT83" s="300">
        <f ca="1">(Conversion!CT83*f_ResVal)/f_GMMar</f>
        <v>0</v>
      </c>
      <c r="CU83" s="300">
        <f ca="1">(Conversion!CU83*f_ResVal)/f_GMMar</f>
        <v>0</v>
      </c>
      <c r="CV83" s="300">
        <f ca="1">(Conversion!CV83*f_ResVal)/f_GMMar</f>
        <v>0</v>
      </c>
      <c r="CW83" s="300">
        <f ca="1">(Conversion!CW83*f_ResVal)/f_GMMar</f>
        <v>0</v>
      </c>
      <c r="CX83" s="300">
        <f ca="1">(Conversion!CX83*f_ResVal)/f_GMMar</f>
        <v>0</v>
      </c>
      <c r="CY83" s="300">
        <f ca="1">(Conversion!CY83*f_ResVal)/f_GMMar</f>
        <v>0</v>
      </c>
      <c r="CZ83" s="300">
        <f ca="1">(Conversion!CZ83*f_ResVal)/f_GMMar</f>
        <v>0</v>
      </c>
      <c r="DA83" s="300">
        <f ca="1">(Conversion!DA83*f_ResVal)/f_GMMar</f>
        <v>0</v>
      </c>
      <c r="DB83" s="300">
        <f ca="1">(Conversion!DB83*f_ResVal)/f_GMMar</f>
        <v>0</v>
      </c>
      <c r="DC83" s="300">
        <f ca="1">(Conversion!DC83*f_ResVal)/f_GMMar</f>
        <v>0</v>
      </c>
      <c r="DD83" s="300">
        <f ca="1">(Conversion!DD83*f_ResVal)/f_GMMar</f>
        <v>0</v>
      </c>
      <c r="DE83" s="300">
        <f ca="1">(Conversion!DE83*f_ResVal)/f_GMMar</f>
        <v>0</v>
      </c>
      <c r="DF83" s="300">
        <f ca="1">(Conversion!DF83*f_ResVal)/f_GMMar</f>
        <v>0</v>
      </c>
      <c r="DG83" s="300">
        <f ca="1">(Conversion!DG83*f_ResVal)/f_GMMar</f>
        <v>0</v>
      </c>
      <c r="DH83" s="300">
        <f ca="1">(Conversion!DH83*f_ResVal)/f_GMMar</f>
        <v>0</v>
      </c>
      <c r="DI83" s="300">
        <f ca="1">(Conversion!DI83*f_ResVal)/f_GMMar</f>
        <v>0</v>
      </c>
      <c r="DJ83" s="300">
        <f ca="1">(Conversion!DJ83*f_ResVal)/f_GMMar</f>
        <v>0</v>
      </c>
      <c r="DK83" s="300">
        <f ca="1">(Conversion!DK83*f_ResVal)/f_GMMar</f>
        <v>0</v>
      </c>
      <c r="DL83" s="300">
        <f ca="1">(Conversion!DL83*f_ResVal)/f_GMMar</f>
        <v>0</v>
      </c>
      <c r="DM83" s="300">
        <f ca="1">(Conversion!DM83*f_ResVal)/f_GMMar</f>
        <v>0</v>
      </c>
      <c r="DN83" s="300">
        <f ca="1">(Conversion!DN83*f_ResVal)/f_GMMar</f>
        <v>0</v>
      </c>
      <c r="DO83" s="300">
        <f ca="1">(Conversion!DO83*f_ResVal)/f_GMMar</f>
        <v>0</v>
      </c>
      <c r="DP83" s="300">
        <f ca="1">(Conversion!DP83*f_ResVal)/f_GMMar</f>
        <v>0</v>
      </c>
      <c r="DQ83" s="300">
        <f ca="1">(Conversion!DQ83*f_ResVal)/f_GMMar</f>
        <v>0</v>
      </c>
      <c r="DR83" s="300">
        <f ca="1">(Conversion!DR83*f_ResVal)/f_GMMar</f>
        <v>0</v>
      </c>
      <c r="DS83" s="300">
        <f ca="1">(Conversion!DS83*f_ResVal)/f_GMMar</f>
        <v>0</v>
      </c>
      <c r="DT83" s="300">
        <f ca="1">(Conversion!DT83*f_ResVal)/f_GMMar</f>
        <v>0</v>
      </c>
      <c r="DU83" s="300">
        <f ca="1">(Conversion!DU83*f_ResVal)/f_GMMar</f>
        <v>0</v>
      </c>
      <c r="DV83" s="300">
        <f ca="1">(Conversion!DV83*f_ResVal)/f_GMMar</f>
        <v>0</v>
      </c>
      <c r="DW83" s="300">
        <f ca="1">(Conversion!DW83*f_ResVal)/f_GMMar</f>
        <v>0</v>
      </c>
      <c r="DX83" s="300">
        <f ca="1">(Conversion!DX83*f_ResVal)/f_GMMar</f>
        <v>0</v>
      </c>
      <c r="DY83" s="300">
        <f ca="1">(Conversion!DY83*f_ResVal)/f_GMMar</f>
        <v>0</v>
      </c>
      <c r="DZ83" s="300">
        <f ca="1">(Conversion!DZ83*f_ResVal)/f_GMMar</f>
        <v>0</v>
      </c>
      <c r="EA83" s="300">
        <f ca="1">(Conversion!EA83*f_ResVal)/f_GMMar</f>
        <v>0</v>
      </c>
      <c r="EB83" s="300">
        <f ca="1">(Conversion!EB83*f_ResVal)/f_GMMar</f>
        <v>0</v>
      </c>
      <c r="EC83" s="300">
        <f ca="1">(Conversion!EC83*f_ResVal)/f_GMMar</f>
        <v>0</v>
      </c>
      <c r="ED83" s="300">
        <f ca="1">(Conversion!ED83*f_ResVal)/f_GMMar</f>
        <v>0</v>
      </c>
      <c r="EE83" s="300">
        <f ca="1">(Conversion!EE83*f_ResVal)/f_GMMar</f>
        <v>0</v>
      </c>
      <c r="EF83" s="300">
        <f ca="1">(Conversion!EF83*f_ResVal)/f_GMMar</f>
        <v>0</v>
      </c>
      <c r="EG83" s="300">
        <f ca="1">(Conversion!EG83*f_ResVal)/f_GMMar</f>
        <v>0</v>
      </c>
      <c r="EH83" s="300">
        <f ca="1">(Conversion!EH83*f_ResVal)/f_GMMar</f>
        <v>0</v>
      </c>
      <c r="EI83" s="300">
        <f ca="1">(Conversion!EI83*f_ResVal)/f_GMMar</f>
        <v>0</v>
      </c>
      <c r="EJ83" s="300">
        <f ca="1">(Conversion!EJ83*f_ResVal)/f_GMMar</f>
        <v>0</v>
      </c>
      <c r="EK83" s="300">
        <f ca="1">(Conversion!EK83*f_ResVal)/f_GMMar</f>
        <v>0</v>
      </c>
      <c r="EL83" s="300">
        <f ca="1">(Conversion!EL83*f_ResVal)/f_GMMar</f>
        <v>0</v>
      </c>
      <c r="EM83" s="300">
        <f ca="1">(Conversion!EM83*f_ResVal)/f_GMMar</f>
        <v>0</v>
      </c>
      <c r="EN83" s="300">
        <f ca="1">(Conversion!EN83*f_ResVal)/f_GMMar</f>
        <v>0</v>
      </c>
      <c r="EO83" s="300">
        <f ca="1">(Conversion!EO83*f_ResVal)/f_GMMar</f>
        <v>0</v>
      </c>
      <c r="EP83" s="300">
        <f ca="1">(Conversion!EP83*f_ResVal)/f_GMMar</f>
        <v>0</v>
      </c>
      <c r="EQ83" s="300">
        <f ca="1">(Conversion!EQ83*f_ResVal)/f_GMMar</f>
        <v>0</v>
      </c>
      <c r="ER83" s="300">
        <f ca="1">(Conversion!ER83*f_ResVal)/f_GMMar</f>
        <v>0</v>
      </c>
      <c r="ES83" s="300">
        <f ca="1">(Conversion!ES83*f_ResVal)/f_GMMar</f>
        <v>0</v>
      </c>
      <c r="ET83" s="300">
        <f ca="1">(Conversion!ET83*f_ResVal)/f_GMMar</f>
        <v>0</v>
      </c>
      <c r="EU83" s="300">
        <f ca="1">(Conversion!EU83*f_ResVal)/f_GMMar</f>
        <v>0</v>
      </c>
      <c r="EV83" s="300">
        <f ca="1">(Conversion!EV83*f_ResVal)/f_GMMar</f>
        <v>0</v>
      </c>
      <c r="EW83" s="300">
        <f ca="1">(Conversion!EW83*f_ResVal)/f_GMMar</f>
        <v>0</v>
      </c>
      <c r="EX83" s="300">
        <f ca="1">(Conversion!EX83*f_ResVal)/f_GMMar</f>
        <v>0</v>
      </c>
      <c r="EY83" s="612"/>
      <c r="EZ83" s="757" t="str">
        <f>'Main Input'!EZ83</f>
        <v>RPI</v>
      </c>
      <c r="FA83" s="757" t="str">
        <f>'Main Input'!FA83</f>
        <v>N/A</v>
      </c>
      <c r="FB83" s="766">
        <f>'Main Input'!FB83</f>
        <v>0</v>
      </c>
      <c r="FC83" s="766" t="str">
        <f>'Main Input'!FC83</f>
        <v>IT Solutions</v>
      </c>
      <c r="FD83" s="766" t="str">
        <f>'Main Input'!FD83</f>
        <v>Managed Services</v>
      </c>
      <c r="FE83" s="757" t="str">
        <f>'Main Input'!FE83</f>
        <v>Opex</v>
      </c>
      <c r="FF83" s="757" t="str">
        <f>'Main Input'!FF83</f>
        <v>ContractAccrual</v>
      </c>
      <c r="FG83" s="757" t="str">
        <f>'Main Input'!FG83</f>
        <v>Expense</v>
      </c>
      <c r="FH83" s="767" t="str">
        <f>'Main Input'!FH83</f>
        <v>A</v>
      </c>
      <c r="FI83" s="768">
        <f>'Main Input'!FI83</f>
        <v>0.22</v>
      </c>
      <c r="FJ83" s="768">
        <f>'Main Input'!FJ83</f>
        <v>0</v>
      </c>
      <c r="FK83" s="612"/>
      <c r="FL83" s="531">
        <f t="shared" si="23"/>
        <v>0</v>
      </c>
      <c r="FM83" s="86"/>
      <c r="FN83" s="612"/>
    </row>
    <row r="84" spans="1:170" ht="12.75" customHeight="1">
      <c r="A84" s="750" t="str">
        <f>'Main Input'!A84</f>
        <v>MTB</v>
      </c>
      <c r="B84" s="762" t="str">
        <f>'Main Input'!B84</f>
        <v>Business Unit</v>
      </c>
      <c r="C84" s="762" t="str">
        <f>'Main Input'!C84</f>
        <v>Labour</v>
      </c>
      <c r="D84" s="762" t="str">
        <f>'Main Input'!D84</f>
        <v>TFR</v>
      </c>
      <c r="E84" s="762" t="str">
        <f>'Main Input'!E84</f>
        <v>Migration Engineer #3 (Wintel)</v>
      </c>
      <c r="F84" s="753" t="str">
        <f>'Main Input'!F84</f>
        <v>direct</v>
      </c>
      <c r="G84" s="753" t="str">
        <f>'Main Input'!G84</f>
        <v>Person</v>
      </c>
      <c r="H84" s="753" t="str">
        <f>'Main Input'!H84</f>
        <v>TAC.CSA.2</v>
      </c>
      <c r="I84" s="753">
        <f>'Main Input'!I84</f>
        <v>0</v>
      </c>
      <c r="J84" s="753">
        <f>'Main Input'!J84</f>
        <v>0</v>
      </c>
      <c r="K84" s="753" t="str">
        <f>'Main Input'!K84</f>
        <v>FJS</v>
      </c>
      <c r="L84" s="753" t="str">
        <f>'Main Input'!L84</f>
        <v>pTran</v>
      </c>
      <c r="M84" s="753">
        <f>'Main Input'!M84</f>
        <v>0</v>
      </c>
      <c r="N84" s="753">
        <f>'Main Input'!N84</f>
        <v>0</v>
      </c>
      <c r="O84" s="753" t="str">
        <f>'Main Input'!O84</f>
        <v>SPAIN</v>
      </c>
      <c r="P84" s="753">
        <f>'Main Input'!P84</f>
        <v>313</v>
      </c>
      <c r="Q84" s="753" t="str">
        <f>'Main Input'!Q84</f>
        <v>EUR</v>
      </c>
      <c r="R84" s="753" t="str">
        <f>'Main Input'!R84</f>
        <v>EMEA</v>
      </c>
      <c r="S84" s="753" t="str">
        <f>'Main Input'!S84</f>
        <v>Local</v>
      </c>
      <c r="T84" s="753">
        <f>'Main Input'!T84</f>
        <v>0</v>
      </c>
      <c r="U84" s="753">
        <f>'Main Input'!U84</f>
        <v>0</v>
      </c>
      <c r="V84" s="753" t="str">
        <f>'Main Input'!V84</f>
        <v>4_ATP</v>
      </c>
      <c r="W84" s="753">
        <f>'Main Input'!W84</f>
        <v>0</v>
      </c>
      <c r="X84" s="753">
        <f>'Main Input'!X84</f>
        <v>0</v>
      </c>
      <c r="Y84" s="753">
        <f>'Main Input'!Y84</f>
        <v>0</v>
      </c>
      <c r="Z84" s="753">
        <f>'Main Input'!Z84</f>
        <v>0</v>
      </c>
      <c r="AA84" s="753">
        <f>'Main Input'!AA84</f>
        <v>0</v>
      </c>
      <c r="AB84" s="763">
        <f>'Main Input'!AB84</f>
        <v>0</v>
      </c>
      <c r="AC84" s="763" t="str">
        <f>'Main Input'!AC84</f>
        <v>Days</v>
      </c>
      <c r="AD84" s="764">
        <f>'Main Input'!AD84</f>
        <v>85</v>
      </c>
      <c r="AE84" s="765">
        <f t="shared" ca="1" si="22"/>
        <v>34108.974358974359</v>
      </c>
      <c r="AF84" s="299">
        <f>(Conversion!AF84*f_ResVal)/f_GMMar</f>
        <v>0</v>
      </c>
      <c r="AG84" s="300">
        <f ca="1">(Conversion!AG84*f_ResVal)/f_GMMar</f>
        <v>0</v>
      </c>
      <c r="AH84" s="300">
        <f ca="1">(Conversion!AH84*f_ResVal)/f_GMMar</f>
        <v>8527.2435897435898</v>
      </c>
      <c r="AI84" s="300">
        <f ca="1">(Conversion!AI84*f_ResVal)/f_GMMar</f>
        <v>8527.2435897435898</v>
      </c>
      <c r="AJ84" s="300">
        <f ca="1">(Conversion!AJ84*f_ResVal)/f_GMMar</f>
        <v>8527.2435897435898</v>
      </c>
      <c r="AK84" s="300">
        <f ca="1">(Conversion!AK84*f_ResVal)/f_GMMar</f>
        <v>8527.2435897435898</v>
      </c>
      <c r="AL84" s="300">
        <f ca="1">(Conversion!AL84*f_ResVal)/f_GMMar</f>
        <v>0</v>
      </c>
      <c r="AM84" s="300">
        <f ca="1">(Conversion!AM84*f_ResVal)/f_GMMar</f>
        <v>0</v>
      </c>
      <c r="AN84" s="300">
        <f ca="1">(Conversion!AN84*f_ResVal)/f_GMMar</f>
        <v>0</v>
      </c>
      <c r="AO84" s="300">
        <f ca="1">(Conversion!AO84*f_ResVal)/f_GMMar</f>
        <v>0</v>
      </c>
      <c r="AP84" s="300">
        <f ca="1">(Conversion!AP84*f_ResVal)/f_GMMar</f>
        <v>0</v>
      </c>
      <c r="AQ84" s="300">
        <f ca="1">(Conversion!AQ84*f_ResVal)/f_GMMar</f>
        <v>0</v>
      </c>
      <c r="AR84" s="300">
        <f ca="1">(Conversion!AR84*f_ResVal)/f_GMMar</f>
        <v>0</v>
      </c>
      <c r="AS84" s="300">
        <f ca="1">(Conversion!AS84*f_ResVal)/f_GMMar</f>
        <v>0</v>
      </c>
      <c r="AT84" s="300">
        <f ca="1">(Conversion!AT84*f_ResVal)/f_GMMar</f>
        <v>0</v>
      </c>
      <c r="AU84" s="300">
        <f ca="1">(Conversion!AU84*f_ResVal)/f_GMMar</f>
        <v>0</v>
      </c>
      <c r="AV84" s="300">
        <f ca="1">(Conversion!AV84*f_ResVal)/f_GMMar</f>
        <v>0</v>
      </c>
      <c r="AW84" s="300">
        <f ca="1">(Conversion!AW84*f_ResVal)/f_GMMar</f>
        <v>0</v>
      </c>
      <c r="AX84" s="300">
        <f ca="1">(Conversion!AX84*f_ResVal)/f_GMMar</f>
        <v>0</v>
      </c>
      <c r="AY84" s="300">
        <f ca="1">(Conversion!AY84*f_ResVal)/f_GMMar</f>
        <v>0</v>
      </c>
      <c r="AZ84" s="300">
        <f ca="1">(Conversion!AZ84*f_ResVal)/f_GMMar</f>
        <v>0</v>
      </c>
      <c r="BA84" s="300">
        <f ca="1">(Conversion!BA84*f_ResVal)/f_GMMar</f>
        <v>0</v>
      </c>
      <c r="BB84" s="300">
        <f ca="1">(Conversion!BB84*f_ResVal)/f_GMMar</f>
        <v>0</v>
      </c>
      <c r="BC84" s="300">
        <f ca="1">(Conversion!BC84*f_ResVal)/f_GMMar</f>
        <v>0</v>
      </c>
      <c r="BD84" s="300">
        <f ca="1">(Conversion!BD84*f_ResVal)/f_GMMar</f>
        <v>0</v>
      </c>
      <c r="BE84" s="300">
        <f ca="1">(Conversion!BE84*f_ResVal)/f_GMMar</f>
        <v>0</v>
      </c>
      <c r="BF84" s="300">
        <f ca="1">(Conversion!BF84*f_ResVal)/f_GMMar</f>
        <v>0</v>
      </c>
      <c r="BG84" s="300">
        <f ca="1">(Conversion!BG84*f_ResVal)/f_GMMar</f>
        <v>0</v>
      </c>
      <c r="BH84" s="300">
        <f ca="1">(Conversion!BH84*f_ResVal)/f_GMMar</f>
        <v>0</v>
      </c>
      <c r="BI84" s="300">
        <f ca="1">(Conversion!BI84*f_ResVal)/f_GMMar</f>
        <v>0</v>
      </c>
      <c r="BJ84" s="300">
        <f ca="1">(Conversion!BJ84*f_ResVal)/f_GMMar</f>
        <v>0</v>
      </c>
      <c r="BK84" s="300">
        <f ca="1">(Conversion!BK84*f_ResVal)/f_GMMar</f>
        <v>0</v>
      </c>
      <c r="BL84" s="300">
        <f ca="1">(Conversion!BL84*f_ResVal)/f_GMMar</f>
        <v>0</v>
      </c>
      <c r="BM84" s="300">
        <f ca="1">(Conversion!BM84*f_ResVal)/f_GMMar</f>
        <v>0</v>
      </c>
      <c r="BN84" s="300">
        <f ca="1">(Conversion!BN84*f_ResVal)/f_GMMar</f>
        <v>0</v>
      </c>
      <c r="BO84" s="300">
        <f ca="1">(Conversion!BO84*f_ResVal)/f_GMMar</f>
        <v>0</v>
      </c>
      <c r="BP84" s="300">
        <f ca="1">(Conversion!BP84*f_ResVal)/f_GMMar</f>
        <v>0</v>
      </c>
      <c r="BQ84" s="300">
        <f ca="1">(Conversion!BQ84*f_ResVal)/f_GMMar</f>
        <v>0</v>
      </c>
      <c r="BR84" s="300">
        <f ca="1">(Conversion!BR84*f_ResVal)/f_GMMar</f>
        <v>0</v>
      </c>
      <c r="BS84" s="300">
        <f ca="1">(Conversion!BS84*f_ResVal)/f_GMMar</f>
        <v>0</v>
      </c>
      <c r="BT84" s="300">
        <f ca="1">(Conversion!BT84*f_ResVal)/f_GMMar</f>
        <v>0</v>
      </c>
      <c r="BU84" s="300">
        <f ca="1">(Conversion!BU84*f_ResVal)/f_GMMar</f>
        <v>0</v>
      </c>
      <c r="BV84" s="300">
        <f ca="1">(Conversion!BV84*f_ResVal)/f_GMMar</f>
        <v>0</v>
      </c>
      <c r="BW84" s="300">
        <f ca="1">(Conversion!BW84*f_ResVal)/f_GMMar</f>
        <v>0</v>
      </c>
      <c r="BX84" s="300">
        <f ca="1">(Conversion!BX84*f_ResVal)/f_GMMar</f>
        <v>0</v>
      </c>
      <c r="BY84" s="300">
        <f ca="1">(Conversion!BY84*f_ResVal)/f_GMMar</f>
        <v>0</v>
      </c>
      <c r="BZ84" s="300">
        <f ca="1">(Conversion!BZ84*f_ResVal)/f_GMMar</f>
        <v>0</v>
      </c>
      <c r="CA84" s="300">
        <f ca="1">(Conversion!CA84*f_ResVal)/f_GMMar</f>
        <v>0</v>
      </c>
      <c r="CB84" s="300">
        <f ca="1">(Conversion!CB84*f_ResVal)/f_GMMar</f>
        <v>0</v>
      </c>
      <c r="CC84" s="300">
        <f ca="1">(Conversion!CC84*f_ResVal)/f_GMMar</f>
        <v>0</v>
      </c>
      <c r="CD84" s="300">
        <f ca="1">(Conversion!CD84*f_ResVal)/f_GMMar</f>
        <v>0</v>
      </c>
      <c r="CE84" s="300">
        <f ca="1">(Conversion!CE84*f_ResVal)/f_GMMar</f>
        <v>0</v>
      </c>
      <c r="CF84" s="300">
        <f ca="1">(Conversion!CF84*f_ResVal)/f_GMMar</f>
        <v>0</v>
      </c>
      <c r="CG84" s="300">
        <f ca="1">(Conversion!CG84*f_ResVal)/f_GMMar</f>
        <v>0</v>
      </c>
      <c r="CH84" s="300">
        <f ca="1">(Conversion!CH84*f_ResVal)/f_GMMar</f>
        <v>0</v>
      </c>
      <c r="CI84" s="300">
        <f ca="1">(Conversion!CI84*f_ResVal)/f_GMMar</f>
        <v>0</v>
      </c>
      <c r="CJ84" s="300">
        <f ca="1">(Conversion!CJ84*f_ResVal)/f_GMMar</f>
        <v>0</v>
      </c>
      <c r="CK84" s="300">
        <f ca="1">(Conversion!CK84*f_ResVal)/f_GMMar</f>
        <v>0</v>
      </c>
      <c r="CL84" s="300">
        <f ca="1">(Conversion!CL84*f_ResVal)/f_GMMar</f>
        <v>0</v>
      </c>
      <c r="CM84" s="300">
        <f ca="1">(Conversion!CM84*f_ResVal)/f_GMMar</f>
        <v>0</v>
      </c>
      <c r="CN84" s="300">
        <f ca="1">(Conversion!CN84*f_ResVal)/f_GMMar</f>
        <v>0</v>
      </c>
      <c r="CO84" s="300">
        <f ca="1">(Conversion!CO84*f_ResVal)/f_GMMar</f>
        <v>0</v>
      </c>
      <c r="CP84" s="300">
        <f ca="1">(Conversion!CP84*f_ResVal)/f_GMMar</f>
        <v>0</v>
      </c>
      <c r="CQ84" s="300">
        <f ca="1">(Conversion!CQ84*f_ResVal)/f_GMMar</f>
        <v>0</v>
      </c>
      <c r="CR84" s="300">
        <f ca="1">(Conversion!CR84*f_ResVal)/f_GMMar</f>
        <v>0</v>
      </c>
      <c r="CS84" s="300">
        <f ca="1">(Conversion!CS84*f_ResVal)/f_GMMar</f>
        <v>0</v>
      </c>
      <c r="CT84" s="300">
        <f ca="1">(Conversion!CT84*f_ResVal)/f_GMMar</f>
        <v>0</v>
      </c>
      <c r="CU84" s="300">
        <f ca="1">(Conversion!CU84*f_ResVal)/f_GMMar</f>
        <v>0</v>
      </c>
      <c r="CV84" s="300">
        <f ca="1">(Conversion!CV84*f_ResVal)/f_GMMar</f>
        <v>0</v>
      </c>
      <c r="CW84" s="300">
        <f ca="1">(Conversion!CW84*f_ResVal)/f_GMMar</f>
        <v>0</v>
      </c>
      <c r="CX84" s="300">
        <f ca="1">(Conversion!CX84*f_ResVal)/f_GMMar</f>
        <v>0</v>
      </c>
      <c r="CY84" s="300">
        <f ca="1">(Conversion!CY84*f_ResVal)/f_GMMar</f>
        <v>0</v>
      </c>
      <c r="CZ84" s="300">
        <f ca="1">(Conversion!CZ84*f_ResVal)/f_GMMar</f>
        <v>0</v>
      </c>
      <c r="DA84" s="300">
        <f ca="1">(Conversion!DA84*f_ResVal)/f_GMMar</f>
        <v>0</v>
      </c>
      <c r="DB84" s="300">
        <f ca="1">(Conversion!DB84*f_ResVal)/f_GMMar</f>
        <v>0</v>
      </c>
      <c r="DC84" s="300">
        <f ca="1">(Conversion!DC84*f_ResVal)/f_GMMar</f>
        <v>0</v>
      </c>
      <c r="DD84" s="300">
        <f ca="1">(Conversion!DD84*f_ResVal)/f_GMMar</f>
        <v>0</v>
      </c>
      <c r="DE84" s="300">
        <f ca="1">(Conversion!DE84*f_ResVal)/f_GMMar</f>
        <v>0</v>
      </c>
      <c r="DF84" s="300">
        <f ca="1">(Conversion!DF84*f_ResVal)/f_GMMar</f>
        <v>0</v>
      </c>
      <c r="DG84" s="300">
        <f ca="1">(Conversion!DG84*f_ResVal)/f_GMMar</f>
        <v>0</v>
      </c>
      <c r="DH84" s="300">
        <f ca="1">(Conversion!DH84*f_ResVal)/f_GMMar</f>
        <v>0</v>
      </c>
      <c r="DI84" s="300">
        <f ca="1">(Conversion!DI84*f_ResVal)/f_GMMar</f>
        <v>0</v>
      </c>
      <c r="DJ84" s="300">
        <f ca="1">(Conversion!DJ84*f_ResVal)/f_GMMar</f>
        <v>0</v>
      </c>
      <c r="DK84" s="300">
        <f ca="1">(Conversion!DK84*f_ResVal)/f_GMMar</f>
        <v>0</v>
      </c>
      <c r="DL84" s="300">
        <f ca="1">(Conversion!DL84*f_ResVal)/f_GMMar</f>
        <v>0</v>
      </c>
      <c r="DM84" s="300">
        <f ca="1">(Conversion!DM84*f_ResVal)/f_GMMar</f>
        <v>0</v>
      </c>
      <c r="DN84" s="300">
        <f ca="1">(Conversion!DN84*f_ResVal)/f_GMMar</f>
        <v>0</v>
      </c>
      <c r="DO84" s="300">
        <f ca="1">(Conversion!DO84*f_ResVal)/f_GMMar</f>
        <v>0</v>
      </c>
      <c r="DP84" s="300">
        <f ca="1">(Conversion!DP84*f_ResVal)/f_GMMar</f>
        <v>0</v>
      </c>
      <c r="DQ84" s="300">
        <f ca="1">(Conversion!DQ84*f_ResVal)/f_GMMar</f>
        <v>0</v>
      </c>
      <c r="DR84" s="300">
        <f ca="1">(Conversion!DR84*f_ResVal)/f_GMMar</f>
        <v>0</v>
      </c>
      <c r="DS84" s="300">
        <f ca="1">(Conversion!DS84*f_ResVal)/f_GMMar</f>
        <v>0</v>
      </c>
      <c r="DT84" s="300">
        <f ca="1">(Conversion!DT84*f_ResVal)/f_GMMar</f>
        <v>0</v>
      </c>
      <c r="DU84" s="300">
        <f ca="1">(Conversion!DU84*f_ResVal)/f_GMMar</f>
        <v>0</v>
      </c>
      <c r="DV84" s="300">
        <f ca="1">(Conversion!DV84*f_ResVal)/f_GMMar</f>
        <v>0</v>
      </c>
      <c r="DW84" s="300">
        <f ca="1">(Conversion!DW84*f_ResVal)/f_GMMar</f>
        <v>0</v>
      </c>
      <c r="DX84" s="300">
        <f ca="1">(Conversion!DX84*f_ResVal)/f_GMMar</f>
        <v>0</v>
      </c>
      <c r="DY84" s="300">
        <f ca="1">(Conversion!DY84*f_ResVal)/f_GMMar</f>
        <v>0</v>
      </c>
      <c r="DZ84" s="300">
        <f ca="1">(Conversion!DZ84*f_ResVal)/f_GMMar</f>
        <v>0</v>
      </c>
      <c r="EA84" s="300">
        <f ca="1">(Conversion!EA84*f_ResVal)/f_GMMar</f>
        <v>0</v>
      </c>
      <c r="EB84" s="300">
        <f ca="1">(Conversion!EB84*f_ResVal)/f_GMMar</f>
        <v>0</v>
      </c>
      <c r="EC84" s="300">
        <f ca="1">(Conversion!EC84*f_ResVal)/f_GMMar</f>
        <v>0</v>
      </c>
      <c r="ED84" s="300">
        <f ca="1">(Conversion!ED84*f_ResVal)/f_GMMar</f>
        <v>0</v>
      </c>
      <c r="EE84" s="300">
        <f ca="1">(Conversion!EE84*f_ResVal)/f_GMMar</f>
        <v>0</v>
      </c>
      <c r="EF84" s="300">
        <f ca="1">(Conversion!EF84*f_ResVal)/f_GMMar</f>
        <v>0</v>
      </c>
      <c r="EG84" s="300">
        <f ca="1">(Conversion!EG84*f_ResVal)/f_GMMar</f>
        <v>0</v>
      </c>
      <c r="EH84" s="300">
        <f ca="1">(Conversion!EH84*f_ResVal)/f_GMMar</f>
        <v>0</v>
      </c>
      <c r="EI84" s="300">
        <f ca="1">(Conversion!EI84*f_ResVal)/f_GMMar</f>
        <v>0</v>
      </c>
      <c r="EJ84" s="300">
        <f ca="1">(Conversion!EJ84*f_ResVal)/f_GMMar</f>
        <v>0</v>
      </c>
      <c r="EK84" s="300">
        <f ca="1">(Conversion!EK84*f_ResVal)/f_GMMar</f>
        <v>0</v>
      </c>
      <c r="EL84" s="300">
        <f ca="1">(Conversion!EL84*f_ResVal)/f_GMMar</f>
        <v>0</v>
      </c>
      <c r="EM84" s="300">
        <f ca="1">(Conversion!EM84*f_ResVal)/f_GMMar</f>
        <v>0</v>
      </c>
      <c r="EN84" s="300">
        <f ca="1">(Conversion!EN84*f_ResVal)/f_GMMar</f>
        <v>0</v>
      </c>
      <c r="EO84" s="300">
        <f ca="1">(Conversion!EO84*f_ResVal)/f_GMMar</f>
        <v>0</v>
      </c>
      <c r="EP84" s="300">
        <f ca="1">(Conversion!EP84*f_ResVal)/f_GMMar</f>
        <v>0</v>
      </c>
      <c r="EQ84" s="300">
        <f ca="1">(Conversion!EQ84*f_ResVal)/f_GMMar</f>
        <v>0</v>
      </c>
      <c r="ER84" s="300">
        <f ca="1">(Conversion!ER84*f_ResVal)/f_GMMar</f>
        <v>0</v>
      </c>
      <c r="ES84" s="300">
        <f ca="1">(Conversion!ES84*f_ResVal)/f_GMMar</f>
        <v>0</v>
      </c>
      <c r="ET84" s="300">
        <f ca="1">(Conversion!ET84*f_ResVal)/f_GMMar</f>
        <v>0</v>
      </c>
      <c r="EU84" s="300">
        <f ca="1">(Conversion!EU84*f_ResVal)/f_GMMar</f>
        <v>0</v>
      </c>
      <c r="EV84" s="300">
        <f ca="1">(Conversion!EV84*f_ResVal)/f_GMMar</f>
        <v>0</v>
      </c>
      <c r="EW84" s="300">
        <f ca="1">(Conversion!EW84*f_ResVal)/f_GMMar</f>
        <v>0</v>
      </c>
      <c r="EX84" s="300">
        <f ca="1">(Conversion!EX84*f_ResVal)/f_GMMar</f>
        <v>0</v>
      </c>
      <c r="EY84" s="612"/>
      <c r="EZ84" s="757" t="str">
        <f>'Main Input'!EZ84</f>
        <v>RPI</v>
      </c>
      <c r="FA84" s="757" t="str">
        <f>'Main Input'!FA84</f>
        <v>N/A</v>
      </c>
      <c r="FB84" s="766">
        <f>'Main Input'!FB84</f>
        <v>0</v>
      </c>
      <c r="FC84" s="766" t="str">
        <f>'Main Input'!FC84</f>
        <v>IT Solutions</v>
      </c>
      <c r="FD84" s="766" t="str">
        <f>'Main Input'!FD84</f>
        <v>Managed Services</v>
      </c>
      <c r="FE84" s="757" t="str">
        <f>'Main Input'!FE84</f>
        <v>Opex</v>
      </c>
      <c r="FF84" s="757" t="str">
        <f>'Main Input'!FF84</f>
        <v>ContractAccrual</v>
      </c>
      <c r="FG84" s="757" t="str">
        <f>'Main Input'!FG84</f>
        <v>Expense</v>
      </c>
      <c r="FH84" s="767" t="str">
        <f>'Main Input'!FH84</f>
        <v>A</v>
      </c>
      <c r="FI84" s="768">
        <f>'Main Input'!FI84</f>
        <v>0.22</v>
      </c>
      <c r="FJ84" s="768">
        <f>'Main Input'!FJ84</f>
        <v>0</v>
      </c>
      <c r="FK84" s="612"/>
      <c r="FL84" s="531">
        <f t="shared" si="23"/>
        <v>0</v>
      </c>
      <c r="FM84" s="86"/>
      <c r="FN84" s="612"/>
    </row>
    <row r="85" spans="1:170" ht="12.75" customHeight="1">
      <c r="A85" s="750" t="str">
        <f>'Main Input'!A85</f>
        <v>MTB</v>
      </c>
      <c r="B85" s="762" t="str">
        <f>'Main Input'!B85</f>
        <v>Business Unit</v>
      </c>
      <c r="C85" s="762" t="str">
        <f>'Main Input'!C85</f>
        <v>Labour</v>
      </c>
      <c r="D85" s="762" t="str">
        <f>'Main Input'!D85</f>
        <v>TFR</v>
      </c>
      <c r="E85" s="762" t="str">
        <f>'Main Input'!E85</f>
        <v>Migration Engineer #4 (Wintel)</v>
      </c>
      <c r="F85" s="753" t="str">
        <f>'Main Input'!F85</f>
        <v>direct</v>
      </c>
      <c r="G85" s="753" t="str">
        <f>'Main Input'!G85</f>
        <v>Person</v>
      </c>
      <c r="H85" s="753" t="str">
        <f>'Main Input'!H85</f>
        <v>TAC.CSA.2</v>
      </c>
      <c r="I85" s="753">
        <f>'Main Input'!I85</f>
        <v>0</v>
      </c>
      <c r="J85" s="753">
        <f>'Main Input'!J85</f>
        <v>0</v>
      </c>
      <c r="K85" s="753" t="str">
        <f>'Main Input'!K85</f>
        <v>FJS</v>
      </c>
      <c r="L85" s="753" t="str">
        <f>'Main Input'!L85</f>
        <v>pTran</v>
      </c>
      <c r="M85" s="753">
        <f>'Main Input'!M85</f>
        <v>0</v>
      </c>
      <c r="N85" s="753">
        <f>'Main Input'!N85</f>
        <v>0</v>
      </c>
      <c r="O85" s="753" t="str">
        <f>'Main Input'!O85</f>
        <v>SPAIN</v>
      </c>
      <c r="P85" s="753">
        <f>'Main Input'!P85</f>
        <v>313</v>
      </c>
      <c r="Q85" s="753" t="str">
        <f>'Main Input'!Q85</f>
        <v>EUR</v>
      </c>
      <c r="R85" s="753" t="str">
        <f>'Main Input'!R85</f>
        <v>EMEA</v>
      </c>
      <c r="S85" s="753" t="str">
        <f>'Main Input'!S85</f>
        <v>Local</v>
      </c>
      <c r="T85" s="753">
        <f>'Main Input'!T85</f>
        <v>0</v>
      </c>
      <c r="U85" s="753">
        <f>'Main Input'!U85</f>
        <v>0</v>
      </c>
      <c r="V85" s="753" t="str">
        <f>'Main Input'!V85</f>
        <v>4_ATP</v>
      </c>
      <c r="W85" s="753">
        <f>'Main Input'!W85</f>
        <v>0</v>
      </c>
      <c r="X85" s="753">
        <f>'Main Input'!X85</f>
        <v>0</v>
      </c>
      <c r="Y85" s="753">
        <f>'Main Input'!Y85</f>
        <v>0</v>
      </c>
      <c r="Z85" s="753">
        <f>'Main Input'!Z85</f>
        <v>0</v>
      </c>
      <c r="AA85" s="753">
        <f>'Main Input'!AA85</f>
        <v>0</v>
      </c>
      <c r="AB85" s="763">
        <f>'Main Input'!AB85</f>
        <v>0</v>
      </c>
      <c r="AC85" s="763" t="str">
        <f>'Main Input'!AC85</f>
        <v>Days</v>
      </c>
      <c r="AD85" s="764">
        <f>'Main Input'!AD85</f>
        <v>85</v>
      </c>
      <c r="AE85" s="765">
        <f t="shared" ca="1" si="22"/>
        <v>34108.974358974359</v>
      </c>
      <c r="AF85" s="299">
        <f>(Conversion!AF85*f_ResVal)/f_GMMar</f>
        <v>0</v>
      </c>
      <c r="AG85" s="300">
        <f ca="1">(Conversion!AG85*f_ResVal)/f_GMMar</f>
        <v>0</v>
      </c>
      <c r="AH85" s="300">
        <f ca="1">(Conversion!AH85*f_ResVal)/f_GMMar</f>
        <v>8527.2435897435898</v>
      </c>
      <c r="AI85" s="300">
        <f ca="1">(Conversion!AI85*f_ResVal)/f_GMMar</f>
        <v>8527.2435897435898</v>
      </c>
      <c r="AJ85" s="300">
        <f ca="1">(Conversion!AJ85*f_ResVal)/f_GMMar</f>
        <v>8527.2435897435898</v>
      </c>
      <c r="AK85" s="300">
        <f ca="1">(Conversion!AK85*f_ResVal)/f_GMMar</f>
        <v>8527.2435897435898</v>
      </c>
      <c r="AL85" s="300">
        <f ca="1">(Conversion!AL85*f_ResVal)/f_GMMar</f>
        <v>0</v>
      </c>
      <c r="AM85" s="300">
        <f ca="1">(Conversion!AM85*f_ResVal)/f_GMMar</f>
        <v>0</v>
      </c>
      <c r="AN85" s="300">
        <f ca="1">(Conversion!AN85*f_ResVal)/f_GMMar</f>
        <v>0</v>
      </c>
      <c r="AO85" s="300">
        <f ca="1">(Conversion!AO85*f_ResVal)/f_GMMar</f>
        <v>0</v>
      </c>
      <c r="AP85" s="300">
        <f ca="1">(Conversion!AP85*f_ResVal)/f_GMMar</f>
        <v>0</v>
      </c>
      <c r="AQ85" s="300">
        <f ca="1">(Conversion!AQ85*f_ResVal)/f_GMMar</f>
        <v>0</v>
      </c>
      <c r="AR85" s="300">
        <f ca="1">(Conversion!AR85*f_ResVal)/f_GMMar</f>
        <v>0</v>
      </c>
      <c r="AS85" s="300">
        <f ca="1">(Conversion!AS85*f_ResVal)/f_GMMar</f>
        <v>0</v>
      </c>
      <c r="AT85" s="300">
        <f ca="1">(Conversion!AT85*f_ResVal)/f_GMMar</f>
        <v>0</v>
      </c>
      <c r="AU85" s="300">
        <f ca="1">(Conversion!AU85*f_ResVal)/f_GMMar</f>
        <v>0</v>
      </c>
      <c r="AV85" s="300">
        <f ca="1">(Conversion!AV85*f_ResVal)/f_GMMar</f>
        <v>0</v>
      </c>
      <c r="AW85" s="300">
        <f ca="1">(Conversion!AW85*f_ResVal)/f_GMMar</f>
        <v>0</v>
      </c>
      <c r="AX85" s="300">
        <f ca="1">(Conversion!AX85*f_ResVal)/f_GMMar</f>
        <v>0</v>
      </c>
      <c r="AY85" s="300">
        <f ca="1">(Conversion!AY85*f_ResVal)/f_GMMar</f>
        <v>0</v>
      </c>
      <c r="AZ85" s="300">
        <f ca="1">(Conversion!AZ85*f_ResVal)/f_GMMar</f>
        <v>0</v>
      </c>
      <c r="BA85" s="300">
        <f ca="1">(Conversion!BA85*f_ResVal)/f_GMMar</f>
        <v>0</v>
      </c>
      <c r="BB85" s="300">
        <f ca="1">(Conversion!BB85*f_ResVal)/f_GMMar</f>
        <v>0</v>
      </c>
      <c r="BC85" s="300">
        <f ca="1">(Conversion!BC85*f_ResVal)/f_GMMar</f>
        <v>0</v>
      </c>
      <c r="BD85" s="300">
        <f ca="1">(Conversion!BD85*f_ResVal)/f_GMMar</f>
        <v>0</v>
      </c>
      <c r="BE85" s="300">
        <f ca="1">(Conversion!BE85*f_ResVal)/f_GMMar</f>
        <v>0</v>
      </c>
      <c r="BF85" s="300">
        <f ca="1">(Conversion!BF85*f_ResVal)/f_GMMar</f>
        <v>0</v>
      </c>
      <c r="BG85" s="300">
        <f ca="1">(Conversion!BG85*f_ResVal)/f_GMMar</f>
        <v>0</v>
      </c>
      <c r="BH85" s="300">
        <f ca="1">(Conversion!BH85*f_ResVal)/f_GMMar</f>
        <v>0</v>
      </c>
      <c r="BI85" s="300">
        <f ca="1">(Conversion!BI85*f_ResVal)/f_GMMar</f>
        <v>0</v>
      </c>
      <c r="BJ85" s="300">
        <f ca="1">(Conversion!BJ85*f_ResVal)/f_GMMar</f>
        <v>0</v>
      </c>
      <c r="BK85" s="300">
        <f ca="1">(Conversion!BK85*f_ResVal)/f_GMMar</f>
        <v>0</v>
      </c>
      <c r="BL85" s="300">
        <f ca="1">(Conversion!BL85*f_ResVal)/f_GMMar</f>
        <v>0</v>
      </c>
      <c r="BM85" s="300">
        <f ca="1">(Conversion!BM85*f_ResVal)/f_GMMar</f>
        <v>0</v>
      </c>
      <c r="BN85" s="300">
        <f ca="1">(Conversion!BN85*f_ResVal)/f_GMMar</f>
        <v>0</v>
      </c>
      <c r="BO85" s="300">
        <f ca="1">(Conversion!BO85*f_ResVal)/f_GMMar</f>
        <v>0</v>
      </c>
      <c r="BP85" s="300">
        <f ca="1">(Conversion!BP85*f_ResVal)/f_GMMar</f>
        <v>0</v>
      </c>
      <c r="BQ85" s="300">
        <f ca="1">(Conversion!BQ85*f_ResVal)/f_GMMar</f>
        <v>0</v>
      </c>
      <c r="BR85" s="300">
        <f ca="1">(Conversion!BR85*f_ResVal)/f_GMMar</f>
        <v>0</v>
      </c>
      <c r="BS85" s="300">
        <f ca="1">(Conversion!BS85*f_ResVal)/f_GMMar</f>
        <v>0</v>
      </c>
      <c r="BT85" s="300">
        <f ca="1">(Conversion!BT85*f_ResVal)/f_GMMar</f>
        <v>0</v>
      </c>
      <c r="BU85" s="300">
        <f ca="1">(Conversion!BU85*f_ResVal)/f_GMMar</f>
        <v>0</v>
      </c>
      <c r="BV85" s="300">
        <f ca="1">(Conversion!BV85*f_ResVal)/f_GMMar</f>
        <v>0</v>
      </c>
      <c r="BW85" s="300">
        <f ca="1">(Conversion!BW85*f_ResVal)/f_GMMar</f>
        <v>0</v>
      </c>
      <c r="BX85" s="300">
        <f ca="1">(Conversion!BX85*f_ResVal)/f_GMMar</f>
        <v>0</v>
      </c>
      <c r="BY85" s="300">
        <f ca="1">(Conversion!BY85*f_ResVal)/f_GMMar</f>
        <v>0</v>
      </c>
      <c r="BZ85" s="300">
        <f ca="1">(Conversion!BZ85*f_ResVal)/f_GMMar</f>
        <v>0</v>
      </c>
      <c r="CA85" s="300">
        <f ca="1">(Conversion!CA85*f_ResVal)/f_GMMar</f>
        <v>0</v>
      </c>
      <c r="CB85" s="300">
        <f ca="1">(Conversion!CB85*f_ResVal)/f_GMMar</f>
        <v>0</v>
      </c>
      <c r="CC85" s="300">
        <f ca="1">(Conversion!CC85*f_ResVal)/f_GMMar</f>
        <v>0</v>
      </c>
      <c r="CD85" s="300">
        <f ca="1">(Conversion!CD85*f_ResVal)/f_GMMar</f>
        <v>0</v>
      </c>
      <c r="CE85" s="300">
        <f ca="1">(Conversion!CE85*f_ResVal)/f_GMMar</f>
        <v>0</v>
      </c>
      <c r="CF85" s="300">
        <f ca="1">(Conversion!CF85*f_ResVal)/f_GMMar</f>
        <v>0</v>
      </c>
      <c r="CG85" s="300">
        <f ca="1">(Conversion!CG85*f_ResVal)/f_GMMar</f>
        <v>0</v>
      </c>
      <c r="CH85" s="300">
        <f ca="1">(Conversion!CH85*f_ResVal)/f_GMMar</f>
        <v>0</v>
      </c>
      <c r="CI85" s="300">
        <f ca="1">(Conversion!CI85*f_ResVal)/f_GMMar</f>
        <v>0</v>
      </c>
      <c r="CJ85" s="300">
        <f ca="1">(Conversion!CJ85*f_ResVal)/f_GMMar</f>
        <v>0</v>
      </c>
      <c r="CK85" s="300">
        <f ca="1">(Conversion!CK85*f_ResVal)/f_GMMar</f>
        <v>0</v>
      </c>
      <c r="CL85" s="300">
        <f ca="1">(Conversion!CL85*f_ResVal)/f_GMMar</f>
        <v>0</v>
      </c>
      <c r="CM85" s="300">
        <f ca="1">(Conversion!CM85*f_ResVal)/f_GMMar</f>
        <v>0</v>
      </c>
      <c r="CN85" s="300">
        <f ca="1">(Conversion!CN85*f_ResVal)/f_GMMar</f>
        <v>0</v>
      </c>
      <c r="CO85" s="300">
        <f ca="1">(Conversion!CO85*f_ResVal)/f_GMMar</f>
        <v>0</v>
      </c>
      <c r="CP85" s="300">
        <f ca="1">(Conversion!CP85*f_ResVal)/f_GMMar</f>
        <v>0</v>
      </c>
      <c r="CQ85" s="300">
        <f ca="1">(Conversion!CQ85*f_ResVal)/f_GMMar</f>
        <v>0</v>
      </c>
      <c r="CR85" s="300">
        <f ca="1">(Conversion!CR85*f_ResVal)/f_GMMar</f>
        <v>0</v>
      </c>
      <c r="CS85" s="300">
        <f ca="1">(Conversion!CS85*f_ResVal)/f_GMMar</f>
        <v>0</v>
      </c>
      <c r="CT85" s="300">
        <f ca="1">(Conversion!CT85*f_ResVal)/f_GMMar</f>
        <v>0</v>
      </c>
      <c r="CU85" s="300">
        <f ca="1">(Conversion!CU85*f_ResVal)/f_GMMar</f>
        <v>0</v>
      </c>
      <c r="CV85" s="300">
        <f ca="1">(Conversion!CV85*f_ResVal)/f_GMMar</f>
        <v>0</v>
      </c>
      <c r="CW85" s="300">
        <f ca="1">(Conversion!CW85*f_ResVal)/f_GMMar</f>
        <v>0</v>
      </c>
      <c r="CX85" s="300">
        <f ca="1">(Conversion!CX85*f_ResVal)/f_GMMar</f>
        <v>0</v>
      </c>
      <c r="CY85" s="300">
        <f ca="1">(Conversion!CY85*f_ResVal)/f_GMMar</f>
        <v>0</v>
      </c>
      <c r="CZ85" s="300">
        <f ca="1">(Conversion!CZ85*f_ResVal)/f_GMMar</f>
        <v>0</v>
      </c>
      <c r="DA85" s="300">
        <f ca="1">(Conversion!DA85*f_ResVal)/f_GMMar</f>
        <v>0</v>
      </c>
      <c r="DB85" s="300">
        <f ca="1">(Conversion!DB85*f_ResVal)/f_GMMar</f>
        <v>0</v>
      </c>
      <c r="DC85" s="300">
        <f ca="1">(Conversion!DC85*f_ResVal)/f_GMMar</f>
        <v>0</v>
      </c>
      <c r="DD85" s="300">
        <f ca="1">(Conversion!DD85*f_ResVal)/f_GMMar</f>
        <v>0</v>
      </c>
      <c r="DE85" s="300">
        <f ca="1">(Conversion!DE85*f_ResVal)/f_GMMar</f>
        <v>0</v>
      </c>
      <c r="DF85" s="300">
        <f ca="1">(Conversion!DF85*f_ResVal)/f_GMMar</f>
        <v>0</v>
      </c>
      <c r="DG85" s="300">
        <f ca="1">(Conversion!DG85*f_ResVal)/f_GMMar</f>
        <v>0</v>
      </c>
      <c r="DH85" s="300">
        <f ca="1">(Conversion!DH85*f_ResVal)/f_GMMar</f>
        <v>0</v>
      </c>
      <c r="DI85" s="300">
        <f ca="1">(Conversion!DI85*f_ResVal)/f_GMMar</f>
        <v>0</v>
      </c>
      <c r="DJ85" s="300">
        <f ca="1">(Conversion!DJ85*f_ResVal)/f_GMMar</f>
        <v>0</v>
      </c>
      <c r="DK85" s="300">
        <f ca="1">(Conversion!DK85*f_ResVal)/f_GMMar</f>
        <v>0</v>
      </c>
      <c r="DL85" s="300">
        <f ca="1">(Conversion!DL85*f_ResVal)/f_GMMar</f>
        <v>0</v>
      </c>
      <c r="DM85" s="300">
        <f ca="1">(Conversion!DM85*f_ResVal)/f_GMMar</f>
        <v>0</v>
      </c>
      <c r="DN85" s="300">
        <f ca="1">(Conversion!DN85*f_ResVal)/f_GMMar</f>
        <v>0</v>
      </c>
      <c r="DO85" s="300">
        <f ca="1">(Conversion!DO85*f_ResVal)/f_GMMar</f>
        <v>0</v>
      </c>
      <c r="DP85" s="300">
        <f ca="1">(Conversion!DP85*f_ResVal)/f_GMMar</f>
        <v>0</v>
      </c>
      <c r="DQ85" s="300">
        <f ca="1">(Conversion!DQ85*f_ResVal)/f_GMMar</f>
        <v>0</v>
      </c>
      <c r="DR85" s="300">
        <f ca="1">(Conversion!DR85*f_ResVal)/f_GMMar</f>
        <v>0</v>
      </c>
      <c r="DS85" s="300">
        <f ca="1">(Conversion!DS85*f_ResVal)/f_GMMar</f>
        <v>0</v>
      </c>
      <c r="DT85" s="300">
        <f ca="1">(Conversion!DT85*f_ResVal)/f_GMMar</f>
        <v>0</v>
      </c>
      <c r="DU85" s="300">
        <f ca="1">(Conversion!DU85*f_ResVal)/f_GMMar</f>
        <v>0</v>
      </c>
      <c r="DV85" s="300">
        <f ca="1">(Conversion!DV85*f_ResVal)/f_GMMar</f>
        <v>0</v>
      </c>
      <c r="DW85" s="300">
        <f ca="1">(Conversion!DW85*f_ResVal)/f_GMMar</f>
        <v>0</v>
      </c>
      <c r="DX85" s="300">
        <f ca="1">(Conversion!DX85*f_ResVal)/f_GMMar</f>
        <v>0</v>
      </c>
      <c r="DY85" s="300">
        <f ca="1">(Conversion!DY85*f_ResVal)/f_GMMar</f>
        <v>0</v>
      </c>
      <c r="DZ85" s="300">
        <f ca="1">(Conversion!DZ85*f_ResVal)/f_GMMar</f>
        <v>0</v>
      </c>
      <c r="EA85" s="300">
        <f ca="1">(Conversion!EA85*f_ResVal)/f_GMMar</f>
        <v>0</v>
      </c>
      <c r="EB85" s="300">
        <f ca="1">(Conversion!EB85*f_ResVal)/f_GMMar</f>
        <v>0</v>
      </c>
      <c r="EC85" s="300">
        <f ca="1">(Conversion!EC85*f_ResVal)/f_GMMar</f>
        <v>0</v>
      </c>
      <c r="ED85" s="300">
        <f ca="1">(Conversion!ED85*f_ResVal)/f_GMMar</f>
        <v>0</v>
      </c>
      <c r="EE85" s="300">
        <f ca="1">(Conversion!EE85*f_ResVal)/f_GMMar</f>
        <v>0</v>
      </c>
      <c r="EF85" s="300">
        <f ca="1">(Conversion!EF85*f_ResVal)/f_GMMar</f>
        <v>0</v>
      </c>
      <c r="EG85" s="300">
        <f ca="1">(Conversion!EG85*f_ResVal)/f_GMMar</f>
        <v>0</v>
      </c>
      <c r="EH85" s="300">
        <f ca="1">(Conversion!EH85*f_ResVal)/f_GMMar</f>
        <v>0</v>
      </c>
      <c r="EI85" s="300">
        <f ca="1">(Conversion!EI85*f_ResVal)/f_GMMar</f>
        <v>0</v>
      </c>
      <c r="EJ85" s="300">
        <f ca="1">(Conversion!EJ85*f_ResVal)/f_GMMar</f>
        <v>0</v>
      </c>
      <c r="EK85" s="300">
        <f ca="1">(Conversion!EK85*f_ResVal)/f_GMMar</f>
        <v>0</v>
      </c>
      <c r="EL85" s="300">
        <f ca="1">(Conversion!EL85*f_ResVal)/f_GMMar</f>
        <v>0</v>
      </c>
      <c r="EM85" s="300">
        <f ca="1">(Conversion!EM85*f_ResVal)/f_GMMar</f>
        <v>0</v>
      </c>
      <c r="EN85" s="300">
        <f ca="1">(Conversion!EN85*f_ResVal)/f_GMMar</f>
        <v>0</v>
      </c>
      <c r="EO85" s="300">
        <f ca="1">(Conversion!EO85*f_ResVal)/f_GMMar</f>
        <v>0</v>
      </c>
      <c r="EP85" s="300">
        <f ca="1">(Conversion!EP85*f_ResVal)/f_GMMar</f>
        <v>0</v>
      </c>
      <c r="EQ85" s="300">
        <f ca="1">(Conversion!EQ85*f_ResVal)/f_GMMar</f>
        <v>0</v>
      </c>
      <c r="ER85" s="300">
        <f ca="1">(Conversion!ER85*f_ResVal)/f_GMMar</f>
        <v>0</v>
      </c>
      <c r="ES85" s="300">
        <f ca="1">(Conversion!ES85*f_ResVal)/f_GMMar</f>
        <v>0</v>
      </c>
      <c r="ET85" s="300">
        <f ca="1">(Conversion!ET85*f_ResVal)/f_GMMar</f>
        <v>0</v>
      </c>
      <c r="EU85" s="300">
        <f ca="1">(Conversion!EU85*f_ResVal)/f_GMMar</f>
        <v>0</v>
      </c>
      <c r="EV85" s="300">
        <f ca="1">(Conversion!EV85*f_ResVal)/f_GMMar</f>
        <v>0</v>
      </c>
      <c r="EW85" s="300">
        <f ca="1">(Conversion!EW85*f_ResVal)/f_GMMar</f>
        <v>0</v>
      </c>
      <c r="EX85" s="300">
        <f ca="1">(Conversion!EX85*f_ResVal)/f_GMMar</f>
        <v>0</v>
      </c>
      <c r="EY85" s="612"/>
      <c r="EZ85" s="757" t="str">
        <f>'Main Input'!EZ85</f>
        <v>RPI</v>
      </c>
      <c r="FA85" s="757" t="str">
        <f>'Main Input'!FA85</f>
        <v>N/A</v>
      </c>
      <c r="FB85" s="766">
        <f>'Main Input'!FB85</f>
        <v>0</v>
      </c>
      <c r="FC85" s="766" t="str">
        <f>'Main Input'!FC85</f>
        <v>IT Solutions</v>
      </c>
      <c r="FD85" s="766" t="str">
        <f>'Main Input'!FD85</f>
        <v>Managed Services</v>
      </c>
      <c r="FE85" s="757" t="str">
        <f>'Main Input'!FE85</f>
        <v>Opex</v>
      </c>
      <c r="FF85" s="757" t="str">
        <f>'Main Input'!FF85</f>
        <v>ContractAccrual</v>
      </c>
      <c r="FG85" s="757" t="str">
        <f>'Main Input'!FG85</f>
        <v>Expense</v>
      </c>
      <c r="FH85" s="767" t="str">
        <f>'Main Input'!FH85</f>
        <v>A</v>
      </c>
      <c r="FI85" s="768">
        <f>'Main Input'!FI85</f>
        <v>0.22</v>
      </c>
      <c r="FJ85" s="768">
        <f>'Main Input'!FJ85</f>
        <v>0</v>
      </c>
      <c r="FK85" s="612"/>
      <c r="FL85" s="531">
        <f t="shared" si="23"/>
        <v>0</v>
      </c>
      <c r="FM85" s="86"/>
      <c r="FN85" s="612"/>
    </row>
    <row r="86" spans="1:170" ht="12.75" customHeight="1">
      <c r="A86" s="750" t="str">
        <f>'Main Input'!A86</f>
        <v>MTB</v>
      </c>
      <c r="B86" s="762" t="str">
        <f>'Main Input'!B86</f>
        <v>Business Unit</v>
      </c>
      <c r="C86" s="762" t="str">
        <f>'Main Input'!C86</f>
        <v>Labour</v>
      </c>
      <c r="D86" s="762" t="str">
        <f>'Main Input'!D86</f>
        <v>TFR</v>
      </c>
      <c r="E86" s="762" t="str">
        <f>'Main Input'!E86</f>
        <v>Migration Engineer #5 (Wintel)</v>
      </c>
      <c r="F86" s="753" t="str">
        <f>'Main Input'!F86</f>
        <v>direct</v>
      </c>
      <c r="G86" s="753" t="str">
        <f>'Main Input'!G86</f>
        <v>Person</v>
      </c>
      <c r="H86" s="753" t="str">
        <f>'Main Input'!H86</f>
        <v>TAC.CSA.2</v>
      </c>
      <c r="I86" s="753">
        <f>'Main Input'!I86</f>
        <v>0</v>
      </c>
      <c r="J86" s="753">
        <f>'Main Input'!J86</f>
        <v>0</v>
      </c>
      <c r="K86" s="753" t="str">
        <f>'Main Input'!K86</f>
        <v>FJS</v>
      </c>
      <c r="L86" s="753" t="str">
        <f>'Main Input'!L86</f>
        <v>pTran</v>
      </c>
      <c r="M86" s="753">
        <f>'Main Input'!M86</f>
        <v>0</v>
      </c>
      <c r="N86" s="753">
        <f>'Main Input'!N86</f>
        <v>0</v>
      </c>
      <c r="O86" s="753" t="str">
        <f>'Main Input'!O86</f>
        <v>SPAIN</v>
      </c>
      <c r="P86" s="753">
        <f>'Main Input'!P86</f>
        <v>313</v>
      </c>
      <c r="Q86" s="753" t="str">
        <f>'Main Input'!Q86</f>
        <v>EUR</v>
      </c>
      <c r="R86" s="753" t="str">
        <f>'Main Input'!R86</f>
        <v>EMEA</v>
      </c>
      <c r="S86" s="753" t="str">
        <f>'Main Input'!S86</f>
        <v>Local</v>
      </c>
      <c r="T86" s="753">
        <f>'Main Input'!T86</f>
        <v>0</v>
      </c>
      <c r="U86" s="753">
        <f>'Main Input'!U86</f>
        <v>0</v>
      </c>
      <c r="V86" s="753" t="str">
        <f>'Main Input'!V86</f>
        <v>4_ATP</v>
      </c>
      <c r="W86" s="753">
        <f>'Main Input'!W86</f>
        <v>0</v>
      </c>
      <c r="X86" s="753">
        <f>'Main Input'!X86</f>
        <v>0</v>
      </c>
      <c r="Y86" s="753">
        <f>'Main Input'!Y86</f>
        <v>0</v>
      </c>
      <c r="Z86" s="753">
        <f>'Main Input'!Z86</f>
        <v>0</v>
      </c>
      <c r="AA86" s="753">
        <f>'Main Input'!AA86</f>
        <v>0</v>
      </c>
      <c r="AB86" s="763">
        <f>'Main Input'!AB86</f>
        <v>0</v>
      </c>
      <c r="AC86" s="763" t="str">
        <f>'Main Input'!AC86</f>
        <v>Days</v>
      </c>
      <c r="AD86" s="764">
        <f>'Main Input'!AD86</f>
        <v>85</v>
      </c>
      <c r="AE86" s="765">
        <f t="shared" ca="1" si="22"/>
        <v>34108.974358974359</v>
      </c>
      <c r="AF86" s="299">
        <f>(Conversion!AF86*f_ResVal)/f_GMMar</f>
        <v>0</v>
      </c>
      <c r="AG86" s="300">
        <f ca="1">(Conversion!AG86*f_ResVal)/f_GMMar</f>
        <v>0</v>
      </c>
      <c r="AH86" s="300">
        <f ca="1">(Conversion!AH86*f_ResVal)/f_GMMar</f>
        <v>8527.2435897435898</v>
      </c>
      <c r="AI86" s="300">
        <f ca="1">(Conversion!AI86*f_ResVal)/f_GMMar</f>
        <v>8527.2435897435898</v>
      </c>
      <c r="AJ86" s="300">
        <f ca="1">(Conversion!AJ86*f_ResVal)/f_GMMar</f>
        <v>8527.2435897435898</v>
      </c>
      <c r="AK86" s="300">
        <f ca="1">(Conversion!AK86*f_ResVal)/f_GMMar</f>
        <v>8527.2435897435898</v>
      </c>
      <c r="AL86" s="300">
        <f ca="1">(Conversion!AL86*f_ResVal)/f_GMMar</f>
        <v>0</v>
      </c>
      <c r="AM86" s="300">
        <f ca="1">(Conversion!AM86*f_ResVal)/f_GMMar</f>
        <v>0</v>
      </c>
      <c r="AN86" s="300">
        <f ca="1">(Conversion!AN86*f_ResVal)/f_GMMar</f>
        <v>0</v>
      </c>
      <c r="AO86" s="300">
        <f ca="1">(Conversion!AO86*f_ResVal)/f_GMMar</f>
        <v>0</v>
      </c>
      <c r="AP86" s="300">
        <f ca="1">(Conversion!AP86*f_ResVal)/f_GMMar</f>
        <v>0</v>
      </c>
      <c r="AQ86" s="300">
        <f ca="1">(Conversion!AQ86*f_ResVal)/f_GMMar</f>
        <v>0</v>
      </c>
      <c r="AR86" s="300">
        <f ca="1">(Conversion!AR86*f_ResVal)/f_GMMar</f>
        <v>0</v>
      </c>
      <c r="AS86" s="300">
        <f ca="1">(Conversion!AS86*f_ResVal)/f_GMMar</f>
        <v>0</v>
      </c>
      <c r="AT86" s="300">
        <f ca="1">(Conversion!AT86*f_ResVal)/f_GMMar</f>
        <v>0</v>
      </c>
      <c r="AU86" s="300">
        <f ca="1">(Conversion!AU86*f_ResVal)/f_GMMar</f>
        <v>0</v>
      </c>
      <c r="AV86" s="300">
        <f ca="1">(Conversion!AV86*f_ResVal)/f_GMMar</f>
        <v>0</v>
      </c>
      <c r="AW86" s="300">
        <f ca="1">(Conversion!AW86*f_ResVal)/f_GMMar</f>
        <v>0</v>
      </c>
      <c r="AX86" s="300">
        <f ca="1">(Conversion!AX86*f_ResVal)/f_GMMar</f>
        <v>0</v>
      </c>
      <c r="AY86" s="300">
        <f ca="1">(Conversion!AY86*f_ResVal)/f_GMMar</f>
        <v>0</v>
      </c>
      <c r="AZ86" s="300">
        <f ca="1">(Conversion!AZ86*f_ResVal)/f_GMMar</f>
        <v>0</v>
      </c>
      <c r="BA86" s="300">
        <f ca="1">(Conversion!BA86*f_ResVal)/f_GMMar</f>
        <v>0</v>
      </c>
      <c r="BB86" s="300">
        <f ca="1">(Conversion!BB86*f_ResVal)/f_GMMar</f>
        <v>0</v>
      </c>
      <c r="BC86" s="300">
        <f ca="1">(Conversion!BC86*f_ResVal)/f_GMMar</f>
        <v>0</v>
      </c>
      <c r="BD86" s="300">
        <f ca="1">(Conversion!BD86*f_ResVal)/f_GMMar</f>
        <v>0</v>
      </c>
      <c r="BE86" s="300">
        <f ca="1">(Conversion!BE86*f_ResVal)/f_GMMar</f>
        <v>0</v>
      </c>
      <c r="BF86" s="300">
        <f ca="1">(Conversion!BF86*f_ResVal)/f_GMMar</f>
        <v>0</v>
      </c>
      <c r="BG86" s="300">
        <f ca="1">(Conversion!BG86*f_ResVal)/f_GMMar</f>
        <v>0</v>
      </c>
      <c r="BH86" s="300">
        <f ca="1">(Conversion!BH86*f_ResVal)/f_GMMar</f>
        <v>0</v>
      </c>
      <c r="BI86" s="300">
        <f ca="1">(Conversion!BI86*f_ResVal)/f_GMMar</f>
        <v>0</v>
      </c>
      <c r="BJ86" s="300">
        <f ca="1">(Conversion!BJ86*f_ResVal)/f_GMMar</f>
        <v>0</v>
      </c>
      <c r="BK86" s="300">
        <f ca="1">(Conversion!BK86*f_ResVal)/f_GMMar</f>
        <v>0</v>
      </c>
      <c r="BL86" s="300">
        <f ca="1">(Conversion!BL86*f_ResVal)/f_GMMar</f>
        <v>0</v>
      </c>
      <c r="BM86" s="300">
        <f ca="1">(Conversion!BM86*f_ResVal)/f_GMMar</f>
        <v>0</v>
      </c>
      <c r="BN86" s="300">
        <f ca="1">(Conversion!BN86*f_ResVal)/f_GMMar</f>
        <v>0</v>
      </c>
      <c r="BO86" s="300">
        <f ca="1">(Conversion!BO86*f_ResVal)/f_GMMar</f>
        <v>0</v>
      </c>
      <c r="BP86" s="300">
        <f ca="1">(Conversion!BP86*f_ResVal)/f_GMMar</f>
        <v>0</v>
      </c>
      <c r="BQ86" s="300">
        <f ca="1">(Conversion!BQ86*f_ResVal)/f_GMMar</f>
        <v>0</v>
      </c>
      <c r="BR86" s="300">
        <f ca="1">(Conversion!BR86*f_ResVal)/f_GMMar</f>
        <v>0</v>
      </c>
      <c r="BS86" s="300">
        <f ca="1">(Conversion!BS86*f_ResVal)/f_GMMar</f>
        <v>0</v>
      </c>
      <c r="BT86" s="300">
        <f ca="1">(Conversion!BT86*f_ResVal)/f_GMMar</f>
        <v>0</v>
      </c>
      <c r="BU86" s="300">
        <f ca="1">(Conversion!BU86*f_ResVal)/f_GMMar</f>
        <v>0</v>
      </c>
      <c r="BV86" s="300">
        <f ca="1">(Conversion!BV86*f_ResVal)/f_GMMar</f>
        <v>0</v>
      </c>
      <c r="BW86" s="300">
        <f ca="1">(Conversion!BW86*f_ResVal)/f_GMMar</f>
        <v>0</v>
      </c>
      <c r="BX86" s="300">
        <f ca="1">(Conversion!BX86*f_ResVal)/f_GMMar</f>
        <v>0</v>
      </c>
      <c r="BY86" s="300">
        <f ca="1">(Conversion!BY86*f_ResVal)/f_GMMar</f>
        <v>0</v>
      </c>
      <c r="BZ86" s="300">
        <f ca="1">(Conversion!BZ86*f_ResVal)/f_GMMar</f>
        <v>0</v>
      </c>
      <c r="CA86" s="300">
        <f ca="1">(Conversion!CA86*f_ResVal)/f_GMMar</f>
        <v>0</v>
      </c>
      <c r="CB86" s="300">
        <f ca="1">(Conversion!CB86*f_ResVal)/f_GMMar</f>
        <v>0</v>
      </c>
      <c r="CC86" s="300">
        <f ca="1">(Conversion!CC86*f_ResVal)/f_GMMar</f>
        <v>0</v>
      </c>
      <c r="CD86" s="300">
        <f ca="1">(Conversion!CD86*f_ResVal)/f_GMMar</f>
        <v>0</v>
      </c>
      <c r="CE86" s="300">
        <f ca="1">(Conversion!CE86*f_ResVal)/f_GMMar</f>
        <v>0</v>
      </c>
      <c r="CF86" s="300">
        <f ca="1">(Conversion!CF86*f_ResVal)/f_GMMar</f>
        <v>0</v>
      </c>
      <c r="CG86" s="300">
        <f ca="1">(Conversion!CG86*f_ResVal)/f_GMMar</f>
        <v>0</v>
      </c>
      <c r="CH86" s="300">
        <f ca="1">(Conversion!CH86*f_ResVal)/f_GMMar</f>
        <v>0</v>
      </c>
      <c r="CI86" s="300">
        <f ca="1">(Conversion!CI86*f_ResVal)/f_GMMar</f>
        <v>0</v>
      </c>
      <c r="CJ86" s="300">
        <f ca="1">(Conversion!CJ86*f_ResVal)/f_GMMar</f>
        <v>0</v>
      </c>
      <c r="CK86" s="300">
        <f ca="1">(Conversion!CK86*f_ResVal)/f_GMMar</f>
        <v>0</v>
      </c>
      <c r="CL86" s="300">
        <f ca="1">(Conversion!CL86*f_ResVal)/f_GMMar</f>
        <v>0</v>
      </c>
      <c r="CM86" s="300">
        <f ca="1">(Conversion!CM86*f_ResVal)/f_GMMar</f>
        <v>0</v>
      </c>
      <c r="CN86" s="300">
        <f ca="1">(Conversion!CN86*f_ResVal)/f_GMMar</f>
        <v>0</v>
      </c>
      <c r="CO86" s="300">
        <f ca="1">(Conversion!CO86*f_ResVal)/f_GMMar</f>
        <v>0</v>
      </c>
      <c r="CP86" s="300">
        <f ca="1">(Conversion!CP86*f_ResVal)/f_GMMar</f>
        <v>0</v>
      </c>
      <c r="CQ86" s="300">
        <f ca="1">(Conversion!CQ86*f_ResVal)/f_GMMar</f>
        <v>0</v>
      </c>
      <c r="CR86" s="300">
        <f ca="1">(Conversion!CR86*f_ResVal)/f_GMMar</f>
        <v>0</v>
      </c>
      <c r="CS86" s="300">
        <f ca="1">(Conversion!CS86*f_ResVal)/f_GMMar</f>
        <v>0</v>
      </c>
      <c r="CT86" s="300">
        <f ca="1">(Conversion!CT86*f_ResVal)/f_GMMar</f>
        <v>0</v>
      </c>
      <c r="CU86" s="300">
        <f ca="1">(Conversion!CU86*f_ResVal)/f_GMMar</f>
        <v>0</v>
      </c>
      <c r="CV86" s="300">
        <f ca="1">(Conversion!CV86*f_ResVal)/f_GMMar</f>
        <v>0</v>
      </c>
      <c r="CW86" s="300">
        <f ca="1">(Conversion!CW86*f_ResVal)/f_GMMar</f>
        <v>0</v>
      </c>
      <c r="CX86" s="300">
        <f ca="1">(Conversion!CX86*f_ResVal)/f_GMMar</f>
        <v>0</v>
      </c>
      <c r="CY86" s="300">
        <f ca="1">(Conversion!CY86*f_ResVal)/f_GMMar</f>
        <v>0</v>
      </c>
      <c r="CZ86" s="300">
        <f ca="1">(Conversion!CZ86*f_ResVal)/f_GMMar</f>
        <v>0</v>
      </c>
      <c r="DA86" s="300">
        <f ca="1">(Conversion!DA86*f_ResVal)/f_GMMar</f>
        <v>0</v>
      </c>
      <c r="DB86" s="300">
        <f ca="1">(Conversion!DB86*f_ResVal)/f_GMMar</f>
        <v>0</v>
      </c>
      <c r="DC86" s="300">
        <f ca="1">(Conversion!DC86*f_ResVal)/f_GMMar</f>
        <v>0</v>
      </c>
      <c r="DD86" s="300">
        <f ca="1">(Conversion!DD86*f_ResVal)/f_GMMar</f>
        <v>0</v>
      </c>
      <c r="DE86" s="300">
        <f ca="1">(Conversion!DE86*f_ResVal)/f_GMMar</f>
        <v>0</v>
      </c>
      <c r="DF86" s="300">
        <f ca="1">(Conversion!DF86*f_ResVal)/f_GMMar</f>
        <v>0</v>
      </c>
      <c r="DG86" s="300">
        <f ca="1">(Conversion!DG86*f_ResVal)/f_GMMar</f>
        <v>0</v>
      </c>
      <c r="DH86" s="300">
        <f ca="1">(Conversion!DH86*f_ResVal)/f_GMMar</f>
        <v>0</v>
      </c>
      <c r="DI86" s="300">
        <f ca="1">(Conversion!DI86*f_ResVal)/f_GMMar</f>
        <v>0</v>
      </c>
      <c r="DJ86" s="300">
        <f ca="1">(Conversion!DJ86*f_ResVal)/f_GMMar</f>
        <v>0</v>
      </c>
      <c r="DK86" s="300">
        <f ca="1">(Conversion!DK86*f_ResVal)/f_GMMar</f>
        <v>0</v>
      </c>
      <c r="DL86" s="300">
        <f ca="1">(Conversion!DL86*f_ResVal)/f_GMMar</f>
        <v>0</v>
      </c>
      <c r="DM86" s="300">
        <f ca="1">(Conversion!DM86*f_ResVal)/f_GMMar</f>
        <v>0</v>
      </c>
      <c r="DN86" s="300">
        <f ca="1">(Conversion!DN86*f_ResVal)/f_GMMar</f>
        <v>0</v>
      </c>
      <c r="DO86" s="300">
        <f ca="1">(Conversion!DO86*f_ResVal)/f_GMMar</f>
        <v>0</v>
      </c>
      <c r="DP86" s="300">
        <f ca="1">(Conversion!DP86*f_ResVal)/f_GMMar</f>
        <v>0</v>
      </c>
      <c r="DQ86" s="300">
        <f ca="1">(Conversion!DQ86*f_ResVal)/f_GMMar</f>
        <v>0</v>
      </c>
      <c r="DR86" s="300">
        <f ca="1">(Conversion!DR86*f_ResVal)/f_GMMar</f>
        <v>0</v>
      </c>
      <c r="DS86" s="300">
        <f ca="1">(Conversion!DS86*f_ResVal)/f_GMMar</f>
        <v>0</v>
      </c>
      <c r="DT86" s="300">
        <f ca="1">(Conversion!DT86*f_ResVal)/f_GMMar</f>
        <v>0</v>
      </c>
      <c r="DU86" s="300">
        <f ca="1">(Conversion!DU86*f_ResVal)/f_GMMar</f>
        <v>0</v>
      </c>
      <c r="DV86" s="300">
        <f ca="1">(Conversion!DV86*f_ResVal)/f_GMMar</f>
        <v>0</v>
      </c>
      <c r="DW86" s="300">
        <f ca="1">(Conversion!DW86*f_ResVal)/f_GMMar</f>
        <v>0</v>
      </c>
      <c r="DX86" s="300">
        <f ca="1">(Conversion!DX86*f_ResVal)/f_GMMar</f>
        <v>0</v>
      </c>
      <c r="DY86" s="300">
        <f ca="1">(Conversion!DY86*f_ResVal)/f_GMMar</f>
        <v>0</v>
      </c>
      <c r="DZ86" s="300">
        <f ca="1">(Conversion!DZ86*f_ResVal)/f_GMMar</f>
        <v>0</v>
      </c>
      <c r="EA86" s="300">
        <f ca="1">(Conversion!EA86*f_ResVal)/f_GMMar</f>
        <v>0</v>
      </c>
      <c r="EB86" s="300">
        <f ca="1">(Conversion!EB86*f_ResVal)/f_GMMar</f>
        <v>0</v>
      </c>
      <c r="EC86" s="300">
        <f ca="1">(Conversion!EC86*f_ResVal)/f_GMMar</f>
        <v>0</v>
      </c>
      <c r="ED86" s="300">
        <f ca="1">(Conversion!ED86*f_ResVal)/f_GMMar</f>
        <v>0</v>
      </c>
      <c r="EE86" s="300">
        <f ca="1">(Conversion!EE86*f_ResVal)/f_GMMar</f>
        <v>0</v>
      </c>
      <c r="EF86" s="300">
        <f ca="1">(Conversion!EF86*f_ResVal)/f_GMMar</f>
        <v>0</v>
      </c>
      <c r="EG86" s="300">
        <f ca="1">(Conversion!EG86*f_ResVal)/f_GMMar</f>
        <v>0</v>
      </c>
      <c r="EH86" s="300">
        <f ca="1">(Conversion!EH86*f_ResVal)/f_GMMar</f>
        <v>0</v>
      </c>
      <c r="EI86" s="300">
        <f ca="1">(Conversion!EI86*f_ResVal)/f_GMMar</f>
        <v>0</v>
      </c>
      <c r="EJ86" s="300">
        <f ca="1">(Conversion!EJ86*f_ResVal)/f_GMMar</f>
        <v>0</v>
      </c>
      <c r="EK86" s="300">
        <f ca="1">(Conversion!EK86*f_ResVal)/f_GMMar</f>
        <v>0</v>
      </c>
      <c r="EL86" s="300">
        <f ca="1">(Conversion!EL86*f_ResVal)/f_GMMar</f>
        <v>0</v>
      </c>
      <c r="EM86" s="300">
        <f ca="1">(Conversion!EM86*f_ResVal)/f_GMMar</f>
        <v>0</v>
      </c>
      <c r="EN86" s="300">
        <f ca="1">(Conversion!EN86*f_ResVal)/f_GMMar</f>
        <v>0</v>
      </c>
      <c r="EO86" s="300">
        <f ca="1">(Conversion!EO86*f_ResVal)/f_GMMar</f>
        <v>0</v>
      </c>
      <c r="EP86" s="300">
        <f ca="1">(Conversion!EP86*f_ResVal)/f_GMMar</f>
        <v>0</v>
      </c>
      <c r="EQ86" s="300">
        <f ca="1">(Conversion!EQ86*f_ResVal)/f_GMMar</f>
        <v>0</v>
      </c>
      <c r="ER86" s="300">
        <f ca="1">(Conversion!ER86*f_ResVal)/f_GMMar</f>
        <v>0</v>
      </c>
      <c r="ES86" s="300">
        <f ca="1">(Conversion!ES86*f_ResVal)/f_GMMar</f>
        <v>0</v>
      </c>
      <c r="ET86" s="300">
        <f ca="1">(Conversion!ET86*f_ResVal)/f_GMMar</f>
        <v>0</v>
      </c>
      <c r="EU86" s="300">
        <f ca="1">(Conversion!EU86*f_ResVal)/f_GMMar</f>
        <v>0</v>
      </c>
      <c r="EV86" s="300">
        <f ca="1">(Conversion!EV86*f_ResVal)/f_GMMar</f>
        <v>0</v>
      </c>
      <c r="EW86" s="300">
        <f ca="1">(Conversion!EW86*f_ResVal)/f_GMMar</f>
        <v>0</v>
      </c>
      <c r="EX86" s="300">
        <f ca="1">(Conversion!EX86*f_ResVal)/f_GMMar</f>
        <v>0</v>
      </c>
      <c r="EY86" s="612"/>
      <c r="EZ86" s="757" t="str">
        <f>'Main Input'!EZ86</f>
        <v>RPI</v>
      </c>
      <c r="FA86" s="757" t="str">
        <f>'Main Input'!FA86</f>
        <v>N/A</v>
      </c>
      <c r="FB86" s="766">
        <f>'Main Input'!FB86</f>
        <v>0</v>
      </c>
      <c r="FC86" s="766" t="str">
        <f>'Main Input'!FC86</f>
        <v>IT Solutions</v>
      </c>
      <c r="FD86" s="766" t="str">
        <f>'Main Input'!FD86</f>
        <v>Managed Services</v>
      </c>
      <c r="FE86" s="757" t="str">
        <f>'Main Input'!FE86</f>
        <v>Opex</v>
      </c>
      <c r="FF86" s="757" t="str">
        <f>'Main Input'!FF86</f>
        <v>ContractAccrual</v>
      </c>
      <c r="FG86" s="757" t="str">
        <f>'Main Input'!FG86</f>
        <v>Expense</v>
      </c>
      <c r="FH86" s="767" t="str">
        <f>'Main Input'!FH86</f>
        <v>A</v>
      </c>
      <c r="FI86" s="768">
        <f>'Main Input'!FI86</f>
        <v>0.22</v>
      </c>
      <c r="FJ86" s="768">
        <f>'Main Input'!FJ86</f>
        <v>0</v>
      </c>
      <c r="FK86" s="612"/>
      <c r="FL86" s="531">
        <f t="shared" si="23"/>
        <v>0</v>
      </c>
      <c r="FM86" s="86"/>
      <c r="FN86" s="612"/>
    </row>
    <row r="87" spans="1:170" ht="12.75" customHeight="1">
      <c r="A87" s="750" t="str">
        <f>'Main Input'!A87</f>
        <v>MTB</v>
      </c>
      <c r="B87" s="762" t="str">
        <f>'Main Input'!B87</f>
        <v>Business Unit</v>
      </c>
      <c r="C87" s="762" t="str">
        <f>'Main Input'!C87</f>
        <v>Labour</v>
      </c>
      <c r="D87" s="762" t="str">
        <f>'Main Input'!D87</f>
        <v>TFR</v>
      </c>
      <c r="E87" s="762" t="str">
        <f>'Main Input'!E87</f>
        <v>Migration Engineer #6 (Wintel)</v>
      </c>
      <c r="F87" s="753" t="str">
        <f>'Main Input'!F87</f>
        <v>direct</v>
      </c>
      <c r="G87" s="753" t="str">
        <f>'Main Input'!G87</f>
        <v>Person</v>
      </c>
      <c r="H87" s="753" t="str">
        <f>'Main Input'!H87</f>
        <v>TAC.CSA.2</v>
      </c>
      <c r="I87" s="753">
        <f>'Main Input'!I87</f>
        <v>0</v>
      </c>
      <c r="J87" s="753">
        <f>'Main Input'!J87</f>
        <v>0</v>
      </c>
      <c r="K87" s="753" t="str">
        <f>'Main Input'!K87</f>
        <v>FJS</v>
      </c>
      <c r="L87" s="753" t="str">
        <f>'Main Input'!L87</f>
        <v>pTran</v>
      </c>
      <c r="M87" s="753">
        <f>'Main Input'!M87</f>
        <v>0</v>
      </c>
      <c r="N87" s="753">
        <f>'Main Input'!N87</f>
        <v>0</v>
      </c>
      <c r="O87" s="753" t="str">
        <f>'Main Input'!O87</f>
        <v>SPAIN</v>
      </c>
      <c r="P87" s="753">
        <f>'Main Input'!P87</f>
        <v>313</v>
      </c>
      <c r="Q87" s="753" t="str">
        <f>'Main Input'!Q87</f>
        <v>EUR</v>
      </c>
      <c r="R87" s="753" t="str">
        <f>'Main Input'!R87</f>
        <v>EMEA</v>
      </c>
      <c r="S87" s="753" t="str">
        <f>'Main Input'!S87</f>
        <v>Local</v>
      </c>
      <c r="T87" s="753">
        <f>'Main Input'!T87</f>
        <v>0</v>
      </c>
      <c r="U87" s="753">
        <f>'Main Input'!U87</f>
        <v>0</v>
      </c>
      <c r="V87" s="753" t="str">
        <f>'Main Input'!V87</f>
        <v>4_ATP</v>
      </c>
      <c r="W87" s="753">
        <f>'Main Input'!W87</f>
        <v>0</v>
      </c>
      <c r="X87" s="753">
        <f>'Main Input'!X87</f>
        <v>0</v>
      </c>
      <c r="Y87" s="753">
        <f>'Main Input'!Y87</f>
        <v>0</v>
      </c>
      <c r="Z87" s="753">
        <f>'Main Input'!Z87</f>
        <v>0</v>
      </c>
      <c r="AA87" s="753">
        <f>'Main Input'!AA87</f>
        <v>0</v>
      </c>
      <c r="AB87" s="763">
        <f>'Main Input'!AB87</f>
        <v>0</v>
      </c>
      <c r="AC87" s="763" t="str">
        <f>'Main Input'!AC87</f>
        <v>Days</v>
      </c>
      <c r="AD87" s="764">
        <f>'Main Input'!AD87</f>
        <v>85</v>
      </c>
      <c r="AE87" s="765">
        <f t="shared" ca="1" si="22"/>
        <v>34108.974358974359</v>
      </c>
      <c r="AF87" s="299">
        <f>(Conversion!AF87*f_ResVal)/f_GMMar</f>
        <v>0</v>
      </c>
      <c r="AG87" s="300">
        <f ca="1">(Conversion!AG87*f_ResVal)/f_GMMar</f>
        <v>0</v>
      </c>
      <c r="AH87" s="300">
        <f ca="1">(Conversion!AH87*f_ResVal)/f_GMMar</f>
        <v>8527.2435897435898</v>
      </c>
      <c r="AI87" s="300">
        <f ca="1">(Conversion!AI87*f_ResVal)/f_GMMar</f>
        <v>8527.2435897435898</v>
      </c>
      <c r="AJ87" s="300">
        <f ca="1">(Conversion!AJ87*f_ResVal)/f_GMMar</f>
        <v>8527.2435897435898</v>
      </c>
      <c r="AK87" s="300">
        <f ca="1">(Conversion!AK87*f_ResVal)/f_GMMar</f>
        <v>8527.2435897435898</v>
      </c>
      <c r="AL87" s="300">
        <f ca="1">(Conversion!AL87*f_ResVal)/f_GMMar</f>
        <v>0</v>
      </c>
      <c r="AM87" s="300">
        <f ca="1">(Conversion!AM87*f_ResVal)/f_GMMar</f>
        <v>0</v>
      </c>
      <c r="AN87" s="300">
        <f ca="1">(Conversion!AN87*f_ResVal)/f_GMMar</f>
        <v>0</v>
      </c>
      <c r="AO87" s="300">
        <f ca="1">(Conversion!AO87*f_ResVal)/f_GMMar</f>
        <v>0</v>
      </c>
      <c r="AP87" s="300">
        <f ca="1">(Conversion!AP87*f_ResVal)/f_GMMar</f>
        <v>0</v>
      </c>
      <c r="AQ87" s="300">
        <f ca="1">(Conversion!AQ87*f_ResVal)/f_GMMar</f>
        <v>0</v>
      </c>
      <c r="AR87" s="300">
        <f ca="1">(Conversion!AR87*f_ResVal)/f_GMMar</f>
        <v>0</v>
      </c>
      <c r="AS87" s="300">
        <f ca="1">(Conversion!AS87*f_ResVal)/f_GMMar</f>
        <v>0</v>
      </c>
      <c r="AT87" s="300">
        <f ca="1">(Conversion!AT87*f_ResVal)/f_GMMar</f>
        <v>0</v>
      </c>
      <c r="AU87" s="300">
        <f ca="1">(Conversion!AU87*f_ResVal)/f_GMMar</f>
        <v>0</v>
      </c>
      <c r="AV87" s="300">
        <f ca="1">(Conversion!AV87*f_ResVal)/f_GMMar</f>
        <v>0</v>
      </c>
      <c r="AW87" s="300">
        <f ca="1">(Conversion!AW87*f_ResVal)/f_GMMar</f>
        <v>0</v>
      </c>
      <c r="AX87" s="300">
        <f ca="1">(Conversion!AX87*f_ResVal)/f_GMMar</f>
        <v>0</v>
      </c>
      <c r="AY87" s="300">
        <f ca="1">(Conversion!AY87*f_ResVal)/f_GMMar</f>
        <v>0</v>
      </c>
      <c r="AZ87" s="300">
        <f ca="1">(Conversion!AZ87*f_ResVal)/f_GMMar</f>
        <v>0</v>
      </c>
      <c r="BA87" s="300">
        <f ca="1">(Conversion!BA87*f_ResVal)/f_GMMar</f>
        <v>0</v>
      </c>
      <c r="BB87" s="300">
        <f ca="1">(Conversion!BB87*f_ResVal)/f_GMMar</f>
        <v>0</v>
      </c>
      <c r="BC87" s="300">
        <f ca="1">(Conversion!BC87*f_ResVal)/f_GMMar</f>
        <v>0</v>
      </c>
      <c r="BD87" s="300">
        <f ca="1">(Conversion!BD87*f_ResVal)/f_GMMar</f>
        <v>0</v>
      </c>
      <c r="BE87" s="300">
        <f ca="1">(Conversion!BE87*f_ResVal)/f_GMMar</f>
        <v>0</v>
      </c>
      <c r="BF87" s="300">
        <f ca="1">(Conversion!BF87*f_ResVal)/f_GMMar</f>
        <v>0</v>
      </c>
      <c r="BG87" s="300">
        <f ca="1">(Conversion!BG87*f_ResVal)/f_GMMar</f>
        <v>0</v>
      </c>
      <c r="BH87" s="300">
        <f ca="1">(Conversion!BH87*f_ResVal)/f_GMMar</f>
        <v>0</v>
      </c>
      <c r="BI87" s="300">
        <f ca="1">(Conversion!BI87*f_ResVal)/f_GMMar</f>
        <v>0</v>
      </c>
      <c r="BJ87" s="300">
        <f ca="1">(Conversion!BJ87*f_ResVal)/f_GMMar</f>
        <v>0</v>
      </c>
      <c r="BK87" s="300">
        <f ca="1">(Conversion!BK87*f_ResVal)/f_GMMar</f>
        <v>0</v>
      </c>
      <c r="BL87" s="300">
        <f ca="1">(Conversion!BL87*f_ResVal)/f_GMMar</f>
        <v>0</v>
      </c>
      <c r="BM87" s="300">
        <f ca="1">(Conversion!BM87*f_ResVal)/f_GMMar</f>
        <v>0</v>
      </c>
      <c r="BN87" s="300">
        <f ca="1">(Conversion!BN87*f_ResVal)/f_GMMar</f>
        <v>0</v>
      </c>
      <c r="BO87" s="300">
        <f ca="1">(Conversion!BO87*f_ResVal)/f_GMMar</f>
        <v>0</v>
      </c>
      <c r="BP87" s="300">
        <f ca="1">(Conversion!BP87*f_ResVal)/f_GMMar</f>
        <v>0</v>
      </c>
      <c r="BQ87" s="300">
        <f ca="1">(Conversion!BQ87*f_ResVal)/f_GMMar</f>
        <v>0</v>
      </c>
      <c r="BR87" s="300">
        <f ca="1">(Conversion!BR87*f_ResVal)/f_GMMar</f>
        <v>0</v>
      </c>
      <c r="BS87" s="300">
        <f ca="1">(Conversion!BS87*f_ResVal)/f_GMMar</f>
        <v>0</v>
      </c>
      <c r="BT87" s="300">
        <f ca="1">(Conversion!BT87*f_ResVal)/f_GMMar</f>
        <v>0</v>
      </c>
      <c r="BU87" s="300">
        <f ca="1">(Conversion!BU87*f_ResVal)/f_GMMar</f>
        <v>0</v>
      </c>
      <c r="BV87" s="300">
        <f ca="1">(Conversion!BV87*f_ResVal)/f_GMMar</f>
        <v>0</v>
      </c>
      <c r="BW87" s="300">
        <f ca="1">(Conversion!BW87*f_ResVal)/f_GMMar</f>
        <v>0</v>
      </c>
      <c r="BX87" s="300">
        <f ca="1">(Conversion!BX87*f_ResVal)/f_GMMar</f>
        <v>0</v>
      </c>
      <c r="BY87" s="300">
        <f ca="1">(Conversion!BY87*f_ResVal)/f_GMMar</f>
        <v>0</v>
      </c>
      <c r="BZ87" s="300">
        <f ca="1">(Conversion!BZ87*f_ResVal)/f_GMMar</f>
        <v>0</v>
      </c>
      <c r="CA87" s="300">
        <f ca="1">(Conversion!CA87*f_ResVal)/f_GMMar</f>
        <v>0</v>
      </c>
      <c r="CB87" s="300">
        <f ca="1">(Conversion!CB87*f_ResVal)/f_GMMar</f>
        <v>0</v>
      </c>
      <c r="CC87" s="300">
        <f ca="1">(Conversion!CC87*f_ResVal)/f_GMMar</f>
        <v>0</v>
      </c>
      <c r="CD87" s="300">
        <f ca="1">(Conversion!CD87*f_ResVal)/f_GMMar</f>
        <v>0</v>
      </c>
      <c r="CE87" s="300">
        <f ca="1">(Conversion!CE87*f_ResVal)/f_GMMar</f>
        <v>0</v>
      </c>
      <c r="CF87" s="300">
        <f ca="1">(Conversion!CF87*f_ResVal)/f_GMMar</f>
        <v>0</v>
      </c>
      <c r="CG87" s="300">
        <f ca="1">(Conversion!CG87*f_ResVal)/f_GMMar</f>
        <v>0</v>
      </c>
      <c r="CH87" s="300">
        <f ca="1">(Conversion!CH87*f_ResVal)/f_GMMar</f>
        <v>0</v>
      </c>
      <c r="CI87" s="300">
        <f ca="1">(Conversion!CI87*f_ResVal)/f_GMMar</f>
        <v>0</v>
      </c>
      <c r="CJ87" s="300">
        <f ca="1">(Conversion!CJ87*f_ResVal)/f_GMMar</f>
        <v>0</v>
      </c>
      <c r="CK87" s="300">
        <f ca="1">(Conversion!CK87*f_ResVal)/f_GMMar</f>
        <v>0</v>
      </c>
      <c r="CL87" s="300">
        <f ca="1">(Conversion!CL87*f_ResVal)/f_GMMar</f>
        <v>0</v>
      </c>
      <c r="CM87" s="300">
        <f ca="1">(Conversion!CM87*f_ResVal)/f_GMMar</f>
        <v>0</v>
      </c>
      <c r="CN87" s="300">
        <f ca="1">(Conversion!CN87*f_ResVal)/f_GMMar</f>
        <v>0</v>
      </c>
      <c r="CO87" s="300">
        <f ca="1">(Conversion!CO87*f_ResVal)/f_GMMar</f>
        <v>0</v>
      </c>
      <c r="CP87" s="300">
        <f ca="1">(Conversion!CP87*f_ResVal)/f_GMMar</f>
        <v>0</v>
      </c>
      <c r="CQ87" s="300">
        <f ca="1">(Conversion!CQ87*f_ResVal)/f_GMMar</f>
        <v>0</v>
      </c>
      <c r="CR87" s="300">
        <f ca="1">(Conversion!CR87*f_ResVal)/f_GMMar</f>
        <v>0</v>
      </c>
      <c r="CS87" s="300">
        <f ca="1">(Conversion!CS87*f_ResVal)/f_GMMar</f>
        <v>0</v>
      </c>
      <c r="CT87" s="300">
        <f ca="1">(Conversion!CT87*f_ResVal)/f_GMMar</f>
        <v>0</v>
      </c>
      <c r="CU87" s="300">
        <f ca="1">(Conversion!CU87*f_ResVal)/f_GMMar</f>
        <v>0</v>
      </c>
      <c r="CV87" s="300">
        <f ca="1">(Conversion!CV87*f_ResVal)/f_GMMar</f>
        <v>0</v>
      </c>
      <c r="CW87" s="300">
        <f ca="1">(Conversion!CW87*f_ResVal)/f_GMMar</f>
        <v>0</v>
      </c>
      <c r="CX87" s="300">
        <f ca="1">(Conversion!CX87*f_ResVal)/f_GMMar</f>
        <v>0</v>
      </c>
      <c r="CY87" s="300">
        <f ca="1">(Conversion!CY87*f_ResVal)/f_GMMar</f>
        <v>0</v>
      </c>
      <c r="CZ87" s="300">
        <f ca="1">(Conversion!CZ87*f_ResVal)/f_GMMar</f>
        <v>0</v>
      </c>
      <c r="DA87" s="300">
        <f ca="1">(Conversion!DA87*f_ResVal)/f_GMMar</f>
        <v>0</v>
      </c>
      <c r="DB87" s="300">
        <f ca="1">(Conversion!DB87*f_ResVal)/f_GMMar</f>
        <v>0</v>
      </c>
      <c r="DC87" s="300">
        <f ca="1">(Conversion!DC87*f_ResVal)/f_GMMar</f>
        <v>0</v>
      </c>
      <c r="DD87" s="300">
        <f ca="1">(Conversion!DD87*f_ResVal)/f_GMMar</f>
        <v>0</v>
      </c>
      <c r="DE87" s="300">
        <f ca="1">(Conversion!DE87*f_ResVal)/f_GMMar</f>
        <v>0</v>
      </c>
      <c r="DF87" s="300">
        <f ca="1">(Conversion!DF87*f_ResVal)/f_GMMar</f>
        <v>0</v>
      </c>
      <c r="DG87" s="300">
        <f ca="1">(Conversion!DG87*f_ResVal)/f_GMMar</f>
        <v>0</v>
      </c>
      <c r="DH87" s="300">
        <f ca="1">(Conversion!DH87*f_ResVal)/f_GMMar</f>
        <v>0</v>
      </c>
      <c r="DI87" s="300">
        <f ca="1">(Conversion!DI87*f_ResVal)/f_GMMar</f>
        <v>0</v>
      </c>
      <c r="DJ87" s="300">
        <f ca="1">(Conversion!DJ87*f_ResVal)/f_GMMar</f>
        <v>0</v>
      </c>
      <c r="DK87" s="300">
        <f ca="1">(Conversion!DK87*f_ResVal)/f_GMMar</f>
        <v>0</v>
      </c>
      <c r="DL87" s="300">
        <f ca="1">(Conversion!DL87*f_ResVal)/f_GMMar</f>
        <v>0</v>
      </c>
      <c r="DM87" s="300">
        <f ca="1">(Conversion!DM87*f_ResVal)/f_GMMar</f>
        <v>0</v>
      </c>
      <c r="DN87" s="300">
        <f ca="1">(Conversion!DN87*f_ResVal)/f_GMMar</f>
        <v>0</v>
      </c>
      <c r="DO87" s="300">
        <f ca="1">(Conversion!DO87*f_ResVal)/f_GMMar</f>
        <v>0</v>
      </c>
      <c r="DP87" s="300">
        <f ca="1">(Conversion!DP87*f_ResVal)/f_GMMar</f>
        <v>0</v>
      </c>
      <c r="DQ87" s="300">
        <f ca="1">(Conversion!DQ87*f_ResVal)/f_GMMar</f>
        <v>0</v>
      </c>
      <c r="DR87" s="300">
        <f ca="1">(Conversion!DR87*f_ResVal)/f_GMMar</f>
        <v>0</v>
      </c>
      <c r="DS87" s="300">
        <f ca="1">(Conversion!DS87*f_ResVal)/f_GMMar</f>
        <v>0</v>
      </c>
      <c r="DT87" s="300">
        <f ca="1">(Conversion!DT87*f_ResVal)/f_GMMar</f>
        <v>0</v>
      </c>
      <c r="DU87" s="300">
        <f ca="1">(Conversion!DU87*f_ResVal)/f_GMMar</f>
        <v>0</v>
      </c>
      <c r="DV87" s="300">
        <f ca="1">(Conversion!DV87*f_ResVal)/f_GMMar</f>
        <v>0</v>
      </c>
      <c r="DW87" s="300">
        <f ca="1">(Conversion!DW87*f_ResVal)/f_GMMar</f>
        <v>0</v>
      </c>
      <c r="DX87" s="300">
        <f ca="1">(Conversion!DX87*f_ResVal)/f_GMMar</f>
        <v>0</v>
      </c>
      <c r="DY87" s="300">
        <f ca="1">(Conversion!DY87*f_ResVal)/f_GMMar</f>
        <v>0</v>
      </c>
      <c r="DZ87" s="300">
        <f ca="1">(Conversion!DZ87*f_ResVal)/f_GMMar</f>
        <v>0</v>
      </c>
      <c r="EA87" s="300">
        <f ca="1">(Conversion!EA87*f_ResVal)/f_GMMar</f>
        <v>0</v>
      </c>
      <c r="EB87" s="300">
        <f ca="1">(Conversion!EB87*f_ResVal)/f_GMMar</f>
        <v>0</v>
      </c>
      <c r="EC87" s="300">
        <f ca="1">(Conversion!EC87*f_ResVal)/f_GMMar</f>
        <v>0</v>
      </c>
      <c r="ED87" s="300">
        <f ca="1">(Conversion!ED87*f_ResVal)/f_GMMar</f>
        <v>0</v>
      </c>
      <c r="EE87" s="300">
        <f ca="1">(Conversion!EE87*f_ResVal)/f_GMMar</f>
        <v>0</v>
      </c>
      <c r="EF87" s="300">
        <f ca="1">(Conversion!EF87*f_ResVal)/f_GMMar</f>
        <v>0</v>
      </c>
      <c r="EG87" s="300">
        <f ca="1">(Conversion!EG87*f_ResVal)/f_GMMar</f>
        <v>0</v>
      </c>
      <c r="EH87" s="300">
        <f ca="1">(Conversion!EH87*f_ResVal)/f_GMMar</f>
        <v>0</v>
      </c>
      <c r="EI87" s="300">
        <f ca="1">(Conversion!EI87*f_ResVal)/f_GMMar</f>
        <v>0</v>
      </c>
      <c r="EJ87" s="300">
        <f ca="1">(Conversion!EJ87*f_ResVal)/f_GMMar</f>
        <v>0</v>
      </c>
      <c r="EK87" s="300">
        <f ca="1">(Conversion!EK87*f_ResVal)/f_GMMar</f>
        <v>0</v>
      </c>
      <c r="EL87" s="300">
        <f ca="1">(Conversion!EL87*f_ResVal)/f_GMMar</f>
        <v>0</v>
      </c>
      <c r="EM87" s="300">
        <f ca="1">(Conversion!EM87*f_ResVal)/f_GMMar</f>
        <v>0</v>
      </c>
      <c r="EN87" s="300">
        <f ca="1">(Conversion!EN87*f_ResVal)/f_GMMar</f>
        <v>0</v>
      </c>
      <c r="EO87" s="300">
        <f ca="1">(Conversion!EO87*f_ResVal)/f_GMMar</f>
        <v>0</v>
      </c>
      <c r="EP87" s="300">
        <f ca="1">(Conversion!EP87*f_ResVal)/f_GMMar</f>
        <v>0</v>
      </c>
      <c r="EQ87" s="300">
        <f ca="1">(Conversion!EQ87*f_ResVal)/f_GMMar</f>
        <v>0</v>
      </c>
      <c r="ER87" s="300">
        <f ca="1">(Conversion!ER87*f_ResVal)/f_GMMar</f>
        <v>0</v>
      </c>
      <c r="ES87" s="300">
        <f ca="1">(Conversion!ES87*f_ResVal)/f_GMMar</f>
        <v>0</v>
      </c>
      <c r="ET87" s="300">
        <f ca="1">(Conversion!ET87*f_ResVal)/f_GMMar</f>
        <v>0</v>
      </c>
      <c r="EU87" s="300">
        <f ca="1">(Conversion!EU87*f_ResVal)/f_GMMar</f>
        <v>0</v>
      </c>
      <c r="EV87" s="300">
        <f ca="1">(Conversion!EV87*f_ResVal)/f_GMMar</f>
        <v>0</v>
      </c>
      <c r="EW87" s="300">
        <f ca="1">(Conversion!EW87*f_ResVal)/f_GMMar</f>
        <v>0</v>
      </c>
      <c r="EX87" s="300">
        <f ca="1">(Conversion!EX87*f_ResVal)/f_GMMar</f>
        <v>0</v>
      </c>
      <c r="EY87" s="612"/>
      <c r="EZ87" s="757" t="str">
        <f>'Main Input'!EZ87</f>
        <v>RPI</v>
      </c>
      <c r="FA87" s="757" t="str">
        <f>'Main Input'!FA87</f>
        <v>N/A</v>
      </c>
      <c r="FB87" s="766">
        <f>'Main Input'!FB87</f>
        <v>0</v>
      </c>
      <c r="FC87" s="766" t="str">
        <f>'Main Input'!FC87</f>
        <v>IT Solutions</v>
      </c>
      <c r="FD87" s="766" t="str">
        <f>'Main Input'!FD87</f>
        <v>Managed Services</v>
      </c>
      <c r="FE87" s="757" t="str">
        <f>'Main Input'!FE87</f>
        <v>Opex</v>
      </c>
      <c r="FF87" s="757" t="str">
        <f>'Main Input'!FF87</f>
        <v>ContractAccrual</v>
      </c>
      <c r="FG87" s="757" t="str">
        <f>'Main Input'!FG87</f>
        <v>Expense</v>
      </c>
      <c r="FH87" s="767" t="str">
        <f>'Main Input'!FH87</f>
        <v>A</v>
      </c>
      <c r="FI87" s="768">
        <f>'Main Input'!FI87</f>
        <v>0.22</v>
      </c>
      <c r="FJ87" s="768">
        <f>'Main Input'!FJ87</f>
        <v>0</v>
      </c>
      <c r="FK87" s="612"/>
      <c r="FL87" s="531">
        <f t="shared" si="23"/>
        <v>0</v>
      </c>
      <c r="FM87" s="86"/>
      <c r="FN87" s="612"/>
    </row>
    <row r="88" spans="1:170" ht="12.75" customHeight="1">
      <c r="A88" s="750" t="str">
        <f>'Main Input'!A88</f>
        <v>MTB</v>
      </c>
      <c r="B88" s="762" t="str">
        <f>'Main Input'!B88</f>
        <v>Business Unit</v>
      </c>
      <c r="C88" s="762" t="str">
        <f>'Main Input'!C88</f>
        <v>Labour</v>
      </c>
      <c r="D88" s="762" t="str">
        <f>'Main Input'!D88</f>
        <v>TFR</v>
      </c>
      <c r="E88" s="762" t="str">
        <f>'Main Input'!E88</f>
        <v>Migration Engineer #7 (Wintel)</v>
      </c>
      <c r="F88" s="753" t="str">
        <f>'Main Input'!F88</f>
        <v>direct</v>
      </c>
      <c r="G88" s="753" t="str">
        <f>'Main Input'!G88</f>
        <v>Person</v>
      </c>
      <c r="H88" s="753" t="str">
        <f>'Main Input'!H88</f>
        <v>TAC.CSA.2</v>
      </c>
      <c r="I88" s="753">
        <f>'Main Input'!I88</f>
        <v>0</v>
      </c>
      <c r="J88" s="753">
        <f>'Main Input'!J88</f>
        <v>0</v>
      </c>
      <c r="K88" s="753" t="str">
        <f>'Main Input'!K88</f>
        <v>FJS</v>
      </c>
      <c r="L88" s="753" t="str">
        <f>'Main Input'!L88</f>
        <v>pTran</v>
      </c>
      <c r="M88" s="753">
        <f>'Main Input'!M88</f>
        <v>0</v>
      </c>
      <c r="N88" s="753">
        <f>'Main Input'!N88</f>
        <v>0</v>
      </c>
      <c r="O88" s="753" t="str">
        <f>'Main Input'!O88</f>
        <v>SPAIN</v>
      </c>
      <c r="P88" s="753">
        <f>'Main Input'!P88</f>
        <v>313</v>
      </c>
      <c r="Q88" s="753" t="str">
        <f>'Main Input'!Q88</f>
        <v>EUR</v>
      </c>
      <c r="R88" s="753" t="str">
        <f>'Main Input'!R88</f>
        <v>EMEA</v>
      </c>
      <c r="S88" s="753" t="str">
        <f>'Main Input'!S88</f>
        <v>Local</v>
      </c>
      <c r="T88" s="753">
        <f>'Main Input'!T88</f>
        <v>0</v>
      </c>
      <c r="U88" s="753">
        <f>'Main Input'!U88</f>
        <v>0</v>
      </c>
      <c r="V88" s="753" t="str">
        <f>'Main Input'!V88</f>
        <v>4_ATP</v>
      </c>
      <c r="W88" s="753">
        <f>'Main Input'!W88</f>
        <v>0</v>
      </c>
      <c r="X88" s="753">
        <f>'Main Input'!X88</f>
        <v>0</v>
      </c>
      <c r="Y88" s="753">
        <f>'Main Input'!Y88</f>
        <v>0</v>
      </c>
      <c r="Z88" s="753">
        <f>'Main Input'!Z88</f>
        <v>0</v>
      </c>
      <c r="AA88" s="753">
        <f>'Main Input'!AA88</f>
        <v>0</v>
      </c>
      <c r="AB88" s="763">
        <f>'Main Input'!AB88</f>
        <v>0</v>
      </c>
      <c r="AC88" s="763" t="str">
        <f>'Main Input'!AC88</f>
        <v>Days</v>
      </c>
      <c r="AD88" s="764">
        <f>'Main Input'!AD88</f>
        <v>85</v>
      </c>
      <c r="AE88" s="765">
        <f t="shared" ca="1" si="22"/>
        <v>34108.974358974359</v>
      </c>
      <c r="AF88" s="299">
        <f>(Conversion!AF88*f_ResVal)/f_GMMar</f>
        <v>0</v>
      </c>
      <c r="AG88" s="300">
        <f ca="1">(Conversion!AG88*f_ResVal)/f_GMMar</f>
        <v>0</v>
      </c>
      <c r="AH88" s="300">
        <f ca="1">(Conversion!AH88*f_ResVal)/f_GMMar</f>
        <v>8527.2435897435898</v>
      </c>
      <c r="AI88" s="300">
        <f ca="1">(Conversion!AI88*f_ResVal)/f_GMMar</f>
        <v>8527.2435897435898</v>
      </c>
      <c r="AJ88" s="300">
        <f ca="1">(Conversion!AJ88*f_ResVal)/f_GMMar</f>
        <v>8527.2435897435898</v>
      </c>
      <c r="AK88" s="300">
        <f ca="1">(Conversion!AK88*f_ResVal)/f_GMMar</f>
        <v>8527.2435897435898</v>
      </c>
      <c r="AL88" s="300">
        <f ca="1">(Conversion!AL88*f_ResVal)/f_GMMar</f>
        <v>0</v>
      </c>
      <c r="AM88" s="300">
        <f ca="1">(Conversion!AM88*f_ResVal)/f_GMMar</f>
        <v>0</v>
      </c>
      <c r="AN88" s="300">
        <f ca="1">(Conversion!AN88*f_ResVal)/f_GMMar</f>
        <v>0</v>
      </c>
      <c r="AO88" s="300">
        <f ca="1">(Conversion!AO88*f_ResVal)/f_GMMar</f>
        <v>0</v>
      </c>
      <c r="AP88" s="300">
        <f ca="1">(Conversion!AP88*f_ResVal)/f_GMMar</f>
        <v>0</v>
      </c>
      <c r="AQ88" s="300">
        <f ca="1">(Conversion!AQ88*f_ResVal)/f_GMMar</f>
        <v>0</v>
      </c>
      <c r="AR88" s="300">
        <f ca="1">(Conversion!AR88*f_ResVal)/f_GMMar</f>
        <v>0</v>
      </c>
      <c r="AS88" s="300">
        <f ca="1">(Conversion!AS88*f_ResVal)/f_GMMar</f>
        <v>0</v>
      </c>
      <c r="AT88" s="300">
        <f ca="1">(Conversion!AT88*f_ResVal)/f_GMMar</f>
        <v>0</v>
      </c>
      <c r="AU88" s="300">
        <f ca="1">(Conversion!AU88*f_ResVal)/f_GMMar</f>
        <v>0</v>
      </c>
      <c r="AV88" s="300">
        <f ca="1">(Conversion!AV88*f_ResVal)/f_GMMar</f>
        <v>0</v>
      </c>
      <c r="AW88" s="300">
        <f ca="1">(Conversion!AW88*f_ResVal)/f_GMMar</f>
        <v>0</v>
      </c>
      <c r="AX88" s="300">
        <f ca="1">(Conversion!AX88*f_ResVal)/f_GMMar</f>
        <v>0</v>
      </c>
      <c r="AY88" s="300">
        <f ca="1">(Conversion!AY88*f_ResVal)/f_GMMar</f>
        <v>0</v>
      </c>
      <c r="AZ88" s="300">
        <f ca="1">(Conversion!AZ88*f_ResVal)/f_GMMar</f>
        <v>0</v>
      </c>
      <c r="BA88" s="300">
        <f ca="1">(Conversion!BA88*f_ResVal)/f_GMMar</f>
        <v>0</v>
      </c>
      <c r="BB88" s="300">
        <f ca="1">(Conversion!BB88*f_ResVal)/f_GMMar</f>
        <v>0</v>
      </c>
      <c r="BC88" s="300">
        <f ca="1">(Conversion!BC88*f_ResVal)/f_GMMar</f>
        <v>0</v>
      </c>
      <c r="BD88" s="300">
        <f ca="1">(Conversion!BD88*f_ResVal)/f_GMMar</f>
        <v>0</v>
      </c>
      <c r="BE88" s="300">
        <f ca="1">(Conversion!BE88*f_ResVal)/f_GMMar</f>
        <v>0</v>
      </c>
      <c r="BF88" s="300">
        <f ca="1">(Conversion!BF88*f_ResVal)/f_GMMar</f>
        <v>0</v>
      </c>
      <c r="BG88" s="300">
        <f ca="1">(Conversion!BG88*f_ResVal)/f_GMMar</f>
        <v>0</v>
      </c>
      <c r="BH88" s="300">
        <f ca="1">(Conversion!BH88*f_ResVal)/f_GMMar</f>
        <v>0</v>
      </c>
      <c r="BI88" s="300">
        <f ca="1">(Conversion!BI88*f_ResVal)/f_GMMar</f>
        <v>0</v>
      </c>
      <c r="BJ88" s="300">
        <f ca="1">(Conversion!BJ88*f_ResVal)/f_GMMar</f>
        <v>0</v>
      </c>
      <c r="BK88" s="300">
        <f ca="1">(Conversion!BK88*f_ResVal)/f_GMMar</f>
        <v>0</v>
      </c>
      <c r="BL88" s="300">
        <f ca="1">(Conversion!BL88*f_ResVal)/f_GMMar</f>
        <v>0</v>
      </c>
      <c r="BM88" s="300">
        <f ca="1">(Conversion!BM88*f_ResVal)/f_GMMar</f>
        <v>0</v>
      </c>
      <c r="BN88" s="300">
        <f ca="1">(Conversion!BN88*f_ResVal)/f_GMMar</f>
        <v>0</v>
      </c>
      <c r="BO88" s="300">
        <f ca="1">(Conversion!BO88*f_ResVal)/f_GMMar</f>
        <v>0</v>
      </c>
      <c r="BP88" s="300">
        <f ca="1">(Conversion!BP88*f_ResVal)/f_GMMar</f>
        <v>0</v>
      </c>
      <c r="BQ88" s="300">
        <f ca="1">(Conversion!BQ88*f_ResVal)/f_GMMar</f>
        <v>0</v>
      </c>
      <c r="BR88" s="300">
        <f ca="1">(Conversion!BR88*f_ResVal)/f_GMMar</f>
        <v>0</v>
      </c>
      <c r="BS88" s="300">
        <f ca="1">(Conversion!BS88*f_ResVal)/f_GMMar</f>
        <v>0</v>
      </c>
      <c r="BT88" s="300">
        <f ca="1">(Conversion!BT88*f_ResVal)/f_GMMar</f>
        <v>0</v>
      </c>
      <c r="BU88" s="300">
        <f ca="1">(Conversion!BU88*f_ResVal)/f_GMMar</f>
        <v>0</v>
      </c>
      <c r="BV88" s="300">
        <f ca="1">(Conversion!BV88*f_ResVal)/f_GMMar</f>
        <v>0</v>
      </c>
      <c r="BW88" s="300">
        <f ca="1">(Conversion!BW88*f_ResVal)/f_GMMar</f>
        <v>0</v>
      </c>
      <c r="BX88" s="300">
        <f ca="1">(Conversion!BX88*f_ResVal)/f_GMMar</f>
        <v>0</v>
      </c>
      <c r="BY88" s="300">
        <f ca="1">(Conversion!BY88*f_ResVal)/f_GMMar</f>
        <v>0</v>
      </c>
      <c r="BZ88" s="300">
        <f ca="1">(Conversion!BZ88*f_ResVal)/f_GMMar</f>
        <v>0</v>
      </c>
      <c r="CA88" s="300">
        <f ca="1">(Conversion!CA88*f_ResVal)/f_GMMar</f>
        <v>0</v>
      </c>
      <c r="CB88" s="300">
        <f ca="1">(Conversion!CB88*f_ResVal)/f_GMMar</f>
        <v>0</v>
      </c>
      <c r="CC88" s="300">
        <f ca="1">(Conversion!CC88*f_ResVal)/f_GMMar</f>
        <v>0</v>
      </c>
      <c r="CD88" s="300">
        <f ca="1">(Conversion!CD88*f_ResVal)/f_GMMar</f>
        <v>0</v>
      </c>
      <c r="CE88" s="300">
        <f ca="1">(Conversion!CE88*f_ResVal)/f_GMMar</f>
        <v>0</v>
      </c>
      <c r="CF88" s="300">
        <f ca="1">(Conversion!CF88*f_ResVal)/f_GMMar</f>
        <v>0</v>
      </c>
      <c r="CG88" s="300">
        <f ca="1">(Conversion!CG88*f_ResVal)/f_GMMar</f>
        <v>0</v>
      </c>
      <c r="CH88" s="300">
        <f ca="1">(Conversion!CH88*f_ResVal)/f_GMMar</f>
        <v>0</v>
      </c>
      <c r="CI88" s="300">
        <f ca="1">(Conversion!CI88*f_ResVal)/f_GMMar</f>
        <v>0</v>
      </c>
      <c r="CJ88" s="300">
        <f ca="1">(Conversion!CJ88*f_ResVal)/f_GMMar</f>
        <v>0</v>
      </c>
      <c r="CK88" s="300">
        <f ca="1">(Conversion!CK88*f_ResVal)/f_GMMar</f>
        <v>0</v>
      </c>
      <c r="CL88" s="300">
        <f ca="1">(Conversion!CL88*f_ResVal)/f_GMMar</f>
        <v>0</v>
      </c>
      <c r="CM88" s="300">
        <f ca="1">(Conversion!CM88*f_ResVal)/f_GMMar</f>
        <v>0</v>
      </c>
      <c r="CN88" s="300">
        <f ca="1">(Conversion!CN88*f_ResVal)/f_GMMar</f>
        <v>0</v>
      </c>
      <c r="CO88" s="300">
        <f ca="1">(Conversion!CO88*f_ResVal)/f_GMMar</f>
        <v>0</v>
      </c>
      <c r="CP88" s="300">
        <f ca="1">(Conversion!CP88*f_ResVal)/f_GMMar</f>
        <v>0</v>
      </c>
      <c r="CQ88" s="300">
        <f ca="1">(Conversion!CQ88*f_ResVal)/f_GMMar</f>
        <v>0</v>
      </c>
      <c r="CR88" s="300">
        <f ca="1">(Conversion!CR88*f_ResVal)/f_GMMar</f>
        <v>0</v>
      </c>
      <c r="CS88" s="300">
        <f ca="1">(Conversion!CS88*f_ResVal)/f_GMMar</f>
        <v>0</v>
      </c>
      <c r="CT88" s="300">
        <f ca="1">(Conversion!CT88*f_ResVal)/f_GMMar</f>
        <v>0</v>
      </c>
      <c r="CU88" s="300">
        <f ca="1">(Conversion!CU88*f_ResVal)/f_GMMar</f>
        <v>0</v>
      </c>
      <c r="CV88" s="300">
        <f ca="1">(Conversion!CV88*f_ResVal)/f_GMMar</f>
        <v>0</v>
      </c>
      <c r="CW88" s="300">
        <f ca="1">(Conversion!CW88*f_ResVal)/f_GMMar</f>
        <v>0</v>
      </c>
      <c r="CX88" s="300">
        <f ca="1">(Conversion!CX88*f_ResVal)/f_GMMar</f>
        <v>0</v>
      </c>
      <c r="CY88" s="300">
        <f ca="1">(Conversion!CY88*f_ResVal)/f_GMMar</f>
        <v>0</v>
      </c>
      <c r="CZ88" s="300">
        <f ca="1">(Conversion!CZ88*f_ResVal)/f_GMMar</f>
        <v>0</v>
      </c>
      <c r="DA88" s="300">
        <f ca="1">(Conversion!DA88*f_ResVal)/f_GMMar</f>
        <v>0</v>
      </c>
      <c r="DB88" s="300">
        <f ca="1">(Conversion!DB88*f_ResVal)/f_GMMar</f>
        <v>0</v>
      </c>
      <c r="DC88" s="300">
        <f ca="1">(Conversion!DC88*f_ResVal)/f_GMMar</f>
        <v>0</v>
      </c>
      <c r="DD88" s="300">
        <f ca="1">(Conversion!DD88*f_ResVal)/f_GMMar</f>
        <v>0</v>
      </c>
      <c r="DE88" s="300">
        <f ca="1">(Conversion!DE88*f_ResVal)/f_GMMar</f>
        <v>0</v>
      </c>
      <c r="DF88" s="300">
        <f ca="1">(Conversion!DF88*f_ResVal)/f_GMMar</f>
        <v>0</v>
      </c>
      <c r="DG88" s="300">
        <f ca="1">(Conversion!DG88*f_ResVal)/f_GMMar</f>
        <v>0</v>
      </c>
      <c r="DH88" s="300">
        <f ca="1">(Conversion!DH88*f_ResVal)/f_GMMar</f>
        <v>0</v>
      </c>
      <c r="DI88" s="300">
        <f ca="1">(Conversion!DI88*f_ResVal)/f_GMMar</f>
        <v>0</v>
      </c>
      <c r="DJ88" s="300">
        <f ca="1">(Conversion!DJ88*f_ResVal)/f_GMMar</f>
        <v>0</v>
      </c>
      <c r="DK88" s="300">
        <f ca="1">(Conversion!DK88*f_ResVal)/f_GMMar</f>
        <v>0</v>
      </c>
      <c r="DL88" s="300">
        <f ca="1">(Conversion!DL88*f_ResVal)/f_GMMar</f>
        <v>0</v>
      </c>
      <c r="DM88" s="300">
        <f ca="1">(Conversion!DM88*f_ResVal)/f_GMMar</f>
        <v>0</v>
      </c>
      <c r="DN88" s="300">
        <f ca="1">(Conversion!DN88*f_ResVal)/f_GMMar</f>
        <v>0</v>
      </c>
      <c r="DO88" s="300">
        <f ca="1">(Conversion!DO88*f_ResVal)/f_GMMar</f>
        <v>0</v>
      </c>
      <c r="DP88" s="300">
        <f ca="1">(Conversion!DP88*f_ResVal)/f_GMMar</f>
        <v>0</v>
      </c>
      <c r="DQ88" s="300">
        <f ca="1">(Conversion!DQ88*f_ResVal)/f_GMMar</f>
        <v>0</v>
      </c>
      <c r="DR88" s="300">
        <f ca="1">(Conversion!DR88*f_ResVal)/f_GMMar</f>
        <v>0</v>
      </c>
      <c r="DS88" s="300">
        <f ca="1">(Conversion!DS88*f_ResVal)/f_GMMar</f>
        <v>0</v>
      </c>
      <c r="DT88" s="300">
        <f ca="1">(Conversion!DT88*f_ResVal)/f_GMMar</f>
        <v>0</v>
      </c>
      <c r="DU88" s="300">
        <f ca="1">(Conversion!DU88*f_ResVal)/f_GMMar</f>
        <v>0</v>
      </c>
      <c r="DV88" s="300">
        <f ca="1">(Conversion!DV88*f_ResVal)/f_GMMar</f>
        <v>0</v>
      </c>
      <c r="DW88" s="300">
        <f ca="1">(Conversion!DW88*f_ResVal)/f_GMMar</f>
        <v>0</v>
      </c>
      <c r="DX88" s="300">
        <f ca="1">(Conversion!DX88*f_ResVal)/f_GMMar</f>
        <v>0</v>
      </c>
      <c r="DY88" s="300">
        <f ca="1">(Conversion!DY88*f_ResVal)/f_GMMar</f>
        <v>0</v>
      </c>
      <c r="DZ88" s="300">
        <f ca="1">(Conversion!DZ88*f_ResVal)/f_GMMar</f>
        <v>0</v>
      </c>
      <c r="EA88" s="300">
        <f ca="1">(Conversion!EA88*f_ResVal)/f_GMMar</f>
        <v>0</v>
      </c>
      <c r="EB88" s="300">
        <f ca="1">(Conversion!EB88*f_ResVal)/f_GMMar</f>
        <v>0</v>
      </c>
      <c r="EC88" s="300">
        <f ca="1">(Conversion!EC88*f_ResVal)/f_GMMar</f>
        <v>0</v>
      </c>
      <c r="ED88" s="300">
        <f ca="1">(Conversion!ED88*f_ResVal)/f_GMMar</f>
        <v>0</v>
      </c>
      <c r="EE88" s="300">
        <f ca="1">(Conversion!EE88*f_ResVal)/f_GMMar</f>
        <v>0</v>
      </c>
      <c r="EF88" s="300">
        <f ca="1">(Conversion!EF88*f_ResVal)/f_GMMar</f>
        <v>0</v>
      </c>
      <c r="EG88" s="300">
        <f ca="1">(Conversion!EG88*f_ResVal)/f_GMMar</f>
        <v>0</v>
      </c>
      <c r="EH88" s="300">
        <f ca="1">(Conversion!EH88*f_ResVal)/f_GMMar</f>
        <v>0</v>
      </c>
      <c r="EI88" s="300">
        <f ca="1">(Conversion!EI88*f_ResVal)/f_GMMar</f>
        <v>0</v>
      </c>
      <c r="EJ88" s="300">
        <f ca="1">(Conversion!EJ88*f_ResVal)/f_GMMar</f>
        <v>0</v>
      </c>
      <c r="EK88" s="300">
        <f ca="1">(Conversion!EK88*f_ResVal)/f_GMMar</f>
        <v>0</v>
      </c>
      <c r="EL88" s="300">
        <f ca="1">(Conversion!EL88*f_ResVal)/f_GMMar</f>
        <v>0</v>
      </c>
      <c r="EM88" s="300">
        <f ca="1">(Conversion!EM88*f_ResVal)/f_GMMar</f>
        <v>0</v>
      </c>
      <c r="EN88" s="300">
        <f ca="1">(Conversion!EN88*f_ResVal)/f_GMMar</f>
        <v>0</v>
      </c>
      <c r="EO88" s="300">
        <f ca="1">(Conversion!EO88*f_ResVal)/f_GMMar</f>
        <v>0</v>
      </c>
      <c r="EP88" s="300">
        <f ca="1">(Conversion!EP88*f_ResVal)/f_GMMar</f>
        <v>0</v>
      </c>
      <c r="EQ88" s="300">
        <f ca="1">(Conversion!EQ88*f_ResVal)/f_GMMar</f>
        <v>0</v>
      </c>
      <c r="ER88" s="300">
        <f ca="1">(Conversion!ER88*f_ResVal)/f_GMMar</f>
        <v>0</v>
      </c>
      <c r="ES88" s="300">
        <f ca="1">(Conversion!ES88*f_ResVal)/f_GMMar</f>
        <v>0</v>
      </c>
      <c r="ET88" s="300">
        <f ca="1">(Conversion!ET88*f_ResVal)/f_GMMar</f>
        <v>0</v>
      </c>
      <c r="EU88" s="300">
        <f ca="1">(Conversion!EU88*f_ResVal)/f_GMMar</f>
        <v>0</v>
      </c>
      <c r="EV88" s="300">
        <f ca="1">(Conversion!EV88*f_ResVal)/f_GMMar</f>
        <v>0</v>
      </c>
      <c r="EW88" s="300">
        <f ca="1">(Conversion!EW88*f_ResVal)/f_GMMar</f>
        <v>0</v>
      </c>
      <c r="EX88" s="300">
        <f ca="1">(Conversion!EX88*f_ResVal)/f_GMMar</f>
        <v>0</v>
      </c>
      <c r="EY88" s="612"/>
      <c r="EZ88" s="757" t="str">
        <f>'Main Input'!EZ88</f>
        <v>RPI</v>
      </c>
      <c r="FA88" s="757" t="str">
        <f>'Main Input'!FA88</f>
        <v>N/A</v>
      </c>
      <c r="FB88" s="766">
        <f>'Main Input'!FB88</f>
        <v>0</v>
      </c>
      <c r="FC88" s="766" t="str">
        <f>'Main Input'!FC88</f>
        <v>IT Solutions</v>
      </c>
      <c r="FD88" s="766" t="str">
        <f>'Main Input'!FD88</f>
        <v>Managed Services</v>
      </c>
      <c r="FE88" s="757" t="str">
        <f>'Main Input'!FE88</f>
        <v>Opex</v>
      </c>
      <c r="FF88" s="757" t="str">
        <f>'Main Input'!FF88</f>
        <v>ContractAccrual</v>
      </c>
      <c r="FG88" s="757" t="str">
        <f>'Main Input'!FG88</f>
        <v>Expense</v>
      </c>
      <c r="FH88" s="767" t="str">
        <f>'Main Input'!FH88</f>
        <v>A</v>
      </c>
      <c r="FI88" s="768">
        <f>'Main Input'!FI88</f>
        <v>0.22</v>
      </c>
      <c r="FJ88" s="768">
        <f>'Main Input'!FJ88</f>
        <v>0</v>
      </c>
      <c r="FK88" s="612"/>
      <c r="FL88" s="531">
        <f t="shared" si="23"/>
        <v>0</v>
      </c>
      <c r="FM88" s="86"/>
      <c r="FN88" s="612"/>
    </row>
    <row r="89" spans="1:170" ht="12.75" customHeight="1">
      <c r="A89" s="750" t="str">
        <f>'Main Input'!A89</f>
        <v>MTB</v>
      </c>
      <c r="B89" s="762" t="str">
        <f>'Main Input'!B89</f>
        <v>Business Unit</v>
      </c>
      <c r="C89" s="762" t="str">
        <f>'Main Input'!C89</f>
        <v>Labour</v>
      </c>
      <c r="D89" s="762" t="str">
        <f>'Main Input'!D89</f>
        <v>TFR</v>
      </c>
      <c r="E89" s="762" t="str">
        <f>'Main Input'!E89</f>
        <v>Migration Engineer #8 (Wintel)</v>
      </c>
      <c r="F89" s="753" t="str">
        <f>'Main Input'!F89</f>
        <v>direct</v>
      </c>
      <c r="G89" s="753" t="str">
        <f>'Main Input'!G89</f>
        <v>Person</v>
      </c>
      <c r="H89" s="753" t="str">
        <f>'Main Input'!H89</f>
        <v>TAC.CSA.2</v>
      </c>
      <c r="I89" s="753">
        <f>'Main Input'!I89</f>
        <v>0</v>
      </c>
      <c r="J89" s="753">
        <f>'Main Input'!J89</f>
        <v>0</v>
      </c>
      <c r="K89" s="753" t="str">
        <f>'Main Input'!K89</f>
        <v>FJS</v>
      </c>
      <c r="L89" s="753" t="str">
        <f>'Main Input'!L89</f>
        <v>pTran</v>
      </c>
      <c r="M89" s="753">
        <f>'Main Input'!M89</f>
        <v>0</v>
      </c>
      <c r="N89" s="753">
        <f>'Main Input'!N89</f>
        <v>0</v>
      </c>
      <c r="O89" s="753" t="str">
        <f>'Main Input'!O89</f>
        <v>SPAIN</v>
      </c>
      <c r="P89" s="753">
        <f>'Main Input'!P89</f>
        <v>313</v>
      </c>
      <c r="Q89" s="753" t="str">
        <f>'Main Input'!Q89</f>
        <v>EUR</v>
      </c>
      <c r="R89" s="753" t="str">
        <f>'Main Input'!R89</f>
        <v>EMEA</v>
      </c>
      <c r="S89" s="753" t="str">
        <f>'Main Input'!S89</f>
        <v>Local</v>
      </c>
      <c r="T89" s="753">
        <f>'Main Input'!T89</f>
        <v>0</v>
      </c>
      <c r="U89" s="753">
        <f>'Main Input'!U89</f>
        <v>0</v>
      </c>
      <c r="V89" s="753" t="str">
        <f>'Main Input'!V89</f>
        <v>4_ATP</v>
      </c>
      <c r="W89" s="753">
        <f>'Main Input'!W89</f>
        <v>0</v>
      </c>
      <c r="X89" s="753">
        <f>'Main Input'!X89</f>
        <v>0</v>
      </c>
      <c r="Y89" s="753">
        <f>'Main Input'!Y89</f>
        <v>0</v>
      </c>
      <c r="Z89" s="753">
        <f>'Main Input'!Z89</f>
        <v>0</v>
      </c>
      <c r="AA89" s="753">
        <f>'Main Input'!AA89</f>
        <v>0</v>
      </c>
      <c r="AB89" s="763">
        <f>'Main Input'!AB89</f>
        <v>0</v>
      </c>
      <c r="AC89" s="763" t="str">
        <f>'Main Input'!AC89</f>
        <v>Days</v>
      </c>
      <c r="AD89" s="764">
        <f>'Main Input'!AD89</f>
        <v>85</v>
      </c>
      <c r="AE89" s="765">
        <f t="shared" ca="1" si="22"/>
        <v>34108.974358974359</v>
      </c>
      <c r="AF89" s="299">
        <f>(Conversion!AF89*f_ResVal)/f_GMMar</f>
        <v>0</v>
      </c>
      <c r="AG89" s="300">
        <f ca="1">(Conversion!AG89*f_ResVal)/f_GMMar</f>
        <v>0</v>
      </c>
      <c r="AH89" s="300">
        <f ca="1">(Conversion!AH89*f_ResVal)/f_GMMar</f>
        <v>8527.2435897435898</v>
      </c>
      <c r="AI89" s="300">
        <f ca="1">(Conversion!AI89*f_ResVal)/f_GMMar</f>
        <v>8527.2435897435898</v>
      </c>
      <c r="AJ89" s="300">
        <f ca="1">(Conversion!AJ89*f_ResVal)/f_GMMar</f>
        <v>8527.2435897435898</v>
      </c>
      <c r="AK89" s="300">
        <f ca="1">(Conversion!AK89*f_ResVal)/f_GMMar</f>
        <v>8527.2435897435898</v>
      </c>
      <c r="AL89" s="300">
        <f ca="1">(Conversion!AL89*f_ResVal)/f_GMMar</f>
        <v>0</v>
      </c>
      <c r="AM89" s="300">
        <f ca="1">(Conversion!AM89*f_ResVal)/f_GMMar</f>
        <v>0</v>
      </c>
      <c r="AN89" s="300">
        <f ca="1">(Conversion!AN89*f_ResVal)/f_GMMar</f>
        <v>0</v>
      </c>
      <c r="AO89" s="300">
        <f ca="1">(Conversion!AO89*f_ResVal)/f_GMMar</f>
        <v>0</v>
      </c>
      <c r="AP89" s="300">
        <f ca="1">(Conversion!AP89*f_ResVal)/f_GMMar</f>
        <v>0</v>
      </c>
      <c r="AQ89" s="300">
        <f ca="1">(Conversion!AQ89*f_ResVal)/f_GMMar</f>
        <v>0</v>
      </c>
      <c r="AR89" s="300">
        <f ca="1">(Conversion!AR89*f_ResVal)/f_GMMar</f>
        <v>0</v>
      </c>
      <c r="AS89" s="300">
        <f ca="1">(Conversion!AS89*f_ResVal)/f_GMMar</f>
        <v>0</v>
      </c>
      <c r="AT89" s="300">
        <f ca="1">(Conversion!AT89*f_ResVal)/f_GMMar</f>
        <v>0</v>
      </c>
      <c r="AU89" s="300">
        <f ca="1">(Conversion!AU89*f_ResVal)/f_GMMar</f>
        <v>0</v>
      </c>
      <c r="AV89" s="300">
        <f ca="1">(Conversion!AV89*f_ResVal)/f_GMMar</f>
        <v>0</v>
      </c>
      <c r="AW89" s="300">
        <f ca="1">(Conversion!AW89*f_ResVal)/f_GMMar</f>
        <v>0</v>
      </c>
      <c r="AX89" s="300">
        <f ca="1">(Conversion!AX89*f_ResVal)/f_GMMar</f>
        <v>0</v>
      </c>
      <c r="AY89" s="300">
        <f ca="1">(Conversion!AY89*f_ResVal)/f_GMMar</f>
        <v>0</v>
      </c>
      <c r="AZ89" s="300">
        <f ca="1">(Conversion!AZ89*f_ResVal)/f_GMMar</f>
        <v>0</v>
      </c>
      <c r="BA89" s="300">
        <f ca="1">(Conversion!BA89*f_ResVal)/f_GMMar</f>
        <v>0</v>
      </c>
      <c r="BB89" s="300">
        <f ca="1">(Conversion!BB89*f_ResVal)/f_GMMar</f>
        <v>0</v>
      </c>
      <c r="BC89" s="300">
        <f ca="1">(Conversion!BC89*f_ResVal)/f_GMMar</f>
        <v>0</v>
      </c>
      <c r="BD89" s="300">
        <f ca="1">(Conversion!BD89*f_ResVal)/f_GMMar</f>
        <v>0</v>
      </c>
      <c r="BE89" s="300">
        <f ca="1">(Conversion!BE89*f_ResVal)/f_GMMar</f>
        <v>0</v>
      </c>
      <c r="BF89" s="300">
        <f ca="1">(Conversion!BF89*f_ResVal)/f_GMMar</f>
        <v>0</v>
      </c>
      <c r="BG89" s="300">
        <f ca="1">(Conversion!BG89*f_ResVal)/f_GMMar</f>
        <v>0</v>
      </c>
      <c r="BH89" s="300">
        <f ca="1">(Conversion!BH89*f_ResVal)/f_GMMar</f>
        <v>0</v>
      </c>
      <c r="BI89" s="300">
        <f ca="1">(Conversion!BI89*f_ResVal)/f_GMMar</f>
        <v>0</v>
      </c>
      <c r="BJ89" s="300">
        <f ca="1">(Conversion!BJ89*f_ResVal)/f_GMMar</f>
        <v>0</v>
      </c>
      <c r="BK89" s="300">
        <f ca="1">(Conversion!BK89*f_ResVal)/f_GMMar</f>
        <v>0</v>
      </c>
      <c r="BL89" s="300">
        <f ca="1">(Conversion!BL89*f_ResVal)/f_GMMar</f>
        <v>0</v>
      </c>
      <c r="BM89" s="300">
        <f ca="1">(Conversion!BM89*f_ResVal)/f_GMMar</f>
        <v>0</v>
      </c>
      <c r="BN89" s="300">
        <f ca="1">(Conversion!BN89*f_ResVal)/f_GMMar</f>
        <v>0</v>
      </c>
      <c r="BO89" s="300">
        <f ca="1">(Conversion!BO89*f_ResVal)/f_GMMar</f>
        <v>0</v>
      </c>
      <c r="BP89" s="300">
        <f ca="1">(Conversion!BP89*f_ResVal)/f_GMMar</f>
        <v>0</v>
      </c>
      <c r="BQ89" s="300">
        <f ca="1">(Conversion!BQ89*f_ResVal)/f_GMMar</f>
        <v>0</v>
      </c>
      <c r="BR89" s="300">
        <f ca="1">(Conversion!BR89*f_ResVal)/f_GMMar</f>
        <v>0</v>
      </c>
      <c r="BS89" s="300">
        <f ca="1">(Conversion!BS89*f_ResVal)/f_GMMar</f>
        <v>0</v>
      </c>
      <c r="BT89" s="300">
        <f ca="1">(Conversion!BT89*f_ResVal)/f_GMMar</f>
        <v>0</v>
      </c>
      <c r="BU89" s="300">
        <f ca="1">(Conversion!BU89*f_ResVal)/f_GMMar</f>
        <v>0</v>
      </c>
      <c r="BV89" s="300">
        <f ca="1">(Conversion!BV89*f_ResVal)/f_GMMar</f>
        <v>0</v>
      </c>
      <c r="BW89" s="300">
        <f ca="1">(Conversion!BW89*f_ResVal)/f_GMMar</f>
        <v>0</v>
      </c>
      <c r="BX89" s="300">
        <f ca="1">(Conversion!BX89*f_ResVal)/f_GMMar</f>
        <v>0</v>
      </c>
      <c r="BY89" s="300">
        <f ca="1">(Conversion!BY89*f_ResVal)/f_GMMar</f>
        <v>0</v>
      </c>
      <c r="BZ89" s="300">
        <f ca="1">(Conversion!BZ89*f_ResVal)/f_GMMar</f>
        <v>0</v>
      </c>
      <c r="CA89" s="300">
        <f ca="1">(Conversion!CA89*f_ResVal)/f_GMMar</f>
        <v>0</v>
      </c>
      <c r="CB89" s="300">
        <f ca="1">(Conversion!CB89*f_ResVal)/f_GMMar</f>
        <v>0</v>
      </c>
      <c r="CC89" s="300">
        <f ca="1">(Conversion!CC89*f_ResVal)/f_GMMar</f>
        <v>0</v>
      </c>
      <c r="CD89" s="300">
        <f ca="1">(Conversion!CD89*f_ResVal)/f_GMMar</f>
        <v>0</v>
      </c>
      <c r="CE89" s="300">
        <f ca="1">(Conversion!CE89*f_ResVal)/f_GMMar</f>
        <v>0</v>
      </c>
      <c r="CF89" s="300">
        <f ca="1">(Conversion!CF89*f_ResVal)/f_GMMar</f>
        <v>0</v>
      </c>
      <c r="CG89" s="300">
        <f ca="1">(Conversion!CG89*f_ResVal)/f_GMMar</f>
        <v>0</v>
      </c>
      <c r="CH89" s="300">
        <f ca="1">(Conversion!CH89*f_ResVal)/f_GMMar</f>
        <v>0</v>
      </c>
      <c r="CI89" s="300">
        <f ca="1">(Conversion!CI89*f_ResVal)/f_GMMar</f>
        <v>0</v>
      </c>
      <c r="CJ89" s="300">
        <f ca="1">(Conversion!CJ89*f_ResVal)/f_GMMar</f>
        <v>0</v>
      </c>
      <c r="CK89" s="300">
        <f ca="1">(Conversion!CK89*f_ResVal)/f_GMMar</f>
        <v>0</v>
      </c>
      <c r="CL89" s="300">
        <f ca="1">(Conversion!CL89*f_ResVal)/f_GMMar</f>
        <v>0</v>
      </c>
      <c r="CM89" s="300">
        <f ca="1">(Conversion!CM89*f_ResVal)/f_GMMar</f>
        <v>0</v>
      </c>
      <c r="CN89" s="300">
        <f ca="1">(Conversion!CN89*f_ResVal)/f_GMMar</f>
        <v>0</v>
      </c>
      <c r="CO89" s="300">
        <f ca="1">(Conversion!CO89*f_ResVal)/f_GMMar</f>
        <v>0</v>
      </c>
      <c r="CP89" s="300">
        <f ca="1">(Conversion!CP89*f_ResVal)/f_GMMar</f>
        <v>0</v>
      </c>
      <c r="CQ89" s="300">
        <f ca="1">(Conversion!CQ89*f_ResVal)/f_GMMar</f>
        <v>0</v>
      </c>
      <c r="CR89" s="300">
        <f ca="1">(Conversion!CR89*f_ResVal)/f_GMMar</f>
        <v>0</v>
      </c>
      <c r="CS89" s="300">
        <f ca="1">(Conversion!CS89*f_ResVal)/f_GMMar</f>
        <v>0</v>
      </c>
      <c r="CT89" s="300">
        <f ca="1">(Conversion!CT89*f_ResVal)/f_GMMar</f>
        <v>0</v>
      </c>
      <c r="CU89" s="300">
        <f ca="1">(Conversion!CU89*f_ResVal)/f_GMMar</f>
        <v>0</v>
      </c>
      <c r="CV89" s="300">
        <f ca="1">(Conversion!CV89*f_ResVal)/f_GMMar</f>
        <v>0</v>
      </c>
      <c r="CW89" s="300">
        <f ca="1">(Conversion!CW89*f_ResVal)/f_GMMar</f>
        <v>0</v>
      </c>
      <c r="CX89" s="300">
        <f ca="1">(Conversion!CX89*f_ResVal)/f_GMMar</f>
        <v>0</v>
      </c>
      <c r="CY89" s="300">
        <f ca="1">(Conversion!CY89*f_ResVal)/f_GMMar</f>
        <v>0</v>
      </c>
      <c r="CZ89" s="300">
        <f ca="1">(Conversion!CZ89*f_ResVal)/f_GMMar</f>
        <v>0</v>
      </c>
      <c r="DA89" s="300">
        <f ca="1">(Conversion!DA89*f_ResVal)/f_GMMar</f>
        <v>0</v>
      </c>
      <c r="DB89" s="300">
        <f ca="1">(Conversion!DB89*f_ResVal)/f_GMMar</f>
        <v>0</v>
      </c>
      <c r="DC89" s="300">
        <f ca="1">(Conversion!DC89*f_ResVal)/f_GMMar</f>
        <v>0</v>
      </c>
      <c r="DD89" s="300">
        <f ca="1">(Conversion!DD89*f_ResVal)/f_GMMar</f>
        <v>0</v>
      </c>
      <c r="DE89" s="300">
        <f ca="1">(Conversion!DE89*f_ResVal)/f_GMMar</f>
        <v>0</v>
      </c>
      <c r="DF89" s="300">
        <f ca="1">(Conversion!DF89*f_ResVal)/f_GMMar</f>
        <v>0</v>
      </c>
      <c r="DG89" s="300">
        <f ca="1">(Conversion!DG89*f_ResVal)/f_GMMar</f>
        <v>0</v>
      </c>
      <c r="DH89" s="300">
        <f ca="1">(Conversion!DH89*f_ResVal)/f_GMMar</f>
        <v>0</v>
      </c>
      <c r="DI89" s="300">
        <f ca="1">(Conversion!DI89*f_ResVal)/f_GMMar</f>
        <v>0</v>
      </c>
      <c r="DJ89" s="300">
        <f ca="1">(Conversion!DJ89*f_ResVal)/f_GMMar</f>
        <v>0</v>
      </c>
      <c r="DK89" s="300">
        <f ca="1">(Conversion!DK89*f_ResVal)/f_GMMar</f>
        <v>0</v>
      </c>
      <c r="DL89" s="300">
        <f ca="1">(Conversion!DL89*f_ResVal)/f_GMMar</f>
        <v>0</v>
      </c>
      <c r="DM89" s="300">
        <f ca="1">(Conversion!DM89*f_ResVal)/f_GMMar</f>
        <v>0</v>
      </c>
      <c r="DN89" s="300">
        <f ca="1">(Conversion!DN89*f_ResVal)/f_GMMar</f>
        <v>0</v>
      </c>
      <c r="DO89" s="300">
        <f ca="1">(Conversion!DO89*f_ResVal)/f_GMMar</f>
        <v>0</v>
      </c>
      <c r="DP89" s="300">
        <f ca="1">(Conversion!DP89*f_ResVal)/f_GMMar</f>
        <v>0</v>
      </c>
      <c r="DQ89" s="300">
        <f ca="1">(Conversion!DQ89*f_ResVal)/f_GMMar</f>
        <v>0</v>
      </c>
      <c r="DR89" s="300">
        <f ca="1">(Conversion!DR89*f_ResVal)/f_GMMar</f>
        <v>0</v>
      </c>
      <c r="DS89" s="300">
        <f ca="1">(Conversion!DS89*f_ResVal)/f_GMMar</f>
        <v>0</v>
      </c>
      <c r="DT89" s="300">
        <f ca="1">(Conversion!DT89*f_ResVal)/f_GMMar</f>
        <v>0</v>
      </c>
      <c r="DU89" s="300">
        <f ca="1">(Conversion!DU89*f_ResVal)/f_GMMar</f>
        <v>0</v>
      </c>
      <c r="DV89" s="300">
        <f ca="1">(Conversion!DV89*f_ResVal)/f_GMMar</f>
        <v>0</v>
      </c>
      <c r="DW89" s="300">
        <f ca="1">(Conversion!DW89*f_ResVal)/f_GMMar</f>
        <v>0</v>
      </c>
      <c r="DX89" s="300">
        <f ca="1">(Conversion!DX89*f_ResVal)/f_GMMar</f>
        <v>0</v>
      </c>
      <c r="DY89" s="300">
        <f ca="1">(Conversion!DY89*f_ResVal)/f_GMMar</f>
        <v>0</v>
      </c>
      <c r="DZ89" s="300">
        <f ca="1">(Conversion!DZ89*f_ResVal)/f_GMMar</f>
        <v>0</v>
      </c>
      <c r="EA89" s="300">
        <f ca="1">(Conversion!EA89*f_ResVal)/f_GMMar</f>
        <v>0</v>
      </c>
      <c r="EB89" s="300">
        <f ca="1">(Conversion!EB89*f_ResVal)/f_GMMar</f>
        <v>0</v>
      </c>
      <c r="EC89" s="300">
        <f ca="1">(Conversion!EC89*f_ResVal)/f_GMMar</f>
        <v>0</v>
      </c>
      <c r="ED89" s="300">
        <f ca="1">(Conversion!ED89*f_ResVal)/f_GMMar</f>
        <v>0</v>
      </c>
      <c r="EE89" s="300">
        <f ca="1">(Conversion!EE89*f_ResVal)/f_GMMar</f>
        <v>0</v>
      </c>
      <c r="EF89" s="300">
        <f ca="1">(Conversion!EF89*f_ResVal)/f_GMMar</f>
        <v>0</v>
      </c>
      <c r="EG89" s="300">
        <f ca="1">(Conversion!EG89*f_ResVal)/f_GMMar</f>
        <v>0</v>
      </c>
      <c r="EH89" s="300">
        <f ca="1">(Conversion!EH89*f_ResVal)/f_GMMar</f>
        <v>0</v>
      </c>
      <c r="EI89" s="300">
        <f ca="1">(Conversion!EI89*f_ResVal)/f_GMMar</f>
        <v>0</v>
      </c>
      <c r="EJ89" s="300">
        <f ca="1">(Conversion!EJ89*f_ResVal)/f_GMMar</f>
        <v>0</v>
      </c>
      <c r="EK89" s="300">
        <f ca="1">(Conversion!EK89*f_ResVal)/f_GMMar</f>
        <v>0</v>
      </c>
      <c r="EL89" s="300">
        <f ca="1">(Conversion!EL89*f_ResVal)/f_GMMar</f>
        <v>0</v>
      </c>
      <c r="EM89" s="300">
        <f ca="1">(Conversion!EM89*f_ResVal)/f_GMMar</f>
        <v>0</v>
      </c>
      <c r="EN89" s="300">
        <f ca="1">(Conversion!EN89*f_ResVal)/f_GMMar</f>
        <v>0</v>
      </c>
      <c r="EO89" s="300">
        <f ca="1">(Conversion!EO89*f_ResVal)/f_GMMar</f>
        <v>0</v>
      </c>
      <c r="EP89" s="300">
        <f ca="1">(Conversion!EP89*f_ResVal)/f_GMMar</f>
        <v>0</v>
      </c>
      <c r="EQ89" s="300">
        <f ca="1">(Conversion!EQ89*f_ResVal)/f_GMMar</f>
        <v>0</v>
      </c>
      <c r="ER89" s="300">
        <f ca="1">(Conversion!ER89*f_ResVal)/f_GMMar</f>
        <v>0</v>
      </c>
      <c r="ES89" s="300">
        <f ca="1">(Conversion!ES89*f_ResVal)/f_GMMar</f>
        <v>0</v>
      </c>
      <c r="ET89" s="300">
        <f ca="1">(Conversion!ET89*f_ResVal)/f_GMMar</f>
        <v>0</v>
      </c>
      <c r="EU89" s="300">
        <f ca="1">(Conversion!EU89*f_ResVal)/f_GMMar</f>
        <v>0</v>
      </c>
      <c r="EV89" s="300">
        <f ca="1">(Conversion!EV89*f_ResVal)/f_GMMar</f>
        <v>0</v>
      </c>
      <c r="EW89" s="300">
        <f ca="1">(Conversion!EW89*f_ResVal)/f_GMMar</f>
        <v>0</v>
      </c>
      <c r="EX89" s="300">
        <f ca="1">(Conversion!EX89*f_ResVal)/f_GMMar</f>
        <v>0</v>
      </c>
      <c r="EY89" s="612"/>
      <c r="EZ89" s="757" t="str">
        <f>'Main Input'!EZ89</f>
        <v>RPI</v>
      </c>
      <c r="FA89" s="757" t="str">
        <f>'Main Input'!FA89</f>
        <v>N/A</v>
      </c>
      <c r="FB89" s="766">
        <f>'Main Input'!FB89</f>
        <v>0</v>
      </c>
      <c r="FC89" s="766" t="str">
        <f>'Main Input'!FC89</f>
        <v>IT Solutions</v>
      </c>
      <c r="FD89" s="766" t="str">
        <f>'Main Input'!FD89</f>
        <v>Managed Services</v>
      </c>
      <c r="FE89" s="757" t="str">
        <f>'Main Input'!FE89</f>
        <v>Opex</v>
      </c>
      <c r="FF89" s="757" t="str">
        <f>'Main Input'!FF89</f>
        <v>ContractAccrual</v>
      </c>
      <c r="FG89" s="757" t="str">
        <f>'Main Input'!FG89</f>
        <v>Expense</v>
      </c>
      <c r="FH89" s="767" t="str">
        <f>'Main Input'!FH89</f>
        <v>A</v>
      </c>
      <c r="FI89" s="768">
        <f>'Main Input'!FI89</f>
        <v>0.22</v>
      </c>
      <c r="FJ89" s="768">
        <f>'Main Input'!FJ89</f>
        <v>0</v>
      </c>
      <c r="FK89" s="612"/>
      <c r="FL89" s="531">
        <f t="shared" si="23"/>
        <v>0</v>
      </c>
      <c r="FM89" s="86"/>
      <c r="FN89" s="612"/>
    </row>
    <row r="90" spans="1:170" ht="12.75" customHeight="1">
      <c r="A90" s="750" t="str">
        <f>'Main Input'!A90</f>
        <v>MTB</v>
      </c>
      <c r="B90" s="762" t="str">
        <f>'Main Input'!B90</f>
        <v>Business Unit</v>
      </c>
      <c r="C90" s="762" t="str">
        <f>'Main Input'!C90</f>
        <v>Labour</v>
      </c>
      <c r="D90" s="762" t="str">
        <f>'Main Input'!D90</f>
        <v>TFR</v>
      </c>
      <c r="E90" s="762" t="str">
        <f>'Main Input'!E90</f>
        <v>Migration Engineer #9 (Wintel)</v>
      </c>
      <c r="F90" s="753" t="str">
        <f>'Main Input'!F90</f>
        <v>direct</v>
      </c>
      <c r="G90" s="753" t="str">
        <f>'Main Input'!G90</f>
        <v>Person</v>
      </c>
      <c r="H90" s="753" t="str">
        <f>'Main Input'!H90</f>
        <v>TAC.CSA.2</v>
      </c>
      <c r="I90" s="753">
        <f>'Main Input'!I90</f>
        <v>0</v>
      </c>
      <c r="J90" s="753">
        <f>'Main Input'!J90</f>
        <v>0</v>
      </c>
      <c r="K90" s="753" t="str">
        <f>'Main Input'!K90</f>
        <v>FJS</v>
      </c>
      <c r="L90" s="753" t="str">
        <f>'Main Input'!L90</f>
        <v>pTran</v>
      </c>
      <c r="M90" s="753">
        <f>'Main Input'!M90</f>
        <v>0</v>
      </c>
      <c r="N90" s="753">
        <f>'Main Input'!N90</f>
        <v>0</v>
      </c>
      <c r="O90" s="753" t="str">
        <f>'Main Input'!O90</f>
        <v>SPAIN</v>
      </c>
      <c r="P90" s="753">
        <f>'Main Input'!P90</f>
        <v>313</v>
      </c>
      <c r="Q90" s="753" t="str">
        <f>'Main Input'!Q90</f>
        <v>EUR</v>
      </c>
      <c r="R90" s="753" t="str">
        <f>'Main Input'!R90</f>
        <v>EMEA</v>
      </c>
      <c r="S90" s="753" t="str">
        <f>'Main Input'!S90</f>
        <v>Local</v>
      </c>
      <c r="T90" s="753">
        <f>'Main Input'!T90</f>
        <v>0</v>
      </c>
      <c r="U90" s="753">
        <f>'Main Input'!U90</f>
        <v>0</v>
      </c>
      <c r="V90" s="753" t="str">
        <f>'Main Input'!V90</f>
        <v>4_ATP</v>
      </c>
      <c r="W90" s="753">
        <f>'Main Input'!W90</f>
        <v>0</v>
      </c>
      <c r="X90" s="753">
        <f>'Main Input'!X90</f>
        <v>0</v>
      </c>
      <c r="Y90" s="753">
        <f>'Main Input'!Y90</f>
        <v>0</v>
      </c>
      <c r="Z90" s="753">
        <f>'Main Input'!Z90</f>
        <v>0</v>
      </c>
      <c r="AA90" s="753">
        <f>'Main Input'!AA90</f>
        <v>0</v>
      </c>
      <c r="AB90" s="763">
        <f>'Main Input'!AB90</f>
        <v>0</v>
      </c>
      <c r="AC90" s="763" t="str">
        <f>'Main Input'!AC90</f>
        <v>Days</v>
      </c>
      <c r="AD90" s="764">
        <f>'Main Input'!AD90</f>
        <v>85</v>
      </c>
      <c r="AE90" s="765">
        <f t="shared" ca="1" si="22"/>
        <v>34108.974358974359</v>
      </c>
      <c r="AF90" s="299">
        <f>(Conversion!AF90*f_ResVal)/f_GMMar</f>
        <v>0</v>
      </c>
      <c r="AG90" s="300">
        <f ca="1">(Conversion!AG90*f_ResVal)/f_GMMar</f>
        <v>0</v>
      </c>
      <c r="AH90" s="300">
        <f ca="1">(Conversion!AH90*f_ResVal)/f_GMMar</f>
        <v>8527.2435897435898</v>
      </c>
      <c r="AI90" s="300">
        <f ca="1">(Conversion!AI90*f_ResVal)/f_GMMar</f>
        <v>8527.2435897435898</v>
      </c>
      <c r="AJ90" s="300">
        <f ca="1">(Conversion!AJ90*f_ResVal)/f_GMMar</f>
        <v>8527.2435897435898</v>
      </c>
      <c r="AK90" s="300">
        <f ca="1">(Conversion!AK90*f_ResVal)/f_GMMar</f>
        <v>8527.2435897435898</v>
      </c>
      <c r="AL90" s="300">
        <f ca="1">(Conversion!AL90*f_ResVal)/f_GMMar</f>
        <v>0</v>
      </c>
      <c r="AM90" s="300">
        <f ca="1">(Conversion!AM90*f_ResVal)/f_GMMar</f>
        <v>0</v>
      </c>
      <c r="AN90" s="300">
        <f ca="1">(Conversion!AN90*f_ResVal)/f_GMMar</f>
        <v>0</v>
      </c>
      <c r="AO90" s="300">
        <f ca="1">(Conversion!AO90*f_ResVal)/f_GMMar</f>
        <v>0</v>
      </c>
      <c r="AP90" s="300">
        <f ca="1">(Conversion!AP90*f_ResVal)/f_GMMar</f>
        <v>0</v>
      </c>
      <c r="AQ90" s="300">
        <f ca="1">(Conversion!AQ90*f_ResVal)/f_GMMar</f>
        <v>0</v>
      </c>
      <c r="AR90" s="300">
        <f ca="1">(Conversion!AR90*f_ResVal)/f_GMMar</f>
        <v>0</v>
      </c>
      <c r="AS90" s="300">
        <f ca="1">(Conversion!AS90*f_ResVal)/f_GMMar</f>
        <v>0</v>
      </c>
      <c r="AT90" s="300">
        <f ca="1">(Conversion!AT90*f_ResVal)/f_GMMar</f>
        <v>0</v>
      </c>
      <c r="AU90" s="300">
        <f ca="1">(Conversion!AU90*f_ResVal)/f_GMMar</f>
        <v>0</v>
      </c>
      <c r="AV90" s="300">
        <f ca="1">(Conversion!AV90*f_ResVal)/f_GMMar</f>
        <v>0</v>
      </c>
      <c r="AW90" s="300">
        <f ca="1">(Conversion!AW90*f_ResVal)/f_GMMar</f>
        <v>0</v>
      </c>
      <c r="AX90" s="300">
        <f ca="1">(Conversion!AX90*f_ResVal)/f_GMMar</f>
        <v>0</v>
      </c>
      <c r="AY90" s="300">
        <f ca="1">(Conversion!AY90*f_ResVal)/f_GMMar</f>
        <v>0</v>
      </c>
      <c r="AZ90" s="300">
        <f ca="1">(Conversion!AZ90*f_ResVal)/f_GMMar</f>
        <v>0</v>
      </c>
      <c r="BA90" s="300">
        <f ca="1">(Conversion!BA90*f_ResVal)/f_GMMar</f>
        <v>0</v>
      </c>
      <c r="BB90" s="300">
        <f ca="1">(Conversion!BB90*f_ResVal)/f_GMMar</f>
        <v>0</v>
      </c>
      <c r="BC90" s="300">
        <f ca="1">(Conversion!BC90*f_ResVal)/f_GMMar</f>
        <v>0</v>
      </c>
      <c r="BD90" s="300">
        <f ca="1">(Conversion!BD90*f_ResVal)/f_GMMar</f>
        <v>0</v>
      </c>
      <c r="BE90" s="300">
        <f ca="1">(Conversion!BE90*f_ResVal)/f_GMMar</f>
        <v>0</v>
      </c>
      <c r="BF90" s="300">
        <f ca="1">(Conversion!BF90*f_ResVal)/f_GMMar</f>
        <v>0</v>
      </c>
      <c r="BG90" s="300">
        <f ca="1">(Conversion!BG90*f_ResVal)/f_GMMar</f>
        <v>0</v>
      </c>
      <c r="BH90" s="300">
        <f ca="1">(Conversion!BH90*f_ResVal)/f_GMMar</f>
        <v>0</v>
      </c>
      <c r="BI90" s="300">
        <f ca="1">(Conversion!BI90*f_ResVal)/f_GMMar</f>
        <v>0</v>
      </c>
      <c r="BJ90" s="300">
        <f ca="1">(Conversion!BJ90*f_ResVal)/f_GMMar</f>
        <v>0</v>
      </c>
      <c r="BK90" s="300">
        <f ca="1">(Conversion!BK90*f_ResVal)/f_GMMar</f>
        <v>0</v>
      </c>
      <c r="BL90" s="300">
        <f ca="1">(Conversion!BL90*f_ResVal)/f_GMMar</f>
        <v>0</v>
      </c>
      <c r="BM90" s="300">
        <f ca="1">(Conversion!BM90*f_ResVal)/f_GMMar</f>
        <v>0</v>
      </c>
      <c r="BN90" s="300">
        <f ca="1">(Conversion!BN90*f_ResVal)/f_GMMar</f>
        <v>0</v>
      </c>
      <c r="BO90" s="300">
        <f ca="1">(Conversion!BO90*f_ResVal)/f_GMMar</f>
        <v>0</v>
      </c>
      <c r="BP90" s="300">
        <f ca="1">(Conversion!BP90*f_ResVal)/f_GMMar</f>
        <v>0</v>
      </c>
      <c r="BQ90" s="300">
        <f ca="1">(Conversion!BQ90*f_ResVal)/f_GMMar</f>
        <v>0</v>
      </c>
      <c r="BR90" s="300">
        <f ca="1">(Conversion!BR90*f_ResVal)/f_GMMar</f>
        <v>0</v>
      </c>
      <c r="BS90" s="300">
        <f ca="1">(Conversion!BS90*f_ResVal)/f_GMMar</f>
        <v>0</v>
      </c>
      <c r="BT90" s="300">
        <f ca="1">(Conversion!BT90*f_ResVal)/f_GMMar</f>
        <v>0</v>
      </c>
      <c r="BU90" s="300">
        <f ca="1">(Conversion!BU90*f_ResVal)/f_GMMar</f>
        <v>0</v>
      </c>
      <c r="BV90" s="300">
        <f ca="1">(Conversion!BV90*f_ResVal)/f_GMMar</f>
        <v>0</v>
      </c>
      <c r="BW90" s="300">
        <f ca="1">(Conversion!BW90*f_ResVal)/f_GMMar</f>
        <v>0</v>
      </c>
      <c r="BX90" s="300">
        <f ca="1">(Conversion!BX90*f_ResVal)/f_GMMar</f>
        <v>0</v>
      </c>
      <c r="BY90" s="300">
        <f ca="1">(Conversion!BY90*f_ResVal)/f_GMMar</f>
        <v>0</v>
      </c>
      <c r="BZ90" s="300">
        <f ca="1">(Conversion!BZ90*f_ResVal)/f_GMMar</f>
        <v>0</v>
      </c>
      <c r="CA90" s="300">
        <f ca="1">(Conversion!CA90*f_ResVal)/f_GMMar</f>
        <v>0</v>
      </c>
      <c r="CB90" s="300">
        <f ca="1">(Conversion!CB90*f_ResVal)/f_GMMar</f>
        <v>0</v>
      </c>
      <c r="CC90" s="300">
        <f ca="1">(Conversion!CC90*f_ResVal)/f_GMMar</f>
        <v>0</v>
      </c>
      <c r="CD90" s="300">
        <f ca="1">(Conversion!CD90*f_ResVal)/f_GMMar</f>
        <v>0</v>
      </c>
      <c r="CE90" s="300">
        <f ca="1">(Conversion!CE90*f_ResVal)/f_GMMar</f>
        <v>0</v>
      </c>
      <c r="CF90" s="300">
        <f ca="1">(Conversion!CF90*f_ResVal)/f_GMMar</f>
        <v>0</v>
      </c>
      <c r="CG90" s="300">
        <f ca="1">(Conversion!CG90*f_ResVal)/f_GMMar</f>
        <v>0</v>
      </c>
      <c r="CH90" s="300">
        <f ca="1">(Conversion!CH90*f_ResVal)/f_GMMar</f>
        <v>0</v>
      </c>
      <c r="CI90" s="300">
        <f ca="1">(Conversion!CI90*f_ResVal)/f_GMMar</f>
        <v>0</v>
      </c>
      <c r="CJ90" s="300">
        <f ca="1">(Conversion!CJ90*f_ResVal)/f_GMMar</f>
        <v>0</v>
      </c>
      <c r="CK90" s="300">
        <f ca="1">(Conversion!CK90*f_ResVal)/f_GMMar</f>
        <v>0</v>
      </c>
      <c r="CL90" s="300">
        <f ca="1">(Conversion!CL90*f_ResVal)/f_GMMar</f>
        <v>0</v>
      </c>
      <c r="CM90" s="300">
        <f ca="1">(Conversion!CM90*f_ResVal)/f_GMMar</f>
        <v>0</v>
      </c>
      <c r="CN90" s="300">
        <f ca="1">(Conversion!CN90*f_ResVal)/f_GMMar</f>
        <v>0</v>
      </c>
      <c r="CO90" s="300">
        <f ca="1">(Conversion!CO90*f_ResVal)/f_GMMar</f>
        <v>0</v>
      </c>
      <c r="CP90" s="300">
        <f ca="1">(Conversion!CP90*f_ResVal)/f_GMMar</f>
        <v>0</v>
      </c>
      <c r="CQ90" s="300">
        <f ca="1">(Conversion!CQ90*f_ResVal)/f_GMMar</f>
        <v>0</v>
      </c>
      <c r="CR90" s="300">
        <f ca="1">(Conversion!CR90*f_ResVal)/f_GMMar</f>
        <v>0</v>
      </c>
      <c r="CS90" s="300">
        <f ca="1">(Conversion!CS90*f_ResVal)/f_GMMar</f>
        <v>0</v>
      </c>
      <c r="CT90" s="300">
        <f ca="1">(Conversion!CT90*f_ResVal)/f_GMMar</f>
        <v>0</v>
      </c>
      <c r="CU90" s="300">
        <f ca="1">(Conversion!CU90*f_ResVal)/f_GMMar</f>
        <v>0</v>
      </c>
      <c r="CV90" s="300">
        <f ca="1">(Conversion!CV90*f_ResVal)/f_GMMar</f>
        <v>0</v>
      </c>
      <c r="CW90" s="300">
        <f ca="1">(Conversion!CW90*f_ResVal)/f_GMMar</f>
        <v>0</v>
      </c>
      <c r="CX90" s="300">
        <f ca="1">(Conversion!CX90*f_ResVal)/f_GMMar</f>
        <v>0</v>
      </c>
      <c r="CY90" s="300">
        <f ca="1">(Conversion!CY90*f_ResVal)/f_GMMar</f>
        <v>0</v>
      </c>
      <c r="CZ90" s="300">
        <f ca="1">(Conversion!CZ90*f_ResVal)/f_GMMar</f>
        <v>0</v>
      </c>
      <c r="DA90" s="300">
        <f ca="1">(Conversion!DA90*f_ResVal)/f_GMMar</f>
        <v>0</v>
      </c>
      <c r="DB90" s="300">
        <f ca="1">(Conversion!DB90*f_ResVal)/f_GMMar</f>
        <v>0</v>
      </c>
      <c r="DC90" s="300">
        <f ca="1">(Conversion!DC90*f_ResVal)/f_GMMar</f>
        <v>0</v>
      </c>
      <c r="DD90" s="300">
        <f ca="1">(Conversion!DD90*f_ResVal)/f_GMMar</f>
        <v>0</v>
      </c>
      <c r="DE90" s="300">
        <f ca="1">(Conversion!DE90*f_ResVal)/f_GMMar</f>
        <v>0</v>
      </c>
      <c r="DF90" s="300">
        <f ca="1">(Conversion!DF90*f_ResVal)/f_GMMar</f>
        <v>0</v>
      </c>
      <c r="DG90" s="300">
        <f ca="1">(Conversion!DG90*f_ResVal)/f_GMMar</f>
        <v>0</v>
      </c>
      <c r="DH90" s="300">
        <f ca="1">(Conversion!DH90*f_ResVal)/f_GMMar</f>
        <v>0</v>
      </c>
      <c r="DI90" s="300">
        <f ca="1">(Conversion!DI90*f_ResVal)/f_GMMar</f>
        <v>0</v>
      </c>
      <c r="DJ90" s="300">
        <f ca="1">(Conversion!DJ90*f_ResVal)/f_GMMar</f>
        <v>0</v>
      </c>
      <c r="DK90" s="300">
        <f ca="1">(Conversion!DK90*f_ResVal)/f_GMMar</f>
        <v>0</v>
      </c>
      <c r="DL90" s="300">
        <f ca="1">(Conversion!DL90*f_ResVal)/f_GMMar</f>
        <v>0</v>
      </c>
      <c r="DM90" s="300">
        <f ca="1">(Conversion!DM90*f_ResVal)/f_GMMar</f>
        <v>0</v>
      </c>
      <c r="DN90" s="300">
        <f ca="1">(Conversion!DN90*f_ResVal)/f_GMMar</f>
        <v>0</v>
      </c>
      <c r="DO90" s="300">
        <f ca="1">(Conversion!DO90*f_ResVal)/f_GMMar</f>
        <v>0</v>
      </c>
      <c r="DP90" s="300">
        <f ca="1">(Conversion!DP90*f_ResVal)/f_GMMar</f>
        <v>0</v>
      </c>
      <c r="DQ90" s="300">
        <f ca="1">(Conversion!DQ90*f_ResVal)/f_GMMar</f>
        <v>0</v>
      </c>
      <c r="DR90" s="300">
        <f ca="1">(Conversion!DR90*f_ResVal)/f_GMMar</f>
        <v>0</v>
      </c>
      <c r="DS90" s="300">
        <f ca="1">(Conversion!DS90*f_ResVal)/f_GMMar</f>
        <v>0</v>
      </c>
      <c r="DT90" s="300">
        <f ca="1">(Conversion!DT90*f_ResVal)/f_GMMar</f>
        <v>0</v>
      </c>
      <c r="DU90" s="300">
        <f ca="1">(Conversion!DU90*f_ResVal)/f_GMMar</f>
        <v>0</v>
      </c>
      <c r="DV90" s="300">
        <f ca="1">(Conversion!DV90*f_ResVal)/f_GMMar</f>
        <v>0</v>
      </c>
      <c r="DW90" s="300">
        <f ca="1">(Conversion!DW90*f_ResVal)/f_GMMar</f>
        <v>0</v>
      </c>
      <c r="DX90" s="300">
        <f ca="1">(Conversion!DX90*f_ResVal)/f_GMMar</f>
        <v>0</v>
      </c>
      <c r="DY90" s="300">
        <f ca="1">(Conversion!DY90*f_ResVal)/f_GMMar</f>
        <v>0</v>
      </c>
      <c r="DZ90" s="300">
        <f ca="1">(Conversion!DZ90*f_ResVal)/f_GMMar</f>
        <v>0</v>
      </c>
      <c r="EA90" s="300">
        <f ca="1">(Conversion!EA90*f_ResVal)/f_GMMar</f>
        <v>0</v>
      </c>
      <c r="EB90" s="300">
        <f ca="1">(Conversion!EB90*f_ResVal)/f_GMMar</f>
        <v>0</v>
      </c>
      <c r="EC90" s="300">
        <f ca="1">(Conversion!EC90*f_ResVal)/f_GMMar</f>
        <v>0</v>
      </c>
      <c r="ED90" s="300">
        <f ca="1">(Conversion!ED90*f_ResVal)/f_GMMar</f>
        <v>0</v>
      </c>
      <c r="EE90" s="300">
        <f ca="1">(Conversion!EE90*f_ResVal)/f_GMMar</f>
        <v>0</v>
      </c>
      <c r="EF90" s="300">
        <f ca="1">(Conversion!EF90*f_ResVal)/f_GMMar</f>
        <v>0</v>
      </c>
      <c r="EG90" s="300">
        <f ca="1">(Conversion!EG90*f_ResVal)/f_GMMar</f>
        <v>0</v>
      </c>
      <c r="EH90" s="300">
        <f ca="1">(Conversion!EH90*f_ResVal)/f_GMMar</f>
        <v>0</v>
      </c>
      <c r="EI90" s="300">
        <f ca="1">(Conversion!EI90*f_ResVal)/f_GMMar</f>
        <v>0</v>
      </c>
      <c r="EJ90" s="300">
        <f ca="1">(Conversion!EJ90*f_ResVal)/f_GMMar</f>
        <v>0</v>
      </c>
      <c r="EK90" s="300">
        <f ca="1">(Conversion!EK90*f_ResVal)/f_GMMar</f>
        <v>0</v>
      </c>
      <c r="EL90" s="300">
        <f ca="1">(Conversion!EL90*f_ResVal)/f_GMMar</f>
        <v>0</v>
      </c>
      <c r="EM90" s="300">
        <f ca="1">(Conversion!EM90*f_ResVal)/f_GMMar</f>
        <v>0</v>
      </c>
      <c r="EN90" s="300">
        <f ca="1">(Conversion!EN90*f_ResVal)/f_GMMar</f>
        <v>0</v>
      </c>
      <c r="EO90" s="300">
        <f ca="1">(Conversion!EO90*f_ResVal)/f_GMMar</f>
        <v>0</v>
      </c>
      <c r="EP90" s="300">
        <f ca="1">(Conversion!EP90*f_ResVal)/f_GMMar</f>
        <v>0</v>
      </c>
      <c r="EQ90" s="300">
        <f ca="1">(Conversion!EQ90*f_ResVal)/f_GMMar</f>
        <v>0</v>
      </c>
      <c r="ER90" s="300">
        <f ca="1">(Conversion!ER90*f_ResVal)/f_GMMar</f>
        <v>0</v>
      </c>
      <c r="ES90" s="300">
        <f ca="1">(Conversion!ES90*f_ResVal)/f_GMMar</f>
        <v>0</v>
      </c>
      <c r="ET90" s="300">
        <f ca="1">(Conversion!ET90*f_ResVal)/f_GMMar</f>
        <v>0</v>
      </c>
      <c r="EU90" s="300">
        <f ca="1">(Conversion!EU90*f_ResVal)/f_GMMar</f>
        <v>0</v>
      </c>
      <c r="EV90" s="300">
        <f ca="1">(Conversion!EV90*f_ResVal)/f_GMMar</f>
        <v>0</v>
      </c>
      <c r="EW90" s="300">
        <f ca="1">(Conversion!EW90*f_ResVal)/f_GMMar</f>
        <v>0</v>
      </c>
      <c r="EX90" s="300">
        <f ca="1">(Conversion!EX90*f_ResVal)/f_GMMar</f>
        <v>0</v>
      </c>
      <c r="EY90" s="612"/>
      <c r="EZ90" s="757" t="str">
        <f>'Main Input'!EZ90</f>
        <v>RPI</v>
      </c>
      <c r="FA90" s="757" t="str">
        <f>'Main Input'!FA90</f>
        <v>N/A</v>
      </c>
      <c r="FB90" s="766">
        <f>'Main Input'!FB90</f>
        <v>0</v>
      </c>
      <c r="FC90" s="766" t="str">
        <f>'Main Input'!FC90</f>
        <v>IT Solutions</v>
      </c>
      <c r="FD90" s="766" t="str">
        <f>'Main Input'!FD90</f>
        <v>Managed Services</v>
      </c>
      <c r="FE90" s="757" t="str">
        <f>'Main Input'!FE90</f>
        <v>Opex</v>
      </c>
      <c r="FF90" s="757" t="str">
        <f>'Main Input'!FF90</f>
        <v>ContractAccrual</v>
      </c>
      <c r="FG90" s="757" t="str">
        <f>'Main Input'!FG90</f>
        <v>Expense</v>
      </c>
      <c r="FH90" s="767" t="str">
        <f>'Main Input'!FH90</f>
        <v>A</v>
      </c>
      <c r="FI90" s="768">
        <f>'Main Input'!FI90</f>
        <v>0.22</v>
      </c>
      <c r="FJ90" s="768">
        <f>'Main Input'!FJ90</f>
        <v>0</v>
      </c>
      <c r="FK90" s="612"/>
      <c r="FL90" s="531">
        <f t="shared" ref="FL90:FL112" si="24">CVbloc6</f>
        <v>0</v>
      </c>
      <c r="FM90" s="86"/>
      <c r="FN90" s="612"/>
    </row>
    <row r="91" spans="1:170" ht="12.75" customHeight="1">
      <c r="A91" s="750" t="str">
        <f>'Main Input'!A91</f>
        <v>MTB</v>
      </c>
      <c r="B91" s="762" t="str">
        <f>'Main Input'!B91</f>
        <v>Business Unit</v>
      </c>
      <c r="C91" s="762" t="str">
        <f>'Main Input'!C91</f>
        <v>Labour</v>
      </c>
      <c r="D91" s="762" t="str">
        <f>'Main Input'!D91</f>
        <v>TFR</v>
      </c>
      <c r="E91" s="762" t="str">
        <f>'Main Input'!E91</f>
        <v>Migration Engineer #10 (Wintel)</v>
      </c>
      <c r="F91" s="753" t="str">
        <f>'Main Input'!F91</f>
        <v>direct</v>
      </c>
      <c r="G91" s="753" t="str">
        <f>'Main Input'!G91</f>
        <v>Person</v>
      </c>
      <c r="H91" s="753" t="str">
        <f>'Main Input'!H91</f>
        <v>TAC.CSA.2</v>
      </c>
      <c r="I91" s="753">
        <f>'Main Input'!I91</f>
        <v>0</v>
      </c>
      <c r="J91" s="753">
        <f>'Main Input'!J91</f>
        <v>0</v>
      </c>
      <c r="K91" s="753" t="str">
        <f>'Main Input'!K91</f>
        <v>FJS</v>
      </c>
      <c r="L91" s="753" t="str">
        <f>'Main Input'!L91</f>
        <v>pTran</v>
      </c>
      <c r="M91" s="753">
        <f>'Main Input'!M91</f>
        <v>0</v>
      </c>
      <c r="N91" s="753">
        <f>'Main Input'!N91</f>
        <v>0</v>
      </c>
      <c r="O91" s="753" t="str">
        <f>'Main Input'!O91</f>
        <v>SPAIN</v>
      </c>
      <c r="P91" s="753">
        <f>'Main Input'!P91</f>
        <v>313</v>
      </c>
      <c r="Q91" s="753" t="str">
        <f>'Main Input'!Q91</f>
        <v>EUR</v>
      </c>
      <c r="R91" s="753" t="str">
        <f>'Main Input'!R91</f>
        <v>EMEA</v>
      </c>
      <c r="S91" s="753" t="str">
        <f>'Main Input'!S91</f>
        <v>Local</v>
      </c>
      <c r="T91" s="753">
        <f>'Main Input'!T91</f>
        <v>0</v>
      </c>
      <c r="U91" s="753">
        <f>'Main Input'!U91</f>
        <v>0</v>
      </c>
      <c r="V91" s="753" t="str">
        <f>'Main Input'!V91</f>
        <v>4_ATP</v>
      </c>
      <c r="W91" s="753">
        <f>'Main Input'!W91</f>
        <v>0</v>
      </c>
      <c r="X91" s="753">
        <f>'Main Input'!X91</f>
        <v>0</v>
      </c>
      <c r="Y91" s="753">
        <f>'Main Input'!Y91</f>
        <v>0</v>
      </c>
      <c r="Z91" s="753">
        <f>'Main Input'!Z91</f>
        <v>0</v>
      </c>
      <c r="AA91" s="753">
        <f>'Main Input'!AA91</f>
        <v>0</v>
      </c>
      <c r="AB91" s="763">
        <f>'Main Input'!AB91</f>
        <v>0</v>
      </c>
      <c r="AC91" s="763" t="str">
        <f>'Main Input'!AC91</f>
        <v>Days</v>
      </c>
      <c r="AD91" s="764">
        <f>'Main Input'!AD91</f>
        <v>85</v>
      </c>
      <c r="AE91" s="765">
        <f t="shared" ca="1" si="22"/>
        <v>34108.974358974359</v>
      </c>
      <c r="AF91" s="299">
        <f>(Conversion!AF91*f_ResVal)/f_GMMar</f>
        <v>0</v>
      </c>
      <c r="AG91" s="300">
        <f ca="1">(Conversion!AG91*f_ResVal)/f_GMMar</f>
        <v>0</v>
      </c>
      <c r="AH91" s="300">
        <f ca="1">(Conversion!AH91*f_ResVal)/f_GMMar</f>
        <v>8527.2435897435898</v>
      </c>
      <c r="AI91" s="300">
        <f ca="1">(Conversion!AI91*f_ResVal)/f_GMMar</f>
        <v>8527.2435897435898</v>
      </c>
      <c r="AJ91" s="300">
        <f ca="1">(Conversion!AJ91*f_ResVal)/f_GMMar</f>
        <v>8527.2435897435898</v>
      </c>
      <c r="AK91" s="300">
        <f ca="1">(Conversion!AK91*f_ResVal)/f_GMMar</f>
        <v>8527.2435897435898</v>
      </c>
      <c r="AL91" s="300">
        <f ca="1">(Conversion!AL91*f_ResVal)/f_GMMar</f>
        <v>0</v>
      </c>
      <c r="AM91" s="300">
        <f ca="1">(Conversion!AM91*f_ResVal)/f_GMMar</f>
        <v>0</v>
      </c>
      <c r="AN91" s="300">
        <f ca="1">(Conversion!AN91*f_ResVal)/f_GMMar</f>
        <v>0</v>
      </c>
      <c r="AO91" s="300">
        <f ca="1">(Conversion!AO91*f_ResVal)/f_GMMar</f>
        <v>0</v>
      </c>
      <c r="AP91" s="300">
        <f ca="1">(Conversion!AP91*f_ResVal)/f_GMMar</f>
        <v>0</v>
      </c>
      <c r="AQ91" s="300">
        <f ca="1">(Conversion!AQ91*f_ResVal)/f_GMMar</f>
        <v>0</v>
      </c>
      <c r="AR91" s="300">
        <f ca="1">(Conversion!AR91*f_ResVal)/f_GMMar</f>
        <v>0</v>
      </c>
      <c r="AS91" s="300">
        <f ca="1">(Conversion!AS91*f_ResVal)/f_GMMar</f>
        <v>0</v>
      </c>
      <c r="AT91" s="300">
        <f ca="1">(Conversion!AT91*f_ResVal)/f_GMMar</f>
        <v>0</v>
      </c>
      <c r="AU91" s="300">
        <f ca="1">(Conversion!AU91*f_ResVal)/f_GMMar</f>
        <v>0</v>
      </c>
      <c r="AV91" s="300">
        <f ca="1">(Conversion!AV91*f_ResVal)/f_GMMar</f>
        <v>0</v>
      </c>
      <c r="AW91" s="300">
        <f ca="1">(Conversion!AW91*f_ResVal)/f_GMMar</f>
        <v>0</v>
      </c>
      <c r="AX91" s="300">
        <f ca="1">(Conversion!AX91*f_ResVal)/f_GMMar</f>
        <v>0</v>
      </c>
      <c r="AY91" s="300">
        <f ca="1">(Conversion!AY91*f_ResVal)/f_GMMar</f>
        <v>0</v>
      </c>
      <c r="AZ91" s="300">
        <f ca="1">(Conversion!AZ91*f_ResVal)/f_GMMar</f>
        <v>0</v>
      </c>
      <c r="BA91" s="300">
        <f ca="1">(Conversion!BA91*f_ResVal)/f_GMMar</f>
        <v>0</v>
      </c>
      <c r="BB91" s="300">
        <f ca="1">(Conversion!BB91*f_ResVal)/f_GMMar</f>
        <v>0</v>
      </c>
      <c r="BC91" s="300">
        <f ca="1">(Conversion!BC91*f_ResVal)/f_GMMar</f>
        <v>0</v>
      </c>
      <c r="BD91" s="300">
        <f ca="1">(Conversion!BD91*f_ResVal)/f_GMMar</f>
        <v>0</v>
      </c>
      <c r="BE91" s="300">
        <f ca="1">(Conversion!BE91*f_ResVal)/f_GMMar</f>
        <v>0</v>
      </c>
      <c r="BF91" s="300">
        <f ca="1">(Conversion!BF91*f_ResVal)/f_GMMar</f>
        <v>0</v>
      </c>
      <c r="BG91" s="300">
        <f ca="1">(Conversion!BG91*f_ResVal)/f_GMMar</f>
        <v>0</v>
      </c>
      <c r="BH91" s="300">
        <f ca="1">(Conversion!BH91*f_ResVal)/f_GMMar</f>
        <v>0</v>
      </c>
      <c r="BI91" s="300">
        <f ca="1">(Conversion!BI91*f_ResVal)/f_GMMar</f>
        <v>0</v>
      </c>
      <c r="BJ91" s="300">
        <f ca="1">(Conversion!BJ91*f_ResVal)/f_GMMar</f>
        <v>0</v>
      </c>
      <c r="BK91" s="300">
        <f ca="1">(Conversion!BK91*f_ResVal)/f_GMMar</f>
        <v>0</v>
      </c>
      <c r="BL91" s="300">
        <f ca="1">(Conversion!BL91*f_ResVal)/f_GMMar</f>
        <v>0</v>
      </c>
      <c r="BM91" s="300">
        <f ca="1">(Conversion!BM91*f_ResVal)/f_GMMar</f>
        <v>0</v>
      </c>
      <c r="BN91" s="300">
        <f ca="1">(Conversion!BN91*f_ResVal)/f_GMMar</f>
        <v>0</v>
      </c>
      <c r="BO91" s="300">
        <f ca="1">(Conversion!BO91*f_ResVal)/f_GMMar</f>
        <v>0</v>
      </c>
      <c r="BP91" s="300">
        <f ca="1">(Conversion!BP91*f_ResVal)/f_GMMar</f>
        <v>0</v>
      </c>
      <c r="BQ91" s="300">
        <f ca="1">(Conversion!BQ91*f_ResVal)/f_GMMar</f>
        <v>0</v>
      </c>
      <c r="BR91" s="300">
        <f ca="1">(Conversion!BR91*f_ResVal)/f_GMMar</f>
        <v>0</v>
      </c>
      <c r="BS91" s="300">
        <f ca="1">(Conversion!BS91*f_ResVal)/f_GMMar</f>
        <v>0</v>
      </c>
      <c r="BT91" s="300">
        <f ca="1">(Conversion!BT91*f_ResVal)/f_GMMar</f>
        <v>0</v>
      </c>
      <c r="BU91" s="300">
        <f ca="1">(Conversion!BU91*f_ResVal)/f_GMMar</f>
        <v>0</v>
      </c>
      <c r="BV91" s="300">
        <f ca="1">(Conversion!BV91*f_ResVal)/f_GMMar</f>
        <v>0</v>
      </c>
      <c r="BW91" s="300">
        <f ca="1">(Conversion!BW91*f_ResVal)/f_GMMar</f>
        <v>0</v>
      </c>
      <c r="BX91" s="300">
        <f ca="1">(Conversion!BX91*f_ResVal)/f_GMMar</f>
        <v>0</v>
      </c>
      <c r="BY91" s="300">
        <f ca="1">(Conversion!BY91*f_ResVal)/f_GMMar</f>
        <v>0</v>
      </c>
      <c r="BZ91" s="300">
        <f ca="1">(Conversion!BZ91*f_ResVal)/f_GMMar</f>
        <v>0</v>
      </c>
      <c r="CA91" s="300">
        <f ca="1">(Conversion!CA91*f_ResVal)/f_GMMar</f>
        <v>0</v>
      </c>
      <c r="CB91" s="300">
        <f ca="1">(Conversion!CB91*f_ResVal)/f_GMMar</f>
        <v>0</v>
      </c>
      <c r="CC91" s="300">
        <f ca="1">(Conversion!CC91*f_ResVal)/f_GMMar</f>
        <v>0</v>
      </c>
      <c r="CD91" s="300">
        <f ca="1">(Conversion!CD91*f_ResVal)/f_GMMar</f>
        <v>0</v>
      </c>
      <c r="CE91" s="300">
        <f ca="1">(Conversion!CE91*f_ResVal)/f_GMMar</f>
        <v>0</v>
      </c>
      <c r="CF91" s="300">
        <f ca="1">(Conversion!CF91*f_ResVal)/f_GMMar</f>
        <v>0</v>
      </c>
      <c r="CG91" s="300">
        <f ca="1">(Conversion!CG91*f_ResVal)/f_GMMar</f>
        <v>0</v>
      </c>
      <c r="CH91" s="300">
        <f ca="1">(Conversion!CH91*f_ResVal)/f_GMMar</f>
        <v>0</v>
      </c>
      <c r="CI91" s="300">
        <f ca="1">(Conversion!CI91*f_ResVal)/f_GMMar</f>
        <v>0</v>
      </c>
      <c r="CJ91" s="300">
        <f ca="1">(Conversion!CJ91*f_ResVal)/f_GMMar</f>
        <v>0</v>
      </c>
      <c r="CK91" s="300">
        <f ca="1">(Conversion!CK91*f_ResVal)/f_GMMar</f>
        <v>0</v>
      </c>
      <c r="CL91" s="300">
        <f ca="1">(Conversion!CL91*f_ResVal)/f_GMMar</f>
        <v>0</v>
      </c>
      <c r="CM91" s="300">
        <f ca="1">(Conversion!CM91*f_ResVal)/f_GMMar</f>
        <v>0</v>
      </c>
      <c r="CN91" s="300">
        <f ca="1">(Conversion!CN91*f_ResVal)/f_GMMar</f>
        <v>0</v>
      </c>
      <c r="CO91" s="300">
        <f ca="1">(Conversion!CO91*f_ResVal)/f_GMMar</f>
        <v>0</v>
      </c>
      <c r="CP91" s="300">
        <f ca="1">(Conversion!CP91*f_ResVal)/f_GMMar</f>
        <v>0</v>
      </c>
      <c r="CQ91" s="300">
        <f ca="1">(Conversion!CQ91*f_ResVal)/f_GMMar</f>
        <v>0</v>
      </c>
      <c r="CR91" s="300">
        <f ca="1">(Conversion!CR91*f_ResVal)/f_GMMar</f>
        <v>0</v>
      </c>
      <c r="CS91" s="300">
        <f ca="1">(Conversion!CS91*f_ResVal)/f_GMMar</f>
        <v>0</v>
      </c>
      <c r="CT91" s="300">
        <f ca="1">(Conversion!CT91*f_ResVal)/f_GMMar</f>
        <v>0</v>
      </c>
      <c r="CU91" s="300">
        <f ca="1">(Conversion!CU91*f_ResVal)/f_GMMar</f>
        <v>0</v>
      </c>
      <c r="CV91" s="300">
        <f ca="1">(Conversion!CV91*f_ResVal)/f_GMMar</f>
        <v>0</v>
      </c>
      <c r="CW91" s="300">
        <f ca="1">(Conversion!CW91*f_ResVal)/f_GMMar</f>
        <v>0</v>
      </c>
      <c r="CX91" s="300">
        <f ca="1">(Conversion!CX91*f_ResVal)/f_GMMar</f>
        <v>0</v>
      </c>
      <c r="CY91" s="300">
        <f ca="1">(Conversion!CY91*f_ResVal)/f_GMMar</f>
        <v>0</v>
      </c>
      <c r="CZ91" s="300">
        <f ca="1">(Conversion!CZ91*f_ResVal)/f_GMMar</f>
        <v>0</v>
      </c>
      <c r="DA91" s="300">
        <f ca="1">(Conversion!DA91*f_ResVal)/f_GMMar</f>
        <v>0</v>
      </c>
      <c r="DB91" s="300">
        <f ca="1">(Conversion!DB91*f_ResVal)/f_GMMar</f>
        <v>0</v>
      </c>
      <c r="DC91" s="300">
        <f ca="1">(Conversion!DC91*f_ResVal)/f_GMMar</f>
        <v>0</v>
      </c>
      <c r="DD91" s="300">
        <f ca="1">(Conversion!DD91*f_ResVal)/f_GMMar</f>
        <v>0</v>
      </c>
      <c r="DE91" s="300">
        <f ca="1">(Conversion!DE91*f_ResVal)/f_GMMar</f>
        <v>0</v>
      </c>
      <c r="DF91" s="300">
        <f ca="1">(Conversion!DF91*f_ResVal)/f_GMMar</f>
        <v>0</v>
      </c>
      <c r="DG91" s="300">
        <f ca="1">(Conversion!DG91*f_ResVal)/f_GMMar</f>
        <v>0</v>
      </c>
      <c r="DH91" s="300">
        <f ca="1">(Conversion!DH91*f_ResVal)/f_GMMar</f>
        <v>0</v>
      </c>
      <c r="DI91" s="300">
        <f ca="1">(Conversion!DI91*f_ResVal)/f_GMMar</f>
        <v>0</v>
      </c>
      <c r="DJ91" s="300">
        <f ca="1">(Conversion!DJ91*f_ResVal)/f_GMMar</f>
        <v>0</v>
      </c>
      <c r="DK91" s="300">
        <f ca="1">(Conversion!DK91*f_ResVal)/f_GMMar</f>
        <v>0</v>
      </c>
      <c r="DL91" s="300">
        <f ca="1">(Conversion!DL91*f_ResVal)/f_GMMar</f>
        <v>0</v>
      </c>
      <c r="DM91" s="300">
        <f ca="1">(Conversion!DM91*f_ResVal)/f_GMMar</f>
        <v>0</v>
      </c>
      <c r="DN91" s="300">
        <f ca="1">(Conversion!DN91*f_ResVal)/f_GMMar</f>
        <v>0</v>
      </c>
      <c r="DO91" s="300">
        <f ca="1">(Conversion!DO91*f_ResVal)/f_GMMar</f>
        <v>0</v>
      </c>
      <c r="DP91" s="300">
        <f ca="1">(Conversion!DP91*f_ResVal)/f_GMMar</f>
        <v>0</v>
      </c>
      <c r="DQ91" s="300">
        <f ca="1">(Conversion!DQ91*f_ResVal)/f_GMMar</f>
        <v>0</v>
      </c>
      <c r="DR91" s="300">
        <f ca="1">(Conversion!DR91*f_ResVal)/f_GMMar</f>
        <v>0</v>
      </c>
      <c r="DS91" s="300">
        <f ca="1">(Conversion!DS91*f_ResVal)/f_GMMar</f>
        <v>0</v>
      </c>
      <c r="DT91" s="300">
        <f ca="1">(Conversion!DT91*f_ResVal)/f_GMMar</f>
        <v>0</v>
      </c>
      <c r="DU91" s="300">
        <f ca="1">(Conversion!DU91*f_ResVal)/f_GMMar</f>
        <v>0</v>
      </c>
      <c r="DV91" s="300">
        <f ca="1">(Conversion!DV91*f_ResVal)/f_GMMar</f>
        <v>0</v>
      </c>
      <c r="DW91" s="300">
        <f ca="1">(Conversion!DW91*f_ResVal)/f_GMMar</f>
        <v>0</v>
      </c>
      <c r="DX91" s="300">
        <f ca="1">(Conversion!DX91*f_ResVal)/f_GMMar</f>
        <v>0</v>
      </c>
      <c r="DY91" s="300">
        <f ca="1">(Conversion!DY91*f_ResVal)/f_GMMar</f>
        <v>0</v>
      </c>
      <c r="DZ91" s="300">
        <f ca="1">(Conversion!DZ91*f_ResVal)/f_GMMar</f>
        <v>0</v>
      </c>
      <c r="EA91" s="300">
        <f ca="1">(Conversion!EA91*f_ResVal)/f_GMMar</f>
        <v>0</v>
      </c>
      <c r="EB91" s="300">
        <f ca="1">(Conversion!EB91*f_ResVal)/f_GMMar</f>
        <v>0</v>
      </c>
      <c r="EC91" s="300">
        <f ca="1">(Conversion!EC91*f_ResVal)/f_GMMar</f>
        <v>0</v>
      </c>
      <c r="ED91" s="300">
        <f ca="1">(Conversion!ED91*f_ResVal)/f_GMMar</f>
        <v>0</v>
      </c>
      <c r="EE91" s="300">
        <f ca="1">(Conversion!EE91*f_ResVal)/f_GMMar</f>
        <v>0</v>
      </c>
      <c r="EF91" s="300">
        <f ca="1">(Conversion!EF91*f_ResVal)/f_GMMar</f>
        <v>0</v>
      </c>
      <c r="EG91" s="300">
        <f ca="1">(Conversion!EG91*f_ResVal)/f_GMMar</f>
        <v>0</v>
      </c>
      <c r="EH91" s="300">
        <f ca="1">(Conversion!EH91*f_ResVal)/f_GMMar</f>
        <v>0</v>
      </c>
      <c r="EI91" s="300">
        <f ca="1">(Conversion!EI91*f_ResVal)/f_GMMar</f>
        <v>0</v>
      </c>
      <c r="EJ91" s="300">
        <f ca="1">(Conversion!EJ91*f_ResVal)/f_GMMar</f>
        <v>0</v>
      </c>
      <c r="EK91" s="300">
        <f ca="1">(Conversion!EK91*f_ResVal)/f_GMMar</f>
        <v>0</v>
      </c>
      <c r="EL91" s="300">
        <f ca="1">(Conversion!EL91*f_ResVal)/f_GMMar</f>
        <v>0</v>
      </c>
      <c r="EM91" s="300">
        <f ca="1">(Conversion!EM91*f_ResVal)/f_GMMar</f>
        <v>0</v>
      </c>
      <c r="EN91" s="300">
        <f ca="1">(Conversion!EN91*f_ResVal)/f_GMMar</f>
        <v>0</v>
      </c>
      <c r="EO91" s="300">
        <f ca="1">(Conversion!EO91*f_ResVal)/f_GMMar</f>
        <v>0</v>
      </c>
      <c r="EP91" s="300">
        <f ca="1">(Conversion!EP91*f_ResVal)/f_GMMar</f>
        <v>0</v>
      </c>
      <c r="EQ91" s="300">
        <f ca="1">(Conversion!EQ91*f_ResVal)/f_GMMar</f>
        <v>0</v>
      </c>
      <c r="ER91" s="300">
        <f ca="1">(Conversion!ER91*f_ResVal)/f_GMMar</f>
        <v>0</v>
      </c>
      <c r="ES91" s="300">
        <f ca="1">(Conversion!ES91*f_ResVal)/f_GMMar</f>
        <v>0</v>
      </c>
      <c r="ET91" s="300">
        <f ca="1">(Conversion!ET91*f_ResVal)/f_GMMar</f>
        <v>0</v>
      </c>
      <c r="EU91" s="300">
        <f ca="1">(Conversion!EU91*f_ResVal)/f_GMMar</f>
        <v>0</v>
      </c>
      <c r="EV91" s="300">
        <f ca="1">(Conversion!EV91*f_ResVal)/f_GMMar</f>
        <v>0</v>
      </c>
      <c r="EW91" s="300">
        <f ca="1">(Conversion!EW91*f_ResVal)/f_GMMar</f>
        <v>0</v>
      </c>
      <c r="EX91" s="300">
        <f ca="1">(Conversion!EX91*f_ResVal)/f_GMMar</f>
        <v>0</v>
      </c>
      <c r="EY91" s="612"/>
      <c r="EZ91" s="757" t="str">
        <f>'Main Input'!EZ91</f>
        <v>RPI</v>
      </c>
      <c r="FA91" s="757" t="str">
        <f>'Main Input'!FA91</f>
        <v>N/A</v>
      </c>
      <c r="FB91" s="766">
        <f>'Main Input'!FB91</f>
        <v>0</v>
      </c>
      <c r="FC91" s="766" t="str">
        <f>'Main Input'!FC91</f>
        <v>IT Solutions</v>
      </c>
      <c r="FD91" s="766" t="str">
        <f>'Main Input'!FD91</f>
        <v>Managed Services</v>
      </c>
      <c r="FE91" s="757" t="str">
        <f>'Main Input'!FE91</f>
        <v>Opex</v>
      </c>
      <c r="FF91" s="757" t="str">
        <f>'Main Input'!FF91</f>
        <v>ContractAccrual</v>
      </c>
      <c r="FG91" s="757" t="str">
        <f>'Main Input'!FG91</f>
        <v>Expense</v>
      </c>
      <c r="FH91" s="767" t="str">
        <f>'Main Input'!FH91</f>
        <v>A</v>
      </c>
      <c r="FI91" s="768">
        <f>'Main Input'!FI91</f>
        <v>0.22</v>
      </c>
      <c r="FJ91" s="768">
        <f>'Main Input'!FJ91</f>
        <v>0</v>
      </c>
      <c r="FK91" s="612"/>
      <c r="FL91" s="531">
        <f t="shared" si="24"/>
        <v>0</v>
      </c>
      <c r="FM91" s="86"/>
      <c r="FN91" s="612"/>
    </row>
    <row r="92" spans="1:170" ht="12.75" customHeight="1">
      <c r="A92" s="750" t="str">
        <f>'Main Input'!A92</f>
        <v>MTB</v>
      </c>
      <c r="B92" s="762" t="str">
        <f>'Main Input'!B92</f>
        <v>Business Unit</v>
      </c>
      <c r="C92" s="762" t="str">
        <f>'Main Input'!C92</f>
        <v>Labour</v>
      </c>
      <c r="D92" s="762" t="str">
        <f>'Main Input'!D92</f>
        <v>TFR</v>
      </c>
      <c r="E92" s="762" t="str">
        <f>'Main Input'!E92</f>
        <v>Migration Engineer #11 (Wintel)</v>
      </c>
      <c r="F92" s="753" t="str">
        <f>'Main Input'!F92</f>
        <v>direct</v>
      </c>
      <c r="G92" s="753" t="str">
        <f>'Main Input'!G92</f>
        <v>Person</v>
      </c>
      <c r="H92" s="753" t="str">
        <f>'Main Input'!H92</f>
        <v>TAC.CSA.2</v>
      </c>
      <c r="I92" s="753">
        <f>'Main Input'!I92</f>
        <v>0</v>
      </c>
      <c r="J92" s="753">
        <f>'Main Input'!J92</f>
        <v>0</v>
      </c>
      <c r="K92" s="753" t="str">
        <f>'Main Input'!K92</f>
        <v>FJS</v>
      </c>
      <c r="L92" s="753" t="str">
        <f>'Main Input'!L92</f>
        <v>pTran</v>
      </c>
      <c r="M92" s="753">
        <f>'Main Input'!M92</f>
        <v>0</v>
      </c>
      <c r="N92" s="753">
        <f>'Main Input'!N92</f>
        <v>0</v>
      </c>
      <c r="O92" s="753" t="str">
        <f>'Main Input'!O92</f>
        <v>SPAIN</v>
      </c>
      <c r="P92" s="753">
        <f>'Main Input'!P92</f>
        <v>313</v>
      </c>
      <c r="Q92" s="753" t="str">
        <f>'Main Input'!Q92</f>
        <v>EUR</v>
      </c>
      <c r="R92" s="753" t="str">
        <f>'Main Input'!R92</f>
        <v>EMEA</v>
      </c>
      <c r="S92" s="753" t="str">
        <f>'Main Input'!S92</f>
        <v>Local</v>
      </c>
      <c r="T92" s="753">
        <f>'Main Input'!T92</f>
        <v>0</v>
      </c>
      <c r="U92" s="753">
        <f>'Main Input'!U92</f>
        <v>0</v>
      </c>
      <c r="V92" s="753" t="str">
        <f>'Main Input'!V92</f>
        <v>4_ATP</v>
      </c>
      <c r="W92" s="753">
        <f>'Main Input'!W92</f>
        <v>0</v>
      </c>
      <c r="X92" s="753">
        <f>'Main Input'!X92</f>
        <v>0</v>
      </c>
      <c r="Y92" s="753">
        <f>'Main Input'!Y92</f>
        <v>0</v>
      </c>
      <c r="Z92" s="753">
        <f>'Main Input'!Z92</f>
        <v>0</v>
      </c>
      <c r="AA92" s="753">
        <f>'Main Input'!AA92</f>
        <v>0</v>
      </c>
      <c r="AB92" s="763">
        <f>'Main Input'!AB92</f>
        <v>0</v>
      </c>
      <c r="AC92" s="763" t="str">
        <f>'Main Input'!AC92</f>
        <v>Days</v>
      </c>
      <c r="AD92" s="764">
        <f>'Main Input'!AD92</f>
        <v>85</v>
      </c>
      <c r="AE92" s="765">
        <f t="shared" ca="1" si="22"/>
        <v>34108.974358974359</v>
      </c>
      <c r="AF92" s="299">
        <f>(Conversion!AF92*f_ResVal)/f_GMMar</f>
        <v>0</v>
      </c>
      <c r="AG92" s="300">
        <f ca="1">(Conversion!AG92*f_ResVal)/f_GMMar</f>
        <v>0</v>
      </c>
      <c r="AH92" s="300">
        <f ca="1">(Conversion!AH92*f_ResVal)/f_GMMar</f>
        <v>8527.2435897435898</v>
      </c>
      <c r="AI92" s="300">
        <f ca="1">(Conversion!AI92*f_ResVal)/f_GMMar</f>
        <v>8527.2435897435898</v>
      </c>
      <c r="AJ92" s="300">
        <f ca="1">(Conversion!AJ92*f_ResVal)/f_GMMar</f>
        <v>8527.2435897435898</v>
      </c>
      <c r="AK92" s="300">
        <f ca="1">(Conversion!AK92*f_ResVal)/f_GMMar</f>
        <v>8527.2435897435898</v>
      </c>
      <c r="AL92" s="300">
        <f ca="1">(Conversion!AL92*f_ResVal)/f_GMMar</f>
        <v>0</v>
      </c>
      <c r="AM92" s="300">
        <f ca="1">(Conversion!AM92*f_ResVal)/f_GMMar</f>
        <v>0</v>
      </c>
      <c r="AN92" s="300">
        <f ca="1">(Conversion!AN92*f_ResVal)/f_GMMar</f>
        <v>0</v>
      </c>
      <c r="AO92" s="300">
        <f ca="1">(Conversion!AO92*f_ResVal)/f_GMMar</f>
        <v>0</v>
      </c>
      <c r="AP92" s="300">
        <f ca="1">(Conversion!AP92*f_ResVal)/f_GMMar</f>
        <v>0</v>
      </c>
      <c r="AQ92" s="300">
        <f ca="1">(Conversion!AQ92*f_ResVal)/f_GMMar</f>
        <v>0</v>
      </c>
      <c r="AR92" s="300">
        <f ca="1">(Conversion!AR92*f_ResVal)/f_GMMar</f>
        <v>0</v>
      </c>
      <c r="AS92" s="300">
        <f ca="1">(Conversion!AS92*f_ResVal)/f_GMMar</f>
        <v>0</v>
      </c>
      <c r="AT92" s="300">
        <f ca="1">(Conversion!AT92*f_ResVal)/f_GMMar</f>
        <v>0</v>
      </c>
      <c r="AU92" s="300">
        <f ca="1">(Conversion!AU92*f_ResVal)/f_GMMar</f>
        <v>0</v>
      </c>
      <c r="AV92" s="300">
        <f ca="1">(Conversion!AV92*f_ResVal)/f_GMMar</f>
        <v>0</v>
      </c>
      <c r="AW92" s="300">
        <f ca="1">(Conversion!AW92*f_ResVal)/f_GMMar</f>
        <v>0</v>
      </c>
      <c r="AX92" s="300">
        <f ca="1">(Conversion!AX92*f_ResVal)/f_GMMar</f>
        <v>0</v>
      </c>
      <c r="AY92" s="300">
        <f ca="1">(Conversion!AY92*f_ResVal)/f_GMMar</f>
        <v>0</v>
      </c>
      <c r="AZ92" s="300">
        <f ca="1">(Conversion!AZ92*f_ResVal)/f_GMMar</f>
        <v>0</v>
      </c>
      <c r="BA92" s="300">
        <f ca="1">(Conversion!BA92*f_ResVal)/f_GMMar</f>
        <v>0</v>
      </c>
      <c r="BB92" s="300">
        <f ca="1">(Conversion!BB92*f_ResVal)/f_GMMar</f>
        <v>0</v>
      </c>
      <c r="BC92" s="300">
        <f ca="1">(Conversion!BC92*f_ResVal)/f_GMMar</f>
        <v>0</v>
      </c>
      <c r="BD92" s="300">
        <f ca="1">(Conversion!BD92*f_ResVal)/f_GMMar</f>
        <v>0</v>
      </c>
      <c r="BE92" s="300">
        <f ca="1">(Conversion!BE92*f_ResVal)/f_GMMar</f>
        <v>0</v>
      </c>
      <c r="BF92" s="300">
        <f ca="1">(Conversion!BF92*f_ResVal)/f_GMMar</f>
        <v>0</v>
      </c>
      <c r="BG92" s="300">
        <f ca="1">(Conversion!BG92*f_ResVal)/f_GMMar</f>
        <v>0</v>
      </c>
      <c r="BH92" s="300">
        <f ca="1">(Conversion!BH92*f_ResVal)/f_GMMar</f>
        <v>0</v>
      </c>
      <c r="BI92" s="300">
        <f ca="1">(Conversion!BI92*f_ResVal)/f_GMMar</f>
        <v>0</v>
      </c>
      <c r="BJ92" s="300">
        <f ca="1">(Conversion!BJ92*f_ResVal)/f_GMMar</f>
        <v>0</v>
      </c>
      <c r="BK92" s="300">
        <f ca="1">(Conversion!BK92*f_ResVal)/f_GMMar</f>
        <v>0</v>
      </c>
      <c r="BL92" s="300">
        <f ca="1">(Conversion!BL92*f_ResVal)/f_GMMar</f>
        <v>0</v>
      </c>
      <c r="BM92" s="300">
        <f ca="1">(Conversion!BM92*f_ResVal)/f_GMMar</f>
        <v>0</v>
      </c>
      <c r="BN92" s="300">
        <f ca="1">(Conversion!BN92*f_ResVal)/f_GMMar</f>
        <v>0</v>
      </c>
      <c r="BO92" s="300">
        <f ca="1">(Conversion!BO92*f_ResVal)/f_GMMar</f>
        <v>0</v>
      </c>
      <c r="BP92" s="300">
        <f ca="1">(Conversion!BP92*f_ResVal)/f_GMMar</f>
        <v>0</v>
      </c>
      <c r="BQ92" s="300">
        <f ca="1">(Conversion!BQ92*f_ResVal)/f_GMMar</f>
        <v>0</v>
      </c>
      <c r="BR92" s="300">
        <f ca="1">(Conversion!BR92*f_ResVal)/f_GMMar</f>
        <v>0</v>
      </c>
      <c r="BS92" s="300">
        <f ca="1">(Conversion!BS92*f_ResVal)/f_GMMar</f>
        <v>0</v>
      </c>
      <c r="BT92" s="300">
        <f ca="1">(Conversion!BT92*f_ResVal)/f_GMMar</f>
        <v>0</v>
      </c>
      <c r="BU92" s="300">
        <f ca="1">(Conversion!BU92*f_ResVal)/f_GMMar</f>
        <v>0</v>
      </c>
      <c r="BV92" s="300">
        <f ca="1">(Conversion!BV92*f_ResVal)/f_GMMar</f>
        <v>0</v>
      </c>
      <c r="BW92" s="300">
        <f ca="1">(Conversion!BW92*f_ResVal)/f_GMMar</f>
        <v>0</v>
      </c>
      <c r="BX92" s="300">
        <f ca="1">(Conversion!BX92*f_ResVal)/f_GMMar</f>
        <v>0</v>
      </c>
      <c r="BY92" s="300">
        <f ca="1">(Conversion!BY92*f_ResVal)/f_GMMar</f>
        <v>0</v>
      </c>
      <c r="BZ92" s="300">
        <f ca="1">(Conversion!BZ92*f_ResVal)/f_GMMar</f>
        <v>0</v>
      </c>
      <c r="CA92" s="300">
        <f ca="1">(Conversion!CA92*f_ResVal)/f_GMMar</f>
        <v>0</v>
      </c>
      <c r="CB92" s="300">
        <f ca="1">(Conversion!CB92*f_ResVal)/f_GMMar</f>
        <v>0</v>
      </c>
      <c r="CC92" s="300">
        <f ca="1">(Conversion!CC92*f_ResVal)/f_GMMar</f>
        <v>0</v>
      </c>
      <c r="CD92" s="300">
        <f ca="1">(Conversion!CD92*f_ResVal)/f_GMMar</f>
        <v>0</v>
      </c>
      <c r="CE92" s="300">
        <f ca="1">(Conversion!CE92*f_ResVal)/f_GMMar</f>
        <v>0</v>
      </c>
      <c r="CF92" s="300">
        <f ca="1">(Conversion!CF92*f_ResVal)/f_GMMar</f>
        <v>0</v>
      </c>
      <c r="CG92" s="300">
        <f ca="1">(Conversion!CG92*f_ResVal)/f_GMMar</f>
        <v>0</v>
      </c>
      <c r="CH92" s="300">
        <f ca="1">(Conversion!CH92*f_ResVal)/f_GMMar</f>
        <v>0</v>
      </c>
      <c r="CI92" s="300">
        <f ca="1">(Conversion!CI92*f_ResVal)/f_GMMar</f>
        <v>0</v>
      </c>
      <c r="CJ92" s="300">
        <f ca="1">(Conversion!CJ92*f_ResVal)/f_GMMar</f>
        <v>0</v>
      </c>
      <c r="CK92" s="300">
        <f ca="1">(Conversion!CK92*f_ResVal)/f_GMMar</f>
        <v>0</v>
      </c>
      <c r="CL92" s="300">
        <f ca="1">(Conversion!CL92*f_ResVal)/f_GMMar</f>
        <v>0</v>
      </c>
      <c r="CM92" s="300">
        <f ca="1">(Conversion!CM92*f_ResVal)/f_GMMar</f>
        <v>0</v>
      </c>
      <c r="CN92" s="300">
        <f ca="1">(Conversion!CN92*f_ResVal)/f_GMMar</f>
        <v>0</v>
      </c>
      <c r="CO92" s="300">
        <f ca="1">(Conversion!CO92*f_ResVal)/f_GMMar</f>
        <v>0</v>
      </c>
      <c r="CP92" s="300">
        <f ca="1">(Conversion!CP92*f_ResVal)/f_GMMar</f>
        <v>0</v>
      </c>
      <c r="CQ92" s="300">
        <f ca="1">(Conversion!CQ92*f_ResVal)/f_GMMar</f>
        <v>0</v>
      </c>
      <c r="CR92" s="300">
        <f ca="1">(Conversion!CR92*f_ResVal)/f_GMMar</f>
        <v>0</v>
      </c>
      <c r="CS92" s="300">
        <f ca="1">(Conversion!CS92*f_ResVal)/f_GMMar</f>
        <v>0</v>
      </c>
      <c r="CT92" s="300">
        <f ca="1">(Conversion!CT92*f_ResVal)/f_GMMar</f>
        <v>0</v>
      </c>
      <c r="CU92" s="300">
        <f ca="1">(Conversion!CU92*f_ResVal)/f_GMMar</f>
        <v>0</v>
      </c>
      <c r="CV92" s="300">
        <f ca="1">(Conversion!CV92*f_ResVal)/f_GMMar</f>
        <v>0</v>
      </c>
      <c r="CW92" s="300">
        <f ca="1">(Conversion!CW92*f_ResVal)/f_GMMar</f>
        <v>0</v>
      </c>
      <c r="CX92" s="300">
        <f ca="1">(Conversion!CX92*f_ResVal)/f_GMMar</f>
        <v>0</v>
      </c>
      <c r="CY92" s="300">
        <f ca="1">(Conversion!CY92*f_ResVal)/f_GMMar</f>
        <v>0</v>
      </c>
      <c r="CZ92" s="300">
        <f ca="1">(Conversion!CZ92*f_ResVal)/f_GMMar</f>
        <v>0</v>
      </c>
      <c r="DA92" s="300">
        <f ca="1">(Conversion!DA92*f_ResVal)/f_GMMar</f>
        <v>0</v>
      </c>
      <c r="DB92" s="300">
        <f ca="1">(Conversion!DB92*f_ResVal)/f_GMMar</f>
        <v>0</v>
      </c>
      <c r="DC92" s="300">
        <f ca="1">(Conversion!DC92*f_ResVal)/f_GMMar</f>
        <v>0</v>
      </c>
      <c r="DD92" s="300">
        <f ca="1">(Conversion!DD92*f_ResVal)/f_GMMar</f>
        <v>0</v>
      </c>
      <c r="DE92" s="300">
        <f ca="1">(Conversion!DE92*f_ResVal)/f_GMMar</f>
        <v>0</v>
      </c>
      <c r="DF92" s="300">
        <f ca="1">(Conversion!DF92*f_ResVal)/f_GMMar</f>
        <v>0</v>
      </c>
      <c r="DG92" s="300">
        <f ca="1">(Conversion!DG92*f_ResVal)/f_GMMar</f>
        <v>0</v>
      </c>
      <c r="DH92" s="300">
        <f ca="1">(Conversion!DH92*f_ResVal)/f_GMMar</f>
        <v>0</v>
      </c>
      <c r="DI92" s="300">
        <f ca="1">(Conversion!DI92*f_ResVal)/f_GMMar</f>
        <v>0</v>
      </c>
      <c r="DJ92" s="300">
        <f ca="1">(Conversion!DJ92*f_ResVal)/f_GMMar</f>
        <v>0</v>
      </c>
      <c r="DK92" s="300">
        <f ca="1">(Conversion!DK92*f_ResVal)/f_GMMar</f>
        <v>0</v>
      </c>
      <c r="DL92" s="300">
        <f ca="1">(Conversion!DL92*f_ResVal)/f_GMMar</f>
        <v>0</v>
      </c>
      <c r="DM92" s="300">
        <f ca="1">(Conversion!DM92*f_ResVal)/f_GMMar</f>
        <v>0</v>
      </c>
      <c r="DN92" s="300">
        <f ca="1">(Conversion!DN92*f_ResVal)/f_GMMar</f>
        <v>0</v>
      </c>
      <c r="DO92" s="300">
        <f ca="1">(Conversion!DO92*f_ResVal)/f_GMMar</f>
        <v>0</v>
      </c>
      <c r="DP92" s="300">
        <f ca="1">(Conversion!DP92*f_ResVal)/f_GMMar</f>
        <v>0</v>
      </c>
      <c r="DQ92" s="300">
        <f ca="1">(Conversion!DQ92*f_ResVal)/f_GMMar</f>
        <v>0</v>
      </c>
      <c r="DR92" s="300">
        <f ca="1">(Conversion!DR92*f_ResVal)/f_GMMar</f>
        <v>0</v>
      </c>
      <c r="DS92" s="300">
        <f ca="1">(Conversion!DS92*f_ResVal)/f_GMMar</f>
        <v>0</v>
      </c>
      <c r="DT92" s="300">
        <f ca="1">(Conversion!DT92*f_ResVal)/f_GMMar</f>
        <v>0</v>
      </c>
      <c r="DU92" s="300">
        <f ca="1">(Conversion!DU92*f_ResVal)/f_GMMar</f>
        <v>0</v>
      </c>
      <c r="DV92" s="300">
        <f ca="1">(Conversion!DV92*f_ResVal)/f_GMMar</f>
        <v>0</v>
      </c>
      <c r="DW92" s="300">
        <f ca="1">(Conversion!DW92*f_ResVal)/f_GMMar</f>
        <v>0</v>
      </c>
      <c r="DX92" s="300">
        <f ca="1">(Conversion!DX92*f_ResVal)/f_GMMar</f>
        <v>0</v>
      </c>
      <c r="DY92" s="300">
        <f ca="1">(Conversion!DY92*f_ResVal)/f_GMMar</f>
        <v>0</v>
      </c>
      <c r="DZ92" s="300">
        <f ca="1">(Conversion!DZ92*f_ResVal)/f_GMMar</f>
        <v>0</v>
      </c>
      <c r="EA92" s="300">
        <f ca="1">(Conversion!EA92*f_ResVal)/f_GMMar</f>
        <v>0</v>
      </c>
      <c r="EB92" s="300">
        <f ca="1">(Conversion!EB92*f_ResVal)/f_GMMar</f>
        <v>0</v>
      </c>
      <c r="EC92" s="300">
        <f ca="1">(Conversion!EC92*f_ResVal)/f_GMMar</f>
        <v>0</v>
      </c>
      <c r="ED92" s="300">
        <f ca="1">(Conversion!ED92*f_ResVal)/f_GMMar</f>
        <v>0</v>
      </c>
      <c r="EE92" s="300">
        <f ca="1">(Conversion!EE92*f_ResVal)/f_GMMar</f>
        <v>0</v>
      </c>
      <c r="EF92" s="300">
        <f ca="1">(Conversion!EF92*f_ResVal)/f_GMMar</f>
        <v>0</v>
      </c>
      <c r="EG92" s="300">
        <f ca="1">(Conversion!EG92*f_ResVal)/f_GMMar</f>
        <v>0</v>
      </c>
      <c r="EH92" s="300">
        <f ca="1">(Conversion!EH92*f_ResVal)/f_GMMar</f>
        <v>0</v>
      </c>
      <c r="EI92" s="300">
        <f ca="1">(Conversion!EI92*f_ResVal)/f_GMMar</f>
        <v>0</v>
      </c>
      <c r="EJ92" s="300">
        <f ca="1">(Conversion!EJ92*f_ResVal)/f_GMMar</f>
        <v>0</v>
      </c>
      <c r="EK92" s="300">
        <f ca="1">(Conversion!EK92*f_ResVal)/f_GMMar</f>
        <v>0</v>
      </c>
      <c r="EL92" s="300">
        <f ca="1">(Conversion!EL92*f_ResVal)/f_GMMar</f>
        <v>0</v>
      </c>
      <c r="EM92" s="300">
        <f ca="1">(Conversion!EM92*f_ResVal)/f_GMMar</f>
        <v>0</v>
      </c>
      <c r="EN92" s="300">
        <f ca="1">(Conversion!EN92*f_ResVal)/f_GMMar</f>
        <v>0</v>
      </c>
      <c r="EO92" s="300">
        <f ca="1">(Conversion!EO92*f_ResVal)/f_GMMar</f>
        <v>0</v>
      </c>
      <c r="EP92" s="300">
        <f ca="1">(Conversion!EP92*f_ResVal)/f_GMMar</f>
        <v>0</v>
      </c>
      <c r="EQ92" s="300">
        <f ca="1">(Conversion!EQ92*f_ResVal)/f_GMMar</f>
        <v>0</v>
      </c>
      <c r="ER92" s="300">
        <f ca="1">(Conversion!ER92*f_ResVal)/f_GMMar</f>
        <v>0</v>
      </c>
      <c r="ES92" s="300">
        <f ca="1">(Conversion!ES92*f_ResVal)/f_GMMar</f>
        <v>0</v>
      </c>
      <c r="ET92" s="300">
        <f ca="1">(Conversion!ET92*f_ResVal)/f_GMMar</f>
        <v>0</v>
      </c>
      <c r="EU92" s="300">
        <f ca="1">(Conversion!EU92*f_ResVal)/f_GMMar</f>
        <v>0</v>
      </c>
      <c r="EV92" s="300">
        <f ca="1">(Conversion!EV92*f_ResVal)/f_GMMar</f>
        <v>0</v>
      </c>
      <c r="EW92" s="300">
        <f ca="1">(Conversion!EW92*f_ResVal)/f_GMMar</f>
        <v>0</v>
      </c>
      <c r="EX92" s="300">
        <f ca="1">(Conversion!EX92*f_ResVal)/f_GMMar</f>
        <v>0</v>
      </c>
      <c r="EY92" s="612"/>
      <c r="EZ92" s="757" t="str">
        <f>'Main Input'!EZ92</f>
        <v>RPI</v>
      </c>
      <c r="FA92" s="757" t="str">
        <f>'Main Input'!FA92</f>
        <v>N/A</v>
      </c>
      <c r="FB92" s="766">
        <f>'Main Input'!FB92</f>
        <v>0</v>
      </c>
      <c r="FC92" s="766" t="str">
        <f>'Main Input'!FC92</f>
        <v>IT Solutions</v>
      </c>
      <c r="FD92" s="766" t="str">
        <f>'Main Input'!FD92</f>
        <v>Managed Services</v>
      </c>
      <c r="FE92" s="757" t="str">
        <f>'Main Input'!FE92</f>
        <v>Opex</v>
      </c>
      <c r="FF92" s="757" t="str">
        <f>'Main Input'!FF92</f>
        <v>ContractAccrual</v>
      </c>
      <c r="FG92" s="757" t="str">
        <f>'Main Input'!FG92</f>
        <v>Expense</v>
      </c>
      <c r="FH92" s="767" t="str">
        <f>'Main Input'!FH92</f>
        <v>A</v>
      </c>
      <c r="FI92" s="768">
        <f>'Main Input'!FI92</f>
        <v>0.22</v>
      </c>
      <c r="FJ92" s="768">
        <f>'Main Input'!FJ92</f>
        <v>0</v>
      </c>
      <c r="FK92" s="612"/>
      <c r="FL92" s="531">
        <f t="shared" si="24"/>
        <v>0</v>
      </c>
      <c r="FM92" s="86"/>
      <c r="FN92" s="612"/>
    </row>
    <row r="93" spans="1:170" ht="12.75" customHeight="1">
      <c r="A93" s="750" t="str">
        <f>'Main Input'!A93</f>
        <v>MTB</v>
      </c>
      <c r="B93" s="762" t="str">
        <f>'Main Input'!B93</f>
        <v>Business Unit</v>
      </c>
      <c r="C93" s="762" t="str">
        <f>'Main Input'!C93</f>
        <v>Labour</v>
      </c>
      <c r="D93" s="762" t="str">
        <f>'Main Input'!D93</f>
        <v>TFR</v>
      </c>
      <c r="E93" s="762" t="str">
        <f>'Main Input'!E93</f>
        <v>Migration Engineer #12 (Wintel)</v>
      </c>
      <c r="F93" s="753" t="str">
        <f>'Main Input'!F93</f>
        <v>direct</v>
      </c>
      <c r="G93" s="753" t="str">
        <f>'Main Input'!G93</f>
        <v>Person</v>
      </c>
      <c r="H93" s="753" t="str">
        <f>'Main Input'!H93</f>
        <v>TAC.CSA.2</v>
      </c>
      <c r="I93" s="753">
        <f>'Main Input'!I93</f>
        <v>0</v>
      </c>
      <c r="J93" s="753">
        <f>'Main Input'!J93</f>
        <v>0</v>
      </c>
      <c r="K93" s="753" t="str">
        <f>'Main Input'!K93</f>
        <v>FJS</v>
      </c>
      <c r="L93" s="753" t="str">
        <f>'Main Input'!L93</f>
        <v>pTran</v>
      </c>
      <c r="M93" s="753">
        <f>'Main Input'!M93</f>
        <v>0</v>
      </c>
      <c r="N93" s="753">
        <f>'Main Input'!N93</f>
        <v>0</v>
      </c>
      <c r="O93" s="753" t="str">
        <f>'Main Input'!O93</f>
        <v>SPAIN</v>
      </c>
      <c r="P93" s="753">
        <f>'Main Input'!P93</f>
        <v>313</v>
      </c>
      <c r="Q93" s="753" t="str">
        <f>'Main Input'!Q93</f>
        <v>EUR</v>
      </c>
      <c r="R93" s="753" t="str">
        <f>'Main Input'!R93</f>
        <v>EMEA</v>
      </c>
      <c r="S93" s="753" t="str">
        <f>'Main Input'!S93</f>
        <v>Local</v>
      </c>
      <c r="T93" s="753">
        <f>'Main Input'!T93</f>
        <v>0</v>
      </c>
      <c r="U93" s="753">
        <f>'Main Input'!U93</f>
        <v>0</v>
      </c>
      <c r="V93" s="753" t="str">
        <f>'Main Input'!V93</f>
        <v>4_ATP</v>
      </c>
      <c r="W93" s="753">
        <f>'Main Input'!W93</f>
        <v>0</v>
      </c>
      <c r="X93" s="753">
        <f>'Main Input'!X93</f>
        <v>0</v>
      </c>
      <c r="Y93" s="753">
        <f>'Main Input'!Y93</f>
        <v>0</v>
      </c>
      <c r="Z93" s="753">
        <f>'Main Input'!Z93</f>
        <v>0</v>
      </c>
      <c r="AA93" s="753">
        <f>'Main Input'!AA93</f>
        <v>0</v>
      </c>
      <c r="AB93" s="763">
        <f>'Main Input'!AB93</f>
        <v>0</v>
      </c>
      <c r="AC93" s="763" t="str">
        <f>'Main Input'!AC93</f>
        <v>Days</v>
      </c>
      <c r="AD93" s="764">
        <f>'Main Input'!AD93</f>
        <v>85</v>
      </c>
      <c r="AE93" s="765">
        <f t="shared" ca="1" si="22"/>
        <v>34108.974358974359</v>
      </c>
      <c r="AF93" s="299">
        <f>(Conversion!AF93*f_ResVal)/f_GMMar</f>
        <v>0</v>
      </c>
      <c r="AG93" s="300">
        <f ca="1">(Conversion!AG93*f_ResVal)/f_GMMar</f>
        <v>0</v>
      </c>
      <c r="AH93" s="300">
        <f ca="1">(Conversion!AH93*f_ResVal)/f_GMMar</f>
        <v>8527.2435897435898</v>
      </c>
      <c r="AI93" s="300">
        <f ca="1">(Conversion!AI93*f_ResVal)/f_GMMar</f>
        <v>8527.2435897435898</v>
      </c>
      <c r="AJ93" s="300">
        <f ca="1">(Conversion!AJ93*f_ResVal)/f_GMMar</f>
        <v>8527.2435897435898</v>
      </c>
      <c r="AK93" s="300">
        <f ca="1">(Conversion!AK93*f_ResVal)/f_GMMar</f>
        <v>8527.2435897435898</v>
      </c>
      <c r="AL93" s="300">
        <f ca="1">(Conversion!AL93*f_ResVal)/f_GMMar</f>
        <v>0</v>
      </c>
      <c r="AM93" s="300">
        <f ca="1">(Conversion!AM93*f_ResVal)/f_GMMar</f>
        <v>0</v>
      </c>
      <c r="AN93" s="300">
        <f ca="1">(Conversion!AN93*f_ResVal)/f_GMMar</f>
        <v>0</v>
      </c>
      <c r="AO93" s="300">
        <f ca="1">(Conversion!AO93*f_ResVal)/f_GMMar</f>
        <v>0</v>
      </c>
      <c r="AP93" s="300">
        <f ca="1">(Conversion!AP93*f_ResVal)/f_GMMar</f>
        <v>0</v>
      </c>
      <c r="AQ93" s="300">
        <f ca="1">(Conversion!AQ93*f_ResVal)/f_GMMar</f>
        <v>0</v>
      </c>
      <c r="AR93" s="300">
        <f ca="1">(Conversion!AR93*f_ResVal)/f_GMMar</f>
        <v>0</v>
      </c>
      <c r="AS93" s="300">
        <f ca="1">(Conversion!AS93*f_ResVal)/f_GMMar</f>
        <v>0</v>
      </c>
      <c r="AT93" s="300">
        <f ca="1">(Conversion!AT93*f_ResVal)/f_GMMar</f>
        <v>0</v>
      </c>
      <c r="AU93" s="300">
        <f ca="1">(Conversion!AU93*f_ResVal)/f_GMMar</f>
        <v>0</v>
      </c>
      <c r="AV93" s="300">
        <f ca="1">(Conversion!AV93*f_ResVal)/f_GMMar</f>
        <v>0</v>
      </c>
      <c r="AW93" s="300">
        <f ca="1">(Conversion!AW93*f_ResVal)/f_GMMar</f>
        <v>0</v>
      </c>
      <c r="AX93" s="300">
        <f ca="1">(Conversion!AX93*f_ResVal)/f_GMMar</f>
        <v>0</v>
      </c>
      <c r="AY93" s="300">
        <f ca="1">(Conversion!AY93*f_ResVal)/f_GMMar</f>
        <v>0</v>
      </c>
      <c r="AZ93" s="300">
        <f ca="1">(Conversion!AZ93*f_ResVal)/f_GMMar</f>
        <v>0</v>
      </c>
      <c r="BA93" s="300">
        <f ca="1">(Conversion!BA93*f_ResVal)/f_GMMar</f>
        <v>0</v>
      </c>
      <c r="BB93" s="300">
        <f ca="1">(Conversion!BB93*f_ResVal)/f_GMMar</f>
        <v>0</v>
      </c>
      <c r="BC93" s="300">
        <f ca="1">(Conversion!BC93*f_ResVal)/f_GMMar</f>
        <v>0</v>
      </c>
      <c r="BD93" s="300">
        <f ca="1">(Conversion!BD93*f_ResVal)/f_GMMar</f>
        <v>0</v>
      </c>
      <c r="BE93" s="300">
        <f ca="1">(Conversion!BE93*f_ResVal)/f_GMMar</f>
        <v>0</v>
      </c>
      <c r="BF93" s="300">
        <f ca="1">(Conversion!BF93*f_ResVal)/f_GMMar</f>
        <v>0</v>
      </c>
      <c r="BG93" s="300">
        <f ca="1">(Conversion!BG93*f_ResVal)/f_GMMar</f>
        <v>0</v>
      </c>
      <c r="BH93" s="300">
        <f ca="1">(Conversion!BH93*f_ResVal)/f_GMMar</f>
        <v>0</v>
      </c>
      <c r="BI93" s="300">
        <f ca="1">(Conversion!BI93*f_ResVal)/f_GMMar</f>
        <v>0</v>
      </c>
      <c r="BJ93" s="300">
        <f ca="1">(Conversion!BJ93*f_ResVal)/f_GMMar</f>
        <v>0</v>
      </c>
      <c r="BK93" s="300">
        <f ca="1">(Conversion!BK93*f_ResVal)/f_GMMar</f>
        <v>0</v>
      </c>
      <c r="BL93" s="300">
        <f ca="1">(Conversion!BL93*f_ResVal)/f_GMMar</f>
        <v>0</v>
      </c>
      <c r="BM93" s="300">
        <f ca="1">(Conversion!BM93*f_ResVal)/f_GMMar</f>
        <v>0</v>
      </c>
      <c r="BN93" s="300">
        <f ca="1">(Conversion!BN93*f_ResVal)/f_GMMar</f>
        <v>0</v>
      </c>
      <c r="BO93" s="300">
        <f ca="1">(Conversion!BO93*f_ResVal)/f_GMMar</f>
        <v>0</v>
      </c>
      <c r="BP93" s="300">
        <f ca="1">(Conversion!BP93*f_ResVal)/f_GMMar</f>
        <v>0</v>
      </c>
      <c r="BQ93" s="300">
        <f ca="1">(Conversion!BQ93*f_ResVal)/f_GMMar</f>
        <v>0</v>
      </c>
      <c r="BR93" s="300">
        <f ca="1">(Conversion!BR93*f_ResVal)/f_GMMar</f>
        <v>0</v>
      </c>
      <c r="BS93" s="300">
        <f ca="1">(Conversion!BS93*f_ResVal)/f_GMMar</f>
        <v>0</v>
      </c>
      <c r="BT93" s="300">
        <f ca="1">(Conversion!BT93*f_ResVal)/f_GMMar</f>
        <v>0</v>
      </c>
      <c r="BU93" s="300">
        <f ca="1">(Conversion!BU93*f_ResVal)/f_GMMar</f>
        <v>0</v>
      </c>
      <c r="BV93" s="300">
        <f ca="1">(Conversion!BV93*f_ResVal)/f_GMMar</f>
        <v>0</v>
      </c>
      <c r="BW93" s="300">
        <f ca="1">(Conversion!BW93*f_ResVal)/f_GMMar</f>
        <v>0</v>
      </c>
      <c r="BX93" s="300">
        <f ca="1">(Conversion!BX93*f_ResVal)/f_GMMar</f>
        <v>0</v>
      </c>
      <c r="BY93" s="300">
        <f ca="1">(Conversion!BY93*f_ResVal)/f_GMMar</f>
        <v>0</v>
      </c>
      <c r="BZ93" s="300">
        <f ca="1">(Conversion!BZ93*f_ResVal)/f_GMMar</f>
        <v>0</v>
      </c>
      <c r="CA93" s="300">
        <f ca="1">(Conversion!CA93*f_ResVal)/f_GMMar</f>
        <v>0</v>
      </c>
      <c r="CB93" s="300">
        <f ca="1">(Conversion!CB93*f_ResVal)/f_GMMar</f>
        <v>0</v>
      </c>
      <c r="CC93" s="300">
        <f ca="1">(Conversion!CC93*f_ResVal)/f_GMMar</f>
        <v>0</v>
      </c>
      <c r="CD93" s="300">
        <f ca="1">(Conversion!CD93*f_ResVal)/f_GMMar</f>
        <v>0</v>
      </c>
      <c r="CE93" s="300">
        <f ca="1">(Conversion!CE93*f_ResVal)/f_GMMar</f>
        <v>0</v>
      </c>
      <c r="CF93" s="300">
        <f ca="1">(Conversion!CF93*f_ResVal)/f_GMMar</f>
        <v>0</v>
      </c>
      <c r="CG93" s="300">
        <f ca="1">(Conversion!CG93*f_ResVal)/f_GMMar</f>
        <v>0</v>
      </c>
      <c r="CH93" s="300">
        <f ca="1">(Conversion!CH93*f_ResVal)/f_GMMar</f>
        <v>0</v>
      </c>
      <c r="CI93" s="300">
        <f ca="1">(Conversion!CI93*f_ResVal)/f_GMMar</f>
        <v>0</v>
      </c>
      <c r="CJ93" s="300">
        <f ca="1">(Conversion!CJ93*f_ResVal)/f_GMMar</f>
        <v>0</v>
      </c>
      <c r="CK93" s="300">
        <f ca="1">(Conversion!CK93*f_ResVal)/f_GMMar</f>
        <v>0</v>
      </c>
      <c r="CL93" s="300">
        <f ca="1">(Conversion!CL93*f_ResVal)/f_GMMar</f>
        <v>0</v>
      </c>
      <c r="CM93" s="300">
        <f ca="1">(Conversion!CM93*f_ResVal)/f_GMMar</f>
        <v>0</v>
      </c>
      <c r="CN93" s="300">
        <f ca="1">(Conversion!CN93*f_ResVal)/f_GMMar</f>
        <v>0</v>
      </c>
      <c r="CO93" s="300">
        <f ca="1">(Conversion!CO93*f_ResVal)/f_GMMar</f>
        <v>0</v>
      </c>
      <c r="CP93" s="300">
        <f ca="1">(Conversion!CP93*f_ResVal)/f_GMMar</f>
        <v>0</v>
      </c>
      <c r="CQ93" s="300">
        <f ca="1">(Conversion!CQ93*f_ResVal)/f_GMMar</f>
        <v>0</v>
      </c>
      <c r="CR93" s="300">
        <f ca="1">(Conversion!CR93*f_ResVal)/f_GMMar</f>
        <v>0</v>
      </c>
      <c r="CS93" s="300">
        <f ca="1">(Conversion!CS93*f_ResVal)/f_GMMar</f>
        <v>0</v>
      </c>
      <c r="CT93" s="300">
        <f ca="1">(Conversion!CT93*f_ResVal)/f_GMMar</f>
        <v>0</v>
      </c>
      <c r="CU93" s="300">
        <f ca="1">(Conversion!CU93*f_ResVal)/f_GMMar</f>
        <v>0</v>
      </c>
      <c r="CV93" s="300">
        <f ca="1">(Conversion!CV93*f_ResVal)/f_GMMar</f>
        <v>0</v>
      </c>
      <c r="CW93" s="300">
        <f ca="1">(Conversion!CW93*f_ResVal)/f_GMMar</f>
        <v>0</v>
      </c>
      <c r="CX93" s="300">
        <f ca="1">(Conversion!CX93*f_ResVal)/f_GMMar</f>
        <v>0</v>
      </c>
      <c r="CY93" s="300">
        <f ca="1">(Conversion!CY93*f_ResVal)/f_GMMar</f>
        <v>0</v>
      </c>
      <c r="CZ93" s="300">
        <f ca="1">(Conversion!CZ93*f_ResVal)/f_GMMar</f>
        <v>0</v>
      </c>
      <c r="DA93" s="300">
        <f ca="1">(Conversion!DA93*f_ResVal)/f_GMMar</f>
        <v>0</v>
      </c>
      <c r="DB93" s="300">
        <f ca="1">(Conversion!DB93*f_ResVal)/f_GMMar</f>
        <v>0</v>
      </c>
      <c r="DC93" s="300">
        <f ca="1">(Conversion!DC93*f_ResVal)/f_GMMar</f>
        <v>0</v>
      </c>
      <c r="DD93" s="300">
        <f ca="1">(Conversion!DD93*f_ResVal)/f_GMMar</f>
        <v>0</v>
      </c>
      <c r="DE93" s="300">
        <f ca="1">(Conversion!DE93*f_ResVal)/f_GMMar</f>
        <v>0</v>
      </c>
      <c r="DF93" s="300">
        <f ca="1">(Conversion!DF93*f_ResVal)/f_GMMar</f>
        <v>0</v>
      </c>
      <c r="DG93" s="300">
        <f ca="1">(Conversion!DG93*f_ResVal)/f_GMMar</f>
        <v>0</v>
      </c>
      <c r="DH93" s="300">
        <f ca="1">(Conversion!DH93*f_ResVal)/f_GMMar</f>
        <v>0</v>
      </c>
      <c r="DI93" s="300">
        <f ca="1">(Conversion!DI93*f_ResVal)/f_GMMar</f>
        <v>0</v>
      </c>
      <c r="DJ93" s="300">
        <f ca="1">(Conversion!DJ93*f_ResVal)/f_GMMar</f>
        <v>0</v>
      </c>
      <c r="DK93" s="300">
        <f ca="1">(Conversion!DK93*f_ResVal)/f_GMMar</f>
        <v>0</v>
      </c>
      <c r="DL93" s="300">
        <f ca="1">(Conversion!DL93*f_ResVal)/f_GMMar</f>
        <v>0</v>
      </c>
      <c r="DM93" s="300">
        <f ca="1">(Conversion!DM93*f_ResVal)/f_GMMar</f>
        <v>0</v>
      </c>
      <c r="DN93" s="300">
        <f ca="1">(Conversion!DN93*f_ResVal)/f_GMMar</f>
        <v>0</v>
      </c>
      <c r="DO93" s="300">
        <f ca="1">(Conversion!DO93*f_ResVal)/f_GMMar</f>
        <v>0</v>
      </c>
      <c r="DP93" s="300">
        <f ca="1">(Conversion!DP93*f_ResVal)/f_GMMar</f>
        <v>0</v>
      </c>
      <c r="DQ93" s="300">
        <f ca="1">(Conversion!DQ93*f_ResVal)/f_GMMar</f>
        <v>0</v>
      </c>
      <c r="DR93" s="300">
        <f ca="1">(Conversion!DR93*f_ResVal)/f_GMMar</f>
        <v>0</v>
      </c>
      <c r="DS93" s="300">
        <f ca="1">(Conversion!DS93*f_ResVal)/f_GMMar</f>
        <v>0</v>
      </c>
      <c r="DT93" s="300">
        <f ca="1">(Conversion!DT93*f_ResVal)/f_GMMar</f>
        <v>0</v>
      </c>
      <c r="DU93" s="300">
        <f ca="1">(Conversion!DU93*f_ResVal)/f_GMMar</f>
        <v>0</v>
      </c>
      <c r="DV93" s="300">
        <f ca="1">(Conversion!DV93*f_ResVal)/f_GMMar</f>
        <v>0</v>
      </c>
      <c r="DW93" s="300">
        <f ca="1">(Conversion!DW93*f_ResVal)/f_GMMar</f>
        <v>0</v>
      </c>
      <c r="DX93" s="300">
        <f ca="1">(Conversion!DX93*f_ResVal)/f_GMMar</f>
        <v>0</v>
      </c>
      <c r="DY93" s="300">
        <f ca="1">(Conversion!DY93*f_ResVal)/f_GMMar</f>
        <v>0</v>
      </c>
      <c r="DZ93" s="300">
        <f ca="1">(Conversion!DZ93*f_ResVal)/f_GMMar</f>
        <v>0</v>
      </c>
      <c r="EA93" s="300">
        <f ca="1">(Conversion!EA93*f_ResVal)/f_GMMar</f>
        <v>0</v>
      </c>
      <c r="EB93" s="300">
        <f ca="1">(Conversion!EB93*f_ResVal)/f_GMMar</f>
        <v>0</v>
      </c>
      <c r="EC93" s="300">
        <f ca="1">(Conversion!EC93*f_ResVal)/f_GMMar</f>
        <v>0</v>
      </c>
      <c r="ED93" s="300">
        <f ca="1">(Conversion!ED93*f_ResVal)/f_GMMar</f>
        <v>0</v>
      </c>
      <c r="EE93" s="300">
        <f ca="1">(Conversion!EE93*f_ResVal)/f_GMMar</f>
        <v>0</v>
      </c>
      <c r="EF93" s="300">
        <f ca="1">(Conversion!EF93*f_ResVal)/f_GMMar</f>
        <v>0</v>
      </c>
      <c r="EG93" s="300">
        <f ca="1">(Conversion!EG93*f_ResVal)/f_GMMar</f>
        <v>0</v>
      </c>
      <c r="EH93" s="300">
        <f ca="1">(Conversion!EH93*f_ResVal)/f_GMMar</f>
        <v>0</v>
      </c>
      <c r="EI93" s="300">
        <f ca="1">(Conversion!EI93*f_ResVal)/f_GMMar</f>
        <v>0</v>
      </c>
      <c r="EJ93" s="300">
        <f ca="1">(Conversion!EJ93*f_ResVal)/f_GMMar</f>
        <v>0</v>
      </c>
      <c r="EK93" s="300">
        <f ca="1">(Conversion!EK93*f_ResVal)/f_GMMar</f>
        <v>0</v>
      </c>
      <c r="EL93" s="300">
        <f ca="1">(Conversion!EL93*f_ResVal)/f_GMMar</f>
        <v>0</v>
      </c>
      <c r="EM93" s="300">
        <f ca="1">(Conversion!EM93*f_ResVal)/f_GMMar</f>
        <v>0</v>
      </c>
      <c r="EN93" s="300">
        <f ca="1">(Conversion!EN93*f_ResVal)/f_GMMar</f>
        <v>0</v>
      </c>
      <c r="EO93" s="300">
        <f ca="1">(Conversion!EO93*f_ResVal)/f_GMMar</f>
        <v>0</v>
      </c>
      <c r="EP93" s="300">
        <f ca="1">(Conversion!EP93*f_ResVal)/f_GMMar</f>
        <v>0</v>
      </c>
      <c r="EQ93" s="300">
        <f ca="1">(Conversion!EQ93*f_ResVal)/f_GMMar</f>
        <v>0</v>
      </c>
      <c r="ER93" s="300">
        <f ca="1">(Conversion!ER93*f_ResVal)/f_GMMar</f>
        <v>0</v>
      </c>
      <c r="ES93" s="300">
        <f ca="1">(Conversion!ES93*f_ResVal)/f_GMMar</f>
        <v>0</v>
      </c>
      <c r="ET93" s="300">
        <f ca="1">(Conversion!ET93*f_ResVal)/f_GMMar</f>
        <v>0</v>
      </c>
      <c r="EU93" s="300">
        <f ca="1">(Conversion!EU93*f_ResVal)/f_GMMar</f>
        <v>0</v>
      </c>
      <c r="EV93" s="300">
        <f ca="1">(Conversion!EV93*f_ResVal)/f_GMMar</f>
        <v>0</v>
      </c>
      <c r="EW93" s="300">
        <f ca="1">(Conversion!EW93*f_ResVal)/f_GMMar</f>
        <v>0</v>
      </c>
      <c r="EX93" s="300">
        <f ca="1">(Conversion!EX93*f_ResVal)/f_GMMar</f>
        <v>0</v>
      </c>
      <c r="EY93" s="612"/>
      <c r="EZ93" s="757" t="str">
        <f>'Main Input'!EZ93</f>
        <v>RPI</v>
      </c>
      <c r="FA93" s="757" t="str">
        <f>'Main Input'!FA93</f>
        <v>N/A</v>
      </c>
      <c r="FB93" s="766">
        <f>'Main Input'!FB93</f>
        <v>0</v>
      </c>
      <c r="FC93" s="766" t="str">
        <f>'Main Input'!FC93</f>
        <v>IT Solutions</v>
      </c>
      <c r="FD93" s="766" t="str">
        <f>'Main Input'!FD93</f>
        <v>Managed Services</v>
      </c>
      <c r="FE93" s="757" t="str">
        <f>'Main Input'!FE93</f>
        <v>Opex</v>
      </c>
      <c r="FF93" s="757" t="str">
        <f>'Main Input'!FF93</f>
        <v>ContractAccrual</v>
      </c>
      <c r="FG93" s="757" t="str">
        <f>'Main Input'!FG93</f>
        <v>Expense</v>
      </c>
      <c r="FH93" s="767" t="str">
        <f>'Main Input'!FH93</f>
        <v>A</v>
      </c>
      <c r="FI93" s="768">
        <f>'Main Input'!FI93</f>
        <v>0.22</v>
      </c>
      <c r="FJ93" s="768">
        <f>'Main Input'!FJ93</f>
        <v>0</v>
      </c>
      <c r="FK93" s="612"/>
      <c r="FL93" s="531">
        <f t="shared" si="24"/>
        <v>0</v>
      </c>
      <c r="FM93" s="86"/>
      <c r="FN93" s="612"/>
    </row>
    <row r="94" spans="1:170" ht="12.75" customHeight="1">
      <c r="A94" s="750" t="str">
        <f>'Main Input'!A94</f>
        <v>MTB</v>
      </c>
      <c r="B94" s="762" t="str">
        <f>'Main Input'!B94</f>
        <v>Business Unit</v>
      </c>
      <c r="C94" s="762" t="str">
        <f>'Main Input'!C94</f>
        <v>Labour</v>
      </c>
      <c r="D94" s="762" t="str">
        <f>'Main Input'!D94</f>
        <v>TFR</v>
      </c>
      <c r="E94" s="762" t="str">
        <f>'Main Input'!E94</f>
        <v>Migration Engineer #13 (Wintel)</v>
      </c>
      <c r="F94" s="753" t="str">
        <f>'Main Input'!F94</f>
        <v>direct</v>
      </c>
      <c r="G94" s="753" t="str">
        <f>'Main Input'!G94</f>
        <v>Person</v>
      </c>
      <c r="H94" s="753" t="str">
        <f>'Main Input'!H94</f>
        <v>TAC.CSA.2</v>
      </c>
      <c r="I94" s="753">
        <f>'Main Input'!I94</f>
        <v>0</v>
      </c>
      <c r="J94" s="753">
        <f>'Main Input'!J94</f>
        <v>0</v>
      </c>
      <c r="K94" s="753" t="str">
        <f>'Main Input'!K94</f>
        <v>FJS</v>
      </c>
      <c r="L94" s="753" t="str">
        <f>'Main Input'!L94</f>
        <v>pTran</v>
      </c>
      <c r="M94" s="753">
        <f>'Main Input'!M94</f>
        <v>0</v>
      </c>
      <c r="N94" s="753">
        <f>'Main Input'!N94</f>
        <v>0</v>
      </c>
      <c r="O94" s="753" t="str">
        <f>'Main Input'!O94</f>
        <v>SPAIN</v>
      </c>
      <c r="P94" s="753">
        <f>'Main Input'!P94</f>
        <v>313</v>
      </c>
      <c r="Q94" s="753" t="str">
        <f>'Main Input'!Q94</f>
        <v>EUR</v>
      </c>
      <c r="R94" s="753" t="str">
        <f>'Main Input'!R94</f>
        <v>EMEA</v>
      </c>
      <c r="S94" s="753" t="str">
        <f>'Main Input'!S94</f>
        <v>Local</v>
      </c>
      <c r="T94" s="753">
        <f>'Main Input'!T94</f>
        <v>0</v>
      </c>
      <c r="U94" s="753">
        <f>'Main Input'!U94</f>
        <v>0</v>
      </c>
      <c r="V94" s="753" t="str">
        <f>'Main Input'!V94</f>
        <v>4_ATP</v>
      </c>
      <c r="W94" s="753">
        <f>'Main Input'!W94</f>
        <v>0</v>
      </c>
      <c r="X94" s="753">
        <f>'Main Input'!X94</f>
        <v>0</v>
      </c>
      <c r="Y94" s="753">
        <f>'Main Input'!Y94</f>
        <v>0</v>
      </c>
      <c r="Z94" s="753">
        <f>'Main Input'!Z94</f>
        <v>0</v>
      </c>
      <c r="AA94" s="753">
        <f>'Main Input'!AA94</f>
        <v>0</v>
      </c>
      <c r="AB94" s="763">
        <f>'Main Input'!AB94</f>
        <v>0</v>
      </c>
      <c r="AC94" s="763" t="str">
        <f>'Main Input'!AC94</f>
        <v>Days</v>
      </c>
      <c r="AD94" s="764">
        <f>'Main Input'!AD94</f>
        <v>85</v>
      </c>
      <c r="AE94" s="765">
        <f t="shared" ca="1" si="22"/>
        <v>34108.974358974359</v>
      </c>
      <c r="AF94" s="299">
        <f>(Conversion!AF94*f_ResVal)/f_GMMar</f>
        <v>0</v>
      </c>
      <c r="AG94" s="300">
        <f ca="1">(Conversion!AG94*f_ResVal)/f_GMMar</f>
        <v>0</v>
      </c>
      <c r="AH94" s="300">
        <f ca="1">(Conversion!AH94*f_ResVal)/f_GMMar</f>
        <v>8527.2435897435898</v>
      </c>
      <c r="AI94" s="300">
        <f ca="1">(Conversion!AI94*f_ResVal)/f_GMMar</f>
        <v>8527.2435897435898</v>
      </c>
      <c r="AJ94" s="300">
        <f ca="1">(Conversion!AJ94*f_ResVal)/f_GMMar</f>
        <v>8527.2435897435898</v>
      </c>
      <c r="AK94" s="300">
        <f ca="1">(Conversion!AK94*f_ResVal)/f_GMMar</f>
        <v>8527.2435897435898</v>
      </c>
      <c r="AL94" s="300">
        <f ca="1">(Conversion!AL94*f_ResVal)/f_GMMar</f>
        <v>0</v>
      </c>
      <c r="AM94" s="300">
        <f ca="1">(Conversion!AM94*f_ResVal)/f_GMMar</f>
        <v>0</v>
      </c>
      <c r="AN94" s="300">
        <f ca="1">(Conversion!AN94*f_ResVal)/f_GMMar</f>
        <v>0</v>
      </c>
      <c r="AO94" s="300">
        <f ca="1">(Conversion!AO94*f_ResVal)/f_GMMar</f>
        <v>0</v>
      </c>
      <c r="AP94" s="300">
        <f ca="1">(Conversion!AP94*f_ResVal)/f_GMMar</f>
        <v>0</v>
      </c>
      <c r="AQ94" s="300">
        <f ca="1">(Conversion!AQ94*f_ResVal)/f_GMMar</f>
        <v>0</v>
      </c>
      <c r="AR94" s="300">
        <f ca="1">(Conversion!AR94*f_ResVal)/f_GMMar</f>
        <v>0</v>
      </c>
      <c r="AS94" s="300">
        <f ca="1">(Conversion!AS94*f_ResVal)/f_GMMar</f>
        <v>0</v>
      </c>
      <c r="AT94" s="300">
        <f ca="1">(Conversion!AT94*f_ResVal)/f_GMMar</f>
        <v>0</v>
      </c>
      <c r="AU94" s="300">
        <f ca="1">(Conversion!AU94*f_ResVal)/f_GMMar</f>
        <v>0</v>
      </c>
      <c r="AV94" s="300">
        <f ca="1">(Conversion!AV94*f_ResVal)/f_GMMar</f>
        <v>0</v>
      </c>
      <c r="AW94" s="300">
        <f ca="1">(Conversion!AW94*f_ResVal)/f_GMMar</f>
        <v>0</v>
      </c>
      <c r="AX94" s="300">
        <f ca="1">(Conversion!AX94*f_ResVal)/f_GMMar</f>
        <v>0</v>
      </c>
      <c r="AY94" s="300">
        <f ca="1">(Conversion!AY94*f_ResVal)/f_GMMar</f>
        <v>0</v>
      </c>
      <c r="AZ94" s="300">
        <f ca="1">(Conversion!AZ94*f_ResVal)/f_GMMar</f>
        <v>0</v>
      </c>
      <c r="BA94" s="300">
        <f ca="1">(Conversion!BA94*f_ResVal)/f_GMMar</f>
        <v>0</v>
      </c>
      <c r="BB94" s="300">
        <f ca="1">(Conversion!BB94*f_ResVal)/f_GMMar</f>
        <v>0</v>
      </c>
      <c r="BC94" s="300">
        <f ca="1">(Conversion!BC94*f_ResVal)/f_GMMar</f>
        <v>0</v>
      </c>
      <c r="BD94" s="300">
        <f ca="1">(Conversion!BD94*f_ResVal)/f_GMMar</f>
        <v>0</v>
      </c>
      <c r="BE94" s="300">
        <f ca="1">(Conversion!BE94*f_ResVal)/f_GMMar</f>
        <v>0</v>
      </c>
      <c r="BF94" s="300">
        <f ca="1">(Conversion!BF94*f_ResVal)/f_GMMar</f>
        <v>0</v>
      </c>
      <c r="BG94" s="300">
        <f ca="1">(Conversion!BG94*f_ResVal)/f_GMMar</f>
        <v>0</v>
      </c>
      <c r="BH94" s="300">
        <f ca="1">(Conversion!BH94*f_ResVal)/f_GMMar</f>
        <v>0</v>
      </c>
      <c r="BI94" s="300">
        <f ca="1">(Conversion!BI94*f_ResVal)/f_GMMar</f>
        <v>0</v>
      </c>
      <c r="BJ94" s="300">
        <f ca="1">(Conversion!BJ94*f_ResVal)/f_GMMar</f>
        <v>0</v>
      </c>
      <c r="BK94" s="300">
        <f ca="1">(Conversion!BK94*f_ResVal)/f_GMMar</f>
        <v>0</v>
      </c>
      <c r="BL94" s="300">
        <f ca="1">(Conversion!BL94*f_ResVal)/f_GMMar</f>
        <v>0</v>
      </c>
      <c r="BM94" s="300">
        <f ca="1">(Conversion!BM94*f_ResVal)/f_GMMar</f>
        <v>0</v>
      </c>
      <c r="BN94" s="300">
        <f ca="1">(Conversion!BN94*f_ResVal)/f_GMMar</f>
        <v>0</v>
      </c>
      <c r="BO94" s="300">
        <f ca="1">(Conversion!BO94*f_ResVal)/f_GMMar</f>
        <v>0</v>
      </c>
      <c r="BP94" s="300">
        <f ca="1">(Conversion!BP94*f_ResVal)/f_GMMar</f>
        <v>0</v>
      </c>
      <c r="BQ94" s="300">
        <f ca="1">(Conversion!BQ94*f_ResVal)/f_GMMar</f>
        <v>0</v>
      </c>
      <c r="BR94" s="300">
        <f ca="1">(Conversion!BR94*f_ResVal)/f_GMMar</f>
        <v>0</v>
      </c>
      <c r="BS94" s="300">
        <f ca="1">(Conversion!BS94*f_ResVal)/f_GMMar</f>
        <v>0</v>
      </c>
      <c r="BT94" s="300">
        <f ca="1">(Conversion!BT94*f_ResVal)/f_GMMar</f>
        <v>0</v>
      </c>
      <c r="BU94" s="300">
        <f ca="1">(Conversion!BU94*f_ResVal)/f_GMMar</f>
        <v>0</v>
      </c>
      <c r="BV94" s="300">
        <f ca="1">(Conversion!BV94*f_ResVal)/f_GMMar</f>
        <v>0</v>
      </c>
      <c r="BW94" s="300">
        <f ca="1">(Conversion!BW94*f_ResVal)/f_GMMar</f>
        <v>0</v>
      </c>
      <c r="BX94" s="300">
        <f ca="1">(Conversion!BX94*f_ResVal)/f_GMMar</f>
        <v>0</v>
      </c>
      <c r="BY94" s="300">
        <f ca="1">(Conversion!BY94*f_ResVal)/f_GMMar</f>
        <v>0</v>
      </c>
      <c r="BZ94" s="300">
        <f ca="1">(Conversion!BZ94*f_ResVal)/f_GMMar</f>
        <v>0</v>
      </c>
      <c r="CA94" s="300">
        <f ca="1">(Conversion!CA94*f_ResVal)/f_GMMar</f>
        <v>0</v>
      </c>
      <c r="CB94" s="300">
        <f ca="1">(Conversion!CB94*f_ResVal)/f_GMMar</f>
        <v>0</v>
      </c>
      <c r="CC94" s="300">
        <f ca="1">(Conversion!CC94*f_ResVal)/f_GMMar</f>
        <v>0</v>
      </c>
      <c r="CD94" s="300">
        <f ca="1">(Conversion!CD94*f_ResVal)/f_GMMar</f>
        <v>0</v>
      </c>
      <c r="CE94" s="300">
        <f ca="1">(Conversion!CE94*f_ResVal)/f_GMMar</f>
        <v>0</v>
      </c>
      <c r="CF94" s="300">
        <f ca="1">(Conversion!CF94*f_ResVal)/f_GMMar</f>
        <v>0</v>
      </c>
      <c r="CG94" s="300">
        <f ca="1">(Conversion!CG94*f_ResVal)/f_GMMar</f>
        <v>0</v>
      </c>
      <c r="CH94" s="300">
        <f ca="1">(Conversion!CH94*f_ResVal)/f_GMMar</f>
        <v>0</v>
      </c>
      <c r="CI94" s="300">
        <f ca="1">(Conversion!CI94*f_ResVal)/f_GMMar</f>
        <v>0</v>
      </c>
      <c r="CJ94" s="300">
        <f ca="1">(Conversion!CJ94*f_ResVal)/f_GMMar</f>
        <v>0</v>
      </c>
      <c r="CK94" s="300">
        <f ca="1">(Conversion!CK94*f_ResVal)/f_GMMar</f>
        <v>0</v>
      </c>
      <c r="CL94" s="300">
        <f ca="1">(Conversion!CL94*f_ResVal)/f_GMMar</f>
        <v>0</v>
      </c>
      <c r="CM94" s="300">
        <f ca="1">(Conversion!CM94*f_ResVal)/f_GMMar</f>
        <v>0</v>
      </c>
      <c r="CN94" s="300">
        <f ca="1">(Conversion!CN94*f_ResVal)/f_GMMar</f>
        <v>0</v>
      </c>
      <c r="CO94" s="300">
        <f ca="1">(Conversion!CO94*f_ResVal)/f_GMMar</f>
        <v>0</v>
      </c>
      <c r="CP94" s="300">
        <f ca="1">(Conversion!CP94*f_ResVal)/f_GMMar</f>
        <v>0</v>
      </c>
      <c r="CQ94" s="300">
        <f ca="1">(Conversion!CQ94*f_ResVal)/f_GMMar</f>
        <v>0</v>
      </c>
      <c r="CR94" s="300">
        <f ca="1">(Conversion!CR94*f_ResVal)/f_GMMar</f>
        <v>0</v>
      </c>
      <c r="CS94" s="300">
        <f ca="1">(Conversion!CS94*f_ResVal)/f_GMMar</f>
        <v>0</v>
      </c>
      <c r="CT94" s="300">
        <f ca="1">(Conversion!CT94*f_ResVal)/f_GMMar</f>
        <v>0</v>
      </c>
      <c r="CU94" s="300">
        <f ca="1">(Conversion!CU94*f_ResVal)/f_GMMar</f>
        <v>0</v>
      </c>
      <c r="CV94" s="300">
        <f ca="1">(Conversion!CV94*f_ResVal)/f_GMMar</f>
        <v>0</v>
      </c>
      <c r="CW94" s="300">
        <f ca="1">(Conversion!CW94*f_ResVal)/f_GMMar</f>
        <v>0</v>
      </c>
      <c r="CX94" s="300">
        <f ca="1">(Conversion!CX94*f_ResVal)/f_GMMar</f>
        <v>0</v>
      </c>
      <c r="CY94" s="300">
        <f ca="1">(Conversion!CY94*f_ResVal)/f_GMMar</f>
        <v>0</v>
      </c>
      <c r="CZ94" s="300">
        <f ca="1">(Conversion!CZ94*f_ResVal)/f_GMMar</f>
        <v>0</v>
      </c>
      <c r="DA94" s="300">
        <f ca="1">(Conversion!DA94*f_ResVal)/f_GMMar</f>
        <v>0</v>
      </c>
      <c r="DB94" s="300">
        <f ca="1">(Conversion!DB94*f_ResVal)/f_GMMar</f>
        <v>0</v>
      </c>
      <c r="DC94" s="300">
        <f ca="1">(Conversion!DC94*f_ResVal)/f_GMMar</f>
        <v>0</v>
      </c>
      <c r="DD94" s="300">
        <f ca="1">(Conversion!DD94*f_ResVal)/f_GMMar</f>
        <v>0</v>
      </c>
      <c r="DE94" s="300">
        <f ca="1">(Conversion!DE94*f_ResVal)/f_GMMar</f>
        <v>0</v>
      </c>
      <c r="DF94" s="300">
        <f ca="1">(Conversion!DF94*f_ResVal)/f_GMMar</f>
        <v>0</v>
      </c>
      <c r="DG94" s="300">
        <f ca="1">(Conversion!DG94*f_ResVal)/f_GMMar</f>
        <v>0</v>
      </c>
      <c r="DH94" s="300">
        <f ca="1">(Conversion!DH94*f_ResVal)/f_GMMar</f>
        <v>0</v>
      </c>
      <c r="DI94" s="300">
        <f ca="1">(Conversion!DI94*f_ResVal)/f_GMMar</f>
        <v>0</v>
      </c>
      <c r="DJ94" s="300">
        <f ca="1">(Conversion!DJ94*f_ResVal)/f_GMMar</f>
        <v>0</v>
      </c>
      <c r="DK94" s="300">
        <f ca="1">(Conversion!DK94*f_ResVal)/f_GMMar</f>
        <v>0</v>
      </c>
      <c r="DL94" s="300">
        <f ca="1">(Conversion!DL94*f_ResVal)/f_GMMar</f>
        <v>0</v>
      </c>
      <c r="DM94" s="300">
        <f ca="1">(Conversion!DM94*f_ResVal)/f_GMMar</f>
        <v>0</v>
      </c>
      <c r="DN94" s="300">
        <f ca="1">(Conversion!DN94*f_ResVal)/f_GMMar</f>
        <v>0</v>
      </c>
      <c r="DO94" s="300">
        <f ca="1">(Conversion!DO94*f_ResVal)/f_GMMar</f>
        <v>0</v>
      </c>
      <c r="DP94" s="300">
        <f ca="1">(Conversion!DP94*f_ResVal)/f_GMMar</f>
        <v>0</v>
      </c>
      <c r="DQ94" s="300">
        <f ca="1">(Conversion!DQ94*f_ResVal)/f_GMMar</f>
        <v>0</v>
      </c>
      <c r="DR94" s="300">
        <f ca="1">(Conversion!DR94*f_ResVal)/f_GMMar</f>
        <v>0</v>
      </c>
      <c r="DS94" s="300">
        <f ca="1">(Conversion!DS94*f_ResVal)/f_GMMar</f>
        <v>0</v>
      </c>
      <c r="DT94" s="300">
        <f ca="1">(Conversion!DT94*f_ResVal)/f_GMMar</f>
        <v>0</v>
      </c>
      <c r="DU94" s="300">
        <f ca="1">(Conversion!DU94*f_ResVal)/f_GMMar</f>
        <v>0</v>
      </c>
      <c r="DV94" s="300">
        <f ca="1">(Conversion!DV94*f_ResVal)/f_GMMar</f>
        <v>0</v>
      </c>
      <c r="DW94" s="300">
        <f ca="1">(Conversion!DW94*f_ResVal)/f_GMMar</f>
        <v>0</v>
      </c>
      <c r="DX94" s="300">
        <f ca="1">(Conversion!DX94*f_ResVal)/f_GMMar</f>
        <v>0</v>
      </c>
      <c r="DY94" s="300">
        <f ca="1">(Conversion!DY94*f_ResVal)/f_GMMar</f>
        <v>0</v>
      </c>
      <c r="DZ94" s="300">
        <f ca="1">(Conversion!DZ94*f_ResVal)/f_GMMar</f>
        <v>0</v>
      </c>
      <c r="EA94" s="300">
        <f ca="1">(Conversion!EA94*f_ResVal)/f_GMMar</f>
        <v>0</v>
      </c>
      <c r="EB94" s="300">
        <f ca="1">(Conversion!EB94*f_ResVal)/f_GMMar</f>
        <v>0</v>
      </c>
      <c r="EC94" s="300">
        <f ca="1">(Conversion!EC94*f_ResVal)/f_GMMar</f>
        <v>0</v>
      </c>
      <c r="ED94" s="300">
        <f ca="1">(Conversion!ED94*f_ResVal)/f_GMMar</f>
        <v>0</v>
      </c>
      <c r="EE94" s="300">
        <f ca="1">(Conversion!EE94*f_ResVal)/f_GMMar</f>
        <v>0</v>
      </c>
      <c r="EF94" s="300">
        <f ca="1">(Conversion!EF94*f_ResVal)/f_GMMar</f>
        <v>0</v>
      </c>
      <c r="EG94" s="300">
        <f ca="1">(Conversion!EG94*f_ResVal)/f_GMMar</f>
        <v>0</v>
      </c>
      <c r="EH94" s="300">
        <f ca="1">(Conversion!EH94*f_ResVal)/f_GMMar</f>
        <v>0</v>
      </c>
      <c r="EI94" s="300">
        <f ca="1">(Conversion!EI94*f_ResVal)/f_GMMar</f>
        <v>0</v>
      </c>
      <c r="EJ94" s="300">
        <f ca="1">(Conversion!EJ94*f_ResVal)/f_GMMar</f>
        <v>0</v>
      </c>
      <c r="EK94" s="300">
        <f ca="1">(Conversion!EK94*f_ResVal)/f_GMMar</f>
        <v>0</v>
      </c>
      <c r="EL94" s="300">
        <f ca="1">(Conversion!EL94*f_ResVal)/f_GMMar</f>
        <v>0</v>
      </c>
      <c r="EM94" s="300">
        <f ca="1">(Conversion!EM94*f_ResVal)/f_GMMar</f>
        <v>0</v>
      </c>
      <c r="EN94" s="300">
        <f ca="1">(Conversion!EN94*f_ResVal)/f_GMMar</f>
        <v>0</v>
      </c>
      <c r="EO94" s="300">
        <f ca="1">(Conversion!EO94*f_ResVal)/f_GMMar</f>
        <v>0</v>
      </c>
      <c r="EP94" s="300">
        <f ca="1">(Conversion!EP94*f_ResVal)/f_GMMar</f>
        <v>0</v>
      </c>
      <c r="EQ94" s="300">
        <f ca="1">(Conversion!EQ94*f_ResVal)/f_GMMar</f>
        <v>0</v>
      </c>
      <c r="ER94" s="300">
        <f ca="1">(Conversion!ER94*f_ResVal)/f_GMMar</f>
        <v>0</v>
      </c>
      <c r="ES94" s="300">
        <f ca="1">(Conversion!ES94*f_ResVal)/f_GMMar</f>
        <v>0</v>
      </c>
      <c r="ET94" s="300">
        <f ca="1">(Conversion!ET94*f_ResVal)/f_GMMar</f>
        <v>0</v>
      </c>
      <c r="EU94" s="300">
        <f ca="1">(Conversion!EU94*f_ResVal)/f_GMMar</f>
        <v>0</v>
      </c>
      <c r="EV94" s="300">
        <f ca="1">(Conversion!EV94*f_ResVal)/f_GMMar</f>
        <v>0</v>
      </c>
      <c r="EW94" s="300">
        <f ca="1">(Conversion!EW94*f_ResVal)/f_GMMar</f>
        <v>0</v>
      </c>
      <c r="EX94" s="300">
        <f ca="1">(Conversion!EX94*f_ResVal)/f_GMMar</f>
        <v>0</v>
      </c>
      <c r="EY94" s="612"/>
      <c r="EZ94" s="757" t="str">
        <f>'Main Input'!EZ94</f>
        <v>RPI</v>
      </c>
      <c r="FA94" s="757" t="str">
        <f>'Main Input'!FA94</f>
        <v>N/A</v>
      </c>
      <c r="FB94" s="766">
        <f>'Main Input'!FB94</f>
        <v>0</v>
      </c>
      <c r="FC94" s="766" t="str">
        <f>'Main Input'!FC94</f>
        <v>IT Solutions</v>
      </c>
      <c r="FD94" s="766" t="str">
        <f>'Main Input'!FD94</f>
        <v>Managed Services</v>
      </c>
      <c r="FE94" s="757" t="str">
        <f>'Main Input'!FE94</f>
        <v>Opex</v>
      </c>
      <c r="FF94" s="757" t="str">
        <f>'Main Input'!FF94</f>
        <v>ContractAccrual</v>
      </c>
      <c r="FG94" s="757" t="str">
        <f>'Main Input'!FG94</f>
        <v>Expense</v>
      </c>
      <c r="FH94" s="767" t="str">
        <f>'Main Input'!FH94</f>
        <v>A</v>
      </c>
      <c r="FI94" s="768">
        <f>'Main Input'!FI94</f>
        <v>0.22</v>
      </c>
      <c r="FJ94" s="768">
        <f>'Main Input'!FJ94</f>
        <v>0</v>
      </c>
      <c r="FK94" s="612"/>
      <c r="FL94" s="531">
        <f t="shared" si="24"/>
        <v>0</v>
      </c>
      <c r="FM94" s="86"/>
      <c r="FN94" s="612"/>
    </row>
    <row r="95" spans="1:170" ht="12.75" customHeight="1">
      <c r="A95" s="750" t="str">
        <f>'Main Input'!A95</f>
        <v>MTB</v>
      </c>
      <c r="B95" s="762" t="str">
        <f>'Main Input'!B95</f>
        <v>Business Unit</v>
      </c>
      <c r="C95" s="762" t="str">
        <f>'Main Input'!C95</f>
        <v>Labour</v>
      </c>
      <c r="D95" s="762" t="str">
        <f>'Main Input'!D95</f>
        <v>TFR</v>
      </c>
      <c r="E95" s="762" t="str">
        <f>'Main Input'!E95</f>
        <v>Migration Engineer #14 (Wintel)</v>
      </c>
      <c r="F95" s="753" t="str">
        <f>'Main Input'!F95</f>
        <v>direct</v>
      </c>
      <c r="G95" s="753" t="str">
        <f>'Main Input'!G95</f>
        <v>Person</v>
      </c>
      <c r="H95" s="753" t="str">
        <f>'Main Input'!H95</f>
        <v>TAC.CSA.2</v>
      </c>
      <c r="I95" s="753">
        <f>'Main Input'!I95</f>
        <v>0</v>
      </c>
      <c r="J95" s="753">
        <f>'Main Input'!J95</f>
        <v>0</v>
      </c>
      <c r="K95" s="753" t="str">
        <f>'Main Input'!K95</f>
        <v>FJS</v>
      </c>
      <c r="L95" s="753" t="str">
        <f>'Main Input'!L95</f>
        <v>pTran</v>
      </c>
      <c r="M95" s="753">
        <f>'Main Input'!M95</f>
        <v>0</v>
      </c>
      <c r="N95" s="753">
        <f>'Main Input'!N95</f>
        <v>0</v>
      </c>
      <c r="O95" s="753" t="str">
        <f>'Main Input'!O95</f>
        <v>SPAIN</v>
      </c>
      <c r="P95" s="753">
        <f>'Main Input'!P95</f>
        <v>313</v>
      </c>
      <c r="Q95" s="753" t="str">
        <f>'Main Input'!Q95</f>
        <v>EUR</v>
      </c>
      <c r="R95" s="753" t="str">
        <f>'Main Input'!R95</f>
        <v>EMEA</v>
      </c>
      <c r="S95" s="753" t="str">
        <f>'Main Input'!S95</f>
        <v>Local</v>
      </c>
      <c r="T95" s="753">
        <f>'Main Input'!T95</f>
        <v>0</v>
      </c>
      <c r="U95" s="753">
        <f>'Main Input'!U95</f>
        <v>0</v>
      </c>
      <c r="V95" s="753" t="str">
        <f>'Main Input'!V95</f>
        <v>4_ATP</v>
      </c>
      <c r="W95" s="753">
        <f>'Main Input'!W95</f>
        <v>0</v>
      </c>
      <c r="X95" s="753">
        <f>'Main Input'!X95</f>
        <v>0</v>
      </c>
      <c r="Y95" s="753">
        <f>'Main Input'!Y95</f>
        <v>0</v>
      </c>
      <c r="Z95" s="753">
        <f>'Main Input'!Z95</f>
        <v>0</v>
      </c>
      <c r="AA95" s="753">
        <f>'Main Input'!AA95</f>
        <v>0</v>
      </c>
      <c r="AB95" s="763">
        <f>'Main Input'!AB95</f>
        <v>0</v>
      </c>
      <c r="AC95" s="763" t="str">
        <f>'Main Input'!AC95</f>
        <v>Days</v>
      </c>
      <c r="AD95" s="764">
        <f>'Main Input'!AD95</f>
        <v>85</v>
      </c>
      <c r="AE95" s="765">
        <f t="shared" ca="1" si="22"/>
        <v>34108.974358974359</v>
      </c>
      <c r="AF95" s="299">
        <f>(Conversion!AF95*f_ResVal)/f_GMMar</f>
        <v>0</v>
      </c>
      <c r="AG95" s="300">
        <f ca="1">(Conversion!AG95*f_ResVal)/f_GMMar</f>
        <v>0</v>
      </c>
      <c r="AH95" s="300">
        <f ca="1">(Conversion!AH95*f_ResVal)/f_GMMar</f>
        <v>8527.2435897435898</v>
      </c>
      <c r="AI95" s="300">
        <f ca="1">(Conversion!AI95*f_ResVal)/f_GMMar</f>
        <v>8527.2435897435898</v>
      </c>
      <c r="AJ95" s="300">
        <f ca="1">(Conversion!AJ95*f_ResVal)/f_GMMar</f>
        <v>8527.2435897435898</v>
      </c>
      <c r="AK95" s="300">
        <f ca="1">(Conversion!AK95*f_ResVal)/f_GMMar</f>
        <v>8527.2435897435898</v>
      </c>
      <c r="AL95" s="300">
        <f ca="1">(Conversion!AL95*f_ResVal)/f_GMMar</f>
        <v>0</v>
      </c>
      <c r="AM95" s="300">
        <f ca="1">(Conversion!AM95*f_ResVal)/f_GMMar</f>
        <v>0</v>
      </c>
      <c r="AN95" s="300">
        <f ca="1">(Conversion!AN95*f_ResVal)/f_GMMar</f>
        <v>0</v>
      </c>
      <c r="AO95" s="300">
        <f ca="1">(Conversion!AO95*f_ResVal)/f_GMMar</f>
        <v>0</v>
      </c>
      <c r="AP95" s="300">
        <f ca="1">(Conversion!AP95*f_ResVal)/f_GMMar</f>
        <v>0</v>
      </c>
      <c r="AQ95" s="300">
        <f ca="1">(Conversion!AQ95*f_ResVal)/f_GMMar</f>
        <v>0</v>
      </c>
      <c r="AR95" s="300">
        <f ca="1">(Conversion!AR95*f_ResVal)/f_GMMar</f>
        <v>0</v>
      </c>
      <c r="AS95" s="300">
        <f ca="1">(Conversion!AS95*f_ResVal)/f_GMMar</f>
        <v>0</v>
      </c>
      <c r="AT95" s="300">
        <f ca="1">(Conversion!AT95*f_ResVal)/f_GMMar</f>
        <v>0</v>
      </c>
      <c r="AU95" s="300">
        <f ca="1">(Conversion!AU95*f_ResVal)/f_GMMar</f>
        <v>0</v>
      </c>
      <c r="AV95" s="300">
        <f ca="1">(Conversion!AV95*f_ResVal)/f_GMMar</f>
        <v>0</v>
      </c>
      <c r="AW95" s="300">
        <f ca="1">(Conversion!AW95*f_ResVal)/f_GMMar</f>
        <v>0</v>
      </c>
      <c r="AX95" s="300">
        <f ca="1">(Conversion!AX95*f_ResVal)/f_GMMar</f>
        <v>0</v>
      </c>
      <c r="AY95" s="300">
        <f ca="1">(Conversion!AY95*f_ResVal)/f_GMMar</f>
        <v>0</v>
      </c>
      <c r="AZ95" s="300">
        <f ca="1">(Conversion!AZ95*f_ResVal)/f_GMMar</f>
        <v>0</v>
      </c>
      <c r="BA95" s="300">
        <f ca="1">(Conversion!BA95*f_ResVal)/f_GMMar</f>
        <v>0</v>
      </c>
      <c r="BB95" s="300">
        <f ca="1">(Conversion!BB95*f_ResVal)/f_GMMar</f>
        <v>0</v>
      </c>
      <c r="BC95" s="300">
        <f ca="1">(Conversion!BC95*f_ResVal)/f_GMMar</f>
        <v>0</v>
      </c>
      <c r="BD95" s="300">
        <f ca="1">(Conversion!BD95*f_ResVal)/f_GMMar</f>
        <v>0</v>
      </c>
      <c r="BE95" s="300">
        <f ca="1">(Conversion!BE95*f_ResVal)/f_GMMar</f>
        <v>0</v>
      </c>
      <c r="BF95" s="300">
        <f ca="1">(Conversion!BF95*f_ResVal)/f_GMMar</f>
        <v>0</v>
      </c>
      <c r="BG95" s="300">
        <f ca="1">(Conversion!BG95*f_ResVal)/f_GMMar</f>
        <v>0</v>
      </c>
      <c r="BH95" s="300">
        <f ca="1">(Conversion!BH95*f_ResVal)/f_GMMar</f>
        <v>0</v>
      </c>
      <c r="BI95" s="300">
        <f ca="1">(Conversion!BI95*f_ResVal)/f_GMMar</f>
        <v>0</v>
      </c>
      <c r="BJ95" s="300">
        <f ca="1">(Conversion!BJ95*f_ResVal)/f_GMMar</f>
        <v>0</v>
      </c>
      <c r="BK95" s="300">
        <f ca="1">(Conversion!BK95*f_ResVal)/f_GMMar</f>
        <v>0</v>
      </c>
      <c r="BL95" s="300">
        <f ca="1">(Conversion!BL95*f_ResVal)/f_GMMar</f>
        <v>0</v>
      </c>
      <c r="BM95" s="300">
        <f ca="1">(Conversion!BM95*f_ResVal)/f_GMMar</f>
        <v>0</v>
      </c>
      <c r="BN95" s="300">
        <f ca="1">(Conversion!BN95*f_ResVal)/f_GMMar</f>
        <v>0</v>
      </c>
      <c r="BO95" s="300">
        <f ca="1">(Conversion!BO95*f_ResVal)/f_GMMar</f>
        <v>0</v>
      </c>
      <c r="BP95" s="300">
        <f ca="1">(Conversion!BP95*f_ResVal)/f_GMMar</f>
        <v>0</v>
      </c>
      <c r="BQ95" s="300">
        <f ca="1">(Conversion!BQ95*f_ResVal)/f_GMMar</f>
        <v>0</v>
      </c>
      <c r="BR95" s="300">
        <f ca="1">(Conversion!BR95*f_ResVal)/f_GMMar</f>
        <v>0</v>
      </c>
      <c r="BS95" s="300">
        <f ca="1">(Conversion!BS95*f_ResVal)/f_GMMar</f>
        <v>0</v>
      </c>
      <c r="BT95" s="300">
        <f ca="1">(Conversion!BT95*f_ResVal)/f_GMMar</f>
        <v>0</v>
      </c>
      <c r="BU95" s="300">
        <f ca="1">(Conversion!BU95*f_ResVal)/f_GMMar</f>
        <v>0</v>
      </c>
      <c r="BV95" s="300">
        <f ca="1">(Conversion!BV95*f_ResVal)/f_GMMar</f>
        <v>0</v>
      </c>
      <c r="BW95" s="300">
        <f ca="1">(Conversion!BW95*f_ResVal)/f_GMMar</f>
        <v>0</v>
      </c>
      <c r="BX95" s="300">
        <f ca="1">(Conversion!BX95*f_ResVal)/f_GMMar</f>
        <v>0</v>
      </c>
      <c r="BY95" s="300">
        <f ca="1">(Conversion!BY95*f_ResVal)/f_GMMar</f>
        <v>0</v>
      </c>
      <c r="BZ95" s="300">
        <f ca="1">(Conversion!BZ95*f_ResVal)/f_GMMar</f>
        <v>0</v>
      </c>
      <c r="CA95" s="300">
        <f ca="1">(Conversion!CA95*f_ResVal)/f_GMMar</f>
        <v>0</v>
      </c>
      <c r="CB95" s="300">
        <f ca="1">(Conversion!CB95*f_ResVal)/f_GMMar</f>
        <v>0</v>
      </c>
      <c r="CC95" s="300">
        <f ca="1">(Conversion!CC95*f_ResVal)/f_GMMar</f>
        <v>0</v>
      </c>
      <c r="CD95" s="300">
        <f ca="1">(Conversion!CD95*f_ResVal)/f_GMMar</f>
        <v>0</v>
      </c>
      <c r="CE95" s="300">
        <f ca="1">(Conversion!CE95*f_ResVal)/f_GMMar</f>
        <v>0</v>
      </c>
      <c r="CF95" s="300">
        <f ca="1">(Conversion!CF95*f_ResVal)/f_GMMar</f>
        <v>0</v>
      </c>
      <c r="CG95" s="300">
        <f ca="1">(Conversion!CG95*f_ResVal)/f_GMMar</f>
        <v>0</v>
      </c>
      <c r="CH95" s="300">
        <f ca="1">(Conversion!CH95*f_ResVal)/f_GMMar</f>
        <v>0</v>
      </c>
      <c r="CI95" s="300">
        <f ca="1">(Conversion!CI95*f_ResVal)/f_GMMar</f>
        <v>0</v>
      </c>
      <c r="CJ95" s="300">
        <f ca="1">(Conversion!CJ95*f_ResVal)/f_GMMar</f>
        <v>0</v>
      </c>
      <c r="CK95" s="300">
        <f ca="1">(Conversion!CK95*f_ResVal)/f_GMMar</f>
        <v>0</v>
      </c>
      <c r="CL95" s="300">
        <f ca="1">(Conversion!CL95*f_ResVal)/f_GMMar</f>
        <v>0</v>
      </c>
      <c r="CM95" s="300">
        <f ca="1">(Conversion!CM95*f_ResVal)/f_GMMar</f>
        <v>0</v>
      </c>
      <c r="CN95" s="300">
        <f ca="1">(Conversion!CN95*f_ResVal)/f_GMMar</f>
        <v>0</v>
      </c>
      <c r="CO95" s="300">
        <f ca="1">(Conversion!CO95*f_ResVal)/f_GMMar</f>
        <v>0</v>
      </c>
      <c r="CP95" s="300">
        <f ca="1">(Conversion!CP95*f_ResVal)/f_GMMar</f>
        <v>0</v>
      </c>
      <c r="CQ95" s="300">
        <f ca="1">(Conversion!CQ95*f_ResVal)/f_GMMar</f>
        <v>0</v>
      </c>
      <c r="CR95" s="300">
        <f ca="1">(Conversion!CR95*f_ResVal)/f_GMMar</f>
        <v>0</v>
      </c>
      <c r="CS95" s="300">
        <f ca="1">(Conversion!CS95*f_ResVal)/f_GMMar</f>
        <v>0</v>
      </c>
      <c r="CT95" s="300">
        <f ca="1">(Conversion!CT95*f_ResVal)/f_GMMar</f>
        <v>0</v>
      </c>
      <c r="CU95" s="300">
        <f ca="1">(Conversion!CU95*f_ResVal)/f_GMMar</f>
        <v>0</v>
      </c>
      <c r="CV95" s="300">
        <f ca="1">(Conversion!CV95*f_ResVal)/f_GMMar</f>
        <v>0</v>
      </c>
      <c r="CW95" s="300">
        <f ca="1">(Conversion!CW95*f_ResVal)/f_GMMar</f>
        <v>0</v>
      </c>
      <c r="CX95" s="300">
        <f ca="1">(Conversion!CX95*f_ResVal)/f_GMMar</f>
        <v>0</v>
      </c>
      <c r="CY95" s="300">
        <f ca="1">(Conversion!CY95*f_ResVal)/f_GMMar</f>
        <v>0</v>
      </c>
      <c r="CZ95" s="300">
        <f ca="1">(Conversion!CZ95*f_ResVal)/f_GMMar</f>
        <v>0</v>
      </c>
      <c r="DA95" s="300">
        <f ca="1">(Conversion!DA95*f_ResVal)/f_GMMar</f>
        <v>0</v>
      </c>
      <c r="DB95" s="300">
        <f ca="1">(Conversion!DB95*f_ResVal)/f_GMMar</f>
        <v>0</v>
      </c>
      <c r="DC95" s="300">
        <f ca="1">(Conversion!DC95*f_ResVal)/f_GMMar</f>
        <v>0</v>
      </c>
      <c r="DD95" s="300">
        <f ca="1">(Conversion!DD95*f_ResVal)/f_GMMar</f>
        <v>0</v>
      </c>
      <c r="DE95" s="300">
        <f ca="1">(Conversion!DE95*f_ResVal)/f_GMMar</f>
        <v>0</v>
      </c>
      <c r="DF95" s="300">
        <f ca="1">(Conversion!DF95*f_ResVal)/f_GMMar</f>
        <v>0</v>
      </c>
      <c r="DG95" s="300">
        <f ca="1">(Conversion!DG95*f_ResVal)/f_GMMar</f>
        <v>0</v>
      </c>
      <c r="DH95" s="300">
        <f ca="1">(Conversion!DH95*f_ResVal)/f_GMMar</f>
        <v>0</v>
      </c>
      <c r="DI95" s="300">
        <f ca="1">(Conversion!DI95*f_ResVal)/f_GMMar</f>
        <v>0</v>
      </c>
      <c r="DJ95" s="300">
        <f ca="1">(Conversion!DJ95*f_ResVal)/f_GMMar</f>
        <v>0</v>
      </c>
      <c r="DK95" s="300">
        <f ca="1">(Conversion!DK95*f_ResVal)/f_GMMar</f>
        <v>0</v>
      </c>
      <c r="DL95" s="300">
        <f ca="1">(Conversion!DL95*f_ResVal)/f_GMMar</f>
        <v>0</v>
      </c>
      <c r="DM95" s="300">
        <f ca="1">(Conversion!DM95*f_ResVal)/f_GMMar</f>
        <v>0</v>
      </c>
      <c r="DN95" s="300">
        <f ca="1">(Conversion!DN95*f_ResVal)/f_GMMar</f>
        <v>0</v>
      </c>
      <c r="DO95" s="300">
        <f ca="1">(Conversion!DO95*f_ResVal)/f_GMMar</f>
        <v>0</v>
      </c>
      <c r="DP95" s="300">
        <f ca="1">(Conversion!DP95*f_ResVal)/f_GMMar</f>
        <v>0</v>
      </c>
      <c r="DQ95" s="300">
        <f ca="1">(Conversion!DQ95*f_ResVal)/f_GMMar</f>
        <v>0</v>
      </c>
      <c r="DR95" s="300">
        <f ca="1">(Conversion!DR95*f_ResVal)/f_GMMar</f>
        <v>0</v>
      </c>
      <c r="DS95" s="300">
        <f ca="1">(Conversion!DS95*f_ResVal)/f_GMMar</f>
        <v>0</v>
      </c>
      <c r="DT95" s="300">
        <f ca="1">(Conversion!DT95*f_ResVal)/f_GMMar</f>
        <v>0</v>
      </c>
      <c r="DU95" s="300">
        <f ca="1">(Conversion!DU95*f_ResVal)/f_GMMar</f>
        <v>0</v>
      </c>
      <c r="DV95" s="300">
        <f ca="1">(Conversion!DV95*f_ResVal)/f_GMMar</f>
        <v>0</v>
      </c>
      <c r="DW95" s="300">
        <f ca="1">(Conversion!DW95*f_ResVal)/f_GMMar</f>
        <v>0</v>
      </c>
      <c r="DX95" s="300">
        <f ca="1">(Conversion!DX95*f_ResVal)/f_GMMar</f>
        <v>0</v>
      </c>
      <c r="DY95" s="300">
        <f ca="1">(Conversion!DY95*f_ResVal)/f_GMMar</f>
        <v>0</v>
      </c>
      <c r="DZ95" s="300">
        <f ca="1">(Conversion!DZ95*f_ResVal)/f_GMMar</f>
        <v>0</v>
      </c>
      <c r="EA95" s="300">
        <f ca="1">(Conversion!EA95*f_ResVal)/f_GMMar</f>
        <v>0</v>
      </c>
      <c r="EB95" s="300">
        <f ca="1">(Conversion!EB95*f_ResVal)/f_GMMar</f>
        <v>0</v>
      </c>
      <c r="EC95" s="300">
        <f ca="1">(Conversion!EC95*f_ResVal)/f_GMMar</f>
        <v>0</v>
      </c>
      <c r="ED95" s="300">
        <f ca="1">(Conversion!ED95*f_ResVal)/f_GMMar</f>
        <v>0</v>
      </c>
      <c r="EE95" s="300">
        <f ca="1">(Conversion!EE95*f_ResVal)/f_GMMar</f>
        <v>0</v>
      </c>
      <c r="EF95" s="300">
        <f ca="1">(Conversion!EF95*f_ResVal)/f_GMMar</f>
        <v>0</v>
      </c>
      <c r="EG95" s="300">
        <f ca="1">(Conversion!EG95*f_ResVal)/f_GMMar</f>
        <v>0</v>
      </c>
      <c r="EH95" s="300">
        <f ca="1">(Conversion!EH95*f_ResVal)/f_GMMar</f>
        <v>0</v>
      </c>
      <c r="EI95" s="300">
        <f ca="1">(Conversion!EI95*f_ResVal)/f_GMMar</f>
        <v>0</v>
      </c>
      <c r="EJ95" s="300">
        <f ca="1">(Conversion!EJ95*f_ResVal)/f_GMMar</f>
        <v>0</v>
      </c>
      <c r="EK95" s="300">
        <f ca="1">(Conversion!EK95*f_ResVal)/f_GMMar</f>
        <v>0</v>
      </c>
      <c r="EL95" s="300">
        <f ca="1">(Conversion!EL95*f_ResVal)/f_GMMar</f>
        <v>0</v>
      </c>
      <c r="EM95" s="300">
        <f ca="1">(Conversion!EM95*f_ResVal)/f_GMMar</f>
        <v>0</v>
      </c>
      <c r="EN95" s="300">
        <f ca="1">(Conversion!EN95*f_ResVal)/f_GMMar</f>
        <v>0</v>
      </c>
      <c r="EO95" s="300">
        <f ca="1">(Conversion!EO95*f_ResVal)/f_GMMar</f>
        <v>0</v>
      </c>
      <c r="EP95" s="300">
        <f ca="1">(Conversion!EP95*f_ResVal)/f_GMMar</f>
        <v>0</v>
      </c>
      <c r="EQ95" s="300">
        <f ca="1">(Conversion!EQ95*f_ResVal)/f_GMMar</f>
        <v>0</v>
      </c>
      <c r="ER95" s="300">
        <f ca="1">(Conversion!ER95*f_ResVal)/f_GMMar</f>
        <v>0</v>
      </c>
      <c r="ES95" s="300">
        <f ca="1">(Conversion!ES95*f_ResVal)/f_GMMar</f>
        <v>0</v>
      </c>
      <c r="ET95" s="300">
        <f ca="1">(Conversion!ET95*f_ResVal)/f_GMMar</f>
        <v>0</v>
      </c>
      <c r="EU95" s="300">
        <f ca="1">(Conversion!EU95*f_ResVal)/f_GMMar</f>
        <v>0</v>
      </c>
      <c r="EV95" s="300">
        <f ca="1">(Conversion!EV95*f_ResVal)/f_GMMar</f>
        <v>0</v>
      </c>
      <c r="EW95" s="300">
        <f ca="1">(Conversion!EW95*f_ResVal)/f_GMMar</f>
        <v>0</v>
      </c>
      <c r="EX95" s="300">
        <f ca="1">(Conversion!EX95*f_ResVal)/f_GMMar</f>
        <v>0</v>
      </c>
      <c r="EY95" s="612"/>
      <c r="EZ95" s="757" t="str">
        <f>'Main Input'!EZ95</f>
        <v>RPI</v>
      </c>
      <c r="FA95" s="757" t="str">
        <f>'Main Input'!FA95</f>
        <v>N/A</v>
      </c>
      <c r="FB95" s="766">
        <f>'Main Input'!FB95</f>
        <v>0</v>
      </c>
      <c r="FC95" s="766" t="str">
        <f>'Main Input'!FC95</f>
        <v>IT Solutions</v>
      </c>
      <c r="FD95" s="766" t="str">
        <f>'Main Input'!FD95</f>
        <v>Managed Services</v>
      </c>
      <c r="FE95" s="757" t="str">
        <f>'Main Input'!FE95</f>
        <v>Opex</v>
      </c>
      <c r="FF95" s="757" t="str">
        <f>'Main Input'!FF95</f>
        <v>ContractAccrual</v>
      </c>
      <c r="FG95" s="757" t="str">
        <f>'Main Input'!FG95</f>
        <v>Expense</v>
      </c>
      <c r="FH95" s="767" t="str">
        <f>'Main Input'!FH95</f>
        <v>A</v>
      </c>
      <c r="FI95" s="768">
        <f>'Main Input'!FI95</f>
        <v>0.22</v>
      </c>
      <c r="FJ95" s="768">
        <f>'Main Input'!FJ95</f>
        <v>0</v>
      </c>
      <c r="FK95" s="612"/>
      <c r="FL95" s="531">
        <f t="shared" si="24"/>
        <v>0</v>
      </c>
      <c r="FM95" s="86"/>
      <c r="FN95" s="612"/>
    </row>
    <row r="96" spans="1:170" ht="12.75" customHeight="1">
      <c r="A96" s="750" t="str">
        <f>'Main Input'!A96</f>
        <v>MTB</v>
      </c>
      <c r="B96" s="762" t="str">
        <f>'Main Input'!B96</f>
        <v>Business Unit</v>
      </c>
      <c r="C96" s="762" t="str">
        <f>'Main Input'!C96</f>
        <v>Labour</v>
      </c>
      <c r="D96" s="762" t="str">
        <f>'Main Input'!D96</f>
        <v>TFR</v>
      </c>
      <c r="E96" s="762" t="str">
        <f>'Main Input'!E96</f>
        <v>Migration Engineer #15 (Wintel)</v>
      </c>
      <c r="F96" s="753" t="str">
        <f>'Main Input'!F96</f>
        <v>direct</v>
      </c>
      <c r="G96" s="753" t="str">
        <f>'Main Input'!G96</f>
        <v>Person</v>
      </c>
      <c r="H96" s="753" t="str">
        <f>'Main Input'!H96</f>
        <v>TAC.CSA.2</v>
      </c>
      <c r="I96" s="753">
        <f>'Main Input'!I96</f>
        <v>0</v>
      </c>
      <c r="J96" s="753">
        <f>'Main Input'!J96</f>
        <v>0</v>
      </c>
      <c r="K96" s="753" t="str">
        <f>'Main Input'!K96</f>
        <v>FJS</v>
      </c>
      <c r="L96" s="753" t="str">
        <f>'Main Input'!L96</f>
        <v>pTran</v>
      </c>
      <c r="M96" s="753">
        <f>'Main Input'!M96</f>
        <v>0</v>
      </c>
      <c r="N96" s="753">
        <f>'Main Input'!N96</f>
        <v>0</v>
      </c>
      <c r="O96" s="753" t="str">
        <f>'Main Input'!O96</f>
        <v>SPAIN</v>
      </c>
      <c r="P96" s="753">
        <f>'Main Input'!P96</f>
        <v>313</v>
      </c>
      <c r="Q96" s="753" t="str">
        <f>'Main Input'!Q96</f>
        <v>EUR</v>
      </c>
      <c r="R96" s="753" t="str">
        <f>'Main Input'!R96</f>
        <v>EMEA</v>
      </c>
      <c r="S96" s="753" t="str">
        <f>'Main Input'!S96</f>
        <v>Local</v>
      </c>
      <c r="T96" s="753">
        <f>'Main Input'!T96</f>
        <v>0</v>
      </c>
      <c r="U96" s="753">
        <f>'Main Input'!U96</f>
        <v>0</v>
      </c>
      <c r="V96" s="753" t="str">
        <f>'Main Input'!V96</f>
        <v>4_ATP</v>
      </c>
      <c r="W96" s="753">
        <f>'Main Input'!W96</f>
        <v>0</v>
      </c>
      <c r="X96" s="753">
        <f>'Main Input'!X96</f>
        <v>0</v>
      </c>
      <c r="Y96" s="753">
        <f>'Main Input'!Y96</f>
        <v>0</v>
      </c>
      <c r="Z96" s="753">
        <f>'Main Input'!Z96</f>
        <v>0</v>
      </c>
      <c r="AA96" s="753">
        <f>'Main Input'!AA96</f>
        <v>0</v>
      </c>
      <c r="AB96" s="763">
        <f>'Main Input'!AB96</f>
        <v>0</v>
      </c>
      <c r="AC96" s="763" t="str">
        <f>'Main Input'!AC96</f>
        <v>Days</v>
      </c>
      <c r="AD96" s="764">
        <f>'Main Input'!AD96</f>
        <v>90</v>
      </c>
      <c r="AE96" s="765">
        <f t="shared" ca="1" si="22"/>
        <v>36115.384615384617</v>
      </c>
      <c r="AF96" s="299">
        <f>(Conversion!AF96*f_ResVal)/f_GMMar</f>
        <v>0</v>
      </c>
      <c r="AG96" s="300">
        <f ca="1">(Conversion!AG96*f_ResVal)/f_GMMar</f>
        <v>0</v>
      </c>
      <c r="AH96" s="300">
        <f ca="1">(Conversion!AH96*f_ResVal)/f_GMMar</f>
        <v>9028.8461538461543</v>
      </c>
      <c r="AI96" s="300">
        <f ca="1">(Conversion!AI96*f_ResVal)/f_GMMar</f>
        <v>9028.8461538461543</v>
      </c>
      <c r="AJ96" s="300">
        <f ca="1">(Conversion!AJ96*f_ResVal)/f_GMMar</f>
        <v>9028.8461538461543</v>
      </c>
      <c r="AK96" s="300">
        <f ca="1">(Conversion!AK96*f_ResVal)/f_GMMar</f>
        <v>9028.8461538461543</v>
      </c>
      <c r="AL96" s="300">
        <f ca="1">(Conversion!AL96*f_ResVal)/f_GMMar</f>
        <v>0</v>
      </c>
      <c r="AM96" s="300">
        <f ca="1">(Conversion!AM96*f_ResVal)/f_GMMar</f>
        <v>0</v>
      </c>
      <c r="AN96" s="300">
        <f ca="1">(Conversion!AN96*f_ResVal)/f_GMMar</f>
        <v>0</v>
      </c>
      <c r="AO96" s="300">
        <f ca="1">(Conversion!AO96*f_ResVal)/f_GMMar</f>
        <v>0</v>
      </c>
      <c r="AP96" s="300">
        <f ca="1">(Conversion!AP96*f_ResVal)/f_GMMar</f>
        <v>0</v>
      </c>
      <c r="AQ96" s="300">
        <f ca="1">(Conversion!AQ96*f_ResVal)/f_GMMar</f>
        <v>0</v>
      </c>
      <c r="AR96" s="300">
        <f ca="1">(Conversion!AR96*f_ResVal)/f_GMMar</f>
        <v>0</v>
      </c>
      <c r="AS96" s="300">
        <f ca="1">(Conversion!AS96*f_ResVal)/f_GMMar</f>
        <v>0</v>
      </c>
      <c r="AT96" s="300">
        <f ca="1">(Conversion!AT96*f_ResVal)/f_GMMar</f>
        <v>0</v>
      </c>
      <c r="AU96" s="300">
        <f ca="1">(Conversion!AU96*f_ResVal)/f_GMMar</f>
        <v>0</v>
      </c>
      <c r="AV96" s="300">
        <f ca="1">(Conversion!AV96*f_ResVal)/f_GMMar</f>
        <v>0</v>
      </c>
      <c r="AW96" s="300">
        <f ca="1">(Conversion!AW96*f_ResVal)/f_GMMar</f>
        <v>0</v>
      </c>
      <c r="AX96" s="300">
        <f ca="1">(Conversion!AX96*f_ResVal)/f_GMMar</f>
        <v>0</v>
      </c>
      <c r="AY96" s="300">
        <f ca="1">(Conversion!AY96*f_ResVal)/f_GMMar</f>
        <v>0</v>
      </c>
      <c r="AZ96" s="300">
        <f ca="1">(Conversion!AZ96*f_ResVal)/f_GMMar</f>
        <v>0</v>
      </c>
      <c r="BA96" s="300">
        <f ca="1">(Conversion!BA96*f_ResVal)/f_GMMar</f>
        <v>0</v>
      </c>
      <c r="BB96" s="300">
        <f ca="1">(Conversion!BB96*f_ResVal)/f_GMMar</f>
        <v>0</v>
      </c>
      <c r="BC96" s="300">
        <f ca="1">(Conversion!BC96*f_ResVal)/f_GMMar</f>
        <v>0</v>
      </c>
      <c r="BD96" s="300">
        <f ca="1">(Conversion!BD96*f_ResVal)/f_GMMar</f>
        <v>0</v>
      </c>
      <c r="BE96" s="300">
        <f ca="1">(Conversion!BE96*f_ResVal)/f_GMMar</f>
        <v>0</v>
      </c>
      <c r="BF96" s="300">
        <f ca="1">(Conversion!BF96*f_ResVal)/f_GMMar</f>
        <v>0</v>
      </c>
      <c r="BG96" s="300">
        <f ca="1">(Conversion!BG96*f_ResVal)/f_GMMar</f>
        <v>0</v>
      </c>
      <c r="BH96" s="300">
        <f ca="1">(Conversion!BH96*f_ResVal)/f_GMMar</f>
        <v>0</v>
      </c>
      <c r="BI96" s="300">
        <f ca="1">(Conversion!BI96*f_ResVal)/f_GMMar</f>
        <v>0</v>
      </c>
      <c r="BJ96" s="300">
        <f ca="1">(Conversion!BJ96*f_ResVal)/f_GMMar</f>
        <v>0</v>
      </c>
      <c r="BK96" s="300">
        <f ca="1">(Conversion!BK96*f_ResVal)/f_GMMar</f>
        <v>0</v>
      </c>
      <c r="BL96" s="300">
        <f ca="1">(Conversion!BL96*f_ResVal)/f_GMMar</f>
        <v>0</v>
      </c>
      <c r="BM96" s="300">
        <f ca="1">(Conversion!BM96*f_ResVal)/f_GMMar</f>
        <v>0</v>
      </c>
      <c r="BN96" s="300">
        <f ca="1">(Conversion!BN96*f_ResVal)/f_GMMar</f>
        <v>0</v>
      </c>
      <c r="BO96" s="300">
        <f ca="1">(Conversion!BO96*f_ResVal)/f_GMMar</f>
        <v>0</v>
      </c>
      <c r="BP96" s="300">
        <f ca="1">(Conversion!BP96*f_ResVal)/f_GMMar</f>
        <v>0</v>
      </c>
      <c r="BQ96" s="300">
        <f ca="1">(Conversion!BQ96*f_ResVal)/f_GMMar</f>
        <v>0</v>
      </c>
      <c r="BR96" s="300">
        <f ca="1">(Conversion!BR96*f_ResVal)/f_GMMar</f>
        <v>0</v>
      </c>
      <c r="BS96" s="300">
        <f ca="1">(Conversion!BS96*f_ResVal)/f_GMMar</f>
        <v>0</v>
      </c>
      <c r="BT96" s="300">
        <f ca="1">(Conversion!BT96*f_ResVal)/f_GMMar</f>
        <v>0</v>
      </c>
      <c r="BU96" s="300">
        <f ca="1">(Conversion!BU96*f_ResVal)/f_GMMar</f>
        <v>0</v>
      </c>
      <c r="BV96" s="300">
        <f ca="1">(Conversion!BV96*f_ResVal)/f_GMMar</f>
        <v>0</v>
      </c>
      <c r="BW96" s="300">
        <f ca="1">(Conversion!BW96*f_ResVal)/f_GMMar</f>
        <v>0</v>
      </c>
      <c r="BX96" s="300">
        <f ca="1">(Conversion!BX96*f_ResVal)/f_GMMar</f>
        <v>0</v>
      </c>
      <c r="BY96" s="300">
        <f ca="1">(Conversion!BY96*f_ResVal)/f_GMMar</f>
        <v>0</v>
      </c>
      <c r="BZ96" s="300">
        <f ca="1">(Conversion!BZ96*f_ResVal)/f_GMMar</f>
        <v>0</v>
      </c>
      <c r="CA96" s="300">
        <f ca="1">(Conversion!CA96*f_ResVal)/f_GMMar</f>
        <v>0</v>
      </c>
      <c r="CB96" s="300">
        <f ca="1">(Conversion!CB96*f_ResVal)/f_GMMar</f>
        <v>0</v>
      </c>
      <c r="CC96" s="300">
        <f ca="1">(Conversion!CC96*f_ResVal)/f_GMMar</f>
        <v>0</v>
      </c>
      <c r="CD96" s="300">
        <f ca="1">(Conversion!CD96*f_ResVal)/f_GMMar</f>
        <v>0</v>
      </c>
      <c r="CE96" s="300">
        <f ca="1">(Conversion!CE96*f_ResVal)/f_GMMar</f>
        <v>0</v>
      </c>
      <c r="CF96" s="300">
        <f ca="1">(Conversion!CF96*f_ResVal)/f_GMMar</f>
        <v>0</v>
      </c>
      <c r="CG96" s="300">
        <f ca="1">(Conversion!CG96*f_ResVal)/f_GMMar</f>
        <v>0</v>
      </c>
      <c r="CH96" s="300">
        <f ca="1">(Conversion!CH96*f_ResVal)/f_GMMar</f>
        <v>0</v>
      </c>
      <c r="CI96" s="300">
        <f ca="1">(Conversion!CI96*f_ResVal)/f_GMMar</f>
        <v>0</v>
      </c>
      <c r="CJ96" s="300">
        <f ca="1">(Conversion!CJ96*f_ResVal)/f_GMMar</f>
        <v>0</v>
      </c>
      <c r="CK96" s="300">
        <f ca="1">(Conversion!CK96*f_ResVal)/f_GMMar</f>
        <v>0</v>
      </c>
      <c r="CL96" s="300">
        <f ca="1">(Conversion!CL96*f_ResVal)/f_GMMar</f>
        <v>0</v>
      </c>
      <c r="CM96" s="300">
        <f ca="1">(Conversion!CM96*f_ResVal)/f_GMMar</f>
        <v>0</v>
      </c>
      <c r="CN96" s="300">
        <f ca="1">(Conversion!CN96*f_ResVal)/f_GMMar</f>
        <v>0</v>
      </c>
      <c r="CO96" s="300">
        <f ca="1">(Conversion!CO96*f_ResVal)/f_GMMar</f>
        <v>0</v>
      </c>
      <c r="CP96" s="300">
        <f ca="1">(Conversion!CP96*f_ResVal)/f_GMMar</f>
        <v>0</v>
      </c>
      <c r="CQ96" s="300">
        <f ca="1">(Conversion!CQ96*f_ResVal)/f_GMMar</f>
        <v>0</v>
      </c>
      <c r="CR96" s="300">
        <f ca="1">(Conversion!CR96*f_ResVal)/f_GMMar</f>
        <v>0</v>
      </c>
      <c r="CS96" s="300">
        <f ca="1">(Conversion!CS96*f_ResVal)/f_GMMar</f>
        <v>0</v>
      </c>
      <c r="CT96" s="300">
        <f ca="1">(Conversion!CT96*f_ResVal)/f_GMMar</f>
        <v>0</v>
      </c>
      <c r="CU96" s="300">
        <f ca="1">(Conversion!CU96*f_ResVal)/f_GMMar</f>
        <v>0</v>
      </c>
      <c r="CV96" s="300">
        <f ca="1">(Conversion!CV96*f_ResVal)/f_GMMar</f>
        <v>0</v>
      </c>
      <c r="CW96" s="300">
        <f ca="1">(Conversion!CW96*f_ResVal)/f_GMMar</f>
        <v>0</v>
      </c>
      <c r="CX96" s="300">
        <f ca="1">(Conversion!CX96*f_ResVal)/f_GMMar</f>
        <v>0</v>
      </c>
      <c r="CY96" s="300">
        <f ca="1">(Conversion!CY96*f_ResVal)/f_GMMar</f>
        <v>0</v>
      </c>
      <c r="CZ96" s="300">
        <f ca="1">(Conversion!CZ96*f_ResVal)/f_GMMar</f>
        <v>0</v>
      </c>
      <c r="DA96" s="300">
        <f ca="1">(Conversion!DA96*f_ResVal)/f_GMMar</f>
        <v>0</v>
      </c>
      <c r="DB96" s="300">
        <f ca="1">(Conversion!DB96*f_ResVal)/f_GMMar</f>
        <v>0</v>
      </c>
      <c r="DC96" s="300">
        <f ca="1">(Conversion!DC96*f_ResVal)/f_GMMar</f>
        <v>0</v>
      </c>
      <c r="DD96" s="300">
        <f ca="1">(Conversion!DD96*f_ResVal)/f_GMMar</f>
        <v>0</v>
      </c>
      <c r="DE96" s="300">
        <f ca="1">(Conversion!DE96*f_ResVal)/f_GMMar</f>
        <v>0</v>
      </c>
      <c r="DF96" s="300">
        <f ca="1">(Conversion!DF96*f_ResVal)/f_GMMar</f>
        <v>0</v>
      </c>
      <c r="DG96" s="300">
        <f ca="1">(Conversion!DG96*f_ResVal)/f_GMMar</f>
        <v>0</v>
      </c>
      <c r="DH96" s="300">
        <f ca="1">(Conversion!DH96*f_ResVal)/f_GMMar</f>
        <v>0</v>
      </c>
      <c r="DI96" s="300">
        <f ca="1">(Conversion!DI96*f_ResVal)/f_GMMar</f>
        <v>0</v>
      </c>
      <c r="DJ96" s="300">
        <f ca="1">(Conversion!DJ96*f_ResVal)/f_GMMar</f>
        <v>0</v>
      </c>
      <c r="DK96" s="300">
        <f ca="1">(Conversion!DK96*f_ResVal)/f_GMMar</f>
        <v>0</v>
      </c>
      <c r="DL96" s="300">
        <f ca="1">(Conversion!DL96*f_ResVal)/f_GMMar</f>
        <v>0</v>
      </c>
      <c r="DM96" s="300">
        <f ca="1">(Conversion!DM96*f_ResVal)/f_GMMar</f>
        <v>0</v>
      </c>
      <c r="DN96" s="300">
        <f ca="1">(Conversion!DN96*f_ResVal)/f_GMMar</f>
        <v>0</v>
      </c>
      <c r="DO96" s="300">
        <f ca="1">(Conversion!DO96*f_ResVal)/f_GMMar</f>
        <v>0</v>
      </c>
      <c r="DP96" s="300">
        <f ca="1">(Conversion!DP96*f_ResVal)/f_GMMar</f>
        <v>0</v>
      </c>
      <c r="DQ96" s="300">
        <f ca="1">(Conversion!DQ96*f_ResVal)/f_GMMar</f>
        <v>0</v>
      </c>
      <c r="DR96" s="300">
        <f ca="1">(Conversion!DR96*f_ResVal)/f_GMMar</f>
        <v>0</v>
      </c>
      <c r="DS96" s="300">
        <f ca="1">(Conversion!DS96*f_ResVal)/f_GMMar</f>
        <v>0</v>
      </c>
      <c r="DT96" s="300">
        <f ca="1">(Conversion!DT96*f_ResVal)/f_GMMar</f>
        <v>0</v>
      </c>
      <c r="DU96" s="300">
        <f ca="1">(Conversion!DU96*f_ResVal)/f_GMMar</f>
        <v>0</v>
      </c>
      <c r="DV96" s="300">
        <f ca="1">(Conversion!DV96*f_ResVal)/f_GMMar</f>
        <v>0</v>
      </c>
      <c r="DW96" s="300">
        <f ca="1">(Conversion!DW96*f_ResVal)/f_GMMar</f>
        <v>0</v>
      </c>
      <c r="DX96" s="300">
        <f ca="1">(Conversion!DX96*f_ResVal)/f_GMMar</f>
        <v>0</v>
      </c>
      <c r="DY96" s="300">
        <f ca="1">(Conversion!DY96*f_ResVal)/f_GMMar</f>
        <v>0</v>
      </c>
      <c r="DZ96" s="300">
        <f ca="1">(Conversion!DZ96*f_ResVal)/f_GMMar</f>
        <v>0</v>
      </c>
      <c r="EA96" s="300">
        <f ca="1">(Conversion!EA96*f_ResVal)/f_GMMar</f>
        <v>0</v>
      </c>
      <c r="EB96" s="300">
        <f ca="1">(Conversion!EB96*f_ResVal)/f_GMMar</f>
        <v>0</v>
      </c>
      <c r="EC96" s="300">
        <f ca="1">(Conversion!EC96*f_ResVal)/f_GMMar</f>
        <v>0</v>
      </c>
      <c r="ED96" s="300">
        <f ca="1">(Conversion!ED96*f_ResVal)/f_GMMar</f>
        <v>0</v>
      </c>
      <c r="EE96" s="300">
        <f ca="1">(Conversion!EE96*f_ResVal)/f_GMMar</f>
        <v>0</v>
      </c>
      <c r="EF96" s="300">
        <f ca="1">(Conversion!EF96*f_ResVal)/f_GMMar</f>
        <v>0</v>
      </c>
      <c r="EG96" s="300">
        <f ca="1">(Conversion!EG96*f_ResVal)/f_GMMar</f>
        <v>0</v>
      </c>
      <c r="EH96" s="300">
        <f ca="1">(Conversion!EH96*f_ResVal)/f_GMMar</f>
        <v>0</v>
      </c>
      <c r="EI96" s="300">
        <f ca="1">(Conversion!EI96*f_ResVal)/f_GMMar</f>
        <v>0</v>
      </c>
      <c r="EJ96" s="300">
        <f ca="1">(Conversion!EJ96*f_ResVal)/f_GMMar</f>
        <v>0</v>
      </c>
      <c r="EK96" s="300">
        <f ca="1">(Conversion!EK96*f_ResVal)/f_GMMar</f>
        <v>0</v>
      </c>
      <c r="EL96" s="300">
        <f ca="1">(Conversion!EL96*f_ResVal)/f_GMMar</f>
        <v>0</v>
      </c>
      <c r="EM96" s="300">
        <f ca="1">(Conversion!EM96*f_ResVal)/f_GMMar</f>
        <v>0</v>
      </c>
      <c r="EN96" s="300">
        <f ca="1">(Conversion!EN96*f_ResVal)/f_GMMar</f>
        <v>0</v>
      </c>
      <c r="EO96" s="300">
        <f ca="1">(Conversion!EO96*f_ResVal)/f_GMMar</f>
        <v>0</v>
      </c>
      <c r="EP96" s="300">
        <f ca="1">(Conversion!EP96*f_ResVal)/f_GMMar</f>
        <v>0</v>
      </c>
      <c r="EQ96" s="300">
        <f ca="1">(Conversion!EQ96*f_ResVal)/f_GMMar</f>
        <v>0</v>
      </c>
      <c r="ER96" s="300">
        <f ca="1">(Conversion!ER96*f_ResVal)/f_GMMar</f>
        <v>0</v>
      </c>
      <c r="ES96" s="300">
        <f ca="1">(Conversion!ES96*f_ResVal)/f_GMMar</f>
        <v>0</v>
      </c>
      <c r="ET96" s="300">
        <f ca="1">(Conversion!ET96*f_ResVal)/f_GMMar</f>
        <v>0</v>
      </c>
      <c r="EU96" s="300">
        <f ca="1">(Conversion!EU96*f_ResVal)/f_GMMar</f>
        <v>0</v>
      </c>
      <c r="EV96" s="300">
        <f ca="1">(Conversion!EV96*f_ResVal)/f_GMMar</f>
        <v>0</v>
      </c>
      <c r="EW96" s="300">
        <f ca="1">(Conversion!EW96*f_ResVal)/f_GMMar</f>
        <v>0</v>
      </c>
      <c r="EX96" s="300">
        <f ca="1">(Conversion!EX96*f_ResVal)/f_GMMar</f>
        <v>0</v>
      </c>
      <c r="EY96" s="612"/>
      <c r="EZ96" s="757" t="str">
        <f>'Main Input'!EZ96</f>
        <v>RPI</v>
      </c>
      <c r="FA96" s="757" t="str">
        <f>'Main Input'!FA96</f>
        <v>N/A</v>
      </c>
      <c r="FB96" s="766">
        <f>'Main Input'!FB96</f>
        <v>0</v>
      </c>
      <c r="FC96" s="766" t="str">
        <f>'Main Input'!FC96</f>
        <v>IT Solutions</v>
      </c>
      <c r="FD96" s="766" t="str">
        <f>'Main Input'!FD96</f>
        <v>Managed Services</v>
      </c>
      <c r="FE96" s="757" t="str">
        <f>'Main Input'!FE96</f>
        <v>Opex</v>
      </c>
      <c r="FF96" s="757" t="str">
        <f>'Main Input'!FF96</f>
        <v>ContractAccrual</v>
      </c>
      <c r="FG96" s="757" t="str">
        <f>'Main Input'!FG96</f>
        <v>Expense</v>
      </c>
      <c r="FH96" s="767" t="str">
        <f>'Main Input'!FH96</f>
        <v>A</v>
      </c>
      <c r="FI96" s="768">
        <f>'Main Input'!FI96</f>
        <v>0.22</v>
      </c>
      <c r="FJ96" s="768">
        <f>'Main Input'!FJ96</f>
        <v>0</v>
      </c>
      <c r="FK96" s="612"/>
      <c r="FL96" s="531">
        <f t="shared" si="24"/>
        <v>0</v>
      </c>
      <c r="FM96" s="86"/>
      <c r="FN96" s="612"/>
    </row>
    <row r="97" spans="1:170" ht="12.75" customHeight="1">
      <c r="A97" s="750" t="str">
        <f>'Main Input'!A97</f>
        <v>MTB</v>
      </c>
      <c r="B97" s="762" t="str">
        <f>'Main Input'!B97</f>
        <v>Business Unit</v>
      </c>
      <c r="C97" s="762" t="str">
        <f>'Main Input'!C97</f>
        <v>Labour</v>
      </c>
      <c r="D97" s="762" t="str">
        <f>'Main Input'!D97</f>
        <v>TFR</v>
      </c>
      <c r="E97" s="762" t="str">
        <f>'Main Input'!E97</f>
        <v>Migration Engineer #16 (Wintel)</v>
      </c>
      <c r="F97" s="753" t="str">
        <f>'Main Input'!F97</f>
        <v>direct</v>
      </c>
      <c r="G97" s="753" t="str">
        <f>'Main Input'!G97</f>
        <v>Person</v>
      </c>
      <c r="H97" s="753" t="str">
        <f>'Main Input'!H97</f>
        <v>TAC.CSA.2</v>
      </c>
      <c r="I97" s="753">
        <f>'Main Input'!I97</f>
        <v>0</v>
      </c>
      <c r="J97" s="753">
        <f>'Main Input'!J97</f>
        <v>0</v>
      </c>
      <c r="K97" s="753" t="str">
        <f>'Main Input'!K97</f>
        <v>FJS</v>
      </c>
      <c r="L97" s="753" t="str">
        <f>'Main Input'!L97</f>
        <v>pTran</v>
      </c>
      <c r="M97" s="753">
        <f>'Main Input'!M97</f>
        <v>0</v>
      </c>
      <c r="N97" s="753">
        <f>'Main Input'!N97</f>
        <v>0</v>
      </c>
      <c r="O97" s="753" t="str">
        <f>'Main Input'!O97</f>
        <v>SPAIN</v>
      </c>
      <c r="P97" s="753">
        <f>'Main Input'!P97</f>
        <v>313</v>
      </c>
      <c r="Q97" s="753" t="str">
        <f>'Main Input'!Q97</f>
        <v>EUR</v>
      </c>
      <c r="R97" s="753" t="str">
        <f>'Main Input'!R97</f>
        <v>EMEA</v>
      </c>
      <c r="S97" s="753" t="str">
        <f>'Main Input'!S97</f>
        <v>Local</v>
      </c>
      <c r="T97" s="753">
        <f>'Main Input'!T97</f>
        <v>0</v>
      </c>
      <c r="U97" s="753">
        <f>'Main Input'!U97</f>
        <v>0</v>
      </c>
      <c r="V97" s="753" t="str">
        <f>'Main Input'!V97</f>
        <v>4_ATP</v>
      </c>
      <c r="W97" s="753">
        <f>'Main Input'!W97</f>
        <v>0</v>
      </c>
      <c r="X97" s="753">
        <f>'Main Input'!X97</f>
        <v>0</v>
      </c>
      <c r="Y97" s="753">
        <f>'Main Input'!Y97</f>
        <v>0</v>
      </c>
      <c r="Z97" s="753">
        <f>'Main Input'!Z97</f>
        <v>0</v>
      </c>
      <c r="AA97" s="753">
        <f>'Main Input'!AA97</f>
        <v>0</v>
      </c>
      <c r="AB97" s="763">
        <f>'Main Input'!AB97</f>
        <v>0</v>
      </c>
      <c r="AC97" s="763" t="str">
        <f>'Main Input'!AC97</f>
        <v>Days</v>
      </c>
      <c r="AD97" s="764">
        <f>'Main Input'!AD97</f>
        <v>90</v>
      </c>
      <c r="AE97" s="765">
        <f t="shared" ca="1" si="22"/>
        <v>36115.384615384617</v>
      </c>
      <c r="AF97" s="299">
        <f>(Conversion!AF97*f_ResVal)/f_GMMar</f>
        <v>0</v>
      </c>
      <c r="AG97" s="300">
        <f ca="1">(Conversion!AG97*f_ResVal)/f_GMMar</f>
        <v>0</v>
      </c>
      <c r="AH97" s="300">
        <f ca="1">(Conversion!AH97*f_ResVal)/f_GMMar</f>
        <v>9028.8461538461543</v>
      </c>
      <c r="AI97" s="300">
        <f ca="1">(Conversion!AI97*f_ResVal)/f_GMMar</f>
        <v>9028.8461538461543</v>
      </c>
      <c r="AJ97" s="300">
        <f ca="1">(Conversion!AJ97*f_ResVal)/f_GMMar</f>
        <v>9028.8461538461543</v>
      </c>
      <c r="AK97" s="300">
        <f ca="1">(Conversion!AK97*f_ResVal)/f_GMMar</f>
        <v>9028.8461538461543</v>
      </c>
      <c r="AL97" s="300">
        <f ca="1">(Conversion!AL97*f_ResVal)/f_GMMar</f>
        <v>0</v>
      </c>
      <c r="AM97" s="300">
        <f ca="1">(Conversion!AM97*f_ResVal)/f_GMMar</f>
        <v>0</v>
      </c>
      <c r="AN97" s="300">
        <f ca="1">(Conversion!AN97*f_ResVal)/f_GMMar</f>
        <v>0</v>
      </c>
      <c r="AO97" s="300">
        <f ca="1">(Conversion!AO97*f_ResVal)/f_GMMar</f>
        <v>0</v>
      </c>
      <c r="AP97" s="300">
        <f ca="1">(Conversion!AP97*f_ResVal)/f_GMMar</f>
        <v>0</v>
      </c>
      <c r="AQ97" s="300">
        <f ca="1">(Conversion!AQ97*f_ResVal)/f_GMMar</f>
        <v>0</v>
      </c>
      <c r="AR97" s="300">
        <f ca="1">(Conversion!AR97*f_ResVal)/f_GMMar</f>
        <v>0</v>
      </c>
      <c r="AS97" s="300">
        <f ca="1">(Conversion!AS97*f_ResVal)/f_GMMar</f>
        <v>0</v>
      </c>
      <c r="AT97" s="300">
        <f ca="1">(Conversion!AT97*f_ResVal)/f_GMMar</f>
        <v>0</v>
      </c>
      <c r="AU97" s="300">
        <f ca="1">(Conversion!AU97*f_ResVal)/f_GMMar</f>
        <v>0</v>
      </c>
      <c r="AV97" s="300">
        <f ca="1">(Conversion!AV97*f_ResVal)/f_GMMar</f>
        <v>0</v>
      </c>
      <c r="AW97" s="300">
        <f ca="1">(Conversion!AW97*f_ResVal)/f_GMMar</f>
        <v>0</v>
      </c>
      <c r="AX97" s="300">
        <f ca="1">(Conversion!AX97*f_ResVal)/f_GMMar</f>
        <v>0</v>
      </c>
      <c r="AY97" s="300">
        <f ca="1">(Conversion!AY97*f_ResVal)/f_GMMar</f>
        <v>0</v>
      </c>
      <c r="AZ97" s="300">
        <f ca="1">(Conversion!AZ97*f_ResVal)/f_GMMar</f>
        <v>0</v>
      </c>
      <c r="BA97" s="300">
        <f ca="1">(Conversion!BA97*f_ResVal)/f_GMMar</f>
        <v>0</v>
      </c>
      <c r="BB97" s="300">
        <f ca="1">(Conversion!BB97*f_ResVal)/f_GMMar</f>
        <v>0</v>
      </c>
      <c r="BC97" s="300">
        <f ca="1">(Conversion!BC97*f_ResVal)/f_GMMar</f>
        <v>0</v>
      </c>
      <c r="BD97" s="300">
        <f ca="1">(Conversion!BD97*f_ResVal)/f_GMMar</f>
        <v>0</v>
      </c>
      <c r="BE97" s="300">
        <f ca="1">(Conversion!BE97*f_ResVal)/f_GMMar</f>
        <v>0</v>
      </c>
      <c r="BF97" s="300">
        <f ca="1">(Conversion!BF97*f_ResVal)/f_GMMar</f>
        <v>0</v>
      </c>
      <c r="BG97" s="300">
        <f ca="1">(Conversion!BG97*f_ResVal)/f_GMMar</f>
        <v>0</v>
      </c>
      <c r="BH97" s="300">
        <f ca="1">(Conversion!BH97*f_ResVal)/f_GMMar</f>
        <v>0</v>
      </c>
      <c r="BI97" s="300">
        <f ca="1">(Conversion!BI97*f_ResVal)/f_GMMar</f>
        <v>0</v>
      </c>
      <c r="BJ97" s="300">
        <f ca="1">(Conversion!BJ97*f_ResVal)/f_GMMar</f>
        <v>0</v>
      </c>
      <c r="BK97" s="300">
        <f ca="1">(Conversion!BK97*f_ResVal)/f_GMMar</f>
        <v>0</v>
      </c>
      <c r="BL97" s="300">
        <f ca="1">(Conversion!BL97*f_ResVal)/f_GMMar</f>
        <v>0</v>
      </c>
      <c r="BM97" s="300">
        <f ca="1">(Conversion!BM97*f_ResVal)/f_GMMar</f>
        <v>0</v>
      </c>
      <c r="BN97" s="300">
        <f ca="1">(Conversion!BN97*f_ResVal)/f_GMMar</f>
        <v>0</v>
      </c>
      <c r="BO97" s="300">
        <f ca="1">(Conversion!BO97*f_ResVal)/f_GMMar</f>
        <v>0</v>
      </c>
      <c r="BP97" s="300">
        <f ca="1">(Conversion!BP97*f_ResVal)/f_GMMar</f>
        <v>0</v>
      </c>
      <c r="BQ97" s="300">
        <f ca="1">(Conversion!BQ97*f_ResVal)/f_GMMar</f>
        <v>0</v>
      </c>
      <c r="BR97" s="300">
        <f ca="1">(Conversion!BR97*f_ResVal)/f_GMMar</f>
        <v>0</v>
      </c>
      <c r="BS97" s="300">
        <f ca="1">(Conversion!BS97*f_ResVal)/f_GMMar</f>
        <v>0</v>
      </c>
      <c r="BT97" s="300">
        <f ca="1">(Conversion!BT97*f_ResVal)/f_GMMar</f>
        <v>0</v>
      </c>
      <c r="BU97" s="300">
        <f ca="1">(Conversion!BU97*f_ResVal)/f_GMMar</f>
        <v>0</v>
      </c>
      <c r="BV97" s="300">
        <f ca="1">(Conversion!BV97*f_ResVal)/f_GMMar</f>
        <v>0</v>
      </c>
      <c r="BW97" s="300">
        <f ca="1">(Conversion!BW97*f_ResVal)/f_GMMar</f>
        <v>0</v>
      </c>
      <c r="BX97" s="300">
        <f ca="1">(Conversion!BX97*f_ResVal)/f_GMMar</f>
        <v>0</v>
      </c>
      <c r="BY97" s="300">
        <f ca="1">(Conversion!BY97*f_ResVal)/f_GMMar</f>
        <v>0</v>
      </c>
      <c r="BZ97" s="300">
        <f ca="1">(Conversion!BZ97*f_ResVal)/f_GMMar</f>
        <v>0</v>
      </c>
      <c r="CA97" s="300">
        <f ca="1">(Conversion!CA97*f_ResVal)/f_GMMar</f>
        <v>0</v>
      </c>
      <c r="CB97" s="300">
        <f ca="1">(Conversion!CB97*f_ResVal)/f_GMMar</f>
        <v>0</v>
      </c>
      <c r="CC97" s="300">
        <f ca="1">(Conversion!CC97*f_ResVal)/f_GMMar</f>
        <v>0</v>
      </c>
      <c r="CD97" s="300">
        <f ca="1">(Conversion!CD97*f_ResVal)/f_GMMar</f>
        <v>0</v>
      </c>
      <c r="CE97" s="300">
        <f ca="1">(Conversion!CE97*f_ResVal)/f_GMMar</f>
        <v>0</v>
      </c>
      <c r="CF97" s="300">
        <f ca="1">(Conversion!CF97*f_ResVal)/f_GMMar</f>
        <v>0</v>
      </c>
      <c r="CG97" s="300">
        <f ca="1">(Conversion!CG97*f_ResVal)/f_GMMar</f>
        <v>0</v>
      </c>
      <c r="CH97" s="300">
        <f ca="1">(Conversion!CH97*f_ResVal)/f_GMMar</f>
        <v>0</v>
      </c>
      <c r="CI97" s="300">
        <f ca="1">(Conversion!CI97*f_ResVal)/f_GMMar</f>
        <v>0</v>
      </c>
      <c r="CJ97" s="300">
        <f ca="1">(Conversion!CJ97*f_ResVal)/f_GMMar</f>
        <v>0</v>
      </c>
      <c r="CK97" s="300">
        <f ca="1">(Conversion!CK97*f_ResVal)/f_GMMar</f>
        <v>0</v>
      </c>
      <c r="CL97" s="300">
        <f ca="1">(Conversion!CL97*f_ResVal)/f_GMMar</f>
        <v>0</v>
      </c>
      <c r="CM97" s="300">
        <f ca="1">(Conversion!CM97*f_ResVal)/f_GMMar</f>
        <v>0</v>
      </c>
      <c r="CN97" s="300">
        <f ca="1">(Conversion!CN97*f_ResVal)/f_GMMar</f>
        <v>0</v>
      </c>
      <c r="CO97" s="300">
        <f ca="1">(Conversion!CO97*f_ResVal)/f_GMMar</f>
        <v>0</v>
      </c>
      <c r="CP97" s="300">
        <f ca="1">(Conversion!CP97*f_ResVal)/f_GMMar</f>
        <v>0</v>
      </c>
      <c r="CQ97" s="300">
        <f ca="1">(Conversion!CQ97*f_ResVal)/f_GMMar</f>
        <v>0</v>
      </c>
      <c r="CR97" s="300">
        <f ca="1">(Conversion!CR97*f_ResVal)/f_GMMar</f>
        <v>0</v>
      </c>
      <c r="CS97" s="300">
        <f ca="1">(Conversion!CS97*f_ResVal)/f_GMMar</f>
        <v>0</v>
      </c>
      <c r="CT97" s="300">
        <f ca="1">(Conversion!CT97*f_ResVal)/f_GMMar</f>
        <v>0</v>
      </c>
      <c r="CU97" s="300">
        <f ca="1">(Conversion!CU97*f_ResVal)/f_GMMar</f>
        <v>0</v>
      </c>
      <c r="CV97" s="300">
        <f ca="1">(Conversion!CV97*f_ResVal)/f_GMMar</f>
        <v>0</v>
      </c>
      <c r="CW97" s="300">
        <f ca="1">(Conversion!CW97*f_ResVal)/f_GMMar</f>
        <v>0</v>
      </c>
      <c r="CX97" s="300">
        <f ca="1">(Conversion!CX97*f_ResVal)/f_GMMar</f>
        <v>0</v>
      </c>
      <c r="CY97" s="300">
        <f ca="1">(Conversion!CY97*f_ResVal)/f_GMMar</f>
        <v>0</v>
      </c>
      <c r="CZ97" s="300">
        <f ca="1">(Conversion!CZ97*f_ResVal)/f_GMMar</f>
        <v>0</v>
      </c>
      <c r="DA97" s="300">
        <f ca="1">(Conversion!DA97*f_ResVal)/f_GMMar</f>
        <v>0</v>
      </c>
      <c r="DB97" s="300">
        <f ca="1">(Conversion!DB97*f_ResVal)/f_GMMar</f>
        <v>0</v>
      </c>
      <c r="DC97" s="300">
        <f ca="1">(Conversion!DC97*f_ResVal)/f_GMMar</f>
        <v>0</v>
      </c>
      <c r="DD97" s="300">
        <f ca="1">(Conversion!DD97*f_ResVal)/f_GMMar</f>
        <v>0</v>
      </c>
      <c r="DE97" s="300">
        <f ca="1">(Conversion!DE97*f_ResVal)/f_GMMar</f>
        <v>0</v>
      </c>
      <c r="DF97" s="300">
        <f ca="1">(Conversion!DF97*f_ResVal)/f_GMMar</f>
        <v>0</v>
      </c>
      <c r="DG97" s="300">
        <f ca="1">(Conversion!DG97*f_ResVal)/f_GMMar</f>
        <v>0</v>
      </c>
      <c r="DH97" s="300">
        <f ca="1">(Conversion!DH97*f_ResVal)/f_GMMar</f>
        <v>0</v>
      </c>
      <c r="DI97" s="300">
        <f ca="1">(Conversion!DI97*f_ResVal)/f_GMMar</f>
        <v>0</v>
      </c>
      <c r="DJ97" s="300">
        <f ca="1">(Conversion!DJ97*f_ResVal)/f_GMMar</f>
        <v>0</v>
      </c>
      <c r="DK97" s="300">
        <f ca="1">(Conversion!DK97*f_ResVal)/f_GMMar</f>
        <v>0</v>
      </c>
      <c r="DL97" s="300">
        <f ca="1">(Conversion!DL97*f_ResVal)/f_GMMar</f>
        <v>0</v>
      </c>
      <c r="DM97" s="300">
        <f ca="1">(Conversion!DM97*f_ResVal)/f_GMMar</f>
        <v>0</v>
      </c>
      <c r="DN97" s="300">
        <f ca="1">(Conversion!DN97*f_ResVal)/f_GMMar</f>
        <v>0</v>
      </c>
      <c r="DO97" s="300">
        <f ca="1">(Conversion!DO97*f_ResVal)/f_GMMar</f>
        <v>0</v>
      </c>
      <c r="DP97" s="300">
        <f ca="1">(Conversion!DP97*f_ResVal)/f_GMMar</f>
        <v>0</v>
      </c>
      <c r="DQ97" s="300">
        <f ca="1">(Conversion!DQ97*f_ResVal)/f_GMMar</f>
        <v>0</v>
      </c>
      <c r="DR97" s="300">
        <f ca="1">(Conversion!DR97*f_ResVal)/f_GMMar</f>
        <v>0</v>
      </c>
      <c r="DS97" s="300">
        <f ca="1">(Conversion!DS97*f_ResVal)/f_GMMar</f>
        <v>0</v>
      </c>
      <c r="DT97" s="300">
        <f ca="1">(Conversion!DT97*f_ResVal)/f_GMMar</f>
        <v>0</v>
      </c>
      <c r="DU97" s="300">
        <f ca="1">(Conversion!DU97*f_ResVal)/f_GMMar</f>
        <v>0</v>
      </c>
      <c r="DV97" s="300">
        <f ca="1">(Conversion!DV97*f_ResVal)/f_GMMar</f>
        <v>0</v>
      </c>
      <c r="DW97" s="300">
        <f ca="1">(Conversion!DW97*f_ResVal)/f_GMMar</f>
        <v>0</v>
      </c>
      <c r="DX97" s="300">
        <f ca="1">(Conversion!DX97*f_ResVal)/f_GMMar</f>
        <v>0</v>
      </c>
      <c r="DY97" s="300">
        <f ca="1">(Conversion!DY97*f_ResVal)/f_GMMar</f>
        <v>0</v>
      </c>
      <c r="DZ97" s="300">
        <f ca="1">(Conversion!DZ97*f_ResVal)/f_GMMar</f>
        <v>0</v>
      </c>
      <c r="EA97" s="300">
        <f ca="1">(Conversion!EA97*f_ResVal)/f_GMMar</f>
        <v>0</v>
      </c>
      <c r="EB97" s="300">
        <f ca="1">(Conversion!EB97*f_ResVal)/f_GMMar</f>
        <v>0</v>
      </c>
      <c r="EC97" s="300">
        <f ca="1">(Conversion!EC97*f_ResVal)/f_GMMar</f>
        <v>0</v>
      </c>
      <c r="ED97" s="300">
        <f ca="1">(Conversion!ED97*f_ResVal)/f_GMMar</f>
        <v>0</v>
      </c>
      <c r="EE97" s="300">
        <f ca="1">(Conversion!EE97*f_ResVal)/f_GMMar</f>
        <v>0</v>
      </c>
      <c r="EF97" s="300">
        <f ca="1">(Conversion!EF97*f_ResVal)/f_GMMar</f>
        <v>0</v>
      </c>
      <c r="EG97" s="300">
        <f ca="1">(Conversion!EG97*f_ResVal)/f_GMMar</f>
        <v>0</v>
      </c>
      <c r="EH97" s="300">
        <f ca="1">(Conversion!EH97*f_ResVal)/f_GMMar</f>
        <v>0</v>
      </c>
      <c r="EI97" s="300">
        <f ca="1">(Conversion!EI97*f_ResVal)/f_GMMar</f>
        <v>0</v>
      </c>
      <c r="EJ97" s="300">
        <f ca="1">(Conversion!EJ97*f_ResVal)/f_GMMar</f>
        <v>0</v>
      </c>
      <c r="EK97" s="300">
        <f ca="1">(Conversion!EK97*f_ResVal)/f_GMMar</f>
        <v>0</v>
      </c>
      <c r="EL97" s="300">
        <f ca="1">(Conversion!EL97*f_ResVal)/f_GMMar</f>
        <v>0</v>
      </c>
      <c r="EM97" s="300">
        <f ca="1">(Conversion!EM97*f_ResVal)/f_GMMar</f>
        <v>0</v>
      </c>
      <c r="EN97" s="300">
        <f ca="1">(Conversion!EN97*f_ResVal)/f_GMMar</f>
        <v>0</v>
      </c>
      <c r="EO97" s="300">
        <f ca="1">(Conversion!EO97*f_ResVal)/f_GMMar</f>
        <v>0</v>
      </c>
      <c r="EP97" s="300">
        <f ca="1">(Conversion!EP97*f_ResVal)/f_GMMar</f>
        <v>0</v>
      </c>
      <c r="EQ97" s="300">
        <f ca="1">(Conversion!EQ97*f_ResVal)/f_GMMar</f>
        <v>0</v>
      </c>
      <c r="ER97" s="300">
        <f ca="1">(Conversion!ER97*f_ResVal)/f_GMMar</f>
        <v>0</v>
      </c>
      <c r="ES97" s="300">
        <f ca="1">(Conversion!ES97*f_ResVal)/f_GMMar</f>
        <v>0</v>
      </c>
      <c r="ET97" s="300">
        <f ca="1">(Conversion!ET97*f_ResVal)/f_GMMar</f>
        <v>0</v>
      </c>
      <c r="EU97" s="300">
        <f ca="1">(Conversion!EU97*f_ResVal)/f_GMMar</f>
        <v>0</v>
      </c>
      <c r="EV97" s="300">
        <f ca="1">(Conversion!EV97*f_ResVal)/f_GMMar</f>
        <v>0</v>
      </c>
      <c r="EW97" s="300">
        <f ca="1">(Conversion!EW97*f_ResVal)/f_GMMar</f>
        <v>0</v>
      </c>
      <c r="EX97" s="300">
        <f ca="1">(Conversion!EX97*f_ResVal)/f_GMMar</f>
        <v>0</v>
      </c>
      <c r="EY97" s="612"/>
      <c r="EZ97" s="757" t="str">
        <f>'Main Input'!EZ97</f>
        <v>RPI</v>
      </c>
      <c r="FA97" s="757" t="str">
        <f>'Main Input'!FA97</f>
        <v>N/A</v>
      </c>
      <c r="FB97" s="766">
        <f>'Main Input'!FB97</f>
        <v>0</v>
      </c>
      <c r="FC97" s="766" t="str">
        <f>'Main Input'!FC97</f>
        <v>IT Solutions</v>
      </c>
      <c r="FD97" s="766" t="str">
        <f>'Main Input'!FD97</f>
        <v>Managed Services</v>
      </c>
      <c r="FE97" s="757" t="str">
        <f>'Main Input'!FE97</f>
        <v>Opex</v>
      </c>
      <c r="FF97" s="757" t="str">
        <f>'Main Input'!FF97</f>
        <v>ContractAccrual</v>
      </c>
      <c r="FG97" s="757" t="str">
        <f>'Main Input'!FG97</f>
        <v>Expense</v>
      </c>
      <c r="FH97" s="767" t="str">
        <f>'Main Input'!FH97</f>
        <v>A</v>
      </c>
      <c r="FI97" s="768">
        <f>'Main Input'!FI97</f>
        <v>0.22</v>
      </c>
      <c r="FJ97" s="768">
        <f>'Main Input'!FJ97</f>
        <v>0</v>
      </c>
      <c r="FK97" s="612"/>
      <c r="FL97" s="531">
        <f t="shared" si="24"/>
        <v>0</v>
      </c>
      <c r="FM97" s="86"/>
      <c r="FN97" s="612"/>
    </row>
    <row r="98" spans="1:170" ht="12.75" customHeight="1">
      <c r="A98" s="750" t="str">
        <f>'Main Input'!A98</f>
        <v>MTB</v>
      </c>
      <c r="B98" s="762" t="str">
        <f>'Main Input'!B98</f>
        <v>Business Unit</v>
      </c>
      <c r="C98" s="762" t="str">
        <f>'Main Input'!C98</f>
        <v>Labour</v>
      </c>
      <c r="D98" s="762" t="str">
        <f>'Main Input'!D98</f>
        <v>TFR</v>
      </c>
      <c r="E98" s="762" t="str">
        <f>'Main Input'!E98</f>
        <v>Migration Engineer #17 (Wintel)</v>
      </c>
      <c r="F98" s="753" t="str">
        <f>'Main Input'!F98</f>
        <v>direct</v>
      </c>
      <c r="G98" s="753" t="str">
        <f>'Main Input'!G98</f>
        <v>Person</v>
      </c>
      <c r="H98" s="753" t="str">
        <f>'Main Input'!H98</f>
        <v>TAC.CSA.2</v>
      </c>
      <c r="I98" s="753">
        <f>'Main Input'!I98</f>
        <v>0</v>
      </c>
      <c r="J98" s="753">
        <f>'Main Input'!J98</f>
        <v>0</v>
      </c>
      <c r="K98" s="753" t="str">
        <f>'Main Input'!K98</f>
        <v>FJS</v>
      </c>
      <c r="L98" s="753" t="str">
        <f>'Main Input'!L98</f>
        <v>pTran</v>
      </c>
      <c r="M98" s="753">
        <f>'Main Input'!M98</f>
        <v>0</v>
      </c>
      <c r="N98" s="753">
        <f>'Main Input'!N98</f>
        <v>0</v>
      </c>
      <c r="O98" s="753" t="str">
        <f>'Main Input'!O98</f>
        <v>SPAIN</v>
      </c>
      <c r="P98" s="753">
        <f>'Main Input'!P98</f>
        <v>313</v>
      </c>
      <c r="Q98" s="753" t="str">
        <f>'Main Input'!Q98</f>
        <v>EUR</v>
      </c>
      <c r="R98" s="753" t="str">
        <f>'Main Input'!R98</f>
        <v>EMEA</v>
      </c>
      <c r="S98" s="753" t="str">
        <f>'Main Input'!S98</f>
        <v>Local</v>
      </c>
      <c r="T98" s="753">
        <f>'Main Input'!T98</f>
        <v>0</v>
      </c>
      <c r="U98" s="753">
        <f>'Main Input'!U98</f>
        <v>0</v>
      </c>
      <c r="V98" s="753" t="str">
        <f>'Main Input'!V98</f>
        <v>4_ATP</v>
      </c>
      <c r="W98" s="753">
        <f>'Main Input'!W98</f>
        <v>0</v>
      </c>
      <c r="X98" s="753">
        <f>'Main Input'!X98</f>
        <v>0</v>
      </c>
      <c r="Y98" s="753">
        <f>'Main Input'!Y98</f>
        <v>0</v>
      </c>
      <c r="Z98" s="753">
        <f>'Main Input'!Z98</f>
        <v>0</v>
      </c>
      <c r="AA98" s="753">
        <f>'Main Input'!AA98</f>
        <v>0</v>
      </c>
      <c r="AB98" s="763">
        <f>'Main Input'!AB98</f>
        <v>0</v>
      </c>
      <c r="AC98" s="763" t="str">
        <f>'Main Input'!AC98</f>
        <v>Days</v>
      </c>
      <c r="AD98" s="764">
        <f>'Main Input'!AD98</f>
        <v>90</v>
      </c>
      <c r="AE98" s="765">
        <f t="shared" ca="1" si="22"/>
        <v>36115.384615384617</v>
      </c>
      <c r="AF98" s="299">
        <f>(Conversion!AF98*f_ResVal)/f_GMMar</f>
        <v>0</v>
      </c>
      <c r="AG98" s="300">
        <f ca="1">(Conversion!AG98*f_ResVal)/f_GMMar</f>
        <v>0</v>
      </c>
      <c r="AH98" s="300">
        <f ca="1">(Conversion!AH98*f_ResVal)/f_GMMar</f>
        <v>9028.8461538461543</v>
      </c>
      <c r="AI98" s="300">
        <f ca="1">(Conversion!AI98*f_ResVal)/f_GMMar</f>
        <v>9028.8461538461543</v>
      </c>
      <c r="AJ98" s="300">
        <f ca="1">(Conversion!AJ98*f_ResVal)/f_GMMar</f>
        <v>9028.8461538461543</v>
      </c>
      <c r="AK98" s="300">
        <f ca="1">(Conversion!AK98*f_ResVal)/f_GMMar</f>
        <v>9028.8461538461543</v>
      </c>
      <c r="AL98" s="300">
        <f ca="1">(Conversion!AL98*f_ResVal)/f_GMMar</f>
        <v>0</v>
      </c>
      <c r="AM98" s="300">
        <f ca="1">(Conversion!AM98*f_ResVal)/f_GMMar</f>
        <v>0</v>
      </c>
      <c r="AN98" s="300">
        <f ca="1">(Conversion!AN98*f_ResVal)/f_GMMar</f>
        <v>0</v>
      </c>
      <c r="AO98" s="300">
        <f ca="1">(Conversion!AO98*f_ResVal)/f_GMMar</f>
        <v>0</v>
      </c>
      <c r="AP98" s="300">
        <f ca="1">(Conversion!AP98*f_ResVal)/f_GMMar</f>
        <v>0</v>
      </c>
      <c r="AQ98" s="300">
        <f ca="1">(Conversion!AQ98*f_ResVal)/f_GMMar</f>
        <v>0</v>
      </c>
      <c r="AR98" s="300">
        <f ca="1">(Conversion!AR98*f_ResVal)/f_GMMar</f>
        <v>0</v>
      </c>
      <c r="AS98" s="300">
        <f ca="1">(Conversion!AS98*f_ResVal)/f_GMMar</f>
        <v>0</v>
      </c>
      <c r="AT98" s="300">
        <f ca="1">(Conversion!AT98*f_ResVal)/f_GMMar</f>
        <v>0</v>
      </c>
      <c r="AU98" s="300">
        <f ca="1">(Conversion!AU98*f_ResVal)/f_GMMar</f>
        <v>0</v>
      </c>
      <c r="AV98" s="300">
        <f ca="1">(Conversion!AV98*f_ResVal)/f_GMMar</f>
        <v>0</v>
      </c>
      <c r="AW98" s="300">
        <f ca="1">(Conversion!AW98*f_ResVal)/f_GMMar</f>
        <v>0</v>
      </c>
      <c r="AX98" s="300">
        <f ca="1">(Conversion!AX98*f_ResVal)/f_GMMar</f>
        <v>0</v>
      </c>
      <c r="AY98" s="300">
        <f ca="1">(Conversion!AY98*f_ResVal)/f_GMMar</f>
        <v>0</v>
      </c>
      <c r="AZ98" s="300">
        <f ca="1">(Conversion!AZ98*f_ResVal)/f_GMMar</f>
        <v>0</v>
      </c>
      <c r="BA98" s="300">
        <f ca="1">(Conversion!BA98*f_ResVal)/f_GMMar</f>
        <v>0</v>
      </c>
      <c r="BB98" s="300">
        <f ca="1">(Conversion!BB98*f_ResVal)/f_GMMar</f>
        <v>0</v>
      </c>
      <c r="BC98" s="300">
        <f ca="1">(Conversion!BC98*f_ResVal)/f_GMMar</f>
        <v>0</v>
      </c>
      <c r="BD98" s="300">
        <f ca="1">(Conversion!BD98*f_ResVal)/f_GMMar</f>
        <v>0</v>
      </c>
      <c r="BE98" s="300">
        <f ca="1">(Conversion!BE98*f_ResVal)/f_GMMar</f>
        <v>0</v>
      </c>
      <c r="BF98" s="300">
        <f ca="1">(Conversion!BF98*f_ResVal)/f_GMMar</f>
        <v>0</v>
      </c>
      <c r="BG98" s="300">
        <f ca="1">(Conversion!BG98*f_ResVal)/f_GMMar</f>
        <v>0</v>
      </c>
      <c r="BH98" s="300">
        <f ca="1">(Conversion!BH98*f_ResVal)/f_GMMar</f>
        <v>0</v>
      </c>
      <c r="BI98" s="300">
        <f ca="1">(Conversion!BI98*f_ResVal)/f_GMMar</f>
        <v>0</v>
      </c>
      <c r="BJ98" s="300">
        <f ca="1">(Conversion!BJ98*f_ResVal)/f_GMMar</f>
        <v>0</v>
      </c>
      <c r="BK98" s="300">
        <f ca="1">(Conversion!BK98*f_ResVal)/f_GMMar</f>
        <v>0</v>
      </c>
      <c r="BL98" s="300">
        <f ca="1">(Conversion!BL98*f_ResVal)/f_GMMar</f>
        <v>0</v>
      </c>
      <c r="BM98" s="300">
        <f ca="1">(Conversion!BM98*f_ResVal)/f_GMMar</f>
        <v>0</v>
      </c>
      <c r="BN98" s="300">
        <f ca="1">(Conversion!BN98*f_ResVal)/f_GMMar</f>
        <v>0</v>
      </c>
      <c r="BO98" s="300">
        <f ca="1">(Conversion!BO98*f_ResVal)/f_GMMar</f>
        <v>0</v>
      </c>
      <c r="BP98" s="300">
        <f ca="1">(Conversion!BP98*f_ResVal)/f_GMMar</f>
        <v>0</v>
      </c>
      <c r="BQ98" s="300">
        <f ca="1">(Conversion!BQ98*f_ResVal)/f_GMMar</f>
        <v>0</v>
      </c>
      <c r="BR98" s="300">
        <f ca="1">(Conversion!BR98*f_ResVal)/f_GMMar</f>
        <v>0</v>
      </c>
      <c r="BS98" s="300">
        <f ca="1">(Conversion!BS98*f_ResVal)/f_GMMar</f>
        <v>0</v>
      </c>
      <c r="BT98" s="300">
        <f ca="1">(Conversion!BT98*f_ResVal)/f_GMMar</f>
        <v>0</v>
      </c>
      <c r="BU98" s="300">
        <f ca="1">(Conversion!BU98*f_ResVal)/f_GMMar</f>
        <v>0</v>
      </c>
      <c r="BV98" s="300">
        <f ca="1">(Conversion!BV98*f_ResVal)/f_GMMar</f>
        <v>0</v>
      </c>
      <c r="BW98" s="300">
        <f ca="1">(Conversion!BW98*f_ResVal)/f_GMMar</f>
        <v>0</v>
      </c>
      <c r="BX98" s="300">
        <f ca="1">(Conversion!BX98*f_ResVal)/f_GMMar</f>
        <v>0</v>
      </c>
      <c r="BY98" s="300">
        <f ca="1">(Conversion!BY98*f_ResVal)/f_GMMar</f>
        <v>0</v>
      </c>
      <c r="BZ98" s="300">
        <f ca="1">(Conversion!BZ98*f_ResVal)/f_GMMar</f>
        <v>0</v>
      </c>
      <c r="CA98" s="300">
        <f ca="1">(Conversion!CA98*f_ResVal)/f_GMMar</f>
        <v>0</v>
      </c>
      <c r="CB98" s="300">
        <f ca="1">(Conversion!CB98*f_ResVal)/f_GMMar</f>
        <v>0</v>
      </c>
      <c r="CC98" s="300">
        <f ca="1">(Conversion!CC98*f_ResVal)/f_GMMar</f>
        <v>0</v>
      </c>
      <c r="CD98" s="300">
        <f ca="1">(Conversion!CD98*f_ResVal)/f_GMMar</f>
        <v>0</v>
      </c>
      <c r="CE98" s="300">
        <f ca="1">(Conversion!CE98*f_ResVal)/f_GMMar</f>
        <v>0</v>
      </c>
      <c r="CF98" s="300">
        <f ca="1">(Conversion!CF98*f_ResVal)/f_GMMar</f>
        <v>0</v>
      </c>
      <c r="CG98" s="300">
        <f ca="1">(Conversion!CG98*f_ResVal)/f_GMMar</f>
        <v>0</v>
      </c>
      <c r="CH98" s="300">
        <f ca="1">(Conversion!CH98*f_ResVal)/f_GMMar</f>
        <v>0</v>
      </c>
      <c r="CI98" s="300">
        <f ca="1">(Conversion!CI98*f_ResVal)/f_GMMar</f>
        <v>0</v>
      </c>
      <c r="CJ98" s="300">
        <f ca="1">(Conversion!CJ98*f_ResVal)/f_GMMar</f>
        <v>0</v>
      </c>
      <c r="CK98" s="300">
        <f ca="1">(Conversion!CK98*f_ResVal)/f_GMMar</f>
        <v>0</v>
      </c>
      <c r="CL98" s="300">
        <f ca="1">(Conversion!CL98*f_ResVal)/f_GMMar</f>
        <v>0</v>
      </c>
      <c r="CM98" s="300">
        <f ca="1">(Conversion!CM98*f_ResVal)/f_GMMar</f>
        <v>0</v>
      </c>
      <c r="CN98" s="300">
        <f ca="1">(Conversion!CN98*f_ResVal)/f_GMMar</f>
        <v>0</v>
      </c>
      <c r="CO98" s="300">
        <f ca="1">(Conversion!CO98*f_ResVal)/f_GMMar</f>
        <v>0</v>
      </c>
      <c r="CP98" s="300">
        <f ca="1">(Conversion!CP98*f_ResVal)/f_GMMar</f>
        <v>0</v>
      </c>
      <c r="CQ98" s="300">
        <f ca="1">(Conversion!CQ98*f_ResVal)/f_GMMar</f>
        <v>0</v>
      </c>
      <c r="CR98" s="300">
        <f ca="1">(Conversion!CR98*f_ResVal)/f_GMMar</f>
        <v>0</v>
      </c>
      <c r="CS98" s="300">
        <f ca="1">(Conversion!CS98*f_ResVal)/f_GMMar</f>
        <v>0</v>
      </c>
      <c r="CT98" s="300">
        <f ca="1">(Conversion!CT98*f_ResVal)/f_GMMar</f>
        <v>0</v>
      </c>
      <c r="CU98" s="300">
        <f ca="1">(Conversion!CU98*f_ResVal)/f_GMMar</f>
        <v>0</v>
      </c>
      <c r="CV98" s="300">
        <f ca="1">(Conversion!CV98*f_ResVal)/f_GMMar</f>
        <v>0</v>
      </c>
      <c r="CW98" s="300">
        <f ca="1">(Conversion!CW98*f_ResVal)/f_GMMar</f>
        <v>0</v>
      </c>
      <c r="CX98" s="300">
        <f ca="1">(Conversion!CX98*f_ResVal)/f_GMMar</f>
        <v>0</v>
      </c>
      <c r="CY98" s="300">
        <f ca="1">(Conversion!CY98*f_ResVal)/f_GMMar</f>
        <v>0</v>
      </c>
      <c r="CZ98" s="300">
        <f ca="1">(Conversion!CZ98*f_ResVal)/f_GMMar</f>
        <v>0</v>
      </c>
      <c r="DA98" s="300">
        <f ca="1">(Conversion!DA98*f_ResVal)/f_GMMar</f>
        <v>0</v>
      </c>
      <c r="DB98" s="300">
        <f ca="1">(Conversion!DB98*f_ResVal)/f_GMMar</f>
        <v>0</v>
      </c>
      <c r="DC98" s="300">
        <f ca="1">(Conversion!DC98*f_ResVal)/f_GMMar</f>
        <v>0</v>
      </c>
      <c r="DD98" s="300">
        <f ca="1">(Conversion!DD98*f_ResVal)/f_GMMar</f>
        <v>0</v>
      </c>
      <c r="DE98" s="300">
        <f ca="1">(Conversion!DE98*f_ResVal)/f_GMMar</f>
        <v>0</v>
      </c>
      <c r="DF98" s="300">
        <f ca="1">(Conversion!DF98*f_ResVal)/f_GMMar</f>
        <v>0</v>
      </c>
      <c r="DG98" s="300">
        <f ca="1">(Conversion!DG98*f_ResVal)/f_GMMar</f>
        <v>0</v>
      </c>
      <c r="DH98" s="300">
        <f ca="1">(Conversion!DH98*f_ResVal)/f_GMMar</f>
        <v>0</v>
      </c>
      <c r="DI98" s="300">
        <f ca="1">(Conversion!DI98*f_ResVal)/f_GMMar</f>
        <v>0</v>
      </c>
      <c r="DJ98" s="300">
        <f ca="1">(Conversion!DJ98*f_ResVal)/f_GMMar</f>
        <v>0</v>
      </c>
      <c r="DK98" s="300">
        <f ca="1">(Conversion!DK98*f_ResVal)/f_GMMar</f>
        <v>0</v>
      </c>
      <c r="DL98" s="300">
        <f ca="1">(Conversion!DL98*f_ResVal)/f_GMMar</f>
        <v>0</v>
      </c>
      <c r="DM98" s="300">
        <f ca="1">(Conversion!DM98*f_ResVal)/f_GMMar</f>
        <v>0</v>
      </c>
      <c r="DN98" s="300">
        <f ca="1">(Conversion!DN98*f_ResVal)/f_GMMar</f>
        <v>0</v>
      </c>
      <c r="DO98" s="300">
        <f ca="1">(Conversion!DO98*f_ResVal)/f_GMMar</f>
        <v>0</v>
      </c>
      <c r="DP98" s="300">
        <f ca="1">(Conversion!DP98*f_ResVal)/f_GMMar</f>
        <v>0</v>
      </c>
      <c r="DQ98" s="300">
        <f ca="1">(Conversion!DQ98*f_ResVal)/f_GMMar</f>
        <v>0</v>
      </c>
      <c r="DR98" s="300">
        <f ca="1">(Conversion!DR98*f_ResVal)/f_GMMar</f>
        <v>0</v>
      </c>
      <c r="DS98" s="300">
        <f ca="1">(Conversion!DS98*f_ResVal)/f_GMMar</f>
        <v>0</v>
      </c>
      <c r="DT98" s="300">
        <f ca="1">(Conversion!DT98*f_ResVal)/f_GMMar</f>
        <v>0</v>
      </c>
      <c r="DU98" s="300">
        <f ca="1">(Conversion!DU98*f_ResVal)/f_GMMar</f>
        <v>0</v>
      </c>
      <c r="DV98" s="300">
        <f ca="1">(Conversion!DV98*f_ResVal)/f_GMMar</f>
        <v>0</v>
      </c>
      <c r="DW98" s="300">
        <f ca="1">(Conversion!DW98*f_ResVal)/f_GMMar</f>
        <v>0</v>
      </c>
      <c r="DX98" s="300">
        <f ca="1">(Conversion!DX98*f_ResVal)/f_GMMar</f>
        <v>0</v>
      </c>
      <c r="DY98" s="300">
        <f ca="1">(Conversion!DY98*f_ResVal)/f_GMMar</f>
        <v>0</v>
      </c>
      <c r="DZ98" s="300">
        <f ca="1">(Conversion!DZ98*f_ResVal)/f_GMMar</f>
        <v>0</v>
      </c>
      <c r="EA98" s="300">
        <f ca="1">(Conversion!EA98*f_ResVal)/f_GMMar</f>
        <v>0</v>
      </c>
      <c r="EB98" s="300">
        <f ca="1">(Conversion!EB98*f_ResVal)/f_GMMar</f>
        <v>0</v>
      </c>
      <c r="EC98" s="300">
        <f ca="1">(Conversion!EC98*f_ResVal)/f_GMMar</f>
        <v>0</v>
      </c>
      <c r="ED98" s="300">
        <f ca="1">(Conversion!ED98*f_ResVal)/f_GMMar</f>
        <v>0</v>
      </c>
      <c r="EE98" s="300">
        <f ca="1">(Conversion!EE98*f_ResVal)/f_GMMar</f>
        <v>0</v>
      </c>
      <c r="EF98" s="300">
        <f ca="1">(Conversion!EF98*f_ResVal)/f_GMMar</f>
        <v>0</v>
      </c>
      <c r="EG98" s="300">
        <f ca="1">(Conversion!EG98*f_ResVal)/f_GMMar</f>
        <v>0</v>
      </c>
      <c r="EH98" s="300">
        <f ca="1">(Conversion!EH98*f_ResVal)/f_GMMar</f>
        <v>0</v>
      </c>
      <c r="EI98" s="300">
        <f ca="1">(Conversion!EI98*f_ResVal)/f_GMMar</f>
        <v>0</v>
      </c>
      <c r="EJ98" s="300">
        <f ca="1">(Conversion!EJ98*f_ResVal)/f_GMMar</f>
        <v>0</v>
      </c>
      <c r="EK98" s="300">
        <f ca="1">(Conversion!EK98*f_ResVal)/f_GMMar</f>
        <v>0</v>
      </c>
      <c r="EL98" s="300">
        <f ca="1">(Conversion!EL98*f_ResVal)/f_GMMar</f>
        <v>0</v>
      </c>
      <c r="EM98" s="300">
        <f ca="1">(Conversion!EM98*f_ResVal)/f_GMMar</f>
        <v>0</v>
      </c>
      <c r="EN98" s="300">
        <f ca="1">(Conversion!EN98*f_ResVal)/f_GMMar</f>
        <v>0</v>
      </c>
      <c r="EO98" s="300">
        <f ca="1">(Conversion!EO98*f_ResVal)/f_GMMar</f>
        <v>0</v>
      </c>
      <c r="EP98" s="300">
        <f ca="1">(Conversion!EP98*f_ResVal)/f_GMMar</f>
        <v>0</v>
      </c>
      <c r="EQ98" s="300">
        <f ca="1">(Conversion!EQ98*f_ResVal)/f_GMMar</f>
        <v>0</v>
      </c>
      <c r="ER98" s="300">
        <f ca="1">(Conversion!ER98*f_ResVal)/f_GMMar</f>
        <v>0</v>
      </c>
      <c r="ES98" s="300">
        <f ca="1">(Conversion!ES98*f_ResVal)/f_GMMar</f>
        <v>0</v>
      </c>
      <c r="ET98" s="300">
        <f ca="1">(Conversion!ET98*f_ResVal)/f_GMMar</f>
        <v>0</v>
      </c>
      <c r="EU98" s="300">
        <f ca="1">(Conversion!EU98*f_ResVal)/f_GMMar</f>
        <v>0</v>
      </c>
      <c r="EV98" s="300">
        <f ca="1">(Conversion!EV98*f_ResVal)/f_GMMar</f>
        <v>0</v>
      </c>
      <c r="EW98" s="300">
        <f ca="1">(Conversion!EW98*f_ResVal)/f_GMMar</f>
        <v>0</v>
      </c>
      <c r="EX98" s="300">
        <f ca="1">(Conversion!EX98*f_ResVal)/f_GMMar</f>
        <v>0</v>
      </c>
      <c r="EY98" s="612"/>
      <c r="EZ98" s="757" t="str">
        <f>'Main Input'!EZ98</f>
        <v>RPI</v>
      </c>
      <c r="FA98" s="757" t="str">
        <f>'Main Input'!FA98</f>
        <v>N/A</v>
      </c>
      <c r="FB98" s="766">
        <f>'Main Input'!FB98</f>
        <v>0</v>
      </c>
      <c r="FC98" s="766" t="str">
        <f>'Main Input'!FC98</f>
        <v>IT Solutions</v>
      </c>
      <c r="FD98" s="766" t="str">
        <f>'Main Input'!FD98</f>
        <v>Managed Services</v>
      </c>
      <c r="FE98" s="757" t="str">
        <f>'Main Input'!FE98</f>
        <v>Opex</v>
      </c>
      <c r="FF98" s="757" t="str">
        <f>'Main Input'!FF98</f>
        <v>ContractAccrual</v>
      </c>
      <c r="FG98" s="757" t="str">
        <f>'Main Input'!FG98</f>
        <v>Expense</v>
      </c>
      <c r="FH98" s="767" t="str">
        <f>'Main Input'!FH98</f>
        <v>A</v>
      </c>
      <c r="FI98" s="768">
        <f>'Main Input'!FI98</f>
        <v>0.22</v>
      </c>
      <c r="FJ98" s="768">
        <f>'Main Input'!FJ98</f>
        <v>0</v>
      </c>
      <c r="FK98" s="612"/>
      <c r="FL98" s="531">
        <f t="shared" si="24"/>
        <v>0</v>
      </c>
      <c r="FM98" s="86"/>
      <c r="FN98" s="612"/>
    </row>
    <row r="99" spans="1:170" ht="12.75" customHeight="1">
      <c r="A99" s="750" t="str">
        <f>'Main Input'!A99</f>
        <v>MTB</v>
      </c>
      <c r="B99" s="762" t="str">
        <f>'Main Input'!B99</f>
        <v>Business Unit</v>
      </c>
      <c r="C99" s="762" t="str">
        <f>'Main Input'!C99</f>
        <v>Labour</v>
      </c>
      <c r="D99" s="762" t="str">
        <f>'Main Input'!D99</f>
        <v>TFR</v>
      </c>
      <c r="E99" s="762" t="str">
        <f>'Main Input'!E99</f>
        <v>Migration Engineer #18 (Wintel)</v>
      </c>
      <c r="F99" s="753" t="str">
        <f>'Main Input'!F99</f>
        <v>direct</v>
      </c>
      <c r="G99" s="753" t="str">
        <f>'Main Input'!G99</f>
        <v>Person</v>
      </c>
      <c r="H99" s="753" t="str">
        <f>'Main Input'!H99</f>
        <v>TAC.CSA.2</v>
      </c>
      <c r="I99" s="753">
        <f>'Main Input'!I99</f>
        <v>0</v>
      </c>
      <c r="J99" s="753">
        <f>'Main Input'!J99</f>
        <v>0</v>
      </c>
      <c r="K99" s="753" t="str">
        <f>'Main Input'!K99</f>
        <v>FJS</v>
      </c>
      <c r="L99" s="753" t="str">
        <f>'Main Input'!L99</f>
        <v>pTran</v>
      </c>
      <c r="M99" s="753">
        <f>'Main Input'!M99</f>
        <v>0</v>
      </c>
      <c r="N99" s="753">
        <f>'Main Input'!N99</f>
        <v>0</v>
      </c>
      <c r="O99" s="753" t="str">
        <f>'Main Input'!O99</f>
        <v>SPAIN</v>
      </c>
      <c r="P99" s="753">
        <f>'Main Input'!P99</f>
        <v>313</v>
      </c>
      <c r="Q99" s="753" t="str">
        <f>'Main Input'!Q99</f>
        <v>EUR</v>
      </c>
      <c r="R99" s="753" t="str">
        <f>'Main Input'!R99</f>
        <v>EMEA</v>
      </c>
      <c r="S99" s="753" t="str">
        <f>'Main Input'!S99</f>
        <v>Local</v>
      </c>
      <c r="T99" s="753">
        <f>'Main Input'!T99</f>
        <v>0</v>
      </c>
      <c r="U99" s="753">
        <f>'Main Input'!U99</f>
        <v>0</v>
      </c>
      <c r="V99" s="753" t="str">
        <f>'Main Input'!V99</f>
        <v>4_ATP</v>
      </c>
      <c r="W99" s="753">
        <f>'Main Input'!W99</f>
        <v>0</v>
      </c>
      <c r="X99" s="753">
        <f>'Main Input'!X99</f>
        <v>0</v>
      </c>
      <c r="Y99" s="753">
        <f>'Main Input'!Y99</f>
        <v>0</v>
      </c>
      <c r="Z99" s="753">
        <f>'Main Input'!Z99</f>
        <v>0</v>
      </c>
      <c r="AA99" s="753">
        <f>'Main Input'!AA99</f>
        <v>0</v>
      </c>
      <c r="AB99" s="763">
        <f>'Main Input'!AB99</f>
        <v>0</v>
      </c>
      <c r="AC99" s="763" t="str">
        <f>'Main Input'!AC99</f>
        <v>Days</v>
      </c>
      <c r="AD99" s="764">
        <f>'Main Input'!AD99</f>
        <v>90</v>
      </c>
      <c r="AE99" s="765">
        <f t="shared" ca="1" si="22"/>
        <v>36115.384615384617</v>
      </c>
      <c r="AF99" s="299">
        <f>(Conversion!AF99*f_ResVal)/f_GMMar</f>
        <v>0</v>
      </c>
      <c r="AG99" s="300">
        <f ca="1">(Conversion!AG99*f_ResVal)/f_GMMar</f>
        <v>0</v>
      </c>
      <c r="AH99" s="300">
        <f ca="1">(Conversion!AH99*f_ResVal)/f_GMMar</f>
        <v>9028.8461538461543</v>
      </c>
      <c r="AI99" s="300">
        <f ca="1">(Conversion!AI99*f_ResVal)/f_GMMar</f>
        <v>9028.8461538461543</v>
      </c>
      <c r="AJ99" s="300">
        <f ca="1">(Conversion!AJ99*f_ResVal)/f_GMMar</f>
        <v>9028.8461538461543</v>
      </c>
      <c r="AK99" s="300">
        <f ca="1">(Conversion!AK99*f_ResVal)/f_GMMar</f>
        <v>9028.8461538461543</v>
      </c>
      <c r="AL99" s="300">
        <f ca="1">(Conversion!AL99*f_ResVal)/f_GMMar</f>
        <v>0</v>
      </c>
      <c r="AM99" s="300">
        <f ca="1">(Conversion!AM99*f_ResVal)/f_GMMar</f>
        <v>0</v>
      </c>
      <c r="AN99" s="300">
        <f ca="1">(Conversion!AN99*f_ResVal)/f_GMMar</f>
        <v>0</v>
      </c>
      <c r="AO99" s="300">
        <f ca="1">(Conversion!AO99*f_ResVal)/f_GMMar</f>
        <v>0</v>
      </c>
      <c r="AP99" s="300">
        <f ca="1">(Conversion!AP99*f_ResVal)/f_GMMar</f>
        <v>0</v>
      </c>
      <c r="AQ99" s="300">
        <f ca="1">(Conversion!AQ99*f_ResVal)/f_GMMar</f>
        <v>0</v>
      </c>
      <c r="AR99" s="300">
        <f ca="1">(Conversion!AR99*f_ResVal)/f_GMMar</f>
        <v>0</v>
      </c>
      <c r="AS99" s="300">
        <f ca="1">(Conversion!AS99*f_ResVal)/f_GMMar</f>
        <v>0</v>
      </c>
      <c r="AT99" s="300">
        <f ca="1">(Conversion!AT99*f_ResVal)/f_GMMar</f>
        <v>0</v>
      </c>
      <c r="AU99" s="300">
        <f ca="1">(Conversion!AU99*f_ResVal)/f_GMMar</f>
        <v>0</v>
      </c>
      <c r="AV99" s="300">
        <f ca="1">(Conversion!AV99*f_ResVal)/f_GMMar</f>
        <v>0</v>
      </c>
      <c r="AW99" s="300">
        <f ca="1">(Conversion!AW99*f_ResVal)/f_GMMar</f>
        <v>0</v>
      </c>
      <c r="AX99" s="300">
        <f ca="1">(Conversion!AX99*f_ResVal)/f_GMMar</f>
        <v>0</v>
      </c>
      <c r="AY99" s="300">
        <f ca="1">(Conversion!AY99*f_ResVal)/f_GMMar</f>
        <v>0</v>
      </c>
      <c r="AZ99" s="300">
        <f ca="1">(Conversion!AZ99*f_ResVal)/f_GMMar</f>
        <v>0</v>
      </c>
      <c r="BA99" s="300">
        <f ca="1">(Conversion!BA99*f_ResVal)/f_GMMar</f>
        <v>0</v>
      </c>
      <c r="BB99" s="300">
        <f ca="1">(Conversion!BB99*f_ResVal)/f_GMMar</f>
        <v>0</v>
      </c>
      <c r="BC99" s="300">
        <f ca="1">(Conversion!BC99*f_ResVal)/f_GMMar</f>
        <v>0</v>
      </c>
      <c r="BD99" s="300">
        <f ca="1">(Conversion!BD99*f_ResVal)/f_GMMar</f>
        <v>0</v>
      </c>
      <c r="BE99" s="300">
        <f ca="1">(Conversion!BE99*f_ResVal)/f_GMMar</f>
        <v>0</v>
      </c>
      <c r="BF99" s="300">
        <f ca="1">(Conversion!BF99*f_ResVal)/f_GMMar</f>
        <v>0</v>
      </c>
      <c r="BG99" s="300">
        <f ca="1">(Conversion!BG99*f_ResVal)/f_GMMar</f>
        <v>0</v>
      </c>
      <c r="BH99" s="300">
        <f ca="1">(Conversion!BH99*f_ResVal)/f_GMMar</f>
        <v>0</v>
      </c>
      <c r="BI99" s="300">
        <f ca="1">(Conversion!BI99*f_ResVal)/f_GMMar</f>
        <v>0</v>
      </c>
      <c r="BJ99" s="300">
        <f ca="1">(Conversion!BJ99*f_ResVal)/f_GMMar</f>
        <v>0</v>
      </c>
      <c r="BK99" s="300">
        <f ca="1">(Conversion!BK99*f_ResVal)/f_GMMar</f>
        <v>0</v>
      </c>
      <c r="BL99" s="300">
        <f ca="1">(Conversion!BL99*f_ResVal)/f_GMMar</f>
        <v>0</v>
      </c>
      <c r="BM99" s="300">
        <f ca="1">(Conversion!BM99*f_ResVal)/f_GMMar</f>
        <v>0</v>
      </c>
      <c r="BN99" s="300">
        <f ca="1">(Conversion!BN99*f_ResVal)/f_GMMar</f>
        <v>0</v>
      </c>
      <c r="BO99" s="300">
        <f ca="1">(Conversion!BO99*f_ResVal)/f_GMMar</f>
        <v>0</v>
      </c>
      <c r="BP99" s="300">
        <f ca="1">(Conversion!BP99*f_ResVal)/f_GMMar</f>
        <v>0</v>
      </c>
      <c r="BQ99" s="300">
        <f ca="1">(Conversion!BQ99*f_ResVal)/f_GMMar</f>
        <v>0</v>
      </c>
      <c r="BR99" s="300">
        <f ca="1">(Conversion!BR99*f_ResVal)/f_GMMar</f>
        <v>0</v>
      </c>
      <c r="BS99" s="300">
        <f ca="1">(Conversion!BS99*f_ResVal)/f_GMMar</f>
        <v>0</v>
      </c>
      <c r="BT99" s="300">
        <f ca="1">(Conversion!BT99*f_ResVal)/f_GMMar</f>
        <v>0</v>
      </c>
      <c r="BU99" s="300">
        <f ca="1">(Conversion!BU99*f_ResVal)/f_GMMar</f>
        <v>0</v>
      </c>
      <c r="BV99" s="300">
        <f ca="1">(Conversion!BV99*f_ResVal)/f_GMMar</f>
        <v>0</v>
      </c>
      <c r="BW99" s="300">
        <f ca="1">(Conversion!BW99*f_ResVal)/f_GMMar</f>
        <v>0</v>
      </c>
      <c r="BX99" s="300">
        <f ca="1">(Conversion!BX99*f_ResVal)/f_GMMar</f>
        <v>0</v>
      </c>
      <c r="BY99" s="300">
        <f ca="1">(Conversion!BY99*f_ResVal)/f_GMMar</f>
        <v>0</v>
      </c>
      <c r="BZ99" s="300">
        <f ca="1">(Conversion!BZ99*f_ResVal)/f_GMMar</f>
        <v>0</v>
      </c>
      <c r="CA99" s="300">
        <f ca="1">(Conversion!CA99*f_ResVal)/f_GMMar</f>
        <v>0</v>
      </c>
      <c r="CB99" s="300">
        <f ca="1">(Conversion!CB99*f_ResVal)/f_GMMar</f>
        <v>0</v>
      </c>
      <c r="CC99" s="300">
        <f ca="1">(Conversion!CC99*f_ResVal)/f_GMMar</f>
        <v>0</v>
      </c>
      <c r="CD99" s="300">
        <f ca="1">(Conversion!CD99*f_ResVal)/f_GMMar</f>
        <v>0</v>
      </c>
      <c r="CE99" s="300">
        <f ca="1">(Conversion!CE99*f_ResVal)/f_GMMar</f>
        <v>0</v>
      </c>
      <c r="CF99" s="300">
        <f ca="1">(Conversion!CF99*f_ResVal)/f_GMMar</f>
        <v>0</v>
      </c>
      <c r="CG99" s="300">
        <f ca="1">(Conversion!CG99*f_ResVal)/f_GMMar</f>
        <v>0</v>
      </c>
      <c r="CH99" s="300">
        <f ca="1">(Conversion!CH99*f_ResVal)/f_GMMar</f>
        <v>0</v>
      </c>
      <c r="CI99" s="300">
        <f ca="1">(Conversion!CI99*f_ResVal)/f_GMMar</f>
        <v>0</v>
      </c>
      <c r="CJ99" s="300">
        <f ca="1">(Conversion!CJ99*f_ResVal)/f_GMMar</f>
        <v>0</v>
      </c>
      <c r="CK99" s="300">
        <f ca="1">(Conversion!CK99*f_ResVal)/f_GMMar</f>
        <v>0</v>
      </c>
      <c r="CL99" s="300">
        <f ca="1">(Conversion!CL99*f_ResVal)/f_GMMar</f>
        <v>0</v>
      </c>
      <c r="CM99" s="300">
        <f ca="1">(Conversion!CM99*f_ResVal)/f_GMMar</f>
        <v>0</v>
      </c>
      <c r="CN99" s="300">
        <f ca="1">(Conversion!CN99*f_ResVal)/f_GMMar</f>
        <v>0</v>
      </c>
      <c r="CO99" s="300">
        <f ca="1">(Conversion!CO99*f_ResVal)/f_GMMar</f>
        <v>0</v>
      </c>
      <c r="CP99" s="300">
        <f ca="1">(Conversion!CP99*f_ResVal)/f_GMMar</f>
        <v>0</v>
      </c>
      <c r="CQ99" s="300">
        <f ca="1">(Conversion!CQ99*f_ResVal)/f_GMMar</f>
        <v>0</v>
      </c>
      <c r="CR99" s="300">
        <f ca="1">(Conversion!CR99*f_ResVal)/f_GMMar</f>
        <v>0</v>
      </c>
      <c r="CS99" s="300">
        <f ca="1">(Conversion!CS99*f_ResVal)/f_GMMar</f>
        <v>0</v>
      </c>
      <c r="CT99" s="300">
        <f ca="1">(Conversion!CT99*f_ResVal)/f_GMMar</f>
        <v>0</v>
      </c>
      <c r="CU99" s="300">
        <f ca="1">(Conversion!CU99*f_ResVal)/f_GMMar</f>
        <v>0</v>
      </c>
      <c r="CV99" s="300">
        <f ca="1">(Conversion!CV99*f_ResVal)/f_GMMar</f>
        <v>0</v>
      </c>
      <c r="CW99" s="300">
        <f ca="1">(Conversion!CW99*f_ResVal)/f_GMMar</f>
        <v>0</v>
      </c>
      <c r="CX99" s="300">
        <f ca="1">(Conversion!CX99*f_ResVal)/f_GMMar</f>
        <v>0</v>
      </c>
      <c r="CY99" s="300">
        <f ca="1">(Conversion!CY99*f_ResVal)/f_GMMar</f>
        <v>0</v>
      </c>
      <c r="CZ99" s="300">
        <f ca="1">(Conversion!CZ99*f_ResVal)/f_GMMar</f>
        <v>0</v>
      </c>
      <c r="DA99" s="300">
        <f ca="1">(Conversion!DA99*f_ResVal)/f_GMMar</f>
        <v>0</v>
      </c>
      <c r="DB99" s="300">
        <f ca="1">(Conversion!DB99*f_ResVal)/f_GMMar</f>
        <v>0</v>
      </c>
      <c r="DC99" s="300">
        <f ca="1">(Conversion!DC99*f_ResVal)/f_GMMar</f>
        <v>0</v>
      </c>
      <c r="DD99" s="300">
        <f ca="1">(Conversion!DD99*f_ResVal)/f_GMMar</f>
        <v>0</v>
      </c>
      <c r="DE99" s="300">
        <f ca="1">(Conversion!DE99*f_ResVal)/f_GMMar</f>
        <v>0</v>
      </c>
      <c r="DF99" s="300">
        <f ca="1">(Conversion!DF99*f_ResVal)/f_GMMar</f>
        <v>0</v>
      </c>
      <c r="DG99" s="300">
        <f ca="1">(Conversion!DG99*f_ResVal)/f_GMMar</f>
        <v>0</v>
      </c>
      <c r="DH99" s="300">
        <f ca="1">(Conversion!DH99*f_ResVal)/f_GMMar</f>
        <v>0</v>
      </c>
      <c r="DI99" s="300">
        <f ca="1">(Conversion!DI99*f_ResVal)/f_GMMar</f>
        <v>0</v>
      </c>
      <c r="DJ99" s="300">
        <f ca="1">(Conversion!DJ99*f_ResVal)/f_GMMar</f>
        <v>0</v>
      </c>
      <c r="DK99" s="300">
        <f ca="1">(Conversion!DK99*f_ResVal)/f_GMMar</f>
        <v>0</v>
      </c>
      <c r="DL99" s="300">
        <f ca="1">(Conversion!DL99*f_ResVal)/f_GMMar</f>
        <v>0</v>
      </c>
      <c r="DM99" s="300">
        <f ca="1">(Conversion!DM99*f_ResVal)/f_GMMar</f>
        <v>0</v>
      </c>
      <c r="DN99" s="300">
        <f ca="1">(Conversion!DN99*f_ResVal)/f_GMMar</f>
        <v>0</v>
      </c>
      <c r="DO99" s="300">
        <f ca="1">(Conversion!DO99*f_ResVal)/f_GMMar</f>
        <v>0</v>
      </c>
      <c r="DP99" s="300">
        <f ca="1">(Conversion!DP99*f_ResVal)/f_GMMar</f>
        <v>0</v>
      </c>
      <c r="DQ99" s="300">
        <f ca="1">(Conversion!DQ99*f_ResVal)/f_GMMar</f>
        <v>0</v>
      </c>
      <c r="DR99" s="300">
        <f ca="1">(Conversion!DR99*f_ResVal)/f_GMMar</f>
        <v>0</v>
      </c>
      <c r="DS99" s="300">
        <f ca="1">(Conversion!DS99*f_ResVal)/f_GMMar</f>
        <v>0</v>
      </c>
      <c r="DT99" s="300">
        <f ca="1">(Conversion!DT99*f_ResVal)/f_GMMar</f>
        <v>0</v>
      </c>
      <c r="DU99" s="300">
        <f ca="1">(Conversion!DU99*f_ResVal)/f_GMMar</f>
        <v>0</v>
      </c>
      <c r="DV99" s="300">
        <f ca="1">(Conversion!DV99*f_ResVal)/f_GMMar</f>
        <v>0</v>
      </c>
      <c r="DW99" s="300">
        <f ca="1">(Conversion!DW99*f_ResVal)/f_GMMar</f>
        <v>0</v>
      </c>
      <c r="DX99" s="300">
        <f ca="1">(Conversion!DX99*f_ResVal)/f_GMMar</f>
        <v>0</v>
      </c>
      <c r="DY99" s="300">
        <f ca="1">(Conversion!DY99*f_ResVal)/f_GMMar</f>
        <v>0</v>
      </c>
      <c r="DZ99" s="300">
        <f ca="1">(Conversion!DZ99*f_ResVal)/f_GMMar</f>
        <v>0</v>
      </c>
      <c r="EA99" s="300">
        <f ca="1">(Conversion!EA99*f_ResVal)/f_GMMar</f>
        <v>0</v>
      </c>
      <c r="EB99" s="300">
        <f ca="1">(Conversion!EB99*f_ResVal)/f_GMMar</f>
        <v>0</v>
      </c>
      <c r="EC99" s="300">
        <f ca="1">(Conversion!EC99*f_ResVal)/f_GMMar</f>
        <v>0</v>
      </c>
      <c r="ED99" s="300">
        <f ca="1">(Conversion!ED99*f_ResVal)/f_GMMar</f>
        <v>0</v>
      </c>
      <c r="EE99" s="300">
        <f ca="1">(Conversion!EE99*f_ResVal)/f_GMMar</f>
        <v>0</v>
      </c>
      <c r="EF99" s="300">
        <f ca="1">(Conversion!EF99*f_ResVal)/f_GMMar</f>
        <v>0</v>
      </c>
      <c r="EG99" s="300">
        <f ca="1">(Conversion!EG99*f_ResVal)/f_GMMar</f>
        <v>0</v>
      </c>
      <c r="EH99" s="300">
        <f ca="1">(Conversion!EH99*f_ResVal)/f_GMMar</f>
        <v>0</v>
      </c>
      <c r="EI99" s="300">
        <f ca="1">(Conversion!EI99*f_ResVal)/f_GMMar</f>
        <v>0</v>
      </c>
      <c r="EJ99" s="300">
        <f ca="1">(Conversion!EJ99*f_ResVal)/f_GMMar</f>
        <v>0</v>
      </c>
      <c r="EK99" s="300">
        <f ca="1">(Conversion!EK99*f_ResVal)/f_GMMar</f>
        <v>0</v>
      </c>
      <c r="EL99" s="300">
        <f ca="1">(Conversion!EL99*f_ResVal)/f_GMMar</f>
        <v>0</v>
      </c>
      <c r="EM99" s="300">
        <f ca="1">(Conversion!EM99*f_ResVal)/f_GMMar</f>
        <v>0</v>
      </c>
      <c r="EN99" s="300">
        <f ca="1">(Conversion!EN99*f_ResVal)/f_GMMar</f>
        <v>0</v>
      </c>
      <c r="EO99" s="300">
        <f ca="1">(Conversion!EO99*f_ResVal)/f_GMMar</f>
        <v>0</v>
      </c>
      <c r="EP99" s="300">
        <f ca="1">(Conversion!EP99*f_ResVal)/f_GMMar</f>
        <v>0</v>
      </c>
      <c r="EQ99" s="300">
        <f ca="1">(Conversion!EQ99*f_ResVal)/f_GMMar</f>
        <v>0</v>
      </c>
      <c r="ER99" s="300">
        <f ca="1">(Conversion!ER99*f_ResVal)/f_GMMar</f>
        <v>0</v>
      </c>
      <c r="ES99" s="300">
        <f ca="1">(Conversion!ES99*f_ResVal)/f_GMMar</f>
        <v>0</v>
      </c>
      <c r="ET99" s="300">
        <f ca="1">(Conversion!ET99*f_ResVal)/f_GMMar</f>
        <v>0</v>
      </c>
      <c r="EU99" s="300">
        <f ca="1">(Conversion!EU99*f_ResVal)/f_GMMar</f>
        <v>0</v>
      </c>
      <c r="EV99" s="300">
        <f ca="1">(Conversion!EV99*f_ResVal)/f_GMMar</f>
        <v>0</v>
      </c>
      <c r="EW99" s="300">
        <f ca="1">(Conversion!EW99*f_ResVal)/f_GMMar</f>
        <v>0</v>
      </c>
      <c r="EX99" s="300">
        <f ca="1">(Conversion!EX99*f_ResVal)/f_GMMar</f>
        <v>0</v>
      </c>
      <c r="EY99" s="612"/>
      <c r="EZ99" s="757" t="str">
        <f>'Main Input'!EZ99</f>
        <v>RPI</v>
      </c>
      <c r="FA99" s="757" t="str">
        <f>'Main Input'!FA99</f>
        <v>N/A</v>
      </c>
      <c r="FB99" s="766">
        <f>'Main Input'!FB99</f>
        <v>0</v>
      </c>
      <c r="FC99" s="766" t="str">
        <f>'Main Input'!FC99</f>
        <v>IT Solutions</v>
      </c>
      <c r="FD99" s="766" t="str">
        <f>'Main Input'!FD99</f>
        <v>Managed Services</v>
      </c>
      <c r="FE99" s="757" t="str">
        <f>'Main Input'!FE99</f>
        <v>Opex</v>
      </c>
      <c r="FF99" s="757" t="str">
        <f>'Main Input'!FF99</f>
        <v>ContractAccrual</v>
      </c>
      <c r="FG99" s="757" t="str">
        <f>'Main Input'!FG99</f>
        <v>Expense</v>
      </c>
      <c r="FH99" s="767" t="str">
        <f>'Main Input'!FH99</f>
        <v>A</v>
      </c>
      <c r="FI99" s="768">
        <f>'Main Input'!FI99</f>
        <v>0.22</v>
      </c>
      <c r="FJ99" s="768">
        <f>'Main Input'!FJ99</f>
        <v>0</v>
      </c>
      <c r="FK99" s="612"/>
      <c r="FL99" s="531">
        <f t="shared" si="24"/>
        <v>0</v>
      </c>
      <c r="FM99" s="86"/>
      <c r="FN99" s="612"/>
    </row>
    <row r="100" spans="1:170" ht="12.75" customHeight="1">
      <c r="A100" s="750" t="str">
        <f>'Main Input'!A100</f>
        <v>MTB</v>
      </c>
      <c r="B100" s="762" t="str">
        <f>'Main Input'!B100</f>
        <v>Business Unit</v>
      </c>
      <c r="C100" s="762" t="str">
        <f>'Main Input'!C100</f>
        <v>Labour</v>
      </c>
      <c r="D100" s="762" t="str">
        <f>'Main Input'!D100</f>
        <v>TFR</v>
      </c>
      <c r="E100" s="762" t="str">
        <f>'Main Input'!E100</f>
        <v>Migration Engineer #19 (Wintel)</v>
      </c>
      <c r="F100" s="753" t="str">
        <f>'Main Input'!F100</f>
        <v>direct</v>
      </c>
      <c r="G100" s="753" t="str">
        <f>'Main Input'!G100</f>
        <v>Person</v>
      </c>
      <c r="H100" s="753" t="str">
        <f>'Main Input'!H100</f>
        <v>SDC.TSS.4</v>
      </c>
      <c r="I100" s="753">
        <f>'Main Input'!I100</f>
        <v>0</v>
      </c>
      <c r="J100" s="753">
        <f>'Main Input'!J100</f>
        <v>0</v>
      </c>
      <c r="K100" s="753" t="str">
        <f>'Main Input'!K100</f>
        <v>FJS</v>
      </c>
      <c r="L100" s="753" t="str">
        <f>'Main Input'!L100</f>
        <v>pTran</v>
      </c>
      <c r="M100" s="753">
        <f>'Main Input'!M100</f>
        <v>0</v>
      </c>
      <c r="N100" s="753">
        <f>'Main Input'!N100</f>
        <v>0</v>
      </c>
      <c r="O100" s="753" t="str">
        <f>'Main Input'!O100</f>
        <v>SPAIN</v>
      </c>
      <c r="P100" s="753">
        <f>'Main Input'!P100</f>
        <v>313</v>
      </c>
      <c r="Q100" s="753" t="str">
        <f>'Main Input'!Q100</f>
        <v>EUR</v>
      </c>
      <c r="R100" s="753" t="str">
        <f>'Main Input'!R100</f>
        <v>EMEA</v>
      </c>
      <c r="S100" s="753" t="str">
        <f>'Main Input'!S100</f>
        <v>Local</v>
      </c>
      <c r="T100" s="753">
        <f>'Main Input'!T100</f>
        <v>0</v>
      </c>
      <c r="U100" s="753">
        <f>'Main Input'!U100</f>
        <v>0</v>
      </c>
      <c r="V100" s="753" t="str">
        <f>'Main Input'!V100</f>
        <v>4_ATP</v>
      </c>
      <c r="W100" s="753">
        <f>'Main Input'!W100</f>
        <v>0</v>
      </c>
      <c r="X100" s="753">
        <f>'Main Input'!X100</f>
        <v>0</v>
      </c>
      <c r="Y100" s="753">
        <f>'Main Input'!Y100</f>
        <v>0</v>
      </c>
      <c r="Z100" s="753">
        <f>'Main Input'!Z100</f>
        <v>0</v>
      </c>
      <c r="AA100" s="753">
        <f>'Main Input'!AA100</f>
        <v>0</v>
      </c>
      <c r="AB100" s="763">
        <f>'Main Input'!AB100</f>
        <v>0</v>
      </c>
      <c r="AC100" s="763" t="str">
        <f>'Main Input'!AC100</f>
        <v>Days</v>
      </c>
      <c r="AD100" s="764">
        <f>'Main Input'!AD100</f>
        <v>90</v>
      </c>
      <c r="AE100" s="765">
        <f t="shared" ca="1" si="22"/>
        <v>36115.384615384617</v>
      </c>
      <c r="AF100" s="299">
        <f>(Conversion!AF100*f_ResVal)/f_GMMar</f>
        <v>0</v>
      </c>
      <c r="AG100" s="300">
        <f ca="1">(Conversion!AG100*f_ResVal)/f_GMMar</f>
        <v>0</v>
      </c>
      <c r="AH100" s="300">
        <f ca="1">(Conversion!AH100*f_ResVal)/f_GMMar</f>
        <v>9028.8461538461543</v>
      </c>
      <c r="AI100" s="300">
        <f ca="1">(Conversion!AI100*f_ResVal)/f_GMMar</f>
        <v>9028.8461538461543</v>
      </c>
      <c r="AJ100" s="300">
        <f ca="1">(Conversion!AJ100*f_ResVal)/f_GMMar</f>
        <v>9028.8461538461543</v>
      </c>
      <c r="AK100" s="300">
        <f ca="1">(Conversion!AK100*f_ResVal)/f_GMMar</f>
        <v>9028.8461538461543</v>
      </c>
      <c r="AL100" s="300">
        <f ca="1">(Conversion!AL100*f_ResVal)/f_GMMar</f>
        <v>0</v>
      </c>
      <c r="AM100" s="300">
        <f ca="1">(Conversion!AM100*f_ResVal)/f_GMMar</f>
        <v>0</v>
      </c>
      <c r="AN100" s="300">
        <f ca="1">(Conversion!AN100*f_ResVal)/f_GMMar</f>
        <v>0</v>
      </c>
      <c r="AO100" s="300">
        <f ca="1">(Conversion!AO100*f_ResVal)/f_GMMar</f>
        <v>0</v>
      </c>
      <c r="AP100" s="300">
        <f ca="1">(Conversion!AP100*f_ResVal)/f_GMMar</f>
        <v>0</v>
      </c>
      <c r="AQ100" s="300">
        <f ca="1">(Conversion!AQ100*f_ResVal)/f_GMMar</f>
        <v>0</v>
      </c>
      <c r="AR100" s="300">
        <f ca="1">(Conversion!AR100*f_ResVal)/f_GMMar</f>
        <v>0</v>
      </c>
      <c r="AS100" s="300">
        <f ca="1">(Conversion!AS100*f_ResVal)/f_GMMar</f>
        <v>0</v>
      </c>
      <c r="AT100" s="300">
        <f ca="1">(Conversion!AT100*f_ResVal)/f_GMMar</f>
        <v>0</v>
      </c>
      <c r="AU100" s="300">
        <f ca="1">(Conversion!AU100*f_ResVal)/f_GMMar</f>
        <v>0</v>
      </c>
      <c r="AV100" s="300">
        <f ca="1">(Conversion!AV100*f_ResVal)/f_GMMar</f>
        <v>0</v>
      </c>
      <c r="AW100" s="300">
        <f ca="1">(Conversion!AW100*f_ResVal)/f_GMMar</f>
        <v>0</v>
      </c>
      <c r="AX100" s="300">
        <f ca="1">(Conversion!AX100*f_ResVal)/f_GMMar</f>
        <v>0</v>
      </c>
      <c r="AY100" s="300">
        <f ca="1">(Conversion!AY100*f_ResVal)/f_GMMar</f>
        <v>0</v>
      </c>
      <c r="AZ100" s="300">
        <f ca="1">(Conversion!AZ100*f_ResVal)/f_GMMar</f>
        <v>0</v>
      </c>
      <c r="BA100" s="300">
        <f ca="1">(Conversion!BA100*f_ResVal)/f_GMMar</f>
        <v>0</v>
      </c>
      <c r="BB100" s="300">
        <f ca="1">(Conversion!BB100*f_ResVal)/f_GMMar</f>
        <v>0</v>
      </c>
      <c r="BC100" s="300">
        <f ca="1">(Conversion!BC100*f_ResVal)/f_GMMar</f>
        <v>0</v>
      </c>
      <c r="BD100" s="300">
        <f ca="1">(Conversion!BD100*f_ResVal)/f_GMMar</f>
        <v>0</v>
      </c>
      <c r="BE100" s="300">
        <f ca="1">(Conversion!BE100*f_ResVal)/f_GMMar</f>
        <v>0</v>
      </c>
      <c r="BF100" s="300">
        <f ca="1">(Conversion!BF100*f_ResVal)/f_GMMar</f>
        <v>0</v>
      </c>
      <c r="BG100" s="300">
        <f ca="1">(Conversion!BG100*f_ResVal)/f_GMMar</f>
        <v>0</v>
      </c>
      <c r="BH100" s="300">
        <f ca="1">(Conversion!BH100*f_ResVal)/f_GMMar</f>
        <v>0</v>
      </c>
      <c r="BI100" s="300">
        <f ca="1">(Conversion!BI100*f_ResVal)/f_GMMar</f>
        <v>0</v>
      </c>
      <c r="BJ100" s="300">
        <f ca="1">(Conversion!BJ100*f_ResVal)/f_GMMar</f>
        <v>0</v>
      </c>
      <c r="BK100" s="300">
        <f ca="1">(Conversion!BK100*f_ResVal)/f_GMMar</f>
        <v>0</v>
      </c>
      <c r="BL100" s="300">
        <f ca="1">(Conversion!BL100*f_ResVal)/f_GMMar</f>
        <v>0</v>
      </c>
      <c r="BM100" s="300">
        <f ca="1">(Conversion!BM100*f_ResVal)/f_GMMar</f>
        <v>0</v>
      </c>
      <c r="BN100" s="300">
        <f ca="1">(Conversion!BN100*f_ResVal)/f_GMMar</f>
        <v>0</v>
      </c>
      <c r="BO100" s="300">
        <f ca="1">(Conversion!BO100*f_ResVal)/f_GMMar</f>
        <v>0</v>
      </c>
      <c r="BP100" s="300">
        <f ca="1">(Conversion!BP100*f_ResVal)/f_GMMar</f>
        <v>0</v>
      </c>
      <c r="BQ100" s="300">
        <f ca="1">(Conversion!BQ100*f_ResVal)/f_GMMar</f>
        <v>0</v>
      </c>
      <c r="BR100" s="300">
        <f ca="1">(Conversion!BR100*f_ResVal)/f_GMMar</f>
        <v>0</v>
      </c>
      <c r="BS100" s="300">
        <f ca="1">(Conversion!BS100*f_ResVal)/f_GMMar</f>
        <v>0</v>
      </c>
      <c r="BT100" s="300">
        <f ca="1">(Conversion!BT100*f_ResVal)/f_GMMar</f>
        <v>0</v>
      </c>
      <c r="BU100" s="300">
        <f ca="1">(Conversion!BU100*f_ResVal)/f_GMMar</f>
        <v>0</v>
      </c>
      <c r="BV100" s="300">
        <f ca="1">(Conversion!BV100*f_ResVal)/f_GMMar</f>
        <v>0</v>
      </c>
      <c r="BW100" s="300">
        <f ca="1">(Conversion!BW100*f_ResVal)/f_GMMar</f>
        <v>0</v>
      </c>
      <c r="BX100" s="300">
        <f ca="1">(Conversion!BX100*f_ResVal)/f_GMMar</f>
        <v>0</v>
      </c>
      <c r="BY100" s="300">
        <f ca="1">(Conversion!BY100*f_ResVal)/f_GMMar</f>
        <v>0</v>
      </c>
      <c r="BZ100" s="300">
        <f ca="1">(Conversion!BZ100*f_ResVal)/f_GMMar</f>
        <v>0</v>
      </c>
      <c r="CA100" s="300">
        <f ca="1">(Conversion!CA100*f_ResVal)/f_GMMar</f>
        <v>0</v>
      </c>
      <c r="CB100" s="300">
        <f ca="1">(Conversion!CB100*f_ResVal)/f_GMMar</f>
        <v>0</v>
      </c>
      <c r="CC100" s="300">
        <f ca="1">(Conversion!CC100*f_ResVal)/f_GMMar</f>
        <v>0</v>
      </c>
      <c r="CD100" s="300">
        <f ca="1">(Conversion!CD100*f_ResVal)/f_GMMar</f>
        <v>0</v>
      </c>
      <c r="CE100" s="300">
        <f ca="1">(Conversion!CE100*f_ResVal)/f_GMMar</f>
        <v>0</v>
      </c>
      <c r="CF100" s="300">
        <f ca="1">(Conversion!CF100*f_ResVal)/f_GMMar</f>
        <v>0</v>
      </c>
      <c r="CG100" s="300">
        <f ca="1">(Conversion!CG100*f_ResVal)/f_GMMar</f>
        <v>0</v>
      </c>
      <c r="CH100" s="300">
        <f ca="1">(Conversion!CH100*f_ResVal)/f_GMMar</f>
        <v>0</v>
      </c>
      <c r="CI100" s="300">
        <f ca="1">(Conversion!CI100*f_ResVal)/f_GMMar</f>
        <v>0</v>
      </c>
      <c r="CJ100" s="300">
        <f ca="1">(Conversion!CJ100*f_ResVal)/f_GMMar</f>
        <v>0</v>
      </c>
      <c r="CK100" s="300">
        <f ca="1">(Conversion!CK100*f_ResVal)/f_GMMar</f>
        <v>0</v>
      </c>
      <c r="CL100" s="300">
        <f ca="1">(Conversion!CL100*f_ResVal)/f_GMMar</f>
        <v>0</v>
      </c>
      <c r="CM100" s="300">
        <f ca="1">(Conversion!CM100*f_ResVal)/f_GMMar</f>
        <v>0</v>
      </c>
      <c r="CN100" s="300">
        <f ca="1">(Conversion!CN100*f_ResVal)/f_GMMar</f>
        <v>0</v>
      </c>
      <c r="CO100" s="300">
        <f ca="1">(Conversion!CO100*f_ResVal)/f_GMMar</f>
        <v>0</v>
      </c>
      <c r="CP100" s="300">
        <f ca="1">(Conversion!CP100*f_ResVal)/f_GMMar</f>
        <v>0</v>
      </c>
      <c r="CQ100" s="300">
        <f ca="1">(Conversion!CQ100*f_ResVal)/f_GMMar</f>
        <v>0</v>
      </c>
      <c r="CR100" s="300">
        <f ca="1">(Conversion!CR100*f_ResVal)/f_GMMar</f>
        <v>0</v>
      </c>
      <c r="CS100" s="300">
        <f ca="1">(Conversion!CS100*f_ResVal)/f_GMMar</f>
        <v>0</v>
      </c>
      <c r="CT100" s="300">
        <f ca="1">(Conversion!CT100*f_ResVal)/f_GMMar</f>
        <v>0</v>
      </c>
      <c r="CU100" s="300">
        <f ca="1">(Conversion!CU100*f_ResVal)/f_GMMar</f>
        <v>0</v>
      </c>
      <c r="CV100" s="300">
        <f ca="1">(Conversion!CV100*f_ResVal)/f_GMMar</f>
        <v>0</v>
      </c>
      <c r="CW100" s="300">
        <f ca="1">(Conversion!CW100*f_ResVal)/f_GMMar</f>
        <v>0</v>
      </c>
      <c r="CX100" s="300">
        <f ca="1">(Conversion!CX100*f_ResVal)/f_GMMar</f>
        <v>0</v>
      </c>
      <c r="CY100" s="300">
        <f ca="1">(Conversion!CY100*f_ResVal)/f_GMMar</f>
        <v>0</v>
      </c>
      <c r="CZ100" s="300">
        <f ca="1">(Conversion!CZ100*f_ResVal)/f_GMMar</f>
        <v>0</v>
      </c>
      <c r="DA100" s="300">
        <f ca="1">(Conversion!DA100*f_ResVal)/f_GMMar</f>
        <v>0</v>
      </c>
      <c r="DB100" s="300">
        <f ca="1">(Conversion!DB100*f_ResVal)/f_GMMar</f>
        <v>0</v>
      </c>
      <c r="DC100" s="300">
        <f ca="1">(Conversion!DC100*f_ResVal)/f_GMMar</f>
        <v>0</v>
      </c>
      <c r="DD100" s="300">
        <f ca="1">(Conversion!DD100*f_ResVal)/f_GMMar</f>
        <v>0</v>
      </c>
      <c r="DE100" s="300">
        <f ca="1">(Conversion!DE100*f_ResVal)/f_GMMar</f>
        <v>0</v>
      </c>
      <c r="DF100" s="300">
        <f ca="1">(Conversion!DF100*f_ResVal)/f_GMMar</f>
        <v>0</v>
      </c>
      <c r="DG100" s="300">
        <f ca="1">(Conversion!DG100*f_ResVal)/f_GMMar</f>
        <v>0</v>
      </c>
      <c r="DH100" s="300">
        <f ca="1">(Conversion!DH100*f_ResVal)/f_GMMar</f>
        <v>0</v>
      </c>
      <c r="DI100" s="300">
        <f ca="1">(Conversion!DI100*f_ResVal)/f_GMMar</f>
        <v>0</v>
      </c>
      <c r="DJ100" s="300">
        <f ca="1">(Conversion!DJ100*f_ResVal)/f_GMMar</f>
        <v>0</v>
      </c>
      <c r="DK100" s="300">
        <f ca="1">(Conversion!DK100*f_ResVal)/f_GMMar</f>
        <v>0</v>
      </c>
      <c r="DL100" s="300">
        <f ca="1">(Conversion!DL100*f_ResVal)/f_GMMar</f>
        <v>0</v>
      </c>
      <c r="DM100" s="300">
        <f ca="1">(Conversion!DM100*f_ResVal)/f_GMMar</f>
        <v>0</v>
      </c>
      <c r="DN100" s="300">
        <f ca="1">(Conversion!DN100*f_ResVal)/f_GMMar</f>
        <v>0</v>
      </c>
      <c r="DO100" s="300">
        <f ca="1">(Conversion!DO100*f_ResVal)/f_GMMar</f>
        <v>0</v>
      </c>
      <c r="DP100" s="300">
        <f ca="1">(Conversion!DP100*f_ResVal)/f_GMMar</f>
        <v>0</v>
      </c>
      <c r="DQ100" s="300">
        <f ca="1">(Conversion!DQ100*f_ResVal)/f_GMMar</f>
        <v>0</v>
      </c>
      <c r="DR100" s="300">
        <f ca="1">(Conversion!DR100*f_ResVal)/f_GMMar</f>
        <v>0</v>
      </c>
      <c r="DS100" s="300">
        <f ca="1">(Conversion!DS100*f_ResVal)/f_GMMar</f>
        <v>0</v>
      </c>
      <c r="DT100" s="300">
        <f ca="1">(Conversion!DT100*f_ResVal)/f_GMMar</f>
        <v>0</v>
      </c>
      <c r="DU100" s="300">
        <f ca="1">(Conversion!DU100*f_ResVal)/f_GMMar</f>
        <v>0</v>
      </c>
      <c r="DV100" s="300">
        <f ca="1">(Conversion!DV100*f_ResVal)/f_GMMar</f>
        <v>0</v>
      </c>
      <c r="DW100" s="300">
        <f ca="1">(Conversion!DW100*f_ResVal)/f_GMMar</f>
        <v>0</v>
      </c>
      <c r="DX100" s="300">
        <f ca="1">(Conversion!DX100*f_ResVal)/f_GMMar</f>
        <v>0</v>
      </c>
      <c r="DY100" s="300">
        <f ca="1">(Conversion!DY100*f_ResVal)/f_GMMar</f>
        <v>0</v>
      </c>
      <c r="DZ100" s="300">
        <f ca="1">(Conversion!DZ100*f_ResVal)/f_GMMar</f>
        <v>0</v>
      </c>
      <c r="EA100" s="300">
        <f ca="1">(Conversion!EA100*f_ResVal)/f_GMMar</f>
        <v>0</v>
      </c>
      <c r="EB100" s="300">
        <f ca="1">(Conversion!EB100*f_ResVal)/f_GMMar</f>
        <v>0</v>
      </c>
      <c r="EC100" s="300">
        <f ca="1">(Conversion!EC100*f_ResVal)/f_GMMar</f>
        <v>0</v>
      </c>
      <c r="ED100" s="300">
        <f ca="1">(Conversion!ED100*f_ResVal)/f_GMMar</f>
        <v>0</v>
      </c>
      <c r="EE100" s="300">
        <f ca="1">(Conversion!EE100*f_ResVal)/f_GMMar</f>
        <v>0</v>
      </c>
      <c r="EF100" s="300">
        <f ca="1">(Conversion!EF100*f_ResVal)/f_GMMar</f>
        <v>0</v>
      </c>
      <c r="EG100" s="300">
        <f ca="1">(Conversion!EG100*f_ResVal)/f_GMMar</f>
        <v>0</v>
      </c>
      <c r="EH100" s="300">
        <f ca="1">(Conversion!EH100*f_ResVal)/f_GMMar</f>
        <v>0</v>
      </c>
      <c r="EI100" s="300">
        <f ca="1">(Conversion!EI100*f_ResVal)/f_GMMar</f>
        <v>0</v>
      </c>
      <c r="EJ100" s="300">
        <f ca="1">(Conversion!EJ100*f_ResVal)/f_GMMar</f>
        <v>0</v>
      </c>
      <c r="EK100" s="300">
        <f ca="1">(Conversion!EK100*f_ResVal)/f_GMMar</f>
        <v>0</v>
      </c>
      <c r="EL100" s="300">
        <f ca="1">(Conversion!EL100*f_ResVal)/f_GMMar</f>
        <v>0</v>
      </c>
      <c r="EM100" s="300">
        <f ca="1">(Conversion!EM100*f_ResVal)/f_GMMar</f>
        <v>0</v>
      </c>
      <c r="EN100" s="300">
        <f ca="1">(Conversion!EN100*f_ResVal)/f_GMMar</f>
        <v>0</v>
      </c>
      <c r="EO100" s="300">
        <f ca="1">(Conversion!EO100*f_ResVal)/f_GMMar</f>
        <v>0</v>
      </c>
      <c r="EP100" s="300">
        <f ca="1">(Conversion!EP100*f_ResVal)/f_GMMar</f>
        <v>0</v>
      </c>
      <c r="EQ100" s="300">
        <f ca="1">(Conversion!EQ100*f_ResVal)/f_GMMar</f>
        <v>0</v>
      </c>
      <c r="ER100" s="300">
        <f ca="1">(Conversion!ER100*f_ResVal)/f_GMMar</f>
        <v>0</v>
      </c>
      <c r="ES100" s="300">
        <f ca="1">(Conversion!ES100*f_ResVal)/f_GMMar</f>
        <v>0</v>
      </c>
      <c r="ET100" s="300">
        <f ca="1">(Conversion!ET100*f_ResVal)/f_GMMar</f>
        <v>0</v>
      </c>
      <c r="EU100" s="300">
        <f ca="1">(Conversion!EU100*f_ResVal)/f_GMMar</f>
        <v>0</v>
      </c>
      <c r="EV100" s="300">
        <f ca="1">(Conversion!EV100*f_ResVal)/f_GMMar</f>
        <v>0</v>
      </c>
      <c r="EW100" s="300">
        <f ca="1">(Conversion!EW100*f_ResVal)/f_GMMar</f>
        <v>0</v>
      </c>
      <c r="EX100" s="300">
        <f ca="1">(Conversion!EX100*f_ResVal)/f_GMMar</f>
        <v>0</v>
      </c>
      <c r="EY100" s="612"/>
      <c r="EZ100" s="757" t="str">
        <f>'Main Input'!EZ100</f>
        <v>RPI</v>
      </c>
      <c r="FA100" s="757" t="str">
        <f>'Main Input'!FA100</f>
        <v>N/A</v>
      </c>
      <c r="FB100" s="766">
        <f>'Main Input'!FB100</f>
        <v>0</v>
      </c>
      <c r="FC100" s="766" t="str">
        <f>'Main Input'!FC100</f>
        <v>IT Solutions</v>
      </c>
      <c r="FD100" s="766" t="str">
        <f>'Main Input'!FD100</f>
        <v>Managed Services</v>
      </c>
      <c r="FE100" s="757" t="str">
        <f>'Main Input'!FE100</f>
        <v>Opex</v>
      </c>
      <c r="FF100" s="757" t="str">
        <f>'Main Input'!FF100</f>
        <v>ContractAccrual</v>
      </c>
      <c r="FG100" s="757" t="str">
        <f>'Main Input'!FG100</f>
        <v>Expense</v>
      </c>
      <c r="FH100" s="767" t="str">
        <f>'Main Input'!FH100</f>
        <v>A</v>
      </c>
      <c r="FI100" s="768">
        <f>'Main Input'!FI100</f>
        <v>0.22</v>
      </c>
      <c r="FJ100" s="768">
        <f>'Main Input'!FJ100</f>
        <v>0</v>
      </c>
      <c r="FK100" s="612"/>
      <c r="FL100" s="531">
        <f t="shared" si="24"/>
        <v>0</v>
      </c>
      <c r="FM100" s="86"/>
      <c r="FN100" s="612"/>
    </row>
    <row r="101" spans="1:170" ht="12.75" customHeight="1">
      <c r="A101" s="750" t="str">
        <f>'Main Input'!A101</f>
        <v>MTB</v>
      </c>
      <c r="B101" s="762" t="str">
        <f>'Main Input'!B101</f>
        <v>Business Unit</v>
      </c>
      <c r="C101" s="762" t="str">
        <f>'Main Input'!C101</f>
        <v>Labour</v>
      </c>
      <c r="D101" s="762" t="str">
        <f>'Main Input'!D101</f>
        <v>TFR</v>
      </c>
      <c r="E101" s="762" t="str">
        <f>'Main Input'!E101</f>
        <v>Migration Engineer #20 (Wintel)</v>
      </c>
      <c r="F101" s="753" t="str">
        <f>'Main Input'!F101</f>
        <v>direct</v>
      </c>
      <c r="G101" s="753" t="str">
        <f>'Main Input'!G101</f>
        <v>Person</v>
      </c>
      <c r="H101" s="753" t="str">
        <f>'Main Input'!H101</f>
        <v>SDC.TSS.4</v>
      </c>
      <c r="I101" s="753">
        <f>'Main Input'!I101</f>
        <v>0</v>
      </c>
      <c r="J101" s="753">
        <f>'Main Input'!J101</f>
        <v>0</v>
      </c>
      <c r="K101" s="753" t="str">
        <f>'Main Input'!K101</f>
        <v>FJS</v>
      </c>
      <c r="L101" s="753" t="str">
        <f>'Main Input'!L101</f>
        <v>pTran</v>
      </c>
      <c r="M101" s="753">
        <f>'Main Input'!M101</f>
        <v>0</v>
      </c>
      <c r="N101" s="753">
        <f>'Main Input'!N101</f>
        <v>0</v>
      </c>
      <c r="O101" s="753" t="str">
        <f>'Main Input'!O101</f>
        <v>SPAIN</v>
      </c>
      <c r="P101" s="753">
        <f>'Main Input'!P101</f>
        <v>313</v>
      </c>
      <c r="Q101" s="753" t="str">
        <f>'Main Input'!Q101</f>
        <v>EUR</v>
      </c>
      <c r="R101" s="753" t="str">
        <f>'Main Input'!R101</f>
        <v>EMEA</v>
      </c>
      <c r="S101" s="753" t="str">
        <f>'Main Input'!S101</f>
        <v>Local</v>
      </c>
      <c r="T101" s="753">
        <f>'Main Input'!T101</f>
        <v>0</v>
      </c>
      <c r="U101" s="753">
        <f>'Main Input'!U101</f>
        <v>0</v>
      </c>
      <c r="V101" s="753" t="str">
        <f>'Main Input'!V101</f>
        <v>4_ATP</v>
      </c>
      <c r="W101" s="753">
        <f>'Main Input'!W101</f>
        <v>0</v>
      </c>
      <c r="X101" s="753">
        <f>'Main Input'!X101</f>
        <v>0</v>
      </c>
      <c r="Y101" s="753">
        <f>'Main Input'!Y101</f>
        <v>0</v>
      </c>
      <c r="Z101" s="753">
        <f>'Main Input'!Z101</f>
        <v>0</v>
      </c>
      <c r="AA101" s="753">
        <f>'Main Input'!AA101</f>
        <v>0</v>
      </c>
      <c r="AB101" s="763">
        <f>'Main Input'!AB101</f>
        <v>0</v>
      </c>
      <c r="AC101" s="763" t="str">
        <f>'Main Input'!AC101</f>
        <v>Days</v>
      </c>
      <c r="AD101" s="764">
        <f>'Main Input'!AD101</f>
        <v>90</v>
      </c>
      <c r="AE101" s="765">
        <f t="shared" ca="1" si="22"/>
        <v>36115.384615384617</v>
      </c>
      <c r="AF101" s="299">
        <f>(Conversion!AF101*f_ResVal)/f_GMMar</f>
        <v>0</v>
      </c>
      <c r="AG101" s="300">
        <f ca="1">(Conversion!AG101*f_ResVal)/f_GMMar</f>
        <v>0</v>
      </c>
      <c r="AH101" s="300">
        <f ca="1">(Conversion!AH101*f_ResVal)/f_GMMar</f>
        <v>9028.8461538461543</v>
      </c>
      <c r="AI101" s="300">
        <f ca="1">(Conversion!AI101*f_ResVal)/f_GMMar</f>
        <v>9028.8461538461543</v>
      </c>
      <c r="AJ101" s="300">
        <f ca="1">(Conversion!AJ101*f_ResVal)/f_GMMar</f>
        <v>9028.8461538461543</v>
      </c>
      <c r="AK101" s="300">
        <f ca="1">(Conversion!AK101*f_ResVal)/f_GMMar</f>
        <v>9028.8461538461543</v>
      </c>
      <c r="AL101" s="300">
        <f ca="1">(Conversion!AL101*f_ResVal)/f_GMMar</f>
        <v>0</v>
      </c>
      <c r="AM101" s="300">
        <f ca="1">(Conversion!AM101*f_ResVal)/f_GMMar</f>
        <v>0</v>
      </c>
      <c r="AN101" s="300">
        <f ca="1">(Conversion!AN101*f_ResVal)/f_GMMar</f>
        <v>0</v>
      </c>
      <c r="AO101" s="300">
        <f ca="1">(Conversion!AO101*f_ResVal)/f_GMMar</f>
        <v>0</v>
      </c>
      <c r="AP101" s="300">
        <f ca="1">(Conversion!AP101*f_ResVal)/f_GMMar</f>
        <v>0</v>
      </c>
      <c r="AQ101" s="300">
        <f ca="1">(Conversion!AQ101*f_ResVal)/f_GMMar</f>
        <v>0</v>
      </c>
      <c r="AR101" s="300">
        <f ca="1">(Conversion!AR101*f_ResVal)/f_GMMar</f>
        <v>0</v>
      </c>
      <c r="AS101" s="300">
        <f ca="1">(Conversion!AS101*f_ResVal)/f_GMMar</f>
        <v>0</v>
      </c>
      <c r="AT101" s="300">
        <f ca="1">(Conversion!AT101*f_ResVal)/f_GMMar</f>
        <v>0</v>
      </c>
      <c r="AU101" s="300">
        <f ca="1">(Conversion!AU101*f_ResVal)/f_GMMar</f>
        <v>0</v>
      </c>
      <c r="AV101" s="300">
        <f ca="1">(Conversion!AV101*f_ResVal)/f_GMMar</f>
        <v>0</v>
      </c>
      <c r="AW101" s="300">
        <f ca="1">(Conversion!AW101*f_ResVal)/f_GMMar</f>
        <v>0</v>
      </c>
      <c r="AX101" s="300">
        <f ca="1">(Conversion!AX101*f_ResVal)/f_GMMar</f>
        <v>0</v>
      </c>
      <c r="AY101" s="300">
        <f ca="1">(Conversion!AY101*f_ResVal)/f_GMMar</f>
        <v>0</v>
      </c>
      <c r="AZ101" s="300">
        <f ca="1">(Conversion!AZ101*f_ResVal)/f_GMMar</f>
        <v>0</v>
      </c>
      <c r="BA101" s="300">
        <f ca="1">(Conversion!BA101*f_ResVal)/f_GMMar</f>
        <v>0</v>
      </c>
      <c r="BB101" s="300">
        <f ca="1">(Conversion!BB101*f_ResVal)/f_GMMar</f>
        <v>0</v>
      </c>
      <c r="BC101" s="300">
        <f ca="1">(Conversion!BC101*f_ResVal)/f_GMMar</f>
        <v>0</v>
      </c>
      <c r="BD101" s="300">
        <f ca="1">(Conversion!BD101*f_ResVal)/f_GMMar</f>
        <v>0</v>
      </c>
      <c r="BE101" s="300">
        <f ca="1">(Conversion!BE101*f_ResVal)/f_GMMar</f>
        <v>0</v>
      </c>
      <c r="BF101" s="300">
        <f ca="1">(Conversion!BF101*f_ResVal)/f_GMMar</f>
        <v>0</v>
      </c>
      <c r="BG101" s="300">
        <f ca="1">(Conversion!BG101*f_ResVal)/f_GMMar</f>
        <v>0</v>
      </c>
      <c r="BH101" s="300">
        <f ca="1">(Conversion!BH101*f_ResVal)/f_GMMar</f>
        <v>0</v>
      </c>
      <c r="BI101" s="300">
        <f ca="1">(Conversion!BI101*f_ResVal)/f_GMMar</f>
        <v>0</v>
      </c>
      <c r="BJ101" s="300">
        <f ca="1">(Conversion!BJ101*f_ResVal)/f_GMMar</f>
        <v>0</v>
      </c>
      <c r="BK101" s="300">
        <f ca="1">(Conversion!BK101*f_ResVal)/f_GMMar</f>
        <v>0</v>
      </c>
      <c r="BL101" s="300">
        <f ca="1">(Conversion!BL101*f_ResVal)/f_GMMar</f>
        <v>0</v>
      </c>
      <c r="BM101" s="300">
        <f ca="1">(Conversion!BM101*f_ResVal)/f_GMMar</f>
        <v>0</v>
      </c>
      <c r="BN101" s="300">
        <f ca="1">(Conversion!BN101*f_ResVal)/f_GMMar</f>
        <v>0</v>
      </c>
      <c r="BO101" s="300">
        <f ca="1">(Conversion!BO101*f_ResVal)/f_GMMar</f>
        <v>0</v>
      </c>
      <c r="BP101" s="300">
        <f ca="1">(Conversion!BP101*f_ResVal)/f_GMMar</f>
        <v>0</v>
      </c>
      <c r="BQ101" s="300">
        <f ca="1">(Conversion!BQ101*f_ResVal)/f_GMMar</f>
        <v>0</v>
      </c>
      <c r="BR101" s="300">
        <f ca="1">(Conversion!BR101*f_ResVal)/f_GMMar</f>
        <v>0</v>
      </c>
      <c r="BS101" s="300">
        <f ca="1">(Conversion!BS101*f_ResVal)/f_GMMar</f>
        <v>0</v>
      </c>
      <c r="BT101" s="300">
        <f ca="1">(Conversion!BT101*f_ResVal)/f_GMMar</f>
        <v>0</v>
      </c>
      <c r="BU101" s="300">
        <f ca="1">(Conversion!BU101*f_ResVal)/f_GMMar</f>
        <v>0</v>
      </c>
      <c r="BV101" s="300">
        <f ca="1">(Conversion!BV101*f_ResVal)/f_GMMar</f>
        <v>0</v>
      </c>
      <c r="BW101" s="300">
        <f ca="1">(Conversion!BW101*f_ResVal)/f_GMMar</f>
        <v>0</v>
      </c>
      <c r="BX101" s="300">
        <f ca="1">(Conversion!BX101*f_ResVal)/f_GMMar</f>
        <v>0</v>
      </c>
      <c r="BY101" s="300">
        <f ca="1">(Conversion!BY101*f_ResVal)/f_GMMar</f>
        <v>0</v>
      </c>
      <c r="BZ101" s="300">
        <f ca="1">(Conversion!BZ101*f_ResVal)/f_GMMar</f>
        <v>0</v>
      </c>
      <c r="CA101" s="300">
        <f ca="1">(Conversion!CA101*f_ResVal)/f_GMMar</f>
        <v>0</v>
      </c>
      <c r="CB101" s="300">
        <f ca="1">(Conversion!CB101*f_ResVal)/f_GMMar</f>
        <v>0</v>
      </c>
      <c r="CC101" s="300">
        <f ca="1">(Conversion!CC101*f_ResVal)/f_GMMar</f>
        <v>0</v>
      </c>
      <c r="CD101" s="300">
        <f ca="1">(Conversion!CD101*f_ResVal)/f_GMMar</f>
        <v>0</v>
      </c>
      <c r="CE101" s="300">
        <f ca="1">(Conversion!CE101*f_ResVal)/f_GMMar</f>
        <v>0</v>
      </c>
      <c r="CF101" s="300">
        <f ca="1">(Conversion!CF101*f_ResVal)/f_GMMar</f>
        <v>0</v>
      </c>
      <c r="CG101" s="300">
        <f ca="1">(Conversion!CG101*f_ResVal)/f_GMMar</f>
        <v>0</v>
      </c>
      <c r="CH101" s="300">
        <f ca="1">(Conversion!CH101*f_ResVal)/f_GMMar</f>
        <v>0</v>
      </c>
      <c r="CI101" s="300">
        <f ca="1">(Conversion!CI101*f_ResVal)/f_GMMar</f>
        <v>0</v>
      </c>
      <c r="CJ101" s="300">
        <f ca="1">(Conversion!CJ101*f_ResVal)/f_GMMar</f>
        <v>0</v>
      </c>
      <c r="CK101" s="300">
        <f ca="1">(Conversion!CK101*f_ResVal)/f_GMMar</f>
        <v>0</v>
      </c>
      <c r="CL101" s="300">
        <f ca="1">(Conversion!CL101*f_ResVal)/f_GMMar</f>
        <v>0</v>
      </c>
      <c r="CM101" s="300">
        <f ca="1">(Conversion!CM101*f_ResVal)/f_GMMar</f>
        <v>0</v>
      </c>
      <c r="CN101" s="300">
        <f ca="1">(Conversion!CN101*f_ResVal)/f_GMMar</f>
        <v>0</v>
      </c>
      <c r="CO101" s="300">
        <f ca="1">(Conversion!CO101*f_ResVal)/f_GMMar</f>
        <v>0</v>
      </c>
      <c r="CP101" s="300">
        <f ca="1">(Conversion!CP101*f_ResVal)/f_GMMar</f>
        <v>0</v>
      </c>
      <c r="CQ101" s="300">
        <f ca="1">(Conversion!CQ101*f_ResVal)/f_GMMar</f>
        <v>0</v>
      </c>
      <c r="CR101" s="300">
        <f ca="1">(Conversion!CR101*f_ResVal)/f_GMMar</f>
        <v>0</v>
      </c>
      <c r="CS101" s="300">
        <f ca="1">(Conversion!CS101*f_ResVal)/f_GMMar</f>
        <v>0</v>
      </c>
      <c r="CT101" s="300">
        <f ca="1">(Conversion!CT101*f_ResVal)/f_GMMar</f>
        <v>0</v>
      </c>
      <c r="CU101" s="300">
        <f ca="1">(Conversion!CU101*f_ResVal)/f_GMMar</f>
        <v>0</v>
      </c>
      <c r="CV101" s="300">
        <f ca="1">(Conversion!CV101*f_ResVal)/f_GMMar</f>
        <v>0</v>
      </c>
      <c r="CW101" s="300">
        <f ca="1">(Conversion!CW101*f_ResVal)/f_GMMar</f>
        <v>0</v>
      </c>
      <c r="CX101" s="300">
        <f ca="1">(Conversion!CX101*f_ResVal)/f_GMMar</f>
        <v>0</v>
      </c>
      <c r="CY101" s="300">
        <f ca="1">(Conversion!CY101*f_ResVal)/f_GMMar</f>
        <v>0</v>
      </c>
      <c r="CZ101" s="300">
        <f ca="1">(Conversion!CZ101*f_ResVal)/f_GMMar</f>
        <v>0</v>
      </c>
      <c r="DA101" s="300">
        <f ca="1">(Conversion!DA101*f_ResVal)/f_GMMar</f>
        <v>0</v>
      </c>
      <c r="DB101" s="300">
        <f ca="1">(Conversion!DB101*f_ResVal)/f_GMMar</f>
        <v>0</v>
      </c>
      <c r="DC101" s="300">
        <f ca="1">(Conversion!DC101*f_ResVal)/f_GMMar</f>
        <v>0</v>
      </c>
      <c r="DD101" s="300">
        <f ca="1">(Conversion!DD101*f_ResVal)/f_GMMar</f>
        <v>0</v>
      </c>
      <c r="DE101" s="300">
        <f ca="1">(Conversion!DE101*f_ResVal)/f_GMMar</f>
        <v>0</v>
      </c>
      <c r="DF101" s="300">
        <f ca="1">(Conversion!DF101*f_ResVal)/f_GMMar</f>
        <v>0</v>
      </c>
      <c r="DG101" s="300">
        <f ca="1">(Conversion!DG101*f_ResVal)/f_GMMar</f>
        <v>0</v>
      </c>
      <c r="DH101" s="300">
        <f ca="1">(Conversion!DH101*f_ResVal)/f_GMMar</f>
        <v>0</v>
      </c>
      <c r="DI101" s="300">
        <f ca="1">(Conversion!DI101*f_ResVal)/f_GMMar</f>
        <v>0</v>
      </c>
      <c r="DJ101" s="300">
        <f ca="1">(Conversion!DJ101*f_ResVal)/f_GMMar</f>
        <v>0</v>
      </c>
      <c r="DK101" s="300">
        <f ca="1">(Conversion!DK101*f_ResVal)/f_GMMar</f>
        <v>0</v>
      </c>
      <c r="DL101" s="300">
        <f ca="1">(Conversion!DL101*f_ResVal)/f_GMMar</f>
        <v>0</v>
      </c>
      <c r="DM101" s="300">
        <f ca="1">(Conversion!DM101*f_ResVal)/f_GMMar</f>
        <v>0</v>
      </c>
      <c r="DN101" s="300">
        <f ca="1">(Conversion!DN101*f_ResVal)/f_GMMar</f>
        <v>0</v>
      </c>
      <c r="DO101" s="300">
        <f ca="1">(Conversion!DO101*f_ResVal)/f_GMMar</f>
        <v>0</v>
      </c>
      <c r="DP101" s="300">
        <f ca="1">(Conversion!DP101*f_ResVal)/f_GMMar</f>
        <v>0</v>
      </c>
      <c r="DQ101" s="300">
        <f ca="1">(Conversion!DQ101*f_ResVal)/f_GMMar</f>
        <v>0</v>
      </c>
      <c r="DR101" s="300">
        <f ca="1">(Conversion!DR101*f_ResVal)/f_GMMar</f>
        <v>0</v>
      </c>
      <c r="DS101" s="300">
        <f ca="1">(Conversion!DS101*f_ResVal)/f_GMMar</f>
        <v>0</v>
      </c>
      <c r="DT101" s="300">
        <f ca="1">(Conversion!DT101*f_ResVal)/f_GMMar</f>
        <v>0</v>
      </c>
      <c r="DU101" s="300">
        <f ca="1">(Conversion!DU101*f_ResVal)/f_GMMar</f>
        <v>0</v>
      </c>
      <c r="DV101" s="300">
        <f ca="1">(Conversion!DV101*f_ResVal)/f_GMMar</f>
        <v>0</v>
      </c>
      <c r="DW101" s="300">
        <f ca="1">(Conversion!DW101*f_ResVal)/f_GMMar</f>
        <v>0</v>
      </c>
      <c r="DX101" s="300">
        <f ca="1">(Conversion!DX101*f_ResVal)/f_GMMar</f>
        <v>0</v>
      </c>
      <c r="DY101" s="300">
        <f ca="1">(Conversion!DY101*f_ResVal)/f_GMMar</f>
        <v>0</v>
      </c>
      <c r="DZ101" s="300">
        <f ca="1">(Conversion!DZ101*f_ResVal)/f_GMMar</f>
        <v>0</v>
      </c>
      <c r="EA101" s="300">
        <f ca="1">(Conversion!EA101*f_ResVal)/f_GMMar</f>
        <v>0</v>
      </c>
      <c r="EB101" s="300">
        <f ca="1">(Conversion!EB101*f_ResVal)/f_GMMar</f>
        <v>0</v>
      </c>
      <c r="EC101" s="300">
        <f ca="1">(Conversion!EC101*f_ResVal)/f_GMMar</f>
        <v>0</v>
      </c>
      <c r="ED101" s="300">
        <f ca="1">(Conversion!ED101*f_ResVal)/f_GMMar</f>
        <v>0</v>
      </c>
      <c r="EE101" s="300">
        <f ca="1">(Conversion!EE101*f_ResVal)/f_GMMar</f>
        <v>0</v>
      </c>
      <c r="EF101" s="300">
        <f ca="1">(Conversion!EF101*f_ResVal)/f_GMMar</f>
        <v>0</v>
      </c>
      <c r="EG101" s="300">
        <f ca="1">(Conversion!EG101*f_ResVal)/f_GMMar</f>
        <v>0</v>
      </c>
      <c r="EH101" s="300">
        <f ca="1">(Conversion!EH101*f_ResVal)/f_GMMar</f>
        <v>0</v>
      </c>
      <c r="EI101" s="300">
        <f ca="1">(Conversion!EI101*f_ResVal)/f_GMMar</f>
        <v>0</v>
      </c>
      <c r="EJ101" s="300">
        <f ca="1">(Conversion!EJ101*f_ResVal)/f_GMMar</f>
        <v>0</v>
      </c>
      <c r="EK101" s="300">
        <f ca="1">(Conversion!EK101*f_ResVal)/f_GMMar</f>
        <v>0</v>
      </c>
      <c r="EL101" s="300">
        <f ca="1">(Conversion!EL101*f_ResVal)/f_GMMar</f>
        <v>0</v>
      </c>
      <c r="EM101" s="300">
        <f ca="1">(Conversion!EM101*f_ResVal)/f_GMMar</f>
        <v>0</v>
      </c>
      <c r="EN101" s="300">
        <f ca="1">(Conversion!EN101*f_ResVal)/f_GMMar</f>
        <v>0</v>
      </c>
      <c r="EO101" s="300">
        <f ca="1">(Conversion!EO101*f_ResVal)/f_GMMar</f>
        <v>0</v>
      </c>
      <c r="EP101" s="300">
        <f ca="1">(Conversion!EP101*f_ResVal)/f_GMMar</f>
        <v>0</v>
      </c>
      <c r="EQ101" s="300">
        <f ca="1">(Conversion!EQ101*f_ResVal)/f_GMMar</f>
        <v>0</v>
      </c>
      <c r="ER101" s="300">
        <f ca="1">(Conversion!ER101*f_ResVal)/f_GMMar</f>
        <v>0</v>
      </c>
      <c r="ES101" s="300">
        <f ca="1">(Conversion!ES101*f_ResVal)/f_GMMar</f>
        <v>0</v>
      </c>
      <c r="ET101" s="300">
        <f ca="1">(Conversion!ET101*f_ResVal)/f_GMMar</f>
        <v>0</v>
      </c>
      <c r="EU101" s="300">
        <f ca="1">(Conversion!EU101*f_ResVal)/f_GMMar</f>
        <v>0</v>
      </c>
      <c r="EV101" s="300">
        <f ca="1">(Conversion!EV101*f_ResVal)/f_GMMar</f>
        <v>0</v>
      </c>
      <c r="EW101" s="300">
        <f ca="1">(Conversion!EW101*f_ResVal)/f_GMMar</f>
        <v>0</v>
      </c>
      <c r="EX101" s="300">
        <f ca="1">(Conversion!EX101*f_ResVal)/f_GMMar</f>
        <v>0</v>
      </c>
      <c r="EY101" s="612"/>
      <c r="EZ101" s="757" t="str">
        <f>'Main Input'!EZ101</f>
        <v>RPI</v>
      </c>
      <c r="FA101" s="757" t="str">
        <f>'Main Input'!FA101</f>
        <v>N/A</v>
      </c>
      <c r="FB101" s="766">
        <f>'Main Input'!FB101</f>
        <v>0</v>
      </c>
      <c r="FC101" s="766" t="str">
        <f>'Main Input'!FC101</f>
        <v>IT Solutions</v>
      </c>
      <c r="FD101" s="766" t="str">
        <f>'Main Input'!FD101</f>
        <v>Managed Services</v>
      </c>
      <c r="FE101" s="757" t="str">
        <f>'Main Input'!FE101</f>
        <v>Opex</v>
      </c>
      <c r="FF101" s="757" t="str">
        <f>'Main Input'!FF101</f>
        <v>ContractAccrual</v>
      </c>
      <c r="FG101" s="757" t="str">
        <f>'Main Input'!FG101</f>
        <v>Expense</v>
      </c>
      <c r="FH101" s="767" t="str">
        <f>'Main Input'!FH101</f>
        <v>A</v>
      </c>
      <c r="FI101" s="768">
        <f>'Main Input'!FI101</f>
        <v>0.22</v>
      </c>
      <c r="FJ101" s="768">
        <f>'Main Input'!FJ101</f>
        <v>0</v>
      </c>
      <c r="FK101" s="612"/>
      <c r="FL101" s="531">
        <f t="shared" si="24"/>
        <v>0</v>
      </c>
      <c r="FM101" s="86"/>
      <c r="FN101" s="612"/>
    </row>
    <row r="102" spans="1:170" ht="12.75" customHeight="1">
      <c r="A102" s="750" t="str">
        <f>'Main Input'!A102</f>
        <v>MTB</v>
      </c>
      <c r="B102" s="762" t="str">
        <f>'Main Input'!B102</f>
        <v>Business Unit</v>
      </c>
      <c r="C102" s="762" t="str">
        <f>'Main Input'!C102</f>
        <v>Labour</v>
      </c>
      <c r="D102" s="762" t="str">
        <f>'Main Input'!D102</f>
        <v>TFR</v>
      </c>
      <c r="E102" s="762" t="str">
        <f>'Main Input'!E102</f>
        <v>Migration Engineer #21 (Wintel)</v>
      </c>
      <c r="F102" s="753" t="str">
        <f>'Main Input'!F102</f>
        <v>direct</v>
      </c>
      <c r="G102" s="753" t="str">
        <f>'Main Input'!G102</f>
        <v>Person</v>
      </c>
      <c r="H102" s="753" t="str">
        <f>'Main Input'!H102</f>
        <v>SDC.TSS.4</v>
      </c>
      <c r="I102" s="753">
        <f>'Main Input'!I102</f>
        <v>0</v>
      </c>
      <c r="J102" s="753">
        <f>'Main Input'!J102</f>
        <v>0</v>
      </c>
      <c r="K102" s="753" t="str">
        <f>'Main Input'!K102</f>
        <v>FJS</v>
      </c>
      <c r="L102" s="753" t="str">
        <f>'Main Input'!L102</f>
        <v>pTran</v>
      </c>
      <c r="M102" s="753">
        <f>'Main Input'!M102</f>
        <v>0</v>
      </c>
      <c r="N102" s="753">
        <f>'Main Input'!N102</f>
        <v>0</v>
      </c>
      <c r="O102" s="753" t="str">
        <f>'Main Input'!O102</f>
        <v>SPAIN</v>
      </c>
      <c r="P102" s="753">
        <f>'Main Input'!P102</f>
        <v>313</v>
      </c>
      <c r="Q102" s="753" t="str">
        <f>'Main Input'!Q102</f>
        <v>EUR</v>
      </c>
      <c r="R102" s="753" t="str">
        <f>'Main Input'!R102</f>
        <v>EMEA</v>
      </c>
      <c r="S102" s="753" t="str">
        <f>'Main Input'!S102</f>
        <v>Local</v>
      </c>
      <c r="T102" s="753">
        <f>'Main Input'!T102</f>
        <v>0</v>
      </c>
      <c r="U102" s="753">
        <f>'Main Input'!U102</f>
        <v>0</v>
      </c>
      <c r="V102" s="753" t="str">
        <f>'Main Input'!V102</f>
        <v>4_ATP</v>
      </c>
      <c r="W102" s="753">
        <f>'Main Input'!W102</f>
        <v>0</v>
      </c>
      <c r="X102" s="753">
        <f>'Main Input'!X102</f>
        <v>0</v>
      </c>
      <c r="Y102" s="753">
        <f>'Main Input'!Y102</f>
        <v>0</v>
      </c>
      <c r="Z102" s="753">
        <f>'Main Input'!Z102</f>
        <v>0</v>
      </c>
      <c r="AA102" s="753">
        <f>'Main Input'!AA102</f>
        <v>0</v>
      </c>
      <c r="AB102" s="763">
        <f>'Main Input'!AB102</f>
        <v>0</v>
      </c>
      <c r="AC102" s="763" t="str">
        <f>'Main Input'!AC102</f>
        <v>Days</v>
      </c>
      <c r="AD102" s="764">
        <f>'Main Input'!AD102</f>
        <v>90</v>
      </c>
      <c r="AE102" s="765">
        <f t="shared" ca="1" si="22"/>
        <v>36115.384615384617</v>
      </c>
      <c r="AF102" s="299">
        <f>(Conversion!AF102*f_ResVal)/f_GMMar</f>
        <v>0</v>
      </c>
      <c r="AG102" s="300">
        <f ca="1">(Conversion!AG102*f_ResVal)/f_GMMar</f>
        <v>0</v>
      </c>
      <c r="AH102" s="300">
        <f ca="1">(Conversion!AH102*f_ResVal)/f_GMMar</f>
        <v>9028.8461538461543</v>
      </c>
      <c r="AI102" s="300">
        <f ca="1">(Conversion!AI102*f_ResVal)/f_GMMar</f>
        <v>9028.8461538461543</v>
      </c>
      <c r="AJ102" s="300">
        <f ca="1">(Conversion!AJ102*f_ResVal)/f_GMMar</f>
        <v>9028.8461538461543</v>
      </c>
      <c r="AK102" s="300">
        <f ca="1">(Conversion!AK102*f_ResVal)/f_GMMar</f>
        <v>9028.8461538461543</v>
      </c>
      <c r="AL102" s="300">
        <f ca="1">(Conversion!AL102*f_ResVal)/f_GMMar</f>
        <v>0</v>
      </c>
      <c r="AM102" s="300">
        <f ca="1">(Conversion!AM102*f_ResVal)/f_GMMar</f>
        <v>0</v>
      </c>
      <c r="AN102" s="300">
        <f ca="1">(Conversion!AN102*f_ResVal)/f_GMMar</f>
        <v>0</v>
      </c>
      <c r="AO102" s="300">
        <f ca="1">(Conversion!AO102*f_ResVal)/f_GMMar</f>
        <v>0</v>
      </c>
      <c r="AP102" s="300">
        <f ca="1">(Conversion!AP102*f_ResVal)/f_GMMar</f>
        <v>0</v>
      </c>
      <c r="AQ102" s="300">
        <f ca="1">(Conversion!AQ102*f_ResVal)/f_GMMar</f>
        <v>0</v>
      </c>
      <c r="AR102" s="300">
        <f ca="1">(Conversion!AR102*f_ResVal)/f_GMMar</f>
        <v>0</v>
      </c>
      <c r="AS102" s="300">
        <f ca="1">(Conversion!AS102*f_ResVal)/f_GMMar</f>
        <v>0</v>
      </c>
      <c r="AT102" s="300">
        <f ca="1">(Conversion!AT102*f_ResVal)/f_GMMar</f>
        <v>0</v>
      </c>
      <c r="AU102" s="300">
        <f ca="1">(Conversion!AU102*f_ResVal)/f_GMMar</f>
        <v>0</v>
      </c>
      <c r="AV102" s="300">
        <f ca="1">(Conversion!AV102*f_ResVal)/f_GMMar</f>
        <v>0</v>
      </c>
      <c r="AW102" s="300">
        <f ca="1">(Conversion!AW102*f_ResVal)/f_GMMar</f>
        <v>0</v>
      </c>
      <c r="AX102" s="300">
        <f ca="1">(Conversion!AX102*f_ResVal)/f_GMMar</f>
        <v>0</v>
      </c>
      <c r="AY102" s="300">
        <f ca="1">(Conversion!AY102*f_ResVal)/f_GMMar</f>
        <v>0</v>
      </c>
      <c r="AZ102" s="300">
        <f ca="1">(Conversion!AZ102*f_ResVal)/f_GMMar</f>
        <v>0</v>
      </c>
      <c r="BA102" s="300">
        <f ca="1">(Conversion!BA102*f_ResVal)/f_GMMar</f>
        <v>0</v>
      </c>
      <c r="BB102" s="300">
        <f ca="1">(Conversion!BB102*f_ResVal)/f_GMMar</f>
        <v>0</v>
      </c>
      <c r="BC102" s="300">
        <f ca="1">(Conversion!BC102*f_ResVal)/f_GMMar</f>
        <v>0</v>
      </c>
      <c r="BD102" s="300">
        <f ca="1">(Conversion!BD102*f_ResVal)/f_GMMar</f>
        <v>0</v>
      </c>
      <c r="BE102" s="300">
        <f ca="1">(Conversion!BE102*f_ResVal)/f_GMMar</f>
        <v>0</v>
      </c>
      <c r="BF102" s="300">
        <f ca="1">(Conversion!BF102*f_ResVal)/f_GMMar</f>
        <v>0</v>
      </c>
      <c r="BG102" s="300">
        <f ca="1">(Conversion!BG102*f_ResVal)/f_GMMar</f>
        <v>0</v>
      </c>
      <c r="BH102" s="300">
        <f ca="1">(Conversion!BH102*f_ResVal)/f_GMMar</f>
        <v>0</v>
      </c>
      <c r="BI102" s="300">
        <f ca="1">(Conversion!BI102*f_ResVal)/f_GMMar</f>
        <v>0</v>
      </c>
      <c r="BJ102" s="300">
        <f ca="1">(Conversion!BJ102*f_ResVal)/f_GMMar</f>
        <v>0</v>
      </c>
      <c r="BK102" s="300">
        <f ca="1">(Conversion!BK102*f_ResVal)/f_GMMar</f>
        <v>0</v>
      </c>
      <c r="BL102" s="300">
        <f ca="1">(Conversion!BL102*f_ResVal)/f_GMMar</f>
        <v>0</v>
      </c>
      <c r="BM102" s="300">
        <f ca="1">(Conversion!BM102*f_ResVal)/f_GMMar</f>
        <v>0</v>
      </c>
      <c r="BN102" s="300">
        <f ca="1">(Conversion!BN102*f_ResVal)/f_GMMar</f>
        <v>0</v>
      </c>
      <c r="BO102" s="300">
        <f ca="1">(Conversion!BO102*f_ResVal)/f_GMMar</f>
        <v>0</v>
      </c>
      <c r="BP102" s="300">
        <f ca="1">(Conversion!BP102*f_ResVal)/f_GMMar</f>
        <v>0</v>
      </c>
      <c r="BQ102" s="300">
        <f ca="1">(Conversion!BQ102*f_ResVal)/f_GMMar</f>
        <v>0</v>
      </c>
      <c r="BR102" s="300">
        <f ca="1">(Conversion!BR102*f_ResVal)/f_GMMar</f>
        <v>0</v>
      </c>
      <c r="BS102" s="300">
        <f ca="1">(Conversion!BS102*f_ResVal)/f_GMMar</f>
        <v>0</v>
      </c>
      <c r="BT102" s="300">
        <f ca="1">(Conversion!BT102*f_ResVal)/f_GMMar</f>
        <v>0</v>
      </c>
      <c r="BU102" s="300">
        <f ca="1">(Conversion!BU102*f_ResVal)/f_GMMar</f>
        <v>0</v>
      </c>
      <c r="BV102" s="300">
        <f ca="1">(Conversion!BV102*f_ResVal)/f_GMMar</f>
        <v>0</v>
      </c>
      <c r="BW102" s="300">
        <f ca="1">(Conversion!BW102*f_ResVal)/f_GMMar</f>
        <v>0</v>
      </c>
      <c r="BX102" s="300">
        <f ca="1">(Conversion!BX102*f_ResVal)/f_GMMar</f>
        <v>0</v>
      </c>
      <c r="BY102" s="300">
        <f ca="1">(Conversion!BY102*f_ResVal)/f_GMMar</f>
        <v>0</v>
      </c>
      <c r="BZ102" s="300">
        <f ca="1">(Conversion!BZ102*f_ResVal)/f_GMMar</f>
        <v>0</v>
      </c>
      <c r="CA102" s="300">
        <f ca="1">(Conversion!CA102*f_ResVal)/f_GMMar</f>
        <v>0</v>
      </c>
      <c r="CB102" s="300">
        <f ca="1">(Conversion!CB102*f_ResVal)/f_GMMar</f>
        <v>0</v>
      </c>
      <c r="CC102" s="300">
        <f ca="1">(Conversion!CC102*f_ResVal)/f_GMMar</f>
        <v>0</v>
      </c>
      <c r="CD102" s="300">
        <f ca="1">(Conversion!CD102*f_ResVal)/f_GMMar</f>
        <v>0</v>
      </c>
      <c r="CE102" s="300">
        <f ca="1">(Conversion!CE102*f_ResVal)/f_GMMar</f>
        <v>0</v>
      </c>
      <c r="CF102" s="300">
        <f ca="1">(Conversion!CF102*f_ResVal)/f_GMMar</f>
        <v>0</v>
      </c>
      <c r="CG102" s="300">
        <f ca="1">(Conversion!CG102*f_ResVal)/f_GMMar</f>
        <v>0</v>
      </c>
      <c r="CH102" s="300">
        <f ca="1">(Conversion!CH102*f_ResVal)/f_GMMar</f>
        <v>0</v>
      </c>
      <c r="CI102" s="300">
        <f ca="1">(Conversion!CI102*f_ResVal)/f_GMMar</f>
        <v>0</v>
      </c>
      <c r="CJ102" s="300">
        <f ca="1">(Conversion!CJ102*f_ResVal)/f_GMMar</f>
        <v>0</v>
      </c>
      <c r="CK102" s="300">
        <f ca="1">(Conversion!CK102*f_ResVal)/f_GMMar</f>
        <v>0</v>
      </c>
      <c r="CL102" s="300">
        <f ca="1">(Conversion!CL102*f_ResVal)/f_GMMar</f>
        <v>0</v>
      </c>
      <c r="CM102" s="300">
        <f ca="1">(Conversion!CM102*f_ResVal)/f_GMMar</f>
        <v>0</v>
      </c>
      <c r="CN102" s="300">
        <f ca="1">(Conversion!CN102*f_ResVal)/f_GMMar</f>
        <v>0</v>
      </c>
      <c r="CO102" s="300">
        <f ca="1">(Conversion!CO102*f_ResVal)/f_GMMar</f>
        <v>0</v>
      </c>
      <c r="CP102" s="300">
        <f ca="1">(Conversion!CP102*f_ResVal)/f_GMMar</f>
        <v>0</v>
      </c>
      <c r="CQ102" s="300">
        <f ca="1">(Conversion!CQ102*f_ResVal)/f_GMMar</f>
        <v>0</v>
      </c>
      <c r="CR102" s="300">
        <f ca="1">(Conversion!CR102*f_ResVal)/f_GMMar</f>
        <v>0</v>
      </c>
      <c r="CS102" s="300">
        <f ca="1">(Conversion!CS102*f_ResVal)/f_GMMar</f>
        <v>0</v>
      </c>
      <c r="CT102" s="300">
        <f ca="1">(Conversion!CT102*f_ResVal)/f_GMMar</f>
        <v>0</v>
      </c>
      <c r="CU102" s="300">
        <f ca="1">(Conversion!CU102*f_ResVal)/f_GMMar</f>
        <v>0</v>
      </c>
      <c r="CV102" s="300">
        <f ca="1">(Conversion!CV102*f_ResVal)/f_GMMar</f>
        <v>0</v>
      </c>
      <c r="CW102" s="300">
        <f ca="1">(Conversion!CW102*f_ResVal)/f_GMMar</f>
        <v>0</v>
      </c>
      <c r="CX102" s="300">
        <f ca="1">(Conversion!CX102*f_ResVal)/f_GMMar</f>
        <v>0</v>
      </c>
      <c r="CY102" s="300">
        <f ca="1">(Conversion!CY102*f_ResVal)/f_GMMar</f>
        <v>0</v>
      </c>
      <c r="CZ102" s="300">
        <f ca="1">(Conversion!CZ102*f_ResVal)/f_GMMar</f>
        <v>0</v>
      </c>
      <c r="DA102" s="300">
        <f ca="1">(Conversion!DA102*f_ResVal)/f_GMMar</f>
        <v>0</v>
      </c>
      <c r="DB102" s="300">
        <f ca="1">(Conversion!DB102*f_ResVal)/f_GMMar</f>
        <v>0</v>
      </c>
      <c r="DC102" s="300">
        <f ca="1">(Conversion!DC102*f_ResVal)/f_GMMar</f>
        <v>0</v>
      </c>
      <c r="DD102" s="300">
        <f ca="1">(Conversion!DD102*f_ResVal)/f_GMMar</f>
        <v>0</v>
      </c>
      <c r="DE102" s="300">
        <f ca="1">(Conversion!DE102*f_ResVal)/f_GMMar</f>
        <v>0</v>
      </c>
      <c r="DF102" s="300">
        <f ca="1">(Conversion!DF102*f_ResVal)/f_GMMar</f>
        <v>0</v>
      </c>
      <c r="DG102" s="300">
        <f ca="1">(Conversion!DG102*f_ResVal)/f_GMMar</f>
        <v>0</v>
      </c>
      <c r="DH102" s="300">
        <f ca="1">(Conversion!DH102*f_ResVal)/f_GMMar</f>
        <v>0</v>
      </c>
      <c r="DI102" s="300">
        <f ca="1">(Conversion!DI102*f_ResVal)/f_GMMar</f>
        <v>0</v>
      </c>
      <c r="DJ102" s="300">
        <f ca="1">(Conversion!DJ102*f_ResVal)/f_GMMar</f>
        <v>0</v>
      </c>
      <c r="DK102" s="300">
        <f ca="1">(Conversion!DK102*f_ResVal)/f_GMMar</f>
        <v>0</v>
      </c>
      <c r="DL102" s="300">
        <f ca="1">(Conversion!DL102*f_ResVal)/f_GMMar</f>
        <v>0</v>
      </c>
      <c r="DM102" s="300">
        <f ca="1">(Conversion!DM102*f_ResVal)/f_GMMar</f>
        <v>0</v>
      </c>
      <c r="DN102" s="300">
        <f ca="1">(Conversion!DN102*f_ResVal)/f_GMMar</f>
        <v>0</v>
      </c>
      <c r="DO102" s="300">
        <f ca="1">(Conversion!DO102*f_ResVal)/f_GMMar</f>
        <v>0</v>
      </c>
      <c r="DP102" s="300">
        <f ca="1">(Conversion!DP102*f_ResVal)/f_GMMar</f>
        <v>0</v>
      </c>
      <c r="DQ102" s="300">
        <f ca="1">(Conversion!DQ102*f_ResVal)/f_GMMar</f>
        <v>0</v>
      </c>
      <c r="DR102" s="300">
        <f ca="1">(Conversion!DR102*f_ResVal)/f_GMMar</f>
        <v>0</v>
      </c>
      <c r="DS102" s="300">
        <f ca="1">(Conversion!DS102*f_ResVal)/f_GMMar</f>
        <v>0</v>
      </c>
      <c r="DT102" s="300">
        <f ca="1">(Conversion!DT102*f_ResVal)/f_GMMar</f>
        <v>0</v>
      </c>
      <c r="DU102" s="300">
        <f ca="1">(Conversion!DU102*f_ResVal)/f_GMMar</f>
        <v>0</v>
      </c>
      <c r="DV102" s="300">
        <f ca="1">(Conversion!DV102*f_ResVal)/f_GMMar</f>
        <v>0</v>
      </c>
      <c r="DW102" s="300">
        <f ca="1">(Conversion!DW102*f_ResVal)/f_GMMar</f>
        <v>0</v>
      </c>
      <c r="DX102" s="300">
        <f ca="1">(Conversion!DX102*f_ResVal)/f_GMMar</f>
        <v>0</v>
      </c>
      <c r="DY102" s="300">
        <f ca="1">(Conversion!DY102*f_ResVal)/f_GMMar</f>
        <v>0</v>
      </c>
      <c r="DZ102" s="300">
        <f ca="1">(Conversion!DZ102*f_ResVal)/f_GMMar</f>
        <v>0</v>
      </c>
      <c r="EA102" s="300">
        <f ca="1">(Conversion!EA102*f_ResVal)/f_GMMar</f>
        <v>0</v>
      </c>
      <c r="EB102" s="300">
        <f ca="1">(Conversion!EB102*f_ResVal)/f_GMMar</f>
        <v>0</v>
      </c>
      <c r="EC102" s="300">
        <f ca="1">(Conversion!EC102*f_ResVal)/f_GMMar</f>
        <v>0</v>
      </c>
      <c r="ED102" s="300">
        <f ca="1">(Conversion!ED102*f_ResVal)/f_GMMar</f>
        <v>0</v>
      </c>
      <c r="EE102" s="300">
        <f ca="1">(Conversion!EE102*f_ResVal)/f_GMMar</f>
        <v>0</v>
      </c>
      <c r="EF102" s="300">
        <f ca="1">(Conversion!EF102*f_ResVal)/f_GMMar</f>
        <v>0</v>
      </c>
      <c r="EG102" s="300">
        <f ca="1">(Conversion!EG102*f_ResVal)/f_GMMar</f>
        <v>0</v>
      </c>
      <c r="EH102" s="300">
        <f ca="1">(Conversion!EH102*f_ResVal)/f_GMMar</f>
        <v>0</v>
      </c>
      <c r="EI102" s="300">
        <f ca="1">(Conversion!EI102*f_ResVal)/f_GMMar</f>
        <v>0</v>
      </c>
      <c r="EJ102" s="300">
        <f ca="1">(Conversion!EJ102*f_ResVal)/f_GMMar</f>
        <v>0</v>
      </c>
      <c r="EK102" s="300">
        <f ca="1">(Conversion!EK102*f_ResVal)/f_GMMar</f>
        <v>0</v>
      </c>
      <c r="EL102" s="300">
        <f ca="1">(Conversion!EL102*f_ResVal)/f_GMMar</f>
        <v>0</v>
      </c>
      <c r="EM102" s="300">
        <f ca="1">(Conversion!EM102*f_ResVal)/f_GMMar</f>
        <v>0</v>
      </c>
      <c r="EN102" s="300">
        <f ca="1">(Conversion!EN102*f_ResVal)/f_GMMar</f>
        <v>0</v>
      </c>
      <c r="EO102" s="300">
        <f ca="1">(Conversion!EO102*f_ResVal)/f_GMMar</f>
        <v>0</v>
      </c>
      <c r="EP102" s="300">
        <f ca="1">(Conversion!EP102*f_ResVal)/f_GMMar</f>
        <v>0</v>
      </c>
      <c r="EQ102" s="300">
        <f ca="1">(Conversion!EQ102*f_ResVal)/f_GMMar</f>
        <v>0</v>
      </c>
      <c r="ER102" s="300">
        <f ca="1">(Conversion!ER102*f_ResVal)/f_GMMar</f>
        <v>0</v>
      </c>
      <c r="ES102" s="300">
        <f ca="1">(Conversion!ES102*f_ResVal)/f_GMMar</f>
        <v>0</v>
      </c>
      <c r="ET102" s="300">
        <f ca="1">(Conversion!ET102*f_ResVal)/f_GMMar</f>
        <v>0</v>
      </c>
      <c r="EU102" s="300">
        <f ca="1">(Conversion!EU102*f_ResVal)/f_GMMar</f>
        <v>0</v>
      </c>
      <c r="EV102" s="300">
        <f ca="1">(Conversion!EV102*f_ResVal)/f_GMMar</f>
        <v>0</v>
      </c>
      <c r="EW102" s="300">
        <f ca="1">(Conversion!EW102*f_ResVal)/f_GMMar</f>
        <v>0</v>
      </c>
      <c r="EX102" s="300">
        <f ca="1">(Conversion!EX102*f_ResVal)/f_GMMar</f>
        <v>0</v>
      </c>
      <c r="EY102" s="612"/>
      <c r="EZ102" s="757" t="str">
        <f>'Main Input'!EZ102</f>
        <v>RPI</v>
      </c>
      <c r="FA102" s="757" t="str">
        <f>'Main Input'!FA102</f>
        <v>N/A</v>
      </c>
      <c r="FB102" s="766">
        <f>'Main Input'!FB102</f>
        <v>0</v>
      </c>
      <c r="FC102" s="766" t="str">
        <f>'Main Input'!FC102</f>
        <v>IT Solutions</v>
      </c>
      <c r="FD102" s="766" t="str">
        <f>'Main Input'!FD102</f>
        <v>Managed Services</v>
      </c>
      <c r="FE102" s="757" t="str">
        <f>'Main Input'!FE102</f>
        <v>Opex</v>
      </c>
      <c r="FF102" s="757" t="str">
        <f>'Main Input'!FF102</f>
        <v>ContractAccrual</v>
      </c>
      <c r="FG102" s="757" t="str">
        <f>'Main Input'!FG102</f>
        <v>Expense</v>
      </c>
      <c r="FH102" s="767" t="str">
        <f>'Main Input'!FH102</f>
        <v>A</v>
      </c>
      <c r="FI102" s="768">
        <f>'Main Input'!FI102</f>
        <v>0.22</v>
      </c>
      <c r="FJ102" s="768">
        <f>'Main Input'!FJ102</f>
        <v>0</v>
      </c>
      <c r="FK102" s="612"/>
      <c r="FL102" s="531">
        <f t="shared" si="24"/>
        <v>0</v>
      </c>
      <c r="FM102" s="86"/>
      <c r="FN102" s="612"/>
    </row>
    <row r="103" spans="1:170" ht="12.75" customHeight="1">
      <c r="A103" s="750" t="str">
        <f>'Main Input'!A103</f>
        <v>MTB</v>
      </c>
      <c r="B103" s="762" t="str">
        <f>'Main Input'!B103</f>
        <v>Business Unit</v>
      </c>
      <c r="C103" s="762" t="str">
        <f>'Main Input'!C103</f>
        <v>Labour</v>
      </c>
      <c r="D103" s="762" t="str">
        <f>'Main Input'!D103</f>
        <v>TFR</v>
      </c>
      <c r="E103" s="762" t="str">
        <f>'Main Input'!E103</f>
        <v>Migration Engineer #22 (Wintel)</v>
      </c>
      <c r="F103" s="753" t="str">
        <f>'Main Input'!F103</f>
        <v>direct</v>
      </c>
      <c r="G103" s="753" t="str">
        <f>'Main Input'!G103</f>
        <v>Person</v>
      </c>
      <c r="H103" s="753" t="str">
        <f>'Main Input'!H103</f>
        <v>SDC.TSS.4</v>
      </c>
      <c r="I103" s="753">
        <f>'Main Input'!I103</f>
        <v>0</v>
      </c>
      <c r="J103" s="753">
        <f>'Main Input'!J103</f>
        <v>0</v>
      </c>
      <c r="K103" s="753" t="str">
        <f>'Main Input'!K103</f>
        <v>FJS</v>
      </c>
      <c r="L103" s="753" t="str">
        <f>'Main Input'!L103</f>
        <v>pTran</v>
      </c>
      <c r="M103" s="753">
        <f>'Main Input'!M103</f>
        <v>0</v>
      </c>
      <c r="N103" s="753">
        <f>'Main Input'!N103</f>
        <v>0</v>
      </c>
      <c r="O103" s="753" t="str">
        <f>'Main Input'!O103</f>
        <v>SPAIN</v>
      </c>
      <c r="P103" s="753">
        <f>'Main Input'!P103</f>
        <v>313</v>
      </c>
      <c r="Q103" s="753" t="str">
        <f>'Main Input'!Q103</f>
        <v>EUR</v>
      </c>
      <c r="R103" s="753" t="str">
        <f>'Main Input'!R103</f>
        <v>EMEA</v>
      </c>
      <c r="S103" s="753" t="str">
        <f>'Main Input'!S103</f>
        <v>Local</v>
      </c>
      <c r="T103" s="753">
        <f>'Main Input'!T103</f>
        <v>0</v>
      </c>
      <c r="U103" s="753">
        <f>'Main Input'!U103</f>
        <v>0</v>
      </c>
      <c r="V103" s="753" t="str">
        <f>'Main Input'!V103</f>
        <v>4_ATP</v>
      </c>
      <c r="W103" s="753">
        <f>'Main Input'!W103</f>
        <v>0</v>
      </c>
      <c r="X103" s="753">
        <f>'Main Input'!X103</f>
        <v>0</v>
      </c>
      <c r="Y103" s="753">
        <f>'Main Input'!Y103</f>
        <v>0</v>
      </c>
      <c r="Z103" s="753">
        <f>'Main Input'!Z103</f>
        <v>0</v>
      </c>
      <c r="AA103" s="753">
        <f>'Main Input'!AA103</f>
        <v>0</v>
      </c>
      <c r="AB103" s="763">
        <f>'Main Input'!AB103</f>
        <v>0</v>
      </c>
      <c r="AC103" s="763" t="str">
        <f>'Main Input'!AC103</f>
        <v>Days</v>
      </c>
      <c r="AD103" s="764">
        <f>'Main Input'!AD103</f>
        <v>90</v>
      </c>
      <c r="AE103" s="765">
        <f t="shared" ca="1" si="22"/>
        <v>36115.384615384617</v>
      </c>
      <c r="AF103" s="299">
        <f>(Conversion!AF103*f_ResVal)/f_GMMar</f>
        <v>0</v>
      </c>
      <c r="AG103" s="300">
        <f ca="1">(Conversion!AG103*f_ResVal)/f_GMMar</f>
        <v>0</v>
      </c>
      <c r="AH103" s="300">
        <f ca="1">(Conversion!AH103*f_ResVal)/f_GMMar</f>
        <v>9028.8461538461543</v>
      </c>
      <c r="AI103" s="300">
        <f ca="1">(Conversion!AI103*f_ResVal)/f_GMMar</f>
        <v>9028.8461538461543</v>
      </c>
      <c r="AJ103" s="300">
        <f ca="1">(Conversion!AJ103*f_ResVal)/f_GMMar</f>
        <v>9028.8461538461543</v>
      </c>
      <c r="AK103" s="300">
        <f ca="1">(Conversion!AK103*f_ResVal)/f_GMMar</f>
        <v>9028.8461538461543</v>
      </c>
      <c r="AL103" s="300">
        <f ca="1">(Conversion!AL103*f_ResVal)/f_GMMar</f>
        <v>0</v>
      </c>
      <c r="AM103" s="300">
        <f ca="1">(Conversion!AM103*f_ResVal)/f_GMMar</f>
        <v>0</v>
      </c>
      <c r="AN103" s="300">
        <f ca="1">(Conversion!AN103*f_ResVal)/f_GMMar</f>
        <v>0</v>
      </c>
      <c r="AO103" s="300">
        <f ca="1">(Conversion!AO103*f_ResVal)/f_GMMar</f>
        <v>0</v>
      </c>
      <c r="AP103" s="300">
        <f ca="1">(Conversion!AP103*f_ResVal)/f_GMMar</f>
        <v>0</v>
      </c>
      <c r="AQ103" s="300">
        <f ca="1">(Conversion!AQ103*f_ResVal)/f_GMMar</f>
        <v>0</v>
      </c>
      <c r="AR103" s="300">
        <f ca="1">(Conversion!AR103*f_ResVal)/f_GMMar</f>
        <v>0</v>
      </c>
      <c r="AS103" s="300">
        <f ca="1">(Conversion!AS103*f_ResVal)/f_GMMar</f>
        <v>0</v>
      </c>
      <c r="AT103" s="300">
        <f ca="1">(Conversion!AT103*f_ResVal)/f_GMMar</f>
        <v>0</v>
      </c>
      <c r="AU103" s="300">
        <f ca="1">(Conversion!AU103*f_ResVal)/f_GMMar</f>
        <v>0</v>
      </c>
      <c r="AV103" s="300">
        <f ca="1">(Conversion!AV103*f_ResVal)/f_GMMar</f>
        <v>0</v>
      </c>
      <c r="AW103" s="300">
        <f ca="1">(Conversion!AW103*f_ResVal)/f_GMMar</f>
        <v>0</v>
      </c>
      <c r="AX103" s="300">
        <f ca="1">(Conversion!AX103*f_ResVal)/f_GMMar</f>
        <v>0</v>
      </c>
      <c r="AY103" s="300">
        <f ca="1">(Conversion!AY103*f_ResVal)/f_GMMar</f>
        <v>0</v>
      </c>
      <c r="AZ103" s="300">
        <f ca="1">(Conversion!AZ103*f_ResVal)/f_GMMar</f>
        <v>0</v>
      </c>
      <c r="BA103" s="300">
        <f ca="1">(Conversion!BA103*f_ResVal)/f_GMMar</f>
        <v>0</v>
      </c>
      <c r="BB103" s="300">
        <f ca="1">(Conversion!BB103*f_ResVal)/f_GMMar</f>
        <v>0</v>
      </c>
      <c r="BC103" s="300">
        <f ca="1">(Conversion!BC103*f_ResVal)/f_GMMar</f>
        <v>0</v>
      </c>
      <c r="BD103" s="300">
        <f ca="1">(Conversion!BD103*f_ResVal)/f_GMMar</f>
        <v>0</v>
      </c>
      <c r="BE103" s="300">
        <f ca="1">(Conversion!BE103*f_ResVal)/f_GMMar</f>
        <v>0</v>
      </c>
      <c r="BF103" s="300">
        <f ca="1">(Conversion!BF103*f_ResVal)/f_GMMar</f>
        <v>0</v>
      </c>
      <c r="BG103" s="300">
        <f ca="1">(Conversion!BG103*f_ResVal)/f_GMMar</f>
        <v>0</v>
      </c>
      <c r="BH103" s="300">
        <f ca="1">(Conversion!BH103*f_ResVal)/f_GMMar</f>
        <v>0</v>
      </c>
      <c r="BI103" s="300">
        <f ca="1">(Conversion!BI103*f_ResVal)/f_GMMar</f>
        <v>0</v>
      </c>
      <c r="BJ103" s="300">
        <f ca="1">(Conversion!BJ103*f_ResVal)/f_GMMar</f>
        <v>0</v>
      </c>
      <c r="BK103" s="300">
        <f ca="1">(Conversion!BK103*f_ResVal)/f_GMMar</f>
        <v>0</v>
      </c>
      <c r="BL103" s="300">
        <f ca="1">(Conversion!BL103*f_ResVal)/f_GMMar</f>
        <v>0</v>
      </c>
      <c r="BM103" s="300">
        <f ca="1">(Conversion!BM103*f_ResVal)/f_GMMar</f>
        <v>0</v>
      </c>
      <c r="BN103" s="300">
        <f ca="1">(Conversion!BN103*f_ResVal)/f_GMMar</f>
        <v>0</v>
      </c>
      <c r="BO103" s="300">
        <f ca="1">(Conversion!BO103*f_ResVal)/f_GMMar</f>
        <v>0</v>
      </c>
      <c r="BP103" s="300">
        <f ca="1">(Conversion!BP103*f_ResVal)/f_GMMar</f>
        <v>0</v>
      </c>
      <c r="BQ103" s="300">
        <f ca="1">(Conversion!BQ103*f_ResVal)/f_GMMar</f>
        <v>0</v>
      </c>
      <c r="BR103" s="300">
        <f ca="1">(Conversion!BR103*f_ResVal)/f_GMMar</f>
        <v>0</v>
      </c>
      <c r="BS103" s="300">
        <f ca="1">(Conversion!BS103*f_ResVal)/f_GMMar</f>
        <v>0</v>
      </c>
      <c r="BT103" s="300">
        <f ca="1">(Conversion!BT103*f_ResVal)/f_GMMar</f>
        <v>0</v>
      </c>
      <c r="BU103" s="300">
        <f ca="1">(Conversion!BU103*f_ResVal)/f_GMMar</f>
        <v>0</v>
      </c>
      <c r="BV103" s="300">
        <f ca="1">(Conversion!BV103*f_ResVal)/f_GMMar</f>
        <v>0</v>
      </c>
      <c r="BW103" s="300">
        <f ca="1">(Conversion!BW103*f_ResVal)/f_GMMar</f>
        <v>0</v>
      </c>
      <c r="BX103" s="300">
        <f ca="1">(Conversion!BX103*f_ResVal)/f_GMMar</f>
        <v>0</v>
      </c>
      <c r="BY103" s="300">
        <f ca="1">(Conversion!BY103*f_ResVal)/f_GMMar</f>
        <v>0</v>
      </c>
      <c r="BZ103" s="300">
        <f ca="1">(Conversion!BZ103*f_ResVal)/f_GMMar</f>
        <v>0</v>
      </c>
      <c r="CA103" s="300">
        <f ca="1">(Conversion!CA103*f_ResVal)/f_GMMar</f>
        <v>0</v>
      </c>
      <c r="CB103" s="300">
        <f ca="1">(Conversion!CB103*f_ResVal)/f_GMMar</f>
        <v>0</v>
      </c>
      <c r="CC103" s="300">
        <f ca="1">(Conversion!CC103*f_ResVal)/f_GMMar</f>
        <v>0</v>
      </c>
      <c r="CD103" s="300">
        <f ca="1">(Conversion!CD103*f_ResVal)/f_GMMar</f>
        <v>0</v>
      </c>
      <c r="CE103" s="300">
        <f ca="1">(Conversion!CE103*f_ResVal)/f_GMMar</f>
        <v>0</v>
      </c>
      <c r="CF103" s="300">
        <f ca="1">(Conversion!CF103*f_ResVal)/f_GMMar</f>
        <v>0</v>
      </c>
      <c r="CG103" s="300">
        <f ca="1">(Conversion!CG103*f_ResVal)/f_GMMar</f>
        <v>0</v>
      </c>
      <c r="CH103" s="300">
        <f ca="1">(Conversion!CH103*f_ResVal)/f_GMMar</f>
        <v>0</v>
      </c>
      <c r="CI103" s="300">
        <f ca="1">(Conversion!CI103*f_ResVal)/f_GMMar</f>
        <v>0</v>
      </c>
      <c r="CJ103" s="300">
        <f ca="1">(Conversion!CJ103*f_ResVal)/f_GMMar</f>
        <v>0</v>
      </c>
      <c r="CK103" s="300">
        <f ca="1">(Conversion!CK103*f_ResVal)/f_GMMar</f>
        <v>0</v>
      </c>
      <c r="CL103" s="300">
        <f ca="1">(Conversion!CL103*f_ResVal)/f_GMMar</f>
        <v>0</v>
      </c>
      <c r="CM103" s="300">
        <f ca="1">(Conversion!CM103*f_ResVal)/f_GMMar</f>
        <v>0</v>
      </c>
      <c r="CN103" s="300">
        <f ca="1">(Conversion!CN103*f_ResVal)/f_GMMar</f>
        <v>0</v>
      </c>
      <c r="CO103" s="300">
        <f ca="1">(Conversion!CO103*f_ResVal)/f_GMMar</f>
        <v>0</v>
      </c>
      <c r="CP103" s="300">
        <f ca="1">(Conversion!CP103*f_ResVal)/f_GMMar</f>
        <v>0</v>
      </c>
      <c r="CQ103" s="300">
        <f ca="1">(Conversion!CQ103*f_ResVal)/f_GMMar</f>
        <v>0</v>
      </c>
      <c r="CR103" s="300">
        <f ca="1">(Conversion!CR103*f_ResVal)/f_GMMar</f>
        <v>0</v>
      </c>
      <c r="CS103" s="300">
        <f ca="1">(Conversion!CS103*f_ResVal)/f_GMMar</f>
        <v>0</v>
      </c>
      <c r="CT103" s="300">
        <f ca="1">(Conversion!CT103*f_ResVal)/f_GMMar</f>
        <v>0</v>
      </c>
      <c r="CU103" s="300">
        <f ca="1">(Conversion!CU103*f_ResVal)/f_GMMar</f>
        <v>0</v>
      </c>
      <c r="CV103" s="300">
        <f ca="1">(Conversion!CV103*f_ResVal)/f_GMMar</f>
        <v>0</v>
      </c>
      <c r="CW103" s="300">
        <f ca="1">(Conversion!CW103*f_ResVal)/f_GMMar</f>
        <v>0</v>
      </c>
      <c r="CX103" s="300">
        <f ca="1">(Conversion!CX103*f_ResVal)/f_GMMar</f>
        <v>0</v>
      </c>
      <c r="CY103" s="300">
        <f ca="1">(Conversion!CY103*f_ResVal)/f_GMMar</f>
        <v>0</v>
      </c>
      <c r="CZ103" s="300">
        <f ca="1">(Conversion!CZ103*f_ResVal)/f_GMMar</f>
        <v>0</v>
      </c>
      <c r="DA103" s="300">
        <f ca="1">(Conversion!DA103*f_ResVal)/f_GMMar</f>
        <v>0</v>
      </c>
      <c r="DB103" s="300">
        <f ca="1">(Conversion!DB103*f_ResVal)/f_GMMar</f>
        <v>0</v>
      </c>
      <c r="DC103" s="300">
        <f ca="1">(Conversion!DC103*f_ResVal)/f_GMMar</f>
        <v>0</v>
      </c>
      <c r="DD103" s="300">
        <f ca="1">(Conversion!DD103*f_ResVal)/f_GMMar</f>
        <v>0</v>
      </c>
      <c r="DE103" s="300">
        <f ca="1">(Conversion!DE103*f_ResVal)/f_GMMar</f>
        <v>0</v>
      </c>
      <c r="DF103" s="300">
        <f ca="1">(Conversion!DF103*f_ResVal)/f_GMMar</f>
        <v>0</v>
      </c>
      <c r="DG103" s="300">
        <f ca="1">(Conversion!DG103*f_ResVal)/f_GMMar</f>
        <v>0</v>
      </c>
      <c r="DH103" s="300">
        <f ca="1">(Conversion!DH103*f_ResVal)/f_GMMar</f>
        <v>0</v>
      </c>
      <c r="DI103" s="300">
        <f ca="1">(Conversion!DI103*f_ResVal)/f_GMMar</f>
        <v>0</v>
      </c>
      <c r="DJ103" s="300">
        <f ca="1">(Conversion!DJ103*f_ResVal)/f_GMMar</f>
        <v>0</v>
      </c>
      <c r="DK103" s="300">
        <f ca="1">(Conversion!DK103*f_ResVal)/f_GMMar</f>
        <v>0</v>
      </c>
      <c r="DL103" s="300">
        <f ca="1">(Conversion!DL103*f_ResVal)/f_GMMar</f>
        <v>0</v>
      </c>
      <c r="DM103" s="300">
        <f ca="1">(Conversion!DM103*f_ResVal)/f_GMMar</f>
        <v>0</v>
      </c>
      <c r="DN103" s="300">
        <f ca="1">(Conversion!DN103*f_ResVal)/f_GMMar</f>
        <v>0</v>
      </c>
      <c r="DO103" s="300">
        <f ca="1">(Conversion!DO103*f_ResVal)/f_GMMar</f>
        <v>0</v>
      </c>
      <c r="DP103" s="300">
        <f ca="1">(Conversion!DP103*f_ResVal)/f_GMMar</f>
        <v>0</v>
      </c>
      <c r="DQ103" s="300">
        <f ca="1">(Conversion!DQ103*f_ResVal)/f_GMMar</f>
        <v>0</v>
      </c>
      <c r="DR103" s="300">
        <f ca="1">(Conversion!DR103*f_ResVal)/f_GMMar</f>
        <v>0</v>
      </c>
      <c r="DS103" s="300">
        <f ca="1">(Conversion!DS103*f_ResVal)/f_GMMar</f>
        <v>0</v>
      </c>
      <c r="DT103" s="300">
        <f ca="1">(Conversion!DT103*f_ResVal)/f_GMMar</f>
        <v>0</v>
      </c>
      <c r="DU103" s="300">
        <f ca="1">(Conversion!DU103*f_ResVal)/f_GMMar</f>
        <v>0</v>
      </c>
      <c r="DV103" s="300">
        <f ca="1">(Conversion!DV103*f_ResVal)/f_GMMar</f>
        <v>0</v>
      </c>
      <c r="DW103" s="300">
        <f ca="1">(Conversion!DW103*f_ResVal)/f_GMMar</f>
        <v>0</v>
      </c>
      <c r="DX103" s="300">
        <f ca="1">(Conversion!DX103*f_ResVal)/f_GMMar</f>
        <v>0</v>
      </c>
      <c r="DY103" s="300">
        <f ca="1">(Conversion!DY103*f_ResVal)/f_GMMar</f>
        <v>0</v>
      </c>
      <c r="DZ103" s="300">
        <f ca="1">(Conversion!DZ103*f_ResVal)/f_GMMar</f>
        <v>0</v>
      </c>
      <c r="EA103" s="300">
        <f ca="1">(Conversion!EA103*f_ResVal)/f_GMMar</f>
        <v>0</v>
      </c>
      <c r="EB103" s="300">
        <f ca="1">(Conversion!EB103*f_ResVal)/f_GMMar</f>
        <v>0</v>
      </c>
      <c r="EC103" s="300">
        <f ca="1">(Conversion!EC103*f_ResVal)/f_GMMar</f>
        <v>0</v>
      </c>
      <c r="ED103" s="300">
        <f ca="1">(Conversion!ED103*f_ResVal)/f_GMMar</f>
        <v>0</v>
      </c>
      <c r="EE103" s="300">
        <f ca="1">(Conversion!EE103*f_ResVal)/f_GMMar</f>
        <v>0</v>
      </c>
      <c r="EF103" s="300">
        <f ca="1">(Conversion!EF103*f_ResVal)/f_GMMar</f>
        <v>0</v>
      </c>
      <c r="EG103" s="300">
        <f ca="1">(Conversion!EG103*f_ResVal)/f_GMMar</f>
        <v>0</v>
      </c>
      <c r="EH103" s="300">
        <f ca="1">(Conversion!EH103*f_ResVal)/f_GMMar</f>
        <v>0</v>
      </c>
      <c r="EI103" s="300">
        <f ca="1">(Conversion!EI103*f_ResVal)/f_GMMar</f>
        <v>0</v>
      </c>
      <c r="EJ103" s="300">
        <f ca="1">(Conversion!EJ103*f_ResVal)/f_GMMar</f>
        <v>0</v>
      </c>
      <c r="EK103" s="300">
        <f ca="1">(Conversion!EK103*f_ResVal)/f_GMMar</f>
        <v>0</v>
      </c>
      <c r="EL103" s="300">
        <f ca="1">(Conversion!EL103*f_ResVal)/f_GMMar</f>
        <v>0</v>
      </c>
      <c r="EM103" s="300">
        <f ca="1">(Conversion!EM103*f_ResVal)/f_GMMar</f>
        <v>0</v>
      </c>
      <c r="EN103" s="300">
        <f ca="1">(Conversion!EN103*f_ResVal)/f_GMMar</f>
        <v>0</v>
      </c>
      <c r="EO103" s="300">
        <f ca="1">(Conversion!EO103*f_ResVal)/f_GMMar</f>
        <v>0</v>
      </c>
      <c r="EP103" s="300">
        <f ca="1">(Conversion!EP103*f_ResVal)/f_GMMar</f>
        <v>0</v>
      </c>
      <c r="EQ103" s="300">
        <f ca="1">(Conversion!EQ103*f_ResVal)/f_GMMar</f>
        <v>0</v>
      </c>
      <c r="ER103" s="300">
        <f ca="1">(Conversion!ER103*f_ResVal)/f_GMMar</f>
        <v>0</v>
      </c>
      <c r="ES103" s="300">
        <f ca="1">(Conversion!ES103*f_ResVal)/f_GMMar</f>
        <v>0</v>
      </c>
      <c r="ET103" s="300">
        <f ca="1">(Conversion!ET103*f_ResVal)/f_GMMar</f>
        <v>0</v>
      </c>
      <c r="EU103" s="300">
        <f ca="1">(Conversion!EU103*f_ResVal)/f_GMMar</f>
        <v>0</v>
      </c>
      <c r="EV103" s="300">
        <f ca="1">(Conversion!EV103*f_ResVal)/f_GMMar</f>
        <v>0</v>
      </c>
      <c r="EW103" s="300">
        <f ca="1">(Conversion!EW103*f_ResVal)/f_GMMar</f>
        <v>0</v>
      </c>
      <c r="EX103" s="300">
        <f ca="1">(Conversion!EX103*f_ResVal)/f_GMMar</f>
        <v>0</v>
      </c>
      <c r="EY103" s="612"/>
      <c r="EZ103" s="757" t="str">
        <f>'Main Input'!EZ103</f>
        <v>RPI</v>
      </c>
      <c r="FA103" s="757" t="str">
        <f>'Main Input'!FA103</f>
        <v>N/A</v>
      </c>
      <c r="FB103" s="766">
        <f>'Main Input'!FB103</f>
        <v>0</v>
      </c>
      <c r="FC103" s="766" t="str">
        <f>'Main Input'!FC103</f>
        <v>IT Solutions</v>
      </c>
      <c r="FD103" s="766" t="str">
        <f>'Main Input'!FD103</f>
        <v>Managed Services</v>
      </c>
      <c r="FE103" s="757" t="str">
        <f>'Main Input'!FE103</f>
        <v>Opex</v>
      </c>
      <c r="FF103" s="757" t="str">
        <f>'Main Input'!FF103</f>
        <v>ContractAccrual</v>
      </c>
      <c r="FG103" s="757" t="str">
        <f>'Main Input'!FG103</f>
        <v>Expense</v>
      </c>
      <c r="FH103" s="767" t="str">
        <f>'Main Input'!FH103</f>
        <v>A</v>
      </c>
      <c r="FI103" s="768">
        <f>'Main Input'!FI103</f>
        <v>0.22</v>
      </c>
      <c r="FJ103" s="768">
        <f>'Main Input'!FJ103</f>
        <v>0</v>
      </c>
      <c r="FK103" s="612"/>
      <c r="FL103" s="531">
        <f t="shared" si="24"/>
        <v>0</v>
      </c>
      <c r="FM103" s="86"/>
      <c r="FN103" s="612"/>
    </row>
    <row r="104" spans="1:170" ht="12.75" customHeight="1">
      <c r="A104" s="750" t="str">
        <f>'Main Input'!A104</f>
        <v>MTB</v>
      </c>
      <c r="B104" s="762" t="str">
        <f>'Main Input'!B104</f>
        <v>Business Unit</v>
      </c>
      <c r="C104" s="762" t="str">
        <f>'Main Input'!C104</f>
        <v>Labour</v>
      </c>
      <c r="D104" s="762" t="str">
        <f>'Main Input'!D104</f>
        <v>TFR</v>
      </c>
      <c r="E104" s="762" t="str">
        <f>'Main Input'!E104</f>
        <v>Migration Engineer #23 (Wintel)</v>
      </c>
      <c r="F104" s="753" t="str">
        <f>'Main Input'!F104</f>
        <v>direct</v>
      </c>
      <c r="G104" s="753" t="str">
        <f>'Main Input'!G104</f>
        <v>Person</v>
      </c>
      <c r="H104" s="753" t="str">
        <f>'Main Input'!H104</f>
        <v>SDC.TSS.4</v>
      </c>
      <c r="I104" s="753">
        <f>'Main Input'!I104</f>
        <v>0</v>
      </c>
      <c r="J104" s="753">
        <f>'Main Input'!J104</f>
        <v>0</v>
      </c>
      <c r="K104" s="753" t="str">
        <f>'Main Input'!K104</f>
        <v>FJS</v>
      </c>
      <c r="L104" s="753" t="str">
        <f>'Main Input'!L104</f>
        <v>pTran</v>
      </c>
      <c r="M104" s="753">
        <f>'Main Input'!M104</f>
        <v>0</v>
      </c>
      <c r="N104" s="753">
        <f>'Main Input'!N104</f>
        <v>0</v>
      </c>
      <c r="O104" s="753" t="str">
        <f>'Main Input'!O104</f>
        <v>SPAIN</v>
      </c>
      <c r="P104" s="753">
        <f>'Main Input'!P104</f>
        <v>313</v>
      </c>
      <c r="Q104" s="753" t="str">
        <f>'Main Input'!Q104</f>
        <v>EUR</v>
      </c>
      <c r="R104" s="753" t="str">
        <f>'Main Input'!R104</f>
        <v>EMEA</v>
      </c>
      <c r="S104" s="753" t="str">
        <f>'Main Input'!S104</f>
        <v>Local</v>
      </c>
      <c r="T104" s="753">
        <f>'Main Input'!T104</f>
        <v>0</v>
      </c>
      <c r="U104" s="753">
        <f>'Main Input'!U104</f>
        <v>0</v>
      </c>
      <c r="V104" s="753" t="str">
        <f>'Main Input'!V104</f>
        <v>4_ATP</v>
      </c>
      <c r="W104" s="753">
        <f>'Main Input'!W104</f>
        <v>0</v>
      </c>
      <c r="X104" s="753">
        <f>'Main Input'!X104</f>
        <v>0</v>
      </c>
      <c r="Y104" s="753">
        <f>'Main Input'!Y104</f>
        <v>0</v>
      </c>
      <c r="Z104" s="753">
        <f>'Main Input'!Z104</f>
        <v>0</v>
      </c>
      <c r="AA104" s="753">
        <f>'Main Input'!AA104</f>
        <v>0</v>
      </c>
      <c r="AB104" s="763">
        <f>'Main Input'!AB104</f>
        <v>0</v>
      </c>
      <c r="AC104" s="763" t="str">
        <f>'Main Input'!AC104</f>
        <v>Days</v>
      </c>
      <c r="AD104" s="764">
        <f>'Main Input'!AD104</f>
        <v>85</v>
      </c>
      <c r="AE104" s="765">
        <f t="shared" ca="1" si="22"/>
        <v>34108.974358974359</v>
      </c>
      <c r="AF104" s="299">
        <f>(Conversion!AF104*f_ResVal)/f_GMMar</f>
        <v>0</v>
      </c>
      <c r="AG104" s="300">
        <f ca="1">(Conversion!AG104*f_ResVal)/f_GMMar</f>
        <v>0</v>
      </c>
      <c r="AH104" s="300">
        <f ca="1">(Conversion!AH104*f_ResVal)/f_GMMar</f>
        <v>8527.2435897435898</v>
      </c>
      <c r="AI104" s="300">
        <f ca="1">(Conversion!AI104*f_ResVal)/f_GMMar</f>
        <v>8527.2435897435898</v>
      </c>
      <c r="AJ104" s="300">
        <f ca="1">(Conversion!AJ104*f_ResVal)/f_GMMar</f>
        <v>8527.2435897435898</v>
      </c>
      <c r="AK104" s="300">
        <f ca="1">(Conversion!AK104*f_ResVal)/f_GMMar</f>
        <v>8527.2435897435898</v>
      </c>
      <c r="AL104" s="300">
        <f ca="1">(Conversion!AL104*f_ResVal)/f_GMMar</f>
        <v>0</v>
      </c>
      <c r="AM104" s="300">
        <f ca="1">(Conversion!AM104*f_ResVal)/f_GMMar</f>
        <v>0</v>
      </c>
      <c r="AN104" s="300">
        <f ca="1">(Conversion!AN104*f_ResVal)/f_GMMar</f>
        <v>0</v>
      </c>
      <c r="AO104" s="300">
        <f ca="1">(Conversion!AO104*f_ResVal)/f_GMMar</f>
        <v>0</v>
      </c>
      <c r="AP104" s="300">
        <f ca="1">(Conversion!AP104*f_ResVal)/f_GMMar</f>
        <v>0</v>
      </c>
      <c r="AQ104" s="300">
        <f ca="1">(Conversion!AQ104*f_ResVal)/f_GMMar</f>
        <v>0</v>
      </c>
      <c r="AR104" s="300">
        <f ca="1">(Conversion!AR104*f_ResVal)/f_GMMar</f>
        <v>0</v>
      </c>
      <c r="AS104" s="300">
        <f ca="1">(Conversion!AS104*f_ResVal)/f_GMMar</f>
        <v>0</v>
      </c>
      <c r="AT104" s="300">
        <f ca="1">(Conversion!AT104*f_ResVal)/f_GMMar</f>
        <v>0</v>
      </c>
      <c r="AU104" s="300">
        <f ca="1">(Conversion!AU104*f_ResVal)/f_GMMar</f>
        <v>0</v>
      </c>
      <c r="AV104" s="300">
        <f ca="1">(Conversion!AV104*f_ResVal)/f_GMMar</f>
        <v>0</v>
      </c>
      <c r="AW104" s="300">
        <f ca="1">(Conversion!AW104*f_ResVal)/f_GMMar</f>
        <v>0</v>
      </c>
      <c r="AX104" s="300">
        <f ca="1">(Conversion!AX104*f_ResVal)/f_GMMar</f>
        <v>0</v>
      </c>
      <c r="AY104" s="300">
        <f ca="1">(Conversion!AY104*f_ResVal)/f_GMMar</f>
        <v>0</v>
      </c>
      <c r="AZ104" s="300">
        <f ca="1">(Conversion!AZ104*f_ResVal)/f_GMMar</f>
        <v>0</v>
      </c>
      <c r="BA104" s="300">
        <f ca="1">(Conversion!BA104*f_ResVal)/f_GMMar</f>
        <v>0</v>
      </c>
      <c r="BB104" s="300">
        <f ca="1">(Conversion!BB104*f_ResVal)/f_GMMar</f>
        <v>0</v>
      </c>
      <c r="BC104" s="300">
        <f ca="1">(Conversion!BC104*f_ResVal)/f_GMMar</f>
        <v>0</v>
      </c>
      <c r="BD104" s="300">
        <f ca="1">(Conversion!BD104*f_ResVal)/f_GMMar</f>
        <v>0</v>
      </c>
      <c r="BE104" s="300">
        <f ca="1">(Conversion!BE104*f_ResVal)/f_GMMar</f>
        <v>0</v>
      </c>
      <c r="BF104" s="300">
        <f ca="1">(Conversion!BF104*f_ResVal)/f_GMMar</f>
        <v>0</v>
      </c>
      <c r="BG104" s="300">
        <f ca="1">(Conversion!BG104*f_ResVal)/f_GMMar</f>
        <v>0</v>
      </c>
      <c r="BH104" s="300">
        <f ca="1">(Conversion!BH104*f_ResVal)/f_GMMar</f>
        <v>0</v>
      </c>
      <c r="BI104" s="300">
        <f ca="1">(Conversion!BI104*f_ResVal)/f_GMMar</f>
        <v>0</v>
      </c>
      <c r="BJ104" s="300">
        <f ca="1">(Conversion!BJ104*f_ResVal)/f_GMMar</f>
        <v>0</v>
      </c>
      <c r="BK104" s="300">
        <f ca="1">(Conversion!BK104*f_ResVal)/f_GMMar</f>
        <v>0</v>
      </c>
      <c r="BL104" s="300">
        <f ca="1">(Conversion!BL104*f_ResVal)/f_GMMar</f>
        <v>0</v>
      </c>
      <c r="BM104" s="300">
        <f ca="1">(Conversion!BM104*f_ResVal)/f_GMMar</f>
        <v>0</v>
      </c>
      <c r="BN104" s="300">
        <f ca="1">(Conversion!BN104*f_ResVal)/f_GMMar</f>
        <v>0</v>
      </c>
      <c r="BO104" s="300">
        <f ca="1">(Conversion!BO104*f_ResVal)/f_GMMar</f>
        <v>0</v>
      </c>
      <c r="BP104" s="300">
        <f ca="1">(Conversion!BP104*f_ResVal)/f_GMMar</f>
        <v>0</v>
      </c>
      <c r="BQ104" s="300">
        <f ca="1">(Conversion!BQ104*f_ResVal)/f_GMMar</f>
        <v>0</v>
      </c>
      <c r="BR104" s="300">
        <f ca="1">(Conversion!BR104*f_ResVal)/f_GMMar</f>
        <v>0</v>
      </c>
      <c r="BS104" s="300">
        <f ca="1">(Conversion!BS104*f_ResVal)/f_GMMar</f>
        <v>0</v>
      </c>
      <c r="BT104" s="300">
        <f ca="1">(Conversion!BT104*f_ResVal)/f_GMMar</f>
        <v>0</v>
      </c>
      <c r="BU104" s="300">
        <f ca="1">(Conversion!BU104*f_ResVal)/f_GMMar</f>
        <v>0</v>
      </c>
      <c r="BV104" s="300">
        <f ca="1">(Conversion!BV104*f_ResVal)/f_GMMar</f>
        <v>0</v>
      </c>
      <c r="BW104" s="300">
        <f ca="1">(Conversion!BW104*f_ResVal)/f_GMMar</f>
        <v>0</v>
      </c>
      <c r="BX104" s="300">
        <f ca="1">(Conversion!BX104*f_ResVal)/f_GMMar</f>
        <v>0</v>
      </c>
      <c r="BY104" s="300">
        <f ca="1">(Conversion!BY104*f_ResVal)/f_GMMar</f>
        <v>0</v>
      </c>
      <c r="BZ104" s="300">
        <f ca="1">(Conversion!BZ104*f_ResVal)/f_GMMar</f>
        <v>0</v>
      </c>
      <c r="CA104" s="300">
        <f ca="1">(Conversion!CA104*f_ResVal)/f_GMMar</f>
        <v>0</v>
      </c>
      <c r="CB104" s="300">
        <f ca="1">(Conversion!CB104*f_ResVal)/f_GMMar</f>
        <v>0</v>
      </c>
      <c r="CC104" s="300">
        <f ca="1">(Conversion!CC104*f_ResVal)/f_GMMar</f>
        <v>0</v>
      </c>
      <c r="CD104" s="300">
        <f ca="1">(Conversion!CD104*f_ResVal)/f_GMMar</f>
        <v>0</v>
      </c>
      <c r="CE104" s="300">
        <f ca="1">(Conversion!CE104*f_ResVal)/f_GMMar</f>
        <v>0</v>
      </c>
      <c r="CF104" s="300">
        <f ca="1">(Conversion!CF104*f_ResVal)/f_GMMar</f>
        <v>0</v>
      </c>
      <c r="CG104" s="300">
        <f ca="1">(Conversion!CG104*f_ResVal)/f_GMMar</f>
        <v>0</v>
      </c>
      <c r="CH104" s="300">
        <f ca="1">(Conversion!CH104*f_ResVal)/f_GMMar</f>
        <v>0</v>
      </c>
      <c r="CI104" s="300">
        <f ca="1">(Conversion!CI104*f_ResVal)/f_GMMar</f>
        <v>0</v>
      </c>
      <c r="CJ104" s="300">
        <f ca="1">(Conversion!CJ104*f_ResVal)/f_GMMar</f>
        <v>0</v>
      </c>
      <c r="CK104" s="300">
        <f ca="1">(Conversion!CK104*f_ResVal)/f_GMMar</f>
        <v>0</v>
      </c>
      <c r="CL104" s="300">
        <f ca="1">(Conversion!CL104*f_ResVal)/f_GMMar</f>
        <v>0</v>
      </c>
      <c r="CM104" s="300">
        <f ca="1">(Conversion!CM104*f_ResVal)/f_GMMar</f>
        <v>0</v>
      </c>
      <c r="CN104" s="300">
        <f ca="1">(Conversion!CN104*f_ResVal)/f_GMMar</f>
        <v>0</v>
      </c>
      <c r="CO104" s="300">
        <f ca="1">(Conversion!CO104*f_ResVal)/f_GMMar</f>
        <v>0</v>
      </c>
      <c r="CP104" s="300">
        <f ca="1">(Conversion!CP104*f_ResVal)/f_GMMar</f>
        <v>0</v>
      </c>
      <c r="CQ104" s="300">
        <f ca="1">(Conversion!CQ104*f_ResVal)/f_GMMar</f>
        <v>0</v>
      </c>
      <c r="CR104" s="300">
        <f ca="1">(Conversion!CR104*f_ResVal)/f_GMMar</f>
        <v>0</v>
      </c>
      <c r="CS104" s="300">
        <f ca="1">(Conversion!CS104*f_ResVal)/f_GMMar</f>
        <v>0</v>
      </c>
      <c r="CT104" s="300">
        <f ca="1">(Conversion!CT104*f_ResVal)/f_GMMar</f>
        <v>0</v>
      </c>
      <c r="CU104" s="300">
        <f ca="1">(Conversion!CU104*f_ResVal)/f_GMMar</f>
        <v>0</v>
      </c>
      <c r="CV104" s="300">
        <f ca="1">(Conversion!CV104*f_ResVal)/f_GMMar</f>
        <v>0</v>
      </c>
      <c r="CW104" s="300">
        <f ca="1">(Conversion!CW104*f_ResVal)/f_GMMar</f>
        <v>0</v>
      </c>
      <c r="CX104" s="300">
        <f ca="1">(Conversion!CX104*f_ResVal)/f_GMMar</f>
        <v>0</v>
      </c>
      <c r="CY104" s="300">
        <f ca="1">(Conversion!CY104*f_ResVal)/f_GMMar</f>
        <v>0</v>
      </c>
      <c r="CZ104" s="300">
        <f ca="1">(Conversion!CZ104*f_ResVal)/f_GMMar</f>
        <v>0</v>
      </c>
      <c r="DA104" s="300">
        <f ca="1">(Conversion!DA104*f_ResVal)/f_GMMar</f>
        <v>0</v>
      </c>
      <c r="DB104" s="300">
        <f ca="1">(Conversion!DB104*f_ResVal)/f_GMMar</f>
        <v>0</v>
      </c>
      <c r="DC104" s="300">
        <f ca="1">(Conversion!DC104*f_ResVal)/f_GMMar</f>
        <v>0</v>
      </c>
      <c r="DD104" s="300">
        <f ca="1">(Conversion!DD104*f_ResVal)/f_GMMar</f>
        <v>0</v>
      </c>
      <c r="DE104" s="300">
        <f ca="1">(Conversion!DE104*f_ResVal)/f_GMMar</f>
        <v>0</v>
      </c>
      <c r="DF104" s="300">
        <f ca="1">(Conversion!DF104*f_ResVal)/f_GMMar</f>
        <v>0</v>
      </c>
      <c r="DG104" s="300">
        <f ca="1">(Conversion!DG104*f_ResVal)/f_GMMar</f>
        <v>0</v>
      </c>
      <c r="DH104" s="300">
        <f ca="1">(Conversion!DH104*f_ResVal)/f_GMMar</f>
        <v>0</v>
      </c>
      <c r="DI104" s="300">
        <f ca="1">(Conversion!DI104*f_ResVal)/f_GMMar</f>
        <v>0</v>
      </c>
      <c r="DJ104" s="300">
        <f ca="1">(Conversion!DJ104*f_ResVal)/f_GMMar</f>
        <v>0</v>
      </c>
      <c r="DK104" s="300">
        <f ca="1">(Conversion!DK104*f_ResVal)/f_GMMar</f>
        <v>0</v>
      </c>
      <c r="DL104" s="300">
        <f ca="1">(Conversion!DL104*f_ResVal)/f_GMMar</f>
        <v>0</v>
      </c>
      <c r="DM104" s="300">
        <f ca="1">(Conversion!DM104*f_ResVal)/f_GMMar</f>
        <v>0</v>
      </c>
      <c r="DN104" s="300">
        <f ca="1">(Conversion!DN104*f_ResVal)/f_GMMar</f>
        <v>0</v>
      </c>
      <c r="DO104" s="300">
        <f ca="1">(Conversion!DO104*f_ResVal)/f_GMMar</f>
        <v>0</v>
      </c>
      <c r="DP104" s="300">
        <f ca="1">(Conversion!DP104*f_ResVal)/f_GMMar</f>
        <v>0</v>
      </c>
      <c r="DQ104" s="300">
        <f ca="1">(Conversion!DQ104*f_ResVal)/f_GMMar</f>
        <v>0</v>
      </c>
      <c r="DR104" s="300">
        <f ca="1">(Conversion!DR104*f_ResVal)/f_GMMar</f>
        <v>0</v>
      </c>
      <c r="DS104" s="300">
        <f ca="1">(Conversion!DS104*f_ResVal)/f_GMMar</f>
        <v>0</v>
      </c>
      <c r="DT104" s="300">
        <f ca="1">(Conversion!DT104*f_ResVal)/f_GMMar</f>
        <v>0</v>
      </c>
      <c r="DU104" s="300">
        <f ca="1">(Conversion!DU104*f_ResVal)/f_GMMar</f>
        <v>0</v>
      </c>
      <c r="DV104" s="300">
        <f ca="1">(Conversion!DV104*f_ResVal)/f_GMMar</f>
        <v>0</v>
      </c>
      <c r="DW104" s="300">
        <f ca="1">(Conversion!DW104*f_ResVal)/f_GMMar</f>
        <v>0</v>
      </c>
      <c r="DX104" s="300">
        <f ca="1">(Conversion!DX104*f_ResVal)/f_GMMar</f>
        <v>0</v>
      </c>
      <c r="DY104" s="300">
        <f ca="1">(Conversion!DY104*f_ResVal)/f_GMMar</f>
        <v>0</v>
      </c>
      <c r="DZ104" s="300">
        <f ca="1">(Conversion!DZ104*f_ResVal)/f_GMMar</f>
        <v>0</v>
      </c>
      <c r="EA104" s="300">
        <f ca="1">(Conversion!EA104*f_ResVal)/f_GMMar</f>
        <v>0</v>
      </c>
      <c r="EB104" s="300">
        <f ca="1">(Conversion!EB104*f_ResVal)/f_GMMar</f>
        <v>0</v>
      </c>
      <c r="EC104" s="300">
        <f ca="1">(Conversion!EC104*f_ResVal)/f_GMMar</f>
        <v>0</v>
      </c>
      <c r="ED104" s="300">
        <f ca="1">(Conversion!ED104*f_ResVal)/f_GMMar</f>
        <v>0</v>
      </c>
      <c r="EE104" s="300">
        <f ca="1">(Conversion!EE104*f_ResVal)/f_GMMar</f>
        <v>0</v>
      </c>
      <c r="EF104" s="300">
        <f ca="1">(Conversion!EF104*f_ResVal)/f_GMMar</f>
        <v>0</v>
      </c>
      <c r="EG104" s="300">
        <f ca="1">(Conversion!EG104*f_ResVal)/f_GMMar</f>
        <v>0</v>
      </c>
      <c r="EH104" s="300">
        <f ca="1">(Conversion!EH104*f_ResVal)/f_GMMar</f>
        <v>0</v>
      </c>
      <c r="EI104" s="300">
        <f ca="1">(Conversion!EI104*f_ResVal)/f_GMMar</f>
        <v>0</v>
      </c>
      <c r="EJ104" s="300">
        <f ca="1">(Conversion!EJ104*f_ResVal)/f_GMMar</f>
        <v>0</v>
      </c>
      <c r="EK104" s="300">
        <f ca="1">(Conversion!EK104*f_ResVal)/f_GMMar</f>
        <v>0</v>
      </c>
      <c r="EL104" s="300">
        <f ca="1">(Conversion!EL104*f_ResVal)/f_GMMar</f>
        <v>0</v>
      </c>
      <c r="EM104" s="300">
        <f ca="1">(Conversion!EM104*f_ResVal)/f_GMMar</f>
        <v>0</v>
      </c>
      <c r="EN104" s="300">
        <f ca="1">(Conversion!EN104*f_ResVal)/f_GMMar</f>
        <v>0</v>
      </c>
      <c r="EO104" s="300">
        <f ca="1">(Conversion!EO104*f_ResVal)/f_GMMar</f>
        <v>0</v>
      </c>
      <c r="EP104" s="300">
        <f ca="1">(Conversion!EP104*f_ResVal)/f_GMMar</f>
        <v>0</v>
      </c>
      <c r="EQ104" s="300">
        <f ca="1">(Conversion!EQ104*f_ResVal)/f_GMMar</f>
        <v>0</v>
      </c>
      <c r="ER104" s="300">
        <f ca="1">(Conversion!ER104*f_ResVal)/f_GMMar</f>
        <v>0</v>
      </c>
      <c r="ES104" s="300">
        <f ca="1">(Conversion!ES104*f_ResVal)/f_GMMar</f>
        <v>0</v>
      </c>
      <c r="ET104" s="300">
        <f ca="1">(Conversion!ET104*f_ResVal)/f_GMMar</f>
        <v>0</v>
      </c>
      <c r="EU104" s="300">
        <f ca="1">(Conversion!EU104*f_ResVal)/f_GMMar</f>
        <v>0</v>
      </c>
      <c r="EV104" s="300">
        <f ca="1">(Conversion!EV104*f_ResVal)/f_GMMar</f>
        <v>0</v>
      </c>
      <c r="EW104" s="300">
        <f ca="1">(Conversion!EW104*f_ResVal)/f_GMMar</f>
        <v>0</v>
      </c>
      <c r="EX104" s="300">
        <f ca="1">(Conversion!EX104*f_ResVal)/f_GMMar</f>
        <v>0</v>
      </c>
      <c r="EY104" s="612"/>
      <c r="EZ104" s="757" t="str">
        <f>'Main Input'!EZ104</f>
        <v>RPI</v>
      </c>
      <c r="FA104" s="757" t="str">
        <f>'Main Input'!FA104</f>
        <v>N/A</v>
      </c>
      <c r="FB104" s="766">
        <f>'Main Input'!FB104</f>
        <v>0</v>
      </c>
      <c r="FC104" s="766" t="str">
        <f>'Main Input'!FC104</f>
        <v>IT Solutions</v>
      </c>
      <c r="FD104" s="766" t="str">
        <f>'Main Input'!FD104</f>
        <v>Managed Services</v>
      </c>
      <c r="FE104" s="757" t="str">
        <f>'Main Input'!FE104</f>
        <v>Opex</v>
      </c>
      <c r="FF104" s="757" t="str">
        <f>'Main Input'!FF104</f>
        <v>ContractAccrual</v>
      </c>
      <c r="FG104" s="757" t="str">
        <f>'Main Input'!FG104</f>
        <v>Expense</v>
      </c>
      <c r="FH104" s="767" t="str">
        <f>'Main Input'!FH104</f>
        <v>A</v>
      </c>
      <c r="FI104" s="768">
        <f>'Main Input'!FI104</f>
        <v>0.22</v>
      </c>
      <c r="FJ104" s="768">
        <f>'Main Input'!FJ104</f>
        <v>0</v>
      </c>
      <c r="FK104" s="612"/>
      <c r="FL104" s="531">
        <f t="shared" si="24"/>
        <v>0</v>
      </c>
      <c r="FM104" s="86"/>
      <c r="FN104" s="612"/>
    </row>
    <row r="105" spans="1:170" ht="12.75" customHeight="1">
      <c r="A105" s="750" t="str">
        <f>'Main Input'!A105</f>
        <v>MTB</v>
      </c>
      <c r="B105" s="762" t="str">
        <f>'Main Input'!B105</f>
        <v>Business Unit</v>
      </c>
      <c r="C105" s="762" t="str">
        <f>'Main Input'!C105</f>
        <v>Labour</v>
      </c>
      <c r="D105" s="762" t="str">
        <f>'Main Input'!D105</f>
        <v>TFR</v>
      </c>
      <c r="E105" s="762" t="str">
        <f>'Main Input'!E105</f>
        <v>Migration Engineer #24 (Wintel)</v>
      </c>
      <c r="F105" s="753" t="str">
        <f>'Main Input'!F105</f>
        <v>direct</v>
      </c>
      <c r="G105" s="753" t="str">
        <f>'Main Input'!G105</f>
        <v>Person</v>
      </c>
      <c r="H105" s="753" t="str">
        <f>'Main Input'!H105</f>
        <v>SDC.TSS.4</v>
      </c>
      <c r="I105" s="753">
        <f>'Main Input'!I105</f>
        <v>0</v>
      </c>
      <c r="J105" s="753">
        <f>'Main Input'!J105</f>
        <v>0</v>
      </c>
      <c r="K105" s="753" t="str">
        <f>'Main Input'!K105</f>
        <v>FJS</v>
      </c>
      <c r="L105" s="753" t="str">
        <f>'Main Input'!L105</f>
        <v>pTran</v>
      </c>
      <c r="M105" s="753">
        <f>'Main Input'!M105</f>
        <v>0</v>
      </c>
      <c r="N105" s="753">
        <f>'Main Input'!N105</f>
        <v>0</v>
      </c>
      <c r="O105" s="753" t="str">
        <f>'Main Input'!O105</f>
        <v>SPAIN</v>
      </c>
      <c r="P105" s="753">
        <f>'Main Input'!P105</f>
        <v>313</v>
      </c>
      <c r="Q105" s="753" t="str">
        <f>'Main Input'!Q105</f>
        <v>EUR</v>
      </c>
      <c r="R105" s="753" t="str">
        <f>'Main Input'!R105</f>
        <v>EMEA</v>
      </c>
      <c r="S105" s="753" t="str">
        <f>'Main Input'!S105</f>
        <v>Local</v>
      </c>
      <c r="T105" s="753">
        <f>'Main Input'!T105</f>
        <v>0</v>
      </c>
      <c r="U105" s="753">
        <f>'Main Input'!U105</f>
        <v>0</v>
      </c>
      <c r="V105" s="753" t="str">
        <f>'Main Input'!V105</f>
        <v>4_ATP</v>
      </c>
      <c r="W105" s="753">
        <f>'Main Input'!W105</f>
        <v>0</v>
      </c>
      <c r="X105" s="753">
        <f>'Main Input'!X105</f>
        <v>0</v>
      </c>
      <c r="Y105" s="753">
        <f>'Main Input'!Y105</f>
        <v>0</v>
      </c>
      <c r="Z105" s="753">
        <f>'Main Input'!Z105</f>
        <v>0</v>
      </c>
      <c r="AA105" s="753">
        <f>'Main Input'!AA105</f>
        <v>0</v>
      </c>
      <c r="AB105" s="763">
        <f>'Main Input'!AB105</f>
        <v>0</v>
      </c>
      <c r="AC105" s="763" t="str">
        <f>'Main Input'!AC105</f>
        <v>Days</v>
      </c>
      <c r="AD105" s="764">
        <f>'Main Input'!AD105</f>
        <v>85</v>
      </c>
      <c r="AE105" s="765">
        <f t="shared" ca="1" si="22"/>
        <v>34108.974358974359</v>
      </c>
      <c r="AF105" s="299">
        <f>(Conversion!AF105*f_ResVal)/f_GMMar</f>
        <v>0</v>
      </c>
      <c r="AG105" s="300">
        <f ca="1">(Conversion!AG105*f_ResVal)/f_GMMar</f>
        <v>0</v>
      </c>
      <c r="AH105" s="300">
        <f ca="1">(Conversion!AH105*f_ResVal)/f_GMMar</f>
        <v>8527.2435897435898</v>
      </c>
      <c r="AI105" s="300">
        <f ca="1">(Conversion!AI105*f_ResVal)/f_GMMar</f>
        <v>8527.2435897435898</v>
      </c>
      <c r="AJ105" s="300">
        <f ca="1">(Conversion!AJ105*f_ResVal)/f_GMMar</f>
        <v>8527.2435897435898</v>
      </c>
      <c r="AK105" s="300">
        <f ca="1">(Conversion!AK105*f_ResVal)/f_GMMar</f>
        <v>8527.2435897435898</v>
      </c>
      <c r="AL105" s="300">
        <f ca="1">(Conversion!AL105*f_ResVal)/f_GMMar</f>
        <v>0</v>
      </c>
      <c r="AM105" s="300">
        <f ca="1">(Conversion!AM105*f_ResVal)/f_GMMar</f>
        <v>0</v>
      </c>
      <c r="AN105" s="300">
        <f ca="1">(Conversion!AN105*f_ResVal)/f_GMMar</f>
        <v>0</v>
      </c>
      <c r="AO105" s="300">
        <f ca="1">(Conversion!AO105*f_ResVal)/f_GMMar</f>
        <v>0</v>
      </c>
      <c r="AP105" s="300">
        <f ca="1">(Conversion!AP105*f_ResVal)/f_GMMar</f>
        <v>0</v>
      </c>
      <c r="AQ105" s="300">
        <f ca="1">(Conversion!AQ105*f_ResVal)/f_GMMar</f>
        <v>0</v>
      </c>
      <c r="AR105" s="300">
        <f ca="1">(Conversion!AR105*f_ResVal)/f_GMMar</f>
        <v>0</v>
      </c>
      <c r="AS105" s="300">
        <f ca="1">(Conversion!AS105*f_ResVal)/f_GMMar</f>
        <v>0</v>
      </c>
      <c r="AT105" s="300">
        <f ca="1">(Conversion!AT105*f_ResVal)/f_GMMar</f>
        <v>0</v>
      </c>
      <c r="AU105" s="300">
        <f ca="1">(Conversion!AU105*f_ResVal)/f_GMMar</f>
        <v>0</v>
      </c>
      <c r="AV105" s="300">
        <f ca="1">(Conversion!AV105*f_ResVal)/f_GMMar</f>
        <v>0</v>
      </c>
      <c r="AW105" s="300">
        <f ca="1">(Conversion!AW105*f_ResVal)/f_GMMar</f>
        <v>0</v>
      </c>
      <c r="AX105" s="300">
        <f ca="1">(Conversion!AX105*f_ResVal)/f_GMMar</f>
        <v>0</v>
      </c>
      <c r="AY105" s="300">
        <f ca="1">(Conversion!AY105*f_ResVal)/f_GMMar</f>
        <v>0</v>
      </c>
      <c r="AZ105" s="300">
        <f ca="1">(Conversion!AZ105*f_ResVal)/f_GMMar</f>
        <v>0</v>
      </c>
      <c r="BA105" s="300">
        <f ca="1">(Conversion!BA105*f_ResVal)/f_GMMar</f>
        <v>0</v>
      </c>
      <c r="BB105" s="300">
        <f ca="1">(Conversion!BB105*f_ResVal)/f_GMMar</f>
        <v>0</v>
      </c>
      <c r="BC105" s="300">
        <f ca="1">(Conversion!BC105*f_ResVal)/f_GMMar</f>
        <v>0</v>
      </c>
      <c r="BD105" s="300">
        <f ca="1">(Conversion!BD105*f_ResVal)/f_GMMar</f>
        <v>0</v>
      </c>
      <c r="BE105" s="300">
        <f ca="1">(Conversion!BE105*f_ResVal)/f_GMMar</f>
        <v>0</v>
      </c>
      <c r="BF105" s="300">
        <f ca="1">(Conversion!BF105*f_ResVal)/f_GMMar</f>
        <v>0</v>
      </c>
      <c r="BG105" s="300">
        <f ca="1">(Conversion!BG105*f_ResVal)/f_GMMar</f>
        <v>0</v>
      </c>
      <c r="BH105" s="300">
        <f ca="1">(Conversion!BH105*f_ResVal)/f_GMMar</f>
        <v>0</v>
      </c>
      <c r="BI105" s="300">
        <f ca="1">(Conversion!BI105*f_ResVal)/f_GMMar</f>
        <v>0</v>
      </c>
      <c r="BJ105" s="300">
        <f ca="1">(Conversion!BJ105*f_ResVal)/f_GMMar</f>
        <v>0</v>
      </c>
      <c r="BK105" s="300">
        <f ca="1">(Conversion!BK105*f_ResVal)/f_GMMar</f>
        <v>0</v>
      </c>
      <c r="BL105" s="300">
        <f ca="1">(Conversion!BL105*f_ResVal)/f_GMMar</f>
        <v>0</v>
      </c>
      <c r="BM105" s="300">
        <f ca="1">(Conversion!BM105*f_ResVal)/f_GMMar</f>
        <v>0</v>
      </c>
      <c r="BN105" s="300">
        <f ca="1">(Conversion!BN105*f_ResVal)/f_GMMar</f>
        <v>0</v>
      </c>
      <c r="BO105" s="300">
        <f ca="1">(Conversion!BO105*f_ResVal)/f_GMMar</f>
        <v>0</v>
      </c>
      <c r="BP105" s="300">
        <f ca="1">(Conversion!BP105*f_ResVal)/f_GMMar</f>
        <v>0</v>
      </c>
      <c r="BQ105" s="300">
        <f ca="1">(Conversion!BQ105*f_ResVal)/f_GMMar</f>
        <v>0</v>
      </c>
      <c r="BR105" s="300">
        <f ca="1">(Conversion!BR105*f_ResVal)/f_GMMar</f>
        <v>0</v>
      </c>
      <c r="BS105" s="300">
        <f ca="1">(Conversion!BS105*f_ResVal)/f_GMMar</f>
        <v>0</v>
      </c>
      <c r="BT105" s="300">
        <f ca="1">(Conversion!BT105*f_ResVal)/f_GMMar</f>
        <v>0</v>
      </c>
      <c r="BU105" s="300">
        <f ca="1">(Conversion!BU105*f_ResVal)/f_GMMar</f>
        <v>0</v>
      </c>
      <c r="BV105" s="300">
        <f ca="1">(Conversion!BV105*f_ResVal)/f_GMMar</f>
        <v>0</v>
      </c>
      <c r="BW105" s="300">
        <f ca="1">(Conversion!BW105*f_ResVal)/f_GMMar</f>
        <v>0</v>
      </c>
      <c r="BX105" s="300">
        <f ca="1">(Conversion!BX105*f_ResVal)/f_GMMar</f>
        <v>0</v>
      </c>
      <c r="BY105" s="300">
        <f ca="1">(Conversion!BY105*f_ResVal)/f_GMMar</f>
        <v>0</v>
      </c>
      <c r="BZ105" s="300">
        <f ca="1">(Conversion!BZ105*f_ResVal)/f_GMMar</f>
        <v>0</v>
      </c>
      <c r="CA105" s="300">
        <f ca="1">(Conversion!CA105*f_ResVal)/f_GMMar</f>
        <v>0</v>
      </c>
      <c r="CB105" s="300">
        <f ca="1">(Conversion!CB105*f_ResVal)/f_GMMar</f>
        <v>0</v>
      </c>
      <c r="CC105" s="300">
        <f ca="1">(Conversion!CC105*f_ResVal)/f_GMMar</f>
        <v>0</v>
      </c>
      <c r="CD105" s="300">
        <f ca="1">(Conversion!CD105*f_ResVal)/f_GMMar</f>
        <v>0</v>
      </c>
      <c r="CE105" s="300">
        <f ca="1">(Conversion!CE105*f_ResVal)/f_GMMar</f>
        <v>0</v>
      </c>
      <c r="CF105" s="300">
        <f ca="1">(Conversion!CF105*f_ResVal)/f_GMMar</f>
        <v>0</v>
      </c>
      <c r="CG105" s="300">
        <f ca="1">(Conversion!CG105*f_ResVal)/f_GMMar</f>
        <v>0</v>
      </c>
      <c r="CH105" s="300">
        <f ca="1">(Conversion!CH105*f_ResVal)/f_GMMar</f>
        <v>0</v>
      </c>
      <c r="CI105" s="300">
        <f ca="1">(Conversion!CI105*f_ResVal)/f_GMMar</f>
        <v>0</v>
      </c>
      <c r="CJ105" s="300">
        <f ca="1">(Conversion!CJ105*f_ResVal)/f_GMMar</f>
        <v>0</v>
      </c>
      <c r="CK105" s="300">
        <f ca="1">(Conversion!CK105*f_ResVal)/f_GMMar</f>
        <v>0</v>
      </c>
      <c r="CL105" s="300">
        <f ca="1">(Conversion!CL105*f_ResVal)/f_GMMar</f>
        <v>0</v>
      </c>
      <c r="CM105" s="300">
        <f ca="1">(Conversion!CM105*f_ResVal)/f_GMMar</f>
        <v>0</v>
      </c>
      <c r="CN105" s="300">
        <f ca="1">(Conversion!CN105*f_ResVal)/f_GMMar</f>
        <v>0</v>
      </c>
      <c r="CO105" s="300">
        <f ca="1">(Conversion!CO105*f_ResVal)/f_GMMar</f>
        <v>0</v>
      </c>
      <c r="CP105" s="300">
        <f ca="1">(Conversion!CP105*f_ResVal)/f_GMMar</f>
        <v>0</v>
      </c>
      <c r="CQ105" s="300">
        <f ca="1">(Conversion!CQ105*f_ResVal)/f_GMMar</f>
        <v>0</v>
      </c>
      <c r="CR105" s="300">
        <f ca="1">(Conversion!CR105*f_ResVal)/f_GMMar</f>
        <v>0</v>
      </c>
      <c r="CS105" s="300">
        <f ca="1">(Conversion!CS105*f_ResVal)/f_GMMar</f>
        <v>0</v>
      </c>
      <c r="CT105" s="300">
        <f ca="1">(Conversion!CT105*f_ResVal)/f_GMMar</f>
        <v>0</v>
      </c>
      <c r="CU105" s="300">
        <f ca="1">(Conversion!CU105*f_ResVal)/f_GMMar</f>
        <v>0</v>
      </c>
      <c r="CV105" s="300">
        <f ca="1">(Conversion!CV105*f_ResVal)/f_GMMar</f>
        <v>0</v>
      </c>
      <c r="CW105" s="300">
        <f ca="1">(Conversion!CW105*f_ResVal)/f_GMMar</f>
        <v>0</v>
      </c>
      <c r="CX105" s="300">
        <f ca="1">(Conversion!CX105*f_ResVal)/f_GMMar</f>
        <v>0</v>
      </c>
      <c r="CY105" s="300">
        <f ca="1">(Conversion!CY105*f_ResVal)/f_GMMar</f>
        <v>0</v>
      </c>
      <c r="CZ105" s="300">
        <f ca="1">(Conversion!CZ105*f_ResVal)/f_GMMar</f>
        <v>0</v>
      </c>
      <c r="DA105" s="300">
        <f ca="1">(Conversion!DA105*f_ResVal)/f_GMMar</f>
        <v>0</v>
      </c>
      <c r="DB105" s="300">
        <f ca="1">(Conversion!DB105*f_ResVal)/f_GMMar</f>
        <v>0</v>
      </c>
      <c r="DC105" s="300">
        <f ca="1">(Conversion!DC105*f_ResVal)/f_GMMar</f>
        <v>0</v>
      </c>
      <c r="DD105" s="300">
        <f ca="1">(Conversion!DD105*f_ResVal)/f_GMMar</f>
        <v>0</v>
      </c>
      <c r="DE105" s="300">
        <f ca="1">(Conversion!DE105*f_ResVal)/f_GMMar</f>
        <v>0</v>
      </c>
      <c r="DF105" s="300">
        <f ca="1">(Conversion!DF105*f_ResVal)/f_GMMar</f>
        <v>0</v>
      </c>
      <c r="DG105" s="300">
        <f ca="1">(Conversion!DG105*f_ResVal)/f_GMMar</f>
        <v>0</v>
      </c>
      <c r="DH105" s="300">
        <f ca="1">(Conversion!DH105*f_ResVal)/f_GMMar</f>
        <v>0</v>
      </c>
      <c r="DI105" s="300">
        <f ca="1">(Conversion!DI105*f_ResVal)/f_GMMar</f>
        <v>0</v>
      </c>
      <c r="DJ105" s="300">
        <f ca="1">(Conversion!DJ105*f_ResVal)/f_GMMar</f>
        <v>0</v>
      </c>
      <c r="DK105" s="300">
        <f ca="1">(Conversion!DK105*f_ResVal)/f_GMMar</f>
        <v>0</v>
      </c>
      <c r="DL105" s="300">
        <f ca="1">(Conversion!DL105*f_ResVal)/f_GMMar</f>
        <v>0</v>
      </c>
      <c r="DM105" s="300">
        <f ca="1">(Conversion!DM105*f_ResVal)/f_GMMar</f>
        <v>0</v>
      </c>
      <c r="DN105" s="300">
        <f ca="1">(Conversion!DN105*f_ResVal)/f_GMMar</f>
        <v>0</v>
      </c>
      <c r="DO105" s="300">
        <f ca="1">(Conversion!DO105*f_ResVal)/f_GMMar</f>
        <v>0</v>
      </c>
      <c r="DP105" s="300">
        <f ca="1">(Conversion!DP105*f_ResVal)/f_GMMar</f>
        <v>0</v>
      </c>
      <c r="DQ105" s="300">
        <f ca="1">(Conversion!DQ105*f_ResVal)/f_GMMar</f>
        <v>0</v>
      </c>
      <c r="DR105" s="300">
        <f ca="1">(Conversion!DR105*f_ResVal)/f_GMMar</f>
        <v>0</v>
      </c>
      <c r="DS105" s="300">
        <f ca="1">(Conversion!DS105*f_ResVal)/f_GMMar</f>
        <v>0</v>
      </c>
      <c r="DT105" s="300">
        <f ca="1">(Conversion!DT105*f_ResVal)/f_GMMar</f>
        <v>0</v>
      </c>
      <c r="DU105" s="300">
        <f ca="1">(Conversion!DU105*f_ResVal)/f_GMMar</f>
        <v>0</v>
      </c>
      <c r="DV105" s="300">
        <f ca="1">(Conversion!DV105*f_ResVal)/f_GMMar</f>
        <v>0</v>
      </c>
      <c r="DW105" s="300">
        <f ca="1">(Conversion!DW105*f_ResVal)/f_GMMar</f>
        <v>0</v>
      </c>
      <c r="DX105" s="300">
        <f ca="1">(Conversion!DX105*f_ResVal)/f_GMMar</f>
        <v>0</v>
      </c>
      <c r="DY105" s="300">
        <f ca="1">(Conversion!DY105*f_ResVal)/f_GMMar</f>
        <v>0</v>
      </c>
      <c r="DZ105" s="300">
        <f ca="1">(Conversion!DZ105*f_ResVal)/f_GMMar</f>
        <v>0</v>
      </c>
      <c r="EA105" s="300">
        <f ca="1">(Conversion!EA105*f_ResVal)/f_GMMar</f>
        <v>0</v>
      </c>
      <c r="EB105" s="300">
        <f ca="1">(Conversion!EB105*f_ResVal)/f_GMMar</f>
        <v>0</v>
      </c>
      <c r="EC105" s="300">
        <f ca="1">(Conversion!EC105*f_ResVal)/f_GMMar</f>
        <v>0</v>
      </c>
      <c r="ED105" s="300">
        <f ca="1">(Conversion!ED105*f_ResVal)/f_GMMar</f>
        <v>0</v>
      </c>
      <c r="EE105" s="300">
        <f ca="1">(Conversion!EE105*f_ResVal)/f_GMMar</f>
        <v>0</v>
      </c>
      <c r="EF105" s="300">
        <f ca="1">(Conversion!EF105*f_ResVal)/f_GMMar</f>
        <v>0</v>
      </c>
      <c r="EG105" s="300">
        <f ca="1">(Conversion!EG105*f_ResVal)/f_GMMar</f>
        <v>0</v>
      </c>
      <c r="EH105" s="300">
        <f ca="1">(Conversion!EH105*f_ResVal)/f_GMMar</f>
        <v>0</v>
      </c>
      <c r="EI105" s="300">
        <f ca="1">(Conversion!EI105*f_ResVal)/f_GMMar</f>
        <v>0</v>
      </c>
      <c r="EJ105" s="300">
        <f ca="1">(Conversion!EJ105*f_ResVal)/f_GMMar</f>
        <v>0</v>
      </c>
      <c r="EK105" s="300">
        <f ca="1">(Conversion!EK105*f_ResVal)/f_GMMar</f>
        <v>0</v>
      </c>
      <c r="EL105" s="300">
        <f ca="1">(Conversion!EL105*f_ResVal)/f_GMMar</f>
        <v>0</v>
      </c>
      <c r="EM105" s="300">
        <f ca="1">(Conversion!EM105*f_ResVal)/f_GMMar</f>
        <v>0</v>
      </c>
      <c r="EN105" s="300">
        <f ca="1">(Conversion!EN105*f_ResVal)/f_GMMar</f>
        <v>0</v>
      </c>
      <c r="EO105" s="300">
        <f ca="1">(Conversion!EO105*f_ResVal)/f_GMMar</f>
        <v>0</v>
      </c>
      <c r="EP105" s="300">
        <f ca="1">(Conversion!EP105*f_ResVal)/f_GMMar</f>
        <v>0</v>
      </c>
      <c r="EQ105" s="300">
        <f ca="1">(Conversion!EQ105*f_ResVal)/f_GMMar</f>
        <v>0</v>
      </c>
      <c r="ER105" s="300">
        <f ca="1">(Conversion!ER105*f_ResVal)/f_GMMar</f>
        <v>0</v>
      </c>
      <c r="ES105" s="300">
        <f ca="1">(Conversion!ES105*f_ResVal)/f_GMMar</f>
        <v>0</v>
      </c>
      <c r="ET105" s="300">
        <f ca="1">(Conversion!ET105*f_ResVal)/f_GMMar</f>
        <v>0</v>
      </c>
      <c r="EU105" s="300">
        <f ca="1">(Conversion!EU105*f_ResVal)/f_GMMar</f>
        <v>0</v>
      </c>
      <c r="EV105" s="300">
        <f ca="1">(Conversion!EV105*f_ResVal)/f_GMMar</f>
        <v>0</v>
      </c>
      <c r="EW105" s="300">
        <f ca="1">(Conversion!EW105*f_ResVal)/f_GMMar</f>
        <v>0</v>
      </c>
      <c r="EX105" s="300">
        <f ca="1">(Conversion!EX105*f_ResVal)/f_GMMar</f>
        <v>0</v>
      </c>
      <c r="EY105" s="612"/>
      <c r="EZ105" s="757" t="str">
        <f>'Main Input'!EZ105</f>
        <v>RPI</v>
      </c>
      <c r="FA105" s="757" t="str">
        <f>'Main Input'!FA105</f>
        <v>N/A</v>
      </c>
      <c r="FB105" s="766">
        <f>'Main Input'!FB105</f>
        <v>0</v>
      </c>
      <c r="FC105" s="766" t="str">
        <f>'Main Input'!FC105</f>
        <v>IT Solutions</v>
      </c>
      <c r="FD105" s="766" t="str">
        <f>'Main Input'!FD105</f>
        <v>Managed Services</v>
      </c>
      <c r="FE105" s="757" t="str">
        <f>'Main Input'!FE105</f>
        <v>Opex</v>
      </c>
      <c r="FF105" s="757" t="str">
        <f>'Main Input'!FF105</f>
        <v>ContractAccrual</v>
      </c>
      <c r="FG105" s="757" t="str">
        <f>'Main Input'!FG105</f>
        <v>Expense</v>
      </c>
      <c r="FH105" s="767" t="str">
        <f>'Main Input'!FH105</f>
        <v>A</v>
      </c>
      <c r="FI105" s="768">
        <f>'Main Input'!FI105</f>
        <v>0.22</v>
      </c>
      <c r="FJ105" s="768">
        <f>'Main Input'!FJ105</f>
        <v>0</v>
      </c>
      <c r="FK105" s="612"/>
      <c r="FL105" s="531">
        <f t="shared" si="24"/>
        <v>0</v>
      </c>
      <c r="FM105" s="86"/>
      <c r="FN105" s="612"/>
    </row>
    <row r="106" spans="1:170" ht="12.75" customHeight="1">
      <c r="A106" s="750" t="str">
        <f>'Main Input'!A106</f>
        <v>MTB</v>
      </c>
      <c r="B106" s="762" t="str">
        <f>'Main Input'!B106</f>
        <v>Business Unit</v>
      </c>
      <c r="C106" s="762" t="str">
        <f>'Main Input'!C106</f>
        <v>Labour</v>
      </c>
      <c r="D106" s="762" t="str">
        <f>'Main Input'!D106</f>
        <v>TFR</v>
      </c>
      <c r="E106" s="762" t="str">
        <f>'Main Input'!E106</f>
        <v>Migration Engineer #25 (Wintel)</v>
      </c>
      <c r="F106" s="753" t="str">
        <f>'Main Input'!F106</f>
        <v>direct</v>
      </c>
      <c r="G106" s="753" t="str">
        <f>'Main Input'!G106</f>
        <v>Person</v>
      </c>
      <c r="H106" s="753" t="str">
        <f>'Main Input'!H106</f>
        <v>SDC.TSS.4</v>
      </c>
      <c r="I106" s="753">
        <f>'Main Input'!I106</f>
        <v>0</v>
      </c>
      <c r="J106" s="753">
        <f>'Main Input'!J106</f>
        <v>0</v>
      </c>
      <c r="K106" s="753" t="str">
        <f>'Main Input'!K106</f>
        <v>FJS</v>
      </c>
      <c r="L106" s="753" t="str">
        <f>'Main Input'!L106</f>
        <v>pTran</v>
      </c>
      <c r="M106" s="753">
        <f>'Main Input'!M106</f>
        <v>0</v>
      </c>
      <c r="N106" s="753">
        <f>'Main Input'!N106</f>
        <v>0</v>
      </c>
      <c r="O106" s="753" t="str">
        <f>'Main Input'!O106</f>
        <v>SPAIN</v>
      </c>
      <c r="P106" s="753">
        <f>'Main Input'!P106</f>
        <v>313</v>
      </c>
      <c r="Q106" s="753" t="str">
        <f>'Main Input'!Q106</f>
        <v>EUR</v>
      </c>
      <c r="R106" s="753" t="str">
        <f>'Main Input'!R106</f>
        <v>EMEA</v>
      </c>
      <c r="S106" s="753" t="str">
        <f>'Main Input'!S106</f>
        <v>Local</v>
      </c>
      <c r="T106" s="753">
        <f>'Main Input'!T106</f>
        <v>0</v>
      </c>
      <c r="U106" s="753">
        <f>'Main Input'!U106</f>
        <v>0</v>
      </c>
      <c r="V106" s="753" t="str">
        <f>'Main Input'!V106</f>
        <v>4_ATP</v>
      </c>
      <c r="W106" s="753">
        <f>'Main Input'!W106</f>
        <v>0</v>
      </c>
      <c r="X106" s="753">
        <f>'Main Input'!X106</f>
        <v>0</v>
      </c>
      <c r="Y106" s="753">
        <f>'Main Input'!Y106</f>
        <v>0</v>
      </c>
      <c r="Z106" s="753">
        <f>'Main Input'!Z106</f>
        <v>0</v>
      </c>
      <c r="AA106" s="753">
        <f>'Main Input'!AA106</f>
        <v>0</v>
      </c>
      <c r="AB106" s="763">
        <f>'Main Input'!AB106</f>
        <v>0</v>
      </c>
      <c r="AC106" s="763" t="str">
        <f>'Main Input'!AC106</f>
        <v>Days</v>
      </c>
      <c r="AD106" s="764">
        <f>'Main Input'!AD106</f>
        <v>85</v>
      </c>
      <c r="AE106" s="765">
        <f t="shared" ca="1" si="22"/>
        <v>34108.974358974359</v>
      </c>
      <c r="AF106" s="299">
        <f>(Conversion!AF106*f_ResVal)/f_GMMar</f>
        <v>0</v>
      </c>
      <c r="AG106" s="300">
        <f ca="1">(Conversion!AG106*f_ResVal)/f_GMMar</f>
        <v>0</v>
      </c>
      <c r="AH106" s="300">
        <f ca="1">(Conversion!AH106*f_ResVal)/f_GMMar</f>
        <v>8527.2435897435898</v>
      </c>
      <c r="AI106" s="300">
        <f ca="1">(Conversion!AI106*f_ResVal)/f_GMMar</f>
        <v>8527.2435897435898</v>
      </c>
      <c r="AJ106" s="300">
        <f ca="1">(Conversion!AJ106*f_ResVal)/f_GMMar</f>
        <v>8527.2435897435898</v>
      </c>
      <c r="AK106" s="300">
        <f ca="1">(Conversion!AK106*f_ResVal)/f_GMMar</f>
        <v>8527.2435897435898</v>
      </c>
      <c r="AL106" s="300">
        <f ca="1">(Conversion!AL106*f_ResVal)/f_GMMar</f>
        <v>0</v>
      </c>
      <c r="AM106" s="300">
        <f ca="1">(Conversion!AM106*f_ResVal)/f_GMMar</f>
        <v>0</v>
      </c>
      <c r="AN106" s="300">
        <f ca="1">(Conversion!AN106*f_ResVal)/f_GMMar</f>
        <v>0</v>
      </c>
      <c r="AO106" s="300">
        <f ca="1">(Conversion!AO106*f_ResVal)/f_GMMar</f>
        <v>0</v>
      </c>
      <c r="AP106" s="300">
        <f ca="1">(Conversion!AP106*f_ResVal)/f_GMMar</f>
        <v>0</v>
      </c>
      <c r="AQ106" s="300">
        <f ca="1">(Conversion!AQ106*f_ResVal)/f_GMMar</f>
        <v>0</v>
      </c>
      <c r="AR106" s="300">
        <f ca="1">(Conversion!AR106*f_ResVal)/f_GMMar</f>
        <v>0</v>
      </c>
      <c r="AS106" s="300">
        <f ca="1">(Conversion!AS106*f_ResVal)/f_GMMar</f>
        <v>0</v>
      </c>
      <c r="AT106" s="300">
        <f ca="1">(Conversion!AT106*f_ResVal)/f_GMMar</f>
        <v>0</v>
      </c>
      <c r="AU106" s="300">
        <f ca="1">(Conversion!AU106*f_ResVal)/f_GMMar</f>
        <v>0</v>
      </c>
      <c r="AV106" s="300">
        <f ca="1">(Conversion!AV106*f_ResVal)/f_GMMar</f>
        <v>0</v>
      </c>
      <c r="AW106" s="300">
        <f ca="1">(Conversion!AW106*f_ResVal)/f_GMMar</f>
        <v>0</v>
      </c>
      <c r="AX106" s="300">
        <f ca="1">(Conversion!AX106*f_ResVal)/f_GMMar</f>
        <v>0</v>
      </c>
      <c r="AY106" s="300">
        <f ca="1">(Conversion!AY106*f_ResVal)/f_GMMar</f>
        <v>0</v>
      </c>
      <c r="AZ106" s="300">
        <f ca="1">(Conversion!AZ106*f_ResVal)/f_GMMar</f>
        <v>0</v>
      </c>
      <c r="BA106" s="300">
        <f ca="1">(Conversion!BA106*f_ResVal)/f_GMMar</f>
        <v>0</v>
      </c>
      <c r="BB106" s="300">
        <f ca="1">(Conversion!BB106*f_ResVal)/f_GMMar</f>
        <v>0</v>
      </c>
      <c r="BC106" s="300">
        <f ca="1">(Conversion!BC106*f_ResVal)/f_GMMar</f>
        <v>0</v>
      </c>
      <c r="BD106" s="300">
        <f ca="1">(Conversion!BD106*f_ResVal)/f_GMMar</f>
        <v>0</v>
      </c>
      <c r="BE106" s="300">
        <f ca="1">(Conversion!BE106*f_ResVal)/f_GMMar</f>
        <v>0</v>
      </c>
      <c r="BF106" s="300">
        <f ca="1">(Conversion!BF106*f_ResVal)/f_GMMar</f>
        <v>0</v>
      </c>
      <c r="BG106" s="300">
        <f ca="1">(Conversion!BG106*f_ResVal)/f_GMMar</f>
        <v>0</v>
      </c>
      <c r="BH106" s="300">
        <f ca="1">(Conversion!BH106*f_ResVal)/f_GMMar</f>
        <v>0</v>
      </c>
      <c r="BI106" s="300">
        <f ca="1">(Conversion!BI106*f_ResVal)/f_GMMar</f>
        <v>0</v>
      </c>
      <c r="BJ106" s="300">
        <f ca="1">(Conversion!BJ106*f_ResVal)/f_GMMar</f>
        <v>0</v>
      </c>
      <c r="BK106" s="300">
        <f ca="1">(Conversion!BK106*f_ResVal)/f_GMMar</f>
        <v>0</v>
      </c>
      <c r="BL106" s="300">
        <f ca="1">(Conversion!BL106*f_ResVal)/f_GMMar</f>
        <v>0</v>
      </c>
      <c r="BM106" s="300">
        <f ca="1">(Conversion!BM106*f_ResVal)/f_GMMar</f>
        <v>0</v>
      </c>
      <c r="BN106" s="300">
        <f ca="1">(Conversion!BN106*f_ResVal)/f_GMMar</f>
        <v>0</v>
      </c>
      <c r="BO106" s="300">
        <f ca="1">(Conversion!BO106*f_ResVal)/f_GMMar</f>
        <v>0</v>
      </c>
      <c r="BP106" s="300">
        <f ca="1">(Conversion!BP106*f_ResVal)/f_GMMar</f>
        <v>0</v>
      </c>
      <c r="BQ106" s="300">
        <f ca="1">(Conversion!BQ106*f_ResVal)/f_GMMar</f>
        <v>0</v>
      </c>
      <c r="BR106" s="300">
        <f ca="1">(Conversion!BR106*f_ResVal)/f_GMMar</f>
        <v>0</v>
      </c>
      <c r="BS106" s="300">
        <f ca="1">(Conversion!BS106*f_ResVal)/f_GMMar</f>
        <v>0</v>
      </c>
      <c r="BT106" s="300">
        <f ca="1">(Conversion!BT106*f_ResVal)/f_GMMar</f>
        <v>0</v>
      </c>
      <c r="BU106" s="300">
        <f ca="1">(Conversion!BU106*f_ResVal)/f_GMMar</f>
        <v>0</v>
      </c>
      <c r="BV106" s="300">
        <f ca="1">(Conversion!BV106*f_ResVal)/f_GMMar</f>
        <v>0</v>
      </c>
      <c r="BW106" s="300">
        <f ca="1">(Conversion!BW106*f_ResVal)/f_GMMar</f>
        <v>0</v>
      </c>
      <c r="BX106" s="300">
        <f ca="1">(Conversion!BX106*f_ResVal)/f_GMMar</f>
        <v>0</v>
      </c>
      <c r="BY106" s="300">
        <f ca="1">(Conversion!BY106*f_ResVal)/f_GMMar</f>
        <v>0</v>
      </c>
      <c r="BZ106" s="300">
        <f ca="1">(Conversion!BZ106*f_ResVal)/f_GMMar</f>
        <v>0</v>
      </c>
      <c r="CA106" s="300">
        <f ca="1">(Conversion!CA106*f_ResVal)/f_GMMar</f>
        <v>0</v>
      </c>
      <c r="CB106" s="300">
        <f ca="1">(Conversion!CB106*f_ResVal)/f_GMMar</f>
        <v>0</v>
      </c>
      <c r="CC106" s="300">
        <f ca="1">(Conversion!CC106*f_ResVal)/f_GMMar</f>
        <v>0</v>
      </c>
      <c r="CD106" s="300">
        <f ca="1">(Conversion!CD106*f_ResVal)/f_GMMar</f>
        <v>0</v>
      </c>
      <c r="CE106" s="300">
        <f ca="1">(Conversion!CE106*f_ResVal)/f_GMMar</f>
        <v>0</v>
      </c>
      <c r="CF106" s="300">
        <f ca="1">(Conversion!CF106*f_ResVal)/f_GMMar</f>
        <v>0</v>
      </c>
      <c r="CG106" s="300">
        <f ca="1">(Conversion!CG106*f_ResVal)/f_GMMar</f>
        <v>0</v>
      </c>
      <c r="CH106" s="300">
        <f ca="1">(Conversion!CH106*f_ResVal)/f_GMMar</f>
        <v>0</v>
      </c>
      <c r="CI106" s="300">
        <f ca="1">(Conversion!CI106*f_ResVal)/f_GMMar</f>
        <v>0</v>
      </c>
      <c r="CJ106" s="300">
        <f ca="1">(Conversion!CJ106*f_ResVal)/f_GMMar</f>
        <v>0</v>
      </c>
      <c r="CK106" s="300">
        <f ca="1">(Conversion!CK106*f_ResVal)/f_GMMar</f>
        <v>0</v>
      </c>
      <c r="CL106" s="300">
        <f ca="1">(Conversion!CL106*f_ResVal)/f_GMMar</f>
        <v>0</v>
      </c>
      <c r="CM106" s="300">
        <f ca="1">(Conversion!CM106*f_ResVal)/f_GMMar</f>
        <v>0</v>
      </c>
      <c r="CN106" s="300">
        <f ca="1">(Conversion!CN106*f_ResVal)/f_GMMar</f>
        <v>0</v>
      </c>
      <c r="CO106" s="300">
        <f ca="1">(Conversion!CO106*f_ResVal)/f_GMMar</f>
        <v>0</v>
      </c>
      <c r="CP106" s="300">
        <f ca="1">(Conversion!CP106*f_ResVal)/f_GMMar</f>
        <v>0</v>
      </c>
      <c r="CQ106" s="300">
        <f ca="1">(Conversion!CQ106*f_ResVal)/f_GMMar</f>
        <v>0</v>
      </c>
      <c r="CR106" s="300">
        <f ca="1">(Conversion!CR106*f_ResVal)/f_GMMar</f>
        <v>0</v>
      </c>
      <c r="CS106" s="300">
        <f ca="1">(Conversion!CS106*f_ResVal)/f_GMMar</f>
        <v>0</v>
      </c>
      <c r="CT106" s="300">
        <f ca="1">(Conversion!CT106*f_ResVal)/f_GMMar</f>
        <v>0</v>
      </c>
      <c r="CU106" s="300">
        <f ca="1">(Conversion!CU106*f_ResVal)/f_GMMar</f>
        <v>0</v>
      </c>
      <c r="CV106" s="300">
        <f ca="1">(Conversion!CV106*f_ResVal)/f_GMMar</f>
        <v>0</v>
      </c>
      <c r="CW106" s="300">
        <f ca="1">(Conversion!CW106*f_ResVal)/f_GMMar</f>
        <v>0</v>
      </c>
      <c r="CX106" s="300">
        <f ca="1">(Conversion!CX106*f_ResVal)/f_GMMar</f>
        <v>0</v>
      </c>
      <c r="CY106" s="300">
        <f ca="1">(Conversion!CY106*f_ResVal)/f_GMMar</f>
        <v>0</v>
      </c>
      <c r="CZ106" s="300">
        <f ca="1">(Conversion!CZ106*f_ResVal)/f_GMMar</f>
        <v>0</v>
      </c>
      <c r="DA106" s="300">
        <f ca="1">(Conversion!DA106*f_ResVal)/f_GMMar</f>
        <v>0</v>
      </c>
      <c r="DB106" s="300">
        <f ca="1">(Conversion!DB106*f_ResVal)/f_GMMar</f>
        <v>0</v>
      </c>
      <c r="DC106" s="300">
        <f ca="1">(Conversion!DC106*f_ResVal)/f_GMMar</f>
        <v>0</v>
      </c>
      <c r="DD106" s="300">
        <f ca="1">(Conversion!DD106*f_ResVal)/f_GMMar</f>
        <v>0</v>
      </c>
      <c r="DE106" s="300">
        <f ca="1">(Conversion!DE106*f_ResVal)/f_GMMar</f>
        <v>0</v>
      </c>
      <c r="DF106" s="300">
        <f ca="1">(Conversion!DF106*f_ResVal)/f_GMMar</f>
        <v>0</v>
      </c>
      <c r="DG106" s="300">
        <f ca="1">(Conversion!DG106*f_ResVal)/f_GMMar</f>
        <v>0</v>
      </c>
      <c r="DH106" s="300">
        <f ca="1">(Conversion!DH106*f_ResVal)/f_GMMar</f>
        <v>0</v>
      </c>
      <c r="DI106" s="300">
        <f ca="1">(Conversion!DI106*f_ResVal)/f_GMMar</f>
        <v>0</v>
      </c>
      <c r="DJ106" s="300">
        <f ca="1">(Conversion!DJ106*f_ResVal)/f_GMMar</f>
        <v>0</v>
      </c>
      <c r="DK106" s="300">
        <f ca="1">(Conversion!DK106*f_ResVal)/f_GMMar</f>
        <v>0</v>
      </c>
      <c r="DL106" s="300">
        <f ca="1">(Conversion!DL106*f_ResVal)/f_GMMar</f>
        <v>0</v>
      </c>
      <c r="DM106" s="300">
        <f ca="1">(Conversion!DM106*f_ResVal)/f_GMMar</f>
        <v>0</v>
      </c>
      <c r="DN106" s="300">
        <f ca="1">(Conversion!DN106*f_ResVal)/f_GMMar</f>
        <v>0</v>
      </c>
      <c r="DO106" s="300">
        <f ca="1">(Conversion!DO106*f_ResVal)/f_GMMar</f>
        <v>0</v>
      </c>
      <c r="DP106" s="300">
        <f ca="1">(Conversion!DP106*f_ResVal)/f_GMMar</f>
        <v>0</v>
      </c>
      <c r="DQ106" s="300">
        <f ca="1">(Conversion!DQ106*f_ResVal)/f_GMMar</f>
        <v>0</v>
      </c>
      <c r="DR106" s="300">
        <f ca="1">(Conversion!DR106*f_ResVal)/f_GMMar</f>
        <v>0</v>
      </c>
      <c r="DS106" s="300">
        <f ca="1">(Conversion!DS106*f_ResVal)/f_GMMar</f>
        <v>0</v>
      </c>
      <c r="DT106" s="300">
        <f ca="1">(Conversion!DT106*f_ResVal)/f_GMMar</f>
        <v>0</v>
      </c>
      <c r="DU106" s="300">
        <f ca="1">(Conversion!DU106*f_ResVal)/f_GMMar</f>
        <v>0</v>
      </c>
      <c r="DV106" s="300">
        <f ca="1">(Conversion!DV106*f_ResVal)/f_GMMar</f>
        <v>0</v>
      </c>
      <c r="DW106" s="300">
        <f ca="1">(Conversion!DW106*f_ResVal)/f_GMMar</f>
        <v>0</v>
      </c>
      <c r="DX106" s="300">
        <f ca="1">(Conversion!DX106*f_ResVal)/f_GMMar</f>
        <v>0</v>
      </c>
      <c r="DY106" s="300">
        <f ca="1">(Conversion!DY106*f_ResVal)/f_GMMar</f>
        <v>0</v>
      </c>
      <c r="DZ106" s="300">
        <f ca="1">(Conversion!DZ106*f_ResVal)/f_GMMar</f>
        <v>0</v>
      </c>
      <c r="EA106" s="300">
        <f ca="1">(Conversion!EA106*f_ResVal)/f_GMMar</f>
        <v>0</v>
      </c>
      <c r="EB106" s="300">
        <f ca="1">(Conversion!EB106*f_ResVal)/f_GMMar</f>
        <v>0</v>
      </c>
      <c r="EC106" s="300">
        <f ca="1">(Conversion!EC106*f_ResVal)/f_GMMar</f>
        <v>0</v>
      </c>
      <c r="ED106" s="300">
        <f ca="1">(Conversion!ED106*f_ResVal)/f_GMMar</f>
        <v>0</v>
      </c>
      <c r="EE106" s="300">
        <f ca="1">(Conversion!EE106*f_ResVal)/f_GMMar</f>
        <v>0</v>
      </c>
      <c r="EF106" s="300">
        <f ca="1">(Conversion!EF106*f_ResVal)/f_GMMar</f>
        <v>0</v>
      </c>
      <c r="EG106" s="300">
        <f ca="1">(Conversion!EG106*f_ResVal)/f_GMMar</f>
        <v>0</v>
      </c>
      <c r="EH106" s="300">
        <f ca="1">(Conversion!EH106*f_ResVal)/f_GMMar</f>
        <v>0</v>
      </c>
      <c r="EI106" s="300">
        <f ca="1">(Conversion!EI106*f_ResVal)/f_GMMar</f>
        <v>0</v>
      </c>
      <c r="EJ106" s="300">
        <f ca="1">(Conversion!EJ106*f_ResVal)/f_GMMar</f>
        <v>0</v>
      </c>
      <c r="EK106" s="300">
        <f ca="1">(Conversion!EK106*f_ResVal)/f_GMMar</f>
        <v>0</v>
      </c>
      <c r="EL106" s="300">
        <f ca="1">(Conversion!EL106*f_ResVal)/f_GMMar</f>
        <v>0</v>
      </c>
      <c r="EM106" s="300">
        <f ca="1">(Conversion!EM106*f_ResVal)/f_GMMar</f>
        <v>0</v>
      </c>
      <c r="EN106" s="300">
        <f ca="1">(Conversion!EN106*f_ResVal)/f_GMMar</f>
        <v>0</v>
      </c>
      <c r="EO106" s="300">
        <f ca="1">(Conversion!EO106*f_ResVal)/f_GMMar</f>
        <v>0</v>
      </c>
      <c r="EP106" s="300">
        <f ca="1">(Conversion!EP106*f_ResVal)/f_GMMar</f>
        <v>0</v>
      </c>
      <c r="EQ106" s="300">
        <f ca="1">(Conversion!EQ106*f_ResVal)/f_GMMar</f>
        <v>0</v>
      </c>
      <c r="ER106" s="300">
        <f ca="1">(Conversion!ER106*f_ResVal)/f_GMMar</f>
        <v>0</v>
      </c>
      <c r="ES106" s="300">
        <f ca="1">(Conversion!ES106*f_ResVal)/f_GMMar</f>
        <v>0</v>
      </c>
      <c r="ET106" s="300">
        <f ca="1">(Conversion!ET106*f_ResVal)/f_GMMar</f>
        <v>0</v>
      </c>
      <c r="EU106" s="300">
        <f ca="1">(Conversion!EU106*f_ResVal)/f_GMMar</f>
        <v>0</v>
      </c>
      <c r="EV106" s="300">
        <f ca="1">(Conversion!EV106*f_ResVal)/f_GMMar</f>
        <v>0</v>
      </c>
      <c r="EW106" s="300">
        <f ca="1">(Conversion!EW106*f_ResVal)/f_GMMar</f>
        <v>0</v>
      </c>
      <c r="EX106" s="300">
        <f ca="1">(Conversion!EX106*f_ResVal)/f_GMMar</f>
        <v>0</v>
      </c>
      <c r="EY106" s="612"/>
      <c r="EZ106" s="757" t="str">
        <f>'Main Input'!EZ106</f>
        <v>RPI</v>
      </c>
      <c r="FA106" s="757" t="str">
        <f>'Main Input'!FA106</f>
        <v>N/A</v>
      </c>
      <c r="FB106" s="766">
        <f>'Main Input'!FB106</f>
        <v>0</v>
      </c>
      <c r="FC106" s="766" t="str">
        <f>'Main Input'!FC106</f>
        <v>IT Solutions</v>
      </c>
      <c r="FD106" s="766" t="str">
        <f>'Main Input'!FD106</f>
        <v>Managed Services</v>
      </c>
      <c r="FE106" s="757" t="str">
        <f>'Main Input'!FE106</f>
        <v>Opex</v>
      </c>
      <c r="FF106" s="757" t="str">
        <f>'Main Input'!FF106</f>
        <v>ContractAccrual</v>
      </c>
      <c r="FG106" s="757" t="str">
        <f>'Main Input'!FG106</f>
        <v>Expense</v>
      </c>
      <c r="FH106" s="767" t="str">
        <f>'Main Input'!FH106</f>
        <v>A</v>
      </c>
      <c r="FI106" s="768">
        <f>'Main Input'!FI106</f>
        <v>0.22</v>
      </c>
      <c r="FJ106" s="768">
        <f>'Main Input'!FJ106</f>
        <v>0</v>
      </c>
      <c r="FK106" s="612"/>
      <c r="FL106" s="531">
        <f t="shared" si="24"/>
        <v>0</v>
      </c>
      <c r="FM106" s="86"/>
      <c r="FN106" s="612"/>
    </row>
    <row r="107" spans="1:170" ht="12.75" customHeight="1">
      <c r="A107" s="750" t="str">
        <f>'Main Input'!A107</f>
        <v>MTB</v>
      </c>
      <c r="B107" s="762" t="str">
        <f>'Main Input'!B107</f>
        <v>Business Unit</v>
      </c>
      <c r="C107" s="762" t="str">
        <f>'Main Input'!C107</f>
        <v>Labour</v>
      </c>
      <c r="D107" s="762" t="str">
        <f>'Main Input'!D107</f>
        <v>TFR</v>
      </c>
      <c r="E107" s="762" t="str">
        <f>'Main Input'!E107</f>
        <v>Migration Engineer #26 (Wintel)</v>
      </c>
      <c r="F107" s="753" t="str">
        <f>'Main Input'!F107</f>
        <v>direct</v>
      </c>
      <c r="G107" s="753" t="str">
        <f>'Main Input'!G107</f>
        <v>Person</v>
      </c>
      <c r="H107" s="753" t="str">
        <f>'Main Input'!H107</f>
        <v>SDC.TSS.4</v>
      </c>
      <c r="I107" s="753">
        <f>'Main Input'!I107</f>
        <v>0</v>
      </c>
      <c r="J107" s="753">
        <f>'Main Input'!J107</f>
        <v>0</v>
      </c>
      <c r="K107" s="753" t="str">
        <f>'Main Input'!K107</f>
        <v>FJS</v>
      </c>
      <c r="L107" s="753" t="str">
        <f>'Main Input'!L107</f>
        <v>pTran</v>
      </c>
      <c r="M107" s="753">
        <f>'Main Input'!M107</f>
        <v>0</v>
      </c>
      <c r="N107" s="753">
        <f>'Main Input'!N107</f>
        <v>0</v>
      </c>
      <c r="O107" s="753" t="str">
        <f>'Main Input'!O107</f>
        <v>SPAIN</v>
      </c>
      <c r="P107" s="753">
        <f>'Main Input'!P107</f>
        <v>313</v>
      </c>
      <c r="Q107" s="753" t="str">
        <f>'Main Input'!Q107</f>
        <v>EUR</v>
      </c>
      <c r="R107" s="753" t="str">
        <f>'Main Input'!R107</f>
        <v>EMEA</v>
      </c>
      <c r="S107" s="753" t="str">
        <f>'Main Input'!S107</f>
        <v>Local</v>
      </c>
      <c r="T107" s="753">
        <f>'Main Input'!T107</f>
        <v>0</v>
      </c>
      <c r="U107" s="753">
        <f>'Main Input'!U107</f>
        <v>0</v>
      </c>
      <c r="V107" s="753" t="str">
        <f>'Main Input'!V107</f>
        <v>4_ATP</v>
      </c>
      <c r="W107" s="753">
        <f>'Main Input'!W107</f>
        <v>0</v>
      </c>
      <c r="X107" s="753">
        <f>'Main Input'!X107</f>
        <v>0</v>
      </c>
      <c r="Y107" s="753">
        <f>'Main Input'!Y107</f>
        <v>0</v>
      </c>
      <c r="Z107" s="753">
        <f>'Main Input'!Z107</f>
        <v>0</v>
      </c>
      <c r="AA107" s="753">
        <f>'Main Input'!AA107</f>
        <v>0</v>
      </c>
      <c r="AB107" s="763">
        <f>'Main Input'!AB107</f>
        <v>0</v>
      </c>
      <c r="AC107" s="763" t="str">
        <f>'Main Input'!AC107</f>
        <v>Days</v>
      </c>
      <c r="AD107" s="764">
        <f>'Main Input'!AD107</f>
        <v>85</v>
      </c>
      <c r="AE107" s="765">
        <f t="shared" ca="1" si="22"/>
        <v>34108.974358974359</v>
      </c>
      <c r="AF107" s="299">
        <f>(Conversion!AF107*f_ResVal)/f_GMMar</f>
        <v>0</v>
      </c>
      <c r="AG107" s="300">
        <f ca="1">(Conversion!AG107*f_ResVal)/f_GMMar</f>
        <v>0</v>
      </c>
      <c r="AH107" s="300">
        <f ca="1">(Conversion!AH107*f_ResVal)/f_GMMar</f>
        <v>8527.2435897435898</v>
      </c>
      <c r="AI107" s="300">
        <f ca="1">(Conversion!AI107*f_ResVal)/f_GMMar</f>
        <v>8527.2435897435898</v>
      </c>
      <c r="AJ107" s="300">
        <f ca="1">(Conversion!AJ107*f_ResVal)/f_GMMar</f>
        <v>8527.2435897435898</v>
      </c>
      <c r="AK107" s="300">
        <f ca="1">(Conversion!AK107*f_ResVal)/f_GMMar</f>
        <v>8527.2435897435898</v>
      </c>
      <c r="AL107" s="300">
        <f ca="1">(Conversion!AL107*f_ResVal)/f_GMMar</f>
        <v>0</v>
      </c>
      <c r="AM107" s="300">
        <f ca="1">(Conversion!AM107*f_ResVal)/f_GMMar</f>
        <v>0</v>
      </c>
      <c r="AN107" s="300">
        <f ca="1">(Conversion!AN107*f_ResVal)/f_GMMar</f>
        <v>0</v>
      </c>
      <c r="AO107" s="300">
        <f ca="1">(Conversion!AO107*f_ResVal)/f_GMMar</f>
        <v>0</v>
      </c>
      <c r="AP107" s="300">
        <f ca="1">(Conversion!AP107*f_ResVal)/f_GMMar</f>
        <v>0</v>
      </c>
      <c r="AQ107" s="300">
        <f ca="1">(Conversion!AQ107*f_ResVal)/f_GMMar</f>
        <v>0</v>
      </c>
      <c r="AR107" s="300">
        <f ca="1">(Conversion!AR107*f_ResVal)/f_GMMar</f>
        <v>0</v>
      </c>
      <c r="AS107" s="300">
        <f ca="1">(Conversion!AS107*f_ResVal)/f_GMMar</f>
        <v>0</v>
      </c>
      <c r="AT107" s="300">
        <f ca="1">(Conversion!AT107*f_ResVal)/f_GMMar</f>
        <v>0</v>
      </c>
      <c r="AU107" s="300">
        <f ca="1">(Conversion!AU107*f_ResVal)/f_GMMar</f>
        <v>0</v>
      </c>
      <c r="AV107" s="300">
        <f ca="1">(Conversion!AV107*f_ResVal)/f_GMMar</f>
        <v>0</v>
      </c>
      <c r="AW107" s="300">
        <f ca="1">(Conversion!AW107*f_ResVal)/f_GMMar</f>
        <v>0</v>
      </c>
      <c r="AX107" s="300">
        <f ca="1">(Conversion!AX107*f_ResVal)/f_GMMar</f>
        <v>0</v>
      </c>
      <c r="AY107" s="300">
        <f ca="1">(Conversion!AY107*f_ResVal)/f_GMMar</f>
        <v>0</v>
      </c>
      <c r="AZ107" s="300">
        <f ca="1">(Conversion!AZ107*f_ResVal)/f_GMMar</f>
        <v>0</v>
      </c>
      <c r="BA107" s="300">
        <f ca="1">(Conversion!BA107*f_ResVal)/f_GMMar</f>
        <v>0</v>
      </c>
      <c r="BB107" s="300">
        <f ca="1">(Conversion!BB107*f_ResVal)/f_GMMar</f>
        <v>0</v>
      </c>
      <c r="BC107" s="300">
        <f ca="1">(Conversion!BC107*f_ResVal)/f_GMMar</f>
        <v>0</v>
      </c>
      <c r="BD107" s="300">
        <f ca="1">(Conversion!BD107*f_ResVal)/f_GMMar</f>
        <v>0</v>
      </c>
      <c r="BE107" s="300">
        <f ca="1">(Conversion!BE107*f_ResVal)/f_GMMar</f>
        <v>0</v>
      </c>
      <c r="BF107" s="300">
        <f ca="1">(Conversion!BF107*f_ResVal)/f_GMMar</f>
        <v>0</v>
      </c>
      <c r="BG107" s="300">
        <f ca="1">(Conversion!BG107*f_ResVal)/f_GMMar</f>
        <v>0</v>
      </c>
      <c r="BH107" s="300">
        <f ca="1">(Conversion!BH107*f_ResVal)/f_GMMar</f>
        <v>0</v>
      </c>
      <c r="BI107" s="300">
        <f ca="1">(Conversion!BI107*f_ResVal)/f_GMMar</f>
        <v>0</v>
      </c>
      <c r="BJ107" s="300">
        <f ca="1">(Conversion!BJ107*f_ResVal)/f_GMMar</f>
        <v>0</v>
      </c>
      <c r="BK107" s="300">
        <f ca="1">(Conversion!BK107*f_ResVal)/f_GMMar</f>
        <v>0</v>
      </c>
      <c r="BL107" s="300">
        <f ca="1">(Conversion!BL107*f_ResVal)/f_GMMar</f>
        <v>0</v>
      </c>
      <c r="BM107" s="300">
        <f ca="1">(Conversion!BM107*f_ResVal)/f_GMMar</f>
        <v>0</v>
      </c>
      <c r="BN107" s="300">
        <f ca="1">(Conversion!BN107*f_ResVal)/f_GMMar</f>
        <v>0</v>
      </c>
      <c r="BO107" s="300">
        <f ca="1">(Conversion!BO107*f_ResVal)/f_GMMar</f>
        <v>0</v>
      </c>
      <c r="BP107" s="300">
        <f ca="1">(Conversion!BP107*f_ResVal)/f_GMMar</f>
        <v>0</v>
      </c>
      <c r="BQ107" s="300">
        <f ca="1">(Conversion!BQ107*f_ResVal)/f_GMMar</f>
        <v>0</v>
      </c>
      <c r="BR107" s="300">
        <f ca="1">(Conversion!BR107*f_ResVal)/f_GMMar</f>
        <v>0</v>
      </c>
      <c r="BS107" s="300">
        <f ca="1">(Conversion!BS107*f_ResVal)/f_GMMar</f>
        <v>0</v>
      </c>
      <c r="BT107" s="300">
        <f ca="1">(Conversion!BT107*f_ResVal)/f_GMMar</f>
        <v>0</v>
      </c>
      <c r="BU107" s="300">
        <f ca="1">(Conversion!BU107*f_ResVal)/f_GMMar</f>
        <v>0</v>
      </c>
      <c r="BV107" s="300">
        <f ca="1">(Conversion!BV107*f_ResVal)/f_GMMar</f>
        <v>0</v>
      </c>
      <c r="BW107" s="300">
        <f ca="1">(Conversion!BW107*f_ResVal)/f_GMMar</f>
        <v>0</v>
      </c>
      <c r="BX107" s="300">
        <f ca="1">(Conversion!BX107*f_ResVal)/f_GMMar</f>
        <v>0</v>
      </c>
      <c r="BY107" s="300">
        <f ca="1">(Conversion!BY107*f_ResVal)/f_GMMar</f>
        <v>0</v>
      </c>
      <c r="BZ107" s="300">
        <f ca="1">(Conversion!BZ107*f_ResVal)/f_GMMar</f>
        <v>0</v>
      </c>
      <c r="CA107" s="300">
        <f ca="1">(Conversion!CA107*f_ResVal)/f_GMMar</f>
        <v>0</v>
      </c>
      <c r="CB107" s="300">
        <f ca="1">(Conversion!CB107*f_ResVal)/f_GMMar</f>
        <v>0</v>
      </c>
      <c r="CC107" s="300">
        <f ca="1">(Conversion!CC107*f_ResVal)/f_GMMar</f>
        <v>0</v>
      </c>
      <c r="CD107" s="300">
        <f ca="1">(Conversion!CD107*f_ResVal)/f_GMMar</f>
        <v>0</v>
      </c>
      <c r="CE107" s="300">
        <f ca="1">(Conversion!CE107*f_ResVal)/f_GMMar</f>
        <v>0</v>
      </c>
      <c r="CF107" s="300">
        <f ca="1">(Conversion!CF107*f_ResVal)/f_GMMar</f>
        <v>0</v>
      </c>
      <c r="CG107" s="300">
        <f ca="1">(Conversion!CG107*f_ResVal)/f_GMMar</f>
        <v>0</v>
      </c>
      <c r="CH107" s="300">
        <f ca="1">(Conversion!CH107*f_ResVal)/f_GMMar</f>
        <v>0</v>
      </c>
      <c r="CI107" s="300">
        <f ca="1">(Conversion!CI107*f_ResVal)/f_GMMar</f>
        <v>0</v>
      </c>
      <c r="CJ107" s="300">
        <f ca="1">(Conversion!CJ107*f_ResVal)/f_GMMar</f>
        <v>0</v>
      </c>
      <c r="CK107" s="300">
        <f ca="1">(Conversion!CK107*f_ResVal)/f_GMMar</f>
        <v>0</v>
      </c>
      <c r="CL107" s="300">
        <f ca="1">(Conversion!CL107*f_ResVal)/f_GMMar</f>
        <v>0</v>
      </c>
      <c r="CM107" s="300">
        <f ca="1">(Conversion!CM107*f_ResVal)/f_GMMar</f>
        <v>0</v>
      </c>
      <c r="CN107" s="300">
        <f ca="1">(Conversion!CN107*f_ResVal)/f_GMMar</f>
        <v>0</v>
      </c>
      <c r="CO107" s="300">
        <f ca="1">(Conversion!CO107*f_ResVal)/f_GMMar</f>
        <v>0</v>
      </c>
      <c r="CP107" s="300">
        <f ca="1">(Conversion!CP107*f_ResVal)/f_GMMar</f>
        <v>0</v>
      </c>
      <c r="CQ107" s="300">
        <f ca="1">(Conversion!CQ107*f_ResVal)/f_GMMar</f>
        <v>0</v>
      </c>
      <c r="CR107" s="300">
        <f ca="1">(Conversion!CR107*f_ResVal)/f_GMMar</f>
        <v>0</v>
      </c>
      <c r="CS107" s="300">
        <f ca="1">(Conversion!CS107*f_ResVal)/f_GMMar</f>
        <v>0</v>
      </c>
      <c r="CT107" s="300">
        <f ca="1">(Conversion!CT107*f_ResVal)/f_GMMar</f>
        <v>0</v>
      </c>
      <c r="CU107" s="300">
        <f ca="1">(Conversion!CU107*f_ResVal)/f_GMMar</f>
        <v>0</v>
      </c>
      <c r="CV107" s="300">
        <f ca="1">(Conversion!CV107*f_ResVal)/f_GMMar</f>
        <v>0</v>
      </c>
      <c r="CW107" s="300">
        <f ca="1">(Conversion!CW107*f_ResVal)/f_GMMar</f>
        <v>0</v>
      </c>
      <c r="CX107" s="300">
        <f ca="1">(Conversion!CX107*f_ResVal)/f_GMMar</f>
        <v>0</v>
      </c>
      <c r="CY107" s="300">
        <f ca="1">(Conversion!CY107*f_ResVal)/f_GMMar</f>
        <v>0</v>
      </c>
      <c r="CZ107" s="300">
        <f ca="1">(Conversion!CZ107*f_ResVal)/f_GMMar</f>
        <v>0</v>
      </c>
      <c r="DA107" s="300">
        <f ca="1">(Conversion!DA107*f_ResVal)/f_GMMar</f>
        <v>0</v>
      </c>
      <c r="DB107" s="300">
        <f ca="1">(Conversion!DB107*f_ResVal)/f_GMMar</f>
        <v>0</v>
      </c>
      <c r="DC107" s="300">
        <f ca="1">(Conversion!DC107*f_ResVal)/f_GMMar</f>
        <v>0</v>
      </c>
      <c r="DD107" s="300">
        <f ca="1">(Conversion!DD107*f_ResVal)/f_GMMar</f>
        <v>0</v>
      </c>
      <c r="DE107" s="300">
        <f ca="1">(Conversion!DE107*f_ResVal)/f_GMMar</f>
        <v>0</v>
      </c>
      <c r="DF107" s="300">
        <f ca="1">(Conversion!DF107*f_ResVal)/f_GMMar</f>
        <v>0</v>
      </c>
      <c r="DG107" s="300">
        <f ca="1">(Conversion!DG107*f_ResVal)/f_GMMar</f>
        <v>0</v>
      </c>
      <c r="DH107" s="300">
        <f ca="1">(Conversion!DH107*f_ResVal)/f_GMMar</f>
        <v>0</v>
      </c>
      <c r="DI107" s="300">
        <f ca="1">(Conversion!DI107*f_ResVal)/f_GMMar</f>
        <v>0</v>
      </c>
      <c r="DJ107" s="300">
        <f ca="1">(Conversion!DJ107*f_ResVal)/f_GMMar</f>
        <v>0</v>
      </c>
      <c r="DK107" s="300">
        <f ca="1">(Conversion!DK107*f_ResVal)/f_GMMar</f>
        <v>0</v>
      </c>
      <c r="DL107" s="300">
        <f ca="1">(Conversion!DL107*f_ResVal)/f_GMMar</f>
        <v>0</v>
      </c>
      <c r="DM107" s="300">
        <f ca="1">(Conversion!DM107*f_ResVal)/f_GMMar</f>
        <v>0</v>
      </c>
      <c r="DN107" s="300">
        <f ca="1">(Conversion!DN107*f_ResVal)/f_GMMar</f>
        <v>0</v>
      </c>
      <c r="DO107" s="300">
        <f ca="1">(Conversion!DO107*f_ResVal)/f_GMMar</f>
        <v>0</v>
      </c>
      <c r="DP107" s="300">
        <f ca="1">(Conversion!DP107*f_ResVal)/f_GMMar</f>
        <v>0</v>
      </c>
      <c r="DQ107" s="300">
        <f ca="1">(Conversion!DQ107*f_ResVal)/f_GMMar</f>
        <v>0</v>
      </c>
      <c r="DR107" s="300">
        <f ca="1">(Conversion!DR107*f_ResVal)/f_GMMar</f>
        <v>0</v>
      </c>
      <c r="DS107" s="300">
        <f ca="1">(Conversion!DS107*f_ResVal)/f_GMMar</f>
        <v>0</v>
      </c>
      <c r="DT107" s="300">
        <f ca="1">(Conversion!DT107*f_ResVal)/f_GMMar</f>
        <v>0</v>
      </c>
      <c r="DU107" s="300">
        <f ca="1">(Conversion!DU107*f_ResVal)/f_GMMar</f>
        <v>0</v>
      </c>
      <c r="DV107" s="300">
        <f ca="1">(Conversion!DV107*f_ResVal)/f_GMMar</f>
        <v>0</v>
      </c>
      <c r="DW107" s="300">
        <f ca="1">(Conversion!DW107*f_ResVal)/f_GMMar</f>
        <v>0</v>
      </c>
      <c r="DX107" s="300">
        <f ca="1">(Conversion!DX107*f_ResVal)/f_GMMar</f>
        <v>0</v>
      </c>
      <c r="DY107" s="300">
        <f ca="1">(Conversion!DY107*f_ResVal)/f_GMMar</f>
        <v>0</v>
      </c>
      <c r="DZ107" s="300">
        <f ca="1">(Conversion!DZ107*f_ResVal)/f_GMMar</f>
        <v>0</v>
      </c>
      <c r="EA107" s="300">
        <f ca="1">(Conversion!EA107*f_ResVal)/f_GMMar</f>
        <v>0</v>
      </c>
      <c r="EB107" s="300">
        <f ca="1">(Conversion!EB107*f_ResVal)/f_GMMar</f>
        <v>0</v>
      </c>
      <c r="EC107" s="300">
        <f ca="1">(Conversion!EC107*f_ResVal)/f_GMMar</f>
        <v>0</v>
      </c>
      <c r="ED107" s="300">
        <f ca="1">(Conversion!ED107*f_ResVal)/f_GMMar</f>
        <v>0</v>
      </c>
      <c r="EE107" s="300">
        <f ca="1">(Conversion!EE107*f_ResVal)/f_GMMar</f>
        <v>0</v>
      </c>
      <c r="EF107" s="300">
        <f ca="1">(Conversion!EF107*f_ResVal)/f_GMMar</f>
        <v>0</v>
      </c>
      <c r="EG107" s="300">
        <f ca="1">(Conversion!EG107*f_ResVal)/f_GMMar</f>
        <v>0</v>
      </c>
      <c r="EH107" s="300">
        <f ca="1">(Conversion!EH107*f_ResVal)/f_GMMar</f>
        <v>0</v>
      </c>
      <c r="EI107" s="300">
        <f ca="1">(Conversion!EI107*f_ResVal)/f_GMMar</f>
        <v>0</v>
      </c>
      <c r="EJ107" s="300">
        <f ca="1">(Conversion!EJ107*f_ResVal)/f_GMMar</f>
        <v>0</v>
      </c>
      <c r="EK107" s="300">
        <f ca="1">(Conversion!EK107*f_ResVal)/f_GMMar</f>
        <v>0</v>
      </c>
      <c r="EL107" s="300">
        <f ca="1">(Conversion!EL107*f_ResVal)/f_GMMar</f>
        <v>0</v>
      </c>
      <c r="EM107" s="300">
        <f ca="1">(Conversion!EM107*f_ResVal)/f_GMMar</f>
        <v>0</v>
      </c>
      <c r="EN107" s="300">
        <f ca="1">(Conversion!EN107*f_ResVal)/f_GMMar</f>
        <v>0</v>
      </c>
      <c r="EO107" s="300">
        <f ca="1">(Conversion!EO107*f_ResVal)/f_GMMar</f>
        <v>0</v>
      </c>
      <c r="EP107" s="300">
        <f ca="1">(Conversion!EP107*f_ResVal)/f_GMMar</f>
        <v>0</v>
      </c>
      <c r="EQ107" s="300">
        <f ca="1">(Conversion!EQ107*f_ResVal)/f_GMMar</f>
        <v>0</v>
      </c>
      <c r="ER107" s="300">
        <f ca="1">(Conversion!ER107*f_ResVal)/f_GMMar</f>
        <v>0</v>
      </c>
      <c r="ES107" s="300">
        <f ca="1">(Conversion!ES107*f_ResVal)/f_GMMar</f>
        <v>0</v>
      </c>
      <c r="ET107" s="300">
        <f ca="1">(Conversion!ET107*f_ResVal)/f_GMMar</f>
        <v>0</v>
      </c>
      <c r="EU107" s="300">
        <f ca="1">(Conversion!EU107*f_ResVal)/f_GMMar</f>
        <v>0</v>
      </c>
      <c r="EV107" s="300">
        <f ca="1">(Conversion!EV107*f_ResVal)/f_GMMar</f>
        <v>0</v>
      </c>
      <c r="EW107" s="300">
        <f ca="1">(Conversion!EW107*f_ResVal)/f_GMMar</f>
        <v>0</v>
      </c>
      <c r="EX107" s="300">
        <f ca="1">(Conversion!EX107*f_ResVal)/f_GMMar</f>
        <v>0</v>
      </c>
      <c r="EY107" s="612"/>
      <c r="EZ107" s="757" t="str">
        <f>'Main Input'!EZ107</f>
        <v>RPI</v>
      </c>
      <c r="FA107" s="757" t="str">
        <f>'Main Input'!FA107</f>
        <v>N/A</v>
      </c>
      <c r="FB107" s="766">
        <f>'Main Input'!FB107</f>
        <v>0</v>
      </c>
      <c r="FC107" s="766" t="str">
        <f>'Main Input'!FC107</f>
        <v>IT Solutions</v>
      </c>
      <c r="FD107" s="766" t="str">
        <f>'Main Input'!FD107</f>
        <v>Managed Services</v>
      </c>
      <c r="FE107" s="757" t="str">
        <f>'Main Input'!FE107</f>
        <v>Opex</v>
      </c>
      <c r="FF107" s="757" t="str">
        <f>'Main Input'!FF107</f>
        <v>ContractAccrual</v>
      </c>
      <c r="FG107" s="757" t="str">
        <f>'Main Input'!FG107</f>
        <v>Expense</v>
      </c>
      <c r="FH107" s="767" t="str">
        <f>'Main Input'!FH107</f>
        <v>A</v>
      </c>
      <c r="FI107" s="768">
        <f>'Main Input'!FI107</f>
        <v>0.22</v>
      </c>
      <c r="FJ107" s="768">
        <f>'Main Input'!FJ107</f>
        <v>0</v>
      </c>
      <c r="FK107" s="612"/>
      <c r="FL107" s="531">
        <f t="shared" si="24"/>
        <v>0</v>
      </c>
      <c r="FM107" s="86"/>
      <c r="FN107" s="612"/>
    </row>
    <row r="108" spans="1:170" ht="12.75" customHeight="1">
      <c r="A108" s="750" t="str">
        <f>'Main Input'!A108</f>
        <v>MTB</v>
      </c>
      <c r="B108" s="762" t="str">
        <f>'Main Input'!B108</f>
        <v>Business Unit</v>
      </c>
      <c r="C108" s="762" t="str">
        <f>'Main Input'!C108</f>
        <v>Labour</v>
      </c>
      <c r="D108" s="762" t="str">
        <f>'Main Input'!D108</f>
        <v>TFR</v>
      </c>
      <c r="E108" s="762" t="str">
        <f>'Main Input'!E108</f>
        <v>Migration Engineer #27 (Wintel)</v>
      </c>
      <c r="F108" s="753" t="str">
        <f>'Main Input'!F108</f>
        <v>direct</v>
      </c>
      <c r="G108" s="753" t="str">
        <f>'Main Input'!G108</f>
        <v>Person</v>
      </c>
      <c r="H108" s="753" t="str">
        <f>'Main Input'!H108</f>
        <v>SDC.TSS.4</v>
      </c>
      <c r="I108" s="753">
        <f>'Main Input'!I108</f>
        <v>0</v>
      </c>
      <c r="J108" s="753">
        <f>'Main Input'!J108</f>
        <v>0</v>
      </c>
      <c r="K108" s="753" t="str">
        <f>'Main Input'!K108</f>
        <v>FJS</v>
      </c>
      <c r="L108" s="753" t="str">
        <f>'Main Input'!L108</f>
        <v>pTran</v>
      </c>
      <c r="M108" s="753">
        <f>'Main Input'!M108</f>
        <v>0</v>
      </c>
      <c r="N108" s="753">
        <f>'Main Input'!N108</f>
        <v>0</v>
      </c>
      <c r="O108" s="753" t="str">
        <f>'Main Input'!O108</f>
        <v>SPAIN</v>
      </c>
      <c r="P108" s="753">
        <f>'Main Input'!P108</f>
        <v>313</v>
      </c>
      <c r="Q108" s="753" t="str">
        <f>'Main Input'!Q108</f>
        <v>EUR</v>
      </c>
      <c r="R108" s="753" t="str">
        <f>'Main Input'!R108</f>
        <v>EMEA</v>
      </c>
      <c r="S108" s="753" t="str">
        <f>'Main Input'!S108</f>
        <v>Local</v>
      </c>
      <c r="T108" s="753">
        <f>'Main Input'!T108</f>
        <v>0</v>
      </c>
      <c r="U108" s="753">
        <f>'Main Input'!U108</f>
        <v>0</v>
      </c>
      <c r="V108" s="753" t="str">
        <f>'Main Input'!V108</f>
        <v>4_ATP</v>
      </c>
      <c r="W108" s="753">
        <f>'Main Input'!W108</f>
        <v>0</v>
      </c>
      <c r="X108" s="753">
        <f>'Main Input'!X108</f>
        <v>0</v>
      </c>
      <c r="Y108" s="753">
        <f>'Main Input'!Y108</f>
        <v>0</v>
      </c>
      <c r="Z108" s="753">
        <f>'Main Input'!Z108</f>
        <v>0</v>
      </c>
      <c r="AA108" s="753">
        <f>'Main Input'!AA108</f>
        <v>0</v>
      </c>
      <c r="AB108" s="763">
        <f>'Main Input'!AB108</f>
        <v>0</v>
      </c>
      <c r="AC108" s="763" t="str">
        <f>'Main Input'!AC108</f>
        <v>Days</v>
      </c>
      <c r="AD108" s="764">
        <f>'Main Input'!AD108</f>
        <v>85</v>
      </c>
      <c r="AE108" s="765">
        <f t="shared" ca="1" si="22"/>
        <v>34108.974358974359</v>
      </c>
      <c r="AF108" s="299">
        <f>(Conversion!AF108*f_ResVal)/f_GMMar</f>
        <v>0</v>
      </c>
      <c r="AG108" s="300">
        <f ca="1">(Conversion!AG108*f_ResVal)/f_GMMar</f>
        <v>0</v>
      </c>
      <c r="AH108" s="300">
        <f ca="1">(Conversion!AH108*f_ResVal)/f_GMMar</f>
        <v>8527.2435897435898</v>
      </c>
      <c r="AI108" s="300">
        <f ca="1">(Conversion!AI108*f_ResVal)/f_GMMar</f>
        <v>8527.2435897435898</v>
      </c>
      <c r="AJ108" s="300">
        <f ca="1">(Conversion!AJ108*f_ResVal)/f_GMMar</f>
        <v>8527.2435897435898</v>
      </c>
      <c r="AK108" s="300">
        <f ca="1">(Conversion!AK108*f_ResVal)/f_GMMar</f>
        <v>8527.2435897435898</v>
      </c>
      <c r="AL108" s="300">
        <f ca="1">(Conversion!AL108*f_ResVal)/f_GMMar</f>
        <v>0</v>
      </c>
      <c r="AM108" s="300">
        <f ca="1">(Conversion!AM108*f_ResVal)/f_GMMar</f>
        <v>0</v>
      </c>
      <c r="AN108" s="300">
        <f ca="1">(Conversion!AN108*f_ResVal)/f_GMMar</f>
        <v>0</v>
      </c>
      <c r="AO108" s="300">
        <f ca="1">(Conversion!AO108*f_ResVal)/f_GMMar</f>
        <v>0</v>
      </c>
      <c r="AP108" s="300">
        <f ca="1">(Conversion!AP108*f_ResVal)/f_GMMar</f>
        <v>0</v>
      </c>
      <c r="AQ108" s="300">
        <f ca="1">(Conversion!AQ108*f_ResVal)/f_GMMar</f>
        <v>0</v>
      </c>
      <c r="AR108" s="300">
        <f ca="1">(Conversion!AR108*f_ResVal)/f_GMMar</f>
        <v>0</v>
      </c>
      <c r="AS108" s="300">
        <f ca="1">(Conversion!AS108*f_ResVal)/f_GMMar</f>
        <v>0</v>
      </c>
      <c r="AT108" s="300">
        <f ca="1">(Conversion!AT108*f_ResVal)/f_GMMar</f>
        <v>0</v>
      </c>
      <c r="AU108" s="300">
        <f ca="1">(Conversion!AU108*f_ResVal)/f_GMMar</f>
        <v>0</v>
      </c>
      <c r="AV108" s="300">
        <f ca="1">(Conversion!AV108*f_ResVal)/f_GMMar</f>
        <v>0</v>
      </c>
      <c r="AW108" s="300">
        <f ca="1">(Conversion!AW108*f_ResVal)/f_GMMar</f>
        <v>0</v>
      </c>
      <c r="AX108" s="300">
        <f ca="1">(Conversion!AX108*f_ResVal)/f_GMMar</f>
        <v>0</v>
      </c>
      <c r="AY108" s="300">
        <f ca="1">(Conversion!AY108*f_ResVal)/f_GMMar</f>
        <v>0</v>
      </c>
      <c r="AZ108" s="300">
        <f ca="1">(Conversion!AZ108*f_ResVal)/f_GMMar</f>
        <v>0</v>
      </c>
      <c r="BA108" s="300">
        <f ca="1">(Conversion!BA108*f_ResVal)/f_GMMar</f>
        <v>0</v>
      </c>
      <c r="BB108" s="300">
        <f ca="1">(Conversion!BB108*f_ResVal)/f_GMMar</f>
        <v>0</v>
      </c>
      <c r="BC108" s="300">
        <f ca="1">(Conversion!BC108*f_ResVal)/f_GMMar</f>
        <v>0</v>
      </c>
      <c r="BD108" s="300">
        <f ca="1">(Conversion!BD108*f_ResVal)/f_GMMar</f>
        <v>0</v>
      </c>
      <c r="BE108" s="300">
        <f ca="1">(Conversion!BE108*f_ResVal)/f_GMMar</f>
        <v>0</v>
      </c>
      <c r="BF108" s="300">
        <f ca="1">(Conversion!BF108*f_ResVal)/f_GMMar</f>
        <v>0</v>
      </c>
      <c r="BG108" s="300">
        <f ca="1">(Conversion!BG108*f_ResVal)/f_GMMar</f>
        <v>0</v>
      </c>
      <c r="BH108" s="300">
        <f ca="1">(Conversion!BH108*f_ResVal)/f_GMMar</f>
        <v>0</v>
      </c>
      <c r="BI108" s="300">
        <f ca="1">(Conversion!BI108*f_ResVal)/f_GMMar</f>
        <v>0</v>
      </c>
      <c r="BJ108" s="300">
        <f ca="1">(Conversion!BJ108*f_ResVal)/f_GMMar</f>
        <v>0</v>
      </c>
      <c r="BK108" s="300">
        <f ca="1">(Conversion!BK108*f_ResVal)/f_GMMar</f>
        <v>0</v>
      </c>
      <c r="BL108" s="300">
        <f ca="1">(Conversion!BL108*f_ResVal)/f_GMMar</f>
        <v>0</v>
      </c>
      <c r="BM108" s="300">
        <f ca="1">(Conversion!BM108*f_ResVal)/f_GMMar</f>
        <v>0</v>
      </c>
      <c r="BN108" s="300">
        <f ca="1">(Conversion!BN108*f_ResVal)/f_GMMar</f>
        <v>0</v>
      </c>
      <c r="BO108" s="300">
        <f ca="1">(Conversion!BO108*f_ResVal)/f_GMMar</f>
        <v>0</v>
      </c>
      <c r="BP108" s="300">
        <f ca="1">(Conversion!BP108*f_ResVal)/f_GMMar</f>
        <v>0</v>
      </c>
      <c r="BQ108" s="300">
        <f ca="1">(Conversion!BQ108*f_ResVal)/f_GMMar</f>
        <v>0</v>
      </c>
      <c r="BR108" s="300">
        <f ca="1">(Conversion!BR108*f_ResVal)/f_GMMar</f>
        <v>0</v>
      </c>
      <c r="BS108" s="300">
        <f ca="1">(Conversion!BS108*f_ResVal)/f_GMMar</f>
        <v>0</v>
      </c>
      <c r="BT108" s="300">
        <f ca="1">(Conversion!BT108*f_ResVal)/f_GMMar</f>
        <v>0</v>
      </c>
      <c r="BU108" s="300">
        <f ca="1">(Conversion!BU108*f_ResVal)/f_GMMar</f>
        <v>0</v>
      </c>
      <c r="BV108" s="300">
        <f ca="1">(Conversion!BV108*f_ResVal)/f_GMMar</f>
        <v>0</v>
      </c>
      <c r="BW108" s="300">
        <f ca="1">(Conversion!BW108*f_ResVal)/f_GMMar</f>
        <v>0</v>
      </c>
      <c r="BX108" s="300">
        <f ca="1">(Conversion!BX108*f_ResVal)/f_GMMar</f>
        <v>0</v>
      </c>
      <c r="BY108" s="300">
        <f ca="1">(Conversion!BY108*f_ResVal)/f_GMMar</f>
        <v>0</v>
      </c>
      <c r="BZ108" s="300">
        <f ca="1">(Conversion!BZ108*f_ResVal)/f_GMMar</f>
        <v>0</v>
      </c>
      <c r="CA108" s="300">
        <f ca="1">(Conversion!CA108*f_ResVal)/f_GMMar</f>
        <v>0</v>
      </c>
      <c r="CB108" s="300">
        <f ca="1">(Conversion!CB108*f_ResVal)/f_GMMar</f>
        <v>0</v>
      </c>
      <c r="CC108" s="300">
        <f ca="1">(Conversion!CC108*f_ResVal)/f_GMMar</f>
        <v>0</v>
      </c>
      <c r="CD108" s="300">
        <f ca="1">(Conversion!CD108*f_ResVal)/f_GMMar</f>
        <v>0</v>
      </c>
      <c r="CE108" s="300">
        <f ca="1">(Conversion!CE108*f_ResVal)/f_GMMar</f>
        <v>0</v>
      </c>
      <c r="CF108" s="300">
        <f ca="1">(Conversion!CF108*f_ResVal)/f_GMMar</f>
        <v>0</v>
      </c>
      <c r="CG108" s="300">
        <f ca="1">(Conversion!CG108*f_ResVal)/f_GMMar</f>
        <v>0</v>
      </c>
      <c r="CH108" s="300">
        <f ca="1">(Conversion!CH108*f_ResVal)/f_GMMar</f>
        <v>0</v>
      </c>
      <c r="CI108" s="300">
        <f ca="1">(Conversion!CI108*f_ResVal)/f_GMMar</f>
        <v>0</v>
      </c>
      <c r="CJ108" s="300">
        <f ca="1">(Conversion!CJ108*f_ResVal)/f_GMMar</f>
        <v>0</v>
      </c>
      <c r="CK108" s="300">
        <f ca="1">(Conversion!CK108*f_ResVal)/f_GMMar</f>
        <v>0</v>
      </c>
      <c r="CL108" s="300">
        <f ca="1">(Conversion!CL108*f_ResVal)/f_GMMar</f>
        <v>0</v>
      </c>
      <c r="CM108" s="300">
        <f ca="1">(Conversion!CM108*f_ResVal)/f_GMMar</f>
        <v>0</v>
      </c>
      <c r="CN108" s="300">
        <f ca="1">(Conversion!CN108*f_ResVal)/f_GMMar</f>
        <v>0</v>
      </c>
      <c r="CO108" s="300">
        <f ca="1">(Conversion!CO108*f_ResVal)/f_GMMar</f>
        <v>0</v>
      </c>
      <c r="CP108" s="300">
        <f ca="1">(Conversion!CP108*f_ResVal)/f_GMMar</f>
        <v>0</v>
      </c>
      <c r="CQ108" s="300">
        <f ca="1">(Conversion!CQ108*f_ResVal)/f_GMMar</f>
        <v>0</v>
      </c>
      <c r="CR108" s="300">
        <f ca="1">(Conversion!CR108*f_ResVal)/f_GMMar</f>
        <v>0</v>
      </c>
      <c r="CS108" s="300">
        <f ca="1">(Conversion!CS108*f_ResVal)/f_GMMar</f>
        <v>0</v>
      </c>
      <c r="CT108" s="300">
        <f ca="1">(Conversion!CT108*f_ResVal)/f_GMMar</f>
        <v>0</v>
      </c>
      <c r="CU108" s="300">
        <f ca="1">(Conversion!CU108*f_ResVal)/f_GMMar</f>
        <v>0</v>
      </c>
      <c r="CV108" s="300">
        <f ca="1">(Conversion!CV108*f_ResVal)/f_GMMar</f>
        <v>0</v>
      </c>
      <c r="CW108" s="300">
        <f ca="1">(Conversion!CW108*f_ResVal)/f_GMMar</f>
        <v>0</v>
      </c>
      <c r="CX108" s="300">
        <f ca="1">(Conversion!CX108*f_ResVal)/f_GMMar</f>
        <v>0</v>
      </c>
      <c r="CY108" s="300">
        <f ca="1">(Conversion!CY108*f_ResVal)/f_GMMar</f>
        <v>0</v>
      </c>
      <c r="CZ108" s="300">
        <f ca="1">(Conversion!CZ108*f_ResVal)/f_GMMar</f>
        <v>0</v>
      </c>
      <c r="DA108" s="300">
        <f ca="1">(Conversion!DA108*f_ResVal)/f_GMMar</f>
        <v>0</v>
      </c>
      <c r="DB108" s="300">
        <f ca="1">(Conversion!DB108*f_ResVal)/f_GMMar</f>
        <v>0</v>
      </c>
      <c r="DC108" s="300">
        <f ca="1">(Conversion!DC108*f_ResVal)/f_GMMar</f>
        <v>0</v>
      </c>
      <c r="DD108" s="300">
        <f ca="1">(Conversion!DD108*f_ResVal)/f_GMMar</f>
        <v>0</v>
      </c>
      <c r="DE108" s="300">
        <f ca="1">(Conversion!DE108*f_ResVal)/f_GMMar</f>
        <v>0</v>
      </c>
      <c r="DF108" s="300">
        <f ca="1">(Conversion!DF108*f_ResVal)/f_GMMar</f>
        <v>0</v>
      </c>
      <c r="DG108" s="300">
        <f ca="1">(Conversion!DG108*f_ResVal)/f_GMMar</f>
        <v>0</v>
      </c>
      <c r="DH108" s="300">
        <f ca="1">(Conversion!DH108*f_ResVal)/f_GMMar</f>
        <v>0</v>
      </c>
      <c r="DI108" s="300">
        <f ca="1">(Conversion!DI108*f_ResVal)/f_GMMar</f>
        <v>0</v>
      </c>
      <c r="DJ108" s="300">
        <f ca="1">(Conversion!DJ108*f_ResVal)/f_GMMar</f>
        <v>0</v>
      </c>
      <c r="DK108" s="300">
        <f ca="1">(Conversion!DK108*f_ResVal)/f_GMMar</f>
        <v>0</v>
      </c>
      <c r="DL108" s="300">
        <f ca="1">(Conversion!DL108*f_ResVal)/f_GMMar</f>
        <v>0</v>
      </c>
      <c r="DM108" s="300">
        <f ca="1">(Conversion!DM108*f_ResVal)/f_GMMar</f>
        <v>0</v>
      </c>
      <c r="DN108" s="300">
        <f ca="1">(Conversion!DN108*f_ResVal)/f_GMMar</f>
        <v>0</v>
      </c>
      <c r="DO108" s="300">
        <f ca="1">(Conversion!DO108*f_ResVal)/f_GMMar</f>
        <v>0</v>
      </c>
      <c r="DP108" s="300">
        <f ca="1">(Conversion!DP108*f_ResVal)/f_GMMar</f>
        <v>0</v>
      </c>
      <c r="DQ108" s="300">
        <f ca="1">(Conversion!DQ108*f_ResVal)/f_GMMar</f>
        <v>0</v>
      </c>
      <c r="DR108" s="300">
        <f ca="1">(Conversion!DR108*f_ResVal)/f_GMMar</f>
        <v>0</v>
      </c>
      <c r="DS108" s="300">
        <f ca="1">(Conversion!DS108*f_ResVal)/f_GMMar</f>
        <v>0</v>
      </c>
      <c r="DT108" s="300">
        <f ca="1">(Conversion!DT108*f_ResVal)/f_GMMar</f>
        <v>0</v>
      </c>
      <c r="DU108" s="300">
        <f ca="1">(Conversion!DU108*f_ResVal)/f_GMMar</f>
        <v>0</v>
      </c>
      <c r="DV108" s="300">
        <f ca="1">(Conversion!DV108*f_ResVal)/f_GMMar</f>
        <v>0</v>
      </c>
      <c r="DW108" s="300">
        <f ca="1">(Conversion!DW108*f_ResVal)/f_GMMar</f>
        <v>0</v>
      </c>
      <c r="DX108" s="300">
        <f ca="1">(Conversion!DX108*f_ResVal)/f_GMMar</f>
        <v>0</v>
      </c>
      <c r="DY108" s="300">
        <f ca="1">(Conversion!DY108*f_ResVal)/f_GMMar</f>
        <v>0</v>
      </c>
      <c r="DZ108" s="300">
        <f ca="1">(Conversion!DZ108*f_ResVal)/f_GMMar</f>
        <v>0</v>
      </c>
      <c r="EA108" s="300">
        <f ca="1">(Conversion!EA108*f_ResVal)/f_GMMar</f>
        <v>0</v>
      </c>
      <c r="EB108" s="300">
        <f ca="1">(Conversion!EB108*f_ResVal)/f_GMMar</f>
        <v>0</v>
      </c>
      <c r="EC108" s="300">
        <f ca="1">(Conversion!EC108*f_ResVal)/f_GMMar</f>
        <v>0</v>
      </c>
      <c r="ED108" s="300">
        <f ca="1">(Conversion!ED108*f_ResVal)/f_GMMar</f>
        <v>0</v>
      </c>
      <c r="EE108" s="300">
        <f ca="1">(Conversion!EE108*f_ResVal)/f_GMMar</f>
        <v>0</v>
      </c>
      <c r="EF108" s="300">
        <f ca="1">(Conversion!EF108*f_ResVal)/f_GMMar</f>
        <v>0</v>
      </c>
      <c r="EG108" s="300">
        <f ca="1">(Conversion!EG108*f_ResVal)/f_GMMar</f>
        <v>0</v>
      </c>
      <c r="EH108" s="300">
        <f ca="1">(Conversion!EH108*f_ResVal)/f_GMMar</f>
        <v>0</v>
      </c>
      <c r="EI108" s="300">
        <f ca="1">(Conversion!EI108*f_ResVal)/f_GMMar</f>
        <v>0</v>
      </c>
      <c r="EJ108" s="300">
        <f ca="1">(Conversion!EJ108*f_ResVal)/f_GMMar</f>
        <v>0</v>
      </c>
      <c r="EK108" s="300">
        <f ca="1">(Conversion!EK108*f_ResVal)/f_GMMar</f>
        <v>0</v>
      </c>
      <c r="EL108" s="300">
        <f ca="1">(Conversion!EL108*f_ResVal)/f_GMMar</f>
        <v>0</v>
      </c>
      <c r="EM108" s="300">
        <f ca="1">(Conversion!EM108*f_ResVal)/f_GMMar</f>
        <v>0</v>
      </c>
      <c r="EN108" s="300">
        <f ca="1">(Conversion!EN108*f_ResVal)/f_GMMar</f>
        <v>0</v>
      </c>
      <c r="EO108" s="300">
        <f ca="1">(Conversion!EO108*f_ResVal)/f_GMMar</f>
        <v>0</v>
      </c>
      <c r="EP108" s="300">
        <f ca="1">(Conversion!EP108*f_ResVal)/f_GMMar</f>
        <v>0</v>
      </c>
      <c r="EQ108" s="300">
        <f ca="1">(Conversion!EQ108*f_ResVal)/f_GMMar</f>
        <v>0</v>
      </c>
      <c r="ER108" s="300">
        <f ca="1">(Conversion!ER108*f_ResVal)/f_GMMar</f>
        <v>0</v>
      </c>
      <c r="ES108" s="300">
        <f ca="1">(Conversion!ES108*f_ResVal)/f_GMMar</f>
        <v>0</v>
      </c>
      <c r="ET108" s="300">
        <f ca="1">(Conversion!ET108*f_ResVal)/f_GMMar</f>
        <v>0</v>
      </c>
      <c r="EU108" s="300">
        <f ca="1">(Conversion!EU108*f_ResVal)/f_GMMar</f>
        <v>0</v>
      </c>
      <c r="EV108" s="300">
        <f ca="1">(Conversion!EV108*f_ResVal)/f_GMMar</f>
        <v>0</v>
      </c>
      <c r="EW108" s="300">
        <f ca="1">(Conversion!EW108*f_ResVal)/f_GMMar</f>
        <v>0</v>
      </c>
      <c r="EX108" s="300">
        <f ca="1">(Conversion!EX108*f_ResVal)/f_GMMar</f>
        <v>0</v>
      </c>
      <c r="EY108" s="612"/>
      <c r="EZ108" s="757" t="str">
        <f>'Main Input'!EZ108</f>
        <v>RPI</v>
      </c>
      <c r="FA108" s="757" t="str">
        <f>'Main Input'!FA108</f>
        <v>N/A</v>
      </c>
      <c r="FB108" s="766">
        <f>'Main Input'!FB108</f>
        <v>0</v>
      </c>
      <c r="FC108" s="766" t="str">
        <f>'Main Input'!FC108</f>
        <v>IT Solutions</v>
      </c>
      <c r="FD108" s="766" t="str">
        <f>'Main Input'!FD108</f>
        <v>Managed Services</v>
      </c>
      <c r="FE108" s="757" t="str">
        <f>'Main Input'!FE108</f>
        <v>Opex</v>
      </c>
      <c r="FF108" s="757" t="str">
        <f>'Main Input'!FF108</f>
        <v>ContractAccrual</v>
      </c>
      <c r="FG108" s="757" t="str">
        <f>'Main Input'!FG108</f>
        <v>Expense</v>
      </c>
      <c r="FH108" s="767" t="str">
        <f>'Main Input'!FH108</f>
        <v>A</v>
      </c>
      <c r="FI108" s="768">
        <f>'Main Input'!FI108</f>
        <v>0.22</v>
      </c>
      <c r="FJ108" s="768">
        <f>'Main Input'!FJ108</f>
        <v>0</v>
      </c>
      <c r="FK108" s="612"/>
      <c r="FL108" s="531">
        <f t="shared" si="24"/>
        <v>0</v>
      </c>
      <c r="FM108" s="86"/>
      <c r="FN108" s="612"/>
    </row>
    <row r="109" spans="1:170" ht="12.75" customHeight="1">
      <c r="A109" s="750" t="str">
        <f>'Main Input'!A109</f>
        <v>MTB</v>
      </c>
      <c r="B109" s="762" t="str">
        <f>'Main Input'!B109</f>
        <v>Business Unit</v>
      </c>
      <c r="C109" s="762" t="str">
        <f>'Main Input'!C109</f>
        <v>Labour</v>
      </c>
      <c r="D109" s="762" t="str">
        <f>'Main Input'!D109</f>
        <v>TFR</v>
      </c>
      <c r="E109" s="762" t="str">
        <f>'Main Input'!E109</f>
        <v>Migration Engineer #28 (Wintel)</v>
      </c>
      <c r="F109" s="753" t="str">
        <f>'Main Input'!F109</f>
        <v>direct</v>
      </c>
      <c r="G109" s="753" t="str">
        <f>'Main Input'!G109</f>
        <v>Person</v>
      </c>
      <c r="H109" s="753" t="str">
        <f>'Main Input'!H109</f>
        <v>SDC.TSS.4</v>
      </c>
      <c r="I109" s="753">
        <f>'Main Input'!I109</f>
        <v>0</v>
      </c>
      <c r="J109" s="753">
        <f>'Main Input'!J109</f>
        <v>0</v>
      </c>
      <c r="K109" s="753" t="str">
        <f>'Main Input'!K109</f>
        <v>FJS</v>
      </c>
      <c r="L109" s="753" t="str">
        <f>'Main Input'!L109</f>
        <v>pTran</v>
      </c>
      <c r="M109" s="753">
        <f>'Main Input'!M109</f>
        <v>0</v>
      </c>
      <c r="N109" s="753">
        <f>'Main Input'!N109</f>
        <v>0</v>
      </c>
      <c r="O109" s="753" t="str">
        <f>'Main Input'!O109</f>
        <v>SPAIN</v>
      </c>
      <c r="P109" s="753">
        <f>'Main Input'!P109</f>
        <v>313</v>
      </c>
      <c r="Q109" s="753" t="str">
        <f>'Main Input'!Q109</f>
        <v>EUR</v>
      </c>
      <c r="R109" s="753" t="str">
        <f>'Main Input'!R109</f>
        <v>EMEA</v>
      </c>
      <c r="S109" s="753" t="str">
        <f>'Main Input'!S109</f>
        <v>Local</v>
      </c>
      <c r="T109" s="753">
        <f>'Main Input'!T109</f>
        <v>0</v>
      </c>
      <c r="U109" s="753">
        <f>'Main Input'!U109</f>
        <v>0</v>
      </c>
      <c r="V109" s="753" t="str">
        <f>'Main Input'!V109</f>
        <v>4_ATP</v>
      </c>
      <c r="W109" s="753">
        <f>'Main Input'!W109</f>
        <v>0</v>
      </c>
      <c r="X109" s="753">
        <f>'Main Input'!X109</f>
        <v>0</v>
      </c>
      <c r="Y109" s="753">
        <f>'Main Input'!Y109</f>
        <v>0</v>
      </c>
      <c r="Z109" s="753">
        <f>'Main Input'!Z109</f>
        <v>0</v>
      </c>
      <c r="AA109" s="753">
        <f>'Main Input'!AA109</f>
        <v>0</v>
      </c>
      <c r="AB109" s="763">
        <f>'Main Input'!AB109</f>
        <v>0</v>
      </c>
      <c r="AC109" s="763" t="str">
        <f>'Main Input'!AC109</f>
        <v>Days</v>
      </c>
      <c r="AD109" s="764">
        <f>'Main Input'!AD109</f>
        <v>85</v>
      </c>
      <c r="AE109" s="765">
        <f t="shared" ca="1" si="22"/>
        <v>34108.974358974359</v>
      </c>
      <c r="AF109" s="299">
        <f>(Conversion!AF109*f_ResVal)/f_GMMar</f>
        <v>0</v>
      </c>
      <c r="AG109" s="300">
        <f ca="1">(Conversion!AG109*f_ResVal)/f_GMMar</f>
        <v>0</v>
      </c>
      <c r="AH109" s="300">
        <f ca="1">(Conversion!AH109*f_ResVal)/f_GMMar</f>
        <v>8527.2435897435898</v>
      </c>
      <c r="AI109" s="300">
        <f ca="1">(Conversion!AI109*f_ResVal)/f_GMMar</f>
        <v>8527.2435897435898</v>
      </c>
      <c r="AJ109" s="300">
        <f ca="1">(Conversion!AJ109*f_ResVal)/f_GMMar</f>
        <v>8527.2435897435898</v>
      </c>
      <c r="AK109" s="300">
        <f ca="1">(Conversion!AK109*f_ResVal)/f_GMMar</f>
        <v>8527.2435897435898</v>
      </c>
      <c r="AL109" s="300">
        <f ca="1">(Conversion!AL109*f_ResVal)/f_GMMar</f>
        <v>0</v>
      </c>
      <c r="AM109" s="300">
        <f ca="1">(Conversion!AM109*f_ResVal)/f_GMMar</f>
        <v>0</v>
      </c>
      <c r="AN109" s="300">
        <f ca="1">(Conversion!AN109*f_ResVal)/f_GMMar</f>
        <v>0</v>
      </c>
      <c r="AO109" s="300">
        <f ca="1">(Conversion!AO109*f_ResVal)/f_GMMar</f>
        <v>0</v>
      </c>
      <c r="AP109" s="300">
        <f ca="1">(Conversion!AP109*f_ResVal)/f_GMMar</f>
        <v>0</v>
      </c>
      <c r="AQ109" s="300">
        <f ca="1">(Conversion!AQ109*f_ResVal)/f_GMMar</f>
        <v>0</v>
      </c>
      <c r="AR109" s="300">
        <f ca="1">(Conversion!AR109*f_ResVal)/f_GMMar</f>
        <v>0</v>
      </c>
      <c r="AS109" s="300">
        <f ca="1">(Conversion!AS109*f_ResVal)/f_GMMar</f>
        <v>0</v>
      </c>
      <c r="AT109" s="300">
        <f ca="1">(Conversion!AT109*f_ResVal)/f_GMMar</f>
        <v>0</v>
      </c>
      <c r="AU109" s="300">
        <f ca="1">(Conversion!AU109*f_ResVal)/f_GMMar</f>
        <v>0</v>
      </c>
      <c r="AV109" s="300">
        <f ca="1">(Conversion!AV109*f_ResVal)/f_GMMar</f>
        <v>0</v>
      </c>
      <c r="AW109" s="300">
        <f ca="1">(Conversion!AW109*f_ResVal)/f_GMMar</f>
        <v>0</v>
      </c>
      <c r="AX109" s="300">
        <f ca="1">(Conversion!AX109*f_ResVal)/f_GMMar</f>
        <v>0</v>
      </c>
      <c r="AY109" s="300">
        <f ca="1">(Conversion!AY109*f_ResVal)/f_GMMar</f>
        <v>0</v>
      </c>
      <c r="AZ109" s="300">
        <f ca="1">(Conversion!AZ109*f_ResVal)/f_GMMar</f>
        <v>0</v>
      </c>
      <c r="BA109" s="300">
        <f ca="1">(Conversion!BA109*f_ResVal)/f_GMMar</f>
        <v>0</v>
      </c>
      <c r="BB109" s="300">
        <f ca="1">(Conversion!BB109*f_ResVal)/f_GMMar</f>
        <v>0</v>
      </c>
      <c r="BC109" s="300">
        <f ca="1">(Conversion!BC109*f_ResVal)/f_GMMar</f>
        <v>0</v>
      </c>
      <c r="BD109" s="300">
        <f ca="1">(Conversion!BD109*f_ResVal)/f_GMMar</f>
        <v>0</v>
      </c>
      <c r="BE109" s="300">
        <f ca="1">(Conversion!BE109*f_ResVal)/f_GMMar</f>
        <v>0</v>
      </c>
      <c r="BF109" s="300">
        <f ca="1">(Conversion!BF109*f_ResVal)/f_GMMar</f>
        <v>0</v>
      </c>
      <c r="BG109" s="300">
        <f ca="1">(Conversion!BG109*f_ResVal)/f_GMMar</f>
        <v>0</v>
      </c>
      <c r="BH109" s="300">
        <f ca="1">(Conversion!BH109*f_ResVal)/f_GMMar</f>
        <v>0</v>
      </c>
      <c r="BI109" s="300">
        <f ca="1">(Conversion!BI109*f_ResVal)/f_GMMar</f>
        <v>0</v>
      </c>
      <c r="BJ109" s="300">
        <f ca="1">(Conversion!BJ109*f_ResVal)/f_GMMar</f>
        <v>0</v>
      </c>
      <c r="BK109" s="300">
        <f ca="1">(Conversion!BK109*f_ResVal)/f_GMMar</f>
        <v>0</v>
      </c>
      <c r="BL109" s="300">
        <f ca="1">(Conversion!BL109*f_ResVal)/f_GMMar</f>
        <v>0</v>
      </c>
      <c r="BM109" s="300">
        <f ca="1">(Conversion!BM109*f_ResVal)/f_GMMar</f>
        <v>0</v>
      </c>
      <c r="BN109" s="300">
        <f ca="1">(Conversion!BN109*f_ResVal)/f_GMMar</f>
        <v>0</v>
      </c>
      <c r="BO109" s="300">
        <f ca="1">(Conversion!BO109*f_ResVal)/f_GMMar</f>
        <v>0</v>
      </c>
      <c r="BP109" s="300">
        <f ca="1">(Conversion!BP109*f_ResVal)/f_GMMar</f>
        <v>0</v>
      </c>
      <c r="BQ109" s="300">
        <f ca="1">(Conversion!BQ109*f_ResVal)/f_GMMar</f>
        <v>0</v>
      </c>
      <c r="BR109" s="300">
        <f ca="1">(Conversion!BR109*f_ResVal)/f_GMMar</f>
        <v>0</v>
      </c>
      <c r="BS109" s="300">
        <f ca="1">(Conversion!BS109*f_ResVal)/f_GMMar</f>
        <v>0</v>
      </c>
      <c r="BT109" s="300">
        <f ca="1">(Conversion!BT109*f_ResVal)/f_GMMar</f>
        <v>0</v>
      </c>
      <c r="BU109" s="300">
        <f ca="1">(Conversion!BU109*f_ResVal)/f_GMMar</f>
        <v>0</v>
      </c>
      <c r="BV109" s="300">
        <f ca="1">(Conversion!BV109*f_ResVal)/f_GMMar</f>
        <v>0</v>
      </c>
      <c r="BW109" s="300">
        <f ca="1">(Conversion!BW109*f_ResVal)/f_GMMar</f>
        <v>0</v>
      </c>
      <c r="BX109" s="300">
        <f ca="1">(Conversion!BX109*f_ResVal)/f_GMMar</f>
        <v>0</v>
      </c>
      <c r="BY109" s="300">
        <f ca="1">(Conversion!BY109*f_ResVal)/f_GMMar</f>
        <v>0</v>
      </c>
      <c r="BZ109" s="300">
        <f ca="1">(Conversion!BZ109*f_ResVal)/f_GMMar</f>
        <v>0</v>
      </c>
      <c r="CA109" s="300">
        <f ca="1">(Conversion!CA109*f_ResVal)/f_GMMar</f>
        <v>0</v>
      </c>
      <c r="CB109" s="300">
        <f ca="1">(Conversion!CB109*f_ResVal)/f_GMMar</f>
        <v>0</v>
      </c>
      <c r="CC109" s="300">
        <f ca="1">(Conversion!CC109*f_ResVal)/f_GMMar</f>
        <v>0</v>
      </c>
      <c r="CD109" s="300">
        <f ca="1">(Conversion!CD109*f_ResVal)/f_GMMar</f>
        <v>0</v>
      </c>
      <c r="CE109" s="300">
        <f ca="1">(Conversion!CE109*f_ResVal)/f_GMMar</f>
        <v>0</v>
      </c>
      <c r="CF109" s="300">
        <f ca="1">(Conversion!CF109*f_ResVal)/f_GMMar</f>
        <v>0</v>
      </c>
      <c r="CG109" s="300">
        <f ca="1">(Conversion!CG109*f_ResVal)/f_GMMar</f>
        <v>0</v>
      </c>
      <c r="CH109" s="300">
        <f ca="1">(Conversion!CH109*f_ResVal)/f_GMMar</f>
        <v>0</v>
      </c>
      <c r="CI109" s="300">
        <f ca="1">(Conversion!CI109*f_ResVal)/f_GMMar</f>
        <v>0</v>
      </c>
      <c r="CJ109" s="300">
        <f ca="1">(Conversion!CJ109*f_ResVal)/f_GMMar</f>
        <v>0</v>
      </c>
      <c r="CK109" s="300">
        <f ca="1">(Conversion!CK109*f_ResVal)/f_GMMar</f>
        <v>0</v>
      </c>
      <c r="CL109" s="300">
        <f ca="1">(Conversion!CL109*f_ResVal)/f_GMMar</f>
        <v>0</v>
      </c>
      <c r="CM109" s="300">
        <f ca="1">(Conversion!CM109*f_ResVal)/f_GMMar</f>
        <v>0</v>
      </c>
      <c r="CN109" s="300">
        <f ca="1">(Conversion!CN109*f_ResVal)/f_GMMar</f>
        <v>0</v>
      </c>
      <c r="CO109" s="300">
        <f ca="1">(Conversion!CO109*f_ResVal)/f_GMMar</f>
        <v>0</v>
      </c>
      <c r="CP109" s="300">
        <f ca="1">(Conversion!CP109*f_ResVal)/f_GMMar</f>
        <v>0</v>
      </c>
      <c r="CQ109" s="300">
        <f ca="1">(Conversion!CQ109*f_ResVal)/f_GMMar</f>
        <v>0</v>
      </c>
      <c r="CR109" s="300">
        <f ca="1">(Conversion!CR109*f_ResVal)/f_GMMar</f>
        <v>0</v>
      </c>
      <c r="CS109" s="300">
        <f ca="1">(Conversion!CS109*f_ResVal)/f_GMMar</f>
        <v>0</v>
      </c>
      <c r="CT109" s="300">
        <f ca="1">(Conversion!CT109*f_ResVal)/f_GMMar</f>
        <v>0</v>
      </c>
      <c r="CU109" s="300">
        <f ca="1">(Conversion!CU109*f_ResVal)/f_GMMar</f>
        <v>0</v>
      </c>
      <c r="CV109" s="300">
        <f ca="1">(Conversion!CV109*f_ResVal)/f_GMMar</f>
        <v>0</v>
      </c>
      <c r="CW109" s="300">
        <f ca="1">(Conversion!CW109*f_ResVal)/f_GMMar</f>
        <v>0</v>
      </c>
      <c r="CX109" s="300">
        <f ca="1">(Conversion!CX109*f_ResVal)/f_GMMar</f>
        <v>0</v>
      </c>
      <c r="CY109" s="300">
        <f ca="1">(Conversion!CY109*f_ResVal)/f_GMMar</f>
        <v>0</v>
      </c>
      <c r="CZ109" s="300">
        <f ca="1">(Conversion!CZ109*f_ResVal)/f_GMMar</f>
        <v>0</v>
      </c>
      <c r="DA109" s="300">
        <f ca="1">(Conversion!DA109*f_ResVal)/f_GMMar</f>
        <v>0</v>
      </c>
      <c r="DB109" s="300">
        <f ca="1">(Conversion!DB109*f_ResVal)/f_GMMar</f>
        <v>0</v>
      </c>
      <c r="DC109" s="300">
        <f ca="1">(Conversion!DC109*f_ResVal)/f_GMMar</f>
        <v>0</v>
      </c>
      <c r="DD109" s="300">
        <f ca="1">(Conversion!DD109*f_ResVal)/f_GMMar</f>
        <v>0</v>
      </c>
      <c r="DE109" s="300">
        <f ca="1">(Conversion!DE109*f_ResVal)/f_GMMar</f>
        <v>0</v>
      </c>
      <c r="DF109" s="300">
        <f ca="1">(Conversion!DF109*f_ResVal)/f_GMMar</f>
        <v>0</v>
      </c>
      <c r="DG109" s="300">
        <f ca="1">(Conversion!DG109*f_ResVal)/f_GMMar</f>
        <v>0</v>
      </c>
      <c r="DH109" s="300">
        <f ca="1">(Conversion!DH109*f_ResVal)/f_GMMar</f>
        <v>0</v>
      </c>
      <c r="DI109" s="300">
        <f ca="1">(Conversion!DI109*f_ResVal)/f_GMMar</f>
        <v>0</v>
      </c>
      <c r="DJ109" s="300">
        <f ca="1">(Conversion!DJ109*f_ResVal)/f_GMMar</f>
        <v>0</v>
      </c>
      <c r="DK109" s="300">
        <f ca="1">(Conversion!DK109*f_ResVal)/f_GMMar</f>
        <v>0</v>
      </c>
      <c r="DL109" s="300">
        <f ca="1">(Conversion!DL109*f_ResVal)/f_GMMar</f>
        <v>0</v>
      </c>
      <c r="DM109" s="300">
        <f ca="1">(Conversion!DM109*f_ResVal)/f_GMMar</f>
        <v>0</v>
      </c>
      <c r="DN109" s="300">
        <f ca="1">(Conversion!DN109*f_ResVal)/f_GMMar</f>
        <v>0</v>
      </c>
      <c r="DO109" s="300">
        <f ca="1">(Conversion!DO109*f_ResVal)/f_GMMar</f>
        <v>0</v>
      </c>
      <c r="DP109" s="300">
        <f ca="1">(Conversion!DP109*f_ResVal)/f_GMMar</f>
        <v>0</v>
      </c>
      <c r="DQ109" s="300">
        <f ca="1">(Conversion!DQ109*f_ResVal)/f_GMMar</f>
        <v>0</v>
      </c>
      <c r="DR109" s="300">
        <f ca="1">(Conversion!DR109*f_ResVal)/f_GMMar</f>
        <v>0</v>
      </c>
      <c r="DS109" s="300">
        <f ca="1">(Conversion!DS109*f_ResVal)/f_GMMar</f>
        <v>0</v>
      </c>
      <c r="DT109" s="300">
        <f ca="1">(Conversion!DT109*f_ResVal)/f_GMMar</f>
        <v>0</v>
      </c>
      <c r="DU109" s="300">
        <f ca="1">(Conversion!DU109*f_ResVal)/f_GMMar</f>
        <v>0</v>
      </c>
      <c r="DV109" s="300">
        <f ca="1">(Conversion!DV109*f_ResVal)/f_GMMar</f>
        <v>0</v>
      </c>
      <c r="DW109" s="300">
        <f ca="1">(Conversion!DW109*f_ResVal)/f_GMMar</f>
        <v>0</v>
      </c>
      <c r="DX109" s="300">
        <f ca="1">(Conversion!DX109*f_ResVal)/f_GMMar</f>
        <v>0</v>
      </c>
      <c r="DY109" s="300">
        <f ca="1">(Conversion!DY109*f_ResVal)/f_GMMar</f>
        <v>0</v>
      </c>
      <c r="DZ109" s="300">
        <f ca="1">(Conversion!DZ109*f_ResVal)/f_GMMar</f>
        <v>0</v>
      </c>
      <c r="EA109" s="300">
        <f ca="1">(Conversion!EA109*f_ResVal)/f_GMMar</f>
        <v>0</v>
      </c>
      <c r="EB109" s="300">
        <f ca="1">(Conversion!EB109*f_ResVal)/f_GMMar</f>
        <v>0</v>
      </c>
      <c r="EC109" s="300">
        <f ca="1">(Conversion!EC109*f_ResVal)/f_GMMar</f>
        <v>0</v>
      </c>
      <c r="ED109" s="300">
        <f ca="1">(Conversion!ED109*f_ResVal)/f_GMMar</f>
        <v>0</v>
      </c>
      <c r="EE109" s="300">
        <f ca="1">(Conversion!EE109*f_ResVal)/f_GMMar</f>
        <v>0</v>
      </c>
      <c r="EF109" s="300">
        <f ca="1">(Conversion!EF109*f_ResVal)/f_GMMar</f>
        <v>0</v>
      </c>
      <c r="EG109" s="300">
        <f ca="1">(Conversion!EG109*f_ResVal)/f_GMMar</f>
        <v>0</v>
      </c>
      <c r="EH109" s="300">
        <f ca="1">(Conversion!EH109*f_ResVal)/f_GMMar</f>
        <v>0</v>
      </c>
      <c r="EI109" s="300">
        <f ca="1">(Conversion!EI109*f_ResVal)/f_GMMar</f>
        <v>0</v>
      </c>
      <c r="EJ109" s="300">
        <f ca="1">(Conversion!EJ109*f_ResVal)/f_GMMar</f>
        <v>0</v>
      </c>
      <c r="EK109" s="300">
        <f ca="1">(Conversion!EK109*f_ResVal)/f_GMMar</f>
        <v>0</v>
      </c>
      <c r="EL109" s="300">
        <f ca="1">(Conversion!EL109*f_ResVal)/f_GMMar</f>
        <v>0</v>
      </c>
      <c r="EM109" s="300">
        <f ca="1">(Conversion!EM109*f_ResVal)/f_GMMar</f>
        <v>0</v>
      </c>
      <c r="EN109" s="300">
        <f ca="1">(Conversion!EN109*f_ResVal)/f_GMMar</f>
        <v>0</v>
      </c>
      <c r="EO109" s="300">
        <f ca="1">(Conversion!EO109*f_ResVal)/f_GMMar</f>
        <v>0</v>
      </c>
      <c r="EP109" s="300">
        <f ca="1">(Conversion!EP109*f_ResVal)/f_GMMar</f>
        <v>0</v>
      </c>
      <c r="EQ109" s="300">
        <f ca="1">(Conversion!EQ109*f_ResVal)/f_GMMar</f>
        <v>0</v>
      </c>
      <c r="ER109" s="300">
        <f ca="1">(Conversion!ER109*f_ResVal)/f_GMMar</f>
        <v>0</v>
      </c>
      <c r="ES109" s="300">
        <f ca="1">(Conversion!ES109*f_ResVal)/f_GMMar</f>
        <v>0</v>
      </c>
      <c r="ET109" s="300">
        <f ca="1">(Conversion!ET109*f_ResVal)/f_GMMar</f>
        <v>0</v>
      </c>
      <c r="EU109" s="300">
        <f ca="1">(Conversion!EU109*f_ResVal)/f_GMMar</f>
        <v>0</v>
      </c>
      <c r="EV109" s="300">
        <f ca="1">(Conversion!EV109*f_ResVal)/f_GMMar</f>
        <v>0</v>
      </c>
      <c r="EW109" s="300">
        <f ca="1">(Conversion!EW109*f_ResVal)/f_GMMar</f>
        <v>0</v>
      </c>
      <c r="EX109" s="300">
        <f ca="1">(Conversion!EX109*f_ResVal)/f_GMMar</f>
        <v>0</v>
      </c>
      <c r="EY109" s="612"/>
      <c r="EZ109" s="757" t="str">
        <f>'Main Input'!EZ109</f>
        <v>RPI</v>
      </c>
      <c r="FA109" s="757" t="str">
        <f>'Main Input'!FA109</f>
        <v>N/A</v>
      </c>
      <c r="FB109" s="766">
        <f>'Main Input'!FB109</f>
        <v>0</v>
      </c>
      <c r="FC109" s="766" t="str">
        <f>'Main Input'!FC109</f>
        <v>IT Solutions</v>
      </c>
      <c r="FD109" s="766" t="str">
        <f>'Main Input'!FD109</f>
        <v>Managed Services</v>
      </c>
      <c r="FE109" s="757" t="str">
        <f>'Main Input'!FE109</f>
        <v>Opex</v>
      </c>
      <c r="FF109" s="757" t="str">
        <f>'Main Input'!FF109</f>
        <v>ContractAccrual</v>
      </c>
      <c r="FG109" s="757" t="str">
        <f>'Main Input'!FG109</f>
        <v>Expense</v>
      </c>
      <c r="FH109" s="767" t="str">
        <f>'Main Input'!FH109</f>
        <v>A</v>
      </c>
      <c r="FI109" s="768">
        <f>'Main Input'!FI109</f>
        <v>0.22</v>
      </c>
      <c r="FJ109" s="768">
        <f>'Main Input'!FJ109</f>
        <v>0</v>
      </c>
      <c r="FK109" s="612"/>
      <c r="FL109" s="531">
        <f t="shared" si="24"/>
        <v>0</v>
      </c>
      <c r="FM109" s="86"/>
      <c r="FN109" s="612"/>
    </row>
    <row r="110" spans="1:170" ht="12.75" customHeight="1">
      <c r="A110" s="750" t="str">
        <f>'Main Input'!A110</f>
        <v>MTB</v>
      </c>
      <c r="B110" s="762" t="str">
        <f>'Main Input'!B110</f>
        <v>Business Unit</v>
      </c>
      <c r="C110" s="762" t="str">
        <f>'Main Input'!C110</f>
        <v>Labour</v>
      </c>
      <c r="D110" s="762" t="str">
        <f>'Main Input'!D110</f>
        <v>TFR</v>
      </c>
      <c r="E110" s="762" t="str">
        <f>'Main Input'!E110</f>
        <v>Migration Engineer #29 (Wintel)</v>
      </c>
      <c r="F110" s="753" t="str">
        <f>'Main Input'!F110</f>
        <v>direct</v>
      </c>
      <c r="G110" s="753" t="str">
        <f>'Main Input'!G110</f>
        <v>Person</v>
      </c>
      <c r="H110" s="753" t="str">
        <f>'Main Input'!H110</f>
        <v>SDC.TSS.4</v>
      </c>
      <c r="I110" s="753">
        <f>'Main Input'!I110</f>
        <v>0</v>
      </c>
      <c r="J110" s="753">
        <f>'Main Input'!J110</f>
        <v>0</v>
      </c>
      <c r="K110" s="753" t="str">
        <f>'Main Input'!K110</f>
        <v>FJS</v>
      </c>
      <c r="L110" s="753" t="str">
        <f>'Main Input'!L110</f>
        <v>pTran</v>
      </c>
      <c r="M110" s="753">
        <f>'Main Input'!M110</f>
        <v>0</v>
      </c>
      <c r="N110" s="753">
        <f>'Main Input'!N110</f>
        <v>0</v>
      </c>
      <c r="O110" s="753" t="str">
        <f>'Main Input'!O110</f>
        <v>SPAIN</v>
      </c>
      <c r="P110" s="753">
        <f>'Main Input'!P110</f>
        <v>313</v>
      </c>
      <c r="Q110" s="753" t="str">
        <f>'Main Input'!Q110</f>
        <v>EUR</v>
      </c>
      <c r="R110" s="753" t="str">
        <f>'Main Input'!R110</f>
        <v>EMEA</v>
      </c>
      <c r="S110" s="753" t="str">
        <f>'Main Input'!S110</f>
        <v>Local</v>
      </c>
      <c r="T110" s="753">
        <f>'Main Input'!T110</f>
        <v>0</v>
      </c>
      <c r="U110" s="753">
        <f>'Main Input'!U110</f>
        <v>0</v>
      </c>
      <c r="V110" s="753" t="str">
        <f>'Main Input'!V110</f>
        <v>4_ATP</v>
      </c>
      <c r="W110" s="753">
        <f>'Main Input'!W110</f>
        <v>0</v>
      </c>
      <c r="X110" s="753">
        <f>'Main Input'!X110</f>
        <v>0</v>
      </c>
      <c r="Y110" s="753">
        <f>'Main Input'!Y110</f>
        <v>0</v>
      </c>
      <c r="Z110" s="753">
        <f>'Main Input'!Z110</f>
        <v>0</v>
      </c>
      <c r="AA110" s="753">
        <f>'Main Input'!AA110</f>
        <v>0</v>
      </c>
      <c r="AB110" s="763">
        <f>'Main Input'!AB110</f>
        <v>0</v>
      </c>
      <c r="AC110" s="763" t="str">
        <f>'Main Input'!AC110</f>
        <v>Days</v>
      </c>
      <c r="AD110" s="764">
        <f>'Main Input'!AD110</f>
        <v>85</v>
      </c>
      <c r="AE110" s="765">
        <f t="shared" ca="1" si="22"/>
        <v>34108.974358974359</v>
      </c>
      <c r="AF110" s="299">
        <f>(Conversion!AF110*f_ResVal)/f_GMMar</f>
        <v>0</v>
      </c>
      <c r="AG110" s="300">
        <f ca="1">(Conversion!AG110*f_ResVal)/f_GMMar</f>
        <v>0</v>
      </c>
      <c r="AH110" s="300">
        <f ca="1">(Conversion!AH110*f_ResVal)/f_GMMar</f>
        <v>8527.2435897435898</v>
      </c>
      <c r="AI110" s="300">
        <f ca="1">(Conversion!AI110*f_ResVal)/f_GMMar</f>
        <v>8527.2435897435898</v>
      </c>
      <c r="AJ110" s="300">
        <f ca="1">(Conversion!AJ110*f_ResVal)/f_GMMar</f>
        <v>8527.2435897435898</v>
      </c>
      <c r="AK110" s="300">
        <f ca="1">(Conversion!AK110*f_ResVal)/f_GMMar</f>
        <v>8527.2435897435898</v>
      </c>
      <c r="AL110" s="300">
        <f ca="1">(Conversion!AL110*f_ResVal)/f_GMMar</f>
        <v>0</v>
      </c>
      <c r="AM110" s="300">
        <f ca="1">(Conversion!AM110*f_ResVal)/f_GMMar</f>
        <v>0</v>
      </c>
      <c r="AN110" s="300">
        <f ca="1">(Conversion!AN110*f_ResVal)/f_GMMar</f>
        <v>0</v>
      </c>
      <c r="AO110" s="300">
        <f ca="1">(Conversion!AO110*f_ResVal)/f_GMMar</f>
        <v>0</v>
      </c>
      <c r="AP110" s="300">
        <f ca="1">(Conversion!AP110*f_ResVal)/f_GMMar</f>
        <v>0</v>
      </c>
      <c r="AQ110" s="300">
        <f ca="1">(Conversion!AQ110*f_ResVal)/f_GMMar</f>
        <v>0</v>
      </c>
      <c r="AR110" s="300">
        <f ca="1">(Conversion!AR110*f_ResVal)/f_GMMar</f>
        <v>0</v>
      </c>
      <c r="AS110" s="300">
        <f ca="1">(Conversion!AS110*f_ResVal)/f_GMMar</f>
        <v>0</v>
      </c>
      <c r="AT110" s="300">
        <f ca="1">(Conversion!AT110*f_ResVal)/f_GMMar</f>
        <v>0</v>
      </c>
      <c r="AU110" s="300">
        <f ca="1">(Conversion!AU110*f_ResVal)/f_GMMar</f>
        <v>0</v>
      </c>
      <c r="AV110" s="300">
        <f ca="1">(Conversion!AV110*f_ResVal)/f_GMMar</f>
        <v>0</v>
      </c>
      <c r="AW110" s="300">
        <f ca="1">(Conversion!AW110*f_ResVal)/f_GMMar</f>
        <v>0</v>
      </c>
      <c r="AX110" s="300">
        <f ca="1">(Conversion!AX110*f_ResVal)/f_GMMar</f>
        <v>0</v>
      </c>
      <c r="AY110" s="300">
        <f ca="1">(Conversion!AY110*f_ResVal)/f_GMMar</f>
        <v>0</v>
      </c>
      <c r="AZ110" s="300">
        <f ca="1">(Conversion!AZ110*f_ResVal)/f_GMMar</f>
        <v>0</v>
      </c>
      <c r="BA110" s="300">
        <f ca="1">(Conversion!BA110*f_ResVal)/f_GMMar</f>
        <v>0</v>
      </c>
      <c r="BB110" s="300">
        <f ca="1">(Conversion!BB110*f_ResVal)/f_GMMar</f>
        <v>0</v>
      </c>
      <c r="BC110" s="300">
        <f ca="1">(Conversion!BC110*f_ResVal)/f_GMMar</f>
        <v>0</v>
      </c>
      <c r="BD110" s="300">
        <f ca="1">(Conversion!BD110*f_ResVal)/f_GMMar</f>
        <v>0</v>
      </c>
      <c r="BE110" s="300">
        <f ca="1">(Conversion!BE110*f_ResVal)/f_GMMar</f>
        <v>0</v>
      </c>
      <c r="BF110" s="300">
        <f ca="1">(Conversion!BF110*f_ResVal)/f_GMMar</f>
        <v>0</v>
      </c>
      <c r="BG110" s="300">
        <f ca="1">(Conversion!BG110*f_ResVal)/f_GMMar</f>
        <v>0</v>
      </c>
      <c r="BH110" s="300">
        <f ca="1">(Conversion!BH110*f_ResVal)/f_GMMar</f>
        <v>0</v>
      </c>
      <c r="BI110" s="300">
        <f ca="1">(Conversion!BI110*f_ResVal)/f_GMMar</f>
        <v>0</v>
      </c>
      <c r="BJ110" s="300">
        <f ca="1">(Conversion!BJ110*f_ResVal)/f_GMMar</f>
        <v>0</v>
      </c>
      <c r="BK110" s="300">
        <f ca="1">(Conversion!BK110*f_ResVal)/f_GMMar</f>
        <v>0</v>
      </c>
      <c r="BL110" s="300">
        <f ca="1">(Conversion!BL110*f_ResVal)/f_GMMar</f>
        <v>0</v>
      </c>
      <c r="BM110" s="300">
        <f ca="1">(Conversion!BM110*f_ResVal)/f_GMMar</f>
        <v>0</v>
      </c>
      <c r="BN110" s="300">
        <f ca="1">(Conversion!BN110*f_ResVal)/f_GMMar</f>
        <v>0</v>
      </c>
      <c r="BO110" s="300">
        <f ca="1">(Conversion!BO110*f_ResVal)/f_GMMar</f>
        <v>0</v>
      </c>
      <c r="BP110" s="300">
        <f ca="1">(Conversion!BP110*f_ResVal)/f_GMMar</f>
        <v>0</v>
      </c>
      <c r="BQ110" s="300">
        <f ca="1">(Conversion!BQ110*f_ResVal)/f_GMMar</f>
        <v>0</v>
      </c>
      <c r="BR110" s="300">
        <f ca="1">(Conversion!BR110*f_ResVal)/f_GMMar</f>
        <v>0</v>
      </c>
      <c r="BS110" s="300">
        <f ca="1">(Conversion!BS110*f_ResVal)/f_GMMar</f>
        <v>0</v>
      </c>
      <c r="BT110" s="300">
        <f ca="1">(Conversion!BT110*f_ResVal)/f_GMMar</f>
        <v>0</v>
      </c>
      <c r="BU110" s="300">
        <f ca="1">(Conversion!BU110*f_ResVal)/f_GMMar</f>
        <v>0</v>
      </c>
      <c r="BV110" s="300">
        <f ca="1">(Conversion!BV110*f_ResVal)/f_GMMar</f>
        <v>0</v>
      </c>
      <c r="BW110" s="300">
        <f ca="1">(Conversion!BW110*f_ResVal)/f_GMMar</f>
        <v>0</v>
      </c>
      <c r="BX110" s="300">
        <f ca="1">(Conversion!BX110*f_ResVal)/f_GMMar</f>
        <v>0</v>
      </c>
      <c r="BY110" s="300">
        <f ca="1">(Conversion!BY110*f_ResVal)/f_GMMar</f>
        <v>0</v>
      </c>
      <c r="BZ110" s="300">
        <f ca="1">(Conversion!BZ110*f_ResVal)/f_GMMar</f>
        <v>0</v>
      </c>
      <c r="CA110" s="300">
        <f ca="1">(Conversion!CA110*f_ResVal)/f_GMMar</f>
        <v>0</v>
      </c>
      <c r="CB110" s="300">
        <f ca="1">(Conversion!CB110*f_ResVal)/f_GMMar</f>
        <v>0</v>
      </c>
      <c r="CC110" s="300">
        <f ca="1">(Conversion!CC110*f_ResVal)/f_GMMar</f>
        <v>0</v>
      </c>
      <c r="CD110" s="300">
        <f ca="1">(Conversion!CD110*f_ResVal)/f_GMMar</f>
        <v>0</v>
      </c>
      <c r="CE110" s="300">
        <f ca="1">(Conversion!CE110*f_ResVal)/f_GMMar</f>
        <v>0</v>
      </c>
      <c r="CF110" s="300">
        <f ca="1">(Conversion!CF110*f_ResVal)/f_GMMar</f>
        <v>0</v>
      </c>
      <c r="CG110" s="300">
        <f ca="1">(Conversion!CG110*f_ResVal)/f_GMMar</f>
        <v>0</v>
      </c>
      <c r="CH110" s="300">
        <f ca="1">(Conversion!CH110*f_ResVal)/f_GMMar</f>
        <v>0</v>
      </c>
      <c r="CI110" s="300">
        <f ca="1">(Conversion!CI110*f_ResVal)/f_GMMar</f>
        <v>0</v>
      </c>
      <c r="CJ110" s="300">
        <f ca="1">(Conversion!CJ110*f_ResVal)/f_GMMar</f>
        <v>0</v>
      </c>
      <c r="CK110" s="300">
        <f ca="1">(Conversion!CK110*f_ResVal)/f_GMMar</f>
        <v>0</v>
      </c>
      <c r="CL110" s="300">
        <f ca="1">(Conversion!CL110*f_ResVal)/f_GMMar</f>
        <v>0</v>
      </c>
      <c r="CM110" s="300">
        <f ca="1">(Conversion!CM110*f_ResVal)/f_GMMar</f>
        <v>0</v>
      </c>
      <c r="CN110" s="300">
        <f ca="1">(Conversion!CN110*f_ResVal)/f_GMMar</f>
        <v>0</v>
      </c>
      <c r="CO110" s="300">
        <f ca="1">(Conversion!CO110*f_ResVal)/f_GMMar</f>
        <v>0</v>
      </c>
      <c r="CP110" s="300">
        <f ca="1">(Conversion!CP110*f_ResVal)/f_GMMar</f>
        <v>0</v>
      </c>
      <c r="CQ110" s="300">
        <f ca="1">(Conversion!CQ110*f_ResVal)/f_GMMar</f>
        <v>0</v>
      </c>
      <c r="CR110" s="300">
        <f ca="1">(Conversion!CR110*f_ResVal)/f_GMMar</f>
        <v>0</v>
      </c>
      <c r="CS110" s="300">
        <f ca="1">(Conversion!CS110*f_ResVal)/f_GMMar</f>
        <v>0</v>
      </c>
      <c r="CT110" s="300">
        <f ca="1">(Conversion!CT110*f_ResVal)/f_GMMar</f>
        <v>0</v>
      </c>
      <c r="CU110" s="300">
        <f ca="1">(Conversion!CU110*f_ResVal)/f_GMMar</f>
        <v>0</v>
      </c>
      <c r="CV110" s="300">
        <f ca="1">(Conversion!CV110*f_ResVal)/f_GMMar</f>
        <v>0</v>
      </c>
      <c r="CW110" s="300">
        <f ca="1">(Conversion!CW110*f_ResVal)/f_GMMar</f>
        <v>0</v>
      </c>
      <c r="CX110" s="300">
        <f ca="1">(Conversion!CX110*f_ResVal)/f_GMMar</f>
        <v>0</v>
      </c>
      <c r="CY110" s="300">
        <f ca="1">(Conversion!CY110*f_ResVal)/f_GMMar</f>
        <v>0</v>
      </c>
      <c r="CZ110" s="300">
        <f ca="1">(Conversion!CZ110*f_ResVal)/f_GMMar</f>
        <v>0</v>
      </c>
      <c r="DA110" s="300">
        <f ca="1">(Conversion!DA110*f_ResVal)/f_GMMar</f>
        <v>0</v>
      </c>
      <c r="DB110" s="300">
        <f ca="1">(Conversion!DB110*f_ResVal)/f_GMMar</f>
        <v>0</v>
      </c>
      <c r="DC110" s="300">
        <f ca="1">(Conversion!DC110*f_ResVal)/f_GMMar</f>
        <v>0</v>
      </c>
      <c r="DD110" s="300">
        <f ca="1">(Conversion!DD110*f_ResVal)/f_GMMar</f>
        <v>0</v>
      </c>
      <c r="DE110" s="300">
        <f ca="1">(Conversion!DE110*f_ResVal)/f_GMMar</f>
        <v>0</v>
      </c>
      <c r="DF110" s="300">
        <f ca="1">(Conversion!DF110*f_ResVal)/f_GMMar</f>
        <v>0</v>
      </c>
      <c r="DG110" s="300">
        <f ca="1">(Conversion!DG110*f_ResVal)/f_GMMar</f>
        <v>0</v>
      </c>
      <c r="DH110" s="300">
        <f ca="1">(Conversion!DH110*f_ResVal)/f_GMMar</f>
        <v>0</v>
      </c>
      <c r="DI110" s="300">
        <f ca="1">(Conversion!DI110*f_ResVal)/f_GMMar</f>
        <v>0</v>
      </c>
      <c r="DJ110" s="300">
        <f ca="1">(Conversion!DJ110*f_ResVal)/f_GMMar</f>
        <v>0</v>
      </c>
      <c r="DK110" s="300">
        <f ca="1">(Conversion!DK110*f_ResVal)/f_GMMar</f>
        <v>0</v>
      </c>
      <c r="DL110" s="300">
        <f ca="1">(Conversion!DL110*f_ResVal)/f_GMMar</f>
        <v>0</v>
      </c>
      <c r="DM110" s="300">
        <f ca="1">(Conversion!DM110*f_ResVal)/f_GMMar</f>
        <v>0</v>
      </c>
      <c r="DN110" s="300">
        <f ca="1">(Conversion!DN110*f_ResVal)/f_GMMar</f>
        <v>0</v>
      </c>
      <c r="DO110" s="300">
        <f ca="1">(Conversion!DO110*f_ResVal)/f_GMMar</f>
        <v>0</v>
      </c>
      <c r="DP110" s="300">
        <f ca="1">(Conversion!DP110*f_ResVal)/f_GMMar</f>
        <v>0</v>
      </c>
      <c r="DQ110" s="300">
        <f ca="1">(Conversion!DQ110*f_ResVal)/f_GMMar</f>
        <v>0</v>
      </c>
      <c r="DR110" s="300">
        <f ca="1">(Conversion!DR110*f_ResVal)/f_GMMar</f>
        <v>0</v>
      </c>
      <c r="DS110" s="300">
        <f ca="1">(Conversion!DS110*f_ResVal)/f_GMMar</f>
        <v>0</v>
      </c>
      <c r="DT110" s="300">
        <f ca="1">(Conversion!DT110*f_ResVal)/f_GMMar</f>
        <v>0</v>
      </c>
      <c r="DU110" s="300">
        <f ca="1">(Conversion!DU110*f_ResVal)/f_GMMar</f>
        <v>0</v>
      </c>
      <c r="DV110" s="300">
        <f ca="1">(Conversion!DV110*f_ResVal)/f_GMMar</f>
        <v>0</v>
      </c>
      <c r="DW110" s="300">
        <f ca="1">(Conversion!DW110*f_ResVal)/f_GMMar</f>
        <v>0</v>
      </c>
      <c r="DX110" s="300">
        <f ca="1">(Conversion!DX110*f_ResVal)/f_GMMar</f>
        <v>0</v>
      </c>
      <c r="DY110" s="300">
        <f ca="1">(Conversion!DY110*f_ResVal)/f_GMMar</f>
        <v>0</v>
      </c>
      <c r="DZ110" s="300">
        <f ca="1">(Conversion!DZ110*f_ResVal)/f_GMMar</f>
        <v>0</v>
      </c>
      <c r="EA110" s="300">
        <f ca="1">(Conversion!EA110*f_ResVal)/f_GMMar</f>
        <v>0</v>
      </c>
      <c r="EB110" s="300">
        <f ca="1">(Conversion!EB110*f_ResVal)/f_GMMar</f>
        <v>0</v>
      </c>
      <c r="EC110" s="300">
        <f ca="1">(Conversion!EC110*f_ResVal)/f_GMMar</f>
        <v>0</v>
      </c>
      <c r="ED110" s="300">
        <f ca="1">(Conversion!ED110*f_ResVal)/f_GMMar</f>
        <v>0</v>
      </c>
      <c r="EE110" s="300">
        <f ca="1">(Conversion!EE110*f_ResVal)/f_GMMar</f>
        <v>0</v>
      </c>
      <c r="EF110" s="300">
        <f ca="1">(Conversion!EF110*f_ResVal)/f_GMMar</f>
        <v>0</v>
      </c>
      <c r="EG110" s="300">
        <f ca="1">(Conversion!EG110*f_ResVal)/f_GMMar</f>
        <v>0</v>
      </c>
      <c r="EH110" s="300">
        <f ca="1">(Conversion!EH110*f_ResVal)/f_GMMar</f>
        <v>0</v>
      </c>
      <c r="EI110" s="300">
        <f ca="1">(Conversion!EI110*f_ResVal)/f_GMMar</f>
        <v>0</v>
      </c>
      <c r="EJ110" s="300">
        <f ca="1">(Conversion!EJ110*f_ResVal)/f_GMMar</f>
        <v>0</v>
      </c>
      <c r="EK110" s="300">
        <f ca="1">(Conversion!EK110*f_ResVal)/f_GMMar</f>
        <v>0</v>
      </c>
      <c r="EL110" s="300">
        <f ca="1">(Conversion!EL110*f_ResVal)/f_GMMar</f>
        <v>0</v>
      </c>
      <c r="EM110" s="300">
        <f ca="1">(Conversion!EM110*f_ResVal)/f_GMMar</f>
        <v>0</v>
      </c>
      <c r="EN110" s="300">
        <f ca="1">(Conversion!EN110*f_ResVal)/f_GMMar</f>
        <v>0</v>
      </c>
      <c r="EO110" s="300">
        <f ca="1">(Conversion!EO110*f_ResVal)/f_GMMar</f>
        <v>0</v>
      </c>
      <c r="EP110" s="300">
        <f ca="1">(Conversion!EP110*f_ResVal)/f_GMMar</f>
        <v>0</v>
      </c>
      <c r="EQ110" s="300">
        <f ca="1">(Conversion!EQ110*f_ResVal)/f_GMMar</f>
        <v>0</v>
      </c>
      <c r="ER110" s="300">
        <f ca="1">(Conversion!ER110*f_ResVal)/f_GMMar</f>
        <v>0</v>
      </c>
      <c r="ES110" s="300">
        <f ca="1">(Conversion!ES110*f_ResVal)/f_GMMar</f>
        <v>0</v>
      </c>
      <c r="ET110" s="300">
        <f ca="1">(Conversion!ET110*f_ResVal)/f_GMMar</f>
        <v>0</v>
      </c>
      <c r="EU110" s="300">
        <f ca="1">(Conversion!EU110*f_ResVal)/f_GMMar</f>
        <v>0</v>
      </c>
      <c r="EV110" s="300">
        <f ca="1">(Conversion!EV110*f_ResVal)/f_GMMar</f>
        <v>0</v>
      </c>
      <c r="EW110" s="300">
        <f ca="1">(Conversion!EW110*f_ResVal)/f_GMMar</f>
        <v>0</v>
      </c>
      <c r="EX110" s="300">
        <f ca="1">(Conversion!EX110*f_ResVal)/f_GMMar</f>
        <v>0</v>
      </c>
      <c r="EY110" s="612"/>
      <c r="EZ110" s="757" t="str">
        <f>'Main Input'!EZ110</f>
        <v>RPI</v>
      </c>
      <c r="FA110" s="757" t="str">
        <f>'Main Input'!FA110</f>
        <v>N/A</v>
      </c>
      <c r="FB110" s="766">
        <f>'Main Input'!FB110</f>
        <v>0</v>
      </c>
      <c r="FC110" s="766" t="str">
        <f>'Main Input'!FC110</f>
        <v>IT Solutions</v>
      </c>
      <c r="FD110" s="766" t="str">
        <f>'Main Input'!FD110</f>
        <v>Managed Services</v>
      </c>
      <c r="FE110" s="757" t="str">
        <f>'Main Input'!FE110</f>
        <v>Opex</v>
      </c>
      <c r="FF110" s="757" t="str">
        <f>'Main Input'!FF110</f>
        <v>ContractAccrual</v>
      </c>
      <c r="FG110" s="757" t="str">
        <f>'Main Input'!FG110</f>
        <v>Expense</v>
      </c>
      <c r="FH110" s="767" t="str">
        <f>'Main Input'!FH110</f>
        <v>A</v>
      </c>
      <c r="FI110" s="768">
        <f>'Main Input'!FI110</f>
        <v>0.22</v>
      </c>
      <c r="FJ110" s="768">
        <f>'Main Input'!FJ110</f>
        <v>0</v>
      </c>
      <c r="FK110" s="612"/>
      <c r="FL110" s="531">
        <f t="shared" si="24"/>
        <v>0</v>
      </c>
      <c r="FM110" s="86"/>
      <c r="FN110" s="612"/>
    </row>
    <row r="111" spans="1:170" ht="12.75" customHeight="1">
      <c r="A111" s="750" t="str">
        <f>'Main Input'!A111</f>
        <v>MTB</v>
      </c>
      <c r="B111" s="762" t="str">
        <f>'Main Input'!B111</f>
        <v>Other</v>
      </c>
      <c r="C111" s="762" t="str">
        <f>'Main Input'!C111</f>
        <v>Contingency</v>
      </c>
      <c r="D111" s="762" t="str">
        <f>'Main Input'!D111</f>
        <v>TOBE</v>
      </c>
      <c r="E111" s="762" t="str">
        <f>'Main Input'!E111</f>
        <v>Risk</v>
      </c>
      <c r="F111" s="753" t="str">
        <f>'Main Input'!F111</f>
        <v>direct</v>
      </c>
      <c r="G111" s="753" t="str">
        <f>'Main Input'!G111</f>
        <v>Person</v>
      </c>
      <c r="H111" s="753" t="str">
        <f>'Main Input'!H111</f>
        <v>TAC.CSA.2</v>
      </c>
      <c r="I111" s="753">
        <f>'Main Input'!I111</f>
        <v>0</v>
      </c>
      <c r="J111" s="753">
        <f>'Main Input'!J111</f>
        <v>0</v>
      </c>
      <c r="K111" s="753" t="str">
        <f>'Main Input'!K111</f>
        <v>FJS</v>
      </c>
      <c r="L111" s="753" t="str">
        <f>'Main Input'!L111</f>
        <v>oRisk</v>
      </c>
      <c r="M111" s="753">
        <f>'Main Input'!M111</f>
        <v>0</v>
      </c>
      <c r="N111" s="753">
        <f>'Main Input'!N111</f>
        <v>0</v>
      </c>
      <c r="O111" s="753" t="str">
        <f>'Main Input'!O111</f>
        <v>SPAIN</v>
      </c>
      <c r="P111" s="753">
        <f>'Main Input'!P111</f>
        <v>300</v>
      </c>
      <c r="Q111" s="753" t="str">
        <f>'Main Input'!Q111</f>
        <v>EUR</v>
      </c>
      <c r="R111" s="753" t="str">
        <f>'Main Input'!R111</f>
        <v>EMEA</v>
      </c>
      <c r="S111" s="753" t="str">
        <f>'Main Input'!S111</f>
        <v>Local</v>
      </c>
      <c r="T111" s="753">
        <f>'Main Input'!T111</f>
        <v>0</v>
      </c>
      <c r="U111" s="753">
        <f>'Main Input'!U111</f>
        <v>0</v>
      </c>
      <c r="V111" s="753" t="str">
        <f>'Main Input'!V111</f>
        <v>ZZZ</v>
      </c>
      <c r="W111" s="753">
        <f>'Main Input'!W111</f>
        <v>0</v>
      </c>
      <c r="X111" s="753">
        <f>'Main Input'!X111</f>
        <v>0</v>
      </c>
      <c r="Y111" s="753">
        <f>'Main Input'!Y111</f>
        <v>0</v>
      </c>
      <c r="Z111" s="753">
        <f>'Main Input'!Z111</f>
        <v>0</v>
      </c>
      <c r="AA111" s="753">
        <f>'Main Input'!AA111</f>
        <v>0</v>
      </c>
      <c r="AB111" s="763">
        <f>'Main Input'!AB111</f>
        <v>0</v>
      </c>
      <c r="AC111" s="763" t="str">
        <f>'Main Input'!AC111</f>
        <v>Days</v>
      </c>
      <c r="AD111" s="764">
        <f>'Main Input'!AD111</f>
        <v>6400</v>
      </c>
      <c r="AE111" s="765">
        <f t="shared" ref="AE111:AE142" ca="1" si="25">SUM(AF111:EY111)</f>
        <v>2563717.0587076903</v>
      </c>
      <c r="AF111" s="299">
        <f>(Conversion!AF111*f_ResVal)/f_GMMar</f>
        <v>0</v>
      </c>
      <c r="AG111" s="300">
        <f ca="1">(Conversion!AG111*f_ResVal)/f_GMMar</f>
        <v>0</v>
      </c>
      <c r="AH111" s="300">
        <f ca="1">(Conversion!AH111*f_ResVal)/f_GMMar</f>
        <v>38461.538461538461</v>
      </c>
      <c r="AI111" s="300">
        <f ca="1">(Conversion!AI111*f_ResVal)/f_GMMar</f>
        <v>38461.538461538461</v>
      </c>
      <c r="AJ111" s="300">
        <f ca="1">(Conversion!AJ111*f_ResVal)/f_GMMar</f>
        <v>38461.538461538461</v>
      </c>
      <c r="AK111" s="300">
        <f ca="1">(Conversion!AK111*f_ResVal)/f_GMMar</f>
        <v>38461.538461538461</v>
      </c>
      <c r="AL111" s="300">
        <f ca="1">(Conversion!AL111*f_ResVal)/f_GMMar</f>
        <v>38461.538461538461</v>
      </c>
      <c r="AM111" s="300">
        <f ca="1">(Conversion!AM111*f_ResVal)/f_GMMar</f>
        <v>38461.538461538461</v>
      </c>
      <c r="AN111" s="300">
        <f ca="1">(Conversion!AN111*f_ResVal)/f_GMMar</f>
        <v>38461.538461538461</v>
      </c>
      <c r="AO111" s="300">
        <f ca="1">(Conversion!AO111*f_ResVal)/f_GMMar</f>
        <v>38461.538461538461</v>
      </c>
      <c r="AP111" s="300">
        <f ca="1">(Conversion!AP111*f_ResVal)/f_GMMar</f>
        <v>38461.538461538461</v>
      </c>
      <c r="AQ111" s="300">
        <f ca="1">(Conversion!AQ111*f_ResVal)/f_GMMar</f>
        <v>38461.538461538461</v>
      </c>
      <c r="AR111" s="300">
        <f ca="1">(Conversion!AR111*f_ResVal)/f_GMMar</f>
        <v>38461.538461538461</v>
      </c>
      <c r="AS111" s="300">
        <f ca="1">(Conversion!AS111*f_ResVal)/f_GMMar</f>
        <v>38461.538461538461</v>
      </c>
      <c r="AT111" s="300">
        <f ca="1">(Conversion!AT111*f_ResVal)/f_GMMar</f>
        <v>38461.538461538461</v>
      </c>
      <c r="AU111" s="300">
        <f ca="1">(Conversion!AU111*f_ResVal)/f_GMMar</f>
        <v>38461.538461538461</v>
      </c>
      <c r="AV111" s="300">
        <f ca="1">(Conversion!AV111*f_ResVal)/f_GMMar</f>
        <v>39230.769230769227</v>
      </c>
      <c r="AW111" s="300">
        <f ca="1">(Conversion!AW111*f_ResVal)/f_GMMar</f>
        <v>39230.769230769227</v>
      </c>
      <c r="AX111" s="300">
        <f ca="1">(Conversion!AX111*f_ResVal)/f_GMMar</f>
        <v>39230.769230769227</v>
      </c>
      <c r="AY111" s="300">
        <f ca="1">(Conversion!AY111*f_ResVal)/f_GMMar</f>
        <v>39230.769230769227</v>
      </c>
      <c r="AZ111" s="300">
        <f ca="1">(Conversion!AZ111*f_ResVal)/f_GMMar</f>
        <v>39230.769230769227</v>
      </c>
      <c r="BA111" s="300">
        <f ca="1">(Conversion!BA111*f_ResVal)/f_GMMar</f>
        <v>39230.769230769227</v>
      </c>
      <c r="BB111" s="300">
        <f ca="1">(Conversion!BB111*f_ResVal)/f_GMMar</f>
        <v>39230.769230769227</v>
      </c>
      <c r="BC111" s="300">
        <f ca="1">(Conversion!BC111*f_ResVal)/f_GMMar</f>
        <v>39230.769230769227</v>
      </c>
      <c r="BD111" s="300">
        <f ca="1">(Conversion!BD111*f_ResVal)/f_GMMar</f>
        <v>39230.769230769227</v>
      </c>
      <c r="BE111" s="300">
        <f ca="1">(Conversion!BE111*f_ResVal)/f_GMMar</f>
        <v>39230.769230769227</v>
      </c>
      <c r="BF111" s="300">
        <f ca="1">(Conversion!BF111*f_ResVal)/f_GMMar</f>
        <v>39230.769230769227</v>
      </c>
      <c r="BG111" s="300">
        <f ca="1">(Conversion!BG111*f_ResVal)/f_GMMar</f>
        <v>39230.769230769227</v>
      </c>
      <c r="BH111" s="300">
        <f ca="1">(Conversion!BH111*f_ResVal)/f_GMMar</f>
        <v>40015.384615384617</v>
      </c>
      <c r="BI111" s="300">
        <f ca="1">(Conversion!BI111*f_ResVal)/f_GMMar</f>
        <v>40015.384615384617</v>
      </c>
      <c r="BJ111" s="300">
        <f ca="1">(Conversion!BJ111*f_ResVal)/f_GMMar</f>
        <v>40015.384615384617</v>
      </c>
      <c r="BK111" s="300">
        <f ca="1">(Conversion!BK111*f_ResVal)/f_GMMar</f>
        <v>40015.384615384617</v>
      </c>
      <c r="BL111" s="300">
        <f ca="1">(Conversion!BL111*f_ResVal)/f_GMMar</f>
        <v>40015.384615384617</v>
      </c>
      <c r="BM111" s="300">
        <f ca="1">(Conversion!BM111*f_ResVal)/f_GMMar</f>
        <v>40015.384615384617</v>
      </c>
      <c r="BN111" s="300">
        <f ca="1">(Conversion!BN111*f_ResVal)/f_GMMar</f>
        <v>40015.384615384617</v>
      </c>
      <c r="BO111" s="300">
        <f ca="1">(Conversion!BO111*f_ResVal)/f_GMMar</f>
        <v>40015.384615384617</v>
      </c>
      <c r="BP111" s="300">
        <f ca="1">(Conversion!BP111*f_ResVal)/f_GMMar</f>
        <v>40015.384615384617</v>
      </c>
      <c r="BQ111" s="300">
        <f ca="1">(Conversion!BQ111*f_ResVal)/f_GMMar</f>
        <v>40015.384615384617</v>
      </c>
      <c r="BR111" s="300">
        <f ca="1">(Conversion!BR111*f_ResVal)/f_GMMar</f>
        <v>40015.384615384617</v>
      </c>
      <c r="BS111" s="300">
        <f ca="1">(Conversion!BS111*f_ResVal)/f_GMMar</f>
        <v>40015.384615384617</v>
      </c>
      <c r="BT111" s="300">
        <f ca="1">(Conversion!BT111*f_ResVal)/f_GMMar</f>
        <v>40815.692307692305</v>
      </c>
      <c r="BU111" s="300">
        <f ca="1">(Conversion!BU111*f_ResVal)/f_GMMar</f>
        <v>40815.692307692305</v>
      </c>
      <c r="BV111" s="300">
        <f ca="1">(Conversion!BV111*f_ResVal)/f_GMMar</f>
        <v>40815.692307692305</v>
      </c>
      <c r="BW111" s="300">
        <f ca="1">(Conversion!BW111*f_ResVal)/f_GMMar</f>
        <v>40815.692307692305</v>
      </c>
      <c r="BX111" s="300">
        <f ca="1">(Conversion!BX111*f_ResVal)/f_GMMar</f>
        <v>40815.692307692305</v>
      </c>
      <c r="BY111" s="300">
        <f ca="1">(Conversion!BY111*f_ResVal)/f_GMMar</f>
        <v>40815.692307692305</v>
      </c>
      <c r="BZ111" s="300">
        <f ca="1">(Conversion!BZ111*f_ResVal)/f_GMMar</f>
        <v>40815.692307692305</v>
      </c>
      <c r="CA111" s="300">
        <f ca="1">(Conversion!CA111*f_ResVal)/f_GMMar</f>
        <v>40815.692307692305</v>
      </c>
      <c r="CB111" s="300">
        <f ca="1">(Conversion!CB111*f_ResVal)/f_GMMar</f>
        <v>40815.692307692305</v>
      </c>
      <c r="CC111" s="300">
        <f ca="1">(Conversion!CC111*f_ResVal)/f_GMMar</f>
        <v>40815.692307692305</v>
      </c>
      <c r="CD111" s="300">
        <f ca="1">(Conversion!CD111*f_ResVal)/f_GMMar</f>
        <v>40815.692307692305</v>
      </c>
      <c r="CE111" s="300">
        <f ca="1">(Conversion!CE111*f_ResVal)/f_GMMar</f>
        <v>40815.692307692305</v>
      </c>
      <c r="CF111" s="300">
        <f ca="1">(Conversion!CF111*f_ResVal)/f_GMMar</f>
        <v>41632.006153846152</v>
      </c>
      <c r="CG111" s="300">
        <f ca="1">(Conversion!CG111*f_ResVal)/f_GMMar</f>
        <v>41632.006153846152</v>
      </c>
      <c r="CH111" s="300">
        <f ca="1">(Conversion!CH111*f_ResVal)/f_GMMar</f>
        <v>41632.006153846152</v>
      </c>
      <c r="CI111" s="300">
        <f ca="1">(Conversion!CI111*f_ResVal)/f_GMMar</f>
        <v>41632.006153846152</v>
      </c>
      <c r="CJ111" s="300">
        <f ca="1">(Conversion!CJ111*f_ResVal)/f_GMMar</f>
        <v>41632.006153846152</v>
      </c>
      <c r="CK111" s="300">
        <f ca="1">(Conversion!CK111*f_ResVal)/f_GMMar</f>
        <v>41632.006153846152</v>
      </c>
      <c r="CL111" s="300">
        <f ca="1">(Conversion!CL111*f_ResVal)/f_GMMar</f>
        <v>41632.006153846152</v>
      </c>
      <c r="CM111" s="300">
        <f ca="1">(Conversion!CM111*f_ResVal)/f_GMMar</f>
        <v>41632.006153846152</v>
      </c>
      <c r="CN111" s="300">
        <f ca="1">(Conversion!CN111*f_ResVal)/f_GMMar</f>
        <v>41632.006153846152</v>
      </c>
      <c r="CO111" s="300">
        <f ca="1">(Conversion!CO111*f_ResVal)/f_GMMar</f>
        <v>41632.006153846152</v>
      </c>
      <c r="CP111" s="300">
        <f ca="1">(Conversion!CP111*f_ResVal)/f_GMMar</f>
        <v>41632.006153846152</v>
      </c>
      <c r="CQ111" s="300">
        <f ca="1">(Conversion!CQ111*f_ResVal)/f_GMMar</f>
        <v>41632.006153846152</v>
      </c>
      <c r="CR111" s="300">
        <f ca="1">(Conversion!CR111*f_ResVal)/f_GMMar</f>
        <v>42464.646276923078</v>
      </c>
      <c r="CS111" s="300">
        <f ca="1">(Conversion!CS111*f_ResVal)/f_GMMar</f>
        <v>42464.646276923078</v>
      </c>
      <c r="CT111" s="300">
        <f ca="1">(Conversion!CT111*f_ResVal)/f_GMMar</f>
        <v>0</v>
      </c>
      <c r="CU111" s="300">
        <f ca="1">(Conversion!CU111*f_ResVal)/f_GMMar</f>
        <v>0</v>
      </c>
      <c r="CV111" s="300">
        <f ca="1">(Conversion!CV111*f_ResVal)/f_GMMar</f>
        <v>0</v>
      </c>
      <c r="CW111" s="300">
        <f ca="1">(Conversion!CW111*f_ResVal)/f_GMMar</f>
        <v>0</v>
      </c>
      <c r="CX111" s="300">
        <f ca="1">(Conversion!CX111*f_ResVal)/f_GMMar</f>
        <v>0</v>
      </c>
      <c r="CY111" s="300">
        <f ca="1">(Conversion!CY111*f_ResVal)/f_GMMar</f>
        <v>0</v>
      </c>
      <c r="CZ111" s="300">
        <f ca="1">(Conversion!CZ111*f_ResVal)/f_GMMar</f>
        <v>0</v>
      </c>
      <c r="DA111" s="300">
        <f ca="1">(Conversion!DA111*f_ResVal)/f_GMMar</f>
        <v>0</v>
      </c>
      <c r="DB111" s="300">
        <f ca="1">(Conversion!DB111*f_ResVal)/f_GMMar</f>
        <v>0</v>
      </c>
      <c r="DC111" s="300">
        <f ca="1">(Conversion!DC111*f_ResVal)/f_GMMar</f>
        <v>0</v>
      </c>
      <c r="DD111" s="300">
        <f ca="1">(Conversion!DD111*f_ResVal)/f_GMMar</f>
        <v>0</v>
      </c>
      <c r="DE111" s="300">
        <f ca="1">(Conversion!DE111*f_ResVal)/f_GMMar</f>
        <v>0</v>
      </c>
      <c r="DF111" s="300">
        <f ca="1">(Conversion!DF111*f_ResVal)/f_GMMar</f>
        <v>0</v>
      </c>
      <c r="DG111" s="300">
        <f ca="1">(Conversion!DG111*f_ResVal)/f_GMMar</f>
        <v>0</v>
      </c>
      <c r="DH111" s="300">
        <f ca="1">(Conversion!DH111*f_ResVal)/f_GMMar</f>
        <v>0</v>
      </c>
      <c r="DI111" s="300">
        <f ca="1">(Conversion!DI111*f_ResVal)/f_GMMar</f>
        <v>0</v>
      </c>
      <c r="DJ111" s="300">
        <f ca="1">(Conversion!DJ111*f_ResVal)/f_GMMar</f>
        <v>0</v>
      </c>
      <c r="DK111" s="300">
        <f ca="1">(Conversion!DK111*f_ResVal)/f_GMMar</f>
        <v>0</v>
      </c>
      <c r="DL111" s="300">
        <f ca="1">(Conversion!DL111*f_ResVal)/f_GMMar</f>
        <v>0</v>
      </c>
      <c r="DM111" s="300">
        <f ca="1">(Conversion!DM111*f_ResVal)/f_GMMar</f>
        <v>0</v>
      </c>
      <c r="DN111" s="300">
        <f ca="1">(Conversion!DN111*f_ResVal)/f_GMMar</f>
        <v>0</v>
      </c>
      <c r="DO111" s="300">
        <f ca="1">(Conversion!DO111*f_ResVal)/f_GMMar</f>
        <v>0</v>
      </c>
      <c r="DP111" s="300">
        <f ca="1">(Conversion!DP111*f_ResVal)/f_GMMar</f>
        <v>0</v>
      </c>
      <c r="DQ111" s="300">
        <f ca="1">(Conversion!DQ111*f_ResVal)/f_GMMar</f>
        <v>0</v>
      </c>
      <c r="DR111" s="300">
        <f ca="1">(Conversion!DR111*f_ResVal)/f_GMMar</f>
        <v>0</v>
      </c>
      <c r="DS111" s="300">
        <f ca="1">(Conversion!DS111*f_ResVal)/f_GMMar</f>
        <v>0</v>
      </c>
      <c r="DT111" s="300">
        <f ca="1">(Conversion!DT111*f_ResVal)/f_GMMar</f>
        <v>0</v>
      </c>
      <c r="DU111" s="300">
        <f ca="1">(Conversion!DU111*f_ResVal)/f_GMMar</f>
        <v>0</v>
      </c>
      <c r="DV111" s="300">
        <f ca="1">(Conversion!DV111*f_ResVal)/f_GMMar</f>
        <v>0</v>
      </c>
      <c r="DW111" s="300">
        <f ca="1">(Conversion!DW111*f_ResVal)/f_GMMar</f>
        <v>0</v>
      </c>
      <c r="DX111" s="300">
        <f ca="1">(Conversion!DX111*f_ResVal)/f_GMMar</f>
        <v>0</v>
      </c>
      <c r="DY111" s="300">
        <f ca="1">(Conversion!DY111*f_ResVal)/f_GMMar</f>
        <v>0</v>
      </c>
      <c r="DZ111" s="300">
        <f ca="1">(Conversion!DZ111*f_ResVal)/f_GMMar</f>
        <v>0</v>
      </c>
      <c r="EA111" s="300">
        <f ca="1">(Conversion!EA111*f_ResVal)/f_GMMar</f>
        <v>0</v>
      </c>
      <c r="EB111" s="300">
        <f ca="1">(Conversion!EB111*f_ResVal)/f_GMMar</f>
        <v>0</v>
      </c>
      <c r="EC111" s="300">
        <f ca="1">(Conversion!EC111*f_ResVal)/f_GMMar</f>
        <v>0</v>
      </c>
      <c r="ED111" s="300">
        <f ca="1">(Conversion!ED111*f_ResVal)/f_GMMar</f>
        <v>0</v>
      </c>
      <c r="EE111" s="300">
        <f ca="1">(Conversion!EE111*f_ResVal)/f_GMMar</f>
        <v>0</v>
      </c>
      <c r="EF111" s="300">
        <f ca="1">(Conversion!EF111*f_ResVal)/f_GMMar</f>
        <v>0</v>
      </c>
      <c r="EG111" s="300">
        <f ca="1">(Conversion!EG111*f_ResVal)/f_GMMar</f>
        <v>0</v>
      </c>
      <c r="EH111" s="300">
        <f ca="1">(Conversion!EH111*f_ResVal)/f_GMMar</f>
        <v>0</v>
      </c>
      <c r="EI111" s="300">
        <f ca="1">(Conversion!EI111*f_ResVal)/f_GMMar</f>
        <v>0</v>
      </c>
      <c r="EJ111" s="300">
        <f ca="1">(Conversion!EJ111*f_ResVal)/f_GMMar</f>
        <v>0</v>
      </c>
      <c r="EK111" s="300">
        <f ca="1">(Conversion!EK111*f_ResVal)/f_GMMar</f>
        <v>0</v>
      </c>
      <c r="EL111" s="300">
        <f ca="1">(Conversion!EL111*f_ResVal)/f_GMMar</f>
        <v>0</v>
      </c>
      <c r="EM111" s="300">
        <f ca="1">(Conversion!EM111*f_ResVal)/f_GMMar</f>
        <v>0</v>
      </c>
      <c r="EN111" s="300">
        <f ca="1">(Conversion!EN111*f_ResVal)/f_GMMar</f>
        <v>0</v>
      </c>
      <c r="EO111" s="300">
        <f ca="1">(Conversion!EO111*f_ResVal)/f_GMMar</f>
        <v>0</v>
      </c>
      <c r="EP111" s="300">
        <f ca="1">(Conversion!EP111*f_ResVal)/f_GMMar</f>
        <v>0</v>
      </c>
      <c r="EQ111" s="300">
        <f ca="1">(Conversion!EQ111*f_ResVal)/f_GMMar</f>
        <v>0</v>
      </c>
      <c r="ER111" s="300">
        <f ca="1">(Conversion!ER111*f_ResVal)/f_GMMar</f>
        <v>0</v>
      </c>
      <c r="ES111" s="300">
        <f ca="1">(Conversion!ES111*f_ResVal)/f_GMMar</f>
        <v>0</v>
      </c>
      <c r="ET111" s="300">
        <f ca="1">(Conversion!ET111*f_ResVal)/f_GMMar</f>
        <v>0</v>
      </c>
      <c r="EU111" s="300">
        <f ca="1">(Conversion!EU111*f_ResVal)/f_GMMar</f>
        <v>0</v>
      </c>
      <c r="EV111" s="300">
        <f ca="1">(Conversion!EV111*f_ResVal)/f_GMMar</f>
        <v>0</v>
      </c>
      <c r="EW111" s="300">
        <f ca="1">(Conversion!EW111*f_ResVal)/f_GMMar</f>
        <v>0</v>
      </c>
      <c r="EX111" s="300">
        <f ca="1">(Conversion!EX111*f_ResVal)/f_GMMar</f>
        <v>0</v>
      </c>
      <c r="EY111" s="612"/>
      <c r="EZ111" s="757" t="str">
        <f>'Main Input'!EZ111</f>
        <v>RPI</v>
      </c>
      <c r="FA111" s="757" t="str">
        <f>'Main Input'!FA111</f>
        <v>N/A</v>
      </c>
      <c r="FB111" s="766">
        <f>'Main Input'!FB111</f>
        <v>0</v>
      </c>
      <c r="FC111" s="766" t="str">
        <f>'Main Input'!FC111</f>
        <v>IT Solutions</v>
      </c>
      <c r="FD111" s="766" t="str">
        <f>'Main Input'!FD111</f>
        <v>Managed Services</v>
      </c>
      <c r="FE111" s="757" t="str">
        <f>'Main Input'!FE111</f>
        <v>Opex</v>
      </c>
      <c r="FF111" s="757" t="str">
        <f>'Main Input'!FF111</f>
        <v>ContractAccrual</v>
      </c>
      <c r="FG111" s="757" t="str">
        <f>'Main Input'!FG111</f>
        <v>Expense</v>
      </c>
      <c r="FH111" s="767" t="str">
        <f>'Main Input'!FH111</f>
        <v>A</v>
      </c>
      <c r="FI111" s="768">
        <f>'Main Input'!FI111</f>
        <v>0.22</v>
      </c>
      <c r="FJ111" s="768">
        <f>'Main Input'!FJ111</f>
        <v>0</v>
      </c>
      <c r="FK111" s="612"/>
      <c r="FL111" s="531">
        <f t="shared" si="24"/>
        <v>0</v>
      </c>
      <c r="FM111" s="86"/>
      <c r="FN111" s="612"/>
    </row>
    <row r="112" spans="1:170" ht="12.75" customHeight="1">
      <c r="A112" s="750">
        <f>'Main Input'!A112</f>
        <v>0</v>
      </c>
      <c r="B112" s="762">
        <f>'Main Input'!B112</f>
        <v>0</v>
      </c>
      <c r="C112" s="762">
        <f>'Main Input'!C112</f>
        <v>0</v>
      </c>
      <c r="D112" s="762">
        <f>'Main Input'!D112</f>
        <v>0</v>
      </c>
      <c r="E112" s="762">
        <f>'Main Input'!E112</f>
        <v>0</v>
      </c>
      <c r="F112" s="753">
        <f>'Main Input'!F112</f>
        <v>0</v>
      </c>
      <c r="G112" s="753">
        <f>'Main Input'!G112</f>
        <v>0</v>
      </c>
      <c r="H112" s="753">
        <f>'Main Input'!H112</f>
        <v>0</v>
      </c>
      <c r="I112" s="753">
        <f>'Main Input'!I112</f>
        <v>0</v>
      </c>
      <c r="J112" s="753">
        <f>'Main Input'!J112</f>
        <v>0</v>
      </c>
      <c r="K112" s="753">
        <f>'Main Input'!K112</f>
        <v>0</v>
      </c>
      <c r="L112" s="753">
        <f>'Main Input'!L112</f>
        <v>0</v>
      </c>
      <c r="M112" s="753">
        <f>'Main Input'!M112</f>
        <v>0</v>
      </c>
      <c r="N112" s="753">
        <f>'Main Input'!N112</f>
        <v>0</v>
      </c>
      <c r="O112" s="753">
        <f>'Main Input'!O112</f>
        <v>0</v>
      </c>
      <c r="P112" s="753">
        <f>'Main Input'!P112</f>
        <v>0</v>
      </c>
      <c r="Q112" s="753">
        <f>'Main Input'!Q112</f>
        <v>0</v>
      </c>
      <c r="R112" s="753">
        <f>'Main Input'!R112</f>
        <v>0</v>
      </c>
      <c r="S112" s="753">
        <f>'Main Input'!S112</f>
        <v>0</v>
      </c>
      <c r="T112" s="753">
        <f>'Main Input'!T112</f>
        <v>0</v>
      </c>
      <c r="U112" s="753">
        <f>'Main Input'!U112</f>
        <v>0</v>
      </c>
      <c r="V112" s="753">
        <f>'Main Input'!V112</f>
        <v>0</v>
      </c>
      <c r="W112" s="753">
        <f>'Main Input'!W112</f>
        <v>0</v>
      </c>
      <c r="X112" s="753">
        <f>'Main Input'!X112</f>
        <v>0</v>
      </c>
      <c r="Y112" s="753">
        <f>'Main Input'!Y112</f>
        <v>0</v>
      </c>
      <c r="Z112" s="753">
        <f>'Main Input'!Z112</f>
        <v>0</v>
      </c>
      <c r="AA112" s="753">
        <f>'Main Input'!AA112</f>
        <v>0</v>
      </c>
      <c r="AB112" s="763">
        <f>'Main Input'!AB112</f>
        <v>0</v>
      </c>
      <c r="AC112" s="763">
        <f>'Main Input'!AC112</f>
        <v>0</v>
      </c>
      <c r="AD112" s="764">
        <f>'Main Input'!AD112</f>
        <v>0</v>
      </c>
      <c r="AE112" s="765">
        <f t="shared" si="25"/>
        <v>0</v>
      </c>
      <c r="AF112" s="299">
        <f>(Conversion!AF112*f_ResVal)/f_GMMar</f>
        <v>0</v>
      </c>
      <c r="AG112" s="300">
        <f>(Conversion!AG112*f_ResVal)/f_GMMar</f>
        <v>0</v>
      </c>
      <c r="AH112" s="300">
        <f>(Conversion!AH112*f_ResVal)/f_GMMar</f>
        <v>0</v>
      </c>
      <c r="AI112" s="300">
        <f>(Conversion!AI112*f_ResVal)/f_GMMar</f>
        <v>0</v>
      </c>
      <c r="AJ112" s="300">
        <f>(Conversion!AJ112*f_ResVal)/f_GMMar</f>
        <v>0</v>
      </c>
      <c r="AK112" s="300">
        <f>(Conversion!AK112*f_ResVal)/f_GMMar</f>
        <v>0</v>
      </c>
      <c r="AL112" s="300">
        <f>(Conversion!AL112*f_ResVal)/f_GMMar</f>
        <v>0</v>
      </c>
      <c r="AM112" s="300">
        <f>(Conversion!AM112*f_ResVal)/f_GMMar</f>
        <v>0</v>
      </c>
      <c r="AN112" s="300">
        <f>(Conversion!AN112*f_ResVal)/f_GMMar</f>
        <v>0</v>
      </c>
      <c r="AO112" s="300">
        <f>(Conversion!AO112*f_ResVal)/f_GMMar</f>
        <v>0</v>
      </c>
      <c r="AP112" s="300">
        <f>(Conversion!AP112*f_ResVal)/f_GMMar</f>
        <v>0</v>
      </c>
      <c r="AQ112" s="300">
        <f>(Conversion!AQ112*f_ResVal)/f_GMMar</f>
        <v>0</v>
      </c>
      <c r="AR112" s="300">
        <f>(Conversion!AR112*f_ResVal)/f_GMMar</f>
        <v>0</v>
      </c>
      <c r="AS112" s="300">
        <f>(Conversion!AS112*f_ResVal)/f_GMMar</f>
        <v>0</v>
      </c>
      <c r="AT112" s="300">
        <f>(Conversion!AT112*f_ResVal)/f_GMMar</f>
        <v>0</v>
      </c>
      <c r="AU112" s="300">
        <f>(Conversion!AU112*f_ResVal)/f_GMMar</f>
        <v>0</v>
      </c>
      <c r="AV112" s="300">
        <f>(Conversion!AV112*f_ResVal)/f_GMMar</f>
        <v>0</v>
      </c>
      <c r="AW112" s="300">
        <f>(Conversion!AW112*f_ResVal)/f_GMMar</f>
        <v>0</v>
      </c>
      <c r="AX112" s="300">
        <f>(Conversion!AX112*f_ResVal)/f_GMMar</f>
        <v>0</v>
      </c>
      <c r="AY112" s="300">
        <f>(Conversion!AY112*f_ResVal)/f_GMMar</f>
        <v>0</v>
      </c>
      <c r="AZ112" s="300">
        <f>(Conversion!AZ112*f_ResVal)/f_GMMar</f>
        <v>0</v>
      </c>
      <c r="BA112" s="300">
        <f>(Conversion!BA112*f_ResVal)/f_GMMar</f>
        <v>0</v>
      </c>
      <c r="BB112" s="300">
        <f>(Conversion!BB112*f_ResVal)/f_GMMar</f>
        <v>0</v>
      </c>
      <c r="BC112" s="300">
        <f>(Conversion!BC112*f_ResVal)/f_GMMar</f>
        <v>0</v>
      </c>
      <c r="BD112" s="300">
        <f>(Conversion!BD112*f_ResVal)/f_GMMar</f>
        <v>0</v>
      </c>
      <c r="BE112" s="300">
        <f>(Conversion!BE112*f_ResVal)/f_GMMar</f>
        <v>0</v>
      </c>
      <c r="BF112" s="300">
        <f>(Conversion!BF112*f_ResVal)/f_GMMar</f>
        <v>0</v>
      </c>
      <c r="BG112" s="300">
        <f>(Conversion!BG112*f_ResVal)/f_GMMar</f>
        <v>0</v>
      </c>
      <c r="BH112" s="300">
        <f>(Conversion!BH112*f_ResVal)/f_GMMar</f>
        <v>0</v>
      </c>
      <c r="BI112" s="300">
        <f>(Conversion!BI112*f_ResVal)/f_GMMar</f>
        <v>0</v>
      </c>
      <c r="BJ112" s="300">
        <f>(Conversion!BJ112*f_ResVal)/f_GMMar</f>
        <v>0</v>
      </c>
      <c r="BK112" s="300">
        <f>(Conversion!BK112*f_ResVal)/f_GMMar</f>
        <v>0</v>
      </c>
      <c r="BL112" s="300">
        <f>(Conversion!BL112*f_ResVal)/f_GMMar</f>
        <v>0</v>
      </c>
      <c r="BM112" s="300">
        <f>(Conversion!BM112*f_ResVal)/f_GMMar</f>
        <v>0</v>
      </c>
      <c r="BN112" s="300">
        <f>(Conversion!BN112*f_ResVal)/f_GMMar</f>
        <v>0</v>
      </c>
      <c r="BO112" s="300">
        <f>(Conversion!BO112*f_ResVal)/f_GMMar</f>
        <v>0</v>
      </c>
      <c r="BP112" s="300">
        <f>(Conversion!BP112*f_ResVal)/f_GMMar</f>
        <v>0</v>
      </c>
      <c r="BQ112" s="300">
        <f>(Conversion!BQ112*f_ResVal)/f_GMMar</f>
        <v>0</v>
      </c>
      <c r="BR112" s="300">
        <f>(Conversion!BR112*f_ResVal)/f_GMMar</f>
        <v>0</v>
      </c>
      <c r="BS112" s="300">
        <f>(Conversion!BS112*f_ResVal)/f_GMMar</f>
        <v>0</v>
      </c>
      <c r="BT112" s="300">
        <f>(Conversion!BT112*f_ResVal)/f_GMMar</f>
        <v>0</v>
      </c>
      <c r="BU112" s="300">
        <f>(Conversion!BU112*f_ResVal)/f_GMMar</f>
        <v>0</v>
      </c>
      <c r="BV112" s="300">
        <f>(Conversion!BV112*f_ResVal)/f_GMMar</f>
        <v>0</v>
      </c>
      <c r="BW112" s="300">
        <f>(Conversion!BW112*f_ResVal)/f_GMMar</f>
        <v>0</v>
      </c>
      <c r="BX112" s="300">
        <f>(Conversion!BX112*f_ResVal)/f_GMMar</f>
        <v>0</v>
      </c>
      <c r="BY112" s="300">
        <f>(Conversion!BY112*f_ResVal)/f_GMMar</f>
        <v>0</v>
      </c>
      <c r="BZ112" s="300">
        <f>(Conversion!BZ112*f_ResVal)/f_GMMar</f>
        <v>0</v>
      </c>
      <c r="CA112" s="300">
        <f>(Conversion!CA112*f_ResVal)/f_GMMar</f>
        <v>0</v>
      </c>
      <c r="CB112" s="300">
        <f>(Conversion!CB112*f_ResVal)/f_GMMar</f>
        <v>0</v>
      </c>
      <c r="CC112" s="300">
        <f>(Conversion!CC112*f_ResVal)/f_GMMar</f>
        <v>0</v>
      </c>
      <c r="CD112" s="300">
        <f>(Conversion!CD112*f_ResVal)/f_GMMar</f>
        <v>0</v>
      </c>
      <c r="CE112" s="300">
        <f>(Conversion!CE112*f_ResVal)/f_GMMar</f>
        <v>0</v>
      </c>
      <c r="CF112" s="300">
        <f>(Conversion!CF112*f_ResVal)/f_GMMar</f>
        <v>0</v>
      </c>
      <c r="CG112" s="300">
        <f>(Conversion!CG112*f_ResVal)/f_GMMar</f>
        <v>0</v>
      </c>
      <c r="CH112" s="300">
        <f>(Conversion!CH112*f_ResVal)/f_GMMar</f>
        <v>0</v>
      </c>
      <c r="CI112" s="300">
        <f>(Conversion!CI112*f_ResVal)/f_GMMar</f>
        <v>0</v>
      </c>
      <c r="CJ112" s="300">
        <f>(Conversion!CJ112*f_ResVal)/f_GMMar</f>
        <v>0</v>
      </c>
      <c r="CK112" s="300">
        <f>(Conversion!CK112*f_ResVal)/f_GMMar</f>
        <v>0</v>
      </c>
      <c r="CL112" s="300">
        <f>(Conversion!CL112*f_ResVal)/f_GMMar</f>
        <v>0</v>
      </c>
      <c r="CM112" s="300">
        <f>(Conversion!CM112*f_ResVal)/f_GMMar</f>
        <v>0</v>
      </c>
      <c r="CN112" s="300">
        <f>(Conversion!CN112*f_ResVal)/f_GMMar</f>
        <v>0</v>
      </c>
      <c r="CO112" s="300">
        <f>(Conversion!CO112*f_ResVal)/f_GMMar</f>
        <v>0</v>
      </c>
      <c r="CP112" s="300">
        <f>(Conversion!CP112*f_ResVal)/f_GMMar</f>
        <v>0</v>
      </c>
      <c r="CQ112" s="300">
        <f>(Conversion!CQ112*f_ResVal)/f_GMMar</f>
        <v>0</v>
      </c>
      <c r="CR112" s="300">
        <f>(Conversion!CR112*f_ResVal)/f_GMMar</f>
        <v>0</v>
      </c>
      <c r="CS112" s="300">
        <f>(Conversion!CS112*f_ResVal)/f_GMMar</f>
        <v>0</v>
      </c>
      <c r="CT112" s="300">
        <f>(Conversion!CT112*f_ResVal)/f_GMMar</f>
        <v>0</v>
      </c>
      <c r="CU112" s="300">
        <f>(Conversion!CU112*f_ResVal)/f_GMMar</f>
        <v>0</v>
      </c>
      <c r="CV112" s="300">
        <f>(Conversion!CV112*f_ResVal)/f_GMMar</f>
        <v>0</v>
      </c>
      <c r="CW112" s="300">
        <f>(Conversion!CW112*f_ResVal)/f_GMMar</f>
        <v>0</v>
      </c>
      <c r="CX112" s="300">
        <f>(Conversion!CX112*f_ResVal)/f_GMMar</f>
        <v>0</v>
      </c>
      <c r="CY112" s="300">
        <f>(Conversion!CY112*f_ResVal)/f_GMMar</f>
        <v>0</v>
      </c>
      <c r="CZ112" s="300">
        <f>(Conversion!CZ112*f_ResVal)/f_GMMar</f>
        <v>0</v>
      </c>
      <c r="DA112" s="300">
        <f>(Conversion!DA112*f_ResVal)/f_GMMar</f>
        <v>0</v>
      </c>
      <c r="DB112" s="300">
        <f>(Conversion!DB112*f_ResVal)/f_GMMar</f>
        <v>0</v>
      </c>
      <c r="DC112" s="300">
        <f>(Conversion!DC112*f_ResVal)/f_GMMar</f>
        <v>0</v>
      </c>
      <c r="DD112" s="300">
        <f>(Conversion!DD112*f_ResVal)/f_GMMar</f>
        <v>0</v>
      </c>
      <c r="DE112" s="300">
        <f>(Conversion!DE112*f_ResVal)/f_GMMar</f>
        <v>0</v>
      </c>
      <c r="DF112" s="300">
        <f>(Conversion!DF112*f_ResVal)/f_GMMar</f>
        <v>0</v>
      </c>
      <c r="DG112" s="300">
        <f>(Conversion!DG112*f_ResVal)/f_GMMar</f>
        <v>0</v>
      </c>
      <c r="DH112" s="300">
        <f>(Conversion!DH112*f_ResVal)/f_GMMar</f>
        <v>0</v>
      </c>
      <c r="DI112" s="300">
        <f>(Conversion!DI112*f_ResVal)/f_GMMar</f>
        <v>0</v>
      </c>
      <c r="DJ112" s="300">
        <f>(Conversion!DJ112*f_ResVal)/f_GMMar</f>
        <v>0</v>
      </c>
      <c r="DK112" s="300">
        <f>(Conversion!DK112*f_ResVal)/f_GMMar</f>
        <v>0</v>
      </c>
      <c r="DL112" s="300">
        <f>(Conversion!DL112*f_ResVal)/f_GMMar</f>
        <v>0</v>
      </c>
      <c r="DM112" s="300">
        <f>(Conversion!DM112*f_ResVal)/f_GMMar</f>
        <v>0</v>
      </c>
      <c r="DN112" s="300">
        <f>(Conversion!DN112*f_ResVal)/f_GMMar</f>
        <v>0</v>
      </c>
      <c r="DO112" s="300">
        <f>(Conversion!DO112*f_ResVal)/f_GMMar</f>
        <v>0</v>
      </c>
      <c r="DP112" s="300">
        <f>(Conversion!DP112*f_ResVal)/f_GMMar</f>
        <v>0</v>
      </c>
      <c r="DQ112" s="300">
        <f>(Conversion!DQ112*f_ResVal)/f_GMMar</f>
        <v>0</v>
      </c>
      <c r="DR112" s="300">
        <f>(Conversion!DR112*f_ResVal)/f_GMMar</f>
        <v>0</v>
      </c>
      <c r="DS112" s="300">
        <f>(Conversion!DS112*f_ResVal)/f_GMMar</f>
        <v>0</v>
      </c>
      <c r="DT112" s="300">
        <f>(Conversion!DT112*f_ResVal)/f_GMMar</f>
        <v>0</v>
      </c>
      <c r="DU112" s="300">
        <f>(Conversion!DU112*f_ResVal)/f_GMMar</f>
        <v>0</v>
      </c>
      <c r="DV112" s="300">
        <f>(Conversion!DV112*f_ResVal)/f_GMMar</f>
        <v>0</v>
      </c>
      <c r="DW112" s="300">
        <f>(Conversion!DW112*f_ResVal)/f_GMMar</f>
        <v>0</v>
      </c>
      <c r="DX112" s="300">
        <f>(Conversion!DX112*f_ResVal)/f_GMMar</f>
        <v>0</v>
      </c>
      <c r="DY112" s="300">
        <f>(Conversion!DY112*f_ResVal)/f_GMMar</f>
        <v>0</v>
      </c>
      <c r="DZ112" s="300">
        <f>(Conversion!DZ112*f_ResVal)/f_GMMar</f>
        <v>0</v>
      </c>
      <c r="EA112" s="300">
        <f>(Conversion!EA112*f_ResVal)/f_GMMar</f>
        <v>0</v>
      </c>
      <c r="EB112" s="300">
        <f>(Conversion!EB112*f_ResVal)/f_GMMar</f>
        <v>0</v>
      </c>
      <c r="EC112" s="300">
        <f>(Conversion!EC112*f_ResVal)/f_GMMar</f>
        <v>0</v>
      </c>
      <c r="ED112" s="300">
        <f>(Conversion!ED112*f_ResVal)/f_GMMar</f>
        <v>0</v>
      </c>
      <c r="EE112" s="300">
        <f>(Conversion!EE112*f_ResVal)/f_GMMar</f>
        <v>0</v>
      </c>
      <c r="EF112" s="300">
        <f>(Conversion!EF112*f_ResVal)/f_GMMar</f>
        <v>0</v>
      </c>
      <c r="EG112" s="300">
        <f>(Conversion!EG112*f_ResVal)/f_GMMar</f>
        <v>0</v>
      </c>
      <c r="EH112" s="300">
        <f>(Conversion!EH112*f_ResVal)/f_GMMar</f>
        <v>0</v>
      </c>
      <c r="EI112" s="300">
        <f>(Conversion!EI112*f_ResVal)/f_GMMar</f>
        <v>0</v>
      </c>
      <c r="EJ112" s="300">
        <f>(Conversion!EJ112*f_ResVal)/f_GMMar</f>
        <v>0</v>
      </c>
      <c r="EK112" s="300">
        <f>(Conversion!EK112*f_ResVal)/f_GMMar</f>
        <v>0</v>
      </c>
      <c r="EL112" s="300">
        <f>(Conversion!EL112*f_ResVal)/f_GMMar</f>
        <v>0</v>
      </c>
      <c r="EM112" s="300">
        <f>(Conversion!EM112*f_ResVal)/f_GMMar</f>
        <v>0</v>
      </c>
      <c r="EN112" s="300">
        <f>(Conversion!EN112*f_ResVal)/f_GMMar</f>
        <v>0</v>
      </c>
      <c r="EO112" s="300">
        <f>(Conversion!EO112*f_ResVal)/f_GMMar</f>
        <v>0</v>
      </c>
      <c r="EP112" s="300">
        <f>(Conversion!EP112*f_ResVal)/f_GMMar</f>
        <v>0</v>
      </c>
      <c r="EQ112" s="300">
        <f>(Conversion!EQ112*f_ResVal)/f_GMMar</f>
        <v>0</v>
      </c>
      <c r="ER112" s="300">
        <f>(Conversion!ER112*f_ResVal)/f_GMMar</f>
        <v>0</v>
      </c>
      <c r="ES112" s="300">
        <f>(Conversion!ES112*f_ResVal)/f_GMMar</f>
        <v>0</v>
      </c>
      <c r="ET112" s="300">
        <f>(Conversion!ET112*f_ResVal)/f_GMMar</f>
        <v>0</v>
      </c>
      <c r="EU112" s="300">
        <f>(Conversion!EU112*f_ResVal)/f_GMMar</f>
        <v>0</v>
      </c>
      <c r="EV112" s="300">
        <f>(Conversion!EV112*f_ResVal)/f_GMMar</f>
        <v>0</v>
      </c>
      <c r="EW112" s="300">
        <f>(Conversion!EW112*f_ResVal)/f_GMMar</f>
        <v>0</v>
      </c>
      <c r="EX112" s="300">
        <f>(Conversion!EX112*f_ResVal)/f_GMMar</f>
        <v>0</v>
      </c>
      <c r="EY112" s="612"/>
      <c r="EZ112" s="757">
        <f>'Main Input'!EZ112</f>
        <v>0</v>
      </c>
      <c r="FA112" s="757">
        <f>'Main Input'!FA112</f>
        <v>0</v>
      </c>
      <c r="FB112" s="766">
        <f>'Main Input'!FB112</f>
        <v>0</v>
      </c>
      <c r="FC112" s="766">
        <f>'Main Input'!FC112</f>
        <v>0</v>
      </c>
      <c r="FD112" s="766">
        <f>'Main Input'!FD112</f>
        <v>0</v>
      </c>
      <c r="FE112" s="757">
        <f>'Main Input'!FE112</f>
        <v>0</v>
      </c>
      <c r="FF112" s="757">
        <f>'Main Input'!FF112</f>
        <v>0</v>
      </c>
      <c r="FG112" s="757">
        <f>'Main Input'!FG112</f>
        <v>0</v>
      </c>
      <c r="FH112" s="767">
        <f>'Main Input'!FH112</f>
        <v>0</v>
      </c>
      <c r="FI112" s="768">
        <f>'Main Input'!FI112</f>
        <v>0</v>
      </c>
      <c r="FJ112" s="768">
        <f>'Main Input'!FJ112</f>
        <v>0</v>
      </c>
      <c r="FK112" s="612"/>
      <c r="FL112" s="531">
        <f t="shared" si="24"/>
        <v>1</v>
      </c>
      <c r="FM112" s="86"/>
      <c r="FN112" s="612"/>
    </row>
    <row r="113" spans="1:170" ht="12.75" customHeight="1">
      <c r="A113" s="769">
        <f>'Main Input'!A113</f>
        <v>0</v>
      </c>
      <c r="B113" s="770">
        <f>'Main Input'!B113</f>
        <v>0</v>
      </c>
      <c r="C113" s="770">
        <f>'Main Input'!C113</f>
        <v>0</v>
      </c>
      <c r="D113" s="770">
        <f>'Main Input'!D113</f>
        <v>0</v>
      </c>
      <c r="E113" s="770">
        <f>'Main Input'!E113</f>
        <v>0</v>
      </c>
      <c r="F113" s="771">
        <f>'Main Input'!F113</f>
        <v>0</v>
      </c>
      <c r="G113" s="771">
        <f>'Main Input'!G113</f>
        <v>0</v>
      </c>
      <c r="H113" s="771">
        <f>'Main Input'!H113</f>
        <v>0</v>
      </c>
      <c r="I113" s="771">
        <f>'Main Input'!I113</f>
        <v>0</v>
      </c>
      <c r="J113" s="771">
        <f>'Main Input'!J113</f>
        <v>0</v>
      </c>
      <c r="K113" s="771">
        <f>'Main Input'!K113</f>
        <v>0</v>
      </c>
      <c r="L113" s="771">
        <f>'Main Input'!L113</f>
        <v>0</v>
      </c>
      <c r="M113" s="771">
        <f>'Main Input'!M113</f>
        <v>0</v>
      </c>
      <c r="N113" s="771">
        <f>'Main Input'!N113</f>
        <v>0</v>
      </c>
      <c r="O113" s="771">
        <f>'Main Input'!O113</f>
        <v>0</v>
      </c>
      <c r="P113" s="771">
        <f>'Main Input'!P113</f>
        <v>0</v>
      </c>
      <c r="Q113" s="771">
        <f>'Main Input'!Q113</f>
        <v>0</v>
      </c>
      <c r="R113" s="771">
        <f>'Main Input'!R113</f>
        <v>0</v>
      </c>
      <c r="S113" s="771">
        <f>'Main Input'!S113</f>
        <v>0</v>
      </c>
      <c r="T113" s="771">
        <f>'Main Input'!T113</f>
        <v>0</v>
      </c>
      <c r="U113" s="771">
        <f>'Main Input'!U113</f>
        <v>0</v>
      </c>
      <c r="V113" s="771">
        <f>'Main Input'!V113</f>
        <v>0</v>
      </c>
      <c r="W113" s="771">
        <f>'Main Input'!W113</f>
        <v>0</v>
      </c>
      <c r="X113" s="771">
        <f>'Main Input'!X113</f>
        <v>0</v>
      </c>
      <c r="Y113" s="771">
        <f>'Main Input'!Y113</f>
        <v>0</v>
      </c>
      <c r="Z113" s="771">
        <f>'Main Input'!Z113</f>
        <v>0</v>
      </c>
      <c r="AA113" s="771">
        <f>'Main Input'!AA113</f>
        <v>0</v>
      </c>
      <c r="AB113" s="772">
        <f>'Main Input'!AB113</f>
        <v>0</v>
      </c>
      <c r="AC113" s="772">
        <f>'Main Input'!AC113</f>
        <v>0</v>
      </c>
      <c r="AD113" s="773">
        <f>'Main Input'!AD113</f>
        <v>0</v>
      </c>
      <c r="AE113" s="774">
        <f t="shared" si="25"/>
        <v>0</v>
      </c>
      <c r="AF113" s="775">
        <f>(Conversion!AF113*f_ResVal)/f_GMMar</f>
        <v>0</v>
      </c>
      <c r="AG113" s="776">
        <f>(Conversion!AG113*f_ResVal)/f_GMMar</f>
        <v>0</v>
      </c>
      <c r="AH113" s="776">
        <f>(Conversion!AH113*f_ResVal)/f_GMMar</f>
        <v>0</v>
      </c>
      <c r="AI113" s="776">
        <f>(Conversion!AI113*f_ResVal)/f_GMMar</f>
        <v>0</v>
      </c>
      <c r="AJ113" s="776">
        <f>(Conversion!AJ113*f_ResVal)/f_GMMar</f>
        <v>0</v>
      </c>
      <c r="AK113" s="776">
        <f>(Conversion!AK113*f_ResVal)/f_GMMar</f>
        <v>0</v>
      </c>
      <c r="AL113" s="776">
        <f>(Conversion!AL113*f_ResVal)/f_GMMar</f>
        <v>0</v>
      </c>
      <c r="AM113" s="776">
        <f>(Conversion!AM113*f_ResVal)/f_GMMar</f>
        <v>0</v>
      </c>
      <c r="AN113" s="776">
        <f>(Conversion!AN113*f_ResVal)/f_GMMar</f>
        <v>0</v>
      </c>
      <c r="AO113" s="776">
        <f>(Conversion!AO113*f_ResVal)/f_GMMar</f>
        <v>0</v>
      </c>
      <c r="AP113" s="776">
        <f>(Conversion!AP113*f_ResVal)/f_GMMar</f>
        <v>0</v>
      </c>
      <c r="AQ113" s="776">
        <f>(Conversion!AQ113*f_ResVal)/f_GMMar</f>
        <v>0</v>
      </c>
      <c r="AR113" s="776">
        <f>(Conversion!AR113*f_ResVal)/f_GMMar</f>
        <v>0</v>
      </c>
      <c r="AS113" s="776">
        <f>(Conversion!AS113*f_ResVal)/f_GMMar</f>
        <v>0</v>
      </c>
      <c r="AT113" s="776">
        <f>(Conversion!AT113*f_ResVal)/f_GMMar</f>
        <v>0</v>
      </c>
      <c r="AU113" s="776">
        <f>(Conversion!AU113*f_ResVal)/f_GMMar</f>
        <v>0</v>
      </c>
      <c r="AV113" s="776">
        <f>(Conversion!AV113*f_ResVal)/f_GMMar</f>
        <v>0</v>
      </c>
      <c r="AW113" s="776">
        <f>(Conversion!AW113*f_ResVal)/f_GMMar</f>
        <v>0</v>
      </c>
      <c r="AX113" s="776">
        <f>(Conversion!AX113*f_ResVal)/f_GMMar</f>
        <v>0</v>
      </c>
      <c r="AY113" s="776">
        <f>(Conversion!AY113*f_ResVal)/f_GMMar</f>
        <v>0</v>
      </c>
      <c r="AZ113" s="776">
        <f>(Conversion!AZ113*f_ResVal)/f_GMMar</f>
        <v>0</v>
      </c>
      <c r="BA113" s="776">
        <f>(Conversion!BA113*f_ResVal)/f_GMMar</f>
        <v>0</v>
      </c>
      <c r="BB113" s="776">
        <f>(Conversion!BB113*f_ResVal)/f_GMMar</f>
        <v>0</v>
      </c>
      <c r="BC113" s="776">
        <f>(Conversion!BC113*f_ResVal)/f_GMMar</f>
        <v>0</v>
      </c>
      <c r="BD113" s="776">
        <f>(Conversion!BD113*f_ResVal)/f_GMMar</f>
        <v>0</v>
      </c>
      <c r="BE113" s="776">
        <f>(Conversion!BE113*f_ResVal)/f_GMMar</f>
        <v>0</v>
      </c>
      <c r="BF113" s="776">
        <f>(Conversion!BF113*f_ResVal)/f_GMMar</f>
        <v>0</v>
      </c>
      <c r="BG113" s="776">
        <f>(Conversion!BG113*f_ResVal)/f_GMMar</f>
        <v>0</v>
      </c>
      <c r="BH113" s="776">
        <f>(Conversion!BH113*f_ResVal)/f_GMMar</f>
        <v>0</v>
      </c>
      <c r="BI113" s="776">
        <f>(Conversion!BI113*f_ResVal)/f_GMMar</f>
        <v>0</v>
      </c>
      <c r="BJ113" s="776">
        <f>(Conversion!BJ113*f_ResVal)/f_GMMar</f>
        <v>0</v>
      </c>
      <c r="BK113" s="776">
        <f>(Conversion!BK113*f_ResVal)/f_GMMar</f>
        <v>0</v>
      </c>
      <c r="BL113" s="776">
        <f>(Conversion!BL113*f_ResVal)/f_GMMar</f>
        <v>0</v>
      </c>
      <c r="BM113" s="776">
        <f>(Conversion!BM113*f_ResVal)/f_GMMar</f>
        <v>0</v>
      </c>
      <c r="BN113" s="776">
        <f>(Conversion!BN113*f_ResVal)/f_GMMar</f>
        <v>0</v>
      </c>
      <c r="BO113" s="776">
        <f>(Conversion!BO113*f_ResVal)/f_GMMar</f>
        <v>0</v>
      </c>
      <c r="BP113" s="776">
        <f>(Conversion!BP113*f_ResVal)/f_GMMar</f>
        <v>0</v>
      </c>
      <c r="BQ113" s="776">
        <f>(Conversion!BQ113*f_ResVal)/f_GMMar</f>
        <v>0</v>
      </c>
      <c r="BR113" s="776">
        <f>(Conversion!BR113*f_ResVal)/f_GMMar</f>
        <v>0</v>
      </c>
      <c r="BS113" s="776">
        <f>(Conversion!BS113*f_ResVal)/f_GMMar</f>
        <v>0</v>
      </c>
      <c r="BT113" s="776">
        <f>(Conversion!BT113*f_ResVal)/f_GMMar</f>
        <v>0</v>
      </c>
      <c r="BU113" s="776">
        <f>(Conversion!BU113*f_ResVal)/f_GMMar</f>
        <v>0</v>
      </c>
      <c r="BV113" s="776">
        <f>(Conversion!BV113*f_ResVal)/f_GMMar</f>
        <v>0</v>
      </c>
      <c r="BW113" s="776">
        <f>(Conversion!BW113*f_ResVal)/f_GMMar</f>
        <v>0</v>
      </c>
      <c r="BX113" s="776">
        <f>(Conversion!BX113*f_ResVal)/f_GMMar</f>
        <v>0</v>
      </c>
      <c r="BY113" s="776">
        <f>(Conversion!BY113*f_ResVal)/f_GMMar</f>
        <v>0</v>
      </c>
      <c r="BZ113" s="776">
        <f>(Conversion!BZ113*f_ResVal)/f_GMMar</f>
        <v>0</v>
      </c>
      <c r="CA113" s="776">
        <f>(Conversion!CA113*f_ResVal)/f_GMMar</f>
        <v>0</v>
      </c>
      <c r="CB113" s="776">
        <f>(Conversion!CB113*f_ResVal)/f_GMMar</f>
        <v>0</v>
      </c>
      <c r="CC113" s="776">
        <f>(Conversion!CC113*f_ResVal)/f_GMMar</f>
        <v>0</v>
      </c>
      <c r="CD113" s="776">
        <f>(Conversion!CD113*f_ResVal)/f_GMMar</f>
        <v>0</v>
      </c>
      <c r="CE113" s="776">
        <f>(Conversion!CE113*f_ResVal)/f_GMMar</f>
        <v>0</v>
      </c>
      <c r="CF113" s="776">
        <f>(Conversion!CF113*f_ResVal)/f_GMMar</f>
        <v>0</v>
      </c>
      <c r="CG113" s="776">
        <f>(Conversion!CG113*f_ResVal)/f_GMMar</f>
        <v>0</v>
      </c>
      <c r="CH113" s="776">
        <f>(Conversion!CH113*f_ResVal)/f_GMMar</f>
        <v>0</v>
      </c>
      <c r="CI113" s="776">
        <f>(Conversion!CI113*f_ResVal)/f_GMMar</f>
        <v>0</v>
      </c>
      <c r="CJ113" s="776">
        <f>(Conversion!CJ113*f_ResVal)/f_GMMar</f>
        <v>0</v>
      </c>
      <c r="CK113" s="776">
        <f>(Conversion!CK113*f_ResVal)/f_GMMar</f>
        <v>0</v>
      </c>
      <c r="CL113" s="776">
        <f>(Conversion!CL113*f_ResVal)/f_GMMar</f>
        <v>0</v>
      </c>
      <c r="CM113" s="776">
        <f>(Conversion!CM113*f_ResVal)/f_GMMar</f>
        <v>0</v>
      </c>
      <c r="CN113" s="776">
        <f>(Conversion!CN113*f_ResVal)/f_GMMar</f>
        <v>0</v>
      </c>
      <c r="CO113" s="776">
        <f>(Conversion!CO113*f_ResVal)/f_GMMar</f>
        <v>0</v>
      </c>
      <c r="CP113" s="776">
        <f>(Conversion!CP113*f_ResVal)/f_GMMar</f>
        <v>0</v>
      </c>
      <c r="CQ113" s="776">
        <f>(Conversion!CQ113*f_ResVal)/f_GMMar</f>
        <v>0</v>
      </c>
      <c r="CR113" s="776">
        <f>(Conversion!CR113*f_ResVal)/f_GMMar</f>
        <v>0</v>
      </c>
      <c r="CS113" s="776">
        <f>(Conversion!CS113*f_ResVal)/f_GMMar</f>
        <v>0</v>
      </c>
      <c r="CT113" s="776">
        <f>(Conversion!CT113*f_ResVal)/f_GMMar</f>
        <v>0</v>
      </c>
      <c r="CU113" s="776">
        <f>(Conversion!CU113*f_ResVal)/f_GMMar</f>
        <v>0</v>
      </c>
      <c r="CV113" s="776">
        <f>(Conversion!CV113*f_ResVal)/f_GMMar</f>
        <v>0</v>
      </c>
      <c r="CW113" s="776">
        <f>(Conversion!CW113*f_ResVal)/f_GMMar</f>
        <v>0</v>
      </c>
      <c r="CX113" s="776">
        <f>(Conversion!CX113*f_ResVal)/f_GMMar</f>
        <v>0</v>
      </c>
      <c r="CY113" s="776">
        <f>(Conversion!CY113*f_ResVal)/f_GMMar</f>
        <v>0</v>
      </c>
      <c r="CZ113" s="776">
        <f>(Conversion!CZ113*f_ResVal)/f_GMMar</f>
        <v>0</v>
      </c>
      <c r="DA113" s="776">
        <f>(Conversion!DA113*f_ResVal)/f_GMMar</f>
        <v>0</v>
      </c>
      <c r="DB113" s="776">
        <f>(Conversion!DB113*f_ResVal)/f_GMMar</f>
        <v>0</v>
      </c>
      <c r="DC113" s="776">
        <f>(Conversion!DC113*f_ResVal)/f_GMMar</f>
        <v>0</v>
      </c>
      <c r="DD113" s="776">
        <f>(Conversion!DD113*f_ResVal)/f_GMMar</f>
        <v>0</v>
      </c>
      <c r="DE113" s="776">
        <f>(Conversion!DE113*f_ResVal)/f_GMMar</f>
        <v>0</v>
      </c>
      <c r="DF113" s="776">
        <f>(Conversion!DF113*f_ResVal)/f_GMMar</f>
        <v>0</v>
      </c>
      <c r="DG113" s="776">
        <f>(Conversion!DG113*f_ResVal)/f_GMMar</f>
        <v>0</v>
      </c>
      <c r="DH113" s="776">
        <f>(Conversion!DH113*f_ResVal)/f_GMMar</f>
        <v>0</v>
      </c>
      <c r="DI113" s="776">
        <f>(Conversion!DI113*f_ResVal)/f_GMMar</f>
        <v>0</v>
      </c>
      <c r="DJ113" s="776">
        <f>(Conversion!DJ113*f_ResVal)/f_GMMar</f>
        <v>0</v>
      </c>
      <c r="DK113" s="776">
        <f>(Conversion!DK113*f_ResVal)/f_GMMar</f>
        <v>0</v>
      </c>
      <c r="DL113" s="776">
        <f>(Conversion!DL113*f_ResVal)/f_GMMar</f>
        <v>0</v>
      </c>
      <c r="DM113" s="776">
        <f>(Conversion!DM113*f_ResVal)/f_GMMar</f>
        <v>0</v>
      </c>
      <c r="DN113" s="776">
        <f>(Conversion!DN113*f_ResVal)/f_GMMar</f>
        <v>0</v>
      </c>
      <c r="DO113" s="776">
        <f>(Conversion!DO113*f_ResVal)/f_GMMar</f>
        <v>0</v>
      </c>
      <c r="DP113" s="776">
        <f>(Conversion!DP113*f_ResVal)/f_GMMar</f>
        <v>0</v>
      </c>
      <c r="DQ113" s="776">
        <f>(Conversion!DQ113*f_ResVal)/f_GMMar</f>
        <v>0</v>
      </c>
      <c r="DR113" s="776">
        <f>(Conversion!DR113*f_ResVal)/f_GMMar</f>
        <v>0</v>
      </c>
      <c r="DS113" s="776">
        <f>(Conversion!DS113*f_ResVal)/f_GMMar</f>
        <v>0</v>
      </c>
      <c r="DT113" s="776">
        <f>(Conversion!DT113*f_ResVal)/f_GMMar</f>
        <v>0</v>
      </c>
      <c r="DU113" s="776">
        <f>(Conversion!DU113*f_ResVal)/f_GMMar</f>
        <v>0</v>
      </c>
      <c r="DV113" s="776">
        <f>(Conversion!DV113*f_ResVal)/f_GMMar</f>
        <v>0</v>
      </c>
      <c r="DW113" s="776">
        <f>(Conversion!DW113*f_ResVal)/f_GMMar</f>
        <v>0</v>
      </c>
      <c r="DX113" s="776">
        <f>(Conversion!DX113*f_ResVal)/f_GMMar</f>
        <v>0</v>
      </c>
      <c r="DY113" s="776">
        <f>(Conversion!DY113*f_ResVal)/f_GMMar</f>
        <v>0</v>
      </c>
      <c r="DZ113" s="776">
        <f>(Conversion!DZ113*f_ResVal)/f_GMMar</f>
        <v>0</v>
      </c>
      <c r="EA113" s="776">
        <f>(Conversion!EA113*f_ResVal)/f_GMMar</f>
        <v>0</v>
      </c>
      <c r="EB113" s="776">
        <f>(Conversion!EB113*f_ResVal)/f_GMMar</f>
        <v>0</v>
      </c>
      <c r="EC113" s="776">
        <f>(Conversion!EC113*f_ResVal)/f_GMMar</f>
        <v>0</v>
      </c>
      <c r="ED113" s="776">
        <f>(Conversion!ED113*f_ResVal)/f_GMMar</f>
        <v>0</v>
      </c>
      <c r="EE113" s="776">
        <f>(Conversion!EE113*f_ResVal)/f_GMMar</f>
        <v>0</v>
      </c>
      <c r="EF113" s="776">
        <f>(Conversion!EF113*f_ResVal)/f_GMMar</f>
        <v>0</v>
      </c>
      <c r="EG113" s="776">
        <f>(Conversion!EG113*f_ResVal)/f_GMMar</f>
        <v>0</v>
      </c>
      <c r="EH113" s="776">
        <f>(Conversion!EH113*f_ResVal)/f_GMMar</f>
        <v>0</v>
      </c>
      <c r="EI113" s="776">
        <f>(Conversion!EI113*f_ResVal)/f_GMMar</f>
        <v>0</v>
      </c>
      <c r="EJ113" s="776">
        <f>(Conversion!EJ113*f_ResVal)/f_GMMar</f>
        <v>0</v>
      </c>
      <c r="EK113" s="776">
        <f>(Conversion!EK113*f_ResVal)/f_GMMar</f>
        <v>0</v>
      </c>
      <c r="EL113" s="776">
        <f>(Conversion!EL113*f_ResVal)/f_GMMar</f>
        <v>0</v>
      </c>
      <c r="EM113" s="776">
        <f>(Conversion!EM113*f_ResVal)/f_GMMar</f>
        <v>0</v>
      </c>
      <c r="EN113" s="776">
        <f>(Conversion!EN113*f_ResVal)/f_GMMar</f>
        <v>0</v>
      </c>
      <c r="EO113" s="776">
        <f>(Conversion!EO113*f_ResVal)/f_GMMar</f>
        <v>0</v>
      </c>
      <c r="EP113" s="776">
        <f>(Conversion!EP113*f_ResVal)/f_GMMar</f>
        <v>0</v>
      </c>
      <c r="EQ113" s="776">
        <f>(Conversion!EQ113*f_ResVal)/f_GMMar</f>
        <v>0</v>
      </c>
      <c r="ER113" s="776">
        <f>(Conversion!ER113*f_ResVal)/f_GMMar</f>
        <v>0</v>
      </c>
      <c r="ES113" s="776">
        <f>(Conversion!ES113*f_ResVal)/f_GMMar</f>
        <v>0</v>
      </c>
      <c r="ET113" s="776">
        <f>(Conversion!ET113*f_ResVal)/f_GMMar</f>
        <v>0</v>
      </c>
      <c r="EU113" s="776">
        <f>(Conversion!EU113*f_ResVal)/f_GMMar</f>
        <v>0</v>
      </c>
      <c r="EV113" s="776">
        <f>(Conversion!EV113*f_ResVal)/f_GMMar</f>
        <v>0</v>
      </c>
      <c r="EW113" s="776">
        <f>(Conversion!EW113*f_ResVal)/f_GMMar</f>
        <v>0</v>
      </c>
      <c r="EX113" s="776">
        <f>(Conversion!EX113*f_ResVal)/f_GMMar</f>
        <v>0</v>
      </c>
      <c r="EY113" s="612"/>
      <c r="EZ113" s="777">
        <f>'Main Input'!EZ113</f>
        <v>0</v>
      </c>
      <c r="FA113" s="777">
        <f>'Main Input'!FA113</f>
        <v>0</v>
      </c>
      <c r="FB113" s="778">
        <f>'Main Input'!FB113</f>
        <v>0</v>
      </c>
      <c r="FC113" s="778">
        <f>'Main Input'!FC113</f>
        <v>0</v>
      </c>
      <c r="FD113" s="778">
        <f>'Main Input'!FD113</f>
        <v>0</v>
      </c>
      <c r="FE113" s="777">
        <f>'Main Input'!FE113</f>
        <v>0</v>
      </c>
      <c r="FF113" s="777">
        <f>'Main Input'!FF113</f>
        <v>0</v>
      </c>
      <c r="FG113" s="777">
        <f>'Main Input'!FG113</f>
        <v>0</v>
      </c>
      <c r="FH113" s="779">
        <f>'Main Input'!FH113</f>
        <v>0</v>
      </c>
      <c r="FI113" s="780">
        <f>'Main Input'!FI113</f>
        <v>0</v>
      </c>
      <c r="FJ113" s="780">
        <f>'Main Input'!FJ113</f>
        <v>0</v>
      </c>
      <c r="FK113" s="612"/>
      <c r="FL113" s="531">
        <f>CVbloc6</f>
        <v>1</v>
      </c>
      <c r="FM113" s="86"/>
      <c r="FN113" s="612"/>
    </row>
    <row r="114" spans="1:170" s="634" customFormat="1" ht="5.0999999999999996" customHeight="1">
      <c r="A114" s="205"/>
      <c r="B114" s="201"/>
      <c r="C114" s="201"/>
      <c r="D114" s="201"/>
      <c r="E114" s="234"/>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2"/>
      <c r="AC114" s="201"/>
      <c r="AD114" s="203"/>
      <c r="AE114" s="296"/>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c r="CH114" s="301"/>
      <c r="CI114" s="301"/>
      <c r="CJ114" s="301"/>
      <c r="CK114" s="301"/>
      <c r="CL114" s="301"/>
      <c r="CM114" s="301"/>
      <c r="CN114" s="301"/>
      <c r="CO114" s="301"/>
      <c r="CP114" s="301"/>
      <c r="CQ114" s="301"/>
      <c r="CR114" s="301"/>
      <c r="CS114" s="301"/>
      <c r="CT114" s="301"/>
      <c r="CU114" s="301"/>
      <c r="CV114" s="301"/>
      <c r="CW114" s="301"/>
      <c r="CX114" s="301"/>
      <c r="CY114" s="301"/>
      <c r="CZ114" s="301"/>
      <c r="DA114" s="301"/>
      <c r="DB114" s="301"/>
      <c r="DC114" s="301"/>
      <c r="DD114" s="301"/>
      <c r="DE114" s="301"/>
      <c r="DF114" s="301"/>
      <c r="DG114" s="301"/>
      <c r="DH114" s="301"/>
      <c r="DI114" s="301"/>
      <c r="DJ114" s="301"/>
      <c r="DK114" s="301"/>
      <c r="DL114" s="301"/>
      <c r="DM114" s="301"/>
      <c r="DN114" s="301"/>
      <c r="DO114" s="301"/>
      <c r="DP114" s="301"/>
      <c r="DQ114" s="301"/>
      <c r="DR114" s="301"/>
      <c r="DS114" s="301"/>
      <c r="DT114" s="301"/>
      <c r="DU114" s="301"/>
      <c r="DV114" s="301"/>
      <c r="DW114" s="301"/>
      <c r="DX114" s="301"/>
      <c r="DY114" s="301"/>
      <c r="DZ114" s="301"/>
      <c r="EA114" s="301"/>
      <c r="EB114" s="301"/>
      <c r="EC114" s="301"/>
      <c r="ED114" s="301"/>
      <c r="EE114" s="301"/>
      <c r="EF114" s="301"/>
      <c r="EG114" s="301"/>
      <c r="EH114" s="301"/>
      <c r="EI114" s="301"/>
      <c r="EJ114" s="301"/>
      <c r="EK114" s="301"/>
      <c r="EL114" s="301"/>
      <c r="EM114" s="301"/>
      <c r="EN114" s="301"/>
      <c r="EO114" s="301"/>
      <c r="EP114" s="301"/>
      <c r="EQ114" s="301"/>
      <c r="ER114" s="301"/>
      <c r="ES114" s="301"/>
      <c r="ET114" s="301"/>
      <c r="EU114" s="301"/>
      <c r="EV114" s="301"/>
      <c r="EW114" s="301"/>
      <c r="EX114" s="301"/>
      <c r="EY114" s="632"/>
      <c r="EZ114" s="201"/>
      <c r="FA114" s="201"/>
      <c r="FB114" s="201"/>
      <c r="FC114" s="201"/>
      <c r="FD114" s="201"/>
      <c r="FE114" s="201"/>
      <c r="FF114" s="201"/>
      <c r="FG114" s="201"/>
      <c r="FH114" s="201"/>
      <c r="FI114" s="201"/>
      <c r="FJ114" s="201"/>
      <c r="FK114" s="612"/>
      <c r="FL114" s="201"/>
      <c r="FM114" s="201"/>
      <c r="FN114" s="633"/>
    </row>
    <row r="115" spans="1:170" ht="12.75" customHeight="1">
      <c r="A115" s="727">
        <f>ROWS(A14:A114)</f>
        <v>101</v>
      </c>
      <c r="B115" s="86"/>
      <c r="C115" s="232"/>
      <c r="D115" s="863">
        <f>IF(ABS(A115-ChkRow1)&gt;ErrTol,1,0)</f>
        <v>0</v>
      </c>
      <c r="E115" s="86"/>
      <c r="AD115" s="827">
        <f>SUM(AD14:AD114)</f>
        <v>36581</v>
      </c>
      <c r="AE115" s="668">
        <f t="shared" ref="AE115:CP115" ca="1" si="26">SUM(AE14:AE114)</f>
        <v>36000513.054737568</v>
      </c>
      <c r="AF115" s="783">
        <f t="shared" si="26"/>
        <v>1554566.4032051282</v>
      </c>
      <c r="AG115" s="784">
        <f t="shared" ca="1" si="26"/>
        <v>345031.94384512736</v>
      </c>
      <c r="AH115" s="784">
        <f t="shared" ca="1" si="26"/>
        <v>2358605.9114583312</v>
      </c>
      <c r="AI115" s="784">
        <f t="shared" ca="1" si="26"/>
        <v>3500287.9627403817</v>
      </c>
      <c r="AJ115" s="784">
        <f t="shared" ca="1" si="26"/>
        <v>542449.50120192231</v>
      </c>
      <c r="AK115" s="784">
        <f t="shared" ca="1" si="26"/>
        <v>634243.09094551241</v>
      </c>
      <c r="AL115" s="784">
        <f t="shared" ca="1" si="26"/>
        <v>718541.08774038404</v>
      </c>
      <c r="AM115" s="784">
        <f t="shared" ca="1" si="26"/>
        <v>718541.08774038404</v>
      </c>
      <c r="AN115" s="784">
        <f t="shared" ca="1" si="26"/>
        <v>370428.90825320513</v>
      </c>
      <c r="AO115" s="784">
        <f t="shared" ca="1" si="26"/>
        <v>370428.90825320513</v>
      </c>
      <c r="AP115" s="784">
        <f t="shared" ca="1" si="26"/>
        <v>370428.90825320513</v>
      </c>
      <c r="AQ115" s="784">
        <f t="shared" ca="1" si="26"/>
        <v>369410.95953525638</v>
      </c>
      <c r="AR115" s="784">
        <f t="shared" ca="1" si="26"/>
        <v>369410.95953525638</v>
      </c>
      <c r="AS115" s="784">
        <f t="shared" ca="1" si="26"/>
        <v>632755.96427781973</v>
      </c>
      <c r="AT115" s="784">
        <f t="shared" ca="1" si="26"/>
        <v>650582.75440705114</v>
      </c>
      <c r="AU115" s="784">
        <f t="shared" ca="1" si="26"/>
        <v>402203.26722756401</v>
      </c>
      <c r="AV115" s="784">
        <f t="shared" ca="1" si="26"/>
        <v>414931.48641826928</v>
      </c>
      <c r="AW115" s="784">
        <f t="shared" ca="1" si="26"/>
        <v>414931.48641826928</v>
      </c>
      <c r="AX115" s="784">
        <f t="shared" ca="1" si="26"/>
        <v>376799.1787259616</v>
      </c>
      <c r="AY115" s="784">
        <f t="shared" ca="1" si="26"/>
        <v>376799.1787259616</v>
      </c>
      <c r="AZ115" s="784">
        <f t="shared" ca="1" si="26"/>
        <v>376799.1787259616</v>
      </c>
      <c r="BA115" s="784">
        <f t="shared" ca="1" si="26"/>
        <v>376799.1787259616</v>
      </c>
      <c r="BB115" s="784">
        <f t="shared" ca="1" si="26"/>
        <v>376799.1787259616</v>
      </c>
      <c r="BC115" s="784">
        <f t="shared" ca="1" si="26"/>
        <v>376799.1787259616</v>
      </c>
      <c r="BD115" s="784">
        <f t="shared" ca="1" si="26"/>
        <v>376799.1787259616</v>
      </c>
      <c r="BE115" s="784">
        <f t="shared" ca="1" si="26"/>
        <v>645411.0835633761</v>
      </c>
      <c r="BF115" s="784">
        <f t="shared" ca="1" si="26"/>
        <v>639514.56334134622</v>
      </c>
      <c r="BG115" s="784">
        <f t="shared" ca="1" si="26"/>
        <v>376799.1787259616</v>
      </c>
      <c r="BH115" s="784">
        <f t="shared" ca="1" si="26"/>
        <v>384335.16230048076</v>
      </c>
      <c r="BI115" s="784">
        <f t="shared" ca="1" si="26"/>
        <v>384335.16230048076</v>
      </c>
      <c r="BJ115" s="784">
        <f t="shared" ca="1" si="26"/>
        <v>384335.16230048076</v>
      </c>
      <c r="BK115" s="784">
        <f t="shared" ca="1" si="26"/>
        <v>384335.16230048076</v>
      </c>
      <c r="BL115" s="784">
        <f t="shared" ca="1" si="26"/>
        <v>384335.16230048076</v>
      </c>
      <c r="BM115" s="784">
        <f t="shared" ca="1" si="26"/>
        <v>384335.16230048076</v>
      </c>
      <c r="BN115" s="784">
        <f t="shared" ca="1" si="26"/>
        <v>384335.16230048076</v>
      </c>
      <c r="BO115" s="784">
        <f t="shared" ca="1" si="26"/>
        <v>384335.16230048076</v>
      </c>
      <c r="BP115" s="784">
        <f t="shared" ca="1" si="26"/>
        <v>384335.16230048076</v>
      </c>
      <c r="BQ115" s="784">
        <f t="shared" ca="1" si="26"/>
        <v>658319.30523464351</v>
      </c>
      <c r="BR115" s="784">
        <f t="shared" ca="1" si="26"/>
        <v>1426439.5212748395</v>
      </c>
      <c r="BS115" s="784">
        <f t="shared" ca="1" si="26"/>
        <v>384335.16230048076</v>
      </c>
      <c r="BT115" s="784">
        <f t="shared" ca="1" si="26"/>
        <v>392021.86554649036</v>
      </c>
      <c r="BU115" s="784">
        <f t="shared" ca="1" si="26"/>
        <v>392021.86554649036</v>
      </c>
      <c r="BV115" s="784">
        <f t="shared" ca="1" si="26"/>
        <v>392021.86554649036</v>
      </c>
      <c r="BW115" s="784">
        <f t="shared" ca="1" si="26"/>
        <v>392021.86554649036</v>
      </c>
      <c r="BX115" s="784">
        <f t="shared" ca="1" si="26"/>
        <v>392021.86554649036</v>
      </c>
      <c r="BY115" s="784">
        <f t="shared" ca="1" si="26"/>
        <v>392021.86554649036</v>
      </c>
      <c r="BZ115" s="784">
        <f t="shared" ca="1" si="26"/>
        <v>392021.86554649036</v>
      </c>
      <c r="CA115" s="784">
        <f t="shared" ca="1" si="26"/>
        <v>392021.86554649036</v>
      </c>
      <c r="CB115" s="784">
        <f t="shared" ca="1" si="26"/>
        <v>392021.86554649036</v>
      </c>
      <c r="CC115" s="784">
        <f t="shared" ca="1" si="26"/>
        <v>671485.69133933634</v>
      </c>
      <c r="CD115" s="784">
        <f t="shared" ca="1" si="26"/>
        <v>513501.45939264417</v>
      </c>
      <c r="CE115" s="784">
        <f t="shared" ca="1" si="26"/>
        <v>392021.86554649036</v>
      </c>
      <c r="CF115" s="784">
        <f t="shared" ca="1" si="26"/>
        <v>399862.30285742017</v>
      </c>
      <c r="CG115" s="784">
        <f t="shared" ca="1" si="26"/>
        <v>399862.30285742017</v>
      </c>
      <c r="CH115" s="784">
        <f t="shared" ca="1" si="26"/>
        <v>399862.30285742017</v>
      </c>
      <c r="CI115" s="784">
        <f t="shared" ca="1" si="26"/>
        <v>399862.30285742017</v>
      </c>
      <c r="CJ115" s="784">
        <f t="shared" ca="1" si="26"/>
        <v>399862.30285742017</v>
      </c>
      <c r="CK115" s="784">
        <f t="shared" ca="1" si="26"/>
        <v>399862.30285742017</v>
      </c>
      <c r="CL115" s="784">
        <f t="shared" ca="1" si="26"/>
        <v>399862.30285742017</v>
      </c>
      <c r="CM115" s="784">
        <f t="shared" ca="1" si="26"/>
        <v>399862.30285742017</v>
      </c>
      <c r="CN115" s="784">
        <f t="shared" ca="1" si="26"/>
        <v>399862.30285742017</v>
      </c>
      <c r="CO115" s="784">
        <f t="shared" ca="1" si="26"/>
        <v>684915.40516612306</v>
      </c>
      <c r="CP115" s="784">
        <f t="shared" ca="1" si="26"/>
        <v>430839.59928818943</v>
      </c>
      <c r="CQ115" s="784">
        <f t="shared" ref="CQ115:EX115" ca="1" si="27">SUM(CQ14:CQ114)</f>
        <v>399862.30285742017</v>
      </c>
      <c r="CR115" s="784">
        <f t="shared" ca="1" si="27"/>
        <v>407859.54891456856</v>
      </c>
      <c r="CS115" s="784">
        <f t="shared" ca="1" si="27"/>
        <v>407859.54891456856</v>
      </c>
      <c r="CT115" s="784">
        <f t="shared" ca="1" si="27"/>
        <v>0</v>
      </c>
      <c r="CU115" s="784">
        <f t="shared" ca="1" si="27"/>
        <v>0</v>
      </c>
      <c r="CV115" s="784">
        <f t="shared" ca="1" si="27"/>
        <v>0</v>
      </c>
      <c r="CW115" s="784">
        <f t="shared" ca="1" si="27"/>
        <v>0</v>
      </c>
      <c r="CX115" s="784">
        <f t="shared" ca="1" si="27"/>
        <v>0</v>
      </c>
      <c r="CY115" s="784">
        <f t="shared" ca="1" si="27"/>
        <v>0</v>
      </c>
      <c r="CZ115" s="784">
        <f t="shared" ca="1" si="27"/>
        <v>0</v>
      </c>
      <c r="DA115" s="784">
        <f t="shared" ca="1" si="27"/>
        <v>0</v>
      </c>
      <c r="DB115" s="784">
        <f t="shared" ca="1" si="27"/>
        <v>0</v>
      </c>
      <c r="DC115" s="784">
        <f t="shared" ca="1" si="27"/>
        <v>0</v>
      </c>
      <c r="DD115" s="784">
        <f t="shared" ca="1" si="27"/>
        <v>0</v>
      </c>
      <c r="DE115" s="784">
        <f t="shared" ca="1" si="27"/>
        <v>0</v>
      </c>
      <c r="DF115" s="784">
        <f t="shared" ca="1" si="27"/>
        <v>0</v>
      </c>
      <c r="DG115" s="784">
        <f t="shared" ca="1" si="27"/>
        <v>0</v>
      </c>
      <c r="DH115" s="784">
        <f t="shared" ca="1" si="27"/>
        <v>0</v>
      </c>
      <c r="DI115" s="784">
        <f t="shared" ca="1" si="27"/>
        <v>0</v>
      </c>
      <c r="DJ115" s="784">
        <f t="shared" ca="1" si="27"/>
        <v>0</v>
      </c>
      <c r="DK115" s="784">
        <f t="shared" ca="1" si="27"/>
        <v>0</v>
      </c>
      <c r="DL115" s="784">
        <f t="shared" ca="1" si="27"/>
        <v>0</v>
      </c>
      <c r="DM115" s="784">
        <f t="shared" ca="1" si="27"/>
        <v>0</v>
      </c>
      <c r="DN115" s="784">
        <f t="shared" ca="1" si="27"/>
        <v>0</v>
      </c>
      <c r="DO115" s="784">
        <f t="shared" ca="1" si="27"/>
        <v>0</v>
      </c>
      <c r="DP115" s="784">
        <f t="shared" ca="1" si="27"/>
        <v>0</v>
      </c>
      <c r="DQ115" s="784">
        <f t="shared" ca="1" si="27"/>
        <v>0</v>
      </c>
      <c r="DR115" s="784">
        <f t="shared" ca="1" si="27"/>
        <v>0</v>
      </c>
      <c r="DS115" s="784">
        <f t="shared" ca="1" si="27"/>
        <v>0</v>
      </c>
      <c r="DT115" s="784">
        <f t="shared" ca="1" si="27"/>
        <v>0</v>
      </c>
      <c r="DU115" s="784">
        <f t="shared" ca="1" si="27"/>
        <v>0</v>
      </c>
      <c r="DV115" s="784">
        <f t="shared" ca="1" si="27"/>
        <v>0</v>
      </c>
      <c r="DW115" s="784">
        <f t="shared" ca="1" si="27"/>
        <v>0</v>
      </c>
      <c r="DX115" s="784">
        <f t="shared" ca="1" si="27"/>
        <v>0</v>
      </c>
      <c r="DY115" s="784">
        <f t="shared" ca="1" si="27"/>
        <v>0</v>
      </c>
      <c r="DZ115" s="784">
        <f t="shared" ca="1" si="27"/>
        <v>0</v>
      </c>
      <c r="EA115" s="784">
        <f t="shared" ca="1" si="27"/>
        <v>0</v>
      </c>
      <c r="EB115" s="784">
        <f t="shared" ca="1" si="27"/>
        <v>0</v>
      </c>
      <c r="EC115" s="784">
        <f t="shared" ca="1" si="27"/>
        <v>0</v>
      </c>
      <c r="ED115" s="784">
        <f t="shared" ca="1" si="27"/>
        <v>0</v>
      </c>
      <c r="EE115" s="784">
        <f t="shared" ca="1" si="27"/>
        <v>0</v>
      </c>
      <c r="EF115" s="784">
        <f t="shared" ca="1" si="27"/>
        <v>0</v>
      </c>
      <c r="EG115" s="784">
        <f t="shared" ca="1" si="27"/>
        <v>0</v>
      </c>
      <c r="EH115" s="784">
        <f t="shared" ca="1" si="27"/>
        <v>0</v>
      </c>
      <c r="EI115" s="784">
        <f t="shared" ca="1" si="27"/>
        <v>0</v>
      </c>
      <c r="EJ115" s="784">
        <f t="shared" ca="1" si="27"/>
        <v>0</v>
      </c>
      <c r="EK115" s="784">
        <f t="shared" ca="1" si="27"/>
        <v>0</v>
      </c>
      <c r="EL115" s="784">
        <f t="shared" ca="1" si="27"/>
        <v>0</v>
      </c>
      <c r="EM115" s="784">
        <f t="shared" ca="1" si="27"/>
        <v>0</v>
      </c>
      <c r="EN115" s="784">
        <f t="shared" ca="1" si="27"/>
        <v>0</v>
      </c>
      <c r="EO115" s="784">
        <f t="shared" ca="1" si="27"/>
        <v>0</v>
      </c>
      <c r="EP115" s="784">
        <f t="shared" ca="1" si="27"/>
        <v>0</v>
      </c>
      <c r="EQ115" s="784">
        <f t="shared" ca="1" si="27"/>
        <v>0</v>
      </c>
      <c r="ER115" s="784">
        <f t="shared" ca="1" si="27"/>
        <v>0</v>
      </c>
      <c r="ES115" s="784">
        <f t="shared" ca="1" si="27"/>
        <v>0</v>
      </c>
      <c r="ET115" s="784">
        <f t="shared" ca="1" si="27"/>
        <v>0</v>
      </c>
      <c r="EU115" s="784">
        <f t="shared" ca="1" si="27"/>
        <v>0</v>
      </c>
      <c r="EV115" s="784">
        <f t="shared" ca="1" si="27"/>
        <v>0</v>
      </c>
      <c r="EW115" s="784">
        <f t="shared" ca="1" si="27"/>
        <v>0</v>
      </c>
      <c r="EX115" s="785">
        <f t="shared" ca="1" si="27"/>
        <v>0</v>
      </c>
      <c r="EY115" s="612"/>
      <c r="FK115" s="612"/>
      <c r="FL115" s="86"/>
      <c r="FM115" s="86"/>
      <c r="FN115" s="612"/>
    </row>
    <row r="116" spans="1:170">
      <c r="AE116" s="621"/>
      <c r="EY116" s="612"/>
      <c r="FK116" s="612"/>
      <c r="FL116" s="86"/>
      <c r="FM116" s="86"/>
      <c r="FN116" s="612"/>
    </row>
    <row r="117" spans="1:170" s="679" customFormat="1" ht="12.75" customHeight="1">
      <c r="A117" s="180" t="s">
        <v>75</v>
      </c>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1"/>
      <c r="AC117" s="91"/>
      <c r="AD117" s="91"/>
      <c r="AE117" s="91"/>
      <c r="AF117" s="91"/>
      <c r="AG117" s="91"/>
      <c r="AH117" s="91"/>
      <c r="AI117" s="91"/>
      <c r="AJ117" s="91"/>
      <c r="AK117" s="91"/>
      <c r="AL117" s="91"/>
      <c r="AM117" s="91"/>
      <c r="AN117" s="91"/>
      <c r="AO117" s="91"/>
      <c r="AP117" s="91"/>
      <c r="AQ117" s="93"/>
      <c r="AR117" s="93"/>
      <c r="AS117" s="93"/>
      <c r="AT117" s="93"/>
      <c r="AU117" s="93"/>
      <c r="AV117" s="93"/>
      <c r="AW117" s="93"/>
      <c r="AX117" s="93"/>
      <c r="AY117" s="93"/>
      <c r="AZ117" s="93"/>
      <c r="BA117" s="93"/>
      <c r="BB117" s="93"/>
      <c r="BC117" s="93"/>
      <c r="BD117" s="93"/>
      <c r="BE117" s="93"/>
      <c r="BF117" s="93"/>
      <c r="BG117" s="93"/>
      <c r="BH117" s="93"/>
      <c r="BI117" s="93"/>
      <c r="BJ117" s="93"/>
      <c r="BK117" s="93"/>
      <c r="BL117" s="93"/>
      <c r="BM117" s="93"/>
      <c r="BN117" s="93"/>
      <c r="BO117" s="93"/>
      <c r="BP117" s="93"/>
      <c r="BQ117" s="93"/>
      <c r="BR117" s="93"/>
      <c r="BS117" s="93"/>
      <c r="BT117" s="93"/>
      <c r="BU117" s="93"/>
      <c r="BV117" s="93"/>
      <c r="BW117" s="93"/>
      <c r="BX117" s="93"/>
      <c r="BY117" s="93"/>
      <c r="BZ117" s="93"/>
      <c r="CA117" s="93"/>
      <c r="CB117" s="93"/>
      <c r="CC117" s="93"/>
      <c r="CD117" s="93"/>
      <c r="CE117" s="93"/>
      <c r="CF117" s="93"/>
      <c r="CG117" s="93"/>
      <c r="CH117" s="93"/>
      <c r="CI117" s="93"/>
      <c r="CJ117" s="93"/>
      <c r="CK117" s="93"/>
      <c r="CL117" s="93"/>
      <c r="CM117" s="93"/>
      <c r="CN117" s="93"/>
      <c r="CO117" s="93"/>
      <c r="CP117" s="93"/>
      <c r="CQ117" s="93"/>
      <c r="CR117" s="93"/>
      <c r="CS117" s="93"/>
      <c r="CT117" s="93"/>
      <c r="CU117" s="93"/>
      <c r="CV117" s="93"/>
      <c r="CW117" s="93"/>
      <c r="CX117" s="93"/>
      <c r="CY117" s="93"/>
      <c r="CZ117" s="93"/>
      <c r="DA117" s="93"/>
      <c r="DB117" s="93"/>
      <c r="DC117" s="93"/>
      <c r="DD117" s="93"/>
      <c r="DE117" s="93"/>
      <c r="DF117" s="93"/>
      <c r="DG117" s="93"/>
      <c r="DH117" s="93"/>
      <c r="DI117" s="93"/>
      <c r="DJ117" s="93"/>
      <c r="DK117" s="93"/>
      <c r="DL117" s="93"/>
      <c r="DM117" s="93"/>
      <c r="DN117" s="93"/>
      <c r="DO117" s="93"/>
      <c r="DP117" s="93"/>
      <c r="DQ117" s="93"/>
      <c r="DR117" s="93"/>
      <c r="DS117" s="93"/>
      <c r="DT117" s="93"/>
      <c r="DU117" s="93"/>
      <c r="DV117" s="93"/>
      <c r="DW117" s="93"/>
      <c r="DX117" s="93"/>
      <c r="DY117" s="93"/>
      <c r="DZ117" s="93"/>
      <c r="EA117" s="93"/>
      <c r="EB117" s="93"/>
      <c r="EC117" s="93"/>
      <c r="ED117" s="93"/>
      <c r="EE117" s="93"/>
      <c r="EF117" s="93"/>
      <c r="EG117" s="93"/>
      <c r="EH117" s="93"/>
      <c r="EI117" s="93"/>
      <c r="EJ117" s="93"/>
      <c r="EK117" s="93"/>
      <c r="EL117" s="93"/>
      <c r="EM117" s="93"/>
      <c r="EN117" s="93"/>
      <c r="EO117" s="93"/>
      <c r="EP117" s="93"/>
      <c r="EQ117" s="93"/>
      <c r="ER117" s="93"/>
      <c r="ES117" s="93"/>
      <c r="ET117" s="93"/>
      <c r="EU117" s="93"/>
      <c r="EV117" s="93"/>
      <c r="EW117" s="93"/>
      <c r="EX117" s="93"/>
      <c r="EY117" s="93"/>
      <c r="EZ117" s="93"/>
      <c r="FA117" s="93"/>
      <c r="FB117" s="93"/>
      <c r="FC117" s="93"/>
      <c r="FD117" s="93"/>
      <c r="FE117" s="93"/>
      <c r="FF117" s="93"/>
      <c r="FG117" s="93"/>
      <c r="FH117" s="93"/>
      <c r="FI117" s="93"/>
      <c r="FJ117" s="93"/>
      <c r="FK117" s="93"/>
      <c r="FL117" s="93"/>
      <c r="FM117" s="93"/>
      <c r="FN117" s="93"/>
    </row>
    <row r="118" spans="1:170" hidden="1"/>
    <row r="119" spans="1:170" hidden="1"/>
    <row r="120" spans="1:170" hidden="1"/>
    <row r="121" spans="1:170" hidden="1"/>
    <row r="122" spans="1:170" hidden="1"/>
    <row r="123" spans="1:170" hidden="1">
      <c r="C123" s="232"/>
    </row>
    <row r="124" spans="1:170" hidden="1"/>
    <row r="125" spans="1:170" hidden="1"/>
    <row r="126" spans="1:170" hidden="1"/>
    <row r="127" spans="1:170" hidden="1"/>
    <row r="128" spans="1:170"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spans="1:1" hidden="1">
      <c r="A721"/>
    </row>
    <row r="722" spans="1:1" hidden="1">
      <c r="A722"/>
    </row>
    <row r="723" spans="1:1" hidden="1"/>
    <row r="724" spans="1:1" hidden="1"/>
    <row r="725" spans="1:1" hidden="1"/>
  </sheetData>
  <sheetCalcPr fullCalcOnLoad="1"/>
  <sheetProtection sheet="1" objects="1" scenarios="1" autoFilter="0"/>
  <autoFilter ref="A13:AC115"/>
  <phoneticPr fontId="0" type="noConversion"/>
  <conditionalFormatting sqref="AF3:EX3 AF5:EX5 AF8:EX9 AF115:EX115">
    <cfRule type="expression" dxfId="93" priority="1" stopIfTrue="1">
      <formula>AF$9&lt;&gt;0</formula>
    </cfRule>
  </conditionalFormatting>
  <conditionalFormatting sqref="D115 D1 FM5 D12">
    <cfRule type="cellIs" dxfId="92" priority="2" stopIfTrue="1" operator="greaterThan">
      <formula>0</formula>
    </cfRule>
    <cfRule type="cellIs" dxfId="91" priority="3" stopIfTrue="1" operator="lessThan">
      <formula>0</formula>
    </cfRule>
  </conditionalFormatting>
  <conditionalFormatting sqref="A15:AE113 EZ15:FJ113">
    <cfRule type="expression" dxfId="90" priority="4" stopIfTrue="1">
      <formula>$FL15=1</formula>
    </cfRule>
  </conditionalFormatting>
  <conditionalFormatting sqref="FL15:FL113">
    <cfRule type="cellIs" dxfId="89" priority="5" stopIfTrue="1" operator="equal">
      <formula>0</formula>
    </cfRule>
  </conditionalFormatting>
  <conditionalFormatting sqref="AF6:EX7">
    <cfRule type="cellIs" dxfId="88" priority="6" stopIfTrue="1" operator="between">
      <formula>PreContractStartDateIn</formula>
      <formula>ContractEndDateIn</formula>
    </cfRule>
  </conditionalFormatting>
  <conditionalFormatting sqref="A1:C1 E1:FN1">
    <cfRule type="expression" dxfId="87" priority="7" stopIfTrue="1">
      <formula>ErrorsPresent&gt;0</formula>
    </cfRule>
    <cfRule type="expression" dxfId="86" priority="8" stopIfTrue="1">
      <formula>ErrorsPresent&lt;0</formula>
    </cfRule>
  </conditionalFormatting>
  <conditionalFormatting sqref="AF15:EX113">
    <cfRule type="expression" dxfId="85" priority="9" stopIfTrue="1">
      <formula>$FL15=1</formula>
    </cfRule>
    <cfRule type="expression" dxfId="84" priority="10" stopIfTrue="1">
      <formula>AF$9&lt;&gt;0</formula>
    </cfRule>
  </conditionalFormatting>
  <hyperlinks>
    <hyperlink ref="D1" location="PLA5A" tooltip="Hyperlink to &quot;Error Checks&quot; sheet" display="PLA5A"/>
  </hyperlinks>
  <pageMargins left="0.4" right="0.4" top="1" bottom="1" header="0.5" footer="0.5"/>
  <pageSetup scale="51"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17" man="1"/>
    <brk id="31" min="14" max="117" man="1"/>
    <brk id="154" min="14" max="117" man="1"/>
    <brk id="166" min="14" max="117" man="1"/>
  </colBreaks>
  <drawing r:id="rId2"/>
  <legacyDrawing r:id="rId3"/>
  <mc:AlternateContent xmlns:mc="http://schemas.openxmlformats.org/markup-compatibility/2006">
    <mc:Choice Requires="x14">
      <controls>
        <mc:AlternateContent xmlns:mc="http://schemas.openxmlformats.org/markup-compatibility/2006">
          <mc:Choice Requires="x14">
            <control shapeId="896369" r:id="rId4" name="o_CP2">
              <controlPr defaultSize="0" print="0" autoFill="0" autoPict="0" macro="[0]!MarginMC">
                <anchor moveWithCells="1" sizeWithCells="1">
                  <from>
                    <xdr:col>2</xdr:col>
                    <xdr:colOff>847725</xdr:colOff>
                    <xdr:row>6</xdr:row>
                    <xdr:rowOff>28575</xdr:rowOff>
                  </from>
                  <to>
                    <xdr:col>3</xdr:col>
                    <xdr:colOff>123825</xdr:colOff>
                    <xdr:row>8</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tabColor indexed="43"/>
    <outlinePr summaryBelow="0" summaryRight="0"/>
    <pageSetUpPr autoPageBreaks="0"/>
  </sheetPr>
  <dimension ref="A1:FB418"/>
  <sheetViews>
    <sheetView showGridLines="0" showZeros="0" zoomScale="87" zoomScaleNormal="87" workbookViewId="0">
      <pane xSplit="31" ySplit="11" topLeftCell="BS12" activePane="bottomRight" state="frozen"/>
      <selection pane="topRight"/>
      <selection pane="bottomLeft"/>
      <selection pane="bottomRight" activeCell="BX33" sqref="BX33"/>
    </sheetView>
  </sheetViews>
  <sheetFormatPr defaultColWidth="0" defaultRowHeight="12.75" zeroHeight="1" outlineLevelRow="2" outlineLevelCol="1"/>
  <cols>
    <col min="1" max="1" width="5.7109375" style="87" customWidth="1"/>
    <col min="2" max="2" width="13.28515625" style="95" customWidth="1"/>
    <col min="3" max="3" width="32.85546875" style="95" customWidth="1"/>
    <col min="4" max="4" width="10.5703125" style="95" customWidth="1" collapsed="1"/>
    <col min="5" max="13" width="1.85546875" style="95" hidden="1" customWidth="1" outlineLevel="1"/>
    <col min="14" max="19" width="1.5703125" style="95" hidden="1" customWidth="1" outlineLevel="1"/>
    <col min="20" max="25" width="2.28515625" style="95" hidden="1" customWidth="1" outlineLevel="1"/>
    <col min="26" max="27" width="1.85546875" style="95" hidden="1" customWidth="1" outlineLevel="1"/>
    <col min="28" max="29" width="1.85546875" style="87" hidden="1" customWidth="1" outlineLevel="1"/>
    <col min="30" max="30" width="12.140625" style="87" customWidth="1" collapsed="1"/>
    <col min="31" max="31" width="16.5703125" style="87" bestFit="1" customWidth="1"/>
    <col min="32" max="154" width="9.7109375" style="87" customWidth="1" outlineLevel="1"/>
    <col min="155" max="155" width="1.7109375" style="83" customWidth="1" collapsed="1"/>
    <col min="156" max="156" width="8.42578125" style="83" hidden="1" customWidth="1" outlineLevel="1"/>
    <col min="157" max="157" width="8.42578125" style="87" hidden="1" customWidth="1" outlineLevel="1"/>
    <col min="158" max="158" width="1.7109375" style="83" customWidth="1"/>
    <col min="159" max="16384" width="0" style="87" hidden="1"/>
  </cols>
  <sheetData>
    <row r="1" spans="1:158" s="558" customFormat="1" ht="15">
      <c r="A1" s="560" t="str">
        <f ca="1">Bookname</f>
        <v>IPM_Pricing_v1.2.xlsm</v>
      </c>
      <c r="B1" s="560"/>
      <c r="C1" s="578"/>
      <c r="D1" s="863">
        <f ca="1">IF(OR(D12&gt;0,D207&gt;0,SUM(EY:FB)&lt;&gt;0),1,0)</f>
        <v>0</v>
      </c>
      <c r="E1" s="32"/>
      <c r="F1" s="32"/>
      <c r="G1" s="32"/>
      <c r="H1" s="32"/>
      <c r="I1" s="32"/>
      <c r="J1" s="32"/>
      <c r="K1" s="32"/>
      <c r="L1" s="32"/>
      <c r="M1" s="32"/>
      <c r="N1" s="32"/>
      <c r="O1" s="32"/>
      <c r="P1" s="32"/>
      <c r="Q1" s="32"/>
      <c r="R1" s="32"/>
      <c r="S1" s="32"/>
      <c r="T1" s="32"/>
      <c r="U1" s="32"/>
      <c r="V1" s="32"/>
      <c r="W1" s="32"/>
      <c r="X1" s="32"/>
      <c r="Y1" s="32"/>
      <c r="Z1" s="32"/>
      <c r="AA1" s="32"/>
      <c r="AB1" s="32"/>
      <c r="AC1" s="32"/>
      <c r="AD1" s="560"/>
      <c r="AE1" s="560"/>
      <c r="AF1" s="560"/>
      <c r="AG1" s="560"/>
      <c r="AH1" s="560"/>
      <c r="AI1" s="560"/>
      <c r="AJ1" s="560"/>
      <c r="AK1" s="560"/>
      <c r="AL1" s="560"/>
      <c r="AM1" s="560"/>
      <c r="AN1" s="560"/>
      <c r="AO1" s="560"/>
      <c r="AP1" s="560"/>
      <c r="AQ1" s="560"/>
      <c r="AR1" s="560"/>
      <c r="AS1" s="560"/>
      <c r="AT1" s="560"/>
      <c r="AU1" s="560"/>
      <c r="AV1" s="560"/>
      <c r="AW1" s="560"/>
      <c r="AX1" s="560"/>
      <c r="AY1" s="560"/>
      <c r="AZ1" s="560"/>
      <c r="BA1" s="560"/>
      <c r="BB1" s="560"/>
      <c r="BC1" s="560"/>
      <c r="BD1" s="560"/>
      <c r="BE1" s="560"/>
      <c r="BF1" s="560"/>
      <c r="BG1" s="560"/>
      <c r="BH1" s="560"/>
      <c r="BI1" s="560"/>
      <c r="BJ1" s="560"/>
      <c r="BK1" s="560"/>
      <c r="BL1" s="560"/>
      <c r="BM1" s="560"/>
      <c r="BN1" s="560"/>
      <c r="BO1" s="560"/>
      <c r="BP1" s="560"/>
      <c r="BQ1" s="560"/>
      <c r="BR1" s="560"/>
      <c r="BS1" s="560"/>
      <c r="BT1" s="560"/>
      <c r="BU1" s="560"/>
      <c r="BV1" s="560"/>
      <c r="BW1" s="560"/>
      <c r="BX1" s="560"/>
      <c r="BY1" s="560"/>
      <c r="BZ1" s="560"/>
      <c r="CA1" s="560"/>
      <c r="CB1" s="560"/>
      <c r="CC1" s="560"/>
      <c r="CD1" s="560"/>
      <c r="CE1" s="560"/>
      <c r="CF1" s="560"/>
      <c r="CG1" s="560"/>
      <c r="CH1" s="560"/>
      <c r="CI1" s="560"/>
      <c r="CJ1" s="560"/>
      <c r="CK1" s="560"/>
      <c r="CL1" s="560"/>
      <c r="CM1" s="560"/>
      <c r="CN1" s="560"/>
      <c r="CO1" s="560"/>
      <c r="CP1" s="560"/>
      <c r="CQ1" s="560"/>
      <c r="CR1" s="560"/>
      <c r="CS1" s="560"/>
      <c r="CT1" s="560"/>
      <c r="CU1" s="560"/>
      <c r="CV1" s="560"/>
      <c r="CW1" s="560"/>
      <c r="CX1" s="560"/>
      <c r="CY1" s="560"/>
      <c r="CZ1" s="560"/>
      <c r="DA1" s="560"/>
      <c r="DB1" s="560"/>
      <c r="DC1" s="560"/>
      <c r="DD1" s="560"/>
      <c r="DE1" s="560"/>
      <c r="DF1" s="560"/>
      <c r="DG1" s="560"/>
      <c r="DH1" s="560"/>
      <c r="DI1" s="560"/>
      <c r="DJ1" s="560"/>
      <c r="DK1" s="560"/>
      <c r="DL1" s="560"/>
      <c r="DM1" s="560"/>
      <c r="DN1" s="560"/>
      <c r="DO1" s="560"/>
      <c r="DP1" s="560"/>
      <c r="DQ1" s="560"/>
      <c r="DR1" s="560"/>
      <c r="DS1" s="560"/>
      <c r="DT1" s="560"/>
      <c r="DU1" s="560"/>
      <c r="DV1" s="560"/>
      <c r="DW1" s="560"/>
      <c r="DX1" s="560"/>
      <c r="DY1" s="560"/>
      <c r="DZ1" s="560"/>
      <c r="EA1" s="560"/>
      <c r="EB1" s="560"/>
      <c r="EC1" s="560"/>
      <c r="ED1" s="560"/>
      <c r="EE1" s="560"/>
      <c r="EF1" s="560"/>
      <c r="EG1" s="560"/>
      <c r="EH1" s="560"/>
      <c r="EI1" s="560"/>
      <c r="EJ1" s="560"/>
      <c r="EK1" s="560"/>
      <c r="EL1" s="560"/>
      <c r="EM1" s="560"/>
      <c r="EN1" s="560"/>
      <c r="EO1" s="560"/>
      <c r="EP1" s="560"/>
      <c r="EQ1" s="560"/>
      <c r="ER1" s="560"/>
      <c r="ES1" s="560"/>
      <c r="ET1" s="560"/>
      <c r="EU1" s="560"/>
      <c r="EV1" s="560"/>
      <c r="EW1" s="560"/>
      <c r="EX1" s="560"/>
      <c r="EY1" s="560"/>
      <c r="EZ1" s="560"/>
      <c r="FA1" s="560"/>
      <c r="FB1" s="560"/>
    </row>
    <row r="2" spans="1:158" s="86" customFormat="1">
      <c r="A2" s="84" t="str">
        <f>ClientNameIn</f>
        <v>Client Name</v>
      </c>
      <c r="B2" s="85"/>
      <c r="C2" s="85"/>
      <c r="D2" s="158"/>
      <c r="E2" s="85"/>
      <c r="F2" s="85"/>
      <c r="G2" s="85"/>
      <c r="H2" s="85"/>
      <c r="I2" s="85"/>
      <c r="J2" s="85"/>
      <c r="K2" s="85"/>
      <c r="L2" s="85"/>
      <c r="M2" s="85"/>
      <c r="N2" s="85"/>
      <c r="O2" s="85"/>
      <c r="P2" s="85"/>
      <c r="Q2" s="85"/>
      <c r="R2" s="85"/>
      <c r="S2" s="85"/>
      <c r="T2" s="85"/>
      <c r="U2" s="85"/>
      <c r="V2" s="85"/>
      <c r="W2" s="85"/>
      <c r="X2" s="85"/>
      <c r="Y2" s="85"/>
      <c r="Z2" s="85"/>
      <c r="AA2" s="85"/>
      <c r="EY2" s="612"/>
      <c r="FB2" s="612"/>
    </row>
    <row r="3" spans="1:158" s="86" customFormat="1">
      <c r="A3" s="86" t="str">
        <f ca="1">ModelNameIn</f>
        <v>Intermediate Pricing Model v1.2</v>
      </c>
      <c r="B3" s="85"/>
      <c r="C3" s="85"/>
      <c r="D3" s="158"/>
      <c r="E3" s="85"/>
      <c r="F3" s="85"/>
      <c r="G3" s="85"/>
      <c r="H3" s="85"/>
      <c r="I3" s="85"/>
      <c r="J3" s="85"/>
      <c r="K3" s="85"/>
      <c r="L3" s="85"/>
      <c r="M3" s="85"/>
      <c r="N3" s="85"/>
      <c r="O3" s="85"/>
      <c r="P3" s="85"/>
      <c r="Q3" s="85"/>
      <c r="R3" s="85"/>
      <c r="S3" s="85"/>
      <c r="T3" s="85"/>
      <c r="U3" s="85"/>
      <c r="V3" s="85"/>
      <c r="W3" s="85"/>
      <c r="X3" s="85"/>
      <c r="Y3" s="85"/>
      <c r="Z3" s="85"/>
      <c r="AA3" s="85"/>
      <c r="AC3" s="147"/>
      <c r="AD3" s="613"/>
      <c r="AE3" s="327"/>
      <c r="AF3" s="327"/>
      <c r="AG3" s="327"/>
      <c r="AH3" s="327"/>
      <c r="AI3" s="327"/>
      <c r="AJ3" s="327"/>
      <c r="AK3" s="327"/>
      <c r="AL3" s="327"/>
      <c r="AM3" s="327"/>
      <c r="AN3" s="327"/>
      <c r="AO3" s="327"/>
      <c r="AP3" s="327"/>
      <c r="AQ3" s="327"/>
      <c r="AR3" s="327"/>
      <c r="AS3" s="327"/>
      <c r="AT3" s="327"/>
      <c r="AU3" s="327"/>
      <c r="AV3" s="327"/>
      <c r="AW3" s="327"/>
      <c r="AX3" s="327"/>
      <c r="AY3" s="327"/>
      <c r="AZ3" s="327"/>
      <c r="BA3" s="327"/>
      <c r="BB3" s="327"/>
      <c r="BC3" s="327"/>
      <c r="BD3" s="327"/>
      <c r="BE3" s="327"/>
      <c r="BF3" s="327"/>
      <c r="BG3" s="327"/>
      <c r="BH3" s="327"/>
      <c r="BI3" s="327"/>
      <c r="BJ3" s="327"/>
      <c r="BK3" s="327"/>
      <c r="BL3" s="327"/>
      <c r="BM3" s="327"/>
      <c r="BN3" s="327"/>
      <c r="BO3" s="327"/>
      <c r="BP3" s="327"/>
      <c r="BQ3" s="327"/>
      <c r="BR3" s="327"/>
      <c r="BS3" s="327"/>
      <c r="BT3" s="327"/>
      <c r="BU3" s="327"/>
      <c r="BV3" s="327"/>
      <c r="BW3" s="327"/>
      <c r="BX3" s="327"/>
      <c r="BY3" s="32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c r="DA3" s="327"/>
      <c r="DB3" s="327"/>
      <c r="DC3" s="327"/>
      <c r="DD3" s="327"/>
      <c r="DE3" s="327"/>
      <c r="DF3" s="327"/>
      <c r="DG3" s="327"/>
      <c r="DH3" s="327"/>
      <c r="DI3" s="327"/>
      <c r="DJ3" s="327"/>
      <c r="DK3" s="327"/>
      <c r="DL3" s="327"/>
      <c r="DM3" s="327"/>
      <c r="DN3" s="327"/>
      <c r="DO3" s="327"/>
      <c r="DP3" s="327"/>
      <c r="DQ3" s="327"/>
      <c r="DR3" s="327"/>
      <c r="DS3" s="327"/>
      <c r="DT3" s="327"/>
      <c r="DU3" s="327"/>
      <c r="DV3" s="327"/>
      <c r="DW3" s="327"/>
      <c r="DX3" s="327"/>
      <c r="DY3" s="327"/>
      <c r="DZ3" s="327"/>
      <c r="EA3" s="327"/>
      <c r="EB3" s="327"/>
      <c r="EC3" s="327"/>
      <c r="ED3" s="327"/>
      <c r="EE3" s="327"/>
      <c r="EF3" s="327"/>
      <c r="EG3" s="327"/>
      <c r="EH3" s="327"/>
      <c r="EI3" s="327"/>
      <c r="EJ3" s="327"/>
      <c r="EK3" s="327"/>
      <c r="EL3" s="327"/>
      <c r="EM3" s="327"/>
      <c r="EN3" s="327"/>
      <c r="EO3" s="327"/>
      <c r="EP3" s="327"/>
      <c r="EQ3" s="327"/>
      <c r="ER3" s="327"/>
      <c r="ES3" s="327"/>
      <c r="ET3" s="327"/>
      <c r="EU3" s="327"/>
      <c r="EV3" s="327"/>
      <c r="EW3" s="327"/>
      <c r="EX3" s="327"/>
      <c r="EY3" s="612"/>
      <c r="FB3" s="612"/>
    </row>
    <row r="4" spans="1:158" s="86" customFormat="1">
      <c r="A4" s="86" t="str">
        <f ca="1">MID(CELL("filename",A1),FIND("]",CELL("filename",A1))+1, LEN(CELL("filename",A1))-FIND("]",CELL("filename",A1)))</f>
        <v>Customer Charges</v>
      </c>
      <c r="B4" s="85"/>
      <c r="C4" s="85"/>
      <c r="D4" s="158"/>
      <c r="E4" s="85"/>
      <c r="F4" s="85"/>
      <c r="G4" s="85"/>
      <c r="H4" s="85"/>
      <c r="I4" s="85"/>
      <c r="J4" s="85"/>
      <c r="K4" s="85"/>
      <c r="L4" s="85"/>
      <c r="M4" s="85"/>
      <c r="N4" s="85"/>
      <c r="O4" s="85"/>
      <c r="P4" s="85"/>
      <c r="Q4" s="85"/>
      <c r="R4" s="85"/>
      <c r="S4" s="85"/>
      <c r="T4" s="85"/>
      <c r="U4" s="85"/>
      <c r="V4" s="85"/>
      <c r="W4" s="85"/>
      <c r="X4" s="85"/>
      <c r="Y4" s="85"/>
      <c r="Z4" s="85"/>
      <c r="AA4" s="614"/>
      <c r="AB4" s="146"/>
      <c r="AC4" s="146"/>
      <c r="AD4" s="160"/>
      <c r="AE4" s="615"/>
      <c r="EY4" s="612"/>
      <c r="FB4" s="612"/>
    </row>
    <row r="5" spans="1:158" s="86" customFormat="1">
      <c r="A5" s="128"/>
      <c r="B5" s="85"/>
      <c r="C5" s="85"/>
      <c r="D5" s="158"/>
      <c r="E5" s="85"/>
      <c r="F5" s="85"/>
      <c r="G5" s="85"/>
      <c r="H5" s="85"/>
      <c r="I5" s="85"/>
      <c r="J5" s="85"/>
      <c r="K5" s="85"/>
      <c r="L5" s="85"/>
      <c r="M5" s="85"/>
      <c r="N5" s="85"/>
      <c r="O5" s="85"/>
      <c r="P5" s="85"/>
      <c r="Q5" s="85"/>
      <c r="R5" s="85"/>
      <c r="S5" s="85"/>
      <c r="T5" s="85"/>
      <c r="U5" s="85"/>
      <c r="V5" s="85"/>
      <c r="W5" s="85"/>
      <c r="X5" s="85"/>
      <c r="Y5" s="85"/>
      <c r="Z5" s="85"/>
      <c r="AA5" s="85"/>
      <c r="AD5" s="160"/>
      <c r="AE5" s="158" t="s">
        <v>2034</v>
      </c>
      <c r="AF5" s="312" t="str">
        <f t="shared" ref="AF5:BK5" si="0">AnnSum</f>
        <v>Year 0</v>
      </c>
      <c r="AG5" s="312" t="str">
        <f t="shared" si="0"/>
        <v>Year 0</v>
      </c>
      <c r="AH5" s="257" t="str">
        <f t="shared" si="0"/>
        <v>Year 0</v>
      </c>
      <c r="AI5" s="257" t="str">
        <f t="shared" si="0"/>
        <v>Q1</v>
      </c>
      <c r="AJ5" s="257" t="str">
        <f t="shared" si="0"/>
        <v>Q1</v>
      </c>
      <c r="AK5" s="257" t="str">
        <f t="shared" si="0"/>
        <v>Q1</v>
      </c>
      <c r="AL5" s="257" t="str">
        <f t="shared" si="0"/>
        <v>Q2</v>
      </c>
      <c r="AM5" s="257" t="str">
        <f t="shared" si="0"/>
        <v>Q2</v>
      </c>
      <c r="AN5" s="257" t="str">
        <f t="shared" si="0"/>
        <v>Q2</v>
      </c>
      <c r="AO5" s="257" t="str">
        <f t="shared" si="0"/>
        <v>Q3</v>
      </c>
      <c r="AP5" s="257" t="str">
        <f t="shared" si="0"/>
        <v>Q3</v>
      </c>
      <c r="AQ5" s="257" t="str">
        <f t="shared" si="0"/>
        <v>Q3</v>
      </c>
      <c r="AR5" s="257" t="str">
        <f t="shared" si="0"/>
        <v>Q4</v>
      </c>
      <c r="AS5" s="257" t="str">
        <f t="shared" si="0"/>
        <v>Q4</v>
      </c>
      <c r="AT5" s="257" t="str">
        <f t="shared" si="0"/>
        <v>Q4</v>
      </c>
      <c r="AU5" s="257" t="str">
        <f t="shared" si="0"/>
        <v>Year 2</v>
      </c>
      <c r="AV5" s="257" t="str">
        <f t="shared" si="0"/>
        <v>Year 2</v>
      </c>
      <c r="AW5" s="257" t="str">
        <f t="shared" si="0"/>
        <v>Year 2</v>
      </c>
      <c r="AX5" s="257" t="str">
        <f t="shared" si="0"/>
        <v>Year 2</v>
      </c>
      <c r="AY5" s="257" t="str">
        <f t="shared" si="0"/>
        <v>Year 2</v>
      </c>
      <c r="AZ5" s="257" t="str">
        <f t="shared" si="0"/>
        <v>Year 2</v>
      </c>
      <c r="BA5" s="257" t="str">
        <f t="shared" si="0"/>
        <v>Year 2</v>
      </c>
      <c r="BB5" s="257" t="str">
        <f t="shared" si="0"/>
        <v>Year 2</v>
      </c>
      <c r="BC5" s="257" t="str">
        <f t="shared" si="0"/>
        <v>Year 2</v>
      </c>
      <c r="BD5" s="257" t="str">
        <f t="shared" si="0"/>
        <v>Year 2</v>
      </c>
      <c r="BE5" s="257" t="str">
        <f t="shared" si="0"/>
        <v>Year 2</v>
      </c>
      <c r="BF5" s="257" t="str">
        <f t="shared" si="0"/>
        <v>Year 2</v>
      </c>
      <c r="BG5" s="257" t="str">
        <f t="shared" si="0"/>
        <v>Year 3</v>
      </c>
      <c r="BH5" s="257" t="str">
        <f t="shared" si="0"/>
        <v>Year 3</v>
      </c>
      <c r="BI5" s="257" t="str">
        <f t="shared" si="0"/>
        <v>Year 3</v>
      </c>
      <c r="BJ5" s="257" t="str">
        <f t="shared" si="0"/>
        <v>Year 3</v>
      </c>
      <c r="BK5" s="257" t="str">
        <f t="shared" si="0"/>
        <v>Year 3</v>
      </c>
      <c r="BL5" s="257" t="str">
        <f t="shared" ref="BL5:CQ5" si="1">AnnSum</f>
        <v>Year 3</v>
      </c>
      <c r="BM5" s="257" t="str">
        <f t="shared" si="1"/>
        <v>Year 3</v>
      </c>
      <c r="BN5" s="257" t="str">
        <f t="shared" si="1"/>
        <v>Year 3</v>
      </c>
      <c r="BO5" s="257" t="str">
        <f t="shared" si="1"/>
        <v>Year 3</v>
      </c>
      <c r="BP5" s="257" t="str">
        <f t="shared" si="1"/>
        <v>Year 3</v>
      </c>
      <c r="BQ5" s="257" t="str">
        <f t="shared" si="1"/>
        <v>Year 3</v>
      </c>
      <c r="BR5" s="257" t="str">
        <f t="shared" si="1"/>
        <v>Year 3</v>
      </c>
      <c r="BS5" s="257" t="str">
        <f t="shared" si="1"/>
        <v>Year 4</v>
      </c>
      <c r="BT5" s="257" t="str">
        <f t="shared" si="1"/>
        <v>Year 4</v>
      </c>
      <c r="BU5" s="257" t="str">
        <f t="shared" si="1"/>
        <v>Year 4</v>
      </c>
      <c r="BV5" s="257" t="str">
        <f t="shared" si="1"/>
        <v>Year 4</v>
      </c>
      <c r="BW5" s="257" t="str">
        <f t="shared" si="1"/>
        <v>Year 4</v>
      </c>
      <c r="BX5" s="257" t="str">
        <f t="shared" si="1"/>
        <v>Year 4</v>
      </c>
      <c r="BY5" s="257" t="str">
        <f t="shared" si="1"/>
        <v>Year 4</v>
      </c>
      <c r="BZ5" s="257" t="str">
        <f t="shared" si="1"/>
        <v>Year 4</v>
      </c>
      <c r="CA5" s="257" t="str">
        <f t="shared" si="1"/>
        <v>Year 4</v>
      </c>
      <c r="CB5" s="257" t="str">
        <f t="shared" si="1"/>
        <v>Year 4</v>
      </c>
      <c r="CC5" s="257" t="str">
        <f t="shared" si="1"/>
        <v>Year 4</v>
      </c>
      <c r="CD5" s="257" t="str">
        <f t="shared" si="1"/>
        <v>Year 4</v>
      </c>
      <c r="CE5" s="257" t="str">
        <f t="shared" si="1"/>
        <v>Year 5</v>
      </c>
      <c r="CF5" s="257" t="str">
        <f t="shared" si="1"/>
        <v>Year 5</v>
      </c>
      <c r="CG5" s="257" t="str">
        <f t="shared" si="1"/>
        <v>Year 5</v>
      </c>
      <c r="CH5" s="257" t="str">
        <f t="shared" si="1"/>
        <v>Year 5</v>
      </c>
      <c r="CI5" s="257" t="str">
        <f t="shared" si="1"/>
        <v>Year 5</v>
      </c>
      <c r="CJ5" s="257" t="str">
        <f t="shared" si="1"/>
        <v>Year 5</v>
      </c>
      <c r="CK5" s="257" t="str">
        <f t="shared" si="1"/>
        <v>Year 5</v>
      </c>
      <c r="CL5" s="257" t="str">
        <f t="shared" si="1"/>
        <v>Year 5</v>
      </c>
      <c r="CM5" s="257" t="str">
        <f t="shared" si="1"/>
        <v>Year 5</v>
      </c>
      <c r="CN5" s="257" t="str">
        <f t="shared" si="1"/>
        <v>Year 5</v>
      </c>
      <c r="CO5" s="257" t="str">
        <f t="shared" si="1"/>
        <v>Year 5</v>
      </c>
      <c r="CP5" s="257" t="str">
        <f t="shared" si="1"/>
        <v>Year 5</v>
      </c>
      <c r="CQ5" s="257" t="str">
        <f t="shared" si="1"/>
        <v>Year 6</v>
      </c>
      <c r="CR5" s="257" t="str">
        <f t="shared" ref="CR5:DW5" si="2">AnnSum</f>
        <v>Year 6</v>
      </c>
      <c r="CS5" s="257" t="str">
        <f t="shared" si="2"/>
        <v>Year 6</v>
      </c>
      <c r="CT5" s="257" t="str">
        <f t="shared" si="2"/>
        <v>Year 6</v>
      </c>
      <c r="CU5" s="257" t="str">
        <f t="shared" si="2"/>
        <v>Year 6</v>
      </c>
      <c r="CV5" s="257" t="str">
        <f t="shared" si="2"/>
        <v>Year 6</v>
      </c>
      <c r="CW5" s="257" t="str">
        <f t="shared" si="2"/>
        <v>Year 6</v>
      </c>
      <c r="CX5" s="257" t="str">
        <f t="shared" si="2"/>
        <v>Year 6</v>
      </c>
      <c r="CY5" s="257" t="str">
        <f t="shared" si="2"/>
        <v>Year 6</v>
      </c>
      <c r="CZ5" s="257" t="str">
        <f t="shared" si="2"/>
        <v>Year 6</v>
      </c>
      <c r="DA5" s="257" t="str">
        <f t="shared" si="2"/>
        <v>Year 6</v>
      </c>
      <c r="DB5" s="257" t="str">
        <f t="shared" si="2"/>
        <v>Year 6</v>
      </c>
      <c r="DC5" s="257" t="str">
        <f t="shared" si="2"/>
        <v>Year 7</v>
      </c>
      <c r="DD5" s="257" t="str">
        <f t="shared" si="2"/>
        <v>Year 7</v>
      </c>
      <c r="DE5" s="257" t="str">
        <f t="shared" si="2"/>
        <v>Year 7</v>
      </c>
      <c r="DF5" s="257" t="str">
        <f t="shared" si="2"/>
        <v>Year 7</v>
      </c>
      <c r="DG5" s="257" t="str">
        <f t="shared" si="2"/>
        <v>Year 7</v>
      </c>
      <c r="DH5" s="257" t="str">
        <f t="shared" si="2"/>
        <v>Year 7</v>
      </c>
      <c r="DI5" s="257" t="str">
        <f t="shared" si="2"/>
        <v>Year 7</v>
      </c>
      <c r="DJ5" s="257" t="str">
        <f t="shared" si="2"/>
        <v>Year 7</v>
      </c>
      <c r="DK5" s="257" t="str">
        <f t="shared" si="2"/>
        <v>Year 7</v>
      </c>
      <c r="DL5" s="257" t="str">
        <f t="shared" si="2"/>
        <v>Year 7</v>
      </c>
      <c r="DM5" s="257" t="str">
        <f t="shared" si="2"/>
        <v>Year 7</v>
      </c>
      <c r="DN5" s="257" t="str">
        <f t="shared" si="2"/>
        <v>Year 7</v>
      </c>
      <c r="DO5" s="257" t="str">
        <f t="shared" si="2"/>
        <v>Year 8</v>
      </c>
      <c r="DP5" s="257" t="str">
        <f t="shared" si="2"/>
        <v>Year 8</v>
      </c>
      <c r="DQ5" s="257" t="str">
        <f t="shared" si="2"/>
        <v>Year 8</v>
      </c>
      <c r="DR5" s="257" t="str">
        <f t="shared" si="2"/>
        <v>Year 8</v>
      </c>
      <c r="DS5" s="257" t="str">
        <f t="shared" si="2"/>
        <v>Year 8</v>
      </c>
      <c r="DT5" s="257" t="str">
        <f t="shared" si="2"/>
        <v>Year 8</v>
      </c>
      <c r="DU5" s="257" t="str">
        <f t="shared" si="2"/>
        <v>Year 8</v>
      </c>
      <c r="DV5" s="257" t="str">
        <f t="shared" si="2"/>
        <v>Year 8</v>
      </c>
      <c r="DW5" s="257" t="str">
        <f t="shared" si="2"/>
        <v>Year 8</v>
      </c>
      <c r="DX5" s="257" t="str">
        <f t="shared" ref="DX5:EX5" si="3">AnnSum</f>
        <v>Year 8</v>
      </c>
      <c r="DY5" s="257" t="str">
        <f t="shared" si="3"/>
        <v>Year 8</v>
      </c>
      <c r="DZ5" s="257" t="str">
        <f t="shared" si="3"/>
        <v>Year 8</v>
      </c>
      <c r="EA5" s="257" t="str">
        <f t="shared" si="3"/>
        <v>Year 9</v>
      </c>
      <c r="EB5" s="257" t="str">
        <f t="shared" si="3"/>
        <v>Year 9</v>
      </c>
      <c r="EC5" s="257" t="str">
        <f t="shared" si="3"/>
        <v>Year 9</v>
      </c>
      <c r="ED5" s="257" t="str">
        <f t="shared" si="3"/>
        <v>Year 9</v>
      </c>
      <c r="EE5" s="257" t="str">
        <f t="shared" si="3"/>
        <v>Year 9</v>
      </c>
      <c r="EF5" s="257" t="str">
        <f t="shared" si="3"/>
        <v>Year 9</v>
      </c>
      <c r="EG5" s="257" t="str">
        <f t="shared" si="3"/>
        <v>Year 9</v>
      </c>
      <c r="EH5" s="257" t="str">
        <f t="shared" si="3"/>
        <v>Year 9</v>
      </c>
      <c r="EI5" s="257" t="str">
        <f t="shared" si="3"/>
        <v>Year 9</v>
      </c>
      <c r="EJ5" s="257" t="str">
        <f t="shared" si="3"/>
        <v>Year 9</v>
      </c>
      <c r="EK5" s="257" t="str">
        <f t="shared" si="3"/>
        <v>Year 9</v>
      </c>
      <c r="EL5" s="257" t="str">
        <f t="shared" si="3"/>
        <v>Year 9</v>
      </c>
      <c r="EM5" s="257" t="str">
        <f t="shared" si="3"/>
        <v>Year 10</v>
      </c>
      <c r="EN5" s="257" t="str">
        <f t="shared" si="3"/>
        <v>Year 10</v>
      </c>
      <c r="EO5" s="257" t="str">
        <f t="shared" si="3"/>
        <v>Year 10</v>
      </c>
      <c r="EP5" s="257" t="str">
        <f t="shared" si="3"/>
        <v>Year 10</v>
      </c>
      <c r="EQ5" s="257" t="str">
        <f t="shared" si="3"/>
        <v>Year 10</v>
      </c>
      <c r="ER5" s="257" t="str">
        <f t="shared" si="3"/>
        <v>Year 10</v>
      </c>
      <c r="ES5" s="257" t="str">
        <f t="shared" si="3"/>
        <v>Year 10</v>
      </c>
      <c r="ET5" s="257" t="str">
        <f t="shared" si="3"/>
        <v>Year 10</v>
      </c>
      <c r="EU5" s="257" t="str">
        <f t="shared" si="3"/>
        <v>Year 10</v>
      </c>
      <c r="EV5" s="257" t="str">
        <f t="shared" si="3"/>
        <v>Year 10</v>
      </c>
      <c r="EW5" s="257" t="str">
        <f t="shared" si="3"/>
        <v>Year 10</v>
      </c>
      <c r="EX5" s="259" t="str">
        <f t="shared" si="3"/>
        <v>Year 10</v>
      </c>
      <c r="EY5" s="612"/>
      <c r="EZ5" s="863">
        <f>IF(COUNTA(SCENE17)-COUNTA(PeriodNoMth)&lt;&gt;0,1,0)</f>
        <v>0</v>
      </c>
      <c r="FB5" s="612"/>
    </row>
    <row r="6" spans="1:158" s="86" customFormat="1">
      <c r="B6" s="85"/>
      <c r="C6" s="85"/>
      <c r="D6" s="158"/>
      <c r="E6" s="85"/>
      <c r="F6" s="85"/>
      <c r="G6" s="85"/>
      <c r="H6" s="85"/>
      <c r="I6" s="85"/>
      <c r="J6" s="85"/>
      <c r="K6" s="85"/>
      <c r="L6" s="85"/>
      <c r="M6" s="85"/>
      <c r="N6" s="85"/>
      <c r="O6" s="85"/>
      <c r="P6" s="85"/>
      <c r="Q6" s="85"/>
      <c r="R6" s="85"/>
      <c r="S6" s="85"/>
      <c r="T6" s="85"/>
      <c r="U6" s="85"/>
      <c r="V6" s="85"/>
      <c r="W6" s="85"/>
      <c r="X6" s="85"/>
      <c r="Y6" s="85"/>
      <c r="Z6" s="85"/>
      <c r="AA6" s="85"/>
      <c r="AD6" s="160"/>
      <c r="AE6" s="158" t="s">
        <v>2017</v>
      </c>
      <c r="AF6" s="266">
        <f t="shared" ref="AF6:BK6" si="4">DateFromMth</f>
        <v>39722</v>
      </c>
      <c r="AG6" s="267">
        <f t="shared" si="4"/>
        <v>39753</v>
      </c>
      <c r="AH6" s="268">
        <f t="shared" si="4"/>
        <v>39783</v>
      </c>
      <c r="AI6" s="268">
        <f t="shared" si="4"/>
        <v>39814</v>
      </c>
      <c r="AJ6" s="268">
        <f t="shared" si="4"/>
        <v>39845</v>
      </c>
      <c r="AK6" s="268">
        <f t="shared" si="4"/>
        <v>39873</v>
      </c>
      <c r="AL6" s="268">
        <f t="shared" si="4"/>
        <v>39904</v>
      </c>
      <c r="AM6" s="268">
        <f t="shared" si="4"/>
        <v>39934</v>
      </c>
      <c r="AN6" s="268">
        <f t="shared" si="4"/>
        <v>39965</v>
      </c>
      <c r="AO6" s="268">
        <f t="shared" si="4"/>
        <v>39995</v>
      </c>
      <c r="AP6" s="268">
        <f t="shared" si="4"/>
        <v>40026</v>
      </c>
      <c r="AQ6" s="268">
        <f t="shared" si="4"/>
        <v>40057</v>
      </c>
      <c r="AR6" s="268">
        <f t="shared" si="4"/>
        <v>40087</v>
      </c>
      <c r="AS6" s="268">
        <f t="shared" si="4"/>
        <v>40118</v>
      </c>
      <c r="AT6" s="268">
        <f t="shared" si="4"/>
        <v>40148</v>
      </c>
      <c r="AU6" s="268">
        <f t="shared" si="4"/>
        <v>40179</v>
      </c>
      <c r="AV6" s="268">
        <f t="shared" si="4"/>
        <v>40210</v>
      </c>
      <c r="AW6" s="268">
        <f t="shared" si="4"/>
        <v>40238</v>
      </c>
      <c r="AX6" s="268">
        <f t="shared" si="4"/>
        <v>40269</v>
      </c>
      <c r="AY6" s="268">
        <f t="shared" si="4"/>
        <v>40299</v>
      </c>
      <c r="AZ6" s="268">
        <f t="shared" si="4"/>
        <v>40330</v>
      </c>
      <c r="BA6" s="268">
        <f t="shared" si="4"/>
        <v>40360</v>
      </c>
      <c r="BB6" s="268">
        <f t="shared" si="4"/>
        <v>40391</v>
      </c>
      <c r="BC6" s="268">
        <f t="shared" si="4"/>
        <v>40422</v>
      </c>
      <c r="BD6" s="268">
        <f t="shared" si="4"/>
        <v>40452</v>
      </c>
      <c r="BE6" s="268">
        <f t="shared" si="4"/>
        <v>40483</v>
      </c>
      <c r="BF6" s="268">
        <f t="shared" si="4"/>
        <v>40513</v>
      </c>
      <c r="BG6" s="268">
        <f t="shared" si="4"/>
        <v>40544</v>
      </c>
      <c r="BH6" s="268">
        <f t="shared" si="4"/>
        <v>40575</v>
      </c>
      <c r="BI6" s="268">
        <f t="shared" si="4"/>
        <v>40603</v>
      </c>
      <c r="BJ6" s="268">
        <f t="shared" si="4"/>
        <v>40634</v>
      </c>
      <c r="BK6" s="268">
        <f t="shared" si="4"/>
        <v>40664</v>
      </c>
      <c r="BL6" s="268">
        <f t="shared" ref="BL6:CQ6" si="5">DateFromMth</f>
        <v>40695</v>
      </c>
      <c r="BM6" s="268">
        <f t="shared" si="5"/>
        <v>40725</v>
      </c>
      <c r="BN6" s="268">
        <f t="shared" si="5"/>
        <v>40756</v>
      </c>
      <c r="BO6" s="268">
        <f t="shared" si="5"/>
        <v>40787</v>
      </c>
      <c r="BP6" s="268">
        <f t="shared" si="5"/>
        <v>40817</v>
      </c>
      <c r="BQ6" s="268">
        <f t="shared" si="5"/>
        <v>40848</v>
      </c>
      <c r="BR6" s="268">
        <f t="shared" si="5"/>
        <v>40878</v>
      </c>
      <c r="BS6" s="268">
        <f t="shared" si="5"/>
        <v>40909</v>
      </c>
      <c r="BT6" s="268">
        <f t="shared" si="5"/>
        <v>40940</v>
      </c>
      <c r="BU6" s="268">
        <f t="shared" si="5"/>
        <v>40969</v>
      </c>
      <c r="BV6" s="268">
        <f t="shared" si="5"/>
        <v>41000</v>
      </c>
      <c r="BW6" s="268">
        <f t="shared" si="5"/>
        <v>41030</v>
      </c>
      <c r="BX6" s="268">
        <f t="shared" si="5"/>
        <v>41061</v>
      </c>
      <c r="BY6" s="268">
        <f t="shared" si="5"/>
        <v>41091</v>
      </c>
      <c r="BZ6" s="268">
        <f t="shared" si="5"/>
        <v>41122</v>
      </c>
      <c r="CA6" s="268">
        <f t="shared" si="5"/>
        <v>41153</v>
      </c>
      <c r="CB6" s="268">
        <f t="shared" si="5"/>
        <v>41183</v>
      </c>
      <c r="CC6" s="268">
        <f t="shared" si="5"/>
        <v>41214</v>
      </c>
      <c r="CD6" s="268">
        <f t="shared" si="5"/>
        <v>41244</v>
      </c>
      <c r="CE6" s="268">
        <f t="shared" si="5"/>
        <v>41275</v>
      </c>
      <c r="CF6" s="268">
        <f t="shared" si="5"/>
        <v>41306</v>
      </c>
      <c r="CG6" s="268">
        <f t="shared" si="5"/>
        <v>41334</v>
      </c>
      <c r="CH6" s="268">
        <f t="shared" si="5"/>
        <v>41365</v>
      </c>
      <c r="CI6" s="268">
        <f t="shared" si="5"/>
        <v>41395</v>
      </c>
      <c r="CJ6" s="268">
        <f t="shared" si="5"/>
        <v>41426</v>
      </c>
      <c r="CK6" s="268">
        <f t="shared" si="5"/>
        <v>41456</v>
      </c>
      <c r="CL6" s="268">
        <f t="shared" si="5"/>
        <v>41487</v>
      </c>
      <c r="CM6" s="268">
        <f t="shared" si="5"/>
        <v>41518</v>
      </c>
      <c r="CN6" s="268">
        <f t="shared" si="5"/>
        <v>41548</v>
      </c>
      <c r="CO6" s="268">
        <f t="shared" si="5"/>
        <v>41579</v>
      </c>
      <c r="CP6" s="268">
        <f t="shared" si="5"/>
        <v>41609</v>
      </c>
      <c r="CQ6" s="268">
        <f t="shared" si="5"/>
        <v>41640</v>
      </c>
      <c r="CR6" s="268">
        <f t="shared" ref="CR6:DW6" si="6">DateFromMth</f>
        <v>41671</v>
      </c>
      <c r="CS6" s="268">
        <f t="shared" si="6"/>
        <v>41699</v>
      </c>
      <c r="CT6" s="268">
        <f t="shared" si="6"/>
        <v>41730</v>
      </c>
      <c r="CU6" s="268">
        <f t="shared" si="6"/>
        <v>41760</v>
      </c>
      <c r="CV6" s="268">
        <f t="shared" si="6"/>
        <v>41791</v>
      </c>
      <c r="CW6" s="268">
        <f t="shared" si="6"/>
        <v>41821</v>
      </c>
      <c r="CX6" s="268">
        <f t="shared" si="6"/>
        <v>41852</v>
      </c>
      <c r="CY6" s="268">
        <f t="shared" si="6"/>
        <v>41883</v>
      </c>
      <c r="CZ6" s="268">
        <f t="shared" si="6"/>
        <v>41913</v>
      </c>
      <c r="DA6" s="268">
        <f t="shared" si="6"/>
        <v>41944</v>
      </c>
      <c r="DB6" s="268">
        <f t="shared" si="6"/>
        <v>41974</v>
      </c>
      <c r="DC6" s="268">
        <f t="shared" si="6"/>
        <v>42005</v>
      </c>
      <c r="DD6" s="268">
        <f t="shared" si="6"/>
        <v>42036</v>
      </c>
      <c r="DE6" s="268">
        <f t="shared" si="6"/>
        <v>42064</v>
      </c>
      <c r="DF6" s="268">
        <f t="shared" si="6"/>
        <v>42095</v>
      </c>
      <c r="DG6" s="268">
        <f t="shared" si="6"/>
        <v>42125</v>
      </c>
      <c r="DH6" s="268">
        <f t="shared" si="6"/>
        <v>42156</v>
      </c>
      <c r="DI6" s="268">
        <f t="shared" si="6"/>
        <v>42186</v>
      </c>
      <c r="DJ6" s="268">
        <f t="shared" si="6"/>
        <v>42217</v>
      </c>
      <c r="DK6" s="268">
        <f t="shared" si="6"/>
        <v>42248</v>
      </c>
      <c r="DL6" s="268">
        <f t="shared" si="6"/>
        <v>42278</v>
      </c>
      <c r="DM6" s="268">
        <f t="shared" si="6"/>
        <v>42309</v>
      </c>
      <c r="DN6" s="268">
        <f t="shared" si="6"/>
        <v>42339</v>
      </c>
      <c r="DO6" s="268">
        <f t="shared" si="6"/>
        <v>42370</v>
      </c>
      <c r="DP6" s="268">
        <f t="shared" si="6"/>
        <v>42401</v>
      </c>
      <c r="DQ6" s="268">
        <f t="shared" si="6"/>
        <v>42430</v>
      </c>
      <c r="DR6" s="268">
        <f t="shared" si="6"/>
        <v>42461</v>
      </c>
      <c r="DS6" s="268">
        <f t="shared" si="6"/>
        <v>42491</v>
      </c>
      <c r="DT6" s="268">
        <f t="shared" si="6"/>
        <v>42522</v>
      </c>
      <c r="DU6" s="268">
        <f t="shared" si="6"/>
        <v>42552</v>
      </c>
      <c r="DV6" s="268">
        <f t="shared" si="6"/>
        <v>42583</v>
      </c>
      <c r="DW6" s="268">
        <f t="shared" si="6"/>
        <v>42614</v>
      </c>
      <c r="DX6" s="268">
        <f t="shared" ref="DX6:EX6" si="7">DateFromMth</f>
        <v>42644</v>
      </c>
      <c r="DY6" s="268">
        <f t="shared" si="7"/>
        <v>42675</v>
      </c>
      <c r="DZ6" s="268">
        <f t="shared" si="7"/>
        <v>42705</v>
      </c>
      <c r="EA6" s="268">
        <f t="shared" si="7"/>
        <v>42736</v>
      </c>
      <c r="EB6" s="268">
        <f t="shared" si="7"/>
        <v>42767</v>
      </c>
      <c r="EC6" s="268">
        <f t="shared" si="7"/>
        <v>42795</v>
      </c>
      <c r="ED6" s="268">
        <f t="shared" si="7"/>
        <v>42826</v>
      </c>
      <c r="EE6" s="268">
        <f t="shared" si="7"/>
        <v>42856</v>
      </c>
      <c r="EF6" s="268">
        <f t="shared" si="7"/>
        <v>42887</v>
      </c>
      <c r="EG6" s="268">
        <f t="shared" si="7"/>
        <v>42917</v>
      </c>
      <c r="EH6" s="268">
        <f t="shared" si="7"/>
        <v>42948</v>
      </c>
      <c r="EI6" s="268">
        <f t="shared" si="7"/>
        <v>42979</v>
      </c>
      <c r="EJ6" s="268">
        <f t="shared" si="7"/>
        <v>43009</v>
      </c>
      <c r="EK6" s="268">
        <f t="shared" si="7"/>
        <v>43040</v>
      </c>
      <c r="EL6" s="268">
        <f t="shared" si="7"/>
        <v>43070</v>
      </c>
      <c r="EM6" s="268">
        <f t="shared" si="7"/>
        <v>43101</v>
      </c>
      <c r="EN6" s="268">
        <f t="shared" si="7"/>
        <v>43132</v>
      </c>
      <c r="EO6" s="268">
        <f t="shared" si="7"/>
        <v>43160</v>
      </c>
      <c r="EP6" s="268">
        <f t="shared" si="7"/>
        <v>43191</v>
      </c>
      <c r="EQ6" s="268">
        <f t="shared" si="7"/>
        <v>43221</v>
      </c>
      <c r="ER6" s="268">
        <f t="shared" si="7"/>
        <v>43252</v>
      </c>
      <c r="ES6" s="268">
        <f t="shared" si="7"/>
        <v>43282</v>
      </c>
      <c r="ET6" s="268">
        <f t="shared" si="7"/>
        <v>43313</v>
      </c>
      <c r="EU6" s="268">
        <f t="shared" si="7"/>
        <v>43344</v>
      </c>
      <c r="EV6" s="268">
        <f t="shared" si="7"/>
        <v>43374</v>
      </c>
      <c r="EW6" s="268">
        <f t="shared" si="7"/>
        <v>43405</v>
      </c>
      <c r="EX6" s="268">
        <f t="shared" si="7"/>
        <v>43435</v>
      </c>
      <c r="EY6" s="612"/>
      <c r="FB6" s="612"/>
    </row>
    <row r="7" spans="1:158" s="86" customFormat="1">
      <c r="B7" s="85"/>
      <c r="C7" s="85"/>
      <c r="D7" s="158"/>
      <c r="E7" s="85"/>
      <c r="F7" s="85"/>
      <c r="G7" s="85"/>
      <c r="H7" s="85"/>
      <c r="I7" s="85"/>
      <c r="J7" s="85"/>
      <c r="K7" s="85"/>
      <c r="L7" s="85"/>
      <c r="M7" s="85"/>
      <c r="N7" s="85"/>
      <c r="O7" s="85"/>
      <c r="P7" s="85"/>
      <c r="Q7" s="85"/>
      <c r="R7" s="85"/>
      <c r="S7" s="85"/>
      <c r="T7" s="85"/>
      <c r="U7" s="85"/>
      <c r="V7" s="85"/>
      <c r="W7" s="85"/>
      <c r="X7" s="85"/>
      <c r="Y7" s="85"/>
      <c r="Z7" s="85"/>
      <c r="AA7" s="85"/>
      <c r="AD7" s="160"/>
      <c r="AE7" s="158" t="s">
        <v>2018</v>
      </c>
      <c r="AF7" s="266">
        <f t="shared" ref="AF7:BK7" si="8">DateToMth</f>
        <v>39752</v>
      </c>
      <c r="AG7" s="267">
        <f t="shared" si="8"/>
        <v>39782</v>
      </c>
      <c r="AH7" s="268">
        <f t="shared" si="8"/>
        <v>39813</v>
      </c>
      <c r="AI7" s="268">
        <f t="shared" si="8"/>
        <v>39844</v>
      </c>
      <c r="AJ7" s="268">
        <f t="shared" si="8"/>
        <v>39872</v>
      </c>
      <c r="AK7" s="268">
        <f t="shared" si="8"/>
        <v>39903</v>
      </c>
      <c r="AL7" s="268">
        <f t="shared" si="8"/>
        <v>39933</v>
      </c>
      <c r="AM7" s="268">
        <f t="shared" si="8"/>
        <v>39964</v>
      </c>
      <c r="AN7" s="268">
        <f t="shared" si="8"/>
        <v>39994</v>
      </c>
      <c r="AO7" s="268">
        <f t="shared" si="8"/>
        <v>40025</v>
      </c>
      <c r="AP7" s="268">
        <f t="shared" si="8"/>
        <v>40056</v>
      </c>
      <c r="AQ7" s="268">
        <f t="shared" si="8"/>
        <v>40086</v>
      </c>
      <c r="AR7" s="268">
        <f t="shared" si="8"/>
        <v>40117</v>
      </c>
      <c r="AS7" s="268">
        <f t="shared" si="8"/>
        <v>40147</v>
      </c>
      <c r="AT7" s="268">
        <f t="shared" si="8"/>
        <v>40178</v>
      </c>
      <c r="AU7" s="268">
        <f t="shared" si="8"/>
        <v>40209</v>
      </c>
      <c r="AV7" s="268">
        <f t="shared" si="8"/>
        <v>40237</v>
      </c>
      <c r="AW7" s="268">
        <f t="shared" si="8"/>
        <v>40268</v>
      </c>
      <c r="AX7" s="268">
        <f t="shared" si="8"/>
        <v>40298</v>
      </c>
      <c r="AY7" s="268">
        <f t="shared" si="8"/>
        <v>40329</v>
      </c>
      <c r="AZ7" s="268">
        <f t="shared" si="8"/>
        <v>40359</v>
      </c>
      <c r="BA7" s="268">
        <f t="shared" si="8"/>
        <v>40390</v>
      </c>
      <c r="BB7" s="268">
        <f t="shared" si="8"/>
        <v>40421</v>
      </c>
      <c r="BC7" s="268">
        <f t="shared" si="8"/>
        <v>40451</v>
      </c>
      <c r="BD7" s="268">
        <f t="shared" si="8"/>
        <v>40482</v>
      </c>
      <c r="BE7" s="268">
        <f t="shared" si="8"/>
        <v>40512</v>
      </c>
      <c r="BF7" s="268">
        <f t="shared" si="8"/>
        <v>40543</v>
      </c>
      <c r="BG7" s="268">
        <f t="shared" si="8"/>
        <v>40574</v>
      </c>
      <c r="BH7" s="268">
        <f t="shared" si="8"/>
        <v>40602</v>
      </c>
      <c r="BI7" s="268">
        <f t="shared" si="8"/>
        <v>40633</v>
      </c>
      <c r="BJ7" s="268">
        <f t="shared" si="8"/>
        <v>40663</v>
      </c>
      <c r="BK7" s="268">
        <f t="shared" si="8"/>
        <v>40694</v>
      </c>
      <c r="BL7" s="268">
        <f t="shared" ref="BL7:CQ7" si="9">DateToMth</f>
        <v>40724</v>
      </c>
      <c r="BM7" s="268">
        <f t="shared" si="9"/>
        <v>40755</v>
      </c>
      <c r="BN7" s="268">
        <f t="shared" si="9"/>
        <v>40786</v>
      </c>
      <c r="BO7" s="268">
        <f t="shared" si="9"/>
        <v>40816</v>
      </c>
      <c r="BP7" s="268">
        <f t="shared" si="9"/>
        <v>40847</v>
      </c>
      <c r="BQ7" s="268">
        <f t="shared" si="9"/>
        <v>40877</v>
      </c>
      <c r="BR7" s="268">
        <f t="shared" si="9"/>
        <v>40908</v>
      </c>
      <c r="BS7" s="268">
        <f t="shared" si="9"/>
        <v>40939</v>
      </c>
      <c r="BT7" s="268">
        <f t="shared" si="9"/>
        <v>40968</v>
      </c>
      <c r="BU7" s="268">
        <f t="shared" si="9"/>
        <v>40999</v>
      </c>
      <c r="BV7" s="268">
        <f t="shared" si="9"/>
        <v>41029</v>
      </c>
      <c r="BW7" s="268">
        <f t="shared" si="9"/>
        <v>41060</v>
      </c>
      <c r="BX7" s="268">
        <f t="shared" si="9"/>
        <v>41090</v>
      </c>
      <c r="BY7" s="268">
        <f t="shared" si="9"/>
        <v>41121</v>
      </c>
      <c r="BZ7" s="268">
        <f t="shared" si="9"/>
        <v>41152</v>
      </c>
      <c r="CA7" s="268">
        <f t="shared" si="9"/>
        <v>41182</v>
      </c>
      <c r="CB7" s="268">
        <f t="shared" si="9"/>
        <v>41213</v>
      </c>
      <c r="CC7" s="268">
        <f t="shared" si="9"/>
        <v>41243</v>
      </c>
      <c r="CD7" s="268">
        <f t="shared" si="9"/>
        <v>41274</v>
      </c>
      <c r="CE7" s="268">
        <f t="shared" si="9"/>
        <v>41305</v>
      </c>
      <c r="CF7" s="268">
        <f t="shared" si="9"/>
        <v>41333</v>
      </c>
      <c r="CG7" s="268">
        <f t="shared" si="9"/>
        <v>41364</v>
      </c>
      <c r="CH7" s="268">
        <f t="shared" si="9"/>
        <v>41394</v>
      </c>
      <c r="CI7" s="268">
        <f t="shared" si="9"/>
        <v>41425</v>
      </c>
      <c r="CJ7" s="268">
        <f t="shared" si="9"/>
        <v>41455</v>
      </c>
      <c r="CK7" s="268">
        <f t="shared" si="9"/>
        <v>41486</v>
      </c>
      <c r="CL7" s="268">
        <f t="shared" si="9"/>
        <v>41517</v>
      </c>
      <c r="CM7" s="268">
        <f t="shared" si="9"/>
        <v>41547</v>
      </c>
      <c r="CN7" s="268">
        <f t="shared" si="9"/>
        <v>41578</v>
      </c>
      <c r="CO7" s="268">
        <f t="shared" si="9"/>
        <v>41608</v>
      </c>
      <c r="CP7" s="268">
        <f t="shared" si="9"/>
        <v>41639</v>
      </c>
      <c r="CQ7" s="268">
        <f t="shared" si="9"/>
        <v>41670</v>
      </c>
      <c r="CR7" s="268">
        <f t="shared" ref="CR7:DW7" si="10">DateToMth</f>
        <v>41698</v>
      </c>
      <c r="CS7" s="268">
        <f t="shared" si="10"/>
        <v>41729</v>
      </c>
      <c r="CT7" s="268">
        <f t="shared" si="10"/>
        <v>41759</v>
      </c>
      <c r="CU7" s="268">
        <f t="shared" si="10"/>
        <v>41790</v>
      </c>
      <c r="CV7" s="268">
        <f t="shared" si="10"/>
        <v>41820</v>
      </c>
      <c r="CW7" s="268">
        <f t="shared" si="10"/>
        <v>41851</v>
      </c>
      <c r="CX7" s="268">
        <f t="shared" si="10"/>
        <v>41882</v>
      </c>
      <c r="CY7" s="268">
        <f t="shared" si="10"/>
        <v>41912</v>
      </c>
      <c r="CZ7" s="268">
        <f t="shared" si="10"/>
        <v>41943</v>
      </c>
      <c r="DA7" s="268">
        <f t="shared" si="10"/>
        <v>41973</v>
      </c>
      <c r="DB7" s="268">
        <f t="shared" si="10"/>
        <v>42004</v>
      </c>
      <c r="DC7" s="268">
        <f t="shared" si="10"/>
        <v>42035</v>
      </c>
      <c r="DD7" s="268">
        <f t="shared" si="10"/>
        <v>42063</v>
      </c>
      <c r="DE7" s="268">
        <f t="shared" si="10"/>
        <v>42094</v>
      </c>
      <c r="DF7" s="268">
        <f t="shared" si="10"/>
        <v>42124</v>
      </c>
      <c r="DG7" s="268">
        <f t="shared" si="10"/>
        <v>42155</v>
      </c>
      <c r="DH7" s="268">
        <f t="shared" si="10"/>
        <v>42185</v>
      </c>
      <c r="DI7" s="268">
        <f t="shared" si="10"/>
        <v>42216</v>
      </c>
      <c r="DJ7" s="268">
        <f t="shared" si="10"/>
        <v>42247</v>
      </c>
      <c r="DK7" s="268">
        <f t="shared" si="10"/>
        <v>42277</v>
      </c>
      <c r="DL7" s="268">
        <f t="shared" si="10"/>
        <v>42308</v>
      </c>
      <c r="DM7" s="268">
        <f t="shared" si="10"/>
        <v>42338</v>
      </c>
      <c r="DN7" s="268">
        <f t="shared" si="10"/>
        <v>42369</v>
      </c>
      <c r="DO7" s="268">
        <f t="shared" si="10"/>
        <v>42400</v>
      </c>
      <c r="DP7" s="268">
        <f t="shared" si="10"/>
        <v>42429</v>
      </c>
      <c r="DQ7" s="268">
        <f t="shared" si="10"/>
        <v>42460</v>
      </c>
      <c r="DR7" s="268">
        <f t="shared" si="10"/>
        <v>42490</v>
      </c>
      <c r="DS7" s="268">
        <f t="shared" si="10"/>
        <v>42521</v>
      </c>
      <c r="DT7" s="268">
        <f t="shared" si="10"/>
        <v>42551</v>
      </c>
      <c r="DU7" s="268">
        <f t="shared" si="10"/>
        <v>42582</v>
      </c>
      <c r="DV7" s="268">
        <f t="shared" si="10"/>
        <v>42613</v>
      </c>
      <c r="DW7" s="268">
        <f t="shared" si="10"/>
        <v>42643</v>
      </c>
      <c r="DX7" s="268">
        <f t="shared" ref="DX7:EX7" si="11">DateToMth</f>
        <v>42674</v>
      </c>
      <c r="DY7" s="268">
        <f t="shared" si="11"/>
        <v>42704</v>
      </c>
      <c r="DZ7" s="268">
        <f t="shared" si="11"/>
        <v>42735</v>
      </c>
      <c r="EA7" s="268">
        <f t="shared" si="11"/>
        <v>42766</v>
      </c>
      <c r="EB7" s="268">
        <f t="shared" si="11"/>
        <v>42794</v>
      </c>
      <c r="EC7" s="268">
        <f t="shared" si="11"/>
        <v>42825</v>
      </c>
      <c r="ED7" s="268">
        <f t="shared" si="11"/>
        <v>42855</v>
      </c>
      <c r="EE7" s="268">
        <f t="shared" si="11"/>
        <v>42886</v>
      </c>
      <c r="EF7" s="268">
        <f t="shared" si="11"/>
        <v>42916</v>
      </c>
      <c r="EG7" s="268">
        <f t="shared" si="11"/>
        <v>42947</v>
      </c>
      <c r="EH7" s="268">
        <f t="shared" si="11"/>
        <v>42978</v>
      </c>
      <c r="EI7" s="268">
        <f t="shared" si="11"/>
        <v>43008</v>
      </c>
      <c r="EJ7" s="268">
        <f t="shared" si="11"/>
        <v>43039</v>
      </c>
      <c r="EK7" s="268">
        <f t="shared" si="11"/>
        <v>43069</v>
      </c>
      <c r="EL7" s="268">
        <f t="shared" si="11"/>
        <v>43100</v>
      </c>
      <c r="EM7" s="268">
        <f t="shared" si="11"/>
        <v>43131</v>
      </c>
      <c r="EN7" s="268">
        <f t="shared" si="11"/>
        <v>43159</v>
      </c>
      <c r="EO7" s="268">
        <f t="shared" si="11"/>
        <v>43190</v>
      </c>
      <c r="EP7" s="268">
        <f t="shared" si="11"/>
        <v>43220</v>
      </c>
      <c r="EQ7" s="268">
        <f t="shared" si="11"/>
        <v>43251</v>
      </c>
      <c r="ER7" s="268">
        <f t="shared" si="11"/>
        <v>43281</v>
      </c>
      <c r="ES7" s="268">
        <f t="shared" si="11"/>
        <v>43312</v>
      </c>
      <c r="ET7" s="268">
        <f t="shared" si="11"/>
        <v>43343</v>
      </c>
      <c r="EU7" s="268">
        <f t="shared" si="11"/>
        <v>43373</v>
      </c>
      <c r="EV7" s="268">
        <f t="shared" si="11"/>
        <v>43404</v>
      </c>
      <c r="EW7" s="268">
        <f t="shared" si="11"/>
        <v>43434</v>
      </c>
      <c r="EX7" s="268">
        <f t="shared" si="11"/>
        <v>43465</v>
      </c>
      <c r="EY7" s="612"/>
      <c r="FB7" s="612"/>
    </row>
    <row r="8" spans="1:158" s="86" customFormat="1">
      <c r="B8" s="85"/>
      <c r="C8" s="232"/>
      <c r="D8" s="158"/>
      <c r="E8" s="85"/>
      <c r="F8" s="85"/>
      <c r="G8" s="85"/>
      <c r="H8" s="85"/>
      <c r="I8" s="85"/>
      <c r="J8" s="85"/>
      <c r="K8" s="85"/>
      <c r="L8" s="85"/>
      <c r="M8" s="85"/>
      <c r="N8" s="85"/>
      <c r="O8" s="85"/>
      <c r="P8" s="85"/>
      <c r="Q8" s="85"/>
      <c r="R8" s="85"/>
      <c r="S8" s="85"/>
      <c r="T8" s="85"/>
      <c r="U8" s="85"/>
      <c r="V8" s="85"/>
      <c r="W8" s="85"/>
      <c r="X8" s="85"/>
      <c r="Y8" s="85"/>
      <c r="Z8" s="85"/>
      <c r="AA8" s="85"/>
      <c r="AD8" s="160"/>
      <c r="AE8" s="158" t="s">
        <v>2019</v>
      </c>
      <c r="AF8" s="256" t="str">
        <f t="shared" ref="AF8:BK8" si="12">TimelineIn</f>
        <v>M-3</v>
      </c>
      <c r="AG8" s="256" t="str">
        <f t="shared" si="12"/>
        <v>M-2</v>
      </c>
      <c r="AH8" s="256" t="str">
        <f t="shared" si="12"/>
        <v>M-1</v>
      </c>
      <c r="AI8" s="256" t="str">
        <f t="shared" si="12"/>
        <v>Y1M1</v>
      </c>
      <c r="AJ8" s="256" t="str">
        <f t="shared" si="12"/>
        <v>Y1M2</v>
      </c>
      <c r="AK8" s="256" t="str">
        <f t="shared" si="12"/>
        <v>Y1M3</v>
      </c>
      <c r="AL8" s="256" t="str">
        <f t="shared" si="12"/>
        <v>Y1M4</v>
      </c>
      <c r="AM8" s="256" t="str">
        <f t="shared" si="12"/>
        <v>Y1M5</v>
      </c>
      <c r="AN8" s="256" t="str">
        <f t="shared" si="12"/>
        <v>Y1M6</v>
      </c>
      <c r="AO8" s="256" t="str">
        <f t="shared" si="12"/>
        <v>Y1M7</v>
      </c>
      <c r="AP8" s="256" t="str">
        <f t="shared" si="12"/>
        <v>Y1M8</v>
      </c>
      <c r="AQ8" s="256" t="str">
        <f t="shared" si="12"/>
        <v>Y1M9</v>
      </c>
      <c r="AR8" s="256" t="str">
        <f t="shared" si="12"/>
        <v>Y1M10</v>
      </c>
      <c r="AS8" s="256" t="str">
        <f t="shared" si="12"/>
        <v>Y1M11</v>
      </c>
      <c r="AT8" s="256" t="str">
        <f t="shared" si="12"/>
        <v>Y1M12</v>
      </c>
      <c r="AU8" s="256" t="str">
        <f t="shared" si="12"/>
        <v>Y2M1</v>
      </c>
      <c r="AV8" s="256" t="str">
        <f t="shared" si="12"/>
        <v>Y2M2</v>
      </c>
      <c r="AW8" s="256" t="str">
        <f t="shared" si="12"/>
        <v>Y2M3</v>
      </c>
      <c r="AX8" s="256" t="str">
        <f t="shared" si="12"/>
        <v>Y2M4</v>
      </c>
      <c r="AY8" s="256" t="str">
        <f t="shared" si="12"/>
        <v>Y2M5</v>
      </c>
      <c r="AZ8" s="256" t="str">
        <f t="shared" si="12"/>
        <v>Y2M6</v>
      </c>
      <c r="BA8" s="256" t="str">
        <f t="shared" si="12"/>
        <v>Y2M7</v>
      </c>
      <c r="BB8" s="256" t="str">
        <f t="shared" si="12"/>
        <v>Y2M8</v>
      </c>
      <c r="BC8" s="256" t="str">
        <f t="shared" si="12"/>
        <v>Y2M9</v>
      </c>
      <c r="BD8" s="256" t="str">
        <f t="shared" si="12"/>
        <v>Y2M10</v>
      </c>
      <c r="BE8" s="256" t="str">
        <f t="shared" si="12"/>
        <v>Y2M11</v>
      </c>
      <c r="BF8" s="256" t="str">
        <f t="shared" si="12"/>
        <v>Y2M12</v>
      </c>
      <c r="BG8" s="256" t="str">
        <f t="shared" si="12"/>
        <v>Y3M1</v>
      </c>
      <c r="BH8" s="256" t="str">
        <f t="shared" si="12"/>
        <v>Y3M2</v>
      </c>
      <c r="BI8" s="256" t="str">
        <f t="shared" si="12"/>
        <v>Y3M3</v>
      </c>
      <c r="BJ8" s="256" t="str">
        <f t="shared" si="12"/>
        <v>Y3M4</v>
      </c>
      <c r="BK8" s="256" t="str">
        <f t="shared" si="12"/>
        <v>Y3M5</v>
      </c>
      <c r="BL8" s="256" t="str">
        <f t="shared" ref="BL8:CQ8" si="13">TimelineIn</f>
        <v>Y3M6</v>
      </c>
      <c r="BM8" s="256" t="str">
        <f t="shared" si="13"/>
        <v>Y3M7</v>
      </c>
      <c r="BN8" s="256" t="str">
        <f t="shared" si="13"/>
        <v>Y3M8</v>
      </c>
      <c r="BO8" s="256" t="str">
        <f t="shared" si="13"/>
        <v>Y3M9</v>
      </c>
      <c r="BP8" s="256" t="str">
        <f t="shared" si="13"/>
        <v>Y3M10</v>
      </c>
      <c r="BQ8" s="256" t="str">
        <f t="shared" si="13"/>
        <v>Y3M11</v>
      </c>
      <c r="BR8" s="256" t="str">
        <f t="shared" si="13"/>
        <v>Y3M12</v>
      </c>
      <c r="BS8" s="256" t="str">
        <f t="shared" si="13"/>
        <v>Y4M1</v>
      </c>
      <c r="BT8" s="256" t="str">
        <f t="shared" si="13"/>
        <v>Y4M2</v>
      </c>
      <c r="BU8" s="256" t="str">
        <f t="shared" si="13"/>
        <v>Y4M3</v>
      </c>
      <c r="BV8" s="256" t="str">
        <f t="shared" si="13"/>
        <v>Y4M4</v>
      </c>
      <c r="BW8" s="256" t="str">
        <f t="shared" si="13"/>
        <v>Y4M5</v>
      </c>
      <c r="BX8" s="256" t="str">
        <f t="shared" si="13"/>
        <v>Y4M6</v>
      </c>
      <c r="BY8" s="256" t="str">
        <f t="shared" si="13"/>
        <v>Y4M7</v>
      </c>
      <c r="BZ8" s="256" t="str">
        <f t="shared" si="13"/>
        <v>Y4M8</v>
      </c>
      <c r="CA8" s="256" t="str">
        <f t="shared" si="13"/>
        <v>Y4M9</v>
      </c>
      <c r="CB8" s="256" t="str">
        <f t="shared" si="13"/>
        <v>Y4M10</v>
      </c>
      <c r="CC8" s="256" t="str">
        <f t="shared" si="13"/>
        <v>Y4M11</v>
      </c>
      <c r="CD8" s="256" t="str">
        <f t="shared" si="13"/>
        <v>Y4M12</v>
      </c>
      <c r="CE8" s="256" t="str">
        <f t="shared" si="13"/>
        <v>Y5M1</v>
      </c>
      <c r="CF8" s="256" t="str">
        <f t="shared" si="13"/>
        <v>Y5M2</v>
      </c>
      <c r="CG8" s="256" t="str">
        <f t="shared" si="13"/>
        <v>Y5M3</v>
      </c>
      <c r="CH8" s="256" t="str">
        <f t="shared" si="13"/>
        <v>Y5M4</v>
      </c>
      <c r="CI8" s="256" t="str">
        <f t="shared" si="13"/>
        <v>Y5M5</v>
      </c>
      <c r="CJ8" s="256" t="str">
        <f t="shared" si="13"/>
        <v>Y5M6</v>
      </c>
      <c r="CK8" s="256" t="str">
        <f t="shared" si="13"/>
        <v>Y5M7</v>
      </c>
      <c r="CL8" s="256" t="str">
        <f t="shared" si="13"/>
        <v>Y5M8</v>
      </c>
      <c r="CM8" s="256" t="str">
        <f t="shared" si="13"/>
        <v>Y5M9</v>
      </c>
      <c r="CN8" s="256" t="str">
        <f t="shared" si="13"/>
        <v>Y5M10</v>
      </c>
      <c r="CO8" s="256" t="str">
        <f t="shared" si="13"/>
        <v>Y5M11</v>
      </c>
      <c r="CP8" s="256" t="str">
        <f t="shared" si="13"/>
        <v>Y5M12</v>
      </c>
      <c r="CQ8" s="256" t="str">
        <f t="shared" si="13"/>
        <v>Y6M1</v>
      </c>
      <c r="CR8" s="256" t="str">
        <f t="shared" ref="CR8:DW8" si="14">TimelineIn</f>
        <v>Y6M2</v>
      </c>
      <c r="CS8" s="256" t="str">
        <f t="shared" si="14"/>
        <v>Y6M3</v>
      </c>
      <c r="CT8" s="256" t="str">
        <f t="shared" si="14"/>
        <v>Y6M4</v>
      </c>
      <c r="CU8" s="256" t="str">
        <f t="shared" si="14"/>
        <v>Y6M5</v>
      </c>
      <c r="CV8" s="256" t="str">
        <f t="shared" si="14"/>
        <v>Y6M6</v>
      </c>
      <c r="CW8" s="256" t="str">
        <f t="shared" si="14"/>
        <v>Y6M7</v>
      </c>
      <c r="CX8" s="256" t="str">
        <f t="shared" si="14"/>
        <v>Y6M8</v>
      </c>
      <c r="CY8" s="256" t="str">
        <f t="shared" si="14"/>
        <v>Y6M9</v>
      </c>
      <c r="CZ8" s="256" t="str">
        <f t="shared" si="14"/>
        <v>Y6M10</v>
      </c>
      <c r="DA8" s="256" t="str">
        <f t="shared" si="14"/>
        <v>Y6M11</v>
      </c>
      <c r="DB8" s="256" t="str">
        <f t="shared" si="14"/>
        <v>Y6M12</v>
      </c>
      <c r="DC8" s="256" t="str">
        <f t="shared" si="14"/>
        <v>Y7M1</v>
      </c>
      <c r="DD8" s="256" t="str">
        <f t="shared" si="14"/>
        <v>Y7M2</v>
      </c>
      <c r="DE8" s="256" t="str">
        <f t="shared" si="14"/>
        <v>Y7M3</v>
      </c>
      <c r="DF8" s="256" t="str">
        <f t="shared" si="14"/>
        <v>Y7M4</v>
      </c>
      <c r="DG8" s="256" t="str">
        <f t="shared" si="14"/>
        <v>Y7M5</v>
      </c>
      <c r="DH8" s="256" t="str">
        <f t="shared" si="14"/>
        <v>Y7M6</v>
      </c>
      <c r="DI8" s="256" t="str">
        <f t="shared" si="14"/>
        <v>Y7M7</v>
      </c>
      <c r="DJ8" s="256" t="str">
        <f t="shared" si="14"/>
        <v>Y7M8</v>
      </c>
      <c r="DK8" s="256" t="str">
        <f t="shared" si="14"/>
        <v>Y7M9</v>
      </c>
      <c r="DL8" s="256" t="str">
        <f t="shared" si="14"/>
        <v>Y7M10</v>
      </c>
      <c r="DM8" s="256" t="str">
        <f t="shared" si="14"/>
        <v>Y7M11</v>
      </c>
      <c r="DN8" s="256" t="str">
        <f t="shared" si="14"/>
        <v>Y7M12</v>
      </c>
      <c r="DO8" s="256" t="str">
        <f t="shared" si="14"/>
        <v>Y8M1</v>
      </c>
      <c r="DP8" s="256" t="str">
        <f t="shared" si="14"/>
        <v>Y8M2</v>
      </c>
      <c r="DQ8" s="256" t="str">
        <f t="shared" si="14"/>
        <v>Y8M3</v>
      </c>
      <c r="DR8" s="256" t="str">
        <f t="shared" si="14"/>
        <v>Y8M4</v>
      </c>
      <c r="DS8" s="256" t="str">
        <f t="shared" si="14"/>
        <v>Y8M5</v>
      </c>
      <c r="DT8" s="256" t="str">
        <f t="shared" si="14"/>
        <v>Y8M6</v>
      </c>
      <c r="DU8" s="256" t="str">
        <f t="shared" si="14"/>
        <v>Y8M7</v>
      </c>
      <c r="DV8" s="256" t="str">
        <f t="shared" si="14"/>
        <v>Y8M8</v>
      </c>
      <c r="DW8" s="256" t="str">
        <f t="shared" si="14"/>
        <v>Y8M9</v>
      </c>
      <c r="DX8" s="256" t="str">
        <f t="shared" ref="DX8:EX8" si="15">TimelineIn</f>
        <v>Y8M10</v>
      </c>
      <c r="DY8" s="256" t="str">
        <f t="shared" si="15"/>
        <v>Y8M11</v>
      </c>
      <c r="DZ8" s="256" t="str">
        <f t="shared" si="15"/>
        <v>Y8M12</v>
      </c>
      <c r="EA8" s="256" t="str">
        <f t="shared" si="15"/>
        <v>Y9M1</v>
      </c>
      <c r="EB8" s="256" t="str">
        <f t="shared" si="15"/>
        <v>Y9M2</v>
      </c>
      <c r="EC8" s="256" t="str">
        <f t="shared" si="15"/>
        <v>Y9M3</v>
      </c>
      <c r="ED8" s="256" t="str">
        <f t="shared" si="15"/>
        <v>Y9M4</v>
      </c>
      <c r="EE8" s="256" t="str">
        <f t="shared" si="15"/>
        <v>Y9M5</v>
      </c>
      <c r="EF8" s="256" t="str">
        <f t="shared" si="15"/>
        <v>Y9M6</v>
      </c>
      <c r="EG8" s="256" t="str">
        <f t="shared" si="15"/>
        <v>Y9M7</v>
      </c>
      <c r="EH8" s="256" t="str">
        <f t="shared" si="15"/>
        <v>Y9M8</v>
      </c>
      <c r="EI8" s="256" t="str">
        <f t="shared" si="15"/>
        <v>Y9M9</v>
      </c>
      <c r="EJ8" s="256" t="str">
        <f t="shared" si="15"/>
        <v>Y9M10</v>
      </c>
      <c r="EK8" s="256" t="str">
        <f t="shared" si="15"/>
        <v>Y9M11</v>
      </c>
      <c r="EL8" s="256" t="str">
        <f t="shared" si="15"/>
        <v>Y9M12</v>
      </c>
      <c r="EM8" s="256" t="str">
        <f t="shared" si="15"/>
        <v>Y10M1</v>
      </c>
      <c r="EN8" s="256" t="str">
        <f t="shared" si="15"/>
        <v>Y10M2</v>
      </c>
      <c r="EO8" s="256" t="str">
        <f t="shared" si="15"/>
        <v>Y10M3</v>
      </c>
      <c r="EP8" s="256" t="str">
        <f t="shared" si="15"/>
        <v>Y10M4</v>
      </c>
      <c r="EQ8" s="256" t="str">
        <f t="shared" si="15"/>
        <v>Y10M5</v>
      </c>
      <c r="ER8" s="256" t="str">
        <f t="shared" si="15"/>
        <v>Y10M6</v>
      </c>
      <c r="ES8" s="256" t="str">
        <f t="shared" si="15"/>
        <v>Y10M7</v>
      </c>
      <c r="ET8" s="256" t="str">
        <f t="shared" si="15"/>
        <v>Y10M8</v>
      </c>
      <c r="EU8" s="256" t="str">
        <f t="shared" si="15"/>
        <v>Y10M9</v>
      </c>
      <c r="EV8" s="256" t="str">
        <f t="shared" si="15"/>
        <v>Y10M10</v>
      </c>
      <c r="EW8" s="256" t="str">
        <f t="shared" si="15"/>
        <v>Y10M11</v>
      </c>
      <c r="EX8" s="258" t="str">
        <f t="shared" si="15"/>
        <v>Y10M12</v>
      </c>
      <c r="EY8" s="612"/>
      <c r="FB8" s="612"/>
    </row>
    <row r="9" spans="1:158" s="86" customFormat="1">
      <c r="B9" s="85"/>
      <c r="C9" s="85"/>
      <c r="D9" s="158"/>
      <c r="E9" s="85"/>
      <c r="F9" s="85"/>
      <c r="G9" s="85"/>
      <c r="H9" s="85"/>
      <c r="I9" s="85"/>
      <c r="J9" s="85"/>
      <c r="K9" s="85"/>
      <c r="L9" s="85"/>
      <c r="M9" s="85"/>
      <c r="N9" s="85"/>
      <c r="O9" s="85"/>
      <c r="P9" s="85"/>
      <c r="Q9" s="85"/>
      <c r="R9" s="85"/>
      <c r="S9" s="85"/>
      <c r="T9" s="85"/>
      <c r="U9" s="85"/>
      <c r="V9" s="85"/>
      <c r="W9" s="85"/>
      <c r="X9" s="85"/>
      <c r="Y9" s="85"/>
      <c r="Z9" s="85"/>
      <c r="AA9" s="85"/>
      <c r="AE9" s="142" t="s">
        <v>1064</v>
      </c>
      <c r="AF9" s="257">
        <f t="shared" ref="AF9:BK9" si="16">Markers</f>
        <v>0</v>
      </c>
      <c r="AG9" s="257">
        <f t="shared" si="16"/>
        <v>0</v>
      </c>
      <c r="AH9" s="257">
        <f t="shared" si="16"/>
        <v>0</v>
      </c>
      <c r="AI9" s="257">
        <f t="shared" si="16"/>
        <v>0</v>
      </c>
      <c r="AJ9" s="257">
        <f t="shared" si="16"/>
        <v>0</v>
      </c>
      <c r="AK9" s="257">
        <f t="shared" si="16"/>
        <v>0</v>
      </c>
      <c r="AL9" s="257">
        <f t="shared" si="16"/>
        <v>0</v>
      </c>
      <c r="AM9" s="257">
        <f t="shared" si="16"/>
        <v>0</v>
      </c>
      <c r="AN9" s="257">
        <f t="shared" si="16"/>
        <v>0</v>
      </c>
      <c r="AO9" s="257">
        <f t="shared" si="16"/>
        <v>0</v>
      </c>
      <c r="AP9" s="257">
        <f t="shared" si="16"/>
        <v>0</v>
      </c>
      <c r="AQ9" s="257">
        <f t="shared" si="16"/>
        <v>0</v>
      </c>
      <c r="AR9" s="257">
        <f t="shared" si="16"/>
        <v>0</v>
      </c>
      <c r="AS9" s="257">
        <f t="shared" si="16"/>
        <v>0</v>
      </c>
      <c r="AT9" s="257">
        <f t="shared" si="16"/>
        <v>0</v>
      </c>
      <c r="AU9" s="257">
        <f t="shared" si="16"/>
        <v>0</v>
      </c>
      <c r="AV9" s="257">
        <f t="shared" si="16"/>
        <v>0</v>
      </c>
      <c r="AW9" s="257">
        <f t="shared" si="16"/>
        <v>0</v>
      </c>
      <c r="AX9" s="257">
        <f t="shared" si="16"/>
        <v>0</v>
      </c>
      <c r="AY9" s="257">
        <f t="shared" si="16"/>
        <v>0</v>
      </c>
      <c r="AZ9" s="257">
        <f t="shared" si="16"/>
        <v>0</v>
      </c>
      <c r="BA9" s="257">
        <f t="shared" si="16"/>
        <v>0</v>
      </c>
      <c r="BB9" s="257">
        <f t="shared" si="16"/>
        <v>0</v>
      </c>
      <c r="BC9" s="257">
        <f t="shared" si="16"/>
        <v>0</v>
      </c>
      <c r="BD9" s="257">
        <f t="shared" si="16"/>
        <v>0</v>
      </c>
      <c r="BE9" s="257">
        <f t="shared" si="16"/>
        <v>0</v>
      </c>
      <c r="BF9" s="257">
        <f t="shared" si="16"/>
        <v>0</v>
      </c>
      <c r="BG9" s="257">
        <f t="shared" si="16"/>
        <v>0</v>
      </c>
      <c r="BH9" s="257">
        <f t="shared" si="16"/>
        <v>0</v>
      </c>
      <c r="BI9" s="257">
        <f t="shared" si="16"/>
        <v>0</v>
      </c>
      <c r="BJ9" s="257">
        <f t="shared" si="16"/>
        <v>0</v>
      </c>
      <c r="BK9" s="257">
        <f t="shared" si="16"/>
        <v>0</v>
      </c>
      <c r="BL9" s="257">
        <f t="shared" ref="BL9:CQ9" si="17">Markers</f>
        <v>0</v>
      </c>
      <c r="BM9" s="257">
        <f t="shared" si="17"/>
        <v>0</v>
      </c>
      <c r="BN9" s="257">
        <f t="shared" si="17"/>
        <v>0</v>
      </c>
      <c r="BO9" s="257">
        <f t="shared" si="17"/>
        <v>0</v>
      </c>
      <c r="BP9" s="257">
        <f t="shared" si="17"/>
        <v>0</v>
      </c>
      <c r="BQ9" s="257">
        <f t="shared" si="17"/>
        <v>0</v>
      </c>
      <c r="BR9" s="257">
        <f t="shared" si="17"/>
        <v>0</v>
      </c>
      <c r="BS9" s="257">
        <f t="shared" si="17"/>
        <v>0</v>
      </c>
      <c r="BT9" s="257">
        <f t="shared" si="17"/>
        <v>0</v>
      </c>
      <c r="BU9" s="257">
        <f t="shared" si="17"/>
        <v>0</v>
      </c>
      <c r="BV9" s="257">
        <f t="shared" si="17"/>
        <v>0</v>
      </c>
      <c r="BW9" s="257">
        <f t="shared" si="17"/>
        <v>0</v>
      </c>
      <c r="BX9" s="257">
        <f t="shared" si="17"/>
        <v>0</v>
      </c>
      <c r="BY9" s="257">
        <f t="shared" si="17"/>
        <v>0</v>
      </c>
      <c r="BZ9" s="257">
        <f t="shared" si="17"/>
        <v>0</v>
      </c>
      <c r="CA9" s="257">
        <f t="shared" si="17"/>
        <v>0</v>
      </c>
      <c r="CB9" s="257">
        <f t="shared" si="17"/>
        <v>0</v>
      </c>
      <c r="CC9" s="257">
        <f t="shared" si="17"/>
        <v>0</v>
      </c>
      <c r="CD9" s="257">
        <f t="shared" si="17"/>
        <v>0</v>
      </c>
      <c r="CE9" s="257">
        <f t="shared" si="17"/>
        <v>0</v>
      </c>
      <c r="CF9" s="257">
        <f t="shared" si="17"/>
        <v>0</v>
      </c>
      <c r="CG9" s="257">
        <f t="shared" si="17"/>
        <v>0</v>
      </c>
      <c r="CH9" s="257">
        <f t="shared" si="17"/>
        <v>0</v>
      </c>
      <c r="CI9" s="257">
        <f t="shared" si="17"/>
        <v>0</v>
      </c>
      <c r="CJ9" s="257">
        <f t="shared" si="17"/>
        <v>0</v>
      </c>
      <c r="CK9" s="257">
        <f t="shared" si="17"/>
        <v>0</v>
      </c>
      <c r="CL9" s="257">
        <f t="shared" si="17"/>
        <v>0</v>
      </c>
      <c r="CM9" s="257">
        <f t="shared" si="17"/>
        <v>0</v>
      </c>
      <c r="CN9" s="257">
        <f t="shared" si="17"/>
        <v>0</v>
      </c>
      <c r="CO9" s="257">
        <f t="shared" si="17"/>
        <v>0</v>
      </c>
      <c r="CP9" s="257">
        <f t="shared" si="17"/>
        <v>0</v>
      </c>
      <c r="CQ9" s="257">
        <f t="shared" si="17"/>
        <v>0</v>
      </c>
      <c r="CR9" s="257">
        <f t="shared" ref="CR9:DW9" si="18">Markers</f>
        <v>0</v>
      </c>
      <c r="CS9" s="257">
        <f t="shared" si="18"/>
        <v>0</v>
      </c>
      <c r="CT9" s="257">
        <f t="shared" si="18"/>
        <v>0</v>
      </c>
      <c r="CU9" s="257">
        <f t="shared" si="18"/>
        <v>0</v>
      </c>
      <c r="CV9" s="257">
        <f t="shared" si="18"/>
        <v>0</v>
      </c>
      <c r="CW9" s="257">
        <f t="shared" si="18"/>
        <v>0</v>
      </c>
      <c r="CX9" s="257">
        <f t="shared" si="18"/>
        <v>0</v>
      </c>
      <c r="CY9" s="257">
        <f t="shared" si="18"/>
        <v>0</v>
      </c>
      <c r="CZ9" s="257">
        <f t="shared" si="18"/>
        <v>0</v>
      </c>
      <c r="DA9" s="257">
        <f t="shared" si="18"/>
        <v>0</v>
      </c>
      <c r="DB9" s="257">
        <f t="shared" si="18"/>
        <v>0</v>
      </c>
      <c r="DC9" s="257">
        <f t="shared" si="18"/>
        <v>0</v>
      </c>
      <c r="DD9" s="257">
        <f t="shared" si="18"/>
        <v>0</v>
      </c>
      <c r="DE9" s="257">
        <f t="shared" si="18"/>
        <v>0</v>
      </c>
      <c r="DF9" s="257">
        <f t="shared" si="18"/>
        <v>0</v>
      </c>
      <c r="DG9" s="257">
        <f t="shared" si="18"/>
        <v>0</v>
      </c>
      <c r="DH9" s="257">
        <f t="shared" si="18"/>
        <v>0</v>
      </c>
      <c r="DI9" s="257">
        <f t="shared" si="18"/>
        <v>0</v>
      </c>
      <c r="DJ9" s="257">
        <f t="shared" si="18"/>
        <v>0</v>
      </c>
      <c r="DK9" s="257">
        <f t="shared" si="18"/>
        <v>0</v>
      </c>
      <c r="DL9" s="257">
        <f t="shared" si="18"/>
        <v>0</v>
      </c>
      <c r="DM9" s="257">
        <f t="shared" si="18"/>
        <v>0</v>
      </c>
      <c r="DN9" s="257">
        <f t="shared" si="18"/>
        <v>0</v>
      </c>
      <c r="DO9" s="257">
        <f t="shared" si="18"/>
        <v>0</v>
      </c>
      <c r="DP9" s="257">
        <f t="shared" si="18"/>
        <v>0</v>
      </c>
      <c r="DQ9" s="257">
        <f t="shared" si="18"/>
        <v>0</v>
      </c>
      <c r="DR9" s="257">
        <f t="shared" si="18"/>
        <v>0</v>
      </c>
      <c r="DS9" s="257">
        <f t="shared" si="18"/>
        <v>0</v>
      </c>
      <c r="DT9" s="257">
        <f t="shared" si="18"/>
        <v>0</v>
      </c>
      <c r="DU9" s="257">
        <f t="shared" si="18"/>
        <v>0</v>
      </c>
      <c r="DV9" s="257">
        <f t="shared" si="18"/>
        <v>0</v>
      </c>
      <c r="DW9" s="257">
        <f t="shared" si="18"/>
        <v>0</v>
      </c>
      <c r="DX9" s="257">
        <f t="shared" ref="DX9:EX9" si="19">Markers</f>
        <v>0</v>
      </c>
      <c r="DY9" s="257">
        <f t="shared" si="19"/>
        <v>0</v>
      </c>
      <c r="DZ9" s="257">
        <f t="shared" si="19"/>
        <v>0</v>
      </c>
      <c r="EA9" s="257">
        <f t="shared" si="19"/>
        <v>0</v>
      </c>
      <c r="EB9" s="257">
        <f t="shared" si="19"/>
        <v>0</v>
      </c>
      <c r="EC9" s="257">
        <f t="shared" si="19"/>
        <v>0</v>
      </c>
      <c r="ED9" s="257">
        <f t="shared" si="19"/>
        <v>0</v>
      </c>
      <c r="EE9" s="257">
        <f t="shared" si="19"/>
        <v>0</v>
      </c>
      <c r="EF9" s="257">
        <f t="shared" si="19"/>
        <v>0</v>
      </c>
      <c r="EG9" s="257">
        <f t="shared" si="19"/>
        <v>0</v>
      </c>
      <c r="EH9" s="257">
        <f t="shared" si="19"/>
        <v>0</v>
      </c>
      <c r="EI9" s="257">
        <f t="shared" si="19"/>
        <v>0</v>
      </c>
      <c r="EJ9" s="257">
        <f t="shared" si="19"/>
        <v>0</v>
      </c>
      <c r="EK9" s="257">
        <f t="shared" si="19"/>
        <v>0</v>
      </c>
      <c r="EL9" s="257">
        <f t="shared" si="19"/>
        <v>0</v>
      </c>
      <c r="EM9" s="257">
        <f t="shared" si="19"/>
        <v>0</v>
      </c>
      <c r="EN9" s="257">
        <f t="shared" si="19"/>
        <v>0</v>
      </c>
      <c r="EO9" s="257">
        <f t="shared" si="19"/>
        <v>0</v>
      </c>
      <c r="EP9" s="257">
        <f t="shared" si="19"/>
        <v>0</v>
      </c>
      <c r="EQ9" s="257">
        <f t="shared" si="19"/>
        <v>0</v>
      </c>
      <c r="ER9" s="257">
        <f t="shared" si="19"/>
        <v>0</v>
      </c>
      <c r="ES9" s="257">
        <f t="shared" si="19"/>
        <v>0</v>
      </c>
      <c r="ET9" s="257">
        <f t="shared" si="19"/>
        <v>0</v>
      </c>
      <c r="EU9" s="257">
        <f t="shared" si="19"/>
        <v>0</v>
      </c>
      <c r="EV9" s="257">
        <f t="shared" si="19"/>
        <v>0</v>
      </c>
      <c r="EW9" s="257">
        <f t="shared" si="19"/>
        <v>0</v>
      </c>
      <c r="EX9" s="259">
        <f t="shared" si="19"/>
        <v>0</v>
      </c>
      <c r="EY9" s="612"/>
      <c r="EZ9" s="616" t="s">
        <v>2293</v>
      </c>
      <c r="FA9" s="616" t="s">
        <v>2294</v>
      </c>
      <c r="FB9" s="612"/>
    </row>
    <row r="10" spans="1:158" s="86" customFormat="1" hidden="1">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E10" s="265"/>
      <c r="EY10" s="612"/>
      <c r="FB10" s="612"/>
    </row>
    <row r="11" spans="1:158" s="86" customFormat="1" hidden="1">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E11" s="265"/>
      <c r="EY11" s="612"/>
      <c r="FB11" s="612"/>
    </row>
    <row r="12" spans="1:158" s="558" customFormat="1" ht="12.75" customHeight="1">
      <c r="A12" s="305" t="s">
        <v>1761</v>
      </c>
      <c r="B12" s="306"/>
      <c r="C12" s="617"/>
      <c r="D12" s="864">
        <f ca="1">IF(ABS(SUM(EZ:EZ))&gt;ErrTol,1,0)</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619"/>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620"/>
      <c r="FA12" s="620"/>
      <c r="FB12" s="308"/>
    </row>
    <row r="13" spans="1:158" s="86" customFormat="1" outlineLevel="1">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E13" s="621"/>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612"/>
      <c r="EZ13" s="622"/>
      <c r="FB13" s="623"/>
    </row>
    <row r="14" spans="1:158" s="86" customFormat="1" outlineLevel="1" collapsed="1">
      <c r="A14" s="1022" t="str">
        <f>Constants!$B$290</f>
        <v>Indirect Costs</v>
      </c>
      <c r="B14" s="1023"/>
      <c r="C14" s="1024"/>
      <c r="D14" s="624">
        <f ca="1">IF(AE16=0,0,AE17/AE16)</f>
        <v>91870.21596137817</v>
      </c>
      <c r="E14" s="318"/>
      <c r="F14" s="318"/>
      <c r="G14" s="318"/>
      <c r="H14" s="318"/>
      <c r="I14" s="318"/>
      <c r="J14" s="318"/>
      <c r="K14" s="318"/>
      <c r="L14" s="318"/>
      <c r="M14" s="318"/>
      <c r="N14" s="318"/>
      <c r="O14" s="318"/>
      <c r="P14" s="318"/>
      <c r="Q14" s="318"/>
      <c r="R14" s="318"/>
      <c r="S14" s="318"/>
      <c r="T14" s="318"/>
      <c r="U14" s="318"/>
      <c r="V14" s="318"/>
      <c r="W14" s="318"/>
      <c r="X14" s="318"/>
      <c r="Y14" s="318"/>
      <c r="Z14" s="318"/>
      <c r="AA14" s="318"/>
      <c r="AB14" s="318"/>
      <c r="AC14" s="318"/>
      <c r="AD14" s="625" t="str">
        <f>Constants!$E$290</f>
        <v>ZZZ</v>
      </c>
      <c r="AE14" s="626">
        <f ca="1">IF(AE20=0,0,-(1-(AE20/AE17)))</f>
        <v>2.2204460492503131E-16</v>
      </c>
      <c r="EY14" s="612"/>
      <c r="EZ14" s="622"/>
      <c r="FB14" s="612"/>
    </row>
    <row r="15" spans="1:158" s="634" customFormat="1" ht="4.5" hidden="1" customHeight="1" outlineLevel="2">
      <c r="A15" s="627"/>
      <c r="B15" s="627"/>
      <c r="C15" s="627"/>
      <c r="D15" s="627"/>
      <c r="E15" s="628"/>
      <c r="F15" s="627"/>
      <c r="G15" s="627"/>
      <c r="H15" s="627"/>
      <c r="I15" s="627"/>
      <c r="J15" s="627"/>
      <c r="K15" s="627"/>
      <c r="L15" s="627"/>
      <c r="M15" s="627"/>
      <c r="N15" s="627"/>
      <c r="O15" s="627"/>
      <c r="P15" s="627"/>
      <c r="Q15" s="627"/>
      <c r="R15" s="627"/>
      <c r="S15" s="627"/>
      <c r="T15" s="627"/>
      <c r="U15" s="627"/>
      <c r="V15" s="627"/>
      <c r="W15" s="627"/>
      <c r="X15" s="627"/>
      <c r="Y15" s="627"/>
      <c r="Z15" s="627"/>
      <c r="AA15" s="627"/>
      <c r="AB15" s="629"/>
      <c r="AC15" s="627"/>
      <c r="AD15" s="630"/>
      <c r="AE15" s="631"/>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632"/>
      <c r="EZ15" s="201"/>
      <c r="FA15" s="201"/>
      <c r="FB15" s="633"/>
    </row>
    <row r="16" spans="1:158" s="86" customFormat="1" ht="12.75" hidden="1" customHeight="1" outlineLevel="2">
      <c r="A16" s="1020">
        <v>1</v>
      </c>
      <c r="B16" s="303"/>
      <c r="C16" s="635" t="s">
        <v>620</v>
      </c>
      <c r="D16" s="847" t="s">
        <v>196</v>
      </c>
      <c r="E16" s="333"/>
      <c r="F16" s="849"/>
      <c r="G16" s="849"/>
      <c r="H16" s="849"/>
      <c r="I16" s="849"/>
      <c r="J16" s="849"/>
      <c r="K16" s="849"/>
      <c r="L16" s="849"/>
      <c r="M16" s="849"/>
      <c r="N16" s="849"/>
      <c r="O16" s="849"/>
      <c r="P16" s="849"/>
      <c r="Q16" s="849"/>
      <c r="R16" s="849"/>
      <c r="S16" s="849"/>
      <c r="T16" s="849"/>
      <c r="U16" s="849"/>
      <c r="V16" s="850"/>
      <c r="W16" s="849"/>
      <c r="X16" s="849"/>
      <c r="Y16" s="849"/>
      <c r="Z16" s="849"/>
      <c r="AA16" s="849"/>
      <c r="AB16" s="333"/>
      <c r="AC16" s="333"/>
      <c r="AD16" s="528" t="s">
        <v>937</v>
      </c>
      <c r="AE16" s="304">
        <f>SUM(AF16:EY16)</f>
        <v>64</v>
      </c>
      <c r="AF16" s="297">
        <f>SUMIF(VolList,$AD16,Constants!AF$1150:AF$1165)</f>
        <v>0</v>
      </c>
      <c r="AG16" s="298">
        <f>SUMIF(VolList,$AD16,Constants!AG$1150:AG$1165)</f>
        <v>0</v>
      </c>
      <c r="AH16" s="298">
        <f>SUMIF(VolList,$AD16,Constants!AH$1150:AH$1165)</f>
        <v>1</v>
      </c>
      <c r="AI16" s="298">
        <f>SUMIF(VolList,$AD16,Constants!AI$1150:AI$1165)</f>
        <v>1</v>
      </c>
      <c r="AJ16" s="298">
        <f>SUMIF(VolList,$AD16,Constants!AJ$1150:AJ$1165)</f>
        <v>1</v>
      </c>
      <c r="AK16" s="298">
        <f>SUMIF(VolList,$AD16,Constants!AK$1150:AK$1165)</f>
        <v>1</v>
      </c>
      <c r="AL16" s="298">
        <f>SUMIF(VolList,$AD16,Constants!AL$1150:AL$1165)</f>
        <v>1</v>
      </c>
      <c r="AM16" s="298">
        <f>SUMIF(VolList,$AD16,Constants!AM$1150:AM$1165)</f>
        <v>1</v>
      </c>
      <c r="AN16" s="298">
        <f>SUMIF(VolList,$AD16,Constants!AN$1150:AN$1165)</f>
        <v>1</v>
      </c>
      <c r="AO16" s="298">
        <f>SUMIF(VolList,$AD16,Constants!AO$1150:AO$1165)</f>
        <v>1</v>
      </c>
      <c r="AP16" s="298">
        <f>SUMIF(VolList,$AD16,Constants!AP$1150:AP$1165)</f>
        <v>1</v>
      </c>
      <c r="AQ16" s="298">
        <f>SUMIF(VolList,$AD16,Constants!AQ$1150:AQ$1165)</f>
        <v>1</v>
      </c>
      <c r="AR16" s="298">
        <f>SUMIF(VolList,$AD16,Constants!AR$1150:AR$1165)</f>
        <v>1</v>
      </c>
      <c r="AS16" s="298">
        <f>SUMIF(VolList,$AD16,Constants!AS$1150:AS$1165)</f>
        <v>1</v>
      </c>
      <c r="AT16" s="298">
        <f>SUMIF(VolList,$AD16,Constants!AT$1150:AT$1165)</f>
        <v>1</v>
      </c>
      <c r="AU16" s="298">
        <f>SUMIF(VolList,$AD16,Constants!AU$1150:AU$1165)</f>
        <v>1</v>
      </c>
      <c r="AV16" s="298">
        <f>SUMIF(VolList,$AD16,Constants!AV$1150:AV$1165)</f>
        <v>1</v>
      </c>
      <c r="AW16" s="298">
        <f>SUMIF(VolList,$AD16,Constants!AW$1150:AW$1165)</f>
        <v>1</v>
      </c>
      <c r="AX16" s="298">
        <f>SUMIF(VolList,$AD16,Constants!AX$1150:AX$1165)</f>
        <v>1</v>
      </c>
      <c r="AY16" s="298">
        <f>SUMIF(VolList,$AD16,Constants!AY$1150:AY$1165)</f>
        <v>1</v>
      </c>
      <c r="AZ16" s="298">
        <f>SUMIF(VolList,$AD16,Constants!AZ$1150:AZ$1165)</f>
        <v>1</v>
      </c>
      <c r="BA16" s="298">
        <f>SUMIF(VolList,$AD16,Constants!BA$1150:BA$1165)</f>
        <v>1</v>
      </c>
      <c r="BB16" s="298">
        <f>SUMIF(VolList,$AD16,Constants!BB$1150:BB$1165)</f>
        <v>1</v>
      </c>
      <c r="BC16" s="298">
        <f>SUMIF(VolList,$AD16,Constants!BC$1150:BC$1165)</f>
        <v>1</v>
      </c>
      <c r="BD16" s="298">
        <f>SUMIF(VolList,$AD16,Constants!BD$1150:BD$1165)</f>
        <v>1</v>
      </c>
      <c r="BE16" s="298">
        <f>SUMIF(VolList,$AD16,Constants!BE$1150:BE$1165)</f>
        <v>1</v>
      </c>
      <c r="BF16" s="298">
        <f>SUMIF(VolList,$AD16,Constants!BF$1150:BF$1165)</f>
        <v>1</v>
      </c>
      <c r="BG16" s="298">
        <f>SUMIF(VolList,$AD16,Constants!BG$1150:BG$1165)</f>
        <v>1</v>
      </c>
      <c r="BH16" s="298">
        <f>SUMIF(VolList,$AD16,Constants!BH$1150:BH$1165)</f>
        <v>1</v>
      </c>
      <c r="BI16" s="298">
        <f>SUMIF(VolList,$AD16,Constants!BI$1150:BI$1165)</f>
        <v>1</v>
      </c>
      <c r="BJ16" s="298">
        <f>SUMIF(VolList,$AD16,Constants!BJ$1150:BJ$1165)</f>
        <v>1</v>
      </c>
      <c r="BK16" s="298">
        <f>SUMIF(VolList,$AD16,Constants!BK$1150:BK$1165)</f>
        <v>1</v>
      </c>
      <c r="BL16" s="298">
        <f>SUMIF(VolList,$AD16,Constants!BL$1150:BL$1165)</f>
        <v>1</v>
      </c>
      <c r="BM16" s="298">
        <f>SUMIF(VolList,$AD16,Constants!BM$1150:BM$1165)</f>
        <v>1</v>
      </c>
      <c r="BN16" s="298">
        <f>SUMIF(VolList,$AD16,Constants!BN$1150:BN$1165)</f>
        <v>1</v>
      </c>
      <c r="BO16" s="298">
        <f>SUMIF(VolList,$AD16,Constants!BO$1150:BO$1165)</f>
        <v>1</v>
      </c>
      <c r="BP16" s="298">
        <f>SUMIF(VolList,$AD16,Constants!BP$1150:BP$1165)</f>
        <v>1</v>
      </c>
      <c r="BQ16" s="298">
        <f>SUMIF(VolList,$AD16,Constants!BQ$1150:BQ$1165)</f>
        <v>1</v>
      </c>
      <c r="BR16" s="298">
        <f>SUMIF(VolList,$AD16,Constants!BR$1150:BR$1165)</f>
        <v>1</v>
      </c>
      <c r="BS16" s="298">
        <f>SUMIF(VolList,$AD16,Constants!BS$1150:BS$1165)</f>
        <v>1</v>
      </c>
      <c r="BT16" s="298">
        <f>SUMIF(VolList,$AD16,Constants!BT$1150:BT$1165)</f>
        <v>1</v>
      </c>
      <c r="BU16" s="298">
        <f>SUMIF(VolList,$AD16,Constants!BU$1150:BU$1165)</f>
        <v>1</v>
      </c>
      <c r="BV16" s="298">
        <f>SUMIF(VolList,$AD16,Constants!BV$1150:BV$1165)</f>
        <v>1</v>
      </c>
      <c r="BW16" s="298">
        <f>SUMIF(VolList,$AD16,Constants!BW$1150:BW$1165)</f>
        <v>1</v>
      </c>
      <c r="BX16" s="298">
        <f>SUMIF(VolList,$AD16,Constants!BX$1150:BX$1165)</f>
        <v>1</v>
      </c>
      <c r="BY16" s="298">
        <f>SUMIF(VolList,$AD16,Constants!BY$1150:BY$1165)</f>
        <v>1</v>
      </c>
      <c r="BZ16" s="298">
        <f>SUMIF(VolList,$AD16,Constants!BZ$1150:BZ$1165)</f>
        <v>1</v>
      </c>
      <c r="CA16" s="298">
        <f>SUMIF(VolList,$AD16,Constants!CA$1150:CA$1165)</f>
        <v>1</v>
      </c>
      <c r="CB16" s="298">
        <f>SUMIF(VolList,$AD16,Constants!CB$1150:CB$1165)</f>
        <v>1</v>
      </c>
      <c r="CC16" s="298">
        <f>SUMIF(VolList,$AD16,Constants!CC$1150:CC$1165)</f>
        <v>1</v>
      </c>
      <c r="CD16" s="298">
        <f>SUMIF(VolList,$AD16,Constants!CD$1150:CD$1165)</f>
        <v>1</v>
      </c>
      <c r="CE16" s="298">
        <f>SUMIF(VolList,$AD16,Constants!CE$1150:CE$1165)</f>
        <v>1</v>
      </c>
      <c r="CF16" s="298">
        <f>SUMIF(VolList,$AD16,Constants!CF$1150:CF$1165)</f>
        <v>1</v>
      </c>
      <c r="CG16" s="298">
        <f>SUMIF(VolList,$AD16,Constants!CG$1150:CG$1165)</f>
        <v>1</v>
      </c>
      <c r="CH16" s="298">
        <f>SUMIF(VolList,$AD16,Constants!CH$1150:CH$1165)</f>
        <v>1</v>
      </c>
      <c r="CI16" s="298">
        <f>SUMIF(VolList,$AD16,Constants!CI$1150:CI$1165)</f>
        <v>1</v>
      </c>
      <c r="CJ16" s="298">
        <f>SUMIF(VolList,$AD16,Constants!CJ$1150:CJ$1165)</f>
        <v>1</v>
      </c>
      <c r="CK16" s="298">
        <f>SUMIF(VolList,$AD16,Constants!CK$1150:CK$1165)</f>
        <v>1</v>
      </c>
      <c r="CL16" s="298">
        <f>SUMIF(VolList,$AD16,Constants!CL$1150:CL$1165)</f>
        <v>1</v>
      </c>
      <c r="CM16" s="298">
        <f>SUMIF(VolList,$AD16,Constants!CM$1150:CM$1165)</f>
        <v>1</v>
      </c>
      <c r="CN16" s="298">
        <f>SUMIF(VolList,$AD16,Constants!CN$1150:CN$1165)</f>
        <v>1</v>
      </c>
      <c r="CO16" s="298">
        <f>SUMIF(VolList,$AD16,Constants!CO$1150:CO$1165)</f>
        <v>1</v>
      </c>
      <c r="CP16" s="298">
        <f>SUMIF(VolList,$AD16,Constants!CP$1150:CP$1165)</f>
        <v>1</v>
      </c>
      <c r="CQ16" s="298">
        <f>SUMIF(VolList,$AD16,Constants!CQ$1150:CQ$1165)</f>
        <v>1</v>
      </c>
      <c r="CR16" s="298">
        <f>SUMIF(VolList,$AD16,Constants!CR$1150:CR$1165)</f>
        <v>1</v>
      </c>
      <c r="CS16" s="298">
        <f>SUMIF(VolList,$AD16,Constants!CS$1150:CS$1165)</f>
        <v>1</v>
      </c>
      <c r="CT16" s="298">
        <f>SUMIF(VolList,$AD16,Constants!CT$1150:CT$1165)</f>
        <v>0</v>
      </c>
      <c r="CU16" s="298">
        <f>SUMIF(VolList,$AD16,Constants!CU$1150:CU$1165)</f>
        <v>0</v>
      </c>
      <c r="CV16" s="298">
        <f>SUMIF(VolList,$AD16,Constants!CV$1150:CV$1165)</f>
        <v>0</v>
      </c>
      <c r="CW16" s="298">
        <f>SUMIF(VolList,$AD16,Constants!CW$1150:CW$1165)</f>
        <v>0</v>
      </c>
      <c r="CX16" s="298">
        <f>SUMIF(VolList,$AD16,Constants!CX$1150:CX$1165)</f>
        <v>0</v>
      </c>
      <c r="CY16" s="298">
        <f>SUMIF(VolList,$AD16,Constants!CY$1150:CY$1165)</f>
        <v>0</v>
      </c>
      <c r="CZ16" s="298">
        <f>SUMIF(VolList,$AD16,Constants!CZ$1150:CZ$1165)</f>
        <v>0</v>
      </c>
      <c r="DA16" s="298">
        <f>SUMIF(VolList,$AD16,Constants!DA$1150:DA$1165)</f>
        <v>0</v>
      </c>
      <c r="DB16" s="298">
        <f>SUMIF(VolList,$AD16,Constants!DB$1150:DB$1165)</f>
        <v>0</v>
      </c>
      <c r="DC16" s="298">
        <f>SUMIF(VolList,$AD16,Constants!DC$1150:DC$1165)</f>
        <v>0</v>
      </c>
      <c r="DD16" s="298">
        <f>SUMIF(VolList,$AD16,Constants!DD$1150:DD$1165)</f>
        <v>0</v>
      </c>
      <c r="DE16" s="298">
        <f>SUMIF(VolList,$AD16,Constants!DE$1150:DE$1165)</f>
        <v>0</v>
      </c>
      <c r="DF16" s="298">
        <f>SUMIF(VolList,$AD16,Constants!DF$1150:DF$1165)</f>
        <v>0</v>
      </c>
      <c r="DG16" s="298">
        <f>SUMIF(VolList,$AD16,Constants!DG$1150:DG$1165)</f>
        <v>0</v>
      </c>
      <c r="DH16" s="298">
        <f>SUMIF(VolList,$AD16,Constants!DH$1150:DH$1165)</f>
        <v>0</v>
      </c>
      <c r="DI16" s="298">
        <f>SUMIF(VolList,$AD16,Constants!DI$1150:DI$1165)</f>
        <v>0</v>
      </c>
      <c r="DJ16" s="298">
        <f>SUMIF(VolList,$AD16,Constants!DJ$1150:DJ$1165)</f>
        <v>0</v>
      </c>
      <c r="DK16" s="298">
        <f>SUMIF(VolList,$AD16,Constants!DK$1150:DK$1165)</f>
        <v>0</v>
      </c>
      <c r="DL16" s="298">
        <f>SUMIF(VolList,$AD16,Constants!DL$1150:DL$1165)</f>
        <v>0</v>
      </c>
      <c r="DM16" s="298">
        <f>SUMIF(VolList,$AD16,Constants!DM$1150:DM$1165)</f>
        <v>0</v>
      </c>
      <c r="DN16" s="298">
        <f>SUMIF(VolList,$AD16,Constants!DN$1150:DN$1165)</f>
        <v>0</v>
      </c>
      <c r="DO16" s="298">
        <f>SUMIF(VolList,$AD16,Constants!DO$1150:DO$1165)</f>
        <v>0</v>
      </c>
      <c r="DP16" s="298">
        <f>SUMIF(VolList,$AD16,Constants!DP$1150:DP$1165)</f>
        <v>0</v>
      </c>
      <c r="DQ16" s="298">
        <f>SUMIF(VolList,$AD16,Constants!DQ$1150:DQ$1165)</f>
        <v>0</v>
      </c>
      <c r="DR16" s="298">
        <f>SUMIF(VolList,$AD16,Constants!DR$1150:DR$1165)</f>
        <v>0</v>
      </c>
      <c r="DS16" s="298">
        <f>SUMIF(VolList,$AD16,Constants!DS$1150:DS$1165)</f>
        <v>0</v>
      </c>
      <c r="DT16" s="298">
        <f>SUMIF(VolList,$AD16,Constants!DT$1150:DT$1165)</f>
        <v>0</v>
      </c>
      <c r="DU16" s="298">
        <f>SUMIF(VolList,$AD16,Constants!DU$1150:DU$1165)</f>
        <v>0</v>
      </c>
      <c r="DV16" s="298">
        <f>SUMIF(VolList,$AD16,Constants!DV$1150:DV$1165)</f>
        <v>0</v>
      </c>
      <c r="DW16" s="298">
        <f>SUMIF(VolList,$AD16,Constants!DW$1150:DW$1165)</f>
        <v>0</v>
      </c>
      <c r="DX16" s="298">
        <f>SUMIF(VolList,$AD16,Constants!DX$1150:DX$1165)</f>
        <v>0</v>
      </c>
      <c r="DY16" s="298">
        <f>SUMIF(VolList,$AD16,Constants!DY$1150:DY$1165)</f>
        <v>0</v>
      </c>
      <c r="DZ16" s="298">
        <f>SUMIF(VolList,$AD16,Constants!DZ$1150:DZ$1165)</f>
        <v>0</v>
      </c>
      <c r="EA16" s="298">
        <f>SUMIF(VolList,$AD16,Constants!EA$1150:EA$1165)</f>
        <v>0</v>
      </c>
      <c r="EB16" s="298">
        <f>SUMIF(VolList,$AD16,Constants!EB$1150:EB$1165)</f>
        <v>0</v>
      </c>
      <c r="EC16" s="298">
        <f>SUMIF(VolList,$AD16,Constants!EC$1150:EC$1165)</f>
        <v>0</v>
      </c>
      <c r="ED16" s="298">
        <f>SUMIF(VolList,$AD16,Constants!ED$1150:ED$1165)</f>
        <v>0</v>
      </c>
      <c r="EE16" s="298">
        <f>SUMIF(VolList,$AD16,Constants!EE$1150:EE$1165)</f>
        <v>0</v>
      </c>
      <c r="EF16" s="298">
        <f>SUMIF(VolList,$AD16,Constants!EF$1150:EF$1165)</f>
        <v>0</v>
      </c>
      <c r="EG16" s="298">
        <f>SUMIF(VolList,$AD16,Constants!EG$1150:EG$1165)</f>
        <v>0</v>
      </c>
      <c r="EH16" s="298">
        <f>SUMIF(VolList,$AD16,Constants!EH$1150:EH$1165)</f>
        <v>0</v>
      </c>
      <c r="EI16" s="298">
        <f>SUMIF(VolList,$AD16,Constants!EI$1150:EI$1165)</f>
        <v>0</v>
      </c>
      <c r="EJ16" s="298">
        <f>SUMIF(VolList,$AD16,Constants!EJ$1150:EJ$1165)</f>
        <v>0</v>
      </c>
      <c r="EK16" s="298">
        <f>SUMIF(VolList,$AD16,Constants!EK$1150:EK$1165)</f>
        <v>0</v>
      </c>
      <c r="EL16" s="298">
        <f>SUMIF(VolList,$AD16,Constants!EL$1150:EL$1165)</f>
        <v>0</v>
      </c>
      <c r="EM16" s="298">
        <f>SUMIF(VolList,$AD16,Constants!EM$1150:EM$1165)</f>
        <v>0</v>
      </c>
      <c r="EN16" s="298">
        <f>SUMIF(VolList,$AD16,Constants!EN$1150:EN$1165)</f>
        <v>0</v>
      </c>
      <c r="EO16" s="298">
        <f>SUMIF(VolList,$AD16,Constants!EO$1150:EO$1165)</f>
        <v>0</v>
      </c>
      <c r="EP16" s="298">
        <f>SUMIF(VolList,$AD16,Constants!EP$1150:EP$1165)</f>
        <v>0</v>
      </c>
      <c r="EQ16" s="298">
        <f>SUMIF(VolList,$AD16,Constants!EQ$1150:EQ$1165)</f>
        <v>0</v>
      </c>
      <c r="ER16" s="298">
        <f>SUMIF(VolList,$AD16,Constants!ER$1150:ER$1165)</f>
        <v>0</v>
      </c>
      <c r="ES16" s="298">
        <f>SUMIF(VolList,$AD16,Constants!ES$1150:ES$1165)</f>
        <v>0</v>
      </c>
      <c r="ET16" s="298">
        <f>SUMIF(VolList,$AD16,Constants!ET$1150:ET$1165)</f>
        <v>0</v>
      </c>
      <c r="EU16" s="298">
        <f>SUMIF(VolList,$AD16,Constants!EU$1150:EU$1165)</f>
        <v>0</v>
      </c>
      <c r="EV16" s="298">
        <f>SUMIF(VolList,$AD16,Constants!EV$1150:EV$1165)</f>
        <v>0</v>
      </c>
      <c r="EW16" s="298">
        <f>SUMIF(VolList,$AD16,Constants!EW$1150:EW$1165)</f>
        <v>0</v>
      </c>
      <c r="EX16" s="298">
        <f>SUMIF(VolList,$AD16,Constants!EX$1150:EX$1165)</f>
        <v>0</v>
      </c>
      <c r="EY16" s="612"/>
      <c r="FB16" s="612"/>
    </row>
    <row r="17" spans="1:158" s="86" customFormat="1" ht="12.75" hidden="1" customHeight="1" outlineLevel="2">
      <c r="A17" s="1021"/>
      <c r="B17" s="303"/>
      <c r="C17" s="636"/>
      <c r="D17" s="680"/>
      <c r="E17" s="303"/>
      <c r="F17" s="851"/>
      <c r="G17" s="851"/>
      <c r="H17" s="851"/>
      <c r="I17" s="851"/>
      <c r="J17" s="851"/>
      <c r="K17" s="851"/>
      <c r="L17" s="851"/>
      <c r="M17" s="851"/>
      <c r="N17" s="851"/>
      <c r="O17" s="851"/>
      <c r="P17" s="851"/>
      <c r="Q17" s="851"/>
      <c r="R17" s="851"/>
      <c r="S17" s="851"/>
      <c r="T17" s="851"/>
      <c r="U17" s="851"/>
      <c r="V17" s="852"/>
      <c r="W17" s="851"/>
      <c r="X17" s="851"/>
      <c r="Y17" s="851"/>
      <c r="Z17" s="851"/>
      <c r="AA17" s="851"/>
      <c r="AB17" s="303"/>
      <c r="AC17" s="303"/>
      <c r="AD17" s="681" t="s">
        <v>1762</v>
      </c>
      <c r="AE17" s="304">
        <f ca="1">SUM(AF17:EY17)</f>
        <v>5879693.8215282029</v>
      </c>
      <c r="AF17" s="637">
        <f>SUMIF('Cost Plus'!$V$14:$V$114,$AD14,'Cost Plus'!AF$14:AF$114)</f>
        <v>24776.682692307695</v>
      </c>
      <c r="AG17" s="300">
        <f ca="1">SUMIF('Cost Plus'!$V$14:$V$114,$AD14,'Cost Plus'!AG$14:AG$114)</f>
        <v>24776.682692307695</v>
      </c>
      <c r="AH17" s="300">
        <f ca="1">SUMIF('Cost Plus'!$V$14:$V$114,$AD14,'Cost Plus'!AH$14:AH$114)</f>
        <v>63238.221153846156</v>
      </c>
      <c r="AI17" s="300">
        <f ca="1">SUMIF('Cost Plus'!$V$14:$V$114,$AD14,'Cost Plus'!AI$14:AI$114)</f>
        <v>3029240.78525641</v>
      </c>
      <c r="AJ17" s="300">
        <f ca="1">SUMIF('Cost Plus'!$V$14:$V$114,$AD14,'Cost Plus'!AJ$14:AJ$114)</f>
        <v>81607.451923076922</v>
      </c>
      <c r="AK17" s="300">
        <f ca="1">SUMIF('Cost Plus'!$V$14:$V$114,$AD14,'Cost Plus'!AK$14:AK$114)</f>
        <v>173401.04166666669</v>
      </c>
      <c r="AL17" s="300">
        <f ca="1">SUMIF('Cost Plus'!$V$14:$V$114,$AD14,'Cost Plus'!AL$14:AL$114)</f>
        <v>73325.641025641031</v>
      </c>
      <c r="AM17" s="300">
        <f ca="1">SUMIF('Cost Plus'!$V$14:$V$114,$AD14,'Cost Plus'!AM$14:AM$114)</f>
        <v>73325.641025641031</v>
      </c>
      <c r="AN17" s="300">
        <f ca="1">SUMIF('Cost Plus'!$V$14:$V$114,$AD14,'Cost Plus'!AN$14:AN$114)</f>
        <v>39479.48717948718</v>
      </c>
      <c r="AO17" s="300">
        <f ca="1">SUMIF('Cost Plus'!$V$14:$V$114,$AD14,'Cost Plus'!AO$14:AO$114)</f>
        <v>39479.48717948718</v>
      </c>
      <c r="AP17" s="300">
        <f ca="1">SUMIF('Cost Plus'!$V$14:$V$114,$AD14,'Cost Plus'!AP$14:AP$114)</f>
        <v>39479.48717948718</v>
      </c>
      <c r="AQ17" s="300">
        <f ca="1">SUMIF('Cost Plus'!$V$14:$V$114,$AD14,'Cost Plus'!AQ$14:AQ$114)</f>
        <v>38461.538461538461</v>
      </c>
      <c r="AR17" s="300">
        <f ca="1">SUMIF('Cost Plus'!$V$14:$V$114,$AD14,'Cost Plus'!AR$14:AR$114)</f>
        <v>38461.538461538461</v>
      </c>
      <c r="AS17" s="300">
        <f ca="1">SUMIF('Cost Plus'!$V$14:$V$114,$AD14,'Cost Plus'!AS$14:AS$114)</f>
        <v>38461.538461538461</v>
      </c>
      <c r="AT17" s="300">
        <f ca="1">SUMIF('Cost Plus'!$V$14:$V$114,$AD14,'Cost Plus'!AT$14:AT$114)</f>
        <v>38461.538461538461</v>
      </c>
      <c r="AU17" s="300">
        <f ca="1">SUMIF('Cost Plus'!$V$14:$V$114,$AD14,'Cost Plus'!AU$14:AU$114)</f>
        <v>38461.538461538461</v>
      </c>
      <c r="AV17" s="300">
        <f ca="1">SUMIF('Cost Plus'!$V$14:$V$114,$AD14,'Cost Plus'!AV$14:AV$114)</f>
        <v>39230.769230769227</v>
      </c>
      <c r="AW17" s="300">
        <f ca="1">SUMIF('Cost Plus'!$V$14:$V$114,$AD14,'Cost Plus'!AW$14:AW$114)</f>
        <v>39230.769230769227</v>
      </c>
      <c r="AX17" s="300">
        <f ca="1">SUMIF('Cost Plus'!$V$14:$V$114,$AD14,'Cost Plus'!AX$14:AX$114)</f>
        <v>39230.769230769227</v>
      </c>
      <c r="AY17" s="300">
        <f ca="1">SUMIF('Cost Plus'!$V$14:$V$114,$AD14,'Cost Plus'!AY$14:AY$114)</f>
        <v>39230.769230769227</v>
      </c>
      <c r="AZ17" s="300">
        <f ca="1">SUMIF('Cost Plus'!$V$14:$V$114,$AD14,'Cost Plus'!AZ$14:AZ$114)</f>
        <v>39230.769230769227</v>
      </c>
      <c r="BA17" s="300">
        <f ca="1">SUMIF('Cost Plus'!$V$14:$V$114,$AD14,'Cost Plus'!BA$14:BA$114)</f>
        <v>39230.769230769227</v>
      </c>
      <c r="BB17" s="300">
        <f ca="1">SUMIF('Cost Plus'!$V$14:$V$114,$AD14,'Cost Plus'!BB$14:BB$114)</f>
        <v>39230.769230769227</v>
      </c>
      <c r="BC17" s="300">
        <f ca="1">SUMIF('Cost Plus'!$V$14:$V$114,$AD14,'Cost Plus'!BC$14:BC$114)</f>
        <v>39230.769230769227</v>
      </c>
      <c r="BD17" s="300">
        <f ca="1">SUMIF('Cost Plus'!$V$14:$V$114,$AD14,'Cost Plus'!BD$14:BD$114)</f>
        <v>39230.769230769227</v>
      </c>
      <c r="BE17" s="300">
        <f ca="1">SUMIF('Cost Plus'!$V$14:$V$114,$AD14,'Cost Plus'!BE$14:BE$114)</f>
        <v>39230.769230769227</v>
      </c>
      <c r="BF17" s="300">
        <f ca="1">SUMIF('Cost Plus'!$V$14:$V$114,$AD14,'Cost Plus'!BF$14:BF$114)</f>
        <v>39230.769230769227</v>
      </c>
      <c r="BG17" s="300">
        <f ca="1">SUMIF('Cost Plus'!$V$14:$V$114,$AD14,'Cost Plus'!BG$14:BG$114)</f>
        <v>39230.769230769227</v>
      </c>
      <c r="BH17" s="300">
        <f ca="1">SUMIF('Cost Plus'!$V$14:$V$114,$AD14,'Cost Plus'!BH$14:BH$114)</f>
        <v>40015.384615384617</v>
      </c>
      <c r="BI17" s="300">
        <f ca="1">SUMIF('Cost Plus'!$V$14:$V$114,$AD14,'Cost Plus'!BI$14:BI$114)</f>
        <v>40015.384615384617</v>
      </c>
      <c r="BJ17" s="300">
        <f ca="1">SUMIF('Cost Plus'!$V$14:$V$114,$AD14,'Cost Plus'!BJ$14:BJ$114)</f>
        <v>40015.384615384617</v>
      </c>
      <c r="BK17" s="300">
        <f ca="1">SUMIF('Cost Plus'!$V$14:$V$114,$AD14,'Cost Plus'!BK$14:BK$114)</f>
        <v>40015.384615384617</v>
      </c>
      <c r="BL17" s="300">
        <f ca="1">SUMIF('Cost Plus'!$V$14:$V$114,$AD14,'Cost Plus'!BL$14:BL$114)</f>
        <v>40015.384615384617</v>
      </c>
      <c r="BM17" s="300">
        <f ca="1">SUMIF('Cost Plus'!$V$14:$V$114,$AD14,'Cost Plus'!BM$14:BM$114)</f>
        <v>40015.384615384617</v>
      </c>
      <c r="BN17" s="300">
        <f ca="1">SUMIF('Cost Plus'!$V$14:$V$114,$AD14,'Cost Plus'!BN$14:BN$114)</f>
        <v>40015.384615384617</v>
      </c>
      <c r="BO17" s="300">
        <f ca="1">SUMIF('Cost Plus'!$V$14:$V$114,$AD14,'Cost Plus'!BO$14:BO$114)</f>
        <v>40015.384615384617</v>
      </c>
      <c r="BP17" s="300">
        <f ca="1">SUMIF('Cost Plus'!$V$14:$V$114,$AD14,'Cost Plus'!BP$14:BP$114)</f>
        <v>40015.384615384617</v>
      </c>
      <c r="BQ17" s="300">
        <f ca="1">SUMIF('Cost Plus'!$V$14:$V$114,$AD14,'Cost Plus'!BQ$14:BQ$114)</f>
        <v>40015.384615384617</v>
      </c>
      <c r="BR17" s="300">
        <f ca="1">SUMIF('Cost Plus'!$V$14:$V$114,$AD14,'Cost Plus'!BR$14:BR$114)</f>
        <v>40015.384615384617</v>
      </c>
      <c r="BS17" s="300">
        <f ca="1">SUMIF('Cost Plus'!$V$14:$V$114,$AD14,'Cost Plus'!BS$14:BS$114)</f>
        <v>40015.384615384617</v>
      </c>
      <c r="BT17" s="300">
        <f ca="1">SUMIF('Cost Plus'!$V$14:$V$114,$AD14,'Cost Plus'!BT$14:BT$114)</f>
        <v>40815.692307692305</v>
      </c>
      <c r="BU17" s="300">
        <f ca="1">SUMIF('Cost Plus'!$V$14:$V$114,$AD14,'Cost Plus'!BU$14:BU$114)</f>
        <v>40815.692307692305</v>
      </c>
      <c r="BV17" s="300">
        <f ca="1">SUMIF('Cost Plus'!$V$14:$V$114,$AD14,'Cost Plus'!BV$14:BV$114)</f>
        <v>40815.692307692305</v>
      </c>
      <c r="BW17" s="300">
        <f ca="1">SUMIF('Cost Plus'!$V$14:$V$114,$AD14,'Cost Plus'!BW$14:BW$114)</f>
        <v>40815.692307692305</v>
      </c>
      <c r="BX17" s="300">
        <f ca="1">SUMIF('Cost Plus'!$V$14:$V$114,$AD14,'Cost Plus'!BX$14:BX$114)</f>
        <v>40815.692307692305</v>
      </c>
      <c r="BY17" s="300">
        <f ca="1">SUMIF('Cost Plus'!$V$14:$V$114,$AD14,'Cost Plus'!BY$14:BY$114)</f>
        <v>40815.692307692305</v>
      </c>
      <c r="BZ17" s="300">
        <f ca="1">SUMIF('Cost Plus'!$V$14:$V$114,$AD14,'Cost Plus'!BZ$14:BZ$114)</f>
        <v>40815.692307692305</v>
      </c>
      <c r="CA17" s="300">
        <f ca="1">SUMIF('Cost Plus'!$V$14:$V$114,$AD14,'Cost Plus'!CA$14:CA$114)</f>
        <v>40815.692307692305</v>
      </c>
      <c r="CB17" s="300">
        <f ca="1">SUMIF('Cost Plus'!$V$14:$V$114,$AD14,'Cost Plus'!CB$14:CB$114)</f>
        <v>40815.692307692305</v>
      </c>
      <c r="CC17" s="300">
        <f ca="1">SUMIF('Cost Plus'!$V$14:$V$114,$AD14,'Cost Plus'!CC$14:CC$114)</f>
        <v>40815.692307692305</v>
      </c>
      <c r="CD17" s="300">
        <f ca="1">SUMIF('Cost Plus'!$V$14:$V$114,$AD14,'Cost Plus'!CD$14:CD$114)</f>
        <v>40815.692307692305</v>
      </c>
      <c r="CE17" s="300">
        <f ca="1">SUMIF('Cost Plus'!$V$14:$V$114,$AD14,'Cost Plus'!CE$14:CE$114)</f>
        <v>40815.692307692305</v>
      </c>
      <c r="CF17" s="300">
        <f ca="1">SUMIF('Cost Plus'!$V$14:$V$114,$AD14,'Cost Plus'!CF$14:CF$114)</f>
        <v>41632.006153846152</v>
      </c>
      <c r="CG17" s="300">
        <f ca="1">SUMIF('Cost Plus'!$V$14:$V$114,$AD14,'Cost Plus'!CG$14:CG$114)</f>
        <v>41632.006153846152</v>
      </c>
      <c r="CH17" s="300">
        <f ca="1">SUMIF('Cost Plus'!$V$14:$V$114,$AD14,'Cost Plus'!CH$14:CH$114)</f>
        <v>41632.006153846152</v>
      </c>
      <c r="CI17" s="300">
        <f ca="1">SUMIF('Cost Plus'!$V$14:$V$114,$AD14,'Cost Plus'!CI$14:CI$114)</f>
        <v>41632.006153846152</v>
      </c>
      <c r="CJ17" s="300">
        <f ca="1">SUMIF('Cost Plus'!$V$14:$V$114,$AD14,'Cost Plus'!CJ$14:CJ$114)</f>
        <v>41632.006153846152</v>
      </c>
      <c r="CK17" s="300">
        <f ca="1">SUMIF('Cost Plus'!$V$14:$V$114,$AD14,'Cost Plus'!CK$14:CK$114)</f>
        <v>41632.006153846152</v>
      </c>
      <c r="CL17" s="300">
        <f ca="1">SUMIF('Cost Plus'!$V$14:$V$114,$AD14,'Cost Plus'!CL$14:CL$114)</f>
        <v>41632.006153846152</v>
      </c>
      <c r="CM17" s="300">
        <f ca="1">SUMIF('Cost Plus'!$V$14:$V$114,$AD14,'Cost Plus'!CM$14:CM$114)</f>
        <v>41632.006153846152</v>
      </c>
      <c r="CN17" s="300">
        <f ca="1">SUMIF('Cost Plus'!$V$14:$V$114,$AD14,'Cost Plus'!CN$14:CN$114)</f>
        <v>41632.006153846152</v>
      </c>
      <c r="CO17" s="300">
        <f ca="1">SUMIF('Cost Plus'!$V$14:$V$114,$AD14,'Cost Plus'!CO$14:CO$114)</f>
        <v>41632.006153846152</v>
      </c>
      <c r="CP17" s="300">
        <f ca="1">SUMIF('Cost Plus'!$V$14:$V$114,$AD14,'Cost Plus'!CP$14:CP$114)</f>
        <v>41632.006153846152</v>
      </c>
      <c r="CQ17" s="300">
        <f ca="1">SUMIF('Cost Plus'!$V$14:$V$114,$AD14,'Cost Plus'!CQ$14:CQ$114)</f>
        <v>41632.006153846152</v>
      </c>
      <c r="CR17" s="300">
        <f ca="1">SUMIF('Cost Plus'!$V$14:$V$114,$AD14,'Cost Plus'!CR$14:CR$114)</f>
        <v>42464.646276923078</v>
      </c>
      <c r="CS17" s="300">
        <f ca="1">SUMIF('Cost Plus'!$V$14:$V$114,$AD14,'Cost Plus'!CS$14:CS$114)</f>
        <v>42464.646276923078</v>
      </c>
      <c r="CT17" s="300">
        <f ca="1">SUMIF('Cost Plus'!$V$14:$V$114,$AD14,'Cost Plus'!CT$14:CT$114)</f>
        <v>0</v>
      </c>
      <c r="CU17" s="300">
        <f ca="1">SUMIF('Cost Plus'!$V$14:$V$114,$AD14,'Cost Plus'!CU$14:CU$114)</f>
        <v>0</v>
      </c>
      <c r="CV17" s="300">
        <f ca="1">SUMIF('Cost Plus'!$V$14:$V$114,$AD14,'Cost Plus'!CV$14:CV$114)</f>
        <v>0</v>
      </c>
      <c r="CW17" s="300">
        <f ca="1">SUMIF('Cost Plus'!$V$14:$V$114,$AD14,'Cost Plus'!CW$14:CW$114)</f>
        <v>0</v>
      </c>
      <c r="CX17" s="300">
        <f ca="1">SUMIF('Cost Plus'!$V$14:$V$114,$AD14,'Cost Plus'!CX$14:CX$114)</f>
        <v>0</v>
      </c>
      <c r="CY17" s="300">
        <f ca="1">SUMIF('Cost Plus'!$V$14:$V$114,$AD14,'Cost Plus'!CY$14:CY$114)</f>
        <v>0</v>
      </c>
      <c r="CZ17" s="300">
        <f ca="1">SUMIF('Cost Plus'!$V$14:$V$114,$AD14,'Cost Plus'!CZ$14:CZ$114)</f>
        <v>0</v>
      </c>
      <c r="DA17" s="300">
        <f ca="1">SUMIF('Cost Plus'!$V$14:$V$114,$AD14,'Cost Plus'!DA$14:DA$114)</f>
        <v>0</v>
      </c>
      <c r="DB17" s="300">
        <f ca="1">SUMIF('Cost Plus'!$V$14:$V$114,$AD14,'Cost Plus'!DB$14:DB$114)</f>
        <v>0</v>
      </c>
      <c r="DC17" s="300">
        <f ca="1">SUMIF('Cost Plus'!$V$14:$V$114,$AD14,'Cost Plus'!DC$14:DC$114)</f>
        <v>0</v>
      </c>
      <c r="DD17" s="300">
        <f ca="1">SUMIF('Cost Plus'!$V$14:$V$114,$AD14,'Cost Plus'!DD$14:DD$114)</f>
        <v>0</v>
      </c>
      <c r="DE17" s="300">
        <f ca="1">SUMIF('Cost Plus'!$V$14:$V$114,$AD14,'Cost Plus'!DE$14:DE$114)</f>
        <v>0</v>
      </c>
      <c r="DF17" s="300">
        <f ca="1">SUMIF('Cost Plus'!$V$14:$V$114,$AD14,'Cost Plus'!DF$14:DF$114)</f>
        <v>0</v>
      </c>
      <c r="DG17" s="300">
        <f ca="1">SUMIF('Cost Plus'!$V$14:$V$114,$AD14,'Cost Plus'!DG$14:DG$114)</f>
        <v>0</v>
      </c>
      <c r="DH17" s="300">
        <f ca="1">SUMIF('Cost Plus'!$V$14:$V$114,$AD14,'Cost Plus'!DH$14:DH$114)</f>
        <v>0</v>
      </c>
      <c r="DI17" s="300">
        <f ca="1">SUMIF('Cost Plus'!$V$14:$V$114,$AD14,'Cost Plus'!DI$14:DI$114)</f>
        <v>0</v>
      </c>
      <c r="DJ17" s="300">
        <f ca="1">SUMIF('Cost Plus'!$V$14:$V$114,$AD14,'Cost Plus'!DJ$14:DJ$114)</f>
        <v>0</v>
      </c>
      <c r="DK17" s="300">
        <f ca="1">SUMIF('Cost Plus'!$V$14:$V$114,$AD14,'Cost Plus'!DK$14:DK$114)</f>
        <v>0</v>
      </c>
      <c r="DL17" s="300">
        <f ca="1">SUMIF('Cost Plus'!$V$14:$V$114,$AD14,'Cost Plus'!DL$14:DL$114)</f>
        <v>0</v>
      </c>
      <c r="DM17" s="300">
        <f ca="1">SUMIF('Cost Plus'!$V$14:$V$114,$AD14,'Cost Plus'!DM$14:DM$114)</f>
        <v>0</v>
      </c>
      <c r="DN17" s="300">
        <f ca="1">SUMIF('Cost Plus'!$V$14:$V$114,$AD14,'Cost Plus'!DN$14:DN$114)</f>
        <v>0</v>
      </c>
      <c r="DO17" s="300">
        <f ca="1">SUMIF('Cost Plus'!$V$14:$V$114,$AD14,'Cost Plus'!DO$14:DO$114)</f>
        <v>0</v>
      </c>
      <c r="DP17" s="300">
        <f ca="1">SUMIF('Cost Plus'!$V$14:$V$114,$AD14,'Cost Plus'!DP$14:DP$114)</f>
        <v>0</v>
      </c>
      <c r="DQ17" s="300">
        <f ca="1">SUMIF('Cost Plus'!$V$14:$V$114,$AD14,'Cost Plus'!DQ$14:DQ$114)</f>
        <v>0</v>
      </c>
      <c r="DR17" s="300">
        <f ca="1">SUMIF('Cost Plus'!$V$14:$V$114,$AD14,'Cost Plus'!DR$14:DR$114)</f>
        <v>0</v>
      </c>
      <c r="DS17" s="300">
        <f ca="1">SUMIF('Cost Plus'!$V$14:$V$114,$AD14,'Cost Plus'!DS$14:DS$114)</f>
        <v>0</v>
      </c>
      <c r="DT17" s="300">
        <f ca="1">SUMIF('Cost Plus'!$V$14:$V$114,$AD14,'Cost Plus'!DT$14:DT$114)</f>
        <v>0</v>
      </c>
      <c r="DU17" s="300">
        <f ca="1">SUMIF('Cost Plus'!$V$14:$V$114,$AD14,'Cost Plus'!DU$14:DU$114)</f>
        <v>0</v>
      </c>
      <c r="DV17" s="300">
        <f ca="1">SUMIF('Cost Plus'!$V$14:$V$114,$AD14,'Cost Plus'!DV$14:DV$114)</f>
        <v>0</v>
      </c>
      <c r="DW17" s="300">
        <f ca="1">SUMIF('Cost Plus'!$V$14:$V$114,$AD14,'Cost Plus'!DW$14:DW$114)</f>
        <v>0</v>
      </c>
      <c r="DX17" s="300">
        <f ca="1">SUMIF('Cost Plus'!$V$14:$V$114,$AD14,'Cost Plus'!DX$14:DX$114)</f>
        <v>0</v>
      </c>
      <c r="DY17" s="300">
        <f ca="1">SUMIF('Cost Plus'!$V$14:$V$114,$AD14,'Cost Plus'!DY$14:DY$114)</f>
        <v>0</v>
      </c>
      <c r="DZ17" s="300">
        <f ca="1">SUMIF('Cost Plus'!$V$14:$V$114,$AD14,'Cost Plus'!DZ$14:DZ$114)</f>
        <v>0</v>
      </c>
      <c r="EA17" s="300">
        <f ca="1">SUMIF('Cost Plus'!$V$14:$V$114,$AD14,'Cost Plus'!EA$14:EA$114)</f>
        <v>0</v>
      </c>
      <c r="EB17" s="300">
        <f ca="1">SUMIF('Cost Plus'!$V$14:$V$114,$AD14,'Cost Plus'!EB$14:EB$114)</f>
        <v>0</v>
      </c>
      <c r="EC17" s="300">
        <f ca="1">SUMIF('Cost Plus'!$V$14:$V$114,$AD14,'Cost Plus'!EC$14:EC$114)</f>
        <v>0</v>
      </c>
      <c r="ED17" s="300">
        <f ca="1">SUMIF('Cost Plus'!$V$14:$V$114,$AD14,'Cost Plus'!ED$14:ED$114)</f>
        <v>0</v>
      </c>
      <c r="EE17" s="300">
        <f ca="1">SUMIF('Cost Plus'!$V$14:$V$114,$AD14,'Cost Plus'!EE$14:EE$114)</f>
        <v>0</v>
      </c>
      <c r="EF17" s="300">
        <f ca="1">SUMIF('Cost Plus'!$V$14:$V$114,$AD14,'Cost Plus'!EF$14:EF$114)</f>
        <v>0</v>
      </c>
      <c r="EG17" s="300">
        <f ca="1">SUMIF('Cost Plus'!$V$14:$V$114,$AD14,'Cost Plus'!EG$14:EG$114)</f>
        <v>0</v>
      </c>
      <c r="EH17" s="300">
        <f ca="1">SUMIF('Cost Plus'!$V$14:$V$114,$AD14,'Cost Plus'!EH$14:EH$114)</f>
        <v>0</v>
      </c>
      <c r="EI17" s="300">
        <f ca="1">SUMIF('Cost Plus'!$V$14:$V$114,$AD14,'Cost Plus'!EI$14:EI$114)</f>
        <v>0</v>
      </c>
      <c r="EJ17" s="300">
        <f ca="1">SUMIF('Cost Plus'!$V$14:$V$114,$AD14,'Cost Plus'!EJ$14:EJ$114)</f>
        <v>0</v>
      </c>
      <c r="EK17" s="300">
        <f ca="1">SUMIF('Cost Plus'!$V$14:$V$114,$AD14,'Cost Plus'!EK$14:EK$114)</f>
        <v>0</v>
      </c>
      <c r="EL17" s="300">
        <f ca="1">SUMIF('Cost Plus'!$V$14:$V$114,$AD14,'Cost Plus'!EL$14:EL$114)</f>
        <v>0</v>
      </c>
      <c r="EM17" s="300">
        <f ca="1">SUMIF('Cost Plus'!$V$14:$V$114,$AD14,'Cost Plus'!EM$14:EM$114)</f>
        <v>0</v>
      </c>
      <c r="EN17" s="300">
        <f ca="1">SUMIF('Cost Plus'!$V$14:$V$114,$AD14,'Cost Plus'!EN$14:EN$114)</f>
        <v>0</v>
      </c>
      <c r="EO17" s="300">
        <f ca="1">SUMIF('Cost Plus'!$V$14:$V$114,$AD14,'Cost Plus'!EO$14:EO$114)</f>
        <v>0</v>
      </c>
      <c r="EP17" s="300">
        <f ca="1">SUMIF('Cost Plus'!$V$14:$V$114,$AD14,'Cost Plus'!EP$14:EP$114)</f>
        <v>0</v>
      </c>
      <c r="EQ17" s="300">
        <f ca="1">SUMIF('Cost Plus'!$V$14:$V$114,$AD14,'Cost Plus'!EQ$14:EQ$114)</f>
        <v>0</v>
      </c>
      <c r="ER17" s="300">
        <f ca="1">SUMIF('Cost Plus'!$V$14:$V$114,$AD14,'Cost Plus'!ER$14:ER$114)</f>
        <v>0</v>
      </c>
      <c r="ES17" s="300">
        <f ca="1">SUMIF('Cost Plus'!$V$14:$V$114,$AD14,'Cost Plus'!ES$14:ES$114)</f>
        <v>0</v>
      </c>
      <c r="ET17" s="300">
        <f ca="1">SUMIF('Cost Plus'!$V$14:$V$114,$AD14,'Cost Plus'!ET$14:ET$114)</f>
        <v>0</v>
      </c>
      <c r="EU17" s="300">
        <f ca="1">SUMIF('Cost Plus'!$V$14:$V$114,$AD14,'Cost Plus'!EU$14:EU$114)</f>
        <v>0</v>
      </c>
      <c r="EV17" s="300">
        <f ca="1">SUMIF('Cost Plus'!$V$14:$V$114,$AD14,'Cost Plus'!EV$14:EV$114)</f>
        <v>0</v>
      </c>
      <c r="EW17" s="638">
        <f ca="1">SUMIF('Cost Plus'!$V$14:$V$114,$AD14,'Cost Plus'!EW$14:EW$114)</f>
        <v>0</v>
      </c>
      <c r="EX17" s="639">
        <f ca="1">SUMIF('Cost Plus'!$V$14:$V$114,$AD14,'Cost Plus'!EX$14:EX$114)</f>
        <v>0</v>
      </c>
      <c r="EY17" s="612"/>
      <c r="FB17" s="612"/>
    </row>
    <row r="18" spans="1:158" s="86" customFormat="1" ht="12.75" hidden="1" customHeight="1" outlineLevel="2" thickBot="1">
      <c r="A18" s="303"/>
      <c r="B18" s="303"/>
      <c r="C18" s="640"/>
      <c r="D18" s="848"/>
      <c r="E18" s="853"/>
      <c r="F18" s="854"/>
      <c r="G18" s="854"/>
      <c r="H18" s="854"/>
      <c r="I18" s="854"/>
      <c r="J18" s="854"/>
      <c r="K18" s="854"/>
      <c r="L18" s="854"/>
      <c r="M18" s="854"/>
      <c r="N18" s="854"/>
      <c r="O18" s="854"/>
      <c r="P18" s="854"/>
      <c r="Q18" s="854"/>
      <c r="R18" s="854"/>
      <c r="S18" s="854"/>
      <c r="T18" s="854"/>
      <c r="U18" s="854"/>
      <c r="V18" s="855"/>
      <c r="W18" s="854"/>
      <c r="X18" s="854"/>
      <c r="Y18" s="854"/>
      <c r="Z18" s="854"/>
      <c r="AA18" s="854"/>
      <c r="AB18" s="853"/>
      <c r="AC18" s="853"/>
      <c r="AD18" s="682" t="s">
        <v>201</v>
      </c>
      <c r="AE18" s="641">
        <f ca="1">MAX(AF18:EY18)</f>
        <v>1</v>
      </c>
      <c r="AF18" s="642">
        <f ca="1">IF($AE17=0,0,SUM($AF17:AF17)/$AE17)</f>
        <v>4.2139409711419188E-3</v>
      </c>
      <c r="AG18" s="643">
        <f ca="1">IF($AE17=0,0,SUM($AF17:AG17)/$AE17)</f>
        <v>8.4278819422838377E-3</v>
      </c>
      <c r="AH18" s="643">
        <f ca="1">IF($AE17=0,0,SUM($AF17:AH17)/$AE17)</f>
        <v>1.9183241502385862E-2</v>
      </c>
      <c r="AI18" s="643">
        <f ca="1">IF($AE17=0,0,SUM($AF17:AI17)/$AE17)</f>
        <v>0.5343870730633079</v>
      </c>
      <c r="AJ18" s="643">
        <f ca="1">IF($AE17=0,0,SUM($AF17:AJ17)/$AE17)</f>
        <v>0.54826661414149724</v>
      </c>
      <c r="AK18" s="643">
        <f ca="1">IF($AE17=0,0,SUM($AF17:AK17)/$AE17)</f>
        <v>0.57775812287138506</v>
      </c>
      <c r="AL18" s="643">
        <f ca="1">IF($AE17=0,0,SUM($AF17:AL17)/$AE17)</f>
        <v>0.59022911936395117</v>
      </c>
      <c r="AM18" s="643">
        <f ca="1">IF($AE17=0,0,SUM($AF17:AM17)/$AE17)</f>
        <v>0.60270011585651728</v>
      </c>
      <c r="AN18" s="643">
        <f ca="1">IF($AE17=0,0,SUM($AF17:AN17)/$AE17)</f>
        <v>0.60941466399079858</v>
      </c>
      <c r="AO18" s="643">
        <f ca="1">IF($AE17=0,0,SUM($AF17:AO17)/$AE17)</f>
        <v>0.61612921212507976</v>
      </c>
      <c r="AP18" s="643">
        <f ca="1">IF($AE17=0,0,SUM($AF17:AP17)/$AE17)</f>
        <v>0.62284376025936095</v>
      </c>
      <c r="AQ18" s="643">
        <f ca="1">IF($AE17=0,0,SUM($AF17:AQ17)/$AE17)</f>
        <v>0.62938517884832113</v>
      </c>
      <c r="AR18" s="643">
        <f ca="1">IF($AE17=0,0,SUM($AF17:AR17)/$AE17)</f>
        <v>0.63592659743728119</v>
      </c>
      <c r="AS18" s="643">
        <f ca="1">IF($AE17=0,0,SUM($AF17:AS17)/$AE17)</f>
        <v>0.64246801602624137</v>
      </c>
      <c r="AT18" s="643">
        <f ca="1">IF($AE17=0,0,SUM($AF17:AT17)/$AE17)</f>
        <v>0.64900943461520144</v>
      </c>
      <c r="AU18" s="643">
        <f ca="1">IF($AE17=0,0,SUM($AF17:AU17)/$AE17)</f>
        <v>0.65555085320416151</v>
      </c>
      <c r="AV18" s="643">
        <f ca="1">IF($AE17=0,0,SUM($AF17:AV17)/$AE17)</f>
        <v>0.66222310016490082</v>
      </c>
      <c r="AW18" s="643">
        <f ca="1">IF($AE17=0,0,SUM($AF17:AW17)/$AE17)</f>
        <v>0.66889534712564014</v>
      </c>
      <c r="AX18" s="643">
        <f ca="1">IF($AE17=0,0,SUM($AF17:AX17)/$AE17)</f>
        <v>0.67556759408637934</v>
      </c>
      <c r="AY18" s="643">
        <f ca="1">IF($AE17=0,0,SUM($AF17:AY17)/$AE17)</f>
        <v>0.68223984104711866</v>
      </c>
      <c r="AZ18" s="643">
        <f ca="1">IF($AE17=0,0,SUM($AF17:AZ17)/$AE17)</f>
        <v>0.68891208800785786</v>
      </c>
      <c r="BA18" s="643">
        <f ca="1">IF($AE17=0,0,SUM($AF17:BA17)/$AE17)</f>
        <v>0.69558433496859717</v>
      </c>
      <c r="BB18" s="643">
        <f ca="1">IF($AE17=0,0,SUM($AF17:BB17)/$AE17)</f>
        <v>0.70225658192933649</v>
      </c>
      <c r="BC18" s="643">
        <f ca="1">IF($AE17=0,0,SUM($AF17:BC17)/$AE17)</f>
        <v>0.70892882889007569</v>
      </c>
      <c r="BD18" s="643">
        <f ca="1">IF($AE17=0,0,SUM($AF17:BD17)/$AE17)</f>
        <v>0.71560107585081512</v>
      </c>
      <c r="BE18" s="643">
        <f ca="1">IF($AE17=0,0,SUM($AF17:BE17)/$AE17)</f>
        <v>0.72227332281155432</v>
      </c>
      <c r="BF18" s="643">
        <f ca="1">IF($AE17=0,0,SUM($AF17:BF17)/$AE17)</f>
        <v>0.72894556977229363</v>
      </c>
      <c r="BG18" s="643">
        <f ca="1">IF($AE17=0,0,SUM($AF17:BG17)/$AE17)</f>
        <v>0.73561781673303284</v>
      </c>
      <c r="BH18" s="643">
        <f ca="1">IF($AE17=0,0,SUM($AF17:BH17)/$AE17)</f>
        <v>0.74242350863298701</v>
      </c>
      <c r="BI18" s="643">
        <f ca="1">IF($AE17=0,0,SUM($AF17:BI17)/$AE17)</f>
        <v>0.74922920053294118</v>
      </c>
      <c r="BJ18" s="643">
        <f ca="1">IF($AE17=0,0,SUM($AF17:BJ17)/$AE17)</f>
        <v>0.75603489243289534</v>
      </c>
      <c r="BK18" s="643">
        <f ca="1">IF($AE17=0,0,SUM($AF17:BK17)/$AE17)</f>
        <v>0.76284058433284951</v>
      </c>
      <c r="BL18" s="643">
        <f ca="1">IF($AE17=0,0,SUM($AF17:BL17)/$AE17)</f>
        <v>0.76964627623280368</v>
      </c>
      <c r="BM18" s="643">
        <f ca="1">IF($AE17=0,0,SUM($AF17:BM17)/$AE17)</f>
        <v>0.77645196813275774</v>
      </c>
      <c r="BN18" s="643">
        <f ca="1">IF($AE17=0,0,SUM($AF17:BN17)/$AE17)</f>
        <v>0.78325766003271191</v>
      </c>
      <c r="BO18" s="643">
        <f ca="1">IF($AE17=0,0,SUM($AF17:BO17)/$AE17)</f>
        <v>0.79006335193266608</v>
      </c>
      <c r="BP18" s="643">
        <f ca="1">IF($AE17=0,0,SUM($AF17:BP17)/$AE17)</f>
        <v>0.79686904383262025</v>
      </c>
      <c r="BQ18" s="643">
        <f ca="1">IF($AE17=0,0,SUM($AF17:BQ17)/$AE17)</f>
        <v>0.80367473573257442</v>
      </c>
      <c r="BR18" s="643">
        <f ca="1">IF($AE17=0,0,SUM($AF17:BR17)/$AE17)</f>
        <v>0.81048042763252859</v>
      </c>
      <c r="BS18" s="643">
        <f ca="1">IF($AE17=0,0,SUM($AF17:BS17)/$AE17)</f>
        <v>0.81728611953248276</v>
      </c>
      <c r="BT18" s="643">
        <f ca="1">IF($AE17=0,0,SUM($AF17:BT17)/$AE17)</f>
        <v>0.82422792527043587</v>
      </c>
      <c r="BU18" s="643">
        <f ca="1">IF($AE17=0,0,SUM($AF17:BU17)/$AE17)</f>
        <v>0.83116973100838898</v>
      </c>
      <c r="BV18" s="643">
        <f ca="1">IF($AE17=0,0,SUM($AF17:BV17)/$AE17)</f>
        <v>0.83811153674634209</v>
      </c>
      <c r="BW18" s="643">
        <f ca="1">IF($AE17=0,0,SUM($AF17:BW17)/$AE17)</f>
        <v>0.8450533424842952</v>
      </c>
      <c r="BX18" s="643">
        <f ca="1">IF($AE17=0,0,SUM($AF17:BX17)/$AE17)</f>
        <v>0.85199514822224831</v>
      </c>
      <c r="BY18" s="643">
        <f ca="1">IF($AE17=0,0,SUM($AF17:BY17)/$AE17)</f>
        <v>0.85893695396020142</v>
      </c>
      <c r="BZ18" s="643">
        <f ca="1">IF($AE17=0,0,SUM($AF17:BZ17)/$AE17)</f>
        <v>0.86587875969815464</v>
      </c>
      <c r="CA18" s="643">
        <f ca="1">IF($AE17=0,0,SUM($AF17:CA17)/$AE17)</f>
        <v>0.87282056543610775</v>
      </c>
      <c r="CB18" s="643">
        <f ca="1">IF($AE17=0,0,SUM($AF17:CB17)/$AE17)</f>
        <v>0.87976237117406086</v>
      </c>
      <c r="CC18" s="643">
        <f ca="1">IF($AE17=0,0,SUM($AF17:CC17)/$AE17)</f>
        <v>0.88670417691201397</v>
      </c>
      <c r="CD18" s="643">
        <f ca="1">IF($AE17=0,0,SUM($AF17:CD17)/$AE17)</f>
        <v>0.89364598264996709</v>
      </c>
      <c r="CE18" s="643">
        <f ca="1">IF($AE17=0,0,SUM($AF17:CE17)/$AE17)</f>
        <v>0.9005877883879202</v>
      </c>
      <c r="CF18" s="643">
        <f ca="1">IF($AE17=0,0,SUM($AF17:CF17)/$AE17)</f>
        <v>0.90766843024063248</v>
      </c>
      <c r="CG18" s="643">
        <f ca="1">IF($AE17=0,0,SUM($AF17:CG17)/$AE17)</f>
        <v>0.91474907209334466</v>
      </c>
      <c r="CH18" s="643">
        <f ca="1">IF($AE17=0,0,SUM($AF17:CH17)/$AE17)</f>
        <v>0.92182971394605695</v>
      </c>
      <c r="CI18" s="643">
        <f ca="1">IF($AE17=0,0,SUM($AF17:CI17)/$AE17)</f>
        <v>0.92891035579876913</v>
      </c>
      <c r="CJ18" s="643">
        <f ca="1">IF($AE17=0,0,SUM($AF17:CJ17)/$AE17)</f>
        <v>0.93599099765148142</v>
      </c>
      <c r="CK18" s="643">
        <f ca="1">IF($AE17=0,0,SUM($AF17:CK17)/$AE17)</f>
        <v>0.9430716395041937</v>
      </c>
      <c r="CL18" s="643">
        <f ca="1">IF($AE17=0,0,SUM($AF17:CL17)/$AE17)</f>
        <v>0.95015228135690588</v>
      </c>
      <c r="CM18" s="643">
        <f ca="1">IF($AE17=0,0,SUM($AF17:CM17)/$AE17)</f>
        <v>0.95723292320961817</v>
      </c>
      <c r="CN18" s="643">
        <f ca="1">IF($AE17=0,0,SUM($AF17:CN17)/$AE17)</f>
        <v>0.96431356506233035</v>
      </c>
      <c r="CO18" s="643">
        <f ca="1">IF($AE17=0,0,SUM($AF17:CO17)/$AE17)</f>
        <v>0.97139420691504264</v>
      </c>
      <c r="CP18" s="643">
        <f ca="1">IF($AE17=0,0,SUM($AF17:CP17)/$AE17)</f>
        <v>0.97847484876775481</v>
      </c>
      <c r="CQ18" s="643">
        <f ca="1">IF($AE17=0,0,SUM($AF17:CQ17)/$AE17)</f>
        <v>0.9855554906204671</v>
      </c>
      <c r="CR18" s="643">
        <f ca="1">IF($AE17=0,0,SUM($AF17:CR17)/$AE17)</f>
        <v>0.99277774531023355</v>
      </c>
      <c r="CS18" s="643">
        <f ca="1">IF($AE17=0,0,SUM($AF17:CS17)/$AE17)</f>
        <v>1</v>
      </c>
      <c r="CT18" s="643">
        <f ca="1">IF($AE17=0,0,SUM($AF17:CT17)/$AE17)</f>
        <v>1</v>
      </c>
      <c r="CU18" s="643">
        <f ca="1">IF($AE17=0,0,SUM($AF17:CU17)/$AE17)</f>
        <v>1</v>
      </c>
      <c r="CV18" s="643">
        <f ca="1">IF($AE17=0,0,SUM($AF17:CV17)/$AE17)</f>
        <v>1</v>
      </c>
      <c r="CW18" s="643">
        <f ca="1">IF($AE17=0,0,SUM($AF17:CW17)/$AE17)</f>
        <v>1</v>
      </c>
      <c r="CX18" s="643">
        <f ca="1">IF($AE17=0,0,SUM($AF17:CX17)/$AE17)</f>
        <v>1</v>
      </c>
      <c r="CY18" s="643">
        <f ca="1">IF($AE17=0,0,SUM($AF17:CY17)/$AE17)</f>
        <v>1</v>
      </c>
      <c r="CZ18" s="643">
        <f ca="1">IF($AE17=0,0,SUM($AF17:CZ17)/$AE17)</f>
        <v>1</v>
      </c>
      <c r="DA18" s="643">
        <f ca="1">IF($AE17=0,0,SUM($AF17:DA17)/$AE17)</f>
        <v>1</v>
      </c>
      <c r="DB18" s="643">
        <f ca="1">IF($AE17=0,0,SUM($AF17:DB17)/$AE17)</f>
        <v>1</v>
      </c>
      <c r="DC18" s="643">
        <f ca="1">IF($AE17=0,0,SUM($AF17:DC17)/$AE17)</f>
        <v>1</v>
      </c>
      <c r="DD18" s="643">
        <f ca="1">IF($AE17=0,0,SUM($AF17:DD17)/$AE17)</f>
        <v>1</v>
      </c>
      <c r="DE18" s="643">
        <f ca="1">IF($AE17=0,0,SUM($AF17:DE17)/$AE17)</f>
        <v>1</v>
      </c>
      <c r="DF18" s="643">
        <f ca="1">IF($AE17=0,0,SUM($AF17:DF17)/$AE17)</f>
        <v>1</v>
      </c>
      <c r="DG18" s="643">
        <f ca="1">IF($AE17=0,0,SUM($AF17:DG17)/$AE17)</f>
        <v>1</v>
      </c>
      <c r="DH18" s="643">
        <f ca="1">IF($AE17=0,0,SUM($AF17:DH17)/$AE17)</f>
        <v>1</v>
      </c>
      <c r="DI18" s="643">
        <f ca="1">IF($AE17=0,0,SUM($AF17:DI17)/$AE17)</f>
        <v>1</v>
      </c>
      <c r="DJ18" s="643">
        <f ca="1">IF($AE17=0,0,SUM($AF17:DJ17)/$AE17)</f>
        <v>1</v>
      </c>
      <c r="DK18" s="643">
        <f ca="1">IF($AE17=0,0,SUM($AF17:DK17)/$AE17)</f>
        <v>1</v>
      </c>
      <c r="DL18" s="643">
        <f ca="1">IF($AE17=0,0,SUM($AF17:DL17)/$AE17)</f>
        <v>1</v>
      </c>
      <c r="DM18" s="643">
        <f ca="1">IF($AE17=0,0,SUM($AF17:DM17)/$AE17)</f>
        <v>1</v>
      </c>
      <c r="DN18" s="643">
        <f ca="1">IF($AE17=0,0,SUM($AF17:DN17)/$AE17)</f>
        <v>1</v>
      </c>
      <c r="DO18" s="643">
        <f ca="1">IF($AE17=0,0,SUM($AF17:DO17)/$AE17)</f>
        <v>1</v>
      </c>
      <c r="DP18" s="643">
        <f ca="1">IF($AE17=0,0,SUM($AF17:DP17)/$AE17)</f>
        <v>1</v>
      </c>
      <c r="DQ18" s="643">
        <f ca="1">IF($AE17=0,0,SUM($AF17:DQ17)/$AE17)</f>
        <v>1</v>
      </c>
      <c r="DR18" s="643">
        <f ca="1">IF($AE17=0,0,SUM($AF17:DR17)/$AE17)</f>
        <v>1</v>
      </c>
      <c r="DS18" s="643">
        <f ca="1">IF($AE17=0,0,SUM($AF17:DS17)/$AE17)</f>
        <v>1</v>
      </c>
      <c r="DT18" s="643">
        <f ca="1">IF($AE17=0,0,SUM($AF17:DT17)/$AE17)</f>
        <v>1</v>
      </c>
      <c r="DU18" s="643">
        <f ca="1">IF($AE17=0,0,SUM($AF17:DU17)/$AE17)</f>
        <v>1</v>
      </c>
      <c r="DV18" s="643">
        <f ca="1">IF($AE17=0,0,SUM($AF17:DV17)/$AE17)</f>
        <v>1</v>
      </c>
      <c r="DW18" s="643">
        <f ca="1">IF($AE17=0,0,SUM($AF17:DW17)/$AE17)</f>
        <v>1</v>
      </c>
      <c r="DX18" s="643">
        <f ca="1">IF($AE17=0,0,SUM($AF17:DX17)/$AE17)</f>
        <v>1</v>
      </c>
      <c r="DY18" s="643">
        <f ca="1">IF($AE17=0,0,SUM($AF17:DY17)/$AE17)</f>
        <v>1</v>
      </c>
      <c r="DZ18" s="643">
        <f ca="1">IF($AE17=0,0,SUM($AF17:DZ17)/$AE17)</f>
        <v>1</v>
      </c>
      <c r="EA18" s="643">
        <f ca="1">IF($AE17=0,0,SUM($AF17:EA17)/$AE17)</f>
        <v>1</v>
      </c>
      <c r="EB18" s="643">
        <f ca="1">IF($AE17=0,0,SUM($AF17:EB17)/$AE17)</f>
        <v>1</v>
      </c>
      <c r="EC18" s="643">
        <f ca="1">IF($AE17=0,0,SUM($AF17:EC17)/$AE17)</f>
        <v>1</v>
      </c>
      <c r="ED18" s="643">
        <f ca="1">IF($AE17=0,0,SUM($AF17:ED17)/$AE17)</f>
        <v>1</v>
      </c>
      <c r="EE18" s="643">
        <f ca="1">IF($AE17=0,0,SUM($AF17:EE17)/$AE17)</f>
        <v>1</v>
      </c>
      <c r="EF18" s="643">
        <f ca="1">IF($AE17=0,0,SUM($AF17:EF17)/$AE17)</f>
        <v>1</v>
      </c>
      <c r="EG18" s="643">
        <f ca="1">IF($AE17=0,0,SUM($AF17:EG17)/$AE17)</f>
        <v>1</v>
      </c>
      <c r="EH18" s="643">
        <f ca="1">IF($AE17=0,0,SUM($AF17:EH17)/$AE17)</f>
        <v>1</v>
      </c>
      <c r="EI18" s="643">
        <f ca="1">IF($AE17=0,0,SUM($AF17:EI17)/$AE17)</f>
        <v>1</v>
      </c>
      <c r="EJ18" s="643">
        <f ca="1">IF($AE17=0,0,SUM($AF17:EJ17)/$AE17)</f>
        <v>1</v>
      </c>
      <c r="EK18" s="643">
        <f ca="1">IF($AE17=0,0,SUM($AF17:EK17)/$AE17)</f>
        <v>1</v>
      </c>
      <c r="EL18" s="643">
        <f ca="1">IF($AE17=0,0,SUM($AF17:EL17)/$AE17)</f>
        <v>1</v>
      </c>
      <c r="EM18" s="643">
        <f ca="1">IF($AE17=0,0,SUM($AF17:EM17)/$AE17)</f>
        <v>1</v>
      </c>
      <c r="EN18" s="643">
        <f ca="1">IF($AE17=0,0,SUM($AF17:EN17)/$AE17)</f>
        <v>1</v>
      </c>
      <c r="EO18" s="643">
        <f ca="1">IF($AE17=0,0,SUM($AF17:EO17)/$AE17)</f>
        <v>1</v>
      </c>
      <c r="EP18" s="643">
        <f ca="1">IF($AE17=0,0,SUM($AF17:EP17)/$AE17)</f>
        <v>1</v>
      </c>
      <c r="EQ18" s="643">
        <f ca="1">IF($AE17=0,0,SUM($AF17:EQ17)/$AE17)</f>
        <v>1</v>
      </c>
      <c r="ER18" s="643">
        <f ca="1">IF($AE17=0,0,SUM($AF17:ER17)/$AE17)</f>
        <v>1</v>
      </c>
      <c r="ES18" s="643">
        <f ca="1">IF($AE17=0,0,SUM($AF17:ES17)/$AE17)</f>
        <v>1</v>
      </c>
      <c r="ET18" s="643">
        <f ca="1">IF($AE17=0,0,SUM($AF17:ET17)/$AE17)</f>
        <v>1</v>
      </c>
      <c r="EU18" s="643">
        <f ca="1">IF($AE17=0,0,SUM($AF17:EU17)/$AE17)</f>
        <v>1</v>
      </c>
      <c r="EV18" s="643">
        <f ca="1">IF($AE17=0,0,SUM($AF17:EV17)/$AE17)</f>
        <v>1</v>
      </c>
      <c r="EW18" s="643">
        <f ca="1">IF($AE17=0,0,SUM($AF17:EW17)/$AE17)</f>
        <v>1</v>
      </c>
      <c r="EX18" s="644">
        <f ca="1">IF($AE17=0,0,SUM($AF17:EX17)/$AE17)</f>
        <v>1</v>
      </c>
      <c r="EY18" s="612"/>
      <c r="EZ18" s="863">
        <f ca="1">IF($AE17=0,0,IF(ABS(1-$AE18)&gt;(ErrTol/1000),1,0))</f>
        <v>0</v>
      </c>
      <c r="FB18" s="612"/>
    </row>
    <row r="19" spans="1:158" s="86" customFormat="1" ht="12.75" hidden="1" customHeight="1" outlineLevel="2" thickTop="1">
      <c r="A19" s="303"/>
      <c r="B19" s="303"/>
      <c r="C19" s="645"/>
      <c r="D19" s="856"/>
      <c r="E19" s="857"/>
      <c r="F19" s="858"/>
      <c r="G19" s="858"/>
      <c r="H19" s="858"/>
      <c r="I19" s="858"/>
      <c r="J19" s="858"/>
      <c r="K19" s="858"/>
      <c r="L19" s="858"/>
      <c r="M19" s="858"/>
      <c r="N19" s="858"/>
      <c r="O19" s="858"/>
      <c r="P19" s="858"/>
      <c r="Q19" s="858"/>
      <c r="R19" s="858"/>
      <c r="S19" s="858"/>
      <c r="T19" s="858"/>
      <c r="U19" s="858"/>
      <c r="V19" s="859"/>
      <c r="W19" s="858"/>
      <c r="X19" s="858"/>
      <c r="Y19" s="858"/>
      <c r="Z19" s="858"/>
      <c r="AA19" s="858"/>
      <c r="AB19" s="857"/>
      <c r="AC19" s="857"/>
      <c r="AD19" s="334" t="s">
        <v>156</v>
      </c>
      <c r="AE19" s="646">
        <f ca="1">SUM(AF19:EY19)</f>
        <v>1</v>
      </c>
      <c r="AF19" s="529"/>
      <c r="AG19" s="530">
        <f ca="1">AG18-SUM($AF19:AF19)</f>
        <v>8.4278819422838377E-3</v>
      </c>
      <c r="AH19" s="530">
        <f ca="1">AH18-SUM($AF19:AG19)</f>
        <v>1.0755359560102025E-2</v>
      </c>
      <c r="AI19" s="530">
        <f ca="1">AI18-SUM($AF19:AH19)</f>
        <v>0.51520383156092209</v>
      </c>
      <c r="AJ19" s="530">
        <f ca="1">AJ18-SUM($AF19:AI19)</f>
        <v>1.3879541078189339E-2</v>
      </c>
      <c r="AK19" s="530">
        <f ca="1">AK18-SUM($AF19:AJ19)</f>
        <v>2.9491508729887816E-2</v>
      </c>
      <c r="AL19" s="530">
        <f ca="1">AL18-SUM($AF19:AK19)</f>
        <v>1.2470996492566111E-2</v>
      </c>
      <c r="AM19" s="530">
        <f ca="1">AM18-SUM($AF19:AL19)</f>
        <v>1.2470996492566111E-2</v>
      </c>
      <c r="AN19" s="530">
        <f ca="1">AN18-SUM($AF19:AM19)</f>
        <v>6.7145481342812952E-3</v>
      </c>
      <c r="AO19" s="530">
        <f ca="1">AO18-SUM($AF19:AN19)</f>
        <v>6.7145481342811841E-3</v>
      </c>
      <c r="AP19" s="530">
        <f ca="1">AP18-SUM($AF19:AO19)</f>
        <v>6.7145481342811841E-3</v>
      </c>
      <c r="AQ19" s="530">
        <f ca="1">AQ18-SUM($AF19:AP19)</f>
        <v>6.5414185889601795E-3</v>
      </c>
      <c r="AR19" s="530">
        <f ca="1">AR18-SUM($AF19:AQ19)</f>
        <v>6.5414185889600684E-3</v>
      </c>
      <c r="AS19" s="530">
        <f ca="1">AS18-SUM($AF19:AR19)</f>
        <v>6.5414185889601795E-3</v>
      </c>
      <c r="AT19" s="530">
        <f ca="1">AT18-SUM($AF19:AS19)</f>
        <v>6.5414185889600684E-3</v>
      </c>
      <c r="AU19" s="530">
        <f ca="1">AU18-SUM($AF19:AT19)</f>
        <v>6.5414185889600684E-3</v>
      </c>
      <c r="AV19" s="530">
        <f ca="1">AV18-SUM($AF19:AU19)</f>
        <v>6.6722469607393142E-3</v>
      </c>
      <c r="AW19" s="530">
        <f ca="1">AW18-SUM($AF19:AV19)</f>
        <v>6.6722469607393142E-3</v>
      </c>
      <c r="AX19" s="530">
        <f ca="1">AX18-SUM($AF19:AW19)</f>
        <v>6.6722469607392032E-3</v>
      </c>
      <c r="AY19" s="530">
        <f ca="1">AY18-SUM($AF19:AX19)</f>
        <v>6.6722469607393142E-3</v>
      </c>
      <c r="AZ19" s="530">
        <f ca="1">AZ18-SUM($AF19:AY19)</f>
        <v>6.6722469607392032E-3</v>
      </c>
      <c r="BA19" s="530">
        <f ca="1">BA18-SUM($AF19:AZ19)</f>
        <v>6.6722469607393142E-3</v>
      </c>
      <c r="BB19" s="530">
        <f ca="1">BB18-SUM($AF19:BA19)</f>
        <v>6.6722469607393142E-3</v>
      </c>
      <c r="BC19" s="530">
        <f ca="1">BC18-SUM($AF19:BB19)</f>
        <v>6.6722469607392032E-3</v>
      </c>
      <c r="BD19" s="530">
        <f ca="1">BD18-SUM($AF19:BC19)</f>
        <v>6.6722469607394252E-3</v>
      </c>
      <c r="BE19" s="530">
        <f ca="1">BE18-SUM($AF19:BD19)</f>
        <v>6.6722469607392032E-3</v>
      </c>
      <c r="BF19" s="530">
        <f ca="1">BF18-SUM($AF19:BE19)</f>
        <v>6.6722469607393142E-3</v>
      </c>
      <c r="BG19" s="530">
        <f ca="1">BG18-SUM($AF19:BF19)</f>
        <v>6.6722469607392032E-3</v>
      </c>
      <c r="BH19" s="530">
        <f ca="1">BH18-SUM($AF19:BG19)</f>
        <v>6.8056918999541693E-3</v>
      </c>
      <c r="BI19" s="530">
        <f ca="1">BI18-SUM($AF19:BH19)</f>
        <v>6.8056918999541693E-3</v>
      </c>
      <c r="BJ19" s="530">
        <f ca="1">BJ18-SUM($AF19:BI19)</f>
        <v>6.8056918999541693E-3</v>
      </c>
      <c r="BK19" s="530">
        <f ca="1">BK18-SUM($AF19:BJ19)</f>
        <v>6.8056918999541693E-3</v>
      </c>
      <c r="BL19" s="530">
        <f ca="1">BL18-SUM($AF19:BK19)</f>
        <v>6.8056918999541693E-3</v>
      </c>
      <c r="BM19" s="530">
        <f ca="1">BM18-SUM($AF19:BL19)</f>
        <v>6.8056918999540583E-3</v>
      </c>
      <c r="BN19" s="530">
        <f ca="1">BN18-SUM($AF19:BM19)</f>
        <v>6.8056918999541693E-3</v>
      </c>
      <c r="BO19" s="530">
        <f ca="1">BO18-SUM($AF19:BN19)</f>
        <v>6.8056918999541693E-3</v>
      </c>
      <c r="BP19" s="530">
        <f ca="1">BP18-SUM($AF19:BO19)</f>
        <v>6.8056918999541693E-3</v>
      </c>
      <c r="BQ19" s="530">
        <f ca="1">BQ18-SUM($AF19:BP19)</f>
        <v>6.8056918999541693E-3</v>
      </c>
      <c r="BR19" s="530">
        <f ca="1">BR18-SUM($AF19:BQ19)</f>
        <v>6.8056918999541693E-3</v>
      </c>
      <c r="BS19" s="530">
        <f ca="1">BS18-SUM($AF19:BR19)</f>
        <v>6.8056918999541693E-3</v>
      </c>
      <c r="BT19" s="530">
        <f ca="1">BT18-SUM($AF19:BS19)</f>
        <v>6.9418057379531106E-3</v>
      </c>
      <c r="BU19" s="530">
        <f ca="1">BU18-SUM($AF19:BT19)</f>
        <v>6.9418057379531106E-3</v>
      </c>
      <c r="BV19" s="530">
        <f ca="1">BV18-SUM($AF19:BU19)</f>
        <v>6.9418057379531106E-3</v>
      </c>
      <c r="BW19" s="530">
        <f ca="1">BW18-SUM($AF19:BV19)</f>
        <v>6.9418057379531106E-3</v>
      </c>
      <c r="BX19" s="530">
        <f ca="1">BX18-SUM($AF19:BW19)</f>
        <v>6.9418057379531106E-3</v>
      </c>
      <c r="BY19" s="530">
        <f ca="1">BY18-SUM($AF19:BX19)</f>
        <v>6.9418057379531106E-3</v>
      </c>
      <c r="BZ19" s="530">
        <f ca="1">BZ18-SUM($AF19:BY19)</f>
        <v>6.9418057379532216E-3</v>
      </c>
      <c r="CA19" s="530">
        <f ca="1">CA18-SUM($AF19:BZ19)</f>
        <v>6.9418057379531106E-3</v>
      </c>
      <c r="CB19" s="530">
        <f ca="1">CB18-SUM($AF19:CA19)</f>
        <v>6.9418057379531106E-3</v>
      </c>
      <c r="CC19" s="530">
        <f ca="1">CC18-SUM($AF19:CB19)</f>
        <v>6.9418057379531106E-3</v>
      </c>
      <c r="CD19" s="530">
        <f ca="1">CD18-SUM($AF19:CC19)</f>
        <v>6.9418057379531106E-3</v>
      </c>
      <c r="CE19" s="530">
        <f ca="1">CE18-SUM($AF19:CD19)</f>
        <v>6.9418057379531106E-3</v>
      </c>
      <c r="CF19" s="530">
        <f ca="1">CF18-SUM($AF19:CE19)</f>
        <v>7.0806418527122883E-3</v>
      </c>
      <c r="CG19" s="530">
        <f ca="1">CG18-SUM($AF19:CF19)</f>
        <v>7.0806418527121773E-3</v>
      </c>
      <c r="CH19" s="530">
        <f ca="1">CH18-SUM($AF19:CG19)</f>
        <v>7.0806418527122883E-3</v>
      </c>
      <c r="CI19" s="530">
        <f ca="1">CI18-SUM($AF19:CH19)</f>
        <v>7.0806418527121773E-3</v>
      </c>
      <c r="CJ19" s="530">
        <f ca="1">CJ18-SUM($AF19:CI19)</f>
        <v>7.0806418527122883E-3</v>
      </c>
      <c r="CK19" s="530">
        <f ca="1">CK18-SUM($AF19:CJ19)</f>
        <v>7.0806418527122883E-3</v>
      </c>
      <c r="CL19" s="530">
        <f ca="1">CL18-SUM($AF19:CK19)</f>
        <v>7.0806418527121773E-3</v>
      </c>
      <c r="CM19" s="530">
        <f ca="1">CM18-SUM($AF19:CL19)</f>
        <v>7.0806418527122883E-3</v>
      </c>
      <c r="CN19" s="530">
        <f ca="1">CN18-SUM($AF19:CM19)</f>
        <v>7.0806418527121773E-3</v>
      </c>
      <c r="CO19" s="530">
        <f ca="1">CO18-SUM($AF19:CN19)</f>
        <v>7.0806418527122883E-3</v>
      </c>
      <c r="CP19" s="530">
        <f ca="1">CP18-SUM($AF19:CO19)</f>
        <v>7.0806418527121773E-3</v>
      </c>
      <c r="CQ19" s="530">
        <f ca="1">CQ18-SUM($AF19:CP19)</f>
        <v>7.0806418527122883E-3</v>
      </c>
      <c r="CR19" s="530">
        <f ca="1">CR18-SUM($AF19:CQ19)</f>
        <v>7.2222546897664497E-3</v>
      </c>
      <c r="CS19" s="530">
        <f ca="1">CS18-SUM($AF19:CR19)</f>
        <v>7.2222546897664497E-3</v>
      </c>
      <c r="CT19" s="530">
        <f ca="1">CT18-SUM($AF19:CS19)</f>
        <v>0</v>
      </c>
      <c r="CU19" s="530">
        <f ca="1">CU18-SUM($AF19:CT19)</f>
        <v>0</v>
      </c>
      <c r="CV19" s="530">
        <f ca="1">CV18-SUM($AF19:CU19)</f>
        <v>0</v>
      </c>
      <c r="CW19" s="530">
        <f ca="1">CW18-SUM($AF19:CV19)</f>
        <v>0</v>
      </c>
      <c r="CX19" s="530">
        <f ca="1">CX18-SUM($AF19:CW19)</f>
        <v>0</v>
      </c>
      <c r="CY19" s="530">
        <f ca="1">CY18-SUM($AF19:CX19)</f>
        <v>0</v>
      </c>
      <c r="CZ19" s="530">
        <f ca="1">CZ18-SUM($AF19:CY19)</f>
        <v>0</v>
      </c>
      <c r="DA19" s="530">
        <f ca="1">DA18-SUM($AF19:CZ19)</f>
        <v>0</v>
      </c>
      <c r="DB19" s="530">
        <f ca="1">DB18-SUM($AF19:DA19)</f>
        <v>0</v>
      </c>
      <c r="DC19" s="530">
        <f ca="1">DC18-SUM($AF19:DB19)</f>
        <v>0</v>
      </c>
      <c r="DD19" s="530">
        <f ca="1">DD18-SUM($AF19:DC19)</f>
        <v>0</v>
      </c>
      <c r="DE19" s="530">
        <f ca="1">DE18-SUM($AF19:DD19)</f>
        <v>0</v>
      </c>
      <c r="DF19" s="530">
        <f ca="1">DF18-SUM($AF19:DE19)</f>
        <v>0</v>
      </c>
      <c r="DG19" s="530">
        <f ca="1">DG18-SUM($AF19:DF19)</f>
        <v>0</v>
      </c>
      <c r="DH19" s="530">
        <f ca="1">DH18-SUM($AF19:DG19)</f>
        <v>0</v>
      </c>
      <c r="DI19" s="530">
        <f ca="1">DI18-SUM($AF19:DH19)</f>
        <v>0</v>
      </c>
      <c r="DJ19" s="530">
        <f ca="1">DJ18-SUM($AF19:DI19)</f>
        <v>0</v>
      </c>
      <c r="DK19" s="530">
        <f ca="1">DK18-SUM($AF19:DJ19)</f>
        <v>0</v>
      </c>
      <c r="DL19" s="530">
        <f ca="1">DL18-SUM($AF19:DK19)</f>
        <v>0</v>
      </c>
      <c r="DM19" s="530">
        <f ca="1">DM18-SUM($AF19:DL19)</f>
        <v>0</v>
      </c>
      <c r="DN19" s="530">
        <f ca="1">DN18-SUM($AF19:DM19)</f>
        <v>0</v>
      </c>
      <c r="DO19" s="530">
        <f ca="1">DO18-SUM($AF19:DN19)</f>
        <v>0</v>
      </c>
      <c r="DP19" s="530">
        <f ca="1">DP18-SUM($AF19:DO19)</f>
        <v>0</v>
      </c>
      <c r="DQ19" s="530">
        <f ca="1">DQ18-SUM($AF19:DP19)</f>
        <v>0</v>
      </c>
      <c r="DR19" s="530">
        <f ca="1">DR18-SUM($AF19:DQ19)</f>
        <v>0</v>
      </c>
      <c r="DS19" s="530">
        <f ca="1">DS18-SUM($AF19:DR19)</f>
        <v>0</v>
      </c>
      <c r="DT19" s="530">
        <f ca="1">DT18-SUM($AF19:DS19)</f>
        <v>0</v>
      </c>
      <c r="DU19" s="530">
        <f ca="1">DU18-SUM($AF19:DT19)</f>
        <v>0</v>
      </c>
      <c r="DV19" s="530">
        <f ca="1">DV18-SUM($AF19:DU19)</f>
        <v>0</v>
      </c>
      <c r="DW19" s="530">
        <f ca="1">DW18-SUM($AF19:DV19)</f>
        <v>0</v>
      </c>
      <c r="DX19" s="530">
        <f ca="1">DX18-SUM($AF19:DW19)</f>
        <v>0</v>
      </c>
      <c r="DY19" s="530">
        <f ca="1">DY18-SUM($AF19:DX19)</f>
        <v>0</v>
      </c>
      <c r="DZ19" s="530">
        <f ca="1">DZ18-SUM($AF19:DY19)</f>
        <v>0</v>
      </c>
      <c r="EA19" s="530">
        <f ca="1">EA18-SUM($AF19:DZ19)</f>
        <v>0</v>
      </c>
      <c r="EB19" s="530">
        <f ca="1">EB18-SUM($AF19:EA19)</f>
        <v>0</v>
      </c>
      <c r="EC19" s="530">
        <f ca="1">EC18-SUM($AF19:EB19)</f>
        <v>0</v>
      </c>
      <c r="ED19" s="530">
        <f ca="1">ED18-SUM($AF19:EC19)</f>
        <v>0</v>
      </c>
      <c r="EE19" s="530">
        <f ca="1">EE18-SUM($AF19:ED19)</f>
        <v>0</v>
      </c>
      <c r="EF19" s="530">
        <f ca="1">EF18-SUM($AF19:EE19)</f>
        <v>0</v>
      </c>
      <c r="EG19" s="530">
        <f ca="1">EG18-SUM($AF19:EF19)</f>
        <v>0</v>
      </c>
      <c r="EH19" s="530">
        <f ca="1">EH18-SUM($AF19:EG19)</f>
        <v>0</v>
      </c>
      <c r="EI19" s="530">
        <f ca="1">EI18-SUM($AF19:EH19)</f>
        <v>0</v>
      </c>
      <c r="EJ19" s="530">
        <f ca="1">EJ18-SUM($AF19:EI19)</f>
        <v>0</v>
      </c>
      <c r="EK19" s="530">
        <f ca="1">EK18-SUM($AF19:EJ19)</f>
        <v>0</v>
      </c>
      <c r="EL19" s="530">
        <f ca="1">EL18-SUM($AF19:EK19)</f>
        <v>0</v>
      </c>
      <c r="EM19" s="530">
        <f ca="1">EM18-SUM($AF19:EL19)</f>
        <v>0</v>
      </c>
      <c r="EN19" s="530">
        <f ca="1">EN18-SUM($AF19:EM19)</f>
        <v>0</v>
      </c>
      <c r="EO19" s="530">
        <f ca="1">EO18-SUM($AF19:EN19)</f>
        <v>0</v>
      </c>
      <c r="EP19" s="530">
        <f ca="1">EP18-SUM($AF19:EO19)</f>
        <v>0</v>
      </c>
      <c r="EQ19" s="530">
        <f ca="1">EQ18-SUM($AF19:EP19)</f>
        <v>0</v>
      </c>
      <c r="ER19" s="530">
        <f ca="1">ER18-SUM($AF19:EQ19)</f>
        <v>0</v>
      </c>
      <c r="ES19" s="530">
        <f ca="1">ES18-SUM($AF19:ER19)</f>
        <v>0</v>
      </c>
      <c r="ET19" s="530">
        <f ca="1">ET18-SUM($AF19:ES19)</f>
        <v>0</v>
      </c>
      <c r="EU19" s="530">
        <f ca="1">EU18-SUM($AF19:ET19)</f>
        <v>0</v>
      </c>
      <c r="EV19" s="530">
        <f ca="1">EV18-SUM($AF19:EU19)</f>
        <v>0</v>
      </c>
      <c r="EW19" s="530">
        <f ca="1">EW18-SUM($AF19:EV19)</f>
        <v>0</v>
      </c>
      <c r="EX19" s="530">
        <f ca="1">EX18-SUM($AF19:EW19)</f>
        <v>0</v>
      </c>
      <c r="EY19" s="612"/>
      <c r="EZ19" s="863">
        <f ca="1">IF($AE17=0,0,IF(ABS(1-$AE19)&gt;(ErrTol/1000),1,0))</f>
        <v>0</v>
      </c>
      <c r="FB19" s="612"/>
    </row>
    <row r="20" spans="1:158" s="86" customFormat="1" ht="12.75" hidden="1" customHeight="1" outlineLevel="2">
      <c r="A20" s="303"/>
      <c r="B20" s="303"/>
      <c r="C20" s="645"/>
      <c r="D20" s="860"/>
      <c r="E20" s="303"/>
      <c r="F20" s="851"/>
      <c r="G20" s="851"/>
      <c r="H20" s="851"/>
      <c r="I20" s="851"/>
      <c r="J20" s="851"/>
      <c r="K20" s="851"/>
      <c r="L20" s="851"/>
      <c r="M20" s="851"/>
      <c r="N20" s="851"/>
      <c r="O20" s="851"/>
      <c r="P20" s="851"/>
      <c r="Q20" s="851"/>
      <c r="R20" s="851"/>
      <c r="S20" s="851"/>
      <c r="T20" s="851"/>
      <c r="U20" s="851"/>
      <c r="V20" s="852"/>
      <c r="W20" s="851"/>
      <c r="X20" s="851"/>
      <c r="Y20" s="851"/>
      <c r="Z20" s="851"/>
      <c r="AA20" s="851"/>
      <c r="AB20" s="303"/>
      <c r="AC20" s="303"/>
      <c r="AD20" s="334" t="s">
        <v>467</v>
      </c>
      <c r="AE20" s="304">
        <f ca="1">SUM(AF20:EY20)</f>
        <v>5879693.8215282038</v>
      </c>
      <c r="AF20" s="637">
        <f t="shared" ref="AF20:BK20" ca="1" si="20">IF(MileON,$AE17*AF19,AF17)</f>
        <v>0</v>
      </c>
      <c r="AG20" s="300">
        <f t="shared" ca="1" si="20"/>
        <v>49553.36538461539</v>
      </c>
      <c r="AH20" s="300">
        <f t="shared" ca="1" si="20"/>
        <v>63238.221153846163</v>
      </c>
      <c r="AI20" s="300">
        <f t="shared" ca="1" si="20"/>
        <v>3029240.7852564105</v>
      </c>
      <c r="AJ20" s="300">
        <f t="shared" ca="1" si="20"/>
        <v>81607.451923076747</v>
      </c>
      <c r="AK20" s="300">
        <f t="shared" ca="1" si="20"/>
        <v>173401.04166666645</v>
      </c>
      <c r="AL20" s="300">
        <f t="shared" ca="1" si="20"/>
        <v>73325.641025640856</v>
      </c>
      <c r="AM20" s="300">
        <f t="shared" ca="1" si="20"/>
        <v>73325.641025640856</v>
      </c>
      <c r="AN20" s="300">
        <f t="shared" ca="1" si="20"/>
        <v>39479.487179487456</v>
      </c>
      <c r="AO20" s="300">
        <f t="shared" ca="1" si="20"/>
        <v>39479.487179486801</v>
      </c>
      <c r="AP20" s="300">
        <f t="shared" ca="1" si="20"/>
        <v>39479.487179486801</v>
      </c>
      <c r="AQ20" s="300">
        <f t="shared" ca="1" si="20"/>
        <v>38461.538461538905</v>
      </c>
      <c r="AR20" s="300">
        <f t="shared" ca="1" si="20"/>
        <v>38461.53846153825</v>
      </c>
      <c r="AS20" s="300">
        <f t="shared" ca="1" si="20"/>
        <v>38461.538461538905</v>
      </c>
      <c r="AT20" s="300">
        <f t="shared" ca="1" si="20"/>
        <v>38461.53846153825</v>
      </c>
      <c r="AU20" s="300">
        <f t="shared" ca="1" si="20"/>
        <v>38461.53846153825</v>
      </c>
      <c r="AV20" s="300">
        <f t="shared" ca="1" si="20"/>
        <v>39230.769230769278</v>
      </c>
      <c r="AW20" s="300">
        <f t="shared" ca="1" si="20"/>
        <v>39230.769230769278</v>
      </c>
      <c r="AX20" s="300">
        <f t="shared" ca="1" si="20"/>
        <v>39230.769230768623</v>
      </c>
      <c r="AY20" s="300">
        <f t="shared" ca="1" si="20"/>
        <v>39230.769230769278</v>
      </c>
      <c r="AZ20" s="300">
        <f t="shared" ca="1" si="20"/>
        <v>39230.769230768623</v>
      </c>
      <c r="BA20" s="300">
        <f t="shared" ca="1" si="20"/>
        <v>39230.769230769278</v>
      </c>
      <c r="BB20" s="300">
        <f t="shared" ca="1" si="20"/>
        <v>39230.769230769278</v>
      </c>
      <c r="BC20" s="300">
        <f t="shared" ca="1" si="20"/>
        <v>39230.769230768623</v>
      </c>
      <c r="BD20" s="300">
        <f t="shared" ca="1" si="20"/>
        <v>39230.769230769925</v>
      </c>
      <c r="BE20" s="300">
        <f t="shared" ca="1" si="20"/>
        <v>39230.769230768623</v>
      </c>
      <c r="BF20" s="300">
        <f t="shared" ca="1" si="20"/>
        <v>39230.769230769278</v>
      </c>
      <c r="BG20" s="300">
        <f t="shared" ca="1" si="20"/>
        <v>39230.769230768623</v>
      </c>
      <c r="BH20" s="300">
        <f t="shared" ca="1" si="20"/>
        <v>40015.384615385068</v>
      </c>
      <c r="BI20" s="300">
        <f t="shared" ca="1" si="20"/>
        <v>40015.384615385068</v>
      </c>
      <c r="BJ20" s="300">
        <f t="shared" ca="1" si="20"/>
        <v>40015.384615385068</v>
      </c>
      <c r="BK20" s="300">
        <f t="shared" ca="1" si="20"/>
        <v>40015.384615385068</v>
      </c>
      <c r="BL20" s="300">
        <f t="shared" ref="BL20:CQ20" ca="1" si="21">IF(MileON,$AE17*BL19,BL17)</f>
        <v>40015.384615385068</v>
      </c>
      <c r="BM20" s="300">
        <f t="shared" ca="1" si="21"/>
        <v>40015.384615384413</v>
      </c>
      <c r="BN20" s="300">
        <f t="shared" ca="1" si="21"/>
        <v>40015.384615385068</v>
      </c>
      <c r="BO20" s="300">
        <f t="shared" ca="1" si="21"/>
        <v>40015.384615385068</v>
      </c>
      <c r="BP20" s="300">
        <f t="shared" ca="1" si="21"/>
        <v>40015.384615385068</v>
      </c>
      <c r="BQ20" s="300">
        <f t="shared" ca="1" si="21"/>
        <v>40015.384615385068</v>
      </c>
      <c r="BR20" s="300">
        <f t="shared" ca="1" si="21"/>
        <v>40015.384615385068</v>
      </c>
      <c r="BS20" s="300">
        <f t="shared" ca="1" si="21"/>
        <v>40015.384615385068</v>
      </c>
      <c r="BT20" s="300">
        <f t="shared" ca="1" si="21"/>
        <v>40815.692307691934</v>
      </c>
      <c r="BU20" s="300">
        <f t="shared" ca="1" si="21"/>
        <v>40815.692307691934</v>
      </c>
      <c r="BV20" s="300">
        <f t="shared" ca="1" si="21"/>
        <v>40815.692307691934</v>
      </c>
      <c r="BW20" s="300">
        <f t="shared" ca="1" si="21"/>
        <v>40815.692307691934</v>
      </c>
      <c r="BX20" s="300">
        <f t="shared" ca="1" si="21"/>
        <v>40815.692307691934</v>
      </c>
      <c r="BY20" s="300">
        <f t="shared" ca="1" si="21"/>
        <v>40815.692307691934</v>
      </c>
      <c r="BZ20" s="300">
        <f t="shared" ca="1" si="21"/>
        <v>40815.692307692581</v>
      </c>
      <c r="CA20" s="300">
        <f t="shared" ca="1" si="21"/>
        <v>40815.692307691934</v>
      </c>
      <c r="CB20" s="300">
        <f t="shared" ca="1" si="21"/>
        <v>40815.692307691934</v>
      </c>
      <c r="CC20" s="300">
        <f t="shared" ca="1" si="21"/>
        <v>40815.692307691934</v>
      </c>
      <c r="CD20" s="300">
        <f t="shared" ca="1" si="21"/>
        <v>40815.692307691934</v>
      </c>
      <c r="CE20" s="300">
        <f t="shared" ca="1" si="21"/>
        <v>40815.692307691934</v>
      </c>
      <c r="CF20" s="300">
        <f t="shared" ca="1" si="21"/>
        <v>41632.006153846451</v>
      </c>
      <c r="CG20" s="300">
        <f t="shared" ca="1" si="21"/>
        <v>41632.006153845796</v>
      </c>
      <c r="CH20" s="300">
        <f t="shared" ca="1" si="21"/>
        <v>41632.006153846451</v>
      </c>
      <c r="CI20" s="300">
        <f t="shared" ca="1" si="21"/>
        <v>41632.006153845796</v>
      </c>
      <c r="CJ20" s="300">
        <f t="shared" ca="1" si="21"/>
        <v>41632.006153846451</v>
      </c>
      <c r="CK20" s="300">
        <f t="shared" ca="1" si="21"/>
        <v>41632.006153846451</v>
      </c>
      <c r="CL20" s="300">
        <f t="shared" ca="1" si="21"/>
        <v>41632.006153845796</v>
      </c>
      <c r="CM20" s="300">
        <f t="shared" ca="1" si="21"/>
        <v>41632.006153846451</v>
      </c>
      <c r="CN20" s="300">
        <f t="shared" ca="1" si="21"/>
        <v>41632.006153845796</v>
      </c>
      <c r="CO20" s="300">
        <f t="shared" ca="1" si="21"/>
        <v>41632.006153846451</v>
      </c>
      <c r="CP20" s="300">
        <f t="shared" ca="1" si="21"/>
        <v>41632.006153845796</v>
      </c>
      <c r="CQ20" s="300">
        <f t="shared" ca="1" si="21"/>
        <v>41632.006153846451</v>
      </c>
      <c r="CR20" s="300">
        <f t="shared" ref="CR20:DW20" ca="1" si="22">IF(MileON,$AE17*CR19,CR17)</f>
        <v>42464.646276922882</v>
      </c>
      <c r="CS20" s="300">
        <f t="shared" ca="1" si="22"/>
        <v>42464.646276922882</v>
      </c>
      <c r="CT20" s="300">
        <f t="shared" ca="1" si="22"/>
        <v>0</v>
      </c>
      <c r="CU20" s="300">
        <f t="shared" ca="1" si="22"/>
        <v>0</v>
      </c>
      <c r="CV20" s="300">
        <f t="shared" ca="1" si="22"/>
        <v>0</v>
      </c>
      <c r="CW20" s="300">
        <f t="shared" ca="1" si="22"/>
        <v>0</v>
      </c>
      <c r="CX20" s="300">
        <f t="shared" ca="1" si="22"/>
        <v>0</v>
      </c>
      <c r="CY20" s="300">
        <f t="shared" ca="1" si="22"/>
        <v>0</v>
      </c>
      <c r="CZ20" s="300">
        <f t="shared" ca="1" si="22"/>
        <v>0</v>
      </c>
      <c r="DA20" s="300">
        <f t="shared" ca="1" si="22"/>
        <v>0</v>
      </c>
      <c r="DB20" s="300">
        <f t="shared" ca="1" si="22"/>
        <v>0</v>
      </c>
      <c r="DC20" s="300">
        <f t="shared" ca="1" si="22"/>
        <v>0</v>
      </c>
      <c r="DD20" s="300">
        <f t="shared" ca="1" si="22"/>
        <v>0</v>
      </c>
      <c r="DE20" s="300">
        <f t="shared" ca="1" si="22"/>
        <v>0</v>
      </c>
      <c r="DF20" s="300">
        <f t="shared" ca="1" si="22"/>
        <v>0</v>
      </c>
      <c r="DG20" s="300">
        <f t="shared" ca="1" si="22"/>
        <v>0</v>
      </c>
      <c r="DH20" s="300">
        <f t="shared" ca="1" si="22"/>
        <v>0</v>
      </c>
      <c r="DI20" s="300">
        <f t="shared" ca="1" si="22"/>
        <v>0</v>
      </c>
      <c r="DJ20" s="300">
        <f t="shared" ca="1" si="22"/>
        <v>0</v>
      </c>
      <c r="DK20" s="300">
        <f t="shared" ca="1" si="22"/>
        <v>0</v>
      </c>
      <c r="DL20" s="300">
        <f t="shared" ca="1" si="22"/>
        <v>0</v>
      </c>
      <c r="DM20" s="300">
        <f t="shared" ca="1" si="22"/>
        <v>0</v>
      </c>
      <c r="DN20" s="300">
        <f t="shared" ca="1" si="22"/>
        <v>0</v>
      </c>
      <c r="DO20" s="300">
        <f t="shared" ca="1" si="22"/>
        <v>0</v>
      </c>
      <c r="DP20" s="300">
        <f t="shared" ca="1" si="22"/>
        <v>0</v>
      </c>
      <c r="DQ20" s="300">
        <f t="shared" ca="1" si="22"/>
        <v>0</v>
      </c>
      <c r="DR20" s="300">
        <f t="shared" ca="1" si="22"/>
        <v>0</v>
      </c>
      <c r="DS20" s="300">
        <f t="shared" ca="1" si="22"/>
        <v>0</v>
      </c>
      <c r="DT20" s="300">
        <f t="shared" ca="1" si="22"/>
        <v>0</v>
      </c>
      <c r="DU20" s="300">
        <f t="shared" ca="1" si="22"/>
        <v>0</v>
      </c>
      <c r="DV20" s="300">
        <f t="shared" ca="1" si="22"/>
        <v>0</v>
      </c>
      <c r="DW20" s="300">
        <f t="shared" ca="1" si="22"/>
        <v>0</v>
      </c>
      <c r="DX20" s="300">
        <f t="shared" ref="DX20:EX20" ca="1" si="23">IF(MileON,$AE17*DX19,DX17)</f>
        <v>0</v>
      </c>
      <c r="DY20" s="300">
        <f t="shared" ca="1" si="23"/>
        <v>0</v>
      </c>
      <c r="DZ20" s="300">
        <f t="shared" ca="1" si="23"/>
        <v>0</v>
      </c>
      <c r="EA20" s="300">
        <f t="shared" ca="1" si="23"/>
        <v>0</v>
      </c>
      <c r="EB20" s="300">
        <f t="shared" ca="1" si="23"/>
        <v>0</v>
      </c>
      <c r="EC20" s="300">
        <f t="shared" ca="1" si="23"/>
        <v>0</v>
      </c>
      <c r="ED20" s="300">
        <f t="shared" ca="1" si="23"/>
        <v>0</v>
      </c>
      <c r="EE20" s="300">
        <f t="shared" ca="1" si="23"/>
        <v>0</v>
      </c>
      <c r="EF20" s="300">
        <f t="shared" ca="1" si="23"/>
        <v>0</v>
      </c>
      <c r="EG20" s="300">
        <f t="shared" ca="1" si="23"/>
        <v>0</v>
      </c>
      <c r="EH20" s="300">
        <f t="shared" ca="1" si="23"/>
        <v>0</v>
      </c>
      <c r="EI20" s="300">
        <f t="shared" ca="1" si="23"/>
        <v>0</v>
      </c>
      <c r="EJ20" s="300">
        <f t="shared" ca="1" si="23"/>
        <v>0</v>
      </c>
      <c r="EK20" s="300">
        <f t="shared" ca="1" si="23"/>
        <v>0</v>
      </c>
      <c r="EL20" s="300">
        <f t="shared" ca="1" si="23"/>
        <v>0</v>
      </c>
      <c r="EM20" s="300">
        <f t="shared" ca="1" si="23"/>
        <v>0</v>
      </c>
      <c r="EN20" s="300">
        <f t="shared" ca="1" si="23"/>
        <v>0</v>
      </c>
      <c r="EO20" s="300">
        <f t="shared" ca="1" si="23"/>
        <v>0</v>
      </c>
      <c r="EP20" s="300">
        <f t="shared" ca="1" si="23"/>
        <v>0</v>
      </c>
      <c r="EQ20" s="300">
        <f t="shared" ca="1" si="23"/>
        <v>0</v>
      </c>
      <c r="ER20" s="300">
        <f t="shared" ca="1" si="23"/>
        <v>0</v>
      </c>
      <c r="ES20" s="300">
        <f t="shared" ca="1" si="23"/>
        <v>0</v>
      </c>
      <c r="ET20" s="300">
        <f t="shared" ca="1" si="23"/>
        <v>0</v>
      </c>
      <c r="EU20" s="300">
        <f t="shared" ca="1" si="23"/>
        <v>0</v>
      </c>
      <c r="EV20" s="300">
        <f t="shared" ca="1" si="23"/>
        <v>0</v>
      </c>
      <c r="EW20" s="300">
        <f t="shared" ca="1" si="23"/>
        <v>0</v>
      </c>
      <c r="EX20" s="300">
        <f t="shared" ca="1" si="23"/>
        <v>0</v>
      </c>
      <c r="EY20" s="612"/>
      <c r="EZ20" s="863">
        <f ca="1">IF(ABS(AE20-AE17)&gt;ErrTol,1,0)</f>
        <v>0</v>
      </c>
      <c r="FB20" s="612"/>
    </row>
    <row r="21" spans="1:158" s="86" customFormat="1" ht="12.75" hidden="1" customHeight="1" outlineLevel="2">
      <c r="A21" s="303"/>
      <c r="B21" s="303"/>
      <c r="C21" s="645"/>
      <c r="D21" s="860"/>
      <c r="E21" s="303"/>
      <c r="F21" s="851"/>
      <c r="G21" s="851"/>
      <c r="H21" s="851"/>
      <c r="I21" s="851"/>
      <c r="J21" s="851"/>
      <c r="K21" s="851"/>
      <c r="L21" s="851"/>
      <c r="M21" s="851"/>
      <c r="N21" s="851"/>
      <c r="O21" s="851"/>
      <c r="P21" s="851"/>
      <c r="Q21" s="851"/>
      <c r="R21" s="851"/>
      <c r="S21" s="851"/>
      <c r="T21" s="851"/>
      <c r="U21" s="851"/>
      <c r="V21" s="852"/>
      <c r="W21" s="851"/>
      <c r="X21" s="851"/>
      <c r="Y21" s="851"/>
      <c r="Z21" s="851"/>
      <c r="AA21" s="851"/>
      <c r="AB21" s="303"/>
      <c r="AC21" s="303"/>
      <c r="AD21" s="334" t="s">
        <v>1759</v>
      </c>
      <c r="AE21" s="647">
        <f>MAX(AF21:EY21)</f>
        <v>0</v>
      </c>
      <c r="AF21" s="380"/>
      <c r="AG21" s="381">
        <f t="shared" ref="AG21:AV21" si="24">AF21</f>
        <v>0</v>
      </c>
      <c r="AH21" s="381">
        <f t="shared" si="24"/>
        <v>0</v>
      </c>
      <c r="AI21" s="381">
        <f t="shared" si="24"/>
        <v>0</v>
      </c>
      <c r="AJ21" s="381">
        <f t="shared" si="24"/>
        <v>0</v>
      </c>
      <c r="AK21" s="381">
        <f t="shared" si="24"/>
        <v>0</v>
      </c>
      <c r="AL21" s="381">
        <f t="shared" si="24"/>
        <v>0</v>
      </c>
      <c r="AM21" s="381">
        <f t="shared" si="24"/>
        <v>0</v>
      </c>
      <c r="AN21" s="381">
        <f t="shared" si="24"/>
        <v>0</v>
      </c>
      <c r="AO21" s="381">
        <f t="shared" si="24"/>
        <v>0</v>
      </c>
      <c r="AP21" s="381">
        <f t="shared" si="24"/>
        <v>0</v>
      </c>
      <c r="AQ21" s="381">
        <f t="shared" si="24"/>
        <v>0</v>
      </c>
      <c r="AR21" s="381">
        <f t="shared" si="24"/>
        <v>0</v>
      </c>
      <c r="AS21" s="381">
        <f t="shared" si="24"/>
        <v>0</v>
      </c>
      <c r="AT21" s="381">
        <f t="shared" si="24"/>
        <v>0</v>
      </c>
      <c r="AU21" s="381">
        <f t="shared" si="24"/>
        <v>0</v>
      </c>
      <c r="AV21" s="381">
        <f t="shared" si="24"/>
        <v>0</v>
      </c>
      <c r="AW21" s="381">
        <f t="shared" ref="AW21:DH21" si="25">AV21</f>
        <v>0</v>
      </c>
      <c r="AX21" s="381">
        <f t="shared" si="25"/>
        <v>0</v>
      </c>
      <c r="AY21" s="381">
        <f t="shared" si="25"/>
        <v>0</v>
      </c>
      <c r="AZ21" s="381">
        <f t="shared" si="25"/>
        <v>0</v>
      </c>
      <c r="BA21" s="381">
        <f t="shared" si="25"/>
        <v>0</v>
      </c>
      <c r="BB21" s="381">
        <f t="shared" si="25"/>
        <v>0</v>
      </c>
      <c r="BC21" s="381">
        <f t="shared" si="25"/>
        <v>0</v>
      </c>
      <c r="BD21" s="381">
        <f t="shared" si="25"/>
        <v>0</v>
      </c>
      <c r="BE21" s="381">
        <f t="shared" si="25"/>
        <v>0</v>
      </c>
      <c r="BF21" s="381">
        <f t="shared" si="25"/>
        <v>0</v>
      </c>
      <c r="BG21" s="381">
        <f t="shared" si="25"/>
        <v>0</v>
      </c>
      <c r="BH21" s="381">
        <f t="shared" si="25"/>
        <v>0</v>
      </c>
      <c r="BI21" s="381">
        <f t="shared" si="25"/>
        <v>0</v>
      </c>
      <c r="BJ21" s="381">
        <f t="shared" si="25"/>
        <v>0</v>
      </c>
      <c r="BK21" s="381">
        <f t="shared" si="25"/>
        <v>0</v>
      </c>
      <c r="BL21" s="381">
        <f t="shared" si="25"/>
        <v>0</v>
      </c>
      <c r="BM21" s="381">
        <f t="shared" si="25"/>
        <v>0</v>
      </c>
      <c r="BN21" s="381">
        <f t="shared" si="25"/>
        <v>0</v>
      </c>
      <c r="BO21" s="381">
        <f t="shared" si="25"/>
        <v>0</v>
      </c>
      <c r="BP21" s="381">
        <f t="shared" si="25"/>
        <v>0</v>
      </c>
      <c r="BQ21" s="381">
        <f t="shared" si="25"/>
        <v>0</v>
      </c>
      <c r="BR21" s="381">
        <f t="shared" si="25"/>
        <v>0</v>
      </c>
      <c r="BS21" s="381">
        <f t="shared" si="25"/>
        <v>0</v>
      </c>
      <c r="BT21" s="381">
        <f t="shared" si="25"/>
        <v>0</v>
      </c>
      <c r="BU21" s="381">
        <f t="shared" si="25"/>
        <v>0</v>
      </c>
      <c r="BV21" s="381">
        <f t="shared" si="25"/>
        <v>0</v>
      </c>
      <c r="BW21" s="381">
        <f t="shared" si="25"/>
        <v>0</v>
      </c>
      <c r="BX21" s="381">
        <f t="shared" si="25"/>
        <v>0</v>
      </c>
      <c r="BY21" s="381">
        <f t="shared" si="25"/>
        <v>0</v>
      </c>
      <c r="BZ21" s="381">
        <f t="shared" si="25"/>
        <v>0</v>
      </c>
      <c r="CA21" s="381">
        <f t="shared" si="25"/>
        <v>0</v>
      </c>
      <c r="CB21" s="381">
        <f t="shared" si="25"/>
        <v>0</v>
      </c>
      <c r="CC21" s="381">
        <f t="shared" si="25"/>
        <v>0</v>
      </c>
      <c r="CD21" s="381">
        <f t="shared" si="25"/>
        <v>0</v>
      </c>
      <c r="CE21" s="381">
        <f t="shared" si="25"/>
        <v>0</v>
      </c>
      <c r="CF21" s="381">
        <f t="shared" si="25"/>
        <v>0</v>
      </c>
      <c r="CG21" s="381">
        <f t="shared" si="25"/>
        <v>0</v>
      </c>
      <c r="CH21" s="381">
        <f t="shared" si="25"/>
        <v>0</v>
      </c>
      <c r="CI21" s="381">
        <f t="shared" si="25"/>
        <v>0</v>
      </c>
      <c r="CJ21" s="381">
        <f t="shared" si="25"/>
        <v>0</v>
      </c>
      <c r="CK21" s="381">
        <f t="shared" si="25"/>
        <v>0</v>
      </c>
      <c r="CL21" s="381">
        <f t="shared" si="25"/>
        <v>0</v>
      </c>
      <c r="CM21" s="381">
        <f t="shared" si="25"/>
        <v>0</v>
      </c>
      <c r="CN21" s="381">
        <f t="shared" si="25"/>
        <v>0</v>
      </c>
      <c r="CO21" s="381">
        <f t="shared" si="25"/>
        <v>0</v>
      </c>
      <c r="CP21" s="381">
        <f t="shared" si="25"/>
        <v>0</v>
      </c>
      <c r="CQ21" s="381">
        <f t="shared" si="25"/>
        <v>0</v>
      </c>
      <c r="CR21" s="381">
        <f t="shared" si="25"/>
        <v>0</v>
      </c>
      <c r="CS21" s="381">
        <f t="shared" si="25"/>
        <v>0</v>
      </c>
      <c r="CT21" s="381">
        <f t="shared" si="25"/>
        <v>0</v>
      </c>
      <c r="CU21" s="381">
        <f t="shared" si="25"/>
        <v>0</v>
      </c>
      <c r="CV21" s="381">
        <f t="shared" si="25"/>
        <v>0</v>
      </c>
      <c r="CW21" s="381">
        <f t="shared" si="25"/>
        <v>0</v>
      </c>
      <c r="CX21" s="381">
        <f t="shared" si="25"/>
        <v>0</v>
      </c>
      <c r="CY21" s="381">
        <f t="shared" si="25"/>
        <v>0</v>
      </c>
      <c r="CZ21" s="381">
        <f t="shared" si="25"/>
        <v>0</v>
      </c>
      <c r="DA21" s="381">
        <f t="shared" si="25"/>
        <v>0</v>
      </c>
      <c r="DB21" s="381">
        <f t="shared" si="25"/>
        <v>0</v>
      </c>
      <c r="DC21" s="381">
        <f t="shared" si="25"/>
        <v>0</v>
      </c>
      <c r="DD21" s="381">
        <f t="shared" si="25"/>
        <v>0</v>
      </c>
      <c r="DE21" s="381">
        <f t="shared" si="25"/>
        <v>0</v>
      </c>
      <c r="DF21" s="381">
        <f t="shared" si="25"/>
        <v>0</v>
      </c>
      <c r="DG21" s="381">
        <f t="shared" si="25"/>
        <v>0</v>
      </c>
      <c r="DH21" s="381">
        <f t="shared" si="25"/>
        <v>0</v>
      </c>
      <c r="DI21" s="381">
        <f t="shared" ref="DI21:EX21" si="26">DH21</f>
        <v>0</v>
      </c>
      <c r="DJ21" s="381">
        <f t="shared" si="26"/>
        <v>0</v>
      </c>
      <c r="DK21" s="381">
        <f t="shared" si="26"/>
        <v>0</v>
      </c>
      <c r="DL21" s="381">
        <f t="shared" si="26"/>
        <v>0</v>
      </c>
      <c r="DM21" s="381">
        <f t="shared" si="26"/>
        <v>0</v>
      </c>
      <c r="DN21" s="381">
        <f t="shared" si="26"/>
        <v>0</v>
      </c>
      <c r="DO21" s="381">
        <f t="shared" si="26"/>
        <v>0</v>
      </c>
      <c r="DP21" s="381">
        <f t="shared" si="26"/>
        <v>0</v>
      </c>
      <c r="DQ21" s="381">
        <f t="shared" si="26"/>
        <v>0</v>
      </c>
      <c r="DR21" s="381">
        <f t="shared" si="26"/>
        <v>0</v>
      </c>
      <c r="DS21" s="381">
        <f t="shared" si="26"/>
        <v>0</v>
      </c>
      <c r="DT21" s="381">
        <f t="shared" si="26"/>
        <v>0</v>
      </c>
      <c r="DU21" s="381">
        <f t="shared" si="26"/>
        <v>0</v>
      </c>
      <c r="DV21" s="381">
        <f t="shared" si="26"/>
        <v>0</v>
      </c>
      <c r="DW21" s="381">
        <f t="shared" si="26"/>
        <v>0</v>
      </c>
      <c r="DX21" s="381">
        <f t="shared" si="26"/>
        <v>0</v>
      </c>
      <c r="DY21" s="381">
        <f t="shared" si="26"/>
        <v>0</v>
      </c>
      <c r="DZ21" s="381">
        <f t="shared" si="26"/>
        <v>0</v>
      </c>
      <c r="EA21" s="381">
        <f t="shared" si="26"/>
        <v>0</v>
      </c>
      <c r="EB21" s="381">
        <f t="shared" si="26"/>
        <v>0</v>
      </c>
      <c r="EC21" s="381">
        <f t="shared" si="26"/>
        <v>0</v>
      </c>
      <c r="ED21" s="381">
        <f t="shared" si="26"/>
        <v>0</v>
      </c>
      <c r="EE21" s="381">
        <f t="shared" si="26"/>
        <v>0</v>
      </c>
      <c r="EF21" s="381">
        <f t="shared" si="26"/>
        <v>0</v>
      </c>
      <c r="EG21" s="381">
        <f t="shared" si="26"/>
        <v>0</v>
      </c>
      <c r="EH21" s="381">
        <f t="shared" si="26"/>
        <v>0</v>
      </c>
      <c r="EI21" s="381">
        <f t="shared" si="26"/>
        <v>0</v>
      </c>
      <c r="EJ21" s="381">
        <f t="shared" si="26"/>
        <v>0</v>
      </c>
      <c r="EK21" s="381">
        <f t="shared" si="26"/>
        <v>0</v>
      </c>
      <c r="EL21" s="381">
        <f t="shared" si="26"/>
        <v>0</v>
      </c>
      <c r="EM21" s="381">
        <f t="shared" si="26"/>
        <v>0</v>
      </c>
      <c r="EN21" s="381">
        <f t="shared" si="26"/>
        <v>0</v>
      </c>
      <c r="EO21" s="381">
        <f t="shared" si="26"/>
        <v>0</v>
      </c>
      <c r="EP21" s="381">
        <f t="shared" si="26"/>
        <v>0</v>
      </c>
      <c r="EQ21" s="381">
        <f t="shared" si="26"/>
        <v>0</v>
      </c>
      <c r="ER21" s="381">
        <f t="shared" si="26"/>
        <v>0</v>
      </c>
      <c r="ES21" s="381">
        <f t="shared" si="26"/>
        <v>0</v>
      </c>
      <c r="ET21" s="381">
        <f t="shared" si="26"/>
        <v>0</v>
      </c>
      <c r="EU21" s="381">
        <f t="shared" si="26"/>
        <v>0</v>
      </c>
      <c r="EV21" s="381">
        <f t="shared" si="26"/>
        <v>0</v>
      </c>
      <c r="EW21" s="381">
        <f t="shared" si="26"/>
        <v>0</v>
      </c>
      <c r="EX21" s="381">
        <f t="shared" si="26"/>
        <v>0</v>
      </c>
      <c r="EY21" s="612"/>
      <c r="FB21" s="612"/>
    </row>
    <row r="22" spans="1:158" s="86" customFormat="1" ht="12.75" hidden="1" customHeight="1" outlineLevel="2">
      <c r="A22" s="303"/>
      <c r="B22" s="303"/>
      <c r="C22" s="645"/>
      <c r="D22" s="860"/>
      <c r="E22" s="303"/>
      <c r="F22" s="851"/>
      <c r="G22" s="851"/>
      <c r="H22" s="851"/>
      <c r="I22" s="851"/>
      <c r="J22" s="851"/>
      <c r="K22" s="851"/>
      <c r="L22" s="851"/>
      <c r="M22" s="851"/>
      <c r="N22" s="851"/>
      <c r="O22" s="851"/>
      <c r="P22" s="851"/>
      <c r="Q22" s="851"/>
      <c r="R22" s="851"/>
      <c r="S22" s="851"/>
      <c r="T22" s="851"/>
      <c r="U22" s="851"/>
      <c r="V22" s="852"/>
      <c r="W22" s="851"/>
      <c r="X22" s="851"/>
      <c r="Y22" s="851"/>
      <c r="Z22" s="851"/>
      <c r="AA22" s="851"/>
      <c r="AB22" s="303"/>
      <c r="AC22" s="303"/>
      <c r="AD22" s="334" t="s">
        <v>468</v>
      </c>
      <c r="AE22" s="648">
        <f ca="1">SUM(AF22:EY22)</f>
        <v>5879693.8215282038</v>
      </c>
      <c r="AF22" s="637">
        <f t="shared" ref="AF22:BK22" ca="1" si="27">AF20*(1-IF(DisON,AF21,0))</f>
        <v>0</v>
      </c>
      <c r="AG22" s="300">
        <f t="shared" ca="1" si="27"/>
        <v>49553.36538461539</v>
      </c>
      <c r="AH22" s="300">
        <f t="shared" ca="1" si="27"/>
        <v>63238.221153846163</v>
      </c>
      <c r="AI22" s="300">
        <f t="shared" ca="1" si="27"/>
        <v>3029240.7852564105</v>
      </c>
      <c r="AJ22" s="300">
        <f t="shared" ca="1" si="27"/>
        <v>81607.451923076747</v>
      </c>
      <c r="AK22" s="300">
        <f t="shared" ca="1" si="27"/>
        <v>173401.04166666645</v>
      </c>
      <c r="AL22" s="300">
        <f t="shared" ca="1" si="27"/>
        <v>73325.641025640856</v>
      </c>
      <c r="AM22" s="300">
        <f t="shared" ca="1" si="27"/>
        <v>73325.641025640856</v>
      </c>
      <c r="AN22" s="300">
        <f t="shared" ca="1" si="27"/>
        <v>39479.487179487456</v>
      </c>
      <c r="AO22" s="300">
        <f t="shared" ca="1" si="27"/>
        <v>39479.487179486801</v>
      </c>
      <c r="AP22" s="300">
        <f t="shared" ca="1" si="27"/>
        <v>39479.487179486801</v>
      </c>
      <c r="AQ22" s="300">
        <f t="shared" ca="1" si="27"/>
        <v>38461.538461538905</v>
      </c>
      <c r="AR22" s="300">
        <f t="shared" ca="1" si="27"/>
        <v>38461.53846153825</v>
      </c>
      <c r="AS22" s="300">
        <f t="shared" ca="1" si="27"/>
        <v>38461.538461538905</v>
      </c>
      <c r="AT22" s="300">
        <f t="shared" ca="1" si="27"/>
        <v>38461.53846153825</v>
      </c>
      <c r="AU22" s="300">
        <f t="shared" ca="1" si="27"/>
        <v>38461.53846153825</v>
      </c>
      <c r="AV22" s="300">
        <f t="shared" ca="1" si="27"/>
        <v>39230.769230769278</v>
      </c>
      <c r="AW22" s="300">
        <f t="shared" ca="1" si="27"/>
        <v>39230.769230769278</v>
      </c>
      <c r="AX22" s="300">
        <f t="shared" ca="1" si="27"/>
        <v>39230.769230768623</v>
      </c>
      <c r="AY22" s="300">
        <f t="shared" ca="1" si="27"/>
        <v>39230.769230769278</v>
      </c>
      <c r="AZ22" s="300">
        <f t="shared" ca="1" si="27"/>
        <v>39230.769230768623</v>
      </c>
      <c r="BA22" s="300">
        <f t="shared" ca="1" si="27"/>
        <v>39230.769230769278</v>
      </c>
      <c r="BB22" s="300">
        <f t="shared" ca="1" si="27"/>
        <v>39230.769230769278</v>
      </c>
      <c r="BC22" s="300">
        <f t="shared" ca="1" si="27"/>
        <v>39230.769230768623</v>
      </c>
      <c r="BD22" s="300">
        <f t="shared" ca="1" si="27"/>
        <v>39230.769230769925</v>
      </c>
      <c r="BE22" s="300">
        <f t="shared" ca="1" si="27"/>
        <v>39230.769230768623</v>
      </c>
      <c r="BF22" s="300">
        <f t="shared" ca="1" si="27"/>
        <v>39230.769230769278</v>
      </c>
      <c r="BG22" s="300">
        <f t="shared" ca="1" si="27"/>
        <v>39230.769230768623</v>
      </c>
      <c r="BH22" s="300">
        <f t="shared" ca="1" si="27"/>
        <v>40015.384615385068</v>
      </c>
      <c r="BI22" s="300">
        <f t="shared" ca="1" si="27"/>
        <v>40015.384615385068</v>
      </c>
      <c r="BJ22" s="300">
        <f t="shared" ca="1" si="27"/>
        <v>40015.384615385068</v>
      </c>
      <c r="BK22" s="300">
        <f t="shared" ca="1" si="27"/>
        <v>40015.384615385068</v>
      </c>
      <c r="BL22" s="300">
        <f t="shared" ref="BL22:CQ22" ca="1" si="28">BL20*(1-IF(DisON,BL21,0))</f>
        <v>40015.384615385068</v>
      </c>
      <c r="BM22" s="300">
        <f t="shared" ca="1" si="28"/>
        <v>40015.384615384413</v>
      </c>
      <c r="BN22" s="300">
        <f t="shared" ca="1" si="28"/>
        <v>40015.384615385068</v>
      </c>
      <c r="BO22" s="300">
        <f t="shared" ca="1" si="28"/>
        <v>40015.384615385068</v>
      </c>
      <c r="BP22" s="300">
        <f t="shared" ca="1" si="28"/>
        <v>40015.384615385068</v>
      </c>
      <c r="BQ22" s="300">
        <f t="shared" ca="1" si="28"/>
        <v>40015.384615385068</v>
      </c>
      <c r="BR22" s="300">
        <f t="shared" ca="1" si="28"/>
        <v>40015.384615385068</v>
      </c>
      <c r="BS22" s="300">
        <f t="shared" ca="1" si="28"/>
        <v>40015.384615385068</v>
      </c>
      <c r="BT22" s="300">
        <f t="shared" ca="1" si="28"/>
        <v>40815.692307691934</v>
      </c>
      <c r="BU22" s="300">
        <f t="shared" ca="1" si="28"/>
        <v>40815.692307691934</v>
      </c>
      <c r="BV22" s="300">
        <f t="shared" ca="1" si="28"/>
        <v>40815.692307691934</v>
      </c>
      <c r="BW22" s="300">
        <f t="shared" ca="1" si="28"/>
        <v>40815.692307691934</v>
      </c>
      <c r="BX22" s="300">
        <f t="shared" ca="1" si="28"/>
        <v>40815.692307691934</v>
      </c>
      <c r="BY22" s="300">
        <f t="shared" ca="1" si="28"/>
        <v>40815.692307691934</v>
      </c>
      <c r="BZ22" s="300">
        <f t="shared" ca="1" si="28"/>
        <v>40815.692307692581</v>
      </c>
      <c r="CA22" s="300">
        <f t="shared" ca="1" si="28"/>
        <v>40815.692307691934</v>
      </c>
      <c r="CB22" s="300">
        <f t="shared" ca="1" si="28"/>
        <v>40815.692307691934</v>
      </c>
      <c r="CC22" s="300">
        <f t="shared" ca="1" si="28"/>
        <v>40815.692307691934</v>
      </c>
      <c r="CD22" s="300">
        <f t="shared" ca="1" si="28"/>
        <v>40815.692307691934</v>
      </c>
      <c r="CE22" s="300">
        <f t="shared" ca="1" si="28"/>
        <v>40815.692307691934</v>
      </c>
      <c r="CF22" s="300">
        <f t="shared" ca="1" si="28"/>
        <v>41632.006153846451</v>
      </c>
      <c r="CG22" s="300">
        <f t="shared" ca="1" si="28"/>
        <v>41632.006153845796</v>
      </c>
      <c r="CH22" s="300">
        <f t="shared" ca="1" si="28"/>
        <v>41632.006153846451</v>
      </c>
      <c r="CI22" s="300">
        <f t="shared" ca="1" si="28"/>
        <v>41632.006153845796</v>
      </c>
      <c r="CJ22" s="300">
        <f t="shared" ca="1" si="28"/>
        <v>41632.006153846451</v>
      </c>
      <c r="CK22" s="300">
        <f t="shared" ca="1" si="28"/>
        <v>41632.006153846451</v>
      </c>
      <c r="CL22" s="300">
        <f t="shared" ca="1" si="28"/>
        <v>41632.006153845796</v>
      </c>
      <c r="CM22" s="300">
        <f t="shared" ca="1" si="28"/>
        <v>41632.006153846451</v>
      </c>
      <c r="CN22" s="300">
        <f t="shared" ca="1" si="28"/>
        <v>41632.006153845796</v>
      </c>
      <c r="CO22" s="300">
        <f t="shared" ca="1" si="28"/>
        <v>41632.006153846451</v>
      </c>
      <c r="CP22" s="300">
        <f t="shared" ca="1" si="28"/>
        <v>41632.006153845796</v>
      </c>
      <c r="CQ22" s="300">
        <f t="shared" ca="1" si="28"/>
        <v>41632.006153846451</v>
      </c>
      <c r="CR22" s="300">
        <f t="shared" ref="CR22:DW22" ca="1" si="29">CR20*(1-IF(DisON,CR21,0))</f>
        <v>42464.646276922882</v>
      </c>
      <c r="CS22" s="300">
        <f t="shared" ca="1" si="29"/>
        <v>42464.646276922882</v>
      </c>
      <c r="CT22" s="300">
        <f t="shared" ca="1" si="29"/>
        <v>0</v>
      </c>
      <c r="CU22" s="300">
        <f t="shared" ca="1" si="29"/>
        <v>0</v>
      </c>
      <c r="CV22" s="300">
        <f t="shared" ca="1" si="29"/>
        <v>0</v>
      </c>
      <c r="CW22" s="300">
        <f t="shared" ca="1" si="29"/>
        <v>0</v>
      </c>
      <c r="CX22" s="300">
        <f t="shared" ca="1" si="29"/>
        <v>0</v>
      </c>
      <c r="CY22" s="300">
        <f t="shared" ca="1" si="29"/>
        <v>0</v>
      </c>
      <c r="CZ22" s="300">
        <f t="shared" ca="1" si="29"/>
        <v>0</v>
      </c>
      <c r="DA22" s="300">
        <f t="shared" ca="1" si="29"/>
        <v>0</v>
      </c>
      <c r="DB22" s="300">
        <f t="shared" ca="1" si="29"/>
        <v>0</v>
      </c>
      <c r="DC22" s="300">
        <f t="shared" ca="1" si="29"/>
        <v>0</v>
      </c>
      <c r="DD22" s="300">
        <f t="shared" ca="1" si="29"/>
        <v>0</v>
      </c>
      <c r="DE22" s="300">
        <f t="shared" ca="1" si="29"/>
        <v>0</v>
      </c>
      <c r="DF22" s="300">
        <f t="shared" ca="1" si="29"/>
        <v>0</v>
      </c>
      <c r="DG22" s="300">
        <f t="shared" ca="1" si="29"/>
        <v>0</v>
      </c>
      <c r="DH22" s="300">
        <f t="shared" ca="1" si="29"/>
        <v>0</v>
      </c>
      <c r="DI22" s="300">
        <f t="shared" ca="1" si="29"/>
        <v>0</v>
      </c>
      <c r="DJ22" s="300">
        <f t="shared" ca="1" si="29"/>
        <v>0</v>
      </c>
      <c r="DK22" s="300">
        <f t="shared" ca="1" si="29"/>
        <v>0</v>
      </c>
      <c r="DL22" s="300">
        <f t="shared" ca="1" si="29"/>
        <v>0</v>
      </c>
      <c r="DM22" s="300">
        <f t="shared" ca="1" si="29"/>
        <v>0</v>
      </c>
      <c r="DN22" s="300">
        <f t="shared" ca="1" si="29"/>
        <v>0</v>
      </c>
      <c r="DO22" s="300">
        <f t="shared" ca="1" si="29"/>
        <v>0</v>
      </c>
      <c r="DP22" s="300">
        <f t="shared" ca="1" si="29"/>
        <v>0</v>
      </c>
      <c r="DQ22" s="300">
        <f t="shared" ca="1" si="29"/>
        <v>0</v>
      </c>
      <c r="DR22" s="300">
        <f t="shared" ca="1" si="29"/>
        <v>0</v>
      </c>
      <c r="DS22" s="300">
        <f t="shared" ca="1" si="29"/>
        <v>0</v>
      </c>
      <c r="DT22" s="300">
        <f t="shared" ca="1" si="29"/>
        <v>0</v>
      </c>
      <c r="DU22" s="300">
        <f t="shared" ca="1" si="29"/>
        <v>0</v>
      </c>
      <c r="DV22" s="300">
        <f t="shared" ca="1" si="29"/>
        <v>0</v>
      </c>
      <c r="DW22" s="300">
        <f t="shared" ca="1" si="29"/>
        <v>0</v>
      </c>
      <c r="DX22" s="300">
        <f t="shared" ref="DX22:EX22" ca="1" si="30">DX20*(1-IF(DisON,DX21,0))</f>
        <v>0</v>
      </c>
      <c r="DY22" s="300">
        <f t="shared" ca="1" si="30"/>
        <v>0</v>
      </c>
      <c r="DZ22" s="300">
        <f t="shared" ca="1" si="30"/>
        <v>0</v>
      </c>
      <c r="EA22" s="300">
        <f t="shared" ca="1" si="30"/>
        <v>0</v>
      </c>
      <c r="EB22" s="300">
        <f t="shared" ca="1" si="30"/>
        <v>0</v>
      </c>
      <c r="EC22" s="300">
        <f t="shared" ca="1" si="30"/>
        <v>0</v>
      </c>
      <c r="ED22" s="300">
        <f t="shared" ca="1" si="30"/>
        <v>0</v>
      </c>
      <c r="EE22" s="300">
        <f t="shared" ca="1" si="30"/>
        <v>0</v>
      </c>
      <c r="EF22" s="300">
        <f t="shared" ca="1" si="30"/>
        <v>0</v>
      </c>
      <c r="EG22" s="300">
        <f t="shared" ca="1" si="30"/>
        <v>0</v>
      </c>
      <c r="EH22" s="300">
        <f t="shared" ca="1" si="30"/>
        <v>0</v>
      </c>
      <c r="EI22" s="300">
        <f t="shared" ca="1" si="30"/>
        <v>0</v>
      </c>
      <c r="EJ22" s="300">
        <f t="shared" ca="1" si="30"/>
        <v>0</v>
      </c>
      <c r="EK22" s="300">
        <f t="shared" ca="1" si="30"/>
        <v>0</v>
      </c>
      <c r="EL22" s="300">
        <f t="shared" ca="1" si="30"/>
        <v>0</v>
      </c>
      <c r="EM22" s="300">
        <f t="shared" ca="1" si="30"/>
        <v>0</v>
      </c>
      <c r="EN22" s="300">
        <f t="shared" ca="1" si="30"/>
        <v>0</v>
      </c>
      <c r="EO22" s="300">
        <f t="shared" ca="1" si="30"/>
        <v>0</v>
      </c>
      <c r="EP22" s="300">
        <f t="shared" ca="1" si="30"/>
        <v>0</v>
      </c>
      <c r="EQ22" s="300">
        <f t="shared" ca="1" si="30"/>
        <v>0</v>
      </c>
      <c r="ER22" s="300">
        <f t="shared" ca="1" si="30"/>
        <v>0</v>
      </c>
      <c r="ES22" s="300">
        <f t="shared" ca="1" si="30"/>
        <v>0</v>
      </c>
      <c r="ET22" s="300">
        <f t="shared" ca="1" si="30"/>
        <v>0</v>
      </c>
      <c r="EU22" s="300">
        <f t="shared" ca="1" si="30"/>
        <v>0</v>
      </c>
      <c r="EV22" s="300">
        <f t="shared" ca="1" si="30"/>
        <v>0</v>
      </c>
      <c r="EW22" s="300">
        <f t="shared" ca="1" si="30"/>
        <v>0</v>
      </c>
      <c r="EX22" s="300">
        <f t="shared" ca="1" si="30"/>
        <v>0</v>
      </c>
      <c r="EY22" s="612"/>
      <c r="FB22" s="612"/>
    </row>
    <row r="23" spans="1:158" s="634" customFormat="1" ht="5.0999999999999996" hidden="1" customHeight="1" outlineLevel="2">
      <c r="A23" s="627"/>
      <c r="B23" s="627"/>
      <c r="C23" s="627"/>
      <c r="D23" s="627"/>
      <c r="E23" s="628"/>
      <c r="F23" s="627"/>
      <c r="G23" s="627"/>
      <c r="H23" s="627"/>
      <c r="I23" s="627"/>
      <c r="J23" s="627"/>
      <c r="K23" s="627"/>
      <c r="L23" s="627"/>
      <c r="M23" s="627"/>
      <c r="N23" s="627"/>
      <c r="O23" s="627"/>
      <c r="P23" s="627"/>
      <c r="Q23" s="627"/>
      <c r="R23" s="627"/>
      <c r="S23" s="627"/>
      <c r="T23" s="627"/>
      <c r="U23" s="627"/>
      <c r="V23" s="627"/>
      <c r="W23" s="627"/>
      <c r="X23" s="627"/>
      <c r="Y23" s="627"/>
      <c r="Z23" s="627"/>
      <c r="AA23" s="627"/>
      <c r="AB23" s="629"/>
      <c r="AC23" s="627"/>
      <c r="AD23" s="630"/>
      <c r="AE23" s="631"/>
      <c r="AF23" s="301"/>
      <c r="AG23" s="301"/>
      <c r="AH23" s="301"/>
      <c r="AI23" s="301"/>
      <c r="AJ23" s="301"/>
      <c r="AK23" s="301"/>
      <c r="AL23" s="301"/>
      <c r="AM23" s="301"/>
      <c r="AN23" s="301"/>
      <c r="AO23" s="301"/>
      <c r="AP23" s="301"/>
      <c r="AQ23" s="301"/>
      <c r="AR23" s="301"/>
      <c r="AS23" s="301"/>
      <c r="AT23" s="301"/>
      <c r="AU23" s="301"/>
      <c r="AV23" s="301"/>
      <c r="AW23" s="301"/>
      <c r="AX23" s="301"/>
      <c r="AY23" s="301"/>
      <c r="AZ23" s="301"/>
      <c r="BA23" s="301"/>
      <c r="BB23" s="301"/>
      <c r="BC23" s="301"/>
      <c r="BD23" s="301"/>
      <c r="BE23" s="301"/>
      <c r="BF23" s="301"/>
      <c r="BG23" s="301"/>
      <c r="BH23" s="301"/>
      <c r="BI23" s="301"/>
      <c r="BJ23" s="301"/>
      <c r="BK23" s="301"/>
      <c r="BL23" s="301"/>
      <c r="BM23" s="301"/>
      <c r="BN23" s="301"/>
      <c r="BO23" s="301"/>
      <c r="BP23" s="301"/>
      <c r="BQ23" s="301"/>
      <c r="BR23" s="301"/>
      <c r="BS23" s="301"/>
      <c r="BT23" s="301"/>
      <c r="BU23" s="301"/>
      <c r="BV23" s="301"/>
      <c r="BW23" s="301"/>
      <c r="BX23" s="301"/>
      <c r="BY23" s="301"/>
      <c r="BZ23" s="301"/>
      <c r="CA23" s="301"/>
      <c r="CB23" s="301"/>
      <c r="CC23" s="301"/>
      <c r="CD23" s="301"/>
      <c r="CE23" s="301"/>
      <c r="CF23" s="301"/>
      <c r="CG23" s="301"/>
      <c r="CH23" s="301"/>
      <c r="CI23" s="301"/>
      <c r="CJ23" s="301"/>
      <c r="CK23" s="301"/>
      <c r="CL23" s="301"/>
      <c r="CM23" s="301"/>
      <c r="CN23" s="301"/>
      <c r="CO23" s="301"/>
      <c r="CP23" s="301"/>
      <c r="CQ23" s="301"/>
      <c r="CR23" s="301"/>
      <c r="CS23" s="301"/>
      <c r="CT23" s="301"/>
      <c r="CU23" s="301"/>
      <c r="CV23" s="301"/>
      <c r="CW23" s="301"/>
      <c r="CX23" s="301"/>
      <c r="CY23" s="301"/>
      <c r="CZ23" s="301"/>
      <c r="DA23" s="301"/>
      <c r="DB23" s="301"/>
      <c r="DC23" s="301"/>
      <c r="DD23" s="301"/>
      <c r="DE23" s="301"/>
      <c r="DF23" s="301"/>
      <c r="DG23" s="301"/>
      <c r="DH23" s="301"/>
      <c r="DI23" s="301"/>
      <c r="DJ23" s="301"/>
      <c r="DK23" s="301"/>
      <c r="DL23" s="301"/>
      <c r="DM23" s="301"/>
      <c r="DN23" s="301"/>
      <c r="DO23" s="301"/>
      <c r="DP23" s="301"/>
      <c r="DQ23" s="301"/>
      <c r="DR23" s="301"/>
      <c r="DS23" s="301"/>
      <c r="DT23" s="301"/>
      <c r="DU23" s="301"/>
      <c r="DV23" s="301"/>
      <c r="DW23" s="301"/>
      <c r="DX23" s="301"/>
      <c r="DY23" s="301"/>
      <c r="DZ23" s="301"/>
      <c r="EA23" s="301"/>
      <c r="EB23" s="301"/>
      <c r="EC23" s="301"/>
      <c r="ED23" s="301"/>
      <c r="EE23" s="301"/>
      <c r="EF23" s="301"/>
      <c r="EG23" s="301"/>
      <c r="EH23" s="301"/>
      <c r="EI23" s="301"/>
      <c r="EJ23" s="301"/>
      <c r="EK23" s="301"/>
      <c r="EL23" s="301"/>
      <c r="EM23" s="301"/>
      <c r="EN23" s="301"/>
      <c r="EO23" s="301"/>
      <c r="EP23" s="301"/>
      <c r="EQ23" s="301"/>
      <c r="ER23" s="301"/>
      <c r="ES23" s="301"/>
      <c r="ET23" s="301"/>
      <c r="EU23" s="301"/>
      <c r="EV23" s="301"/>
      <c r="EW23" s="301"/>
      <c r="EX23" s="301"/>
      <c r="EY23" s="632"/>
      <c r="EZ23" s="201"/>
      <c r="FA23" s="201"/>
      <c r="FB23" s="633"/>
    </row>
    <row r="24" spans="1:158" s="86" customFormat="1" ht="12.75" hidden="1" customHeight="1" outlineLevel="2">
      <c r="C24" s="232"/>
      <c r="F24" s="85"/>
      <c r="G24" s="85"/>
      <c r="H24" s="85"/>
      <c r="I24" s="85"/>
      <c r="J24" s="85"/>
      <c r="K24" s="85"/>
      <c r="L24" s="85"/>
      <c r="M24" s="85"/>
      <c r="N24" s="85"/>
      <c r="O24" s="85"/>
      <c r="P24" s="85"/>
      <c r="Q24" s="85"/>
      <c r="R24" s="85"/>
      <c r="S24" s="85"/>
      <c r="T24" s="85"/>
      <c r="U24" s="85"/>
      <c r="V24" s="85"/>
      <c r="W24" s="85"/>
      <c r="X24" s="85"/>
      <c r="Y24" s="85"/>
      <c r="Z24" s="85"/>
      <c r="AA24" s="85"/>
      <c r="AD24" s="232"/>
      <c r="AE24" s="328" t="s">
        <v>195</v>
      </c>
      <c r="AF24" s="649">
        <f ca="1">IF($AE17=0,0,AF22/$AE17)</f>
        <v>0</v>
      </c>
      <c r="AG24" s="650">
        <f t="shared" ref="AG24:CR24" ca="1" si="31">IF($AE17=0,0,AG22/$AE17)</f>
        <v>8.4278819422838377E-3</v>
      </c>
      <c r="AH24" s="650">
        <f t="shared" ca="1" si="31"/>
        <v>1.0755359560102025E-2</v>
      </c>
      <c r="AI24" s="650">
        <f t="shared" ca="1" si="31"/>
        <v>0.51520383156092209</v>
      </c>
      <c r="AJ24" s="650">
        <f t="shared" ca="1" si="31"/>
        <v>1.3879541078189339E-2</v>
      </c>
      <c r="AK24" s="650">
        <f t="shared" ca="1" si="31"/>
        <v>2.9491508729887816E-2</v>
      </c>
      <c r="AL24" s="650">
        <f t="shared" ca="1" si="31"/>
        <v>1.2470996492566113E-2</v>
      </c>
      <c r="AM24" s="650">
        <f t="shared" ca="1" si="31"/>
        <v>1.2470996492566113E-2</v>
      </c>
      <c r="AN24" s="650">
        <f t="shared" ca="1" si="31"/>
        <v>6.714548134281296E-3</v>
      </c>
      <c r="AO24" s="650">
        <f t="shared" ca="1" si="31"/>
        <v>6.7145481342811841E-3</v>
      </c>
      <c r="AP24" s="650">
        <f t="shared" ca="1" si="31"/>
        <v>6.7145481342811841E-3</v>
      </c>
      <c r="AQ24" s="650">
        <f t="shared" ca="1" si="31"/>
        <v>6.5414185889601803E-3</v>
      </c>
      <c r="AR24" s="650">
        <f t="shared" ca="1" si="31"/>
        <v>6.5414185889600684E-3</v>
      </c>
      <c r="AS24" s="650">
        <f t="shared" ca="1" si="31"/>
        <v>6.5414185889601803E-3</v>
      </c>
      <c r="AT24" s="650">
        <f t="shared" ca="1" si="31"/>
        <v>6.5414185889600684E-3</v>
      </c>
      <c r="AU24" s="650">
        <f t="shared" ca="1" si="31"/>
        <v>6.5414185889600684E-3</v>
      </c>
      <c r="AV24" s="650">
        <f t="shared" ca="1" si="31"/>
        <v>6.6722469607393142E-3</v>
      </c>
      <c r="AW24" s="650">
        <f t="shared" ca="1" si="31"/>
        <v>6.6722469607393142E-3</v>
      </c>
      <c r="AX24" s="650">
        <f t="shared" ca="1" si="31"/>
        <v>6.6722469607392032E-3</v>
      </c>
      <c r="AY24" s="650">
        <f t="shared" ca="1" si="31"/>
        <v>6.6722469607393142E-3</v>
      </c>
      <c r="AZ24" s="650">
        <f t="shared" ca="1" si="31"/>
        <v>6.6722469607392032E-3</v>
      </c>
      <c r="BA24" s="650">
        <f t="shared" ca="1" si="31"/>
        <v>6.6722469607393142E-3</v>
      </c>
      <c r="BB24" s="650">
        <f t="shared" ca="1" si="31"/>
        <v>6.6722469607393142E-3</v>
      </c>
      <c r="BC24" s="650">
        <f t="shared" ca="1" si="31"/>
        <v>6.6722469607392032E-3</v>
      </c>
      <c r="BD24" s="650">
        <f t="shared" ca="1" si="31"/>
        <v>6.6722469607394244E-3</v>
      </c>
      <c r="BE24" s="650">
        <f t="shared" ca="1" si="31"/>
        <v>6.6722469607392032E-3</v>
      </c>
      <c r="BF24" s="650">
        <f t="shared" ca="1" si="31"/>
        <v>6.6722469607393142E-3</v>
      </c>
      <c r="BG24" s="650">
        <f t="shared" ca="1" si="31"/>
        <v>6.6722469607392032E-3</v>
      </c>
      <c r="BH24" s="650">
        <f t="shared" ca="1" si="31"/>
        <v>6.8056918999541702E-3</v>
      </c>
      <c r="BI24" s="650">
        <f t="shared" ca="1" si="31"/>
        <v>6.8056918999541702E-3</v>
      </c>
      <c r="BJ24" s="650">
        <f t="shared" ca="1" si="31"/>
        <v>6.8056918999541702E-3</v>
      </c>
      <c r="BK24" s="650">
        <f t="shared" ca="1" si="31"/>
        <v>6.8056918999541702E-3</v>
      </c>
      <c r="BL24" s="650">
        <f t="shared" ca="1" si="31"/>
        <v>6.8056918999541702E-3</v>
      </c>
      <c r="BM24" s="650">
        <f t="shared" ca="1" si="31"/>
        <v>6.8056918999540583E-3</v>
      </c>
      <c r="BN24" s="650">
        <f t="shared" ca="1" si="31"/>
        <v>6.8056918999541702E-3</v>
      </c>
      <c r="BO24" s="650">
        <f t="shared" ca="1" si="31"/>
        <v>6.8056918999541702E-3</v>
      </c>
      <c r="BP24" s="650">
        <f t="shared" ca="1" si="31"/>
        <v>6.8056918999541702E-3</v>
      </c>
      <c r="BQ24" s="650">
        <f t="shared" ca="1" si="31"/>
        <v>6.8056918999541702E-3</v>
      </c>
      <c r="BR24" s="650">
        <f t="shared" ca="1" si="31"/>
        <v>6.8056918999541702E-3</v>
      </c>
      <c r="BS24" s="650">
        <f t="shared" ca="1" si="31"/>
        <v>6.8056918999541702E-3</v>
      </c>
      <c r="BT24" s="650">
        <f t="shared" ca="1" si="31"/>
        <v>6.9418057379531106E-3</v>
      </c>
      <c r="BU24" s="650">
        <f t="shared" ca="1" si="31"/>
        <v>6.9418057379531106E-3</v>
      </c>
      <c r="BV24" s="650">
        <f t="shared" ca="1" si="31"/>
        <v>6.9418057379531106E-3</v>
      </c>
      <c r="BW24" s="650">
        <f t="shared" ca="1" si="31"/>
        <v>6.9418057379531106E-3</v>
      </c>
      <c r="BX24" s="650">
        <f t="shared" ca="1" si="31"/>
        <v>6.9418057379531106E-3</v>
      </c>
      <c r="BY24" s="650">
        <f t="shared" ca="1" si="31"/>
        <v>6.9418057379531106E-3</v>
      </c>
      <c r="BZ24" s="650">
        <f t="shared" ca="1" si="31"/>
        <v>6.9418057379532208E-3</v>
      </c>
      <c r="CA24" s="650">
        <f t="shared" ca="1" si="31"/>
        <v>6.9418057379531106E-3</v>
      </c>
      <c r="CB24" s="650">
        <f t="shared" ca="1" si="31"/>
        <v>6.9418057379531106E-3</v>
      </c>
      <c r="CC24" s="650">
        <f t="shared" ca="1" si="31"/>
        <v>6.9418057379531106E-3</v>
      </c>
      <c r="CD24" s="650">
        <f t="shared" ca="1" si="31"/>
        <v>6.9418057379531106E-3</v>
      </c>
      <c r="CE24" s="650">
        <f t="shared" ca="1" si="31"/>
        <v>6.9418057379531106E-3</v>
      </c>
      <c r="CF24" s="650">
        <f t="shared" ca="1" si="31"/>
        <v>7.0806418527122883E-3</v>
      </c>
      <c r="CG24" s="650">
        <f t="shared" ca="1" si="31"/>
        <v>7.0806418527121773E-3</v>
      </c>
      <c r="CH24" s="650">
        <f t="shared" ca="1" si="31"/>
        <v>7.0806418527122883E-3</v>
      </c>
      <c r="CI24" s="650">
        <f t="shared" ca="1" si="31"/>
        <v>7.0806418527121773E-3</v>
      </c>
      <c r="CJ24" s="650">
        <f t="shared" ca="1" si="31"/>
        <v>7.0806418527122883E-3</v>
      </c>
      <c r="CK24" s="650">
        <f t="shared" ca="1" si="31"/>
        <v>7.0806418527122883E-3</v>
      </c>
      <c r="CL24" s="650">
        <f t="shared" ca="1" si="31"/>
        <v>7.0806418527121773E-3</v>
      </c>
      <c r="CM24" s="650">
        <f t="shared" ca="1" si="31"/>
        <v>7.0806418527122883E-3</v>
      </c>
      <c r="CN24" s="650">
        <f t="shared" ca="1" si="31"/>
        <v>7.0806418527121773E-3</v>
      </c>
      <c r="CO24" s="650">
        <f t="shared" ca="1" si="31"/>
        <v>7.0806418527122883E-3</v>
      </c>
      <c r="CP24" s="650">
        <f t="shared" ca="1" si="31"/>
        <v>7.0806418527121773E-3</v>
      </c>
      <c r="CQ24" s="650">
        <f t="shared" ca="1" si="31"/>
        <v>7.0806418527122883E-3</v>
      </c>
      <c r="CR24" s="650">
        <f t="shared" ca="1" si="31"/>
        <v>7.2222546897664497E-3</v>
      </c>
      <c r="CS24" s="650">
        <f t="shared" ref="CS24:EX24" ca="1" si="32">IF($AE17=0,0,CS22/$AE17)</f>
        <v>7.2222546897664497E-3</v>
      </c>
      <c r="CT24" s="650">
        <f t="shared" ca="1" si="32"/>
        <v>0</v>
      </c>
      <c r="CU24" s="650">
        <f t="shared" ca="1" si="32"/>
        <v>0</v>
      </c>
      <c r="CV24" s="650">
        <f t="shared" ca="1" si="32"/>
        <v>0</v>
      </c>
      <c r="CW24" s="650">
        <f t="shared" ca="1" si="32"/>
        <v>0</v>
      </c>
      <c r="CX24" s="650">
        <f t="shared" ca="1" si="32"/>
        <v>0</v>
      </c>
      <c r="CY24" s="650">
        <f t="shared" ca="1" si="32"/>
        <v>0</v>
      </c>
      <c r="CZ24" s="650">
        <f t="shared" ca="1" si="32"/>
        <v>0</v>
      </c>
      <c r="DA24" s="650">
        <f t="shared" ca="1" si="32"/>
        <v>0</v>
      </c>
      <c r="DB24" s="650">
        <f t="shared" ca="1" si="32"/>
        <v>0</v>
      </c>
      <c r="DC24" s="650">
        <f t="shared" ca="1" si="32"/>
        <v>0</v>
      </c>
      <c r="DD24" s="650">
        <f t="shared" ca="1" si="32"/>
        <v>0</v>
      </c>
      <c r="DE24" s="650">
        <f t="shared" ca="1" si="32"/>
        <v>0</v>
      </c>
      <c r="DF24" s="650">
        <f t="shared" ca="1" si="32"/>
        <v>0</v>
      </c>
      <c r="DG24" s="650">
        <f t="shared" ca="1" si="32"/>
        <v>0</v>
      </c>
      <c r="DH24" s="650">
        <f t="shared" ca="1" si="32"/>
        <v>0</v>
      </c>
      <c r="DI24" s="650">
        <f t="shared" ca="1" si="32"/>
        <v>0</v>
      </c>
      <c r="DJ24" s="650">
        <f t="shared" ca="1" si="32"/>
        <v>0</v>
      </c>
      <c r="DK24" s="650">
        <f t="shared" ca="1" si="32"/>
        <v>0</v>
      </c>
      <c r="DL24" s="650">
        <f t="shared" ca="1" si="32"/>
        <v>0</v>
      </c>
      <c r="DM24" s="650">
        <f t="shared" ca="1" si="32"/>
        <v>0</v>
      </c>
      <c r="DN24" s="650">
        <f t="shared" ca="1" si="32"/>
        <v>0</v>
      </c>
      <c r="DO24" s="650">
        <f t="shared" ca="1" si="32"/>
        <v>0</v>
      </c>
      <c r="DP24" s="650">
        <f t="shared" ca="1" si="32"/>
        <v>0</v>
      </c>
      <c r="DQ24" s="650">
        <f t="shared" ca="1" si="32"/>
        <v>0</v>
      </c>
      <c r="DR24" s="650">
        <f t="shared" ca="1" si="32"/>
        <v>0</v>
      </c>
      <c r="DS24" s="650">
        <f t="shared" ca="1" si="32"/>
        <v>0</v>
      </c>
      <c r="DT24" s="650">
        <f t="shared" ca="1" si="32"/>
        <v>0</v>
      </c>
      <c r="DU24" s="650">
        <f t="shared" ca="1" si="32"/>
        <v>0</v>
      </c>
      <c r="DV24" s="650">
        <f t="shared" ca="1" si="32"/>
        <v>0</v>
      </c>
      <c r="DW24" s="650">
        <f t="shared" ca="1" si="32"/>
        <v>0</v>
      </c>
      <c r="DX24" s="650">
        <f t="shared" ca="1" si="32"/>
        <v>0</v>
      </c>
      <c r="DY24" s="650">
        <f t="shared" ca="1" si="32"/>
        <v>0</v>
      </c>
      <c r="DZ24" s="650">
        <f t="shared" ca="1" si="32"/>
        <v>0</v>
      </c>
      <c r="EA24" s="650">
        <f t="shared" ca="1" si="32"/>
        <v>0</v>
      </c>
      <c r="EB24" s="650">
        <f t="shared" ca="1" si="32"/>
        <v>0</v>
      </c>
      <c r="EC24" s="650">
        <f t="shared" ca="1" si="32"/>
        <v>0</v>
      </c>
      <c r="ED24" s="650">
        <f t="shared" ca="1" si="32"/>
        <v>0</v>
      </c>
      <c r="EE24" s="650">
        <f t="shared" ca="1" si="32"/>
        <v>0</v>
      </c>
      <c r="EF24" s="650">
        <f t="shared" ca="1" si="32"/>
        <v>0</v>
      </c>
      <c r="EG24" s="650">
        <f t="shared" ca="1" si="32"/>
        <v>0</v>
      </c>
      <c r="EH24" s="650">
        <f t="shared" ca="1" si="32"/>
        <v>0</v>
      </c>
      <c r="EI24" s="650">
        <f t="shared" ca="1" si="32"/>
        <v>0</v>
      </c>
      <c r="EJ24" s="650">
        <f t="shared" ca="1" si="32"/>
        <v>0</v>
      </c>
      <c r="EK24" s="650">
        <f t="shared" ca="1" si="32"/>
        <v>0</v>
      </c>
      <c r="EL24" s="650">
        <f t="shared" ca="1" si="32"/>
        <v>0</v>
      </c>
      <c r="EM24" s="650">
        <f t="shared" ca="1" si="32"/>
        <v>0</v>
      </c>
      <c r="EN24" s="650">
        <f t="shared" ca="1" si="32"/>
        <v>0</v>
      </c>
      <c r="EO24" s="650">
        <f t="shared" ca="1" si="32"/>
        <v>0</v>
      </c>
      <c r="EP24" s="650">
        <f t="shared" ca="1" si="32"/>
        <v>0</v>
      </c>
      <c r="EQ24" s="650">
        <f t="shared" ca="1" si="32"/>
        <v>0</v>
      </c>
      <c r="ER24" s="650">
        <f t="shared" ca="1" si="32"/>
        <v>0</v>
      </c>
      <c r="ES24" s="650">
        <f t="shared" ca="1" si="32"/>
        <v>0</v>
      </c>
      <c r="ET24" s="650">
        <f t="shared" ca="1" si="32"/>
        <v>0</v>
      </c>
      <c r="EU24" s="650">
        <f t="shared" ca="1" si="32"/>
        <v>0</v>
      </c>
      <c r="EV24" s="650">
        <f t="shared" ca="1" si="32"/>
        <v>0</v>
      </c>
      <c r="EW24" s="650">
        <f t="shared" ca="1" si="32"/>
        <v>0</v>
      </c>
      <c r="EX24" s="650">
        <f t="shared" ca="1" si="32"/>
        <v>0</v>
      </c>
      <c r="EY24" s="612"/>
      <c r="FB24" s="612"/>
    </row>
    <row r="25" spans="1:158" s="86" customFormat="1" outlineLevel="1">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E25" s="621"/>
      <c r="EY25" s="612"/>
      <c r="FB25" s="612"/>
    </row>
    <row r="26" spans="1:158" s="86" customFormat="1" outlineLevel="1" collapsed="1">
      <c r="A26" s="1025" t="str">
        <f>Constants!$B$291</f>
        <v>Pan Programme</v>
      </c>
      <c r="B26" s="1025"/>
      <c r="C26" s="1025"/>
      <c r="D26" s="861">
        <f ca="1">IF(AE28=0,0,AE29/AE28)</f>
        <v>355748.5488533508</v>
      </c>
      <c r="E26" s="318"/>
      <c r="F26" s="318"/>
      <c r="G26" s="318"/>
      <c r="H26" s="318"/>
      <c r="I26" s="318"/>
      <c r="J26" s="318"/>
      <c r="K26" s="318"/>
      <c r="L26" s="318"/>
      <c r="M26" s="318"/>
      <c r="N26" s="318"/>
      <c r="O26" s="318"/>
      <c r="P26" s="318"/>
      <c r="Q26" s="318"/>
      <c r="R26" s="318"/>
      <c r="S26" s="318"/>
      <c r="T26" s="318"/>
      <c r="U26" s="318"/>
      <c r="V26" s="318"/>
      <c r="W26" s="318"/>
      <c r="X26" s="318"/>
      <c r="Y26" s="318"/>
      <c r="Z26" s="318"/>
      <c r="AA26" s="318"/>
      <c r="AB26" s="318"/>
      <c r="AC26" s="318"/>
      <c r="AD26" s="625" t="str">
        <f>Constants!$E$291</f>
        <v>1_ATP</v>
      </c>
      <c r="AE26" s="626">
        <f ca="1">IF(AE32=0,0,-(1-(AE32/AE29)))</f>
        <v>1.3322676295501878E-15</v>
      </c>
      <c r="EY26" s="612"/>
      <c r="EZ26" s="622"/>
      <c r="FB26" s="612"/>
    </row>
    <row r="27" spans="1:158" s="634" customFormat="1" ht="5.0999999999999996" hidden="1" customHeight="1" outlineLevel="2">
      <c r="A27" s="627"/>
      <c r="B27" s="627"/>
      <c r="C27" s="627"/>
      <c r="D27" s="627"/>
      <c r="E27" s="628"/>
      <c r="F27" s="627"/>
      <c r="G27" s="627"/>
      <c r="H27" s="627"/>
      <c r="I27" s="627"/>
      <c r="J27" s="627"/>
      <c r="K27" s="627"/>
      <c r="L27" s="627"/>
      <c r="M27" s="627"/>
      <c r="N27" s="627"/>
      <c r="O27" s="627"/>
      <c r="P27" s="627"/>
      <c r="Q27" s="627"/>
      <c r="R27" s="627"/>
      <c r="S27" s="627"/>
      <c r="T27" s="627"/>
      <c r="U27" s="627"/>
      <c r="V27" s="627"/>
      <c r="W27" s="627"/>
      <c r="X27" s="627"/>
      <c r="Y27" s="627"/>
      <c r="Z27" s="627"/>
      <c r="AA27" s="627"/>
      <c r="AB27" s="629"/>
      <c r="AC27" s="627"/>
      <c r="AD27" s="630"/>
      <c r="AE27" s="631"/>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c r="CW27" s="204"/>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632"/>
      <c r="EZ27" s="201"/>
      <c r="FA27" s="201"/>
      <c r="FB27" s="633"/>
    </row>
    <row r="28" spans="1:158" s="86" customFormat="1" ht="12.75" hidden="1" customHeight="1" outlineLevel="2">
      <c r="A28" s="1020">
        <v>2</v>
      </c>
      <c r="B28" s="303"/>
      <c r="C28" s="635" t="str">
        <f>$C$16</f>
        <v>For information:</v>
      </c>
      <c r="D28" s="847" t="str">
        <f>$D$16</f>
        <v>Volume</v>
      </c>
      <c r="E28" s="333"/>
      <c r="F28" s="849"/>
      <c r="G28" s="849"/>
      <c r="H28" s="849"/>
      <c r="I28" s="849"/>
      <c r="J28" s="849"/>
      <c r="K28" s="849"/>
      <c r="L28" s="849"/>
      <c r="M28" s="849"/>
      <c r="N28" s="849"/>
      <c r="O28" s="849"/>
      <c r="P28" s="849"/>
      <c r="Q28" s="849"/>
      <c r="R28" s="849"/>
      <c r="S28" s="849"/>
      <c r="T28" s="849"/>
      <c r="U28" s="849"/>
      <c r="V28" s="850"/>
      <c r="W28" s="849"/>
      <c r="X28" s="849"/>
      <c r="Y28" s="849"/>
      <c r="Z28" s="849"/>
      <c r="AA28" s="849"/>
      <c r="AB28" s="333"/>
      <c r="AC28" s="333"/>
      <c r="AD28" s="528" t="s">
        <v>937</v>
      </c>
      <c r="AE28" s="304">
        <f>SUM(AF28:EY28)</f>
        <v>64</v>
      </c>
      <c r="AF28" s="297">
        <f>SUMIF(VolList,$AD28,Constants!AF$1150:AF$1165)</f>
        <v>0</v>
      </c>
      <c r="AG28" s="298">
        <f>SUMIF(VolList,$AD28,Constants!AG$1150:AG$1165)</f>
        <v>0</v>
      </c>
      <c r="AH28" s="298">
        <f>SUMIF(VolList,$AD28,Constants!AH$1150:AH$1165)</f>
        <v>1</v>
      </c>
      <c r="AI28" s="298">
        <f>SUMIF(VolList,$AD28,Constants!AI$1150:AI$1165)</f>
        <v>1</v>
      </c>
      <c r="AJ28" s="298">
        <f>SUMIF(VolList,$AD28,Constants!AJ$1150:AJ$1165)</f>
        <v>1</v>
      </c>
      <c r="AK28" s="298">
        <f>SUMIF(VolList,$AD28,Constants!AK$1150:AK$1165)</f>
        <v>1</v>
      </c>
      <c r="AL28" s="298">
        <f>SUMIF(VolList,$AD28,Constants!AL$1150:AL$1165)</f>
        <v>1</v>
      </c>
      <c r="AM28" s="298">
        <f>SUMIF(VolList,$AD28,Constants!AM$1150:AM$1165)</f>
        <v>1</v>
      </c>
      <c r="AN28" s="298">
        <f>SUMIF(VolList,$AD28,Constants!AN$1150:AN$1165)</f>
        <v>1</v>
      </c>
      <c r="AO28" s="298">
        <f>SUMIF(VolList,$AD28,Constants!AO$1150:AO$1165)</f>
        <v>1</v>
      </c>
      <c r="AP28" s="298">
        <f>SUMIF(VolList,$AD28,Constants!AP$1150:AP$1165)</f>
        <v>1</v>
      </c>
      <c r="AQ28" s="298">
        <f>SUMIF(VolList,$AD28,Constants!AQ$1150:AQ$1165)</f>
        <v>1</v>
      </c>
      <c r="AR28" s="298">
        <f>SUMIF(VolList,$AD28,Constants!AR$1150:AR$1165)</f>
        <v>1</v>
      </c>
      <c r="AS28" s="298">
        <f>SUMIF(VolList,$AD28,Constants!AS$1150:AS$1165)</f>
        <v>1</v>
      </c>
      <c r="AT28" s="298">
        <f>SUMIF(VolList,$AD28,Constants!AT$1150:AT$1165)</f>
        <v>1</v>
      </c>
      <c r="AU28" s="298">
        <f>SUMIF(VolList,$AD28,Constants!AU$1150:AU$1165)</f>
        <v>1</v>
      </c>
      <c r="AV28" s="298">
        <f>SUMIF(VolList,$AD28,Constants!AV$1150:AV$1165)</f>
        <v>1</v>
      </c>
      <c r="AW28" s="298">
        <f>SUMIF(VolList,$AD28,Constants!AW$1150:AW$1165)</f>
        <v>1</v>
      </c>
      <c r="AX28" s="298">
        <f>SUMIF(VolList,$AD28,Constants!AX$1150:AX$1165)</f>
        <v>1</v>
      </c>
      <c r="AY28" s="298">
        <f>SUMIF(VolList,$AD28,Constants!AY$1150:AY$1165)</f>
        <v>1</v>
      </c>
      <c r="AZ28" s="298">
        <f>SUMIF(VolList,$AD28,Constants!AZ$1150:AZ$1165)</f>
        <v>1</v>
      </c>
      <c r="BA28" s="298">
        <f>SUMIF(VolList,$AD28,Constants!BA$1150:BA$1165)</f>
        <v>1</v>
      </c>
      <c r="BB28" s="298">
        <f>SUMIF(VolList,$AD28,Constants!BB$1150:BB$1165)</f>
        <v>1</v>
      </c>
      <c r="BC28" s="298">
        <f>SUMIF(VolList,$AD28,Constants!BC$1150:BC$1165)</f>
        <v>1</v>
      </c>
      <c r="BD28" s="298">
        <f>SUMIF(VolList,$AD28,Constants!BD$1150:BD$1165)</f>
        <v>1</v>
      </c>
      <c r="BE28" s="298">
        <f>SUMIF(VolList,$AD28,Constants!BE$1150:BE$1165)</f>
        <v>1</v>
      </c>
      <c r="BF28" s="298">
        <f>SUMIF(VolList,$AD28,Constants!BF$1150:BF$1165)</f>
        <v>1</v>
      </c>
      <c r="BG28" s="298">
        <f>SUMIF(VolList,$AD28,Constants!BG$1150:BG$1165)</f>
        <v>1</v>
      </c>
      <c r="BH28" s="298">
        <f>SUMIF(VolList,$AD28,Constants!BH$1150:BH$1165)</f>
        <v>1</v>
      </c>
      <c r="BI28" s="298">
        <f>SUMIF(VolList,$AD28,Constants!BI$1150:BI$1165)</f>
        <v>1</v>
      </c>
      <c r="BJ28" s="298">
        <f>SUMIF(VolList,$AD28,Constants!BJ$1150:BJ$1165)</f>
        <v>1</v>
      </c>
      <c r="BK28" s="298">
        <f>SUMIF(VolList,$AD28,Constants!BK$1150:BK$1165)</f>
        <v>1</v>
      </c>
      <c r="BL28" s="298">
        <f>SUMIF(VolList,$AD28,Constants!BL$1150:BL$1165)</f>
        <v>1</v>
      </c>
      <c r="BM28" s="298">
        <f>SUMIF(VolList,$AD28,Constants!BM$1150:BM$1165)</f>
        <v>1</v>
      </c>
      <c r="BN28" s="298">
        <f>SUMIF(VolList,$AD28,Constants!BN$1150:BN$1165)</f>
        <v>1</v>
      </c>
      <c r="BO28" s="298">
        <f>SUMIF(VolList,$AD28,Constants!BO$1150:BO$1165)</f>
        <v>1</v>
      </c>
      <c r="BP28" s="298">
        <f>SUMIF(VolList,$AD28,Constants!BP$1150:BP$1165)</f>
        <v>1</v>
      </c>
      <c r="BQ28" s="298">
        <f>SUMIF(VolList,$AD28,Constants!BQ$1150:BQ$1165)</f>
        <v>1</v>
      </c>
      <c r="BR28" s="298">
        <f>SUMIF(VolList,$AD28,Constants!BR$1150:BR$1165)</f>
        <v>1</v>
      </c>
      <c r="BS28" s="298">
        <f>SUMIF(VolList,$AD28,Constants!BS$1150:BS$1165)</f>
        <v>1</v>
      </c>
      <c r="BT28" s="298">
        <f>SUMIF(VolList,$AD28,Constants!BT$1150:BT$1165)</f>
        <v>1</v>
      </c>
      <c r="BU28" s="298">
        <f>SUMIF(VolList,$AD28,Constants!BU$1150:BU$1165)</f>
        <v>1</v>
      </c>
      <c r="BV28" s="298">
        <f>SUMIF(VolList,$AD28,Constants!BV$1150:BV$1165)</f>
        <v>1</v>
      </c>
      <c r="BW28" s="298">
        <f>SUMIF(VolList,$AD28,Constants!BW$1150:BW$1165)</f>
        <v>1</v>
      </c>
      <c r="BX28" s="298">
        <f>SUMIF(VolList,$AD28,Constants!BX$1150:BX$1165)</f>
        <v>1</v>
      </c>
      <c r="BY28" s="298">
        <f>SUMIF(VolList,$AD28,Constants!BY$1150:BY$1165)</f>
        <v>1</v>
      </c>
      <c r="BZ28" s="298">
        <f>SUMIF(VolList,$AD28,Constants!BZ$1150:BZ$1165)</f>
        <v>1</v>
      </c>
      <c r="CA28" s="298">
        <f>SUMIF(VolList,$AD28,Constants!CA$1150:CA$1165)</f>
        <v>1</v>
      </c>
      <c r="CB28" s="298">
        <f>SUMIF(VolList,$AD28,Constants!CB$1150:CB$1165)</f>
        <v>1</v>
      </c>
      <c r="CC28" s="298">
        <f>SUMIF(VolList,$AD28,Constants!CC$1150:CC$1165)</f>
        <v>1</v>
      </c>
      <c r="CD28" s="298">
        <f>SUMIF(VolList,$AD28,Constants!CD$1150:CD$1165)</f>
        <v>1</v>
      </c>
      <c r="CE28" s="298">
        <f>SUMIF(VolList,$AD28,Constants!CE$1150:CE$1165)</f>
        <v>1</v>
      </c>
      <c r="CF28" s="298">
        <f>SUMIF(VolList,$AD28,Constants!CF$1150:CF$1165)</f>
        <v>1</v>
      </c>
      <c r="CG28" s="298">
        <f>SUMIF(VolList,$AD28,Constants!CG$1150:CG$1165)</f>
        <v>1</v>
      </c>
      <c r="CH28" s="298">
        <f>SUMIF(VolList,$AD28,Constants!CH$1150:CH$1165)</f>
        <v>1</v>
      </c>
      <c r="CI28" s="298">
        <f>SUMIF(VolList,$AD28,Constants!CI$1150:CI$1165)</f>
        <v>1</v>
      </c>
      <c r="CJ28" s="298">
        <f>SUMIF(VolList,$AD28,Constants!CJ$1150:CJ$1165)</f>
        <v>1</v>
      </c>
      <c r="CK28" s="298">
        <f>SUMIF(VolList,$AD28,Constants!CK$1150:CK$1165)</f>
        <v>1</v>
      </c>
      <c r="CL28" s="298">
        <f>SUMIF(VolList,$AD28,Constants!CL$1150:CL$1165)</f>
        <v>1</v>
      </c>
      <c r="CM28" s="298">
        <f>SUMIF(VolList,$AD28,Constants!CM$1150:CM$1165)</f>
        <v>1</v>
      </c>
      <c r="CN28" s="298">
        <f>SUMIF(VolList,$AD28,Constants!CN$1150:CN$1165)</f>
        <v>1</v>
      </c>
      <c r="CO28" s="298">
        <f>SUMIF(VolList,$AD28,Constants!CO$1150:CO$1165)</f>
        <v>1</v>
      </c>
      <c r="CP28" s="298">
        <f>SUMIF(VolList,$AD28,Constants!CP$1150:CP$1165)</f>
        <v>1</v>
      </c>
      <c r="CQ28" s="298">
        <f>SUMIF(VolList,$AD28,Constants!CQ$1150:CQ$1165)</f>
        <v>1</v>
      </c>
      <c r="CR28" s="298">
        <f>SUMIF(VolList,$AD28,Constants!CR$1150:CR$1165)</f>
        <v>1</v>
      </c>
      <c r="CS28" s="298">
        <f>SUMIF(VolList,$AD28,Constants!CS$1150:CS$1165)</f>
        <v>1</v>
      </c>
      <c r="CT28" s="298">
        <f>SUMIF(VolList,$AD28,Constants!CT$1150:CT$1165)</f>
        <v>0</v>
      </c>
      <c r="CU28" s="298">
        <f>SUMIF(VolList,$AD28,Constants!CU$1150:CU$1165)</f>
        <v>0</v>
      </c>
      <c r="CV28" s="298">
        <f>SUMIF(VolList,$AD28,Constants!CV$1150:CV$1165)</f>
        <v>0</v>
      </c>
      <c r="CW28" s="298">
        <f>SUMIF(VolList,$AD28,Constants!CW$1150:CW$1165)</f>
        <v>0</v>
      </c>
      <c r="CX28" s="298">
        <f>SUMIF(VolList,$AD28,Constants!CX$1150:CX$1165)</f>
        <v>0</v>
      </c>
      <c r="CY28" s="298">
        <f>SUMIF(VolList,$AD28,Constants!CY$1150:CY$1165)</f>
        <v>0</v>
      </c>
      <c r="CZ28" s="298">
        <f>SUMIF(VolList,$AD28,Constants!CZ$1150:CZ$1165)</f>
        <v>0</v>
      </c>
      <c r="DA28" s="298">
        <f>SUMIF(VolList,$AD28,Constants!DA$1150:DA$1165)</f>
        <v>0</v>
      </c>
      <c r="DB28" s="298">
        <f>SUMIF(VolList,$AD28,Constants!DB$1150:DB$1165)</f>
        <v>0</v>
      </c>
      <c r="DC28" s="298">
        <f>SUMIF(VolList,$AD28,Constants!DC$1150:DC$1165)</f>
        <v>0</v>
      </c>
      <c r="DD28" s="298">
        <f>SUMIF(VolList,$AD28,Constants!DD$1150:DD$1165)</f>
        <v>0</v>
      </c>
      <c r="DE28" s="298">
        <f>SUMIF(VolList,$AD28,Constants!DE$1150:DE$1165)</f>
        <v>0</v>
      </c>
      <c r="DF28" s="298">
        <f>SUMIF(VolList,$AD28,Constants!DF$1150:DF$1165)</f>
        <v>0</v>
      </c>
      <c r="DG28" s="298">
        <f>SUMIF(VolList,$AD28,Constants!DG$1150:DG$1165)</f>
        <v>0</v>
      </c>
      <c r="DH28" s="298">
        <f>SUMIF(VolList,$AD28,Constants!DH$1150:DH$1165)</f>
        <v>0</v>
      </c>
      <c r="DI28" s="298">
        <f>SUMIF(VolList,$AD28,Constants!DI$1150:DI$1165)</f>
        <v>0</v>
      </c>
      <c r="DJ28" s="298">
        <f>SUMIF(VolList,$AD28,Constants!DJ$1150:DJ$1165)</f>
        <v>0</v>
      </c>
      <c r="DK28" s="298">
        <f>SUMIF(VolList,$AD28,Constants!DK$1150:DK$1165)</f>
        <v>0</v>
      </c>
      <c r="DL28" s="298">
        <f>SUMIF(VolList,$AD28,Constants!DL$1150:DL$1165)</f>
        <v>0</v>
      </c>
      <c r="DM28" s="298">
        <f>SUMIF(VolList,$AD28,Constants!DM$1150:DM$1165)</f>
        <v>0</v>
      </c>
      <c r="DN28" s="298">
        <f>SUMIF(VolList,$AD28,Constants!DN$1150:DN$1165)</f>
        <v>0</v>
      </c>
      <c r="DO28" s="298">
        <f>SUMIF(VolList,$AD28,Constants!DO$1150:DO$1165)</f>
        <v>0</v>
      </c>
      <c r="DP28" s="298">
        <f>SUMIF(VolList,$AD28,Constants!DP$1150:DP$1165)</f>
        <v>0</v>
      </c>
      <c r="DQ28" s="298">
        <f>SUMIF(VolList,$AD28,Constants!DQ$1150:DQ$1165)</f>
        <v>0</v>
      </c>
      <c r="DR28" s="298">
        <f>SUMIF(VolList,$AD28,Constants!DR$1150:DR$1165)</f>
        <v>0</v>
      </c>
      <c r="DS28" s="298">
        <f>SUMIF(VolList,$AD28,Constants!DS$1150:DS$1165)</f>
        <v>0</v>
      </c>
      <c r="DT28" s="298">
        <f>SUMIF(VolList,$AD28,Constants!DT$1150:DT$1165)</f>
        <v>0</v>
      </c>
      <c r="DU28" s="298">
        <f>SUMIF(VolList,$AD28,Constants!DU$1150:DU$1165)</f>
        <v>0</v>
      </c>
      <c r="DV28" s="298">
        <f>SUMIF(VolList,$AD28,Constants!DV$1150:DV$1165)</f>
        <v>0</v>
      </c>
      <c r="DW28" s="298">
        <f>SUMIF(VolList,$AD28,Constants!DW$1150:DW$1165)</f>
        <v>0</v>
      </c>
      <c r="DX28" s="298">
        <f>SUMIF(VolList,$AD28,Constants!DX$1150:DX$1165)</f>
        <v>0</v>
      </c>
      <c r="DY28" s="298">
        <f>SUMIF(VolList,$AD28,Constants!DY$1150:DY$1165)</f>
        <v>0</v>
      </c>
      <c r="DZ28" s="298">
        <f>SUMIF(VolList,$AD28,Constants!DZ$1150:DZ$1165)</f>
        <v>0</v>
      </c>
      <c r="EA28" s="298">
        <f>SUMIF(VolList,$AD28,Constants!EA$1150:EA$1165)</f>
        <v>0</v>
      </c>
      <c r="EB28" s="298">
        <f>SUMIF(VolList,$AD28,Constants!EB$1150:EB$1165)</f>
        <v>0</v>
      </c>
      <c r="EC28" s="298">
        <f>SUMIF(VolList,$AD28,Constants!EC$1150:EC$1165)</f>
        <v>0</v>
      </c>
      <c r="ED28" s="298">
        <f>SUMIF(VolList,$AD28,Constants!ED$1150:ED$1165)</f>
        <v>0</v>
      </c>
      <c r="EE28" s="298">
        <f>SUMIF(VolList,$AD28,Constants!EE$1150:EE$1165)</f>
        <v>0</v>
      </c>
      <c r="EF28" s="298">
        <f>SUMIF(VolList,$AD28,Constants!EF$1150:EF$1165)</f>
        <v>0</v>
      </c>
      <c r="EG28" s="298">
        <f>SUMIF(VolList,$AD28,Constants!EG$1150:EG$1165)</f>
        <v>0</v>
      </c>
      <c r="EH28" s="298">
        <f>SUMIF(VolList,$AD28,Constants!EH$1150:EH$1165)</f>
        <v>0</v>
      </c>
      <c r="EI28" s="298">
        <f>SUMIF(VolList,$AD28,Constants!EI$1150:EI$1165)</f>
        <v>0</v>
      </c>
      <c r="EJ28" s="298">
        <f>SUMIF(VolList,$AD28,Constants!EJ$1150:EJ$1165)</f>
        <v>0</v>
      </c>
      <c r="EK28" s="298">
        <f>SUMIF(VolList,$AD28,Constants!EK$1150:EK$1165)</f>
        <v>0</v>
      </c>
      <c r="EL28" s="298">
        <f>SUMIF(VolList,$AD28,Constants!EL$1150:EL$1165)</f>
        <v>0</v>
      </c>
      <c r="EM28" s="298">
        <f>SUMIF(VolList,$AD28,Constants!EM$1150:EM$1165)</f>
        <v>0</v>
      </c>
      <c r="EN28" s="298">
        <f>SUMIF(VolList,$AD28,Constants!EN$1150:EN$1165)</f>
        <v>0</v>
      </c>
      <c r="EO28" s="298">
        <f>SUMIF(VolList,$AD28,Constants!EO$1150:EO$1165)</f>
        <v>0</v>
      </c>
      <c r="EP28" s="298">
        <f>SUMIF(VolList,$AD28,Constants!EP$1150:EP$1165)</f>
        <v>0</v>
      </c>
      <c r="EQ28" s="298">
        <f>SUMIF(VolList,$AD28,Constants!EQ$1150:EQ$1165)</f>
        <v>0</v>
      </c>
      <c r="ER28" s="298">
        <f>SUMIF(VolList,$AD28,Constants!ER$1150:ER$1165)</f>
        <v>0</v>
      </c>
      <c r="ES28" s="298">
        <f>SUMIF(VolList,$AD28,Constants!ES$1150:ES$1165)</f>
        <v>0</v>
      </c>
      <c r="ET28" s="298">
        <f>SUMIF(VolList,$AD28,Constants!ET$1150:ET$1165)</f>
        <v>0</v>
      </c>
      <c r="EU28" s="298">
        <f>SUMIF(VolList,$AD28,Constants!EU$1150:EU$1165)</f>
        <v>0</v>
      </c>
      <c r="EV28" s="298">
        <f>SUMIF(VolList,$AD28,Constants!EV$1150:EV$1165)</f>
        <v>0</v>
      </c>
      <c r="EW28" s="298">
        <f>SUMIF(VolList,$AD28,Constants!EW$1150:EW$1165)</f>
        <v>0</v>
      </c>
      <c r="EX28" s="298">
        <f>SUMIF(VolList,$AD28,Constants!EX$1150:EX$1165)</f>
        <v>0</v>
      </c>
      <c r="EY28" s="612"/>
      <c r="FB28" s="612"/>
    </row>
    <row r="29" spans="1:158" s="86" customFormat="1" ht="12.75" hidden="1" customHeight="1" outlineLevel="2">
      <c r="A29" s="1021"/>
      <c r="B29" s="303"/>
      <c r="C29" s="636"/>
      <c r="D29" s="680"/>
      <c r="E29" s="303"/>
      <c r="F29" s="851"/>
      <c r="G29" s="851"/>
      <c r="H29" s="851"/>
      <c r="I29" s="851"/>
      <c r="J29" s="851"/>
      <c r="K29" s="851"/>
      <c r="L29" s="851"/>
      <c r="M29" s="851"/>
      <c r="N29" s="851"/>
      <c r="O29" s="851"/>
      <c r="P29" s="851"/>
      <c r="Q29" s="851"/>
      <c r="R29" s="851"/>
      <c r="S29" s="851"/>
      <c r="T29" s="851"/>
      <c r="U29" s="851"/>
      <c r="V29" s="852"/>
      <c r="W29" s="851"/>
      <c r="X29" s="851"/>
      <c r="Y29" s="851"/>
      <c r="Z29" s="851"/>
      <c r="AA29" s="851"/>
      <c r="AB29" s="303"/>
      <c r="AC29" s="303"/>
      <c r="AD29" s="681" t="str">
        <f>$AD$17</f>
        <v>Cost Plus</v>
      </c>
      <c r="AE29" s="304">
        <f ca="1">SUM(AF29:EY29)</f>
        <v>22767907.126614451</v>
      </c>
      <c r="AF29" s="637">
        <f>SUMIF('Cost Plus'!$V$14:$V$114,$AD26,'Cost Plus'!AF$14:AF$114)</f>
        <v>1488187.1564102564</v>
      </c>
      <c r="AG29" s="300">
        <f ca="1">SUMIF('Cost Plus'!$V$14:$V$114,$AD26,'Cost Plus'!AG$14:AG$114)</f>
        <v>263345.00474256324</v>
      </c>
      <c r="AH29" s="300">
        <f ca="1">SUMIF('Cost Plus'!$V$14:$V$114,$AD26,'Cost Plus'!AH$14:AH$114)</f>
        <v>1917179.487179487</v>
      </c>
      <c r="AI29" s="300">
        <f ca="1">SUMIF('Cost Plus'!$V$14:$V$114,$AD26,'Cost Plus'!AI$14:AI$114)</f>
        <v>100512.82051282052</v>
      </c>
      <c r="AJ29" s="300">
        <f ca="1">SUMIF('Cost Plus'!$V$14:$V$114,$AD26,'Cost Plus'!AJ$14:AJ$114)</f>
        <v>100512.82051282052</v>
      </c>
      <c r="AK29" s="300">
        <f ca="1">SUMIF('Cost Plus'!$V$14:$V$114,$AD26,'Cost Plus'!AK$14:AK$114)</f>
        <v>100512.82051282052</v>
      </c>
      <c r="AL29" s="300">
        <f ca="1">SUMIF('Cost Plus'!$V$14:$V$114,$AD26,'Cost Plus'!AL$14:AL$114)</f>
        <v>250769.23076923075</v>
      </c>
      <c r="AM29" s="300">
        <f ca="1">SUMIF('Cost Plus'!$V$14:$V$114,$AD26,'Cost Plus'!AM$14:AM$114)</f>
        <v>250769.23076923075</v>
      </c>
      <c r="AN29" s="300">
        <f ca="1">SUMIF('Cost Plus'!$V$14:$V$114,$AD26,'Cost Plus'!AN$14:AN$114)</f>
        <v>250769.23076923075</v>
      </c>
      <c r="AO29" s="300">
        <f ca="1">SUMIF('Cost Plus'!$V$14:$V$114,$AD26,'Cost Plus'!AO$14:AO$114)</f>
        <v>250769.23076923075</v>
      </c>
      <c r="AP29" s="300">
        <f ca="1">SUMIF('Cost Plus'!$V$14:$V$114,$AD26,'Cost Plus'!AP$14:AP$114)</f>
        <v>250769.23076923075</v>
      </c>
      <c r="AQ29" s="300">
        <f ca="1">SUMIF('Cost Plus'!$V$14:$V$114,$AD26,'Cost Plus'!AQ$14:AQ$114)</f>
        <v>250769.23076923075</v>
      </c>
      <c r="AR29" s="300">
        <f ca="1">SUMIF('Cost Plus'!$V$14:$V$114,$AD26,'Cost Plus'!AR$14:AR$114)</f>
        <v>250769.23076923075</v>
      </c>
      <c r="AS29" s="300">
        <f ca="1">SUMIF('Cost Plus'!$V$14:$V$114,$AD26,'Cost Plus'!AS$14:AS$114)</f>
        <v>514114.23551179399</v>
      </c>
      <c r="AT29" s="300">
        <f ca="1">SUMIF('Cost Plus'!$V$14:$V$114,$AD26,'Cost Plus'!AT$14:AT$114)</f>
        <v>508333.33333333331</v>
      </c>
      <c r="AU29" s="300">
        <f ca="1">SUMIF('Cost Plus'!$V$14:$V$114,$AD26,'Cost Plus'!AU$14:AU$114)</f>
        <v>250769.23076923075</v>
      </c>
      <c r="AV29" s="300">
        <f ca="1">SUMIF('Cost Plus'!$V$14:$V$114,$AD26,'Cost Plus'!AV$14:AV$114)</f>
        <v>255784.61538461538</v>
      </c>
      <c r="AW29" s="300">
        <f ca="1">SUMIF('Cost Plus'!$V$14:$V$114,$AD26,'Cost Plus'!AW$14:AW$114)</f>
        <v>255784.61538461538</v>
      </c>
      <c r="AX29" s="300">
        <f ca="1">SUMIF('Cost Plus'!$V$14:$V$114,$AD26,'Cost Plus'!AX$14:AX$114)</f>
        <v>255784.61538461538</v>
      </c>
      <c r="AY29" s="300">
        <f ca="1">SUMIF('Cost Plus'!$V$14:$V$114,$AD26,'Cost Plus'!AY$14:AY$114)</f>
        <v>255784.61538461538</v>
      </c>
      <c r="AZ29" s="300">
        <f ca="1">SUMIF('Cost Plus'!$V$14:$V$114,$AD26,'Cost Plus'!AZ$14:AZ$114)</f>
        <v>255784.61538461538</v>
      </c>
      <c r="BA29" s="300">
        <f ca="1">SUMIF('Cost Plus'!$V$14:$V$114,$AD26,'Cost Plus'!BA$14:BA$114)</f>
        <v>255784.61538461538</v>
      </c>
      <c r="BB29" s="300">
        <f ca="1">SUMIF('Cost Plus'!$V$14:$V$114,$AD26,'Cost Plus'!BB$14:BB$114)</f>
        <v>255784.61538461538</v>
      </c>
      <c r="BC29" s="300">
        <f ca="1">SUMIF('Cost Plus'!$V$14:$V$114,$AD26,'Cost Plus'!BC$14:BC$114)</f>
        <v>255784.61538461538</v>
      </c>
      <c r="BD29" s="300">
        <f ca="1">SUMIF('Cost Plus'!$V$14:$V$114,$AD26,'Cost Plus'!BD$14:BD$114)</f>
        <v>255784.61538461538</v>
      </c>
      <c r="BE29" s="300">
        <f ca="1">SUMIF('Cost Plus'!$V$14:$V$114,$AD26,'Cost Plus'!BE$14:BE$114)</f>
        <v>524396.52022202988</v>
      </c>
      <c r="BF29" s="300">
        <f ca="1">SUMIF('Cost Plus'!$V$14:$V$114,$AD26,'Cost Plus'!BF$14:BF$114)</f>
        <v>518500</v>
      </c>
      <c r="BG29" s="300">
        <f ca="1">SUMIF('Cost Plus'!$V$14:$V$114,$AD26,'Cost Plus'!BG$14:BG$114)</f>
        <v>255784.61538461538</v>
      </c>
      <c r="BH29" s="300">
        <f ca="1">SUMIF('Cost Plus'!$V$14:$V$114,$AD26,'Cost Plus'!BH$14:BH$114)</f>
        <v>260900.30769230766</v>
      </c>
      <c r="BI29" s="300">
        <f ca="1">SUMIF('Cost Plus'!$V$14:$V$114,$AD26,'Cost Plus'!BI$14:BI$114)</f>
        <v>260900.30769230766</v>
      </c>
      <c r="BJ29" s="300">
        <f ca="1">SUMIF('Cost Plus'!$V$14:$V$114,$AD26,'Cost Plus'!BJ$14:BJ$114)</f>
        <v>260900.30769230766</v>
      </c>
      <c r="BK29" s="300">
        <f ca="1">SUMIF('Cost Plus'!$V$14:$V$114,$AD26,'Cost Plus'!BK$14:BK$114)</f>
        <v>260900.30769230766</v>
      </c>
      <c r="BL29" s="300">
        <f ca="1">SUMIF('Cost Plus'!$V$14:$V$114,$AD26,'Cost Plus'!BL$14:BL$114)</f>
        <v>260900.30769230766</v>
      </c>
      <c r="BM29" s="300">
        <f ca="1">SUMIF('Cost Plus'!$V$14:$V$114,$AD26,'Cost Plus'!BM$14:BM$114)</f>
        <v>260900.30769230766</v>
      </c>
      <c r="BN29" s="300">
        <f ca="1">SUMIF('Cost Plus'!$V$14:$V$114,$AD26,'Cost Plus'!BN$14:BN$114)</f>
        <v>260900.30769230766</v>
      </c>
      <c r="BO29" s="300">
        <f ca="1">SUMIF('Cost Plus'!$V$14:$V$114,$AD26,'Cost Plus'!BO$14:BO$114)</f>
        <v>260900.30769230766</v>
      </c>
      <c r="BP29" s="300">
        <f ca="1">SUMIF('Cost Plus'!$V$14:$V$114,$AD26,'Cost Plus'!BP$14:BP$114)</f>
        <v>260900.30769230766</v>
      </c>
      <c r="BQ29" s="300">
        <f ca="1">SUMIF('Cost Plus'!$V$14:$V$114,$AD26,'Cost Plus'!BQ$14:BQ$114)</f>
        <v>534884.4506264705</v>
      </c>
      <c r="BR29" s="300">
        <f ca="1">SUMIF('Cost Plus'!$V$14:$V$114,$AD26,'Cost Plus'!BR$14:BR$114)</f>
        <v>1303004.6666666665</v>
      </c>
      <c r="BS29" s="300">
        <f ca="1">SUMIF('Cost Plus'!$V$14:$V$114,$AD26,'Cost Plus'!BS$14:BS$114)</f>
        <v>260900.30769230766</v>
      </c>
      <c r="BT29" s="300">
        <f ca="1">SUMIF('Cost Plus'!$V$14:$V$114,$AD26,'Cost Plus'!BT$14:BT$114)</f>
        <v>266118.31384615385</v>
      </c>
      <c r="BU29" s="300">
        <f ca="1">SUMIF('Cost Plus'!$V$14:$V$114,$AD26,'Cost Plus'!BU$14:BU$114)</f>
        <v>266118.31384615385</v>
      </c>
      <c r="BV29" s="300">
        <f ca="1">SUMIF('Cost Plus'!$V$14:$V$114,$AD26,'Cost Plus'!BV$14:BV$114)</f>
        <v>266118.31384615385</v>
      </c>
      <c r="BW29" s="300">
        <f ca="1">SUMIF('Cost Plus'!$V$14:$V$114,$AD26,'Cost Plus'!BW$14:BW$114)</f>
        <v>266118.31384615385</v>
      </c>
      <c r="BX29" s="300">
        <f ca="1">SUMIF('Cost Plus'!$V$14:$V$114,$AD26,'Cost Plus'!BX$14:BX$114)</f>
        <v>266118.31384615385</v>
      </c>
      <c r="BY29" s="300">
        <f ca="1">SUMIF('Cost Plus'!$V$14:$V$114,$AD26,'Cost Plus'!BY$14:BY$114)</f>
        <v>266118.31384615385</v>
      </c>
      <c r="BZ29" s="300">
        <f ca="1">SUMIF('Cost Plus'!$V$14:$V$114,$AD26,'Cost Plus'!BZ$14:BZ$114)</f>
        <v>266118.31384615385</v>
      </c>
      <c r="CA29" s="300">
        <f ca="1">SUMIF('Cost Plus'!$V$14:$V$114,$AD26,'Cost Plus'!CA$14:CA$114)</f>
        <v>266118.31384615385</v>
      </c>
      <c r="CB29" s="300">
        <f ca="1">SUMIF('Cost Plus'!$V$14:$V$114,$AD26,'Cost Plus'!CB$14:CB$114)</f>
        <v>266118.31384615385</v>
      </c>
      <c r="CC29" s="300">
        <f ca="1">SUMIF('Cost Plus'!$V$14:$V$114,$AD26,'Cost Plus'!CC$14:CC$114)</f>
        <v>545582.13963899994</v>
      </c>
      <c r="CD29" s="300">
        <f ca="1">SUMIF('Cost Plus'!$V$14:$V$114,$AD26,'Cost Plus'!CD$14:CD$114)</f>
        <v>387597.90769230766</v>
      </c>
      <c r="CE29" s="300">
        <f ca="1">SUMIF('Cost Plus'!$V$14:$V$114,$AD26,'Cost Plus'!CE$14:CE$114)</f>
        <v>266118.31384615385</v>
      </c>
      <c r="CF29" s="300">
        <f ca="1">SUMIF('Cost Plus'!$V$14:$V$114,$AD26,'Cost Plus'!CF$14:CF$114)</f>
        <v>271440.68012307689</v>
      </c>
      <c r="CG29" s="300">
        <f ca="1">SUMIF('Cost Plus'!$V$14:$V$114,$AD26,'Cost Plus'!CG$14:CG$114)</f>
        <v>271440.68012307689</v>
      </c>
      <c r="CH29" s="300">
        <f ca="1">SUMIF('Cost Plus'!$V$14:$V$114,$AD26,'Cost Plus'!CH$14:CH$114)</f>
        <v>271440.68012307689</v>
      </c>
      <c r="CI29" s="300">
        <f ca="1">SUMIF('Cost Plus'!$V$14:$V$114,$AD26,'Cost Plus'!CI$14:CI$114)</f>
        <v>271440.68012307689</v>
      </c>
      <c r="CJ29" s="300">
        <f ca="1">SUMIF('Cost Plus'!$V$14:$V$114,$AD26,'Cost Plus'!CJ$14:CJ$114)</f>
        <v>271440.68012307689</v>
      </c>
      <c r="CK29" s="300">
        <f ca="1">SUMIF('Cost Plus'!$V$14:$V$114,$AD26,'Cost Plus'!CK$14:CK$114)</f>
        <v>271440.68012307689</v>
      </c>
      <c r="CL29" s="300">
        <f ca="1">SUMIF('Cost Plus'!$V$14:$V$114,$AD26,'Cost Plus'!CL$14:CL$114)</f>
        <v>271440.68012307689</v>
      </c>
      <c r="CM29" s="300">
        <f ca="1">SUMIF('Cost Plus'!$V$14:$V$114,$AD26,'Cost Plus'!CM$14:CM$114)</f>
        <v>271440.68012307689</v>
      </c>
      <c r="CN29" s="300">
        <f ca="1">SUMIF('Cost Plus'!$V$14:$V$114,$AD26,'Cost Plus'!CN$14:CN$114)</f>
        <v>271440.68012307689</v>
      </c>
      <c r="CO29" s="300">
        <f ca="1">SUMIF('Cost Plus'!$V$14:$V$114,$AD26,'Cost Plus'!CO$14:CO$114)</f>
        <v>556493.78243177989</v>
      </c>
      <c r="CP29" s="300">
        <f ca="1">SUMIF('Cost Plus'!$V$14:$V$114,$AD26,'Cost Plus'!CP$14:CP$114)</f>
        <v>302417.97655384615</v>
      </c>
      <c r="CQ29" s="300">
        <f ca="1">SUMIF('Cost Plus'!$V$14:$V$114,$AD26,'Cost Plus'!CQ$14:CQ$114)</f>
        <v>271440.68012307689</v>
      </c>
      <c r="CR29" s="300">
        <f ca="1">SUMIF('Cost Plus'!$V$14:$V$114,$AD26,'Cost Plus'!CR$14:CR$114)</f>
        <v>276869.49372553849</v>
      </c>
      <c r="CS29" s="300">
        <f ca="1">SUMIF('Cost Plus'!$V$14:$V$114,$AD26,'Cost Plus'!CS$14:CS$114)</f>
        <v>276869.49372553849</v>
      </c>
      <c r="CT29" s="300">
        <f ca="1">SUMIF('Cost Plus'!$V$14:$V$114,$AD26,'Cost Plus'!CT$14:CT$114)</f>
        <v>0</v>
      </c>
      <c r="CU29" s="300">
        <f ca="1">SUMIF('Cost Plus'!$V$14:$V$114,$AD26,'Cost Plus'!CU$14:CU$114)</f>
        <v>0</v>
      </c>
      <c r="CV29" s="300">
        <f ca="1">SUMIF('Cost Plus'!$V$14:$V$114,$AD26,'Cost Plus'!CV$14:CV$114)</f>
        <v>0</v>
      </c>
      <c r="CW29" s="300">
        <f ca="1">SUMIF('Cost Plus'!$V$14:$V$114,$AD26,'Cost Plus'!CW$14:CW$114)</f>
        <v>0</v>
      </c>
      <c r="CX29" s="300">
        <f ca="1">SUMIF('Cost Plus'!$V$14:$V$114,$AD26,'Cost Plus'!CX$14:CX$114)</f>
        <v>0</v>
      </c>
      <c r="CY29" s="300">
        <f ca="1">SUMIF('Cost Plus'!$V$14:$V$114,$AD26,'Cost Plus'!CY$14:CY$114)</f>
        <v>0</v>
      </c>
      <c r="CZ29" s="300">
        <f ca="1">SUMIF('Cost Plus'!$V$14:$V$114,$AD26,'Cost Plus'!CZ$14:CZ$114)</f>
        <v>0</v>
      </c>
      <c r="DA29" s="300">
        <f ca="1">SUMIF('Cost Plus'!$V$14:$V$114,$AD26,'Cost Plus'!DA$14:DA$114)</f>
        <v>0</v>
      </c>
      <c r="DB29" s="300">
        <f ca="1">SUMIF('Cost Plus'!$V$14:$V$114,$AD26,'Cost Plus'!DB$14:DB$114)</f>
        <v>0</v>
      </c>
      <c r="DC29" s="300">
        <f ca="1">SUMIF('Cost Plus'!$V$14:$V$114,$AD26,'Cost Plus'!DC$14:DC$114)</f>
        <v>0</v>
      </c>
      <c r="DD29" s="300">
        <f ca="1">SUMIF('Cost Plus'!$V$14:$V$114,$AD26,'Cost Plus'!DD$14:DD$114)</f>
        <v>0</v>
      </c>
      <c r="DE29" s="300">
        <f ca="1">SUMIF('Cost Plus'!$V$14:$V$114,$AD26,'Cost Plus'!DE$14:DE$114)</f>
        <v>0</v>
      </c>
      <c r="DF29" s="300">
        <f ca="1">SUMIF('Cost Plus'!$V$14:$V$114,$AD26,'Cost Plus'!DF$14:DF$114)</f>
        <v>0</v>
      </c>
      <c r="DG29" s="300">
        <f ca="1">SUMIF('Cost Plus'!$V$14:$V$114,$AD26,'Cost Plus'!DG$14:DG$114)</f>
        <v>0</v>
      </c>
      <c r="DH29" s="300">
        <f ca="1">SUMIF('Cost Plus'!$V$14:$V$114,$AD26,'Cost Plus'!DH$14:DH$114)</f>
        <v>0</v>
      </c>
      <c r="DI29" s="300">
        <f ca="1">SUMIF('Cost Plus'!$V$14:$V$114,$AD26,'Cost Plus'!DI$14:DI$114)</f>
        <v>0</v>
      </c>
      <c r="DJ29" s="300">
        <f ca="1">SUMIF('Cost Plus'!$V$14:$V$114,$AD26,'Cost Plus'!DJ$14:DJ$114)</f>
        <v>0</v>
      </c>
      <c r="DK29" s="300">
        <f ca="1">SUMIF('Cost Plus'!$V$14:$V$114,$AD26,'Cost Plus'!DK$14:DK$114)</f>
        <v>0</v>
      </c>
      <c r="DL29" s="300">
        <f ca="1">SUMIF('Cost Plus'!$V$14:$V$114,$AD26,'Cost Plus'!DL$14:DL$114)</f>
        <v>0</v>
      </c>
      <c r="DM29" s="300">
        <f ca="1">SUMIF('Cost Plus'!$V$14:$V$114,$AD26,'Cost Plus'!DM$14:DM$114)</f>
        <v>0</v>
      </c>
      <c r="DN29" s="300">
        <f ca="1">SUMIF('Cost Plus'!$V$14:$V$114,$AD26,'Cost Plus'!DN$14:DN$114)</f>
        <v>0</v>
      </c>
      <c r="DO29" s="300">
        <f ca="1">SUMIF('Cost Plus'!$V$14:$V$114,$AD26,'Cost Plus'!DO$14:DO$114)</f>
        <v>0</v>
      </c>
      <c r="DP29" s="300">
        <f ca="1">SUMIF('Cost Plus'!$V$14:$V$114,$AD26,'Cost Plus'!DP$14:DP$114)</f>
        <v>0</v>
      </c>
      <c r="DQ29" s="300">
        <f ca="1">SUMIF('Cost Plus'!$V$14:$V$114,$AD26,'Cost Plus'!DQ$14:DQ$114)</f>
        <v>0</v>
      </c>
      <c r="DR29" s="300">
        <f ca="1">SUMIF('Cost Plus'!$V$14:$V$114,$AD26,'Cost Plus'!DR$14:DR$114)</f>
        <v>0</v>
      </c>
      <c r="DS29" s="300">
        <f ca="1">SUMIF('Cost Plus'!$V$14:$V$114,$AD26,'Cost Plus'!DS$14:DS$114)</f>
        <v>0</v>
      </c>
      <c r="DT29" s="300">
        <f ca="1">SUMIF('Cost Plus'!$V$14:$V$114,$AD26,'Cost Plus'!DT$14:DT$114)</f>
        <v>0</v>
      </c>
      <c r="DU29" s="300">
        <f ca="1">SUMIF('Cost Plus'!$V$14:$V$114,$AD26,'Cost Plus'!DU$14:DU$114)</f>
        <v>0</v>
      </c>
      <c r="DV29" s="300">
        <f ca="1">SUMIF('Cost Plus'!$V$14:$V$114,$AD26,'Cost Plus'!DV$14:DV$114)</f>
        <v>0</v>
      </c>
      <c r="DW29" s="300">
        <f ca="1">SUMIF('Cost Plus'!$V$14:$V$114,$AD26,'Cost Plus'!DW$14:DW$114)</f>
        <v>0</v>
      </c>
      <c r="DX29" s="300">
        <f ca="1">SUMIF('Cost Plus'!$V$14:$V$114,$AD26,'Cost Plus'!DX$14:DX$114)</f>
        <v>0</v>
      </c>
      <c r="DY29" s="300">
        <f ca="1">SUMIF('Cost Plus'!$V$14:$V$114,$AD26,'Cost Plus'!DY$14:DY$114)</f>
        <v>0</v>
      </c>
      <c r="DZ29" s="300">
        <f ca="1">SUMIF('Cost Plus'!$V$14:$V$114,$AD26,'Cost Plus'!DZ$14:DZ$114)</f>
        <v>0</v>
      </c>
      <c r="EA29" s="300">
        <f ca="1">SUMIF('Cost Plus'!$V$14:$V$114,$AD26,'Cost Plus'!EA$14:EA$114)</f>
        <v>0</v>
      </c>
      <c r="EB29" s="300">
        <f ca="1">SUMIF('Cost Plus'!$V$14:$V$114,$AD26,'Cost Plus'!EB$14:EB$114)</f>
        <v>0</v>
      </c>
      <c r="EC29" s="300">
        <f ca="1">SUMIF('Cost Plus'!$V$14:$V$114,$AD26,'Cost Plus'!EC$14:EC$114)</f>
        <v>0</v>
      </c>
      <c r="ED29" s="300">
        <f ca="1">SUMIF('Cost Plus'!$V$14:$V$114,$AD26,'Cost Plus'!ED$14:ED$114)</f>
        <v>0</v>
      </c>
      <c r="EE29" s="300">
        <f ca="1">SUMIF('Cost Plus'!$V$14:$V$114,$AD26,'Cost Plus'!EE$14:EE$114)</f>
        <v>0</v>
      </c>
      <c r="EF29" s="300">
        <f ca="1">SUMIF('Cost Plus'!$V$14:$V$114,$AD26,'Cost Plus'!EF$14:EF$114)</f>
        <v>0</v>
      </c>
      <c r="EG29" s="300">
        <f ca="1">SUMIF('Cost Plus'!$V$14:$V$114,$AD26,'Cost Plus'!EG$14:EG$114)</f>
        <v>0</v>
      </c>
      <c r="EH29" s="300">
        <f ca="1">SUMIF('Cost Plus'!$V$14:$V$114,$AD26,'Cost Plus'!EH$14:EH$114)</f>
        <v>0</v>
      </c>
      <c r="EI29" s="300">
        <f ca="1">SUMIF('Cost Plus'!$V$14:$V$114,$AD26,'Cost Plus'!EI$14:EI$114)</f>
        <v>0</v>
      </c>
      <c r="EJ29" s="300">
        <f ca="1">SUMIF('Cost Plus'!$V$14:$V$114,$AD26,'Cost Plus'!EJ$14:EJ$114)</f>
        <v>0</v>
      </c>
      <c r="EK29" s="300">
        <f ca="1">SUMIF('Cost Plus'!$V$14:$V$114,$AD26,'Cost Plus'!EK$14:EK$114)</f>
        <v>0</v>
      </c>
      <c r="EL29" s="300">
        <f ca="1">SUMIF('Cost Plus'!$V$14:$V$114,$AD26,'Cost Plus'!EL$14:EL$114)</f>
        <v>0</v>
      </c>
      <c r="EM29" s="300">
        <f ca="1">SUMIF('Cost Plus'!$V$14:$V$114,$AD26,'Cost Plus'!EM$14:EM$114)</f>
        <v>0</v>
      </c>
      <c r="EN29" s="300">
        <f ca="1">SUMIF('Cost Plus'!$V$14:$V$114,$AD26,'Cost Plus'!EN$14:EN$114)</f>
        <v>0</v>
      </c>
      <c r="EO29" s="300">
        <f ca="1">SUMIF('Cost Plus'!$V$14:$V$114,$AD26,'Cost Plus'!EO$14:EO$114)</f>
        <v>0</v>
      </c>
      <c r="EP29" s="300">
        <f ca="1">SUMIF('Cost Plus'!$V$14:$V$114,$AD26,'Cost Plus'!EP$14:EP$114)</f>
        <v>0</v>
      </c>
      <c r="EQ29" s="300">
        <f ca="1">SUMIF('Cost Plus'!$V$14:$V$114,$AD26,'Cost Plus'!EQ$14:EQ$114)</f>
        <v>0</v>
      </c>
      <c r="ER29" s="300">
        <f ca="1">SUMIF('Cost Plus'!$V$14:$V$114,$AD26,'Cost Plus'!ER$14:ER$114)</f>
        <v>0</v>
      </c>
      <c r="ES29" s="300">
        <f ca="1">SUMIF('Cost Plus'!$V$14:$V$114,$AD26,'Cost Plus'!ES$14:ES$114)</f>
        <v>0</v>
      </c>
      <c r="ET29" s="300">
        <f ca="1">SUMIF('Cost Plus'!$V$14:$V$114,$AD26,'Cost Plus'!ET$14:ET$114)</f>
        <v>0</v>
      </c>
      <c r="EU29" s="300">
        <f ca="1">SUMIF('Cost Plus'!$V$14:$V$114,$AD26,'Cost Plus'!EU$14:EU$114)</f>
        <v>0</v>
      </c>
      <c r="EV29" s="300">
        <f ca="1">SUMIF('Cost Plus'!$V$14:$V$114,$AD26,'Cost Plus'!EV$14:EV$114)</f>
        <v>0</v>
      </c>
      <c r="EW29" s="638">
        <f ca="1">SUMIF('Cost Plus'!$V$14:$V$114,$AD26,'Cost Plus'!EW$14:EW$114)</f>
        <v>0</v>
      </c>
      <c r="EX29" s="639">
        <f ca="1">SUMIF('Cost Plus'!$V$14:$V$114,$AD26,'Cost Plus'!EX$14:EX$114)</f>
        <v>0</v>
      </c>
      <c r="EY29" s="612"/>
      <c r="FB29" s="612"/>
    </row>
    <row r="30" spans="1:158" s="86" customFormat="1" ht="12.75" hidden="1" customHeight="1" outlineLevel="2" thickBot="1">
      <c r="A30" s="303"/>
      <c r="B30" s="303"/>
      <c r="C30" s="640"/>
      <c r="D30" s="848"/>
      <c r="E30" s="853"/>
      <c r="F30" s="854"/>
      <c r="G30" s="854"/>
      <c r="H30" s="854"/>
      <c r="I30" s="854"/>
      <c r="J30" s="854"/>
      <c r="K30" s="854"/>
      <c r="L30" s="854"/>
      <c r="M30" s="854"/>
      <c r="N30" s="854"/>
      <c r="O30" s="854"/>
      <c r="P30" s="854"/>
      <c r="Q30" s="854"/>
      <c r="R30" s="854"/>
      <c r="S30" s="854"/>
      <c r="T30" s="854"/>
      <c r="U30" s="854"/>
      <c r="V30" s="855"/>
      <c r="W30" s="854"/>
      <c r="X30" s="854"/>
      <c r="Y30" s="854"/>
      <c r="Z30" s="854"/>
      <c r="AA30" s="854"/>
      <c r="AB30" s="853"/>
      <c r="AC30" s="853"/>
      <c r="AD30" s="682" t="str">
        <f>$AD$18</f>
        <v>% Cost Plus to date</v>
      </c>
      <c r="AE30" s="641">
        <f ca="1">MAX(AF30:EY30)</f>
        <v>1</v>
      </c>
      <c r="AF30" s="642">
        <f ca="1">IF($AE29=0,0,SUM($AF29:AF29)/$AE29)</f>
        <v>6.536337082430585E-2</v>
      </c>
      <c r="AG30" s="643">
        <f ca="1">IF($AE29=0,0,SUM($AF29:AG29)/$AE29)</f>
        <v>7.6929871130112501E-2</v>
      </c>
      <c r="AH30" s="643">
        <f ca="1">IF($AE29=0,0,SUM($AF29:AH29)/$AE29)</f>
        <v>0.16113521668593689</v>
      </c>
      <c r="AI30" s="643">
        <f ca="1">IF($AE29=0,0,SUM($AF29:AI29)/$AE29)</f>
        <v>0.16554988773821497</v>
      </c>
      <c r="AJ30" s="643">
        <f ca="1">IF($AE29=0,0,SUM($AF29:AJ29)/$AE29)</f>
        <v>0.16996455879049305</v>
      </c>
      <c r="AK30" s="643">
        <f ca="1">IF($AE29=0,0,SUM($AF29:AK29)/$AE29)</f>
        <v>0.17437922984277113</v>
      </c>
      <c r="AL30" s="643">
        <f ca="1">IF($AE29=0,0,SUM($AF29:AL29)/$AE29)</f>
        <v>0.18539338364156693</v>
      </c>
      <c r="AM30" s="643">
        <f ca="1">IF($AE29=0,0,SUM($AF29:AM29)/$AE29)</f>
        <v>0.19640753744036277</v>
      </c>
      <c r="AN30" s="643">
        <f ca="1">IF($AE29=0,0,SUM($AF29:AN29)/$AE29)</f>
        <v>0.20742169123915857</v>
      </c>
      <c r="AO30" s="643">
        <f ca="1">IF($AE29=0,0,SUM($AF29:AO29)/$AE29)</f>
        <v>0.21843584503795441</v>
      </c>
      <c r="AP30" s="643">
        <f ca="1">IF($AE29=0,0,SUM($AF29:AP29)/$AE29)</f>
        <v>0.22944999883675021</v>
      </c>
      <c r="AQ30" s="643">
        <f ca="1">IF($AE29=0,0,SUM($AF29:AQ29)/$AE29)</f>
        <v>0.24046415263554605</v>
      </c>
      <c r="AR30" s="643">
        <f ca="1">IF($AE29=0,0,SUM($AF29:AR29)/$AE29)</f>
        <v>0.25147830643434188</v>
      </c>
      <c r="AS30" s="643">
        <f ca="1">IF($AE29=0,0,SUM($AF29:AS29)/$AE29)</f>
        <v>0.2740589605389443</v>
      </c>
      <c r="AT30" s="643">
        <f ca="1">IF($AE29=0,0,SUM($AF29:AT29)/$AE29)</f>
        <v>0.29638570890920268</v>
      </c>
      <c r="AU30" s="643">
        <f ca="1">IF($AE29=0,0,SUM($AF29:AU29)/$AE29)</f>
        <v>0.30739986270799852</v>
      </c>
      <c r="AV30" s="643">
        <f ca="1">IF($AE29=0,0,SUM($AF29:AV29)/$AE29)</f>
        <v>0.31863429958277023</v>
      </c>
      <c r="AW30" s="643">
        <f ca="1">IF($AE29=0,0,SUM($AF29:AW29)/$AE29)</f>
        <v>0.32986873645754189</v>
      </c>
      <c r="AX30" s="643">
        <f ca="1">IF($AE29=0,0,SUM($AF29:AX29)/$AE29)</f>
        <v>0.3411031733323136</v>
      </c>
      <c r="AY30" s="643">
        <f ca="1">IF($AE29=0,0,SUM($AF29:AY29)/$AE29)</f>
        <v>0.35233761020708532</v>
      </c>
      <c r="AZ30" s="643">
        <f ca="1">IF($AE29=0,0,SUM($AF29:AZ29)/$AE29)</f>
        <v>0.36357204708185703</v>
      </c>
      <c r="BA30" s="643">
        <f ca="1">IF($AE29=0,0,SUM($AF29:BA29)/$AE29)</f>
        <v>0.3748064839566288</v>
      </c>
      <c r="BB30" s="643">
        <f ca="1">IF($AE29=0,0,SUM($AF29:BB29)/$AE29)</f>
        <v>0.38604092083140057</v>
      </c>
      <c r="BC30" s="643">
        <f ca="1">IF($AE29=0,0,SUM($AF29:BC29)/$AE29)</f>
        <v>0.39727535770617228</v>
      </c>
      <c r="BD30" s="643">
        <f ca="1">IF($AE29=0,0,SUM($AF29:BD29)/$AE29)</f>
        <v>0.40850979458094405</v>
      </c>
      <c r="BE30" s="643">
        <f ca="1">IF($AE29=0,0,SUM($AF29:BE29)/$AE29)</f>
        <v>0.4315420617676386</v>
      </c>
      <c r="BF30" s="643">
        <f ca="1">IF($AE29=0,0,SUM($AF29:BF29)/$AE29)</f>
        <v>0.45431534510530214</v>
      </c>
      <c r="BG30" s="643">
        <f ca="1">IF($AE29=0,0,SUM($AF29:BG29)/$AE29)</f>
        <v>0.46554978198007391</v>
      </c>
      <c r="BH30" s="643">
        <f ca="1">IF($AE29=0,0,SUM($AF29:BH29)/$AE29)</f>
        <v>0.47700890759234105</v>
      </c>
      <c r="BI30" s="643">
        <f ca="1">IF($AE29=0,0,SUM($AF29:BI29)/$AE29)</f>
        <v>0.48846803320460824</v>
      </c>
      <c r="BJ30" s="643">
        <f ca="1">IF($AE29=0,0,SUM($AF29:BJ29)/$AE29)</f>
        <v>0.49992715881687538</v>
      </c>
      <c r="BK30" s="643">
        <f ca="1">IF($AE29=0,0,SUM($AF29:BK29)/$AE29)</f>
        <v>0.51138628442914258</v>
      </c>
      <c r="BL30" s="643">
        <f ca="1">IF($AE29=0,0,SUM($AF29:BL29)/$AE29)</f>
        <v>0.52284541004140972</v>
      </c>
      <c r="BM30" s="643">
        <f ca="1">IF($AE29=0,0,SUM($AF29:BM29)/$AE29)</f>
        <v>0.53430453565367697</v>
      </c>
      <c r="BN30" s="643">
        <f ca="1">IF($AE29=0,0,SUM($AF29:BN29)/$AE29)</f>
        <v>0.54576366126594411</v>
      </c>
      <c r="BO30" s="643">
        <f ca="1">IF($AE29=0,0,SUM($AF29:BO29)/$AE29)</f>
        <v>0.55722278687821125</v>
      </c>
      <c r="BP30" s="643">
        <f ca="1">IF($AE29=0,0,SUM($AF29:BP29)/$AE29)</f>
        <v>0.5686819124904785</v>
      </c>
      <c r="BQ30" s="643">
        <f ca="1">IF($AE29=0,0,SUM($AF29:BQ29)/$AE29)</f>
        <v>0.59217482502090679</v>
      </c>
      <c r="BR30" s="643">
        <f ca="1">IF($AE29=0,0,SUM($AF29:BR29)/$AE29)</f>
        <v>0.64940470826931151</v>
      </c>
      <c r="BS30" s="643">
        <f ca="1">IF($AE29=0,0,SUM($AF29:BS29)/$AE29)</f>
        <v>0.66086383388157866</v>
      </c>
      <c r="BT30" s="643">
        <f ca="1">IF($AE29=0,0,SUM($AF29:BT29)/$AE29)</f>
        <v>0.67255214200609115</v>
      </c>
      <c r="BU30" s="643">
        <f ca="1">IF($AE29=0,0,SUM($AF29:BU29)/$AE29)</f>
        <v>0.68424045013060375</v>
      </c>
      <c r="BV30" s="643">
        <f ca="1">IF($AE29=0,0,SUM($AF29:BV29)/$AE29)</f>
        <v>0.69592875825511624</v>
      </c>
      <c r="BW30" s="643">
        <f ca="1">IF($AE29=0,0,SUM($AF29:BW29)/$AE29)</f>
        <v>0.70761706637962873</v>
      </c>
      <c r="BX30" s="643">
        <f ca="1">IF($AE29=0,0,SUM($AF29:BX29)/$AE29)</f>
        <v>0.71930537450414123</v>
      </c>
      <c r="BY30" s="643">
        <f ca="1">IF($AE29=0,0,SUM($AF29:BY29)/$AE29)</f>
        <v>0.73099368262865383</v>
      </c>
      <c r="BZ30" s="643">
        <f ca="1">IF($AE29=0,0,SUM($AF29:BZ29)/$AE29)</f>
        <v>0.74268199075316621</v>
      </c>
      <c r="CA30" s="643">
        <f ca="1">IF($AE29=0,0,SUM($AF29:CA29)/$AE29)</f>
        <v>0.7543702988776787</v>
      </c>
      <c r="CB30" s="643">
        <f ca="1">IF($AE29=0,0,SUM($AF29:CB29)/$AE29)</f>
        <v>0.76605860700219108</v>
      </c>
      <c r="CC30" s="643">
        <f ca="1">IF($AE29=0,0,SUM($AF29:CC29)/$AE29)</f>
        <v>0.79002137778322812</v>
      </c>
      <c r="CD30" s="643">
        <f ca="1">IF($AE29=0,0,SUM($AF29:CD29)/$AE29)</f>
        <v>0.80704524851218185</v>
      </c>
      <c r="CE30" s="643">
        <f ca="1">IF($AE29=0,0,SUM($AF29:CE29)/$AE29)</f>
        <v>0.81873355663669434</v>
      </c>
      <c r="CF30" s="643">
        <f ca="1">IF($AE29=0,0,SUM($AF29:CF29)/$AE29)</f>
        <v>0.83065563092369699</v>
      </c>
      <c r="CG30" s="643">
        <f ca="1">IF($AE29=0,0,SUM($AF29:CG29)/$AE29)</f>
        <v>0.84257770521069975</v>
      </c>
      <c r="CH30" s="643">
        <f ca="1">IF($AE29=0,0,SUM($AF29:CH29)/$AE29)</f>
        <v>0.85449977949770239</v>
      </c>
      <c r="CI30" s="643">
        <f ca="1">IF($AE29=0,0,SUM($AF29:CI29)/$AE29)</f>
        <v>0.86642185378470515</v>
      </c>
      <c r="CJ30" s="643">
        <f ca="1">IF($AE29=0,0,SUM($AF29:CJ29)/$AE29)</f>
        <v>0.8783439280717078</v>
      </c>
      <c r="CK30" s="643">
        <f ca="1">IF($AE29=0,0,SUM($AF29:CK29)/$AE29)</f>
        <v>0.89026600235871056</v>
      </c>
      <c r="CL30" s="643">
        <f ca="1">IF($AE29=0,0,SUM($AF29:CL29)/$AE29)</f>
        <v>0.90218807664571321</v>
      </c>
      <c r="CM30" s="643">
        <f ca="1">IF($AE29=0,0,SUM($AF29:CM29)/$AE29)</f>
        <v>0.91411015093271597</v>
      </c>
      <c r="CN30" s="643">
        <f ca="1">IF($AE29=0,0,SUM($AF29:CN29)/$AE29)</f>
        <v>0.92603222521971873</v>
      </c>
      <c r="CO30" s="643">
        <f ca="1">IF($AE29=0,0,SUM($AF29:CO29)/$AE29)</f>
        <v>0.95047425141637643</v>
      </c>
      <c r="CP30" s="643">
        <f ca="1">IF($AE29=0,0,SUM($AF29:CP29)/$AE29)</f>
        <v>0.96375689416751165</v>
      </c>
      <c r="CQ30" s="643">
        <f ca="1">IF($AE29=0,0,SUM($AF29:CQ29)/$AE29)</f>
        <v>0.97567896845451441</v>
      </c>
      <c r="CR30" s="643">
        <f ca="1">IF($AE29=0,0,SUM($AF29:CR29)/$AE29)</f>
        <v>0.9878394842272572</v>
      </c>
      <c r="CS30" s="643">
        <f ca="1">IF($AE29=0,0,SUM($AF29:CS29)/$AE29)</f>
        <v>1</v>
      </c>
      <c r="CT30" s="643">
        <f ca="1">IF($AE29=0,0,SUM($AF29:CT29)/$AE29)</f>
        <v>1</v>
      </c>
      <c r="CU30" s="643">
        <f ca="1">IF($AE29=0,0,SUM($AF29:CU29)/$AE29)</f>
        <v>1</v>
      </c>
      <c r="CV30" s="643">
        <f ca="1">IF($AE29=0,0,SUM($AF29:CV29)/$AE29)</f>
        <v>1</v>
      </c>
      <c r="CW30" s="643">
        <f ca="1">IF($AE29=0,0,SUM($AF29:CW29)/$AE29)</f>
        <v>1</v>
      </c>
      <c r="CX30" s="643">
        <f ca="1">IF($AE29=0,0,SUM($AF29:CX29)/$AE29)</f>
        <v>1</v>
      </c>
      <c r="CY30" s="643">
        <f ca="1">IF($AE29=0,0,SUM($AF29:CY29)/$AE29)</f>
        <v>1</v>
      </c>
      <c r="CZ30" s="643">
        <f ca="1">IF($AE29=0,0,SUM($AF29:CZ29)/$AE29)</f>
        <v>1</v>
      </c>
      <c r="DA30" s="643">
        <f ca="1">IF($AE29=0,0,SUM($AF29:DA29)/$AE29)</f>
        <v>1</v>
      </c>
      <c r="DB30" s="643">
        <f ca="1">IF($AE29=0,0,SUM($AF29:DB29)/$AE29)</f>
        <v>1</v>
      </c>
      <c r="DC30" s="643">
        <f ca="1">IF($AE29=0,0,SUM($AF29:DC29)/$AE29)</f>
        <v>1</v>
      </c>
      <c r="DD30" s="643">
        <f ca="1">IF($AE29=0,0,SUM($AF29:DD29)/$AE29)</f>
        <v>1</v>
      </c>
      <c r="DE30" s="643">
        <f ca="1">IF($AE29=0,0,SUM($AF29:DE29)/$AE29)</f>
        <v>1</v>
      </c>
      <c r="DF30" s="643">
        <f ca="1">IF($AE29=0,0,SUM($AF29:DF29)/$AE29)</f>
        <v>1</v>
      </c>
      <c r="DG30" s="643">
        <f ca="1">IF($AE29=0,0,SUM($AF29:DG29)/$AE29)</f>
        <v>1</v>
      </c>
      <c r="DH30" s="643">
        <f ca="1">IF($AE29=0,0,SUM($AF29:DH29)/$AE29)</f>
        <v>1</v>
      </c>
      <c r="DI30" s="643">
        <f ca="1">IF($AE29=0,0,SUM($AF29:DI29)/$AE29)</f>
        <v>1</v>
      </c>
      <c r="DJ30" s="643">
        <f ca="1">IF($AE29=0,0,SUM($AF29:DJ29)/$AE29)</f>
        <v>1</v>
      </c>
      <c r="DK30" s="643">
        <f ca="1">IF($AE29=0,0,SUM($AF29:DK29)/$AE29)</f>
        <v>1</v>
      </c>
      <c r="DL30" s="643">
        <f ca="1">IF($AE29=0,0,SUM($AF29:DL29)/$AE29)</f>
        <v>1</v>
      </c>
      <c r="DM30" s="643">
        <f ca="1">IF($AE29=0,0,SUM($AF29:DM29)/$AE29)</f>
        <v>1</v>
      </c>
      <c r="DN30" s="643">
        <f ca="1">IF($AE29=0,0,SUM($AF29:DN29)/$AE29)</f>
        <v>1</v>
      </c>
      <c r="DO30" s="643">
        <f ca="1">IF($AE29=0,0,SUM($AF29:DO29)/$AE29)</f>
        <v>1</v>
      </c>
      <c r="DP30" s="643">
        <f ca="1">IF($AE29=0,0,SUM($AF29:DP29)/$AE29)</f>
        <v>1</v>
      </c>
      <c r="DQ30" s="643">
        <f ca="1">IF($AE29=0,0,SUM($AF29:DQ29)/$AE29)</f>
        <v>1</v>
      </c>
      <c r="DR30" s="643">
        <f ca="1">IF($AE29=0,0,SUM($AF29:DR29)/$AE29)</f>
        <v>1</v>
      </c>
      <c r="DS30" s="643">
        <f ca="1">IF($AE29=0,0,SUM($AF29:DS29)/$AE29)</f>
        <v>1</v>
      </c>
      <c r="DT30" s="643">
        <f ca="1">IF($AE29=0,0,SUM($AF29:DT29)/$AE29)</f>
        <v>1</v>
      </c>
      <c r="DU30" s="643">
        <f ca="1">IF($AE29=0,0,SUM($AF29:DU29)/$AE29)</f>
        <v>1</v>
      </c>
      <c r="DV30" s="643">
        <f ca="1">IF($AE29=0,0,SUM($AF29:DV29)/$AE29)</f>
        <v>1</v>
      </c>
      <c r="DW30" s="643">
        <f ca="1">IF($AE29=0,0,SUM($AF29:DW29)/$AE29)</f>
        <v>1</v>
      </c>
      <c r="DX30" s="643">
        <f ca="1">IF($AE29=0,0,SUM($AF29:DX29)/$AE29)</f>
        <v>1</v>
      </c>
      <c r="DY30" s="643">
        <f ca="1">IF($AE29=0,0,SUM($AF29:DY29)/$AE29)</f>
        <v>1</v>
      </c>
      <c r="DZ30" s="643">
        <f ca="1">IF($AE29=0,0,SUM($AF29:DZ29)/$AE29)</f>
        <v>1</v>
      </c>
      <c r="EA30" s="643">
        <f ca="1">IF($AE29=0,0,SUM($AF29:EA29)/$AE29)</f>
        <v>1</v>
      </c>
      <c r="EB30" s="643">
        <f ca="1">IF($AE29=0,0,SUM($AF29:EB29)/$AE29)</f>
        <v>1</v>
      </c>
      <c r="EC30" s="643">
        <f ca="1">IF($AE29=0,0,SUM($AF29:EC29)/$AE29)</f>
        <v>1</v>
      </c>
      <c r="ED30" s="643">
        <f ca="1">IF($AE29=0,0,SUM($AF29:ED29)/$AE29)</f>
        <v>1</v>
      </c>
      <c r="EE30" s="643">
        <f ca="1">IF($AE29=0,0,SUM($AF29:EE29)/$AE29)</f>
        <v>1</v>
      </c>
      <c r="EF30" s="643">
        <f ca="1">IF($AE29=0,0,SUM($AF29:EF29)/$AE29)</f>
        <v>1</v>
      </c>
      <c r="EG30" s="643">
        <f ca="1">IF($AE29=0,0,SUM($AF29:EG29)/$AE29)</f>
        <v>1</v>
      </c>
      <c r="EH30" s="643">
        <f ca="1">IF($AE29=0,0,SUM($AF29:EH29)/$AE29)</f>
        <v>1</v>
      </c>
      <c r="EI30" s="643">
        <f ca="1">IF($AE29=0,0,SUM($AF29:EI29)/$AE29)</f>
        <v>1</v>
      </c>
      <c r="EJ30" s="643">
        <f ca="1">IF($AE29=0,0,SUM($AF29:EJ29)/$AE29)</f>
        <v>1</v>
      </c>
      <c r="EK30" s="643">
        <f ca="1">IF($AE29=0,0,SUM($AF29:EK29)/$AE29)</f>
        <v>1</v>
      </c>
      <c r="EL30" s="643">
        <f ca="1">IF($AE29=0,0,SUM($AF29:EL29)/$AE29)</f>
        <v>1</v>
      </c>
      <c r="EM30" s="643">
        <f ca="1">IF($AE29=0,0,SUM($AF29:EM29)/$AE29)</f>
        <v>1</v>
      </c>
      <c r="EN30" s="643">
        <f ca="1">IF($AE29=0,0,SUM($AF29:EN29)/$AE29)</f>
        <v>1</v>
      </c>
      <c r="EO30" s="643">
        <f ca="1">IF($AE29=0,0,SUM($AF29:EO29)/$AE29)</f>
        <v>1</v>
      </c>
      <c r="EP30" s="643">
        <f ca="1">IF($AE29=0,0,SUM($AF29:EP29)/$AE29)</f>
        <v>1</v>
      </c>
      <c r="EQ30" s="643">
        <f ca="1">IF($AE29=0,0,SUM($AF29:EQ29)/$AE29)</f>
        <v>1</v>
      </c>
      <c r="ER30" s="643">
        <f ca="1">IF($AE29=0,0,SUM($AF29:ER29)/$AE29)</f>
        <v>1</v>
      </c>
      <c r="ES30" s="643">
        <f ca="1">IF($AE29=0,0,SUM($AF29:ES29)/$AE29)</f>
        <v>1</v>
      </c>
      <c r="ET30" s="643">
        <f ca="1">IF($AE29=0,0,SUM($AF29:ET29)/$AE29)</f>
        <v>1</v>
      </c>
      <c r="EU30" s="643">
        <f ca="1">IF($AE29=0,0,SUM($AF29:EU29)/$AE29)</f>
        <v>1</v>
      </c>
      <c r="EV30" s="643">
        <f ca="1">IF($AE29=0,0,SUM($AF29:EV29)/$AE29)</f>
        <v>1</v>
      </c>
      <c r="EW30" s="643">
        <f ca="1">IF($AE29=0,0,SUM($AF29:EW29)/$AE29)</f>
        <v>1</v>
      </c>
      <c r="EX30" s="644">
        <f ca="1">IF($AE29=0,0,SUM($AF29:EX29)/$AE29)</f>
        <v>1</v>
      </c>
      <c r="EY30" s="612"/>
      <c r="EZ30" s="863">
        <f ca="1">IF($AE29=0,0,IF(ABS(1-$AE30)&gt;(ErrTol/1000),1,0))</f>
        <v>0</v>
      </c>
      <c r="FB30" s="612"/>
    </row>
    <row r="31" spans="1:158" s="86" customFormat="1" ht="12.75" hidden="1" customHeight="1" outlineLevel="2" thickTop="1">
      <c r="A31" s="303"/>
      <c r="B31" s="303"/>
      <c r="C31" s="645"/>
      <c r="D31" s="856"/>
      <c r="E31" s="857"/>
      <c r="F31" s="858"/>
      <c r="G31" s="858"/>
      <c r="H31" s="858"/>
      <c r="I31" s="858"/>
      <c r="J31" s="858"/>
      <c r="K31" s="858"/>
      <c r="L31" s="858"/>
      <c r="M31" s="858"/>
      <c r="N31" s="858"/>
      <c r="O31" s="858"/>
      <c r="P31" s="858"/>
      <c r="Q31" s="858"/>
      <c r="R31" s="858"/>
      <c r="S31" s="858"/>
      <c r="T31" s="858"/>
      <c r="U31" s="858"/>
      <c r="V31" s="859"/>
      <c r="W31" s="858"/>
      <c r="X31" s="858"/>
      <c r="Y31" s="858"/>
      <c r="Z31" s="858"/>
      <c r="AA31" s="858"/>
      <c r="AB31" s="857"/>
      <c r="AC31" s="857"/>
      <c r="AD31" s="334" t="str">
        <f>$AD$19</f>
        <v>Charging Profile (eg. Milestones, Service Charges)</v>
      </c>
      <c r="AE31" s="646">
        <f>SUM(AF31:EY31)</f>
        <v>1</v>
      </c>
      <c r="AF31" s="529"/>
      <c r="AG31" s="530"/>
      <c r="AH31" s="530">
        <f>AH28/$AE$28</f>
        <v>1.5625E-2</v>
      </c>
      <c r="AI31" s="530">
        <f>AI28/$AE$28</f>
        <v>1.5625E-2</v>
      </c>
      <c r="AJ31" s="530">
        <f t="shared" ref="AJ31:CS31" si="33">AJ28/$AE$28</f>
        <v>1.5625E-2</v>
      </c>
      <c r="AK31" s="530">
        <f t="shared" si="33"/>
        <v>1.5625E-2</v>
      </c>
      <c r="AL31" s="530">
        <f t="shared" si="33"/>
        <v>1.5625E-2</v>
      </c>
      <c r="AM31" s="530">
        <f t="shared" si="33"/>
        <v>1.5625E-2</v>
      </c>
      <c r="AN31" s="530">
        <f t="shared" si="33"/>
        <v>1.5625E-2</v>
      </c>
      <c r="AO31" s="530">
        <f t="shared" si="33"/>
        <v>1.5625E-2</v>
      </c>
      <c r="AP31" s="530">
        <f t="shared" si="33"/>
        <v>1.5625E-2</v>
      </c>
      <c r="AQ31" s="530">
        <f t="shared" si="33"/>
        <v>1.5625E-2</v>
      </c>
      <c r="AR31" s="530">
        <f t="shared" si="33"/>
        <v>1.5625E-2</v>
      </c>
      <c r="AS31" s="530">
        <f t="shared" si="33"/>
        <v>1.5625E-2</v>
      </c>
      <c r="AT31" s="530">
        <f t="shared" si="33"/>
        <v>1.5625E-2</v>
      </c>
      <c r="AU31" s="530">
        <f t="shared" si="33"/>
        <v>1.5625E-2</v>
      </c>
      <c r="AV31" s="530">
        <f t="shared" si="33"/>
        <v>1.5625E-2</v>
      </c>
      <c r="AW31" s="530">
        <f t="shared" si="33"/>
        <v>1.5625E-2</v>
      </c>
      <c r="AX31" s="530">
        <f t="shared" si="33"/>
        <v>1.5625E-2</v>
      </c>
      <c r="AY31" s="530">
        <f t="shared" si="33"/>
        <v>1.5625E-2</v>
      </c>
      <c r="AZ31" s="530">
        <f t="shared" si="33"/>
        <v>1.5625E-2</v>
      </c>
      <c r="BA31" s="530">
        <f t="shared" si="33"/>
        <v>1.5625E-2</v>
      </c>
      <c r="BB31" s="530">
        <f t="shared" si="33"/>
        <v>1.5625E-2</v>
      </c>
      <c r="BC31" s="530">
        <f t="shared" si="33"/>
        <v>1.5625E-2</v>
      </c>
      <c r="BD31" s="530">
        <f t="shared" si="33"/>
        <v>1.5625E-2</v>
      </c>
      <c r="BE31" s="530">
        <f t="shared" si="33"/>
        <v>1.5625E-2</v>
      </c>
      <c r="BF31" s="530">
        <f t="shared" si="33"/>
        <v>1.5625E-2</v>
      </c>
      <c r="BG31" s="530">
        <f t="shared" si="33"/>
        <v>1.5625E-2</v>
      </c>
      <c r="BH31" s="530">
        <f t="shared" si="33"/>
        <v>1.5625E-2</v>
      </c>
      <c r="BI31" s="530">
        <f t="shared" si="33"/>
        <v>1.5625E-2</v>
      </c>
      <c r="BJ31" s="530">
        <f t="shared" si="33"/>
        <v>1.5625E-2</v>
      </c>
      <c r="BK31" s="530">
        <f t="shared" si="33"/>
        <v>1.5625E-2</v>
      </c>
      <c r="BL31" s="530">
        <f t="shared" si="33"/>
        <v>1.5625E-2</v>
      </c>
      <c r="BM31" s="530">
        <f t="shared" si="33"/>
        <v>1.5625E-2</v>
      </c>
      <c r="BN31" s="530">
        <f t="shared" si="33"/>
        <v>1.5625E-2</v>
      </c>
      <c r="BO31" s="530">
        <f t="shared" si="33"/>
        <v>1.5625E-2</v>
      </c>
      <c r="BP31" s="530">
        <f t="shared" si="33"/>
        <v>1.5625E-2</v>
      </c>
      <c r="BQ31" s="530">
        <f t="shared" si="33"/>
        <v>1.5625E-2</v>
      </c>
      <c r="BR31" s="530">
        <f t="shared" si="33"/>
        <v>1.5625E-2</v>
      </c>
      <c r="BS31" s="530">
        <f t="shared" si="33"/>
        <v>1.5625E-2</v>
      </c>
      <c r="BT31" s="530">
        <f t="shared" si="33"/>
        <v>1.5625E-2</v>
      </c>
      <c r="BU31" s="530">
        <f t="shared" si="33"/>
        <v>1.5625E-2</v>
      </c>
      <c r="BV31" s="530">
        <f t="shared" si="33"/>
        <v>1.5625E-2</v>
      </c>
      <c r="BW31" s="530">
        <f t="shared" si="33"/>
        <v>1.5625E-2</v>
      </c>
      <c r="BX31" s="530">
        <f t="shared" si="33"/>
        <v>1.5625E-2</v>
      </c>
      <c r="BY31" s="530">
        <f t="shared" si="33"/>
        <v>1.5625E-2</v>
      </c>
      <c r="BZ31" s="530">
        <f t="shared" si="33"/>
        <v>1.5625E-2</v>
      </c>
      <c r="CA31" s="530">
        <f t="shared" si="33"/>
        <v>1.5625E-2</v>
      </c>
      <c r="CB31" s="530">
        <f t="shared" si="33"/>
        <v>1.5625E-2</v>
      </c>
      <c r="CC31" s="530">
        <f t="shared" si="33"/>
        <v>1.5625E-2</v>
      </c>
      <c r="CD31" s="530">
        <f t="shared" si="33"/>
        <v>1.5625E-2</v>
      </c>
      <c r="CE31" s="530">
        <f t="shared" si="33"/>
        <v>1.5625E-2</v>
      </c>
      <c r="CF31" s="530">
        <f t="shared" si="33"/>
        <v>1.5625E-2</v>
      </c>
      <c r="CG31" s="530">
        <f t="shared" si="33"/>
        <v>1.5625E-2</v>
      </c>
      <c r="CH31" s="530">
        <f t="shared" si="33"/>
        <v>1.5625E-2</v>
      </c>
      <c r="CI31" s="530">
        <f t="shared" si="33"/>
        <v>1.5625E-2</v>
      </c>
      <c r="CJ31" s="530">
        <f t="shared" si="33"/>
        <v>1.5625E-2</v>
      </c>
      <c r="CK31" s="530">
        <f t="shared" si="33"/>
        <v>1.5625E-2</v>
      </c>
      <c r="CL31" s="530">
        <f t="shared" si="33"/>
        <v>1.5625E-2</v>
      </c>
      <c r="CM31" s="530">
        <f t="shared" si="33"/>
        <v>1.5625E-2</v>
      </c>
      <c r="CN31" s="530">
        <f t="shared" si="33"/>
        <v>1.5625E-2</v>
      </c>
      <c r="CO31" s="530">
        <f t="shared" si="33"/>
        <v>1.5625E-2</v>
      </c>
      <c r="CP31" s="530">
        <f t="shared" si="33"/>
        <v>1.5625E-2</v>
      </c>
      <c r="CQ31" s="530">
        <f t="shared" si="33"/>
        <v>1.5625E-2</v>
      </c>
      <c r="CR31" s="530">
        <f t="shared" si="33"/>
        <v>1.5625E-2</v>
      </c>
      <c r="CS31" s="530">
        <f t="shared" si="33"/>
        <v>1.5625E-2</v>
      </c>
      <c r="CT31" s="530"/>
      <c r="CU31" s="530"/>
      <c r="CV31" s="530"/>
      <c r="CW31" s="530"/>
      <c r="CX31" s="530"/>
      <c r="CY31" s="530"/>
      <c r="CZ31" s="530"/>
      <c r="DA31" s="530"/>
      <c r="DB31" s="530"/>
      <c r="DC31" s="530"/>
      <c r="DD31" s="530"/>
      <c r="DE31" s="530"/>
      <c r="DF31" s="530"/>
      <c r="DG31" s="530"/>
      <c r="DH31" s="530"/>
      <c r="DI31" s="530"/>
      <c r="DJ31" s="530"/>
      <c r="DK31" s="530"/>
      <c r="DL31" s="530"/>
      <c r="DM31" s="530"/>
      <c r="DN31" s="530"/>
      <c r="DO31" s="530"/>
      <c r="DP31" s="530"/>
      <c r="DQ31" s="530"/>
      <c r="DR31" s="530"/>
      <c r="DS31" s="530"/>
      <c r="DT31" s="530"/>
      <c r="DU31" s="530"/>
      <c r="DV31" s="530"/>
      <c r="DW31" s="530"/>
      <c r="DX31" s="530"/>
      <c r="DY31" s="530"/>
      <c r="DZ31" s="530"/>
      <c r="EA31" s="530"/>
      <c r="EB31" s="530"/>
      <c r="EC31" s="530"/>
      <c r="ED31" s="530"/>
      <c r="EE31" s="530"/>
      <c r="EF31" s="530"/>
      <c r="EG31" s="530"/>
      <c r="EH31" s="530"/>
      <c r="EI31" s="530"/>
      <c r="EJ31" s="530"/>
      <c r="EK31" s="530"/>
      <c r="EL31" s="530"/>
      <c r="EM31" s="530"/>
      <c r="EN31" s="530"/>
      <c r="EO31" s="530"/>
      <c r="EP31" s="530"/>
      <c r="EQ31" s="530"/>
      <c r="ER31" s="530"/>
      <c r="ES31" s="530"/>
      <c r="ET31" s="530"/>
      <c r="EU31" s="530"/>
      <c r="EV31" s="530"/>
      <c r="EW31" s="530"/>
      <c r="EX31" s="530"/>
      <c r="EY31" s="612"/>
      <c r="EZ31" s="863">
        <f ca="1">IF($AE29=0,0,IF(ABS(1-$AE31)&gt;(ErrTol/1000),1,0))</f>
        <v>0</v>
      </c>
      <c r="FB31" s="612"/>
    </row>
    <row r="32" spans="1:158" s="86" customFormat="1" ht="12.75" hidden="1" customHeight="1" outlineLevel="2">
      <c r="A32" s="303"/>
      <c r="B32" s="303"/>
      <c r="C32" s="645"/>
      <c r="D32" s="860"/>
      <c r="E32" s="303"/>
      <c r="F32" s="851"/>
      <c r="G32" s="851"/>
      <c r="H32" s="851"/>
      <c r="I32" s="851"/>
      <c r="J32" s="851"/>
      <c r="K32" s="851"/>
      <c r="L32" s="851"/>
      <c r="M32" s="851"/>
      <c r="N32" s="851"/>
      <c r="O32" s="851"/>
      <c r="P32" s="851"/>
      <c r="Q32" s="851"/>
      <c r="R32" s="851"/>
      <c r="S32" s="851"/>
      <c r="T32" s="851"/>
      <c r="U32" s="851"/>
      <c r="V32" s="852"/>
      <c r="W32" s="851"/>
      <c r="X32" s="851"/>
      <c r="Y32" s="851"/>
      <c r="Z32" s="851"/>
      <c r="AA32" s="851"/>
      <c r="AB32" s="303"/>
      <c r="AC32" s="303"/>
      <c r="AD32" s="334" t="str">
        <f>$AD$20</f>
        <v>Cost Plus Profiled</v>
      </c>
      <c r="AE32" s="304">
        <f ca="1">SUM(AF32:EY32)</f>
        <v>22767907.126614481</v>
      </c>
      <c r="AF32" s="637">
        <f t="shared" ref="AF32:BK32" ca="1" si="34">IF(MileON,$AE29*AF31,AF29)</f>
        <v>0</v>
      </c>
      <c r="AG32" s="300">
        <f t="shared" ca="1" si="34"/>
        <v>0</v>
      </c>
      <c r="AH32" s="300">
        <f t="shared" ca="1" si="34"/>
        <v>355748.5488533508</v>
      </c>
      <c r="AI32" s="300">
        <f t="shared" ca="1" si="34"/>
        <v>355748.5488533508</v>
      </c>
      <c r="AJ32" s="300">
        <f t="shared" ca="1" si="34"/>
        <v>355748.5488533508</v>
      </c>
      <c r="AK32" s="300">
        <f t="shared" ca="1" si="34"/>
        <v>355748.5488533508</v>
      </c>
      <c r="AL32" s="300">
        <f t="shared" ca="1" si="34"/>
        <v>355748.5488533508</v>
      </c>
      <c r="AM32" s="300">
        <f t="shared" ca="1" si="34"/>
        <v>355748.5488533508</v>
      </c>
      <c r="AN32" s="300">
        <f t="shared" ca="1" si="34"/>
        <v>355748.5488533508</v>
      </c>
      <c r="AO32" s="300">
        <f t="shared" ca="1" si="34"/>
        <v>355748.5488533508</v>
      </c>
      <c r="AP32" s="300">
        <f t="shared" ca="1" si="34"/>
        <v>355748.5488533508</v>
      </c>
      <c r="AQ32" s="300">
        <f t="shared" ca="1" si="34"/>
        <v>355748.5488533508</v>
      </c>
      <c r="AR32" s="300">
        <f t="shared" ca="1" si="34"/>
        <v>355748.5488533508</v>
      </c>
      <c r="AS32" s="300">
        <f t="shared" ca="1" si="34"/>
        <v>355748.5488533508</v>
      </c>
      <c r="AT32" s="300">
        <f t="shared" ca="1" si="34"/>
        <v>355748.5488533508</v>
      </c>
      <c r="AU32" s="300">
        <f t="shared" ca="1" si="34"/>
        <v>355748.5488533508</v>
      </c>
      <c r="AV32" s="300">
        <f t="shared" ca="1" si="34"/>
        <v>355748.5488533508</v>
      </c>
      <c r="AW32" s="300">
        <f t="shared" ca="1" si="34"/>
        <v>355748.5488533508</v>
      </c>
      <c r="AX32" s="300">
        <f t="shared" ca="1" si="34"/>
        <v>355748.5488533508</v>
      </c>
      <c r="AY32" s="300">
        <f t="shared" ca="1" si="34"/>
        <v>355748.5488533508</v>
      </c>
      <c r="AZ32" s="300">
        <f t="shared" ca="1" si="34"/>
        <v>355748.5488533508</v>
      </c>
      <c r="BA32" s="300">
        <f t="shared" ca="1" si="34"/>
        <v>355748.5488533508</v>
      </c>
      <c r="BB32" s="300">
        <f t="shared" ca="1" si="34"/>
        <v>355748.5488533508</v>
      </c>
      <c r="BC32" s="300">
        <f t="shared" ca="1" si="34"/>
        <v>355748.5488533508</v>
      </c>
      <c r="BD32" s="300">
        <f t="shared" ca="1" si="34"/>
        <v>355748.5488533508</v>
      </c>
      <c r="BE32" s="300">
        <f t="shared" ca="1" si="34"/>
        <v>355748.5488533508</v>
      </c>
      <c r="BF32" s="300">
        <f t="shared" ca="1" si="34"/>
        <v>355748.5488533508</v>
      </c>
      <c r="BG32" s="300">
        <f t="shared" ca="1" si="34"/>
        <v>355748.5488533508</v>
      </c>
      <c r="BH32" s="300">
        <f t="shared" ca="1" si="34"/>
        <v>355748.5488533508</v>
      </c>
      <c r="BI32" s="300">
        <f t="shared" ca="1" si="34"/>
        <v>355748.5488533508</v>
      </c>
      <c r="BJ32" s="300">
        <f t="shared" ca="1" si="34"/>
        <v>355748.5488533508</v>
      </c>
      <c r="BK32" s="300">
        <f t="shared" ca="1" si="34"/>
        <v>355748.5488533508</v>
      </c>
      <c r="BL32" s="300">
        <f t="shared" ref="BL32:CQ32" ca="1" si="35">IF(MileON,$AE29*BL31,BL29)</f>
        <v>355748.5488533508</v>
      </c>
      <c r="BM32" s="300">
        <f t="shared" ca="1" si="35"/>
        <v>355748.5488533508</v>
      </c>
      <c r="BN32" s="300">
        <f t="shared" ca="1" si="35"/>
        <v>355748.5488533508</v>
      </c>
      <c r="BO32" s="300">
        <f t="shared" ca="1" si="35"/>
        <v>355748.5488533508</v>
      </c>
      <c r="BP32" s="300">
        <f t="shared" ca="1" si="35"/>
        <v>355748.5488533508</v>
      </c>
      <c r="BQ32" s="300">
        <f t="shared" ca="1" si="35"/>
        <v>355748.5488533508</v>
      </c>
      <c r="BR32" s="300">
        <f t="shared" ca="1" si="35"/>
        <v>355748.5488533508</v>
      </c>
      <c r="BS32" s="300">
        <f t="shared" ca="1" si="35"/>
        <v>355748.5488533508</v>
      </c>
      <c r="BT32" s="300">
        <f t="shared" ca="1" si="35"/>
        <v>355748.5488533508</v>
      </c>
      <c r="BU32" s="300">
        <f t="shared" ca="1" si="35"/>
        <v>355748.5488533508</v>
      </c>
      <c r="BV32" s="300">
        <f t="shared" ca="1" si="35"/>
        <v>355748.5488533508</v>
      </c>
      <c r="BW32" s="300">
        <f t="shared" ca="1" si="35"/>
        <v>355748.5488533508</v>
      </c>
      <c r="BX32" s="300">
        <f t="shared" ca="1" si="35"/>
        <v>355748.5488533508</v>
      </c>
      <c r="BY32" s="300">
        <f t="shared" ca="1" si="35"/>
        <v>355748.5488533508</v>
      </c>
      <c r="BZ32" s="300">
        <f t="shared" ca="1" si="35"/>
        <v>355748.5488533508</v>
      </c>
      <c r="CA32" s="300">
        <f t="shared" ca="1" si="35"/>
        <v>355748.5488533508</v>
      </c>
      <c r="CB32" s="300">
        <f t="shared" ca="1" si="35"/>
        <v>355748.5488533508</v>
      </c>
      <c r="CC32" s="300">
        <f t="shared" ca="1" si="35"/>
        <v>355748.5488533508</v>
      </c>
      <c r="CD32" s="300">
        <f t="shared" ca="1" si="35"/>
        <v>355748.5488533508</v>
      </c>
      <c r="CE32" s="300">
        <f t="shared" ca="1" si="35"/>
        <v>355748.5488533508</v>
      </c>
      <c r="CF32" s="300">
        <f t="shared" ca="1" si="35"/>
        <v>355748.5488533508</v>
      </c>
      <c r="CG32" s="300">
        <f t="shared" ca="1" si="35"/>
        <v>355748.5488533508</v>
      </c>
      <c r="CH32" s="300">
        <f t="shared" ca="1" si="35"/>
        <v>355748.5488533508</v>
      </c>
      <c r="CI32" s="300">
        <f t="shared" ca="1" si="35"/>
        <v>355748.5488533508</v>
      </c>
      <c r="CJ32" s="300">
        <f t="shared" ca="1" si="35"/>
        <v>355748.5488533508</v>
      </c>
      <c r="CK32" s="300">
        <f t="shared" ca="1" si="35"/>
        <v>355748.5488533508</v>
      </c>
      <c r="CL32" s="300">
        <f t="shared" ca="1" si="35"/>
        <v>355748.5488533508</v>
      </c>
      <c r="CM32" s="300">
        <f t="shared" ca="1" si="35"/>
        <v>355748.5488533508</v>
      </c>
      <c r="CN32" s="300">
        <f t="shared" ca="1" si="35"/>
        <v>355748.5488533508</v>
      </c>
      <c r="CO32" s="300">
        <f t="shared" ca="1" si="35"/>
        <v>355748.5488533508</v>
      </c>
      <c r="CP32" s="300">
        <f t="shared" ca="1" si="35"/>
        <v>355748.5488533508</v>
      </c>
      <c r="CQ32" s="300">
        <f t="shared" ca="1" si="35"/>
        <v>355748.5488533508</v>
      </c>
      <c r="CR32" s="300">
        <f t="shared" ref="CR32:DW32" ca="1" si="36">IF(MileON,$AE29*CR31,CR29)</f>
        <v>355748.5488533508</v>
      </c>
      <c r="CS32" s="300">
        <f t="shared" ca="1" si="36"/>
        <v>355748.5488533508</v>
      </c>
      <c r="CT32" s="300">
        <f t="shared" ca="1" si="36"/>
        <v>0</v>
      </c>
      <c r="CU32" s="300">
        <f t="shared" ca="1" si="36"/>
        <v>0</v>
      </c>
      <c r="CV32" s="300">
        <f t="shared" ca="1" si="36"/>
        <v>0</v>
      </c>
      <c r="CW32" s="300">
        <f t="shared" ca="1" si="36"/>
        <v>0</v>
      </c>
      <c r="CX32" s="300">
        <f t="shared" ca="1" si="36"/>
        <v>0</v>
      </c>
      <c r="CY32" s="300">
        <f t="shared" ca="1" si="36"/>
        <v>0</v>
      </c>
      <c r="CZ32" s="300">
        <f t="shared" ca="1" si="36"/>
        <v>0</v>
      </c>
      <c r="DA32" s="300">
        <f t="shared" ca="1" si="36"/>
        <v>0</v>
      </c>
      <c r="DB32" s="300">
        <f t="shared" ca="1" si="36"/>
        <v>0</v>
      </c>
      <c r="DC32" s="300">
        <f t="shared" ca="1" si="36"/>
        <v>0</v>
      </c>
      <c r="DD32" s="300">
        <f t="shared" ca="1" si="36"/>
        <v>0</v>
      </c>
      <c r="DE32" s="300">
        <f t="shared" ca="1" si="36"/>
        <v>0</v>
      </c>
      <c r="DF32" s="300">
        <f t="shared" ca="1" si="36"/>
        <v>0</v>
      </c>
      <c r="DG32" s="300">
        <f t="shared" ca="1" si="36"/>
        <v>0</v>
      </c>
      <c r="DH32" s="300">
        <f t="shared" ca="1" si="36"/>
        <v>0</v>
      </c>
      <c r="DI32" s="300">
        <f t="shared" ca="1" si="36"/>
        <v>0</v>
      </c>
      <c r="DJ32" s="300">
        <f t="shared" ca="1" si="36"/>
        <v>0</v>
      </c>
      <c r="DK32" s="300">
        <f t="shared" ca="1" si="36"/>
        <v>0</v>
      </c>
      <c r="DL32" s="300">
        <f t="shared" ca="1" si="36"/>
        <v>0</v>
      </c>
      <c r="DM32" s="300">
        <f t="shared" ca="1" si="36"/>
        <v>0</v>
      </c>
      <c r="DN32" s="300">
        <f t="shared" ca="1" si="36"/>
        <v>0</v>
      </c>
      <c r="DO32" s="300">
        <f t="shared" ca="1" si="36"/>
        <v>0</v>
      </c>
      <c r="DP32" s="300">
        <f t="shared" ca="1" si="36"/>
        <v>0</v>
      </c>
      <c r="DQ32" s="300">
        <f t="shared" ca="1" si="36"/>
        <v>0</v>
      </c>
      <c r="DR32" s="300">
        <f t="shared" ca="1" si="36"/>
        <v>0</v>
      </c>
      <c r="DS32" s="300">
        <f t="shared" ca="1" si="36"/>
        <v>0</v>
      </c>
      <c r="DT32" s="300">
        <f t="shared" ca="1" si="36"/>
        <v>0</v>
      </c>
      <c r="DU32" s="300">
        <f t="shared" ca="1" si="36"/>
        <v>0</v>
      </c>
      <c r="DV32" s="300">
        <f t="shared" ca="1" si="36"/>
        <v>0</v>
      </c>
      <c r="DW32" s="300">
        <f t="shared" ca="1" si="36"/>
        <v>0</v>
      </c>
      <c r="DX32" s="300">
        <f t="shared" ref="DX32:EX32" ca="1" si="37">IF(MileON,$AE29*DX31,DX29)</f>
        <v>0</v>
      </c>
      <c r="DY32" s="300">
        <f t="shared" ca="1" si="37"/>
        <v>0</v>
      </c>
      <c r="DZ32" s="300">
        <f t="shared" ca="1" si="37"/>
        <v>0</v>
      </c>
      <c r="EA32" s="300">
        <f t="shared" ca="1" si="37"/>
        <v>0</v>
      </c>
      <c r="EB32" s="300">
        <f t="shared" ca="1" si="37"/>
        <v>0</v>
      </c>
      <c r="EC32" s="300">
        <f t="shared" ca="1" si="37"/>
        <v>0</v>
      </c>
      <c r="ED32" s="300">
        <f t="shared" ca="1" si="37"/>
        <v>0</v>
      </c>
      <c r="EE32" s="300">
        <f t="shared" ca="1" si="37"/>
        <v>0</v>
      </c>
      <c r="EF32" s="300">
        <f t="shared" ca="1" si="37"/>
        <v>0</v>
      </c>
      <c r="EG32" s="300">
        <f t="shared" ca="1" si="37"/>
        <v>0</v>
      </c>
      <c r="EH32" s="300">
        <f t="shared" ca="1" si="37"/>
        <v>0</v>
      </c>
      <c r="EI32" s="300">
        <f t="shared" ca="1" si="37"/>
        <v>0</v>
      </c>
      <c r="EJ32" s="300">
        <f t="shared" ca="1" si="37"/>
        <v>0</v>
      </c>
      <c r="EK32" s="300">
        <f t="shared" ca="1" si="37"/>
        <v>0</v>
      </c>
      <c r="EL32" s="300">
        <f t="shared" ca="1" si="37"/>
        <v>0</v>
      </c>
      <c r="EM32" s="300">
        <f t="shared" ca="1" si="37"/>
        <v>0</v>
      </c>
      <c r="EN32" s="300">
        <f t="shared" ca="1" si="37"/>
        <v>0</v>
      </c>
      <c r="EO32" s="300">
        <f t="shared" ca="1" si="37"/>
        <v>0</v>
      </c>
      <c r="EP32" s="300">
        <f t="shared" ca="1" si="37"/>
        <v>0</v>
      </c>
      <c r="EQ32" s="300">
        <f t="shared" ca="1" si="37"/>
        <v>0</v>
      </c>
      <c r="ER32" s="300">
        <f t="shared" ca="1" si="37"/>
        <v>0</v>
      </c>
      <c r="ES32" s="300">
        <f t="shared" ca="1" si="37"/>
        <v>0</v>
      </c>
      <c r="ET32" s="300">
        <f t="shared" ca="1" si="37"/>
        <v>0</v>
      </c>
      <c r="EU32" s="300">
        <f t="shared" ca="1" si="37"/>
        <v>0</v>
      </c>
      <c r="EV32" s="300">
        <f t="shared" ca="1" si="37"/>
        <v>0</v>
      </c>
      <c r="EW32" s="300">
        <f t="shared" ca="1" si="37"/>
        <v>0</v>
      </c>
      <c r="EX32" s="300">
        <f t="shared" ca="1" si="37"/>
        <v>0</v>
      </c>
      <c r="EY32" s="612"/>
      <c r="EZ32" s="863">
        <f ca="1">IF(ABS(AE32-AE29)&gt;ErrTol,1,0)</f>
        <v>0</v>
      </c>
      <c r="FB32" s="612"/>
    </row>
    <row r="33" spans="1:158" s="86" customFormat="1" ht="12.75" hidden="1" customHeight="1" outlineLevel="2">
      <c r="A33" s="303"/>
      <c r="B33" s="303"/>
      <c r="C33" s="645"/>
      <c r="D33" s="860"/>
      <c r="E33" s="303"/>
      <c r="F33" s="851"/>
      <c r="G33" s="851"/>
      <c r="H33" s="851"/>
      <c r="I33" s="851"/>
      <c r="J33" s="851"/>
      <c r="K33" s="851"/>
      <c r="L33" s="851"/>
      <c r="M33" s="851"/>
      <c r="N33" s="851"/>
      <c r="O33" s="851"/>
      <c r="P33" s="851"/>
      <c r="Q33" s="851"/>
      <c r="R33" s="851"/>
      <c r="S33" s="851"/>
      <c r="T33" s="851"/>
      <c r="U33" s="851"/>
      <c r="V33" s="852"/>
      <c r="W33" s="851"/>
      <c r="X33" s="851"/>
      <c r="Y33" s="851"/>
      <c r="Z33" s="851"/>
      <c r="AA33" s="851"/>
      <c r="AB33" s="303"/>
      <c r="AC33" s="303"/>
      <c r="AD33" s="334" t="str">
        <f>$AD$21</f>
        <v>Discount</v>
      </c>
      <c r="AE33" s="647">
        <f>MAX(AF33:EY33)</f>
        <v>0.04</v>
      </c>
      <c r="AF33" s="380"/>
      <c r="AG33" s="381">
        <f t="shared" ref="AG33:CR33" si="38">AF33</f>
        <v>0</v>
      </c>
      <c r="AH33" s="381">
        <f t="shared" si="38"/>
        <v>0</v>
      </c>
      <c r="AI33" s="381">
        <f t="shared" si="38"/>
        <v>0</v>
      </c>
      <c r="AJ33" s="381">
        <f t="shared" si="38"/>
        <v>0</v>
      </c>
      <c r="AK33" s="381">
        <f t="shared" si="38"/>
        <v>0</v>
      </c>
      <c r="AL33" s="381">
        <f t="shared" si="38"/>
        <v>0</v>
      </c>
      <c r="AM33" s="381">
        <f t="shared" si="38"/>
        <v>0</v>
      </c>
      <c r="AN33" s="381">
        <f t="shared" si="38"/>
        <v>0</v>
      </c>
      <c r="AO33" s="381">
        <f t="shared" si="38"/>
        <v>0</v>
      </c>
      <c r="AP33" s="381">
        <f t="shared" si="38"/>
        <v>0</v>
      </c>
      <c r="AQ33" s="381">
        <f t="shared" si="38"/>
        <v>0</v>
      </c>
      <c r="AR33" s="381">
        <f t="shared" si="38"/>
        <v>0</v>
      </c>
      <c r="AS33" s="381">
        <f t="shared" si="38"/>
        <v>0</v>
      </c>
      <c r="AT33" s="381">
        <f t="shared" si="38"/>
        <v>0</v>
      </c>
      <c r="AU33" s="381">
        <f t="shared" si="38"/>
        <v>0</v>
      </c>
      <c r="AV33" s="381">
        <f t="shared" si="38"/>
        <v>0</v>
      </c>
      <c r="AW33" s="381">
        <f t="shared" si="38"/>
        <v>0</v>
      </c>
      <c r="AX33" s="381">
        <f t="shared" si="38"/>
        <v>0</v>
      </c>
      <c r="AY33" s="381">
        <f t="shared" si="38"/>
        <v>0</v>
      </c>
      <c r="AZ33" s="381">
        <f t="shared" si="38"/>
        <v>0</v>
      </c>
      <c r="BA33" s="381">
        <f t="shared" si="38"/>
        <v>0</v>
      </c>
      <c r="BB33" s="381">
        <f t="shared" si="38"/>
        <v>0</v>
      </c>
      <c r="BC33" s="381">
        <f t="shared" si="38"/>
        <v>0</v>
      </c>
      <c r="BD33" s="381">
        <f t="shared" si="38"/>
        <v>0</v>
      </c>
      <c r="BE33" s="381">
        <f t="shared" si="38"/>
        <v>0</v>
      </c>
      <c r="BF33" s="381">
        <f t="shared" si="38"/>
        <v>0</v>
      </c>
      <c r="BG33" s="381">
        <v>0.01</v>
      </c>
      <c r="BH33" s="381">
        <f t="shared" si="38"/>
        <v>0.01</v>
      </c>
      <c r="BI33" s="381">
        <f t="shared" si="38"/>
        <v>0.01</v>
      </c>
      <c r="BJ33" s="381">
        <f t="shared" si="38"/>
        <v>0.01</v>
      </c>
      <c r="BK33" s="381">
        <f t="shared" si="38"/>
        <v>0.01</v>
      </c>
      <c r="BL33" s="381">
        <f t="shared" si="38"/>
        <v>0.01</v>
      </c>
      <c r="BM33" s="381">
        <f t="shared" si="38"/>
        <v>0.01</v>
      </c>
      <c r="BN33" s="381">
        <f t="shared" si="38"/>
        <v>0.01</v>
      </c>
      <c r="BO33" s="381">
        <f t="shared" si="38"/>
        <v>0.01</v>
      </c>
      <c r="BP33" s="381">
        <f t="shared" si="38"/>
        <v>0.01</v>
      </c>
      <c r="BQ33" s="381">
        <f t="shared" si="38"/>
        <v>0.01</v>
      </c>
      <c r="BR33" s="381">
        <f t="shared" si="38"/>
        <v>0.01</v>
      </c>
      <c r="BS33" s="381">
        <v>0.02</v>
      </c>
      <c r="BT33" s="381">
        <f t="shared" si="38"/>
        <v>0.02</v>
      </c>
      <c r="BU33" s="381">
        <f t="shared" si="38"/>
        <v>0.02</v>
      </c>
      <c r="BV33" s="381">
        <f t="shared" si="38"/>
        <v>0.02</v>
      </c>
      <c r="BW33" s="381">
        <f t="shared" si="38"/>
        <v>0.02</v>
      </c>
      <c r="BX33" s="381">
        <f t="shared" si="38"/>
        <v>0.02</v>
      </c>
      <c r="BY33" s="381">
        <f t="shared" si="38"/>
        <v>0.02</v>
      </c>
      <c r="BZ33" s="381">
        <f t="shared" si="38"/>
        <v>0.02</v>
      </c>
      <c r="CA33" s="381">
        <f t="shared" si="38"/>
        <v>0.02</v>
      </c>
      <c r="CB33" s="381">
        <f t="shared" si="38"/>
        <v>0.02</v>
      </c>
      <c r="CC33" s="381">
        <f t="shared" si="38"/>
        <v>0.02</v>
      </c>
      <c r="CD33" s="381">
        <f t="shared" si="38"/>
        <v>0.02</v>
      </c>
      <c r="CE33" s="381">
        <v>0.03</v>
      </c>
      <c r="CF33" s="381">
        <f t="shared" si="38"/>
        <v>0.03</v>
      </c>
      <c r="CG33" s="381">
        <f t="shared" si="38"/>
        <v>0.03</v>
      </c>
      <c r="CH33" s="381">
        <f t="shared" si="38"/>
        <v>0.03</v>
      </c>
      <c r="CI33" s="381">
        <f t="shared" si="38"/>
        <v>0.03</v>
      </c>
      <c r="CJ33" s="381">
        <f t="shared" si="38"/>
        <v>0.03</v>
      </c>
      <c r="CK33" s="381">
        <f t="shared" si="38"/>
        <v>0.03</v>
      </c>
      <c r="CL33" s="381">
        <f t="shared" si="38"/>
        <v>0.03</v>
      </c>
      <c r="CM33" s="381">
        <f t="shared" si="38"/>
        <v>0.03</v>
      </c>
      <c r="CN33" s="381">
        <f t="shared" si="38"/>
        <v>0.03</v>
      </c>
      <c r="CO33" s="381">
        <f t="shared" si="38"/>
        <v>0.03</v>
      </c>
      <c r="CP33" s="381">
        <f t="shared" si="38"/>
        <v>0.03</v>
      </c>
      <c r="CQ33" s="381">
        <v>0.04</v>
      </c>
      <c r="CR33" s="381">
        <f t="shared" si="38"/>
        <v>0.04</v>
      </c>
      <c r="CS33" s="381">
        <f t="shared" ref="CS33:EX33" si="39">CR33</f>
        <v>0.04</v>
      </c>
      <c r="CT33" s="381">
        <f t="shared" si="39"/>
        <v>0.04</v>
      </c>
      <c r="CU33" s="381">
        <f t="shared" si="39"/>
        <v>0.04</v>
      </c>
      <c r="CV33" s="381">
        <f t="shared" si="39"/>
        <v>0.04</v>
      </c>
      <c r="CW33" s="381">
        <f t="shared" si="39"/>
        <v>0.04</v>
      </c>
      <c r="CX33" s="381">
        <f t="shared" si="39"/>
        <v>0.04</v>
      </c>
      <c r="CY33" s="381">
        <f t="shared" si="39"/>
        <v>0.04</v>
      </c>
      <c r="CZ33" s="381">
        <f t="shared" si="39"/>
        <v>0.04</v>
      </c>
      <c r="DA33" s="381">
        <f t="shared" si="39"/>
        <v>0.04</v>
      </c>
      <c r="DB33" s="381">
        <f t="shared" si="39"/>
        <v>0.04</v>
      </c>
      <c r="DC33" s="381">
        <f t="shared" si="39"/>
        <v>0.04</v>
      </c>
      <c r="DD33" s="381">
        <f t="shared" si="39"/>
        <v>0.04</v>
      </c>
      <c r="DE33" s="381">
        <f t="shared" si="39"/>
        <v>0.04</v>
      </c>
      <c r="DF33" s="381">
        <f t="shared" si="39"/>
        <v>0.04</v>
      </c>
      <c r="DG33" s="381">
        <f t="shared" si="39"/>
        <v>0.04</v>
      </c>
      <c r="DH33" s="381">
        <f t="shared" si="39"/>
        <v>0.04</v>
      </c>
      <c r="DI33" s="381">
        <f t="shared" si="39"/>
        <v>0.04</v>
      </c>
      <c r="DJ33" s="381">
        <f t="shared" si="39"/>
        <v>0.04</v>
      </c>
      <c r="DK33" s="381">
        <f t="shared" si="39"/>
        <v>0.04</v>
      </c>
      <c r="DL33" s="381">
        <f t="shared" si="39"/>
        <v>0.04</v>
      </c>
      <c r="DM33" s="381">
        <f t="shared" si="39"/>
        <v>0.04</v>
      </c>
      <c r="DN33" s="381">
        <f t="shared" si="39"/>
        <v>0.04</v>
      </c>
      <c r="DO33" s="381">
        <f t="shared" si="39"/>
        <v>0.04</v>
      </c>
      <c r="DP33" s="381">
        <f t="shared" si="39"/>
        <v>0.04</v>
      </c>
      <c r="DQ33" s="381">
        <f t="shared" si="39"/>
        <v>0.04</v>
      </c>
      <c r="DR33" s="381">
        <f t="shared" si="39"/>
        <v>0.04</v>
      </c>
      <c r="DS33" s="381">
        <f t="shared" si="39"/>
        <v>0.04</v>
      </c>
      <c r="DT33" s="381">
        <f t="shared" si="39"/>
        <v>0.04</v>
      </c>
      <c r="DU33" s="381">
        <f t="shared" si="39"/>
        <v>0.04</v>
      </c>
      <c r="DV33" s="381">
        <f t="shared" si="39"/>
        <v>0.04</v>
      </c>
      <c r="DW33" s="381">
        <f t="shared" si="39"/>
        <v>0.04</v>
      </c>
      <c r="DX33" s="381">
        <f t="shared" si="39"/>
        <v>0.04</v>
      </c>
      <c r="DY33" s="381">
        <f t="shared" si="39"/>
        <v>0.04</v>
      </c>
      <c r="DZ33" s="381">
        <f t="shared" si="39"/>
        <v>0.04</v>
      </c>
      <c r="EA33" s="381">
        <f t="shared" si="39"/>
        <v>0.04</v>
      </c>
      <c r="EB33" s="381">
        <f t="shared" si="39"/>
        <v>0.04</v>
      </c>
      <c r="EC33" s="381">
        <f t="shared" si="39"/>
        <v>0.04</v>
      </c>
      <c r="ED33" s="381">
        <f t="shared" si="39"/>
        <v>0.04</v>
      </c>
      <c r="EE33" s="381">
        <f t="shared" si="39"/>
        <v>0.04</v>
      </c>
      <c r="EF33" s="381">
        <f t="shared" si="39"/>
        <v>0.04</v>
      </c>
      <c r="EG33" s="381">
        <f t="shared" si="39"/>
        <v>0.04</v>
      </c>
      <c r="EH33" s="381">
        <f t="shared" si="39"/>
        <v>0.04</v>
      </c>
      <c r="EI33" s="381">
        <f t="shared" si="39"/>
        <v>0.04</v>
      </c>
      <c r="EJ33" s="381">
        <f t="shared" si="39"/>
        <v>0.04</v>
      </c>
      <c r="EK33" s="381">
        <f t="shared" si="39"/>
        <v>0.04</v>
      </c>
      <c r="EL33" s="381">
        <f t="shared" si="39"/>
        <v>0.04</v>
      </c>
      <c r="EM33" s="381">
        <f t="shared" si="39"/>
        <v>0.04</v>
      </c>
      <c r="EN33" s="381">
        <f t="shared" si="39"/>
        <v>0.04</v>
      </c>
      <c r="EO33" s="381">
        <f t="shared" si="39"/>
        <v>0.04</v>
      </c>
      <c r="EP33" s="381">
        <f t="shared" si="39"/>
        <v>0.04</v>
      </c>
      <c r="EQ33" s="381">
        <f t="shared" si="39"/>
        <v>0.04</v>
      </c>
      <c r="ER33" s="381">
        <f t="shared" si="39"/>
        <v>0.04</v>
      </c>
      <c r="ES33" s="381">
        <f t="shared" si="39"/>
        <v>0.04</v>
      </c>
      <c r="ET33" s="381">
        <f t="shared" si="39"/>
        <v>0.04</v>
      </c>
      <c r="EU33" s="381">
        <f t="shared" si="39"/>
        <v>0.04</v>
      </c>
      <c r="EV33" s="381">
        <f t="shared" si="39"/>
        <v>0.04</v>
      </c>
      <c r="EW33" s="381">
        <f t="shared" si="39"/>
        <v>0.04</v>
      </c>
      <c r="EX33" s="381">
        <f t="shared" si="39"/>
        <v>0.04</v>
      </c>
      <c r="EY33" s="612"/>
      <c r="FB33" s="612"/>
    </row>
    <row r="34" spans="1:158" s="86" customFormat="1" ht="12.75" hidden="1" customHeight="1" outlineLevel="2">
      <c r="A34" s="303"/>
      <c r="B34" s="303"/>
      <c r="C34" s="645"/>
      <c r="D34" s="860"/>
      <c r="E34" s="303"/>
      <c r="F34" s="851"/>
      <c r="G34" s="851"/>
      <c r="H34" s="851"/>
      <c r="I34" s="851"/>
      <c r="J34" s="851"/>
      <c r="K34" s="851"/>
      <c r="L34" s="851"/>
      <c r="M34" s="851"/>
      <c r="N34" s="851"/>
      <c r="O34" s="851"/>
      <c r="P34" s="851"/>
      <c r="Q34" s="851"/>
      <c r="R34" s="851"/>
      <c r="S34" s="851"/>
      <c r="T34" s="851"/>
      <c r="U34" s="851"/>
      <c r="V34" s="852"/>
      <c r="W34" s="851"/>
      <c r="X34" s="851"/>
      <c r="Y34" s="851"/>
      <c r="Z34" s="851"/>
      <c r="AA34" s="851"/>
      <c r="AB34" s="303"/>
      <c r="AC34" s="303"/>
      <c r="AD34" s="334" t="str">
        <f>$AD$22</f>
        <v>Cost Plus, Profiled after Discount</v>
      </c>
      <c r="AE34" s="648">
        <f ca="1">SUM(AF34:EY34)</f>
        <v>22469078.345577646</v>
      </c>
      <c r="AF34" s="637">
        <f t="shared" ref="AF34:BK34" ca="1" si="40">AF32*(1-IF(DisON,AF33,0))</f>
        <v>0</v>
      </c>
      <c r="AG34" s="300">
        <f t="shared" ca="1" si="40"/>
        <v>0</v>
      </c>
      <c r="AH34" s="300">
        <f t="shared" ca="1" si="40"/>
        <v>355748.5488533508</v>
      </c>
      <c r="AI34" s="300">
        <f t="shared" ca="1" si="40"/>
        <v>355748.5488533508</v>
      </c>
      <c r="AJ34" s="300">
        <f t="shared" ca="1" si="40"/>
        <v>355748.5488533508</v>
      </c>
      <c r="AK34" s="300">
        <f t="shared" ca="1" si="40"/>
        <v>355748.5488533508</v>
      </c>
      <c r="AL34" s="300">
        <f t="shared" ca="1" si="40"/>
        <v>355748.5488533508</v>
      </c>
      <c r="AM34" s="300">
        <f t="shared" ca="1" si="40"/>
        <v>355748.5488533508</v>
      </c>
      <c r="AN34" s="300">
        <f t="shared" ca="1" si="40"/>
        <v>355748.5488533508</v>
      </c>
      <c r="AO34" s="300">
        <f t="shared" ca="1" si="40"/>
        <v>355748.5488533508</v>
      </c>
      <c r="AP34" s="300">
        <f t="shared" ca="1" si="40"/>
        <v>355748.5488533508</v>
      </c>
      <c r="AQ34" s="300">
        <f t="shared" ca="1" si="40"/>
        <v>355748.5488533508</v>
      </c>
      <c r="AR34" s="300">
        <f t="shared" ca="1" si="40"/>
        <v>355748.5488533508</v>
      </c>
      <c r="AS34" s="300">
        <f t="shared" ca="1" si="40"/>
        <v>355748.5488533508</v>
      </c>
      <c r="AT34" s="300">
        <f t="shared" ca="1" si="40"/>
        <v>355748.5488533508</v>
      </c>
      <c r="AU34" s="300">
        <f t="shared" ca="1" si="40"/>
        <v>355748.5488533508</v>
      </c>
      <c r="AV34" s="300">
        <f t="shared" ca="1" si="40"/>
        <v>355748.5488533508</v>
      </c>
      <c r="AW34" s="300">
        <f t="shared" ca="1" si="40"/>
        <v>355748.5488533508</v>
      </c>
      <c r="AX34" s="300">
        <f t="shared" ca="1" si="40"/>
        <v>355748.5488533508</v>
      </c>
      <c r="AY34" s="300">
        <f t="shared" ca="1" si="40"/>
        <v>355748.5488533508</v>
      </c>
      <c r="AZ34" s="300">
        <f t="shared" ca="1" si="40"/>
        <v>355748.5488533508</v>
      </c>
      <c r="BA34" s="300">
        <f t="shared" ca="1" si="40"/>
        <v>355748.5488533508</v>
      </c>
      <c r="BB34" s="300">
        <f t="shared" ca="1" si="40"/>
        <v>355748.5488533508</v>
      </c>
      <c r="BC34" s="300">
        <f t="shared" ca="1" si="40"/>
        <v>355748.5488533508</v>
      </c>
      <c r="BD34" s="300">
        <f t="shared" ca="1" si="40"/>
        <v>355748.5488533508</v>
      </c>
      <c r="BE34" s="300">
        <f t="shared" ca="1" si="40"/>
        <v>355748.5488533508</v>
      </c>
      <c r="BF34" s="300">
        <f t="shared" ca="1" si="40"/>
        <v>355748.5488533508</v>
      </c>
      <c r="BG34" s="300">
        <f t="shared" ca="1" si="40"/>
        <v>352191.0633648173</v>
      </c>
      <c r="BH34" s="300">
        <f t="shared" ca="1" si="40"/>
        <v>352191.0633648173</v>
      </c>
      <c r="BI34" s="300">
        <f t="shared" ca="1" si="40"/>
        <v>352191.0633648173</v>
      </c>
      <c r="BJ34" s="300">
        <f t="shared" ca="1" si="40"/>
        <v>352191.0633648173</v>
      </c>
      <c r="BK34" s="300">
        <f t="shared" ca="1" si="40"/>
        <v>352191.0633648173</v>
      </c>
      <c r="BL34" s="300">
        <f t="shared" ref="BL34:CQ34" ca="1" si="41">BL32*(1-IF(DisON,BL33,0))</f>
        <v>352191.0633648173</v>
      </c>
      <c r="BM34" s="300">
        <f t="shared" ca="1" si="41"/>
        <v>352191.0633648173</v>
      </c>
      <c r="BN34" s="300">
        <f t="shared" ca="1" si="41"/>
        <v>352191.0633648173</v>
      </c>
      <c r="BO34" s="300">
        <f t="shared" ca="1" si="41"/>
        <v>352191.0633648173</v>
      </c>
      <c r="BP34" s="300">
        <f t="shared" ca="1" si="41"/>
        <v>352191.0633648173</v>
      </c>
      <c r="BQ34" s="300">
        <f t="shared" ca="1" si="41"/>
        <v>352191.0633648173</v>
      </c>
      <c r="BR34" s="300">
        <f t="shared" ca="1" si="41"/>
        <v>352191.0633648173</v>
      </c>
      <c r="BS34" s="300">
        <f t="shared" ca="1" si="41"/>
        <v>348633.57787628379</v>
      </c>
      <c r="BT34" s="300">
        <f t="shared" ca="1" si="41"/>
        <v>348633.57787628379</v>
      </c>
      <c r="BU34" s="300">
        <f t="shared" ca="1" si="41"/>
        <v>348633.57787628379</v>
      </c>
      <c r="BV34" s="300">
        <f t="shared" ca="1" si="41"/>
        <v>348633.57787628379</v>
      </c>
      <c r="BW34" s="300">
        <f t="shared" ca="1" si="41"/>
        <v>348633.57787628379</v>
      </c>
      <c r="BX34" s="300">
        <f t="shared" ca="1" si="41"/>
        <v>348633.57787628379</v>
      </c>
      <c r="BY34" s="300">
        <f t="shared" ca="1" si="41"/>
        <v>348633.57787628379</v>
      </c>
      <c r="BZ34" s="300">
        <f t="shared" ca="1" si="41"/>
        <v>348633.57787628379</v>
      </c>
      <c r="CA34" s="300">
        <f t="shared" ca="1" si="41"/>
        <v>348633.57787628379</v>
      </c>
      <c r="CB34" s="300">
        <f t="shared" ca="1" si="41"/>
        <v>348633.57787628379</v>
      </c>
      <c r="CC34" s="300">
        <f t="shared" ca="1" si="41"/>
        <v>348633.57787628379</v>
      </c>
      <c r="CD34" s="300">
        <f t="shared" ca="1" si="41"/>
        <v>348633.57787628379</v>
      </c>
      <c r="CE34" s="300">
        <f t="shared" ca="1" si="41"/>
        <v>345076.09238775028</v>
      </c>
      <c r="CF34" s="300">
        <f t="shared" ca="1" si="41"/>
        <v>345076.09238775028</v>
      </c>
      <c r="CG34" s="300">
        <f t="shared" ca="1" si="41"/>
        <v>345076.09238775028</v>
      </c>
      <c r="CH34" s="300">
        <f t="shared" ca="1" si="41"/>
        <v>345076.09238775028</v>
      </c>
      <c r="CI34" s="300">
        <f t="shared" ca="1" si="41"/>
        <v>345076.09238775028</v>
      </c>
      <c r="CJ34" s="300">
        <f t="shared" ca="1" si="41"/>
        <v>345076.09238775028</v>
      </c>
      <c r="CK34" s="300">
        <f t="shared" ca="1" si="41"/>
        <v>345076.09238775028</v>
      </c>
      <c r="CL34" s="300">
        <f t="shared" ca="1" si="41"/>
        <v>345076.09238775028</v>
      </c>
      <c r="CM34" s="300">
        <f t="shared" ca="1" si="41"/>
        <v>345076.09238775028</v>
      </c>
      <c r="CN34" s="300">
        <f t="shared" ca="1" si="41"/>
        <v>345076.09238775028</v>
      </c>
      <c r="CO34" s="300">
        <f t="shared" ca="1" si="41"/>
        <v>345076.09238775028</v>
      </c>
      <c r="CP34" s="300">
        <f t="shared" ca="1" si="41"/>
        <v>345076.09238775028</v>
      </c>
      <c r="CQ34" s="300">
        <f t="shared" ca="1" si="41"/>
        <v>341518.60689921677</v>
      </c>
      <c r="CR34" s="300">
        <f t="shared" ref="CR34:DW34" ca="1" si="42">CR32*(1-IF(DisON,CR33,0))</f>
        <v>341518.60689921677</v>
      </c>
      <c r="CS34" s="300">
        <f t="shared" ca="1" si="42"/>
        <v>341518.60689921677</v>
      </c>
      <c r="CT34" s="300">
        <f t="shared" ca="1" si="42"/>
        <v>0</v>
      </c>
      <c r="CU34" s="300">
        <f t="shared" ca="1" si="42"/>
        <v>0</v>
      </c>
      <c r="CV34" s="300">
        <f t="shared" ca="1" si="42"/>
        <v>0</v>
      </c>
      <c r="CW34" s="300">
        <f t="shared" ca="1" si="42"/>
        <v>0</v>
      </c>
      <c r="CX34" s="300">
        <f t="shared" ca="1" si="42"/>
        <v>0</v>
      </c>
      <c r="CY34" s="300">
        <f t="shared" ca="1" si="42"/>
        <v>0</v>
      </c>
      <c r="CZ34" s="300">
        <f t="shared" ca="1" si="42"/>
        <v>0</v>
      </c>
      <c r="DA34" s="300">
        <f t="shared" ca="1" si="42"/>
        <v>0</v>
      </c>
      <c r="DB34" s="300">
        <f t="shared" ca="1" si="42"/>
        <v>0</v>
      </c>
      <c r="DC34" s="300">
        <f t="shared" ca="1" si="42"/>
        <v>0</v>
      </c>
      <c r="DD34" s="300">
        <f t="shared" ca="1" si="42"/>
        <v>0</v>
      </c>
      <c r="DE34" s="300">
        <f t="shared" ca="1" si="42"/>
        <v>0</v>
      </c>
      <c r="DF34" s="300">
        <f t="shared" ca="1" si="42"/>
        <v>0</v>
      </c>
      <c r="DG34" s="300">
        <f t="shared" ca="1" si="42"/>
        <v>0</v>
      </c>
      <c r="DH34" s="300">
        <f t="shared" ca="1" si="42"/>
        <v>0</v>
      </c>
      <c r="DI34" s="300">
        <f t="shared" ca="1" si="42"/>
        <v>0</v>
      </c>
      <c r="DJ34" s="300">
        <f t="shared" ca="1" si="42"/>
        <v>0</v>
      </c>
      <c r="DK34" s="300">
        <f t="shared" ca="1" si="42"/>
        <v>0</v>
      </c>
      <c r="DL34" s="300">
        <f t="shared" ca="1" si="42"/>
        <v>0</v>
      </c>
      <c r="DM34" s="300">
        <f t="shared" ca="1" si="42"/>
        <v>0</v>
      </c>
      <c r="DN34" s="300">
        <f t="shared" ca="1" si="42"/>
        <v>0</v>
      </c>
      <c r="DO34" s="300">
        <f t="shared" ca="1" si="42"/>
        <v>0</v>
      </c>
      <c r="DP34" s="300">
        <f t="shared" ca="1" si="42"/>
        <v>0</v>
      </c>
      <c r="DQ34" s="300">
        <f t="shared" ca="1" si="42"/>
        <v>0</v>
      </c>
      <c r="DR34" s="300">
        <f t="shared" ca="1" si="42"/>
        <v>0</v>
      </c>
      <c r="DS34" s="300">
        <f t="shared" ca="1" si="42"/>
        <v>0</v>
      </c>
      <c r="DT34" s="300">
        <f t="shared" ca="1" si="42"/>
        <v>0</v>
      </c>
      <c r="DU34" s="300">
        <f t="shared" ca="1" si="42"/>
        <v>0</v>
      </c>
      <c r="DV34" s="300">
        <f t="shared" ca="1" si="42"/>
        <v>0</v>
      </c>
      <c r="DW34" s="300">
        <f t="shared" ca="1" si="42"/>
        <v>0</v>
      </c>
      <c r="DX34" s="300">
        <f t="shared" ref="DX34:EX34" ca="1" si="43">DX32*(1-IF(DisON,DX33,0))</f>
        <v>0</v>
      </c>
      <c r="DY34" s="300">
        <f t="shared" ca="1" si="43"/>
        <v>0</v>
      </c>
      <c r="DZ34" s="300">
        <f t="shared" ca="1" si="43"/>
        <v>0</v>
      </c>
      <c r="EA34" s="300">
        <f t="shared" ca="1" si="43"/>
        <v>0</v>
      </c>
      <c r="EB34" s="300">
        <f t="shared" ca="1" si="43"/>
        <v>0</v>
      </c>
      <c r="EC34" s="300">
        <f t="shared" ca="1" si="43"/>
        <v>0</v>
      </c>
      <c r="ED34" s="300">
        <f t="shared" ca="1" si="43"/>
        <v>0</v>
      </c>
      <c r="EE34" s="300">
        <f t="shared" ca="1" si="43"/>
        <v>0</v>
      </c>
      <c r="EF34" s="300">
        <f t="shared" ca="1" si="43"/>
        <v>0</v>
      </c>
      <c r="EG34" s="300">
        <f t="shared" ca="1" si="43"/>
        <v>0</v>
      </c>
      <c r="EH34" s="300">
        <f t="shared" ca="1" si="43"/>
        <v>0</v>
      </c>
      <c r="EI34" s="300">
        <f t="shared" ca="1" si="43"/>
        <v>0</v>
      </c>
      <c r="EJ34" s="300">
        <f t="shared" ca="1" si="43"/>
        <v>0</v>
      </c>
      <c r="EK34" s="300">
        <f t="shared" ca="1" si="43"/>
        <v>0</v>
      </c>
      <c r="EL34" s="300">
        <f t="shared" ca="1" si="43"/>
        <v>0</v>
      </c>
      <c r="EM34" s="300">
        <f t="shared" ca="1" si="43"/>
        <v>0</v>
      </c>
      <c r="EN34" s="300">
        <f t="shared" ca="1" si="43"/>
        <v>0</v>
      </c>
      <c r="EO34" s="300">
        <f t="shared" ca="1" si="43"/>
        <v>0</v>
      </c>
      <c r="EP34" s="300">
        <f t="shared" ca="1" si="43"/>
        <v>0</v>
      </c>
      <c r="EQ34" s="300">
        <f t="shared" ca="1" si="43"/>
        <v>0</v>
      </c>
      <c r="ER34" s="300">
        <f t="shared" ca="1" si="43"/>
        <v>0</v>
      </c>
      <c r="ES34" s="300">
        <f t="shared" ca="1" si="43"/>
        <v>0</v>
      </c>
      <c r="ET34" s="300">
        <f t="shared" ca="1" si="43"/>
        <v>0</v>
      </c>
      <c r="EU34" s="300">
        <f t="shared" ca="1" si="43"/>
        <v>0</v>
      </c>
      <c r="EV34" s="300">
        <f t="shared" ca="1" si="43"/>
        <v>0</v>
      </c>
      <c r="EW34" s="300">
        <f t="shared" ca="1" si="43"/>
        <v>0</v>
      </c>
      <c r="EX34" s="300">
        <f t="shared" ca="1" si="43"/>
        <v>0</v>
      </c>
      <c r="EY34" s="612"/>
      <c r="FB34" s="612"/>
    </row>
    <row r="35" spans="1:158" s="634" customFormat="1" ht="5.0999999999999996" hidden="1" customHeight="1" outlineLevel="2">
      <c r="A35" s="627"/>
      <c r="B35" s="627"/>
      <c r="C35" s="627"/>
      <c r="D35" s="627"/>
      <c r="E35" s="628"/>
      <c r="F35" s="627"/>
      <c r="G35" s="627"/>
      <c r="H35" s="627"/>
      <c r="I35" s="627"/>
      <c r="J35" s="627"/>
      <c r="K35" s="627"/>
      <c r="L35" s="627"/>
      <c r="M35" s="627"/>
      <c r="N35" s="627"/>
      <c r="O35" s="627"/>
      <c r="P35" s="627"/>
      <c r="Q35" s="627"/>
      <c r="R35" s="627"/>
      <c r="S35" s="627"/>
      <c r="T35" s="627"/>
      <c r="U35" s="627"/>
      <c r="V35" s="627"/>
      <c r="W35" s="627"/>
      <c r="X35" s="627"/>
      <c r="Y35" s="627"/>
      <c r="Z35" s="627"/>
      <c r="AA35" s="627"/>
      <c r="AB35" s="629"/>
      <c r="AC35" s="627"/>
      <c r="AD35" s="630"/>
      <c r="AE35" s="631"/>
      <c r="AF35" s="301"/>
      <c r="AG35" s="301"/>
      <c r="AH35" s="301"/>
      <c r="AI35" s="301"/>
      <c r="AJ35" s="301"/>
      <c r="AK35" s="301"/>
      <c r="AL35" s="301"/>
      <c r="AM35" s="301"/>
      <c r="AN35" s="301"/>
      <c r="AO35" s="301"/>
      <c r="AP35" s="301"/>
      <c r="AQ35" s="301"/>
      <c r="AR35" s="301"/>
      <c r="AS35" s="301"/>
      <c r="AT35" s="301"/>
      <c r="AU35" s="301"/>
      <c r="AV35" s="301"/>
      <c r="AW35" s="301"/>
      <c r="AX35" s="301"/>
      <c r="AY35" s="301"/>
      <c r="AZ35" s="301"/>
      <c r="BA35" s="301"/>
      <c r="BB35" s="301"/>
      <c r="BC35" s="301"/>
      <c r="BD35" s="301"/>
      <c r="BE35" s="301"/>
      <c r="BF35" s="301"/>
      <c r="BG35" s="301"/>
      <c r="BH35" s="301"/>
      <c r="BI35" s="301"/>
      <c r="BJ35" s="301"/>
      <c r="BK35" s="301"/>
      <c r="BL35" s="301"/>
      <c r="BM35" s="301"/>
      <c r="BN35" s="301"/>
      <c r="BO35" s="301"/>
      <c r="BP35" s="301"/>
      <c r="BQ35" s="301"/>
      <c r="BR35" s="301"/>
      <c r="BS35" s="301"/>
      <c r="BT35" s="301"/>
      <c r="BU35" s="301"/>
      <c r="BV35" s="301"/>
      <c r="BW35" s="301"/>
      <c r="BX35" s="301"/>
      <c r="BY35" s="301"/>
      <c r="BZ35" s="301"/>
      <c r="CA35" s="301"/>
      <c r="CB35" s="301"/>
      <c r="CC35" s="301"/>
      <c r="CD35" s="301"/>
      <c r="CE35" s="301"/>
      <c r="CF35" s="301"/>
      <c r="CG35" s="301"/>
      <c r="CH35" s="301"/>
      <c r="CI35" s="301"/>
      <c r="CJ35" s="301"/>
      <c r="CK35" s="301"/>
      <c r="CL35" s="301"/>
      <c r="CM35" s="301"/>
      <c r="CN35" s="301"/>
      <c r="CO35" s="301"/>
      <c r="CP35" s="301"/>
      <c r="CQ35" s="301"/>
      <c r="CR35" s="301"/>
      <c r="CS35" s="301"/>
      <c r="CT35" s="301"/>
      <c r="CU35" s="301"/>
      <c r="CV35" s="301"/>
      <c r="CW35" s="301"/>
      <c r="CX35" s="301"/>
      <c r="CY35" s="301"/>
      <c r="CZ35" s="301"/>
      <c r="DA35" s="301"/>
      <c r="DB35" s="301"/>
      <c r="DC35" s="301"/>
      <c r="DD35" s="301"/>
      <c r="DE35" s="301"/>
      <c r="DF35" s="301"/>
      <c r="DG35" s="301"/>
      <c r="DH35" s="301"/>
      <c r="DI35" s="301"/>
      <c r="DJ35" s="301"/>
      <c r="DK35" s="301"/>
      <c r="DL35" s="301"/>
      <c r="DM35" s="301"/>
      <c r="DN35" s="301"/>
      <c r="DO35" s="301"/>
      <c r="DP35" s="301"/>
      <c r="DQ35" s="301"/>
      <c r="DR35" s="301"/>
      <c r="DS35" s="301"/>
      <c r="DT35" s="301"/>
      <c r="DU35" s="301"/>
      <c r="DV35" s="301"/>
      <c r="DW35" s="301"/>
      <c r="DX35" s="301"/>
      <c r="DY35" s="301"/>
      <c r="DZ35" s="301"/>
      <c r="EA35" s="301"/>
      <c r="EB35" s="301"/>
      <c r="EC35" s="301"/>
      <c r="ED35" s="301"/>
      <c r="EE35" s="301"/>
      <c r="EF35" s="301"/>
      <c r="EG35" s="301"/>
      <c r="EH35" s="301"/>
      <c r="EI35" s="301"/>
      <c r="EJ35" s="301"/>
      <c r="EK35" s="301"/>
      <c r="EL35" s="301"/>
      <c r="EM35" s="301"/>
      <c r="EN35" s="301"/>
      <c r="EO35" s="301"/>
      <c r="EP35" s="301"/>
      <c r="EQ35" s="301"/>
      <c r="ER35" s="301"/>
      <c r="ES35" s="301"/>
      <c r="ET35" s="301"/>
      <c r="EU35" s="301"/>
      <c r="EV35" s="301"/>
      <c r="EW35" s="301"/>
      <c r="EX35" s="301"/>
      <c r="EY35" s="632"/>
      <c r="EZ35" s="201"/>
      <c r="FA35" s="201"/>
      <c r="FB35" s="633"/>
    </row>
    <row r="36" spans="1:158" s="86" customFormat="1" ht="12.75" hidden="1" customHeight="1" outlineLevel="2">
      <c r="C36" s="232"/>
      <c r="F36" s="85"/>
      <c r="G36" s="85"/>
      <c r="H36" s="85"/>
      <c r="I36" s="85"/>
      <c r="J36" s="85"/>
      <c r="K36" s="85"/>
      <c r="L36" s="85"/>
      <c r="M36" s="85"/>
      <c r="N36" s="85"/>
      <c r="O36" s="85"/>
      <c r="P36" s="85"/>
      <c r="Q36" s="85"/>
      <c r="R36" s="85"/>
      <c r="S36" s="85"/>
      <c r="T36" s="85"/>
      <c r="U36" s="85"/>
      <c r="V36" s="85"/>
      <c r="W36" s="85"/>
      <c r="X36" s="85"/>
      <c r="Y36" s="85"/>
      <c r="Z36" s="85"/>
      <c r="AA36" s="85"/>
      <c r="AD36" s="232"/>
      <c r="AE36" s="328" t="str">
        <f>$AE$24</f>
        <v>% Profile</v>
      </c>
      <c r="AF36" s="649">
        <f t="shared" ref="AF36:BK36" ca="1" si="44">IF($AE29=0,0,AF34/$AE29)</f>
        <v>0</v>
      </c>
      <c r="AG36" s="650">
        <f t="shared" ca="1" si="44"/>
        <v>0</v>
      </c>
      <c r="AH36" s="650">
        <f t="shared" ca="1" si="44"/>
        <v>1.5625E-2</v>
      </c>
      <c r="AI36" s="650">
        <f t="shared" ca="1" si="44"/>
        <v>1.5625E-2</v>
      </c>
      <c r="AJ36" s="650">
        <f t="shared" ca="1" si="44"/>
        <v>1.5625E-2</v>
      </c>
      <c r="AK36" s="650">
        <f t="shared" ca="1" si="44"/>
        <v>1.5625E-2</v>
      </c>
      <c r="AL36" s="650">
        <f t="shared" ca="1" si="44"/>
        <v>1.5625E-2</v>
      </c>
      <c r="AM36" s="650">
        <f t="shared" ca="1" si="44"/>
        <v>1.5625E-2</v>
      </c>
      <c r="AN36" s="650">
        <f t="shared" ca="1" si="44"/>
        <v>1.5625E-2</v>
      </c>
      <c r="AO36" s="650">
        <f t="shared" ca="1" si="44"/>
        <v>1.5625E-2</v>
      </c>
      <c r="AP36" s="650">
        <f t="shared" ca="1" si="44"/>
        <v>1.5625E-2</v>
      </c>
      <c r="AQ36" s="650">
        <f t="shared" ca="1" si="44"/>
        <v>1.5625E-2</v>
      </c>
      <c r="AR36" s="650">
        <f t="shared" ca="1" si="44"/>
        <v>1.5625E-2</v>
      </c>
      <c r="AS36" s="650">
        <f t="shared" ca="1" si="44"/>
        <v>1.5625E-2</v>
      </c>
      <c r="AT36" s="650">
        <f t="shared" ca="1" si="44"/>
        <v>1.5625E-2</v>
      </c>
      <c r="AU36" s="650">
        <f t="shared" ca="1" si="44"/>
        <v>1.5625E-2</v>
      </c>
      <c r="AV36" s="650">
        <f t="shared" ca="1" si="44"/>
        <v>1.5625E-2</v>
      </c>
      <c r="AW36" s="650">
        <f t="shared" ca="1" si="44"/>
        <v>1.5625E-2</v>
      </c>
      <c r="AX36" s="650">
        <f t="shared" ca="1" si="44"/>
        <v>1.5625E-2</v>
      </c>
      <c r="AY36" s="650">
        <f t="shared" ca="1" si="44"/>
        <v>1.5625E-2</v>
      </c>
      <c r="AZ36" s="650">
        <f t="shared" ca="1" si="44"/>
        <v>1.5625E-2</v>
      </c>
      <c r="BA36" s="650">
        <f t="shared" ca="1" si="44"/>
        <v>1.5625E-2</v>
      </c>
      <c r="BB36" s="650">
        <f t="shared" ca="1" si="44"/>
        <v>1.5625E-2</v>
      </c>
      <c r="BC36" s="650">
        <f t="shared" ca="1" si="44"/>
        <v>1.5625E-2</v>
      </c>
      <c r="BD36" s="650">
        <f t="shared" ca="1" si="44"/>
        <v>1.5625E-2</v>
      </c>
      <c r="BE36" s="650">
        <f t="shared" ca="1" si="44"/>
        <v>1.5625E-2</v>
      </c>
      <c r="BF36" s="650">
        <f t="shared" ca="1" si="44"/>
        <v>1.5625E-2</v>
      </c>
      <c r="BG36" s="650">
        <f t="shared" ca="1" si="44"/>
        <v>1.546875E-2</v>
      </c>
      <c r="BH36" s="650">
        <f t="shared" ca="1" si="44"/>
        <v>1.546875E-2</v>
      </c>
      <c r="BI36" s="650">
        <f t="shared" ca="1" si="44"/>
        <v>1.546875E-2</v>
      </c>
      <c r="BJ36" s="650">
        <f t="shared" ca="1" si="44"/>
        <v>1.546875E-2</v>
      </c>
      <c r="BK36" s="650">
        <f t="shared" ca="1" si="44"/>
        <v>1.546875E-2</v>
      </c>
      <c r="BL36" s="650">
        <f t="shared" ref="BL36:CQ36" ca="1" si="45">IF($AE29=0,0,BL34/$AE29)</f>
        <v>1.546875E-2</v>
      </c>
      <c r="BM36" s="650">
        <f t="shared" ca="1" si="45"/>
        <v>1.546875E-2</v>
      </c>
      <c r="BN36" s="650">
        <f t="shared" ca="1" si="45"/>
        <v>1.546875E-2</v>
      </c>
      <c r="BO36" s="650">
        <f t="shared" ca="1" si="45"/>
        <v>1.546875E-2</v>
      </c>
      <c r="BP36" s="650">
        <f t="shared" ca="1" si="45"/>
        <v>1.546875E-2</v>
      </c>
      <c r="BQ36" s="650">
        <f t="shared" ca="1" si="45"/>
        <v>1.546875E-2</v>
      </c>
      <c r="BR36" s="650">
        <f t="shared" ca="1" si="45"/>
        <v>1.546875E-2</v>
      </c>
      <c r="BS36" s="650">
        <f t="shared" ca="1" si="45"/>
        <v>1.53125E-2</v>
      </c>
      <c r="BT36" s="650">
        <f t="shared" ca="1" si="45"/>
        <v>1.53125E-2</v>
      </c>
      <c r="BU36" s="650">
        <f t="shared" ca="1" si="45"/>
        <v>1.53125E-2</v>
      </c>
      <c r="BV36" s="650">
        <f t="shared" ca="1" si="45"/>
        <v>1.53125E-2</v>
      </c>
      <c r="BW36" s="650">
        <f t="shared" ca="1" si="45"/>
        <v>1.53125E-2</v>
      </c>
      <c r="BX36" s="650">
        <f t="shared" ca="1" si="45"/>
        <v>1.53125E-2</v>
      </c>
      <c r="BY36" s="650">
        <f t="shared" ca="1" si="45"/>
        <v>1.53125E-2</v>
      </c>
      <c r="BZ36" s="650">
        <f t="shared" ca="1" si="45"/>
        <v>1.53125E-2</v>
      </c>
      <c r="CA36" s="650">
        <f t="shared" ca="1" si="45"/>
        <v>1.53125E-2</v>
      </c>
      <c r="CB36" s="650">
        <f t="shared" ca="1" si="45"/>
        <v>1.53125E-2</v>
      </c>
      <c r="CC36" s="650">
        <f t="shared" ca="1" si="45"/>
        <v>1.53125E-2</v>
      </c>
      <c r="CD36" s="650">
        <f t="shared" ca="1" si="45"/>
        <v>1.53125E-2</v>
      </c>
      <c r="CE36" s="650">
        <f t="shared" ca="1" si="45"/>
        <v>1.515625E-2</v>
      </c>
      <c r="CF36" s="650">
        <f t="shared" ca="1" si="45"/>
        <v>1.515625E-2</v>
      </c>
      <c r="CG36" s="650">
        <f t="shared" ca="1" si="45"/>
        <v>1.515625E-2</v>
      </c>
      <c r="CH36" s="650">
        <f t="shared" ca="1" si="45"/>
        <v>1.515625E-2</v>
      </c>
      <c r="CI36" s="650">
        <f t="shared" ca="1" si="45"/>
        <v>1.515625E-2</v>
      </c>
      <c r="CJ36" s="650">
        <f t="shared" ca="1" si="45"/>
        <v>1.515625E-2</v>
      </c>
      <c r="CK36" s="650">
        <f t="shared" ca="1" si="45"/>
        <v>1.515625E-2</v>
      </c>
      <c r="CL36" s="650">
        <f t="shared" ca="1" si="45"/>
        <v>1.515625E-2</v>
      </c>
      <c r="CM36" s="650">
        <f t="shared" ca="1" si="45"/>
        <v>1.515625E-2</v>
      </c>
      <c r="CN36" s="650">
        <f t="shared" ca="1" si="45"/>
        <v>1.515625E-2</v>
      </c>
      <c r="CO36" s="650">
        <f t="shared" ca="1" si="45"/>
        <v>1.515625E-2</v>
      </c>
      <c r="CP36" s="650">
        <f t="shared" ca="1" si="45"/>
        <v>1.515625E-2</v>
      </c>
      <c r="CQ36" s="650">
        <f t="shared" ca="1" si="45"/>
        <v>1.4999999999999999E-2</v>
      </c>
      <c r="CR36" s="650">
        <f t="shared" ref="CR36:DW36" ca="1" si="46">IF($AE29=0,0,CR34/$AE29)</f>
        <v>1.4999999999999999E-2</v>
      </c>
      <c r="CS36" s="650">
        <f t="shared" ca="1" si="46"/>
        <v>1.4999999999999999E-2</v>
      </c>
      <c r="CT36" s="650">
        <f t="shared" ca="1" si="46"/>
        <v>0</v>
      </c>
      <c r="CU36" s="650">
        <f t="shared" ca="1" si="46"/>
        <v>0</v>
      </c>
      <c r="CV36" s="650">
        <f t="shared" ca="1" si="46"/>
        <v>0</v>
      </c>
      <c r="CW36" s="650">
        <f t="shared" ca="1" si="46"/>
        <v>0</v>
      </c>
      <c r="CX36" s="650">
        <f t="shared" ca="1" si="46"/>
        <v>0</v>
      </c>
      <c r="CY36" s="650">
        <f t="shared" ca="1" si="46"/>
        <v>0</v>
      </c>
      <c r="CZ36" s="650">
        <f t="shared" ca="1" si="46"/>
        <v>0</v>
      </c>
      <c r="DA36" s="650">
        <f t="shared" ca="1" si="46"/>
        <v>0</v>
      </c>
      <c r="DB36" s="650">
        <f t="shared" ca="1" si="46"/>
        <v>0</v>
      </c>
      <c r="DC36" s="650">
        <f t="shared" ca="1" si="46"/>
        <v>0</v>
      </c>
      <c r="DD36" s="650">
        <f t="shared" ca="1" si="46"/>
        <v>0</v>
      </c>
      <c r="DE36" s="650">
        <f t="shared" ca="1" si="46"/>
        <v>0</v>
      </c>
      <c r="DF36" s="650">
        <f t="shared" ca="1" si="46"/>
        <v>0</v>
      </c>
      <c r="DG36" s="650">
        <f t="shared" ca="1" si="46"/>
        <v>0</v>
      </c>
      <c r="DH36" s="650">
        <f t="shared" ca="1" si="46"/>
        <v>0</v>
      </c>
      <c r="DI36" s="650">
        <f t="shared" ca="1" si="46"/>
        <v>0</v>
      </c>
      <c r="DJ36" s="650">
        <f t="shared" ca="1" si="46"/>
        <v>0</v>
      </c>
      <c r="DK36" s="650">
        <f t="shared" ca="1" si="46"/>
        <v>0</v>
      </c>
      <c r="DL36" s="650">
        <f t="shared" ca="1" si="46"/>
        <v>0</v>
      </c>
      <c r="DM36" s="650">
        <f t="shared" ca="1" si="46"/>
        <v>0</v>
      </c>
      <c r="DN36" s="650">
        <f t="shared" ca="1" si="46"/>
        <v>0</v>
      </c>
      <c r="DO36" s="650">
        <f t="shared" ca="1" si="46"/>
        <v>0</v>
      </c>
      <c r="DP36" s="650">
        <f t="shared" ca="1" si="46"/>
        <v>0</v>
      </c>
      <c r="DQ36" s="650">
        <f t="shared" ca="1" si="46"/>
        <v>0</v>
      </c>
      <c r="DR36" s="650">
        <f t="shared" ca="1" si="46"/>
        <v>0</v>
      </c>
      <c r="DS36" s="650">
        <f t="shared" ca="1" si="46"/>
        <v>0</v>
      </c>
      <c r="DT36" s="650">
        <f t="shared" ca="1" si="46"/>
        <v>0</v>
      </c>
      <c r="DU36" s="650">
        <f t="shared" ca="1" si="46"/>
        <v>0</v>
      </c>
      <c r="DV36" s="650">
        <f t="shared" ca="1" si="46"/>
        <v>0</v>
      </c>
      <c r="DW36" s="650">
        <f t="shared" ca="1" si="46"/>
        <v>0</v>
      </c>
      <c r="DX36" s="650">
        <f t="shared" ref="DX36:EX36" ca="1" si="47">IF($AE29=0,0,DX34/$AE29)</f>
        <v>0</v>
      </c>
      <c r="DY36" s="650">
        <f t="shared" ca="1" si="47"/>
        <v>0</v>
      </c>
      <c r="DZ36" s="650">
        <f t="shared" ca="1" si="47"/>
        <v>0</v>
      </c>
      <c r="EA36" s="650">
        <f t="shared" ca="1" si="47"/>
        <v>0</v>
      </c>
      <c r="EB36" s="650">
        <f t="shared" ca="1" si="47"/>
        <v>0</v>
      </c>
      <c r="EC36" s="650">
        <f t="shared" ca="1" si="47"/>
        <v>0</v>
      </c>
      <c r="ED36" s="650">
        <f t="shared" ca="1" si="47"/>
        <v>0</v>
      </c>
      <c r="EE36" s="650">
        <f t="shared" ca="1" si="47"/>
        <v>0</v>
      </c>
      <c r="EF36" s="650">
        <f t="shared" ca="1" si="47"/>
        <v>0</v>
      </c>
      <c r="EG36" s="650">
        <f t="shared" ca="1" si="47"/>
        <v>0</v>
      </c>
      <c r="EH36" s="650">
        <f t="shared" ca="1" si="47"/>
        <v>0</v>
      </c>
      <c r="EI36" s="650">
        <f t="shared" ca="1" si="47"/>
        <v>0</v>
      </c>
      <c r="EJ36" s="650">
        <f t="shared" ca="1" si="47"/>
        <v>0</v>
      </c>
      <c r="EK36" s="650">
        <f t="shared" ca="1" si="47"/>
        <v>0</v>
      </c>
      <c r="EL36" s="650">
        <f t="shared" ca="1" si="47"/>
        <v>0</v>
      </c>
      <c r="EM36" s="650">
        <f t="shared" ca="1" si="47"/>
        <v>0</v>
      </c>
      <c r="EN36" s="650">
        <f t="shared" ca="1" si="47"/>
        <v>0</v>
      </c>
      <c r="EO36" s="650">
        <f t="shared" ca="1" si="47"/>
        <v>0</v>
      </c>
      <c r="EP36" s="650">
        <f t="shared" ca="1" si="47"/>
        <v>0</v>
      </c>
      <c r="EQ36" s="650">
        <f t="shared" ca="1" si="47"/>
        <v>0</v>
      </c>
      <c r="ER36" s="650">
        <f t="shared" ca="1" si="47"/>
        <v>0</v>
      </c>
      <c r="ES36" s="650">
        <f t="shared" ca="1" si="47"/>
        <v>0</v>
      </c>
      <c r="ET36" s="650">
        <f t="shared" ca="1" si="47"/>
        <v>0</v>
      </c>
      <c r="EU36" s="650">
        <f t="shared" ca="1" si="47"/>
        <v>0</v>
      </c>
      <c r="EV36" s="650">
        <f t="shared" ca="1" si="47"/>
        <v>0</v>
      </c>
      <c r="EW36" s="650">
        <f t="shared" ca="1" si="47"/>
        <v>0</v>
      </c>
      <c r="EX36" s="650">
        <f t="shared" ca="1" si="47"/>
        <v>0</v>
      </c>
      <c r="EY36" s="612"/>
      <c r="FB36" s="612"/>
    </row>
    <row r="37" spans="1:158" s="86" customFormat="1" outlineLevel="1">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E37" s="621"/>
      <c r="EY37" s="612"/>
      <c r="FB37" s="612"/>
    </row>
    <row r="38" spans="1:158" s="86" customFormat="1" outlineLevel="1" collapsed="1">
      <c r="A38" s="1025" t="str">
        <f>Constants!$B$292</f>
        <v>Quarterly</v>
      </c>
      <c r="B38" s="1025"/>
      <c r="C38" s="1025"/>
      <c r="D38" s="861">
        <f ca="1">IF(AE40=0,0,AE41/AE40)</f>
        <v>83508.474421955034</v>
      </c>
      <c r="E38" s="318"/>
      <c r="F38" s="318"/>
      <c r="G38" s="318"/>
      <c r="H38" s="318"/>
      <c r="I38" s="318"/>
      <c r="J38" s="318"/>
      <c r="K38" s="318"/>
      <c r="L38" s="318"/>
      <c r="M38" s="318"/>
      <c r="N38" s="318"/>
      <c r="O38" s="318"/>
      <c r="P38" s="318"/>
      <c r="Q38" s="318"/>
      <c r="R38" s="318"/>
      <c r="S38" s="318"/>
      <c r="T38" s="318"/>
      <c r="U38" s="318"/>
      <c r="V38" s="318"/>
      <c r="W38" s="318"/>
      <c r="X38" s="318"/>
      <c r="Y38" s="318"/>
      <c r="Z38" s="318"/>
      <c r="AA38" s="318"/>
      <c r="AB38" s="318"/>
      <c r="AC38" s="318"/>
      <c r="AD38" s="625" t="str">
        <f>Constants!$E$292</f>
        <v>2_ATP</v>
      </c>
      <c r="AE38" s="626">
        <f ca="1">IF(AE44=0,0,-(1-(AE44/AE41)))</f>
        <v>2.2204460492503131E-16</v>
      </c>
      <c r="EY38" s="612"/>
      <c r="EZ38" s="622"/>
      <c r="FB38" s="612"/>
    </row>
    <row r="39" spans="1:158" s="634" customFormat="1" ht="5.0999999999999996" hidden="1" customHeight="1" outlineLevel="2">
      <c r="A39" s="627"/>
      <c r="B39" s="627"/>
      <c r="C39" s="627"/>
      <c r="D39" s="627"/>
      <c r="E39" s="628"/>
      <c r="F39" s="627"/>
      <c r="G39" s="627"/>
      <c r="H39" s="627"/>
      <c r="I39" s="627"/>
      <c r="J39" s="627"/>
      <c r="K39" s="627"/>
      <c r="L39" s="627"/>
      <c r="M39" s="627"/>
      <c r="N39" s="627"/>
      <c r="O39" s="627"/>
      <c r="P39" s="627"/>
      <c r="Q39" s="627"/>
      <c r="R39" s="627"/>
      <c r="S39" s="627"/>
      <c r="T39" s="627"/>
      <c r="U39" s="627"/>
      <c r="V39" s="627"/>
      <c r="W39" s="627"/>
      <c r="X39" s="627"/>
      <c r="Y39" s="627"/>
      <c r="Z39" s="627"/>
      <c r="AA39" s="627"/>
      <c r="AB39" s="629"/>
      <c r="AC39" s="627"/>
      <c r="AD39" s="630"/>
      <c r="AE39" s="631"/>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c r="DX39" s="204"/>
      <c r="DY39" s="204"/>
      <c r="DZ39" s="204"/>
      <c r="EA39" s="204"/>
      <c r="EB39" s="204"/>
      <c r="EC39" s="204"/>
      <c r="ED39" s="204"/>
      <c r="EE39" s="204"/>
      <c r="EF39" s="204"/>
      <c r="EG39" s="204"/>
      <c r="EH39" s="204"/>
      <c r="EI39" s="204"/>
      <c r="EJ39" s="204"/>
      <c r="EK39" s="204"/>
      <c r="EL39" s="204"/>
      <c r="EM39" s="204"/>
      <c r="EN39" s="204"/>
      <c r="EO39" s="204"/>
      <c r="EP39" s="204"/>
      <c r="EQ39" s="204"/>
      <c r="ER39" s="204"/>
      <c r="ES39" s="204"/>
      <c r="ET39" s="204"/>
      <c r="EU39" s="204"/>
      <c r="EV39" s="204"/>
      <c r="EW39" s="204"/>
      <c r="EX39" s="204"/>
      <c r="EY39" s="632"/>
      <c r="EZ39" s="201"/>
      <c r="FA39" s="201"/>
      <c r="FB39" s="633"/>
    </row>
    <row r="40" spans="1:158" s="86" customFormat="1" ht="12.75" hidden="1" customHeight="1" outlineLevel="2">
      <c r="A40" s="1020">
        <v>3</v>
      </c>
      <c r="B40" s="303"/>
      <c r="C40" s="635" t="str">
        <f>$C$16</f>
        <v>For information:</v>
      </c>
      <c r="D40" s="847" t="str">
        <f>$D$16</f>
        <v>Volume</v>
      </c>
      <c r="E40" s="333"/>
      <c r="F40" s="849"/>
      <c r="G40" s="849"/>
      <c r="H40" s="849"/>
      <c r="I40" s="849"/>
      <c r="J40" s="849"/>
      <c r="K40" s="849"/>
      <c r="L40" s="849"/>
      <c r="M40" s="849"/>
      <c r="N40" s="849"/>
      <c r="O40" s="849"/>
      <c r="P40" s="849"/>
      <c r="Q40" s="849"/>
      <c r="R40" s="849"/>
      <c r="S40" s="849"/>
      <c r="T40" s="849"/>
      <c r="U40" s="849"/>
      <c r="V40" s="850"/>
      <c r="W40" s="849"/>
      <c r="X40" s="849"/>
      <c r="Y40" s="849"/>
      <c r="Z40" s="849"/>
      <c r="AA40" s="849"/>
      <c r="AB40" s="333"/>
      <c r="AC40" s="333"/>
      <c r="AD40" s="528" t="s">
        <v>937</v>
      </c>
      <c r="AE40" s="304">
        <f>SUM(AF40:EY40)</f>
        <v>64</v>
      </c>
      <c r="AF40" s="297">
        <f>SUMIF(VolList,$AD40,Constants!AF$1150:AF$1165)</f>
        <v>0</v>
      </c>
      <c r="AG40" s="298">
        <f>SUMIF(VolList,$AD40,Constants!AG$1150:AG$1165)</f>
        <v>0</v>
      </c>
      <c r="AH40" s="298">
        <f>SUMIF(VolList,$AD40,Constants!AH$1150:AH$1165)</f>
        <v>1</v>
      </c>
      <c r="AI40" s="298">
        <f>SUMIF(VolList,$AD40,Constants!AI$1150:AI$1165)</f>
        <v>1</v>
      </c>
      <c r="AJ40" s="298">
        <f>SUMIF(VolList,$AD40,Constants!AJ$1150:AJ$1165)</f>
        <v>1</v>
      </c>
      <c r="AK40" s="298">
        <f>SUMIF(VolList,$AD40,Constants!AK$1150:AK$1165)</f>
        <v>1</v>
      </c>
      <c r="AL40" s="298">
        <f>SUMIF(VolList,$AD40,Constants!AL$1150:AL$1165)</f>
        <v>1</v>
      </c>
      <c r="AM40" s="298">
        <f>SUMIF(VolList,$AD40,Constants!AM$1150:AM$1165)</f>
        <v>1</v>
      </c>
      <c r="AN40" s="298">
        <f>SUMIF(VolList,$AD40,Constants!AN$1150:AN$1165)</f>
        <v>1</v>
      </c>
      <c r="AO40" s="298">
        <f>SUMIF(VolList,$AD40,Constants!AO$1150:AO$1165)</f>
        <v>1</v>
      </c>
      <c r="AP40" s="298">
        <f>SUMIF(VolList,$AD40,Constants!AP$1150:AP$1165)</f>
        <v>1</v>
      </c>
      <c r="AQ40" s="298">
        <f>SUMIF(VolList,$AD40,Constants!AQ$1150:AQ$1165)</f>
        <v>1</v>
      </c>
      <c r="AR40" s="298">
        <f>SUMIF(VolList,$AD40,Constants!AR$1150:AR$1165)</f>
        <v>1</v>
      </c>
      <c r="AS40" s="298">
        <f>SUMIF(VolList,$AD40,Constants!AS$1150:AS$1165)</f>
        <v>1</v>
      </c>
      <c r="AT40" s="298">
        <f>SUMIF(VolList,$AD40,Constants!AT$1150:AT$1165)</f>
        <v>1</v>
      </c>
      <c r="AU40" s="298">
        <f>SUMIF(VolList,$AD40,Constants!AU$1150:AU$1165)</f>
        <v>1</v>
      </c>
      <c r="AV40" s="298">
        <f>SUMIF(VolList,$AD40,Constants!AV$1150:AV$1165)</f>
        <v>1</v>
      </c>
      <c r="AW40" s="298">
        <f>SUMIF(VolList,$AD40,Constants!AW$1150:AW$1165)</f>
        <v>1</v>
      </c>
      <c r="AX40" s="298">
        <f>SUMIF(VolList,$AD40,Constants!AX$1150:AX$1165)</f>
        <v>1</v>
      </c>
      <c r="AY40" s="298">
        <f>SUMIF(VolList,$AD40,Constants!AY$1150:AY$1165)</f>
        <v>1</v>
      </c>
      <c r="AZ40" s="298">
        <f>SUMIF(VolList,$AD40,Constants!AZ$1150:AZ$1165)</f>
        <v>1</v>
      </c>
      <c r="BA40" s="298">
        <f>SUMIF(VolList,$AD40,Constants!BA$1150:BA$1165)</f>
        <v>1</v>
      </c>
      <c r="BB40" s="298">
        <f>SUMIF(VolList,$AD40,Constants!BB$1150:BB$1165)</f>
        <v>1</v>
      </c>
      <c r="BC40" s="298">
        <f>SUMIF(VolList,$AD40,Constants!BC$1150:BC$1165)</f>
        <v>1</v>
      </c>
      <c r="BD40" s="298">
        <f>SUMIF(VolList,$AD40,Constants!BD$1150:BD$1165)</f>
        <v>1</v>
      </c>
      <c r="BE40" s="298">
        <f>SUMIF(VolList,$AD40,Constants!BE$1150:BE$1165)</f>
        <v>1</v>
      </c>
      <c r="BF40" s="298">
        <f>SUMIF(VolList,$AD40,Constants!BF$1150:BF$1165)</f>
        <v>1</v>
      </c>
      <c r="BG40" s="298">
        <f>SUMIF(VolList,$AD40,Constants!BG$1150:BG$1165)</f>
        <v>1</v>
      </c>
      <c r="BH40" s="298">
        <f>SUMIF(VolList,$AD40,Constants!BH$1150:BH$1165)</f>
        <v>1</v>
      </c>
      <c r="BI40" s="298">
        <f>SUMIF(VolList,$AD40,Constants!BI$1150:BI$1165)</f>
        <v>1</v>
      </c>
      <c r="BJ40" s="298">
        <f>SUMIF(VolList,$AD40,Constants!BJ$1150:BJ$1165)</f>
        <v>1</v>
      </c>
      <c r="BK40" s="298">
        <f>SUMIF(VolList,$AD40,Constants!BK$1150:BK$1165)</f>
        <v>1</v>
      </c>
      <c r="BL40" s="298">
        <f>SUMIF(VolList,$AD40,Constants!BL$1150:BL$1165)</f>
        <v>1</v>
      </c>
      <c r="BM40" s="298">
        <f>SUMIF(VolList,$AD40,Constants!BM$1150:BM$1165)</f>
        <v>1</v>
      </c>
      <c r="BN40" s="298">
        <f>SUMIF(VolList,$AD40,Constants!BN$1150:BN$1165)</f>
        <v>1</v>
      </c>
      <c r="BO40" s="298">
        <f>SUMIF(VolList,$AD40,Constants!BO$1150:BO$1165)</f>
        <v>1</v>
      </c>
      <c r="BP40" s="298">
        <f>SUMIF(VolList,$AD40,Constants!BP$1150:BP$1165)</f>
        <v>1</v>
      </c>
      <c r="BQ40" s="298">
        <f>SUMIF(VolList,$AD40,Constants!BQ$1150:BQ$1165)</f>
        <v>1</v>
      </c>
      <c r="BR40" s="298">
        <f>SUMIF(VolList,$AD40,Constants!BR$1150:BR$1165)</f>
        <v>1</v>
      </c>
      <c r="BS40" s="298">
        <f>SUMIF(VolList,$AD40,Constants!BS$1150:BS$1165)</f>
        <v>1</v>
      </c>
      <c r="BT40" s="298">
        <f>SUMIF(VolList,$AD40,Constants!BT$1150:BT$1165)</f>
        <v>1</v>
      </c>
      <c r="BU40" s="298">
        <f>SUMIF(VolList,$AD40,Constants!BU$1150:BU$1165)</f>
        <v>1</v>
      </c>
      <c r="BV40" s="298">
        <f>SUMIF(VolList,$AD40,Constants!BV$1150:BV$1165)</f>
        <v>1</v>
      </c>
      <c r="BW40" s="298">
        <f>SUMIF(VolList,$AD40,Constants!BW$1150:BW$1165)</f>
        <v>1</v>
      </c>
      <c r="BX40" s="298">
        <f>SUMIF(VolList,$AD40,Constants!BX$1150:BX$1165)</f>
        <v>1</v>
      </c>
      <c r="BY40" s="298">
        <f>SUMIF(VolList,$AD40,Constants!BY$1150:BY$1165)</f>
        <v>1</v>
      </c>
      <c r="BZ40" s="298">
        <f>SUMIF(VolList,$AD40,Constants!BZ$1150:BZ$1165)</f>
        <v>1</v>
      </c>
      <c r="CA40" s="298">
        <f>SUMIF(VolList,$AD40,Constants!CA$1150:CA$1165)</f>
        <v>1</v>
      </c>
      <c r="CB40" s="298">
        <f>SUMIF(VolList,$AD40,Constants!CB$1150:CB$1165)</f>
        <v>1</v>
      </c>
      <c r="CC40" s="298">
        <f>SUMIF(VolList,$AD40,Constants!CC$1150:CC$1165)</f>
        <v>1</v>
      </c>
      <c r="CD40" s="298">
        <f>SUMIF(VolList,$AD40,Constants!CD$1150:CD$1165)</f>
        <v>1</v>
      </c>
      <c r="CE40" s="298">
        <f>SUMIF(VolList,$AD40,Constants!CE$1150:CE$1165)</f>
        <v>1</v>
      </c>
      <c r="CF40" s="298">
        <f>SUMIF(VolList,$AD40,Constants!CF$1150:CF$1165)</f>
        <v>1</v>
      </c>
      <c r="CG40" s="298">
        <f>SUMIF(VolList,$AD40,Constants!CG$1150:CG$1165)</f>
        <v>1</v>
      </c>
      <c r="CH40" s="298">
        <f>SUMIF(VolList,$AD40,Constants!CH$1150:CH$1165)</f>
        <v>1</v>
      </c>
      <c r="CI40" s="298">
        <f>SUMIF(VolList,$AD40,Constants!CI$1150:CI$1165)</f>
        <v>1</v>
      </c>
      <c r="CJ40" s="298">
        <f>SUMIF(VolList,$AD40,Constants!CJ$1150:CJ$1165)</f>
        <v>1</v>
      </c>
      <c r="CK40" s="298">
        <f>SUMIF(VolList,$AD40,Constants!CK$1150:CK$1165)</f>
        <v>1</v>
      </c>
      <c r="CL40" s="298">
        <f>SUMIF(VolList,$AD40,Constants!CL$1150:CL$1165)</f>
        <v>1</v>
      </c>
      <c r="CM40" s="298">
        <f>SUMIF(VolList,$AD40,Constants!CM$1150:CM$1165)</f>
        <v>1</v>
      </c>
      <c r="CN40" s="298">
        <f>SUMIF(VolList,$AD40,Constants!CN$1150:CN$1165)</f>
        <v>1</v>
      </c>
      <c r="CO40" s="298">
        <f>SUMIF(VolList,$AD40,Constants!CO$1150:CO$1165)</f>
        <v>1</v>
      </c>
      <c r="CP40" s="298">
        <f>SUMIF(VolList,$AD40,Constants!CP$1150:CP$1165)</f>
        <v>1</v>
      </c>
      <c r="CQ40" s="298">
        <f>SUMIF(VolList,$AD40,Constants!CQ$1150:CQ$1165)</f>
        <v>1</v>
      </c>
      <c r="CR40" s="298">
        <f>SUMIF(VolList,$AD40,Constants!CR$1150:CR$1165)</f>
        <v>1</v>
      </c>
      <c r="CS40" s="298">
        <f>SUMIF(VolList,$AD40,Constants!CS$1150:CS$1165)</f>
        <v>1</v>
      </c>
      <c r="CT40" s="298">
        <f>SUMIF(VolList,$AD40,Constants!CT$1150:CT$1165)</f>
        <v>0</v>
      </c>
      <c r="CU40" s="298">
        <f>SUMIF(VolList,$AD40,Constants!CU$1150:CU$1165)</f>
        <v>0</v>
      </c>
      <c r="CV40" s="298">
        <f>SUMIF(VolList,$AD40,Constants!CV$1150:CV$1165)</f>
        <v>0</v>
      </c>
      <c r="CW40" s="298">
        <f>SUMIF(VolList,$AD40,Constants!CW$1150:CW$1165)</f>
        <v>0</v>
      </c>
      <c r="CX40" s="298">
        <f>SUMIF(VolList,$AD40,Constants!CX$1150:CX$1165)</f>
        <v>0</v>
      </c>
      <c r="CY40" s="298">
        <f>SUMIF(VolList,$AD40,Constants!CY$1150:CY$1165)</f>
        <v>0</v>
      </c>
      <c r="CZ40" s="298">
        <f>SUMIF(VolList,$AD40,Constants!CZ$1150:CZ$1165)</f>
        <v>0</v>
      </c>
      <c r="DA40" s="298">
        <f>SUMIF(VolList,$AD40,Constants!DA$1150:DA$1165)</f>
        <v>0</v>
      </c>
      <c r="DB40" s="298">
        <f>SUMIF(VolList,$AD40,Constants!DB$1150:DB$1165)</f>
        <v>0</v>
      </c>
      <c r="DC40" s="298">
        <f>SUMIF(VolList,$AD40,Constants!DC$1150:DC$1165)</f>
        <v>0</v>
      </c>
      <c r="DD40" s="298">
        <f>SUMIF(VolList,$AD40,Constants!DD$1150:DD$1165)</f>
        <v>0</v>
      </c>
      <c r="DE40" s="298">
        <f>SUMIF(VolList,$AD40,Constants!DE$1150:DE$1165)</f>
        <v>0</v>
      </c>
      <c r="DF40" s="298">
        <f>SUMIF(VolList,$AD40,Constants!DF$1150:DF$1165)</f>
        <v>0</v>
      </c>
      <c r="DG40" s="298">
        <f>SUMIF(VolList,$AD40,Constants!DG$1150:DG$1165)</f>
        <v>0</v>
      </c>
      <c r="DH40" s="298">
        <f>SUMIF(VolList,$AD40,Constants!DH$1150:DH$1165)</f>
        <v>0</v>
      </c>
      <c r="DI40" s="298">
        <f>SUMIF(VolList,$AD40,Constants!DI$1150:DI$1165)</f>
        <v>0</v>
      </c>
      <c r="DJ40" s="298">
        <f>SUMIF(VolList,$AD40,Constants!DJ$1150:DJ$1165)</f>
        <v>0</v>
      </c>
      <c r="DK40" s="298">
        <f>SUMIF(VolList,$AD40,Constants!DK$1150:DK$1165)</f>
        <v>0</v>
      </c>
      <c r="DL40" s="298">
        <f>SUMIF(VolList,$AD40,Constants!DL$1150:DL$1165)</f>
        <v>0</v>
      </c>
      <c r="DM40" s="298">
        <f>SUMIF(VolList,$AD40,Constants!DM$1150:DM$1165)</f>
        <v>0</v>
      </c>
      <c r="DN40" s="298">
        <f>SUMIF(VolList,$AD40,Constants!DN$1150:DN$1165)</f>
        <v>0</v>
      </c>
      <c r="DO40" s="298">
        <f>SUMIF(VolList,$AD40,Constants!DO$1150:DO$1165)</f>
        <v>0</v>
      </c>
      <c r="DP40" s="298">
        <f>SUMIF(VolList,$AD40,Constants!DP$1150:DP$1165)</f>
        <v>0</v>
      </c>
      <c r="DQ40" s="298">
        <f>SUMIF(VolList,$AD40,Constants!DQ$1150:DQ$1165)</f>
        <v>0</v>
      </c>
      <c r="DR40" s="298">
        <f>SUMIF(VolList,$AD40,Constants!DR$1150:DR$1165)</f>
        <v>0</v>
      </c>
      <c r="DS40" s="298">
        <f>SUMIF(VolList,$AD40,Constants!DS$1150:DS$1165)</f>
        <v>0</v>
      </c>
      <c r="DT40" s="298">
        <f>SUMIF(VolList,$AD40,Constants!DT$1150:DT$1165)</f>
        <v>0</v>
      </c>
      <c r="DU40" s="298">
        <f>SUMIF(VolList,$AD40,Constants!DU$1150:DU$1165)</f>
        <v>0</v>
      </c>
      <c r="DV40" s="298">
        <f>SUMIF(VolList,$AD40,Constants!DV$1150:DV$1165)</f>
        <v>0</v>
      </c>
      <c r="DW40" s="298">
        <f>SUMIF(VolList,$AD40,Constants!DW$1150:DW$1165)</f>
        <v>0</v>
      </c>
      <c r="DX40" s="298">
        <f>SUMIF(VolList,$AD40,Constants!DX$1150:DX$1165)</f>
        <v>0</v>
      </c>
      <c r="DY40" s="298">
        <f>SUMIF(VolList,$AD40,Constants!DY$1150:DY$1165)</f>
        <v>0</v>
      </c>
      <c r="DZ40" s="298">
        <f>SUMIF(VolList,$AD40,Constants!DZ$1150:DZ$1165)</f>
        <v>0</v>
      </c>
      <c r="EA40" s="298">
        <f>SUMIF(VolList,$AD40,Constants!EA$1150:EA$1165)</f>
        <v>0</v>
      </c>
      <c r="EB40" s="298">
        <f>SUMIF(VolList,$AD40,Constants!EB$1150:EB$1165)</f>
        <v>0</v>
      </c>
      <c r="EC40" s="298">
        <f>SUMIF(VolList,$AD40,Constants!EC$1150:EC$1165)</f>
        <v>0</v>
      </c>
      <c r="ED40" s="298">
        <f>SUMIF(VolList,$AD40,Constants!ED$1150:ED$1165)</f>
        <v>0</v>
      </c>
      <c r="EE40" s="298">
        <f>SUMIF(VolList,$AD40,Constants!EE$1150:EE$1165)</f>
        <v>0</v>
      </c>
      <c r="EF40" s="298">
        <f>SUMIF(VolList,$AD40,Constants!EF$1150:EF$1165)</f>
        <v>0</v>
      </c>
      <c r="EG40" s="298">
        <f>SUMIF(VolList,$AD40,Constants!EG$1150:EG$1165)</f>
        <v>0</v>
      </c>
      <c r="EH40" s="298">
        <f>SUMIF(VolList,$AD40,Constants!EH$1150:EH$1165)</f>
        <v>0</v>
      </c>
      <c r="EI40" s="298">
        <f>SUMIF(VolList,$AD40,Constants!EI$1150:EI$1165)</f>
        <v>0</v>
      </c>
      <c r="EJ40" s="298">
        <f>SUMIF(VolList,$AD40,Constants!EJ$1150:EJ$1165)</f>
        <v>0</v>
      </c>
      <c r="EK40" s="298">
        <f>SUMIF(VolList,$AD40,Constants!EK$1150:EK$1165)</f>
        <v>0</v>
      </c>
      <c r="EL40" s="298">
        <f>SUMIF(VolList,$AD40,Constants!EL$1150:EL$1165)</f>
        <v>0</v>
      </c>
      <c r="EM40" s="298">
        <f>SUMIF(VolList,$AD40,Constants!EM$1150:EM$1165)</f>
        <v>0</v>
      </c>
      <c r="EN40" s="298">
        <f>SUMIF(VolList,$AD40,Constants!EN$1150:EN$1165)</f>
        <v>0</v>
      </c>
      <c r="EO40" s="298">
        <f>SUMIF(VolList,$AD40,Constants!EO$1150:EO$1165)</f>
        <v>0</v>
      </c>
      <c r="EP40" s="298">
        <f>SUMIF(VolList,$AD40,Constants!EP$1150:EP$1165)</f>
        <v>0</v>
      </c>
      <c r="EQ40" s="298">
        <f>SUMIF(VolList,$AD40,Constants!EQ$1150:EQ$1165)</f>
        <v>0</v>
      </c>
      <c r="ER40" s="298">
        <f>SUMIF(VolList,$AD40,Constants!ER$1150:ER$1165)</f>
        <v>0</v>
      </c>
      <c r="ES40" s="298">
        <f>SUMIF(VolList,$AD40,Constants!ES$1150:ES$1165)</f>
        <v>0</v>
      </c>
      <c r="ET40" s="298">
        <f>SUMIF(VolList,$AD40,Constants!ET$1150:ET$1165)</f>
        <v>0</v>
      </c>
      <c r="EU40" s="298">
        <f>SUMIF(VolList,$AD40,Constants!EU$1150:EU$1165)</f>
        <v>0</v>
      </c>
      <c r="EV40" s="298">
        <f>SUMIF(VolList,$AD40,Constants!EV$1150:EV$1165)</f>
        <v>0</v>
      </c>
      <c r="EW40" s="298">
        <f>SUMIF(VolList,$AD40,Constants!EW$1150:EW$1165)</f>
        <v>0</v>
      </c>
      <c r="EX40" s="298">
        <f>SUMIF(VolList,$AD40,Constants!EX$1150:EX$1165)</f>
        <v>0</v>
      </c>
      <c r="EY40" s="612"/>
      <c r="FB40" s="612"/>
    </row>
    <row r="41" spans="1:158" s="86" customFormat="1" ht="12.75" hidden="1" customHeight="1" outlineLevel="2">
      <c r="A41" s="1021"/>
      <c r="B41" s="303"/>
      <c r="C41" s="636"/>
      <c r="D41" s="680"/>
      <c r="E41" s="303"/>
      <c r="F41" s="851"/>
      <c r="G41" s="851"/>
      <c r="H41" s="851"/>
      <c r="I41" s="851"/>
      <c r="J41" s="851"/>
      <c r="K41" s="851"/>
      <c r="L41" s="851"/>
      <c r="M41" s="851"/>
      <c r="N41" s="851"/>
      <c r="O41" s="851"/>
      <c r="P41" s="851"/>
      <c r="Q41" s="851"/>
      <c r="R41" s="851"/>
      <c r="S41" s="851"/>
      <c r="T41" s="851"/>
      <c r="U41" s="851"/>
      <c r="V41" s="852"/>
      <c r="W41" s="851"/>
      <c r="X41" s="851"/>
      <c r="Y41" s="851"/>
      <c r="Z41" s="851"/>
      <c r="AA41" s="851"/>
      <c r="AB41" s="303"/>
      <c r="AC41" s="303"/>
      <c r="AD41" s="681" t="str">
        <f>$AD$17</f>
        <v>Cost Plus</v>
      </c>
      <c r="AE41" s="304">
        <f ca="1">SUM(AF41:EY41)</f>
        <v>5344542.3630051222</v>
      </c>
      <c r="AF41" s="637">
        <f>SUMIF('Cost Plus'!$V$14:$V$114,$AD38,'Cost Plus'!AF$14:AF$114)</f>
        <v>0</v>
      </c>
      <c r="AG41" s="300">
        <f ca="1">SUMIF('Cost Plus'!$V$14:$V$114,$AD38,'Cost Plus'!AG$14:AG$114)</f>
        <v>0</v>
      </c>
      <c r="AH41" s="300">
        <f ca="1">SUMIF('Cost Plus'!$V$14:$V$114,$AD38,'Cost Plus'!AH$14:AH$114)</f>
        <v>80180.190304487187</v>
      </c>
      <c r="AI41" s="300">
        <f ca="1">SUMIF('Cost Plus'!$V$14:$V$114,$AD38,'Cost Plus'!AI$14:AI$114)</f>
        <v>80180.190304487187</v>
      </c>
      <c r="AJ41" s="300">
        <f ca="1">SUMIF('Cost Plus'!$V$14:$V$114,$AD38,'Cost Plus'!AJ$14:AJ$114)</f>
        <v>80180.190304487187</v>
      </c>
      <c r="AK41" s="300">
        <f ca="1">SUMIF('Cost Plus'!$V$14:$V$114,$AD38,'Cost Plus'!AK$14:AK$114)</f>
        <v>80180.190304487187</v>
      </c>
      <c r="AL41" s="300">
        <f ca="1">SUMIF('Cost Plus'!$V$14:$V$114,$AD38,'Cost Plus'!AL$14:AL$114)</f>
        <v>80180.190304487187</v>
      </c>
      <c r="AM41" s="300">
        <f ca="1">SUMIF('Cost Plus'!$V$14:$V$114,$AD38,'Cost Plus'!AM$14:AM$114)</f>
        <v>80180.190304487187</v>
      </c>
      <c r="AN41" s="300">
        <f ca="1">SUMIF('Cost Plus'!$V$14:$V$114,$AD38,'Cost Plus'!AN$14:AN$114)</f>
        <v>80180.190304487187</v>
      </c>
      <c r="AO41" s="300">
        <f ca="1">SUMIF('Cost Plus'!$V$14:$V$114,$AD38,'Cost Plus'!AO$14:AO$114)</f>
        <v>80180.190304487187</v>
      </c>
      <c r="AP41" s="300">
        <f ca="1">SUMIF('Cost Plus'!$V$14:$V$114,$AD38,'Cost Plus'!AP$14:AP$114)</f>
        <v>80180.190304487187</v>
      </c>
      <c r="AQ41" s="300">
        <f ca="1">SUMIF('Cost Plus'!$V$14:$V$114,$AD38,'Cost Plus'!AQ$14:AQ$114)</f>
        <v>80180.190304487187</v>
      </c>
      <c r="AR41" s="300">
        <f ca="1">SUMIF('Cost Plus'!$V$14:$V$114,$AD38,'Cost Plus'!AR$14:AR$114)</f>
        <v>80180.190304487187</v>
      </c>
      <c r="AS41" s="300">
        <f ca="1">SUMIF('Cost Plus'!$V$14:$V$114,$AD38,'Cost Plus'!AS$14:AS$114)</f>
        <v>80180.190304487187</v>
      </c>
      <c r="AT41" s="300">
        <f ca="1">SUMIF('Cost Plus'!$V$14:$V$114,$AD38,'Cost Plus'!AT$14:AT$114)</f>
        <v>80180.190304487187</v>
      </c>
      <c r="AU41" s="300">
        <f ca="1">SUMIF('Cost Plus'!$V$14:$V$114,$AD38,'Cost Plus'!AU$14:AU$114)</f>
        <v>80180.190304487187</v>
      </c>
      <c r="AV41" s="300">
        <f ca="1">SUMIF('Cost Plus'!$V$14:$V$114,$AD38,'Cost Plus'!AV$14:AV$114)</f>
        <v>81783.794110576913</v>
      </c>
      <c r="AW41" s="300">
        <f ca="1">SUMIF('Cost Plus'!$V$14:$V$114,$AD38,'Cost Plus'!AW$14:AW$114)</f>
        <v>81783.794110576913</v>
      </c>
      <c r="AX41" s="300">
        <f ca="1">SUMIF('Cost Plus'!$V$14:$V$114,$AD38,'Cost Plus'!AX$14:AX$114)</f>
        <v>81783.794110576913</v>
      </c>
      <c r="AY41" s="300">
        <f ca="1">SUMIF('Cost Plus'!$V$14:$V$114,$AD38,'Cost Plus'!AY$14:AY$114)</f>
        <v>81783.794110576913</v>
      </c>
      <c r="AZ41" s="300">
        <f ca="1">SUMIF('Cost Plus'!$V$14:$V$114,$AD38,'Cost Plus'!AZ$14:AZ$114)</f>
        <v>81783.794110576913</v>
      </c>
      <c r="BA41" s="300">
        <f ca="1">SUMIF('Cost Plus'!$V$14:$V$114,$AD38,'Cost Plus'!BA$14:BA$114)</f>
        <v>81783.794110576913</v>
      </c>
      <c r="BB41" s="300">
        <f ca="1">SUMIF('Cost Plus'!$V$14:$V$114,$AD38,'Cost Plus'!BB$14:BB$114)</f>
        <v>81783.794110576913</v>
      </c>
      <c r="BC41" s="300">
        <f ca="1">SUMIF('Cost Plus'!$V$14:$V$114,$AD38,'Cost Plus'!BC$14:BC$114)</f>
        <v>81783.794110576913</v>
      </c>
      <c r="BD41" s="300">
        <f ca="1">SUMIF('Cost Plus'!$V$14:$V$114,$AD38,'Cost Plus'!BD$14:BD$114)</f>
        <v>81783.794110576913</v>
      </c>
      <c r="BE41" s="300">
        <f ca="1">SUMIF('Cost Plus'!$V$14:$V$114,$AD38,'Cost Plus'!BE$14:BE$114)</f>
        <v>81783.794110576913</v>
      </c>
      <c r="BF41" s="300">
        <f ca="1">SUMIF('Cost Plus'!$V$14:$V$114,$AD38,'Cost Plus'!BF$14:BF$114)</f>
        <v>81783.794110576913</v>
      </c>
      <c r="BG41" s="300">
        <f ca="1">SUMIF('Cost Plus'!$V$14:$V$114,$AD38,'Cost Plus'!BG$14:BG$114)</f>
        <v>81783.794110576913</v>
      </c>
      <c r="BH41" s="300">
        <f ca="1">SUMIF('Cost Plus'!$V$14:$V$114,$AD38,'Cost Plus'!BH$14:BH$114)</f>
        <v>83419.46999278845</v>
      </c>
      <c r="BI41" s="300">
        <f ca="1">SUMIF('Cost Plus'!$V$14:$V$114,$AD38,'Cost Plus'!BI$14:BI$114)</f>
        <v>83419.46999278845</v>
      </c>
      <c r="BJ41" s="300">
        <f ca="1">SUMIF('Cost Plus'!$V$14:$V$114,$AD38,'Cost Plus'!BJ$14:BJ$114)</f>
        <v>83419.46999278845</v>
      </c>
      <c r="BK41" s="300">
        <f ca="1">SUMIF('Cost Plus'!$V$14:$V$114,$AD38,'Cost Plus'!BK$14:BK$114)</f>
        <v>83419.46999278845</v>
      </c>
      <c r="BL41" s="300">
        <f ca="1">SUMIF('Cost Plus'!$V$14:$V$114,$AD38,'Cost Plus'!BL$14:BL$114)</f>
        <v>83419.46999278845</v>
      </c>
      <c r="BM41" s="300">
        <f ca="1">SUMIF('Cost Plus'!$V$14:$V$114,$AD38,'Cost Plus'!BM$14:BM$114)</f>
        <v>83419.46999278845</v>
      </c>
      <c r="BN41" s="300">
        <f ca="1">SUMIF('Cost Plus'!$V$14:$V$114,$AD38,'Cost Plus'!BN$14:BN$114)</f>
        <v>83419.46999278845</v>
      </c>
      <c r="BO41" s="300">
        <f ca="1">SUMIF('Cost Plus'!$V$14:$V$114,$AD38,'Cost Plus'!BO$14:BO$114)</f>
        <v>83419.46999278845</v>
      </c>
      <c r="BP41" s="300">
        <f ca="1">SUMIF('Cost Plus'!$V$14:$V$114,$AD38,'Cost Plus'!BP$14:BP$114)</f>
        <v>83419.46999278845</v>
      </c>
      <c r="BQ41" s="300">
        <f ca="1">SUMIF('Cost Plus'!$V$14:$V$114,$AD38,'Cost Plus'!BQ$14:BQ$114)</f>
        <v>83419.46999278845</v>
      </c>
      <c r="BR41" s="300">
        <f ca="1">SUMIF('Cost Plus'!$V$14:$V$114,$AD38,'Cost Plus'!BR$14:BR$114)</f>
        <v>83419.46999278845</v>
      </c>
      <c r="BS41" s="300">
        <f ca="1">SUMIF('Cost Plus'!$V$14:$V$114,$AD38,'Cost Plus'!BS$14:BS$114)</f>
        <v>83419.46999278845</v>
      </c>
      <c r="BT41" s="300">
        <f ca="1">SUMIF('Cost Plus'!$V$14:$V$114,$AD38,'Cost Plus'!BT$14:BT$114)</f>
        <v>85087.859392644226</v>
      </c>
      <c r="BU41" s="300">
        <f ca="1">SUMIF('Cost Plus'!$V$14:$V$114,$AD38,'Cost Plus'!BU$14:BU$114)</f>
        <v>85087.859392644226</v>
      </c>
      <c r="BV41" s="300">
        <f ca="1">SUMIF('Cost Plus'!$V$14:$V$114,$AD38,'Cost Plus'!BV$14:BV$114)</f>
        <v>85087.859392644226</v>
      </c>
      <c r="BW41" s="300">
        <f ca="1">SUMIF('Cost Plus'!$V$14:$V$114,$AD38,'Cost Plus'!BW$14:BW$114)</f>
        <v>85087.859392644226</v>
      </c>
      <c r="BX41" s="300">
        <f ca="1">SUMIF('Cost Plus'!$V$14:$V$114,$AD38,'Cost Plus'!BX$14:BX$114)</f>
        <v>85087.859392644226</v>
      </c>
      <c r="BY41" s="300">
        <f ca="1">SUMIF('Cost Plus'!$V$14:$V$114,$AD38,'Cost Plus'!BY$14:BY$114)</f>
        <v>85087.859392644226</v>
      </c>
      <c r="BZ41" s="300">
        <f ca="1">SUMIF('Cost Plus'!$V$14:$V$114,$AD38,'Cost Plus'!BZ$14:BZ$114)</f>
        <v>85087.859392644226</v>
      </c>
      <c r="CA41" s="300">
        <f ca="1">SUMIF('Cost Plus'!$V$14:$V$114,$AD38,'Cost Plus'!CA$14:CA$114)</f>
        <v>85087.859392644226</v>
      </c>
      <c r="CB41" s="300">
        <f ca="1">SUMIF('Cost Plus'!$V$14:$V$114,$AD38,'Cost Plus'!CB$14:CB$114)</f>
        <v>85087.859392644226</v>
      </c>
      <c r="CC41" s="300">
        <f ca="1">SUMIF('Cost Plus'!$V$14:$V$114,$AD38,'Cost Plus'!CC$14:CC$114)</f>
        <v>85087.859392644226</v>
      </c>
      <c r="CD41" s="300">
        <f ca="1">SUMIF('Cost Plus'!$V$14:$V$114,$AD38,'Cost Plus'!CD$14:CD$114)</f>
        <v>85087.859392644226</v>
      </c>
      <c r="CE41" s="300">
        <f ca="1">SUMIF('Cost Plus'!$V$14:$V$114,$AD38,'Cost Plus'!CE$14:CE$114)</f>
        <v>85087.859392644226</v>
      </c>
      <c r="CF41" s="300">
        <f ca="1">SUMIF('Cost Plus'!$V$14:$V$114,$AD38,'Cost Plus'!CF$14:CF$114)</f>
        <v>86789.616580497095</v>
      </c>
      <c r="CG41" s="300">
        <f ca="1">SUMIF('Cost Plus'!$V$14:$V$114,$AD38,'Cost Plus'!CG$14:CG$114)</f>
        <v>86789.616580497095</v>
      </c>
      <c r="CH41" s="300">
        <f ca="1">SUMIF('Cost Plus'!$V$14:$V$114,$AD38,'Cost Plus'!CH$14:CH$114)</f>
        <v>86789.616580497095</v>
      </c>
      <c r="CI41" s="300">
        <f ca="1">SUMIF('Cost Plus'!$V$14:$V$114,$AD38,'Cost Plus'!CI$14:CI$114)</f>
        <v>86789.616580497095</v>
      </c>
      <c r="CJ41" s="300">
        <f ca="1">SUMIF('Cost Plus'!$V$14:$V$114,$AD38,'Cost Plus'!CJ$14:CJ$114)</f>
        <v>86789.616580497095</v>
      </c>
      <c r="CK41" s="300">
        <f ca="1">SUMIF('Cost Plus'!$V$14:$V$114,$AD38,'Cost Plus'!CK$14:CK$114)</f>
        <v>86789.616580497095</v>
      </c>
      <c r="CL41" s="300">
        <f ca="1">SUMIF('Cost Plus'!$V$14:$V$114,$AD38,'Cost Plus'!CL$14:CL$114)</f>
        <v>86789.616580497095</v>
      </c>
      <c r="CM41" s="300">
        <f ca="1">SUMIF('Cost Plus'!$V$14:$V$114,$AD38,'Cost Plus'!CM$14:CM$114)</f>
        <v>86789.616580497095</v>
      </c>
      <c r="CN41" s="300">
        <f ca="1">SUMIF('Cost Plus'!$V$14:$V$114,$AD38,'Cost Plus'!CN$14:CN$114)</f>
        <v>86789.616580497095</v>
      </c>
      <c r="CO41" s="300">
        <f ca="1">SUMIF('Cost Plus'!$V$14:$V$114,$AD38,'Cost Plus'!CO$14:CO$114)</f>
        <v>86789.616580497095</v>
      </c>
      <c r="CP41" s="300">
        <f ca="1">SUMIF('Cost Plus'!$V$14:$V$114,$AD38,'Cost Plus'!CP$14:CP$114)</f>
        <v>86789.616580497095</v>
      </c>
      <c r="CQ41" s="300">
        <f ca="1">SUMIF('Cost Plus'!$V$14:$V$114,$AD38,'Cost Plus'!CQ$14:CQ$114)</f>
        <v>86789.616580497095</v>
      </c>
      <c r="CR41" s="300">
        <f ca="1">SUMIF('Cost Plus'!$V$14:$V$114,$AD38,'Cost Plus'!CR$14:CR$114)</f>
        <v>88525.408912107057</v>
      </c>
      <c r="CS41" s="300">
        <f ca="1">SUMIF('Cost Plus'!$V$14:$V$114,$AD38,'Cost Plus'!CS$14:CS$114)</f>
        <v>88525.408912107057</v>
      </c>
      <c r="CT41" s="300">
        <f ca="1">SUMIF('Cost Plus'!$V$14:$V$114,$AD38,'Cost Plus'!CT$14:CT$114)</f>
        <v>0</v>
      </c>
      <c r="CU41" s="300">
        <f ca="1">SUMIF('Cost Plus'!$V$14:$V$114,$AD38,'Cost Plus'!CU$14:CU$114)</f>
        <v>0</v>
      </c>
      <c r="CV41" s="300">
        <f ca="1">SUMIF('Cost Plus'!$V$14:$V$114,$AD38,'Cost Plus'!CV$14:CV$114)</f>
        <v>0</v>
      </c>
      <c r="CW41" s="300">
        <f ca="1">SUMIF('Cost Plus'!$V$14:$V$114,$AD38,'Cost Plus'!CW$14:CW$114)</f>
        <v>0</v>
      </c>
      <c r="CX41" s="300">
        <f ca="1">SUMIF('Cost Plus'!$V$14:$V$114,$AD38,'Cost Plus'!CX$14:CX$114)</f>
        <v>0</v>
      </c>
      <c r="CY41" s="300">
        <f ca="1">SUMIF('Cost Plus'!$V$14:$V$114,$AD38,'Cost Plus'!CY$14:CY$114)</f>
        <v>0</v>
      </c>
      <c r="CZ41" s="300">
        <f ca="1">SUMIF('Cost Plus'!$V$14:$V$114,$AD38,'Cost Plus'!CZ$14:CZ$114)</f>
        <v>0</v>
      </c>
      <c r="DA41" s="300">
        <f ca="1">SUMIF('Cost Plus'!$V$14:$V$114,$AD38,'Cost Plus'!DA$14:DA$114)</f>
        <v>0</v>
      </c>
      <c r="DB41" s="300">
        <f ca="1">SUMIF('Cost Plus'!$V$14:$V$114,$AD38,'Cost Plus'!DB$14:DB$114)</f>
        <v>0</v>
      </c>
      <c r="DC41" s="300">
        <f ca="1">SUMIF('Cost Plus'!$V$14:$V$114,$AD38,'Cost Plus'!DC$14:DC$114)</f>
        <v>0</v>
      </c>
      <c r="DD41" s="300">
        <f ca="1">SUMIF('Cost Plus'!$V$14:$V$114,$AD38,'Cost Plus'!DD$14:DD$114)</f>
        <v>0</v>
      </c>
      <c r="DE41" s="300">
        <f ca="1">SUMIF('Cost Plus'!$V$14:$V$114,$AD38,'Cost Plus'!DE$14:DE$114)</f>
        <v>0</v>
      </c>
      <c r="DF41" s="300">
        <f ca="1">SUMIF('Cost Plus'!$V$14:$V$114,$AD38,'Cost Plus'!DF$14:DF$114)</f>
        <v>0</v>
      </c>
      <c r="DG41" s="300">
        <f ca="1">SUMIF('Cost Plus'!$V$14:$V$114,$AD38,'Cost Plus'!DG$14:DG$114)</f>
        <v>0</v>
      </c>
      <c r="DH41" s="300">
        <f ca="1">SUMIF('Cost Plus'!$V$14:$V$114,$AD38,'Cost Plus'!DH$14:DH$114)</f>
        <v>0</v>
      </c>
      <c r="DI41" s="300">
        <f ca="1">SUMIF('Cost Plus'!$V$14:$V$114,$AD38,'Cost Plus'!DI$14:DI$114)</f>
        <v>0</v>
      </c>
      <c r="DJ41" s="300">
        <f ca="1">SUMIF('Cost Plus'!$V$14:$V$114,$AD38,'Cost Plus'!DJ$14:DJ$114)</f>
        <v>0</v>
      </c>
      <c r="DK41" s="300">
        <f ca="1">SUMIF('Cost Plus'!$V$14:$V$114,$AD38,'Cost Plus'!DK$14:DK$114)</f>
        <v>0</v>
      </c>
      <c r="DL41" s="300">
        <f ca="1">SUMIF('Cost Plus'!$V$14:$V$114,$AD38,'Cost Plus'!DL$14:DL$114)</f>
        <v>0</v>
      </c>
      <c r="DM41" s="300">
        <f ca="1">SUMIF('Cost Plus'!$V$14:$V$114,$AD38,'Cost Plus'!DM$14:DM$114)</f>
        <v>0</v>
      </c>
      <c r="DN41" s="300">
        <f ca="1">SUMIF('Cost Plus'!$V$14:$V$114,$AD38,'Cost Plus'!DN$14:DN$114)</f>
        <v>0</v>
      </c>
      <c r="DO41" s="300">
        <f ca="1">SUMIF('Cost Plus'!$V$14:$V$114,$AD38,'Cost Plus'!DO$14:DO$114)</f>
        <v>0</v>
      </c>
      <c r="DP41" s="300">
        <f ca="1">SUMIF('Cost Plus'!$V$14:$V$114,$AD38,'Cost Plus'!DP$14:DP$114)</f>
        <v>0</v>
      </c>
      <c r="DQ41" s="300">
        <f ca="1">SUMIF('Cost Plus'!$V$14:$V$114,$AD38,'Cost Plus'!DQ$14:DQ$114)</f>
        <v>0</v>
      </c>
      <c r="DR41" s="300">
        <f ca="1">SUMIF('Cost Plus'!$V$14:$V$114,$AD38,'Cost Plus'!DR$14:DR$114)</f>
        <v>0</v>
      </c>
      <c r="DS41" s="300">
        <f ca="1">SUMIF('Cost Plus'!$V$14:$V$114,$AD38,'Cost Plus'!DS$14:DS$114)</f>
        <v>0</v>
      </c>
      <c r="DT41" s="300">
        <f ca="1">SUMIF('Cost Plus'!$V$14:$V$114,$AD38,'Cost Plus'!DT$14:DT$114)</f>
        <v>0</v>
      </c>
      <c r="DU41" s="300">
        <f ca="1">SUMIF('Cost Plus'!$V$14:$V$114,$AD38,'Cost Plus'!DU$14:DU$114)</f>
        <v>0</v>
      </c>
      <c r="DV41" s="300">
        <f ca="1">SUMIF('Cost Plus'!$V$14:$V$114,$AD38,'Cost Plus'!DV$14:DV$114)</f>
        <v>0</v>
      </c>
      <c r="DW41" s="300">
        <f ca="1">SUMIF('Cost Plus'!$V$14:$V$114,$AD38,'Cost Plus'!DW$14:DW$114)</f>
        <v>0</v>
      </c>
      <c r="DX41" s="300">
        <f ca="1">SUMIF('Cost Plus'!$V$14:$V$114,$AD38,'Cost Plus'!DX$14:DX$114)</f>
        <v>0</v>
      </c>
      <c r="DY41" s="300">
        <f ca="1">SUMIF('Cost Plus'!$V$14:$V$114,$AD38,'Cost Plus'!DY$14:DY$114)</f>
        <v>0</v>
      </c>
      <c r="DZ41" s="300">
        <f ca="1">SUMIF('Cost Plus'!$V$14:$V$114,$AD38,'Cost Plus'!DZ$14:DZ$114)</f>
        <v>0</v>
      </c>
      <c r="EA41" s="300">
        <f ca="1">SUMIF('Cost Plus'!$V$14:$V$114,$AD38,'Cost Plus'!EA$14:EA$114)</f>
        <v>0</v>
      </c>
      <c r="EB41" s="300">
        <f ca="1">SUMIF('Cost Plus'!$V$14:$V$114,$AD38,'Cost Plus'!EB$14:EB$114)</f>
        <v>0</v>
      </c>
      <c r="EC41" s="300">
        <f ca="1">SUMIF('Cost Plus'!$V$14:$V$114,$AD38,'Cost Plus'!EC$14:EC$114)</f>
        <v>0</v>
      </c>
      <c r="ED41" s="300">
        <f ca="1">SUMIF('Cost Plus'!$V$14:$V$114,$AD38,'Cost Plus'!ED$14:ED$114)</f>
        <v>0</v>
      </c>
      <c r="EE41" s="300">
        <f ca="1">SUMIF('Cost Plus'!$V$14:$V$114,$AD38,'Cost Plus'!EE$14:EE$114)</f>
        <v>0</v>
      </c>
      <c r="EF41" s="300">
        <f ca="1">SUMIF('Cost Plus'!$V$14:$V$114,$AD38,'Cost Plus'!EF$14:EF$114)</f>
        <v>0</v>
      </c>
      <c r="EG41" s="300">
        <f ca="1">SUMIF('Cost Plus'!$V$14:$V$114,$AD38,'Cost Plus'!EG$14:EG$114)</f>
        <v>0</v>
      </c>
      <c r="EH41" s="300">
        <f ca="1">SUMIF('Cost Plus'!$V$14:$V$114,$AD38,'Cost Plus'!EH$14:EH$114)</f>
        <v>0</v>
      </c>
      <c r="EI41" s="300">
        <f ca="1">SUMIF('Cost Plus'!$V$14:$V$114,$AD38,'Cost Plus'!EI$14:EI$114)</f>
        <v>0</v>
      </c>
      <c r="EJ41" s="300">
        <f ca="1">SUMIF('Cost Plus'!$V$14:$V$114,$AD38,'Cost Plus'!EJ$14:EJ$114)</f>
        <v>0</v>
      </c>
      <c r="EK41" s="300">
        <f ca="1">SUMIF('Cost Plus'!$V$14:$V$114,$AD38,'Cost Plus'!EK$14:EK$114)</f>
        <v>0</v>
      </c>
      <c r="EL41" s="300">
        <f ca="1">SUMIF('Cost Plus'!$V$14:$V$114,$AD38,'Cost Plus'!EL$14:EL$114)</f>
        <v>0</v>
      </c>
      <c r="EM41" s="300">
        <f ca="1">SUMIF('Cost Plus'!$V$14:$V$114,$AD38,'Cost Plus'!EM$14:EM$114)</f>
        <v>0</v>
      </c>
      <c r="EN41" s="300">
        <f ca="1">SUMIF('Cost Plus'!$V$14:$V$114,$AD38,'Cost Plus'!EN$14:EN$114)</f>
        <v>0</v>
      </c>
      <c r="EO41" s="300">
        <f ca="1">SUMIF('Cost Plus'!$V$14:$V$114,$AD38,'Cost Plus'!EO$14:EO$114)</f>
        <v>0</v>
      </c>
      <c r="EP41" s="300">
        <f ca="1">SUMIF('Cost Plus'!$V$14:$V$114,$AD38,'Cost Plus'!EP$14:EP$114)</f>
        <v>0</v>
      </c>
      <c r="EQ41" s="300">
        <f ca="1">SUMIF('Cost Plus'!$V$14:$V$114,$AD38,'Cost Plus'!EQ$14:EQ$114)</f>
        <v>0</v>
      </c>
      <c r="ER41" s="300">
        <f ca="1">SUMIF('Cost Plus'!$V$14:$V$114,$AD38,'Cost Plus'!ER$14:ER$114)</f>
        <v>0</v>
      </c>
      <c r="ES41" s="300">
        <f ca="1">SUMIF('Cost Plus'!$V$14:$V$114,$AD38,'Cost Plus'!ES$14:ES$114)</f>
        <v>0</v>
      </c>
      <c r="ET41" s="300">
        <f ca="1">SUMIF('Cost Plus'!$V$14:$V$114,$AD38,'Cost Plus'!ET$14:ET$114)</f>
        <v>0</v>
      </c>
      <c r="EU41" s="300">
        <f ca="1">SUMIF('Cost Plus'!$V$14:$V$114,$AD38,'Cost Plus'!EU$14:EU$114)</f>
        <v>0</v>
      </c>
      <c r="EV41" s="300">
        <f ca="1">SUMIF('Cost Plus'!$V$14:$V$114,$AD38,'Cost Plus'!EV$14:EV$114)</f>
        <v>0</v>
      </c>
      <c r="EW41" s="638">
        <f ca="1">SUMIF('Cost Plus'!$V$14:$V$114,$AD38,'Cost Plus'!EW$14:EW$114)</f>
        <v>0</v>
      </c>
      <c r="EX41" s="639">
        <f ca="1">SUMIF('Cost Plus'!$V$14:$V$114,$AD38,'Cost Plus'!EX$14:EX$114)</f>
        <v>0</v>
      </c>
      <c r="EY41" s="612"/>
      <c r="FB41" s="612"/>
    </row>
    <row r="42" spans="1:158" s="86" customFormat="1" ht="12.75" hidden="1" customHeight="1" outlineLevel="2" thickBot="1">
      <c r="A42" s="303"/>
      <c r="B42" s="303"/>
      <c r="C42" s="640"/>
      <c r="D42" s="848"/>
      <c r="E42" s="853"/>
      <c r="F42" s="854"/>
      <c r="G42" s="854"/>
      <c r="H42" s="854"/>
      <c r="I42" s="854"/>
      <c r="J42" s="854"/>
      <c r="K42" s="854"/>
      <c r="L42" s="854"/>
      <c r="M42" s="854"/>
      <c r="N42" s="854"/>
      <c r="O42" s="854"/>
      <c r="P42" s="854"/>
      <c r="Q42" s="854"/>
      <c r="R42" s="854"/>
      <c r="S42" s="854"/>
      <c r="T42" s="854"/>
      <c r="U42" s="854"/>
      <c r="V42" s="855"/>
      <c r="W42" s="854"/>
      <c r="X42" s="854"/>
      <c r="Y42" s="854"/>
      <c r="Z42" s="854"/>
      <c r="AA42" s="854"/>
      <c r="AB42" s="853"/>
      <c r="AC42" s="853"/>
      <c r="AD42" s="682" t="str">
        <f>$AD$18</f>
        <v>% Cost Plus to date</v>
      </c>
      <c r="AE42" s="641">
        <f ca="1">MAX(AF42:EY42)</f>
        <v>1</v>
      </c>
      <c r="AF42" s="642">
        <f ca="1">IF($AE41=0,0,SUM($AF41:AF41)/$AE41)</f>
        <v>0</v>
      </c>
      <c r="AG42" s="643">
        <f ca="1">IF($AE41=0,0,SUM($AF41:AG41)/$AE41)</f>
        <v>0</v>
      </c>
      <c r="AH42" s="643">
        <f ca="1">IF($AE41=0,0,SUM($AF41:AH41)/$AE41)</f>
        <v>1.5002255545674742E-2</v>
      </c>
      <c r="AI42" s="643">
        <f ca="1">IF($AE41=0,0,SUM($AF41:AI41)/$AE41)</f>
        <v>3.0004511091349485E-2</v>
      </c>
      <c r="AJ42" s="643">
        <f ca="1">IF($AE41=0,0,SUM($AF41:AJ41)/$AE41)</f>
        <v>4.5006766637024229E-2</v>
      </c>
      <c r="AK42" s="643">
        <f ca="1">IF($AE41=0,0,SUM($AF41:AK41)/$AE41)</f>
        <v>6.0009022182698969E-2</v>
      </c>
      <c r="AL42" s="643">
        <f ca="1">IF($AE41=0,0,SUM($AF41:AL41)/$AE41)</f>
        <v>7.501127772837371E-2</v>
      </c>
      <c r="AM42" s="643">
        <f ca="1">IF($AE41=0,0,SUM($AF41:AM41)/$AE41)</f>
        <v>9.0013533274048457E-2</v>
      </c>
      <c r="AN42" s="643">
        <f ca="1">IF($AE41=0,0,SUM($AF41:AN41)/$AE41)</f>
        <v>0.10501578881972319</v>
      </c>
      <c r="AO42" s="643">
        <f ca="1">IF($AE41=0,0,SUM($AF41:AO41)/$AE41)</f>
        <v>0.12001804436539794</v>
      </c>
      <c r="AP42" s="643">
        <f ca="1">IF($AE41=0,0,SUM($AF41:AP41)/$AE41)</f>
        <v>0.1350202999110727</v>
      </c>
      <c r="AQ42" s="643">
        <f ca="1">IF($AE41=0,0,SUM($AF41:AQ41)/$AE41)</f>
        <v>0.15002255545674745</v>
      </c>
      <c r="AR42" s="643">
        <f ca="1">IF($AE41=0,0,SUM($AF41:AR41)/$AE41)</f>
        <v>0.16502481100242219</v>
      </c>
      <c r="AS42" s="643">
        <f ca="1">IF($AE41=0,0,SUM($AF41:AS41)/$AE41)</f>
        <v>0.18002706654809694</v>
      </c>
      <c r="AT42" s="643">
        <f ca="1">IF($AE41=0,0,SUM($AF41:AT41)/$AE41)</f>
        <v>0.19502932209377172</v>
      </c>
      <c r="AU42" s="643">
        <f ca="1">IF($AE41=0,0,SUM($AF41:AU41)/$AE41)</f>
        <v>0.21003157763944647</v>
      </c>
      <c r="AV42" s="643">
        <f ca="1">IF($AE41=0,0,SUM($AF41:AV41)/$AE41)</f>
        <v>0.22533387829603468</v>
      </c>
      <c r="AW42" s="643">
        <f ca="1">IF($AE41=0,0,SUM($AF41:AW41)/$AE41)</f>
        <v>0.2406361789526229</v>
      </c>
      <c r="AX42" s="643">
        <f ca="1">IF($AE41=0,0,SUM($AF41:AX41)/$AE41)</f>
        <v>0.25593847960921112</v>
      </c>
      <c r="AY42" s="643">
        <f ca="1">IF($AE41=0,0,SUM($AF41:AY41)/$AE41)</f>
        <v>0.27124078026579934</v>
      </c>
      <c r="AZ42" s="643">
        <f ca="1">IF($AE41=0,0,SUM($AF41:AZ41)/$AE41)</f>
        <v>0.28654308092238756</v>
      </c>
      <c r="BA42" s="643">
        <f ca="1">IF($AE41=0,0,SUM($AF41:BA41)/$AE41)</f>
        <v>0.30184538157897578</v>
      </c>
      <c r="BB42" s="643">
        <f ca="1">IF($AE41=0,0,SUM($AF41:BB41)/$AE41)</f>
        <v>0.317147682235564</v>
      </c>
      <c r="BC42" s="643">
        <f ca="1">IF($AE41=0,0,SUM($AF41:BC41)/$AE41)</f>
        <v>0.33244998289215227</v>
      </c>
      <c r="BD42" s="643">
        <f ca="1">IF($AE41=0,0,SUM($AF41:BD41)/$AE41)</f>
        <v>0.34775228354874049</v>
      </c>
      <c r="BE42" s="643">
        <f ca="1">IF($AE41=0,0,SUM($AF41:BE41)/$AE41)</f>
        <v>0.36305458420532871</v>
      </c>
      <c r="BF42" s="643">
        <f ca="1">IF($AE41=0,0,SUM($AF41:BF41)/$AE41)</f>
        <v>0.37835688486191693</v>
      </c>
      <c r="BG42" s="643">
        <f ca="1">IF($AE41=0,0,SUM($AF41:BG41)/$AE41)</f>
        <v>0.39365918551850515</v>
      </c>
      <c r="BH42" s="643">
        <f ca="1">IF($AE41=0,0,SUM($AF41:BH41)/$AE41)</f>
        <v>0.40926753218822515</v>
      </c>
      <c r="BI42" s="643">
        <f ca="1">IF($AE41=0,0,SUM($AF41:BI41)/$AE41)</f>
        <v>0.42487587885794514</v>
      </c>
      <c r="BJ42" s="643">
        <f ca="1">IF($AE41=0,0,SUM($AF41:BJ41)/$AE41)</f>
        <v>0.44048422552766514</v>
      </c>
      <c r="BK42" s="643">
        <f ca="1">IF($AE41=0,0,SUM($AF41:BK41)/$AE41)</f>
        <v>0.45609257219738519</v>
      </c>
      <c r="BL42" s="643">
        <f ca="1">IF($AE41=0,0,SUM($AF41:BL41)/$AE41)</f>
        <v>0.47170091886710519</v>
      </c>
      <c r="BM42" s="643">
        <f ca="1">IF($AE41=0,0,SUM($AF41:BM41)/$AE41)</f>
        <v>0.48730926553682519</v>
      </c>
      <c r="BN42" s="643">
        <f ca="1">IF($AE41=0,0,SUM($AF41:BN41)/$AE41)</f>
        <v>0.50291761220654518</v>
      </c>
      <c r="BO42" s="643">
        <f ca="1">IF($AE41=0,0,SUM($AF41:BO41)/$AE41)</f>
        <v>0.51852595887626518</v>
      </c>
      <c r="BP42" s="643">
        <f ca="1">IF($AE41=0,0,SUM($AF41:BP41)/$AE41)</f>
        <v>0.53413430554598518</v>
      </c>
      <c r="BQ42" s="643">
        <f ca="1">IF($AE41=0,0,SUM($AF41:BQ41)/$AE41)</f>
        <v>0.54974265221570529</v>
      </c>
      <c r="BR42" s="643">
        <f ca="1">IF($AE41=0,0,SUM($AF41:BR41)/$AE41)</f>
        <v>0.56535099888542528</v>
      </c>
      <c r="BS42" s="643">
        <f ca="1">IF($AE41=0,0,SUM($AF41:BS41)/$AE41)</f>
        <v>0.58095934555514528</v>
      </c>
      <c r="BT42" s="643">
        <f ca="1">IF($AE41=0,0,SUM($AF41:BT41)/$AE41)</f>
        <v>0.5968798591582597</v>
      </c>
      <c r="BU42" s="643">
        <f ca="1">IF($AE41=0,0,SUM($AF41:BU41)/$AE41)</f>
        <v>0.61280037276137411</v>
      </c>
      <c r="BV42" s="643">
        <f ca="1">IF($AE41=0,0,SUM($AF41:BV41)/$AE41)</f>
        <v>0.62872088636448853</v>
      </c>
      <c r="BW42" s="643">
        <f ca="1">IF($AE41=0,0,SUM($AF41:BW41)/$AE41)</f>
        <v>0.64464139996760295</v>
      </c>
      <c r="BX42" s="643">
        <f ca="1">IF($AE41=0,0,SUM($AF41:BX41)/$AE41)</f>
        <v>0.66056191357071736</v>
      </c>
      <c r="BY42" s="643">
        <f ca="1">IF($AE41=0,0,SUM($AF41:BY41)/$AE41)</f>
        <v>0.67648242717383178</v>
      </c>
      <c r="BZ42" s="643">
        <f ca="1">IF($AE41=0,0,SUM($AF41:BZ41)/$AE41)</f>
        <v>0.6924029407769462</v>
      </c>
      <c r="CA42" s="643">
        <f ca="1">IF($AE41=0,0,SUM($AF41:CA41)/$AE41)</f>
        <v>0.70832345438006072</v>
      </c>
      <c r="CB42" s="643">
        <f ca="1">IF($AE41=0,0,SUM($AF41:CB41)/$AE41)</f>
        <v>0.72424396798317514</v>
      </c>
      <c r="CC42" s="643">
        <f ca="1">IF($AE41=0,0,SUM($AF41:CC41)/$AE41)</f>
        <v>0.74016448158628956</v>
      </c>
      <c r="CD42" s="643">
        <f ca="1">IF($AE41=0,0,SUM($AF41:CD41)/$AE41)</f>
        <v>0.75608499518940397</v>
      </c>
      <c r="CE42" s="643">
        <f ca="1">IF($AE41=0,0,SUM($AF41:CE41)/$AE41)</f>
        <v>0.77200550879251839</v>
      </c>
      <c r="CF42" s="643">
        <f ca="1">IF($AE41=0,0,SUM($AF41:CF41)/$AE41)</f>
        <v>0.78824443266769517</v>
      </c>
      <c r="CG42" s="643">
        <f ca="1">IF($AE41=0,0,SUM($AF41:CG41)/$AE41)</f>
        <v>0.80448335654287184</v>
      </c>
      <c r="CH42" s="643">
        <f ca="1">IF($AE41=0,0,SUM($AF41:CH41)/$AE41)</f>
        <v>0.82072228041804862</v>
      </c>
      <c r="CI42" s="643">
        <f ca="1">IF($AE41=0,0,SUM($AF41:CI41)/$AE41)</f>
        <v>0.8369612042932254</v>
      </c>
      <c r="CJ42" s="643">
        <f ca="1">IF($AE41=0,0,SUM($AF41:CJ41)/$AE41)</f>
        <v>0.85320012816840218</v>
      </c>
      <c r="CK42" s="643">
        <f ca="1">IF($AE41=0,0,SUM($AF41:CK41)/$AE41)</f>
        <v>0.86943905204357896</v>
      </c>
      <c r="CL42" s="643">
        <f ca="1">IF($AE41=0,0,SUM($AF41:CL41)/$AE41)</f>
        <v>0.88567797591875563</v>
      </c>
      <c r="CM42" s="643">
        <f ca="1">IF($AE41=0,0,SUM($AF41:CM41)/$AE41)</f>
        <v>0.90191689979393241</v>
      </c>
      <c r="CN42" s="643">
        <f ca="1">IF($AE41=0,0,SUM($AF41:CN41)/$AE41)</f>
        <v>0.91815582366910919</v>
      </c>
      <c r="CO42" s="643">
        <f ca="1">IF($AE41=0,0,SUM($AF41:CO41)/$AE41)</f>
        <v>0.93439474754428598</v>
      </c>
      <c r="CP42" s="643">
        <f ca="1">IF($AE41=0,0,SUM($AF41:CP41)/$AE41)</f>
        <v>0.95063367141946264</v>
      </c>
      <c r="CQ42" s="643">
        <f ca="1">IF($AE41=0,0,SUM($AF41:CQ41)/$AE41)</f>
        <v>0.96687259529463943</v>
      </c>
      <c r="CR42" s="643">
        <f ca="1">IF($AE41=0,0,SUM($AF41:CR41)/$AE41)</f>
        <v>0.98343629764731977</v>
      </c>
      <c r="CS42" s="643">
        <f ca="1">IF($AE41=0,0,SUM($AF41:CS41)/$AE41)</f>
        <v>1</v>
      </c>
      <c r="CT42" s="643">
        <f ca="1">IF($AE41=0,0,SUM($AF41:CT41)/$AE41)</f>
        <v>1</v>
      </c>
      <c r="CU42" s="643">
        <f ca="1">IF($AE41=0,0,SUM($AF41:CU41)/$AE41)</f>
        <v>1</v>
      </c>
      <c r="CV42" s="643">
        <f ca="1">IF($AE41=0,0,SUM($AF41:CV41)/$AE41)</f>
        <v>1</v>
      </c>
      <c r="CW42" s="643">
        <f ca="1">IF($AE41=0,0,SUM($AF41:CW41)/$AE41)</f>
        <v>1</v>
      </c>
      <c r="CX42" s="643">
        <f ca="1">IF($AE41=0,0,SUM($AF41:CX41)/$AE41)</f>
        <v>1</v>
      </c>
      <c r="CY42" s="643">
        <f ca="1">IF($AE41=0,0,SUM($AF41:CY41)/$AE41)</f>
        <v>1</v>
      </c>
      <c r="CZ42" s="643">
        <f ca="1">IF($AE41=0,0,SUM($AF41:CZ41)/$AE41)</f>
        <v>1</v>
      </c>
      <c r="DA42" s="643">
        <f ca="1">IF($AE41=0,0,SUM($AF41:DA41)/$AE41)</f>
        <v>1</v>
      </c>
      <c r="DB42" s="643">
        <f ca="1">IF($AE41=0,0,SUM($AF41:DB41)/$AE41)</f>
        <v>1</v>
      </c>
      <c r="DC42" s="643">
        <f ca="1">IF($AE41=0,0,SUM($AF41:DC41)/$AE41)</f>
        <v>1</v>
      </c>
      <c r="DD42" s="643">
        <f ca="1">IF($AE41=0,0,SUM($AF41:DD41)/$AE41)</f>
        <v>1</v>
      </c>
      <c r="DE42" s="643">
        <f ca="1">IF($AE41=0,0,SUM($AF41:DE41)/$AE41)</f>
        <v>1</v>
      </c>
      <c r="DF42" s="643">
        <f ca="1">IF($AE41=0,0,SUM($AF41:DF41)/$AE41)</f>
        <v>1</v>
      </c>
      <c r="DG42" s="643">
        <f ca="1">IF($AE41=0,0,SUM($AF41:DG41)/$AE41)</f>
        <v>1</v>
      </c>
      <c r="DH42" s="643">
        <f ca="1">IF($AE41=0,0,SUM($AF41:DH41)/$AE41)</f>
        <v>1</v>
      </c>
      <c r="DI42" s="643">
        <f ca="1">IF($AE41=0,0,SUM($AF41:DI41)/$AE41)</f>
        <v>1</v>
      </c>
      <c r="DJ42" s="643">
        <f ca="1">IF($AE41=0,0,SUM($AF41:DJ41)/$AE41)</f>
        <v>1</v>
      </c>
      <c r="DK42" s="643">
        <f ca="1">IF($AE41=0,0,SUM($AF41:DK41)/$AE41)</f>
        <v>1</v>
      </c>
      <c r="DL42" s="643">
        <f ca="1">IF($AE41=0,0,SUM($AF41:DL41)/$AE41)</f>
        <v>1</v>
      </c>
      <c r="DM42" s="643">
        <f ca="1">IF($AE41=0,0,SUM($AF41:DM41)/$AE41)</f>
        <v>1</v>
      </c>
      <c r="DN42" s="643">
        <f ca="1">IF($AE41=0,0,SUM($AF41:DN41)/$AE41)</f>
        <v>1</v>
      </c>
      <c r="DO42" s="643">
        <f ca="1">IF($AE41=0,0,SUM($AF41:DO41)/$AE41)</f>
        <v>1</v>
      </c>
      <c r="DP42" s="643">
        <f ca="1">IF($AE41=0,0,SUM($AF41:DP41)/$AE41)</f>
        <v>1</v>
      </c>
      <c r="DQ42" s="643">
        <f ca="1">IF($AE41=0,0,SUM($AF41:DQ41)/$AE41)</f>
        <v>1</v>
      </c>
      <c r="DR42" s="643">
        <f ca="1">IF($AE41=0,0,SUM($AF41:DR41)/$AE41)</f>
        <v>1</v>
      </c>
      <c r="DS42" s="643">
        <f ca="1">IF($AE41=0,0,SUM($AF41:DS41)/$AE41)</f>
        <v>1</v>
      </c>
      <c r="DT42" s="643">
        <f ca="1">IF($AE41=0,0,SUM($AF41:DT41)/$AE41)</f>
        <v>1</v>
      </c>
      <c r="DU42" s="643">
        <f ca="1">IF($AE41=0,0,SUM($AF41:DU41)/$AE41)</f>
        <v>1</v>
      </c>
      <c r="DV42" s="643">
        <f ca="1">IF($AE41=0,0,SUM($AF41:DV41)/$AE41)</f>
        <v>1</v>
      </c>
      <c r="DW42" s="643">
        <f ca="1">IF($AE41=0,0,SUM($AF41:DW41)/$AE41)</f>
        <v>1</v>
      </c>
      <c r="DX42" s="643">
        <f ca="1">IF($AE41=0,0,SUM($AF41:DX41)/$AE41)</f>
        <v>1</v>
      </c>
      <c r="DY42" s="643">
        <f ca="1">IF($AE41=0,0,SUM($AF41:DY41)/$AE41)</f>
        <v>1</v>
      </c>
      <c r="DZ42" s="643">
        <f ca="1">IF($AE41=0,0,SUM($AF41:DZ41)/$AE41)</f>
        <v>1</v>
      </c>
      <c r="EA42" s="643">
        <f ca="1">IF($AE41=0,0,SUM($AF41:EA41)/$AE41)</f>
        <v>1</v>
      </c>
      <c r="EB42" s="643">
        <f ca="1">IF($AE41=0,0,SUM($AF41:EB41)/$AE41)</f>
        <v>1</v>
      </c>
      <c r="EC42" s="643">
        <f ca="1">IF($AE41=0,0,SUM($AF41:EC41)/$AE41)</f>
        <v>1</v>
      </c>
      <c r="ED42" s="643">
        <f ca="1">IF($AE41=0,0,SUM($AF41:ED41)/$AE41)</f>
        <v>1</v>
      </c>
      <c r="EE42" s="643">
        <f ca="1">IF($AE41=0,0,SUM($AF41:EE41)/$AE41)</f>
        <v>1</v>
      </c>
      <c r="EF42" s="643">
        <f ca="1">IF($AE41=0,0,SUM($AF41:EF41)/$AE41)</f>
        <v>1</v>
      </c>
      <c r="EG42" s="643">
        <f ca="1">IF($AE41=0,0,SUM($AF41:EG41)/$AE41)</f>
        <v>1</v>
      </c>
      <c r="EH42" s="643">
        <f ca="1">IF($AE41=0,0,SUM($AF41:EH41)/$AE41)</f>
        <v>1</v>
      </c>
      <c r="EI42" s="643">
        <f ca="1">IF($AE41=0,0,SUM($AF41:EI41)/$AE41)</f>
        <v>1</v>
      </c>
      <c r="EJ42" s="643">
        <f ca="1">IF($AE41=0,0,SUM($AF41:EJ41)/$AE41)</f>
        <v>1</v>
      </c>
      <c r="EK42" s="643">
        <f ca="1">IF($AE41=0,0,SUM($AF41:EK41)/$AE41)</f>
        <v>1</v>
      </c>
      <c r="EL42" s="643">
        <f ca="1">IF($AE41=0,0,SUM($AF41:EL41)/$AE41)</f>
        <v>1</v>
      </c>
      <c r="EM42" s="643">
        <f ca="1">IF($AE41=0,0,SUM($AF41:EM41)/$AE41)</f>
        <v>1</v>
      </c>
      <c r="EN42" s="643">
        <f ca="1">IF($AE41=0,0,SUM($AF41:EN41)/$AE41)</f>
        <v>1</v>
      </c>
      <c r="EO42" s="643">
        <f ca="1">IF($AE41=0,0,SUM($AF41:EO41)/$AE41)</f>
        <v>1</v>
      </c>
      <c r="EP42" s="643">
        <f ca="1">IF($AE41=0,0,SUM($AF41:EP41)/$AE41)</f>
        <v>1</v>
      </c>
      <c r="EQ42" s="643">
        <f ca="1">IF($AE41=0,0,SUM($AF41:EQ41)/$AE41)</f>
        <v>1</v>
      </c>
      <c r="ER42" s="643">
        <f ca="1">IF($AE41=0,0,SUM($AF41:ER41)/$AE41)</f>
        <v>1</v>
      </c>
      <c r="ES42" s="643">
        <f ca="1">IF($AE41=0,0,SUM($AF41:ES41)/$AE41)</f>
        <v>1</v>
      </c>
      <c r="ET42" s="643">
        <f ca="1">IF($AE41=0,0,SUM($AF41:ET41)/$AE41)</f>
        <v>1</v>
      </c>
      <c r="EU42" s="643">
        <f ca="1">IF($AE41=0,0,SUM($AF41:EU41)/$AE41)</f>
        <v>1</v>
      </c>
      <c r="EV42" s="643">
        <f ca="1">IF($AE41=0,0,SUM($AF41:EV41)/$AE41)</f>
        <v>1</v>
      </c>
      <c r="EW42" s="643">
        <f ca="1">IF($AE41=0,0,SUM($AF41:EW41)/$AE41)</f>
        <v>1</v>
      </c>
      <c r="EX42" s="644">
        <f ca="1">IF($AE41=0,0,SUM($AF41:EX41)/$AE41)</f>
        <v>1</v>
      </c>
      <c r="EY42" s="612"/>
      <c r="EZ42" s="863">
        <f ca="1">IF($AE41=0,0,IF(ABS(1-$AE42)&gt;(ErrTol/1000),1,0))</f>
        <v>0</v>
      </c>
      <c r="FB42" s="612"/>
    </row>
    <row r="43" spans="1:158" s="86" customFormat="1" ht="12.75" hidden="1" customHeight="1" outlineLevel="2" thickTop="1">
      <c r="A43" s="303"/>
      <c r="B43" s="303"/>
      <c r="C43" s="645"/>
      <c r="D43" s="856"/>
      <c r="E43" s="857"/>
      <c r="F43" s="858"/>
      <c r="G43" s="858"/>
      <c r="H43" s="858"/>
      <c r="I43" s="858"/>
      <c r="J43" s="858"/>
      <c r="K43" s="858"/>
      <c r="L43" s="858"/>
      <c r="M43" s="858"/>
      <c r="N43" s="858"/>
      <c r="O43" s="858"/>
      <c r="P43" s="858"/>
      <c r="Q43" s="858"/>
      <c r="R43" s="858"/>
      <c r="S43" s="858"/>
      <c r="T43" s="858"/>
      <c r="U43" s="858"/>
      <c r="V43" s="859"/>
      <c r="W43" s="858"/>
      <c r="X43" s="858"/>
      <c r="Y43" s="858"/>
      <c r="Z43" s="858"/>
      <c r="AA43" s="858"/>
      <c r="AB43" s="857"/>
      <c r="AC43" s="857"/>
      <c r="AD43" s="334" t="str">
        <f>$AD$19</f>
        <v>Charging Profile (eg. Milestones, Service Charges)</v>
      </c>
      <c r="AE43" s="646">
        <f ca="1">SUM(AF43:EY43)</f>
        <v>1</v>
      </c>
      <c r="AF43" s="529"/>
      <c r="AG43" s="530"/>
      <c r="AH43" s="530">
        <f ca="1">AH42-SUM($AF43:AG43)</f>
        <v>1.5002255545674742E-2</v>
      </c>
      <c r="AI43" s="530"/>
      <c r="AJ43" s="530"/>
      <c r="AK43" s="530">
        <f ca="1">AK42-SUM($AF43:AJ43)</f>
        <v>4.5006766637024229E-2</v>
      </c>
      <c r="AL43" s="530"/>
      <c r="AM43" s="530"/>
      <c r="AN43" s="530">
        <f ca="1">AN42-SUM($AF43:AM43)</f>
        <v>4.5006766637024222E-2</v>
      </c>
      <c r="AO43" s="530"/>
      <c r="AP43" s="530"/>
      <c r="AQ43" s="530">
        <f ca="1">AQ42-SUM($AF43:AP43)</f>
        <v>4.5006766637024256E-2</v>
      </c>
      <c r="AR43" s="530"/>
      <c r="AS43" s="530"/>
      <c r="AT43" s="530">
        <f ca="1">AT42-SUM($AF43:AS43)</f>
        <v>4.500676663702427E-2</v>
      </c>
      <c r="AU43" s="530"/>
      <c r="AV43" s="530"/>
      <c r="AW43" s="530">
        <f ca="1">AW42-SUM($AF43:AV43)</f>
        <v>4.5606856858851186E-2</v>
      </c>
      <c r="AX43" s="530"/>
      <c r="AY43" s="530"/>
      <c r="AZ43" s="530">
        <f ca="1">AZ42-SUM($AF43:AY43)</f>
        <v>4.5906901969764657E-2</v>
      </c>
      <c r="BA43" s="530"/>
      <c r="BB43" s="530"/>
      <c r="BC43" s="530">
        <f ca="1">BC42-SUM($AF43:BB43)</f>
        <v>4.5906901969764713E-2</v>
      </c>
      <c r="BD43" s="530"/>
      <c r="BE43" s="530"/>
      <c r="BF43" s="530">
        <f ca="1">BF42-SUM($AF43:BE43)</f>
        <v>4.5906901969764657E-2</v>
      </c>
      <c r="BG43" s="530"/>
      <c r="BH43" s="530"/>
      <c r="BI43" s="530">
        <f ca="1">BI42-SUM($AF43:BH43)</f>
        <v>4.6518993996028213E-2</v>
      </c>
      <c r="BJ43" s="530"/>
      <c r="BK43" s="530"/>
      <c r="BL43" s="530">
        <f ca="1">BL42-SUM($AF43:BK43)</f>
        <v>4.6825040009160046E-2</v>
      </c>
      <c r="BM43" s="530"/>
      <c r="BN43" s="530"/>
      <c r="BO43" s="530">
        <f ca="1">BO42-SUM($AF43:BN43)</f>
        <v>4.6825040009159991E-2</v>
      </c>
      <c r="BP43" s="530"/>
      <c r="BQ43" s="530"/>
      <c r="BR43" s="530">
        <f ca="1">BR42-SUM($AF43:BQ43)</f>
        <v>4.6825040009160102E-2</v>
      </c>
      <c r="BS43" s="530"/>
      <c r="BT43" s="530"/>
      <c r="BU43" s="530">
        <f ca="1">BU42-SUM($AF43:BT43)</f>
        <v>4.744937387594883E-2</v>
      </c>
      <c r="BV43" s="530"/>
      <c r="BW43" s="530"/>
      <c r="BX43" s="530">
        <f ca="1">BX42-SUM($AF43:BW43)</f>
        <v>4.776154080934325E-2</v>
      </c>
      <c r="BY43" s="530"/>
      <c r="BZ43" s="530"/>
      <c r="CA43" s="530">
        <f ca="1">CA42-SUM($AF43:BZ43)</f>
        <v>4.7761540809343361E-2</v>
      </c>
      <c r="CB43" s="530"/>
      <c r="CC43" s="530"/>
      <c r="CD43" s="530">
        <f ca="1">CD42-SUM($AF43:CC43)</f>
        <v>4.776154080934325E-2</v>
      </c>
      <c r="CE43" s="530"/>
      <c r="CF43" s="530"/>
      <c r="CG43" s="530">
        <f ca="1">CG42-SUM($AF43:CF43)</f>
        <v>4.8398361353467867E-2</v>
      </c>
      <c r="CH43" s="530"/>
      <c r="CI43" s="530"/>
      <c r="CJ43" s="530">
        <f ca="1">CJ42-SUM($AF43:CI43)</f>
        <v>4.8716771625530342E-2</v>
      </c>
      <c r="CK43" s="530"/>
      <c r="CL43" s="530"/>
      <c r="CM43" s="530">
        <f ca="1">CM42-SUM($AF43:CL43)</f>
        <v>4.8716771625530231E-2</v>
      </c>
      <c r="CN43" s="530"/>
      <c r="CO43" s="530"/>
      <c r="CP43" s="530">
        <f ca="1">CP42-SUM($AF43:CO43)</f>
        <v>4.8716771625530231E-2</v>
      </c>
      <c r="CQ43" s="530"/>
      <c r="CR43" s="530"/>
      <c r="CS43" s="530">
        <f ca="1">CS42-SUM($AF43:CR43)</f>
        <v>4.9366328580537355E-2</v>
      </c>
      <c r="CT43" s="530"/>
      <c r="CU43" s="530"/>
      <c r="CV43" s="530"/>
      <c r="CW43" s="530"/>
      <c r="CX43" s="530"/>
      <c r="CY43" s="530"/>
      <c r="CZ43" s="530"/>
      <c r="DA43" s="530"/>
      <c r="DB43" s="530"/>
      <c r="DC43" s="530"/>
      <c r="DD43" s="530"/>
      <c r="DE43" s="530"/>
      <c r="DF43" s="530"/>
      <c r="DG43" s="530"/>
      <c r="DH43" s="530"/>
      <c r="DI43" s="530"/>
      <c r="DJ43" s="530"/>
      <c r="DK43" s="530"/>
      <c r="DL43" s="530"/>
      <c r="DM43" s="530"/>
      <c r="DN43" s="530"/>
      <c r="DO43" s="530"/>
      <c r="DP43" s="530"/>
      <c r="DQ43" s="530"/>
      <c r="DR43" s="530"/>
      <c r="DS43" s="530"/>
      <c r="DT43" s="530"/>
      <c r="DU43" s="530"/>
      <c r="DV43" s="530"/>
      <c r="DW43" s="530"/>
      <c r="DX43" s="530"/>
      <c r="DY43" s="530"/>
      <c r="DZ43" s="530"/>
      <c r="EA43" s="530"/>
      <c r="EB43" s="530"/>
      <c r="EC43" s="530"/>
      <c r="ED43" s="530"/>
      <c r="EE43" s="530"/>
      <c r="EF43" s="530"/>
      <c r="EG43" s="530"/>
      <c r="EH43" s="530"/>
      <c r="EI43" s="530"/>
      <c r="EJ43" s="530"/>
      <c r="EK43" s="530"/>
      <c r="EL43" s="530"/>
      <c r="EM43" s="530"/>
      <c r="EN43" s="530"/>
      <c r="EO43" s="530"/>
      <c r="EP43" s="530"/>
      <c r="EQ43" s="530"/>
      <c r="ER43" s="530"/>
      <c r="ES43" s="530"/>
      <c r="ET43" s="530"/>
      <c r="EU43" s="530"/>
      <c r="EV43" s="530"/>
      <c r="EW43" s="530"/>
      <c r="EX43" s="530"/>
      <c r="EY43" s="612"/>
      <c r="EZ43" s="863">
        <f ca="1">IF($AE41=0,0,IF(ABS(1-$AE43)&gt;(ErrTol/1000),1,0))</f>
        <v>0</v>
      </c>
      <c r="FB43" s="612"/>
    </row>
    <row r="44" spans="1:158" s="86" customFormat="1" ht="12.75" hidden="1" customHeight="1" outlineLevel="2">
      <c r="A44" s="303"/>
      <c r="B44" s="303"/>
      <c r="C44" s="645"/>
      <c r="D44" s="860"/>
      <c r="E44" s="303"/>
      <c r="F44" s="851"/>
      <c r="G44" s="851"/>
      <c r="H44" s="851"/>
      <c r="I44" s="851"/>
      <c r="J44" s="851"/>
      <c r="K44" s="851"/>
      <c r="L44" s="851"/>
      <c r="M44" s="851"/>
      <c r="N44" s="851"/>
      <c r="O44" s="851"/>
      <c r="P44" s="851"/>
      <c r="Q44" s="851"/>
      <c r="R44" s="851"/>
      <c r="S44" s="851"/>
      <c r="T44" s="851"/>
      <c r="U44" s="851"/>
      <c r="V44" s="852"/>
      <c r="W44" s="851"/>
      <c r="X44" s="851"/>
      <c r="Y44" s="851"/>
      <c r="Z44" s="851"/>
      <c r="AA44" s="851"/>
      <c r="AB44" s="303"/>
      <c r="AC44" s="303"/>
      <c r="AD44" s="334" t="str">
        <f>$AD$20</f>
        <v>Cost Plus Profiled</v>
      </c>
      <c r="AE44" s="304">
        <f ca="1">SUM(AF44:EY44)</f>
        <v>5344542.3630051231</v>
      </c>
      <c r="AF44" s="637">
        <f t="shared" ref="AF44:BK44" ca="1" si="48">IF(MileON,$AE41*AF43,AF41)</f>
        <v>0</v>
      </c>
      <c r="AG44" s="300">
        <f t="shared" ca="1" si="48"/>
        <v>0</v>
      </c>
      <c r="AH44" s="300">
        <f t="shared" ca="1" si="48"/>
        <v>80180.190304487187</v>
      </c>
      <c r="AI44" s="300">
        <f t="shared" ca="1" si="48"/>
        <v>0</v>
      </c>
      <c r="AJ44" s="300">
        <f t="shared" ca="1" si="48"/>
        <v>0</v>
      </c>
      <c r="AK44" s="300">
        <f t="shared" ca="1" si="48"/>
        <v>240540.57091346156</v>
      </c>
      <c r="AL44" s="300">
        <f t="shared" ca="1" si="48"/>
        <v>0</v>
      </c>
      <c r="AM44" s="300">
        <f t="shared" ca="1" si="48"/>
        <v>0</v>
      </c>
      <c r="AN44" s="300">
        <f t="shared" ca="1" si="48"/>
        <v>240540.57091346153</v>
      </c>
      <c r="AO44" s="300">
        <f t="shared" ca="1" si="48"/>
        <v>0</v>
      </c>
      <c r="AP44" s="300">
        <f t="shared" ca="1" si="48"/>
        <v>0</v>
      </c>
      <c r="AQ44" s="300">
        <f t="shared" ca="1" si="48"/>
        <v>240540.57091346171</v>
      </c>
      <c r="AR44" s="300">
        <f t="shared" ca="1" si="48"/>
        <v>0</v>
      </c>
      <c r="AS44" s="300">
        <f t="shared" ca="1" si="48"/>
        <v>0</v>
      </c>
      <c r="AT44" s="300">
        <f t="shared" ca="1" si="48"/>
        <v>240540.57091346179</v>
      </c>
      <c r="AU44" s="300">
        <f t="shared" ca="1" si="48"/>
        <v>0</v>
      </c>
      <c r="AV44" s="300">
        <f t="shared" ca="1" si="48"/>
        <v>0</v>
      </c>
      <c r="AW44" s="300">
        <f t="shared" ca="1" si="48"/>
        <v>243747.77852564087</v>
      </c>
      <c r="AX44" s="300">
        <f t="shared" ca="1" si="48"/>
        <v>0</v>
      </c>
      <c r="AY44" s="300">
        <f t="shared" ca="1" si="48"/>
        <v>0</v>
      </c>
      <c r="AZ44" s="300">
        <f t="shared" ca="1" si="48"/>
        <v>245351.38233173051</v>
      </c>
      <c r="BA44" s="300">
        <f t="shared" ca="1" si="48"/>
        <v>0</v>
      </c>
      <c r="BB44" s="300">
        <f t="shared" ca="1" si="48"/>
        <v>0</v>
      </c>
      <c r="BC44" s="300">
        <f t="shared" ca="1" si="48"/>
        <v>245351.3823317308</v>
      </c>
      <c r="BD44" s="300">
        <f t="shared" ca="1" si="48"/>
        <v>0</v>
      </c>
      <c r="BE44" s="300">
        <f t="shared" ca="1" si="48"/>
        <v>0</v>
      </c>
      <c r="BF44" s="300">
        <f t="shared" ca="1" si="48"/>
        <v>245351.38233173051</v>
      </c>
      <c r="BG44" s="300">
        <f t="shared" ca="1" si="48"/>
        <v>0</v>
      </c>
      <c r="BH44" s="300">
        <f t="shared" ca="1" si="48"/>
        <v>0</v>
      </c>
      <c r="BI44" s="300">
        <f t="shared" ca="1" si="48"/>
        <v>248622.73409615373</v>
      </c>
      <c r="BJ44" s="300">
        <f t="shared" ca="1" si="48"/>
        <v>0</v>
      </c>
      <c r="BK44" s="300">
        <f t="shared" ca="1" si="48"/>
        <v>0</v>
      </c>
      <c r="BL44" s="300">
        <f t="shared" ref="BL44:CQ44" ca="1" si="49">IF(MileON,$AE41*BL43,BL41)</f>
        <v>250258.40997836561</v>
      </c>
      <c r="BM44" s="300">
        <f t="shared" ca="1" si="49"/>
        <v>0</v>
      </c>
      <c r="BN44" s="300">
        <f t="shared" ca="1" si="49"/>
        <v>0</v>
      </c>
      <c r="BO44" s="300">
        <f t="shared" ca="1" si="49"/>
        <v>250258.40997836532</v>
      </c>
      <c r="BP44" s="300">
        <f t="shared" ca="1" si="49"/>
        <v>0</v>
      </c>
      <c r="BQ44" s="300">
        <f t="shared" ca="1" si="49"/>
        <v>0</v>
      </c>
      <c r="BR44" s="300">
        <f t="shared" ca="1" si="49"/>
        <v>250258.4099783659</v>
      </c>
      <c r="BS44" s="300">
        <f t="shared" ca="1" si="49"/>
        <v>0</v>
      </c>
      <c r="BT44" s="300">
        <f t="shared" ca="1" si="49"/>
        <v>0</v>
      </c>
      <c r="BU44" s="300">
        <f t="shared" ca="1" si="49"/>
        <v>253595.18877807708</v>
      </c>
      <c r="BV44" s="300">
        <f t="shared" ca="1" si="49"/>
        <v>0</v>
      </c>
      <c r="BW44" s="300">
        <f t="shared" ca="1" si="49"/>
        <v>0</v>
      </c>
      <c r="BX44" s="300">
        <f t="shared" ca="1" si="49"/>
        <v>255263.57817793294</v>
      </c>
      <c r="BY44" s="300">
        <f t="shared" ca="1" si="49"/>
        <v>0</v>
      </c>
      <c r="BZ44" s="300">
        <f t="shared" ca="1" si="49"/>
        <v>0</v>
      </c>
      <c r="CA44" s="300">
        <f t="shared" ca="1" si="49"/>
        <v>255263.57817793355</v>
      </c>
      <c r="CB44" s="300">
        <f t="shared" ca="1" si="49"/>
        <v>0</v>
      </c>
      <c r="CC44" s="300">
        <f t="shared" ca="1" si="49"/>
        <v>0</v>
      </c>
      <c r="CD44" s="300">
        <f t="shared" ca="1" si="49"/>
        <v>255263.57817793294</v>
      </c>
      <c r="CE44" s="300">
        <f t="shared" ca="1" si="49"/>
        <v>0</v>
      </c>
      <c r="CF44" s="300">
        <f t="shared" ca="1" si="49"/>
        <v>0</v>
      </c>
      <c r="CG44" s="300">
        <f t="shared" ca="1" si="49"/>
        <v>258667.09255363894</v>
      </c>
      <c r="CH44" s="300">
        <f t="shared" ca="1" si="49"/>
        <v>0</v>
      </c>
      <c r="CI44" s="300">
        <f t="shared" ca="1" si="49"/>
        <v>0</v>
      </c>
      <c r="CJ44" s="300">
        <f t="shared" ca="1" si="49"/>
        <v>260368.84974149283</v>
      </c>
      <c r="CK44" s="300">
        <f t="shared" ca="1" si="49"/>
        <v>0</v>
      </c>
      <c r="CL44" s="300">
        <f t="shared" ca="1" si="49"/>
        <v>0</v>
      </c>
      <c r="CM44" s="300">
        <f t="shared" ca="1" si="49"/>
        <v>260368.84974149222</v>
      </c>
      <c r="CN44" s="300">
        <f t="shared" ca="1" si="49"/>
        <v>0</v>
      </c>
      <c r="CO44" s="300">
        <f t="shared" ca="1" si="49"/>
        <v>0</v>
      </c>
      <c r="CP44" s="300">
        <f t="shared" ca="1" si="49"/>
        <v>260368.84974149222</v>
      </c>
      <c r="CQ44" s="300">
        <f t="shared" ca="1" si="49"/>
        <v>0</v>
      </c>
      <c r="CR44" s="300">
        <f t="shared" ref="CR44:DW44" ca="1" si="50">IF(MileON,$AE41*CR43,CR41)</f>
        <v>0</v>
      </c>
      <c r="CS44" s="300">
        <f t="shared" ca="1" si="50"/>
        <v>263840.4344047124</v>
      </c>
      <c r="CT44" s="300">
        <f t="shared" ca="1" si="50"/>
        <v>0</v>
      </c>
      <c r="CU44" s="300">
        <f t="shared" ca="1" si="50"/>
        <v>0</v>
      </c>
      <c r="CV44" s="300">
        <f t="shared" ca="1" si="50"/>
        <v>0</v>
      </c>
      <c r="CW44" s="300">
        <f t="shared" ca="1" si="50"/>
        <v>0</v>
      </c>
      <c r="CX44" s="300">
        <f t="shared" ca="1" si="50"/>
        <v>0</v>
      </c>
      <c r="CY44" s="300">
        <f t="shared" ca="1" si="50"/>
        <v>0</v>
      </c>
      <c r="CZ44" s="300">
        <f t="shared" ca="1" si="50"/>
        <v>0</v>
      </c>
      <c r="DA44" s="300">
        <f t="shared" ca="1" si="50"/>
        <v>0</v>
      </c>
      <c r="DB44" s="300">
        <f t="shared" ca="1" si="50"/>
        <v>0</v>
      </c>
      <c r="DC44" s="300">
        <f t="shared" ca="1" si="50"/>
        <v>0</v>
      </c>
      <c r="DD44" s="300">
        <f t="shared" ca="1" si="50"/>
        <v>0</v>
      </c>
      <c r="DE44" s="300">
        <f t="shared" ca="1" si="50"/>
        <v>0</v>
      </c>
      <c r="DF44" s="300">
        <f t="shared" ca="1" si="50"/>
        <v>0</v>
      </c>
      <c r="DG44" s="300">
        <f t="shared" ca="1" si="50"/>
        <v>0</v>
      </c>
      <c r="DH44" s="300">
        <f t="shared" ca="1" si="50"/>
        <v>0</v>
      </c>
      <c r="DI44" s="300">
        <f t="shared" ca="1" si="50"/>
        <v>0</v>
      </c>
      <c r="DJ44" s="300">
        <f t="shared" ca="1" si="50"/>
        <v>0</v>
      </c>
      <c r="DK44" s="300">
        <f t="shared" ca="1" si="50"/>
        <v>0</v>
      </c>
      <c r="DL44" s="300">
        <f t="shared" ca="1" si="50"/>
        <v>0</v>
      </c>
      <c r="DM44" s="300">
        <f t="shared" ca="1" si="50"/>
        <v>0</v>
      </c>
      <c r="DN44" s="300">
        <f t="shared" ca="1" si="50"/>
        <v>0</v>
      </c>
      <c r="DO44" s="300">
        <f t="shared" ca="1" si="50"/>
        <v>0</v>
      </c>
      <c r="DP44" s="300">
        <f t="shared" ca="1" si="50"/>
        <v>0</v>
      </c>
      <c r="DQ44" s="300">
        <f t="shared" ca="1" si="50"/>
        <v>0</v>
      </c>
      <c r="DR44" s="300">
        <f t="shared" ca="1" si="50"/>
        <v>0</v>
      </c>
      <c r="DS44" s="300">
        <f t="shared" ca="1" si="50"/>
        <v>0</v>
      </c>
      <c r="DT44" s="300">
        <f t="shared" ca="1" si="50"/>
        <v>0</v>
      </c>
      <c r="DU44" s="300">
        <f t="shared" ca="1" si="50"/>
        <v>0</v>
      </c>
      <c r="DV44" s="300">
        <f t="shared" ca="1" si="50"/>
        <v>0</v>
      </c>
      <c r="DW44" s="300">
        <f t="shared" ca="1" si="50"/>
        <v>0</v>
      </c>
      <c r="DX44" s="300">
        <f t="shared" ref="DX44:EX44" ca="1" si="51">IF(MileON,$AE41*DX43,DX41)</f>
        <v>0</v>
      </c>
      <c r="DY44" s="300">
        <f t="shared" ca="1" si="51"/>
        <v>0</v>
      </c>
      <c r="DZ44" s="300">
        <f t="shared" ca="1" si="51"/>
        <v>0</v>
      </c>
      <c r="EA44" s="300">
        <f t="shared" ca="1" si="51"/>
        <v>0</v>
      </c>
      <c r="EB44" s="300">
        <f t="shared" ca="1" si="51"/>
        <v>0</v>
      </c>
      <c r="EC44" s="300">
        <f t="shared" ca="1" si="51"/>
        <v>0</v>
      </c>
      <c r="ED44" s="300">
        <f t="shared" ca="1" si="51"/>
        <v>0</v>
      </c>
      <c r="EE44" s="300">
        <f t="shared" ca="1" si="51"/>
        <v>0</v>
      </c>
      <c r="EF44" s="300">
        <f t="shared" ca="1" si="51"/>
        <v>0</v>
      </c>
      <c r="EG44" s="300">
        <f t="shared" ca="1" si="51"/>
        <v>0</v>
      </c>
      <c r="EH44" s="300">
        <f t="shared" ca="1" si="51"/>
        <v>0</v>
      </c>
      <c r="EI44" s="300">
        <f t="shared" ca="1" si="51"/>
        <v>0</v>
      </c>
      <c r="EJ44" s="300">
        <f t="shared" ca="1" si="51"/>
        <v>0</v>
      </c>
      <c r="EK44" s="300">
        <f t="shared" ca="1" si="51"/>
        <v>0</v>
      </c>
      <c r="EL44" s="300">
        <f t="shared" ca="1" si="51"/>
        <v>0</v>
      </c>
      <c r="EM44" s="300">
        <f t="shared" ca="1" si="51"/>
        <v>0</v>
      </c>
      <c r="EN44" s="300">
        <f t="shared" ca="1" si="51"/>
        <v>0</v>
      </c>
      <c r="EO44" s="300">
        <f t="shared" ca="1" si="51"/>
        <v>0</v>
      </c>
      <c r="EP44" s="300">
        <f t="shared" ca="1" si="51"/>
        <v>0</v>
      </c>
      <c r="EQ44" s="300">
        <f t="shared" ca="1" si="51"/>
        <v>0</v>
      </c>
      <c r="ER44" s="300">
        <f t="shared" ca="1" si="51"/>
        <v>0</v>
      </c>
      <c r="ES44" s="300">
        <f t="shared" ca="1" si="51"/>
        <v>0</v>
      </c>
      <c r="ET44" s="300">
        <f t="shared" ca="1" si="51"/>
        <v>0</v>
      </c>
      <c r="EU44" s="300">
        <f t="shared" ca="1" si="51"/>
        <v>0</v>
      </c>
      <c r="EV44" s="300">
        <f t="shared" ca="1" si="51"/>
        <v>0</v>
      </c>
      <c r="EW44" s="300">
        <f t="shared" ca="1" si="51"/>
        <v>0</v>
      </c>
      <c r="EX44" s="300">
        <f t="shared" ca="1" si="51"/>
        <v>0</v>
      </c>
      <c r="EY44" s="612"/>
      <c r="EZ44" s="863">
        <f ca="1">IF(ABS(AE44-AE41)&gt;ErrTol,1,0)</f>
        <v>0</v>
      </c>
      <c r="FB44" s="612"/>
    </row>
    <row r="45" spans="1:158" s="86" customFormat="1" ht="12.75" hidden="1" customHeight="1" outlineLevel="2">
      <c r="A45" s="303"/>
      <c r="B45" s="303"/>
      <c r="C45" s="645"/>
      <c r="D45" s="860"/>
      <c r="E45" s="303"/>
      <c r="F45" s="851"/>
      <c r="G45" s="851"/>
      <c r="H45" s="851"/>
      <c r="I45" s="851"/>
      <c r="J45" s="851"/>
      <c r="K45" s="851"/>
      <c r="L45" s="851"/>
      <c r="M45" s="851"/>
      <c r="N45" s="851"/>
      <c r="O45" s="851"/>
      <c r="P45" s="851"/>
      <c r="Q45" s="851"/>
      <c r="R45" s="851"/>
      <c r="S45" s="851"/>
      <c r="T45" s="851"/>
      <c r="U45" s="851"/>
      <c r="V45" s="852"/>
      <c r="W45" s="851"/>
      <c r="X45" s="851"/>
      <c r="Y45" s="851"/>
      <c r="Z45" s="851"/>
      <c r="AA45" s="851"/>
      <c r="AB45" s="303"/>
      <c r="AC45" s="303"/>
      <c r="AD45" s="334" t="str">
        <f>$AD$21</f>
        <v>Discount</v>
      </c>
      <c r="AE45" s="647">
        <f>MAX(AF45:EY45)</f>
        <v>0</v>
      </c>
      <c r="AF45" s="380"/>
      <c r="AG45" s="381">
        <f t="shared" ref="AG45:CR45" si="52">AF45</f>
        <v>0</v>
      </c>
      <c r="AH45" s="381">
        <f t="shared" si="52"/>
        <v>0</v>
      </c>
      <c r="AI45" s="381">
        <f t="shared" si="52"/>
        <v>0</v>
      </c>
      <c r="AJ45" s="381">
        <f t="shared" si="52"/>
        <v>0</v>
      </c>
      <c r="AK45" s="381">
        <f t="shared" si="52"/>
        <v>0</v>
      </c>
      <c r="AL45" s="381">
        <f t="shared" si="52"/>
        <v>0</v>
      </c>
      <c r="AM45" s="381">
        <f t="shared" si="52"/>
        <v>0</v>
      </c>
      <c r="AN45" s="381">
        <f t="shared" si="52"/>
        <v>0</v>
      </c>
      <c r="AO45" s="381">
        <f t="shared" si="52"/>
        <v>0</v>
      </c>
      <c r="AP45" s="381">
        <f t="shared" si="52"/>
        <v>0</v>
      </c>
      <c r="AQ45" s="381">
        <f t="shared" si="52"/>
        <v>0</v>
      </c>
      <c r="AR45" s="381">
        <f t="shared" si="52"/>
        <v>0</v>
      </c>
      <c r="AS45" s="381">
        <f t="shared" si="52"/>
        <v>0</v>
      </c>
      <c r="AT45" s="381">
        <f t="shared" si="52"/>
        <v>0</v>
      </c>
      <c r="AU45" s="381">
        <f t="shared" si="52"/>
        <v>0</v>
      </c>
      <c r="AV45" s="381">
        <f t="shared" si="52"/>
        <v>0</v>
      </c>
      <c r="AW45" s="381">
        <f t="shared" si="52"/>
        <v>0</v>
      </c>
      <c r="AX45" s="381">
        <f t="shared" si="52"/>
        <v>0</v>
      </c>
      <c r="AY45" s="381">
        <f t="shared" si="52"/>
        <v>0</v>
      </c>
      <c r="AZ45" s="381">
        <f t="shared" si="52"/>
        <v>0</v>
      </c>
      <c r="BA45" s="381">
        <f t="shared" si="52"/>
        <v>0</v>
      </c>
      <c r="BB45" s="381">
        <f t="shared" si="52"/>
        <v>0</v>
      </c>
      <c r="BC45" s="381">
        <f t="shared" si="52"/>
        <v>0</v>
      </c>
      <c r="BD45" s="381">
        <f t="shared" si="52"/>
        <v>0</v>
      </c>
      <c r="BE45" s="381">
        <f t="shared" si="52"/>
        <v>0</v>
      </c>
      <c r="BF45" s="381">
        <f t="shared" si="52"/>
        <v>0</v>
      </c>
      <c r="BG45" s="381">
        <f t="shared" si="52"/>
        <v>0</v>
      </c>
      <c r="BH45" s="381">
        <f t="shared" si="52"/>
        <v>0</v>
      </c>
      <c r="BI45" s="381">
        <f t="shared" si="52"/>
        <v>0</v>
      </c>
      <c r="BJ45" s="381">
        <f t="shared" si="52"/>
        <v>0</v>
      </c>
      <c r="BK45" s="381">
        <f t="shared" si="52"/>
        <v>0</v>
      </c>
      <c r="BL45" s="381">
        <f t="shared" si="52"/>
        <v>0</v>
      </c>
      <c r="BM45" s="381">
        <f t="shared" si="52"/>
        <v>0</v>
      </c>
      <c r="BN45" s="381">
        <f t="shared" si="52"/>
        <v>0</v>
      </c>
      <c r="BO45" s="381">
        <f t="shared" si="52"/>
        <v>0</v>
      </c>
      <c r="BP45" s="381">
        <f t="shared" si="52"/>
        <v>0</v>
      </c>
      <c r="BQ45" s="381">
        <f t="shared" si="52"/>
        <v>0</v>
      </c>
      <c r="BR45" s="381">
        <f t="shared" si="52"/>
        <v>0</v>
      </c>
      <c r="BS45" s="381">
        <f t="shared" si="52"/>
        <v>0</v>
      </c>
      <c r="BT45" s="381">
        <f t="shared" si="52"/>
        <v>0</v>
      </c>
      <c r="BU45" s="381">
        <f t="shared" si="52"/>
        <v>0</v>
      </c>
      <c r="BV45" s="381">
        <f t="shared" si="52"/>
        <v>0</v>
      </c>
      <c r="BW45" s="381">
        <f t="shared" si="52"/>
        <v>0</v>
      </c>
      <c r="BX45" s="381">
        <f t="shared" si="52"/>
        <v>0</v>
      </c>
      <c r="BY45" s="381">
        <f t="shared" si="52"/>
        <v>0</v>
      </c>
      <c r="BZ45" s="381">
        <f t="shared" si="52"/>
        <v>0</v>
      </c>
      <c r="CA45" s="381">
        <f t="shared" si="52"/>
        <v>0</v>
      </c>
      <c r="CB45" s="381">
        <f t="shared" si="52"/>
        <v>0</v>
      </c>
      <c r="CC45" s="381">
        <f t="shared" si="52"/>
        <v>0</v>
      </c>
      <c r="CD45" s="381">
        <f t="shared" si="52"/>
        <v>0</v>
      </c>
      <c r="CE45" s="381">
        <f t="shared" si="52"/>
        <v>0</v>
      </c>
      <c r="CF45" s="381">
        <f t="shared" si="52"/>
        <v>0</v>
      </c>
      <c r="CG45" s="381">
        <f t="shared" si="52"/>
        <v>0</v>
      </c>
      <c r="CH45" s="381">
        <f t="shared" si="52"/>
        <v>0</v>
      </c>
      <c r="CI45" s="381">
        <f t="shared" si="52"/>
        <v>0</v>
      </c>
      <c r="CJ45" s="381">
        <f t="shared" si="52"/>
        <v>0</v>
      </c>
      <c r="CK45" s="381">
        <f t="shared" si="52"/>
        <v>0</v>
      </c>
      <c r="CL45" s="381">
        <f t="shared" si="52"/>
        <v>0</v>
      </c>
      <c r="CM45" s="381">
        <f t="shared" si="52"/>
        <v>0</v>
      </c>
      <c r="CN45" s="381">
        <f t="shared" si="52"/>
        <v>0</v>
      </c>
      <c r="CO45" s="381">
        <f t="shared" si="52"/>
        <v>0</v>
      </c>
      <c r="CP45" s="381">
        <f t="shared" si="52"/>
        <v>0</v>
      </c>
      <c r="CQ45" s="381">
        <f t="shared" si="52"/>
        <v>0</v>
      </c>
      <c r="CR45" s="381">
        <f t="shared" si="52"/>
        <v>0</v>
      </c>
      <c r="CS45" s="381">
        <f t="shared" ref="CS45:EX45" si="53">CR45</f>
        <v>0</v>
      </c>
      <c r="CT45" s="381">
        <f t="shared" si="53"/>
        <v>0</v>
      </c>
      <c r="CU45" s="381">
        <f t="shared" si="53"/>
        <v>0</v>
      </c>
      <c r="CV45" s="381">
        <f t="shared" si="53"/>
        <v>0</v>
      </c>
      <c r="CW45" s="381">
        <f t="shared" si="53"/>
        <v>0</v>
      </c>
      <c r="CX45" s="381">
        <f t="shared" si="53"/>
        <v>0</v>
      </c>
      <c r="CY45" s="381">
        <f t="shared" si="53"/>
        <v>0</v>
      </c>
      <c r="CZ45" s="381">
        <f t="shared" si="53"/>
        <v>0</v>
      </c>
      <c r="DA45" s="381">
        <f t="shared" si="53"/>
        <v>0</v>
      </c>
      <c r="DB45" s="381">
        <f t="shared" si="53"/>
        <v>0</v>
      </c>
      <c r="DC45" s="381">
        <f t="shared" si="53"/>
        <v>0</v>
      </c>
      <c r="DD45" s="381">
        <f t="shared" si="53"/>
        <v>0</v>
      </c>
      <c r="DE45" s="381">
        <f t="shared" si="53"/>
        <v>0</v>
      </c>
      <c r="DF45" s="381">
        <f t="shared" si="53"/>
        <v>0</v>
      </c>
      <c r="DG45" s="381">
        <f t="shared" si="53"/>
        <v>0</v>
      </c>
      <c r="DH45" s="381">
        <f t="shared" si="53"/>
        <v>0</v>
      </c>
      <c r="DI45" s="381">
        <f t="shared" si="53"/>
        <v>0</v>
      </c>
      <c r="DJ45" s="381">
        <f t="shared" si="53"/>
        <v>0</v>
      </c>
      <c r="DK45" s="381">
        <f t="shared" si="53"/>
        <v>0</v>
      </c>
      <c r="DL45" s="381">
        <f t="shared" si="53"/>
        <v>0</v>
      </c>
      <c r="DM45" s="381">
        <f t="shared" si="53"/>
        <v>0</v>
      </c>
      <c r="DN45" s="381">
        <f t="shared" si="53"/>
        <v>0</v>
      </c>
      <c r="DO45" s="381">
        <f t="shared" si="53"/>
        <v>0</v>
      </c>
      <c r="DP45" s="381">
        <f t="shared" si="53"/>
        <v>0</v>
      </c>
      <c r="DQ45" s="381">
        <f t="shared" si="53"/>
        <v>0</v>
      </c>
      <c r="DR45" s="381">
        <f t="shared" si="53"/>
        <v>0</v>
      </c>
      <c r="DS45" s="381">
        <f t="shared" si="53"/>
        <v>0</v>
      </c>
      <c r="DT45" s="381">
        <f t="shared" si="53"/>
        <v>0</v>
      </c>
      <c r="DU45" s="381">
        <f t="shared" si="53"/>
        <v>0</v>
      </c>
      <c r="DV45" s="381">
        <f t="shared" si="53"/>
        <v>0</v>
      </c>
      <c r="DW45" s="381">
        <f t="shared" si="53"/>
        <v>0</v>
      </c>
      <c r="DX45" s="381">
        <f t="shared" si="53"/>
        <v>0</v>
      </c>
      <c r="DY45" s="381">
        <f t="shared" si="53"/>
        <v>0</v>
      </c>
      <c r="DZ45" s="381">
        <f t="shared" si="53"/>
        <v>0</v>
      </c>
      <c r="EA45" s="381">
        <f t="shared" si="53"/>
        <v>0</v>
      </c>
      <c r="EB45" s="381">
        <f t="shared" si="53"/>
        <v>0</v>
      </c>
      <c r="EC45" s="381">
        <f t="shared" si="53"/>
        <v>0</v>
      </c>
      <c r="ED45" s="381">
        <f t="shared" si="53"/>
        <v>0</v>
      </c>
      <c r="EE45" s="381">
        <f t="shared" si="53"/>
        <v>0</v>
      </c>
      <c r="EF45" s="381">
        <f t="shared" si="53"/>
        <v>0</v>
      </c>
      <c r="EG45" s="381">
        <f t="shared" si="53"/>
        <v>0</v>
      </c>
      <c r="EH45" s="381">
        <f t="shared" si="53"/>
        <v>0</v>
      </c>
      <c r="EI45" s="381">
        <f t="shared" si="53"/>
        <v>0</v>
      </c>
      <c r="EJ45" s="381">
        <f t="shared" si="53"/>
        <v>0</v>
      </c>
      <c r="EK45" s="381">
        <f t="shared" si="53"/>
        <v>0</v>
      </c>
      <c r="EL45" s="381">
        <f t="shared" si="53"/>
        <v>0</v>
      </c>
      <c r="EM45" s="381">
        <f t="shared" si="53"/>
        <v>0</v>
      </c>
      <c r="EN45" s="381">
        <f t="shared" si="53"/>
        <v>0</v>
      </c>
      <c r="EO45" s="381">
        <f t="shared" si="53"/>
        <v>0</v>
      </c>
      <c r="EP45" s="381">
        <f t="shared" si="53"/>
        <v>0</v>
      </c>
      <c r="EQ45" s="381">
        <f t="shared" si="53"/>
        <v>0</v>
      </c>
      <c r="ER45" s="381">
        <f t="shared" si="53"/>
        <v>0</v>
      </c>
      <c r="ES45" s="381">
        <f t="shared" si="53"/>
        <v>0</v>
      </c>
      <c r="ET45" s="381">
        <f t="shared" si="53"/>
        <v>0</v>
      </c>
      <c r="EU45" s="381">
        <f t="shared" si="53"/>
        <v>0</v>
      </c>
      <c r="EV45" s="381">
        <f t="shared" si="53"/>
        <v>0</v>
      </c>
      <c r="EW45" s="381">
        <f t="shared" si="53"/>
        <v>0</v>
      </c>
      <c r="EX45" s="381">
        <f t="shared" si="53"/>
        <v>0</v>
      </c>
      <c r="EY45" s="612"/>
      <c r="FB45" s="612"/>
    </row>
    <row r="46" spans="1:158" s="86" customFormat="1" ht="12.75" hidden="1" customHeight="1" outlineLevel="2">
      <c r="A46" s="303"/>
      <c r="B46" s="303"/>
      <c r="C46" s="645"/>
      <c r="D46" s="860"/>
      <c r="E46" s="303"/>
      <c r="F46" s="851"/>
      <c r="G46" s="851"/>
      <c r="H46" s="851"/>
      <c r="I46" s="851"/>
      <c r="J46" s="851"/>
      <c r="K46" s="851"/>
      <c r="L46" s="851"/>
      <c r="M46" s="851"/>
      <c r="N46" s="851"/>
      <c r="O46" s="851"/>
      <c r="P46" s="851"/>
      <c r="Q46" s="851"/>
      <c r="R46" s="851"/>
      <c r="S46" s="851"/>
      <c r="T46" s="851"/>
      <c r="U46" s="851"/>
      <c r="V46" s="852"/>
      <c r="W46" s="851"/>
      <c r="X46" s="851"/>
      <c r="Y46" s="851"/>
      <c r="Z46" s="851"/>
      <c r="AA46" s="851"/>
      <c r="AB46" s="303"/>
      <c r="AC46" s="303"/>
      <c r="AD46" s="334" t="str">
        <f>$AD$22</f>
        <v>Cost Plus, Profiled after Discount</v>
      </c>
      <c r="AE46" s="648">
        <f ca="1">SUM(AF46:EY46)</f>
        <v>5344542.3630051231</v>
      </c>
      <c r="AF46" s="637">
        <f t="shared" ref="AF46:BK46" ca="1" si="54">AF44*(1-IF(DisON,AF45,0))</f>
        <v>0</v>
      </c>
      <c r="AG46" s="300">
        <f t="shared" ca="1" si="54"/>
        <v>0</v>
      </c>
      <c r="AH46" s="300">
        <f t="shared" ca="1" si="54"/>
        <v>80180.190304487187</v>
      </c>
      <c r="AI46" s="300">
        <f t="shared" ca="1" si="54"/>
        <v>0</v>
      </c>
      <c r="AJ46" s="300">
        <f t="shared" ca="1" si="54"/>
        <v>0</v>
      </c>
      <c r="AK46" s="300">
        <f t="shared" ca="1" si="54"/>
        <v>240540.57091346156</v>
      </c>
      <c r="AL46" s="300">
        <f t="shared" ca="1" si="54"/>
        <v>0</v>
      </c>
      <c r="AM46" s="300">
        <f t="shared" ca="1" si="54"/>
        <v>0</v>
      </c>
      <c r="AN46" s="300">
        <f t="shared" ca="1" si="54"/>
        <v>240540.57091346153</v>
      </c>
      <c r="AO46" s="300">
        <f t="shared" ca="1" si="54"/>
        <v>0</v>
      </c>
      <c r="AP46" s="300">
        <f t="shared" ca="1" si="54"/>
        <v>0</v>
      </c>
      <c r="AQ46" s="300">
        <f t="shared" ca="1" si="54"/>
        <v>240540.57091346171</v>
      </c>
      <c r="AR46" s="300">
        <f t="shared" ca="1" si="54"/>
        <v>0</v>
      </c>
      <c r="AS46" s="300">
        <f t="shared" ca="1" si="54"/>
        <v>0</v>
      </c>
      <c r="AT46" s="300">
        <f t="shared" ca="1" si="54"/>
        <v>240540.57091346179</v>
      </c>
      <c r="AU46" s="300">
        <f t="shared" ca="1" si="54"/>
        <v>0</v>
      </c>
      <c r="AV46" s="300">
        <f t="shared" ca="1" si="54"/>
        <v>0</v>
      </c>
      <c r="AW46" s="300">
        <f t="shared" ca="1" si="54"/>
        <v>243747.77852564087</v>
      </c>
      <c r="AX46" s="300">
        <f t="shared" ca="1" si="54"/>
        <v>0</v>
      </c>
      <c r="AY46" s="300">
        <f t="shared" ca="1" si="54"/>
        <v>0</v>
      </c>
      <c r="AZ46" s="300">
        <f t="shared" ca="1" si="54"/>
        <v>245351.38233173051</v>
      </c>
      <c r="BA46" s="300">
        <f t="shared" ca="1" si="54"/>
        <v>0</v>
      </c>
      <c r="BB46" s="300">
        <f t="shared" ca="1" si="54"/>
        <v>0</v>
      </c>
      <c r="BC46" s="300">
        <f t="shared" ca="1" si="54"/>
        <v>245351.3823317308</v>
      </c>
      <c r="BD46" s="300">
        <f t="shared" ca="1" si="54"/>
        <v>0</v>
      </c>
      <c r="BE46" s="300">
        <f t="shared" ca="1" si="54"/>
        <v>0</v>
      </c>
      <c r="BF46" s="300">
        <f t="shared" ca="1" si="54"/>
        <v>245351.38233173051</v>
      </c>
      <c r="BG46" s="300">
        <f t="shared" ca="1" si="54"/>
        <v>0</v>
      </c>
      <c r="BH46" s="300">
        <f t="shared" ca="1" si="54"/>
        <v>0</v>
      </c>
      <c r="BI46" s="300">
        <f t="shared" ca="1" si="54"/>
        <v>248622.73409615373</v>
      </c>
      <c r="BJ46" s="300">
        <f t="shared" ca="1" si="54"/>
        <v>0</v>
      </c>
      <c r="BK46" s="300">
        <f t="shared" ca="1" si="54"/>
        <v>0</v>
      </c>
      <c r="BL46" s="300">
        <f t="shared" ref="BL46:CQ46" ca="1" si="55">BL44*(1-IF(DisON,BL45,0))</f>
        <v>250258.40997836561</v>
      </c>
      <c r="BM46" s="300">
        <f t="shared" ca="1" si="55"/>
        <v>0</v>
      </c>
      <c r="BN46" s="300">
        <f t="shared" ca="1" si="55"/>
        <v>0</v>
      </c>
      <c r="BO46" s="300">
        <f t="shared" ca="1" si="55"/>
        <v>250258.40997836532</v>
      </c>
      <c r="BP46" s="300">
        <f t="shared" ca="1" si="55"/>
        <v>0</v>
      </c>
      <c r="BQ46" s="300">
        <f t="shared" ca="1" si="55"/>
        <v>0</v>
      </c>
      <c r="BR46" s="300">
        <f t="shared" ca="1" si="55"/>
        <v>250258.4099783659</v>
      </c>
      <c r="BS46" s="300">
        <f t="shared" ca="1" si="55"/>
        <v>0</v>
      </c>
      <c r="BT46" s="300">
        <f t="shared" ca="1" si="55"/>
        <v>0</v>
      </c>
      <c r="BU46" s="300">
        <f t="shared" ca="1" si="55"/>
        <v>253595.18877807708</v>
      </c>
      <c r="BV46" s="300">
        <f t="shared" ca="1" si="55"/>
        <v>0</v>
      </c>
      <c r="BW46" s="300">
        <f t="shared" ca="1" si="55"/>
        <v>0</v>
      </c>
      <c r="BX46" s="300">
        <f t="shared" ca="1" si="55"/>
        <v>255263.57817793294</v>
      </c>
      <c r="BY46" s="300">
        <f t="shared" ca="1" si="55"/>
        <v>0</v>
      </c>
      <c r="BZ46" s="300">
        <f t="shared" ca="1" si="55"/>
        <v>0</v>
      </c>
      <c r="CA46" s="300">
        <f t="shared" ca="1" si="55"/>
        <v>255263.57817793355</v>
      </c>
      <c r="CB46" s="300">
        <f t="shared" ca="1" si="55"/>
        <v>0</v>
      </c>
      <c r="CC46" s="300">
        <f t="shared" ca="1" si="55"/>
        <v>0</v>
      </c>
      <c r="CD46" s="300">
        <f t="shared" ca="1" si="55"/>
        <v>255263.57817793294</v>
      </c>
      <c r="CE46" s="300">
        <f t="shared" ca="1" si="55"/>
        <v>0</v>
      </c>
      <c r="CF46" s="300">
        <f t="shared" ca="1" si="55"/>
        <v>0</v>
      </c>
      <c r="CG46" s="300">
        <f t="shared" ca="1" si="55"/>
        <v>258667.09255363894</v>
      </c>
      <c r="CH46" s="300">
        <f t="shared" ca="1" si="55"/>
        <v>0</v>
      </c>
      <c r="CI46" s="300">
        <f t="shared" ca="1" si="55"/>
        <v>0</v>
      </c>
      <c r="CJ46" s="300">
        <f t="shared" ca="1" si="55"/>
        <v>260368.84974149283</v>
      </c>
      <c r="CK46" s="300">
        <f t="shared" ca="1" si="55"/>
        <v>0</v>
      </c>
      <c r="CL46" s="300">
        <f t="shared" ca="1" si="55"/>
        <v>0</v>
      </c>
      <c r="CM46" s="300">
        <f t="shared" ca="1" si="55"/>
        <v>260368.84974149222</v>
      </c>
      <c r="CN46" s="300">
        <f t="shared" ca="1" si="55"/>
        <v>0</v>
      </c>
      <c r="CO46" s="300">
        <f t="shared" ca="1" si="55"/>
        <v>0</v>
      </c>
      <c r="CP46" s="300">
        <f t="shared" ca="1" si="55"/>
        <v>260368.84974149222</v>
      </c>
      <c r="CQ46" s="300">
        <f t="shared" ca="1" si="55"/>
        <v>0</v>
      </c>
      <c r="CR46" s="300">
        <f t="shared" ref="CR46:DW46" ca="1" si="56">CR44*(1-IF(DisON,CR45,0))</f>
        <v>0</v>
      </c>
      <c r="CS46" s="300">
        <f t="shared" ca="1" si="56"/>
        <v>263840.4344047124</v>
      </c>
      <c r="CT46" s="300">
        <f t="shared" ca="1" si="56"/>
        <v>0</v>
      </c>
      <c r="CU46" s="300">
        <f t="shared" ca="1" si="56"/>
        <v>0</v>
      </c>
      <c r="CV46" s="300">
        <f t="shared" ca="1" si="56"/>
        <v>0</v>
      </c>
      <c r="CW46" s="300">
        <f t="shared" ca="1" si="56"/>
        <v>0</v>
      </c>
      <c r="CX46" s="300">
        <f t="shared" ca="1" si="56"/>
        <v>0</v>
      </c>
      <c r="CY46" s="300">
        <f t="shared" ca="1" si="56"/>
        <v>0</v>
      </c>
      <c r="CZ46" s="300">
        <f t="shared" ca="1" si="56"/>
        <v>0</v>
      </c>
      <c r="DA46" s="300">
        <f t="shared" ca="1" si="56"/>
        <v>0</v>
      </c>
      <c r="DB46" s="300">
        <f t="shared" ca="1" si="56"/>
        <v>0</v>
      </c>
      <c r="DC46" s="300">
        <f t="shared" ca="1" si="56"/>
        <v>0</v>
      </c>
      <c r="DD46" s="300">
        <f t="shared" ca="1" si="56"/>
        <v>0</v>
      </c>
      <c r="DE46" s="300">
        <f t="shared" ca="1" si="56"/>
        <v>0</v>
      </c>
      <c r="DF46" s="300">
        <f t="shared" ca="1" si="56"/>
        <v>0</v>
      </c>
      <c r="DG46" s="300">
        <f t="shared" ca="1" si="56"/>
        <v>0</v>
      </c>
      <c r="DH46" s="300">
        <f t="shared" ca="1" si="56"/>
        <v>0</v>
      </c>
      <c r="DI46" s="300">
        <f t="shared" ca="1" si="56"/>
        <v>0</v>
      </c>
      <c r="DJ46" s="300">
        <f t="shared" ca="1" si="56"/>
        <v>0</v>
      </c>
      <c r="DK46" s="300">
        <f t="shared" ca="1" si="56"/>
        <v>0</v>
      </c>
      <c r="DL46" s="300">
        <f t="shared" ca="1" si="56"/>
        <v>0</v>
      </c>
      <c r="DM46" s="300">
        <f t="shared" ca="1" si="56"/>
        <v>0</v>
      </c>
      <c r="DN46" s="300">
        <f t="shared" ca="1" si="56"/>
        <v>0</v>
      </c>
      <c r="DO46" s="300">
        <f t="shared" ca="1" si="56"/>
        <v>0</v>
      </c>
      <c r="DP46" s="300">
        <f t="shared" ca="1" si="56"/>
        <v>0</v>
      </c>
      <c r="DQ46" s="300">
        <f t="shared" ca="1" si="56"/>
        <v>0</v>
      </c>
      <c r="DR46" s="300">
        <f t="shared" ca="1" si="56"/>
        <v>0</v>
      </c>
      <c r="DS46" s="300">
        <f t="shared" ca="1" si="56"/>
        <v>0</v>
      </c>
      <c r="DT46" s="300">
        <f t="shared" ca="1" si="56"/>
        <v>0</v>
      </c>
      <c r="DU46" s="300">
        <f t="shared" ca="1" si="56"/>
        <v>0</v>
      </c>
      <c r="DV46" s="300">
        <f t="shared" ca="1" si="56"/>
        <v>0</v>
      </c>
      <c r="DW46" s="300">
        <f t="shared" ca="1" si="56"/>
        <v>0</v>
      </c>
      <c r="DX46" s="300">
        <f t="shared" ref="DX46:EX46" ca="1" si="57">DX44*(1-IF(DisON,DX45,0))</f>
        <v>0</v>
      </c>
      <c r="DY46" s="300">
        <f t="shared" ca="1" si="57"/>
        <v>0</v>
      </c>
      <c r="DZ46" s="300">
        <f t="shared" ca="1" si="57"/>
        <v>0</v>
      </c>
      <c r="EA46" s="300">
        <f t="shared" ca="1" si="57"/>
        <v>0</v>
      </c>
      <c r="EB46" s="300">
        <f t="shared" ca="1" si="57"/>
        <v>0</v>
      </c>
      <c r="EC46" s="300">
        <f t="shared" ca="1" si="57"/>
        <v>0</v>
      </c>
      <c r="ED46" s="300">
        <f t="shared" ca="1" si="57"/>
        <v>0</v>
      </c>
      <c r="EE46" s="300">
        <f t="shared" ca="1" si="57"/>
        <v>0</v>
      </c>
      <c r="EF46" s="300">
        <f t="shared" ca="1" si="57"/>
        <v>0</v>
      </c>
      <c r="EG46" s="300">
        <f t="shared" ca="1" si="57"/>
        <v>0</v>
      </c>
      <c r="EH46" s="300">
        <f t="shared" ca="1" si="57"/>
        <v>0</v>
      </c>
      <c r="EI46" s="300">
        <f t="shared" ca="1" si="57"/>
        <v>0</v>
      </c>
      <c r="EJ46" s="300">
        <f t="shared" ca="1" si="57"/>
        <v>0</v>
      </c>
      <c r="EK46" s="300">
        <f t="shared" ca="1" si="57"/>
        <v>0</v>
      </c>
      <c r="EL46" s="300">
        <f t="shared" ca="1" si="57"/>
        <v>0</v>
      </c>
      <c r="EM46" s="300">
        <f t="shared" ca="1" si="57"/>
        <v>0</v>
      </c>
      <c r="EN46" s="300">
        <f t="shared" ca="1" si="57"/>
        <v>0</v>
      </c>
      <c r="EO46" s="300">
        <f t="shared" ca="1" si="57"/>
        <v>0</v>
      </c>
      <c r="EP46" s="300">
        <f t="shared" ca="1" si="57"/>
        <v>0</v>
      </c>
      <c r="EQ46" s="300">
        <f t="shared" ca="1" si="57"/>
        <v>0</v>
      </c>
      <c r="ER46" s="300">
        <f t="shared" ca="1" si="57"/>
        <v>0</v>
      </c>
      <c r="ES46" s="300">
        <f t="shared" ca="1" si="57"/>
        <v>0</v>
      </c>
      <c r="ET46" s="300">
        <f t="shared" ca="1" si="57"/>
        <v>0</v>
      </c>
      <c r="EU46" s="300">
        <f t="shared" ca="1" si="57"/>
        <v>0</v>
      </c>
      <c r="EV46" s="300">
        <f t="shared" ca="1" si="57"/>
        <v>0</v>
      </c>
      <c r="EW46" s="300">
        <f t="shared" ca="1" si="57"/>
        <v>0</v>
      </c>
      <c r="EX46" s="300">
        <f t="shared" ca="1" si="57"/>
        <v>0</v>
      </c>
      <c r="EY46" s="612"/>
      <c r="FB46" s="612"/>
    </row>
    <row r="47" spans="1:158" s="634" customFormat="1" ht="5.0999999999999996" hidden="1" customHeight="1" outlineLevel="2">
      <c r="A47" s="627"/>
      <c r="B47" s="627"/>
      <c r="C47" s="627"/>
      <c r="D47" s="627"/>
      <c r="E47" s="628"/>
      <c r="F47" s="627"/>
      <c r="G47" s="627"/>
      <c r="H47" s="627"/>
      <c r="I47" s="627"/>
      <c r="J47" s="627"/>
      <c r="K47" s="627"/>
      <c r="L47" s="627"/>
      <c r="M47" s="627"/>
      <c r="N47" s="627"/>
      <c r="O47" s="627"/>
      <c r="P47" s="627"/>
      <c r="Q47" s="627"/>
      <c r="R47" s="627"/>
      <c r="S47" s="627"/>
      <c r="T47" s="627"/>
      <c r="U47" s="627"/>
      <c r="V47" s="627"/>
      <c r="W47" s="627"/>
      <c r="X47" s="627"/>
      <c r="Y47" s="627"/>
      <c r="Z47" s="627"/>
      <c r="AA47" s="627"/>
      <c r="AB47" s="629"/>
      <c r="AC47" s="627"/>
      <c r="AD47" s="630"/>
      <c r="AE47" s="631"/>
      <c r="AF47" s="301"/>
      <c r="AG47" s="301"/>
      <c r="AH47" s="301"/>
      <c r="AI47" s="301"/>
      <c r="AJ47" s="301"/>
      <c r="AK47" s="301"/>
      <c r="AL47" s="301"/>
      <c r="AM47" s="301"/>
      <c r="AN47" s="301"/>
      <c r="AO47" s="301"/>
      <c r="AP47" s="301"/>
      <c r="AQ47" s="301"/>
      <c r="AR47" s="301"/>
      <c r="AS47" s="301"/>
      <c r="AT47" s="301"/>
      <c r="AU47" s="301"/>
      <c r="AV47" s="301"/>
      <c r="AW47" s="301"/>
      <c r="AX47" s="301"/>
      <c r="AY47" s="301"/>
      <c r="AZ47" s="301"/>
      <c r="BA47" s="301"/>
      <c r="BB47" s="301"/>
      <c r="BC47" s="301"/>
      <c r="BD47" s="301"/>
      <c r="BE47" s="301"/>
      <c r="BF47" s="301"/>
      <c r="BG47" s="301"/>
      <c r="BH47" s="301"/>
      <c r="BI47" s="301"/>
      <c r="BJ47" s="301"/>
      <c r="BK47" s="301"/>
      <c r="BL47" s="301"/>
      <c r="BM47" s="301"/>
      <c r="BN47" s="301"/>
      <c r="BO47" s="301"/>
      <c r="BP47" s="301"/>
      <c r="BQ47" s="301"/>
      <c r="BR47" s="301"/>
      <c r="BS47" s="301"/>
      <c r="BT47" s="301"/>
      <c r="BU47" s="301"/>
      <c r="BV47" s="301"/>
      <c r="BW47" s="301"/>
      <c r="BX47" s="301"/>
      <c r="BY47" s="301"/>
      <c r="BZ47" s="301"/>
      <c r="CA47" s="301"/>
      <c r="CB47" s="301"/>
      <c r="CC47" s="301"/>
      <c r="CD47" s="301"/>
      <c r="CE47" s="301"/>
      <c r="CF47" s="301"/>
      <c r="CG47" s="301"/>
      <c r="CH47" s="301"/>
      <c r="CI47" s="301"/>
      <c r="CJ47" s="301"/>
      <c r="CK47" s="301"/>
      <c r="CL47" s="301"/>
      <c r="CM47" s="301"/>
      <c r="CN47" s="301"/>
      <c r="CO47" s="301"/>
      <c r="CP47" s="301"/>
      <c r="CQ47" s="301"/>
      <c r="CR47" s="301"/>
      <c r="CS47" s="301"/>
      <c r="CT47" s="301"/>
      <c r="CU47" s="301"/>
      <c r="CV47" s="301"/>
      <c r="CW47" s="301"/>
      <c r="CX47" s="301"/>
      <c r="CY47" s="301"/>
      <c r="CZ47" s="301"/>
      <c r="DA47" s="301"/>
      <c r="DB47" s="301"/>
      <c r="DC47" s="301"/>
      <c r="DD47" s="301"/>
      <c r="DE47" s="301"/>
      <c r="DF47" s="301"/>
      <c r="DG47" s="301"/>
      <c r="DH47" s="301"/>
      <c r="DI47" s="301"/>
      <c r="DJ47" s="301"/>
      <c r="DK47" s="301"/>
      <c r="DL47" s="301"/>
      <c r="DM47" s="301"/>
      <c r="DN47" s="301"/>
      <c r="DO47" s="301"/>
      <c r="DP47" s="301"/>
      <c r="DQ47" s="301"/>
      <c r="DR47" s="301"/>
      <c r="DS47" s="301"/>
      <c r="DT47" s="301"/>
      <c r="DU47" s="301"/>
      <c r="DV47" s="301"/>
      <c r="DW47" s="301"/>
      <c r="DX47" s="301"/>
      <c r="DY47" s="301"/>
      <c r="DZ47" s="301"/>
      <c r="EA47" s="301"/>
      <c r="EB47" s="301"/>
      <c r="EC47" s="301"/>
      <c r="ED47" s="301"/>
      <c r="EE47" s="301"/>
      <c r="EF47" s="301"/>
      <c r="EG47" s="301"/>
      <c r="EH47" s="301"/>
      <c r="EI47" s="301"/>
      <c r="EJ47" s="301"/>
      <c r="EK47" s="301"/>
      <c r="EL47" s="301"/>
      <c r="EM47" s="301"/>
      <c r="EN47" s="301"/>
      <c r="EO47" s="301"/>
      <c r="EP47" s="301"/>
      <c r="EQ47" s="301"/>
      <c r="ER47" s="301"/>
      <c r="ES47" s="301"/>
      <c r="ET47" s="301"/>
      <c r="EU47" s="301"/>
      <c r="EV47" s="301"/>
      <c r="EW47" s="301"/>
      <c r="EX47" s="301"/>
      <c r="EY47" s="632"/>
      <c r="EZ47" s="201"/>
      <c r="FA47" s="201"/>
      <c r="FB47" s="633"/>
    </row>
    <row r="48" spans="1:158" s="86" customFormat="1" ht="12.75" hidden="1" customHeight="1" outlineLevel="2">
      <c r="C48" s="232"/>
      <c r="F48" s="85"/>
      <c r="G48" s="85"/>
      <c r="H48" s="85"/>
      <c r="I48" s="85"/>
      <c r="J48" s="85"/>
      <c r="K48" s="85"/>
      <c r="L48" s="85"/>
      <c r="M48" s="85"/>
      <c r="N48" s="85"/>
      <c r="O48" s="85"/>
      <c r="P48" s="85"/>
      <c r="Q48" s="85"/>
      <c r="R48" s="85"/>
      <c r="S48" s="85"/>
      <c r="T48" s="85"/>
      <c r="U48" s="85"/>
      <c r="V48" s="85"/>
      <c r="W48" s="85"/>
      <c r="X48" s="85"/>
      <c r="Y48" s="85"/>
      <c r="Z48" s="85"/>
      <c r="AA48" s="85"/>
      <c r="AD48" s="232"/>
      <c r="AE48" s="328" t="s">
        <v>195</v>
      </c>
      <c r="AF48" s="649">
        <f ca="1">IF($AE41=0,0,AF46/$AE41)</f>
        <v>0</v>
      </c>
      <c r="AG48" s="650">
        <f t="shared" ref="AG48:CR48" ca="1" si="58">IF($AE41=0,0,AG46/$AE41)</f>
        <v>0</v>
      </c>
      <c r="AH48" s="650">
        <f t="shared" ca="1" si="58"/>
        <v>1.5002255545674742E-2</v>
      </c>
      <c r="AI48" s="650">
        <f t="shared" ca="1" si="58"/>
        <v>0</v>
      </c>
      <c r="AJ48" s="650">
        <f t="shared" ca="1" si="58"/>
        <v>0</v>
      </c>
      <c r="AK48" s="650">
        <f t="shared" ca="1" si="58"/>
        <v>4.5006766637024229E-2</v>
      </c>
      <c r="AL48" s="650">
        <f t="shared" ca="1" si="58"/>
        <v>0</v>
      </c>
      <c r="AM48" s="650">
        <f t="shared" ca="1" si="58"/>
        <v>0</v>
      </c>
      <c r="AN48" s="650">
        <f t="shared" ca="1" si="58"/>
        <v>4.5006766637024222E-2</v>
      </c>
      <c r="AO48" s="650">
        <f t="shared" ca="1" si="58"/>
        <v>0</v>
      </c>
      <c r="AP48" s="650">
        <f t="shared" ca="1" si="58"/>
        <v>0</v>
      </c>
      <c r="AQ48" s="650">
        <f t="shared" ca="1" si="58"/>
        <v>4.5006766637024256E-2</v>
      </c>
      <c r="AR48" s="650">
        <f t="shared" ca="1" si="58"/>
        <v>0</v>
      </c>
      <c r="AS48" s="650">
        <f t="shared" ca="1" si="58"/>
        <v>0</v>
      </c>
      <c r="AT48" s="650">
        <f t="shared" ca="1" si="58"/>
        <v>4.500676663702427E-2</v>
      </c>
      <c r="AU48" s="650">
        <f t="shared" ca="1" si="58"/>
        <v>0</v>
      </c>
      <c r="AV48" s="650">
        <f t="shared" ca="1" si="58"/>
        <v>0</v>
      </c>
      <c r="AW48" s="650">
        <f t="shared" ca="1" si="58"/>
        <v>4.5606856858851186E-2</v>
      </c>
      <c r="AX48" s="650">
        <f t="shared" ca="1" si="58"/>
        <v>0</v>
      </c>
      <c r="AY48" s="650">
        <f t="shared" ca="1" si="58"/>
        <v>0</v>
      </c>
      <c r="AZ48" s="650">
        <f t="shared" ca="1" si="58"/>
        <v>4.5906901969764657E-2</v>
      </c>
      <c r="BA48" s="650">
        <f t="shared" ca="1" si="58"/>
        <v>0</v>
      </c>
      <c r="BB48" s="650">
        <f t="shared" ca="1" si="58"/>
        <v>0</v>
      </c>
      <c r="BC48" s="650">
        <f t="shared" ca="1" si="58"/>
        <v>4.5906901969764713E-2</v>
      </c>
      <c r="BD48" s="650">
        <f t="shared" ca="1" si="58"/>
        <v>0</v>
      </c>
      <c r="BE48" s="650">
        <f t="shared" ca="1" si="58"/>
        <v>0</v>
      </c>
      <c r="BF48" s="650">
        <f t="shared" ca="1" si="58"/>
        <v>4.5906901969764657E-2</v>
      </c>
      <c r="BG48" s="650">
        <f t="shared" ca="1" si="58"/>
        <v>0</v>
      </c>
      <c r="BH48" s="650">
        <f t="shared" ca="1" si="58"/>
        <v>0</v>
      </c>
      <c r="BI48" s="650">
        <f t="shared" ca="1" si="58"/>
        <v>4.6518993996028213E-2</v>
      </c>
      <c r="BJ48" s="650">
        <f t="shared" ca="1" si="58"/>
        <v>0</v>
      </c>
      <c r="BK48" s="650">
        <f t="shared" ca="1" si="58"/>
        <v>0</v>
      </c>
      <c r="BL48" s="650">
        <f t="shared" ca="1" si="58"/>
        <v>4.6825040009160046E-2</v>
      </c>
      <c r="BM48" s="650">
        <f t="shared" ca="1" si="58"/>
        <v>0</v>
      </c>
      <c r="BN48" s="650">
        <f t="shared" ca="1" si="58"/>
        <v>0</v>
      </c>
      <c r="BO48" s="650">
        <f t="shared" ca="1" si="58"/>
        <v>4.6825040009159991E-2</v>
      </c>
      <c r="BP48" s="650">
        <f t="shared" ca="1" si="58"/>
        <v>0</v>
      </c>
      <c r="BQ48" s="650">
        <f t="shared" ca="1" si="58"/>
        <v>0</v>
      </c>
      <c r="BR48" s="650">
        <f t="shared" ca="1" si="58"/>
        <v>4.6825040009160102E-2</v>
      </c>
      <c r="BS48" s="650">
        <f t="shared" ca="1" si="58"/>
        <v>0</v>
      </c>
      <c r="BT48" s="650">
        <f t="shared" ca="1" si="58"/>
        <v>0</v>
      </c>
      <c r="BU48" s="650">
        <f t="shared" ca="1" si="58"/>
        <v>4.744937387594883E-2</v>
      </c>
      <c r="BV48" s="650">
        <f t="shared" ca="1" si="58"/>
        <v>0</v>
      </c>
      <c r="BW48" s="650">
        <f t="shared" ca="1" si="58"/>
        <v>0</v>
      </c>
      <c r="BX48" s="650">
        <f t="shared" ca="1" si="58"/>
        <v>4.776154080934325E-2</v>
      </c>
      <c r="BY48" s="650">
        <f t="shared" ca="1" si="58"/>
        <v>0</v>
      </c>
      <c r="BZ48" s="650">
        <f t="shared" ca="1" si="58"/>
        <v>0</v>
      </c>
      <c r="CA48" s="650">
        <f t="shared" ca="1" si="58"/>
        <v>4.7761540809343361E-2</v>
      </c>
      <c r="CB48" s="650">
        <f t="shared" ca="1" si="58"/>
        <v>0</v>
      </c>
      <c r="CC48" s="650">
        <f t="shared" ca="1" si="58"/>
        <v>0</v>
      </c>
      <c r="CD48" s="650">
        <f t="shared" ca="1" si="58"/>
        <v>4.776154080934325E-2</v>
      </c>
      <c r="CE48" s="650">
        <f t="shared" ca="1" si="58"/>
        <v>0</v>
      </c>
      <c r="CF48" s="650">
        <f t="shared" ca="1" si="58"/>
        <v>0</v>
      </c>
      <c r="CG48" s="650">
        <f t="shared" ca="1" si="58"/>
        <v>4.8398361353467867E-2</v>
      </c>
      <c r="CH48" s="650">
        <f t="shared" ca="1" si="58"/>
        <v>0</v>
      </c>
      <c r="CI48" s="650">
        <f t="shared" ca="1" si="58"/>
        <v>0</v>
      </c>
      <c r="CJ48" s="650">
        <f t="shared" ca="1" si="58"/>
        <v>4.8716771625530342E-2</v>
      </c>
      <c r="CK48" s="650">
        <f t="shared" ca="1" si="58"/>
        <v>0</v>
      </c>
      <c r="CL48" s="650">
        <f t="shared" ca="1" si="58"/>
        <v>0</v>
      </c>
      <c r="CM48" s="650">
        <f t="shared" ca="1" si="58"/>
        <v>4.8716771625530231E-2</v>
      </c>
      <c r="CN48" s="650">
        <f t="shared" ca="1" si="58"/>
        <v>0</v>
      </c>
      <c r="CO48" s="650">
        <f t="shared" ca="1" si="58"/>
        <v>0</v>
      </c>
      <c r="CP48" s="650">
        <f t="shared" ca="1" si="58"/>
        <v>4.8716771625530231E-2</v>
      </c>
      <c r="CQ48" s="650">
        <f t="shared" ca="1" si="58"/>
        <v>0</v>
      </c>
      <c r="CR48" s="650">
        <f t="shared" ca="1" si="58"/>
        <v>0</v>
      </c>
      <c r="CS48" s="650">
        <f t="shared" ref="CS48:EX48" ca="1" si="59">IF($AE41=0,0,CS46/$AE41)</f>
        <v>4.9366328580537355E-2</v>
      </c>
      <c r="CT48" s="650">
        <f t="shared" ca="1" si="59"/>
        <v>0</v>
      </c>
      <c r="CU48" s="650">
        <f t="shared" ca="1" si="59"/>
        <v>0</v>
      </c>
      <c r="CV48" s="650">
        <f t="shared" ca="1" si="59"/>
        <v>0</v>
      </c>
      <c r="CW48" s="650">
        <f t="shared" ca="1" si="59"/>
        <v>0</v>
      </c>
      <c r="CX48" s="650">
        <f t="shared" ca="1" si="59"/>
        <v>0</v>
      </c>
      <c r="CY48" s="650">
        <f t="shared" ca="1" si="59"/>
        <v>0</v>
      </c>
      <c r="CZ48" s="650">
        <f t="shared" ca="1" si="59"/>
        <v>0</v>
      </c>
      <c r="DA48" s="650">
        <f t="shared" ca="1" si="59"/>
        <v>0</v>
      </c>
      <c r="DB48" s="650">
        <f t="shared" ca="1" si="59"/>
        <v>0</v>
      </c>
      <c r="DC48" s="650">
        <f t="shared" ca="1" si="59"/>
        <v>0</v>
      </c>
      <c r="DD48" s="650">
        <f t="shared" ca="1" si="59"/>
        <v>0</v>
      </c>
      <c r="DE48" s="650">
        <f t="shared" ca="1" si="59"/>
        <v>0</v>
      </c>
      <c r="DF48" s="650">
        <f t="shared" ca="1" si="59"/>
        <v>0</v>
      </c>
      <c r="DG48" s="650">
        <f t="shared" ca="1" si="59"/>
        <v>0</v>
      </c>
      <c r="DH48" s="650">
        <f t="shared" ca="1" si="59"/>
        <v>0</v>
      </c>
      <c r="DI48" s="650">
        <f t="shared" ca="1" si="59"/>
        <v>0</v>
      </c>
      <c r="DJ48" s="650">
        <f t="shared" ca="1" si="59"/>
        <v>0</v>
      </c>
      <c r="DK48" s="650">
        <f t="shared" ca="1" si="59"/>
        <v>0</v>
      </c>
      <c r="DL48" s="650">
        <f t="shared" ca="1" si="59"/>
        <v>0</v>
      </c>
      <c r="DM48" s="650">
        <f t="shared" ca="1" si="59"/>
        <v>0</v>
      </c>
      <c r="DN48" s="650">
        <f t="shared" ca="1" si="59"/>
        <v>0</v>
      </c>
      <c r="DO48" s="650">
        <f t="shared" ca="1" si="59"/>
        <v>0</v>
      </c>
      <c r="DP48" s="650">
        <f t="shared" ca="1" si="59"/>
        <v>0</v>
      </c>
      <c r="DQ48" s="650">
        <f t="shared" ca="1" si="59"/>
        <v>0</v>
      </c>
      <c r="DR48" s="650">
        <f t="shared" ca="1" si="59"/>
        <v>0</v>
      </c>
      <c r="DS48" s="650">
        <f t="shared" ca="1" si="59"/>
        <v>0</v>
      </c>
      <c r="DT48" s="650">
        <f t="shared" ca="1" si="59"/>
        <v>0</v>
      </c>
      <c r="DU48" s="650">
        <f t="shared" ca="1" si="59"/>
        <v>0</v>
      </c>
      <c r="DV48" s="650">
        <f t="shared" ca="1" si="59"/>
        <v>0</v>
      </c>
      <c r="DW48" s="650">
        <f t="shared" ca="1" si="59"/>
        <v>0</v>
      </c>
      <c r="DX48" s="650">
        <f t="shared" ca="1" si="59"/>
        <v>0</v>
      </c>
      <c r="DY48" s="650">
        <f t="shared" ca="1" si="59"/>
        <v>0</v>
      </c>
      <c r="DZ48" s="650">
        <f t="shared" ca="1" si="59"/>
        <v>0</v>
      </c>
      <c r="EA48" s="650">
        <f t="shared" ca="1" si="59"/>
        <v>0</v>
      </c>
      <c r="EB48" s="650">
        <f t="shared" ca="1" si="59"/>
        <v>0</v>
      </c>
      <c r="EC48" s="650">
        <f t="shared" ca="1" si="59"/>
        <v>0</v>
      </c>
      <c r="ED48" s="650">
        <f t="shared" ca="1" si="59"/>
        <v>0</v>
      </c>
      <c r="EE48" s="650">
        <f t="shared" ca="1" si="59"/>
        <v>0</v>
      </c>
      <c r="EF48" s="650">
        <f t="shared" ca="1" si="59"/>
        <v>0</v>
      </c>
      <c r="EG48" s="650">
        <f t="shared" ca="1" si="59"/>
        <v>0</v>
      </c>
      <c r="EH48" s="650">
        <f t="shared" ca="1" si="59"/>
        <v>0</v>
      </c>
      <c r="EI48" s="650">
        <f t="shared" ca="1" si="59"/>
        <v>0</v>
      </c>
      <c r="EJ48" s="650">
        <f t="shared" ca="1" si="59"/>
        <v>0</v>
      </c>
      <c r="EK48" s="650">
        <f t="shared" ca="1" si="59"/>
        <v>0</v>
      </c>
      <c r="EL48" s="650">
        <f t="shared" ca="1" si="59"/>
        <v>0</v>
      </c>
      <c r="EM48" s="650">
        <f t="shared" ca="1" si="59"/>
        <v>0</v>
      </c>
      <c r="EN48" s="650">
        <f t="shared" ca="1" si="59"/>
        <v>0</v>
      </c>
      <c r="EO48" s="650">
        <f t="shared" ca="1" si="59"/>
        <v>0</v>
      </c>
      <c r="EP48" s="650">
        <f t="shared" ca="1" si="59"/>
        <v>0</v>
      </c>
      <c r="EQ48" s="650">
        <f t="shared" ca="1" si="59"/>
        <v>0</v>
      </c>
      <c r="ER48" s="650">
        <f t="shared" ca="1" si="59"/>
        <v>0</v>
      </c>
      <c r="ES48" s="650">
        <f t="shared" ca="1" si="59"/>
        <v>0</v>
      </c>
      <c r="ET48" s="650">
        <f t="shared" ca="1" si="59"/>
        <v>0</v>
      </c>
      <c r="EU48" s="650">
        <f t="shared" ca="1" si="59"/>
        <v>0</v>
      </c>
      <c r="EV48" s="650">
        <f t="shared" ca="1" si="59"/>
        <v>0</v>
      </c>
      <c r="EW48" s="650">
        <f t="shared" ca="1" si="59"/>
        <v>0</v>
      </c>
      <c r="EX48" s="650">
        <f t="shared" ca="1" si="59"/>
        <v>0</v>
      </c>
      <c r="EY48" s="612"/>
      <c r="FB48" s="612"/>
    </row>
    <row r="49" spans="1:158" s="86" customFormat="1" outlineLevel="1">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E49" s="621"/>
      <c r="EY49" s="612"/>
      <c r="FB49" s="612"/>
    </row>
    <row r="50" spans="1:158" s="86" customFormat="1" outlineLevel="1" collapsed="1">
      <c r="A50" s="1025" t="str">
        <f>Constants!$B$293</f>
        <v>Business Transformation</v>
      </c>
      <c r="B50" s="1025"/>
      <c r="C50" s="1025"/>
      <c r="D50" s="861">
        <f ca="1">IF(AE52=0,0,AE53/AE52)</f>
        <v>44668.269230769227</v>
      </c>
      <c r="E50" s="318"/>
      <c r="F50" s="318"/>
      <c r="G50" s="318"/>
      <c r="H50" s="318"/>
      <c r="I50" s="318"/>
      <c r="J50" s="318"/>
      <c r="K50" s="318"/>
      <c r="L50" s="318"/>
      <c r="M50" s="318"/>
      <c r="N50" s="318"/>
      <c r="O50" s="318"/>
      <c r="P50" s="318"/>
      <c r="Q50" s="318"/>
      <c r="R50" s="318"/>
      <c r="S50" s="318"/>
      <c r="T50" s="318"/>
      <c r="U50" s="318"/>
      <c r="V50" s="318"/>
      <c r="W50" s="318"/>
      <c r="X50" s="318"/>
      <c r="Y50" s="318"/>
      <c r="Z50" s="318"/>
      <c r="AA50" s="318"/>
      <c r="AB50" s="318"/>
      <c r="AC50" s="318"/>
      <c r="AD50" s="625" t="str">
        <f>Constants!$E$293</f>
        <v>3_ATP</v>
      </c>
      <c r="AE50" s="626">
        <f ca="1">IF(AE56=0,0,-(1-(AE56/AE53)))</f>
        <v>0</v>
      </c>
      <c r="EY50" s="612"/>
      <c r="EZ50" s="622"/>
      <c r="FB50" s="612"/>
    </row>
    <row r="51" spans="1:158" s="634" customFormat="1" ht="5.0999999999999996" hidden="1" customHeight="1" outlineLevel="2">
      <c r="A51" s="627"/>
      <c r="B51" s="627"/>
      <c r="C51" s="627"/>
      <c r="D51" s="627"/>
      <c r="E51" s="628"/>
      <c r="F51" s="627"/>
      <c r="G51" s="627"/>
      <c r="H51" s="627"/>
      <c r="I51" s="627"/>
      <c r="J51" s="627"/>
      <c r="K51" s="627"/>
      <c r="L51" s="627"/>
      <c r="M51" s="627"/>
      <c r="N51" s="627"/>
      <c r="O51" s="627"/>
      <c r="P51" s="627"/>
      <c r="Q51" s="627"/>
      <c r="R51" s="627"/>
      <c r="S51" s="627"/>
      <c r="T51" s="627"/>
      <c r="U51" s="627"/>
      <c r="V51" s="627"/>
      <c r="W51" s="627"/>
      <c r="X51" s="627"/>
      <c r="Y51" s="627"/>
      <c r="Z51" s="627"/>
      <c r="AA51" s="627"/>
      <c r="AB51" s="629"/>
      <c r="AC51" s="627"/>
      <c r="AD51" s="630"/>
      <c r="AE51" s="631"/>
      <c r="AF51" s="204"/>
      <c r="AG51" s="204"/>
      <c r="AH51" s="204"/>
      <c r="AI51" s="204"/>
      <c r="AJ51" s="204"/>
      <c r="AK51" s="204"/>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c r="DA51" s="204"/>
      <c r="DB51" s="204"/>
      <c r="DC51" s="204"/>
      <c r="DD51" s="204"/>
      <c r="DE51" s="204"/>
      <c r="DF51" s="204"/>
      <c r="DG51" s="204"/>
      <c r="DH51" s="204"/>
      <c r="DI51" s="204"/>
      <c r="DJ51" s="204"/>
      <c r="DK51" s="204"/>
      <c r="DL51" s="204"/>
      <c r="DM51" s="204"/>
      <c r="DN51" s="204"/>
      <c r="DO51" s="204"/>
      <c r="DP51" s="204"/>
      <c r="DQ51" s="204"/>
      <c r="DR51" s="204"/>
      <c r="DS51" s="204"/>
      <c r="DT51" s="204"/>
      <c r="DU51" s="204"/>
      <c r="DV51" s="204"/>
      <c r="DW51" s="204"/>
      <c r="DX51" s="204"/>
      <c r="DY51" s="204"/>
      <c r="DZ51" s="204"/>
      <c r="EA51" s="204"/>
      <c r="EB51" s="204"/>
      <c r="EC51" s="204"/>
      <c r="ED51" s="204"/>
      <c r="EE51" s="204"/>
      <c r="EF51" s="204"/>
      <c r="EG51" s="204"/>
      <c r="EH51" s="204"/>
      <c r="EI51" s="204"/>
      <c r="EJ51" s="204"/>
      <c r="EK51" s="204"/>
      <c r="EL51" s="204"/>
      <c r="EM51" s="204"/>
      <c r="EN51" s="204"/>
      <c r="EO51" s="204"/>
      <c r="EP51" s="204"/>
      <c r="EQ51" s="204"/>
      <c r="ER51" s="204"/>
      <c r="ES51" s="204"/>
      <c r="ET51" s="204"/>
      <c r="EU51" s="204"/>
      <c r="EV51" s="204"/>
      <c r="EW51" s="204"/>
      <c r="EX51" s="204"/>
      <c r="EY51" s="632"/>
      <c r="EZ51" s="201"/>
      <c r="FA51" s="201"/>
      <c r="FB51" s="633"/>
    </row>
    <row r="52" spans="1:158" s="86" customFormat="1" ht="12.75" hidden="1" customHeight="1" outlineLevel="2">
      <c r="A52" s="1020">
        <v>4</v>
      </c>
      <c r="B52" s="303"/>
      <c r="C52" s="635" t="str">
        <f>$C$16</f>
        <v>For information:</v>
      </c>
      <c r="D52" s="847" t="str">
        <f>$D$16</f>
        <v>Volume</v>
      </c>
      <c r="E52" s="333"/>
      <c r="F52" s="849"/>
      <c r="G52" s="849"/>
      <c r="H52" s="849"/>
      <c r="I52" s="849"/>
      <c r="J52" s="849"/>
      <c r="K52" s="849"/>
      <c r="L52" s="849"/>
      <c r="M52" s="849"/>
      <c r="N52" s="849"/>
      <c r="O52" s="849"/>
      <c r="P52" s="849"/>
      <c r="Q52" s="849"/>
      <c r="R52" s="849"/>
      <c r="S52" s="849"/>
      <c r="T52" s="849"/>
      <c r="U52" s="849"/>
      <c r="V52" s="850"/>
      <c r="W52" s="849"/>
      <c r="X52" s="849"/>
      <c r="Y52" s="849"/>
      <c r="Z52" s="849"/>
      <c r="AA52" s="849"/>
      <c r="AB52" s="333"/>
      <c r="AC52" s="333"/>
      <c r="AD52" s="528" t="s">
        <v>935</v>
      </c>
      <c r="AE52" s="304">
        <f>SUM(AF52:EY52)</f>
        <v>8</v>
      </c>
      <c r="AF52" s="297">
        <f>SUMIF(VolList,$AD52,Constants!AF$1150:AF$1165)</f>
        <v>0</v>
      </c>
      <c r="AG52" s="298">
        <f>SUMIF(VolList,$AD52,Constants!AG$1150:AG$1165)</f>
        <v>0</v>
      </c>
      <c r="AH52" s="298">
        <f>SUMIF(VolList,$AD52,Constants!AH$1150:AH$1165)</f>
        <v>0</v>
      </c>
      <c r="AI52" s="298">
        <f>SUMIF(VolList,$AD52,Constants!AI$1150:AI$1165)</f>
        <v>0</v>
      </c>
      <c r="AJ52" s="298">
        <f>SUMIF(VolList,$AD52,Constants!AJ$1150:AJ$1165)</f>
        <v>1</v>
      </c>
      <c r="AK52" s="298">
        <f>SUMIF(VolList,$AD52,Constants!AK$1150:AK$1165)</f>
        <v>1</v>
      </c>
      <c r="AL52" s="298">
        <f>SUMIF(VolList,$AD52,Constants!AL$1150:AL$1165)</f>
        <v>1</v>
      </c>
      <c r="AM52" s="298">
        <f>SUMIF(VolList,$AD52,Constants!AM$1150:AM$1165)</f>
        <v>1</v>
      </c>
      <c r="AN52" s="298">
        <f>SUMIF(VolList,$AD52,Constants!AN$1150:AN$1165)</f>
        <v>1</v>
      </c>
      <c r="AO52" s="298">
        <f>SUMIF(VolList,$AD52,Constants!AO$1150:AO$1165)</f>
        <v>1</v>
      </c>
      <c r="AP52" s="298">
        <f>SUMIF(VolList,$AD52,Constants!AP$1150:AP$1165)</f>
        <v>1</v>
      </c>
      <c r="AQ52" s="298">
        <f>SUMIF(VolList,$AD52,Constants!AQ$1150:AQ$1165)</f>
        <v>1</v>
      </c>
      <c r="AR52" s="298">
        <f>SUMIF(VolList,$AD52,Constants!AR$1150:AR$1165)</f>
        <v>0</v>
      </c>
      <c r="AS52" s="298">
        <f>SUMIF(VolList,$AD52,Constants!AS$1150:AS$1165)</f>
        <v>0</v>
      </c>
      <c r="AT52" s="298">
        <f>SUMIF(VolList,$AD52,Constants!AT$1150:AT$1165)</f>
        <v>0</v>
      </c>
      <c r="AU52" s="298">
        <f>SUMIF(VolList,$AD52,Constants!AU$1150:AU$1165)</f>
        <v>0</v>
      </c>
      <c r="AV52" s="298">
        <f>SUMIF(VolList,$AD52,Constants!AV$1150:AV$1165)</f>
        <v>0</v>
      </c>
      <c r="AW52" s="298">
        <f>SUMIF(VolList,$AD52,Constants!AW$1150:AW$1165)</f>
        <v>0</v>
      </c>
      <c r="AX52" s="298">
        <f>SUMIF(VolList,$AD52,Constants!AX$1150:AX$1165)</f>
        <v>0</v>
      </c>
      <c r="AY52" s="298">
        <f>SUMIF(VolList,$AD52,Constants!AY$1150:AY$1165)</f>
        <v>0</v>
      </c>
      <c r="AZ52" s="298">
        <f>SUMIF(VolList,$AD52,Constants!AZ$1150:AZ$1165)</f>
        <v>0</v>
      </c>
      <c r="BA52" s="298">
        <f>SUMIF(VolList,$AD52,Constants!BA$1150:BA$1165)</f>
        <v>0</v>
      </c>
      <c r="BB52" s="298">
        <f>SUMIF(VolList,$AD52,Constants!BB$1150:BB$1165)</f>
        <v>0</v>
      </c>
      <c r="BC52" s="298">
        <f>SUMIF(VolList,$AD52,Constants!BC$1150:BC$1165)</f>
        <v>0</v>
      </c>
      <c r="BD52" s="298">
        <f>SUMIF(VolList,$AD52,Constants!BD$1150:BD$1165)</f>
        <v>0</v>
      </c>
      <c r="BE52" s="298">
        <f>SUMIF(VolList,$AD52,Constants!BE$1150:BE$1165)</f>
        <v>0</v>
      </c>
      <c r="BF52" s="298">
        <f>SUMIF(VolList,$AD52,Constants!BF$1150:BF$1165)</f>
        <v>0</v>
      </c>
      <c r="BG52" s="298">
        <f>SUMIF(VolList,$AD52,Constants!BG$1150:BG$1165)</f>
        <v>0</v>
      </c>
      <c r="BH52" s="298">
        <f>SUMIF(VolList,$AD52,Constants!BH$1150:BH$1165)</f>
        <v>0</v>
      </c>
      <c r="BI52" s="298">
        <f>SUMIF(VolList,$AD52,Constants!BI$1150:BI$1165)</f>
        <v>0</v>
      </c>
      <c r="BJ52" s="298">
        <f>SUMIF(VolList,$AD52,Constants!BJ$1150:BJ$1165)</f>
        <v>0</v>
      </c>
      <c r="BK52" s="298">
        <f>SUMIF(VolList,$AD52,Constants!BK$1150:BK$1165)</f>
        <v>0</v>
      </c>
      <c r="BL52" s="298">
        <f>SUMIF(VolList,$AD52,Constants!BL$1150:BL$1165)</f>
        <v>0</v>
      </c>
      <c r="BM52" s="298">
        <f>SUMIF(VolList,$AD52,Constants!BM$1150:BM$1165)</f>
        <v>0</v>
      </c>
      <c r="BN52" s="298">
        <f>SUMIF(VolList,$AD52,Constants!BN$1150:BN$1165)</f>
        <v>0</v>
      </c>
      <c r="BO52" s="298">
        <f>SUMIF(VolList,$AD52,Constants!BO$1150:BO$1165)</f>
        <v>0</v>
      </c>
      <c r="BP52" s="298">
        <f>SUMIF(VolList,$AD52,Constants!BP$1150:BP$1165)</f>
        <v>0</v>
      </c>
      <c r="BQ52" s="298">
        <f>SUMIF(VolList,$AD52,Constants!BQ$1150:BQ$1165)</f>
        <v>0</v>
      </c>
      <c r="BR52" s="298">
        <f>SUMIF(VolList,$AD52,Constants!BR$1150:BR$1165)</f>
        <v>0</v>
      </c>
      <c r="BS52" s="298">
        <f>SUMIF(VolList,$AD52,Constants!BS$1150:BS$1165)</f>
        <v>0</v>
      </c>
      <c r="BT52" s="298">
        <f>SUMIF(VolList,$AD52,Constants!BT$1150:BT$1165)</f>
        <v>0</v>
      </c>
      <c r="BU52" s="298">
        <f>SUMIF(VolList,$AD52,Constants!BU$1150:BU$1165)</f>
        <v>0</v>
      </c>
      <c r="BV52" s="298">
        <f>SUMIF(VolList,$AD52,Constants!BV$1150:BV$1165)</f>
        <v>0</v>
      </c>
      <c r="BW52" s="298">
        <f>SUMIF(VolList,$AD52,Constants!BW$1150:BW$1165)</f>
        <v>0</v>
      </c>
      <c r="BX52" s="298">
        <f>SUMIF(VolList,$AD52,Constants!BX$1150:BX$1165)</f>
        <v>0</v>
      </c>
      <c r="BY52" s="298">
        <f>SUMIF(VolList,$AD52,Constants!BY$1150:BY$1165)</f>
        <v>0</v>
      </c>
      <c r="BZ52" s="298">
        <f>SUMIF(VolList,$AD52,Constants!BZ$1150:BZ$1165)</f>
        <v>0</v>
      </c>
      <c r="CA52" s="298">
        <f>SUMIF(VolList,$AD52,Constants!CA$1150:CA$1165)</f>
        <v>0</v>
      </c>
      <c r="CB52" s="298">
        <f>SUMIF(VolList,$AD52,Constants!CB$1150:CB$1165)</f>
        <v>0</v>
      </c>
      <c r="CC52" s="298">
        <f>SUMIF(VolList,$AD52,Constants!CC$1150:CC$1165)</f>
        <v>0</v>
      </c>
      <c r="CD52" s="298">
        <f>SUMIF(VolList,$AD52,Constants!CD$1150:CD$1165)</f>
        <v>0</v>
      </c>
      <c r="CE52" s="298">
        <f>SUMIF(VolList,$AD52,Constants!CE$1150:CE$1165)</f>
        <v>0</v>
      </c>
      <c r="CF52" s="298">
        <f>SUMIF(VolList,$AD52,Constants!CF$1150:CF$1165)</f>
        <v>0</v>
      </c>
      <c r="CG52" s="298">
        <f>SUMIF(VolList,$AD52,Constants!CG$1150:CG$1165)</f>
        <v>0</v>
      </c>
      <c r="CH52" s="298">
        <f>SUMIF(VolList,$AD52,Constants!CH$1150:CH$1165)</f>
        <v>0</v>
      </c>
      <c r="CI52" s="298">
        <f>SUMIF(VolList,$AD52,Constants!CI$1150:CI$1165)</f>
        <v>0</v>
      </c>
      <c r="CJ52" s="298">
        <f>SUMIF(VolList,$AD52,Constants!CJ$1150:CJ$1165)</f>
        <v>0</v>
      </c>
      <c r="CK52" s="298">
        <f>SUMIF(VolList,$AD52,Constants!CK$1150:CK$1165)</f>
        <v>0</v>
      </c>
      <c r="CL52" s="298">
        <f>SUMIF(VolList,$AD52,Constants!CL$1150:CL$1165)</f>
        <v>0</v>
      </c>
      <c r="CM52" s="298">
        <f>SUMIF(VolList,$AD52,Constants!CM$1150:CM$1165)</f>
        <v>0</v>
      </c>
      <c r="CN52" s="298">
        <f>SUMIF(VolList,$AD52,Constants!CN$1150:CN$1165)</f>
        <v>0</v>
      </c>
      <c r="CO52" s="298">
        <f>SUMIF(VolList,$AD52,Constants!CO$1150:CO$1165)</f>
        <v>0</v>
      </c>
      <c r="CP52" s="298">
        <f>SUMIF(VolList,$AD52,Constants!CP$1150:CP$1165)</f>
        <v>0</v>
      </c>
      <c r="CQ52" s="298">
        <f>SUMIF(VolList,$AD52,Constants!CQ$1150:CQ$1165)</f>
        <v>0</v>
      </c>
      <c r="CR52" s="298">
        <f>SUMIF(VolList,$AD52,Constants!CR$1150:CR$1165)</f>
        <v>0</v>
      </c>
      <c r="CS52" s="298">
        <f>SUMIF(VolList,$AD52,Constants!CS$1150:CS$1165)</f>
        <v>0</v>
      </c>
      <c r="CT52" s="298">
        <f>SUMIF(VolList,$AD52,Constants!CT$1150:CT$1165)</f>
        <v>0</v>
      </c>
      <c r="CU52" s="298">
        <f>SUMIF(VolList,$AD52,Constants!CU$1150:CU$1165)</f>
        <v>0</v>
      </c>
      <c r="CV52" s="298">
        <f>SUMIF(VolList,$AD52,Constants!CV$1150:CV$1165)</f>
        <v>0</v>
      </c>
      <c r="CW52" s="298">
        <f>SUMIF(VolList,$AD52,Constants!CW$1150:CW$1165)</f>
        <v>0</v>
      </c>
      <c r="CX52" s="298">
        <f>SUMIF(VolList,$AD52,Constants!CX$1150:CX$1165)</f>
        <v>0</v>
      </c>
      <c r="CY52" s="298">
        <f>SUMIF(VolList,$AD52,Constants!CY$1150:CY$1165)</f>
        <v>0</v>
      </c>
      <c r="CZ52" s="298">
        <f>SUMIF(VolList,$AD52,Constants!CZ$1150:CZ$1165)</f>
        <v>0</v>
      </c>
      <c r="DA52" s="298">
        <f>SUMIF(VolList,$AD52,Constants!DA$1150:DA$1165)</f>
        <v>0</v>
      </c>
      <c r="DB52" s="298">
        <f>SUMIF(VolList,$AD52,Constants!DB$1150:DB$1165)</f>
        <v>0</v>
      </c>
      <c r="DC52" s="298">
        <f>SUMIF(VolList,$AD52,Constants!DC$1150:DC$1165)</f>
        <v>0</v>
      </c>
      <c r="DD52" s="298">
        <f>SUMIF(VolList,$AD52,Constants!DD$1150:DD$1165)</f>
        <v>0</v>
      </c>
      <c r="DE52" s="298">
        <f>SUMIF(VolList,$AD52,Constants!DE$1150:DE$1165)</f>
        <v>0</v>
      </c>
      <c r="DF52" s="298">
        <f>SUMIF(VolList,$AD52,Constants!DF$1150:DF$1165)</f>
        <v>0</v>
      </c>
      <c r="DG52" s="298">
        <f>SUMIF(VolList,$AD52,Constants!DG$1150:DG$1165)</f>
        <v>0</v>
      </c>
      <c r="DH52" s="298">
        <f>SUMIF(VolList,$AD52,Constants!DH$1150:DH$1165)</f>
        <v>0</v>
      </c>
      <c r="DI52" s="298">
        <f>SUMIF(VolList,$AD52,Constants!DI$1150:DI$1165)</f>
        <v>0</v>
      </c>
      <c r="DJ52" s="298">
        <f>SUMIF(VolList,$AD52,Constants!DJ$1150:DJ$1165)</f>
        <v>0</v>
      </c>
      <c r="DK52" s="298">
        <f>SUMIF(VolList,$AD52,Constants!DK$1150:DK$1165)</f>
        <v>0</v>
      </c>
      <c r="DL52" s="298">
        <f>SUMIF(VolList,$AD52,Constants!DL$1150:DL$1165)</f>
        <v>0</v>
      </c>
      <c r="DM52" s="298">
        <f>SUMIF(VolList,$AD52,Constants!DM$1150:DM$1165)</f>
        <v>0</v>
      </c>
      <c r="DN52" s="298">
        <f>SUMIF(VolList,$AD52,Constants!DN$1150:DN$1165)</f>
        <v>0</v>
      </c>
      <c r="DO52" s="298">
        <f>SUMIF(VolList,$AD52,Constants!DO$1150:DO$1165)</f>
        <v>0</v>
      </c>
      <c r="DP52" s="298">
        <f>SUMIF(VolList,$AD52,Constants!DP$1150:DP$1165)</f>
        <v>0</v>
      </c>
      <c r="DQ52" s="298">
        <f>SUMIF(VolList,$AD52,Constants!DQ$1150:DQ$1165)</f>
        <v>0</v>
      </c>
      <c r="DR52" s="298">
        <f>SUMIF(VolList,$AD52,Constants!DR$1150:DR$1165)</f>
        <v>0</v>
      </c>
      <c r="DS52" s="298">
        <f>SUMIF(VolList,$AD52,Constants!DS$1150:DS$1165)</f>
        <v>0</v>
      </c>
      <c r="DT52" s="298">
        <f>SUMIF(VolList,$AD52,Constants!DT$1150:DT$1165)</f>
        <v>0</v>
      </c>
      <c r="DU52" s="298">
        <f>SUMIF(VolList,$AD52,Constants!DU$1150:DU$1165)</f>
        <v>0</v>
      </c>
      <c r="DV52" s="298">
        <f>SUMIF(VolList,$AD52,Constants!DV$1150:DV$1165)</f>
        <v>0</v>
      </c>
      <c r="DW52" s="298">
        <f>SUMIF(VolList,$AD52,Constants!DW$1150:DW$1165)</f>
        <v>0</v>
      </c>
      <c r="DX52" s="298">
        <f>SUMIF(VolList,$AD52,Constants!DX$1150:DX$1165)</f>
        <v>0</v>
      </c>
      <c r="DY52" s="298">
        <f>SUMIF(VolList,$AD52,Constants!DY$1150:DY$1165)</f>
        <v>0</v>
      </c>
      <c r="DZ52" s="298">
        <f>SUMIF(VolList,$AD52,Constants!DZ$1150:DZ$1165)</f>
        <v>0</v>
      </c>
      <c r="EA52" s="298">
        <f>SUMIF(VolList,$AD52,Constants!EA$1150:EA$1165)</f>
        <v>0</v>
      </c>
      <c r="EB52" s="298">
        <f>SUMIF(VolList,$AD52,Constants!EB$1150:EB$1165)</f>
        <v>0</v>
      </c>
      <c r="EC52" s="298">
        <f>SUMIF(VolList,$AD52,Constants!EC$1150:EC$1165)</f>
        <v>0</v>
      </c>
      <c r="ED52" s="298">
        <f>SUMIF(VolList,$AD52,Constants!ED$1150:ED$1165)</f>
        <v>0</v>
      </c>
      <c r="EE52" s="298">
        <f>SUMIF(VolList,$AD52,Constants!EE$1150:EE$1165)</f>
        <v>0</v>
      </c>
      <c r="EF52" s="298">
        <f>SUMIF(VolList,$AD52,Constants!EF$1150:EF$1165)</f>
        <v>0</v>
      </c>
      <c r="EG52" s="298">
        <f>SUMIF(VolList,$AD52,Constants!EG$1150:EG$1165)</f>
        <v>0</v>
      </c>
      <c r="EH52" s="298">
        <f>SUMIF(VolList,$AD52,Constants!EH$1150:EH$1165)</f>
        <v>0</v>
      </c>
      <c r="EI52" s="298">
        <f>SUMIF(VolList,$AD52,Constants!EI$1150:EI$1165)</f>
        <v>0</v>
      </c>
      <c r="EJ52" s="298">
        <f>SUMIF(VolList,$AD52,Constants!EJ$1150:EJ$1165)</f>
        <v>0</v>
      </c>
      <c r="EK52" s="298">
        <f>SUMIF(VolList,$AD52,Constants!EK$1150:EK$1165)</f>
        <v>0</v>
      </c>
      <c r="EL52" s="298">
        <f>SUMIF(VolList,$AD52,Constants!EL$1150:EL$1165)</f>
        <v>0</v>
      </c>
      <c r="EM52" s="298">
        <f>SUMIF(VolList,$AD52,Constants!EM$1150:EM$1165)</f>
        <v>0</v>
      </c>
      <c r="EN52" s="298">
        <f>SUMIF(VolList,$AD52,Constants!EN$1150:EN$1165)</f>
        <v>0</v>
      </c>
      <c r="EO52" s="298">
        <f>SUMIF(VolList,$AD52,Constants!EO$1150:EO$1165)</f>
        <v>0</v>
      </c>
      <c r="EP52" s="298">
        <f>SUMIF(VolList,$AD52,Constants!EP$1150:EP$1165)</f>
        <v>0</v>
      </c>
      <c r="EQ52" s="298">
        <f>SUMIF(VolList,$AD52,Constants!EQ$1150:EQ$1165)</f>
        <v>0</v>
      </c>
      <c r="ER52" s="298">
        <f>SUMIF(VolList,$AD52,Constants!ER$1150:ER$1165)</f>
        <v>0</v>
      </c>
      <c r="ES52" s="298">
        <f>SUMIF(VolList,$AD52,Constants!ES$1150:ES$1165)</f>
        <v>0</v>
      </c>
      <c r="ET52" s="298">
        <f>SUMIF(VolList,$AD52,Constants!ET$1150:ET$1165)</f>
        <v>0</v>
      </c>
      <c r="EU52" s="298">
        <f>SUMIF(VolList,$AD52,Constants!EU$1150:EU$1165)</f>
        <v>0</v>
      </c>
      <c r="EV52" s="298">
        <f>SUMIF(VolList,$AD52,Constants!EV$1150:EV$1165)</f>
        <v>0</v>
      </c>
      <c r="EW52" s="298">
        <f>SUMIF(VolList,$AD52,Constants!EW$1150:EW$1165)</f>
        <v>0</v>
      </c>
      <c r="EX52" s="298">
        <f>SUMIF(VolList,$AD52,Constants!EX$1150:EX$1165)</f>
        <v>0</v>
      </c>
      <c r="EY52" s="612"/>
      <c r="FB52" s="612"/>
    </row>
    <row r="53" spans="1:158" s="86" customFormat="1" ht="12.75" hidden="1" customHeight="1" outlineLevel="2">
      <c r="A53" s="1021"/>
      <c r="B53" s="303"/>
      <c r="C53" s="636"/>
      <c r="D53" s="680"/>
      <c r="E53" s="303"/>
      <c r="F53" s="851"/>
      <c r="G53" s="851"/>
      <c r="H53" s="851"/>
      <c r="I53" s="851"/>
      <c r="J53" s="851"/>
      <c r="K53" s="851"/>
      <c r="L53" s="851"/>
      <c r="M53" s="851"/>
      <c r="N53" s="851"/>
      <c r="O53" s="851"/>
      <c r="P53" s="851"/>
      <c r="Q53" s="851"/>
      <c r="R53" s="851"/>
      <c r="S53" s="851"/>
      <c r="T53" s="851"/>
      <c r="U53" s="851"/>
      <c r="V53" s="852"/>
      <c r="W53" s="851"/>
      <c r="X53" s="851"/>
      <c r="Y53" s="851"/>
      <c r="Z53" s="851"/>
      <c r="AA53" s="851"/>
      <c r="AB53" s="303"/>
      <c r="AC53" s="303"/>
      <c r="AD53" s="681" t="str">
        <f>$AD$17</f>
        <v>Cost Plus</v>
      </c>
      <c r="AE53" s="304">
        <f ca="1">SUM(AF53:EY53)</f>
        <v>357346.15384615381</v>
      </c>
      <c r="AF53" s="637">
        <f>SUMIF('Cost Plus'!$V$14:$V$114,$AD50,'Cost Plus'!AF$14:AF$114)</f>
        <v>41602.564102564102</v>
      </c>
      <c r="AG53" s="300">
        <f ca="1">SUMIF('Cost Plus'!$V$14:$V$114,$AD50,'Cost Plus'!AG$14:AG$114)</f>
        <v>56910.256410256414</v>
      </c>
      <c r="AH53" s="300">
        <f ca="1">SUMIF('Cost Plus'!$V$14:$V$114,$AD50,'Cost Plus'!AH$14:AH$114)</f>
        <v>46705.128205128203</v>
      </c>
      <c r="AI53" s="300">
        <f ca="1">SUMIF('Cost Plus'!$V$14:$V$114,$AD50,'Cost Plus'!AI$14:AI$114)</f>
        <v>39051.282051282047</v>
      </c>
      <c r="AJ53" s="300">
        <f ca="1">SUMIF('Cost Plus'!$V$14:$V$114,$AD50,'Cost Plus'!AJ$14:AJ$114)</f>
        <v>28846.153846153844</v>
      </c>
      <c r="AK53" s="300">
        <f ca="1">SUMIF('Cost Plus'!$V$14:$V$114,$AD50,'Cost Plus'!AK$14:AK$114)</f>
        <v>28846.153846153844</v>
      </c>
      <c r="AL53" s="300">
        <f ca="1">SUMIF('Cost Plus'!$V$14:$V$114,$AD50,'Cost Plus'!AL$14:AL$114)</f>
        <v>57692.307692307688</v>
      </c>
      <c r="AM53" s="300">
        <f ca="1">SUMIF('Cost Plus'!$V$14:$V$114,$AD50,'Cost Plus'!AM$14:AM$114)</f>
        <v>57692.307692307688</v>
      </c>
      <c r="AN53" s="300">
        <f ca="1">SUMIF('Cost Plus'!$V$14:$V$114,$AD50,'Cost Plus'!AN$14:AN$114)</f>
        <v>0</v>
      </c>
      <c r="AO53" s="300">
        <f ca="1">SUMIF('Cost Plus'!$V$14:$V$114,$AD50,'Cost Plus'!AO$14:AO$114)</f>
        <v>0</v>
      </c>
      <c r="AP53" s="300">
        <f ca="1">SUMIF('Cost Plus'!$V$14:$V$114,$AD50,'Cost Plus'!AP$14:AP$114)</f>
        <v>0</v>
      </c>
      <c r="AQ53" s="300">
        <f ca="1">SUMIF('Cost Plus'!$V$14:$V$114,$AD50,'Cost Plus'!AQ$14:AQ$114)</f>
        <v>0</v>
      </c>
      <c r="AR53" s="300">
        <f ca="1">SUMIF('Cost Plus'!$V$14:$V$114,$AD50,'Cost Plus'!AR$14:AR$114)</f>
        <v>0</v>
      </c>
      <c r="AS53" s="300">
        <f ca="1">SUMIF('Cost Plus'!$V$14:$V$114,$AD50,'Cost Plus'!AS$14:AS$114)</f>
        <v>0</v>
      </c>
      <c r="AT53" s="300">
        <f ca="1">SUMIF('Cost Plus'!$V$14:$V$114,$AD50,'Cost Plus'!AT$14:AT$114)</f>
        <v>0</v>
      </c>
      <c r="AU53" s="300">
        <f ca="1">SUMIF('Cost Plus'!$V$14:$V$114,$AD50,'Cost Plus'!AU$14:AU$114)</f>
        <v>0</v>
      </c>
      <c r="AV53" s="300">
        <f ca="1">SUMIF('Cost Plus'!$V$14:$V$114,$AD50,'Cost Plus'!AV$14:AV$114)</f>
        <v>0</v>
      </c>
      <c r="AW53" s="300">
        <f ca="1">SUMIF('Cost Plus'!$V$14:$V$114,$AD50,'Cost Plus'!AW$14:AW$114)</f>
        <v>0</v>
      </c>
      <c r="AX53" s="300">
        <f ca="1">SUMIF('Cost Plus'!$V$14:$V$114,$AD50,'Cost Plus'!AX$14:AX$114)</f>
        <v>0</v>
      </c>
      <c r="AY53" s="300">
        <f ca="1">SUMIF('Cost Plus'!$V$14:$V$114,$AD50,'Cost Plus'!AY$14:AY$114)</f>
        <v>0</v>
      </c>
      <c r="AZ53" s="300">
        <f ca="1">SUMIF('Cost Plus'!$V$14:$V$114,$AD50,'Cost Plus'!AZ$14:AZ$114)</f>
        <v>0</v>
      </c>
      <c r="BA53" s="300">
        <f ca="1">SUMIF('Cost Plus'!$V$14:$V$114,$AD50,'Cost Plus'!BA$14:BA$114)</f>
        <v>0</v>
      </c>
      <c r="BB53" s="300">
        <f ca="1">SUMIF('Cost Plus'!$V$14:$V$114,$AD50,'Cost Plus'!BB$14:BB$114)</f>
        <v>0</v>
      </c>
      <c r="BC53" s="300">
        <f ca="1">SUMIF('Cost Plus'!$V$14:$V$114,$AD50,'Cost Plus'!BC$14:BC$114)</f>
        <v>0</v>
      </c>
      <c r="BD53" s="300">
        <f ca="1">SUMIF('Cost Plus'!$V$14:$V$114,$AD50,'Cost Plus'!BD$14:BD$114)</f>
        <v>0</v>
      </c>
      <c r="BE53" s="300">
        <f ca="1">SUMIF('Cost Plus'!$V$14:$V$114,$AD50,'Cost Plus'!BE$14:BE$114)</f>
        <v>0</v>
      </c>
      <c r="BF53" s="300">
        <f ca="1">SUMIF('Cost Plus'!$V$14:$V$114,$AD50,'Cost Plus'!BF$14:BF$114)</f>
        <v>0</v>
      </c>
      <c r="BG53" s="300">
        <f ca="1">SUMIF('Cost Plus'!$V$14:$V$114,$AD50,'Cost Plus'!BG$14:BG$114)</f>
        <v>0</v>
      </c>
      <c r="BH53" s="300">
        <f ca="1">SUMIF('Cost Plus'!$V$14:$V$114,$AD50,'Cost Plus'!BH$14:BH$114)</f>
        <v>0</v>
      </c>
      <c r="BI53" s="300">
        <f ca="1">SUMIF('Cost Plus'!$V$14:$V$114,$AD50,'Cost Plus'!BI$14:BI$114)</f>
        <v>0</v>
      </c>
      <c r="BJ53" s="300">
        <f ca="1">SUMIF('Cost Plus'!$V$14:$V$114,$AD50,'Cost Plus'!BJ$14:BJ$114)</f>
        <v>0</v>
      </c>
      <c r="BK53" s="300">
        <f ca="1">SUMIF('Cost Plus'!$V$14:$V$114,$AD50,'Cost Plus'!BK$14:BK$114)</f>
        <v>0</v>
      </c>
      <c r="BL53" s="300">
        <f ca="1">SUMIF('Cost Plus'!$V$14:$V$114,$AD50,'Cost Plus'!BL$14:BL$114)</f>
        <v>0</v>
      </c>
      <c r="BM53" s="300">
        <f ca="1">SUMIF('Cost Plus'!$V$14:$V$114,$AD50,'Cost Plus'!BM$14:BM$114)</f>
        <v>0</v>
      </c>
      <c r="BN53" s="300">
        <f ca="1">SUMIF('Cost Plus'!$V$14:$V$114,$AD50,'Cost Plus'!BN$14:BN$114)</f>
        <v>0</v>
      </c>
      <c r="BO53" s="300">
        <f ca="1">SUMIF('Cost Plus'!$V$14:$V$114,$AD50,'Cost Plus'!BO$14:BO$114)</f>
        <v>0</v>
      </c>
      <c r="BP53" s="300">
        <f ca="1">SUMIF('Cost Plus'!$V$14:$V$114,$AD50,'Cost Plus'!BP$14:BP$114)</f>
        <v>0</v>
      </c>
      <c r="BQ53" s="300">
        <f ca="1">SUMIF('Cost Plus'!$V$14:$V$114,$AD50,'Cost Plus'!BQ$14:BQ$114)</f>
        <v>0</v>
      </c>
      <c r="BR53" s="300">
        <f ca="1">SUMIF('Cost Plus'!$V$14:$V$114,$AD50,'Cost Plus'!BR$14:BR$114)</f>
        <v>0</v>
      </c>
      <c r="BS53" s="300">
        <f ca="1">SUMIF('Cost Plus'!$V$14:$V$114,$AD50,'Cost Plus'!BS$14:BS$114)</f>
        <v>0</v>
      </c>
      <c r="BT53" s="300">
        <f ca="1">SUMIF('Cost Plus'!$V$14:$V$114,$AD50,'Cost Plus'!BT$14:BT$114)</f>
        <v>0</v>
      </c>
      <c r="BU53" s="300">
        <f ca="1">SUMIF('Cost Plus'!$V$14:$V$114,$AD50,'Cost Plus'!BU$14:BU$114)</f>
        <v>0</v>
      </c>
      <c r="BV53" s="300">
        <f ca="1">SUMIF('Cost Plus'!$V$14:$V$114,$AD50,'Cost Plus'!BV$14:BV$114)</f>
        <v>0</v>
      </c>
      <c r="BW53" s="300">
        <f ca="1">SUMIF('Cost Plus'!$V$14:$V$114,$AD50,'Cost Plus'!BW$14:BW$114)</f>
        <v>0</v>
      </c>
      <c r="BX53" s="300">
        <f ca="1">SUMIF('Cost Plus'!$V$14:$V$114,$AD50,'Cost Plus'!BX$14:BX$114)</f>
        <v>0</v>
      </c>
      <c r="BY53" s="300">
        <f ca="1">SUMIF('Cost Plus'!$V$14:$V$114,$AD50,'Cost Plus'!BY$14:BY$114)</f>
        <v>0</v>
      </c>
      <c r="BZ53" s="300">
        <f ca="1">SUMIF('Cost Plus'!$V$14:$V$114,$AD50,'Cost Plus'!BZ$14:BZ$114)</f>
        <v>0</v>
      </c>
      <c r="CA53" s="300">
        <f ca="1">SUMIF('Cost Plus'!$V$14:$V$114,$AD50,'Cost Plus'!CA$14:CA$114)</f>
        <v>0</v>
      </c>
      <c r="CB53" s="300">
        <f ca="1">SUMIF('Cost Plus'!$V$14:$V$114,$AD50,'Cost Plus'!CB$14:CB$114)</f>
        <v>0</v>
      </c>
      <c r="CC53" s="300">
        <f ca="1">SUMIF('Cost Plus'!$V$14:$V$114,$AD50,'Cost Plus'!CC$14:CC$114)</f>
        <v>0</v>
      </c>
      <c r="CD53" s="300">
        <f ca="1">SUMIF('Cost Plus'!$V$14:$V$114,$AD50,'Cost Plus'!CD$14:CD$114)</f>
        <v>0</v>
      </c>
      <c r="CE53" s="300">
        <f ca="1">SUMIF('Cost Plus'!$V$14:$V$114,$AD50,'Cost Plus'!CE$14:CE$114)</f>
        <v>0</v>
      </c>
      <c r="CF53" s="300">
        <f ca="1">SUMIF('Cost Plus'!$V$14:$V$114,$AD50,'Cost Plus'!CF$14:CF$114)</f>
        <v>0</v>
      </c>
      <c r="CG53" s="300">
        <f ca="1">SUMIF('Cost Plus'!$V$14:$V$114,$AD50,'Cost Plus'!CG$14:CG$114)</f>
        <v>0</v>
      </c>
      <c r="CH53" s="300">
        <f ca="1">SUMIF('Cost Plus'!$V$14:$V$114,$AD50,'Cost Plus'!CH$14:CH$114)</f>
        <v>0</v>
      </c>
      <c r="CI53" s="300">
        <f ca="1">SUMIF('Cost Plus'!$V$14:$V$114,$AD50,'Cost Plus'!CI$14:CI$114)</f>
        <v>0</v>
      </c>
      <c r="CJ53" s="300">
        <f ca="1">SUMIF('Cost Plus'!$V$14:$V$114,$AD50,'Cost Plus'!CJ$14:CJ$114)</f>
        <v>0</v>
      </c>
      <c r="CK53" s="300">
        <f ca="1">SUMIF('Cost Plus'!$V$14:$V$114,$AD50,'Cost Plus'!CK$14:CK$114)</f>
        <v>0</v>
      </c>
      <c r="CL53" s="300">
        <f ca="1">SUMIF('Cost Plus'!$V$14:$V$114,$AD50,'Cost Plus'!CL$14:CL$114)</f>
        <v>0</v>
      </c>
      <c r="CM53" s="300">
        <f ca="1">SUMIF('Cost Plus'!$V$14:$V$114,$AD50,'Cost Plus'!CM$14:CM$114)</f>
        <v>0</v>
      </c>
      <c r="CN53" s="300">
        <f ca="1">SUMIF('Cost Plus'!$V$14:$V$114,$AD50,'Cost Plus'!CN$14:CN$114)</f>
        <v>0</v>
      </c>
      <c r="CO53" s="300">
        <f ca="1">SUMIF('Cost Plus'!$V$14:$V$114,$AD50,'Cost Plus'!CO$14:CO$114)</f>
        <v>0</v>
      </c>
      <c r="CP53" s="300">
        <f ca="1">SUMIF('Cost Plus'!$V$14:$V$114,$AD50,'Cost Plus'!CP$14:CP$114)</f>
        <v>0</v>
      </c>
      <c r="CQ53" s="300">
        <f ca="1">SUMIF('Cost Plus'!$V$14:$V$114,$AD50,'Cost Plus'!CQ$14:CQ$114)</f>
        <v>0</v>
      </c>
      <c r="CR53" s="300">
        <f ca="1">SUMIF('Cost Plus'!$V$14:$V$114,$AD50,'Cost Plus'!CR$14:CR$114)</f>
        <v>0</v>
      </c>
      <c r="CS53" s="300">
        <f ca="1">SUMIF('Cost Plus'!$V$14:$V$114,$AD50,'Cost Plus'!CS$14:CS$114)</f>
        <v>0</v>
      </c>
      <c r="CT53" s="300">
        <f ca="1">SUMIF('Cost Plus'!$V$14:$V$114,$AD50,'Cost Plus'!CT$14:CT$114)</f>
        <v>0</v>
      </c>
      <c r="CU53" s="300">
        <f ca="1">SUMIF('Cost Plus'!$V$14:$V$114,$AD50,'Cost Plus'!CU$14:CU$114)</f>
        <v>0</v>
      </c>
      <c r="CV53" s="300">
        <f ca="1">SUMIF('Cost Plus'!$V$14:$V$114,$AD50,'Cost Plus'!CV$14:CV$114)</f>
        <v>0</v>
      </c>
      <c r="CW53" s="300">
        <f ca="1">SUMIF('Cost Plus'!$V$14:$V$114,$AD50,'Cost Plus'!CW$14:CW$114)</f>
        <v>0</v>
      </c>
      <c r="CX53" s="300">
        <f ca="1">SUMIF('Cost Plus'!$V$14:$V$114,$AD50,'Cost Plus'!CX$14:CX$114)</f>
        <v>0</v>
      </c>
      <c r="CY53" s="300">
        <f ca="1">SUMIF('Cost Plus'!$V$14:$V$114,$AD50,'Cost Plus'!CY$14:CY$114)</f>
        <v>0</v>
      </c>
      <c r="CZ53" s="300">
        <f ca="1">SUMIF('Cost Plus'!$V$14:$V$114,$AD50,'Cost Plus'!CZ$14:CZ$114)</f>
        <v>0</v>
      </c>
      <c r="DA53" s="300">
        <f ca="1">SUMIF('Cost Plus'!$V$14:$V$114,$AD50,'Cost Plus'!DA$14:DA$114)</f>
        <v>0</v>
      </c>
      <c r="DB53" s="300">
        <f ca="1">SUMIF('Cost Plus'!$V$14:$V$114,$AD50,'Cost Plus'!DB$14:DB$114)</f>
        <v>0</v>
      </c>
      <c r="DC53" s="300">
        <f ca="1">SUMIF('Cost Plus'!$V$14:$V$114,$AD50,'Cost Plus'!DC$14:DC$114)</f>
        <v>0</v>
      </c>
      <c r="DD53" s="300">
        <f ca="1">SUMIF('Cost Plus'!$V$14:$V$114,$AD50,'Cost Plus'!DD$14:DD$114)</f>
        <v>0</v>
      </c>
      <c r="DE53" s="300">
        <f ca="1">SUMIF('Cost Plus'!$V$14:$V$114,$AD50,'Cost Plus'!DE$14:DE$114)</f>
        <v>0</v>
      </c>
      <c r="DF53" s="300">
        <f ca="1">SUMIF('Cost Plus'!$V$14:$V$114,$AD50,'Cost Plus'!DF$14:DF$114)</f>
        <v>0</v>
      </c>
      <c r="DG53" s="300">
        <f ca="1">SUMIF('Cost Plus'!$V$14:$V$114,$AD50,'Cost Plus'!DG$14:DG$114)</f>
        <v>0</v>
      </c>
      <c r="DH53" s="300">
        <f ca="1">SUMIF('Cost Plus'!$V$14:$V$114,$AD50,'Cost Plus'!DH$14:DH$114)</f>
        <v>0</v>
      </c>
      <c r="DI53" s="300">
        <f ca="1">SUMIF('Cost Plus'!$V$14:$V$114,$AD50,'Cost Plus'!DI$14:DI$114)</f>
        <v>0</v>
      </c>
      <c r="DJ53" s="300">
        <f ca="1">SUMIF('Cost Plus'!$V$14:$V$114,$AD50,'Cost Plus'!DJ$14:DJ$114)</f>
        <v>0</v>
      </c>
      <c r="DK53" s="300">
        <f ca="1">SUMIF('Cost Plus'!$V$14:$V$114,$AD50,'Cost Plus'!DK$14:DK$114)</f>
        <v>0</v>
      </c>
      <c r="DL53" s="300">
        <f ca="1">SUMIF('Cost Plus'!$V$14:$V$114,$AD50,'Cost Plus'!DL$14:DL$114)</f>
        <v>0</v>
      </c>
      <c r="DM53" s="300">
        <f ca="1">SUMIF('Cost Plus'!$V$14:$V$114,$AD50,'Cost Plus'!DM$14:DM$114)</f>
        <v>0</v>
      </c>
      <c r="DN53" s="300">
        <f ca="1">SUMIF('Cost Plus'!$V$14:$V$114,$AD50,'Cost Plus'!DN$14:DN$114)</f>
        <v>0</v>
      </c>
      <c r="DO53" s="300">
        <f ca="1">SUMIF('Cost Plus'!$V$14:$V$114,$AD50,'Cost Plus'!DO$14:DO$114)</f>
        <v>0</v>
      </c>
      <c r="DP53" s="300">
        <f ca="1">SUMIF('Cost Plus'!$V$14:$V$114,$AD50,'Cost Plus'!DP$14:DP$114)</f>
        <v>0</v>
      </c>
      <c r="DQ53" s="300">
        <f ca="1">SUMIF('Cost Plus'!$V$14:$V$114,$AD50,'Cost Plus'!DQ$14:DQ$114)</f>
        <v>0</v>
      </c>
      <c r="DR53" s="300">
        <f ca="1">SUMIF('Cost Plus'!$V$14:$V$114,$AD50,'Cost Plus'!DR$14:DR$114)</f>
        <v>0</v>
      </c>
      <c r="DS53" s="300">
        <f ca="1">SUMIF('Cost Plus'!$V$14:$V$114,$AD50,'Cost Plus'!DS$14:DS$114)</f>
        <v>0</v>
      </c>
      <c r="DT53" s="300">
        <f ca="1">SUMIF('Cost Plus'!$V$14:$V$114,$AD50,'Cost Plus'!DT$14:DT$114)</f>
        <v>0</v>
      </c>
      <c r="DU53" s="300">
        <f ca="1">SUMIF('Cost Plus'!$V$14:$V$114,$AD50,'Cost Plus'!DU$14:DU$114)</f>
        <v>0</v>
      </c>
      <c r="DV53" s="300">
        <f ca="1">SUMIF('Cost Plus'!$V$14:$V$114,$AD50,'Cost Plus'!DV$14:DV$114)</f>
        <v>0</v>
      </c>
      <c r="DW53" s="300">
        <f ca="1">SUMIF('Cost Plus'!$V$14:$V$114,$AD50,'Cost Plus'!DW$14:DW$114)</f>
        <v>0</v>
      </c>
      <c r="DX53" s="300">
        <f ca="1">SUMIF('Cost Plus'!$V$14:$V$114,$AD50,'Cost Plus'!DX$14:DX$114)</f>
        <v>0</v>
      </c>
      <c r="DY53" s="300">
        <f ca="1">SUMIF('Cost Plus'!$V$14:$V$114,$AD50,'Cost Plus'!DY$14:DY$114)</f>
        <v>0</v>
      </c>
      <c r="DZ53" s="300">
        <f ca="1">SUMIF('Cost Plus'!$V$14:$V$114,$AD50,'Cost Plus'!DZ$14:DZ$114)</f>
        <v>0</v>
      </c>
      <c r="EA53" s="300">
        <f ca="1">SUMIF('Cost Plus'!$V$14:$V$114,$AD50,'Cost Plus'!EA$14:EA$114)</f>
        <v>0</v>
      </c>
      <c r="EB53" s="300">
        <f ca="1">SUMIF('Cost Plus'!$V$14:$V$114,$AD50,'Cost Plus'!EB$14:EB$114)</f>
        <v>0</v>
      </c>
      <c r="EC53" s="300">
        <f ca="1">SUMIF('Cost Plus'!$V$14:$V$114,$AD50,'Cost Plus'!EC$14:EC$114)</f>
        <v>0</v>
      </c>
      <c r="ED53" s="300">
        <f ca="1">SUMIF('Cost Plus'!$V$14:$V$114,$AD50,'Cost Plus'!ED$14:ED$114)</f>
        <v>0</v>
      </c>
      <c r="EE53" s="300">
        <f ca="1">SUMIF('Cost Plus'!$V$14:$V$114,$AD50,'Cost Plus'!EE$14:EE$114)</f>
        <v>0</v>
      </c>
      <c r="EF53" s="300">
        <f ca="1">SUMIF('Cost Plus'!$V$14:$V$114,$AD50,'Cost Plus'!EF$14:EF$114)</f>
        <v>0</v>
      </c>
      <c r="EG53" s="300">
        <f ca="1">SUMIF('Cost Plus'!$V$14:$V$114,$AD50,'Cost Plus'!EG$14:EG$114)</f>
        <v>0</v>
      </c>
      <c r="EH53" s="300">
        <f ca="1">SUMIF('Cost Plus'!$V$14:$V$114,$AD50,'Cost Plus'!EH$14:EH$114)</f>
        <v>0</v>
      </c>
      <c r="EI53" s="300">
        <f ca="1">SUMIF('Cost Plus'!$V$14:$V$114,$AD50,'Cost Plus'!EI$14:EI$114)</f>
        <v>0</v>
      </c>
      <c r="EJ53" s="300">
        <f ca="1">SUMIF('Cost Plus'!$V$14:$V$114,$AD50,'Cost Plus'!EJ$14:EJ$114)</f>
        <v>0</v>
      </c>
      <c r="EK53" s="300">
        <f ca="1">SUMIF('Cost Plus'!$V$14:$V$114,$AD50,'Cost Plus'!EK$14:EK$114)</f>
        <v>0</v>
      </c>
      <c r="EL53" s="300">
        <f ca="1">SUMIF('Cost Plus'!$V$14:$V$114,$AD50,'Cost Plus'!EL$14:EL$114)</f>
        <v>0</v>
      </c>
      <c r="EM53" s="300">
        <f ca="1">SUMIF('Cost Plus'!$V$14:$V$114,$AD50,'Cost Plus'!EM$14:EM$114)</f>
        <v>0</v>
      </c>
      <c r="EN53" s="300">
        <f ca="1">SUMIF('Cost Plus'!$V$14:$V$114,$AD50,'Cost Plus'!EN$14:EN$114)</f>
        <v>0</v>
      </c>
      <c r="EO53" s="300">
        <f ca="1">SUMIF('Cost Plus'!$V$14:$V$114,$AD50,'Cost Plus'!EO$14:EO$114)</f>
        <v>0</v>
      </c>
      <c r="EP53" s="300">
        <f ca="1">SUMIF('Cost Plus'!$V$14:$V$114,$AD50,'Cost Plus'!EP$14:EP$114)</f>
        <v>0</v>
      </c>
      <c r="EQ53" s="300">
        <f ca="1">SUMIF('Cost Plus'!$V$14:$V$114,$AD50,'Cost Plus'!EQ$14:EQ$114)</f>
        <v>0</v>
      </c>
      <c r="ER53" s="300">
        <f ca="1">SUMIF('Cost Plus'!$V$14:$V$114,$AD50,'Cost Plus'!ER$14:ER$114)</f>
        <v>0</v>
      </c>
      <c r="ES53" s="300">
        <f ca="1">SUMIF('Cost Plus'!$V$14:$V$114,$AD50,'Cost Plus'!ES$14:ES$114)</f>
        <v>0</v>
      </c>
      <c r="ET53" s="300">
        <f ca="1">SUMIF('Cost Plus'!$V$14:$V$114,$AD50,'Cost Plus'!ET$14:ET$114)</f>
        <v>0</v>
      </c>
      <c r="EU53" s="300">
        <f ca="1">SUMIF('Cost Plus'!$V$14:$V$114,$AD50,'Cost Plus'!EU$14:EU$114)</f>
        <v>0</v>
      </c>
      <c r="EV53" s="300">
        <f ca="1">SUMIF('Cost Plus'!$V$14:$V$114,$AD50,'Cost Plus'!EV$14:EV$114)</f>
        <v>0</v>
      </c>
      <c r="EW53" s="638">
        <f ca="1">SUMIF('Cost Plus'!$V$14:$V$114,$AD50,'Cost Plus'!EW$14:EW$114)</f>
        <v>0</v>
      </c>
      <c r="EX53" s="639">
        <f ca="1">SUMIF('Cost Plus'!$V$14:$V$114,$AD50,'Cost Plus'!EX$14:EX$114)</f>
        <v>0</v>
      </c>
      <c r="EY53" s="612"/>
      <c r="FB53" s="612"/>
    </row>
    <row r="54" spans="1:158" s="86" customFormat="1" ht="12.75" hidden="1" customHeight="1" outlineLevel="2" thickBot="1">
      <c r="A54" s="303"/>
      <c r="B54" s="303"/>
      <c r="C54" s="640"/>
      <c r="D54" s="848"/>
      <c r="E54" s="853"/>
      <c r="F54" s="854"/>
      <c r="G54" s="854"/>
      <c r="H54" s="854"/>
      <c r="I54" s="854"/>
      <c r="J54" s="854"/>
      <c r="K54" s="854"/>
      <c r="L54" s="854"/>
      <c r="M54" s="854"/>
      <c r="N54" s="854"/>
      <c r="O54" s="854"/>
      <c r="P54" s="854"/>
      <c r="Q54" s="854"/>
      <c r="R54" s="854"/>
      <c r="S54" s="854"/>
      <c r="T54" s="854"/>
      <c r="U54" s="854"/>
      <c r="V54" s="855"/>
      <c r="W54" s="854"/>
      <c r="X54" s="854"/>
      <c r="Y54" s="854"/>
      <c r="Z54" s="854"/>
      <c r="AA54" s="854"/>
      <c r="AB54" s="853"/>
      <c r="AC54" s="853"/>
      <c r="AD54" s="682" t="str">
        <f>$AD$18</f>
        <v>% Cost Plus to date</v>
      </c>
      <c r="AE54" s="641">
        <f ca="1">MAX(AF54:EY54)</f>
        <v>1</v>
      </c>
      <c r="AF54" s="642">
        <f ca="1">IF($AE53=0,0,SUM($AF53:AF53)/$AE53)</f>
        <v>0.11642090912352457</v>
      </c>
      <c r="AG54" s="643">
        <f ca="1">IF($AE53=0,0,SUM($AF53:AG53)/$AE53)</f>
        <v>0.27567897248233059</v>
      </c>
      <c r="AH54" s="643">
        <f ca="1">IF($AE53=0,0,SUM($AF53:AH53)/$AE53)</f>
        <v>0.40637893301761563</v>
      </c>
      <c r="AI54" s="643">
        <f ca="1">IF($AE53=0,0,SUM($AF53:AI53)/$AE53)</f>
        <v>0.51566031643525989</v>
      </c>
      <c r="AJ54" s="643">
        <f ca="1">IF($AE53=0,0,SUM($AF53:AJ53)/$AE53)</f>
        <v>0.59638359702938326</v>
      </c>
      <c r="AK54" s="643">
        <f ca="1">IF($AE53=0,0,SUM($AF53:AK53)/$AE53)</f>
        <v>0.67710687762350663</v>
      </c>
      <c r="AL54" s="643">
        <f ca="1">IF($AE53=0,0,SUM($AF53:AL53)/$AE53)</f>
        <v>0.83855343881175326</v>
      </c>
      <c r="AM54" s="643">
        <f ca="1">IF($AE53=0,0,SUM($AF53:AM53)/$AE53)</f>
        <v>1</v>
      </c>
      <c r="AN54" s="643">
        <f ca="1">IF($AE53=0,0,SUM($AF53:AN53)/$AE53)</f>
        <v>1</v>
      </c>
      <c r="AO54" s="643">
        <f ca="1">IF($AE53=0,0,SUM($AF53:AO53)/$AE53)</f>
        <v>1</v>
      </c>
      <c r="AP54" s="643">
        <f ca="1">IF($AE53=0,0,SUM($AF53:AP53)/$AE53)</f>
        <v>1</v>
      </c>
      <c r="AQ54" s="643">
        <f ca="1">IF($AE53=0,0,SUM($AF53:AQ53)/$AE53)</f>
        <v>1</v>
      </c>
      <c r="AR54" s="643">
        <f ca="1">IF($AE53=0,0,SUM($AF53:AR53)/$AE53)</f>
        <v>1</v>
      </c>
      <c r="AS54" s="643">
        <f ca="1">IF($AE53=0,0,SUM($AF53:AS53)/$AE53)</f>
        <v>1</v>
      </c>
      <c r="AT54" s="643">
        <f ca="1">IF($AE53=0,0,SUM($AF53:AT53)/$AE53)</f>
        <v>1</v>
      </c>
      <c r="AU54" s="643">
        <f ca="1">IF($AE53=0,0,SUM($AF53:AU53)/$AE53)</f>
        <v>1</v>
      </c>
      <c r="AV54" s="643">
        <f ca="1">IF($AE53=0,0,SUM($AF53:AV53)/$AE53)</f>
        <v>1</v>
      </c>
      <c r="AW54" s="643">
        <f ca="1">IF($AE53=0,0,SUM($AF53:AW53)/$AE53)</f>
        <v>1</v>
      </c>
      <c r="AX54" s="643">
        <f ca="1">IF($AE53=0,0,SUM($AF53:AX53)/$AE53)</f>
        <v>1</v>
      </c>
      <c r="AY54" s="643">
        <f ca="1">IF($AE53=0,0,SUM($AF53:AY53)/$AE53)</f>
        <v>1</v>
      </c>
      <c r="AZ54" s="643">
        <f ca="1">IF($AE53=0,0,SUM($AF53:AZ53)/$AE53)</f>
        <v>1</v>
      </c>
      <c r="BA54" s="643">
        <f ca="1">IF($AE53=0,0,SUM($AF53:BA53)/$AE53)</f>
        <v>1</v>
      </c>
      <c r="BB54" s="643">
        <f ca="1">IF($AE53=0,0,SUM($AF53:BB53)/$AE53)</f>
        <v>1</v>
      </c>
      <c r="BC54" s="643">
        <f ca="1">IF($AE53=0,0,SUM($AF53:BC53)/$AE53)</f>
        <v>1</v>
      </c>
      <c r="BD54" s="643">
        <f ca="1">IF($AE53=0,0,SUM($AF53:BD53)/$AE53)</f>
        <v>1</v>
      </c>
      <c r="BE54" s="643">
        <f ca="1">IF($AE53=0,0,SUM($AF53:BE53)/$AE53)</f>
        <v>1</v>
      </c>
      <c r="BF54" s="643">
        <f ca="1">IF($AE53=0,0,SUM($AF53:BF53)/$AE53)</f>
        <v>1</v>
      </c>
      <c r="BG54" s="643">
        <f ca="1">IF($AE53=0,0,SUM($AF53:BG53)/$AE53)</f>
        <v>1</v>
      </c>
      <c r="BH54" s="643">
        <f ca="1">IF($AE53=0,0,SUM($AF53:BH53)/$AE53)</f>
        <v>1</v>
      </c>
      <c r="BI54" s="643">
        <f ca="1">IF($AE53=0,0,SUM($AF53:BI53)/$AE53)</f>
        <v>1</v>
      </c>
      <c r="BJ54" s="643">
        <f ca="1">IF($AE53=0,0,SUM($AF53:BJ53)/$AE53)</f>
        <v>1</v>
      </c>
      <c r="BK54" s="643">
        <f ca="1">IF($AE53=0,0,SUM($AF53:BK53)/$AE53)</f>
        <v>1</v>
      </c>
      <c r="BL54" s="643">
        <f ca="1">IF($AE53=0,0,SUM($AF53:BL53)/$AE53)</f>
        <v>1</v>
      </c>
      <c r="BM54" s="643">
        <f ca="1">IF($AE53=0,0,SUM($AF53:BM53)/$AE53)</f>
        <v>1</v>
      </c>
      <c r="BN54" s="643">
        <f ca="1">IF($AE53=0,0,SUM($AF53:BN53)/$AE53)</f>
        <v>1</v>
      </c>
      <c r="BO54" s="643">
        <f ca="1">IF($AE53=0,0,SUM($AF53:BO53)/$AE53)</f>
        <v>1</v>
      </c>
      <c r="BP54" s="643">
        <f ca="1">IF($AE53=0,0,SUM($AF53:BP53)/$AE53)</f>
        <v>1</v>
      </c>
      <c r="BQ54" s="643">
        <f ca="1">IF($AE53=0,0,SUM($AF53:BQ53)/$AE53)</f>
        <v>1</v>
      </c>
      <c r="BR54" s="643">
        <f ca="1">IF($AE53=0,0,SUM($AF53:BR53)/$AE53)</f>
        <v>1</v>
      </c>
      <c r="BS54" s="643">
        <f ca="1">IF($AE53=0,0,SUM($AF53:BS53)/$AE53)</f>
        <v>1</v>
      </c>
      <c r="BT54" s="643">
        <f ca="1">IF($AE53=0,0,SUM($AF53:BT53)/$AE53)</f>
        <v>1</v>
      </c>
      <c r="BU54" s="643">
        <f ca="1">IF($AE53=0,0,SUM($AF53:BU53)/$AE53)</f>
        <v>1</v>
      </c>
      <c r="BV54" s="643">
        <f ca="1">IF($AE53=0,0,SUM($AF53:BV53)/$AE53)</f>
        <v>1</v>
      </c>
      <c r="BW54" s="643">
        <f ca="1">IF($AE53=0,0,SUM($AF53:BW53)/$AE53)</f>
        <v>1</v>
      </c>
      <c r="BX54" s="643">
        <f ca="1">IF($AE53=0,0,SUM($AF53:BX53)/$AE53)</f>
        <v>1</v>
      </c>
      <c r="BY54" s="643">
        <f ca="1">IF($AE53=0,0,SUM($AF53:BY53)/$AE53)</f>
        <v>1</v>
      </c>
      <c r="BZ54" s="643">
        <f ca="1">IF($AE53=0,0,SUM($AF53:BZ53)/$AE53)</f>
        <v>1</v>
      </c>
      <c r="CA54" s="643">
        <f ca="1">IF($AE53=0,0,SUM($AF53:CA53)/$AE53)</f>
        <v>1</v>
      </c>
      <c r="CB54" s="643">
        <f ca="1">IF($AE53=0,0,SUM($AF53:CB53)/$AE53)</f>
        <v>1</v>
      </c>
      <c r="CC54" s="643">
        <f ca="1">IF($AE53=0,0,SUM($AF53:CC53)/$AE53)</f>
        <v>1</v>
      </c>
      <c r="CD54" s="643">
        <f ca="1">IF($AE53=0,0,SUM($AF53:CD53)/$AE53)</f>
        <v>1</v>
      </c>
      <c r="CE54" s="643">
        <f ca="1">IF($AE53=0,0,SUM($AF53:CE53)/$AE53)</f>
        <v>1</v>
      </c>
      <c r="CF54" s="643">
        <f ca="1">IF($AE53=0,0,SUM($AF53:CF53)/$AE53)</f>
        <v>1</v>
      </c>
      <c r="CG54" s="643">
        <f ca="1">IF($AE53=0,0,SUM($AF53:CG53)/$AE53)</f>
        <v>1</v>
      </c>
      <c r="CH54" s="643">
        <f ca="1">IF($AE53=0,0,SUM($AF53:CH53)/$AE53)</f>
        <v>1</v>
      </c>
      <c r="CI54" s="643">
        <f ca="1">IF($AE53=0,0,SUM($AF53:CI53)/$AE53)</f>
        <v>1</v>
      </c>
      <c r="CJ54" s="643">
        <f ca="1">IF($AE53=0,0,SUM($AF53:CJ53)/$AE53)</f>
        <v>1</v>
      </c>
      <c r="CK54" s="643">
        <f ca="1">IF($AE53=0,0,SUM($AF53:CK53)/$AE53)</f>
        <v>1</v>
      </c>
      <c r="CL54" s="643">
        <f ca="1">IF($AE53=0,0,SUM($AF53:CL53)/$AE53)</f>
        <v>1</v>
      </c>
      <c r="CM54" s="643">
        <f ca="1">IF($AE53=0,0,SUM($AF53:CM53)/$AE53)</f>
        <v>1</v>
      </c>
      <c r="CN54" s="643">
        <f ca="1">IF($AE53=0,0,SUM($AF53:CN53)/$AE53)</f>
        <v>1</v>
      </c>
      <c r="CO54" s="643">
        <f ca="1">IF($AE53=0,0,SUM($AF53:CO53)/$AE53)</f>
        <v>1</v>
      </c>
      <c r="CP54" s="643">
        <f ca="1">IF($AE53=0,0,SUM($AF53:CP53)/$AE53)</f>
        <v>1</v>
      </c>
      <c r="CQ54" s="643">
        <f ca="1">IF($AE53=0,0,SUM($AF53:CQ53)/$AE53)</f>
        <v>1</v>
      </c>
      <c r="CR54" s="643">
        <f ca="1">IF($AE53=0,0,SUM($AF53:CR53)/$AE53)</f>
        <v>1</v>
      </c>
      <c r="CS54" s="643">
        <f ca="1">IF($AE53=0,0,SUM($AF53:CS53)/$AE53)</f>
        <v>1</v>
      </c>
      <c r="CT54" s="643">
        <f ca="1">IF($AE53=0,0,SUM($AF53:CT53)/$AE53)</f>
        <v>1</v>
      </c>
      <c r="CU54" s="643">
        <f ca="1">IF($AE53=0,0,SUM($AF53:CU53)/$AE53)</f>
        <v>1</v>
      </c>
      <c r="CV54" s="643">
        <f ca="1">IF($AE53=0,0,SUM($AF53:CV53)/$AE53)</f>
        <v>1</v>
      </c>
      <c r="CW54" s="643">
        <f ca="1">IF($AE53=0,0,SUM($AF53:CW53)/$AE53)</f>
        <v>1</v>
      </c>
      <c r="CX54" s="643">
        <f ca="1">IF($AE53=0,0,SUM($AF53:CX53)/$AE53)</f>
        <v>1</v>
      </c>
      <c r="CY54" s="643">
        <f ca="1">IF($AE53=0,0,SUM($AF53:CY53)/$AE53)</f>
        <v>1</v>
      </c>
      <c r="CZ54" s="643">
        <f ca="1">IF($AE53=0,0,SUM($AF53:CZ53)/$AE53)</f>
        <v>1</v>
      </c>
      <c r="DA54" s="643">
        <f ca="1">IF($AE53=0,0,SUM($AF53:DA53)/$AE53)</f>
        <v>1</v>
      </c>
      <c r="DB54" s="643">
        <f ca="1">IF($AE53=0,0,SUM($AF53:DB53)/$AE53)</f>
        <v>1</v>
      </c>
      <c r="DC54" s="643">
        <f ca="1">IF($AE53=0,0,SUM($AF53:DC53)/$AE53)</f>
        <v>1</v>
      </c>
      <c r="DD54" s="643">
        <f ca="1">IF($AE53=0,0,SUM($AF53:DD53)/$AE53)</f>
        <v>1</v>
      </c>
      <c r="DE54" s="643">
        <f ca="1">IF($AE53=0,0,SUM($AF53:DE53)/$AE53)</f>
        <v>1</v>
      </c>
      <c r="DF54" s="643">
        <f ca="1">IF($AE53=0,0,SUM($AF53:DF53)/$AE53)</f>
        <v>1</v>
      </c>
      <c r="DG54" s="643">
        <f ca="1">IF($AE53=0,0,SUM($AF53:DG53)/$AE53)</f>
        <v>1</v>
      </c>
      <c r="DH54" s="643">
        <f ca="1">IF($AE53=0,0,SUM($AF53:DH53)/$AE53)</f>
        <v>1</v>
      </c>
      <c r="DI54" s="643">
        <f ca="1">IF($AE53=0,0,SUM($AF53:DI53)/$AE53)</f>
        <v>1</v>
      </c>
      <c r="DJ54" s="643">
        <f ca="1">IF($AE53=0,0,SUM($AF53:DJ53)/$AE53)</f>
        <v>1</v>
      </c>
      <c r="DK54" s="643">
        <f ca="1">IF($AE53=0,0,SUM($AF53:DK53)/$AE53)</f>
        <v>1</v>
      </c>
      <c r="DL54" s="643">
        <f ca="1">IF($AE53=0,0,SUM($AF53:DL53)/$AE53)</f>
        <v>1</v>
      </c>
      <c r="DM54" s="643">
        <f ca="1">IF($AE53=0,0,SUM($AF53:DM53)/$AE53)</f>
        <v>1</v>
      </c>
      <c r="DN54" s="643">
        <f ca="1">IF($AE53=0,0,SUM($AF53:DN53)/$AE53)</f>
        <v>1</v>
      </c>
      <c r="DO54" s="643">
        <f ca="1">IF($AE53=0,0,SUM($AF53:DO53)/$AE53)</f>
        <v>1</v>
      </c>
      <c r="DP54" s="643">
        <f ca="1">IF($AE53=0,0,SUM($AF53:DP53)/$AE53)</f>
        <v>1</v>
      </c>
      <c r="DQ54" s="643">
        <f ca="1">IF($AE53=0,0,SUM($AF53:DQ53)/$AE53)</f>
        <v>1</v>
      </c>
      <c r="DR54" s="643">
        <f ca="1">IF($AE53=0,0,SUM($AF53:DR53)/$AE53)</f>
        <v>1</v>
      </c>
      <c r="DS54" s="643">
        <f ca="1">IF($AE53=0,0,SUM($AF53:DS53)/$AE53)</f>
        <v>1</v>
      </c>
      <c r="DT54" s="643">
        <f ca="1">IF($AE53=0,0,SUM($AF53:DT53)/$AE53)</f>
        <v>1</v>
      </c>
      <c r="DU54" s="643">
        <f ca="1">IF($AE53=0,0,SUM($AF53:DU53)/$AE53)</f>
        <v>1</v>
      </c>
      <c r="DV54" s="643">
        <f ca="1">IF($AE53=0,0,SUM($AF53:DV53)/$AE53)</f>
        <v>1</v>
      </c>
      <c r="DW54" s="643">
        <f ca="1">IF($AE53=0,0,SUM($AF53:DW53)/$AE53)</f>
        <v>1</v>
      </c>
      <c r="DX54" s="643">
        <f ca="1">IF($AE53=0,0,SUM($AF53:DX53)/$AE53)</f>
        <v>1</v>
      </c>
      <c r="DY54" s="643">
        <f ca="1">IF($AE53=0,0,SUM($AF53:DY53)/$AE53)</f>
        <v>1</v>
      </c>
      <c r="DZ54" s="643">
        <f ca="1">IF($AE53=0,0,SUM($AF53:DZ53)/$AE53)</f>
        <v>1</v>
      </c>
      <c r="EA54" s="643">
        <f ca="1">IF($AE53=0,0,SUM($AF53:EA53)/$AE53)</f>
        <v>1</v>
      </c>
      <c r="EB54" s="643">
        <f ca="1">IF($AE53=0,0,SUM($AF53:EB53)/$AE53)</f>
        <v>1</v>
      </c>
      <c r="EC54" s="643">
        <f ca="1">IF($AE53=0,0,SUM($AF53:EC53)/$AE53)</f>
        <v>1</v>
      </c>
      <c r="ED54" s="643">
        <f ca="1">IF($AE53=0,0,SUM($AF53:ED53)/$AE53)</f>
        <v>1</v>
      </c>
      <c r="EE54" s="643">
        <f ca="1">IF($AE53=0,0,SUM($AF53:EE53)/$AE53)</f>
        <v>1</v>
      </c>
      <c r="EF54" s="643">
        <f ca="1">IF($AE53=0,0,SUM($AF53:EF53)/$AE53)</f>
        <v>1</v>
      </c>
      <c r="EG54" s="643">
        <f ca="1">IF($AE53=0,0,SUM($AF53:EG53)/$AE53)</f>
        <v>1</v>
      </c>
      <c r="EH54" s="643">
        <f ca="1">IF($AE53=0,0,SUM($AF53:EH53)/$AE53)</f>
        <v>1</v>
      </c>
      <c r="EI54" s="643">
        <f ca="1">IF($AE53=0,0,SUM($AF53:EI53)/$AE53)</f>
        <v>1</v>
      </c>
      <c r="EJ54" s="643">
        <f ca="1">IF($AE53=0,0,SUM($AF53:EJ53)/$AE53)</f>
        <v>1</v>
      </c>
      <c r="EK54" s="643">
        <f ca="1">IF($AE53=0,0,SUM($AF53:EK53)/$AE53)</f>
        <v>1</v>
      </c>
      <c r="EL54" s="643">
        <f ca="1">IF($AE53=0,0,SUM($AF53:EL53)/$AE53)</f>
        <v>1</v>
      </c>
      <c r="EM54" s="643">
        <f ca="1">IF($AE53=0,0,SUM($AF53:EM53)/$AE53)</f>
        <v>1</v>
      </c>
      <c r="EN54" s="643">
        <f ca="1">IF($AE53=0,0,SUM($AF53:EN53)/$AE53)</f>
        <v>1</v>
      </c>
      <c r="EO54" s="643">
        <f ca="1">IF($AE53=0,0,SUM($AF53:EO53)/$AE53)</f>
        <v>1</v>
      </c>
      <c r="EP54" s="643">
        <f ca="1">IF($AE53=0,0,SUM($AF53:EP53)/$AE53)</f>
        <v>1</v>
      </c>
      <c r="EQ54" s="643">
        <f ca="1">IF($AE53=0,0,SUM($AF53:EQ53)/$AE53)</f>
        <v>1</v>
      </c>
      <c r="ER54" s="643">
        <f ca="1">IF($AE53=0,0,SUM($AF53:ER53)/$AE53)</f>
        <v>1</v>
      </c>
      <c r="ES54" s="643">
        <f ca="1">IF($AE53=0,0,SUM($AF53:ES53)/$AE53)</f>
        <v>1</v>
      </c>
      <c r="ET54" s="643">
        <f ca="1">IF($AE53=0,0,SUM($AF53:ET53)/$AE53)</f>
        <v>1</v>
      </c>
      <c r="EU54" s="643">
        <f ca="1">IF($AE53=0,0,SUM($AF53:EU53)/$AE53)</f>
        <v>1</v>
      </c>
      <c r="EV54" s="643">
        <f ca="1">IF($AE53=0,0,SUM($AF53:EV53)/$AE53)</f>
        <v>1</v>
      </c>
      <c r="EW54" s="643">
        <f ca="1">IF($AE53=0,0,SUM($AF53:EW53)/$AE53)</f>
        <v>1</v>
      </c>
      <c r="EX54" s="644">
        <f ca="1">IF($AE53=0,0,SUM($AF53:EX53)/$AE53)</f>
        <v>1</v>
      </c>
      <c r="EY54" s="612"/>
      <c r="EZ54" s="863">
        <f ca="1">IF($AE53=0,0,IF(ABS(1-$AE54)&gt;(ErrTol/1000),1,0))</f>
        <v>0</v>
      </c>
      <c r="FB54" s="612"/>
    </row>
    <row r="55" spans="1:158" s="86" customFormat="1" ht="12.75" hidden="1" customHeight="1" outlineLevel="2" thickTop="1">
      <c r="A55" s="303"/>
      <c r="B55" s="303"/>
      <c r="C55" s="645"/>
      <c r="D55" s="856"/>
      <c r="E55" s="857"/>
      <c r="F55" s="858"/>
      <c r="G55" s="858"/>
      <c r="H55" s="858"/>
      <c r="I55" s="858"/>
      <c r="J55" s="858"/>
      <c r="K55" s="858"/>
      <c r="L55" s="858"/>
      <c r="M55" s="858"/>
      <c r="N55" s="858"/>
      <c r="O55" s="858"/>
      <c r="P55" s="858"/>
      <c r="Q55" s="858"/>
      <c r="R55" s="858"/>
      <c r="S55" s="858"/>
      <c r="T55" s="858"/>
      <c r="U55" s="858"/>
      <c r="V55" s="859"/>
      <c r="W55" s="858"/>
      <c r="X55" s="858"/>
      <c r="Y55" s="858"/>
      <c r="Z55" s="858"/>
      <c r="AA55" s="858"/>
      <c r="AB55" s="857"/>
      <c r="AC55" s="857"/>
      <c r="AD55" s="334" t="str">
        <f>$AD$19</f>
        <v>Charging Profile (eg. Milestones, Service Charges)</v>
      </c>
      <c r="AE55" s="646">
        <f>SUM(AF55:EY55)</f>
        <v>1</v>
      </c>
      <c r="AF55" s="529"/>
      <c r="AG55" s="530"/>
      <c r="AH55" s="530"/>
      <c r="AI55" s="530"/>
      <c r="AJ55" s="530"/>
      <c r="AK55" s="530"/>
      <c r="AL55" s="530"/>
      <c r="AM55" s="530">
        <v>1</v>
      </c>
      <c r="AN55" s="530"/>
      <c r="AO55" s="530"/>
      <c r="AP55" s="530"/>
      <c r="AQ55" s="530"/>
      <c r="AR55" s="530"/>
      <c r="AS55" s="530"/>
      <c r="AT55" s="530"/>
      <c r="AU55" s="530"/>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c r="BY55" s="530"/>
      <c r="BZ55" s="530"/>
      <c r="CA55" s="530"/>
      <c r="CB55" s="530"/>
      <c r="CC55" s="530"/>
      <c r="CD55" s="530"/>
      <c r="CE55" s="530"/>
      <c r="CF55" s="530"/>
      <c r="CG55" s="530"/>
      <c r="CH55" s="530"/>
      <c r="CI55" s="530"/>
      <c r="CJ55" s="530"/>
      <c r="CK55" s="530"/>
      <c r="CL55" s="530"/>
      <c r="CM55" s="530"/>
      <c r="CN55" s="530"/>
      <c r="CO55" s="530"/>
      <c r="CP55" s="530"/>
      <c r="CQ55" s="530"/>
      <c r="CR55" s="530"/>
      <c r="CS55" s="530"/>
      <c r="CT55" s="530"/>
      <c r="CU55" s="530"/>
      <c r="CV55" s="530"/>
      <c r="CW55" s="530"/>
      <c r="CX55" s="530"/>
      <c r="CY55" s="530"/>
      <c r="CZ55" s="530"/>
      <c r="DA55" s="530"/>
      <c r="DB55" s="530"/>
      <c r="DC55" s="530"/>
      <c r="DD55" s="530"/>
      <c r="DE55" s="530"/>
      <c r="DF55" s="530"/>
      <c r="DG55" s="530"/>
      <c r="DH55" s="530"/>
      <c r="DI55" s="530"/>
      <c r="DJ55" s="530"/>
      <c r="DK55" s="530"/>
      <c r="DL55" s="530"/>
      <c r="DM55" s="530"/>
      <c r="DN55" s="530"/>
      <c r="DO55" s="530"/>
      <c r="DP55" s="530"/>
      <c r="DQ55" s="530"/>
      <c r="DR55" s="530"/>
      <c r="DS55" s="530"/>
      <c r="DT55" s="530"/>
      <c r="DU55" s="530"/>
      <c r="DV55" s="530"/>
      <c r="DW55" s="530"/>
      <c r="DX55" s="530"/>
      <c r="DY55" s="530"/>
      <c r="DZ55" s="530"/>
      <c r="EA55" s="530"/>
      <c r="EB55" s="530"/>
      <c r="EC55" s="530"/>
      <c r="ED55" s="530"/>
      <c r="EE55" s="530"/>
      <c r="EF55" s="530"/>
      <c r="EG55" s="530"/>
      <c r="EH55" s="530"/>
      <c r="EI55" s="530"/>
      <c r="EJ55" s="530"/>
      <c r="EK55" s="530"/>
      <c r="EL55" s="530"/>
      <c r="EM55" s="530"/>
      <c r="EN55" s="530"/>
      <c r="EO55" s="530"/>
      <c r="EP55" s="530"/>
      <c r="EQ55" s="530"/>
      <c r="ER55" s="530"/>
      <c r="ES55" s="530"/>
      <c r="ET55" s="530"/>
      <c r="EU55" s="530"/>
      <c r="EV55" s="530"/>
      <c r="EW55" s="530"/>
      <c r="EX55" s="530"/>
      <c r="EY55" s="612"/>
      <c r="EZ55" s="863">
        <f ca="1">IF($AE53=0,0,IF(ABS(1-$AE55)&gt;(ErrTol/1000),1,0))</f>
        <v>0</v>
      </c>
      <c r="FB55" s="612"/>
    </row>
    <row r="56" spans="1:158" s="86" customFormat="1" ht="12.75" hidden="1" customHeight="1" outlineLevel="2">
      <c r="A56" s="303"/>
      <c r="B56" s="303"/>
      <c r="C56" s="645"/>
      <c r="D56" s="860"/>
      <c r="E56" s="303"/>
      <c r="F56" s="851"/>
      <c r="G56" s="851"/>
      <c r="H56" s="851"/>
      <c r="I56" s="851"/>
      <c r="J56" s="851"/>
      <c r="K56" s="851"/>
      <c r="L56" s="851"/>
      <c r="M56" s="851"/>
      <c r="N56" s="851"/>
      <c r="O56" s="851"/>
      <c r="P56" s="851"/>
      <c r="Q56" s="851"/>
      <c r="R56" s="851"/>
      <c r="S56" s="851"/>
      <c r="T56" s="851"/>
      <c r="U56" s="851"/>
      <c r="V56" s="852"/>
      <c r="W56" s="851"/>
      <c r="X56" s="851"/>
      <c r="Y56" s="851"/>
      <c r="Z56" s="851"/>
      <c r="AA56" s="851"/>
      <c r="AB56" s="303"/>
      <c r="AC56" s="303"/>
      <c r="AD56" s="334" t="str">
        <f>$AD$20</f>
        <v>Cost Plus Profiled</v>
      </c>
      <c r="AE56" s="304">
        <f ca="1">SUM(AF56:EY56)</f>
        <v>357346.15384615381</v>
      </c>
      <c r="AF56" s="637">
        <f t="shared" ref="AF56:BK56" ca="1" si="60">IF(MileON,$AE53*AF55,AF53)</f>
        <v>0</v>
      </c>
      <c r="AG56" s="300">
        <f t="shared" ca="1" si="60"/>
        <v>0</v>
      </c>
      <c r="AH56" s="300">
        <f t="shared" ca="1" si="60"/>
        <v>0</v>
      </c>
      <c r="AI56" s="300">
        <f t="shared" ca="1" si="60"/>
        <v>0</v>
      </c>
      <c r="AJ56" s="300">
        <f t="shared" ca="1" si="60"/>
        <v>0</v>
      </c>
      <c r="AK56" s="300">
        <f t="shared" ca="1" si="60"/>
        <v>0</v>
      </c>
      <c r="AL56" s="300">
        <f t="shared" ca="1" si="60"/>
        <v>0</v>
      </c>
      <c r="AM56" s="300">
        <f t="shared" ca="1" si="60"/>
        <v>357346.15384615381</v>
      </c>
      <c r="AN56" s="300">
        <f t="shared" ca="1" si="60"/>
        <v>0</v>
      </c>
      <c r="AO56" s="300">
        <f t="shared" ca="1" si="60"/>
        <v>0</v>
      </c>
      <c r="AP56" s="300">
        <f t="shared" ca="1" si="60"/>
        <v>0</v>
      </c>
      <c r="AQ56" s="300">
        <f t="shared" ca="1" si="60"/>
        <v>0</v>
      </c>
      <c r="AR56" s="300">
        <f t="shared" ca="1" si="60"/>
        <v>0</v>
      </c>
      <c r="AS56" s="300">
        <f t="shared" ca="1" si="60"/>
        <v>0</v>
      </c>
      <c r="AT56" s="300">
        <f t="shared" ca="1" si="60"/>
        <v>0</v>
      </c>
      <c r="AU56" s="300">
        <f t="shared" ca="1" si="60"/>
        <v>0</v>
      </c>
      <c r="AV56" s="300">
        <f t="shared" ca="1" si="60"/>
        <v>0</v>
      </c>
      <c r="AW56" s="300">
        <f t="shared" ca="1" si="60"/>
        <v>0</v>
      </c>
      <c r="AX56" s="300">
        <f t="shared" ca="1" si="60"/>
        <v>0</v>
      </c>
      <c r="AY56" s="300">
        <f t="shared" ca="1" si="60"/>
        <v>0</v>
      </c>
      <c r="AZ56" s="300">
        <f t="shared" ca="1" si="60"/>
        <v>0</v>
      </c>
      <c r="BA56" s="300">
        <f t="shared" ca="1" si="60"/>
        <v>0</v>
      </c>
      <c r="BB56" s="300">
        <f t="shared" ca="1" si="60"/>
        <v>0</v>
      </c>
      <c r="BC56" s="300">
        <f t="shared" ca="1" si="60"/>
        <v>0</v>
      </c>
      <c r="BD56" s="300">
        <f t="shared" ca="1" si="60"/>
        <v>0</v>
      </c>
      <c r="BE56" s="300">
        <f t="shared" ca="1" si="60"/>
        <v>0</v>
      </c>
      <c r="BF56" s="300">
        <f t="shared" ca="1" si="60"/>
        <v>0</v>
      </c>
      <c r="BG56" s="300">
        <f t="shared" ca="1" si="60"/>
        <v>0</v>
      </c>
      <c r="BH56" s="300">
        <f t="shared" ca="1" si="60"/>
        <v>0</v>
      </c>
      <c r="BI56" s="300">
        <f t="shared" ca="1" si="60"/>
        <v>0</v>
      </c>
      <c r="BJ56" s="300">
        <f t="shared" ca="1" si="60"/>
        <v>0</v>
      </c>
      <c r="BK56" s="300">
        <f t="shared" ca="1" si="60"/>
        <v>0</v>
      </c>
      <c r="BL56" s="300">
        <f t="shared" ref="BL56:CQ56" ca="1" si="61">IF(MileON,$AE53*BL55,BL53)</f>
        <v>0</v>
      </c>
      <c r="BM56" s="300">
        <f t="shared" ca="1" si="61"/>
        <v>0</v>
      </c>
      <c r="BN56" s="300">
        <f t="shared" ca="1" si="61"/>
        <v>0</v>
      </c>
      <c r="BO56" s="300">
        <f t="shared" ca="1" si="61"/>
        <v>0</v>
      </c>
      <c r="BP56" s="300">
        <f t="shared" ca="1" si="61"/>
        <v>0</v>
      </c>
      <c r="BQ56" s="300">
        <f t="shared" ca="1" si="61"/>
        <v>0</v>
      </c>
      <c r="BR56" s="300">
        <f t="shared" ca="1" si="61"/>
        <v>0</v>
      </c>
      <c r="BS56" s="300">
        <f t="shared" ca="1" si="61"/>
        <v>0</v>
      </c>
      <c r="BT56" s="300">
        <f t="shared" ca="1" si="61"/>
        <v>0</v>
      </c>
      <c r="BU56" s="300">
        <f t="shared" ca="1" si="61"/>
        <v>0</v>
      </c>
      <c r="BV56" s="300">
        <f t="shared" ca="1" si="61"/>
        <v>0</v>
      </c>
      <c r="BW56" s="300">
        <f t="shared" ca="1" si="61"/>
        <v>0</v>
      </c>
      <c r="BX56" s="300">
        <f t="shared" ca="1" si="61"/>
        <v>0</v>
      </c>
      <c r="BY56" s="300">
        <f t="shared" ca="1" si="61"/>
        <v>0</v>
      </c>
      <c r="BZ56" s="300">
        <f t="shared" ca="1" si="61"/>
        <v>0</v>
      </c>
      <c r="CA56" s="300">
        <f t="shared" ca="1" si="61"/>
        <v>0</v>
      </c>
      <c r="CB56" s="300">
        <f t="shared" ca="1" si="61"/>
        <v>0</v>
      </c>
      <c r="CC56" s="300">
        <f t="shared" ca="1" si="61"/>
        <v>0</v>
      </c>
      <c r="CD56" s="300">
        <f t="shared" ca="1" si="61"/>
        <v>0</v>
      </c>
      <c r="CE56" s="300">
        <f t="shared" ca="1" si="61"/>
        <v>0</v>
      </c>
      <c r="CF56" s="300">
        <f t="shared" ca="1" si="61"/>
        <v>0</v>
      </c>
      <c r="CG56" s="300">
        <f t="shared" ca="1" si="61"/>
        <v>0</v>
      </c>
      <c r="CH56" s="300">
        <f t="shared" ca="1" si="61"/>
        <v>0</v>
      </c>
      <c r="CI56" s="300">
        <f t="shared" ca="1" si="61"/>
        <v>0</v>
      </c>
      <c r="CJ56" s="300">
        <f t="shared" ca="1" si="61"/>
        <v>0</v>
      </c>
      <c r="CK56" s="300">
        <f t="shared" ca="1" si="61"/>
        <v>0</v>
      </c>
      <c r="CL56" s="300">
        <f t="shared" ca="1" si="61"/>
        <v>0</v>
      </c>
      <c r="CM56" s="300">
        <f t="shared" ca="1" si="61"/>
        <v>0</v>
      </c>
      <c r="CN56" s="300">
        <f t="shared" ca="1" si="61"/>
        <v>0</v>
      </c>
      <c r="CO56" s="300">
        <f t="shared" ca="1" si="61"/>
        <v>0</v>
      </c>
      <c r="CP56" s="300">
        <f t="shared" ca="1" si="61"/>
        <v>0</v>
      </c>
      <c r="CQ56" s="300">
        <f t="shared" ca="1" si="61"/>
        <v>0</v>
      </c>
      <c r="CR56" s="300">
        <f t="shared" ref="CR56:DW56" ca="1" si="62">IF(MileON,$AE53*CR55,CR53)</f>
        <v>0</v>
      </c>
      <c r="CS56" s="300">
        <f t="shared" ca="1" si="62"/>
        <v>0</v>
      </c>
      <c r="CT56" s="300">
        <f t="shared" ca="1" si="62"/>
        <v>0</v>
      </c>
      <c r="CU56" s="300">
        <f t="shared" ca="1" si="62"/>
        <v>0</v>
      </c>
      <c r="CV56" s="300">
        <f t="shared" ca="1" si="62"/>
        <v>0</v>
      </c>
      <c r="CW56" s="300">
        <f t="shared" ca="1" si="62"/>
        <v>0</v>
      </c>
      <c r="CX56" s="300">
        <f t="shared" ca="1" si="62"/>
        <v>0</v>
      </c>
      <c r="CY56" s="300">
        <f t="shared" ca="1" si="62"/>
        <v>0</v>
      </c>
      <c r="CZ56" s="300">
        <f t="shared" ca="1" si="62"/>
        <v>0</v>
      </c>
      <c r="DA56" s="300">
        <f t="shared" ca="1" si="62"/>
        <v>0</v>
      </c>
      <c r="DB56" s="300">
        <f t="shared" ca="1" si="62"/>
        <v>0</v>
      </c>
      <c r="DC56" s="300">
        <f t="shared" ca="1" si="62"/>
        <v>0</v>
      </c>
      <c r="DD56" s="300">
        <f t="shared" ca="1" si="62"/>
        <v>0</v>
      </c>
      <c r="DE56" s="300">
        <f t="shared" ca="1" si="62"/>
        <v>0</v>
      </c>
      <c r="DF56" s="300">
        <f t="shared" ca="1" si="62"/>
        <v>0</v>
      </c>
      <c r="DG56" s="300">
        <f t="shared" ca="1" si="62"/>
        <v>0</v>
      </c>
      <c r="DH56" s="300">
        <f t="shared" ca="1" si="62"/>
        <v>0</v>
      </c>
      <c r="DI56" s="300">
        <f t="shared" ca="1" si="62"/>
        <v>0</v>
      </c>
      <c r="DJ56" s="300">
        <f t="shared" ca="1" si="62"/>
        <v>0</v>
      </c>
      <c r="DK56" s="300">
        <f t="shared" ca="1" si="62"/>
        <v>0</v>
      </c>
      <c r="DL56" s="300">
        <f t="shared" ca="1" si="62"/>
        <v>0</v>
      </c>
      <c r="DM56" s="300">
        <f t="shared" ca="1" si="62"/>
        <v>0</v>
      </c>
      <c r="DN56" s="300">
        <f t="shared" ca="1" si="62"/>
        <v>0</v>
      </c>
      <c r="DO56" s="300">
        <f t="shared" ca="1" si="62"/>
        <v>0</v>
      </c>
      <c r="DP56" s="300">
        <f t="shared" ca="1" si="62"/>
        <v>0</v>
      </c>
      <c r="DQ56" s="300">
        <f t="shared" ca="1" si="62"/>
        <v>0</v>
      </c>
      <c r="DR56" s="300">
        <f t="shared" ca="1" si="62"/>
        <v>0</v>
      </c>
      <c r="DS56" s="300">
        <f t="shared" ca="1" si="62"/>
        <v>0</v>
      </c>
      <c r="DT56" s="300">
        <f t="shared" ca="1" si="62"/>
        <v>0</v>
      </c>
      <c r="DU56" s="300">
        <f t="shared" ca="1" si="62"/>
        <v>0</v>
      </c>
      <c r="DV56" s="300">
        <f t="shared" ca="1" si="62"/>
        <v>0</v>
      </c>
      <c r="DW56" s="300">
        <f t="shared" ca="1" si="62"/>
        <v>0</v>
      </c>
      <c r="DX56" s="300">
        <f t="shared" ref="DX56:EX56" ca="1" si="63">IF(MileON,$AE53*DX55,DX53)</f>
        <v>0</v>
      </c>
      <c r="DY56" s="300">
        <f t="shared" ca="1" si="63"/>
        <v>0</v>
      </c>
      <c r="DZ56" s="300">
        <f t="shared" ca="1" si="63"/>
        <v>0</v>
      </c>
      <c r="EA56" s="300">
        <f t="shared" ca="1" si="63"/>
        <v>0</v>
      </c>
      <c r="EB56" s="300">
        <f t="shared" ca="1" si="63"/>
        <v>0</v>
      </c>
      <c r="EC56" s="300">
        <f t="shared" ca="1" si="63"/>
        <v>0</v>
      </c>
      <c r="ED56" s="300">
        <f t="shared" ca="1" si="63"/>
        <v>0</v>
      </c>
      <c r="EE56" s="300">
        <f t="shared" ca="1" si="63"/>
        <v>0</v>
      </c>
      <c r="EF56" s="300">
        <f t="shared" ca="1" si="63"/>
        <v>0</v>
      </c>
      <c r="EG56" s="300">
        <f t="shared" ca="1" si="63"/>
        <v>0</v>
      </c>
      <c r="EH56" s="300">
        <f t="shared" ca="1" si="63"/>
        <v>0</v>
      </c>
      <c r="EI56" s="300">
        <f t="shared" ca="1" si="63"/>
        <v>0</v>
      </c>
      <c r="EJ56" s="300">
        <f t="shared" ca="1" si="63"/>
        <v>0</v>
      </c>
      <c r="EK56" s="300">
        <f t="shared" ca="1" si="63"/>
        <v>0</v>
      </c>
      <c r="EL56" s="300">
        <f t="shared" ca="1" si="63"/>
        <v>0</v>
      </c>
      <c r="EM56" s="300">
        <f t="shared" ca="1" si="63"/>
        <v>0</v>
      </c>
      <c r="EN56" s="300">
        <f t="shared" ca="1" si="63"/>
        <v>0</v>
      </c>
      <c r="EO56" s="300">
        <f t="shared" ca="1" si="63"/>
        <v>0</v>
      </c>
      <c r="EP56" s="300">
        <f t="shared" ca="1" si="63"/>
        <v>0</v>
      </c>
      <c r="EQ56" s="300">
        <f t="shared" ca="1" si="63"/>
        <v>0</v>
      </c>
      <c r="ER56" s="300">
        <f t="shared" ca="1" si="63"/>
        <v>0</v>
      </c>
      <c r="ES56" s="300">
        <f t="shared" ca="1" si="63"/>
        <v>0</v>
      </c>
      <c r="ET56" s="300">
        <f t="shared" ca="1" si="63"/>
        <v>0</v>
      </c>
      <c r="EU56" s="300">
        <f t="shared" ca="1" si="63"/>
        <v>0</v>
      </c>
      <c r="EV56" s="300">
        <f t="shared" ca="1" si="63"/>
        <v>0</v>
      </c>
      <c r="EW56" s="300">
        <f t="shared" ca="1" si="63"/>
        <v>0</v>
      </c>
      <c r="EX56" s="300">
        <f t="shared" ca="1" si="63"/>
        <v>0</v>
      </c>
      <c r="EY56" s="612"/>
      <c r="EZ56" s="863">
        <f ca="1">IF(ABS(AE56-AE53)&gt;ErrTol,1,0)</f>
        <v>0</v>
      </c>
      <c r="FB56" s="612"/>
    </row>
    <row r="57" spans="1:158" s="86" customFormat="1" ht="12.75" hidden="1" customHeight="1" outlineLevel="2">
      <c r="A57" s="303"/>
      <c r="B57" s="303"/>
      <c r="C57" s="645"/>
      <c r="D57" s="860"/>
      <c r="E57" s="303"/>
      <c r="F57" s="851"/>
      <c r="G57" s="851"/>
      <c r="H57" s="851"/>
      <c r="I57" s="851"/>
      <c r="J57" s="851"/>
      <c r="K57" s="851"/>
      <c r="L57" s="851"/>
      <c r="M57" s="851"/>
      <c r="N57" s="851"/>
      <c r="O57" s="851"/>
      <c r="P57" s="851"/>
      <c r="Q57" s="851"/>
      <c r="R57" s="851"/>
      <c r="S57" s="851"/>
      <c r="T57" s="851"/>
      <c r="U57" s="851"/>
      <c r="V57" s="852"/>
      <c r="W57" s="851"/>
      <c r="X57" s="851"/>
      <c r="Y57" s="851"/>
      <c r="Z57" s="851"/>
      <c r="AA57" s="851"/>
      <c r="AB57" s="303"/>
      <c r="AC57" s="303"/>
      <c r="AD57" s="334" t="str">
        <f>$AD$21</f>
        <v>Discount</v>
      </c>
      <c r="AE57" s="647">
        <f>MAX(AF57:EY57)</f>
        <v>0</v>
      </c>
      <c r="AF57" s="380"/>
      <c r="AG57" s="381">
        <f t="shared" ref="AG57:CR57" si="64">AF57</f>
        <v>0</v>
      </c>
      <c r="AH57" s="381">
        <f t="shared" si="64"/>
        <v>0</v>
      </c>
      <c r="AI57" s="381">
        <f t="shared" si="64"/>
        <v>0</v>
      </c>
      <c r="AJ57" s="381">
        <f t="shared" si="64"/>
        <v>0</v>
      </c>
      <c r="AK57" s="381">
        <f t="shared" si="64"/>
        <v>0</v>
      </c>
      <c r="AL57" s="381">
        <f t="shared" si="64"/>
        <v>0</v>
      </c>
      <c r="AM57" s="381">
        <f t="shared" si="64"/>
        <v>0</v>
      </c>
      <c r="AN57" s="381">
        <f t="shared" si="64"/>
        <v>0</v>
      </c>
      <c r="AO57" s="381">
        <f t="shared" si="64"/>
        <v>0</v>
      </c>
      <c r="AP57" s="381">
        <f t="shared" si="64"/>
        <v>0</v>
      </c>
      <c r="AQ57" s="381">
        <f t="shared" si="64"/>
        <v>0</v>
      </c>
      <c r="AR57" s="381">
        <f t="shared" si="64"/>
        <v>0</v>
      </c>
      <c r="AS57" s="381">
        <f t="shared" si="64"/>
        <v>0</v>
      </c>
      <c r="AT57" s="381">
        <f t="shared" si="64"/>
        <v>0</v>
      </c>
      <c r="AU57" s="381">
        <f t="shared" si="64"/>
        <v>0</v>
      </c>
      <c r="AV57" s="381">
        <f t="shared" si="64"/>
        <v>0</v>
      </c>
      <c r="AW57" s="381">
        <f t="shared" si="64"/>
        <v>0</v>
      </c>
      <c r="AX57" s="381">
        <f t="shared" si="64"/>
        <v>0</v>
      </c>
      <c r="AY57" s="381">
        <f t="shared" si="64"/>
        <v>0</v>
      </c>
      <c r="AZ57" s="381">
        <f t="shared" si="64"/>
        <v>0</v>
      </c>
      <c r="BA57" s="381">
        <f t="shared" si="64"/>
        <v>0</v>
      </c>
      <c r="BB57" s="381">
        <f t="shared" si="64"/>
        <v>0</v>
      </c>
      <c r="BC57" s="381">
        <f t="shared" si="64"/>
        <v>0</v>
      </c>
      <c r="BD57" s="381">
        <f t="shared" si="64"/>
        <v>0</v>
      </c>
      <c r="BE57" s="381">
        <f t="shared" si="64"/>
        <v>0</v>
      </c>
      <c r="BF57" s="381">
        <f t="shared" si="64"/>
        <v>0</v>
      </c>
      <c r="BG57" s="381">
        <f t="shared" si="64"/>
        <v>0</v>
      </c>
      <c r="BH57" s="381">
        <f t="shared" si="64"/>
        <v>0</v>
      </c>
      <c r="BI57" s="381">
        <f t="shared" si="64"/>
        <v>0</v>
      </c>
      <c r="BJ57" s="381">
        <f t="shared" si="64"/>
        <v>0</v>
      </c>
      <c r="BK57" s="381">
        <f t="shared" si="64"/>
        <v>0</v>
      </c>
      <c r="BL57" s="381">
        <f t="shared" si="64"/>
        <v>0</v>
      </c>
      <c r="BM57" s="381">
        <f t="shared" si="64"/>
        <v>0</v>
      </c>
      <c r="BN57" s="381">
        <f t="shared" si="64"/>
        <v>0</v>
      </c>
      <c r="BO57" s="381">
        <f t="shared" si="64"/>
        <v>0</v>
      </c>
      <c r="BP57" s="381">
        <f t="shared" si="64"/>
        <v>0</v>
      </c>
      <c r="BQ57" s="381">
        <f t="shared" si="64"/>
        <v>0</v>
      </c>
      <c r="BR57" s="381">
        <f t="shared" si="64"/>
        <v>0</v>
      </c>
      <c r="BS57" s="381">
        <f t="shared" si="64"/>
        <v>0</v>
      </c>
      <c r="BT57" s="381">
        <f t="shared" si="64"/>
        <v>0</v>
      </c>
      <c r="BU57" s="381">
        <f t="shared" si="64"/>
        <v>0</v>
      </c>
      <c r="BV57" s="381">
        <f t="shared" si="64"/>
        <v>0</v>
      </c>
      <c r="BW57" s="381">
        <f t="shared" si="64"/>
        <v>0</v>
      </c>
      <c r="BX57" s="381">
        <f t="shared" si="64"/>
        <v>0</v>
      </c>
      <c r="BY57" s="381">
        <f t="shared" si="64"/>
        <v>0</v>
      </c>
      <c r="BZ57" s="381">
        <f t="shared" si="64"/>
        <v>0</v>
      </c>
      <c r="CA57" s="381">
        <f t="shared" si="64"/>
        <v>0</v>
      </c>
      <c r="CB57" s="381">
        <f t="shared" si="64"/>
        <v>0</v>
      </c>
      <c r="CC57" s="381">
        <f t="shared" si="64"/>
        <v>0</v>
      </c>
      <c r="CD57" s="381">
        <f t="shared" si="64"/>
        <v>0</v>
      </c>
      <c r="CE57" s="381">
        <f t="shared" si="64"/>
        <v>0</v>
      </c>
      <c r="CF57" s="381">
        <f t="shared" si="64"/>
        <v>0</v>
      </c>
      <c r="CG57" s="381">
        <f t="shared" si="64"/>
        <v>0</v>
      </c>
      <c r="CH57" s="381">
        <f t="shared" si="64"/>
        <v>0</v>
      </c>
      <c r="CI57" s="381">
        <f t="shared" si="64"/>
        <v>0</v>
      </c>
      <c r="CJ57" s="381">
        <f t="shared" si="64"/>
        <v>0</v>
      </c>
      <c r="CK57" s="381">
        <f t="shared" si="64"/>
        <v>0</v>
      </c>
      <c r="CL57" s="381">
        <f t="shared" si="64"/>
        <v>0</v>
      </c>
      <c r="CM57" s="381">
        <f t="shared" si="64"/>
        <v>0</v>
      </c>
      <c r="CN57" s="381">
        <f t="shared" si="64"/>
        <v>0</v>
      </c>
      <c r="CO57" s="381">
        <f t="shared" si="64"/>
        <v>0</v>
      </c>
      <c r="CP57" s="381">
        <f t="shared" si="64"/>
        <v>0</v>
      </c>
      <c r="CQ57" s="381">
        <f t="shared" si="64"/>
        <v>0</v>
      </c>
      <c r="CR57" s="381">
        <f t="shared" si="64"/>
        <v>0</v>
      </c>
      <c r="CS57" s="381">
        <f t="shared" ref="CS57:EX57" si="65">CR57</f>
        <v>0</v>
      </c>
      <c r="CT57" s="381">
        <f t="shared" si="65"/>
        <v>0</v>
      </c>
      <c r="CU57" s="381">
        <f t="shared" si="65"/>
        <v>0</v>
      </c>
      <c r="CV57" s="381">
        <f t="shared" si="65"/>
        <v>0</v>
      </c>
      <c r="CW57" s="381">
        <f t="shared" si="65"/>
        <v>0</v>
      </c>
      <c r="CX57" s="381">
        <f t="shared" si="65"/>
        <v>0</v>
      </c>
      <c r="CY57" s="381">
        <f t="shared" si="65"/>
        <v>0</v>
      </c>
      <c r="CZ57" s="381">
        <f t="shared" si="65"/>
        <v>0</v>
      </c>
      <c r="DA57" s="381">
        <f t="shared" si="65"/>
        <v>0</v>
      </c>
      <c r="DB57" s="381">
        <f t="shared" si="65"/>
        <v>0</v>
      </c>
      <c r="DC57" s="381">
        <f t="shared" si="65"/>
        <v>0</v>
      </c>
      <c r="DD57" s="381">
        <f t="shared" si="65"/>
        <v>0</v>
      </c>
      <c r="DE57" s="381">
        <f t="shared" si="65"/>
        <v>0</v>
      </c>
      <c r="DF57" s="381">
        <f t="shared" si="65"/>
        <v>0</v>
      </c>
      <c r="DG57" s="381">
        <f t="shared" si="65"/>
        <v>0</v>
      </c>
      <c r="DH57" s="381">
        <f t="shared" si="65"/>
        <v>0</v>
      </c>
      <c r="DI57" s="381">
        <f t="shared" si="65"/>
        <v>0</v>
      </c>
      <c r="DJ57" s="381">
        <f t="shared" si="65"/>
        <v>0</v>
      </c>
      <c r="DK57" s="381">
        <f t="shared" si="65"/>
        <v>0</v>
      </c>
      <c r="DL57" s="381">
        <f t="shared" si="65"/>
        <v>0</v>
      </c>
      <c r="DM57" s="381">
        <f t="shared" si="65"/>
        <v>0</v>
      </c>
      <c r="DN57" s="381">
        <f t="shared" si="65"/>
        <v>0</v>
      </c>
      <c r="DO57" s="381">
        <f t="shared" si="65"/>
        <v>0</v>
      </c>
      <c r="DP57" s="381">
        <f t="shared" si="65"/>
        <v>0</v>
      </c>
      <c r="DQ57" s="381">
        <f t="shared" si="65"/>
        <v>0</v>
      </c>
      <c r="DR57" s="381">
        <f t="shared" si="65"/>
        <v>0</v>
      </c>
      <c r="DS57" s="381">
        <f t="shared" si="65"/>
        <v>0</v>
      </c>
      <c r="DT57" s="381">
        <f t="shared" si="65"/>
        <v>0</v>
      </c>
      <c r="DU57" s="381">
        <f t="shared" si="65"/>
        <v>0</v>
      </c>
      <c r="DV57" s="381">
        <f t="shared" si="65"/>
        <v>0</v>
      </c>
      <c r="DW57" s="381">
        <f t="shared" si="65"/>
        <v>0</v>
      </c>
      <c r="DX57" s="381">
        <f t="shared" si="65"/>
        <v>0</v>
      </c>
      <c r="DY57" s="381">
        <f t="shared" si="65"/>
        <v>0</v>
      </c>
      <c r="DZ57" s="381">
        <f t="shared" si="65"/>
        <v>0</v>
      </c>
      <c r="EA57" s="381">
        <f t="shared" si="65"/>
        <v>0</v>
      </c>
      <c r="EB57" s="381">
        <f t="shared" si="65"/>
        <v>0</v>
      </c>
      <c r="EC57" s="381">
        <f t="shared" si="65"/>
        <v>0</v>
      </c>
      <c r="ED57" s="381">
        <f t="shared" si="65"/>
        <v>0</v>
      </c>
      <c r="EE57" s="381">
        <f t="shared" si="65"/>
        <v>0</v>
      </c>
      <c r="EF57" s="381">
        <f t="shared" si="65"/>
        <v>0</v>
      </c>
      <c r="EG57" s="381">
        <f t="shared" si="65"/>
        <v>0</v>
      </c>
      <c r="EH57" s="381">
        <f t="shared" si="65"/>
        <v>0</v>
      </c>
      <c r="EI57" s="381">
        <f t="shared" si="65"/>
        <v>0</v>
      </c>
      <c r="EJ57" s="381">
        <f t="shared" si="65"/>
        <v>0</v>
      </c>
      <c r="EK57" s="381">
        <f t="shared" si="65"/>
        <v>0</v>
      </c>
      <c r="EL57" s="381">
        <f t="shared" si="65"/>
        <v>0</v>
      </c>
      <c r="EM57" s="381">
        <f t="shared" si="65"/>
        <v>0</v>
      </c>
      <c r="EN57" s="381">
        <f t="shared" si="65"/>
        <v>0</v>
      </c>
      <c r="EO57" s="381">
        <f t="shared" si="65"/>
        <v>0</v>
      </c>
      <c r="EP57" s="381">
        <f t="shared" si="65"/>
        <v>0</v>
      </c>
      <c r="EQ57" s="381">
        <f t="shared" si="65"/>
        <v>0</v>
      </c>
      <c r="ER57" s="381">
        <f t="shared" si="65"/>
        <v>0</v>
      </c>
      <c r="ES57" s="381">
        <f t="shared" si="65"/>
        <v>0</v>
      </c>
      <c r="ET57" s="381">
        <f t="shared" si="65"/>
        <v>0</v>
      </c>
      <c r="EU57" s="381">
        <f t="shared" si="65"/>
        <v>0</v>
      </c>
      <c r="EV57" s="381">
        <f t="shared" si="65"/>
        <v>0</v>
      </c>
      <c r="EW57" s="381">
        <f t="shared" si="65"/>
        <v>0</v>
      </c>
      <c r="EX57" s="381">
        <f t="shared" si="65"/>
        <v>0</v>
      </c>
      <c r="EY57" s="612"/>
      <c r="FB57" s="612"/>
    </row>
    <row r="58" spans="1:158" s="86" customFormat="1" ht="12.75" hidden="1" customHeight="1" outlineLevel="2">
      <c r="A58" s="303"/>
      <c r="B58" s="303"/>
      <c r="C58" s="645"/>
      <c r="D58" s="860"/>
      <c r="E58" s="303"/>
      <c r="F58" s="851"/>
      <c r="G58" s="851"/>
      <c r="H58" s="851"/>
      <c r="I58" s="851"/>
      <c r="J58" s="851"/>
      <c r="K58" s="851"/>
      <c r="L58" s="851"/>
      <c r="M58" s="851"/>
      <c r="N58" s="851"/>
      <c r="O58" s="851"/>
      <c r="P58" s="851"/>
      <c r="Q58" s="851"/>
      <c r="R58" s="851"/>
      <c r="S58" s="851"/>
      <c r="T58" s="851"/>
      <c r="U58" s="851"/>
      <c r="V58" s="852"/>
      <c r="W58" s="851"/>
      <c r="X58" s="851"/>
      <c r="Y58" s="851"/>
      <c r="Z58" s="851"/>
      <c r="AA58" s="851"/>
      <c r="AB58" s="303"/>
      <c r="AC58" s="303"/>
      <c r="AD58" s="334" t="str">
        <f>$AD$22</f>
        <v>Cost Plus, Profiled after Discount</v>
      </c>
      <c r="AE58" s="648">
        <f ca="1">SUM(AF58:EY58)</f>
        <v>357346.15384615381</v>
      </c>
      <c r="AF58" s="637">
        <f t="shared" ref="AF58:BK58" ca="1" si="66">AF56*(1-IF(DisON,AF57,0))</f>
        <v>0</v>
      </c>
      <c r="AG58" s="300">
        <f t="shared" ca="1" si="66"/>
        <v>0</v>
      </c>
      <c r="AH58" s="300">
        <f t="shared" ca="1" si="66"/>
        <v>0</v>
      </c>
      <c r="AI58" s="300">
        <f t="shared" ca="1" si="66"/>
        <v>0</v>
      </c>
      <c r="AJ58" s="300">
        <f t="shared" ca="1" si="66"/>
        <v>0</v>
      </c>
      <c r="AK58" s="300">
        <f t="shared" ca="1" si="66"/>
        <v>0</v>
      </c>
      <c r="AL58" s="300">
        <f t="shared" ca="1" si="66"/>
        <v>0</v>
      </c>
      <c r="AM58" s="300">
        <f t="shared" ca="1" si="66"/>
        <v>357346.15384615381</v>
      </c>
      <c r="AN58" s="300">
        <f t="shared" ca="1" si="66"/>
        <v>0</v>
      </c>
      <c r="AO58" s="300">
        <f t="shared" ca="1" si="66"/>
        <v>0</v>
      </c>
      <c r="AP58" s="300">
        <f t="shared" ca="1" si="66"/>
        <v>0</v>
      </c>
      <c r="AQ58" s="300">
        <f t="shared" ca="1" si="66"/>
        <v>0</v>
      </c>
      <c r="AR58" s="300">
        <f t="shared" ca="1" si="66"/>
        <v>0</v>
      </c>
      <c r="AS58" s="300">
        <f t="shared" ca="1" si="66"/>
        <v>0</v>
      </c>
      <c r="AT58" s="300">
        <f t="shared" ca="1" si="66"/>
        <v>0</v>
      </c>
      <c r="AU58" s="300">
        <f t="shared" ca="1" si="66"/>
        <v>0</v>
      </c>
      <c r="AV58" s="300">
        <f t="shared" ca="1" si="66"/>
        <v>0</v>
      </c>
      <c r="AW58" s="300">
        <f t="shared" ca="1" si="66"/>
        <v>0</v>
      </c>
      <c r="AX58" s="300">
        <f t="shared" ca="1" si="66"/>
        <v>0</v>
      </c>
      <c r="AY58" s="300">
        <f t="shared" ca="1" si="66"/>
        <v>0</v>
      </c>
      <c r="AZ58" s="300">
        <f t="shared" ca="1" si="66"/>
        <v>0</v>
      </c>
      <c r="BA58" s="300">
        <f t="shared" ca="1" si="66"/>
        <v>0</v>
      </c>
      <c r="BB58" s="300">
        <f t="shared" ca="1" si="66"/>
        <v>0</v>
      </c>
      <c r="BC58" s="300">
        <f t="shared" ca="1" si="66"/>
        <v>0</v>
      </c>
      <c r="BD58" s="300">
        <f t="shared" ca="1" si="66"/>
        <v>0</v>
      </c>
      <c r="BE58" s="300">
        <f t="shared" ca="1" si="66"/>
        <v>0</v>
      </c>
      <c r="BF58" s="300">
        <f t="shared" ca="1" si="66"/>
        <v>0</v>
      </c>
      <c r="BG58" s="300">
        <f t="shared" ca="1" si="66"/>
        <v>0</v>
      </c>
      <c r="BH58" s="300">
        <f t="shared" ca="1" si="66"/>
        <v>0</v>
      </c>
      <c r="BI58" s="300">
        <f t="shared" ca="1" si="66"/>
        <v>0</v>
      </c>
      <c r="BJ58" s="300">
        <f t="shared" ca="1" si="66"/>
        <v>0</v>
      </c>
      <c r="BK58" s="300">
        <f t="shared" ca="1" si="66"/>
        <v>0</v>
      </c>
      <c r="BL58" s="300">
        <f t="shared" ref="BL58:CQ58" ca="1" si="67">BL56*(1-IF(DisON,BL57,0))</f>
        <v>0</v>
      </c>
      <c r="BM58" s="300">
        <f t="shared" ca="1" si="67"/>
        <v>0</v>
      </c>
      <c r="BN58" s="300">
        <f t="shared" ca="1" si="67"/>
        <v>0</v>
      </c>
      <c r="BO58" s="300">
        <f t="shared" ca="1" si="67"/>
        <v>0</v>
      </c>
      <c r="BP58" s="300">
        <f t="shared" ca="1" si="67"/>
        <v>0</v>
      </c>
      <c r="BQ58" s="300">
        <f t="shared" ca="1" si="67"/>
        <v>0</v>
      </c>
      <c r="BR58" s="300">
        <f t="shared" ca="1" si="67"/>
        <v>0</v>
      </c>
      <c r="BS58" s="300">
        <f t="shared" ca="1" si="67"/>
        <v>0</v>
      </c>
      <c r="BT58" s="300">
        <f t="shared" ca="1" si="67"/>
        <v>0</v>
      </c>
      <c r="BU58" s="300">
        <f t="shared" ca="1" si="67"/>
        <v>0</v>
      </c>
      <c r="BV58" s="300">
        <f t="shared" ca="1" si="67"/>
        <v>0</v>
      </c>
      <c r="BW58" s="300">
        <f t="shared" ca="1" si="67"/>
        <v>0</v>
      </c>
      <c r="BX58" s="300">
        <f t="shared" ca="1" si="67"/>
        <v>0</v>
      </c>
      <c r="BY58" s="300">
        <f t="shared" ca="1" si="67"/>
        <v>0</v>
      </c>
      <c r="BZ58" s="300">
        <f t="shared" ca="1" si="67"/>
        <v>0</v>
      </c>
      <c r="CA58" s="300">
        <f t="shared" ca="1" si="67"/>
        <v>0</v>
      </c>
      <c r="CB58" s="300">
        <f t="shared" ca="1" si="67"/>
        <v>0</v>
      </c>
      <c r="CC58" s="300">
        <f t="shared" ca="1" si="67"/>
        <v>0</v>
      </c>
      <c r="CD58" s="300">
        <f t="shared" ca="1" si="67"/>
        <v>0</v>
      </c>
      <c r="CE58" s="300">
        <f t="shared" ca="1" si="67"/>
        <v>0</v>
      </c>
      <c r="CF58" s="300">
        <f t="shared" ca="1" si="67"/>
        <v>0</v>
      </c>
      <c r="CG58" s="300">
        <f t="shared" ca="1" si="67"/>
        <v>0</v>
      </c>
      <c r="CH58" s="300">
        <f t="shared" ca="1" si="67"/>
        <v>0</v>
      </c>
      <c r="CI58" s="300">
        <f t="shared" ca="1" si="67"/>
        <v>0</v>
      </c>
      <c r="CJ58" s="300">
        <f t="shared" ca="1" si="67"/>
        <v>0</v>
      </c>
      <c r="CK58" s="300">
        <f t="shared" ca="1" si="67"/>
        <v>0</v>
      </c>
      <c r="CL58" s="300">
        <f t="shared" ca="1" si="67"/>
        <v>0</v>
      </c>
      <c r="CM58" s="300">
        <f t="shared" ca="1" si="67"/>
        <v>0</v>
      </c>
      <c r="CN58" s="300">
        <f t="shared" ca="1" si="67"/>
        <v>0</v>
      </c>
      <c r="CO58" s="300">
        <f t="shared" ca="1" si="67"/>
        <v>0</v>
      </c>
      <c r="CP58" s="300">
        <f t="shared" ca="1" si="67"/>
        <v>0</v>
      </c>
      <c r="CQ58" s="300">
        <f t="shared" ca="1" si="67"/>
        <v>0</v>
      </c>
      <c r="CR58" s="300">
        <f t="shared" ref="CR58:DW58" ca="1" si="68">CR56*(1-IF(DisON,CR57,0))</f>
        <v>0</v>
      </c>
      <c r="CS58" s="300">
        <f t="shared" ca="1" si="68"/>
        <v>0</v>
      </c>
      <c r="CT58" s="300">
        <f t="shared" ca="1" si="68"/>
        <v>0</v>
      </c>
      <c r="CU58" s="300">
        <f t="shared" ca="1" si="68"/>
        <v>0</v>
      </c>
      <c r="CV58" s="300">
        <f t="shared" ca="1" si="68"/>
        <v>0</v>
      </c>
      <c r="CW58" s="300">
        <f t="shared" ca="1" si="68"/>
        <v>0</v>
      </c>
      <c r="CX58" s="300">
        <f t="shared" ca="1" si="68"/>
        <v>0</v>
      </c>
      <c r="CY58" s="300">
        <f t="shared" ca="1" si="68"/>
        <v>0</v>
      </c>
      <c r="CZ58" s="300">
        <f t="shared" ca="1" si="68"/>
        <v>0</v>
      </c>
      <c r="DA58" s="300">
        <f t="shared" ca="1" si="68"/>
        <v>0</v>
      </c>
      <c r="DB58" s="300">
        <f t="shared" ca="1" si="68"/>
        <v>0</v>
      </c>
      <c r="DC58" s="300">
        <f t="shared" ca="1" si="68"/>
        <v>0</v>
      </c>
      <c r="DD58" s="300">
        <f t="shared" ca="1" si="68"/>
        <v>0</v>
      </c>
      <c r="DE58" s="300">
        <f t="shared" ca="1" si="68"/>
        <v>0</v>
      </c>
      <c r="DF58" s="300">
        <f t="shared" ca="1" si="68"/>
        <v>0</v>
      </c>
      <c r="DG58" s="300">
        <f t="shared" ca="1" si="68"/>
        <v>0</v>
      </c>
      <c r="DH58" s="300">
        <f t="shared" ca="1" si="68"/>
        <v>0</v>
      </c>
      <c r="DI58" s="300">
        <f t="shared" ca="1" si="68"/>
        <v>0</v>
      </c>
      <c r="DJ58" s="300">
        <f t="shared" ca="1" si="68"/>
        <v>0</v>
      </c>
      <c r="DK58" s="300">
        <f t="shared" ca="1" si="68"/>
        <v>0</v>
      </c>
      <c r="DL58" s="300">
        <f t="shared" ca="1" si="68"/>
        <v>0</v>
      </c>
      <c r="DM58" s="300">
        <f t="shared" ca="1" si="68"/>
        <v>0</v>
      </c>
      <c r="DN58" s="300">
        <f t="shared" ca="1" si="68"/>
        <v>0</v>
      </c>
      <c r="DO58" s="300">
        <f t="shared" ca="1" si="68"/>
        <v>0</v>
      </c>
      <c r="DP58" s="300">
        <f t="shared" ca="1" si="68"/>
        <v>0</v>
      </c>
      <c r="DQ58" s="300">
        <f t="shared" ca="1" si="68"/>
        <v>0</v>
      </c>
      <c r="DR58" s="300">
        <f t="shared" ca="1" si="68"/>
        <v>0</v>
      </c>
      <c r="DS58" s="300">
        <f t="shared" ca="1" si="68"/>
        <v>0</v>
      </c>
      <c r="DT58" s="300">
        <f t="shared" ca="1" si="68"/>
        <v>0</v>
      </c>
      <c r="DU58" s="300">
        <f t="shared" ca="1" si="68"/>
        <v>0</v>
      </c>
      <c r="DV58" s="300">
        <f t="shared" ca="1" si="68"/>
        <v>0</v>
      </c>
      <c r="DW58" s="300">
        <f t="shared" ca="1" si="68"/>
        <v>0</v>
      </c>
      <c r="DX58" s="300">
        <f t="shared" ref="DX58:EX58" ca="1" si="69">DX56*(1-IF(DisON,DX57,0))</f>
        <v>0</v>
      </c>
      <c r="DY58" s="300">
        <f t="shared" ca="1" si="69"/>
        <v>0</v>
      </c>
      <c r="DZ58" s="300">
        <f t="shared" ca="1" si="69"/>
        <v>0</v>
      </c>
      <c r="EA58" s="300">
        <f t="shared" ca="1" si="69"/>
        <v>0</v>
      </c>
      <c r="EB58" s="300">
        <f t="shared" ca="1" si="69"/>
        <v>0</v>
      </c>
      <c r="EC58" s="300">
        <f t="shared" ca="1" si="69"/>
        <v>0</v>
      </c>
      <c r="ED58" s="300">
        <f t="shared" ca="1" si="69"/>
        <v>0</v>
      </c>
      <c r="EE58" s="300">
        <f t="shared" ca="1" si="69"/>
        <v>0</v>
      </c>
      <c r="EF58" s="300">
        <f t="shared" ca="1" si="69"/>
        <v>0</v>
      </c>
      <c r="EG58" s="300">
        <f t="shared" ca="1" si="69"/>
        <v>0</v>
      </c>
      <c r="EH58" s="300">
        <f t="shared" ca="1" si="69"/>
        <v>0</v>
      </c>
      <c r="EI58" s="300">
        <f t="shared" ca="1" si="69"/>
        <v>0</v>
      </c>
      <c r="EJ58" s="300">
        <f t="shared" ca="1" si="69"/>
        <v>0</v>
      </c>
      <c r="EK58" s="300">
        <f t="shared" ca="1" si="69"/>
        <v>0</v>
      </c>
      <c r="EL58" s="300">
        <f t="shared" ca="1" si="69"/>
        <v>0</v>
      </c>
      <c r="EM58" s="300">
        <f t="shared" ca="1" si="69"/>
        <v>0</v>
      </c>
      <c r="EN58" s="300">
        <f t="shared" ca="1" si="69"/>
        <v>0</v>
      </c>
      <c r="EO58" s="300">
        <f t="shared" ca="1" si="69"/>
        <v>0</v>
      </c>
      <c r="EP58" s="300">
        <f t="shared" ca="1" si="69"/>
        <v>0</v>
      </c>
      <c r="EQ58" s="300">
        <f t="shared" ca="1" si="69"/>
        <v>0</v>
      </c>
      <c r="ER58" s="300">
        <f t="shared" ca="1" si="69"/>
        <v>0</v>
      </c>
      <c r="ES58" s="300">
        <f t="shared" ca="1" si="69"/>
        <v>0</v>
      </c>
      <c r="ET58" s="300">
        <f t="shared" ca="1" si="69"/>
        <v>0</v>
      </c>
      <c r="EU58" s="300">
        <f t="shared" ca="1" si="69"/>
        <v>0</v>
      </c>
      <c r="EV58" s="300">
        <f t="shared" ca="1" si="69"/>
        <v>0</v>
      </c>
      <c r="EW58" s="300">
        <f t="shared" ca="1" si="69"/>
        <v>0</v>
      </c>
      <c r="EX58" s="300">
        <f t="shared" ca="1" si="69"/>
        <v>0</v>
      </c>
      <c r="EY58" s="612"/>
      <c r="FB58" s="612"/>
    </row>
    <row r="59" spans="1:158" s="634" customFormat="1" ht="5.0999999999999996" hidden="1" customHeight="1" outlineLevel="2">
      <c r="A59" s="627"/>
      <c r="B59" s="627"/>
      <c r="C59" s="627"/>
      <c r="D59" s="627"/>
      <c r="E59" s="628"/>
      <c r="F59" s="627"/>
      <c r="G59" s="627"/>
      <c r="H59" s="627"/>
      <c r="I59" s="627"/>
      <c r="J59" s="627"/>
      <c r="K59" s="627"/>
      <c r="L59" s="627"/>
      <c r="M59" s="627"/>
      <c r="N59" s="627"/>
      <c r="O59" s="627"/>
      <c r="P59" s="627"/>
      <c r="Q59" s="627"/>
      <c r="R59" s="627"/>
      <c r="S59" s="627"/>
      <c r="T59" s="627"/>
      <c r="U59" s="627"/>
      <c r="V59" s="627"/>
      <c r="W59" s="627"/>
      <c r="X59" s="627"/>
      <c r="Y59" s="627"/>
      <c r="Z59" s="627"/>
      <c r="AA59" s="627"/>
      <c r="AB59" s="629"/>
      <c r="AC59" s="627"/>
      <c r="AD59" s="630"/>
      <c r="AE59" s="63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301"/>
      <c r="BE59" s="301"/>
      <c r="BF59" s="301"/>
      <c r="BG59" s="301"/>
      <c r="BH59" s="301"/>
      <c r="BI59" s="301"/>
      <c r="BJ59" s="301"/>
      <c r="BK59" s="301"/>
      <c r="BL59" s="301"/>
      <c r="BM59" s="301"/>
      <c r="BN59" s="301"/>
      <c r="BO59" s="301"/>
      <c r="BP59" s="301"/>
      <c r="BQ59" s="301"/>
      <c r="BR59" s="301"/>
      <c r="BS59" s="301"/>
      <c r="BT59" s="301"/>
      <c r="BU59" s="301"/>
      <c r="BV59" s="301"/>
      <c r="BW59" s="301"/>
      <c r="BX59" s="301"/>
      <c r="BY59" s="301"/>
      <c r="BZ59" s="301"/>
      <c r="CA59" s="301"/>
      <c r="CB59" s="301"/>
      <c r="CC59" s="301"/>
      <c r="CD59" s="301"/>
      <c r="CE59" s="301"/>
      <c r="CF59" s="301"/>
      <c r="CG59" s="301"/>
      <c r="CH59" s="301"/>
      <c r="CI59" s="301"/>
      <c r="CJ59" s="301"/>
      <c r="CK59" s="301"/>
      <c r="CL59" s="301"/>
      <c r="CM59" s="301"/>
      <c r="CN59" s="301"/>
      <c r="CO59" s="301"/>
      <c r="CP59" s="301"/>
      <c r="CQ59" s="301"/>
      <c r="CR59" s="301"/>
      <c r="CS59" s="301"/>
      <c r="CT59" s="301"/>
      <c r="CU59" s="301"/>
      <c r="CV59" s="301"/>
      <c r="CW59" s="301"/>
      <c r="CX59" s="301"/>
      <c r="CY59" s="301"/>
      <c r="CZ59" s="301"/>
      <c r="DA59" s="301"/>
      <c r="DB59" s="301"/>
      <c r="DC59" s="301"/>
      <c r="DD59" s="301"/>
      <c r="DE59" s="301"/>
      <c r="DF59" s="301"/>
      <c r="DG59" s="301"/>
      <c r="DH59" s="301"/>
      <c r="DI59" s="301"/>
      <c r="DJ59" s="301"/>
      <c r="DK59" s="301"/>
      <c r="DL59" s="301"/>
      <c r="DM59" s="301"/>
      <c r="DN59" s="301"/>
      <c r="DO59" s="301"/>
      <c r="DP59" s="301"/>
      <c r="DQ59" s="301"/>
      <c r="DR59" s="301"/>
      <c r="DS59" s="301"/>
      <c r="DT59" s="301"/>
      <c r="DU59" s="301"/>
      <c r="DV59" s="301"/>
      <c r="DW59" s="301"/>
      <c r="DX59" s="301"/>
      <c r="DY59" s="301"/>
      <c r="DZ59" s="301"/>
      <c r="EA59" s="301"/>
      <c r="EB59" s="301"/>
      <c r="EC59" s="301"/>
      <c r="ED59" s="301"/>
      <c r="EE59" s="301"/>
      <c r="EF59" s="301"/>
      <c r="EG59" s="301"/>
      <c r="EH59" s="301"/>
      <c r="EI59" s="301"/>
      <c r="EJ59" s="301"/>
      <c r="EK59" s="301"/>
      <c r="EL59" s="301"/>
      <c r="EM59" s="301"/>
      <c r="EN59" s="301"/>
      <c r="EO59" s="301"/>
      <c r="EP59" s="301"/>
      <c r="EQ59" s="301"/>
      <c r="ER59" s="301"/>
      <c r="ES59" s="301"/>
      <c r="ET59" s="301"/>
      <c r="EU59" s="301"/>
      <c r="EV59" s="301"/>
      <c r="EW59" s="301"/>
      <c r="EX59" s="301"/>
      <c r="EY59" s="632"/>
      <c r="EZ59" s="201"/>
      <c r="FA59" s="201"/>
      <c r="FB59" s="633"/>
    </row>
    <row r="60" spans="1:158" s="86" customFormat="1" ht="12.75" hidden="1" customHeight="1" outlineLevel="2">
      <c r="C60" s="232"/>
      <c r="F60" s="85"/>
      <c r="G60" s="85"/>
      <c r="H60" s="85"/>
      <c r="I60" s="85"/>
      <c r="J60" s="85"/>
      <c r="K60" s="85"/>
      <c r="L60" s="85"/>
      <c r="M60" s="85"/>
      <c r="N60" s="85"/>
      <c r="O60" s="85"/>
      <c r="P60" s="85"/>
      <c r="Q60" s="85"/>
      <c r="R60" s="85"/>
      <c r="S60" s="85"/>
      <c r="T60" s="85"/>
      <c r="U60" s="85"/>
      <c r="V60" s="85"/>
      <c r="W60" s="85"/>
      <c r="X60" s="85"/>
      <c r="Y60" s="85"/>
      <c r="Z60" s="85"/>
      <c r="AA60" s="85"/>
      <c r="AD60" s="232"/>
      <c r="AE60" s="328" t="s">
        <v>195</v>
      </c>
      <c r="AF60" s="649">
        <f ca="1">IF($AE53=0,0,AF58/$AE53)</f>
        <v>0</v>
      </c>
      <c r="AG60" s="650">
        <f t="shared" ref="AG60:CR60" ca="1" si="70">IF($AE53=0,0,AG58/$AE53)</f>
        <v>0</v>
      </c>
      <c r="AH60" s="650">
        <f t="shared" ca="1" si="70"/>
        <v>0</v>
      </c>
      <c r="AI60" s="650">
        <f t="shared" ca="1" si="70"/>
        <v>0</v>
      </c>
      <c r="AJ60" s="650">
        <f t="shared" ca="1" si="70"/>
        <v>0</v>
      </c>
      <c r="AK60" s="650">
        <f t="shared" ca="1" si="70"/>
        <v>0</v>
      </c>
      <c r="AL60" s="650">
        <f t="shared" ca="1" si="70"/>
        <v>0</v>
      </c>
      <c r="AM60" s="650">
        <f t="shared" ca="1" si="70"/>
        <v>1</v>
      </c>
      <c r="AN60" s="650">
        <f t="shared" ca="1" si="70"/>
        <v>0</v>
      </c>
      <c r="AO60" s="650">
        <f t="shared" ca="1" si="70"/>
        <v>0</v>
      </c>
      <c r="AP60" s="650">
        <f t="shared" ca="1" si="70"/>
        <v>0</v>
      </c>
      <c r="AQ60" s="650">
        <f t="shared" ca="1" si="70"/>
        <v>0</v>
      </c>
      <c r="AR60" s="650">
        <f t="shared" ca="1" si="70"/>
        <v>0</v>
      </c>
      <c r="AS60" s="650">
        <f t="shared" ca="1" si="70"/>
        <v>0</v>
      </c>
      <c r="AT60" s="650">
        <f t="shared" ca="1" si="70"/>
        <v>0</v>
      </c>
      <c r="AU60" s="650">
        <f t="shared" ca="1" si="70"/>
        <v>0</v>
      </c>
      <c r="AV60" s="650">
        <f t="shared" ca="1" si="70"/>
        <v>0</v>
      </c>
      <c r="AW60" s="650">
        <f t="shared" ca="1" si="70"/>
        <v>0</v>
      </c>
      <c r="AX60" s="650">
        <f t="shared" ca="1" si="70"/>
        <v>0</v>
      </c>
      <c r="AY60" s="650">
        <f t="shared" ca="1" si="70"/>
        <v>0</v>
      </c>
      <c r="AZ60" s="650">
        <f t="shared" ca="1" si="70"/>
        <v>0</v>
      </c>
      <c r="BA60" s="650">
        <f t="shared" ca="1" si="70"/>
        <v>0</v>
      </c>
      <c r="BB60" s="650">
        <f t="shared" ca="1" si="70"/>
        <v>0</v>
      </c>
      <c r="BC60" s="650">
        <f t="shared" ca="1" si="70"/>
        <v>0</v>
      </c>
      <c r="BD60" s="650">
        <f t="shared" ca="1" si="70"/>
        <v>0</v>
      </c>
      <c r="BE60" s="650">
        <f t="shared" ca="1" si="70"/>
        <v>0</v>
      </c>
      <c r="BF60" s="650">
        <f t="shared" ca="1" si="70"/>
        <v>0</v>
      </c>
      <c r="BG60" s="650">
        <f t="shared" ca="1" si="70"/>
        <v>0</v>
      </c>
      <c r="BH60" s="650">
        <f t="shared" ca="1" si="70"/>
        <v>0</v>
      </c>
      <c r="BI60" s="650">
        <f t="shared" ca="1" si="70"/>
        <v>0</v>
      </c>
      <c r="BJ60" s="650">
        <f t="shared" ca="1" si="70"/>
        <v>0</v>
      </c>
      <c r="BK60" s="650">
        <f t="shared" ca="1" si="70"/>
        <v>0</v>
      </c>
      <c r="BL60" s="650">
        <f t="shared" ca="1" si="70"/>
        <v>0</v>
      </c>
      <c r="BM60" s="650">
        <f t="shared" ca="1" si="70"/>
        <v>0</v>
      </c>
      <c r="BN60" s="650">
        <f t="shared" ca="1" si="70"/>
        <v>0</v>
      </c>
      <c r="BO60" s="650">
        <f t="shared" ca="1" si="70"/>
        <v>0</v>
      </c>
      <c r="BP60" s="650">
        <f t="shared" ca="1" si="70"/>
        <v>0</v>
      </c>
      <c r="BQ60" s="650">
        <f t="shared" ca="1" si="70"/>
        <v>0</v>
      </c>
      <c r="BR60" s="650">
        <f t="shared" ca="1" si="70"/>
        <v>0</v>
      </c>
      <c r="BS60" s="650">
        <f t="shared" ca="1" si="70"/>
        <v>0</v>
      </c>
      <c r="BT60" s="650">
        <f t="shared" ca="1" si="70"/>
        <v>0</v>
      </c>
      <c r="BU60" s="650">
        <f t="shared" ca="1" si="70"/>
        <v>0</v>
      </c>
      <c r="BV60" s="650">
        <f t="shared" ca="1" si="70"/>
        <v>0</v>
      </c>
      <c r="BW60" s="650">
        <f t="shared" ca="1" si="70"/>
        <v>0</v>
      </c>
      <c r="BX60" s="650">
        <f t="shared" ca="1" si="70"/>
        <v>0</v>
      </c>
      <c r="BY60" s="650">
        <f t="shared" ca="1" si="70"/>
        <v>0</v>
      </c>
      <c r="BZ60" s="650">
        <f t="shared" ca="1" si="70"/>
        <v>0</v>
      </c>
      <c r="CA60" s="650">
        <f t="shared" ca="1" si="70"/>
        <v>0</v>
      </c>
      <c r="CB60" s="650">
        <f t="shared" ca="1" si="70"/>
        <v>0</v>
      </c>
      <c r="CC60" s="650">
        <f t="shared" ca="1" si="70"/>
        <v>0</v>
      </c>
      <c r="CD60" s="650">
        <f t="shared" ca="1" si="70"/>
        <v>0</v>
      </c>
      <c r="CE60" s="650">
        <f t="shared" ca="1" si="70"/>
        <v>0</v>
      </c>
      <c r="CF60" s="650">
        <f t="shared" ca="1" si="70"/>
        <v>0</v>
      </c>
      <c r="CG60" s="650">
        <f t="shared" ca="1" si="70"/>
        <v>0</v>
      </c>
      <c r="CH60" s="650">
        <f t="shared" ca="1" si="70"/>
        <v>0</v>
      </c>
      <c r="CI60" s="650">
        <f t="shared" ca="1" si="70"/>
        <v>0</v>
      </c>
      <c r="CJ60" s="650">
        <f t="shared" ca="1" si="70"/>
        <v>0</v>
      </c>
      <c r="CK60" s="650">
        <f t="shared" ca="1" si="70"/>
        <v>0</v>
      </c>
      <c r="CL60" s="650">
        <f t="shared" ca="1" si="70"/>
        <v>0</v>
      </c>
      <c r="CM60" s="650">
        <f t="shared" ca="1" si="70"/>
        <v>0</v>
      </c>
      <c r="CN60" s="650">
        <f t="shared" ca="1" si="70"/>
        <v>0</v>
      </c>
      <c r="CO60" s="650">
        <f t="shared" ca="1" si="70"/>
        <v>0</v>
      </c>
      <c r="CP60" s="650">
        <f t="shared" ca="1" si="70"/>
        <v>0</v>
      </c>
      <c r="CQ60" s="650">
        <f t="shared" ca="1" si="70"/>
        <v>0</v>
      </c>
      <c r="CR60" s="650">
        <f t="shared" ca="1" si="70"/>
        <v>0</v>
      </c>
      <c r="CS60" s="650">
        <f t="shared" ref="CS60:EX60" ca="1" si="71">IF($AE53=0,0,CS58/$AE53)</f>
        <v>0</v>
      </c>
      <c r="CT60" s="650">
        <f t="shared" ca="1" si="71"/>
        <v>0</v>
      </c>
      <c r="CU60" s="650">
        <f t="shared" ca="1" si="71"/>
        <v>0</v>
      </c>
      <c r="CV60" s="650">
        <f t="shared" ca="1" si="71"/>
        <v>0</v>
      </c>
      <c r="CW60" s="650">
        <f t="shared" ca="1" si="71"/>
        <v>0</v>
      </c>
      <c r="CX60" s="650">
        <f t="shared" ca="1" si="71"/>
        <v>0</v>
      </c>
      <c r="CY60" s="650">
        <f t="shared" ca="1" si="71"/>
        <v>0</v>
      </c>
      <c r="CZ60" s="650">
        <f t="shared" ca="1" si="71"/>
        <v>0</v>
      </c>
      <c r="DA60" s="650">
        <f t="shared" ca="1" si="71"/>
        <v>0</v>
      </c>
      <c r="DB60" s="650">
        <f t="shared" ca="1" si="71"/>
        <v>0</v>
      </c>
      <c r="DC60" s="650">
        <f t="shared" ca="1" si="71"/>
        <v>0</v>
      </c>
      <c r="DD60" s="650">
        <f t="shared" ca="1" si="71"/>
        <v>0</v>
      </c>
      <c r="DE60" s="650">
        <f t="shared" ca="1" si="71"/>
        <v>0</v>
      </c>
      <c r="DF60" s="650">
        <f t="shared" ca="1" si="71"/>
        <v>0</v>
      </c>
      <c r="DG60" s="650">
        <f t="shared" ca="1" si="71"/>
        <v>0</v>
      </c>
      <c r="DH60" s="650">
        <f t="shared" ca="1" si="71"/>
        <v>0</v>
      </c>
      <c r="DI60" s="650">
        <f t="shared" ca="1" si="71"/>
        <v>0</v>
      </c>
      <c r="DJ60" s="650">
        <f t="shared" ca="1" si="71"/>
        <v>0</v>
      </c>
      <c r="DK60" s="650">
        <f t="shared" ca="1" si="71"/>
        <v>0</v>
      </c>
      <c r="DL60" s="650">
        <f t="shared" ca="1" si="71"/>
        <v>0</v>
      </c>
      <c r="DM60" s="650">
        <f t="shared" ca="1" si="71"/>
        <v>0</v>
      </c>
      <c r="DN60" s="650">
        <f t="shared" ca="1" si="71"/>
        <v>0</v>
      </c>
      <c r="DO60" s="650">
        <f t="shared" ca="1" si="71"/>
        <v>0</v>
      </c>
      <c r="DP60" s="650">
        <f t="shared" ca="1" si="71"/>
        <v>0</v>
      </c>
      <c r="DQ60" s="650">
        <f t="shared" ca="1" si="71"/>
        <v>0</v>
      </c>
      <c r="DR60" s="650">
        <f t="shared" ca="1" si="71"/>
        <v>0</v>
      </c>
      <c r="DS60" s="650">
        <f t="shared" ca="1" si="71"/>
        <v>0</v>
      </c>
      <c r="DT60" s="650">
        <f t="shared" ca="1" si="71"/>
        <v>0</v>
      </c>
      <c r="DU60" s="650">
        <f t="shared" ca="1" si="71"/>
        <v>0</v>
      </c>
      <c r="DV60" s="650">
        <f t="shared" ca="1" si="71"/>
        <v>0</v>
      </c>
      <c r="DW60" s="650">
        <f t="shared" ca="1" si="71"/>
        <v>0</v>
      </c>
      <c r="DX60" s="650">
        <f t="shared" ca="1" si="71"/>
        <v>0</v>
      </c>
      <c r="DY60" s="650">
        <f t="shared" ca="1" si="71"/>
        <v>0</v>
      </c>
      <c r="DZ60" s="650">
        <f t="shared" ca="1" si="71"/>
        <v>0</v>
      </c>
      <c r="EA60" s="650">
        <f t="shared" ca="1" si="71"/>
        <v>0</v>
      </c>
      <c r="EB60" s="650">
        <f t="shared" ca="1" si="71"/>
        <v>0</v>
      </c>
      <c r="EC60" s="650">
        <f t="shared" ca="1" si="71"/>
        <v>0</v>
      </c>
      <c r="ED60" s="650">
        <f t="shared" ca="1" si="71"/>
        <v>0</v>
      </c>
      <c r="EE60" s="650">
        <f t="shared" ca="1" si="71"/>
        <v>0</v>
      </c>
      <c r="EF60" s="650">
        <f t="shared" ca="1" si="71"/>
        <v>0</v>
      </c>
      <c r="EG60" s="650">
        <f t="shared" ca="1" si="71"/>
        <v>0</v>
      </c>
      <c r="EH60" s="650">
        <f t="shared" ca="1" si="71"/>
        <v>0</v>
      </c>
      <c r="EI60" s="650">
        <f t="shared" ca="1" si="71"/>
        <v>0</v>
      </c>
      <c r="EJ60" s="650">
        <f t="shared" ca="1" si="71"/>
        <v>0</v>
      </c>
      <c r="EK60" s="650">
        <f t="shared" ca="1" si="71"/>
        <v>0</v>
      </c>
      <c r="EL60" s="650">
        <f t="shared" ca="1" si="71"/>
        <v>0</v>
      </c>
      <c r="EM60" s="650">
        <f t="shared" ca="1" si="71"/>
        <v>0</v>
      </c>
      <c r="EN60" s="650">
        <f t="shared" ca="1" si="71"/>
        <v>0</v>
      </c>
      <c r="EO60" s="650">
        <f t="shared" ca="1" si="71"/>
        <v>0</v>
      </c>
      <c r="EP60" s="650">
        <f t="shared" ca="1" si="71"/>
        <v>0</v>
      </c>
      <c r="EQ60" s="650">
        <f t="shared" ca="1" si="71"/>
        <v>0</v>
      </c>
      <c r="ER60" s="650">
        <f t="shared" ca="1" si="71"/>
        <v>0</v>
      </c>
      <c r="ES60" s="650">
        <f t="shared" ca="1" si="71"/>
        <v>0</v>
      </c>
      <c r="ET60" s="650">
        <f t="shared" ca="1" si="71"/>
        <v>0</v>
      </c>
      <c r="EU60" s="650">
        <f t="shared" ca="1" si="71"/>
        <v>0</v>
      </c>
      <c r="EV60" s="650">
        <f t="shared" ca="1" si="71"/>
        <v>0</v>
      </c>
      <c r="EW60" s="650">
        <f t="shared" ca="1" si="71"/>
        <v>0</v>
      </c>
      <c r="EX60" s="650">
        <f t="shared" ca="1" si="71"/>
        <v>0</v>
      </c>
      <c r="EY60" s="612"/>
      <c r="FB60" s="612"/>
    </row>
    <row r="61" spans="1:158" s="86" customFormat="1" outlineLevel="1">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E61" s="621"/>
      <c r="EY61" s="612"/>
      <c r="FB61" s="612"/>
    </row>
    <row r="62" spans="1:158" s="86" customFormat="1" outlineLevel="1" collapsed="1">
      <c r="A62" s="1025" t="str">
        <f>Constants!$B$294</f>
        <v>IAFS</v>
      </c>
      <c r="B62" s="1025"/>
      <c r="C62" s="1025"/>
      <c r="D62" s="861">
        <f ca="1">IF(AE64=0,0,AE65/AE64)</f>
        <v>15706.430288461543</v>
      </c>
      <c r="E62" s="318"/>
      <c r="F62" s="318"/>
      <c r="G62" s="318"/>
      <c r="H62" s="318"/>
      <c r="I62" s="318"/>
      <c r="J62" s="318"/>
      <c r="K62" s="318"/>
      <c r="L62" s="318"/>
      <c r="M62" s="318"/>
      <c r="N62" s="318"/>
      <c r="O62" s="318"/>
      <c r="P62" s="318"/>
      <c r="Q62" s="318"/>
      <c r="R62" s="318"/>
      <c r="S62" s="318"/>
      <c r="T62" s="318"/>
      <c r="U62" s="318"/>
      <c r="V62" s="318"/>
      <c r="W62" s="318"/>
      <c r="X62" s="318"/>
      <c r="Y62" s="318"/>
      <c r="Z62" s="318"/>
      <c r="AA62" s="318"/>
      <c r="AB62" s="318"/>
      <c r="AC62" s="318"/>
      <c r="AD62" s="625" t="str">
        <f>Constants!$E$294</f>
        <v>4_ATP</v>
      </c>
      <c r="AE62" s="626">
        <f ca="1">IF(AE68=0,0,-(1-(AE68/AE65)))</f>
        <v>0</v>
      </c>
      <c r="EY62" s="612"/>
      <c r="EZ62" s="622"/>
      <c r="FB62" s="612"/>
    </row>
    <row r="63" spans="1:158" s="634" customFormat="1" ht="5.0999999999999996" hidden="1" customHeight="1" outlineLevel="2">
      <c r="A63" s="627"/>
      <c r="B63" s="627"/>
      <c r="C63" s="627"/>
      <c r="D63" s="627"/>
      <c r="E63" s="628"/>
      <c r="F63" s="627"/>
      <c r="G63" s="627"/>
      <c r="H63" s="627"/>
      <c r="I63" s="627"/>
      <c r="J63" s="627"/>
      <c r="K63" s="627"/>
      <c r="L63" s="627"/>
      <c r="M63" s="627"/>
      <c r="N63" s="627"/>
      <c r="O63" s="627"/>
      <c r="P63" s="627"/>
      <c r="Q63" s="627"/>
      <c r="R63" s="627"/>
      <c r="S63" s="627"/>
      <c r="T63" s="627"/>
      <c r="U63" s="627"/>
      <c r="V63" s="627"/>
      <c r="W63" s="627"/>
      <c r="X63" s="627"/>
      <c r="Y63" s="627"/>
      <c r="Z63" s="627"/>
      <c r="AA63" s="627"/>
      <c r="AB63" s="629"/>
      <c r="AC63" s="627"/>
      <c r="AD63" s="630"/>
      <c r="AE63" s="631"/>
      <c r="AF63" s="204"/>
      <c r="AG63" s="204"/>
      <c r="AH63" s="204"/>
      <c r="AI63" s="204"/>
      <c r="AJ63" s="204"/>
      <c r="AK63" s="204"/>
      <c r="AL63" s="204"/>
      <c r="AM63" s="204"/>
      <c r="AN63" s="204"/>
      <c r="AO63" s="204"/>
      <c r="AP63" s="204"/>
      <c r="AQ63" s="204"/>
      <c r="AR63" s="204"/>
      <c r="AS63" s="204"/>
      <c r="AT63" s="204"/>
      <c r="AU63" s="204"/>
      <c r="AV63" s="204"/>
      <c r="AW63" s="204"/>
      <c r="AX63" s="204"/>
      <c r="AY63" s="204"/>
      <c r="AZ63" s="204"/>
      <c r="BA63" s="204"/>
      <c r="BB63" s="204"/>
      <c r="BC63" s="204"/>
      <c r="BD63" s="204"/>
      <c r="BE63" s="204"/>
      <c r="BF63" s="204"/>
      <c r="BG63" s="204"/>
      <c r="BH63" s="204"/>
      <c r="BI63" s="204"/>
      <c r="BJ63" s="204"/>
      <c r="BK63" s="204"/>
      <c r="BL63" s="204"/>
      <c r="BM63" s="204"/>
      <c r="BN63" s="204"/>
      <c r="BO63" s="204"/>
      <c r="BP63" s="204"/>
      <c r="BQ63" s="204"/>
      <c r="BR63" s="204"/>
      <c r="BS63" s="204"/>
      <c r="BT63" s="204"/>
      <c r="BU63" s="204"/>
      <c r="BV63" s="204"/>
      <c r="BW63" s="204"/>
      <c r="BX63" s="204"/>
      <c r="BY63" s="204"/>
      <c r="BZ63" s="204"/>
      <c r="CA63" s="204"/>
      <c r="CB63" s="204"/>
      <c r="CC63" s="204"/>
      <c r="CD63" s="204"/>
      <c r="CE63" s="204"/>
      <c r="CF63" s="204"/>
      <c r="CG63" s="204"/>
      <c r="CH63" s="204"/>
      <c r="CI63" s="204"/>
      <c r="CJ63" s="204"/>
      <c r="CK63" s="204"/>
      <c r="CL63" s="204"/>
      <c r="CM63" s="204"/>
      <c r="CN63" s="204"/>
      <c r="CO63" s="204"/>
      <c r="CP63" s="204"/>
      <c r="CQ63" s="204"/>
      <c r="CR63" s="204"/>
      <c r="CS63" s="204"/>
      <c r="CT63" s="204"/>
      <c r="CU63" s="204"/>
      <c r="CV63" s="204"/>
      <c r="CW63" s="204"/>
      <c r="CX63" s="204"/>
      <c r="CY63" s="204"/>
      <c r="CZ63" s="204"/>
      <c r="DA63" s="204"/>
      <c r="DB63" s="204"/>
      <c r="DC63" s="204"/>
      <c r="DD63" s="204"/>
      <c r="DE63" s="204"/>
      <c r="DF63" s="204"/>
      <c r="DG63" s="204"/>
      <c r="DH63" s="204"/>
      <c r="DI63" s="204"/>
      <c r="DJ63" s="204"/>
      <c r="DK63" s="204"/>
      <c r="DL63" s="204"/>
      <c r="DM63" s="204"/>
      <c r="DN63" s="204"/>
      <c r="DO63" s="204"/>
      <c r="DP63" s="204"/>
      <c r="DQ63" s="204"/>
      <c r="DR63" s="204"/>
      <c r="DS63" s="204"/>
      <c r="DT63" s="204"/>
      <c r="DU63" s="204"/>
      <c r="DV63" s="204"/>
      <c r="DW63" s="204"/>
      <c r="DX63" s="204"/>
      <c r="DY63" s="204"/>
      <c r="DZ63" s="204"/>
      <c r="EA63" s="204"/>
      <c r="EB63" s="204"/>
      <c r="EC63" s="204"/>
      <c r="ED63" s="204"/>
      <c r="EE63" s="204"/>
      <c r="EF63" s="204"/>
      <c r="EG63" s="204"/>
      <c r="EH63" s="204"/>
      <c r="EI63" s="204"/>
      <c r="EJ63" s="204"/>
      <c r="EK63" s="204"/>
      <c r="EL63" s="204"/>
      <c r="EM63" s="204"/>
      <c r="EN63" s="204"/>
      <c r="EO63" s="204"/>
      <c r="EP63" s="204"/>
      <c r="EQ63" s="204"/>
      <c r="ER63" s="204"/>
      <c r="ES63" s="204"/>
      <c r="ET63" s="204"/>
      <c r="EU63" s="204"/>
      <c r="EV63" s="204"/>
      <c r="EW63" s="204"/>
      <c r="EX63" s="204"/>
      <c r="EY63" s="632"/>
      <c r="EZ63" s="201"/>
      <c r="FA63" s="201"/>
      <c r="FB63" s="633"/>
    </row>
    <row r="64" spans="1:158" s="86" customFormat="1" ht="12.75" hidden="1" customHeight="1" outlineLevel="2">
      <c r="A64" s="1020">
        <v>5</v>
      </c>
      <c r="B64" s="303"/>
      <c r="C64" s="635" t="str">
        <f>$C$16</f>
        <v>For information:</v>
      </c>
      <c r="D64" s="847" t="str">
        <f>$D$16</f>
        <v>Volume</v>
      </c>
      <c r="E64" s="333"/>
      <c r="F64" s="849"/>
      <c r="G64" s="849"/>
      <c r="H64" s="849"/>
      <c r="I64" s="849"/>
      <c r="J64" s="849"/>
      <c r="K64" s="849"/>
      <c r="L64" s="849"/>
      <c r="M64" s="849"/>
      <c r="N64" s="849"/>
      <c r="O64" s="849"/>
      <c r="P64" s="849"/>
      <c r="Q64" s="849"/>
      <c r="R64" s="849"/>
      <c r="S64" s="849"/>
      <c r="T64" s="849"/>
      <c r="U64" s="849"/>
      <c r="V64" s="850"/>
      <c r="W64" s="849"/>
      <c r="X64" s="849"/>
      <c r="Y64" s="849"/>
      <c r="Z64" s="849"/>
      <c r="AA64" s="849"/>
      <c r="AB64" s="333"/>
      <c r="AC64" s="333"/>
      <c r="AD64" s="528" t="s">
        <v>937</v>
      </c>
      <c r="AE64" s="304">
        <f>SUM(AF64:EY64)</f>
        <v>64</v>
      </c>
      <c r="AF64" s="297">
        <f>SUMIF(VolList,$AD64,Constants!AF$1150:AF$1165)</f>
        <v>0</v>
      </c>
      <c r="AG64" s="298">
        <f>SUMIF(VolList,$AD64,Constants!AG$1150:AG$1165)</f>
        <v>0</v>
      </c>
      <c r="AH64" s="298">
        <f>SUMIF(VolList,$AD64,Constants!AH$1150:AH$1165)</f>
        <v>1</v>
      </c>
      <c r="AI64" s="298">
        <f>SUMIF(VolList,$AD64,Constants!AI$1150:AI$1165)</f>
        <v>1</v>
      </c>
      <c r="AJ64" s="298">
        <f>SUMIF(VolList,$AD64,Constants!AJ$1150:AJ$1165)</f>
        <v>1</v>
      </c>
      <c r="AK64" s="298">
        <f>SUMIF(VolList,$AD64,Constants!AK$1150:AK$1165)</f>
        <v>1</v>
      </c>
      <c r="AL64" s="298">
        <f>SUMIF(VolList,$AD64,Constants!AL$1150:AL$1165)</f>
        <v>1</v>
      </c>
      <c r="AM64" s="298">
        <f>SUMIF(VolList,$AD64,Constants!AM$1150:AM$1165)</f>
        <v>1</v>
      </c>
      <c r="AN64" s="298">
        <f>SUMIF(VolList,$AD64,Constants!AN$1150:AN$1165)</f>
        <v>1</v>
      </c>
      <c r="AO64" s="298">
        <f>SUMIF(VolList,$AD64,Constants!AO$1150:AO$1165)</f>
        <v>1</v>
      </c>
      <c r="AP64" s="298">
        <f>SUMIF(VolList,$AD64,Constants!AP$1150:AP$1165)</f>
        <v>1</v>
      </c>
      <c r="AQ64" s="298">
        <f>SUMIF(VolList,$AD64,Constants!AQ$1150:AQ$1165)</f>
        <v>1</v>
      </c>
      <c r="AR64" s="298">
        <f>SUMIF(VolList,$AD64,Constants!AR$1150:AR$1165)</f>
        <v>1</v>
      </c>
      <c r="AS64" s="298">
        <f>SUMIF(VolList,$AD64,Constants!AS$1150:AS$1165)</f>
        <v>1</v>
      </c>
      <c r="AT64" s="298">
        <f>SUMIF(VolList,$AD64,Constants!AT$1150:AT$1165)</f>
        <v>1</v>
      </c>
      <c r="AU64" s="298">
        <f>SUMIF(VolList,$AD64,Constants!AU$1150:AU$1165)</f>
        <v>1</v>
      </c>
      <c r="AV64" s="298">
        <f>SUMIF(VolList,$AD64,Constants!AV$1150:AV$1165)</f>
        <v>1</v>
      </c>
      <c r="AW64" s="298">
        <f>SUMIF(VolList,$AD64,Constants!AW$1150:AW$1165)</f>
        <v>1</v>
      </c>
      <c r="AX64" s="298">
        <f>SUMIF(VolList,$AD64,Constants!AX$1150:AX$1165)</f>
        <v>1</v>
      </c>
      <c r="AY64" s="298">
        <f>SUMIF(VolList,$AD64,Constants!AY$1150:AY$1165)</f>
        <v>1</v>
      </c>
      <c r="AZ64" s="298">
        <f>SUMIF(VolList,$AD64,Constants!AZ$1150:AZ$1165)</f>
        <v>1</v>
      </c>
      <c r="BA64" s="298">
        <f>SUMIF(VolList,$AD64,Constants!BA$1150:BA$1165)</f>
        <v>1</v>
      </c>
      <c r="BB64" s="298">
        <f>SUMIF(VolList,$AD64,Constants!BB$1150:BB$1165)</f>
        <v>1</v>
      </c>
      <c r="BC64" s="298">
        <f>SUMIF(VolList,$AD64,Constants!BC$1150:BC$1165)</f>
        <v>1</v>
      </c>
      <c r="BD64" s="298">
        <f>SUMIF(VolList,$AD64,Constants!BD$1150:BD$1165)</f>
        <v>1</v>
      </c>
      <c r="BE64" s="298">
        <f>SUMIF(VolList,$AD64,Constants!BE$1150:BE$1165)</f>
        <v>1</v>
      </c>
      <c r="BF64" s="298">
        <f>SUMIF(VolList,$AD64,Constants!BF$1150:BF$1165)</f>
        <v>1</v>
      </c>
      <c r="BG64" s="298">
        <f>SUMIF(VolList,$AD64,Constants!BG$1150:BG$1165)</f>
        <v>1</v>
      </c>
      <c r="BH64" s="298">
        <f>SUMIF(VolList,$AD64,Constants!BH$1150:BH$1165)</f>
        <v>1</v>
      </c>
      <c r="BI64" s="298">
        <f>SUMIF(VolList,$AD64,Constants!BI$1150:BI$1165)</f>
        <v>1</v>
      </c>
      <c r="BJ64" s="298">
        <f>SUMIF(VolList,$AD64,Constants!BJ$1150:BJ$1165)</f>
        <v>1</v>
      </c>
      <c r="BK64" s="298">
        <f>SUMIF(VolList,$AD64,Constants!BK$1150:BK$1165)</f>
        <v>1</v>
      </c>
      <c r="BL64" s="298">
        <f>SUMIF(VolList,$AD64,Constants!BL$1150:BL$1165)</f>
        <v>1</v>
      </c>
      <c r="BM64" s="298">
        <f>SUMIF(VolList,$AD64,Constants!BM$1150:BM$1165)</f>
        <v>1</v>
      </c>
      <c r="BN64" s="298">
        <f>SUMIF(VolList,$AD64,Constants!BN$1150:BN$1165)</f>
        <v>1</v>
      </c>
      <c r="BO64" s="298">
        <f>SUMIF(VolList,$AD64,Constants!BO$1150:BO$1165)</f>
        <v>1</v>
      </c>
      <c r="BP64" s="298">
        <f>SUMIF(VolList,$AD64,Constants!BP$1150:BP$1165)</f>
        <v>1</v>
      </c>
      <c r="BQ64" s="298">
        <f>SUMIF(VolList,$AD64,Constants!BQ$1150:BQ$1165)</f>
        <v>1</v>
      </c>
      <c r="BR64" s="298">
        <f>SUMIF(VolList,$AD64,Constants!BR$1150:BR$1165)</f>
        <v>1</v>
      </c>
      <c r="BS64" s="298">
        <f>SUMIF(VolList,$AD64,Constants!BS$1150:BS$1165)</f>
        <v>1</v>
      </c>
      <c r="BT64" s="298">
        <f>SUMIF(VolList,$AD64,Constants!BT$1150:BT$1165)</f>
        <v>1</v>
      </c>
      <c r="BU64" s="298">
        <f>SUMIF(VolList,$AD64,Constants!BU$1150:BU$1165)</f>
        <v>1</v>
      </c>
      <c r="BV64" s="298">
        <f>SUMIF(VolList,$AD64,Constants!BV$1150:BV$1165)</f>
        <v>1</v>
      </c>
      <c r="BW64" s="298">
        <f>SUMIF(VolList,$AD64,Constants!BW$1150:BW$1165)</f>
        <v>1</v>
      </c>
      <c r="BX64" s="298">
        <f>SUMIF(VolList,$AD64,Constants!BX$1150:BX$1165)</f>
        <v>1</v>
      </c>
      <c r="BY64" s="298">
        <f>SUMIF(VolList,$AD64,Constants!BY$1150:BY$1165)</f>
        <v>1</v>
      </c>
      <c r="BZ64" s="298">
        <f>SUMIF(VolList,$AD64,Constants!BZ$1150:BZ$1165)</f>
        <v>1</v>
      </c>
      <c r="CA64" s="298">
        <f>SUMIF(VolList,$AD64,Constants!CA$1150:CA$1165)</f>
        <v>1</v>
      </c>
      <c r="CB64" s="298">
        <f>SUMIF(VolList,$AD64,Constants!CB$1150:CB$1165)</f>
        <v>1</v>
      </c>
      <c r="CC64" s="298">
        <f>SUMIF(VolList,$AD64,Constants!CC$1150:CC$1165)</f>
        <v>1</v>
      </c>
      <c r="CD64" s="298">
        <f>SUMIF(VolList,$AD64,Constants!CD$1150:CD$1165)</f>
        <v>1</v>
      </c>
      <c r="CE64" s="298">
        <f>SUMIF(VolList,$AD64,Constants!CE$1150:CE$1165)</f>
        <v>1</v>
      </c>
      <c r="CF64" s="298">
        <f>SUMIF(VolList,$AD64,Constants!CF$1150:CF$1165)</f>
        <v>1</v>
      </c>
      <c r="CG64" s="298">
        <f>SUMIF(VolList,$AD64,Constants!CG$1150:CG$1165)</f>
        <v>1</v>
      </c>
      <c r="CH64" s="298">
        <f>SUMIF(VolList,$AD64,Constants!CH$1150:CH$1165)</f>
        <v>1</v>
      </c>
      <c r="CI64" s="298">
        <f>SUMIF(VolList,$AD64,Constants!CI$1150:CI$1165)</f>
        <v>1</v>
      </c>
      <c r="CJ64" s="298">
        <f>SUMIF(VolList,$AD64,Constants!CJ$1150:CJ$1165)</f>
        <v>1</v>
      </c>
      <c r="CK64" s="298">
        <f>SUMIF(VolList,$AD64,Constants!CK$1150:CK$1165)</f>
        <v>1</v>
      </c>
      <c r="CL64" s="298">
        <f>SUMIF(VolList,$AD64,Constants!CL$1150:CL$1165)</f>
        <v>1</v>
      </c>
      <c r="CM64" s="298">
        <f>SUMIF(VolList,$AD64,Constants!CM$1150:CM$1165)</f>
        <v>1</v>
      </c>
      <c r="CN64" s="298">
        <f>SUMIF(VolList,$AD64,Constants!CN$1150:CN$1165)</f>
        <v>1</v>
      </c>
      <c r="CO64" s="298">
        <f>SUMIF(VolList,$AD64,Constants!CO$1150:CO$1165)</f>
        <v>1</v>
      </c>
      <c r="CP64" s="298">
        <f>SUMIF(VolList,$AD64,Constants!CP$1150:CP$1165)</f>
        <v>1</v>
      </c>
      <c r="CQ64" s="298">
        <f>SUMIF(VolList,$AD64,Constants!CQ$1150:CQ$1165)</f>
        <v>1</v>
      </c>
      <c r="CR64" s="298">
        <f>SUMIF(VolList,$AD64,Constants!CR$1150:CR$1165)</f>
        <v>1</v>
      </c>
      <c r="CS64" s="298">
        <f>SUMIF(VolList,$AD64,Constants!CS$1150:CS$1165)</f>
        <v>1</v>
      </c>
      <c r="CT64" s="298">
        <f>SUMIF(VolList,$AD64,Constants!CT$1150:CT$1165)</f>
        <v>0</v>
      </c>
      <c r="CU64" s="298">
        <f>SUMIF(VolList,$AD64,Constants!CU$1150:CU$1165)</f>
        <v>0</v>
      </c>
      <c r="CV64" s="298">
        <f>SUMIF(VolList,$AD64,Constants!CV$1150:CV$1165)</f>
        <v>0</v>
      </c>
      <c r="CW64" s="298">
        <f>SUMIF(VolList,$AD64,Constants!CW$1150:CW$1165)</f>
        <v>0</v>
      </c>
      <c r="CX64" s="298">
        <f>SUMIF(VolList,$AD64,Constants!CX$1150:CX$1165)</f>
        <v>0</v>
      </c>
      <c r="CY64" s="298">
        <f>SUMIF(VolList,$AD64,Constants!CY$1150:CY$1165)</f>
        <v>0</v>
      </c>
      <c r="CZ64" s="298">
        <f>SUMIF(VolList,$AD64,Constants!CZ$1150:CZ$1165)</f>
        <v>0</v>
      </c>
      <c r="DA64" s="298">
        <f>SUMIF(VolList,$AD64,Constants!DA$1150:DA$1165)</f>
        <v>0</v>
      </c>
      <c r="DB64" s="298">
        <f>SUMIF(VolList,$AD64,Constants!DB$1150:DB$1165)</f>
        <v>0</v>
      </c>
      <c r="DC64" s="298">
        <f>SUMIF(VolList,$AD64,Constants!DC$1150:DC$1165)</f>
        <v>0</v>
      </c>
      <c r="DD64" s="298">
        <f>SUMIF(VolList,$AD64,Constants!DD$1150:DD$1165)</f>
        <v>0</v>
      </c>
      <c r="DE64" s="298">
        <f>SUMIF(VolList,$AD64,Constants!DE$1150:DE$1165)</f>
        <v>0</v>
      </c>
      <c r="DF64" s="298">
        <f>SUMIF(VolList,$AD64,Constants!DF$1150:DF$1165)</f>
        <v>0</v>
      </c>
      <c r="DG64" s="298">
        <f>SUMIF(VolList,$AD64,Constants!DG$1150:DG$1165)</f>
        <v>0</v>
      </c>
      <c r="DH64" s="298">
        <f>SUMIF(VolList,$AD64,Constants!DH$1150:DH$1165)</f>
        <v>0</v>
      </c>
      <c r="DI64" s="298">
        <f>SUMIF(VolList,$AD64,Constants!DI$1150:DI$1165)</f>
        <v>0</v>
      </c>
      <c r="DJ64" s="298">
        <f>SUMIF(VolList,$AD64,Constants!DJ$1150:DJ$1165)</f>
        <v>0</v>
      </c>
      <c r="DK64" s="298">
        <f>SUMIF(VolList,$AD64,Constants!DK$1150:DK$1165)</f>
        <v>0</v>
      </c>
      <c r="DL64" s="298">
        <f>SUMIF(VolList,$AD64,Constants!DL$1150:DL$1165)</f>
        <v>0</v>
      </c>
      <c r="DM64" s="298">
        <f>SUMIF(VolList,$AD64,Constants!DM$1150:DM$1165)</f>
        <v>0</v>
      </c>
      <c r="DN64" s="298">
        <f>SUMIF(VolList,$AD64,Constants!DN$1150:DN$1165)</f>
        <v>0</v>
      </c>
      <c r="DO64" s="298">
        <f>SUMIF(VolList,$AD64,Constants!DO$1150:DO$1165)</f>
        <v>0</v>
      </c>
      <c r="DP64" s="298">
        <f>SUMIF(VolList,$AD64,Constants!DP$1150:DP$1165)</f>
        <v>0</v>
      </c>
      <c r="DQ64" s="298">
        <f>SUMIF(VolList,$AD64,Constants!DQ$1150:DQ$1165)</f>
        <v>0</v>
      </c>
      <c r="DR64" s="298">
        <f>SUMIF(VolList,$AD64,Constants!DR$1150:DR$1165)</f>
        <v>0</v>
      </c>
      <c r="DS64" s="298">
        <f>SUMIF(VolList,$AD64,Constants!DS$1150:DS$1165)</f>
        <v>0</v>
      </c>
      <c r="DT64" s="298">
        <f>SUMIF(VolList,$AD64,Constants!DT$1150:DT$1165)</f>
        <v>0</v>
      </c>
      <c r="DU64" s="298">
        <f>SUMIF(VolList,$AD64,Constants!DU$1150:DU$1165)</f>
        <v>0</v>
      </c>
      <c r="DV64" s="298">
        <f>SUMIF(VolList,$AD64,Constants!DV$1150:DV$1165)</f>
        <v>0</v>
      </c>
      <c r="DW64" s="298">
        <f>SUMIF(VolList,$AD64,Constants!DW$1150:DW$1165)</f>
        <v>0</v>
      </c>
      <c r="DX64" s="298">
        <f>SUMIF(VolList,$AD64,Constants!DX$1150:DX$1165)</f>
        <v>0</v>
      </c>
      <c r="DY64" s="298">
        <f>SUMIF(VolList,$AD64,Constants!DY$1150:DY$1165)</f>
        <v>0</v>
      </c>
      <c r="DZ64" s="298">
        <f>SUMIF(VolList,$AD64,Constants!DZ$1150:DZ$1165)</f>
        <v>0</v>
      </c>
      <c r="EA64" s="298">
        <f>SUMIF(VolList,$AD64,Constants!EA$1150:EA$1165)</f>
        <v>0</v>
      </c>
      <c r="EB64" s="298">
        <f>SUMIF(VolList,$AD64,Constants!EB$1150:EB$1165)</f>
        <v>0</v>
      </c>
      <c r="EC64" s="298">
        <f>SUMIF(VolList,$AD64,Constants!EC$1150:EC$1165)</f>
        <v>0</v>
      </c>
      <c r="ED64" s="298">
        <f>SUMIF(VolList,$AD64,Constants!ED$1150:ED$1165)</f>
        <v>0</v>
      </c>
      <c r="EE64" s="298">
        <f>SUMIF(VolList,$AD64,Constants!EE$1150:EE$1165)</f>
        <v>0</v>
      </c>
      <c r="EF64" s="298">
        <f>SUMIF(VolList,$AD64,Constants!EF$1150:EF$1165)</f>
        <v>0</v>
      </c>
      <c r="EG64" s="298">
        <f>SUMIF(VolList,$AD64,Constants!EG$1150:EG$1165)</f>
        <v>0</v>
      </c>
      <c r="EH64" s="298">
        <f>SUMIF(VolList,$AD64,Constants!EH$1150:EH$1165)</f>
        <v>0</v>
      </c>
      <c r="EI64" s="298">
        <f>SUMIF(VolList,$AD64,Constants!EI$1150:EI$1165)</f>
        <v>0</v>
      </c>
      <c r="EJ64" s="298">
        <f>SUMIF(VolList,$AD64,Constants!EJ$1150:EJ$1165)</f>
        <v>0</v>
      </c>
      <c r="EK64" s="298">
        <f>SUMIF(VolList,$AD64,Constants!EK$1150:EK$1165)</f>
        <v>0</v>
      </c>
      <c r="EL64" s="298">
        <f>SUMIF(VolList,$AD64,Constants!EL$1150:EL$1165)</f>
        <v>0</v>
      </c>
      <c r="EM64" s="298">
        <f>SUMIF(VolList,$AD64,Constants!EM$1150:EM$1165)</f>
        <v>0</v>
      </c>
      <c r="EN64" s="298">
        <f>SUMIF(VolList,$AD64,Constants!EN$1150:EN$1165)</f>
        <v>0</v>
      </c>
      <c r="EO64" s="298">
        <f>SUMIF(VolList,$AD64,Constants!EO$1150:EO$1165)</f>
        <v>0</v>
      </c>
      <c r="EP64" s="298">
        <f>SUMIF(VolList,$AD64,Constants!EP$1150:EP$1165)</f>
        <v>0</v>
      </c>
      <c r="EQ64" s="298">
        <f>SUMIF(VolList,$AD64,Constants!EQ$1150:EQ$1165)</f>
        <v>0</v>
      </c>
      <c r="ER64" s="298">
        <f>SUMIF(VolList,$AD64,Constants!ER$1150:ER$1165)</f>
        <v>0</v>
      </c>
      <c r="ES64" s="298">
        <f>SUMIF(VolList,$AD64,Constants!ES$1150:ES$1165)</f>
        <v>0</v>
      </c>
      <c r="ET64" s="298">
        <f>SUMIF(VolList,$AD64,Constants!ET$1150:ET$1165)</f>
        <v>0</v>
      </c>
      <c r="EU64" s="298">
        <f>SUMIF(VolList,$AD64,Constants!EU$1150:EU$1165)</f>
        <v>0</v>
      </c>
      <c r="EV64" s="298">
        <f>SUMIF(VolList,$AD64,Constants!EV$1150:EV$1165)</f>
        <v>0</v>
      </c>
      <c r="EW64" s="298">
        <f>SUMIF(VolList,$AD64,Constants!EW$1150:EW$1165)</f>
        <v>0</v>
      </c>
      <c r="EX64" s="298">
        <f>SUMIF(VolList,$AD64,Constants!EX$1150:EX$1165)</f>
        <v>0</v>
      </c>
      <c r="EY64" s="612"/>
      <c r="FB64" s="612"/>
    </row>
    <row r="65" spans="1:158" s="86" customFormat="1" ht="12.75" hidden="1" customHeight="1" outlineLevel="2">
      <c r="A65" s="1021"/>
      <c r="B65" s="303"/>
      <c r="C65" s="636"/>
      <c r="D65" s="680"/>
      <c r="E65" s="303"/>
      <c r="F65" s="851"/>
      <c r="G65" s="851"/>
      <c r="H65" s="851"/>
      <c r="I65" s="851"/>
      <c r="J65" s="851"/>
      <c r="K65" s="851"/>
      <c r="L65" s="851"/>
      <c r="M65" s="851"/>
      <c r="N65" s="851"/>
      <c r="O65" s="851"/>
      <c r="P65" s="851"/>
      <c r="Q65" s="851"/>
      <c r="R65" s="851"/>
      <c r="S65" s="851"/>
      <c r="T65" s="851"/>
      <c r="U65" s="851"/>
      <c r="V65" s="852"/>
      <c r="W65" s="851"/>
      <c r="X65" s="851"/>
      <c r="Y65" s="851"/>
      <c r="Z65" s="851"/>
      <c r="AA65" s="851"/>
      <c r="AB65" s="303"/>
      <c r="AC65" s="303"/>
      <c r="AD65" s="681" t="str">
        <f>$AD$17</f>
        <v>Cost Plus</v>
      </c>
      <c r="AE65" s="304">
        <f ca="1">SUM(AF65:EY65)</f>
        <v>1005211.5384615387</v>
      </c>
      <c r="AF65" s="637">
        <f>SUMIF('Cost Plus'!$V$14:$V$114,$AD62,'Cost Plus'!AF$14:AF$114)</f>
        <v>0</v>
      </c>
      <c r="AG65" s="300">
        <f ca="1">SUMIF('Cost Plus'!$V$14:$V$114,$AD62,'Cost Plus'!AG$14:AG$114)</f>
        <v>0</v>
      </c>
      <c r="AH65" s="300">
        <f ca="1">SUMIF('Cost Plus'!$V$14:$V$114,$AD62,'Cost Plus'!AH$14:AH$114)</f>
        <v>251302.88461538468</v>
      </c>
      <c r="AI65" s="300">
        <f ca="1">SUMIF('Cost Plus'!$V$14:$V$114,$AD62,'Cost Plus'!AI$14:AI$114)</f>
        <v>251302.88461538468</v>
      </c>
      <c r="AJ65" s="300">
        <f ca="1">SUMIF('Cost Plus'!$V$14:$V$114,$AD62,'Cost Plus'!AJ$14:AJ$114)</f>
        <v>251302.88461538468</v>
      </c>
      <c r="AK65" s="300">
        <f ca="1">SUMIF('Cost Plus'!$V$14:$V$114,$AD62,'Cost Plus'!AK$14:AK$114)</f>
        <v>251302.88461538468</v>
      </c>
      <c r="AL65" s="300">
        <f ca="1">SUMIF('Cost Plus'!$V$14:$V$114,$AD62,'Cost Plus'!AL$14:AL$114)</f>
        <v>0</v>
      </c>
      <c r="AM65" s="300">
        <f ca="1">SUMIF('Cost Plus'!$V$14:$V$114,$AD62,'Cost Plus'!AM$14:AM$114)</f>
        <v>0</v>
      </c>
      <c r="AN65" s="300">
        <f ca="1">SUMIF('Cost Plus'!$V$14:$V$114,$AD62,'Cost Plus'!AN$14:AN$114)</f>
        <v>0</v>
      </c>
      <c r="AO65" s="300">
        <f ca="1">SUMIF('Cost Plus'!$V$14:$V$114,$AD62,'Cost Plus'!AO$14:AO$114)</f>
        <v>0</v>
      </c>
      <c r="AP65" s="300">
        <f ca="1">SUMIF('Cost Plus'!$V$14:$V$114,$AD62,'Cost Plus'!AP$14:AP$114)</f>
        <v>0</v>
      </c>
      <c r="AQ65" s="300">
        <f ca="1">SUMIF('Cost Plus'!$V$14:$V$114,$AD62,'Cost Plus'!AQ$14:AQ$114)</f>
        <v>0</v>
      </c>
      <c r="AR65" s="300">
        <f ca="1">SUMIF('Cost Plus'!$V$14:$V$114,$AD62,'Cost Plus'!AR$14:AR$114)</f>
        <v>0</v>
      </c>
      <c r="AS65" s="300">
        <f ca="1">SUMIF('Cost Plus'!$V$14:$V$114,$AD62,'Cost Plus'!AS$14:AS$114)</f>
        <v>0</v>
      </c>
      <c r="AT65" s="300">
        <f ca="1">SUMIF('Cost Plus'!$V$14:$V$114,$AD62,'Cost Plus'!AT$14:AT$114)</f>
        <v>0</v>
      </c>
      <c r="AU65" s="300">
        <f ca="1">SUMIF('Cost Plus'!$V$14:$V$114,$AD62,'Cost Plus'!AU$14:AU$114)</f>
        <v>0</v>
      </c>
      <c r="AV65" s="300">
        <f ca="1">SUMIF('Cost Plus'!$V$14:$V$114,$AD62,'Cost Plus'!AV$14:AV$114)</f>
        <v>0</v>
      </c>
      <c r="AW65" s="300">
        <f ca="1">SUMIF('Cost Plus'!$V$14:$V$114,$AD62,'Cost Plus'!AW$14:AW$114)</f>
        <v>0</v>
      </c>
      <c r="AX65" s="300">
        <f ca="1">SUMIF('Cost Plus'!$V$14:$V$114,$AD62,'Cost Plus'!AX$14:AX$114)</f>
        <v>0</v>
      </c>
      <c r="AY65" s="300">
        <f ca="1">SUMIF('Cost Plus'!$V$14:$V$114,$AD62,'Cost Plus'!AY$14:AY$114)</f>
        <v>0</v>
      </c>
      <c r="AZ65" s="300">
        <f ca="1">SUMIF('Cost Plus'!$V$14:$V$114,$AD62,'Cost Plus'!AZ$14:AZ$114)</f>
        <v>0</v>
      </c>
      <c r="BA65" s="300">
        <f ca="1">SUMIF('Cost Plus'!$V$14:$V$114,$AD62,'Cost Plus'!BA$14:BA$114)</f>
        <v>0</v>
      </c>
      <c r="BB65" s="300">
        <f ca="1">SUMIF('Cost Plus'!$V$14:$V$114,$AD62,'Cost Plus'!BB$14:BB$114)</f>
        <v>0</v>
      </c>
      <c r="BC65" s="300">
        <f ca="1">SUMIF('Cost Plus'!$V$14:$V$114,$AD62,'Cost Plus'!BC$14:BC$114)</f>
        <v>0</v>
      </c>
      <c r="BD65" s="300">
        <f ca="1">SUMIF('Cost Plus'!$V$14:$V$114,$AD62,'Cost Plus'!BD$14:BD$114)</f>
        <v>0</v>
      </c>
      <c r="BE65" s="300">
        <f ca="1">SUMIF('Cost Plus'!$V$14:$V$114,$AD62,'Cost Plus'!BE$14:BE$114)</f>
        <v>0</v>
      </c>
      <c r="BF65" s="300">
        <f ca="1">SUMIF('Cost Plus'!$V$14:$V$114,$AD62,'Cost Plus'!BF$14:BF$114)</f>
        <v>0</v>
      </c>
      <c r="BG65" s="300">
        <f ca="1">SUMIF('Cost Plus'!$V$14:$V$114,$AD62,'Cost Plus'!BG$14:BG$114)</f>
        <v>0</v>
      </c>
      <c r="BH65" s="300">
        <f ca="1">SUMIF('Cost Plus'!$V$14:$V$114,$AD62,'Cost Plus'!BH$14:BH$114)</f>
        <v>0</v>
      </c>
      <c r="BI65" s="300">
        <f ca="1">SUMIF('Cost Plus'!$V$14:$V$114,$AD62,'Cost Plus'!BI$14:BI$114)</f>
        <v>0</v>
      </c>
      <c r="BJ65" s="300">
        <f ca="1">SUMIF('Cost Plus'!$V$14:$V$114,$AD62,'Cost Plus'!BJ$14:BJ$114)</f>
        <v>0</v>
      </c>
      <c r="BK65" s="300">
        <f ca="1">SUMIF('Cost Plus'!$V$14:$V$114,$AD62,'Cost Plus'!BK$14:BK$114)</f>
        <v>0</v>
      </c>
      <c r="BL65" s="300">
        <f ca="1">SUMIF('Cost Plus'!$V$14:$V$114,$AD62,'Cost Plus'!BL$14:BL$114)</f>
        <v>0</v>
      </c>
      <c r="BM65" s="300">
        <f ca="1">SUMIF('Cost Plus'!$V$14:$V$114,$AD62,'Cost Plus'!BM$14:BM$114)</f>
        <v>0</v>
      </c>
      <c r="BN65" s="300">
        <f ca="1">SUMIF('Cost Plus'!$V$14:$V$114,$AD62,'Cost Plus'!BN$14:BN$114)</f>
        <v>0</v>
      </c>
      <c r="BO65" s="300">
        <f ca="1">SUMIF('Cost Plus'!$V$14:$V$114,$AD62,'Cost Plus'!BO$14:BO$114)</f>
        <v>0</v>
      </c>
      <c r="BP65" s="300">
        <f ca="1">SUMIF('Cost Plus'!$V$14:$V$114,$AD62,'Cost Plus'!BP$14:BP$114)</f>
        <v>0</v>
      </c>
      <c r="BQ65" s="300">
        <f ca="1">SUMIF('Cost Plus'!$V$14:$V$114,$AD62,'Cost Plus'!BQ$14:BQ$114)</f>
        <v>0</v>
      </c>
      <c r="BR65" s="300">
        <f ca="1">SUMIF('Cost Plus'!$V$14:$V$114,$AD62,'Cost Plus'!BR$14:BR$114)</f>
        <v>0</v>
      </c>
      <c r="BS65" s="300">
        <f ca="1">SUMIF('Cost Plus'!$V$14:$V$114,$AD62,'Cost Plus'!BS$14:BS$114)</f>
        <v>0</v>
      </c>
      <c r="BT65" s="300">
        <f ca="1">SUMIF('Cost Plus'!$V$14:$V$114,$AD62,'Cost Plus'!BT$14:BT$114)</f>
        <v>0</v>
      </c>
      <c r="BU65" s="300">
        <f ca="1">SUMIF('Cost Plus'!$V$14:$V$114,$AD62,'Cost Plus'!BU$14:BU$114)</f>
        <v>0</v>
      </c>
      <c r="BV65" s="300">
        <f ca="1">SUMIF('Cost Plus'!$V$14:$V$114,$AD62,'Cost Plus'!BV$14:BV$114)</f>
        <v>0</v>
      </c>
      <c r="BW65" s="300">
        <f ca="1">SUMIF('Cost Plus'!$V$14:$V$114,$AD62,'Cost Plus'!BW$14:BW$114)</f>
        <v>0</v>
      </c>
      <c r="BX65" s="300">
        <f ca="1">SUMIF('Cost Plus'!$V$14:$V$114,$AD62,'Cost Plus'!BX$14:BX$114)</f>
        <v>0</v>
      </c>
      <c r="BY65" s="300">
        <f ca="1">SUMIF('Cost Plus'!$V$14:$V$114,$AD62,'Cost Plus'!BY$14:BY$114)</f>
        <v>0</v>
      </c>
      <c r="BZ65" s="300">
        <f ca="1">SUMIF('Cost Plus'!$V$14:$V$114,$AD62,'Cost Plus'!BZ$14:BZ$114)</f>
        <v>0</v>
      </c>
      <c r="CA65" s="300">
        <f ca="1">SUMIF('Cost Plus'!$V$14:$V$114,$AD62,'Cost Plus'!CA$14:CA$114)</f>
        <v>0</v>
      </c>
      <c r="CB65" s="300">
        <f ca="1">SUMIF('Cost Plus'!$V$14:$V$114,$AD62,'Cost Plus'!CB$14:CB$114)</f>
        <v>0</v>
      </c>
      <c r="CC65" s="300">
        <f ca="1">SUMIF('Cost Plus'!$V$14:$V$114,$AD62,'Cost Plus'!CC$14:CC$114)</f>
        <v>0</v>
      </c>
      <c r="CD65" s="300">
        <f ca="1">SUMIF('Cost Plus'!$V$14:$V$114,$AD62,'Cost Plus'!CD$14:CD$114)</f>
        <v>0</v>
      </c>
      <c r="CE65" s="300">
        <f ca="1">SUMIF('Cost Plus'!$V$14:$V$114,$AD62,'Cost Plus'!CE$14:CE$114)</f>
        <v>0</v>
      </c>
      <c r="CF65" s="300">
        <f ca="1">SUMIF('Cost Plus'!$V$14:$V$114,$AD62,'Cost Plus'!CF$14:CF$114)</f>
        <v>0</v>
      </c>
      <c r="CG65" s="300">
        <f ca="1">SUMIF('Cost Plus'!$V$14:$V$114,$AD62,'Cost Plus'!CG$14:CG$114)</f>
        <v>0</v>
      </c>
      <c r="CH65" s="300">
        <f ca="1">SUMIF('Cost Plus'!$V$14:$V$114,$AD62,'Cost Plus'!CH$14:CH$114)</f>
        <v>0</v>
      </c>
      <c r="CI65" s="300">
        <f ca="1">SUMIF('Cost Plus'!$V$14:$V$114,$AD62,'Cost Plus'!CI$14:CI$114)</f>
        <v>0</v>
      </c>
      <c r="CJ65" s="300">
        <f ca="1">SUMIF('Cost Plus'!$V$14:$V$114,$AD62,'Cost Plus'!CJ$14:CJ$114)</f>
        <v>0</v>
      </c>
      <c r="CK65" s="300">
        <f ca="1">SUMIF('Cost Plus'!$V$14:$V$114,$AD62,'Cost Plus'!CK$14:CK$114)</f>
        <v>0</v>
      </c>
      <c r="CL65" s="300">
        <f ca="1">SUMIF('Cost Plus'!$V$14:$V$114,$AD62,'Cost Plus'!CL$14:CL$114)</f>
        <v>0</v>
      </c>
      <c r="CM65" s="300">
        <f ca="1">SUMIF('Cost Plus'!$V$14:$V$114,$AD62,'Cost Plus'!CM$14:CM$114)</f>
        <v>0</v>
      </c>
      <c r="CN65" s="300">
        <f ca="1">SUMIF('Cost Plus'!$V$14:$V$114,$AD62,'Cost Plus'!CN$14:CN$114)</f>
        <v>0</v>
      </c>
      <c r="CO65" s="300">
        <f ca="1">SUMIF('Cost Plus'!$V$14:$V$114,$AD62,'Cost Plus'!CO$14:CO$114)</f>
        <v>0</v>
      </c>
      <c r="CP65" s="300">
        <f ca="1">SUMIF('Cost Plus'!$V$14:$V$114,$AD62,'Cost Plus'!CP$14:CP$114)</f>
        <v>0</v>
      </c>
      <c r="CQ65" s="300">
        <f ca="1">SUMIF('Cost Plus'!$V$14:$V$114,$AD62,'Cost Plus'!CQ$14:CQ$114)</f>
        <v>0</v>
      </c>
      <c r="CR65" s="300">
        <f ca="1">SUMIF('Cost Plus'!$V$14:$V$114,$AD62,'Cost Plus'!CR$14:CR$114)</f>
        <v>0</v>
      </c>
      <c r="CS65" s="300">
        <f ca="1">SUMIF('Cost Plus'!$V$14:$V$114,$AD62,'Cost Plus'!CS$14:CS$114)</f>
        <v>0</v>
      </c>
      <c r="CT65" s="300">
        <f ca="1">SUMIF('Cost Plus'!$V$14:$V$114,$AD62,'Cost Plus'!CT$14:CT$114)</f>
        <v>0</v>
      </c>
      <c r="CU65" s="300">
        <f ca="1">SUMIF('Cost Plus'!$V$14:$V$114,$AD62,'Cost Plus'!CU$14:CU$114)</f>
        <v>0</v>
      </c>
      <c r="CV65" s="300">
        <f ca="1">SUMIF('Cost Plus'!$V$14:$V$114,$AD62,'Cost Plus'!CV$14:CV$114)</f>
        <v>0</v>
      </c>
      <c r="CW65" s="300">
        <f ca="1">SUMIF('Cost Plus'!$V$14:$V$114,$AD62,'Cost Plus'!CW$14:CW$114)</f>
        <v>0</v>
      </c>
      <c r="CX65" s="300">
        <f ca="1">SUMIF('Cost Plus'!$V$14:$V$114,$AD62,'Cost Plus'!CX$14:CX$114)</f>
        <v>0</v>
      </c>
      <c r="CY65" s="300">
        <f ca="1">SUMIF('Cost Plus'!$V$14:$V$114,$AD62,'Cost Plus'!CY$14:CY$114)</f>
        <v>0</v>
      </c>
      <c r="CZ65" s="300">
        <f ca="1">SUMIF('Cost Plus'!$V$14:$V$114,$AD62,'Cost Plus'!CZ$14:CZ$114)</f>
        <v>0</v>
      </c>
      <c r="DA65" s="300">
        <f ca="1">SUMIF('Cost Plus'!$V$14:$V$114,$AD62,'Cost Plus'!DA$14:DA$114)</f>
        <v>0</v>
      </c>
      <c r="DB65" s="300">
        <f ca="1">SUMIF('Cost Plus'!$V$14:$V$114,$AD62,'Cost Plus'!DB$14:DB$114)</f>
        <v>0</v>
      </c>
      <c r="DC65" s="300">
        <f ca="1">SUMIF('Cost Plus'!$V$14:$V$114,$AD62,'Cost Plus'!DC$14:DC$114)</f>
        <v>0</v>
      </c>
      <c r="DD65" s="300">
        <f ca="1">SUMIF('Cost Plus'!$V$14:$V$114,$AD62,'Cost Plus'!DD$14:DD$114)</f>
        <v>0</v>
      </c>
      <c r="DE65" s="300">
        <f ca="1">SUMIF('Cost Plus'!$V$14:$V$114,$AD62,'Cost Plus'!DE$14:DE$114)</f>
        <v>0</v>
      </c>
      <c r="DF65" s="300">
        <f ca="1">SUMIF('Cost Plus'!$V$14:$V$114,$AD62,'Cost Plus'!DF$14:DF$114)</f>
        <v>0</v>
      </c>
      <c r="DG65" s="300">
        <f ca="1">SUMIF('Cost Plus'!$V$14:$V$114,$AD62,'Cost Plus'!DG$14:DG$114)</f>
        <v>0</v>
      </c>
      <c r="DH65" s="300">
        <f ca="1">SUMIF('Cost Plus'!$V$14:$V$114,$AD62,'Cost Plus'!DH$14:DH$114)</f>
        <v>0</v>
      </c>
      <c r="DI65" s="300">
        <f ca="1">SUMIF('Cost Plus'!$V$14:$V$114,$AD62,'Cost Plus'!DI$14:DI$114)</f>
        <v>0</v>
      </c>
      <c r="DJ65" s="300">
        <f ca="1">SUMIF('Cost Plus'!$V$14:$V$114,$AD62,'Cost Plus'!DJ$14:DJ$114)</f>
        <v>0</v>
      </c>
      <c r="DK65" s="300">
        <f ca="1">SUMIF('Cost Plus'!$V$14:$V$114,$AD62,'Cost Plus'!DK$14:DK$114)</f>
        <v>0</v>
      </c>
      <c r="DL65" s="300">
        <f ca="1">SUMIF('Cost Plus'!$V$14:$V$114,$AD62,'Cost Plus'!DL$14:DL$114)</f>
        <v>0</v>
      </c>
      <c r="DM65" s="300">
        <f ca="1">SUMIF('Cost Plus'!$V$14:$V$114,$AD62,'Cost Plus'!DM$14:DM$114)</f>
        <v>0</v>
      </c>
      <c r="DN65" s="300">
        <f ca="1">SUMIF('Cost Plus'!$V$14:$V$114,$AD62,'Cost Plus'!DN$14:DN$114)</f>
        <v>0</v>
      </c>
      <c r="DO65" s="300">
        <f ca="1">SUMIF('Cost Plus'!$V$14:$V$114,$AD62,'Cost Plus'!DO$14:DO$114)</f>
        <v>0</v>
      </c>
      <c r="DP65" s="300">
        <f ca="1">SUMIF('Cost Plus'!$V$14:$V$114,$AD62,'Cost Plus'!DP$14:DP$114)</f>
        <v>0</v>
      </c>
      <c r="DQ65" s="300">
        <f ca="1">SUMIF('Cost Plus'!$V$14:$V$114,$AD62,'Cost Plus'!DQ$14:DQ$114)</f>
        <v>0</v>
      </c>
      <c r="DR65" s="300">
        <f ca="1">SUMIF('Cost Plus'!$V$14:$V$114,$AD62,'Cost Plus'!DR$14:DR$114)</f>
        <v>0</v>
      </c>
      <c r="DS65" s="300">
        <f ca="1">SUMIF('Cost Plus'!$V$14:$V$114,$AD62,'Cost Plus'!DS$14:DS$114)</f>
        <v>0</v>
      </c>
      <c r="DT65" s="300">
        <f ca="1">SUMIF('Cost Plus'!$V$14:$V$114,$AD62,'Cost Plus'!DT$14:DT$114)</f>
        <v>0</v>
      </c>
      <c r="DU65" s="300">
        <f ca="1">SUMIF('Cost Plus'!$V$14:$V$114,$AD62,'Cost Plus'!DU$14:DU$114)</f>
        <v>0</v>
      </c>
      <c r="DV65" s="300">
        <f ca="1">SUMIF('Cost Plus'!$V$14:$V$114,$AD62,'Cost Plus'!DV$14:DV$114)</f>
        <v>0</v>
      </c>
      <c r="DW65" s="300">
        <f ca="1">SUMIF('Cost Plus'!$V$14:$V$114,$AD62,'Cost Plus'!DW$14:DW$114)</f>
        <v>0</v>
      </c>
      <c r="DX65" s="300">
        <f ca="1">SUMIF('Cost Plus'!$V$14:$V$114,$AD62,'Cost Plus'!DX$14:DX$114)</f>
        <v>0</v>
      </c>
      <c r="DY65" s="300">
        <f ca="1">SUMIF('Cost Plus'!$V$14:$V$114,$AD62,'Cost Plus'!DY$14:DY$114)</f>
        <v>0</v>
      </c>
      <c r="DZ65" s="300">
        <f ca="1">SUMIF('Cost Plus'!$V$14:$V$114,$AD62,'Cost Plus'!DZ$14:DZ$114)</f>
        <v>0</v>
      </c>
      <c r="EA65" s="300">
        <f ca="1">SUMIF('Cost Plus'!$V$14:$V$114,$AD62,'Cost Plus'!EA$14:EA$114)</f>
        <v>0</v>
      </c>
      <c r="EB65" s="300">
        <f ca="1">SUMIF('Cost Plus'!$V$14:$V$114,$AD62,'Cost Plus'!EB$14:EB$114)</f>
        <v>0</v>
      </c>
      <c r="EC65" s="300">
        <f ca="1">SUMIF('Cost Plus'!$V$14:$V$114,$AD62,'Cost Plus'!EC$14:EC$114)</f>
        <v>0</v>
      </c>
      <c r="ED65" s="300">
        <f ca="1">SUMIF('Cost Plus'!$V$14:$V$114,$AD62,'Cost Plus'!ED$14:ED$114)</f>
        <v>0</v>
      </c>
      <c r="EE65" s="300">
        <f ca="1">SUMIF('Cost Plus'!$V$14:$V$114,$AD62,'Cost Plus'!EE$14:EE$114)</f>
        <v>0</v>
      </c>
      <c r="EF65" s="300">
        <f ca="1">SUMIF('Cost Plus'!$V$14:$V$114,$AD62,'Cost Plus'!EF$14:EF$114)</f>
        <v>0</v>
      </c>
      <c r="EG65" s="300">
        <f ca="1">SUMIF('Cost Plus'!$V$14:$V$114,$AD62,'Cost Plus'!EG$14:EG$114)</f>
        <v>0</v>
      </c>
      <c r="EH65" s="300">
        <f ca="1">SUMIF('Cost Plus'!$V$14:$V$114,$AD62,'Cost Plus'!EH$14:EH$114)</f>
        <v>0</v>
      </c>
      <c r="EI65" s="300">
        <f ca="1">SUMIF('Cost Plus'!$V$14:$V$114,$AD62,'Cost Plus'!EI$14:EI$114)</f>
        <v>0</v>
      </c>
      <c r="EJ65" s="300">
        <f ca="1">SUMIF('Cost Plus'!$V$14:$V$114,$AD62,'Cost Plus'!EJ$14:EJ$114)</f>
        <v>0</v>
      </c>
      <c r="EK65" s="300">
        <f ca="1">SUMIF('Cost Plus'!$V$14:$V$114,$AD62,'Cost Plus'!EK$14:EK$114)</f>
        <v>0</v>
      </c>
      <c r="EL65" s="300">
        <f ca="1">SUMIF('Cost Plus'!$V$14:$V$114,$AD62,'Cost Plus'!EL$14:EL$114)</f>
        <v>0</v>
      </c>
      <c r="EM65" s="300">
        <f ca="1">SUMIF('Cost Plus'!$V$14:$V$114,$AD62,'Cost Plus'!EM$14:EM$114)</f>
        <v>0</v>
      </c>
      <c r="EN65" s="300">
        <f ca="1">SUMIF('Cost Plus'!$V$14:$V$114,$AD62,'Cost Plus'!EN$14:EN$114)</f>
        <v>0</v>
      </c>
      <c r="EO65" s="300">
        <f ca="1">SUMIF('Cost Plus'!$V$14:$V$114,$AD62,'Cost Plus'!EO$14:EO$114)</f>
        <v>0</v>
      </c>
      <c r="EP65" s="300">
        <f ca="1">SUMIF('Cost Plus'!$V$14:$V$114,$AD62,'Cost Plus'!EP$14:EP$114)</f>
        <v>0</v>
      </c>
      <c r="EQ65" s="300">
        <f ca="1">SUMIF('Cost Plus'!$V$14:$V$114,$AD62,'Cost Plus'!EQ$14:EQ$114)</f>
        <v>0</v>
      </c>
      <c r="ER65" s="300">
        <f ca="1">SUMIF('Cost Plus'!$V$14:$V$114,$AD62,'Cost Plus'!ER$14:ER$114)</f>
        <v>0</v>
      </c>
      <c r="ES65" s="300">
        <f ca="1">SUMIF('Cost Plus'!$V$14:$V$114,$AD62,'Cost Plus'!ES$14:ES$114)</f>
        <v>0</v>
      </c>
      <c r="ET65" s="300">
        <f ca="1">SUMIF('Cost Plus'!$V$14:$V$114,$AD62,'Cost Plus'!ET$14:ET$114)</f>
        <v>0</v>
      </c>
      <c r="EU65" s="300">
        <f ca="1">SUMIF('Cost Plus'!$V$14:$V$114,$AD62,'Cost Plus'!EU$14:EU$114)</f>
        <v>0</v>
      </c>
      <c r="EV65" s="300">
        <f ca="1">SUMIF('Cost Plus'!$V$14:$V$114,$AD62,'Cost Plus'!EV$14:EV$114)</f>
        <v>0</v>
      </c>
      <c r="EW65" s="638">
        <f ca="1">SUMIF('Cost Plus'!$V$14:$V$114,$AD62,'Cost Plus'!EW$14:EW$114)</f>
        <v>0</v>
      </c>
      <c r="EX65" s="639">
        <f ca="1">SUMIF('Cost Plus'!$V$14:$V$114,$AD62,'Cost Plus'!EX$14:EX$114)</f>
        <v>0</v>
      </c>
      <c r="EY65" s="612"/>
      <c r="FB65" s="612"/>
    </row>
    <row r="66" spans="1:158" s="86" customFormat="1" ht="12.75" hidden="1" customHeight="1" outlineLevel="2" thickBot="1">
      <c r="A66" s="303"/>
      <c r="B66" s="303"/>
      <c r="C66" s="640"/>
      <c r="D66" s="848"/>
      <c r="E66" s="853"/>
      <c r="F66" s="854"/>
      <c r="G66" s="854"/>
      <c r="H66" s="854"/>
      <c r="I66" s="854"/>
      <c r="J66" s="854"/>
      <c r="K66" s="854"/>
      <c r="L66" s="854"/>
      <c r="M66" s="854"/>
      <c r="N66" s="854"/>
      <c r="O66" s="854"/>
      <c r="P66" s="854"/>
      <c r="Q66" s="854"/>
      <c r="R66" s="854"/>
      <c r="S66" s="854"/>
      <c r="T66" s="854"/>
      <c r="U66" s="854"/>
      <c r="V66" s="855"/>
      <c r="W66" s="854"/>
      <c r="X66" s="854"/>
      <c r="Y66" s="854"/>
      <c r="Z66" s="854"/>
      <c r="AA66" s="854"/>
      <c r="AB66" s="853"/>
      <c r="AC66" s="853"/>
      <c r="AD66" s="682" t="str">
        <f>$AD$18</f>
        <v>% Cost Plus to date</v>
      </c>
      <c r="AE66" s="641">
        <f ca="1">MAX(AF66:EY66)</f>
        <v>1</v>
      </c>
      <c r="AF66" s="642">
        <f ca="1">IF($AE65=0,0,SUM($AF65:AF65)/$AE65)</f>
        <v>0</v>
      </c>
      <c r="AG66" s="643">
        <f ca="1">IF($AE65=0,0,SUM($AF65:AG65)/$AE65)</f>
        <v>0</v>
      </c>
      <c r="AH66" s="643">
        <f ca="1">IF($AE65=0,0,SUM($AF65:AH65)/$AE65)</f>
        <v>0.25</v>
      </c>
      <c r="AI66" s="643">
        <f ca="1">IF($AE65=0,0,SUM($AF65:AI65)/$AE65)</f>
        <v>0.5</v>
      </c>
      <c r="AJ66" s="643">
        <f ca="1">IF($AE65=0,0,SUM($AF65:AJ65)/$AE65)</f>
        <v>0.74999999999999989</v>
      </c>
      <c r="AK66" s="643">
        <f ca="1">IF($AE65=0,0,SUM($AF65:AK65)/$AE65)</f>
        <v>1</v>
      </c>
      <c r="AL66" s="643">
        <f ca="1">IF($AE65=0,0,SUM($AF65:AL65)/$AE65)</f>
        <v>1</v>
      </c>
      <c r="AM66" s="643">
        <f ca="1">IF($AE65=0,0,SUM($AF65:AM65)/$AE65)</f>
        <v>1</v>
      </c>
      <c r="AN66" s="643">
        <f ca="1">IF($AE65=0,0,SUM($AF65:AN65)/$AE65)</f>
        <v>1</v>
      </c>
      <c r="AO66" s="643">
        <f ca="1">IF($AE65=0,0,SUM($AF65:AO65)/$AE65)</f>
        <v>1</v>
      </c>
      <c r="AP66" s="643">
        <f ca="1">IF($AE65=0,0,SUM($AF65:AP65)/$AE65)</f>
        <v>1</v>
      </c>
      <c r="AQ66" s="643">
        <f ca="1">IF($AE65=0,0,SUM($AF65:AQ65)/$AE65)</f>
        <v>1</v>
      </c>
      <c r="AR66" s="643">
        <f ca="1">IF($AE65=0,0,SUM($AF65:AR65)/$AE65)</f>
        <v>1</v>
      </c>
      <c r="AS66" s="643">
        <f ca="1">IF($AE65=0,0,SUM($AF65:AS65)/$AE65)</f>
        <v>1</v>
      </c>
      <c r="AT66" s="643">
        <f ca="1">IF($AE65=0,0,SUM($AF65:AT65)/$AE65)</f>
        <v>1</v>
      </c>
      <c r="AU66" s="643">
        <f ca="1">IF($AE65=0,0,SUM($AF65:AU65)/$AE65)</f>
        <v>1</v>
      </c>
      <c r="AV66" s="643">
        <f ca="1">IF($AE65=0,0,SUM($AF65:AV65)/$AE65)</f>
        <v>1</v>
      </c>
      <c r="AW66" s="643">
        <f ca="1">IF($AE65=0,0,SUM($AF65:AW65)/$AE65)</f>
        <v>1</v>
      </c>
      <c r="AX66" s="643">
        <f ca="1">IF($AE65=0,0,SUM($AF65:AX65)/$AE65)</f>
        <v>1</v>
      </c>
      <c r="AY66" s="643">
        <f ca="1">IF($AE65=0,0,SUM($AF65:AY65)/$AE65)</f>
        <v>1</v>
      </c>
      <c r="AZ66" s="643">
        <f ca="1">IF($AE65=0,0,SUM($AF65:AZ65)/$AE65)</f>
        <v>1</v>
      </c>
      <c r="BA66" s="643">
        <f ca="1">IF($AE65=0,0,SUM($AF65:BA65)/$AE65)</f>
        <v>1</v>
      </c>
      <c r="BB66" s="643">
        <f ca="1">IF($AE65=0,0,SUM($AF65:BB65)/$AE65)</f>
        <v>1</v>
      </c>
      <c r="BC66" s="643">
        <f ca="1">IF($AE65=0,0,SUM($AF65:BC65)/$AE65)</f>
        <v>1</v>
      </c>
      <c r="BD66" s="643">
        <f ca="1">IF($AE65=0,0,SUM($AF65:BD65)/$AE65)</f>
        <v>1</v>
      </c>
      <c r="BE66" s="643">
        <f ca="1">IF($AE65=0,0,SUM($AF65:BE65)/$AE65)</f>
        <v>1</v>
      </c>
      <c r="BF66" s="643">
        <f ca="1">IF($AE65=0,0,SUM($AF65:BF65)/$AE65)</f>
        <v>1</v>
      </c>
      <c r="BG66" s="643">
        <f ca="1">IF($AE65=0,0,SUM($AF65:BG65)/$AE65)</f>
        <v>1</v>
      </c>
      <c r="BH66" s="643">
        <f ca="1">IF($AE65=0,0,SUM($AF65:BH65)/$AE65)</f>
        <v>1</v>
      </c>
      <c r="BI66" s="643">
        <f ca="1">IF($AE65=0,0,SUM($AF65:BI65)/$AE65)</f>
        <v>1</v>
      </c>
      <c r="BJ66" s="643">
        <f ca="1">IF($AE65=0,0,SUM($AF65:BJ65)/$AE65)</f>
        <v>1</v>
      </c>
      <c r="BK66" s="643">
        <f ca="1">IF($AE65=0,0,SUM($AF65:BK65)/$AE65)</f>
        <v>1</v>
      </c>
      <c r="BL66" s="643">
        <f ca="1">IF($AE65=0,0,SUM($AF65:BL65)/$AE65)</f>
        <v>1</v>
      </c>
      <c r="BM66" s="643">
        <f ca="1">IF($AE65=0,0,SUM($AF65:BM65)/$AE65)</f>
        <v>1</v>
      </c>
      <c r="BN66" s="643">
        <f ca="1">IF($AE65=0,0,SUM($AF65:BN65)/$AE65)</f>
        <v>1</v>
      </c>
      <c r="BO66" s="643">
        <f ca="1">IF($AE65=0,0,SUM($AF65:BO65)/$AE65)</f>
        <v>1</v>
      </c>
      <c r="BP66" s="643">
        <f ca="1">IF($AE65=0,0,SUM($AF65:BP65)/$AE65)</f>
        <v>1</v>
      </c>
      <c r="BQ66" s="643">
        <f ca="1">IF($AE65=0,0,SUM($AF65:BQ65)/$AE65)</f>
        <v>1</v>
      </c>
      <c r="BR66" s="643">
        <f ca="1">IF($AE65=0,0,SUM($AF65:BR65)/$AE65)</f>
        <v>1</v>
      </c>
      <c r="BS66" s="643">
        <f ca="1">IF($AE65=0,0,SUM($AF65:BS65)/$AE65)</f>
        <v>1</v>
      </c>
      <c r="BT66" s="643">
        <f ca="1">IF($AE65=0,0,SUM($AF65:BT65)/$AE65)</f>
        <v>1</v>
      </c>
      <c r="BU66" s="643">
        <f ca="1">IF($AE65=0,0,SUM($AF65:BU65)/$AE65)</f>
        <v>1</v>
      </c>
      <c r="BV66" s="643">
        <f ca="1">IF($AE65=0,0,SUM($AF65:BV65)/$AE65)</f>
        <v>1</v>
      </c>
      <c r="BW66" s="643">
        <f ca="1">IF($AE65=0,0,SUM($AF65:BW65)/$AE65)</f>
        <v>1</v>
      </c>
      <c r="BX66" s="643">
        <f ca="1">IF($AE65=0,0,SUM($AF65:BX65)/$AE65)</f>
        <v>1</v>
      </c>
      <c r="BY66" s="643">
        <f ca="1">IF($AE65=0,0,SUM($AF65:BY65)/$AE65)</f>
        <v>1</v>
      </c>
      <c r="BZ66" s="643">
        <f ca="1">IF($AE65=0,0,SUM($AF65:BZ65)/$AE65)</f>
        <v>1</v>
      </c>
      <c r="CA66" s="643">
        <f ca="1">IF($AE65=0,0,SUM($AF65:CA65)/$AE65)</f>
        <v>1</v>
      </c>
      <c r="CB66" s="643">
        <f ca="1">IF($AE65=0,0,SUM($AF65:CB65)/$AE65)</f>
        <v>1</v>
      </c>
      <c r="CC66" s="643">
        <f ca="1">IF($AE65=0,0,SUM($AF65:CC65)/$AE65)</f>
        <v>1</v>
      </c>
      <c r="CD66" s="643">
        <f ca="1">IF($AE65=0,0,SUM($AF65:CD65)/$AE65)</f>
        <v>1</v>
      </c>
      <c r="CE66" s="643">
        <f ca="1">IF($AE65=0,0,SUM($AF65:CE65)/$AE65)</f>
        <v>1</v>
      </c>
      <c r="CF66" s="643">
        <f ca="1">IF($AE65=0,0,SUM($AF65:CF65)/$AE65)</f>
        <v>1</v>
      </c>
      <c r="CG66" s="643">
        <f ca="1">IF($AE65=0,0,SUM($AF65:CG65)/$AE65)</f>
        <v>1</v>
      </c>
      <c r="CH66" s="643">
        <f ca="1">IF($AE65=0,0,SUM($AF65:CH65)/$AE65)</f>
        <v>1</v>
      </c>
      <c r="CI66" s="643">
        <f ca="1">IF($AE65=0,0,SUM($AF65:CI65)/$AE65)</f>
        <v>1</v>
      </c>
      <c r="CJ66" s="643">
        <f ca="1">IF($AE65=0,0,SUM($AF65:CJ65)/$AE65)</f>
        <v>1</v>
      </c>
      <c r="CK66" s="643">
        <f ca="1">IF($AE65=0,0,SUM($AF65:CK65)/$AE65)</f>
        <v>1</v>
      </c>
      <c r="CL66" s="643">
        <f ca="1">IF($AE65=0,0,SUM($AF65:CL65)/$AE65)</f>
        <v>1</v>
      </c>
      <c r="CM66" s="643">
        <f ca="1">IF($AE65=0,0,SUM($AF65:CM65)/$AE65)</f>
        <v>1</v>
      </c>
      <c r="CN66" s="643">
        <f ca="1">IF($AE65=0,0,SUM($AF65:CN65)/$AE65)</f>
        <v>1</v>
      </c>
      <c r="CO66" s="643">
        <f ca="1">IF($AE65=0,0,SUM($AF65:CO65)/$AE65)</f>
        <v>1</v>
      </c>
      <c r="CP66" s="643">
        <f ca="1">IF($AE65=0,0,SUM($AF65:CP65)/$AE65)</f>
        <v>1</v>
      </c>
      <c r="CQ66" s="643">
        <f ca="1">IF($AE65=0,0,SUM($AF65:CQ65)/$AE65)</f>
        <v>1</v>
      </c>
      <c r="CR66" s="643">
        <f ca="1">IF($AE65=0,0,SUM($AF65:CR65)/$AE65)</f>
        <v>1</v>
      </c>
      <c r="CS66" s="643">
        <f ca="1">IF($AE65=0,0,SUM($AF65:CS65)/$AE65)</f>
        <v>1</v>
      </c>
      <c r="CT66" s="643">
        <f ca="1">IF($AE65=0,0,SUM($AF65:CT65)/$AE65)</f>
        <v>1</v>
      </c>
      <c r="CU66" s="643">
        <f ca="1">IF($AE65=0,0,SUM($AF65:CU65)/$AE65)</f>
        <v>1</v>
      </c>
      <c r="CV66" s="643">
        <f ca="1">IF($AE65=0,0,SUM($AF65:CV65)/$AE65)</f>
        <v>1</v>
      </c>
      <c r="CW66" s="643">
        <f ca="1">IF($AE65=0,0,SUM($AF65:CW65)/$AE65)</f>
        <v>1</v>
      </c>
      <c r="CX66" s="643">
        <f ca="1">IF($AE65=0,0,SUM($AF65:CX65)/$AE65)</f>
        <v>1</v>
      </c>
      <c r="CY66" s="643">
        <f ca="1">IF($AE65=0,0,SUM($AF65:CY65)/$AE65)</f>
        <v>1</v>
      </c>
      <c r="CZ66" s="643">
        <f ca="1">IF($AE65=0,0,SUM($AF65:CZ65)/$AE65)</f>
        <v>1</v>
      </c>
      <c r="DA66" s="643">
        <f ca="1">IF($AE65=0,0,SUM($AF65:DA65)/$AE65)</f>
        <v>1</v>
      </c>
      <c r="DB66" s="643">
        <f ca="1">IF($AE65=0,0,SUM($AF65:DB65)/$AE65)</f>
        <v>1</v>
      </c>
      <c r="DC66" s="643">
        <f ca="1">IF($AE65=0,0,SUM($AF65:DC65)/$AE65)</f>
        <v>1</v>
      </c>
      <c r="DD66" s="643">
        <f ca="1">IF($AE65=0,0,SUM($AF65:DD65)/$AE65)</f>
        <v>1</v>
      </c>
      <c r="DE66" s="643">
        <f ca="1">IF($AE65=0,0,SUM($AF65:DE65)/$AE65)</f>
        <v>1</v>
      </c>
      <c r="DF66" s="643">
        <f ca="1">IF($AE65=0,0,SUM($AF65:DF65)/$AE65)</f>
        <v>1</v>
      </c>
      <c r="DG66" s="643">
        <f ca="1">IF($AE65=0,0,SUM($AF65:DG65)/$AE65)</f>
        <v>1</v>
      </c>
      <c r="DH66" s="643">
        <f ca="1">IF($AE65=0,0,SUM($AF65:DH65)/$AE65)</f>
        <v>1</v>
      </c>
      <c r="DI66" s="643">
        <f ca="1">IF($AE65=0,0,SUM($AF65:DI65)/$AE65)</f>
        <v>1</v>
      </c>
      <c r="DJ66" s="643">
        <f ca="1">IF($AE65=0,0,SUM($AF65:DJ65)/$AE65)</f>
        <v>1</v>
      </c>
      <c r="DK66" s="643">
        <f ca="1">IF($AE65=0,0,SUM($AF65:DK65)/$AE65)</f>
        <v>1</v>
      </c>
      <c r="DL66" s="643">
        <f ca="1">IF($AE65=0,0,SUM($AF65:DL65)/$AE65)</f>
        <v>1</v>
      </c>
      <c r="DM66" s="643">
        <f ca="1">IF($AE65=0,0,SUM($AF65:DM65)/$AE65)</f>
        <v>1</v>
      </c>
      <c r="DN66" s="643">
        <f ca="1">IF($AE65=0,0,SUM($AF65:DN65)/$AE65)</f>
        <v>1</v>
      </c>
      <c r="DO66" s="643">
        <f ca="1">IF($AE65=0,0,SUM($AF65:DO65)/$AE65)</f>
        <v>1</v>
      </c>
      <c r="DP66" s="643">
        <f ca="1">IF($AE65=0,0,SUM($AF65:DP65)/$AE65)</f>
        <v>1</v>
      </c>
      <c r="DQ66" s="643">
        <f ca="1">IF($AE65=0,0,SUM($AF65:DQ65)/$AE65)</f>
        <v>1</v>
      </c>
      <c r="DR66" s="643">
        <f ca="1">IF($AE65=0,0,SUM($AF65:DR65)/$AE65)</f>
        <v>1</v>
      </c>
      <c r="DS66" s="643">
        <f ca="1">IF($AE65=0,0,SUM($AF65:DS65)/$AE65)</f>
        <v>1</v>
      </c>
      <c r="DT66" s="643">
        <f ca="1">IF($AE65=0,0,SUM($AF65:DT65)/$AE65)</f>
        <v>1</v>
      </c>
      <c r="DU66" s="643">
        <f ca="1">IF($AE65=0,0,SUM($AF65:DU65)/$AE65)</f>
        <v>1</v>
      </c>
      <c r="DV66" s="643">
        <f ca="1">IF($AE65=0,0,SUM($AF65:DV65)/$AE65)</f>
        <v>1</v>
      </c>
      <c r="DW66" s="643">
        <f ca="1">IF($AE65=0,0,SUM($AF65:DW65)/$AE65)</f>
        <v>1</v>
      </c>
      <c r="DX66" s="643">
        <f ca="1">IF($AE65=0,0,SUM($AF65:DX65)/$AE65)</f>
        <v>1</v>
      </c>
      <c r="DY66" s="643">
        <f ca="1">IF($AE65=0,0,SUM($AF65:DY65)/$AE65)</f>
        <v>1</v>
      </c>
      <c r="DZ66" s="643">
        <f ca="1">IF($AE65=0,0,SUM($AF65:DZ65)/$AE65)</f>
        <v>1</v>
      </c>
      <c r="EA66" s="643">
        <f ca="1">IF($AE65=0,0,SUM($AF65:EA65)/$AE65)</f>
        <v>1</v>
      </c>
      <c r="EB66" s="643">
        <f ca="1">IF($AE65=0,0,SUM($AF65:EB65)/$AE65)</f>
        <v>1</v>
      </c>
      <c r="EC66" s="643">
        <f ca="1">IF($AE65=0,0,SUM($AF65:EC65)/$AE65)</f>
        <v>1</v>
      </c>
      <c r="ED66" s="643">
        <f ca="1">IF($AE65=0,0,SUM($AF65:ED65)/$AE65)</f>
        <v>1</v>
      </c>
      <c r="EE66" s="643">
        <f ca="1">IF($AE65=0,0,SUM($AF65:EE65)/$AE65)</f>
        <v>1</v>
      </c>
      <c r="EF66" s="643">
        <f ca="1">IF($AE65=0,0,SUM($AF65:EF65)/$AE65)</f>
        <v>1</v>
      </c>
      <c r="EG66" s="643">
        <f ca="1">IF($AE65=0,0,SUM($AF65:EG65)/$AE65)</f>
        <v>1</v>
      </c>
      <c r="EH66" s="643">
        <f ca="1">IF($AE65=0,0,SUM($AF65:EH65)/$AE65)</f>
        <v>1</v>
      </c>
      <c r="EI66" s="643">
        <f ca="1">IF($AE65=0,0,SUM($AF65:EI65)/$AE65)</f>
        <v>1</v>
      </c>
      <c r="EJ66" s="643">
        <f ca="1">IF($AE65=0,0,SUM($AF65:EJ65)/$AE65)</f>
        <v>1</v>
      </c>
      <c r="EK66" s="643">
        <f ca="1">IF($AE65=0,0,SUM($AF65:EK65)/$AE65)</f>
        <v>1</v>
      </c>
      <c r="EL66" s="643">
        <f ca="1">IF($AE65=0,0,SUM($AF65:EL65)/$AE65)</f>
        <v>1</v>
      </c>
      <c r="EM66" s="643">
        <f ca="1">IF($AE65=0,0,SUM($AF65:EM65)/$AE65)</f>
        <v>1</v>
      </c>
      <c r="EN66" s="643">
        <f ca="1">IF($AE65=0,0,SUM($AF65:EN65)/$AE65)</f>
        <v>1</v>
      </c>
      <c r="EO66" s="643">
        <f ca="1">IF($AE65=0,0,SUM($AF65:EO65)/$AE65)</f>
        <v>1</v>
      </c>
      <c r="EP66" s="643">
        <f ca="1">IF($AE65=0,0,SUM($AF65:EP65)/$AE65)</f>
        <v>1</v>
      </c>
      <c r="EQ66" s="643">
        <f ca="1">IF($AE65=0,0,SUM($AF65:EQ65)/$AE65)</f>
        <v>1</v>
      </c>
      <c r="ER66" s="643">
        <f ca="1">IF($AE65=0,0,SUM($AF65:ER65)/$AE65)</f>
        <v>1</v>
      </c>
      <c r="ES66" s="643">
        <f ca="1">IF($AE65=0,0,SUM($AF65:ES65)/$AE65)</f>
        <v>1</v>
      </c>
      <c r="ET66" s="643">
        <f ca="1">IF($AE65=0,0,SUM($AF65:ET65)/$AE65)</f>
        <v>1</v>
      </c>
      <c r="EU66" s="643">
        <f ca="1">IF($AE65=0,0,SUM($AF65:EU65)/$AE65)</f>
        <v>1</v>
      </c>
      <c r="EV66" s="643">
        <f ca="1">IF($AE65=0,0,SUM($AF65:EV65)/$AE65)</f>
        <v>1</v>
      </c>
      <c r="EW66" s="643">
        <f ca="1">IF($AE65=0,0,SUM($AF65:EW65)/$AE65)</f>
        <v>1</v>
      </c>
      <c r="EX66" s="644">
        <f ca="1">IF($AE65=0,0,SUM($AF65:EX65)/$AE65)</f>
        <v>1</v>
      </c>
      <c r="EY66" s="612"/>
      <c r="EZ66" s="863">
        <f ca="1">IF($AE65=0,0,IF(ABS(1-$AE66)&gt;(ErrTol/1000),1,0))</f>
        <v>0</v>
      </c>
      <c r="FB66" s="612"/>
    </row>
    <row r="67" spans="1:158" s="86" customFormat="1" ht="12.75" hidden="1" customHeight="1" outlineLevel="2" thickTop="1">
      <c r="A67" s="303"/>
      <c r="B67" s="303"/>
      <c r="C67" s="645"/>
      <c r="D67" s="856"/>
      <c r="E67" s="857"/>
      <c r="F67" s="858"/>
      <c r="G67" s="858"/>
      <c r="H67" s="858"/>
      <c r="I67" s="858"/>
      <c r="J67" s="858"/>
      <c r="K67" s="858"/>
      <c r="L67" s="858"/>
      <c r="M67" s="858"/>
      <c r="N67" s="858"/>
      <c r="O67" s="858"/>
      <c r="P67" s="858"/>
      <c r="Q67" s="858"/>
      <c r="R67" s="858"/>
      <c r="S67" s="858"/>
      <c r="T67" s="858"/>
      <c r="U67" s="858"/>
      <c r="V67" s="859"/>
      <c r="W67" s="858"/>
      <c r="X67" s="858"/>
      <c r="Y67" s="858"/>
      <c r="Z67" s="858"/>
      <c r="AA67" s="858"/>
      <c r="AB67" s="857"/>
      <c r="AC67" s="857"/>
      <c r="AD67" s="334" t="str">
        <f>$AD$19</f>
        <v>Charging Profile (eg. Milestones, Service Charges)</v>
      </c>
      <c r="AE67" s="646">
        <f>SUM(AF67:EY67)</f>
        <v>1</v>
      </c>
      <c r="AF67" s="529"/>
      <c r="AG67" s="530"/>
      <c r="AH67" s="530"/>
      <c r="AI67" s="530"/>
      <c r="AJ67" s="530"/>
      <c r="AK67" s="530">
        <v>1</v>
      </c>
      <c r="AL67" s="530"/>
      <c r="AM67" s="530"/>
      <c r="AN67" s="530"/>
      <c r="AO67" s="530"/>
      <c r="AP67" s="530"/>
      <c r="AQ67" s="530"/>
      <c r="AR67" s="530"/>
      <c r="AS67" s="530"/>
      <c r="AT67" s="530"/>
      <c r="AU67" s="530"/>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c r="BY67" s="530"/>
      <c r="BZ67" s="530"/>
      <c r="CA67" s="530"/>
      <c r="CB67" s="530"/>
      <c r="CC67" s="530"/>
      <c r="CD67" s="530"/>
      <c r="CE67" s="530"/>
      <c r="CF67" s="530"/>
      <c r="CG67" s="530"/>
      <c r="CH67" s="530"/>
      <c r="CI67" s="530"/>
      <c r="CJ67" s="530"/>
      <c r="CK67" s="530"/>
      <c r="CL67" s="530"/>
      <c r="CM67" s="530"/>
      <c r="CN67" s="530"/>
      <c r="CO67" s="530"/>
      <c r="CP67" s="530"/>
      <c r="CQ67" s="530"/>
      <c r="CR67" s="530"/>
      <c r="CS67" s="530"/>
      <c r="CT67" s="530"/>
      <c r="CU67" s="530"/>
      <c r="CV67" s="530"/>
      <c r="CW67" s="530"/>
      <c r="CX67" s="530"/>
      <c r="CY67" s="530"/>
      <c r="CZ67" s="530"/>
      <c r="DA67" s="530"/>
      <c r="DB67" s="530"/>
      <c r="DC67" s="530"/>
      <c r="DD67" s="530"/>
      <c r="DE67" s="530"/>
      <c r="DF67" s="530"/>
      <c r="DG67" s="530"/>
      <c r="DH67" s="530"/>
      <c r="DI67" s="530"/>
      <c r="DJ67" s="530"/>
      <c r="DK67" s="530"/>
      <c r="DL67" s="530"/>
      <c r="DM67" s="530"/>
      <c r="DN67" s="530"/>
      <c r="DO67" s="530"/>
      <c r="DP67" s="530"/>
      <c r="DQ67" s="530"/>
      <c r="DR67" s="530"/>
      <c r="DS67" s="530"/>
      <c r="DT67" s="530"/>
      <c r="DU67" s="530"/>
      <c r="DV67" s="530"/>
      <c r="DW67" s="530"/>
      <c r="DX67" s="530"/>
      <c r="DY67" s="530"/>
      <c r="DZ67" s="530"/>
      <c r="EA67" s="530"/>
      <c r="EB67" s="530"/>
      <c r="EC67" s="530"/>
      <c r="ED67" s="530"/>
      <c r="EE67" s="530"/>
      <c r="EF67" s="530"/>
      <c r="EG67" s="530"/>
      <c r="EH67" s="530"/>
      <c r="EI67" s="530"/>
      <c r="EJ67" s="530"/>
      <c r="EK67" s="530"/>
      <c r="EL67" s="530"/>
      <c r="EM67" s="530"/>
      <c r="EN67" s="530"/>
      <c r="EO67" s="530"/>
      <c r="EP67" s="530"/>
      <c r="EQ67" s="530"/>
      <c r="ER67" s="530"/>
      <c r="ES67" s="530"/>
      <c r="ET67" s="530"/>
      <c r="EU67" s="530"/>
      <c r="EV67" s="530"/>
      <c r="EW67" s="530"/>
      <c r="EX67" s="530"/>
      <c r="EY67" s="612"/>
      <c r="EZ67" s="863">
        <f ca="1">IF($AE65=0,0,IF(ABS(1-$AE67)&gt;(ErrTol/1000),1,0))</f>
        <v>0</v>
      </c>
      <c r="FB67" s="612"/>
    </row>
    <row r="68" spans="1:158" s="86" customFormat="1" ht="12.75" hidden="1" customHeight="1" outlineLevel="2">
      <c r="A68" s="303"/>
      <c r="B68" s="303"/>
      <c r="C68" s="645"/>
      <c r="D68" s="860"/>
      <c r="E68" s="303"/>
      <c r="F68" s="851"/>
      <c r="G68" s="851"/>
      <c r="H68" s="851"/>
      <c r="I68" s="851"/>
      <c r="J68" s="851"/>
      <c r="K68" s="851"/>
      <c r="L68" s="851"/>
      <c r="M68" s="851"/>
      <c r="N68" s="851"/>
      <c r="O68" s="851"/>
      <c r="P68" s="851"/>
      <c r="Q68" s="851"/>
      <c r="R68" s="851"/>
      <c r="S68" s="851"/>
      <c r="T68" s="851"/>
      <c r="U68" s="851"/>
      <c r="V68" s="852"/>
      <c r="W68" s="851"/>
      <c r="X68" s="851"/>
      <c r="Y68" s="851"/>
      <c r="Z68" s="851"/>
      <c r="AA68" s="851"/>
      <c r="AB68" s="303"/>
      <c r="AC68" s="303"/>
      <c r="AD68" s="334" t="str">
        <f>$AD$20</f>
        <v>Cost Plus Profiled</v>
      </c>
      <c r="AE68" s="304">
        <f ca="1">SUM(AF68:EY68)</f>
        <v>1005211.5384615387</v>
      </c>
      <c r="AF68" s="637">
        <f t="shared" ref="AF68:BK68" ca="1" si="72">IF(MileON,$AE65*AF67,AF65)</f>
        <v>0</v>
      </c>
      <c r="AG68" s="300">
        <f t="shared" ca="1" si="72"/>
        <v>0</v>
      </c>
      <c r="AH68" s="300">
        <f t="shared" ca="1" si="72"/>
        <v>0</v>
      </c>
      <c r="AI68" s="300">
        <f t="shared" ca="1" si="72"/>
        <v>0</v>
      </c>
      <c r="AJ68" s="300">
        <f t="shared" ca="1" si="72"/>
        <v>0</v>
      </c>
      <c r="AK68" s="300">
        <f t="shared" ca="1" si="72"/>
        <v>1005211.5384615387</v>
      </c>
      <c r="AL68" s="300">
        <f t="shared" ca="1" si="72"/>
        <v>0</v>
      </c>
      <c r="AM68" s="300">
        <f t="shared" ca="1" si="72"/>
        <v>0</v>
      </c>
      <c r="AN68" s="300">
        <f t="shared" ca="1" si="72"/>
        <v>0</v>
      </c>
      <c r="AO68" s="300">
        <f t="shared" ca="1" si="72"/>
        <v>0</v>
      </c>
      <c r="AP68" s="300">
        <f t="shared" ca="1" si="72"/>
        <v>0</v>
      </c>
      <c r="AQ68" s="300">
        <f t="shared" ca="1" si="72"/>
        <v>0</v>
      </c>
      <c r="AR68" s="300">
        <f t="shared" ca="1" si="72"/>
        <v>0</v>
      </c>
      <c r="AS68" s="300">
        <f t="shared" ca="1" si="72"/>
        <v>0</v>
      </c>
      <c r="AT68" s="300">
        <f t="shared" ca="1" si="72"/>
        <v>0</v>
      </c>
      <c r="AU68" s="300">
        <f t="shared" ca="1" si="72"/>
        <v>0</v>
      </c>
      <c r="AV68" s="300">
        <f t="shared" ca="1" si="72"/>
        <v>0</v>
      </c>
      <c r="AW68" s="300">
        <f t="shared" ca="1" si="72"/>
        <v>0</v>
      </c>
      <c r="AX68" s="300">
        <f t="shared" ca="1" si="72"/>
        <v>0</v>
      </c>
      <c r="AY68" s="300">
        <f t="shared" ca="1" si="72"/>
        <v>0</v>
      </c>
      <c r="AZ68" s="300">
        <f t="shared" ca="1" si="72"/>
        <v>0</v>
      </c>
      <c r="BA68" s="300">
        <f t="shared" ca="1" si="72"/>
        <v>0</v>
      </c>
      <c r="BB68" s="300">
        <f t="shared" ca="1" si="72"/>
        <v>0</v>
      </c>
      <c r="BC68" s="300">
        <f t="shared" ca="1" si="72"/>
        <v>0</v>
      </c>
      <c r="BD68" s="300">
        <f t="shared" ca="1" si="72"/>
        <v>0</v>
      </c>
      <c r="BE68" s="300">
        <f t="shared" ca="1" si="72"/>
        <v>0</v>
      </c>
      <c r="BF68" s="300">
        <f t="shared" ca="1" si="72"/>
        <v>0</v>
      </c>
      <c r="BG68" s="300">
        <f t="shared" ca="1" si="72"/>
        <v>0</v>
      </c>
      <c r="BH68" s="300">
        <f t="shared" ca="1" si="72"/>
        <v>0</v>
      </c>
      <c r="BI68" s="300">
        <f t="shared" ca="1" si="72"/>
        <v>0</v>
      </c>
      <c r="BJ68" s="300">
        <f t="shared" ca="1" si="72"/>
        <v>0</v>
      </c>
      <c r="BK68" s="300">
        <f t="shared" ca="1" si="72"/>
        <v>0</v>
      </c>
      <c r="BL68" s="300">
        <f t="shared" ref="BL68:CQ68" ca="1" si="73">IF(MileON,$AE65*BL67,BL65)</f>
        <v>0</v>
      </c>
      <c r="BM68" s="300">
        <f t="shared" ca="1" si="73"/>
        <v>0</v>
      </c>
      <c r="BN68" s="300">
        <f t="shared" ca="1" si="73"/>
        <v>0</v>
      </c>
      <c r="BO68" s="300">
        <f t="shared" ca="1" si="73"/>
        <v>0</v>
      </c>
      <c r="BP68" s="300">
        <f t="shared" ca="1" si="73"/>
        <v>0</v>
      </c>
      <c r="BQ68" s="300">
        <f t="shared" ca="1" si="73"/>
        <v>0</v>
      </c>
      <c r="BR68" s="300">
        <f t="shared" ca="1" si="73"/>
        <v>0</v>
      </c>
      <c r="BS68" s="300">
        <f t="shared" ca="1" si="73"/>
        <v>0</v>
      </c>
      <c r="BT68" s="300">
        <f t="shared" ca="1" si="73"/>
        <v>0</v>
      </c>
      <c r="BU68" s="300">
        <f t="shared" ca="1" si="73"/>
        <v>0</v>
      </c>
      <c r="BV68" s="300">
        <f t="shared" ca="1" si="73"/>
        <v>0</v>
      </c>
      <c r="BW68" s="300">
        <f t="shared" ca="1" si="73"/>
        <v>0</v>
      </c>
      <c r="BX68" s="300">
        <f t="shared" ca="1" si="73"/>
        <v>0</v>
      </c>
      <c r="BY68" s="300">
        <f t="shared" ca="1" si="73"/>
        <v>0</v>
      </c>
      <c r="BZ68" s="300">
        <f t="shared" ca="1" si="73"/>
        <v>0</v>
      </c>
      <c r="CA68" s="300">
        <f t="shared" ca="1" si="73"/>
        <v>0</v>
      </c>
      <c r="CB68" s="300">
        <f t="shared" ca="1" si="73"/>
        <v>0</v>
      </c>
      <c r="CC68" s="300">
        <f t="shared" ca="1" si="73"/>
        <v>0</v>
      </c>
      <c r="CD68" s="300">
        <f t="shared" ca="1" si="73"/>
        <v>0</v>
      </c>
      <c r="CE68" s="300">
        <f t="shared" ca="1" si="73"/>
        <v>0</v>
      </c>
      <c r="CF68" s="300">
        <f t="shared" ca="1" si="73"/>
        <v>0</v>
      </c>
      <c r="CG68" s="300">
        <f t="shared" ca="1" si="73"/>
        <v>0</v>
      </c>
      <c r="CH68" s="300">
        <f t="shared" ca="1" si="73"/>
        <v>0</v>
      </c>
      <c r="CI68" s="300">
        <f t="shared" ca="1" si="73"/>
        <v>0</v>
      </c>
      <c r="CJ68" s="300">
        <f t="shared" ca="1" si="73"/>
        <v>0</v>
      </c>
      <c r="CK68" s="300">
        <f t="shared" ca="1" si="73"/>
        <v>0</v>
      </c>
      <c r="CL68" s="300">
        <f t="shared" ca="1" si="73"/>
        <v>0</v>
      </c>
      <c r="CM68" s="300">
        <f t="shared" ca="1" si="73"/>
        <v>0</v>
      </c>
      <c r="CN68" s="300">
        <f t="shared" ca="1" si="73"/>
        <v>0</v>
      </c>
      <c r="CO68" s="300">
        <f t="shared" ca="1" si="73"/>
        <v>0</v>
      </c>
      <c r="CP68" s="300">
        <f t="shared" ca="1" si="73"/>
        <v>0</v>
      </c>
      <c r="CQ68" s="300">
        <f t="shared" ca="1" si="73"/>
        <v>0</v>
      </c>
      <c r="CR68" s="300">
        <f t="shared" ref="CR68:DW68" ca="1" si="74">IF(MileON,$AE65*CR67,CR65)</f>
        <v>0</v>
      </c>
      <c r="CS68" s="300">
        <f t="shared" ca="1" si="74"/>
        <v>0</v>
      </c>
      <c r="CT68" s="300">
        <f t="shared" ca="1" si="74"/>
        <v>0</v>
      </c>
      <c r="CU68" s="300">
        <f t="shared" ca="1" si="74"/>
        <v>0</v>
      </c>
      <c r="CV68" s="300">
        <f t="shared" ca="1" si="74"/>
        <v>0</v>
      </c>
      <c r="CW68" s="300">
        <f t="shared" ca="1" si="74"/>
        <v>0</v>
      </c>
      <c r="CX68" s="300">
        <f t="shared" ca="1" si="74"/>
        <v>0</v>
      </c>
      <c r="CY68" s="300">
        <f t="shared" ca="1" si="74"/>
        <v>0</v>
      </c>
      <c r="CZ68" s="300">
        <f t="shared" ca="1" si="74"/>
        <v>0</v>
      </c>
      <c r="DA68" s="300">
        <f t="shared" ca="1" si="74"/>
        <v>0</v>
      </c>
      <c r="DB68" s="300">
        <f t="shared" ca="1" si="74"/>
        <v>0</v>
      </c>
      <c r="DC68" s="300">
        <f t="shared" ca="1" si="74"/>
        <v>0</v>
      </c>
      <c r="DD68" s="300">
        <f t="shared" ca="1" si="74"/>
        <v>0</v>
      </c>
      <c r="DE68" s="300">
        <f t="shared" ca="1" si="74"/>
        <v>0</v>
      </c>
      <c r="DF68" s="300">
        <f t="shared" ca="1" si="74"/>
        <v>0</v>
      </c>
      <c r="DG68" s="300">
        <f t="shared" ca="1" si="74"/>
        <v>0</v>
      </c>
      <c r="DH68" s="300">
        <f t="shared" ca="1" si="74"/>
        <v>0</v>
      </c>
      <c r="DI68" s="300">
        <f t="shared" ca="1" si="74"/>
        <v>0</v>
      </c>
      <c r="DJ68" s="300">
        <f t="shared" ca="1" si="74"/>
        <v>0</v>
      </c>
      <c r="DK68" s="300">
        <f t="shared" ca="1" si="74"/>
        <v>0</v>
      </c>
      <c r="DL68" s="300">
        <f t="shared" ca="1" si="74"/>
        <v>0</v>
      </c>
      <c r="DM68" s="300">
        <f t="shared" ca="1" si="74"/>
        <v>0</v>
      </c>
      <c r="DN68" s="300">
        <f t="shared" ca="1" si="74"/>
        <v>0</v>
      </c>
      <c r="DO68" s="300">
        <f t="shared" ca="1" si="74"/>
        <v>0</v>
      </c>
      <c r="DP68" s="300">
        <f t="shared" ca="1" si="74"/>
        <v>0</v>
      </c>
      <c r="DQ68" s="300">
        <f t="shared" ca="1" si="74"/>
        <v>0</v>
      </c>
      <c r="DR68" s="300">
        <f t="shared" ca="1" si="74"/>
        <v>0</v>
      </c>
      <c r="DS68" s="300">
        <f t="shared" ca="1" si="74"/>
        <v>0</v>
      </c>
      <c r="DT68" s="300">
        <f t="shared" ca="1" si="74"/>
        <v>0</v>
      </c>
      <c r="DU68" s="300">
        <f t="shared" ca="1" si="74"/>
        <v>0</v>
      </c>
      <c r="DV68" s="300">
        <f t="shared" ca="1" si="74"/>
        <v>0</v>
      </c>
      <c r="DW68" s="300">
        <f t="shared" ca="1" si="74"/>
        <v>0</v>
      </c>
      <c r="DX68" s="300">
        <f t="shared" ref="DX68:EX68" ca="1" si="75">IF(MileON,$AE65*DX67,DX65)</f>
        <v>0</v>
      </c>
      <c r="DY68" s="300">
        <f t="shared" ca="1" si="75"/>
        <v>0</v>
      </c>
      <c r="DZ68" s="300">
        <f t="shared" ca="1" si="75"/>
        <v>0</v>
      </c>
      <c r="EA68" s="300">
        <f t="shared" ca="1" si="75"/>
        <v>0</v>
      </c>
      <c r="EB68" s="300">
        <f t="shared" ca="1" si="75"/>
        <v>0</v>
      </c>
      <c r="EC68" s="300">
        <f t="shared" ca="1" si="75"/>
        <v>0</v>
      </c>
      <c r="ED68" s="300">
        <f t="shared" ca="1" si="75"/>
        <v>0</v>
      </c>
      <c r="EE68" s="300">
        <f t="shared" ca="1" si="75"/>
        <v>0</v>
      </c>
      <c r="EF68" s="300">
        <f t="shared" ca="1" si="75"/>
        <v>0</v>
      </c>
      <c r="EG68" s="300">
        <f t="shared" ca="1" si="75"/>
        <v>0</v>
      </c>
      <c r="EH68" s="300">
        <f t="shared" ca="1" si="75"/>
        <v>0</v>
      </c>
      <c r="EI68" s="300">
        <f t="shared" ca="1" si="75"/>
        <v>0</v>
      </c>
      <c r="EJ68" s="300">
        <f t="shared" ca="1" si="75"/>
        <v>0</v>
      </c>
      <c r="EK68" s="300">
        <f t="shared" ca="1" si="75"/>
        <v>0</v>
      </c>
      <c r="EL68" s="300">
        <f t="shared" ca="1" si="75"/>
        <v>0</v>
      </c>
      <c r="EM68" s="300">
        <f t="shared" ca="1" si="75"/>
        <v>0</v>
      </c>
      <c r="EN68" s="300">
        <f t="shared" ca="1" si="75"/>
        <v>0</v>
      </c>
      <c r="EO68" s="300">
        <f t="shared" ca="1" si="75"/>
        <v>0</v>
      </c>
      <c r="EP68" s="300">
        <f t="shared" ca="1" si="75"/>
        <v>0</v>
      </c>
      <c r="EQ68" s="300">
        <f t="shared" ca="1" si="75"/>
        <v>0</v>
      </c>
      <c r="ER68" s="300">
        <f t="shared" ca="1" si="75"/>
        <v>0</v>
      </c>
      <c r="ES68" s="300">
        <f t="shared" ca="1" si="75"/>
        <v>0</v>
      </c>
      <c r="ET68" s="300">
        <f t="shared" ca="1" si="75"/>
        <v>0</v>
      </c>
      <c r="EU68" s="300">
        <f t="shared" ca="1" si="75"/>
        <v>0</v>
      </c>
      <c r="EV68" s="300">
        <f t="shared" ca="1" si="75"/>
        <v>0</v>
      </c>
      <c r="EW68" s="300">
        <f t="shared" ca="1" si="75"/>
        <v>0</v>
      </c>
      <c r="EX68" s="300">
        <f t="shared" ca="1" si="75"/>
        <v>0</v>
      </c>
      <c r="EY68" s="612"/>
      <c r="EZ68" s="863">
        <f ca="1">IF(ABS(AE68-AE65)&gt;ErrTol,1,0)</f>
        <v>0</v>
      </c>
      <c r="FB68" s="612"/>
    </row>
    <row r="69" spans="1:158" s="86" customFormat="1" ht="12.75" hidden="1" customHeight="1" outlineLevel="2">
      <c r="A69" s="303"/>
      <c r="B69" s="303"/>
      <c r="C69" s="645"/>
      <c r="D69" s="860"/>
      <c r="E69" s="303"/>
      <c r="F69" s="851"/>
      <c r="G69" s="851"/>
      <c r="H69" s="851"/>
      <c r="I69" s="851"/>
      <c r="J69" s="851"/>
      <c r="K69" s="851"/>
      <c r="L69" s="851"/>
      <c r="M69" s="851"/>
      <c r="N69" s="851"/>
      <c r="O69" s="851"/>
      <c r="P69" s="851"/>
      <c r="Q69" s="851"/>
      <c r="R69" s="851"/>
      <c r="S69" s="851"/>
      <c r="T69" s="851"/>
      <c r="U69" s="851"/>
      <c r="V69" s="852"/>
      <c r="W69" s="851"/>
      <c r="X69" s="851"/>
      <c r="Y69" s="851"/>
      <c r="Z69" s="851"/>
      <c r="AA69" s="851"/>
      <c r="AB69" s="303"/>
      <c r="AC69" s="303"/>
      <c r="AD69" s="334" t="str">
        <f>$AD$21</f>
        <v>Discount</v>
      </c>
      <c r="AE69" s="647">
        <f>MAX(AF69:EY69)</f>
        <v>0</v>
      </c>
      <c r="AF69" s="380"/>
      <c r="AG69" s="381">
        <f t="shared" ref="AG69:CR69" si="76">AF69</f>
        <v>0</v>
      </c>
      <c r="AH69" s="381">
        <f t="shared" si="76"/>
        <v>0</v>
      </c>
      <c r="AI69" s="381">
        <f t="shared" si="76"/>
        <v>0</v>
      </c>
      <c r="AJ69" s="381">
        <f t="shared" si="76"/>
        <v>0</v>
      </c>
      <c r="AK69" s="381">
        <f t="shared" si="76"/>
        <v>0</v>
      </c>
      <c r="AL69" s="381">
        <f t="shared" si="76"/>
        <v>0</v>
      </c>
      <c r="AM69" s="381">
        <f t="shared" si="76"/>
        <v>0</v>
      </c>
      <c r="AN69" s="381">
        <f t="shared" si="76"/>
        <v>0</v>
      </c>
      <c r="AO69" s="381">
        <f t="shared" si="76"/>
        <v>0</v>
      </c>
      <c r="AP69" s="381">
        <f t="shared" si="76"/>
        <v>0</v>
      </c>
      <c r="AQ69" s="381">
        <f t="shared" si="76"/>
        <v>0</v>
      </c>
      <c r="AR69" s="381">
        <f t="shared" si="76"/>
        <v>0</v>
      </c>
      <c r="AS69" s="381">
        <f t="shared" si="76"/>
        <v>0</v>
      </c>
      <c r="AT69" s="381">
        <f t="shared" si="76"/>
        <v>0</v>
      </c>
      <c r="AU69" s="381">
        <f t="shared" si="76"/>
        <v>0</v>
      </c>
      <c r="AV69" s="381">
        <f t="shared" si="76"/>
        <v>0</v>
      </c>
      <c r="AW69" s="381">
        <f t="shared" si="76"/>
        <v>0</v>
      </c>
      <c r="AX69" s="381">
        <f t="shared" si="76"/>
        <v>0</v>
      </c>
      <c r="AY69" s="381">
        <f t="shared" si="76"/>
        <v>0</v>
      </c>
      <c r="AZ69" s="381">
        <f t="shared" si="76"/>
        <v>0</v>
      </c>
      <c r="BA69" s="381">
        <f t="shared" si="76"/>
        <v>0</v>
      </c>
      <c r="BB69" s="381">
        <f t="shared" si="76"/>
        <v>0</v>
      </c>
      <c r="BC69" s="381">
        <f t="shared" si="76"/>
        <v>0</v>
      </c>
      <c r="BD69" s="381">
        <f t="shared" si="76"/>
        <v>0</v>
      </c>
      <c r="BE69" s="381">
        <f t="shared" si="76"/>
        <v>0</v>
      </c>
      <c r="BF69" s="381">
        <f t="shared" si="76"/>
        <v>0</v>
      </c>
      <c r="BG69" s="381">
        <f t="shared" si="76"/>
        <v>0</v>
      </c>
      <c r="BH69" s="381">
        <f t="shared" si="76"/>
        <v>0</v>
      </c>
      <c r="BI69" s="381">
        <f t="shared" si="76"/>
        <v>0</v>
      </c>
      <c r="BJ69" s="381">
        <f t="shared" si="76"/>
        <v>0</v>
      </c>
      <c r="BK69" s="381">
        <f t="shared" si="76"/>
        <v>0</v>
      </c>
      <c r="BL69" s="381">
        <f t="shared" si="76"/>
        <v>0</v>
      </c>
      <c r="BM69" s="381">
        <f t="shared" si="76"/>
        <v>0</v>
      </c>
      <c r="BN69" s="381">
        <f t="shared" si="76"/>
        <v>0</v>
      </c>
      <c r="BO69" s="381">
        <f t="shared" si="76"/>
        <v>0</v>
      </c>
      <c r="BP69" s="381">
        <f t="shared" si="76"/>
        <v>0</v>
      </c>
      <c r="BQ69" s="381">
        <f t="shared" si="76"/>
        <v>0</v>
      </c>
      <c r="BR69" s="381">
        <f t="shared" si="76"/>
        <v>0</v>
      </c>
      <c r="BS69" s="381">
        <f t="shared" si="76"/>
        <v>0</v>
      </c>
      <c r="BT69" s="381">
        <f t="shared" si="76"/>
        <v>0</v>
      </c>
      <c r="BU69" s="381">
        <f t="shared" si="76"/>
        <v>0</v>
      </c>
      <c r="BV69" s="381">
        <f t="shared" si="76"/>
        <v>0</v>
      </c>
      <c r="BW69" s="381">
        <f t="shared" si="76"/>
        <v>0</v>
      </c>
      <c r="BX69" s="381">
        <f t="shared" si="76"/>
        <v>0</v>
      </c>
      <c r="BY69" s="381">
        <f t="shared" si="76"/>
        <v>0</v>
      </c>
      <c r="BZ69" s="381">
        <f t="shared" si="76"/>
        <v>0</v>
      </c>
      <c r="CA69" s="381">
        <f t="shared" si="76"/>
        <v>0</v>
      </c>
      <c r="CB69" s="381">
        <f t="shared" si="76"/>
        <v>0</v>
      </c>
      <c r="CC69" s="381">
        <f t="shared" si="76"/>
        <v>0</v>
      </c>
      <c r="CD69" s="381">
        <f t="shared" si="76"/>
        <v>0</v>
      </c>
      <c r="CE69" s="381">
        <f t="shared" si="76"/>
        <v>0</v>
      </c>
      <c r="CF69" s="381">
        <f t="shared" si="76"/>
        <v>0</v>
      </c>
      <c r="CG69" s="381">
        <f t="shared" si="76"/>
        <v>0</v>
      </c>
      <c r="CH69" s="381">
        <f t="shared" si="76"/>
        <v>0</v>
      </c>
      <c r="CI69" s="381">
        <f t="shared" si="76"/>
        <v>0</v>
      </c>
      <c r="CJ69" s="381">
        <f t="shared" si="76"/>
        <v>0</v>
      </c>
      <c r="CK69" s="381">
        <f t="shared" si="76"/>
        <v>0</v>
      </c>
      <c r="CL69" s="381">
        <f t="shared" si="76"/>
        <v>0</v>
      </c>
      <c r="CM69" s="381">
        <f t="shared" si="76"/>
        <v>0</v>
      </c>
      <c r="CN69" s="381">
        <f t="shared" si="76"/>
        <v>0</v>
      </c>
      <c r="CO69" s="381">
        <f t="shared" si="76"/>
        <v>0</v>
      </c>
      <c r="CP69" s="381">
        <f t="shared" si="76"/>
        <v>0</v>
      </c>
      <c r="CQ69" s="381">
        <f t="shared" si="76"/>
        <v>0</v>
      </c>
      <c r="CR69" s="381">
        <f t="shared" si="76"/>
        <v>0</v>
      </c>
      <c r="CS69" s="381">
        <f t="shared" ref="CS69:EX69" si="77">CR69</f>
        <v>0</v>
      </c>
      <c r="CT69" s="381">
        <f t="shared" si="77"/>
        <v>0</v>
      </c>
      <c r="CU69" s="381">
        <f t="shared" si="77"/>
        <v>0</v>
      </c>
      <c r="CV69" s="381">
        <f t="shared" si="77"/>
        <v>0</v>
      </c>
      <c r="CW69" s="381">
        <f t="shared" si="77"/>
        <v>0</v>
      </c>
      <c r="CX69" s="381">
        <f t="shared" si="77"/>
        <v>0</v>
      </c>
      <c r="CY69" s="381">
        <f t="shared" si="77"/>
        <v>0</v>
      </c>
      <c r="CZ69" s="381">
        <f t="shared" si="77"/>
        <v>0</v>
      </c>
      <c r="DA69" s="381">
        <f t="shared" si="77"/>
        <v>0</v>
      </c>
      <c r="DB69" s="381">
        <f t="shared" si="77"/>
        <v>0</v>
      </c>
      <c r="DC69" s="381">
        <f t="shared" si="77"/>
        <v>0</v>
      </c>
      <c r="DD69" s="381">
        <f t="shared" si="77"/>
        <v>0</v>
      </c>
      <c r="DE69" s="381">
        <f t="shared" si="77"/>
        <v>0</v>
      </c>
      <c r="DF69" s="381">
        <f t="shared" si="77"/>
        <v>0</v>
      </c>
      <c r="DG69" s="381">
        <f t="shared" si="77"/>
        <v>0</v>
      </c>
      <c r="DH69" s="381">
        <f t="shared" si="77"/>
        <v>0</v>
      </c>
      <c r="DI69" s="381">
        <f t="shared" si="77"/>
        <v>0</v>
      </c>
      <c r="DJ69" s="381">
        <f t="shared" si="77"/>
        <v>0</v>
      </c>
      <c r="DK69" s="381">
        <f t="shared" si="77"/>
        <v>0</v>
      </c>
      <c r="DL69" s="381">
        <f t="shared" si="77"/>
        <v>0</v>
      </c>
      <c r="DM69" s="381">
        <f t="shared" si="77"/>
        <v>0</v>
      </c>
      <c r="DN69" s="381">
        <f t="shared" si="77"/>
        <v>0</v>
      </c>
      <c r="DO69" s="381">
        <f t="shared" si="77"/>
        <v>0</v>
      </c>
      <c r="DP69" s="381">
        <f t="shared" si="77"/>
        <v>0</v>
      </c>
      <c r="DQ69" s="381">
        <f t="shared" si="77"/>
        <v>0</v>
      </c>
      <c r="DR69" s="381">
        <f t="shared" si="77"/>
        <v>0</v>
      </c>
      <c r="DS69" s="381">
        <f t="shared" si="77"/>
        <v>0</v>
      </c>
      <c r="DT69" s="381">
        <f t="shared" si="77"/>
        <v>0</v>
      </c>
      <c r="DU69" s="381">
        <f t="shared" si="77"/>
        <v>0</v>
      </c>
      <c r="DV69" s="381">
        <f t="shared" si="77"/>
        <v>0</v>
      </c>
      <c r="DW69" s="381">
        <f t="shared" si="77"/>
        <v>0</v>
      </c>
      <c r="DX69" s="381">
        <f t="shared" si="77"/>
        <v>0</v>
      </c>
      <c r="DY69" s="381">
        <f t="shared" si="77"/>
        <v>0</v>
      </c>
      <c r="DZ69" s="381">
        <f t="shared" si="77"/>
        <v>0</v>
      </c>
      <c r="EA69" s="381">
        <f t="shared" si="77"/>
        <v>0</v>
      </c>
      <c r="EB69" s="381">
        <f t="shared" si="77"/>
        <v>0</v>
      </c>
      <c r="EC69" s="381">
        <f t="shared" si="77"/>
        <v>0</v>
      </c>
      <c r="ED69" s="381">
        <f t="shared" si="77"/>
        <v>0</v>
      </c>
      <c r="EE69" s="381">
        <f t="shared" si="77"/>
        <v>0</v>
      </c>
      <c r="EF69" s="381">
        <f t="shared" si="77"/>
        <v>0</v>
      </c>
      <c r="EG69" s="381">
        <f t="shared" si="77"/>
        <v>0</v>
      </c>
      <c r="EH69" s="381">
        <f t="shared" si="77"/>
        <v>0</v>
      </c>
      <c r="EI69" s="381">
        <f t="shared" si="77"/>
        <v>0</v>
      </c>
      <c r="EJ69" s="381">
        <f t="shared" si="77"/>
        <v>0</v>
      </c>
      <c r="EK69" s="381">
        <f t="shared" si="77"/>
        <v>0</v>
      </c>
      <c r="EL69" s="381">
        <f t="shared" si="77"/>
        <v>0</v>
      </c>
      <c r="EM69" s="381">
        <f t="shared" si="77"/>
        <v>0</v>
      </c>
      <c r="EN69" s="381">
        <f t="shared" si="77"/>
        <v>0</v>
      </c>
      <c r="EO69" s="381">
        <f t="shared" si="77"/>
        <v>0</v>
      </c>
      <c r="EP69" s="381">
        <f t="shared" si="77"/>
        <v>0</v>
      </c>
      <c r="EQ69" s="381">
        <f t="shared" si="77"/>
        <v>0</v>
      </c>
      <c r="ER69" s="381">
        <f t="shared" si="77"/>
        <v>0</v>
      </c>
      <c r="ES69" s="381">
        <f t="shared" si="77"/>
        <v>0</v>
      </c>
      <c r="ET69" s="381">
        <f t="shared" si="77"/>
        <v>0</v>
      </c>
      <c r="EU69" s="381">
        <f t="shared" si="77"/>
        <v>0</v>
      </c>
      <c r="EV69" s="381">
        <f t="shared" si="77"/>
        <v>0</v>
      </c>
      <c r="EW69" s="381">
        <f t="shared" si="77"/>
        <v>0</v>
      </c>
      <c r="EX69" s="381">
        <f t="shared" si="77"/>
        <v>0</v>
      </c>
      <c r="EY69" s="612"/>
      <c r="FB69" s="612"/>
    </row>
    <row r="70" spans="1:158" s="86" customFormat="1" ht="12.75" hidden="1" customHeight="1" outlineLevel="2">
      <c r="A70" s="303"/>
      <c r="B70" s="303"/>
      <c r="C70" s="645"/>
      <c r="D70" s="860"/>
      <c r="E70" s="303"/>
      <c r="F70" s="851"/>
      <c r="G70" s="851"/>
      <c r="H70" s="851"/>
      <c r="I70" s="851"/>
      <c r="J70" s="851"/>
      <c r="K70" s="851"/>
      <c r="L70" s="851"/>
      <c r="M70" s="851"/>
      <c r="N70" s="851"/>
      <c r="O70" s="851"/>
      <c r="P70" s="851"/>
      <c r="Q70" s="851"/>
      <c r="R70" s="851"/>
      <c r="S70" s="851"/>
      <c r="T70" s="851"/>
      <c r="U70" s="851"/>
      <c r="V70" s="852"/>
      <c r="W70" s="851"/>
      <c r="X70" s="851"/>
      <c r="Y70" s="851"/>
      <c r="Z70" s="851"/>
      <c r="AA70" s="851"/>
      <c r="AB70" s="303"/>
      <c r="AC70" s="303"/>
      <c r="AD70" s="334" t="str">
        <f>$AD$22</f>
        <v>Cost Plus, Profiled after Discount</v>
      </c>
      <c r="AE70" s="648">
        <f ca="1">SUM(AF70:EY70)</f>
        <v>1005211.5384615387</v>
      </c>
      <c r="AF70" s="637">
        <f t="shared" ref="AF70:BK70" ca="1" si="78">AF68*(1-IF(DisON,AF69,0))</f>
        <v>0</v>
      </c>
      <c r="AG70" s="300">
        <f t="shared" ca="1" si="78"/>
        <v>0</v>
      </c>
      <c r="AH70" s="300">
        <f t="shared" ca="1" si="78"/>
        <v>0</v>
      </c>
      <c r="AI70" s="300">
        <f t="shared" ca="1" si="78"/>
        <v>0</v>
      </c>
      <c r="AJ70" s="300">
        <f t="shared" ca="1" si="78"/>
        <v>0</v>
      </c>
      <c r="AK70" s="300">
        <f t="shared" ca="1" si="78"/>
        <v>1005211.5384615387</v>
      </c>
      <c r="AL70" s="300">
        <f t="shared" ca="1" si="78"/>
        <v>0</v>
      </c>
      <c r="AM70" s="300">
        <f t="shared" ca="1" si="78"/>
        <v>0</v>
      </c>
      <c r="AN70" s="300">
        <f t="shared" ca="1" si="78"/>
        <v>0</v>
      </c>
      <c r="AO70" s="300">
        <f t="shared" ca="1" si="78"/>
        <v>0</v>
      </c>
      <c r="AP70" s="300">
        <f t="shared" ca="1" si="78"/>
        <v>0</v>
      </c>
      <c r="AQ70" s="300">
        <f t="shared" ca="1" si="78"/>
        <v>0</v>
      </c>
      <c r="AR70" s="300">
        <f t="shared" ca="1" si="78"/>
        <v>0</v>
      </c>
      <c r="AS70" s="300">
        <f t="shared" ca="1" si="78"/>
        <v>0</v>
      </c>
      <c r="AT70" s="300">
        <f t="shared" ca="1" si="78"/>
        <v>0</v>
      </c>
      <c r="AU70" s="300">
        <f t="shared" ca="1" si="78"/>
        <v>0</v>
      </c>
      <c r="AV70" s="300">
        <f t="shared" ca="1" si="78"/>
        <v>0</v>
      </c>
      <c r="AW70" s="300">
        <f t="shared" ca="1" si="78"/>
        <v>0</v>
      </c>
      <c r="AX70" s="300">
        <f t="shared" ca="1" si="78"/>
        <v>0</v>
      </c>
      <c r="AY70" s="300">
        <f t="shared" ca="1" si="78"/>
        <v>0</v>
      </c>
      <c r="AZ70" s="300">
        <f t="shared" ca="1" si="78"/>
        <v>0</v>
      </c>
      <c r="BA70" s="300">
        <f t="shared" ca="1" si="78"/>
        <v>0</v>
      </c>
      <c r="BB70" s="300">
        <f t="shared" ca="1" si="78"/>
        <v>0</v>
      </c>
      <c r="BC70" s="300">
        <f t="shared" ca="1" si="78"/>
        <v>0</v>
      </c>
      <c r="BD70" s="300">
        <f t="shared" ca="1" si="78"/>
        <v>0</v>
      </c>
      <c r="BE70" s="300">
        <f t="shared" ca="1" si="78"/>
        <v>0</v>
      </c>
      <c r="BF70" s="300">
        <f t="shared" ca="1" si="78"/>
        <v>0</v>
      </c>
      <c r="BG70" s="300">
        <f t="shared" ca="1" si="78"/>
        <v>0</v>
      </c>
      <c r="BH70" s="300">
        <f t="shared" ca="1" si="78"/>
        <v>0</v>
      </c>
      <c r="BI70" s="300">
        <f t="shared" ca="1" si="78"/>
        <v>0</v>
      </c>
      <c r="BJ70" s="300">
        <f t="shared" ca="1" si="78"/>
        <v>0</v>
      </c>
      <c r="BK70" s="300">
        <f t="shared" ca="1" si="78"/>
        <v>0</v>
      </c>
      <c r="BL70" s="300">
        <f t="shared" ref="BL70:CQ70" ca="1" si="79">BL68*(1-IF(DisON,BL69,0))</f>
        <v>0</v>
      </c>
      <c r="BM70" s="300">
        <f t="shared" ca="1" si="79"/>
        <v>0</v>
      </c>
      <c r="BN70" s="300">
        <f t="shared" ca="1" si="79"/>
        <v>0</v>
      </c>
      <c r="BO70" s="300">
        <f t="shared" ca="1" si="79"/>
        <v>0</v>
      </c>
      <c r="BP70" s="300">
        <f t="shared" ca="1" si="79"/>
        <v>0</v>
      </c>
      <c r="BQ70" s="300">
        <f t="shared" ca="1" si="79"/>
        <v>0</v>
      </c>
      <c r="BR70" s="300">
        <f t="shared" ca="1" si="79"/>
        <v>0</v>
      </c>
      <c r="BS70" s="300">
        <f t="shared" ca="1" si="79"/>
        <v>0</v>
      </c>
      <c r="BT70" s="300">
        <f t="shared" ca="1" si="79"/>
        <v>0</v>
      </c>
      <c r="BU70" s="300">
        <f t="shared" ca="1" si="79"/>
        <v>0</v>
      </c>
      <c r="BV70" s="300">
        <f t="shared" ca="1" si="79"/>
        <v>0</v>
      </c>
      <c r="BW70" s="300">
        <f t="shared" ca="1" si="79"/>
        <v>0</v>
      </c>
      <c r="BX70" s="300">
        <f t="shared" ca="1" si="79"/>
        <v>0</v>
      </c>
      <c r="BY70" s="300">
        <f t="shared" ca="1" si="79"/>
        <v>0</v>
      </c>
      <c r="BZ70" s="300">
        <f t="shared" ca="1" si="79"/>
        <v>0</v>
      </c>
      <c r="CA70" s="300">
        <f t="shared" ca="1" si="79"/>
        <v>0</v>
      </c>
      <c r="CB70" s="300">
        <f t="shared" ca="1" si="79"/>
        <v>0</v>
      </c>
      <c r="CC70" s="300">
        <f t="shared" ca="1" si="79"/>
        <v>0</v>
      </c>
      <c r="CD70" s="300">
        <f t="shared" ca="1" si="79"/>
        <v>0</v>
      </c>
      <c r="CE70" s="300">
        <f t="shared" ca="1" si="79"/>
        <v>0</v>
      </c>
      <c r="CF70" s="300">
        <f t="shared" ca="1" si="79"/>
        <v>0</v>
      </c>
      <c r="CG70" s="300">
        <f t="shared" ca="1" si="79"/>
        <v>0</v>
      </c>
      <c r="CH70" s="300">
        <f t="shared" ca="1" si="79"/>
        <v>0</v>
      </c>
      <c r="CI70" s="300">
        <f t="shared" ca="1" si="79"/>
        <v>0</v>
      </c>
      <c r="CJ70" s="300">
        <f t="shared" ca="1" si="79"/>
        <v>0</v>
      </c>
      <c r="CK70" s="300">
        <f t="shared" ca="1" si="79"/>
        <v>0</v>
      </c>
      <c r="CL70" s="300">
        <f t="shared" ca="1" si="79"/>
        <v>0</v>
      </c>
      <c r="CM70" s="300">
        <f t="shared" ca="1" si="79"/>
        <v>0</v>
      </c>
      <c r="CN70" s="300">
        <f t="shared" ca="1" si="79"/>
        <v>0</v>
      </c>
      <c r="CO70" s="300">
        <f t="shared" ca="1" si="79"/>
        <v>0</v>
      </c>
      <c r="CP70" s="300">
        <f t="shared" ca="1" si="79"/>
        <v>0</v>
      </c>
      <c r="CQ70" s="300">
        <f t="shared" ca="1" si="79"/>
        <v>0</v>
      </c>
      <c r="CR70" s="300">
        <f t="shared" ref="CR70:DW70" ca="1" si="80">CR68*(1-IF(DisON,CR69,0))</f>
        <v>0</v>
      </c>
      <c r="CS70" s="300">
        <f t="shared" ca="1" si="80"/>
        <v>0</v>
      </c>
      <c r="CT70" s="300">
        <f t="shared" ca="1" si="80"/>
        <v>0</v>
      </c>
      <c r="CU70" s="300">
        <f t="shared" ca="1" si="80"/>
        <v>0</v>
      </c>
      <c r="CV70" s="300">
        <f t="shared" ca="1" si="80"/>
        <v>0</v>
      </c>
      <c r="CW70" s="300">
        <f t="shared" ca="1" si="80"/>
        <v>0</v>
      </c>
      <c r="CX70" s="300">
        <f t="shared" ca="1" si="80"/>
        <v>0</v>
      </c>
      <c r="CY70" s="300">
        <f t="shared" ca="1" si="80"/>
        <v>0</v>
      </c>
      <c r="CZ70" s="300">
        <f t="shared" ca="1" si="80"/>
        <v>0</v>
      </c>
      <c r="DA70" s="300">
        <f t="shared" ca="1" si="80"/>
        <v>0</v>
      </c>
      <c r="DB70" s="300">
        <f t="shared" ca="1" si="80"/>
        <v>0</v>
      </c>
      <c r="DC70" s="300">
        <f t="shared" ca="1" si="80"/>
        <v>0</v>
      </c>
      <c r="DD70" s="300">
        <f t="shared" ca="1" si="80"/>
        <v>0</v>
      </c>
      <c r="DE70" s="300">
        <f t="shared" ca="1" si="80"/>
        <v>0</v>
      </c>
      <c r="DF70" s="300">
        <f t="shared" ca="1" si="80"/>
        <v>0</v>
      </c>
      <c r="DG70" s="300">
        <f t="shared" ca="1" si="80"/>
        <v>0</v>
      </c>
      <c r="DH70" s="300">
        <f t="shared" ca="1" si="80"/>
        <v>0</v>
      </c>
      <c r="DI70" s="300">
        <f t="shared" ca="1" si="80"/>
        <v>0</v>
      </c>
      <c r="DJ70" s="300">
        <f t="shared" ca="1" si="80"/>
        <v>0</v>
      </c>
      <c r="DK70" s="300">
        <f t="shared" ca="1" si="80"/>
        <v>0</v>
      </c>
      <c r="DL70" s="300">
        <f t="shared" ca="1" si="80"/>
        <v>0</v>
      </c>
      <c r="DM70" s="300">
        <f t="shared" ca="1" si="80"/>
        <v>0</v>
      </c>
      <c r="DN70" s="300">
        <f t="shared" ca="1" si="80"/>
        <v>0</v>
      </c>
      <c r="DO70" s="300">
        <f t="shared" ca="1" si="80"/>
        <v>0</v>
      </c>
      <c r="DP70" s="300">
        <f t="shared" ca="1" si="80"/>
        <v>0</v>
      </c>
      <c r="DQ70" s="300">
        <f t="shared" ca="1" si="80"/>
        <v>0</v>
      </c>
      <c r="DR70" s="300">
        <f t="shared" ca="1" si="80"/>
        <v>0</v>
      </c>
      <c r="DS70" s="300">
        <f t="shared" ca="1" si="80"/>
        <v>0</v>
      </c>
      <c r="DT70" s="300">
        <f t="shared" ca="1" si="80"/>
        <v>0</v>
      </c>
      <c r="DU70" s="300">
        <f t="shared" ca="1" si="80"/>
        <v>0</v>
      </c>
      <c r="DV70" s="300">
        <f t="shared" ca="1" si="80"/>
        <v>0</v>
      </c>
      <c r="DW70" s="300">
        <f t="shared" ca="1" si="80"/>
        <v>0</v>
      </c>
      <c r="DX70" s="300">
        <f t="shared" ref="DX70:EX70" ca="1" si="81">DX68*(1-IF(DisON,DX69,0))</f>
        <v>0</v>
      </c>
      <c r="DY70" s="300">
        <f t="shared" ca="1" si="81"/>
        <v>0</v>
      </c>
      <c r="DZ70" s="300">
        <f t="shared" ca="1" si="81"/>
        <v>0</v>
      </c>
      <c r="EA70" s="300">
        <f t="shared" ca="1" si="81"/>
        <v>0</v>
      </c>
      <c r="EB70" s="300">
        <f t="shared" ca="1" si="81"/>
        <v>0</v>
      </c>
      <c r="EC70" s="300">
        <f t="shared" ca="1" si="81"/>
        <v>0</v>
      </c>
      <c r="ED70" s="300">
        <f t="shared" ca="1" si="81"/>
        <v>0</v>
      </c>
      <c r="EE70" s="300">
        <f t="shared" ca="1" si="81"/>
        <v>0</v>
      </c>
      <c r="EF70" s="300">
        <f t="shared" ca="1" si="81"/>
        <v>0</v>
      </c>
      <c r="EG70" s="300">
        <f t="shared" ca="1" si="81"/>
        <v>0</v>
      </c>
      <c r="EH70" s="300">
        <f t="shared" ca="1" si="81"/>
        <v>0</v>
      </c>
      <c r="EI70" s="300">
        <f t="shared" ca="1" si="81"/>
        <v>0</v>
      </c>
      <c r="EJ70" s="300">
        <f t="shared" ca="1" si="81"/>
        <v>0</v>
      </c>
      <c r="EK70" s="300">
        <f t="shared" ca="1" si="81"/>
        <v>0</v>
      </c>
      <c r="EL70" s="300">
        <f t="shared" ca="1" si="81"/>
        <v>0</v>
      </c>
      <c r="EM70" s="300">
        <f t="shared" ca="1" si="81"/>
        <v>0</v>
      </c>
      <c r="EN70" s="300">
        <f t="shared" ca="1" si="81"/>
        <v>0</v>
      </c>
      <c r="EO70" s="300">
        <f t="shared" ca="1" si="81"/>
        <v>0</v>
      </c>
      <c r="EP70" s="300">
        <f t="shared" ca="1" si="81"/>
        <v>0</v>
      </c>
      <c r="EQ70" s="300">
        <f t="shared" ca="1" si="81"/>
        <v>0</v>
      </c>
      <c r="ER70" s="300">
        <f t="shared" ca="1" si="81"/>
        <v>0</v>
      </c>
      <c r="ES70" s="300">
        <f t="shared" ca="1" si="81"/>
        <v>0</v>
      </c>
      <c r="ET70" s="300">
        <f t="shared" ca="1" si="81"/>
        <v>0</v>
      </c>
      <c r="EU70" s="300">
        <f t="shared" ca="1" si="81"/>
        <v>0</v>
      </c>
      <c r="EV70" s="300">
        <f t="shared" ca="1" si="81"/>
        <v>0</v>
      </c>
      <c r="EW70" s="300">
        <f t="shared" ca="1" si="81"/>
        <v>0</v>
      </c>
      <c r="EX70" s="300">
        <f t="shared" ca="1" si="81"/>
        <v>0</v>
      </c>
      <c r="EY70" s="612"/>
      <c r="FB70" s="612"/>
    </row>
    <row r="71" spans="1:158" s="634" customFormat="1" ht="5.0999999999999996" hidden="1" customHeight="1" outlineLevel="2">
      <c r="A71" s="627"/>
      <c r="B71" s="627"/>
      <c r="C71" s="627"/>
      <c r="D71" s="627"/>
      <c r="E71" s="628"/>
      <c r="F71" s="627"/>
      <c r="G71" s="627"/>
      <c r="H71" s="627"/>
      <c r="I71" s="627"/>
      <c r="J71" s="627"/>
      <c r="K71" s="627"/>
      <c r="L71" s="627"/>
      <c r="M71" s="627"/>
      <c r="N71" s="627"/>
      <c r="O71" s="627"/>
      <c r="P71" s="627"/>
      <c r="Q71" s="627"/>
      <c r="R71" s="627"/>
      <c r="S71" s="627"/>
      <c r="T71" s="627"/>
      <c r="U71" s="627"/>
      <c r="V71" s="627"/>
      <c r="W71" s="627"/>
      <c r="X71" s="627"/>
      <c r="Y71" s="627"/>
      <c r="Z71" s="627"/>
      <c r="AA71" s="627"/>
      <c r="AB71" s="629"/>
      <c r="AC71" s="627"/>
      <c r="AD71" s="630"/>
      <c r="AE71" s="631"/>
      <c r="AF71" s="301"/>
      <c r="AG71" s="301"/>
      <c r="AH71" s="301"/>
      <c r="AI71" s="301"/>
      <c r="AJ71" s="301"/>
      <c r="AK71" s="301"/>
      <c r="AL71" s="301"/>
      <c r="AM71" s="301"/>
      <c r="AN71" s="301"/>
      <c r="AO71" s="301"/>
      <c r="AP71" s="301"/>
      <c r="AQ71" s="301"/>
      <c r="AR71" s="301"/>
      <c r="AS71" s="301"/>
      <c r="AT71" s="301"/>
      <c r="AU71" s="301"/>
      <c r="AV71" s="301"/>
      <c r="AW71" s="301"/>
      <c r="AX71" s="301"/>
      <c r="AY71" s="301"/>
      <c r="AZ71" s="301"/>
      <c r="BA71" s="301"/>
      <c r="BB71" s="301"/>
      <c r="BC71" s="301"/>
      <c r="BD71" s="301"/>
      <c r="BE71" s="301"/>
      <c r="BF71" s="301"/>
      <c r="BG71" s="301"/>
      <c r="BH71" s="301"/>
      <c r="BI71" s="301"/>
      <c r="BJ71" s="301"/>
      <c r="BK71" s="301"/>
      <c r="BL71" s="301"/>
      <c r="BM71" s="301"/>
      <c r="BN71" s="301"/>
      <c r="BO71" s="301"/>
      <c r="BP71" s="301"/>
      <c r="BQ71" s="301"/>
      <c r="BR71" s="301"/>
      <c r="BS71" s="301"/>
      <c r="BT71" s="301"/>
      <c r="BU71" s="301"/>
      <c r="BV71" s="301"/>
      <c r="BW71" s="301"/>
      <c r="BX71" s="301"/>
      <c r="BY71" s="301"/>
      <c r="BZ71" s="301"/>
      <c r="CA71" s="301"/>
      <c r="CB71" s="301"/>
      <c r="CC71" s="301"/>
      <c r="CD71" s="301"/>
      <c r="CE71" s="301"/>
      <c r="CF71" s="301"/>
      <c r="CG71" s="301"/>
      <c r="CH71" s="301"/>
      <c r="CI71" s="301"/>
      <c r="CJ71" s="301"/>
      <c r="CK71" s="301"/>
      <c r="CL71" s="301"/>
      <c r="CM71" s="301"/>
      <c r="CN71" s="301"/>
      <c r="CO71" s="301"/>
      <c r="CP71" s="301"/>
      <c r="CQ71" s="301"/>
      <c r="CR71" s="301"/>
      <c r="CS71" s="301"/>
      <c r="CT71" s="301"/>
      <c r="CU71" s="301"/>
      <c r="CV71" s="301"/>
      <c r="CW71" s="301"/>
      <c r="CX71" s="301"/>
      <c r="CY71" s="301"/>
      <c r="CZ71" s="301"/>
      <c r="DA71" s="301"/>
      <c r="DB71" s="301"/>
      <c r="DC71" s="301"/>
      <c r="DD71" s="301"/>
      <c r="DE71" s="301"/>
      <c r="DF71" s="301"/>
      <c r="DG71" s="301"/>
      <c r="DH71" s="301"/>
      <c r="DI71" s="301"/>
      <c r="DJ71" s="301"/>
      <c r="DK71" s="301"/>
      <c r="DL71" s="301"/>
      <c r="DM71" s="301"/>
      <c r="DN71" s="301"/>
      <c r="DO71" s="301"/>
      <c r="DP71" s="301"/>
      <c r="DQ71" s="301"/>
      <c r="DR71" s="301"/>
      <c r="DS71" s="301"/>
      <c r="DT71" s="301"/>
      <c r="DU71" s="301"/>
      <c r="DV71" s="301"/>
      <c r="DW71" s="301"/>
      <c r="DX71" s="301"/>
      <c r="DY71" s="301"/>
      <c r="DZ71" s="301"/>
      <c r="EA71" s="301"/>
      <c r="EB71" s="301"/>
      <c r="EC71" s="301"/>
      <c r="ED71" s="301"/>
      <c r="EE71" s="301"/>
      <c r="EF71" s="301"/>
      <c r="EG71" s="301"/>
      <c r="EH71" s="301"/>
      <c r="EI71" s="301"/>
      <c r="EJ71" s="301"/>
      <c r="EK71" s="301"/>
      <c r="EL71" s="301"/>
      <c r="EM71" s="301"/>
      <c r="EN71" s="301"/>
      <c r="EO71" s="301"/>
      <c r="EP71" s="301"/>
      <c r="EQ71" s="301"/>
      <c r="ER71" s="301"/>
      <c r="ES71" s="301"/>
      <c r="ET71" s="301"/>
      <c r="EU71" s="301"/>
      <c r="EV71" s="301"/>
      <c r="EW71" s="301"/>
      <c r="EX71" s="301"/>
      <c r="EY71" s="632"/>
      <c r="EZ71" s="201"/>
      <c r="FA71" s="201"/>
      <c r="FB71" s="633"/>
    </row>
    <row r="72" spans="1:158" s="86" customFormat="1" ht="12.75" hidden="1" customHeight="1" outlineLevel="2">
      <c r="C72" s="232"/>
      <c r="F72" s="85"/>
      <c r="G72" s="85"/>
      <c r="H72" s="85"/>
      <c r="I72" s="85"/>
      <c r="J72" s="85"/>
      <c r="K72" s="85"/>
      <c r="L72" s="85"/>
      <c r="M72" s="85"/>
      <c r="N72" s="85"/>
      <c r="O72" s="85"/>
      <c r="P72" s="85"/>
      <c r="Q72" s="85"/>
      <c r="R72" s="85"/>
      <c r="S72" s="85"/>
      <c r="T72" s="85"/>
      <c r="U72" s="85"/>
      <c r="V72" s="85"/>
      <c r="W72" s="85"/>
      <c r="X72" s="85"/>
      <c r="Y72" s="85"/>
      <c r="Z72" s="85"/>
      <c r="AA72" s="85"/>
      <c r="AD72" s="232"/>
      <c r="AE72" s="328" t="s">
        <v>195</v>
      </c>
      <c r="AF72" s="649">
        <f ca="1">IF($AE65=0,0,AF70/$AE65)</f>
        <v>0</v>
      </c>
      <c r="AG72" s="650">
        <f t="shared" ref="AG72:CR72" ca="1" si="82">IF($AE65=0,0,AG70/$AE65)</f>
        <v>0</v>
      </c>
      <c r="AH72" s="650">
        <f t="shared" ca="1" si="82"/>
        <v>0</v>
      </c>
      <c r="AI72" s="650">
        <f t="shared" ca="1" si="82"/>
        <v>0</v>
      </c>
      <c r="AJ72" s="650">
        <f t="shared" ca="1" si="82"/>
        <v>0</v>
      </c>
      <c r="AK72" s="650">
        <f t="shared" ca="1" si="82"/>
        <v>1</v>
      </c>
      <c r="AL72" s="650">
        <f t="shared" ca="1" si="82"/>
        <v>0</v>
      </c>
      <c r="AM72" s="650">
        <f t="shared" ca="1" si="82"/>
        <v>0</v>
      </c>
      <c r="AN72" s="650">
        <f t="shared" ca="1" si="82"/>
        <v>0</v>
      </c>
      <c r="AO72" s="650">
        <f t="shared" ca="1" si="82"/>
        <v>0</v>
      </c>
      <c r="AP72" s="650">
        <f t="shared" ca="1" si="82"/>
        <v>0</v>
      </c>
      <c r="AQ72" s="650">
        <f t="shared" ca="1" si="82"/>
        <v>0</v>
      </c>
      <c r="AR72" s="650">
        <f t="shared" ca="1" si="82"/>
        <v>0</v>
      </c>
      <c r="AS72" s="650">
        <f t="shared" ca="1" si="82"/>
        <v>0</v>
      </c>
      <c r="AT72" s="650">
        <f t="shared" ca="1" si="82"/>
        <v>0</v>
      </c>
      <c r="AU72" s="650">
        <f t="shared" ca="1" si="82"/>
        <v>0</v>
      </c>
      <c r="AV72" s="650">
        <f t="shared" ca="1" si="82"/>
        <v>0</v>
      </c>
      <c r="AW72" s="650">
        <f t="shared" ca="1" si="82"/>
        <v>0</v>
      </c>
      <c r="AX72" s="650">
        <f t="shared" ca="1" si="82"/>
        <v>0</v>
      </c>
      <c r="AY72" s="650">
        <f t="shared" ca="1" si="82"/>
        <v>0</v>
      </c>
      <c r="AZ72" s="650">
        <f t="shared" ca="1" si="82"/>
        <v>0</v>
      </c>
      <c r="BA72" s="650">
        <f t="shared" ca="1" si="82"/>
        <v>0</v>
      </c>
      <c r="BB72" s="650">
        <f t="shared" ca="1" si="82"/>
        <v>0</v>
      </c>
      <c r="BC72" s="650">
        <f t="shared" ca="1" si="82"/>
        <v>0</v>
      </c>
      <c r="BD72" s="650">
        <f t="shared" ca="1" si="82"/>
        <v>0</v>
      </c>
      <c r="BE72" s="650">
        <f t="shared" ca="1" si="82"/>
        <v>0</v>
      </c>
      <c r="BF72" s="650">
        <f t="shared" ca="1" si="82"/>
        <v>0</v>
      </c>
      <c r="BG72" s="650">
        <f t="shared" ca="1" si="82"/>
        <v>0</v>
      </c>
      <c r="BH72" s="650">
        <f t="shared" ca="1" si="82"/>
        <v>0</v>
      </c>
      <c r="BI72" s="650">
        <f t="shared" ca="1" si="82"/>
        <v>0</v>
      </c>
      <c r="BJ72" s="650">
        <f t="shared" ca="1" si="82"/>
        <v>0</v>
      </c>
      <c r="BK72" s="650">
        <f t="shared" ca="1" si="82"/>
        <v>0</v>
      </c>
      <c r="BL72" s="650">
        <f t="shared" ca="1" si="82"/>
        <v>0</v>
      </c>
      <c r="BM72" s="650">
        <f t="shared" ca="1" si="82"/>
        <v>0</v>
      </c>
      <c r="BN72" s="650">
        <f t="shared" ca="1" si="82"/>
        <v>0</v>
      </c>
      <c r="BO72" s="650">
        <f t="shared" ca="1" si="82"/>
        <v>0</v>
      </c>
      <c r="BP72" s="650">
        <f t="shared" ca="1" si="82"/>
        <v>0</v>
      </c>
      <c r="BQ72" s="650">
        <f t="shared" ca="1" si="82"/>
        <v>0</v>
      </c>
      <c r="BR72" s="650">
        <f t="shared" ca="1" si="82"/>
        <v>0</v>
      </c>
      <c r="BS72" s="650">
        <f t="shared" ca="1" si="82"/>
        <v>0</v>
      </c>
      <c r="BT72" s="650">
        <f t="shared" ca="1" si="82"/>
        <v>0</v>
      </c>
      <c r="BU72" s="650">
        <f t="shared" ca="1" si="82"/>
        <v>0</v>
      </c>
      <c r="BV72" s="650">
        <f t="shared" ca="1" si="82"/>
        <v>0</v>
      </c>
      <c r="BW72" s="650">
        <f t="shared" ca="1" si="82"/>
        <v>0</v>
      </c>
      <c r="BX72" s="650">
        <f t="shared" ca="1" si="82"/>
        <v>0</v>
      </c>
      <c r="BY72" s="650">
        <f t="shared" ca="1" si="82"/>
        <v>0</v>
      </c>
      <c r="BZ72" s="650">
        <f t="shared" ca="1" si="82"/>
        <v>0</v>
      </c>
      <c r="CA72" s="650">
        <f t="shared" ca="1" si="82"/>
        <v>0</v>
      </c>
      <c r="CB72" s="650">
        <f t="shared" ca="1" si="82"/>
        <v>0</v>
      </c>
      <c r="CC72" s="650">
        <f t="shared" ca="1" si="82"/>
        <v>0</v>
      </c>
      <c r="CD72" s="650">
        <f t="shared" ca="1" si="82"/>
        <v>0</v>
      </c>
      <c r="CE72" s="650">
        <f t="shared" ca="1" si="82"/>
        <v>0</v>
      </c>
      <c r="CF72" s="650">
        <f t="shared" ca="1" si="82"/>
        <v>0</v>
      </c>
      <c r="CG72" s="650">
        <f t="shared" ca="1" si="82"/>
        <v>0</v>
      </c>
      <c r="CH72" s="650">
        <f t="shared" ca="1" si="82"/>
        <v>0</v>
      </c>
      <c r="CI72" s="650">
        <f t="shared" ca="1" si="82"/>
        <v>0</v>
      </c>
      <c r="CJ72" s="650">
        <f t="shared" ca="1" si="82"/>
        <v>0</v>
      </c>
      <c r="CK72" s="650">
        <f t="shared" ca="1" si="82"/>
        <v>0</v>
      </c>
      <c r="CL72" s="650">
        <f t="shared" ca="1" si="82"/>
        <v>0</v>
      </c>
      <c r="CM72" s="650">
        <f t="shared" ca="1" si="82"/>
        <v>0</v>
      </c>
      <c r="CN72" s="650">
        <f t="shared" ca="1" si="82"/>
        <v>0</v>
      </c>
      <c r="CO72" s="650">
        <f t="shared" ca="1" si="82"/>
        <v>0</v>
      </c>
      <c r="CP72" s="650">
        <f t="shared" ca="1" si="82"/>
        <v>0</v>
      </c>
      <c r="CQ72" s="650">
        <f t="shared" ca="1" si="82"/>
        <v>0</v>
      </c>
      <c r="CR72" s="650">
        <f t="shared" ca="1" si="82"/>
        <v>0</v>
      </c>
      <c r="CS72" s="650">
        <f t="shared" ref="CS72:EX72" ca="1" si="83">IF($AE65=0,0,CS70/$AE65)</f>
        <v>0</v>
      </c>
      <c r="CT72" s="650">
        <f t="shared" ca="1" si="83"/>
        <v>0</v>
      </c>
      <c r="CU72" s="650">
        <f t="shared" ca="1" si="83"/>
        <v>0</v>
      </c>
      <c r="CV72" s="650">
        <f t="shared" ca="1" si="83"/>
        <v>0</v>
      </c>
      <c r="CW72" s="650">
        <f t="shared" ca="1" si="83"/>
        <v>0</v>
      </c>
      <c r="CX72" s="650">
        <f t="shared" ca="1" si="83"/>
        <v>0</v>
      </c>
      <c r="CY72" s="650">
        <f t="shared" ca="1" si="83"/>
        <v>0</v>
      </c>
      <c r="CZ72" s="650">
        <f t="shared" ca="1" si="83"/>
        <v>0</v>
      </c>
      <c r="DA72" s="650">
        <f t="shared" ca="1" si="83"/>
        <v>0</v>
      </c>
      <c r="DB72" s="650">
        <f t="shared" ca="1" si="83"/>
        <v>0</v>
      </c>
      <c r="DC72" s="650">
        <f t="shared" ca="1" si="83"/>
        <v>0</v>
      </c>
      <c r="DD72" s="650">
        <f t="shared" ca="1" si="83"/>
        <v>0</v>
      </c>
      <c r="DE72" s="650">
        <f t="shared" ca="1" si="83"/>
        <v>0</v>
      </c>
      <c r="DF72" s="650">
        <f t="shared" ca="1" si="83"/>
        <v>0</v>
      </c>
      <c r="DG72" s="650">
        <f t="shared" ca="1" si="83"/>
        <v>0</v>
      </c>
      <c r="DH72" s="650">
        <f t="shared" ca="1" si="83"/>
        <v>0</v>
      </c>
      <c r="DI72" s="650">
        <f t="shared" ca="1" si="83"/>
        <v>0</v>
      </c>
      <c r="DJ72" s="650">
        <f t="shared" ca="1" si="83"/>
        <v>0</v>
      </c>
      <c r="DK72" s="650">
        <f t="shared" ca="1" si="83"/>
        <v>0</v>
      </c>
      <c r="DL72" s="650">
        <f t="shared" ca="1" si="83"/>
        <v>0</v>
      </c>
      <c r="DM72" s="650">
        <f t="shared" ca="1" si="83"/>
        <v>0</v>
      </c>
      <c r="DN72" s="650">
        <f t="shared" ca="1" si="83"/>
        <v>0</v>
      </c>
      <c r="DO72" s="650">
        <f t="shared" ca="1" si="83"/>
        <v>0</v>
      </c>
      <c r="DP72" s="650">
        <f t="shared" ca="1" si="83"/>
        <v>0</v>
      </c>
      <c r="DQ72" s="650">
        <f t="shared" ca="1" si="83"/>
        <v>0</v>
      </c>
      <c r="DR72" s="650">
        <f t="shared" ca="1" si="83"/>
        <v>0</v>
      </c>
      <c r="DS72" s="650">
        <f t="shared" ca="1" si="83"/>
        <v>0</v>
      </c>
      <c r="DT72" s="650">
        <f t="shared" ca="1" si="83"/>
        <v>0</v>
      </c>
      <c r="DU72" s="650">
        <f t="shared" ca="1" si="83"/>
        <v>0</v>
      </c>
      <c r="DV72" s="650">
        <f t="shared" ca="1" si="83"/>
        <v>0</v>
      </c>
      <c r="DW72" s="650">
        <f t="shared" ca="1" si="83"/>
        <v>0</v>
      </c>
      <c r="DX72" s="650">
        <f t="shared" ca="1" si="83"/>
        <v>0</v>
      </c>
      <c r="DY72" s="650">
        <f t="shared" ca="1" si="83"/>
        <v>0</v>
      </c>
      <c r="DZ72" s="650">
        <f t="shared" ca="1" si="83"/>
        <v>0</v>
      </c>
      <c r="EA72" s="650">
        <f t="shared" ca="1" si="83"/>
        <v>0</v>
      </c>
      <c r="EB72" s="650">
        <f t="shared" ca="1" si="83"/>
        <v>0</v>
      </c>
      <c r="EC72" s="650">
        <f t="shared" ca="1" si="83"/>
        <v>0</v>
      </c>
      <c r="ED72" s="650">
        <f t="shared" ca="1" si="83"/>
        <v>0</v>
      </c>
      <c r="EE72" s="650">
        <f t="shared" ca="1" si="83"/>
        <v>0</v>
      </c>
      <c r="EF72" s="650">
        <f t="shared" ca="1" si="83"/>
        <v>0</v>
      </c>
      <c r="EG72" s="650">
        <f t="shared" ca="1" si="83"/>
        <v>0</v>
      </c>
      <c r="EH72" s="650">
        <f t="shared" ca="1" si="83"/>
        <v>0</v>
      </c>
      <c r="EI72" s="650">
        <f t="shared" ca="1" si="83"/>
        <v>0</v>
      </c>
      <c r="EJ72" s="650">
        <f t="shared" ca="1" si="83"/>
        <v>0</v>
      </c>
      <c r="EK72" s="650">
        <f t="shared" ca="1" si="83"/>
        <v>0</v>
      </c>
      <c r="EL72" s="650">
        <f t="shared" ca="1" si="83"/>
        <v>0</v>
      </c>
      <c r="EM72" s="650">
        <f t="shared" ca="1" si="83"/>
        <v>0</v>
      </c>
      <c r="EN72" s="650">
        <f t="shared" ca="1" si="83"/>
        <v>0</v>
      </c>
      <c r="EO72" s="650">
        <f t="shared" ca="1" si="83"/>
        <v>0</v>
      </c>
      <c r="EP72" s="650">
        <f t="shared" ca="1" si="83"/>
        <v>0</v>
      </c>
      <c r="EQ72" s="650">
        <f t="shared" ca="1" si="83"/>
        <v>0</v>
      </c>
      <c r="ER72" s="650">
        <f t="shared" ca="1" si="83"/>
        <v>0</v>
      </c>
      <c r="ES72" s="650">
        <f t="shared" ca="1" si="83"/>
        <v>0</v>
      </c>
      <c r="ET72" s="650">
        <f t="shared" ca="1" si="83"/>
        <v>0</v>
      </c>
      <c r="EU72" s="650">
        <f t="shared" ca="1" si="83"/>
        <v>0</v>
      </c>
      <c r="EV72" s="650">
        <f t="shared" ca="1" si="83"/>
        <v>0</v>
      </c>
      <c r="EW72" s="650">
        <f t="shared" ca="1" si="83"/>
        <v>0</v>
      </c>
      <c r="EX72" s="650">
        <f t="shared" ca="1" si="83"/>
        <v>0</v>
      </c>
      <c r="EY72" s="612"/>
      <c r="FB72" s="612"/>
    </row>
    <row r="73" spans="1:158" s="86" customFormat="1" outlineLevel="1">
      <c r="B73" s="85"/>
      <c r="C73" s="85"/>
      <c r="D73" s="85"/>
      <c r="E73" s="85"/>
      <c r="F73" s="85"/>
      <c r="G73" s="85"/>
      <c r="H73" s="85"/>
      <c r="I73" s="85"/>
      <c r="J73" s="85"/>
      <c r="K73" s="85"/>
      <c r="L73" s="85"/>
      <c r="M73" s="85"/>
      <c r="N73" s="85"/>
      <c r="O73" s="85"/>
      <c r="P73" s="85"/>
      <c r="Q73" s="85"/>
      <c r="R73" s="85"/>
      <c r="S73" s="85"/>
      <c r="T73" s="85"/>
      <c r="U73" s="85"/>
      <c r="V73" s="85"/>
      <c r="W73" s="85"/>
      <c r="X73" s="85"/>
      <c r="Y73" s="85"/>
      <c r="Z73" s="85"/>
      <c r="AA73" s="85"/>
      <c r="AE73" s="621"/>
      <c r="EY73" s="612"/>
      <c r="FB73" s="612"/>
    </row>
    <row r="74" spans="1:158" s="86" customFormat="1" outlineLevel="1" collapsed="1">
      <c r="A74" s="1025" t="str">
        <f>Constants!$B$295</f>
        <v>NISAM</v>
      </c>
      <c r="B74" s="1025"/>
      <c r="C74" s="1025"/>
      <c r="D74" s="861">
        <f ca="1">IF(AE76=0,0,AE77/AE76)</f>
        <v>2072.8846153846152</v>
      </c>
      <c r="E74" s="318"/>
      <c r="F74" s="318"/>
      <c r="G74" s="318"/>
      <c r="H74" s="318"/>
      <c r="I74" s="318"/>
      <c r="J74" s="318"/>
      <c r="K74" s="318"/>
      <c r="L74" s="318"/>
      <c r="M74" s="318"/>
      <c r="N74" s="318"/>
      <c r="O74" s="318"/>
      <c r="P74" s="318"/>
      <c r="Q74" s="318"/>
      <c r="R74" s="318"/>
      <c r="S74" s="318"/>
      <c r="T74" s="318"/>
      <c r="U74" s="318"/>
      <c r="V74" s="318"/>
      <c r="W74" s="318"/>
      <c r="X74" s="318"/>
      <c r="Y74" s="318"/>
      <c r="Z74" s="318"/>
      <c r="AA74" s="318"/>
      <c r="AB74" s="318"/>
      <c r="AC74" s="318"/>
      <c r="AD74" s="625" t="str">
        <f>Constants!$E$295</f>
        <v>5_ATP</v>
      </c>
      <c r="AE74" s="626">
        <f ca="1">IF(AE80=0,0,-(1-(AE80/AE77)))</f>
        <v>0</v>
      </c>
      <c r="EY74" s="612"/>
      <c r="EZ74" s="622"/>
      <c r="FB74" s="612"/>
    </row>
    <row r="75" spans="1:158" s="634" customFormat="1" ht="5.0999999999999996" hidden="1" customHeight="1" outlineLevel="2">
      <c r="A75" s="627"/>
      <c r="B75" s="627"/>
      <c r="C75" s="627"/>
      <c r="D75" s="627"/>
      <c r="E75" s="628"/>
      <c r="F75" s="627"/>
      <c r="G75" s="627"/>
      <c r="H75" s="627"/>
      <c r="I75" s="627"/>
      <c r="J75" s="627"/>
      <c r="K75" s="627"/>
      <c r="L75" s="627"/>
      <c r="M75" s="627"/>
      <c r="N75" s="627"/>
      <c r="O75" s="627"/>
      <c r="P75" s="627"/>
      <c r="Q75" s="627"/>
      <c r="R75" s="627"/>
      <c r="S75" s="627"/>
      <c r="T75" s="627"/>
      <c r="U75" s="627"/>
      <c r="V75" s="627"/>
      <c r="W75" s="627"/>
      <c r="X75" s="627"/>
      <c r="Y75" s="627"/>
      <c r="Z75" s="627"/>
      <c r="AA75" s="627"/>
      <c r="AB75" s="629"/>
      <c r="AC75" s="627"/>
      <c r="AD75" s="630"/>
      <c r="AE75" s="631"/>
      <c r="AF75" s="204"/>
      <c r="AG75" s="204"/>
      <c r="AH75" s="204"/>
      <c r="AI75" s="204"/>
      <c r="AJ75" s="204"/>
      <c r="AK75" s="204"/>
      <c r="AL75" s="204"/>
      <c r="AM75" s="204"/>
      <c r="AN75" s="204"/>
      <c r="AO75" s="204"/>
      <c r="AP75" s="204"/>
      <c r="AQ75" s="204"/>
      <c r="AR75" s="204"/>
      <c r="AS75" s="204"/>
      <c r="AT75" s="204"/>
      <c r="AU75" s="204"/>
      <c r="AV75" s="204"/>
      <c r="AW75" s="204"/>
      <c r="AX75" s="204"/>
      <c r="AY75" s="204"/>
      <c r="AZ75" s="204"/>
      <c r="BA75" s="204"/>
      <c r="BB75" s="204"/>
      <c r="BC75" s="204"/>
      <c r="BD75" s="204"/>
      <c r="BE75" s="204"/>
      <c r="BF75" s="204"/>
      <c r="BG75" s="204"/>
      <c r="BH75" s="204"/>
      <c r="BI75" s="204"/>
      <c r="BJ75" s="204"/>
      <c r="BK75" s="204"/>
      <c r="BL75" s="204"/>
      <c r="BM75" s="204"/>
      <c r="BN75" s="204"/>
      <c r="BO75" s="204"/>
      <c r="BP75" s="204"/>
      <c r="BQ75" s="204"/>
      <c r="BR75" s="204"/>
      <c r="BS75" s="204"/>
      <c r="BT75" s="204"/>
      <c r="BU75" s="204"/>
      <c r="BV75" s="204"/>
      <c r="BW75" s="204"/>
      <c r="BX75" s="204"/>
      <c r="BY75" s="204"/>
      <c r="BZ75" s="204"/>
      <c r="CA75" s="204"/>
      <c r="CB75" s="204"/>
      <c r="CC75" s="204"/>
      <c r="CD75" s="204"/>
      <c r="CE75" s="204"/>
      <c r="CF75" s="204"/>
      <c r="CG75" s="204"/>
      <c r="CH75" s="204"/>
      <c r="CI75" s="204"/>
      <c r="CJ75" s="204"/>
      <c r="CK75" s="204"/>
      <c r="CL75" s="204"/>
      <c r="CM75" s="204"/>
      <c r="CN75" s="204"/>
      <c r="CO75" s="204"/>
      <c r="CP75" s="204"/>
      <c r="CQ75" s="204"/>
      <c r="CR75" s="204"/>
      <c r="CS75" s="204"/>
      <c r="CT75" s="204"/>
      <c r="CU75" s="204"/>
      <c r="CV75" s="204"/>
      <c r="CW75" s="204"/>
      <c r="CX75" s="204"/>
      <c r="CY75" s="204"/>
      <c r="CZ75" s="204"/>
      <c r="DA75" s="204"/>
      <c r="DB75" s="204"/>
      <c r="DC75" s="204"/>
      <c r="DD75" s="204"/>
      <c r="DE75" s="204"/>
      <c r="DF75" s="204"/>
      <c r="DG75" s="204"/>
      <c r="DH75" s="204"/>
      <c r="DI75" s="204"/>
      <c r="DJ75" s="204"/>
      <c r="DK75" s="204"/>
      <c r="DL75" s="204"/>
      <c r="DM75" s="204"/>
      <c r="DN75" s="204"/>
      <c r="DO75" s="204"/>
      <c r="DP75" s="204"/>
      <c r="DQ75" s="204"/>
      <c r="DR75" s="204"/>
      <c r="DS75" s="204"/>
      <c r="DT75" s="204"/>
      <c r="DU75" s="204"/>
      <c r="DV75" s="204"/>
      <c r="DW75" s="204"/>
      <c r="DX75" s="204"/>
      <c r="DY75" s="204"/>
      <c r="DZ75" s="204"/>
      <c r="EA75" s="204"/>
      <c r="EB75" s="204"/>
      <c r="EC75" s="204"/>
      <c r="ED75" s="204"/>
      <c r="EE75" s="204"/>
      <c r="EF75" s="204"/>
      <c r="EG75" s="204"/>
      <c r="EH75" s="204"/>
      <c r="EI75" s="204"/>
      <c r="EJ75" s="204"/>
      <c r="EK75" s="204"/>
      <c r="EL75" s="204"/>
      <c r="EM75" s="204"/>
      <c r="EN75" s="204"/>
      <c r="EO75" s="204"/>
      <c r="EP75" s="204"/>
      <c r="EQ75" s="204"/>
      <c r="ER75" s="204"/>
      <c r="ES75" s="204"/>
      <c r="ET75" s="204"/>
      <c r="EU75" s="204"/>
      <c r="EV75" s="204"/>
      <c r="EW75" s="204"/>
      <c r="EX75" s="204"/>
      <c r="EY75" s="632"/>
      <c r="EZ75" s="201"/>
      <c r="FA75" s="201"/>
      <c r="FB75" s="633"/>
    </row>
    <row r="76" spans="1:158" s="86" customFormat="1" ht="12.75" hidden="1" customHeight="1" outlineLevel="2">
      <c r="A76" s="1020">
        <v>6</v>
      </c>
      <c r="B76" s="303"/>
      <c r="C76" s="635" t="str">
        <f>$C$16</f>
        <v>For information:</v>
      </c>
      <c r="D76" s="847" t="str">
        <f>$D$16</f>
        <v>Volume</v>
      </c>
      <c r="E76" s="333"/>
      <c r="F76" s="849"/>
      <c r="G76" s="849"/>
      <c r="H76" s="849"/>
      <c r="I76" s="849"/>
      <c r="J76" s="849"/>
      <c r="K76" s="849"/>
      <c r="L76" s="849"/>
      <c r="M76" s="849"/>
      <c r="N76" s="849"/>
      <c r="O76" s="849"/>
      <c r="P76" s="849"/>
      <c r="Q76" s="849"/>
      <c r="R76" s="849"/>
      <c r="S76" s="849"/>
      <c r="T76" s="849"/>
      <c r="U76" s="849"/>
      <c r="V76" s="850"/>
      <c r="W76" s="849"/>
      <c r="X76" s="849"/>
      <c r="Y76" s="849"/>
      <c r="Z76" s="849"/>
      <c r="AA76" s="849"/>
      <c r="AB76" s="333"/>
      <c r="AC76" s="333"/>
      <c r="AD76" s="528" t="s">
        <v>937</v>
      </c>
      <c r="AE76" s="304">
        <f>SUM(AF76:EY76)</f>
        <v>64</v>
      </c>
      <c r="AF76" s="297">
        <f>SUMIF(VolList,$AD76,Constants!AF$1150:AF$1165)</f>
        <v>0</v>
      </c>
      <c r="AG76" s="298">
        <f>SUMIF(VolList,$AD76,Constants!AG$1150:AG$1165)</f>
        <v>0</v>
      </c>
      <c r="AH76" s="298">
        <f>SUMIF(VolList,$AD76,Constants!AH$1150:AH$1165)</f>
        <v>1</v>
      </c>
      <c r="AI76" s="298">
        <f>SUMIF(VolList,$AD76,Constants!AI$1150:AI$1165)</f>
        <v>1</v>
      </c>
      <c r="AJ76" s="298">
        <f>SUMIF(VolList,$AD76,Constants!AJ$1150:AJ$1165)</f>
        <v>1</v>
      </c>
      <c r="AK76" s="298">
        <f>SUMIF(VolList,$AD76,Constants!AK$1150:AK$1165)</f>
        <v>1</v>
      </c>
      <c r="AL76" s="298">
        <f>SUMIF(VolList,$AD76,Constants!AL$1150:AL$1165)</f>
        <v>1</v>
      </c>
      <c r="AM76" s="298">
        <f>SUMIF(VolList,$AD76,Constants!AM$1150:AM$1165)</f>
        <v>1</v>
      </c>
      <c r="AN76" s="298">
        <f>SUMIF(VolList,$AD76,Constants!AN$1150:AN$1165)</f>
        <v>1</v>
      </c>
      <c r="AO76" s="298">
        <f>SUMIF(VolList,$AD76,Constants!AO$1150:AO$1165)</f>
        <v>1</v>
      </c>
      <c r="AP76" s="298">
        <f>SUMIF(VolList,$AD76,Constants!AP$1150:AP$1165)</f>
        <v>1</v>
      </c>
      <c r="AQ76" s="298">
        <f>SUMIF(VolList,$AD76,Constants!AQ$1150:AQ$1165)</f>
        <v>1</v>
      </c>
      <c r="AR76" s="298">
        <f>SUMIF(VolList,$AD76,Constants!AR$1150:AR$1165)</f>
        <v>1</v>
      </c>
      <c r="AS76" s="298">
        <f>SUMIF(VolList,$AD76,Constants!AS$1150:AS$1165)</f>
        <v>1</v>
      </c>
      <c r="AT76" s="298">
        <f>SUMIF(VolList,$AD76,Constants!AT$1150:AT$1165)</f>
        <v>1</v>
      </c>
      <c r="AU76" s="298">
        <f>SUMIF(VolList,$AD76,Constants!AU$1150:AU$1165)</f>
        <v>1</v>
      </c>
      <c r="AV76" s="298">
        <f>SUMIF(VolList,$AD76,Constants!AV$1150:AV$1165)</f>
        <v>1</v>
      </c>
      <c r="AW76" s="298">
        <f>SUMIF(VolList,$AD76,Constants!AW$1150:AW$1165)</f>
        <v>1</v>
      </c>
      <c r="AX76" s="298">
        <f>SUMIF(VolList,$AD76,Constants!AX$1150:AX$1165)</f>
        <v>1</v>
      </c>
      <c r="AY76" s="298">
        <f>SUMIF(VolList,$AD76,Constants!AY$1150:AY$1165)</f>
        <v>1</v>
      </c>
      <c r="AZ76" s="298">
        <f>SUMIF(VolList,$AD76,Constants!AZ$1150:AZ$1165)</f>
        <v>1</v>
      </c>
      <c r="BA76" s="298">
        <f>SUMIF(VolList,$AD76,Constants!BA$1150:BA$1165)</f>
        <v>1</v>
      </c>
      <c r="BB76" s="298">
        <f>SUMIF(VolList,$AD76,Constants!BB$1150:BB$1165)</f>
        <v>1</v>
      </c>
      <c r="BC76" s="298">
        <f>SUMIF(VolList,$AD76,Constants!BC$1150:BC$1165)</f>
        <v>1</v>
      </c>
      <c r="BD76" s="298">
        <f>SUMIF(VolList,$AD76,Constants!BD$1150:BD$1165)</f>
        <v>1</v>
      </c>
      <c r="BE76" s="298">
        <f>SUMIF(VolList,$AD76,Constants!BE$1150:BE$1165)</f>
        <v>1</v>
      </c>
      <c r="BF76" s="298">
        <f>SUMIF(VolList,$AD76,Constants!BF$1150:BF$1165)</f>
        <v>1</v>
      </c>
      <c r="BG76" s="298">
        <f>SUMIF(VolList,$AD76,Constants!BG$1150:BG$1165)</f>
        <v>1</v>
      </c>
      <c r="BH76" s="298">
        <f>SUMIF(VolList,$AD76,Constants!BH$1150:BH$1165)</f>
        <v>1</v>
      </c>
      <c r="BI76" s="298">
        <f>SUMIF(VolList,$AD76,Constants!BI$1150:BI$1165)</f>
        <v>1</v>
      </c>
      <c r="BJ76" s="298">
        <f>SUMIF(VolList,$AD76,Constants!BJ$1150:BJ$1165)</f>
        <v>1</v>
      </c>
      <c r="BK76" s="298">
        <f>SUMIF(VolList,$AD76,Constants!BK$1150:BK$1165)</f>
        <v>1</v>
      </c>
      <c r="BL76" s="298">
        <f>SUMIF(VolList,$AD76,Constants!BL$1150:BL$1165)</f>
        <v>1</v>
      </c>
      <c r="BM76" s="298">
        <f>SUMIF(VolList,$AD76,Constants!BM$1150:BM$1165)</f>
        <v>1</v>
      </c>
      <c r="BN76" s="298">
        <f>SUMIF(VolList,$AD76,Constants!BN$1150:BN$1165)</f>
        <v>1</v>
      </c>
      <c r="BO76" s="298">
        <f>SUMIF(VolList,$AD76,Constants!BO$1150:BO$1165)</f>
        <v>1</v>
      </c>
      <c r="BP76" s="298">
        <f>SUMIF(VolList,$AD76,Constants!BP$1150:BP$1165)</f>
        <v>1</v>
      </c>
      <c r="BQ76" s="298">
        <f>SUMIF(VolList,$AD76,Constants!BQ$1150:BQ$1165)</f>
        <v>1</v>
      </c>
      <c r="BR76" s="298">
        <f>SUMIF(VolList,$AD76,Constants!BR$1150:BR$1165)</f>
        <v>1</v>
      </c>
      <c r="BS76" s="298">
        <f>SUMIF(VolList,$AD76,Constants!BS$1150:BS$1165)</f>
        <v>1</v>
      </c>
      <c r="BT76" s="298">
        <f>SUMIF(VolList,$AD76,Constants!BT$1150:BT$1165)</f>
        <v>1</v>
      </c>
      <c r="BU76" s="298">
        <f>SUMIF(VolList,$AD76,Constants!BU$1150:BU$1165)</f>
        <v>1</v>
      </c>
      <c r="BV76" s="298">
        <f>SUMIF(VolList,$AD76,Constants!BV$1150:BV$1165)</f>
        <v>1</v>
      </c>
      <c r="BW76" s="298">
        <f>SUMIF(VolList,$AD76,Constants!BW$1150:BW$1165)</f>
        <v>1</v>
      </c>
      <c r="BX76" s="298">
        <f>SUMIF(VolList,$AD76,Constants!BX$1150:BX$1165)</f>
        <v>1</v>
      </c>
      <c r="BY76" s="298">
        <f>SUMIF(VolList,$AD76,Constants!BY$1150:BY$1165)</f>
        <v>1</v>
      </c>
      <c r="BZ76" s="298">
        <f>SUMIF(VolList,$AD76,Constants!BZ$1150:BZ$1165)</f>
        <v>1</v>
      </c>
      <c r="CA76" s="298">
        <f>SUMIF(VolList,$AD76,Constants!CA$1150:CA$1165)</f>
        <v>1</v>
      </c>
      <c r="CB76" s="298">
        <f>SUMIF(VolList,$AD76,Constants!CB$1150:CB$1165)</f>
        <v>1</v>
      </c>
      <c r="CC76" s="298">
        <f>SUMIF(VolList,$AD76,Constants!CC$1150:CC$1165)</f>
        <v>1</v>
      </c>
      <c r="CD76" s="298">
        <f>SUMIF(VolList,$AD76,Constants!CD$1150:CD$1165)</f>
        <v>1</v>
      </c>
      <c r="CE76" s="298">
        <f>SUMIF(VolList,$AD76,Constants!CE$1150:CE$1165)</f>
        <v>1</v>
      </c>
      <c r="CF76" s="298">
        <f>SUMIF(VolList,$AD76,Constants!CF$1150:CF$1165)</f>
        <v>1</v>
      </c>
      <c r="CG76" s="298">
        <f>SUMIF(VolList,$AD76,Constants!CG$1150:CG$1165)</f>
        <v>1</v>
      </c>
      <c r="CH76" s="298">
        <f>SUMIF(VolList,$AD76,Constants!CH$1150:CH$1165)</f>
        <v>1</v>
      </c>
      <c r="CI76" s="298">
        <f>SUMIF(VolList,$AD76,Constants!CI$1150:CI$1165)</f>
        <v>1</v>
      </c>
      <c r="CJ76" s="298">
        <f>SUMIF(VolList,$AD76,Constants!CJ$1150:CJ$1165)</f>
        <v>1</v>
      </c>
      <c r="CK76" s="298">
        <f>SUMIF(VolList,$AD76,Constants!CK$1150:CK$1165)</f>
        <v>1</v>
      </c>
      <c r="CL76" s="298">
        <f>SUMIF(VolList,$AD76,Constants!CL$1150:CL$1165)</f>
        <v>1</v>
      </c>
      <c r="CM76" s="298">
        <f>SUMIF(VolList,$AD76,Constants!CM$1150:CM$1165)</f>
        <v>1</v>
      </c>
      <c r="CN76" s="298">
        <f>SUMIF(VolList,$AD76,Constants!CN$1150:CN$1165)</f>
        <v>1</v>
      </c>
      <c r="CO76" s="298">
        <f>SUMIF(VolList,$AD76,Constants!CO$1150:CO$1165)</f>
        <v>1</v>
      </c>
      <c r="CP76" s="298">
        <f>SUMIF(VolList,$AD76,Constants!CP$1150:CP$1165)</f>
        <v>1</v>
      </c>
      <c r="CQ76" s="298">
        <f>SUMIF(VolList,$AD76,Constants!CQ$1150:CQ$1165)</f>
        <v>1</v>
      </c>
      <c r="CR76" s="298">
        <f>SUMIF(VolList,$AD76,Constants!CR$1150:CR$1165)</f>
        <v>1</v>
      </c>
      <c r="CS76" s="298">
        <f>SUMIF(VolList,$AD76,Constants!CS$1150:CS$1165)</f>
        <v>1</v>
      </c>
      <c r="CT76" s="298">
        <f>SUMIF(VolList,$AD76,Constants!CT$1150:CT$1165)</f>
        <v>0</v>
      </c>
      <c r="CU76" s="298">
        <f>SUMIF(VolList,$AD76,Constants!CU$1150:CU$1165)</f>
        <v>0</v>
      </c>
      <c r="CV76" s="298">
        <f>SUMIF(VolList,$AD76,Constants!CV$1150:CV$1165)</f>
        <v>0</v>
      </c>
      <c r="CW76" s="298">
        <f>SUMIF(VolList,$AD76,Constants!CW$1150:CW$1165)</f>
        <v>0</v>
      </c>
      <c r="CX76" s="298">
        <f>SUMIF(VolList,$AD76,Constants!CX$1150:CX$1165)</f>
        <v>0</v>
      </c>
      <c r="CY76" s="298">
        <f>SUMIF(VolList,$AD76,Constants!CY$1150:CY$1165)</f>
        <v>0</v>
      </c>
      <c r="CZ76" s="298">
        <f>SUMIF(VolList,$AD76,Constants!CZ$1150:CZ$1165)</f>
        <v>0</v>
      </c>
      <c r="DA76" s="298">
        <f>SUMIF(VolList,$AD76,Constants!DA$1150:DA$1165)</f>
        <v>0</v>
      </c>
      <c r="DB76" s="298">
        <f>SUMIF(VolList,$AD76,Constants!DB$1150:DB$1165)</f>
        <v>0</v>
      </c>
      <c r="DC76" s="298">
        <f>SUMIF(VolList,$AD76,Constants!DC$1150:DC$1165)</f>
        <v>0</v>
      </c>
      <c r="DD76" s="298">
        <f>SUMIF(VolList,$AD76,Constants!DD$1150:DD$1165)</f>
        <v>0</v>
      </c>
      <c r="DE76" s="298">
        <f>SUMIF(VolList,$AD76,Constants!DE$1150:DE$1165)</f>
        <v>0</v>
      </c>
      <c r="DF76" s="298">
        <f>SUMIF(VolList,$AD76,Constants!DF$1150:DF$1165)</f>
        <v>0</v>
      </c>
      <c r="DG76" s="298">
        <f>SUMIF(VolList,$AD76,Constants!DG$1150:DG$1165)</f>
        <v>0</v>
      </c>
      <c r="DH76" s="298">
        <f>SUMIF(VolList,$AD76,Constants!DH$1150:DH$1165)</f>
        <v>0</v>
      </c>
      <c r="DI76" s="298">
        <f>SUMIF(VolList,$AD76,Constants!DI$1150:DI$1165)</f>
        <v>0</v>
      </c>
      <c r="DJ76" s="298">
        <f>SUMIF(VolList,$AD76,Constants!DJ$1150:DJ$1165)</f>
        <v>0</v>
      </c>
      <c r="DK76" s="298">
        <f>SUMIF(VolList,$AD76,Constants!DK$1150:DK$1165)</f>
        <v>0</v>
      </c>
      <c r="DL76" s="298">
        <f>SUMIF(VolList,$AD76,Constants!DL$1150:DL$1165)</f>
        <v>0</v>
      </c>
      <c r="DM76" s="298">
        <f>SUMIF(VolList,$AD76,Constants!DM$1150:DM$1165)</f>
        <v>0</v>
      </c>
      <c r="DN76" s="298">
        <f>SUMIF(VolList,$AD76,Constants!DN$1150:DN$1165)</f>
        <v>0</v>
      </c>
      <c r="DO76" s="298">
        <f>SUMIF(VolList,$AD76,Constants!DO$1150:DO$1165)</f>
        <v>0</v>
      </c>
      <c r="DP76" s="298">
        <f>SUMIF(VolList,$AD76,Constants!DP$1150:DP$1165)</f>
        <v>0</v>
      </c>
      <c r="DQ76" s="298">
        <f>SUMIF(VolList,$AD76,Constants!DQ$1150:DQ$1165)</f>
        <v>0</v>
      </c>
      <c r="DR76" s="298">
        <f>SUMIF(VolList,$AD76,Constants!DR$1150:DR$1165)</f>
        <v>0</v>
      </c>
      <c r="DS76" s="298">
        <f>SUMIF(VolList,$AD76,Constants!DS$1150:DS$1165)</f>
        <v>0</v>
      </c>
      <c r="DT76" s="298">
        <f>SUMIF(VolList,$AD76,Constants!DT$1150:DT$1165)</f>
        <v>0</v>
      </c>
      <c r="DU76" s="298">
        <f>SUMIF(VolList,$AD76,Constants!DU$1150:DU$1165)</f>
        <v>0</v>
      </c>
      <c r="DV76" s="298">
        <f>SUMIF(VolList,$AD76,Constants!DV$1150:DV$1165)</f>
        <v>0</v>
      </c>
      <c r="DW76" s="298">
        <f>SUMIF(VolList,$AD76,Constants!DW$1150:DW$1165)</f>
        <v>0</v>
      </c>
      <c r="DX76" s="298">
        <f>SUMIF(VolList,$AD76,Constants!DX$1150:DX$1165)</f>
        <v>0</v>
      </c>
      <c r="DY76" s="298">
        <f>SUMIF(VolList,$AD76,Constants!DY$1150:DY$1165)</f>
        <v>0</v>
      </c>
      <c r="DZ76" s="298">
        <f>SUMIF(VolList,$AD76,Constants!DZ$1150:DZ$1165)</f>
        <v>0</v>
      </c>
      <c r="EA76" s="298">
        <f>SUMIF(VolList,$AD76,Constants!EA$1150:EA$1165)</f>
        <v>0</v>
      </c>
      <c r="EB76" s="298">
        <f>SUMIF(VolList,$AD76,Constants!EB$1150:EB$1165)</f>
        <v>0</v>
      </c>
      <c r="EC76" s="298">
        <f>SUMIF(VolList,$AD76,Constants!EC$1150:EC$1165)</f>
        <v>0</v>
      </c>
      <c r="ED76" s="298">
        <f>SUMIF(VolList,$AD76,Constants!ED$1150:ED$1165)</f>
        <v>0</v>
      </c>
      <c r="EE76" s="298">
        <f>SUMIF(VolList,$AD76,Constants!EE$1150:EE$1165)</f>
        <v>0</v>
      </c>
      <c r="EF76" s="298">
        <f>SUMIF(VolList,$AD76,Constants!EF$1150:EF$1165)</f>
        <v>0</v>
      </c>
      <c r="EG76" s="298">
        <f>SUMIF(VolList,$AD76,Constants!EG$1150:EG$1165)</f>
        <v>0</v>
      </c>
      <c r="EH76" s="298">
        <f>SUMIF(VolList,$AD76,Constants!EH$1150:EH$1165)</f>
        <v>0</v>
      </c>
      <c r="EI76" s="298">
        <f>SUMIF(VolList,$AD76,Constants!EI$1150:EI$1165)</f>
        <v>0</v>
      </c>
      <c r="EJ76" s="298">
        <f>SUMIF(VolList,$AD76,Constants!EJ$1150:EJ$1165)</f>
        <v>0</v>
      </c>
      <c r="EK76" s="298">
        <f>SUMIF(VolList,$AD76,Constants!EK$1150:EK$1165)</f>
        <v>0</v>
      </c>
      <c r="EL76" s="298">
        <f>SUMIF(VolList,$AD76,Constants!EL$1150:EL$1165)</f>
        <v>0</v>
      </c>
      <c r="EM76" s="298">
        <f>SUMIF(VolList,$AD76,Constants!EM$1150:EM$1165)</f>
        <v>0</v>
      </c>
      <c r="EN76" s="298">
        <f>SUMIF(VolList,$AD76,Constants!EN$1150:EN$1165)</f>
        <v>0</v>
      </c>
      <c r="EO76" s="298">
        <f>SUMIF(VolList,$AD76,Constants!EO$1150:EO$1165)</f>
        <v>0</v>
      </c>
      <c r="EP76" s="298">
        <f>SUMIF(VolList,$AD76,Constants!EP$1150:EP$1165)</f>
        <v>0</v>
      </c>
      <c r="EQ76" s="298">
        <f>SUMIF(VolList,$AD76,Constants!EQ$1150:EQ$1165)</f>
        <v>0</v>
      </c>
      <c r="ER76" s="298">
        <f>SUMIF(VolList,$AD76,Constants!ER$1150:ER$1165)</f>
        <v>0</v>
      </c>
      <c r="ES76" s="298">
        <f>SUMIF(VolList,$AD76,Constants!ES$1150:ES$1165)</f>
        <v>0</v>
      </c>
      <c r="ET76" s="298">
        <f>SUMIF(VolList,$AD76,Constants!ET$1150:ET$1165)</f>
        <v>0</v>
      </c>
      <c r="EU76" s="298">
        <f>SUMIF(VolList,$AD76,Constants!EU$1150:EU$1165)</f>
        <v>0</v>
      </c>
      <c r="EV76" s="298">
        <f>SUMIF(VolList,$AD76,Constants!EV$1150:EV$1165)</f>
        <v>0</v>
      </c>
      <c r="EW76" s="298">
        <f>SUMIF(VolList,$AD76,Constants!EW$1150:EW$1165)</f>
        <v>0</v>
      </c>
      <c r="EX76" s="298">
        <f>SUMIF(VolList,$AD76,Constants!EX$1150:EX$1165)</f>
        <v>0</v>
      </c>
      <c r="EY76" s="612"/>
      <c r="FB76" s="612"/>
    </row>
    <row r="77" spans="1:158" s="86" customFormat="1" ht="12.75" hidden="1" customHeight="1" outlineLevel="2">
      <c r="A77" s="1021"/>
      <c r="B77" s="303"/>
      <c r="C77" s="636"/>
      <c r="D77" s="680"/>
      <c r="E77" s="303"/>
      <c r="F77" s="851"/>
      <c r="G77" s="851"/>
      <c r="H77" s="851"/>
      <c r="I77" s="851"/>
      <c r="J77" s="851"/>
      <c r="K77" s="851"/>
      <c r="L77" s="851"/>
      <c r="M77" s="851"/>
      <c r="N77" s="851"/>
      <c r="O77" s="851"/>
      <c r="P77" s="851"/>
      <c r="Q77" s="851"/>
      <c r="R77" s="851"/>
      <c r="S77" s="851"/>
      <c r="T77" s="851"/>
      <c r="U77" s="851"/>
      <c r="V77" s="852"/>
      <c r="W77" s="851"/>
      <c r="X77" s="851"/>
      <c r="Y77" s="851"/>
      <c r="Z77" s="851"/>
      <c r="AA77" s="851"/>
      <c r="AB77" s="303"/>
      <c r="AC77" s="303"/>
      <c r="AD77" s="681" t="str">
        <f>$AD$17</f>
        <v>Cost Plus</v>
      </c>
      <c r="AE77" s="304">
        <f ca="1">SUM(AF77:EY77)</f>
        <v>132664.61538461538</v>
      </c>
      <c r="AF77" s="637">
        <f>SUMIF('Cost Plus'!$V$14:$V$114,$AD74,'Cost Plus'!AF$14:AF$114)</f>
        <v>0</v>
      </c>
      <c r="AG77" s="300">
        <f ca="1">SUMIF('Cost Plus'!$V$14:$V$114,$AD74,'Cost Plus'!AG$14:AG$114)</f>
        <v>0</v>
      </c>
      <c r="AH77" s="300">
        <f ca="1">SUMIF('Cost Plus'!$V$14:$V$114,$AD74,'Cost Plus'!AH$14:AH$114)</f>
        <v>0</v>
      </c>
      <c r="AI77" s="300">
        <f ca="1">SUMIF('Cost Plus'!$V$14:$V$114,$AD74,'Cost Plus'!AI$14:AI$114)</f>
        <v>0</v>
      </c>
      <c r="AJ77" s="300">
        <f ca="1">SUMIF('Cost Plus'!$V$14:$V$114,$AD74,'Cost Plus'!AJ$14:AJ$114)</f>
        <v>0</v>
      </c>
      <c r="AK77" s="300">
        <f ca="1">SUMIF('Cost Plus'!$V$14:$V$114,$AD74,'Cost Plus'!AK$14:AK$114)</f>
        <v>0</v>
      </c>
      <c r="AL77" s="300">
        <f ca="1">SUMIF('Cost Plus'!$V$14:$V$114,$AD74,'Cost Plus'!AL$14:AL$114)</f>
        <v>0</v>
      </c>
      <c r="AM77" s="300">
        <f ca="1">SUMIF('Cost Plus'!$V$14:$V$114,$AD74,'Cost Plus'!AM$14:AM$114)</f>
        <v>0</v>
      </c>
      <c r="AN77" s="300">
        <f ca="1">SUMIF('Cost Plus'!$V$14:$V$114,$AD74,'Cost Plus'!AN$14:AN$114)</f>
        <v>0</v>
      </c>
      <c r="AO77" s="300">
        <f ca="1">SUMIF('Cost Plus'!$V$14:$V$114,$AD74,'Cost Plus'!AO$14:AO$114)</f>
        <v>0</v>
      </c>
      <c r="AP77" s="300">
        <f ca="1">SUMIF('Cost Plus'!$V$14:$V$114,$AD74,'Cost Plus'!AP$14:AP$114)</f>
        <v>0</v>
      </c>
      <c r="AQ77" s="300">
        <f ca="1">SUMIF('Cost Plus'!$V$14:$V$114,$AD74,'Cost Plus'!AQ$14:AQ$114)</f>
        <v>0</v>
      </c>
      <c r="AR77" s="300">
        <f ca="1">SUMIF('Cost Plus'!$V$14:$V$114,$AD74,'Cost Plus'!AR$14:AR$114)</f>
        <v>0</v>
      </c>
      <c r="AS77" s="300">
        <f ca="1">SUMIF('Cost Plus'!$V$14:$V$114,$AD74,'Cost Plus'!AS$14:AS$114)</f>
        <v>0</v>
      </c>
      <c r="AT77" s="300">
        <f ca="1">SUMIF('Cost Plus'!$V$14:$V$114,$AD74,'Cost Plus'!AT$14:AT$114)</f>
        <v>23607.692307692305</v>
      </c>
      <c r="AU77" s="300">
        <f ca="1">SUMIF('Cost Plus'!$V$14:$V$114,$AD74,'Cost Plus'!AU$14:AU$114)</f>
        <v>32792.307692307688</v>
      </c>
      <c r="AV77" s="300">
        <f ca="1">SUMIF('Cost Plus'!$V$14:$V$114,$AD74,'Cost Plus'!AV$14:AV$114)</f>
        <v>38132.307692307688</v>
      </c>
      <c r="AW77" s="300">
        <f ca="1">SUMIF('Cost Plus'!$V$14:$V$114,$AD74,'Cost Plus'!AW$14:AW$114)</f>
        <v>38132.307692307688</v>
      </c>
      <c r="AX77" s="300">
        <f ca="1">SUMIF('Cost Plus'!$V$14:$V$114,$AD74,'Cost Plus'!AX$14:AX$114)</f>
        <v>0</v>
      </c>
      <c r="AY77" s="300">
        <f ca="1">SUMIF('Cost Plus'!$V$14:$V$114,$AD74,'Cost Plus'!AY$14:AY$114)</f>
        <v>0</v>
      </c>
      <c r="AZ77" s="300">
        <f ca="1">SUMIF('Cost Plus'!$V$14:$V$114,$AD74,'Cost Plus'!AZ$14:AZ$114)</f>
        <v>0</v>
      </c>
      <c r="BA77" s="300">
        <f ca="1">SUMIF('Cost Plus'!$V$14:$V$114,$AD74,'Cost Plus'!BA$14:BA$114)</f>
        <v>0</v>
      </c>
      <c r="BB77" s="300">
        <f ca="1">SUMIF('Cost Plus'!$V$14:$V$114,$AD74,'Cost Plus'!BB$14:BB$114)</f>
        <v>0</v>
      </c>
      <c r="BC77" s="300">
        <f ca="1">SUMIF('Cost Plus'!$V$14:$V$114,$AD74,'Cost Plus'!BC$14:BC$114)</f>
        <v>0</v>
      </c>
      <c r="BD77" s="300">
        <f ca="1">SUMIF('Cost Plus'!$V$14:$V$114,$AD74,'Cost Plus'!BD$14:BD$114)</f>
        <v>0</v>
      </c>
      <c r="BE77" s="300">
        <f ca="1">SUMIF('Cost Plus'!$V$14:$V$114,$AD74,'Cost Plus'!BE$14:BE$114)</f>
        <v>0</v>
      </c>
      <c r="BF77" s="300">
        <f ca="1">SUMIF('Cost Plus'!$V$14:$V$114,$AD74,'Cost Plus'!BF$14:BF$114)</f>
        <v>0</v>
      </c>
      <c r="BG77" s="300">
        <f ca="1">SUMIF('Cost Plus'!$V$14:$V$114,$AD74,'Cost Plus'!BG$14:BG$114)</f>
        <v>0</v>
      </c>
      <c r="BH77" s="300">
        <f ca="1">SUMIF('Cost Plus'!$V$14:$V$114,$AD74,'Cost Plus'!BH$14:BH$114)</f>
        <v>0</v>
      </c>
      <c r="BI77" s="300">
        <f ca="1">SUMIF('Cost Plus'!$V$14:$V$114,$AD74,'Cost Plus'!BI$14:BI$114)</f>
        <v>0</v>
      </c>
      <c r="BJ77" s="300">
        <f ca="1">SUMIF('Cost Plus'!$V$14:$V$114,$AD74,'Cost Plus'!BJ$14:BJ$114)</f>
        <v>0</v>
      </c>
      <c r="BK77" s="300">
        <f ca="1">SUMIF('Cost Plus'!$V$14:$V$114,$AD74,'Cost Plus'!BK$14:BK$114)</f>
        <v>0</v>
      </c>
      <c r="BL77" s="300">
        <f ca="1">SUMIF('Cost Plus'!$V$14:$V$114,$AD74,'Cost Plus'!BL$14:BL$114)</f>
        <v>0</v>
      </c>
      <c r="BM77" s="300">
        <f ca="1">SUMIF('Cost Plus'!$V$14:$V$114,$AD74,'Cost Plus'!BM$14:BM$114)</f>
        <v>0</v>
      </c>
      <c r="BN77" s="300">
        <f ca="1">SUMIF('Cost Plus'!$V$14:$V$114,$AD74,'Cost Plus'!BN$14:BN$114)</f>
        <v>0</v>
      </c>
      <c r="BO77" s="300">
        <f ca="1">SUMIF('Cost Plus'!$V$14:$V$114,$AD74,'Cost Plus'!BO$14:BO$114)</f>
        <v>0</v>
      </c>
      <c r="BP77" s="300">
        <f ca="1">SUMIF('Cost Plus'!$V$14:$V$114,$AD74,'Cost Plus'!BP$14:BP$114)</f>
        <v>0</v>
      </c>
      <c r="BQ77" s="300">
        <f ca="1">SUMIF('Cost Plus'!$V$14:$V$114,$AD74,'Cost Plus'!BQ$14:BQ$114)</f>
        <v>0</v>
      </c>
      <c r="BR77" s="300">
        <f ca="1">SUMIF('Cost Plus'!$V$14:$V$114,$AD74,'Cost Plus'!BR$14:BR$114)</f>
        <v>0</v>
      </c>
      <c r="BS77" s="300">
        <f ca="1">SUMIF('Cost Plus'!$V$14:$V$114,$AD74,'Cost Plus'!BS$14:BS$114)</f>
        <v>0</v>
      </c>
      <c r="BT77" s="300">
        <f ca="1">SUMIF('Cost Plus'!$V$14:$V$114,$AD74,'Cost Plus'!BT$14:BT$114)</f>
        <v>0</v>
      </c>
      <c r="BU77" s="300">
        <f ca="1">SUMIF('Cost Plus'!$V$14:$V$114,$AD74,'Cost Plus'!BU$14:BU$114)</f>
        <v>0</v>
      </c>
      <c r="BV77" s="300">
        <f ca="1">SUMIF('Cost Plus'!$V$14:$V$114,$AD74,'Cost Plus'!BV$14:BV$114)</f>
        <v>0</v>
      </c>
      <c r="BW77" s="300">
        <f ca="1">SUMIF('Cost Plus'!$V$14:$V$114,$AD74,'Cost Plus'!BW$14:BW$114)</f>
        <v>0</v>
      </c>
      <c r="BX77" s="300">
        <f ca="1">SUMIF('Cost Plus'!$V$14:$V$114,$AD74,'Cost Plus'!BX$14:BX$114)</f>
        <v>0</v>
      </c>
      <c r="BY77" s="300">
        <f ca="1">SUMIF('Cost Plus'!$V$14:$V$114,$AD74,'Cost Plus'!BY$14:BY$114)</f>
        <v>0</v>
      </c>
      <c r="BZ77" s="300">
        <f ca="1">SUMIF('Cost Plus'!$V$14:$V$114,$AD74,'Cost Plus'!BZ$14:BZ$114)</f>
        <v>0</v>
      </c>
      <c r="CA77" s="300">
        <f ca="1">SUMIF('Cost Plus'!$V$14:$V$114,$AD74,'Cost Plus'!CA$14:CA$114)</f>
        <v>0</v>
      </c>
      <c r="CB77" s="300">
        <f ca="1">SUMIF('Cost Plus'!$V$14:$V$114,$AD74,'Cost Plus'!CB$14:CB$114)</f>
        <v>0</v>
      </c>
      <c r="CC77" s="300">
        <f ca="1">SUMIF('Cost Plus'!$V$14:$V$114,$AD74,'Cost Plus'!CC$14:CC$114)</f>
        <v>0</v>
      </c>
      <c r="CD77" s="300">
        <f ca="1">SUMIF('Cost Plus'!$V$14:$V$114,$AD74,'Cost Plus'!CD$14:CD$114)</f>
        <v>0</v>
      </c>
      <c r="CE77" s="300">
        <f ca="1">SUMIF('Cost Plus'!$V$14:$V$114,$AD74,'Cost Plus'!CE$14:CE$114)</f>
        <v>0</v>
      </c>
      <c r="CF77" s="300">
        <f ca="1">SUMIF('Cost Plus'!$V$14:$V$114,$AD74,'Cost Plus'!CF$14:CF$114)</f>
        <v>0</v>
      </c>
      <c r="CG77" s="300">
        <f ca="1">SUMIF('Cost Plus'!$V$14:$V$114,$AD74,'Cost Plus'!CG$14:CG$114)</f>
        <v>0</v>
      </c>
      <c r="CH77" s="300">
        <f ca="1">SUMIF('Cost Plus'!$V$14:$V$114,$AD74,'Cost Plus'!CH$14:CH$114)</f>
        <v>0</v>
      </c>
      <c r="CI77" s="300">
        <f ca="1">SUMIF('Cost Plus'!$V$14:$V$114,$AD74,'Cost Plus'!CI$14:CI$114)</f>
        <v>0</v>
      </c>
      <c r="CJ77" s="300">
        <f ca="1">SUMIF('Cost Plus'!$V$14:$V$114,$AD74,'Cost Plus'!CJ$14:CJ$114)</f>
        <v>0</v>
      </c>
      <c r="CK77" s="300">
        <f ca="1">SUMIF('Cost Plus'!$V$14:$V$114,$AD74,'Cost Plus'!CK$14:CK$114)</f>
        <v>0</v>
      </c>
      <c r="CL77" s="300">
        <f ca="1">SUMIF('Cost Plus'!$V$14:$V$114,$AD74,'Cost Plus'!CL$14:CL$114)</f>
        <v>0</v>
      </c>
      <c r="CM77" s="300">
        <f ca="1">SUMIF('Cost Plus'!$V$14:$V$114,$AD74,'Cost Plus'!CM$14:CM$114)</f>
        <v>0</v>
      </c>
      <c r="CN77" s="300">
        <f ca="1">SUMIF('Cost Plus'!$V$14:$V$114,$AD74,'Cost Plus'!CN$14:CN$114)</f>
        <v>0</v>
      </c>
      <c r="CO77" s="300">
        <f ca="1">SUMIF('Cost Plus'!$V$14:$V$114,$AD74,'Cost Plus'!CO$14:CO$114)</f>
        <v>0</v>
      </c>
      <c r="CP77" s="300">
        <f ca="1">SUMIF('Cost Plus'!$V$14:$V$114,$AD74,'Cost Plus'!CP$14:CP$114)</f>
        <v>0</v>
      </c>
      <c r="CQ77" s="300">
        <f ca="1">SUMIF('Cost Plus'!$V$14:$V$114,$AD74,'Cost Plus'!CQ$14:CQ$114)</f>
        <v>0</v>
      </c>
      <c r="CR77" s="300">
        <f ca="1">SUMIF('Cost Plus'!$V$14:$V$114,$AD74,'Cost Plus'!CR$14:CR$114)</f>
        <v>0</v>
      </c>
      <c r="CS77" s="300">
        <f ca="1">SUMIF('Cost Plus'!$V$14:$V$114,$AD74,'Cost Plus'!CS$14:CS$114)</f>
        <v>0</v>
      </c>
      <c r="CT77" s="300">
        <f ca="1">SUMIF('Cost Plus'!$V$14:$V$114,$AD74,'Cost Plus'!CT$14:CT$114)</f>
        <v>0</v>
      </c>
      <c r="CU77" s="300">
        <f ca="1">SUMIF('Cost Plus'!$V$14:$V$114,$AD74,'Cost Plus'!CU$14:CU$114)</f>
        <v>0</v>
      </c>
      <c r="CV77" s="300">
        <f ca="1">SUMIF('Cost Plus'!$V$14:$V$114,$AD74,'Cost Plus'!CV$14:CV$114)</f>
        <v>0</v>
      </c>
      <c r="CW77" s="300">
        <f ca="1">SUMIF('Cost Plus'!$V$14:$V$114,$AD74,'Cost Plus'!CW$14:CW$114)</f>
        <v>0</v>
      </c>
      <c r="CX77" s="300">
        <f ca="1">SUMIF('Cost Plus'!$V$14:$V$114,$AD74,'Cost Plus'!CX$14:CX$114)</f>
        <v>0</v>
      </c>
      <c r="CY77" s="300">
        <f ca="1">SUMIF('Cost Plus'!$V$14:$V$114,$AD74,'Cost Plus'!CY$14:CY$114)</f>
        <v>0</v>
      </c>
      <c r="CZ77" s="300">
        <f ca="1">SUMIF('Cost Plus'!$V$14:$V$114,$AD74,'Cost Plus'!CZ$14:CZ$114)</f>
        <v>0</v>
      </c>
      <c r="DA77" s="300">
        <f ca="1">SUMIF('Cost Plus'!$V$14:$V$114,$AD74,'Cost Plus'!DA$14:DA$114)</f>
        <v>0</v>
      </c>
      <c r="DB77" s="300">
        <f ca="1">SUMIF('Cost Plus'!$V$14:$V$114,$AD74,'Cost Plus'!DB$14:DB$114)</f>
        <v>0</v>
      </c>
      <c r="DC77" s="300">
        <f ca="1">SUMIF('Cost Plus'!$V$14:$V$114,$AD74,'Cost Plus'!DC$14:DC$114)</f>
        <v>0</v>
      </c>
      <c r="DD77" s="300">
        <f ca="1">SUMIF('Cost Plus'!$V$14:$V$114,$AD74,'Cost Plus'!DD$14:DD$114)</f>
        <v>0</v>
      </c>
      <c r="DE77" s="300">
        <f ca="1">SUMIF('Cost Plus'!$V$14:$V$114,$AD74,'Cost Plus'!DE$14:DE$114)</f>
        <v>0</v>
      </c>
      <c r="DF77" s="300">
        <f ca="1">SUMIF('Cost Plus'!$V$14:$V$114,$AD74,'Cost Plus'!DF$14:DF$114)</f>
        <v>0</v>
      </c>
      <c r="DG77" s="300">
        <f ca="1">SUMIF('Cost Plus'!$V$14:$V$114,$AD74,'Cost Plus'!DG$14:DG$114)</f>
        <v>0</v>
      </c>
      <c r="DH77" s="300">
        <f ca="1">SUMIF('Cost Plus'!$V$14:$V$114,$AD74,'Cost Plus'!DH$14:DH$114)</f>
        <v>0</v>
      </c>
      <c r="DI77" s="300">
        <f ca="1">SUMIF('Cost Plus'!$V$14:$V$114,$AD74,'Cost Plus'!DI$14:DI$114)</f>
        <v>0</v>
      </c>
      <c r="DJ77" s="300">
        <f ca="1">SUMIF('Cost Plus'!$V$14:$V$114,$AD74,'Cost Plus'!DJ$14:DJ$114)</f>
        <v>0</v>
      </c>
      <c r="DK77" s="300">
        <f ca="1">SUMIF('Cost Plus'!$V$14:$V$114,$AD74,'Cost Plus'!DK$14:DK$114)</f>
        <v>0</v>
      </c>
      <c r="DL77" s="300">
        <f ca="1">SUMIF('Cost Plus'!$V$14:$V$114,$AD74,'Cost Plus'!DL$14:DL$114)</f>
        <v>0</v>
      </c>
      <c r="DM77" s="300">
        <f ca="1">SUMIF('Cost Plus'!$V$14:$V$114,$AD74,'Cost Plus'!DM$14:DM$114)</f>
        <v>0</v>
      </c>
      <c r="DN77" s="300">
        <f ca="1">SUMIF('Cost Plus'!$V$14:$V$114,$AD74,'Cost Plus'!DN$14:DN$114)</f>
        <v>0</v>
      </c>
      <c r="DO77" s="300">
        <f ca="1">SUMIF('Cost Plus'!$V$14:$V$114,$AD74,'Cost Plus'!DO$14:DO$114)</f>
        <v>0</v>
      </c>
      <c r="DP77" s="300">
        <f ca="1">SUMIF('Cost Plus'!$V$14:$V$114,$AD74,'Cost Plus'!DP$14:DP$114)</f>
        <v>0</v>
      </c>
      <c r="DQ77" s="300">
        <f ca="1">SUMIF('Cost Plus'!$V$14:$V$114,$AD74,'Cost Plus'!DQ$14:DQ$114)</f>
        <v>0</v>
      </c>
      <c r="DR77" s="300">
        <f ca="1">SUMIF('Cost Plus'!$V$14:$V$114,$AD74,'Cost Plus'!DR$14:DR$114)</f>
        <v>0</v>
      </c>
      <c r="DS77" s="300">
        <f ca="1">SUMIF('Cost Plus'!$V$14:$V$114,$AD74,'Cost Plus'!DS$14:DS$114)</f>
        <v>0</v>
      </c>
      <c r="DT77" s="300">
        <f ca="1">SUMIF('Cost Plus'!$V$14:$V$114,$AD74,'Cost Plus'!DT$14:DT$114)</f>
        <v>0</v>
      </c>
      <c r="DU77" s="300">
        <f ca="1">SUMIF('Cost Plus'!$V$14:$V$114,$AD74,'Cost Plus'!DU$14:DU$114)</f>
        <v>0</v>
      </c>
      <c r="DV77" s="300">
        <f ca="1">SUMIF('Cost Plus'!$V$14:$V$114,$AD74,'Cost Plus'!DV$14:DV$114)</f>
        <v>0</v>
      </c>
      <c r="DW77" s="300">
        <f ca="1">SUMIF('Cost Plus'!$V$14:$V$114,$AD74,'Cost Plus'!DW$14:DW$114)</f>
        <v>0</v>
      </c>
      <c r="DX77" s="300">
        <f ca="1">SUMIF('Cost Plus'!$V$14:$V$114,$AD74,'Cost Plus'!DX$14:DX$114)</f>
        <v>0</v>
      </c>
      <c r="DY77" s="300">
        <f ca="1">SUMIF('Cost Plus'!$V$14:$V$114,$AD74,'Cost Plus'!DY$14:DY$114)</f>
        <v>0</v>
      </c>
      <c r="DZ77" s="300">
        <f ca="1">SUMIF('Cost Plus'!$V$14:$V$114,$AD74,'Cost Plus'!DZ$14:DZ$114)</f>
        <v>0</v>
      </c>
      <c r="EA77" s="300">
        <f ca="1">SUMIF('Cost Plus'!$V$14:$V$114,$AD74,'Cost Plus'!EA$14:EA$114)</f>
        <v>0</v>
      </c>
      <c r="EB77" s="300">
        <f ca="1">SUMIF('Cost Plus'!$V$14:$V$114,$AD74,'Cost Plus'!EB$14:EB$114)</f>
        <v>0</v>
      </c>
      <c r="EC77" s="300">
        <f ca="1">SUMIF('Cost Plus'!$V$14:$V$114,$AD74,'Cost Plus'!EC$14:EC$114)</f>
        <v>0</v>
      </c>
      <c r="ED77" s="300">
        <f ca="1">SUMIF('Cost Plus'!$V$14:$V$114,$AD74,'Cost Plus'!ED$14:ED$114)</f>
        <v>0</v>
      </c>
      <c r="EE77" s="300">
        <f ca="1">SUMIF('Cost Plus'!$V$14:$V$114,$AD74,'Cost Plus'!EE$14:EE$114)</f>
        <v>0</v>
      </c>
      <c r="EF77" s="300">
        <f ca="1">SUMIF('Cost Plus'!$V$14:$V$114,$AD74,'Cost Plus'!EF$14:EF$114)</f>
        <v>0</v>
      </c>
      <c r="EG77" s="300">
        <f ca="1">SUMIF('Cost Plus'!$V$14:$V$114,$AD74,'Cost Plus'!EG$14:EG$114)</f>
        <v>0</v>
      </c>
      <c r="EH77" s="300">
        <f ca="1">SUMIF('Cost Plus'!$V$14:$V$114,$AD74,'Cost Plus'!EH$14:EH$114)</f>
        <v>0</v>
      </c>
      <c r="EI77" s="300">
        <f ca="1">SUMIF('Cost Plus'!$V$14:$V$114,$AD74,'Cost Plus'!EI$14:EI$114)</f>
        <v>0</v>
      </c>
      <c r="EJ77" s="300">
        <f ca="1">SUMIF('Cost Plus'!$V$14:$V$114,$AD74,'Cost Plus'!EJ$14:EJ$114)</f>
        <v>0</v>
      </c>
      <c r="EK77" s="300">
        <f ca="1">SUMIF('Cost Plus'!$V$14:$V$114,$AD74,'Cost Plus'!EK$14:EK$114)</f>
        <v>0</v>
      </c>
      <c r="EL77" s="300">
        <f ca="1">SUMIF('Cost Plus'!$V$14:$V$114,$AD74,'Cost Plus'!EL$14:EL$114)</f>
        <v>0</v>
      </c>
      <c r="EM77" s="300">
        <f ca="1">SUMIF('Cost Plus'!$V$14:$V$114,$AD74,'Cost Plus'!EM$14:EM$114)</f>
        <v>0</v>
      </c>
      <c r="EN77" s="300">
        <f ca="1">SUMIF('Cost Plus'!$V$14:$V$114,$AD74,'Cost Plus'!EN$14:EN$114)</f>
        <v>0</v>
      </c>
      <c r="EO77" s="300">
        <f ca="1">SUMIF('Cost Plus'!$V$14:$V$114,$AD74,'Cost Plus'!EO$14:EO$114)</f>
        <v>0</v>
      </c>
      <c r="EP77" s="300">
        <f ca="1">SUMIF('Cost Plus'!$V$14:$V$114,$AD74,'Cost Plus'!EP$14:EP$114)</f>
        <v>0</v>
      </c>
      <c r="EQ77" s="300">
        <f ca="1">SUMIF('Cost Plus'!$V$14:$V$114,$AD74,'Cost Plus'!EQ$14:EQ$114)</f>
        <v>0</v>
      </c>
      <c r="ER77" s="300">
        <f ca="1">SUMIF('Cost Plus'!$V$14:$V$114,$AD74,'Cost Plus'!ER$14:ER$114)</f>
        <v>0</v>
      </c>
      <c r="ES77" s="300">
        <f ca="1">SUMIF('Cost Plus'!$V$14:$V$114,$AD74,'Cost Plus'!ES$14:ES$114)</f>
        <v>0</v>
      </c>
      <c r="ET77" s="300">
        <f ca="1">SUMIF('Cost Plus'!$V$14:$V$114,$AD74,'Cost Plus'!ET$14:ET$114)</f>
        <v>0</v>
      </c>
      <c r="EU77" s="300">
        <f ca="1">SUMIF('Cost Plus'!$V$14:$V$114,$AD74,'Cost Plus'!EU$14:EU$114)</f>
        <v>0</v>
      </c>
      <c r="EV77" s="300">
        <f ca="1">SUMIF('Cost Plus'!$V$14:$V$114,$AD74,'Cost Plus'!EV$14:EV$114)</f>
        <v>0</v>
      </c>
      <c r="EW77" s="638">
        <f ca="1">SUMIF('Cost Plus'!$V$14:$V$114,$AD74,'Cost Plus'!EW$14:EW$114)</f>
        <v>0</v>
      </c>
      <c r="EX77" s="639">
        <f ca="1">SUMIF('Cost Plus'!$V$14:$V$114,$AD74,'Cost Plus'!EX$14:EX$114)</f>
        <v>0</v>
      </c>
      <c r="EY77" s="612"/>
      <c r="FB77" s="612"/>
    </row>
    <row r="78" spans="1:158" s="86" customFormat="1" ht="12.75" hidden="1" customHeight="1" outlineLevel="2" thickBot="1">
      <c r="A78" s="303"/>
      <c r="B78" s="303"/>
      <c r="C78" s="640"/>
      <c r="D78" s="848"/>
      <c r="E78" s="853"/>
      <c r="F78" s="854"/>
      <c r="G78" s="854"/>
      <c r="H78" s="854"/>
      <c r="I78" s="854"/>
      <c r="J78" s="854"/>
      <c r="K78" s="854"/>
      <c r="L78" s="854"/>
      <c r="M78" s="854"/>
      <c r="N78" s="854"/>
      <c r="O78" s="854"/>
      <c r="P78" s="854"/>
      <c r="Q78" s="854"/>
      <c r="R78" s="854"/>
      <c r="S78" s="854"/>
      <c r="T78" s="854"/>
      <c r="U78" s="854"/>
      <c r="V78" s="855"/>
      <c r="W78" s="854"/>
      <c r="X78" s="854"/>
      <c r="Y78" s="854"/>
      <c r="Z78" s="854"/>
      <c r="AA78" s="854"/>
      <c r="AB78" s="853"/>
      <c r="AC78" s="853"/>
      <c r="AD78" s="682" t="str">
        <f>$AD$18</f>
        <v>% Cost Plus to date</v>
      </c>
      <c r="AE78" s="641">
        <f ca="1">MAX(AF78:EY78)</f>
        <v>1</v>
      </c>
      <c r="AF78" s="642">
        <f ca="1">IF($AE77=0,0,SUM($AF77:AF77)/$AE77)</f>
        <v>0</v>
      </c>
      <c r="AG78" s="643">
        <f ca="1">IF($AE77=0,0,SUM($AF77:AG77)/$AE77)</f>
        <v>0</v>
      </c>
      <c r="AH78" s="643">
        <f ca="1">IF($AE77=0,0,SUM($AF77:AH77)/$AE77)</f>
        <v>0</v>
      </c>
      <c r="AI78" s="643">
        <f ca="1">IF($AE77=0,0,SUM($AF77:AI77)/$AE77)</f>
        <v>0</v>
      </c>
      <c r="AJ78" s="643">
        <f ca="1">IF($AE77=0,0,SUM($AF77:AJ77)/$AE77)</f>
        <v>0</v>
      </c>
      <c r="AK78" s="643">
        <f ca="1">IF($AE77=0,0,SUM($AF77:AK77)/$AE77)</f>
        <v>0</v>
      </c>
      <c r="AL78" s="643">
        <f ca="1">IF($AE77=0,0,SUM($AF77:AL77)/$AE77)</f>
        <v>0</v>
      </c>
      <c r="AM78" s="643">
        <f ca="1">IF($AE77=0,0,SUM($AF77:AM77)/$AE77)</f>
        <v>0</v>
      </c>
      <c r="AN78" s="643">
        <f ca="1">IF($AE77=0,0,SUM($AF77:AN77)/$AE77)</f>
        <v>0</v>
      </c>
      <c r="AO78" s="643">
        <f ca="1">IF($AE77=0,0,SUM($AF77:AO77)/$AE77)</f>
        <v>0</v>
      </c>
      <c r="AP78" s="643">
        <f ca="1">IF($AE77=0,0,SUM($AF77:AP77)/$AE77)</f>
        <v>0</v>
      </c>
      <c r="AQ78" s="643">
        <f ca="1">IF($AE77=0,0,SUM($AF77:AQ77)/$AE77)</f>
        <v>0</v>
      </c>
      <c r="AR78" s="643">
        <f ca="1">IF($AE77=0,0,SUM($AF77:AR77)/$AE77)</f>
        <v>0</v>
      </c>
      <c r="AS78" s="643">
        <f ca="1">IF($AE77=0,0,SUM($AF77:AS77)/$AE77)</f>
        <v>0</v>
      </c>
      <c r="AT78" s="643">
        <f ca="1">IF($AE77=0,0,SUM($AF77:AT77)/$AE77)</f>
        <v>0.17795018090731979</v>
      </c>
      <c r="AU78" s="643">
        <f ca="1">IF($AE77=0,0,SUM($AF77:AU77)/$AE77)</f>
        <v>0.4251322015029223</v>
      </c>
      <c r="AV78" s="643">
        <f ca="1">IF($AE77=0,0,SUM($AF77:AV77)/$AE77)</f>
        <v>0.71256610075146121</v>
      </c>
      <c r="AW78" s="643">
        <f ca="1">IF($AE77=0,0,SUM($AF77:AW77)/$AE77)</f>
        <v>1</v>
      </c>
      <c r="AX78" s="643">
        <f ca="1">IF($AE77=0,0,SUM($AF77:AX77)/$AE77)</f>
        <v>1</v>
      </c>
      <c r="AY78" s="643">
        <f ca="1">IF($AE77=0,0,SUM($AF77:AY77)/$AE77)</f>
        <v>1</v>
      </c>
      <c r="AZ78" s="643">
        <f ca="1">IF($AE77=0,0,SUM($AF77:AZ77)/$AE77)</f>
        <v>1</v>
      </c>
      <c r="BA78" s="643">
        <f ca="1">IF($AE77=0,0,SUM($AF77:BA77)/$AE77)</f>
        <v>1</v>
      </c>
      <c r="BB78" s="643">
        <f ca="1">IF($AE77=0,0,SUM($AF77:BB77)/$AE77)</f>
        <v>1</v>
      </c>
      <c r="BC78" s="643">
        <f ca="1">IF($AE77=0,0,SUM($AF77:BC77)/$AE77)</f>
        <v>1</v>
      </c>
      <c r="BD78" s="643">
        <f ca="1">IF($AE77=0,0,SUM($AF77:BD77)/$AE77)</f>
        <v>1</v>
      </c>
      <c r="BE78" s="643">
        <f ca="1">IF($AE77=0,0,SUM($AF77:BE77)/$AE77)</f>
        <v>1</v>
      </c>
      <c r="BF78" s="643">
        <f ca="1">IF($AE77=0,0,SUM($AF77:BF77)/$AE77)</f>
        <v>1</v>
      </c>
      <c r="BG78" s="643">
        <f ca="1">IF($AE77=0,0,SUM($AF77:BG77)/$AE77)</f>
        <v>1</v>
      </c>
      <c r="BH78" s="643">
        <f ca="1">IF($AE77=0,0,SUM($AF77:BH77)/$AE77)</f>
        <v>1</v>
      </c>
      <c r="BI78" s="643">
        <f ca="1">IF($AE77=0,0,SUM($AF77:BI77)/$AE77)</f>
        <v>1</v>
      </c>
      <c r="BJ78" s="643">
        <f ca="1">IF($AE77=0,0,SUM($AF77:BJ77)/$AE77)</f>
        <v>1</v>
      </c>
      <c r="BK78" s="643">
        <f ca="1">IF($AE77=0,0,SUM($AF77:BK77)/$AE77)</f>
        <v>1</v>
      </c>
      <c r="BL78" s="643">
        <f ca="1">IF($AE77=0,0,SUM($AF77:BL77)/$AE77)</f>
        <v>1</v>
      </c>
      <c r="BM78" s="643">
        <f ca="1">IF($AE77=0,0,SUM($AF77:BM77)/$AE77)</f>
        <v>1</v>
      </c>
      <c r="BN78" s="643">
        <f ca="1">IF($AE77=0,0,SUM($AF77:BN77)/$AE77)</f>
        <v>1</v>
      </c>
      <c r="BO78" s="643">
        <f ca="1">IF($AE77=0,0,SUM($AF77:BO77)/$AE77)</f>
        <v>1</v>
      </c>
      <c r="BP78" s="643">
        <f ca="1">IF($AE77=0,0,SUM($AF77:BP77)/$AE77)</f>
        <v>1</v>
      </c>
      <c r="BQ78" s="643">
        <f ca="1">IF($AE77=0,0,SUM($AF77:BQ77)/$AE77)</f>
        <v>1</v>
      </c>
      <c r="BR78" s="643">
        <f ca="1">IF($AE77=0,0,SUM($AF77:BR77)/$AE77)</f>
        <v>1</v>
      </c>
      <c r="BS78" s="643">
        <f ca="1">IF($AE77=0,0,SUM($AF77:BS77)/$AE77)</f>
        <v>1</v>
      </c>
      <c r="BT78" s="643">
        <f ca="1">IF($AE77=0,0,SUM($AF77:BT77)/$AE77)</f>
        <v>1</v>
      </c>
      <c r="BU78" s="643">
        <f ca="1">IF($AE77=0,0,SUM($AF77:BU77)/$AE77)</f>
        <v>1</v>
      </c>
      <c r="BV78" s="643">
        <f ca="1">IF($AE77=0,0,SUM($AF77:BV77)/$AE77)</f>
        <v>1</v>
      </c>
      <c r="BW78" s="643">
        <f ca="1">IF($AE77=0,0,SUM($AF77:BW77)/$AE77)</f>
        <v>1</v>
      </c>
      <c r="BX78" s="643">
        <f ca="1">IF($AE77=0,0,SUM($AF77:BX77)/$AE77)</f>
        <v>1</v>
      </c>
      <c r="BY78" s="643">
        <f ca="1">IF($AE77=0,0,SUM($AF77:BY77)/$AE77)</f>
        <v>1</v>
      </c>
      <c r="BZ78" s="643">
        <f ca="1">IF($AE77=0,0,SUM($AF77:BZ77)/$AE77)</f>
        <v>1</v>
      </c>
      <c r="CA78" s="643">
        <f ca="1">IF($AE77=0,0,SUM($AF77:CA77)/$AE77)</f>
        <v>1</v>
      </c>
      <c r="CB78" s="643">
        <f ca="1">IF($AE77=0,0,SUM($AF77:CB77)/$AE77)</f>
        <v>1</v>
      </c>
      <c r="CC78" s="643">
        <f ca="1">IF($AE77=0,0,SUM($AF77:CC77)/$AE77)</f>
        <v>1</v>
      </c>
      <c r="CD78" s="643">
        <f ca="1">IF($AE77=0,0,SUM($AF77:CD77)/$AE77)</f>
        <v>1</v>
      </c>
      <c r="CE78" s="643">
        <f ca="1">IF($AE77=0,0,SUM($AF77:CE77)/$AE77)</f>
        <v>1</v>
      </c>
      <c r="CF78" s="643">
        <f ca="1">IF($AE77=0,0,SUM($AF77:CF77)/$AE77)</f>
        <v>1</v>
      </c>
      <c r="CG78" s="643">
        <f ca="1">IF($AE77=0,0,SUM($AF77:CG77)/$AE77)</f>
        <v>1</v>
      </c>
      <c r="CH78" s="643">
        <f ca="1">IF($AE77=0,0,SUM($AF77:CH77)/$AE77)</f>
        <v>1</v>
      </c>
      <c r="CI78" s="643">
        <f ca="1">IF($AE77=0,0,SUM($AF77:CI77)/$AE77)</f>
        <v>1</v>
      </c>
      <c r="CJ78" s="643">
        <f ca="1">IF($AE77=0,0,SUM($AF77:CJ77)/$AE77)</f>
        <v>1</v>
      </c>
      <c r="CK78" s="643">
        <f ca="1">IF($AE77=0,0,SUM($AF77:CK77)/$AE77)</f>
        <v>1</v>
      </c>
      <c r="CL78" s="643">
        <f ca="1">IF($AE77=0,0,SUM($AF77:CL77)/$AE77)</f>
        <v>1</v>
      </c>
      <c r="CM78" s="643">
        <f ca="1">IF($AE77=0,0,SUM($AF77:CM77)/$AE77)</f>
        <v>1</v>
      </c>
      <c r="CN78" s="643">
        <f ca="1">IF($AE77=0,0,SUM($AF77:CN77)/$AE77)</f>
        <v>1</v>
      </c>
      <c r="CO78" s="643">
        <f ca="1">IF($AE77=0,0,SUM($AF77:CO77)/$AE77)</f>
        <v>1</v>
      </c>
      <c r="CP78" s="643">
        <f ca="1">IF($AE77=0,0,SUM($AF77:CP77)/$AE77)</f>
        <v>1</v>
      </c>
      <c r="CQ78" s="643">
        <f ca="1">IF($AE77=0,0,SUM($AF77:CQ77)/$AE77)</f>
        <v>1</v>
      </c>
      <c r="CR78" s="643">
        <f ca="1">IF($AE77=0,0,SUM($AF77:CR77)/$AE77)</f>
        <v>1</v>
      </c>
      <c r="CS78" s="643">
        <f ca="1">IF($AE77=0,0,SUM($AF77:CS77)/$AE77)</f>
        <v>1</v>
      </c>
      <c r="CT78" s="643">
        <f ca="1">IF($AE77=0,0,SUM($AF77:CT77)/$AE77)</f>
        <v>1</v>
      </c>
      <c r="CU78" s="643">
        <f ca="1">IF($AE77=0,0,SUM($AF77:CU77)/$AE77)</f>
        <v>1</v>
      </c>
      <c r="CV78" s="643">
        <f ca="1">IF($AE77=0,0,SUM($AF77:CV77)/$AE77)</f>
        <v>1</v>
      </c>
      <c r="CW78" s="643">
        <f ca="1">IF($AE77=0,0,SUM($AF77:CW77)/$AE77)</f>
        <v>1</v>
      </c>
      <c r="CX78" s="643">
        <f ca="1">IF($AE77=0,0,SUM($AF77:CX77)/$AE77)</f>
        <v>1</v>
      </c>
      <c r="CY78" s="643">
        <f ca="1">IF($AE77=0,0,SUM($AF77:CY77)/$AE77)</f>
        <v>1</v>
      </c>
      <c r="CZ78" s="643">
        <f ca="1">IF($AE77=0,0,SUM($AF77:CZ77)/$AE77)</f>
        <v>1</v>
      </c>
      <c r="DA78" s="643">
        <f ca="1">IF($AE77=0,0,SUM($AF77:DA77)/$AE77)</f>
        <v>1</v>
      </c>
      <c r="DB78" s="643">
        <f ca="1">IF($AE77=0,0,SUM($AF77:DB77)/$AE77)</f>
        <v>1</v>
      </c>
      <c r="DC78" s="643">
        <f ca="1">IF($AE77=0,0,SUM($AF77:DC77)/$AE77)</f>
        <v>1</v>
      </c>
      <c r="DD78" s="643">
        <f ca="1">IF($AE77=0,0,SUM($AF77:DD77)/$AE77)</f>
        <v>1</v>
      </c>
      <c r="DE78" s="643">
        <f ca="1">IF($AE77=0,0,SUM($AF77:DE77)/$AE77)</f>
        <v>1</v>
      </c>
      <c r="DF78" s="643">
        <f ca="1">IF($AE77=0,0,SUM($AF77:DF77)/$AE77)</f>
        <v>1</v>
      </c>
      <c r="DG78" s="643">
        <f ca="1">IF($AE77=0,0,SUM($AF77:DG77)/$AE77)</f>
        <v>1</v>
      </c>
      <c r="DH78" s="643">
        <f ca="1">IF($AE77=0,0,SUM($AF77:DH77)/$AE77)</f>
        <v>1</v>
      </c>
      <c r="DI78" s="643">
        <f ca="1">IF($AE77=0,0,SUM($AF77:DI77)/$AE77)</f>
        <v>1</v>
      </c>
      <c r="DJ78" s="643">
        <f ca="1">IF($AE77=0,0,SUM($AF77:DJ77)/$AE77)</f>
        <v>1</v>
      </c>
      <c r="DK78" s="643">
        <f ca="1">IF($AE77=0,0,SUM($AF77:DK77)/$AE77)</f>
        <v>1</v>
      </c>
      <c r="DL78" s="643">
        <f ca="1">IF($AE77=0,0,SUM($AF77:DL77)/$AE77)</f>
        <v>1</v>
      </c>
      <c r="DM78" s="643">
        <f ca="1">IF($AE77=0,0,SUM($AF77:DM77)/$AE77)</f>
        <v>1</v>
      </c>
      <c r="DN78" s="643">
        <f ca="1">IF($AE77=0,0,SUM($AF77:DN77)/$AE77)</f>
        <v>1</v>
      </c>
      <c r="DO78" s="643">
        <f ca="1">IF($AE77=0,0,SUM($AF77:DO77)/$AE77)</f>
        <v>1</v>
      </c>
      <c r="DP78" s="643">
        <f ca="1">IF($AE77=0,0,SUM($AF77:DP77)/$AE77)</f>
        <v>1</v>
      </c>
      <c r="DQ78" s="643">
        <f ca="1">IF($AE77=0,0,SUM($AF77:DQ77)/$AE77)</f>
        <v>1</v>
      </c>
      <c r="DR78" s="643">
        <f ca="1">IF($AE77=0,0,SUM($AF77:DR77)/$AE77)</f>
        <v>1</v>
      </c>
      <c r="DS78" s="643">
        <f ca="1">IF($AE77=0,0,SUM($AF77:DS77)/$AE77)</f>
        <v>1</v>
      </c>
      <c r="DT78" s="643">
        <f ca="1">IF($AE77=0,0,SUM($AF77:DT77)/$AE77)</f>
        <v>1</v>
      </c>
      <c r="DU78" s="643">
        <f ca="1">IF($AE77=0,0,SUM($AF77:DU77)/$AE77)</f>
        <v>1</v>
      </c>
      <c r="DV78" s="643">
        <f ca="1">IF($AE77=0,0,SUM($AF77:DV77)/$AE77)</f>
        <v>1</v>
      </c>
      <c r="DW78" s="643">
        <f ca="1">IF($AE77=0,0,SUM($AF77:DW77)/$AE77)</f>
        <v>1</v>
      </c>
      <c r="DX78" s="643">
        <f ca="1">IF($AE77=0,0,SUM($AF77:DX77)/$AE77)</f>
        <v>1</v>
      </c>
      <c r="DY78" s="643">
        <f ca="1">IF($AE77=0,0,SUM($AF77:DY77)/$AE77)</f>
        <v>1</v>
      </c>
      <c r="DZ78" s="643">
        <f ca="1">IF($AE77=0,0,SUM($AF77:DZ77)/$AE77)</f>
        <v>1</v>
      </c>
      <c r="EA78" s="643">
        <f ca="1">IF($AE77=0,0,SUM($AF77:EA77)/$AE77)</f>
        <v>1</v>
      </c>
      <c r="EB78" s="643">
        <f ca="1">IF($AE77=0,0,SUM($AF77:EB77)/$AE77)</f>
        <v>1</v>
      </c>
      <c r="EC78" s="643">
        <f ca="1">IF($AE77=0,0,SUM($AF77:EC77)/$AE77)</f>
        <v>1</v>
      </c>
      <c r="ED78" s="643">
        <f ca="1">IF($AE77=0,0,SUM($AF77:ED77)/$AE77)</f>
        <v>1</v>
      </c>
      <c r="EE78" s="643">
        <f ca="1">IF($AE77=0,0,SUM($AF77:EE77)/$AE77)</f>
        <v>1</v>
      </c>
      <c r="EF78" s="643">
        <f ca="1">IF($AE77=0,0,SUM($AF77:EF77)/$AE77)</f>
        <v>1</v>
      </c>
      <c r="EG78" s="643">
        <f ca="1">IF($AE77=0,0,SUM($AF77:EG77)/$AE77)</f>
        <v>1</v>
      </c>
      <c r="EH78" s="643">
        <f ca="1">IF($AE77=0,0,SUM($AF77:EH77)/$AE77)</f>
        <v>1</v>
      </c>
      <c r="EI78" s="643">
        <f ca="1">IF($AE77=0,0,SUM($AF77:EI77)/$AE77)</f>
        <v>1</v>
      </c>
      <c r="EJ78" s="643">
        <f ca="1">IF($AE77=0,0,SUM($AF77:EJ77)/$AE77)</f>
        <v>1</v>
      </c>
      <c r="EK78" s="643">
        <f ca="1">IF($AE77=0,0,SUM($AF77:EK77)/$AE77)</f>
        <v>1</v>
      </c>
      <c r="EL78" s="643">
        <f ca="1">IF($AE77=0,0,SUM($AF77:EL77)/$AE77)</f>
        <v>1</v>
      </c>
      <c r="EM78" s="643">
        <f ca="1">IF($AE77=0,0,SUM($AF77:EM77)/$AE77)</f>
        <v>1</v>
      </c>
      <c r="EN78" s="643">
        <f ca="1">IF($AE77=0,0,SUM($AF77:EN77)/$AE77)</f>
        <v>1</v>
      </c>
      <c r="EO78" s="643">
        <f ca="1">IF($AE77=0,0,SUM($AF77:EO77)/$AE77)</f>
        <v>1</v>
      </c>
      <c r="EP78" s="643">
        <f ca="1">IF($AE77=0,0,SUM($AF77:EP77)/$AE77)</f>
        <v>1</v>
      </c>
      <c r="EQ78" s="643">
        <f ca="1">IF($AE77=0,0,SUM($AF77:EQ77)/$AE77)</f>
        <v>1</v>
      </c>
      <c r="ER78" s="643">
        <f ca="1">IF($AE77=0,0,SUM($AF77:ER77)/$AE77)</f>
        <v>1</v>
      </c>
      <c r="ES78" s="643">
        <f ca="1">IF($AE77=0,0,SUM($AF77:ES77)/$AE77)</f>
        <v>1</v>
      </c>
      <c r="ET78" s="643">
        <f ca="1">IF($AE77=0,0,SUM($AF77:ET77)/$AE77)</f>
        <v>1</v>
      </c>
      <c r="EU78" s="643">
        <f ca="1">IF($AE77=0,0,SUM($AF77:EU77)/$AE77)</f>
        <v>1</v>
      </c>
      <c r="EV78" s="643">
        <f ca="1">IF($AE77=0,0,SUM($AF77:EV77)/$AE77)</f>
        <v>1</v>
      </c>
      <c r="EW78" s="643">
        <f ca="1">IF($AE77=0,0,SUM($AF77:EW77)/$AE77)</f>
        <v>1</v>
      </c>
      <c r="EX78" s="644">
        <f ca="1">IF($AE77=0,0,SUM($AF77:EX77)/$AE77)</f>
        <v>1</v>
      </c>
      <c r="EY78" s="612"/>
      <c r="EZ78" s="863">
        <f ca="1">IF($AE77=0,0,IF(ABS(1-$AE78)&gt;(ErrTol/1000),1,0))</f>
        <v>0</v>
      </c>
      <c r="FB78" s="612"/>
    </row>
    <row r="79" spans="1:158" s="86" customFormat="1" ht="12.75" hidden="1" customHeight="1" outlineLevel="2" thickTop="1">
      <c r="A79" s="303"/>
      <c r="B79" s="303"/>
      <c r="C79" s="645"/>
      <c r="D79" s="856"/>
      <c r="E79" s="857"/>
      <c r="F79" s="858"/>
      <c r="G79" s="858"/>
      <c r="H79" s="858"/>
      <c r="I79" s="858"/>
      <c r="J79" s="858"/>
      <c r="K79" s="858"/>
      <c r="L79" s="858"/>
      <c r="M79" s="858"/>
      <c r="N79" s="858"/>
      <c r="O79" s="858"/>
      <c r="P79" s="858"/>
      <c r="Q79" s="858"/>
      <c r="R79" s="858"/>
      <c r="S79" s="858"/>
      <c r="T79" s="858"/>
      <c r="U79" s="858"/>
      <c r="V79" s="859"/>
      <c r="W79" s="858"/>
      <c r="X79" s="858"/>
      <c r="Y79" s="858"/>
      <c r="Z79" s="858"/>
      <c r="AA79" s="858"/>
      <c r="AB79" s="857"/>
      <c r="AC79" s="857"/>
      <c r="AD79" s="334" t="str">
        <f>$AD$19</f>
        <v>Charging Profile (eg. Milestones, Service Charges)</v>
      </c>
      <c r="AE79" s="646">
        <f>SUM(AF79:EY79)</f>
        <v>1</v>
      </c>
      <c r="AF79" s="529"/>
      <c r="AG79" s="530"/>
      <c r="AH79" s="530"/>
      <c r="AI79" s="530"/>
      <c r="AJ79" s="530"/>
      <c r="AK79" s="530"/>
      <c r="AL79" s="530"/>
      <c r="AM79" s="530"/>
      <c r="AN79" s="530"/>
      <c r="AO79" s="530"/>
      <c r="AP79" s="530"/>
      <c r="AQ79" s="530"/>
      <c r="AR79" s="530"/>
      <c r="AS79" s="530"/>
      <c r="AT79" s="530">
        <v>0.25</v>
      </c>
      <c r="AU79" s="530">
        <v>0.25</v>
      </c>
      <c r="AV79" s="530">
        <v>0.25</v>
      </c>
      <c r="AW79" s="530">
        <v>0.25</v>
      </c>
      <c r="AX79" s="530"/>
      <c r="AY79" s="530"/>
      <c r="AZ79" s="530"/>
      <c r="BA79" s="530"/>
      <c r="BB79" s="530"/>
      <c r="BC79" s="530"/>
      <c r="BD79" s="530"/>
      <c r="BE79" s="530"/>
      <c r="BF79" s="530"/>
      <c r="BG79" s="530"/>
      <c r="BH79" s="530"/>
      <c r="BI79" s="530"/>
      <c r="BJ79" s="530"/>
      <c r="BK79" s="530"/>
      <c r="BL79" s="530"/>
      <c r="BM79" s="530"/>
      <c r="BN79" s="530"/>
      <c r="BO79" s="530"/>
      <c r="BP79" s="530"/>
      <c r="BQ79" s="530"/>
      <c r="BR79" s="530"/>
      <c r="BS79" s="530"/>
      <c r="BT79" s="530"/>
      <c r="BU79" s="530"/>
      <c r="BV79" s="530"/>
      <c r="BW79" s="530"/>
      <c r="BX79" s="530"/>
      <c r="BY79" s="530"/>
      <c r="BZ79" s="530"/>
      <c r="CA79" s="530"/>
      <c r="CB79" s="530"/>
      <c r="CC79" s="530"/>
      <c r="CD79" s="530"/>
      <c r="CE79" s="530"/>
      <c r="CF79" s="530"/>
      <c r="CG79" s="530"/>
      <c r="CH79" s="530"/>
      <c r="CI79" s="530"/>
      <c r="CJ79" s="530"/>
      <c r="CK79" s="530"/>
      <c r="CL79" s="530"/>
      <c r="CM79" s="530"/>
      <c r="CN79" s="530"/>
      <c r="CO79" s="530"/>
      <c r="CP79" s="530"/>
      <c r="CQ79" s="530"/>
      <c r="CR79" s="530"/>
      <c r="CS79" s="530"/>
      <c r="CT79" s="530"/>
      <c r="CU79" s="530"/>
      <c r="CV79" s="530"/>
      <c r="CW79" s="530"/>
      <c r="CX79" s="530"/>
      <c r="CY79" s="530"/>
      <c r="CZ79" s="530"/>
      <c r="DA79" s="530"/>
      <c r="DB79" s="530"/>
      <c r="DC79" s="530"/>
      <c r="DD79" s="530"/>
      <c r="DE79" s="530"/>
      <c r="DF79" s="530"/>
      <c r="DG79" s="530"/>
      <c r="DH79" s="530"/>
      <c r="DI79" s="530"/>
      <c r="DJ79" s="530"/>
      <c r="DK79" s="530"/>
      <c r="DL79" s="530"/>
      <c r="DM79" s="530"/>
      <c r="DN79" s="530"/>
      <c r="DO79" s="530"/>
      <c r="DP79" s="530"/>
      <c r="DQ79" s="530"/>
      <c r="DR79" s="530"/>
      <c r="DS79" s="530"/>
      <c r="DT79" s="530"/>
      <c r="DU79" s="530"/>
      <c r="DV79" s="530"/>
      <c r="DW79" s="530"/>
      <c r="DX79" s="530"/>
      <c r="DY79" s="530"/>
      <c r="DZ79" s="530"/>
      <c r="EA79" s="530"/>
      <c r="EB79" s="530"/>
      <c r="EC79" s="530"/>
      <c r="ED79" s="530"/>
      <c r="EE79" s="530"/>
      <c r="EF79" s="530"/>
      <c r="EG79" s="530"/>
      <c r="EH79" s="530"/>
      <c r="EI79" s="530"/>
      <c r="EJ79" s="530"/>
      <c r="EK79" s="530"/>
      <c r="EL79" s="530"/>
      <c r="EM79" s="530"/>
      <c r="EN79" s="530"/>
      <c r="EO79" s="530"/>
      <c r="EP79" s="530"/>
      <c r="EQ79" s="530"/>
      <c r="ER79" s="530"/>
      <c r="ES79" s="530"/>
      <c r="ET79" s="530"/>
      <c r="EU79" s="530"/>
      <c r="EV79" s="530"/>
      <c r="EW79" s="530"/>
      <c r="EX79" s="530"/>
      <c r="EY79" s="612"/>
      <c r="EZ79" s="863">
        <f ca="1">IF($AE77=0,0,IF(ABS(1-$AE79)&gt;(ErrTol/1000),1,0))</f>
        <v>0</v>
      </c>
      <c r="FB79" s="612"/>
    </row>
    <row r="80" spans="1:158" s="86" customFormat="1" ht="12.75" hidden="1" customHeight="1" outlineLevel="2">
      <c r="A80" s="303"/>
      <c r="B80" s="303"/>
      <c r="C80" s="645"/>
      <c r="D80" s="860"/>
      <c r="E80" s="303"/>
      <c r="F80" s="851"/>
      <c r="G80" s="851"/>
      <c r="H80" s="851"/>
      <c r="I80" s="851"/>
      <c r="J80" s="851"/>
      <c r="K80" s="851"/>
      <c r="L80" s="851"/>
      <c r="M80" s="851"/>
      <c r="N80" s="851"/>
      <c r="O80" s="851"/>
      <c r="P80" s="851"/>
      <c r="Q80" s="851"/>
      <c r="R80" s="851"/>
      <c r="S80" s="851"/>
      <c r="T80" s="851"/>
      <c r="U80" s="851"/>
      <c r="V80" s="852"/>
      <c r="W80" s="851"/>
      <c r="X80" s="851"/>
      <c r="Y80" s="851"/>
      <c r="Z80" s="851"/>
      <c r="AA80" s="851"/>
      <c r="AB80" s="303"/>
      <c r="AC80" s="303"/>
      <c r="AD80" s="334" t="str">
        <f>$AD$20</f>
        <v>Cost Plus Profiled</v>
      </c>
      <c r="AE80" s="304">
        <f ca="1">SUM(AF80:EY80)</f>
        <v>132664.61538461538</v>
      </c>
      <c r="AF80" s="637">
        <f t="shared" ref="AF80:BK80" ca="1" si="84">IF(MileON,$AE77*AF79,AF77)</f>
        <v>0</v>
      </c>
      <c r="AG80" s="300">
        <f t="shared" ca="1" si="84"/>
        <v>0</v>
      </c>
      <c r="AH80" s="300">
        <f t="shared" ca="1" si="84"/>
        <v>0</v>
      </c>
      <c r="AI80" s="300">
        <f t="shared" ca="1" si="84"/>
        <v>0</v>
      </c>
      <c r="AJ80" s="300">
        <f t="shared" ca="1" si="84"/>
        <v>0</v>
      </c>
      <c r="AK80" s="300">
        <f t="shared" ca="1" si="84"/>
        <v>0</v>
      </c>
      <c r="AL80" s="300">
        <f t="shared" ca="1" si="84"/>
        <v>0</v>
      </c>
      <c r="AM80" s="300">
        <f t="shared" ca="1" si="84"/>
        <v>0</v>
      </c>
      <c r="AN80" s="300">
        <f t="shared" ca="1" si="84"/>
        <v>0</v>
      </c>
      <c r="AO80" s="300">
        <f t="shared" ca="1" si="84"/>
        <v>0</v>
      </c>
      <c r="AP80" s="300">
        <f t="shared" ca="1" si="84"/>
        <v>0</v>
      </c>
      <c r="AQ80" s="300">
        <f t="shared" ca="1" si="84"/>
        <v>0</v>
      </c>
      <c r="AR80" s="300">
        <f t="shared" ca="1" si="84"/>
        <v>0</v>
      </c>
      <c r="AS80" s="300">
        <f t="shared" ca="1" si="84"/>
        <v>0</v>
      </c>
      <c r="AT80" s="300">
        <f t="shared" ca="1" si="84"/>
        <v>33166.153846153844</v>
      </c>
      <c r="AU80" s="300">
        <f t="shared" ca="1" si="84"/>
        <v>33166.153846153844</v>
      </c>
      <c r="AV80" s="300">
        <f t="shared" ca="1" si="84"/>
        <v>33166.153846153844</v>
      </c>
      <c r="AW80" s="300">
        <f t="shared" ca="1" si="84"/>
        <v>33166.153846153844</v>
      </c>
      <c r="AX80" s="300">
        <f t="shared" ca="1" si="84"/>
        <v>0</v>
      </c>
      <c r="AY80" s="300">
        <f t="shared" ca="1" si="84"/>
        <v>0</v>
      </c>
      <c r="AZ80" s="300">
        <f t="shared" ca="1" si="84"/>
        <v>0</v>
      </c>
      <c r="BA80" s="300">
        <f t="shared" ca="1" si="84"/>
        <v>0</v>
      </c>
      <c r="BB80" s="300">
        <f t="shared" ca="1" si="84"/>
        <v>0</v>
      </c>
      <c r="BC80" s="300">
        <f t="shared" ca="1" si="84"/>
        <v>0</v>
      </c>
      <c r="BD80" s="300">
        <f t="shared" ca="1" si="84"/>
        <v>0</v>
      </c>
      <c r="BE80" s="300">
        <f t="shared" ca="1" si="84"/>
        <v>0</v>
      </c>
      <c r="BF80" s="300">
        <f t="shared" ca="1" si="84"/>
        <v>0</v>
      </c>
      <c r="BG80" s="300">
        <f t="shared" ca="1" si="84"/>
        <v>0</v>
      </c>
      <c r="BH80" s="300">
        <f t="shared" ca="1" si="84"/>
        <v>0</v>
      </c>
      <c r="BI80" s="300">
        <f t="shared" ca="1" si="84"/>
        <v>0</v>
      </c>
      <c r="BJ80" s="300">
        <f t="shared" ca="1" si="84"/>
        <v>0</v>
      </c>
      <c r="BK80" s="300">
        <f t="shared" ca="1" si="84"/>
        <v>0</v>
      </c>
      <c r="BL80" s="300">
        <f t="shared" ref="BL80:CQ80" ca="1" si="85">IF(MileON,$AE77*BL79,BL77)</f>
        <v>0</v>
      </c>
      <c r="BM80" s="300">
        <f t="shared" ca="1" si="85"/>
        <v>0</v>
      </c>
      <c r="BN80" s="300">
        <f t="shared" ca="1" si="85"/>
        <v>0</v>
      </c>
      <c r="BO80" s="300">
        <f t="shared" ca="1" si="85"/>
        <v>0</v>
      </c>
      <c r="BP80" s="300">
        <f t="shared" ca="1" si="85"/>
        <v>0</v>
      </c>
      <c r="BQ80" s="300">
        <f t="shared" ca="1" si="85"/>
        <v>0</v>
      </c>
      <c r="BR80" s="300">
        <f t="shared" ca="1" si="85"/>
        <v>0</v>
      </c>
      <c r="BS80" s="300">
        <f t="shared" ca="1" si="85"/>
        <v>0</v>
      </c>
      <c r="BT80" s="300">
        <f t="shared" ca="1" si="85"/>
        <v>0</v>
      </c>
      <c r="BU80" s="300">
        <f t="shared" ca="1" si="85"/>
        <v>0</v>
      </c>
      <c r="BV80" s="300">
        <f t="shared" ca="1" si="85"/>
        <v>0</v>
      </c>
      <c r="BW80" s="300">
        <f t="shared" ca="1" si="85"/>
        <v>0</v>
      </c>
      <c r="BX80" s="300">
        <f t="shared" ca="1" si="85"/>
        <v>0</v>
      </c>
      <c r="BY80" s="300">
        <f t="shared" ca="1" si="85"/>
        <v>0</v>
      </c>
      <c r="BZ80" s="300">
        <f t="shared" ca="1" si="85"/>
        <v>0</v>
      </c>
      <c r="CA80" s="300">
        <f t="shared" ca="1" si="85"/>
        <v>0</v>
      </c>
      <c r="CB80" s="300">
        <f t="shared" ca="1" si="85"/>
        <v>0</v>
      </c>
      <c r="CC80" s="300">
        <f t="shared" ca="1" si="85"/>
        <v>0</v>
      </c>
      <c r="CD80" s="300">
        <f t="shared" ca="1" si="85"/>
        <v>0</v>
      </c>
      <c r="CE80" s="300">
        <f t="shared" ca="1" si="85"/>
        <v>0</v>
      </c>
      <c r="CF80" s="300">
        <f t="shared" ca="1" si="85"/>
        <v>0</v>
      </c>
      <c r="CG80" s="300">
        <f t="shared" ca="1" si="85"/>
        <v>0</v>
      </c>
      <c r="CH80" s="300">
        <f t="shared" ca="1" si="85"/>
        <v>0</v>
      </c>
      <c r="CI80" s="300">
        <f t="shared" ca="1" si="85"/>
        <v>0</v>
      </c>
      <c r="CJ80" s="300">
        <f t="shared" ca="1" si="85"/>
        <v>0</v>
      </c>
      <c r="CK80" s="300">
        <f t="shared" ca="1" si="85"/>
        <v>0</v>
      </c>
      <c r="CL80" s="300">
        <f t="shared" ca="1" si="85"/>
        <v>0</v>
      </c>
      <c r="CM80" s="300">
        <f t="shared" ca="1" si="85"/>
        <v>0</v>
      </c>
      <c r="CN80" s="300">
        <f t="shared" ca="1" si="85"/>
        <v>0</v>
      </c>
      <c r="CO80" s="300">
        <f t="shared" ca="1" si="85"/>
        <v>0</v>
      </c>
      <c r="CP80" s="300">
        <f t="shared" ca="1" si="85"/>
        <v>0</v>
      </c>
      <c r="CQ80" s="300">
        <f t="shared" ca="1" si="85"/>
        <v>0</v>
      </c>
      <c r="CR80" s="300">
        <f t="shared" ref="CR80:DW80" ca="1" si="86">IF(MileON,$AE77*CR79,CR77)</f>
        <v>0</v>
      </c>
      <c r="CS80" s="300">
        <f t="shared" ca="1" si="86"/>
        <v>0</v>
      </c>
      <c r="CT80" s="300">
        <f t="shared" ca="1" si="86"/>
        <v>0</v>
      </c>
      <c r="CU80" s="300">
        <f t="shared" ca="1" si="86"/>
        <v>0</v>
      </c>
      <c r="CV80" s="300">
        <f t="shared" ca="1" si="86"/>
        <v>0</v>
      </c>
      <c r="CW80" s="300">
        <f t="shared" ca="1" si="86"/>
        <v>0</v>
      </c>
      <c r="CX80" s="300">
        <f t="shared" ca="1" si="86"/>
        <v>0</v>
      </c>
      <c r="CY80" s="300">
        <f t="shared" ca="1" si="86"/>
        <v>0</v>
      </c>
      <c r="CZ80" s="300">
        <f t="shared" ca="1" si="86"/>
        <v>0</v>
      </c>
      <c r="DA80" s="300">
        <f t="shared" ca="1" si="86"/>
        <v>0</v>
      </c>
      <c r="DB80" s="300">
        <f t="shared" ca="1" si="86"/>
        <v>0</v>
      </c>
      <c r="DC80" s="300">
        <f t="shared" ca="1" si="86"/>
        <v>0</v>
      </c>
      <c r="DD80" s="300">
        <f t="shared" ca="1" si="86"/>
        <v>0</v>
      </c>
      <c r="DE80" s="300">
        <f t="shared" ca="1" si="86"/>
        <v>0</v>
      </c>
      <c r="DF80" s="300">
        <f t="shared" ca="1" si="86"/>
        <v>0</v>
      </c>
      <c r="DG80" s="300">
        <f t="shared" ca="1" si="86"/>
        <v>0</v>
      </c>
      <c r="DH80" s="300">
        <f t="shared" ca="1" si="86"/>
        <v>0</v>
      </c>
      <c r="DI80" s="300">
        <f t="shared" ca="1" si="86"/>
        <v>0</v>
      </c>
      <c r="DJ80" s="300">
        <f t="shared" ca="1" si="86"/>
        <v>0</v>
      </c>
      <c r="DK80" s="300">
        <f t="shared" ca="1" si="86"/>
        <v>0</v>
      </c>
      <c r="DL80" s="300">
        <f t="shared" ca="1" si="86"/>
        <v>0</v>
      </c>
      <c r="DM80" s="300">
        <f t="shared" ca="1" si="86"/>
        <v>0</v>
      </c>
      <c r="DN80" s="300">
        <f t="shared" ca="1" si="86"/>
        <v>0</v>
      </c>
      <c r="DO80" s="300">
        <f t="shared" ca="1" si="86"/>
        <v>0</v>
      </c>
      <c r="DP80" s="300">
        <f t="shared" ca="1" si="86"/>
        <v>0</v>
      </c>
      <c r="DQ80" s="300">
        <f t="shared" ca="1" si="86"/>
        <v>0</v>
      </c>
      <c r="DR80" s="300">
        <f t="shared" ca="1" si="86"/>
        <v>0</v>
      </c>
      <c r="DS80" s="300">
        <f t="shared" ca="1" si="86"/>
        <v>0</v>
      </c>
      <c r="DT80" s="300">
        <f t="shared" ca="1" si="86"/>
        <v>0</v>
      </c>
      <c r="DU80" s="300">
        <f t="shared" ca="1" si="86"/>
        <v>0</v>
      </c>
      <c r="DV80" s="300">
        <f t="shared" ca="1" si="86"/>
        <v>0</v>
      </c>
      <c r="DW80" s="300">
        <f t="shared" ca="1" si="86"/>
        <v>0</v>
      </c>
      <c r="DX80" s="300">
        <f t="shared" ref="DX80:EX80" ca="1" si="87">IF(MileON,$AE77*DX79,DX77)</f>
        <v>0</v>
      </c>
      <c r="DY80" s="300">
        <f t="shared" ca="1" si="87"/>
        <v>0</v>
      </c>
      <c r="DZ80" s="300">
        <f t="shared" ca="1" si="87"/>
        <v>0</v>
      </c>
      <c r="EA80" s="300">
        <f t="shared" ca="1" si="87"/>
        <v>0</v>
      </c>
      <c r="EB80" s="300">
        <f t="shared" ca="1" si="87"/>
        <v>0</v>
      </c>
      <c r="EC80" s="300">
        <f t="shared" ca="1" si="87"/>
        <v>0</v>
      </c>
      <c r="ED80" s="300">
        <f t="shared" ca="1" si="87"/>
        <v>0</v>
      </c>
      <c r="EE80" s="300">
        <f t="shared" ca="1" si="87"/>
        <v>0</v>
      </c>
      <c r="EF80" s="300">
        <f t="shared" ca="1" si="87"/>
        <v>0</v>
      </c>
      <c r="EG80" s="300">
        <f t="shared" ca="1" si="87"/>
        <v>0</v>
      </c>
      <c r="EH80" s="300">
        <f t="shared" ca="1" si="87"/>
        <v>0</v>
      </c>
      <c r="EI80" s="300">
        <f t="shared" ca="1" si="87"/>
        <v>0</v>
      </c>
      <c r="EJ80" s="300">
        <f t="shared" ca="1" si="87"/>
        <v>0</v>
      </c>
      <c r="EK80" s="300">
        <f t="shared" ca="1" si="87"/>
        <v>0</v>
      </c>
      <c r="EL80" s="300">
        <f t="shared" ca="1" si="87"/>
        <v>0</v>
      </c>
      <c r="EM80" s="300">
        <f t="shared" ca="1" si="87"/>
        <v>0</v>
      </c>
      <c r="EN80" s="300">
        <f t="shared" ca="1" si="87"/>
        <v>0</v>
      </c>
      <c r="EO80" s="300">
        <f t="shared" ca="1" si="87"/>
        <v>0</v>
      </c>
      <c r="EP80" s="300">
        <f t="shared" ca="1" si="87"/>
        <v>0</v>
      </c>
      <c r="EQ80" s="300">
        <f t="shared" ca="1" si="87"/>
        <v>0</v>
      </c>
      <c r="ER80" s="300">
        <f t="shared" ca="1" si="87"/>
        <v>0</v>
      </c>
      <c r="ES80" s="300">
        <f t="shared" ca="1" si="87"/>
        <v>0</v>
      </c>
      <c r="ET80" s="300">
        <f t="shared" ca="1" si="87"/>
        <v>0</v>
      </c>
      <c r="EU80" s="300">
        <f t="shared" ca="1" si="87"/>
        <v>0</v>
      </c>
      <c r="EV80" s="300">
        <f t="shared" ca="1" si="87"/>
        <v>0</v>
      </c>
      <c r="EW80" s="300">
        <f t="shared" ca="1" si="87"/>
        <v>0</v>
      </c>
      <c r="EX80" s="300">
        <f t="shared" ca="1" si="87"/>
        <v>0</v>
      </c>
      <c r="EY80" s="612"/>
      <c r="EZ80" s="863">
        <f ca="1">IF(ABS(AE80-AE77)&gt;ErrTol,1,0)</f>
        <v>0</v>
      </c>
      <c r="FB80" s="612"/>
    </row>
    <row r="81" spans="1:158" s="86" customFormat="1" ht="12.75" hidden="1" customHeight="1" outlineLevel="2">
      <c r="A81" s="303"/>
      <c r="B81" s="303"/>
      <c r="C81" s="645"/>
      <c r="D81" s="860"/>
      <c r="E81" s="303"/>
      <c r="F81" s="851"/>
      <c r="G81" s="851"/>
      <c r="H81" s="851"/>
      <c r="I81" s="851"/>
      <c r="J81" s="851"/>
      <c r="K81" s="851"/>
      <c r="L81" s="851"/>
      <c r="M81" s="851"/>
      <c r="N81" s="851"/>
      <c r="O81" s="851"/>
      <c r="P81" s="851"/>
      <c r="Q81" s="851"/>
      <c r="R81" s="851"/>
      <c r="S81" s="851"/>
      <c r="T81" s="851"/>
      <c r="U81" s="851"/>
      <c r="V81" s="852"/>
      <c r="W81" s="851"/>
      <c r="X81" s="851"/>
      <c r="Y81" s="851"/>
      <c r="Z81" s="851"/>
      <c r="AA81" s="851"/>
      <c r="AB81" s="303"/>
      <c r="AC81" s="303"/>
      <c r="AD81" s="334" t="str">
        <f>$AD$21</f>
        <v>Discount</v>
      </c>
      <c r="AE81" s="647">
        <f>MAX(AF81:EY81)</f>
        <v>0</v>
      </c>
      <c r="AF81" s="380"/>
      <c r="AG81" s="381">
        <f t="shared" ref="AG81:CR81" si="88">AF81</f>
        <v>0</v>
      </c>
      <c r="AH81" s="381">
        <f t="shared" si="88"/>
        <v>0</v>
      </c>
      <c r="AI81" s="381">
        <f t="shared" si="88"/>
        <v>0</v>
      </c>
      <c r="AJ81" s="381">
        <f t="shared" si="88"/>
        <v>0</v>
      </c>
      <c r="AK81" s="381">
        <f t="shared" si="88"/>
        <v>0</v>
      </c>
      <c r="AL81" s="381">
        <f t="shared" si="88"/>
        <v>0</v>
      </c>
      <c r="AM81" s="381">
        <f t="shared" si="88"/>
        <v>0</v>
      </c>
      <c r="AN81" s="381">
        <f t="shared" si="88"/>
        <v>0</v>
      </c>
      <c r="AO81" s="381">
        <f t="shared" si="88"/>
        <v>0</v>
      </c>
      <c r="AP81" s="381">
        <f t="shared" si="88"/>
        <v>0</v>
      </c>
      <c r="AQ81" s="381">
        <f t="shared" si="88"/>
        <v>0</v>
      </c>
      <c r="AR81" s="381">
        <f t="shared" si="88"/>
        <v>0</v>
      </c>
      <c r="AS81" s="381">
        <f t="shared" si="88"/>
        <v>0</v>
      </c>
      <c r="AT81" s="381">
        <f t="shared" si="88"/>
        <v>0</v>
      </c>
      <c r="AU81" s="381">
        <f t="shared" si="88"/>
        <v>0</v>
      </c>
      <c r="AV81" s="381">
        <f t="shared" si="88"/>
        <v>0</v>
      </c>
      <c r="AW81" s="381">
        <f t="shared" si="88"/>
        <v>0</v>
      </c>
      <c r="AX81" s="381">
        <f t="shared" si="88"/>
        <v>0</v>
      </c>
      <c r="AY81" s="381">
        <f t="shared" si="88"/>
        <v>0</v>
      </c>
      <c r="AZ81" s="381">
        <f t="shared" si="88"/>
        <v>0</v>
      </c>
      <c r="BA81" s="381">
        <f t="shared" si="88"/>
        <v>0</v>
      </c>
      <c r="BB81" s="381">
        <f t="shared" si="88"/>
        <v>0</v>
      </c>
      <c r="BC81" s="381">
        <f t="shared" si="88"/>
        <v>0</v>
      </c>
      <c r="BD81" s="381">
        <f t="shared" si="88"/>
        <v>0</v>
      </c>
      <c r="BE81" s="381">
        <f t="shared" si="88"/>
        <v>0</v>
      </c>
      <c r="BF81" s="381">
        <f t="shared" si="88"/>
        <v>0</v>
      </c>
      <c r="BG81" s="381">
        <f t="shared" si="88"/>
        <v>0</v>
      </c>
      <c r="BH81" s="381">
        <f t="shared" si="88"/>
        <v>0</v>
      </c>
      <c r="BI81" s="381">
        <f t="shared" si="88"/>
        <v>0</v>
      </c>
      <c r="BJ81" s="381">
        <f t="shared" si="88"/>
        <v>0</v>
      </c>
      <c r="BK81" s="381">
        <f t="shared" si="88"/>
        <v>0</v>
      </c>
      <c r="BL81" s="381">
        <f t="shared" si="88"/>
        <v>0</v>
      </c>
      <c r="BM81" s="381">
        <f t="shared" si="88"/>
        <v>0</v>
      </c>
      <c r="BN81" s="381">
        <f t="shared" si="88"/>
        <v>0</v>
      </c>
      <c r="BO81" s="381">
        <f t="shared" si="88"/>
        <v>0</v>
      </c>
      <c r="BP81" s="381">
        <f t="shared" si="88"/>
        <v>0</v>
      </c>
      <c r="BQ81" s="381">
        <f t="shared" si="88"/>
        <v>0</v>
      </c>
      <c r="BR81" s="381">
        <f t="shared" si="88"/>
        <v>0</v>
      </c>
      <c r="BS81" s="381">
        <f t="shared" si="88"/>
        <v>0</v>
      </c>
      <c r="BT81" s="381">
        <f t="shared" si="88"/>
        <v>0</v>
      </c>
      <c r="BU81" s="381">
        <f t="shared" si="88"/>
        <v>0</v>
      </c>
      <c r="BV81" s="381">
        <f t="shared" si="88"/>
        <v>0</v>
      </c>
      <c r="BW81" s="381">
        <f t="shared" si="88"/>
        <v>0</v>
      </c>
      <c r="BX81" s="381">
        <f t="shared" si="88"/>
        <v>0</v>
      </c>
      <c r="BY81" s="381">
        <f t="shared" si="88"/>
        <v>0</v>
      </c>
      <c r="BZ81" s="381">
        <f t="shared" si="88"/>
        <v>0</v>
      </c>
      <c r="CA81" s="381">
        <f t="shared" si="88"/>
        <v>0</v>
      </c>
      <c r="CB81" s="381">
        <f t="shared" si="88"/>
        <v>0</v>
      </c>
      <c r="CC81" s="381">
        <f t="shared" si="88"/>
        <v>0</v>
      </c>
      <c r="CD81" s="381">
        <f t="shared" si="88"/>
        <v>0</v>
      </c>
      <c r="CE81" s="381">
        <f t="shared" si="88"/>
        <v>0</v>
      </c>
      <c r="CF81" s="381">
        <f t="shared" si="88"/>
        <v>0</v>
      </c>
      <c r="CG81" s="381">
        <f t="shared" si="88"/>
        <v>0</v>
      </c>
      <c r="CH81" s="381">
        <f t="shared" si="88"/>
        <v>0</v>
      </c>
      <c r="CI81" s="381">
        <f t="shared" si="88"/>
        <v>0</v>
      </c>
      <c r="CJ81" s="381">
        <f t="shared" si="88"/>
        <v>0</v>
      </c>
      <c r="CK81" s="381">
        <f t="shared" si="88"/>
        <v>0</v>
      </c>
      <c r="CL81" s="381">
        <f t="shared" si="88"/>
        <v>0</v>
      </c>
      <c r="CM81" s="381">
        <f t="shared" si="88"/>
        <v>0</v>
      </c>
      <c r="CN81" s="381">
        <f t="shared" si="88"/>
        <v>0</v>
      </c>
      <c r="CO81" s="381">
        <f t="shared" si="88"/>
        <v>0</v>
      </c>
      <c r="CP81" s="381">
        <f t="shared" si="88"/>
        <v>0</v>
      </c>
      <c r="CQ81" s="381">
        <f t="shared" si="88"/>
        <v>0</v>
      </c>
      <c r="CR81" s="381">
        <f t="shared" si="88"/>
        <v>0</v>
      </c>
      <c r="CS81" s="381">
        <f t="shared" ref="CS81:EX81" si="89">CR81</f>
        <v>0</v>
      </c>
      <c r="CT81" s="381">
        <f t="shared" si="89"/>
        <v>0</v>
      </c>
      <c r="CU81" s="381">
        <f t="shared" si="89"/>
        <v>0</v>
      </c>
      <c r="CV81" s="381">
        <f t="shared" si="89"/>
        <v>0</v>
      </c>
      <c r="CW81" s="381">
        <f t="shared" si="89"/>
        <v>0</v>
      </c>
      <c r="CX81" s="381">
        <f t="shared" si="89"/>
        <v>0</v>
      </c>
      <c r="CY81" s="381">
        <f t="shared" si="89"/>
        <v>0</v>
      </c>
      <c r="CZ81" s="381">
        <f t="shared" si="89"/>
        <v>0</v>
      </c>
      <c r="DA81" s="381">
        <f t="shared" si="89"/>
        <v>0</v>
      </c>
      <c r="DB81" s="381">
        <f t="shared" si="89"/>
        <v>0</v>
      </c>
      <c r="DC81" s="381">
        <f t="shared" si="89"/>
        <v>0</v>
      </c>
      <c r="DD81" s="381">
        <f t="shared" si="89"/>
        <v>0</v>
      </c>
      <c r="DE81" s="381">
        <f t="shared" si="89"/>
        <v>0</v>
      </c>
      <c r="DF81" s="381">
        <f t="shared" si="89"/>
        <v>0</v>
      </c>
      <c r="DG81" s="381">
        <f t="shared" si="89"/>
        <v>0</v>
      </c>
      <c r="DH81" s="381">
        <f t="shared" si="89"/>
        <v>0</v>
      </c>
      <c r="DI81" s="381">
        <f t="shared" si="89"/>
        <v>0</v>
      </c>
      <c r="DJ81" s="381">
        <f t="shared" si="89"/>
        <v>0</v>
      </c>
      <c r="DK81" s="381">
        <f t="shared" si="89"/>
        <v>0</v>
      </c>
      <c r="DL81" s="381">
        <f t="shared" si="89"/>
        <v>0</v>
      </c>
      <c r="DM81" s="381">
        <f t="shared" si="89"/>
        <v>0</v>
      </c>
      <c r="DN81" s="381">
        <f t="shared" si="89"/>
        <v>0</v>
      </c>
      <c r="DO81" s="381">
        <f t="shared" si="89"/>
        <v>0</v>
      </c>
      <c r="DP81" s="381">
        <f t="shared" si="89"/>
        <v>0</v>
      </c>
      <c r="DQ81" s="381">
        <f t="shared" si="89"/>
        <v>0</v>
      </c>
      <c r="DR81" s="381">
        <f t="shared" si="89"/>
        <v>0</v>
      </c>
      <c r="DS81" s="381">
        <f t="shared" si="89"/>
        <v>0</v>
      </c>
      <c r="DT81" s="381">
        <f t="shared" si="89"/>
        <v>0</v>
      </c>
      <c r="DU81" s="381">
        <f t="shared" si="89"/>
        <v>0</v>
      </c>
      <c r="DV81" s="381">
        <f t="shared" si="89"/>
        <v>0</v>
      </c>
      <c r="DW81" s="381">
        <f t="shared" si="89"/>
        <v>0</v>
      </c>
      <c r="DX81" s="381">
        <f t="shared" si="89"/>
        <v>0</v>
      </c>
      <c r="DY81" s="381">
        <f t="shared" si="89"/>
        <v>0</v>
      </c>
      <c r="DZ81" s="381">
        <f t="shared" si="89"/>
        <v>0</v>
      </c>
      <c r="EA81" s="381">
        <f t="shared" si="89"/>
        <v>0</v>
      </c>
      <c r="EB81" s="381">
        <f t="shared" si="89"/>
        <v>0</v>
      </c>
      <c r="EC81" s="381">
        <f t="shared" si="89"/>
        <v>0</v>
      </c>
      <c r="ED81" s="381">
        <f t="shared" si="89"/>
        <v>0</v>
      </c>
      <c r="EE81" s="381">
        <f t="shared" si="89"/>
        <v>0</v>
      </c>
      <c r="EF81" s="381">
        <f t="shared" si="89"/>
        <v>0</v>
      </c>
      <c r="EG81" s="381">
        <f t="shared" si="89"/>
        <v>0</v>
      </c>
      <c r="EH81" s="381">
        <f t="shared" si="89"/>
        <v>0</v>
      </c>
      <c r="EI81" s="381">
        <f t="shared" si="89"/>
        <v>0</v>
      </c>
      <c r="EJ81" s="381">
        <f t="shared" si="89"/>
        <v>0</v>
      </c>
      <c r="EK81" s="381">
        <f t="shared" si="89"/>
        <v>0</v>
      </c>
      <c r="EL81" s="381">
        <f t="shared" si="89"/>
        <v>0</v>
      </c>
      <c r="EM81" s="381">
        <f t="shared" si="89"/>
        <v>0</v>
      </c>
      <c r="EN81" s="381">
        <f t="shared" si="89"/>
        <v>0</v>
      </c>
      <c r="EO81" s="381">
        <f t="shared" si="89"/>
        <v>0</v>
      </c>
      <c r="EP81" s="381">
        <f t="shared" si="89"/>
        <v>0</v>
      </c>
      <c r="EQ81" s="381">
        <f t="shared" si="89"/>
        <v>0</v>
      </c>
      <c r="ER81" s="381">
        <f t="shared" si="89"/>
        <v>0</v>
      </c>
      <c r="ES81" s="381">
        <f t="shared" si="89"/>
        <v>0</v>
      </c>
      <c r="ET81" s="381">
        <f t="shared" si="89"/>
        <v>0</v>
      </c>
      <c r="EU81" s="381">
        <f t="shared" si="89"/>
        <v>0</v>
      </c>
      <c r="EV81" s="381">
        <f t="shared" si="89"/>
        <v>0</v>
      </c>
      <c r="EW81" s="381">
        <f t="shared" si="89"/>
        <v>0</v>
      </c>
      <c r="EX81" s="381">
        <f t="shared" si="89"/>
        <v>0</v>
      </c>
      <c r="EY81" s="612"/>
      <c r="FB81" s="612"/>
    </row>
    <row r="82" spans="1:158" s="86" customFormat="1" ht="12.75" hidden="1" customHeight="1" outlineLevel="2">
      <c r="A82" s="303"/>
      <c r="B82" s="303"/>
      <c r="C82" s="645"/>
      <c r="D82" s="860"/>
      <c r="E82" s="303"/>
      <c r="F82" s="851"/>
      <c r="G82" s="851"/>
      <c r="H82" s="851"/>
      <c r="I82" s="851"/>
      <c r="J82" s="851"/>
      <c r="K82" s="851"/>
      <c r="L82" s="851"/>
      <c r="M82" s="851"/>
      <c r="N82" s="851"/>
      <c r="O82" s="851"/>
      <c r="P82" s="851"/>
      <c r="Q82" s="851"/>
      <c r="R82" s="851"/>
      <c r="S82" s="851"/>
      <c r="T82" s="851"/>
      <c r="U82" s="851"/>
      <c r="V82" s="852"/>
      <c r="W82" s="851"/>
      <c r="X82" s="851"/>
      <c r="Y82" s="851"/>
      <c r="Z82" s="851"/>
      <c r="AA82" s="851"/>
      <c r="AB82" s="303"/>
      <c r="AC82" s="303"/>
      <c r="AD82" s="334" t="str">
        <f>$AD$22</f>
        <v>Cost Plus, Profiled after Discount</v>
      </c>
      <c r="AE82" s="648">
        <f ca="1">SUM(AF82:EY82)</f>
        <v>132664.61538461538</v>
      </c>
      <c r="AF82" s="637">
        <f t="shared" ref="AF82:BK82" ca="1" si="90">AF80*(1-IF(DisON,AF81,0))</f>
        <v>0</v>
      </c>
      <c r="AG82" s="300">
        <f t="shared" ca="1" si="90"/>
        <v>0</v>
      </c>
      <c r="AH82" s="300">
        <f t="shared" ca="1" si="90"/>
        <v>0</v>
      </c>
      <c r="AI82" s="300">
        <f t="shared" ca="1" si="90"/>
        <v>0</v>
      </c>
      <c r="AJ82" s="300">
        <f t="shared" ca="1" si="90"/>
        <v>0</v>
      </c>
      <c r="AK82" s="300">
        <f t="shared" ca="1" si="90"/>
        <v>0</v>
      </c>
      <c r="AL82" s="300">
        <f t="shared" ca="1" si="90"/>
        <v>0</v>
      </c>
      <c r="AM82" s="300">
        <f t="shared" ca="1" si="90"/>
        <v>0</v>
      </c>
      <c r="AN82" s="300">
        <f t="shared" ca="1" si="90"/>
        <v>0</v>
      </c>
      <c r="AO82" s="300">
        <f t="shared" ca="1" si="90"/>
        <v>0</v>
      </c>
      <c r="AP82" s="300">
        <f t="shared" ca="1" si="90"/>
        <v>0</v>
      </c>
      <c r="AQ82" s="300">
        <f t="shared" ca="1" si="90"/>
        <v>0</v>
      </c>
      <c r="AR82" s="300">
        <f t="shared" ca="1" si="90"/>
        <v>0</v>
      </c>
      <c r="AS82" s="300">
        <f t="shared" ca="1" si="90"/>
        <v>0</v>
      </c>
      <c r="AT82" s="300">
        <f t="shared" ca="1" si="90"/>
        <v>33166.153846153844</v>
      </c>
      <c r="AU82" s="300">
        <f t="shared" ca="1" si="90"/>
        <v>33166.153846153844</v>
      </c>
      <c r="AV82" s="300">
        <f t="shared" ca="1" si="90"/>
        <v>33166.153846153844</v>
      </c>
      <c r="AW82" s="300">
        <f t="shared" ca="1" si="90"/>
        <v>33166.153846153844</v>
      </c>
      <c r="AX82" s="300">
        <f t="shared" ca="1" si="90"/>
        <v>0</v>
      </c>
      <c r="AY82" s="300">
        <f t="shared" ca="1" si="90"/>
        <v>0</v>
      </c>
      <c r="AZ82" s="300">
        <f t="shared" ca="1" si="90"/>
        <v>0</v>
      </c>
      <c r="BA82" s="300">
        <f t="shared" ca="1" si="90"/>
        <v>0</v>
      </c>
      <c r="BB82" s="300">
        <f t="shared" ca="1" si="90"/>
        <v>0</v>
      </c>
      <c r="BC82" s="300">
        <f t="shared" ca="1" si="90"/>
        <v>0</v>
      </c>
      <c r="BD82" s="300">
        <f t="shared" ca="1" si="90"/>
        <v>0</v>
      </c>
      <c r="BE82" s="300">
        <f t="shared" ca="1" si="90"/>
        <v>0</v>
      </c>
      <c r="BF82" s="300">
        <f t="shared" ca="1" si="90"/>
        <v>0</v>
      </c>
      <c r="BG82" s="300">
        <f t="shared" ca="1" si="90"/>
        <v>0</v>
      </c>
      <c r="BH82" s="300">
        <f t="shared" ca="1" si="90"/>
        <v>0</v>
      </c>
      <c r="BI82" s="300">
        <f t="shared" ca="1" si="90"/>
        <v>0</v>
      </c>
      <c r="BJ82" s="300">
        <f t="shared" ca="1" si="90"/>
        <v>0</v>
      </c>
      <c r="BK82" s="300">
        <f t="shared" ca="1" si="90"/>
        <v>0</v>
      </c>
      <c r="BL82" s="300">
        <f t="shared" ref="BL82:CQ82" ca="1" si="91">BL80*(1-IF(DisON,BL81,0))</f>
        <v>0</v>
      </c>
      <c r="BM82" s="300">
        <f t="shared" ca="1" si="91"/>
        <v>0</v>
      </c>
      <c r="BN82" s="300">
        <f t="shared" ca="1" si="91"/>
        <v>0</v>
      </c>
      <c r="BO82" s="300">
        <f t="shared" ca="1" si="91"/>
        <v>0</v>
      </c>
      <c r="BP82" s="300">
        <f t="shared" ca="1" si="91"/>
        <v>0</v>
      </c>
      <c r="BQ82" s="300">
        <f t="shared" ca="1" si="91"/>
        <v>0</v>
      </c>
      <c r="BR82" s="300">
        <f t="shared" ca="1" si="91"/>
        <v>0</v>
      </c>
      <c r="BS82" s="300">
        <f t="shared" ca="1" si="91"/>
        <v>0</v>
      </c>
      <c r="BT82" s="300">
        <f t="shared" ca="1" si="91"/>
        <v>0</v>
      </c>
      <c r="BU82" s="300">
        <f t="shared" ca="1" si="91"/>
        <v>0</v>
      </c>
      <c r="BV82" s="300">
        <f t="shared" ca="1" si="91"/>
        <v>0</v>
      </c>
      <c r="BW82" s="300">
        <f t="shared" ca="1" si="91"/>
        <v>0</v>
      </c>
      <c r="BX82" s="300">
        <f t="shared" ca="1" si="91"/>
        <v>0</v>
      </c>
      <c r="BY82" s="300">
        <f t="shared" ca="1" si="91"/>
        <v>0</v>
      </c>
      <c r="BZ82" s="300">
        <f t="shared" ca="1" si="91"/>
        <v>0</v>
      </c>
      <c r="CA82" s="300">
        <f t="shared" ca="1" si="91"/>
        <v>0</v>
      </c>
      <c r="CB82" s="300">
        <f t="shared" ca="1" si="91"/>
        <v>0</v>
      </c>
      <c r="CC82" s="300">
        <f t="shared" ca="1" si="91"/>
        <v>0</v>
      </c>
      <c r="CD82" s="300">
        <f t="shared" ca="1" si="91"/>
        <v>0</v>
      </c>
      <c r="CE82" s="300">
        <f t="shared" ca="1" si="91"/>
        <v>0</v>
      </c>
      <c r="CF82" s="300">
        <f t="shared" ca="1" si="91"/>
        <v>0</v>
      </c>
      <c r="CG82" s="300">
        <f t="shared" ca="1" si="91"/>
        <v>0</v>
      </c>
      <c r="CH82" s="300">
        <f t="shared" ca="1" si="91"/>
        <v>0</v>
      </c>
      <c r="CI82" s="300">
        <f t="shared" ca="1" si="91"/>
        <v>0</v>
      </c>
      <c r="CJ82" s="300">
        <f t="shared" ca="1" si="91"/>
        <v>0</v>
      </c>
      <c r="CK82" s="300">
        <f t="shared" ca="1" si="91"/>
        <v>0</v>
      </c>
      <c r="CL82" s="300">
        <f t="shared" ca="1" si="91"/>
        <v>0</v>
      </c>
      <c r="CM82" s="300">
        <f t="shared" ca="1" si="91"/>
        <v>0</v>
      </c>
      <c r="CN82" s="300">
        <f t="shared" ca="1" si="91"/>
        <v>0</v>
      </c>
      <c r="CO82" s="300">
        <f t="shared" ca="1" si="91"/>
        <v>0</v>
      </c>
      <c r="CP82" s="300">
        <f t="shared" ca="1" si="91"/>
        <v>0</v>
      </c>
      <c r="CQ82" s="300">
        <f t="shared" ca="1" si="91"/>
        <v>0</v>
      </c>
      <c r="CR82" s="300">
        <f t="shared" ref="CR82:DW82" ca="1" si="92">CR80*(1-IF(DisON,CR81,0))</f>
        <v>0</v>
      </c>
      <c r="CS82" s="300">
        <f t="shared" ca="1" si="92"/>
        <v>0</v>
      </c>
      <c r="CT82" s="300">
        <f t="shared" ca="1" si="92"/>
        <v>0</v>
      </c>
      <c r="CU82" s="300">
        <f t="shared" ca="1" si="92"/>
        <v>0</v>
      </c>
      <c r="CV82" s="300">
        <f t="shared" ca="1" si="92"/>
        <v>0</v>
      </c>
      <c r="CW82" s="300">
        <f t="shared" ca="1" si="92"/>
        <v>0</v>
      </c>
      <c r="CX82" s="300">
        <f t="shared" ca="1" si="92"/>
        <v>0</v>
      </c>
      <c r="CY82" s="300">
        <f t="shared" ca="1" si="92"/>
        <v>0</v>
      </c>
      <c r="CZ82" s="300">
        <f t="shared" ca="1" si="92"/>
        <v>0</v>
      </c>
      <c r="DA82" s="300">
        <f t="shared" ca="1" si="92"/>
        <v>0</v>
      </c>
      <c r="DB82" s="300">
        <f t="shared" ca="1" si="92"/>
        <v>0</v>
      </c>
      <c r="DC82" s="300">
        <f t="shared" ca="1" si="92"/>
        <v>0</v>
      </c>
      <c r="DD82" s="300">
        <f t="shared" ca="1" si="92"/>
        <v>0</v>
      </c>
      <c r="DE82" s="300">
        <f t="shared" ca="1" si="92"/>
        <v>0</v>
      </c>
      <c r="DF82" s="300">
        <f t="shared" ca="1" si="92"/>
        <v>0</v>
      </c>
      <c r="DG82" s="300">
        <f t="shared" ca="1" si="92"/>
        <v>0</v>
      </c>
      <c r="DH82" s="300">
        <f t="shared" ca="1" si="92"/>
        <v>0</v>
      </c>
      <c r="DI82" s="300">
        <f t="shared" ca="1" si="92"/>
        <v>0</v>
      </c>
      <c r="DJ82" s="300">
        <f t="shared" ca="1" si="92"/>
        <v>0</v>
      </c>
      <c r="DK82" s="300">
        <f t="shared" ca="1" si="92"/>
        <v>0</v>
      </c>
      <c r="DL82" s="300">
        <f t="shared" ca="1" si="92"/>
        <v>0</v>
      </c>
      <c r="DM82" s="300">
        <f t="shared" ca="1" si="92"/>
        <v>0</v>
      </c>
      <c r="DN82" s="300">
        <f t="shared" ca="1" si="92"/>
        <v>0</v>
      </c>
      <c r="DO82" s="300">
        <f t="shared" ca="1" si="92"/>
        <v>0</v>
      </c>
      <c r="DP82" s="300">
        <f t="shared" ca="1" si="92"/>
        <v>0</v>
      </c>
      <c r="DQ82" s="300">
        <f t="shared" ca="1" si="92"/>
        <v>0</v>
      </c>
      <c r="DR82" s="300">
        <f t="shared" ca="1" si="92"/>
        <v>0</v>
      </c>
      <c r="DS82" s="300">
        <f t="shared" ca="1" si="92"/>
        <v>0</v>
      </c>
      <c r="DT82" s="300">
        <f t="shared" ca="1" si="92"/>
        <v>0</v>
      </c>
      <c r="DU82" s="300">
        <f t="shared" ca="1" si="92"/>
        <v>0</v>
      </c>
      <c r="DV82" s="300">
        <f t="shared" ca="1" si="92"/>
        <v>0</v>
      </c>
      <c r="DW82" s="300">
        <f t="shared" ca="1" si="92"/>
        <v>0</v>
      </c>
      <c r="DX82" s="300">
        <f t="shared" ref="DX82:EX82" ca="1" si="93">DX80*(1-IF(DisON,DX81,0))</f>
        <v>0</v>
      </c>
      <c r="DY82" s="300">
        <f t="shared" ca="1" si="93"/>
        <v>0</v>
      </c>
      <c r="DZ82" s="300">
        <f t="shared" ca="1" si="93"/>
        <v>0</v>
      </c>
      <c r="EA82" s="300">
        <f t="shared" ca="1" si="93"/>
        <v>0</v>
      </c>
      <c r="EB82" s="300">
        <f t="shared" ca="1" si="93"/>
        <v>0</v>
      </c>
      <c r="EC82" s="300">
        <f t="shared" ca="1" si="93"/>
        <v>0</v>
      </c>
      <c r="ED82" s="300">
        <f t="shared" ca="1" si="93"/>
        <v>0</v>
      </c>
      <c r="EE82" s="300">
        <f t="shared" ca="1" si="93"/>
        <v>0</v>
      </c>
      <c r="EF82" s="300">
        <f t="shared" ca="1" si="93"/>
        <v>0</v>
      </c>
      <c r="EG82" s="300">
        <f t="shared" ca="1" si="93"/>
        <v>0</v>
      </c>
      <c r="EH82" s="300">
        <f t="shared" ca="1" si="93"/>
        <v>0</v>
      </c>
      <c r="EI82" s="300">
        <f t="shared" ca="1" si="93"/>
        <v>0</v>
      </c>
      <c r="EJ82" s="300">
        <f t="shared" ca="1" si="93"/>
        <v>0</v>
      </c>
      <c r="EK82" s="300">
        <f t="shared" ca="1" si="93"/>
        <v>0</v>
      </c>
      <c r="EL82" s="300">
        <f t="shared" ca="1" si="93"/>
        <v>0</v>
      </c>
      <c r="EM82" s="300">
        <f t="shared" ca="1" si="93"/>
        <v>0</v>
      </c>
      <c r="EN82" s="300">
        <f t="shared" ca="1" si="93"/>
        <v>0</v>
      </c>
      <c r="EO82" s="300">
        <f t="shared" ca="1" si="93"/>
        <v>0</v>
      </c>
      <c r="EP82" s="300">
        <f t="shared" ca="1" si="93"/>
        <v>0</v>
      </c>
      <c r="EQ82" s="300">
        <f t="shared" ca="1" si="93"/>
        <v>0</v>
      </c>
      <c r="ER82" s="300">
        <f t="shared" ca="1" si="93"/>
        <v>0</v>
      </c>
      <c r="ES82" s="300">
        <f t="shared" ca="1" si="93"/>
        <v>0</v>
      </c>
      <c r="ET82" s="300">
        <f t="shared" ca="1" si="93"/>
        <v>0</v>
      </c>
      <c r="EU82" s="300">
        <f t="shared" ca="1" si="93"/>
        <v>0</v>
      </c>
      <c r="EV82" s="300">
        <f t="shared" ca="1" si="93"/>
        <v>0</v>
      </c>
      <c r="EW82" s="300">
        <f t="shared" ca="1" si="93"/>
        <v>0</v>
      </c>
      <c r="EX82" s="300">
        <f t="shared" ca="1" si="93"/>
        <v>0</v>
      </c>
      <c r="EY82" s="612"/>
      <c r="FB82" s="612"/>
    </row>
    <row r="83" spans="1:158" s="634" customFormat="1" ht="5.0999999999999996" hidden="1" customHeight="1" outlineLevel="2">
      <c r="A83" s="627"/>
      <c r="B83" s="627"/>
      <c r="C83" s="627"/>
      <c r="D83" s="627"/>
      <c r="E83" s="628"/>
      <c r="F83" s="627"/>
      <c r="G83" s="627"/>
      <c r="H83" s="627"/>
      <c r="I83" s="627"/>
      <c r="J83" s="627"/>
      <c r="K83" s="627"/>
      <c r="L83" s="627"/>
      <c r="M83" s="627"/>
      <c r="N83" s="627"/>
      <c r="O83" s="627"/>
      <c r="P83" s="627"/>
      <c r="Q83" s="627"/>
      <c r="R83" s="627"/>
      <c r="S83" s="627"/>
      <c r="T83" s="627"/>
      <c r="U83" s="627"/>
      <c r="V83" s="627"/>
      <c r="W83" s="627"/>
      <c r="X83" s="627"/>
      <c r="Y83" s="627"/>
      <c r="Z83" s="627"/>
      <c r="AA83" s="627"/>
      <c r="AB83" s="629"/>
      <c r="AC83" s="627"/>
      <c r="AD83" s="630"/>
      <c r="AE83" s="631"/>
      <c r="AF83" s="301"/>
      <c r="AG83" s="301"/>
      <c r="AH83" s="301"/>
      <c r="AI83" s="301"/>
      <c r="AJ83" s="301"/>
      <c r="AK83" s="301"/>
      <c r="AL83" s="301"/>
      <c r="AM83" s="301"/>
      <c r="AN83" s="301"/>
      <c r="AO83" s="301"/>
      <c r="AP83" s="301"/>
      <c r="AQ83" s="301"/>
      <c r="AR83" s="301"/>
      <c r="AS83" s="301"/>
      <c r="AT83" s="301"/>
      <c r="AU83" s="301"/>
      <c r="AV83" s="301"/>
      <c r="AW83" s="301"/>
      <c r="AX83" s="301"/>
      <c r="AY83" s="301"/>
      <c r="AZ83" s="301"/>
      <c r="BA83" s="301"/>
      <c r="BB83" s="301"/>
      <c r="BC83" s="301"/>
      <c r="BD83" s="301"/>
      <c r="BE83" s="301"/>
      <c r="BF83" s="301"/>
      <c r="BG83" s="301"/>
      <c r="BH83" s="301"/>
      <c r="BI83" s="301"/>
      <c r="BJ83" s="301"/>
      <c r="BK83" s="301"/>
      <c r="BL83" s="301"/>
      <c r="BM83" s="301"/>
      <c r="BN83" s="301"/>
      <c r="BO83" s="301"/>
      <c r="BP83" s="301"/>
      <c r="BQ83" s="301"/>
      <c r="BR83" s="301"/>
      <c r="BS83" s="301"/>
      <c r="BT83" s="301"/>
      <c r="BU83" s="301"/>
      <c r="BV83" s="301"/>
      <c r="BW83" s="301"/>
      <c r="BX83" s="301"/>
      <c r="BY83" s="301"/>
      <c r="BZ83" s="301"/>
      <c r="CA83" s="301"/>
      <c r="CB83" s="301"/>
      <c r="CC83" s="301"/>
      <c r="CD83" s="301"/>
      <c r="CE83" s="301"/>
      <c r="CF83" s="301"/>
      <c r="CG83" s="301"/>
      <c r="CH83" s="301"/>
      <c r="CI83" s="301"/>
      <c r="CJ83" s="301"/>
      <c r="CK83" s="301"/>
      <c r="CL83" s="301"/>
      <c r="CM83" s="301"/>
      <c r="CN83" s="301"/>
      <c r="CO83" s="301"/>
      <c r="CP83" s="301"/>
      <c r="CQ83" s="301"/>
      <c r="CR83" s="301"/>
      <c r="CS83" s="301"/>
      <c r="CT83" s="301"/>
      <c r="CU83" s="301"/>
      <c r="CV83" s="301"/>
      <c r="CW83" s="301"/>
      <c r="CX83" s="301"/>
      <c r="CY83" s="301"/>
      <c r="CZ83" s="301"/>
      <c r="DA83" s="301"/>
      <c r="DB83" s="301"/>
      <c r="DC83" s="301"/>
      <c r="DD83" s="301"/>
      <c r="DE83" s="301"/>
      <c r="DF83" s="301"/>
      <c r="DG83" s="301"/>
      <c r="DH83" s="301"/>
      <c r="DI83" s="301"/>
      <c r="DJ83" s="301"/>
      <c r="DK83" s="301"/>
      <c r="DL83" s="301"/>
      <c r="DM83" s="301"/>
      <c r="DN83" s="301"/>
      <c r="DO83" s="301"/>
      <c r="DP83" s="301"/>
      <c r="DQ83" s="301"/>
      <c r="DR83" s="301"/>
      <c r="DS83" s="301"/>
      <c r="DT83" s="301"/>
      <c r="DU83" s="301"/>
      <c r="DV83" s="301"/>
      <c r="DW83" s="301"/>
      <c r="DX83" s="301"/>
      <c r="DY83" s="301"/>
      <c r="DZ83" s="301"/>
      <c r="EA83" s="301"/>
      <c r="EB83" s="301"/>
      <c r="EC83" s="301"/>
      <c r="ED83" s="301"/>
      <c r="EE83" s="301"/>
      <c r="EF83" s="301"/>
      <c r="EG83" s="301"/>
      <c r="EH83" s="301"/>
      <c r="EI83" s="301"/>
      <c r="EJ83" s="301"/>
      <c r="EK83" s="301"/>
      <c r="EL83" s="301"/>
      <c r="EM83" s="301"/>
      <c r="EN83" s="301"/>
      <c r="EO83" s="301"/>
      <c r="EP83" s="301"/>
      <c r="EQ83" s="301"/>
      <c r="ER83" s="301"/>
      <c r="ES83" s="301"/>
      <c r="ET83" s="301"/>
      <c r="EU83" s="301"/>
      <c r="EV83" s="301"/>
      <c r="EW83" s="301"/>
      <c r="EX83" s="301"/>
      <c r="EY83" s="632"/>
      <c r="EZ83" s="201"/>
      <c r="FA83" s="201"/>
      <c r="FB83" s="633"/>
    </row>
    <row r="84" spans="1:158" s="86" customFormat="1" ht="12.75" hidden="1" customHeight="1" outlineLevel="2">
      <c r="C84" s="232"/>
      <c r="F84" s="85"/>
      <c r="G84" s="85"/>
      <c r="H84" s="85"/>
      <c r="I84" s="85"/>
      <c r="J84" s="85"/>
      <c r="K84" s="85"/>
      <c r="L84" s="85"/>
      <c r="M84" s="85"/>
      <c r="N84" s="85"/>
      <c r="O84" s="85"/>
      <c r="P84" s="85"/>
      <c r="Q84" s="85"/>
      <c r="R84" s="85"/>
      <c r="S84" s="85"/>
      <c r="T84" s="85"/>
      <c r="U84" s="85"/>
      <c r="V84" s="85"/>
      <c r="W84" s="85"/>
      <c r="X84" s="85"/>
      <c r="Y84" s="85"/>
      <c r="Z84" s="85"/>
      <c r="AA84" s="85"/>
      <c r="AD84" s="232"/>
      <c r="AE84" s="328" t="s">
        <v>195</v>
      </c>
      <c r="AF84" s="649">
        <f ca="1">IF($AE77=0,0,AF82/$AE77)</f>
        <v>0</v>
      </c>
      <c r="AG84" s="650">
        <f t="shared" ref="AG84:CR84" ca="1" si="94">IF($AE77=0,0,AG82/$AE77)</f>
        <v>0</v>
      </c>
      <c r="AH84" s="650">
        <f t="shared" ca="1" si="94"/>
        <v>0</v>
      </c>
      <c r="AI84" s="650">
        <f t="shared" ca="1" si="94"/>
        <v>0</v>
      </c>
      <c r="AJ84" s="650">
        <f t="shared" ca="1" si="94"/>
        <v>0</v>
      </c>
      <c r="AK84" s="650">
        <f t="shared" ca="1" si="94"/>
        <v>0</v>
      </c>
      <c r="AL84" s="650">
        <f t="shared" ca="1" si="94"/>
        <v>0</v>
      </c>
      <c r="AM84" s="650">
        <f t="shared" ca="1" si="94"/>
        <v>0</v>
      </c>
      <c r="AN84" s="650">
        <f t="shared" ca="1" si="94"/>
        <v>0</v>
      </c>
      <c r="AO84" s="650">
        <f t="shared" ca="1" si="94"/>
        <v>0</v>
      </c>
      <c r="AP84" s="650">
        <f t="shared" ca="1" si="94"/>
        <v>0</v>
      </c>
      <c r="AQ84" s="650">
        <f t="shared" ca="1" si="94"/>
        <v>0</v>
      </c>
      <c r="AR84" s="650">
        <f t="shared" ca="1" si="94"/>
        <v>0</v>
      </c>
      <c r="AS84" s="650">
        <f t="shared" ca="1" si="94"/>
        <v>0</v>
      </c>
      <c r="AT84" s="650">
        <f t="shared" ca="1" si="94"/>
        <v>0.25</v>
      </c>
      <c r="AU84" s="650">
        <f t="shared" ca="1" si="94"/>
        <v>0.25</v>
      </c>
      <c r="AV84" s="650">
        <f t="shared" ca="1" si="94"/>
        <v>0.25</v>
      </c>
      <c r="AW84" s="650">
        <f t="shared" ca="1" si="94"/>
        <v>0.25</v>
      </c>
      <c r="AX84" s="650">
        <f t="shared" ca="1" si="94"/>
        <v>0</v>
      </c>
      <c r="AY84" s="650">
        <f t="shared" ca="1" si="94"/>
        <v>0</v>
      </c>
      <c r="AZ84" s="650">
        <f t="shared" ca="1" si="94"/>
        <v>0</v>
      </c>
      <c r="BA84" s="650">
        <f t="shared" ca="1" si="94"/>
        <v>0</v>
      </c>
      <c r="BB84" s="650">
        <f t="shared" ca="1" si="94"/>
        <v>0</v>
      </c>
      <c r="BC84" s="650">
        <f t="shared" ca="1" si="94"/>
        <v>0</v>
      </c>
      <c r="BD84" s="650">
        <f t="shared" ca="1" si="94"/>
        <v>0</v>
      </c>
      <c r="BE84" s="650">
        <f t="shared" ca="1" si="94"/>
        <v>0</v>
      </c>
      <c r="BF84" s="650">
        <f t="shared" ca="1" si="94"/>
        <v>0</v>
      </c>
      <c r="BG84" s="650">
        <f t="shared" ca="1" si="94"/>
        <v>0</v>
      </c>
      <c r="BH84" s="650">
        <f t="shared" ca="1" si="94"/>
        <v>0</v>
      </c>
      <c r="BI84" s="650">
        <f t="shared" ca="1" si="94"/>
        <v>0</v>
      </c>
      <c r="BJ84" s="650">
        <f t="shared" ca="1" si="94"/>
        <v>0</v>
      </c>
      <c r="BK84" s="650">
        <f t="shared" ca="1" si="94"/>
        <v>0</v>
      </c>
      <c r="BL84" s="650">
        <f t="shared" ca="1" si="94"/>
        <v>0</v>
      </c>
      <c r="BM84" s="650">
        <f t="shared" ca="1" si="94"/>
        <v>0</v>
      </c>
      <c r="BN84" s="650">
        <f t="shared" ca="1" si="94"/>
        <v>0</v>
      </c>
      <c r="BO84" s="650">
        <f t="shared" ca="1" si="94"/>
        <v>0</v>
      </c>
      <c r="BP84" s="650">
        <f t="shared" ca="1" si="94"/>
        <v>0</v>
      </c>
      <c r="BQ84" s="650">
        <f t="shared" ca="1" si="94"/>
        <v>0</v>
      </c>
      <c r="BR84" s="650">
        <f t="shared" ca="1" si="94"/>
        <v>0</v>
      </c>
      <c r="BS84" s="650">
        <f t="shared" ca="1" si="94"/>
        <v>0</v>
      </c>
      <c r="BT84" s="650">
        <f t="shared" ca="1" si="94"/>
        <v>0</v>
      </c>
      <c r="BU84" s="650">
        <f t="shared" ca="1" si="94"/>
        <v>0</v>
      </c>
      <c r="BV84" s="650">
        <f t="shared" ca="1" si="94"/>
        <v>0</v>
      </c>
      <c r="BW84" s="650">
        <f t="shared" ca="1" si="94"/>
        <v>0</v>
      </c>
      <c r="BX84" s="650">
        <f t="shared" ca="1" si="94"/>
        <v>0</v>
      </c>
      <c r="BY84" s="650">
        <f t="shared" ca="1" si="94"/>
        <v>0</v>
      </c>
      <c r="BZ84" s="650">
        <f t="shared" ca="1" si="94"/>
        <v>0</v>
      </c>
      <c r="CA84" s="650">
        <f t="shared" ca="1" si="94"/>
        <v>0</v>
      </c>
      <c r="CB84" s="650">
        <f t="shared" ca="1" si="94"/>
        <v>0</v>
      </c>
      <c r="CC84" s="650">
        <f t="shared" ca="1" si="94"/>
        <v>0</v>
      </c>
      <c r="CD84" s="650">
        <f t="shared" ca="1" si="94"/>
        <v>0</v>
      </c>
      <c r="CE84" s="650">
        <f t="shared" ca="1" si="94"/>
        <v>0</v>
      </c>
      <c r="CF84" s="650">
        <f t="shared" ca="1" si="94"/>
        <v>0</v>
      </c>
      <c r="CG84" s="650">
        <f t="shared" ca="1" si="94"/>
        <v>0</v>
      </c>
      <c r="CH84" s="650">
        <f t="shared" ca="1" si="94"/>
        <v>0</v>
      </c>
      <c r="CI84" s="650">
        <f t="shared" ca="1" si="94"/>
        <v>0</v>
      </c>
      <c r="CJ84" s="650">
        <f t="shared" ca="1" si="94"/>
        <v>0</v>
      </c>
      <c r="CK84" s="650">
        <f t="shared" ca="1" si="94"/>
        <v>0</v>
      </c>
      <c r="CL84" s="650">
        <f t="shared" ca="1" si="94"/>
        <v>0</v>
      </c>
      <c r="CM84" s="650">
        <f t="shared" ca="1" si="94"/>
        <v>0</v>
      </c>
      <c r="CN84" s="650">
        <f t="shared" ca="1" si="94"/>
        <v>0</v>
      </c>
      <c r="CO84" s="650">
        <f t="shared" ca="1" si="94"/>
        <v>0</v>
      </c>
      <c r="CP84" s="650">
        <f t="shared" ca="1" si="94"/>
        <v>0</v>
      </c>
      <c r="CQ84" s="650">
        <f t="shared" ca="1" si="94"/>
        <v>0</v>
      </c>
      <c r="CR84" s="650">
        <f t="shared" ca="1" si="94"/>
        <v>0</v>
      </c>
      <c r="CS84" s="650">
        <f t="shared" ref="CS84:EX84" ca="1" si="95">IF($AE77=0,0,CS82/$AE77)</f>
        <v>0</v>
      </c>
      <c r="CT84" s="650">
        <f t="shared" ca="1" si="95"/>
        <v>0</v>
      </c>
      <c r="CU84" s="650">
        <f t="shared" ca="1" si="95"/>
        <v>0</v>
      </c>
      <c r="CV84" s="650">
        <f t="shared" ca="1" si="95"/>
        <v>0</v>
      </c>
      <c r="CW84" s="650">
        <f t="shared" ca="1" si="95"/>
        <v>0</v>
      </c>
      <c r="CX84" s="650">
        <f t="shared" ca="1" si="95"/>
        <v>0</v>
      </c>
      <c r="CY84" s="650">
        <f t="shared" ca="1" si="95"/>
        <v>0</v>
      </c>
      <c r="CZ84" s="650">
        <f t="shared" ca="1" si="95"/>
        <v>0</v>
      </c>
      <c r="DA84" s="650">
        <f t="shared" ca="1" si="95"/>
        <v>0</v>
      </c>
      <c r="DB84" s="650">
        <f t="shared" ca="1" si="95"/>
        <v>0</v>
      </c>
      <c r="DC84" s="650">
        <f t="shared" ca="1" si="95"/>
        <v>0</v>
      </c>
      <c r="DD84" s="650">
        <f t="shared" ca="1" si="95"/>
        <v>0</v>
      </c>
      <c r="DE84" s="650">
        <f t="shared" ca="1" si="95"/>
        <v>0</v>
      </c>
      <c r="DF84" s="650">
        <f t="shared" ca="1" si="95"/>
        <v>0</v>
      </c>
      <c r="DG84" s="650">
        <f t="shared" ca="1" si="95"/>
        <v>0</v>
      </c>
      <c r="DH84" s="650">
        <f t="shared" ca="1" si="95"/>
        <v>0</v>
      </c>
      <c r="DI84" s="650">
        <f t="shared" ca="1" si="95"/>
        <v>0</v>
      </c>
      <c r="DJ84" s="650">
        <f t="shared" ca="1" si="95"/>
        <v>0</v>
      </c>
      <c r="DK84" s="650">
        <f t="shared" ca="1" si="95"/>
        <v>0</v>
      </c>
      <c r="DL84" s="650">
        <f t="shared" ca="1" si="95"/>
        <v>0</v>
      </c>
      <c r="DM84" s="650">
        <f t="shared" ca="1" si="95"/>
        <v>0</v>
      </c>
      <c r="DN84" s="650">
        <f t="shared" ca="1" si="95"/>
        <v>0</v>
      </c>
      <c r="DO84" s="650">
        <f t="shared" ca="1" si="95"/>
        <v>0</v>
      </c>
      <c r="DP84" s="650">
        <f t="shared" ca="1" si="95"/>
        <v>0</v>
      </c>
      <c r="DQ84" s="650">
        <f t="shared" ca="1" si="95"/>
        <v>0</v>
      </c>
      <c r="DR84" s="650">
        <f t="shared" ca="1" si="95"/>
        <v>0</v>
      </c>
      <c r="DS84" s="650">
        <f t="shared" ca="1" si="95"/>
        <v>0</v>
      </c>
      <c r="DT84" s="650">
        <f t="shared" ca="1" si="95"/>
        <v>0</v>
      </c>
      <c r="DU84" s="650">
        <f t="shared" ca="1" si="95"/>
        <v>0</v>
      </c>
      <c r="DV84" s="650">
        <f t="shared" ca="1" si="95"/>
        <v>0</v>
      </c>
      <c r="DW84" s="650">
        <f t="shared" ca="1" si="95"/>
        <v>0</v>
      </c>
      <c r="DX84" s="650">
        <f t="shared" ca="1" si="95"/>
        <v>0</v>
      </c>
      <c r="DY84" s="650">
        <f t="shared" ca="1" si="95"/>
        <v>0</v>
      </c>
      <c r="DZ84" s="650">
        <f t="shared" ca="1" si="95"/>
        <v>0</v>
      </c>
      <c r="EA84" s="650">
        <f t="shared" ca="1" si="95"/>
        <v>0</v>
      </c>
      <c r="EB84" s="650">
        <f t="shared" ca="1" si="95"/>
        <v>0</v>
      </c>
      <c r="EC84" s="650">
        <f t="shared" ca="1" si="95"/>
        <v>0</v>
      </c>
      <c r="ED84" s="650">
        <f t="shared" ca="1" si="95"/>
        <v>0</v>
      </c>
      <c r="EE84" s="650">
        <f t="shared" ca="1" si="95"/>
        <v>0</v>
      </c>
      <c r="EF84" s="650">
        <f t="shared" ca="1" si="95"/>
        <v>0</v>
      </c>
      <c r="EG84" s="650">
        <f t="shared" ca="1" si="95"/>
        <v>0</v>
      </c>
      <c r="EH84" s="650">
        <f t="shared" ca="1" si="95"/>
        <v>0</v>
      </c>
      <c r="EI84" s="650">
        <f t="shared" ca="1" si="95"/>
        <v>0</v>
      </c>
      <c r="EJ84" s="650">
        <f t="shared" ca="1" si="95"/>
        <v>0</v>
      </c>
      <c r="EK84" s="650">
        <f t="shared" ca="1" si="95"/>
        <v>0</v>
      </c>
      <c r="EL84" s="650">
        <f t="shared" ca="1" si="95"/>
        <v>0</v>
      </c>
      <c r="EM84" s="650">
        <f t="shared" ca="1" si="95"/>
        <v>0</v>
      </c>
      <c r="EN84" s="650">
        <f t="shared" ca="1" si="95"/>
        <v>0</v>
      </c>
      <c r="EO84" s="650">
        <f t="shared" ca="1" si="95"/>
        <v>0</v>
      </c>
      <c r="EP84" s="650">
        <f t="shared" ca="1" si="95"/>
        <v>0</v>
      </c>
      <c r="EQ84" s="650">
        <f t="shared" ca="1" si="95"/>
        <v>0</v>
      </c>
      <c r="ER84" s="650">
        <f t="shared" ca="1" si="95"/>
        <v>0</v>
      </c>
      <c r="ES84" s="650">
        <f t="shared" ca="1" si="95"/>
        <v>0</v>
      </c>
      <c r="ET84" s="650">
        <f t="shared" ca="1" si="95"/>
        <v>0</v>
      </c>
      <c r="EU84" s="650">
        <f t="shared" ca="1" si="95"/>
        <v>0</v>
      </c>
      <c r="EV84" s="650">
        <f t="shared" ca="1" si="95"/>
        <v>0</v>
      </c>
      <c r="EW84" s="650">
        <f t="shared" ca="1" si="95"/>
        <v>0</v>
      </c>
      <c r="EX84" s="650">
        <f t="shared" ca="1" si="95"/>
        <v>0</v>
      </c>
      <c r="EY84" s="612"/>
      <c r="FB84" s="612"/>
    </row>
    <row r="85" spans="1:158" s="86" customFormat="1" outlineLevel="1">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E85" s="621"/>
      <c r="EY85" s="612"/>
      <c r="FB85" s="612"/>
    </row>
    <row r="86" spans="1:158" s="86" customFormat="1" outlineLevel="1" collapsed="1">
      <c r="A86" s="1025" t="str">
        <f>Constants!$B$296</f>
        <v>NIR</v>
      </c>
      <c r="B86" s="1025"/>
      <c r="C86" s="1025"/>
      <c r="D86" s="861">
        <f ca="1">IF(AE88=0,0,AE89/AE88)</f>
        <v>8017.9286858974356</v>
      </c>
      <c r="E86" s="318"/>
      <c r="F86" s="318"/>
      <c r="G86" s="318"/>
      <c r="H86" s="318"/>
      <c r="I86" s="318"/>
      <c r="J86" s="318"/>
      <c r="K86" s="318"/>
      <c r="L86" s="318"/>
      <c r="M86" s="318"/>
      <c r="N86" s="318"/>
      <c r="O86" s="318"/>
      <c r="P86" s="318"/>
      <c r="Q86" s="318"/>
      <c r="R86" s="318"/>
      <c r="S86" s="318"/>
      <c r="T86" s="318"/>
      <c r="U86" s="318"/>
      <c r="V86" s="318"/>
      <c r="W86" s="318"/>
      <c r="X86" s="318"/>
      <c r="Y86" s="318"/>
      <c r="Z86" s="318"/>
      <c r="AA86" s="318"/>
      <c r="AB86" s="318"/>
      <c r="AC86" s="318"/>
      <c r="AD86" s="625" t="str">
        <f>Constants!$E$296</f>
        <v>6_ATP</v>
      </c>
      <c r="AE86" s="626">
        <f ca="1">IF(AE92=0,0,-(1-(AE92/AE89)))</f>
        <v>0</v>
      </c>
      <c r="EY86" s="612"/>
      <c r="EZ86" s="622"/>
      <c r="FB86" s="612"/>
    </row>
    <row r="87" spans="1:158" s="634" customFormat="1" ht="5.0999999999999996" hidden="1" customHeight="1" outlineLevel="2">
      <c r="A87" s="627"/>
      <c r="B87" s="627"/>
      <c r="C87" s="627"/>
      <c r="D87" s="627"/>
      <c r="E87" s="628"/>
      <c r="F87" s="627"/>
      <c r="G87" s="627"/>
      <c r="H87" s="627"/>
      <c r="I87" s="627"/>
      <c r="J87" s="627"/>
      <c r="K87" s="627"/>
      <c r="L87" s="627"/>
      <c r="M87" s="627"/>
      <c r="N87" s="627"/>
      <c r="O87" s="627"/>
      <c r="P87" s="627"/>
      <c r="Q87" s="627"/>
      <c r="R87" s="627"/>
      <c r="S87" s="627"/>
      <c r="T87" s="627"/>
      <c r="U87" s="627"/>
      <c r="V87" s="627"/>
      <c r="W87" s="627"/>
      <c r="X87" s="627"/>
      <c r="Y87" s="627"/>
      <c r="Z87" s="627"/>
      <c r="AA87" s="627"/>
      <c r="AB87" s="629"/>
      <c r="AC87" s="627"/>
      <c r="AD87" s="630"/>
      <c r="AE87" s="631"/>
      <c r="AF87" s="204"/>
      <c r="AG87" s="204"/>
      <c r="AH87" s="204"/>
      <c r="AI87" s="204"/>
      <c r="AJ87" s="204"/>
      <c r="AK87" s="204"/>
      <c r="AL87" s="204"/>
      <c r="AM87" s="204"/>
      <c r="AN87" s="204"/>
      <c r="AO87" s="204"/>
      <c r="AP87" s="204"/>
      <c r="AQ87" s="204"/>
      <c r="AR87" s="204"/>
      <c r="AS87" s="204"/>
      <c r="AT87" s="204"/>
      <c r="AU87" s="204"/>
      <c r="AV87" s="204"/>
      <c r="AW87" s="204"/>
      <c r="AX87" s="204"/>
      <c r="AY87" s="204"/>
      <c r="AZ87" s="204"/>
      <c r="BA87" s="204"/>
      <c r="BB87" s="204"/>
      <c r="BC87" s="204"/>
      <c r="BD87" s="204"/>
      <c r="BE87" s="204"/>
      <c r="BF87" s="204"/>
      <c r="BG87" s="204"/>
      <c r="BH87" s="204"/>
      <c r="BI87" s="204"/>
      <c r="BJ87" s="204"/>
      <c r="BK87" s="204"/>
      <c r="BL87" s="204"/>
      <c r="BM87" s="204"/>
      <c r="BN87" s="204"/>
      <c r="BO87" s="204"/>
      <c r="BP87" s="204"/>
      <c r="BQ87" s="204"/>
      <c r="BR87" s="204"/>
      <c r="BS87" s="204"/>
      <c r="BT87" s="204"/>
      <c r="BU87" s="204"/>
      <c r="BV87" s="204"/>
      <c r="BW87" s="204"/>
      <c r="BX87" s="204"/>
      <c r="BY87" s="204"/>
      <c r="BZ87" s="204"/>
      <c r="CA87" s="204"/>
      <c r="CB87" s="204"/>
      <c r="CC87" s="204"/>
      <c r="CD87" s="204"/>
      <c r="CE87" s="204"/>
      <c r="CF87" s="204"/>
      <c r="CG87" s="204"/>
      <c r="CH87" s="204"/>
      <c r="CI87" s="204"/>
      <c r="CJ87" s="204"/>
      <c r="CK87" s="204"/>
      <c r="CL87" s="204"/>
      <c r="CM87" s="204"/>
      <c r="CN87" s="204"/>
      <c r="CO87" s="204"/>
      <c r="CP87" s="204"/>
      <c r="CQ87" s="204"/>
      <c r="CR87" s="204"/>
      <c r="CS87" s="204"/>
      <c r="CT87" s="204"/>
      <c r="CU87" s="204"/>
      <c r="CV87" s="204"/>
      <c r="CW87" s="204"/>
      <c r="CX87" s="204"/>
      <c r="CY87" s="204"/>
      <c r="CZ87" s="204"/>
      <c r="DA87" s="204"/>
      <c r="DB87" s="204"/>
      <c r="DC87" s="204"/>
      <c r="DD87" s="204"/>
      <c r="DE87" s="204"/>
      <c r="DF87" s="204"/>
      <c r="DG87" s="204"/>
      <c r="DH87" s="204"/>
      <c r="DI87" s="204"/>
      <c r="DJ87" s="204"/>
      <c r="DK87" s="204"/>
      <c r="DL87" s="204"/>
      <c r="DM87" s="204"/>
      <c r="DN87" s="204"/>
      <c r="DO87" s="204"/>
      <c r="DP87" s="204"/>
      <c r="DQ87" s="204"/>
      <c r="DR87" s="204"/>
      <c r="DS87" s="204"/>
      <c r="DT87" s="204"/>
      <c r="DU87" s="204"/>
      <c r="DV87" s="204"/>
      <c r="DW87" s="204"/>
      <c r="DX87" s="204"/>
      <c r="DY87" s="204"/>
      <c r="DZ87" s="204"/>
      <c r="EA87" s="204"/>
      <c r="EB87" s="204"/>
      <c r="EC87" s="204"/>
      <c r="ED87" s="204"/>
      <c r="EE87" s="204"/>
      <c r="EF87" s="204"/>
      <c r="EG87" s="204"/>
      <c r="EH87" s="204"/>
      <c r="EI87" s="204"/>
      <c r="EJ87" s="204"/>
      <c r="EK87" s="204"/>
      <c r="EL87" s="204"/>
      <c r="EM87" s="204"/>
      <c r="EN87" s="204"/>
      <c r="EO87" s="204"/>
      <c r="EP87" s="204"/>
      <c r="EQ87" s="204"/>
      <c r="ER87" s="204"/>
      <c r="ES87" s="204"/>
      <c r="ET87" s="204"/>
      <c r="EU87" s="204"/>
      <c r="EV87" s="204"/>
      <c r="EW87" s="204"/>
      <c r="EX87" s="204"/>
      <c r="EY87" s="632"/>
      <c r="EZ87" s="201"/>
      <c r="FA87" s="201"/>
      <c r="FB87" s="633"/>
    </row>
    <row r="88" spans="1:158" s="86" customFormat="1" ht="12.75" hidden="1" customHeight="1" outlineLevel="2">
      <c r="A88" s="1020">
        <v>7</v>
      </c>
      <c r="B88" s="303"/>
      <c r="C88" s="635" t="str">
        <f>$C$16</f>
        <v>For information:</v>
      </c>
      <c r="D88" s="847" t="str">
        <f>$D$16</f>
        <v>Volume</v>
      </c>
      <c r="E88" s="333"/>
      <c r="F88" s="849"/>
      <c r="G88" s="849"/>
      <c r="H88" s="849"/>
      <c r="I88" s="849"/>
      <c r="J88" s="849"/>
      <c r="K88" s="849"/>
      <c r="L88" s="849"/>
      <c r="M88" s="849"/>
      <c r="N88" s="849"/>
      <c r="O88" s="849"/>
      <c r="P88" s="849"/>
      <c r="Q88" s="849"/>
      <c r="R88" s="849"/>
      <c r="S88" s="849"/>
      <c r="T88" s="849"/>
      <c r="U88" s="849"/>
      <c r="V88" s="850"/>
      <c r="W88" s="849"/>
      <c r="X88" s="849"/>
      <c r="Y88" s="849"/>
      <c r="Z88" s="849"/>
      <c r="AA88" s="849"/>
      <c r="AB88" s="333"/>
      <c r="AC88" s="333"/>
      <c r="AD88" s="528" t="s">
        <v>937</v>
      </c>
      <c r="AE88" s="304">
        <f>SUM(AF88:EY88)</f>
        <v>64</v>
      </c>
      <c r="AF88" s="297">
        <f>SUMIF(VolList,$AD88,Constants!AF$1150:AF$1165)</f>
        <v>0</v>
      </c>
      <c r="AG88" s="298">
        <f>SUMIF(VolList,$AD88,Constants!AG$1150:AG$1165)</f>
        <v>0</v>
      </c>
      <c r="AH88" s="298">
        <f>SUMIF(VolList,$AD88,Constants!AH$1150:AH$1165)</f>
        <v>1</v>
      </c>
      <c r="AI88" s="298">
        <f>SUMIF(VolList,$AD88,Constants!AI$1150:AI$1165)</f>
        <v>1</v>
      </c>
      <c r="AJ88" s="298">
        <f>SUMIF(VolList,$AD88,Constants!AJ$1150:AJ$1165)</f>
        <v>1</v>
      </c>
      <c r="AK88" s="298">
        <f>SUMIF(VolList,$AD88,Constants!AK$1150:AK$1165)</f>
        <v>1</v>
      </c>
      <c r="AL88" s="298">
        <f>SUMIF(VolList,$AD88,Constants!AL$1150:AL$1165)</f>
        <v>1</v>
      </c>
      <c r="AM88" s="298">
        <f>SUMIF(VolList,$AD88,Constants!AM$1150:AM$1165)</f>
        <v>1</v>
      </c>
      <c r="AN88" s="298">
        <f>SUMIF(VolList,$AD88,Constants!AN$1150:AN$1165)</f>
        <v>1</v>
      </c>
      <c r="AO88" s="298">
        <f>SUMIF(VolList,$AD88,Constants!AO$1150:AO$1165)</f>
        <v>1</v>
      </c>
      <c r="AP88" s="298">
        <f>SUMIF(VolList,$AD88,Constants!AP$1150:AP$1165)</f>
        <v>1</v>
      </c>
      <c r="AQ88" s="298">
        <f>SUMIF(VolList,$AD88,Constants!AQ$1150:AQ$1165)</f>
        <v>1</v>
      </c>
      <c r="AR88" s="298">
        <f>SUMIF(VolList,$AD88,Constants!AR$1150:AR$1165)</f>
        <v>1</v>
      </c>
      <c r="AS88" s="298">
        <f>SUMIF(VolList,$AD88,Constants!AS$1150:AS$1165)</f>
        <v>1</v>
      </c>
      <c r="AT88" s="298">
        <f>SUMIF(VolList,$AD88,Constants!AT$1150:AT$1165)</f>
        <v>1</v>
      </c>
      <c r="AU88" s="298">
        <f>SUMIF(VolList,$AD88,Constants!AU$1150:AU$1165)</f>
        <v>1</v>
      </c>
      <c r="AV88" s="298">
        <f>SUMIF(VolList,$AD88,Constants!AV$1150:AV$1165)</f>
        <v>1</v>
      </c>
      <c r="AW88" s="298">
        <f>SUMIF(VolList,$AD88,Constants!AW$1150:AW$1165)</f>
        <v>1</v>
      </c>
      <c r="AX88" s="298">
        <f>SUMIF(VolList,$AD88,Constants!AX$1150:AX$1165)</f>
        <v>1</v>
      </c>
      <c r="AY88" s="298">
        <f>SUMIF(VolList,$AD88,Constants!AY$1150:AY$1165)</f>
        <v>1</v>
      </c>
      <c r="AZ88" s="298">
        <f>SUMIF(VolList,$AD88,Constants!AZ$1150:AZ$1165)</f>
        <v>1</v>
      </c>
      <c r="BA88" s="298">
        <f>SUMIF(VolList,$AD88,Constants!BA$1150:BA$1165)</f>
        <v>1</v>
      </c>
      <c r="BB88" s="298">
        <f>SUMIF(VolList,$AD88,Constants!BB$1150:BB$1165)</f>
        <v>1</v>
      </c>
      <c r="BC88" s="298">
        <f>SUMIF(VolList,$AD88,Constants!BC$1150:BC$1165)</f>
        <v>1</v>
      </c>
      <c r="BD88" s="298">
        <f>SUMIF(VolList,$AD88,Constants!BD$1150:BD$1165)</f>
        <v>1</v>
      </c>
      <c r="BE88" s="298">
        <f>SUMIF(VolList,$AD88,Constants!BE$1150:BE$1165)</f>
        <v>1</v>
      </c>
      <c r="BF88" s="298">
        <f>SUMIF(VolList,$AD88,Constants!BF$1150:BF$1165)</f>
        <v>1</v>
      </c>
      <c r="BG88" s="298">
        <f>SUMIF(VolList,$AD88,Constants!BG$1150:BG$1165)</f>
        <v>1</v>
      </c>
      <c r="BH88" s="298">
        <f>SUMIF(VolList,$AD88,Constants!BH$1150:BH$1165)</f>
        <v>1</v>
      </c>
      <c r="BI88" s="298">
        <f>SUMIF(VolList,$AD88,Constants!BI$1150:BI$1165)</f>
        <v>1</v>
      </c>
      <c r="BJ88" s="298">
        <f>SUMIF(VolList,$AD88,Constants!BJ$1150:BJ$1165)</f>
        <v>1</v>
      </c>
      <c r="BK88" s="298">
        <f>SUMIF(VolList,$AD88,Constants!BK$1150:BK$1165)</f>
        <v>1</v>
      </c>
      <c r="BL88" s="298">
        <f>SUMIF(VolList,$AD88,Constants!BL$1150:BL$1165)</f>
        <v>1</v>
      </c>
      <c r="BM88" s="298">
        <f>SUMIF(VolList,$AD88,Constants!BM$1150:BM$1165)</f>
        <v>1</v>
      </c>
      <c r="BN88" s="298">
        <f>SUMIF(VolList,$AD88,Constants!BN$1150:BN$1165)</f>
        <v>1</v>
      </c>
      <c r="BO88" s="298">
        <f>SUMIF(VolList,$AD88,Constants!BO$1150:BO$1165)</f>
        <v>1</v>
      </c>
      <c r="BP88" s="298">
        <f>SUMIF(VolList,$AD88,Constants!BP$1150:BP$1165)</f>
        <v>1</v>
      </c>
      <c r="BQ88" s="298">
        <f>SUMIF(VolList,$AD88,Constants!BQ$1150:BQ$1165)</f>
        <v>1</v>
      </c>
      <c r="BR88" s="298">
        <f>SUMIF(VolList,$AD88,Constants!BR$1150:BR$1165)</f>
        <v>1</v>
      </c>
      <c r="BS88" s="298">
        <f>SUMIF(VolList,$AD88,Constants!BS$1150:BS$1165)</f>
        <v>1</v>
      </c>
      <c r="BT88" s="298">
        <f>SUMIF(VolList,$AD88,Constants!BT$1150:BT$1165)</f>
        <v>1</v>
      </c>
      <c r="BU88" s="298">
        <f>SUMIF(VolList,$AD88,Constants!BU$1150:BU$1165)</f>
        <v>1</v>
      </c>
      <c r="BV88" s="298">
        <f>SUMIF(VolList,$AD88,Constants!BV$1150:BV$1165)</f>
        <v>1</v>
      </c>
      <c r="BW88" s="298">
        <f>SUMIF(VolList,$AD88,Constants!BW$1150:BW$1165)</f>
        <v>1</v>
      </c>
      <c r="BX88" s="298">
        <f>SUMIF(VolList,$AD88,Constants!BX$1150:BX$1165)</f>
        <v>1</v>
      </c>
      <c r="BY88" s="298">
        <f>SUMIF(VolList,$AD88,Constants!BY$1150:BY$1165)</f>
        <v>1</v>
      </c>
      <c r="BZ88" s="298">
        <f>SUMIF(VolList,$AD88,Constants!BZ$1150:BZ$1165)</f>
        <v>1</v>
      </c>
      <c r="CA88" s="298">
        <f>SUMIF(VolList,$AD88,Constants!CA$1150:CA$1165)</f>
        <v>1</v>
      </c>
      <c r="CB88" s="298">
        <f>SUMIF(VolList,$AD88,Constants!CB$1150:CB$1165)</f>
        <v>1</v>
      </c>
      <c r="CC88" s="298">
        <f>SUMIF(VolList,$AD88,Constants!CC$1150:CC$1165)</f>
        <v>1</v>
      </c>
      <c r="CD88" s="298">
        <f>SUMIF(VolList,$AD88,Constants!CD$1150:CD$1165)</f>
        <v>1</v>
      </c>
      <c r="CE88" s="298">
        <f>SUMIF(VolList,$AD88,Constants!CE$1150:CE$1165)</f>
        <v>1</v>
      </c>
      <c r="CF88" s="298">
        <f>SUMIF(VolList,$AD88,Constants!CF$1150:CF$1165)</f>
        <v>1</v>
      </c>
      <c r="CG88" s="298">
        <f>SUMIF(VolList,$AD88,Constants!CG$1150:CG$1165)</f>
        <v>1</v>
      </c>
      <c r="CH88" s="298">
        <f>SUMIF(VolList,$AD88,Constants!CH$1150:CH$1165)</f>
        <v>1</v>
      </c>
      <c r="CI88" s="298">
        <f>SUMIF(VolList,$AD88,Constants!CI$1150:CI$1165)</f>
        <v>1</v>
      </c>
      <c r="CJ88" s="298">
        <f>SUMIF(VolList,$AD88,Constants!CJ$1150:CJ$1165)</f>
        <v>1</v>
      </c>
      <c r="CK88" s="298">
        <f>SUMIF(VolList,$AD88,Constants!CK$1150:CK$1165)</f>
        <v>1</v>
      </c>
      <c r="CL88" s="298">
        <f>SUMIF(VolList,$AD88,Constants!CL$1150:CL$1165)</f>
        <v>1</v>
      </c>
      <c r="CM88" s="298">
        <f>SUMIF(VolList,$AD88,Constants!CM$1150:CM$1165)</f>
        <v>1</v>
      </c>
      <c r="CN88" s="298">
        <f>SUMIF(VolList,$AD88,Constants!CN$1150:CN$1165)</f>
        <v>1</v>
      </c>
      <c r="CO88" s="298">
        <f>SUMIF(VolList,$AD88,Constants!CO$1150:CO$1165)</f>
        <v>1</v>
      </c>
      <c r="CP88" s="298">
        <f>SUMIF(VolList,$AD88,Constants!CP$1150:CP$1165)</f>
        <v>1</v>
      </c>
      <c r="CQ88" s="298">
        <f>SUMIF(VolList,$AD88,Constants!CQ$1150:CQ$1165)</f>
        <v>1</v>
      </c>
      <c r="CR88" s="298">
        <f>SUMIF(VolList,$AD88,Constants!CR$1150:CR$1165)</f>
        <v>1</v>
      </c>
      <c r="CS88" s="298">
        <f>SUMIF(VolList,$AD88,Constants!CS$1150:CS$1165)</f>
        <v>1</v>
      </c>
      <c r="CT88" s="298">
        <f>SUMIF(VolList,$AD88,Constants!CT$1150:CT$1165)</f>
        <v>0</v>
      </c>
      <c r="CU88" s="298">
        <f>SUMIF(VolList,$AD88,Constants!CU$1150:CU$1165)</f>
        <v>0</v>
      </c>
      <c r="CV88" s="298">
        <f>SUMIF(VolList,$AD88,Constants!CV$1150:CV$1165)</f>
        <v>0</v>
      </c>
      <c r="CW88" s="298">
        <f>SUMIF(VolList,$AD88,Constants!CW$1150:CW$1165)</f>
        <v>0</v>
      </c>
      <c r="CX88" s="298">
        <f>SUMIF(VolList,$AD88,Constants!CX$1150:CX$1165)</f>
        <v>0</v>
      </c>
      <c r="CY88" s="298">
        <f>SUMIF(VolList,$AD88,Constants!CY$1150:CY$1165)</f>
        <v>0</v>
      </c>
      <c r="CZ88" s="298">
        <f>SUMIF(VolList,$AD88,Constants!CZ$1150:CZ$1165)</f>
        <v>0</v>
      </c>
      <c r="DA88" s="298">
        <f>SUMIF(VolList,$AD88,Constants!DA$1150:DA$1165)</f>
        <v>0</v>
      </c>
      <c r="DB88" s="298">
        <f>SUMIF(VolList,$AD88,Constants!DB$1150:DB$1165)</f>
        <v>0</v>
      </c>
      <c r="DC88" s="298">
        <f>SUMIF(VolList,$AD88,Constants!DC$1150:DC$1165)</f>
        <v>0</v>
      </c>
      <c r="DD88" s="298">
        <f>SUMIF(VolList,$AD88,Constants!DD$1150:DD$1165)</f>
        <v>0</v>
      </c>
      <c r="DE88" s="298">
        <f>SUMIF(VolList,$AD88,Constants!DE$1150:DE$1165)</f>
        <v>0</v>
      </c>
      <c r="DF88" s="298">
        <f>SUMIF(VolList,$AD88,Constants!DF$1150:DF$1165)</f>
        <v>0</v>
      </c>
      <c r="DG88" s="298">
        <f>SUMIF(VolList,$AD88,Constants!DG$1150:DG$1165)</f>
        <v>0</v>
      </c>
      <c r="DH88" s="298">
        <f>SUMIF(VolList,$AD88,Constants!DH$1150:DH$1165)</f>
        <v>0</v>
      </c>
      <c r="DI88" s="298">
        <f>SUMIF(VolList,$AD88,Constants!DI$1150:DI$1165)</f>
        <v>0</v>
      </c>
      <c r="DJ88" s="298">
        <f>SUMIF(VolList,$AD88,Constants!DJ$1150:DJ$1165)</f>
        <v>0</v>
      </c>
      <c r="DK88" s="298">
        <f>SUMIF(VolList,$AD88,Constants!DK$1150:DK$1165)</f>
        <v>0</v>
      </c>
      <c r="DL88" s="298">
        <f>SUMIF(VolList,$AD88,Constants!DL$1150:DL$1165)</f>
        <v>0</v>
      </c>
      <c r="DM88" s="298">
        <f>SUMIF(VolList,$AD88,Constants!DM$1150:DM$1165)</f>
        <v>0</v>
      </c>
      <c r="DN88" s="298">
        <f>SUMIF(VolList,$AD88,Constants!DN$1150:DN$1165)</f>
        <v>0</v>
      </c>
      <c r="DO88" s="298">
        <f>SUMIF(VolList,$AD88,Constants!DO$1150:DO$1165)</f>
        <v>0</v>
      </c>
      <c r="DP88" s="298">
        <f>SUMIF(VolList,$AD88,Constants!DP$1150:DP$1165)</f>
        <v>0</v>
      </c>
      <c r="DQ88" s="298">
        <f>SUMIF(VolList,$AD88,Constants!DQ$1150:DQ$1165)</f>
        <v>0</v>
      </c>
      <c r="DR88" s="298">
        <f>SUMIF(VolList,$AD88,Constants!DR$1150:DR$1165)</f>
        <v>0</v>
      </c>
      <c r="DS88" s="298">
        <f>SUMIF(VolList,$AD88,Constants!DS$1150:DS$1165)</f>
        <v>0</v>
      </c>
      <c r="DT88" s="298">
        <f>SUMIF(VolList,$AD88,Constants!DT$1150:DT$1165)</f>
        <v>0</v>
      </c>
      <c r="DU88" s="298">
        <f>SUMIF(VolList,$AD88,Constants!DU$1150:DU$1165)</f>
        <v>0</v>
      </c>
      <c r="DV88" s="298">
        <f>SUMIF(VolList,$AD88,Constants!DV$1150:DV$1165)</f>
        <v>0</v>
      </c>
      <c r="DW88" s="298">
        <f>SUMIF(VolList,$AD88,Constants!DW$1150:DW$1165)</f>
        <v>0</v>
      </c>
      <c r="DX88" s="298">
        <f>SUMIF(VolList,$AD88,Constants!DX$1150:DX$1165)</f>
        <v>0</v>
      </c>
      <c r="DY88" s="298">
        <f>SUMIF(VolList,$AD88,Constants!DY$1150:DY$1165)</f>
        <v>0</v>
      </c>
      <c r="DZ88" s="298">
        <f>SUMIF(VolList,$AD88,Constants!DZ$1150:DZ$1165)</f>
        <v>0</v>
      </c>
      <c r="EA88" s="298">
        <f>SUMIF(VolList,$AD88,Constants!EA$1150:EA$1165)</f>
        <v>0</v>
      </c>
      <c r="EB88" s="298">
        <f>SUMIF(VolList,$AD88,Constants!EB$1150:EB$1165)</f>
        <v>0</v>
      </c>
      <c r="EC88" s="298">
        <f>SUMIF(VolList,$AD88,Constants!EC$1150:EC$1165)</f>
        <v>0</v>
      </c>
      <c r="ED88" s="298">
        <f>SUMIF(VolList,$AD88,Constants!ED$1150:ED$1165)</f>
        <v>0</v>
      </c>
      <c r="EE88" s="298">
        <f>SUMIF(VolList,$AD88,Constants!EE$1150:EE$1165)</f>
        <v>0</v>
      </c>
      <c r="EF88" s="298">
        <f>SUMIF(VolList,$AD88,Constants!EF$1150:EF$1165)</f>
        <v>0</v>
      </c>
      <c r="EG88" s="298">
        <f>SUMIF(VolList,$AD88,Constants!EG$1150:EG$1165)</f>
        <v>0</v>
      </c>
      <c r="EH88" s="298">
        <f>SUMIF(VolList,$AD88,Constants!EH$1150:EH$1165)</f>
        <v>0</v>
      </c>
      <c r="EI88" s="298">
        <f>SUMIF(VolList,$AD88,Constants!EI$1150:EI$1165)</f>
        <v>0</v>
      </c>
      <c r="EJ88" s="298">
        <f>SUMIF(VolList,$AD88,Constants!EJ$1150:EJ$1165)</f>
        <v>0</v>
      </c>
      <c r="EK88" s="298">
        <f>SUMIF(VolList,$AD88,Constants!EK$1150:EK$1165)</f>
        <v>0</v>
      </c>
      <c r="EL88" s="298">
        <f>SUMIF(VolList,$AD88,Constants!EL$1150:EL$1165)</f>
        <v>0</v>
      </c>
      <c r="EM88" s="298">
        <f>SUMIF(VolList,$AD88,Constants!EM$1150:EM$1165)</f>
        <v>0</v>
      </c>
      <c r="EN88" s="298">
        <f>SUMIF(VolList,$AD88,Constants!EN$1150:EN$1165)</f>
        <v>0</v>
      </c>
      <c r="EO88" s="298">
        <f>SUMIF(VolList,$AD88,Constants!EO$1150:EO$1165)</f>
        <v>0</v>
      </c>
      <c r="EP88" s="298">
        <f>SUMIF(VolList,$AD88,Constants!EP$1150:EP$1165)</f>
        <v>0</v>
      </c>
      <c r="EQ88" s="298">
        <f>SUMIF(VolList,$AD88,Constants!EQ$1150:EQ$1165)</f>
        <v>0</v>
      </c>
      <c r="ER88" s="298">
        <f>SUMIF(VolList,$AD88,Constants!ER$1150:ER$1165)</f>
        <v>0</v>
      </c>
      <c r="ES88" s="298">
        <f>SUMIF(VolList,$AD88,Constants!ES$1150:ES$1165)</f>
        <v>0</v>
      </c>
      <c r="ET88" s="298">
        <f>SUMIF(VolList,$AD88,Constants!ET$1150:ET$1165)</f>
        <v>0</v>
      </c>
      <c r="EU88" s="298">
        <f>SUMIF(VolList,$AD88,Constants!EU$1150:EU$1165)</f>
        <v>0</v>
      </c>
      <c r="EV88" s="298">
        <f>SUMIF(VolList,$AD88,Constants!EV$1150:EV$1165)</f>
        <v>0</v>
      </c>
      <c r="EW88" s="298">
        <f>SUMIF(VolList,$AD88,Constants!EW$1150:EW$1165)</f>
        <v>0</v>
      </c>
      <c r="EX88" s="298">
        <f>SUMIF(VolList,$AD88,Constants!EX$1150:EX$1165)</f>
        <v>0</v>
      </c>
      <c r="EY88" s="612"/>
      <c r="FB88" s="612"/>
    </row>
    <row r="89" spans="1:158" s="86" customFormat="1" ht="12.75" hidden="1" customHeight="1" outlineLevel="2">
      <c r="A89" s="1021"/>
      <c r="B89" s="303"/>
      <c r="C89" s="636"/>
      <c r="D89" s="680"/>
      <c r="E89" s="303"/>
      <c r="F89" s="851"/>
      <c r="G89" s="851"/>
      <c r="H89" s="851"/>
      <c r="I89" s="851"/>
      <c r="J89" s="851"/>
      <c r="K89" s="851"/>
      <c r="L89" s="851"/>
      <c r="M89" s="851"/>
      <c r="N89" s="851"/>
      <c r="O89" s="851"/>
      <c r="P89" s="851"/>
      <c r="Q89" s="851"/>
      <c r="R89" s="851"/>
      <c r="S89" s="851"/>
      <c r="T89" s="851"/>
      <c r="U89" s="851"/>
      <c r="V89" s="852"/>
      <c r="W89" s="851"/>
      <c r="X89" s="851"/>
      <c r="Y89" s="851"/>
      <c r="Z89" s="851"/>
      <c r="AA89" s="851"/>
      <c r="AB89" s="303"/>
      <c r="AC89" s="303"/>
      <c r="AD89" s="681" t="str">
        <f>$AD$17</f>
        <v>Cost Plus</v>
      </c>
      <c r="AE89" s="304">
        <f ca="1">SUM(AF89:EY89)</f>
        <v>513147.43589743588</v>
      </c>
      <c r="AF89" s="637">
        <f>SUMIF('Cost Plus'!$V$14:$V$114,$AD86,'Cost Plus'!AF$14:AF$114)</f>
        <v>0</v>
      </c>
      <c r="AG89" s="300">
        <f ca="1">SUMIF('Cost Plus'!$V$14:$V$114,$AD86,'Cost Plus'!AG$14:AG$114)</f>
        <v>0</v>
      </c>
      <c r="AH89" s="300">
        <f ca="1">SUMIF('Cost Plus'!$V$14:$V$114,$AD86,'Cost Plus'!AH$14:AH$114)</f>
        <v>0</v>
      </c>
      <c r="AI89" s="300">
        <f ca="1">SUMIF('Cost Plus'!$V$14:$V$114,$AD86,'Cost Plus'!AI$14:AI$114)</f>
        <v>0</v>
      </c>
      <c r="AJ89" s="300">
        <f ca="1">SUMIF('Cost Plus'!$V$14:$V$114,$AD86,'Cost Plus'!AJ$14:AJ$114)</f>
        <v>0</v>
      </c>
      <c r="AK89" s="300">
        <f ca="1">SUMIF('Cost Plus'!$V$14:$V$114,$AD86,'Cost Plus'!AK$14:AK$114)</f>
        <v>0</v>
      </c>
      <c r="AL89" s="300">
        <f ca="1">SUMIF('Cost Plus'!$V$14:$V$114,$AD86,'Cost Plus'!AL$14:AL$114)</f>
        <v>256573.71794871794</v>
      </c>
      <c r="AM89" s="300">
        <f ca="1">SUMIF('Cost Plus'!$V$14:$V$114,$AD86,'Cost Plus'!AM$14:AM$114)</f>
        <v>256573.71794871794</v>
      </c>
      <c r="AN89" s="300">
        <f ca="1">SUMIF('Cost Plus'!$V$14:$V$114,$AD86,'Cost Plus'!AN$14:AN$114)</f>
        <v>0</v>
      </c>
      <c r="AO89" s="300">
        <f ca="1">SUMIF('Cost Plus'!$V$14:$V$114,$AD86,'Cost Plus'!AO$14:AO$114)</f>
        <v>0</v>
      </c>
      <c r="AP89" s="300">
        <f ca="1">SUMIF('Cost Plus'!$V$14:$V$114,$AD86,'Cost Plus'!AP$14:AP$114)</f>
        <v>0</v>
      </c>
      <c r="AQ89" s="300">
        <f ca="1">SUMIF('Cost Plus'!$V$14:$V$114,$AD86,'Cost Plus'!AQ$14:AQ$114)</f>
        <v>0</v>
      </c>
      <c r="AR89" s="300">
        <f ca="1">SUMIF('Cost Plus'!$V$14:$V$114,$AD86,'Cost Plus'!AR$14:AR$114)</f>
        <v>0</v>
      </c>
      <c r="AS89" s="300">
        <f ca="1">SUMIF('Cost Plus'!$V$14:$V$114,$AD86,'Cost Plus'!AS$14:AS$114)</f>
        <v>0</v>
      </c>
      <c r="AT89" s="300">
        <f ca="1">SUMIF('Cost Plus'!$V$14:$V$114,$AD86,'Cost Plus'!AT$14:AT$114)</f>
        <v>0</v>
      </c>
      <c r="AU89" s="300">
        <f ca="1">SUMIF('Cost Plus'!$V$14:$V$114,$AD86,'Cost Plus'!AU$14:AU$114)</f>
        <v>0</v>
      </c>
      <c r="AV89" s="300">
        <f ca="1">SUMIF('Cost Plus'!$V$14:$V$114,$AD86,'Cost Plus'!AV$14:AV$114)</f>
        <v>0</v>
      </c>
      <c r="AW89" s="300">
        <f ca="1">SUMIF('Cost Plus'!$V$14:$V$114,$AD86,'Cost Plus'!AW$14:AW$114)</f>
        <v>0</v>
      </c>
      <c r="AX89" s="300">
        <f ca="1">SUMIF('Cost Plus'!$V$14:$V$114,$AD86,'Cost Plus'!AX$14:AX$114)</f>
        <v>0</v>
      </c>
      <c r="AY89" s="300">
        <f ca="1">SUMIF('Cost Plus'!$V$14:$V$114,$AD86,'Cost Plus'!AY$14:AY$114)</f>
        <v>0</v>
      </c>
      <c r="AZ89" s="300">
        <f ca="1">SUMIF('Cost Plus'!$V$14:$V$114,$AD86,'Cost Plus'!AZ$14:AZ$114)</f>
        <v>0</v>
      </c>
      <c r="BA89" s="300">
        <f ca="1">SUMIF('Cost Plus'!$V$14:$V$114,$AD86,'Cost Plus'!BA$14:BA$114)</f>
        <v>0</v>
      </c>
      <c r="BB89" s="300">
        <f ca="1">SUMIF('Cost Plus'!$V$14:$V$114,$AD86,'Cost Plus'!BB$14:BB$114)</f>
        <v>0</v>
      </c>
      <c r="BC89" s="300">
        <f ca="1">SUMIF('Cost Plus'!$V$14:$V$114,$AD86,'Cost Plus'!BC$14:BC$114)</f>
        <v>0</v>
      </c>
      <c r="BD89" s="300">
        <f ca="1">SUMIF('Cost Plus'!$V$14:$V$114,$AD86,'Cost Plus'!BD$14:BD$114)</f>
        <v>0</v>
      </c>
      <c r="BE89" s="300">
        <f ca="1">SUMIF('Cost Plus'!$V$14:$V$114,$AD86,'Cost Plus'!BE$14:BE$114)</f>
        <v>0</v>
      </c>
      <c r="BF89" s="300">
        <f ca="1">SUMIF('Cost Plus'!$V$14:$V$114,$AD86,'Cost Plus'!BF$14:BF$114)</f>
        <v>0</v>
      </c>
      <c r="BG89" s="300">
        <f ca="1">SUMIF('Cost Plus'!$V$14:$V$114,$AD86,'Cost Plus'!BG$14:BG$114)</f>
        <v>0</v>
      </c>
      <c r="BH89" s="300">
        <f ca="1">SUMIF('Cost Plus'!$V$14:$V$114,$AD86,'Cost Plus'!BH$14:BH$114)</f>
        <v>0</v>
      </c>
      <c r="BI89" s="300">
        <f ca="1">SUMIF('Cost Plus'!$V$14:$V$114,$AD86,'Cost Plus'!BI$14:BI$114)</f>
        <v>0</v>
      </c>
      <c r="BJ89" s="300">
        <f ca="1">SUMIF('Cost Plus'!$V$14:$V$114,$AD86,'Cost Plus'!BJ$14:BJ$114)</f>
        <v>0</v>
      </c>
      <c r="BK89" s="300">
        <f ca="1">SUMIF('Cost Plus'!$V$14:$V$114,$AD86,'Cost Plus'!BK$14:BK$114)</f>
        <v>0</v>
      </c>
      <c r="BL89" s="300">
        <f ca="1">SUMIF('Cost Plus'!$V$14:$V$114,$AD86,'Cost Plus'!BL$14:BL$114)</f>
        <v>0</v>
      </c>
      <c r="BM89" s="300">
        <f ca="1">SUMIF('Cost Plus'!$V$14:$V$114,$AD86,'Cost Plus'!BM$14:BM$114)</f>
        <v>0</v>
      </c>
      <c r="BN89" s="300">
        <f ca="1">SUMIF('Cost Plus'!$V$14:$V$114,$AD86,'Cost Plus'!BN$14:BN$114)</f>
        <v>0</v>
      </c>
      <c r="BO89" s="300">
        <f ca="1">SUMIF('Cost Plus'!$V$14:$V$114,$AD86,'Cost Plus'!BO$14:BO$114)</f>
        <v>0</v>
      </c>
      <c r="BP89" s="300">
        <f ca="1">SUMIF('Cost Plus'!$V$14:$V$114,$AD86,'Cost Plus'!BP$14:BP$114)</f>
        <v>0</v>
      </c>
      <c r="BQ89" s="300">
        <f ca="1">SUMIF('Cost Plus'!$V$14:$V$114,$AD86,'Cost Plus'!BQ$14:BQ$114)</f>
        <v>0</v>
      </c>
      <c r="BR89" s="300">
        <f ca="1">SUMIF('Cost Plus'!$V$14:$V$114,$AD86,'Cost Plus'!BR$14:BR$114)</f>
        <v>0</v>
      </c>
      <c r="BS89" s="300">
        <f ca="1">SUMIF('Cost Plus'!$V$14:$V$114,$AD86,'Cost Plus'!BS$14:BS$114)</f>
        <v>0</v>
      </c>
      <c r="BT89" s="300">
        <f ca="1">SUMIF('Cost Plus'!$V$14:$V$114,$AD86,'Cost Plus'!BT$14:BT$114)</f>
        <v>0</v>
      </c>
      <c r="BU89" s="300">
        <f ca="1">SUMIF('Cost Plus'!$V$14:$V$114,$AD86,'Cost Plus'!BU$14:BU$114)</f>
        <v>0</v>
      </c>
      <c r="BV89" s="300">
        <f ca="1">SUMIF('Cost Plus'!$V$14:$V$114,$AD86,'Cost Plus'!BV$14:BV$114)</f>
        <v>0</v>
      </c>
      <c r="BW89" s="300">
        <f ca="1">SUMIF('Cost Plus'!$V$14:$V$114,$AD86,'Cost Plus'!BW$14:BW$114)</f>
        <v>0</v>
      </c>
      <c r="BX89" s="300">
        <f ca="1">SUMIF('Cost Plus'!$V$14:$V$114,$AD86,'Cost Plus'!BX$14:BX$114)</f>
        <v>0</v>
      </c>
      <c r="BY89" s="300">
        <f ca="1">SUMIF('Cost Plus'!$V$14:$V$114,$AD86,'Cost Plus'!BY$14:BY$114)</f>
        <v>0</v>
      </c>
      <c r="BZ89" s="300">
        <f ca="1">SUMIF('Cost Plus'!$V$14:$V$114,$AD86,'Cost Plus'!BZ$14:BZ$114)</f>
        <v>0</v>
      </c>
      <c r="CA89" s="300">
        <f ca="1">SUMIF('Cost Plus'!$V$14:$V$114,$AD86,'Cost Plus'!CA$14:CA$114)</f>
        <v>0</v>
      </c>
      <c r="CB89" s="300">
        <f ca="1">SUMIF('Cost Plus'!$V$14:$V$114,$AD86,'Cost Plus'!CB$14:CB$114)</f>
        <v>0</v>
      </c>
      <c r="CC89" s="300">
        <f ca="1">SUMIF('Cost Plus'!$V$14:$V$114,$AD86,'Cost Plus'!CC$14:CC$114)</f>
        <v>0</v>
      </c>
      <c r="CD89" s="300">
        <f ca="1">SUMIF('Cost Plus'!$V$14:$V$114,$AD86,'Cost Plus'!CD$14:CD$114)</f>
        <v>0</v>
      </c>
      <c r="CE89" s="300">
        <f ca="1">SUMIF('Cost Plus'!$V$14:$V$114,$AD86,'Cost Plus'!CE$14:CE$114)</f>
        <v>0</v>
      </c>
      <c r="CF89" s="300">
        <f ca="1">SUMIF('Cost Plus'!$V$14:$V$114,$AD86,'Cost Plus'!CF$14:CF$114)</f>
        <v>0</v>
      </c>
      <c r="CG89" s="300">
        <f ca="1">SUMIF('Cost Plus'!$V$14:$V$114,$AD86,'Cost Plus'!CG$14:CG$114)</f>
        <v>0</v>
      </c>
      <c r="CH89" s="300">
        <f ca="1">SUMIF('Cost Plus'!$V$14:$V$114,$AD86,'Cost Plus'!CH$14:CH$114)</f>
        <v>0</v>
      </c>
      <c r="CI89" s="300">
        <f ca="1">SUMIF('Cost Plus'!$V$14:$V$114,$AD86,'Cost Plus'!CI$14:CI$114)</f>
        <v>0</v>
      </c>
      <c r="CJ89" s="300">
        <f ca="1">SUMIF('Cost Plus'!$V$14:$V$114,$AD86,'Cost Plus'!CJ$14:CJ$114)</f>
        <v>0</v>
      </c>
      <c r="CK89" s="300">
        <f ca="1">SUMIF('Cost Plus'!$V$14:$V$114,$AD86,'Cost Plus'!CK$14:CK$114)</f>
        <v>0</v>
      </c>
      <c r="CL89" s="300">
        <f ca="1">SUMIF('Cost Plus'!$V$14:$V$114,$AD86,'Cost Plus'!CL$14:CL$114)</f>
        <v>0</v>
      </c>
      <c r="CM89" s="300">
        <f ca="1">SUMIF('Cost Plus'!$V$14:$V$114,$AD86,'Cost Plus'!CM$14:CM$114)</f>
        <v>0</v>
      </c>
      <c r="CN89" s="300">
        <f ca="1">SUMIF('Cost Plus'!$V$14:$V$114,$AD86,'Cost Plus'!CN$14:CN$114)</f>
        <v>0</v>
      </c>
      <c r="CO89" s="300">
        <f ca="1">SUMIF('Cost Plus'!$V$14:$V$114,$AD86,'Cost Plus'!CO$14:CO$114)</f>
        <v>0</v>
      </c>
      <c r="CP89" s="300">
        <f ca="1">SUMIF('Cost Plus'!$V$14:$V$114,$AD86,'Cost Plus'!CP$14:CP$114)</f>
        <v>0</v>
      </c>
      <c r="CQ89" s="300">
        <f ca="1">SUMIF('Cost Plus'!$V$14:$V$114,$AD86,'Cost Plus'!CQ$14:CQ$114)</f>
        <v>0</v>
      </c>
      <c r="CR89" s="300">
        <f ca="1">SUMIF('Cost Plus'!$V$14:$V$114,$AD86,'Cost Plus'!CR$14:CR$114)</f>
        <v>0</v>
      </c>
      <c r="CS89" s="300">
        <f ca="1">SUMIF('Cost Plus'!$V$14:$V$114,$AD86,'Cost Plus'!CS$14:CS$114)</f>
        <v>0</v>
      </c>
      <c r="CT89" s="300">
        <f ca="1">SUMIF('Cost Plus'!$V$14:$V$114,$AD86,'Cost Plus'!CT$14:CT$114)</f>
        <v>0</v>
      </c>
      <c r="CU89" s="300">
        <f ca="1">SUMIF('Cost Plus'!$V$14:$V$114,$AD86,'Cost Plus'!CU$14:CU$114)</f>
        <v>0</v>
      </c>
      <c r="CV89" s="300">
        <f ca="1">SUMIF('Cost Plus'!$V$14:$V$114,$AD86,'Cost Plus'!CV$14:CV$114)</f>
        <v>0</v>
      </c>
      <c r="CW89" s="300">
        <f ca="1">SUMIF('Cost Plus'!$V$14:$V$114,$AD86,'Cost Plus'!CW$14:CW$114)</f>
        <v>0</v>
      </c>
      <c r="CX89" s="300">
        <f ca="1">SUMIF('Cost Plus'!$V$14:$V$114,$AD86,'Cost Plus'!CX$14:CX$114)</f>
        <v>0</v>
      </c>
      <c r="CY89" s="300">
        <f ca="1">SUMIF('Cost Plus'!$V$14:$V$114,$AD86,'Cost Plus'!CY$14:CY$114)</f>
        <v>0</v>
      </c>
      <c r="CZ89" s="300">
        <f ca="1">SUMIF('Cost Plus'!$V$14:$V$114,$AD86,'Cost Plus'!CZ$14:CZ$114)</f>
        <v>0</v>
      </c>
      <c r="DA89" s="300">
        <f ca="1">SUMIF('Cost Plus'!$V$14:$V$114,$AD86,'Cost Plus'!DA$14:DA$114)</f>
        <v>0</v>
      </c>
      <c r="DB89" s="300">
        <f ca="1">SUMIF('Cost Plus'!$V$14:$V$114,$AD86,'Cost Plus'!DB$14:DB$114)</f>
        <v>0</v>
      </c>
      <c r="DC89" s="300">
        <f ca="1">SUMIF('Cost Plus'!$V$14:$V$114,$AD86,'Cost Plus'!DC$14:DC$114)</f>
        <v>0</v>
      </c>
      <c r="DD89" s="300">
        <f ca="1">SUMIF('Cost Plus'!$V$14:$V$114,$AD86,'Cost Plus'!DD$14:DD$114)</f>
        <v>0</v>
      </c>
      <c r="DE89" s="300">
        <f ca="1">SUMIF('Cost Plus'!$V$14:$V$114,$AD86,'Cost Plus'!DE$14:DE$114)</f>
        <v>0</v>
      </c>
      <c r="DF89" s="300">
        <f ca="1">SUMIF('Cost Plus'!$V$14:$V$114,$AD86,'Cost Plus'!DF$14:DF$114)</f>
        <v>0</v>
      </c>
      <c r="DG89" s="300">
        <f ca="1">SUMIF('Cost Plus'!$V$14:$V$114,$AD86,'Cost Plus'!DG$14:DG$114)</f>
        <v>0</v>
      </c>
      <c r="DH89" s="300">
        <f ca="1">SUMIF('Cost Plus'!$V$14:$V$114,$AD86,'Cost Plus'!DH$14:DH$114)</f>
        <v>0</v>
      </c>
      <c r="DI89" s="300">
        <f ca="1">SUMIF('Cost Plus'!$V$14:$V$114,$AD86,'Cost Plus'!DI$14:DI$114)</f>
        <v>0</v>
      </c>
      <c r="DJ89" s="300">
        <f ca="1">SUMIF('Cost Plus'!$V$14:$V$114,$AD86,'Cost Plus'!DJ$14:DJ$114)</f>
        <v>0</v>
      </c>
      <c r="DK89" s="300">
        <f ca="1">SUMIF('Cost Plus'!$V$14:$V$114,$AD86,'Cost Plus'!DK$14:DK$114)</f>
        <v>0</v>
      </c>
      <c r="DL89" s="300">
        <f ca="1">SUMIF('Cost Plus'!$V$14:$V$114,$AD86,'Cost Plus'!DL$14:DL$114)</f>
        <v>0</v>
      </c>
      <c r="DM89" s="300">
        <f ca="1">SUMIF('Cost Plus'!$V$14:$V$114,$AD86,'Cost Plus'!DM$14:DM$114)</f>
        <v>0</v>
      </c>
      <c r="DN89" s="300">
        <f ca="1">SUMIF('Cost Plus'!$V$14:$V$114,$AD86,'Cost Plus'!DN$14:DN$114)</f>
        <v>0</v>
      </c>
      <c r="DO89" s="300">
        <f ca="1">SUMIF('Cost Plus'!$V$14:$V$114,$AD86,'Cost Plus'!DO$14:DO$114)</f>
        <v>0</v>
      </c>
      <c r="DP89" s="300">
        <f ca="1">SUMIF('Cost Plus'!$V$14:$V$114,$AD86,'Cost Plus'!DP$14:DP$114)</f>
        <v>0</v>
      </c>
      <c r="DQ89" s="300">
        <f ca="1">SUMIF('Cost Plus'!$V$14:$V$114,$AD86,'Cost Plus'!DQ$14:DQ$114)</f>
        <v>0</v>
      </c>
      <c r="DR89" s="300">
        <f ca="1">SUMIF('Cost Plus'!$V$14:$V$114,$AD86,'Cost Plus'!DR$14:DR$114)</f>
        <v>0</v>
      </c>
      <c r="DS89" s="300">
        <f ca="1">SUMIF('Cost Plus'!$V$14:$V$114,$AD86,'Cost Plus'!DS$14:DS$114)</f>
        <v>0</v>
      </c>
      <c r="DT89" s="300">
        <f ca="1">SUMIF('Cost Plus'!$V$14:$V$114,$AD86,'Cost Plus'!DT$14:DT$114)</f>
        <v>0</v>
      </c>
      <c r="DU89" s="300">
        <f ca="1">SUMIF('Cost Plus'!$V$14:$V$114,$AD86,'Cost Plus'!DU$14:DU$114)</f>
        <v>0</v>
      </c>
      <c r="DV89" s="300">
        <f ca="1">SUMIF('Cost Plus'!$V$14:$V$114,$AD86,'Cost Plus'!DV$14:DV$114)</f>
        <v>0</v>
      </c>
      <c r="DW89" s="300">
        <f ca="1">SUMIF('Cost Plus'!$V$14:$V$114,$AD86,'Cost Plus'!DW$14:DW$114)</f>
        <v>0</v>
      </c>
      <c r="DX89" s="300">
        <f ca="1">SUMIF('Cost Plus'!$V$14:$V$114,$AD86,'Cost Plus'!DX$14:DX$114)</f>
        <v>0</v>
      </c>
      <c r="DY89" s="300">
        <f ca="1">SUMIF('Cost Plus'!$V$14:$V$114,$AD86,'Cost Plus'!DY$14:DY$114)</f>
        <v>0</v>
      </c>
      <c r="DZ89" s="300">
        <f ca="1">SUMIF('Cost Plus'!$V$14:$V$114,$AD86,'Cost Plus'!DZ$14:DZ$114)</f>
        <v>0</v>
      </c>
      <c r="EA89" s="300">
        <f ca="1">SUMIF('Cost Plus'!$V$14:$V$114,$AD86,'Cost Plus'!EA$14:EA$114)</f>
        <v>0</v>
      </c>
      <c r="EB89" s="300">
        <f ca="1">SUMIF('Cost Plus'!$V$14:$V$114,$AD86,'Cost Plus'!EB$14:EB$114)</f>
        <v>0</v>
      </c>
      <c r="EC89" s="300">
        <f ca="1">SUMIF('Cost Plus'!$V$14:$V$114,$AD86,'Cost Plus'!EC$14:EC$114)</f>
        <v>0</v>
      </c>
      <c r="ED89" s="300">
        <f ca="1">SUMIF('Cost Plus'!$V$14:$V$114,$AD86,'Cost Plus'!ED$14:ED$114)</f>
        <v>0</v>
      </c>
      <c r="EE89" s="300">
        <f ca="1">SUMIF('Cost Plus'!$V$14:$V$114,$AD86,'Cost Plus'!EE$14:EE$114)</f>
        <v>0</v>
      </c>
      <c r="EF89" s="300">
        <f ca="1">SUMIF('Cost Plus'!$V$14:$V$114,$AD86,'Cost Plus'!EF$14:EF$114)</f>
        <v>0</v>
      </c>
      <c r="EG89" s="300">
        <f ca="1">SUMIF('Cost Plus'!$V$14:$V$114,$AD86,'Cost Plus'!EG$14:EG$114)</f>
        <v>0</v>
      </c>
      <c r="EH89" s="300">
        <f ca="1">SUMIF('Cost Plus'!$V$14:$V$114,$AD86,'Cost Plus'!EH$14:EH$114)</f>
        <v>0</v>
      </c>
      <c r="EI89" s="300">
        <f ca="1">SUMIF('Cost Plus'!$V$14:$V$114,$AD86,'Cost Plus'!EI$14:EI$114)</f>
        <v>0</v>
      </c>
      <c r="EJ89" s="300">
        <f ca="1">SUMIF('Cost Plus'!$V$14:$V$114,$AD86,'Cost Plus'!EJ$14:EJ$114)</f>
        <v>0</v>
      </c>
      <c r="EK89" s="300">
        <f ca="1">SUMIF('Cost Plus'!$V$14:$V$114,$AD86,'Cost Plus'!EK$14:EK$114)</f>
        <v>0</v>
      </c>
      <c r="EL89" s="300">
        <f ca="1">SUMIF('Cost Plus'!$V$14:$V$114,$AD86,'Cost Plus'!EL$14:EL$114)</f>
        <v>0</v>
      </c>
      <c r="EM89" s="300">
        <f ca="1">SUMIF('Cost Plus'!$V$14:$V$114,$AD86,'Cost Plus'!EM$14:EM$114)</f>
        <v>0</v>
      </c>
      <c r="EN89" s="300">
        <f ca="1">SUMIF('Cost Plus'!$V$14:$V$114,$AD86,'Cost Plus'!EN$14:EN$114)</f>
        <v>0</v>
      </c>
      <c r="EO89" s="300">
        <f ca="1">SUMIF('Cost Plus'!$V$14:$V$114,$AD86,'Cost Plus'!EO$14:EO$114)</f>
        <v>0</v>
      </c>
      <c r="EP89" s="300">
        <f ca="1">SUMIF('Cost Plus'!$V$14:$V$114,$AD86,'Cost Plus'!EP$14:EP$114)</f>
        <v>0</v>
      </c>
      <c r="EQ89" s="300">
        <f ca="1">SUMIF('Cost Plus'!$V$14:$V$114,$AD86,'Cost Plus'!EQ$14:EQ$114)</f>
        <v>0</v>
      </c>
      <c r="ER89" s="300">
        <f ca="1">SUMIF('Cost Plus'!$V$14:$V$114,$AD86,'Cost Plus'!ER$14:ER$114)</f>
        <v>0</v>
      </c>
      <c r="ES89" s="300">
        <f ca="1">SUMIF('Cost Plus'!$V$14:$V$114,$AD86,'Cost Plus'!ES$14:ES$114)</f>
        <v>0</v>
      </c>
      <c r="ET89" s="300">
        <f ca="1">SUMIF('Cost Plus'!$V$14:$V$114,$AD86,'Cost Plus'!ET$14:ET$114)</f>
        <v>0</v>
      </c>
      <c r="EU89" s="300">
        <f ca="1">SUMIF('Cost Plus'!$V$14:$V$114,$AD86,'Cost Plus'!EU$14:EU$114)</f>
        <v>0</v>
      </c>
      <c r="EV89" s="300">
        <f ca="1">SUMIF('Cost Plus'!$V$14:$V$114,$AD86,'Cost Plus'!EV$14:EV$114)</f>
        <v>0</v>
      </c>
      <c r="EW89" s="638">
        <f ca="1">SUMIF('Cost Plus'!$V$14:$V$114,$AD86,'Cost Plus'!EW$14:EW$114)</f>
        <v>0</v>
      </c>
      <c r="EX89" s="639">
        <f ca="1">SUMIF('Cost Plus'!$V$14:$V$114,$AD86,'Cost Plus'!EX$14:EX$114)</f>
        <v>0</v>
      </c>
      <c r="EY89" s="612"/>
      <c r="FB89" s="612"/>
    </row>
    <row r="90" spans="1:158" s="86" customFormat="1" ht="12.75" hidden="1" customHeight="1" outlineLevel="2" thickBot="1">
      <c r="A90" s="303"/>
      <c r="B90" s="303"/>
      <c r="C90" s="640"/>
      <c r="D90" s="848"/>
      <c r="E90" s="853"/>
      <c r="F90" s="854"/>
      <c r="G90" s="854"/>
      <c r="H90" s="854"/>
      <c r="I90" s="854"/>
      <c r="J90" s="854"/>
      <c r="K90" s="854"/>
      <c r="L90" s="854"/>
      <c r="M90" s="854"/>
      <c r="N90" s="854"/>
      <c r="O90" s="854"/>
      <c r="P90" s="854"/>
      <c r="Q90" s="854"/>
      <c r="R90" s="854"/>
      <c r="S90" s="854"/>
      <c r="T90" s="854"/>
      <c r="U90" s="854"/>
      <c r="V90" s="855"/>
      <c r="W90" s="854"/>
      <c r="X90" s="854"/>
      <c r="Y90" s="854"/>
      <c r="Z90" s="854"/>
      <c r="AA90" s="854"/>
      <c r="AB90" s="853"/>
      <c r="AC90" s="853"/>
      <c r="AD90" s="682" t="str">
        <f>$AD$18</f>
        <v>% Cost Plus to date</v>
      </c>
      <c r="AE90" s="641">
        <f ca="1">MAX(AF90:EY90)</f>
        <v>1</v>
      </c>
      <c r="AF90" s="642">
        <f ca="1">IF($AE89=0,0,SUM($AF89:AF89)/$AE89)</f>
        <v>0</v>
      </c>
      <c r="AG90" s="643">
        <f ca="1">IF($AE89=0,0,SUM($AF89:AG89)/$AE89)</f>
        <v>0</v>
      </c>
      <c r="AH90" s="643">
        <f ca="1">IF($AE89=0,0,SUM($AF89:AH89)/$AE89)</f>
        <v>0</v>
      </c>
      <c r="AI90" s="643">
        <f ca="1">IF($AE89=0,0,SUM($AF89:AI89)/$AE89)</f>
        <v>0</v>
      </c>
      <c r="AJ90" s="643">
        <f ca="1">IF($AE89=0,0,SUM($AF89:AJ89)/$AE89)</f>
        <v>0</v>
      </c>
      <c r="AK90" s="643">
        <f ca="1">IF($AE89=0,0,SUM($AF89:AK89)/$AE89)</f>
        <v>0</v>
      </c>
      <c r="AL90" s="643">
        <f ca="1">IF($AE89=0,0,SUM($AF89:AL89)/$AE89)</f>
        <v>0.5</v>
      </c>
      <c r="AM90" s="643">
        <f ca="1">IF($AE89=0,0,SUM($AF89:AM89)/$AE89)</f>
        <v>1</v>
      </c>
      <c r="AN90" s="643">
        <f ca="1">IF($AE89=0,0,SUM($AF89:AN89)/$AE89)</f>
        <v>1</v>
      </c>
      <c r="AO90" s="643">
        <f ca="1">IF($AE89=0,0,SUM($AF89:AO89)/$AE89)</f>
        <v>1</v>
      </c>
      <c r="AP90" s="643">
        <f ca="1">IF($AE89=0,0,SUM($AF89:AP89)/$AE89)</f>
        <v>1</v>
      </c>
      <c r="AQ90" s="643">
        <f ca="1">IF($AE89=0,0,SUM($AF89:AQ89)/$AE89)</f>
        <v>1</v>
      </c>
      <c r="AR90" s="643">
        <f ca="1">IF($AE89=0,0,SUM($AF89:AR89)/$AE89)</f>
        <v>1</v>
      </c>
      <c r="AS90" s="643">
        <f ca="1">IF($AE89=0,0,SUM($AF89:AS89)/$AE89)</f>
        <v>1</v>
      </c>
      <c r="AT90" s="643">
        <f ca="1">IF($AE89=0,0,SUM($AF89:AT89)/$AE89)</f>
        <v>1</v>
      </c>
      <c r="AU90" s="643">
        <f ca="1">IF($AE89=0,0,SUM($AF89:AU89)/$AE89)</f>
        <v>1</v>
      </c>
      <c r="AV90" s="643">
        <f ca="1">IF($AE89=0,0,SUM($AF89:AV89)/$AE89)</f>
        <v>1</v>
      </c>
      <c r="AW90" s="643">
        <f ca="1">IF($AE89=0,0,SUM($AF89:AW89)/$AE89)</f>
        <v>1</v>
      </c>
      <c r="AX90" s="643">
        <f ca="1">IF($AE89=0,0,SUM($AF89:AX89)/$AE89)</f>
        <v>1</v>
      </c>
      <c r="AY90" s="643">
        <f ca="1">IF($AE89=0,0,SUM($AF89:AY89)/$AE89)</f>
        <v>1</v>
      </c>
      <c r="AZ90" s="643">
        <f ca="1">IF($AE89=0,0,SUM($AF89:AZ89)/$AE89)</f>
        <v>1</v>
      </c>
      <c r="BA90" s="643">
        <f ca="1">IF($AE89=0,0,SUM($AF89:BA89)/$AE89)</f>
        <v>1</v>
      </c>
      <c r="BB90" s="643">
        <f ca="1">IF($AE89=0,0,SUM($AF89:BB89)/$AE89)</f>
        <v>1</v>
      </c>
      <c r="BC90" s="643">
        <f ca="1">IF($AE89=0,0,SUM($AF89:BC89)/$AE89)</f>
        <v>1</v>
      </c>
      <c r="BD90" s="643">
        <f ca="1">IF($AE89=0,0,SUM($AF89:BD89)/$AE89)</f>
        <v>1</v>
      </c>
      <c r="BE90" s="643">
        <f ca="1">IF($AE89=0,0,SUM($AF89:BE89)/$AE89)</f>
        <v>1</v>
      </c>
      <c r="BF90" s="643">
        <f ca="1">IF($AE89=0,0,SUM($AF89:BF89)/$AE89)</f>
        <v>1</v>
      </c>
      <c r="BG90" s="643">
        <f ca="1">IF($AE89=0,0,SUM($AF89:BG89)/$AE89)</f>
        <v>1</v>
      </c>
      <c r="BH90" s="643">
        <f ca="1">IF($AE89=0,0,SUM($AF89:BH89)/$AE89)</f>
        <v>1</v>
      </c>
      <c r="BI90" s="643">
        <f ca="1">IF($AE89=0,0,SUM($AF89:BI89)/$AE89)</f>
        <v>1</v>
      </c>
      <c r="BJ90" s="643">
        <f ca="1">IF($AE89=0,0,SUM($AF89:BJ89)/$AE89)</f>
        <v>1</v>
      </c>
      <c r="BK90" s="643">
        <f ca="1">IF($AE89=0,0,SUM($AF89:BK89)/$AE89)</f>
        <v>1</v>
      </c>
      <c r="BL90" s="643">
        <f ca="1">IF($AE89=0,0,SUM($AF89:BL89)/$AE89)</f>
        <v>1</v>
      </c>
      <c r="BM90" s="643">
        <f ca="1">IF($AE89=0,0,SUM($AF89:BM89)/$AE89)</f>
        <v>1</v>
      </c>
      <c r="BN90" s="643">
        <f ca="1">IF($AE89=0,0,SUM($AF89:BN89)/$AE89)</f>
        <v>1</v>
      </c>
      <c r="BO90" s="643">
        <f ca="1">IF($AE89=0,0,SUM($AF89:BO89)/$AE89)</f>
        <v>1</v>
      </c>
      <c r="BP90" s="643">
        <f ca="1">IF($AE89=0,0,SUM($AF89:BP89)/$AE89)</f>
        <v>1</v>
      </c>
      <c r="BQ90" s="643">
        <f ca="1">IF($AE89=0,0,SUM($AF89:BQ89)/$AE89)</f>
        <v>1</v>
      </c>
      <c r="BR90" s="643">
        <f ca="1">IF($AE89=0,0,SUM($AF89:BR89)/$AE89)</f>
        <v>1</v>
      </c>
      <c r="BS90" s="643">
        <f ca="1">IF($AE89=0,0,SUM($AF89:BS89)/$AE89)</f>
        <v>1</v>
      </c>
      <c r="BT90" s="643">
        <f ca="1">IF($AE89=0,0,SUM($AF89:BT89)/$AE89)</f>
        <v>1</v>
      </c>
      <c r="BU90" s="643">
        <f ca="1">IF($AE89=0,0,SUM($AF89:BU89)/$AE89)</f>
        <v>1</v>
      </c>
      <c r="BV90" s="643">
        <f ca="1">IF($AE89=0,0,SUM($AF89:BV89)/$AE89)</f>
        <v>1</v>
      </c>
      <c r="BW90" s="643">
        <f ca="1">IF($AE89=0,0,SUM($AF89:BW89)/$AE89)</f>
        <v>1</v>
      </c>
      <c r="BX90" s="643">
        <f ca="1">IF($AE89=0,0,SUM($AF89:BX89)/$AE89)</f>
        <v>1</v>
      </c>
      <c r="BY90" s="643">
        <f ca="1">IF($AE89=0,0,SUM($AF89:BY89)/$AE89)</f>
        <v>1</v>
      </c>
      <c r="BZ90" s="643">
        <f ca="1">IF($AE89=0,0,SUM($AF89:BZ89)/$AE89)</f>
        <v>1</v>
      </c>
      <c r="CA90" s="643">
        <f ca="1">IF($AE89=0,0,SUM($AF89:CA89)/$AE89)</f>
        <v>1</v>
      </c>
      <c r="CB90" s="643">
        <f ca="1">IF($AE89=0,0,SUM($AF89:CB89)/$AE89)</f>
        <v>1</v>
      </c>
      <c r="CC90" s="643">
        <f ca="1">IF($AE89=0,0,SUM($AF89:CC89)/$AE89)</f>
        <v>1</v>
      </c>
      <c r="CD90" s="643">
        <f ca="1">IF($AE89=0,0,SUM($AF89:CD89)/$AE89)</f>
        <v>1</v>
      </c>
      <c r="CE90" s="643">
        <f ca="1">IF($AE89=0,0,SUM($AF89:CE89)/$AE89)</f>
        <v>1</v>
      </c>
      <c r="CF90" s="643">
        <f ca="1">IF($AE89=0,0,SUM($AF89:CF89)/$AE89)</f>
        <v>1</v>
      </c>
      <c r="CG90" s="643">
        <f ca="1">IF($AE89=0,0,SUM($AF89:CG89)/$AE89)</f>
        <v>1</v>
      </c>
      <c r="CH90" s="643">
        <f ca="1">IF($AE89=0,0,SUM($AF89:CH89)/$AE89)</f>
        <v>1</v>
      </c>
      <c r="CI90" s="643">
        <f ca="1">IF($AE89=0,0,SUM($AF89:CI89)/$AE89)</f>
        <v>1</v>
      </c>
      <c r="CJ90" s="643">
        <f ca="1">IF($AE89=0,0,SUM($AF89:CJ89)/$AE89)</f>
        <v>1</v>
      </c>
      <c r="CK90" s="643">
        <f ca="1">IF($AE89=0,0,SUM($AF89:CK89)/$AE89)</f>
        <v>1</v>
      </c>
      <c r="CL90" s="643">
        <f ca="1">IF($AE89=0,0,SUM($AF89:CL89)/$AE89)</f>
        <v>1</v>
      </c>
      <c r="CM90" s="643">
        <f ca="1">IF($AE89=0,0,SUM($AF89:CM89)/$AE89)</f>
        <v>1</v>
      </c>
      <c r="CN90" s="643">
        <f ca="1">IF($AE89=0,0,SUM($AF89:CN89)/$AE89)</f>
        <v>1</v>
      </c>
      <c r="CO90" s="643">
        <f ca="1">IF($AE89=0,0,SUM($AF89:CO89)/$AE89)</f>
        <v>1</v>
      </c>
      <c r="CP90" s="643">
        <f ca="1">IF($AE89=0,0,SUM($AF89:CP89)/$AE89)</f>
        <v>1</v>
      </c>
      <c r="CQ90" s="643">
        <f ca="1">IF($AE89=0,0,SUM($AF89:CQ89)/$AE89)</f>
        <v>1</v>
      </c>
      <c r="CR90" s="643">
        <f ca="1">IF($AE89=0,0,SUM($AF89:CR89)/$AE89)</f>
        <v>1</v>
      </c>
      <c r="CS90" s="643">
        <f ca="1">IF($AE89=0,0,SUM($AF89:CS89)/$AE89)</f>
        <v>1</v>
      </c>
      <c r="CT90" s="643">
        <f ca="1">IF($AE89=0,0,SUM($AF89:CT89)/$AE89)</f>
        <v>1</v>
      </c>
      <c r="CU90" s="643">
        <f ca="1">IF($AE89=0,0,SUM($AF89:CU89)/$AE89)</f>
        <v>1</v>
      </c>
      <c r="CV90" s="643">
        <f ca="1">IF($AE89=0,0,SUM($AF89:CV89)/$AE89)</f>
        <v>1</v>
      </c>
      <c r="CW90" s="643">
        <f ca="1">IF($AE89=0,0,SUM($AF89:CW89)/$AE89)</f>
        <v>1</v>
      </c>
      <c r="CX90" s="643">
        <f ca="1">IF($AE89=0,0,SUM($AF89:CX89)/$AE89)</f>
        <v>1</v>
      </c>
      <c r="CY90" s="643">
        <f ca="1">IF($AE89=0,0,SUM($AF89:CY89)/$AE89)</f>
        <v>1</v>
      </c>
      <c r="CZ90" s="643">
        <f ca="1">IF($AE89=0,0,SUM($AF89:CZ89)/$AE89)</f>
        <v>1</v>
      </c>
      <c r="DA90" s="643">
        <f ca="1">IF($AE89=0,0,SUM($AF89:DA89)/$AE89)</f>
        <v>1</v>
      </c>
      <c r="DB90" s="643">
        <f ca="1">IF($AE89=0,0,SUM($AF89:DB89)/$AE89)</f>
        <v>1</v>
      </c>
      <c r="DC90" s="643">
        <f ca="1">IF($AE89=0,0,SUM($AF89:DC89)/$AE89)</f>
        <v>1</v>
      </c>
      <c r="DD90" s="643">
        <f ca="1">IF($AE89=0,0,SUM($AF89:DD89)/$AE89)</f>
        <v>1</v>
      </c>
      <c r="DE90" s="643">
        <f ca="1">IF($AE89=0,0,SUM($AF89:DE89)/$AE89)</f>
        <v>1</v>
      </c>
      <c r="DF90" s="643">
        <f ca="1">IF($AE89=0,0,SUM($AF89:DF89)/$AE89)</f>
        <v>1</v>
      </c>
      <c r="DG90" s="643">
        <f ca="1">IF($AE89=0,0,SUM($AF89:DG89)/$AE89)</f>
        <v>1</v>
      </c>
      <c r="DH90" s="643">
        <f ca="1">IF($AE89=0,0,SUM($AF89:DH89)/$AE89)</f>
        <v>1</v>
      </c>
      <c r="DI90" s="643">
        <f ca="1">IF($AE89=0,0,SUM($AF89:DI89)/$AE89)</f>
        <v>1</v>
      </c>
      <c r="DJ90" s="643">
        <f ca="1">IF($AE89=0,0,SUM($AF89:DJ89)/$AE89)</f>
        <v>1</v>
      </c>
      <c r="DK90" s="643">
        <f ca="1">IF($AE89=0,0,SUM($AF89:DK89)/$AE89)</f>
        <v>1</v>
      </c>
      <c r="DL90" s="643">
        <f ca="1">IF($AE89=0,0,SUM($AF89:DL89)/$AE89)</f>
        <v>1</v>
      </c>
      <c r="DM90" s="643">
        <f ca="1">IF($AE89=0,0,SUM($AF89:DM89)/$AE89)</f>
        <v>1</v>
      </c>
      <c r="DN90" s="643">
        <f ca="1">IF($AE89=0,0,SUM($AF89:DN89)/$AE89)</f>
        <v>1</v>
      </c>
      <c r="DO90" s="643">
        <f ca="1">IF($AE89=0,0,SUM($AF89:DO89)/$AE89)</f>
        <v>1</v>
      </c>
      <c r="DP90" s="643">
        <f ca="1">IF($AE89=0,0,SUM($AF89:DP89)/$AE89)</f>
        <v>1</v>
      </c>
      <c r="DQ90" s="643">
        <f ca="1">IF($AE89=0,0,SUM($AF89:DQ89)/$AE89)</f>
        <v>1</v>
      </c>
      <c r="DR90" s="643">
        <f ca="1">IF($AE89=0,0,SUM($AF89:DR89)/$AE89)</f>
        <v>1</v>
      </c>
      <c r="DS90" s="643">
        <f ca="1">IF($AE89=0,0,SUM($AF89:DS89)/$AE89)</f>
        <v>1</v>
      </c>
      <c r="DT90" s="643">
        <f ca="1">IF($AE89=0,0,SUM($AF89:DT89)/$AE89)</f>
        <v>1</v>
      </c>
      <c r="DU90" s="643">
        <f ca="1">IF($AE89=0,0,SUM($AF89:DU89)/$AE89)</f>
        <v>1</v>
      </c>
      <c r="DV90" s="643">
        <f ca="1">IF($AE89=0,0,SUM($AF89:DV89)/$AE89)</f>
        <v>1</v>
      </c>
      <c r="DW90" s="643">
        <f ca="1">IF($AE89=0,0,SUM($AF89:DW89)/$AE89)</f>
        <v>1</v>
      </c>
      <c r="DX90" s="643">
        <f ca="1">IF($AE89=0,0,SUM($AF89:DX89)/$AE89)</f>
        <v>1</v>
      </c>
      <c r="DY90" s="643">
        <f ca="1">IF($AE89=0,0,SUM($AF89:DY89)/$AE89)</f>
        <v>1</v>
      </c>
      <c r="DZ90" s="643">
        <f ca="1">IF($AE89=0,0,SUM($AF89:DZ89)/$AE89)</f>
        <v>1</v>
      </c>
      <c r="EA90" s="643">
        <f ca="1">IF($AE89=0,0,SUM($AF89:EA89)/$AE89)</f>
        <v>1</v>
      </c>
      <c r="EB90" s="643">
        <f ca="1">IF($AE89=0,0,SUM($AF89:EB89)/$AE89)</f>
        <v>1</v>
      </c>
      <c r="EC90" s="643">
        <f ca="1">IF($AE89=0,0,SUM($AF89:EC89)/$AE89)</f>
        <v>1</v>
      </c>
      <c r="ED90" s="643">
        <f ca="1">IF($AE89=0,0,SUM($AF89:ED89)/$AE89)</f>
        <v>1</v>
      </c>
      <c r="EE90" s="643">
        <f ca="1">IF($AE89=0,0,SUM($AF89:EE89)/$AE89)</f>
        <v>1</v>
      </c>
      <c r="EF90" s="643">
        <f ca="1">IF($AE89=0,0,SUM($AF89:EF89)/$AE89)</f>
        <v>1</v>
      </c>
      <c r="EG90" s="643">
        <f ca="1">IF($AE89=0,0,SUM($AF89:EG89)/$AE89)</f>
        <v>1</v>
      </c>
      <c r="EH90" s="643">
        <f ca="1">IF($AE89=0,0,SUM($AF89:EH89)/$AE89)</f>
        <v>1</v>
      </c>
      <c r="EI90" s="643">
        <f ca="1">IF($AE89=0,0,SUM($AF89:EI89)/$AE89)</f>
        <v>1</v>
      </c>
      <c r="EJ90" s="643">
        <f ca="1">IF($AE89=0,0,SUM($AF89:EJ89)/$AE89)</f>
        <v>1</v>
      </c>
      <c r="EK90" s="643">
        <f ca="1">IF($AE89=0,0,SUM($AF89:EK89)/$AE89)</f>
        <v>1</v>
      </c>
      <c r="EL90" s="643">
        <f ca="1">IF($AE89=0,0,SUM($AF89:EL89)/$AE89)</f>
        <v>1</v>
      </c>
      <c r="EM90" s="643">
        <f ca="1">IF($AE89=0,0,SUM($AF89:EM89)/$AE89)</f>
        <v>1</v>
      </c>
      <c r="EN90" s="643">
        <f ca="1">IF($AE89=0,0,SUM($AF89:EN89)/$AE89)</f>
        <v>1</v>
      </c>
      <c r="EO90" s="643">
        <f ca="1">IF($AE89=0,0,SUM($AF89:EO89)/$AE89)</f>
        <v>1</v>
      </c>
      <c r="EP90" s="643">
        <f ca="1">IF($AE89=0,0,SUM($AF89:EP89)/$AE89)</f>
        <v>1</v>
      </c>
      <c r="EQ90" s="643">
        <f ca="1">IF($AE89=0,0,SUM($AF89:EQ89)/$AE89)</f>
        <v>1</v>
      </c>
      <c r="ER90" s="643">
        <f ca="1">IF($AE89=0,0,SUM($AF89:ER89)/$AE89)</f>
        <v>1</v>
      </c>
      <c r="ES90" s="643">
        <f ca="1">IF($AE89=0,0,SUM($AF89:ES89)/$AE89)</f>
        <v>1</v>
      </c>
      <c r="ET90" s="643">
        <f ca="1">IF($AE89=0,0,SUM($AF89:ET89)/$AE89)</f>
        <v>1</v>
      </c>
      <c r="EU90" s="643">
        <f ca="1">IF($AE89=0,0,SUM($AF89:EU89)/$AE89)</f>
        <v>1</v>
      </c>
      <c r="EV90" s="643">
        <f ca="1">IF($AE89=0,0,SUM($AF89:EV89)/$AE89)</f>
        <v>1</v>
      </c>
      <c r="EW90" s="643">
        <f ca="1">IF($AE89=0,0,SUM($AF89:EW89)/$AE89)</f>
        <v>1</v>
      </c>
      <c r="EX90" s="644">
        <f ca="1">IF($AE89=0,0,SUM($AF89:EX89)/$AE89)</f>
        <v>1</v>
      </c>
      <c r="EY90" s="612"/>
      <c r="EZ90" s="863">
        <f ca="1">IF($AE89=0,0,IF(ABS(1-$AE90)&gt;(ErrTol/1000),1,0))</f>
        <v>0</v>
      </c>
      <c r="FB90" s="612"/>
    </row>
    <row r="91" spans="1:158" s="86" customFormat="1" ht="12.75" hidden="1" customHeight="1" outlineLevel="2" thickTop="1">
      <c r="A91" s="303"/>
      <c r="B91" s="303"/>
      <c r="C91" s="645"/>
      <c r="D91" s="856"/>
      <c r="E91" s="857"/>
      <c r="F91" s="858"/>
      <c r="G91" s="858"/>
      <c r="H91" s="858"/>
      <c r="I91" s="858"/>
      <c r="J91" s="858"/>
      <c r="K91" s="858"/>
      <c r="L91" s="858"/>
      <c r="M91" s="858"/>
      <c r="N91" s="858"/>
      <c r="O91" s="858"/>
      <c r="P91" s="858"/>
      <c r="Q91" s="858"/>
      <c r="R91" s="858"/>
      <c r="S91" s="858"/>
      <c r="T91" s="858"/>
      <c r="U91" s="858"/>
      <c r="V91" s="859"/>
      <c r="W91" s="858"/>
      <c r="X91" s="858"/>
      <c r="Y91" s="858"/>
      <c r="Z91" s="858"/>
      <c r="AA91" s="858"/>
      <c r="AB91" s="857"/>
      <c r="AC91" s="857"/>
      <c r="AD91" s="334" t="str">
        <f>$AD$19</f>
        <v>Charging Profile (eg. Milestones, Service Charges)</v>
      </c>
      <c r="AE91" s="646">
        <f>SUM(AF91:EY91)</f>
        <v>1</v>
      </c>
      <c r="AF91" s="529"/>
      <c r="AG91" s="530"/>
      <c r="AH91" s="530"/>
      <c r="AI91" s="530"/>
      <c r="AJ91" s="530"/>
      <c r="AK91" s="530"/>
      <c r="AL91" s="530"/>
      <c r="AM91" s="530"/>
      <c r="AN91" s="530">
        <v>1</v>
      </c>
      <c r="AO91" s="530"/>
      <c r="AP91" s="530"/>
      <c r="AQ91" s="530"/>
      <c r="AR91" s="530"/>
      <c r="AS91" s="530"/>
      <c r="AT91" s="530"/>
      <c r="AU91" s="530"/>
      <c r="AV91" s="530"/>
      <c r="AW91" s="530"/>
      <c r="AX91" s="530"/>
      <c r="AY91" s="530"/>
      <c r="AZ91" s="530"/>
      <c r="BA91" s="530"/>
      <c r="BB91" s="530"/>
      <c r="BC91" s="530"/>
      <c r="BD91" s="530"/>
      <c r="BE91" s="530"/>
      <c r="BF91" s="530"/>
      <c r="BG91" s="530"/>
      <c r="BH91" s="530"/>
      <c r="BI91" s="530"/>
      <c r="BJ91" s="530"/>
      <c r="BK91" s="530"/>
      <c r="BL91" s="530"/>
      <c r="BM91" s="530"/>
      <c r="BN91" s="530"/>
      <c r="BO91" s="530"/>
      <c r="BP91" s="530"/>
      <c r="BQ91" s="530"/>
      <c r="BR91" s="530"/>
      <c r="BS91" s="530"/>
      <c r="BT91" s="530"/>
      <c r="BU91" s="530"/>
      <c r="BV91" s="530"/>
      <c r="BW91" s="530"/>
      <c r="BX91" s="530"/>
      <c r="BY91" s="530"/>
      <c r="BZ91" s="530"/>
      <c r="CA91" s="530"/>
      <c r="CB91" s="530"/>
      <c r="CC91" s="530"/>
      <c r="CD91" s="530"/>
      <c r="CE91" s="530"/>
      <c r="CF91" s="530"/>
      <c r="CG91" s="530"/>
      <c r="CH91" s="530"/>
      <c r="CI91" s="530"/>
      <c r="CJ91" s="530"/>
      <c r="CK91" s="530"/>
      <c r="CL91" s="530"/>
      <c r="CM91" s="530"/>
      <c r="CN91" s="530"/>
      <c r="CO91" s="530"/>
      <c r="CP91" s="530"/>
      <c r="CQ91" s="530"/>
      <c r="CR91" s="530"/>
      <c r="CS91" s="530"/>
      <c r="CT91" s="530"/>
      <c r="CU91" s="530"/>
      <c r="CV91" s="530"/>
      <c r="CW91" s="530"/>
      <c r="CX91" s="530"/>
      <c r="CY91" s="530"/>
      <c r="CZ91" s="530"/>
      <c r="DA91" s="530"/>
      <c r="DB91" s="530"/>
      <c r="DC91" s="530"/>
      <c r="DD91" s="530"/>
      <c r="DE91" s="530"/>
      <c r="DF91" s="530"/>
      <c r="DG91" s="530"/>
      <c r="DH91" s="530"/>
      <c r="DI91" s="530"/>
      <c r="DJ91" s="530"/>
      <c r="DK91" s="530"/>
      <c r="DL91" s="530"/>
      <c r="DM91" s="530"/>
      <c r="DN91" s="530"/>
      <c r="DO91" s="530"/>
      <c r="DP91" s="530"/>
      <c r="DQ91" s="530"/>
      <c r="DR91" s="530"/>
      <c r="DS91" s="530"/>
      <c r="DT91" s="530"/>
      <c r="DU91" s="530"/>
      <c r="DV91" s="530"/>
      <c r="DW91" s="530"/>
      <c r="DX91" s="530"/>
      <c r="DY91" s="530"/>
      <c r="DZ91" s="530"/>
      <c r="EA91" s="530"/>
      <c r="EB91" s="530"/>
      <c r="EC91" s="530"/>
      <c r="ED91" s="530"/>
      <c r="EE91" s="530"/>
      <c r="EF91" s="530"/>
      <c r="EG91" s="530"/>
      <c r="EH91" s="530"/>
      <c r="EI91" s="530"/>
      <c r="EJ91" s="530"/>
      <c r="EK91" s="530"/>
      <c r="EL91" s="530"/>
      <c r="EM91" s="530"/>
      <c r="EN91" s="530"/>
      <c r="EO91" s="530"/>
      <c r="EP91" s="530"/>
      <c r="EQ91" s="530"/>
      <c r="ER91" s="530"/>
      <c r="ES91" s="530"/>
      <c r="ET91" s="530"/>
      <c r="EU91" s="530"/>
      <c r="EV91" s="530"/>
      <c r="EW91" s="530"/>
      <c r="EX91" s="530"/>
      <c r="EY91" s="612"/>
      <c r="EZ91" s="863">
        <f ca="1">IF($AE89=0,0,IF(ABS(1-$AE91)&gt;(ErrTol/1000),1,0))</f>
        <v>0</v>
      </c>
      <c r="FB91" s="612"/>
    </row>
    <row r="92" spans="1:158" s="86" customFormat="1" ht="12.75" hidden="1" customHeight="1" outlineLevel="2">
      <c r="A92" s="303"/>
      <c r="B92" s="303"/>
      <c r="C92" s="645"/>
      <c r="D92" s="860"/>
      <c r="E92" s="303"/>
      <c r="F92" s="851"/>
      <c r="G92" s="851"/>
      <c r="H92" s="851"/>
      <c r="I92" s="851"/>
      <c r="J92" s="851"/>
      <c r="K92" s="851"/>
      <c r="L92" s="851"/>
      <c r="M92" s="851"/>
      <c r="N92" s="851"/>
      <c r="O92" s="851"/>
      <c r="P92" s="851"/>
      <c r="Q92" s="851"/>
      <c r="R92" s="851"/>
      <c r="S92" s="851"/>
      <c r="T92" s="851"/>
      <c r="U92" s="851"/>
      <c r="V92" s="852"/>
      <c r="W92" s="851"/>
      <c r="X92" s="851"/>
      <c r="Y92" s="851"/>
      <c r="Z92" s="851"/>
      <c r="AA92" s="851"/>
      <c r="AB92" s="303"/>
      <c r="AC92" s="303"/>
      <c r="AD92" s="334" t="str">
        <f>$AD$20</f>
        <v>Cost Plus Profiled</v>
      </c>
      <c r="AE92" s="304">
        <f ca="1">SUM(AF92:EY92)</f>
        <v>513147.43589743588</v>
      </c>
      <c r="AF92" s="637">
        <f t="shared" ref="AF92:BK92" ca="1" si="96">IF(MileON,$AE89*AF91,AF89)</f>
        <v>0</v>
      </c>
      <c r="AG92" s="300">
        <f t="shared" ca="1" si="96"/>
        <v>0</v>
      </c>
      <c r="AH92" s="300">
        <f t="shared" ca="1" si="96"/>
        <v>0</v>
      </c>
      <c r="AI92" s="300">
        <f t="shared" ca="1" si="96"/>
        <v>0</v>
      </c>
      <c r="AJ92" s="300">
        <f t="shared" ca="1" si="96"/>
        <v>0</v>
      </c>
      <c r="AK92" s="300">
        <f t="shared" ca="1" si="96"/>
        <v>0</v>
      </c>
      <c r="AL92" s="300">
        <f t="shared" ca="1" si="96"/>
        <v>0</v>
      </c>
      <c r="AM92" s="300">
        <f t="shared" ca="1" si="96"/>
        <v>0</v>
      </c>
      <c r="AN92" s="300">
        <f t="shared" ca="1" si="96"/>
        <v>513147.43589743588</v>
      </c>
      <c r="AO92" s="300">
        <f t="shared" ca="1" si="96"/>
        <v>0</v>
      </c>
      <c r="AP92" s="300">
        <f t="shared" ca="1" si="96"/>
        <v>0</v>
      </c>
      <c r="AQ92" s="300">
        <f t="shared" ca="1" si="96"/>
        <v>0</v>
      </c>
      <c r="AR92" s="300">
        <f t="shared" ca="1" si="96"/>
        <v>0</v>
      </c>
      <c r="AS92" s="300">
        <f t="shared" ca="1" si="96"/>
        <v>0</v>
      </c>
      <c r="AT92" s="300">
        <f t="shared" ca="1" si="96"/>
        <v>0</v>
      </c>
      <c r="AU92" s="300">
        <f t="shared" ca="1" si="96"/>
        <v>0</v>
      </c>
      <c r="AV92" s="300">
        <f t="shared" ca="1" si="96"/>
        <v>0</v>
      </c>
      <c r="AW92" s="300">
        <f t="shared" ca="1" si="96"/>
        <v>0</v>
      </c>
      <c r="AX92" s="300">
        <f t="shared" ca="1" si="96"/>
        <v>0</v>
      </c>
      <c r="AY92" s="300">
        <f t="shared" ca="1" si="96"/>
        <v>0</v>
      </c>
      <c r="AZ92" s="300">
        <f t="shared" ca="1" si="96"/>
        <v>0</v>
      </c>
      <c r="BA92" s="300">
        <f t="shared" ca="1" si="96"/>
        <v>0</v>
      </c>
      <c r="BB92" s="300">
        <f t="shared" ca="1" si="96"/>
        <v>0</v>
      </c>
      <c r="BC92" s="300">
        <f t="shared" ca="1" si="96"/>
        <v>0</v>
      </c>
      <c r="BD92" s="300">
        <f t="shared" ca="1" si="96"/>
        <v>0</v>
      </c>
      <c r="BE92" s="300">
        <f t="shared" ca="1" si="96"/>
        <v>0</v>
      </c>
      <c r="BF92" s="300">
        <f t="shared" ca="1" si="96"/>
        <v>0</v>
      </c>
      <c r="BG92" s="300">
        <f t="shared" ca="1" si="96"/>
        <v>0</v>
      </c>
      <c r="BH92" s="300">
        <f t="shared" ca="1" si="96"/>
        <v>0</v>
      </c>
      <c r="BI92" s="300">
        <f t="shared" ca="1" si="96"/>
        <v>0</v>
      </c>
      <c r="BJ92" s="300">
        <f t="shared" ca="1" si="96"/>
        <v>0</v>
      </c>
      <c r="BK92" s="300">
        <f t="shared" ca="1" si="96"/>
        <v>0</v>
      </c>
      <c r="BL92" s="300">
        <f t="shared" ref="BL92:CQ92" ca="1" si="97">IF(MileON,$AE89*BL91,BL89)</f>
        <v>0</v>
      </c>
      <c r="BM92" s="300">
        <f t="shared" ca="1" si="97"/>
        <v>0</v>
      </c>
      <c r="BN92" s="300">
        <f t="shared" ca="1" si="97"/>
        <v>0</v>
      </c>
      <c r="BO92" s="300">
        <f t="shared" ca="1" si="97"/>
        <v>0</v>
      </c>
      <c r="BP92" s="300">
        <f t="shared" ca="1" si="97"/>
        <v>0</v>
      </c>
      <c r="BQ92" s="300">
        <f t="shared" ca="1" si="97"/>
        <v>0</v>
      </c>
      <c r="BR92" s="300">
        <f t="shared" ca="1" si="97"/>
        <v>0</v>
      </c>
      <c r="BS92" s="300">
        <f t="shared" ca="1" si="97"/>
        <v>0</v>
      </c>
      <c r="BT92" s="300">
        <f t="shared" ca="1" si="97"/>
        <v>0</v>
      </c>
      <c r="BU92" s="300">
        <f t="shared" ca="1" si="97"/>
        <v>0</v>
      </c>
      <c r="BV92" s="300">
        <f t="shared" ca="1" si="97"/>
        <v>0</v>
      </c>
      <c r="BW92" s="300">
        <f t="shared" ca="1" si="97"/>
        <v>0</v>
      </c>
      <c r="BX92" s="300">
        <f t="shared" ca="1" si="97"/>
        <v>0</v>
      </c>
      <c r="BY92" s="300">
        <f t="shared" ca="1" si="97"/>
        <v>0</v>
      </c>
      <c r="BZ92" s="300">
        <f t="shared" ca="1" si="97"/>
        <v>0</v>
      </c>
      <c r="CA92" s="300">
        <f t="shared" ca="1" si="97"/>
        <v>0</v>
      </c>
      <c r="CB92" s="300">
        <f t="shared" ca="1" si="97"/>
        <v>0</v>
      </c>
      <c r="CC92" s="300">
        <f t="shared" ca="1" si="97"/>
        <v>0</v>
      </c>
      <c r="CD92" s="300">
        <f t="shared" ca="1" si="97"/>
        <v>0</v>
      </c>
      <c r="CE92" s="300">
        <f t="shared" ca="1" si="97"/>
        <v>0</v>
      </c>
      <c r="CF92" s="300">
        <f t="shared" ca="1" si="97"/>
        <v>0</v>
      </c>
      <c r="CG92" s="300">
        <f t="shared" ca="1" si="97"/>
        <v>0</v>
      </c>
      <c r="CH92" s="300">
        <f t="shared" ca="1" si="97"/>
        <v>0</v>
      </c>
      <c r="CI92" s="300">
        <f t="shared" ca="1" si="97"/>
        <v>0</v>
      </c>
      <c r="CJ92" s="300">
        <f t="shared" ca="1" si="97"/>
        <v>0</v>
      </c>
      <c r="CK92" s="300">
        <f t="shared" ca="1" si="97"/>
        <v>0</v>
      </c>
      <c r="CL92" s="300">
        <f t="shared" ca="1" si="97"/>
        <v>0</v>
      </c>
      <c r="CM92" s="300">
        <f t="shared" ca="1" si="97"/>
        <v>0</v>
      </c>
      <c r="CN92" s="300">
        <f t="shared" ca="1" si="97"/>
        <v>0</v>
      </c>
      <c r="CO92" s="300">
        <f t="shared" ca="1" si="97"/>
        <v>0</v>
      </c>
      <c r="CP92" s="300">
        <f t="shared" ca="1" si="97"/>
        <v>0</v>
      </c>
      <c r="CQ92" s="300">
        <f t="shared" ca="1" si="97"/>
        <v>0</v>
      </c>
      <c r="CR92" s="300">
        <f t="shared" ref="CR92:DW92" ca="1" si="98">IF(MileON,$AE89*CR91,CR89)</f>
        <v>0</v>
      </c>
      <c r="CS92" s="300">
        <f t="shared" ca="1" si="98"/>
        <v>0</v>
      </c>
      <c r="CT92" s="300">
        <f t="shared" ca="1" si="98"/>
        <v>0</v>
      </c>
      <c r="CU92" s="300">
        <f t="shared" ca="1" si="98"/>
        <v>0</v>
      </c>
      <c r="CV92" s="300">
        <f t="shared" ca="1" si="98"/>
        <v>0</v>
      </c>
      <c r="CW92" s="300">
        <f t="shared" ca="1" si="98"/>
        <v>0</v>
      </c>
      <c r="CX92" s="300">
        <f t="shared" ca="1" si="98"/>
        <v>0</v>
      </c>
      <c r="CY92" s="300">
        <f t="shared" ca="1" si="98"/>
        <v>0</v>
      </c>
      <c r="CZ92" s="300">
        <f t="shared" ca="1" si="98"/>
        <v>0</v>
      </c>
      <c r="DA92" s="300">
        <f t="shared" ca="1" si="98"/>
        <v>0</v>
      </c>
      <c r="DB92" s="300">
        <f t="shared" ca="1" si="98"/>
        <v>0</v>
      </c>
      <c r="DC92" s="300">
        <f t="shared" ca="1" si="98"/>
        <v>0</v>
      </c>
      <c r="DD92" s="300">
        <f t="shared" ca="1" si="98"/>
        <v>0</v>
      </c>
      <c r="DE92" s="300">
        <f t="shared" ca="1" si="98"/>
        <v>0</v>
      </c>
      <c r="DF92" s="300">
        <f t="shared" ca="1" si="98"/>
        <v>0</v>
      </c>
      <c r="DG92" s="300">
        <f t="shared" ca="1" si="98"/>
        <v>0</v>
      </c>
      <c r="DH92" s="300">
        <f t="shared" ca="1" si="98"/>
        <v>0</v>
      </c>
      <c r="DI92" s="300">
        <f t="shared" ca="1" si="98"/>
        <v>0</v>
      </c>
      <c r="DJ92" s="300">
        <f t="shared" ca="1" si="98"/>
        <v>0</v>
      </c>
      <c r="DK92" s="300">
        <f t="shared" ca="1" si="98"/>
        <v>0</v>
      </c>
      <c r="DL92" s="300">
        <f t="shared" ca="1" si="98"/>
        <v>0</v>
      </c>
      <c r="DM92" s="300">
        <f t="shared" ca="1" si="98"/>
        <v>0</v>
      </c>
      <c r="DN92" s="300">
        <f t="shared" ca="1" si="98"/>
        <v>0</v>
      </c>
      <c r="DO92" s="300">
        <f t="shared" ca="1" si="98"/>
        <v>0</v>
      </c>
      <c r="DP92" s="300">
        <f t="shared" ca="1" si="98"/>
        <v>0</v>
      </c>
      <c r="DQ92" s="300">
        <f t="shared" ca="1" si="98"/>
        <v>0</v>
      </c>
      <c r="DR92" s="300">
        <f t="shared" ca="1" si="98"/>
        <v>0</v>
      </c>
      <c r="DS92" s="300">
        <f t="shared" ca="1" si="98"/>
        <v>0</v>
      </c>
      <c r="DT92" s="300">
        <f t="shared" ca="1" si="98"/>
        <v>0</v>
      </c>
      <c r="DU92" s="300">
        <f t="shared" ca="1" si="98"/>
        <v>0</v>
      </c>
      <c r="DV92" s="300">
        <f t="shared" ca="1" si="98"/>
        <v>0</v>
      </c>
      <c r="DW92" s="300">
        <f t="shared" ca="1" si="98"/>
        <v>0</v>
      </c>
      <c r="DX92" s="300">
        <f t="shared" ref="DX92:EX92" ca="1" si="99">IF(MileON,$AE89*DX91,DX89)</f>
        <v>0</v>
      </c>
      <c r="DY92" s="300">
        <f t="shared" ca="1" si="99"/>
        <v>0</v>
      </c>
      <c r="DZ92" s="300">
        <f t="shared" ca="1" si="99"/>
        <v>0</v>
      </c>
      <c r="EA92" s="300">
        <f t="shared" ca="1" si="99"/>
        <v>0</v>
      </c>
      <c r="EB92" s="300">
        <f t="shared" ca="1" si="99"/>
        <v>0</v>
      </c>
      <c r="EC92" s="300">
        <f t="shared" ca="1" si="99"/>
        <v>0</v>
      </c>
      <c r="ED92" s="300">
        <f t="shared" ca="1" si="99"/>
        <v>0</v>
      </c>
      <c r="EE92" s="300">
        <f t="shared" ca="1" si="99"/>
        <v>0</v>
      </c>
      <c r="EF92" s="300">
        <f t="shared" ca="1" si="99"/>
        <v>0</v>
      </c>
      <c r="EG92" s="300">
        <f t="shared" ca="1" si="99"/>
        <v>0</v>
      </c>
      <c r="EH92" s="300">
        <f t="shared" ca="1" si="99"/>
        <v>0</v>
      </c>
      <c r="EI92" s="300">
        <f t="shared" ca="1" si="99"/>
        <v>0</v>
      </c>
      <c r="EJ92" s="300">
        <f t="shared" ca="1" si="99"/>
        <v>0</v>
      </c>
      <c r="EK92" s="300">
        <f t="shared" ca="1" si="99"/>
        <v>0</v>
      </c>
      <c r="EL92" s="300">
        <f t="shared" ca="1" si="99"/>
        <v>0</v>
      </c>
      <c r="EM92" s="300">
        <f t="shared" ca="1" si="99"/>
        <v>0</v>
      </c>
      <c r="EN92" s="300">
        <f t="shared" ca="1" si="99"/>
        <v>0</v>
      </c>
      <c r="EO92" s="300">
        <f t="shared" ca="1" si="99"/>
        <v>0</v>
      </c>
      <c r="EP92" s="300">
        <f t="shared" ca="1" si="99"/>
        <v>0</v>
      </c>
      <c r="EQ92" s="300">
        <f t="shared" ca="1" si="99"/>
        <v>0</v>
      </c>
      <c r="ER92" s="300">
        <f t="shared" ca="1" si="99"/>
        <v>0</v>
      </c>
      <c r="ES92" s="300">
        <f t="shared" ca="1" si="99"/>
        <v>0</v>
      </c>
      <c r="ET92" s="300">
        <f t="shared" ca="1" si="99"/>
        <v>0</v>
      </c>
      <c r="EU92" s="300">
        <f t="shared" ca="1" si="99"/>
        <v>0</v>
      </c>
      <c r="EV92" s="300">
        <f t="shared" ca="1" si="99"/>
        <v>0</v>
      </c>
      <c r="EW92" s="300">
        <f t="shared" ca="1" si="99"/>
        <v>0</v>
      </c>
      <c r="EX92" s="300">
        <f t="shared" ca="1" si="99"/>
        <v>0</v>
      </c>
      <c r="EY92" s="612"/>
      <c r="EZ92" s="863">
        <f ca="1">IF(ABS(AE92-AE89)&gt;ErrTol,1,0)</f>
        <v>0</v>
      </c>
      <c r="FB92" s="612"/>
    </row>
    <row r="93" spans="1:158" s="86" customFormat="1" ht="12.75" hidden="1" customHeight="1" outlineLevel="2">
      <c r="A93" s="303"/>
      <c r="B93" s="303"/>
      <c r="C93" s="645"/>
      <c r="D93" s="860"/>
      <c r="E93" s="303"/>
      <c r="F93" s="851"/>
      <c r="G93" s="851"/>
      <c r="H93" s="851"/>
      <c r="I93" s="851"/>
      <c r="J93" s="851"/>
      <c r="K93" s="851"/>
      <c r="L93" s="851"/>
      <c r="M93" s="851"/>
      <c r="N93" s="851"/>
      <c r="O93" s="851"/>
      <c r="P93" s="851"/>
      <c r="Q93" s="851"/>
      <c r="R93" s="851"/>
      <c r="S93" s="851"/>
      <c r="T93" s="851"/>
      <c r="U93" s="851"/>
      <c r="V93" s="852"/>
      <c r="W93" s="851"/>
      <c r="X93" s="851"/>
      <c r="Y93" s="851"/>
      <c r="Z93" s="851"/>
      <c r="AA93" s="851"/>
      <c r="AB93" s="303"/>
      <c r="AC93" s="303"/>
      <c r="AD93" s="334" t="str">
        <f>$AD$21</f>
        <v>Discount</v>
      </c>
      <c r="AE93" s="647">
        <f>MAX(AF93:EY93)</f>
        <v>0</v>
      </c>
      <c r="AF93" s="380"/>
      <c r="AG93" s="381">
        <f t="shared" ref="AG93:CR93" si="100">AF93</f>
        <v>0</v>
      </c>
      <c r="AH93" s="381">
        <f t="shared" si="100"/>
        <v>0</v>
      </c>
      <c r="AI93" s="381">
        <f t="shared" si="100"/>
        <v>0</v>
      </c>
      <c r="AJ93" s="381">
        <f t="shared" si="100"/>
        <v>0</v>
      </c>
      <c r="AK93" s="381">
        <f t="shared" si="100"/>
        <v>0</v>
      </c>
      <c r="AL93" s="381">
        <f t="shared" si="100"/>
        <v>0</v>
      </c>
      <c r="AM93" s="381">
        <f t="shared" si="100"/>
        <v>0</v>
      </c>
      <c r="AN93" s="381">
        <f t="shared" si="100"/>
        <v>0</v>
      </c>
      <c r="AO93" s="381">
        <f t="shared" si="100"/>
        <v>0</v>
      </c>
      <c r="AP93" s="381">
        <f t="shared" si="100"/>
        <v>0</v>
      </c>
      <c r="AQ93" s="381">
        <f t="shared" si="100"/>
        <v>0</v>
      </c>
      <c r="AR93" s="381">
        <f t="shared" si="100"/>
        <v>0</v>
      </c>
      <c r="AS93" s="381">
        <f t="shared" si="100"/>
        <v>0</v>
      </c>
      <c r="AT93" s="381">
        <f t="shared" si="100"/>
        <v>0</v>
      </c>
      <c r="AU93" s="381">
        <f t="shared" si="100"/>
        <v>0</v>
      </c>
      <c r="AV93" s="381">
        <f t="shared" si="100"/>
        <v>0</v>
      </c>
      <c r="AW93" s="381">
        <f t="shared" si="100"/>
        <v>0</v>
      </c>
      <c r="AX93" s="381">
        <f t="shared" si="100"/>
        <v>0</v>
      </c>
      <c r="AY93" s="381">
        <f t="shared" si="100"/>
        <v>0</v>
      </c>
      <c r="AZ93" s="381">
        <f t="shared" si="100"/>
        <v>0</v>
      </c>
      <c r="BA93" s="381">
        <f t="shared" si="100"/>
        <v>0</v>
      </c>
      <c r="BB93" s="381">
        <f t="shared" si="100"/>
        <v>0</v>
      </c>
      <c r="BC93" s="381">
        <f t="shared" si="100"/>
        <v>0</v>
      </c>
      <c r="BD93" s="381">
        <f t="shared" si="100"/>
        <v>0</v>
      </c>
      <c r="BE93" s="381">
        <f t="shared" si="100"/>
        <v>0</v>
      </c>
      <c r="BF93" s="381">
        <f t="shared" si="100"/>
        <v>0</v>
      </c>
      <c r="BG93" s="381">
        <f t="shared" si="100"/>
        <v>0</v>
      </c>
      <c r="BH93" s="381">
        <f t="shared" si="100"/>
        <v>0</v>
      </c>
      <c r="BI93" s="381">
        <f t="shared" si="100"/>
        <v>0</v>
      </c>
      <c r="BJ93" s="381">
        <f t="shared" si="100"/>
        <v>0</v>
      </c>
      <c r="BK93" s="381">
        <f t="shared" si="100"/>
        <v>0</v>
      </c>
      <c r="BL93" s="381">
        <f t="shared" si="100"/>
        <v>0</v>
      </c>
      <c r="BM93" s="381">
        <f t="shared" si="100"/>
        <v>0</v>
      </c>
      <c r="BN93" s="381">
        <f t="shared" si="100"/>
        <v>0</v>
      </c>
      <c r="BO93" s="381">
        <f t="shared" si="100"/>
        <v>0</v>
      </c>
      <c r="BP93" s="381">
        <f t="shared" si="100"/>
        <v>0</v>
      </c>
      <c r="BQ93" s="381">
        <f t="shared" si="100"/>
        <v>0</v>
      </c>
      <c r="BR93" s="381">
        <f t="shared" si="100"/>
        <v>0</v>
      </c>
      <c r="BS93" s="381">
        <f t="shared" si="100"/>
        <v>0</v>
      </c>
      <c r="BT93" s="381">
        <f t="shared" si="100"/>
        <v>0</v>
      </c>
      <c r="BU93" s="381">
        <f t="shared" si="100"/>
        <v>0</v>
      </c>
      <c r="BV93" s="381">
        <f t="shared" si="100"/>
        <v>0</v>
      </c>
      <c r="BW93" s="381">
        <f t="shared" si="100"/>
        <v>0</v>
      </c>
      <c r="BX93" s="381">
        <f t="shared" si="100"/>
        <v>0</v>
      </c>
      <c r="BY93" s="381">
        <f t="shared" si="100"/>
        <v>0</v>
      </c>
      <c r="BZ93" s="381">
        <f t="shared" si="100"/>
        <v>0</v>
      </c>
      <c r="CA93" s="381">
        <f t="shared" si="100"/>
        <v>0</v>
      </c>
      <c r="CB93" s="381">
        <f t="shared" si="100"/>
        <v>0</v>
      </c>
      <c r="CC93" s="381">
        <f t="shared" si="100"/>
        <v>0</v>
      </c>
      <c r="CD93" s="381">
        <f t="shared" si="100"/>
        <v>0</v>
      </c>
      <c r="CE93" s="381">
        <f t="shared" si="100"/>
        <v>0</v>
      </c>
      <c r="CF93" s="381">
        <f t="shared" si="100"/>
        <v>0</v>
      </c>
      <c r="CG93" s="381">
        <f t="shared" si="100"/>
        <v>0</v>
      </c>
      <c r="CH93" s="381">
        <f t="shared" si="100"/>
        <v>0</v>
      </c>
      <c r="CI93" s="381">
        <f t="shared" si="100"/>
        <v>0</v>
      </c>
      <c r="CJ93" s="381">
        <f t="shared" si="100"/>
        <v>0</v>
      </c>
      <c r="CK93" s="381">
        <f t="shared" si="100"/>
        <v>0</v>
      </c>
      <c r="CL93" s="381">
        <f t="shared" si="100"/>
        <v>0</v>
      </c>
      <c r="CM93" s="381">
        <f t="shared" si="100"/>
        <v>0</v>
      </c>
      <c r="CN93" s="381">
        <f t="shared" si="100"/>
        <v>0</v>
      </c>
      <c r="CO93" s="381">
        <f t="shared" si="100"/>
        <v>0</v>
      </c>
      <c r="CP93" s="381">
        <f t="shared" si="100"/>
        <v>0</v>
      </c>
      <c r="CQ93" s="381">
        <f t="shared" si="100"/>
        <v>0</v>
      </c>
      <c r="CR93" s="381">
        <f t="shared" si="100"/>
        <v>0</v>
      </c>
      <c r="CS93" s="381">
        <f t="shared" ref="CS93:EX93" si="101">CR93</f>
        <v>0</v>
      </c>
      <c r="CT93" s="381">
        <f t="shared" si="101"/>
        <v>0</v>
      </c>
      <c r="CU93" s="381">
        <f t="shared" si="101"/>
        <v>0</v>
      </c>
      <c r="CV93" s="381">
        <f t="shared" si="101"/>
        <v>0</v>
      </c>
      <c r="CW93" s="381">
        <f t="shared" si="101"/>
        <v>0</v>
      </c>
      <c r="CX93" s="381">
        <f t="shared" si="101"/>
        <v>0</v>
      </c>
      <c r="CY93" s="381">
        <f t="shared" si="101"/>
        <v>0</v>
      </c>
      <c r="CZ93" s="381">
        <f t="shared" si="101"/>
        <v>0</v>
      </c>
      <c r="DA93" s="381">
        <f t="shared" si="101"/>
        <v>0</v>
      </c>
      <c r="DB93" s="381">
        <f t="shared" si="101"/>
        <v>0</v>
      </c>
      <c r="DC93" s="381">
        <f t="shared" si="101"/>
        <v>0</v>
      </c>
      <c r="DD93" s="381">
        <f t="shared" si="101"/>
        <v>0</v>
      </c>
      <c r="DE93" s="381">
        <f t="shared" si="101"/>
        <v>0</v>
      </c>
      <c r="DF93" s="381">
        <f t="shared" si="101"/>
        <v>0</v>
      </c>
      <c r="DG93" s="381">
        <f t="shared" si="101"/>
        <v>0</v>
      </c>
      <c r="DH93" s="381">
        <f t="shared" si="101"/>
        <v>0</v>
      </c>
      <c r="DI93" s="381">
        <f t="shared" si="101"/>
        <v>0</v>
      </c>
      <c r="DJ93" s="381">
        <f t="shared" si="101"/>
        <v>0</v>
      </c>
      <c r="DK93" s="381">
        <f t="shared" si="101"/>
        <v>0</v>
      </c>
      <c r="DL93" s="381">
        <f t="shared" si="101"/>
        <v>0</v>
      </c>
      <c r="DM93" s="381">
        <f t="shared" si="101"/>
        <v>0</v>
      </c>
      <c r="DN93" s="381">
        <f t="shared" si="101"/>
        <v>0</v>
      </c>
      <c r="DO93" s="381">
        <f t="shared" si="101"/>
        <v>0</v>
      </c>
      <c r="DP93" s="381">
        <f t="shared" si="101"/>
        <v>0</v>
      </c>
      <c r="DQ93" s="381">
        <f t="shared" si="101"/>
        <v>0</v>
      </c>
      <c r="DR93" s="381">
        <f t="shared" si="101"/>
        <v>0</v>
      </c>
      <c r="DS93" s="381">
        <f t="shared" si="101"/>
        <v>0</v>
      </c>
      <c r="DT93" s="381">
        <f t="shared" si="101"/>
        <v>0</v>
      </c>
      <c r="DU93" s="381">
        <f t="shared" si="101"/>
        <v>0</v>
      </c>
      <c r="DV93" s="381">
        <f t="shared" si="101"/>
        <v>0</v>
      </c>
      <c r="DW93" s="381">
        <f t="shared" si="101"/>
        <v>0</v>
      </c>
      <c r="DX93" s="381">
        <f t="shared" si="101"/>
        <v>0</v>
      </c>
      <c r="DY93" s="381">
        <f t="shared" si="101"/>
        <v>0</v>
      </c>
      <c r="DZ93" s="381">
        <f t="shared" si="101"/>
        <v>0</v>
      </c>
      <c r="EA93" s="381">
        <f t="shared" si="101"/>
        <v>0</v>
      </c>
      <c r="EB93" s="381">
        <f t="shared" si="101"/>
        <v>0</v>
      </c>
      <c r="EC93" s="381">
        <f t="shared" si="101"/>
        <v>0</v>
      </c>
      <c r="ED93" s="381">
        <f t="shared" si="101"/>
        <v>0</v>
      </c>
      <c r="EE93" s="381">
        <f t="shared" si="101"/>
        <v>0</v>
      </c>
      <c r="EF93" s="381">
        <f t="shared" si="101"/>
        <v>0</v>
      </c>
      <c r="EG93" s="381">
        <f t="shared" si="101"/>
        <v>0</v>
      </c>
      <c r="EH93" s="381">
        <f t="shared" si="101"/>
        <v>0</v>
      </c>
      <c r="EI93" s="381">
        <f t="shared" si="101"/>
        <v>0</v>
      </c>
      <c r="EJ93" s="381">
        <f t="shared" si="101"/>
        <v>0</v>
      </c>
      <c r="EK93" s="381">
        <f t="shared" si="101"/>
        <v>0</v>
      </c>
      <c r="EL93" s="381">
        <f t="shared" si="101"/>
        <v>0</v>
      </c>
      <c r="EM93" s="381">
        <f t="shared" si="101"/>
        <v>0</v>
      </c>
      <c r="EN93" s="381">
        <f t="shared" si="101"/>
        <v>0</v>
      </c>
      <c r="EO93" s="381">
        <f t="shared" si="101"/>
        <v>0</v>
      </c>
      <c r="EP93" s="381">
        <f t="shared" si="101"/>
        <v>0</v>
      </c>
      <c r="EQ93" s="381">
        <f t="shared" si="101"/>
        <v>0</v>
      </c>
      <c r="ER93" s="381">
        <f t="shared" si="101"/>
        <v>0</v>
      </c>
      <c r="ES93" s="381">
        <f t="shared" si="101"/>
        <v>0</v>
      </c>
      <c r="ET93" s="381">
        <f t="shared" si="101"/>
        <v>0</v>
      </c>
      <c r="EU93" s="381">
        <f t="shared" si="101"/>
        <v>0</v>
      </c>
      <c r="EV93" s="381">
        <f t="shared" si="101"/>
        <v>0</v>
      </c>
      <c r="EW93" s="381">
        <f t="shared" si="101"/>
        <v>0</v>
      </c>
      <c r="EX93" s="381">
        <f t="shared" si="101"/>
        <v>0</v>
      </c>
      <c r="EY93" s="612"/>
      <c r="FB93" s="612"/>
    </row>
    <row r="94" spans="1:158" s="86" customFormat="1" ht="12.75" hidden="1" customHeight="1" outlineLevel="2">
      <c r="A94" s="303"/>
      <c r="B94" s="303"/>
      <c r="C94" s="645"/>
      <c r="D94" s="860"/>
      <c r="E94" s="303"/>
      <c r="F94" s="851"/>
      <c r="G94" s="851"/>
      <c r="H94" s="851"/>
      <c r="I94" s="851"/>
      <c r="J94" s="851"/>
      <c r="K94" s="851"/>
      <c r="L94" s="851"/>
      <c r="M94" s="851"/>
      <c r="N94" s="851"/>
      <c r="O94" s="851"/>
      <c r="P94" s="851"/>
      <c r="Q94" s="851"/>
      <c r="R94" s="851"/>
      <c r="S94" s="851"/>
      <c r="T94" s="851"/>
      <c r="U94" s="851"/>
      <c r="V94" s="852"/>
      <c r="W94" s="851"/>
      <c r="X94" s="851"/>
      <c r="Y94" s="851"/>
      <c r="Z94" s="851"/>
      <c r="AA94" s="851"/>
      <c r="AB94" s="303"/>
      <c r="AC94" s="303"/>
      <c r="AD94" s="334" t="str">
        <f>$AD$22</f>
        <v>Cost Plus, Profiled after Discount</v>
      </c>
      <c r="AE94" s="648">
        <f ca="1">SUM(AF94:EY94)</f>
        <v>513147.43589743588</v>
      </c>
      <c r="AF94" s="637">
        <f t="shared" ref="AF94:BK94" ca="1" si="102">AF92*(1-IF(DisON,AF93,0))</f>
        <v>0</v>
      </c>
      <c r="AG94" s="300">
        <f t="shared" ca="1" si="102"/>
        <v>0</v>
      </c>
      <c r="AH94" s="300">
        <f t="shared" ca="1" si="102"/>
        <v>0</v>
      </c>
      <c r="AI94" s="300">
        <f t="shared" ca="1" si="102"/>
        <v>0</v>
      </c>
      <c r="AJ94" s="300">
        <f t="shared" ca="1" si="102"/>
        <v>0</v>
      </c>
      <c r="AK94" s="300">
        <f t="shared" ca="1" si="102"/>
        <v>0</v>
      </c>
      <c r="AL94" s="300">
        <f t="shared" ca="1" si="102"/>
        <v>0</v>
      </c>
      <c r="AM94" s="300">
        <f t="shared" ca="1" si="102"/>
        <v>0</v>
      </c>
      <c r="AN94" s="300">
        <f t="shared" ca="1" si="102"/>
        <v>513147.43589743588</v>
      </c>
      <c r="AO94" s="300">
        <f t="shared" ca="1" si="102"/>
        <v>0</v>
      </c>
      <c r="AP94" s="300">
        <f t="shared" ca="1" si="102"/>
        <v>0</v>
      </c>
      <c r="AQ94" s="300">
        <f t="shared" ca="1" si="102"/>
        <v>0</v>
      </c>
      <c r="AR94" s="300">
        <f t="shared" ca="1" si="102"/>
        <v>0</v>
      </c>
      <c r="AS94" s="300">
        <f t="shared" ca="1" si="102"/>
        <v>0</v>
      </c>
      <c r="AT94" s="300">
        <f t="shared" ca="1" si="102"/>
        <v>0</v>
      </c>
      <c r="AU94" s="300">
        <f t="shared" ca="1" si="102"/>
        <v>0</v>
      </c>
      <c r="AV94" s="300">
        <f t="shared" ca="1" si="102"/>
        <v>0</v>
      </c>
      <c r="AW94" s="300">
        <f t="shared" ca="1" si="102"/>
        <v>0</v>
      </c>
      <c r="AX94" s="300">
        <f t="shared" ca="1" si="102"/>
        <v>0</v>
      </c>
      <c r="AY94" s="300">
        <f t="shared" ca="1" si="102"/>
        <v>0</v>
      </c>
      <c r="AZ94" s="300">
        <f t="shared" ca="1" si="102"/>
        <v>0</v>
      </c>
      <c r="BA94" s="300">
        <f t="shared" ca="1" si="102"/>
        <v>0</v>
      </c>
      <c r="BB94" s="300">
        <f t="shared" ca="1" si="102"/>
        <v>0</v>
      </c>
      <c r="BC94" s="300">
        <f t="shared" ca="1" si="102"/>
        <v>0</v>
      </c>
      <c r="BD94" s="300">
        <f t="shared" ca="1" si="102"/>
        <v>0</v>
      </c>
      <c r="BE94" s="300">
        <f t="shared" ca="1" si="102"/>
        <v>0</v>
      </c>
      <c r="BF94" s="300">
        <f t="shared" ca="1" si="102"/>
        <v>0</v>
      </c>
      <c r="BG94" s="300">
        <f t="shared" ca="1" si="102"/>
        <v>0</v>
      </c>
      <c r="BH94" s="300">
        <f t="shared" ca="1" si="102"/>
        <v>0</v>
      </c>
      <c r="BI94" s="300">
        <f t="shared" ca="1" si="102"/>
        <v>0</v>
      </c>
      <c r="BJ94" s="300">
        <f t="shared" ca="1" si="102"/>
        <v>0</v>
      </c>
      <c r="BK94" s="300">
        <f t="shared" ca="1" si="102"/>
        <v>0</v>
      </c>
      <c r="BL94" s="300">
        <f t="shared" ref="BL94:CQ94" ca="1" si="103">BL92*(1-IF(DisON,BL93,0))</f>
        <v>0</v>
      </c>
      <c r="BM94" s="300">
        <f t="shared" ca="1" si="103"/>
        <v>0</v>
      </c>
      <c r="BN94" s="300">
        <f t="shared" ca="1" si="103"/>
        <v>0</v>
      </c>
      <c r="BO94" s="300">
        <f t="shared" ca="1" si="103"/>
        <v>0</v>
      </c>
      <c r="BP94" s="300">
        <f t="shared" ca="1" si="103"/>
        <v>0</v>
      </c>
      <c r="BQ94" s="300">
        <f t="shared" ca="1" si="103"/>
        <v>0</v>
      </c>
      <c r="BR94" s="300">
        <f t="shared" ca="1" si="103"/>
        <v>0</v>
      </c>
      <c r="BS94" s="300">
        <f t="shared" ca="1" si="103"/>
        <v>0</v>
      </c>
      <c r="BT94" s="300">
        <f t="shared" ca="1" si="103"/>
        <v>0</v>
      </c>
      <c r="BU94" s="300">
        <f t="shared" ca="1" si="103"/>
        <v>0</v>
      </c>
      <c r="BV94" s="300">
        <f t="shared" ca="1" si="103"/>
        <v>0</v>
      </c>
      <c r="BW94" s="300">
        <f t="shared" ca="1" si="103"/>
        <v>0</v>
      </c>
      <c r="BX94" s="300">
        <f t="shared" ca="1" si="103"/>
        <v>0</v>
      </c>
      <c r="BY94" s="300">
        <f t="shared" ca="1" si="103"/>
        <v>0</v>
      </c>
      <c r="BZ94" s="300">
        <f t="shared" ca="1" si="103"/>
        <v>0</v>
      </c>
      <c r="CA94" s="300">
        <f t="shared" ca="1" si="103"/>
        <v>0</v>
      </c>
      <c r="CB94" s="300">
        <f t="shared" ca="1" si="103"/>
        <v>0</v>
      </c>
      <c r="CC94" s="300">
        <f t="shared" ca="1" si="103"/>
        <v>0</v>
      </c>
      <c r="CD94" s="300">
        <f t="shared" ca="1" si="103"/>
        <v>0</v>
      </c>
      <c r="CE94" s="300">
        <f t="shared" ca="1" si="103"/>
        <v>0</v>
      </c>
      <c r="CF94" s="300">
        <f t="shared" ca="1" si="103"/>
        <v>0</v>
      </c>
      <c r="CG94" s="300">
        <f t="shared" ca="1" si="103"/>
        <v>0</v>
      </c>
      <c r="CH94" s="300">
        <f t="shared" ca="1" si="103"/>
        <v>0</v>
      </c>
      <c r="CI94" s="300">
        <f t="shared" ca="1" si="103"/>
        <v>0</v>
      </c>
      <c r="CJ94" s="300">
        <f t="shared" ca="1" si="103"/>
        <v>0</v>
      </c>
      <c r="CK94" s="300">
        <f t="shared" ca="1" si="103"/>
        <v>0</v>
      </c>
      <c r="CL94" s="300">
        <f t="shared" ca="1" si="103"/>
        <v>0</v>
      </c>
      <c r="CM94" s="300">
        <f t="shared" ca="1" si="103"/>
        <v>0</v>
      </c>
      <c r="CN94" s="300">
        <f t="shared" ca="1" si="103"/>
        <v>0</v>
      </c>
      <c r="CO94" s="300">
        <f t="shared" ca="1" si="103"/>
        <v>0</v>
      </c>
      <c r="CP94" s="300">
        <f t="shared" ca="1" si="103"/>
        <v>0</v>
      </c>
      <c r="CQ94" s="300">
        <f t="shared" ca="1" si="103"/>
        <v>0</v>
      </c>
      <c r="CR94" s="300">
        <f t="shared" ref="CR94:DW94" ca="1" si="104">CR92*(1-IF(DisON,CR93,0))</f>
        <v>0</v>
      </c>
      <c r="CS94" s="300">
        <f t="shared" ca="1" si="104"/>
        <v>0</v>
      </c>
      <c r="CT94" s="300">
        <f t="shared" ca="1" si="104"/>
        <v>0</v>
      </c>
      <c r="CU94" s="300">
        <f t="shared" ca="1" si="104"/>
        <v>0</v>
      </c>
      <c r="CV94" s="300">
        <f t="shared" ca="1" si="104"/>
        <v>0</v>
      </c>
      <c r="CW94" s="300">
        <f t="shared" ca="1" si="104"/>
        <v>0</v>
      </c>
      <c r="CX94" s="300">
        <f t="shared" ca="1" si="104"/>
        <v>0</v>
      </c>
      <c r="CY94" s="300">
        <f t="shared" ca="1" si="104"/>
        <v>0</v>
      </c>
      <c r="CZ94" s="300">
        <f t="shared" ca="1" si="104"/>
        <v>0</v>
      </c>
      <c r="DA94" s="300">
        <f t="shared" ca="1" si="104"/>
        <v>0</v>
      </c>
      <c r="DB94" s="300">
        <f t="shared" ca="1" si="104"/>
        <v>0</v>
      </c>
      <c r="DC94" s="300">
        <f t="shared" ca="1" si="104"/>
        <v>0</v>
      </c>
      <c r="DD94" s="300">
        <f t="shared" ca="1" si="104"/>
        <v>0</v>
      </c>
      <c r="DE94" s="300">
        <f t="shared" ca="1" si="104"/>
        <v>0</v>
      </c>
      <c r="DF94" s="300">
        <f t="shared" ca="1" si="104"/>
        <v>0</v>
      </c>
      <c r="DG94" s="300">
        <f t="shared" ca="1" si="104"/>
        <v>0</v>
      </c>
      <c r="DH94" s="300">
        <f t="shared" ca="1" si="104"/>
        <v>0</v>
      </c>
      <c r="DI94" s="300">
        <f t="shared" ca="1" si="104"/>
        <v>0</v>
      </c>
      <c r="DJ94" s="300">
        <f t="shared" ca="1" si="104"/>
        <v>0</v>
      </c>
      <c r="DK94" s="300">
        <f t="shared" ca="1" si="104"/>
        <v>0</v>
      </c>
      <c r="DL94" s="300">
        <f t="shared" ca="1" si="104"/>
        <v>0</v>
      </c>
      <c r="DM94" s="300">
        <f t="shared" ca="1" si="104"/>
        <v>0</v>
      </c>
      <c r="DN94" s="300">
        <f t="shared" ca="1" si="104"/>
        <v>0</v>
      </c>
      <c r="DO94" s="300">
        <f t="shared" ca="1" si="104"/>
        <v>0</v>
      </c>
      <c r="DP94" s="300">
        <f t="shared" ca="1" si="104"/>
        <v>0</v>
      </c>
      <c r="DQ94" s="300">
        <f t="shared" ca="1" si="104"/>
        <v>0</v>
      </c>
      <c r="DR94" s="300">
        <f t="shared" ca="1" si="104"/>
        <v>0</v>
      </c>
      <c r="DS94" s="300">
        <f t="shared" ca="1" si="104"/>
        <v>0</v>
      </c>
      <c r="DT94" s="300">
        <f t="shared" ca="1" si="104"/>
        <v>0</v>
      </c>
      <c r="DU94" s="300">
        <f t="shared" ca="1" si="104"/>
        <v>0</v>
      </c>
      <c r="DV94" s="300">
        <f t="shared" ca="1" si="104"/>
        <v>0</v>
      </c>
      <c r="DW94" s="300">
        <f t="shared" ca="1" si="104"/>
        <v>0</v>
      </c>
      <c r="DX94" s="300">
        <f t="shared" ref="DX94:EX94" ca="1" si="105">DX92*(1-IF(DisON,DX93,0))</f>
        <v>0</v>
      </c>
      <c r="DY94" s="300">
        <f t="shared" ca="1" si="105"/>
        <v>0</v>
      </c>
      <c r="DZ94" s="300">
        <f t="shared" ca="1" si="105"/>
        <v>0</v>
      </c>
      <c r="EA94" s="300">
        <f t="shared" ca="1" si="105"/>
        <v>0</v>
      </c>
      <c r="EB94" s="300">
        <f t="shared" ca="1" si="105"/>
        <v>0</v>
      </c>
      <c r="EC94" s="300">
        <f t="shared" ca="1" si="105"/>
        <v>0</v>
      </c>
      <c r="ED94" s="300">
        <f t="shared" ca="1" si="105"/>
        <v>0</v>
      </c>
      <c r="EE94" s="300">
        <f t="shared" ca="1" si="105"/>
        <v>0</v>
      </c>
      <c r="EF94" s="300">
        <f t="shared" ca="1" si="105"/>
        <v>0</v>
      </c>
      <c r="EG94" s="300">
        <f t="shared" ca="1" si="105"/>
        <v>0</v>
      </c>
      <c r="EH94" s="300">
        <f t="shared" ca="1" si="105"/>
        <v>0</v>
      </c>
      <c r="EI94" s="300">
        <f t="shared" ca="1" si="105"/>
        <v>0</v>
      </c>
      <c r="EJ94" s="300">
        <f t="shared" ca="1" si="105"/>
        <v>0</v>
      </c>
      <c r="EK94" s="300">
        <f t="shared" ca="1" si="105"/>
        <v>0</v>
      </c>
      <c r="EL94" s="300">
        <f t="shared" ca="1" si="105"/>
        <v>0</v>
      </c>
      <c r="EM94" s="300">
        <f t="shared" ca="1" si="105"/>
        <v>0</v>
      </c>
      <c r="EN94" s="300">
        <f t="shared" ca="1" si="105"/>
        <v>0</v>
      </c>
      <c r="EO94" s="300">
        <f t="shared" ca="1" si="105"/>
        <v>0</v>
      </c>
      <c r="EP94" s="300">
        <f t="shared" ca="1" si="105"/>
        <v>0</v>
      </c>
      <c r="EQ94" s="300">
        <f t="shared" ca="1" si="105"/>
        <v>0</v>
      </c>
      <c r="ER94" s="300">
        <f t="shared" ca="1" si="105"/>
        <v>0</v>
      </c>
      <c r="ES94" s="300">
        <f t="shared" ca="1" si="105"/>
        <v>0</v>
      </c>
      <c r="ET94" s="300">
        <f t="shared" ca="1" si="105"/>
        <v>0</v>
      </c>
      <c r="EU94" s="300">
        <f t="shared" ca="1" si="105"/>
        <v>0</v>
      </c>
      <c r="EV94" s="300">
        <f t="shared" ca="1" si="105"/>
        <v>0</v>
      </c>
      <c r="EW94" s="300">
        <f t="shared" ca="1" si="105"/>
        <v>0</v>
      </c>
      <c r="EX94" s="300">
        <f t="shared" ca="1" si="105"/>
        <v>0</v>
      </c>
      <c r="EY94" s="612"/>
      <c r="FB94" s="612"/>
    </row>
    <row r="95" spans="1:158" s="634" customFormat="1" ht="5.0999999999999996" hidden="1" customHeight="1" outlineLevel="2">
      <c r="A95" s="627"/>
      <c r="B95" s="627"/>
      <c r="C95" s="627"/>
      <c r="D95" s="627"/>
      <c r="E95" s="628"/>
      <c r="F95" s="627"/>
      <c r="G95" s="627"/>
      <c r="H95" s="627"/>
      <c r="I95" s="627"/>
      <c r="J95" s="627"/>
      <c r="K95" s="627"/>
      <c r="L95" s="627"/>
      <c r="M95" s="627"/>
      <c r="N95" s="627"/>
      <c r="O95" s="627"/>
      <c r="P95" s="627"/>
      <c r="Q95" s="627"/>
      <c r="R95" s="627"/>
      <c r="S95" s="627"/>
      <c r="T95" s="627"/>
      <c r="U95" s="627"/>
      <c r="V95" s="627"/>
      <c r="W95" s="627"/>
      <c r="X95" s="627"/>
      <c r="Y95" s="627"/>
      <c r="Z95" s="627"/>
      <c r="AA95" s="627"/>
      <c r="AB95" s="629"/>
      <c r="AC95" s="627"/>
      <c r="AD95" s="630"/>
      <c r="AE95" s="631"/>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c r="CH95" s="301"/>
      <c r="CI95" s="301"/>
      <c r="CJ95" s="301"/>
      <c r="CK95" s="301"/>
      <c r="CL95" s="301"/>
      <c r="CM95" s="301"/>
      <c r="CN95" s="301"/>
      <c r="CO95" s="301"/>
      <c r="CP95" s="301"/>
      <c r="CQ95" s="301"/>
      <c r="CR95" s="301"/>
      <c r="CS95" s="301"/>
      <c r="CT95" s="301"/>
      <c r="CU95" s="301"/>
      <c r="CV95" s="301"/>
      <c r="CW95" s="301"/>
      <c r="CX95" s="301"/>
      <c r="CY95" s="301"/>
      <c r="CZ95" s="301"/>
      <c r="DA95" s="301"/>
      <c r="DB95" s="301"/>
      <c r="DC95" s="301"/>
      <c r="DD95" s="301"/>
      <c r="DE95" s="301"/>
      <c r="DF95" s="301"/>
      <c r="DG95" s="301"/>
      <c r="DH95" s="301"/>
      <c r="DI95" s="301"/>
      <c r="DJ95" s="301"/>
      <c r="DK95" s="301"/>
      <c r="DL95" s="301"/>
      <c r="DM95" s="301"/>
      <c r="DN95" s="301"/>
      <c r="DO95" s="301"/>
      <c r="DP95" s="301"/>
      <c r="DQ95" s="301"/>
      <c r="DR95" s="301"/>
      <c r="DS95" s="301"/>
      <c r="DT95" s="301"/>
      <c r="DU95" s="301"/>
      <c r="DV95" s="301"/>
      <c r="DW95" s="301"/>
      <c r="DX95" s="301"/>
      <c r="DY95" s="301"/>
      <c r="DZ95" s="301"/>
      <c r="EA95" s="301"/>
      <c r="EB95" s="301"/>
      <c r="EC95" s="301"/>
      <c r="ED95" s="301"/>
      <c r="EE95" s="301"/>
      <c r="EF95" s="301"/>
      <c r="EG95" s="301"/>
      <c r="EH95" s="301"/>
      <c r="EI95" s="301"/>
      <c r="EJ95" s="301"/>
      <c r="EK95" s="301"/>
      <c r="EL95" s="301"/>
      <c r="EM95" s="301"/>
      <c r="EN95" s="301"/>
      <c r="EO95" s="301"/>
      <c r="EP95" s="301"/>
      <c r="EQ95" s="301"/>
      <c r="ER95" s="301"/>
      <c r="ES95" s="301"/>
      <c r="ET95" s="301"/>
      <c r="EU95" s="301"/>
      <c r="EV95" s="301"/>
      <c r="EW95" s="301"/>
      <c r="EX95" s="301"/>
      <c r="EY95" s="632"/>
      <c r="EZ95" s="201"/>
      <c r="FA95" s="201"/>
      <c r="FB95" s="633"/>
    </row>
    <row r="96" spans="1:158" s="86" customFormat="1" ht="12.75" hidden="1" customHeight="1" outlineLevel="2">
      <c r="C96" s="232"/>
      <c r="F96" s="85"/>
      <c r="G96" s="85"/>
      <c r="H96" s="85"/>
      <c r="I96" s="85"/>
      <c r="J96" s="85"/>
      <c r="K96" s="85"/>
      <c r="L96" s="85"/>
      <c r="M96" s="85"/>
      <c r="N96" s="85"/>
      <c r="O96" s="85"/>
      <c r="P96" s="85"/>
      <c r="Q96" s="85"/>
      <c r="R96" s="85"/>
      <c r="S96" s="85"/>
      <c r="T96" s="85"/>
      <c r="U96" s="85"/>
      <c r="V96" s="85"/>
      <c r="W96" s="85"/>
      <c r="X96" s="85"/>
      <c r="Y96" s="85"/>
      <c r="Z96" s="85"/>
      <c r="AA96" s="85"/>
      <c r="AD96" s="232"/>
      <c r="AE96" s="328" t="s">
        <v>195</v>
      </c>
      <c r="AF96" s="649">
        <f ca="1">IF($AE89=0,0,AF94/$AE89)</f>
        <v>0</v>
      </c>
      <c r="AG96" s="650">
        <f t="shared" ref="AG96:CR96" ca="1" si="106">IF($AE89=0,0,AG94/$AE89)</f>
        <v>0</v>
      </c>
      <c r="AH96" s="650">
        <f t="shared" ca="1" si="106"/>
        <v>0</v>
      </c>
      <c r="AI96" s="650">
        <f t="shared" ca="1" si="106"/>
        <v>0</v>
      </c>
      <c r="AJ96" s="650">
        <f t="shared" ca="1" si="106"/>
        <v>0</v>
      </c>
      <c r="AK96" s="650">
        <f t="shared" ca="1" si="106"/>
        <v>0</v>
      </c>
      <c r="AL96" s="650">
        <f t="shared" ca="1" si="106"/>
        <v>0</v>
      </c>
      <c r="AM96" s="650">
        <f t="shared" ca="1" si="106"/>
        <v>0</v>
      </c>
      <c r="AN96" s="650">
        <f t="shared" ca="1" si="106"/>
        <v>1</v>
      </c>
      <c r="AO96" s="650">
        <f t="shared" ca="1" si="106"/>
        <v>0</v>
      </c>
      <c r="AP96" s="650">
        <f t="shared" ca="1" si="106"/>
        <v>0</v>
      </c>
      <c r="AQ96" s="650">
        <f t="shared" ca="1" si="106"/>
        <v>0</v>
      </c>
      <c r="AR96" s="650">
        <f t="shared" ca="1" si="106"/>
        <v>0</v>
      </c>
      <c r="AS96" s="650">
        <f t="shared" ca="1" si="106"/>
        <v>0</v>
      </c>
      <c r="AT96" s="650">
        <f t="shared" ca="1" si="106"/>
        <v>0</v>
      </c>
      <c r="AU96" s="650">
        <f t="shared" ca="1" si="106"/>
        <v>0</v>
      </c>
      <c r="AV96" s="650">
        <f t="shared" ca="1" si="106"/>
        <v>0</v>
      </c>
      <c r="AW96" s="650">
        <f t="shared" ca="1" si="106"/>
        <v>0</v>
      </c>
      <c r="AX96" s="650">
        <f t="shared" ca="1" si="106"/>
        <v>0</v>
      </c>
      <c r="AY96" s="650">
        <f t="shared" ca="1" si="106"/>
        <v>0</v>
      </c>
      <c r="AZ96" s="650">
        <f t="shared" ca="1" si="106"/>
        <v>0</v>
      </c>
      <c r="BA96" s="650">
        <f t="shared" ca="1" si="106"/>
        <v>0</v>
      </c>
      <c r="BB96" s="650">
        <f t="shared" ca="1" si="106"/>
        <v>0</v>
      </c>
      <c r="BC96" s="650">
        <f t="shared" ca="1" si="106"/>
        <v>0</v>
      </c>
      <c r="BD96" s="650">
        <f t="shared" ca="1" si="106"/>
        <v>0</v>
      </c>
      <c r="BE96" s="650">
        <f t="shared" ca="1" si="106"/>
        <v>0</v>
      </c>
      <c r="BF96" s="650">
        <f t="shared" ca="1" si="106"/>
        <v>0</v>
      </c>
      <c r="BG96" s="650">
        <f t="shared" ca="1" si="106"/>
        <v>0</v>
      </c>
      <c r="BH96" s="650">
        <f t="shared" ca="1" si="106"/>
        <v>0</v>
      </c>
      <c r="BI96" s="650">
        <f t="shared" ca="1" si="106"/>
        <v>0</v>
      </c>
      <c r="BJ96" s="650">
        <f t="shared" ca="1" si="106"/>
        <v>0</v>
      </c>
      <c r="BK96" s="650">
        <f t="shared" ca="1" si="106"/>
        <v>0</v>
      </c>
      <c r="BL96" s="650">
        <f t="shared" ca="1" si="106"/>
        <v>0</v>
      </c>
      <c r="BM96" s="650">
        <f t="shared" ca="1" si="106"/>
        <v>0</v>
      </c>
      <c r="BN96" s="650">
        <f t="shared" ca="1" si="106"/>
        <v>0</v>
      </c>
      <c r="BO96" s="650">
        <f t="shared" ca="1" si="106"/>
        <v>0</v>
      </c>
      <c r="BP96" s="650">
        <f t="shared" ca="1" si="106"/>
        <v>0</v>
      </c>
      <c r="BQ96" s="650">
        <f t="shared" ca="1" si="106"/>
        <v>0</v>
      </c>
      <c r="BR96" s="650">
        <f t="shared" ca="1" si="106"/>
        <v>0</v>
      </c>
      <c r="BS96" s="650">
        <f t="shared" ca="1" si="106"/>
        <v>0</v>
      </c>
      <c r="BT96" s="650">
        <f t="shared" ca="1" si="106"/>
        <v>0</v>
      </c>
      <c r="BU96" s="650">
        <f t="shared" ca="1" si="106"/>
        <v>0</v>
      </c>
      <c r="BV96" s="650">
        <f t="shared" ca="1" si="106"/>
        <v>0</v>
      </c>
      <c r="BW96" s="650">
        <f t="shared" ca="1" si="106"/>
        <v>0</v>
      </c>
      <c r="BX96" s="650">
        <f t="shared" ca="1" si="106"/>
        <v>0</v>
      </c>
      <c r="BY96" s="650">
        <f t="shared" ca="1" si="106"/>
        <v>0</v>
      </c>
      <c r="BZ96" s="650">
        <f t="shared" ca="1" si="106"/>
        <v>0</v>
      </c>
      <c r="CA96" s="650">
        <f t="shared" ca="1" si="106"/>
        <v>0</v>
      </c>
      <c r="CB96" s="650">
        <f t="shared" ca="1" si="106"/>
        <v>0</v>
      </c>
      <c r="CC96" s="650">
        <f t="shared" ca="1" si="106"/>
        <v>0</v>
      </c>
      <c r="CD96" s="650">
        <f t="shared" ca="1" si="106"/>
        <v>0</v>
      </c>
      <c r="CE96" s="650">
        <f t="shared" ca="1" si="106"/>
        <v>0</v>
      </c>
      <c r="CF96" s="650">
        <f t="shared" ca="1" si="106"/>
        <v>0</v>
      </c>
      <c r="CG96" s="650">
        <f t="shared" ca="1" si="106"/>
        <v>0</v>
      </c>
      <c r="CH96" s="650">
        <f t="shared" ca="1" si="106"/>
        <v>0</v>
      </c>
      <c r="CI96" s="650">
        <f t="shared" ca="1" si="106"/>
        <v>0</v>
      </c>
      <c r="CJ96" s="650">
        <f t="shared" ca="1" si="106"/>
        <v>0</v>
      </c>
      <c r="CK96" s="650">
        <f t="shared" ca="1" si="106"/>
        <v>0</v>
      </c>
      <c r="CL96" s="650">
        <f t="shared" ca="1" si="106"/>
        <v>0</v>
      </c>
      <c r="CM96" s="650">
        <f t="shared" ca="1" si="106"/>
        <v>0</v>
      </c>
      <c r="CN96" s="650">
        <f t="shared" ca="1" si="106"/>
        <v>0</v>
      </c>
      <c r="CO96" s="650">
        <f t="shared" ca="1" si="106"/>
        <v>0</v>
      </c>
      <c r="CP96" s="650">
        <f t="shared" ca="1" si="106"/>
        <v>0</v>
      </c>
      <c r="CQ96" s="650">
        <f t="shared" ca="1" si="106"/>
        <v>0</v>
      </c>
      <c r="CR96" s="650">
        <f t="shared" ca="1" si="106"/>
        <v>0</v>
      </c>
      <c r="CS96" s="650">
        <f t="shared" ref="CS96:EX96" ca="1" si="107">IF($AE89=0,0,CS94/$AE89)</f>
        <v>0</v>
      </c>
      <c r="CT96" s="650">
        <f t="shared" ca="1" si="107"/>
        <v>0</v>
      </c>
      <c r="CU96" s="650">
        <f t="shared" ca="1" si="107"/>
        <v>0</v>
      </c>
      <c r="CV96" s="650">
        <f t="shared" ca="1" si="107"/>
        <v>0</v>
      </c>
      <c r="CW96" s="650">
        <f t="shared" ca="1" si="107"/>
        <v>0</v>
      </c>
      <c r="CX96" s="650">
        <f t="shared" ca="1" si="107"/>
        <v>0</v>
      </c>
      <c r="CY96" s="650">
        <f t="shared" ca="1" si="107"/>
        <v>0</v>
      </c>
      <c r="CZ96" s="650">
        <f t="shared" ca="1" si="107"/>
        <v>0</v>
      </c>
      <c r="DA96" s="650">
        <f t="shared" ca="1" si="107"/>
        <v>0</v>
      </c>
      <c r="DB96" s="650">
        <f t="shared" ca="1" si="107"/>
        <v>0</v>
      </c>
      <c r="DC96" s="650">
        <f t="shared" ca="1" si="107"/>
        <v>0</v>
      </c>
      <c r="DD96" s="650">
        <f t="shared" ca="1" si="107"/>
        <v>0</v>
      </c>
      <c r="DE96" s="650">
        <f t="shared" ca="1" si="107"/>
        <v>0</v>
      </c>
      <c r="DF96" s="650">
        <f t="shared" ca="1" si="107"/>
        <v>0</v>
      </c>
      <c r="DG96" s="650">
        <f t="shared" ca="1" si="107"/>
        <v>0</v>
      </c>
      <c r="DH96" s="650">
        <f t="shared" ca="1" si="107"/>
        <v>0</v>
      </c>
      <c r="DI96" s="650">
        <f t="shared" ca="1" si="107"/>
        <v>0</v>
      </c>
      <c r="DJ96" s="650">
        <f t="shared" ca="1" si="107"/>
        <v>0</v>
      </c>
      <c r="DK96" s="650">
        <f t="shared" ca="1" si="107"/>
        <v>0</v>
      </c>
      <c r="DL96" s="650">
        <f t="shared" ca="1" si="107"/>
        <v>0</v>
      </c>
      <c r="DM96" s="650">
        <f t="shared" ca="1" si="107"/>
        <v>0</v>
      </c>
      <c r="DN96" s="650">
        <f t="shared" ca="1" si="107"/>
        <v>0</v>
      </c>
      <c r="DO96" s="650">
        <f t="shared" ca="1" si="107"/>
        <v>0</v>
      </c>
      <c r="DP96" s="650">
        <f t="shared" ca="1" si="107"/>
        <v>0</v>
      </c>
      <c r="DQ96" s="650">
        <f t="shared" ca="1" si="107"/>
        <v>0</v>
      </c>
      <c r="DR96" s="650">
        <f t="shared" ca="1" si="107"/>
        <v>0</v>
      </c>
      <c r="DS96" s="650">
        <f t="shared" ca="1" si="107"/>
        <v>0</v>
      </c>
      <c r="DT96" s="650">
        <f t="shared" ca="1" si="107"/>
        <v>0</v>
      </c>
      <c r="DU96" s="650">
        <f t="shared" ca="1" si="107"/>
        <v>0</v>
      </c>
      <c r="DV96" s="650">
        <f t="shared" ca="1" si="107"/>
        <v>0</v>
      </c>
      <c r="DW96" s="650">
        <f t="shared" ca="1" si="107"/>
        <v>0</v>
      </c>
      <c r="DX96" s="650">
        <f t="shared" ca="1" si="107"/>
        <v>0</v>
      </c>
      <c r="DY96" s="650">
        <f t="shared" ca="1" si="107"/>
        <v>0</v>
      </c>
      <c r="DZ96" s="650">
        <f t="shared" ca="1" si="107"/>
        <v>0</v>
      </c>
      <c r="EA96" s="650">
        <f t="shared" ca="1" si="107"/>
        <v>0</v>
      </c>
      <c r="EB96" s="650">
        <f t="shared" ca="1" si="107"/>
        <v>0</v>
      </c>
      <c r="EC96" s="650">
        <f t="shared" ca="1" si="107"/>
        <v>0</v>
      </c>
      <c r="ED96" s="650">
        <f t="shared" ca="1" si="107"/>
        <v>0</v>
      </c>
      <c r="EE96" s="650">
        <f t="shared" ca="1" si="107"/>
        <v>0</v>
      </c>
      <c r="EF96" s="650">
        <f t="shared" ca="1" si="107"/>
        <v>0</v>
      </c>
      <c r="EG96" s="650">
        <f t="shared" ca="1" si="107"/>
        <v>0</v>
      </c>
      <c r="EH96" s="650">
        <f t="shared" ca="1" si="107"/>
        <v>0</v>
      </c>
      <c r="EI96" s="650">
        <f t="shared" ca="1" si="107"/>
        <v>0</v>
      </c>
      <c r="EJ96" s="650">
        <f t="shared" ca="1" si="107"/>
        <v>0</v>
      </c>
      <c r="EK96" s="650">
        <f t="shared" ca="1" si="107"/>
        <v>0</v>
      </c>
      <c r="EL96" s="650">
        <f t="shared" ca="1" si="107"/>
        <v>0</v>
      </c>
      <c r="EM96" s="650">
        <f t="shared" ca="1" si="107"/>
        <v>0</v>
      </c>
      <c r="EN96" s="650">
        <f t="shared" ca="1" si="107"/>
        <v>0</v>
      </c>
      <c r="EO96" s="650">
        <f t="shared" ca="1" si="107"/>
        <v>0</v>
      </c>
      <c r="EP96" s="650">
        <f t="shared" ca="1" si="107"/>
        <v>0</v>
      </c>
      <c r="EQ96" s="650">
        <f t="shared" ca="1" si="107"/>
        <v>0</v>
      </c>
      <c r="ER96" s="650">
        <f t="shared" ca="1" si="107"/>
        <v>0</v>
      </c>
      <c r="ES96" s="650">
        <f t="shared" ca="1" si="107"/>
        <v>0</v>
      </c>
      <c r="ET96" s="650">
        <f t="shared" ca="1" si="107"/>
        <v>0</v>
      </c>
      <c r="EU96" s="650">
        <f t="shared" ca="1" si="107"/>
        <v>0</v>
      </c>
      <c r="EV96" s="650">
        <f t="shared" ca="1" si="107"/>
        <v>0</v>
      </c>
      <c r="EW96" s="650">
        <f t="shared" ca="1" si="107"/>
        <v>0</v>
      </c>
      <c r="EX96" s="650">
        <f t="shared" ca="1" si="107"/>
        <v>0</v>
      </c>
      <c r="EY96" s="612"/>
      <c r="FB96" s="612"/>
    </row>
    <row r="97" spans="1:158" s="86" customFormat="1" outlineLevel="1">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E97" s="621"/>
      <c r="EY97" s="612"/>
      <c r="FB97" s="612"/>
    </row>
    <row r="98" spans="1:158" s="86" customFormat="1" outlineLevel="1" collapsed="1">
      <c r="A98" s="1025" t="str">
        <f>Constants!$B$297</f>
        <v>Biometrics</v>
      </c>
      <c r="B98" s="1025"/>
      <c r="C98" s="1025"/>
      <c r="D98" s="861">
        <f>IF(AE100=0,0,AE101/AE100)</f>
        <v>0</v>
      </c>
      <c r="E98" s="318"/>
      <c r="F98" s="318"/>
      <c r="G98" s="318"/>
      <c r="H98" s="318"/>
      <c r="I98" s="318"/>
      <c r="J98" s="318"/>
      <c r="K98" s="318"/>
      <c r="L98" s="318"/>
      <c r="M98" s="318"/>
      <c r="N98" s="318"/>
      <c r="O98" s="318"/>
      <c r="P98" s="318"/>
      <c r="Q98" s="318"/>
      <c r="R98" s="318"/>
      <c r="S98" s="318"/>
      <c r="T98" s="318"/>
      <c r="U98" s="318"/>
      <c r="V98" s="318"/>
      <c r="W98" s="318"/>
      <c r="X98" s="318"/>
      <c r="Y98" s="318"/>
      <c r="Z98" s="318"/>
      <c r="AA98" s="318"/>
      <c r="AB98" s="318"/>
      <c r="AC98" s="318"/>
      <c r="AD98" s="625" t="str">
        <f>Constants!$E$297</f>
        <v>7_ATP</v>
      </c>
      <c r="AE98" s="626">
        <f>IF(AE104=0,0,-(1-(AE104/AE101)))</f>
        <v>0</v>
      </c>
      <c r="EY98" s="612"/>
      <c r="EZ98" s="622"/>
      <c r="FB98" s="612"/>
    </row>
    <row r="99" spans="1:158" s="634" customFormat="1" ht="5.0999999999999996" hidden="1" customHeight="1" outlineLevel="2">
      <c r="A99" s="627"/>
      <c r="B99" s="627"/>
      <c r="C99" s="627"/>
      <c r="D99" s="627"/>
      <c r="E99" s="628"/>
      <c r="F99" s="627"/>
      <c r="G99" s="627"/>
      <c r="H99" s="627"/>
      <c r="I99" s="627"/>
      <c r="J99" s="627"/>
      <c r="K99" s="627"/>
      <c r="L99" s="627"/>
      <c r="M99" s="627"/>
      <c r="N99" s="627"/>
      <c r="O99" s="627"/>
      <c r="P99" s="627"/>
      <c r="Q99" s="627"/>
      <c r="R99" s="627"/>
      <c r="S99" s="627"/>
      <c r="T99" s="627"/>
      <c r="U99" s="627"/>
      <c r="V99" s="627"/>
      <c r="W99" s="627"/>
      <c r="X99" s="627"/>
      <c r="Y99" s="627"/>
      <c r="Z99" s="627"/>
      <c r="AA99" s="627"/>
      <c r="AB99" s="629"/>
      <c r="AC99" s="627"/>
      <c r="AD99" s="630"/>
      <c r="AE99" s="631"/>
      <c r="AF99" s="204"/>
      <c r="AG99" s="204"/>
      <c r="AH99" s="204"/>
      <c r="AI99" s="204"/>
      <c r="AJ99" s="204"/>
      <c r="AK99" s="204"/>
      <c r="AL99" s="204"/>
      <c r="AM99" s="204"/>
      <c r="AN99" s="204"/>
      <c r="AO99" s="204"/>
      <c r="AP99" s="204"/>
      <c r="AQ99" s="204"/>
      <c r="AR99" s="204"/>
      <c r="AS99" s="204"/>
      <c r="AT99" s="204"/>
      <c r="AU99" s="204"/>
      <c r="AV99" s="204"/>
      <c r="AW99" s="204"/>
      <c r="AX99" s="204"/>
      <c r="AY99" s="204"/>
      <c r="AZ99" s="204"/>
      <c r="BA99" s="204"/>
      <c r="BB99" s="204"/>
      <c r="BC99" s="204"/>
      <c r="BD99" s="204"/>
      <c r="BE99" s="204"/>
      <c r="BF99" s="204"/>
      <c r="BG99" s="204"/>
      <c r="BH99" s="204"/>
      <c r="BI99" s="204"/>
      <c r="BJ99" s="204"/>
      <c r="BK99" s="204"/>
      <c r="BL99" s="204"/>
      <c r="BM99" s="204"/>
      <c r="BN99" s="204"/>
      <c r="BO99" s="204"/>
      <c r="BP99" s="204"/>
      <c r="BQ99" s="204"/>
      <c r="BR99" s="204"/>
      <c r="BS99" s="204"/>
      <c r="BT99" s="204"/>
      <c r="BU99" s="204"/>
      <c r="BV99" s="204"/>
      <c r="BW99" s="204"/>
      <c r="BX99" s="204"/>
      <c r="BY99" s="204"/>
      <c r="BZ99" s="204"/>
      <c r="CA99" s="204"/>
      <c r="CB99" s="204"/>
      <c r="CC99" s="204"/>
      <c r="CD99" s="204"/>
      <c r="CE99" s="204"/>
      <c r="CF99" s="204"/>
      <c r="CG99" s="204"/>
      <c r="CH99" s="204"/>
      <c r="CI99" s="204"/>
      <c r="CJ99" s="204"/>
      <c r="CK99" s="204"/>
      <c r="CL99" s="204"/>
      <c r="CM99" s="204"/>
      <c r="CN99" s="204"/>
      <c r="CO99" s="204"/>
      <c r="CP99" s="204"/>
      <c r="CQ99" s="204"/>
      <c r="CR99" s="204"/>
      <c r="CS99" s="204"/>
      <c r="CT99" s="204"/>
      <c r="CU99" s="204"/>
      <c r="CV99" s="204"/>
      <c r="CW99" s="204"/>
      <c r="CX99" s="204"/>
      <c r="CY99" s="204"/>
      <c r="CZ99" s="204"/>
      <c r="DA99" s="204"/>
      <c r="DB99" s="204"/>
      <c r="DC99" s="204"/>
      <c r="DD99" s="204"/>
      <c r="DE99" s="204"/>
      <c r="DF99" s="204"/>
      <c r="DG99" s="204"/>
      <c r="DH99" s="204"/>
      <c r="DI99" s="204"/>
      <c r="DJ99" s="204"/>
      <c r="DK99" s="204"/>
      <c r="DL99" s="204"/>
      <c r="DM99" s="204"/>
      <c r="DN99" s="204"/>
      <c r="DO99" s="204"/>
      <c r="DP99" s="204"/>
      <c r="DQ99" s="204"/>
      <c r="DR99" s="204"/>
      <c r="DS99" s="204"/>
      <c r="DT99" s="204"/>
      <c r="DU99" s="204"/>
      <c r="DV99" s="204"/>
      <c r="DW99" s="204"/>
      <c r="DX99" s="204"/>
      <c r="DY99" s="204"/>
      <c r="DZ99" s="204"/>
      <c r="EA99" s="204"/>
      <c r="EB99" s="204"/>
      <c r="EC99" s="204"/>
      <c r="ED99" s="204"/>
      <c r="EE99" s="204"/>
      <c r="EF99" s="204"/>
      <c r="EG99" s="204"/>
      <c r="EH99" s="204"/>
      <c r="EI99" s="204"/>
      <c r="EJ99" s="204"/>
      <c r="EK99" s="204"/>
      <c r="EL99" s="204"/>
      <c r="EM99" s="204"/>
      <c r="EN99" s="204"/>
      <c r="EO99" s="204"/>
      <c r="EP99" s="204"/>
      <c r="EQ99" s="204"/>
      <c r="ER99" s="204"/>
      <c r="ES99" s="204"/>
      <c r="ET99" s="204"/>
      <c r="EU99" s="204"/>
      <c r="EV99" s="204"/>
      <c r="EW99" s="204"/>
      <c r="EX99" s="204"/>
      <c r="EY99" s="632"/>
      <c r="EZ99" s="201"/>
      <c r="FA99" s="201"/>
      <c r="FB99" s="633"/>
    </row>
    <row r="100" spans="1:158" s="86" customFormat="1" ht="12.75" hidden="1" customHeight="1" outlineLevel="2">
      <c r="A100" s="1020">
        <v>8</v>
      </c>
      <c r="B100" s="303"/>
      <c r="C100" s="635" t="str">
        <f>$C$16</f>
        <v>For information:</v>
      </c>
      <c r="D100" s="847" t="str">
        <f>$D$16</f>
        <v>Volume</v>
      </c>
      <c r="E100" s="333"/>
      <c r="F100" s="849"/>
      <c r="G100" s="849"/>
      <c r="H100" s="849"/>
      <c r="I100" s="849"/>
      <c r="J100" s="849"/>
      <c r="K100" s="849"/>
      <c r="L100" s="849"/>
      <c r="M100" s="849"/>
      <c r="N100" s="849"/>
      <c r="O100" s="849"/>
      <c r="P100" s="849"/>
      <c r="Q100" s="849"/>
      <c r="R100" s="849"/>
      <c r="S100" s="849"/>
      <c r="T100" s="849"/>
      <c r="U100" s="849"/>
      <c r="V100" s="850"/>
      <c r="W100" s="849"/>
      <c r="X100" s="849"/>
      <c r="Y100" s="849"/>
      <c r="Z100" s="849"/>
      <c r="AA100" s="849"/>
      <c r="AB100" s="333"/>
      <c r="AC100" s="333"/>
      <c r="AD100" s="528" t="s">
        <v>937</v>
      </c>
      <c r="AE100" s="304">
        <f>SUM(AF100:EY100)</f>
        <v>64</v>
      </c>
      <c r="AF100" s="297">
        <f>SUMIF(VolList,$AD100,Constants!AF$1150:AF$1165)</f>
        <v>0</v>
      </c>
      <c r="AG100" s="298">
        <f>SUMIF(VolList,$AD100,Constants!AG$1150:AG$1165)</f>
        <v>0</v>
      </c>
      <c r="AH100" s="298">
        <f>SUMIF(VolList,$AD100,Constants!AH$1150:AH$1165)</f>
        <v>1</v>
      </c>
      <c r="AI100" s="298">
        <f>SUMIF(VolList,$AD100,Constants!AI$1150:AI$1165)</f>
        <v>1</v>
      </c>
      <c r="AJ100" s="298">
        <f>SUMIF(VolList,$AD100,Constants!AJ$1150:AJ$1165)</f>
        <v>1</v>
      </c>
      <c r="AK100" s="298">
        <f>SUMIF(VolList,$AD100,Constants!AK$1150:AK$1165)</f>
        <v>1</v>
      </c>
      <c r="AL100" s="298">
        <f>SUMIF(VolList,$AD100,Constants!AL$1150:AL$1165)</f>
        <v>1</v>
      </c>
      <c r="AM100" s="298">
        <f>SUMIF(VolList,$AD100,Constants!AM$1150:AM$1165)</f>
        <v>1</v>
      </c>
      <c r="AN100" s="298">
        <f>SUMIF(VolList,$AD100,Constants!AN$1150:AN$1165)</f>
        <v>1</v>
      </c>
      <c r="AO100" s="298">
        <f>SUMIF(VolList,$AD100,Constants!AO$1150:AO$1165)</f>
        <v>1</v>
      </c>
      <c r="AP100" s="298">
        <f>SUMIF(VolList,$AD100,Constants!AP$1150:AP$1165)</f>
        <v>1</v>
      </c>
      <c r="AQ100" s="298">
        <f>SUMIF(VolList,$AD100,Constants!AQ$1150:AQ$1165)</f>
        <v>1</v>
      </c>
      <c r="AR100" s="298">
        <f>SUMIF(VolList,$AD100,Constants!AR$1150:AR$1165)</f>
        <v>1</v>
      </c>
      <c r="AS100" s="298">
        <f>SUMIF(VolList,$AD100,Constants!AS$1150:AS$1165)</f>
        <v>1</v>
      </c>
      <c r="AT100" s="298">
        <f>SUMIF(VolList,$AD100,Constants!AT$1150:AT$1165)</f>
        <v>1</v>
      </c>
      <c r="AU100" s="298">
        <f>SUMIF(VolList,$AD100,Constants!AU$1150:AU$1165)</f>
        <v>1</v>
      </c>
      <c r="AV100" s="298">
        <f>SUMIF(VolList,$AD100,Constants!AV$1150:AV$1165)</f>
        <v>1</v>
      </c>
      <c r="AW100" s="298">
        <f>SUMIF(VolList,$AD100,Constants!AW$1150:AW$1165)</f>
        <v>1</v>
      </c>
      <c r="AX100" s="298">
        <f>SUMIF(VolList,$AD100,Constants!AX$1150:AX$1165)</f>
        <v>1</v>
      </c>
      <c r="AY100" s="298">
        <f>SUMIF(VolList,$AD100,Constants!AY$1150:AY$1165)</f>
        <v>1</v>
      </c>
      <c r="AZ100" s="298">
        <f>SUMIF(VolList,$AD100,Constants!AZ$1150:AZ$1165)</f>
        <v>1</v>
      </c>
      <c r="BA100" s="298">
        <f>SUMIF(VolList,$AD100,Constants!BA$1150:BA$1165)</f>
        <v>1</v>
      </c>
      <c r="BB100" s="298">
        <f>SUMIF(VolList,$AD100,Constants!BB$1150:BB$1165)</f>
        <v>1</v>
      </c>
      <c r="BC100" s="298">
        <f>SUMIF(VolList,$AD100,Constants!BC$1150:BC$1165)</f>
        <v>1</v>
      </c>
      <c r="BD100" s="298">
        <f>SUMIF(VolList,$AD100,Constants!BD$1150:BD$1165)</f>
        <v>1</v>
      </c>
      <c r="BE100" s="298">
        <f>SUMIF(VolList,$AD100,Constants!BE$1150:BE$1165)</f>
        <v>1</v>
      </c>
      <c r="BF100" s="298">
        <f>SUMIF(VolList,$AD100,Constants!BF$1150:BF$1165)</f>
        <v>1</v>
      </c>
      <c r="BG100" s="298">
        <f>SUMIF(VolList,$AD100,Constants!BG$1150:BG$1165)</f>
        <v>1</v>
      </c>
      <c r="BH100" s="298">
        <f>SUMIF(VolList,$AD100,Constants!BH$1150:BH$1165)</f>
        <v>1</v>
      </c>
      <c r="BI100" s="298">
        <f>SUMIF(VolList,$AD100,Constants!BI$1150:BI$1165)</f>
        <v>1</v>
      </c>
      <c r="BJ100" s="298">
        <f>SUMIF(VolList,$AD100,Constants!BJ$1150:BJ$1165)</f>
        <v>1</v>
      </c>
      <c r="BK100" s="298">
        <f>SUMIF(VolList,$AD100,Constants!BK$1150:BK$1165)</f>
        <v>1</v>
      </c>
      <c r="BL100" s="298">
        <f>SUMIF(VolList,$AD100,Constants!BL$1150:BL$1165)</f>
        <v>1</v>
      </c>
      <c r="BM100" s="298">
        <f>SUMIF(VolList,$AD100,Constants!BM$1150:BM$1165)</f>
        <v>1</v>
      </c>
      <c r="BN100" s="298">
        <f>SUMIF(VolList,$AD100,Constants!BN$1150:BN$1165)</f>
        <v>1</v>
      </c>
      <c r="BO100" s="298">
        <f>SUMIF(VolList,$AD100,Constants!BO$1150:BO$1165)</f>
        <v>1</v>
      </c>
      <c r="BP100" s="298">
        <f>SUMIF(VolList,$AD100,Constants!BP$1150:BP$1165)</f>
        <v>1</v>
      </c>
      <c r="BQ100" s="298">
        <f>SUMIF(VolList,$AD100,Constants!BQ$1150:BQ$1165)</f>
        <v>1</v>
      </c>
      <c r="BR100" s="298">
        <f>SUMIF(VolList,$AD100,Constants!BR$1150:BR$1165)</f>
        <v>1</v>
      </c>
      <c r="BS100" s="298">
        <f>SUMIF(VolList,$AD100,Constants!BS$1150:BS$1165)</f>
        <v>1</v>
      </c>
      <c r="BT100" s="298">
        <f>SUMIF(VolList,$AD100,Constants!BT$1150:BT$1165)</f>
        <v>1</v>
      </c>
      <c r="BU100" s="298">
        <f>SUMIF(VolList,$AD100,Constants!BU$1150:BU$1165)</f>
        <v>1</v>
      </c>
      <c r="BV100" s="298">
        <f>SUMIF(VolList,$AD100,Constants!BV$1150:BV$1165)</f>
        <v>1</v>
      </c>
      <c r="BW100" s="298">
        <f>SUMIF(VolList,$AD100,Constants!BW$1150:BW$1165)</f>
        <v>1</v>
      </c>
      <c r="BX100" s="298">
        <f>SUMIF(VolList,$AD100,Constants!BX$1150:BX$1165)</f>
        <v>1</v>
      </c>
      <c r="BY100" s="298">
        <f>SUMIF(VolList,$AD100,Constants!BY$1150:BY$1165)</f>
        <v>1</v>
      </c>
      <c r="BZ100" s="298">
        <f>SUMIF(VolList,$AD100,Constants!BZ$1150:BZ$1165)</f>
        <v>1</v>
      </c>
      <c r="CA100" s="298">
        <f>SUMIF(VolList,$AD100,Constants!CA$1150:CA$1165)</f>
        <v>1</v>
      </c>
      <c r="CB100" s="298">
        <f>SUMIF(VolList,$AD100,Constants!CB$1150:CB$1165)</f>
        <v>1</v>
      </c>
      <c r="CC100" s="298">
        <f>SUMIF(VolList,$AD100,Constants!CC$1150:CC$1165)</f>
        <v>1</v>
      </c>
      <c r="CD100" s="298">
        <f>SUMIF(VolList,$AD100,Constants!CD$1150:CD$1165)</f>
        <v>1</v>
      </c>
      <c r="CE100" s="298">
        <f>SUMIF(VolList,$AD100,Constants!CE$1150:CE$1165)</f>
        <v>1</v>
      </c>
      <c r="CF100" s="298">
        <f>SUMIF(VolList,$AD100,Constants!CF$1150:CF$1165)</f>
        <v>1</v>
      </c>
      <c r="CG100" s="298">
        <f>SUMIF(VolList,$AD100,Constants!CG$1150:CG$1165)</f>
        <v>1</v>
      </c>
      <c r="CH100" s="298">
        <f>SUMIF(VolList,$AD100,Constants!CH$1150:CH$1165)</f>
        <v>1</v>
      </c>
      <c r="CI100" s="298">
        <f>SUMIF(VolList,$AD100,Constants!CI$1150:CI$1165)</f>
        <v>1</v>
      </c>
      <c r="CJ100" s="298">
        <f>SUMIF(VolList,$AD100,Constants!CJ$1150:CJ$1165)</f>
        <v>1</v>
      </c>
      <c r="CK100" s="298">
        <f>SUMIF(VolList,$AD100,Constants!CK$1150:CK$1165)</f>
        <v>1</v>
      </c>
      <c r="CL100" s="298">
        <f>SUMIF(VolList,$AD100,Constants!CL$1150:CL$1165)</f>
        <v>1</v>
      </c>
      <c r="CM100" s="298">
        <f>SUMIF(VolList,$AD100,Constants!CM$1150:CM$1165)</f>
        <v>1</v>
      </c>
      <c r="CN100" s="298">
        <f>SUMIF(VolList,$AD100,Constants!CN$1150:CN$1165)</f>
        <v>1</v>
      </c>
      <c r="CO100" s="298">
        <f>SUMIF(VolList,$AD100,Constants!CO$1150:CO$1165)</f>
        <v>1</v>
      </c>
      <c r="CP100" s="298">
        <f>SUMIF(VolList,$AD100,Constants!CP$1150:CP$1165)</f>
        <v>1</v>
      </c>
      <c r="CQ100" s="298">
        <f>SUMIF(VolList,$AD100,Constants!CQ$1150:CQ$1165)</f>
        <v>1</v>
      </c>
      <c r="CR100" s="298">
        <f>SUMIF(VolList,$AD100,Constants!CR$1150:CR$1165)</f>
        <v>1</v>
      </c>
      <c r="CS100" s="298">
        <f>SUMIF(VolList,$AD100,Constants!CS$1150:CS$1165)</f>
        <v>1</v>
      </c>
      <c r="CT100" s="298">
        <f>SUMIF(VolList,$AD100,Constants!CT$1150:CT$1165)</f>
        <v>0</v>
      </c>
      <c r="CU100" s="298">
        <f>SUMIF(VolList,$AD100,Constants!CU$1150:CU$1165)</f>
        <v>0</v>
      </c>
      <c r="CV100" s="298">
        <f>SUMIF(VolList,$AD100,Constants!CV$1150:CV$1165)</f>
        <v>0</v>
      </c>
      <c r="CW100" s="298">
        <f>SUMIF(VolList,$AD100,Constants!CW$1150:CW$1165)</f>
        <v>0</v>
      </c>
      <c r="CX100" s="298">
        <f>SUMIF(VolList,$AD100,Constants!CX$1150:CX$1165)</f>
        <v>0</v>
      </c>
      <c r="CY100" s="298">
        <f>SUMIF(VolList,$AD100,Constants!CY$1150:CY$1165)</f>
        <v>0</v>
      </c>
      <c r="CZ100" s="298">
        <f>SUMIF(VolList,$AD100,Constants!CZ$1150:CZ$1165)</f>
        <v>0</v>
      </c>
      <c r="DA100" s="298">
        <f>SUMIF(VolList,$AD100,Constants!DA$1150:DA$1165)</f>
        <v>0</v>
      </c>
      <c r="DB100" s="298">
        <f>SUMIF(VolList,$AD100,Constants!DB$1150:DB$1165)</f>
        <v>0</v>
      </c>
      <c r="DC100" s="298">
        <f>SUMIF(VolList,$AD100,Constants!DC$1150:DC$1165)</f>
        <v>0</v>
      </c>
      <c r="DD100" s="298">
        <f>SUMIF(VolList,$AD100,Constants!DD$1150:DD$1165)</f>
        <v>0</v>
      </c>
      <c r="DE100" s="298">
        <f>SUMIF(VolList,$AD100,Constants!DE$1150:DE$1165)</f>
        <v>0</v>
      </c>
      <c r="DF100" s="298">
        <f>SUMIF(VolList,$AD100,Constants!DF$1150:DF$1165)</f>
        <v>0</v>
      </c>
      <c r="DG100" s="298">
        <f>SUMIF(VolList,$AD100,Constants!DG$1150:DG$1165)</f>
        <v>0</v>
      </c>
      <c r="DH100" s="298">
        <f>SUMIF(VolList,$AD100,Constants!DH$1150:DH$1165)</f>
        <v>0</v>
      </c>
      <c r="DI100" s="298">
        <f>SUMIF(VolList,$AD100,Constants!DI$1150:DI$1165)</f>
        <v>0</v>
      </c>
      <c r="DJ100" s="298">
        <f>SUMIF(VolList,$AD100,Constants!DJ$1150:DJ$1165)</f>
        <v>0</v>
      </c>
      <c r="DK100" s="298">
        <f>SUMIF(VolList,$AD100,Constants!DK$1150:DK$1165)</f>
        <v>0</v>
      </c>
      <c r="DL100" s="298">
        <f>SUMIF(VolList,$AD100,Constants!DL$1150:DL$1165)</f>
        <v>0</v>
      </c>
      <c r="DM100" s="298">
        <f>SUMIF(VolList,$AD100,Constants!DM$1150:DM$1165)</f>
        <v>0</v>
      </c>
      <c r="DN100" s="298">
        <f>SUMIF(VolList,$AD100,Constants!DN$1150:DN$1165)</f>
        <v>0</v>
      </c>
      <c r="DO100" s="298">
        <f>SUMIF(VolList,$AD100,Constants!DO$1150:DO$1165)</f>
        <v>0</v>
      </c>
      <c r="DP100" s="298">
        <f>SUMIF(VolList,$AD100,Constants!DP$1150:DP$1165)</f>
        <v>0</v>
      </c>
      <c r="DQ100" s="298">
        <f>SUMIF(VolList,$AD100,Constants!DQ$1150:DQ$1165)</f>
        <v>0</v>
      </c>
      <c r="DR100" s="298">
        <f>SUMIF(VolList,$AD100,Constants!DR$1150:DR$1165)</f>
        <v>0</v>
      </c>
      <c r="DS100" s="298">
        <f>SUMIF(VolList,$AD100,Constants!DS$1150:DS$1165)</f>
        <v>0</v>
      </c>
      <c r="DT100" s="298">
        <f>SUMIF(VolList,$AD100,Constants!DT$1150:DT$1165)</f>
        <v>0</v>
      </c>
      <c r="DU100" s="298">
        <f>SUMIF(VolList,$AD100,Constants!DU$1150:DU$1165)</f>
        <v>0</v>
      </c>
      <c r="DV100" s="298">
        <f>SUMIF(VolList,$AD100,Constants!DV$1150:DV$1165)</f>
        <v>0</v>
      </c>
      <c r="DW100" s="298">
        <f>SUMIF(VolList,$AD100,Constants!DW$1150:DW$1165)</f>
        <v>0</v>
      </c>
      <c r="DX100" s="298">
        <f>SUMIF(VolList,$AD100,Constants!DX$1150:DX$1165)</f>
        <v>0</v>
      </c>
      <c r="DY100" s="298">
        <f>SUMIF(VolList,$AD100,Constants!DY$1150:DY$1165)</f>
        <v>0</v>
      </c>
      <c r="DZ100" s="298">
        <f>SUMIF(VolList,$AD100,Constants!DZ$1150:DZ$1165)</f>
        <v>0</v>
      </c>
      <c r="EA100" s="298">
        <f>SUMIF(VolList,$AD100,Constants!EA$1150:EA$1165)</f>
        <v>0</v>
      </c>
      <c r="EB100" s="298">
        <f>SUMIF(VolList,$AD100,Constants!EB$1150:EB$1165)</f>
        <v>0</v>
      </c>
      <c r="EC100" s="298">
        <f>SUMIF(VolList,$AD100,Constants!EC$1150:EC$1165)</f>
        <v>0</v>
      </c>
      <c r="ED100" s="298">
        <f>SUMIF(VolList,$AD100,Constants!ED$1150:ED$1165)</f>
        <v>0</v>
      </c>
      <c r="EE100" s="298">
        <f>SUMIF(VolList,$AD100,Constants!EE$1150:EE$1165)</f>
        <v>0</v>
      </c>
      <c r="EF100" s="298">
        <f>SUMIF(VolList,$AD100,Constants!EF$1150:EF$1165)</f>
        <v>0</v>
      </c>
      <c r="EG100" s="298">
        <f>SUMIF(VolList,$AD100,Constants!EG$1150:EG$1165)</f>
        <v>0</v>
      </c>
      <c r="EH100" s="298">
        <f>SUMIF(VolList,$AD100,Constants!EH$1150:EH$1165)</f>
        <v>0</v>
      </c>
      <c r="EI100" s="298">
        <f>SUMIF(VolList,$AD100,Constants!EI$1150:EI$1165)</f>
        <v>0</v>
      </c>
      <c r="EJ100" s="298">
        <f>SUMIF(VolList,$AD100,Constants!EJ$1150:EJ$1165)</f>
        <v>0</v>
      </c>
      <c r="EK100" s="298">
        <f>SUMIF(VolList,$AD100,Constants!EK$1150:EK$1165)</f>
        <v>0</v>
      </c>
      <c r="EL100" s="298">
        <f>SUMIF(VolList,$AD100,Constants!EL$1150:EL$1165)</f>
        <v>0</v>
      </c>
      <c r="EM100" s="298">
        <f>SUMIF(VolList,$AD100,Constants!EM$1150:EM$1165)</f>
        <v>0</v>
      </c>
      <c r="EN100" s="298">
        <f>SUMIF(VolList,$AD100,Constants!EN$1150:EN$1165)</f>
        <v>0</v>
      </c>
      <c r="EO100" s="298">
        <f>SUMIF(VolList,$AD100,Constants!EO$1150:EO$1165)</f>
        <v>0</v>
      </c>
      <c r="EP100" s="298">
        <f>SUMIF(VolList,$AD100,Constants!EP$1150:EP$1165)</f>
        <v>0</v>
      </c>
      <c r="EQ100" s="298">
        <f>SUMIF(VolList,$AD100,Constants!EQ$1150:EQ$1165)</f>
        <v>0</v>
      </c>
      <c r="ER100" s="298">
        <f>SUMIF(VolList,$AD100,Constants!ER$1150:ER$1165)</f>
        <v>0</v>
      </c>
      <c r="ES100" s="298">
        <f>SUMIF(VolList,$AD100,Constants!ES$1150:ES$1165)</f>
        <v>0</v>
      </c>
      <c r="ET100" s="298">
        <f>SUMIF(VolList,$AD100,Constants!ET$1150:ET$1165)</f>
        <v>0</v>
      </c>
      <c r="EU100" s="298">
        <f>SUMIF(VolList,$AD100,Constants!EU$1150:EU$1165)</f>
        <v>0</v>
      </c>
      <c r="EV100" s="298">
        <f>SUMIF(VolList,$AD100,Constants!EV$1150:EV$1165)</f>
        <v>0</v>
      </c>
      <c r="EW100" s="298">
        <f>SUMIF(VolList,$AD100,Constants!EW$1150:EW$1165)</f>
        <v>0</v>
      </c>
      <c r="EX100" s="298">
        <f>SUMIF(VolList,$AD100,Constants!EX$1150:EX$1165)</f>
        <v>0</v>
      </c>
      <c r="EY100" s="612"/>
      <c r="FB100" s="612"/>
    </row>
    <row r="101" spans="1:158" s="86" customFormat="1" ht="12.75" hidden="1" customHeight="1" outlineLevel="2">
      <c r="A101" s="1021"/>
      <c r="B101" s="303"/>
      <c r="C101" s="636"/>
      <c r="D101" s="680"/>
      <c r="E101" s="303"/>
      <c r="F101" s="851"/>
      <c r="G101" s="851"/>
      <c r="H101" s="851"/>
      <c r="I101" s="851"/>
      <c r="J101" s="851"/>
      <c r="K101" s="851"/>
      <c r="L101" s="851"/>
      <c r="M101" s="851"/>
      <c r="N101" s="851"/>
      <c r="O101" s="851"/>
      <c r="P101" s="851"/>
      <c r="Q101" s="851"/>
      <c r="R101" s="851"/>
      <c r="S101" s="851"/>
      <c r="T101" s="851"/>
      <c r="U101" s="851"/>
      <c r="V101" s="852"/>
      <c r="W101" s="851"/>
      <c r="X101" s="851"/>
      <c r="Y101" s="851"/>
      <c r="Z101" s="851"/>
      <c r="AA101" s="851"/>
      <c r="AB101" s="303"/>
      <c r="AC101" s="303"/>
      <c r="AD101" s="681" t="str">
        <f>$AD$17</f>
        <v>Cost Plus</v>
      </c>
      <c r="AE101" s="304">
        <f>SUM(AF101:EY101)</f>
        <v>0</v>
      </c>
      <c r="AF101" s="637">
        <f>SUMIF('Cost Plus'!$V$14:$V$114,$AD98,'Cost Plus'!AF$14:AF$114)</f>
        <v>0</v>
      </c>
      <c r="AG101" s="300">
        <f>SUMIF('Cost Plus'!$V$14:$V$114,$AD98,'Cost Plus'!AG$14:AG$114)</f>
        <v>0</v>
      </c>
      <c r="AH101" s="300">
        <f>SUMIF('Cost Plus'!$V$14:$V$114,$AD98,'Cost Plus'!AH$14:AH$114)</f>
        <v>0</v>
      </c>
      <c r="AI101" s="300">
        <f>SUMIF('Cost Plus'!$V$14:$V$114,$AD98,'Cost Plus'!AI$14:AI$114)</f>
        <v>0</v>
      </c>
      <c r="AJ101" s="300">
        <f>SUMIF('Cost Plus'!$V$14:$V$114,$AD98,'Cost Plus'!AJ$14:AJ$114)</f>
        <v>0</v>
      </c>
      <c r="AK101" s="300">
        <f>SUMIF('Cost Plus'!$V$14:$V$114,$AD98,'Cost Plus'!AK$14:AK$114)</f>
        <v>0</v>
      </c>
      <c r="AL101" s="300">
        <f>SUMIF('Cost Plus'!$V$14:$V$114,$AD98,'Cost Plus'!AL$14:AL$114)</f>
        <v>0</v>
      </c>
      <c r="AM101" s="300">
        <f>SUMIF('Cost Plus'!$V$14:$V$114,$AD98,'Cost Plus'!AM$14:AM$114)</f>
        <v>0</v>
      </c>
      <c r="AN101" s="300">
        <f>SUMIF('Cost Plus'!$V$14:$V$114,$AD98,'Cost Plus'!AN$14:AN$114)</f>
        <v>0</v>
      </c>
      <c r="AO101" s="300">
        <f>SUMIF('Cost Plus'!$V$14:$V$114,$AD98,'Cost Plus'!AO$14:AO$114)</f>
        <v>0</v>
      </c>
      <c r="AP101" s="300">
        <f>SUMIF('Cost Plus'!$V$14:$V$114,$AD98,'Cost Plus'!AP$14:AP$114)</f>
        <v>0</v>
      </c>
      <c r="AQ101" s="300">
        <f>SUMIF('Cost Plus'!$V$14:$V$114,$AD98,'Cost Plus'!AQ$14:AQ$114)</f>
        <v>0</v>
      </c>
      <c r="AR101" s="300">
        <f>SUMIF('Cost Plus'!$V$14:$V$114,$AD98,'Cost Plus'!AR$14:AR$114)</f>
        <v>0</v>
      </c>
      <c r="AS101" s="300">
        <f>SUMIF('Cost Plus'!$V$14:$V$114,$AD98,'Cost Plus'!AS$14:AS$114)</f>
        <v>0</v>
      </c>
      <c r="AT101" s="300">
        <f>SUMIF('Cost Plus'!$V$14:$V$114,$AD98,'Cost Plus'!AT$14:AT$114)</f>
        <v>0</v>
      </c>
      <c r="AU101" s="300">
        <f>SUMIF('Cost Plus'!$V$14:$V$114,$AD98,'Cost Plus'!AU$14:AU$114)</f>
        <v>0</v>
      </c>
      <c r="AV101" s="300">
        <f>SUMIF('Cost Plus'!$V$14:$V$114,$AD98,'Cost Plus'!AV$14:AV$114)</f>
        <v>0</v>
      </c>
      <c r="AW101" s="300">
        <f>SUMIF('Cost Plus'!$V$14:$V$114,$AD98,'Cost Plus'!AW$14:AW$114)</f>
        <v>0</v>
      </c>
      <c r="AX101" s="300">
        <f>SUMIF('Cost Plus'!$V$14:$V$114,$AD98,'Cost Plus'!AX$14:AX$114)</f>
        <v>0</v>
      </c>
      <c r="AY101" s="300">
        <f>SUMIF('Cost Plus'!$V$14:$V$114,$AD98,'Cost Plus'!AY$14:AY$114)</f>
        <v>0</v>
      </c>
      <c r="AZ101" s="300">
        <f>SUMIF('Cost Plus'!$V$14:$V$114,$AD98,'Cost Plus'!AZ$14:AZ$114)</f>
        <v>0</v>
      </c>
      <c r="BA101" s="300">
        <f>SUMIF('Cost Plus'!$V$14:$V$114,$AD98,'Cost Plus'!BA$14:BA$114)</f>
        <v>0</v>
      </c>
      <c r="BB101" s="300">
        <f>SUMIF('Cost Plus'!$V$14:$V$114,$AD98,'Cost Plus'!BB$14:BB$114)</f>
        <v>0</v>
      </c>
      <c r="BC101" s="300">
        <f>SUMIF('Cost Plus'!$V$14:$V$114,$AD98,'Cost Plus'!BC$14:BC$114)</f>
        <v>0</v>
      </c>
      <c r="BD101" s="300">
        <f>SUMIF('Cost Plus'!$V$14:$V$114,$AD98,'Cost Plus'!BD$14:BD$114)</f>
        <v>0</v>
      </c>
      <c r="BE101" s="300">
        <f>SUMIF('Cost Plus'!$V$14:$V$114,$AD98,'Cost Plus'!BE$14:BE$114)</f>
        <v>0</v>
      </c>
      <c r="BF101" s="300">
        <f>SUMIF('Cost Plus'!$V$14:$V$114,$AD98,'Cost Plus'!BF$14:BF$114)</f>
        <v>0</v>
      </c>
      <c r="BG101" s="300">
        <f>SUMIF('Cost Plus'!$V$14:$V$114,$AD98,'Cost Plus'!BG$14:BG$114)</f>
        <v>0</v>
      </c>
      <c r="BH101" s="300">
        <f>SUMIF('Cost Plus'!$V$14:$V$114,$AD98,'Cost Plus'!BH$14:BH$114)</f>
        <v>0</v>
      </c>
      <c r="BI101" s="300">
        <f>SUMIF('Cost Plus'!$V$14:$V$114,$AD98,'Cost Plus'!BI$14:BI$114)</f>
        <v>0</v>
      </c>
      <c r="BJ101" s="300">
        <f>SUMIF('Cost Plus'!$V$14:$V$114,$AD98,'Cost Plus'!BJ$14:BJ$114)</f>
        <v>0</v>
      </c>
      <c r="BK101" s="300">
        <f>SUMIF('Cost Plus'!$V$14:$V$114,$AD98,'Cost Plus'!BK$14:BK$114)</f>
        <v>0</v>
      </c>
      <c r="BL101" s="300">
        <f>SUMIF('Cost Plus'!$V$14:$V$114,$AD98,'Cost Plus'!BL$14:BL$114)</f>
        <v>0</v>
      </c>
      <c r="BM101" s="300">
        <f>SUMIF('Cost Plus'!$V$14:$V$114,$AD98,'Cost Plus'!BM$14:BM$114)</f>
        <v>0</v>
      </c>
      <c r="BN101" s="300">
        <f>SUMIF('Cost Plus'!$V$14:$V$114,$AD98,'Cost Plus'!BN$14:BN$114)</f>
        <v>0</v>
      </c>
      <c r="BO101" s="300">
        <f>SUMIF('Cost Plus'!$V$14:$V$114,$AD98,'Cost Plus'!BO$14:BO$114)</f>
        <v>0</v>
      </c>
      <c r="BP101" s="300">
        <f>SUMIF('Cost Plus'!$V$14:$V$114,$AD98,'Cost Plus'!BP$14:BP$114)</f>
        <v>0</v>
      </c>
      <c r="BQ101" s="300">
        <f>SUMIF('Cost Plus'!$V$14:$V$114,$AD98,'Cost Plus'!BQ$14:BQ$114)</f>
        <v>0</v>
      </c>
      <c r="BR101" s="300">
        <f>SUMIF('Cost Plus'!$V$14:$V$114,$AD98,'Cost Plus'!BR$14:BR$114)</f>
        <v>0</v>
      </c>
      <c r="BS101" s="300">
        <f>SUMIF('Cost Plus'!$V$14:$V$114,$AD98,'Cost Plus'!BS$14:BS$114)</f>
        <v>0</v>
      </c>
      <c r="BT101" s="300">
        <f>SUMIF('Cost Plus'!$V$14:$V$114,$AD98,'Cost Plus'!BT$14:BT$114)</f>
        <v>0</v>
      </c>
      <c r="BU101" s="300">
        <f>SUMIF('Cost Plus'!$V$14:$V$114,$AD98,'Cost Plus'!BU$14:BU$114)</f>
        <v>0</v>
      </c>
      <c r="BV101" s="300">
        <f>SUMIF('Cost Plus'!$V$14:$V$114,$AD98,'Cost Plus'!BV$14:BV$114)</f>
        <v>0</v>
      </c>
      <c r="BW101" s="300">
        <f>SUMIF('Cost Plus'!$V$14:$V$114,$AD98,'Cost Plus'!BW$14:BW$114)</f>
        <v>0</v>
      </c>
      <c r="BX101" s="300">
        <f>SUMIF('Cost Plus'!$V$14:$V$114,$AD98,'Cost Plus'!BX$14:BX$114)</f>
        <v>0</v>
      </c>
      <c r="BY101" s="300">
        <f>SUMIF('Cost Plus'!$V$14:$V$114,$AD98,'Cost Plus'!BY$14:BY$114)</f>
        <v>0</v>
      </c>
      <c r="BZ101" s="300">
        <f>SUMIF('Cost Plus'!$V$14:$V$114,$AD98,'Cost Plus'!BZ$14:BZ$114)</f>
        <v>0</v>
      </c>
      <c r="CA101" s="300">
        <f>SUMIF('Cost Plus'!$V$14:$V$114,$AD98,'Cost Plus'!CA$14:CA$114)</f>
        <v>0</v>
      </c>
      <c r="CB101" s="300">
        <f>SUMIF('Cost Plus'!$V$14:$V$114,$AD98,'Cost Plus'!CB$14:CB$114)</f>
        <v>0</v>
      </c>
      <c r="CC101" s="300">
        <f>SUMIF('Cost Plus'!$V$14:$V$114,$AD98,'Cost Plus'!CC$14:CC$114)</f>
        <v>0</v>
      </c>
      <c r="CD101" s="300">
        <f>SUMIF('Cost Plus'!$V$14:$V$114,$AD98,'Cost Plus'!CD$14:CD$114)</f>
        <v>0</v>
      </c>
      <c r="CE101" s="300">
        <f>SUMIF('Cost Plus'!$V$14:$V$114,$AD98,'Cost Plus'!CE$14:CE$114)</f>
        <v>0</v>
      </c>
      <c r="CF101" s="300">
        <f>SUMIF('Cost Plus'!$V$14:$V$114,$AD98,'Cost Plus'!CF$14:CF$114)</f>
        <v>0</v>
      </c>
      <c r="CG101" s="300">
        <f>SUMIF('Cost Plus'!$V$14:$V$114,$AD98,'Cost Plus'!CG$14:CG$114)</f>
        <v>0</v>
      </c>
      <c r="CH101" s="300">
        <f>SUMIF('Cost Plus'!$V$14:$V$114,$AD98,'Cost Plus'!CH$14:CH$114)</f>
        <v>0</v>
      </c>
      <c r="CI101" s="300">
        <f>SUMIF('Cost Plus'!$V$14:$V$114,$AD98,'Cost Plus'!CI$14:CI$114)</f>
        <v>0</v>
      </c>
      <c r="CJ101" s="300">
        <f>SUMIF('Cost Plus'!$V$14:$V$114,$AD98,'Cost Plus'!CJ$14:CJ$114)</f>
        <v>0</v>
      </c>
      <c r="CK101" s="300">
        <f>SUMIF('Cost Plus'!$V$14:$V$114,$AD98,'Cost Plus'!CK$14:CK$114)</f>
        <v>0</v>
      </c>
      <c r="CL101" s="300">
        <f>SUMIF('Cost Plus'!$V$14:$V$114,$AD98,'Cost Plus'!CL$14:CL$114)</f>
        <v>0</v>
      </c>
      <c r="CM101" s="300">
        <f>SUMIF('Cost Plus'!$V$14:$V$114,$AD98,'Cost Plus'!CM$14:CM$114)</f>
        <v>0</v>
      </c>
      <c r="CN101" s="300">
        <f>SUMIF('Cost Plus'!$V$14:$V$114,$AD98,'Cost Plus'!CN$14:CN$114)</f>
        <v>0</v>
      </c>
      <c r="CO101" s="300">
        <f>SUMIF('Cost Plus'!$V$14:$V$114,$AD98,'Cost Plus'!CO$14:CO$114)</f>
        <v>0</v>
      </c>
      <c r="CP101" s="300">
        <f>SUMIF('Cost Plus'!$V$14:$V$114,$AD98,'Cost Plus'!CP$14:CP$114)</f>
        <v>0</v>
      </c>
      <c r="CQ101" s="300">
        <f>SUMIF('Cost Plus'!$V$14:$V$114,$AD98,'Cost Plus'!CQ$14:CQ$114)</f>
        <v>0</v>
      </c>
      <c r="CR101" s="300">
        <f>SUMIF('Cost Plus'!$V$14:$V$114,$AD98,'Cost Plus'!CR$14:CR$114)</f>
        <v>0</v>
      </c>
      <c r="CS101" s="300">
        <f>SUMIF('Cost Plus'!$V$14:$V$114,$AD98,'Cost Plus'!CS$14:CS$114)</f>
        <v>0</v>
      </c>
      <c r="CT101" s="300">
        <f>SUMIF('Cost Plus'!$V$14:$V$114,$AD98,'Cost Plus'!CT$14:CT$114)</f>
        <v>0</v>
      </c>
      <c r="CU101" s="300">
        <f>SUMIF('Cost Plus'!$V$14:$V$114,$AD98,'Cost Plus'!CU$14:CU$114)</f>
        <v>0</v>
      </c>
      <c r="CV101" s="300">
        <f>SUMIF('Cost Plus'!$V$14:$V$114,$AD98,'Cost Plus'!CV$14:CV$114)</f>
        <v>0</v>
      </c>
      <c r="CW101" s="300">
        <f>SUMIF('Cost Plus'!$V$14:$V$114,$AD98,'Cost Plus'!CW$14:CW$114)</f>
        <v>0</v>
      </c>
      <c r="CX101" s="300">
        <f>SUMIF('Cost Plus'!$V$14:$V$114,$AD98,'Cost Plus'!CX$14:CX$114)</f>
        <v>0</v>
      </c>
      <c r="CY101" s="300">
        <f>SUMIF('Cost Plus'!$V$14:$V$114,$AD98,'Cost Plus'!CY$14:CY$114)</f>
        <v>0</v>
      </c>
      <c r="CZ101" s="300">
        <f>SUMIF('Cost Plus'!$V$14:$V$114,$AD98,'Cost Plus'!CZ$14:CZ$114)</f>
        <v>0</v>
      </c>
      <c r="DA101" s="300">
        <f>SUMIF('Cost Plus'!$V$14:$V$114,$AD98,'Cost Plus'!DA$14:DA$114)</f>
        <v>0</v>
      </c>
      <c r="DB101" s="300">
        <f>SUMIF('Cost Plus'!$V$14:$V$114,$AD98,'Cost Plus'!DB$14:DB$114)</f>
        <v>0</v>
      </c>
      <c r="DC101" s="300">
        <f>SUMIF('Cost Plus'!$V$14:$V$114,$AD98,'Cost Plus'!DC$14:DC$114)</f>
        <v>0</v>
      </c>
      <c r="DD101" s="300">
        <f>SUMIF('Cost Plus'!$V$14:$V$114,$AD98,'Cost Plus'!DD$14:DD$114)</f>
        <v>0</v>
      </c>
      <c r="DE101" s="300">
        <f>SUMIF('Cost Plus'!$V$14:$V$114,$AD98,'Cost Plus'!DE$14:DE$114)</f>
        <v>0</v>
      </c>
      <c r="DF101" s="300">
        <f>SUMIF('Cost Plus'!$V$14:$V$114,$AD98,'Cost Plus'!DF$14:DF$114)</f>
        <v>0</v>
      </c>
      <c r="DG101" s="300">
        <f>SUMIF('Cost Plus'!$V$14:$V$114,$AD98,'Cost Plus'!DG$14:DG$114)</f>
        <v>0</v>
      </c>
      <c r="DH101" s="300">
        <f>SUMIF('Cost Plus'!$V$14:$V$114,$AD98,'Cost Plus'!DH$14:DH$114)</f>
        <v>0</v>
      </c>
      <c r="DI101" s="300">
        <f>SUMIF('Cost Plus'!$V$14:$V$114,$AD98,'Cost Plus'!DI$14:DI$114)</f>
        <v>0</v>
      </c>
      <c r="DJ101" s="300">
        <f>SUMIF('Cost Plus'!$V$14:$V$114,$AD98,'Cost Plus'!DJ$14:DJ$114)</f>
        <v>0</v>
      </c>
      <c r="DK101" s="300">
        <f>SUMIF('Cost Plus'!$V$14:$V$114,$AD98,'Cost Plus'!DK$14:DK$114)</f>
        <v>0</v>
      </c>
      <c r="DL101" s="300">
        <f>SUMIF('Cost Plus'!$V$14:$V$114,$AD98,'Cost Plus'!DL$14:DL$114)</f>
        <v>0</v>
      </c>
      <c r="DM101" s="300">
        <f>SUMIF('Cost Plus'!$V$14:$V$114,$AD98,'Cost Plus'!DM$14:DM$114)</f>
        <v>0</v>
      </c>
      <c r="DN101" s="300">
        <f>SUMIF('Cost Plus'!$V$14:$V$114,$AD98,'Cost Plus'!DN$14:DN$114)</f>
        <v>0</v>
      </c>
      <c r="DO101" s="300">
        <f>SUMIF('Cost Plus'!$V$14:$V$114,$AD98,'Cost Plus'!DO$14:DO$114)</f>
        <v>0</v>
      </c>
      <c r="DP101" s="300">
        <f>SUMIF('Cost Plus'!$V$14:$V$114,$AD98,'Cost Plus'!DP$14:DP$114)</f>
        <v>0</v>
      </c>
      <c r="DQ101" s="300">
        <f>SUMIF('Cost Plus'!$V$14:$V$114,$AD98,'Cost Plus'!DQ$14:DQ$114)</f>
        <v>0</v>
      </c>
      <c r="DR101" s="300">
        <f>SUMIF('Cost Plus'!$V$14:$V$114,$AD98,'Cost Plus'!DR$14:DR$114)</f>
        <v>0</v>
      </c>
      <c r="DS101" s="300">
        <f>SUMIF('Cost Plus'!$V$14:$V$114,$AD98,'Cost Plus'!DS$14:DS$114)</f>
        <v>0</v>
      </c>
      <c r="DT101" s="300">
        <f>SUMIF('Cost Plus'!$V$14:$V$114,$AD98,'Cost Plus'!DT$14:DT$114)</f>
        <v>0</v>
      </c>
      <c r="DU101" s="300">
        <f>SUMIF('Cost Plus'!$V$14:$V$114,$AD98,'Cost Plus'!DU$14:DU$114)</f>
        <v>0</v>
      </c>
      <c r="DV101" s="300">
        <f>SUMIF('Cost Plus'!$V$14:$V$114,$AD98,'Cost Plus'!DV$14:DV$114)</f>
        <v>0</v>
      </c>
      <c r="DW101" s="300">
        <f>SUMIF('Cost Plus'!$V$14:$V$114,$AD98,'Cost Plus'!DW$14:DW$114)</f>
        <v>0</v>
      </c>
      <c r="DX101" s="300">
        <f>SUMIF('Cost Plus'!$V$14:$V$114,$AD98,'Cost Plus'!DX$14:DX$114)</f>
        <v>0</v>
      </c>
      <c r="DY101" s="300">
        <f>SUMIF('Cost Plus'!$V$14:$V$114,$AD98,'Cost Plus'!DY$14:DY$114)</f>
        <v>0</v>
      </c>
      <c r="DZ101" s="300">
        <f>SUMIF('Cost Plus'!$V$14:$V$114,$AD98,'Cost Plus'!DZ$14:DZ$114)</f>
        <v>0</v>
      </c>
      <c r="EA101" s="300">
        <f>SUMIF('Cost Plus'!$V$14:$V$114,$AD98,'Cost Plus'!EA$14:EA$114)</f>
        <v>0</v>
      </c>
      <c r="EB101" s="300">
        <f>SUMIF('Cost Plus'!$V$14:$V$114,$AD98,'Cost Plus'!EB$14:EB$114)</f>
        <v>0</v>
      </c>
      <c r="EC101" s="300">
        <f>SUMIF('Cost Plus'!$V$14:$V$114,$AD98,'Cost Plus'!EC$14:EC$114)</f>
        <v>0</v>
      </c>
      <c r="ED101" s="300">
        <f>SUMIF('Cost Plus'!$V$14:$V$114,$AD98,'Cost Plus'!ED$14:ED$114)</f>
        <v>0</v>
      </c>
      <c r="EE101" s="300">
        <f>SUMIF('Cost Plus'!$V$14:$V$114,$AD98,'Cost Plus'!EE$14:EE$114)</f>
        <v>0</v>
      </c>
      <c r="EF101" s="300">
        <f>SUMIF('Cost Plus'!$V$14:$V$114,$AD98,'Cost Plus'!EF$14:EF$114)</f>
        <v>0</v>
      </c>
      <c r="EG101" s="300">
        <f>SUMIF('Cost Plus'!$V$14:$V$114,$AD98,'Cost Plus'!EG$14:EG$114)</f>
        <v>0</v>
      </c>
      <c r="EH101" s="300">
        <f>SUMIF('Cost Plus'!$V$14:$V$114,$AD98,'Cost Plus'!EH$14:EH$114)</f>
        <v>0</v>
      </c>
      <c r="EI101" s="300">
        <f>SUMIF('Cost Plus'!$V$14:$V$114,$AD98,'Cost Plus'!EI$14:EI$114)</f>
        <v>0</v>
      </c>
      <c r="EJ101" s="300">
        <f>SUMIF('Cost Plus'!$V$14:$V$114,$AD98,'Cost Plus'!EJ$14:EJ$114)</f>
        <v>0</v>
      </c>
      <c r="EK101" s="300">
        <f>SUMIF('Cost Plus'!$V$14:$V$114,$AD98,'Cost Plus'!EK$14:EK$114)</f>
        <v>0</v>
      </c>
      <c r="EL101" s="300">
        <f>SUMIF('Cost Plus'!$V$14:$V$114,$AD98,'Cost Plus'!EL$14:EL$114)</f>
        <v>0</v>
      </c>
      <c r="EM101" s="300">
        <f>SUMIF('Cost Plus'!$V$14:$V$114,$AD98,'Cost Plus'!EM$14:EM$114)</f>
        <v>0</v>
      </c>
      <c r="EN101" s="300">
        <f>SUMIF('Cost Plus'!$V$14:$V$114,$AD98,'Cost Plus'!EN$14:EN$114)</f>
        <v>0</v>
      </c>
      <c r="EO101" s="300">
        <f>SUMIF('Cost Plus'!$V$14:$V$114,$AD98,'Cost Plus'!EO$14:EO$114)</f>
        <v>0</v>
      </c>
      <c r="EP101" s="300">
        <f>SUMIF('Cost Plus'!$V$14:$V$114,$AD98,'Cost Plus'!EP$14:EP$114)</f>
        <v>0</v>
      </c>
      <c r="EQ101" s="300">
        <f>SUMIF('Cost Plus'!$V$14:$V$114,$AD98,'Cost Plus'!EQ$14:EQ$114)</f>
        <v>0</v>
      </c>
      <c r="ER101" s="300">
        <f>SUMIF('Cost Plus'!$V$14:$V$114,$AD98,'Cost Plus'!ER$14:ER$114)</f>
        <v>0</v>
      </c>
      <c r="ES101" s="300">
        <f>SUMIF('Cost Plus'!$V$14:$V$114,$AD98,'Cost Plus'!ES$14:ES$114)</f>
        <v>0</v>
      </c>
      <c r="ET101" s="300">
        <f>SUMIF('Cost Plus'!$V$14:$V$114,$AD98,'Cost Plus'!ET$14:ET$114)</f>
        <v>0</v>
      </c>
      <c r="EU101" s="300">
        <f>SUMIF('Cost Plus'!$V$14:$V$114,$AD98,'Cost Plus'!EU$14:EU$114)</f>
        <v>0</v>
      </c>
      <c r="EV101" s="300">
        <f>SUMIF('Cost Plus'!$V$14:$V$114,$AD98,'Cost Plus'!EV$14:EV$114)</f>
        <v>0</v>
      </c>
      <c r="EW101" s="638">
        <f>SUMIF('Cost Plus'!$V$14:$V$114,$AD98,'Cost Plus'!EW$14:EW$114)</f>
        <v>0</v>
      </c>
      <c r="EX101" s="639">
        <f>SUMIF('Cost Plus'!$V$14:$V$114,$AD98,'Cost Plus'!EX$14:EX$114)</f>
        <v>0</v>
      </c>
      <c r="EY101" s="612"/>
      <c r="FB101" s="612"/>
    </row>
    <row r="102" spans="1:158" s="86" customFormat="1" ht="12.75" hidden="1" customHeight="1" outlineLevel="2" thickBot="1">
      <c r="A102" s="303"/>
      <c r="B102" s="303"/>
      <c r="C102" s="640"/>
      <c r="D102" s="848"/>
      <c r="E102" s="853"/>
      <c r="F102" s="854"/>
      <c r="G102" s="854"/>
      <c r="H102" s="854"/>
      <c r="I102" s="854"/>
      <c r="J102" s="854"/>
      <c r="K102" s="854"/>
      <c r="L102" s="854"/>
      <c r="M102" s="854"/>
      <c r="N102" s="854"/>
      <c r="O102" s="854"/>
      <c r="P102" s="854"/>
      <c r="Q102" s="854"/>
      <c r="R102" s="854"/>
      <c r="S102" s="854"/>
      <c r="T102" s="854"/>
      <c r="U102" s="854"/>
      <c r="V102" s="855"/>
      <c r="W102" s="854"/>
      <c r="X102" s="854"/>
      <c r="Y102" s="854"/>
      <c r="Z102" s="854"/>
      <c r="AA102" s="854"/>
      <c r="AB102" s="853"/>
      <c r="AC102" s="853"/>
      <c r="AD102" s="682" t="str">
        <f>$AD$18</f>
        <v>% Cost Plus to date</v>
      </c>
      <c r="AE102" s="641">
        <f>MAX(AF102:EY102)</f>
        <v>0</v>
      </c>
      <c r="AF102" s="642">
        <f>IF($AE101=0,0,SUM($AF101:AF101)/$AE101)</f>
        <v>0</v>
      </c>
      <c r="AG102" s="643">
        <f>IF($AE101=0,0,SUM($AF101:AG101)/$AE101)</f>
        <v>0</v>
      </c>
      <c r="AH102" s="643">
        <f>IF($AE101=0,0,SUM($AF101:AH101)/$AE101)</f>
        <v>0</v>
      </c>
      <c r="AI102" s="643">
        <f>IF($AE101=0,0,SUM($AF101:AI101)/$AE101)</f>
        <v>0</v>
      </c>
      <c r="AJ102" s="643">
        <f>IF($AE101=0,0,SUM($AF101:AJ101)/$AE101)</f>
        <v>0</v>
      </c>
      <c r="AK102" s="643">
        <f>IF($AE101=0,0,SUM($AF101:AK101)/$AE101)</f>
        <v>0</v>
      </c>
      <c r="AL102" s="643">
        <f>IF($AE101=0,0,SUM($AF101:AL101)/$AE101)</f>
        <v>0</v>
      </c>
      <c r="AM102" s="643">
        <f>IF($AE101=0,0,SUM($AF101:AM101)/$AE101)</f>
        <v>0</v>
      </c>
      <c r="AN102" s="643">
        <f>IF($AE101=0,0,SUM($AF101:AN101)/$AE101)</f>
        <v>0</v>
      </c>
      <c r="AO102" s="643">
        <f>IF($AE101=0,0,SUM($AF101:AO101)/$AE101)</f>
        <v>0</v>
      </c>
      <c r="AP102" s="643">
        <f>IF($AE101=0,0,SUM($AF101:AP101)/$AE101)</f>
        <v>0</v>
      </c>
      <c r="AQ102" s="643">
        <f>IF($AE101=0,0,SUM($AF101:AQ101)/$AE101)</f>
        <v>0</v>
      </c>
      <c r="AR102" s="643">
        <f>IF($AE101=0,0,SUM($AF101:AR101)/$AE101)</f>
        <v>0</v>
      </c>
      <c r="AS102" s="643">
        <f>IF($AE101=0,0,SUM($AF101:AS101)/$AE101)</f>
        <v>0</v>
      </c>
      <c r="AT102" s="643">
        <f>IF($AE101=0,0,SUM($AF101:AT101)/$AE101)</f>
        <v>0</v>
      </c>
      <c r="AU102" s="643">
        <f>IF($AE101=0,0,SUM($AF101:AU101)/$AE101)</f>
        <v>0</v>
      </c>
      <c r="AV102" s="643">
        <f>IF($AE101=0,0,SUM($AF101:AV101)/$AE101)</f>
        <v>0</v>
      </c>
      <c r="AW102" s="643">
        <f>IF($AE101=0,0,SUM($AF101:AW101)/$AE101)</f>
        <v>0</v>
      </c>
      <c r="AX102" s="643">
        <f>IF($AE101=0,0,SUM($AF101:AX101)/$AE101)</f>
        <v>0</v>
      </c>
      <c r="AY102" s="643">
        <f>IF($AE101=0,0,SUM($AF101:AY101)/$AE101)</f>
        <v>0</v>
      </c>
      <c r="AZ102" s="643">
        <f>IF($AE101=0,0,SUM($AF101:AZ101)/$AE101)</f>
        <v>0</v>
      </c>
      <c r="BA102" s="643">
        <f>IF($AE101=0,0,SUM($AF101:BA101)/$AE101)</f>
        <v>0</v>
      </c>
      <c r="BB102" s="643">
        <f>IF($AE101=0,0,SUM($AF101:BB101)/$AE101)</f>
        <v>0</v>
      </c>
      <c r="BC102" s="643">
        <f>IF($AE101=0,0,SUM($AF101:BC101)/$AE101)</f>
        <v>0</v>
      </c>
      <c r="BD102" s="643">
        <f>IF($AE101=0,0,SUM($AF101:BD101)/$AE101)</f>
        <v>0</v>
      </c>
      <c r="BE102" s="643">
        <f>IF($AE101=0,0,SUM($AF101:BE101)/$AE101)</f>
        <v>0</v>
      </c>
      <c r="BF102" s="643">
        <f>IF($AE101=0,0,SUM($AF101:BF101)/$AE101)</f>
        <v>0</v>
      </c>
      <c r="BG102" s="643">
        <f>IF($AE101=0,0,SUM($AF101:BG101)/$AE101)</f>
        <v>0</v>
      </c>
      <c r="BH102" s="643">
        <f>IF($AE101=0,0,SUM($AF101:BH101)/$AE101)</f>
        <v>0</v>
      </c>
      <c r="BI102" s="643">
        <f>IF($AE101=0,0,SUM($AF101:BI101)/$AE101)</f>
        <v>0</v>
      </c>
      <c r="BJ102" s="643">
        <f>IF($AE101=0,0,SUM($AF101:BJ101)/$AE101)</f>
        <v>0</v>
      </c>
      <c r="BK102" s="643">
        <f>IF($AE101=0,0,SUM($AF101:BK101)/$AE101)</f>
        <v>0</v>
      </c>
      <c r="BL102" s="643">
        <f>IF($AE101=0,0,SUM($AF101:BL101)/$AE101)</f>
        <v>0</v>
      </c>
      <c r="BM102" s="643">
        <f>IF($AE101=0,0,SUM($AF101:BM101)/$AE101)</f>
        <v>0</v>
      </c>
      <c r="BN102" s="643">
        <f>IF($AE101=0,0,SUM($AF101:BN101)/$AE101)</f>
        <v>0</v>
      </c>
      <c r="BO102" s="643">
        <f>IF($AE101=0,0,SUM($AF101:BO101)/$AE101)</f>
        <v>0</v>
      </c>
      <c r="BP102" s="643">
        <f>IF($AE101=0,0,SUM($AF101:BP101)/$AE101)</f>
        <v>0</v>
      </c>
      <c r="BQ102" s="643">
        <f>IF($AE101=0,0,SUM($AF101:BQ101)/$AE101)</f>
        <v>0</v>
      </c>
      <c r="BR102" s="643">
        <f>IF($AE101=0,0,SUM($AF101:BR101)/$AE101)</f>
        <v>0</v>
      </c>
      <c r="BS102" s="643">
        <f>IF($AE101=0,0,SUM($AF101:BS101)/$AE101)</f>
        <v>0</v>
      </c>
      <c r="BT102" s="643">
        <f>IF($AE101=0,0,SUM($AF101:BT101)/$AE101)</f>
        <v>0</v>
      </c>
      <c r="BU102" s="643">
        <f>IF($AE101=0,0,SUM($AF101:BU101)/$AE101)</f>
        <v>0</v>
      </c>
      <c r="BV102" s="643">
        <f>IF($AE101=0,0,SUM($AF101:BV101)/$AE101)</f>
        <v>0</v>
      </c>
      <c r="BW102" s="643">
        <f>IF($AE101=0,0,SUM($AF101:BW101)/$AE101)</f>
        <v>0</v>
      </c>
      <c r="BX102" s="643">
        <f>IF($AE101=0,0,SUM($AF101:BX101)/$AE101)</f>
        <v>0</v>
      </c>
      <c r="BY102" s="643">
        <f>IF($AE101=0,0,SUM($AF101:BY101)/$AE101)</f>
        <v>0</v>
      </c>
      <c r="BZ102" s="643">
        <f>IF($AE101=0,0,SUM($AF101:BZ101)/$AE101)</f>
        <v>0</v>
      </c>
      <c r="CA102" s="643">
        <f>IF($AE101=0,0,SUM($AF101:CA101)/$AE101)</f>
        <v>0</v>
      </c>
      <c r="CB102" s="643">
        <f>IF($AE101=0,0,SUM($AF101:CB101)/$AE101)</f>
        <v>0</v>
      </c>
      <c r="CC102" s="643">
        <f>IF($AE101=0,0,SUM($AF101:CC101)/$AE101)</f>
        <v>0</v>
      </c>
      <c r="CD102" s="643">
        <f>IF($AE101=0,0,SUM($AF101:CD101)/$AE101)</f>
        <v>0</v>
      </c>
      <c r="CE102" s="643">
        <f>IF($AE101=0,0,SUM($AF101:CE101)/$AE101)</f>
        <v>0</v>
      </c>
      <c r="CF102" s="643">
        <f>IF($AE101=0,0,SUM($AF101:CF101)/$AE101)</f>
        <v>0</v>
      </c>
      <c r="CG102" s="643">
        <f>IF($AE101=0,0,SUM($AF101:CG101)/$AE101)</f>
        <v>0</v>
      </c>
      <c r="CH102" s="643">
        <f>IF($AE101=0,0,SUM($AF101:CH101)/$AE101)</f>
        <v>0</v>
      </c>
      <c r="CI102" s="643">
        <f>IF($AE101=0,0,SUM($AF101:CI101)/$AE101)</f>
        <v>0</v>
      </c>
      <c r="CJ102" s="643">
        <f>IF($AE101=0,0,SUM($AF101:CJ101)/$AE101)</f>
        <v>0</v>
      </c>
      <c r="CK102" s="643">
        <f>IF($AE101=0,0,SUM($AF101:CK101)/$AE101)</f>
        <v>0</v>
      </c>
      <c r="CL102" s="643">
        <f>IF($AE101=0,0,SUM($AF101:CL101)/$AE101)</f>
        <v>0</v>
      </c>
      <c r="CM102" s="643">
        <f>IF($AE101=0,0,SUM($AF101:CM101)/$AE101)</f>
        <v>0</v>
      </c>
      <c r="CN102" s="643">
        <f>IF($AE101=0,0,SUM($AF101:CN101)/$AE101)</f>
        <v>0</v>
      </c>
      <c r="CO102" s="643">
        <f>IF($AE101=0,0,SUM($AF101:CO101)/$AE101)</f>
        <v>0</v>
      </c>
      <c r="CP102" s="643">
        <f>IF($AE101=0,0,SUM($AF101:CP101)/$AE101)</f>
        <v>0</v>
      </c>
      <c r="CQ102" s="643">
        <f>IF($AE101=0,0,SUM($AF101:CQ101)/$AE101)</f>
        <v>0</v>
      </c>
      <c r="CR102" s="643">
        <f>IF($AE101=0,0,SUM($AF101:CR101)/$AE101)</f>
        <v>0</v>
      </c>
      <c r="CS102" s="643">
        <f>IF($AE101=0,0,SUM($AF101:CS101)/$AE101)</f>
        <v>0</v>
      </c>
      <c r="CT102" s="643">
        <f>IF($AE101=0,0,SUM($AF101:CT101)/$AE101)</f>
        <v>0</v>
      </c>
      <c r="CU102" s="643">
        <f>IF($AE101=0,0,SUM($AF101:CU101)/$AE101)</f>
        <v>0</v>
      </c>
      <c r="CV102" s="643">
        <f>IF($AE101=0,0,SUM($AF101:CV101)/$AE101)</f>
        <v>0</v>
      </c>
      <c r="CW102" s="643">
        <f>IF($AE101=0,0,SUM($AF101:CW101)/$AE101)</f>
        <v>0</v>
      </c>
      <c r="CX102" s="643">
        <f>IF($AE101=0,0,SUM($AF101:CX101)/$AE101)</f>
        <v>0</v>
      </c>
      <c r="CY102" s="643">
        <f>IF($AE101=0,0,SUM($AF101:CY101)/$AE101)</f>
        <v>0</v>
      </c>
      <c r="CZ102" s="643">
        <f>IF($AE101=0,0,SUM($AF101:CZ101)/$AE101)</f>
        <v>0</v>
      </c>
      <c r="DA102" s="643">
        <f>IF($AE101=0,0,SUM($AF101:DA101)/$AE101)</f>
        <v>0</v>
      </c>
      <c r="DB102" s="643">
        <f>IF($AE101=0,0,SUM($AF101:DB101)/$AE101)</f>
        <v>0</v>
      </c>
      <c r="DC102" s="643">
        <f>IF($AE101=0,0,SUM($AF101:DC101)/$AE101)</f>
        <v>0</v>
      </c>
      <c r="DD102" s="643">
        <f>IF($AE101=0,0,SUM($AF101:DD101)/$AE101)</f>
        <v>0</v>
      </c>
      <c r="DE102" s="643">
        <f>IF($AE101=0,0,SUM($AF101:DE101)/$AE101)</f>
        <v>0</v>
      </c>
      <c r="DF102" s="643">
        <f>IF($AE101=0,0,SUM($AF101:DF101)/$AE101)</f>
        <v>0</v>
      </c>
      <c r="DG102" s="643">
        <f>IF($AE101=0,0,SUM($AF101:DG101)/$AE101)</f>
        <v>0</v>
      </c>
      <c r="DH102" s="643">
        <f>IF($AE101=0,0,SUM($AF101:DH101)/$AE101)</f>
        <v>0</v>
      </c>
      <c r="DI102" s="643">
        <f>IF($AE101=0,0,SUM($AF101:DI101)/$AE101)</f>
        <v>0</v>
      </c>
      <c r="DJ102" s="643">
        <f>IF($AE101=0,0,SUM($AF101:DJ101)/$AE101)</f>
        <v>0</v>
      </c>
      <c r="DK102" s="643">
        <f>IF($AE101=0,0,SUM($AF101:DK101)/$AE101)</f>
        <v>0</v>
      </c>
      <c r="DL102" s="643">
        <f>IF($AE101=0,0,SUM($AF101:DL101)/$AE101)</f>
        <v>0</v>
      </c>
      <c r="DM102" s="643">
        <f>IF($AE101=0,0,SUM($AF101:DM101)/$AE101)</f>
        <v>0</v>
      </c>
      <c r="DN102" s="643">
        <f>IF($AE101=0,0,SUM($AF101:DN101)/$AE101)</f>
        <v>0</v>
      </c>
      <c r="DO102" s="643">
        <f>IF($AE101=0,0,SUM($AF101:DO101)/$AE101)</f>
        <v>0</v>
      </c>
      <c r="DP102" s="643">
        <f>IF($AE101=0,0,SUM($AF101:DP101)/$AE101)</f>
        <v>0</v>
      </c>
      <c r="DQ102" s="643">
        <f>IF($AE101=0,0,SUM($AF101:DQ101)/$AE101)</f>
        <v>0</v>
      </c>
      <c r="DR102" s="643">
        <f>IF($AE101=0,0,SUM($AF101:DR101)/$AE101)</f>
        <v>0</v>
      </c>
      <c r="DS102" s="643">
        <f>IF($AE101=0,0,SUM($AF101:DS101)/$AE101)</f>
        <v>0</v>
      </c>
      <c r="DT102" s="643">
        <f>IF($AE101=0,0,SUM($AF101:DT101)/$AE101)</f>
        <v>0</v>
      </c>
      <c r="DU102" s="643">
        <f>IF($AE101=0,0,SUM($AF101:DU101)/$AE101)</f>
        <v>0</v>
      </c>
      <c r="DV102" s="643">
        <f>IF($AE101=0,0,SUM($AF101:DV101)/$AE101)</f>
        <v>0</v>
      </c>
      <c r="DW102" s="643">
        <f>IF($AE101=0,0,SUM($AF101:DW101)/$AE101)</f>
        <v>0</v>
      </c>
      <c r="DX102" s="643">
        <f>IF($AE101=0,0,SUM($AF101:DX101)/$AE101)</f>
        <v>0</v>
      </c>
      <c r="DY102" s="643">
        <f>IF($AE101=0,0,SUM($AF101:DY101)/$AE101)</f>
        <v>0</v>
      </c>
      <c r="DZ102" s="643">
        <f>IF($AE101=0,0,SUM($AF101:DZ101)/$AE101)</f>
        <v>0</v>
      </c>
      <c r="EA102" s="643">
        <f>IF($AE101=0,0,SUM($AF101:EA101)/$AE101)</f>
        <v>0</v>
      </c>
      <c r="EB102" s="643">
        <f>IF($AE101=0,0,SUM($AF101:EB101)/$AE101)</f>
        <v>0</v>
      </c>
      <c r="EC102" s="643">
        <f>IF($AE101=0,0,SUM($AF101:EC101)/$AE101)</f>
        <v>0</v>
      </c>
      <c r="ED102" s="643">
        <f>IF($AE101=0,0,SUM($AF101:ED101)/$AE101)</f>
        <v>0</v>
      </c>
      <c r="EE102" s="643">
        <f>IF($AE101=0,0,SUM($AF101:EE101)/$AE101)</f>
        <v>0</v>
      </c>
      <c r="EF102" s="643">
        <f>IF($AE101=0,0,SUM($AF101:EF101)/$AE101)</f>
        <v>0</v>
      </c>
      <c r="EG102" s="643">
        <f>IF($AE101=0,0,SUM($AF101:EG101)/$AE101)</f>
        <v>0</v>
      </c>
      <c r="EH102" s="643">
        <f>IF($AE101=0,0,SUM($AF101:EH101)/$AE101)</f>
        <v>0</v>
      </c>
      <c r="EI102" s="643">
        <f>IF($AE101=0,0,SUM($AF101:EI101)/$AE101)</f>
        <v>0</v>
      </c>
      <c r="EJ102" s="643">
        <f>IF($AE101=0,0,SUM($AF101:EJ101)/$AE101)</f>
        <v>0</v>
      </c>
      <c r="EK102" s="643">
        <f>IF($AE101=0,0,SUM($AF101:EK101)/$AE101)</f>
        <v>0</v>
      </c>
      <c r="EL102" s="643">
        <f>IF($AE101=0,0,SUM($AF101:EL101)/$AE101)</f>
        <v>0</v>
      </c>
      <c r="EM102" s="643">
        <f>IF($AE101=0,0,SUM($AF101:EM101)/$AE101)</f>
        <v>0</v>
      </c>
      <c r="EN102" s="643">
        <f>IF($AE101=0,0,SUM($AF101:EN101)/$AE101)</f>
        <v>0</v>
      </c>
      <c r="EO102" s="643">
        <f>IF($AE101=0,0,SUM($AF101:EO101)/$AE101)</f>
        <v>0</v>
      </c>
      <c r="EP102" s="643">
        <f>IF($AE101=0,0,SUM($AF101:EP101)/$AE101)</f>
        <v>0</v>
      </c>
      <c r="EQ102" s="643">
        <f>IF($AE101=0,0,SUM($AF101:EQ101)/$AE101)</f>
        <v>0</v>
      </c>
      <c r="ER102" s="643">
        <f>IF($AE101=0,0,SUM($AF101:ER101)/$AE101)</f>
        <v>0</v>
      </c>
      <c r="ES102" s="643">
        <f>IF($AE101=0,0,SUM($AF101:ES101)/$AE101)</f>
        <v>0</v>
      </c>
      <c r="ET102" s="643">
        <f>IF($AE101=0,0,SUM($AF101:ET101)/$AE101)</f>
        <v>0</v>
      </c>
      <c r="EU102" s="643">
        <f>IF($AE101=0,0,SUM($AF101:EU101)/$AE101)</f>
        <v>0</v>
      </c>
      <c r="EV102" s="643">
        <f>IF($AE101=0,0,SUM($AF101:EV101)/$AE101)</f>
        <v>0</v>
      </c>
      <c r="EW102" s="643">
        <f>IF($AE101=0,0,SUM($AF101:EW101)/$AE101)</f>
        <v>0</v>
      </c>
      <c r="EX102" s="644">
        <f>IF($AE101=0,0,SUM($AF101:EX101)/$AE101)</f>
        <v>0</v>
      </c>
      <c r="EY102" s="612"/>
      <c r="EZ102" s="863">
        <f>IF($AE101=0,0,IF(ABS(1-$AE102)&gt;(ErrTol/1000),1,0))</f>
        <v>0</v>
      </c>
      <c r="FB102" s="612"/>
    </row>
    <row r="103" spans="1:158" s="86" customFormat="1" ht="12.75" hidden="1" customHeight="1" outlineLevel="2" thickTop="1">
      <c r="A103" s="303"/>
      <c r="B103" s="303"/>
      <c r="C103" s="645"/>
      <c r="D103" s="856"/>
      <c r="E103" s="857"/>
      <c r="F103" s="858"/>
      <c r="G103" s="858"/>
      <c r="H103" s="858"/>
      <c r="I103" s="858"/>
      <c r="J103" s="858"/>
      <c r="K103" s="858"/>
      <c r="L103" s="858"/>
      <c r="M103" s="858"/>
      <c r="N103" s="858"/>
      <c r="O103" s="858"/>
      <c r="P103" s="858"/>
      <c r="Q103" s="858"/>
      <c r="R103" s="858"/>
      <c r="S103" s="858"/>
      <c r="T103" s="858"/>
      <c r="U103" s="858"/>
      <c r="V103" s="859"/>
      <c r="W103" s="858"/>
      <c r="X103" s="858"/>
      <c r="Y103" s="858"/>
      <c r="Z103" s="858"/>
      <c r="AA103" s="858"/>
      <c r="AB103" s="857"/>
      <c r="AC103" s="857"/>
      <c r="AD103" s="334" t="str">
        <f>$AD$19</f>
        <v>Charging Profile (eg. Milestones, Service Charges)</v>
      </c>
      <c r="AE103" s="646">
        <f>SUM(AF103:EY103)</f>
        <v>0</v>
      </c>
      <c r="AF103" s="529"/>
      <c r="AG103" s="530"/>
      <c r="AH103" s="530"/>
      <c r="AI103" s="530"/>
      <c r="AJ103" s="530"/>
      <c r="AK103" s="530"/>
      <c r="AL103" s="530"/>
      <c r="AM103" s="530"/>
      <c r="AN103" s="530"/>
      <c r="AO103" s="530"/>
      <c r="AP103" s="530"/>
      <c r="AQ103" s="530"/>
      <c r="AR103" s="530"/>
      <c r="AS103" s="530"/>
      <c r="AT103" s="530"/>
      <c r="AU103" s="530"/>
      <c r="AV103" s="530"/>
      <c r="AW103" s="530"/>
      <c r="AX103" s="530"/>
      <c r="AY103" s="530"/>
      <c r="AZ103" s="530"/>
      <c r="BA103" s="530"/>
      <c r="BB103" s="530"/>
      <c r="BC103" s="530"/>
      <c r="BD103" s="530"/>
      <c r="BE103" s="530"/>
      <c r="BF103" s="530"/>
      <c r="BG103" s="530"/>
      <c r="BH103" s="530"/>
      <c r="BI103" s="530"/>
      <c r="BJ103" s="530"/>
      <c r="BK103" s="530"/>
      <c r="BL103" s="530"/>
      <c r="BM103" s="530"/>
      <c r="BN103" s="530"/>
      <c r="BO103" s="530"/>
      <c r="BP103" s="530"/>
      <c r="BQ103" s="530"/>
      <c r="BR103" s="530"/>
      <c r="BS103" s="530"/>
      <c r="BT103" s="530"/>
      <c r="BU103" s="530"/>
      <c r="BV103" s="530"/>
      <c r="BW103" s="530"/>
      <c r="BX103" s="530"/>
      <c r="BY103" s="530"/>
      <c r="BZ103" s="530"/>
      <c r="CA103" s="530"/>
      <c r="CB103" s="530"/>
      <c r="CC103" s="530"/>
      <c r="CD103" s="530"/>
      <c r="CE103" s="530"/>
      <c r="CF103" s="530"/>
      <c r="CG103" s="530"/>
      <c r="CH103" s="530"/>
      <c r="CI103" s="530"/>
      <c r="CJ103" s="530"/>
      <c r="CK103" s="530"/>
      <c r="CL103" s="530"/>
      <c r="CM103" s="530"/>
      <c r="CN103" s="530"/>
      <c r="CO103" s="530"/>
      <c r="CP103" s="530"/>
      <c r="CQ103" s="530"/>
      <c r="CR103" s="530"/>
      <c r="CS103" s="530"/>
      <c r="CT103" s="530"/>
      <c r="CU103" s="530"/>
      <c r="CV103" s="530"/>
      <c r="CW103" s="530"/>
      <c r="CX103" s="530"/>
      <c r="CY103" s="530"/>
      <c r="CZ103" s="530"/>
      <c r="DA103" s="530"/>
      <c r="DB103" s="530"/>
      <c r="DC103" s="530"/>
      <c r="DD103" s="530"/>
      <c r="DE103" s="530"/>
      <c r="DF103" s="530"/>
      <c r="DG103" s="530"/>
      <c r="DH103" s="530"/>
      <c r="DI103" s="530"/>
      <c r="DJ103" s="530"/>
      <c r="DK103" s="530"/>
      <c r="DL103" s="530"/>
      <c r="DM103" s="530"/>
      <c r="DN103" s="530"/>
      <c r="DO103" s="530"/>
      <c r="DP103" s="530"/>
      <c r="DQ103" s="530"/>
      <c r="DR103" s="530"/>
      <c r="DS103" s="530"/>
      <c r="DT103" s="530"/>
      <c r="DU103" s="530"/>
      <c r="DV103" s="530"/>
      <c r="DW103" s="530"/>
      <c r="DX103" s="530"/>
      <c r="DY103" s="530"/>
      <c r="DZ103" s="530"/>
      <c r="EA103" s="530"/>
      <c r="EB103" s="530"/>
      <c r="EC103" s="530"/>
      <c r="ED103" s="530"/>
      <c r="EE103" s="530"/>
      <c r="EF103" s="530"/>
      <c r="EG103" s="530"/>
      <c r="EH103" s="530"/>
      <c r="EI103" s="530"/>
      <c r="EJ103" s="530"/>
      <c r="EK103" s="530"/>
      <c r="EL103" s="530"/>
      <c r="EM103" s="530"/>
      <c r="EN103" s="530"/>
      <c r="EO103" s="530"/>
      <c r="EP103" s="530"/>
      <c r="EQ103" s="530"/>
      <c r="ER103" s="530"/>
      <c r="ES103" s="530"/>
      <c r="ET103" s="530"/>
      <c r="EU103" s="530"/>
      <c r="EV103" s="530"/>
      <c r="EW103" s="530"/>
      <c r="EX103" s="530"/>
      <c r="EY103" s="612"/>
      <c r="EZ103" s="863">
        <f>IF($AE101=0,0,IF(ABS(1-$AE103)&gt;(ErrTol/1000),1,0))</f>
        <v>0</v>
      </c>
      <c r="FB103" s="612"/>
    </row>
    <row r="104" spans="1:158" s="86" customFormat="1" ht="12.75" hidden="1" customHeight="1" outlineLevel="2">
      <c r="A104" s="303"/>
      <c r="B104" s="303"/>
      <c r="C104" s="645"/>
      <c r="D104" s="860"/>
      <c r="E104" s="303"/>
      <c r="F104" s="851"/>
      <c r="G104" s="851"/>
      <c r="H104" s="851"/>
      <c r="I104" s="851"/>
      <c r="J104" s="851"/>
      <c r="K104" s="851"/>
      <c r="L104" s="851"/>
      <c r="M104" s="851"/>
      <c r="N104" s="851"/>
      <c r="O104" s="851"/>
      <c r="P104" s="851"/>
      <c r="Q104" s="851"/>
      <c r="R104" s="851"/>
      <c r="S104" s="851"/>
      <c r="T104" s="851"/>
      <c r="U104" s="851"/>
      <c r="V104" s="852"/>
      <c r="W104" s="851"/>
      <c r="X104" s="851"/>
      <c r="Y104" s="851"/>
      <c r="Z104" s="851"/>
      <c r="AA104" s="851"/>
      <c r="AB104" s="303"/>
      <c r="AC104" s="303"/>
      <c r="AD104" s="334" t="str">
        <f>$AD$20</f>
        <v>Cost Plus Profiled</v>
      </c>
      <c r="AE104" s="304">
        <f>SUM(AF104:EY104)</f>
        <v>0</v>
      </c>
      <c r="AF104" s="637">
        <f t="shared" ref="AF104:BK104" si="108">IF(MileON,$AE101*AF103,AF101)</f>
        <v>0</v>
      </c>
      <c r="AG104" s="300">
        <f t="shared" si="108"/>
        <v>0</v>
      </c>
      <c r="AH104" s="300">
        <f t="shared" si="108"/>
        <v>0</v>
      </c>
      <c r="AI104" s="300">
        <f t="shared" si="108"/>
        <v>0</v>
      </c>
      <c r="AJ104" s="300">
        <f t="shared" si="108"/>
        <v>0</v>
      </c>
      <c r="AK104" s="300">
        <f t="shared" si="108"/>
        <v>0</v>
      </c>
      <c r="AL104" s="300">
        <f t="shared" si="108"/>
        <v>0</v>
      </c>
      <c r="AM104" s="300">
        <f t="shared" si="108"/>
        <v>0</v>
      </c>
      <c r="AN104" s="300">
        <f t="shared" si="108"/>
        <v>0</v>
      </c>
      <c r="AO104" s="300">
        <f t="shared" si="108"/>
        <v>0</v>
      </c>
      <c r="AP104" s="300">
        <f t="shared" si="108"/>
        <v>0</v>
      </c>
      <c r="AQ104" s="300">
        <f t="shared" si="108"/>
        <v>0</v>
      </c>
      <c r="AR104" s="300">
        <f t="shared" si="108"/>
        <v>0</v>
      </c>
      <c r="AS104" s="300">
        <f t="shared" si="108"/>
        <v>0</v>
      </c>
      <c r="AT104" s="300">
        <f t="shared" si="108"/>
        <v>0</v>
      </c>
      <c r="AU104" s="300">
        <f t="shared" si="108"/>
        <v>0</v>
      </c>
      <c r="AV104" s="300">
        <f t="shared" si="108"/>
        <v>0</v>
      </c>
      <c r="AW104" s="300">
        <f t="shared" si="108"/>
        <v>0</v>
      </c>
      <c r="AX104" s="300">
        <f t="shared" si="108"/>
        <v>0</v>
      </c>
      <c r="AY104" s="300">
        <f t="shared" si="108"/>
        <v>0</v>
      </c>
      <c r="AZ104" s="300">
        <f t="shared" si="108"/>
        <v>0</v>
      </c>
      <c r="BA104" s="300">
        <f t="shared" si="108"/>
        <v>0</v>
      </c>
      <c r="BB104" s="300">
        <f t="shared" si="108"/>
        <v>0</v>
      </c>
      <c r="BC104" s="300">
        <f t="shared" si="108"/>
        <v>0</v>
      </c>
      <c r="BD104" s="300">
        <f t="shared" si="108"/>
        <v>0</v>
      </c>
      <c r="BE104" s="300">
        <f t="shared" si="108"/>
        <v>0</v>
      </c>
      <c r="BF104" s="300">
        <f t="shared" si="108"/>
        <v>0</v>
      </c>
      <c r="BG104" s="300">
        <f t="shared" si="108"/>
        <v>0</v>
      </c>
      <c r="BH104" s="300">
        <f t="shared" si="108"/>
        <v>0</v>
      </c>
      <c r="BI104" s="300">
        <f t="shared" si="108"/>
        <v>0</v>
      </c>
      <c r="BJ104" s="300">
        <f t="shared" si="108"/>
        <v>0</v>
      </c>
      <c r="BK104" s="300">
        <f t="shared" si="108"/>
        <v>0</v>
      </c>
      <c r="BL104" s="300">
        <f t="shared" ref="BL104:CQ104" si="109">IF(MileON,$AE101*BL103,BL101)</f>
        <v>0</v>
      </c>
      <c r="BM104" s="300">
        <f t="shared" si="109"/>
        <v>0</v>
      </c>
      <c r="BN104" s="300">
        <f t="shared" si="109"/>
        <v>0</v>
      </c>
      <c r="BO104" s="300">
        <f t="shared" si="109"/>
        <v>0</v>
      </c>
      <c r="BP104" s="300">
        <f t="shared" si="109"/>
        <v>0</v>
      </c>
      <c r="BQ104" s="300">
        <f t="shared" si="109"/>
        <v>0</v>
      </c>
      <c r="BR104" s="300">
        <f t="shared" si="109"/>
        <v>0</v>
      </c>
      <c r="BS104" s="300">
        <f t="shared" si="109"/>
        <v>0</v>
      </c>
      <c r="BT104" s="300">
        <f t="shared" si="109"/>
        <v>0</v>
      </c>
      <c r="BU104" s="300">
        <f t="shared" si="109"/>
        <v>0</v>
      </c>
      <c r="BV104" s="300">
        <f t="shared" si="109"/>
        <v>0</v>
      </c>
      <c r="BW104" s="300">
        <f t="shared" si="109"/>
        <v>0</v>
      </c>
      <c r="BX104" s="300">
        <f t="shared" si="109"/>
        <v>0</v>
      </c>
      <c r="BY104" s="300">
        <f t="shared" si="109"/>
        <v>0</v>
      </c>
      <c r="BZ104" s="300">
        <f t="shared" si="109"/>
        <v>0</v>
      </c>
      <c r="CA104" s="300">
        <f t="shared" si="109"/>
        <v>0</v>
      </c>
      <c r="CB104" s="300">
        <f t="shared" si="109"/>
        <v>0</v>
      </c>
      <c r="CC104" s="300">
        <f t="shared" si="109"/>
        <v>0</v>
      </c>
      <c r="CD104" s="300">
        <f t="shared" si="109"/>
        <v>0</v>
      </c>
      <c r="CE104" s="300">
        <f t="shared" si="109"/>
        <v>0</v>
      </c>
      <c r="CF104" s="300">
        <f t="shared" si="109"/>
        <v>0</v>
      </c>
      <c r="CG104" s="300">
        <f t="shared" si="109"/>
        <v>0</v>
      </c>
      <c r="CH104" s="300">
        <f t="shared" si="109"/>
        <v>0</v>
      </c>
      <c r="CI104" s="300">
        <f t="shared" si="109"/>
        <v>0</v>
      </c>
      <c r="CJ104" s="300">
        <f t="shared" si="109"/>
        <v>0</v>
      </c>
      <c r="CK104" s="300">
        <f t="shared" si="109"/>
        <v>0</v>
      </c>
      <c r="CL104" s="300">
        <f t="shared" si="109"/>
        <v>0</v>
      </c>
      <c r="CM104" s="300">
        <f t="shared" si="109"/>
        <v>0</v>
      </c>
      <c r="CN104" s="300">
        <f t="shared" si="109"/>
        <v>0</v>
      </c>
      <c r="CO104" s="300">
        <f t="shared" si="109"/>
        <v>0</v>
      </c>
      <c r="CP104" s="300">
        <f t="shared" si="109"/>
        <v>0</v>
      </c>
      <c r="CQ104" s="300">
        <f t="shared" si="109"/>
        <v>0</v>
      </c>
      <c r="CR104" s="300">
        <f t="shared" ref="CR104:DW104" si="110">IF(MileON,$AE101*CR103,CR101)</f>
        <v>0</v>
      </c>
      <c r="CS104" s="300">
        <f t="shared" si="110"/>
        <v>0</v>
      </c>
      <c r="CT104" s="300">
        <f t="shared" si="110"/>
        <v>0</v>
      </c>
      <c r="CU104" s="300">
        <f t="shared" si="110"/>
        <v>0</v>
      </c>
      <c r="CV104" s="300">
        <f t="shared" si="110"/>
        <v>0</v>
      </c>
      <c r="CW104" s="300">
        <f t="shared" si="110"/>
        <v>0</v>
      </c>
      <c r="CX104" s="300">
        <f t="shared" si="110"/>
        <v>0</v>
      </c>
      <c r="CY104" s="300">
        <f t="shared" si="110"/>
        <v>0</v>
      </c>
      <c r="CZ104" s="300">
        <f t="shared" si="110"/>
        <v>0</v>
      </c>
      <c r="DA104" s="300">
        <f t="shared" si="110"/>
        <v>0</v>
      </c>
      <c r="DB104" s="300">
        <f t="shared" si="110"/>
        <v>0</v>
      </c>
      <c r="DC104" s="300">
        <f t="shared" si="110"/>
        <v>0</v>
      </c>
      <c r="DD104" s="300">
        <f t="shared" si="110"/>
        <v>0</v>
      </c>
      <c r="DE104" s="300">
        <f t="shared" si="110"/>
        <v>0</v>
      </c>
      <c r="DF104" s="300">
        <f t="shared" si="110"/>
        <v>0</v>
      </c>
      <c r="DG104" s="300">
        <f t="shared" si="110"/>
        <v>0</v>
      </c>
      <c r="DH104" s="300">
        <f t="shared" si="110"/>
        <v>0</v>
      </c>
      <c r="DI104" s="300">
        <f t="shared" si="110"/>
        <v>0</v>
      </c>
      <c r="DJ104" s="300">
        <f t="shared" si="110"/>
        <v>0</v>
      </c>
      <c r="DK104" s="300">
        <f t="shared" si="110"/>
        <v>0</v>
      </c>
      <c r="DL104" s="300">
        <f t="shared" si="110"/>
        <v>0</v>
      </c>
      <c r="DM104" s="300">
        <f t="shared" si="110"/>
        <v>0</v>
      </c>
      <c r="DN104" s="300">
        <f t="shared" si="110"/>
        <v>0</v>
      </c>
      <c r="DO104" s="300">
        <f t="shared" si="110"/>
        <v>0</v>
      </c>
      <c r="DP104" s="300">
        <f t="shared" si="110"/>
        <v>0</v>
      </c>
      <c r="DQ104" s="300">
        <f t="shared" si="110"/>
        <v>0</v>
      </c>
      <c r="DR104" s="300">
        <f t="shared" si="110"/>
        <v>0</v>
      </c>
      <c r="DS104" s="300">
        <f t="shared" si="110"/>
        <v>0</v>
      </c>
      <c r="DT104" s="300">
        <f t="shared" si="110"/>
        <v>0</v>
      </c>
      <c r="DU104" s="300">
        <f t="shared" si="110"/>
        <v>0</v>
      </c>
      <c r="DV104" s="300">
        <f t="shared" si="110"/>
        <v>0</v>
      </c>
      <c r="DW104" s="300">
        <f t="shared" si="110"/>
        <v>0</v>
      </c>
      <c r="DX104" s="300">
        <f t="shared" ref="DX104:EX104" si="111">IF(MileON,$AE101*DX103,DX101)</f>
        <v>0</v>
      </c>
      <c r="DY104" s="300">
        <f t="shared" si="111"/>
        <v>0</v>
      </c>
      <c r="DZ104" s="300">
        <f t="shared" si="111"/>
        <v>0</v>
      </c>
      <c r="EA104" s="300">
        <f t="shared" si="111"/>
        <v>0</v>
      </c>
      <c r="EB104" s="300">
        <f t="shared" si="111"/>
        <v>0</v>
      </c>
      <c r="EC104" s="300">
        <f t="shared" si="111"/>
        <v>0</v>
      </c>
      <c r="ED104" s="300">
        <f t="shared" si="111"/>
        <v>0</v>
      </c>
      <c r="EE104" s="300">
        <f t="shared" si="111"/>
        <v>0</v>
      </c>
      <c r="EF104" s="300">
        <f t="shared" si="111"/>
        <v>0</v>
      </c>
      <c r="EG104" s="300">
        <f t="shared" si="111"/>
        <v>0</v>
      </c>
      <c r="EH104" s="300">
        <f t="shared" si="111"/>
        <v>0</v>
      </c>
      <c r="EI104" s="300">
        <f t="shared" si="111"/>
        <v>0</v>
      </c>
      <c r="EJ104" s="300">
        <f t="shared" si="111"/>
        <v>0</v>
      </c>
      <c r="EK104" s="300">
        <f t="shared" si="111"/>
        <v>0</v>
      </c>
      <c r="EL104" s="300">
        <f t="shared" si="111"/>
        <v>0</v>
      </c>
      <c r="EM104" s="300">
        <f t="shared" si="111"/>
        <v>0</v>
      </c>
      <c r="EN104" s="300">
        <f t="shared" si="111"/>
        <v>0</v>
      </c>
      <c r="EO104" s="300">
        <f t="shared" si="111"/>
        <v>0</v>
      </c>
      <c r="EP104" s="300">
        <f t="shared" si="111"/>
        <v>0</v>
      </c>
      <c r="EQ104" s="300">
        <f t="shared" si="111"/>
        <v>0</v>
      </c>
      <c r="ER104" s="300">
        <f t="shared" si="111"/>
        <v>0</v>
      </c>
      <c r="ES104" s="300">
        <f t="shared" si="111"/>
        <v>0</v>
      </c>
      <c r="ET104" s="300">
        <f t="shared" si="111"/>
        <v>0</v>
      </c>
      <c r="EU104" s="300">
        <f t="shared" si="111"/>
        <v>0</v>
      </c>
      <c r="EV104" s="300">
        <f t="shared" si="111"/>
        <v>0</v>
      </c>
      <c r="EW104" s="300">
        <f t="shared" si="111"/>
        <v>0</v>
      </c>
      <c r="EX104" s="300">
        <f t="shared" si="111"/>
        <v>0</v>
      </c>
      <c r="EY104" s="612"/>
      <c r="EZ104" s="863">
        <f>IF(ABS(AE104-AE101)&gt;ErrTol,1,0)</f>
        <v>0</v>
      </c>
      <c r="FB104" s="612"/>
    </row>
    <row r="105" spans="1:158" s="86" customFormat="1" ht="12.75" hidden="1" customHeight="1" outlineLevel="2">
      <c r="A105" s="303"/>
      <c r="B105" s="303"/>
      <c r="C105" s="645"/>
      <c r="D105" s="860"/>
      <c r="E105" s="303"/>
      <c r="F105" s="851"/>
      <c r="G105" s="851"/>
      <c r="H105" s="851"/>
      <c r="I105" s="851"/>
      <c r="J105" s="851"/>
      <c r="K105" s="851"/>
      <c r="L105" s="851"/>
      <c r="M105" s="851"/>
      <c r="N105" s="851"/>
      <c r="O105" s="851"/>
      <c r="P105" s="851"/>
      <c r="Q105" s="851"/>
      <c r="R105" s="851"/>
      <c r="S105" s="851"/>
      <c r="T105" s="851"/>
      <c r="U105" s="851"/>
      <c r="V105" s="852"/>
      <c r="W105" s="851"/>
      <c r="X105" s="851"/>
      <c r="Y105" s="851"/>
      <c r="Z105" s="851"/>
      <c r="AA105" s="851"/>
      <c r="AB105" s="303"/>
      <c r="AC105" s="303"/>
      <c r="AD105" s="334" t="str">
        <f>$AD$21</f>
        <v>Discount</v>
      </c>
      <c r="AE105" s="647">
        <f>MAX(AF105:EY105)</f>
        <v>0</v>
      </c>
      <c r="AF105" s="380"/>
      <c r="AG105" s="381">
        <f t="shared" ref="AG105:CR105" si="112">AF105</f>
        <v>0</v>
      </c>
      <c r="AH105" s="381">
        <f t="shared" si="112"/>
        <v>0</v>
      </c>
      <c r="AI105" s="381">
        <f t="shared" si="112"/>
        <v>0</v>
      </c>
      <c r="AJ105" s="381">
        <f t="shared" si="112"/>
        <v>0</v>
      </c>
      <c r="AK105" s="381">
        <f t="shared" si="112"/>
        <v>0</v>
      </c>
      <c r="AL105" s="381">
        <f t="shared" si="112"/>
        <v>0</v>
      </c>
      <c r="AM105" s="381">
        <f t="shared" si="112"/>
        <v>0</v>
      </c>
      <c r="AN105" s="381">
        <f t="shared" si="112"/>
        <v>0</v>
      </c>
      <c r="AO105" s="381">
        <f t="shared" si="112"/>
        <v>0</v>
      </c>
      <c r="AP105" s="381">
        <f t="shared" si="112"/>
        <v>0</v>
      </c>
      <c r="AQ105" s="381">
        <f t="shared" si="112"/>
        <v>0</v>
      </c>
      <c r="AR105" s="381">
        <f t="shared" si="112"/>
        <v>0</v>
      </c>
      <c r="AS105" s="381">
        <f t="shared" si="112"/>
        <v>0</v>
      </c>
      <c r="AT105" s="381">
        <f t="shared" si="112"/>
        <v>0</v>
      </c>
      <c r="AU105" s="381">
        <f t="shared" si="112"/>
        <v>0</v>
      </c>
      <c r="AV105" s="381">
        <f t="shared" si="112"/>
        <v>0</v>
      </c>
      <c r="AW105" s="381">
        <f t="shared" si="112"/>
        <v>0</v>
      </c>
      <c r="AX105" s="381">
        <f t="shared" si="112"/>
        <v>0</v>
      </c>
      <c r="AY105" s="381">
        <f t="shared" si="112"/>
        <v>0</v>
      </c>
      <c r="AZ105" s="381">
        <f t="shared" si="112"/>
        <v>0</v>
      </c>
      <c r="BA105" s="381">
        <f t="shared" si="112"/>
        <v>0</v>
      </c>
      <c r="BB105" s="381">
        <f t="shared" si="112"/>
        <v>0</v>
      </c>
      <c r="BC105" s="381">
        <f t="shared" si="112"/>
        <v>0</v>
      </c>
      <c r="BD105" s="381">
        <f t="shared" si="112"/>
        <v>0</v>
      </c>
      <c r="BE105" s="381">
        <f t="shared" si="112"/>
        <v>0</v>
      </c>
      <c r="BF105" s="381">
        <f t="shared" si="112"/>
        <v>0</v>
      </c>
      <c r="BG105" s="381">
        <f t="shared" si="112"/>
        <v>0</v>
      </c>
      <c r="BH105" s="381">
        <f t="shared" si="112"/>
        <v>0</v>
      </c>
      <c r="BI105" s="381">
        <f t="shared" si="112"/>
        <v>0</v>
      </c>
      <c r="BJ105" s="381">
        <f t="shared" si="112"/>
        <v>0</v>
      </c>
      <c r="BK105" s="381">
        <f t="shared" si="112"/>
        <v>0</v>
      </c>
      <c r="BL105" s="381">
        <f t="shared" si="112"/>
        <v>0</v>
      </c>
      <c r="BM105" s="381">
        <f t="shared" si="112"/>
        <v>0</v>
      </c>
      <c r="BN105" s="381">
        <f t="shared" si="112"/>
        <v>0</v>
      </c>
      <c r="BO105" s="381">
        <f t="shared" si="112"/>
        <v>0</v>
      </c>
      <c r="BP105" s="381">
        <f t="shared" si="112"/>
        <v>0</v>
      </c>
      <c r="BQ105" s="381">
        <f t="shared" si="112"/>
        <v>0</v>
      </c>
      <c r="BR105" s="381">
        <f t="shared" si="112"/>
        <v>0</v>
      </c>
      <c r="BS105" s="381">
        <f t="shared" si="112"/>
        <v>0</v>
      </c>
      <c r="BT105" s="381">
        <f t="shared" si="112"/>
        <v>0</v>
      </c>
      <c r="BU105" s="381">
        <f t="shared" si="112"/>
        <v>0</v>
      </c>
      <c r="BV105" s="381">
        <f t="shared" si="112"/>
        <v>0</v>
      </c>
      <c r="BW105" s="381">
        <f t="shared" si="112"/>
        <v>0</v>
      </c>
      <c r="BX105" s="381">
        <f t="shared" si="112"/>
        <v>0</v>
      </c>
      <c r="BY105" s="381">
        <f t="shared" si="112"/>
        <v>0</v>
      </c>
      <c r="BZ105" s="381">
        <f t="shared" si="112"/>
        <v>0</v>
      </c>
      <c r="CA105" s="381">
        <f t="shared" si="112"/>
        <v>0</v>
      </c>
      <c r="CB105" s="381">
        <f t="shared" si="112"/>
        <v>0</v>
      </c>
      <c r="CC105" s="381">
        <f t="shared" si="112"/>
        <v>0</v>
      </c>
      <c r="CD105" s="381">
        <f t="shared" si="112"/>
        <v>0</v>
      </c>
      <c r="CE105" s="381">
        <f t="shared" si="112"/>
        <v>0</v>
      </c>
      <c r="CF105" s="381">
        <f t="shared" si="112"/>
        <v>0</v>
      </c>
      <c r="CG105" s="381">
        <f t="shared" si="112"/>
        <v>0</v>
      </c>
      <c r="CH105" s="381">
        <f t="shared" si="112"/>
        <v>0</v>
      </c>
      <c r="CI105" s="381">
        <f t="shared" si="112"/>
        <v>0</v>
      </c>
      <c r="CJ105" s="381">
        <f t="shared" si="112"/>
        <v>0</v>
      </c>
      <c r="CK105" s="381">
        <f t="shared" si="112"/>
        <v>0</v>
      </c>
      <c r="CL105" s="381">
        <f t="shared" si="112"/>
        <v>0</v>
      </c>
      <c r="CM105" s="381">
        <f t="shared" si="112"/>
        <v>0</v>
      </c>
      <c r="CN105" s="381">
        <f t="shared" si="112"/>
        <v>0</v>
      </c>
      <c r="CO105" s="381">
        <f t="shared" si="112"/>
        <v>0</v>
      </c>
      <c r="CP105" s="381">
        <f t="shared" si="112"/>
        <v>0</v>
      </c>
      <c r="CQ105" s="381">
        <f t="shared" si="112"/>
        <v>0</v>
      </c>
      <c r="CR105" s="381">
        <f t="shared" si="112"/>
        <v>0</v>
      </c>
      <c r="CS105" s="381">
        <f t="shared" ref="CS105:EX105" si="113">CR105</f>
        <v>0</v>
      </c>
      <c r="CT105" s="381">
        <f t="shared" si="113"/>
        <v>0</v>
      </c>
      <c r="CU105" s="381">
        <f t="shared" si="113"/>
        <v>0</v>
      </c>
      <c r="CV105" s="381">
        <f t="shared" si="113"/>
        <v>0</v>
      </c>
      <c r="CW105" s="381">
        <f t="shared" si="113"/>
        <v>0</v>
      </c>
      <c r="CX105" s="381">
        <f t="shared" si="113"/>
        <v>0</v>
      </c>
      <c r="CY105" s="381">
        <f t="shared" si="113"/>
        <v>0</v>
      </c>
      <c r="CZ105" s="381">
        <f t="shared" si="113"/>
        <v>0</v>
      </c>
      <c r="DA105" s="381">
        <f t="shared" si="113"/>
        <v>0</v>
      </c>
      <c r="DB105" s="381">
        <f t="shared" si="113"/>
        <v>0</v>
      </c>
      <c r="DC105" s="381">
        <f t="shared" si="113"/>
        <v>0</v>
      </c>
      <c r="DD105" s="381">
        <f t="shared" si="113"/>
        <v>0</v>
      </c>
      <c r="DE105" s="381">
        <f t="shared" si="113"/>
        <v>0</v>
      </c>
      <c r="DF105" s="381">
        <f t="shared" si="113"/>
        <v>0</v>
      </c>
      <c r="DG105" s="381">
        <f t="shared" si="113"/>
        <v>0</v>
      </c>
      <c r="DH105" s="381">
        <f t="shared" si="113"/>
        <v>0</v>
      </c>
      <c r="DI105" s="381">
        <f t="shared" si="113"/>
        <v>0</v>
      </c>
      <c r="DJ105" s="381">
        <f t="shared" si="113"/>
        <v>0</v>
      </c>
      <c r="DK105" s="381">
        <f t="shared" si="113"/>
        <v>0</v>
      </c>
      <c r="DL105" s="381">
        <f t="shared" si="113"/>
        <v>0</v>
      </c>
      <c r="DM105" s="381">
        <f t="shared" si="113"/>
        <v>0</v>
      </c>
      <c r="DN105" s="381">
        <f t="shared" si="113"/>
        <v>0</v>
      </c>
      <c r="DO105" s="381">
        <f t="shared" si="113"/>
        <v>0</v>
      </c>
      <c r="DP105" s="381">
        <f t="shared" si="113"/>
        <v>0</v>
      </c>
      <c r="DQ105" s="381">
        <f t="shared" si="113"/>
        <v>0</v>
      </c>
      <c r="DR105" s="381">
        <f t="shared" si="113"/>
        <v>0</v>
      </c>
      <c r="DS105" s="381">
        <f t="shared" si="113"/>
        <v>0</v>
      </c>
      <c r="DT105" s="381">
        <f t="shared" si="113"/>
        <v>0</v>
      </c>
      <c r="DU105" s="381">
        <f t="shared" si="113"/>
        <v>0</v>
      </c>
      <c r="DV105" s="381">
        <f t="shared" si="113"/>
        <v>0</v>
      </c>
      <c r="DW105" s="381">
        <f t="shared" si="113"/>
        <v>0</v>
      </c>
      <c r="DX105" s="381">
        <f t="shared" si="113"/>
        <v>0</v>
      </c>
      <c r="DY105" s="381">
        <f t="shared" si="113"/>
        <v>0</v>
      </c>
      <c r="DZ105" s="381">
        <f t="shared" si="113"/>
        <v>0</v>
      </c>
      <c r="EA105" s="381">
        <f t="shared" si="113"/>
        <v>0</v>
      </c>
      <c r="EB105" s="381">
        <f t="shared" si="113"/>
        <v>0</v>
      </c>
      <c r="EC105" s="381">
        <f t="shared" si="113"/>
        <v>0</v>
      </c>
      <c r="ED105" s="381">
        <f t="shared" si="113"/>
        <v>0</v>
      </c>
      <c r="EE105" s="381">
        <f t="shared" si="113"/>
        <v>0</v>
      </c>
      <c r="EF105" s="381">
        <f t="shared" si="113"/>
        <v>0</v>
      </c>
      <c r="EG105" s="381">
        <f t="shared" si="113"/>
        <v>0</v>
      </c>
      <c r="EH105" s="381">
        <f t="shared" si="113"/>
        <v>0</v>
      </c>
      <c r="EI105" s="381">
        <f t="shared" si="113"/>
        <v>0</v>
      </c>
      <c r="EJ105" s="381">
        <f t="shared" si="113"/>
        <v>0</v>
      </c>
      <c r="EK105" s="381">
        <f t="shared" si="113"/>
        <v>0</v>
      </c>
      <c r="EL105" s="381">
        <f t="shared" si="113"/>
        <v>0</v>
      </c>
      <c r="EM105" s="381">
        <f t="shared" si="113"/>
        <v>0</v>
      </c>
      <c r="EN105" s="381">
        <f t="shared" si="113"/>
        <v>0</v>
      </c>
      <c r="EO105" s="381">
        <f t="shared" si="113"/>
        <v>0</v>
      </c>
      <c r="EP105" s="381">
        <f t="shared" si="113"/>
        <v>0</v>
      </c>
      <c r="EQ105" s="381">
        <f t="shared" si="113"/>
        <v>0</v>
      </c>
      <c r="ER105" s="381">
        <f t="shared" si="113"/>
        <v>0</v>
      </c>
      <c r="ES105" s="381">
        <f t="shared" si="113"/>
        <v>0</v>
      </c>
      <c r="ET105" s="381">
        <f t="shared" si="113"/>
        <v>0</v>
      </c>
      <c r="EU105" s="381">
        <f t="shared" si="113"/>
        <v>0</v>
      </c>
      <c r="EV105" s="381">
        <f t="shared" si="113"/>
        <v>0</v>
      </c>
      <c r="EW105" s="381">
        <f t="shared" si="113"/>
        <v>0</v>
      </c>
      <c r="EX105" s="381">
        <f t="shared" si="113"/>
        <v>0</v>
      </c>
      <c r="EY105" s="612"/>
      <c r="FB105" s="612"/>
    </row>
    <row r="106" spans="1:158" s="86" customFormat="1" ht="12.75" hidden="1" customHeight="1" outlineLevel="2">
      <c r="A106" s="303"/>
      <c r="B106" s="303"/>
      <c r="C106" s="645"/>
      <c r="D106" s="860"/>
      <c r="E106" s="303"/>
      <c r="F106" s="851"/>
      <c r="G106" s="851"/>
      <c r="H106" s="851"/>
      <c r="I106" s="851"/>
      <c r="J106" s="851"/>
      <c r="K106" s="851"/>
      <c r="L106" s="851"/>
      <c r="M106" s="851"/>
      <c r="N106" s="851"/>
      <c r="O106" s="851"/>
      <c r="P106" s="851"/>
      <c r="Q106" s="851"/>
      <c r="R106" s="851"/>
      <c r="S106" s="851"/>
      <c r="T106" s="851"/>
      <c r="U106" s="851"/>
      <c r="V106" s="852"/>
      <c r="W106" s="851"/>
      <c r="X106" s="851"/>
      <c r="Y106" s="851"/>
      <c r="Z106" s="851"/>
      <c r="AA106" s="851"/>
      <c r="AB106" s="303"/>
      <c r="AC106" s="303"/>
      <c r="AD106" s="334" t="str">
        <f>$AD$22</f>
        <v>Cost Plus, Profiled after Discount</v>
      </c>
      <c r="AE106" s="648">
        <f>SUM(AF106:EY106)</f>
        <v>0</v>
      </c>
      <c r="AF106" s="637">
        <f t="shared" ref="AF106:BK106" si="114">AF104*(1-IF(DisON,AF105,0))</f>
        <v>0</v>
      </c>
      <c r="AG106" s="300">
        <f t="shared" si="114"/>
        <v>0</v>
      </c>
      <c r="AH106" s="300">
        <f t="shared" si="114"/>
        <v>0</v>
      </c>
      <c r="AI106" s="300">
        <f t="shared" si="114"/>
        <v>0</v>
      </c>
      <c r="AJ106" s="300">
        <f t="shared" si="114"/>
        <v>0</v>
      </c>
      <c r="AK106" s="300">
        <f t="shared" si="114"/>
        <v>0</v>
      </c>
      <c r="AL106" s="300">
        <f t="shared" si="114"/>
        <v>0</v>
      </c>
      <c r="AM106" s="300">
        <f t="shared" si="114"/>
        <v>0</v>
      </c>
      <c r="AN106" s="300">
        <f t="shared" si="114"/>
        <v>0</v>
      </c>
      <c r="AO106" s="300">
        <f t="shared" si="114"/>
        <v>0</v>
      </c>
      <c r="AP106" s="300">
        <f t="shared" si="114"/>
        <v>0</v>
      </c>
      <c r="AQ106" s="300">
        <f t="shared" si="114"/>
        <v>0</v>
      </c>
      <c r="AR106" s="300">
        <f t="shared" si="114"/>
        <v>0</v>
      </c>
      <c r="AS106" s="300">
        <f t="shared" si="114"/>
        <v>0</v>
      </c>
      <c r="AT106" s="300">
        <f t="shared" si="114"/>
        <v>0</v>
      </c>
      <c r="AU106" s="300">
        <f t="shared" si="114"/>
        <v>0</v>
      </c>
      <c r="AV106" s="300">
        <f t="shared" si="114"/>
        <v>0</v>
      </c>
      <c r="AW106" s="300">
        <f t="shared" si="114"/>
        <v>0</v>
      </c>
      <c r="AX106" s="300">
        <f t="shared" si="114"/>
        <v>0</v>
      </c>
      <c r="AY106" s="300">
        <f t="shared" si="114"/>
        <v>0</v>
      </c>
      <c r="AZ106" s="300">
        <f t="shared" si="114"/>
        <v>0</v>
      </c>
      <c r="BA106" s="300">
        <f t="shared" si="114"/>
        <v>0</v>
      </c>
      <c r="BB106" s="300">
        <f t="shared" si="114"/>
        <v>0</v>
      </c>
      <c r="BC106" s="300">
        <f t="shared" si="114"/>
        <v>0</v>
      </c>
      <c r="BD106" s="300">
        <f t="shared" si="114"/>
        <v>0</v>
      </c>
      <c r="BE106" s="300">
        <f t="shared" si="114"/>
        <v>0</v>
      </c>
      <c r="BF106" s="300">
        <f t="shared" si="114"/>
        <v>0</v>
      </c>
      <c r="BG106" s="300">
        <f t="shared" si="114"/>
        <v>0</v>
      </c>
      <c r="BH106" s="300">
        <f t="shared" si="114"/>
        <v>0</v>
      </c>
      <c r="BI106" s="300">
        <f t="shared" si="114"/>
        <v>0</v>
      </c>
      <c r="BJ106" s="300">
        <f t="shared" si="114"/>
        <v>0</v>
      </c>
      <c r="BK106" s="300">
        <f t="shared" si="114"/>
        <v>0</v>
      </c>
      <c r="BL106" s="300">
        <f t="shared" ref="BL106:CQ106" si="115">BL104*(1-IF(DisON,BL105,0))</f>
        <v>0</v>
      </c>
      <c r="BM106" s="300">
        <f t="shared" si="115"/>
        <v>0</v>
      </c>
      <c r="BN106" s="300">
        <f t="shared" si="115"/>
        <v>0</v>
      </c>
      <c r="BO106" s="300">
        <f t="shared" si="115"/>
        <v>0</v>
      </c>
      <c r="BP106" s="300">
        <f t="shared" si="115"/>
        <v>0</v>
      </c>
      <c r="BQ106" s="300">
        <f t="shared" si="115"/>
        <v>0</v>
      </c>
      <c r="BR106" s="300">
        <f t="shared" si="115"/>
        <v>0</v>
      </c>
      <c r="BS106" s="300">
        <f t="shared" si="115"/>
        <v>0</v>
      </c>
      <c r="BT106" s="300">
        <f t="shared" si="115"/>
        <v>0</v>
      </c>
      <c r="BU106" s="300">
        <f t="shared" si="115"/>
        <v>0</v>
      </c>
      <c r="BV106" s="300">
        <f t="shared" si="115"/>
        <v>0</v>
      </c>
      <c r="BW106" s="300">
        <f t="shared" si="115"/>
        <v>0</v>
      </c>
      <c r="BX106" s="300">
        <f t="shared" si="115"/>
        <v>0</v>
      </c>
      <c r="BY106" s="300">
        <f t="shared" si="115"/>
        <v>0</v>
      </c>
      <c r="BZ106" s="300">
        <f t="shared" si="115"/>
        <v>0</v>
      </c>
      <c r="CA106" s="300">
        <f t="shared" si="115"/>
        <v>0</v>
      </c>
      <c r="CB106" s="300">
        <f t="shared" si="115"/>
        <v>0</v>
      </c>
      <c r="CC106" s="300">
        <f t="shared" si="115"/>
        <v>0</v>
      </c>
      <c r="CD106" s="300">
        <f t="shared" si="115"/>
        <v>0</v>
      </c>
      <c r="CE106" s="300">
        <f t="shared" si="115"/>
        <v>0</v>
      </c>
      <c r="CF106" s="300">
        <f t="shared" si="115"/>
        <v>0</v>
      </c>
      <c r="CG106" s="300">
        <f t="shared" si="115"/>
        <v>0</v>
      </c>
      <c r="CH106" s="300">
        <f t="shared" si="115"/>
        <v>0</v>
      </c>
      <c r="CI106" s="300">
        <f t="shared" si="115"/>
        <v>0</v>
      </c>
      <c r="CJ106" s="300">
        <f t="shared" si="115"/>
        <v>0</v>
      </c>
      <c r="CK106" s="300">
        <f t="shared" si="115"/>
        <v>0</v>
      </c>
      <c r="CL106" s="300">
        <f t="shared" si="115"/>
        <v>0</v>
      </c>
      <c r="CM106" s="300">
        <f t="shared" si="115"/>
        <v>0</v>
      </c>
      <c r="CN106" s="300">
        <f t="shared" si="115"/>
        <v>0</v>
      </c>
      <c r="CO106" s="300">
        <f t="shared" si="115"/>
        <v>0</v>
      </c>
      <c r="CP106" s="300">
        <f t="shared" si="115"/>
        <v>0</v>
      </c>
      <c r="CQ106" s="300">
        <f t="shared" si="115"/>
        <v>0</v>
      </c>
      <c r="CR106" s="300">
        <f t="shared" ref="CR106:DW106" si="116">CR104*(1-IF(DisON,CR105,0))</f>
        <v>0</v>
      </c>
      <c r="CS106" s="300">
        <f t="shared" si="116"/>
        <v>0</v>
      </c>
      <c r="CT106" s="300">
        <f t="shared" si="116"/>
        <v>0</v>
      </c>
      <c r="CU106" s="300">
        <f t="shared" si="116"/>
        <v>0</v>
      </c>
      <c r="CV106" s="300">
        <f t="shared" si="116"/>
        <v>0</v>
      </c>
      <c r="CW106" s="300">
        <f t="shared" si="116"/>
        <v>0</v>
      </c>
      <c r="CX106" s="300">
        <f t="shared" si="116"/>
        <v>0</v>
      </c>
      <c r="CY106" s="300">
        <f t="shared" si="116"/>
        <v>0</v>
      </c>
      <c r="CZ106" s="300">
        <f t="shared" si="116"/>
        <v>0</v>
      </c>
      <c r="DA106" s="300">
        <f t="shared" si="116"/>
        <v>0</v>
      </c>
      <c r="DB106" s="300">
        <f t="shared" si="116"/>
        <v>0</v>
      </c>
      <c r="DC106" s="300">
        <f t="shared" si="116"/>
        <v>0</v>
      </c>
      <c r="DD106" s="300">
        <f t="shared" si="116"/>
        <v>0</v>
      </c>
      <c r="DE106" s="300">
        <f t="shared" si="116"/>
        <v>0</v>
      </c>
      <c r="DF106" s="300">
        <f t="shared" si="116"/>
        <v>0</v>
      </c>
      <c r="DG106" s="300">
        <f t="shared" si="116"/>
        <v>0</v>
      </c>
      <c r="DH106" s="300">
        <f t="shared" si="116"/>
        <v>0</v>
      </c>
      <c r="DI106" s="300">
        <f t="shared" si="116"/>
        <v>0</v>
      </c>
      <c r="DJ106" s="300">
        <f t="shared" si="116"/>
        <v>0</v>
      </c>
      <c r="DK106" s="300">
        <f t="shared" si="116"/>
        <v>0</v>
      </c>
      <c r="DL106" s="300">
        <f t="shared" si="116"/>
        <v>0</v>
      </c>
      <c r="DM106" s="300">
        <f t="shared" si="116"/>
        <v>0</v>
      </c>
      <c r="DN106" s="300">
        <f t="shared" si="116"/>
        <v>0</v>
      </c>
      <c r="DO106" s="300">
        <f t="shared" si="116"/>
        <v>0</v>
      </c>
      <c r="DP106" s="300">
        <f t="shared" si="116"/>
        <v>0</v>
      </c>
      <c r="DQ106" s="300">
        <f t="shared" si="116"/>
        <v>0</v>
      </c>
      <c r="DR106" s="300">
        <f t="shared" si="116"/>
        <v>0</v>
      </c>
      <c r="DS106" s="300">
        <f t="shared" si="116"/>
        <v>0</v>
      </c>
      <c r="DT106" s="300">
        <f t="shared" si="116"/>
        <v>0</v>
      </c>
      <c r="DU106" s="300">
        <f t="shared" si="116"/>
        <v>0</v>
      </c>
      <c r="DV106" s="300">
        <f t="shared" si="116"/>
        <v>0</v>
      </c>
      <c r="DW106" s="300">
        <f t="shared" si="116"/>
        <v>0</v>
      </c>
      <c r="DX106" s="300">
        <f t="shared" ref="DX106:EX106" si="117">DX104*(1-IF(DisON,DX105,0))</f>
        <v>0</v>
      </c>
      <c r="DY106" s="300">
        <f t="shared" si="117"/>
        <v>0</v>
      </c>
      <c r="DZ106" s="300">
        <f t="shared" si="117"/>
        <v>0</v>
      </c>
      <c r="EA106" s="300">
        <f t="shared" si="117"/>
        <v>0</v>
      </c>
      <c r="EB106" s="300">
        <f t="shared" si="117"/>
        <v>0</v>
      </c>
      <c r="EC106" s="300">
        <f t="shared" si="117"/>
        <v>0</v>
      </c>
      <c r="ED106" s="300">
        <f t="shared" si="117"/>
        <v>0</v>
      </c>
      <c r="EE106" s="300">
        <f t="shared" si="117"/>
        <v>0</v>
      </c>
      <c r="EF106" s="300">
        <f t="shared" si="117"/>
        <v>0</v>
      </c>
      <c r="EG106" s="300">
        <f t="shared" si="117"/>
        <v>0</v>
      </c>
      <c r="EH106" s="300">
        <f t="shared" si="117"/>
        <v>0</v>
      </c>
      <c r="EI106" s="300">
        <f t="shared" si="117"/>
        <v>0</v>
      </c>
      <c r="EJ106" s="300">
        <f t="shared" si="117"/>
        <v>0</v>
      </c>
      <c r="EK106" s="300">
        <f t="shared" si="117"/>
        <v>0</v>
      </c>
      <c r="EL106" s="300">
        <f t="shared" si="117"/>
        <v>0</v>
      </c>
      <c r="EM106" s="300">
        <f t="shared" si="117"/>
        <v>0</v>
      </c>
      <c r="EN106" s="300">
        <f t="shared" si="117"/>
        <v>0</v>
      </c>
      <c r="EO106" s="300">
        <f t="shared" si="117"/>
        <v>0</v>
      </c>
      <c r="EP106" s="300">
        <f t="shared" si="117"/>
        <v>0</v>
      </c>
      <c r="EQ106" s="300">
        <f t="shared" si="117"/>
        <v>0</v>
      </c>
      <c r="ER106" s="300">
        <f t="shared" si="117"/>
        <v>0</v>
      </c>
      <c r="ES106" s="300">
        <f t="shared" si="117"/>
        <v>0</v>
      </c>
      <c r="ET106" s="300">
        <f t="shared" si="117"/>
        <v>0</v>
      </c>
      <c r="EU106" s="300">
        <f t="shared" si="117"/>
        <v>0</v>
      </c>
      <c r="EV106" s="300">
        <f t="shared" si="117"/>
        <v>0</v>
      </c>
      <c r="EW106" s="300">
        <f t="shared" si="117"/>
        <v>0</v>
      </c>
      <c r="EX106" s="300">
        <f t="shared" si="117"/>
        <v>0</v>
      </c>
      <c r="EY106" s="612"/>
      <c r="FB106" s="612"/>
    </row>
    <row r="107" spans="1:158" s="634" customFormat="1" ht="5.0999999999999996" hidden="1" customHeight="1" outlineLevel="2">
      <c r="A107" s="627"/>
      <c r="B107" s="627"/>
      <c r="C107" s="627"/>
      <c r="D107" s="627"/>
      <c r="E107" s="628"/>
      <c r="F107" s="627"/>
      <c r="G107" s="627"/>
      <c r="H107" s="627"/>
      <c r="I107" s="627"/>
      <c r="J107" s="627"/>
      <c r="K107" s="627"/>
      <c r="L107" s="627"/>
      <c r="M107" s="627"/>
      <c r="N107" s="627"/>
      <c r="O107" s="627"/>
      <c r="P107" s="627"/>
      <c r="Q107" s="627"/>
      <c r="R107" s="627"/>
      <c r="S107" s="627"/>
      <c r="T107" s="627"/>
      <c r="U107" s="627"/>
      <c r="V107" s="627"/>
      <c r="W107" s="627"/>
      <c r="X107" s="627"/>
      <c r="Y107" s="627"/>
      <c r="Z107" s="627"/>
      <c r="AA107" s="627"/>
      <c r="AB107" s="629"/>
      <c r="AC107" s="627"/>
      <c r="AD107" s="630"/>
      <c r="AE107" s="63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301"/>
      <c r="BD107" s="301"/>
      <c r="BE107" s="301"/>
      <c r="BF107" s="301"/>
      <c r="BG107" s="301"/>
      <c r="BH107" s="301"/>
      <c r="BI107" s="301"/>
      <c r="BJ107" s="301"/>
      <c r="BK107" s="301"/>
      <c r="BL107" s="301"/>
      <c r="BM107" s="301"/>
      <c r="BN107" s="301"/>
      <c r="BO107" s="301"/>
      <c r="BP107" s="301"/>
      <c r="BQ107" s="301"/>
      <c r="BR107" s="301"/>
      <c r="BS107" s="301"/>
      <c r="BT107" s="301"/>
      <c r="BU107" s="301"/>
      <c r="BV107" s="301"/>
      <c r="BW107" s="301"/>
      <c r="BX107" s="301"/>
      <c r="BY107" s="301"/>
      <c r="BZ107" s="301"/>
      <c r="CA107" s="301"/>
      <c r="CB107" s="301"/>
      <c r="CC107" s="301"/>
      <c r="CD107" s="301"/>
      <c r="CE107" s="301"/>
      <c r="CF107" s="301"/>
      <c r="CG107" s="301"/>
      <c r="CH107" s="301"/>
      <c r="CI107" s="301"/>
      <c r="CJ107" s="301"/>
      <c r="CK107" s="301"/>
      <c r="CL107" s="301"/>
      <c r="CM107" s="301"/>
      <c r="CN107" s="301"/>
      <c r="CO107" s="301"/>
      <c r="CP107" s="301"/>
      <c r="CQ107" s="301"/>
      <c r="CR107" s="301"/>
      <c r="CS107" s="301"/>
      <c r="CT107" s="301"/>
      <c r="CU107" s="301"/>
      <c r="CV107" s="301"/>
      <c r="CW107" s="301"/>
      <c r="CX107" s="301"/>
      <c r="CY107" s="301"/>
      <c r="CZ107" s="301"/>
      <c r="DA107" s="301"/>
      <c r="DB107" s="301"/>
      <c r="DC107" s="301"/>
      <c r="DD107" s="301"/>
      <c r="DE107" s="301"/>
      <c r="DF107" s="301"/>
      <c r="DG107" s="301"/>
      <c r="DH107" s="301"/>
      <c r="DI107" s="301"/>
      <c r="DJ107" s="301"/>
      <c r="DK107" s="301"/>
      <c r="DL107" s="301"/>
      <c r="DM107" s="301"/>
      <c r="DN107" s="301"/>
      <c r="DO107" s="301"/>
      <c r="DP107" s="301"/>
      <c r="DQ107" s="301"/>
      <c r="DR107" s="301"/>
      <c r="DS107" s="301"/>
      <c r="DT107" s="301"/>
      <c r="DU107" s="301"/>
      <c r="DV107" s="301"/>
      <c r="DW107" s="301"/>
      <c r="DX107" s="301"/>
      <c r="DY107" s="301"/>
      <c r="DZ107" s="301"/>
      <c r="EA107" s="301"/>
      <c r="EB107" s="301"/>
      <c r="EC107" s="301"/>
      <c r="ED107" s="301"/>
      <c r="EE107" s="301"/>
      <c r="EF107" s="301"/>
      <c r="EG107" s="301"/>
      <c r="EH107" s="301"/>
      <c r="EI107" s="301"/>
      <c r="EJ107" s="301"/>
      <c r="EK107" s="301"/>
      <c r="EL107" s="301"/>
      <c r="EM107" s="301"/>
      <c r="EN107" s="301"/>
      <c r="EO107" s="301"/>
      <c r="EP107" s="301"/>
      <c r="EQ107" s="301"/>
      <c r="ER107" s="301"/>
      <c r="ES107" s="301"/>
      <c r="ET107" s="301"/>
      <c r="EU107" s="301"/>
      <c r="EV107" s="301"/>
      <c r="EW107" s="301"/>
      <c r="EX107" s="301"/>
      <c r="EY107" s="632"/>
      <c r="EZ107" s="201"/>
      <c r="FA107" s="201"/>
      <c r="FB107" s="633"/>
    </row>
    <row r="108" spans="1:158" s="86" customFormat="1" ht="12.75" hidden="1" customHeight="1" outlineLevel="2">
      <c r="C108" s="232"/>
      <c r="F108" s="85"/>
      <c r="G108" s="85"/>
      <c r="H108" s="85"/>
      <c r="I108" s="85"/>
      <c r="J108" s="85"/>
      <c r="K108" s="85"/>
      <c r="L108" s="85"/>
      <c r="M108" s="85"/>
      <c r="N108" s="85"/>
      <c r="O108" s="85"/>
      <c r="P108" s="85"/>
      <c r="Q108" s="85"/>
      <c r="R108" s="85"/>
      <c r="S108" s="85"/>
      <c r="T108" s="85"/>
      <c r="U108" s="85"/>
      <c r="V108" s="85"/>
      <c r="W108" s="85"/>
      <c r="X108" s="85"/>
      <c r="Y108" s="85"/>
      <c r="Z108" s="85"/>
      <c r="AA108" s="85"/>
      <c r="AD108" s="232"/>
      <c r="AE108" s="328" t="s">
        <v>195</v>
      </c>
      <c r="AF108" s="649">
        <f>IF($AE101=0,0,AF106/$AE101)</f>
        <v>0</v>
      </c>
      <c r="AG108" s="650">
        <f t="shared" ref="AG108:CR108" si="118">IF($AE101=0,0,AG106/$AE101)</f>
        <v>0</v>
      </c>
      <c r="AH108" s="650">
        <f t="shared" si="118"/>
        <v>0</v>
      </c>
      <c r="AI108" s="650">
        <f t="shared" si="118"/>
        <v>0</v>
      </c>
      <c r="AJ108" s="650">
        <f t="shared" si="118"/>
        <v>0</v>
      </c>
      <c r="AK108" s="650">
        <f t="shared" si="118"/>
        <v>0</v>
      </c>
      <c r="AL108" s="650">
        <f t="shared" si="118"/>
        <v>0</v>
      </c>
      <c r="AM108" s="650">
        <f t="shared" si="118"/>
        <v>0</v>
      </c>
      <c r="AN108" s="650">
        <f t="shared" si="118"/>
        <v>0</v>
      </c>
      <c r="AO108" s="650">
        <f t="shared" si="118"/>
        <v>0</v>
      </c>
      <c r="AP108" s="650">
        <f t="shared" si="118"/>
        <v>0</v>
      </c>
      <c r="AQ108" s="650">
        <f t="shared" si="118"/>
        <v>0</v>
      </c>
      <c r="AR108" s="650">
        <f t="shared" si="118"/>
        <v>0</v>
      </c>
      <c r="AS108" s="650">
        <f t="shared" si="118"/>
        <v>0</v>
      </c>
      <c r="AT108" s="650">
        <f t="shared" si="118"/>
        <v>0</v>
      </c>
      <c r="AU108" s="650">
        <f t="shared" si="118"/>
        <v>0</v>
      </c>
      <c r="AV108" s="650">
        <f t="shared" si="118"/>
        <v>0</v>
      </c>
      <c r="AW108" s="650">
        <f t="shared" si="118"/>
        <v>0</v>
      </c>
      <c r="AX108" s="650">
        <f t="shared" si="118"/>
        <v>0</v>
      </c>
      <c r="AY108" s="650">
        <f t="shared" si="118"/>
        <v>0</v>
      </c>
      <c r="AZ108" s="650">
        <f t="shared" si="118"/>
        <v>0</v>
      </c>
      <c r="BA108" s="650">
        <f t="shared" si="118"/>
        <v>0</v>
      </c>
      <c r="BB108" s="650">
        <f t="shared" si="118"/>
        <v>0</v>
      </c>
      <c r="BC108" s="650">
        <f t="shared" si="118"/>
        <v>0</v>
      </c>
      <c r="BD108" s="650">
        <f t="shared" si="118"/>
        <v>0</v>
      </c>
      <c r="BE108" s="650">
        <f t="shared" si="118"/>
        <v>0</v>
      </c>
      <c r="BF108" s="650">
        <f t="shared" si="118"/>
        <v>0</v>
      </c>
      <c r="BG108" s="650">
        <f t="shared" si="118"/>
        <v>0</v>
      </c>
      <c r="BH108" s="650">
        <f t="shared" si="118"/>
        <v>0</v>
      </c>
      <c r="BI108" s="650">
        <f t="shared" si="118"/>
        <v>0</v>
      </c>
      <c r="BJ108" s="650">
        <f t="shared" si="118"/>
        <v>0</v>
      </c>
      <c r="BK108" s="650">
        <f t="shared" si="118"/>
        <v>0</v>
      </c>
      <c r="BL108" s="650">
        <f t="shared" si="118"/>
        <v>0</v>
      </c>
      <c r="BM108" s="650">
        <f t="shared" si="118"/>
        <v>0</v>
      </c>
      <c r="BN108" s="650">
        <f t="shared" si="118"/>
        <v>0</v>
      </c>
      <c r="BO108" s="650">
        <f t="shared" si="118"/>
        <v>0</v>
      </c>
      <c r="BP108" s="650">
        <f t="shared" si="118"/>
        <v>0</v>
      </c>
      <c r="BQ108" s="650">
        <f t="shared" si="118"/>
        <v>0</v>
      </c>
      <c r="BR108" s="650">
        <f t="shared" si="118"/>
        <v>0</v>
      </c>
      <c r="BS108" s="650">
        <f t="shared" si="118"/>
        <v>0</v>
      </c>
      <c r="BT108" s="650">
        <f t="shared" si="118"/>
        <v>0</v>
      </c>
      <c r="BU108" s="650">
        <f t="shared" si="118"/>
        <v>0</v>
      </c>
      <c r="BV108" s="650">
        <f t="shared" si="118"/>
        <v>0</v>
      </c>
      <c r="BW108" s="650">
        <f t="shared" si="118"/>
        <v>0</v>
      </c>
      <c r="BX108" s="650">
        <f t="shared" si="118"/>
        <v>0</v>
      </c>
      <c r="BY108" s="650">
        <f t="shared" si="118"/>
        <v>0</v>
      </c>
      <c r="BZ108" s="650">
        <f t="shared" si="118"/>
        <v>0</v>
      </c>
      <c r="CA108" s="650">
        <f t="shared" si="118"/>
        <v>0</v>
      </c>
      <c r="CB108" s="650">
        <f t="shared" si="118"/>
        <v>0</v>
      </c>
      <c r="CC108" s="650">
        <f t="shared" si="118"/>
        <v>0</v>
      </c>
      <c r="CD108" s="650">
        <f t="shared" si="118"/>
        <v>0</v>
      </c>
      <c r="CE108" s="650">
        <f t="shared" si="118"/>
        <v>0</v>
      </c>
      <c r="CF108" s="650">
        <f t="shared" si="118"/>
        <v>0</v>
      </c>
      <c r="CG108" s="650">
        <f t="shared" si="118"/>
        <v>0</v>
      </c>
      <c r="CH108" s="650">
        <f t="shared" si="118"/>
        <v>0</v>
      </c>
      <c r="CI108" s="650">
        <f t="shared" si="118"/>
        <v>0</v>
      </c>
      <c r="CJ108" s="650">
        <f t="shared" si="118"/>
        <v>0</v>
      </c>
      <c r="CK108" s="650">
        <f t="shared" si="118"/>
        <v>0</v>
      </c>
      <c r="CL108" s="650">
        <f t="shared" si="118"/>
        <v>0</v>
      </c>
      <c r="CM108" s="650">
        <f t="shared" si="118"/>
        <v>0</v>
      </c>
      <c r="CN108" s="650">
        <f t="shared" si="118"/>
        <v>0</v>
      </c>
      <c r="CO108" s="650">
        <f t="shared" si="118"/>
        <v>0</v>
      </c>
      <c r="CP108" s="650">
        <f t="shared" si="118"/>
        <v>0</v>
      </c>
      <c r="CQ108" s="650">
        <f t="shared" si="118"/>
        <v>0</v>
      </c>
      <c r="CR108" s="650">
        <f t="shared" si="118"/>
        <v>0</v>
      </c>
      <c r="CS108" s="650">
        <f t="shared" ref="CS108:EX108" si="119">IF($AE101=0,0,CS106/$AE101)</f>
        <v>0</v>
      </c>
      <c r="CT108" s="650">
        <f t="shared" si="119"/>
        <v>0</v>
      </c>
      <c r="CU108" s="650">
        <f t="shared" si="119"/>
        <v>0</v>
      </c>
      <c r="CV108" s="650">
        <f t="shared" si="119"/>
        <v>0</v>
      </c>
      <c r="CW108" s="650">
        <f t="shared" si="119"/>
        <v>0</v>
      </c>
      <c r="CX108" s="650">
        <f t="shared" si="119"/>
        <v>0</v>
      </c>
      <c r="CY108" s="650">
        <f t="shared" si="119"/>
        <v>0</v>
      </c>
      <c r="CZ108" s="650">
        <f t="shared" si="119"/>
        <v>0</v>
      </c>
      <c r="DA108" s="650">
        <f t="shared" si="119"/>
        <v>0</v>
      </c>
      <c r="DB108" s="650">
        <f t="shared" si="119"/>
        <v>0</v>
      </c>
      <c r="DC108" s="650">
        <f t="shared" si="119"/>
        <v>0</v>
      </c>
      <c r="DD108" s="650">
        <f t="shared" si="119"/>
        <v>0</v>
      </c>
      <c r="DE108" s="650">
        <f t="shared" si="119"/>
        <v>0</v>
      </c>
      <c r="DF108" s="650">
        <f t="shared" si="119"/>
        <v>0</v>
      </c>
      <c r="DG108" s="650">
        <f t="shared" si="119"/>
        <v>0</v>
      </c>
      <c r="DH108" s="650">
        <f t="shared" si="119"/>
        <v>0</v>
      </c>
      <c r="DI108" s="650">
        <f t="shared" si="119"/>
        <v>0</v>
      </c>
      <c r="DJ108" s="650">
        <f t="shared" si="119"/>
        <v>0</v>
      </c>
      <c r="DK108" s="650">
        <f t="shared" si="119"/>
        <v>0</v>
      </c>
      <c r="DL108" s="650">
        <f t="shared" si="119"/>
        <v>0</v>
      </c>
      <c r="DM108" s="650">
        <f t="shared" si="119"/>
        <v>0</v>
      </c>
      <c r="DN108" s="650">
        <f t="shared" si="119"/>
        <v>0</v>
      </c>
      <c r="DO108" s="650">
        <f t="shared" si="119"/>
        <v>0</v>
      </c>
      <c r="DP108" s="650">
        <f t="shared" si="119"/>
        <v>0</v>
      </c>
      <c r="DQ108" s="650">
        <f t="shared" si="119"/>
        <v>0</v>
      </c>
      <c r="DR108" s="650">
        <f t="shared" si="119"/>
        <v>0</v>
      </c>
      <c r="DS108" s="650">
        <f t="shared" si="119"/>
        <v>0</v>
      </c>
      <c r="DT108" s="650">
        <f t="shared" si="119"/>
        <v>0</v>
      </c>
      <c r="DU108" s="650">
        <f t="shared" si="119"/>
        <v>0</v>
      </c>
      <c r="DV108" s="650">
        <f t="shared" si="119"/>
        <v>0</v>
      </c>
      <c r="DW108" s="650">
        <f t="shared" si="119"/>
        <v>0</v>
      </c>
      <c r="DX108" s="650">
        <f t="shared" si="119"/>
        <v>0</v>
      </c>
      <c r="DY108" s="650">
        <f t="shared" si="119"/>
        <v>0</v>
      </c>
      <c r="DZ108" s="650">
        <f t="shared" si="119"/>
        <v>0</v>
      </c>
      <c r="EA108" s="650">
        <f t="shared" si="119"/>
        <v>0</v>
      </c>
      <c r="EB108" s="650">
        <f t="shared" si="119"/>
        <v>0</v>
      </c>
      <c r="EC108" s="650">
        <f t="shared" si="119"/>
        <v>0</v>
      </c>
      <c r="ED108" s="650">
        <f t="shared" si="119"/>
        <v>0</v>
      </c>
      <c r="EE108" s="650">
        <f t="shared" si="119"/>
        <v>0</v>
      </c>
      <c r="EF108" s="650">
        <f t="shared" si="119"/>
        <v>0</v>
      </c>
      <c r="EG108" s="650">
        <f t="shared" si="119"/>
        <v>0</v>
      </c>
      <c r="EH108" s="650">
        <f t="shared" si="119"/>
        <v>0</v>
      </c>
      <c r="EI108" s="650">
        <f t="shared" si="119"/>
        <v>0</v>
      </c>
      <c r="EJ108" s="650">
        <f t="shared" si="119"/>
        <v>0</v>
      </c>
      <c r="EK108" s="650">
        <f t="shared" si="119"/>
        <v>0</v>
      </c>
      <c r="EL108" s="650">
        <f t="shared" si="119"/>
        <v>0</v>
      </c>
      <c r="EM108" s="650">
        <f t="shared" si="119"/>
        <v>0</v>
      </c>
      <c r="EN108" s="650">
        <f t="shared" si="119"/>
        <v>0</v>
      </c>
      <c r="EO108" s="650">
        <f t="shared" si="119"/>
        <v>0</v>
      </c>
      <c r="EP108" s="650">
        <f t="shared" si="119"/>
        <v>0</v>
      </c>
      <c r="EQ108" s="650">
        <f t="shared" si="119"/>
        <v>0</v>
      </c>
      <c r="ER108" s="650">
        <f t="shared" si="119"/>
        <v>0</v>
      </c>
      <c r="ES108" s="650">
        <f t="shared" si="119"/>
        <v>0</v>
      </c>
      <c r="ET108" s="650">
        <f t="shared" si="119"/>
        <v>0</v>
      </c>
      <c r="EU108" s="650">
        <f t="shared" si="119"/>
        <v>0</v>
      </c>
      <c r="EV108" s="650">
        <f t="shared" si="119"/>
        <v>0</v>
      </c>
      <c r="EW108" s="650">
        <f t="shared" si="119"/>
        <v>0</v>
      </c>
      <c r="EX108" s="650">
        <f t="shared" si="119"/>
        <v>0</v>
      </c>
      <c r="EY108" s="612"/>
      <c r="FB108" s="612"/>
    </row>
    <row r="109" spans="1:158" s="86" customFormat="1" outlineLevel="1">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E109" s="621"/>
      <c r="EY109" s="612"/>
      <c r="FB109" s="612"/>
    </row>
    <row r="110" spans="1:158" s="86" customFormat="1" outlineLevel="1" collapsed="1">
      <c r="A110" s="1025" t="str">
        <f>Constants!$B$298</f>
        <v>ID Checking</v>
      </c>
      <c r="B110" s="1025"/>
      <c r="C110" s="1025"/>
      <c r="D110" s="861">
        <f>IF(AE112=0,0,AE113/AE112)</f>
        <v>0</v>
      </c>
      <c r="E110" s="318"/>
      <c r="F110" s="318"/>
      <c r="G110" s="318"/>
      <c r="H110" s="318"/>
      <c r="I110" s="318"/>
      <c r="J110" s="318"/>
      <c r="K110" s="318"/>
      <c r="L110" s="318"/>
      <c r="M110" s="318"/>
      <c r="N110" s="318"/>
      <c r="O110" s="318"/>
      <c r="P110" s="318"/>
      <c r="Q110" s="318"/>
      <c r="R110" s="318"/>
      <c r="S110" s="318"/>
      <c r="T110" s="318"/>
      <c r="U110" s="318"/>
      <c r="V110" s="318"/>
      <c r="W110" s="318"/>
      <c r="X110" s="318"/>
      <c r="Y110" s="318"/>
      <c r="Z110" s="318"/>
      <c r="AA110" s="318"/>
      <c r="AB110" s="318"/>
      <c r="AC110" s="318"/>
      <c r="AD110" s="625" t="str">
        <f>Constants!$E$298</f>
        <v>8_ATP</v>
      </c>
      <c r="AE110" s="626">
        <f>IF(AE116=0,0,-(1-(AE116/AE113)))</f>
        <v>0</v>
      </c>
      <c r="EY110" s="612"/>
      <c r="EZ110" s="622"/>
      <c r="FB110" s="612"/>
    </row>
    <row r="111" spans="1:158" s="634" customFormat="1" ht="5.0999999999999996" hidden="1" customHeight="1" outlineLevel="2">
      <c r="A111" s="627"/>
      <c r="B111" s="627"/>
      <c r="C111" s="627"/>
      <c r="D111" s="627"/>
      <c r="E111" s="628"/>
      <c r="F111" s="627"/>
      <c r="G111" s="627"/>
      <c r="H111" s="627"/>
      <c r="I111" s="627"/>
      <c r="J111" s="627"/>
      <c r="K111" s="627"/>
      <c r="L111" s="627"/>
      <c r="M111" s="627"/>
      <c r="N111" s="627"/>
      <c r="O111" s="627"/>
      <c r="P111" s="627"/>
      <c r="Q111" s="627"/>
      <c r="R111" s="627"/>
      <c r="S111" s="627"/>
      <c r="T111" s="627"/>
      <c r="U111" s="627"/>
      <c r="V111" s="627"/>
      <c r="W111" s="627"/>
      <c r="X111" s="627"/>
      <c r="Y111" s="627"/>
      <c r="Z111" s="627"/>
      <c r="AA111" s="627"/>
      <c r="AB111" s="629"/>
      <c r="AC111" s="627"/>
      <c r="AD111" s="630"/>
      <c r="AE111" s="631"/>
      <c r="AF111" s="204"/>
      <c r="AG111" s="204"/>
      <c r="AH111" s="204"/>
      <c r="AI111" s="204"/>
      <c r="AJ111" s="204"/>
      <c r="AK111" s="204"/>
      <c r="AL111" s="204"/>
      <c r="AM111" s="204"/>
      <c r="AN111" s="204"/>
      <c r="AO111" s="204"/>
      <c r="AP111" s="204"/>
      <c r="AQ111" s="204"/>
      <c r="AR111" s="204"/>
      <c r="AS111" s="204"/>
      <c r="AT111" s="204"/>
      <c r="AU111" s="204"/>
      <c r="AV111" s="204"/>
      <c r="AW111" s="204"/>
      <c r="AX111" s="204"/>
      <c r="AY111" s="204"/>
      <c r="AZ111" s="204"/>
      <c r="BA111" s="204"/>
      <c r="BB111" s="204"/>
      <c r="BC111" s="204"/>
      <c r="BD111" s="204"/>
      <c r="BE111" s="204"/>
      <c r="BF111" s="204"/>
      <c r="BG111" s="204"/>
      <c r="BH111" s="204"/>
      <c r="BI111" s="204"/>
      <c r="BJ111" s="204"/>
      <c r="BK111" s="204"/>
      <c r="BL111" s="204"/>
      <c r="BM111" s="204"/>
      <c r="BN111" s="204"/>
      <c r="BO111" s="204"/>
      <c r="BP111" s="204"/>
      <c r="BQ111" s="204"/>
      <c r="BR111" s="204"/>
      <c r="BS111" s="204"/>
      <c r="BT111" s="204"/>
      <c r="BU111" s="204"/>
      <c r="BV111" s="204"/>
      <c r="BW111" s="204"/>
      <c r="BX111" s="204"/>
      <c r="BY111" s="204"/>
      <c r="BZ111" s="204"/>
      <c r="CA111" s="204"/>
      <c r="CB111" s="204"/>
      <c r="CC111" s="204"/>
      <c r="CD111" s="204"/>
      <c r="CE111" s="204"/>
      <c r="CF111" s="204"/>
      <c r="CG111" s="204"/>
      <c r="CH111" s="204"/>
      <c r="CI111" s="204"/>
      <c r="CJ111" s="204"/>
      <c r="CK111" s="204"/>
      <c r="CL111" s="204"/>
      <c r="CM111" s="204"/>
      <c r="CN111" s="204"/>
      <c r="CO111" s="204"/>
      <c r="CP111" s="204"/>
      <c r="CQ111" s="204"/>
      <c r="CR111" s="204"/>
      <c r="CS111" s="204"/>
      <c r="CT111" s="204"/>
      <c r="CU111" s="204"/>
      <c r="CV111" s="204"/>
      <c r="CW111" s="204"/>
      <c r="CX111" s="204"/>
      <c r="CY111" s="204"/>
      <c r="CZ111" s="204"/>
      <c r="DA111" s="204"/>
      <c r="DB111" s="204"/>
      <c r="DC111" s="204"/>
      <c r="DD111" s="204"/>
      <c r="DE111" s="204"/>
      <c r="DF111" s="204"/>
      <c r="DG111" s="204"/>
      <c r="DH111" s="204"/>
      <c r="DI111" s="204"/>
      <c r="DJ111" s="204"/>
      <c r="DK111" s="204"/>
      <c r="DL111" s="204"/>
      <c r="DM111" s="204"/>
      <c r="DN111" s="204"/>
      <c r="DO111" s="204"/>
      <c r="DP111" s="204"/>
      <c r="DQ111" s="204"/>
      <c r="DR111" s="204"/>
      <c r="DS111" s="204"/>
      <c r="DT111" s="204"/>
      <c r="DU111" s="204"/>
      <c r="DV111" s="204"/>
      <c r="DW111" s="204"/>
      <c r="DX111" s="204"/>
      <c r="DY111" s="204"/>
      <c r="DZ111" s="204"/>
      <c r="EA111" s="204"/>
      <c r="EB111" s="204"/>
      <c r="EC111" s="204"/>
      <c r="ED111" s="204"/>
      <c r="EE111" s="204"/>
      <c r="EF111" s="204"/>
      <c r="EG111" s="204"/>
      <c r="EH111" s="204"/>
      <c r="EI111" s="204"/>
      <c r="EJ111" s="204"/>
      <c r="EK111" s="204"/>
      <c r="EL111" s="204"/>
      <c r="EM111" s="204"/>
      <c r="EN111" s="204"/>
      <c r="EO111" s="204"/>
      <c r="EP111" s="204"/>
      <c r="EQ111" s="204"/>
      <c r="ER111" s="204"/>
      <c r="ES111" s="204"/>
      <c r="ET111" s="204"/>
      <c r="EU111" s="204"/>
      <c r="EV111" s="204"/>
      <c r="EW111" s="204"/>
      <c r="EX111" s="204"/>
      <c r="EY111" s="632"/>
      <c r="EZ111" s="201"/>
      <c r="FA111" s="201"/>
      <c r="FB111" s="633"/>
    </row>
    <row r="112" spans="1:158" s="86" customFormat="1" ht="12.75" hidden="1" customHeight="1" outlineLevel="2">
      <c r="A112" s="1020">
        <v>9</v>
      </c>
      <c r="B112" s="303"/>
      <c r="C112" s="635" t="str">
        <f>$C$16</f>
        <v>For information:</v>
      </c>
      <c r="D112" s="847" t="str">
        <f>$D$16</f>
        <v>Volume</v>
      </c>
      <c r="E112" s="333"/>
      <c r="F112" s="849"/>
      <c r="G112" s="849"/>
      <c r="H112" s="849"/>
      <c r="I112" s="849"/>
      <c r="J112" s="849"/>
      <c r="K112" s="849"/>
      <c r="L112" s="849"/>
      <c r="M112" s="849"/>
      <c r="N112" s="849"/>
      <c r="O112" s="849"/>
      <c r="P112" s="849"/>
      <c r="Q112" s="849"/>
      <c r="R112" s="849"/>
      <c r="S112" s="849"/>
      <c r="T112" s="849"/>
      <c r="U112" s="849"/>
      <c r="V112" s="850"/>
      <c r="W112" s="849"/>
      <c r="X112" s="849"/>
      <c r="Y112" s="849"/>
      <c r="Z112" s="849"/>
      <c r="AA112" s="849"/>
      <c r="AB112" s="333"/>
      <c r="AC112" s="333"/>
      <c r="AD112" s="528" t="s">
        <v>937</v>
      </c>
      <c r="AE112" s="304">
        <f>SUM(AF112:EY112)</f>
        <v>64</v>
      </c>
      <c r="AF112" s="297">
        <f>SUMIF(VolList,$AD112,Constants!AF$1150:AF$1165)</f>
        <v>0</v>
      </c>
      <c r="AG112" s="298">
        <f>SUMIF(VolList,$AD112,Constants!AG$1150:AG$1165)</f>
        <v>0</v>
      </c>
      <c r="AH112" s="298">
        <f>SUMIF(VolList,$AD112,Constants!AH$1150:AH$1165)</f>
        <v>1</v>
      </c>
      <c r="AI112" s="298">
        <f>SUMIF(VolList,$AD112,Constants!AI$1150:AI$1165)</f>
        <v>1</v>
      </c>
      <c r="AJ112" s="298">
        <f>SUMIF(VolList,$AD112,Constants!AJ$1150:AJ$1165)</f>
        <v>1</v>
      </c>
      <c r="AK112" s="298">
        <f>SUMIF(VolList,$AD112,Constants!AK$1150:AK$1165)</f>
        <v>1</v>
      </c>
      <c r="AL112" s="298">
        <f>SUMIF(VolList,$AD112,Constants!AL$1150:AL$1165)</f>
        <v>1</v>
      </c>
      <c r="AM112" s="298">
        <f>SUMIF(VolList,$AD112,Constants!AM$1150:AM$1165)</f>
        <v>1</v>
      </c>
      <c r="AN112" s="298">
        <f>SUMIF(VolList,$AD112,Constants!AN$1150:AN$1165)</f>
        <v>1</v>
      </c>
      <c r="AO112" s="298">
        <f>SUMIF(VolList,$AD112,Constants!AO$1150:AO$1165)</f>
        <v>1</v>
      </c>
      <c r="AP112" s="298">
        <f>SUMIF(VolList,$AD112,Constants!AP$1150:AP$1165)</f>
        <v>1</v>
      </c>
      <c r="AQ112" s="298">
        <f>SUMIF(VolList,$AD112,Constants!AQ$1150:AQ$1165)</f>
        <v>1</v>
      </c>
      <c r="AR112" s="298">
        <f>SUMIF(VolList,$AD112,Constants!AR$1150:AR$1165)</f>
        <v>1</v>
      </c>
      <c r="AS112" s="298">
        <f>SUMIF(VolList,$AD112,Constants!AS$1150:AS$1165)</f>
        <v>1</v>
      </c>
      <c r="AT112" s="298">
        <f>SUMIF(VolList,$AD112,Constants!AT$1150:AT$1165)</f>
        <v>1</v>
      </c>
      <c r="AU112" s="298">
        <f>SUMIF(VolList,$AD112,Constants!AU$1150:AU$1165)</f>
        <v>1</v>
      </c>
      <c r="AV112" s="298">
        <f>SUMIF(VolList,$AD112,Constants!AV$1150:AV$1165)</f>
        <v>1</v>
      </c>
      <c r="AW112" s="298">
        <f>SUMIF(VolList,$AD112,Constants!AW$1150:AW$1165)</f>
        <v>1</v>
      </c>
      <c r="AX112" s="298">
        <f>SUMIF(VolList,$AD112,Constants!AX$1150:AX$1165)</f>
        <v>1</v>
      </c>
      <c r="AY112" s="298">
        <f>SUMIF(VolList,$AD112,Constants!AY$1150:AY$1165)</f>
        <v>1</v>
      </c>
      <c r="AZ112" s="298">
        <f>SUMIF(VolList,$AD112,Constants!AZ$1150:AZ$1165)</f>
        <v>1</v>
      </c>
      <c r="BA112" s="298">
        <f>SUMIF(VolList,$AD112,Constants!BA$1150:BA$1165)</f>
        <v>1</v>
      </c>
      <c r="BB112" s="298">
        <f>SUMIF(VolList,$AD112,Constants!BB$1150:BB$1165)</f>
        <v>1</v>
      </c>
      <c r="BC112" s="298">
        <f>SUMIF(VolList,$AD112,Constants!BC$1150:BC$1165)</f>
        <v>1</v>
      </c>
      <c r="BD112" s="298">
        <f>SUMIF(VolList,$AD112,Constants!BD$1150:BD$1165)</f>
        <v>1</v>
      </c>
      <c r="BE112" s="298">
        <f>SUMIF(VolList,$AD112,Constants!BE$1150:BE$1165)</f>
        <v>1</v>
      </c>
      <c r="BF112" s="298">
        <f>SUMIF(VolList,$AD112,Constants!BF$1150:BF$1165)</f>
        <v>1</v>
      </c>
      <c r="BG112" s="298">
        <f>SUMIF(VolList,$AD112,Constants!BG$1150:BG$1165)</f>
        <v>1</v>
      </c>
      <c r="BH112" s="298">
        <f>SUMIF(VolList,$AD112,Constants!BH$1150:BH$1165)</f>
        <v>1</v>
      </c>
      <c r="BI112" s="298">
        <f>SUMIF(VolList,$AD112,Constants!BI$1150:BI$1165)</f>
        <v>1</v>
      </c>
      <c r="BJ112" s="298">
        <f>SUMIF(VolList,$AD112,Constants!BJ$1150:BJ$1165)</f>
        <v>1</v>
      </c>
      <c r="BK112" s="298">
        <f>SUMIF(VolList,$AD112,Constants!BK$1150:BK$1165)</f>
        <v>1</v>
      </c>
      <c r="BL112" s="298">
        <f>SUMIF(VolList,$AD112,Constants!BL$1150:BL$1165)</f>
        <v>1</v>
      </c>
      <c r="BM112" s="298">
        <f>SUMIF(VolList,$AD112,Constants!BM$1150:BM$1165)</f>
        <v>1</v>
      </c>
      <c r="BN112" s="298">
        <f>SUMIF(VolList,$AD112,Constants!BN$1150:BN$1165)</f>
        <v>1</v>
      </c>
      <c r="BO112" s="298">
        <f>SUMIF(VolList,$AD112,Constants!BO$1150:BO$1165)</f>
        <v>1</v>
      </c>
      <c r="BP112" s="298">
        <f>SUMIF(VolList,$AD112,Constants!BP$1150:BP$1165)</f>
        <v>1</v>
      </c>
      <c r="BQ112" s="298">
        <f>SUMIF(VolList,$AD112,Constants!BQ$1150:BQ$1165)</f>
        <v>1</v>
      </c>
      <c r="BR112" s="298">
        <f>SUMIF(VolList,$AD112,Constants!BR$1150:BR$1165)</f>
        <v>1</v>
      </c>
      <c r="BS112" s="298">
        <f>SUMIF(VolList,$AD112,Constants!BS$1150:BS$1165)</f>
        <v>1</v>
      </c>
      <c r="BT112" s="298">
        <f>SUMIF(VolList,$AD112,Constants!BT$1150:BT$1165)</f>
        <v>1</v>
      </c>
      <c r="BU112" s="298">
        <f>SUMIF(VolList,$AD112,Constants!BU$1150:BU$1165)</f>
        <v>1</v>
      </c>
      <c r="BV112" s="298">
        <f>SUMIF(VolList,$AD112,Constants!BV$1150:BV$1165)</f>
        <v>1</v>
      </c>
      <c r="BW112" s="298">
        <f>SUMIF(VolList,$AD112,Constants!BW$1150:BW$1165)</f>
        <v>1</v>
      </c>
      <c r="BX112" s="298">
        <f>SUMIF(VolList,$AD112,Constants!BX$1150:BX$1165)</f>
        <v>1</v>
      </c>
      <c r="BY112" s="298">
        <f>SUMIF(VolList,$AD112,Constants!BY$1150:BY$1165)</f>
        <v>1</v>
      </c>
      <c r="BZ112" s="298">
        <f>SUMIF(VolList,$AD112,Constants!BZ$1150:BZ$1165)</f>
        <v>1</v>
      </c>
      <c r="CA112" s="298">
        <f>SUMIF(VolList,$AD112,Constants!CA$1150:CA$1165)</f>
        <v>1</v>
      </c>
      <c r="CB112" s="298">
        <f>SUMIF(VolList,$AD112,Constants!CB$1150:CB$1165)</f>
        <v>1</v>
      </c>
      <c r="CC112" s="298">
        <f>SUMIF(VolList,$AD112,Constants!CC$1150:CC$1165)</f>
        <v>1</v>
      </c>
      <c r="CD112" s="298">
        <f>SUMIF(VolList,$AD112,Constants!CD$1150:CD$1165)</f>
        <v>1</v>
      </c>
      <c r="CE112" s="298">
        <f>SUMIF(VolList,$AD112,Constants!CE$1150:CE$1165)</f>
        <v>1</v>
      </c>
      <c r="CF112" s="298">
        <f>SUMIF(VolList,$AD112,Constants!CF$1150:CF$1165)</f>
        <v>1</v>
      </c>
      <c r="CG112" s="298">
        <f>SUMIF(VolList,$AD112,Constants!CG$1150:CG$1165)</f>
        <v>1</v>
      </c>
      <c r="CH112" s="298">
        <f>SUMIF(VolList,$AD112,Constants!CH$1150:CH$1165)</f>
        <v>1</v>
      </c>
      <c r="CI112" s="298">
        <f>SUMIF(VolList,$AD112,Constants!CI$1150:CI$1165)</f>
        <v>1</v>
      </c>
      <c r="CJ112" s="298">
        <f>SUMIF(VolList,$AD112,Constants!CJ$1150:CJ$1165)</f>
        <v>1</v>
      </c>
      <c r="CK112" s="298">
        <f>SUMIF(VolList,$AD112,Constants!CK$1150:CK$1165)</f>
        <v>1</v>
      </c>
      <c r="CL112" s="298">
        <f>SUMIF(VolList,$AD112,Constants!CL$1150:CL$1165)</f>
        <v>1</v>
      </c>
      <c r="CM112" s="298">
        <f>SUMIF(VolList,$AD112,Constants!CM$1150:CM$1165)</f>
        <v>1</v>
      </c>
      <c r="CN112" s="298">
        <f>SUMIF(VolList,$AD112,Constants!CN$1150:CN$1165)</f>
        <v>1</v>
      </c>
      <c r="CO112" s="298">
        <f>SUMIF(VolList,$AD112,Constants!CO$1150:CO$1165)</f>
        <v>1</v>
      </c>
      <c r="CP112" s="298">
        <f>SUMIF(VolList,$AD112,Constants!CP$1150:CP$1165)</f>
        <v>1</v>
      </c>
      <c r="CQ112" s="298">
        <f>SUMIF(VolList,$AD112,Constants!CQ$1150:CQ$1165)</f>
        <v>1</v>
      </c>
      <c r="CR112" s="298">
        <f>SUMIF(VolList,$AD112,Constants!CR$1150:CR$1165)</f>
        <v>1</v>
      </c>
      <c r="CS112" s="298">
        <f>SUMIF(VolList,$AD112,Constants!CS$1150:CS$1165)</f>
        <v>1</v>
      </c>
      <c r="CT112" s="298">
        <f>SUMIF(VolList,$AD112,Constants!CT$1150:CT$1165)</f>
        <v>0</v>
      </c>
      <c r="CU112" s="298">
        <f>SUMIF(VolList,$AD112,Constants!CU$1150:CU$1165)</f>
        <v>0</v>
      </c>
      <c r="CV112" s="298">
        <f>SUMIF(VolList,$AD112,Constants!CV$1150:CV$1165)</f>
        <v>0</v>
      </c>
      <c r="CW112" s="298">
        <f>SUMIF(VolList,$AD112,Constants!CW$1150:CW$1165)</f>
        <v>0</v>
      </c>
      <c r="CX112" s="298">
        <f>SUMIF(VolList,$AD112,Constants!CX$1150:CX$1165)</f>
        <v>0</v>
      </c>
      <c r="CY112" s="298">
        <f>SUMIF(VolList,$AD112,Constants!CY$1150:CY$1165)</f>
        <v>0</v>
      </c>
      <c r="CZ112" s="298">
        <f>SUMIF(VolList,$AD112,Constants!CZ$1150:CZ$1165)</f>
        <v>0</v>
      </c>
      <c r="DA112" s="298">
        <f>SUMIF(VolList,$AD112,Constants!DA$1150:DA$1165)</f>
        <v>0</v>
      </c>
      <c r="DB112" s="298">
        <f>SUMIF(VolList,$AD112,Constants!DB$1150:DB$1165)</f>
        <v>0</v>
      </c>
      <c r="DC112" s="298">
        <f>SUMIF(VolList,$AD112,Constants!DC$1150:DC$1165)</f>
        <v>0</v>
      </c>
      <c r="DD112" s="298">
        <f>SUMIF(VolList,$AD112,Constants!DD$1150:DD$1165)</f>
        <v>0</v>
      </c>
      <c r="DE112" s="298">
        <f>SUMIF(VolList,$AD112,Constants!DE$1150:DE$1165)</f>
        <v>0</v>
      </c>
      <c r="DF112" s="298">
        <f>SUMIF(VolList,$AD112,Constants!DF$1150:DF$1165)</f>
        <v>0</v>
      </c>
      <c r="DG112" s="298">
        <f>SUMIF(VolList,$AD112,Constants!DG$1150:DG$1165)</f>
        <v>0</v>
      </c>
      <c r="DH112" s="298">
        <f>SUMIF(VolList,$AD112,Constants!DH$1150:DH$1165)</f>
        <v>0</v>
      </c>
      <c r="DI112" s="298">
        <f>SUMIF(VolList,$AD112,Constants!DI$1150:DI$1165)</f>
        <v>0</v>
      </c>
      <c r="DJ112" s="298">
        <f>SUMIF(VolList,$AD112,Constants!DJ$1150:DJ$1165)</f>
        <v>0</v>
      </c>
      <c r="DK112" s="298">
        <f>SUMIF(VolList,$AD112,Constants!DK$1150:DK$1165)</f>
        <v>0</v>
      </c>
      <c r="DL112" s="298">
        <f>SUMIF(VolList,$AD112,Constants!DL$1150:DL$1165)</f>
        <v>0</v>
      </c>
      <c r="DM112" s="298">
        <f>SUMIF(VolList,$AD112,Constants!DM$1150:DM$1165)</f>
        <v>0</v>
      </c>
      <c r="DN112" s="298">
        <f>SUMIF(VolList,$AD112,Constants!DN$1150:DN$1165)</f>
        <v>0</v>
      </c>
      <c r="DO112" s="298">
        <f>SUMIF(VolList,$AD112,Constants!DO$1150:DO$1165)</f>
        <v>0</v>
      </c>
      <c r="DP112" s="298">
        <f>SUMIF(VolList,$AD112,Constants!DP$1150:DP$1165)</f>
        <v>0</v>
      </c>
      <c r="DQ112" s="298">
        <f>SUMIF(VolList,$AD112,Constants!DQ$1150:DQ$1165)</f>
        <v>0</v>
      </c>
      <c r="DR112" s="298">
        <f>SUMIF(VolList,$AD112,Constants!DR$1150:DR$1165)</f>
        <v>0</v>
      </c>
      <c r="DS112" s="298">
        <f>SUMIF(VolList,$AD112,Constants!DS$1150:DS$1165)</f>
        <v>0</v>
      </c>
      <c r="DT112" s="298">
        <f>SUMIF(VolList,$AD112,Constants!DT$1150:DT$1165)</f>
        <v>0</v>
      </c>
      <c r="DU112" s="298">
        <f>SUMIF(VolList,$AD112,Constants!DU$1150:DU$1165)</f>
        <v>0</v>
      </c>
      <c r="DV112" s="298">
        <f>SUMIF(VolList,$AD112,Constants!DV$1150:DV$1165)</f>
        <v>0</v>
      </c>
      <c r="DW112" s="298">
        <f>SUMIF(VolList,$AD112,Constants!DW$1150:DW$1165)</f>
        <v>0</v>
      </c>
      <c r="DX112" s="298">
        <f>SUMIF(VolList,$AD112,Constants!DX$1150:DX$1165)</f>
        <v>0</v>
      </c>
      <c r="DY112" s="298">
        <f>SUMIF(VolList,$AD112,Constants!DY$1150:DY$1165)</f>
        <v>0</v>
      </c>
      <c r="DZ112" s="298">
        <f>SUMIF(VolList,$AD112,Constants!DZ$1150:DZ$1165)</f>
        <v>0</v>
      </c>
      <c r="EA112" s="298">
        <f>SUMIF(VolList,$AD112,Constants!EA$1150:EA$1165)</f>
        <v>0</v>
      </c>
      <c r="EB112" s="298">
        <f>SUMIF(VolList,$AD112,Constants!EB$1150:EB$1165)</f>
        <v>0</v>
      </c>
      <c r="EC112" s="298">
        <f>SUMIF(VolList,$AD112,Constants!EC$1150:EC$1165)</f>
        <v>0</v>
      </c>
      <c r="ED112" s="298">
        <f>SUMIF(VolList,$AD112,Constants!ED$1150:ED$1165)</f>
        <v>0</v>
      </c>
      <c r="EE112" s="298">
        <f>SUMIF(VolList,$AD112,Constants!EE$1150:EE$1165)</f>
        <v>0</v>
      </c>
      <c r="EF112" s="298">
        <f>SUMIF(VolList,$AD112,Constants!EF$1150:EF$1165)</f>
        <v>0</v>
      </c>
      <c r="EG112" s="298">
        <f>SUMIF(VolList,$AD112,Constants!EG$1150:EG$1165)</f>
        <v>0</v>
      </c>
      <c r="EH112" s="298">
        <f>SUMIF(VolList,$AD112,Constants!EH$1150:EH$1165)</f>
        <v>0</v>
      </c>
      <c r="EI112" s="298">
        <f>SUMIF(VolList,$AD112,Constants!EI$1150:EI$1165)</f>
        <v>0</v>
      </c>
      <c r="EJ112" s="298">
        <f>SUMIF(VolList,$AD112,Constants!EJ$1150:EJ$1165)</f>
        <v>0</v>
      </c>
      <c r="EK112" s="298">
        <f>SUMIF(VolList,$AD112,Constants!EK$1150:EK$1165)</f>
        <v>0</v>
      </c>
      <c r="EL112" s="298">
        <f>SUMIF(VolList,$AD112,Constants!EL$1150:EL$1165)</f>
        <v>0</v>
      </c>
      <c r="EM112" s="298">
        <f>SUMIF(VolList,$AD112,Constants!EM$1150:EM$1165)</f>
        <v>0</v>
      </c>
      <c r="EN112" s="298">
        <f>SUMIF(VolList,$AD112,Constants!EN$1150:EN$1165)</f>
        <v>0</v>
      </c>
      <c r="EO112" s="298">
        <f>SUMIF(VolList,$AD112,Constants!EO$1150:EO$1165)</f>
        <v>0</v>
      </c>
      <c r="EP112" s="298">
        <f>SUMIF(VolList,$AD112,Constants!EP$1150:EP$1165)</f>
        <v>0</v>
      </c>
      <c r="EQ112" s="298">
        <f>SUMIF(VolList,$AD112,Constants!EQ$1150:EQ$1165)</f>
        <v>0</v>
      </c>
      <c r="ER112" s="298">
        <f>SUMIF(VolList,$AD112,Constants!ER$1150:ER$1165)</f>
        <v>0</v>
      </c>
      <c r="ES112" s="298">
        <f>SUMIF(VolList,$AD112,Constants!ES$1150:ES$1165)</f>
        <v>0</v>
      </c>
      <c r="ET112" s="298">
        <f>SUMIF(VolList,$AD112,Constants!ET$1150:ET$1165)</f>
        <v>0</v>
      </c>
      <c r="EU112" s="298">
        <f>SUMIF(VolList,$AD112,Constants!EU$1150:EU$1165)</f>
        <v>0</v>
      </c>
      <c r="EV112" s="298">
        <f>SUMIF(VolList,$AD112,Constants!EV$1150:EV$1165)</f>
        <v>0</v>
      </c>
      <c r="EW112" s="298">
        <f>SUMIF(VolList,$AD112,Constants!EW$1150:EW$1165)</f>
        <v>0</v>
      </c>
      <c r="EX112" s="298">
        <f>SUMIF(VolList,$AD112,Constants!EX$1150:EX$1165)</f>
        <v>0</v>
      </c>
      <c r="EY112" s="612"/>
      <c r="FB112" s="612"/>
    </row>
    <row r="113" spans="1:158" s="86" customFormat="1" ht="12.75" hidden="1" customHeight="1" outlineLevel="2">
      <c r="A113" s="1021"/>
      <c r="B113" s="303"/>
      <c r="C113" s="636"/>
      <c r="D113" s="680"/>
      <c r="E113" s="303"/>
      <c r="F113" s="851"/>
      <c r="G113" s="851"/>
      <c r="H113" s="851"/>
      <c r="I113" s="851"/>
      <c r="J113" s="851"/>
      <c r="K113" s="851"/>
      <c r="L113" s="851"/>
      <c r="M113" s="851"/>
      <c r="N113" s="851"/>
      <c r="O113" s="851"/>
      <c r="P113" s="851"/>
      <c r="Q113" s="851"/>
      <c r="R113" s="851"/>
      <c r="S113" s="851"/>
      <c r="T113" s="851"/>
      <c r="U113" s="851"/>
      <c r="V113" s="852"/>
      <c r="W113" s="851"/>
      <c r="X113" s="851"/>
      <c r="Y113" s="851"/>
      <c r="Z113" s="851"/>
      <c r="AA113" s="851"/>
      <c r="AB113" s="303"/>
      <c r="AC113" s="303"/>
      <c r="AD113" s="681" t="str">
        <f>$AD$17</f>
        <v>Cost Plus</v>
      </c>
      <c r="AE113" s="304">
        <f>SUM(AF113:EY113)</f>
        <v>0</v>
      </c>
      <c r="AF113" s="637">
        <f>SUMIF('Cost Plus'!$V$14:$V$114,$AD110,'Cost Plus'!AF$14:AF$114)</f>
        <v>0</v>
      </c>
      <c r="AG113" s="300">
        <f>SUMIF('Cost Plus'!$V$14:$V$114,$AD110,'Cost Plus'!AG$14:AG$114)</f>
        <v>0</v>
      </c>
      <c r="AH113" s="300">
        <f>SUMIF('Cost Plus'!$V$14:$V$114,$AD110,'Cost Plus'!AH$14:AH$114)</f>
        <v>0</v>
      </c>
      <c r="AI113" s="300">
        <f>SUMIF('Cost Plus'!$V$14:$V$114,$AD110,'Cost Plus'!AI$14:AI$114)</f>
        <v>0</v>
      </c>
      <c r="AJ113" s="300">
        <f>SUMIF('Cost Plus'!$V$14:$V$114,$AD110,'Cost Plus'!AJ$14:AJ$114)</f>
        <v>0</v>
      </c>
      <c r="AK113" s="300">
        <f>SUMIF('Cost Plus'!$V$14:$V$114,$AD110,'Cost Plus'!AK$14:AK$114)</f>
        <v>0</v>
      </c>
      <c r="AL113" s="300">
        <f>SUMIF('Cost Plus'!$V$14:$V$114,$AD110,'Cost Plus'!AL$14:AL$114)</f>
        <v>0</v>
      </c>
      <c r="AM113" s="300">
        <f>SUMIF('Cost Plus'!$V$14:$V$114,$AD110,'Cost Plus'!AM$14:AM$114)</f>
        <v>0</v>
      </c>
      <c r="AN113" s="300">
        <f>SUMIF('Cost Plus'!$V$14:$V$114,$AD110,'Cost Plus'!AN$14:AN$114)</f>
        <v>0</v>
      </c>
      <c r="AO113" s="300">
        <f>SUMIF('Cost Plus'!$V$14:$V$114,$AD110,'Cost Plus'!AO$14:AO$114)</f>
        <v>0</v>
      </c>
      <c r="AP113" s="300">
        <f>SUMIF('Cost Plus'!$V$14:$V$114,$AD110,'Cost Plus'!AP$14:AP$114)</f>
        <v>0</v>
      </c>
      <c r="AQ113" s="300">
        <f>SUMIF('Cost Plus'!$V$14:$V$114,$AD110,'Cost Plus'!AQ$14:AQ$114)</f>
        <v>0</v>
      </c>
      <c r="AR113" s="300">
        <f>SUMIF('Cost Plus'!$V$14:$V$114,$AD110,'Cost Plus'!AR$14:AR$114)</f>
        <v>0</v>
      </c>
      <c r="AS113" s="300">
        <f>SUMIF('Cost Plus'!$V$14:$V$114,$AD110,'Cost Plus'!AS$14:AS$114)</f>
        <v>0</v>
      </c>
      <c r="AT113" s="300">
        <f>SUMIF('Cost Plus'!$V$14:$V$114,$AD110,'Cost Plus'!AT$14:AT$114)</f>
        <v>0</v>
      </c>
      <c r="AU113" s="300">
        <f>SUMIF('Cost Plus'!$V$14:$V$114,$AD110,'Cost Plus'!AU$14:AU$114)</f>
        <v>0</v>
      </c>
      <c r="AV113" s="300">
        <f>SUMIF('Cost Plus'!$V$14:$V$114,$AD110,'Cost Plus'!AV$14:AV$114)</f>
        <v>0</v>
      </c>
      <c r="AW113" s="300">
        <f>SUMIF('Cost Plus'!$V$14:$V$114,$AD110,'Cost Plus'!AW$14:AW$114)</f>
        <v>0</v>
      </c>
      <c r="AX113" s="300">
        <f>SUMIF('Cost Plus'!$V$14:$V$114,$AD110,'Cost Plus'!AX$14:AX$114)</f>
        <v>0</v>
      </c>
      <c r="AY113" s="300">
        <f>SUMIF('Cost Plus'!$V$14:$V$114,$AD110,'Cost Plus'!AY$14:AY$114)</f>
        <v>0</v>
      </c>
      <c r="AZ113" s="300">
        <f>SUMIF('Cost Plus'!$V$14:$V$114,$AD110,'Cost Plus'!AZ$14:AZ$114)</f>
        <v>0</v>
      </c>
      <c r="BA113" s="300">
        <f>SUMIF('Cost Plus'!$V$14:$V$114,$AD110,'Cost Plus'!BA$14:BA$114)</f>
        <v>0</v>
      </c>
      <c r="BB113" s="300">
        <f>SUMIF('Cost Plus'!$V$14:$V$114,$AD110,'Cost Plus'!BB$14:BB$114)</f>
        <v>0</v>
      </c>
      <c r="BC113" s="300">
        <f>SUMIF('Cost Plus'!$V$14:$V$114,$AD110,'Cost Plus'!BC$14:BC$114)</f>
        <v>0</v>
      </c>
      <c r="BD113" s="300">
        <f>SUMIF('Cost Plus'!$V$14:$V$114,$AD110,'Cost Plus'!BD$14:BD$114)</f>
        <v>0</v>
      </c>
      <c r="BE113" s="300">
        <f>SUMIF('Cost Plus'!$V$14:$V$114,$AD110,'Cost Plus'!BE$14:BE$114)</f>
        <v>0</v>
      </c>
      <c r="BF113" s="300">
        <f>SUMIF('Cost Plus'!$V$14:$V$114,$AD110,'Cost Plus'!BF$14:BF$114)</f>
        <v>0</v>
      </c>
      <c r="BG113" s="300">
        <f>SUMIF('Cost Plus'!$V$14:$V$114,$AD110,'Cost Plus'!BG$14:BG$114)</f>
        <v>0</v>
      </c>
      <c r="BH113" s="300">
        <f>SUMIF('Cost Plus'!$V$14:$V$114,$AD110,'Cost Plus'!BH$14:BH$114)</f>
        <v>0</v>
      </c>
      <c r="BI113" s="300">
        <f>SUMIF('Cost Plus'!$V$14:$V$114,$AD110,'Cost Plus'!BI$14:BI$114)</f>
        <v>0</v>
      </c>
      <c r="BJ113" s="300">
        <f>SUMIF('Cost Plus'!$V$14:$V$114,$AD110,'Cost Plus'!BJ$14:BJ$114)</f>
        <v>0</v>
      </c>
      <c r="BK113" s="300">
        <f>SUMIF('Cost Plus'!$V$14:$V$114,$AD110,'Cost Plus'!BK$14:BK$114)</f>
        <v>0</v>
      </c>
      <c r="BL113" s="300">
        <f>SUMIF('Cost Plus'!$V$14:$V$114,$AD110,'Cost Plus'!BL$14:BL$114)</f>
        <v>0</v>
      </c>
      <c r="BM113" s="300">
        <f>SUMIF('Cost Plus'!$V$14:$V$114,$AD110,'Cost Plus'!BM$14:BM$114)</f>
        <v>0</v>
      </c>
      <c r="BN113" s="300">
        <f>SUMIF('Cost Plus'!$V$14:$V$114,$AD110,'Cost Plus'!BN$14:BN$114)</f>
        <v>0</v>
      </c>
      <c r="BO113" s="300">
        <f>SUMIF('Cost Plus'!$V$14:$V$114,$AD110,'Cost Plus'!BO$14:BO$114)</f>
        <v>0</v>
      </c>
      <c r="BP113" s="300">
        <f>SUMIF('Cost Plus'!$V$14:$V$114,$AD110,'Cost Plus'!BP$14:BP$114)</f>
        <v>0</v>
      </c>
      <c r="BQ113" s="300">
        <f>SUMIF('Cost Plus'!$V$14:$V$114,$AD110,'Cost Plus'!BQ$14:BQ$114)</f>
        <v>0</v>
      </c>
      <c r="BR113" s="300">
        <f>SUMIF('Cost Plus'!$V$14:$V$114,$AD110,'Cost Plus'!BR$14:BR$114)</f>
        <v>0</v>
      </c>
      <c r="BS113" s="300">
        <f>SUMIF('Cost Plus'!$V$14:$V$114,$AD110,'Cost Plus'!BS$14:BS$114)</f>
        <v>0</v>
      </c>
      <c r="BT113" s="300">
        <f>SUMIF('Cost Plus'!$V$14:$V$114,$AD110,'Cost Plus'!BT$14:BT$114)</f>
        <v>0</v>
      </c>
      <c r="BU113" s="300">
        <f>SUMIF('Cost Plus'!$V$14:$V$114,$AD110,'Cost Plus'!BU$14:BU$114)</f>
        <v>0</v>
      </c>
      <c r="BV113" s="300">
        <f>SUMIF('Cost Plus'!$V$14:$V$114,$AD110,'Cost Plus'!BV$14:BV$114)</f>
        <v>0</v>
      </c>
      <c r="BW113" s="300">
        <f>SUMIF('Cost Plus'!$V$14:$V$114,$AD110,'Cost Plus'!BW$14:BW$114)</f>
        <v>0</v>
      </c>
      <c r="BX113" s="300">
        <f>SUMIF('Cost Plus'!$V$14:$V$114,$AD110,'Cost Plus'!BX$14:BX$114)</f>
        <v>0</v>
      </c>
      <c r="BY113" s="300">
        <f>SUMIF('Cost Plus'!$V$14:$V$114,$AD110,'Cost Plus'!BY$14:BY$114)</f>
        <v>0</v>
      </c>
      <c r="BZ113" s="300">
        <f>SUMIF('Cost Plus'!$V$14:$V$114,$AD110,'Cost Plus'!BZ$14:BZ$114)</f>
        <v>0</v>
      </c>
      <c r="CA113" s="300">
        <f>SUMIF('Cost Plus'!$V$14:$V$114,$AD110,'Cost Plus'!CA$14:CA$114)</f>
        <v>0</v>
      </c>
      <c r="CB113" s="300">
        <f>SUMIF('Cost Plus'!$V$14:$V$114,$AD110,'Cost Plus'!CB$14:CB$114)</f>
        <v>0</v>
      </c>
      <c r="CC113" s="300">
        <f>SUMIF('Cost Plus'!$V$14:$V$114,$AD110,'Cost Plus'!CC$14:CC$114)</f>
        <v>0</v>
      </c>
      <c r="CD113" s="300">
        <f>SUMIF('Cost Plus'!$V$14:$V$114,$AD110,'Cost Plus'!CD$14:CD$114)</f>
        <v>0</v>
      </c>
      <c r="CE113" s="300">
        <f>SUMIF('Cost Plus'!$V$14:$V$114,$AD110,'Cost Plus'!CE$14:CE$114)</f>
        <v>0</v>
      </c>
      <c r="CF113" s="300">
        <f>SUMIF('Cost Plus'!$V$14:$V$114,$AD110,'Cost Plus'!CF$14:CF$114)</f>
        <v>0</v>
      </c>
      <c r="CG113" s="300">
        <f>SUMIF('Cost Plus'!$V$14:$V$114,$AD110,'Cost Plus'!CG$14:CG$114)</f>
        <v>0</v>
      </c>
      <c r="CH113" s="300">
        <f>SUMIF('Cost Plus'!$V$14:$V$114,$AD110,'Cost Plus'!CH$14:CH$114)</f>
        <v>0</v>
      </c>
      <c r="CI113" s="300">
        <f>SUMIF('Cost Plus'!$V$14:$V$114,$AD110,'Cost Plus'!CI$14:CI$114)</f>
        <v>0</v>
      </c>
      <c r="CJ113" s="300">
        <f>SUMIF('Cost Plus'!$V$14:$V$114,$AD110,'Cost Plus'!CJ$14:CJ$114)</f>
        <v>0</v>
      </c>
      <c r="CK113" s="300">
        <f>SUMIF('Cost Plus'!$V$14:$V$114,$AD110,'Cost Plus'!CK$14:CK$114)</f>
        <v>0</v>
      </c>
      <c r="CL113" s="300">
        <f>SUMIF('Cost Plus'!$V$14:$V$114,$AD110,'Cost Plus'!CL$14:CL$114)</f>
        <v>0</v>
      </c>
      <c r="CM113" s="300">
        <f>SUMIF('Cost Plus'!$V$14:$V$114,$AD110,'Cost Plus'!CM$14:CM$114)</f>
        <v>0</v>
      </c>
      <c r="CN113" s="300">
        <f>SUMIF('Cost Plus'!$V$14:$V$114,$AD110,'Cost Plus'!CN$14:CN$114)</f>
        <v>0</v>
      </c>
      <c r="CO113" s="300">
        <f>SUMIF('Cost Plus'!$V$14:$V$114,$AD110,'Cost Plus'!CO$14:CO$114)</f>
        <v>0</v>
      </c>
      <c r="CP113" s="300">
        <f>SUMIF('Cost Plus'!$V$14:$V$114,$AD110,'Cost Plus'!CP$14:CP$114)</f>
        <v>0</v>
      </c>
      <c r="CQ113" s="300">
        <f>SUMIF('Cost Plus'!$V$14:$V$114,$AD110,'Cost Plus'!CQ$14:CQ$114)</f>
        <v>0</v>
      </c>
      <c r="CR113" s="300">
        <f>SUMIF('Cost Plus'!$V$14:$V$114,$AD110,'Cost Plus'!CR$14:CR$114)</f>
        <v>0</v>
      </c>
      <c r="CS113" s="300">
        <f>SUMIF('Cost Plus'!$V$14:$V$114,$AD110,'Cost Plus'!CS$14:CS$114)</f>
        <v>0</v>
      </c>
      <c r="CT113" s="300">
        <f>SUMIF('Cost Plus'!$V$14:$V$114,$AD110,'Cost Plus'!CT$14:CT$114)</f>
        <v>0</v>
      </c>
      <c r="CU113" s="300">
        <f>SUMIF('Cost Plus'!$V$14:$V$114,$AD110,'Cost Plus'!CU$14:CU$114)</f>
        <v>0</v>
      </c>
      <c r="CV113" s="300">
        <f>SUMIF('Cost Plus'!$V$14:$V$114,$AD110,'Cost Plus'!CV$14:CV$114)</f>
        <v>0</v>
      </c>
      <c r="CW113" s="300">
        <f>SUMIF('Cost Plus'!$V$14:$V$114,$AD110,'Cost Plus'!CW$14:CW$114)</f>
        <v>0</v>
      </c>
      <c r="CX113" s="300">
        <f>SUMIF('Cost Plus'!$V$14:$V$114,$AD110,'Cost Plus'!CX$14:CX$114)</f>
        <v>0</v>
      </c>
      <c r="CY113" s="300">
        <f>SUMIF('Cost Plus'!$V$14:$V$114,$AD110,'Cost Plus'!CY$14:CY$114)</f>
        <v>0</v>
      </c>
      <c r="CZ113" s="300">
        <f>SUMIF('Cost Plus'!$V$14:$V$114,$AD110,'Cost Plus'!CZ$14:CZ$114)</f>
        <v>0</v>
      </c>
      <c r="DA113" s="300">
        <f>SUMIF('Cost Plus'!$V$14:$V$114,$AD110,'Cost Plus'!DA$14:DA$114)</f>
        <v>0</v>
      </c>
      <c r="DB113" s="300">
        <f>SUMIF('Cost Plus'!$V$14:$V$114,$AD110,'Cost Plus'!DB$14:DB$114)</f>
        <v>0</v>
      </c>
      <c r="DC113" s="300">
        <f>SUMIF('Cost Plus'!$V$14:$V$114,$AD110,'Cost Plus'!DC$14:DC$114)</f>
        <v>0</v>
      </c>
      <c r="DD113" s="300">
        <f>SUMIF('Cost Plus'!$V$14:$V$114,$AD110,'Cost Plus'!DD$14:DD$114)</f>
        <v>0</v>
      </c>
      <c r="DE113" s="300">
        <f>SUMIF('Cost Plus'!$V$14:$V$114,$AD110,'Cost Plus'!DE$14:DE$114)</f>
        <v>0</v>
      </c>
      <c r="DF113" s="300">
        <f>SUMIF('Cost Plus'!$V$14:$V$114,$AD110,'Cost Plus'!DF$14:DF$114)</f>
        <v>0</v>
      </c>
      <c r="DG113" s="300">
        <f>SUMIF('Cost Plus'!$V$14:$V$114,$AD110,'Cost Plus'!DG$14:DG$114)</f>
        <v>0</v>
      </c>
      <c r="DH113" s="300">
        <f>SUMIF('Cost Plus'!$V$14:$V$114,$AD110,'Cost Plus'!DH$14:DH$114)</f>
        <v>0</v>
      </c>
      <c r="DI113" s="300">
        <f>SUMIF('Cost Plus'!$V$14:$V$114,$AD110,'Cost Plus'!DI$14:DI$114)</f>
        <v>0</v>
      </c>
      <c r="DJ113" s="300">
        <f>SUMIF('Cost Plus'!$V$14:$V$114,$AD110,'Cost Plus'!DJ$14:DJ$114)</f>
        <v>0</v>
      </c>
      <c r="DK113" s="300">
        <f>SUMIF('Cost Plus'!$V$14:$V$114,$AD110,'Cost Plus'!DK$14:DK$114)</f>
        <v>0</v>
      </c>
      <c r="DL113" s="300">
        <f>SUMIF('Cost Plus'!$V$14:$V$114,$AD110,'Cost Plus'!DL$14:DL$114)</f>
        <v>0</v>
      </c>
      <c r="DM113" s="300">
        <f>SUMIF('Cost Plus'!$V$14:$V$114,$AD110,'Cost Plus'!DM$14:DM$114)</f>
        <v>0</v>
      </c>
      <c r="DN113" s="300">
        <f>SUMIF('Cost Plus'!$V$14:$V$114,$AD110,'Cost Plus'!DN$14:DN$114)</f>
        <v>0</v>
      </c>
      <c r="DO113" s="300">
        <f>SUMIF('Cost Plus'!$V$14:$V$114,$AD110,'Cost Plus'!DO$14:DO$114)</f>
        <v>0</v>
      </c>
      <c r="DP113" s="300">
        <f>SUMIF('Cost Plus'!$V$14:$V$114,$AD110,'Cost Plus'!DP$14:DP$114)</f>
        <v>0</v>
      </c>
      <c r="DQ113" s="300">
        <f>SUMIF('Cost Plus'!$V$14:$V$114,$AD110,'Cost Plus'!DQ$14:DQ$114)</f>
        <v>0</v>
      </c>
      <c r="DR113" s="300">
        <f>SUMIF('Cost Plus'!$V$14:$V$114,$AD110,'Cost Plus'!DR$14:DR$114)</f>
        <v>0</v>
      </c>
      <c r="DS113" s="300">
        <f>SUMIF('Cost Plus'!$V$14:$V$114,$AD110,'Cost Plus'!DS$14:DS$114)</f>
        <v>0</v>
      </c>
      <c r="DT113" s="300">
        <f>SUMIF('Cost Plus'!$V$14:$V$114,$AD110,'Cost Plus'!DT$14:DT$114)</f>
        <v>0</v>
      </c>
      <c r="DU113" s="300">
        <f>SUMIF('Cost Plus'!$V$14:$V$114,$AD110,'Cost Plus'!DU$14:DU$114)</f>
        <v>0</v>
      </c>
      <c r="DV113" s="300">
        <f>SUMIF('Cost Plus'!$V$14:$V$114,$AD110,'Cost Plus'!DV$14:DV$114)</f>
        <v>0</v>
      </c>
      <c r="DW113" s="300">
        <f>SUMIF('Cost Plus'!$V$14:$V$114,$AD110,'Cost Plus'!DW$14:DW$114)</f>
        <v>0</v>
      </c>
      <c r="DX113" s="300">
        <f>SUMIF('Cost Plus'!$V$14:$V$114,$AD110,'Cost Plus'!DX$14:DX$114)</f>
        <v>0</v>
      </c>
      <c r="DY113" s="300">
        <f>SUMIF('Cost Plus'!$V$14:$V$114,$AD110,'Cost Plus'!DY$14:DY$114)</f>
        <v>0</v>
      </c>
      <c r="DZ113" s="300">
        <f>SUMIF('Cost Plus'!$V$14:$V$114,$AD110,'Cost Plus'!DZ$14:DZ$114)</f>
        <v>0</v>
      </c>
      <c r="EA113" s="300">
        <f>SUMIF('Cost Plus'!$V$14:$V$114,$AD110,'Cost Plus'!EA$14:EA$114)</f>
        <v>0</v>
      </c>
      <c r="EB113" s="300">
        <f>SUMIF('Cost Plus'!$V$14:$V$114,$AD110,'Cost Plus'!EB$14:EB$114)</f>
        <v>0</v>
      </c>
      <c r="EC113" s="300">
        <f>SUMIF('Cost Plus'!$V$14:$V$114,$AD110,'Cost Plus'!EC$14:EC$114)</f>
        <v>0</v>
      </c>
      <c r="ED113" s="300">
        <f>SUMIF('Cost Plus'!$V$14:$V$114,$AD110,'Cost Plus'!ED$14:ED$114)</f>
        <v>0</v>
      </c>
      <c r="EE113" s="300">
        <f>SUMIF('Cost Plus'!$V$14:$V$114,$AD110,'Cost Plus'!EE$14:EE$114)</f>
        <v>0</v>
      </c>
      <c r="EF113" s="300">
        <f>SUMIF('Cost Plus'!$V$14:$V$114,$AD110,'Cost Plus'!EF$14:EF$114)</f>
        <v>0</v>
      </c>
      <c r="EG113" s="300">
        <f>SUMIF('Cost Plus'!$V$14:$V$114,$AD110,'Cost Plus'!EG$14:EG$114)</f>
        <v>0</v>
      </c>
      <c r="EH113" s="300">
        <f>SUMIF('Cost Plus'!$V$14:$V$114,$AD110,'Cost Plus'!EH$14:EH$114)</f>
        <v>0</v>
      </c>
      <c r="EI113" s="300">
        <f>SUMIF('Cost Plus'!$V$14:$V$114,$AD110,'Cost Plus'!EI$14:EI$114)</f>
        <v>0</v>
      </c>
      <c r="EJ113" s="300">
        <f>SUMIF('Cost Plus'!$V$14:$V$114,$AD110,'Cost Plus'!EJ$14:EJ$114)</f>
        <v>0</v>
      </c>
      <c r="EK113" s="300">
        <f>SUMIF('Cost Plus'!$V$14:$V$114,$AD110,'Cost Plus'!EK$14:EK$114)</f>
        <v>0</v>
      </c>
      <c r="EL113" s="300">
        <f>SUMIF('Cost Plus'!$V$14:$V$114,$AD110,'Cost Plus'!EL$14:EL$114)</f>
        <v>0</v>
      </c>
      <c r="EM113" s="300">
        <f>SUMIF('Cost Plus'!$V$14:$V$114,$AD110,'Cost Plus'!EM$14:EM$114)</f>
        <v>0</v>
      </c>
      <c r="EN113" s="300">
        <f>SUMIF('Cost Plus'!$V$14:$V$114,$AD110,'Cost Plus'!EN$14:EN$114)</f>
        <v>0</v>
      </c>
      <c r="EO113" s="300">
        <f>SUMIF('Cost Plus'!$V$14:$V$114,$AD110,'Cost Plus'!EO$14:EO$114)</f>
        <v>0</v>
      </c>
      <c r="EP113" s="300">
        <f>SUMIF('Cost Plus'!$V$14:$V$114,$AD110,'Cost Plus'!EP$14:EP$114)</f>
        <v>0</v>
      </c>
      <c r="EQ113" s="300">
        <f>SUMIF('Cost Plus'!$V$14:$V$114,$AD110,'Cost Plus'!EQ$14:EQ$114)</f>
        <v>0</v>
      </c>
      <c r="ER113" s="300">
        <f>SUMIF('Cost Plus'!$V$14:$V$114,$AD110,'Cost Plus'!ER$14:ER$114)</f>
        <v>0</v>
      </c>
      <c r="ES113" s="300">
        <f>SUMIF('Cost Plus'!$V$14:$V$114,$AD110,'Cost Plus'!ES$14:ES$114)</f>
        <v>0</v>
      </c>
      <c r="ET113" s="300">
        <f>SUMIF('Cost Plus'!$V$14:$V$114,$AD110,'Cost Plus'!ET$14:ET$114)</f>
        <v>0</v>
      </c>
      <c r="EU113" s="300">
        <f>SUMIF('Cost Plus'!$V$14:$V$114,$AD110,'Cost Plus'!EU$14:EU$114)</f>
        <v>0</v>
      </c>
      <c r="EV113" s="300">
        <f>SUMIF('Cost Plus'!$V$14:$V$114,$AD110,'Cost Plus'!EV$14:EV$114)</f>
        <v>0</v>
      </c>
      <c r="EW113" s="638">
        <f>SUMIF('Cost Plus'!$V$14:$V$114,$AD110,'Cost Plus'!EW$14:EW$114)</f>
        <v>0</v>
      </c>
      <c r="EX113" s="639">
        <f>SUMIF('Cost Plus'!$V$14:$V$114,$AD110,'Cost Plus'!EX$14:EX$114)</f>
        <v>0</v>
      </c>
      <c r="EY113" s="612"/>
      <c r="FB113" s="612"/>
    </row>
    <row r="114" spans="1:158" s="86" customFormat="1" ht="12.75" hidden="1" customHeight="1" outlineLevel="2" thickBot="1">
      <c r="A114" s="303"/>
      <c r="B114" s="303"/>
      <c r="C114" s="640"/>
      <c r="D114" s="848"/>
      <c r="E114" s="853"/>
      <c r="F114" s="854"/>
      <c r="G114" s="854"/>
      <c r="H114" s="854"/>
      <c r="I114" s="854"/>
      <c r="J114" s="854"/>
      <c r="K114" s="854"/>
      <c r="L114" s="854"/>
      <c r="M114" s="854"/>
      <c r="N114" s="854"/>
      <c r="O114" s="854"/>
      <c r="P114" s="854"/>
      <c r="Q114" s="854"/>
      <c r="R114" s="854"/>
      <c r="S114" s="854"/>
      <c r="T114" s="854"/>
      <c r="U114" s="854"/>
      <c r="V114" s="855"/>
      <c r="W114" s="854"/>
      <c r="X114" s="854"/>
      <c r="Y114" s="854"/>
      <c r="Z114" s="854"/>
      <c r="AA114" s="854"/>
      <c r="AB114" s="853"/>
      <c r="AC114" s="853"/>
      <c r="AD114" s="682" t="str">
        <f>$AD$18</f>
        <v>% Cost Plus to date</v>
      </c>
      <c r="AE114" s="641">
        <f>MAX(AF114:EY114)</f>
        <v>0</v>
      </c>
      <c r="AF114" s="642">
        <f>IF($AE113=0,0,SUM($AF113:AF113)/$AE113)</f>
        <v>0</v>
      </c>
      <c r="AG114" s="643">
        <f>IF($AE113=0,0,SUM($AF113:AG113)/$AE113)</f>
        <v>0</v>
      </c>
      <c r="AH114" s="643">
        <f>IF($AE113=0,0,SUM($AF113:AH113)/$AE113)</f>
        <v>0</v>
      </c>
      <c r="AI114" s="643">
        <f>IF($AE113=0,0,SUM($AF113:AI113)/$AE113)</f>
        <v>0</v>
      </c>
      <c r="AJ114" s="643">
        <f>IF($AE113=0,0,SUM($AF113:AJ113)/$AE113)</f>
        <v>0</v>
      </c>
      <c r="AK114" s="643">
        <f>IF($AE113=0,0,SUM($AF113:AK113)/$AE113)</f>
        <v>0</v>
      </c>
      <c r="AL114" s="643">
        <f>IF($AE113=0,0,SUM($AF113:AL113)/$AE113)</f>
        <v>0</v>
      </c>
      <c r="AM114" s="643">
        <f>IF($AE113=0,0,SUM($AF113:AM113)/$AE113)</f>
        <v>0</v>
      </c>
      <c r="AN114" s="643">
        <f>IF($AE113=0,0,SUM($AF113:AN113)/$AE113)</f>
        <v>0</v>
      </c>
      <c r="AO114" s="643">
        <f>IF($AE113=0,0,SUM($AF113:AO113)/$AE113)</f>
        <v>0</v>
      </c>
      <c r="AP114" s="643">
        <f>IF($AE113=0,0,SUM($AF113:AP113)/$AE113)</f>
        <v>0</v>
      </c>
      <c r="AQ114" s="643">
        <f>IF($AE113=0,0,SUM($AF113:AQ113)/$AE113)</f>
        <v>0</v>
      </c>
      <c r="AR114" s="643">
        <f>IF($AE113=0,0,SUM($AF113:AR113)/$AE113)</f>
        <v>0</v>
      </c>
      <c r="AS114" s="643">
        <f>IF($AE113=0,0,SUM($AF113:AS113)/$AE113)</f>
        <v>0</v>
      </c>
      <c r="AT114" s="643">
        <f>IF($AE113=0,0,SUM($AF113:AT113)/$AE113)</f>
        <v>0</v>
      </c>
      <c r="AU114" s="643">
        <f>IF($AE113=0,0,SUM($AF113:AU113)/$AE113)</f>
        <v>0</v>
      </c>
      <c r="AV114" s="643">
        <f>IF($AE113=0,0,SUM($AF113:AV113)/$AE113)</f>
        <v>0</v>
      </c>
      <c r="AW114" s="643">
        <f>IF($AE113=0,0,SUM($AF113:AW113)/$AE113)</f>
        <v>0</v>
      </c>
      <c r="AX114" s="643">
        <f>IF($AE113=0,0,SUM($AF113:AX113)/$AE113)</f>
        <v>0</v>
      </c>
      <c r="AY114" s="643">
        <f>IF($AE113=0,0,SUM($AF113:AY113)/$AE113)</f>
        <v>0</v>
      </c>
      <c r="AZ114" s="643">
        <f>IF($AE113=0,0,SUM($AF113:AZ113)/$AE113)</f>
        <v>0</v>
      </c>
      <c r="BA114" s="643">
        <f>IF($AE113=0,0,SUM($AF113:BA113)/$AE113)</f>
        <v>0</v>
      </c>
      <c r="BB114" s="643">
        <f>IF($AE113=0,0,SUM($AF113:BB113)/$AE113)</f>
        <v>0</v>
      </c>
      <c r="BC114" s="643">
        <f>IF($AE113=0,0,SUM($AF113:BC113)/$AE113)</f>
        <v>0</v>
      </c>
      <c r="BD114" s="643">
        <f>IF($AE113=0,0,SUM($AF113:BD113)/$AE113)</f>
        <v>0</v>
      </c>
      <c r="BE114" s="643">
        <f>IF($AE113=0,0,SUM($AF113:BE113)/$AE113)</f>
        <v>0</v>
      </c>
      <c r="BF114" s="643">
        <f>IF($AE113=0,0,SUM($AF113:BF113)/$AE113)</f>
        <v>0</v>
      </c>
      <c r="BG114" s="643">
        <f>IF($AE113=0,0,SUM($AF113:BG113)/$AE113)</f>
        <v>0</v>
      </c>
      <c r="BH114" s="643">
        <f>IF($AE113=0,0,SUM($AF113:BH113)/$AE113)</f>
        <v>0</v>
      </c>
      <c r="BI114" s="643">
        <f>IF($AE113=0,0,SUM($AF113:BI113)/$AE113)</f>
        <v>0</v>
      </c>
      <c r="BJ114" s="643">
        <f>IF($AE113=0,0,SUM($AF113:BJ113)/$AE113)</f>
        <v>0</v>
      </c>
      <c r="BK114" s="643">
        <f>IF($AE113=0,0,SUM($AF113:BK113)/$AE113)</f>
        <v>0</v>
      </c>
      <c r="BL114" s="643">
        <f>IF($AE113=0,0,SUM($AF113:BL113)/$AE113)</f>
        <v>0</v>
      </c>
      <c r="BM114" s="643">
        <f>IF($AE113=0,0,SUM($AF113:BM113)/$AE113)</f>
        <v>0</v>
      </c>
      <c r="BN114" s="643">
        <f>IF($AE113=0,0,SUM($AF113:BN113)/$AE113)</f>
        <v>0</v>
      </c>
      <c r="BO114" s="643">
        <f>IF($AE113=0,0,SUM($AF113:BO113)/$AE113)</f>
        <v>0</v>
      </c>
      <c r="BP114" s="643">
        <f>IF($AE113=0,0,SUM($AF113:BP113)/$AE113)</f>
        <v>0</v>
      </c>
      <c r="BQ114" s="643">
        <f>IF($AE113=0,0,SUM($AF113:BQ113)/$AE113)</f>
        <v>0</v>
      </c>
      <c r="BR114" s="643">
        <f>IF($AE113=0,0,SUM($AF113:BR113)/$AE113)</f>
        <v>0</v>
      </c>
      <c r="BS114" s="643">
        <f>IF($AE113=0,0,SUM($AF113:BS113)/$AE113)</f>
        <v>0</v>
      </c>
      <c r="BT114" s="643">
        <f>IF($AE113=0,0,SUM($AF113:BT113)/$AE113)</f>
        <v>0</v>
      </c>
      <c r="BU114" s="643">
        <f>IF($AE113=0,0,SUM($AF113:BU113)/$AE113)</f>
        <v>0</v>
      </c>
      <c r="BV114" s="643">
        <f>IF($AE113=0,0,SUM($AF113:BV113)/$AE113)</f>
        <v>0</v>
      </c>
      <c r="BW114" s="643">
        <f>IF($AE113=0,0,SUM($AF113:BW113)/$AE113)</f>
        <v>0</v>
      </c>
      <c r="BX114" s="643">
        <f>IF($AE113=0,0,SUM($AF113:BX113)/$AE113)</f>
        <v>0</v>
      </c>
      <c r="BY114" s="643">
        <f>IF($AE113=0,0,SUM($AF113:BY113)/$AE113)</f>
        <v>0</v>
      </c>
      <c r="BZ114" s="643">
        <f>IF($AE113=0,0,SUM($AF113:BZ113)/$AE113)</f>
        <v>0</v>
      </c>
      <c r="CA114" s="643">
        <f>IF($AE113=0,0,SUM($AF113:CA113)/$AE113)</f>
        <v>0</v>
      </c>
      <c r="CB114" s="643">
        <f>IF($AE113=0,0,SUM($AF113:CB113)/$AE113)</f>
        <v>0</v>
      </c>
      <c r="CC114" s="643">
        <f>IF($AE113=0,0,SUM($AF113:CC113)/$AE113)</f>
        <v>0</v>
      </c>
      <c r="CD114" s="643">
        <f>IF($AE113=0,0,SUM($AF113:CD113)/$AE113)</f>
        <v>0</v>
      </c>
      <c r="CE114" s="643">
        <f>IF($AE113=0,0,SUM($AF113:CE113)/$AE113)</f>
        <v>0</v>
      </c>
      <c r="CF114" s="643">
        <f>IF($AE113=0,0,SUM($AF113:CF113)/$AE113)</f>
        <v>0</v>
      </c>
      <c r="CG114" s="643">
        <f>IF($AE113=0,0,SUM($AF113:CG113)/$AE113)</f>
        <v>0</v>
      </c>
      <c r="CH114" s="643">
        <f>IF($AE113=0,0,SUM($AF113:CH113)/$AE113)</f>
        <v>0</v>
      </c>
      <c r="CI114" s="643">
        <f>IF($AE113=0,0,SUM($AF113:CI113)/$AE113)</f>
        <v>0</v>
      </c>
      <c r="CJ114" s="643">
        <f>IF($AE113=0,0,SUM($AF113:CJ113)/$AE113)</f>
        <v>0</v>
      </c>
      <c r="CK114" s="643">
        <f>IF($AE113=0,0,SUM($AF113:CK113)/$AE113)</f>
        <v>0</v>
      </c>
      <c r="CL114" s="643">
        <f>IF($AE113=0,0,SUM($AF113:CL113)/$AE113)</f>
        <v>0</v>
      </c>
      <c r="CM114" s="643">
        <f>IF($AE113=0,0,SUM($AF113:CM113)/$AE113)</f>
        <v>0</v>
      </c>
      <c r="CN114" s="643">
        <f>IF($AE113=0,0,SUM($AF113:CN113)/$AE113)</f>
        <v>0</v>
      </c>
      <c r="CO114" s="643">
        <f>IF($AE113=0,0,SUM($AF113:CO113)/$AE113)</f>
        <v>0</v>
      </c>
      <c r="CP114" s="643">
        <f>IF($AE113=0,0,SUM($AF113:CP113)/$AE113)</f>
        <v>0</v>
      </c>
      <c r="CQ114" s="643">
        <f>IF($AE113=0,0,SUM($AF113:CQ113)/$AE113)</f>
        <v>0</v>
      </c>
      <c r="CR114" s="643">
        <f>IF($AE113=0,0,SUM($AF113:CR113)/$AE113)</f>
        <v>0</v>
      </c>
      <c r="CS114" s="643">
        <f>IF($AE113=0,0,SUM($AF113:CS113)/$AE113)</f>
        <v>0</v>
      </c>
      <c r="CT114" s="643">
        <f>IF($AE113=0,0,SUM($AF113:CT113)/$AE113)</f>
        <v>0</v>
      </c>
      <c r="CU114" s="643">
        <f>IF($AE113=0,0,SUM($AF113:CU113)/$AE113)</f>
        <v>0</v>
      </c>
      <c r="CV114" s="643">
        <f>IF($AE113=0,0,SUM($AF113:CV113)/$AE113)</f>
        <v>0</v>
      </c>
      <c r="CW114" s="643">
        <f>IF($AE113=0,0,SUM($AF113:CW113)/$AE113)</f>
        <v>0</v>
      </c>
      <c r="CX114" s="643">
        <f>IF($AE113=0,0,SUM($AF113:CX113)/$AE113)</f>
        <v>0</v>
      </c>
      <c r="CY114" s="643">
        <f>IF($AE113=0,0,SUM($AF113:CY113)/$AE113)</f>
        <v>0</v>
      </c>
      <c r="CZ114" s="643">
        <f>IF($AE113=0,0,SUM($AF113:CZ113)/$AE113)</f>
        <v>0</v>
      </c>
      <c r="DA114" s="643">
        <f>IF($AE113=0,0,SUM($AF113:DA113)/$AE113)</f>
        <v>0</v>
      </c>
      <c r="DB114" s="643">
        <f>IF($AE113=0,0,SUM($AF113:DB113)/$AE113)</f>
        <v>0</v>
      </c>
      <c r="DC114" s="643">
        <f>IF($AE113=0,0,SUM($AF113:DC113)/$AE113)</f>
        <v>0</v>
      </c>
      <c r="DD114" s="643">
        <f>IF($AE113=0,0,SUM($AF113:DD113)/$AE113)</f>
        <v>0</v>
      </c>
      <c r="DE114" s="643">
        <f>IF($AE113=0,0,SUM($AF113:DE113)/$AE113)</f>
        <v>0</v>
      </c>
      <c r="DF114" s="643">
        <f>IF($AE113=0,0,SUM($AF113:DF113)/$AE113)</f>
        <v>0</v>
      </c>
      <c r="DG114" s="643">
        <f>IF($AE113=0,0,SUM($AF113:DG113)/$AE113)</f>
        <v>0</v>
      </c>
      <c r="DH114" s="643">
        <f>IF($AE113=0,0,SUM($AF113:DH113)/$AE113)</f>
        <v>0</v>
      </c>
      <c r="DI114" s="643">
        <f>IF($AE113=0,0,SUM($AF113:DI113)/$AE113)</f>
        <v>0</v>
      </c>
      <c r="DJ114" s="643">
        <f>IF($AE113=0,0,SUM($AF113:DJ113)/$AE113)</f>
        <v>0</v>
      </c>
      <c r="DK114" s="643">
        <f>IF($AE113=0,0,SUM($AF113:DK113)/$AE113)</f>
        <v>0</v>
      </c>
      <c r="DL114" s="643">
        <f>IF($AE113=0,0,SUM($AF113:DL113)/$AE113)</f>
        <v>0</v>
      </c>
      <c r="DM114" s="643">
        <f>IF($AE113=0,0,SUM($AF113:DM113)/$AE113)</f>
        <v>0</v>
      </c>
      <c r="DN114" s="643">
        <f>IF($AE113=0,0,SUM($AF113:DN113)/$AE113)</f>
        <v>0</v>
      </c>
      <c r="DO114" s="643">
        <f>IF($AE113=0,0,SUM($AF113:DO113)/$AE113)</f>
        <v>0</v>
      </c>
      <c r="DP114" s="643">
        <f>IF($AE113=0,0,SUM($AF113:DP113)/$AE113)</f>
        <v>0</v>
      </c>
      <c r="DQ114" s="643">
        <f>IF($AE113=0,0,SUM($AF113:DQ113)/$AE113)</f>
        <v>0</v>
      </c>
      <c r="DR114" s="643">
        <f>IF($AE113=0,0,SUM($AF113:DR113)/$AE113)</f>
        <v>0</v>
      </c>
      <c r="DS114" s="643">
        <f>IF($AE113=0,0,SUM($AF113:DS113)/$AE113)</f>
        <v>0</v>
      </c>
      <c r="DT114" s="643">
        <f>IF($AE113=0,0,SUM($AF113:DT113)/$AE113)</f>
        <v>0</v>
      </c>
      <c r="DU114" s="643">
        <f>IF($AE113=0,0,SUM($AF113:DU113)/$AE113)</f>
        <v>0</v>
      </c>
      <c r="DV114" s="643">
        <f>IF($AE113=0,0,SUM($AF113:DV113)/$AE113)</f>
        <v>0</v>
      </c>
      <c r="DW114" s="643">
        <f>IF($AE113=0,0,SUM($AF113:DW113)/$AE113)</f>
        <v>0</v>
      </c>
      <c r="DX114" s="643">
        <f>IF($AE113=0,0,SUM($AF113:DX113)/$AE113)</f>
        <v>0</v>
      </c>
      <c r="DY114" s="643">
        <f>IF($AE113=0,0,SUM($AF113:DY113)/$AE113)</f>
        <v>0</v>
      </c>
      <c r="DZ114" s="643">
        <f>IF($AE113=0,0,SUM($AF113:DZ113)/$AE113)</f>
        <v>0</v>
      </c>
      <c r="EA114" s="643">
        <f>IF($AE113=0,0,SUM($AF113:EA113)/$AE113)</f>
        <v>0</v>
      </c>
      <c r="EB114" s="643">
        <f>IF($AE113=0,0,SUM($AF113:EB113)/$AE113)</f>
        <v>0</v>
      </c>
      <c r="EC114" s="643">
        <f>IF($AE113=0,0,SUM($AF113:EC113)/$AE113)</f>
        <v>0</v>
      </c>
      <c r="ED114" s="643">
        <f>IF($AE113=0,0,SUM($AF113:ED113)/$AE113)</f>
        <v>0</v>
      </c>
      <c r="EE114" s="643">
        <f>IF($AE113=0,0,SUM($AF113:EE113)/$AE113)</f>
        <v>0</v>
      </c>
      <c r="EF114" s="643">
        <f>IF($AE113=0,0,SUM($AF113:EF113)/$AE113)</f>
        <v>0</v>
      </c>
      <c r="EG114" s="643">
        <f>IF($AE113=0,0,SUM($AF113:EG113)/$AE113)</f>
        <v>0</v>
      </c>
      <c r="EH114" s="643">
        <f>IF($AE113=0,0,SUM($AF113:EH113)/$AE113)</f>
        <v>0</v>
      </c>
      <c r="EI114" s="643">
        <f>IF($AE113=0,0,SUM($AF113:EI113)/$AE113)</f>
        <v>0</v>
      </c>
      <c r="EJ114" s="643">
        <f>IF($AE113=0,0,SUM($AF113:EJ113)/$AE113)</f>
        <v>0</v>
      </c>
      <c r="EK114" s="643">
        <f>IF($AE113=0,0,SUM($AF113:EK113)/$AE113)</f>
        <v>0</v>
      </c>
      <c r="EL114" s="643">
        <f>IF($AE113=0,0,SUM($AF113:EL113)/$AE113)</f>
        <v>0</v>
      </c>
      <c r="EM114" s="643">
        <f>IF($AE113=0,0,SUM($AF113:EM113)/$AE113)</f>
        <v>0</v>
      </c>
      <c r="EN114" s="643">
        <f>IF($AE113=0,0,SUM($AF113:EN113)/$AE113)</f>
        <v>0</v>
      </c>
      <c r="EO114" s="643">
        <f>IF($AE113=0,0,SUM($AF113:EO113)/$AE113)</f>
        <v>0</v>
      </c>
      <c r="EP114" s="643">
        <f>IF($AE113=0,0,SUM($AF113:EP113)/$AE113)</f>
        <v>0</v>
      </c>
      <c r="EQ114" s="643">
        <f>IF($AE113=0,0,SUM($AF113:EQ113)/$AE113)</f>
        <v>0</v>
      </c>
      <c r="ER114" s="643">
        <f>IF($AE113=0,0,SUM($AF113:ER113)/$AE113)</f>
        <v>0</v>
      </c>
      <c r="ES114" s="643">
        <f>IF($AE113=0,0,SUM($AF113:ES113)/$AE113)</f>
        <v>0</v>
      </c>
      <c r="ET114" s="643">
        <f>IF($AE113=0,0,SUM($AF113:ET113)/$AE113)</f>
        <v>0</v>
      </c>
      <c r="EU114" s="643">
        <f>IF($AE113=0,0,SUM($AF113:EU113)/$AE113)</f>
        <v>0</v>
      </c>
      <c r="EV114" s="643">
        <f>IF($AE113=0,0,SUM($AF113:EV113)/$AE113)</f>
        <v>0</v>
      </c>
      <c r="EW114" s="643">
        <f>IF($AE113=0,0,SUM($AF113:EW113)/$AE113)</f>
        <v>0</v>
      </c>
      <c r="EX114" s="644">
        <f>IF($AE113=0,0,SUM($AF113:EX113)/$AE113)</f>
        <v>0</v>
      </c>
      <c r="EY114" s="612"/>
      <c r="EZ114" s="863">
        <f>IF($AE113=0,0,IF(ABS(1-$AE114)&gt;(ErrTol/1000),1,0))</f>
        <v>0</v>
      </c>
      <c r="FB114" s="612"/>
    </row>
    <row r="115" spans="1:158" s="86" customFormat="1" ht="12.75" hidden="1" customHeight="1" outlineLevel="2" thickTop="1">
      <c r="A115" s="303"/>
      <c r="B115" s="303"/>
      <c r="C115" s="645"/>
      <c r="D115" s="856"/>
      <c r="E115" s="857"/>
      <c r="F115" s="858"/>
      <c r="G115" s="858"/>
      <c r="H115" s="858"/>
      <c r="I115" s="858"/>
      <c r="J115" s="858"/>
      <c r="K115" s="858"/>
      <c r="L115" s="858"/>
      <c r="M115" s="858"/>
      <c r="N115" s="858"/>
      <c r="O115" s="858"/>
      <c r="P115" s="858"/>
      <c r="Q115" s="858"/>
      <c r="R115" s="858"/>
      <c r="S115" s="858"/>
      <c r="T115" s="858"/>
      <c r="U115" s="858"/>
      <c r="V115" s="859"/>
      <c r="W115" s="858"/>
      <c r="X115" s="858"/>
      <c r="Y115" s="858"/>
      <c r="Z115" s="858"/>
      <c r="AA115" s="858"/>
      <c r="AB115" s="857"/>
      <c r="AC115" s="857"/>
      <c r="AD115" s="334" t="str">
        <f>$AD$19</f>
        <v>Charging Profile (eg. Milestones, Service Charges)</v>
      </c>
      <c r="AE115" s="646">
        <f>SUM(AF115:EY115)</f>
        <v>0</v>
      </c>
      <c r="AF115" s="529"/>
      <c r="AG115" s="530"/>
      <c r="AH115" s="530"/>
      <c r="AI115" s="530"/>
      <c r="AJ115" s="530"/>
      <c r="AK115" s="530"/>
      <c r="AL115" s="530"/>
      <c r="AM115" s="530"/>
      <c r="AN115" s="530"/>
      <c r="AO115" s="530"/>
      <c r="AP115" s="530"/>
      <c r="AQ115" s="530"/>
      <c r="AR115" s="530"/>
      <c r="AS115" s="530"/>
      <c r="AT115" s="530"/>
      <c r="AU115" s="530"/>
      <c r="AV115" s="530"/>
      <c r="AW115" s="530"/>
      <c r="AX115" s="530"/>
      <c r="AY115" s="530"/>
      <c r="AZ115" s="530"/>
      <c r="BA115" s="530"/>
      <c r="BB115" s="530"/>
      <c r="BC115" s="530"/>
      <c r="BD115" s="530"/>
      <c r="BE115" s="530"/>
      <c r="BF115" s="530"/>
      <c r="BG115" s="530"/>
      <c r="BH115" s="530"/>
      <c r="BI115" s="530"/>
      <c r="BJ115" s="530"/>
      <c r="BK115" s="530"/>
      <c r="BL115" s="530"/>
      <c r="BM115" s="530"/>
      <c r="BN115" s="530"/>
      <c r="BO115" s="530"/>
      <c r="BP115" s="530"/>
      <c r="BQ115" s="530"/>
      <c r="BR115" s="530"/>
      <c r="BS115" s="530"/>
      <c r="BT115" s="530"/>
      <c r="BU115" s="530"/>
      <c r="BV115" s="530"/>
      <c r="BW115" s="530"/>
      <c r="BX115" s="530"/>
      <c r="BY115" s="530"/>
      <c r="BZ115" s="530"/>
      <c r="CA115" s="530"/>
      <c r="CB115" s="530"/>
      <c r="CC115" s="530"/>
      <c r="CD115" s="530"/>
      <c r="CE115" s="530"/>
      <c r="CF115" s="530"/>
      <c r="CG115" s="530"/>
      <c r="CH115" s="530"/>
      <c r="CI115" s="530"/>
      <c r="CJ115" s="530"/>
      <c r="CK115" s="530"/>
      <c r="CL115" s="530"/>
      <c r="CM115" s="530"/>
      <c r="CN115" s="530"/>
      <c r="CO115" s="530"/>
      <c r="CP115" s="530"/>
      <c r="CQ115" s="530"/>
      <c r="CR115" s="530"/>
      <c r="CS115" s="530"/>
      <c r="CT115" s="530"/>
      <c r="CU115" s="530"/>
      <c r="CV115" s="530"/>
      <c r="CW115" s="530"/>
      <c r="CX115" s="530"/>
      <c r="CY115" s="530"/>
      <c r="CZ115" s="530"/>
      <c r="DA115" s="530"/>
      <c r="DB115" s="530"/>
      <c r="DC115" s="530"/>
      <c r="DD115" s="530"/>
      <c r="DE115" s="530"/>
      <c r="DF115" s="530"/>
      <c r="DG115" s="530"/>
      <c r="DH115" s="530"/>
      <c r="DI115" s="530"/>
      <c r="DJ115" s="530"/>
      <c r="DK115" s="530"/>
      <c r="DL115" s="530"/>
      <c r="DM115" s="530"/>
      <c r="DN115" s="530"/>
      <c r="DO115" s="530"/>
      <c r="DP115" s="530"/>
      <c r="DQ115" s="530"/>
      <c r="DR115" s="530"/>
      <c r="DS115" s="530"/>
      <c r="DT115" s="530"/>
      <c r="DU115" s="530"/>
      <c r="DV115" s="530"/>
      <c r="DW115" s="530"/>
      <c r="DX115" s="530"/>
      <c r="DY115" s="530"/>
      <c r="DZ115" s="530"/>
      <c r="EA115" s="530"/>
      <c r="EB115" s="530"/>
      <c r="EC115" s="530"/>
      <c r="ED115" s="530"/>
      <c r="EE115" s="530"/>
      <c r="EF115" s="530"/>
      <c r="EG115" s="530"/>
      <c r="EH115" s="530"/>
      <c r="EI115" s="530"/>
      <c r="EJ115" s="530"/>
      <c r="EK115" s="530"/>
      <c r="EL115" s="530"/>
      <c r="EM115" s="530"/>
      <c r="EN115" s="530"/>
      <c r="EO115" s="530"/>
      <c r="EP115" s="530"/>
      <c r="EQ115" s="530"/>
      <c r="ER115" s="530"/>
      <c r="ES115" s="530"/>
      <c r="ET115" s="530"/>
      <c r="EU115" s="530"/>
      <c r="EV115" s="530"/>
      <c r="EW115" s="530"/>
      <c r="EX115" s="530"/>
      <c r="EY115" s="612"/>
      <c r="EZ115" s="863">
        <f>IF($AE113=0,0,IF(ABS(1-$AE115)&gt;(ErrTol/1000),1,0))</f>
        <v>0</v>
      </c>
      <c r="FB115" s="612"/>
    </row>
    <row r="116" spans="1:158" s="86" customFormat="1" ht="12.75" hidden="1" customHeight="1" outlineLevel="2">
      <c r="A116" s="303"/>
      <c r="B116" s="303"/>
      <c r="C116" s="645"/>
      <c r="D116" s="860"/>
      <c r="E116" s="303"/>
      <c r="F116" s="851"/>
      <c r="G116" s="851"/>
      <c r="H116" s="851"/>
      <c r="I116" s="851"/>
      <c r="J116" s="851"/>
      <c r="K116" s="851"/>
      <c r="L116" s="851"/>
      <c r="M116" s="851"/>
      <c r="N116" s="851"/>
      <c r="O116" s="851"/>
      <c r="P116" s="851"/>
      <c r="Q116" s="851"/>
      <c r="R116" s="851"/>
      <c r="S116" s="851"/>
      <c r="T116" s="851"/>
      <c r="U116" s="851"/>
      <c r="V116" s="852"/>
      <c r="W116" s="851"/>
      <c r="X116" s="851"/>
      <c r="Y116" s="851"/>
      <c r="Z116" s="851"/>
      <c r="AA116" s="851"/>
      <c r="AB116" s="303"/>
      <c r="AC116" s="303"/>
      <c r="AD116" s="334" t="str">
        <f>$AD$20</f>
        <v>Cost Plus Profiled</v>
      </c>
      <c r="AE116" s="304">
        <f>SUM(AF116:EY116)</f>
        <v>0</v>
      </c>
      <c r="AF116" s="637">
        <f t="shared" ref="AF116:BK116" si="120">IF(MileON,$AE113*AF115,AF113)</f>
        <v>0</v>
      </c>
      <c r="AG116" s="300">
        <f t="shared" si="120"/>
        <v>0</v>
      </c>
      <c r="AH116" s="300">
        <f t="shared" si="120"/>
        <v>0</v>
      </c>
      <c r="AI116" s="300">
        <f t="shared" si="120"/>
        <v>0</v>
      </c>
      <c r="AJ116" s="300">
        <f t="shared" si="120"/>
        <v>0</v>
      </c>
      <c r="AK116" s="300">
        <f t="shared" si="120"/>
        <v>0</v>
      </c>
      <c r="AL116" s="300">
        <f t="shared" si="120"/>
        <v>0</v>
      </c>
      <c r="AM116" s="300">
        <f t="shared" si="120"/>
        <v>0</v>
      </c>
      <c r="AN116" s="300">
        <f t="shared" si="120"/>
        <v>0</v>
      </c>
      <c r="AO116" s="300">
        <f t="shared" si="120"/>
        <v>0</v>
      </c>
      <c r="AP116" s="300">
        <f t="shared" si="120"/>
        <v>0</v>
      </c>
      <c r="AQ116" s="300">
        <f t="shared" si="120"/>
        <v>0</v>
      </c>
      <c r="AR116" s="300">
        <f t="shared" si="120"/>
        <v>0</v>
      </c>
      <c r="AS116" s="300">
        <f t="shared" si="120"/>
        <v>0</v>
      </c>
      <c r="AT116" s="300">
        <f t="shared" si="120"/>
        <v>0</v>
      </c>
      <c r="AU116" s="300">
        <f t="shared" si="120"/>
        <v>0</v>
      </c>
      <c r="AV116" s="300">
        <f t="shared" si="120"/>
        <v>0</v>
      </c>
      <c r="AW116" s="300">
        <f t="shared" si="120"/>
        <v>0</v>
      </c>
      <c r="AX116" s="300">
        <f t="shared" si="120"/>
        <v>0</v>
      </c>
      <c r="AY116" s="300">
        <f t="shared" si="120"/>
        <v>0</v>
      </c>
      <c r="AZ116" s="300">
        <f t="shared" si="120"/>
        <v>0</v>
      </c>
      <c r="BA116" s="300">
        <f t="shared" si="120"/>
        <v>0</v>
      </c>
      <c r="BB116" s="300">
        <f t="shared" si="120"/>
        <v>0</v>
      </c>
      <c r="BC116" s="300">
        <f t="shared" si="120"/>
        <v>0</v>
      </c>
      <c r="BD116" s="300">
        <f t="shared" si="120"/>
        <v>0</v>
      </c>
      <c r="BE116" s="300">
        <f t="shared" si="120"/>
        <v>0</v>
      </c>
      <c r="BF116" s="300">
        <f t="shared" si="120"/>
        <v>0</v>
      </c>
      <c r="BG116" s="300">
        <f t="shared" si="120"/>
        <v>0</v>
      </c>
      <c r="BH116" s="300">
        <f t="shared" si="120"/>
        <v>0</v>
      </c>
      <c r="BI116" s="300">
        <f t="shared" si="120"/>
        <v>0</v>
      </c>
      <c r="BJ116" s="300">
        <f t="shared" si="120"/>
        <v>0</v>
      </c>
      <c r="BK116" s="300">
        <f t="shared" si="120"/>
        <v>0</v>
      </c>
      <c r="BL116" s="300">
        <f t="shared" ref="BL116:CQ116" si="121">IF(MileON,$AE113*BL115,BL113)</f>
        <v>0</v>
      </c>
      <c r="BM116" s="300">
        <f t="shared" si="121"/>
        <v>0</v>
      </c>
      <c r="BN116" s="300">
        <f t="shared" si="121"/>
        <v>0</v>
      </c>
      <c r="BO116" s="300">
        <f t="shared" si="121"/>
        <v>0</v>
      </c>
      <c r="BP116" s="300">
        <f t="shared" si="121"/>
        <v>0</v>
      </c>
      <c r="BQ116" s="300">
        <f t="shared" si="121"/>
        <v>0</v>
      </c>
      <c r="BR116" s="300">
        <f t="shared" si="121"/>
        <v>0</v>
      </c>
      <c r="BS116" s="300">
        <f t="shared" si="121"/>
        <v>0</v>
      </c>
      <c r="BT116" s="300">
        <f t="shared" si="121"/>
        <v>0</v>
      </c>
      <c r="BU116" s="300">
        <f t="shared" si="121"/>
        <v>0</v>
      </c>
      <c r="BV116" s="300">
        <f t="shared" si="121"/>
        <v>0</v>
      </c>
      <c r="BW116" s="300">
        <f t="shared" si="121"/>
        <v>0</v>
      </c>
      <c r="BX116" s="300">
        <f t="shared" si="121"/>
        <v>0</v>
      </c>
      <c r="BY116" s="300">
        <f t="shared" si="121"/>
        <v>0</v>
      </c>
      <c r="BZ116" s="300">
        <f t="shared" si="121"/>
        <v>0</v>
      </c>
      <c r="CA116" s="300">
        <f t="shared" si="121"/>
        <v>0</v>
      </c>
      <c r="CB116" s="300">
        <f t="shared" si="121"/>
        <v>0</v>
      </c>
      <c r="CC116" s="300">
        <f t="shared" si="121"/>
        <v>0</v>
      </c>
      <c r="CD116" s="300">
        <f t="shared" si="121"/>
        <v>0</v>
      </c>
      <c r="CE116" s="300">
        <f t="shared" si="121"/>
        <v>0</v>
      </c>
      <c r="CF116" s="300">
        <f t="shared" si="121"/>
        <v>0</v>
      </c>
      <c r="CG116" s="300">
        <f t="shared" si="121"/>
        <v>0</v>
      </c>
      <c r="CH116" s="300">
        <f t="shared" si="121"/>
        <v>0</v>
      </c>
      <c r="CI116" s="300">
        <f t="shared" si="121"/>
        <v>0</v>
      </c>
      <c r="CJ116" s="300">
        <f t="shared" si="121"/>
        <v>0</v>
      </c>
      <c r="CK116" s="300">
        <f t="shared" si="121"/>
        <v>0</v>
      </c>
      <c r="CL116" s="300">
        <f t="shared" si="121"/>
        <v>0</v>
      </c>
      <c r="CM116" s="300">
        <f t="shared" si="121"/>
        <v>0</v>
      </c>
      <c r="CN116" s="300">
        <f t="shared" si="121"/>
        <v>0</v>
      </c>
      <c r="CO116" s="300">
        <f t="shared" si="121"/>
        <v>0</v>
      </c>
      <c r="CP116" s="300">
        <f t="shared" si="121"/>
        <v>0</v>
      </c>
      <c r="CQ116" s="300">
        <f t="shared" si="121"/>
        <v>0</v>
      </c>
      <c r="CR116" s="300">
        <f t="shared" ref="CR116:DW116" si="122">IF(MileON,$AE113*CR115,CR113)</f>
        <v>0</v>
      </c>
      <c r="CS116" s="300">
        <f t="shared" si="122"/>
        <v>0</v>
      </c>
      <c r="CT116" s="300">
        <f t="shared" si="122"/>
        <v>0</v>
      </c>
      <c r="CU116" s="300">
        <f t="shared" si="122"/>
        <v>0</v>
      </c>
      <c r="CV116" s="300">
        <f t="shared" si="122"/>
        <v>0</v>
      </c>
      <c r="CW116" s="300">
        <f t="shared" si="122"/>
        <v>0</v>
      </c>
      <c r="CX116" s="300">
        <f t="shared" si="122"/>
        <v>0</v>
      </c>
      <c r="CY116" s="300">
        <f t="shared" si="122"/>
        <v>0</v>
      </c>
      <c r="CZ116" s="300">
        <f t="shared" si="122"/>
        <v>0</v>
      </c>
      <c r="DA116" s="300">
        <f t="shared" si="122"/>
        <v>0</v>
      </c>
      <c r="DB116" s="300">
        <f t="shared" si="122"/>
        <v>0</v>
      </c>
      <c r="DC116" s="300">
        <f t="shared" si="122"/>
        <v>0</v>
      </c>
      <c r="DD116" s="300">
        <f t="shared" si="122"/>
        <v>0</v>
      </c>
      <c r="DE116" s="300">
        <f t="shared" si="122"/>
        <v>0</v>
      </c>
      <c r="DF116" s="300">
        <f t="shared" si="122"/>
        <v>0</v>
      </c>
      <c r="DG116" s="300">
        <f t="shared" si="122"/>
        <v>0</v>
      </c>
      <c r="DH116" s="300">
        <f t="shared" si="122"/>
        <v>0</v>
      </c>
      <c r="DI116" s="300">
        <f t="shared" si="122"/>
        <v>0</v>
      </c>
      <c r="DJ116" s="300">
        <f t="shared" si="122"/>
        <v>0</v>
      </c>
      <c r="DK116" s="300">
        <f t="shared" si="122"/>
        <v>0</v>
      </c>
      <c r="DL116" s="300">
        <f t="shared" si="122"/>
        <v>0</v>
      </c>
      <c r="DM116" s="300">
        <f t="shared" si="122"/>
        <v>0</v>
      </c>
      <c r="DN116" s="300">
        <f t="shared" si="122"/>
        <v>0</v>
      </c>
      <c r="DO116" s="300">
        <f t="shared" si="122"/>
        <v>0</v>
      </c>
      <c r="DP116" s="300">
        <f t="shared" si="122"/>
        <v>0</v>
      </c>
      <c r="DQ116" s="300">
        <f t="shared" si="122"/>
        <v>0</v>
      </c>
      <c r="DR116" s="300">
        <f t="shared" si="122"/>
        <v>0</v>
      </c>
      <c r="DS116" s="300">
        <f t="shared" si="122"/>
        <v>0</v>
      </c>
      <c r="DT116" s="300">
        <f t="shared" si="122"/>
        <v>0</v>
      </c>
      <c r="DU116" s="300">
        <f t="shared" si="122"/>
        <v>0</v>
      </c>
      <c r="DV116" s="300">
        <f t="shared" si="122"/>
        <v>0</v>
      </c>
      <c r="DW116" s="300">
        <f t="shared" si="122"/>
        <v>0</v>
      </c>
      <c r="DX116" s="300">
        <f t="shared" ref="DX116:EX116" si="123">IF(MileON,$AE113*DX115,DX113)</f>
        <v>0</v>
      </c>
      <c r="DY116" s="300">
        <f t="shared" si="123"/>
        <v>0</v>
      </c>
      <c r="DZ116" s="300">
        <f t="shared" si="123"/>
        <v>0</v>
      </c>
      <c r="EA116" s="300">
        <f t="shared" si="123"/>
        <v>0</v>
      </c>
      <c r="EB116" s="300">
        <f t="shared" si="123"/>
        <v>0</v>
      </c>
      <c r="EC116" s="300">
        <f t="shared" si="123"/>
        <v>0</v>
      </c>
      <c r="ED116" s="300">
        <f t="shared" si="123"/>
        <v>0</v>
      </c>
      <c r="EE116" s="300">
        <f t="shared" si="123"/>
        <v>0</v>
      </c>
      <c r="EF116" s="300">
        <f t="shared" si="123"/>
        <v>0</v>
      </c>
      <c r="EG116" s="300">
        <f t="shared" si="123"/>
        <v>0</v>
      </c>
      <c r="EH116" s="300">
        <f t="shared" si="123"/>
        <v>0</v>
      </c>
      <c r="EI116" s="300">
        <f t="shared" si="123"/>
        <v>0</v>
      </c>
      <c r="EJ116" s="300">
        <f t="shared" si="123"/>
        <v>0</v>
      </c>
      <c r="EK116" s="300">
        <f t="shared" si="123"/>
        <v>0</v>
      </c>
      <c r="EL116" s="300">
        <f t="shared" si="123"/>
        <v>0</v>
      </c>
      <c r="EM116" s="300">
        <f t="shared" si="123"/>
        <v>0</v>
      </c>
      <c r="EN116" s="300">
        <f t="shared" si="123"/>
        <v>0</v>
      </c>
      <c r="EO116" s="300">
        <f t="shared" si="123"/>
        <v>0</v>
      </c>
      <c r="EP116" s="300">
        <f t="shared" si="123"/>
        <v>0</v>
      </c>
      <c r="EQ116" s="300">
        <f t="shared" si="123"/>
        <v>0</v>
      </c>
      <c r="ER116" s="300">
        <f t="shared" si="123"/>
        <v>0</v>
      </c>
      <c r="ES116" s="300">
        <f t="shared" si="123"/>
        <v>0</v>
      </c>
      <c r="ET116" s="300">
        <f t="shared" si="123"/>
        <v>0</v>
      </c>
      <c r="EU116" s="300">
        <f t="shared" si="123"/>
        <v>0</v>
      </c>
      <c r="EV116" s="300">
        <f t="shared" si="123"/>
        <v>0</v>
      </c>
      <c r="EW116" s="300">
        <f t="shared" si="123"/>
        <v>0</v>
      </c>
      <c r="EX116" s="300">
        <f t="shared" si="123"/>
        <v>0</v>
      </c>
      <c r="EY116" s="612"/>
      <c r="EZ116" s="863">
        <f>IF(ABS(AE116-AE113)&gt;ErrTol,1,0)</f>
        <v>0</v>
      </c>
      <c r="FB116" s="612"/>
    </row>
    <row r="117" spans="1:158" s="86" customFormat="1" ht="12.75" hidden="1" customHeight="1" outlineLevel="2">
      <c r="A117" s="303"/>
      <c r="B117" s="303"/>
      <c r="C117" s="645"/>
      <c r="D117" s="860"/>
      <c r="E117" s="303"/>
      <c r="F117" s="851"/>
      <c r="G117" s="851"/>
      <c r="H117" s="851"/>
      <c r="I117" s="851"/>
      <c r="J117" s="851"/>
      <c r="K117" s="851"/>
      <c r="L117" s="851"/>
      <c r="M117" s="851"/>
      <c r="N117" s="851"/>
      <c r="O117" s="851"/>
      <c r="P117" s="851"/>
      <c r="Q117" s="851"/>
      <c r="R117" s="851"/>
      <c r="S117" s="851"/>
      <c r="T117" s="851"/>
      <c r="U117" s="851"/>
      <c r="V117" s="852"/>
      <c r="W117" s="851"/>
      <c r="X117" s="851"/>
      <c r="Y117" s="851"/>
      <c r="Z117" s="851"/>
      <c r="AA117" s="851"/>
      <c r="AB117" s="303"/>
      <c r="AC117" s="303"/>
      <c r="AD117" s="334" t="str">
        <f>$AD$21</f>
        <v>Discount</v>
      </c>
      <c r="AE117" s="647">
        <f>MAX(AF117:EY117)</f>
        <v>0</v>
      </c>
      <c r="AF117" s="380"/>
      <c r="AG117" s="381">
        <f t="shared" ref="AG117:CR117" si="124">AF117</f>
        <v>0</v>
      </c>
      <c r="AH117" s="381">
        <f t="shared" si="124"/>
        <v>0</v>
      </c>
      <c r="AI117" s="381">
        <f t="shared" si="124"/>
        <v>0</v>
      </c>
      <c r="AJ117" s="381">
        <f t="shared" si="124"/>
        <v>0</v>
      </c>
      <c r="AK117" s="381">
        <f t="shared" si="124"/>
        <v>0</v>
      </c>
      <c r="AL117" s="381">
        <f t="shared" si="124"/>
        <v>0</v>
      </c>
      <c r="AM117" s="381">
        <f t="shared" si="124"/>
        <v>0</v>
      </c>
      <c r="AN117" s="381">
        <f t="shared" si="124"/>
        <v>0</v>
      </c>
      <c r="AO117" s="381">
        <f t="shared" si="124"/>
        <v>0</v>
      </c>
      <c r="AP117" s="381">
        <f t="shared" si="124"/>
        <v>0</v>
      </c>
      <c r="AQ117" s="381">
        <f t="shared" si="124"/>
        <v>0</v>
      </c>
      <c r="AR117" s="381">
        <f t="shared" si="124"/>
        <v>0</v>
      </c>
      <c r="AS117" s="381">
        <f t="shared" si="124"/>
        <v>0</v>
      </c>
      <c r="AT117" s="381">
        <f t="shared" si="124"/>
        <v>0</v>
      </c>
      <c r="AU117" s="381">
        <f t="shared" si="124"/>
        <v>0</v>
      </c>
      <c r="AV117" s="381">
        <f t="shared" si="124"/>
        <v>0</v>
      </c>
      <c r="AW117" s="381">
        <f t="shared" si="124"/>
        <v>0</v>
      </c>
      <c r="AX117" s="381">
        <f t="shared" si="124"/>
        <v>0</v>
      </c>
      <c r="AY117" s="381">
        <f t="shared" si="124"/>
        <v>0</v>
      </c>
      <c r="AZ117" s="381">
        <f t="shared" si="124"/>
        <v>0</v>
      </c>
      <c r="BA117" s="381">
        <f t="shared" si="124"/>
        <v>0</v>
      </c>
      <c r="BB117" s="381">
        <f t="shared" si="124"/>
        <v>0</v>
      </c>
      <c r="BC117" s="381">
        <f t="shared" si="124"/>
        <v>0</v>
      </c>
      <c r="BD117" s="381">
        <f t="shared" si="124"/>
        <v>0</v>
      </c>
      <c r="BE117" s="381">
        <f t="shared" si="124"/>
        <v>0</v>
      </c>
      <c r="BF117" s="381">
        <f t="shared" si="124"/>
        <v>0</v>
      </c>
      <c r="BG117" s="381">
        <f t="shared" si="124"/>
        <v>0</v>
      </c>
      <c r="BH117" s="381">
        <f t="shared" si="124"/>
        <v>0</v>
      </c>
      <c r="BI117" s="381">
        <f t="shared" si="124"/>
        <v>0</v>
      </c>
      <c r="BJ117" s="381">
        <f t="shared" si="124"/>
        <v>0</v>
      </c>
      <c r="BK117" s="381">
        <f t="shared" si="124"/>
        <v>0</v>
      </c>
      <c r="BL117" s="381">
        <f t="shared" si="124"/>
        <v>0</v>
      </c>
      <c r="BM117" s="381">
        <f t="shared" si="124"/>
        <v>0</v>
      </c>
      <c r="BN117" s="381">
        <f t="shared" si="124"/>
        <v>0</v>
      </c>
      <c r="BO117" s="381">
        <f t="shared" si="124"/>
        <v>0</v>
      </c>
      <c r="BP117" s="381">
        <f t="shared" si="124"/>
        <v>0</v>
      </c>
      <c r="BQ117" s="381">
        <f t="shared" si="124"/>
        <v>0</v>
      </c>
      <c r="BR117" s="381">
        <f t="shared" si="124"/>
        <v>0</v>
      </c>
      <c r="BS117" s="381">
        <f t="shared" si="124"/>
        <v>0</v>
      </c>
      <c r="BT117" s="381">
        <f t="shared" si="124"/>
        <v>0</v>
      </c>
      <c r="BU117" s="381">
        <f t="shared" si="124"/>
        <v>0</v>
      </c>
      <c r="BV117" s="381">
        <f t="shared" si="124"/>
        <v>0</v>
      </c>
      <c r="BW117" s="381">
        <f t="shared" si="124"/>
        <v>0</v>
      </c>
      <c r="BX117" s="381">
        <f t="shared" si="124"/>
        <v>0</v>
      </c>
      <c r="BY117" s="381">
        <f t="shared" si="124"/>
        <v>0</v>
      </c>
      <c r="BZ117" s="381">
        <f t="shared" si="124"/>
        <v>0</v>
      </c>
      <c r="CA117" s="381">
        <f t="shared" si="124"/>
        <v>0</v>
      </c>
      <c r="CB117" s="381">
        <f t="shared" si="124"/>
        <v>0</v>
      </c>
      <c r="CC117" s="381">
        <f t="shared" si="124"/>
        <v>0</v>
      </c>
      <c r="CD117" s="381">
        <f t="shared" si="124"/>
        <v>0</v>
      </c>
      <c r="CE117" s="381">
        <f t="shared" si="124"/>
        <v>0</v>
      </c>
      <c r="CF117" s="381">
        <f t="shared" si="124"/>
        <v>0</v>
      </c>
      <c r="CG117" s="381">
        <f t="shared" si="124"/>
        <v>0</v>
      </c>
      <c r="CH117" s="381">
        <f t="shared" si="124"/>
        <v>0</v>
      </c>
      <c r="CI117" s="381">
        <f t="shared" si="124"/>
        <v>0</v>
      </c>
      <c r="CJ117" s="381">
        <f t="shared" si="124"/>
        <v>0</v>
      </c>
      <c r="CK117" s="381">
        <f t="shared" si="124"/>
        <v>0</v>
      </c>
      <c r="CL117" s="381">
        <f t="shared" si="124"/>
        <v>0</v>
      </c>
      <c r="CM117" s="381">
        <f t="shared" si="124"/>
        <v>0</v>
      </c>
      <c r="CN117" s="381">
        <f t="shared" si="124"/>
        <v>0</v>
      </c>
      <c r="CO117" s="381">
        <f t="shared" si="124"/>
        <v>0</v>
      </c>
      <c r="CP117" s="381">
        <f t="shared" si="124"/>
        <v>0</v>
      </c>
      <c r="CQ117" s="381">
        <f t="shared" si="124"/>
        <v>0</v>
      </c>
      <c r="CR117" s="381">
        <f t="shared" si="124"/>
        <v>0</v>
      </c>
      <c r="CS117" s="381">
        <f t="shared" ref="CS117:EX117" si="125">CR117</f>
        <v>0</v>
      </c>
      <c r="CT117" s="381">
        <f t="shared" si="125"/>
        <v>0</v>
      </c>
      <c r="CU117" s="381">
        <f t="shared" si="125"/>
        <v>0</v>
      </c>
      <c r="CV117" s="381">
        <f t="shared" si="125"/>
        <v>0</v>
      </c>
      <c r="CW117" s="381">
        <f t="shared" si="125"/>
        <v>0</v>
      </c>
      <c r="CX117" s="381">
        <f t="shared" si="125"/>
        <v>0</v>
      </c>
      <c r="CY117" s="381">
        <f t="shared" si="125"/>
        <v>0</v>
      </c>
      <c r="CZ117" s="381">
        <f t="shared" si="125"/>
        <v>0</v>
      </c>
      <c r="DA117" s="381">
        <f t="shared" si="125"/>
        <v>0</v>
      </c>
      <c r="DB117" s="381">
        <f t="shared" si="125"/>
        <v>0</v>
      </c>
      <c r="DC117" s="381">
        <f t="shared" si="125"/>
        <v>0</v>
      </c>
      <c r="DD117" s="381">
        <f t="shared" si="125"/>
        <v>0</v>
      </c>
      <c r="DE117" s="381">
        <f t="shared" si="125"/>
        <v>0</v>
      </c>
      <c r="DF117" s="381">
        <f t="shared" si="125"/>
        <v>0</v>
      </c>
      <c r="DG117" s="381">
        <f t="shared" si="125"/>
        <v>0</v>
      </c>
      <c r="DH117" s="381">
        <f t="shared" si="125"/>
        <v>0</v>
      </c>
      <c r="DI117" s="381">
        <f t="shared" si="125"/>
        <v>0</v>
      </c>
      <c r="DJ117" s="381">
        <f t="shared" si="125"/>
        <v>0</v>
      </c>
      <c r="DK117" s="381">
        <f t="shared" si="125"/>
        <v>0</v>
      </c>
      <c r="DL117" s="381">
        <f t="shared" si="125"/>
        <v>0</v>
      </c>
      <c r="DM117" s="381">
        <f t="shared" si="125"/>
        <v>0</v>
      </c>
      <c r="DN117" s="381">
        <f t="shared" si="125"/>
        <v>0</v>
      </c>
      <c r="DO117" s="381">
        <f t="shared" si="125"/>
        <v>0</v>
      </c>
      <c r="DP117" s="381">
        <f t="shared" si="125"/>
        <v>0</v>
      </c>
      <c r="DQ117" s="381">
        <f t="shared" si="125"/>
        <v>0</v>
      </c>
      <c r="DR117" s="381">
        <f t="shared" si="125"/>
        <v>0</v>
      </c>
      <c r="DS117" s="381">
        <f t="shared" si="125"/>
        <v>0</v>
      </c>
      <c r="DT117" s="381">
        <f t="shared" si="125"/>
        <v>0</v>
      </c>
      <c r="DU117" s="381">
        <f t="shared" si="125"/>
        <v>0</v>
      </c>
      <c r="DV117" s="381">
        <f t="shared" si="125"/>
        <v>0</v>
      </c>
      <c r="DW117" s="381">
        <f t="shared" si="125"/>
        <v>0</v>
      </c>
      <c r="DX117" s="381">
        <f t="shared" si="125"/>
        <v>0</v>
      </c>
      <c r="DY117" s="381">
        <f t="shared" si="125"/>
        <v>0</v>
      </c>
      <c r="DZ117" s="381">
        <f t="shared" si="125"/>
        <v>0</v>
      </c>
      <c r="EA117" s="381">
        <f t="shared" si="125"/>
        <v>0</v>
      </c>
      <c r="EB117" s="381">
        <f t="shared" si="125"/>
        <v>0</v>
      </c>
      <c r="EC117" s="381">
        <f t="shared" si="125"/>
        <v>0</v>
      </c>
      <c r="ED117" s="381">
        <f t="shared" si="125"/>
        <v>0</v>
      </c>
      <c r="EE117" s="381">
        <f t="shared" si="125"/>
        <v>0</v>
      </c>
      <c r="EF117" s="381">
        <f t="shared" si="125"/>
        <v>0</v>
      </c>
      <c r="EG117" s="381">
        <f t="shared" si="125"/>
        <v>0</v>
      </c>
      <c r="EH117" s="381">
        <f t="shared" si="125"/>
        <v>0</v>
      </c>
      <c r="EI117" s="381">
        <f t="shared" si="125"/>
        <v>0</v>
      </c>
      <c r="EJ117" s="381">
        <f t="shared" si="125"/>
        <v>0</v>
      </c>
      <c r="EK117" s="381">
        <f t="shared" si="125"/>
        <v>0</v>
      </c>
      <c r="EL117" s="381">
        <f t="shared" si="125"/>
        <v>0</v>
      </c>
      <c r="EM117" s="381">
        <f t="shared" si="125"/>
        <v>0</v>
      </c>
      <c r="EN117" s="381">
        <f t="shared" si="125"/>
        <v>0</v>
      </c>
      <c r="EO117" s="381">
        <f t="shared" si="125"/>
        <v>0</v>
      </c>
      <c r="EP117" s="381">
        <f t="shared" si="125"/>
        <v>0</v>
      </c>
      <c r="EQ117" s="381">
        <f t="shared" si="125"/>
        <v>0</v>
      </c>
      <c r="ER117" s="381">
        <f t="shared" si="125"/>
        <v>0</v>
      </c>
      <c r="ES117" s="381">
        <f t="shared" si="125"/>
        <v>0</v>
      </c>
      <c r="ET117" s="381">
        <f t="shared" si="125"/>
        <v>0</v>
      </c>
      <c r="EU117" s="381">
        <f t="shared" si="125"/>
        <v>0</v>
      </c>
      <c r="EV117" s="381">
        <f t="shared" si="125"/>
        <v>0</v>
      </c>
      <c r="EW117" s="381">
        <f t="shared" si="125"/>
        <v>0</v>
      </c>
      <c r="EX117" s="381">
        <f t="shared" si="125"/>
        <v>0</v>
      </c>
      <c r="EY117" s="612"/>
      <c r="FB117" s="612"/>
    </row>
    <row r="118" spans="1:158" s="86" customFormat="1" ht="12.75" hidden="1" customHeight="1" outlineLevel="2">
      <c r="A118" s="303"/>
      <c r="B118" s="303"/>
      <c r="C118" s="645"/>
      <c r="D118" s="860"/>
      <c r="E118" s="303"/>
      <c r="F118" s="851"/>
      <c r="G118" s="851"/>
      <c r="H118" s="851"/>
      <c r="I118" s="851"/>
      <c r="J118" s="851"/>
      <c r="K118" s="851"/>
      <c r="L118" s="851"/>
      <c r="M118" s="851"/>
      <c r="N118" s="851"/>
      <c r="O118" s="851"/>
      <c r="P118" s="851"/>
      <c r="Q118" s="851"/>
      <c r="R118" s="851"/>
      <c r="S118" s="851"/>
      <c r="T118" s="851"/>
      <c r="U118" s="851"/>
      <c r="V118" s="852"/>
      <c r="W118" s="851"/>
      <c r="X118" s="851"/>
      <c r="Y118" s="851"/>
      <c r="Z118" s="851"/>
      <c r="AA118" s="851"/>
      <c r="AB118" s="303"/>
      <c r="AC118" s="303"/>
      <c r="AD118" s="334" t="str">
        <f>$AD$22</f>
        <v>Cost Plus, Profiled after Discount</v>
      </c>
      <c r="AE118" s="648">
        <f>SUM(AF118:EY118)</f>
        <v>0</v>
      </c>
      <c r="AF118" s="637">
        <f t="shared" ref="AF118:BK118" si="126">AF116*(1-IF(DisON,AF117,0))</f>
        <v>0</v>
      </c>
      <c r="AG118" s="300">
        <f t="shared" si="126"/>
        <v>0</v>
      </c>
      <c r="AH118" s="300">
        <f t="shared" si="126"/>
        <v>0</v>
      </c>
      <c r="AI118" s="300">
        <f t="shared" si="126"/>
        <v>0</v>
      </c>
      <c r="AJ118" s="300">
        <f t="shared" si="126"/>
        <v>0</v>
      </c>
      <c r="AK118" s="300">
        <f t="shared" si="126"/>
        <v>0</v>
      </c>
      <c r="AL118" s="300">
        <f t="shared" si="126"/>
        <v>0</v>
      </c>
      <c r="AM118" s="300">
        <f t="shared" si="126"/>
        <v>0</v>
      </c>
      <c r="AN118" s="300">
        <f t="shared" si="126"/>
        <v>0</v>
      </c>
      <c r="AO118" s="300">
        <f t="shared" si="126"/>
        <v>0</v>
      </c>
      <c r="AP118" s="300">
        <f t="shared" si="126"/>
        <v>0</v>
      </c>
      <c r="AQ118" s="300">
        <f t="shared" si="126"/>
        <v>0</v>
      </c>
      <c r="AR118" s="300">
        <f t="shared" si="126"/>
        <v>0</v>
      </c>
      <c r="AS118" s="300">
        <f t="shared" si="126"/>
        <v>0</v>
      </c>
      <c r="AT118" s="300">
        <f t="shared" si="126"/>
        <v>0</v>
      </c>
      <c r="AU118" s="300">
        <f t="shared" si="126"/>
        <v>0</v>
      </c>
      <c r="AV118" s="300">
        <f t="shared" si="126"/>
        <v>0</v>
      </c>
      <c r="AW118" s="300">
        <f t="shared" si="126"/>
        <v>0</v>
      </c>
      <c r="AX118" s="300">
        <f t="shared" si="126"/>
        <v>0</v>
      </c>
      <c r="AY118" s="300">
        <f t="shared" si="126"/>
        <v>0</v>
      </c>
      <c r="AZ118" s="300">
        <f t="shared" si="126"/>
        <v>0</v>
      </c>
      <c r="BA118" s="300">
        <f t="shared" si="126"/>
        <v>0</v>
      </c>
      <c r="BB118" s="300">
        <f t="shared" si="126"/>
        <v>0</v>
      </c>
      <c r="BC118" s="300">
        <f t="shared" si="126"/>
        <v>0</v>
      </c>
      <c r="BD118" s="300">
        <f t="shared" si="126"/>
        <v>0</v>
      </c>
      <c r="BE118" s="300">
        <f t="shared" si="126"/>
        <v>0</v>
      </c>
      <c r="BF118" s="300">
        <f t="shared" si="126"/>
        <v>0</v>
      </c>
      <c r="BG118" s="300">
        <f t="shared" si="126"/>
        <v>0</v>
      </c>
      <c r="BH118" s="300">
        <f t="shared" si="126"/>
        <v>0</v>
      </c>
      <c r="BI118" s="300">
        <f t="shared" si="126"/>
        <v>0</v>
      </c>
      <c r="BJ118" s="300">
        <f t="shared" si="126"/>
        <v>0</v>
      </c>
      <c r="BK118" s="300">
        <f t="shared" si="126"/>
        <v>0</v>
      </c>
      <c r="BL118" s="300">
        <f t="shared" ref="BL118:CQ118" si="127">BL116*(1-IF(DisON,BL117,0))</f>
        <v>0</v>
      </c>
      <c r="BM118" s="300">
        <f t="shared" si="127"/>
        <v>0</v>
      </c>
      <c r="BN118" s="300">
        <f t="shared" si="127"/>
        <v>0</v>
      </c>
      <c r="BO118" s="300">
        <f t="shared" si="127"/>
        <v>0</v>
      </c>
      <c r="BP118" s="300">
        <f t="shared" si="127"/>
        <v>0</v>
      </c>
      <c r="BQ118" s="300">
        <f t="shared" si="127"/>
        <v>0</v>
      </c>
      <c r="BR118" s="300">
        <f t="shared" si="127"/>
        <v>0</v>
      </c>
      <c r="BS118" s="300">
        <f t="shared" si="127"/>
        <v>0</v>
      </c>
      <c r="BT118" s="300">
        <f t="shared" si="127"/>
        <v>0</v>
      </c>
      <c r="BU118" s="300">
        <f t="shared" si="127"/>
        <v>0</v>
      </c>
      <c r="BV118" s="300">
        <f t="shared" si="127"/>
        <v>0</v>
      </c>
      <c r="BW118" s="300">
        <f t="shared" si="127"/>
        <v>0</v>
      </c>
      <c r="BX118" s="300">
        <f t="shared" si="127"/>
        <v>0</v>
      </c>
      <c r="BY118" s="300">
        <f t="shared" si="127"/>
        <v>0</v>
      </c>
      <c r="BZ118" s="300">
        <f t="shared" si="127"/>
        <v>0</v>
      </c>
      <c r="CA118" s="300">
        <f t="shared" si="127"/>
        <v>0</v>
      </c>
      <c r="CB118" s="300">
        <f t="shared" si="127"/>
        <v>0</v>
      </c>
      <c r="CC118" s="300">
        <f t="shared" si="127"/>
        <v>0</v>
      </c>
      <c r="CD118" s="300">
        <f t="shared" si="127"/>
        <v>0</v>
      </c>
      <c r="CE118" s="300">
        <f t="shared" si="127"/>
        <v>0</v>
      </c>
      <c r="CF118" s="300">
        <f t="shared" si="127"/>
        <v>0</v>
      </c>
      <c r="CG118" s="300">
        <f t="shared" si="127"/>
        <v>0</v>
      </c>
      <c r="CH118" s="300">
        <f t="shared" si="127"/>
        <v>0</v>
      </c>
      <c r="CI118" s="300">
        <f t="shared" si="127"/>
        <v>0</v>
      </c>
      <c r="CJ118" s="300">
        <f t="shared" si="127"/>
        <v>0</v>
      </c>
      <c r="CK118" s="300">
        <f t="shared" si="127"/>
        <v>0</v>
      </c>
      <c r="CL118" s="300">
        <f t="shared" si="127"/>
        <v>0</v>
      </c>
      <c r="CM118" s="300">
        <f t="shared" si="127"/>
        <v>0</v>
      </c>
      <c r="CN118" s="300">
        <f t="shared" si="127"/>
        <v>0</v>
      </c>
      <c r="CO118" s="300">
        <f t="shared" si="127"/>
        <v>0</v>
      </c>
      <c r="CP118" s="300">
        <f t="shared" si="127"/>
        <v>0</v>
      </c>
      <c r="CQ118" s="300">
        <f t="shared" si="127"/>
        <v>0</v>
      </c>
      <c r="CR118" s="300">
        <f t="shared" ref="CR118:DW118" si="128">CR116*(1-IF(DisON,CR117,0))</f>
        <v>0</v>
      </c>
      <c r="CS118" s="300">
        <f t="shared" si="128"/>
        <v>0</v>
      </c>
      <c r="CT118" s="300">
        <f t="shared" si="128"/>
        <v>0</v>
      </c>
      <c r="CU118" s="300">
        <f t="shared" si="128"/>
        <v>0</v>
      </c>
      <c r="CV118" s="300">
        <f t="shared" si="128"/>
        <v>0</v>
      </c>
      <c r="CW118" s="300">
        <f t="shared" si="128"/>
        <v>0</v>
      </c>
      <c r="CX118" s="300">
        <f t="shared" si="128"/>
        <v>0</v>
      </c>
      <c r="CY118" s="300">
        <f t="shared" si="128"/>
        <v>0</v>
      </c>
      <c r="CZ118" s="300">
        <f t="shared" si="128"/>
        <v>0</v>
      </c>
      <c r="DA118" s="300">
        <f t="shared" si="128"/>
        <v>0</v>
      </c>
      <c r="DB118" s="300">
        <f t="shared" si="128"/>
        <v>0</v>
      </c>
      <c r="DC118" s="300">
        <f t="shared" si="128"/>
        <v>0</v>
      </c>
      <c r="DD118" s="300">
        <f t="shared" si="128"/>
        <v>0</v>
      </c>
      <c r="DE118" s="300">
        <f t="shared" si="128"/>
        <v>0</v>
      </c>
      <c r="DF118" s="300">
        <f t="shared" si="128"/>
        <v>0</v>
      </c>
      <c r="DG118" s="300">
        <f t="shared" si="128"/>
        <v>0</v>
      </c>
      <c r="DH118" s="300">
        <f t="shared" si="128"/>
        <v>0</v>
      </c>
      <c r="DI118" s="300">
        <f t="shared" si="128"/>
        <v>0</v>
      </c>
      <c r="DJ118" s="300">
        <f t="shared" si="128"/>
        <v>0</v>
      </c>
      <c r="DK118" s="300">
        <f t="shared" si="128"/>
        <v>0</v>
      </c>
      <c r="DL118" s="300">
        <f t="shared" si="128"/>
        <v>0</v>
      </c>
      <c r="DM118" s="300">
        <f t="shared" si="128"/>
        <v>0</v>
      </c>
      <c r="DN118" s="300">
        <f t="shared" si="128"/>
        <v>0</v>
      </c>
      <c r="DO118" s="300">
        <f t="shared" si="128"/>
        <v>0</v>
      </c>
      <c r="DP118" s="300">
        <f t="shared" si="128"/>
        <v>0</v>
      </c>
      <c r="DQ118" s="300">
        <f t="shared" si="128"/>
        <v>0</v>
      </c>
      <c r="DR118" s="300">
        <f t="shared" si="128"/>
        <v>0</v>
      </c>
      <c r="DS118" s="300">
        <f t="shared" si="128"/>
        <v>0</v>
      </c>
      <c r="DT118" s="300">
        <f t="shared" si="128"/>
        <v>0</v>
      </c>
      <c r="DU118" s="300">
        <f t="shared" si="128"/>
        <v>0</v>
      </c>
      <c r="DV118" s="300">
        <f t="shared" si="128"/>
        <v>0</v>
      </c>
      <c r="DW118" s="300">
        <f t="shared" si="128"/>
        <v>0</v>
      </c>
      <c r="DX118" s="300">
        <f t="shared" ref="DX118:EX118" si="129">DX116*(1-IF(DisON,DX117,0))</f>
        <v>0</v>
      </c>
      <c r="DY118" s="300">
        <f t="shared" si="129"/>
        <v>0</v>
      </c>
      <c r="DZ118" s="300">
        <f t="shared" si="129"/>
        <v>0</v>
      </c>
      <c r="EA118" s="300">
        <f t="shared" si="129"/>
        <v>0</v>
      </c>
      <c r="EB118" s="300">
        <f t="shared" si="129"/>
        <v>0</v>
      </c>
      <c r="EC118" s="300">
        <f t="shared" si="129"/>
        <v>0</v>
      </c>
      <c r="ED118" s="300">
        <f t="shared" si="129"/>
        <v>0</v>
      </c>
      <c r="EE118" s="300">
        <f t="shared" si="129"/>
        <v>0</v>
      </c>
      <c r="EF118" s="300">
        <f t="shared" si="129"/>
        <v>0</v>
      </c>
      <c r="EG118" s="300">
        <f t="shared" si="129"/>
        <v>0</v>
      </c>
      <c r="EH118" s="300">
        <f t="shared" si="129"/>
        <v>0</v>
      </c>
      <c r="EI118" s="300">
        <f t="shared" si="129"/>
        <v>0</v>
      </c>
      <c r="EJ118" s="300">
        <f t="shared" si="129"/>
        <v>0</v>
      </c>
      <c r="EK118" s="300">
        <f t="shared" si="129"/>
        <v>0</v>
      </c>
      <c r="EL118" s="300">
        <f t="shared" si="129"/>
        <v>0</v>
      </c>
      <c r="EM118" s="300">
        <f t="shared" si="129"/>
        <v>0</v>
      </c>
      <c r="EN118" s="300">
        <f t="shared" si="129"/>
        <v>0</v>
      </c>
      <c r="EO118" s="300">
        <f t="shared" si="129"/>
        <v>0</v>
      </c>
      <c r="EP118" s="300">
        <f t="shared" si="129"/>
        <v>0</v>
      </c>
      <c r="EQ118" s="300">
        <f t="shared" si="129"/>
        <v>0</v>
      </c>
      <c r="ER118" s="300">
        <f t="shared" si="129"/>
        <v>0</v>
      </c>
      <c r="ES118" s="300">
        <f t="shared" si="129"/>
        <v>0</v>
      </c>
      <c r="ET118" s="300">
        <f t="shared" si="129"/>
        <v>0</v>
      </c>
      <c r="EU118" s="300">
        <f t="shared" si="129"/>
        <v>0</v>
      </c>
      <c r="EV118" s="300">
        <f t="shared" si="129"/>
        <v>0</v>
      </c>
      <c r="EW118" s="300">
        <f t="shared" si="129"/>
        <v>0</v>
      </c>
      <c r="EX118" s="300">
        <f t="shared" si="129"/>
        <v>0</v>
      </c>
      <c r="EY118" s="612"/>
      <c r="FB118" s="612"/>
    </row>
    <row r="119" spans="1:158" s="634" customFormat="1" ht="5.0999999999999996" hidden="1" customHeight="1" outlineLevel="2">
      <c r="A119" s="627"/>
      <c r="B119" s="627"/>
      <c r="C119" s="627"/>
      <c r="D119" s="627"/>
      <c r="E119" s="628"/>
      <c r="F119" s="627"/>
      <c r="G119" s="627"/>
      <c r="H119" s="627"/>
      <c r="I119" s="627"/>
      <c r="J119" s="627"/>
      <c r="K119" s="627"/>
      <c r="L119" s="627"/>
      <c r="M119" s="627"/>
      <c r="N119" s="627"/>
      <c r="O119" s="627"/>
      <c r="P119" s="627"/>
      <c r="Q119" s="627"/>
      <c r="R119" s="627"/>
      <c r="S119" s="627"/>
      <c r="T119" s="627"/>
      <c r="U119" s="627"/>
      <c r="V119" s="627"/>
      <c r="W119" s="627"/>
      <c r="X119" s="627"/>
      <c r="Y119" s="627"/>
      <c r="Z119" s="627"/>
      <c r="AA119" s="627"/>
      <c r="AB119" s="629"/>
      <c r="AC119" s="627"/>
      <c r="AD119" s="630"/>
      <c r="AE119" s="63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301"/>
      <c r="BD119" s="301"/>
      <c r="BE119" s="301"/>
      <c r="BF119" s="301"/>
      <c r="BG119" s="301"/>
      <c r="BH119" s="301"/>
      <c r="BI119" s="301"/>
      <c r="BJ119" s="301"/>
      <c r="BK119" s="301"/>
      <c r="BL119" s="301"/>
      <c r="BM119" s="301"/>
      <c r="BN119" s="301"/>
      <c r="BO119" s="301"/>
      <c r="BP119" s="301"/>
      <c r="BQ119" s="301"/>
      <c r="BR119" s="301"/>
      <c r="BS119" s="301"/>
      <c r="BT119" s="301"/>
      <c r="BU119" s="301"/>
      <c r="BV119" s="301"/>
      <c r="BW119" s="301"/>
      <c r="BX119" s="301"/>
      <c r="BY119" s="301"/>
      <c r="BZ119" s="301"/>
      <c r="CA119" s="301"/>
      <c r="CB119" s="301"/>
      <c r="CC119" s="301"/>
      <c r="CD119" s="301"/>
      <c r="CE119" s="301"/>
      <c r="CF119" s="301"/>
      <c r="CG119" s="301"/>
      <c r="CH119" s="301"/>
      <c r="CI119" s="301"/>
      <c r="CJ119" s="301"/>
      <c r="CK119" s="301"/>
      <c r="CL119" s="301"/>
      <c r="CM119" s="301"/>
      <c r="CN119" s="301"/>
      <c r="CO119" s="301"/>
      <c r="CP119" s="301"/>
      <c r="CQ119" s="301"/>
      <c r="CR119" s="301"/>
      <c r="CS119" s="301"/>
      <c r="CT119" s="301"/>
      <c r="CU119" s="301"/>
      <c r="CV119" s="301"/>
      <c r="CW119" s="301"/>
      <c r="CX119" s="301"/>
      <c r="CY119" s="301"/>
      <c r="CZ119" s="301"/>
      <c r="DA119" s="301"/>
      <c r="DB119" s="301"/>
      <c r="DC119" s="301"/>
      <c r="DD119" s="301"/>
      <c r="DE119" s="301"/>
      <c r="DF119" s="301"/>
      <c r="DG119" s="301"/>
      <c r="DH119" s="301"/>
      <c r="DI119" s="301"/>
      <c r="DJ119" s="301"/>
      <c r="DK119" s="301"/>
      <c r="DL119" s="301"/>
      <c r="DM119" s="301"/>
      <c r="DN119" s="301"/>
      <c r="DO119" s="301"/>
      <c r="DP119" s="301"/>
      <c r="DQ119" s="301"/>
      <c r="DR119" s="301"/>
      <c r="DS119" s="301"/>
      <c r="DT119" s="301"/>
      <c r="DU119" s="301"/>
      <c r="DV119" s="301"/>
      <c r="DW119" s="301"/>
      <c r="DX119" s="301"/>
      <c r="DY119" s="301"/>
      <c r="DZ119" s="301"/>
      <c r="EA119" s="301"/>
      <c r="EB119" s="301"/>
      <c r="EC119" s="301"/>
      <c r="ED119" s="301"/>
      <c r="EE119" s="301"/>
      <c r="EF119" s="301"/>
      <c r="EG119" s="301"/>
      <c r="EH119" s="301"/>
      <c r="EI119" s="301"/>
      <c r="EJ119" s="301"/>
      <c r="EK119" s="301"/>
      <c r="EL119" s="301"/>
      <c r="EM119" s="301"/>
      <c r="EN119" s="301"/>
      <c r="EO119" s="301"/>
      <c r="EP119" s="301"/>
      <c r="EQ119" s="301"/>
      <c r="ER119" s="301"/>
      <c r="ES119" s="301"/>
      <c r="ET119" s="301"/>
      <c r="EU119" s="301"/>
      <c r="EV119" s="301"/>
      <c r="EW119" s="301"/>
      <c r="EX119" s="301"/>
      <c r="EY119" s="632"/>
      <c r="EZ119" s="201"/>
      <c r="FA119" s="201"/>
      <c r="FB119" s="633"/>
    </row>
    <row r="120" spans="1:158" s="86" customFormat="1" ht="12.75" hidden="1" customHeight="1" outlineLevel="2">
      <c r="C120" s="232"/>
      <c r="F120" s="85"/>
      <c r="G120" s="85"/>
      <c r="H120" s="85"/>
      <c r="I120" s="85"/>
      <c r="J120" s="85"/>
      <c r="K120" s="85"/>
      <c r="L120" s="85"/>
      <c r="M120" s="85"/>
      <c r="N120" s="85"/>
      <c r="O120" s="85"/>
      <c r="P120" s="85"/>
      <c r="Q120" s="85"/>
      <c r="R120" s="85"/>
      <c r="S120" s="85"/>
      <c r="T120" s="85"/>
      <c r="U120" s="85"/>
      <c r="V120" s="85"/>
      <c r="W120" s="85"/>
      <c r="X120" s="85"/>
      <c r="Y120" s="85"/>
      <c r="Z120" s="85"/>
      <c r="AA120" s="85"/>
      <c r="AD120" s="232"/>
      <c r="AE120" s="328" t="s">
        <v>195</v>
      </c>
      <c r="AF120" s="649">
        <f>IF($AE113=0,0,AF118/$AE113)</f>
        <v>0</v>
      </c>
      <c r="AG120" s="650">
        <f t="shared" ref="AG120:CR120" si="130">IF($AE113=0,0,AG118/$AE113)</f>
        <v>0</v>
      </c>
      <c r="AH120" s="650">
        <f t="shared" si="130"/>
        <v>0</v>
      </c>
      <c r="AI120" s="650">
        <f t="shared" si="130"/>
        <v>0</v>
      </c>
      <c r="AJ120" s="650">
        <f t="shared" si="130"/>
        <v>0</v>
      </c>
      <c r="AK120" s="650">
        <f t="shared" si="130"/>
        <v>0</v>
      </c>
      <c r="AL120" s="650">
        <f t="shared" si="130"/>
        <v>0</v>
      </c>
      <c r="AM120" s="650">
        <f t="shared" si="130"/>
        <v>0</v>
      </c>
      <c r="AN120" s="650">
        <f t="shared" si="130"/>
        <v>0</v>
      </c>
      <c r="AO120" s="650">
        <f t="shared" si="130"/>
        <v>0</v>
      </c>
      <c r="AP120" s="650">
        <f t="shared" si="130"/>
        <v>0</v>
      </c>
      <c r="AQ120" s="650">
        <f t="shared" si="130"/>
        <v>0</v>
      </c>
      <c r="AR120" s="650">
        <f t="shared" si="130"/>
        <v>0</v>
      </c>
      <c r="AS120" s="650">
        <f t="shared" si="130"/>
        <v>0</v>
      </c>
      <c r="AT120" s="650">
        <f t="shared" si="130"/>
        <v>0</v>
      </c>
      <c r="AU120" s="650">
        <f t="shared" si="130"/>
        <v>0</v>
      </c>
      <c r="AV120" s="650">
        <f t="shared" si="130"/>
        <v>0</v>
      </c>
      <c r="AW120" s="650">
        <f t="shared" si="130"/>
        <v>0</v>
      </c>
      <c r="AX120" s="650">
        <f t="shared" si="130"/>
        <v>0</v>
      </c>
      <c r="AY120" s="650">
        <f t="shared" si="130"/>
        <v>0</v>
      </c>
      <c r="AZ120" s="650">
        <f t="shared" si="130"/>
        <v>0</v>
      </c>
      <c r="BA120" s="650">
        <f t="shared" si="130"/>
        <v>0</v>
      </c>
      <c r="BB120" s="650">
        <f t="shared" si="130"/>
        <v>0</v>
      </c>
      <c r="BC120" s="650">
        <f t="shared" si="130"/>
        <v>0</v>
      </c>
      <c r="BD120" s="650">
        <f t="shared" si="130"/>
        <v>0</v>
      </c>
      <c r="BE120" s="650">
        <f t="shared" si="130"/>
        <v>0</v>
      </c>
      <c r="BF120" s="650">
        <f t="shared" si="130"/>
        <v>0</v>
      </c>
      <c r="BG120" s="650">
        <f t="shared" si="130"/>
        <v>0</v>
      </c>
      <c r="BH120" s="650">
        <f t="shared" si="130"/>
        <v>0</v>
      </c>
      <c r="BI120" s="650">
        <f t="shared" si="130"/>
        <v>0</v>
      </c>
      <c r="BJ120" s="650">
        <f t="shared" si="130"/>
        <v>0</v>
      </c>
      <c r="BK120" s="650">
        <f t="shared" si="130"/>
        <v>0</v>
      </c>
      <c r="BL120" s="650">
        <f t="shared" si="130"/>
        <v>0</v>
      </c>
      <c r="BM120" s="650">
        <f t="shared" si="130"/>
        <v>0</v>
      </c>
      <c r="BN120" s="650">
        <f t="shared" si="130"/>
        <v>0</v>
      </c>
      <c r="BO120" s="650">
        <f t="shared" si="130"/>
        <v>0</v>
      </c>
      <c r="BP120" s="650">
        <f t="shared" si="130"/>
        <v>0</v>
      </c>
      <c r="BQ120" s="650">
        <f t="shared" si="130"/>
        <v>0</v>
      </c>
      <c r="BR120" s="650">
        <f t="shared" si="130"/>
        <v>0</v>
      </c>
      <c r="BS120" s="650">
        <f t="shared" si="130"/>
        <v>0</v>
      </c>
      <c r="BT120" s="650">
        <f t="shared" si="130"/>
        <v>0</v>
      </c>
      <c r="BU120" s="650">
        <f t="shared" si="130"/>
        <v>0</v>
      </c>
      <c r="BV120" s="650">
        <f t="shared" si="130"/>
        <v>0</v>
      </c>
      <c r="BW120" s="650">
        <f t="shared" si="130"/>
        <v>0</v>
      </c>
      <c r="BX120" s="650">
        <f t="shared" si="130"/>
        <v>0</v>
      </c>
      <c r="BY120" s="650">
        <f t="shared" si="130"/>
        <v>0</v>
      </c>
      <c r="BZ120" s="650">
        <f t="shared" si="130"/>
        <v>0</v>
      </c>
      <c r="CA120" s="650">
        <f t="shared" si="130"/>
        <v>0</v>
      </c>
      <c r="CB120" s="650">
        <f t="shared" si="130"/>
        <v>0</v>
      </c>
      <c r="CC120" s="650">
        <f t="shared" si="130"/>
        <v>0</v>
      </c>
      <c r="CD120" s="650">
        <f t="shared" si="130"/>
        <v>0</v>
      </c>
      <c r="CE120" s="650">
        <f t="shared" si="130"/>
        <v>0</v>
      </c>
      <c r="CF120" s="650">
        <f t="shared" si="130"/>
        <v>0</v>
      </c>
      <c r="CG120" s="650">
        <f t="shared" si="130"/>
        <v>0</v>
      </c>
      <c r="CH120" s="650">
        <f t="shared" si="130"/>
        <v>0</v>
      </c>
      <c r="CI120" s="650">
        <f t="shared" si="130"/>
        <v>0</v>
      </c>
      <c r="CJ120" s="650">
        <f t="shared" si="130"/>
        <v>0</v>
      </c>
      <c r="CK120" s="650">
        <f t="shared" si="130"/>
        <v>0</v>
      </c>
      <c r="CL120" s="650">
        <f t="shared" si="130"/>
        <v>0</v>
      </c>
      <c r="CM120" s="650">
        <f t="shared" si="130"/>
        <v>0</v>
      </c>
      <c r="CN120" s="650">
        <f t="shared" si="130"/>
        <v>0</v>
      </c>
      <c r="CO120" s="650">
        <f t="shared" si="130"/>
        <v>0</v>
      </c>
      <c r="CP120" s="650">
        <f t="shared" si="130"/>
        <v>0</v>
      </c>
      <c r="CQ120" s="650">
        <f t="shared" si="130"/>
        <v>0</v>
      </c>
      <c r="CR120" s="650">
        <f t="shared" si="130"/>
        <v>0</v>
      </c>
      <c r="CS120" s="650">
        <f t="shared" ref="CS120:EX120" si="131">IF($AE113=0,0,CS118/$AE113)</f>
        <v>0</v>
      </c>
      <c r="CT120" s="650">
        <f t="shared" si="131"/>
        <v>0</v>
      </c>
      <c r="CU120" s="650">
        <f t="shared" si="131"/>
        <v>0</v>
      </c>
      <c r="CV120" s="650">
        <f t="shared" si="131"/>
        <v>0</v>
      </c>
      <c r="CW120" s="650">
        <f t="shared" si="131"/>
        <v>0</v>
      </c>
      <c r="CX120" s="650">
        <f t="shared" si="131"/>
        <v>0</v>
      </c>
      <c r="CY120" s="650">
        <f t="shared" si="131"/>
        <v>0</v>
      </c>
      <c r="CZ120" s="650">
        <f t="shared" si="131"/>
        <v>0</v>
      </c>
      <c r="DA120" s="650">
        <f t="shared" si="131"/>
        <v>0</v>
      </c>
      <c r="DB120" s="650">
        <f t="shared" si="131"/>
        <v>0</v>
      </c>
      <c r="DC120" s="650">
        <f t="shared" si="131"/>
        <v>0</v>
      </c>
      <c r="DD120" s="650">
        <f t="shared" si="131"/>
        <v>0</v>
      </c>
      <c r="DE120" s="650">
        <f t="shared" si="131"/>
        <v>0</v>
      </c>
      <c r="DF120" s="650">
        <f t="shared" si="131"/>
        <v>0</v>
      </c>
      <c r="DG120" s="650">
        <f t="shared" si="131"/>
        <v>0</v>
      </c>
      <c r="DH120" s="650">
        <f t="shared" si="131"/>
        <v>0</v>
      </c>
      <c r="DI120" s="650">
        <f t="shared" si="131"/>
        <v>0</v>
      </c>
      <c r="DJ120" s="650">
        <f t="shared" si="131"/>
        <v>0</v>
      </c>
      <c r="DK120" s="650">
        <f t="shared" si="131"/>
        <v>0</v>
      </c>
      <c r="DL120" s="650">
        <f t="shared" si="131"/>
        <v>0</v>
      </c>
      <c r="DM120" s="650">
        <f t="shared" si="131"/>
        <v>0</v>
      </c>
      <c r="DN120" s="650">
        <f t="shared" si="131"/>
        <v>0</v>
      </c>
      <c r="DO120" s="650">
        <f t="shared" si="131"/>
        <v>0</v>
      </c>
      <c r="DP120" s="650">
        <f t="shared" si="131"/>
        <v>0</v>
      </c>
      <c r="DQ120" s="650">
        <f t="shared" si="131"/>
        <v>0</v>
      </c>
      <c r="DR120" s="650">
        <f t="shared" si="131"/>
        <v>0</v>
      </c>
      <c r="DS120" s="650">
        <f t="shared" si="131"/>
        <v>0</v>
      </c>
      <c r="DT120" s="650">
        <f t="shared" si="131"/>
        <v>0</v>
      </c>
      <c r="DU120" s="650">
        <f t="shared" si="131"/>
        <v>0</v>
      </c>
      <c r="DV120" s="650">
        <f t="shared" si="131"/>
        <v>0</v>
      </c>
      <c r="DW120" s="650">
        <f t="shared" si="131"/>
        <v>0</v>
      </c>
      <c r="DX120" s="650">
        <f t="shared" si="131"/>
        <v>0</v>
      </c>
      <c r="DY120" s="650">
        <f t="shared" si="131"/>
        <v>0</v>
      </c>
      <c r="DZ120" s="650">
        <f t="shared" si="131"/>
        <v>0</v>
      </c>
      <c r="EA120" s="650">
        <f t="shared" si="131"/>
        <v>0</v>
      </c>
      <c r="EB120" s="650">
        <f t="shared" si="131"/>
        <v>0</v>
      </c>
      <c r="EC120" s="650">
        <f t="shared" si="131"/>
        <v>0</v>
      </c>
      <c r="ED120" s="650">
        <f t="shared" si="131"/>
        <v>0</v>
      </c>
      <c r="EE120" s="650">
        <f t="shared" si="131"/>
        <v>0</v>
      </c>
      <c r="EF120" s="650">
        <f t="shared" si="131"/>
        <v>0</v>
      </c>
      <c r="EG120" s="650">
        <f t="shared" si="131"/>
        <v>0</v>
      </c>
      <c r="EH120" s="650">
        <f t="shared" si="131"/>
        <v>0</v>
      </c>
      <c r="EI120" s="650">
        <f t="shared" si="131"/>
        <v>0</v>
      </c>
      <c r="EJ120" s="650">
        <f t="shared" si="131"/>
        <v>0</v>
      </c>
      <c r="EK120" s="650">
        <f t="shared" si="131"/>
        <v>0</v>
      </c>
      <c r="EL120" s="650">
        <f t="shared" si="131"/>
        <v>0</v>
      </c>
      <c r="EM120" s="650">
        <f t="shared" si="131"/>
        <v>0</v>
      </c>
      <c r="EN120" s="650">
        <f t="shared" si="131"/>
        <v>0</v>
      </c>
      <c r="EO120" s="650">
        <f t="shared" si="131"/>
        <v>0</v>
      </c>
      <c r="EP120" s="650">
        <f t="shared" si="131"/>
        <v>0</v>
      </c>
      <c r="EQ120" s="650">
        <f t="shared" si="131"/>
        <v>0</v>
      </c>
      <c r="ER120" s="650">
        <f t="shared" si="131"/>
        <v>0</v>
      </c>
      <c r="ES120" s="650">
        <f t="shared" si="131"/>
        <v>0</v>
      </c>
      <c r="ET120" s="650">
        <f t="shared" si="131"/>
        <v>0</v>
      </c>
      <c r="EU120" s="650">
        <f t="shared" si="131"/>
        <v>0</v>
      </c>
      <c r="EV120" s="650">
        <f t="shared" si="131"/>
        <v>0</v>
      </c>
      <c r="EW120" s="650">
        <f t="shared" si="131"/>
        <v>0</v>
      </c>
      <c r="EX120" s="650">
        <f t="shared" si="131"/>
        <v>0</v>
      </c>
      <c r="EY120" s="612"/>
      <c r="FB120" s="612"/>
    </row>
    <row r="121" spans="1:158" s="86" customFormat="1" outlineLevel="1">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E121" s="621"/>
      <c r="EY121" s="612"/>
      <c r="FB121" s="612"/>
    </row>
    <row r="122" spans="1:158" s="86" customFormat="1" outlineLevel="1" collapsed="1">
      <c r="A122" s="1022" t="str">
        <f>Constants!$B$299</f>
        <v>ITO</v>
      </c>
      <c r="B122" s="1023"/>
      <c r="C122" s="1024"/>
      <c r="D122" s="651">
        <f>IF(AE124=0,0,AE125/AE124)</f>
        <v>0</v>
      </c>
      <c r="E122" s="318"/>
      <c r="F122" s="318"/>
      <c r="G122" s="318"/>
      <c r="H122" s="318"/>
      <c r="I122" s="318"/>
      <c r="J122" s="318"/>
      <c r="K122" s="318"/>
      <c r="L122" s="318"/>
      <c r="M122" s="318"/>
      <c r="N122" s="318"/>
      <c r="O122" s="318"/>
      <c r="P122" s="318"/>
      <c r="Q122" s="318"/>
      <c r="R122" s="318"/>
      <c r="S122" s="318"/>
      <c r="T122" s="318"/>
      <c r="U122" s="318"/>
      <c r="V122" s="318"/>
      <c r="W122" s="318"/>
      <c r="X122" s="318"/>
      <c r="Y122" s="318"/>
      <c r="Z122" s="318"/>
      <c r="AA122" s="318"/>
      <c r="AB122" s="318"/>
      <c r="AC122" s="318"/>
      <c r="AD122" s="625" t="str">
        <f>Constants!$E$299</f>
        <v>9_ATP</v>
      </c>
      <c r="AE122" s="626">
        <f>IF(AE128=0,0,-(1-(AE128/AE125)))</f>
        <v>0</v>
      </c>
      <c r="EY122" s="612"/>
      <c r="EZ122" s="622"/>
      <c r="FB122" s="612"/>
    </row>
    <row r="123" spans="1:158" s="634" customFormat="1" ht="5.0999999999999996" hidden="1" customHeight="1" outlineLevel="2">
      <c r="A123" s="627"/>
      <c r="B123" s="627"/>
      <c r="C123" s="627"/>
      <c r="D123" s="627"/>
      <c r="E123" s="628"/>
      <c r="F123" s="627"/>
      <c r="G123" s="627"/>
      <c r="H123" s="627"/>
      <c r="I123" s="627"/>
      <c r="J123" s="627"/>
      <c r="K123" s="627"/>
      <c r="L123" s="627"/>
      <c r="M123" s="627"/>
      <c r="N123" s="627"/>
      <c r="O123" s="627"/>
      <c r="P123" s="627"/>
      <c r="Q123" s="627"/>
      <c r="R123" s="627"/>
      <c r="S123" s="627"/>
      <c r="T123" s="627"/>
      <c r="U123" s="627"/>
      <c r="V123" s="627"/>
      <c r="W123" s="627"/>
      <c r="X123" s="627"/>
      <c r="Y123" s="627"/>
      <c r="Z123" s="627"/>
      <c r="AA123" s="627"/>
      <c r="AB123" s="629"/>
      <c r="AC123" s="627"/>
      <c r="AD123" s="630"/>
      <c r="AE123" s="631"/>
      <c r="AF123" s="204"/>
      <c r="AG123" s="204"/>
      <c r="AH123" s="204"/>
      <c r="AI123" s="204"/>
      <c r="AJ123" s="204"/>
      <c r="AK123" s="204"/>
      <c r="AL123" s="204"/>
      <c r="AM123" s="204"/>
      <c r="AN123" s="204"/>
      <c r="AO123" s="204"/>
      <c r="AP123" s="204"/>
      <c r="AQ123" s="204"/>
      <c r="AR123" s="204"/>
      <c r="AS123" s="204"/>
      <c r="AT123" s="204"/>
      <c r="AU123" s="204"/>
      <c r="AV123" s="204"/>
      <c r="AW123" s="204"/>
      <c r="AX123" s="204"/>
      <c r="AY123" s="204"/>
      <c r="AZ123" s="204"/>
      <c r="BA123" s="204"/>
      <c r="BB123" s="204"/>
      <c r="BC123" s="204"/>
      <c r="BD123" s="204"/>
      <c r="BE123" s="204"/>
      <c r="BF123" s="204"/>
      <c r="BG123" s="204"/>
      <c r="BH123" s="204"/>
      <c r="BI123" s="204"/>
      <c r="BJ123" s="204"/>
      <c r="BK123" s="204"/>
      <c r="BL123" s="204"/>
      <c r="BM123" s="204"/>
      <c r="BN123" s="204"/>
      <c r="BO123" s="204"/>
      <c r="BP123" s="204"/>
      <c r="BQ123" s="204"/>
      <c r="BR123" s="204"/>
      <c r="BS123" s="204"/>
      <c r="BT123" s="204"/>
      <c r="BU123" s="204"/>
      <c r="BV123" s="204"/>
      <c r="BW123" s="204"/>
      <c r="BX123" s="204"/>
      <c r="BY123" s="204"/>
      <c r="BZ123" s="204"/>
      <c r="CA123" s="204"/>
      <c r="CB123" s="204"/>
      <c r="CC123" s="204"/>
      <c r="CD123" s="204"/>
      <c r="CE123" s="204"/>
      <c r="CF123" s="204"/>
      <c r="CG123" s="204"/>
      <c r="CH123" s="204"/>
      <c r="CI123" s="204"/>
      <c r="CJ123" s="204"/>
      <c r="CK123" s="204"/>
      <c r="CL123" s="204"/>
      <c r="CM123" s="204"/>
      <c r="CN123" s="204"/>
      <c r="CO123" s="204"/>
      <c r="CP123" s="204"/>
      <c r="CQ123" s="204"/>
      <c r="CR123" s="204"/>
      <c r="CS123" s="204"/>
      <c r="CT123" s="204"/>
      <c r="CU123" s="204"/>
      <c r="CV123" s="204"/>
      <c r="CW123" s="204"/>
      <c r="CX123" s="204"/>
      <c r="CY123" s="204"/>
      <c r="CZ123" s="204"/>
      <c r="DA123" s="204"/>
      <c r="DB123" s="204"/>
      <c r="DC123" s="204"/>
      <c r="DD123" s="204"/>
      <c r="DE123" s="204"/>
      <c r="DF123" s="204"/>
      <c r="DG123" s="204"/>
      <c r="DH123" s="204"/>
      <c r="DI123" s="204"/>
      <c r="DJ123" s="204"/>
      <c r="DK123" s="204"/>
      <c r="DL123" s="204"/>
      <c r="DM123" s="204"/>
      <c r="DN123" s="204"/>
      <c r="DO123" s="204"/>
      <c r="DP123" s="204"/>
      <c r="DQ123" s="204"/>
      <c r="DR123" s="204"/>
      <c r="DS123" s="204"/>
      <c r="DT123" s="204"/>
      <c r="DU123" s="204"/>
      <c r="DV123" s="204"/>
      <c r="DW123" s="204"/>
      <c r="DX123" s="204"/>
      <c r="DY123" s="204"/>
      <c r="DZ123" s="204"/>
      <c r="EA123" s="204"/>
      <c r="EB123" s="204"/>
      <c r="EC123" s="204"/>
      <c r="ED123" s="204"/>
      <c r="EE123" s="204"/>
      <c r="EF123" s="204"/>
      <c r="EG123" s="204"/>
      <c r="EH123" s="204"/>
      <c r="EI123" s="204"/>
      <c r="EJ123" s="204"/>
      <c r="EK123" s="204"/>
      <c r="EL123" s="204"/>
      <c r="EM123" s="204"/>
      <c r="EN123" s="204"/>
      <c r="EO123" s="204"/>
      <c r="EP123" s="204"/>
      <c r="EQ123" s="204"/>
      <c r="ER123" s="204"/>
      <c r="ES123" s="204"/>
      <c r="ET123" s="204"/>
      <c r="EU123" s="204"/>
      <c r="EV123" s="204"/>
      <c r="EW123" s="204"/>
      <c r="EX123" s="204"/>
      <c r="EY123" s="632"/>
      <c r="EZ123" s="201"/>
      <c r="FA123" s="201"/>
      <c r="FB123" s="633"/>
    </row>
    <row r="124" spans="1:158" s="86" customFormat="1" ht="12.75" hidden="1" customHeight="1" outlineLevel="2">
      <c r="A124" s="1020">
        <v>10</v>
      </c>
      <c r="B124" s="303"/>
      <c r="C124" s="635" t="str">
        <f>$C$16</f>
        <v>For information:</v>
      </c>
      <c r="D124" s="847" t="str">
        <f>$D$16</f>
        <v>Volume</v>
      </c>
      <c r="E124" s="333"/>
      <c r="F124" s="849"/>
      <c r="G124" s="849"/>
      <c r="H124" s="849"/>
      <c r="I124" s="849"/>
      <c r="J124" s="849"/>
      <c r="K124" s="849"/>
      <c r="L124" s="849"/>
      <c r="M124" s="849"/>
      <c r="N124" s="849"/>
      <c r="O124" s="849"/>
      <c r="P124" s="849"/>
      <c r="Q124" s="849"/>
      <c r="R124" s="849"/>
      <c r="S124" s="849"/>
      <c r="T124" s="849"/>
      <c r="U124" s="849"/>
      <c r="V124" s="850"/>
      <c r="W124" s="849"/>
      <c r="X124" s="849"/>
      <c r="Y124" s="849"/>
      <c r="Z124" s="849"/>
      <c r="AA124" s="849"/>
      <c r="AB124" s="333"/>
      <c r="AC124" s="333"/>
      <c r="AD124" s="528" t="s">
        <v>937</v>
      </c>
      <c r="AE124" s="304">
        <f>SUM(AF124:EY124)</f>
        <v>64</v>
      </c>
      <c r="AF124" s="297">
        <f>SUMIF(VolList,$AD124,Constants!AF$1150:AF$1165)</f>
        <v>0</v>
      </c>
      <c r="AG124" s="298">
        <f>SUMIF(VolList,$AD124,Constants!AG$1150:AG$1165)</f>
        <v>0</v>
      </c>
      <c r="AH124" s="298">
        <f>SUMIF(VolList,$AD124,Constants!AH$1150:AH$1165)</f>
        <v>1</v>
      </c>
      <c r="AI124" s="298">
        <f>SUMIF(VolList,$AD124,Constants!AI$1150:AI$1165)</f>
        <v>1</v>
      </c>
      <c r="AJ124" s="298">
        <f>SUMIF(VolList,$AD124,Constants!AJ$1150:AJ$1165)</f>
        <v>1</v>
      </c>
      <c r="AK124" s="298">
        <f>SUMIF(VolList,$AD124,Constants!AK$1150:AK$1165)</f>
        <v>1</v>
      </c>
      <c r="AL124" s="298">
        <f>SUMIF(VolList,$AD124,Constants!AL$1150:AL$1165)</f>
        <v>1</v>
      </c>
      <c r="AM124" s="298">
        <f>SUMIF(VolList,$AD124,Constants!AM$1150:AM$1165)</f>
        <v>1</v>
      </c>
      <c r="AN124" s="298">
        <f>SUMIF(VolList,$AD124,Constants!AN$1150:AN$1165)</f>
        <v>1</v>
      </c>
      <c r="AO124" s="298">
        <f>SUMIF(VolList,$AD124,Constants!AO$1150:AO$1165)</f>
        <v>1</v>
      </c>
      <c r="AP124" s="298">
        <f>SUMIF(VolList,$AD124,Constants!AP$1150:AP$1165)</f>
        <v>1</v>
      </c>
      <c r="AQ124" s="298">
        <f>SUMIF(VolList,$AD124,Constants!AQ$1150:AQ$1165)</f>
        <v>1</v>
      </c>
      <c r="AR124" s="298">
        <f>SUMIF(VolList,$AD124,Constants!AR$1150:AR$1165)</f>
        <v>1</v>
      </c>
      <c r="AS124" s="298">
        <f>SUMIF(VolList,$AD124,Constants!AS$1150:AS$1165)</f>
        <v>1</v>
      </c>
      <c r="AT124" s="298">
        <f>SUMIF(VolList,$AD124,Constants!AT$1150:AT$1165)</f>
        <v>1</v>
      </c>
      <c r="AU124" s="298">
        <f>SUMIF(VolList,$AD124,Constants!AU$1150:AU$1165)</f>
        <v>1</v>
      </c>
      <c r="AV124" s="298">
        <f>SUMIF(VolList,$AD124,Constants!AV$1150:AV$1165)</f>
        <v>1</v>
      </c>
      <c r="AW124" s="298">
        <f>SUMIF(VolList,$AD124,Constants!AW$1150:AW$1165)</f>
        <v>1</v>
      </c>
      <c r="AX124" s="298">
        <f>SUMIF(VolList,$AD124,Constants!AX$1150:AX$1165)</f>
        <v>1</v>
      </c>
      <c r="AY124" s="298">
        <f>SUMIF(VolList,$AD124,Constants!AY$1150:AY$1165)</f>
        <v>1</v>
      </c>
      <c r="AZ124" s="298">
        <f>SUMIF(VolList,$AD124,Constants!AZ$1150:AZ$1165)</f>
        <v>1</v>
      </c>
      <c r="BA124" s="298">
        <f>SUMIF(VolList,$AD124,Constants!BA$1150:BA$1165)</f>
        <v>1</v>
      </c>
      <c r="BB124" s="298">
        <f>SUMIF(VolList,$AD124,Constants!BB$1150:BB$1165)</f>
        <v>1</v>
      </c>
      <c r="BC124" s="298">
        <f>SUMIF(VolList,$AD124,Constants!BC$1150:BC$1165)</f>
        <v>1</v>
      </c>
      <c r="BD124" s="298">
        <f>SUMIF(VolList,$AD124,Constants!BD$1150:BD$1165)</f>
        <v>1</v>
      </c>
      <c r="BE124" s="298">
        <f>SUMIF(VolList,$AD124,Constants!BE$1150:BE$1165)</f>
        <v>1</v>
      </c>
      <c r="BF124" s="298">
        <f>SUMIF(VolList,$AD124,Constants!BF$1150:BF$1165)</f>
        <v>1</v>
      </c>
      <c r="BG124" s="298">
        <f>SUMIF(VolList,$AD124,Constants!BG$1150:BG$1165)</f>
        <v>1</v>
      </c>
      <c r="BH124" s="298">
        <f>SUMIF(VolList,$AD124,Constants!BH$1150:BH$1165)</f>
        <v>1</v>
      </c>
      <c r="BI124" s="298">
        <f>SUMIF(VolList,$AD124,Constants!BI$1150:BI$1165)</f>
        <v>1</v>
      </c>
      <c r="BJ124" s="298">
        <f>SUMIF(VolList,$AD124,Constants!BJ$1150:BJ$1165)</f>
        <v>1</v>
      </c>
      <c r="BK124" s="298">
        <f>SUMIF(VolList,$AD124,Constants!BK$1150:BK$1165)</f>
        <v>1</v>
      </c>
      <c r="BL124" s="298">
        <f>SUMIF(VolList,$AD124,Constants!BL$1150:BL$1165)</f>
        <v>1</v>
      </c>
      <c r="BM124" s="298">
        <f>SUMIF(VolList,$AD124,Constants!BM$1150:BM$1165)</f>
        <v>1</v>
      </c>
      <c r="BN124" s="298">
        <f>SUMIF(VolList,$AD124,Constants!BN$1150:BN$1165)</f>
        <v>1</v>
      </c>
      <c r="BO124" s="298">
        <f>SUMIF(VolList,$AD124,Constants!BO$1150:BO$1165)</f>
        <v>1</v>
      </c>
      <c r="BP124" s="298">
        <f>SUMIF(VolList,$AD124,Constants!BP$1150:BP$1165)</f>
        <v>1</v>
      </c>
      <c r="BQ124" s="298">
        <f>SUMIF(VolList,$AD124,Constants!BQ$1150:BQ$1165)</f>
        <v>1</v>
      </c>
      <c r="BR124" s="298">
        <f>SUMIF(VolList,$AD124,Constants!BR$1150:BR$1165)</f>
        <v>1</v>
      </c>
      <c r="BS124" s="298">
        <f>SUMIF(VolList,$AD124,Constants!BS$1150:BS$1165)</f>
        <v>1</v>
      </c>
      <c r="BT124" s="298">
        <f>SUMIF(VolList,$AD124,Constants!BT$1150:BT$1165)</f>
        <v>1</v>
      </c>
      <c r="BU124" s="298">
        <f>SUMIF(VolList,$AD124,Constants!BU$1150:BU$1165)</f>
        <v>1</v>
      </c>
      <c r="BV124" s="298">
        <f>SUMIF(VolList,$AD124,Constants!BV$1150:BV$1165)</f>
        <v>1</v>
      </c>
      <c r="BW124" s="298">
        <f>SUMIF(VolList,$AD124,Constants!BW$1150:BW$1165)</f>
        <v>1</v>
      </c>
      <c r="BX124" s="298">
        <f>SUMIF(VolList,$AD124,Constants!BX$1150:BX$1165)</f>
        <v>1</v>
      </c>
      <c r="BY124" s="298">
        <f>SUMIF(VolList,$AD124,Constants!BY$1150:BY$1165)</f>
        <v>1</v>
      </c>
      <c r="BZ124" s="298">
        <f>SUMIF(VolList,$AD124,Constants!BZ$1150:BZ$1165)</f>
        <v>1</v>
      </c>
      <c r="CA124" s="298">
        <f>SUMIF(VolList,$AD124,Constants!CA$1150:CA$1165)</f>
        <v>1</v>
      </c>
      <c r="CB124" s="298">
        <f>SUMIF(VolList,$AD124,Constants!CB$1150:CB$1165)</f>
        <v>1</v>
      </c>
      <c r="CC124" s="298">
        <f>SUMIF(VolList,$AD124,Constants!CC$1150:CC$1165)</f>
        <v>1</v>
      </c>
      <c r="CD124" s="298">
        <f>SUMIF(VolList,$AD124,Constants!CD$1150:CD$1165)</f>
        <v>1</v>
      </c>
      <c r="CE124" s="298">
        <f>SUMIF(VolList,$AD124,Constants!CE$1150:CE$1165)</f>
        <v>1</v>
      </c>
      <c r="CF124" s="298">
        <f>SUMIF(VolList,$AD124,Constants!CF$1150:CF$1165)</f>
        <v>1</v>
      </c>
      <c r="CG124" s="298">
        <f>SUMIF(VolList,$AD124,Constants!CG$1150:CG$1165)</f>
        <v>1</v>
      </c>
      <c r="CH124" s="298">
        <f>SUMIF(VolList,$AD124,Constants!CH$1150:CH$1165)</f>
        <v>1</v>
      </c>
      <c r="CI124" s="298">
        <f>SUMIF(VolList,$AD124,Constants!CI$1150:CI$1165)</f>
        <v>1</v>
      </c>
      <c r="CJ124" s="298">
        <f>SUMIF(VolList,$AD124,Constants!CJ$1150:CJ$1165)</f>
        <v>1</v>
      </c>
      <c r="CK124" s="298">
        <f>SUMIF(VolList,$AD124,Constants!CK$1150:CK$1165)</f>
        <v>1</v>
      </c>
      <c r="CL124" s="298">
        <f>SUMIF(VolList,$AD124,Constants!CL$1150:CL$1165)</f>
        <v>1</v>
      </c>
      <c r="CM124" s="298">
        <f>SUMIF(VolList,$AD124,Constants!CM$1150:CM$1165)</f>
        <v>1</v>
      </c>
      <c r="CN124" s="298">
        <f>SUMIF(VolList,$AD124,Constants!CN$1150:CN$1165)</f>
        <v>1</v>
      </c>
      <c r="CO124" s="298">
        <f>SUMIF(VolList,$AD124,Constants!CO$1150:CO$1165)</f>
        <v>1</v>
      </c>
      <c r="CP124" s="298">
        <f>SUMIF(VolList,$AD124,Constants!CP$1150:CP$1165)</f>
        <v>1</v>
      </c>
      <c r="CQ124" s="298">
        <f>SUMIF(VolList,$AD124,Constants!CQ$1150:CQ$1165)</f>
        <v>1</v>
      </c>
      <c r="CR124" s="298">
        <f>SUMIF(VolList,$AD124,Constants!CR$1150:CR$1165)</f>
        <v>1</v>
      </c>
      <c r="CS124" s="298">
        <f>SUMIF(VolList,$AD124,Constants!CS$1150:CS$1165)</f>
        <v>1</v>
      </c>
      <c r="CT124" s="298">
        <f>SUMIF(VolList,$AD124,Constants!CT$1150:CT$1165)</f>
        <v>0</v>
      </c>
      <c r="CU124" s="298">
        <f>SUMIF(VolList,$AD124,Constants!CU$1150:CU$1165)</f>
        <v>0</v>
      </c>
      <c r="CV124" s="298">
        <f>SUMIF(VolList,$AD124,Constants!CV$1150:CV$1165)</f>
        <v>0</v>
      </c>
      <c r="CW124" s="298">
        <f>SUMIF(VolList,$AD124,Constants!CW$1150:CW$1165)</f>
        <v>0</v>
      </c>
      <c r="CX124" s="298">
        <f>SUMIF(VolList,$AD124,Constants!CX$1150:CX$1165)</f>
        <v>0</v>
      </c>
      <c r="CY124" s="298">
        <f>SUMIF(VolList,$AD124,Constants!CY$1150:CY$1165)</f>
        <v>0</v>
      </c>
      <c r="CZ124" s="298">
        <f>SUMIF(VolList,$AD124,Constants!CZ$1150:CZ$1165)</f>
        <v>0</v>
      </c>
      <c r="DA124" s="298">
        <f>SUMIF(VolList,$AD124,Constants!DA$1150:DA$1165)</f>
        <v>0</v>
      </c>
      <c r="DB124" s="298">
        <f>SUMIF(VolList,$AD124,Constants!DB$1150:DB$1165)</f>
        <v>0</v>
      </c>
      <c r="DC124" s="298">
        <f>SUMIF(VolList,$AD124,Constants!DC$1150:DC$1165)</f>
        <v>0</v>
      </c>
      <c r="DD124" s="298">
        <f>SUMIF(VolList,$AD124,Constants!DD$1150:DD$1165)</f>
        <v>0</v>
      </c>
      <c r="DE124" s="298">
        <f>SUMIF(VolList,$AD124,Constants!DE$1150:DE$1165)</f>
        <v>0</v>
      </c>
      <c r="DF124" s="298">
        <f>SUMIF(VolList,$AD124,Constants!DF$1150:DF$1165)</f>
        <v>0</v>
      </c>
      <c r="DG124" s="298">
        <f>SUMIF(VolList,$AD124,Constants!DG$1150:DG$1165)</f>
        <v>0</v>
      </c>
      <c r="DH124" s="298">
        <f>SUMIF(VolList,$AD124,Constants!DH$1150:DH$1165)</f>
        <v>0</v>
      </c>
      <c r="DI124" s="298">
        <f>SUMIF(VolList,$AD124,Constants!DI$1150:DI$1165)</f>
        <v>0</v>
      </c>
      <c r="DJ124" s="298">
        <f>SUMIF(VolList,$AD124,Constants!DJ$1150:DJ$1165)</f>
        <v>0</v>
      </c>
      <c r="DK124" s="298">
        <f>SUMIF(VolList,$AD124,Constants!DK$1150:DK$1165)</f>
        <v>0</v>
      </c>
      <c r="DL124" s="298">
        <f>SUMIF(VolList,$AD124,Constants!DL$1150:DL$1165)</f>
        <v>0</v>
      </c>
      <c r="DM124" s="298">
        <f>SUMIF(VolList,$AD124,Constants!DM$1150:DM$1165)</f>
        <v>0</v>
      </c>
      <c r="DN124" s="298">
        <f>SUMIF(VolList,$AD124,Constants!DN$1150:DN$1165)</f>
        <v>0</v>
      </c>
      <c r="DO124" s="298">
        <f>SUMIF(VolList,$AD124,Constants!DO$1150:DO$1165)</f>
        <v>0</v>
      </c>
      <c r="DP124" s="298">
        <f>SUMIF(VolList,$AD124,Constants!DP$1150:DP$1165)</f>
        <v>0</v>
      </c>
      <c r="DQ124" s="298">
        <f>SUMIF(VolList,$AD124,Constants!DQ$1150:DQ$1165)</f>
        <v>0</v>
      </c>
      <c r="DR124" s="298">
        <f>SUMIF(VolList,$AD124,Constants!DR$1150:DR$1165)</f>
        <v>0</v>
      </c>
      <c r="DS124" s="298">
        <f>SUMIF(VolList,$AD124,Constants!DS$1150:DS$1165)</f>
        <v>0</v>
      </c>
      <c r="DT124" s="298">
        <f>SUMIF(VolList,$AD124,Constants!DT$1150:DT$1165)</f>
        <v>0</v>
      </c>
      <c r="DU124" s="298">
        <f>SUMIF(VolList,$AD124,Constants!DU$1150:DU$1165)</f>
        <v>0</v>
      </c>
      <c r="DV124" s="298">
        <f>SUMIF(VolList,$AD124,Constants!DV$1150:DV$1165)</f>
        <v>0</v>
      </c>
      <c r="DW124" s="298">
        <f>SUMIF(VolList,$AD124,Constants!DW$1150:DW$1165)</f>
        <v>0</v>
      </c>
      <c r="DX124" s="298">
        <f>SUMIF(VolList,$AD124,Constants!DX$1150:DX$1165)</f>
        <v>0</v>
      </c>
      <c r="DY124" s="298">
        <f>SUMIF(VolList,$AD124,Constants!DY$1150:DY$1165)</f>
        <v>0</v>
      </c>
      <c r="DZ124" s="298">
        <f>SUMIF(VolList,$AD124,Constants!DZ$1150:DZ$1165)</f>
        <v>0</v>
      </c>
      <c r="EA124" s="298">
        <f>SUMIF(VolList,$AD124,Constants!EA$1150:EA$1165)</f>
        <v>0</v>
      </c>
      <c r="EB124" s="298">
        <f>SUMIF(VolList,$AD124,Constants!EB$1150:EB$1165)</f>
        <v>0</v>
      </c>
      <c r="EC124" s="298">
        <f>SUMIF(VolList,$AD124,Constants!EC$1150:EC$1165)</f>
        <v>0</v>
      </c>
      <c r="ED124" s="298">
        <f>SUMIF(VolList,$AD124,Constants!ED$1150:ED$1165)</f>
        <v>0</v>
      </c>
      <c r="EE124" s="298">
        <f>SUMIF(VolList,$AD124,Constants!EE$1150:EE$1165)</f>
        <v>0</v>
      </c>
      <c r="EF124" s="298">
        <f>SUMIF(VolList,$AD124,Constants!EF$1150:EF$1165)</f>
        <v>0</v>
      </c>
      <c r="EG124" s="298">
        <f>SUMIF(VolList,$AD124,Constants!EG$1150:EG$1165)</f>
        <v>0</v>
      </c>
      <c r="EH124" s="298">
        <f>SUMIF(VolList,$AD124,Constants!EH$1150:EH$1165)</f>
        <v>0</v>
      </c>
      <c r="EI124" s="298">
        <f>SUMIF(VolList,$AD124,Constants!EI$1150:EI$1165)</f>
        <v>0</v>
      </c>
      <c r="EJ124" s="298">
        <f>SUMIF(VolList,$AD124,Constants!EJ$1150:EJ$1165)</f>
        <v>0</v>
      </c>
      <c r="EK124" s="298">
        <f>SUMIF(VolList,$AD124,Constants!EK$1150:EK$1165)</f>
        <v>0</v>
      </c>
      <c r="EL124" s="298">
        <f>SUMIF(VolList,$AD124,Constants!EL$1150:EL$1165)</f>
        <v>0</v>
      </c>
      <c r="EM124" s="298">
        <f>SUMIF(VolList,$AD124,Constants!EM$1150:EM$1165)</f>
        <v>0</v>
      </c>
      <c r="EN124" s="298">
        <f>SUMIF(VolList,$AD124,Constants!EN$1150:EN$1165)</f>
        <v>0</v>
      </c>
      <c r="EO124" s="298">
        <f>SUMIF(VolList,$AD124,Constants!EO$1150:EO$1165)</f>
        <v>0</v>
      </c>
      <c r="EP124" s="298">
        <f>SUMIF(VolList,$AD124,Constants!EP$1150:EP$1165)</f>
        <v>0</v>
      </c>
      <c r="EQ124" s="298">
        <f>SUMIF(VolList,$AD124,Constants!EQ$1150:EQ$1165)</f>
        <v>0</v>
      </c>
      <c r="ER124" s="298">
        <f>SUMIF(VolList,$AD124,Constants!ER$1150:ER$1165)</f>
        <v>0</v>
      </c>
      <c r="ES124" s="298">
        <f>SUMIF(VolList,$AD124,Constants!ES$1150:ES$1165)</f>
        <v>0</v>
      </c>
      <c r="ET124" s="298">
        <f>SUMIF(VolList,$AD124,Constants!ET$1150:ET$1165)</f>
        <v>0</v>
      </c>
      <c r="EU124" s="298">
        <f>SUMIF(VolList,$AD124,Constants!EU$1150:EU$1165)</f>
        <v>0</v>
      </c>
      <c r="EV124" s="298">
        <f>SUMIF(VolList,$AD124,Constants!EV$1150:EV$1165)</f>
        <v>0</v>
      </c>
      <c r="EW124" s="298">
        <f>SUMIF(VolList,$AD124,Constants!EW$1150:EW$1165)</f>
        <v>0</v>
      </c>
      <c r="EX124" s="298">
        <f>SUMIF(VolList,$AD124,Constants!EX$1150:EX$1165)</f>
        <v>0</v>
      </c>
      <c r="EY124" s="612"/>
      <c r="FB124" s="612"/>
    </row>
    <row r="125" spans="1:158" s="86" customFormat="1" ht="12.75" hidden="1" customHeight="1" outlineLevel="2">
      <c r="A125" s="1021"/>
      <c r="B125" s="303"/>
      <c r="C125" s="636"/>
      <c r="D125" s="680"/>
      <c r="E125" s="303"/>
      <c r="F125" s="851"/>
      <c r="G125" s="851"/>
      <c r="H125" s="851"/>
      <c r="I125" s="851"/>
      <c r="J125" s="851"/>
      <c r="K125" s="851"/>
      <c r="L125" s="851"/>
      <c r="M125" s="851"/>
      <c r="N125" s="851"/>
      <c r="O125" s="851"/>
      <c r="P125" s="851"/>
      <c r="Q125" s="851"/>
      <c r="R125" s="851"/>
      <c r="S125" s="851"/>
      <c r="T125" s="851"/>
      <c r="U125" s="851"/>
      <c r="V125" s="852"/>
      <c r="W125" s="851"/>
      <c r="X125" s="851"/>
      <c r="Y125" s="851"/>
      <c r="Z125" s="851"/>
      <c r="AA125" s="851"/>
      <c r="AB125" s="303"/>
      <c r="AC125" s="303"/>
      <c r="AD125" s="681" t="str">
        <f>$AD$17</f>
        <v>Cost Plus</v>
      </c>
      <c r="AE125" s="304">
        <f>SUM(AF125:EY125)</f>
        <v>0</v>
      </c>
      <c r="AF125" s="637">
        <f>SUMIF('Cost Plus'!$V$14:$V$114,$AD122,'Cost Plus'!AF$14:AF$114)</f>
        <v>0</v>
      </c>
      <c r="AG125" s="300">
        <f>SUMIF('Cost Plus'!$V$14:$V$114,$AD122,'Cost Plus'!AG$14:AG$114)</f>
        <v>0</v>
      </c>
      <c r="AH125" s="300">
        <f>SUMIF('Cost Plus'!$V$14:$V$114,$AD122,'Cost Plus'!AH$14:AH$114)</f>
        <v>0</v>
      </c>
      <c r="AI125" s="300">
        <f>SUMIF('Cost Plus'!$V$14:$V$114,$AD122,'Cost Plus'!AI$14:AI$114)</f>
        <v>0</v>
      </c>
      <c r="AJ125" s="300">
        <f>SUMIF('Cost Plus'!$V$14:$V$114,$AD122,'Cost Plus'!AJ$14:AJ$114)</f>
        <v>0</v>
      </c>
      <c r="AK125" s="300">
        <f>SUMIF('Cost Plus'!$V$14:$V$114,$AD122,'Cost Plus'!AK$14:AK$114)</f>
        <v>0</v>
      </c>
      <c r="AL125" s="300">
        <f>SUMIF('Cost Plus'!$V$14:$V$114,$AD122,'Cost Plus'!AL$14:AL$114)</f>
        <v>0</v>
      </c>
      <c r="AM125" s="300">
        <f>SUMIF('Cost Plus'!$V$14:$V$114,$AD122,'Cost Plus'!AM$14:AM$114)</f>
        <v>0</v>
      </c>
      <c r="AN125" s="300">
        <f>SUMIF('Cost Plus'!$V$14:$V$114,$AD122,'Cost Plus'!AN$14:AN$114)</f>
        <v>0</v>
      </c>
      <c r="AO125" s="300">
        <f>SUMIF('Cost Plus'!$V$14:$V$114,$AD122,'Cost Plus'!AO$14:AO$114)</f>
        <v>0</v>
      </c>
      <c r="AP125" s="300">
        <f>SUMIF('Cost Plus'!$V$14:$V$114,$AD122,'Cost Plus'!AP$14:AP$114)</f>
        <v>0</v>
      </c>
      <c r="AQ125" s="300">
        <f>SUMIF('Cost Plus'!$V$14:$V$114,$AD122,'Cost Plus'!AQ$14:AQ$114)</f>
        <v>0</v>
      </c>
      <c r="AR125" s="300">
        <f>SUMIF('Cost Plus'!$V$14:$V$114,$AD122,'Cost Plus'!AR$14:AR$114)</f>
        <v>0</v>
      </c>
      <c r="AS125" s="300">
        <f>SUMIF('Cost Plus'!$V$14:$V$114,$AD122,'Cost Plus'!AS$14:AS$114)</f>
        <v>0</v>
      </c>
      <c r="AT125" s="300">
        <f>SUMIF('Cost Plus'!$V$14:$V$114,$AD122,'Cost Plus'!AT$14:AT$114)</f>
        <v>0</v>
      </c>
      <c r="AU125" s="300">
        <f>SUMIF('Cost Plus'!$V$14:$V$114,$AD122,'Cost Plus'!AU$14:AU$114)</f>
        <v>0</v>
      </c>
      <c r="AV125" s="300">
        <f>SUMIF('Cost Plus'!$V$14:$V$114,$AD122,'Cost Plus'!AV$14:AV$114)</f>
        <v>0</v>
      </c>
      <c r="AW125" s="300">
        <f>SUMIF('Cost Plus'!$V$14:$V$114,$AD122,'Cost Plus'!AW$14:AW$114)</f>
        <v>0</v>
      </c>
      <c r="AX125" s="300">
        <f>SUMIF('Cost Plus'!$V$14:$V$114,$AD122,'Cost Plus'!AX$14:AX$114)</f>
        <v>0</v>
      </c>
      <c r="AY125" s="300">
        <f>SUMIF('Cost Plus'!$V$14:$V$114,$AD122,'Cost Plus'!AY$14:AY$114)</f>
        <v>0</v>
      </c>
      <c r="AZ125" s="300">
        <f>SUMIF('Cost Plus'!$V$14:$V$114,$AD122,'Cost Plus'!AZ$14:AZ$114)</f>
        <v>0</v>
      </c>
      <c r="BA125" s="300">
        <f>SUMIF('Cost Plus'!$V$14:$V$114,$AD122,'Cost Plus'!BA$14:BA$114)</f>
        <v>0</v>
      </c>
      <c r="BB125" s="300">
        <f>SUMIF('Cost Plus'!$V$14:$V$114,$AD122,'Cost Plus'!BB$14:BB$114)</f>
        <v>0</v>
      </c>
      <c r="BC125" s="300">
        <f>SUMIF('Cost Plus'!$V$14:$V$114,$AD122,'Cost Plus'!BC$14:BC$114)</f>
        <v>0</v>
      </c>
      <c r="BD125" s="300">
        <f>SUMIF('Cost Plus'!$V$14:$V$114,$AD122,'Cost Plus'!BD$14:BD$114)</f>
        <v>0</v>
      </c>
      <c r="BE125" s="300">
        <f>SUMIF('Cost Plus'!$V$14:$V$114,$AD122,'Cost Plus'!BE$14:BE$114)</f>
        <v>0</v>
      </c>
      <c r="BF125" s="300">
        <f>SUMIF('Cost Plus'!$V$14:$V$114,$AD122,'Cost Plus'!BF$14:BF$114)</f>
        <v>0</v>
      </c>
      <c r="BG125" s="300">
        <f>SUMIF('Cost Plus'!$V$14:$V$114,$AD122,'Cost Plus'!BG$14:BG$114)</f>
        <v>0</v>
      </c>
      <c r="BH125" s="300">
        <f>SUMIF('Cost Plus'!$V$14:$V$114,$AD122,'Cost Plus'!BH$14:BH$114)</f>
        <v>0</v>
      </c>
      <c r="BI125" s="300">
        <f>SUMIF('Cost Plus'!$V$14:$V$114,$AD122,'Cost Plus'!BI$14:BI$114)</f>
        <v>0</v>
      </c>
      <c r="BJ125" s="300">
        <f>SUMIF('Cost Plus'!$V$14:$V$114,$AD122,'Cost Plus'!BJ$14:BJ$114)</f>
        <v>0</v>
      </c>
      <c r="BK125" s="300">
        <f>SUMIF('Cost Plus'!$V$14:$V$114,$AD122,'Cost Plus'!BK$14:BK$114)</f>
        <v>0</v>
      </c>
      <c r="BL125" s="300">
        <f>SUMIF('Cost Plus'!$V$14:$V$114,$AD122,'Cost Plus'!BL$14:BL$114)</f>
        <v>0</v>
      </c>
      <c r="BM125" s="300">
        <f>SUMIF('Cost Plus'!$V$14:$V$114,$AD122,'Cost Plus'!BM$14:BM$114)</f>
        <v>0</v>
      </c>
      <c r="BN125" s="300">
        <f>SUMIF('Cost Plus'!$V$14:$V$114,$AD122,'Cost Plus'!BN$14:BN$114)</f>
        <v>0</v>
      </c>
      <c r="BO125" s="300">
        <f>SUMIF('Cost Plus'!$V$14:$V$114,$AD122,'Cost Plus'!BO$14:BO$114)</f>
        <v>0</v>
      </c>
      <c r="BP125" s="300">
        <f>SUMIF('Cost Plus'!$V$14:$V$114,$AD122,'Cost Plus'!BP$14:BP$114)</f>
        <v>0</v>
      </c>
      <c r="BQ125" s="300">
        <f>SUMIF('Cost Plus'!$V$14:$V$114,$AD122,'Cost Plus'!BQ$14:BQ$114)</f>
        <v>0</v>
      </c>
      <c r="BR125" s="300">
        <f>SUMIF('Cost Plus'!$V$14:$V$114,$AD122,'Cost Plus'!BR$14:BR$114)</f>
        <v>0</v>
      </c>
      <c r="BS125" s="300">
        <f>SUMIF('Cost Plus'!$V$14:$V$114,$AD122,'Cost Plus'!BS$14:BS$114)</f>
        <v>0</v>
      </c>
      <c r="BT125" s="300">
        <f>SUMIF('Cost Plus'!$V$14:$V$114,$AD122,'Cost Plus'!BT$14:BT$114)</f>
        <v>0</v>
      </c>
      <c r="BU125" s="300">
        <f>SUMIF('Cost Plus'!$V$14:$V$114,$AD122,'Cost Plus'!BU$14:BU$114)</f>
        <v>0</v>
      </c>
      <c r="BV125" s="300">
        <f>SUMIF('Cost Plus'!$V$14:$V$114,$AD122,'Cost Plus'!BV$14:BV$114)</f>
        <v>0</v>
      </c>
      <c r="BW125" s="300">
        <f>SUMIF('Cost Plus'!$V$14:$V$114,$AD122,'Cost Plus'!BW$14:BW$114)</f>
        <v>0</v>
      </c>
      <c r="BX125" s="300">
        <f>SUMIF('Cost Plus'!$V$14:$V$114,$AD122,'Cost Plus'!BX$14:BX$114)</f>
        <v>0</v>
      </c>
      <c r="BY125" s="300">
        <f>SUMIF('Cost Plus'!$V$14:$V$114,$AD122,'Cost Plus'!BY$14:BY$114)</f>
        <v>0</v>
      </c>
      <c r="BZ125" s="300">
        <f>SUMIF('Cost Plus'!$V$14:$V$114,$AD122,'Cost Plus'!BZ$14:BZ$114)</f>
        <v>0</v>
      </c>
      <c r="CA125" s="300">
        <f>SUMIF('Cost Plus'!$V$14:$V$114,$AD122,'Cost Plus'!CA$14:CA$114)</f>
        <v>0</v>
      </c>
      <c r="CB125" s="300">
        <f>SUMIF('Cost Plus'!$V$14:$V$114,$AD122,'Cost Plus'!CB$14:CB$114)</f>
        <v>0</v>
      </c>
      <c r="CC125" s="300">
        <f>SUMIF('Cost Plus'!$V$14:$V$114,$AD122,'Cost Plus'!CC$14:CC$114)</f>
        <v>0</v>
      </c>
      <c r="CD125" s="300">
        <f>SUMIF('Cost Plus'!$V$14:$V$114,$AD122,'Cost Plus'!CD$14:CD$114)</f>
        <v>0</v>
      </c>
      <c r="CE125" s="300">
        <f>SUMIF('Cost Plus'!$V$14:$V$114,$AD122,'Cost Plus'!CE$14:CE$114)</f>
        <v>0</v>
      </c>
      <c r="CF125" s="300">
        <f>SUMIF('Cost Plus'!$V$14:$V$114,$AD122,'Cost Plus'!CF$14:CF$114)</f>
        <v>0</v>
      </c>
      <c r="CG125" s="300">
        <f>SUMIF('Cost Plus'!$V$14:$V$114,$AD122,'Cost Plus'!CG$14:CG$114)</f>
        <v>0</v>
      </c>
      <c r="CH125" s="300">
        <f>SUMIF('Cost Plus'!$V$14:$V$114,$AD122,'Cost Plus'!CH$14:CH$114)</f>
        <v>0</v>
      </c>
      <c r="CI125" s="300">
        <f>SUMIF('Cost Plus'!$V$14:$V$114,$AD122,'Cost Plus'!CI$14:CI$114)</f>
        <v>0</v>
      </c>
      <c r="CJ125" s="300">
        <f>SUMIF('Cost Plus'!$V$14:$V$114,$AD122,'Cost Plus'!CJ$14:CJ$114)</f>
        <v>0</v>
      </c>
      <c r="CK125" s="300">
        <f>SUMIF('Cost Plus'!$V$14:$V$114,$AD122,'Cost Plus'!CK$14:CK$114)</f>
        <v>0</v>
      </c>
      <c r="CL125" s="300">
        <f>SUMIF('Cost Plus'!$V$14:$V$114,$AD122,'Cost Plus'!CL$14:CL$114)</f>
        <v>0</v>
      </c>
      <c r="CM125" s="300">
        <f>SUMIF('Cost Plus'!$V$14:$V$114,$AD122,'Cost Plus'!CM$14:CM$114)</f>
        <v>0</v>
      </c>
      <c r="CN125" s="300">
        <f>SUMIF('Cost Plus'!$V$14:$V$114,$AD122,'Cost Plus'!CN$14:CN$114)</f>
        <v>0</v>
      </c>
      <c r="CO125" s="300">
        <f>SUMIF('Cost Plus'!$V$14:$V$114,$AD122,'Cost Plus'!CO$14:CO$114)</f>
        <v>0</v>
      </c>
      <c r="CP125" s="300">
        <f>SUMIF('Cost Plus'!$V$14:$V$114,$AD122,'Cost Plus'!CP$14:CP$114)</f>
        <v>0</v>
      </c>
      <c r="CQ125" s="300">
        <f>SUMIF('Cost Plus'!$V$14:$V$114,$AD122,'Cost Plus'!CQ$14:CQ$114)</f>
        <v>0</v>
      </c>
      <c r="CR125" s="300">
        <f>SUMIF('Cost Plus'!$V$14:$V$114,$AD122,'Cost Plus'!CR$14:CR$114)</f>
        <v>0</v>
      </c>
      <c r="CS125" s="300">
        <f>SUMIF('Cost Plus'!$V$14:$V$114,$AD122,'Cost Plus'!CS$14:CS$114)</f>
        <v>0</v>
      </c>
      <c r="CT125" s="300">
        <f>SUMIF('Cost Plus'!$V$14:$V$114,$AD122,'Cost Plus'!CT$14:CT$114)</f>
        <v>0</v>
      </c>
      <c r="CU125" s="300">
        <f>SUMIF('Cost Plus'!$V$14:$V$114,$AD122,'Cost Plus'!CU$14:CU$114)</f>
        <v>0</v>
      </c>
      <c r="CV125" s="300">
        <f>SUMIF('Cost Plus'!$V$14:$V$114,$AD122,'Cost Plus'!CV$14:CV$114)</f>
        <v>0</v>
      </c>
      <c r="CW125" s="300">
        <f>SUMIF('Cost Plus'!$V$14:$V$114,$AD122,'Cost Plus'!CW$14:CW$114)</f>
        <v>0</v>
      </c>
      <c r="CX125" s="300">
        <f>SUMIF('Cost Plus'!$V$14:$V$114,$AD122,'Cost Plus'!CX$14:CX$114)</f>
        <v>0</v>
      </c>
      <c r="CY125" s="300">
        <f>SUMIF('Cost Plus'!$V$14:$V$114,$AD122,'Cost Plus'!CY$14:CY$114)</f>
        <v>0</v>
      </c>
      <c r="CZ125" s="300">
        <f>SUMIF('Cost Plus'!$V$14:$V$114,$AD122,'Cost Plus'!CZ$14:CZ$114)</f>
        <v>0</v>
      </c>
      <c r="DA125" s="300">
        <f>SUMIF('Cost Plus'!$V$14:$V$114,$AD122,'Cost Plus'!DA$14:DA$114)</f>
        <v>0</v>
      </c>
      <c r="DB125" s="300">
        <f>SUMIF('Cost Plus'!$V$14:$V$114,$AD122,'Cost Plus'!DB$14:DB$114)</f>
        <v>0</v>
      </c>
      <c r="DC125" s="300">
        <f>SUMIF('Cost Plus'!$V$14:$V$114,$AD122,'Cost Plus'!DC$14:DC$114)</f>
        <v>0</v>
      </c>
      <c r="DD125" s="300">
        <f>SUMIF('Cost Plus'!$V$14:$V$114,$AD122,'Cost Plus'!DD$14:DD$114)</f>
        <v>0</v>
      </c>
      <c r="DE125" s="300">
        <f>SUMIF('Cost Plus'!$V$14:$V$114,$AD122,'Cost Plus'!DE$14:DE$114)</f>
        <v>0</v>
      </c>
      <c r="DF125" s="300">
        <f>SUMIF('Cost Plus'!$V$14:$V$114,$AD122,'Cost Plus'!DF$14:DF$114)</f>
        <v>0</v>
      </c>
      <c r="DG125" s="300">
        <f>SUMIF('Cost Plus'!$V$14:$V$114,$AD122,'Cost Plus'!DG$14:DG$114)</f>
        <v>0</v>
      </c>
      <c r="DH125" s="300">
        <f>SUMIF('Cost Plus'!$V$14:$V$114,$AD122,'Cost Plus'!DH$14:DH$114)</f>
        <v>0</v>
      </c>
      <c r="DI125" s="300">
        <f>SUMIF('Cost Plus'!$V$14:$V$114,$AD122,'Cost Plus'!DI$14:DI$114)</f>
        <v>0</v>
      </c>
      <c r="DJ125" s="300">
        <f>SUMIF('Cost Plus'!$V$14:$V$114,$AD122,'Cost Plus'!DJ$14:DJ$114)</f>
        <v>0</v>
      </c>
      <c r="DK125" s="300">
        <f>SUMIF('Cost Plus'!$V$14:$V$114,$AD122,'Cost Plus'!DK$14:DK$114)</f>
        <v>0</v>
      </c>
      <c r="DL125" s="300">
        <f>SUMIF('Cost Plus'!$V$14:$V$114,$AD122,'Cost Plus'!DL$14:DL$114)</f>
        <v>0</v>
      </c>
      <c r="DM125" s="300">
        <f>SUMIF('Cost Plus'!$V$14:$V$114,$AD122,'Cost Plus'!DM$14:DM$114)</f>
        <v>0</v>
      </c>
      <c r="DN125" s="300">
        <f>SUMIF('Cost Plus'!$V$14:$V$114,$AD122,'Cost Plus'!DN$14:DN$114)</f>
        <v>0</v>
      </c>
      <c r="DO125" s="300">
        <f>SUMIF('Cost Plus'!$V$14:$V$114,$AD122,'Cost Plus'!DO$14:DO$114)</f>
        <v>0</v>
      </c>
      <c r="DP125" s="300">
        <f>SUMIF('Cost Plus'!$V$14:$V$114,$AD122,'Cost Plus'!DP$14:DP$114)</f>
        <v>0</v>
      </c>
      <c r="DQ125" s="300">
        <f>SUMIF('Cost Plus'!$V$14:$V$114,$AD122,'Cost Plus'!DQ$14:DQ$114)</f>
        <v>0</v>
      </c>
      <c r="DR125" s="300">
        <f>SUMIF('Cost Plus'!$V$14:$V$114,$AD122,'Cost Plus'!DR$14:DR$114)</f>
        <v>0</v>
      </c>
      <c r="DS125" s="300">
        <f>SUMIF('Cost Plus'!$V$14:$V$114,$AD122,'Cost Plus'!DS$14:DS$114)</f>
        <v>0</v>
      </c>
      <c r="DT125" s="300">
        <f>SUMIF('Cost Plus'!$V$14:$V$114,$AD122,'Cost Plus'!DT$14:DT$114)</f>
        <v>0</v>
      </c>
      <c r="DU125" s="300">
        <f>SUMIF('Cost Plus'!$V$14:$V$114,$AD122,'Cost Plus'!DU$14:DU$114)</f>
        <v>0</v>
      </c>
      <c r="DV125" s="300">
        <f>SUMIF('Cost Plus'!$V$14:$V$114,$AD122,'Cost Plus'!DV$14:DV$114)</f>
        <v>0</v>
      </c>
      <c r="DW125" s="300">
        <f>SUMIF('Cost Plus'!$V$14:$V$114,$AD122,'Cost Plus'!DW$14:DW$114)</f>
        <v>0</v>
      </c>
      <c r="DX125" s="300">
        <f>SUMIF('Cost Plus'!$V$14:$V$114,$AD122,'Cost Plus'!DX$14:DX$114)</f>
        <v>0</v>
      </c>
      <c r="DY125" s="300">
        <f>SUMIF('Cost Plus'!$V$14:$V$114,$AD122,'Cost Plus'!DY$14:DY$114)</f>
        <v>0</v>
      </c>
      <c r="DZ125" s="300">
        <f>SUMIF('Cost Plus'!$V$14:$V$114,$AD122,'Cost Plus'!DZ$14:DZ$114)</f>
        <v>0</v>
      </c>
      <c r="EA125" s="300">
        <f>SUMIF('Cost Plus'!$V$14:$V$114,$AD122,'Cost Plus'!EA$14:EA$114)</f>
        <v>0</v>
      </c>
      <c r="EB125" s="300">
        <f>SUMIF('Cost Plus'!$V$14:$V$114,$AD122,'Cost Plus'!EB$14:EB$114)</f>
        <v>0</v>
      </c>
      <c r="EC125" s="300">
        <f>SUMIF('Cost Plus'!$V$14:$V$114,$AD122,'Cost Plus'!EC$14:EC$114)</f>
        <v>0</v>
      </c>
      <c r="ED125" s="300">
        <f>SUMIF('Cost Plus'!$V$14:$V$114,$AD122,'Cost Plus'!ED$14:ED$114)</f>
        <v>0</v>
      </c>
      <c r="EE125" s="300">
        <f>SUMIF('Cost Plus'!$V$14:$V$114,$AD122,'Cost Plus'!EE$14:EE$114)</f>
        <v>0</v>
      </c>
      <c r="EF125" s="300">
        <f>SUMIF('Cost Plus'!$V$14:$V$114,$AD122,'Cost Plus'!EF$14:EF$114)</f>
        <v>0</v>
      </c>
      <c r="EG125" s="300">
        <f>SUMIF('Cost Plus'!$V$14:$V$114,$AD122,'Cost Plus'!EG$14:EG$114)</f>
        <v>0</v>
      </c>
      <c r="EH125" s="300">
        <f>SUMIF('Cost Plus'!$V$14:$V$114,$AD122,'Cost Plus'!EH$14:EH$114)</f>
        <v>0</v>
      </c>
      <c r="EI125" s="300">
        <f>SUMIF('Cost Plus'!$V$14:$V$114,$AD122,'Cost Plus'!EI$14:EI$114)</f>
        <v>0</v>
      </c>
      <c r="EJ125" s="300">
        <f>SUMIF('Cost Plus'!$V$14:$V$114,$AD122,'Cost Plus'!EJ$14:EJ$114)</f>
        <v>0</v>
      </c>
      <c r="EK125" s="300">
        <f>SUMIF('Cost Plus'!$V$14:$V$114,$AD122,'Cost Plus'!EK$14:EK$114)</f>
        <v>0</v>
      </c>
      <c r="EL125" s="300">
        <f>SUMIF('Cost Plus'!$V$14:$V$114,$AD122,'Cost Plus'!EL$14:EL$114)</f>
        <v>0</v>
      </c>
      <c r="EM125" s="300">
        <f>SUMIF('Cost Plus'!$V$14:$V$114,$AD122,'Cost Plus'!EM$14:EM$114)</f>
        <v>0</v>
      </c>
      <c r="EN125" s="300">
        <f>SUMIF('Cost Plus'!$V$14:$V$114,$AD122,'Cost Plus'!EN$14:EN$114)</f>
        <v>0</v>
      </c>
      <c r="EO125" s="300">
        <f>SUMIF('Cost Plus'!$V$14:$V$114,$AD122,'Cost Plus'!EO$14:EO$114)</f>
        <v>0</v>
      </c>
      <c r="EP125" s="300">
        <f>SUMIF('Cost Plus'!$V$14:$V$114,$AD122,'Cost Plus'!EP$14:EP$114)</f>
        <v>0</v>
      </c>
      <c r="EQ125" s="300">
        <f>SUMIF('Cost Plus'!$V$14:$V$114,$AD122,'Cost Plus'!EQ$14:EQ$114)</f>
        <v>0</v>
      </c>
      <c r="ER125" s="300">
        <f>SUMIF('Cost Plus'!$V$14:$V$114,$AD122,'Cost Plus'!ER$14:ER$114)</f>
        <v>0</v>
      </c>
      <c r="ES125" s="300">
        <f>SUMIF('Cost Plus'!$V$14:$V$114,$AD122,'Cost Plus'!ES$14:ES$114)</f>
        <v>0</v>
      </c>
      <c r="ET125" s="300">
        <f>SUMIF('Cost Plus'!$V$14:$V$114,$AD122,'Cost Plus'!ET$14:ET$114)</f>
        <v>0</v>
      </c>
      <c r="EU125" s="300">
        <f>SUMIF('Cost Plus'!$V$14:$V$114,$AD122,'Cost Plus'!EU$14:EU$114)</f>
        <v>0</v>
      </c>
      <c r="EV125" s="300">
        <f>SUMIF('Cost Plus'!$V$14:$V$114,$AD122,'Cost Plus'!EV$14:EV$114)</f>
        <v>0</v>
      </c>
      <c r="EW125" s="638">
        <f>SUMIF('Cost Plus'!$V$14:$V$114,$AD122,'Cost Plus'!EW$14:EW$114)</f>
        <v>0</v>
      </c>
      <c r="EX125" s="639">
        <f>SUMIF('Cost Plus'!$V$14:$V$114,$AD122,'Cost Plus'!EX$14:EX$114)</f>
        <v>0</v>
      </c>
      <c r="EY125" s="612"/>
      <c r="FB125" s="612"/>
    </row>
    <row r="126" spans="1:158" s="86" customFormat="1" ht="12.75" hidden="1" customHeight="1" outlineLevel="2" thickBot="1">
      <c r="A126" s="303"/>
      <c r="B126" s="303"/>
      <c r="C126" s="640"/>
      <c r="D126" s="848"/>
      <c r="E126" s="853"/>
      <c r="F126" s="854"/>
      <c r="G126" s="854"/>
      <c r="H126" s="854"/>
      <c r="I126" s="854"/>
      <c r="J126" s="854"/>
      <c r="K126" s="854"/>
      <c r="L126" s="854"/>
      <c r="M126" s="854"/>
      <c r="N126" s="854"/>
      <c r="O126" s="854"/>
      <c r="P126" s="854"/>
      <c r="Q126" s="854"/>
      <c r="R126" s="854"/>
      <c r="S126" s="854"/>
      <c r="T126" s="854"/>
      <c r="U126" s="854"/>
      <c r="V126" s="855"/>
      <c r="W126" s="854"/>
      <c r="X126" s="854"/>
      <c r="Y126" s="854"/>
      <c r="Z126" s="854"/>
      <c r="AA126" s="854"/>
      <c r="AB126" s="853"/>
      <c r="AC126" s="853"/>
      <c r="AD126" s="682" t="str">
        <f>$AD$18</f>
        <v>% Cost Plus to date</v>
      </c>
      <c r="AE126" s="641">
        <f>MAX(AF126:EY126)</f>
        <v>0</v>
      </c>
      <c r="AF126" s="642">
        <f>IF($AE125=0,0,SUM($AF125:AF125)/$AE125)</f>
        <v>0</v>
      </c>
      <c r="AG126" s="643">
        <f>IF($AE125=0,0,SUM($AF125:AG125)/$AE125)</f>
        <v>0</v>
      </c>
      <c r="AH126" s="643">
        <f>IF($AE125=0,0,SUM($AF125:AH125)/$AE125)</f>
        <v>0</v>
      </c>
      <c r="AI126" s="643">
        <f>IF($AE125=0,0,SUM($AF125:AI125)/$AE125)</f>
        <v>0</v>
      </c>
      <c r="AJ126" s="643">
        <f>IF($AE125=0,0,SUM($AF125:AJ125)/$AE125)</f>
        <v>0</v>
      </c>
      <c r="AK126" s="643">
        <f>IF($AE125=0,0,SUM($AF125:AK125)/$AE125)</f>
        <v>0</v>
      </c>
      <c r="AL126" s="643">
        <f>IF($AE125=0,0,SUM($AF125:AL125)/$AE125)</f>
        <v>0</v>
      </c>
      <c r="AM126" s="643">
        <f>IF($AE125=0,0,SUM($AF125:AM125)/$AE125)</f>
        <v>0</v>
      </c>
      <c r="AN126" s="643">
        <f>IF($AE125=0,0,SUM($AF125:AN125)/$AE125)</f>
        <v>0</v>
      </c>
      <c r="AO126" s="643">
        <f>IF($AE125=0,0,SUM($AF125:AO125)/$AE125)</f>
        <v>0</v>
      </c>
      <c r="AP126" s="643">
        <f>IF($AE125=0,0,SUM($AF125:AP125)/$AE125)</f>
        <v>0</v>
      </c>
      <c r="AQ126" s="643">
        <f>IF($AE125=0,0,SUM($AF125:AQ125)/$AE125)</f>
        <v>0</v>
      </c>
      <c r="AR126" s="643">
        <f>IF($AE125=0,0,SUM($AF125:AR125)/$AE125)</f>
        <v>0</v>
      </c>
      <c r="AS126" s="643">
        <f>IF($AE125=0,0,SUM($AF125:AS125)/$AE125)</f>
        <v>0</v>
      </c>
      <c r="AT126" s="643">
        <f>IF($AE125=0,0,SUM($AF125:AT125)/$AE125)</f>
        <v>0</v>
      </c>
      <c r="AU126" s="643">
        <f>IF($AE125=0,0,SUM($AF125:AU125)/$AE125)</f>
        <v>0</v>
      </c>
      <c r="AV126" s="643">
        <f>IF($AE125=0,0,SUM($AF125:AV125)/$AE125)</f>
        <v>0</v>
      </c>
      <c r="AW126" s="643">
        <f>IF($AE125=0,0,SUM($AF125:AW125)/$AE125)</f>
        <v>0</v>
      </c>
      <c r="AX126" s="643">
        <f>IF($AE125=0,0,SUM($AF125:AX125)/$AE125)</f>
        <v>0</v>
      </c>
      <c r="AY126" s="643">
        <f>IF($AE125=0,0,SUM($AF125:AY125)/$AE125)</f>
        <v>0</v>
      </c>
      <c r="AZ126" s="643">
        <f>IF($AE125=0,0,SUM($AF125:AZ125)/$AE125)</f>
        <v>0</v>
      </c>
      <c r="BA126" s="643">
        <f>IF($AE125=0,0,SUM($AF125:BA125)/$AE125)</f>
        <v>0</v>
      </c>
      <c r="BB126" s="643">
        <f>IF($AE125=0,0,SUM($AF125:BB125)/$AE125)</f>
        <v>0</v>
      </c>
      <c r="BC126" s="643">
        <f>IF($AE125=0,0,SUM($AF125:BC125)/$AE125)</f>
        <v>0</v>
      </c>
      <c r="BD126" s="643">
        <f>IF($AE125=0,0,SUM($AF125:BD125)/$AE125)</f>
        <v>0</v>
      </c>
      <c r="BE126" s="643">
        <f>IF($AE125=0,0,SUM($AF125:BE125)/$AE125)</f>
        <v>0</v>
      </c>
      <c r="BF126" s="643">
        <f>IF($AE125=0,0,SUM($AF125:BF125)/$AE125)</f>
        <v>0</v>
      </c>
      <c r="BG126" s="643">
        <f>IF($AE125=0,0,SUM($AF125:BG125)/$AE125)</f>
        <v>0</v>
      </c>
      <c r="BH126" s="643">
        <f>IF($AE125=0,0,SUM($AF125:BH125)/$AE125)</f>
        <v>0</v>
      </c>
      <c r="BI126" s="643">
        <f>IF($AE125=0,0,SUM($AF125:BI125)/$AE125)</f>
        <v>0</v>
      </c>
      <c r="BJ126" s="643">
        <f>IF($AE125=0,0,SUM($AF125:BJ125)/$AE125)</f>
        <v>0</v>
      </c>
      <c r="BK126" s="643">
        <f>IF($AE125=0,0,SUM($AF125:BK125)/$AE125)</f>
        <v>0</v>
      </c>
      <c r="BL126" s="643">
        <f>IF($AE125=0,0,SUM($AF125:BL125)/$AE125)</f>
        <v>0</v>
      </c>
      <c r="BM126" s="643">
        <f>IF($AE125=0,0,SUM($AF125:BM125)/$AE125)</f>
        <v>0</v>
      </c>
      <c r="BN126" s="643">
        <f>IF($AE125=0,0,SUM($AF125:BN125)/$AE125)</f>
        <v>0</v>
      </c>
      <c r="BO126" s="643">
        <f>IF($AE125=0,0,SUM($AF125:BO125)/$AE125)</f>
        <v>0</v>
      </c>
      <c r="BP126" s="643">
        <f>IF($AE125=0,0,SUM($AF125:BP125)/$AE125)</f>
        <v>0</v>
      </c>
      <c r="BQ126" s="643">
        <f>IF($AE125=0,0,SUM($AF125:BQ125)/$AE125)</f>
        <v>0</v>
      </c>
      <c r="BR126" s="643">
        <f>IF($AE125=0,0,SUM($AF125:BR125)/$AE125)</f>
        <v>0</v>
      </c>
      <c r="BS126" s="643">
        <f>IF($AE125=0,0,SUM($AF125:BS125)/$AE125)</f>
        <v>0</v>
      </c>
      <c r="BT126" s="643">
        <f>IF($AE125=0,0,SUM($AF125:BT125)/$AE125)</f>
        <v>0</v>
      </c>
      <c r="BU126" s="643">
        <f>IF($AE125=0,0,SUM($AF125:BU125)/$AE125)</f>
        <v>0</v>
      </c>
      <c r="BV126" s="643">
        <f>IF($AE125=0,0,SUM($AF125:BV125)/$AE125)</f>
        <v>0</v>
      </c>
      <c r="BW126" s="643">
        <f>IF($AE125=0,0,SUM($AF125:BW125)/$AE125)</f>
        <v>0</v>
      </c>
      <c r="BX126" s="643">
        <f>IF($AE125=0,0,SUM($AF125:BX125)/$AE125)</f>
        <v>0</v>
      </c>
      <c r="BY126" s="643">
        <f>IF($AE125=0,0,SUM($AF125:BY125)/$AE125)</f>
        <v>0</v>
      </c>
      <c r="BZ126" s="643">
        <f>IF($AE125=0,0,SUM($AF125:BZ125)/$AE125)</f>
        <v>0</v>
      </c>
      <c r="CA126" s="643">
        <f>IF($AE125=0,0,SUM($AF125:CA125)/$AE125)</f>
        <v>0</v>
      </c>
      <c r="CB126" s="643">
        <f>IF($AE125=0,0,SUM($AF125:CB125)/$AE125)</f>
        <v>0</v>
      </c>
      <c r="CC126" s="643">
        <f>IF($AE125=0,0,SUM($AF125:CC125)/$AE125)</f>
        <v>0</v>
      </c>
      <c r="CD126" s="643">
        <f>IF($AE125=0,0,SUM($AF125:CD125)/$AE125)</f>
        <v>0</v>
      </c>
      <c r="CE126" s="643">
        <f>IF($AE125=0,0,SUM($AF125:CE125)/$AE125)</f>
        <v>0</v>
      </c>
      <c r="CF126" s="643">
        <f>IF($AE125=0,0,SUM($AF125:CF125)/$AE125)</f>
        <v>0</v>
      </c>
      <c r="CG126" s="643">
        <f>IF($AE125=0,0,SUM($AF125:CG125)/$AE125)</f>
        <v>0</v>
      </c>
      <c r="CH126" s="643">
        <f>IF($AE125=0,0,SUM($AF125:CH125)/$AE125)</f>
        <v>0</v>
      </c>
      <c r="CI126" s="643">
        <f>IF($AE125=0,0,SUM($AF125:CI125)/$AE125)</f>
        <v>0</v>
      </c>
      <c r="CJ126" s="643">
        <f>IF($AE125=0,0,SUM($AF125:CJ125)/$AE125)</f>
        <v>0</v>
      </c>
      <c r="CK126" s="643">
        <f>IF($AE125=0,0,SUM($AF125:CK125)/$AE125)</f>
        <v>0</v>
      </c>
      <c r="CL126" s="643">
        <f>IF($AE125=0,0,SUM($AF125:CL125)/$AE125)</f>
        <v>0</v>
      </c>
      <c r="CM126" s="643">
        <f>IF($AE125=0,0,SUM($AF125:CM125)/$AE125)</f>
        <v>0</v>
      </c>
      <c r="CN126" s="643">
        <f>IF($AE125=0,0,SUM($AF125:CN125)/$AE125)</f>
        <v>0</v>
      </c>
      <c r="CO126" s="643">
        <f>IF($AE125=0,0,SUM($AF125:CO125)/$AE125)</f>
        <v>0</v>
      </c>
      <c r="CP126" s="643">
        <f>IF($AE125=0,0,SUM($AF125:CP125)/$AE125)</f>
        <v>0</v>
      </c>
      <c r="CQ126" s="643">
        <f>IF($AE125=0,0,SUM($AF125:CQ125)/$AE125)</f>
        <v>0</v>
      </c>
      <c r="CR126" s="643">
        <f>IF($AE125=0,0,SUM($AF125:CR125)/$AE125)</f>
        <v>0</v>
      </c>
      <c r="CS126" s="643">
        <f>IF($AE125=0,0,SUM($AF125:CS125)/$AE125)</f>
        <v>0</v>
      </c>
      <c r="CT126" s="643">
        <f>IF($AE125=0,0,SUM($AF125:CT125)/$AE125)</f>
        <v>0</v>
      </c>
      <c r="CU126" s="643">
        <f>IF($AE125=0,0,SUM($AF125:CU125)/$AE125)</f>
        <v>0</v>
      </c>
      <c r="CV126" s="643">
        <f>IF($AE125=0,0,SUM($AF125:CV125)/$AE125)</f>
        <v>0</v>
      </c>
      <c r="CW126" s="643">
        <f>IF($AE125=0,0,SUM($AF125:CW125)/$AE125)</f>
        <v>0</v>
      </c>
      <c r="CX126" s="643">
        <f>IF($AE125=0,0,SUM($AF125:CX125)/$AE125)</f>
        <v>0</v>
      </c>
      <c r="CY126" s="643">
        <f>IF($AE125=0,0,SUM($AF125:CY125)/$AE125)</f>
        <v>0</v>
      </c>
      <c r="CZ126" s="643">
        <f>IF($AE125=0,0,SUM($AF125:CZ125)/$AE125)</f>
        <v>0</v>
      </c>
      <c r="DA126" s="643">
        <f>IF($AE125=0,0,SUM($AF125:DA125)/$AE125)</f>
        <v>0</v>
      </c>
      <c r="DB126" s="643">
        <f>IF($AE125=0,0,SUM($AF125:DB125)/$AE125)</f>
        <v>0</v>
      </c>
      <c r="DC126" s="643">
        <f>IF($AE125=0,0,SUM($AF125:DC125)/$AE125)</f>
        <v>0</v>
      </c>
      <c r="DD126" s="643">
        <f>IF($AE125=0,0,SUM($AF125:DD125)/$AE125)</f>
        <v>0</v>
      </c>
      <c r="DE126" s="643">
        <f>IF($AE125=0,0,SUM($AF125:DE125)/$AE125)</f>
        <v>0</v>
      </c>
      <c r="DF126" s="643">
        <f>IF($AE125=0,0,SUM($AF125:DF125)/$AE125)</f>
        <v>0</v>
      </c>
      <c r="DG126" s="643">
        <f>IF($AE125=0,0,SUM($AF125:DG125)/$AE125)</f>
        <v>0</v>
      </c>
      <c r="DH126" s="643">
        <f>IF($AE125=0,0,SUM($AF125:DH125)/$AE125)</f>
        <v>0</v>
      </c>
      <c r="DI126" s="643">
        <f>IF($AE125=0,0,SUM($AF125:DI125)/$AE125)</f>
        <v>0</v>
      </c>
      <c r="DJ126" s="643">
        <f>IF($AE125=0,0,SUM($AF125:DJ125)/$AE125)</f>
        <v>0</v>
      </c>
      <c r="DK126" s="643">
        <f>IF($AE125=0,0,SUM($AF125:DK125)/$AE125)</f>
        <v>0</v>
      </c>
      <c r="DL126" s="643">
        <f>IF($AE125=0,0,SUM($AF125:DL125)/$AE125)</f>
        <v>0</v>
      </c>
      <c r="DM126" s="643">
        <f>IF($AE125=0,0,SUM($AF125:DM125)/$AE125)</f>
        <v>0</v>
      </c>
      <c r="DN126" s="643">
        <f>IF($AE125=0,0,SUM($AF125:DN125)/$AE125)</f>
        <v>0</v>
      </c>
      <c r="DO126" s="643">
        <f>IF($AE125=0,0,SUM($AF125:DO125)/$AE125)</f>
        <v>0</v>
      </c>
      <c r="DP126" s="643">
        <f>IF($AE125=0,0,SUM($AF125:DP125)/$AE125)</f>
        <v>0</v>
      </c>
      <c r="DQ126" s="643">
        <f>IF($AE125=0,0,SUM($AF125:DQ125)/$AE125)</f>
        <v>0</v>
      </c>
      <c r="DR126" s="643">
        <f>IF($AE125=0,0,SUM($AF125:DR125)/$AE125)</f>
        <v>0</v>
      </c>
      <c r="DS126" s="643">
        <f>IF($AE125=0,0,SUM($AF125:DS125)/$AE125)</f>
        <v>0</v>
      </c>
      <c r="DT126" s="643">
        <f>IF($AE125=0,0,SUM($AF125:DT125)/$AE125)</f>
        <v>0</v>
      </c>
      <c r="DU126" s="643">
        <f>IF($AE125=0,0,SUM($AF125:DU125)/$AE125)</f>
        <v>0</v>
      </c>
      <c r="DV126" s="643">
        <f>IF($AE125=0,0,SUM($AF125:DV125)/$AE125)</f>
        <v>0</v>
      </c>
      <c r="DW126" s="643">
        <f>IF($AE125=0,0,SUM($AF125:DW125)/$AE125)</f>
        <v>0</v>
      </c>
      <c r="DX126" s="643">
        <f>IF($AE125=0,0,SUM($AF125:DX125)/$AE125)</f>
        <v>0</v>
      </c>
      <c r="DY126" s="643">
        <f>IF($AE125=0,0,SUM($AF125:DY125)/$AE125)</f>
        <v>0</v>
      </c>
      <c r="DZ126" s="643">
        <f>IF($AE125=0,0,SUM($AF125:DZ125)/$AE125)</f>
        <v>0</v>
      </c>
      <c r="EA126" s="643">
        <f>IF($AE125=0,0,SUM($AF125:EA125)/$AE125)</f>
        <v>0</v>
      </c>
      <c r="EB126" s="643">
        <f>IF($AE125=0,0,SUM($AF125:EB125)/$AE125)</f>
        <v>0</v>
      </c>
      <c r="EC126" s="643">
        <f>IF($AE125=0,0,SUM($AF125:EC125)/$AE125)</f>
        <v>0</v>
      </c>
      <c r="ED126" s="643">
        <f>IF($AE125=0,0,SUM($AF125:ED125)/$AE125)</f>
        <v>0</v>
      </c>
      <c r="EE126" s="643">
        <f>IF($AE125=0,0,SUM($AF125:EE125)/$AE125)</f>
        <v>0</v>
      </c>
      <c r="EF126" s="643">
        <f>IF($AE125=0,0,SUM($AF125:EF125)/$AE125)</f>
        <v>0</v>
      </c>
      <c r="EG126" s="643">
        <f>IF($AE125=0,0,SUM($AF125:EG125)/$AE125)</f>
        <v>0</v>
      </c>
      <c r="EH126" s="643">
        <f>IF($AE125=0,0,SUM($AF125:EH125)/$AE125)</f>
        <v>0</v>
      </c>
      <c r="EI126" s="643">
        <f>IF($AE125=0,0,SUM($AF125:EI125)/$AE125)</f>
        <v>0</v>
      </c>
      <c r="EJ126" s="643">
        <f>IF($AE125=0,0,SUM($AF125:EJ125)/$AE125)</f>
        <v>0</v>
      </c>
      <c r="EK126" s="643">
        <f>IF($AE125=0,0,SUM($AF125:EK125)/$AE125)</f>
        <v>0</v>
      </c>
      <c r="EL126" s="643">
        <f>IF($AE125=0,0,SUM($AF125:EL125)/$AE125)</f>
        <v>0</v>
      </c>
      <c r="EM126" s="643">
        <f>IF($AE125=0,0,SUM($AF125:EM125)/$AE125)</f>
        <v>0</v>
      </c>
      <c r="EN126" s="643">
        <f>IF($AE125=0,0,SUM($AF125:EN125)/$AE125)</f>
        <v>0</v>
      </c>
      <c r="EO126" s="643">
        <f>IF($AE125=0,0,SUM($AF125:EO125)/$AE125)</f>
        <v>0</v>
      </c>
      <c r="EP126" s="643">
        <f>IF($AE125=0,0,SUM($AF125:EP125)/$AE125)</f>
        <v>0</v>
      </c>
      <c r="EQ126" s="643">
        <f>IF($AE125=0,0,SUM($AF125:EQ125)/$AE125)</f>
        <v>0</v>
      </c>
      <c r="ER126" s="643">
        <f>IF($AE125=0,0,SUM($AF125:ER125)/$AE125)</f>
        <v>0</v>
      </c>
      <c r="ES126" s="643">
        <f>IF($AE125=0,0,SUM($AF125:ES125)/$AE125)</f>
        <v>0</v>
      </c>
      <c r="ET126" s="643">
        <f>IF($AE125=0,0,SUM($AF125:ET125)/$AE125)</f>
        <v>0</v>
      </c>
      <c r="EU126" s="643">
        <f>IF($AE125=0,0,SUM($AF125:EU125)/$AE125)</f>
        <v>0</v>
      </c>
      <c r="EV126" s="643">
        <f>IF($AE125=0,0,SUM($AF125:EV125)/$AE125)</f>
        <v>0</v>
      </c>
      <c r="EW126" s="643">
        <f>IF($AE125=0,0,SUM($AF125:EW125)/$AE125)</f>
        <v>0</v>
      </c>
      <c r="EX126" s="644">
        <f>IF($AE125=0,0,SUM($AF125:EX125)/$AE125)</f>
        <v>0</v>
      </c>
      <c r="EY126" s="612"/>
      <c r="EZ126" s="863">
        <f>IF($AE125=0,0,IF(ABS(1-$AE126)&gt;(ErrTol/1000),1,0))</f>
        <v>0</v>
      </c>
      <c r="FB126" s="612"/>
    </row>
    <row r="127" spans="1:158" s="86" customFormat="1" ht="12.75" hidden="1" customHeight="1" outlineLevel="2" thickTop="1">
      <c r="A127" s="303"/>
      <c r="B127" s="303"/>
      <c r="C127" s="645"/>
      <c r="D127" s="856"/>
      <c r="E127" s="857"/>
      <c r="F127" s="858"/>
      <c r="G127" s="858"/>
      <c r="H127" s="858"/>
      <c r="I127" s="858"/>
      <c r="J127" s="858"/>
      <c r="K127" s="858"/>
      <c r="L127" s="858"/>
      <c r="M127" s="858"/>
      <c r="N127" s="858"/>
      <c r="O127" s="858"/>
      <c r="P127" s="858"/>
      <c r="Q127" s="858"/>
      <c r="R127" s="858"/>
      <c r="S127" s="858"/>
      <c r="T127" s="858"/>
      <c r="U127" s="858"/>
      <c r="V127" s="859"/>
      <c r="W127" s="858"/>
      <c r="X127" s="858"/>
      <c r="Y127" s="858"/>
      <c r="Z127" s="858"/>
      <c r="AA127" s="858"/>
      <c r="AB127" s="857"/>
      <c r="AC127" s="857"/>
      <c r="AD127" s="334" t="str">
        <f>$AD$19</f>
        <v>Charging Profile (eg. Milestones, Service Charges)</v>
      </c>
      <c r="AE127" s="646">
        <f>SUM(AF127:EY127)</f>
        <v>0</v>
      </c>
      <c r="AF127" s="529"/>
      <c r="AG127" s="530"/>
      <c r="AH127" s="530"/>
      <c r="AI127" s="530"/>
      <c r="AJ127" s="530"/>
      <c r="AK127" s="530"/>
      <c r="AL127" s="530"/>
      <c r="AM127" s="530"/>
      <c r="AN127" s="530"/>
      <c r="AO127" s="530"/>
      <c r="AP127" s="530"/>
      <c r="AQ127" s="530"/>
      <c r="AR127" s="530"/>
      <c r="AS127" s="530"/>
      <c r="AT127" s="530"/>
      <c r="AU127" s="530"/>
      <c r="AV127" s="530"/>
      <c r="AW127" s="530"/>
      <c r="AX127" s="530"/>
      <c r="AY127" s="530"/>
      <c r="AZ127" s="530"/>
      <c r="BA127" s="530"/>
      <c r="BB127" s="530"/>
      <c r="BC127" s="530"/>
      <c r="BD127" s="530"/>
      <c r="BE127" s="530"/>
      <c r="BF127" s="530"/>
      <c r="BG127" s="530"/>
      <c r="BH127" s="530"/>
      <c r="BI127" s="530"/>
      <c r="BJ127" s="530"/>
      <c r="BK127" s="530"/>
      <c r="BL127" s="530"/>
      <c r="BM127" s="530"/>
      <c r="BN127" s="530"/>
      <c r="BO127" s="530"/>
      <c r="BP127" s="530"/>
      <c r="BQ127" s="530"/>
      <c r="BR127" s="530"/>
      <c r="BS127" s="530"/>
      <c r="BT127" s="530"/>
      <c r="BU127" s="530"/>
      <c r="BV127" s="530"/>
      <c r="BW127" s="530"/>
      <c r="BX127" s="530"/>
      <c r="BY127" s="530"/>
      <c r="BZ127" s="530"/>
      <c r="CA127" s="530"/>
      <c r="CB127" s="530"/>
      <c r="CC127" s="530"/>
      <c r="CD127" s="530"/>
      <c r="CE127" s="530"/>
      <c r="CF127" s="530"/>
      <c r="CG127" s="530"/>
      <c r="CH127" s="530"/>
      <c r="CI127" s="530"/>
      <c r="CJ127" s="530"/>
      <c r="CK127" s="530"/>
      <c r="CL127" s="530"/>
      <c r="CM127" s="530"/>
      <c r="CN127" s="530"/>
      <c r="CO127" s="530"/>
      <c r="CP127" s="530"/>
      <c r="CQ127" s="530"/>
      <c r="CR127" s="530"/>
      <c r="CS127" s="530"/>
      <c r="CT127" s="530"/>
      <c r="CU127" s="530"/>
      <c r="CV127" s="530"/>
      <c r="CW127" s="530"/>
      <c r="CX127" s="530"/>
      <c r="CY127" s="530"/>
      <c r="CZ127" s="530"/>
      <c r="DA127" s="530"/>
      <c r="DB127" s="530"/>
      <c r="DC127" s="530"/>
      <c r="DD127" s="530"/>
      <c r="DE127" s="530"/>
      <c r="DF127" s="530"/>
      <c r="DG127" s="530"/>
      <c r="DH127" s="530"/>
      <c r="DI127" s="530"/>
      <c r="DJ127" s="530"/>
      <c r="DK127" s="530"/>
      <c r="DL127" s="530"/>
      <c r="DM127" s="530"/>
      <c r="DN127" s="530"/>
      <c r="DO127" s="530"/>
      <c r="DP127" s="530"/>
      <c r="DQ127" s="530"/>
      <c r="DR127" s="530"/>
      <c r="DS127" s="530"/>
      <c r="DT127" s="530"/>
      <c r="DU127" s="530"/>
      <c r="DV127" s="530"/>
      <c r="DW127" s="530"/>
      <c r="DX127" s="530"/>
      <c r="DY127" s="530"/>
      <c r="DZ127" s="530"/>
      <c r="EA127" s="530"/>
      <c r="EB127" s="530"/>
      <c r="EC127" s="530"/>
      <c r="ED127" s="530"/>
      <c r="EE127" s="530"/>
      <c r="EF127" s="530"/>
      <c r="EG127" s="530"/>
      <c r="EH127" s="530"/>
      <c r="EI127" s="530"/>
      <c r="EJ127" s="530"/>
      <c r="EK127" s="530"/>
      <c r="EL127" s="530"/>
      <c r="EM127" s="530"/>
      <c r="EN127" s="530"/>
      <c r="EO127" s="530"/>
      <c r="EP127" s="530"/>
      <c r="EQ127" s="530"/>
      <c r="ER127" s="530"/>
      <c r="ES127" s="530"/>
      <c r="ET127" s="530"/>
      <c r="EU127" s="530"/>
      <c r="EV127" s="530"/>
      <c r="EW127" s="530"/>
      <c r="EX127" s="530"/>
      <c r="EY127" s="612"/>
      <c r="EZ127" s="863">
        <f>IF($AE125=0,0,IF(ABS(1-$AE127)&gt;(ErrTol/1000),1,0))</f>
        <v>0</v>
      </c>
      <c r="FB127" s="612"/>
    </row>
    <row r="128" spans="1:158" s="86" customFormat="1" ht="12.75" hidden="1" customHeight="1" outlineLevel="2">
      <c r="A128" s="303"/>
      <c r="B128" s="303"/>
      <c r="C128" s="645"/>
      <c r="D128" s="860"/>
      <c r="E128" s="303"/>
      <c r="F128" s="851"/>
      <c r="G128" s="851"/>
      <c r="H128" s="851"/>
      <c r="I128" s="851"/>
      <c r="J128" s="851"/>
      <c r="K128" s="851"/>
      <c r="L128" s="851"/>
      <c r="M128" s="851"/>
      <c r="N128" s="851"/>
      <c r="O128" s="851"/>
      <c r="P128" s="851"/>
      <c r="Q128" s="851"/>
      <c r="R128" s="851"/>
      <c r="S128" s="851"/>
      <c r="T128" s="851"/>
      <c r="U128" s="851"/>
      <c r="V128" s="852"/>
      <c r="W128" s="851"/>
      <c r="X128" s="851"/>
      <c r="Y128" s="851"/>
      <c r="Z128" s="851"/>
      <c r="AA128" s="851"/>
      <c r="AB128" s="303"/>
      <c r="AC128" s="303"/>
      <c r="AD128" s="334" t="str">
        <f>$AD$20</f>
        <v>Cost Plus Profiled</v>
      </c>
      <c r="AE128" s="304">
        <f>SUM(AF128:EY128)</f>
        <v>0</v>
      </c>
      <c r="AF128" s="637">
        <f t="shared" ref="AF128:BK128" si="132">IF(MileON,$AE125*AF127,AF125)</f>
        <v>0</v>
      </c>
      <c r="AG128" s="300">
        <f t="shared" si="132"/>
        <v>0</v>
      </c>
      <c r="AH128" s="300">
        <f t="shared" si="132"/>
        <v>0</v>
      </c>
      <c r="AI128" s="300">
        <f t="shared" si="132"/>
        <v>0</v>
      </c>
      <c r="AJ128" s="300">
        <f t="shared" si="132"/>
        <v>0</v>
      </c>
      <c r="AK128" s="300">
        <f t="shared" si="132"/>
        <v>0</v>
      </c>
      <c r="AL128" s="300">
        <f t="shared" si="132"/>
        <v>0</v>
      </c>
      <c r="AM128" s="300">
        <f t="shared" si="132"/>
        <v>0</v>
      </c>
      <c r="AN128" s="300">
        <f t="shared" si="132"/>
        <v>0</v>
      </c>
      <c r="AO128" s="300">
        <f t="shared" si="132"/>
        <v>0</v>
      </c>
      <c r="AP128" s="300">
        <f t="shared" si="132"/>
        <v>0</v>
      </c>
      <c r="AQ128" s="300">
        <f t="shared" si="132"/>
        <v>0</v>
      </c>
      <c r="AR128" s="300">
        <f t="shared" si="132"/>
        <v>0</v>
      </c>
      <c r="AS128" s="300">
        <f t="shared" si="132"/>
        <v>0</v>
      </c>
      <c r="AT128" s="300">
        <f t="shared" si="132"/>
        <v>0</v>
      </c>
      <c r="AU128" s="300">
        <f t="shared" si="132"/>
        <v>0</v>
      </c>
      <c r="AV128" s="300">
        <f t="shared" si="132"/>
        <v>0</v>
      </c>
      <c r="AW128" s="300">
        <f t="shared" si="132"/>
        <v>0</v>
      </c>
      <c r="AX128" s="300">
        <f t="shared" si="132"/>
        <v>0</v>
      </c>
      <c r="AY128" s="300">
        <f t="shared" si="132"/>
        <v>0</v>
      </c>
      <c r="AZ128" s="300">
        <f t="shared" si="132"/>
        <v>0</v>
      </c>
      <c r="BA128" s="300">
        <f t="shared" si="132"/>
        <v>0</v>
      </c>
      <c r="BB128" s="300">
        <f t="shared" si="132"/>
        <v>0</v>
      </c>
      <c r="BC128" s="300">
        <f t="shared" si="132"/>
        <v>0</v>
      </c>
      <c r="BD128" s="300">
        <f t="shared" si="132"/>
        <v>0</v>
      </c>
      <c r="BE128" s="300">
        <f t="shared" si="132"/>
        <v>0</v>
      </c>
      <c r="BF128" s="300">
        <f t="shared" si="132"/>
        <v>0</v>
      </c>
      <c r="BG128" s="300">
        <f t="shared" si="132"/>
        <v>0</v>
      </c>
      <c r="BH128" s="300">
        <f t="shared" si="132"/>
        <v>0</v>
      </c>
      <c r="BI128" s="300">
        <f t="shared" si="132"/>
        <v>0</v>
      </c>
      <c r="BJ128" s="300">
        <f t="shared" si="132"/>
        <v>0</v>
      </c>
      <c r="BK128" s="300">
        <f t="shared" si="132"/>
        <v>0</v>
      </c>
      <c r="BL128" s="300">
        <f t="shared" ref="BL128:CQ128" si="133">IF(MileON,$AE125*BL127,BL125)</f>
        <v>0</v>
      </c>
      <c r="BM128" s="300">
        <f t="shared" si="133"/>
        <v>0</v>
      </c>
      <c r="BN128" s="300">
        <f t="shared" si="133"/>
        <v>0</v>
      </c>
      <c r="BO128" s="300">
        <f t="shared" si="133"/>
        <v>0</v>
      </c>
      <c r="BP128" s="300">
        <f t="shared" si="133"/>
        <v>0</v>
      </c>
      <c r="BQ128" s="300">
        <f t="shared" si="133"/>
        <v>0</v>
      </c>
      <c r="BR128" s="300">
        <f t="shared" si="133"/>
        <v>0</v>
      </c>
      <c r="BS128" s="300">
        <f t="shared" si="133"/>
        <v>0</v>
      </c>
      <c r="BT128" s="300">
        <f t="shared" si="133"/>
        <v>0</v>
      </c>
      <c r="BU128" s="300">
        <f t="shared" si="133"/>
        <v>0</v>
      </c>
      <c r="BV128" s="300">
        <f t="shared" si="133"/>
        <v>0</v>
      </c>
      <c r="BW128" s="300">
        <f t="shared" si="133"/>
        <v>0</v>
      </c>
      <c r="BX128" s="300">
        <f t="shared" si="133"/>
        <v>0</v>
      </c>
      <c r="BY128" s="300">
        <f t="shared" si="133"/>
        <v>0</v>
      </c>
      <c r="BZ128" s="300">
        <f t="shared" si="133"/>
        <v>0</v>
      </c>
      <c r="CA128" s="300">
        <f t="shared" si="133"/>
        <v>0</v>
      </c>
      <c r="CB128" s="300">
        <f t="shared" si="133"/>
        <v>0</v>
      </c>
      <c r="CC128" s="300">
        <f t="shared" si="133"/>
        <v>0</v>
      </c>
      <c r="CD128" s="300">
        <f t="shared" si="133"/>
        <v>0</v>
      </c>
      <c r="CE128" s="300">
        <f t="shared" si="133"/>
        <v>0</v>
      </c>
      <c r="CF128" s="300">
        <f t="shared" si="133"/>
        <v>0</v>
      </c>
      <c r="CG128" s="300">
        <f t="shared" si="133"/>
        <v>0</v>
      </c>
      <c r="CH128" s="300">
        <f t="shared" si="133"/>
        <v>0</v>
      </c>
      <c r="CI128" s="300">
        <f t="shared" si="133"/>
        <v>0</v>
      </c>
      <c r="CJ128" s="300">
        <f t="shared" si="133"/>
        <v>0</v>
      </c>
      <c r="CK128" s="300">
        <f t="shared" si="133"/>
        <v>0</v>
      </c>
      <c r="CL128" s="300">
        <f t="shared" si="133"/>
        <v>0</v>
      </c>
      <c r="CM128" s="300">
        <f t="shared" si="133"/>
        <v>0</v>
      </c>
      <c r="CN128" s="300">
        <f t="shared" si="133"/>
        <v>0</v>
      </c>
      <c r="CO128" s="300">
        <f t="shared" si="133"/>
        <v>0</v>
      </c>
      <c r="CP128" s="300">
        <f t="shared" si="133"/>
        <v>0</v>
      </c>
      <c r="CQ128" s="300">
        <f t="shared" si="133"/>
        <v>0</v>
      </c>
      <c r="CR128" s="300">
        <f t="shared" ref="CR128:DW128" si="134">IF(MileON,$AE125*CR127,CR125)</f>
        <v>0</v>
      </c>
      <c r="CS128" s="300">
        <f t="shared" si="134"/>
        <v>0</v>
      </c>
      <c r="CT128" s="300">
        <f t="shared" si="134"/>
        <v>0</v>
      </c>
      <c r="CU128" s="300">
        <f t="shared" si="134"/>
        <v>0</v>
      </c>
      <c r="CV128" s="300">
        <f t="shared" si="134"/>
        <v>0</v>
      </c>
      <c r="CW128" s="300">
        <f t="shared" si="134"/>
        <v>0</v>
      </c>
      <c r="CX128" s="300">
        <f t="shared" si="134"/>
        <v>0</v>
      </c>
      <c r="CY128" s="300">
        <f t="shared" si="134"/>
        <v>0</v>
      </c>
      <c r="CZ128" s="300">
        <f t="shared" si="134"/>
        <v>0</v>
      </c>
      <c r="DA128" s="300">
        <f t="shared" si="134"/>
        <v>0</v>
      </c>
      <c r="DB128" s="300">
        <f t="shared" si="134"/>
        <v>0</v>
      </c>
      <c r="DC128" s="300">
        <f t="shared" si="134"/>
        <v>0</v>
      </c>
      <c r="DD128" s="300">
        <f t="shared" si="134"/>
        <v>0</v>
      </c>
      <c r="DE128" s="300">
        <f t="shared" si="134"/>
        <v>0</v>
      </c>
      <c r="DF128" s="300">
        <f t="shared" si="134"/>
        <v>0</v>
      </c>
      <c r="DG128" s="300">
        <f t="shared" si="134"/>
        <v>0</v>
      </c>
      <c r="DH128" s="300">
        <f t="shared" si="134"/>
        <v>0</v>
      </c>
      <c r="DI128" s="300">
        <f t="shared" si="134"/>
        <v>0</v>
      </c>
      <c r="DJ128" s="300">
        <f t="shared" si="134"/>
        <v>0</v>
      </c>
      <c r="DK128" s="300">
        <f t="shared" si="134"/>
        <v>0</v>
      </c>
      <c r="DL128" s="300">
        <f t="shared" si="134"/>
        <v>0</v>
      </c>
      <c r="DM128" s="300">
        <f t="shared" si="134"/>
        <v>0</v>
      </c>
      <c r="DN128" s="300">
        <f t="shared" si="134"/>
        <v>0</v>
      </c>
      <c r="DO128" s="300">
        <f t="shared" si="134"/>
        <v>0</v>
      </c>
      <c r="DP128" s="300">
        <f t="shared" si="134"/>
        <v>0</v>
      </c>
      <c r="DQ128" s="300">
        <f t="shared" si="134"/>
        <v>0</v>
      </c>
      <c r="DR128" s="300">
        <f t="shared" si="134"/>
        <v>0</v>
      </c>
      <c r="DS128" s="300">
        <f t="shared" si="134"/>
        <v>0</v>
      </c>
      <c r="DT128" s="300">
        <f t="shared" si="134"/>
        <v>0</v>
      </c>
      <c r="DU128" s="300">
        <f t="shared" si="134"/>
        <v>0</v>
      </c>
      <c r="DV128" s="300">
        <f t="shared" si="134"/>
        <v>0</v>
      </c>
      <c r="DW128" s="300">
        <f t="shared" si="134"/>
        <v>0</v>
      </c>
      <c r="DX128" s="300">
        <f t="shared" ref="DX128:EX128" si="135">IF(MileON,$AE125*DX127,DX125)</f>
        <v>0</v>
      </c>
      <c r="DY128" s="300">
        <f t="shared" si="135"/>
        <v>0</v>
      </c>
      <c r="DZ128" s="300">
        <f t="shared" si="135"/>
        <v>0</v>
      </c>
      <c r="EA128" s="300">
        <f t="shared" si="135"/>
        <v>0</v>
      </c>
      <c r="EB128" s="300">
        <f t="shared" si="135"/>
        <v>0</v>
      </c>
      <c r="EC128" s="300">
        <f t="shared" si="135"/>
        <v>0</v>
      </c>
      <c r="ED128" s="300">
        <f t="shared" si="135"/>
        <v>0</v>
      </c>
      <c r="EE128" s="300">
        <f t="shared" si="135"/>
        <v>0</v>
      </c>
      <c r="EF128" s="300">
        <f t="shared" si="135"/>
        <v>0</v>
      </c>
      <c r="EG128" s="300">
        <f t="shared" si="135"/>
        <v>0</v>
      </c>
      <c r="EH128" s="300">
        <f t="shared" si="135"/>
        <v>0</v>
      </c>
      <c r="EI128" s="300">
        <f t="shared" si="135"/>
        <v>0</v>
      </c>
      <c r="EJ128" s="300">
        <f t="shared" si="135"/>
        <v>0</v>
      </c>
      <c r="EK128" s="300">
        <f t="shared" si="135"/>
        <v>0</v>
      </c>
      <c r="EL128" s="300">
        <f t="shared" si="135"/>
        <v>0</v>
      </c>
      <c r="EM128" s="300">
        <f t="shared" si="135"/>
        <v>0</v>
      </c>
      <c r="EN128" s="300">
        <f t="shared" si="135"/>
        <v>0</v>
      </c>
      <c r="EO128" s="300">
        <f t="shared" si="135"/>
        <v>0</v>
      </c>
      <c r="EP128" s="300">
        <f t="shared" si="135"/>
        <v>0</v>
      </c>
      <c r="EQ128" s="300">
        <f t="shared" si="135"/>
        <v>0</v>
      </c>
      <c r="ER128" s="300">
        <f t="shared" si="135"/>
        <v>0</v>
      </c>
      <c r="ES128" s="300">
        <f t="shared" si="135"/>
        <v>0</v>
      </c>
      <c r="ET128" s="300">
        <f t="shared" si="135"/>
        <v>0</v>
      </c>
      <c r="EU128" s="300">
        <f t="shared" si="135"/>
        <v>0</v>
      </c>
      <c r="EV128" s="300">
        <f t="shared" si="135"/>
        <v>0</v>
      </c>
      <c r="EW128" s="300">
        <f t="shared" si="135"/>
        <v>0</v>
      </c>
      <c r="EX128" s="300">
        <f t="shared" si="135"/>
        <v>0</v>
      </c>
      <c r="EY128" s="612"/>
      <c r="EZ128" s="863">
        <f>IF(ABS(AE128-AE125)&gt;ErrTol,1,0)</f>
        <v>0</v>
      </c>
      <c r="FB128" s="612"/>
    </row>
    <row r="129" spans="1:158" s="86" customFormat="1" ht="12.75" hidden="1" customHeight="1" outlineLevel="2">
      <c r="A129" s="303"/>
      <c r="B129" s="303"/>
      <c r="C129" s="645"/>
      <c r="D129" s="860"/>
      <c r="E129" s="303"/>
      <c r="F129" s="851"/>
      <c r="G129" s="851"/>
      <c r="H129" s="851"/>
      <c r="I129" s="851"/>
      <c r="J129" s="851"/>
      <c r="K129" s="851"/>
      <c r="L129" s="851"/>
      <c r="M129" s="851"/>
      <c r="N129" s="851"/>
      <c r="O129" s="851"/>
      <c r="P129" s="851"/>
      <c r="Q129" s="851"/>
      <c r="R129" s="851"/>
      <c r="S129" s="851"/>
      <c r="T129" s="851"/>
      <c r="U129" s="851"/>
      <c r="V129" s="852"/>
      <c r="W129" s="851"/>
      <c r="X129" s="851"/>
      <c r="Y129" s="851"/>
      <c r="Z129" s="851"/>
      <c r="AA129" s="851"/>
      <c r="AB129" s="303"/>
      <c r="AC129" s="303"/>
      <c r="AD129" s="334" t="str">
        <f>$AD$21</f>
        <v>Discount</v>
      </c>
      <c r="AE129" s="647">
        <f>MAX(AF129:EY129)</f>
        <v>0</v>
      </c>
      <c r="AF129" s="380"/>
      <c r="AG129" s="381">
        <f t="shared" ref="AG129:CR129" si="136">AF129</f>
        <v>0</v>
      </c>
      <c r="AH129" s="381">
        <f t="shared" si="136"/>
        <v>0</v>
      </c>
      <c r="AI129" s="381">
        <f t="shared" si="136"/>
        <v>0</v>
      </c>
      <c r="AJ129" s="381">
        <f t="shared" si="136"/>
        <v>0</v>
      </c>
      <c r="AK129" s="381">
        <f t="shared" si="136"/>
        <v>0</v>
      </c>
      <c r="AL129" s="381">
        <f t="shared" si="136"/>
        <v>0</v>
      </c>
      <c r="AM129" s="381">
        <f t="shared" si="136"/>
        <v>0</v>
      </c>
      <c r="AN129" s="381">
        <f t="shared" si="136"/>
        <v>0</v>
      </c>
      <c r="AO129" s="381">
        <f t="shared" si="136"/>
        <v>0</v>
      </c>
      <c r="AP129" s="381">
        <f t="shared" si="136"/>
        <v>0</v>
      </c>
      <c r="AQ129" s="381">
        <f t="shared" si="136"/>
        <v>0</v>
      </c>
      <c r="AR129" s="381">
        <f t="shared" si="136"/>
        <v>0</v>
      </c>
      <c r="AS129" s="381">
        <f t="shared" si="136"/>
        <v>0</v>
      </c>
      <c r="AT129" s="381">
        <f t="shared" si="136"/>
        <v>0</v>
      </c>
      <c r="AU129" s="381">
        <f t="shared" si="136"/>
        <v>0</v>
      </c>
      <c r="AV129" s="381">
        <f t="shared" si="136"/>
        <v>0</v>
      </c>
      <c r="AW129" s="381">
        <f t="shared" si="136"/>
        <v>0</v>
      </c>
      <c r="AX129" s="381">
        <f t="shared" si="136"/>
        <v>0</v>
      </c>
      <c r="AY129" s="381">
        <f t="shared" si="136"/>
        <v>0</v>
      </c>
      <c r="AZ129" s="381">
        <f t="shared" si="136"/>
        <v>0</v>
      </c>
      <c r="BA129" s="381">
        <f t="shared" si="136"/>
        <v>0</v>
      </c>
      <c r="BB129" s="381">
        <f t="shared" si="136"/>
        <v>0</v>
      </c>
      <c r="BC129" s="381">
        <f t="shared" si="136"/>
        <v>0</v>
      </c>
      <c r="BD129" s="381">
        <f t="shared" si="136"/>
        <v>0</v>
      </c>
      <c r="BE129" s="381">
        <f t="shared" si="136"/>
        <v>0</v>
      </c>
      <c r="BF129" s="381">
        <f t="shared" si="136"/>
        <v>0</v>
      </c>
      <c r="BG129" s="381">
        <f t="shared" si="136"/>
        <v>0</v>
      </c>
      <c r="BH129" s="381">
        <f t="shared" si="136"/>
        <v>0</v>
      </c>
      <c r="BI129" s="381">
        <f t="shared" si="136"/>
        <v>0</v>
      </c>
      <c r="BJ129" s="381">
        <f t="shared" si="136"/>
        <v>0</v>
      </c>
      <c r="BK129" s="381">
        <f t="shared" si="136"/>
        <v>0</v>
      </c>
      <c r="BL129" s="381">
        <f t="shared" si="136"/>
        <v>0</v>
      </c>
      <c r="BM129" s="381">
        <f t="shared" si="136"/>
        <v>0</v>
      </c>
      <c r="BN129" s="381">
        <f t="shared" si="136"/>
        <v>0</v>
      </c>
      <c r="BO129" s="381">
        <f t="shared" si="136"/>
        <v>0</v>
      </c>
      <c r="BP129" s="381">
        <f t="shared" si="136"/>
        <v>0</v>
      </c>
      <c r="BQ129" s="381">
        <f t="shared" si="136"/>
        <v>0</v>
      </c>
      <c r="BR129" s="381">
        <f t="shared" si="136"/>
        <v>0</v>
      </c>
      <c r="BS129" s="381">
        <f t="shared" si="136"/>
        <v>0</v>
      </c>
      <c r="BT129" s="381">
        <f t="shared" si="136"/>
        <v>0</v>
      </c>
      <c r="BU129" s="381">
        <f t="shared" si="136"/>
        <v>0</v>
      </c>
      <c r="BV129" s="381">
        <f t="shared" si="136"/>
        <v>0</v>
      </c>
      <c r="BW129" s="381">
        <f t="shared" si="136"/>
        <v>0</v>
      </c>
      <c r="BX129" s="381">
        <f t="shared" si="136"/>
        <v>0</v>
      </c>
      <c r="BY129" s="381">
        <f t="shared" si="136"/>
        <v>0</v>
      </c>
      <c r="BZ129" s="381">
        <f t="shared" si="136"/>
        <v>0</v>
      </c>
      <c r="CA129" s="381">
        <f t="shared" si="136"/>
        <v>0</v>
      </c>
      <c r="CB129" s="381">
        <f t="shared" si="136"/>
        <v>0</v>
      </c>
      <c r="CC129" s="381">
        <f t="shared" si="136"/>
        <v>0</v>
      </c>
      <c r="CD129" s="381">
        <f t="shared" si="136"/>
        <v>0</v>
      </c>
      <c r="CE129" s="381">
        <f t="shared" si="136"/>
        <v>0</v>
      </c>
      <c r="CF129" s="381">
        <f t="shared" si="136"/>
        <v>0</v>
      </c>
      <c r="CG129" s="381">
        <f t="shared" si="136"/>
        <v>0</v>
      </c>
      <c r="CH129" s="381">
        <f t="shared" si="136"/>
        <v>0</v>
      </c>
      <c r="CI129" s="381">
        <f t="shared" si="136"/>
        <v>0</v>
      </c>
      <c r="CJ129" s="381">
        <f t="shared" si="136"/>
        <v>0</v>
      </c>
      <c r="CK129" s="381">
        <f t="shared" si="136"/>
        <v>0</v>
      </c>
      <c r="CL129" s="381">
        <f t="shared" si="136"/>
        <v>0</v>
      </c>
      <c r="CM129" s="381">
        <f t="shared" si="136"/>
        <v>0</v>
      </c>
      <c r="CN129" s="381">
        <f t="shared" si="136"/>
        <v>0</v>
      </c>
      <c r="CO129" s="381">
        <f t="shared" si="136"/>
        <v>0</v>
      </c>
      <c r="CP129" s="381">
        <f t="shared" si="136"/>
        <v>0</v>
      </c>
      <c r="CQ129" s="381">
        <f t="shared" si="136"/>
        <v>0</v>
      </c>
      <c r="CR129" s="381">
        <f t="shared" si="136"/>
        <v>0</v>
      </c>
      <c r="CS129" s="381">
        <f t="shared" ref="CS129:EX129" si="137">CR129</f>
        <v>0</v>
      </c>
      <c r="CT129" s="381">
        <f t="shared" si="137"/>
        <v>0</v>
      </c>
      <c r="CU129" s="381">
        <f t="shared" si="137"/>
        <v>0</v>
      </c>
      <c r="CV129" s="381">
        <f t="shared" si="137"/>
        <v>0</v>
      </c>
      <c r="CW129" s="381">
        <f t="shared" si="137"/>
        <v>0</v>
      </c>
      <c r="CX129" s="381">
        <f t="shared" si="137"/>
        <v>0</v>
      </c>
      <c r="CY129" s="381">
        <f t="shared" si="137"/>
        <v>0</v>
      </c>
      <c r="CZ129" s="381">
        <f t="shared" si="137"/>
        <v>0</v>
      </c>
      <c r="DA129" s="381">
        <f t="shared" si="137"/>
        <v>0</v>
      </c>
      <c r="DB129" s="381">
        <f t="shared" si="137"/>
        <v>0</v>
      </c>
      <c r="DC129" s="381">
        <f t="shared" si="137"/>
        <v>0</v>
      </c>
      <c r="DD129" s="381">
        <f t="shared" si="137"/>
        <v>0</v>
      </c>
      <c r="DE129" s="381">
        <f t="shared" si="137"/>
        <v>0</v>
      </c>
      <c r="DF129" s="381">
        <f t="shared" si="137"/>
        <v>0</v>
      </c>
      <c r="DG129" s="381">
        <f t="shared" si="137"/>
        <v>0</v>
      </c>
      <c r="DH129" s="381">
        <f t="shared" si="137"/>
        <v>0</v>
      </c>
      <c r="DI129" s="381">
        <f t="shared" si="137"/>
        <v>0</v>
      </c>
      <c r="DJ129" s="381">
        <f t="shared" si="137"/>
        <v>0</v>
      </c>
      <c r="DK129" s="381">
        <f t="shared" si="137"/>
        <v>0</v>
      </c>
      <c r="DL129" s="381">
        <f t="shared" si="137"/>
        <v>0</v>
      </c>
      <c r="DM129" s="381">
        <f t="shared" si="137"/>
        <v>0</v>
      </c>
      <c r="DN129" s="381">
        <f t="shared" si="137"/>
        <v>0</v>
      </c>
      <c r="DO129" s="381">
        <f t="shared" si="137"/>
        <v>0</v>
      </c>
      <c r="DP129" s="381">
        <f t="shared" si="137"/>
        <v>0</v>
      </c>
      <c r="DQ129" s="381">
        <f t="shared" si="137"/>
        <v>0</v>
      </c>
      <c r="DR129" s="381">
        <f t="shared" si="137"/>
        <v>0</v>
      </c>
      <c r="DS129" s="381">
        <f t="shared" si="137"/>
        <v>0</v>
      </c>
      <c r="DT129" s="381">
        <f t="shared" si="137"/>
        <v>0</v>
      </c>
      <c r="DU129" s="381">
        <f t="shared" si="137"/>
        <v>0</v>
      </c>
      <c r="DV129" s="381">
        <f t="shared" si="137"/>
        <v>0</v>
      </c>
      <c r="DW129" s="381">
        <f t="shared" si="137"/>
        <v>0</v>
      </c>
      <c r="DX129" s="381">
        <f t="shared" si="137"/>
        <v>0</v>
      </c>
      <c r="DY129" s="381">
        <f t="shared" si="137"/>
        <v>0</v>
      </c>
      <c r="DZ129" s="381">
        <f t="shared" si="137"/>
        <v>0</v>
      </c>
      <c r="EA129" s="381">
        <f t="shared" si="137"/>
        <v>0</v>
      </c>
      <c r="EB129" s="381">
        <f t="shared" si="137"/>
        <v>0</v>
      </c>
      <c r="EC129" s="381">
        <f t="shared" si="137"/>
        <v>0</v>
      </c>
      <c r="ED129" s="381">
        <f t="shared" si="137"/>
        <v>0</v>
      </c>
      <c r="EE129" s="381">
        <f t="shared" si="137"/>
        <v>0</v>
      </c>
      <c r="EF129" s="381">
        <f t="shared" si="137"/>
        <v>0</v>
      </c>
      <c r="EG129" s="381">
        <f t="shared" si="137"/>
        <v>0</v>
      </c>
      <c r="EH129" s="381">
        <f t="shared" si="137"/>
        <v>0</v>
      </c>
      <c r="EI129" s="381">
        <f t="shared" si="137"/>
        <v>0</v>
      </c>
      <c r="EJ129" s="381">
        <f t="shared" si="137"/>
        <v>0</v>
      </c>
      <c r="EK129" s="381">
        <f t="shared" si="137"/>
        <v>0</v>
      </c>
      <c r="EL129" s="381">
        <f t="shared" si="137"/>
        <v>0</v>
      </c>
      <c r="EM129" s="381">
        <f t="shared" si="137"/>
        <v>0</v>
      </c>
      <c r="EN129" s="381">
        <f t="shared" si="137"/>
        <v>0</v>
      </c>
      <c r="EO129" s="381">
        <f t="shared" si="137"/>
        <v>0</v>
      </c>
      <c r="EP129" s="381">
        <f t="shared" si="137"/>
        <v>0</v>
      </c>
      <c r="EQ129" s="381">
        <f t="shared" si="137"/>
        <v>0</v>
      </c>
      <c r="ER129" s="381">
        <f t="shared" si="137"/>
        <v>0</v>
      </c>
      <c r="ES129" s="381">
        <f t="shared" si="137"/>
        <v>0</v>
      </c>
      <c r="ET129" s="381">
        <f t="shared" si="137"/>
        <v>0</v>
      </c>
      <c r="EU129" s="381">
        <f t="shared" si="137"/>
        <v>0</v>
      </c>
      <c r="EV129" s="381">
        <f t="shared" si="137"/>
        <v>0</v>
      </c>
      <c r="EW129" s="381">
        <f t="shared" si="137"/>
        <v>0</v>
      </c>
      <c r="EX129" s="381">
        <f t="shared" si="137"/>
        <v>0</v>
      </c>
      <c r="EY129" s="612"/>
      <c r="FB129" s="612"/>
    </row>
    <row r="130" spans="1:158" s="86" customFormat="1" ht="12.75" hidden="1" customHeight="1" outlineLevel="2">
      <c r="A130" s="303"/>
      <c r="B130" s="303"/>
      <c r="C130" s="645"/>
      <c r="D130" s="860"/>
      <c r="E130" s="303"/>
      <c r="F130" s="851"/>
      <c r="G130" s="851"/>
      <c r="H130" s="851"/>
      <c r="I130" s="851"/>
      <c r="J130" s="851"/>
      <c r="K130" s="851"/>
      <c r="L130" s="851"/>
      <c r="M130" s="851"/>
      <c r="N130" s="851"/>
      <c r="O130" s="851"/>
      <c r="P130" s="851"/>
      <c r="Q130" s="851"/>
      <c r="R130" s="851"/>
      <c r="S130" s="851"/>
      <c r="T130" s="851"/>
      <c r="U130" s="851"/>
      <c r="V130" s="852"/>
      <c r="W130" s="851"/>
      <c r="X130" s="851"/>
      <c r="Y130" s="851"/>
      <c r="Z130" s="851"/>
      <c r="AA130" s="851"/>
      <c r="AB130" s="303"/>
      <c r="AC130" s="303"/>
      <c r="AD130" s="334" t="str">
        <f>$AD$22</f>
        <v>Cost Plus, Profiled after Discount</v>
      </c>
      <c r="AE130" s="648">
        <f>SUM(AF130:EY130)</f>
        <v>0</v>
      </c>
      <c r="AF130" s="637">
        <f t="shared" ref="AF130:BK130" si="138">AF128*(1-IF(DisON,AF129,0))</f>
        <v>0</v>
      </c>
      <c r="AG130" s="300">
        <f t="shared" si="138"/>
        <v>0</v>
      </c>
      <c r="AH130" s="300">
        <f t="shared" si="138"/>
        <v>0</v>
      </c>
      <c r="AI130" s="300">
        <f t="shared" si="138"/>
        <v>0</v>
      </c>
      <c r="AJ130" s="300">
        <f t="shared" si="138"/>
        <v>0</v>
      </c>
      <c r="AK130" s="300">
        <f t="shared" si="138"/>
        <v>0</v>
      </c>
      <c r="AL130" s="300">
        <f t="shared" si="138"/>
        <v>0</v>
      </c>
      <c r="AM130" s="300">
        <f t="shared" si="138"/>
        <v>0</v>
      </c>
      <c r="AN130" s="300">
        <f t="shared" si="138"/>
        <v>0</v>
      </c>
      <c r="AO130" s="300">
        <f t="shared" si="138"/>
        <v>0</v>
      </c>
      <c r="AP130" s="300">
        <f t="shared" si="138"/>
        <v>0</v>
      </c>
      <c r="AQ130" s="300">
        <f t="shared" si="138"/>
        <v>0</v>
      </c>
      <c r="AR130" s="300">
        <f t="shared" si="138"/>
        <v>0</v>
      </c>
      <c r="AS130" s="300">
        <f t="shared" si="138"/>
        <v>0</v>
      </c>
      <c r="AT130" s="300">
        <f t="shared" si="138"/>
        <v>0</v>
      </c>
      <c r="AU130" s="300">
        <f t="shared" si="138"/>
        <v>0</v>
      </c>
      <c r="AV130" s="300">
        <f t="shared" si="138"/>
        <v>0</v>
      </c>
      <c r="AW130" s="300">
        <f t="shared" si="138"/>
        <v>0</v>
      </c>
      <c r="AX130" s="300">
        <f t="shared" si="138"/>
        <v>0</v>
      </c>
      <c r="AY130" s="300">
        <f t="shared" si="138"/>
        <v>0</v>
      </c>
      <c r="AZ130" s="300">
        <f t="shared" si="138"/>
        <v>0</v>
      </c>
      <c r="BA130" s="300">
        <f t="shared" si="138"/>
        <v>0</v>
      </c>
      <c r="BB130" s="300">
        <f t="shared" si="138"/>
        <v>0</v>
      </c>
      <c r="BC130" s="300">
        <f t="shared" si="138"/>
        <v>0</v>
      </c>
      <c r="BD130" s="300">
        <f t="shared" si="138"/>
        <v>0</v>
      </c>
      <c r="BE130" s="300">
        <f t="shared" si="138"/>
        <v>0</v>
      </c>
      <c r="BF130" s="300">
        <f t="shared" si="138"/>
        <v>0</v>
      </c>
      <c r="BG130" s="300">
        <f t="shared" si="138"/>
        <v>0</v>
      </c>
      <c r="BH130" s="300">
        <f t="shared" si="138"/>
        <v>0</v>
      </c>
      <c r="BI130" s="300">
        <f t="shared" si="138"/>
        <v>0</v>
      </c>
      <c r="BJ130" s="300">
        <f t="shared" si="138"/>
        <v>0</v>
      </c>
      <c r="BK130" s="300">
        <f t="shared" si="138"/>
        <v>0</v>
      </c>
      <c r="BL130" s="300">
        <f t="shared" ref="BL130:CQ130" si="139">BL128*(1-IF(DisON,BL129,0))</f>
        <v>0</v>
      </c>
      <c r="BM130" s="300">
        <f t="shared" si="139"/>
        <v>0</v>
      </c>
      <c r="BN130" s="300">
        <f t="shared" si="139"/>
        <v>0</v>
      </c>
      <c r="BO130" s="300">
        <f t="shared" si="139"/>
        <v>0</v>
      </c>
      <c r="BP130" s="300">
        <f t="shared" si="139"/>
        <v>0</v>
      </c>
      <c r="BQ130" s="300">
        <f t="shared" si="139"/>
        <v>0</v>
      </c>
      <c r="BR130" s="300">
        <f t="shared" si="139"/>
        <v>0</v>
      </c>
      <c r="BS130" s="300">
        <f t="shared" si="139"/>
        <v>0</v>
      </c>
      <c r="BT130" s="300">
        <f t="shared" si="139"/>
        <v>0</v>
      </c>
      <c r="BU130" s="300">
        <f t="shared" si="139"/>
        <v>0</v>
      </c>
      <c r="BV130" s="300">
        <f t="shared" si="139"/>
        <v>0</v>
      </c>
      <c r="BW130" s="300">
        <f t="shared" si="139"/>
        <v>0</v>
      </c>
      <c r="BX130" s="300">
        <f t="shared" si="139"/>
        <v>0</v>
      </c>
      <c r="BY130" s="300">
        <f t="shared" si="139"/>
        <v>0</v>
      </c>
      <c r="BZ130" s="300">
        <f t="shared" si="139"/>
        <v>0</v>
      </c>
      <c r="CA130" s="300">
        <f t="shared" si="139"/>
        <v>0</v>
      </c>
      <c r="CB130" s="300">
        <f t="shared" si="139"/>
        <v>0</v>
      </c>
      <c r="CC130" s="300">
        <f t="shared" si="139"/>
        <v>0</v>
      </c>
      <c r="CD130" s="300">
        <f t="shared" si="139"/>
        <v>0</v>
      </c>
      <c r="CE130" s="300">
        <f t="shared" si="139"/>
        <v>0</v>
      </c>
      <c r="CF130" s="300">
        <f t="shared" si="139"/>
        <v>0</v>
      </c>
      <c r="CG130" s="300">
        <f t="shared" si="139"/>
        <v>0</v>
      </c>
      <c r="CH130" s="300">
        <f t="shared" si="139"/>
        <v>0</v>
      </c>
      <c r="CI130" s="300">
        <f t="shared" si="139"/>
        <v>0</v>
      </c>
      <c r="CJ130" s="300">
        <f t="shared" si="139"/>
        <v>0</v>
      </c>
      <c r="CK130" s="300">
        <f t="shared" si="139"/>
        <v>0</v>
      </c>
      <c r="CL130" s="300">
        <f t="shared" si="139"/>
        <v>0</v>
      </c>
      <c r="CM130" s="300">
        <f t="shared" si="139"/>
        <v>0</v>
      </c>
      <c r="CN130" s="300">
        <f t="shared" si="139"/>
        <v>0</v>
      </c>
      <c r="CO130" s="300">
        <f t="shared" si="139"/>
        <v>0</v>
      </c>
      <c r="CP130" s="300">
        <f t="shared" si="139"/>
        <v>0</v>
      </c>
      <c r="CQ130" s="300">
        <f t="shared" si="139"/>
        <v>0</v>
      </c>
      <c r="CR130" s="300">
        <f t="shared" ref="CR130:DW130" si="140">CR128*(1-IF(DisON,CR129,0))</f>
        <v>0</v>
      </c>
      <c r="CS130" s="300">
        <f t="shared" si="140"/>
        <v>0</v>
      </c>
      <c r="CT130" s="300">
        <f t="shared" si="140"/>
        <v>0</v>
      </c>
      <c r="CU130" s="300">
        <f t="shared" si="140"/>
        <v>0</v>
      </c>
      <c r="CV130" s="300">
        <f t="shared" si="140"/>
        <v>0</v>
      </c>
      <c r="CW130" s="300">
        <f t="shared" si="140"/>
        <v>0</v>
      </c>
      <c r="CX130" s="300">
        <f t="shared" si="140"/>
        <v>0</v>
      </c>
      <c r="CY130" s="300">
        <f t="shared" si="140"/>
        <v>0</v>
      </c>
      <c r="CZ130" s="300">
        <f t="shared" si="140"/>
        <v>0</v>
      </c>
      <c r="DA130" s="300">
        <f t="shared" si="140"/>
        <v>0</v>
      </c>
      <c r="DB130" s="300">
        <f t="shared" si="140"/>
        <v>0</v>
      </c>
      <c r="DC130" s="300">
        <f t="shared" si="140"/>
        <v>0</v>
      </c>
      <c r="DD130" s="300">
        <f t="shared" si="140"/>
        <v>0</v>
      </c>
      <c r="DE130" s="300">
        <f t="shared" si="140"/>
        <v>0</v>
      </c>
      <c r="DF130" s="300">
        <f t="shared" si="140"/>
        <v>0</v>
      </c>
      <c r="DG130" s="300">
        <f t="shared" si="140"/>
        <v>0</v>
      </c>
      <c r="DH130" s="300">
        <f t="shared" si="140"/>
        <v>0</v>
      </c>
      <c r="DI130" s="300">
        <f t="shared" si="140"/>
        <v>0</v>
      </c>
      <c r="DJ130" s="300">
        <f t="shared" si="140"/>
        <v>0</v>
      </c>
      <c r="DK130" s="300">
        <f t="shared" si="140"/>
        <v>0</v>
      </c>
      <c r="DL130" s="300">
        <f t="shared" si="140"/>
        <v>0</v>
      </c>
      <c r="DM130" s="300">
        <f t="shared" si="140"/>
        <v>0</v>
      </c>
      <c r="DN130" s="300">
        <f t="shared" si="140"/>
        <v>0</v>
      </c>
      <c r="DO130" s="300">
        <f t="shared" si="140"/>
        <v>0</v>
      </c>
      <c r="DP130" s="300">
        <f t="shared" si="140"/>
        <v>0</v>
      </c>
      <c r="DQ130" s="300">
        <f t="shared" si="140"/>
        <v>0</v>
      </c>
      <c r="DR130" s="300">
        <f t="shared" si="140"/>
        <v>0</v>
      </c>
      <c r="DS130" s="300">
        <f t="shared" si="140"/>
        <v>0</v>
      </c>
      <c r="DT130" s="300">
        <f t="shared" si="140"/>
        <v>0</v>
      </c>
      <c r="DU130" s="300">
        <f t="shared" si="140"/>
        <v>0</v>
      </c>
      <c r="DV130" s="300">
        <f t="shared" si="140"/>
        <v>0</v>
      </c>
      <c r="DW130" s="300">
        <f t="shared" si="140"/>
        <v>0</v>
      </c>
      <c r="DX130" s="300">
        <f t="shared" ref="DX130:EX130" si="141">DX128*(1-IF(DisON,DX129,0))</f>
        <v>0</v>
      </c>
      <c r="DY130" s="300">
        <f t="shared" si="141"/>
        <v>0</v>
      </c>
      <c r="DZ130" s="300">
        <f t="shared" si="141"/>
        <v>0</v>
      </c>
      <c r="EA130" s="300">
        <f t="shared" si="141"/>
        <v>0</v>
      </c>
      <c r="EB130" s="300">
        <f t="shared" si="141"/>
        <v>0</v>
      </c>
      <c r="EC130" s="300">
        <f t="shared" si="141"/>
        <v>0</v>
      </c>
      <c r="ED130" s="300">
        <f t="shared" si="141"/>
        <v>0</v>
      </c>
      <c r="EE130" s="300">
        <f t="shared" si="141"/>
        <v>0</v>
      </c>
      <c r="EF130" s="300">
        <f t="shared" si="141"/>
        <v>0</v>
      </c>
      <c r="EG130" s="300">
        <f t="shared" si="141"/>
        <v>0</v>
      </c>
      <c r="EH130" s="300">
        <f t="shared" si="141"/>
        <v>0</v>
      </c>
      <c r="EI130" s="300">
        <f t="shared" si="141"/>
        <v>0</v>
      </c>
      <c r="EJ130" s="300">
        <f t="shared" si="141"/>
        <v>0</v>
      </c>
      <c r="EK130" s="300">
        <f t="shared" si="141"/>
        <v>0</v>
      </c>
      <c r="EL130" s="300">
        <f t="shared" si="141"/>
        <v>0</v>
      </c>
      <c r="EM130" s="300">
        <f t="shared" si="141"/>
        <v>0</v>
      </c>
      <c r="EN130" s="300">
        <f t="shared" si="141"/>
        <v>0</v>
      </c>
      <c r="EO130" s="300">
        <f t="shared" si="141"/>
        <v>0</v>
      </c>
      <c r="EP130" s="300">
        <f t="shared" si="141"/>
        <v>0</v>
      </c>
      <c r="EQ130" s="300">
        <f t="shared" si="141"/>
        <v>0</v>
      </c>
      <c r="ER130" s="300">
        <f t="shared" si="141"/>
        <v>0</v>
      </c>
      <c r="ES130" s="300">
        <f t="shared" si="141"/>
        <v>0</v>
      </c>
      <c r="ET130" s="300">
        <f t="shared" si="141"/>
        <v>0</v>
      </c>
      <c r="EU130" s="300">
        <f t="shared" si="141"/>
        <v>0</v>
      </c>
      <c r="EV130" s="300">
        <f t="shared" si="141"/>
        <v>0</v>
      </c>
      <c r="EW130" s="300">
        <f t="shared" si="141"/>
        <v>0</v>
      </c>
      <c r="EX130" s="300">
        <f t="shared" si="141"/>
        <v>0</v>
      </c>
      <c r="EY130" s="612"/>
      <c r="FB130" s="612"/>
    </row>
    <row r="131" spans="1:158" s="634" customFormat="1" ht="5.0999999999999996" hidden="1" customHeight="1" outlineLevel="2">
      <c r="A131" s="627"/>
      <c r="B131" s="627"/>
      <c r="C131" s="627"/>
      <c r="D131" s="627"/>
      <c r="E131" s="628"/>
      <c r="F131" s="627"/>
      <c r="G131" s="627"/>
      <c r="H131" s="627"/>
      <c r="I131" s="627"/>
      <c r="J131" s="627"/>
      <c r="K131" s="627"/>
      <c r="L131" s="627"/>
      <c r="M131" s="627"/>
      <c r="N131" s="627"/>
      <c r="O131" s="627"/>
      <c r="P131" s="627"/>
      <c r="Q131" s="627"/>
      <c r="R131" s="627"/>
      <c r="S131" s="627"/>
      <c r="T131" s="627"/>
      <c r="U131" s="627"/>
      <c r="V131" s="627"/>
      <c r="W131" s="627"/>
      <c r="X131" s="627"/>
      <c r="Y131" s="627"/>
      <c r="Z131" s="627"/>
      <c r="AA131" s="627"/>
      <c r="AB131" s="629"/>
      <c r="AC131" s="627"/>
      <c r="AD131" s="630"/>
      <c r="AE131" s="631"/>
      <c r="AF131" s="301"/>
      <c r="AG131" s="301"/>
      <c r="AH131" s="301"/>
      <c r="AI131" s="301"/>
      <c r="AJ131" s="301"/>
      <c r="AK131" s="301"/>
      <c r="AL131" s="301"/>
      <c r="AM131" s="301"/>
      <c r="AN131" s="301"/>
      <c r="AO131" s="301"/>
      <c r="AP131" s="301"/>
      <c r="AQ131" s="301"/>
      <c r="AR131" s="301"/>
      <c r="AS131" s="301"/>
      <c r="AT131" s="301"/>
      <c r="AU131" s="301"/>
      <c r="AV131" s="301"/>
      <c r="AW131" s="301"/>
      <c r="AX131" s="301"/>
      <c r="AY131" s="301"/>
      <c r="AZ131" s="301"/>
      <c r="BA131" s="301"/>
      <c r="BB131" s="301"/>
      <c r="BC131" s="301"/>
      <c r="BD131" s="301"/>
      <c r="BE131" s="301"/>
      <c r="BF131" s="301"/>
      <c r="BG131" s="301"/>
      <c r="BH131" s="301"/>
      <c r="BI131" s="301"/>
      <c r="BJ131" s="301"/>
      <c r="BK131" s="301"/>
      <c r="BL131" s="301"/>
      <c r="BM131" s="301"/>
      <c r="BN131" s="301"/>
      <c r="BO131" s="301"/>
      <c r="BP131" s="301"/>
      <c r="BQ131" s="301"/>
      <c r="BR131" s="301"/>
      <c r="BS131" s="301"/>
      <c r="BT131" s="301"/>
      <c r="BU131" s="301"/>
      <c r="BV131" s="301"/>
      <c r="BW131" s="301"/>
      <c r="BX131" s="301"/>
      <c r="BY131" s="301"/>
      <c r="BZ131" s="301"/>
      <c r="CA131" s="301"/>
      <c r="CB131" s="301"/>
      <c r="CC131" s="301"/>
      <c r="CD131" s="301"/>
      <c r="CE131" s="301"/>
      <c r="CF131" s="301"/>
      <c r="CG131" s="301"/>
      <c r="CH131" s="301"/>
      <c r="CI131" s="301"/>
      <c r="CJ131" s="301"/>
      <c r="CK131" s="301"/>
      <c r="CL131" s="301"/>
      <c r="CM131" s="301"/>
      <c r="CN131" s="301"/>
      <c r="CO131" s="301"/>
      <c r="CP131" s="301"/>
      <c r="CQ131" s="301"/>
      <c r="CR131" s="301"/>
      <c r="CS131" s="301"/>
      <c r="CT131" s="301"/>
      <c r="CU131" s="301"/>
      <c r="CV131" s="301"/>
      <c r="CW131" s="301"/>
      <c r="CX131" s="301"/>
      <c r="CY131" s="301"/>
      <c r="CZ131" s="301"/>
      <c r="DA131" s="301"/>
      <c r="DB131" s="301"/>
      <c r="DC131" s="301"/>
      <c r="DD131" s="301"/>
      <c r="DE131" s="301"/>
      <c r="DF131" s="301"/>
      <c r="DG131" s="301"/>
      <c r="DH131" s="301"/>
      <c r="DI131" s="301"/>
      <c r="DJ131" s="301"/>
      <c r="DK131" s="301"/>
      <c r="DL131" s="301"/>
      <c r="DM131" s="301"/>
      <c r="DN131" s="301"/>
      <c r="DO131" s="301"/>
      <c r="DP131" s="301"/>
      <c r="DQ131" s="301"/>
      <c r="DR131" s="301"/>
      <c r="DS131" s="301"/>
      <c r="DT131" s="301"/>
      <c r="DU131" s="301"/>
      <c r="DV131" s="301"/>
      <c r="DW131" s="301"/>
      <c r="DX131" s="301"/>
      <c r="DY131" s="301"/>
      <c r="DZ131" s="301"/>
      <c r="EA131" s="301"/>
      <c r="EB131" s="301"/>
      <c r="EC131" s="301"/>
      <c r="ED131" s="301"/>
      <c r="EE131" s="301"/>
      <c r="EF131" s="301"/>
      <c r="EG131" s="301"/>
      <c r="EH131" s="301"/>
      <c r="EI131" s="301"/>
      <c r="EJ131" s="301"/>
      <c r="EK131" s="301"/>
      <c r="EL131" s="301"/>
      <c r="EM131" s="301"/>
      <c r="EN131" s="301"/>
      <c r="EO131" s="301"/>
      <c r="EP131" s="301"/>
      <c r="EQ131" s="301"/>
      <c r="ER131" s="301"/>
      <c r="ES131" s="301"/>
      <c r="ET131" s="301"/>
      <c r="EU131" s="301"/>
      <c r="EV131" s="301"/>
      <c r="EW131" s="301"/>
      <c r="EX131" s="301"/>
      <c r="EY131" s="632"/>
      <c r="EZ131" s="201"/>
      <c r="FA131" s="201"/>
      <c r="FB131" s="633"/>
    </row>
    <row r="132" spans="1:158" s="86" customFormat="1" ht="12.75" hidden="1" customHeight="1" outlineLevel="2">
      <c r="C132" s="232"/>
      <c r="F132" s="85"/>
      <c r="G132" s="85"/>
      <c r="H132" s="85"/>
      <c r="I132" s="85"/>
      <c r="J132" s="85"/>
      <c r="K132" s="85"/>
      <c r="L132" s="85"/>
      <c r="M132" s="85"/>
      <c r="N132" s="85"/>
      <c r="O132" s="85"/>
      <c r="P132" s="85"/>
      <c r="Q132" s="85"/>
      <c r="R132" s="85"/>
      <c r="S132" s="85"/>
      <c r="T132" s="85"/>
      <c r="U132" s="85"/>
      <c r="V132" s="85"/>
      <c r="W132" s="85"/>
      <c r="X132" s="85"/>
      <c r="Y132" s="85"/>
      <c r="Z132" s="85"/>
      <c r="AA132" s="85"/>
      <c r="AD132" s="232"/>
      <c r="AE132" s="328" t="s">
        <v>195</v>
      </c>
      <c r="AF132" s="649">
        <f>IF($AE125=0,0,AF130/$AE125)</f>
        <v>0</v>
      </c>
      <c r="AG132" s="650">
        <f t="shared" ref="AG132:CR132" si="142">IF($AE125=0,0,AG130/$AE125)</f>
        <v>0</v>
      </c>
      <c r="AH132" s="650">
        <f t="shared" si="142"/>
        <v>0</v>
      </c>
      <c r="AI132" s="650">
        <f t="shared" si="142"/>
        <v>0</v>
      </c>
      <c r="AJ132" s="650">
        <f t="shared" si="142"/>
        <v>0</v>
      </c>
      <c r="AK132" s="650">
        <f t="shared" si="142"/>
        <v>0</v>
      </c>
      <c r="AL132" s="650">
        <f t="shared" si="142"/>
        <v>0</v>
      </c>
      <c r="AM132" s="650">
        <f t="shared" si="142"/>
        <v>0</v>
      </c>
      <c r="AN132" s="650">
        <f t="shared" si="142"/>
        <v>0</v>
      </c>
      <c r="AO132" s="650">
        <f t="shared" si="142"/>
        <v>0</v>
      </c>
      <c r="AP132" s="650">
        <f t="shared" si="142"/>
        <v>0</v>
      </c>
      <c r="AQ132" s="650">
        <f t="shared" si="142"/>
        <v>0</v>
      </c>
      <c r="AR132" s="650">
        <f t="shared" si="142"/>
        <v>0</v>
      </c>
      <c r="AS132" s="650">
        <f t="shared" si="142"/>
        <v>0</v>
      </c>
      <c r="AT132" s="650">
        <f t="shared" si="142"/>
        <v>0</v>
      </c>
      <c r="AU132" s="650">
        <f t="shared" si="142"/>
        <v>0</v>
      </c>
      <c r="AV132" s="650">
        <f t="shared" si="142"/>
        <v>0</v>
      </c>
      <c r="AW132" s="650">
        <f t="shared" si="142"/>
        <v>0</v>
      </c>
      <c r="AX132" s="650">
        <f t="shared" si="142"/>
        <v>0</v>
      </c>
      <c r="AY132" s="650">
        <f t="shared" si="142"/>
        <v>0</v>
      </c>
      <c r="AZ132" s="650">
        <f t="shared" si="142"/>
        <v>0</v>
      </c>
      <c r="BA132" s="650">
        <f t="shared" si="142"/>
        <v>0</v>
      </c>
      <c r="BB132" s="650">
        <f t="shared" si="142"/>
        <v>0</v>
      </c>
      <c r="BC132" s="650">
        <f t="shared" si="142"/>
        <v>0</v>
      </c>
      <c r="BD132" s="650">
        <f t="shared" si="142"/>
        <v>0</v>
      </c>
      <c r="BE132" s="650">
        <f t="shared" si="142"/>
        <v>0</v>
      </c>
      <c r="BF132" s="650">
        <f t="shared" si="142"/>
        <v>0</v>
      </c>
      <c r="BG132" s="650">
        <f t="shared" si="142"/>
        <v>0</v>
      </c>
      <c r="BH132" s="650">
        <f t="shared" si="142"/>
        <v>0</v>
      </c>
      <c r="BI132" s="650">
        <f t="shared" si="142"/>
        <v>0</v>
      </c>
      <c r="BJ132" s="650">
        <f t="shared" si="142"/>
        <v>0</v>
      </c>
      <c r="BK132" s="650">
        <f t="shared" si="142"/>
        <v>0</v>
      </c>
      <c r="BL132" s="650">
        <f t="shared" si="142"/>
        <v>0</v>
      </c>
      <c r="BM132" s="650">
        <f t="shared" si="142"/>
        <v>0</v>
      </c>
      <c r="BN132" s="650">
        <f t="shared" si="142"/>
        <v>0</v>
      </c>
      <c r="BO132" s="650">
        <f t="shared" si="142"/>
        <v>0</v>
      </c>
      <c r="BP132" s="650">
        <f t="shared" si="142"/>
        <v>0</v>
      </c>
      <c r="BQ132" s="650">
        <f t="shared" si="142"/>
        <v>0</v>
      </c>
      <c r="BR132" s="650">
        <f t="shared" si="142"/>
        <v>0</v>
      </c>
      <c r="BS132" s="650">
        <f t="shared" si="142"/>
        <v>0</v>
      </c>
      <c r="BT132" s="650">
        <f t="shared" si="142"/>
        <v>0</v>
      </c>
      <c r="BU132" s="650">
        <f t="shared" si="142"/>
        <v>0</v>
      </c>
      <c r="BV132" s="650">
        <f t="shared" si="142"/>
        <v>0</v>
      </c>
      <c r="BW132" s="650">
        <f t="shared" si="142"/>
        <v>0</v>
      </c>
      <c r="BX132" s="650">
        <f t="shared" si="142"/>
        <v>0</v>
      </c>
      <c r="BY132" s="650">
        <f t="shared" si="142"/>
        <v>0</v>
      </c>
      <c r="BZ132" s="650">
        <f t="shared" si="142"/>
        <v>0</v>
      </c>
      <c r="CA132" s="650">
        <f t="shared" si="142"/>
        <v>0</v>
      </c>
      <c r="CB132" s="650">
        <f t="shared" si="142"/>
        <v>0</v>
      </c>
      <c r="CC132" s="650">
        <f t="shared" si="142"/>
        <v>0</v>
      </c>
      <c r="CD132" s="650">
        <f t="shared" si="142"/>
        <v>0</v>
      </c>
      <c r="CE132" s="650">
        <f t="shared" si="142"/>
        <v>0</v>
      </c>
      <c r="CF132" s="650">
        <f t="shared" si="142"/>
        <v>0</v>
      </c>
      <c r="CG132" s="650">
        <f t="shared" si="142"/>
        <v>0</v>
      </c>
      <c r="CH132" s="650">
        <f t="shared" si="142"/>
        <v>0</v>
      </c>
      <c r="CI132" s="650">
        <f t="shared" si="142"/>
        <v>0</v>
      </c>
      <c r="CJ132" s="650">
        <f t="shared" si="142"/>
        <v>0</v>
      </c>
      <c r="CK132" s="650">
        <f t="shared" si="142"/>
        <v>0</v>
      </c>
      <c r="CL132" s="650">
        <f t="shared" si="142"/>
        <v>0</v>
      </c>
      <c r="CM132" s="650">
        <f t="shared" si="142"/>
        <v>0</v>
      </c>
      <c r="CN132" s="650">
        <f t="shared" si="142"/>
        <v>0</v>
      </c>
      <c r="CO132" s="650">
        <f t="shared" si="142"/>
        <v>0</v>
      </c>
      <c r="CP132" s="650">
        <f t="shared" si="142"/>
        <v>0</v>
      </c>
      <c r="CQ132" s="650">
        <f t="shared" si="142"/>
        <v>0</v>
      </c>
      <c r="CR132" s="650">
        <f t="shared" si="142"/>
        <v>0</v>
      </c>
      <c r="CS132" s="650">
        <f t="shared" ref="CS132:EX132" si="143">IF($AE125=0,0,CS130/$AE125)</f>
        <v>0</v>
      </c>
      <c r="CT132" s="650">
        <f t="shared" si="143"/>
        <v>0</v>
      </c>
      <c r="CU132" s="650">
        <f t="shared" si="143"/>
        <v>0</v>
      </c>
      <c r="CV132" s="650">
        <f t="shared" si="143"/>
        <v>0</v>
      </c>
      <c r="CW132" s="650">
        <f t="shared" si="143"/>
        <v>0</v>
      </c>
      <c r="CX132" s="650">
        <f t="shared" si="143"/>
        <v>0</v>
      </c>
      <c r="CY132" s="650">
        <f t="shared" si="143"/>
        <v>0</v>
      </c>
      <c r="CZ132" s="650">
        <f t="shared" si="143"/>
        <v>0</v>
      </c>
      <c r="DA132" s="650">
        <f t="shared" si="143"/>
        <v>0</v>
      </c>
      <c r="DB132" s="650">
        <f t="shared" si="143"/>
        <v>0</v>
      </c>
      <c r="DC132" s="650">
        <f t="shared" si="143"/>
        <v>0</v>
      </c>
      <c r="DD132" s="650">
        <f t="shared" si="143"/>
        <v>0</v>
      </c>
      <c r="DE132" s="650">
        <f t="shared" si="143"/>
        <v>0</v>
      </c>
      <c r="DF132" s="650">
        <f t="shared" si="143"/>
        <v>0</v>
      </c>
      <c r="DG132" s="650">
        <f t="shared" si="143"/>
        <v>0</v>
      </c>
      <c r="DH132" s="650">
        <f t="shared" si="143"/>
        <v>0</v>
      </c>
      <c r="DI132" s="650">
        <f t="shared" si="143"/>
        <v>0</v>
      </c>
      <c r="DJ132" s="650">
        <f t="shared" si="143"/>
        <v>0</v>
      </c>
      <c r="DK132" s="650">
        <f t="shared" si="143"/>
        <v>0</v>
      </c>
      <c r="DL132" s="650">
        <f t="shared" si="143"/>
        <v>0</v>
      </c>
      <c r="DM132" s="650">
        <f t="shared" si="143"/>
        <v>0</v>
      </c>
      <c r="DN132" s="650">
        <f t="shared" si="143"/>
        <v>0</v>
      </c>
      <c r="DO132" s="650">
        <f t="shared" si="143"/>
        <v>0</v>
      </c>
      <c r="DP132" s="650">
        <f t="shared" si="143"/>
        <v>0</v>
      </c>
      <c r="DQ132" s="650">
        <f t="shared" si="143"/>
        <v>0</v>
      </c>
      <c r="DR132" s="650">
        <f t="shared" si="143"/>
        <v>0</v>
      </c>
      <c r="DS132" s="650">
        <f t="shared" si="143"/>
        <v>0</v>
      </c>
      <c r="DT132" s="650">
        <f t="shared" si="143"/>
        <v>0</v>
      </c>
      <c r="DU132" s="650">
        <f t="shared" si="143"/>
        <v>0</v>
      </c>
      <c r="DV132" s="650">
        <f t="shared" si="143"/>
        <v>0</v>
      </c>
      <c r="DW132" s="650">
        <f t="shared" si="143"/>
        <v>0</v>
      </c>
      <c r="DX132" s="650">
        <f t="shared" si="143"/>
        <v>0</v>
      </c>
      <c r="DY132" s="650">
        <f t="shared" si="143"/>
        <v>0</v>
      </c>
      <c r="DZ132" s="650">
        <f t="shared" si="143"/>
        <v>0</v>
      </c>
      <c r="EA132" s="650">
        <f t="shared" si="143"/>
        <v>0</v>
      </c>
      <c r="EB132" s="650">
        <f t="shared" si="143"/>
        <v>0</v>
      </c>
      <c r="EC132" s="650">
        <f t="shared" si="143"/>
        <v>0</v>
      </c>
      <c r="ED132" s="650">
        <f t="shared" si="143"/>
        <v>0</v>
      </c>
      <c r="EE132" s="650">
        <f t="shared" si="143"/>
        <v>0</v>
      </c>
      <c r="EF132" s="650">
        <f t="shared" si="143"/>
        <v>0</v>
      </c>
      <c r="EG132" s="650">
        <f t="shared" si="143"/>
        <v>0</v>
      </c>
      <c r="EH132" s="650">
        <f t="shared" si="143"/>
        <v>0</v>
      </c>
      <c r="EI132" s="650">
        <f t="shared" si="143"/>
        <v>0</v>
      </c>
      <c r="EJ132" s="650">
        <f t="shared" si="143"/>
        <v>0</v>
      </c>
      <c r="EK132" s="650">
        <f t="shared" si="143"/>
        <v>0</v>
      </c>
      <c r="EL132" s="650">
        <f t="shared" si="143"/>
        <v>0</v>
      </c>
      <c r="EM132" s="650">
        <f t="shared" si="143"/>
        <v>0</v>
      </c>
      <c r="EN132" s="650">
        <f t="shared" si="143"/>
        <v>0</v>
      </c>
      <c r="EO132" s="650">
        <f t="shared" si="143"/>
        <v>0</v>
      </c>
      <c r="EP132" s="650">
        <f t="shared" si="143"/>
        <v>0</v>
      </c>
      <c r="EQ132" s="650">
        <f t="shared" si="143"/>
        <v>0</v>
      </c>
      <c r="ER132" s="650">
        <f t="shared" si="143"/>
        <v>0</v>
      </c>
      <c r="ES132" s="650">
        <f t="shared" si="143"/>
        <v>0</v>
      </c>
      <c r="ET132" s="650">
        <f t="shared" si="143"/>
        <v>0</v>
      </c>
      <c r="EU132" s="650">
        <f t="shared" si="143"/>
        <v>0</v>
      </c>
      <c r="EV132" s="650">
        <f t="shared" si="143"/>
        <v>0</v>
      </c>
      <c r="EW132" s="650">
        <f t="shared" si="143"/>
        <v>0</v>
      </c>
      <c r="EX132" s="650">
        <f t="shared" si="143"/>
        <v>0</v>
      </c>
      <c r="EY132" s="612"/>
      <c r="FB132" s="612"/>
    </row>
    <row r="133" spans="1:158" s="86" customFormat="1" outlineLevel="1">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E133" s="621"/>
      <c r="EY133" s="612"/>
      <c r="FB133" s="612"/>
    </row>
    <row r="134" spans="1:158" s="86" customFormat="1" outlineLevel="1" collapsed="1">
      <c r="A134" s="1022" t="str">
        <f>Constants!$B$300</f>
        <v>Spare 1</v>
      </c>
      <c r="B134" s="1023"/>
      <c r="C134" s="1024"/>
      <c r="D134" s="651">
        <f>IF(AE136=0,0,AE137/AE136)</f>
        <v>0</v>
      </c>
      <c r="E134" s="318"/>
      <c r="F134" s="318"/>
      <c r="G134" s="318"/>
      <c r="H134" s="318"/>
      <c r="I134" s="318"/>
      <c r="J134" s="318"/>
      <c r="K134" s="318"/>
      <c r="L134" s="318"/>
      <c r="M134" s="318"/>
      <c r="N134" s="318"/>
      <c r="O134" s="318"/>
      <c r="P134" s="318"/>
      <c r="Q134" s="318"/>
      <c r="R134" s="318"/>
      <c r="S134" s="318"/>
      <c r="T134" s="318"/>
      <c r="U134" s="318"/>
      <c r="V134" s="318"/>
      <c r="W134" s="318"/>
      <c r="X134" s="318"/>
      <c r="Y134" s="318"/>
      <c r="Z134" s="318"/>
      <c r="AA134" s="318"/>
      <c r="AB134" s="318"/>
      <c r="AC134" s="318"/>
      <c r="AD134" s="625" t="str">
        <f>Constants!$E$300</f>
        <v>Sp_1</v>
      </c>
      <c r="AE134" s="626">
        <f>IF(AE140=0,0,-(1-(AE140/AE137)))</f>
        <v>0</v>
      </c>
      <c r="EY134" s="612"/>
      <c r="EZ134" s="622"/>
      <c r="FB134" s="612"/>
    </row>
    <row r="135" spans="1:158" s="634" customFormat="1" ht="5.0999999999999996" hidden="1" customHeight="1" outlineLevel="2">
      <c r="A135" s="627"/>
      <c r="B135" s="627"/>
      <c r="C135" s="627"/>
      <c r="D135" s="627"/>
      <c r="E135" s="628"/>
      <c r="F135" s="627"/>
      <c r="G135" s="627"/>
      <c r="H135" s="627"/>
      <c r="I135" s="627"/>
      <c r="J135" s="627"/>
      <c r="K135" s="627"/>
      <c r="L135" s="627"/>
      <c r="M135" s="627"/>
      <c r="N135" s="627"/>
      <c r="O135" s="627"/>
      <c r="P135" s="627"/>
      <c r="Q135" s="627"/>
      <c r="R135" s="627"/>
      <c r="S135" s="627"/>
      <c r="T135" s="627"/>
      <c r="U135" s="627"/>
      <c r="V135" s="627"/>
      <c r="W135" s="627"/>
      <c r="X135" s="627"/>
      <c r="Y135" s="627"/>
      <c r="Z135" s="627"/>
      <c r="AA135" s="627"/>
      <c r="AB135" s="629"/>
      <c r="AC135" s="627"/>
      <c r="AD135" s="630"/>
      <c r="AE135" s="631"/>
      <c r="AF135" s="204"/>
      <c r="AG135" s="204"/>
      <c r="AH135" s="204"/>
      <c r="AI135" s="204"/>
      <c r="AJ135" s="204"/>
      <c r="AK135" s="204"/>
      <c r="AL135" s="204"/>
      <c r="AM135" s="204"/>
      <c r="AN135" s="204"/>
      <c r="AO135" s="204"/>
      <c r="AP135" s="204"/>
      <c r="AQ135" s="204"/>
      <c r="AR135" s="204"/>
      <c r="AS135" s="204"/>
      <c r="AT135" s="204"/>
      <c r="AU135" s="204"/>
      <c r="AV135" s="204"/>
      <c r="AW135" s="204"/>
      <c r="AX135" s="204"/>
      <c r="AY135" s="204"/>
      <c r="AZ135" s="204"/>
      <c r="BA135" s="204"/>
      <c r="BB135" s="204"/>
      <c r="BC135" s="204"/>
      <c r="BD135" s="204"/>
      <c r="BE135" s="204"/>
      <c r="BF135" s="204"/>
      <c r="BG135" s="204"/>
      <c r="BH135" s="204"/>
      <c r="BI135" s="204"/>
      <c r="BJ135" s="204"/>
      <c r="BK135" s="204"/>
      <c r="BL135" s="204"/>
      <c r="BM135" s="204"/>
      <c r="BN135" s="204"/>
      <c r="BO135" s="204"/>
      <c r="BP135" s="204"/>
      <c r="BQ135" s="204"/>
      <c r="BR135" s="204"/>
      <c r="BS135" s="204"/>
      <c r="BT135" s="204"/>
      <c r="BU135" s="204"/>
      <c r="BV135" s="204"/>
      <c r="BW135" s="204"/>
      <c r="BX135" s="204"/>
      <c r="BY135" s="204"/>
      <c r="BZ135" s="204"/>
      <c r="CA135" s="204"/>
      <c r="CB135" s="204"/>
      <c r="CC135" s="204"/>
      <c r="CD135" s="204"/>
      <c r="CE135" s="204"/>
      <c r="CF135" s="204"/>
      <c r="CG135" s="204"/>
      <c r="CH135" s="204"/>
      <c r="CI135" s="204"/>
      <c r="CJ135" s="204"/>
      <c r="CK135" s="204"/>
      <c r="CL135" s="204"/>
      <c r="CM135" s="204"/>
      <c r="CN135" s="204"/>
      <c r="CO135" s="204"/>
      <c r="CP135" s="204"/>
      <c r="CQ135" s="204"/>
      <c r="CR135" s="204"/>
      <c r="CS135" s="204"/>
      <c r="CT135" s="204"/>
      <c r="CU135" s="204"/>
      <c r="CV135" s="204"/>
      <c r="CW135" s="204"/>
      <c r="CX135" s="204"/>
      <c r="CY135" s="204"/>
      <c r="CZ135" s="204"/>
      <c r="DA135" s="204"/>
      <c r="DB135" s="204"/>
      <c r="DC135" s="204"/>
      <c r="DD135" s="204"/>
      <c r="DE135" s="204"/>
      <c r="DF135" s="204"/>
      <c r="DG135" s="204"/>
      <c r="DH135" s="204"/>
      <c r="DI135" s="204"/>
      <c r="DJ135" s="204"/>
      <c r="DK135" s="204"/>
      <c r="DL135" s="204"/>
      <c r="DM135" s="204"/>
      <c r="DN135" s="204"/>
      <c r="DO135" s="204"/>
      <c r="DP135" s="204"/>
      <c r="DQ135" s="204"/>
      <c r="DR135" s="204"/>
      <c r="DS135" s="204"/>
      <c r="DT135" s="204"/>
      <c r="DU135" s="204"/>
      <c r="DV135" s="204"/>
      <c r="DW135" s="204"/>
      <c r="DX135" s="204"/>
      <c r="DY135" s="204"/>
      <c r="DZ135" s="204"/>
      <c r="EA135" s="204"/>
      <c r="EB135" s="204"/>
      <c r="EC135" s="204"/>
      <c r="ED135" s="204"/>
      <c r="EE135" s="204"/>
      <c r="EF135" s="204"/>
      <c r="EG135" s="204"/>
      <c r="EH135" s="204"/>
      <c r="EI135" s="204"/>
      <c r="EJ135" s="204"/>
      <c r="EK135" s="204"/>
      <c r="EL135" s="204"/>
      <c r="EM135" s="204"/>
      <c r="EN135" s="204"/>
      <c r="EO135" s="204"/>
      <c r="EP135" s="204"/>
      <c r="EQ135" s="204"/>
      <c r="ER135" s="204"/>
      <c r="ES135" s="204"/>
      <c r="ET135" s="204"/>
      <c r="EU135" s="204"/>
      <c r="EV135" s="204"/>
      <c r="EW135" s="204"/>
      <c r="EX135" s="204"/>
      <c r="EY135" s="632"/>
      <c r="EZ135" s="201"/>
      <c r="FA135" s="201"/>
      <c r="FB135" s="633"/>
    </row>
    <row r="136" spans="1:158" s="86" customFormat="1" ht="12.75" hidden="1" customHeight="1" outlineLevel="2">
      <c r="A136" s="1020">
        <v>11</v>
      </c>
      <c r="B136" s="303"/>
      <c r="C136" s="635" t="str">
        <f>$C$16</f>
        <v>For information:</v>
      </c>
      <c r="D136" s="847" t="str">
        <f>$D$16</f>
        <v>Volume</v>
      </c>
      <c r="E136" s="333"/>
      <c r="F136" s="849"/>
      <c r="G136" s="849"/>
      <c r="H136" s="849"/>
      <c r="I136" s="849"/>
      <c r="J136" s="849"/>
      <c r="K136" s="849"/>
      <c r="L136" s="849"/>
      <c r="M136" s="849"/>
      <c r="N136" s="849"/>
      <c r="O136" s="849"/>
      <c r="P136" s="849"/>
      <c r="Q136" s="849"/>
      <c r="R136" s="849"/>
      <c r="S136" s="849"/>
      <c r="T136" s="849"/>
      <c r="U136" s="849"/>
      <c r="V136" s="850"/>
      <c r="W136" s="849"/>
      <c r="X136" s="849"/>
      <c r="Y136" s="849"/>
      <c r="Z136" s="849"/>
      <c r="AA136" s="849"/>
      <c r="AB136" s="333"/>
      <c r="AC136" s="333"/>
      <c r="AD136" s="528" t="s">
        <v>1828</v>
      </c>
      <c r="AE136" s="304">
        <f>SUM(AF136:EY136)</f>
        <v>66</v>
      </c>
      <c r="AF136" s="297">
        <f>SUMIF(VolList,$AD136,Constants!AF$1150:AF$1165)</f>
        <v>1</v>
      </c>
      <c r="AG136" s="298">
        <f>SUMIF(VolList,$AD136,Constants!AG$1150:AG$1165)</f>
        <v>1</v>
      </c>
      <c r="AH136" s="298">
        <f>SUMIF(VolList,$AD136,Constants!AH$1150:AH$1165)</f>
        <v>1</v>
      </c>
      <c r="AI136" s="298">
        <f>SUMIF(VolList,$AD136,Constants!AI$1150:AI$1165)</f>
        <v>1</v>
      </c>
      <c r="AJ136" s="298">
        <f>SUMIF(VolList,$AD136,Constants!AJ$1150:AJ$1165)</f>
        <v>1</v>
      </c>
      <c r="AK136" s="298">
        <f>SUMIF(VolList,$AD136,Constants!AK$1150:AK$1165)</f>
        <v>1</v>
      </c>
      <c r="AL136" s="298">
        <f>SUMIF(VolList,$AD136,Constants!AL$1150:AL$1165)</f>
        <v>1</v>
      </c>
      <c r="AM136" s="298">
        <f>SUMIF(VolList,$AD136,Constants!AM$1150:AM$1165)</f>
        <v>1</v>
      </c>
      <c r="AN136" s="298">
        <f>SUMIF(VolList,$AD136,Constants!AN$1150:AN$1165)</f>
        <v>1</v>
      </c>
      <c r="AO136" s="298">
        <f>SUMIF(VolList,$AD136,Constants!AO$1150:AO$1165)</f>
        <v>1</v>
      </c>
      <c r="AP136" s="298">
        <f>SUMIF(VolList,$AD136,Constants!AP$1150:AP$1165)</f>
        <v>1</v>
      </c>
      <c r="AQ136" s="298">
        <f>SUMIF(VolList,$AD136,Constants!AQ$1150:AQ$1165)</f>
        <v>1</v>
      </c>
      <c r="AR136" s="298">
        <f>SUMIF(VolList,$AD136,Constants!AR$1150:AR$1165)</f>
        <v>1</v>
      </c>
      <c r="AS136" s="298">
        <f>SUMIF(VolList,$AD136,Constants!AS$1150:AS$1165)</f>
        <v>1</v>
      </c>
      <c r="AT136" s="298">
        <f>SUMIF(VolList,$AD136,Constants!AT$1150:AT$1165)</f>
        <v>1</v>
      </c>
      <c r="AU136" s="298">
        <f>SUMIF(VolList,$AD136,Constants!AU$1150:AU$1165)</f>
        <v>1</v>
      </c>
      <c r="AV136" s="298">
        <f>SUMIF(VolList,$AD136,Constants!AV$1150:AV$1165)</f>
        <v>1</v>
      </c>
      <c r="AW136" s="298">
        <f>SUMIF(VolList,$AD136,Constants!AW$1150:AW$1165)</f>
        <v>1</v>
      </c>
      <c r="AX136" s="298">
        <f>SUMIF(VolList,$AD136,Constants!AX$1150:AX$1165)</f>
        <v>1</v>
      </c>
      <c r="AY136" s="298">
        <f>SUMIF(VolList,$AD136,Constants!AY$1150:AY$1165)</f>
        <v>1</v>
      </c>
      <c r="AZ136" s="298">
        <f>SUMIF(VolList,$AD136,Constants!AZ$1150:AZ$1165)</f>
        <v>1</v>
      </c>
      <c r="BA136" s="298">
        <f>SUMIF(VolList,$AD136,Constants!BA$1150:BA$1165)</f>
        <v>1</v>
      </c>
      <c r="BB136" s="298">
        <f>SUMIF(VolList,$AD136,Constants!BB$1150:BB$1165)</f>
        <v>1</v>
      </c>
      <c r="BC136" s="298">
        <f>SUMIF(VolList,$AD136,Constants!BC$1150:BC$1165)</f>
        <v>1</v>
      </c>
      <c r="BD136" s="298">
        <f>SUMIF(VolList,$AD136,Constants!BD$1150:BD$1165)</f>
        <v>1</v>
      </c>
      <c r="BE136" s="298">
        <f>SUMIF(VolList,$AD136,Constants!BE$1150:BE$1165)</f>
        <v>1</v>
      </c>
      <c r="BF136" s="298">
        <f>SUMIF(VolList,$AD136,Constants!BF$1150:BF$1165)</f>
        <v>1</v>
      </c>
      <c r="BG136" s="298">
        <f>SUMIF(VolList,$AD136,Constants!BG$1150:BG$1165)</f>
        <v>1</v>
      </c>
      <c r="BH136" s="298">
        <f>SUMIF(VolList,$AD136,Constants!BH$1150:BH$1165)</f>
        <v>1</v>
      </c>
      <c r="BI136" s="298">
        <f>SUMIF(VolList,$AD136,Constants!BI$1150:BI$1165)</f>
        <v>1</v>
      </c>
      <c r="BJ136" s="298">
        <f>SUMIF(VolList,$AD136,Constants!BJ$1150:BJ$1165)</f>
        <v>1</v>
      </c>
      <c r="BK136" s="298">
        <f>SUMIF(VolList,$AD136,Constants!BK$1150:BK$1165)</f>
        <v>1</v>
      </c>
      <c r="BL136" s="298">
        <f>SUMIF(VolList,$AD136,Constants!BL$1150:BL$1165)</f>
        <v>1</v>
      </c>
      <c r="BM136" s="298">
        <f>SUMIF(VolList,$AD136,Constants!BM$1150:BM$1165)</f>
        <v>1</v>
      </c>
      <c r="BN136" s="298">
        <f>SUMIF(VolList,$AD136,Constants!BN$1150:BN$1165)</f>
        <v>1</v>
      </c>
      <c r="BO136" s="298">
        <f>SUMIF(VolList,$AD136,Constants!BO$1150:BO$1165)</f>
        <v>1</v>
      </c>
      <c r="BP136" s="298">
        <f>SUMIF(VolList,$AD136,Constants!BP$1150:BP$1165)</f>
        <v>1</v>
      </c>
      <c r="BQ136" s="298">
        <f>SUMIF(VolList,$AD136,Constants!BQ$1150:BQ$1165)</f>
        <v>1</v>
      </c>
      <c r="BR136" s="298">
        <f>SUMIF(VolList,$AD136,Constants!BR$1150:BR$1165)</f>
        <v>1</v>
      </c>
      <c r="BS136" s="298">
        <f>SUMIF(VolList,$AD136,Constants!BS$1150:BS$1165)</f>
        <v>1</v>
      </c>
      <c r="BT136" s="298">
        <f>SUMIF(VolList,$AD136,Constants!BT$1150:BT$1165)</f>
        <v>1</v>
      </c>
      <c r="BU136" s="298">
        <f>SUMIF(VolList,$AD136,Constants!BU$1150:BU$1165)</f>
        <v>1</v>
      </c>
      <c r="BV136" s="298">
        <f>SUMIF(VolList,$AD136,Constants!BV$1150:BV$1165)</f>
        <v>1</v>
      </c>
      <c r="BW136" s="298">
        <f>SUMIF(VolList,$AD136,Constants!BW$1150:BW$1165)</f>
        <v>1</v>
      </c>
      <c r="BX136" s="298">
        <f>SUMIF(VolList,$AD136,Constants!BX$1150:BX$1165)</f>
        <v>1</v>
      </c>
      <c r="BY136" s="298">
        <f>SUMIF(VolList,$AD136,Constants!BY$1150:BY$1165)</f>
        <v>1</v>
      </c>
      <c r="BZ136" s="298">
        <f>SUMIF(VolList,$AD136,Constants!BZ$1150:BZ$1165)</f>
        <v>1</v>
      </c>
      <c r="CA136" s="298">
        <f>SUMIF(VolList,$AD136,Constants!CA$1150:CA$1165)</f>
        <v>1</v>
      </c>
      <c r="CB136" s="298">
        <f>SUMIF(VolList,$AD136,Constants!CB$1150:CB$1165)</f>
        <v>1</v>
      </c>
      <c r="CC136" s="298">
        <f>SUMIF(VolList,$AD136,Constants!CC$1150:CC$1165)</f>
        <v>1</v>
      </c>
      <c r="CD136" s="298">
        <f>SUMIF(VolList,$AD136,Constants!CD$1150:CD$1165)</f>
        <v>1</v>
      </c>
      <c r="CE136" s="298">
        <f>SUMIF(VolList,$AD136,Constants!CE$1150:CE$1165)</f>
        <v>1</v>
      </c>
      <c r="CF136" s="298">
        <f>SUMIF(VolList,$AD136,Constants!CF$1150:CF$1165)</f>
        <v>1</v>
      </c>
      <c r="CG136" s="298">
        <f>SUMIF(VolList,$AD136,Constants!CG$1150:CG$1165)</f>
        <v>1</v>
      </c>
      <c r="CH136" s="298">
        <f>SUMIF(VolList,$AD136,Constants!CH$1150:CH$1165)</f>
        <v>1</v>
      </c>
      <c r="CI136" s="298">
        <f>SUMIF(VolList,$AD136,Constants!CI$1150:CI$1165)</f>
        <v>1</v>
      </c>
      <c r="CJ136" s="298">
        <f>SUMIF(VolList,$AD136,Constants!CJ$1150:CJ$1165)</f>
        <v>1</v>
      </c>
      <c r="CK136" s="298">
        <f>SUMIF(VolList,$AD136,Constants!CK$1150:CK$1165)</f>
        <v>1</v>
      </c>
      <c r="CL136" s="298">
        <f>SUMIF(VolList,$AD136,Constants!CL$1150:CL$1165)</f>
        <v>1</v>
      </c>
      <c r="CM136" s="298">
        <f>SUMIF(VolList,$AD136,Constants!CM$1150:CM$1165)</f>
        <v>1</v>
      </c>
      <c r="CN136" s="298">
        <f>SUMIF(VolList,$AD136,Constants!CN$1150:CN$1165)</f>
        <v>1</v>
      </c>
      <c r="CO136" s="298">
        <f>SUMIF(VolList,$AD136,Constants!CO$1150:CO$1165)</f>
        <v>1</v>
      </c>
      <c r="CP136" s="298">
        <f>SUMIF(VolList,$AD136,Constants!CP$1150:CP$1165)</f>
        <v>1</v>
      </c>
      <c r="CQ136" s="298">
        <f>SUMIF(VolList,$AD136,Constants!CQ$1150:CQ$1165)</f>
        <v>1</v>
      </c>
      <c r="CR136" s="298">
        <f>SUMIF(VolList,$AD136,Constants!CR$1150:CR$1165)</f>
        <v>1</v>
      </c>
      <c r="CS136" s="298">
        <f>SUMIF(VolList,$AD136,Constants!CS$1150:CS$1165)</f>
        <v>1</v>
      </c>
      <c r="CT136" s="298">
        <f>SUMIF(VolList,$AD136,Constants!CT$1150:CT$1165)</f>
        <v>0</v>
      </c>
      <c r="CU136" s="298">
        <f>SUMIF(VolList,$AD136,Constants!CU$1150:CU$1165)</f>
        <v>0</v>
      </c>
      <c r="CV136" s="298">
        <f>SUMIF(VolList,$AD136,Constants!CV$1150:CV$1165)</f>
        <v>0</v>
      </c>
      <c r="CW136" s="298">
        <f>SUMIF(VolList,$AD136,Constants!CW$1150:CW$1165)</f>
        <v>0</v>
      </c>
      <c r="CX136" s="298">
        <f>SUMIF(VolList,$AD136,Constants!CX$1150:CX$1165)</f>
        <v>0</v>
      </c>
      <c r="CY136" s="298">
        <f>SUMIF(VolList,$AD136,Constants!CY$1150:CY$1165)</f>
        <v>0</v>
      </c>
      <c r="CZ136" s="298">
        <f>SUMIF(VolList,$AD136,Constants!CZ$1150:CZ$1165)</f>
        <v>0</v>
      </c>
      <c r="DA136" s="298">
        <f>SUMIF(VolList,$AD136,Constants!DA$1150:DA$1165)</f>
        <v>0</v>
      </c>
      <c r="DB136" s="298">
        <f>SUMIF(VolList,$AD136,Constants!DB$1150:DB$1165)</f>
        <v>0</v>
      </c>
      <c r="DC136" s="298">
        <f>SUMIF(VolList,$AD136,Constants!DC$1150:DC$1165)</f>
        <v>0</v>
      </c>
      <c r="DD136" s="298">
        <f>SUMIF(VolList,$AD136,Constants!DD$1150:DD$1165)</f>
        <v>0</v>
      </c>
      <c r="DE136" s="298">
        <f>SUMIF(VolList,$AD136,Constants!DE$1150:DE$1165)</f>
        <v>0</v>
      </c>
      <c r="DF136" s="298">
        <f>SUMIF(VolList,$AD136,Constants!DF$1150:DF$1165)</f>
        <v>0</v>
      </c>
      <c r="DG136" s="298">
        <f>SUMIF(VolList,$AD136,Constants!DG$1150:DG$1165)</f>
        <v>0</v>
      </c>
      <c r="DH136" s="298">
        <f>SUMIF(VolList,$AD136,Constants!DH$1150:DH$1165)</f>
        <v>0</v>
      </c>
      <c r="DI136" s="298">
        <f>SUMIF(VolList,$AD136,Constants!DI$1150:DI$1165)</f>
        <v>0</v>
      </c>
      <c r="DJ136" s="298">
        <f>SUMIF(VolList,$AD136,Constants!DJ$1150:DJ$1165)</f>
        <v>0</v>
      </c>
      <c r="DK136" s="298">
        <f>SUMIF(VolList,$AD136,Constants!DK$1150:DK$1165)</f>
        <v>0</v>
      </c>
      <c r="DL136" s="298">
        <f>SUMIF(VolList,$AD136,Constants!DL$1150:DL$1165)</f>
        <v>0</v>
      </c>
      <c r="DM136" s="298">
        <f>SUMIF(VolList,$AD136,Constants!DM$1150:DM$1165)</f>
        <v>0</v>
      </c>
      <c r="DN136" s="298">
        <f>SUMIF(VolList,$AD136,Constants!DN$1150:DN$1165)</f>
        <v>0</v>
      </c>
      <c r="DO136" s="298">
        <f>SUMIF(VolList,$AD136,Constants!DO$1150:DO$1165)</f>
        <v>0</v>
      </c>
      <c r="DP136" s="298">
        <f>SUMIF(VolList,$AD136,Constants!DP$1150:DP$1165)</f>
        <v>0</v>
      </c>
      <c r="DQ136" s="298">
        <f>SUMIF(VolList,$AD136,Constants!DQ$1150:DQ$1165)</f>
        <v>0</v>
      </c>
      <c r="DR136" s="298">
        <f>SUMIF(VolList,$AD136,Constants!DR$1150:DR$1165)</f>
        <v>0</v>
      </c>
      <c r="DS136" s="298">
        <f>SUMIF(VolList,$AD136,Constants!DS$1150:DS$1165)</f>
        <v>0</v>
      </c>
      <c r="DT136" s="298">
        <f>SUMIF(VolList,$AD136,Constants!DT$1150:DT$1165)</f>
        <v>0</v>
      </c>
      <c r="DU136" s="298">
        <f>SUMIF(VolList,$AD136,Constants!DU$1150:DU$1165)</f>
        <v>0</v>
      </c>
      <c r="DV136" s="298">
        <f>SUMIF(VolList,$AD136,Constants!DV$1150:DV$1165)</f>
        <v>0</v>
      </c>
      <c r="DW136" s="298">
        <f>SUMIF(VolList,$AD136,Constants!DW$1150:DW$1165)</f>
        <v>0</v>
      </c>
      <c r="DX136" s="298">
        <f>SUMIF(VolList,$AD136,Constants!DX$1150:DX$1165)</f>
        <v>0</v>
      </c>
      <c r="DY136" s="298">
        <f>SUMIF(VolList,$AD136,Constants!DY$1150:DY$1165)</f>
        <v>0</v>
      </c>
      <c r="DZ136" s="298">
        <f>SUMIF(VolList,$AD136,Constants!DZ$1150:DZ$1165)</f>
        <v>0</v>
      </c>
      <c r="EA136" s="298">
        <f>SUMIF(VolList,$AD136,Constants!EA$1150:EA$1165)</f>
        <v>0</v>
      </c>
      <c r="EB136" s="298">
        <f>SUMIF(VolList,$AD136,Constants!EB$1150:EB$1165)</f>
        <v>0</v>
      </c>
      <c r="EC136" s="298">
        <f>SUMIF(VolList,$AD136,Constants!EC$1150:EC$1165)</f>
        <v>0</v>
      </c>
      <c r="ED136" s="298">
        <f>SUMIF(VolList,$AD136,Constants!ED$1150:ED$1165)</f>
        <v>0</v>
      </c>
      <c r="EE136" s="298">
        <f>SUMIF(VolList,$AD136,Constants!EE$1150:EE$1165)</f>
        <v>0</v>
      </c>
      <c r="EF136" s="298">
        <f>SUMIF(VolList,$AD136,Constants!EF$1150:EF$1165)</f>
        <v>0</v>
      </c>
      <c r="EG136" s="298">
        <f>SUMIF(VolList,$AD136,Constants!EG$1150:EG$1165)</f>
        <v>0</v>
      </c>
      <c r="EH136" s="298">
        <f>SUMIF(VolList,$AD136,Constants!EH$1150:EH$1165)</f>
        <v>0</v>
      </c>
      <c r="EI136" s="298">
        <f>SUMIF(VolList,$AD136,Constants!EI$1150:EI$1165)</f>
        <v>0</v>
      </c>
      <c r="EJ136" s="298">
        <f>SUMIF(VolList,$AD136,Constants!EJ$1150:EJ$1165)</f>
        <v>0</v>
      </c>
      <c r="EK136" s="298">
        <f>SUMIF(VolList,$AD136,Constants!EK$1150:EK$1165)</f>
        <v>0</v>
      </c>
      <c r="EL136" s="298">
        <f>SUMIF(VolList,$AD136,Constants!EL$1150:EL$1165)</f>
        <v>0</v>
      </c>
      <c r="EM136" s="298">
        <f>SUMIF(VolList,$AD136,Constants!EM$1150:EM$1165)</f>
        <v>0</v>
      </c>
      <c r="EN136" s="298">
        <f>SUMIF(VolList,$AD136,Constants!EN$1150:EN$1165)</f>
        <v>0</v>
      </c>
      <c r="EO136" s="298">
        <f>SUMIF(VolList,$AD136,Constants!EO$1150:EO$1165)</f>
        <v>0</v>
      </c>
      <c r="EP136" s="298">
        <f>SUMIF(VolList,$AD136,Constants!EP$1150:EP$1165)</f>
        <v>0</v>
      </c>
      <c r="EQ136" s="298">
        <f>SUMIF(VolList,$AD136,Constants!EQ$1150:EQ$1165)</f>
        <v>0</v>
      </c>
      <c r="ER136" s="298">
        <f>SUMIF(VolList,$AD136,Constants!ER$1150:ER$1165)</f>
        <v>0</v>
      </c>
      <c r="ES136" s="298">
        <f>SUMIF(VolList,$AD136,Constants!ES$1150:ES$1165)</f>
        <v>0</v>
      </c>
      <c r="ET136" s="298">
        <f>SUMIF(VolList,$AD136,Constants!ET$1150:ET$1165)</f>
        <v>0</v>
      </c>
      <c r="EU136" s="298">
        <f>SUMIF(VolList,$AD136,Constants!EU$1150:EU$1165)</f>
        <v>0</v>
      </c>
      <c r="EV136" s="298">
        <f>SUMIF(VolList,$AD136,Constants!EV$1150:EV$1165)</f>
        <v>0</v>
      </c>
      <c r="EW136" s="298">
        <f>SUMIF(VolList,$AD136,Constants!EW$1150:EW$1165)</f>
        <v>0</v>
      </c>
      <c r="EX136" s="298">
        <f>SUMIF(VolList,$AD136,Constants!EX$1150:EX$1165)</f>
        <v>0</v>
      </c>
      <c r="EY136" s="612"/>
      <c r="FB136" s="612"/>
    </row>
    <row r="137" spans="1:158" s="86" customFormat="1" ht="12.75" hidden="1" customHeight="1" outlineLevel="2">
      <c r="A137" s="1021"/>
      <c r="B137" s="303"/>
      <c r="C137" s="636"/>
      <c r="D137" s="680"/>
      <c r="E137" s="303"/>
      <c r="F137" s="851"/>
      <c r="G137" s="851"/>
      <c r="H137" s="851"/>
      <c r="I137" s="851"/>
      <c r="J137" s="851"/>
      <c r="K137" s="851"/>
      <c r="L137" s="851"/>
      <c r="M137" s="851"/>
      <c r="N137" s="851"/>
      <c r="O137" s="851"/>
      <c r="P137" s="851"/>
      <c r="Q137" s="851"/>
      <c r="R137" s="851"/>
      <c r="S137" s="851"/>
      <c r="T137" s="851"/>
      <c r="U137" s="851"/>
      <c r="V137" s="852"/>
      <c r="W137" s="851"/>
      <c r="X137" s="851"/>
      <c r="Y137" s="851"/>
      <c r="Z137" s="851"/>
      <c r="AA137" s="851"/>
      <c r="AB137" s="303"/>
      <c r="AC137" s="303"/>
      <c r="AD137" s="681" t="str">
        <f>$AD$17</f>
        <v>Cost Plus</v>
      </c>
      <c r="AE137" s="304">
        <f>SUM(AF137:EY137)</f>
        <v>0</v>
      </c>
      <c r="AF137" s="637">
        <f>SUMIF('Cost Plus'!$V$14:$V$114,$AD134,'Cost Plus'!AF$14:AF$114)</f>
        <v>0</v>
      </c>
      <c r="AG137" s="300">
        <f>SUMIF('Cost Plus'!$V$14:$V$114,$AD134,'Cost Plus'!AG$14:AG$114)</f>
        <v>0</v>
      </c>
      <c r="AH137" s="300">
        <f>SUMIF('Cost Plus'!$V$14:$V$114,$AD134,'Cost Plus'!AH$14:AH$114)</f>
        <v>0</v>
      </c>
      <c r="AI137" s="300">
        <f>SUMIF('Cost Plus'!$V$14:$V$114,$AD134,'Cost Plus'!AI$14:AI$114)</f>
        <v>0</v>
      </c>
      <c r="AJ137" s="300">
        <f>SUMIF('Cost Plus'!$V$14:$V$114,$AD134,'Cost Plus'!AJ$14:AJ$114)</f>
        <v>0</v>
      </c>
      <c r="AK137" s="300">
        <f>SUMIF('Cost Plus'!$V$14:$V$114,$AD134,'Cost Plus'!AK$14:AK$114)</f>
        <v>0</v>
      </c>
      <c r="AL137" s="300">
        <f>SUMIF('Cost Plus'!$V$14:$V$114,$AD134,'Cost Plus'!AL$14:AL$114)</f>
        <v>0</v>
      </c>
      <c r="AM137" s="300">
        <f>SUMIF('Cost Plus'!$V$14:$V$114,$AD134,'Cost Plus'!AM$14:AM$114)</f>
        <v>0</v>
      </c>
      <c r="AN137" s="300">
        <f>SUMIF('Cost Plus'!$V$14:$V$114,$AD134,'Cost Plus'!AN$14:AN$114)</f>
        <v>0</v>
      </c>
      <c r="AO137" s="300">
        <f>SUMIF('Cost Plus'!$V$14:$V$114,$AD134,'Cost Plus'!AO$14:AO$114)</f>
        <v>0</v>
      </c>
      <c r="AP137" s="300">
        <f>SUMIF('Cost Plus'!$V$14:$V$114,$AD134,'Cost Plus'!AP$14:AP$114)</f>
        <v>0</v>
      </c>
      <c r="AQ137" s="300">
        <f>SUMIF('Cost Plus'!$V$14:$V$114,$AD134,'Cost Plus'!AQ$14:AQ$114)</f>
        <v>0</v>
      </c>
      <c r="AR137" s="300">
        <f>SUMIF('Cost Plus'!$V$14:$V$114,$AD134,'Cost Plus'!AR$14:AR$114)</f>
        <v>0</v>
      </c>
      <c r="AS137" s="300">
        <f>SUMIF('Cost Plus'!$V$14:$V$114,$AD134,'Cost Plus'!AS$14:AS$114)</f>
        <v>0</v>
      </c>
      <c r="AT137" s="300">
        <f>SUMIF('Cost Plus'!$V$14:$V$114,$AD134,'Cost Plus'!AT$14:AT$114)</f>
        <v>0</v>
      </c>
      <c r="AU137" s="300">
        <f>SUMIF('Cost Plus'!$V$14:$V$114,$AD134,'Cost Plus'!AU$14:AU$114)</f>
        <v>0</v>
      </c>
      <c r="AV137" s="300">
        <f>SUMIF('Cost Plus'!$V$14:$V$114,$AD134,'Cost Plus'!AV$14:AV$114)</f>
        <v>0</v>
      </c>
      <c r="AW137" s="300">
        <f>SUMIF('Cost Plus'!$V$14:$V$114,$AD134,'Cost Plus'!AW$14:AW$114)</f>
        <v>0</v>
      </c>
      <c r="AX137" s="300">
        <f>SUMIF('Cost Plus'!$V$14:$V$114,$AD134,'Cost Plus'!AX$14:AX$114)</f>
        <v>0</v>
      </c>
      <c r="AY137" s="300">
        <f>SUMIF('Cost Plus'!$V$14:$V$114,$AD134,'Cost Plus'!AY$14:AY$114)</f>
        <v>0</v>
      </c>
      <c r="AZ137" s="300">
        <f>SUMIF('Cost Plus'!$V$14:$V$114,$AD134,'Cost Plus'!AZ$14:AZ$114)</f>
        <v>0</v>
      </c>
      <c r="BA137" s="300">
        <f>SUMIF('Cost Plus'!$V$14:$V$114,$AD134,'Cost Plus'!BA$14:BA$114)</f>
        <v>0</v>
      </c>
      <c r="BB137" s="300">
        <f>SUMIF('Cost Plus'!$V$14:$V$114,$AD134,'Cost Plus'!BB$14:BB$114)</f>
        <v>0</v>
      </c>
      <c r="BC137" s="300">
        <f>SUMIF('Cost Plus'!$V$14:$V$114,$AD134,'Cost Plus'!BC$14:BC$114)</f>
        <v>0</v>
      </c>
      <c r="BD137" s="300">
        <f>SUMIF('Cost Plus'!$V$14:$V$114,$AD134,'Cost Plus'!BD$14:BD$114)</f>
        <v>0</v>
      </c>
      <c r="BE137" s="300">
        <f>SUMIF('Cost Plus'!$V$14:$V$114,$AD134,'Cost Plus'!BE$14:BE$114)</f>
        <v>0</v>
      </c>
      <c r="BF137" s="300">
        <f>SUMIF('Cost Plus'!$V$14:$V$114,$AD134,'Cost Plus'!BF$14:BF$114)</f>
        <v>0</v>
      </c>
      <c r="BG137" s="300">
        <f>SUMIF('Cost Plus'!$V$14:$V$114,$AD134,'Cost Plus'!BG$14:BG$114)</f>
        <v>0</v>
      </c>
      <c r="BH137" s="300">
        <f>SUMIF('Cost Plus'!$V$14:$V$114,$AD134,'Cost Plus'!BH$14:BH$114)</f>
        <v>0</v>
      </c>
      <c r="BI137" s="300">
        <f>SUMIF('Cost Plus'!$V$14:$V$114,$AD134,'Cost Plus'!BI$14:BI$114)</f>
        <v>0</v>
      </c>
      <c r="BJ137" s="300">
        <f>SUMIF('Cost Plus'!$V$14:$V$114,$AD134,'Cost Plus'!BJ$14:BJ$114)</f>
        <v>0</v>
      </c>
      <c r="BK137" s="300">
        <f>SUMIF('Cost Plus'!$V$14:$V$114,$AD134,'Cost Plus'!BK$14:BK$114)</f>
        <v>0</v>
      </c>
      <c r="BL137" s="300">
        <f>SUMIF('Cost Plus'!$V$14:$V$114,$AD134,'Cost Plus'!BL$14:BL$114)</f>
        <v>0</v>
      </c>
      <c r="BM137" s="300">
        <f>SUMIF('Cost Plus'!$V$14:$V$114,$AD134,'Cost Plus'!BM$14:BM$114)</f>
        <v>0</v>
      </c>
      <c r="BN137" s="300">
        <f>SUMIF('Cost Plus'!$V$14:$V$114,$AD134,'Cost Plus'!BN$14:BN$114)</f>
        <v>0</v>
      </c>
      <c r="BO137" s="300">
        <f>SUMIF('Cost Plus'!$V$14:$V$114,$AD134,'Cost Plus'!BO$14:BO$114)</f>
        <v>0</v>
      </c>
      <c r="BP137" s="300">
        <f>SUMIF('Cost Plus'!$V$14:$V$114,$AD134,'Cost Plus'!BP$14:BP$114)</f>
        <v>0</v>
      </c>
      <c r="BQ137" s="300">
        <f>SUMIF('Cost Plus'!$V$14:$V$114,$AD134,'Cost Plus'!BQ$14:BQ$114)</f>
        <v>0</v>
      </c>
      <c r="BR137" s="300">
        <f>SUMIF('Cost Plus'!$V$14:$V$114,$AD134,'Cost Plus'!BR$14:BR$114)</f>
        <v>0</v>
      </c>
      <c r="BS137" s="300">
        <f>SUMIF('Cost Plus'!$V$14:$V$114,$AD134,'Cost Plus'!BS$14:BS$114)</f>
        <v>0</v>
      </c>
      <c r="BT137" s="300">
        <f>SUMIF('Cost Plus'!$V$14:$V$114,$AD134,'Cost Plus'!BT$14:BT$114)</f>
        <v>0</v>
      </c>
      <c r="BU137" s="300">
        <f>SUMIF('Cost Plus'!$V$14:$V$114,$AD134,'Cost Plus'!BU$14:BU$114)</f>
        <v>0</v>
      </c>
      <c r="BV137" s="300">
        <f>SUMIF('Cost Plus'!$V$14:$V$114,$AD134,'Cost Plus'!BV$14:BV$114)</f>
        <v>0</v>
      </c>
      <c r="BW137" s="300">
        <f>SUMIF('Cost Plus'!$V$14:$V$114,$AD134,'Cost Plus'!BW$14:BW$114)</f>
        <v>0</v>
      </c>
      <c r="BX137" s="300">
        <f>SUMIF('Cost Plus'!$V$14:$V$114,$AD134,'Cost Plus'!BX$14:BX$114)</f>
        <v>0</v>
      </c>
      <c r="BY137" s="300">
        <f>SUMIF('Cost Plus'!$V$14:$V$114,$AD134,'Cost Plus'!BY$14:BY$114)</f>
        <v>0</v>
      </c>
      <c r="BZ137" s="300">
        <f>SUMIF('Cost Plus'!$V$14:$V$114,$AD134,'Cost Plus'!BZ$14:BZ$114)</f>
        <v>0</v>
      </c>
      <c r="CA137" s="300">
        <f>SUMIF('Cost Plus'!$V$14:$V$114,$AD134,'Cost Plus'!CA$14:CA$114)</f>
        <v>0</v>
      </c>
      <c r="CB137" s="300">
        <f>SUMIF('Cost Plus'!$V$14:$V$114,$AD134,'Cost Plus'!CB$14:CB$114)</f>
        <v>0</v>
      </c>
      <c r="CC137" s="300">
        <f>SUMIF('Cost Plus'!$V$14:$V$114,$AD134,'Cost Plus'!CC$14:CC$114)</f>
        <v>0</v>
      </c>
      <c r="CD137" s="300">
        <f>SUMIF('Cost Plus'!$V$14:$V$114,$AD134,'Cost Plus'!CD$14:CD$114)</f>
        <v>0</v>
      </c>
      <c r="CE137" s="300">
        <f>SUMIF('Cost Plus'!$V$14:$V$114,$AD134,'Cost Plus'!CE$14:CE$114)</f>
        <v>0</v>
      </c>
      <c r="CF137" s="300">
        <f>SUMIF('Cost Plus'!$V$14:$V$114,$AD134,'Cost Plus'!CF$14:CF$114)</f>
        <v>0</v>
      </c>
      <c r="CG137" s="300">
        <f>SUMIF('Cost Plus'!$V$14:$V$114,$AD134,'Cost Plus'!CG$14:CG$114)</f>
        <v>0</v>
      </c>
      <c r="CH137" s="300">
        <f>SUMIF('Cost Plus'!$V$14:$V$114,$AD134,'Cost Plus'!CH$14:CH$114)</f>
        <v>0</v>
      </c>
      <c r="CI137" s="300">
        <f>SUMIF('Cost Plus'!$V$14:$V$114,$AD134,'Cost Plus'!CI$14:CI$114)</f>
        <v>0</v>
      </c>
      <c r="CJ137" s="300">
        <f>SUMIF('Cost Plus'!$V$14:$V$114,$AD134,'Cost Plus'!CJ$14:CJ$114)</f>
        <v>0</v>
      </c>
      <c r="CK137" s="300">
        <f>SUMIF('Cost Plus'!$V$14:$V$114,$AD134,'Cost Plus'!CK$14:CK$114)</f>
        <v>0</v>
      </c>
      <c r="CL137" s="300">
        <f>SUMIF('Cost Plus'!$V$14:$V$114,$AD134,'Cost Plus'!CL$14:CL$114)</f>
        <v>0</v>
      </c>
      <c r="CM137" s="300">
        <f>SUMIF('Cost Plus'!$V$14:$V$114,$AD134,'Cost Plus'!CM$14:CM$114)</f>
        <v>0</v>
      </c>
      <c r="CN137" s="300">
        <f>SUMIF('Cost Plus'!$V$14:$V$114,$AD134,'Cost Plus'!CN$14:CN$114)</f>
        <v>0</v>
      </c>
      <c r="CO137" s="300">
        <f>SUMIF('Cost Plus'!$V$14:$V$114,$AD134,'Cost Plus'!CO$14:CO$114)</f>
        <v>0</v>
      </c>
      <c r="CP137" s="300">
        <f>SUMIF('Cost Plus'!$V$14:$V$114,$AD134,'Cost Plus'!CP$14:CP$114)</f>
        <v>0</v>
      </c>
      <c r="CQ137" s="300">
        <f>SUMIF('Cost Plus'!$V$14:$V$114,$AD134,'Cost Plus'!CQ$14:CQ$114)</f>
        <v>0</v>
      </c>
      <c r="CR137" s="300">
        <f>SUMIF('Cost Plus'!$V$14:$V$114,$AD134,'Cost Plus'!CR$14:CR$114)</f>
        <v>0</v>
      </c>
      <c r="CS137" s="300">
        <f>SUMIF('Cost Plus'!$V$14:$V$114,$AD134,'Cost Plus'!CS$14:CS$114)</f>
        <v>0</v>
      </c>
      <c r="CT137" s="300">
        <f>SUMIF('Cost Plus'!$V$14:$V$114,$AD134,'Cost Plus'!CT$14:CT$114)</f>
        <v>0</v>
      </c>
      <c r="CU137" s="300">
        <f>SUMIF('Cost Plus'!$V$14:$V$114,$AD134,'Cost Plus'!CU$14:CU$114)</f>
        <v>0</v>
      </c>
      <c r="CV137" s="300">
        <f>SUMIF('Cost Plus'!$V$14:$V$114,$AD134,'Cost Plus'!CV$14:CV$114)</f>
        <v>0</v>
      </c>
      <c r="CW137" s="300">
        <f>SUMIF('Cost Plus'!$V$14:$V$114,$AD134,'Cost Plus'!CW$14:CW$114)</f>
        <v>0</v>
      </c>
      <c r="CX137" s="300">
        <f>SUMIF('Cost Plus'!$V$14:$V$114,$AD134,'Cost Plus'!CX$14:CX$114)</f>
        <v>0</v>
      </c>
      <c r="CY137" s="300">
        <f>SUMIF('Cost Plus'!$V$14:$V$114,$AD134,'Cost Plus'!CY$14:CY$114)</f>
        <v>0</v>
      </c>
      <c r="CZ137" s="300">
        <f>SUMIF('Cost Plus'!$V$14:$V$114,$AD134,'Cost Plus'!CZ$14:CZ$114)</f>
        <v>0</v>
      </c>
      <c r="DA137" s="300">
        <f>SUMIF('Cost Plus'!$V$14:$V$114,$AD134,'Cost Plus'!DA$14:DA$114)</f>
        <v>0</v>
      </c>
      <c r="DB137" s="300">
        <f>SUMIF('Cost Plus'!$V$14:$V$114,$AD134,'Cost Plus'!DB$14:DB$114)</f>
        <v>0</v>
      </c>
      <c r="DC137" s="300">
        <f>SUMIF('Cost Plus'!$V$14:$V$114,$AD134,'Cost Plus'!DC$14:DC$114)</f>
        <v>0</v>
      </c>
      <c r="DD137" s="300">
        <f>SUMIF('Cost Plus'!$V$14:$V$114,$AD134,'Cost Plus'!DD$14:DD$114)</f>
        <v>0</v>
      </c>
      <c r="DE137" s="300">
        <f>SUMIF('Cost Plus'!$V$14:$V$114,$AD134,'Cost Plus'!DE$14:DE$114)</f>
        <v>0</v>
      </c>
      <c r="DF137" s="300">
        <f>SUMIF('Cost Plus'!$V$14:$V$114,$AD134,'Cost Plus'!DF$14:DF$114)</f>
        <v>0</v>
      </c>
      <c r="DG137" s="300">
        <f>SUMIF('Cost Plus'!$V$14:$V$114,$AD134,'Cost Plus'!DG$14:DG$114)</f>
        <v>0</v>
      </c>
      <c r="DH137" s="300">
        <f>SUMIF('Cost Plus'!$V$14:$V$114,$AD134,'Cost Plus'!DH$14:DH$114)</f>
        <v>0</v>
      </c>
      <c r="DI137" s="300">
        <f>SUMIF('Cost Plus'!$V$14:$V$114,$AD134,'Cost Plus'!DI$14:DI$114)</f>
        <v>0</v>
      </c>
      <c r="DJ137" s="300">
        <f>SUMIF('Cost Plus'!$V$14:$V$114,$AD134,'Cost Plus'!DJ$14:DJ$114)</f>
        <v>0</v>
      </c>
      <c r="DK137" s="300">
        <f>SUMIF('Cost Plus'!$V$14:$V$114,$AD134,'Cost Plus'!DK$14:DK$114)</f>
        <v>0</v>
      </c>
      <c r="DL137" s="300">
        <f>SUMIF('Cost Plus'!$V$14:$V$114,$AD134,'Cost Plus'!DL$14:DL$114)</f>
        <v>0</v>
      </c>
      <c r="DM137" s="300">
        <f>SUMIF('Cost Plus'!$V$14:$V$114,$AD134,'Cost Plus'!DM$14:DM$114)</f>
        <v>0</v>
      </c>
      <c r="DN137" s="300">
        <f>SUMIF('Cost Plus'!$V$14:$V$114,$AD134,'Cost Plus'!DN$14:DN$114)</f>
        <v>0</v>
      </c>
      <c r="DO137" s="300">
        <f>SUMIF('Cost Plus'!$V$14:$V$114,$AD134,'Cost Plus'!DO$14:DO$114)</f>
        <v>0</v>
      </c>
      <c r="DP137" s="300">
        <f>SUMIF('Cost Plus'!$V$14:$V$114,$AD134,'Cost Plus'!DP$14:DP$114)</f>
        <v>0</v>
      </c>
      <c r="DQ137" s="300">
        <f>SUMIF('Cost Plus'!$V$14:$V$114,$AD134,'Cost Plus'!DQ$14:DQ$114)</f>
        <v>0</v>
      </c>
      <c r="DR137" s="300">
        <f>SUMIF('Cost Plus'!$V$14:$V$114,$AD134,'Cost Plus'!DR$14:DR$114)</f>
        <v>0</v>
      </c>
      <c r="DS137" s="300">
        <f>SUMIF('Cost Plus'!$V$14:$V$114,$AD134,'Cost Plus'!DS$14:DS$114)</f>
        <v>0</v>
      </c>
      <c r="DT137" s="300">
        <f>SUMIF('Cost Plus'!$V$14:$V$114,$AD134,'Cost Plus'!DT$14:DT$114)</f>
        <v>0</v>
      </c>
      <c r="DU137" s="300">
        <f>SUMIF('Cost Plus'!$V$14:$V$114,$AD134,'Cost Plus'!DU$14:DU$114)</f>
        <v>0</v>
      </c>
      <c r="DV137" s="300">
        <f>SUMIF('Cost Plus'!$V$14:$V$114,$AD134,'Cost Plus'!DV$14:DV$114)</f>
        <v>0</v>
      </c>
      <c r="DW137" s="300">
        <f>SUMIF('Cost Plus'!$V$14:$V$114,$AD134,'Cost Plus'!DW$14:DW$114)</f>
        <v>0</v>
      </c>
      <c r="DX137" s="300">
        <f>SUMIF('Cost Plus'!$V$14:$V$114,$AD134,'Cost Plus'!DX$14:DX$114)</f>
        <v>0</v>
      </c>
      <c r="DY137" s="300">
        <f>SUMIF('Cost Plus'!$V$14:$V$114,$AD134,'Cost Plus'!DY$14:DY$114)</f>
        <v>0</v>
      </c>
      <c r="DZ137" s="300">
        <f>SUMIF('Cost Plus'!$V$14:$V$114,$AD134,'Cost Plus'!DZ$14:DZ$114)</f>
        <v>0</v>
      </c>
      <c r="EA137" s="300">
        <f>SUMIF('Cost Plus'!$V$14:$V$114,$AD134,'Cost Plus'!EA$14:EA$114)</f>
        <v>0</v>
      </c>
      <c r="EB137" s="300">
        <f>SUMIF('Cost Plus'!$V$14:$V$114,$AD134,'Cost Plus'!EB$14:EB$114)</f>
        <v>0</v>
      </c>
      <c r="EC137" s="300">
        <f>SUMIF('Cost Plus'!$V$14:$V$114,$AD134,'Cost Plus'!EC$14:EC$114)</f>
        <v>0</v>
      </c>
      <c r="ED137" s="300">
        <f>SUMIF('Cost Plus'!$V$14:$V$114,$AD134,'Cost Plus'!ED$14:ED$114)</f>
        <v>0</v>
      </c>
      <c r="EE137" s="300">
        <f>SUMIF('Cost Plus'!$V$14:$V$114,$AD134,'Cost Plus'!EE$14:EE$114)</f>
        <v>0</v>
      </c>
      <c r="EF137" s="300">
        <f>SUMIF('Cost Plus'!$V$14:$V$114,$AD134,'Cost Plus'!EF$14:EF$114)</f>
        <v>0</v>
      </c>
      <c r="EG137" s="300">
        <f>SUMIF('Cost Plus'!$V$14:$V$114,$AD134,'Cost Plus'!EG$14:EG$114)</f>
        <v>0</v>
      </c>
      <c r="EH137" s="300">
        <f>SUMIF('Cost Plus'!$V$14:$V$114,$AD134,'Cost Plus'!EH$14:EH$114)</f>
        <v>0</v>
      </c>
      <c r="EI137" s="300">
        <f>SUMIF('Cost Plus'!$V$14:$V$114,$AD134,'Cost Plus'!EI$14:EI$114)</f>
        <v>0</v>
      </c>
      <c r="EJ137" s="300">
        <f>SUMIF('Cost Plus'!$V$14:$V$114,$AD134,'Cost Plus'!EJ$14:EJ$114)</f>
        <v>0</v>
      </c>
      <c r="EK137" s="300">
        <f>SUMIF('Cost Plus'!$V$14:$V$114,$AD134,'Cost Plus'!EK$14:EK$114)</f>
        <v>0</v>
      </c>
      <c r="EL137" s="300">
        <f>SUMIF('Cost Plus'!$V$14:$V$114,$AD134,'Cost Plus'!EL$14:EL$114)</f>
        <v>0</v>
      </c>
      <c r="EM137" s="300">
        <f>SUMIF('Cost Plus'!$V$14:$V$114,$AD134,'Cost Plus'!EM$14:EM$114)</f>
        <v>0</v>
      </c>
      <c r="EN137" s="300">
        <f>SUMIF('Cost Plus'!$V$14:$V$114,$AD134,'Cost Plus'!EN$14:EN$114)</f>
        <v>0</v>
      </c>
      <c r="EO137" s="300">
        <f>SUMIF('Cost Plus'!$V$14:$V$114,$AD134,'Cost Plus'!EO$14:EO$114)</f>
        <v>0</v>
      </c>
      <c r="EP137" s="300">
        <f>SUMIF('Cost Plus'!$V$14:$V$114,$AD134,'Cost Plus'!EP$14:EP$114)</f>
        <v>0</v>
      </c>
      <c r="EQ137" s="300">
        <f>SUMIF('Cost Plus'!$V$14:$V$114,$AD134,'Cost Plus'!EQ$14:EQ$114)</f>
        <v>0</v>
      </c>
      <c r="ER137" s="300">
        <f>SUMIF('Cost Plus'!$V$14:$V$114,$AD134,'Cost Plus'!ER$14:ER$114)</f>
        <v>0</v>
      </c>
      <c r="ES137" s="300">
        <f>SUMIF('Cost Plus'!$V$14:$V$114,$AD134,'Cost Plus'!ES$14:ES$114)</f>
        <v>0</v>
      </c>
      <c r="ET137" s="300">
        <f>SUMIF('Cost Plus'!$V$14:$V$114,$AD134,'Cost Plus'!ET$14:ET$114)</f>
        <v>0</v>
      </c>
      <c r="EU137" s="300">
        <f>SUMIF('Cost Plus'!$V$14:$V$114,$AD134,'Cost Plus'!EU$14:EU$114)</f>
        <v>0</v>
      </c>
      <c r="EV137" s="300">
        <f>SUMIF('Cost Plus'!$V$14:$V$114,$AD134,'Cost Plus'!EV$14:EV$114)</f>
        <v>0</v>
      </c>
      <c r="EW137" s="638">
        <f>SUMIF('Cost Plus'!$V$14:$V$114,$AD134,'Cost Plus'!EW$14:EW$114)</f>
        <v>0</v>
      </c>
      <c r="EX137" s="639">
        <f>SUMIF('Cost Plus'!$V$14:$V$114,$AD134,'Cost Plus'!EX$14:EX$114)</f>
        <v>0</v>
      </c>
      <c r="EY137" s="612"/>
      <c r="FB137" s="612"/>
    </row>
    <row r="138" spans="1:158" s="86" customFormat="1" ht="12.75" hidden="1" customHeight="1" outlineLevel="2" thickBot="1">
      <c r="A138" s="303"/>
      <c r="B138" s="303"/>
      <c r="C138" s="640"/>
      <c r="D138" s="848"/>
      <c r="E138" s="853"/>
      <c r="F138" s="854"/>
      <c r="G138" s="854"/>
      <c r="H138" s="854"/>
      <c r="I138" s="854"/>
      <c r="J138" s="854"/>
      <c r="K138" s="854"/>
      <c r="L138" s="854"/>
      <c r="M138" s="854"/>
      <c r="N138" s="854"/>
      <c r="O138" s="854"/>
      <c r="P138" s="854"/>
      <c r="Q138" s="854"/>
      <c r="R138" s="854"/>
      <c r="S138" s="854"/>
      <c r="T138" s="854"/>
      <c r="U138" s="854"/>
      <c r="V138" s="855"/>
      <c r="W138" s="854"/>
      <c r="X138" s="854"/>
      <c r="Y138" s="854"/>
      <c r="Z138" s="854"/>
      <c r="AA138" s="854"/>
      <c r="AB138" s="853"/>
      <c r="AC138" s="853"/>
      <c r="AD138" s="682" t="str">
        <f>$AD$18</f>
        <v>% Cost Plus to date</v>
      </c>
      <c r="AE138" s="641">
        <f>MAX(AF138:EY138)</f>
        <v>0</v>
      </c>
      <c r="AF138" s="642">
        <f>IF($AE137=0,0,SUM($AF137:AF137)/$AE137)</f>
        <v>0</v>
      </c>
      <c r="AG138" s="643">
        <f>IF($AE137=0,0,SUM($AF137:AG137)/$AE137)</f>
        <v>0</v>
      </c>
      <c r="AH138" s="643">
        <f>IF($AE137=0,0,SUM($AF137:AH137)/$AE137)</f>
        <v>0</v>
      </c>
      <c r="AI138" s="643">
        <f>IF($AE137=0,0,SUM($AF137:AI137)/$AE137)</f>
        <v>0</v>
      </c>
      <c r="AJ138" s="643">
        <f>IF($AE137=0,0,SUM($AF137:AJ137)/$AE137)</f>
        <v>0</v>
      </c>
      <c r="AK138" s="643">
        <f>IF($AE137=0,0,SUM($AF137:AK137)/$AE137)</f>
        <v>0</v>
      </c>
      <c r="AL138" s="643">
        <f>IF($AE137=0,0,SUM($AF137:AL137)/$AE137)</f>
        <v>0</v>
      </c>
      <c r="AM138" s="643">
        <f>IF($AE137=0,0,SUM($AF137:AM137)/$AE137)</f>
        <v>0</v>
      </c>
      <c r="AN138" s="643">
        <f>IF($AE137=0,0,SUM($AF137:AN137)/$AE137)</f>
        <v>0</v>
      </c>
      <c r="AO138" s="643">
        <f>IF($AE137=0,0,SUM($AF137:AO137)/$AE137)</f>
        <v>0</v>
      </c>
      <c r="AP138" s="643">
        <f>IF($AE137=0,0,SUM($AF137:AP137)/$AE137)</f>
        <v>0</v>
      </c>
      <c r="AQ138" s="643">
        <f>IF($AE137=0,0,SUM($AF137:AQ137)/$AE137)</f>
        <v>0</v>
      </c>
      <c r="AR138" s="643">
        <f>IF($AE137=0,0,SUM($AF137:AR137)/$AE137)</f>
        <v>0</v>
      </c>
      <c r="AS138" s="643">
        <f>IF($AE137=0,0,SUM($AF137:AS137)/$AE137)</f>
        <v>0</v>
      </c>
      <c r="AT138" s="643">
        <f>IF($AE137=0,0,SUM($AF137:AT137)/$AE137)</f>
        <v>0</v>
      </c>
      <c r="AU138" s="643">
        <f>IF($AE137=0,0,SUM($AF137:AU137)/$AE137)</f>
        <v>0</v>
      </c>
      <c r="AV138" s="643">
        <f>IF($AE137=0,0,SUM($AF137:AV137)/$AE137)</f>
        <v>0</v>
      </c>
      <c r="AW138" s="643">
        <f>IF($AE137=0,0,SUM($AF137:AW137)/$AE137)</f>
        <v>0</v>
      </c>
      <c r="AX138" s="643">
        <f>IF($AE137=0,0,SUM($AF137:AX137)/$AE137)</f>
        <v>0</v>
      </c>
      <c r="AY138" s="643">
        <f>IF($AE137=0,0,SUM($AF137:AY137)/$AE137)</f>
        <v>0</v>
      </c>
      <c r="AZ138" s="643">
        <f>IF($AE137=0,0,SUM($AF137:AZ137)/$AE137)</f>
        <v>0</v>
      </c>
      <c r="BA138" s="643">
        <f>IF($AE137=0,0,SUM($AF137:BA137)/$AE137)</f>
        <v>0</v>
      </c>
      <c r="BB138" s="643">
        <f>IF($AE137=0,0,SUM($AF137:BB137)/$AE137)</f>
        <v>0</v>
      </c>
      <c r="BC138" s="643">
        <f>IF($AE137=0,0,SUM($AF137:BC137)/$AE137)</f>
        <v>0</v>
      </c>
      <c r="BD138" s="643">
        <f>IF($AE137=0,0,SUM($AF137:BD137)/$AE137)</f>
        <v>0</v>
      </c>
      <c r="BE138" s="643">
        <f>IF($AE137=0,0,SUM($AF137:BE137)/$AE137)</f>
        <v>0</v>
      </c>
      <c r="BF138" s="643">
        <f>IF($AE137=0,0,SUM($AF137:BF137)/$AE137)</f>
        <v>0</v>
      </c>
      <c r="BG138" s="643">
        <f>IF($AE137=0,0,SUM($AF137:BG137)/$AE137)</f>
        <v>0</v>
      </c>
      <c r="BH138" s="643">
        <f>IF($AE137=0,0,SUM($AF137:BH137)/$AE137)</f>
        <v>0</v>
      </c>
      <c r="BI138" s="643">
        <f>IF($AE137=0,0,SUM($AF137:BI137)/$AE137)</f>
        <v>0</v>
      </c>
      <c r="BJ138" s="643">
        <f>IF($AE137=0,0,SUM($AF137:BJ137)/$AE137)</f>
        <v>0</v>
      </c>
      <c r="BK138" s="643">
        <f>IF($AE137=0,0,SUM($AF137:BK137)/$AE137)</f>
        <v>0</v>
      </c>
      <c r="BL138" s="643">
        <f>IF($AE137=0,0,SUM($AF137:BL137)/$AE137)</f>
        <v>0</v>
      </c>
      <c r="BM138" s="643">
        <f>IF($AE137=0,0,SUM($AF137:BM137)/$AE137)</f>
        <v>0</v>
      </c>
      <c r="BN138" s="643">
        <f>IF($AE137=0,0,SUM($AF137:BN137)/$AE137)</f>
        <v>0</v>
      </c>
      <c r="BO138" s="643">
        <f>IF($AE137=0,0,SUM($AF137:BO137)/$AE137)</f>
        <v>0</v>
      </c>
      <c r="BP138" s="643">
        <f>IF($AE137=0,0,SUM($AF137:BP137)/$AE137)</f>
        <v>0</v>
      </c>
      <c r="BQ138" s="643">
        <f>IF($AE137=0,0,SUM($AF137:BQ137)/$AE137)</f>
        <v>0</v>
      </c>
      <c r="BR138" s="643">
        <f>IF($AE137=0,0,SUM($AF137:BR137)/$AE137)</f>
        <v>0</v>
      </c>
      <c r="BS138" s="643">
        <f>IF($AE137=0,0,SUM($AF137:BS137)/$AE137)</f>
        <v>0</v>
      </c>
      <c r="BT138" s="643">
        <f>IF($AE137=0,0,SUM($AF137:BT137)/$AE137)</f>
        <v>0</v>
      </c>
      <c r="BU138" s="643">
        <f>IF($AE137=0,0,SUM($AF137:BU137)/$AE137)</f>
        <v>0</v>
      </c>
      <c r="BV138" s="643">
        <f>IF($AE137=0,0,SUM($AF137:BV137)/$AE137)</f>
        <v>0</v>
      </c>
      <c r="BW138" s="643">
        <f>IF($AE137=0,0,SUM($AF137:BW137)/$AE137)</f>
        <v>0</v>
      </c>
      <c r="BX138" s="643">
        <f>IF($AE137=0,0,SUM($AF137:BX137)/$AE137)</f>
        <v>0</v>
      </c>
      <c r="BY138" s="643">
        <f>IF($AE137=0,0,SUM($AF137:BY137)/$AE137)</f>
        <v>0</v>
      </c>
      <c r="BZ138" s="643">
        <f>IF($AE137=0,0,SUM($AF137:BZ137)/$AE137)</f>
        <v>0</v>
      </c>
      <c r="CA138" s="643">
        <f>IF($AE137=0,0,SUM($AF137:CA137)/$AE137)</f>
        <v>0</v>
      </c>
      <c r="CB138" s="643">
        <f>IF($AE137=0,0,SUM($AF137:CB137)/$AE137)</f>
        <v>0</v>
      </c>
      <c r="CC138" s="643">
        <f>IF($AE137=0,0,SUM($AF137:CC137)/$AE137)</f>
        <v>0</v>
      </c>
      <c r="CD138" s="643">
        <f>IF($AE137=0,0,SUM($AF137:CD137)/$AE137)</f>
        <v>0</v>
      </c>
      <c r="CE138" s="643">
        <f>IF($AE137=0,0,SUM($AF137:CE137)/$AE137)</f>
        <v>0</v>
      </c>
      <c r="CF138" s="643">
        <f>IF($AE137=0,0,SUM($AF137:CF137)/$AE137)</f>
        <v>0</v>
      </c>
      <c r="CG138" s="643">
        <f>IF($AE137=0,0,SUM($AF137:CG137)/$AE137)</f>
        <v>0</v>
      </c>
      <c r="CH138" s="643">
        <f>IF($AE137=0,0,SUM($AF137:CH137)/$AE137)</f>
        <v>0</v>
      </c>
      <c r="CI138" s="643">
        <f>IF($AE137=0,0,SUM($AF137:CI137)/$AE137)</f>
        <v>0</v>
      </c>
      <c r="CJ138" s="643">
        <f>IF($AE137=0,0,SUM($AF137:CJ137)/$AE137)</f>
        <v>0</v>
      </c>
      <c r="CK138" s="643">
        <f>IF($AE137=0,0,SUM($AF137:CK137)/$AE137)</f>
        <v>0</v>
      </c>
      <c r="CL138" s="643">
        <f>IF($AE137=0,0,SUM($AF137:CL137)/$AE137)</f>
        <v>0</v>
      </c>
      <c r="CM138" s="643">
        <f>IF($AE137=0,0,SUM($AF137:CM137)/$AE137)</f>
        <v>0</v>
      </c>
      <c r="CN138" s="643">
        <f>IF($AE137=0,0,SUM($AF137:CN137)/$AE137)</f>
        <v>0</v>
      </c>
      <c r="CO138" s="643">
        <f>IF($AE137=0,0,SUM($AF137:CO137)/$AE137)</f>
        <v>0</v>
      </c>
      <c r="CP138" s="643">
        <f>IF($AE137=0,0,SUM($AF137:CP137)/$AE137)</f>
        <v>0</v>
      </c>
      <c r="CQ138" s="643">
        <f>IF($AE137=0,0,SUM($AF137:CQ137)/$AE137)</f>
        <v>0</v>
      </c>
      <c r="CR138" s="643">
        <f>IF($AE137=0,0,SUM($AF137:CR137)/$AE137)</f>
        <v>0</v>
      </c>
      <c r="CS138" s="643">
        <f>IF($AE137=0,0,SUM($AF137:CS137)/$AE137)</f>
        <v>0</v>
      </c>
      <c r="CT138" s="643">
        <f>IF($AE137=0,0,SUM($AF137:CT137)/$AE137)</f>
        <v>0</v>
      </c>
      <c r="CU138" s="643">
        <f>IF($AE137=0,0,SUM($AF137:CU137)/$AE137)</f>
        <v>0</v>
      </c>
      <c r="CV138" s="643">
        <f>IF($AE137=0,0,SUM($AF137:CV137)/$AE137)</f>
        <v>0</v>
      </c>
      <c r="CW138" s="643">
        <f>IF($AE137=0,0,SUM($AF137:CW137)/$AE137)</f>
        <v>0</v>
      </c>
      <c r="CX138" s="643">
        <f>IF($AE137=0,0,SUM($AF137:CX137)/$AE137)</f>
        <v>0</v>
      </c>
      <c r="CY138" s="643">
        <f>IF($AE137=0,0,SUM($AF137:CY137)/$AE137)</f>
        <v>0</v>
      </c>
      <c r="CZ138" s="643">
        <f>IF($AE137=0,0,SUM($AF137:CZ137)/$AE137)</f>
        <v>0</v>
      </c>
      <c r="DA138" s="643">
        <f>IF($AE137=0,0,SUM($AF137:DA137)/$AE137)</f>
        <v>0</v>
      </c>
      <c r="DB138" s="643">
        <f>IF($AE137=0,0,SUM($AF137:DB137)/$AE137)</f>
        <v>0</v>
      </c>
      <c r="DC138" s="643">
        <f>IF($AE137=0,0,SUM($AF137:DC137)/$AE137)</f>
        <v>0</v>
      </c>
      <c r="DD138" s="643">
        <f>IF($AE137=0,0,SUM($AF137:DD137)/$AE137)</f>
        <v>0</v>
      </c>
      <c r="DE138" s="643">
        <f>IF($AE137=0,0,SUM($AF137:DE137)/$AE137)</f>
        <v>0</v>
      </c>
      <c r="DF138" s="643">
        <f>IF($AE137=0,0,SUM($AF137:DF137)/$AE137)</f>
        <v>0</v>
      </c>
      <c r="DG138" s="643">
        <f>IF($AE137=0,0,SUM($AF137:DG137)/$AE137)</f>
        <v>0</v>
      </c>
      <c r="DH138" s="643">
        <f>IF($AE137=0,0,SUM($AF137:DH137)/$AE137)</f>
        <v>0</v>
      </c>
      <c r="DI138" s="643">
        <f>IF($AE137=0,0,SUM($AF137:DI137)/$AE137)</f>
        <v>0</v>
      </c>
      <c r="DJ138" s="643">
        <f>IF($AE137=0,0,SUM($AF137:DJ137)/$AE137)</f>
        <v>0</v>
      </c>
      <c r="DK138" s="643">
        <f>IF($AE137=0,0,SUM($AF137:DK137)/$AE137)</f>
        <v>0</v>
      </c>
      <c r="DL138" s="643">
        <f>IF($AE137=0,0,SUM($AF137:DL137)/$AE137)</f>
        <v>0</v>
      </c>
      <c r="DM138" s="643">
        <f>IF($AE137=0,0,SUM($AF137:DM137)/$AE137)</f>
        <v>0</v>
      </c>
      <c r="DN138" s="643">
        <f>IF($AE137=0,0,SUM($AF137:DN137)/$AE137)</f>
        <v>0</v>
      </c>
      <c r="DO138" s="643">
        <f>IF($AE137=0,0,SUM($AF137:DO137)/$AE137)</f>
        <v>0</v>
      </c>
      <c r="DP138" s="643">
        <f>IF($AE137=0,0,SUM($AF137:DP137)/$AE137)</f>
        <v>0</v>
      </c>
      <c r="DQ138" s="643">
        <f>IF($AE137=0,0,SUM($AF137:DQ137)/$AE137)</f>
        <v>0</v>
      </c>
      <c r="DR138" s="643">
        <f>IF($AE137=0,0,SUM($AF137:DR137)/$AE137)</f>
        <v>0</v>
      </c>
      <c r="DS138" s="643">
        <f>IF($AE137=0,0,SUM($AF137:DS137)/$AE137)</f>
        <v>0</v>
      </c>
      <c r="DT138" s="643">
        <f>IF($AE137=0,0,SUM($AF137:DT137)/$AE137)</f>
        <v>0</v>
      </c>
      <c r="DU138" s="643">
        <f>IF($AE137=0,0,SUM($AF137:DU137)/$AE137)</f>
        <v>0</v>
      </c>
      <c r="DV138" s="643">
        <f>IF($AE137=0,0,SUM($AF137:DV137)/$AE137)</f>
        <v>0</v>
      </c>
      <c r="DW138" s="643">
        <f>IF($AE137=0,0,SUM($AF137:DW137)/$AE137)</f>
        <v>0</v>
      </c>
      <c r="DX138" s="643">
        <f>IF($AE137=0,0,SUM($AF137:DX137)/$AE137)</f>
        <v>0</v>
      </c>
      <c r="DY138" s="643">
        <f>IF($AE137=0,0,SUM($AF137:DY137)/$AE137)</f>
        <v>0</v>
      </c>
      <c r="DZ138" s="643">
        <f>IF($AE137=0,0,SUM($AF137:DZ137)/$AE137)</f>
        <v>0</v>
      </c>
      <c r="EA138" s="643">
        <f>IF($AE137=0,0,SUM($AF137:EA137)/$AE137)</f>
        <v>0</v>
      </c>
      <c r="EB138" s="643">
        <f>IF($AE137=0,0,SUM($AF137:EB137)/$AE137)</f>
        <v>0</v>
      </c>
      <c r="EC138" s="643">
        <f>IF($AE137=0,0,SUM($AF137:EC137)/$AE137)</f>
        <v>0</v>
      </c>
      <c r="ED138" s="643">
        <f>IF($AE137=0,0,SUM($AF137:ED137)/$AE137)</f>
        <v>0</v>
      </c>
      <c r="EE138" s="643">
        <f>IF($AE137=0,0,SUM($AF137:EE137)/$AE137)</f>
        <v>0</v>
      </c>
      <c r="EF138" s="643">
        <f>IF($AE137=0,0,SUM($AF137:EF137)/$AE137)</f>
        <v>0</v>
      </c>
      <c r="EG138" s="643">
        <f>IF($AE137=0,0,SUM($AF137:EG137)/$AE137)</f>
        <v>0</v>
      </c>
      <c r="EH138" s="643">
        <f>IF($AE137=0,0,SUM($AF137:EH137)/$AE137)</f>
        <v>0</v>
      </c>
      <c r="EI138" s="643">
        <f>IF($AE137=0,0,SUM($AF137:EI137)/$AE137)</f>
        <v>0</v>
      </c>
      <c r="EJ138" s="643">
        <f>IF($AE137=0,0,SUM($AF137:EJ137)/$AE137)</f>
        <v>0</v>
      </c>
      <c r="EK138" s="643">
        <f>IF($AE137=0,0,SUM($AF137:EK137)/$AE137)</f>
        <v>0</v>
      </c>
      <c r="EL138" s="643">
        <f>IF($AE137=0,0,SUM($AF137:EL137)/$AE137)</f>
        <v>0</v>
      </c>
      <c r="EM138" s="643">
        <f>IF($AE137=0,0,SUM($AF137:EM137)/$AE137)</f>
        <v>0</v>
      </c>
      <c r="EN138" s="643">
        <f>IF($AE137=0,0,SUM($AF137:EN137)/$AE137)</f>
        <v>0</v>
      </c>
      <c r="EO138" s="643">
        <f>IF($AE137=0,0,SUM($AF137:EO137)/$AE137)</f>
        <v>0</v>
      </c>
      <c r="EP138" s="643">
        <f>IF($AE137=0,0,SUM($AF137:EP137)/$AE137)</f>
        <v>0</v>
      </c>
      <c r="EQ138" s="643">
        <f>IF($AE137=0,0,SUM($AF137:EQ137)/$AE137)</f>
        <v>0</v>
      </c>
      <c r="ER138" s="643">
        <f>IF($AE137=0,0,SUM($AF137:ER137)/$AE137)</f>
        <v>0</v>
      </c>
      <c r="ES138" s="643">
        <f>IF($AE137=0,0,SUM($AF137:ES137)/$AE137)</f>
        <v>0</v>
      </c>
      <c r="ET138" s="643">
        <f>IF($AE137=0,0,SUM($AF137:ET137)/$AE137)</f>
        <v>0</v>
      </c>
      <c r="EU138" s="643">
        <f>IF($AE137=0,0,SUM($AF137:EU137)/$AE137)</f>
        <v>0</v>
      </c>
      <c r="EV138" s="643">
        <f>IF($AE137=0,0,SUM($AF137:EV137)/$AE137)</f>
        <v>0</v>
      </c>
      <c r="EW138" s="643">
        <f>IF($AE137=0,0,SUM($AF137:EW137)/$AE137)</f>
        <v>0</v>
      </c>
      <c r="EX138" s="644">
        <f>IF($AE137=0,0,SUM($AF137:EX137)/$AE137)</f>
        <v>0</v>
      </c>
      <c r="EY138" s="612"/>
      <c r="EZ138" s="863">
        <f>IF($AE137=0,0,IF(ABS(1-$AE138)&gt;(ErrTol/1000),1,0))</f>
        <v>0</v>
      </c>
      <c r="FB138" s="612"/>
    </row>
    <row r="139" spans="1:158" s="86" customFormat="1" ht="12.75" hidden="1" customHeight="1" outlineLevel="2" thickTop="1">
      <c r="A139" s="303"/>
      <c r="B139" s="303"/>
      <c r="C139" s="645"/>
      <c r="D139" s="856"/>
      <c r="E139" s="857"/>
      <c r="F139" s="858"/>
      <c r="G139" s="858"/>
      <c r="H139" s="858"/>
      <c r="I139" s="858"/>
      <c r="J139" s="858"/>
      <c r="K139" s="858"/>
      <c r="L139" s="858"/>
      <c r="M139" s="858"/>
      <c r="N139" s="858"/>
      <c r="O139" s="858"/>
      <c r="P139" s="858"/>
      <c r="Q139" s="858"/>
      <c r="R139" s="858"/>
      <c r="S139" s="858"/>
      <c r="T139" s="858"/>
      <c r="U139" s="858"/>
      <c r="V139" s="859"/>
      <c r="W139" s="858"/>
      <c r="X139" s="858"/>
      <c r="Y139" s="858"/>
      <c r="Z139" s="858"/>
      <c r="AA139" s="858"/>
      <c r="AB139" s="857"/>
      <c r="AC139" s="857"/>
      <c r="AD139" s="334" t="str">
        <f>$AD$19</f>
        <v>Charging Profile (eg. Milestones, Service Charges)</v>
      </c>
      <c r="AE139" s="646">
        <f>SUM(AF139:EY139)</f>
        <v>0</v>
      </c>
      <c r="AF139" s="529"/>
      <c r="AG139" s="530"/>
      <c r="AH139" s="530"/>
      <c r="AI139" s="530"/>
      <c r="AJ139" s="530"/>
      <c r="AK139" s="530"/>
      <c r="AL139" s="530"/>
      <c r="AM139" s="530"/>
      <c r="AN139" s="530"/>
      <c r="AO139" s="530"/>
      <c r="AP139" s="530"/>
      <c r="AQ139" s="530"/>
      <c r="AR139" s="530"/>
      <c r="AS139" s="530"/>
      <c r="AT139" s="530"/>
      <c r="AU139" s="530"/>
      <c r="AV139" s="530"/>
      <c r="AW139" s="530"/>
      <c r="AX139" s="530"/>
      <c r="AY139" s="530"/>
      <c r="AZ139" s="530"/>
      <c r="BA139" s="530"/>
      <c r="BB139" s="530"/>
      <c r="BC139" s="530"/>
      <c r="BD139" s="530"/>
      <c r="BE139" s="530"/>
      <c r="BF139" s="530"/>
      <c r="BG139" s="530"/>
      <c r="BH139" s="530"/>
      <c r="BI139" s="530"/>
      <c r="BJ139" s="530"/>
      <c r="BK139" s="530"/>
      <c r="BL139" s="530"/>
      <c r="BM139" s="530"/>
      <c r="BN139" s="530"/>
      <c r="BO139" s="530"/>
      <c r="BP139" s="530"/>
      <c r="BQ139" s="530"/>
      <c r="BR139" s="530"/>
      <c r="BS139" s="530"/>
      <c r="BT139" s="530"/>
      <c r="BU139" s="530"/>
      <c r="BV139" s="530"/>
      <c r="BW139" s="530"/>
      <c r="BX139" s="530"/>
      <c r="BY139" s="530"/>
      <c r="BZ139" s="530"/>
      <c r="CA139" s="530"/>
      <c r="CB139" s="530"/>
      <c r="CC139" s="530"/>
      <c r="CD139" s="530"/>
      <c r="CE139" s="530"/>
      <c r="CF139" s="530"/>
      <c r="CG139" s="530"/>
      <c r="CH139" s="530"/>
      <c r="CI139" s="530"/>
      <c r="CJ139" s="530"/>
      <c r="CK139" s="530"/>
      <c r="CL139" s="530"/>
      <c r="CM139" s="530"/>
      <c r="CN139" s="530"/>
      <c r="CO139" s="530"/>
      <c r="CP139" s="530"/>
      <c r="CQ139" s="530"/>
      <c r="CR139" s="530"/>
      <c r="CS139" s="530"/>
      <c r="CT139" s="530"/>
      <c r="CU139" s="530"/>
      <c r="CV139" s="530"/>
      <c r="CW139" s="530"/>
      <c r="CX139" s="530"/>
      <c r="CY139" s="530"/>
      <c r="CZ139" s="530"/>
      <c r="DA139" s="530"/>
      <c r="DB139" s="530"/>
      <c r="DC139" s="530"/>
      <c r="DD139" s="530"/>
      <c r="DE139" s="530"/>
      <c r="DF139" s="530"/>
      <c r="DG139" s="530"/>
      <c r="DH139" s="530"/>
      <c r="DI139" s="530"/>
      <c r="DJ139" s="530"/>
      <c r="DK139" s="530"/>
      <c r="DL139" s="530"/>
      <c r="DM139" s="530"/>
      <c r="DN139" s="530"/>
      <c r="DO139" s="530"/>
      <c r="DP139" s="530"/>
      <c r="DQ139" s="530"/>
      <c r="DR139" s="530"/>
      <c r="DS139" s="530"/>
      <c r="DT139" s="530"/>
      <c r="DU139" s="530"/>
      <c r="DV139" s="530"/>
      <c r="DW139" s="530"/>
      <c r="DX139" s="530"/>
      <c r="DY139" s="530"/>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c r="EX139" s="530"/>
      <c r="EY139" s="612"/>
      <c r="EZ139" s="863">
        <f>IF($AE137=0,0,IF(ABS(1-$AE139)&gt;(ErrTol/1000),1,0))</f>
        <v>0</v>
      </c>
      <c r="FB139" s="612"/>
    </row>
    <row r="140" spans="1:158" s="86" customFormat="1" ht="12.75" hidden="1" customHeight="1" outlineLevel="2">
      <c r="A140" s="303"/>
      <c r="B140" s="303"/>
      <c r="C140" s="645"/>
      <c r="D140" s="860"/>
      <c r="E140" s="303"/>
      <c r="F140" s="851"/>
      <c r="G140" s="851"/>
      <c r="H140" s="851"/>
      <c r="I140" s="851"/>
      <c r="J140" s="851"/>
      <c r="K140" s="851"/>
      <c r="L140" s="851"/>
      <c r="M140" s="851"/>
      <c r="N140" s="851"/>
      <c r="O140" s="851"/>
      <c r="P140" s="851"/>
      <c r="Q140" s="851"/>
      <c r="R140" s="851"/>
      <c r="S140" s="851"/>
      <c r="T140" s="851"/>
      <c r="U140" s="851"/>
      <c r="V140" s="852"/>
      <c r="W140" s="851"/>
      <c r="X140" s="851"/>
      <c r="Y140" s="851"/>
      <c r="Z140" s="851"/>
      <c r="AA140" s="851"/>
      <c r="AB140" s="303"/>
      <c r="AC140" s="303"/>
      <c r="AD140" s="334" t="str">
        <f>$AD$20</f>
        <v>Cost Plus Profiled</v>
      </c>
      <c r="AE140" s="304">
        <f>SUM(AF140:EY140)</f>
        <v>0</v>
      </c>
      <c r="AF140" s="637">
        <f t="shared" ref="AF140:BK140" si="144">IF(MileON,$AE137*AF139,AF137)</f>
        <v>0</v>
      </c>
      <c r="AG140" s="300">
        <f t="shared" si="144"/>
        <v>0</v>
      </c>
      <c r="AH140" s="300">
        <f t="shared" si="144"/>
        <v>0</v>
      </c>
      <c r="AI140" s="300">
        <f t="shared" si="144"/>
        <v>0</v>
      </c>
      <c r="AJ140" s="300">
        <f t="shared" si="144"/>
        <v>0</v>
      </c>
      <c r="AK140" s="300">
        <f t="shared" si="144"/>
        <v>0</v>
      </c>
      <c r="AL140" s="300">
        <f t="shared" si="144"/>
        <v>0</v>
      </c>
      <c r="AM140" s="300">
        <f t="shared" si="144"/>
        <v>0</v>
      </c>
      <c r="AN140" s="300">
        <f t="shared" si="144"/>
        <v>0</v>
      </c>
      <c r="AO140" s="300">
        <f t="shared" si="144"/>
        <v>0</v>
      </c>
      <c r="AP140" s="300">
        <f t="shared" si="144"/>
        <v>0</v>
      </c>
      <c r="AQ140" s="300">
        <f t="shared" si="144"/>
        <v>0</v>
      </c>
      <c r="AR140" s="300">
        <f t="shared" si="144"/>
        <v>0</v>
      </c>
      <c r="AS140" s="300">
        <f t="shared" si="144"/>
        <v>0</v>
      </c>
      <c r="AT140" s="300">
        <f t="shared" si="144"/>
        <v>0</v>
      </c>
      <c r="AU140" s="300">
        <f t="shared" si="144"/>
        <v>0</v>
      </c>
      <c r="AV140" s="300">
        <f t="shared" si="144"/>
        <v>0</v>
      </c>
      <c r="AW140" s="300">
        <f t="shared" si="144"/>
        <v>0</v>
      </c>
      <c r="AX140" s="300">
        <f t="shared" si="144"/>
        <v>0</v>
      </c>
      <c r="AY140" s="300">
        <f t="shared" si="144"/>
        <v>0</v>
      </c>
      <c r="AZ140" s="300">
        <f t="shared" si="144"/>
        <v>0</v>
      </c>
      <c r="BA140" s="300">
        <f t="shared" si="144"/>
        <v>0</v>
      </c>
      <c r="BB140" s="300">
        <f t="shared" si="144"/>
        <v>0</v>
      </c>
      <c r="BC140" s="300">
        <f t="shared" si="144"/>
        <v>0</v>
      </c>
      <c r="BD140" s="300">
        <f t="shared" si="144"/>
        <v>0</v>
      </c>
      <c r="BE140" s="300">
        <f t="shared" si="144"/>
        <v>0</v>
      </c>
      <c r="BF140" s="300">
        <f t="shared" si="144"/>
        <v>0</v>
      </c>
      <c r="BG140" s="300">
        <f t="shared" si="144"/>
        <v>0</v>
      </c>
      <c r="BH140" s="300">
        <f t="shared" si="144"/>
        <v>0</v>
      </c>
      <c r="BI140" s="300">
        <f t="shared" si="144"/>
        <v>0</v>
      </c>
      <c r="BJ140" s="300">
        <f t="shared" si="144"/>
        <v>0</v>
      </c>
      <c r="BK140" s="300">
        <f t="shared" si="144"/>
        <v>0</v>
      </c>
      <c r="BL140" s="300">
        <f t="shared" ref="BL140:CQ140" si="145">IF(MileON,$AE137*BL139,BL137)</f>
        <v>0</v>
      </c>
      <c r="BM140" s="300">
        <f t="shared" si="145"/>
        <v>0</v>
      </c>
      <c r="BN140" s="300">
        <f t="shared" si="145"/>
        <v>0</v>
      </c>
      <c r="BO140" s="300">
        <f t="shared" si="145"/>
        <v>0</v>
      </c>
      <c r="BP140" s="300">
        <f t="shared" si="145"/>
        <v>0</v>
      </c>
      <c r="BQ140" s="300">
        <f t="shared" si="145"/>
        <v>0</v>
      </c>
      <c r="BR140" s="300">
        <f t="shared" si="145"/>
        <v>0</v>
      </c>
      <c r="BS140" s="300">
        <f t="shared" si="145"/>
        <v>0</v>
      </c>
      <c r="BT140" s="300">
        <f t="shared" si="145"/>
        <v>0</v>
      </c>
      <c r="BU140" s="300">
        <f t="shared" si="145"/>
        <v>0</v>
      </c>
      <c r="BV140" s="300">
        <f t="shared" si="145"/>
        <v>0</v>
      </c>
      <c r="BW140" s="300">
        <f t="shared" si="145"/>
        <v>0</v>
      </c>
      <c r="BX140" s="300">
        <f t="shared" si="145"/>
        <v>0</v>
      </c>
      <c r="BY140" s="300">
        <f t="shared" si="145"/>
        <v>0</v>
      </c>
      <c r="BZ140" s="300">
        <f t="shared" si="145"/>
        <v>0</v>
      </c>
      <c r="CA140" s="300">
        <f t="shared" si="145"/>
        <v>0</v>
      </c>
      <c r="CB140" s="300">
        <f t="shared" si="145"/>
        <v>0</v>
      </c>
      <c r="CC140" s="300">
        <f t="shared" si="145"/>
        <v>0</v>
      </c>
      <c r="CD140" s="300">
        <f t="shared" si="145"/>
        <v>0</v>
      </c>
      <c r="CE140" s="300">
        <f t="shared" si="145"/>
        <v>0</v>
      </c>
      <c r="CF140" s="300">
        <f t="shared" si="145"/>
        <v>0</v>
      </c>
      <c r="CG140" s="300">
        <f t="shared" si="145"/>
        <v>0</v>
      </c>
      <c r="CH140" s="300">
        <f t="shared" si="145"/>
        <v>0</v>
      </c>
      <c r="CI140" s="300">
        <f t="shared" si="145"/>
        <v>0</v>
      </c>
      <c r="CJ140" s="300">
        <f t="shared" si="145"/>
        <v>0</v>
      </c>
      <c r="CK140" s="300">
        <f t="shared" si="145"/>
        <v>0</v>
      </c>
      <c r="CL140" s="300">
        <f t="shared" si="145"/>
        <v>0</v>
      </c>
      <c r="CM140" s="300">
        <f t="shared" si="145"/>
        <v>0</v>
      </c>
      <c r="CN140" s="300">
        <f t="shared" si="145"/>
        <v>0</v>
      </c>
      <c r="CO140" s="300">
        <f t="shared" si="145"/>
        <v>0</v>
      </c>
      <c r="CP140" s="300">
        <f t="shared" si="145"/>
        <v>0</v>
      </c>
      <c r="CQ140" s="300">
        <f t="shared" si="145"/>
        <v>0</v>
      </c>
      <c r="CR140" s="300">
        <f t="shared" ref="CR140:DW140" si="146">IF(MileON,$AE137*CR139,CR137)</f>
        <v>0</v>
      </c>
      <c r="CS140" s="300">
        <f t="shared" si="146"/>
        <v>0</v>
      </c>
      <c r="CT140" s="300">
        <f t="shared" si="146"/>
        <v>0</v>
      </c>
      <c r="CU140" s="300">
        <f t="shared" si="146"/>
        <v>0</v>
      </c>
      <c r="CV140" s="300">
        <f t="shared" si="146"/>
        <v>0</v>
      </c>
      <c r="CW140" s="300">
        <f t="shared" si="146"/>
        <v>0</v>
      </c>
      <c r="CX140" s="300">
        <f t="shared" si="146"/>
        <v>0</v>
      </c>
      <c r="CY140" s="300">
        <f t="shared" si="146"/>
        <v>0</v>
      </c>
      <c r="CZ140" s="300">
        <f t="shared" si="146"/>
        <v>0</v>
      </c>
      <c r="DA140" s="300">
        <f t="shared" si="146"/>
        <v>0</v>
      </c>
      <c r="DB140" s="300">
        <f t="shared" si="146"/>
        <v>0</v>
      </c>
      <c r="DC140" s="300">
        <f t="shared" si="146"/>
        <v>0</v>
      </c>
      <c r="DD140" s="300">
        <f t="shared" si="146"/>
        <v>0</v>
      </c>
      <c r="DE140" s="300">
        <f t="shared" si="146"/>
        <v>0</v>
      </c>
      <c r="DF140" s="300">
        <f t="shared" si="146"/>
        <v>0</v>
      </c>
      <c r="DG140" s="300">
        <f t="shared" si="146"/>
        <v>0</v>
      </c>
      <c r="DH140" s="300">
        <f t="shared" si="146"/>
        <v>0</v>
      </c>
      <c r="DI140" s="300">
        <f t="shared" si="146"/>
        <v>0</v>
      </c>
      <c r="DJ140" s="300">
        <f t="shared" si="146"/>
        <v>0</v>
      </c>
      <c r="DK140" s="300">
        <f t="shared" si="146"/>
        <v>0</v>
      </c>
      <c r="DL140" s="300">
        <f t="shared" si="146"/>
        <v>0</v>
      </c>
      <c r="DM140" s="300">
        <f t="shared" si="146"/>
        <v>0</v>
      </c>
      <c r="DN140" s="300">
        <f t="shared" si="146"/>
        <v>0</v>
      </c>
      <c r="DO140" s="300">
        <f t="shared" si="146"/>
        <v>0</v>
      </c>
      <c r="DP140" s="300">
        <f t="shared" si="146"/>
        <v>0</v>
      </c>
      <c r="DQ140" s="300">
        <f t="shared" si="146"/>
        <v>0</v>
      </c>
      <c r="DR140" s="300">
        <f t="shared" si="146"/>
        <v>0</v>
      </c>
      <c r="DS140" s="300">
        <f t="shared" si="146"/>
        <v>0</v>
      </c>
      <c r="DT140" s="300">
        <f t="shared" si="146"/>
        <v>0</v>
      </c>
      <c r="DU140" s="300">
        <f t="shared" si="146"/>
        <v>0</v>
      </c>
      <c r="DV140" s="300">
        <f t="shared" si="146"/>
        <v>0</v>
      </c>
      <c r="DW140" s="300">
        <f t="shared" si="146"/>
        <v>0</v>
      </c>
      <c r="DX140" s="300">
        <f t="shared" ref="DX140:EX140" si="147">IF(MileON,$AE137*DX139,DX137)</f>
        <v>0</v>
      </c>
      <c r="DY140" s="300">
        <f t="shared" si="147"/>
        <v>0</v>
      </c>
      <c r="DZ140" s="300">
        <f t="shared" si="147"/>
        <v>0</v>
      </c>
      <c r="EA140" s="300">
        <f t="shared" si="147"/>
        <v>0</v>
      </c>
      <c r="EB140" s="300">
        <f t="shared" si="147"/>
        <v>0</v>
      </c>
      <c r="EC140" s="300">
        <f t="shared" si="147"/>
        <v>0</v>
      </c>
      <c r="ED140" s="300">
        <f t="shared" si="147"/>
        <v>0</v>
      </c>
      <c r="EE140" s="300">
        <f t="shared" si="147"/>
        <v>0</v>
      </c>
      <c r="EF140" s="300">
        <f t="shared" si="147"/>
        <v>0</v>
      </c>
      <c r="EG140" s="300">
        <f t="shared" si="147"/>
        <v>0</v>
      </c>
      <c r="EH140" s="300">
        <f t="shared" si="147"/>
        <v>0</v>
      </c>
      <c r="EI140" s="300">
        <f t="shared" si="147"/>
        <v>0</v>
      </c>
      <c r="EJ140" s="300">
        <f t="shared" si="147"/>
        <v>0</v>
      </c>
      <c r="EK140" s="300">
        <f t="shared" si="147"/>
        <v>0</v>
      </c>
      <c r="EL140" s="300">
        <f t="shared" si="147"/>
        <v>0</v>
      </c>
      <c r="EM140" s="300">
        <f t="shared" si="147"/>
        <v>0</v>
      </c>
      <c r="EN140" s="300">
        <f t="shared" si="147"/>
        <v>0</v>
      </c>
      <c r="EO140" s="300">
        <f t="shared" si="147"/>
        <v>0</v>
      </c>
      <c r="EP140" s="300">
        <f t="shared" si="147"/>
        <v>0</v>
      </c>
      <c r="EQ140" s="300">
        <f t="shared" si="147"/>
        <v>0</v>
      </c>
      <c r="ER140" s="300">
        <f t="shared" si="147"/>
        <v>0</v>
      </c>
      <c r="ES140" s="300">
        <f t="shared" si="147"/>
        <v>0</v>
      </c>
      <c r="ET140" s="300">
        <f t="shared" si="147"/>
        <v>0</v>
      </c>
      <c r="EU140" s="300">
        <f t="shared" si="147"/>
        <v>0</v>
      </c>
      <c r="EV140" s="300">
        <f t="shared" si="147"/>
        <v>0</v>
      </c>
      <c r="EW140" s="300">
        <f t="shared" si="147"/>
        <v>0</v>
      </c>
      <c r="EX140" s="300">
        <f t="shared" si="147"/>
        <v>0</v>
      </c>
      <c r="EY140" s="612"/>
      <c r="EZ140" s="863">
        <f>IF(ABS(AE140-AE137)&gt;ErrTol,1,0)</f>
        <v>0</v>
      </c>
      <c r="FB140" s="612"/>
    </row>
    <row r="141" spans="1:158" s="86" customFormat="1" ht="12.75" hidden="1" customHeight="1" outlineLevel="2">
      <c r="A141" s="303"/>
      <c r="B141" s="303"/>
      <c r="C141" s="645"/>
      <c r="D141" s="860"/>
      <c r="E141" s="303"/>
      <c r="F141" s="851"/>
      <c r="G141" s="851"/>
      <c r="H141" s="851"/>
      <c r="I141" s="851"/>
      <c r="J141" s="851"/>
      <c r="K141" s="851"/>
      <c r="L141" s="851"/>
      <c r="M141" s="851"/>
      <c r="N141" s="851"/>
      <c r="O141" s="851"/>
      <c r="P141" s="851"/>
      <c r="Q141" s="851"/>
      <c r="R141" s="851"/>
      <c r="S141" s="851"/>
      <c r="T141" s="851"/>
      <c r="U141" s="851"/>
      <c r="V141" s="852"/>
      <c r="W141" s="851"/>
      <c r="X141" s="851"/>
      <c r="Y141" s="851"/>
      <c r="Z141" s="851"/>
      <c r="AA141" s="851"/>
      <c r="AB141" s="303"/>
      <c r="AC141" s="303"/>
      <c r="AD141" s="334" t="str">
        <f>$AD$21</f>
        <v>Discount</v>
      </c>
      <c r="AE141" s="647">
        <f>MAX(AF141:EY141)</f>
        <v>0</v>
      </c>
      <c r="AF141" s="380"/>
      <c r="AG141" s="381">
        <f t="shared" ref="AG141:CR141" si="148">AF141</f>
        <v>0</v>
      </c>
      <c r="AH141" s="381">
        <f t="shared" si="148"/>
        <v>0</v>
      </c>
      <c r="AI141" s="381">
        <f t="shared" si="148"/>
        <v>0</v>
      </c>
      <c r="AJ141" s="381">
        <f t="shared" si="148"/>
        <v>0</v>
      </c>
      <c r="AK141" s="381">
        <f t="shared" si="148"/>
        <v>0</v>
      </c>
      <c r="AL141" s="381">
        <f t="shared" si="148"/>
        <v>0</v>
      </c>
      <c r="AM141" s="381">
        <f t="shared" si="148"/>
        <v>0</v>
      </c>
      <c r="AN141" s="381">
        <f t="shared" si="148"/>
        <v>0</v>
      </c>
      <c r="AO141" s="381">
        <f t="shared" si="148"/>
        <v>0</v>
      </c>
      <c r="AP141" s="381">
        <f t="shared" si="148"/>
        <v>0</v>
      </c>
      <c r="AQ141" s="381">
        <f t="shared" si="148"/>
        <v>0</v>
      </c>
      <c r="AR141" s="381">
        <f t="shared" si="148"/>
        <v>0</v>
      </c>
      <c r="AS141" s="381">
        <f t="shared" si="148"/>
        <v>0</v>
      </c>
      <c r="AT141" s="381">
        <f t="shared" si="148"/>
        <v>0</v>
      </c>
      <c r="AU141" s="381">
        <f t="shared" si="148"/>
        <v>0</v>
      </c>
      <c r="AV141" s="381">
        <f t="shared" si="148"/>
        <v>0</v>
      </c>
      <c r="AW141" s="381">
        <f t="shared" si="148"/>
        <v>0</v>
      </c>
      <c r="AX141" s="381">
        <f t="shared" si="148"/>
        <v>0</v>
      </c>
      <c r="AY141" s="381">
        <f t="shared" si="148"/>
        <v>0</v>
      </c>
      <c r="AZ141" s="381">
        <f t="shared" si="148"/>
        <v>0</v>
      </c>
      <c r="BA141" s="381">
        <f t="shared" si="148"/>
        <v>0</v>
      </c>
      <c r="BB141" s="381">
        <f t="shared" si="148"/>
        <v>0</v>
      </c>
      <c r="BC141" s="381">
        <f t="shared" si="148"/>
        <v>0</v>
      </c>
      <c r="BD141" s="381">
        <f t="shared" si="148"/>
        <v>0</v>
      </c>
      <c r="BE141" s="381">
        <f t="shared" si="148"/>
        <v>0</v>
      </c>
      <c r="BF141" s="381">
        <f t="shared" si="148"/>
        <v>0</v>
      </c>
      <c r="BG141" s="381">
        <f t="shared" si="148"/>
        <v>0</v>
      </c>
      <c r="BH141" s="381">
        <f t="shared" si="148"/>
        <v>0</v>
      </c>
      <c r="BI141" s="381">
        <f t="shared" si="148"/>
        <v>0</v>
      </c>
      <c r="BJ141" s="381">
        <f t="shared" si="148"/>
        <v>0</v>
      </c>
      <c r="BK141" s="381">
        <f t="shared" si="148"/>
        <v>0</v>
      </c>
      <c r="BL141" s="381">
        <f t="shared" si="148"/>
        <v>0</v>
      </c>
      <c r="BM141" s="381">
        <f t="shared" si="148"/>
        <v>0</v>
      </c>
      <c r="BN141" s="381">
        <f t="shared" si="148"/>
        <v>0</v>
      </c>
      <c r="BO141" s="381">
        <f t="shared" si="148"/>
        <v>0</v>
      </c>
      <c r="BP141" s="381">
        <f t="shared" si="148"/>
        <v>0</v>
      </c>
      <c r="BQ141" s="381">
        <f t="shared" si="148"/>
        <v>0</v>
      </c>
      <c r="BR141" s="381">
        <f t="shared" si="148"/>
        <v>0</v>
      </c>
      <c r="BS141" s="381">
        <f t="shared" si="148"/>
        <v>0</v>
      </c>
      <c r="BT141" s="381">
        <f t="shared" si="148"/>
        <v>0</v>
      </c>
      <c r="BU141" s="381">
        <f t="shared" si="148"/>
        <v>0</v>
      </c>
      <c r="BV141" s="381">
        <f t="shared" si="148"/>
        <v>0</v>
      </c>
      <c r="BW141" s="381">
        <f t="shared" si="148"/>
        <v>0</v>
      </c>
      <c r="BX141" s="381">
        <f t="shared" si="148"/>
        <v>0</v>
      </c>
      <c r="BY141" s="381">
        <f t="shared" si="148"/>
        <v>0</v>
      </c>
      <c r="BZ141" s="381">
        <f t="shared" si="148"/>
        <v>0</v>
      </c>
      <c r="CA141" s="381">
        <f t="shared" si="148"/>
        <v>0</v>
      </c>
      <c r="CB141" s="381">
        <f t="shared" si="148"/>
        <v>0</v>
      </c>
      <c r="CC141" s="381">
        <f t="shared" si="148"/>
        <v>0</v>
      </c>
      <c r="CD141" s="381">
        <f t="shared" si="148"/>
        <v>0</v>
      </c>
      <c r="CE141" s="381">
        <f t="shared" si="148"/>
        <v>0</v>
      </c>
      <c r="CF141" s="381">
        <f t="shared" si="148"/>
        <v>0</v>
      </c>
      <c r="CG141" s="381">
        <f t="shared" si="148"/>
        <v>0</v>
      </c>
      <c r="CH141" s="381">
        <f t="shared" si="148"/>
        <v>0</v>
      </c>
      <c r="CI141" s="381">
        <f t="shared" si="148"/>
        <v>0</v>
      </c>
      <c r="CJ141" s="381">
        <f t="shared" si="148"/>
        <v>0</v>
      </c>
      <c r="CK141" s="381">
        <f t="shared" si="148"/>
        <v>0</v>
      </c>
      <c r="CL141" s="381">
        <f t="shared" si="148"/>
        <v>0</v>
      </c>
      <c r="CM141" s="381">
        <f t="shared" si="148"/>
        <v>0</v>
      </c>
      <c r="CN141" s="381">
        <f t="shared" si="148"/>
        <v>0</v>
      </c>
      <c r="CO141" s="381">
        <f t="shared" si="148"/>
        <v>0</v>
      </c>
      <c r="CP141" s="381">
        <f t="shared" si="148"/>
        <v>0</v>
      </c>
      <c r="CQ141" s="381">
        <f t="shared" si="148"/>
        <v>0</v>
      </c>
      <c r="CR141" s="381">
        <f t="shared" si="148"/>
        <v>0</v>
      </c>
      <c r="CS141" s="381">
        <f t="shared" ref="CS141:EX141" si="149">CR141</f>
        <v>0</v>
      </c>
      <c r="CT141" s="381">
        <f t="shared" si="149"/>
        <v>0</v>
      </c>
      <c r="CU141" s="381">
        <f t="shared" si="149"/>
        <v>0</v>
      </c>
      <c r="CV141" s="381">
        <f t="shared" si="149"/>
        <v>0</v>
      </c>
      <c r="CW141" s="381">
        <f t="shared" si="149"/>
        <v>0</v>
      </c>
      <c r="CX141" s="381">
        <f t="shared" si="149"/>
        <v>0</v>
      </c>
      <c r="CY141" s="381">
        <f t="shared" si="149"/>
        <v>0</v>
      </c>
      <c r="CZ141" s="381">
        <f t="shared" si="149"/>
        <v>0</v>
      </c>
      <c r="DA141" s="381">
        <f t="shared" si="149"/>
        <v>0</v>
      </c>
      <c r="DB141" s="381">
        <f t="shared" si="149"/>
        <v>0</v>
      </c>
      <c r="DC141" s="381">
        <f t="shared" si="149"/>
        <v>0</v>
      </c>
      <c r="DD141" s="381">
        <f t="shared" si="149"/>
        <v>0</v>
      </c>
      <c r="DE141" s="381">
        <f t="shared" si="149"/>
        <v>0</v>
      </c>
      <c r="DF141" s="381">
        <f t="shared" si="149"/>
        <v>0</v>
      </c>
      <c r="DG141" s="381">
        <f t="shared" si="149"/>
        <v>0</v>
      </c>
      <c r="DH141" s="381">
        <f t="shared" si="149"/>
        <v>0</v>
      </c>
      <c r="DI141" s="381">
        <f t="shared" si="149"/>
        <v>0</v>
      </c>
      <c r="DJ141" s="381">
        <f t="shared" si="149"/>
        <v>0</v>
      </c>
      <c r="DK141" s="381">
        <f t="shared" si="149"/>
        <v>0</v>
      </c>
      <c r="DL141" s="381">
        <f t="shared" si="149"/>
        <v>0</v>
      </c>
      <c r="DM141" s="381">
        <f t="shared" si="149"/>
        <v>0</v>
      </c>
      <c r="DN141" s="381">
        <f t="shared" si="149"/>
        <v>0</v>
      </c>
      <c r="DO141" s="381">
        <f t="shared" si="149"/>
        <v>0</v>
      </c>
      <c r="DP141" s="381">
        <f t="shared" si="149"/>
        <v>0</v>
      </c>
      <c r="DQ141" s="381">
        <f t="shared" si="149"/>
        <v>0</v>
      </c>
      <c r="DR141" s="381">
        <f t="shared" si="149"/>
        <v>0</v>
      </c>
      <c r="DS141" s="381">
        <f t="shared" si="149"/>
        <v>0</v>
      </c>
      <c r="DT141" s="381">
        <f t="shared" si="149"/>
        <v>0</v>
      </c>
      <c r="DU141" s="381">
        <f t="shared" si="149"/>
        <v>0</v>
      </c>
      <c r="DV141" s="381">
        <f t="shared" si="149"/>
        <v>0</v>
      </c>
      <c r="DW141" s="381">
        <f t="shared" si="149"/>
        <v>0</v>
      </c>
      <c r="DX141" s="381">
        <f t="shared" si="149"/>
        <v>0</v>
      </c>
      <c r="DY141" s="381">
        <f t="shared" si="149"/>
        <v>0</v>
      </c>
      <c r="DZ141" s="381">
        <f t="shared" si="149"/>
        <v>0</v>
      </c>
      <c r="EA141" s="381">
        <f t="shared" si="149"/>
        <v>0</v>
      </c>
      <c r="EB141" s="381">
        <f t="shared" si="149"/>
        <v>0</v>
      </c>
      <c r="EC141" s="381">
        <f t="shared" si="149"/>
        <v>0</v>
      </c>
      <c r="ED141" s="381">
        <f t="shared" si="149"/>
        <v>0</v>
      </c>
      <c r="EE141" s="381">
        <f t="shared" si="149"/>
        <v>0</v>
      </c>
      <c r="EF141" s="381">
        <f t="shared" si="149"/>
        <v>0</v>
      </c>
      <c r="EG141" s="381">
        <f t="shared" si="149"/>
        <v>0</v>
      </c>
      <c r="EH141" s="381">
        <f t="shared" si="149"/>
        <v>0</v>
      </c>
      <c r="EI141" s="381">
        <f t="shared" si="149"/>
        <v>0</v>
      </c>
      <c r="EJ141" s="381">
        <f t="shared" si="149"/>
        <v>0</v>
      </c>
      <c r="EK141" s="381">
        <f t="shared" si="149"/>
        <v>0</v>
      </c>
      <c r="EL141" s="381">
        <f t="shared" si="149"/>
        <v>0</v>
      </c>
      <c r="EM141" s="381">
        <f t="shared" si="149"/>
        <v>0</v>
      </c>
      <c r="EN141" s="381">
        <f t="shared" si="149"/>
        <v>0</v>
      </c>
      <c r="EO141" s="381">
        <f t="shared" si="149"/>
        <v>0</v>
      </c>
      <c r="EP141" s="381">
        <f t="shared" si="149"/>
        <v>0</v>
      </c>
      <c r="EQ141" s="381">
        <f t="shared" si="149"/>
        <v>0</v>
      </c>
      <c r="ER141" s="381">
        <f t="shared" si="149"/>
        <v>0</v>
      </c>
      <c r="ES141" s="381">
        <f t="shared" si="149"/>
        <v>0</v>
      </c>
      <c r="ET141" s="381">
        <f t="shared" si="149"/>
        <v>0</v>
      </c>
      <c r="EU141" s="381">
        <f t="shared" si="149"/>
        <v>0</v>
      </c>
      <c r="EV141" s="381">
        <f t="shared" si="149"/>
        <v>0</v>
      </c>
      <c r="EW141" s="381">
        <f t="shared" si="149"/>
        <v>0</v>
      </c>
      <c r="EX141" s="381">
        <f t="shared" si="149"/>
        <v>0</v>
      </c>
      <c r="EY141" s="612"/>
      <c r="FB141" s="612"/>
    </row>
    <row r="142" spans="1:158" s="86" customFormat="1" ht="12.75" hidden="1" customHeight="1" outlineLevel="2">
      <c r="A142" s="303"/>
      <c r="B142" s="303"/>
      <c r="C142" s="645"/>
      <c r="D142" s="860"/>
      <c r="E142" s="303"/>
      <c r="F142" s="851"/>
      <c r="G142" s="851"/>
      <c r="H142" s="851"/>
      <c r="I142" s="851"/>
      <c r="J142" s="851"/>
      <c r="K142" s="851"/>
      <c r="L142" s="851"/>
      <c r="M142" s="851"/>
      <c r="N142" s="851"/>
      <c r="O142" s="851"/>
      <c r="P142" s="851"/>
      <c r="Q142" s="851"/>
      <c r="R142" s="851"/>
      <c r="S142" s="851"/>
      <c r="T142" s="851"/>
      <c r="U142" s="851"/>
      <c r="V142" s="852"/>
      <c r="W142" s="851"/>
      <c r="X142" s="851"/>
      <c r="Y142" s="851"/>
      <c r="Z142" s="851"/>
      <c r="AA142" s="851"/>
      <c r="AB142" s="303"/>
      <c r="AC142" s="303"/>
      <c r="AD142" s="334" t="str">
        <f>$AD$22</f>
        <v>Cost Plus, Profiled after Discount</v>
      </c>
      <c r="AE142" s="648">
        <f>SUM(AF142:EY142)</f>
        <v>0</v>
      </c>
      <c r="AF142" s="637">
        <f t="shared" ref="AF142:BK142" si="150">AF140*(1-IF(DisON,AF141,0))</f>
        <v>0</v>
      </c>
      <c r="AG142" s="300">
        <f t="shared" si="150"/>
        <v>0</v>
      </c>
      <c r="AH142" s="300">
        <f t="shared" si="150"/>
        <v>0</v>
      </c>
      <c r="AI142" s="300">
        <f t="shared" si="150"/>
        <v>0</v>
      </c>
      <c r="AJ142" s="300">
        <f t="shared" si="150"/>
        <v>0</v>
      </c>
      <c r="AK142" s="300">
        <f t="shared" si="150"/>
        <v>0</v>
      </c>
      <c r="AL142" s="300">
        <f t="shared" si="150"/>
        <v>0</v>
      </c>
      <c r="AM142" s="300">
        <f t="shared" si="150"/>
        <v>0</v>
      </c>
      <c r="AN142" s="300">
        <f t="shared" si="150"/>
        <v>0</v>
      </c>
      <c r="AO142" s="300">
        <f t="shared" si="150"/>
        <v>0</v>
      </c>
      <c r="AP142" s="300">
        <f t="shared" si="150"/>
        <v>0</v>
      </c>
      <c r="AQ142" s="300">
        <f t="shared" si="150"/>
        <v>0</v>
      </c>
      <c r="AR142" s="300">
        <f t="shared" si="150"/>
        <v>0</v>
      </c>
      <c r="AS142" s="300">
        <f t="shared" si="150"/>
        <v>0</v>
      </c>
      <c r="AT142" s="300">
        <f t="shared" si="150"/>
        <v>0</v>
      </c>
      <c r="AU142" s="300">
        <f t="shared" si="150"/>
        <v>0</v>
      </c>
      <c r="AV142" s="300">
        <f t="shared" si="150"/>
        <v>0</v>
      </c>
      <c r="AW142" s="300">
        <f t="shared" si="150"/>
        <v>0</v>
      </c>
      <c r="AX142" s="300">
        <f t="shared" si="150"/>
        <v>0</v>
      </c>
      <c r="AY142" s="300">
        <f t="shared" si="150"/>
        <v>0</v>
      </c>
      <c r="AZ142" s="300">
        <f t="shared" si="150"/>
        <v>0</v>
      </c>
      <c r="BA142" s="300">
        <f t="shared" si="150"/>
        <v>0</v>
      </c>
      <c r="BB142" s="300">
        <f t="shared" si="150"/>
        <v>0</v>
      </c>
      <c r="BC142" s="300">
        <f t="shared" si="150"/>
        <v>0</v>
      </c>
      <c r="BD142" s="300">
        <f t="shared" si="150"/>
        <v>0</v>
      </c>
      <c r="BE142" s="300">
        <f t="shared" si="150"/>
        <v>0</v>
      </c>
      <c r="BF142" s="300">
        <f t="shared" si="150"/>
        <v>0</v>
      </c>
      <c r="BG142" s="300">
        <f t="shared" si="150"/>
        <v>0</v>
      </c>
      <c r="BH142" s="300">
        <f t="shared" si="150"/>
        <v>0</v>
      </c>
      <c r="BI142" s="300">
        <f t="shared" si="150"/>
        <v>0</v>
      </c>
      <c r="BJ142" s="300">
        <f t="shared" si="150"/>
        <v>0</v>
      </c>
      <c r="BK142" s="300">
        <f t="shared" si="150"/>
        <v>0</v>
      </c>
      <c r="BL142" s="300">
        <f t="shared" ref="BL142:CQ142" si="151">BL140*(1-IF(DisON,BL141,0))</f>
        <v>0</v>
      </c>
      <c r="BM142" s="300">
        <f t="shared" si="151"/>
        <v>0</v>
      </c>
      <c r="BN142" s="300">
        <f t="shared" si="151"/>
        <v>0</v>
      </c>
      <c r="BO142" s="300">
        <f t="shared" si="151"/>
        <v>0</v>
      </c>
      <c r="BP142" s="300">
        <f t="shared" si="151"/>
        <v>0</v>
      </c>
      <c r="BQ142" s="300">
        <f t="shared" si="151"/>
        <v>0</v>
      </c>
      <c r="BR142" s="300">
        <f t="shared" si="151"/>
        <v>0</v>
      </c>
      <c r="BS142" s="300">
        <f t="shared" si="151"/>
        <v>0</v>
      </c>
      <c r="BT142" s="300">
        <f t="shared" si="151"/>
        <v>0</v>
      </c>
      <c r="BU142" s="300">
        <f t="shared" si="151"/>
        <v>0</v>
      </c>
      <c r="BV142" s="300">
        <f t="shared" si="151"/>
        <v>0</v>
      </c>
      <c r="BW142" s="300">
        <f t="shared" si="151"/>
        <v>0</v>
      </c>
      <c r="BX142" s="300">
        <f t="shared" si="151"/>
        <v>0</v>
      </c>
      <c r="BY142" s="300">
        <f t="shared" si="151"/>
        <v>0</v>
      </c>
      <c r="BZ142" s="300">
        <f t="shared" si="151"/>
        <v>0</v>
      </c>
      <c r="CA142" s="300">
        <f t="shared" si="151"/>
        <v>0</v>
      </c>
      <c r="CB142" s="300">
        <f t="shared" si="151"/>
        <v>0</v>
      </c>
      <c r="CC142" s="300">
        <f t="shared" si="151"/>
        <v>0</v>
      </c>
      <c r="CD142" s="300">
        <f t="shared" si="151"/>
        <v>0</v>
      </c>
      <c r="CE142" s="300">
        <f t="shared" si="151"/>
        <v>0</v>
      </c>
      <c r="CF142" s="300">
        <f t="shared" si="151"/>
        <v>0</v>
      </c>
      <c r="CG142" s="300">
        <f t="shared" si="151"/>
        <v>0</v>
      </c>
      <c r="CH142" s="300">
        <f t="shared" si="151"/>
        <v>0</v>
      </c>
      <c r="CI142" s="300">
        <f t="shared" si="151"/>
        <v>0</v>
      </c>
      <c r="CJ142" s="300">
        <f t="shared" si="151"/>
        <v>0</v>
      </c>
      <c r="CK142" s="300">
        <f t="shared" si="151"/>
        <v>0</v>
      </c>
      <c r="CL142" s="300">
        <f t="shared" si="151"/>
        <v>0</v>
      </c>
      <c r="CM142" s="300">
        <f t="shared" si="151"/>
        <v>0</v>
      </c>
      <c r="CN142" s="300">
        <f t="shared" si="151"/>
        <v>0</v>
      </c>
      <c r="CO142" s="300">
        <f t="shared" si="151"/>
        <v>0</v>
      </c>
      <c r="CP142" s="300">
        <f t="shared" si="151"/>
        <v>0</v>
      </c>
      <c r="CQ142" s="300">
        <f t="shared" si="151"/>
        <v>0</v>
      </c>
      <c r="CR142" s="300">
        <f t="shared" ref="CR142:DW142" si="152">CR140*(1-IF(DisON,CR141,0))</f>
        <v>0</v>
      </c>
      <c r="CS142" s="300">
        <f t="shared" si="152"/>
        <v>0</v>
      </c>
      <c r="CT142" s="300">
        <f t="shared" si="152"/>
        <v>0</v>
      </c>
      <c r="CU142" s="300">
        <f t="shared" si="152"/>
        <v>0</v>
      </c>
      <c r="CV142" s="300">
        <f t="shared" si="152"/>
        <v>0</v>
      </c>
      <c r="CW142" s="300">
        <f t="shared" si="152"/>
        <v>0</v>
      </c>
      <c r="CX142" s="300">
        <f t="shared" si="152"/>
        <v>0</v>
      </c>
      <c r="CY142" s="300">
        <f t="shared" si="152"/>
        <v>0</v>
      </c>
      <c r="CZ142" s="300">
        <f t="shared" si="152"/>
        <v>0</v>
      </c>
      <c r="DA142" s="300">
        <f t="shared" si="152"/>
        <v>0</v>
      </c>
      <c r="DB142" s="300">
        <f t="shared" si="152"/>
        <v>0</v>
      </c>
      <c r="DC142" s="300">
        <f t="shared" si="152"/>
        <v>0</v>
      </c>
      <c r="DD142" s="300">
        <f t="shared" si="152"/>
        <v>0</v>
      </c>
      <c r="DE142" s="300">
        <f t="shared" si="152"/>
        <v>0</v>
      </c>
      <c r="DF142" s="300">
        <f t="shared" si="152"/>
        <v>0</v>
      </c>
      <c r="DG142" s="300">
        <f t="shared" si="152"/>
        <v>0</v>
      </c>
      <c r="DH142" s="300">
        <f t="shared" si="152"/>
        <v>0</v>
      </c>
      <c r="DI142" s="300">
        <f t="shared" si="152"/>
        <v>0</v>
      </c>
      <c r="DJ142" s="300">
        <f t="shared" si="152"/>
        <v>0</v>
      </c>
      <c r="DK142" s="300">
        <f t="shared" si="152"/>
        <v>0</v>
      </c>
      <c r="DL142" s="300">
        <f t="shared" si="152"/>
        <v>0</v>
      </c>
      <c r="DM142" s="300">
        <f t="shared" si="152"/>
        <v>0</v>
      </c>
      <c r="DN142" s="300">
        <f t="shared" si="152"/>
        <v>0</v>
      </c>
      <c r="DO142" s="300">
        <f t="shared" si="152"/>
        <v>0</v>
      </c>
      <c r="DP142" s="300">
        <f t="shared" si="152"/>
        <v>0</v>
      </c>
      <c r="DQ142" s="300">
        <f t="shared" si="152"/>
        <v>0</v>
      </c>
      <c r="DR142" s="300">
        <f t="shared" si="152"/>
        <v>0</v>
      </c>
      <c r="DS142" s="300">
        <f t="shared" si="152"/>
        <v>0</v>
      </c>
      <c r="DT142" s="300">
        <f t="shared" si="152"/>
        <v>0</v>
      </c>
      <c r="DU142" s="300">
        <f t="shared" si="152"/>
        <v>0</v>
      </c>
      <c r="DV142" s="300">
        <f t="shared" si="152"/>
        <v>0</v>
      </c>
      <c r="DW142" s="300">
        <f t="shared" si="152"/>
        <v>0</v>
      </c>
      <c r="DX142" s="300">
        <f t="shared" ref="DX142:EX142" si="153">DX140*(1-IF(DisON,DX141,0))</f>
        <v>0</v>
      </c>
      <c r="DY142" s="300">
        <f t="shared" si="153"/>
        <v>0</v>
      </c>
      <c r="DZ142" s="300">
        <f t="shared" si="153"/>
        <v>0</v>
      </c>
      <c r="EA142" s="300">
        <f t="shared" si="153"/>
        <v>0</v>
      </c>
      <c r="EB142" s="300">
        <f t="shared" si="153"/>
        <v>0</v>
      </c>
      <c r="EC142" s="300">
        <f t="shared" si="153"/>
        <v>0</v>
      </c>
      <c r="ED142" s="300">
        <f t="shared" si="153"/>
        <v>0</v>
      </c>
      <c r="EE142" s="300">
        <f t="shared" si="153"/>
        <v>0</v>
      </c>
      <c r="EF142" s="300">
        <f t="shared" si="153"/>
        <v>0</v>
      </c>
      <c r="EG142" s="300">
        <f t="shared" si="153"/>
        <v>0</v>
      </c>
      <c r="EH142" s="300">
        <f t="shared" si="153"/>
        <v>0</v>
      </c>
      <c r="EI142" s="300">
        <f t="shared" si="153"/>
        <v>0</v>
      </c>
      <c r="EJ142" s="300">
        <f t="shared" si="153"/>
        <v>0</v>
      </c>
      <c r="EK142" s="300">
        <f t="shared" si="153"/>
        <v>0</v>
      </c>
      <c r="EL142" s="300">
        <f t="shared" si="153"/>
        <v>0</v>
      </c>
      <c r="EM142" s="300">
        <f t="shared" si="153"/>
        <v>0</v>
      </c>
      <c r="EN142" s="300">
        <f t="shared" si="153"/>
        <v>0</v>
      </c>
      <c r="EO142" s="300">
        <f t="shared" si="153"/>
        <v>0</v>
      </c>
      <c r="EP142" s="300">
        <f t="shared" si="153"/>
        <v>0</v>
      </c>
      <c r="EQ142" s="300">
        <f t="shared" si="153"/>
        <v>0</v>
      </c>
      <c r="ER142" s="300">
        <f t="shared" si="153"/>
        <v>0</v>
      </c>
      <c r="ES142" s="300">
        <f t="shared" si="153"/>
        <v>0</v>
      </c>
      <c r="ET142" s="300">
        <f t="shared" si="153"/>
        <v>0</v>
      </c>
      <c r="EU142" s="300">
        <f t="shared" si="153"/>
        <v>0</v>
      </c>
      <c r="EV142" s="300">
        <f t="shared" si="153"/>
        <v>0</v>
      </c>
      <c r="EW142" s="300">
        <f t="shared" si="153"/>
        <v>0</v>
      </c>
      <c r="EX142" s="300">
        <f t="shared" si="153"/>
        <v>0</v>
      </c>
      <c r="EY142" s="612"/>
      <c r="FB142" s="612"/>
    </row>
    <row r="143" spans="1:158" s="634" customFormat="1" ht="5.0999999999999996" hidden="1" customHeight="1" outlineLevel="2">
      <c r="A143" s="627"/>
      <c r="B143" s="627"/>
      <c r="C143" s="627"/>
      <c r="D143" s="627"/>
      <c r="E143" s="628"/>
      <c r="F143" s="627"/>
      <c r="G143" s="627"/>
      <c r="H143" s="627"/>
      <c r="I143" s="627"/>
      <c r="J143" s="627"/>
      <c r="K143" s="627"/>
      <c r="L143" s="627"/>
      <c r="M143" s="627"/>
      <c r="N143" s="627"/>
      <c r="O143" s="627"/>
      <c r="P143" s="627"/>
      <c r="Q143" s="627"/>
      <c r="R143" s="627"/>
      <c r="S143" s="627"/>
      <c r="T143" s="627"/>
      <c r="U143" s="627"/>
      <c r="V143" s="627"/>
      <c r="W143" s="627"/>
      <c r="X143" s="627"/>
      <c r="Y143" s="627"/>
      <c r="Z143" s="627"/>
      <c r="AA143" s="627"/>
      <c r="AB143" s="629"/>
      <c r="AC143" s="627"/>
      <c r="AD143" s="630"/>
      <c r="AE143" s="631"/>
      <c r="AF143" s="301"/>
      <c r="AG143" s="301"/>
      <c r="AH143" s="301"/>
      <c r="AI143" s="301"/>
      <c r="AJ143" s="301"/>
      <c r="AK143" s="301"/>
      <c r="AL143" s="301"/>
      <c r="AM143" s="301"/>
      <c r="AN143" s="301"/>
      <c r="AO143" s="301"/>
      <c r="AP143" s="301"/>
      <c r="AQ143" s="301"/>
      <c r="AR143" s="301"/>
      <c r="AS143" s="301"/>
      <c r="AT143" s="301"/>
      <c r="AU143" s="301"/>
      <c r="AV143" s="301"/>
      <c r="AW143" s="301"/>
      <c r="AX143" s="301"/>
      <c r="AY143" s="301"/>
      <c r="AZ143" s="301"/>
      <c r="BA143" s="301"/>
      <c r="BB143" s="301"/>
      <c r="BC143" s="301"/>
      <c r="BD143" s="301"/>
      <c r="BE143" s="301"/>
      <c r="BF143" s="301"/>
      <c r="BG143" s="301"/>
      <c r="BH143" s="301"/>
      <c r="BI143" s="301"/>
      <c r="BJ143" s="301"/>
      <c r="BK143" s="301"/>
      <c r="BL143" s="301"/>
      <c r="BM143" s="301"/>
      <c r="BN143" s="301"/>
      <c r="BO143" s="301"/>
      <c r="BP143" s="301"/>
      <c r="BQ143" s="301"/>
      <c r="BR143" s="301"/>
      <c r="BS143" s="301"/>
      <c r="BT143" s="301"/>
      <c r="BU143" s="301"/>
      <c r="BV143" s="301"/>
      <c r="BW143" s="301"/>
      <c r="BX143" s="301"/>
      <c r="BY143" s="301"/>
      <c r="BZ143" s="301"/>
      <c r="CA143" s="301"/>
      <c r="CB143" s="301"/>
      <c r="CC143" s="301"/>
      <c r="CD143" s="301"/>
      <c r="CE143" s="301"/>
      <c r="CF143" s="301"/>
      <c r="CG143" s="301"/>
      <c r="CH143" s="301"/>
      <c r="CI143" s="301"/>
      <c r="CJ143" s="301"/>
      <c r="CK143" s="301"/>
      <c r="CL143" s="301"/>
      <c r="CM143" s="301"/>
      <c r="CN143" s="301"/>
      <c r="CO143" s="301"/>
      <c r="CP143" s="301"/>
      <c r="CQ143" s="301"/>
      <c r="CR143" s="301"/>
      <c r="CS143" s="301"/>
      <c r="CT143" s="301"/>
      <c r="CU143" s="301"/>
      <c r="CV143" s="301"/>
      <c r="CW143" s="301"/>
      <c r="CX143" s="301"/>
      <c r="CY143" s="301"/>
      <c r="CZ143" s="301"/>
      <c r="DA143" s="301"/>
      <c r="DB143" s="301"/>
      <c r="DC143" s="301"/>
      <c r="DD143" s="301"/>
      <c r="DE143" s="301"/>
      <c r="DF143" s="301"/>
      <c r="DG143" s="301"/>
      <c r="DH143" s="301"/>
      <c r="DI143" s="301"/>
      <c r="DJ143" s="301"/>
      <c r="DK143" s="301"/>
      <c r="DL143" s="301"/>
      <c r="DM143" s="301"/>
      <c r="DN143" s="301"/>
      <c r="DO143" s="301"/>
      <c r="DP143" s="301"/>
      <c r="DQ143" s="301"/>
      <c r="DR143" s="301"/>
      <c r="DS143" s="301"/>
      <c r="DT143" s="301"/>
      <c r="DU143" s="301"/>
      <c r="DV143" s="301"/>
      <c r="DW143" s="301"/>
      <c r="DX143" s="301"/>
      <c r="DY143" s="301"/>
      <c r="DZ143" s="301"/>
      <c r="EA143" s="301"/>
      <c r="EB143" s="301"/>
      <c r="EC143" s="301"/>
      <c r="ED143" s="301"/>
      <c r="EE143" s="301"/>
      <c r="EF143" s="301"/>
      <c r="EG143" s="301"/>
      <c r="EH143" s="301"/>
      <c r="EI143" s="301"/>
      <c r="EJ143" s="301"/>
      <c r="EK143" s="301"/>
      <c r="EL143" s="301"/>
      <c r="EM143" s="301"/>
      <c r="EN143" s="301"/>
      <c r="EO143" s="301"/>
      <c r="EP143" s="301"/>
      <c r="EQ143" s="301"/>
      <c r="ER143" s="301"/>
      <c r="ES143" s="301"/>
      <c r="ET143" s="301"/>
      <c r="EU143" s="301"/>
      <c r="EV143" s="301"/>
      <c r="EW143" s="301"/>
      <c r="EX143" s="301"/>
      <c r="EY143" s="632"/>
      <c r="EZ143" s="201"/>
      <c r="FA143" s="201"/>
      <c r="FB143" s="633"/>
    </row>
    <row r="144" spans="1:158" s="86" customFormat="1" ht="12.75" hidden="1" customHeight="1" outlineLevel="2">
      <c r="C144" s="232"/>
      <c r="F144" s="85"/>
      <c r="G144" s="85"/>
      <c r="H144" s="85"/>
      <c r="I144" s="85"/>
      <c r="J144" s="85"/>
      <c r="K144" s="85"/>
      <c r="L144" s="85"/>
      <c r="M144" s="85"/>
      <c r="N144" s="85"/>
      <c r="O144" s="85"/>
      <c r="P144" s="85"/>
      <c r="Q144" s="85"/>
      <c r="R144" s="85"/>
      <c r="S144" s="85"/>
      <c r="T144" s="85"/>
      <c r="U144" s="85"/>
      <c r="V144" s="85"/>
      <c r="W144" s="85"/>
      <c r="X144" s="85"/>
      <c r="Y144" s="85"/>
      <c r="Z144" s="85"/>
      <c r="AA144" s="85"/>
      <c r="AD144" s="232"/>
      <c r="AE144" s="328" t="s">
        <v>195</v>
      </c>
      <c r="AF144" s="649">
        <f>IF($AE137=0,0,AF142/$AE137)</f>
        <v>0</v>
      </c>
      <c r="AG144" s="650">
        <f t="shared" ref="AG144:CR144" si="154">IF($AE137=0,0,AG142/$AE137)</f>
        <v>0</v>
      </c>
      <c r="AH144" s="650">
        <f t="shared" si="154"/>
        <v>0</v>
      </c>
      <c r="AI144" s="650">
        <f t="shared" si="154"/>
        <v>0</v>
      </c>
      <c r="AJ144" s="650">
        <f t="shared" si="154"/>
        <v>0</v>
      </c>
      <c r="AK144" s="650">
        <f t="shared" si="154"/>
        <v>0</v>
      </c>
      <c r="AL144" s="650">
        <f t="shared" si="154"/>
        <v>0</v>
      </c>
      <c r="AM144" s="650">
        <f t="shared" si="154"/>
        <v>0</v>
      </c>
      <c r="AN144" s="650">
        <f t="shared" si="154"/>
        <v>0</v>
      </c>
      <c r="AO144" s="650">
        <f t="shared" si="154"/>
        <v>0</v>
      </c>
      <c r="AP144" s="650">
        <f t="shared" si="154"/>
        <v>0</v>
      </c>
      <c r="AQ144" s="650">
        <f t="shared" si="154"/>
        <v>0</v>
      </c>
      <c r="AR144" s="650">
        <f t="shared" si="154"/>
        <v>0</v>
      </c>
      <c r="AS144" s="650">
        <f t="shared" si="154"/>
        <v>0</v>
      </c>
      <c r="AT144" s="650">
        <f t="shared" si="154"/>
        <v>0</v>
      </c>
      <c r="AU144" s="650">
        <f t="shared" si="154"/>
        <v>0</v>
      </c>
      <c r="AV144" s="650">
        <f t="shared" si="154"/>
        <v>0</v>
      </c>
      <c r="AW144" s="650">
        <f t="shared" si="154"/>
        <v>0</v>
      </c>
      <c r="AX144" s="650">
        <f t="shared" si="154"/>
        <v>0</v>
      </c>
      <c r="AY144" s="650">
        <f t="shared" si="154"/>
        <v>0</v>
      </c>
      <c r="AZ144" s="650">
        <f t="shared" si="154"/>
        <v>0</v>
      </c>
      <c r="BA144" s="650">
        <f t="shared" si="154"/>
        <v>0</v>
      </c>
      <c r="BB144" s="650">
        <f t="shared" si="154"/>
        <v>0</v>
      </c>
      <c r="BC144" s="650">
        <f t="shared" si="154"/>
        <v>0</v>
      </c>
      <c r="BD144" s="650">
        <f t="shared" si="154"/>
        <v>0</v>
      </c>
      <c r="BE144" s="650">
        <f t="shared" si="154"/>
        <v>0</v>
      </c>
      <c r="BF144" s="650">
        <f t="shared" si="154"/>
        <v>0</v>
      </c>
      <c r="BG144" s="650">
        <f t="shared" si="154"/>
        <v>0</v>
      </c>
      <c r="BH144" s="650">
        <f t="shared" si="154"/>
        <v>0</v>
      </c>
      <c r="BI144" s="650">
        <f t="shared" si="154"/>
        <v>0</v>
      </c>
      <c r="BJ144" s="650">
        <f t="shared" si="154"/>
        <v>0</v>
      </c>
      <c r="BK144" s="650">
        <f t="shared" si="154"/>
        <v>0</v>
      </c>
      <c r="BL144" s="650">
        <f t="shared" si="154"/>
        <v>0</v>
      </c>
      <c r="BM144" s="650">
        <f t="shared" si="154"/>
        <v>0</v>
      </c>
      <c r="BN144" s="650">
        <f t="shared" si="154"/>
        <v>0</v>
      </c>
      <c r="BO144" s="650">
        <f t="shared" si="154"/>
        <v>0</v>
      </c>
      <c r="BP144" s="650">
        <f t="shared" si="154"/>
        <v>0</v>
      </c>
      <c r="BQ144" s="650">
        <f t="shared" si="154"/>
        <v>0</v>
      </c>
      <c r="BR144" s="650">
        <f t="shared" si="154"/>
        <v>0</v>
      </c>
      <c r="BS144" s="650">
        <f t="shared" si="154"/>
        <v>0</v>
      </c>
      <c r="BT144" s="650">
        <f t="shared" si="154"/>
        <v>0</v>
      </c>
      <c r="BU144" s="650">
        <f t="shared" si="154"/>
        <v>0</v>
      </c>
      <c r="BV144" s="650">
        <f t="shared" si="154"/>
        <v>0</v>
      </c>
      <c r="BW144" s="650">
        <f t="shared" si="154"/>
        <v>0</v>
      </c>
      <c r="BX144" s="650">
        <f t="shared" si="154"/>
        <v>0</v>
      </c>
      <c r="BY144" s="650">
        <f t="shared" si="154"/>
        <v>0</v>
      </c>
      <c r="BZ144" s="650">
        <f t="shared" si="154"/>
        <v>0</v>
      </c>
      <c r="CA144" s="650">
        <f t="shared" si="154"/>
        <v>0</v>
      </c>
      <c r="CB144" s="650">
        <f t="shared" si="154"/>
        <v>0</v>
      </c>
      <c r="CC144" s="650">
        <f t="shared" si="154"/>
        <v>0</v>
      </c>
      <c r="CD144" s="650">
        <f t="shared" si="154"/>
        <v>0</v>
      </c>
      <c r="CE144" s="650">
        <f t="shared" si="154"/>
        <v>0</v>
      </c>
      <c r="CF144" s="650">
        <f t="shared" si="154"/>
        <v>0</v>
      </c>
      <c r="CG144" s="650">
        <f t="shared" si="154"/>
        <v>0</v>
      </c>
      <c r="CH144" s="650">
        <f t="shared" si="154"/>
        <v>0</v>
      </c>
      <c r="CI144" s="650">
        <f t="shared" si="154"/>
        <v>0</v>
      </c>
      <c r="CJ144" s="650">
        <f t="shared" si="154"/>
        <v>0</v>
      </c>
      <c r="CK144" s="650">
        <f t="shared" si="154"/>
        <v>0</v>
      </c>
      <c r="CL144" s="650">
        <f t="shared" si="154"/>
        <v>0</v>
      </c>
      <c r="CM144" s="650">
        <f t="shared" si="154"/>
        <v>0</v>
      </c>
      <c r="CN144" s="650">
        <f t="shared" si="154"/>
        <v>0</v>
      </c>
      <c r="CO144" s="650">
        <f t="shared" si="154"/>
        <v>0</v>
      </c>
      <c r="CP144" s="650">
        <f t="shared" si="154"/>
        <v>0</v>
      </c>
      <c r="CQ144" s="650">
        <f t="shared" si="154"/>
        <v>0</v>
      </c>
      <c r="CR144" s="650">
        <f t="shared" si="154"/>
        <v>0</v>
      </c>
      <c r="CS144" s="650">
        <f t="shared" ref="CS144:EX144" si="155">IF($AE137=0,0,CS142/$AE137)</f>
        <v>0</v>
      </c>
      <c r="CT144" s="650">
        <f t="shared" si="155"/>
        <v>0</v>
      </c>
      <c r="CU144" s="650">
        <f t="shared" si="155"/>
        <v>0</v>
      </c>
      <c r="CV144" s="650">
        <f t="shared" si="155"/>
        <v>0</v>
      </c>
      <c r="CW144" s="650">
        <f t="shared" si="155"/>
        <v>0</v>
      </c>
      <c r="CX144" s="650">
        <f t="shared" si="155"/>
        <v>0</v>
      </c>
      <c r="CY144" s="650">
        <f t="shared" si="155"/>
        <v>0</v>
      </c>
      <c r="CZ144" s="650">
        <f t="shared" si="155"/>
        <v>0</v>
      </c>
      <c r="DA144" s="650">
        <f t="shared" si="155"/>
        <v>0</v>
      </c>
      <c r="DB144" s="650">
        <f t="shared" si="155"/>
        <v>0</v>
      </c>
      <c r="DC144" s="650">
        <f t="shared" si="155"/>
        <v>0</v>
      </c>
      <c r="DD144" s="650">
        <f t="shared" si="155"/>
        <v>0</v>
      </c>
      <c r="DE144" s="650">
        <f t="shared" si="155"/>
        <v>0</v>
      </c>
      <c r="DF144" s="650">
        <f t="shared" si="155"/>
        <v>0</v>
      </c>
      <c r="DG144" s="650">
        <f t="shared" si="155"/>
        <v>0</v>
      </c>
      <c r="DH144" s="650">
        <f t="shared" si="155"/>
        <v>0</v>
      </c>
      <c r="DI144" s="650">
        <f t="shared" si="155"/>
        <v>0</v>
      </c>
      <c r="DJ144" s="650">
        <f t="shared" si="155"/>
        <v>0</v>
      </c>
      <c r="DK144" s="650">
        <f t="shared" si="155"/>
        <v>0</v>
      </c>
      <c r="DL144" s="650">
        <f t="shared" si="155"/>
        <v>0</v>
      </c>
      <c r="DM144" s="650">
        <f t="shared" si="155"/>
        <v>0</v>
      </c>
      <c r="DN144" s="650">
        <f t="shared" si="155"/>
        <v>0</v>
      </c>
      <c r="DO144" s="650">
        <f t="shared" si="155"/>
        <v>0</v>
      </c>
      <c r="DP144" s="650">
        <f t="shared" si="155"/>
        <v>0</v>
      </c>
      <c r="DQ144" s="650">
        <f t="shared" si="155"/>
        <v>0</v>
      </c>
      <c r="DR144" s="650">
        <f t="shared" si="155"/>
        <v>0</v>
      </c>
      <c r="DS144" s="650">
        <f t="shared" si="155"/>
        <v>0</v>
      </c>
      <c r="DT144" s="650">
        <f t="shared" si="155"/>
        <v>0</v>
      </c>
      <c r="DU144" s="650">
        <f t="shared" si="155"/>
        <v>0</v>
      </c>
      <c r="DV144" s="650">
        <f t="shared" si="155"/>
        <v>0</v>
      </c>
      <c r="DW144" s="650">
        <f t="shared" si="155"/>
        <v>0</v>
      </c>
      <c r="DX144" s="650">
        <f t="shared" si="155"/>
        <v>0</v>
      </c>
      <c r="DY144" s="650">
        <f t="shared" si="155"/>
        <v>0</v>
      </c>
      <c r="DZ144" s="650">
        <f t="shared" si="155"/>
        <v>0</v>
      </c>
      <c r="EA144" s="650">
        <f t="shared" si="155"/>
        <v>0</v>
      </c>
      <c r="EB144" s="650">
        <f t="shared" si="155"/>
        <v>0</v>
      </c>
      <c r="EC144" s="650">
        <f t="shared" si="155"/>
        <v>0</v>
      </c>
      <c r="ED144" s="650">
        <f t="shared" si="155"/>
        <v>0</v>
      </c>
      <c r="EE144" s="650">
        <f t="shared" si="155"/>
        <v>0</v>
      </c>
      <c r="EF144" s="650">
        <f t="shared" si="155"/>
        <v>0</v>
      </c>
      <c r="EG144" s="650">
        <f t="shared" si="155"/>
        <v>0</v>
      </c>
      <c r="EH144" s="650">
        <f t="shared" si="155"/>
        <v>0</v>
      </c>
      <c r="EI144" s="650">
        <f t="shared" si="155"/>
        <v>0</v>
      </c>
      <c r="EJ144" s="650">
        <f t="shared" si="155"/>
        <v>0</v>
      </c>
      <c r="EK144" s="650">
        <f t="shared" si="155"/>
        <v>0</v>
      </c>
      <c r="EL144" s="650">
        <f t="shared" si="155"/>
        <v>0</v>
      </c>
      <c r="EM144" s="650">
        <f t="shared" si="155"/>
        <v>0</v>
      </c>
      <c r="EN144" s="650">
        <f t="shared" si="155"/>
        <v>0</v>
      </c>
      <c r="EO144" s="650">
        <f t="shared" si="155"/>
        <v>0</v>
      </c>
      <c r="EP144" s="650">
        <f t="shared" si="155"/>
        <v>0</v>
      </c>
      <c r="EQ144" s="650">
        <f t="shared" si="155"/>
        <v>0</v>
      </c>
      <c r="ER144" s="650">
        <f t="shared" si="155"/>
        <v>0</v>
      </c>
      <c r="ES144" s="650">
        <f t="shared" si="155"/>
        <v>0</v>
      </c>
      <c r="ET144" s="650">
        <f t="shared" si="155"/>
        <v>0</v>
      </c>
      <c r="EU144" s="650">
        <f t="shared" si="155"/>
        <v>0</v>
      </c>
      <c r="EV144" s="650">
        <f t="shared" si="155"/>
        <v>0</v>
      </c>
      <c r="EW144" s="650">
        <f t="shared" si="155"/>
        <v>0</v>
      </c>
      <c r="EX144" s="650">
        <f t="shared" si="155"/>
        <v>0</v>
      </c>
      <c r="EY144" s="612"/>
      <c r="FB144" s="612"/>
    </row>
    <row r="145" spans="1:158" s="86" customFormat="1" outlineLevel="1">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E145" s="621"/>
      <c r="EY145" s="612"/>
      <c r="FB145" s="612"/>
    </row>
    <row r="146" spans="1:158" s="86" customFormat="1" outlineLevel="1" collapsed="1">
      <c r="A146" s="1022" t="str">
        <f>Constants!$B$301</f>
        <v>Spare 2</v>
      </c>
      <c r="B146" s="1023"/>
      <c r="C146" s="1024"/>
      <c r="D146" s="651">
        <f>IF(AE148=0,0,AE149/AE148)</f>
        <v>0</v>
      </c>
      <c r="E146" s="318"/>
      <c r="F146" s="318"/>
      <c r="G146" s="318"/>
      <c r="H146" s="318"/>
      <c r="I146" s="318"/>
      <c r="J146" s="318"/>
      <c r="K146" s="318"/>
      <c r="L146" s="318"/>
      <c r="M146" s="318"/>
      <c r="N146" s="318"/>
      <c r="O146" s="318"/>
      <c r="P146" s="318"/>
      <c r="Q146" s="318"/>
      <c r="R146" s="318"/>
      <c r="S146" s="318"/>
      <c r="T146" s="318"/>
      <c r="U146" s="318"/>
      <c r="V146" s="318"/>
      <c r="W146" s="318"/>
      <c r="X146" s="318"/>
      <c r="Y146" s="318"/>
      <c r="Z146" s="318"/>
      <c r="AA146" s="318"/>
      <c r="AB146" s="318"/>
      <c r="AC146" s="318"/>
      <c r="AD146" s="625" t="str">
        <f>Constants!$E$301</f>
        <v>Sp_2</v>
      </c>
      <c r="AE146" s="626">
        <f>IF(AE152=0,0,-(1-(AE152/AE149)))</f>
        <v>0</v>
      </c>
      <c r="EY146" s="612"/>
      <c r="EZ146" s="622"/>
      <c r="FB146" s="612"/>
    </row>
    <row r="147" spans="1:158" s="634" customFormat="1" ht="5.0999999999999996" hidden="1" customHeight="1" outlineLevel="2">
      <c r="A147" s="627"/>
      <c r="B147" s="627"/>
      <c r="C147" s="627"/>
      <c r="D147" s="627"/>
      <c r="E147" s="628"/>
      <c r="F147" s="627"/>
      <c r="G147" s="627"/>
      <c r="H147" s="627"/>
      <c r="I147" s="627"/>
      <c r="J147" s="627"/>
      <c r="K147" s="627"/>
      <c r="L147" s="627"/>
      <c r="M147" s="627"/>
      <c r="N147" s="627"/>
      <c r="O147" s="627"/>
      <c r="P147" s="627"/>
      <c r="Q147" s="627"/>
      <c r="R147" s="627"/>
      <c r="S147" s="627"/>
      <c r="T147" s="627"/>
      <c r="U147" s="627"/>
      <c r="V147" s="627"/>
      <c r="W147" s="627"/>
      <c r="X147" s="627"/>
      <c r="Y147" s="627"/>
      <c r="Z147" s="627"/>
      <c r="AA147" s="627"/>
      <c r="AB147" s="629"/>
      <c r="AC147" s="627"/>
      <c r="AD147" s="630"/>
      <c r="AE147" s="631"/>
      <c r="AF147" s="204"/>
      <c r="AG147" s="204"/>
      <c r="AH147" s="204"/>
      <c r="AI147" s="204"/>
      <c r="AJ147" s="204"/>
      <c r="AK147" s="204"/>
      <c r="AL147" s="204"/>
      <c r="AM147" s="204"/>
      <c r="AN147" s="204"/>
      <c r="AO147" s="204"/>
      <c r="AP147" s="204"/>
      <c r="AQ147" s="204"/>
      <c r="AR147" s="204"/>
      <c r="AS147" s="204"/>
      <c r="AT147" s="204"/>
      <c r="AU147" s="204"/>
      <c r="AV147" s="204"/>
      <c r="AW147" s="204"/>
      <c r="AX147" s="204"/>
      <c r="AY147" s="204"/>
      <c r="AZ147" s="204"/>
      <c r="BA147" s="204"/>
      <c r="BB147" s="204"/>
      <c r="BC147" s="204"/>
      <c r="BD147" s="204"/>
      <c r="BE147" s="204"/>
      <c r="BF147" s="204"/>
      <c r="BG147" s="204"/>
      <c r="BH147" s="204"/>
      <c r="BI147" s="204"/>
      <c r="BJ147" s="204"/>
      <c r="BK147" s="204"/>
      <c r="BL147" s="204"/>
      <c r="BM147" s="204"/>
      <c r="BN147" s="204"/>
      <c r="BO147" s="204"/>
      <c r="BP147" s="204"/>
      <c r="BQ147" s="204"/>
      <c r="BR147" s="204"/>
      <c r="BS147" s="204"/>
      <c r="BT147" s="204"/>
      <c r="BU147" s="204"/>
      <c r="BV147" s="204"/>
      <c r="BW147" s="204"/>
      <c r="BX147" s="204"/>
      <c r="BY147" s="204"/>
      <c r="BZ147" s="204"/>
      <c r="CA147" s="204"/>
      <c r="CB147" s="204"/>
      <c r="CC147" s="204"/>
      <c r="CD147" s="204"/>
      <c r="CE147" s="204"/>
      <c r="CF147" s="204"/>
      <c r="CG147" s="204"/>
      <c r="CH147" s="204"/>
      <c r="CI147" s="204"/>
      <c r="CJ147" s="204"/>
      <c r="CK147" s="204"/>
      <c r="CL147" s="204"/>
      <c r="CM147" s="204"/>
      <c r="CN147" s="204"/>
      <c r="CO147" s="204"/>
      <c r="CP147" s="204"/>
      <c r="CQ147" s="204"/>
      <c r="CR147" s="204"/>
      <c r="CS147" s="204"/>
      <c r="CT147" s="204"/>
      <c r="CU147" s="204"/>
      <c r="CV147" s="204"/>
      <c r="CW147" s="204"/>
      <c r="CX147" s="204"/>
      <c r="CY147" s="204"/>
      <c r="CZ147" s="204"/>
      <c r="DA147" s="204"/>
      <c r="DB147" s="204"/>
      <c r="DC147" s="204"/>
      <c r="DD147" s="204"/>
      <c r="DE147" s="204"/>
      <c r="DF147" s="204"/>
      <c r="DG147" s="204"/>
      <c r="DH147" s="204"/>
      <c r="DI147" s="204"/>
      <c r="DJ147" s="204"/>
      <c r="DK147" s="204"/>
      <c r="DL147" s="204"/>
      <c r="DM147" s="204"/>
      <c r="DN147" s="204"/>
      <c r="DO147" s="204"/>
      <c r="DP147" s="204"/>
      <c r="DQ147" s="204"/>
      <c r="DR147" s="204"/>
      <c r="DS147" s="204"/>
      <c r="DT147" s="204"/>
      <c r="DU147" s="204"/>
      <c r="DV147" s="204"/>
      <c r="DW147" s="204"/>
      <c r="DX147" s="204"/>
      <c r="DY147" s="204"/>
      <c r="DZ147" s="204"/>
      <c r="EA147" s="204"/>
      <c r="EB147" s="204"/>
      <c r="EC147" s="204"/>
      <c r="ED147" s="204"/>
      <c r="EE147" s="204"/>
      <c r="EF147" s="204"/>
      <c r="EG147" s="204"/>
      <c r="EH147" s="204"/>
      <c r="EI147" s="204"/>
      <c r="EJ147" s="204"/>
      <c r="EK147" s="204"/>
      <c r="EL147" s="204"/>
      <c r="EM147" s="204"/>
      <c r="EN147" s="204"/>
      <c r="EO147" s="204"/>
      <c r="EP147" s="204"/>
      <c r="EQ147" s="204"/>
      <c r="ER147" s="204"/>
      <c r="ES147" s="204"/>
      <c r="ET147" s="204"/>
      <c r="EU147" s="204"/>
      <c r="EV147" s="204"/>
      <c r="EW147" s="204"/>
      <c r="EX147" s="204"/>
      <c r="EY147" s="632"/>
      <c r="EZ147" s="201"/>
      <c r="FA147" s="201"/>
      <c r="FB147" s="633"/>
    </row>
    <row r="148" spans="1:158" s="86" customFormat="1" ht="12.75" hidden="1" customHeight="1" outlineLevel="2">
      <c r="A148" s="1020">
        <v>12</v>
      </c>
      <c r="B148" s="303"/>
      <c r="C148" s="635" t="str">
        <f>$C$16</f>
        <v>For information:</v>
      </c>
      <c r="D148" s="847" t="str">
        <f>$D$16</f>
        <v>Volume</v>
      </c>
      <c r="E148" s="333"/>
      <c r="F148" s="849"/>
      <c r="G148" s="849"/>
      <c r="H148" s="849"/>
      <c r="I148" s="849"/>
      <c r="J148" s="849"/>
      <c r="K148" s="849"/>
      <c r="L148" s="849"/>
      <c r="M148" s="849"/>
      <c r="N148" s="849"/>
      <c r="O148" s="849"/>
      <c r="P148" s="849"/>
      <c r="Q148" s="849"/>
      <c r="R148" s="849"/>
      <c r="S148" s="849"/>
      <c r="T148" s="849"/>
      <c r="U148" s="849"/>
      <c r="V148" s="850"/>
      <c r="W148" s="849"/>
      <c r="X148" s="849"/>
      <c r="Y148" s="849"/>
      <c r="Z148" s="849"/>
      <c r="AA148" s="849"/>
      <c r="AB148" s="333"/>
      <c r="AC148" s="333"/>
      <c r="AD148" s="528" t="s">
        <v>1828</v>
      </c>
      <c r="AE148" s="304">
        <f>SUM(AF148:EY148)</f>
        <v>66</v>
      </c>
      <c r="AF148" s="297">
        <f>SUMIF(VolList,$AD148,Constants!AF$1150:AF$1165)</f>
        <v>1</v>
      </c>
      <c r="AG148" s="298">
        <f>SUMIF(VolList,$AD148,Constants!AG$1150:AG$1165)</f>
        <v>1</v>
      </c>
      <c r="AH148" s="298">
        <f>SUMIF(VolList,$AD148,Constants!AH$1150:AH$1165)</f>
        <v>1</v>
      </c>
      <c r="AI148" s="298">
        <f>SUMIF(VolList,$AD148,Constants!AI$1150:AI$1165)</f>
        <v>1</v>
      </c>
      <c r="AJ148" s="298">
        <f>SUMIF(VolList,$AD148,Constants!AJ$1150:AJ$1165)</f>
        <v>1</v>
      </c>
      <c r="AK148" s="298">
        <f>SUMIF(VolList,$AD148,Constants!AK$1150:AK$1165)</f>
        <v>1</v>
      </c>
      <c r="AL148" s="298">
        <f>SUMIF(VolList,$AD148,Constants!AL$1150:AL$1165)</f>
        <v>1</v>
      </c>
      <c r="AM148" s="298">
        <f>SUMIF(VolList,$AD148,Constants!AM$1150:AM$1165)</f>
        <v>1</v>
      </c>
      <c r="AN148" s="298">
        <f>SUMIF(VolList,$AD148,Constants!AN$1150:AN$1165)</f>
        <v>1</v>
      </c>
      <c r="AO148" s="298">
        <f>SUMIF(VolList,$AD148,Constants!AO$1150:AO$1165)</f>
        <v>1</v>
      </c>
      <c r="AP148" s="298">
        <f>SUMIF(VolList,$AD148,Constants!AP$1150:AP$1165)</f>
        <v>1</v>
      </c>
      <c r="AQ148" s="298">
        <f>SUMIF(VolList,$AD148,Constants!AQ$1150:AQ$1165)</f>
        <v>1</v>
      </c>
      <c r="AR148" s="298">
        <f>SUMIF(VolList,$AD148,Constants!AR$1150:AR$1165)</f>
        <v>1</v>
      </c>
      <c r="AS148" s="298">
        <f>SUMIF(VolList,$AD148,Constants!AS$1150:AS$1165)</f>
        <v>1</v>
      </c>
      <c r="AT148" s="298">
        <f>SUMIF(VolList,$AD148,Constants!AT$1150:AT$1165)</f>
        <v>1</v>
      </c>
      <c r="AU148" s="298">
        <f>SUMIF(VolList,$AD148,Constants!AU$1150:AU$1165)</f>
        <v>1</v>
      </c>
      <c r="AV148" s="298">
        <f>SUMIF(VolList,$AD148,Constants!AV$1150:AV$1165)</f>
        <v>1</v>
      </c>
      <c r="AW148" s="298">
        <f>SUMIF(VolList,$AD148,Constants!AW$1150:AW$1165)</f>
        <v>1</v>
      </c>
      <c r="AX148" s="298">
        <f>SUMIF(VolList,$AD148,Constants!AX$1150:AX$1165)</f>
        <v>1</v>
      </c>
      <c r="AY148" s="298">
        <f>SUMIF(VolList,$AD148,Constants!AY$1150:AY$1165)</f>
        <v>1</v>
      </c>
      <c r="AZ148" s="298">
        <f>SUMIF(VolList,$AD148,Constants!AZ$1150:AZ$1165)</f>
        <v>1</v>
      </c>
      <c r="BA148" s="298">
        <f>SUMIF(VolList,$AD148,Constants!BA$1150:BA$1165)</f>
        <v>1</v>
      </c>
      <c r="BB148" s="298">
        <f>SUMIF(VolList,$AD148,Constants!BB$1150:BB$1165)</f>
        <v>1</v>
      </c>
      <c r="BC148" s="298">
        <f>SUMIF(VolList,$AD148,Constants!BC$1150:BC$1165)</f>
        <v>1</v>
      </c>
      <c r="BD148" s="298">
        <f>SUMIF(VolList,$AD148,Constants!BD$1150:BD$1165)</f>
        <v>1</v>
      </c>
      <c r="BE148" s="298">
        <f>SUMIF(VolList,$AD148,Constants!BE$1150:BE$1165)</f>
        <v>1</v>
      </c>
      <c r="BF148" s="298">
        <f>SUMIF(VolList,$AD148,Constants!BF$1150:BF$1165)</f>
        <v>1</v>
      </c>
      <c r="BG148" s="298">
        <f>SUMIF(VolList,$AD148,Constants!BG$1150:BG$1165)</f>
        <v>1</v>
      </c>
      <c r="BH148" s="298">
        <f>SUMIF(VolList,$AD148,Constants!BH$1150:BH$1165)</f>
        <v>1</v>
      </c>
      <c r="BI148" s="298">
        <f>SUMIF(VolList,$AD148,Constants!BI$1150:BI$1165)</f>
        <v>1</v>
      </c>
      <c r="BJ148" s="298">
        <f>SUMIF(VolList,$AD148,Constants!BJ$1150:BJ$1165)</f>
        <v>1</v>
      </c>
      <c r="BK148" s="298">
        <f>SUMIF(VolList,$AD148,Constants!BK$1150:BK$1165)</f>
        <v>1</v>
      </c>
      <c r="BL148" s="298">
        <f>SUMIF(VolList,$AD148,Constants!BL$1150:BL$1165)</f>
        <v>1</v>
      </c>
      <c r="BM148" s="298">
        <f>SUMIF(VolList,$AD148,Constants!BM$1150:BM$1165)</f>
        <v>1</v>
      </c>
      <c r="BN148" s="298">
        <f>SUMIF(VolList,$AD148,Constants!BN$1150:BN$1165)</f>
        <v>1</v>
      </c>
      <c r="BO148" s="298">
        <f>SUMIF(VolList,$AD148,Constants!BO$1150:BO$1165)</f>
        <v>1</v>
      </c>
      <c r="BP148" s="298">
        <f>SUMIF(VolList,$AD148,Constants!BP$1150:BP$1165)</f>
        <v>1</v>
      </c>
      <c r="BQ148" s="298">
        <f>SUMIF(VolList,$AD148,Constants!BQ$1150:BQ$1165)</f>
        <v>1</v>
      </c>
      <c r="BR148" s="298">
        <f>SUMIF(VolList,$AD148,Constants!BR$1150:BR$1165)</f>
        <v>1</v>
      </c>
      <c r="BS148" s="298">
        <f>SUMIF(VolList,$AD148,Constants!BS$1150:BS$1165)</f>
        <v>1</v>
      </c>
      <c r="BT148" s="298">
        <f>SUMIF(VolList,$AD148,Constants!BT$1150:BT$1165)</f>
        <v>1</v>
      </c>
      <c r="BU148" s="298">
        <f>SUMIF(VolList,$AD148,Constants!BU$1150:BU$1165)</f>
        <v>1</v>
      </c>
      <c r="BV148" s="298">
        <f>SUMIF(VolList,$AD148,Constants!BV$1150:BV$1165)</f>
        <v>1</v>
      </c>
      <c r="BW148" s="298">
        <f>SUMIF(VolList,$AD148,Constants!BW$1150:BW$1165)</f>
        <v>1</v>
      </c>
      <c r="BX148" s="298">
        <f>SUMIF(VolList,$AD148,Constants!BX$1150:BX$1165)</f>
        <v>1</v>
      </c>
      <c r="BY148" s="298">
        <f>SUMIF(VolList,$AD148,Constants!BY$1150:BY$1165)</f>
        <v>1</v>
      </c>
      <c r="BZ148" s="298">
        <f>SUMIF(VolList,$AD148,Constants!BZ$1150:BZ$1165)</f>
        <v>1</v>
      </c>
      <c r="CA148" s="298">
        <f>SUMIF(VolList,$AD148,Constants!CA$1150:CA$1165)</f>
        <v>1</v>
      </c>
      <c r="CB148" s="298">
        <f>SUMIF(VolList,$AD148,Constants!CB$1150:CB$1165)</f>
        <v>1</v>
      </c>
      <c r="CC148" s="298">
        <f>SUMIF(VolList,$AD148,Constants!CC$1150:CC$1165)</f>
        <v>1</v>
      </c>
      <c r="CD148" s="298">
        <f>SUMIF(VolList,$AD148,Constants!CD$1150:CD$1165)</f>
        <v>1</v>
      </c>
      <c r="CE148" s="298">
        <f>SUMIF(VolList,$AD148,Constants!CE$1150:CE$1165)</f>
        <v>1</v>
      </c>
      <c r="CF148" s="298">
        <f>SUMIF(VolList,$AD148,Constants!CF$1150:CF$1165)</f>
        <v>1</v>
      </c>
      <c r="CG148" s="298">
        <f>SUMIF(VolList,$AD148,Constants!CG$1150:CG$1165)</f>
        <v>1</v>
      </c>
      <c r="CH148" s="298">
        <f>SUMIF(VolList,$AD148,Constants!CH$1150:CH$1165)</f>
        <v>1</v>
      </c>
      <c r="CI148" s="298">
        <f>SUMIF(VolList,$AD148,Constants!CI$1150:CI$1165)</f>
        <v>1</v>
      </c>
      <c r="CJ148" s="298">
        <f>SUMIF(VolList,$AD148,Constants!CJ$1150:CJ$1165)</f>
        <v>1</v>
      </c>
      <c r="CK148" s="298">
        <f>SUMIF(VolList,$AD148,Constants!CK$1150:CK$1165)</f>
        <v>1</v>
      </c>
      <c r="CL148" s="298">
        <f>SUMIF(VolList,$AD148,Constants!CL$1150:CL$1165)</f>
        <v>1</v>
      </c>
      <c r="CM148" s="298">
        <f>SUMIF(VolList,$AD148,Constants!CM$1150:CM$1165)</f>
        <v>1</v>
      </c>
      <c r="CN148" s="298">
        <f>SUMIF(VolList,$AD148,Constants!CN$1150:CN$1165)</f>
        <v>1</v>
      </c>
      <c r="CO148" s="298">
        <f>SUMIF(VolList,$AD148,Constants!CO$1150:CO$1165)</f>
        <v>1</v>
      </c>
      <c r="CP148" s="298">
        <f>SUMIF(VolList,$AD148,Constants!CP$1150:CP$1165)</f>
        <v>1</v>
      </c>
      <c r="CQ148" s="298">
        <f>SUMIF(VolList,$AD148,Constants!CQ$1150:CQ$1165)</f>
        <v>1</v>
      </c>
      <c r="CR148" s="298">
        <f>SUMIF(VolList,$AD148,Constants!CR$1150:CR$1165)</f>
        <v>1</v>
      </c>
      <c r="CS148" s="298">
        <f>SUMIF(VolList,$AD148,Constants!CS$1150:CS$1165)</f>
        <v>1</v>
      </c>
      <c r="CT148" s="298">
        <f>SUMIF(VolList,$AD148,Constants!CT$1150:CT$1165)</f>
        <v>0</v>
      </c>
      <c r="CU148" s="298">
        <f>SUMIF(VolList,$AD148,Constants!CU$1150:CU$1165)</f>
        <v>0</v>
      </c>
      <c r="CV148" s="298">
        <f>SUMIF(VolList,$AD148,Constants!CV$1150:CV$1165)</f>
        <v>0</v>
      </c>
      <c r="CW148" s="298">
        <f>SUMIF(VolList,$AD148,Constants!CW$1150:CW$1165)</f>
        <v>0</v>
      </c>
      <c r="CX148" s="298">
        <f>SUMIF(VolList,$AD148,Constants!CX$1150:CX$1165)</f>
        <v>0</v>
      </c>
      <c r="CY148" s="298">
        <f>SUMIF(VolList,$AD148,Constants!CY$1150:CY$1165)</f>
        <v>0</v>
      </c>
      <c r="CZ148" s="298">
        <f>SUMIF(VolList,$AD148,Constants!CZ$1150:CZ$1165)</f>
        <v>0</v>
      </c>
      <c r="DA148" s="298">
        <f>SUMIF(VolList,$AD148,Constants!DA$1150:DA$1165)</f>
        <v>0</v>
      </c>
      <c r="DB148" s="298">
        <f>SUMIF(VolList,$AD148,Constants!DB$1150:DB$1165)</f>
        <v>0</v>
      </c>
      <c r="DC148" s="298">
        <f>SUMIF(VolList,$AD148,Constants!DC$1150:DC$1165)</f>
        <v>0</v>
      </c>
      <c r="DD148" s="298">
        <f>SUMIF(VolList,$AD148,Constants!DD$1150:DD$1165)</f>
        <v>0</v>
      </c>
      <c r="DE148" s="298">
        <f>SUMIF(VolList,$AD148,Constants!DE$1150:DE$1165)</f>
        <v>0</v>
      </c>
      <c r="DF148" s="298">
        <f>SUMIF(VolList,$AD148,Constants!DF$1150:DF$1165)</f>
        <v>0</v>
      </c>
      <c r="DG148" s="298">
        <f>SUMIF(VolList,$AD148,Constants!DG$1150:DG$1165)</f>
        <v>0</v>
      </c>
      <c r="DH148" s="298">
        <f>SUMIF(VolList,$AD148,Constants!DH$1150:DH$1165)</f>
        <v>0</v>
      </c>
      <c r="DI148" s="298">
        <f>SUMIF(VolList,$AD148,Constants!DI$1150:DI$1165)</f>
        <v>0</v>
      </c>
      <c r="DJ148" s="298">
        <f>SUMIF(VolList,$AD148,Constants!DJ$1150:DJ$1165)</f>
        <v>0</v>
      </c>
      <c r="DK148" s="298">
        <f>SUMIF(VolList,$AD148,Constants!DK$1150:DK$1165)</f>
        <v>0</v>
      </c>
      <c r="DL148" s="298">
        <f>SUMIF(VolList,$AD148,Constants!DL$1150:DL$1165)</f>
        <v>0</v>
      </c>
      <c r="DM148" s="298">
        <f>SUMIF(VolList,$AD148,Constants!DM$1150:DM$1165)</f>
        <v>0</v>
      </c>
      <c r="DN148" s="298">
        <f>SUMIF(VolList,$AD148,Constants!DN$1150:DN$1165)</f>
        <v>0</v>
      </c>
      <c r="DO148" s="298">
        <f>SUMIF(VolList,$AD148,Constants!DO$1150:DO$1165)</f>
        <v>0</v>
      </c>
      <c r="DP148" s="298">
        <f>SUMIF(VolList,$AD148,Constants!DP$1150:DP$1165)</f>
        <v>0</v>
      </c>
      <c r="DQ148" s="298">
        <f>SUMIF(VolList,$AD148,Constants!DQ$1150:DQ$1165)</f>
        <v>0</v>
      </c>
      <c r="DR148" s="298">
        <f>SUMIF(VolList,$AD148,Constants!DR$1150:DR$1165)</f>
        <v>0</v>
      </c>
      <c r="DS148" s="298">
        <f>SUMIF(VolList,$AD148,Constants!DS$1150:DS$1165)</f>
        <v>0</v>
      </c>
      <c r="DT148" s="298">
        <f>SUMIF(VolList,$AD148,Constants!DT$1150:DT$1165)</f>
        <v>0</v>
      </c>
      <c r="DU148" s="298">
        <f>SUMIF(VolList,$AD148,Constants!DU$1150:DU$1165)</f>
        <v>0</v>
      </c>
      <c r="DV148" s="298">
        <f>SUMIF(VolList,$AD148,Constants!DV$1150:DV$1165)</f>
        <v>0</v>
      </c>
      <c r="DW148" s="298">
        <f>SUMIF(VolList,$AD148,Constants!DW$1150:DW$1165)</f>
        <v>0</v>
      </c>
      <c r="DX148" s="298">
        <f>SUMIF(VolList,$AD148,Constants!DX$1150:DX$1165)</f>
        <v>0</v>
      </c>
      <c r="DY148" s="298">
        <f>SUMIF(VolList,$AD148,Constants!DY$1150:DY$1165)</f>
        <v>0</v>
      </c>
      <c r="DZ148" s="298">
        <f>SUMIF(VolList,$AD148,Constants!DZ$1150:DZ$1165)</f>
        <v>0</v>
      </c>
      <c r="EA148" s="298">
        <f>SUMIF(VolList,$AD148,Constants!EA$1150:EA$1165)</f>
        <v>0</v>
      </c>
      <c r="EB148" s="298">
        <f>SUMIF(VolList,$AD148,Constants!EB$1150:EB$1165)</f>
        <v>0</v>
      </c>
      <c r="EC148" s="298">
        <f>SUMIF(VolList,$AD148,Constants!EC$1150:EC$1165)</f>
        <v>0</v>
      </c>
      <c r="ED148" s="298">
        <f>SUMIF(VolList,$AD148,Constants!ED$1150:ED$1165)</f>
        <v>0</v>
      </c>
      <c r="EE148" s="298">
        <f>SUMIF(VolList,$AD148,Constants!EE$1150:EE$1165)</f>
        <v>0</v>
      </c>
      <c r="EF148" s="298">
        <f>SUMIF(VolList,$AD148,Constants!EF$1150:EF$1165)</f>
        <v>0</v>
      </c>
      <c r="EG148" s="298">
        <f>SUMIF(VolList,$AD148,Constants!EG$1150:EG$1165)</f>
        <v>0</v>
      </c>
      <c r="EH148" s="298">
        <f>SUMIF(VolList,$AD148,Constants!EH$1150:EH$1165)</f>
        <v>0</v>
      </c>
      <c r="EI148" s="298">
        <f>SUMIF(VolList,$AD148,Constants!EI$1150:EI$1165)</f>
        <v>0</v>
      </c>
      <c r="EJ148" s="298">
        <f>SUMIF(VolList,$AD148,Constants!EJ$1150:EJ$1165)</f>
        <v>0</v>
      </c>
      <c r="EK148" s="298">
        <f>SUMIF(VolList,$AD148,Constants!EK$1150:EK$1165)</f>
        <v>0</v>
      </c>
      <c r="EL148" s="298">
        <f>SUMIF(VolList,$AD148,Constants!EL$1150:EL$1165)</f>
        <v>0</v>
      </c>
      <c r="EM148" s="298">
        <f>SUMIF(VolList,$AD148,Constants!EM$1150:EM$1165)</f>
        <v>0</v>
      </c>
      <c r="EN148" s="298">
        <f>SUMIF(VolList,$AD148,Constants!EN$1150:EN$1165)</f>
        <v>0</v>
      </c>
      <c r="EO148" s="298">
        <f>SUMIF(VolList,$AD148,Constants!EO$1150:EO$1165)</f>
        <v>0</v>
      </c>
      <c r="EP148" s="298">
        <f>SUMIF(VolList,$AD148,Constants!EP$1150:EP$1165)</f>
        <v>0</v>
      </c>
      <c r="EQ148" s="298">
        <f>SUMIF(VolList,$AD148,Constants!EQ$1150:EQ$1165)</f>
        <v>0</v>
      </c>
      <c r="ER148" s="298">
        <f>SUMIF(VolList,$AD148,Constants!ER$1150:ER$1165)</f>
        <v>0</v>
      </c>
      <c r="ES148" s="298">
        <f>SUMIF(VolList,$AD148,Constants!ES$1150:ES$1165)</f>
        <v>0</v>
      </c>
      <c r="ET148" s="298">
        <f>SUMIF(VolList,$AD148,Constants!ET$1150:ET$1165)</f>
        <v>0</v>
      </c>
      <c r="EU148" s="298">
        <f>SUMIF(VolList,$AD148,Constants!EU$1150:EU$1165)</f>
        <v>0</v>
      </c>
      <c r="EV148" s="298">
        <f>SUMIF(VolList,$AD148,Constants!EV$1150:EV$1165)</f>
        <v>0</v>
      </c>
      <c r="EW148" s="298">
        <f>SUMIF(VolList,$AD148,Constants!EW$1150:EW$1165)</f>
        <v>0</v>
      </c>
      <c r="EX148" s="298">
        <f>SUMIF(VolList,$AD148,Constants!EX$1150:EX$1165)</f>
        <v>0</v>
      </c>
      <c r="EY148" s="612"/>
      <c r="FB148" s="612"/>
    </row>
    <row r="149" spans="1:158" s="86" customFormat="1" ht="12.75" hidden="1" customHeight="1" outlineLevel="2">
      <c r="A149" s="1021"/>
      <c r="B149" s="303"/>
      <c r="C149" s="636"/>
      <c r="D149" s="680"/>
      <c r="E149" s="303"/>
      <c r="F149" s="851"/>
      <c r="G149" s="851"/>
      <c r="H149" s="851"/>
      <c r="I149" s="851"/>
      <c r="J149" s="851"/>
      <c r="K149" s="851"/>
      <c r="L149" s="851"/>
      <c r="M149" s="851"/>
      <c r="N149" s="851"/>
      <c r="O149" s="851"/>
      <c r="P149" s="851"/>
      <c r="Q149" s="851"/>
      <c r="R149" s="851"/>
      <c r="S149" s="851"/>
      <c r="T149" s="851"/>
      <c r="U149" s="851"/>
      <c r="V149" s="852"/>
      <c r="W149" s="851"/>
      <c r="X149" s="851"/>
      <c r="Y149" s="851"/>
      <c r="Z149" s="851"/>
      <c r="AA149" s="851"/>
      <c r="AB149" s="303"/>
      <c r="AC149" s="303"/>
      <c r="AD149" s="681" t="str">
        <f>$AD$17</f>
        <v>Cost Plus</v>
      </c>
      <c r="AE149" s="304">
        <f>SUM(AF149:EY149)</f>
        <v>0</v>
      </c>
      <c r="AF149" s="637">
        <f>SUMIF('Cost Plus'!$V$14:$V$114,$AD146,'Cost Plus'!AF$14:AF$114)</f>
        <v>0</v>
      </c>
      <c r="AG149" s="300">
        <f>SUMIF('Cost Plus'!$V$14:$V$114,$AD146,'Cost Plus'!AG$14:AG$114)</f>
        <v>0</v>
      </c>
      <c r="AH149" s="300">
        <f>SUMIF('Cost Plus'!$V$14:$V$114,$AD146,'Cost Plus'!AH$14:AH$114)</f>
        <v>0</v>
      </c>
      <c r="AI149" s="300">
        <f>SUMIF('Cost Plus'!$V$14:$V$114,$AD146,'Cost Plus'!AI$14:AI$114)</f>
        <v>0</v>
      </c>
      <c r="AJ149" s="300">
        <f>SUMIF('Cost Plus'!$V$14:$V$114,$AD146,'Cost Plus'!AJ$14:AJ$114)</f>
        <v>0</v>
      </c>
      <c r="AK149" s="300">
        <f>SUMIF('Cost Plus'!$V$14:$V$114,$AD146,'Cost Plus'!AK$14:AK$114)</f>
        <v>0</v>
      </c>
      <c r="AL149" s="300">
        <f>SUMIF('Cost Plus'!$V$14:$V$114,$AD146,'Cost Plus'!AL$14:AL$114)</f>
        <v>0</v>
      </c>
      <c r="AM149" s="300">
        <f>SUMIF('Cost Plus'!$V$14:$V$114,$AD146,'Cost Plus'!AM$14:AM$114)</f>
        <v>0</v>
      </c>
      <c r="AN149" s="300">
        <f>SUMIF('Cost Plus'!$V$14:$V$114,$AD146,'Cost Plus'!AN$14:AN$114)</f>
        <v>0</v>
      </c>
      <c r="AO149" s="300">
        <f>SUMIF('Cost Plus'!$V$14:$V$114,$AD146,'Cost Plus'!AO$14:AO$114)</f>
        <v>0</v>
      </c>
      <c r="AP149" s="300">
        <f>SUMIF('Cost Plus'!$V$14:$V$114,$AD146,'Cost Plus'!AP$14:AP$114)</f>
        <v>0</v>
      </c>
      <c r="AQ149" s="300">
        <f>SUMIF('Cost Plus'!$V$14:$V$114,$AD146,'Cost Plus'!AQ$14:AQ$114)</f>
        <v>0</v>
      </c>
      <c r="AR149" s="300">
        <f>SUMIF('Cost Plus'!$V$14:$V$114,$AD146,'Cost Plus'!AR$14:AR$114)</f>
        <v>0</v>
      </c>
      <c r="AS149" s="300">
        <f>SUMIF('Cost Plus'!$V$14:$V$114,$AD146,'Cost Plus'!AS$14:AS$114)</f>
        <v>0</v>
      </c>
      <c r="AT149" s="300">
        <f>SUMIF('Cost Plus'!$V$14:$V$114,$AD146,'Cost Plus'!AT$14:AT$114)</f>
        <v>0</v>
      </c>
      <c r="AU149" s="300">
        <f>SUMIF('Cost Plus'!$V$14:$V$114,$AD146,'Cost Plus'!AU$14:AU$114)</f>
        <v>0</v>
      </c>
      <c r="AV149" s="300">
        <f>SUMIF('Cost Plus'!$V$14:$V$114,$AD146,'Cost Plus'!AV$14:AV$114)</f>
        <v>0</v>
      </c>
      <c r="AW149" s="300">
        <f>SUMIF('Cost Plus'!$V$14:$V$114,$AD146,'Cost Plus'!AW$14:AW$114)</f>
        <v>0</v>
      </c>
      <c r="AX149" s="300">
        <f>SUMIF('Cost Plus'!$V$14:$V$114,$AD146,'Cost Plus'!AX$14:AX$114)</f>
        <v>0</v>
      </c>
      <c r="AY149" s="300">
        <f>SUMIF('Cost Plus'!$V$14:$V$114,$AD146,'Cost Plus'!AY$14:AY$114)</f>
        <v>0</v>
      </c>
      <c r="AZ149" s="300">
        <f>SUMIF('Cost Plus'!$V$14:$V$114,$AD146,'Cost Plus'!AZ$14:AZ$114)</f>
        <v>0</v>
      </c>
      <c r="BA149" s="300">
        <f>SUMIF('Cost Plus'!$V$14:$V$114,$AD146,'Cost Plus'!BA$14:BA$114)</f>
        <v>0</v>
      </c>
      <c r="BB149" s="300">
        <f>SUMIF('Cost Plus'!$V$14:$V$114,$AD146,'Cost Plus'!BB$14:BB$114)</f>
        <v>0</v>
      </c>
      <c r="BC149" s="300">
        <f>SUMIF('Cost Plus'!$V$14:$V$114,$AD146,'Cost Plus'!BC$14:BC$114)</f>
        <v>0</v>
      </c>
      <c r="BD149" s="300">
        <f>SUMIF('Cost Plus'!$V$14:$V$114,$AD146,'Cost Plus'!BD$14:BD$114)</f>
        <v>0</v>
      </c>
      <c r="BE149" s="300">
        <f>SUMIF('Cost Plus'!$V$14:$V$114,$AD146,'Cost Plus'!BE$14:BE$114)</f>
        <v>0</v>
      </c>
      <c r="BF149" s="300">
        <f>SUMIF('Cost Plus'!$V$14:$V$114,$AD146,'Cost Plus'!BF$14:BF$114)</f>
        <v>0</v>
      </c>
      <c r="BG149" s="300">
        <f>SUMIF('Cost Plus'!$V$14:$V$114,$AD146,'Cost Plus'!BG$14:BG$114)</f>
        <v>0</v>
      </c>
      <c r="BH149" s="300">
        <f>SUMIF('Cost Plus'!$V$14:$V$114,$AD146,'Cost Plus'!BH$14:BH$114)</f>
        <v>0</v>
      </c>
      <c r="BI149" s="300">
        <f>SUMIF('Cost Plus'!$V$14:$V$114,$AD146,'Cost Plus'!BI$14:BI$114)</f>
        <v>0</v>
      </c>
      <c r="BJ149" s="300">
        <f>SUMIF('Cost Plus'!$V$14:$V$114,$AD146,'Cost Plus'!BJ$14:BJ$114)</f>
        <v>0</v>
      </c>
      <c r="BK149" s="300">
        <f>SUMIF('Cost Plus'!$V$14:$V$114,$AD146,'Cost Plus'!BK$14:BK$114)</f>
        <v>0</v>
      </c>
      <c r="BL149" s="300">
        <f>SUMIF('Cost Plus'!$V$14:$V$114,$AD146,'Cost Plus'!BL$14:BL$114)</f>
        <v>0</v>
      </c>
      <c r="BM149" s="300">
        <f>SUMIF('Cost Plus'!$V$14:$V$114,$AD146,'Cost Plus'!BM$14:BM$114)</f>
        <v>0</v>
      </c>
      <c r="BN149" s="300">
        <f>SUMIF('Cost Plus'!$V$14:$V$114,$AD146,'Cost Plus'!BN$14:BN$114)</f>
        <v>0</v>
      </c>
      <c r="BO149" s="300">
        <f>SUMIF('Cost Plus'!$V$14:$V$114,$AD146,'Cost Plus'!BO$14:BO$114)</f>
        <v>0</v>
      </c>
      <c r="BP149" s="300">
        <f>SUMIF('Cost Plus'!$V$14:$V$114,$AD146,'Cost Plus'!BP$14:BP$114)</f>
        <v>0</v>
      </c>
      <c r="BQ149" s="300">
        <f>SUMIF('Cost Plus'!$V$14:$V$114,$AD146,'Cost Plus'!BQ$14:BQ$114)</f>
        <v>0</v>
      </c>
      <c r="BR149" s="300">
        <f>SUMIF('Cost Plus'!$V$14:$V$114,$AD146,'Cost Plus'!BR$14:BR$114)</f>
        <v>0</v>
      </c>
      <c r="BS149" s="300">
        <f>SUMIF('Cost Plus'!$V$14:$V$114,$AD146,'Cost Plus'!BS$14:BS$114)</f>
        <v>0</v>
      </c>
      <c r="BT149" s="300">
        <f>SUMIF('Cost Plus'!$V$14:$V$114,$AD146,'Cost Plus'!BT$14:BT$114)</f>
        <v>0</v>
      </c>
      <c r="BU149" s="300">
        <f>SUMIF('Cost Plus'!$V$14:$V$114,$AD146,'Cost Plus'!BU$14:BU$114)</f>
        <v>0</v>
      </c>
      <c r="BV149" s="300">
        <f>SUMIF('Cost Plus'!$V$14:$V$114,$AD146,'Cost Plus'!BV$14:BV$114)</f>
        <v>0</v>
      </c>
      <c r="BW149" s="300">
        <f>SUMIF('Cost Plus'!$V$14:$V$114,$AD146,'Cost Plus'!BW$14:BW$114)</f>
        <v>0</v>
      </c>
      <c r="BX149" s="300">
        <f>SUMIF('Cost Plus'!$V$14:$V$114,$AD146,'Cost Plus'!BX$14:BX$114)</f>
        <v>0</v>
      </c>
      <c r="BY149" s="300">
        <f>SUMIF('Cost Plus'!$V$14:$V$114,$AD146,'Cost Plus'!BY$14:BY$114)</f>
        <v>0</v>
      </c>
      <c r="BZ149" s="300">
        <f>SUMIF('Cost Plus'!$V$14:$V$114,$AD146,'Cost Plus'!BZ$14:BZ$114)</f>
        <v>0</v>
      </c>
      <c r="CA149" s="300">
        <f>SUMIF('Cost Plus'!$V$14:$V$114,$AD146,'Cost Plus'!CA$14:CA$114)</f>
        <v>0</v>
      </c>
      <c r="CB149" s="300">
        <f>SUMIF('Cost Plus'!$V$14:$V$114,$AD146,'Cost Plus'!CB$14:CB$114)</f>
        <v>0</v>
      </c>
      <c r="CC149" s="300">
        <f>SUMIF('Cost Plus'!$V$14:$V$114,$AD146,'Cost Plus'!CC$14:CC$114)</f>
        <v>0</v>
      </c>
      <c r="CD149" s="300">
        <f>SUMIF('Cost Plus'!$V$14:$V$114,$AD146,'Cost Plus'!CD$14:CD$114)</f>
        <v>0</v>
      </c>
      <c r="CE149" s="300">
        <f>SUMIF('Cost Plus'!$V$14:$V$114,$AD146,'Cost Plus'!CE$14:CE$114)</f>
        <v>0</v>
      </c>
      <c r="CF149" s="300">
        <f>SUMIF('Cost Plus'!$V$14:$V$114,$AD146,'Cost Plus'!CF$14:CF$114)</f>
        <v>0</v>
      </c>
      <c r="CG149" s="300">
        <f>SUMIF('Cost Plus'!$V$14:$V$114,$AD146,'Cost Plus'!CG$14:CG$114)</f>
        <v>0</v>
      </c>
      <c r="CH149" s="300">
        <f>SUMIF('Cost Plus'!$V$14:$V$114,$AD146,'Cost Plus'!CH$14:CH$114)</f>
        <v>0</v>
      </c>
      <c r="CI149" s="300">
        <f>SUMIF('Cost Plus'!$V$14:$V$114,$AD146,'Cost Plus'!CI$14:CI$114)</f>
        <v>0</v>
      </c>
      <c r="CJ149" s="300">
        <f>SUMIF('Cost Plus'!$V$14:$V$114,$AD146,'Cost Plus'!CJ$14:CJ$114)</f>
        <v>0</v>
      </c>
      <c r="CK149" s="300">
        <f>SUMIF('Cost Plus'!$V$14:$V$114,$AD146,'Cost Plus'!CK$14:CK$114)</f>
        <v>0</v>
      </c>
      <c r="CL149" s="300">
        <f>SUMIF('Cost Plus'!$V$14:$V$114,$AD146,'Cost Plus'!CL$14:CL$114)</f>
        <v>0</v>
      </c>
      <c r="CM149" s="300">
        <f>SUMIF('Cost Plus'!$V$14:$V$114,$AD146,'Cost Plus'!CM$14:CM$114)</f>
        <v>0</v>
      </c>
      <c r="CN149" s="300">
        <f>SUMIF('Cost Plus'!$V$14:$V$114,$AD146,'Cost Plus'!CN$14:CN$114)</f>
        <v>0</v>
      </c>
      <c r="CO149" s="300">
        <f>SUMIF('Cost Plus'!$V$14:$V$114,$AD146,'Cost Plus'!CO$14:CO$114)</f>
        <v>0</v>
      </c>
      <c r="CP149" s="300">
        <f>SUMIF('Cost Plus'!$V$14:$V$114,$AD146,'Cost Plus'!CP$14:CP$114)</f>
        <v>0</v>
      </c>
      <c r="CQ149" s="300">
        <f>SUMIF('Cost Plus'!$V$14:$V$114,$AD146,'Cost Plus'!CQ$14:CQ$114)</f>
        <v>0</v>
      </c>
      <c r="CR149" s="300">
        <f>SUMIF('Cost Plus'!$V$14:$V$114,$AD146,'Cost Plus'!CR$14:CR$114)</f>
        <v>0</v>
      </c>
      <c r="CS149" s="300">
        <f>SUMIF('Cost Plus'!$V$14:$V$114,$AD146,'Cost Plus'!CS$14:CS$114)</f>
        <v>0</v>
      </c>
      <c r="CT149" s="300">
        <f>SUMIF('Cost Plus'!$V$14:$V$114,$AD146,'Cost Plus'!CT$14:CT$114)</f>
        <v>0</v>
      </c>
      <c r="CU149" s="300">
        <f>SUMIF('Cost Plus'!$V$14:$V$114,$AD146,'Cost Plus'!CU$14:CU$114)</f>
        <v>0</v>
      </c>
      <c r="CV149" s="300">
        <f>SUMIF('Cost Plus'!$V$14:$V$114,$AD146,'Cost Plus'!CV$14:CV$114)</f>
        <v>0</v>
      </c>
      <c r="CW149" s="300">
        <f>SUMIF('Cost Plus'!$V$14:$V$114,$AD146,'Cost Plus'!CW$14:CW$114)</f>
        <v>0</v>
      </c>
      <c r="CX149" s="300">
        <f>SUMIF('Cost Plus'!$V$14:$V$114,$AD146,'Cost Plus'!CX$14:CX$114)</f>
        <v>0</v>
      </c>
      <c r="CY149" s="300">
        <f>SUMIF('Cost Plus'!$V$14:$V$114,$AD146,'Cost Plus'!CY$14:CY$114)</f>
        <v>0</v>
      </c>
      <c r="CZ149" s="300">
        <f>SUMIF('Cost Plus'!$V$14:$V$114,$AD146,'Cost Plus'!CZ$14:CZ$114)</f>
        <v>0</v>
      </c>
      <c r="DA149" s="300">
        <f>SUMIF('Cost Plus'!$V$14:$V$114,$AD146,'Cost Plus'!DA$14:DA$114)</f>
        <v>0</v>
      </c>
      <c r="DB149" s="300">
        <f>SUMIF('Cost Plus'!$V$14:$V$114,$AD146,'Cost Plus'!DB$14:DB$114)</f>
        <v>0</v>
      </c>
      <c r="DC149" s="300">
        <f>SUMIF('Cost Plus'!$V$14:$V$114,$AD146,'Cost Plus'!DC$14:DC$114)</f>
        <v>0</v>
      </c>
      <c r="DD149" s="300">
        <f>SUMIF('Cost Plus'!$V$14:$V$114,$AD146,'Cost Plus'!DD$14:DD$114)</f>
        <v>0</v>
      </c>
      <c r="DE149" s="300">
        <f>SUMIF('Cost Plus'!$V$14:$V$114,$AD146,'Cost Plus'!DE$14:DE$114)</f>
        <v>0</v>
      </c>
      <c r="DF149" s="300">
        <f>SUMIF('Cost Plus'!$V$14:$V$114,$AD146,'Cost Plus'!DF$14:DF$114)</f>
        <v>0</v>
      </c>
      <c r="DG149" s="300">
        <f>SUMIF('Cost Plus'!$V$14:$V$114,$AD146,'Cost Plus'!DG$14:DG$114)</f>
        <v>0</v>
      </c>
      <c r="DH149" s="300">
        <f>SUMIF('Cost Plus'!$V$14:$V$114,$AD146,'Cost Plus'!DH$14:DH$114)</f>
        <v>0</v>
      </c>
      <c r="DI149" s="300">
        <f>SUMIF('Cost Plus'!$V$14:$V$114,$AD146,'Cost Plus'!DI$14:DI$114)</f>
        <v>0</v>
      </c>
      <c r="DJ149" s="300">
        <f>SUMIF('Cost Plus'!$V$14:$V$114,$AD146,'Cost Plus'!DJ$14:DJ$114)</f>
        <v>0</v>
      </c>
      <c r="DK149" s="300">
        <f>SUMIF('Cost Plus'!$V$14:$V$114,$AD146,'Cost Plus'!DK$14:DK$114)</f>
        <v>0</v>
      </c>
      <c r="DL149" s="300">
        <f>SUMIF('Cost Plus'!$V$14:$V$114,$AD146,'Cost Plus'!DL$14:DL$114)</f>
        <v>0</v>
      </c>
      <c r="DM149" s="300">
        <f>SUMIF('Cost Plus'!$V$14:$V$114,$AD146,'Cost Plus'!DM$14:DM$114)</f>
        <v>0</v>
      </c>
      <c r="DN149" s="300">
        <f>SUMIF('Cost Plus'!$V$14:$V$114,$AD146,'Cost Plus'!DN$14:DN$114)</f>
        <v>0</v>
      </c>
      <c r="DO149" s="300">
        <f>SUMIF('Cost Plus'!$V$14:$V$114,$AD146,'Cost Plus'!DO$14:DO$114)</f>
        <v>0</v>
      </c>
      <c r="DP149" s="300">
        <f>SUMIF('Cost Plus'!$V$14:$V$114,$AD146,'Cost Plus'!DP$14:DP$114)</f>
        <v>0</v>
      </c>
      <c r="DQ149" s="300">
        <f>SUMIF('Cost Plus'!$V$14:$V$114,$AD146,'Cost Plus'!DQ$14:DQ$114)</f>
        <v>0</v>
      </c>
      <c r="DR149" s="300">
        <f>SUMIF('Cost Plus'!$V$14:$V$114,$AD146,'Cost Plus'!DR$14:DR$114)</f>
        <v>0</v>
      </c>
      <c r="DS149" s="300">
        <f>SUMIF('Cost Plus'!$V$14:$V$114,$AD146,'Cost Plus'!DS$14:DS$114)</f>
        <v>0</v>
      </c>
      <c r="DT149" s="300">
        <f>SUMIF('Cost Plus'!$V$14:$V$114,$AD146,'Cost Plus'!DT$14:DT$114)</f>
        <v>0</v>
      </c>
      <c r="DU149" s="300">
        <f>SUMIF('Cost Plus'!$V$14:$V$114,$AD146,'Cost Plus'!DU$14:DU$114)</f>
        <v>0</v>
      </c>
      <c r="DV149" s="300">
        <f>SUMIF('Cost Plus'!$V$14:$V$114,$AD146,'Cost Plus'!DV$14:DV$114)</f>
        <v>0</v>
      </c>
      <c r="DW149" s="300">
        <f>SUMIF('Cost Plus'!$V$14:$V$114,$AD146,'Cost Plus'!DW$14:DW$114)</f>
        <v>0</v>
      </c>
      <c r="DX149" s="300">
        <f>SUMIF('Cost Plus'!$V$14:$V$114,$AD146,'Cost Plus'!DX$14:DX$114)</f>
        <v>0</v>
      </c>
      <c r="DY149" s="300">
        <f>SUMIF('Cost Plus'!$V$14:$V$114,$AD146,'Cost Plus'!DY$14:DY$114)</f>
        <v>0</v>
      </c>
      <c r="DZ149" s="300">
        <f>SUMIF('Cost Plus'!$V$14:$V$114,$AD146,'Cost Plus'!DZ$14:DZ$114)</f>
        <v>0</v>
      </c>
      <c r="EA149" s="300">
        <f>SUMIF('Cost Plus'!$V$14:$V$114,$AD146,'Cost Plus'!EA$14:EA$114)</f>
        <v>0</v>
      </c>
      <c r="EB149" s="300">
        <f>SUMIF('Cost Plus'!$V$14:$V$114,$AD146,'Cost Plus'!EB$14:EB$114)</f>
        <v>0</v>
      </c>
      <c r="EC149" s="300">
        <f>SUMIF('Cost Plus'!$V$14:$V$114,$AD146,'Cost Plus'!EC$14:EC$114)</f>
        <v>0</v>
      </c>
      <c r="ED149" s="300">
        <f>SUMIF('Cost Plus'!$V$14:$V$114,$AD146,'Cost Plus'!ED$14:ED$114)</f>
        <v>0</v>
      </c>
      <c r="EE149" s="300">
        <f>SUMIF('Cost Plus'!$V$14:$V$114,$AD146,'Cost Plus'!EE$14:EE$114)</f>
        <v>0</v>
      </c>
      <c r="EF149" s="300">
        <f>SUMIF('Cost Plus'!$V$14:$V$114,$AD146,'Cost Plus'!EF$14:EF$114)</f>
        <v>0</v>
      </c>
      <c r="EG149" s="300">
        <f>SUMIF('Cost Plus'!$V$14:$V$114,$AD146,'Cost Plus'!EG$14:EG$114)</f>
        <v>0</v>
      </c>
      <c r="EH149" s="300">
        <f>SUMIF('Cost Plus'!$V$14:$V$114,$AD146,'Cost Plus'!EH$14:EH$114)</f>
        <v>0</v>
      </c>
      <c r="EI149" s="300">
        <f>SUMIF('Cost Plus'!$V$14:$V$114,$AD146,'Cost Plus'!EI$14:EI$114)</f>
        <v>0</v>
      </c>
      <c r="EJ149" s="300">
        <f>SUMIF('Cost Plus'!$V$14:$V$114,$AD146,'Cost Plus'!EJ$14:EJ$114)</f>
        <v>0</v>
      </c>
      <c r="EK149" s="300">
        <f>SUMIF('Cost Plus'!$V$14:$V$114,$AD146,'Cost Plus'!EK$14:EK$114)</f>
        <v>0</v>
      </c>
      <c r="EL149" s="300">
        <f>SUMIF('Cost Plus'!$V$14:$V$114,$AD146,'Cost Plus'!EL$14:EL$114)</f>
        <v>0</v>
      </c>
      <c r="EM149" s="300">
        <f>SUMIF('Cost Plus'!$V$14:$V$114,$AD146,'Cost Plus'!EM$14:EM$114)</f>
        <v>0</v>
      </c>
      <c r="EN149" s="300">
        <f>SUMIF('Cost Plus'!$V$14:$V$114,$AD146,'Cost Plus'!EN$14:EN$114)</f>
        <v>0</v>
      </c>
      <c r="EO149" s="300">
        <f>SUMIF('Cost Plus'!$V$14:$V$114,$AD146,'Cost Plus'!EO$14:EO$114)</f>
        <v>0</v>
      </c>
      <c r="EP149" s="300">
        <f>SUMIF('Cost Plus'!$V$14:$V$114,$AD146,'Cost Plus'!EP$14:EP$114)</f>
        <v>0</v>
      </c>
      <c r="EQ149" s="300">
        <f>SUMIF('Cost Plus'!$V$14:$V$114,$AD146,'Cost Plus'!EQ$14:EQ$114)</f>
        <v>0</v>
      </c>
      <c r="ER149" s="300">
        <f>SUMIF('Cost Plus'!$V$14:$V$114,$AD146,'Cost Plus'!ER$14:ER$114)</f>
        <v>0</v>
      </c>
      <c r="ES149" s="300">
        <f>SUMIF('Cost Plus'!$V$14:$V$114,$AD146,'Cost Plus'!ES$14:ES$114)</f>
        <v>0</v>
      </c>
      <c r="ET149" s="300">
        <f>SUMIF('Cost Plus'!$V$14:$V$114,$AD146,'Cost Plus'!ET$14:ET$114)</f>
        <v>0</v>
      </c>
      <c r="EU149" s="300">
        <f>SUMIF('Cost Plus'!$V$14:$V$114,$AD146,'Cost Plus'!EU$14:EU$114)</f>
        <v>0</v>
      </c>
      <c r="EV149" s="300">
        <f>SUMIF('Cost Plus'!$V$14:$V$114,$AD146,'Cost Plus'!EV$14:EV$114)</f>
        <v>0</v>
      </c>
      <c r="EW149" s="638">
        <f>SUMIF('Cost Plus'!$V$14:$V$114,$AD146,'Cost Plus'!EW$14:EW$114)</f>
        <v>0</v>
      </c>
      <c r="EX149" s="639">
        <f>SUMIF('Cost Plus'!$V$14:$V$114,$AD146,'Cost Plus'!EX$14:EX$114)</f>
        <v>0</v>
      </c>
      <c r="EY149" s="612"/>
      <c r="FB149" s="612"/>
    </row>
    <row r="150" spans="1:158" s="86" customFormat="1" ht="12.75" hidden="1" customHeight="1" outlineLevel="2" thickBot="1">
      <c r="A150" s="303"/>
      <c r="B150" s="303"/>
      <c r="C150" s="640"/>
      <c r="D150" s="848"/>
      <c r="E150" s="853"/>
      <c r="F150" s="854"/>
      <c r="G150" s="854"/>
      <c r="H150" s="854"/>
      <c r="I150" s="854"/>
      <c r="J150" s="854"/>
      <c r="K150" s="854"/>
      <c r="L150" s="854"/>
      <c r="M150" s="854"/>
      <c r="N150" s="854"/>
      <c r="O150" s="854"/>
      <c r="P150" s="854"/>
      <c r="Q150" s="854"/>
      <c r="R150" s="854"/>
      <c r="S150" s="854"/>
      <c r="T150" s="854"/>
      <c r="U150" s="854"/>
      <c r="V150" s="855"/>
      <c r="W150" s="854"/>
      <c r="X150" s="854"/>
      <c r="Y150" s="854"/>
      <c r="Z150" s="854"/>
      <c r="AA150" s="854"/>
      <c r="AB150" s="853"/>
      <c r="AC150" s="853"/>
      <c r="AD150" s="682" t="str">
        <f>$AD$18</f>
        <v>% Cost Plus to date</v>
      </c>
      <c r="AE150" s="641">
        <f>MAX(AF150:EY150)</f>
        <v>0</v>
      </c>
      <c r="AF150" s="642">
        <f>IF($AE149=0,0,SUM($AF149:AF149)/$AE149)</f>
        <v>0</v>
      </c>
      <c r="AG150" s="643">
        <f>IF($AE149=0,0,SUM($AF149:AG149)/$AE149)</f>
        <v>0</v>
      </c>
      <c r="AH150" s="643">
        <f>IF($AE149=0,0,SUM($AF149:AH149)/$AE149)</f>
        <v>0</v>
      </c>
      <c r="AI150" s="643">
        <f>IF($AE149=0,0,SUM($AF149:AI149)/$AE149)</f>
        <v>0</v>
      </c>
      <c r="AJ150" s="643">
        <f>IF($AE149=0,0,SUM($AF149:AJ149)/$AE149)</f>
        <v>0</v>
      </c>
      <c r="AK150" s="643">
        <f>IF($AE149=0,0,SUM($AF149:AK149)/$AE149)</f>
        <v>0</v>
      </c>
      <c r="AL150" s="643">
        <f>IF($AE149=0,0,SUM($AF149:AL149)/$AE149)</f>
        <v>0</v>
      </c>
      <c r="AM150" s="643">
        <f>IF($AE149=0,0,SUM($AF149:AM149)/$AE149)</f>
        <v>0</v>
      </c>
      <c r="AN150" s="643">
        <f>IF($AE149=0,0,SUM($AF149:AN149)/$AE149)</f>
        <v>0</v>
      </c>
      <c r="AO150" s="643">
        <f>IF($AE149=0,0,SUM($AF149:AO149)/$AE149)</f>
        <v>0</v>
      </c>
      <c r="AP150" s="643">
        <f>IF($AE149=0,0,SUM($AF149:AP149)/$AE149)</f>
        <v>0</v>
      </c>
      <c r="AQ150" s="643">
        <f>IF($AE149=0,0,SUM($AF149:AQ149)/$AE149)</f>
        <v>0</v>
      </c>
      <c r="AR150" s="643">
        <f>IF($AE149=0,0,SUM($AF149:AR149)/$AE149)</f>
        <v>0</v>
      </c>
      <c r="AS150" s="643">
        <f>IF($AE149=0,0,SUM($AF149:AS149)/$AE149)</f>
        <v>0</v>
      </c>
      <c r="AT150" s="643">
        <f>IF($AE149=0,0,SUM($AF149:AT149)/$AE149)</f>
        <v>0</v>
      </c>
      <c r="AU150" s="643">
        <f>IF($AE149=0,0,SUM($AF149:AU149)/$AE149)</f>
        <v>0</v>
      </c>
      <c r="AV150" s="643">
        <f>IF($AE149=0,0,SUM($AF149:AV149)/$AE149)</f>
        <v>0</v>
      </c>
      <c r="AW150" s="643">
        <f>IF($AE149=0,0,SUM($AF149:AW149)/$AE149)</f>
        <v>0</v>
      </c>
      <c r="AX150" s="643">
        <f>IF($AE149=0,0,SUM($AF149:AX149)/$AE149)</f>
        <v>0</v>
      </c>
      <c r="AY150" s="643">
        <f>IF($AE149=0,0,SUM($AF149:AY149)/$AE149)</f>
        <v>0</v>
      </c>
      <c r="AZ150" s="643">
        <f>IF($AE149=0,0,SUM($AF149:AZ149)/$AE149)</f>
        <v>0</v>
      </c>
      <c r="BA150" s="643">
        <f>IF($AE149=0,0,SUM($AF149:BA149)/$AE149)</f>
        <v>0</v>
      </c>
      <c r="BB150" s="643">
        <f>IF($AE149=0,0,SUM($AF149:BB149)/$AE149)</f>
        <v>0</v>
      </c>
      <c r="BC150" s="643">
        <f>IF($AE149=0,0,SUM($AF149:BC149)/$AE149)</f>
        <v>0</v>
      </c>
      <c r="BD150" s="643">
        <f>IF($AE149=0,0,SUM($AF149:BD149)/$AE149)</f>
        <v>0</v>
      </c>
      <c r="BE150" s="643">
        <f>IF($AE149=0,0,SUM($AF149:BE149)/$AE149)</f>
        <v>0</v>
      </c>
      <c r="BF150" s="643">
        <f>IF($AE149=0,0,SUM($AF149:BF149)/$AE149)</f>
        <v>0</v>
      </c>
      <c r="BG150" s="643">
        <f>IF($AE149=0,0,SUM($AF149:BG149)/$AE149)</f>
        <v>0</v>
      </c>
      <c r="BH150" s="643">
        <f>IF($AE149=0,0,SUM($AF149:BH149)/$AE149)</f>
        <v>0</v>
      </c>
      <c r="BI150" s="643">
        <f>IF($AE149=0,0,SUM($AF149:BI149)/$AE149)</f>
        <v>0</v>
      </c>
      <c r="BJ150" s="643">
        <f>IF($AE149=0,0,SUM($AF149:BJ149)/$AE149)</f>
        <v>0</v>
      </c>
      <c r="BK150" s="643">
        <f>IF($AE149=0,0,SUM($AF149:BK149)/$AE149)</f>
        <v>0</v>
      </c>
      <c r="BL150" s="643">
        <f>IF($AE149=0,0,SUM($AF149:BL149)/$AE149)</f>
        <v>0</v>
      </c>
      <c r="BM150" s="643">
        <f>IF($AE149=0,0,SUM($AF149:BM149)/$AE149)</f>
        <v>0</v>
      </c>
      <c r="BN150" s="643">
        <f>IF($AE149=0,0,SUM($AF149:BN149)/$AE149)</f>
        <v>0</v>
      </c>
      <c r="BO150" s="643">
        <f>IF($AE149=0,0,SUM($AF149:BO149)/$AE149)</f>
        <v>0</v>
      </c>
      <c r="BP150" s="643">
        <f>IF($AE149=0,0,SUM($AF149:BP149)/$AE149)</f>
        <v>0</v>
      </c>
      <c r="BQ150" s="643">
        <f>IF($AE149=0,0,SUM($AF149:BQ149)/$AE149)</f>
        <v>0</v>
      </c>
      <c r="BR150" s="643">
        <f>IF($AE149=0,0,SUM($AF149:BR149)/$AE149)</f>
        <v>0</v>
      </c>
      <c r="BS150" s="643">
        <f>IF($AE149=0,0,SUM($AF149:BS149)/$AE149)</f>
        <v>0</v>
      </c>
      <c r="BT150" s="643">
        <f>IF($AE149=0,0,SUM($AF149:BT149)/$AE149)</f>
        <v>0</v>
      </c>
      <c r="BU150" s="643">
        <f>IF($AE149=0,0,SUM($AF149:BU149)/$AE149)</f>
        <v>0</v>
      </c>
      <c r="BV150" s="643">
        <f>IF($AE149=0,0,SUM($AF149:BV149)/$AE149)</f>
        <v>0</v>
      </c>
      <c r="BW150" s="643">
        <f>IF($AE149=0,0,SUM($AF149:BW149)/$AE149)</f>
        <v>0</v>
      </c>
      <c r="BX150" s="643">
        <f>IF($AE149=0,0,SUM($AF149:BX149)/$AE149)</f>
        <v>0</v>
      </c>
      <c r="BY150" s="643">
        <f>IF($AE149=0,0,SUM($AF149:BY149)/$AE149)</f>
        <v>0</v>
      </c>
      <c r="BZ150" s="643">
        <f>IF($AE149=0,0,SUM($AF149:BZ149)/$AE149)</f>
        <v>0</v>
      </c>
      <c r="CA150" s="643">
        <f>IF($AE149=0,0,SUM($AF149:CA149)/$AE149)</f>
        <v>0</v>
      </c>
      <c r="CB150" s="643">
        <f>IF($AE149=0,0,SUM($AF149:CB149)/$AE149)</f>
        <v>0</v>
      </c>
      <c r="CC150" s="643">
        <f>IF($AE149=0,0,SUM($AF149:CC149)/$AE149)</f>
        <v>0</v>
      </c>
      <c r="CD150" s="643">
        <f>IF($AE149=0,0,SUM($AF149:CD149)/$AE149)</f>
        <v>0</v>
      </c>
      <c r="CE150" s="643">
        <f>IF($AE149=0,0,SUM($AF149:CE149)/$AE149)</f>
        <v>0</v>
      </c>
      <c r="CF150" s="643">
        <f>IF($AE149=0,0,SUM($AF149:CF149)/$AE149)</f>
        <v>0</v>
      </c>
      <c r="CG150" s="643">
        <f>IF($AE149=0,0,SUM($AF149:CG149)/$AE149)</f>
        <v>0</v>
      </c>
      <c r="CH150" s="643">
        <f>IF($AE149=0,0,SUM($AF149:CH149)/$AE149)</f>
        <v>0</v>
      </c>
      <c r="CI150" s="643">
        <f>IF($AE149=0,0,SUM($AF149:CI149)/$AE149)</f>
        <v>0</v>
      </c>
      <c r="CJ150" s="643">
        <f>IF($AE149=0,0,SUM($AF149:CJ149)/$AE149)</f>
        <v>0</v>
      </c>
      <c r="CK150" s="643">
        <f>IF($AE149=0,0,SUM($AF149:CK149)/$AE149)</f>
        <v>0</v>
      </c>
      <c r="CL150" s="643">
        <f>IF($AE149=0,0,SUM($AF149:CL149)/$AE149)</f>
        <v>0</v>
      </c>
      <c r="CM150" s="643">
        <f>IF($AE149=0,0,SUM($AF149:CM149)/$AE149)</f>
        <v>0</v>
      </c>
      <c r="CN150" s="643">
        <f>IF($AE149=0,0,SUM($AF149:CN149)/$AE149)</f>
        <v>0</v>
      </c>
      <c r="CO150" s="643">
        <f>IF($AE149=0,0,SUM($AF149:CO149)/$AE149)</f>
        <v>0</v>
      </c>
      <c r="CP150" s="643">
        <f>IF($AE149=0,0,SUM($AF149:CP149)/$AE149)</f>
        <v>0</v>
      </c>
      <c r="CQ150" s="643">
        <f>IF($AE149=0,0,SUM($AF149:CQ149)/$AE149)</f>
        <v>0</v>
      </c>
      <c r="CR150" s="643">
        <f>IF($AE149=0,0,SUM($AF149:CR149)/$AE149)</f>
        <v>0</v>
      </c>
      <c r="CS150" s="643">
        <f>IF($AE149=0,0,SUM($AF149:CS149)/$AE149)</f>
        <v>0</v>
      </c>
      <c r="CT150" s="643">
        <f>IF($AE149=0,0,SUM($AF149:CT149)/$AE149)</f>
        <v>0</v>
      </c>
      <c r="CU150" s="643">
        <f>IF($AE149=0,0,SUM($AF149:CU149)/$AE149)</f>
        <v>0</v>
      </c>
      <c r="CV150" s="643">
        <f>IF($AE149=0,0,SUM($AF149:CV149)/$AE149)</f>
        <v>0</v>
      </c>
      <c r="CW150" s="643">
        <f>IF($AE149=0,0,SUM($AF149:CW149)/$AE149)</f>
        <v>0</v>
      </c>
      <c r="CX150" s="643">
        <f>IF($AE149=0,0,SUM($AF149:CX149)/$AE149)</f>
        <v>0</v>
      </c>
      <c r="CY150" s="643">
        <f>IF($AE149=0,0,SUM($AF149:CY149)/$AE149)</f>
        <v>0</v>
      </c>
      <c r="CZ150" s="643">
        <f>IF($AE149=0,0,SUM($AF149:CZ149)/$AE149)</f>
        <v>0</v>
      </c>
      <c r="DA150" s="643">
        <f>IF($AE149=0,0,SUM($AF149:DA149)/$AE149)</f>
        <v>0</v>
      </c>
      <c r="DB150" s="643">
        <f>IF($AE149=0,0,SUM($AF149:DB149)/$AE149)</f>
        <v>0</v>
      </c>
      <c r="DC150" s="643">
        <f>IF($AE149=0,0,SUM($AF149:DC149)/$AE149)</f>
        <v>0</v>
      </c>
      <c r="DD150" s="643">
        <f>IF($AE149=0,0,SUM($AF149:DD149)/$AE149)</f>
        <v>0</v>
      </c>
      <c r="DE150" s="643">
        <f>IF($AE149=0,0,SUM($AF149:DE149)/$AE149)</f>
        <v>0</v>
      </c>
      <c r="DF150" s="643">
        <f>IF($AE149=0,0,SUM($AF149:DF149)/$AE149)</f>
        <v>0</v>
      </c>
      <c r="DG150" s="643">
        <f>IF($AE149=0,0,SUM($AF149:DG149)/$AE149)</f>
        <v>0</v>
      </c>
      <c r="DH150" s="643">
        <f>IF($AE149=0,0,SUM($AF149:DH149)/$AE149)</f>
        <v>0</v>
      </c>
      <c r="DI150" s="643">
        <f>IF($AE149=0,0,SUM($AF149:DI149)/$AE149)</f>
        <v>0</v>
      </c>
      <c r="DJ150" s="643">
        <f>IF($AE149=0,0,SUM($AF149:DJ149)/$AE149)</f>
        <v>0</v>
      </c>
      <c r="DK150" s="643">
        <f>IF($AE149=0,0,SUM($AF149:DK149)/$AE149)</f>
        <v>0</v>
      </c>
      <c r="DL150" s="643">
        <f>IF($AE149=0,0,SUM($AF149:DL149)/$AE149)</f>
        <v>0</v>
      </c>
      <c r="DM150" s="643">
        <f>IF($AE149=0,0,SUM($AF149:DM149)/$AE149)</f>
        <v>0</v>
      </c>
      <c r="DN150" s="643">
        <f>IF($AE149=0,0,SUM($AF149:DN149)/$AE149)</f>
        <v>0</v>
      </c>
      <c r="DO150" s="643">
        <f>IF($AE149=0,0,SUM($AF149:DO149)/$AE149)</f>
        <v>0</v>
      </c>
      <c r="DP150" s="643">
        <f>IF($AE149=0,0,SUM($AF149:DP149)/$AE149)</f>
        <v>0</v>
      </c>
      <c r="DQ150" s="643">
        <f>IF($AE149=0,0,SUM($AF149:DQ149)/$AE149)</f>
        <v>0</v>
      </c>
      <c r="DR150" s="643">
        <f>IF($AE149=0,0,SUM($AF149:DR149)/$AE149)</f>
        <v>0</v>
      </c>
      <c r="DS150" s="643">
        <f>IF($AE149=0,0,SUM($AF149:DS149)/$AE149)</f>
        <v>0</v>
      </c>
      <c r="DT150" s="643">
        <f>IF($AE149=0,0,SUM($AF149:DT149)/$AE149)</f>
        <v>0</v>
      </c>
      <c r="DU150" s="643">
        <f>IF($AE149=0,0,SUM($AF149:DU149)/$AE149)</f>
        <v>0</v>
      </c>
      <c r="DV150" s="643">
        <f>IF($AE149=0,0,SUM($AF149:DV149)/$AE149)</f>
        <v>0</v>
      </c>
      <c r="DW150" s="643">
        <f>IF($AE149=0,0,SUM($AF149:DW149)/$AE149)</f>
        <v>0</v>
      </c>
      <c r="DX150" s="643">
        <f>IF($AE149=0,0,SUM($AF149:DX149)/$AE149)</f>
        <v>0</v>
      </c>
      <c r="DY150" s="643">
        <f>IF($AE149=0,0,SUM($AF149:DY149)/$AE149)</f>
        <v>0</v>
      </c>
      <c r="DZ150" s="643">
        <f>IF($AE149=0,0,SUM($AF149:DZ149)/$AE149)</f>
        <v>0</v>
      </c>
      <c r="EA150" s="643">
        <f>IF($AE149=0,0,SUM($AF149:EA149)/$AE149)</f>
        <v>0</v>
      </c>
      <c r="EB150" s="643">
        <f>IF($AE149=0,0,SUM($AF149:EB149)/$AE149)</f>
        <v>0</v>
      </c>
      <c r="EC150" s="643">
        <f>IF($AE149=0,0,SUM($AF149:EC149)/$AE149)</f>
        <v>0</v>
      </c>
      <c r="ED150" s="643">
        <f>IF($AE149=0,0,SUM($AF149:ED149)/$AE149)</f>
        <v>0</v>
      </c>
      <c r="EE150" s="643">
        <f>IF($AE149=0,0,SUM($AF149:EE149)/$AE149)</f>
        <v>0</v>
      </c>
      <c r="EF150" s="643">
        <f>IF($AE149=0,0,SUM($AF149:EF149)/$AE149)</f>
        <v>0</v>
      </c>
      <c r="EG150" s="643">
        <f>IF($AE149=0,0,SUM($AF149:EG149)/$AE149)</f>
        <v>0</v>
      </c>
      <c r="EH150" s="643">
        <f>IF($AE149=0,0,SUM($AF149:EH149)/$AE149)</f>
        <v>0</v>
      </c>
      <c r="EI150" s="643">
        <f>IF($AE149=0,0,SUM($AF149:EI149)/$AE149)</f>
        <v>0</v>
      </c>
      <c r="EJ150" s="643">
        <f>IF($AE149=0,0,SUM($AF149:EJ149)/$AE149)</f>
        <v>0</v>
      </c>
      <c r="EK150" s="643">
        <f>IF($AE149=0,0,SUM($AF149:EK149)/$AE149)</f>
        <v>0</v>
      </c>
      <c r="EL150" s="643">
        <f>IF($AE149=0,0,SUM($AF149:EL149)/$AE149)</f>
        <v>0</v>
      </c>
      <c r="EM150" s="643">
        <f>IF($AE149=0,0,SUM($AF149:EM149)/$AE149)</f>
        <v>0</v>
      </c>
      <c r="EN150" s="643">
        <f>IF($AE149=0,0,SUM($AF149:EN149)/$AE149)</f>
        <v>0</v>
      </c>
      <c r="EO150" s="643">
        <f>IF($AE149=0,0,SUM($AF149:EO149)/$AE149)</f>
        <v>0</v>
      </c>
      <c r="EP150" s="643">
        <f>IF($AE149=0,0,SUM($AF149:EP149)/$AE149)</f>
        <v>0</v>
      </c>
      <c r="EQ150" s="643">
        <f>IF($AE149=0,0,SUM($AF149:EQ149)/$AE149)</f>
        <v>0</v>
      </c>
      <c r="ER150" s="643">
        <f>IF($AE149=0,0,SUM($AF149:ER149)/$AE149)</f>
        <v>0</v>
      </c>
      <c r="ES150" s="643">
        <f>IF($AE149=0,0,SUM($AF149:ES149)/$AE149)</f>
        <v>0</v>
      </c>
      <c r="ET150" s="643">
        <f>IF($AE149=0,0,SUM($AF149:ET149)/$AE149)</f>
        <v>0</v>
      </c>
      <c r="EU150" s="643">
        <f>IF($AE149=0,0,SUM($AF149:EU149)/$AE149)</f>
        <v>0</v>
      </c>
      <c r="EV150" s="643">
        <f>IF($AE149=0,0,SUM($AF149:EV149)/$AE149)</f>
        <v>0</v>
      </c>
      <c r="EW150" s="643">
        <f>IF($AE149=0,0,SUM($AF149:EW149)/$AE149)</f>
        <v>0</v>
      </c>
      <c r="EX150" s="644">
        <f>IF($AE149=0,0,SUM($AF149:EX149)/$AE149)</f>
        <v>0</v>
      </c>
      <c r="EY150" s="612"/>
      <c r="EZ150" s="863">
        <f>IF($AE149=0,0,IF(ABS(1-$AE150)&gt;(ErrTol/1000),1,0))</f>
        <v>0</v>
      </c>
      <c r="FB150" s="612"/>
    </row>
    <row r="151" spans="1:158" s="86" customFormat="1" ht="12.75" hidden="1" customHeight="1" outlineLevel="2" thickTop="1">
      <c r="A151" s="303"/>
      <c r="B151" s="303"/>
      <c r="C151" s="645"/>
      <c r="D151" s="856"/>
      <c r="E151" s="857"/>
      <c r="F151" s="858"/>
      <c r="G151" s="858"/>
      <c r="H151" s="858"/>
      <c r="I151" s="858"/>
      <c r="J151" s="858"/>
      <c r="K151" s="858"/>
      <c r="L151" s="858"/>
      <c r="M151" s="858"/>
      <c r="N151" s="858"/>
      <c r="O151" s="858"/>
      <c r="P151" s="858"/>
      <c r="Q151" s="858"/>
      <c r="R151" s="858"/>
      <c r="S151" s="858"/>
      <c r="T151" s="858"/>
      <c r="U151" s="858"/>
      <c r="V151" s="859"/>
      <c r="W151" s="858"/>
      <c r="X151" s="858"/>
      <c r="Y151" s="858"/>
      <c r="Z151" s="858"/>
      <c r="AA151" s="858"/>
      <c r="AB151" s="857"/>
      <c r="AC151" s="857"/>
      <c r="AD151" s="334" t="str">
        <f>$AD$19</f>
        <v>Charging Profile (eg. Milestones, Service Charges)</v>
      </c>
      <c r="AE151" s="646">
        <f>SUM(AF151:EY151)</f>
        <v>0</v>
      </c>
      <c r="AF151" s="529"/>
      <c r="AG151" s="530"/>
      <c r="AH151" s="530"/>
      <c r="AI151" s="530"/>
      <c r="AJ151" s="530"/>
      <c r="AK151" s="530"/>
      <c r="AL151" s="530"/>
      <c r="AM151" s="530"/>
      <c r="AN151" s="530"/>
      <c r="AO151" s="530"/>
      <c r="AP151" s="530"/>
      <c r="AQ151" s="530"/>
      <c r="AR151" s="530"/>
      <c r="AS151" s="530"/>
      <c r="AT151" s="530"/>
      <c r="AU151" s="530"/>
      <c r="AV151" s="530"/>
      <c r="AW151" s="530"/>
      <c r="AX151" s="530"/>
      <c r="AY151" s="530"/>
      <c r="AZ151" s="530"/>
      <c r="BA151" s="530"/>
      <c r="BB151" s="530"/>
      <c r="BC151" s="530"/>
      <c r="BD151" s="530"/>
      <c r="BE151" s="530"/>
      <c r="BF151" s="530"/>
      <c r="BG151" s="530"/>
      <c r="BH151" s="530"/>
      <c r="BI151" s="530"/>
      <c r="BJ151" s="530"/>
      <c r="BK151" s="530"/>
      <c r="BL151" s="530"/>
      <c r="BM151" s="530"/>
      <c r="BN151" s="530"/>
      <c r="BO151" s="530"/>
      <c r="BP151" s="530"/>
      <c r="BQ151" s="530"/>
      <c r="BR151" s="530"/>
      <c r="BS151" s="530"/>
      <c r="BT151" s="530"/>
      <c r="BU151" s="530"/>
      <c r="BV151" s="530"/>
      <c r="BW151" s="530"/>
      <c r="BX151" s="530"/>
      <c r="BY151" s="530"/>
      <c r="BZ151" s="530"/>
      <c r="CA151" s="530"/>
      <c r="CB151" s="530"/>
      <c r="CC151" s="530"/>
      <c r="CD151" s="530"/>
      <c r="CE151" s="530"/>
      <c r="CF151" s="530"/>
      <c r="CG151" s="530"/>
      <c r="CH151" s="530"/>
      <c r="CI151" s="530"/>
      <c r="CJ151" s="530"/>
      <c r="CK151" s="530"/>
      <c r="CL151" s="530"/>
      <c r="CM151" s="530"/>
      <c r="CN151" s="530"/>
      <c r="CO151" s="530"/>
      <c r="CP151" s="530"/>
      <c r="CQ151" s="530"/>
      <c r="CR151" s="530"/>
      <c r="CS151" s="530"/>
      <c r="CT151" s="530"/>
      <c r="CU151" s="530"/>
      <c r="CV151" s="530"/>
      <c r="CW151" s="530"/>
      <c r="CX151" s="530"/>
      <c r="CY151" s="530"/>
      <c r="CZ151" s="530"/>
      <c r="DA151" s="530"/>
      <c r="DB151" s="530"/>
      <c r="DC151" s="530"/>
      <c r="DD151" s="530"/>
      <c r="DE151" s="530"/>
      <c r="DF151" s="530"/>
      <c r="DG151" s="530"/>
      <c r="DH151" s="530"/>
      <c r="DI151" s="530"/>
      <c r="DJ151" s="530"/>
      <c r="DK151" s="530"/>
      <c r="DL151" s="530"/>
      <c r="DM151" s="530"/>
      <c r="DN151" s="530"/>
      <c r="DO151" s="530"/>
      <c r="DP151" s="530"/>
      <c r="DQ151" s="530"/>
      <c r="DR151" s="530"/>
      <c r="DS151" s="530"/>
      <c r="DT151" s="530"/>
      <c r="DU151" s="530"/>
      <c r="DV151" s="530"/>
      <c r="DW151" s="530"/>
      <c r="DX151" s="530"/>
      <c r="DY151" s="530"/>
      <c r="DZ151" s="530"/>
      <c r="EA151" s="530"/>
      <c r="EB151" s="530"/>
      <c r="EC151" s="530"/>
      <c r="ED151" s="530"/>
      <c r="EE151" s="530"/>
      <c r="EF151" s="530"/>
      <c r="EG151" s="530"/>
      <c r="EH151" s="530"/>
      <c r="EI151" s="530"/>
      <c r="EJ151" s="530"/>
      <c r="EK151" s="530"/>
      <c r="EL151" s="530"/>
      <c r="EM151" s="530"/>
      <c r="EN151" s="530"/>
      <c r="EO151" s="530"/>
      <c r="EP151" s="530"/>
      <c r="EQ151" s="530"/>
      <c r="ER151" s="530"/>
      <c r="ES151" s="530"/>
      <c r="ET151" s="530"/>
      <c r="EU151" s="530"/>
      <c r="EV151" s="530"/>
      <c r="EW151" s="530"/>
      <c r="EX151" s="530"/>
      <c r="EY151" s="612"/>
      <c r="EZ151" s="863">
        <f>IF($AE149=0,0,IF(ABS(1-$AE151)&gt;(ErrTol/1000),1,0))</f>
        <v>0</v>
      </c>
      <c r="FB151" s="612"/>
    </row>
    <row r="152" spans="1:158" s="86" customFormat="1" ht="12.75" hidden="1" customHeight="1" outlineLevel="2">
      <c r="A152" s="303"/>
      <c r="B152" s="303"/>
      <c r="C152" s="645"/>
      <c r="D152" s="860"/>
      <c r="E152" s="303"/>
      <c r="F152" s="851"/>
      <c r="G152" s="851"/>
      <c r="H152" s="851"/>
      <c r="I152" s="851"/>
      <c r="J152" s="851"/>
      <c r="K152" s="851"/>
      <c r="L152" s="851"/>
      <c r="M152" s="851"/>
      <c r="N152" s="851"/>
      <c r="O152" s="851"/>
      <c r="P152" s="851"/>
      <c r="Q152" s="851"/>
      <c r="R152" s="851"/>
      <c r="S152" s="851"/>
      <c r="T152" s="851"/>
      <c r="U152" s="851"/>
      <c r="V152" s="852"/>
      <c r="W152" s="851"/>
      <c r="X152" s="851"/>
      <c r="Y152" s="851"/>
      <c r="Z152" s="851"/>
      <c r="AA152" s="851"/>
      <c r="AB152" s="303"/>
      <c r="AC152" s="303"/>
      <c r="AD152" s="334" t="str">
        <f>$AD$20</f>
        <v>Cost Plus Profiled</v>
      </c>
      <c r="AE152" s="304">
        <f>SUM(AF152:EY152)</f>
        <v>0</v>
      </c>
      <c r="AF152" s="637">
        <f t="shared" ref="AF152:BK152" si="156">IF(MileON,$AE149*AF151,AF149)</f>
        <v>0</v>
      </c>
      <c r="AG152" s="300">
        <f t="shared" si="156"/>
        <v>0</v>
      </c>
      <c r="AH152" s="300">
        <f t="shared" si="156"/>
        <v>0</v>
      </c>
      <c r="AI152" s="300">
        <f t="shared" si="156"/>
        <v>0</v>
      </c>
      <c r="AJ152" s="300">
        <f t="shared" si="156"/>
        <v>0</v>
      </c>
      <c r="AK152" s="300">
        <f t="shared" si="156"/>
        <v>0</v>
      </c>
      <c r="AL152" s="300">
        <f t="shared" si="156"/>
        <v>0</v>
      </c>
      <c r="AM152" s="300">
        <f t="shared" si="156"/>
        <v>0</v>
      </c>
      <c r="AN152" s="300">
        <f t="shared" si="156"/>
        <v>0</v>
      </c>
      <c r="AO152" s="300">
        <f t="shared" si="156"/>
        <v>0</v>
      </c>
      <c r="AP152" s="300">
        <f t="shared" si="156"/>
        <v>0</v>
      </c>
      <c r="AQ152" s="300">
        <f t="shared" si="156"/>
        <v>0</v>
      </c>
      <c r="AR152" s="300">
        <f t="shared" si="156"/>
        <v>0</v>
      </c>
      <c r="AS152" s="300">
        <f t="shared" si="156"/>
        <v>0</v>
      </c>
      <c r="AT152" s="300">
        <f t="shared" si="156"/>
        <v>0</v>
      </c>
      <c r="AU152" s="300">
        <f t="shared" si="156"/>
        <v>0</v>
      </c>
      <c r="AV152" s="300">
        <f t="shared" si="156"/>
        <v>0</v>
      </c>
      <c r="AW152" s="300">
        <f t="shared" si="156"/>
        <v>0</v>
      </c>
      <c r="AX152" s="300">
        <f t="shared" si="156"/>
        <v>0</v>
      </c>
      <c r="AY152" s="300">
        <f t="shared" si="156"/>
        <v>0</v>
      </c>
      <c r="AZ152" s="300">
        <f t="shared" si="156"/>
        <v>0</v>
      </c>
      <c r="BA152" s="300">
        <f t="shared" si="156"/>
        <v>0</v>
      </c>
      <c r="BB152" s="300">
        <f t="shared" si="156"/>
        <v>0</v>
      </c>
      <c r="BC152" s="300">
        <f t="shared" si="156"/>
        <v>0</v>
      </c>
      <c r="BD152" s="300">
        <f t="shared" si="156"/>
        <v>0</v>
      </c>
      <c r="BE152" s="300">
        <f t="shared" si="156"/>
        <v>0</v>
      </c>
      <c r="BF152" s="300">
        <f t="shared" si="156"/>
        <v>0</v>
      </c>
      <c r="BG152" s="300">
        <f t="shared" si="156"/>
        <v>0</v>
      </c>
      <c r="BH152" s="300">
        <f t="shared" si="156"/>
        <v>0</v>
      </c>
      <c r="BI152" s="300">
        <f t="shared" si="156"/>
        <v>0</v>
      </c>
      <c r="BJ152" s="300">
        <f t="shared" si="156"/>
        <v>0</v>
      </c>
      <c r="BK152" s="300">
        <f t="shared" si="156"/>
        <v>0</v>
      </c>
      <c r="BL152" s="300">
        <f t="shared" ref="BL152:CQ152" si="157">IF(MileON,$AE149*BL151,BL149)</f>
        <v>0</v>
      </c>
      <c r="BM152" s="300">
        <f t="shared" si="157"/>
        <v>0</v>
      </c>
      <c r="BN152" s="300">
        <f t="shared" si="157"/>
        <v>0</v>
      </c>
      <c r="BO152" s="300">
        <f t="shared" si="157"/>
        <v>0</v>
      </c>
      <c r="BP152" s="300">
        <f t="shared" si="157"/>
        <v>0</v>
      </c>
      <c r="BQ152" s="300">
        <f t="shared" si="157"/>
        <v>0</v>
      </c>
      <c r="BR152" s="300">
        <f t="shared" si="157"/>
        <v>0</v>
      </c>
      <c r="BS152" s="300">
        <f t="shared" si="157"/>
        <v>0</v>
      </c>
      <c r="BT152" s="300">
        <f t="shared" si="157"/>
        <v>0</v>
      </c>
      <c r="BU152" s="300">
        <f t="shared" si="157"/>
        <v>0</v>
      </c>
      <c r="BV152" s="300">
        <f t="shared" si="157"/>
        <v>0</v>
      </c>
      <c r="BW152" s="300">
        <f t="shared" si="157"/>
        <v>0</v>
      </c>
      <c r="BX152" s="300">
        <f t="shared" si="157"/>
        <v>0</v>
      </c>
      <c r="BY152" s="300">
        <f t="shared" si="157"/>
        <v>0</v>
      </c>
      <c r="BZ152" s="300">
        <f t="shared" si="157"/>
        <v>0</v>
      </c>
      <c r="CA152" s="300">
        <f t="shared" si="157"/>
        <v>0</v>
      </c>
      <c r="CB152" s="300">
        <f t="shared" si="157"/>
        <v>0</v>
      </c>
      <c r="CC152" s="300">
        <f t="shared" si="157"/>
        <v>0</v>
      </c>
      <c r="CD152" s="300">
        <f t="shared" si="157"/>
        <v>0</v>
      </c>
      <c r="CE152" s="300">
        <f t="shared" si="157"/>
        <v>0</v>
      </c>
      <c r="CF152" s="300">
        <f t="shared" si="157"/>
        <v>0</v>
      </c>
      <c r="CG152" s="300">
        <f t="shared" si="157"/>
        <v>0</v>
      </c>
      <c r="CH152" s="300">
        <f t="shared" si="157"/>
        <v>0</v>
      </c>
      <c r="CI152" s="300">
        <f t="shared" si="157"/>
        <v>0</v>
      </c>
      <c r="CJ152" s="300">
        <f t="shared" si="157"/>
        <v>0</v>
      </c>
      <c r="CK152" s="300">
        <f t="shared" si="157"/>
        <v>0</v>
      </c>
      <c r="CL152" s="300">
        <f t="shared" si="157"/>
        <v>0</v>
      </c>
      <c r="CM152" s="300">
        <f t="shared" si="157"/>
        <v>0</v>
      </c>
      <c r="CN152" s="300">
        <f t="shared" si="157"/>
        <v>0</v>
      </c>
      <c r="CO152" s="300">
        <f t="shared" si="157"/>
        <v>0</v>
      </c>
      <c r="CP152" s="300">
        <f t="shared" si="157"/>
        <v>0</v>
      </c>
      <c r="CQ152" s="300">
        <f t="shared" si="157"/>
        <v>0</v>
      </c>
      <c r="CR152" s="300">
        <f t="shared" ref="CR152:DW152" si="158">IF(MileON,$AE149*CR151,CR149)</f>
        <v>0</v>
      </c>
      <c r="CS152" s="300">
        <f t="shared" si="158"/>
        <v>0</v>
      </c>
      <c r="CT152" s="300">
        <f t="shared" si="158"/>
        <v>0</v>
      </c>
      <c r="CU152" s="300">
        <f t="shared" si="158"/>
        <v>0</v>
      </c>
      <c r="CV152" s="300">
        <f t="shared" si="158"/>
        <v>0</v>
      </c>
      <c r="CW152" s="300">
        <f t="shared" si="158"/>
        <v>0</v>
      </c>
      <c r="CX152" s="300">
        <f t="shared" si="158"/>
        <v>0</v>
      </c>
      <c r="CY152" s="300">
        <f t="shared" si="158"/>
        <v>0</v>
      </c>
      <c r="CZ152" s="300">
        <f t="shared" si="158"/>
        <v>0</v>
      </c>
      <c r="DA152" s="300">
        <f t="shared" si="158"/>
        <v>0</v>
      </c>
      <c r="DB152" s="300">
        <f t="shared" si="158"/>
        <v>0</v>
      </c>
      <c r="DC152" s="300">
        <f t="shared" si="158"/>
        <v>0</v>
      </c>
      <c r="DD152" s="300">
        <f t="shared" si="158"/>
        <v>0</v>
      </c>
      <c r="DE152" s="300">
        <f t="shared" si="158"/>
        <v>0</v>
      </c>
      <c r="DF152" s="300">
        <f t="shared" si="158"/>
        <v>0</v>
      </c>
      <c r="DG152" s="300">
        <f t="shared" si="158"/>
        <v>0</v>
      </c>
      <c r="DH152" s="300">
        <f t="shared" si="158"/>
        <v>0</v>
      </c>
      <c r="DI152" s="300">
        <f t="shared" si="158"/>
        <v>0</v>
      </c>
      <c r="DJ152" s="300">
        <f t="shared" si="158"/>
        <v>0</v>
      </c>
      <c r="DK152" s="300">
        <f t="shared" si="158"/>
        <v>0</v>
      </c>
      <c r="DL152" s="300">
        <f t="shared" si="158"/>
        <v>0</v>
      </c>
      <c r="DM152" s="300">
        <f t="shared" si="158"/>
        <v>0</v>
      </c>
      <c r="DN152" s="300">
        <f t="shared" si="158"/>
        <v>0</v>
      </c>
      <c r="DO152" s="300">
        <f t="shared" si="158"/>
        <v>0</v>
      </c>
      <c r="DP152" s="300">
        <f t="shared" si="158"/>
        <v>0</v>
      </c>
      <c r="DQ152" s="300">
        <f t="shared" si="158"/>
        <v>0</v>
      </c>
      <c r="DR152" s="300">
        <f t="shared" si="158"/>
        <v>0</v>
      </c>
      <c r="DS152" s="300">
        <f t="shared" si="158"/>
        <v>0</v>
      </c>
      <c r="DT152" s="300">
        <f t="shared" si="158"/>
        <v>0</v>
      </c>
      <c r="DU152" s="300">
        <f t="shared" si="158"/>
        <v>0</v>
      </c>
      <c r="DV152" s="300">
        <f t="shared" si="158"/>
        <v>0</v>
      </c>
      <c r="DW152" s="300">
        <f t="shared" si="158"/>
        <v>0</v>
      </c>
      <c r="DX152" s="300">
        <f t="shared" ref="DX152:EX152" si="159">IF(MileON,$AE149*DX151,DX149)</f>
        <v>0</v>
      </c>
      <c r="DY152" s="300">
        <f t="shared" si="159"/>
        <v>0</v>
      </c>
      <c r="DZ152" s="300">
        <f t="shared" si="159"/>
        <v>0</v>
      </c>
      <c r="EA152" s="300">
        <f t="shared" si="159"/>
        <v>0</v>
      </c>
      <c r="EB152" s="300">
        <f t="shared" si="159"/>
        <v>0</v>
      </c>
      <c r="EC152" s="300">
        <f t="shared" si="159"/>
        <v>0</v>
      </c>
      <c r="ED152" s="300">
        <f t="shared" si="159"/>
        <v>0</v>
      </c>
      <c r="EE152" s="300">
        <f t="shared" si="159"/>
        <v>0</v>
      </c>
      <c r="EF152" s="300">
        <f t="shared" si="159"/>
        <v>0</v>
      </c>
      <c r="EG152" s="300">
        <f t="shared" si="159"/>
        <v>0</v>
      </c>
      <c r="EH152" s="300">
        <f t="shared" si="159"/>
        <v>0</v>
      </c>
      <c r="EI152" s="300">
        <f t="shared" si="159"/>
        <v>0</v>
      </c>
      <c r="EJ152" s="300">
        <f t="shared" si="159"/>
        <v>0</v>
      </c>
      <c r="EK152" s="300">
        <f t="shared" si="159"/>
        <v>0</v>
      </c>
      <c r="EL152" s="300">
        <f t="shared" si="159"/>
        <v>0</v>
      </c>
      <c r="EM152" s="300">
        <f t="shared" si="159"/>
        <v>0</v>
      </c>
      <c r="EN152" s="300">
        <f t="shared" si="159"/>
        <v>0</v>
      </c>
      <c r="EO152" s="300">
        <f t="shared" si="159"/>
        <v>0</v>
      </c>
      <c r="EP152" s="300">
        <f t="shared" si="159"/>
        <v>0</v>
      </c>
      <c r="EQ152" s="300">
        <f t="shared" si="159"/>
        <v>0</v>
      </c>
      <c r="ER152" s="300">
        <f t="shared" si="159"/>
        <v>0</v>
      </c>
      <c r="ES152" s="300">
        <f t="shared" si="159"/>
        <v>0</v>
      </c>
      <c r="ET152" s="300">
        <f t="shared" si="159"/>
        <v>0</v>
      </c>
      <c r="EU152" s="300">
        <f t="shared" si="159"/>
        <v>0</v>
      </c>
      <c r="EV152" s="300">
        <f t="shared" si="159"/>
        <v>0</v>
      </c>
      <c r="EW152" s="300">
        <f t="shared" si="159"/>
        <v>0</v>
      </c>
      <c r="EX152" s="300">
        <f t="shared" si="159"/>
        <v>0</v>
      </c>
      <c r="EY152" s="612"/>
      <c r="EZ152" s="863">
        <f>IF(ABS(AE152-AE149)&gt;ErrTol,1,0)</f>
        <v>0</v>
      </c>
      <c r="FB152" s="612"/>
    </row>
    <row r="153" spans="1:158" s="86" customFormat="1" ht="12.75" hidden="1" customHeight="1" outlineLevel="2">
      <c r="A153" s="303"/>
      <c r="B153" s="303"/>
      <c r="C153" s="645"/>
      <c r="D153" s="860"/>
      <c r="E153" s="303"/>
      <c r="F153" s="851"/>
      <c r="G153" s="851"/>
      <c r="H153" s="851"/>
      <c r="I153" s="851"/>
      <c r="J153" s="851"/>
      <c r="K153" s="851"/>
      <c r="L153" s="851"/>
      <c r="M153" s="851"/>
      <c r="N153" s="851"/>
      <c r="O153" s="851"/>
      <c r="P153" s="851"/>
      <c r="Q153" s="851"/>
      <c r="R153" s="851"/>
      <c r="S153" s="851"/>
      <c r="T153" s="851"/>
      <c r="U153" s="851"/>
      <c r="V153" s="852"/>
      <c r="W153" s="851"/>
      <c r="X153" s="851"/>
      <c r="Y153" s="851"/>
      <c r="Z153" s="851"/>
      <c r="AA153" s="851"/>
      <c r="AB153" s="303"/>
      <c r="AC153" s="303"/>
      <c r="AD153" s="334" t="str">
        <f>$AD$21</f>
        <v>Discount</v>
      </c>
      <c r="AE153" s="647">
        <f>MAX(AF153:EY153)</f>
        <v>0</v>
      </c>
      <c r="AF153" s="380"/>
      <c r="AG153" s="381">
        <f t="shared" ref="AG153:CR153" si="160">AF153</f>
        <v>0</v>
      </c>
      <c r="AH153" s="381">
        <f t="shared" si="160"/>
        <v>0</v>
      </c>
      <c r="AI153" s="381">
        <f t="shared" si="160"/>
        <v>0</v>
      </c>
      <c r="AJ153" s="381">
        <f t="shared" si="160"/>
        <v>0</v>
      </c>
      <c r="AK153" s="381">
        <f t="shared" si="160"/>
        <v>0</v>
      </c>
      <c r="AL153" s="381">
        <f t="shared" si="160"/>
        <v>0</v>
      </c>
      <c r="AM153" s="381">
        <f t="shared" si="160"/>
        <v>0</v>
      </c>
      <c r="AN153" s="381">
        <f t="shared" si="160"/>
        <v>0</v>
      </c>
      <c r="AO153" s="381">
        <f t="shared" si="160"/>
        <v>0</v>
      </c>
      <c r="AP153" s="381">
        <f t="shared" si="160"/>
        <v>0</v>
      </c>
      <c r="AQ153" s="381">
        <f t="shared" si="160"/>
        <v>0</v>
      </c>
      <c r="AR153" s="381">
        <f t="shared" si="160"/>
        <v>0</v>
      </c>
      <c r="AS153" s="381">
        <f t="shared" si="160"/>
        <v>0</v>
      </c>
      <c r="AT153" s="381">
        <f t="shared" si="160"/>
        <v>0</v>
      </c>
      <c r="AU153" s="381">
        <f t="shared" si="160"/>
        <v>0</v>
      </c>
      <c r="AV153" s="381">
        <f t="shared" si="160"/>
        <v>0</v>
      </c>
      <c r="AW153" s="381">
        <f t="shared" si="160"/>
        <v>0</v>
      </c>
      <c r="AX153" s="381">
        <f t="shared" si="160"/>
        <v>0</v>
      </c>
      <c r="AY153" s="381">
        <f t="shared" si="160"/>
        <v>0</v>
      </c>
      <c r="AZ153" s="381">
        <f t="shared" si="160"/>
        <v>0</v>
      </c>
      <c r="BA153" s="381">
        <f t="shared" si="160"/>
        <v>0</v>
      </c>
      <c r="BB153" s="381">
        <f t="shared" si="160"/>
        <v>0</v>
      </c>
      <c r="BC153" s="381">
        <f t="shared" si="160"/>
        <v>0</v>
      </c>
      <c r="BD153" s="381">
        <f t="shared" si="160"/>
        <v>0</v>
      </c>
      <c r="BE153" s="381">
        <f t="shared" si="160"/>
        <v>0</v>
      </c>
      <c r="BF153" s="381">
        <f t="shared" si="160"/>
        <v>0</v>
      </c>
      <c r="BG153" s="381">
        <f t="shared" si="160"/>
        <v>0</v>
      </c>
      <c r="BH153" s="381">
        <f t="shared" si="160"/>
        <v>0</v>
      </c>
      <c r="BI153" s="381">
        <f t="shared" si="160"/>
        <v>0</v>
      </c>
      <c r="BJ153" s="381">
        <f t="shared" si="160"/>
        <v>0</v>
      </c>
      <c r="BK153" s="381">
        <f t="shared" si="160"/>
        <v>0</v>
      </c>
      <c r="BL153" s="381">
        <f t="shared" si="160"/>
        <v>0</v>
      </c>
      <c r="BM153" s="381">
        <f t="shared" si="160"/>
        <v>0</v>
      </c>
      <c r="BN153" s="381">
        <f t="shared" si="160"/>
        <v>0</v>
      </c>
      <c r="BO153" s="381">
        <f t="shared" si="160"/>
        <v>0</v>
      </c>
      <c r="BP153" s="381">
        <f t="shared" si="160"/>
        <v>0</v>
      </c>
      <c r="BQ153" s="381">
        <f t="shared" si="160"/>
        <v>0</v>
      </c>
      <c r="BR153" s="381">
        <f t="shared" si="160"/>
        <v>0</v>
      </c>
      <c r="BS153" s="381">
        <f t="shared" si="160"/>
        <v>0</v>
      </c>
      <c r="BT153" s="381">
        <f t="shared" si="160"/>
        <v>0</v>
      </c>
      <c r="BU153" s="381">
        <f t="shared" si="160"/>
        <v>0</v>
      </c>
      <c r="BV153" s="381">
        <f t="shared" si="160"/>
        <v>0</v>
      </c>
      <c r="BW153" s="381">
        <f t="shared" si="160"/>
        <v>0</v>
      </c>
      <c r="BX153" s="381">
        <f t="shared" si="160"/>
        <v>0</v>
      </c>
      <c r="BY153" s="381">
        <f t="shared" si="160"/>
        <v>0</v>
      </c>
      <c r="BZ153" s="381">
        <f t="shared" si="160"/>
        <v>0</v>
      </c>
      <c r="CA153" s="381">
        <f t="shared" si="160"/>
        <v>0</v>
      </c>
      <c r="CB153" s="381">
        <f t="shared" si="160"/>
        <v>0</v>
      </c>
      <c r="CC153" s="381">
        <f t="shared" si="160"/>
        <v>0</v>
      </c>
      <c r="CD153" s="381">
        <f t="shared" si="160"/>
        <v>0</v>
      </c>
      <c r="CE153" s="381">
        <f t="shared" si="160"/>
        <v>0</v>
      </c>
      <c r="CF153" s="381">
        <f t="shared" si="160"/>
        <v>0</v>
      </c>
      <c r="CG153" s="381">
        <f t="shared" si="160"/>
        <v>0</v>
      </c>
      <c r="CH153" s="381">
        <f t="shared" si="160"/>
        <v>0</v>
      </c>
      <c r="CI153" s="381">
        <f t="shared" si="160"/>
        <v>0</v>
      </c>
      <c r="CJ153" s="381">
        <f t="shared" si="160"/>
        <v>0</v>
      </c>
      <c r="CK153" s="381">
        <f t="shared" si="160"/>
        <v>0</v>
      </c>
      <c r="CL153" s="381">
        <f t="shared" si="160"/>
        <v>0</v>
      </c>
      <c r="CM153" s="381">
        <f t="shared" si="160"/>
        <v>0</v>
      </c>
      <c r="CN153" s="381">
        <f t="shared" si="160"/>
        <v>0</v>
      </c>
      <c r="CO153" s="381">
        <f t="shared" si="160"/>
        <v>0</v>
      </c>
      <c r="CP153" s="381">
        <f t="shared" si="160"/>
        <v>0</v>
      </c>
      <c r="CQ153" s="381">
        <f t="shared" si="160"/>
        <v>0</v>
      </c>
      <c r="CR153" s="381">
        <f t="shared" si="160"/>
        <v>0</v>
      </c>
      <c r="CS153" s="381">
        <f t="shared" ref="CS153:EX153" si="161">CR153</f>
        <v>0</v>
      </c>
      <c r="CT153" s="381">
        <f t="shared" si="161"/>
        <v>0</v>
      </c>
      <c r="CU153" s="381">
        <f t="shared" si="161"/>
        <v>0</v>
      </c>
      <c r="CV153" s="381">
        <f t="shared" si="161"/>
        <v>0</v>
      </c>
      <c r="CW153" s="381">
        <f t="shared" si="161"/>
        <v>0</v>
      </c>
      <c r="CX153" s="381">
        <f t="shared" si="161"/>
        <v>0</v>
      </c>
      <c r="CY153" s="381">
        <f t="shared" si="161"/>
        <v>0</v>
      </c>
      <c r="CZ153" s="381">
        <f t="shared" si="161"/>
        <v>0</v>
      </c>
      <c r="DA153" s="381">
        <f t="shared" si="161"/>
        <v>0</v>
      </c>
      <c r="DB153" s="381">
        <f t="shared" si="161"/>
        <v>0</v>
      </c>
      <c r="DC153" s="381">
        <f t="shared" si="161"/>
        <v>0</v>
      </c>
      <c r="DD153" s="381">
        <f t="shared" si="161"/>
        <v>0</v>
      </c>
      <c r="DE153" s="381">
        <f t="shared" si="161"/>
        <v>0</v>
      </c>
      <c r="DF153" s="381">
        <f t="shared" si="161"/>
        <v>0</v>
      </c>
      <c r="DG153" s="381">
        <f t="shared" si="161"/>
        <v>0</v>
      </c>
      <c r="DH153" s="381">
        <f t="shared" si="161"/>
        <v>0</v>
      </c>
      <c r="DI153" s="381">
        <f t="shared" si="161"/>
        <v>0</v>
      </c>
      <c r="DJ153" s="381">
        <f t="shared" si="161"/>
        <v>0</v>
      </c>
      <c r="DK153" s="381">
        <f t="shared" si="161"/>
        <v>0</v>
      </c>
      <c r="DL153" s="381">
        <f t="shared" si="161"/>
        <v>0</v>
      </c>
      <c r="DM153" s="381">
        <f t="shared" si="161"/>
        <v>0</v>
      </c>
      <c r="DN153" s="381">
        <f t="shared" si="161"/>
        <v>0</v>
      </c>
      <c r="DO153" s="381">
        <f t="shared" si="161"/>
        <v>0</v>
      </c>
      <c r="DP153" s="381">
        <f t="shared" si="161"/>
        <v>0</v>
      </c>
      <c r="DQ153" s="381">
        <f t="shared" si="161"/>
        <v>0</v>
      </c>
      <c r="DR153" s="381">
        <f t="shared" si="161"/>
        <v>0</v>
      </c>
      <c r="DS153" s="381">
        <f t="shared" si="161"/>
        <v>0</v>
      </c>
      <c r="DT153" s="381">
        <f t="shared" si="161"/>
        <v>0</v>
      </c>
      <c r="DU153" s="381">
        <f t="shared" si="161"/>
        <v>0</v>
      </c>
      <c r="DV153" s="381">
        <f t="shared" si="161"/>
        <v>0</v>
      </c>
      <c r="DW153" s="381">
        <f t="shared" si="161"/>
        <v>0</v>
      </c>
      <c r="DX153" s="381">
        <f t="shared" si="161"/>
        <v>0</v>
      </c>
      <c r="DY153" s="381">
        <f t="shared" si="161"/>
        <v>0</v>
      </c>
      <c r="DZ153" s="381">
        <f t="shared" si="161"/>
        <v>0</v>
      </c>
      <c r="EA153" s="381">
        <f t="shared" si="161"/>
        <v>0</v>
      </c>
      <c r="EB153" s="381">
        <f t="shared" si="161"/>
        <v>0</v>
      </c>
      <c r="EC153" s="381">
        <f t="shared" si="161"/>
        <v>0</v>
      </c>
      <c r="ED153" s="381">
        <f t="shared" si="161"/>
        <v>0</v>
      </c>
      <c r="EE153" s="381">
        <f t="shared" si="161"/>
        <v>0</v>
      </c>
      <c r="EF153" s="381">
        <f t="shared" si="161"/>
        <v>0</v>
      </c>
      <c r="EG153" s="381">
        <f t="shared" si="161"/>
        <v>0</v>
      </c>
      <c r="EH153" s="381">
        <f t="shared" si="161"/>
        <v>0</v>
      </c>
      <c r="EI153" s="381">
        <f t="shared" si="161"/>
        <v>0</v>
      </c>
      <c r="EJ153" s="381">
        <f t="shared" si="161"/>
        <v>0</v>
      </c>
      <c r="EK153" s="381">
        <f t="shared" si="161"/>
        <v>0</v>
      </c>
      <c r="EL153" s="381">
        <f t="shared" si="161"/>
        <v>0</v>
      </c>
      <c r="EM153" s="381">
        <f t="shared" si="161"/>
        <v>0</v>
      </c>
      <c r="EN153" s="381">
        <f t="shared" si="161"/>
        <v>0</v>
      </c>
      <c r="EO153" s="381">
        <f t="shared" si="161"/>
        <v>0</v>
      </c>
      <c r="EP153" s="381">
        <f t="shared" si="161"/>
        <v>0</v>
      </c>
      <c r="EQ153" s="381">
        <f t="shared" si="161"/>
        <v>0</v>
      </c>
      <c r="ER153" s="381">
        <f t="shared" si="161"/>
        <v>0</v>
      </c>
      <c r="ES153" s="381">
        <f t="shared" si="161"/>
        <v>0</v>
      </c>
      <c r="ET153" s="381">
        <f t="shared" si="161"/>
        <v>0</v>
      </c>
      <c r="EU153" s="381">
        <f t="shared" si="161"/>
        <v>0</v>
      </c>
      <c r="EV153" s="381">
        <f t="shared" si="161"/>
        <v>0</v>
      </c>
      <c r="EW153" s="381">
        <f t="shared" si="161"/>
        <v>0</v>
      </c>
      <c r="EX153" s="381">
        <f t="shared" si="161"/>
        <v>0</v>
      </c>
      <c r="EY153" s="612"/>
      <c r="FB153" s="612"/>
    </row>
    <row r="154" spans="1:158" s="86" customFormat="1" ht="12.75" hidden="1" customHeight="1" outlineLevel="2">
      <c r="A154" s="303"/>
      <c r="B154" s="303"/>
      <c r="C154" s="645"/>
      <c r="D154" s="860"/>
      <c r="E154" s="303"/>
      <c r="F154" s="851"/>
      <c r="G154" s="851"/>
      <c r="H154" s="851"/>
      <c r="I154" s="851"/>
      <c r="J154" s="851"/>
      <c r="K154" s="851"/>
      <c r="L154" s="851"/>
      <c r="M154" s="851"/>
      <c r="N154" s="851"/>
      <c r="O154" s="851"/>
      <c r="P154" s="851"/>
      <c r="Q154" s="851"/>
      <c r="R154" s="851"/>
      <c r="S154" s="851"/>
      <c r="T154" s="851"/>
      <c r="U154" s="851"/>
      <c r="V154" s="852"/>
      <c r="W154" s="851"/>
      <c r="X154" s="851"/>
      <c r="Y154" s="851"/>
      <c r="Z154" s="851"/>
      <c r="AA154" s="851"/>
      <c r="AB154" s="303"/>
      <c r="AC154" s="303"/>
      <c r="AD154" s="334" t="str">
        <f>$AD$22</f>
        <v>Cost Plus, Profiled after Discount</v>
      </c>
      <c r="AE154" s="648">
        <f>SUM(AF154:EY154)</f>
        <v>0</v>
      </c>
      <c r="AF154" s="637">
        <f t="shared" ref="AF154:BK154" si="162">AF152*(1-IF(DisON,AF153,0))</f>
        <v>0</v>
      </c>
      <c r="AG154" s="300">
        <f t="shared" si="162"/>
        <v>0</v>
      </c>
      <c r="AH154" s="300">
        <f t="shared" si="162"/>
        <v>0</v>
      </c>
      <c r="AI154" s="300">
        <f t="shared" si="162"/>
        <v>0</v>
      </c>
      <c r="AJ154" s="300">
        <f t="shared" si="162"/>
        <v>0</v>
      </c>
      <c r="AK154" s="300">
        <f t="shared" si="162"/>
        <v>0</v>
      </c>
      <c r="AL154" s="300">
        <f t="shared" si="162"/>
        <v>0</v>
      </c>
      <c r="AM154" s="300">
        <f t="shared" si="162"/>
        <v>0</v>
      </c>
      <c r="AN154" s="300">
        <f t="shared" si="162"/>
        <v>0</v>
      </c>
      <c r="AO154" s="300">
        <f t="shared" si="162"/>
        <v>0</v>
      </c>
      <c r="AP154" s="300">
        <f t="shared" si="162"/>
        <v>0</v>
      </c>
      <c r="AQ154" s="300">
        <f t="shared" si="162"/>
        <v>0</v>
      </c>
      <c r="AR154" s="300">
        <f t="shared" si="162"/>
        <v>0</v>
      </c>
      <c r="AS154" s="300">
        <f t="shared" si="162"/>
        <v>0</v>
      </c>
      <c r="AT154" s="300">
        <f t="shared" si="162"/>
        <v>0</v>
      </c>
      <c r="AU154" s="300">
        <f t="shared" si="162"/>
        <v>0</v>
      </c>
      <c r="AV154" s="300">
        <f t="shared" si="162"/>
        <v>0</v>
      </c>
      <c r="AW154" s="300">
        <f t="shared" si="162"/>
        <v>0</v>
      </c>
      <c r="AX154" s="300">
        <f t="shared" si="162"/>
        <v>0</v>
      </c>
      <c r="AY154" s="300">
        <f t="shared" si="162"/>
        <v>0</v>
      </c>
      <c r="AZ154" s="300">
        <f t="shared" si="162"/>
        <v>0</v>
      </c>
      <c r="BA154" s="300">
        <f t="shared" si="162"/>
        <v>0</v>
      </c>
      <c r="BB154" s="300">
        <f t="shared" si="162"/>
        <v>0</v>
      </c>
      <c r="BC154" s="300">
        <f t="shared" si="162"/>
        <v>0</v>
      </c>
      <c r="BD154" s="300">
        <f t="shared" si="162"/>
        <v>0</v>
      </c>
      <c r="BE154" s="300">
        <f t="shared" si="162"/>
        <v>0</v>
      </c>
      <c r="BF154" s="300">
        <f t="shared" si="162"/>
        <v>0</v>
      </c>
      <c r="BG154" s="300">
        <f t="shared" si="162"/>
        <v>0</v>
      </c>
      <c r="BH154" s="300">
        <f t="shared" si="162"/>
        <v>0</v>
      </c>
      <c r="BI154" s="300">
        <f t="shared" si="162"/>
        <v>0</v>
      </c>
      <c r="BJ154" s="300">
        <f t="shared" si="162"/>
        <v>0</v>
      </c>
      <c r="BK154" s="300">
        <f t="shared" si="162"/>
        <v>0</v>
      </c>
      <c r="BL154" s="300">
        <f t="shared" ref="BL154:CQ154" si="163">BL152*(1-IF(DisON,BL153,0))</f>
        <v>0</v>
      </c>
      <c r="BM154" s="300">
        <f t="shared" si="163"/>
        <v>0</v>
      </c>
      <c r="BN154" s="300">
        <f t="shared" si="163"/>
        <v>0</v>
      </c>
      <c r="BO154" s="300">
        <f t="shared" si="163"/>
        <v>0</v>
      </c>
      <c r="BP154" s="300">
        <f t="shared" si="163"/>
        <v>0</v>
      </c>
      <c r="BQ154" s="300">
        <f t="shared" si="163"/>
        <v>0</v>
      </c>
      <c r="BR154" s="300">
        <f t="shared" si="163"/>
        <v>0</v>
      </c>
      <c r="BS154" s="300">
        <f t="shared" si="163"/>
        <v>0</v>
      </c>
      <c r="BT154" s="300">
        <f t="shared" si="163"/>
        <v>0</v>
      </c>
      <c r="BU154" s="300">
        <f t="shared" si="163"/>
        <v>0</v>
      </c>
      <c r="BV154" s="300">
        <f t="shared" si="163"/>
        <v>0</v>
      </c>
      <c r="BW154" s="300">
        <f t="shared" si="163"/>
        <v>0</v>
      </c>
      <c r="BX154" s="300">
        <f t="shared" si="163"/>
        <v>0</v>
      </c>
      <c r="BY154" s="300">
        <f t="shared" si="163"/>
        <v>0</v>
      </c>
      <c r="BZ154" s="300">
        <f t="shared" si="163"/>
        <v>0</v>
      </c>
      <c r="CA154" s="300">
        <f t="shared" si="163"/>
        <v>0</v>
      </c>
      <c r="CB154" s="300">
        <f t="shared" si="163"/>
        <v>0</v>
      </c>
      <c r="CC154" s="300">
        <f t="shared" si="163"/>
        <v>0</v>
      </c>
      <c r="CD154" s="300">
        <f t="shared" si="163"/>
        <v>0</v>
      </c>
      <c r="CE154" s="300">
        <f t="shared" si="163"/>
        <v>0</v>
      </c>
      <c r="CF154" s="300">
        <f t="shared" si="163"/>
        <v>0</v>
      </c>
      <c r="CG154" s="300">
        <f t="shared" si="163"/>
        <v>0</v>
      </c>
      <c r="CH154" s="300">
        <f t="shared" si="163"/>
        <v>0</v>
      </c>
      <c r="CI154" s="300">
        <f t="shared" si="163"/>
        <v>0</v>
      </c>
      <c r="CJ154" s="300">
        <f t="shared" si="163"/>
        <v>0</v>
      </c>
      <c r="CK154" s="300">
        <f t="shared" si="163"/>
        <v>0</v>
      </c>
      <c r="CL154" s="300">
        <f t="shared" si="163"/>
        <v>0</v>
      </c>
      <c r="CM154" s="300">
        <f t="shared" si="163"/>
        <v>0</v>
      </c>
      <c r="CN154" s="300">
        <f t="shared" si="163"/>
        <v>0</v>
      </c>
      <c r="CO154" s="300">
        <f t="shared" si="163"/>
        <v>0</v>
      </c>
      <c r="CP154" s="300">
        <f t="shared" si="163"/>
        <v>0</v>
      </c>
      <c r="CQ154" s="300">
        <f t="shared" si="163"/>
        <v>0</v>
      </c>
      <c r="CR154" s="300">
        <f t="shared" ref="CR154:DW154" si="164">CR152*(1-IF(DisON,CR153,0))</f>
        <v>0</v>
      </c>
      <c r="CS154" s="300">
        <f t="shared" si="164"/>
        <v>0</v>
      </c>
      <c r="CT154" s="300">
        <f t="shared" si="164"/>
        <v>0</v>
      </c>
      <c r="CU154" s="300">
        <f t="shared" si="164"/>
        <v>0</v>
      </c>
      <c r="CV154" s="300">
        <f t="shared" si="164"/>
        <v>0</v>
      </c>
      <c r="CW154" s="300">
        <f t="shared" si="164"/>
        <v>0</v>
      </c>
      <c r="CX154" s="300">
        <f t="shared" si="164"/>
        <v>0</v>
      </c>
      <c r="CY154" s="300">
        <f t="shared" si="164"/>
        <v>0</v>
      </c>
      <c r="CZ154" s="300">
        <f t="shared" si="164"/>
        <v>0</v>
      </c>
      <c r="DA154" s="300">
        <f t="shared" si="164"/>
        <v>0</v>
      </c>
      <c r="DB154" s="300">
        <f t="shared" si="164"/>
        <v>0</v>
      </c>
      <c r="DC154" s="300">
        <f t="shared" si="164"/>
        <v>0</v>
      </c>
      <c r="DD154" s="300">
        <f t="shared" si="164"/>
        <v>0</v>
      </c>
      <c r="DE154" s="300">
        <f t="shared" si="164"/>
        <v>0</v>
      </c>
      <c r="DF154" s="300">
        <f t="shared" si="164"/>
        <v>0</v>
      </c>
      <c r="DG154" s="300">
        <f t="shared" si="164"/>
        <v>0</v>
      </c>
      <c r="DH154" s="300">
        <f t="shared" si="164"/>
        <v>0</v>
      </c>
      <c r="DI154" s="300">
        <f t="shared" si="164"/>
        <v>0</v>
      </c>
      <c r="DJ154" s="300">
        <f t="shared" si="164"/>
        <v>0</v>
      </c>
      <c r="DK154" s="300">
        <f t="shared" si="164"/>
        <v>0</v>
      </c>
      <c r="DL154" s="300">
        <f t="shared" si="164"/>
        <v>0</v>
      </c>
      <c r="DM154" s="300">
        <f t="shared" si="164"/>
        <v>0</v>
      </c>
      <c r="DN154" s="300">
        <f t="shared" si="164"/>
        <v>0</v>
      </c>
      <c r="DO154" s="300">
        <f t="shared" si="164"/>
        <v>0</v>
      </c>
      <c r="DP154" s="300">
        <f t="shared" si="164"/>
        <v>0</v>
      </c>
      <c r="DQ154" s="300">
        <f t="shared" si="164"/>
        <v>0</v>
      </c>
      <c r="DR154" s="300">
        <f t="shared" si="164"/>
        <v>0</v>
      </c>
      <c r="DS154" s="300">
        <f t="shared" si="164"/>
        <v>0</v>
      </c>
      <c r="DT154" s="300">
        <f t="shared" si="164"/>
        <v>0</v>
      </c>
      <c r="DU154" s="300">
        <f t="shared" si="164"/>
        <v>0</v>
      </c>
      <c r="DV154" s="300">
        <f t="shared" si="164"/>
        <v>0</v>
      </c>
      <c r="DW154" s="300">
        <f t="shared" si="164"/>
        <v>0</v>
      </c>
      <c r="DX154" s="300">
        <f t="shared" ref="DX154:EX154" si="165">DX152*(1-IF(DisON,DX153,0))</f>
        <v>0</v>
      </c>
      <c r="DY154" s="300">
        <f t="shared" si="165"/>
        <v>0</v>
      </c>
      <c r="DZ154" s="300">
        <f t="shared" si="165"/>
        <v>0</v>
      </c>
      <c r="EA154" s="300">
        <f t="shared" si="165"/>
        <v>0</v>
      </c>
      <c r="EB154" s="300">
        <f t="shared" si="165"/>
        <v>0</v>
      </c>
      <c r="EC154" s="300">
        <f t="shared" si="165"/>
        <v>0</v>
      </c>
      <c r="ED154" s="300">
        <f t="shared" si="165"/>
        <v>0</v>
      </c>
      <c r="EE154" s="300">
        <f t="shared" si="165"/>
        <v>0</v>
      </c>
      <c r="EF154" s="300">
        <f t="shared" si="165"/>
        <v>0</v>
      </c>
      <c r="EG154" s="300">
        <f t="shared" si="165"/>
        <v>0</v>
      </c>
      <c r="EH154" s="300">
        <f t="shared" si="165"/>
        <v>0</v>
      </c>
      <c r="EI154" s="300">
        <f t="shared" si="165"/>
        <v>0</v>
      </c>
      <c r="EJ154" s="300">
        <f t="shared" si="165"/>
        <v>0</v>
      </c>
      <c r="EK154" s="300">
        <f t="shared" si="165"/>
        <v>0</v>
      </c>
      <c r="EL154" s="300">
        <f t="shared" si="165"/>
        <v>0</v>
      </c>
      <c r="EM154" s="300">
        <f t="shared" si="165"/>
        <v>0</v>
      </c>
      <c r="EN154" s="300">
        <f t="shared" si="165"/>
        <v>0</v>
      </c>
      <c r="EO154" s="300">
        <f t="shared" si="165"/>
        <v>0</v>
      </c>
      <c r="EP154" s="300">
        <f t="shared" si="165"/>
        <v>0</v>
      </c>
      <c r="EQ154" s="300">
        <f t="shared" si="165"/>
        <v>0</v>
      </c>
      <c r="ER154" s="300">
        <f t="shared" si="165"/>
        <v>0</v>
      </c>
      <c r="ES154" s="300">
        <f t="shared" si="165"/>
        <v>0</v>
      </c>
      <c r="ET154" s="300">
        <f t="shared" si="165"/>
        <v>0</v>
      </c>
      <c r="EU154" s="300">
        <f t="shared" si="165"/>
        <v>0</v>
      </c>
      <c r="EV154" s="300">
        <f t="shared" si="165"/>
        <v>0</v>
      </c>
      <c r="EW154" s="300">
        <f t="shared" si="165"/>
        <v>0</v>
      </c>
      <c r="EX154" s="300">
        <f t="shared" si="165"/>
        <v>0</v>
      </c>
      <c r="EY154" s="612"/>
      <c r="FB154" s="612"/>
    </row>
    <row r="155" spans="1:158" s="634" customFormat="1" ht="5.0999999999999996" hidden="1" customHeight="1" outlineLevel="2">
      <c r="A155" s="627"/>
      <c r="B155" s="627"/>
      <c r="C155" s="627"/>
      <c r="D155" s="627"/>
      <c r="E155" s="628"/>
      <c r="F155" s="627"/>
      <c r="G155" s="627"/>
      <c r="H155" s="627"/>
      <c r="I155" s="627"/>
      <c r="J155" s="627"/>
      <c r="K155" s="627"/>
      <c r="L155" s="627"/>
      <c r="M155" s="627"/>
      <c r="N155" s="627"/>
      <c r="O155" s="627"/>
      <c r="P155" s="627"/>
      <c r="Q155" s="627"/>
      <c r="R155" s="627"/>
      <c r="S155" s="627"/>
      <c r="T155" s="627"/>
      <c r="U155" s="627"/>
      <c r="V155" s="627"/>
      <c r="W155" s="627"/>
      <c r="X155" s="627"/>
      <c r="Y155" s="627"/>
      <c r="Z155" s="627"/>
      <c r="AA155" s="627"/>
      <c r="AB155" s="629"/>
      <c r="AC155" s="627"/>
      <c r="AD155" s="630"/>
      <c r="AE155" s="631"/>
      <c r="AF155" s="301"/>
      <c r="AG155" s="301"/>
      <c r="AH155" s="301"/>
      <c r="AI155" s="301"/>
      <c r="AJ155" s="301"/>
      <c r="AK155" s="301"/>
      <c r="AL155" s="301"/>
      <c r="AM155" s="301"/>
      <c r="AN155" s="301"/>
      <c r="AO155" s="301"/>
      <c r="AP155" s="301"/>
      <c r="AQ155" s="301"/>
      <c r="AR155" s="301"/>
      <c r="AS155" s="301"/>
      <c r="AT155" s="301"/>
      <c r="AU155" s="301"/>
      <c r="AV155" s="301"/>
      <c r="AW155" s="301"/>
      <c r="AX155" s="301"/>
      <c r="AY155" s="301"/>
      <c r="AZ155" s="301"/>
      <c r="BA155" s="301"/>
      <c r="BB155" s="301"/>
      <c r="BC155" s="301"/>
      <c r="BD155" s="301"/>
      <c r="BE155" s="301"/>
      <c r="BF155" s="301"/>
      <c r="BG155" s="301"/>
      <c r="BH155" s="301"/>
      <c r="BI155" s="301"/>
      <c r="BJ155" s="301"/>
      <c r="BK155" s="301"/>
      <c r="BL155" s="301"/>
      <c r="BM155" s="301"/>
      <c r="BN155" s="301"/>
      <c r="BO155" s="301"/>
      <c r="BP155" s="301"/>
      <c r="BQ155" s="301"/>
      <c r="BR155" s="301"/>
      <c r="BS155" s="301"/>
      <c r="BT155" s="301"/>
      <c r="BU155" s="301"/>
      <c r="BV155" s="301"/>
      <c r="BW155" s="301"/>
      <c r="BX155" s="301"/>
      <c r="BY155" s="301"/>
      <c r="BZ155" s="301"/>
      <c r="CA155" s="301"/>
      <c r="CB155" s="301"/>
      <c r="CC155" s="301"/>
      <c r="CD155" s="301"/>
      <c r="CE155" s="301"/>
      <c r="CF155" s="301"/>
      <c r="CG155" s="301"/>
      <c r="CH155" s="301"/>
      <c r="CI155" s="301"/>
      <c r="CJ155" s="301"/>
      <c r="CK155" s="301"/>
      <c r="CL155" s="301"/>
      <c r="CM155" s="301"/>
      <c r="CN155" s="301"/>
      <c r="CO155" s="301"/>
      <c r="CP155" s="301"/>
      <c r="CQ155" s="301"/>
      <c r="CR155" s="301"/>
      <c r="CS155" s="301"/>
      <c r="CT155" s="301"/>
      <c r="CU155" s="301"/>
      <c r="CV155" s="301"/>
      <c r="CW155" s="301"/>
      <c r="CX155" s="301"/>
      <c r="CY155" s="301"/>
      <c r="CZ155" s="301"/>
      <c r="DA155" s="301"/>
      <c r="DB155" s="301"/>
      <c r="DC155" s="301"/>
      <c r="DD155" s="301"/>
      <c r="DE155" s="301"/>
      <c r="DF155" s="301"/>
      <c r="DG155" s="301"/>
      <c r="DH155" s="301"/>
      <c r="DI155" s="301"/>
      <c r="DJ155" s="301"/>
      <c r="DK155" s="301"/>
      <c r="DL155" s="301"/>
      <c r="DM155" s="301"/>
      <c r="DN155" s="301"/>
      <c r="DO155" s="301"/>
      <c r="DP155" s="301"/>
      <c r="DQ155" s="301"/>
      <c r="DR155" s="301"/>
      <c r="DS155" s="301"/>
      <c r="DT155" s="301"/>
      <c r="DU155" s="301"/>
      <c r="DV155" s="301"/>
      <c r="DW155" s="301"/>
      <c r="DX155" s="301"/>
      <c r="DY155" s="301"/>
      <c r="DZ155" s="301"/>
      <c r="EA155" s="301"/>
      <c r="EB155" s="301"/>
      <c r="EC155" s="301"/>
      <c r="ED155" s="301"/>
      <c r="EE155" s="301"/>
      <c r="EF155" s="301"/>
      <c r="EG155" s="301"/>
      <c r="EH155" s="301"/>
      <c r="EI155" s="301"/>
      <c r="EJ155" s="301"/>
      <c r="EK155" s="301"/>
      <c r="EL155" s="301"/>
      <c r="EM155" s="301"/>
      <c r="EN155" s="301"/>
      <c r="EO155" s="301"/>
      <c r="EP155" s="301"/>
      <c r="EQ155" s="301"/>
      <c r="ER155" s="301"/>
      <c r="ES155" s="301"/>
      <c r="ET155" s="301"/>
      <c r="EU155" s="301"/>
      <c r="EV155" s="301"/>
      <c r="EW155" s="301"/>
      <c r="EX155" s="301"/>
      <c r="EY155" s="632"/>
      <c r="EZ155" s="201"/>
      <c r="FA155" s="201"/>
      <c r="FB155" s="633"/>
    </row>
    <row r="156" spans="1:158" s="86" customFormat="1" ht="12.75" hidden="1" customHeight="1" outlineLevel="2">
      <c r="C156" s="232"/>
      <c r="F156" s="85"/>
      <c r="G156" s="85"/>
      <c r="H156" s="85"/>
      <c r="I156" s="85"/>
      <c r="J156" s="85"/>
      <c r="K156" s="85"/>
      <c r="L156" s="85"/>
      <c r="M156" s="85"/>
      <c r="N156" s="85"/>
      <c r="O156" s="85"/>
      <c r="P156" s="85"/>
      <c r="Q156" s="85"/>
      <c r="R156" s="85"/>
      <c r="S156" s="85"/>
      <c r="T156" s="85"/>
      <c r="U156" s="85"/>
      <c r="V156" s="85"/>
      <c r="W156" s="85"/>
      <c r="X156" s="85"/>
      <c r="Y156" s="85"/>
      <c r="Z156" s="85"/>
      <c r="AA156" s="85"/>
      <c r="AD156" s="232"/>
      <c r="AE156" s="328" t="s">
        <v>195</v>
      </c>
      <c r="AF156" s="649">
        <f>IF($AE149=0,0,AF154/$AE149)</f>
        <v>0</v>
      </c>
      <c r="AG156" s="650">
        <f t="shared" ref="AG156:CR156" si="166">IF($AE149=0,0,AG154/$AE149)</f>
        <v>0</v>
      </c>
      <c r="AH156" s="650">
        <f t="shared" si="166"/>
        <v>0</v>
      </c>
      <c r="AI156" s="650">
        <f t="shared" si="166"/>
        <v>0</v>
      </c>
      <c r="AJ156" s="650">
        <f t="shared" si="166"/>
        <v>0</v>
      </c>
      <c r="AK156" s="650">
        <f t="shared" si="166"/>
        <v>0</v>
      </c>
      <c r="AL156" s="650">
        <f t="shared" si="166"/>
        <v>0</v>
      </c>
      <c r="AM156" s="650">
        <f t="shared" si="166"/>
        <v>0</v>
      </c>
      <c r="AN156" s="650">
        <f t="shared" si="166"/>
        <v>0</v>
      </c>
      <c r="AO156" s="650">
        <f t="shared" si="166"/>
        <v>0</v>
      </c>
      <c r="AP156" s="650">
        <f t="shared" si="166"/>
        <v>0</v>
      </c>
      <c r="AQ156" s="650">
        <f t="shared" si="166"/>
        <v>0</v>
      </c>
      <c r="AR156" s="650">
        <f t="shared" si="166"/>
        <v>0</v>
      </c>
      <c r="AS156" s="650">
        <f t="shared" si="166"/>
        <v>0</v>
      </c>
      <c r="AT156" s="650">
        <f t="shared" si="166"/>
        <v>0</v>
      </c>
      <c r="AU156" s="650">
        <f t="shared" si="166"/>
        <v>0</v>
      </c>
      <c r="AV156" s="650">
        <f t="shared" si="166"/>
        <v>0</v>
      </c>
      <c r="AW156" s="650">
        <f t="shared" si="166"/>
        <v>0</v>
      </c>
      <c r="AX156" s="650">
        <f t="shared" si="166"/>
        <v>0</v>
      </c>
      <c r="AY156" s="650">
        <f t="shared" si="166"/>
        <v>0</v>
      </c>
      <c r="AZ156" s="650">
        <f t="shared" si="166"/>
        <v>0</v>
      </c>
      <c r="BA156" s="650">
        <f t="shared" si="166"/>
        <v>0</v>
      </c>
      <c r="BB156" s="650">
        <f t="shared" si="166"/>
        <v>0</v>
      </c>
      <c r="BC156" s="650">
        <f t="shared" si="166"/>
        <v>0</v>
      </c>
      <c r="BD156" s="650">
        <f t="shared" si="166"/>
        <v>0</v>
      </c>
      <c r="BE156" s="650">
        <f t="shared" si="166"/>
        <v>0</v>
      </c>
      <c r="BF156" s="650">
        <f t="shared" si="166"/>
        <v>0</v>
      </c>
      <c r="BG156" s="650">
        <f t="shared" si="166"/>
        <v>0</v>
      </c>
      <c r="BH156" s="650">
        <f t="shared" si="166"/>
        <v>0</v>
      </c>
      <c r="BI156" s="650">
        <f t="shared" si="166"/>
        <v>0</v>
      </c>
      <c r="BJ156" s="650">
        <f t="shared" si="166"/>
        <v>0</v>
      </c>
      <c r="BK156" s="650">
        <f t="shared" si="166"/>
        <v>0</v>
      </c>
      <c r="BL156" s="650">
        <f t="shared" si="166"/>
        <v>0</v>
      </c>
      <c r="BM156" s="650">
        <f t="shared" si="166"/>
        <v>0</v>
      </c>
      <c r="BN156" s="650">
        <f t="shared" si="166"/>
        <v>0</v>
      </c>
      <c r="BO156" s="650">
        <f t="shared" si="166"/>
        <v>0</v>
      </c>
      <c r="BP156" s="650">
        <f t="shared" si="166"/>
        <v>0</v>
      </c>
      <c r="BQ156" s="650">
        <f t="shared" si="166"/>
        <v>0</v>
      </c>
      <c r="BR156" s="650">
        <f t="shared" si="166"/>
        <v>0</v>
      </c>
      <c r="BS156" s="650">
        <f t="shared" si="166"/>
        <v>0</v>
      </c>
      <c r="BT156" s="650">
        <f t="shared" si="166"/>
        <v>0</v>
      </c>
      <c r="BU156" s="650">
        <f t="shared" si="166"/>
        <v>0</v>
      </c>
      <c r="BV156" s="650">
        <f t="shared" si="166"/>
        <v>0</v>
      </c>
      <c r="BW156" s="650">
        <f t="shared" si="166"/>
        <v>0</v>
      </c>
      <c r="BX156" s="650">
        <f t="shared" si="166"/>
        <v>0</v>
      </c>
      <c r="BY156" s="650">
        <f t="shared" si="166"/>
        <v>0</v>
      </c>
      <c r="BZ156" s="650">
        <f t="shared" si="166"/>
        <v>0</v>
      </c>
      <c r="CA156" s="650">
        <f t="shared" si="166"/>
        <v>0</v>
      </c>
      <c r="CB156" s="650">
        <f t="shared" si="166"/>
        <v>0</v>
      </c>
      <c r="CC156" s="650">
        <f t="shared" si="166"/>
        <v>0</v>
      </c>
      <c r="CD156" s="650">
        <f t="shared" si="166"/>
        <v>0</v>
      </c>
      <c r="CE156" s="650">
        <f t="shared" si="166"/>
        <v>0</v>
      </c>
      <c r="CF156" s="650">
        <f t="shared" si="166"/>
        <v>0</v>
      </c>
      <c r="CG156" s="650">
        <f t="shared" si="166"/>
        <v>0</v>
      </c>
      <c r="CH156" s="650">
        <f t="shared" si="166"/>
        <v>0</v>
      </c>
      <c r="CI156" s="650">
        <f t="shared" si="166"/>
        <v>0</v>
      </c>
      <c r="CJ156" s="650">
        <f t="shared" si="166"/>
        <v>0</v>
      </c>
      <c r="CK156" s="650">
        <f t="shared" si="166"/>
        <v>0</v>
      </c>
      <c r="CL156" s="650">
        <f t="shared" si="166"/>
        <v>0</v>
      </c>
      <c r="CM156" s="650">
        <f t="shared" si="166"/>
        <v>0</v>
      </c>
      <c r="CN156" s="650">
        <f t="shared" si="166"/>
        <v>0</v>
      </c>
      <c r="CO156" s="650">
        <f t="shared" si="166"/>
        <v>0</v>
      </c>
      <c r="CP156" s="650">
        <f t="shared" si="166"/>
        <v>0</v>
      </c>
      <c r="CQ156" s="650">
        <f t="shared" si="166"/>
        <v>0</v>
      </c>
      <c r="CR156" s="650">
        <f t="shared" si="166"/>
        <v>0</v>
      </c>
      <c r="CS156" s="650">
        <f t="shared" ref="CS156:EX156" si="167">IF($AE149=0,0,CS154/$AE149)</f>
        <v>0</v>
      </c>
      <c r="CT156" s="650">
        <f t="shared" si="167"/>
        <v>0</v>
      </c>
      <c r="CU156" s="650">
        <f t="shared" si="167"/>
        <v>0</v>
      </c>
      <c r="CV156" s="650">
        <f t="shared" si="167"/>
        <v>0</v>
      </c>
      <c r="CW156" s="650">
        <f t="shared" si="167"/>
        <v>0</v>
      </c>
      <c r="CX156" s="650">
        <f t="shared" si="167"/>
        <v>0</v>
      </c>
      <c r="CY156" s="650">
        <f t="shared" si="167"/>
        <v>0</v>
      </c>
      <c r="CZ156" s="650">
        <f t="shared" si="167"/>
        <v>0</v>
      </c>
      <c r="DA156" s="650">
        <f t="shared" si="167"/>
        <v>0</v>
      </c>
      <c r="DB156" s="650">
        <f t="shared" si="167"/>
        <v>0</v>
      </c>
      <c r="DC156" s="650">
        <f t="shared" si="167"/>
        <v>0</v>
      </c>
      <c r="DD156" s="650">
        <f t="shared" si="167"/>
        <v>0</v>
      </c>
      <c r="DE156" s="650">
        <f t="shared" si="167"/>
        <v>0</v>
      </c>
      <c r="DF156" s="650">
        <f t="shared" si="167"/>
        <v>0</v>
      </c>
      <c r="DG156" s="650">
        <f t="shared" si="167"/>
        <v>0</v>
      </c>
      <c r="DH156" s="650">
        <f t="shared" si="167"/>
        <v>0</v>
      </c>
      <c r="DI156" s="650">
        <f t="shared" si="167"/>
        <v>0</v>
      </c>
      <c r="DJ156" s="650">
        <f t="shared" si="167"/>
        <v>0</v>
      </c>
      <c r="DK156" s="650">
        <f t="shared" si="167"/>
        <v>0</v>
      </c>
      <c r="DL156" s="650">
        <f t="shared" si="167"/>
        <v>0</v>
      </c>
      <c r="DM156" s="650">
        <f t="shared" si="167"/>
        <v>0</v>
      </c>
      <c r="DN156" s="650">
        <f t="shared" si="167"/>
        <v>0</v>
      </c>
      <c r="DO156" s="650">
        <f t="shared" si="167"/>
        <v>0</v>
      </c>
      <c r="DP156" s="650">
        <f t="shared" si="167"/>
        <v>0</v>
      </c>
      <c r="DQ156" s="650">
        <f t="shared" si="167"/>
        <v>0</v>
      </c>
      <c r="DR156" s="650">
        <f t="shared" si="167"/>
        <v>0</v>
      </c>
      <c r="DS156" s="650">
        <f t="shared" si="167"/>
        <v>0</v>
      </c>
      <c r="DT156" s="650">
        <f t="shared" si="167"/>
        <v>0</v>
      </c>
      <c r="DU156" s="650">
        <f t="shared" si="167"/>
        <v>0</v>
      </c>
      <c r="DV156" s="650">
        <f t="shared" si="167"/>
        <v>0</v>
      </c>
      <c r="DW156" s="650">
        <f t="shared" si="167"/>
        <v>0</v>
      </c>
      <c r="DX156" s="650">
        <f t="shared" si="167"/>
        <v>0</v>
      </c>
      <c r="DY156" s="650">
        <f t="shared" si="167"/>
        <v>0</v>
      </c>
      <c r="DZ156" s="650">
        <f t="shared" si="167"/>
        <v>0</v>
      </c>
      <c r="EA156" s="650">
        <f t="shared" si="167"/>
        <v>0</v>
      </c>
      <c r="EB156" s="650">
        <f t="shared" si="167"/>
        <v>0</v>
      </c>
      <c r="EC156" s="650">
        <f t="shared" si="167"/>
        <v>0</v>
      </c>
      <c r="ED156" s="650">
        <f t="shared" si="167"/>
        <v>0</v>
      </c>
      <c r="EE156" s="650">
        <f t="shared" si="167"/>
        <v>0</v>
      </c>
      <c r="EF156" s="650">
        <f t="shared" si="167"/>
        <v>0</v>
      </c>
      <c r="EG156" s="650">
        <f t="shared" si="167"/>
        <v>0</v>
      </c>
      <c r="EH156" s="650">
        <f t="shared" si="167"/>
        <v>0</v>
      </c>
      <c r="EI156" s="650">
        <f t="shared" si="167"/>
        <v>0</v>
      </c>
      <c r="EJ156" s="650">
        <f t="shared" si="167"/>
        <v>0</v>
      </c>
      <c r="EK156" s="650">
        <f t="shared" si="167"/>
        <v>0</v>
      </c>
      <c r="EL156" s="650">
        <f t="shared" si="167"/>
        <v>0</v>
      </c>
      <c r="EM156" s="650">
        <f t="shared" si="167"/>
        <v>0</v>
      </c>
      <c r="EN156" s="650">
        <f t="shared" si="167"/>
        <v>0</v>
      </c>
      <c r="EO156" s="650">
        <f t="shared" si="167"/>
        <v>0</v>
      </c>
      <c r="EP156" s="650">
        <f t="shared" si="167"/>
        <v>0</v>
      </c>
      <c r="EQ156" s="650">
        <f t="shared" si="167"/>
        <v>0</v>
      </c>
      <c r="ER156" s="650">
        <f t="shared" si="167"/>
        <v>0</v>
      </c>
      <c r="ES156" s="650">
        <f t="shared" si="167"/>
        <v>0</v>
      </c>
      <c r="ET156" s="650">
        <f t="shared" si="167"/>
        <v>0</v>
      </c>
      <c r="EU156" s="650">
        <f t="shared" si="167"/>
        <v>0</v>
      </c>
      <c r="EV156" s="650">
        <f t="shared" si="167"/>
        <v>0</v>
      </c>
      <c r="EW156" s="650">
        <f t="shared" si="167"/>
        <v>0</v>
      </c>
      <c r="EX156" s="650">
        <f t="shared" si="167"/>
        <v>0</v>
      </c>
      <c r="EY156" s="612"/>
      <c r="FB156" s="612"/>
    </row>
    <row r="157" spans="1:158" s="86" customFormat="1" outlineLevel="1">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E157" s="621"/>
      <c r="EY157" s="612"/>
      <c r="FB157" s="612"/>
    </row>
    <row r="158" spans="1:158" s="86" customFormat="1" outlineLevel="1" collapsed="1">
      <c r="A158" s="1022" t="str">
        <f>Constants!$B$302</f>
        <v>Spare 3</v>
      </c>
      <c r="B158" s="1023"/>
      <c r="C158" s="1024"/>
      <c r="D158" s="651">
        <f>IF(AE160=0,0,AE161/AE160)</f>
        <v>0</v>
      </c>
      <c r="E158" s="318"/>
      <c r="F158" s="318"/>
      <c r="G158" s="318"/>
      <c r="H158" s="318"/>
      <c r="I158" s="318"/>
      <c r="J158" s="318"/>
      <c r="K158" s="318"/>
      <c r="L158" s="318"/>
      <c r="M158" s="318"/>
      <c r="N158" s="318"/>
      <c r="O158" s="318"/>
      <c r="P158" s="318"/>
      <c r="Q158" s="318"/>
      <c r="R158" s="318"/>
      <c r="S158" s="318"/>
      <c r="T158" s="318"/>
      <c r="U158" s="318"/>
      <c r="V158" s="318"/>
      <c r="W158" s="318"/>
      <c r="X158" s="318"/>
      <c r="Y158" s="318"/>
      <c r="Z158" s="318"/>
      <c r="AA158" s="318"/>
      <c r="AB158" s="318"/>
      <c r="AC158" s="318"/>
      <c r="AD158" s="625" t="str">
        <f>Constants!$E$302</f>
        <v>Sp_3</v>
      </c>
      <c r="AE158" s="626">
        <f>IF(AE164=0,0,-(1-(AE164/AE161)))</f>
        <v>0</v>
      </c>
      <c r="EY158" s="612"/>
      <c r="EZ158" s="622"/>
      <c r="FB158" s="612"/>
    </row>
    <row r="159" spans="1:158" s="634" customFormat="1" ht="5.0999999999999996" hidden="1" customHeight="1" outlineLevel="2">
      <c r="A159" s="627"/>
      <c r="B159" s="627"/>
      <c r="C159" s="627"/>
      <c r="D159" s="627"/>
      <c r="E159" s="628"/>
      <c r="F159" s="627"/>
      <c r="G159" s="627"/>
      <c r="H159" s="627"/>
      <c r="I159" s="627"/>
      <c r="J159" s="627"/>
      <c r="K159" s="627"/>
      <c r="L159" s="627"/>
      <c r="M159" s="627"/>
      <c r="N159" s="627"/>
      <c r="O159" s="627"/>
      <c r="P159" s="627"/>
      <c r="Q159" s="627"/>
      <c r="R159" s="627"/>
      <c r="S159" s="627"/>
      <c r="T159" s="627"/>
      <c r="U159" s="627"/>
      <c r="V159" s="627"/>
      <c r="W159" s="627"/>
      <c r="X159" s="627"/>
      <c r="Y159" s="627"/>
      <c r="Z159" s="627"/>
      <c r="AA159" s="627"/>
      <c r="AB159" s="629"/>
      <c r="AC159" s="627"/>
      <c r="AD159" s="630"/>
      <c r="AE159" s="631"/>
      <c r="AF159" s="204"/>
      <c r="AG159" s="204"/>
      <c r="AH159" s="204"/>
      <c r="AI159" s="204"/>
      <c r="AJ159" s="204"/>
      <c r="AK159" s="204"/>
      <c r="AL159" s="204"/>
      <c r="AM159" s="204"/>
      <c r="AN159" s="204"/>
      <c r="AO159" s="204"/>
      <c r="AP159" s="204"/>
      <c r="AQ159" s="204"/>
      <c r="AR159" s="204"/>
      <c r="AS159" s="204"/>
      <c r="AT159" s="204"/>
      <c r="AU159" s="204"/>
      <c r="AV159" s="204"/>
      <c r="AW159" s="204"/>
      <c r="AX159" s="204"/>
      <c r="AY159" s="204"/>
      <c r="AZ159" s="204"/>
      <c r="BA159" s="204"/>
      <c r="BB159" s="204"/>
      <c r="BC159" s="204"/>
      <c r="BD159" s="204"/>
      <c r="BE159" s="204"/>
      <c r="BF159" s="204"/>
      <c r="BG159" s="204"/>
      <c r="BH159" s="204"/>
      <c r="BI159" s="204"/>
      <c r="BJ159" s="204"/>
      <c r="BK159" s="204"/>
      <c r="BL159" s="204"/>
      <c r="BM159" s="204"/>
      <c r="BN159" s="204"/>
      <c r="BO159" s="204"/>
      <c r="BP159" s="204"/>
      <c r="BQ159" s="204"/>
      <c r="BR159" s="204"/>
      <c r="BS159" s="204"/>
      <c r="BT159" s="204"/>
      <c r="BU159" s="204"/>
      <c r="BV159" s="204"/>
      <c r="BW159" s="204"/>
      <c r="BX159" s="204"/>
      <c r="BY159" s="204"/>
      <c r="BZ159" s="204"/>
      <c r="CA159" s="204"/>
      <c r="CB159" s="204"/>
      <c r="CC159" s="204"/>
      <c r="CD159" s="204"/>
      <c r="CE159" s="204"/>
      <c r="CF159" s="204"/>
      <c r="CG159" s="204"/>
      <c r="CH159" s="204"/>
      <c r="CI159" s="204"/>
      <c r="CJ159" s="204"/>
      <c r="CK159" s="204"/>
      <c r="CL159" s="204"/>
      <c r="CM159" s="204"/>
      <c r="CN159" s="204"/>
      <c r="CO159" s="204"/>
      <c r="CP159" s="204"/>
      <c r="CQ159" s="204"/>
      <c r="CR159" s="204"/>
      <c r="CS159" s="204"/>
      <c r="CT159" s="204"/>
      <c r="CU159" s="204"/>
      <c r="CV159" s="204"/>
      <c r="CW159" s="204"/>
      <c r="CX159" s="204"/>
      <c r="CY159" s="204"/>
      <c r="CZ159" s="204"/>
      <c r="DA159" s="204"/>
      <c r="DB159" s="204"/>
      <c r="DC159" s="204"/>
      <c r="DD159" s="204"/>
      <c r="DE159" s="204"/>
      <c r="DF159" s="204"/>
      <c r="DG159" s="204"/>
      <c r="DH159" s="204"/>
      <c r="DI159" s="204"/>
      <c r="DJ159" s="204"/>
      <c r="DK159" s="204"/>
      <c r="DL159" s="204"/>
      <c r="DM159" s="204"/>
      <c r="DN159" s="204"/>
      <c r="DO159" s="204"/>
      <c r="DP159" s="204"/>
      <c r="DQ159" s="204"/>
      <c r="DR159" s="204"/>
      <c r="DS159" s="204"/>
      <c r="DT159" s="204"/>
      <c r="DU159" s="204"/>
      <c r="DV159" s="204"/>
      <c r="DW159" s="204"/>
      <c r="DX159" s="204"/>
      <c r="DY159" s="204"/>
      <c r="DZ159" s="204"/>
      <c r="EA159" s="204"/>
      <c r="EB159" s="204"/>
      <c r="EC159" s="204"/>
      <c r="ED159" s="204"/>
      <c r="EE159" s="204"/>
      <c r="EF159" s="204"/>
      <c r="EG159" s="204"/>
      <c r="EH159" s="204"/>
      <c r="EI159" s="204"/>
      <c r="EJ159" s="204"/>
      <c r="EK159" s="204"/>
      <c r="EL159" s="204"/>
      <c r="EM159" s="204"/>
      <c r="EN159" s="204"/>
      <c r="EO159" s="204"/>
      <c r="EP159" s="204"/>
      <c r="EQ159" s="204"/>
      <c r="ER159" s="204"/>
      <c r="ES159" s="204"/>
      <c r="ET159" s="204"/>
      <c r="EU159" s="204"/>
      <c r="EV159" s="204"/>
      <c r="EW159" s="204"/>
      <c r="EX159" s="204"/>
      <c r="EY159" s="632"/>
      <c r="EZ159" s="201"/>
      <c r="FA159" s="201"/>
      <c r="FB159" s="633"/>
    </row>
    <row r="160" spans="1:158" s="86" customFormat="1" ht="12.75" hidden="1" customHeight="1" outlineLevel="2">
      <c r="A160" s="1020">
        <v>13</v>
      </c>
      <c r="B160" s="303"/>
      <c r="C160" s="635" t="str">
        <f>$C$16</f>
        <v>For information:</v>
      </c>
      <c r="D160" s="847" t="str">
        <f>$D$16</f>
        <v>Volume</v>
      </c>
      <c r="E160" s="333"/>
      <c r="F160" s="849"/>
      <c r="G160" s="849"/>
      <c r="H160" s="849"/>
      <c r="I160" s="849"/>
      <c r="J160" s="849"/>
      <c r="K160" s="849"/>
      <c r="L160" s="849"/>
      <c r="M160" s="849"/>
      <c r="N160" s="849"/>
      <c r="O160" s="849"/>
      <c r="P160" s="849"/>
      <c r="Q160" s="849"/>
      <c r="R160" s="849"/>
      <c r="S160" s="849"/>
      <c r="T160" s="849"/>
      <c r="U160" s="849"/>
      <c r="V160" s="850"/>
      <c r="W160" s="849"/>
      <c r="X160" s="849"/>
      <c r="Y160" s="849"/>
      <c r="Z160" s="849"/>
      <c r="AA160" s="849"/>
      <c r="AB160" s="333"/>
      <c r="AC160" s="333"/>
      <c r="AD160" s="528" t="s">
        <v>1828</v>
      </c>
      <c r="AE160" s="304">
        <f>SUM(AF160:EY160)</f>
        <v>66</v>
      </c>
      <c r="AF160" s="297">
        <f>SUMIF(VolList,$AD160,Constants!AF$1150:AF$1165)</f>
        <v>1</v>
      </c>
      <c r="AG160" s="298">
        <f>SUMIF(VolList,$AD160,Constants!AG$1150:AG$1165)</f>
        <v>1</v>
      </c>
      <c r="AH160" s="298">
        <f>SUMIF(VolList,$AD160,Constants!AH$1150:AH$1165)</f>
        <v>1</v>
      </c>
      <c r="AI160" s="298">
        <f>SUMIF(VolList,$AD160,Constants!AI$1150:AI$1165)</f>
        <v>1</v>
      </c>
      <c r="AJ160" s="298">
        <f>SUMIF(VolList,$AD160,Constants!AJ$1150:AJ$1165)</f>
        <v>1</v>
      </c>
      <c r="AK160" s="298">
        <f>SUMIF(VolList,$AD160,Constants!AK$1150:AK$1165)</f>
        <v>1</v>
      </c>
      <c r="AL160" s="298">
        <f>SUMIF(VolList,$AD160,Constants!AL$1150:AL$1165)</f>
        <v>1</v>
      </c>
      <c r="AM160" s="298">
        <f>SUMIF(VolList,$AD160,Constants!AM$1150:AM$1165)</f>
        <v>1</v>
      </c>
      <c r="AN160" s="298">
        <f>SUMIF(VolList,$AD160,Constants!AN$1150:AN$1165)</f>
        <v>1</v>
      </c>
      <c r="AO160" s="298">
        <f>SUMIF(VolList,$AD160,Constants!AO$1150:AO$1165)</f>
        <v>1</v>
      </c>
      <c r="AP160" s="298">
        <f>SUMIF(VolList,$AD160,Constants!AP$1150:AP$1165)</f>
        <v>1</v>
      </c>
      <c r="AQ160" s="298">
        <f>SUMIF(VolList,$AD160,Constants!AQ$1150:AQ$1165)</f>
        <v>1</v>
      </c>
      <c r="AR160" s="298">
        <f>SUMIF(VolList,$AD160,Constants!AR$1150:AR$1165)</f>
        <v>1</v>
      </c>
      <c r="AS160" s="298">
        <f>SUMIF(VolList,$AD160,Constants!AS$1150:AS$1165)</f>
        <v>1</v>
      </c>
      <c r="AT160" s="298">
        <f>SUMIF(VolList,$AD160,Constants!AT$1150:AT$1165)</f>
        <v>1</v>
      </c>
      <c r="AU160" s="298">
        <f>SUMIF(VolList,$AD160,Constants!AU$1150:AU$1165)</f>
        <v>1</v>
      </c>
      <c r="AV160" s="298">
        <f>SUMIF(VolList,$AD160,Constants!AV$1150:AV$1165)</f>
        <v>1</v>
      </c>
      <c r="AW160" s="298">
        <f>SUMIF(VolList,$AD160,Constants!AW$1150:AW$1165)</f>
        <v>1</v>
      </c>
      <c r="AX160" s="298">
        <f>SUMIF(VolList,$AD160,Constants!AX$1150:AX$1165)</f>
        <v>1</v>
      </c>
      <c r="AY160" s="298">
        <f>SUMIF(VolList,$AD160,Constants!AY$1150:AY$1165)</f>
        <v>1</v>
      </c>
      <c r="AZ160" s="298">
        <f>SUMIF(VolList,$AD160,Constants!AZ$1150:AZ$1165)</f>
        <v>1</v>
      </c>
      <c r="BA160" s="298">
        <f>SUMIF(VolList,$AD160,Constants!BA$1150:BA$1165)</f>
        <v>1</v>
      </c>
      <c r="BB160" s="298">
        <f>SUMIF(VolList,$AD160,Constants!BB$1150:BB$1165)</f>
        <v>1</v>
      </c>
      <c r="BC160" s="298">
        <f>SUMIF(VolList,$AD160,Constants!BC$1150:BC$1165)</f>
        <v>1</v>
      </c>
      <c r="BD160" s="298">
        <f>SUMIF(VolList,$AD160,Constants!BD$1150:BD$1165)</f>
        <v>1</v>
      </c>
      <c r="BE160" s="298">
        <f>SUMIF(VolList,$AD160,Constants!BE$1150:BE$1165)</f>
        <v>1</v>
      </c>
      <c r="BF160" s="298">
        <f>SUMIF(VolList,$AD160,Constants!BF$1150:BF$1165)</f>
        <v>1</v>
      </c>
      <c r="BG160" s="298">
        <f>SUMIF(VolList,$AD160,Constants!BG$1150:BG$1165)</f>
        <v>1</v>
      </c>
      <c r="BH160" s="298">
        <f>SUMIF(VolList,$AD160,Constants!BH$1150:BH$1165)</f>
        <v>1</v>
      </c>
      <c r="BI160" s="298">
        <f>SUMIF(VolList,$AD160,Constants!BI$1150:BI$1165)</f>
        <v>1</v>
      </c>
      <c r="BJ160" s="298">
        <f>SUMIF(VolList,$AD160,Constants!BJ$1150:BJ$1165)</f>
        <v>1</v>
      </c>
      <c r="BK160" s="298">
        <f>SUMIF(VolList,$AD160,Constants!BK$1150:BK$1165)</f>
        <v>1</v>
      </c>
      <c r="BL160" s="298">
        <f>SUMIF(VolList,$AD160,Constants!BL$1150:BL$1165)</f>
        <v>1</v>
      </c>
      <c r="BM160" s="298">
        <f>SUMIF(VolList,$AD160,Constants!BM$1150:BM$1165)</f>
        <v>1</v>
      </c>
      <c r="BN160" s="298">
        <f>SUMIF(VolList,$AD160,Constants!BN$1150:BN$1165)</f>
        <v>1</v>
      </c>
      <c r="BO160" s="298">
        <f>SUMIF(VolList,$AD160,Constants!BO$1150:BO$1165)</f>
        <v>1</v>
      </c>
      <c r="BP160" s="298">
        <f>SUMIF(VolList,$AD160,Constants!BP$1150:BP$1165)</f>
        <v>1</v>
      </c>
      <c r="BQ160" s="298">
        <f>SUMIF(VolList,$AD160,Constants!BQ$1150:BQ$1165)</f>
        <v>1</v>
      </c>
      <c r="BR160" s="298">
        <f>SUMIF(VolList,$AD160,Constants!BR$1150:BR$1165)</f>
        <v>1</v>
      </c>
      <c r="BS160" s="298">
        <f>SUMIF(VolList,$AD160,Constants!BS$1150:BS$1165)</f>
        <v>1</v>
      </c>
      <c r="BT160" s="298">
        <f>SUMIF(VolList,$AD160,Constants!BT$1150:BT$1165)</f>
        <v>1</v>
      </c>
      <c r="BU160" s="298">
        <f>SUMIF(VolList,$AD160,Constants!BU$1150:BU$1165)</f>
        <v>1</v>
      </c>
      <c r="BV160" s="298">
        <f>SUMIF(VolList,$AD160,Constants!BV$1150:BV$1165)</f>
        <v>1</v>
      </c>
      <c r="BW160" s="298">
        <f>SUMIF(VolList,$AD160,Constants!BW$1150:BW$1165)</f>
        <v>1</v>
      </c>
      <c r="BX160" s="298">
        <f>SUMIF(VolList,$AD160,Constants!BX$1150:BX$1165)</f>
        <v>1</v>
      </c>
      <c r="BY160" s="298">
        <f>SUMIF(VolList,$AD160,Constants!BY$1150:BY$1165)</f>
        <v>1</v>
      </c>
      <c r="BZ160" s="298">
        <f>SUMIF(VolList,$AD160,Constants!BZ$1150:BZ$1165)</f>
        <v>1</v>
      </c>
      <c r="CA160" s="298">
        <f>SUMIF(VolList,$AD160,Constants!CA$1150:CA$1165)</f>
        <v>1</v>
      </c>
      <c r="CB160" s="298">
        <f>SUMIF(VolList,$AD160,Constants!CB$1150:CB$1165)</f>
        <v>1</v>
      </c>
      <c r="CC160" s="298">
        <f>SUMIF(VolList,$AD160,Constants!CC$1150:CC$1165)</f>
        <v>1</v>
      </c>
      <c r="CD160" s="298">
        <f>SUMIF(VolList,$AD160,Constants!CD$1150:CD$1165)</f>
        <v>1</v>
      </c>
      <c r="CE160" s="298">
        <f>SUMIF(VolList,$AD160,Constants!CE$1150:CE$1165)</f>
        <v>1</v>
      </c>
      <c r="CF160" s="298">
        <f>SUMIF(VolList,$AD160,Constants!CF$1150:CF$1165)</f>
        <v>1</v>
      </c>
      <c r="CG160" s="298">
        <f>SUMIF(VolList,$AD160,Constants!CG$1150:CG$1165)</f>
        <v>1</v>
      </c>
      <c r="CH160" s="298">
        <f>SUMIF(VolList,$AD160,Constants!CH$1150:CH$1165)</f>
        <v>1</v>
      </c>
      <c r="CI160" s="298">
        <f>SUMIF(VolList,$AD160,Constants!CI$1150:CI$1165)</f>
        <v>1</v>
      </c>
      <c r="CJ160" s="298">
        <f>SUMIF(VolList,$AD160,Constants!CJ$1150:CJ$1165)</f>
        <v>1</v>
      </c>
      <c r="CK160" s="298">
        <f>SUMIF(VolList,$AD160,Constants!CK$1150:CK$1165)</f>
        <v>1</v>
      </c>
      <c r="CL160" s="298">
        <f>SUMIF(VolList,$AD160,Constants!CL$1150:CL$1165)</f>
        <v>1</v>
      </c>
      <c r="CM160" s="298">
        <f>SUMIF(VolList,$AD160,Constants!CM$1150:CM$1165)</f>
        <v>1</v>
      </c>
      <c r="CN160" s="298">
        <f>SUMIF(VolList,$AD160,Constants!CN$1150:CN$1165)</f>
        <v>1</v>
      </c>
      <c r="CO160" s="298">
        <f>SUMIF(VolList,$AD160,Constants!CO$1150:CO$1165)</f>
        <v>1</v>
      </c>
      <c r="CP160" s="298">
        <f>SUMIF(VolList,$AD160,Constants!CP$1150:CP$1165)</f>
        <v>1</v>
      </c>
      <c r="CQ160" s="298">
        <f>SUMIF(VolList,$AD160,Constants!CQ$1150:CQ$1165)</f>
        <v>1</v>
      </c>
      <c r="CR160" s="298">
        <f>SUMIF(VolList,$AD160,Constants!CR$1150:CR$1165)</f>
        <v>1</v>
      </c>
      <c r="CS160" s="298">
        <f>SUMIF(VolList,$AD160,Constants!CS$1150:CS$1165)</f>
        <v>1</v>
      </c>
      <c r="CT160" s="298">
        <f>SUMIF(VolList,$AD160,Constants!CT$1150:CT$1165)</f>
        <v>0</v>
      </c>
      <c r="CU160" s="298">
        <f>SUMIF(VolList,$AD160,Constants!CU$1150:CU$1165)</f>
        <v>0</v>
      </c>
      <c r="CV160" s="298">
        <f>SUMIF(VolList,$AD160,Constants!CV$1150:CV$1165)</f>
        <v>0</v>
      </c>
      <c r="CW160" s="298">
        <f>SUMIF(VolList,$AD160,Constants!CW$1150:CW$1165)</f>
        <v>0</v>
      </c>
      <c r="CX160" s="298">
        <f>SUMIF(VolList,$AD160,Constants!CX$1150:CX$1165)</f>
        <v>0</v>
      </c>
      <c r="CY160" s="298">
        <f>SUMIF(VolList,$AD160,Constants!CY$1150:CY$1165)</f>
        <v>0</v>
      </c>
      <c r="CZ160" s="298">
        <f>SUMIF(VolList,$AD160,Constants!CZ$1150:CZ$1165)</f>
        <v>0</v>
      </c>
      <c r="DA160" s="298">
        <f>SUMIF(VolList,$AD160,Constants!DA$1150:DA$1165)</f>
        <v>0</v>
      </c>
      <c r="DB160" s="298">
        <f>SUMIF(VolList,$AD160,Constants!DB$1150:DB$1165)</f>
        <v>0</v>
      </c>
      <c r="DC160" s="298">
        <f>SUMIF(VolList,$AD160,Constants!DC$1150:DC$1165)</f>
        <v>0</v>
      </c>
      <c r="DD160" s="298">
        <f>SUMIF(VolList,$AD160,Constants!DD$1150:DD$1165)</f>
        <v>0</v>
      </c>
      <c r="DE160" s="298">
        <f>SUMIF(VolList,$AD160,Constants!DE$1150:DE$1165)</f>
        <v>0</v>
      </c>
      <c r="DF160" s="298">
        <f>SUMIF(VolList,$AD160,Constants!DF$1150:DF$1165)</f>
        <v>0</v>
      </c>
      <c r="DG160" s="298">
        <f>SUMIF(VolList,$AD160,Constants!DG$1150:DG$1165)</f>
        <v>0</v>
      </c>
      <c r="DH160" s="298">
        <f>SUMIF(VolList,$AD160,Constants!DH$1150:DH$1165)</f>
        <v>0</v>
      </c>
      <c r="DI160" s="298">
        <f>SUMIF(VolList,$AD160,Constants!DI$1150:DI$1165)</f>
        <v>0</v>
      </c>
      <c r="DJ160" s="298">
        <f>SUMIF(VolList,$AD160,Constants!DJ$1150:DJ$1165)</f>
        <v>0</v>
      </c>
      <c r="DK160" s="298">
        <f>SUMIF(VolList,$AD160,Constants!DK$1150:DK$1165)</f>
        <v>0</v>
      </c>
      <c r="DL160" s="298">
        <f>SUMIF(VolList,$AD160,Constants!DL$1150:DL$1165)</f>
        <v>0</v>
      </c>
      <c r="DM160" s="298">
        <f>SUMIF(VolList,$AD160,Constants!DM$1150:DM$1165)</f>
        <v>0</v>
      </c>
      <c r="DN160" s="298">
        <f>SUMIF(VolList,$AD160,Constants!DN$1150:DN$1165)</f>
        <v>0</v>
      </c>
      <c r="DO160" s="298">
        <f>SUMIF(VolList,$AD160,Constants!DO$1150:DO$1165)</f>
        <v>0</v>
      </c>
      <c r="DP160" s="298">
        <f>SUMIF(VolList,$AD160,Constants!DP$1150:DP$1165)</f>
        <v>0</v>
      </c>
      <c r="DQ160" s="298">
        <f>SUMIF(VolList,$AD160,Constants!DQ$1150:DQ$1165)</f>
        <v>0</v>
      </c>
      <c r="DR160" s="298">
        <f>SUMIF(VolList,$AD160,Constants!DR$1150:DR$1165)</f>
        <v>0</v>
      </c>
      <c r="DS160" s="298">
        <f>SUMIF(VolList,$AD160,Constants!DS$1150:DS$1165)</f>
        <v>0</v>
      </c>
      <c r="DT160" s="298">
        <f>SUMIF(VolList,$AD160,Constants!DT$1150:DT$1165)</f>
        <v>0</v>
      </c>
      <c r="DU160" s="298">
        <f>SUMIF(VolList,$AD160,Constants!DU$1150:DU$1165)</f>
        <v>0</v>
      </c>
      <c r="DV160" s="298">
        <f>SUMIF(VolList,$AD160,Constants!DV$1150:DV$1165)</f>
        <v>0</v>
      </c>
      <c r="DW160" s="298">
        <f>SUMIF(VolList,$AD160,Constants!DW$1150:DW$1165)</f>
        <v>0</v>
      </c>
      <c r="DX160" s="298">
        <f>SUMIF(VolList,$AD160,Constants!DX$1150:DX$1165)</f>
        <v>0</v>
      </c>
      <c r="DY160" s="298">
        <f>SUMIF(VolList,$AD160,Constants!DY$1150:DY$1165)</f>
        <v>0</v>
      </c>
      <c r="DZ160" s="298">
        <f>SUMIF(VolList,$AD160,Constants!DZ$1150:DZ$1165)</f>
        <v>0</v>
      </c>
      <c r="EA160" s="298">
        <f>SUMIF(VolList,$AD160,Constants!EA$1150:EA$1165)</f>
        <v>0</v>
      </c>
      <c r="EB160" s="298">
        <f>SUMIF(VolList,$AD160,Constants!EB$1150:EB$1165)</f>
        <v>0</v>
      </c>
      <c r="EC160" s="298">
        <f>SUMIF(VolList,$AD160,Constants!EC$1150:EC$1165)</f>
        <v>0</v>
      </c>
      <c r="ED160" s="298">
        <f>SUMIF(VolList,$AD160,Constants!ED$1150:ED$1165)</f>
        <v>0</v>
      </c>
      <c r="EE160" s="298">
        <f>SUMIF(VolList,$AD160,Constants!EE$1150:EE$1165)</f>
        <v>0</v>
      </c>
      <c r="EF160" s="298">
        <f>SUMIF(VolList,$AD160,Constants!EF$1150:EF$1165)</f>
        <v>0</v>
      </c>
      <c r="EG160" s="298">
        <f>SUMIF(VolList,$AD160,Constants!EG$1150:EG$1165)</f>
        <v>0</v>
      </c>
      <c r="EH160" s="298">
        <f>SUMIF(VolList,$AD160,Constants!EH$1150:EH$1165)</f>
        <v>0</v>
      </c>
      <c r="EI160" s="298">
        <f>SUMIF(VolList,$AD160,Constants!EI$1150:EI$1165)</f>
        <v>0</v>
      </c>
      <c r="EJ160" s="298">
        <f>SUMIF(VolList,$AD160,Constants!EJ$1150:EJ$1165)</f>
        <v>0</v>
      </c>
      <c r="EK160" s="298">
        <f>SUMIF(VolList,$AD160,Constants!EK$1150:EK$1165)</f>
        <v>0</v>
      </c>
      <c r="EL160" s="298">
        <f>SUMIF(VolList,$AD160,Constants!EL$1150:EL$1165)</f>
        <v>0</v>
      </c>
      <c r="EM160" s="298">
        <f>SUMIF(VolList,$AD160,Constants!EM$1150:EM$1165)</f>
        <v>0</v>
      </c>
      <c r="EN160" s="298">
        <f>SUMIF(VolList,$AD160,Constants!EN$1150:EN$1165)</f>
        <v>0</v>
      </c>
      <c r="EO160" s="298">
        <f>SUMIF(VolList,$AD160,Constants!EO$1150:EO$1165)</f>
        <v>0</v>
      </c>
      <c r="EP160" s="298">
        <f>SUMIF(VolList,$AD160,Constants!EP$1150:EP$1165)</f>
        <v>0</v>
      </c>
      <c r="EQ160" s="298">
        <f>SUMIF(VolList,$AD160,Constants!EQ$1150:EQ$1165)</f>
        <v>0</v>
      </c>
      <c r="ER160" s="298">
        <f>SUMIF(VolList,$AD160,Constants!ER$1150:ER$1165)</f>
        <v>0</v>
      </c>
      <c r="ES160" s="298">
        <f>SUMIF(VolList,$AD160,Constants!ES$1150:ES$1165)</f>
        <v>0</v>
      </c>
      <c r="ET160" s="298">
        <f>SUMIF(VolList,$AD160,Constants!ET$1150:ET$1165)</f>
        <v>0</v>
      </c>
      <c r="EU160" s="298">
        <f>SUMIF(VolList,$AD160,Constants!EU$1150:EU$1165)</f>
        <v>0</v>
      </c>
      <c r="EV160" s="298">
        <f>SUMIF(VolList,$AD160,Constants!EV$1150:EV$1165)</f>
        <v>0</v>
      </c>
      <c r="EW160" s="298">
        <f>SUMIF(VolList,$AD160,Constants!EW$1150:EW$1165)</f>
        <v>0</v>
      </c>
      <c r="EX160" s="298">
        <f>SUMIF(VolList,$AD160,Constants!EX$1150:EX$1165)</f>
        <v>0</v>
      </c>
      <c r="EY160" s="612"/>
      <c r="FB160" s="612"/>
    </row>
    <row r="161" spans="1:158" s="86" customFormat="1" ht="12.75" hidden="1" customHeight="1" outlineLevel="2">
      <c r="A161" s="1021"/>
      <c r="B161" s="303"/>
      <c r="C161" s="636"/>
      <c r="D161" s="680"/>
      <c r="E161" s="303"/>
      <c r="F161" s="851"/>
      <c r="G161" s="851"/>
      <c r="H161" s="851"/>
      <c r="I161" s="851"/>
      <c r="J161" s="851"/>
      <c r="K161" s="851"/>
      <c r="L161" s="851"/>
      <c r="M161" s="851"/>
      <c r="N161" s="851"/>
      <c r="O161" s="851"/>
      <c r="P161" s="851"/>
      <c r="Q161" s="851"/>
      <c r="R161" s="851"/>
      <c r="S161" s="851"/>
      <c r="T161" s="851"/>
      <c r="U161" s="851"/>
      <c r="V161" s="852"/>
      <c r="W161" s="851"/>
      <c r="X161" s="851"/>
      <c r="Y161" s="851"/>
      <c r="Z161" s="851"/>
      <c r="AA161" s="851"/>
      <c r="AB161" s="303"/>
      <c r="AC161" s="303"/>
      <c r="AD161" s="681" t="str">
        <f>$AD$17</f>
        <v>Cost Plus</v>
      </c>
      <c r="AE161" s="304">
        <f>SUM(AF161:EY161)</f>
        <v>0</v>
      </c>
      <c r="AF161" s="637">
        <f>SUMIF('Cost Plus'!$V$14:$V$114,$AD158,'Cost Plus'!AF$14:AF$114)</f>
        <v>0</v>
      </c>
      <c r="AG161" s="300">
        <f>SUMIF('Cost Plus'!$V$14:$V$114,$AD158,'Cost Plus'!AG$14:AG$114)</f>
        <v>0</v>
      </c>
      <c r="AH161" s="300">
        <f>SUMIF('Cost Plus'!$V$14:$V$114,$AD158,'Cost Plus'!AH$14:AH$114)</f>
        <v>0</v>
      </c>
      <c r="AI161" s="300">
        <f>SUMIF('Cost Plus'!$V$14:$V$114,$AD158,'Cost Plus'!AI$14:AI$114)</f>
        <v>0</v>
      </c>
      <c r="AJ161" s="300">
        <f>SUMIF('Cost Plus'!$V$14:$V$114,$AD158,'Cost Plus'!AJ$14:AJ$114)</f>
        <v>0</v>
      </c>
      <c r="AK161" s="300">
        <f>SUMIF('Cost Plus'!$V$14:$V$114,$AD158,'Cost Plus'!AK$14:AK$114)</f>
        <v>0</v>
      </c>
      <c r="AL161" s="300">
        <f>SUMIF('Cost Plus'!$V$14:$V$114,$AD158,'Cost Plus'!AL$14:AL$114)</f>
        <v>0</v>
      </c>
      <c r="AM161" s="300">
        <f>SUMIF('Cost Plus'!$V$14:$V$114,$AD158,'Cost Plus'!AM$14:AM$114)</f>
        <v>0</v>
      </c>
      <c r="AN161" s="300">
        <f>SUMIF('Cost Plus'!$V$14:$V$114,$AD158,'Cost Plus'!AN$14:AN$114)</f>
        <v>0</v>
      </c>
      <c r="AO161" s="300">
        <f>SUMIF('Cost Plus'!$V$14:$V$114,$AD158,'Cost Plus'!AO$14:AO$114)</f>
        <v>0</v>
      </c>
      <c r="AP161" s="300">
        <f>SUMIF('Cost Plus'!$V$14:$V$114,$AD158,'Cost Plus'!AP$14:AP$114)</f>
        <v>0</v>
      </c>
      <c r="AQ161" s="300">
        <f>SUMIF('Cost Plus'!$V$14:$V$114,$AD158,'Cost Plus'!AQ$14:AQ$114)</f>
        <v>0</v>
      </c>
      <c r="AR161" s="300">
        <f>SUMIF('Cost Plus'!$V$14:$V$114,$AD158,'Cost Plus'!AR$14:AR$114)</f>
        <v>0</v>
      </c>
      <c r="AS161" s="300">
        <f>SUMIF('Cost Plus'!$V$14:$V$114,$AD158,'Cost Plus'!AS$14:AS$114)</f>
        <v>0</v>
      </c>
      <c r="AT161" s="300">
        <f>SUMIF('Cost Plus'!$V$14:$V$114,$AD158,'Cost Plus'!AT$14:AT$114)</f>
        <v>0</v>
      </c>
      <c r="AU161" s="300">
        <f>SUMIF('Cost Plus'!$V$14:$V$114,$AD158,'Cost Plus'!AU$14:AU$114)</f>
        <v>0</v>
      </c>
      <c r="AV161" s="300">
        <f>SUMIF('Cost Plus'!$V$14:$V$114,$AD158,'Cost Plus'!AV$14:AV$114)</f>
        <v>0</v>
      </c>
      <c r="AW161" s="300">
        <f>SUMIF('Cost Plus'!$V$14:$V$114,$AD158,'Cost Plus'!AW$14:AW$114)</f>
        <v>0</v>
      </c>
      <c r="AX161" s="300">
        <f>SUMIF('Cost Plus'!$V$14:$V$114,$AD158,'Cost Plus'!AX$14:AX$114)</f>
        <v>0</v>
      </c>
      <c r="AY161" s="300">
        <f>SUMIF('Cost Plus'!$V$14:$V$114,$AD158,'Cost Plus'!AY$14:AY$114)</f>
        <v>0</v>
      </c>
      <c r="AZ161" s="300">
        <f>SUMIF('Cost Plus'!$V$14:$V$114,$AD158,'Cost Plus'!AZ$14:AZ$114)</f>
        <v>0</v>
      </c>
      <c r="BA161" s="300">
        <f>SUMIF('Cost Plus'!$V$14:$V$114,$AD158,'Cost Plus'!BA$14:BA$114)</f>
        <v>0</v>
      </c>
      <c r="BB161" s="300">
        <f>SUMIF('Cost Plus'!$V$14:$V$114,$AD158,'Cost Plus'!BB$14:BB$114)</f>
        <v>0</v>
      </c>
      <c r="BC161" s="300">
        <f>SUMIF('Cost Plus'!$V$14:$V$114,$AD158,'Cost Plus'!BC$14:BC$114)</f>
        <v>0</v>
      </c>
      <c r="BD161" s="300">
        <f>SUMIF('Cost Plus'!$V$14:$V$114,$AD158,'Cost Plus'!BD$14:BD$114)</f>
        <v>0</v>
      </c>
      <c r="BE161" s="300">
        <f>SUMIF('Cost Plus'!$V$14:$V$114,$AD158,'Cost Plus'!BE$14:BE$114)</f>
        <v>0</v>
      </c>
      <c r="BF161" s="300">
        <f>SUMIF('Cost Plus'!$V$14:$V$114,$AD158,'Cost Plus'!BF$14:BF$114)</f>
        <v>0</v>
      </c>
      <c r="BG161" s="300">
        <f>SUMIF('Cost Plus'!$V$14:$V$114,$AD158,'Cost Plus'!BG$14:BG$114)</f>
        <v>0</v>
      </c>
      <c r="BH161" s="300">
        <f>SUMIF('Cost Plus'!$V$14:$V$114,$AD158,'Cost Plus'!BH$14:BH$114)</f>
        <v>0</v>
      </c>
      <c r="BI161" s="300">
        <f>SUMIF('Cost Plus'!$V$14:$V$114,$AD158,'Cost Plus'!BI$14:BI$114)</f>
        <v>0</v>
      </c>
      <c r="BJ161" s="300">
        <f>SUMIF('Cost Plus'!$V$14:$V$114,$AD158,'Cost Plus'!BJ$14:BJ$114)</f>
        <v>0</v>
      </c>
      <c r="BK161" s="300">
        <f>SUMIF('Cost Plus'!$V$14:$V$114,$AD158,'Cost Plus'!BK$14:BK$114)</f>
        <v>0</v>
      </c>
      <c r="BL161" s="300">
        <f>SUMIF('Cost Plus'!$V$14:$V$114,$AD158,'Cost Plus'!BL$14:BL$114)</f>
        <v>0</v>
      </c>
      <c r="BM161" s="300">
        <f>SUMIF('Cost Plus'!$V$14:$V$114,$AD158,'Cost Plus'!BM$14:BM$114)</f>
        <v>0</v>
      </c>
      <c r="BN161" s="300">
        <f>SUMIF('Cost Plus'!$V$14:$V$114,$AD158,'Cost Plus'!BN$14:BN$114)</f>
        <v>0</v>
      </c>
      <c r="BO161" s="300">
        <f>SUMIF('Cost Plus'!$V$14:$V$114,$AD158,'Cost Plus'!BO$14:BO$114)</f>
        <v>0</v>
      </c>
      <c r="BP161" s="300">
        <f>SUMIF('Cost Plus'!$V$14:$V$114,$AD158,'Cost Plus'!BP$14:BP$114)</f>
        <v>0</v>
      </c>
      <c r="BQ161" s="300">
        <f>SUMIF('Cost Plus'!$V$14:$V$114,$AD158,'Cost Plus'!BQ$14:BQ$114)</f>
        <v>0</v>
      </c>
      <c r="BR161" s="300">
        <f>SUMIF('Cost Plus'!$V$14:$V$114,$AD158,'Cost Plus'!BR$14:BR$114)</f>
        <v>0</v>
      </c>
      <c r="BS161" s="300">
        <f>SUMIF('Cost Plus'!$V$14:$V$114,$AD158,'Cost Plus'!BS$14:BS$114)</f>
        <v>0</v>
      </c>
      <c r="BT161" s="300">
        <f>SUMIF('Cost Plus'!$V$14:$V$114,$AD158,'Cost Plus'!BT$14:BT$114)</f>
        <v>0</v>
      </c>
      <c r="BU161" s="300">
        <f>SUMIF('Cost Plus'!$V$14:$V$114,$AD158,'Cost Plus'!BU$14:BU$114)</f>
        <v>0</v>
      </c>
      <c r="BV161" s="300">
        <f>SUMIF('Cost Plus'!$V$14:$V$114,$AD158,'Cost Plus'!BV$14:BV$114)</f>
        <v>0</v>
      </c>
      <c r="BW161" s="300">
        <f>SUMIF('Cost Plus'!$V$14:$V$114,$AD158,'Cost Plus'!BW$14:BW$114)</f>
        <v>0</v>
      </c>
      <c r="BX161" s="300">
        <f>SUMIF('Cost Plus'!$V$14:$V$114,$AD158,'Cost Plus'!BX$14:BX$114)</f>
        <v>0</v>
      </c>
      <c r="BY161" s="300">
        <f>SUMIF('Cost Plus'!$V$14:$V$114,$AD158,'Cost Plus'!BY$14:BY$114)</f>
        <v>0</v>
      </c>
      <c r="BZ161" s="300">
        <f>SUMIF('Cost Plus'!$V$14:$V$114,$AD158,'Cost Plus'!BZ$14:BZ$114)</f>
        <v>0</v>
      </c>
      <c r="CA161" s="300">
        <f>SUMIF('Cost Plus'!$V$14:$V$114,$AD158,'Cost Plus'!CA$14:CA$114)</f>
        <v>0</v>
      </c>
      <c r="CB161" s="300">
        <f>SUMIF('Cost Plus'!$V$14:$V$114,$AD158,'Cost Plus'!CB$14:CB$114)</f>
        <v>0</v>
      </c>
      <c r="CC161" s="300">
        <f>SUMIF('Cost Plus'!$V$14:$V$114,$AD158,'Cost Plus'!CC$14:CC$114)</f>
        <v>0</v>
      </c>
      <c r="CD161" s="300">
        <f>SUMIF('Cost Plus'!$V$14:$V$114,$AD158,'Cost Plus'!CD$14:CD$114)</f>
        <v>0</v>
      </c>
      <c r="CE161" s="300">
        <f>SUMIF('Cost Plus'!$V$14:$V$114,$AD158,'Cost Plus'!CE$14:CE$114)</f>
        <v>0</v>
      </c>
      <c r="CF161" s="300">
        <f>SUMIF('Cost Plus'!$V$14:$V$114,$AD158,'Cost Plus'!CF$14:CF$114)</f>
        <v>0</v>
      </c>
      <c r="CG161" s="300">
        <f>SUMIF('Cost Plus'!$V$14:$V$114,$AD158,'Cost Plus'!CG$14:CG$114)</f>
        <v>0</v>
      </c>
      <c r="CH161" s="300">
        <f>SUMIF('Cost Plus'!$V$14:$V$114,$AD158,'Cost Plus'!CH$14:CH$114)</f>
        <v>0</v>
      </c>
      <c r="CI161" s="300">
        <f>SUMIF('Cost Plus'!$V$14:$V$114,$AD158,'Cost Plus'!CI$14:CI$114)</f>
        <v>0</v>
      </c>
      <c r="CJ161" s="300">
        <f>SUMIF('Cost Plus'!$V$14:$V$114,$AD158,'Cost Plus'!CJ$14:CJ$114)</f>
        <v>0</v>
      </c>
      <c r="CK161" s="300">
        <f>SUMIF('Cost Plus'!$V$14:$V$114,$AD158,'Cost Plus'!CK$14:CK$114)</f>
        <v>0</v>
      </c>
      <c r="CL161" s="300">
        <f>SUMIF('Cost Plus'!$V$14:$V$114,$AD158,'Cost Plus'!CL$14:CL$114)</f>
        <v>0</v>
      </c>
      <c r="CM161" s="300">
        <f>SUMIF('Cost Plus'!$V$14:$V$114,$AD158,'Cost Plus'!CM$14:CM$114)</f>
        <v>0</v>
      </c>
      <c r="CN161" s="300">
        <f>SUMIF('Cost Plus'!$V$14:$V$114,$AD158,'Cost Plus'!CN$14:CN$114)</f>
        <v>0</v>
      </c>
      <c r="CO161" s="300">
        <f>SUMIF('Cost Plus'!$V$14:$V$114,$AD158,'Cost Plus'!CO$14:CO$114)</f>
        <v>0</v>
      </c>
      <c r="CP161" s="300">
        <f>SUMIF('Cost Plus'!$V$14:$V$114,$AD158,'Cost Plus'!CP$14:CP$114)</f>
        <v>0</v>
      </c>
      <c r="CQ161" s="300">
        <f>SUMIF('Cost Plus'!$V$14:$V$114,$AD158,'Cost Plus'!CQ$14:CQ$114)</f>
        <v>0</v>
      </c>
      <c r="CR161" s="300">
        <f>SUMIF('Cost Plus'!$V$14:$V$114,$AD158,'Cost Plus'!CR$14:CR$114)</f>
        <v>0</v>
      </c>
      <c r="CS161" s="300">
        <f>SUMIF('Cost Plus'!$V$14:$V$114,$AD158,'Cost Plus'!CS$14:CS$114)</f>
        <v>0</v>
      </c>
      <c r="CT161" s="300">
        <f>SUMIF('Cost Plus'!$V$14:$V$114,$AD158,'Cost Plus'!CT$14:CT$114)</f>
        <v>0</v>
      </c>
      <c r="CU161" s="300">
        <f>SUMIF('Cost Plus'!$V$14:$V$114,$AD158,'Cost Plus'!CU$14:CU$114)</f>
        <v>0</v>
      </c>
      <c r="CV161" s="300">
        <f>SUMIF('Cost Plus'!$V$14:$V$114,$AD158,'Cost Plus'!CV$14:CV$114)</f>
        <v>0</v>
      </c>
      <c r="CW161" s="300">
        <f>SUMIF('Cost Plus'!$V$14:$V$114,$AD158,'Cost Plus'!CW$14:CW$114)</f>
        <v>0</v>
      </c>
      <c r="CX161" s="300">
        <f>SUMIF('Cost Plus'!$V$14:$V$114,$AD158,'Cost Plus'!CX$14:CX$114)</f>
        <v>0</v>
      </c>
      <c r="CY161" s="300">
        <f>SUMIF('Cost Plus'!$V$14:$V$114,$AD158,'Cost Plus'!CY$14:CY$114)</f>
        <v>0</v>
      </c>
      <c r="CZ161" s="300">
        <f>SUMIF('Cost Plus'!$V$14:$V$114,$AD158,'Cost Plus'!CZ$14:CZ$114)</f>
        <v>0</v>
      </c>
      <c r="DA161" s="300">
        <f>SUMIF('Cost Plus'!$V$14:$V$114,$AD158,'Cost Plus'!DA$14:DA$114)</f>
        <v>0</v>
      </c>
      <c r="DB161" s="300">
        <f>SUMIF('Cost Plus'!$V$14:$V$114,$AD158,'Cost Plus'!DB$14:DB$114)</f>
        <v>0</v>
      </c>
      <c r="DC161" s="300">
        <f>SUMIF('Cost Plus'!$V$14:$V$114,$AD158,'Cost Plus'!DC$14:DC$114)</f>
        <v>0</v>
      </c>
      <c r="DD161" s="300">
        <f>SUMIF('Cost Plus'!$V$14:$V$114,$AD158,'Cost Plus'!DD$14:DD$114)</f>
        <v>0</v>
      </c>
      <c r="DE161" s="300">
        <f>SUMIF('Cost Plus'!$V$14:$V$114,$AD158,'Cost Plus'!DE$14:DE$114)</f>
        <v>0</v>
      </c>
      <c r="DF161" s="300">
        <f>SUMIF('Cost Plus'!$V$14:$V$114,$AD158,'Cost Plus'!DF$14:DF$114)</f>
        <v>0</v>
      </c>
      <c r="DG161" s="300">
        <f>SUMIF('Cost Plus'!$V$14:$V$114,$AD158,'Cost Plus'!DG$14:DG$114)</f>
        <v>0</v>
      </c>
      <c r="DH161" s="300">
        <f>SUMIF('Cost Plus'!$V$14:$V$114,$AD158,'Cost Plus'!DH$14:DH$114)</f>
        <v>0</v>
      </c>
      <c r="DI161" s="300">
        <f>SUMIF('Cost Plus'!$V$14:$V$114,$AD158,'Cost Plus'!DI$14:DI$114)</f>
        <v>0</v>
      </c>
      <c r="DJ161" s="300">
        <f>SUMIF('Cost Plus'!$V$14:$V$114,$AD158,'Cost Plus'!DJ$14:DJ$114)</f>
        <v>0</v>
      </c>
      <c r="DK161" s="300">
        <f>SUMIF('Cost Plus'!$V$14:$V$114,$AD158,'Cost Plus'!DK$14:DK$114)</f>
        <v>0</v>
      </c>
      <c r="DL161" s="300">
        <f>SUMIF('Cost Plus'!$V$14:$V$114,$AD158,'Cost Plus'!DL$14:DL$114)</f>
        <v>0</v>
      </c>
      <c r="DM161" s="300">
        <f>SUMIF('Cost Plus'!$V$14:$V$114,$AD158,'Cost Plus'!DM$14:DM$114)</f>
        <v>0</v>
      </c>
      <c r="DN161" s="300">
        <f>SUMIF('Cost Plus'!$V$14:$V$114,$AD158,'Cost Plus'!DN$14:DN$114)</f>
        <v>0</v>
      </c>
      <c r="DO161" s="300">
        <f>SUMIF('Cost Plus'!$V$14:$V$114,$AD158,'Cost Plus'!DO$14:DO$114)</f>
        <v>0</v>
      </c>
      <c r="DP161" s="300">
        <f>SUMIF('Cost Plus'!$V$14:$V$114,$AD158,'Cost Plus'!DP$14:DP$114)</f>
        <v>0</v>
      </c>
      <c r="DQ161" s="300">
        <f>SUMIF('Cost Plus'!$V$14:$V$114,$AD158,'Cost Plus'!DQ$14:DQ$114)</f>
        <v>0</v>
      </c>
      <c r="DR161" s="300">
        <f>SUMIF('Cost Plus'!$V$14:$V$114,$AD158,'Cost Plus'!DR$14:DR$114)</f>
        <v>0</v>
      </c>
      <c r="DS161" s="300">
        <f>SUMIF('Cost Plus'!$V$14:$V$114,$AD158,'Cost Plus'!DS$14:DS$114)</f>
        <v>0</v>
      </c>
      <c r="DT161" s="300">
        <f>SUMIF('Cost Plus'!$V$14:$V$114,$AD158,'Cost Plus'!DT$14:DT$114)</f>
        <v>0</v>
      </c>
      <c r="DU161" s="300">
        <f>SUMIF('Cost Plus'!$V$14:$V$114,$AD158,'Cost Plus'!DU$14:DU$114)</f>
        <v>0</v>
      </c>
      <c r="DV161" s="300">
        <f>SUMIF('Cost Plus'!$V$14:$V$114,$AD158,'Cost Plus'!DV$14:DV$114)</f>
        <v>0</v>
      </c>
      <c r="DW161" s="300">
        <f>SUMIF('Cost Plus'!$V$14:$V$114,$AD158,'Cost Plus'!DW$14:DW$114)</f>
        <v>0</v>
      </c>
      <c r="DX161" s="300">
        <f>SUMIF('Cost Plus'!$V$14:$V$114,$AD158,'Cost Plus'!DX$14:DX$114)</f>
        <v>0</v>
      </c>
      <c r="DY161" s="300">
        <f>SUMIF('Cost Plus'!$V$14:$V$114,$AD158,'Cost Plus'!DY$14:DY$114)</f>
        <v>0</v>
      </c>
      <c r="DZ161" s="300">
        <f>SUMIF('Cost Plus'!$V$14:$V$114,$AD158,'Cost Plus'!DZ$14:DZ$114)</f>
        <v>0</v>
      </c>
      <c r="EA161" s="300">
        <f>SUMIF('Cost Plus'!$V$14:$V$114,$AD158,'Cost Plus'!EA$14:EA$114)</f>
        <v>0</v>
      </c>
      <c r="EB161" s="300">
        <f>SUMIF('Cost Plus'!$V$14:$V$114,$AD158,'Cost Plus'!EB$14:EB$114)</f>
        <v>0</v>
      </c>
      <c r="EC161" s="300">
        <f>SUMIF('Cost Plus'!$V$14:$V$114,$AD158,'Cost Plus'!EC$14:EC$114)</f>
        <v>0</v>
      </c>
      <c r="ED161" s="300">
        <f>SUMIF('Cost Plus'!$V$14:$V$114,$AD158,'Cost Plus'!ED$14:ED$114)</f>
        <v>0</v>
      </c>
      <c r="EE161" s="300">
        <f>SUMIF('Cost Plus'!$V$14:$V$114,$AD158,'Cost Plus'!EE$14:EE$114)</f>
        <v>0</v>
      </c>
      <c r="EF161" s="300">
        <f>SUMIF('Cost Plus'!$V$14:$V$114,$AD158,'Cost Plus'!EF$14:EF$114)</f>
        <v>0</v>
      </c>
      <c r="EG161" s="300">
        <f>SUMIF('Cost Plus'!$V$14:$V$114,$AD158,'Cost Plus'!EG$14:EG$114)</f>
        <v>0</v>
      </c>
      <c r="EH161" s="300">
        <f>SUMIF('Cost Plus'!$V$14:$V$114,$AD158,'Cost Plus'!EH$14:EH$114)</f>
        <v>0</v>
      </c>
      <c r="EI161" s="300">
        <f>SUMIF('Cost Plus'!$V$14:$V$114,$AD158,'Cost Plus'!EI$14:EI$114)</f>
        <v>0</v>
      </c>
      <c r="EJ161" s="300">
        <f>SUMIF('Cost Plus'!$V$14:$V$114,$AD158,'Cost Plus'!EJ$14:EJ$114)</f>
        <v>0</v>
      </c>
      <c r="EK161" s="300">
        <f>SUMIF('Cost Plus'!$V$14:$V$114,$AD158,'Cost Plus'!EK$14:EK$114)</f>
        <v>0</v>
      </c>
      <c r="EL161" s="300">
        <f>SUMIF('Cost Plus'!$V$14:$V$114,$AD158,'Cost Plus'!EL$14:EL$114)</f>
        <v>0</v>
      </c>
      <c r="EM161" s="300">
        <f>SUMIF('Cost Plus'!$V$14:$V$114,$AD158,'Cost Plus'!EM$14:EM$114)</f>
        <v>0</v>
      </c>
      <c r="EN161" s="300">
        <f>SUMIF('Cost Plus'!$V$14:$V$114,$AD158,'Cost Plus'!EN$14:EN$114)</f>
        <v>0</v>
      </c>
      <c r="EO161" s="300">
        <f>SUMIF('Cost Plus'!$V$14:$V$114,$AD158,'Cost Plus'!EO$14:EO$114)</f>
        <v>0</v>
      </c>
      <c r="EP161" s="300">
        <f>SUMIF('Cost Plus'!$V$14:$V$114,$AD158,'Cost Plus'!EP$14:EP$114)</f>
        <v>0</v>
      </c>
      <c r="EQ161" s="300">
        <f>SUMIF('Cost Plus'!$V$14:$V$114,$AD158,'Cost Plus'!EQ$14:EQ$114)</f>
        <v>0</v>
      </c>
      <c r="ER161" s="300">
        <f>SUMIF('Cost Plus'!$V$14:$V$114,$AD158,'Cost Plus'!ER$14:ER$114)</f>
        <v>0</v>
      </c>
      <c r="ES161" s="300">
        <f>SUMIF('Cost Plus'!$V$14:$V$114,$AD158,'Cost Plus'!ES$14:ES$114)</f>
        <v>0</v>
      </c>
      <c r="ET161" s="300">
        <f>SUMIF('Cost Plus'!$V$14:$V$114,$AD158,'Cost Plus'!ET$14:ET$114)</f>
        <v>0</v>
      </c>
      <c r="EU161" s="300">
        <f>SUMIF('Cost Plus'!$V$14:$V$114,$AD158,'Cost Plus'!EU$14:EU$114)</f>
        <v>0</v>
      </c>
      <c r="EV161" s="300">
        <f>SUMIF('Cost Plus'!$V$14:$V$114,$AD158,'Cost Plus'!EV$14:EV$114)</f>
        <v>0</v>
      </c>
      <c r="EW161" s="638">
        <f>SUMIF('Cost Plus'!$V$14:$V$114,$AD158,'Cost Plus'!EW$14:EW$114)</f>
        <v>0</v>
      </c>
      <c r="EX161" s="639">
        <f>SUMIF('Cost Plus'!$V$14:$V$114,$AD158,'Cost Plus'!EX$14:EX$114)</f>
        <v>0</v>
      </c>
      <c r="EY161" s="612"/>
      <c r="FB161" s="612"/>
    </row>
    <row r="162" spans="1:158" s="86" customFormat="1" ht="12.75" hidden="1" customHeight="1" outlineLevel="2" thickBot="1">
      <c r="A162" s="303"/>
      <c r="B162" s="303"/>
      <c r="C162" s="640"/>
      <c r="D162" s="848"/>
      <c r="E162" s="853"/>
      <c r="F162" s="854"/>
      <c r="G162" s="854"/>
      <c r="H162" s="854"/>
      <c r="I162" s="854"/>
      <c r="J162" s="854"/>
      <c r="K162" s="854"/>
      <c r="L162" s="854"/>
      <c r="M162" s="854"/>
      <c r="N162" s="854"/>
      <c r="O162" s="854"/>
      <c r="P162" s="854"/>
      <c r="Q162" s="854"/>
      <c r="R162" s="854"/>
      <c r="S162" s="854"/>
      <c r="T162" s="854"/>
      <c r="U162" s="854"/>
      <c r="V162" s="855"/>
      <c r="W162" s="854"/>
      <c r="X162" s="854"/>
      <c r="Y162" s="854"/>
      <c r="Z162" s="854"/>
      <c r="AA162" s="854"/>
      <c r="AB162" s="853"/>
      <c r="AC162" s="853"/>
      <c r="AD162" s="682" t="str">
        <f>$AD$18</f>
        <v>% Cost Plus to date</v>
      </c>
      <c r="AE162" s="641">
        <f>MAX(AF162:EY162)</f>
        <v>0</v>
      </c>
      <c r="AF162" s="642">
        <f>IF($AE161=0,0,SUM($AF161:AF161)/$AE161)</f>
        <v>0</v>
      </c>
      <c r="AG162" s="643">
        <f>IF($AE161=0,0,SUM($AF161:AG161)/$AE161)</f>
        <v>0</v>
      </c>
      <c r="AH162" s="643">
        <f>IF($AE161=0,0,SUM($AF161:AH161)/$AE161)</f>
        <v>0</v>
      </c>
      <c r="AI162" s="643">
        <f>IF($AE161=0,0,SUM($AF161:AI161)/$AE161)</f>
        <v>0</v>
      </c>
      <c r="AJ162" s="643">
        <f>IF($AE161=0,0,SUM($AF161:AJ161)/$AE161)</f>
        <v>0</v>
      </c>
      <c r="AK162" s="643">
        <f>IF($AE161=0,0,SUM($AF161:AK161)/$AE161)</f>
        <v>0</v>
      </c>
      <c r="AL162" s="643">
        <f>IF($AE161=0,0,SUM($AF161:AL161)/$AE161)</f>
        <v>0</v>
      </c>
      <c r="AM162" s="643">
        <f>IF($AE161=0,0,SUM($AF161:AM161)/$AE161)</f>
        <v>0</v>
      </c>
      <c r="AN162" s="643">
        <f>IF($AE161=0,0,SUM($AF161:AN161)/$AE161)</f>
        <v>0</v>
      </c>
      <c r="AO162" s="643">
        <f>IF($AE161=0,0,SUM($AF161:AO161)/$AE161)</f>
        <v>0</v>
      </c>
      <c r="AP162" s="643">
        <f>IF($AE161=0,0,SUM($AF161:AP161)/$AE161)</f>
        <v>0</v>
      </c>
      <c r="AQ162" s="643">
        <f>IF($AE161=0,0,SUM($AF161:AQ161)/$AE161)</f>
        <v>0</v>
      </c>
      <c r="AR162" s="643">
        <f>IF($AE161=0,0,SUM($AF161:AR161)/$AE161)</f>
        <v>0</v>
      </c>
      <c r="AS162" s="643">
        <f>IF($AE161=0,0,SUM($AF161:AS161)/$AE161)</f>
        <v>0</v>
      </c>
      <c r="AT162" s="643">
        <f>IF($AE161=0,0,SUM($AF161:AT161)/$AE161)</f>
        <v>0</v>
      </c>
      <c r="AU162" s="643">
        <f>IF($AE161=0,0,SUM($AF161:AU161)/$AE161)</f>
        <v>0</v>
      </c>
      <c r="AV162" s="643">
        <f>IF($AE161=0,0,SUM($AF161:AV161)/$AE161)</f>
        <v>0</v>
      </c>
      <c r="AW162" s="643">
        <f>IF($AE161=0,0,SUM($AF161:AW161)/$AE161)</f>
        <v>0</v>
      </c>
      <c r="AX162" s="643">
        <f>IF($AE161=0,0,SUM($AF161:AX161)/$AE161)</f>
        <v>0</v>
      </c>
      <c r="AY162" s="643">
        <f>IF($AE161=0,0,SUM($AF161:AY161)/$AE161)</f>
        <v>0</v>
      </c>
      <c r="AZ162" s="643">
        <f>IF($AE161=0,0,SUM($AF161:AZ161)/$AE161)</f>
        <v>0</v>
      </c>
      <c r="BA162" s="643">
        <f>IF($AE161=0,0,SUM($AF161:BA161)/$AE161)</f>
        <v>0</v>
      </c>
      <c r="BB162" s="643">
        <f>IF($AE161=0,0,SUM($AF161:BB161)/$AE161)</f>
        <v>0</v>
      </c>
      <c r="BC162" s="643">
        <f>IF($AE161=0,0,SUM($AF161:BC161)/$AE161)</f>
        <v>0</v>
      </c>
      <c r="BD162" s="643">
        <f>IF($AE161=0,0,SUM($AF161:BD161)/$AE161)</f>
        <v>0</v>
      </c>
      <c r="BE162" s="643">
        <f>IF($AE161=0,0,SUM($AF161:BE161)/$AE161)</f>
        <v>0</v>
      </c>
      <c r="BF162" s="643">
        <f>IF($AE161=0,0,SUM($AF161:BF161)/$AE161)</f>
        <v>0</v>
      </c>
      <c r="BG162" s="643">
        <f>IF($AE161=0,0,SUM($AF161:BG161)/$AE161)</f>
        <v>0</v>
      </c>
      <c r="BH162" s="643">
        <f>IF($AE161=0,0,SUM($AF161:BH161)/$AE161)</f>
        <v>0</v>
      </c>
      <c r="BI162" s="643">
        <f>IF($AE161=0,0,SUM($AF161:BI161)/$AE161)</f>
        <v>0</v>
      </c>
      <c r="BJ162" s="643">
        <f>IF($AE161=0,0,SUM($AF161:BJ161)/$AE161)</f>
        <v>0</v>
      </c>
      <c r="BK162" s="643">
        <f>IF($AE161=0,0,SUM($AF161:BK161)/$AE161)</f>
        <v>0</v>
      </c>
      <c r="BL162" s="643">
        <f>IF($AE161=0,0,SUM($AF161:BL161)/$AE161)</f>
        <v>0</v>
      </c>
      <c r="BM162" s="643">
        <f>IF($AE161=0,0,SUM($AF161:BM161)/$AE161)</f>
        <v>0</v>
      </c>
      <c r="BN162" s="643">
        <f>IF($AE161=0,0,SUM($AF161:BN161)/$AE161)</f>
        <v>0</v>
      </c>
      <c r="BO162" s="643">
        <f>IF($AE161=0,0,SUM($AF161:BO161)/$AE161)</f>
        <v>0</v>
      </c>
      <c r="BP162" s="643">
        <f>IF($AE161=0,0,SUM($AF161:BP161)/$AE161)</f>
        <v>0</v>
      </c>
      <c r="BQ162" s="643">
        <f>IF($AE161=0,0,SUM($AF161:BQ161)/$AE161)</f>
        <v>0</v>
      </c>
      <c r="BR162" s="643">
        <f>IF($AE161=0,0,SUM($AF161:BR161)/$AE161)</f>
        <v>0</v>
      </c>
      <c r="BS162" s="643">
        <f>IF($AE161=0,0,SUM($AF161:BS161)/$AE161)</f>
        <v>0</v>
      </c>
      <c r="BT162" s="643">
        <f>IF($AE161=0,0,SUM($AF161:BT161)/$AE161)</f>
        <v>0</v>
      </c>
      <c r="BU162" s="643">
        <f>IF($AE161=0,0,SUM($AF161:BU161)/$AE161)</f>
        <v>0</v>
      </c>
      <c r="BV162" s="643">
        <f>IF($AE161=0,0,SUM($AF161:BV161)/$AE161)</f>
        <v>0</v>
      </c>
      <c r="BW162" s="643">
        <f>IF($AE161=0,0,SUM($AF161:BW161)/$AE161)</f>
        <v>0</v>
      </c>
      <c r="BX162" s="643">
        <f>IF($AE161=0,0,SUM($AF161:BX161)/$AE161)</f>
        <v>0</v>
      </c>
      <c r="BY162" s="643">
        <f>IF($AE161=0,0,SUM($AF161:BY161)/$AE161)</f>
        <v>0</v>
      </c>
      <c r="BZ162" s="643">
        <f>IF($AE161=0,0,SUM($AF161:BZ161)/$AE161)</f>
        <v>0</v>
      </c>
      <c r="CA162" s="643">
        <f>IF($AE161=0,0,SUM($AF161:CA161)/$AE161)</f>
        <v>0</v>
      </c>
      <c r="CB162" s="643">
        <f>IF($AE161=0,0,SUM($AF161:CB161)/$AE161)</f>
        <v>0</v>
      </c>
      <c r="CC162" s="643">
        <f>IF($AE161=0,0,SUM($AF161:CC161)/$AE161)</f>
        <v>0</v>
      </c>
      <c r="CD162" s="643">
        <f>IF($AE161=0,0,SUM($AF161:CD161)/$AE161)</f>
        <v>0</v>
      </c>
      <c r="CE162" s="643">
        <f>IF($AE161=0,0,SUM($AF161:CE161)/$AE161)</f>
        <v>0</v>
      </c>
      <c r="CF162" s="643">
        <f>IF($AE161=0,0,SUM($AF161:CF161)/$AE161)</f>
        <v>0</v>
      </c>
      <c r="CG162" s="643">
        <f>IF($AE161=0,0,SUM($AF161:CG161)/$AE161)</f>
        <v>0</v>
      </c>
      <c r="CH162" s="643">
        <f>IF($AE161=0,0,SUM($AF161:CH161)/$AE161)</f>
        <v>0</v>
      </c>
      <c r="CI162" s="643">
        <f>IF($AE161=0,0,SUM($AF161:CI161)/$AE161)</f>
        <v>0</v>
      </c>
      <c r="CJ162" s="643">
        <f>IF($AE161=0,0,SUM($AF161:CJ161)/$AE161)</f>
        <v>0</v>
      </c>
      <c r="CK162" s="643">
        <f>IF($AE161=0,0,SUM($AF161:CK161)/$AE161)</f>
        <v>0</v>
      </c>
      <c r="CL162" s="643">
        <f>IF($AE161=0,0,SUM($AF161:CL161)/$AE161)</f>
        <v>0</v>
      </c>
      <c r="CM162" s="643">
        <f>IF($AE161=0,0,SUM($AF161:CM161)/$AE161)</f>
        <v>0</v>
      </c>
      <c r="CN162" s="643">
        <f>IF($AE161=0,0,SUM($AF161:CN161)/$AE161)</f>
        <v>0</v>
      </c>
      <c r="CO162" s="643">
        <f>IF($AE161=0,0,SUM($AF161:CO161)/$AE161)</f>
        <v>0</v>
      </c>
      <c r="CP162" s="643">
        <f>IF($AE161=0,0,SUM($AF161:CP161)/$AE161)</f>
        <v>0</v>
      </c>
      <c r="CQ162" s="643">
        <f>IF($AE161=0,0,SUM($AF161:CQ161)/$AE161)</f>
        <v>0</v>
      </c>
      <c r="CR162" s="643">
        <f>IF($AE161=0,0,SUM($AF161:CR161)/$AE161)</f>
        <v>0</v>
      </c>
      <c r="CS162" s="643">
        <f>IF($AE161=0,0,SUM($AF161:CS161)/$AE161)</f>
        <v>0</v>
      </c>
      <c r="CT162" s="643">
        <f>IF($AE161=0,0,SUM($AF161:CT161)/$AE161)</f>
        <v>0</v>
      </c>
      <c r="CU162" s="643">
        <f>IF($AE161=0,0,SUM($AF161:CU161)/$AE161)</f>
        <v>0</v>
      </c>
      <c r="CV162" s="643">
        <f>IF($AE161=0,0,SUM($AF161:CV161)/$AE161)</f>
        <v>0</v>
      </c>
      <c r="CW162" s="643">
        <f>IF($AE161=0,0,SUM($AF161:CW161)/$AE161)</f>
        <v>0</v>
      </c>
      <c r="CX162" s="643">
        <f>IF($AE161=0,0,SUM($AF161:CX161)/$AE161)</f>
        <v>0</v>
      </c>
      <c r="CY162" s="643">
        <f>IF($AE161=0,0,SUM($AF161:CY161)/$AE161)</f>
        <v>0</v>
      </c>
      <c r="CZ162" s="643">
        <f>IF($AE161=0,0,SUM($AF161:CZ161)/$AE161)</f>
        <v>0</v>
      </c>
      <c r="DA162" s="643">
        <f>IF($AE161=0,0,SUM($AF161:DA161)/$AE161)</f>
        <v>0</v>
      </c>
      <c r="DB162" s="643">
        <f>IF($AE161=0,0,SUM($AF161:DB161)/$AE161)</f>
        <v>0</v>
      </c>
      <c r="DC162" s="643">
        <f>IF($AE161=0,0,SUM($AF161:DC161)/$AE161)</f>
        <v>0</v>
      </c>
      <c r="DD162" s="643">
        <f>IF($AE161=0,0,SUM($AF161:DD161)/$AE161)</f>
        <v>0</v>
      </c>
      <c r="DE162" s="643">
        <f>IF($AE161=0,0,SUM($AF161:DE161)/$AE161)</f>
        <v>0</v>
      </c>
      <c r="DF162" s="643">
        <f>IF($AE161=0,0,SUM($AF161:DF161)/$AE161)</f>
        <v>0</v>
      </c>
      <c r="DG162" s="643">
        <f>IF($AE161=0,0,SUM($AF161:DG161)/$AE161)</f>
        <v>0</v>
      </c>
      <c r="DH162" s="643">
        <f>IF($AE161=0,0,SUM($AF161:DH161)/$AE161)</f>
        <v>0</v>
      </c>
      <c r="DI162" s="643">
        <f>IF($AE161=0,0,SUM($AF161:DI161)/$AE161)</f>
        <v>0</v>
      </c>
      <c r="DJ162" s="643">
        <f>IF($AE161=0,0,SUM($AF161:DJ161)/$AE161)</f>
        <v>0</v>
      </c>
      <c r="DK162" s="643">
        <f>IF($AE161=0,0,SUM($AF161:DK161)/$AE161)</f>
        <v>0</v>
      </c>
      <c r="DL162" s="643">
        <f>IF($AE161=0,0,SUM($AF161:DL161)/$AE161)</f>
        <v>0</v>
      </c>
      <c r="DM162" s="643">
        <f>IF($AE161=0,0,SUM($AF161:DM161)/$AE161)</f>
        <v>0</v>
      </c>
      <c r="DN162" s="643">
        <f>IF($AE161=0,0,SUM($AF161:DN161)/$AE161)</f>
        <v>0</v>
      </c>
      <c r="DO162" s="643">
        <f>IF($AE161=0,0,SUM($AF161:DO161)/$AE161)</f>
        <v>0</v>
      </c>
      <c r="DP162" s="643">
        <f>IF($AE161=0,0,SUM($AF161:DP161)/$AE161)</f>
        <v>0</v>
      </c>
      <c r="DQ162" s="643">
        <f>IF($AE161=0,0,SUM($AF161:DQ161)/$AE161)</f>
        <v>0</v>
      </c>
      <c r="DR162" s="643">
        <f>IF($AE161=0,0,SUM($AF161:DR161)/$AE161)</f>
        <v>0</v>
      </c>
      <c r="DS162" s="643">
        <f>IF($AE161=0,0,SUM($AF161:DS161)/$AE161)</f>
        <v>0</v>
      </c>
      <c r="DT162" s="643">
        <f>IF($AE161=0,0,SUM($AF161:DT161)/$AE161)</f>
        <v>0</v>
      </c>
      <c r="DU162" s="643">
        <f>IF($AE161=0,0,SUM($AF161:DU161)/$AE161)</f>
        <v>0</v>
      </c>
      <c r="DV162" s="643">
        <f>IF($AE161=0,0,SUM($AF161:DV161)/$AE161)</f>
        <v>0</v>
      </c>
      <c r="DW162" s="643">
        <f>IF($AE161=0,0,SUM($AF161:DW161)/$AE161)</f>
        <v>0</v>
      </c>
      <c r="DX162" s="643">
        <f>IF($AE161=0,0,SUM($AF161:DX161)/$AE161)</f>
        <v>0</v>
      </c>
      <c r="DY162" s="643">
        <f>IF($AE161=0,0,SUM($AF161:DY161)/$AE161)</f>
        <v>0</v>
      </c>
      <c r="DZ162" s="643">
        <f>IF($AE161=0,0,SUM($AF161:DZ161)/$AE161)</f>
        <v>0</v>
      </c>
      <c r="EA162" s="643">
        <f>IF($AE161=0,0,SUM($AF161:EA161)/$AE161)</f>
        <v>0</v>
      </c>
      <c r="EB162" s="643">
        <f>IF($AE161=0,0,SUM($AF161:EB161)/$AE161)</f>
        <v>0</v>
      </c>
      <c r="EC162" s="643">
        <f>IF($AE161=0,0,SUM($AF161:EC161)/$AE161)</f>
        <v>0</v>
      </c>
      <c r="ED162" s="643">
        <f>IF($AE161=0,0,SUM($AF161:ED161)/$AE161)</f>
        <v>0</v>
      </c>
      <c r="EE162" s="643">
        <f>IF($AE161=0,0,SUM($AF161:EE161)/$AE161)</f>
        <v>0</v>
      </c>
      <c r="EF162" s="643">
        <f>IF($AE161=0,0,SUM($AF161:EF161)/$AE161)</f>
        <v>0</v>
      </c>
      <c r="EG162" s="643">
        <f>IF($AE161=0,0,SUM($AF161:EG161)/$AE161)</f>
        <v>0</v>
      </c>
      <c r="EH162" s="643">
        <f>IF($AE161=0,0,SUM($AF161:EH161)/$AE161)</f>
        <v>0</v>
      </c>
      <c r="EI162" s="643">
        <f>IF($AE161=0,0,SUM($AF161:EI161)/$AE161)</f>
        <v>0</v>
      </c>
      <c r="EJ162" s="643">
        <f>IF($AE161=0,0,SUM($AF161:EJ161)/$AE161)</f>
        <v>0</v>
      </c>
      <c r="EK162" s="643">
        <f>IF($AE161=0,0,SUM($AF161:EK161)/$AE161)</f>
        <v>0</v>
      </c>
      <c r="EL162" s="643">
        <f>IF($AE161=0,0,SUM($AF161:EL161)/$AE161)</f>
        <v>0</v>
      </c>
      <c r="EM162" s="643">
        <f>IF($AE161=0,0,SUM($AF161:EM161)/$AE161)</f>
        <v>0</v>
      </c>
      <c r="EN162" s="643">
        <f>IF($AE161=0,0,SUM($AF161:EN161)/$AE161)</f>
        <v>0</v>
      </c>
      <c r="EO162" s="643">
        <f>IF($AE161=0,0,SUM($AF161:EO161)/$AE161)</f>
        <v>0</v>
      </c>
      <c r="EP162" s="643">
        <f>IF($AE161=0,0,SUM($AF161:EP161)/$AE161)</f>
        <v>0</v>
      </c>
      <c r="EQ162" s="643">
        <f>IF($AE161=0,0,SUM($AF161:EQ161)/$AE161)</f>
        <v>0</v>
      </c>
      <c r="ER162" s="643">
        <f>IF($AE161=0,0,SUM($AF161:ER161)/$AE161)</f>
        <v>0</v>
      </c>
      <c r="ES162" s="643">
        <f>IF($AE161=0,0,SUM($AF161:ES161)/$AE161)</f>
        <v>0</v>
      </c>
      <c r="ET162" s="643">
        <f>IF($AE161=0,0,SUM($AF161:ET161)/$AE161)</f>
        <v>0</v>
      </c>
      <c r="EU162" s="643">
        <f>IF($AE161=0,0,SUM($AF161:EU161)/$AE161)</f>
        <v>0</v>
      </c>
      <c r="EV162" s="643">
        <f>IF($AE161=0,0,SUM($AF161:EV161)/$AE161)</f>
        <v>0</v>
      </c>
      <c r="EW162" s="643">
        <f>IF($AE161=0,0,SUM($AF161:EW161)/$AE161)</f>
        <v>0</v>
      </c>
      <c r="EX162" s="644">
        <f>IF($AE161=0,0,SUM($AF161:EX161)/$AE161)</f>
        <v>0</v>
      </c>
      <c r="EY162" s="612"/>
      <c r="EZ162" s="863">
        <f>IF($AE161=0,0,IF(ABS(1-$AE162)&gt;(ErrTol/1000),1,0))</f>
        <v>0</v>
      </c>
      <c r="FB162" s="612"/>
    </row>
    <row r="163" spans="1:158" s="86" customFormat="1" ht="12.75" hidden="1" customHeight="1" outlineLevel="2" thickTop="1">
      <c r="A163" s="303"/>
      <c r="B163" s="303"/>
      <c r="C163" s="645"/>
      <c r="D163" s="856"/>
      <c r="E163" s="857"/>
      <c r="F163" s="858"/>
      <c r="G163" s="858"/>
      <c r="H163" s="858"/>
      <c r="I163" s="858"/>
      <c r="J163" s="858"/>
      <c r="K163" s="858"/>
      <c r="L163" s="858"/>
      <c r="M163" s="858"/>
      <c r="N163" s="858"/>
      <c r="O163" s="858"/>
      <c r="P163" s="858"/>
      <c r="Q163" s="858"/>
      <c r="R163" s="858"/>
      <c r="S163" s="858"/>
      <c r="T163" s="858"/>
      <c r="U163" s="858"/>
      <c r="V163" s="859"/>
      <c r="W163" s="858"/>
      <c r="X163" s="858"/>
      <c r="Y163" s="858"/>
      <c r="Z163" s="858"/>
      <c r="AA163" s="858"/>
      <c r="AB163" s="857"/>
      <c r="AC163" s="857"/>
      <c r="AD163" s="334" t="str">
        <f>$AD$19</f>
        <v>Charging Profile (eg. Milestones, Service Charges)</v>
      </c>
      <c r="AE163" s="646">
        <f>SUM(AF163:EY163)</f>
        <v>0</v>
      </c>
      <c r="AF163" s="529"/>
      <c r="AG163" s="530"/>
      <c r="AH163" s="530"/>
      <c r="AI163" s="530"/>
      <c r="AJ163" s="530"/>
      <c r="AK163" s="530"/>
      <c r="AL163" s="530"/>
      <c r="AM163" s="530"/>
      <c r="AN163" s="530"/>
      <c r="AO163" s="530"/>
      <c r="AP163" s="530"/>
      <c r="AQ163" s="530"/>
      <c r="AR163" s="530"/>
      <c r="AS163" s="530"/>
      <c r="AT163" s="530"/>
      <c r="AU163" s="530"/>
      <c r="AV163" s="530"/>
      <c r="AW163" s="530"/>
      <c r="AX163" s="530"/>
      <c r="AY163" s="530"/>
      <c r="AZ163" s="530"/>
      <c r="BA163" s="530"/>
      <c r="BB163" s="530"/>
      <c r="BC163" s="530"/>
      <c r="BD163" s="530"/>
      <c r="BE163" s="530"/>
      <c r="BF163" s="530"/>
      <c r="BG163" s="530"/>
      <c r="BH163" s="530"/>
      <c r="BI163" s="530"/>
      <c r="BJ163" s="530"/>
      <c r="BK163" s="530"/>
      <c r="BL163" s="530"/>
      <c r="BM163" s="530"/>
      <c r="BN163" s="530"/>
      <c r="BO163" s="530"/>
      <c r="BP163" s="530"/>
      <c r="BQ163" s="530"/>
      <c r="BR163" s="530"/>
      <c r="BS163" s="530"/>
      <c r="BT163" s="530"/>
      <c r="BU163" s="530"/>
      <c r="BV163" s="530"/>
      <c r="BW163" s="530"/>
      <c r="BX163" s="530"/>
      <c r="BY163" s="530"/>
      <c r="BZ163" s="530"/>
      <c r="CA163" s="530"/>
      <c r="CB163" s="530"/>
      <c r="CC163" s="530"/>
      <c r="CD163" s="530"/>
      <c r="CE163" s="530"/>
      <c r="CF163" s="530"/>
      <c r="CG163" s="530"/>
      <c r="CH163" s="530"/>
      <c r="CI163" s="530"/>
      <c r="CJ163" s="530"/>
      <c r="CK163" s="530"/>
      <c r="CL163" s="530"/>
      <c r="CM163" s="530"/>
      <c r="CN163" s="530"/>
      <c r="CO163" s="530"/>
      <c r="CP163" s="530"/>
      <c r="CQ163" s="530"/>
      <c r="CR163" s="530"/>
      <c r="CS163" s="530"/>
      <c r="CT163" s="530"/>
      <c r="CU163" s="530"/>
      <c r="CV163" s="530"/>
      <c r="CW163" s="530"/>
      <c r="CX163" s="530"/>
      <c r="CY163" s="530"/>
      <c r="CZ163" s="530"/>
      <c r="DA163" s="530"/>
      <c r="DB163" s="530"/>
      <c r="DC163" s="530"/>
      <c r="DD163" s="530"/>
      <c r="DE163" s="530"/>
      <c r="DF163" s="530"/>
      <c r="DG163" s="530"/>
      <c r="DH163" s="530"/>
      <c r="DI163" s="530"/>
      <c r="DJ163" s="530"/>
      <c r="DK163" s="530"/>
      <c r="DL163" s="530"/>
      <c r="DM163" s="530"/>
      <c r="DN163" s="530"/>
      <c r="DO163" s="530"/>
      <c r="DP163" s="530"/>
      <c r="DQ163" s="530"/>
      <c r="DR163" s="530"/>
      <c r="DS163" s="530"/>
      <c r="DT163" s="530"/>
      <c r="DU163" s="530"/>
      <c r="DV163" s="530"/>
      <c r="DW163" s="530"/>
      <c r="DX163" s="530"/>
      <c r="DY163" s="530"/>
      <c r="DZ163" s="530"/>
      <c r="EA163" s="530"/>
      <c r="EB163" s="530"/>
      <c r="EC163" s="530"/>
      <c r="ED163" s="530"/>
      <c r="EE163" s="530"/>
      <c r="EF163" s="530"/>
      <c r="EG163" s="530"/>
      <c r="EH163" s="530"/>
      <c r="EI163" s="530"/>
      <c r="EJ163" s="530"/>
      <c r="EK163" s="530"/>
      <c r="EL163" s="530"/>
      <c r="EM163" s="530"/>
      <c r="EN163" s="530"/>
      <c r="EO163" s="530"/>
      <c r="EP163" s="530"/>
      <c r="EQ163" s="530"/>
      <c r="ER163" s="530"/>
      <c r="ES163" s="530"/>
      <c r="ET163" s="530"/>
      <c r="EU163" s="530"/>
      <c r="EV163" s="530"/>
      <c r="EW163" s="530"/>
      <c r="EX163" s="530"/>
      <c r="EY163" s="612"/>
      <c r="EZ163" s="863">
        <f>IF($AE161=0,0,IF(ABS(1-$AE163)&gt;(ErrTol/1000),1,0))</f>
        <v>0</v>
      </c>
      <c r="FB163" s="612"/>
    </row>
    <row r="164" spans="1:158" s="86" customFormat="1" ht="12.75" hidden="1" customHeight="1" outlineLevel="2">
      <c r="A164" s="303"/>
      <c r="B164" s="303"/>
      <c r="C164" s="645"/>
      <c r="D164" s="860"/>
      <c r="E164" s="303"/>
      <c r="F164" s="851"/>
      <c r="G164" s="851"/>
      <c r="H164" s="851"/>
      <c r="I164" s="851"/>
      <c r="J164" s="851"/>
      <c r="K164" s="851"/>
      <c r="L164" s="851"/>
      <c r="M164" s="851"/>
      <c r="N164" s="851"/>
      <c r="O164" s="851"/>
      <c r="P164" s="851"/>
      <c r="Q164" s="851"/>
      <c r="R164" s="851"/>
      <c r="S164" s="851"/>
      <c r="T164" s="851"/>
      <c r="U164" s="851"/>
      <c r="V164" s="852"/>
      <c r="W164" s="851"/>
      <c r="X164" s="851"/>
      <c r="Y164" s="851"/>
      <c r="Z164" s="851"/>
      <c r="AA164" s="851"/>
      <c r="AB164" s="303"/>
      <c r="AC164" s="303"/>
      <c r="AD164" s="334" t="str">
        <f>$AD$20</f>
        <v>Cost Plus Profiled</v>
      </c>
      <c r="AE164" s="304">
        <f>SUM(AF164:EY164)</f>
        <v>0</v>
      </c>
      <c r="AF164" s="637">
        <f t="shared" ref="AF164:BK164" si="168">IF(MileON,$AE161*AF163,AF161)</f>
        <v>0</v>
      </c>
      <c r="AG164" s="300">
        <f t="shared" si="168"/>
        <v>0</v>
      </c>
      <c r="AH164" s="300">
        <f t="shared" si="168"/>
        <v>0</v>
      </c>
      <c r="AI164" s="300">
        <f t="shared" si="168"/>
        <v>0</v>
      </c>
      <c r="AJ164" s="300">
        <f t="shared" si="168"/>
        <v>0</v>
      </c>
      <c r="AK164" s="300">
        <f t="shared" si="168"/>
        <v>0</v>
      </c>
      <c r="AL164" s="300">
        <f t="shared" si="168"/>
        <v>0</v>
      </c>
      <c r="AM164" s="300">
        <f t="shared" si="168"/>
        <v>0</v>
      </c>
      <c r="AN164" s="300">
        <f t="shared" si="168"/>
        <v>0</v>
      </c>
      <c r="AO164" s="300">
        <f t="shared" si="168"/>
        <v>0</v>
      </c>
      <c r="AP164" s="300">
        <f t="shared" si="168"/>
        <v>0</v>
      </c>
      <c r="AQ164" s="300">
        <f t="shared" si="168"/>
        <v>0</v>
      </c>
      <c r="AR164" s="300">
        <f t="shared" si="168"/>
        <v>0</v>
      </c>
      <c r="AS164" s="300">
        <f t="shared" si="168"/>
        <v>0</v>
      </c>
      <c r="AT164" s="300">
        <f t="shared" si="168"/>
        <v>0</v>
      </c>
      <c r="AU164" s="300">
        <f t="shared" si="168"/>
        <v>0</v>
      </c>
      <c r="AV164" s="300">
        <f t="shared" si="168"/>
        <v>0</v>
      </c>
      <c r="AW164" s="300">
        <f t="shared" si="168"/>
        <v>0</v>
      </c>
      <c r="AX164" s="300">
        <f t="shared" si="168"/>
        <v>0</v>
      </c>
      <c r="AY164" s="300">
        <f t="shared" si="168"/>
        <v>0</v>
      </c>
      <c r="AZ164" s="300">
        <f t="shared" si="168"/>
        <v>0</v>
      </c>
      <c r="BA164" s="300">
        <f t="shared" si="168"/>
        <v>0</v>
      </c>
      <c r="BB164" s="300">
        <f t="shared" si="168"/>
        <v>0</v>
      </c>
      <c r="BC164" s="300">
        <f t="shared" si="168"/>
        <v>0</v>
      </c>
      <c r="BD164" s="300">
        <f t="shared" si="168"/>
        <v>0</v>
      </c>
      <c r="BE164" s="300">
        <f t="shared" si="168"/>
        <v>0</v>
      </c>
      <c r="BF164" s="300">
        <f t="shared" si="168"/>
        <v>0</v>
      </c>
      <c r="BG164" s="300">
        <f t="shared" si="168"/>
        <v>0</v>
      </c>
      <c r="BH164" s="300">
        <f t="shared" si="168"/>
        <v>0</v>
      </c>
      <c r="BI164" s="300">
        <f t="shared" si="168"/>
        <v>0</v>
      </c>
      <c r="BJ164" s="300">
        <f t="shared" si="168"/>
        <v>0</v>
      </c>
      <c r="BK164" s="300">
        <f t="shared" si="168"/>
        <v>0</v>
      </c>
      <c r="BL164" s="300">
        <f t="shared" ref="BL164:CQ164" si="169">IF(MileON,$AE161*BL163,BL161)</f>
        <v>0</v>
      </c>
      <c r="BM164" s="300">
        <f t="shared" si="169"/>
        <v>0</v>
      </c>
      <c r="BN164" s="300">
        <f t="shared" si="169"/>
        <v>0</v>
      </c>
      <c r="BO164" s="300">
        <f t="shared" si="169"/>
        <v>0</v>
      </c>
      <c r="BP164" s="300">
        <f t="shared" si="169"/>
        <v>0</v>
      </c>
      <c r="BQ164" s="300">
        <f t="shared" si="169"/>
        <v>0</v>
      </c>
      <c r="BR164" s="300">
        <f t="shared" si="169"/>
        <v>0</v>
      </c>
      <c r="BS164" s="300">
        <f t="shared" si="169"/>
        <v>0</v>
      </c>
      <c r="BT164" s="300">
        <f t="shared" si="169"/>
        <v>0</v>
      </c>
      <c r="BU164" s="300">
        <f t="shared" si="169"/>
        <v>0</v>
      </c>
      <c r="BV164" s="300">
        <f t="shared" si="169"/>
        <v>0</v>
      </c>
      <c r="BW164" s="300">
        <f t="shared" si="169"/>
        <v>0</v>
      </c>
      <c r="BX164" s="300">
        <f t="shared" si="169"/>
        <v>0</v>
      </c>
      <c r="BY164" s="300">
        <f t="shared" si="169"/>
        <v>0</v>
      </c>
      <c r="BZ164" s="300">
        <f t="shared" si="169"/>
        <v>0</v>
      </c>
      <c r="CA164" s="300">
        <f t="shared" si="169"/>
        <v>0</v>
      </c>
      <c r="CB164" s="300">
        <f t="shared" si="169"/>
        <v>0</v>
      </c>
      <c r="CC164" s="300">
        <f t="shared" si="169"/>
        <v>0</v>
      </c>
      <c r="CD164" s="300">
        <f t="shared" si="169"/>
        <v>0</v>
      </c>
      <c r="CE164" s="300">
        <f t="shared" si="169"/>
        <v>0</v>
      </c>
      <c r="CF164" s="300">
        <f t="shared" si="169"/>
        <v>0</v>
      </c>
      <c r="CG164" s="300">
        <f t="shared" si="169"/>
        <v>0</v>
      </c>
      <c r="CH164" s="300">
        <f t="shared" si="169"/>
        <v>0</v>
      </c>
      <c r="CI164" s="300">
        <f t="shared" si="169"/>
        <v>0</v>
      </c>
      <c r="CJ164" s="300">
        <f t="shared" si="169"/>
        <v>0</v>
      </c>
      <c r="CK164" s="300">
        <f t="shared" si="169"/>
        <v>0</v>
      </c>
      <c r="CL164" s="300">
        <f t="shared" si="169"/>
        <v>0</v>
      </c>
      <c r="CM164" s="300">
        <f t="shared" si="169"/>
        <v>0</v>
      </c>
      <c r="CN164" s="300">
        <f t="shared" si="169"/>
        <v>0</v>
      </c>
      <c r="CO164" s="300">
        <f t="shared" si="169"/>
        <v>0</v>
      </c>
      <c r="CP164" s="300">
        <f t="shared" si="169"/>
        <v>0</v>
      </c>
      <c r="CQ164" s="300">
        <f t="shared" si="169"/>
        <v>0</v>
      </c>
      <c r="CR164" s="300">
        <f t="shared" ref="CR164:DW164" si="170">IF(MileON,$AE161*CR163,CR161)</f>
        <v>0</v>
      </c>
      <c r="CS164" s="300">
        <f t="shared" si="170"/>
        <v>0</v>
      </c>
      <c r="CT164" s="300">
        <f t="shared" si="170"/>
        <v>0</v>
      </c>
      <c r="CU164" s="300">
        <f t="shared" si="170"/>
        <v>0</v>
      </c>
      <c r="CV164" s="300">
        <f t="shared" si="170"/>
        <v>0</v>
      </c>
      <c r="CW164" s="300">
        <f t="shared" si="170"/>
        <v>0</v>
      </c>
      <c r="CX164" s="300">
        <f t="shared" si="170"/>
        <v>0</v>
      </c>
      <c r="CY164" s="300">
        <f t="shared" si="170"/>
        <v>0</v>
      </c>
      <c r="CZ164" s="300">
        <f t="shared" si="170"/>
        <v>0</v>
      </c>
      <c r="DA164" s="300">
        <f t="shared" si="170"/>
        <v>0</v>
      </c>
      <c r="DB164" s="300">
        <f t="shared" si="170"/>
        <v>0</v>
      </c>
      <c r="DC164" s="300">
        <f t="shared" si="170"/>
        <v>0</v>
      </c>
      <c r="DD164" s="300">
        <f t="shared" si="170"/>
        <v>0</v>
      </c>
      <c r="DE164" s="300">
        <f t="shared" si="170"/>
        <v>0</v>
      </c>
      <c r="DF164" s="300">
        <f t="shared" si="170"/>
        <v>0</v>
      </c>
      <c r="DG164" s="300">
        <f t="shared" si="170"/>
        <v>0</v>
      </c>
      <c r="DH164" s="300">
        <f t="shared" si="170"/>
        <v>0</v>
      </c>
      <c r="DI164" s="300">
        <f t="shared" si="170"/>
        <v>0</v>
      </c>
      <c r="DJ164" s="300">
        <f t="shared" si="170"/>
        <v>0</v>
      </c>
      <c r="DK164" s="300">
        <f t="shared" si="170"/>
        <v>0</v>
      </c>
      <c r="DL164" s="300">
        <f t="shared" si="170"/>
        <v>0</v>
      </c>
      <c r="DM164" s="300">
        <f t="shared" si="170"/>
        <v>0</v>
      </c>
      <c r="DN164" s="300">
        <f t="shared" si="170"/>
        <v>0</v>
      </c>
      <c r="DO164" s="300">
        <f t="shared" si="170"/>
        <v>0</v>
      </c>
      <c r="DP164" s="300">
        <f t="shared" si="170"/>
        <v>0</v>
      </c>
      <c r="DQ164" s="300">
        <f t="shared" si="170"/>
        <v>0</v>
      </c>
      <c r="DR164" s="300">
        <f t="shared" si="170"/>
        <v>0</v>
      </c>
      <c r="DS164" s="300">
        <f t="shared" si="170"/>
        <v>0</v>
      </c>
      <c r="DT164" s="300">
        <f t="shared" si="170"/>
        <v>0</v>
      </c>
      <c r="DU164" s="300">
        <f t="shared" si="170"/>
        <v>0</v>
      </c>
      <c r="DV164" s="300">
        <f t="shared" si="170"/>
        <v>0</v>
      </c>
      <c r="DW164" s="300">
        <f t="shared" si="170"/>
        <v>0</v>
      </c>
      <c r="DX164" s="300">
        <f t="shared" ref="DX164:EX164" si="171">IF(MileON,$AE161*DX163,DX161)</f>
        <v>0</v>
      </c>
      <c r="DY164" s="300">
        <f t="shared" si="171"/>
        <v>0</v>
      </c>
      <c r="DZ164" s="300">
        <f t="shared" si="171"/>
        <v>0</v>
      </c>
      <c r="EA164" s="300">
        <f t="shared" si="171"/>
        <v>0</v>
      </c>
      <c r="EB164" s="300">
        <f t="shared" si="171"/>
        <v>0</v>
      </c>
      <c r="EC164" s="300">
        <f t="shared" si="171"/>
        <v>0</v>
      </c>
      <c r="ED164" s="300">
        <f t="shared" si="171"/>
        <v>0</v>
      </c>
      <c r="EE164" s="300">
        <f t="shared" si="171"/>
        <v>0</v>
      </c>
      <c r="EF164" s="300">
        <f t="shared" si="171"/>
        <v>0</v>
      </c>
      <c r="EG164" s="300">
        <f t="shared" si="171"/>
        <v>0</v>
      </c>
      <c r="EH164" s="300">
        <f t="shared" si="171"/>
        <v>0</v>
      </c>
      <c r="EI164" s="300">
        <f t="shared" si="171"/>
        <v>0</v>
      </c>
      <c r="EJ164" s="300">
        <f t="shared" si="171"/>
        <v>0</v>
      </c>
      <c r="EK164" s="300">
        <f t="shared" si="171"/>
        <v>0</v>
      </c>
      <c r="EL164" s="300">
        <f t="shared" si="171"/>
        <v>0</v>
      </c>
      <c r="EM164" s="300">
        <f t="shared" si="171"/>
        <v>0</v>
      </c>
      <c r="EN164" s="300">
        <f t="shared" si="171"/>
        <v>0</v>
      </c>
      <c r="EO164" s="300">
        <f t="shared" si="171"/>
        <v>0</v>
      </c>
      <c r="EP164" s="300">
        <f t="shared" si="171"/>
        <v>0</v>
      </c>
      <c r="EQ164" s="300">
        <f t="shared" si="171"/>
        <v>0</v>
      </c>
      <c r="ER164" s="300">
        <f t="shared" si="171"/>
        <v>0</v>
      </c>
      <c r="ES164" s="300">
        <f t="shared" si="171"/>
        <v>0</v>
      </c>
      <c r="ET164" s="300">
        <f t="shared" si="171"/>
        <v>0</v>
      </c>
      <c r="EU164" s="300">
        <f t="shared" si="171"/>
        <v>0</v>
      </c>
      <c r="EV164" s="300">
        <f t="shared" si="171"/>
        <v>0</v>
      </c>
      <c r="EW164" s="300">
        <f t="shared" si="171"/>
        <v>0</v>
      </c>
      <c r="EX164" s="300">
        <f t="shared" si="171"/>
        <v>0</v>
      </c>
      <c r="EY164" s="612"/>
      <c r="EZ164" s="863">
        <f>IF(ABS(AE164-AE161)&gt;ErrTol,1,0)</f>
        <v>0</v>
      </c>
      <c r="FB164" s="612"/>
    </row>
    <row r="165" spans="1:158" s="86" customFormat="1" ht="12.75" hidden="1" customHeight="1" outlineLevel="2">
      <c r="A165" s="303"/>
      <c r="B165" s="303"/>
      <c r="C165" s="645"/>
      <c r="D165" s="860"/>
      <c r="E165" s="303"/>
      <c r="F165" s="851"/>
      <c r="G165" s="851"/>
      <c r="H165" s="851"/>
      <c r="I165" s="851"/>
      <c r="J165" s="851"/>
      <c r="K165" s="851"/>
      <c r="L165" s="851"/>
      <c r="M165" s="851"/>
      <c r="N165" s="851"/>
      <c r="O165" s="851"/>
      <c r="P165" s="851"/>
      <c r="Q165" s="851"/>
      <c r="R165" s="851"/>
      <c r="S165" s="851"/>
      <c r="T165" s="851"/>
      <c r="U165" s="851"/>
      <c r="V165" s="852"/>
      <c r="W165" s="851"/>
      <c r="X165" s="851"/>
      <c r="Y165" s="851"/>
      <c r="Z165" s="851"/>
      <c r="AA165" s="851"/>
      <c r="AB165" s="303"/>
      <c r="AC165" s="303"/>
      <c r="AD165" s="334" t="str">
        <f>$AD$21</f>
        <v>Discount</v>
      </c>
      <c r="AE165" s="647">
        <f>MAX(AF165:EY165)</f>
        <v>0</v>
      </c>
      <c r="AF165" s="380"/>
      <c r="AG165" s="381">
        <f t="shared" ref="AG165:CR165" si="172">AF165</f>
        <v>0</v>
      </c>
      <c r="AH165" s="381">
        <f t="shared" si="172"/>
        <v>0</v>
      </c>
      <c r="AI165" s="381">
        <f t="shared" si="172"/>
        <v>0</v>
      </c>
      <c r="AJ165" s="381">
        <f t="shared" si="172"/>
        <v>0</v>
      </c>
      <c r="AK165" s="381">
        <f t="shared" si="172"/>
        <v>0</v>
      </c>
      <c r="AL165" s="381">
        <f t="shared" si="172"/>
        <v>0</v>
      </c>
      <c r="AM165" s="381">
        <f t="shared" si="172"/>
        <v>0</v>
      </c>
      <c r="AN165" s="381">
        <f t="shared" si="172"/>
        <v>0</v>
      </c>
      <c r="AO165" s="381">
        <f t="shared" si="172"/>
        <v>0</v>
      </c>
      <c r="AP165" s="381">
        <f t="shared" si="172"/>
        <v>0</v>
      </c>
      <c r="AQ165" s="381">
        <f t="shared" si="172"/>
        <v>0</v>
      </c>
      <c r="AR165" s="381">
        <f t="shared" si="172"/>
        <v>0</v>
      </c>
      <c r="AS165" s="381">
        <f t="shared" si="172"/>
        <v>0</v>
      </c>
      <c r="AT165" s="381">
        <f t="shared" si="172"/>
        <v>0</v>
      </c>
      <c r="AU165" s="381">
        <f t="shared" si="172"/>
        <v>0</v>
      </c>
      <c r="AV165" s="381">
        <f t="shared" si="172"/>
        <v>0</v>
      </c>
      <c r="AW165" s="381">
        <f t="shared" si="172"/>
        <v>0</v>
      </c>
      <c r="AX165" s="381">
        <f t="shared" si="172"/>
        <v>0</v>
      </c>
      <c r="AY165" s="381">
        <f t="shared" si="172"/>
        <v>0</v>
      </c>
      <c r="AZ165" s="381">
        <f t="shared" si="172"/>
        <v>0</v>
      </c>
      <c r="BA165" s="381">
        <f t="shared" si="172"/>
        <v>0</v>
      </c>
      <c r="BB165" s="381">
        <f t="shared" si="172"/>
        <v>0</v>
      </c>
      <c r="BC165" s="381">
        <f t="shared" si="172"/>
        <v>0</v>
      </c>
      <c r="BD165" s="381">
        <f t="shared" si="172"/>
        <v>0</v>
      </c>
      <c r="BE165" s="381">
        <f t="shared" si="172"/>
        <v>0</v>
      </c>
      <c r="BF165" s="381">
        <f t="shared" si="172"/>
        <v>0</v>
      </c>
      <c r="BG165" s="381">
        <f t="shared" si="172"/>
        <v>0</v>
      </c>
      <c r="BH165" s="381">
        <f t="shared" si="172"/>
        <v>0</v>
      </c>
      <c r="BI165" s="381">
        <f t="shared" si="172"/>
        <v>0</v>
      </c>
      <c r="BJ165" s="381">
        <f t="shared" si="172"/>
        <v>0</v>
      </c>
      <c r="BK165" s="381">
        <f t="shared" si="172"/>
        <v>0</v>
      </c>
      <c r="BL165" s="381">
        <f t="shared" si="172"/>
        <v>0</v>
      </c>
      <c r="BM165" s="381">
        <f t="shared" si="172"/>
        <v>0</v>
      </c>
      <c r="BN165" s="381">
        <f t="shared" si="172"/>
        <v>0</v>
      </c>
      <c r="BO165" s="381">
        <f t="shared" si="172"/>
        <v>0</v>
      </c>
      <c r="BP165" s="381">
        <f t="shared" si="172"/>
        <v>0</v>
      </c>
      <c r="BQ165" s="381">
        <f t="shared" si="172"/>
        <v>0</v>
      </c>
      <c r="BR165" s="381">
        <f t="shared" si="172"/>
        <v>0</v>
      </c>
      <c r="BS165" s="381">
        <f t="shared" si="172"/>
        <v>0</v>
      </c>
      <c r="BT165" s="381">
        <f t="shared" si="172"/>
        <v>0</v>
      </c>
      <c r="BU165" s="381">
        <f t="shared" si="172"/>
        <v>0</v>
      </c>
      <c r="BV165" s="381">
        <f t="shared" si="172"/>
        <v>0</v>
      </c>
      <c r="BW165" s="381">
        <f t="shared" si="172"/>
        <v>0</v>
      </c>
      <c r="BX165" s="381">
        <f t="shared" si="172"/>
        <v>0</v>
      </c>
      <c r="BY165" s="381">
        <f t="shared" si="172"/>
        <v>0</v>
      </c>
      <c r="BZ165" s="381">
        <f t="shared" si="172"/>
        <v>0</v>
      </c>
      <c r="CA165" s="381">
        <f t="shared" si="172"/>
        <v>0</v>
      </c>
      <c r="CB165" s="381">
        <f t="shared" si="172"/>
        <v>0</v>
      </c>
      <c r="CC165" s="381">
        <f t="shared" si="172"/>
        <v>0</v>
      </c>
      <c r="CD165" s="381">
        <f t="shared" si="172"/>
        <v>0</v>
      </c>
      <c r="CE165" s="381">
        <f t="shared" si="172"/>
        <v>0</v>
      </c>
      <c r="CF165" s="381">
        <f t="shared" si="172"/>
        <v>0</v>
      </c>
      <c r="CG165" s="381">
        <f t="shared" si="172"/>
        <v>0</v>
      </c>
      <c r="CH165" s="381">
        <f t="shared" si="172"/>
        <v>0</v>
      </c>
      <c r="CI165" s="381">
        <f t="shared" si="172"/>
        <v>0</v>
      </c>
      <c r="CJ165" s="381">
        <f t="shared" si="172"/>
        <v>0</v>
      </c>
      <c r="CK165" s="381">
        <f t="shared" si="172"/>
        <v>0</v>
      </c>
      <c r="CL165" s="381">
        <f t="shared" si="172"/>
        <v>0</v>
      </c>
      <c r="CM165" s="381">
        <f t="shared" si="172"/>
        <v>0</v>
      </c>
      <c r="CN165" s="381">
        <f t="shared" si="172"/>
        <v>0</v>
      </c>
      <c r="CO165" s="381">
        <f t="shared" si="172"/>
        <v>0</v>
      </c>
      <c r="CP165" s="381">
        <f t="shared" si="172"/>
        <v>0</v>
      </c>
      <c r="CQ165" s="381">
        <f t="shared" si="172"/>
        <v>0</v>
      </c>
      <c r="CR165" s="381">
        <f t="shared" si="172"/>
        <v>0</v>
      </c>
      <c r="CS165" s="381">
        <f t="shared" ref="CS165:EX165" si="173">CR165</f>
        <v>0</v>
      </c>
      <c r="CT165" s="381">
        <f t="shared" si="173"/>
        <v>0</v>
      </c>
      <c r="CU165" s="381">
        <f t="shared" si="173"/>
        <v>0</v>
      </c>
      <c r="CV165" s="381">
        <f t="shared" si="173"/>
        <v>0</v>
      </c>
      <c r="CW165" s="381">
        <f t="shared" si="173"/>
        <v>0</v>
      </c>
      <c r="CX165" s="381">
        <f t="shared" si="173"/>
        <v>0</v>
      </c>
      <c r="CY165" s="381">
        <f t="shared" si="173"/>
        <v>0</v>
      </c>
      <c r="CZ165" s="381">
        <f t="shared" si="173"/>
        <v>0</v>
      </c>
      <c r="DA165" s="381">
        <f t="shared" si="173"/>
        <v>0</v>
      </c>
      <c r="DB165" s="381">
        <f t="shared" si="173"/>
        <v>0</v>
      </c>
      <c r="DC165" s="381">
        <f t="shared" si="173"/>
        <v>0</v>
      </c>
      <c r="DD165" s="381">
        <f t="shared" si="173"/>
        <v>0</v>
      </c>
      <c r="DE165" s="381">
        <f t="shared" si="173"/>
        <v>0</v>
      </c>
      <c r="DF165" s="381">
        <f t="shared" si="173"/>
        <v>0</v>
      </c>
      <c r="DG165" s="381">
        <f t="shared" si="173"/>
        <v>0</v>
      </c>
      <c r="DH165" s="381">
        <f t="shared" si="173"/>
        <v>0</v>
      </c>
      <c r="DI165" s="381">
        <f t="shared" si="173"/>
        <v>0</v>
      </c>
      <c r="DJ165" s="381">
        <f t="shared" si="173"/>
        <v>0</v>
      </c>
      <c r="DK165" s="381">
        <f t="shared" si="173"/>
        <v>0</v>
      </c>
      <c r="DL165" s="381">
        <f t="shared" si="173"/>
        <v>0</v>
      </c>
      <c r="DM165" s="381">
        <f t="shared" si="173"/>
        <v>0</v>
      </c>
      <c r="DN165" s="381">
        <f t="shared" si="173"/>
        <v>0</v>
      </c>
      <c r="DO165" s="381">
        <f t="shared" si="173"/>
        <v>0</v>
      </c>
      <c r="DP165" s="381">
        <f t="shared" si="173"/>
        <v>0</v>
      </c>
      <c r="DQ165" s="381">
        <f t="shared" si="173"/>
        <v>0</v>
      </c>
      <c r="DR165" s="381">
        <f t="shared" si="173"/>
        <v>0</v>
      </c>
      <c r="DS165" s="381">
        <f t="shared" si="173"/>
        <v>0</v>
      </c>
      <c r="DT165" s="381">
        <f t="shared" si="173"/>
        <v>0</v>
      </c>
      <c r="DU165" s="381">
        <f t="shared" si="173"/>
        <v>0</v>
      </c>
      <c r="DV165" s="381">
        <f t="shared" si="173"/>
        <v>0</v>
      </c>
      <c r="DW165" s="381">
        <f t="shared" si="173"/>
        <v>0</v>
      </c>
      <c r="DX165" s="381">
        <f t="shared" si="173"/>
        <v>0</v>
      </c>
      <c r="DY165" s="381">
        <f t="shared" si="173"/>
        <v>0</v>
      </c>
      <c r="DZ165" s="381">
        <f t="shared" si="173"/>
        <v>0</v>
      </c>
      <c r="EA165" s="381">
        <f t="shared" si="173"/>
        <v>0</v>
      </c>
      <c r="EB165" s="381">
        <f t="shared" si="173"/>
        <v>0</v>
      </c>
      <c r="EC165" s="381">
        <f t="shared" si="173"/>
        <v>0</v>
      </c>
      <c r="ED165" s="381">
        <f t="shared" si="173"/>
        <v>0</v>
      </c>
      <c r="EE165" s="381">
        <f t="shared" si="173"/>
        <v>0</v>
      </c>
      <c r="EF165" s="381">
        <f t="shared" si="173"/>
        <v>0</v>
      </c>
      <c r="EG165" s="381">
        <f t="shared" si="173"/>
        <v>0</v>
      </c>
      <c r="EH165" s="381">
        <f t="shared" si="173"/>
        <v>0</v>
      </c>
      <c r="EI165" s="381">
        <f t="shared" si="173"/>
        <v>0</v>
      </c>
      <c r="EJ165" s="381">
        <f t="shared" si="173"/>
        <v>0</v>
      </c>
      <c r="EK165" s="381">
        <f t="shared" si="173"/>
        <v>0</v>
      </c>
      <c r="EL165" s="381">
        <f t="shared" si="173"/>
        <v>0</v>
      </c>
      <c r="EM165" s="381">
        <f t="shared" si="173"/>
        <v>0</v>
      </c>
      <c r="EN165" s="381">
        <f t="shared" si="173"/>
        <v>0</v>
      </c>
      <c r="EO165" s="381">
        <f t="shared" si="173"/>
        <v>0</v>
      </c>
      <c r="EP165" s="381">
        <f t="shared" si="173"/>
        <v>0</v>
      </c>
      <c r="EQ165" s="381">
        <f t="shared" si="173"/>
        <v>0</v>
      </c>
      <c r="ER165" s="381">
        <f t="shared" si="173"/>
        <v>0</v>
      </c>
      <c r="ES165" s="381">
        <f t="shared" si="173"/>
        <v>0</v>
      </c>
      <c r="ET165" s="381">
        <f t="shared" si="173"/>
        <v>0</v>
      </c>
      <c r="EU165" s="381">
        <f t="shared" si="173"/>
        <v>0</v>
      </c>
      <c r="EV165" s="381">
        <f t="shared" si="173"/>
        <v>0</v>
      </c>
      <c r="EW165" s="381">
        <f t="shared" si="173"/>
        <v>0</v>
      </c>
      <c r="EX165" s="381">
        <f t="shared" si="173"/>
        <v>0</v>
      </c>
      <c r="EY165" s="612"/>
      <c r="FB165" s="612"/>
    </row>
    <row r="166" spans="1:158" s="86" customFormat="1" ht="12.75" hidden="1" customHeight="1" outlineLevel="2">
      <c r="A166" s="303"/>
      <c r="B166" s="303"/>
      <c r="C166" s="645"/>
      <c r="D166" s="860"/>
      <c r="E166" s="303"/>
      <c r="F166" s="851"/>
      <c r="G166" s="851"/>
      <c r="H166" s="851"/>
      <c r="I166" s="851"/>
      <c r="J166" s="851"/>
      <c r="K166" s="851"/>
      <c r="L166" s="851"/>
      <c r="M166" s="851"/>
      <c r="N166" s="851"/>
      <c r="O166" s="851"/>
      <c r="P166" s="851"/>
      <c r="Q166" s="851"/>
      <c r="R166" s="851"/>
      <c r="S166" s="851"/>
      <c r="T166" s="851"/>
      <c r="U166" s="851"/>
      <c r="V166" s="852"/>
      <c r="W166" s="851"/>
      <c r="X166" s="851"/>
      <c r="Y166" s="851"/>
      <c r="Z166" s="851"/>
      <c r="AA166" s="851"/>
      <c r="AB166" s="303"/>
      <c r="AC166" s="303"/>
      <c r="AD166" s="334" t="str">
        <f>$AD$22</f>
        <v>Cost Plus, Profiled after Discount</v>
      </c>
      <c r="AE166" s="648">
        <f>SUM(AF166:EY166)</f>
        <v>0</v>
      </c>
      <c r="AF166" s="637">
        <f t="shared" ref="AF166:BK166" si="174">AF164*(1-IF(DisON,AF165,0))</f>
        <v>0</v>
      </c>
      <c r="AG166" s="300">
        <f t="shared" si="174"/>
        <v>0</v>
      </c>
      <c r="AH166" s="300">
        <f t="shared" si="174"/>
        <v>0</v>
      </c>
      <c r="AI166" s="300">
        <f t="shared" si="174"/>
        <v>0</v>
      </c>
      <c r="AJ166" s="300">
        <f t="shared" si="174"/>
        <v>0</v>
      </c>
      <c r="AK166" s="300">
        <f t="shared" si="174"/>
        <v>0</v>
      </c>
      <c r="AL166" s="300">
        <f t="shared" si="174"/>
        <v>0</v>
      </c>
      <c r="AM166" s="300">
        <f t="shared" si="174"/>
        <v>0</v>
      </c>
      <c r="AN166" s="300">
        <f t="shared" si="174"/>
        <v>0</v>
      </c>
      <c r="AO166" s="300">
        <f t="shared" si="174"/>
        <v>0</v>
      </c>
      <c r="AP166" s="300">
        <f t="shared" si="174"/>
        <v>0</v>
      </c>
      <c r="AQ166" s="300">
        <f t="shared" si="174"/>
        <v>0</v>
      </c>
      <c r="AR166" s="300">
        <f t="shared" si="174"/>
        <v>0</v>
      </c>
      <c r="AS166" s="300">
        <f t="shared" si="174"/>
        <v>0</v>
      </c>
      <c r="AT166" s="300">
        <f t="shared" si="174"/>
        <v>0</v>
      </c>
      <c r="AU166" s="300">
        <f t="shared" si="174"/>
        <v>0</v>
      </c>
      <c r="AV166" s="300">
        <f t="shared" si="174"/>
        <v>0</v>
      </c>
      <c r="AW166" s="300">
        <f t="shared" si="174"/>
        <v>0</v>
      </c>
      <c r="AX166" s="300">
        <f t="shared" si="174"/>
        <v>0</v>
      </c>
      <c r="AY166" s="300">
        <f t="shared" si="174"/>
        <v>0</v>
      </c>
      <c r="AZ166" s="300">
        <f t="shared" si="174"/>
        <v>0</v>
      </c>
      <c r="BA166" s="300">
        <f t="shared" si="174"/>
        <v>0</v>
      </c>
      <c r="BB166" s="300">
        <f t="shared" si="174"/>
        <v>0</v>
      </c>
      <c r="BC166" s="300">
        <f t="shared" si="174"/>
        <v>0</v>
      </c>
      <c r="BD166" s="300">
        <f t="shared" si="174"/>
        <v>0</v>
      </c>
      <c r="BE166" s="300">
        <f t="shared" si="174"/>
        <v>0</v>
      </c>
      <c r="BF166" s="300">
        <f t="shared" si="174"/>
        <v>0</v>
      </c>
      <c r="BG166" s="300">
        <f t="shared" si="174"/>
        <v>0</v>
      </c>
      <c r="BH166" s="300">
        <f t="shared" si="174"/>
        <v>0</v>
      </c>
      <c r="BI166" s="300">
        <f t="shared" si="174"/>
        <v>0</v>
      </c>
      <c r="BJ166" s="300">
        <f t="shared" si="174"/>
        <v>0</v>
      </c>
      <c r="BK166" s="300">
        <f t="shared" si="174"/>
        <v>0</v>
      </c>
      <c r="BL166" s="300">
        <f t="shared" ref="BL166:CQ166" si="175">BL164*(1-IF(DisON,BL165,0))</f>
        <v>0</v>
      </c>
      <c r="BM166" s="300">
        <f t="shared" si="175"/>
        <v>0</v>
      </c>
      <c r="BN166" s="300">
        <f t="shared" si="175"/>
        <v>0</v>
      </c>
      <c r="BO166" s="300">
        <f t="shared" si="175"/>
        <v>0</v>
      </c>
      <c r="BP166" s="300">
        <f t="shared" si="175"/>
        <v>0</v>
      </c>
      <c r="BQ166" s="300">
        <f t="shared" si="175"/>
        <v>0</v>
      </c>
      <c r="BR166" s="300">
        <f t="shared" si="175"/>
        <v>0</v>
      </c>
      <c r="BS166" s="300">
        <f t="shared" si="175"/>
        <v>0</v>
      </c>
      <c r="BT166" s="300">
        <f t="shared" si="175"/>
        <v>0</v>
      </c>
      <c r="BU166" s="300">
        <f t="shared" si="175"/>
        <v>0</v>
      </c>
      <c r="BV166" s="300">
        <f t="shared" si="175"/>
        <v>0</v>
      </c>
      <c r="BW166" s="300">
        <f t="shared" si="175"/>
        <v>0</v>
      </c>
      <c r="BX166" s="300">
        <f t="shared" si="175"/>
        <v>0</v>
      </c>
      <c r="BY166" s="300">
        <f t="shared" si="175"/>
        <v>0</v>
      </c>
      <c r="BZ166" s="300">
        <f t="shared" si="175"/>
        <v>0</v>
      </c>
      <c r="CA166" s="300">
        <f t="shared" si="175"/>
        <v>0</v>
      </c>
      <c r="CB166" s="300">
        <f t="shared" si="175"/>
        <v>0</v>
      </c>
      <c r="CC166" s="300">
        <f t="shared" si="175"/>
        <v>0</v>
      </c>
      <c r="CD166" s="300">
        <f t="shared" si="175"/>
        <v>0</v>
      </c>
      <c r="CE166" s="300">
        <f t="shared" si="175"/>
        <v>0</v>
      </c>
      <c r="CF166" s="300">
        <f t="shared" si="175"/>
        <v>0</v>
      </c>
      <c r="CG166" s="300">
        <f t="shared" si="175"/>
        <v>0</v>
      </c>
      <c r="CH166" s="300">
        <f t="shared" si="175"/>
        <v>0</v>
      </c>
      <c r="CI166" s="300">
        <f t="shared" si="175"/>
        <v>0</v>
      </c>
      <c r="CJ166" s="300">
        <f t="shared" si="175"/>
        <v>0</v>
      </c>
      <c r="CK166" s="300">
        <f t="shared" si="175"/>
        <v>0</v>
      </c>
      <c r="CL166" s="300">
        <f t="shared" si="175"/>
        <v>0</v>
      </c>
      <c r="CM166" s="300">
        <f t="shared" si="175"/>
        <v>0</v>
      </c>
      <c r="CN166" s="300">
        <f t="shared" si="175"/>
        <v>0</v>
      </c>
      <c r="CO166" s="300">
        <f t="shared" si="175"/>
        <v>0</v>
      </c>
      <c r="CP166" s="300">
        <f t="shared" si="175"/>
        <v>0</v>
      </c>
      <c r="CQ166" s="300">
        <f t="shared" si="175"/>
        <v>0</v>
      </c>
      <c r="CR166" s="300">
        <f t="shared" ref="CR166:DW166" si="176">CR164*(1-IF(DisON,CR165,0))</f>
        <v>0</v>
      </c>
      <c r="CS166" s="300">
        <f t="shared" si="176"/>
        <v>0</v>
      </c>
      <c r="CT166" s="300">
        <f t="shared" si="176"/>
        <v>0</v>
      </c>
      <c r="CU166" s="300">
        <f t="shared" si="176"/>
        <v>0</v>
      </c>
      <c r="CV166" s="300">
        <f t="shared" si="176"/>
        <v>0</v>
      </c>
      <c r="CW166" s="300">
        <f t="shared" si="176"/>
        <v>0</v>
      </c>
      <c r="CX166" s="300">
        <f t="shared" si="176"/>
        <v>0</v>
      </c>
      <c r="CY166" s="300">
        <f t="shared" si="176"/>
        <v>0</v>
      </c>
      <c r="CZ166" s="300">
        <f t="shared" si="176"/>
        <v>0</v>
      </c>
      <c r="DA166" s="300">
        <f t="shared" si="176"/>
        <v>0</v>
      </c>
      <c r="DB166" s="300">
        <f t="shared" si="176"/>
        <v>0</v>
      </c>
      <c r="DC166" s="300">
        <f t="shared" si="176"/>
        <v>0</v>
      </c>
      <c r="DD166" s="300">
        <f t="shared" si="176"/>
        <v>0</v>
      </c>
      <c r="DE166" s="300">
        <f t="shared" si="176"/>
        <v>0</v>
      </c>
      <c r="DF166" s="300">
        <f t="shared" si="176"/>
        <v>0</v>
      </c>
      <c r="DG166" s="300">
        <f t="shared" si="176"/>
        <v>0</v>
      </c>
      <c r="DH166" s="300">
        <f t="shared" si="176"/>
        <v>0</v>
      </c>
      <c r="DI166" s="300">
        <f t="shared" si="176"/>
        <v>0</v>
      </c>
      <c r="DJ166" s="300">
        <f t="shared" si="176"/>
        <v>0</v>
      </c>
      <c r="DK166" s="300">
        <f t="shared" si="176"/>
        <v>0</v>
      </c>
      <c r="DL166" s="300">
        <f t="shared" si="176"/>
        <v>0</v>
      </c>
      <c r="DM166" s="300">
        <f t="shared" si="176"/>
        <v>0</v>
      </c>
      <c r="DN166" s="300">
        <f t="shared" si="176"/>
        <v>0</v>
      </c>
      <c r="DO166" s="300">
        <f t="shared" si="176"/>
        <v>0</v>
      </c>
      <c r="DP166" s="300">
        <f t="shared" si="176"/>
        <v>0</v>
      </c>
      <c r="DQ166" s="300">
        <f t="shared" si="176"/>
        <v>0</v>
      </c>
      <c r="DR166" s="300">
        <f t="shared" si="176"/>
        <v>0</v>
      </c>
      <c r="DS166" s="300">
        <f t="shared" si="176"/>
        <v>0</v>
      </c>
      <c r="DT166" s="300">
        <f t="shared" si="176"/>
        <v>0</v>
      </c>
      <c r="DU166" s="300">
        <f t="shared" si="176"/>
        <v>0</v>
      </c>
      <c r="DV166" s="300">
        <f t="shared" si="176"/>
        <v>0</v>
      </c>
      <c r="DW166" s="300">
        <f t="shared" si="176"/>
        <v>0</v>
      </c>
      <c r="DX166" s="300">
        <f t="shared" ref="DX166:EX166" si="177">DX164*(1-IF(DisON,DX165,0))</f>
        <v>0</v>
      </c>
      <c r="DY166" s="300">
        <f t="shared" si="177"/>
        <v>0</v>
      </c>
      <c r="DZ166" s="300">
        <f t="shared" si="177"/>
        <v>0</v>
      </c>
      <c r="EA166" s="300">
        <f t="shared" si="177"/>
        <v>0</v>
      </c>
      <c r="EB166" s="300">
        <f t="shared" si="177"/>
        <v>0</v>
      </c>
      <c r="EC166" s="300">
        <f t="shared" si="177"/>
        <v>0</v>
      </c>
      <c r="ED166" s="300">
        <f t="shared" si="177"/>
        <v>0</v>
      </c>
      <c r="EE166" s="300">
        <f t="shared" si="177"/>
        <v>0</v>
      </c>
      <c r="EF166" s="300">
        <f t="shared" si="177"/>
        <v>0</v>
      </c>
      <c r="EG166" s="300">
        <f t="shared" si="177"/>
        <v>0</v>
      </c>
      <c r="EH166" s="300">
        <f t="shared" si="177"/>
        <v>0</v>
      </c>
      <c r="EI166" s="300">
        <f t="shared" si="177"/>
        <v>0</v>
      </c>
      <c r="EJ166" s="300">
        <f t="shared" si="177"/>
        <v>0</v>
      </c>
      <c r="EK166" s="300">
        <f t="shared" si="177"/>
        <v>0</v>
      </c>
      <c r="EL166" s="300">
        <f t="shared" si="177"/>
        <v>0</v>
      </c>
      <c r="EM166" s="300">
        <f t="shared" si="177"/>
        <v>0</v>
      </c>
      <c r="EN166" s="300">
        <f t="shared" si="177"/>
        <v>0</v>
      </c>
      <c r="EO166" s="300">
        <f t="shared" si="177"/>
        <v>0</v>
      </c>
      <c r="EP166" s="300">
        <f t="shared" si="177"/>
        <v>0</v>
      </c>
      <c r="EQ166" s="300">
        <f t="shared" si="177"/>
        <v>0</v>
      </c>
      <c r="ER166" s="300">
        <f t="shared" si="177"/>
        <v>0</v>
      </c>
      <c r="ES166" s="300">
        <f t="shared" si="177"/>
        <v>0</v>
      </c>
      <c r="ET166" s="300">
        <f t="shared" si="177"/>
        <v>0</v>
      </c>
      <c r="EU166" s="300">
        <f t="shared" si="177"/>
        <v>0</v>
      </c>
      <c r="EV166" s="300">
        <f t="shared" si="177"/>
        <v>0</v>
      </c>
      <c r="EW166" s="300">
        <f t="shared" si="177"/>
        <v>0</v>
      </c>
      <c r="EX166" s="300">
        <f t="shared" si="177"/>
        <v>0</v>
      </c>
      <c r="EY166" s="612"/>
      <c r="FB166" s="612"/>
    </row>
    <row r="167" spans="1:158" s="634" customFormat="1" ht="5.0999999999999996" hidden="1" customHeight="1" outlineLevel="2">
      <c r="A167" s="627"/>
      <c r="B167" s="627"/>
      <c r="C167" s="627"/>
      <c r="D167" s="627"/>
      <c r="E167" s="628"/>
      <c r="F167" s="627"/>
      <c r="G167" s="627"/>
      <c r="H167" s="627"/>
      <c r="I167" s="627"/>
      <c r="J167" s="627"/>
      <c r="K167" s="627"/>
      <c r="L167" s="627"/>
      <c r="M167" s="627"/>
      <c r="N167" s="627"/>
      <c r="O167" s="627"/>
      <c r="P167" s="627"/>
      <c r="Q167" s="627"/>
      <c r="R167" s="627"/>
      <c r="S167" s="627"/>
      <c r="T167" s="627"/>
      <c r="U167" s="627"/>
      <c r="V167" s="627"/>
      <c r="W167" s="627"/>
      <c r="X167" s="627"/>
      <c r="Y167" s="627"/>
      <c r="Z167" s="627"/>
      <c r="AA167" s="627"/>
      <c r="AB167" s="629"/>
      <c r="AC167" s="627"/>
      <c r="AD167" s="630"/>
      <c r="AE167" s="631"/>
      <c r="AF167" s="301"/>
      <c r="AG167" s="301"/>
      <c r="AH167" s="301"/>
      <c r="AI167" s="301"/>
      <c r="AJ167" s="301"/>
      <c r="AK167" s="301"/>
      <c r="AL167" s="301"/>
      <c r="AM167" s="301"/>
      <c r="AN167" s="301"/>
      <c r="AO167" s="301"/>
      <c r="AP167" s="301"/>
      <c r="AQ167" s="301"/>
      <c r="AR167" s="301"/>
      <c r="AS167" s="301"/>
      <c r="AT167" s="301"/>
      <c r="AU167" s="301"/>
      <c r="AV167" s="301"/>
      <c r="AW167" s="301"/>
      <c r="AX167" s="301"/>
      <c r="AY167" s="301"/>
      <c r="AZ167" s="301"/>
      <c r="BA167" s="301"/>
      <c r="BB167" s="301"/>
      <c r="BC167" s="301"/>
      <c r="BD167" s="301"/>
      <c r="BE167" s="301"/>
      <c r="BF167" s="301"/>
      <c r="BG167" s="301"/>
      <c r="BH167" s="301"/>
      <c r="BI167" s="301"/>
      <c r="BJ167" s="301"/>
      <c r="BK167" s="301"/>
      <c r="BL167" s="301"/>
      <c r="BM167" s="301"/>
      <c r="BN167" s="301"/>
      <c r="BO167" s="301"/>
      <c r="BP167" s="301"/>
      <c r="BQ167" s="301"/>
      <c r="BR167" s="301"/>
      <c r="BS167" s="301"/>
      <c r="BT167" s="301"/>
      <c r="BU167" s="301"/>
      <c r="BV167" s="301"/>
      <c r="BW167" s="301"/>
      <c r="BX167" s="301"/>
      <c r="BY167" s="301"/>
      <c r="BZ167" s="301"/>
      <c r="CA167" s="301"/>
      <c r="CB167" s="301"/>
      <c r="CC167" s="301"/>
      <c r="CD167" s="301"/>
      <c r="CE167" s="301"/>
      <c r="CF167" s="301"/>
      <c r="CG167" s="301"/>
      <c r="CH167" s="301"/>
      <c r="CI167" s="301"/>
      <c r="CJ167" s="301"/>
      <c r="CK167" s="301"/>
      <c r="CL167" s="301"/>
      <c r="CM167" s="301"/>
      <c r="CN167" s="301"/>
      <c r="CO167" s="301"/>
      <c r="CP167" s="301"/>
      <c r="CQ167" s="301"/>
      <c r="CR167" s="301"/>
      <c r="CS167" s="301"/>
      <c r="CT167" s="301"/>
      <c r="CU167" s="301"/>
      <c r="CV167" s="301"/>
      <c r="CW167" s="301"/>
      <c r="CX167" s="301"/>
      <c r="CY167" s="301"/>
      <c r="CZ167" s="301"/>
      <c r="DA167" s="301"/>
      <c r="DB167" s="301"/>
      <c r="DC167" s="301"/>
      <c r="DD167" s="301"/>
      <c r="DE167" s="301"/>
      <c r="DF167" s="301"/>
      <c r="DG167" s="301"/>
      <c r="DH167" s="301"/>
      <c r="DI167" s="301"/>
      <c r="DJ167" s="301"/>
      <c r="DK167" s="301"/>
      <c r="DL167" s="301"/>
      <c r="DM167" s="301"/>
      <c r="DN167" s="301"/>
      <c r="DO167" s="301"/>
      <c r="DP167" s="301"/>
      <c r="DQ167" s="301"/>
      <c r="DR167" s="301"/>
      <c r="DS167" s="301"/>
      <c r="DT167" s="301"/>
      <c r="DU167" s="301"/>
      <c r="DV167" s="301"/>
      <c r="DW167" s="301"/>
      <c r="DX167" s="301"/>
      <c r="DY167" s="301"/>
      <c r="DZ167" s="301"/>
      <c r="EA167" s="301"/>
      <c r="EB167" s="301"/>
      <c r="EC167" s="301"/>
      <c r="ED167" s="301"/>
      <c r="EE167" s="301"/>
      <c r="EF167" s="301"/>
      <c r="EG167" s="301"/>
      <c r="EH167" s="301"/>
      <c r="EI167" s="301"/>
      <c r="EJ167" s="301"/>
      <c r="EK167" s="301"/>
      <c r="EL167" s="301"/>
      <c r="EM167" s="301"/>
      <c r="EN167" s="301"/>
      <c r="EO167" s="301"/>
      <c r="EP167" s="301"/>
      <c r="EQ167" s="301"/>
      <c r="ER167" s="301"/>
      <c r="ES167" s="301"/>
      <c r="ET167" s="301"/>
      <c r="EU167" s="301"/>
      <c r="EV167" s="301"/>
      <c r="EW167" s="301"/>
      <c r="EX167" s="301"/>
      <c r="EY167" s="632"/>
      <c r="EZ167" s="201"/>
      <c r="FA167" s="201"/>
      <c r="FB167" s="633"/>
    </row>
    <row r="168" spans="1:158" s="86" customFormat="1" ht="12.75" hidden="1" customHeight="1" outlineLevel="2">
      <c r="C168" s="232"/>
      <c r="F168" s="85"/>
      <c r="G168" s="85"/>
      <c r="H168" s="85"/>
      <c r="I168" s="85"/>
      <c r="J168" s="85"/>
      <c r="K168" s="85"/>
      <c r="L168" s="85"/>
      <c r="M168" s="85"/>
      <c r="N168" s="85"/>
      <c r="O168" s="85"/>
      <c r="P168" s="85"/>
      <c r="Q168" s="85"/>
      <c r="R168" s="85"/>
      <c r="S168" s="85"/>
      <c r="T168" s="85"/>
      <c r="U168" s="85"/>
      <c r="V168" s="85"/>
      <c r="W168" s="85"/>
      <c r="X168" s="85"/>
      <c r="Y168" s="85"/>
      <c r="Z168" s="85"/>
      <c r="AA168" s="85"/>
      <c r="AD168" s="232"/>
      <c r="AE168" s="328" t="s">
        <v>195</v>
      </c>
      <c r="AF168" s="649">
        <f>IF($AE161=0,0,AF166/$AE161)</f>
        <v>0</v>
      </c>
      <c r="AG168" s="650">
        <f t="shared" ref="AG168:CR168" si="178">IF($AE161=0,0,AG166/$AE161)</f>
        <v>0</v>
      </c>
      <c r="AH168" s="650">
        <f t="shared" si="178"/>
        <v>0</v>
      </c>
      <c r="AI168" s="650">
        <f t="shared" si="178"/>
        <v>0</v>
      </c>
      <c r="AJ168" s="650">
        <f t="shared" si="178"/>
        <v>0</v>
      </c>
      <c r="AK168" s="650">
        <f t="shared" si="178"/>
        <v>0</v>
      </c>
      <c r="AL168" s="650">
        <f t="shared" si="178"/>
        <v>0</v>
      </c>
      <c r="AM168" s="650">
        <f t="shared" si="178"/>
        <v>0</v>
      </c>
      <c r="AN168" s="650">
        <f t="shared" si="178"/>
        <v>0</v>
      </c>
      <c r="AO168" s="650">
        <f t="shared" si="178"/>
        <v>0</v>
      </c>
      <c r="AP168" s="650">
        <f t="shared" si="178"/>
        <v>0</v>
      </c>
      <c r="AQ168" s="650">
        <f t="shared" si="178"/>
        <v>0</v>
      </c>
      <c r="AR168" s="650">
        <f t="shared" si="178"/>
        <v>0</v>
      </c>
      <c r="AS168" s="650">
        <f t="shared" si="178"/>
        <v>0</v>
      </c>
      <c r="AT168" s="650">
        <f t="shared" si="178"/>
        <v>0</v>
      </c>
      <c r="AU168" s="650">
        <f t="shared" si="178"/>
        <v>0</v>
      </c>
      <c r="AV168" s="650">
        <f t="shared" si="178"/>
        <v>0</v>
      </c>
      <c r="AW168" s="650">
        <f t="shared" si="178"/>
        <v>0</v>
      </c>
      <c r="AX168" s="650">
        <f t="shared" si="178"/>
        <v>0</v>
      </c>
      <c r="AY168" s="650">
        <f t="shared" si="178"/>
        <v>0</v>
      </c>
      <c r="AZ168" s="650">
        <f t="shared" si="178"/>
        <v>0</v>
      </c>
      <c r="BA168" s="650">
        <f t="shared" si="178"/>
        <v>0</v>
      </c>
      <c r="BB168" s="650">
        <f t="shared" si="178"/>
        <v>0</v>
      </c>
      <c r="BC168" s="650">
        <f t="shared" si="178"/>
        <v>0</v>
      </c>
      <c r="BD168" s="650">
        <f t="shared" si="178"/>
        <v>0</v>
      </c>
      <c r="BE168" s="650">
        <f t="shared" si="178"/>
        <v>0</v>
      </c>
      <c r="BF168" s="650">
        <f t="shared" si="178"/>
        <v>0</v>
      </c>
      <c r="BG168" s="650">
        <f t="shared" si="178"/>
        <v>0</v>
      </c>
      <c r="BH168" s="650">
        <f t="shared" si="178"/>
        <v>0</v>
      </c>
      <c r="BI168" s="650">
        <f t="shared" si="178"/>
        <v>0</v>
      </c>
      <c r="BJ168" s="650">
        <f t="shared" si="178"/>
        <v>0</v>
      </c>
      <c r="BK168" s="650">
        <f t="shared" si="178"/>
        <v>0</v>
      </c>
      <c r="BL168" s="650">
        <f t="shared" si="178"/>
        <v>0</v>
      </c>
      <c r="BM168" s="650">
        <f t="shared" si="178"/>
        <v>0</v>
      </c>
      <c r="BN168" s="650">
        <f t="shared" si="178"/>
        <v>0</v>
      </c>
      <c r="BO168" s="650">
        <f t="shared" si="178"/>
        <v>0</v>
      </c>
      <c r="BP168" s="650">
        <f t="shared" si="178"/>
        <v>0</v>
      </c>
      <c r="BQ168" s="650">
        <f t="shared" si="178"/>
        <v>0</v>
      </c>
      <c r="BR168" s="650">
        <f t="shared" si="178"/>
        <v>0</v>
      </c>
      <c r="BS168" s="650">
        <f t="shared" si="178"/>
        <v>0</v>
      </c>
      <c r="BT168" s="650">
        <f t="shared" si="178"/>
        <v>0</v>
      </c>
      <c r="BU168" s="650">
        <f t="shared" si="178"/>
        <v>0</v>
      </c>
      <c r="BV168" s="650">
        <f t="shared" si="178"/>
        <v>0</v>
      </c>
      <c r="BW168" s="650">
        <f t="shared" si="178"/>
        <v>0</v>
      </c>
      <c r="BX168" s="650">
        <f t="shared" si="178"/>
        <v>0</v>
      </c>
      <c r="BY168" s="650">
        <f t="shared" si="178"/>
        <v>0</v>
      </c>
      <c r="BZ168" s="650">
        <f t="shared" si="178"/>
        <v>0</v>
      </c>
      <c r="CA168" s="650">
        <f t="shared" si="178"/>
        <v>0</v>
      </c>
      <c r="CB168" s="650">
        <f t="shared" si="178"/>
        <v>0</v>
      </c>
      <c r="CC168" s="650">
        <f t="shared" si="178"/>
        <v>0</v>
      </c>
      <c r="CD168" s="650">
        <f t="shared" si="178"/>
        <v>0</v>
      </c>
      <c r="CE168" s="650">
        <f t="shared" si="178"/>
        <v>0</v>
      </c>
      <c r="CF168" s="650">
        <f t="shared" si="178"/>
        <v>0</v>
      </c>
      <c r="CG168" s="650">
        <f t="shared" si="178"/>
        <v>0</v>
      </c>
      <c r="CH168" s="650">
        <f t="shared" si="178"/>
        <v>0</v>
      </c>
      <c r="CI168" s="650">
        <f t="shared" si="178"/>
        <v>0</v>
      </c>
      <c r="CJ168" s="650">
        <f t="shared" si="178"/>
        <v>0</v>
      </c>
      <c r="CK168" s="650">
        <f t="shared" si="178"/>
        <v>0</v>
      </c>
      <c r="CL168" s="650">
        <f t="shared" si="178"/>
        <v>0</v>
      </c>
      <c r="CM168" s="650">
        <f t="shared" si="178"/>
        <v>0</v>
      </c>
      <c r="CN168" s="650">
        <f t="shared" si="178"/>
        <v>0</v>
      </c>
      <c r="CO168" s="650">
        <f t="shared" si="178"/>
        <v>0</v>
      </c>
      <c r="CP168" s="650">
        <f t="shared" si="178"/>
        <v>0</v>
      </c>
      <c r="CQ168" s="650">
        <f t="shared" si="178"/>
        <v>0</v>
      </c>
      <c r="CR168" s="650">
        <f t="shared" si="178"/>
        <v>0</v>
      </c>
      <c r="CS168" s="650">
        <f t="shared" ref="CS168:EX168" si="179">IF($AE161=0,0,CS166/$AE161)</f>
        <v>0</v>
      </c>
      <c r="CT168" s="650">
        <f t="shared" si="179"/>
        <v>0</v>
      </c>
      <c r="CU168" s="650">
        <f t="shared" si="179"/>
        <v>0</v>
      </c>
      <c r="CV168" s="650">
        <f t="shared" si="179"/>
        <v>0</v>
      </c>
      <c r="CW168" s="650">
        <f t="shared" si="179"/>
        <v>0</v>
      </c>
      <c r="CX168" s="650">
        <f t="shared" si="179"/>
        <v>0</v>
      </c>
      <c r="CY168" s="650">
        <f t="shared" si="179"/>
        <v>0</v>
      </c>
      <c r="CZ168" s="650">
        <f t="shared" si="179"/>
        <v>0</v>
      </c>
      <c r="DA168" s="650">
        <f t="shared" si="179"/>
        <v>0</v>
      </c>
      <c r="DB168" s="650">
        <f t="shared" si="179"/>
        <v>0</v>
      </c>
      <c r="DC168" s="650">
        <f t="shared" si="179"/>
        <v>0</v>
      </c>
      <c r="DD168" s="650">
        <f t="shared" si="179"/>
        <v>0</v>
      </c>
      <c r="DE168" s="650">
        <f t="shared" si="179"/>
        <v>0</v>
      </c>
      <c r="DF168" s="650">
        <f t="shared" si="179"/>
        <v>0</v>
      </c>
      <c r="DG168" s="650">
        <f t="shared" si="179"/>
        <v>0</v>
      </c>
      <c r="DH168" s="650">
        <f t="shared" si="179"/>
        <v>0</v>
      </c>
      <c r="DI168" s="650">
        <f t="shared" si="179"/>
        <v>0</v>
      </c>
      <c r="DJ168" s="650">
        <f t="shared" si="179"/>
        <v>0</v>
      </c>
      <c r="DK168" s="650">
        <f t="shared" si="179"/>
        <v>0</v>
      </c>
      <c r="DL168" s="650">
        <f t="shared" si="179"/>
        <v>0</v>
      </c>
      <c r="DM168" s="650">
        <f t="shared" si="179"/>
        <v>0</v>
      </c>
      <c r="DN168" s="650">
        <f t="shared" si="179"/>
        <v>0</v>
      </c>
      <c r="DO168" s="650">
        <f t="shared" si="179"/>
        <v>0</v>
      </c>
      <c r="DP168" s="650">
        <f t="shared" si="179"/>
        <v>0</v>
      </c>
      <c r="DQ168" s="650">
        <f t="shared" si="179"/>
        <v>0</v>
      </c>
      <c r="DR168" s="650">
        <f t="shared" si="179"/>
        <v>0</v>
      </c>
      <c r="DS168" s="650">
        <f t="shared" si="179"/>
        <v>0</v>
      </c>
      <c r="DT168" s="650">
        <f t="shared" si="179"/>
        <v>0</v>
      </c>
      <c r="DU168" s="650">
        <f t="shared" si="179"/>
        <v>0</v>
      </c>
      <c r="DV168" s="650">
        <f t="shared" si="179"/>
        <v>0</v>
      </c>
      <c r="DW168" s="650">
        <f t="shared" si="179"/>
        <v>0</v>
      </c>
      <c r="DX168" s="650">
        <f t="shared" si="179"/>
        <v>0</v>
      </c>
      <c r="DY168" s="650">
        <f t="shared" si="179"/>
        <v>0</v>
      </c>
      <c r="DZ168" s="650">
        <f t="shared" si="179"/>
        <v>0</v>
      </c>
      <c r="EA168" s="650">
        <f t="shared" si="179"/>
        <v>0</v>
      </c>
      <c r="EB168" s="650">
        <f t="shared" si="179"/>
        <v>0</v>
      </c>
      <c r="EC168" s="650">
        <f t="shared" si="179"/>
        <v>0</v>
      </c>
      <c r="ED168" s="650">
        <f t="shared" si="179"/>
        <v>0</v>
      </c>
      <c r="EE168" s="650">
        <f t="shared" si="179"/>
        <v>0</v>
      </c>
      <c r="EF168" s="650">
        <f t="shared" si="179"/>
        <v>0</v>
      </c>
      <c r="EG168" s="650">
        <f t="shared" si="179"/>
        <v>0</v>
      </c>
      <c r="EH168" s="650">
        <f t="shared" si="179"/>
        <v>0</v>
      </c>
      <c r="EI168" s="650">
        <f t="shared" si="179"/>
        <v>0</v>
      </c>
      <c r="EJ168" s="650">
        <f t="shared" si="179"/>
        <v>0</v>
      </c>
      <c r="EK168" s="650">
        <f t="shared" si="179"/>
        <v>0</v>
      </c>
      <c r="EL168" s="650">
        <f t="shared" si="179"/>
        <v>0</v>
      </c>
      <c r="EM168" s="650">
        <f t="shared" si="179"/>
        <v>0</v>
      </c>
      <c r="EN168" s="650">
        <f t="shared" si="179"/>
        <v>0</v>
      </c>
      <c r="EO168" s="650">
        <f t="shared" si="179"/>
        <v>0</v>
      </c>
      <c r="EP168" s="650">
        <f t="shared" si="179"/>
        <v>0</v>
      </c>
      <c r="EQ168" s="650">
        <f t="shared" si="179"/>
        <v>0</v>
      </c>
      <c r="ER168" s="650">
        <f t="shared" si="179"/>
        <v>0</v>
      </c>
      <c r="ES168" s="650">
        <f t="shared" si="179"/>
        <v>0</v>
      </c>
      <c r="ET168" s="650">
        <f t="shared" si="179"/>
        <v>0</v>
      </c>
      <c r="EU168" s="650">
        <f t="shared" si="179"/>
        <v>0</v>
      </c>
      <c r="EV168" s="650">
        <f t="shared" si="179"/>
        <v>0</v>
      </c>
      <c r="EW168" s="650">
        <f t="shared" si="179"/>
        <v>0</v>
      </c>
      <c r="EX168" s="650">
        <f t="shared" si="179"/>
        <v>0</v>
      </c>
      <c r="EY168" s="612"/>
      <c r="FB168" s="612"/>
    </row>
    <row r="169" spans="1:158" s="86" customFormat="1" outlineLevel="1">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E169" s="621"/>
      <c r="EY169" s="612"/>
      <c r="FB169" s="612"/>
    </row>
    <row r="170" spans="1:158" s="86" customFormat="1" outlineLevel="1" collapsed="1">
      <c r="A170" s="1022" t="str">
        <f>Constants!$B$303</f>
        <v>Spare 4</v>
      </c>
      <c r="B170" s="1023"/>
      <c r="C170" s="1024"/>
      <c r="D170" s="651">
        <f>IF(AE172=0,0,AE173/AE172)</f>
        <v>0</v>
      </c>
      <c r="E170" s="318"/>
      <c r="F170" s="318"/>
      <c r="G170" s="318"/>
      <c r="H170" s="318"/>
      <c r="I170" s="318"/>
      <c r="J170" s="318"/>
      <c r="K170" s="318"/>
      <c r="L170" s="318"/>
      <c r="M170" s="318"/>
      <c r="N170" s="318"/>
      <c r="O170" s="318"/>
      <c r="P170" s="318"/>
      <c r="Q170" s="318"/>
      <c r="R170" s="318"/>
      <c r="S170" s="318"/>
      <c r="T170" s="318"/>
      <c r="U170" s="318"/>
      <c r="V170" s="318"/>
      <c r="W170" s="318"/>
      <c r="X170" s="318"/>
      <c r="Y170" s="318"/>
      <c r="Z170" s="318"/>
      <c r="AA170" s="318"/>
      <c r="AB170" s="318"/>
      <c r="AC170" s="318"/>
      <c r="AD170" s="625" t="str">
        <f>Constants!$E$303</f>
        <v>Sp_4</v>
      </c>
      <c r="AE170" s="626">
        <f>IF(AE176=0,0,-(1-(AE176/AE173)))</f>
        <v>0</v>
      </c>
      <c r="EY170" s="612"/>
      <c r="EZ170" s="622"/>
      <c r="FB170" s="612"/>
    </row>
    <row r="171" spans="1:158" s="634" customFormat="1" ht="5.0999999999999996" hidden="1" customHeight="1" outlineLevel="2">
      <c r="A171" s="627"/>
      <c r="B171" s="627"/>
      <c r="C171" s="627"/>
      <c r="D171" s="627"/>
      <c r="E171" s="628"/>
      <c r="F171" s="627"/>
      <c r="G171" s="627"/>
      <c r="H171" s="627"/>
      <c r="I171" s="627"/>
      <c r="J171" s="627"/>
      <c r="K171" s="627"/>
      <c r="L171" s="627"/>
      <c r="M171" s="627"/>
      <c r="N171" s="627"/>
      <c r="O171" s="627"/>
      <c r="P171" s="627"/>
      <c r="Q171" s="627"/>
      <c r="R171" s="627"/>
      <c r="S171" s="627"/>
      <c r="T171" s="627"/>
      <c r="U171" s="627"/>
      <c r="V171" s="627"/>
      <c r="W171" s="627"/>
      <c r="X171" s="627"/>
      <c r="Y171" s="627"/>
      <c r="Z171" s="627"/>
      <c r="AA171" s="627"/>
      <c r="AB171" s="629"/>
      <c r="AC171" s="627"/>
      <c r="AD171" s="630"/>
      <c r="AE171" s="631"/>
      <c r="AF171" s="204"/>
      <c r="AG171" s="204"/>
      <c r="AH171" s="204"/>
      <c r="AI171" s="204"/>
      <c r="AJ171" s="204"/>
      <c r="AK171" s="204"/>
      <c r="AL171" s="204"/>
      <c r="AM171" s="204"/>
      <c r="AN171" s="204"/>
      <c r="AO171" s="204"/>
      <c r="AP171" s="204"/>
      <c r="AQ171" s="204"/>
      <c r="AR171" s="204"/>
      <c r="AS171" s="204"/>
      <c r="AT171" s="204"/>
      <c r="AU171" s="204"/>
      <c r="AV171" s="204"/>
      <c r="AW171" s="204"/>
      <c r="AX171" s="204"/>
      <c r="AY171" s="204"/>
      <c r="AZ171" s="204"/>
      <c r="BA171" s="204"/>
      <c r="BB171" s="204"/>
      <c r="BC171" s="204"/>
      <c r="BD171" s="204"/>
      <c r="BE171" s="204"/>
      <c r="BF171" s="204"/>
      <c r="BG171" s="204"/>
      <c r="BH171" s="204"/>
      <c r="BI171" s="204"/>
      <c r="BJ171" s="204"/>
      <c r="BK171" s="204"/>
      <c r="BL171" s="204"/>
      <c r="BM171" s="204"/>
      <c r="BN171" s="204"/>
      <c r="BO171" s="204"/>
      <c r="BP171" s="204"/>
      <c r="BQ171" s="204"/>
      <c r="BR171" s="204"/>
      <c r="BS171" s="204"/>
      <c r="BT171" s="204"/>
      <c r="BU171" s="204"/>
      <c r="BV171" s="204"/>
      <c r="BW171" s="204"/>
      <c r="BX171" s="204"/>
      <c r="BY171" s="204"/>
      <c r="BZ171" s="204"/>
      <c r="CA171" s="204"/>
      <c r="CB171" s="204"/>
      <c r="CC171" s="204"/>
      <c r="CD171" s="204"/>
      <c r="CE171" s="204"/>
      <c r="CF171" s="204"/>
      <c r="CG171" s="204"/>
      <c r="CH171" s="204"/>
      <c r="CI171" s="204"/>
      <c r="CJ171" s="204"/>
      <c r="CK171" s="204"/>
      <c r="CL171" s="204"/>
      <c r="CM171" s="204"/>
      <c r="CN171" s="204"/>
      <c r="CO171" s="204"/>
      <c r="CP171" s="204"/>
      <c r="CQ171" s="204"/>
      <c r="CR171" s="204"/>
      <c r="CS171" s="204"/>
      <c r="CT171" s="204"/>
      <c r="CU171" s="204"/>
      <c r="CV171" s="204"/>
      <c r="CW171" s="204"/>
      <c r="CX171" s="204"/>
      <c r="CY171" s="204"/>
      <c r="CZ171" s="204"/>
      <c r="DA171" s="204"/>
      <c r="DB171" s="204"/>
      <c r="DC171" s="204"/>
      <c r="DD171" s="204"/>
      <c r="DE171" s="204"/>
      <c r="DF171" s="204"/>
      <c r="DG171" s="204"/>
      <c r="DH171" s="204"/>
      <c r="DI171" s="204"/>
      <c r="DJ171" s="204"/>
      <c r="DK171" s="204"/>
      <c r="DL171" s="204"/>
      <c r="DM171" s="204"/>
      <c r="DN171" s="204"/>
      <c r="DO171" s="204"/>
      <c r="DP171" s="204"/>
      <c r="DQ171" s="204"/>
      <c r="DR171" s="204"/>
      <c r="DS171" s="204"/>
      <c r="DT171" s="204"/>
      <c r="DU171" s="204"/>
      <c r="DV171" s="204"/>
      <c r="DW171" s="204"/>
      <c r="DX171" s="204"/>
      <c r="DY171" s="204"/>
      <c r="DZ171" s="204"/>
      <c r="EA171" s="204"/>
      <c r="EB171" s="204"/>
      <c r="EC171" s="204"/>
      <c r="ED171" s="204"/>
      <c r="EE171" s="204"/>
      <c r="EF171" s="204"/>
      <c r="EG171" s="204"/>
      <c r="EH171" s="204"/>
      <c r="EI171" s="204"/>
      <c r="EJ171" s="204"/>
      <c r="EK171" s="204"/>
      <c r="EL171" s="204"/>
      <c r="EM171" s="204"/>
      <c r="EN171" s="204"/>
      <c r="EO171" s="204"/>
      <c r="EP171" s="204"/>
      <c r="EQ171" s="204"/>
      <c r="ER171" s="204"/>
      <c r="ES171" s="204"/>
      <c r="ET171" s="204"/>
      <c r="EU171" s="204"/>
      <c r="EV171" s="204"/>
      <c r="EW171" s="204"/>
      <c r="EX171" s="204"/>
      <c r="EY171" s="632"/>
      <c r="EZ171" s="201"/>
      <c r="FA171" s="201"/>
      <c r="FB171" s="633"/>
    </row>
    <row r="172" spans="1:158" s="86" customFormat="1" ht="12.75" hidden="1" customHeight="1" outlineLevel="2">
      <c r="A172" s="1020">
        <v>14</v>
      </c>
      <c r="B172" s="303"/>
      <c r="C172" s="635" t="str">
        <f>$C$16</f>
        <v>For information:</v>
      </c>
      <c r="D172" s="847" t="str">
        <f>$D$16</f>
        <v>Volume</v>
      </c>
      <c r="E172" s="333"/>
      <c r="F172" s="849"/>
      <c r="G172" s="849"/>
      <c r="H172" s="849"/>
      <c r="I172" s="849"/>
      <c r="J172" s="849"/>
      <c r="K172" s="849"/>
      <c r="L172" s="849"/>
      <c r="M172" s="849"/>
      <c r="N172" s="849"/>
      <c r="O172" s="849"/>
      <c r="P172" s="849"/>
      <c r="Q172" s="849"/>
      <c r="R172" s="849"/>
      <c r="S172" s="849"/>
      <c r="T172" s="849"/>
      <c r="U172" s="849"/>
      <c r="V172" s="850"/>
      <c r="W172" s="849"/>
      <c r="X172" s="849"/>
      <c r="Y172" s="849"/>
      <c r="Z172" s="849"/>
      <c r="AA172" s="849"/>
      <c r="AB172" s="333"/>
      <c r="AC172" s="333"/>
      <c r="AD172" s="528" t="s">
        <v>1828</v>
      </c>
      <c r="AE172" s="304">
        <f>SUM(AF172:EY172)</f>
        <v>66</v>
      </c>
      <c r="AF172" s="297">
        <f>SUMIF(VolList,$AD172,Constants!AF$1150:AF$1165)</f>
        <v>1</v>
      </c>
      <c r="AG172" s="298">
        <f>SUMIF(VolList,$AD172,Constants!AG$1150:AG$1165)</f>
        <v>1</v>
      </c>
      <c r="AH172" s="298">
        <f>SUMIF(VolList,$AD172,Constants!AH$1150:AH$1165)</f>
        <v>1</v>
      </c>
      <c r="AI172" s="298">
        <f>SUMIF(VolList,$AD172,Constants!AI$1150:AI$1165)</f>
        <v>1</v>
      </c>
      <c r="AJ172" s="298">
        <f>SUMIF(VolList,$AD172,Constants!AJ$1150:AJ$1165)</f>
        <v>1</v>
      </c>
      <c r="AK172" s="298">
        <f>SUMIF(VolList,$AD172,Constants!AK$1150:AK$1165)</f>
        <v>1</v>
      </c>
      <c r="AL172" s="298">
        <f>SUMIF(VolList,$AD172,Constants!AL$1150:AL$1165)</f>
        <v>1</v>
      </c>
      <c r="AM172" s="298">
        <f>SUMIF(VolList,$AD172,Constants!AM$1150:AM$1165)</f>
        <v>1</v>
      </c>
      <c r="AN172" s="298">
        <f>SUMIF(VolList,$AD172,Constants!AN$1150:AN$1165)</f>
        <v>1</v>
      </c>
      <c r="AO172" s="298">
        <f>SUMIF(VolList,$AD172,Constants!AO$1150:AO$1165)</f>
        <v>1</v>
      </c>
      <c r="AP172" s="298">
        <f>SUMIF(VolList,$AD172,Constants!AP$1150:AP$1165)</f>
        <v>1</v>
      </c>
      <c r="AQ172" s="298">
        <f>SUMIF(VolList,$AD172,Constants!AQ$1150:AQ$1165)</f>
        <v>1</v>
      </c>
      <c r="AR172" s="298">
        <f>SUMIF(VolList,$AD172,Constants!AR$1150:AR$1165)</f>
        <v>1</v>
      </c>
      <c r="AS172" s="298">
        <f>SUMIF(VolList,$AD172,Constants!AS$1150:AS$1165)</f>
        <v>1</v>
      </c>
      <c r="AT172" s="298">
        <f>SUMIF(VolList,$AD172,Constants!AT$1150:AT$1165)</f>
        <v>1</v>
      </c>
      <c r="AU172" s="298">
        <f>SUMIF(VolList,$AD172,Constants!AU$1150:AU$1165)</f>
        <v>1</v>
      </c>
      <c r="AV172" s="298">
        <f>SUMIF(VolList,$AD172,Constants!AV$1150:AV$1165)</f>
        <v>1</v>
      </c>
      <c r="AW172" s="298">
        <f>SUMIF(VolList,$AD172,Constants!AW$1150:AW$1165)</f>
        <v>1</v>
      </c>
      <c r="AX172" s="298">
        <f>SUMIF(VolList,$AD172,Constants!AX$1150:AX$1165)</f>
        <v>1</v>
      </c>
      <c r="AY172" s="298">
        <f>SUMIF(VolList,$AD172,Constants!AY$1150:AY$1165)</f>
        <v>1</v>
      </c>
      <c r="AZ172" s="298">
        <f>SUMIF(VolList,$AD172,Constants!AZ$1150:AZ$1165)</f>
        <v>1</v>
      </c>
      <c r="BA172" s="298">
        <f>SUMIF(VolList,$AD172,Constants!BA$1150:BA$1165)</f>
        <v>1</v>
      </c>
      <c r="BB172" s="298">
        <f>SUMIF(VolList,$AD172,Constants!BB$1150:BB$1165)</f>
        <v>1</v>
      </c>
      <c r="BC172" s="298">
        <f>SUMIF(VolList,$AD172,Constants!BC$1150:BC$1165)</f>
        <v>1</v>
      </c>
      <c r="BD172" s="298">
        <f>SUMIF(VolList,$AD172,Constants!BD$1150:BD$1165)</f>
        <v>1</v>
      </c>
      <c r="BE172" s="298">
        <f>SUMIF(VolList,$AD172,Constants!BE$1150:BE$1165)</f>
        <v>1</v>
      </c>
      <c r="BF172" s="298">
        <f>SUMIF(VolList,$AD172,Constants!BF$1150:BF$1165)</f>
        <v>1</v>
      </c>
      <c r="BG172" s="298">
        <f>SUMIF(VolList,$AD172,Constants!BG$1150:BG$1165)</f>
        <v>1</v>
      </c>
      <c r="BH172" s="298">
        <f>SUMIF(VolList,$AD172,Constants!BH$1150:BH$1165)</f>
        <v>1</v>
      </c>
      <c r="BI172" s="298">
        <f>SUMIF(VolList,$AD172,Constants!BI$1150:BI$1165)</f>
        <v>1</v>
      </c>
      <c r="BJ172" s="298">
        <f>SUMIF(VolList,$AD172,Constants!BJ$1150:BJ$1165)</f>
        <v>1</v>
      </c>
      <c r="BK172" s="298">
        <f>SUMIF(VolList,$AD172,Constants!BK$1150:BK$1165)</f>
        <v>1</v>
      </c>
      <c r="BL172" s="298">
        <f>SUMIF(VolList,$AD172,Constants!BL$1150:BL$1165)</f>
        <v>1</v>
      </c>
      <c r="BM172" s="298">
        <f>SUMIF(VolList,$AD172,Constants!BM$1150:BM$1165)</f>
        <v>1</v>
      </c>
      <c r="BN172" s="298">
        <f>SUMIF(VolList,$AD172,Constants!BN$1150:BN$1165)</f>
        <v>1</v>
      </c>
      <c r="BO172" s="298">
        <f>SUMIF(VolList,$AD172,Constants!BO$1150:BO$1165)</f>
        <v>1</v>
      </c>
      <c r="BP172" s="298">
        <f>SUMIF(VolList,$AD172,Constants!BP$1150:BP$1165)</f>
        <v>1</v>
      </c>
      <c r="BQ172" s="298">
        <f>SUMIF(VolList,$AD172,Constants!BQ$1150:BQ$1165)</f>
        <v>1</v>
      </c>
      <c r="BR172" s="298">
        <f>SUMIF(VolList,$AD172,Constants!BR$1150:BR$1165)</f>
        <v>1</v>
      </c>
      <c r="BS172" s="298">
        <f>SUMIF(VolList,$AD172,Constants!BS$1150:BS$1165)</f>
        <v>1</v>
      </c>
      <c r="BT172" s="298">
        <f>SUMIF(VolList,$AD172,Constants!BT$1150:BT$1165)</f>
        <v>1</v>
      </c>
      <c r="BU172" s="298">
        <f>SUMIF(VolList,$AD172,Constants!BU$1150:BU$1165)</f>
        <v>1</v>
      </c>
      <c r="BV172" s="298">
        <f>SUMIF(VolList,$AD172,Constants!BV$1150:BV$1165)</f>
        <v>1</v>
      </c>
      <c r="BW172" s="298">
        <f>SUMIF(VolList,$AD172,Constants!BW$1150:BW$1165)</f>
        <v>1</v>
      </c>
      <c r="BX172" s="298">
        <f>SUMIF(VolList,$AD172,Constants!BX$1150:BX$1165)</f>
        <v>1</v>
      </c>
      <c r="BY172" s="298">
        <f>SUMIF(VolList,$AD172,Constants!BY$1150:BY$1165)</f>
        <v>1</v>
      </c>
      <c r="BZ172" s="298">
        <f>SUMIF(VolList,$AD172,Constants!BZ$1150:BZ$1165)</f>
        <v>1</v>
      </c>
      <c r="CA172" s="298">
        <f>SUMIF(VolList,$AD172,Constants!CA$1150:CA$1165)</f>
        <v>1</v>
      </c>
      <c r="CB172" s="298">
        <f>SUMIF(VolList,$AD172,Constants!CB$1150:CB$1165)</f>
        <v>1</v>
      </c>
      <c r="CC172" s="298">
        <f>SUMIF(VolList,$AD172,Constants!CC$1150:CC$1165)</f>
        <v>1</v>
      </c>
      <c r="CD172" s="298">
        <f>SUMIF(VolList,$AD172,Constants!CD$1150:CD$1165)</f>
        <v>1</v>
      </c>
      <c r="CE172" s="298">
        <f>SUMIF(VolList,$AD172,Constants!CE$1150:CE$1165)</f>
        <v>1</v>
      </c>
      <c r="CF172" s="298">
        <f>SUMIF(VolList,$AD172,Constants!CF$1150:CF$1165)</f>
        <v>1</v>
      </c>
      <c r="CG172" s="298">
        <f>SUMIF(VolList,$AD172,Constants!CG$1150:CG$1165)</f>
        <v>1</v>
      </c>
      <c r="CH172" s="298">
        <f>SUMIF(VolList,$AD172,Constants!CH$1150:CH$1165)</f>
        <v>1</v>
      </c>
      <c r="CI172" s="298">
        <f>SUMIF(VolList,$AD172,Constants!CI$1150:CI$1165)</f>
        <v>1</v>
      </c>
      <c r="CJ172" s="298">
        <f>SUMIF(VolList,$AD172,Constants!CJ$1150:CJ$1165)</f>
        <v>1</v>
      </c>
      <c r="CK172" s="298">
        <f>SUMIF(VolList,$AD172,Constants!CK$1150:CK$1165)</f>
        <v>1</v>
      </c>
      <c r="CL172" s="298">
        <f>SUMIF(VolList,$AD172,Constants!CL$1150:CL$1165)</f>
        <v>1</v>
      </c>
      <c r="CM172" s="298">
        <f>SUMIF(VolList,$AD172,Constants!CM$1150:CM$1165)</f>
        <v>1</v>
      </c>
      <c r="CN172" s="298">
        <f>SUMIF(VolList,$AD172,Constants!CN$1150:CN$1165)</f>
        <v>1</v>
      </c>
      <c r="CO172" s="298">
        <f>SUMIF(VolList,$AD172,Constants!CO$1150:CO$1165)</f>
        <v>1</v>
      </c>
      <c r="CP172" s="298">
        <f>SUMIF(VolList,$AD172,Constants!CP$1150:CP$1165)</f>
        <v>1</v>
      </c>
      <c r="CQ172" s="298">
        <f>SUMIF(VolList,$AD172,Constants!CQ$1150:CQ$1165)</f>
        <v>1</v>
      </c>
      <c r="CR172" s="298">
        <f>SUMIF(VolList,$AD172,Constants!CR$1150:CR$1165)</f>
        <v>1</v>
      </c>
      <c r="CS172" s="298">
        <f>SUMIF(VolList,$AD172,Constants!CS$1150:CS$1165)</f>
        <v>1</v>
      </c>
      <c r="CT172" s="298">
        <f>SUMIF(VolList,$AD172,Constants!CT$1150:CT$1165)</f>
        <v>0</v>
      </c>
      <c r="CU172" s="298">
        <f>SUMIF(VolList,$AD172,Constants!CU$1150:CU$1165)</f>
        <v>0</v>
      </c>
      <c r="CV172" s="298">
        <f>SUMIF(VolList,$AD172,Constants!CV$1150:CV$1165)</f>
        <v>0</v>
      </c>
      <c r="CW172" s="298">
        <f>SUMIF(VolList,$AD172,Constants!CW$1150:CW$1165)</f>
        <v>0</v>
      </c>
      <c r="CX172" s="298">
        <f>SUMIF(VolList,$AD172,Constants!CX$1150:CX$1165)</f>
        <v>0</v>
      </c>
      <c r="CY172" s="298">
        <f>SUMIF(VolList,$AD172,Constants!CY$1150:CY$1165)</f>
        <v>0</v>
      </c>
      <c r="CZ172" s="298">
        <f>SUMIF(VolList,$AD172,Constants!CZ$1150:CZ$1165)</f>
        <v>0</v>
      </c>
      <c r="DA172" s="298">
        <f>SUMIF(VolList,$AD172,Constants!DA$1150:DA$1165)</f>
        <v>0</v>
      </c>
      <c r="DB172" s="298">
        <f>SUMIF(VolList,$AD172,Constants!DB$1150:DB$1165)</f>
        <v>0</v>
      </c>
      <c r="DC172" s="298">
        <f>SUMIF(VolList,$AD172,Constants!DC$1150:DC$1165)</f>
        <v>0</v>
      </c>
      <c r="DD172" s="298">
        <f>SUMIF(VolList,$AD172,Constants!DD$1150:DD$1165)</f>
        <v>0</v>
      </c>
      <c r="DE172" s="298">
        <f>SUMIF(VolList,$AD172,Constants!DE$1150:DE$1165)</f>
        <v>0</v>
      </c>
      <c r="DF172" s="298">
        <f>SUMIF(VolList,$AD172,Constants!DF$1150:DF$1165)</f>
        <v>0</v>
      </c>
      <c r="DG172" s="298">
        <f>SUMIF(VolList,$AD172,Constants!DG$1150:DG$1165)</f>
        <v>0</v>
      </c>
      <c r="DH172" s="298">
        <f>SUMIF(VolList,$AD172,Constants!DH$1150:DH$1165)</f>
        <v>0</v>
      </c>
      <c r="DI172" s="298">
        <f>SUMIF(VolList,$AD172,Constants!DI$1150:DI$1165)</f>
        <v>0</v>
      </c>
      <c r="DJ172" s="298">
        <f>SUMIF(VolList,$AD172,Constants!DJ$1150:DJ$1165)</f>
        <v>0</v>
      </c>
      <c r="DK172" s="298">
        <f>SUMIF(VolList,$AD172,Constants!DK$1150:DK$1165)</f>
        <v>0</v>
      </c>
      <c r="DL172" s="298">
        <f>SUMIF(VolList,$AD172,Constants!DL$1150:DL$1165)</f>
        <v>0</v>
      </c>
      <c r="DM172" s="298">
        <f>SUMIF(VolList,$AD172,Constants!DM$1150:DM$1165)</f>
        <v>0</v>
      </c>
      <c r="DN172" s="298">
        <f>SUMIF(VolList,$AD172,Constants!DN$1150:DN$1165)</f>
        <v>0</v>
      </c>
      <c r="DO172" s="298">
        <f>SUMIF(VolList,$AD172,Constants!DO$1150:DO$1165)</f>
        <v>0</v>
      </c>
      <c r="DP172" s="298">
        <f>SUMIF(VolList,$AD172,Constants!DP$1150:DP$1165)</f>
        <v>0</v>
      </c>
      <c r="DQ172" s="298">
        <f>SUMIF(VolList,$AD172,Constants!DQ$1150:DQ$1165)</f>
        <v>0</v>
      </c>
      <c r="DR172" s="298">
        <f>SUMIF(VolList,$AD172,Constants!DR$1150:DR$1165)</f>
        <v>0</v>
      </c>
      <c r="DS172" s="298">
        <f>SUMIF(VolList,$AD172,Constants!DS$1150:DS$1165)</f>
        <v>0</v>
      </c>
      <c r="DT172" s="298">
        <f>SUMIF(VolList,$AD172,Constants!DT$1150:DT$1165)</f>
        <v>0</v>
      </c>
      <c r="DU172" s="298">
        <f>SUMIF(VolList,$AD172,Constants!DU$1150:DU$1165)</f>
        <v>0</v>
      </c>
      <c r="DV172" s="298">
        <f>SUMIF(VolList,$AD172,Constants!DV$1150:DV$1165)</f>
        <v>0</v>
      </c>
      <c r="DW172" s="298">
        <f>SUMIF(VolList,$AD172,Constants!DW$1150:DW$1165)</f>
        <v>0</v>
      </c>
      <c r="DX172" s="298">
        <f>SUMIF(VolList,$AD172,Constants!DX$1150:DX$1165)</f>
        <v>0</v>
      </c>
      <c r="DY172" s="298">
        <f>SUMIF(VolList,$AD172,Constants!DY$1150:DY$1165)</f>
        <v>0</v>
      </c>
      <c r="DZ172" s="298">
        <f>SUMIF(VolList,$AD172,Constants!DZ$1150:DZ$1165)</f>
        <v>0</v>
      </c>
      <c r="EA172" s="298">
        <f>SUMIF(VolList,$AD172,Constants!EA$1150:EA$1165)</f>
        <v>0</v>
      </c>
      <c r="EB172" s="298">
        <f>SUMIF(VolList,$AD172,Constants!EB$1150:EB$1165)</f>
        <v>0</v>
      </c>
      <c r="EC172" s="298">
        <f>SUMIF(VolList,$AD172,Constants!EC$1150:EC$1165)</f>
        <v>0</v>
      </c>
      <c r="ED172" s="298">
        <f>SUMIF(VolList,$AD172,Constants!ED$1150:ED$1165)</f>
        <v>0</v>
      </c>
      <c r="EE172" s="298">
        <f>SUMIF(VolList,$AD172,Constants!EE$1150:EE$1165)</f>
        <v>0</v>
      </c>
      <c r="EF172" s="298">
        <f>SUMIF(VolList,$AD172,Constants!EF$1150:EF$1165)</f>
        <v>0</v>
      </c>
      <c r="EG172" s="298">
        <f>SUMIF(VolList,$AD172,Constants!EG$1150:EG$1165)</f>
        <v>0</v>
      </c>
      <c r="EH172" s="298">
        <f>SUMIF(VolList,$AD172,Constants!EH$1150:EH$1165)</f>
        <v>0</v>
      </c>
      <c r="EI172" s="298">
        <f>SUMIF(VolList,$AD172,Constants!EI$1150:EI$1165)</f>
        <v>0</v>
      </c>
      <c r="EJ172" s="298">
        <f>SUMIF(VolList,$AD172,Constants!EJ$1150:EJ$1165)</f>
        <v>0</v>
      </c>
      <c r="EK172" s="298">
        <f>SUMIF(VolList,$AD172,Constants!EK$1150:EK$1165)</f>
        <v>0</v>
      </c>
      <c r="EL172" s="298">
        <f>SUMIF(VolList,$AD172,Constants!EL$1150:EL$1165)</f>
        <v>0</v>
      </c>
      <c r="EM172" s="298">
        <f>SUMIF(VolList,$AD172,Constants!EM$1150:EM$1165)</f>
        <v>0</v>
      </c>
      <c r="EN172" s="298">
        <f>SUMIF(VolList,$AD172,Constants!EN$1150:EN$1165)</f>
        <v>0</v>
      </c>
      <c r="EO172" s="298">
        <f>SUMIF(VolList,$AD172,Constants!EO$1150:EO$1165)</f>
        <v>0</v>
      </c>
      <c r="EP172" s="298">
        <f>SUMIF(VolList,$AD172,Constants!EP$1150:EP$1165)</f>
        <v>0</v>
      </c>
      <c r="EQ172" s="298">
        <f>SUMIF(VolList,$AD172,Constants!EQ$1150:EQ$1165)</f>
        <v>0</v>
      </c>
      <c r="ER172" s="298">
        <f>SUMIF(VolList,$AD172,Constants!ER$1150:ER$1165)</f>
        <v>0</v>
      </c>
      <c r="ES172" s="298">
        <f>SUMIF(VolList,$AD172,Constants!ES$1150:ES$1165)</f>
        <v>0</v>
      </c>
      <c r="ET172" s="298">
        <f>SUMIF(VolList,$AD172,Constants!ET$1150:ET$1165)</f>
        <v>0</v>
      </c>
      <c r="EU172" s="298">
        <f>SUMIF(VolList,$AD172,Constants!EU$1150:EU$1165)</f>
        <v>0</v>
      </c>
      <c r="EV172" s="298">
        <f>SUMIF(VolList,$AD172,Constants!EV$1150:EV$1165)</f>
        <v>0</v>
      </c>
      <c r="EW172" s="298">
        <f>SUMIF(VolList,$AD172,Constants!EW$1150:EW$1165)</f>
        <v>0</v>
      </c>
      <c r="EX172" s="298">
        <f>SUMIF(VolList,$AD172,Constants!EX$1150:EX$1165)</f>
        <v>0</v>
      </c>
      <c r="EY172" s="612"/>
      <c r="FB172" s="612"/>
    </row>
    <row r="173" spans="1:158" s="86" customFormat="1" ht="12.75" hidden="1" customHeight="1" outlineLevel="2">
      <c r="A173" s="1021"/>
      <c r="B173" s="303"/>
      <c r="C173" s="636"/>
      <c r="D173" s="680"/>
      <c r="E173" s="303"/>
      <c r="F173" s="851"/>
      <c r="G173" s="851"/>
      <c r="H173" s="851"/>
      <c r="I173" s="851"/>
      <c r="J173" s="851"/>
      <c r="K173" s="851"/>
      <c r="L173" s="851"/>
      <c r="M173" s="851"/>
      <c r="N173" s="851"/>
      <c r="O173" s="851"/>
      <c r="P173" s="851"/>
      <c r="Q173" s="851"/>
      <c r="R173" s="851"/>
      <c r="S173" s="851"/>
      <c r="T173" s="851"/>
      <c r="U173" s="851"/>
      <c r="V173" s="852"/>
      <c r="W173" s="851"/>
      <c r="X173" s="851"/>
      <c r="Y173" s="851"/>
      <c r="Z173" s="851"/>
      <c r="AA173" s="851"/>
      <c r="AB173" s="303"/>
      <c r="AC173" s="303"/>
      <c r="AD173" s="681" t="str">
        <f>$AD$17</f>
        <v>Cost Plus</v>
      </c>
      <c r="AE173" s="304">
        <f>SUM(AF173:EY173)</f>
        <v>0</v>
      </c>
      <c r="AF173" s="637">
        <f>SUMIF('Cost Plus'!$V$14:$V$114,$AD170,'Cost Plus'!AF$14:AF$114)</f>
        <v>0</v>
      </c>
      <c r="AG173" s="300">
        <f>SUMIF('Cost Plus'!$V$14:$V$114,$AD170,'Cost Plus'!AG$14:AG$114)</f>
        <v>0</v>
      </c>
      <c r="AH173" s="300">
        <f>SUMIF('Cost Plus'!$V$14:$V$114,$AD170,'Cost Plus'!AH$14:AH$114)</f>
        <v>0</v>
      </c>
      <c r="AI173" s="300">
        <f>SUMIF('Cost Plus'!$V$14:$V$114,$AD170,'Cost Plus'!AI$14:AI$114)</f>
        <v>0</v>
      </c>
      <c r="AJ173" s="300">
        <f>SUMIF('Cost Plus'!$V$14:$V$114,$AD170,'Cost Plus'!AJ$14:AJ$114)</f>
        <v>0</v>
      </c>
      <c r="AK173" s="300">
        <f>SUMIF('Cost Plus'!$V$14:$V$114,$AD170,'Cost Plus'!AK$14:AK$114)</f>
        <v>0</v>
      </c>
      <c r="AL173" s="300">
        <f>SUMIF('Cost Plus'!$V$14:$V$114,$AD170,'Cost Plus'!AL$14:AL$114)</f>
        <v>0</v>
      </c>
      <c r="AM173" s="300">
        <f>SUMIF('Cost Plus'!$V$14:$V$114,$AD170,'Cost Plus'!AM$14:AM$114)</f>
        <v>0</v>
      </c>
      <c r="AN173" s="300">
        <f>SUMIF('Cost Plus'!$V$14:$V$114,$AD170,'Cost Plus'!AN$14:AN$114)</f>
        <v>0</v>
      </c>
      <c r="AO173" s="300">
        <f>SUMIF('Cost Plus'!$V$14:$V$114,$AD170,'Cost Plus'!AO$14:AO$114)</f>
        <v>0</v>
      </c>
      <c r="AP173" s="300">
        <f>SUMIF('Cost Plus'!$V$14:$V$114,$AD170,'Cost Plus'!AP$14:AP$114)</f>
        <v>0</v>
      </c>
      <c r="AQ173" s="300">
        <f>SUMIF('Cost Plus'!$V$14:$V$114,$AD170,'Cost Plus'!AQ$14:AQ$114)</f>
        <v>0</v>
      </c>
      <c r="AR173" s="300">
        <f>SUMIF('Cost Plus'!$V$14:$V$114,$AD170,'Cost Plus'!AR$14:AR$114)</f>
        <v>0</v>
      </c>
      <c r="AS173" s="300">
        <f>SUMIF('Cost Plus'!$V$14:$V$114,$AD170,'Cost Plus'!AS$14:AS$114)</f>
        <v>0</v>
      </c>
      <c r="AT173" s="300">
        <f>SUMIF('Cost Plus'!$V$14:$V$114,$AD170,'Cost Plus'!AT$14:AT$114)</f>
        <v>0</v>
      </c>
      <c r="AU173" s="300">
        <f>SUMIF('Cost Plus'!$V$14:$V$114,$AD170,'Cost Plus'!AU$14:AU$114)</f>
        <v>0</v>
      </c>
      <c r="AV173" s="300">
        <f>SUMIF('Cost Plus'!$V$14:$V$114,$AD170,'Cost Plus'!AV$14:AV$114)</f>
        <v>0</v>
      </c>
      <c r="AW173" s="300">
        <f>SUMIF('Cost Plus'!$V$14:$V$114,$AD170,'Cost Plus'!AW$14:AW$114)</f>
        <v>0</v>
      </c>
      <c r="AX173" s="300">
        <f>SUMIF('Cost Plus'!$V$14:$V$114,$AD170,'Cost Plus'!AX$14:AX$114)</f>
        <v>0</v>
      </c>
      <c r="AY173" s="300">
        <f>SUMIF('Cost Plus'!$V$14:$V$114,$AD170,'Cost Plus'!AY$14:AY$114)</f>
        <v>0</v>
      </c>
      <c r="AZ173" s="300">
        <f>SUMIF('Cost Plus'!$V$14:$V$114,$AD170,'Cost Plus'!AZ$14:AZ$114)</f>
        <v>0</v>
      </c>
      <c r="BA173" s="300">
        <f>SUMIF('Cost Plus'!$V$14:$V$114,$AD170,'Cost Plus'!BA$14:BA$114)</f>
        <v>0</v>
      </c>
      <c r="BB173" s="300">
        <f>SUMIF('Cost Plus'!$V$14:$V$114,$AD170,'Cost Plus'!BB$14:BB$114)</f>
        <v>0</v>
      </c>
      <c r="BC173" s="300">
        <f>SUMIF('Cost Plus'!$V$14:$V$114,$AD170,'Cost Plus'!BC$14:BC$114)</f>
        <v>0</v>
      </c>
      <c r="BD173" s="300">
        <f>SUMIF('Cost Plus'!$V$14:$V$114,$AD170,'Cost Plus'!BD$14:BD$114)</f>
        <v>0</v>
      </c>
      <c r="BE173" s="300">
        <f>SUMIF('Cost Plus'!$V$14:$V$114,$AD170,'Cost Plus'!BE$14:BE$114)</f>
        <v>0</v>
      </c>
      <c r="BF173" s="300">
        <f>SUMIF('Cost Plus'!$V$14:$V$114,$AD170,'Cost Plus'!BF$14:BF$114)</f>
        <v>0</v>
      </c>
      <c r="BG173" s="300">
        <f>SUMIF('Cost Plus'!$V$14:$V$114,$AD170,'Cost Plus'!BG$14:BG$114)</f>
        <v>0</v>
      </c>
      <c r="BH173" s="300">
        <f>SUMIF('Cost Plus'!$V$14:$V$114,$AD170,'Cost Plus'!BH$14:BH$114)</f>
        <v>0</v>
      </c>
      <c r="BI173" s="300">
        <f>SUMIF('Cost Plus'!$V$14:$V$114,$AD170,'Cost Plus'!BI$14:BI$114)</f>
        <v>0</v>
      </c>
      <c r="BJ173" s="300">
        <f>SUMIF('Cost Plus'!$V$14:$V$114,$AD170,'Cost Plus'!BJ$14:BJ$114)</f>
        <v>0</v>
      </c>
      <c r="BK173" s="300">
        <f>SUMIF('Cost Plus'!$V$14:$V$114,$AD170,'Cost Plus'!BK$14:BK$114)</f>
        <v>0</v>
      </c>
      <c r="BL173" s="300">
        <f>SUMIF('Cost Plus'!$V$14:$V$114,$AD170,'Cost Plus'!BL$14:BL$114)</f>
        <v>0</v>
      </c>
      <c r="BM173" s="300">
        <f>SUMIF('Cost Plus'!$V$14:$V$114,$AD170,'Cost Plus'!BM$14:BM$114)</f>
        <v>0</v>
      </c>
      <c r="BN173" s="300">
        <f>SUMIF('Cost Plus'!$V$14:$V$114,$AD170,'Cost Plus'!BN$14:BN$114)</f>
        <v>0</v>
      </c>
      <c r="BO173" s="300">
        <f>SUMIF('Cost Plus'!$V$14:$V$114,$AD170,'Cost Plus'!BO$14:BO$114)</f>
        <v>0</v>
      </c>
      <c r="BP173" s="300">
        <f>SUMIF('Cost Plus'!$V$14:$V$114,$AD170,'Cost Plus'!BP$14:BP$114)</f>
        <v>0</v>
      </c>
      <c r="BQ173" s="300">
        <f>SUMIF('Cost Plus'!$V$14:$V$114,$AD170,'Cost Plus'!BQ$14:BQ$114)</f>
        <v>0</v>
      </c>
      <c r="BR173" s="300">
        <f>SUMIF('Cost Plus'!$V$14:$V$114,$AD170,'Cost Plus'!BR$14:BR$114)</f>
        <v>0</v>
      </c>
      <c r="BS173" s="300">
        <f>SUMIF('Cost Plus'!$V$14:$V$114,$AD170,'Cost Plus'!BS$14:BS$114)</f>
        <v>0</v>
      </c>
      <c r="BT173" s="300">
        <f>SUMIF('Cost Plus'!$V$14:$V$114,$AD170,'Cost Plus'!BT$14:BT$114)</f>
        <v>0</v>
      </c>
      <c r="BU173" s="300">
        <f>SUMIF('Cost Plus'!$V$14:$V$114,$AD170,'Cost Plus'!BU$14:BU$114)</f>
        <v>0</v>
      </c>
      <c r="BV173" s="300">
        <f>SUMIF('Cost Plus'!$V$14:$V$114,$AD170,'Cost Plus'!BV$14:BV$114)</f>
        <v>0</v>
      </c>
      <c r="BW173" s="300">
        <f>SUMIF('Cost Plus'!$V$14:$V$114,$AD170,'Cost Plus'!BW$14:BW$114)</f>
        <v>0</v>
      </c>
      <c r="BX173" s="300">
        <f>SUMIF('Cost Plus'!$V$14:$V$114,$AD170,'Cost Plus'!BX$14:BX$114)</f>
        <v>0</v>
      </c>
      <c r="BY173" s="300">
        <f>SUMIF('Cost Plus'!$V$14:$V$114,$AD170,'Cost Plus'!BY$14:BY$114)</f>
        <v>0</v>
      </c>
      <c r="BZ173" s="300">
        <f>SUMIF('Cost Plus'!$V$14:$V$114,$AD170,'Cost Plus'!BZ$14:BZ$114)</f>
        <v>0</v>
      </c>
      <c r="CA173" s="300">
        <f>SUMIF('Cost Plus'!$V$14:$V$114,$AD170,'Cost Plus'!CA$14:CA$114)</f>
        <v>0</v>
      </c>
      <c r="CB173" s="300">
        <f>SUMIF('Cost Plus'!$V$14:$V$114,$AD170,'Cost Plus'!CB$14:CB$114)</f>
        <v>0</v>
      </c>
      <c r="CC173" s="300">
        <f>SUMIF('Cost Plus'!$V$14:$V$114,$AD170,'Cost Plus'!CC$14:CC$114)</f>
        <v>0</v>
      </c>
      <c r="CD173" s="300">
        <f>SUMIF('Cost Plus'!$V$14:$V$114,$AD170,'Cost Plus'!CD$14:CD$114)</f>
        <v>0</v>
      </c>
      <c r="CE173" s="300">
        <f>SUMIF('Cost Plus'!$V$14:$V$114,$AD170,'Cost Plus'!CE$14:CE$114)</f>
        <v>0</v>
      </c>
      <c r="CF173" s="300">
        <f>SUMIF('Cost Plus'!$V$14:$V$114,$AD170,'Cost Plus'!CF$14:CF$114)</f>
        <v>0</v>
      </c>
      <c r="CG173" s="300">
        <f>SUMIF('Cost Plus'!$V$14:$V$114,$AD170,'Cost Plus'!CG$14:CG$114)</f>
        <v>0</v>
      </c>
      <c r="CH173" s="300">
        <f>SUMIF('Cost Plus'!$V$14:$V$114,$AD170,'Cost Plus'!CH$14:CH$114)</f>
        <v>0</v>
      </c>
      <c r="CI173" s="300">
        <f>SUMIF('Cost Plus'!$V$14:$V$114,$AD170,'Cost Plus'!CI$14:CI$114)</f>
        <v>0</v>
      </c>
      <c r="CJ173" s="300">
        <f>SUMIF('Cost Plus'!$V$14:$V$114,$AD170,'Cost Plus'!CJ$14:CJ$114)</f>
        <v>0</v>
      </c>
      <c r="CK173" s="300">
        <f>SUMIF('Cost Plus'!$V$14:$V$114,$AD170,'Cost Plus'!CK$14:CK$114)</f>
        <v>0</v>
      </c>
      <c r="CL173" s="300">
        <f>SUMIF('Cost Plus'!$V$14:$V$114,$AD170,'Cost Plus'!CL$14:CL$114)</f>
        <v>0</v>
      </c>
      <c r="CM173" s="300">
        <f>SUMIF('Cost Plus'!$V$14:$V$114,$AD170,'Cost Plus'!CM$14:CM$114)</f>
        <v>0</v>
      </c>
      <c r="CN173" s="300">
        <f>SUMIF('Cost Plus'!$V$14:$V$114,$AD170,'Cost Plus'!CN$14:CN$114)</f>
        <v>0</v>
      </c>
      <c r="CO173" s="300">
        <f>SUMIF('Cost Plus'!$V$14:$V$114,$AD170,'Cost Plus'!CO$14:CO$114)</f>
        <v>0</v>
      </c>
      <c r="CP173" s="300">
        <f>SUMIF('Cost Plus'!$V$14:$V$114,$AD170,'Cost Plus'!CP$14:CP$114)</f>
        <v>0</v>
      </c>
      <c r="CQ173" s="300">
        <f>SUMIF('Cost Plus'!$V$14:$V$114,$AD170,'Cost Plus'!CQ$14:CQ$114)</f>
        <v>0</v>
      </c>
      <c r="CR173" s="300">
        <f>SUMIF('Cost Plus'!$V$14:$V$114,$AD170,'Cost Plus'!CR$14:CR$114)</f>
        <v>0</v>
      </c>
      <c r="CS173" s="300">
        <f>SUMIF('Cost Plus'!$V$14:$V$114,$AD170,'Cost Plus'!CS$14:CS$114)</f>
        <v>0</v>
      </c>
      <c r="CT173" s="300">
        <f>SUMIF('Cost Plus'!$V$14:$V$114,$AD170,'Cost Plus'!CT$14:CT$114)</f>
        <v>0</v>
      </c>
      <c r="CU173" s="300">
        <f>SUMIF('Cost Plus'!$V$14:$V$114,$AD170,'Cost Plus'!CU$14:CU$114)</f>
        <v>0</v>
      </c>
      <c r="CV173" s="300">
        <f>SUMIF('Cost Plus'!$V$14:$V$114,$AD170,'Cost Plus'!CV$14:CV$114)</f>
        <v>0</v>
      </c>
      <c r="CW173" s="300">
        <f>SUMIF('Cost Plus'!$V$14:$V$114,$AD170,'Cost Plus'!CW$14:CW$114)</f>
        <v>0</v>
      </c>
      <c r="CX173" s="300">
        <f>SUMIF('Cost Plus'!$V$14:$V$114,$AD170,'Cost Plus'!CX$14:CX$114)</f>
        <v>0</v>
      </c>
      <c r="CY173" s="300">
        <f>SUMIF('Cost Plus'!$V$14:$V$114,$AD170,'Cost Plus'!CY$14:CY$114)</f>
        <v>0</v>
      </c>
      <c r="CZ173" s="300">
        <f>SUMIF('Cost Plus'!$V$14:$V$114,$AD170,'Cost Plus'!CZ$14:CZ$114)</f>
        <v>0</v>
      </c>
      <c r="DA173" s="300">
        <f>SUMIF('Cost Plus'!$V$14:$V$114,$AD170,'Cost Plus'!DA$14:DA$114)</f>
        <v>0</v>
      </c>
      <c r="DB173" s="300">
        <f>SUMIF('Cost Plus'!$V$14:$V$114,$AD170,'Cost Plus'!DB$14:DB$114)</f>
        <v>0</v>
      </c>
      <c r="DC173" s="300">
        <f>SUMIF('Cost Plus'!$V$14:$V$114,$AD170,'Cost Plus'!DC$14:DC$114)</f>
        <v>0</v>
      </c>
      <c r="DD173" s="300">
        <f>SUMIF('Cost Plus'!$V$14:$V$114,$AD170,'Cost Plus'!DD$14:DD$114)</f>
        <v>0</v>
      </c>
      <c r="DE173" s="300">
        <f>SUMIF('Cost Plus'!$V$14:$V$114,$AD170,'Cost Plus'!DE$14:DE$114)</f>
        <v>0</v>
      </c>
      <c r="DF173" s="300">
        <f>SUMIF('Cost Plus'!$V$14:$V$114,$AD170,'Cost Plus'!DF$14:DF$114)</f>
        <v>0</v>
      </c>
      <c r="DG173" s="300">
        <f>SUMIF('Cost Plus'!$V$14:$V$114,$AD170,'Cost Plus'!DG$14:DG$114)</f>
        <v>0</v>
      </c>
      <c r="DH173" s="300">
        <f>SUMIF('Cost Plus'!$V$14:$V$114,$AD170,'Cost Plus'!DH$14:DH$114)</f>
        <v>0</v>
      </c>
      <c r="DI173" s="300">
        <f>SUMIF('Cost Plus'!$V$14:$V$114,$AD170,'Cost Plus'!DI$14:DI$114)</f>
        <v>0</v>
      </c>
      <c r="DJ173" s="300">
        <f>SUMIF('Cost Plus'!$V$14:$V$114,$AD170,'Cost Plus'!DJ$14:DJ$114)</f>
        <v>0</v>
      </c>
      <c r="DK173" s="300">
        <f>SUMIF('Cost Plus'!$V$14:$V$114,$AD170,'Cost Plus'!DK$14:DK$114)</f>
        <v>0</v>
      </c>
      <c r="DL173" s="300">
        <f>SUMIF('Cost Plus'!$V$14:$V$114,$AD170,'Cost Plus'!DL$14:DL$114)</f>
        <v>0</v>
      </c>
      <c r="DM173" s="300">
        <f>SUMIF('Cost Plus'!$V$14:$V$114,$AD170,'Cost Plus'!DM$14:DM$114)</f>
        <v>0</v>
      </c>
      <c r="DN173" s="300">
        <f>SUMIF('Cost Plus'!$V$14:$V$114,$AD170,'Cost Plus'!DN$14:DN$114)</f>
        <v>0</v>
      </c>
      <c r="DO173" s="300">
        <f>SUMIF('Cost Plus'!$V$14:$V$114,$AD170,'Cost Plus'!DO$14:DO$114)</f>
        <v>0</v>
      </c>
      <c r="DP173" s="300">
        <f>SUMIF('Cost Plus'!$V$14:$V$114,$AD170,'Cost Plus'!DP$14:DP$114)</f>
        <v>0</v>
      </c>
      <c r="DQ173" s="300">
        <f>SUMIF('Cost Plus'!$V$14:$V$114,$AD170,'Cost Plus'!DQ$14:DQ$114)</f>
        <v>0</v>
      </c>
      <c r="DR173" s="300">
        <f>SUMIF('Cost Plus'!$V$14:$V$114,$AD170,'Cost Plus'!DR$14:DR$114)</f>
        <v>0</v>
      </c>
      <c r="DS173" s="300">
        <f>SUMIF('Cost Plus'!$V$14:$V$114,$AD170,'Cost Plus'!DS$14:DS$114)</f>
        <v>0</v>
      </c>
      <c r="DT173" s="300">
        <f>SUMIF('Cost Plus'!$V$14:$V$114,$AD170,'Cost Plus'!DT$14:DT$114)</f>
        <v>0</v>
      </c>
      <c r="DU173" s="300">
        <f>SUMIF('Cost Plus'!$V$14:$V$114,$AD170,'Cost Plus'!DU$14:DU$114)</f>
        <v>0</v>
      </c>
      <c r="DV173" s="300">
        <f>SUMIF('Cost Plus'!$V$14:$V$114,$AD170,'Cost Plus'!DV$14:DV$114)</f>
        <v>0</v>
      </c>
      <c r="DW173" s="300">
        <f>SUMIF('Cost Plus'!$V$14:$V$114,$AD170,'Cost Plus'!DW$14:DW$114)</f>
        <v>0</v>
      </c>
      <c r="DX173" s="300">
        <f>SUMIF('Cost Plus'!$V$14:$V$114,$AD170,'Cost Plus'!DX$14:DX$114)</f>
        <v>0</v>
      </c>
      <c r="DY173" s="300">
        <f>SUMIF('Cost Plus'!$V$14:$V$114,$AD170,'Cost Plus'!DY$14:DY$114)</f>
        <v>0</v>
      </c>
      <c r="DZ173" s="300">
        <f>SUMIF('Cost Plus'!$V$14:$V$114,$AD170,'Cost Plus'!DZ$14:DZ$114)</f>
        <v>0</v>
      </c>
      <c r="EA173" s="300">
        <f>SUMIF('Cost Plus'!$V$14:$V$114,$AD170,'Cost Plus'!EA$14:EA$114)</f>
        <v>0</v>
      </c>
      <c r="EB173" s="300">
        <f>SUMIF('Cost Plus'!$V$14:$V$114,$AD170,'Cost Plus'!EB$14:EB$114)</f>
        <v>0</v>
      </c>
      <c r="EC173" s="300">
        <f>SUMIF('Cost Plus'!$V$14:$V$114,$AD170,'Cost Plus'!EC$14:EC$114)</f>
        <v>0</v>
      </c>
      <c r="ED173" s="300">
        <f>SUMIF('Cost Plus'!$V$14:$V$114,$AD170,'Cost Plus'!ED$14:ED$114)</f>
        <v>0</v>
      </c>
      <c r="EE173" s="300">
        <f>SUMIF('Cost Plus'!$V$14:$V$114,$AD170,'Cost Plus'!EE$14:EE$114)</f>
        <v>0</v>
      </c>
      <c r="EF173" s="300">
        <f>SUMIF('Cost Plus'!$V$14:$V$114,$AD170,'Cost Plus'!EF$14:EF$114)</f>
        <v>0</v>
      </c>
      <c r="EG173" s="300">
        <f>SUMIF('Cost Plus'!$V$14:$V$114,$AD170,'Cost Plus'!EG$14:EG$114)</f>
        <v>0</v>
      </c>
      <c r="EH173" s="300">
        <f>SUMIF('Cost Plus'!$V$14:$V$114,$AD170,'Cost Plus'!EH$14:EH$114)</f>
        <v>0</v>
      </c>
      <c r="EI173" s="300">
        <f>SUMIF('Cost Plus'!$V$14:$V$114,$AD170,'Cost Plus'!EI$14:EI$114)</f>
        <v>0</v>
      </c>
      <c r="EJ173" s="300">
        <f>SUMIF('Cost Plus'!$V$14:$V$114,$AD170,'Cost Plus'!EJ$14:EJ$114)</f>
        <v>0</v>
      </c>
      <c r="EK173" s="300">
        <f>SUMIF('Cost Plus'!$V$14:$V$114,$AD170,'Cost Plus'!EK$14:EK$114)</f>
        <v>0</v>
      </c>
      <c r="EL173" s="300">
        <f>SUMIF('Cost Plus'!$V$14:$V$114,$AD170,'Cost Plus'!EL$14:EL$114)</f>
        <v>0</v>
      </c>
      <c r="EM173" s="300">
        <f>SUMIF('Cost Plus'!$V$14:$V$114,$AD170,'Cost Plus'!EM$14:EM$114)</f>
        <v>0</v>
      </c>
      <c r="EN173" s="300">
        <f>SUMIF('Cost Plus'!$V$14:$V$114,$AD170,'Cost Plus'!EN$14:EN$114)</f>
        <v>0</v>
      </c>
      <c r="EO173" s="300">
        <f>SUMIF('Cost Plus'!$V$14:$V$114,$AD170,'Cost Plus'!EO$14:EO$114)</f>
        <v>0</v>
      </c>
      <c r="EP173" s="300">
        <f>SUMIF('Cost Plus'!$V$14:$V$114,$AD170,'Cost Plus'!EP$14:EP$114)</f>
        <v>0</v>
      </c>
      <c r="EQ173" s="300">
        <f>SUMIF('Cost Plus'!$V$14:$V$114,$AD170,'Cost Plus'!EQ$14:EQ$114)</f>
        <v>0</v>
      </c>
      <c r="ER173" s="300">
        <f>SUMIF('Cost Plus'!$V$14:$V$114,$AD170,'Cost Plus'!ER$14:ER$114)</f>
        <v>0</v>
      </c>
      <c r="ES173" s="300">
        <f>SUMIF('Cost Plus'!$V$14:$V$114,$AD170,'Cost Plus'!ES$14:ES$114)</f>
        <v>0</v>
      </c>
      <c r="ET173" s="300">
        <f>SUMIF('Cost Plus'!$V$14:$V$114,$AD170,'Cost Plus'!ET$14:ET$114)</f>
        <v>0</v>
      </c>
      <c r="EU173" s="300">
        <f>SUMIF('Cost Plus'!$V$14:$V$114,$AD170,'Cost Plus'!EU$14:EU$114)</f>
        <v>0</v>
      </c>
      <c r="EV173" s="300">
        <f>SUMIF('Cost Plus'!$V$14:$V$114,$AD170,'Cost Plus'!EV$14:EV$114)</f>
        <v>0</v>
      </c>
      <c r="EW173" s="638">
        <f>SUMIF('Cost Plus'!$V$14:$V$114,$AD170,'Cost Plus'!EW$14:EW$114)</f>
        <v>0</v>
      </c>
      <c r="EX173" s="639">
        <f>SUMIF('Cost Plus'!$V$14:$V$114,$AD170,'Cost Plus'!EX$14:EX$114)</f>
        <v>0</v>
      </c>
      <c r="EY173" s="612"/>
      <c r="FB173" s="612"/>
    </row>
    <row r="174" spans="1:158" s="86" customFormat="1" ht="12.75" hidden="1" customHeight="1" outlineLevel="2" thickBot="1">
      <c r="A174" s="303"/>
      <c r="B174" s="303"/>
      <c r="C174" s="640"/>
      <c r="D174" s="848"/>
      <c r="E174" s="853"/>
      <c r="F174" s="854"/>
      <c r="G174" s="854"/>
      <c r="H174" s="854"/>
      <c r="I174" s="854"/>
      <c r="J174" s="854"/>
      <c r="K174" s="854"/>
      <c r="L174" s="854"/>
      <c r="M174" s="854"/>
      <c r="N174" s="854"/>
      <c r="O174" s="854"/>
      <c r="P174" s="854"/>
      <c r="Q174" s="854"/>
      <c r="R174" s="854"/>
      <c r="S174" s="854"/>
      <c r="T174" s="854"/>
      <c r="U174" s="854"/>
      <c r="V174" s="855"/>
      <c r="W174" s="854"/>
      <c r="X174" s="854"/>
      <c r="Y174" s="854"/>
      <c r="Z174" s="854"/>
      <c r="AA174" s="854"/>
      <c r="AB174" s="853"/>
      <c r="AC174" s="853"/>
      <c r="AD174" s="682" t="str">
        <f>$AD$18</f>
        <v>% Cost Plus to date</v>
      </c>
      <c r="AE174" s="641">
        <f>MAX(AF174:EY174)</f>
        <v>0</v>
      </c>
      <c r="AF174" s="642">
        <f>IF($AE173=0,0,SUM($AF173:AF173)/$AE173)</f>
        <v>0</v>
      </c>
      <c r="AG174" s="643">
        <f>IF($AE173=0,0,SUM($AF173:AG173)/$AE173)</f>
        <v>0</v>
      </c>
      <c r="AH174" s="643">
        <f>IF($AE173=0,0,SUM($AF173:AH173)/$AE173)</f>
        <v>0</v>
      </c>
      <c r="AI174" s="643">
        <f>IF($AE173=0,0,SUM($AF173:AI173)/$AE173)</f>
        <v>0</v>
      </c>
      <c r="AJ174" s="643">
        <f>IF($AE173=0,0,SUM($AF173:AJ173)/$AE173)</f>
        <v>0</v>
      </c>
      <c r="AK174" s="643">
        <f>IF($AE173=0,0,SUM($AF173:AK173)/$AE173)</f>
        <v>0</v>
      </c>
      <c r="AL174" s="643">
        <f>IF($AE173=0,0,SUM($AF173:AL173)/$AE173)</f>
        <v>0</v>
      </c>
      <c r="AM174" s="643">
        <f>IF($AE173=0,0,SUM($AF173:AM173)/$AE173)</f>
        <v>0</v>
      </c>
      <c r="AN174" s="643">
        <f>IF($AE173=0,0,SUM($AF173:AN173)/$AE173)</f>
        <v>0</v>
      </c>
      <c r="AO174" s="643">
        <f>IF($AE173=0,0,SUM($AF173:AO173)/$AE173)</f>
        <v>0</v>
      </c>
      <c r="AP174" s="643">
        <f>IF($AE173=0,0,SUM($AF173:AP173)/$AE173)</f>
        <v>0</v>
      </c>
      <c r="AQ174" s="643">
        <f>IF($AE173=0,0,SUM($AF173:AQ173)/$AE173)</f>
        <v>0</v>
      </c>
      <c r="AR174" s="643">
        <f>IF($AE173=0,0,SUM($AF173:AR173)/$AE173)</f>
        <v>0</v>
      </c>
      <c r="AS174" s="643">
        <f>IF($AE173=0,0,SUM($AF173:AS173)/$AE173)</f>
        <v>0</v>
      </c>
      <c r="AT174" s="643">
        <f>IF($AE173=0,0,SUM($AF173:AT173)/$AE173)</f>
        <v>0</v>
      </c>
      <c r="AU174" s="643">
        <f>IF($AE173=0,0,SUM($AF173:AU173)/$AE173)</f>
        <v>0</v>
      </c>
      <c r="AV174" s="643">
        <f>IF($AE173=0,0,SUM($AF173:AV173)/$AE173)</f>
        <v>0</v>
      </c>
      <c r="AW174" s="643">
        <f>IF($AE173=0,0,SUM($AF173:AW173)/$AE173)</f>
        <v>0</v>
      </c>
      <c r="AX174" s="643">
        <f>IF($AE173=0,0,SUM($AF173:AX173)/$AE173)</f>
        <v>0</v>
      </c>
      <c r="AY174" s="643">
        <f>IF($AE173=0,0,SUM($AF173:AY173)/$AE173)</f>
        <v>0</v>
      </c>
      <c r="AZ174" s="643">
        <f>IF($AE173=0,0,SUM($AF173:AZ173)/$AE173)</f>
        <v>0</v>
      </c>
      <c r="BA174" s="643">
        <f>IF($AE173=0,0,SUM($AF173:BA173)/$AE173)</f>
        <v>0</v>
      </c>
      <c r="BB174" s="643">
        <f>IF($AE173=0,0,SUM($AF173:BB173)/$AE173)</f>
        <v>0</v>
      </c>
      <c r="BC174" s="643">
        <f>IF($AE173=0,0,SUM($AF173:BC173)/$AE173)</f>
        <v>0</v>
      </c>
      <c r="BD174" s="643">
        <f>IF($AE173=0,0,SUM($AF173:BD173)/$AE173)</f>
        <v>0</v>
      </c>
      <c r="BE174" s="643">
        <f>IF($AE173=0,0,SUM($AF173:BE173)/$AE173)</f>
        <v>0</v>
      </c>
      <c r="BF174" s="643">
        <f>IF($AE173=0,0,SUM($AF173:BF173)/$AE173)</f>
        <v>0</v>
      </c>
      <c r="BG174" s="643">
        <f>IF($AE173=0,0,SUM($AF173:BG173)/$AE173)</f>
        <v>0</v>
      </c>
      <c r="BH174" s="643">
        <f>IF($AE173=0,0,SUM($AF173:BH173)/$AE173)</f>
        <v>0</v>
      </c>
      <c r="BI174" s="643">
        <f>IF($AE173=0,0,SUM($AF173:BI173)/$AE173)</f>
        <v>0</v>
      </c>
      <c r="BJ174" s="643">
        <f>IF($AE173=0,0,SUM($AF173:BJ173)/$AE173)</f>
        <v>0</v>
      </c>
      <c r="BK174" s="643">
        <f>IF($AE173=0,0,SUM($AF173:BK173)/$AE173)</f>
        <v>0</v>
      </c>
      <c r="BL174" s="643">
        <f>IF($AE173=0,0,SUM($AF173:BL173)/$AE173)</f>
        <v>0</v>
      </c>
      <c r="BM174" s="643">
        <f>IF($AE173=0,0,SUM($AF173:BM173)/$AE173)</f>
        <v>0</v>
      </c>
      <c r="BN174" s="643">
        <f>IF($AE173=0,0,SUM($AF173:BN173)/$AE173)</f>
        <v>0</v>
      </c>
      <c r="BO174" s="643">
        <f>IF($AE173=0,0,SUM($AF173:BO173)/$AE173)</f>
        <v>0</v>
      </c>
      <c r="BP174" s="643">
        <f>IF($AE173=0,0,SUM($AF173:BP173)/$AE173)</f>
        <v>0</v>
      </c>
      <c r="BQ174" s="643">
        <f>IF($AE173=0,0,SUM($AF173:BQ173)/$AE173)</f>
        <v>0</v>
      </c>
      <c r="BR174" s="643">
        <f>IF($AE173=0,0,SUM($AF173:BR173)/$AE173)</f>
        <v>0</v>
      </c>
      <c r="BS174" s="643">
        <f>IF($AE173=0,0,SUM($AF173:BS173)/$AE173)</f>
        <v>0</v>
      </c>
      <c r="BT174" s="643">
        <f>IF($AE173=0,0,SUM($AF173:BT173)/$AE173)</f>
        <v>0</v>
      </c>
      <c r="BU174" s="643">
        <f>IF($AE173=0,0,SUM($AF173:BU173)/$AE173)</f>
        <v>0</v>
      </c>
      <c r="BV174" s="643">
        <f>IF($AE173=0,0,SUM($AF173:BV173)/$AE173)</f>
        <v>0</v>
      </c>
      <c r="BW174" s="643">
        <f>IF($AE173=0,0,SUM($AF173:BW173)/$AE173)</f>
        <v>0</v>
      </c>
      <c r="BX174" s="643">
        <f>IF($AE173=0,0,SUM($AF173:BX173)/$AE173)</f>
        <v>0</v>
      </c>
      <c r="BY174" s="643">
        <f>IF($AE173=0,0,SUM($AF173:BY173)/$AE173)</f>
        <v>0</v>
      </c>
      <c r="BZ174" s="643">
        <f>IF($AE173=0,0,SUM($AF173:BZ173)/$AE173)</f>
        <v>0</v>
      </c>
      <c r="CA174" s="643">
        <f>IF($AE173=0,0,SUM($AF173:CA173)/$AE173)</f>
        <v>0</v>
      </c>
      <c r="CB174" s="643">
        <f>IF($AE173=0,0,SUM($AF173:CB173)/$AE173)</f>
        <v>0</v>
      </c>
      <c r="CC174" s="643">
        <f>IF($AE173=0,0,SUM($AF173:CC173)/$AE173)</f>
        <v>0</v>
      </c>
      <c r="CD174" s="643">
        <f>IF($AE173=0,0,SUM($AF173:CD173)/$AE173)</f>
        <v>0</v>
      </c>
      <c r="CE174" s="643">
        <f>IF($AE173=0,0,SUM($AF173:CE173)/$AE173)</f>
        <v>0</v>
      </c>
      <c r="CF174" s="643">
        <f>IF($AE173=0,0,SUM($AF173:CF173)/$AE173)</f>
        <v>0</v>
      </c>
      <c r="CG174" s="643">
        <f>IF($AE173=0,0,SUM($AF173:CG173)/$AE173)</f>
        <v>0</v>
      </c>
      <c r="CH174" s="643">
        <f>IF($AE173=0,0,SUM($AF173:CH173)/$AE173)</f>
        <v>0</v>
      </c>
      <c r="CI174" s="643">
        <f>IF($AE173=0,0,SUM($AF173:CI173)/$AE173)</f>
        <v>0</v>
      </c>
      <c r="CJ174" s="643">
        <f>IF($AE173=0,0,SUM($AF173:CJ173)/$AE173)</f>
        <v>0</v>
      </c>
      <c r="CK174" s="643">
        <f>IF($AE173=0,0,SUM($AF173:CK173)/$AE173)</f>
        <v>0</v>
      </c>
      <c r="CL174" s="643">
        <f>IF($AE173=0,0,SUM($AF173:CL173)/$AE173)</f>
        <v>0</v>
      </c>
      <c r="CM174" s="643">
        <f>IF($AE173=0,0,SUM($AF173:CM173)/$AE173)</f>
        <v>0</v>
      </c>
      <c r="CN174" s="643">
        <f>IF($AE173=0,0,SUM($AF173:CN173)/$AE173)</f>
        <v>0</v>
      </c>
      <c r="CO174" s="643">
        <f>IF($AE173=0,0,SUM($AF173:CO173)/$AE173)</f>
        <v>0</v>
      </c>
      <c r="CP174" s="643">
        <f>IF($AE173=0,0,SUM($AF173:CP173)/$AE173)</f>
        <v>0</v>
      </c>
      <c r="CQ174" s="643">
        <f>IF($AE173=0,0,SUM($AF173:CQ173)/$AE173)</f>
        <v>0</v>
      </c>
      <c r="CR174" s="643">
        <f>IF($AE173=0,0,SUM($AF173:CR173)/$AE173)</f>
        <v>0</v>
      </c>
      <c r="CS174" s="643">
        <f>IF($AE173=0,0,SUM($AF173:CS173)/$AE173)</f>
        <v>0</v>
      </c>
      <c r="CT174" s="643">
        <f>IF($AE173=0,0,SUM($AF173:CT173)/$AE173)</f>
        <v>0</v>
      </c>
      <c r="CU174" s="643">
        <f>IF($AE173=0,0,SUM($AF173:CU173)/$AE173)</f>
        <v>0</v>
      </c>
      <c r="CV174" s="643">
        <f>IF($AE173=0,0,SUM($AF173:CV173)/$AE173)</f>
        <v>0</v>
      </c>
      <c r="CW174" s="643">
        <f>IF($AE173=0,0,SUM($AF173:CW173)/$AE173)</f>
        <v>0</v>
      </c>
      <c r="CX174" s="643">
        <f>IF($AE173=0,0,SUM($AF173:CX173)/$AE173)</f>
        <v>0</v>
      </c>
      <c r="CY174" s="643">
        <f>IF($AE173=0,0,SUM($AF173:CY173)/$AE173)</f>
        <v>0</v>
      </c>
      <c r="CZ174" s="643">
        <f>IF($AE173=0,0,SUM($AF173:CZ173)/$AE173)</f>
        <v>0</v>
      </c>
      <c r="DA174" s="643">
        <f>IF($AE173=0,0,SUM($AF173:DA173)/$AE173)</f>
        <v>0</v>
      </c>
      <c r="DB174" s="643">
        <f>IF($AE173=0,0,SUM($AF173:DB173)/$AE173)</f>
        <v>0</v>
      </c>
      <c r="DC174" s="643">
        <f>IF($AE173=0,0,SUM($AF173:DC173)/$AE173)</f>
        <v>0</v>
      </c>
      <c r="DD174" s="643">
        <f>IF($AE173=0,0,SUM($AF173:DD173)/$AE173)</f>
        <v>0</v>
      </c>
      <c r="DE174" s="643">
        <f>IF($AE173=0,0,SUM($AF173:DE173)/$AE173)</f>
        <v>0</v>
      </c>
      <c r="DF174" s="643">
        <f>IF($AE173=0,0,SUM($AF173:DF173)/$AE173)</f>
        <v>0</v>
      </c>
      <c r="DG174" s="643">
        <f>IF($AE173=0,0,SUM($AF173:DG173)/$AE173)</f>
        <v>0</v>
      </c>
      <c r="DH174" s="643">
        <f>IF($AE173=0,0,SUM($AF173:DH173)/$AE173)</f>
        <v>0</v>
      </c>
      <c r="DI174" s="643">
        <f>IF($AE173=0,0,SUM($AF173:DI173)/$AE173)</f>
        <v>0</v>
      </c>
      <c r="DJ174" s="643">
        <f>IF($AE173=0,0,SUM($AF173:DJ173)/$AE173)</f>
        <v>0</v>
      </c>
      <c r="DK174" s="643">
        <f>IF($AE173=0,0,SUM($AF173:DK173)/$AE173)</f>
        <v>0</v>
      </c>
      <c r="DL174" s="643">
        <f>IF($AE173=0,0,SUM($AF173:DL173)/$AE173)</f>
        <v>0</v>
      </c>
      <c r="DM174" s="643">
        <f>IF($AE173=0,0,SUM($AF173:DM173)/$AE173)</f>
        <v>0</v>
      </c>
      <c r="DN174" s="643">
        <f>IF($AE173=0,0,SUM($AF173:DN173)/$AE173)</f>
        <v>0</v>
      </c>
      <c r="DO174" s="643">
        <f>IF($AE173=0,0,SUM($AF173:DO173)/$AE173)</f>
        <v>0</v>
      </c>
      <c r="DP174" s="643">
        <f>IF($AE173=0,0,SUM($AF173:DP173)/$AE173)</f>
        <v>0</v>
      </c>
      <c r="DQ174" s="643">
        <f>IF($AE173=0,0,SUM($AF173:DQ173)/$AE173)</f>
        <v>0</v>
      </c>
      <c r="DR174" s="643">
        <f>IF($AE173=0,0,SUM($AF173:DR173)/$AE173)</f>
        <v>0</v>
      </c>
      <c r="DS174" s="643">
        <f>IF($AE173=0,0,SUM($AF173:DS173)/$AE173)</f>
        <v>0</v>
      </c>
      <c r="DT174" s="643">
        <f>IF($AE173=0,0,SUM($AF173:DT173)/$AE173)</f>
        <v>0</v>
      </c>
      <c r="DU174" s="643">
        <f>IF($AE173=0,0,SUM($AF173:DU173)/$AE173)</f>
        <v>0</v>
      </c>
      <c r="DV174" s="643">
        <f>IF($AE173=0,0,SUM($AF173:DV173)/$AE173)</f>
        <v>0</v>
      </c>
      <c r="DW174" s="643">
        <f>IF($AE173=0,0,SUM($AF173:DW173)/$AE173)</f>
        <v>0</v>
      </c>
      <c r="DX174" s="643">
        <f>IF($AE173=0,0,SUM($AF173:DX173)/$AE173)</f>
        <v>0</v>
      </c>
      <c r="DY174" s="643">
        <f>IF($AE173=0,0,SUM($AF173:DY173)/$AE173)</f>
        <v>0</v>
      </c>
      <c r="DZ174" s="643">
        <f>IF($AE173=0,0,SUM($AF173:DZ173)/$AE173)</f>
        <v>0</v>
      </c>
      <c r="EA174" s="643">
        <f>IF($AE173=0,0,SUM($AF173:EA173)/$AE173)</f>
        <v>0</v>
      </c>
      <c r="EB174" s="643">
        <f>IF($AE173=0,0,SUM($AF173:EB173)/$AE173)</f>
        <v>0</v>
      </c>
      <c r="EC174" s="643">
        <f>IF($AE173=0,0,SUM($AF173:EC173)/$AE173)</f>
        <v>0</v>
      </c>
      <c r="ED174" s="643">
        <f>IF($AE173=0,0,SUM($AF173:ED173)/$AE173)</f>
        <v>0</v>
      </c>
      <c r="EE174" s="643">
        <f>IF($AE173=0,0,SUM($AF173:EE173)/$AE173)</f>
        <v>0</v>
      </c>
      <c r="EF174" s="643">
        <f>IF($AE173=0,0,SUM($AF173:EF173)/$AE173)</f>
        <v>0</v>
      </c>
      <c r="EG174" s="643">
        <f>IF($AE173=0,0,SUM($AF173:EG173)/$AE173)</f>
        <v>0</v>
      </c>
      <c r="EH174" s="643">
        <f>IF($AE173=0,0,SUM($AF173:EH173)/$AE173)</f>
        <v>0</v>
      </c>
      <c r="EI174" s="643">
        <f>IF($AE173=0,0,SUM($AF173:EI173)/$AE173)</f>
        <v>0</v>
      </c>
      <c r="EJ174" s="643">
        <f>IF($AE173=0,0,SUM($AF173:EJ173)/$AE173)</f>
        <v>0</v>
      </c>
      <c r="EK174" s="643">
        <f>IF($AE173=0,0,SUM($AF173:EK173)/$AE173)</f>
        <v>0</v>
      </c>
      <c r="EL174" s="643">
        <f>IF($AE173=0,0,SUM($AF173:EL173)/$AE173)</f>
        <v>0</v>
      </c>
      <c r="EM174" s="643">
        <f>IF($AE173=0,0,SUM($AF173:EM173)/$AE173)</f>
        <v>0</v>
      </c>
      <c r="EN174" s="643">
        <f>IF($AE173=0,0,SUM($AF173:EN173)/$AE173)</f>
        <v>0</v>
      </c>
      <c r="EO174" s="643">
        <f>IF($AE173=0,0,SUM($AF173:EO173)/$AE173)</f>
        <v>0</v>
      </c>
      <c r="EP174" s="643">
        <f>IF($AE173=0,0,SUM($AF173:EP173)/$AE173)</f>
        <v>0</v>
      </c>
      <c r="EQ174" s="643">
        <f>IF($AE173=0,0,SUM($AF173:EQ173)/$AE173)</f>
        <v>0</v>
      </c>
      <c r="ER174" s="643">
        <f>IF($AE173=0,0,SUM($AF173:ER173)/$AE173)</f>
        <v>0</v>
      </c>
      <c r="ES174" s="643">
        <f>IF($AE173=0,0,SUM($AF173:ES173)/$AE173)</f>
        <v>0</v>
      </c>
      <c r="ET174" s="643">
        <f>IF($AE173=0,0,SUM($AF173:ET173)/$AE173)</f>
        <v>0</v>
      </c>
      <c r="EU174" s="643">
        <f>IF($AE173=0,0,SUM($AF173:EU173)/$AE173)</f>
        <v>0</v>
      </c>
      <c r="EV174" s="643">
        <f>IF($AE173=0,0,SUM($AF173:EV173)/$AE173)</f>
        <v>0</v>
      </c>
      <c r="EW174" s="643">
        <f>IF($AE173=0,0,SUM($AF173:EW173)/$AE173)</f>
        <v>0</v>
      </c>
      <c r="EX174" s="644">
        <f>IF($AE173=0,0,SUM($AF173:EX173)/$AE173)</f>
        <v>0</v>
      </c>
      <c r="EY174" s="612"/>
      <c r="EZ174" s="863">
        <f>IF($AE173=0,0,IF(ABS(1-$AE174)&gt;(ErrTol/1000),1,0))</f>
        <v>0</v>
      </c>
      <c r="FB174" s="612"/>
    </row>
    <row r="175" spans="1:158" s="86" customFormat="1" ht="12.75" hidden="1" customHeight="1" outlineLevel="2" thickTop="1">
      <c r="A175" s="303"/>
      <c r="B175" s="303"/>
      <c r="C175" s="645"/>
      <c r="D175" s="856"/>
      <c r="E175" s="857"/>
      <c r="F175" s="858"/>
      <c r="G175" s="858"/>
      <c r="H175" s="858"/>
      <c r="I175" s="858"/>
      <c r="J175" s="858"/>
      <c r="K175" s="858"/>
      <c r="L175" s="858"/>
      <c r="M175" s="858"/>
      <c r="N175" s="858"/>
      <c r="O175" s="858"/>
      <c r="P175" s="858"/>
      <c r="Q175" s="858"/>
      <c r="R175" s="858"/>
      <c r="S175" s="858"/>
      <c r="T175" s="858"/>
      <c r="U175" s="858"/>
      <c r="V175" s="859"/>
      <c r="W175" s="858"/>
      <c r="X175" s="858"/>
      <c r="Y175" s="858"/>
      <c r="Z175" s="858"/>
      <c r="AA175" s="858"/>
      <c r="AB175" s="857"/>
      <c r="AC175" s="857"/>
      <c r="AD175" s="334" t="str">
        <f>$AD$19</f>
        <v>Charging Profile (eg. Milestones, Service Charges)</v>
      </c>
      <c r="AE175" s="646">
        <f>SUM(AF175:EY175)</f>
        <v>0</v>
      </c>
      <c r="AF175" s="529"/>
      <c r="AG175" s="530"/>
      <c r="AH175" s="530"/>
      <c r="AI175" s="530"/>
      <c r="AJ175" s="530"/>
      <c r="AK175" s="530"/>
      <c r="AL175" s="530"/>
      <c r="AM175" s="530"/>
      <c r="AN175" s="530"/>
      <c r="AO175" s="530"/>
      <c r="AP175" s="530"/>
      <c r="AQ175" s="530"/>
      <c r="AR175" s="530"/>
      <c r="AS175" s="530"/>
      <c r="AT175" s="530"/>
      <c r="AU175" s="530"/>
      <c r="AV175" s="530"/>
      <c r="AW175" s="530"/>
      <c r="AX175" s="530"/>
      <c r="AY175" s="530"/>
      <c r="AZ175" s="530"/>
      <c r="BA175" s="530"/>
      <c r="BB175" s="530"/>
      <c r="BC175" s="530"/>
      <c r="BD175" s="530"/>
      <c r="BE175" s="530"/>
      <c r="BF175" s="530"/>
      <c r="BG175" s="530"/>
      <c r="BH175" s="530"/>
      <c r="BI175" s="530"/>
      <c r="BJ175" s="530"/>
      <c r="BK175" s="530"/>
      <c r="BL175" s="530"/>
      <c r="BM175" s="530"/>
      <c r="BN175" s="530"/>
      <c r="BO175" s="530"/>
      <c r="BP175" s="530"/>
      <c r="BQ175" s="530"/>
      <c r="BR175" s="530"/>
      <c r="BS175" s="530"/>
      <c r="BT175" s="530"/>
      <c r="BU175" s="530"/>
      <c r="BV175" s="530"/>
      <c r="BW175" s="530"/>
      <c r="BX175" s="530"/>
      <c r="BY175" s="530"/>
      <c r="BZ175" s="530"/>
      <c r="CA175" s="530"/>
      <c r="CB175" s="530"/>
      <c r="CC175" s="530"/>
      <c r="CD175" s="530"/>
      <c r="CE175" s="530"/>
      <c r="CF175" s="530"/>
      <c r="CG175" s="530"/>
      <c r="CH175" s="530"/>
      <c r="CI175" s="530"/>
      <c r="CJ175" s="530"/>
      <c r="CK175" s="530"/>
      <c r="CL175" s="530"/>
      <c r="CM175" s="530"/>
      <c r="CN175" s="530"/>
      <c r="CO175" s="530"/>
      <c r="CP175" s="530"/>
      <c r="CQ175" s="530"/>
      <c r="CR175" s="530"/>
      <c r="CS175" s="530"/>
      <c r="CT175" s="530"/>
      <c r="CU175" s="530"/>
      <c r="CV175" s="530"/>
      <c r="CW175" s="530"/>
      <c r="CX175" s="530"/>
      <c r="CY175" s="530"/>
      <c r="CZ175" s="530"/>
      <c r="DA175" s="530"/>
      <c r="DB175" s="530"/>
      <c r="DC175" s="530"/>
      <c r="DD175" s="530"/>
      <c r="DE175" s="530"/>
      <c r="DF175" s="530"/>
      <c r="DG175" s="530"/>
      <c r="DH175" s="530"/>
      <c r="DI175" s="530"/>
      <c r="DJ175" s="530"/>
      <c r="DK175" s="530"/>
      <c r="DL175" s="530"/>
      <c r="DM175" s="530"/>
      <c r="DN175" s="530"/>
      <c r="DO175" s="530"/>
      <c r="DP175" s="530"/>
      <c r="DQ175" s="530"/>
      <c r="DR175" s="530"/>
      <c r="DS175" s="530"/>
      <c r="DT175" s="530"/>
      <c r="DU175" s="530"/>
      <c r="DV175" s="530"/>
      <c r="DW175" s="530"/>
      <c r="DX175" s="530"/>
      <c r="DY175" s="530"/>
      <c r="DZ175" s="530"/>
      <c r="EA175" s="530"/>
      <c r="EB175" s="530"/>
      <c r="EC175" s="530"/>
      <c r="ED175" s="530"/>
      <c r="EE175" s="530"/>
      <c r="EF175" s="530"/>
      <c r="EG175" s="530"/>
      <c r="EH175" s="530"/>
      <c r="EI175" s="530"/>
      <c r="EJ175" s="530"/>
      <c r="EK175" s="530"/>
      <c r="EL175" s="530"/>
      <c r="EM175" s="530"/>
      <c r="EN175" s="530"/>
      <c r="EO175" s="530"/>
      <c r="EP175" s="530"/>
      <c r="EQ175" s="530"/>
      <c r="ER175" s="530"/>
      <c r="ES175" s="530"/>
      <c r="ET175" s="530"/>
      <c r="EU175" s="530"/>
      <c r="EV175" s="530"/>
      <c r="EW175" s="530"/>
      <c r="EX175" s="530"/>
      <c r="EY175" s="612"/>
      <c r="EZ175" s="863">
        <f>IF($AE173=0,0,IF(ABS(1-$AE175)&gt;(ErrTol/1000),1,0))</f>
        <v>0</v>
      </c>
      <c r="FB175" s="612"/>
    </row>
    <row r="176" spans="1:158" s="86" customFormat="1" ht="12.75" hidden="1" customHeight="1" outlineLevel="2">
      <c r="A176" s="303"/>
      <c r="B176" s="303"/>
      <c r="C176" s="645"/>
      <c r="D176" s="860"/>
      <c r="E176" s="303"/>
      <c r="F176" s="851"/>
      <c r="G176" s="851"/>
      <c r="H176" s="851"/>
      <c r="I176" s="851"/>
      <c r="J176" s="851"/>
      <c r="K176" s="851"/>
      <c r="L176" s="851"/>
      <c r="M176" s="851"/>
      <c r="N176" s="851"/>
      <c r="O176" s="851"/>
      <c r="P176" s="851"/>
      <c r="Q176" s="851"/>
      <c r="R176" s="851"/>
      <c r="S176" s="851"/>
      <c r="T176" s="851"/>
      <c r="U176" s="851"/>
      <c r="V176" s="852"/>
      <c r="W176" s="851"/>
      <c r="X176" s="851"/>
      <c r="Y176" s="851"/>
      <c r="Z176" s="851"/>
      <c r="AA176" s="851"/>
      <c r="AB176" s="303"/>
      <c r="AC176" s="303"/>
      <c r="AD176" s="334" t="str">
        <f>$AD$20</f>
        <v>Cost Plus Profiled</v>
      </c>
      <c r="AE176" s="304">
        <f>SUM(AF176:EY176)</f>
        <v>0</v>
      </c>
      <c r="AF176" s="637">
        <f t="shared" ref="AF176:BK176" si="180">IF(MileON,$AE173*AF175,AF173)</f>
        <v>0</v>
      </c>
      <c r="AG176" s="300">
        <f t="shared" si="180"/>
        <v>0</v>
      </c>
      <c r="AH176" s="300">
        <f t="shared" si="180"/>
        <v>0</v>
      </c>
      <c r="AI176" s="300">
        <f t="shared" si="180"/>
        <v>0</v>
      </c>
      <c r="AJ176" s="300">
        <f t="shared" si="180"/>
        <v>0</v>
      </c>
      <c r="AK176" s="300">
        <f t="shared" si="180"/>
        <v>0</v>
      </c>
      <c r="AL176" s="300">
        <f t="shared" si="180"/>
        <v>0</v>
      </c>
      <c r="AM176" s="300">
        <f t="shared" si="180"/>
        <v>0</v>
      </c>
      <c r="AN176" s="300">
        <f t="shared" si="180"/>
        <v>0</v>
      </c>
      <c r="AO176" s="300">
        <f t="shared" si="180"/>
        <v>0</v>
      </c>
      <c r="AP176" s="300">
        <f t="shared" si="180"/>
        <v>0</v>
      </c>
      <c r="AQ176" s="300">
        <f t="shared" si="180"/>
        <v>0</v>
      </c>
      <c r="AR176" s="300">
        <f t="shared" si="180"/>
        <v>0</v>
      </c>
      <c r="AS176" s="300">
        <f t="shared" si="180"/>
        <v>0</v>
      </c>
      <c r="AT176" s="300">
        <f t="shared" si="180"/>
        <v>0</v>
      </c>
      <c r="AU176" s="300">
        <f t="shared" si="180"/>
        <v>0</v>
      </c>
      <c r="AV176" s="300">
        <f t="shared" si="180"/>
        <v>0</v>
      </c>
      <c r="AW176" s="300">
        <f t="shared" si="180"/>
        <v>0</v>
      </c>
      <c r="AX176" s="300">
        <f t="shared" si="180"/>
        <v>0</v>
      </c>
      <c r="AY176" s="300">
        <f t="shared" si="180"/>
        <v>0</v>
      </c>
      <c r="AZ176" s="300">
        <f t="shared" si="180"/>
        <v>0</v>
      </c>
      <c r="BA176" s="300">
        <f t="shared" si="180"/>
        <v>0</v>
      </c>
      <c r="BB176" s="300">
        <f t="shared" si="180"/>
        <v>0</v>
      </c>
      <c r="BC176" s="300">
        <f t="shared" si="180"/>
        <v>0</v>
      </c>
      <c r="BD176" s="300">
        <f t="shared" si="180"/>
        <v>0</v>
      </c>
      <c r="BE176" s="300">
        <f t="shared" si="180"/>
        <v>0</v>
      </c>
      <c r="BF176" s="300">
        <f t="shared" si="180"/>
        <v>0</v>
      </c>
      <c r="BG176" s="300">
        <f t="shared" si="180"/>
        <v>0</v>
      </c>
      <c r="BH176" s="300">
        <f t="shared" si="180"/>
        <v>0</v>
      </c>
      <c r="BI176" s="300">
        <f t="shared" si="180"/>
        <v>0</v>
      </c>
      <c r="BJ176" s="300">
        <f t="shared" si="180"/>
        <v>0</v>
      </c>
      <c r="BK176" s="300">
        <f t="shared" si="180"/>
        <v>0</v>
      </c>
      <c r="BL176" s="300">
        <f t="shared" ref="BL176:CQ176" si="181">IF(MileON,$AE173*BL175,BL173)</f>
        <v>0</v>
      </c>
      <c r="BM176" s="300">
        <f t="shared" si="181"/>
        <v>0</v>
      </c>
      <c r="BN176" s="300">
        <f t="shared" si="181"/>
        <v>0</v>
      </c>
      <c r="BO176" s="300">
        <f t="shared" si="181"/>
        <v>0</v>
      </c>
      <c r="BP176" s="300">
        <f t="shared" si="181"/>
        <v>0</v>
      </c>
      <c r="BQ176" s="300">
        <f t="shared" si="181"/>
        <v>0</v>
      </c>
      <c r="BR176" s="300">
        <f t="shared" si="181"/>
        <v>0</v>
      </c>
      <c r="BS176" s="300">
        <f t="shared" si="181"/>
        <v>0</v>
      </c>
      <c r="BT176" s="300">
        <f t="shared" si="181"/>
        <v>0</v>
      </c>
      <c r="BU176" s="300">
        <f t="shared" si="181"/>
        <v>0</v>
      </c>
      <c r="BV176" s="300">
        <f t="shared" si="181"/>
        <v>0</v>
      </c>
      <c r="BW176" s="300">
        <f t="shared" si="181"/>
        <v>0</v>
      </c>
      <c r="BX176" s="300">
        <f t="shared" si="181"/>
        <v>0</v>
      </c>
      <c r="BY176" s="300">
        <f t="shared" si="181"/>
        <v>0</v>
      </c>
      <c r="BZ176" s="300">
        <f t="shared" si="181"/>
        <v>0</v>
      </c>
      <c r="CA176" s="300">
        <f t="shared" si="181"/>
        <v>0</v>
      </c>
      <c r="CB176" s="300">
        <f t="shared" si="181"/>
        <v>0</v>
      </c>
      <c r="CC176" s="300">
        <f t="shared" si="181"/>
        <v>0</v>
      </c>
      <c r="CD176" s="300">
        <f t="shared" si="181"/>
        <v>0</v>
      </c>
      <c r="CE176" s="300">
        <f t="shared" si="181"/>
        <v>0</v>
      </c>
      <c r="CF176" s="300">
        <f t="shared" si="181"/>
        <v>0</v>
      </c>
      <c r="CG176" s="300">
        <f t="shared" si="181"/>
        <v>0</v>
      </c>
      <c r="CH176" s="300">
        <f t="shared" si="181"/>
        <v>0</v>
      </c>
      <c r="CI176" s="300">
        <f t="shared" si="181"/>
        <v>0</v>
      </c>
      <c r="CJ176" s="300">
        <f t="shared" si="181"/>
        <v>0</v>
      </c>
      <c r="CK176" s="300">
        <f t="shared" si="181"/>
        <v>0</v>
      </c>
      <c r="CL176" s="300">
        <f t="shared" si="181"/>
        <v>0</v>
      </c>
      <c r="CM176" s="300">
        <f t="shared" si="181"/>
        <v>0</v>
      </c>
      <c r="CN176" s="300">
        <f t="shared" si="181"/>
        <v>0</v>
      </c>
      <c r="CO176" s="300">
        <f t="shared" si="181"/>
        <v>0</v>
      </c>
      <c r="CP176" s="300">
        <f t="shared" si="181"/>
        <v>0</v>
      </c>
      <c r="CQ176" s="300">
        <f t="shared" si="181"/>
        <v>0</v>
      </c>
      <c r="CR176" s="300">
        <f t="shared" ref="CR176:DW176" si="182">IF(MileON,$AE173*CR175,CR173)</f>
        <v>0</v>
      </c>
      <c r="CS176" s="300">
        <f t="shared" si="182"/>
        <v>0</v>
      </c>
      <c r="CT176" s="300">
        <f t="shared" si="182"/>
        <v>0</v>
      </c>
      <c r="CU176" s="300">
        <f t="shared" si="182"/>
        <v>0</v>
      </c>
      <c r="CV176" s="300">
        <f t="shared" si="182"/>
        <v>0</v>
      </c>
      <c r="CW176" s="300">
        <f t="shared" si="182"/>
        <v>0</v>
      </c>
      <c r="CX176" s="300">
        <f t="shared" si="182"/>
        <v>0</v>
      </c>
      <c r="CY176" s="300">
        <f t="shared" si="182"/>
        <v>0</v>
      </c>
      <c r="CZ176" s="300">
        <f t="shared" si="182"/>
        <v>0</v>
      </c>
      <c r="DA176" s="300">
        <f t="shared" si="182"/>
        <v>0</v>
      </c>
      <c r="DB176" s="300">
        <f t="shared" si="182"/>
        <v>0</v>
      </c>
      <c r="DC176" s="300">
        <f t="shared" si="182"/>
        <v>0</v>
      </c>
      <c r="DD176" s="300">
        <f t="shared" si="182"/>
        <v>0</v>
      </c>
      <c r="DE176" s="300">
        <f t="shared" si="182"/>
        <v>0</v>
      </c>
      <c r="DF176" s="300">
        <f t="shared" si="182"/>
        <v>0</v>
      </c>
      <c r="DG176" s="300">
        <f t="shared" si="182"/>
        <v>0</v>
      </c>
      <c r="DH176" s="300">
        <f t="shared" si="182"/>
        <v>0</v>
      </c>
      <c r="DI176" s="300">
        <f t="shared" si="182"/>
        <v>0</v>
      </c>
      <c r="DJ176" s="300">
        <f t="shared" si="182"/>
        <v>0</v>
      </c>
      <c r="DK176" s="300">
        <f t="shared" si="182"/>
        <v>0</v>
      </c>
      <c r="DL176" s="300">
        <f t="shared" si="182"/>
        <v>0</v>
      </c>
      <c r="DM176" s="300">
        <f t="shared" si="182"/>
        <v>0</v>
      </c>
      <c r="DN176" s="300">
        <f t="shared" si="182"/>
        <v>0</v>
      </c>
      <c r="DO176" s="300">
        <f t="shared" si="182"/>
        <v>0</v>
      </c>
      <c r="DP176" s="300">
        <f t="shared" si="182"/>
        <v>0</v>
      </c>
      <c r="DQ176" s="300">
        <f t="shared" si="182"/>
        <v>0</v>
      </c>
      <c r="DR176" s="300">
        <f t="shared" si="182"/>
        <v>0</v>
      </c>
      <c r="DS176" s="300">
        <f t="shared" si="182"/>
        <v>0</v>
      </c>
      <c r="DT176" s="300">
        <f t="shared" si="182"/>
        <v>0</v>
      </c>
      <c r="DU176" s="300">
        <f t="shared" si="182"/>
        <v>0</v>
      </c>
      <c r="DV176" s="300">
        <f t="shared" si="182"/>
        <v>0</v>
      </c>
      <c r="DW176" s="300">
        <f t="shared" si="182"/>
        <v>0</v>
      </c>
      <c r="DX176" s="300">
        <f t="shared" ref="DX176:EX176" si="183">IF(MileON,$AE173*DX175,DX173)</f>
        <v>0</v>
      </c>
      <c r="DY176" s="300">
        <f t="shared" si="183"/>
        <v>0</v>
      </c>
      <c r="DZ176" s="300">
        <f t="shared" si="183"/>
        <v>0</v>
      </c>
      <c r="EA176" s="300">
        <f t="shared" si="183"/>
        <v>0</v>
      </c>
      <c r="EB176" s="300">
        <f t="shared" si="183"/>
        <v>0</v>
      </c>
      <c r="EC176" s="300">
        <f t="shared" si="183"/>
        <v>0</v>
      </c>
      <c r="ED176" s="300">
        <f t="shared" si="183"/>
        <v>0</v>
      </c>
      <c r="EE176" s="300">
        <f t="shared" si="183"/>
        <v>0</v>
      </c>
      <c r="EF176" s="300">
        <f t="shared" si="183"/>
        <v>0</v>
      </c>
      <c r="EG176" s="300">
        <f t="shared" si="183"/>
        <v>0</v>
      </c>
      <c r="EH176" s="300">
        <f t="shared" si="183"/>
        <v>0</v>
      </c>
      <c r="EI176" s="300">
        <f t="shared" si="183"/>
        <v>0</v>
      </c>
      <c r="EJ176" s="300">
        <f t="shared" si="183"/>
        <v>0</v>
      </c>
      <c r="EK176" s="300">
        <f t="shared" si="183"/>
        <v>0</v>
      </c>
      <c r="EL176" s="300">
        <f t="shared" si="183"/>
        <v>0</v>
      </c>
      <c r="EM176" s="300">
        <f t="shared" si="183"/>
        <v>0</v>
      </c>
      <c r="EN176" s="300">
        <f t="shared" si="183"/>
        <v>0</v>
      </c>
      <c r="EO176" s="300">
        <f t="shared" si="183"/>
        <v>0</v>
      </c>
      <c r="EP176" s="300">
        <f t="shared" si="183"/>
        <v>0</v>
      </c>
      <c r="EQ176" s="300">
        <f t="shared" si="183"/>
        <v>0</v>
      </c>
      <c r="ER176" s="300">
        <f t="shared" si="183"/>
        <v>0</v>
      </c>
      <c r="ES176" s="300">
        <f t="shared" si="183"/>
        <v>0</v>
      </c>
      <c r="ET176" s="300">
        <f t="shared" si="183"/>
        <v>0</v>
      </c>
      <c r="EU176" s="300">
        <f t="shared" si="183"/>
        <v>0</v>
      </c>
      <c r="EV176" s="300">
        <f t="shared" si="183"/>
        <v>0</v>
      </c>
      <c r="EW176" s="300">
        <f t="shared" si="183"/>
        <v>0</v>
      </c>
      <c r="EX176" s="300">
        <f t="shared" si="183"/>
        <v>0</v>
      </c>
      <c r="EY176" s="612"/>
      <c r="EZ176" s="863">
        <f>IF(ABS(AE176-AE173)&gt;ErrTol,1,0)</f>
        <v>0</v>
      </c>
      <c r="FB176" s="612"/>
    </row>
    <row r="177" spans="1:158" s="86" customFormat="1" ht="12.75" hidden="1" customHeight="1" outlineLevel="2">
      <c r="A177" s="303"/>
      <c r="B177" s="303"/>
      <c r="C177" s="645"/>
      <c r="D177" s="860"/>
      <c r="E177" s="303"/>
      <c r="F177" s="851"/>
      <c r="G177" s="851"/>
      <c r="H177" s="851"/>
      <c r="I177" s="851"/>
      <c r="J177" s="851"/>
      <c r="K177" s="851"/>
      <c r="L177" s="851"/>
      <c r="M177" s="851"/>
      <c r="N177" s="851"/>
      <c r="O177" s="851"/>
      <c r="P177" s="851"/>
      <c r="Q177" s="851"/>
      <c r="R177" s="851"/>
      <c r="S177" s="851"/>
      <c r="T177" s="851"/>
      <c r="U177" s="851"/>
      <c r="V177" s="852"/>
      <c r="W177" s="851"/>
      <c r="X177" s="851"/>
      <c r="Y177" s="851"/>
      <c r="Z177" s="851"/>
      <c r="AA177" s="851"/>
      <c r="AB177" s="303"/>
      <c r="AC177" s="303"/>
      <c r="AD177" s="334" t="str">
        <f>$AD$21</f>
        <v>Discount</v>
      </c>
      <c r="AE177" s="647">
        <f>MAX(AF177:EY177)</f>
        <v>0</v>
      </c>
      <c r="AF177" s="380"/>
      <c r="AG177" s="381">
        <f t="shared" ref="AG177:CR177" si="184">AF177</f>
        <v>0</v>
      </c>
      <c r="AH177" s="381">
        <f t="shared" si="184"/>
        <v>0</v>
      </c>
      <c r="AI177" s="381">
        <f t="shared" si="184"/>
        <v>0</v>
      </c>
      <c r="AJ177" s="381">
        <f t="shared" si="184"/>
        <v>0</v>
      </c>
      <c r="AK177" s="381">
        <f t="shared" si="184"/>
        <v>0</v>
      </c>
      <c r="AL177" s="381">
        <f t="shared" si="184"/>
        <v>0</v>
      </c>
      <c r="AM177" s="381">
        <f t="shared" si="184"/>
        <v>0</v>
      </c>
      <c r="AN177" s="381">
        <f t="shared" si="184"/>
        <v>0</v>
      </c>
      <c r="AO177" s="381">
        <f t="shared" si="184"/>
        <v>0</v>
      </c>
      <c r="AP177" s="381">
        <f t="shared" si="184"/>
        <v>0</v>
      </c>
      <c r="AQ177" s="381">
        <f t="shared" si="184"/>
        <v>0</v>
      </c>
      <c r="AR177" s="381">
        <f t="shared" si="184"/>
        <v>0</v>
      </c>
      <c r="AS177" s="381">
        <f t="shared" si="184"/>
        <v>0</v>
      </c>
      <c r="AT177" s="381">
        <f t="shared" si="184"/>
        <v>0</v>
      </c>
      <c r="AU177" s="381">
        <f t="shared" si="184"/>
        <v>0</v>
      </c>
      <c r="AV177" s="381">
        <f t="shared" si="184"/>
        <v>0</v>
      </c>
      <c r="AW177" s="381">
        <f t="shared" si="184"/>
        <v>0</v>
      </c>
      <c r="AX177" s="381">
        <f t="shared" si="184"/>
        <v>0</v>
      </c>
      <c r="AY177" s="381">
        <f t="shared" si="184"/>
        <v>0</v>
      </c>
      <c r="AZ177" s="381">
        <f t="shared" si="184"/>
        <v>0</v>
      </c>
      <c r="BA177" s="381">
        <f t="shared" si="184"/>
        <v>0</v>
      </c>
      <c r="BB177" s="381">
        <f t="shared" si="184"/>
        <v>0</v>
      </c>
      <c r="BC177" s="381">
        <f t="shared" si="184"/>
        <v>0</v>
      </c>
      <c r="BD177" s="381">
        <f t="shared" si="184"/>
        <v>0</v>
      </c>
      <c r="BE177" s="381">
        <f t="shared" si="184"/>
        <v>0</v>
      </c>
      <c r="BF177" s="381">
        <f t="shared" si="184"/>
        <v>0</v>
      </c>
      <c r="BG177" s="381">
        <f t="shared" si="184"/>
        <v>0</v>
      </c>
      <c r="BH177" s="381">
        <f t="shared" si="184"/>
        <v>0</v>
      </c>
      <c r="BI177" s="381">
        <f t="shared" si="184"/>
        <v>0</v>
      </c>
      <c r="BJ177" s="381">
        <f t="shared" si="184"/>
        <v>0</v>
      </c>
      <c r="BK177" s="381">
        <f t="shared" si="184"/>
        <v>0</v>
      </c>
      <c r="BL177" s="381">
        <f t="shared" si="184"/>
        <v>0</v>
      </c>
      <c r="BM177" s="381">
        <f t="shared" si="184"/>
        <v>0</v>
      </c>
      <c r="BN177" s="381">
        <f t="shared" si="184"/>
        <v>0</v>
      </c>
      <c r="BO177" s="381">
        <f t="shared" si="184"/>
        <v>0</v>
      </c>
      <c r="BP177" s="381">
        <f t="shared" si="184"/>
        <v>0</v>
      </c>
      <c r="BQ177" s="381">
        <f t="shared" si="184"/>
        <v>0</v>
      </c>
      <c r="BR177" s="381">
        <f t="shared" si="184"/>
        <v>0</v>
      </c>
      <c r="BS177" s="381">
        <f t="shared" si="184"/>
        <v>0</v>
      </c>
      <c r="BT177" s="381">
        <f t="shared" si="184"/>
        <v>0</v>
      </c>
      <c r="BU177" s="381">
        <f t="shared" si="184"/>
        <v>0</v>
      </c>
      <c r="BV177" s="381">
        <f t="shared" si="184"/>
        <v>0</v>
      </c>
      <c r="BW177" s="381">
        <f t="shared" si="184"/>
        <v>0</v>
      </c>
      <c r="BX177" s="381">
        <f t="shared" si="184"/>
        <v>0</v>
      </c>
      <c r="BY177" s="381">
        <f t="shared" si="184"/>
        <v>0</v>
      </c>
      <c r="BZ177" s="381">
        <f t="shared" si="184"/>
        <v>0</v>
      </c>
      <c r="CA177" s="381">
        <f t="shared" si="184"/>
        <v>0</v>
      </c>
      <c r="CB177" s="381">
        <f t="shared" si="184"/>
        <v>0</v>
      </c>
      <c r="CC177" s="381">
        <f t="shared" si="184"/>
        <v>0</v>
      </c>
      <c r="CD177" s="381">
        <f t="shared" si="184"/>
        <v>0</v>
      </c>
      <c r="CE177" s="381">
        <f t="shared" si="184"/>
        <v>0</v>
      </c>
      <c r="CF177" s="381">
        <f t="shared" si="184"/>
        <v>0</v>
      </c>
      <c r="CG177" s="381">
        <f t="shared" si="184"/>
        <v>0</v>
      </c>
      <c r="CH177" s="381">
        <f t="shared" si="184"/>
        <v>0</v>
      </c>
      <c r="CI177" s="381">
        <f t="shared" si="184"/>
        <v>0</v>
      </c>
      <c r="CJ177" s="381">
        <f t="shared" si="184"/>
        <v>0</v>
      </c>
      <c r="CK177" s="381">
        <f t="shared" si="184"/>
        <v>0</v>
      </c>
      <c r="CL177" s="381">
        <f t="shared" si="184"/>
        <v>0</v>
      </c>
      <c r="CM177" s="381">
        <f t="shared" si="184"/>
        <v>0</v>
      </c>
      <c r="CN177" s="381">
        <f t="shared" si="184"/>
        <v>0</v>
      </c>
      <c r="CO177" s="381">
        <f t="shared" si="184"/>
        <v>0</v>
      </c>
      <c r="CP177" s="381">
        <f t="shared" si="184"/>
        <v>0</v>
      </c>
      <c r="CQ177" s="381">
        <f t="shared" si="184"/>
        <v>0</v>
      </c>
      <c r="CR177" s="381">
        <f t="shared" si="184"/>
        <v>0</v>
      </c>
      <c r="CS177" s="381">
        <f t="shared" ref="CS177:EX177" si="185">CR177</f>
        <v>0</v>
      </c>
      <c r="CT177" s="381">
        <f t="shared" si="185"/>
        <v>0</v>
      </c>
      <c r="CU177" s="381">
        <f t="shared" si="185"/>
        <v>0</v>
      </c>
      <c r="CV177" s="381">
        <f t="shared" si="185"/>
        <v>0</v>
      </c>
      <c r="CW177" s="381">
        <f t="shared" si="185"/>
        <v>0</v>
      </c>
      <c r="CX177" s="381">
        <f t="shared" si="185"/>
        <v>0</v>
      </c>
      <c r="CY177" s="381">
        <f t="shared" si="185"/>
        <v>0</v>
      </c>
      <c r="CZ177" s="381">
        <f t="shared" si="185"/>
        <v>0</v>
      </c>
      <c r="DA177" s="381">
        <f t="shared" si="185"/>
        <v>0</v>
      </c>
      <c r="DB177" s="381">
        <f t="shared" si="185"/>
        <v>0</v>
      </c>
      <c r="DC177" s="381">
        <f t="shared" si="185"/>
        <v>0</v>
      </c>
      <c r="DD177" s="381">
        <f t="shared" si="185"/>
        <v>0</v>
      </c>
      <c r="DE177" s="381">
        <f t="shared" si="185"/>
        <v>0</v>
      </c>
      <c r="DF177" s="381">
        <f t="shared" si="185"/>
        <v>0</v>
      </c>
      <c r="DG177" s="381">
        <f t="shared" si="185"/>
        <v>0</v>
      </c>
      <c r="DH177" s="381">
        <f t="shared" si="185"/>
        <v>0</v>
      </c>
      <c r="DI177" s="381">
        <f t="shared" si="185"/>
        <v>0</v>
      </c>
      <c r="DJ177" s="381">
        <f t="shared" si="185"/>
        <v>0</v>
      </c>
      <c r="DK177" s="381">
        <f t="shared" si="185"/>
        <v>0</v>
      </c>
      <c r="DL177" s="381">
        <f t="shared" si="185"/>
        <v>0</v>
      </c>
      <c r="DM177" s="381">
        <f t="shared" si="185"/>
        <v>0</v>
      </c>
      <c r="DN177" s="381">
        <f t="shared" si="185"/>
        <v>0</v>
      </c>
      <c r="DO177" s="381">
        <f t="shared" si="185"/>
        <v>0</v>
      </c>
      <c r="DP177" s="381">
        <f t="shared" si="185"/>
        <v>0</v>
      </c>
      <c r="DQ177" s="381">
        <f t="shared" si="185"/>
        <v>0</v>
      </c>
      <c r="DR177" s="381">
        <f t="shared" si="185"/>
        <v>0</v>
      </c>
      <c r="DS177" s="381">
        <f t="shared" si="185"/>
        <v>0</v>
      </c>
      <c r="DT177" s="381">
        <f t="shared" si="185"/>
        <v>0</v>
      </c>
      <c r="DU177" s="381">
        <f t="shared" si="185"/>
        <v>0</v>
      </c>
      <c r="DV177" s="381">
        <f t="shared" si="185"/>
        <v>0</v>
      </c>
      <c r="DW177" s="381">
        <f t="shared" si="185"/>
        <v>0</v>
      </c>
      <c r="DX177" s="381">
        <f t="shared" si="185"/>
        <v>0</v>
      </c>
      <c r="DY177" s="381">
        <f t="shared" si="185"/>
        <v>0</v>
      </c>
      <c r="DZ177" s="381">
        <f t="shared" si="185"/>
        <v>0</v>
      </c>
      <c r="EA177" s="381">
        <f t="shared" si="185"/>
        <v>0</v>
      </c>
      <c r="EB177" s="381">
        <f t="shared" si="185"/>
        <v>0</v>
      </c>
      <c r="EC177" s="381">
        <f t="shared" si="185"/>
        <v>0</v>
      </c>
      <c r="ED177" s="381">
        <f t="shared" si="185"/>
        <v>0</v>
      </c>
      <c r="EE177" s="381">
        <f t="shared" si="185"/>
        <v>0</v>
      </c>
      <c r="EF177" s="381">
        <f t="shared" si="185"/>
        <v>0</v>
      </c>
      <c r="EG177" s="381">
        <f t="shared" si="185"/>
        <v>0</v>
      </c>
      <c r="EH177" s="381">
        <f t="shared" si="185"/>
        <v>0</v>
      </c>
      <c r="EI177" s="381">
        <f t="shared" si="185"/>
        <v>0</v>
      </c>
      <c r="EJ177" s="381">
        <f t="shared" si="185"/>
        <v>0</v>
      </c>
      <c r="EK177" s="381">
        <f t="shared" si="185"/>
        <v>0</v>
      </c>
      <c r="EL177" s="381">
        <f t="shared" si="185"/>
        <v>0</v>
      </c>
      <c r="EM177" s="381">
        <f t="shared" si="185"/>
        <v>0</v>
      </c>
      <c r="EN177" s="381">
        <f t="shared" si="185"/>
        <v>0</v>
      </c>
      <c r="EO177" s="381">
        <f t="shared" si="185"/>
        <v>0</v>
      </c>
      <c r="EP177" s="381">
        <f t="shared" si="185"/>
        <v>0</v>
      </c>
      <c r="EQ177" s="381">
        <f t="shared" si="185"/>
        <v>0</v>
      </c>
      <c r="ER177" s="381">
        <f t="shared" si="185"/>
        <v>0</v>
      </c>
      <c r="ES177" s="381">
        <f t="shared" si="185"/>
        <v>0</v>
      </c>
      <c r="ET177" s="381">
        <f t="shared" si="185"/>
        <v>0</v>
      </c>
      <c r="EU177" s="381">
        <f t="shared" si="185"/>
        <v>0</v>
      </c>
      <c r="EV177" s="381">
        <f t="shared" si="185"/>
        <v>0</v>
      </c>
      <c r="EW177" s="381">
        <f t="shared" si="185"/>
        <v>0</v>
      </c>
      <c r="EX177" s="381">
        <f t="shared" si="185"/>
        <v>0</v>
      </c>
      <c r="EY177" s="612"/>
      <c r="FB177" s="612"/>
    </row>
    <row r="178" spans="1:158" s="86" customFormat="1" ht="12.75" hidden="1" customHeight="1" outlineLevel="2">
      <c r="A178" s="303"/>
      <c r="B178" s="303"/>
      <c r="C178" s="645"/>
      <c r="D178" s="860"/>
      <c r="E178" s="303"/>
      <c r="F178" s="851"/>
      <c r="G178" s="851"/>
      <c r="H178" s="851"/>
      <c r="I178" s="851"/>
      <c r="J178" s="851"/>
      <c r="K178" s="851"/>
      <c r="L178" s="851"/>
      <c r="M178" s="851"/>
      <c r="N178" s="851"/>
      <c r="O178" s="851"/>
      <c r="P178" s="851"/>
      <c r="Q178" s="851"/>
      <c r="R178" s="851"/>
      <c r="S178" s="851"/>
      <c r="T178" s="851"/>
      <c r="U178" s="851"/>
      <c r="V178" s="852"/>
      <c r="W178" s="851"/>
      <c r="X178" s="851"/>
      <c r="Y178" s="851"/>
      <c r="Z178" s="851"/>
      <c r="AA178" s="851"/>
      <c r="AB178" s="303"/>
      <c r="AC178" s="303"/>
      <c r="AD178" s="334" t="str">
        <f>$AD$22</f>
        <v>Cost Plus, Profiled after Discount</v>
      </c>
      <c r="AE178" s="648">
        <f>SUM(AF178:EY178)</f>
        <v>0</v>
      </c>
      <c r="AF178" s="637">
        <f t="shared" ref="AF178:BK178" si="186">AF176*(1-IF(DisON,AF177,0))</f>
        <v>0</v>
      </c>
      <c r="AG178" s="300">
        <f t="shared" si="186"/>
        <v>0</v>
      </c>
      <c r="AH178" s="300">
        <f t="shared" si="186"/>
        <v>0</v>
      </c>
      <c r="AI178" s="300">
        <f t="shared" si="186"/>
        <v>0</v>
      </c>
      <c r="AJ178" s="300">
        <f t="shared" si="186"/>
        <v>0</v>
      </c>
      <c r="AK178" s="300">
        <f t="shared" si="186"/>
        <v>0</v>
      </c>
      <c r="AL178" s="300">
        <f t="shared" si="186"/>
        <v>0</v>
      </c>
      <c r="AM178" s="300">
        <f t="shared" si="186"/>
        <v>0</v>
      </c>
      <c r="AN178" s="300">
        <f t="shared" si="186"/>
        <v>0</v>
      </c>
      <c r="AO178" s="300">
        <f t="shared" si="186"/>
        <v>0</v>
      </c>
      <c r="AP178" s="300">
        <f t="shared" si="186"/>
        <v>0</v>
      </c>
      <c r="AQ178" s="300">
        <f t="shared" si="186"/>
        <v>0</v>
      </c>
      <c r="AR178" s="300">
        <f t="shared" si="186"/>
        <v>0</v>
      </c>
      <c r="AS178" s="300">
        <f t="shared" si="186"/>
        <v>0</v>
      </c>
      <c r="AT178" s="300">
        <f t="shared" si="186"/>
        <v>0</v>
      </c>
      <c r="AU178" s="300">
        <f t="shared" si="186"/>
        <v>0</v>
      </c>
      <c r="AV178" s="300">
        <f t="shared" si="186"/>
        <v>0</v>
      </c>
      <c r="AW178" s="300">
        <f t="shared" si="186"/>
        <v>0</v>
      </c>
      <c r="AX178" s="300">
        <f t="shared" si="186"/>
        <v>0</v>
      </c>
      <c r="AY178" s="300">
        <f t="shared" si="186"/>
        <v>0</v>
      </c>
      <c r="AZ178" s="300">
        <f t="shared" si="186"/>
        <v>0</v>
      </c>
      <c r="BA178" s="300">
        <f t="shared" si="186"/>
        <v>0</v>
      </c>
      <c r="BB178" s="300">
        <f t="shared" si="186"/>
        <v>0</v>
      </c>
      <c r="BC178" s="300">
        <f t="shared" si="186"/>
        <v>0</v>
      </c>
      <c r="BD178" s="300">
        <f t="shared" si="186"/>
        <v>0</v>
      </c>
      <c r="BE178" s="300">
        <f t="shared" si="186"/>
        <v>0</v>
      </c>
      <c r="BF178" s="300">
        <f t="shared" si="186"/>
        <v>0</v>
      </c>
      <c r="BG178" s="300">
        <f t="shared" si="186"/>
        <v>0</v>
      </c>
      <c r="BH178" s="300">
        <f t="shared" si="186"/>
        <v>0</v>
      </c>
      <c r="BI178" s="300">
        <f t="shared" si="186"/>
        <v>0</v>
      </c>
      <c r="BJ178" s="300">
        <f t="shared" si="186"/>
        <v>0</v>
      </c>
      <c r="BK178" s="300">
        <f t="shared" si="186"/>
        <v>0</v>
      </c>
      <c r="BL178" s="300">
        <f t="shared" ref="BL178:CQ178" si="187">BL176*(1-IF(DisON,BL177,0))</f>
        <v>0</v>
      </c>
      <c r="BM178" s="300">
        <f t="shared" si="187"/>
        <v>0</v>
      </c>
      <c r="BN178" s="300">
        <f t="shared" si="187"/>
        <v>0</v>
      </c>
      <c r="BO178" s="300">
        <f t="shared" si="187"/>
        <v>0</v>
      </c>
      <c r="BP178" s="300">
        <f t="shared" si="187"/>
        <v>0</v>
      </c>
      <c r="BQ178" s="300">
        <f t="shared" si="187"/>
        <v>0</v>
      </c>
      <c r="BR178" s="300">
        <f t="shared" si="187"/>
        <v>0</v>
      </c>
      <c r="BS178" s="300">
        <f t="shared" si="187"/>
        <v>0</v>
      </c>
      <c r="BT178" s="300">
        <f t="shared" si="187"/>
        <v>0</v>
      </c>
      <c r="BU178" s="300">
        <f t="shared" si="187"/>
        <v>0</v>
      </c>
      <c r="BV178" s="300">
        <f t="shared" si="187"/>
        <v>0</v>
      </c>
      <c r="BW178" s="300">
        <f t="shared" si="187"/>
        <v>0</v>
      </c>
      <c r="BX178" s="300">
        <f t="shared" si="187"/>
        <v>0</v>
      </c>
      <c r="BY178" s="300">
        <f t="shared" si="187"/>
        <v>0</v>
      </c>
      <c r="BZ178" s="300">
        <f t="shared" si="187"/>
        <v>0</v>
      </c>
      <c r="CA178" s="300">
        <f t="shared" si="187"/>
        <v>0</v>
      </c>
      <c r="CB178" s="300">
        <f t="shared" si="187"/>
        <v>0</v>
      </c>
      <c r="CC178" s="300">
        <f t="shared" si="187"/>
        <v>0</v>
      </c>
      <c r="CD178" s="300">
        <f t="shared" si="187"/>
        <v>0</v>
      </c>
      <c r="CE178" s="300">
        <f t="shared" si="187"/>
        <v>0</v>
      </c>
      <c r="CF178" s="300">
        <f t="shared" si="187"/>
        <v>0</v>
      </c>
      <c r="CG178" s="300">
        <f t="shared" si="187"/>
        <v>0</v>
      </c>
      <c r="CH178" s="300">
        <f t="shared" si="187"/>
        <v>0</v>
      </c>
      <c r="CI178" s="300">
        <f t="shared" si="187"/>
        <v>0</v>
      </c>
      <c r="CJ178" s="300">
        <f t="shared" si="187"/>
        <v>0</v>
      </c>
      <c r="CK178" s="300">
        <f t="shared" si="187"/>
        <v>0</v>
      </c>
      <c r="CL178" s="300">
        <f t="shared" si="187"/>
        <v>0</v>
      </c>
      <c r="CM178" s="300">
        <f t="shared" si="187"/>
        <v>0</v>
      </c>
      <c r="CN178" s="300">
        <f t="shared" si="187"/>
        <v>0</v>
      </c>
      <c r="CO178" s="300">
        <f t="shared" si="187"/>
        <v>0</v>
      </c>
      <c r="CP178" s="300">
        <f t="shared" si="187"/>
        <v>0</v>
      </c>
      <c r="CQ178" s="300">
        <f t="shared" si="187"/>
        <v>0</v>
      </c>
      <c r="CR178" s="300">
        <f t="shared" ref="CR178:DW178" si="188">CR176*(1-IF(DisON,CR177,0))</f>
        <v>0</v>
      </c>
      <c r="CS178" s="300">
        <f t="shared" si="188"/>
        <v>0</v>
      </c>
      <c r="CT178" s="300">
        <f t="shared" si="188"/>
        <v>0</v>
      </c>
      <c r="CU178" s="300">
        <f t="shared" si="188"/>
        <v>0</v>
      </c>
      <c r="CV178" s="300">
        <f t="shared" si="188"/>
        <v>0</v>
      </c>
      <c r="CW178" s="300">
        <f t="shared" si="188"/>
        <v>0</v>
      </c>
      <c r="CX178" s="300">
        <f t="shared" si="188"/>
        <v>0</v>
      </c>
      <c r="CY178" s="300">
        <f t="shared" si="188"/>
        <v>0</v>
      </c>
      <c r="CZ178" s="300">
        <f t="shared" si="188"/>
        <v>0</v>
      </c>
      <c r="DA178" s="300">
        <f t="shared" si="188"/>
        <v>0</v>
      </c>
      <c r="DB178" s="300">
        <f t="shared" si="188"/>
        <v>0</v>
      </c>
      <c r="DC178" s="300">
        <f t="shared" si="188"/>
        <v>0</v>
      </c>
      <c r="DD178" s="300">
        <f t="shared" si="188"/>
        <v>0</v>
      </c>
      <c r="DE178" s="300">
        <f t="shared" si="188"/>
        <v>0</v>
      </c>
      <c r="DF178" s="300">
        <f t="shared" si="188"/>
        <v>0</v>
      </c>
      <c r="DG178" s="300">
        <f t="shared" si="188"/>
        <v>0</v>
      </c>
      <c r="DH178" s="300">
        <f t="shared" si="188"/>
        <v>0</v>
      </c>
      <c r="DI178" s="300">
        <f t="shared" si="188"/>
        <v>0</v>
      </c>
      <c r="DJ178" s="300">
        <f t="shared" si="188"/>
        <v>0</v>
      </c>
      <c r="DK178" s="300">
        <f t="shared" si="188"/>
        <v>0</v>
      </c>
      <c r="DL178" s="300">
        <f t="shared" si="188"/>
        <v>0</v>
      </c>
      <c r="DM178" s="300">
        <f t="shared" si="188"/>
        <v>0</v>
      </c>
      <c r="DN178" s="300">
        <f t="shared" si="188"/>
        <v>0</v>
      </c>
      <c r="DO178" s="300">
        <f t="shared" si="188"/>
        <v>0</v>
      </c>
      <c r="DP178" s="300">
        <f t="shared" si="188"/>
        <v>0</v>
      </c>
      <c r="DQ178" s="300">
        <f t="shared" si="188"/>
        <v>0</v>
      </c>
      <c r="DR178" s="300">
        <f t="shared" si="188"/>
        <v>0</v>
      </c>
      <c r="DS178" s="300">
        <f t="shared" si="188"/>
        <v>0</v>
      </c>
      <c r="DT178" s="300">
        <f t="shared" si="188"/>
        <v>0</v>
      </c>
      <c r="DU178" s="300">
        <f t="shared" si="188"/>
        <v>0</v>
      </c>
      <c r="DV178" s="300">
        <f t="shared" si="188"/>
        <v>0</v>
      </c>
      <c r="DW178" s="300">
        <f t="shared" si="188"/>
        <v>0</v>
      </c>
      <c r="DX178" s="300">
        <f t="shared" ref="DX178:EX178" si="189">DX176*(1-IF(DisON,DX177,0))</f>
        <v>0</v>
      </c>
      <c r="DY178" s="300">
        <f t="shared" si="189"/>
        <v>0</v>
      </c>
      <c r="DZ178" s="300">
        <f t="shared" si="189"/>
        <v>0</v>
      </c>
      <c r="EA178" s="300">
        <f t="shared" si="189"/>
        <v>0</v>
      </c>
      <c r="EB178" s="300">
        <f t="shared" si="189"/>
        <v>0</v>
      </c>
      <c r="EC178" s="300">
        <f t="shared" si="189"/>
        <v>0</v>
      </c>
      <c r="ED178" s="300">
        <f t="shared" si="189"/>
        <v>0</v>
      </c>
      <c r="EE178" s="300">
        <f t="shared" si="189"/>
        <v>0</v>
      </c>
      <c r="EF178" s="300">
        <f t="shared" si="189"/>
        <v>0</v>
      </c>
      <c r="EG178" s="300">
        <f t="shared" si="189"/>
        <v>0</v>
      </c>
      <c r="EH178" s="300">
        <f t="shared" si="189"/>
        <v>0</v>
      </c>
      <c r="EI178" s="300">
        <f t="shared" si="189"/>
        <v>0</v>
      </c>
      <c r="EJ178" s="300">
        <f t="shared" si="189"/>
        <v>0</v>
      </c>
      <c r="EK178" s="300">
        <f t="shared" si="189"/>
        <v>0</v>
      </c>
      <c r="EL178" s="300">
        <f t="shared" si="189"/>
        <v>0</v>
      </c>
      <c r="EM178" s="300">
        <f t="shared" si="189"/>
        <v>0</v>
      </c>
      <c r="EN178" s="300">
        <f t="shared" si="189"/>
        <v>0</v>
      </c>
      <c r="EO178" s="300">
        <f t="shared" si="189"/>
        <v>0</v>
      </c>
      <c r="EP178" s="300">
        <f t="shared" si="189"/>
        <v>0</v>
      </c>
      <c r="EQ178" s="300">
        <f t="shared" si="189"/>
        <v>0</v>
      </c>
      <c r="ER178" s="300">
        <f t="shared" si="189"/>
        <v>0</v>
      </c>
      <c r="ES178" s="300">
        <f t="shared" si="189"/>
        <v>0</v>
      </c>
      <c r="ET178" s="300">
        <f t="shared" si="189"/>
        <v>0</v>
      </c>
      <c r="EU178" s="300">
        <f t="shared" si="189"/>
        <v>0</v>
      </c>
      <c r="EV178" s="300">
        <f t="shared" si="189"/>
        <v>0</v>
      </c>
      <c r="EW178" s="300">
        <f t="shared" si="189"/>
        <v>0</v>
      </c>
      <c r="EX178" s="300">
        <f t="shared" si="189"/>
        <v>0</v>
      </c>
      <c r="EY178" s="612"/>
      <c r="FB178" s="612"/>
    </row>
    <row r="179" spans="1:158" s="634" customFormat="1" ht="5.0999999999999996" hidden="1" customHeight="1" outlineLevel="2">
      <c r="A179" s="627"/>
      <c r="B179" s="627"/>
      <c r="C179" s="627"/>
      <c r="D179" s="627"/>
      <c r="E179" s="628"/>
      <c r="F179" s="627"/>
      <c r="G179" s="627"/>
      <c r="H179" s="627"/>
      <c r="I179" s="627"/>
      <c r="J179" s="627"/>
      <c r="K179" s="627"/>
      <c r="L179" s="627"/>
      <c r="M179" s="627"/>
      <c r="N179" s="627"/>
      <c r="O179" s="627"/>
      <c r="P179" s="627"/>
      <c r="Q179" s="627"/>
      <c r="R179" s="627"/>
      <c r="S179" s="627"/>
      <c r="T179" s="627"/>
      <c r="U179" s="627"/>
      <c r="V179" s="627"/>
      <c r="W179" s="627"/>
      <c r="X179" s="627"/>
      <c r="Y179" s="627"/>
      <c r="Z179" s="627"/>
      <c r="AA179" s="627"/>
      <c r="AB179" s="629"/>
      <c r="AC179" s="627"/>
      <c r="AD179" s="630"/>
      <c r="AE179" s="631"/>
      <c r="AF179" s="301"/>
      <c r="AG179" s="301"/>
      <c r="AH179" s="301"/>
      <c r="AI179" s="301"/>
      <c r="AJ179" s="301"/>
      <c r="AK179" s="301"/>
      <c r="AL179" s="301"/>
      <c r="AM179" s="301"/>
      <c r="AN179" s="301"/>
      <c r="AO179" s="301"/>
      <c r="AP179" s="301"/>
      <c r="AQ179" s="301"/>
      <c r="AR179" s="301"/>
      <c r="AS179" s="301"/>
      <c r="AT179" s="301"/>
      <c r="AU179" s="301"/>
      <c r="AV179" s="301"/>
      <c r="AW179" s="301"/>
      <c r="AX179" s="301"/>
      <c r="AY179" s="301"/>
      <c r="AZ179" s="301"/>
      <c r="BA179" s="301"/>
      <c r="BB179" s="301"/>
      <c r="BC179" s="301"/>
      <c r="BD179" s="301"/>
      <c r="BE179" s="301"/>
      <c r="BF179" s="301"/>
      <c r="BG179" s="301"/>
      <c r="BH179" s="301"/>
      <c r="BI179" s="301"/>
      <c r="BJ179" s="301"/>
      <c r="BK179" s="301"/>
      <c r="BL179" s="301"/>
      <c r="BM179" s="301"/>
      <c r="BN179" s="301"/>
      <c r="BO179" s="301"/>
      <c r="BP179" s="301"/>
      <c r="BQ179" s="301"/>
      <c r="BR179" s="301"/>
      <c r="BS179" s="301"/>
      <c r="BT179" s="301"/>
      <c r="BU179" s="301"/>
      <c r="BV179" s="301"/>
      <c r="BW179" s="301"/>
      <c r="BX179" s="301"/>
      <c r="BY179" s="301"/>
      <c r="BZ179" s="301"/>
      <c r="CA179" s="301"/>
      <c r="CB179" s="301"/>
      <c r="CC179" s="301"/>
      <c r="CD179" s="301"/>
      <c r="CE179" s="301"/>
      <c r="CF179" s="301"/>
      <c r="CG179" s="301"/>
      <c r="CH179" s="301"/>
      <c r="CI179" s="301"/>
      <c r="CJ179" s="301"/>
      <c r="CK179" s="301"/>
      <c r="CL179" s="301"/>
      <c r="CM179" s="301"/>
      <c r="CN179" s="301"/>
      <c r="CO179" s="301"/>
      <c r="CP179" s="301"/>
      <c r="CQ179" s="301"/>
      <c r="CR179" s="301"/>
      <c r="CS179" s="301"/>
      <c r="CT179" s="301"/>
      <c r="CU179" s="301"/>
      <c r="CV179" s="301"/>
      <c r="CW179" s="301"/>
      <c r="CX179" s="301"/>
      <c r="CY179" s="301"/>
      <c r="CZ179" s="301"/>
      <c r="DA179" s="301"/>
      <c r="DB179" s="301"/>
      <c r="DC179" s="301"/>
      <c r="DD179" s="301"/>
      <c r="DE179" s="301"/>
      <c r="DF179" s="301"/>
      <c r="DG179" s="301"/>
      <c r="DH179" s="301"/>
      <c r="DI179" s="301"/>
      <c r="DJ179" s="301"/>
      <c r="DK179" s="301"/>
      <c r="DL179" s="301"/>
      <c r="DM179" s="301"/>
      <c r="DN179" s="301"/>
      <c r="DO179" s="301"/>
      <c r="DP179" s="301"/>
      <c r="DQ179" s="301"/>
      <c r="DR179" s="301"/>
      <c r="DS179" s="301"/>
      <c r="DT179" s="301"/>
      <c r="DU179" s="301"/>
      <c r="DV179" s="301"/>
      <c r="DW179" s="301"/>
      <c r="DX179" s="301"/>
      <c r="DY179" s="301"/>
      <c r="DZ179" s="301"/>
      <c r="EA179" s="301"/>
      <c r="EB179" s="301"/>
      <c r="EC179" s="301"/>
      <c r="ED179" s="301"/>
      <c r="EE179" s="301"/>
      <c r="EF179" s="301"/>
      <c r="EG179" s="301"/>
      <c r="EH179" s="301"/>
      <c r="EI179" s="301"/>
      <c r="EJ179" s="301"/>
      <c r="EK179" s="301"/>
      <c r="EL179" s="301"/>
      <c r="EM179" s="301"/>
      <c r="EN179" s="301"/>
      <c r="EO179" s="301"/>
      <c r="EP179" s="301"/>
      <c r="EQ179" s="301"/>
      <c r="ER179" s="301"/>
      <c r="ES179" s="301"/>
      <c r="ET179" s="301"/>
      <c r="EU179" s="301"/>
      <c r="EV179" s="301"/>
      <c r="EW179" s="301"/>
      <c r="EX179" s="301"/>
      <c r="EY179" s="632"/>
      <c r="EZ179" s="201"/>
      <c r="FA179" s="201"/>
      <c r="FB179" s="633"/>
    </row>
    <row r="180" spans="1:158" s="86" customFormat="1" ht="12.75" hidden="1" customHeight="1" outlineLevel="2">
      <c r="C180" s="232"/>
      <c r="F180" s="85"/>
      <c r="G180" s="85"/>
      <c r="H180" s="85"/>
      <c r="I180" s="85"/>
      <c r="J180" s="85"/>
      <c r="K180" s="85"/>
      <c r="L180" s="85"/>
      <c r="M180" s="85"/>
      <c r="N180" s="85"/>
      <c r="O180" s="85"/>
      <c r="P180" s="85"/>
      <c r="Q180" s="85"/>
      <c r="R180" s="85"/>
      <c r="S180" s="85"/>
      <c r="T180" s="85"/>
      <c r="U180" s="85"/>
      <c r="V180" s="85"/>
      <c r="W180" s="85"/>
      <c r="X180" s="85"/>
      <c r="Y180" s="85"/>
      <c r="Z180" s="85"/>
      <c r="AA180" s="85"/>
      <c r="AD180" s="232"/>
      <c r="AE180" s="328" t="s">
        <v>195</v>
      </c>
      <c r="AF180" s="649">
        <f>IF($AE173=0,0,AF178/$AE173)</f>
        <v>0</v>
      </c>
      <c r="AG180" s="650">
        <f t="shared" ref="AG180:CR180" si="190">IF($AE173=0,0,AG178/$AE173)</f>
        <v>0</v>
      </c>
      <c r="AH180" s="650">
        <f t="shared" si="190"/>
        <v>0</v>
      </c>
      <c r="AI180" s="650">
        <f t="shared" si="190"/>
        <v>0</v>
      </c>
      <c r="AJ180" s="650">
        <f t="shared" si="190"/>
        <v>0</v>
      </c>
      <c r="AK180" s="650">
        <f t="shared" si="190"/>
        <v>0</v>
      </c>
      <c r="AL180" s="650">
        <f t="shared" si="190"/>
        <v>0</v>
      </c>
      <c r="AM180" s="650">
        <f t="shared" si="190"/>
        <v>0</v>
      </c>
      <c r="AN180" s="650">
        <f t="shared" si="190"/>
        <v>0</v>
      </c>
      <c r="AO180" s="650">
        <f t="shared" si="190"/>
        <v>0</v>
      </c>
      <c r="AP180" s="650">
        <f t="shared" si="190"/>
        <v>0</v>
      </c>
      <c r="AQ180" s="650">
        <f t="shared" si="190"/>
        <v>0</v>
      </c>
      <c r="AR180" s="650">
        <f t="shared" si="190"/>
        <v>0</v>
      </c>
      <c r="AS180" s="650">
        <f t="shared" si="190"/>
        <v>0</v>
      </c>
      <c r="AT180" s="650">
        <f t="shared" si="190"/>
        <v>0</v>
      </c>
      <c r="AU180" s="650">
        <f t="shared" si="190"/>
        <v>0</v>
      </c>
      <c r="AV180" s="650">
        <f t="shared" si="190"/>
        <v>0</v>
      </c>
      <c r="AW180" s="650">
        <f t="shared" si="190"/>
        <v>0</v>
      </c>
      <c r="AX180" s="650">
        <f t="shared" si="190"/>
        <v>0</v>
      </c>
      <c r="AY180" s="650">
        <f t="shared" si="190"/>
        <v>0</v>
      </c>
      <c r="AZ180" s="650">
        <f t="shared" si="190"/>
        <v>0</v>
      </c>
      <c r="BA180" s="650">
        <f t="shared" si="190"/>
        <v>0</v>
      </c>
      <c r="BB180" s="650">
        <f t="shared" si="190"/>
        <v>0</v>
      </c>
      <c r="BC180" s="650">
        <f t="shared" si="190"/>
        <v>0</v>
      </c>
      <c r="BD180" s="650">
        <f t="shared" si="190"/>
        <v>0</v>
      </c>
      <c r="BE180" s="650">
        <f t="shared" si="190"/>
        <v>0</v>
      </c>
      <c r="BF180" s="650">
        <f t="shared" si="190"/>
        <v>0</v>
      </c>
      <c r="BG180" s="650">
        <f t="shared" si="190"/>
        <v>0</v>
      </c>
      <c r="BH180" s="650">
        <f t="shared" si="190"/>
        <v>0</v>
      </c>
      <c r="BI180" s="650">
        <f t="shared" si="190"/>
        <v>0</v>
      </c>
      <c r="BJ180" s="650">
        <f t="shared" si="190"/>
        <v>0</v>
      </c>
      <c r="BK180" s="650">
        <f t="shared" si="190"/>
        <v>0</v>
      </c>
      <c r="BL180" s="650">
        <f t="shared" si="190"/>
        <v>0</v>
      </c>
      <c r="BM180" s="650">
        <f t="shared" si="190"/>
        <v>0</v>
      </c>
      <c r="BN180" s="650">
        <f t="shared" si="190"/>
        <v>0</v>
      </c>
      <c r="BO180" s="650">
        <f t="shared" si="190"/>
        <v>0</v>
      </c>
      <c r="BP180" s="650">
        <f t="shared" si="190"/>
        <v>0</v>
      </c>
      <c r="BQ180" s="650">
        <f t="shared" si="190"/>
        <v>0</v>
      </c>
      <c r="BR180" s="650">
        <f t="shared" si="190"/>
        <v>0</v>
      </c>
      <c r="BS180" s="650">
        <f t="shared" si="190"/>
        <v>0</v>
      </c>
      <c r="BT180" s="650">
        <f t="shared" si="190"/>
        <v>0</v>
      </c>
      <c r="BU180" s="650">
        <f t="shared" si="190"/>
        <v>0</v>
      </c>
      <c r="BV180" s="650">
        <f t="shared" si="190"/>
        <v>0</v>
      </c>
      <c r="BW180" s="650">
        <f t="shared" si="190"/>
        <v>0</v>
      </c>
      <c r="BX180" s="650">
        <f t="shared" si="190"/>
        <v>0</v>
      </c>
      <c r="BY180" s="650">
        <f t="shared" si="190"/>
        <v>0</v>
      </c>
      <c r="BZ180" s="650">
        <f t="shared" si="190"/>
        <v>0</v>
      </c>
      <c r="CA180" s="650">
        <f t="shared" si="190"/>
        <v>0</v>
      </c>
      <c r="CB180" s="650">
        <f t="shared" si="190"/>
        <v>0</v>
      </c>
      <c r="CC180" s="650">
        <f t="shared" si="190"/>
        <v>0</v>
      </c>
      <c r="CD180" s="650">
        <f t="shared" si="190"/>
        <v>0</v>
      </c>
      <c r="CE180" s="650">
        <f t="shared" si="190"/>
        <v>0</v>
      </c>
      <c r="CF180" s="650">
        <f t="shared" si="190"/>
        <v>0</v>
      </c>
      <c r="CG180" s="650">
        <f t="shared" si="190"/>
        <v>0</v>
      </c>
      <c r="CH180" s="650">
        <f t="shared" si="190"/>
        <v>0</v>
      </c>
      <c r="CI180" s="650">
        <f t="shared" si="190"/>
        <v>0</v>
      </c>
      <c r="CJ180" s="650">
        <f t="shared" si="190"/>
        <v>0</v>
      </c>
      <c r="CK180" s="650">
        <f t="shared" si="190"/>
        <v>0</v>
      </c>
      <c r="CL180" s="650">
        <f t="shared" si="190"/>
        <v>0</v>
      </c>
      <c r="CM180" s="650">
        <f t="shared" si="190"/>
        <v>0</v>
      </c>
      <c r="CN180" s="650">
        <f t="shared" si="190"/>
        <v>0</v>
      </c>
      <c r="CO180" s="650">
        <f t="shared" si="190"/>
        <v>0</v>
      </c>
      <c r="CP180" s="650">
        <f t="shared" si="190"/>
        <v>0</v>
      </c>
      <c r="CQ180" s="650">
        <f t="shared" si="190"/>
        <v>0</v>
      </c>
      <c r="CR180" s="650">
        <f t="shared" si="190"/>
        <v>0</v>
      </c>
      <c r="CS180" s="650">
        <f t="shared" ref="CS180:EX180" si="191">IF($AE173=0,0,CS178/$AE173)</f>
        <v>0</v>
      </c>
      <c r="CT180" s="650">
        <f t="shared" si="191"/>
        <v>0</v>
      </c>
      <c r="CU180" s="650">
        <f t="shared" si="191"/>
        <v>0</v>
      </c>
      <c r="CV180" s="650">
        <f t="shared" si="191"/>
        <v>0</v>
      </c>
      <c r="CW180" s="650">
        <f t="shared" si="191"/>
        <v>0</v>
      </c>
      <c r="CX180" s="650">
        <f t="shared" si="191"/>
        <v>0</v>
      </c>
      <c r="CY180" s="650">
        <f t="shared" si="191"/>
        <v>0</v>
      </c>
      <c r="CZ180" s="650">
        <f t="shared" si="191"/>
        <v>0</v>
      </c>
      <c r="DA180" s="650">
        <f t="shared" si="191"/>
        <v>0</v>
      </c>
      <c r="DB180" s="650">
        <f t="shared" si="191"/>
        <v>0</v>
      </c>
      <c r="DC180" s="650">
        <f t="shared" si="191"/>
        <v>0</v>
      </c>
      <c r="DD180" s="650">
        <f t="shared" si="191"/>
        <v>0</v>
      </c>
      <c r="DE180" s="650">
        <f t="shared" si="191"/>
        <v>0</v>
      </c>
      <c r="DF180" s="650">
        <f t="shared" si="191"/>
        <v>0</v>
      </c>
      <c r="DG180" s="650">
        <f t="shared" si="191"/>
        <v>0</v>
      </c>
      <c r="DH180" s="650">
        <f t="shared" si="191"/>
        <v>0</v>
      </c>
      <c r="DI180" s="650">
        <f t="shared" si="191"/>
        <v>0</v>
      </c>
      <c r="DJ180" s="650">
        <f t="shared" si="191"/>
        <v>0</v>
      </c>
      <c r="DK180" s="650">
        <f t="shared" si="191"/>
        <v>0</v>
      </c>
      <c r="DL180" s="650">
        <f t="shared" si="191"/>
        <v>0</v>
      </c>
      <c r="DM180" s="650">
        <f t="shared" si="191"/>
        <v>0</v>
      </c>
      <c r="DN180" s="650">
        <f t="shared" si="191"/>
        <v>0</v>
      </c>
      <c r="DO180" s="650">
        <f t="shared" si="191"/>
        <v>0</v>
      </c>
      <c r="DP180" s="650">
        <f t="shared" si="191"/>
        <v>0</v>
      </c>
      <c r="DQ180" s="650">
        <f t="shared" si="191"/>
        <v>0</v>
      </c>
      <c r="DR180" s="650">
        <f t="shared" si="191"/>
        <v>0</v>
      </c>
      <c r="DS180" s="650">
        <f t="shared" si="191"/>
        <v>0</v>
      </c>
      <c r="DT180" s="650">
        <f t="shared" si="191"/>
        <v>0</v>
      </c>
      <c r="DU180" s="650">
        <f t="shared" si="191"/>
        <v>0</v>
      </c>
      <c r="DV180" s="650">
        <f t="shared" si="191"/>
        <v>0</v>
      </c>
      <c r="DW180" s="650">
        <f t="shared" si="191"/>
        <v>0</v>
      </c>
      <c r="DX180" s="650">
        <f t="shared" si="191"/>
        <v>0</v>
      </c>
      <c r="DY180" s="650">
        <f t="shared" si="191"/>
        <v>0</v>
      </c>
      <c r="DZ180" s="650">
        <f t="shared" si="191"/>
        <v>0</v>
      </c>
      <c r="EA180" s="650">
        <f t="shared" si="191"/>
        <v>0</v>
      </c>
      <c r="EB180" s="650">
        <f t="shared" si="191"/>
        <v>0</v>
      </c>
      <c r="EC180" s="650">
        <f t="shared" si="191"/>
        <v>0</v>
      </c>
      <c r="ED180" s="650">
        <f t="shared" si="191"/>
        <v>0</v>
      </c>
      <c r="EE180" s="650">
        <f t="shared" si="191"/>
        <v>0</v>
      </c>
      <c r="EF180" s="650">
        <f t="shared" si="191"/>
        <v>0</v>
      </c>
      <c r="EG180" s="650">
        <f t="shared" si="191"/>
        <v>0</v>
      </c>
      <c r="EH180" s="650">
        <f t="shared" si="191"/>
        <v>0</v>
      </c>
      <c r="EI180" s="650">
        <f t="shared" si="191"/>
        <v>0</v>
      </c>
      <c r="EJ180" s="650">
        <f t="shared" si="191"/>
        <v>0</v>
      </c>
      <c r="EK180" s="650">
        <f t="shared" si="191"/>
        <v>0</v>
      </c>
      <c r="EL180" s="650">
        <f t="shared" si="191"/>
        <v>0</v>
      </c>
      <c r="EM180" s="650">
        <f t="shared" si="191"/>
        <v>0</v>
      </c>
      <c r="EN180" s="650">
        <f t="shared" si="191"/>
        <v>0</v>
      </c>
      <c r="EO180" s="650">
        <f t="shared" si="191"/>
        <v>0</v>
      </c>
      <c r="EP180" s="650">
        <f t="shared" si="191"/>
        <v>0</v>
      </c>
      <c r="EQ180" s="650">
        <f t="shared" si="191"/>
        <v>0</v>
      </c>
      <c r="ER180" s="650">
        <f t="shared" si="191"/>
        <v>0</v>
      </c>
      <c r="ES180" s="650">
        <f t="shared" si="191"/>
        <v>0</v>
      </c>
      <c r="ET180" s="650">
        <f t="shared" si="191"/>
        <v>0</v>
      </c>
      <c r="EU180" s="650">
        <f t="shared" si="191"/>
        <v>0</v>
      </c>
      <c r="EV180" s="650">
        <f t="shared" si="191"/>
        <v>0</v>
      </c>
      <c r="EW180" s="650">
        <f t="shared" si="191"/>
        <v>0</v>
      </c>
      <c r="EX180" s="650">
        <f t="shared" si="191"/>
        <v>0</v>
      </c>
      <c r="EY180" s="612"/>
      <c r="FB180" s="612"/>
    </row>
    <row r="181" spans="1:158" s="86" customFormat="1" outlineLevel="1">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E181" s="621"/>
      <c r="EY181" s="612"/>
      <c r="FB181" s="612"/>
    </row>
    <row r="182" spans="1:158" s="86" customFormat="1" outlineLevel="1" collapsed="1">
      <c r="A182" s="1022" t="str">
        <f>Constants!$B$304</f>
        <v>Spare 5</v>
      </c>
      <c r="B182" s="1023"/>
      <c r="C182" s="1024"/>
      <c r="D182" s="651">
        <f>IF(AE184=0,0,AE185/AE184)</f>
        <v>0</v>
      </c>
      <c r="E182" s="318"/>
      <c r="F182" s="318"/>
      <c r="G182" s="318"/>
      <c r="H182" s="318"/>
      <c r="I182" s="318"/>
      <c r="J182" s="318"/>
      <c r="K182" s="318"/>
      <c r="L182" s="318"/>
      <c r="M182" s="318"/>
      <c r="N182" s="318"/>
      <c r="O182" s="318"/>
      <c r="P182" s="318"/>
      <c r="Q182" s="318"/>
      <c r="R182" s="318"/>
      <c r="S182" s="318"/>
      <c r="T182" s="318"/>
      <c r="U182" s="318"/>
      <c r="V182" s="318"/>
      <c r="W182" s="318"/>
      <c r="X182" s="318"/>
      <c r="Y182" s="318"/>
      <c r="Z182" s="318"/>
      <c r="AA182" s="318"/>
      <c r="AB182" s="318"/>
      <c r="AC182" s="318"/>
      <c r="AD182" s="625" t="str">
        <f>Constants!$E$304</f>
        <v>Sp_5</v>
      </c>
      <c r="AE182" s="626">
        <f>IF(AE188=0,0,-(1-(AE188/AE185)))</f>
        <v>0</v>
      </c>
      <c r="EY182" s="612"/>
      <c r="EZ182" s="622"/>
      <c r="FB182" s="612"/>
    </row>
    <row r="183" spans="1:158" s="634" customFormat="1" ht="5.0999999999999996" hidden="1" customHeight="1" outlineLevel="2">
      <c r="A183" s="627"/>
      <c r="B183" s="627"/>
      <c r="C183" s="627"/>
      <c r="D183" s="627"/>
      <c r="E183" s="628"/>
      <c r="F183" s="627"/>
      <c r="G183" s="627"/>
      <c r="H183" s="627"/>
      <c r="I183" s="627"/>
      <c r="J183" s="627"/>
      <c r="K183" s="627"/>
      <c r="L183" s="627"/>
      <c r="M183" s="627"/>
      <c r="N183" s="627"/>
      <c r="O183" s="627"/>
      <c r="P183" s="627"/>
      <c r="Q183" s="627"/>
      <c r="R183" s="627"/>
      <c r="S183" s="627"/>
      <c r="T183" s="627"/>
      <c r="U183" s="627"/>
      <c r="V183" s="627"/>
      <c r="W183" s="627"/>
      <c r="X183" s="627"/>
      <c r="Y183" s="627"/>
      <c r="Z183" s="627"/>
      <c r="AA183" s="627"/>
      <c r="AB183" s="629"/>
      <c r="AC183" s="627"/>
      <c r="AD183" s="630"/>
      <c r="AE183" s="631"/>
      <c r="AF183" s="204"/>
      <c r="AG183" s="204"/>
      <c r="AH183" s="204"/>
      <c r="AI183" s="204"/>
      <c r="AJ183" s="204"/>
      <c r="AK183" s="204"/>
      <c r="AL183" s="204"/>
      <c r="AM183" s="204"/>
      <c r="AN183" s="204"/>
      <c r="AO183" s="204"/>
      <c r="AP183" s="204"/>
      <c r="AQ183" s="204"/>
      <c r="AR183" s="204"/>
      <c r="AS183" s="204"/>
      <c r="AT183" s="204"/>
      <c r="AU183" s="204"/>
      <c r="AV183" s="204"/>
      <c r="AW183" s="204"/>
      <c r="AX183" s="204"/>
      <c r="AY183" s="204"/>
      <c r="AZ183" s="204"/>
      <c r="BA183" s="204"/>
      <c r="BB183" s="204"/>
      <c r="BC183" s="204"/>
      <c r="BD183" s="204"/>
      <c r="BE183" s="204"/>
      <c r="BF183" s="204"/>
      <c r="BG183" s="204"/>
      <c r="BH183" s="204"/>
      <c r="BI183" s="204"/>
      <c r="BJ183" s="204"/>
      <c r="BK183" s="204"/>
      <c r="BL183" s="204"/>
      <c r="BM183" s="204"/>
      <c r="BN183" s="204"/>
      <c r="BO183" s="204"/>
      <c r="BP183" s="204"/>
      <c r="BQ183" s="204"/>
      <c r="BR183" s="204"/>
      <c r="BS183" s="204"/>
      <c r="BT183" s="204"/>
      <c r="BU183" s="204"/>
      <c r="BV183" s="204"/>
      <c r="BW183" s="204"/>
      <c r="BX183" s="204"/>
      <c r="BY183" s="204"/>
      <c r="BZ183" s="204"/>
      <c r="CA183" s="204"/>
      <c r="CB183" s="204"/>
      <c r="CC183" s="204"/>
      <c r="CD183" s="204"/>
      <c r="CE183" s="204"/>
      <c r="CF183" s="204"/>
      <c r="CG183" s="204"/>
      <c r="CH183" s="204"/>
      <c r="CI183" s="204"/>
      <c r="CJ183" s="204"/>
      <c r="CK183" s="204"/>
      <c r="CL183" s="204"/>
      <c r="CM183" s="204"/>
      <c r="CN183" s="204"/>
      <c r="CO183" s="204"/>
      <c r="CP183" s="204"/>
      <c r="CQ183" s="204"/>
      <c r="CR183" s="204"/>
      <c r="CS183" s="204"/>
      <c r="CT183" s="204"/>
      <c r="CU183" s="204"/>
      <c r="CV183" s="204"/>
      <c r="CW183" s="204"/>
      <c r="CX183" s="204"/>
      <c r="CY183" s="204"/>
      <c r="CZ183" s="204"/>
      <c r="DA183" s="204"/>
      <c r="DB183" s="204"/>
      <c r="DC183" s="204"/>
      <c r="DD183" s="204"/>
      <c r="DE183" s="204"/>
      <c r="DF183" s="204"/>
      <c r="DG183" s="204"/>
      <c r="DH183" s="204"/>
      <c r="DI183" s="204"/>
      <c r="DJ183" s="204"/>
      <c r="DK183" s="204"/>
      <c r="DL183" s="204"/>
      <c r="DM183" s="204"/>
      <c r="DN183" s="204"/>
      <c r="DO183" s="204"/>
      <c r="DP183" s="204"/>
      <c r="DQ183" s="204"/>
      <c r="DR183" s="204"/>
      <c r="DS183" s="204"/>
      <c r="DT183" s="204"/>
      <c r="DU183" s="204"/>
      <c r="DV183" s="204"/>
      <c r="DW183" s="204"/>
      <c r="DX183" s="204"/>
      <c r="DY183" s="204"/>
      <c r="DZ183" s="204"/>
      <c r="EA183" s="204"/>
      <c r="EB183" s="204"/>
      <c r="EC183" s="204"/>
      <c r="ED183" s="204"/>
      <c r="EE183" s="204"/>
      <c r="EF183" s="204"/>
      <c r="EG183" s="204"/>
      <c r="EH183" s="204"/>
      <c r="EI183" s="204"/>
      <c r="EJ183" s="204"/>
      <c r="EK183" s="204"/>
      <c r="EL183" s="204"/>
      <c r="EM183" s="204"/>
      <c r="EN183" s="204"/>
      <c r="EO183" s="204"/>
      <c r="EP183" s="204"/>
      <c r="EQ183" s="204"/>
      <c r="ER183" s="204"/>
      <c r="ES183" s="204"/>
      <c r="ET183" s="204"/>
      <c r="EU183" s="204"/>
      <c r="EV183" s="204"/>
      <c r="EW183" s="204"/>
      <c r="EX183" s="204"/>
      <c r="EY183" s="632"/>
      <c r="EZ183" s="201"/>
      <c r="FA183" s="201"/>
      <c r="FB183" s="633"/>
    </row>
    <row r="184" spans="1:158" s="86" customFormat="1" ht="12.75" hidden="1" customHeight="1" outlineLevel="2">
      <c r="A184" s="1020">
        <v>15</v>
      </c>
      <c r="B184" s="303"/>
      <c r="C184" s="635" t="str">
        <f>$C$16</f>
        <v>For information:</v>
      </c>
      <c r="D184" s="847" t="str">
        <f>$D$16</f>
        <v>Volume</v>
      </c>
      <c r="E184" s="333"/>
      <c r="F184" s="849"/>
      <c r="G184" s="849"/>
      <c r="H184" s="849"/>
      <c r="I184" s="849"/>
      <c r="J184" s="849"/>
      <c r="K184" s="849"/>
      <c r="L184" s="849"/>
      <c r="M184" s="849"/>
      <c r="N184" s="849"/>
      <c r="O184" s="849"/>
      <c r="P184" s="849"/>
      <c r="Q184" s="849"/>
      <c r="R184" s="849"/>
      <c r="S184" s="849"/>
      <c r="T184" s="849"/>
      <c r="U184" s="849"/>
      <c r="V184" s="850"/>
      <c r="W184" s="849"/>
      <c r="X184" s="849"/>
      <c r="Y184" s="849"/>
      <c r="Z184" s="849"/>
      <c r="AA184" s="849"/>
      <c r="AB184" s="333"/>
      <c r="AC184" s="333"/>
      <c r="AD184" s="528" t="s">
        <v>1828</v>
      </c>
      <c r="AE184" s="304">
        <f>SUM(AF184:EY184)</f>
        <v>66</v>
      </c>
      <c r="AF184" s="297">
        <f>SUMIF(VolList,$AD184,Constants!AF$1150:AF$1165)</f>
        <v>1</v>
      </c>
      <c r="AG184" s="298">
        <f>SUMIF(VolList,$AD184,Constants!AG$1150:AG$1165)</f>
        <v>1</v>
      </c>
      <c r="AH184" s="298">
        <f>SUMIF(VolList,$AD184,Constants!AH$1150:AH$1165)</f>
        <v>1</v>
      </c>
      <c r="AI184" s="298">
        <f>SUMIF(VolList,$AD184,Constants!AI$1150:AI$1165)</f>
        <v>1</v>
      </c>
      <c r="AJ184" s="298">
        <f>SUMIF(VolList,$AD184,Constants!AJ$1150:AJ$1165)</f>
        <v>1</v>
      </c>
      <c r="AK184" s="298">
        <f>SUMIF(VolList,$AD184,Constants!AK$1150:AK$1165)</f>
        <v>1</v>
      </c>
      <c r="AL184" s="298">
        <f>SUMIF(VolList,$AD184,Constants!AL$1150:AL$1165)</f>
        <v>1</v>
      </c>
      <c r="AM184" s="298">
        <f>SUMIF(VolList,$AD184,Constants!AM$1150:AM$1165)</f>
        <v>1</v>
      </c>
      <c r="AN184" s="298">
        <f>SUMIF(VolList,$AD184,Constants!AN$1150:AN$1165)</f>
        <v>1</v>
      </c>
      <c r="AO184" s="298">
        <f>SUMIF(VolList,$AD184,Constants!AO$1150:AO$1165)</f>
        <v>1</v>
      </c>
      <c r="AP184" s="298">
        <f>SUMIF(VolList,$AD184,Constants!AP$1150:AP$1165)</f>
        <v>1</v>
      </c>
      <c r="AQ184" s="298">
        <f>SUMIF(VolList,$AD184,Constants!AQ$1150:AQ$1165)</f>
        <v>1</v>
      </c>
      <c r="AR184" s="298">
        <f>SUMIF(VolList,$AD184,Constants!AR$1150:AR$1165)</f>
        <v>1</v>
      </c>
      <c r="AS184" s="298">
        <f>SUMIF(VolList,$AD184,Constants!AS$1150:AS$1165)</f>
        <v>1</v>
      </c>
      <c r="AT184" s="298">
        <f>SUMIF(VolList,$AD184,Constants!AT$1150:AT$1165)</f>
        <v>1</v>
      </c>
      <c r="AU184" s="298">
        <f>SUMIF(VolList,$AD184,Constants!AU$1150:AU$1165)</f>
        <v>1</v>
      </c>
      <c r="AV184" s="298">
        <f>SUMIF(VolList,$AD184,Constants!AV$1150:AV$1165)</f>
        <v>1</v>
      </c>
      <c r="AW184" s="298">
        <f>SUMIF(VolList,$AD184,Constants!AW$1150:AW$1165)</f>
        <v>1</v>
      </c>
      <c r="AX184" s="298">
        <f>SUMIF(VolList,$AD184,Constants!AX$1150:AX$1165)</f>
        <v>1</v>
      </c>
      <c r="AY184" s="298">
        <f>SUMIF(VolList,$AD184,Constants!AY$1150:AY$1165)</f>
        <v>1</v>
      </c>
      <c r="AZ184" s="298">
        <f>SUMIF(VolList,$AD184,Constants!AZ$1150:AZ$1165)</f>
        <v>1</v>
      </c>
      <c r="BA184" s="298">
        <f>SUMIF(VolList,$AD184,Constants!BA$1150:BA$1165)</f>
        <v>1</v>
      </c>
      <c r="BB184" s="298">
        <f>SUMIF(VolList,$AD184,Constants!BB$1150:BB$1165)</f>
        <v>1</v>
      </c>
      <c r="BC184" s="298">
        <f>SUMIF(VolList,$AD184,Constants!BC$1150:BC$1165)</f>
        <v>1</v>
      </c>
      <c r="BD184" s="298">
        <f>SUMIF(VolList,$AD184,Constants!BD$1150:BD$1165)</f>
        <v>1</v>
      </c>
      <c r="BE184" s="298">
        <f>SUMIF(VolList,$AD184,Constants!BE$1150:BE$1165)</f>
        <v>1</v>
      </c>
      <c r="BF184" s="298">
        <f>SUMIF(VolList,$AD184,Constants!BF$1150:BF$1165)</f>
        <v>1</v>
      </c>
      <c r="BG184" s="298">
        <f>SUMIF(VolList,$AD184,Constants!BG$1150:BG$1165)</f>
        <v>1</v>
      </c>
      <c r="BH184" s="298">
        <f>SUMIF(VolList,$AD184,Constants!BH$1150:BH$1165)</f>
        <v>1</v>
      </c>
      <c r="BI184" s="298">
        <f>SUMIF(VolList,$AD184,Constants!BI$1150:BI$1165)</f>
        <v>1</v>
      </c>
      <c r="BJ184" s="298">
        <f>SUMIF(VolList,$AD184,Constants!BJ$1150:BJ$1165)</f>
        <v>1</v>
      </c>
      <c r="BK184" s="298">
        <f>SUMIF(VolList,$AD184,Constants!BK$1150:BK$1165)</f>
        <v>1</v>
      </c>
      <c r="BL184" s="298">
        <f>SUMIF(VolList,$AD184,Constants!BL$1150:BL$1165)</f>
        <v>1</v>
      </c>
      <c r="BM184" s="298">
        <f>SUMIF(VolList,$AD184,Constants!BM$1150:BM$1165)</f>
        <v>1</v>
      </c>
      <c r="BN184" s="298">
        <f>SUMIF(VolList,$AD184,Constants!BN$1150:BN$1165)</f>
        <v>1</v>
      </c>
      <c r="BO184" s="298">
        <f>SUMIF(VolList,$AD184,Constants!BO$1150:BO$1165)</f>
        <v>1</v>
      </c>
      <c r="BP184" s="298">
        <f>SUMIF(VolList,$AD184,Constants!BP$1150:BP$1165)</f>
        <v>1</v>
      </c>
      <c r="BQ184" s="298">
        <f>SUMIF(VolList,$AD184,Constants!BQ$1150:BQ$1165)</f>
        <v>1</v>
      </c>
      <c r="BR184" s="298">
        <f>SUMIF(VolList,$AD184,Constants!BR$1150:BR$1165)</f>
        <v>1</v>
      </c>
      <c r="BS184" s="298">
        <f>SUMIF(VolList,$AD184,Constants!BS$1150:BS$1165)</f>
        <v>1</v>
      </c>
      <c r="BT184" s="298">
        <f>SUMIF(VolList,$AD184,Constants!BT$1150:BT$1165)</f>
        <v>1</v>
      </c>
      <c r="BU184" s="298">
        <f>SUMIF(VolList,$AD184,Constants!BU$1150:BU$1165)</f>
        <v>1</v>
      </c>
      <c r="BV184" s="298">
        <f>SUMIF(VolList,$AD184,Constants!BV$1150:BV$1165)</f>
        <v>1</v>
      </c>
      <c r="BW184" s="298">
        <f>SUMIF(VolList,$AD184,Constants!BW$1150:BW$1165)</f>
        <v>1</v>
      </c>
      <c r="BX184" s="298">
        <f>SUMIF(VolList,$AD184,Constants!BX$1150:BX$1165)</f>
        <v>1</v>
      </c>
      <c r="BY184" s="298">
        <f>SUMIF(VolList,$AD184,Constants!BY$1150:BY$1165)</f>
        <v>1</v>
      </c>
      <c r="BZ184" s="298">
        <f>SUMIF(VolList,$AD184,Constants!BZ$1150:BZ$1165)</f>
        <v>1</v>
      </c>
      <c r="CA184" s="298">
        <f>SUMIF(VolList,$AD184,Constants!CA$1150:CA$1165)</f>
        <v>1</v>
      </c>
      <c r="CB184" s="298">
        <f>SUMIF(VolList,$AD184,Constants!CB$1150:CB$1165)</f>
        <v>1</v>
      </c>
      <c r="CC184" s="298">
        <f>SUMIF(VolList,$AD184,Constants!CC$1150:CC$1165)</f>
        <v>1</v>
      </c>
      <c r="CD184" s="298">
        <f>SUMIF(VolList,$AD184,Constants!CD$1150:CD$1165)</f>
        <v>1</v>
      </c>
      <c r="CE184" s="298">
        <f>SUMIF(VolList,$AD184,Constants!CE$1150:CE$1165)</f>
        <v>1</v>
      </c>
      <c r="CF184" s="298">
        <f>SUMIF(VolList,$AD184,Constants!CF$1150:CF$1165)</f>
        <v>1</v>
      </c>
      <c r="CG184" s="298">
        <f>SUMIF(VolList,$AD184,Constants!CG$1150:CG$1165)</f>
        <v>1</v>
      </c>
      <c r="CH184" s="298">
        <f>SUMIF(VolList,$AD184,Constants!CH$1150:CH$1165)</f>
        <v>1</v>
      </c>
      <c r="CI184" s="298">
        <f>SUMIF(VolList,$AD184,Constants!CI$1150:CI$1165)</f>
        <v>1</v>
      </c>
      <c r="CJ184" s="298">
        <f>SUMIF(VolList,$AD184,Constants!CJ$1150:CJ$1165)</f>
        <v>1</v>
      </c>
      <c r="CK184" s="298">
        <f>SUMIF(VolList,$AD184,Constants!CK$1150:CK$1165)</f>
        <v>1</v>
      </c>
      <c r="CL184" s="298">
        <f>SUMIF(VolList,$AD184,Constants!CL$1150:CL$1165)</f>
        <v>1</v>
      </c>
      <c r="CM184" s="298">
        <f>SUMIF(VolList,$AD184,Constants!CM$1150:CM$1165)</f>
        <v>1</v>
      </c>
      <c r="CN184" s="298">
        <f>SUMIF(VolList,$AD184,Constants!CN$1150:CN$1165)</f>
        <v>1</v>
      </c>
      <c r="CO184" s="298">
        <f>SUMIF(VolList,$AD184,Constants!CO$1150:CO$1165)</f>
        <v>1</v>
      </c>
      <c r="CP184" s="298">
        <f>SUMIF(VolList,$AD184,Constants!CP$1150:CP$1165)</f>
        <v>1</v>
      </c>
      <c r="CQ184" s="298">
        <f>SUMIF(VolList,$AD184,Constants!CQ$1150:CQ$1165)</f>
        <v>1</v>
      </c>
      <c r="CR184" s="298">
        <f>SUMIF(VolList,$AD184,Constants!CR$1150:CR$1165)</f>
        <v>1</v>
      </c>
      <c r="CS184" s="298">
        <f>SUMIF(VolList,$AD184,Constants!CS$1150:CS$1165)</f>
        <v>1</v>
      </c>
      <c r="CT184" s="298">
        <f>SUMIF(VolList,$AD184,Constants!CT$1150:CT$1165)</f>
        <v>0</v>
      </c>
      <c r="CU184" s="298">
        <f>SUMIF(VolList,$AD184,Constants!CU$1150:CU$1165)</f>
        <v>0</v>
      </c>
      <c r="CV184" s="298">
        <f>SUMIF(VolList,$AD184,Constants!CV$1150:CV$1165)</f>
        <v>0</v>
      </c>
      <c r="CW184" s="298">
        <f>SUMIF(VolList,$AD184,Constants!CW$1150:CW$1165)</f>
        <v>0</v>
      </c>
      <c r="CX184" s="298">
        <f>SUMIF(VolList,$AD184,Constants!CX$1150:CX$1165)</f>
        <v>0</v>
      </c>
      <c r="CY184" s="298">
        <f>SUMIF(VolList,$AD184,Constants!CY$1150:CY$1165)</f>
        <v>0</v>
      </c>
      <c r="CZ184" s="298">
        <f>SUMIF(VolList,$AD184,Constants!CZ$1150:CZ$1165)</f>
        <v>0</v>
      </c>
      <c r="DA184" s="298">
        <f>SUMIF(VolList,$AD184,Constants!DA$1150:DA$1165)</f>
        <v>0</v>
      </c>
      <c r="DB184" s="298">
        <f>SUMIF(VolList,$AD184,Constants!DB$1150:DB$1165)</f>
        <v>0</v>
      </c>
      <c r="DC184" s="298">
        <f>SUMIF(VolList,$AD184,Constants!DC$1150:DC$1165)</f>
        <v>0</v>
      </c>
      <c r="DD184" s="298">
        <f>SUMIF(VolList,$AD184,Constants!DD$1150:DD$1165)</f>
        <v>0</v>
      </c>
      <c r="DE184" s="298">
        <f>SUMIF(VolList,$AD184,Constants!DE$1150:DE$1165)</f>
        <v>0</v>
      </c>
      <c r="DF184" s="298">
        <f>SUMIF(VolList,$AD184,Constants!DF$1150:DF$1165)</f>
        <v>0</v>
      </c>
      <c r="DG184" s="298">
        <f>SUMIF(VolList,$AD184,Constants!DG$1150:DG$1165)</f>
        <v>0</v>
      </c>
      <c r="DH184" s="298">
        <f>SUMIF(VolList,$AD184,Constants!DH$1150:DH$1165)</f>
        <v>0</v>
      </c>
      <c r="DI184" s="298">
        <f>SUMIF(VolList,$AD184,Constants!DI$1150:DI$1165)</f>
        <v>0</v>
      </c>
      <c r="DJ184" s="298">
        <f>SUMIF(VolList,$AD184,Constants!DJ$1150:DJ$1165)</f>
        <v>0</v>
      </c>
      <c r="DK184" s="298">
        <f>SUMIF(VolList,$AD184,Constants!DK$1150:DK$1165)</f>
        <v>0</v>
      </c>
      <c r="DL184" s="298">
        <f>SUMIF(VolList,$AD184,Constants!DL$1150:DL$1165)</f>
        <v>0</v>
      </c>
      <c r="DM184" s="298">
        <f>SUMIF(VolList,$AD184,Constants!DM$1150:DM$1165)</f>
        <v>0</v>
      </c>
      <c r="DN184" s="298">
        <f>SUMIF(VolList,$AD184,Constants!DN$1150:DN$1165)</f>
        <v>0</v>
      </c>
      <c r="DO184" s="298">
        <f>SUMIF(VolList,$AD184,Constants!DO$1150:DO$1165)</f>
        <v>0</v>
      </c>
      <c r="DP184" s="298">
        <f>SUMIF(VolList,$AD184,Constants!DP$1150:DP$1165)</f>
        <v>0</v>
      </c>
      <c r="DQ184" s="298">
        <f>SUMIF(VolList,$AD184,Constants!DQ$1150:DQ$1165)</f>
        <v>0</v>
      </c>
      <c r="DR184" s="298">
        <f>SUMIF(VolList,$AD184,Constants!DR$1150:DR$1165)</f>
        <v>0</v>
      </c>
      <c r="DS184" s="298">
        <f>SUMIF(VolList,$AD184,Constants!DS$1150:DS$1165)</f>
        <v>0</v>
      </c>
      <c r="DT184" s="298">
        <f>SUMIF(VolList,$AD184,Constants!DT$1150:DT$1165)</f>
        <v>0</v>
      </c>
      <c r="DU184" s="298">
        <f>SUMIF(VolList,$AD184,Constants!DU$1150:DU$1165)</f>
        <v>0</v>
      </c>
      <c r="DV184" s="298">
        <f>SUMIF(VolList,$AD184,Constants!DV$1150:DV$1165)</f>
        <v>0</v>
      </c>
      <c r="DW184" s="298">
        <f>SUMIF(VolList,$AD184,Constants!DW$1150:DW$1165)</f>
        <v>0</v>
      </c>
      <c r="DX184" s="298">
        <f>SUMIF(VolList,$AD184,Constants!DX$1150:DX$1165)</f>
        <v>0</v>
      </c>
      <c r="DY184" s="298">
        <f>SUMIF(VolList,$AD184,Constants!DY$1150:DY$1165)</f>
        <v>0</v>
      </c>
      <c r="DZ184" s="298">
        <f>SUMIF(VolList,$AD184,Constants!DZ$1150:DZ$1165)</f>
        <v>0</v>
      </c>
      <c r="EA184" s="298">
        <f>SUMIF(VolList,$AD184,Constants!EA$1150:EA$1165)</f>
        <v>0</v>
      </c>
      <c r="EB184" s="298">
        <f>SUMIF(VolList,$AD184,Constants!EB$1150:EB$1165)</f>
        <v>0</v>
      </c>
      <c r="EC184" s="298">
        <f>SUMIF(VolList,$AD184,Constants!EC$1150:EC$1165)</f>
        <v>0</v>
      </c>
      <c r="ED184" s="298">
        <f>SUMIF(VolList,$AD184,Constants!ED$1150:ED$1165)</f>
        <v>0</v>
      </c>
      <c r="EE184" s="298">
        <f>SUMIF(VolList,$AD184,Constants!EE$1150:EE$1165)</f>
        <v>0</v>
      </c>
      <c r="EF184" s="298">
        <f>SUMIF(VolList,$AD184,Constants!EF$1150:EF$1165)</f>
        <v>0</v>
      </c>
      <c r="EG184" s="298">
        <f>SUMIF(VolList,$AD184,Constants!EG$1150:EG$1165)</f>
        <v>0</v>
      </c>
      <c r="EH184" s="298">
        <f>SUMIF(VolList,$AD184,Constants!EH$1150:EH$1165)</f>
        <v>0</v>
      </c>
      <c r="EI184" s="298">
        <f>SUMIF(VolList,$AD184,Constants!EI$1150:EI$1165)</f>
        <v>0</v>
      </c>
      <c r="EJ184" s="298">
        <f>SUMIF(VolList,$AD184,Constants!EJ$1150:EJ$1165)</f>
        <v>0</v>
      </c>
      <c r="EK184" s="298">
        <f>SUMIF(VolList,$AD184,Constants!EK$1150:EK$1165)</f>
        <v>0</v>
      </c>
      <c r="EL184" s="298">
        <f>SUMIF(VolList,$AD184,Constants!EL$1150:EL$1165)</f>
        <v>0</v>
      </c>
      <c r="EM184" s="298">
        <f>SUMIF(VolList,$AD184,Constants!EM$1150:EM$1165)</f>
        <v>0</v>
      </c>
      <c r="EN184" s="298">
        <f>SUMIF(VolList,$AD184,Constants!EN$1150:EN$1165)</f>
        <v>0</v>
      </c>
      <c r="EO184" s="298">
        <f>SUMIF(VolList,$AD184,Constants!EO$1150:EO$1165)</f>
        <v>0</v>
      </c>
      <c r="EP184" s="298">
        <f>SUMIF(VolList,$AD184,Constants!EP$1150:EP$1165)</f>
        <v>0</v>
      </c>
      <c r="EQ184" s="298">
        <f>SUMIF(VolList,$AD184,Constants!EQ$1150:EQ$1165)</f>
        <v>0</v>
      </c>
      <c r="ER184" s="298">
        <f>SUMIF(VolList,$AD184,Constants!ER$1150:ER$1165)</f>
        <v>0</v>
      </c>
      <c r="ES184" s="298">
        <f>SUMIF(VolList,$AD184,Constants!ES$1150:ES$1165)</f>
        <v>0</v>
      </c>
      <c r="ET184" s="298">
        <f>SUMIF(VolList,$AD184,Constants!ET$1150:ET$1165)</f>
        <v>0</v>
      </c>
      <c r="EU184" s="298">
        <f>SUMIF(VolList,$AD184,Constants!EU$1150:EU$1165)</f>
        <v>0</v>
      </c>
      <c r="EV184" s="298">
        <f>SUMIF(VolList,$AD184,Constants!EV$1150:EV$1165)</f>
        <v>0</v>
      </c>
      <c r="EW184" s="298">
        <f>SUMIF(VolList,$AD184,Constants!EW$1150:EW$1165)</f>
        <v>0</v>
      </c>
      <c r="EX184" s="298">
        <f>SUMIF(VolList,$AD184,Constants!EX$1150:EX$1165)</f>
        <v>0</v>
      </c>
      <c r="EY184" s="612"/>
      <c r="FB184" s="612"/>
    </row>
    <row r="185" spans="1:158" s="86" customFormat="1" ht="12.75" hidden="1" customHeight="1" outlineLevel="2">
      <c r="A185" s="1021"/>
      <c r="B185" s="303"/>
      <c r="C185" s="636"/>
      <c r="D185" s="680"/>
      <c r="E185" s="303"/>
      <c r="F185" s="851"/>
      <c r="G185" s="851"/>
      <c r="H185" s="851"/>
      <c r="I185" s="851"/>
      <c r="J185" s="851"/>
      <c r="K185" s="851"/>
      <c r="L185" s="851"/>
      <c r="M185" s="851"/>
      <c r="N185" s="851"/>
      <c r="O185" s="851"/>
      <c r="P185" s="851"/>
      <c r="Q185" s="851"/>
      <c r="R185" s="851"/>
      <c r="S185" s="851"/>
      <c r="T185" s="851"/>
      <c r="U185" s="851"/>
      <c r="V185" s="852"/>
      <c r="W185" s="851"/>
      <c r="X185" s="851"/>
      <c r="Y185" s="851"/>
      <c r="Z185" s="851"/>
      <c r="AA185" s="851"/>
      <c r="AB185" s="303"/>
      <c r="AC185" s="303"/>
      <c r="AD185" s="681" t="str">
        <f>$AD$17</f>
        <v>Cost Plus</v>
      </c>
      <c r="AE185" s="304">
        <f>SUM(AF185:EY185)</f>
        <v>0</v>
      </c>
      <c r="AF185" s="637">
        <f>SUMIF('Cost Plus'!$V$14:$V$114,$AD182,'Cost Plus'!AF$14:AF$114)</f>
        <v>0</v>
      </c>
      <c r="AG185" s="300">
        <f>SUMIF('Cost Plus'!$V$14:$V$114,$AD182,'Cost Plus'!AG$14:AG$114)</f>
        <v>0</v>
      </c>
      <c r="AH185" s="300">
        <f>SUMIF('Cost Plus'!$V$14:$V$114,$AD182,'Cost Plus'!AH$14:AH$114)</f>
        <v>0</v>
      </c>
      <c r="AI185" s="300">
        <f>SUMIF('Cost Plus'!$V$14:$V$114,$AD182,'Cost Plus'!AI$14:AI$114)</f>
        <v>0</v>
      </c>
      <c r="AJ185" s="300">
        <f>SUMIF('Cost Plus'!$V$14:$V$114,$AD182,'Cost Plus'!AJ$14:AJ$114)</f>
        <v>0</v>
      </c>
      <c r="AK185" s="300">
        <f>SUMIF('Cost Plus'!$V$14:$V$114,$AD182,'Cost Plus'!AK$14:AK$114)</f>
        <v>0</v>
      </c>
      <c r="AL185" s="300">
        <f>SUMIF('Cost Plus'!$V$14:$V$114,$AD182,'Cost Plus'!AL$14:AL$114)</f>
        <v>0</v>
      </c>
      <c r="AM185" s="300">
        <f>SUMIF('Cost Plus'!$V$14:$V$114,$AD182,'Cost Plus'!AM$14:AM$114)</f>
        <v>0</v>
      </c>
      <c r="AN185" s="300">
        <f>SUMIF('Cost Plus'!$V$14:$V$114,$AD182,'Cost Plus'!AN$14:AN$114)</f>
        <v>0</v>
      </c>
      <c r="AO185" s="300">
        <f>SUMIF('Cost Plus'!$V$14:$V$114,$AD182,'Cost Plus'!AO$14:AO$114)</f>
        <v>0</v>
      </c>
      <c r="AP185" s="300">
        <f>SUMIF('Cost Plus'!$V$14:$V$114,$AD182,'Cost Plus'!AP$14:AP$114)</f>
        <v>0</v>
      </c>
      <c r="AQ185" s="300">
        <f>SUMIF('Cost Plus'!$V$14:$V$114,$AD182,'Cost Plus'!AQ$14:AQ$114)</f>
        <v>0</v>
      </c>
      <c r="AR185" s="300">
        <f>SUMIF('Cost Plus'!$V$14:$V$114,$AD182,'Cost Plus'!AR$14:AR$114)</f>
        <v>0</v>
      </c>
      <c r="AS185" s="300">
        <f>SUMIF('Cost Plus'!$V$14:$V$114,$AD182,'Cost Plus'!AS$14:AS$114)</f>
        <v>0</v>
      </c>
      <c r="AT185" s="300">
        <f>SUMIF('Cost Plus'!$V$14:$V$114,$AD182,'Cost Plus'!AT$14:AT$114)</f>
        <v>0</v>
      </c>
      <c r="AU185" s="300">
        <f>SUMIF('Cost Plus'!$V$14:$V$114,$AD182,'Cost Plus'!AU$14:AU$114)</f>
        <v>0</v>
      </c>
      <c r="AV185" s="300">
        <f>SUMIF('Cost Plus'!$V$14:$V$114,$AD182,'Cost Plus'!AV$14:AV$114)</f>
        <v>0</v>
      </c>
      <c r="AW185" s="300">
        <f>SUMIF('Cost Plus'!$V$14:$V$114,$AD182,'Cost Plus'!AW$14:AW$114)</f>
        <v>0</v>
      </c>
      <c r="AX185" s="300">
        <f>SUMIF('Cost Plus'!$V$14:$V$114,$AD182,'Cost Plus'!AX$14:AX$114)</f>
        <v>0</v>
      </c>
      <c r="AY185" s="300">
        <f>SUMIF('Cost Plus'!$V$14:$V$114,$AD182,'Cost Plus'!AY$14:AY$114)</f>
        <v>0</v>
      </c>
      <c r="AZ185" s="300">
        <f>SUMIF('Cost Plus'!$V$14:$V$114,$AD182,'Cost Plus'!AZ$14:AZ$114)</f>
        <v>0</v>
      </c>
      <c r="BA185" s="300">
        <f>SUMIF('Cost Plus'!$V$14:$V$114,$AD182,'Cost Plus'!BA$14:BA$114)</f>
        <v>0</v>
      </c>
      <c r="BB185" s="300">
        <f>SUMIF('Cost Plus'!$V$14:$V$114,$AD182,'Cost Plus'!BB$14:BB$114)</f>
        <v>0</v>
      </c>
      <c r="BC185" s="300">
        <f>SUMIF('Cost Plus'!$V$14:$V$114,$AD182,'Cost Plus'!BC$14:BC$114)</f>
        <v>0</v>
      </c>
      <c r="BD185" s="300">
        <f>SUMIF('Cost Plus'!$V$14:$V$114,$AD182,'Cost Plus'!BD$14:BD$114)</f>
        <v>0</v>
      </c>
      <c r="BE185" s="300">
        <f>SUMIF('Cost Plus'!$V$14:$V$114,$AD182,'Cost Plus'!BE$14:BE$114)</f>
        <v>0</v>
      </c>
      <c r="BF185" s="300">
        <f>SUMIF('Cost Plus'!$V$14:$V$114,$AD182,'Cost Plus'!BF$14:BF$114)</f>
        <v>0</v>
      </c>
      <c r="BG185" s="300">
        <f>SUMIF('Cost Plus'!$V$14:$V$114,$AD182,'Cost Plus'!BG$14:BG$114)</f>
        <v>0</v>
      </c>
      <c r="BH185" s="300">
        <f>SUMIF('Cost Plus'!$V$14:$V$114,$AD182,'Cost Plus'!BH$14:BH$114)</f>
        <v>0</v>
      </c>
      <c r="BI185" s="300">
        <f>SUMIF('Cost Plus'!$V$14:$V$114,$AD182,'Cost Plus'!BI$14:BI$114)</f>
        <v>0</v>
      </c>
      <c r="BJ185" s="300">
        <f>SUMIF('Cost Plus'!$V$14:$V$114,$AD182,'Cost Plus'!BJ$14:BJ$114)</f>
        <v>0</v>
      </c>
      <c r="BK185" s="300">
        <f>SUMIF('Cost Plus'!$V$14:$V$114,$AD182,'Cost Plus'!BK$14:BK$114)</f>
        <v>0</v>
      </c>
      <c r="BL185" s="300">
        <f>SUMIF('Cost Plus'!$V$14:$V$114,$AD182,'Cost Plus'!BL$14:BL$114)</f>
        <v>0</v>
      </c>
      <c r="BM185" s="300">
        <f>SUMIF('Cost Plus'!$V$14:$V$114,$AD182,'Cost Plus'!BM$14:BM$114)</f>
        <v>0</v>
      </c>
      <c r="BN185" s="300">
        <f>SUMIF('Cost Plus'!$V$14:$V$114,$AD182,'Cost Plus'!BN$14:BN$114)</f>
        <v>0</v>
      </c>
      <c r="BO185" s="300">
        <f>SUMIF('Cost Plus'!$V$14:$V$114,$AD182,'Cost Plus'!BO$14:BO$114)</f>
        <v>0</v>
      </c>
      <c r="BP185" s="300">
        <f>SUMIF('Cost Plus'!$V$14:$V$114,$AD182,'Cost Plus'!BP$14:BP$114)</f>
        <v>0</v>
      </c>
      <c r="BQ185" s="300">
        <f>SUMIF('Cost Plus'!$V$14:$V$114,$AD182,'Cost Plus'!BQ$14:BQ$114)</f>
        <v>0</v>
      </c>
      <c r="BR185" s="300">
        <f>SUMIF('Cost Plus'!$V$14:$V$114,$AD182,'Cost Plus'!BR$14:BR$114)</f>
        <v>0</v>
      </c>
      <c r="BS185" s="300">
        <f>SUMIF('Cost Plus'!$V$14:$V$114,$AD182,'Cost Plus'!BS$14:BS$114)</f>
        <v>0</v>
      </c>
      <c r="BT185" s="300">
        <f>SUMIF('Cost Plus'!$V$14:$V$114,$AD182,'Cost Plus'!BT$14:BT$114)</f>
        <v>0</v>
      </c>
      <c r="BU185" s="300">
        <f>SUMIF('Cost Plus'!$V$14:$V$114,$AD182,'Cost Plus'!BU$14:BU$114)</f>
        <v>0</v>
      </c>
      <c r="BV185" s="300">
        <f>SUMIF('Cost Plus'!$V$14:$V$114,$AD182,'Cost Plus'!BV$14:BV$114)</f>
        <v>0</v>
      </c>
      <c r="BW185" s="300">
        <f>SUMIF('Cost Plus'!$V$14:$V$114,$AD182,'Cost Plus'!BW$14:BW$114)</f>
        <v>0</v>
      </c>
      <c r="BX185" s="300">
        <f>SUMIF('Cost Plus'!$V$14:$V$114,$AD182,'Cost Plus'!BX$14:BX$114)</f>
        <v>0</v>
      </c>
      <c r="BY185" s="300">
        <f>SUMIF('Cost Plus'!$V$14:$V$114,$AD182,'Cost Plus'!BY$14:BY$114)</f>
        <v>0</v>
      </c>
      <c r="BZ185" s="300">
        <f>SUMIF('Cost Plus'!$V$14:$V$114,$AD182,'Cost Plus'!BZ$14:BZ$114)</f>
        <v>0</v>
      </c>
      <c r="CA185" s="300">
        <f>SUMIF('Cost Plus'!$V$14:$V$114,$AD182,'Cost Plus'!CA$14:CA$114)</f>
        <v>0</v>
      </c>
      <c r="CB185" s="300">
        <f>SUMIF('Cost Plus'!$V$14:$V$114,$AD182,'Cost Plus'!CB$14:CB$114)</f>
        <v>0</v>
      </c>
      <c r="CC185" s="300">
        <f>SUMIF('Cost Plus'!$V$14:$V$114,$AD182,'Cost Plus'!CC$14:CC$114)</f>
        <v>0</v>
      </c>
      <c r="CD185" s="300">
        <f>SUMIF('Cost Plus'!$V$14:$V$114,$AD182,'Cost Plus'!CD$14:CD$114)</f>
        <v>0</v>
      </c>
      <c r="CE185" s="300">
        <f>SUMIF('Cost Plus'!$V$14:$V$114,$AD182,'Cost Plus'!CE$14:CE$114)</f>
        <v>0</v>
      </c>
      <c r="CF185" s="300">
        <f>SUMIF('Cost Plus'!$V$14:$V$114,$AD182,'Cost Plus'!CF$14:CF$114)</f>
        <v>0</v>
      </c>
      <c r="CG185" s="300">
        <f>SUMIF('Cost Plus'!$V$14:$V$114,$AD182,'Cost Plus'!CG$14:CG$114)</f>
        <v>0</v>
      </c>
      <c r="CH185" s="300">
        <f>SUMIF('Cost Plus'!$V$14:$V$114,$AD182,'Cost Plus'!CH$14:CH$114)</f>
        <v>0</v>
      </c>
      <c r="CI185" s="300">
        <f>SUMIF('Cost Plus'!$V$14:$V$114,$AD182,'Cost Plus'!CI$14:CI$114)</f>
        <v>0</v>
      </c>
      <c r="CJ185" s="300">
        <f>SUMIF('Cost Plus'!$V$14:$V$114,$AD182,'Cost Plus'!CJ$14:CJ$114)</f>
        <v>0</v>
      </c>
      <c r="CK185" s="300">
        <f>SUMIF('Cost Plus'!$V$14:$V$114,$AD182,'Cost Plus'!CK$14:CK$114)</f>
        <v>0</v>
      </c>
      <c r="CL185" s="300">
        <f>SUMIF('Cost Plus'!$V$14:$V$114,$AD182,'Cost Plus'!CL$14:CL$114)</f>
        <v>0</v>
      </c>
      <c r="CM185" s="300">
        <f>SUMIF('Cost Plus'!$V$14:$V$114,$AD182,'Cost Plus'!CM$14:CM$114)</f>
        <v>0</v>
      </c>
      <c r="CN185" s="300">
        <f>SUMIF('Cost Plus'!$V$14:$V$114,$AD182,'Cost Plus'!CN$14:CN$114)</f>
        <v>0</v>
      </c>
      <c r="CO185" s="300">
        <f>SUMIF('Cost Plus'!$V$14:$V$114,$AD182,'Cost Plus'!CO$14:CO$114)</f>
        <v>0</v>
      </c>
      <c r="CP185" s="300">
        <f>SUMIF('Cost Plus'!$V$14:$V$114,$AD182,'Cost Plus'!CP$14:CP$114)</f>
        <v>0</v>
      </c>
      <c r="CQ185" s="300">
        <f>SUMIF('Cost Plus'!$V$14:$V$114,$AD182,'Cost Plus'!CQ$14:CQ$114)</f>
        <v>0</v>
      </c>
      <c r="CR185" s="300">
        <f>SUMIF('Cost Plus'!$V$14:$V$114,$AD182,'Cost Plus'!CR$14:CR$114)</f>
        <v>0</v>
      </c>
      <c r="CS185" s="300">
        <f>SUMIF('Cost Plus'!$V$14:$V$114,$AD182,'Cost Plus'!CS$14:CS$114)</f>
        <v>0</v>
      </c>
      <c r="CT185" s="300">
        <f>SUMIF('Cost Plus'!$V$14:$V$114,$AD182,'Cost Plus'!CT$14:CT$114)</f>
        <v>0</v>
      </c>
      <c r="CU185" s="300">
        <f>SUMIF('Cost Plus'!$V$14:$V$114,$AD182,'Cost Plus'!CU$14:CU$114)</f>
        <v>0</v>
      </c>
      <c r="CV185" s="300">
        <f>SUMIF('Cost Plus'!$V$14:$V$114,$AD182,'Cost Plus'!CV$14:CV$114)</f>
        <v>0</v>
      </c>
      <c r="CW185" s="300">
        <f>SUMIF('Cost Plus'!$V$14:$V$114,$AD182,'Cost Plus'!CW$14:CW$114)</f>
        <v>0</v>
      </c>
      <c r="CX185" s="300">
        <f>SUMIF('Cost Plus'!$V$14:$V$114,$AD182,'Cost Plus'!CX$14:CX$114)</f>
        <v>0</v>
      </c>
      <c r="CY185" s="300">
        <f>SUMIF('Cost Plus'!$V$14:$V$114,$AD182,'Cost Plus'!CY$14:CY$114)</f>
        <v>0</v>
      </c>
      <c r="CZ185" s="300">
        <f>SUMIF('Cost Plus'!$V$14:$V$114,$AD182,'Cost Plus'!CZ$14:CZ$114)</f>
        <v>0</v>
      </c>
      <c r="DA185" s="300">
        <f>SUMIF('Cost Plus'!$V$14:$V$114,$AD182,'Cost Plus'!DA$14:DA$114)</f>
        <v>0</v>
      </c>
      <c r="DB185" s="300">
        <f>SUMIF('Cost Plus'!$V$14:$V$114,$AD182,'Cost Plus'!DB$14:DB$114)</f>
        <v>0</v>
      </c>
      <c r="DC185" s="300">
        <f>SUMIF('Cost Plus'!$V$14:$V$114,$AD182,'Cost Plus'!DC$14:DC$114)</f>
        <v>0</v>
      </c>
      <c r="DD185" s="300">
        <f>SUMIF('Cost Plus'!$V$14:$V$114,$AD182,'Cost Plus'!DD$14:DD$114)</f>
        <v>0</v>
      </c>
      <c r="DE185" s="300">
        <f>SUMIF('Cost Plus'!$V$14:$V$114,$AD182,'Cost Plus'!DE$14:DE$114)</f>
        <v>0</v>
      </c>
      <c r="DF185" s="300">
        <f>SUMIF('Cost Plus'!$V$14:$V$114,$AD182,'Cost Plus'!DF$14:DF$114)</f>
        <v>0</v>
      </c>
      <c r="DG185" s="300">
        <f>SUMIF('Cost Plus'!$V$14:$V$114,$AD182,'Cost Plus'!DG$14:DG$114)</f>
        <v>0</v>
      </c>
      <c r="DH185" s="300">
        <f>SUMIF('Cost Plus'!$V$14:$V$114,$AD182,'Cost Plus'!DH$14:DH$114)</f>
        <v>0</v>
      </c>
      <c r="DI185" s="300">
        <f>SUMIF('Cost Plus'!$V$14:$V$114,$AD182,'Cost Plus'!DI$14:DI$114)</f>
        <v>0</v>
      </c>
      <c r="DJ185" s="300">
        <f>SUMIF('Cost Plus'!$V$14:$V$114,$AD182,'Cost Plus'!DJ$14:DJ$114)</f>
        <v>0</v>
      </c>
      <c r="DK185" s="300">
        <f>SUMIF('Cost Plus'!$V$14:$V$114,$AD182,'Cost Plus'!DK$14:DK$114)</f>
        <v>0</v>
      </c>
      <c r="DL185" s="300">
        <f>SUMIF('Cost Plus'!$V$14:$V$114,$AD182,'Cost Plus'!DL$14:DL$114)</f>
        <v>0</v>
      </c>
      <c r="DM185" s="300">
        <f>SUMIF('Cost Plus'!$V$14:$V$114,$AD182,'Cost Plus'!DM$14:DM$114)</f>
        <v>0</v>
      </c>
      <c r="DN185" s="300">
        <f>SUMIF('Cost Plus'!$V$14:$V$114,$AD182,'Cost Plus'!DN$14:DN$114)</f>
        <v>0</v>
      </c>
      <c r="DO185" s="300">
        <f>SUMIF('Cost Plus'!$V$14:$V$114,$AD182,'Cost Plus'!DO$14:DO$114)</f>
        <v>0</v>
      </c>
      <c r="DP185" s="300">
        <f>SUMIF('Cost Plus'!$V$14:$V$114,$AD182,'Cost Plus'!DP$14:DP$114)</f>
        <v>0</v>
      </c>
      <c r="DQ185" s="300">
        <f>SUMIF('Cost Plus'!$V$14:$V$114,$AD182,'Cost Plus'!DQ$14:DQ$114)</f>
        <v>0</v>
      </c>
      <c r="DR185" s="300">
        <f>SUMIF('Cost Plus'!$V$14:$V$114,$AD182,'Cost Plus'!DR$14:DR$114)</f>
        <v>0</v>
      </c>
      <c r="DS185" s="300">
        <f>SUMIF('Cost Plus'!$V$14:$V$114,$AD182,'Cost Plus'!DS$14:DS$114)</f>
        <v>0</v>
      </c>
      <c r="DT185" s="300">
        <f>SUMIF('Cost Plus'!$V$14:$V$114,$AD182,'Cost Plus'!DT$14:DT$114)</f>
        <v>0</v>
      </c>
      <c r="DU185" s="300">
        <f>SUMIF('Cost Plus'!$V$14:$V$114,$AD182,'Cost Plus'!DU$14:DU$114)</f>
        <v>0</v>
      </c>
      <c r="DV185" s="300">
        <f>SUMIF('Cost Plus'!$V$14:$V$114,$AD182,'Cost Plus'!DV$14:DV$114)</f>
        <v>0</v>
      </c>
      <c r="DW185" s="300">
        <f>SUMIF('Cost Plus'!$V$14:$V$114,$AD182,'Cost Plus'!DW$14:DW$114)</f>
        <v>0</v>
      </c>
      <c r="DX185" s="300">
        <f>SUMIF('Cost Plus'!$V$14:$V$114,$AD182,'Cost Plus'!DX$14:DX$114)</f>
        <v>0</v>
      </c>
      <c r="DY185" s="300">
        <f>SUMIF('Cost Plus'!$V$14:$V$114,$AD182,'Cost Plus'!DY$14:DY$114)</f>
        <v>0</v>
      </c>
      <c r="DZ185" s="300">
        <f>SUMIF('Cost Plus'!$V$14:$V$114,$AD182,'Cost Plus'!DZ$14:DZ$114)</f>
        <v>0</v>
      </c>
      <c r="EA185" s="300">
        <f>SUMIF('Cost Plus'!$V$14:$V$114,$AD182,'Cost Plus'!EA$14:EA$114)</f>
        <v>0</v>
      </c>
      <c r="EB185" s="300">
        <f>SUMIF('Cost Plus'!$V$14:$V$114,$AD182,'Cost Plus'!EB$14:EB$114)</f>
        <v>0</v>
      </c>
      <c r="EC185" s="300">
        <f>SUMIF('Cost Plus'!$V$14:$V$114,$AD182,'Cost Plus'!EC$14:EC$114)</f>
        <v>0</v>
      </c>
      <c r="ED185" s="300">
        <f>SUMIF('Cost Plus'!$V$14:$V$114,$AD182,'Cost Plus'!ED$14:ED$114)</f>
        <v>0</v>
      </c>
      <c r="EE185" s="300">
        <f>SUMIF('Cost Plus'!$V$14:$V$114,$AD182,'Cost Plus'!EE$14:EE$114)</f>
        <v>0</v>
      </c>
      <c r="EF185" s="300">
        <f>SUMIF('Cost Plus'!$V$14:$V$114,$AD182,'Cost Plus'!EF$14:EF$114)</f>
        <v>0</v>
      </c>
      <c r="EG185" s="300">
        <f>SUMIF('Cost Plus'!$V$14:$V$114,$AD182,'Cost Plus'!EG$14:EG$114)</f>
        <v>0</v>
      </c>
      <c r="EH185" s="300">
        <f>SUMIF('Cost Plus'!$V$14:$V$114,$AD182,'Cost Plus'!EH$14:EH$114)</f>
        <v>0</v>
      </c>
      <c r="EI185" s="300">
        <f>SUMIF('Cost Plus'!$V$14:$V$114,$AD182,'Cost Plus'!EI$14:EI$114)</f>
        <v>0</v>
      </c>
      <c r="EJ185" s="300">
        <f>SUMIF('Cost Plus'!$V$14:$V$114,$AD182,'Cost Plus'!EJ$14:EJ$114)</f>
        <v>0</v>
      </c>
      <c r="EK185" s="300">
        <f>SUMIF('Cost Plus'!$V$14:$V$114,$AD182,'Cost Plus'!EK$14:EK$114)</f>
        <v>0</v>
      </c>
      <c r="EL185" s="300">
        <f>SUMIF('Cost Plus'!$V$14:$V$114,$AD182,'Cost Plus'!EL$14:EL$114)</f>
        <v>0</v>
      </c>
      <c r="EM185" s="300">
        <f>SUMIF('Cost Plus'!$V$14:$V$114,$AD182,'Cost Plus'!EM$14:EM$114)</f>
        <v>0</v>
      </c>
      <c r="EN185" s="300">
        <f>SUMIF('Cost Plus'!$V$14:$V$114,$AD182,'Cost Plus'!EN$14:EN$114)</f>
        <v>0</v>
      </c>
      <c r="EO185" s="300">
        <f>SUMIF('Cost Plus'!$V$14:$V$114,$AD182,'Cost Plus'!EO$14:EO$114)</f>
        <v>0</v>
      </c>
      <c r="EP185" s="300">
        <f>SUMIF('Cost Plus'!$V$14:$V$114,$AD182,'Cost Plus'!EP$14:EP$114)</f>
        <v>0</v>
      </c>
      <c r="EQ185" s="300">
        <f>SUMIF('Cost Plus'!$V$14:$V$114,$AD182,'Cost Plus'!EQ$14:EQ$114)</f>
        <v>0</v>
      </c>
      <c r="ER185" s="300">
        <f>SUMIF('Cost Plus'!$V$14:$V$114,$AD182,'Cost Plus'!ER$14:ER$114)</f>
        <v>0</v>
      </c>
      <c r="ES185" s="300">
        <f>SUMIF('Cost Plus'!$V$14:$V$114,$AD182,'Cost Plus'!ES$14:ES$114)</f>
        <v>0</v>
      </c>
      <c r="ET185" s="300">
        <f>SUMIF('Cost Plus'!$V$14:$V$114,$AD182,'Cost Plus'!ET$14:ET$114)</f>
        <v>0</v>
      </c>
      <c r="EU185" s="300">
        <f>SUMIF('Cost Plus'!$V$14:$V$114,$AD182,'Cost Plus'!EU$14:EU$114)</f>
        <v>0</v>
      </c>
      <c r="EV185" s="300">
        <f>SUMIF('Cost Plus'!$V$14:$V$114,$AD182,'Cost Plus'!EV$14:EV$114)</f>
        <v>0</v>
      </c>
      <c r="EW185" s="638">
        <f>SUMIF('Cost Plus'!$V$14:$V$114,$AD182,'Cost Plus'!EW$14:EW$114)</f>
        <v>0</v>
      </c>
      <c r="EX185" s="639">
        <f>SUMIF('Cost Plus'!$V$14:$V$114,$AD182,'Cost Plus'!EX$14:EX$114)</f>
        <v>0</v>
      </c>
      <c r="EY185" s="612"/>
      <c r="FB185" s="612"/>
    </row>
    <row r="186" spans="1:158" s="86" customFormat="1" ht="12.75" hidden="1" customHeight="1" outlineLevel="2" thickBot="1">
      <c r="A186" s="303"/>
      <c r="B186" s="303"/>
      <c r="C186" s="640"/>
      <c r="D186" s="848"/>
      <c r="E186" s="853"/>
      <c r="F186" s="854"/>
      <c r="G186" s="854"/>
      <c r="H186" s="854"/>
      <c r="I186" s="854"/>
      <c r="J186" s="854"/>
      <c r="K186" s="854"/>
      <c r="L186" s="854"/>
      <c r="M186" s="854"/>
      <c r="N186" s="854"/>
      <c r="O186" s="854"/>
      <c r="P186" s="854"/>
      <c r="Q186" s="854"/>
      <c r="R186" s="854"/>
      <c r="S186" s="854"/>
      <c r="T186" s="854"/>
      <c r="U186" s="854"/>
      <c r="V186" s="855"/>
      <c r="W186" s="854"/>
      <c r="X186" s="854"/>
      <c r="Y186" s="854"/>
      <c r="Z186" s="854"/>
      <c r="AA186" s="854"/>
      <c r="AB186" s="853"/>
      <c r="AC186" s="853"/>
      <c r="AD186" s="682" t="str">
        <f>$AD$18</f>
        <v>% Cost Plus to date</v>
      </c>
      <c r="AE186" s="641">
        <f>MAX(AF186:EY186)</f>
        <v>0</v>
      </c>
      <c r="AF186" s="642">
        <f>IF($AE185=0,0,SUM($AF185:AF185)/$AE185)</f>
        <v>0</v>
      </c>
      <c r="AG186" s="643">
        <f>IF($AE185=0,0,SUM($AF185:AG185)/$AE185)</f>
        <v>0</v>
      </c>
      <c r="AH186" s="643">
        <f>IF($AE185=0,0,SUM($AF185:AH185)/$AE185)</f>
        <v>0</v>
      </c>
      <c r="AI186" s="643">
        <f>IF($AE185=0,0,SUM($AF185:AI185)/$AE185)</f>
        <v>0</v>
      </c>
      <c r="AJ186" s="643">
        <f>IF($AE185=0,0,SUM($AF185:AJ185)/$AE185)</f>
        <v>0</v>
      </c>
      <c r="AK186" s="643">
        <f>IF($AE185=0,0,SUM($AF185:AK185)/$AE185)</f>
        <v>0</v>
      </c>
      <c r="AL186" s="643">
        <f>IF($AE185=0,0,SUM($AF185:AL185)/$AE185)</f>
        <v>0</v>
      </c>
      <c r="AM186" s="643">
        <f>IF($AE185=0,0,SUM($AF185:AM185)/$AE185)</f>
        <v>0</v>
      </c>
      <c r="AN186" s="643">
        <f>IF($AE185=0,0,SUM($AF185:AN185)/$AE185)</f>
        <v>0</v>
      </c>
      <c r="AO186" s="643">
        <f>IF($AE185=0,0,SUM($AF185:AO185)/$AE185)</f>
        <v>0</v>
      </c>
      <c r="AP186" s="643">
        <f>IF($AE185=0,0,SUM($AF185:AP185)/$AE185)</f>
        <v>0</v>
      </c>
      <c r="AQ186" s="643">
        <f>IF($AE185=0,0,SUM($AF185:AQ185)/$AE185)</f>
        <v>0</v>
      </c>
      <c r="AR186" s="643">
        <f>IF($AE185=0,0,SUM($AF185:AR185)/$AE185)</f>
        <v>0</v>
      </c>
      <c r="AS186" s="643">
        <f>IF($AE185=0,0,SUM($AF185:AS185)/$AE185)</f>
        <v>0</v>
      </c>
      <c r="AT186" s="643">
        <f>IF($AE185=0,0,SUM($AF185:AT185)/$AE185)</f>
        <v>0</v>
      </c>
      <c r="AU186" s="643">
        <f>IF($AE185=0,0,SUM($AF185:AU185)/$AE185)</f>
        <v>0</v>
      </c>
      <c r="AV186" s="643">
        <f>IF($AE185=0,0,SUM($AF185:AV185)/$AE185)</f>
        <v>0</v>
      </c>
      <c r="AW186" s="643">
        <f>IF($AE185=0,0,SUM($AF185:AW185)/$AE185)</f>
        <v>0</v>
      </c>
      <c r="AX186" s="643">
        <f>IF($AE185=0,0,SUM($AF185:AX185)/$AE185)</f>
        <v>0</v>
      </c>
      <c r="AY186" s="643">
        <f>IF($AE185=0,0,SUM($AF185:AY185)/$AE185)</f>
        <v>0</v>
      </c>
      <c r="AZ186" s="643">
        <f>IF($AE185=0,0,SUM($AF185:AZ185)/$AE185)</f>
        <v>0</v>
      </c>
      <c r="BA186" s="643">
        <f>IF($AE185=0,0,SUM($AF185:BA185)/$AE185)</f>
        <v>0</v>
      </c>
      <c r="BB186" s="643">
        <f>IF($AE185=0,0,SUM($AF185:BB185)/$AE185)</f>
        <v>0</v>
      </c>
      <c r="BC186" s="643">
        <f>IF($AE185=0,0,SUM($AF185:BC185)/$AE185)</f>
        <v>0</v>
      </c>
      <c r="BD186" s="643">
        <f>IF($AE185=0,0,SUM($AF185:BD185)/$AE185)</f>
        <v>0</v>
      </c>
      <c r="BE186" s="643">
        <f>IF($AE185=0,0,SUM($AF185:BE185)/$AE185)</f>
        <v>0</v>
      </c>
      <c r="BF186" s="643">
        <f>IF($AE185=0,0,SUM($AF185:BF185)/$AE185)</f>
        <v>0</v>
      </c>
      <c r="BG186" s="643">
        <f>IF($AE185=0,0,SUM($AF185:BG185)/$AE185)</f>
        <v>0</v>
      </c>
      <c r="BH186" s="643">
        <f>IF($AE185=0,0,SUM($AF185:BH185)/$AE185)</f>
        <v>0</v>
      </c>
      <c r="BI186" s="643">
        <f>IF($AE185=0,0,SUM($AF185:BI185)/$AE185)</f>
        <v>0</v>
      </c>
      <c r="BJ186" s="643">
        <f>IF($AE185=0,0,SUM($AF185:BJ185)/$AE185)</f>
        <v>0</v>
      </c>
      <c r="BK186" s="643">
        <f>IF($AE185=0,0,SUM($AF185:BK185)/$AE185)</f>
        <v>0</v>
      </c>
      <c r="BL186" s="643">
        <f>IF($AE185=0,0,SUM($AF185:BL185)/$AE185)</f>
        <v>0</v>
      </c>
      <c r="BM186" s="643">
        <f>IF($AE185=0,0,SUM($AF185:BM185)/$AE185)</f>
        <v>0</v>
      </c>
      <c r="BN186" s="643">
        <f>IF($AE185=0,0,SUM($AF185:BN185)/$AE185)</f>
        <v>0</v>
      </c>
      <c r="BO186" s="643">
        <f>IF($AE185=0,0,SUM($AF185:BO185)/$AE185)</f>
        <v>0</v>
      </c>
      <c r="BP186" s="643">
        <f>IF($AE185=0,0,SUM($AF185:BP185)/$AE185)</f>
        <v>0</v>
      </c>
      <c r="BQ186" s="643">
        <f>IF($AE185=0,0,SUM($AF185:BQ185)/$AE185)</f>
        <v>0</v>
      </c>
      <c r="BR186" s="643">
        <f>IF($AE185=0,0,SUM($AF185:BR185)/$AE185)</f>
        <v>0</v>
      </c>
      <c r="BS186" s="643">
        <f>IF($AE185=0,0,SUM($AF185:BS185)/$AE185)</f>
        <v>0</v>
      </c>
      <c r="BT186" s="643">
        <f>IF($AE185=0,0,SUM($AF185:BT185)/$AE185)</f>
        <v>0</v>
      </c>
      <c r="BU186" s="643">
        <f>IF($AE185=0,0,SUM($AF185:BU185)/$AE185)</f>
        <v>0</v>
      </c>
      <c r="BV186" s="643">
        <f>IF($AE185=0,0,SUM($AF185:BV185)/$AE185)</f>
        <v>0</v>
      </c>
      <c r="BW186" s="643">
        <f>IF($AE185=0,0,SUM($AF185:BW185)/$AE185)</f>
        <v>0</v>
      </c>
      <c r="BX186" s="643">
        <f>IF($AE185=0,0,SUM($AF185:BX185)/$AE185)</f>
        <v>0</v>
      </c>
      <c r="BY186" s="643">
        <f>IF($AE185=0,0,SUM($AF185:BY185)/$AE185)</f>
        <v>0</v>
      </c>
      <c r="BZ186" s="643">
        <f>IF($AE185=0,0,SUM($AF185:BZ185)/$AE185)</f>
        <v>0</v>
      </c>
      <c r="CA186" s="643">
        <f>IF($AE185=0,0,SUM($AF185:CA185)/$AE185)</f>
        <v>0</v>
      </c>
      <c r="CB186" s="643">
        <f>IF($AE185=0,0,SUM($AF185:CB185)/$AE185)</f>
        <v>0</v>
      </c>
      <c r="CC186" s="643">
        <f>IF($AE185=0,0,SUM($AF185:CC185)/$AE185)</f>
        <v>0</v>
      </c>
      <c r="CD186" s="643">
        <f>IF($AE185=0,0,SUM($AF185:CD185)/$AE185)</f>
        <v>0</v>
      </c>
      <c r="CE186" s="643">
        <f>IF($AE185=0,0,SUM($AF185:CE185)/$AE185)</f>
        <v>0</v>
      </c>
      <c r="CF186" s="643">
        <f>IF($AE185=0,0,SUM($AF185:CF185)/$AE185)</f>
        <v>0</v>
      </c>
      <c r="CG186" s="643">
        <f>IF($AE185=0,0,SUM($AF185:CG185)/$AE185)</f>
        <v>0</v>
      </c>
      <c r="CH186" s="643">
        <f>IF($AE185=0,0,SUM($AF185:CH185)/$AE185)</f>
        <v>0</v>
      </c>
      <c r="CI186" s="643">
        <f>IF($AE185=0,0,SUM($AF185:CI185)/$AE185)</f>
        <v>0</v>
      </c>
      <c r="CJ186" s="643">
        <f>IF($AE185=0,0,SUM($AF185:CJ185)/$AE185)</f>
        <v>0</v>
      </c>
      <c r="CK186" s="643">
        <f>IF($AE185=0,0,SUM($AF185:CK185)/$AE185)</f>
        <v>0</v>
      </c>
      <c r="CL186" s="643">
        <f>IF($AE185=0,0,SUM($AF185:CL185)/$AE185)</f>
        <v>0</v>
      </c>
      <c r="CM186" s="643">
        <f>IF($AE185=0,0,SUM($AF185:CM185)/$AE185)</f>
        <v>0</v>
      </c>
      <c r="CN186" s="643">
        <f>IF($AE185=0,0,SUM($AF185:CN185)/$AE185)</f>
        <v>0</v>
      </c>
      <c r="CO186" s="643">
        <f>IF($AE185=0,0,SUM($AF185:CO185)/$AE185)</f>
        <v>0</v>
      </c>
      <c r="CP186" s="643">
        <f>IF($AE185=0,0,SUM($AF185:CP185)/$AE185)</f>
        <v>0</v>
      </c>
      <c r="CQ186" s="643">
        <f>IF($AE185=0,0,SUM($AF185:CQ185)/$AE185)</f>
        <v>0</v>
      </c>
      <c r="CR186" s="643">
        <f>IF($AE185=0,0,SUM($AF185:CR185)/$AE185)</f>
        <v>0</v>
      </c>
      <c r="CS186" s="643">
        <f>IF($AE185=0,0,SUM($AF185:CS185)/$AE185)</f>
        <v>0</v>
      </c>
      <c r="CT186" s="643">
        <f>IF($AE185=0,0,SUM($AF185:CT185)/$AE185)</f>
        <v>0</v>
      </c>
      <c r="CU186" s="643">
        <f>IF($AE185=0,0,SUM($AF185:CU185)/$AE185)</f>
        <v>0</v>
      </c>
      <c r="CV186" s="643">
        <f>IF($AE185=0,0,SUM($AF185:CV185)/$AE185)</f>
        <v>0</v>
      </c>
      <c r="CW186" s="643">
        <f>IF($AE185=0,0,SUM($AF185:CW185)/$AE185)</f>
        <v>0</v>
      </c>
      <c r="CX186" s="643">
        <f>IF($AE185=0,0,SUM($AF185:CX185)/$AE185)</f>
        <v>0</v>
      </c>
      <c r="CY186" s="643">
        <f>IF($AE185=0,0,SUM($AF185:CY185)/$AE185)</f>
        <v>0</v>
      </c>
      <c r="CZ186" s="643">
        <f>IF($AE185=0,0,SUM($AF185:CZ185)/$AE185)</f>
        <v>0</v>
      </c>
      <c r="DA186" s="643">
        <f>IF($AE185=0,0,SUM($AF185:DA185)/$AE185)</f>
        <v>0</v>
      </c>
      <c r="DB186" s="643">
        <f>IF($AE185=0,0,SUM($AF185:DB185)/$AE185)</f>
        <v>0</v>
      </c>
      <c r="DC186" s="643">
        <f>IF($AE185=0,0,SUM($AF185:DC185)/$AE185)</f>
        <v>0</v>
      </c>
      <c r="DD186" s="643">
        <f>IF($AE185=0,0,SUM($AF185:DD185)/$AE185)</f>
        <v>0</v>
      </c>
      <c r="DE186" s="643">
        <f>IF($AE185=0,0,SUM($AF185:DE185)/$AE185)</f>
        <v>0</v>
      </c>
      <c r="DF186" s="643">
        <f>IF($AE185=0,0,SUM($AF185:DF185)/$AE185)</f>
        <v>0</v>
      </c>
      <c r="DG186" s="643">
        <f>IF($AE185=0,0,SUM($AF185:DG185)/$AE185)</f>
        <v>0</v>
      </c>
      <c r="DH186" s="643">
        <f>IF($AE185=0,0,SUM($AF185:DH185)/$AE185)</f>
        <v>0</v>
      </c>
      <c r="DI186" s="643">
        <f>IF($AE185=0,0,SUM($AF185:DI185)/$AE185)</f>
        <v>0</v>
      </c>
      <c r="DJ186" s="643">
        <f>IF($AE185=0,0,SUM($AF185:DJ185)/$AE185)</f>
        <v>0</v>
      </c>
      <c r="DK186" s="643">
        <f>IF($AE185=0,0,SUM($AF185:DK185)/$AE185)</f>
        <v>0</v>
      </c>
      <c r="DL186" s="643">
        <f>IF($AE185=0,0,SUM($AF185:DL185)/$AE185)</f>
        <v>0</v>
      </c>
      <c r="DM186" s="643">
        <f>IF($AE185=0,0,SUM($AF185:DM185)/$AE185)</f>
        <v>0</v>
      </c>
      <c r="DN186" s="643">
        <f>IF($AE185=0,0,SUM($AF185:DN185)/$AE185)</f>
        <v>0</v>
      </c>
      <c r="DO186" s="643">
        <f>IF($AE185=0,0,SUM($AF185:DO185)/$AE185)</f>
        <v>0</v>
      </c>
      <c r="DP186" s="643">
        <f>IF($AE185=0,0,SUM($AF185:DP185)/$AE185)</f>
        <v>0</v>
      </c>
      <c r="DQ186" s="643">
        <f>IF($AE185=0,0,SUM($AF185:DQ185)/$AE185)</f>
        <v>0</v>
      </c>
      <c r="DR186" s="643">
        <f>IF($AE185=0,0,SUM($AF185:DR185)/$AE185)</f>
        <v>0</v>
      </c>
      <c r="DS186" s="643">
        <f>IF($AE185=0,0,SUM($AF185:DS185)/$AE185)</f>
        <v>0</v>
      </c>
      <c r="DT186" s="643">
        <f>IF($AE185=0,0,SUM($AF185:DT185)/$AE185)</f>
        <v>0</v>
      </c>
      <c r="DU186" s="643">
        <f>IF($AE185=0,0,SUM($AF185:DU185)/$AE185)</f>
        <v>0</v>
      </c>
      <c r="DV186" s="643">
        <f>IF($AE185=0,0,SUM($AF185:DV185)/$AE185)</f>
        <v>0</v>
      </c>
      <c r="DW186" s="643">
        <f>IF($AE185=0,0,SUM($AF185:DW185)/$AE185)</f>
        <v>0</v>
      </c>
      <c r="DX186" s="643">
        <f>IF($AE185=0,0,SUM($AF185:DX185)/$AE185)</f>
        <v>0</v>
      </c>
      <c r="DY186" s="643">
        <f>IF($AE185=0,0,SUM($AF185:DY185)/$AE185)</f>
        <v>0</v>
      </c>
      <c r="DZ186" s="643">
        <f>IF($AE185=0,0,SUM($AF185:DZ185)/$AE185)</f>
        <v>0</v>
      </c>
      <c r="EA186" s="643">
        <f>IF($AE185=0,0,SUM($AF185:EA185)/$AE185)</f>
        <v>0</v>
      </c>
      <c r="EB186" s="643">
        <f>IF($AE185=0,0,SUM($AF185:EB185)/$AE185)</f>
        <v>0</v>
      </c>
      <c r="EC186" s="643">
        <f>IF($AE185=0,0,SUM($AF185:EC185)/$AE185)</f>
        <v>0</v>
      </c>
      <c r="ED186" s="643">
        <f>IF($AE185=0,0,SUM($AF185:ED185)/$AE185)</f>
        <v>0</v>
      </c>
      <c r="EE186" s="643">
        <f>IF($AE185=0,0,SUM($AF185:EE185)/$AE185)</f>
        <v>0</v>
      </c>
      <c r="EF186" s="643">
        <f>IF($AE185=0,0,SUM($AF185:EF185)/$AE185)</f>
        <v>0</v>
      </c>
      <c r="EG186" s="643">
        <f>IF($AE185=0,0,SUM($AF185:EG185)/$AE185)</f>
        <v>0</v>
      </c>
      <c r="EH186" s="643">
        <f>IF($AE185=0,0,SUM($AF185:EH185)/$AE185)</f>
        <v>0</v>
      </c>
      <c r="EI186" s="643">
        <f>IF($AE185=0,0,SUM($AF185:EI185)/$AE185)</f>
        <v>0</v>
      </c>
      <c r="EJ186" s="643">
        <f>IF($AE185=0,0,SUM($AF185:EJ185)/$AE185)</f>
        <v>0</v>
      </c>
      <c r="EK186" s="643">
        <f>IF($AE185=0,0,SUM($AF185:EK185)/$AE185)</f>
        <v>0</v>
      </c>
      <c r="EL186" s="643">
        <f>IF($AE185=0,0,SUM($AF185:EL185)/$AE185)</f>
        <v>0</v>
      </c>
      <c r="EM186" s="643">
        <f>IF($AE185=0,0,SUM($AF185:EM185)/$AE185)</f>
        <v>0</v>
      </c>
      <c r="EN186" s="643">
        <f>IF($AE185=0,0,SUM($AF185:EN185)/$AE185)</f>
        <v>0</v>
      </c>
      <c r="EO186" s="643">
        <f>IF($AE185=0,0,SUM($AF185:EO185)/$AE185)</f>
        <v>0</v>
      </c>
      <c r="EP186" s="643">
        <f>IF($AE185=0,0,SUM($AF185:EP185)/$AE185)</f>
        <v>0</v>
      </c>
      <c r="EQ186" s="643">
        <f>IF($AE185=0,0,SUM($AF185:EQ185)/$AE185)</f>
        <v>0</v>
      </c>
      <c r="ER186" s="643">
        <f>IF($AE185=0,0,SUM($AF185:ER185)/$AE185)</f>
        <v>0</v>
      </c>
      <c r="ES186" s="643">
        <f>IF($AE185=0,0,SUM($AF185:ES185)/$AE185)</f>
        <v>0</v>
      </c>
      <c r="ET186" s="643">
        <f>IF($AE185=0,0,SUM($AF185:ET185)/$AE185)</f>
        <v>0</v>
      </c>
      <c r="EU186" s="643">
        <f>IF($AE185=0,0,SUM($AF185:EU185)/$AE185)</f>
        <v>0</v>
      </c>
      <c r="EV186" s="643">
        <f>IF($AE185=0,0,SUM($AF185:EV185)/$AE185)</f>
        <v>0</v>
      </c>
      <c r="EW186" s="643">
        <f>IF($AE185=0,0,SUM($AF185:EW185)/$AE185)</f>
        <v>0</v>
      </c>
      <c r="EX186" s="644">
        <f>IF($AE185=0,0,SUM($AF185:EX185)/$AE185)</f>
        <v>0</v>
      </c>
      <c r="EY186" s="612"/>
      <c r="EZ186" s="863">
        <f>IF($AE185=0,0,IF(ABS(1-$AE186)&gt;(ErrTol/1000),1,0))</f>
        <v>0</v>
      </c>
      <c r="FB186" s="612"/>
    </row>
    <row r="187" spans="1:158" s="86" customFormat="1" ht="12.75" hidden="1" customHeight="1" outlineLevel="2" thickTop="1">
      <c r="A187" s="303"/>
      <c r="B187" s="303"/>
      <c r="C187" s="645"/>
      <c r="D187" s="856"/>
      <c r="E187" s="857"/>
      <c r="F187" s="858"/>
      <c r="G187" s="858"/>
      <c r="H187" s="858"/>
      <c r="I187" s="858"/>
      <c r="J187" s="858"/>
      <c r="K187" s="858"/>
      <c r="L187" s="858"/>
      <c r="M187" s="858"/>
      <c r="N187" s="858"/>
      <c r="O187" s="858"/>
      <c r="P187" s="858"/>
      <c r="Q187" s="858"/>
      <c r="R187" s="858"/>
      <c r="S187" s="858"/>
      <c r="T187" s="858"/>
      <c r="U187" s="858"/>
      <c r="V187" s="859"/>
      <c r="W187" s="858"/>
      <c r="X187" s="858"/>
      <c r="Y187" s="858"/>
      <c r="Z187" s="858"/>
      <c r="AA187" s="858"/>
      <c r="AB187" s="857"/>
      <c r="AC187" s="857"/>
      <c r="AD187" s="334" t="str">
        <f>$AD$19</f>
        <v>Charging Profile (eg. Milestones, Service Charges)</v>
      </c>
      <c r="AE187" s="646">
        <f>SUM(AF187:EY187)</f>
        <v>0</v>
      </c>
      <c r="AF187" s="529"/>
      <c r="AG187" s="530"/>
      <c r="AH187" s="530"/>
      <c r="AI187" s="530"/>
      <c r="AJ187" s="530"/>
      <c r="AK187" s="530"/>
      <c r="AL187" s="530"/>
      <c r="AM187" s="530"/>
      <c r="AN187" s="530"/>
      <c r="AO187" s="530"/>
      <c r="AP187" s="530"/>
      <c r="AQ187" s="530"/>
      <c r="AR187" s="530"/>
      <c r="AS187" s="530"/>
      <c r="AT187" s="530"/>
      <c r="AU187" s="530"/>
      <c r="AV187" s="530"/>
      <c r="AW187" s="530"/>
      <c r="AX187" s="530"/>
      <c r="AY187" s="530"/>
      <c r="AZ187" s="530"/>
      <c r="BA187" s="530"/>
      <c r="BB187" s="530"/>
      <c r="BC187" s="530"/>
      <c r="BD187" s="530"/>
      <c r="BE187" s="530"/>
      <c r="BF187" s="530"/>
      <c r="BG187" s="530"/>
      <c r="BH187" s="530"/>
      <c r="BI187" s="530"/>
      <c r="BJ187" s="530"/>
      <c r="BK187" s="530"/>
      <c r="BL187" s="530"/>
      <c r="BM187" s="530"/>
      <c r="BN187" s="530"/>
      <c r="BO187" s="530"/>
      <c r="BP187" s="530"/>
      <c r="BQ187" s="530"/>
      <c r="BR187" s="530"/>
      <c r="BS187" s="530"/>
      <c r="BT187" s="530"/>
      <c r="BU187" s="530"/>
      <c r="BV187" s="530"/>
      <c r="BW187" s="530"/>
      <c r="BX187" s="530"/>
      <c r="BY187" s="530"/>
      <c r="BZ187" s="530"/>
      <c r="CA187" s="530"/>
      <c r="CB187" s="530"/>
      <c r="CC187" s="530"/>
      <c r="CD187" s="530"/>
      <c r="CE187" s="530"/>
      <c r="CF187" s="530"/>
      <c r="CG187" s="530"/>
      <c r="CH187" s="530"/>
      <c r="CI187" s="530"/>
      <c r="CJ187" s="530"/>
      <c r="CK187" s="530"/>
      <c r="CL187" s="530"/>
      <c r="CM187" s="530"/>
      <c r="CN187" s="530"/>
      <c r="CO187" s="530"/>
      <c r="CP187" s="530"/>
      <c r="CQ187" s="530"/>
      <c r="CR187" s="530"/>
      <c r="CS187" s="530"/>
      <c r="CT187" s="530"/>
      <c r="CU187" s="530"/>
      <c r="CV187" s="530"/>
      <c r="CW187" s="530"/>
      <c r="CX187" s="530"/>
      <c r="CY187" s="530"/>
      <c r="CZ187" s="530"/>
      <c r="DA187" s="530"/>
      <c r="DB187" s="530"/>
      <c r="DC187" s="530"/>
      <c r="DD187" s="530"/>
      <c r="DE187" s="530"/>
      <c r="DF187" s="530"/>
      <c r="DG187" s="530"/>
      <c r="DH187" s="530"/>
      <c r="DI187" s="530"/>
      <c r="DJ187" s="530"/>
      <c r="DK187" s="530"/>
      <c r="DL187" s="530"/>
      <c r="DM187" s="530"/>
      <c r="DN187" s="530"/>
      <c r="DO187" s="530"/>
      <c r="DP187" s="530"/>
      <c r="DQ187" s="530"/>
      <c r="DR187" s="530"/>
      <c r="DS187" s="530"/>
      <c r="DT187" s="530"/>
      <c r="DU187" s="530"/>
      <c r="DV187" s="530"/>
      <c r="DW187" s="530"/>
      <c r="DX187" s="530"/>
      <c r="DY187" s="530"/>
      <c r="DZ187" s="530"/>
      <c r="EA187" s="530"/>
      <c r="EB187" s="530"/>
      <c r="EC187" s="530"/>
      <c r="ED187" s="530"/>
      <c r="EE187" s="530"/>
      <c r="EF187" s="530"/>
      <c r="EG187" s="530"/>
      <c r="EH187" s="530"/>
      <c r="EI187" s="530"/>
      <c r="EJ187" s="530"/>
      <c r="EK187" s="530"/>
      <c r="EL187" s="530"/>
      <c r="EM187" s="530"/>
      <c r="EN187" s="530"/>
      <c r="EO187" s="530"/>
      <c r="EP187" s="530"/>
      <c r="EQ187" s="530"/>
      <c r="ER187" s="530"/>
      <c r="ES187" s="530"/>
      <c r="ET187" s="530"/>
      <c r="EU187" s="530"/>
      <c r="EV187" s="530"/>
      <c r="EW187" s="530"/>
      <c r="EX187" s="530"/>
      <c r="EY187" s="612"/>
      <c r="EZ187" s="863">
        <f>IF($AE185=0,0,IF(ABS(1-$AE187)&gt;(ErrTol/1000),1,0))</f>
        <v>0</v>
      </c>
      <c r="FB187" s="612"/>
    </row>
    <row r="188" spans="1:158" s="86" customFormat="1" ht="12.75" hidden="1" customHeight="1" outlineLevel="2">
      <c r="A188" s="303"/>
      <c r="B188" s="303"/>
      <c r="C188" s="645"/>
      <c r="D188" s="860"/>
      <c r="E188" s="303"/>
      <c r="F188" s="851"/>
      <c r="G188" s="851"/>
      <c r="H188" s="851"/>
      <c r="I188" s="851"/>
      <c r="J188" s="851"/>
      <c r="K188" s="851"/>
      <c r="L188" s="851"/>
      <c r="M188" s="851"/>
      <c r="N188" s="851"/>
      <c r="O188" s="851"/>
      <c r="P188" s="851"/>
      <c r="Q188" s="851"/>
      <c r="R188" s="851"/>
      <c r="S188" s="851"/>
      <c r="T188" s="851"/>
      <c r="U188" s="851"/>
      <c r="V188" s="852"/>
      <c r="W188" s="851"/>
      <c r="X188" s="851"/>
      <c r="Y188" s="851"/>
      <c r="Z188" s="851"/>
      <c r="AA188" s="851"/>
      <c r="AB188" s="303"/>
      <c r="AC188" s="303"/>
      <c r="AD188" s="334" t="str">
        <f>$AD$20</f>
        <v>Cost Plus Profiled</v>
      </c>
      <c r="AE188" s="304">
        <f>SUM(AF188:EY188)</f>
        <v>0</v>
      </c>
      <c r="AF188" s="637">
        <f t="shared" ref="AF188:BK188" si="192">IF(MileON,$AE185*AF187,AF185)</f>
        <v>0</v>
      </c>
      <c r="AG188" s="300">
        <f t="shared" si="192"/>
        <v>0</v>
      </c>
      <c r="AH188" s="300">
        <f t="shared" si="192"/>
        <v>0</v>
      </c>
      <c r="AI188" s="300">
        <f t="shared" si="192"/>
        <v>0</v>
      </c>
      <c r="AJ188" s="300">
        <f t="shared" si="192"/>
        <v>0</v>
      </c>
      <c r="AK188" s="300">
        <f t="shared" si="192"/>
        <v>0</v>
      </c>
      <c r="AL188" s="300">
        <f t="shared" si="192"/>
        <v>0</v>
      </c>
      <c r="AM188" s="300">
        <f t="shared" si="192"/>
        <v>0</v>
      </c>
      <c r="AN188" s="300">
        <f t="shared" si="192"/>
        <v>0</v>
      </c>
      <c r="AO188" s="300">
        <f t="shared" si="192"/>
        <v>0</v>
      </c>
      <c r="AP188" s="300">
        <f t="shared" si="192"/>
        <v>0</v>
      </c>
      <c r="AQ188" s="300">
        <f t="shared" si="192"/>
        <v>0</v>
      </c>
      <c r="AR188" s="300">
        <f t="shared" si="192"/>
        <v>0</v>
      </c>
      <c r="AS188" s="300">
        <f t="shared" si="192"/>
        <v>0</v>
      </c>
      <c r="AT188" s="300">
        <f t="shared" si="192"/>
        <v>0</v>
      </c>
      <c r="AU188" s="300">
        <f t="shared" si="192"/>
        <v>0</v>
      </c>
      <c r="AV188" s="300">
        <f t="shared" si="192"/>
        <v>0</v>
      </c>
      <c r="AW188" s="300">
        <f t="shared" si="192"/>
        <v>0</v>
      </c>
      <c r="AX188" s="300">
        <f t="shared" si="192"/>
        <v>0</v>
      </c>
      <c r="AY188" s="300">
        <f t="shared" si="192"/>
        <v>0</v>
      </c>
      <c r="AZ188" s="300">
        <f t="shared" si="192"/>
        <v>0</v>
      </c>
      <c r="BA188" s="300">
        <f t="shared" si="192"/>
        <v>0</v>
      </c>
      <c r="BB188" s="300">
        <f t="shared" si="192"/>
        <v>0</v>
      </c>
      <c r="BC188" s="300">
        <f t="shared" si="192"/>
        <v>0</v>
      </c>
      <c r="BD188" s="300">
        <f t="shared" si="192"/>
        <v>0</v>
      </c>
      <c r="BE188" s="300">
        <f t="shared" si="192"/>
        <v>0</v>
      </c>
      <c r="BF188" s="300">
        <f t="shared" si="192"/>
        <v>0</v>
      </c>
      <c r="BG188" s="300">
        <f t="shared" si="192"/>
        <v>0</v>
      </c>
      <c r="BH188" s="300">
        <f t="shared" si="192"/>
        <v>0</v>
      </c>
      <c r="BI188" s="300">
        <f t="shared" si="192"/>
        <v>0</v>
      </c>
      <c r="BJ188" s="300">
        <f t="shared" si="192"/>
        <v>0</v>
      </c>
      <c r="BK188" s="300">
        <f t="shared" si="192"/>
        <v>0</v>
      </c>
      <c r="BL188" s="300">
        <f t="shared" ref="BL188:CQ188" si="193">IF(MileON,$AE185*BL187,BL185)</f>
        <v>0</v>
      </c>
      <c r="BM188" s="300">
        <f t="shared" si="193"/>
        <v>0</v>
      </c>
      <c r="BN188" s="300">
        <f t="shared" si="193"/>
        <v>0</v>
      </c>
      <c r="BO188" s="300">
        <f t="shared" si="193"/>
        <v>0</v>
      </c>
      <c r="BP188" s="300">
        <f t="shared" si="193"/>
        <v>0</v>
      </c>
      <c r="BQ188" s="300">
        <f t="shared" si="193"/>
        <v>0</v>
      </c>
      <c r="BR188" s="300">
        <f t="shared" si="193"/>
        <v>0</v>
      </c>
      <c r="BS188" s="300">
        <f t="shared" si="193"/>
        <v>0</v>
      </c>
      <c r="BT188" s="300">
        <f t="shared" si="193"/>
        <v>0</v>
      </c>
      <c r="BU188" s="300">
        <f t="shared" si="193"/>
        <v>0</v>
      </c>
      <c r="BV188" s="300">
        <f t="shared" si="193"/>
        <v>0</v>
      </c>
      <c r="BW188" s="300">
        <f t="shared" si="193"/>
        <v>0</v>
      </c>
      <c r="BX188" s="300">
        <f t="shared" si="193"/>
        <v>0</v>
      </c>
      <c r="BY188" s="300">
        <f t="shared" si="193"/>
        <v>0</v>
      </c>
      <c r="BZ188" s="300">
        <f t="shared" si="193"/>
        <v>0</v>
      </c>
      <c r="CA188" s="300">
        <f t="shared" si="193"/>
        <v>0</v>
      </c>
      <c r="CB188" s="300">
        <f t="shared" si="193"/>
        <v>0</v>
      </c>
      <c r="CC188" s="300">
        <f t="shared" si="193"/>
        <v>0</v>
      </c>
      <c r="CD188" s="300">
        <f t="shared" si="193"/>
        <v>0</v>
      </c>
      <c r="CE188" s="300">
        <f t="shared" si="193"/>
        <v>0</v>
      </c>
      <c r="CF188" s="300">
        <f t="shared" si="193"/>
        <v>0</v>
      </c>
      <c r="CG188" s="300">
        <f t="shared" si="193"/>
        <v>0</v>
      </c>
      <c r="CH188" s="300">
        <f t="shared" si="193"/>
        <v>0</v>
      </c>
      <c r="CI188" s="300">
        <f t="shared" si="193"/>
        <v>0</v>
      </c>
      <c r="CJ188" s="300">
        <f t="shared" si="193"/>
        <v>0</v>
      </c>
      <c r="CK188" s="300">
        <f t="shared" si="193"/>
        <v>0</v>
      </c>
      <c r="CL188" s="300">
        <f t="shared" si="193"/>
        <v>0</v>
      </c>
      <c r="CM188" s="300">
        <f t="shared" si="193"/>
        <v>0</v>
      </c>
      <c r="CN188" s="300">
        <f t="shared" si="193"/>
        <v>0</v>
      </c>
      <c r="CO188" s="300">
        <f t="shared" si="193"/>
        <v>0</v>
      </c>
      <c r="CP188" s="300">
        <f t="shared" si="193"/>
        <v>0</v>
      </c>
      <c r="CQ188" s="300">
        <f t="shared" si="193"/>
        <v>0</v>
      </c>
      <c r="CR188" s="300">
        <f t="shared" ref="CR188:DW188" si="194">IF(MileON,$AE185*CR187,CR185)</f>
        <v>0</v>
      </c>
      <c r="CS188" s="300">
        <f t="shared" si="194"/>
        <v>0</v>
      </c>
      <c r="CT188" s="300">
        <f t="shared" si="194"/>
        <v>0</v>
      </c>
      <c r="CU188" s="300">
        <f t="shared" si="194"/>
        <v>0</v>
      </c>
      <c r="CV188" s="300">
        <f t="shared" si="194"/>
        <v>0</v>
      </c>
      <c r="CW188" s="300">
        <f t="shared" si="194"/>
        <v>0</v>
      </c>
      <c r="CX188" s="300">
        <f t="shared" si="194"/>
        <v>0</v>
      </c>
      <c r="CY188" s="300">
        <f t="shared" si="194"/>
        <v>0</v>
      </c>
      <c r="CZ188" s="300">
        <f t="shared" si="194"/>
        <v>0</v>
      </c>
      <c r="DA188" s="300">
        <f t="shared" si="194"/>
        <v>0</v>
      </c>
      <c r="DB188" s="300">
        <f t="shared" si="194"/>
        <v>0</v>
      </c>
      <c r="DC188" s="300">
        <f t="shared" si="194"/>
        <v>0</v>
      </c>
      <c r="DD188" s="300">
        <f t="shared" si="194"/>
        <v>0</v>
      </c>
      <c r="DE188" s="300">
        <f t="shared" si="194"/>
        <v>0</v>
      </c>
      <c r="DF188" s="300">
        <f t="shared" si="194"/>
        <v>0</v>
      </c>
      <c r="DG188" s="300">
        <f t="shared" si="194"/>
        <v>0</v>
      </c>
      <c r="DH188" s="300">
        <f t="shared" si="194"/>
        <v>0</v>
      </c>
      <c r="DI188" s="300">
        <f t="shared" si="194"/>
        <v>0</v>
      </c>
      <c r="DJ188" s="300">
        <f t="shared" si="194"/>
        <v>0</v>
      </c>
      <c r="DK188" s="300">
        <f t="shared" si="194"/>
        <v>0</v>
      </c>
      <c r="DL188" s="300">
        <f t="shared" si="194"/>
        <v>0</v>
      </c>
      <c r="DM188" s="300">
        <f t="shared" si="194"/>
        <v>0</v>
      </c>
      <c r="DN188" s="300">
        <f t="shared" si="194"/>
        <v>0</v>
      </c>
      <c r="DO188" s="300">
        <f t="shared" si="194"/>
        <v>0</v>
      </c>
      <c r="DP188" s="300">
        <f t="shared" si="194"/>
        <v>0</v>
      </c>
      <c r="DQ188" s="300">
        <f t="shared" si="194"/>
        <v>0</v>
      </c>
      <c r="DR188" s="300">
        <f t="shared" si="194"/>
        <v>0</v>
      </c>
      <c r="DS188" s="300">
        <f t="shared" si="194"/>
        <v>0</v>
      </c>
      <c r="DT188" s="300">
        <f t="shared" si="194"/>
        <v>0</v>
      </c>
      <c r="DU188" s="300">
        <f t="shared" si="194"/>
        <v>0</v>
      </c>
      <c r="DV188" s="300">
        <f t="shared" si="194"/>
        <v>0</v>
      </c>
      <c r="DW188" s="300">
        <f t="shared" si="194"/>
        <v>0</v>
      </c>
      <c r="DX188" s="300">
        <f t="shared" ref="DX188:EX188" si="195">IF(MileON,$AE185*DX187,DX185)</f>
        <v>0</v>
      </c>
      <c r="DY188" s="300">
        <f t="shared" si="195"/>
        <v>0</v>
      </c>
      <c r="DZ188" s="300">
        <f t="shared" si="195"/>
        <v>0</v>
      </c>
      <c r="EA188" s="300">
        <f t="shared" si="195"/>
        <v>0</v>
      </c>
      <c r="EB188" s="300">
        <f t="shared" si="195"/>
        <v>0</v>
      </c>
      <c r="EC188" s="300">
        <f t="shared" si="195"/>
        <v>0</v>
      </c>
      <c r="ED188" s="300">
        <f t="shared" si="195"/>
        <v>0</v>
      </c>
      <c r="EE188" s="300">
        <f t="shared" si="195"/>
        <v>0</v>
      </c>
      <c r="EF188" s="300">
        <f t="shared" si="195"/>
        <v>0</v>
      </c>
      <c r="EG188" s="300">
        <f t="shared" si="195"/>
        <v>0</v>
      </c>
      <c r="EH188" s="300">
        <f t="shared" si="195"/>
        <v>0</v>
      </c>
      <c r="EI188" s="300">
        <f t="shared" si="195"/>
        <v>0</v>
      </c>
      <c r="EJ188" s="300">
        <f t="shared" si="195"/>
        <v>0</v>
      </c>
      <c r="EK188" s="300">
        <f t="shared" si="195"/>
        <v>0</v>
      </c>
      <c r="EL188" s="300">
        <f t="shared" si="195"/>
        <v>0</v>
      </c>
      <c r="EM188" s="300">
        <f t="shared" si="195"/>
        <v>0</v>
      </c>
      <c r="EN188" s="300">
        <f t="shared" si="195"/>
        <v>0</v>
      </c>
      <c r="EO188" s="300">
        <f t="shared" si="195"/>
        <v>0</v>
      </c>
      <c r="EP188" s="300">
        <f t="shared" si="195"/>
        <v>0</v>
      </c>
      <c r="EQ188" s="300">
        <f t="shared" si="195"/>
        <v>0</v>
      </c>
      <c r="ER188" s="300">
        <f t="shared" si="195"/>
        <v>0</v>
      </c>
      <c r="ES188" s="300">
        <f t="shared" si="195"/>
        <v>0</v>
      </c>
      <c r="ET188" s="300">
        <f t="shared" si="195"/>
        <v>0</v>
      </c>
      <c r="EU188" s="300">
        <f t="shared" si="195"/>
        <v>0</v>
      </c>
      <c r="EV188" s="300">
        <f t="shared" si="195"/>
        <v>0</v>
      </c>
      <c r="EW188" s="300">
        <f t="shared" si="195"/>
        <v>0</v>
      </c>
      <c r="EX188" s="300">
        <f t="shared" si="195"/>
        <v>0</v>
      </c>
      <c r="EY188" s="612"/>
      <c r="EZ188" s="863">
        <f>IF(ABS(AE188-AE185)&gt;ErrTol,1,0)</f>
        <v>0</v>
      </c>
      <c r="FB188" s="612"/>
    </row>
    <row r="189" spans="1:158" s="86" customFormat="1" ht="12.75" hidden="1" customHeight="1" outlineLevel="2">
      <c r="A189" s="303"/>
      <c r="B189" s="303"/>
      <c r="C189" s="645"/>
      <c r="D189" s="860"/>
      <c r="E189" s="303"/>
      <c r="F189" s="851"/>
      <c r="G189" s="851"/>
      <c r="H189" s="851"/>
      <c r="I189" s="851"/>
      <c r="J189" s="851"/>
      <c r="K189" s="851"/>
      <c r="L189" s="851"/>
      <c r="M189" s="851"/>
      <c r="N189" s="851"/>
      <c r="O189" s="851"/>
      <c r="P189" s="851"/>
      <c r="Q189" s="851"/>
      <c r="R189" s="851"/>
      <c r="S189" s="851"/>
      <c r="T189" s="851"/>
      <c r="U189" s="851"/>
      <c r="V189" s="852"/>
      <c r="W189" s="851"/>
      <c r="X189" s="851"/>
      <c r="Y189" s="851"/>
      <c r="Z189" s="851"/>
      <c r="AA189" s="851"/>
      <c r="AB189" s="303"/>
      <c r="AC189" s="303"/>
      <c r="AD189" s="334" t="str">
        <f>$AD$21</f>
        <v>Discount</v>
      </c>
      <c r="AE189" s="647">
        <f>MAX(AF189:EY189)</f>
        <v>0</v>
      </c>
      <c r="AF189" s="380"/>
      <c r="AG189" s="381">
        <f t="shared" ref="AG189:CR189" si="196">AF189</f>
        <v>0</v>
      </c>
      <c r="AH189" s="381">
        <f t="shared" si="196"/>
        <v>0</v>
      </c>
      <c r="AI189" s="381">
        <f t="shared" si="196"/>
        <v>0</v>
      </c>
      <c r="AJ189" s="381">
        <f t="shared" si="196"/>
        <v>0</v>
      </c>
      <c r="AK189" s="381">
        <f t="shared" si="196"/>
        <v>0</v>
      </c>
      <c r="AL189" s="381">
        <f t="shared" si="196"/>
        <v>0</v>
      </c>
      <c r="AM189" s="381">
        <f t="shared" si="196"/>
        <v>0</v>
      </c>
      <c r="AN189" s="381">
        <f t="shared" si="196"/>
        <v>0</v>
      </c>
      <c r="AO189" s="381">
        <f t="shared" si="196"/>
        <v>0</v>
      </c>
      <c r="AP189" s="381">
        <f t="shared" si="196"/>
        <v>0</v>
      </c>
      <c r="AQ189" s="381">
        <f t="shared" si="196"/>
        <v>0</v>
      </c>
      <c r="AR189" s="381">
        <f t="shared" si="196"/>
        <v>0</v>
      </c>
      <c r="AS189" s="381">
        <f t="shared" si="196"/>
        <v>0</v>
      </c>
      <c r="AT189" s="381">
        <f t="shared" si="196"/>
        <v>0</v>
      </c>
      <c r="AU189" s="381">
        <f t="shared" si="196"/>
        <v>0</v>
      </c>
      <c r="AV189" s="381">
        <f t="shared" si="196"/>
        <v>0</v>
      </c>
      <c r="AW189" s="381">
        <f t="shared" si="196"/>
        <v>0</v>
      </c>
      <c r="AX189" s="381">
        <f t="shared" si="196"/>
        <v>0</v>
      </c>
      <c r="AY189" s="381">
        <f t="shared" si="196"/>
        <v>0</v>
      </c>
      <c r="AZ189" s="381">
        <f t="shared" si="196"/>
        <v>0</v>
      </c>
      <c r="BA189" s="381">
        <f t="shared" si="196"/>
        <v>0</v>
      </c>
      <c r="BB189" s="381">
        <f t="shared" si="196"/>
        <v>0</v>
      </c>
      <c r="BC189" s="381">
        <f t="shared" si="196"/>
        <v>0</v>
      </c>
      <c r="BD189" s="381">
        <f t="shared" si="196"/>
        <v>0</v>
      </c>
      <c r="BE189" s="381">
        <f t="shared" si="196"/>
        <v>0</v>
      </c>
      <c r="BF189" s="381">
        <f t="shared" si="196"/>
        <v>0</v>
      </c>
      <c r="BG189" s="381">
        <f t="shared" si="196"/>
        <v>0</v>
      </c>
      <c r="BH189" s="381">
        <f t="shared" si="196"/>
        <v>0</v>
      </c>
      <c r="BI189" s="381">
        <f t="shared" si="196"/>
        <v>0</v>
      </c>
      <c r="BJ189" s="381">
        <f t="shared" si="196"/>
        <v>0</v>
      </c>
      <c r="BK189" s="381">
        <f t="shared" si="196"/>
        <v>0</v>
      </c>
      <c r="BL189" s="381">
        <f t="shared" si="196"/>
        <v>0</v>
      </c>
      <c r="BM189" s="381">
        <f t="shared" si="196"/>
        <v>0</v>
      </c>
      <c r="BN189" s="381">
        <f t="shared" si="196"/>
        <v>0</v>
      </c>
      <c r="BO189" s="381">
        <f t="shared" si="196"/>
        <v>0</v>
      </c>
      <c r="BP189" s="381">
        <f t="shared" si="196"/>
        <v>0</v>
      </c>
      <c r="BQ189" s="381">
        <f t="shared" si="196"/>
        <v>0</v>
      </c>
      <c r="BR189" s="381">
        <f t="shared" si="196"/>
        <v>0</v>
      </c>
      <c r="BS189" s="381">
        <f t="shared" si="196"/>
        <v>0</v>
      </c>
      <c r="BT189" s="381">
        <f t="shared" si="196"/>
        <v>0</v>
      </c>
      <c r="BU189" s="381">
        <f t="shared" si="196"/>
        <v>0</v>
      </c>
      <c r="BV189" s="381">
        <f t="shared" si="196"/>
        <v>0</v>
      </c>
      <c r="BW189" s="381">
        <f t="shared" si="196"/>
        <v>0</v>
      </c>
      <c r="BX189" s="381">
        <f t="shared" si="196"/>
        <v>0</v>
      </c>
      <c r="BY189" s="381">
        <f t="shared" si="196"/>
        <v>0</v>
      </c>
      <c r="BZ189" s="381">
        <f t="shared" si="196"/>
        <v>0</v>
      </c>
      <c r="CA189" s="381">
        <f t="shared" si="196"/>
        <v>0</v>
      </c>
      <c r="CB189" s="381">
        <f t="shared" si="196"/>
        <v>0</v>
      </c>
      <c r="CC189" s="381">
        <f t="shared" si="196"/>
        <v>0</v>
      </c>
      <c r="CD189" s="381">
        <f t="shared" si="196"/>
        <v>0</v>
      </c>
      <c r="CE189" s="381">
        <f t="shared" si="196"/>
        <v>0</v>
      </c>
      <c r="CF189" s="381">
        <f t="shared" si="196"/>
        <v>0</v>
      </c>
      <c r="CG189" s="381">
        <f t="shared" si="196"/>
        <v>0</v>
      </c>
      <c r="CH189" s="381">
        <f t="shared" si="196"/>
        <v>0</v>
      </c>
      <c r="CI189" s="381">
        <f t="shared" si="196"/>
        <v>0</v>
      </c>
      <c r="CJ189" s="381">
        <f t="shared" si="196"/>
        <v>0</v>
      </c>
      <c r="CK189" s="381">
        <f t="shared" si="196"/>
        <v>0</v>
      </c>
      <c r="CL189" s="381">
        <f t="shared" si="196"/>
        <v>0</v>
      </c>
      <c r="CM189" s="381">
        <f t="shared" si="196"/>
        <v>0</v>
      </c>
      <c r="CN189" s="381">
        <f t="shared" si="196"/>
        <v>0</v>
      </c>
      <c r="CO189" s="381">
        <f t="shared" si="196"/>
        <v>0</v>
      </c>
      <c r="CP189" s="381">
        <f t="shared" si="196"/>
        <v>0</v>
      </c>
      <c r="CQ189" s="381">
        <f t="shared" si="196"/>
        <v>0</v>
      </c>
      <c r="CR189" s="381">
        <f t="shared" si="196"/>
        <v>0</v>
      </c>
      <c r="CS189" s="381">
        <f t="shared" ref="CS189:EX189" si="197">CR189</f>
        <v>0</v>
      </c>
      <c r="CT189" s="381">
        <f t="shared" si="197"/>
        <v>0</v>
      </c>
      <c r="CU189" s="381">
        <f t="shared" si="197"/>
        <v>0</v>
      </c>
      <c r="CV189" s="381">
        <f t="shared" si="197"/>
        <v>0</v>
      </c>
      <c r="CW189" s="381">
        <f t="shared" si="197"/>
        <v>0</v>
      </c>
      <c r="CX189" s="381">
        <f t="shared" si="197"/>
        <v>0</v>
      </c>
      <c r="CY189" s="381">
        <f t="shared" si="197"/>
        <v>0</v>
      </c>
      <c r="CZ189" s="381">
        <f t="shared" si="197"/>
        <v>0</v>
      </c>
      <c r="DA189" s="381">
        <f t="shared" si="197"/>
        <v>0</v>
      </c>
      <c r="DB189" s="381">
        <f t="shared" si="197"/>
        <v>0</v>
      </c>
      <c r="DC189" s="381">
        <f t="shared" si="197"/>
        <v>0</v>
      </c>
      <c r="DD189" s="381">
        <f t="shared" si="197"/>
        <v>0</v>
      </c>
      <c r="DE189" s="381">
        <f t="shared" si="197"/>
        <v>0</v>
      </c>
      <c r="DF189" s="381">
        <f t="shared" si="197"/>
        <v>0</v>
      </c>
      <c r="DG189" s="381">
        <f t="shared" si="197"/>
        <v>0</v>
      </c>
      <c r="DH189" s="381">
        <f t="shared" si="197"/>
        <v>0</v>
      </c>
      <c r="DI189" s="381">
        <f t="shared" si="197"/>
        <v>0</v>
      </c>
      <c r="DJ189" s="381">
        <f t="shared" si="197"/>
        <v>0</v>
      </c>
      <c r="DK189" s="381">
        <f t="shared" si="197"/>
        <v>0</v>
      </c>
      <c r="DL189" s="381">
        <f t="shared" si="197"/>
        <v>0</v>
      </c>
      <c r="DM189" s="381">
        <f t="shared" si="197"/>
        <v>0</v>
      </c>
      <c r="DN189" s="381">
        <f t="shared" si="197"/>
        <v>0</v>
      </c>
      <c r="DO189" s="381">
        <f t="shared" si="197"/>
        <v>0</v>
      </c>
      <c r="DP189" s="381">
        <f t="shared" si="197"/>
        <v>0</v>
      </c>
      <c r="DQ189" s="381">
        <f t="shared" si="197"/>
        <v>0</v>
      </c>
      <c r="DR189" s="381">
        <f t="shared" si="197"/>
        <v>0</v>
      </c>
      <c r="DS189" s="381">
        <f t="shared" si="197"/>
        <v>0</v>
      </c>
      <c r="DT189" s="381">
        <f t="shared" si="197"/>
        <v>0</v>
      </c>
      <c r="DU189" s="381">
        <f t="shared" si="197"/>
        <v>0</v>
      </c>
      <c r="DV189" s="381">
        <f t="shared" si="197"/>
        <v>0</v>
      </c>
      <c r="DW189" s="381">
        <f t="shared" si="197"/>
        <v>0</v>
      </c>
      <c r="DX189" s="381">
        <f t="shared" si="197"/>
        <v>0</v>
      </c>
      <c r="DY189" s="381">
        <f t="shared" si="197"/>
        <v>0</v>
      </c>
      <c r="DZ189" s="381">
        <f t="shared" si="197"/>
        <v>0</v>
      </c>
      <c r="EA189" s="381">
        <f t="shared" si="197"/>
        <v>0</v>
      </c>
      <c r="EB189" s="381">
        <f t="shared" si="197"/>
        <v>0</v>
      </c>
      <c r="EC189" s="381">
        <f t="shared" si="197"/>
        <v>0</v>
      </c>
      <c r="ED189" s="381">
        <f t="shared" si="197"/>
        <v>0</v>
      </c>
      <c r="EE189" s="381">
        <f t="shared" si="197"/>
        <v>0</v>
      </c>
      <c r="EF189" s="381">
        <f t="shared" si="197"/>
        <v>0</v>
      </c>
      <c r="EG189" s="381">
        <f t="shared" si="197"/>
        <v>0</v>
      </c>
      <c r="EH189" s="381">
        <f t="shared" si="197"/>
        <v>0</v>
      </c>
      <c r="EI189" s="381">
        <f t="shared" si="197"/>
        <v>0</v>
      </c>
      <c r="EJ189" s="381">
        <f t="shared" si="197"/>
        <v>0</v>
      </c>
      <c r="EK189" s="381">
        <f t="shared" si="197"/>
        <v>0</v>
      </c>
      <c r="EL189" s="381">
        <f t="shared" si="197"/>
        <v>0</v>
      </c>
      <c r="EM189" s="381">
        <f t="shared" si="197"/>
        <v>0</v>
      </c>
      <c r="EN189" s="381">
        <f t="shared" si="197"/>
        <v>0</v>
      </c>
      <c r="EO189" s="381">
        <f t="shared" si="197"/>
        <v>0</v>
      </c>
      <c r="EP189" s="381">
        <f t="shared" si="197"/>
        <v>0</v>
      </c>
      <c r="EQ189" s="381">
        <f t="shared" si="197"/>
        <v>0</v>
      </c>
      <c r="ER189" s="381">
        <f t="shared" si="197"/>
        <v>0</v>
      </c>
      <c r="ES189" s="381">
        <f t="shared" si="197"/>
        <v>0</v>
      </c>
      <c r="ET189" s="381">
        <f t="shared" si="197"/>
        <v>0</v>
      </c>
      <c r="EU189" s="381">
        <f t="shared" si="197"/>
        <v>0</v>
      </c>
      <c r="EV189" s="381">
        <f t="shared" si="197"/>
        <v>0</v>
      </c>
      <c r="EW189" s="381">
        <f t="shared" si="197"/>
        <v>0</v>
      </c>
      <c r="EX189" s="381">
        <f t="shared" si="197"/>
        <v>0</v>
      </c>
      <c r="EY189" s="612"/>
      <c r="FB189" s="612"/>
    </row>
    <row r="190" spans="1:158" s="86" customFormat="1" ht="12.75" hidden="1" customHeight="1" outlineLevel="2">
      <c r="A190" s="303"/>
      <c r="B190" s="303"/>
      <c r="C190" s="645"/>
      <c r="D190" s="860"/>
      <c r="E190" s="303"/>
      <c r="F190" s="851"/>
      <c r="G190" s="851"/>
      <c r="H190" s="851"/>
      <c r="I190" s="851"/>
      <c r="J190" s="851"/>
      <c r="K190" s="851"/>
      <c r="L190" s="851"/>
      <c r="M190" s="851"/>
      <c r="N190" s="851"/>
      <c r="O190" s="851"/>
      <c r="P190" s="851"/>
      <c r="Q190" s="851"/>
      <c r="R190" s="851"/>
      <c r="S190" s="851"/>
      <c r="T190" s="851"/>
      <c r="U190" s="851"/>
      <c r="V190" s="852"/>
      <c r="W190" s="851"/>
      <c r="X190" s="851"/>
      <c r="Y190" s="851"/>
      <c r="Z190" s="851"/>
      <c r="AA190" s="851"/>
      <c r="AB190" s="303"/>
      <c r="AC190" s="303"/>
      <c r="AD190" s="334" t="str">
        <f>$AD$22</f>
        <v>Cost Plus, Profiled after Discount</v>
      </c>
      <c r="AE190" s="648">
        <f>SUM(AF190:EY190)</f>
        <v>0</v>
      </c>
      <c r="AF190" s="637">
        <f t="shared" ref="AF190:BK190" si="198">AF188*(1-IF(DisON,AF189,0))</f>
        <v>0</v>
      </c>
      <c r="AG190" s="300">
        <f t="shared" si="198"/>
        <v>0</v>
      </c>
      <c r="AH190" s="300">
        <f t="shared" si="198"/>
        <v>0</v>
      </c>
      <c r="AI190" s="300">
        <f t="shared" si="198"/>
        <v>0</v>
      </c>
      <c r="AJ190" s="300">
        <f t="shared" si="198"/>
        <v>0</v>
      </c>
      <c r="AK190" s="300">
        <f t="shared" si="198"/>
        <v>0</v>
      </c>
      <c r="AL190" s="300">
        <f t="shared" si="198"/>
        <v>0</v>
      </c>
      <c r="AM190" s="300">
        <f t="shared" si="198"/>
        <v>0</v>
      </c>
      <c r="AN190" s="300">
        <f t="shared" si="198"/>
        <v>0</v>
      </c>
      <c r="AO190" s="300">
        <f t="shared" si="198"/>
        <v>0</v>
      </c>
      <c r="AP190" s="300">
        <f t="shared" si="198"/>
        <v>0</v>
      </c>
      <c r="AQ190" s="300">
        <f t="shared" si="198"/>
        <v>0</v>
      </c>
      <c r="AR190" s="300">
        <f t="shared" si="198"/>
        <v>0</v>
      </c>
      <c r="AS190" s="300">
        <f t="shared" si="198"/>
        <v>0</v>
      </c>
      <c r="AT190" s="300">
        <f t="shared" si="198"/>
        <v>0</v>
      </c>
      <c r="AU190" s="300">
        <f t="shared" si="198"/>
        <v>0</v>
      </c>
      <c r="AV190" s="300">
        <f t="shared" si="198"/>
        <v>0</v>
      </c>
      <c r="AW190" s="300">
        <f t="shared" si="198"/>
        <v>0</v>
      </c>
      <c r="AX190" s="300">
        <f t="shared" si="198"/>
        <v>0</v>
      </c>
      <c r="AY190" s="300">
        <f t="shared" si="198"/>
        <v>0</v>
      </c>
      <c r="AZ190" s="300">
        <f t="shared" si="198"/>
        <v>0</v>
      </c>
      <c r="BA190" s="300">
        <f t="shared" si="198"/>
        <v>0</v>
      </c>
      <c r="BB190" s="300">
        <f t="shared" si="198"/>
        <v>0</v>
      </c>
      <c r="BC190" s="300">
        <f t="shared" si="198"/>
        <v>0</v>
      </c>
      <c r="BD190" s="300">
        <f t="shared" si="198"/>
        <v>0</v>
      </c>
      <c r="BE190" s="300">
        <f t="shared" si="198"/>
        <v>0</v>
      </c>
      <c r="BF190" s="300">
        <f t="shared" si="198"/>
        <v>0</v>
      </c>
      <c r="BG190" s="300">
        <f t="shared" si="198"/>
        <v>0</v>
      </c>
      <c r="BH190" s="300">
        <f t="shared" si="198"/>
        <v>0</v>
      </c>
      <c r="BI190" s="300">
        <f t="shared" si="198"/>
        <v>0</v>
      </c>
      <c r="BJ190" s="300">
        <f t="shared" si="198"/>
        <v>0</v>
      </c>
      <c r="BK190" s="300">
        <f t="shared" si="198"/>
        <v>0</v>
      </c>
      <c r="BL190" s="300">
        <f t="shared" ref="BL190:CQ190" si="199">BL188*(1-IF(DisON,BL189,0))</f>
        <v>0</v>
      </c>
      <c r="BM190" s="300">
        <f t="shared" si="199"/>
        <v>0</v>
      </c>
      <c r="BN190" s="300">
        <f t="shared" si="199"/>
        <v>0</v>
      </c>
      <c r="BO190" s="300">
        <f t="shared" si="199"/>
        <v>0</v>
      </c>
      <c r="BP190" s="300">
        <f t="shared" si="199"/>
        <v>0</v>
      </c>
      <c r="BQ190" s="300">
        <f t="shared" si="199"/>
        <v>0</v>
      </c>
      <c r="BR190" s="300">
        <f t="shared" si="199"/>
        <v>0</v>
      </c>
      <c r="BS190" s="300">
        <f t="shared" si="199"/>
        <v>0</v>
      </c>
      <c r="BT190" s="300">
        <f t="shared" si="199"/>
        <v>0</v>
      </c>
      <c r="BU190" s="300">
        <f t="shared" si="199"/>
        <v>0</v>
      </c>
      <c r="BV190" s="300">
        <f t="shared" si="199"/>
        <v>0</v>
      </c>
      <c r="BW190" s="300">
        <f t="shared" si="199"/>
        <v>0</v>
      </c>
      <c r="BX190" s="300">
        <f t="shared" si="199"/>
        <v>0</v>
      </c>
      <c r="BY190" s="300">
        <f t="shared" si="199"/>
        <v>0</v>
      </c>
      <c r="BZ190" s="300">
        <f t="shared" si="199"/>
        <v>0</v>
      </c>
      <c r="CA190" s="300">
        <f t="shared" si="199"/>
        <v>0</v>
      </c>
      <c r="CB190" s="300">
        <f t="shared" si="199"/>
        <v>0</v>
      </c>
      <c r="CC190" s="300">
        <f t="shared" si="199"/>
        <v>0</v>
      </c>
      <c r="CD190" s="300">
        <f t="shared" si="199"/>
        <v>0</v>
      </c>
      <c r="CE190" s="300">
        <f t="shared" si="199"/>
        <v>0</v>
      </c>
      <c r="CF190" s="300">
        <f t="shared" si="199"/>
        <v>0</v>
      </c>
      <c r="CG190" s="300">
        <f t="shared" si="199"/>
        <v>0</v>
      </c>
      <c r="CH190" s="300">
        <f t="shared" si="199"/>
        <v>0</v>
      </c>
      <c r="CI190" s="300">
        <f t="shared" si="199"/>
        <v>0</v>
      </c>
      <c r="CJ190" s="300">
        <f t="shared" si="199"/>
        <v>0</v>
      </c>
      <c r="CK190" s="300">
        <f t="shared" si="199"/>
        <v>0</v>
      </c>
      <c r="CL190" s="300">
        <f t="shared" si="199"/>
        <v>0</v>
      </c>
      <c r="CM190" s="300">
        <f t="shared" si="199"/>
        <v>0</v>
      </c>
      <c r="CN190" s="300">
        <f t="shared" si="199"/>
        <v>0</v>
      </c>
      <c r="CO190" s="300">
        <f t="shared" si="199"/>
        <v>0</v>
      </c>
      <c r="CP190" s="300">
        <f t="shared" si="199"/>
        <v>0</v>
      </c>
      <c r="CQ190" s="300">
        <f t="shared" si="199"/>
        <v>0</v>
      </c>
      <c r="CR190" s="300">
        <f t="shared" ref="CR190:DW190" si="200">CR188*(1-IF(DisON,CR189,0))</f>
        <v>0</v>
      </c>
      <c r="CS190" s="300">
        <f t="shared" si="200"/>
        <v>0</v>
      </c>
      <c r="CT190" s="300">
        <f t="shared" si="200"/>
        <v>0</v>
      </c>
      <c r="CU190" s="300">
        <f t="shared" si="200"/>
        <v>0</v>
      </c>
      <c r="CV190" s="300">
        <f t="shared" si="200"/>
        <v>0</v>
      </c>
      <c r="CW190" s="300">
        <f t="shared" si="200"/>
        <v>0</v>
      </c>
      <c r="CX190" s="300">
        <f t="shared" si="200"/>
        <v>0</v>
      </c>
      <c r="CY190" s="300">
        <f t="shared" si="200"/>
        <v>0</v>
      </c>
      <c r="CZ190" s="300">
        <f t="shared" si="200"/>
        <v>0</v>
      </c>
      <c r="DA190" s="300">
        <f t="shared" si="200"/>
        <v>0</v>
      </c>
      <c r="DB190" s="300">
        <f t="shared" si="200"/>
        <v>0</v>
      </c>
      <c r="DC190" s="300">
        <f t="shared" si="200"/>
        <v>0</v>
      </c>
      <c r="DD190" s="300">
        <f t="shared" si="200"/>
        <v>0</v>
      </c>
      <c r="DE190" s="300">
        <f t="shared" si="200"/>
        <v>0</v>
      </c>
      <c r="DF190" s="300">
        <f t="shared" si="200"/>
        <v>0</v>
      </c>
      <c r="DG190" s="300">
        <f t="shared" si="200"/>
        <v>0</v>
      </c>
      <c r="DH190" s="300">
        <f t="shared" si="200"/>
        <v>0</v>
      </c>
      <c r="DI190" s="300">
        <f t="shared" si="200"/>
        <v>0</v>
      </c>
      <c r="DJ190" s="300">
        <f t="shared" si="200"/>
        <v>0</v>
      </c>
      <c r="DK190" s="300">
        <f t="shared" si="200"/>
        <v>0</v>
      </c>
      <c r="DL190" s="300">
        <f t="shared" si="200"/>
        <v>0</v>
      </c>
      <c r="DM190" s="300">
        <f t="shared" si="200"/>
        <v>0</v>
      </c>
      <c r="DN190" s="300">
        <f t="shared" si="200"/>
        <v>0</v>
      </c>
      <c r="DO190" s="300">
        <f t="shared" si="200"/>
        <v>0</v>
      </c>
      <c r="DP190" s="300">
        <f t="shared" si="200"/>
        <v>0</v>
      </c>
      <c r="DQ190" s="300">
        <f t="shared" si="200"/>
        <v>0</v>
      </c>
      <c r="DR190" s="300">
        <f t="shared" si="200"/>
        <v>0</v>
      </c>
      <c r="DS190" s="300">
        <f t="shared" si="200"/>
        <v>0</v>
      </c>
      <c r="DT190" s="300">
        <f t="shared" si="200"/>
        <v>0</v>
      </c>
      <c r="DU190" s="300">
        <f t="shared" si="200"/>
        <v>0</v>
      </c>
      <c r="DV190" s="300">
        <f t="shared" si="200"/>
        <v>0</v>
      </c>
      <c r="DW190" s="300">
        <f t="shared" si="200"/>
        <v>0</v>
      </c>
      <c r="DX190" s="300">
        <f t="shared" ref="DX190:EX190" si="201">DX188*(1-IF(DisON,DX189,0))</f>
        <v>0</v>
      </c>
      <c r="DY190" s="300">
        <f t="shared" si="201"/>
        <v>0</v>
      </c>
      <c r="DZ190" s="300">
        <f t="shared" si="201"/>
        <v>0</v>
      </c>
      <c r="EA190" s="300">
        <f t="shared" si="201"/>
        <v>0</v>
      </c>
      <c r="EB190" s="300">
        <f t="shared" si="201"/>
        <v>0</v>
      </c>
      <c r="EC190" s="300">
        <f t="shared" si="201"/>
        <v>0</v>
      </c>
      <c r="ED190" s="300">
        <f t="shared" si="201"/>
        <v>0</v>
      </c>
      <c r="EE190" s="300">
        <f t="shared" si="201"/>
        <v>0</v>
      </c>
      <c r="EF190" s="300">
        <f t="shared" si="201"/>
        <v>0</v>
      </c>
      <c r="EG190" s="300">
        <f t="shared" si="201"/>
        <v>0</v>
      </c>
      <c r="EH190" s="300">
        <f t="shared" si="201"/>
        <v>0</v>
      </c>
      <c r="EI190" s="300">
        <f t="shared" si="201"/>
        <v>0</v>
      </c>
      <c r="EJ190" s="300">
        <f t="shared" si="201"/>
        <v>0</v>
      </c>
      <c r="EK190" s="300">
        <f t="shared" si="201"/>
        <v>0</v>
      </c>
      <c r="EL190" s="300">
        <f t="shared" si="201"/>
        <v>0</v>
      </c>
      <c r="EM190" s="300">
        <f t="shared" si="201"/>
        <v>0</v>
      </c>
      <c r="EN190" s="300">
        <f t="shared" si="201"/>
        <v>0</v>
      </c>
      <c r="EO190" s="300">
        <f t="shared" si="201"/>
        <v>0</v>
      </c>
      <c r="EP190" s="300">
        <f t="shared" si="201"/>
        <v>0</v>
      </c>
      <c r="EQ190" s="300">
        <f t="shared" si="201"/>
        <v>0</v>
      </c>
      <c r="ER190" s="300">
        <f t="shared" si="201"/>
        <v>0</v>
      </c>
      <c r="ES190" s="300">
        <f t="shared" si="201"/>
        <v>0</v>
      </c>
      <c r="ET190" s="300">
        <f t="shared" si="201"/>
        <v>0</v>
      </c>
      <c r="EU190" s="300">
        <f t="shared" si="201"/>
        <v>0</v>
      </c>
      <c r="EV190" s="300">
        <f t="shared" si="201"/>
        <v>0</v>
      </c>
      <c r="EW190" s="300">
        <f t="shared" si="201"/>
        <v>0</v>
      </c>
      <c r="EX190" s="300">
        <f t="shared" si="201"/>
        <v>0</v>
      </c>
      <c r="EY190" s="612"/>
      <c r="FB190" s="612"/>
    </row>
    <row r="191" spans="1:158" s="634" customFormat="1" ht="5.0999999999999996" hidden="1" customHeight="1" outlineLevel="2">
      <c r="A191" s="627"/>
      <c r="B191" s="627"/>
      <c r="C191" s="627"/>
      <c r="D191" s="627"/>
      <c r="E191" s="628"/>
      <c r="F191" s="627"/>
      <c r="G191" s="627"/>
      <c r="H191" s="627"/>
      <c r="I191" s="627"/>
      <c r="J191" s="627"/>
      <c r="K191" s="627"/>
      <c r="L191" s="627"/>
      <c r="M191" s="627"/>
      <c r="N191" s="627"/>
      <c r="O191" s="627"/>
      <c r="P191" s="627"/>
      <c r="Q191" s="627"/>
      <c r="R191" s="627"/>
      <c r="S191" s="627"/>
      <c r="T191" s="627"/>
      <c r="U191" s="627"/>
      <c r="V191" s="627"/>
      <c r="W191" s="627"/>
      <c r="X191" s="627"/>
      <c r="Y191" s="627"/>
      <c r="Z191" s="627"/>
      <c r="AA191" s="627"/>
      <c r="AB191" s="629"/>
      <c r="AC191" s="627"/>
      <c r="AD191" s="630"/>
      <c r="AE191" s="631"/>
      <c r="AF191" s="301"/>
      <c r="AG191" s="301"/>
      <c r="AH191" s="301"/>
      <c r="AI191" s="301"/>
      <c r="AJ191" s="301"/>
      <c r="AK191" s="301"/>
      <c r="AL191" s="301"/>
      <c r="AM191" s="301"/>
      <c r="AN191" s="301"/>
      <c r="AO191" s="301"/>
      <c r="AP191" s="301"/>
      <c r="AQ191" s="301"/>
      <c r="AR191" s="301"/>
      <c r="AS191" s="301"/>
      <c r="AT191" s="301"/>
      <c r="AU191" s="301"/>
      <c r="AV191" s="301"/>
      <c r="AW191" s="301"/>
      <c r="AX191" s="301"/>
      <c r="AY191" s="301"/>
      <c r="AZ191" s="301"/>
      <c r="BA191" s="301"/>
      <c r="BB191" s="301"/>
      <c r="BC191" s="301"/>
      <c r="BD191" s="301"/>
      <c r="BE191" s="301"/>
      <c r="BF191" s="301"/>
      <c r="BG191" s="301"/>
      <c r="BH191" s="301"/>
      <c r="BI191" s="301"/>
      <c r="BJ191" s="301"/>
      <c r="BK191" s="301"/>
      <c r="BL191" s="301"/>
      <c r="BM191" s="301"/>
      <c r="BN191" s="301"/>
      <c r="BO191" s="301"/>
      <c r="BP191" s="301"/>
      <c r="BQ191" s="301"/>
      <c r="BR191" s="301"/>
      <c r="BS191" s="301"/>
      <c r="BT191" s="301"/>
      <c r="BU191" s="301"/>
      <c r="BV191" s="301"/>
      <c r="BW191" s="301"/>
      <c r="BX191" s="301"/>
      <c r="BY191" s="301"/>
      <c r="BZ191" s="301"/>
      <c r="CA191" s="301"/>
      <c r="CB191" s="301"/>
      <c r="CC191" s="301"/>
      <c r="CD191" s="301"/>
      <c r="CE191" s="301"/>
      <c r="CF191" s="301"/>
      <c r="CG191" s="301"/>
      <c r="CH191" s="301"/>
      <c r="CI191" s="301"/>
      <c r="CJ191" s="301"/>
      <c r="CK191" s="301"/>
      <c r="CL191" s="301"/>
      <c r="CM191" s="301"/>
      <c r="CN191" s="301"/>
      <c r="CO191" s="301"/>
      <c r="CP191" s="301"/>
      <c r="CQ191" s="301"/>
      <c r="CR191" s="301"/>
      <c r="CS191" s="301"/>
      <c r="CT191" s="301"/>
      <c r="CU191" s="301"/>
      <c r="CV191" s="301"/>
      <c r="CW191" s="301"/>
      <c r="CX191" s="301"/>
      <c r="CY191" s="301"/>
      <c r="CZ191" s="301"/>
      <c r="DA191" s="301"/>
      <c r="DB191" s="301"/>
      <c r="DC191" s="301"/>
      <c r="DD191" s="301"/>
      <c r="DE191" s="301"/>
      <c r="DF191" s="301"/>
      <c r="DG191" s="301"/>
      <c r="DH191" s="301"/>
      <c r="DI191" s="301"/>
      <c r="DJ191" s="301"/>
      <c r="DK191" s="301"/>
      <c r="DL191" s="301"/>
      <c r="DM191" s="301"/>
      <c r="DN191" s="301"/>
      <c r="DO191" s="301"/>
      <c r="DP191" s="301"/>
      <c r="DQ191" s="301"/>
      <c r="DR191" s="301"/>
      <c r="DS191" s="301"/>
      <c r="DT191" s="301"/>
      <c r="DU191" s="301"/>
      <c r="DV191" s="301"/>
      <c r="DW191" s="301"/>
      <c r="DX191" s="301"/>
      <c r="DY191" s="301"/>
      <c r="DZ191" s="301"/>
      <c r="EA191" s="301"/>
      <c r="EB191" s="301"/>
      <c r="EC191" s="301"/>
      <c r="ED191" s="301"/>
      <c r="EE191" s="301"/>
      <c r="EF191" s="301"/>
      <c r="EG191" s="301"/>
      <c r="EH191" s="301"/>
      <c r="EI191" s="301"/>
      <c r="EJ191" s="301"/>
      <c r="EK191" s="301"/>
      <c r="EL191" s="301"/>
      <c r="EM191" s="301"/>
      <c r="EN191" s="301"/>
      <c r="EO191" s="301"/>
      <c r="EP191" s="301"/>
      <c r="EQ191" s="301"/>
      <c r="ER191" s="301"/>
      <c r="ES191" s="301"/>
      <c r="ET191" s="301"/>
      <c r="EU191" s="301"/>
      <c r="EV191" s="301"/>
      <c r="EW191" s="301"/>
      <c r="EX191" s="301"/>
      <c r="EY191" s="632"/>
      <c r="EZ191" s="201"/>
      <c r="FA191" s="201"/>
      <c r="FB191" s="633"/>
    </row>
    <row r="192" spans="1:158" s="86" customFormat="1" ht="12.75" hidden="1" customHeight="1" outlineLevel="2">
      <c r="C192" s="232"/>
      <c r="F192" s="85"/>
      <c r="G192" s="85"/>
      <c r="H192" s="85"/>
      <c r="I192" s="85"/>
      <c r="J192" s="85"/>
      <c r="K192" s="85"/>
      <c r="L192" s="85"/>
      <c r="M192" s="85"/>
      <c r="N192" s="85"/>
      <c r="O192" s="85"/>
      <c r="P192" s="85"/>
      <c r="Q192" s="85"/>
      <c r="R192" s="85"/>
      <c r="S192" s="85"/>
      <c r="T192" s="85"/>
      <c r="U192" s="85"/>
      <c r="V192" s="85"/>
      <c r="W192" s="85"/>
      <c r="X192" s="85"/>
      <c r="Y192" s="85"/>
      <c r="Z192" s="85"/>
      <c r="AA192" s="85"/>
      <c r="AD192" s="232"/>
      <c r="AE192" s="328" t="s">
        <v>195</v>
      </c>
      <c r="AF192" s="649">
        <f>IF($AE185=0,0,AF190/$AE185)</f>
        <v>0</v>
      </c>
      <c r="AG192" s="650">
        <f t="shared" ref="AG192:CR192" si="202">IF($AE185=0,0,AG190/$AE185)</f>
        <v>0</v>
      </c>
      <c r="AH192" s="650">
        <f t="shared" si="202"/>
        <v>0</v>
      </c>
      <c r="AI192" s="650">
        <f t="shared" si="202"/>
        <v>0</v>
      </c>
      <c r="AJ192" s="650">
        <f t="shared" si="202"/>
        <v>0</v>
      </c>
      <c r="AK192" s="650">
        <f t="shared" si="202"/>
        <v>0</v>
      </c>
      <c r="AL192" s="650">
        <f t="shared" si="202"/>
        <v>0</v>
      </c>
      <c r="AM192" s="650">
        <f t="shared" si="202"/>
        <v>0</v>
      </c>
      <c r="AN192" s="650">
        <f t="shared" si="202"/>
        <v>0</v>
      </c>
      <c r="AO192" s="650">
        <f t="shared" si="202"/>
        <v>0</v>
      </c>
      <c r="AP192" s="650">
        <f t="shared" si="202"/>
        <v>0</v>
      </c>
      <c r="AQ192" s="650">
        <f t="shared" si="202"/>
        <v>0</v>
      </c>
      <c r="AR192" s="650">
        <f t="shared" si="202"/>
        <v>0</v>
      </c>
      <c r="AS192" s="650">
        <f t="shared" si="202"/>
        <v>0</v>
      </c>
      <c r="AT192" s="650">
        <f t="shared" si="202"/>
        <v>0</v>
      </c>
      <c r="AU192" s="650">
        <f t="shared" si="202"/>
        <v>0</v>
      </c>
      <c r="AV192" s="650">
        <f t="shared" si="202"/>
        <v>0</v>
      </c>
      <c r="AW192" s="650">
        <f t="shared" si="202"/>
        <v>0</v>
      </c>
      <c r="AX192" s="650">
        <f t="shared" si="202"/>
        <v>0</v>
      </c>
      <c r="AY192" s="650">
        <f t="shared" si="202"/>
        <v>0</v>
      </c>
      <c r="AZ192" s="650">
        <f t="shared" si="202"/>
        <v>0</v>
      </c>
      <c r="BA192" s="650">
        <f t="shared" si="202"/>
        <v>0</v>
      </c>
      <c r="BB192" s="650">
        <f t="shared" si="202"/>
        <v>0</v>
      </c>
      <c r="BC192" s="650">
        <f t="shared" si="202"/>
        <v>0</v>
      </c>
      <c r="BD192" s="650">
        <f t="shared" si="202"/>
        <v>0</v>
      </c>
      <c r="BE192" s="650">
        <f t="shared" si="202"/>
        <v>0</v>
      </c>
      <c r="BF192" s="650">
        <f t="shared" si="202"/>
        <v>0</v>
      </c>
      <c r="BG192" s="650">
        <f t="shared" si="202"/>
        <v>0</v>
      </c>
      <c r="BH192" s="650">
        <f t="shared" si="202"/>
        <v>0</v>
      </c>
      <c r="BI192" s="650">
        <f t="shared" si="202"/>
        <v>0</v>
      </c>
      <c r="BJ192" s="650">
        <f t="shared" si="202"/>
        <v>0</v>
      </c>
      <c r="BK192" s="650">
        <f t="shared" si="202"/>
        <v>0</v>
      </c>
      <c r="BL192" s="650">
        <f t="shared" si="202"/>
        <v>0</v>
      </c>
      <c r="BM192" s="650">
        <f t="shared" si="202"/>
        <v>0</v>
      </c>
      <c r="BN192" s="650">
        <f t="shared" si="202"/>
        <v>0</v>
      </c>
      <c r="BO192" s="650">
        <f t="shared" si="202"/>
        <v>0</v>
      </c>
      <c r="BP192" s="650">
        <f t="shared" si="202"/>
        <v>0</v>
      </c>
      <c r="BQ192" s="650">
        <f t="shared" si="202"/>
        <v>0</v>
      </c>
      <c r="BR192" s="650">
        <f t="shared" si="202"/>
        <v>0</v>
      </c>
      <c r="BS192" s="650">
        <f t="shared" si="202"/>
        <v>0</v>
      </c>
      <c r="BT192" s="650">
        <f t="shared" si="202"/>
        <v>0</v>
      </c>
      <c r="BU192" s="650">
        <f t="shared" si="202"/>
        <v>0</v>
      </c>
      <c r="BV192" s="650">
        <f t="shared" si="202"/>
        <v>0</v>
      </c>
      <c r="BW192" s="650">
        <f t="shared" si="202"/>
        <v>0</v>
      </c>
      <c r="BX192" s="650">
        <f t="shared" si="202"/>
        <v>0</v>
      </c>
      <c r="BY192" s="650">
        <f t="shared" si="202"/>
        <v>0</v>
      </c>
      <c r="BZ192" s="650">
        <f t="shared" si="202"/>
        <v>0</v>
      </c>
      <c r="CA192" s="650">
        <f t="shared" si="202"/>
        <v>0</v>
      </c>
      <c r="CB192" s="650">
        <f t="shared" si="202"/>
        <v>0</v>
      </c>
      <c r="CC192" s="650">
        <f t="shared" si="202"/>
        <v>0</v>
      </c>
      <c r="CD192" s="650">
        <f t="shared" si="202"/>
        <v>0</v>
      </c>
      <c r="CE192" s="650">
        <f t="shared" si="202"/>
        <v>0</v>
      </c>
      <c r="CF192" s="650">
        <f t="shared" si="202"/>
        <v>0</v>
      </c>
      <c r="CG192" s="650">
        <f t="shared" si="202"/>
        <v>0</v>
      </c>
      <c r="CH192" s="650">
        <f t="shared" si="202"/>
        <v>0</v>
      </c>
      <c r="CI192" s="650">
        <f t="shared" si="202"/>
        <v>0</v>
      </c>
      <c r="CJ192" s="650">
        <f t="shared" si="202"/>
        <v>0</v>
      </c>
      <c r="CK192" s="650">
        <f t="shared" si="202"/>
        <v>0</v>
      </c>
      <c r="CL192" s="650">
        <f t="shared" si="202"/>
        <v>0</v>
      </c>
      <c r="CM192" s="650">
        <f t="shared" si="202"/>
        <v>0</v>
      </c>
      <c r="CN192" s="650">
        <f t="shared" si="202"/>
        <v>0</v>
      </c>
      <c r="CO192" s="650">
        <f t="shared" si="202"/>
        <v>0</v>
      </c>
      <c r="CP192" s="650">
        <f t="shared" si="202"/>
        <v>0</v>
      </c>
      <c r="CQ192" s="650">
        <f t="shared" si="202"/>
        <v>0</v>
      </c>
      <c r="CR192" s="650">
        <f t="shared" si="202"/>
        <v>0</v>
      </c>
      <c r="CS192" s="650">
        <f t="shared" ref="CS192:EX192" si="203">IF($AE185=0,0,CS190/$AE185)</f>
        <v>0</v>
      </c>
      <c r="CT192" s="650">
        <f t="shared" si="203"/>
        <v>0</v>
      </c>
      <c r="CU192" s="650">
        <f t="shared" si="203"/>
        <v>0</v>
      </c>
      <c r="CV192" s="650">
        <f t="shared" si="203"/>
        <v>0</v>
      </c>
      <c r="CW192" s="650">
        <f t="shared" si="203"/>
        <v>0</v>
      </c>
      <c r="CX192" s="650">
        <f t="shared" si="203"/>
        <v>0</v>
      </c>
      <c r="CY192" s="650">
        <f t="shared" si="203"/>
        <v>0</v>
      </c>
      <c r="CZ192" s="650">
        <f t="shared" si="203"/>
        <v>0</v>
      </c>
      <c r="DA192" s="650">
        <f t="shared" si="203"/>
        <v>0</v>
      </c>
      <c r="DB192" s="650">
        <f t="shared" si="203"/>
        <v>0</v>
      </c>
      <c r="DC192" s="650">
        <f t="shared" si="203"/>
        <v>0</v>
      </c>
      <c r="DD192" s="650">
        <f t="shared" si="203"/>
        <v>0</v>
      </c>
      <c r="DE192" s="650">
        <f t="shared" si="203"/>
        <v>0</v>
      </c>
      <c r="DF192" s="650">
        <f t="shared" si="203"/>
        <v>0</v>
      </c>
      <c r="DG192" s="650">
        <f t="shared" si="203"/>
        <v>0</v>
      </c>
      <c r="DH192" s="650">
        <f t="shared" si="203"/>
        <v>0</v>
      </c>
      <c r="DI192" s="650">
        <f t="shared" si="203"/>
        <v>0</v>
      </c>
      <c r="DJ192" s="650">
        <f t="shared" si="203"/>
        <v>0</v>
      </c>
      <c r="DK192" s="650">
        <f t="shared" si="203"/>
        <v>0</v>
      </c>
      <c r="DL192" s="650">
        <f t="shared" si="203"/>
        <v>0</v>
      </c>
      <c r="DM192" s="650">
        <f t="shared" si="203"/>
        <v>0</v>
      </c>
      <c r="DN192" s="650">
        <f t="shared" si="203"/>
        <v>0</v>
      </c>
      <c r="DO192" s="650">
        <f t="shared" si="203"/>
        <v>0</v>
      </c>
      <c r="DP192" s="650">
        <f t="shared" si="203"/>
        <v>0</v>
      </c>
      <c r="DQ192" s="650">
        <f t="shared" si="203"/>
        <v>0</v>
      </c>
      <c r="DR192" s="650">
        <f t="shared" si="203"/>
        <v>0</v>
      </c>
      <c r="DS192" s="650">
        <f t="shared" si="203"/>
        <v>0</v>
      </c>
      <c r="DT192" s="650">
        <f t="shared" si="203"/>
        <v>0</v>
      </c>
      <c r="DU192" s="650">
        <f t="shared" si="203"/>
        <v>0</v>
      </c>
      <c r="DV192" s="650">
        <f t="shared" si="203"/>
        <v>0</v>
      </c>
      <c r="DW192" s="650">
        <f t="shared" si="203"/>
        <v>0</v>
      </c>
      <c r="DX192" s="650">
        <f t="shared" si="203"/>
        <v>0</v>
      </c>
      <c r="DY192" s="650">
        <f t="shared" si="203"/>
        <v>0</v>
      </c>
      <c r="DZ192" s="650">
        <f t="shared" si="203"/>
        <v>0</v>
      </c>
      <c r="EA192" s="650">
        <f t="shared" si="203"/>
        <v>0</v>
      </c>
      <c r="EB192" s="650">
        <f t="shared" si="203"/>
        <v>0</v>
      </c>
      <c r="EC192" s="650">
        <f t="shared" si="203"/>
        <v>0</v>
      </c>
      <c r="ED192" s="650">
        <f t="shared" si="203"/>
        <v>0</v>
      </c>
      <c r="EE192" s="650">
        <f t="shared" si="203"/>
        <v>0</v>
      </c>
      <c r="EF192" s="650">
        <f t="shared" si="203"/>
        <v>0</v>
      </c>
      <c r="EG192" s="650">
        <f t="shared" si="203"/>
        <v>0</v>
      </c>
      <c r="EH192" s="650">
        <f t="shared" si="203"/>
        <v>0</v>
      </c>
      <c r="EI192" s="650">
        <f t="shared" si="203"/>
        <v>0</v>
      </c>
      <c r="EJ192" s="650">
        <f t="shared" si="203"/>
        <v>0</v>
      </c>
      <c r="EK192" s="650">
        <f t="shared" si="203"/>
        <v>0</v>
      </c>
      <c r="EL192" s="650">
        <f t="shared" si="203"/>
        <v>0</v>
      </c>
      <c r="EM192" s="650">
        <f t="shared" si="203"/>
        <v>0</v>
      </c>
      <c r="EN192" s="650">
        <f t="shared" si="203"/>
        <v>0</v>
      </c>
      <c r="EO192" s="650">
        <f t="shared" si="203"/>
        <v>0</v>
      </c>
      <c r="EP192" s="650">
        <f t="shared" si="203"/>
        <v>0</v>
      </c>
      <c r="EQ192" s="650">
        <f t="shared" si="203"/>
        <v>0</v>
      </c>
      <c r="ER192" s="650">
        <f t="shared" si="203"/>
        <v>0</v>
      </c>
      <c r="ES192" s="650">
        <f t="shared" si="203"/>
        <v>0</v>
      </c>
      <c r="ET192" s="650">
        <f t="shared" si="203"/>
        <v>0</v>
      </c>
      <c r="EU192" s="650">
        <f t="shared" si="203"/>
        <v>0</v>
      </c>
      <c r="EV192" s="650">
        <f t="shared" si="203"/>
        <v>0</v>
      </c>
      <c r="EW192" s="650">
        <f t="shared" si="203"/>
        <v>0</v>
      </c>
      <c r="EX192" s="650">
        <f t="shared" si="203"/>
        <v>0</v>
      </c>
      <c r="EY192" s="612"/>
      <c r="FB192" s="612"/>
    </row>
    <row r="193" spans="1:158" s="86" customFormat="1" outlineLevel="1">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E193" s="621"/>
      <c r="EY193" s="612"/>
      <c r="FB193" s="612"/>
    </row>
    <row r="194" spans="1:158" s="86" customFormat="1" outlineLevel="1" collapsed="1">
      <c r="A194" s="1022" t="str">
        <f>Constants!$B$305</f>
        <v>NONE</v>
      </c>
      <c r="B194" s="1023"/>
      <c r="C194" s="1024"/>
      <c r="D194" s="651">
        <f>IF(AE196=0,0,AE197/AE196)</f>
        <v>0</v>
      </c>
      <c r="E194" s="318"/>
      <c r="F194" s="318"/>
      <c r="G194" s="318"/>
      <c r="H194" s="318"/>
      <c r="I194" s="318"/>
      <c r="J194" s="318"/>
      <c r="K194" s="318"/>
      <c r="L194" s="318"/>
      <c r="M194" s="318"/>
      <c r="N194" s="318"/>
      <c r="O194" s="318"/>
      <c r="P194" s="318"/>
      <c r="Q194" s="318"/>
      <c r="R194" s="318"/>
      <c r="S194" s="318"/>
      <c r="T194" s="318"/>
      <c r="U194" s="318"/>
      <c r="V194" s="318"/>
      <c r="W194" s="318"/>
      <c r="X194" s="318"/>
      <c r="Y194" s="318"/>
      <c r="Z194" s="318"/>
      <c r="AA194" s="318"/>
      <c r="AB194" s="318"/>
      <c r="AC194" s="318"/>
      <c r="AD194" s="625" t="str">
        <f>Constants!$E$305</f>
        <v>N/A</v>
      </c>
      <c r="AE194" s="626">
        <f>IF(AE200=0,0,-(1-(AE200/AE197)))</f>
        <v>0</v>
      </c>
      <c r="EY194" s="612"/>
      <c r="EZ194" s="622"/>
      <c r="FB194" s="612"/>
    </row>
    <row r="195" spans="1:158" s="634" customFormat="1" ht="5.0999999999999996" hidden="1" customHeight="1" outlineLevel="2">
      <c r="A195" s="627"/>
      <c r="B195" s="627"/>
      <c r="C195" s="627"/>
      <c r="D195" s="627"/>
      <c r="E195" s="628"/>
      <c r="F195" s="627"/>
      <c r="G195" s="627"/>
      <c r="H195" s="627"/>
      <c r="I195" s="627"/>
      <c r="J195" s="627"/>
      <c r="K195" s="627"/>
      <c r="L195" s="627"/>
      <c r="M195" s="627"/>
      <c r="N195" s="627"/>
      <c r="O195" s="627"/>
      <c r="P195" s="627"/>
      <c r="Q195" s="627"/>
      <c r="R195" s="627"/>
      <c r="S195" s="627"/>
      <c r="T195" s="627"/>
      <c r="U195" s="627"/>
      <c r="V195" s="627"/>
      <c r="W195" s="627"/>
      <c r="X195" s="627"/>
      <c r="Y195" s="627"/>
      <c r="Z195" s="627"/>
      <c r="AA195" s="627"/>
      <c r="AB195" s="629"/>
      <c r="AC195" s="627"/>
      <c r="AD195" s="630"/>
      <c r="AE195" s="631"/>
      <c r="AF195" s="204"/>
      <c r="AG195" s="204"/>
      <c r="AH195" s="204"/>
      <c r="AI195" s="204"/>
      <c r="AJ195" s="204"/>
      <c r="AK195" s="204"/>
      <c r="AL195" s="204"/>
      <c r="AM195" s="204"/>
      <c r="AN195" s="204"/>
      <c r="AO195" s="204"/>
      <c r="AP195" s="204"/>
      <c r="AQ195" s="204"/>
      <c r="AR195" s="204"/>
      <c r="AS195" s="204"/>
      <c r="AT195" s="204"/>
      <c r="AU195" s="204"/>
      <c r="AV195" s="204"/>
      <c r="AW195" s="204"/>
      <c r="AX195" s="204"/>
      <c r="AY195" s="204"/>
      <c r="AZ195" s="204"/>
      <c r="BA195" s="204"/>
      <c r="BB195" s="204"/>
      <c r="BC195" s="204"/>
      <c r="BD195" s="204"/>
      <c r="BE195" s="204"/>
      <c r="BF195" s="204"/>
      <c r="BG195" s="204"/>
      <c r="BH195" s="204"/>
      <c r="BI195" s="204"/>
      <c r="BJ195" s="204"/>
      <c r="BK195" s="204"/>
      <c r="BL195" s="204"/>
      <c r="BM195" s="204"/>
      <c r="BN195" s="204"/>
      <c r="BO195" s="204"/>
      <c r="BP195" s="204"/>
      <c r="BQ195" s="204"/>
      <c r="BR195" s="204"/>
      <c r="BS195" s="204"/>
      <c r="BT195" s="204"/>
      <c r="BU195" s="204"/>
      <c r="BV195" s="204"/>
      <c r="BW195" s="204"/>
      <c r="BX195" s="204"/>
      <c r="BY195" s="204"/>
      <c r="BZ195" s="204"/>
      <c r="CA195" s="204"/>
      <c r="CB195" s="204"/>
      <c r="CC195" s="204"/>
      <c r="CD195" s="204"/>
      <c r="CE195" s="204"/>
      <c r="CF195" s="204"/>
      <c r="CG195" s="204"/>
      <c r="CH195" s="204"/>
      <c r="CI195" s="204"/>
      <c r="CJ195" s="204"/>
      <c r="CK195" s="204"/>
      <c r="CL195" s="204"/>
      <c r="CM195" s="204"/>
      <c r="CN195" s="204"/>
      <c r="CO195" s="204"/>
      <c r="CP195" s="204"/>
      <c r="CQ195" s="204"/>
      <c r="CR195" s="204"/>
      <c r="CS195" s="204"/>
      <c r="CT195" s="204"/>
      <c r="CU195" s="204"/>
      <c r="CV195" s="204"/>
      <c r="CW195" s="204"/>
      <c r="CX195" s="204"/>
      <c r="CY195" s="204"/>
      <c r="CZ195" s="204"/>
      <c r="DA195" s="204"/>
      <c r="DB195" s="204"/>
      <c r="DC195" s="204"/>
      <c r="DD195" s="204"/>
      <c r="DE195" s="204"/>
      <c r="DF195" s="204"/>
      <c r="DG195" s="204"/>
      <c r="DH195" s="204"/>
      <c r="DI195" s="204"/>
      <c r="DJ195" s="204"/>
      <c r="DK195" s="204"/>
      <c r="DL195" s="204"/>
      <c r="DM195" s="204"/>
      <c r="DN195" s="204"/>
      <c r="DO195" s="204"/>
      <c r="DP195" s="204"/>
      <c r="DQ195" s="204"/>
      <c r="DR195" s="204"/>
      <c r="DS195" s="204"/>
      <c r="DT195" s="204"/>
      <c r="DU195" s="204"/>
      <c r="DV195" s="204"/>
      <c r="DW195" s="204"/>
      <c r="DX195" s="204"/>
      <c r="DY195" s="204"/>
      <c r="DZ195" s="204"/>
      <c r="EA195" s="204"/>
      <c r="EB195" s="204"/>
      <c r="EC195" s="204"/>
      <c r="ED195" s="204"/>
      <c r="EE195" s="204"/>
      <c r="EF195" s="204"/>
      <c r="EG195" s="204"/>
      <c r="EH195" s="204"/>
      <c r="EI195" s="204"/>
      <c r="EJ195" s="204"/>
      <c r="EK195" s="204"/>
      <c r="EL195" s="204"/>
      <c r="EM195" s="204"/>
      <c r="EN195" s="204"/>
      <c r="EO195" s="204"/>
      <c r="EP195" s="204"/>
      <c r="EQ195" s="204"/>
      <c r="ER195" s="204"/>
      <c r="ES195" s="204"/>
      <c r="ET195" s="204"/>
      <c r="EU195" s="204"/>
      <c r="EV195" s="204"/>
      <c r="EW195" s="204"/>
      <c r="EX195" s="204"/>
      <c r="EY195" s="632"/>
      <c r="EZ195" s="201"/>
      <c r="FA195" s="201"/>
      <c r="FB195" s="633"/>
    </row>
    <row r="196" spans="1:158" s="86" customFormat="1" ht="12.75" hidden="1" customHeight="1" outlineLevel="2">
      <c r="A196" s="1020">
        <v>16</v>
      </c>
      <c r="B196" s="303"/>
      <c r="C196" s="635" t="str">
        <f>$C$16</f>
        <v>For information:</v>
      </c>
      <c r="D196" s="847" t="str">
        <f>$D$16</f>
        <v>Volume</v>
      </c>
      <c r="E196" s="333"/>
      <c r="F196" s="849"/>
      <c r="G196" s="849"/>
      <c r="H196" s="849"/>
      <c r="I196" s="849"/>
      <c r="J196" s="849"/>
      <c r="K196" s="849"/>
      <c r="L196" s="849"/>
      <c r="M196" s="849"/>
      <c r="N196" s="849"/>
      <c r="O196" s="849"/>
      <c r="P196" s="849"/>
      <c r="Q196" s="849"/>
      <c r="R196" s="849"/>
      <c r="S196" s="849"/>
      <c r="T196" s="849"/>
      <c r="U196" s="849"/>
      <c r="V196" s="850"/>
      <c r="W196" s="849"/>
      <c r="X196" s="849"/>
      <c r="Y196" s="849"/>
      <c r="Z196" s="849"/>
      <c r="AA196" s="849"/>
      <c r="AB196" s="333"/>
      <c r="AC196" s="333"/>
      <c r="AD196" s="528" t="s">
        <v>1828</v>
      </c>
      <c r="AE196" s="304">
        <f>SUM(AF196:EY196)</f>
        <v>66</v>
      </c>
      <c r="AF196" s="297">
        <f>SUMIF(VolList,$AD196,Constants!AF$1150:AF$1165)</f>
        <v>1</v>
      </c>
      <c r="AG196" s="298">
        <f>SUMIF(VolList,$AD196,Constants!AG$1150:AG$1165)</f>
        <v>1</v>
      </c>
      <c r="AH196" s="298">
        <f>SUMIF(VolList,$AD196,Constants!AH$1150:AH$1165)</f>
        <v>1</v>
      </c>
      <c r="AI196" s="298">
        <f>SUMIF(VolList,$AD196,Constants!AI$1150:AI$1165)</f>
        <v>1</v>
      </c>
      <c r="AJ196" s="298">
        <f>SUMIF(VolList,$AD196,Constants!AJ$1150:AJ$1165)</f>
        <v>1</v>
      </c>
      <c r="AK196" s="298">
        <f>SUMIF(VolList,$AD196,Constants!AK$1150:AK$1165)</f>
        <v>1</v>
      </c>
      <c r="AL196" s="298">
        <f>SUMIF(VolList,$AD196,Constants!AL$1150:AL$1165)</f>
        <v>1</v>
      </c>
      <c r="AM196" s="298">
        <f>SUMIF(VolList,$AD196,Constants!AM$1150:AM$1165)</f>
        <v>1</v>
      </c>
      <c r="AN196" s="298">
        <f>SUMIF(VolList,$AD196,Constants!AN$1150:AN$1165)</f>
        <v>1</v>
      </c>
      <c r="AO196" s="298">
        <f>SUMIF(VolList,$AD196,Constants!AO$1150:AO$1165)</f>
        <v>1</v>
      </c>
      <c r="AP196" s="298">
        <f>SUMIF(VolList,$AD196,Constants!AP$1150:AP$1165)</f>
        <v>1</v>
      </c>
      <c r="AQ196" s="298">
        <f>SUMIF(VolList,$AD196,Constants!AQ$1150:AQ$1165)</f>
        <v>1</v>
      </c>
      <c r="AR196" s="298">
        <f>SUMIF(VolList,$AD196,Constants!AR$1150:AR$1165)</f>
        <v>1</v>
      </c>
      <c r="AS196" s="298">
        <f>SUMIF(VolList,$AD196,Constants!AS$1150:AS$1165)</f>
        <v>1</v>
      </c>
      <c r="AT196" s="298">
        <f>SUMIF(VolList,$AD196,Constants!AT$1150:AT$1165)</f>
        <v>1</v>
      </c>
      <c r="AU196" s="298">
        <f>SUMIF(VolList,$AD196,Constants!AU$1150:AU$1165)</f>
        <v>1</v>
      </c>
      <c r="AV196" s="298">
        <f>SUMIF(VolList,$AD196,Constants!AV$1150:AV$1165)</f>
        <v>1</v>
      </c>
      <c r="AW196" s="298">
        <f>SUMIF(VolList,$AD196,Constants!AW$1150:AW$1165)</f>
        <v>1</v>
      </c>
      <c r="AX196" s="298">
        <f>SUMIF(VolList,$AD196,Constants!AX$1150:AX$1165)</f>
        <v>1</v>
      </c>
      <c r="AY196" s="298">
        <f>SUMIF(VolList,$AD196,Constants!AY$1150:AY$1165)</f>
        <v>1</v>
      </c>
      <c r="AZ196" s="298">
        <f>SUMIF(VolList,$AD196,Constants!AZ$1150:AZ$1165)</f>
        <v>1</v>
      </c>
      <c r="BA196" s="298">
        <f>SUMIF(VolList,$AD196,Constants!BA$1150:BA$1165)</f>
        <v>1</v>
      </c>
      <c r="BB196" s="298">
        <f>SUMIF(VolList,$AD196,Constants!BB$1150:BB$1165)</f>
        <v>1</v>
      </c>
      <c r="BC196" s="298">
        <f>SUMIF(VolList,$AD196,Constants!BC$1150:BC$1165)</f>
        <v>1</v>
      </c>
      <c r="BD196" s="298">
        <f>SUMIF(VolList,$AD196,Constants!BD$1150:BD$1165)</f>
        <v>1</v>
      </c>
      <c r="BE196" s="298">
        <f>SUMIF(VolList,$AD196,Constants!BE$1150:BE$1165)</f>
        <v>1</v>
      </c>
      <c r="BF196" s="298">
        <f>SUMIF(VolList,$AD196,Constants!BF$1150:BF$1165)</f>
        <v>1</v>
      </c>
      <c r="BG196" s="298">
        <f>SUMIF(VolList,$AD196,Constants!BG$1150:BG$1165)</f>
        <v>1</v>
      </c>
      <c r="BH196" s="298">
        <f>SUMIF(VolList,$AD196,Constants!BH$1150:BH$1165)</f>
        <v>1</v>
      </c>
      <c r="BI196" s="298">
        <f>SUMIF(VolList,$AD196,Constants!BI$1150:BI$1165)</f>
        <v>1</v>
      </c>
      <c r="BJ196" s="298">
        <f>SUMIF(VolList,$AD196,Constants!BJ$1150:BJ$1165)</f>
        <v>1</v>
      </c>
      <c r="BK196" s="298">
        <f>SUMIF(VolList,$AD196,Constants!BK$1150:BK$1165)</f>
        <v>1</v>
      </c>
      <c r="BL196" s="298">
        <f>SUMIF(VolList,$AD196,Constants!BL$1150:BL$1165)</f>
        <v>1</v>
      </c>
      <c r="BM196" s="298">
        <f>SUMIF(VolList,$AD196,Constants!BM$1150:BM$1165)</f>
        <v>1</v>
      </c>
      <c r="BN196" s="298">
        <f>SUMIF(VolList,$AD196,Constants!BN$1150:BN$1165)</f>
        <v>1</v>
      </c>
      <c r="BO196" s="298">
        <f>SUMIF(VolList,$AD196,Constants!BO$1150:BO$1165)</f>
        <v>1</v>
      </c>
      <c r="BP196" s="298">
        <f>SUMIF(VolList,$AD196,Constants!BP$1150:BP$1165)</f>
        <v>1</v>
      </c>
      <c r="BQ196" s="298">
        <f>SUMIF(VolList,$AD196,Constants!BQ$1150:BQ$1165)</f>
        <v>1</v>
      </c>
      <c r="BR196" s="298">
        <f>SUMIF(VolList,$AD196,Constants!BR$1150:BR$1165)</f>
        <v>1</v>
      </c>
      <c r="BS196" s="298">
        <f>SUMIF(VolList,$AD196,Constants!BS$1150:BS$1165)</f>
        <v>1</v>
      </c>
      <c r="BT196" s="298">
        <f>SUMIF(VolList,$AD196,Constants!BT$1150:BT$1165)</f>
        <v>1</v>
      </c>
      <c r="BU196" s="298">
        <f>SUMIF(VolList,$AD196,Constants!BU$1150:BU$1165)</f>
        <v>1</v>
      </c>
      <c r="BV196" s="298">
        <f>SUMIF(VolList,$AD196,Constants!BV$1150:BV$1165)</f>
        <v>1</v>
      </c>
      <c r="BW196" s="298">
        <f>SUMIF(VolList,$AD196,Constants!BW$1150:BW$1165)</f>
        <v>1</v>
      </c>
      <c r="BX196" s="298">
        <f>SUMIF(VolList,$AD196,Constants!BX$1150:BX$1165)</f>
        <v>1</v>
      </c>
      <c r="BY196" s="298">
        <f>SUMIF(VolList,$AD196,Constants!BY$1150:BY$1165)</f>
        <v>1</v>
      </c>
      <c r="BZ196" s="298">
        <f>SUMIF(VolList,$AD196,Constants!BZ$1150:BZ$1165)</f>
        <v>1</v>
      </c>
      <c r="CA196" s="298">
        <f>SUMIF(VolList,$AD196,Constants!CA$1150:CA$1165)</f>
        <v>1</v>
      </c>
      <c r="CB196" s="298">
        <f>SUMIF(VolList,$AD196,Constants!CB$1150:CB$1165)</f>
        <v>1</v>
      </c>
      <c r="CC196" s="298">
        <f>SUMIF(VolList,$AD196,Constants!CC$1150:CC$1165)</f>
        <v>1</v>
      </c>
      <c r="CD196" s="298">
        <f>SUMIF(VolList,$AD196,Constants!CD$1150:CD$1165)</f>
        <v>1</v>
      </c>
      <c r="CE196" s="298">
        <f>SUMIF(VolList,$AD196,Constants!CE$1150:CE$1165)</f>
        <v>1</v>
      </c>
      <c r="CF196" s="298">
        <f>SUMIF(VolList,$AD196,Constants!CF$1150:CF$1165)</f>
        <v>1</v>
      </c>
      <c r="CG196" s="298">
        <f>SUMIF(VolList,$AD196,Constants!CG$1150:CG$1165)</f>
        <v>1</v>
      </c>
      <c r="CH196" s="298">
        <f>SUMIF(VolList,$AD196,Constants!CH$1150:CH$1165)</f>
        <v>1</v>
      </c>
      <c r="CI196" s="298">
        <f>SUMIF(VolList,$AD196,Constants!CI$1150:CI$1165)</f>
        <v>1</v>
      </c>
      <c r="CJ196" s="298">
        <f>SUMIF(VolList,$AD196,Constants!CJ$1150:CJ$1165)</f>
        <v>1</v>
      </c>
      <c r="CK196" s="298">
        <f>SUMIF(VolList,$AD196,Constants!CK$1150:CK$1165)</f>
        <v>1</v>
      </c>
      <c r="CL196" s="298">
        <f>SUMIF(VolList,$AD196,Constants!CL$1150:CL$1165)</f>
        <v>1</v>
      </c>
      <c r="CM196" s="298">
        <f>SUMIF(VolList,$AD196,Constants!CM$1150:CM$1165)</f>
        <v>1</v>
      </c>
      <c r="CN196" s="298">
        <f>SUMIF(VolList,$AD196,Constants!CN$1150:CN$1165)</f>
        <v>1</v>
      </c>
      <c r="CO196" s="298">
        <f>SUMIF(VolList,$AD196,Constants!CO$1150:CO$1165)</f>
        <v>1</v>
      </c>
      <c r="CP196" s="298">
        <f>SUMIF(VolList,$AD196,Constants!CP$1150:CP$1165)</f>
        <v>1</v>
      </c>
      <c r="CQ196" s="298">
        <f>SUMIF(VolList,$AD196,Constants!CQ$1150:CQ$1165)</f>
        <v>1</v>
      </c>
      <c r="CR196" s="298">
        <f>SUMIF(VolList,$AD196,Constants!CR$1150:CR$1165)</f>
        <v>1</v>
      </c>
      <c r="CS196" s="298">
        <f>SUMIF(VolList,$AD196,Constants!CS$1150:CS$1165)</f>
        <v>1</v>
      </c>
      <c r="CT196" s="298">
        <f>SUMIF(VolList,$AD196,Constants!CT$1150:CT$1165)</f>
        <v>0</v>
      </c>
      <c r="CU196" s="298">
        <f>SUMIF(VolList,$AD196,Constants!CU$1150:CU$1165)</f>
        <v>0</v>
      </c>
      <c r="CV196" s="298">
        <f>SUMIF(VolList,$AD196,Constants!CV$1150:CV$1165)</f>
        <v>0</v>
      </c>
      <c r="CW196" s="298">
        <f>SUMIF(VolList,$AD196,Constants!CW$1150:CW$1165)</f>
        <v>0</v>
      </c>
      <c r="CX196" s="298">
        <f>SUMIF(VolList,$AD196,Constants!CX$1150:CX$1165)</f>
        <v>0</v>
      </c>
      <c r="CY196" s="298">
        <f>SUMIF(VolList,$AD196,Constants!CY$1150:CY$1165)</f>
        <v>0</v>
      </c>
      <c r="CZ196" s="298">
        <f>SUMIF(VolList,$AD196,Constants!CZ$1150:CZ$1165)</f>
        <v>0</v>
      </c>
      <c r="DA196" s="298">
        <f>SUMIF(VolList,$AD196,Constants!DA$1150:DA$1165)</f>
        <v>0</v>
      </c>
      <c r="DB196" s="298">
        <f>SUMIF(VolList,$AD196,Constants!DB$1150:DB$1165)</f>
        <v>0</v>
      </c>
      <c r="DC196" s="298">
        <f>SUMIF(VolList,$AD196,Constants!DC$1150:DC$1165)</f>
        <v>0</v>
      </c>
      <c r="DD196" s="298">
        <f>SUMIF(VolList,$AD196,Constants!DD$1150:DD$1165)</f>
        <v>0</v>
      </c>
      <c r="DE196" s="298">
        <f>SUMIF(VolList,$AD196,Constants!DE$1150:DE$1165)</f>
        <v>0</v>
      </c>
      <c r="DF196" s="298">
        <f>SUMIF(VolList,$AD196,Constants!DF$1150:DF$1165)</f>
        <v>0</v>
      </c>
      <c r="DG196" s="298">
        <f>SUMIF(VolList,$AD196,Constants!DG$1150:DG$1165)</f>
        <v>0</v>
      </c>
      <c r="DH196" s="298">
        <f>SUMIF(VolList,$AD196,Constants!DH$1150:DH$1165)</f>
        <v>0</v>
      </c>
      <c r="DI196" s="298">
        <f>SUMIF(VolList,$AD196,Constants!DI$1150:DI$1165)</f>
        <v>0</v>
      </c>
      <c r="DJ196" s="298">
        <f>SUMIF(VolList,$AD196,Constants!DJ$1150:DJ$1165)</f>
        <v>0</v>
      </c>
      <c r="DK196" s="298">
        <f>SUMIF(VolList,$AD196,Constants!DK$1150:DK$1165)</f>
        <v>0</v>
      </c>
      <c r="DL196" s="298">
        <f>SUMIF(VolList,$AD196,Constants!DL$1150:DL$1165)</f>
        <v>0</v>
      </c>
      <c r="DM196" s="298">
        <f>SUMIF(VolList,$AD196,Constants!DM$1150:DM$1165)</f>
        <v>0</v>
      </c>
      <c r="DN196" s="298">
        <f>SUMIF(VolList,$AD196,Constants!DN$1150:DN$1165)</f>
        <v>0</v>
      </c>
      <c r="DO196" s="298">
        <f>SUMIF(VolList,$AD196,Constants!DO$1150:DO$1165)</f>
        <v>0</v>
      </c>
      <c r="DP196" s="298">
        <f>SUMIF(VolList,$AD196,Constants!DP$1150:DP$1165)</f>
        <v>0</v>
      </c>
      <c r="DQ196" s="298">
        <f>SUMIF(VolList,$AD196,Constants!DQ$1150:DQ$1165)</f>
        <v>0</v>
      </c>
      <c r="DR196" s="298">
        <f>SUMIF(VolList,$AD196,Constants!DR$1150:DR$1165)</f>
        <v>0</v>
      </c>
      <c r="DS196" s="298">
        <f>SUMIF(VolList,$AD196,Constants!DS$1150:DS$1165)</f>
        <v>0</v>
      </c>
      <c r="DT196" s="298">
        <f>SUMIF(VolList,$AD196,Constants!DT$1150:DT$1165)</f>
        <v>0</v>
      </c>
      <c r="DU196" s="298">
        <f>SUMIF(VolList,$AD196,Constants!DU$1150:DU$1165)</f>
        <v>0</v>
      </c>
      <c r="DV196" s="298">
        <f>SUMIF(VolList,$AD196,Constants!DV$1150:DV$1165)</f>
        <v>0</v>
      </c>
      <c r="DW196" s="298">
        <f>SUMIF(VolList,$AD196,Constants!DW$1150:DW$1165)</f>
        <v>0</v>
      </c>
      <c r="DX196" s="298">
        <f>SUMIF(VolList,$AD196,Constants!DX$1150:DX$1165)</f>
        <v>0</v>
      </c>
      <c r="DY196" s="298">
        <f>SUMIF(VolList,$AD196,Constants!DY$1150:DY$1165)</f>
        <v>0</v>
      </c>
      <c r="DZ196" s="298">
        <f>SUMIF(VolList,$AD196,Constants!DZ$1150:DZ$1165)</f>
        <v>0</v>
      </c>
      <c r="EA196" s="298">
        <f>SUMIF(VolList,$AD196,Constants!EA$1150:EA$1165)</f>
        <v>0</v>
      </c>
      <c r="EB196" s="298">
        <f>SUMIF(VolList,$AD196,Constants!EB$1150:EB$1165)</f>
        <v>0</v>
      </c>
      <c r="EC196" s="298">
        <f>SUMIF(VolList,$AD196,Constants!EC$1150:EC$1165)</f>
        <v>0</v>
      </c>
      <c r="ED196" s="298">
        <f>SUMIF(VolList,$AD196,Constants!ED$1150:ED$1165)</f>
        <v>0</v>
      </c>
      <c r="EE196" s="298">
        <f>SUMIF(VolList,$AD196,Constants!EE$1150:EE$1165)</f>
        <v>0</v>
      </c>
      <c r="EF196" s="298">
        <f>SUMIF(VolList,$AD196,Constants!EF$1150:EF$1165)</f>
        <v>0</v>
      </c>
      <c r="EG196" s="298">
        <f>SUMIF(VolList,$AD196,Constants!EG$1150:EG$1165)</f>
        <v>0</v>
      </c>
      <c r="EH196" s="298">
        <f>SUMIF(VolList,$AD196,Constants!EH$1150:EH$1165)</f>
        <v>0</v>
      </c>
      <c r="EI196" s="298">
        <f>SUMIF(VolList,$AD196,Constants!EI$1150:EI$1165)</f>
        <v>0</v>
      </c>
      <c r="EJ196" s="298">
        <f>SUMIF(VolList,$AD196,Constants!EJ$1150:EJ$1165)</f>
        <v>0</v>
      </c>
      <c r="EK196" s="298">
        <f>SUMIF(VolList,$AD196,Constants!EK$1150:EK$1165)</f>
        <v>0</v>
      </c>
      <c r="EL196" s="298">
        <f>SUMIF(VolList,$AD196,Constants!EL$1150:EL$1165)</f>
        <v>0</v>
      </c>
      <c r="EM196" s="298">
        <f>SUMIF(VolList,$AD196,Constants!EM$1150:EM$1165)</f>
        <v>0</v>
      </c>
      <c r="EN196" s="298">
        <f>SUMIF(VolList,$AD196,Constants!EN$1150:EN$1165)</f>
        <v>0</v>
      </c>
      <c r="EO196" s="298">
        <f>SUMIF(VolList,$AD196,Constants!EO$1150:EO$1165)</f>
        <v>0</v>
      </c>
      <c r="EP196" s="298">
        <f>SUMIF(VolList,$AD196,Constants!EP$1150:EP$1165)</f>
        <v>0</v>
      </c>
      <c r="EQ196" s="298">
        <f>SUMIF(VolList,$AD196,Constants!EQ$1150:EQ$1165)</f>
        <v>0</v>
      </c>
      <c r="ER196" s="298">
        <f>SUMIF(VolList,$AD196,Constants!ER$1150:ER$1165)</f>
        <v>0</v>
      </c>
      <c r="ES196" s="298">
        <f>SUMIF(VolList,$AD196,Constants!ES$1150:ES$1165)</f>
        <v>0</v>
      </c>
      <c r="ET196" s="298">
        <f>SUMIF(VolList,$AD196,Constants!ET$1150:ET$1165)</f>
        <v>0</v>
      </c>
      <c r="EU196" s="298">
        <f>SUMIF(VolList,$AD196,Constants!EU$1150:EU$1165)</f>
        <v>0</v>
      </c>
      <c r="EV196" s="298">
        <f>SUMIF(VolList,$AD196,Constants!EV$1150:EV$1165)</f>
        <v>0</v>
      </c>
      <c r="EW196" s="298">
        <f>SUMIF(VolList,$AD196,Constants!EW$1150:EW$1165)</f>
        <v>0</v>
      </c>
      <c r="EX196" s="298">
        <f>SUMIF(VolList,$AD196,Constants!EX$1150:EX$1165)</f>
        <v>0</v>
      </c>
      <c r="EY196" s="612"/>
      <c r="FB196" s="612"/>
    </row>
    <row r="197" spans="1:158" s="86" customFormat="1" ht="12.75" hidden="1" customHeight="1" outlineLevel="2">
      <c r="A197" s="1021"/>
      <c r="B197" s="303"/>
      <c r="C197" s="636"/>
      <c r="D197" s="680"/>
      <c r="E197" s="303"/>
      <c r="F197" s="851"/>
      <c r="G197" s="851"/>
      <c r="H197" s="851"/>
      <c r="I197" s="851"/>
      <c r="J197" s="851"/>
      <c r="K197" s="851"/>
      <c r="L197" s="851"/>
      <c r="M197" s="851"/>
      <c r="N197" s="851"/>
      <c r="O197" s="851"/>
      <c r="P197" s="851"/>
      <c r="Q197" s="851"/>
      <c r="R197" s="851"/>
      <c r="S197" s="851"/>
      <c r="T197" s="851"/>
      <c r="U197" s="851"/>
      <c r="V197" s="852"/>
      <c r="W197" s="851"/>
      <c r="X197" s="851"/>
      <c r="Y197" s="851"/>
      <c r="Z197" s="851"/>
      <c r="AA197" s="851"/>
      <c r="AB197" s="303"/>
      <c r="AC197" s="303"/>
      <c r="AD197" s="681" t="str">
        <f>$AD$17</f>
        <v>Cost Plus</v>
      </c>
      <c r="AE197" s="304">
        <f>SUM(AF197:EY197)</f>
        <v>0</v>
      </c>
      <c r="AF197" s="637">
        <f>SUMIF('Cost Plus'!$V$14:$V$114,$AD194,'Cost Plus'!AF$14:AF$114)</f>
        <v>0</v>
      </c>
      <c r="AG197" s="300">
        <f>SUMIF('Cost Plus'!$V$14:$V$114,$AD194,'Cost Plus'!AG$14:AG$114)</f>
        <v>0</v>
      </c>
      <c r="AH197" s="300">
        <f>SUMIF('Cost Plus'!$V$14:$V$114,$AD194,'Cost Plus'!AH$14:AH$114)</f>
        <v>0</v>
      </c>
      <c r="AI197" s="300">
        <f>SUMIF('Cost Plus'!$V$14:$V$114,$AD194,'Cost Plus'!AI$14:AI$114)</f>
        <v>0</v>
      </c>
      <c r="AJ197" s="300">
        <f>SUMIF('Cost Plus'!$V$14:$V$114,$AD194,'Cost Plus'!AJ$14:AJ$114)</f>
        <v>0</v>
      </c>
      <c r="AK197" s="300">
        <f>SUMIF('Cost Plus'!$V$14:$V$114,$AD194,'Cost Plus'!AK$14:AK$114)</f>
        <v>0</v>
      </c>
      <c r="AL197" s="300">
        <f>SUMIF('Cost Plus'!$V$14:$V$114,$AD194,'Cost Plus'!AL$14:AL$114)</f>
        <v>0</v>
      </c>
      <c r="AM197" s="300">
        <f>SUMIF('Cost Plus'!$V$14:$V$114,$AD194,'Cost Plus'!AM$14:AM$114)</f>
        <v>0</v>
      </c>
      <c r="AN197" s="300">
        <f>SUMIF('Cost Plus'!$V$14:$V$114,$AD194,'Cost Plus'!AN$14:AN$114)</f>
        <v>0</v>
      </c>
      <c r="AO197" s="300">
        <f>SUMIF('Cost Plus'!$V$14:$V$114,$AD194,'Cost Plus'!AO$14:AO$114)</f>
        <v>0</v>
      </c>
      <c r="AP197" s="300">
        <f>SUMIF('Cost Plus'!$V$14:$V$114,$AD194,'Cost Plus'!AP$14:AP$114)</f>
        <v>0</v>
      </c>
      <c r="AQ197" s="300">
        <f>SUMIF('Cost Plus'!$V$14:$V$114,$AD194,'Cost Plus'!AQ$14:AQ$114)</f>
        <v>0</v>
      </c>
      <c r="AR197" s="300">
        <f>SUMIF('Cost Plus'!$V$14:$V$114,$AD194,'Cost Plus'!AR$14:AR$114)</f>
        <v>0</v>
      </c>
      <c r="AS197" s="300">
        <f>SUMIF('Cost Plus'!$V$14:$V$114,$AD194,'Cost Plus'!AS$14:AS$114)</f>
        <v>0</v>
      </c>
      <c r="AT197" s="300">
        <f>SUMIF('Cost Plus'!$V$14:$V$114,$AD194,'Cost Plus'!AT$14:AT$114)</f>
        <v>0</v>
      </c>
      <c r="AU197" s="300">
        <f>SUMIF('Cost Plus'!$V$14:$V$114,$AD194,'Cost Plus'!AU$14:AU$114)</f>
        <v>0</v>
      </c>
      <c r="AV197" s="300">
        <f>SUMIF('Cost Plus'!$V$14:$V$114,$AD194,'Cost Plus'!AV$14:AV$114)</f>
        <v>0</v>
      </c>
      <c r="AW197" s="300">
        <f>SUMIF('Cost Plus'!$V$14:$V$114,$AD194,'Cost Plus'!AW$14:AW$114)</f>
        <v>0</v>
      </c>
      <c r="AX197" s="300">
        <f>SUMIF('Cost Plus'!$V$14:$V$114,$AD194,'Cost Plus'!AX$14:AX$114)</f>
        <v>0</v>
      </c>
      <c r="AY197" s="300">
        <f>SUMIF('Cost Plus'!$V$14:$V$114,$AD194,'Cost Plus'!AY$14:AY$114)</f>
        <v>0</v>
      </c>
      <c r="AZ197" s="300">
        <f>SUMIF('Cost Plus'!$V$14:$V$114,$AD194,'Cost Plus'!AZ$14:AZ$114)</f>
        <v>0</v>
      </c>
      <c r="BA197" s="300">
        <f>SUMIF('Cost Plus'!$V$14:$V$114,$AD194,'Cost Plus'!BA$14:BA$114)</f>
        <v>0</v>
      </c>
      <c r="BB197" s="300">
        <f>SUMIF('Cost Plus'!$V$14:$V$114,$AD194,'Cost Plus'!BB$14:BB$114)</f>
        <v>0</v>
      </c>
      <c r="BC197" s="300">
        <f>SUMIF('Cost Plus'!$V$14:$V$114,$AD194,'Cost Plus'!BC$14:BC$114)</f>
        <v>0</v>
      </c>
      <c r="BD197" s="300">
        <f>SUMIF('Cost Plus'!$V$14:$V$114,$AD194,'Cost Plus'!BD$14:BD$114)</f>
        <v>0</v>
      </c>
      <c r="BE197" s="300">
        <f>SUMIF('Cost Plus'!$V$14:$V$114,$AD194,'Cost Plus'!BE$14:BE$114)</f>
        <v>0</v>
      </c>
      <c r="BF197" s="300">
        <f>SUMIF('Cost Plus'!$V$14:$V$114,$AD194,'Cost Plus'!BF$14:BF$114)</f>
        <v>0</v>
      </c>
      <c r="BG197" s="300">
        <f>SUMIF('Cost Plus'!$V$14:$V$114,$AD194,'Cost Plus'!BG$14:BG$114)</f>
        <v>0</v>
      </c>
      <c r="BH197" s="300">
        <f>SUMIF('Cost Plus'!$V$14:$V$114,$AD194,'Cost Plus'!BH$14:BH$114)</f>
        <v>0</v>
      </c>
      <c r="BI197" s="300">
        <f>SUMIF('Cost Plus'!$V$14:$V$114,$AD194,'Cost Plus'!BI$14:BI$114)</f>
        <v>0</v>
      </c>
      <c r="BJ197" s="300">
        <f>SUMIF('Cost Plus'!$V$14:$V$114,$AD194,'Cost Plus'!BJ$14:BJ$114)</f>
        <v>0</v>
      </c>
      <c r="BK197" s="300">
        <f>SUMIF('Cost Plus'!$V$14:$V$114,$AD194,'Cost Plus'!BK$14:BK$114)</f>
        <v>0</v>
      </c>
      <c r="BL197" s="300">
        <f>SUMIF('Cost Plus'!$V$14:$V$114,$AD194,'Cost Plus'!BL$14:BL$114)</f>
        <v>0</v>
      </c>
      <c r="BM197" s="300">
        <f>SUMIF('Cost Plus'!$V$14:$V$114,$AD194,'Cost Plus'!BM$14:BM$114)</f>
        <v>0</v>
      </c>
      <c r="BN197" s="300">
        <f>SUMIF('Cost Plus'!$V$14:$V$114,$AD194,'Cost Plus'!BN$14:BN$114)</f>
        <v>0</v>
      </c>
      <c r="BO197" s="300">
        <f>SUMIF('Cost Plus'!$V$14:$V$114,$AD194,'Cost Plus'!BO$14:BO$114)</f>
        <v>0</v>
      </c>
      <c r="BP197" s="300">
        <f>SUMIF('Cost Plus'!$V$14:$V$114,$AD194,'Cost Plus'!BP$14:BP$114)</f>
        <v>0</v>
      </c>
      <c r="BQ197" s="300">
        <f>SUMIF('Cost Plus'!$V$14:$V$114,$AD194,'Cost Plus'!BQ$14:BQ$114)</f>
        <v>0</v>
      </c>
      <c r="BR197" s="300">
        <f>SUMIF('Cost Plus'!$V$14:$V$114,$AD194,'Cost Plus'!BR$14:BR$114)</f>
        <v>0</v>
      </c>
      <c r="BS197" s="300">
        <f>SUMIF('Cost Plus'!$V$14:$V$114,$AD194,'Cost Plus'!BS$14:BS$114)</f>
        <v>0</v>
      </c>
      <c r="BT197" s="300">
        <f>SUMIF('Cost Plus'!$V$14:$V$114,$AD194,'Cost Plus'!BT$14:BT$114)</f>
        <v>0</v>
      </c>
      <c r="BU197" s="300">
        <f>SUMIF('Cost Plus'!$V$14:$V$114,$AD194,'Cost Plus'!BU$14:BU$114)</f>
        <v>0</v>
      </c>
      <c r="BV197" s="300">
        <f>SUMIF('Cost Plus'!$V$14:$V$114,$AD194,'Cost Plus'!BV$14:BV$114)</f>
        <v>0</v>
      </c>
      <c r="BW197" s="300">
        <f>SUMIF('Cost Plus'!$V$14:$V$114,$AD194,'Cost Plus'!BW$14:BW$114)</f>
        <v>0</v>
      </c>
      <c r="BX197" s="300">
        <f>SUMIF('Cost Plus'!$V$14:$V$114,$AD194,'Cost Plus'!BX$14:BX$114)</f>
        <v>0</v>
      </c>
      <c r="BY197" s="300">
        <f>SUMIF('Cost Plus'!$V$14:$V$114,$AD194,'Cost Plus'!BY$14:BY$114)</f>
        <v>0</v>
      </c>
      <c r="BZ197" s="300">
        <f>SUMIF('Cost Plus'!$V$14:$V$114,$AD194,'Cost Plus'!BZ$14:BZ$114)</f>
        <v>0</v>
      </c>
      <c r="CA197" s="300">
        <f>SUMIF('Cost Plus'!$V$14:$V$114,$AD194,'Cost Plus'!CA$14:CA$114)</f>
        <v>0</v>
      </c>
      <c r="CB197" s="300">
        <f>SUMIF('Cost Plus'!$V$14:$V$114,$AD194,'Cost Plus'!CB$14:CB$114)</f>
        <v>0</v>
      </c>
      <c r="CC197" s="300">
        <f>SUMIF('Cost Plus'!$V$14:$V$114,$AD194,'Cost Plus'!CC$14:CC$114)</f>
        <v>0</v>
      </c>
      <c r="CD197" s="300">
        <f>SUMIF('Cost Plus'!$V$14:$V$114,$AD194,'Cost Plus'!CD$14:CD$114)</f>
        <v>0</v>
      </c>
      <c r="CE197" s="300">
        <f>SUMIF('Cost Plus'!$V$14:$V$114,$AD194,'Cost Plus'!CE$14:CE$114)</f>
        <v>0</v>
      </c>
      <c r="CF197" s="300">
        <f>SUMIF('Cost Plus'!$V$14:$V$114,$AD194,'Cost Plus'!CF$14:CF$114)</f>
        <v>0</v>
      </c>
      <c r="CG197" s="300">
        <f>SUMIF('Cost Plus'!$V$14:$V$114,$AD194,'Cost Plus'!CG$14:CG$114)</f>
        <v>0</v>
      </c>
      <c r="CH197" s="300">
        <f>SUMIF('Cost Plus'!$V$14:$V$114,$AD194,'Cost Plus'!CH$14:CH$114)</f>
        <v>0</v>
      </c>
      <c r="CI197" s="300">
        <f>SUMIF('Cost Plus'!$V$14:$V$114,$AD194,'Cost Plus'!CI$14:CI$114)</f>
        <v>0</v>
      </c>
      <c r="CJ197" s="300">
        <f>SUMIF('Cost Plus'!$V$14:$V$114,$AD194,'Cost Plus'!CJ$14:CJ$114)</f>
        <v>0</v>
      </c>
      <c r="CK197" s="300">
        <f>SUMIF('Cost Plus'!$V$14:$V$114,$AD194,'Cost Plus'!CK$14:CK$114)</f>
        <v>0</v>
      </c>
      <c r="CL197" s="300">
        <f>SUMIF('Cost Plus'!$V$14:$V$114,$AD194,'Cost Plus'!CL$14:CL$114)</f>
        <v>0</v>
      </c>
      <c r="CM197" s="300">
        <f>SUMIF('Cost Plus'!$V$14:$V$114,$AD194,'Cost Plus'!CM$14:CM$114)</f>
        <v>0</v>
      </c>
      <c r="CN197" s="300">
        <f>SUMIF('Cost Plus'!$V$14:$V$114,$AD194,'Cost Plus'!CN$14:CN$114)</f>
        <v>0</v>
      </c>
      <c r="CO197" s="300">
        <f>SUMIF('Cost Plus'!$V$14:$V$114,$AD194,'Cost Plus'!CO$14:CO$114)</f>
        <v>0</v>
      </c>
      <c r="CP197" s="300">
        <f>SUMIF('Cost Plus'!$V$14:$V$114,$AD194,'Cost Plus'!CP$14:CP$114)</f>
        <v>0</v>
      </c>
      <c r="CQ197" s="300">
        <f>SUMIF('Cost Plus'!$V$14:$V$114,$AD194,'Cost Plus'!CQ$14:CQ$114)</f>
        <v>0</v>
      </c>
      <c r="CR197" s="300">
        <f>SUMIF('Cost Plus'!$V$14:$V$114,$AD194,'Cost Plus'!CR$14:CR$114)</f>
        <v>0</v>
      </c>
      <c r="CS197" s="300">
        <f>SUMIF('Cost Plus'!$V$14:$V$114,$AD194,'Cost Plus'!CS$14:CS$114)</f>
        <v>0</v>
      </c>
      <c r="CT197" s="300">
        <f>SUMIF('Cost Plus'!$V$14:$V$114,$AD194,'Cost Plus'!CT$14:CT$114)</f>
        <v>0</v>
      </c>
      <c r="CU197" s="300">
        <f>SUMIF('Cost Plus'!$V$14:$V$114,$AD194,'Cost Plus'!CU$14:CU$114)</f>
        <v>0</v>
      </c>
      <c r="CV197" s="300">
        <f>SUMIF('Cost Plus'!$V$14:$V$114,$AD194,'Cost Plus'!CV$14:CV$114)</f>
        <v>0</v>
      </c>
      <c r="CW197" s="300">
        <f>SUMIF('Cost Plus'!$V$14:$V$114,$AD194,'Cost Plus'!CW$14:CW$114)</f>
        <v>0</v>
      </c>
      <c r="CX197" s="300">
        <f>SUMIF('Cost Plus'!$V$14:$V$114,$AD194,'Cost Plus'!CX$14:CX$114)</f>
        <v>0</v>
      </c>
      <c r="CY197" s="300">
        <f>SUMIF('Cost Plus'!$V$14:$V$114,$AD194,'Cost Plus'!CY$14:CY$114)</f>
        <v>0</v>
      </c>
      <c r="CZ197" s="300">
        <f>SUMIF('Cost Plus'!$V$14:$V$114,$AD194,'Cost Plus'!CZ$14:CZ$114)</f>
        <v>0</v>
      </c>
      <c r="DA197" s="300">
        <f>SUMIF('Cost Plus'!$V$14:$V$114,$AD194,'Cost Plus'!DA$14:DA$114)</f>
        <v>0</v>
      </c>
      <c r="DB197" s="300">
        <f>SUMIF('Cost Plus'!$V$14:$V$114,$AD194,'Cost Plus'!DB$14:DB$114)</f>
        <v>0</v>
      </c>
      <c r="DC197" s="300">
        <f>SUMIF('Cost Plus'!$V$14:$V$114,$AD194,'Cost Plus'!DC$14:DC$114)</f>
        <v>0</v>
      </c>
      <c r="DD197" s="300">
        <f>SUMIF('Cost Plus'!$V$14:$V$114,$AD194,'Cost Plus'!DD$14:DD$114)</f>
        <v>0</v>
      </c>
      <c r="DE197" s="300">
        <f>SUMIF('Cost Plus'!$V$14:$V$114,$AD194,'Cost Plus'!DE$14:DE$114)</f>
        <v>0</v>
      </c>
      <c r="DF197" s="300">
        <f>SUMIF('Cost Plus'!$V$14:$V$114,$AD194,'Cost Plus'!DF$14:DF$114)</f>
        <v>0</v>
      </c>
      <c r="DG197" s="300">
        <f>SUMIF('Cost Plus'!$V$14:$V$114,$AD194,'Cost Plus'!DG$14:DG$114)</f>
        <v>0</v>
      </c>
      <c r="DH197" s="300">
        <f>SUMIF('Cost Plus'!$V$14:$V$114,$AD194,'Cost Plus'!DH$14:DH$114)</f>
        <v>0</v>
      </c>
      <c r="DI197" s="300">
        <f>SUMIF('Cost Plus'!$V$14:$V$114,$AD194,'Cost Plus'!DI$14:DI$114)</f>
        <v>0</v>
      </c>
      <c r="DJ197" s="300">
        <f>SUMIF('Cost Plus'!$V$14:$V$114,$AD194,'Cost Plus'!DJ$14:DJ$114)</f>
        <v>0</v>
      </c>
      <c r="DK197" s="300">
        <f>SUMIF('Cost Plus'!$V$14:$V$114,$AD194,'Cost Plus'!DK$14:DK$114)</f>
        <v>0</v>
      </c>
      <c r="DL197" s="300">
        <f>SUMIF('Cost Plus'!$V$14:$V$114,$AD194,'Cost Plus'!DL$14:DL$114)</f>
        <v>0</v>
      </c>
      <c r="DM197" s="300">
        <f>SUMIF('Cost Plus'!$V$14:$V$114,$AD194,'Cost Plus'!DM$14:DM$114)</f>
        <v>0</v>
      </c>
      <c r="DN197" s="300">
        <f>SUMIF('Cost Plus'!$V$14:$V$114,$AD194,'Cost Plus'!DN$14:DN$114)</f>
        <v>0</v>
      </c>
      <c r="DO197" s="300">
        <f>SUMIF('Cost Plus'!$V$14:$V$114,$AD194,'Cost Plus'!DO$14:DO$114)</f>
        <v>0</v>
      </c>
      <c r="DP197" s="300">
        <f>SUMIF('Cost Plus'!$V$14:$V$114,$AD194,'Cost Plus'!DP$14:DP$114)</f>
        <v>0</v>
      </c>
      <c r="DQ197" s="300">
        <f>SUMIF('Cost Plus'!$V$14:$V$114,$AD194,'Cost Plus'!DQ$14:DQ$114)</f>
        <v>0</v>
      </c>
      <c r="DR197" s="300">
        <f>SUMIF('Cost Plus'!$V$14:$V$114,$AD194,'Cost Plus'!DR$14:DR$114)</f>
        <v>0</v>
      </c>
      <c r="DS197" s="300">
        <f>SUMIF('Cost Plus'!$V$14:$V$114,$AD194,'Cost Plus'!DS$14:DS$114)</f>
        <v>0</v>
      </c>
      <c r="DT197" s="300">
        <f>SUMIF('Cost Plus'!$V$14:$V$114,$AD194,'Cost Plus'!DT$14:DT$114)</f>
        <v>0</v>
      </c>
      <c r="DU197" s="300">
        <f>SUMIF('Cost Plus'!$V$14:$V$114,$AD194,'Cost Plus'!DU$14:DU$114)</f>
        <v>0</v>
      </c>
      <c r="DV197" s="300">
        <f>SUMIF('Cost Plus'!$V$14:$V$114,$AD194,'Cost Plus'!DV$14:DV$114)</f>
        <v>0</v>
      </c>
      <c r="DW197" s="300">
        <f>SUMIF('Cost Plus'!$V$14:$V$114,$AD194,'Cost Plus'!DW$14:DW$114)</f>
        <v>0</v>
      </c>
      <c r="DX197" s="300">
        <f>SUMIF('Cost Plus'!$V$14:$V$114,$AD194,'Cost Plus'!DX$14:DX$114)</f>
        <v>0</v>
      </c>
      <c r="DY197" s="300">
        <f>SUMIF('Cost Plus'!$V$14:$V$114,$AD194,'Cost Plus'!DY$14:DY$114)</f>
        <v>0</v>
      </c>
      <c r="DZ197" s="300">
        <f>SUMIF('Cost Plus'!$V$14:$V$114,$AD194,'Cost Plus'!DZ$14:DZ$114)</f>
        <v>0</v>
      </c>
      <c r="EA197" s="300">
        <f>SUMIF('Cost Plus'!$V$14:$V$114,$AD194,'Cost Plus'!EA$14:EA$114)</f>
        <v>0</v>
      </c>
      <c r="EB197" s="300">
        <f>SUMIF('Cost Plus'!$V$14:$V$114,$AD194,'Cost Plus'!EB$14:EB$114)</f>
        <v>0</v>
      </c>
      <c r="EC197" s="300">
        <f>SUMIF('Cost Plus'!$V$14:$V$114,$AD194,'Cost Plus'!EC$14:EC$114)</f>
        <v>0</v>
      </c>
      <c r="ED197" s="300">
        <f>SUMIF('Cost Plus'!$V$14:$V$114,$AD194,'Cost Plus'!ED$14:ED$114)</f>
        <v>0</v>
      </c>
      <c r="EE197" s="300">
        <f>SUMIF('Cost Plus'!$V$14:$V$114,$AD194,'Cost Plus'!EE$14:EE$114)</f>
        <v>0</v>
      </c>
      <c r="EF197" s="300">
        <f>SUMIF('Cost Plus'!$V$14:$V$114,$AD194,'Cost Plus'!EF$14:EF$114)</f>
        <v>0</v>
      </c>
      <c r="EG197" s="300">
        <f>SUMIF('Cost Plus'!$V$14:$V$114,$AD194,'Cost Plus'!EG$14:EG$114)</f>
        <v>0</v>
      </c>
      <c r="EH197" s="300">
        <f>SUMIF('Cost Plus'!$V$14:$V$114,$AD194,'Cost Plus'!EH$14:EH$114)</f>
        <v>0</v>
      </c>
      <c r="EI197" s="300">
        <f>SUMIF('Cost Plus'!$V$14:$V$114,$AD194,'Cost Plus'!EI$14:EI$114)</f>
        <v>0</v>
      </c>
      <c r="EJ197" s="300">
        <f>SUMIF('Cost Plus'!$V$14:$V$114,$AD194,'Cost Plus'!EJ$14:EJ$114)</f>
        <v>0</v>
      </c>
      <c r="EK197" s="300">
        <f>SUMIF('Cost Plus'!$V$14:$V$114,$AD194,'Cost Plus'!EK$14:EK$114)</f>
        <v>0</v>
      </c>
      <c r="EL197" s="300">
        <f>SUMIF('Cost Plus'!$V$14:$V$114,$AD194,'Cost Plus'!EL$14:EL$114)</f>
        <v>0</v>
      </c>
      <c r="EM197" s="300">
        <f>SUMIF('Cost Plus'!$V$14:$V$114,$AD194,'Cost Plus'!EM$14:EM$114)</f>
        <v>0</v>
      </c>
      <c r="EN197" s="300">
        <f>SUMIF('Cost Plus'!$V$14:$V$114,$AD194,'Cost Plus'!EN$14:EN$114)</f>
        <v>0</v>
      </c>
      <c r="EO197" s="300">
        <f>SUMIF('Cost Plus'!$V$14:$V$114,$AD194,'Cost Plus'!EO$14:EO$114)</f>
        <v>0</v>
      </c>
      <c r="EP197" s="300">
        <f>SUMIF('Cost Plus'!$V$14:$V$114,$AD194,'Cost Plus'!EP$14:EP$114)</f>
        <v>0</v>
      </c>
      <c r="EQ197" s="300">
        <f>SUMIF('Cost Plus'!$V$14:$V$114,$AD194,'Cost Plus'!EQ$14:EQ$114)</f>
        <v>0</v>
      </c>
      <c r="ER197" s="300">
        <f>SUMIF('Cost Plus'!$V$14:$V$114,$AD194,'Cost Plus'!ER$14:ER$114)</f>
        <v>0</v>
      </c>
      <c r="ES197" s="300">
        <f>SUMIF('Cost Plus'!$V$14:$V$114,$AD194,'Cost Plus'!ES$14:ES$114)</f>
        <v>0</v>
      </c>
      <c r="ET197" s="300">
        <f>SUMIF('Cost Plus'!$V$14:$V$114,$AD194,'Cost Plus'!ET$14:ET$114)</f>
        <v>0</v>
      </c>
      <c r="EU197" s="300">
        <f>SUMIF('Cost Plus'!$V$14:$V$114,$AD194,'Cost Plus'!EU$14:EU$114)</f>
        <v>0</v>
      </c>
      <c r="EV197" s="300">
        <f>SUMIF('Cost Plus'!$V$14:$V$114,$AD194,'Cost Plus'!EV$14:EV$114)</f>
        <v>0</v>
      </c>
      <c r="EW197" s="638">
        <f>SUMIF('Cost Plus'!$V$14:$V$114,$AD194,'Cost Plus'!EW$14:EW$114)</f>
        <v>0</v>
      </c>
      <c r="EX197" s="639">
        <f>SUMIF('Cost Plus'!$V$14:$V$114,$AD194,'Cost Plus'!EX$14:EX$114)</f>
        <v>0</v>
      </c>
      <c r="EY197" s="612"/>
      <c r="FB197" s="612"/>
    </row>
    <row r="198" spans="1:158" s="86" customFormat="1" ht="12.75" hidden="1" customHeight="1" outlineLevel="2" thickBot="1">
      <c r="A198" s="303"/>
      <c r="B198" s="303"/>
      <c r="C198" s="640"/>
      <c r="D198" s="848"/>
      <c r="E198" s="853"/>
      <c r="F198" s="854"/>
      <c r="G198" s="854"/>
      <c r="H198" s="854"/>
      <c r="I198" s="854"/>
      <c r="J198" s="854"/>
      <c r="K198" s="854"/>
      <c r="L198" s="854"/>
      <c r="M198" s="854"/>
      <c r="N198" s="854"/>
      <c r="O198" s="854"/>
      <c r="P198" s="854"/>
      <c r="Q198" s="854"/>
      <c r="R198" s="854"/>
      <c r="S198" s="854"/>
      <c r="T198" s="854"/>
      <c r="U198" s="854"/>
      <c r="V198" s="855"/>
      <c r="W198" s="854"/>
      <c r="X198" s="854"/>
      <c r="Y198" s="854"/>
      <c r="Z198" s="854"/>
      <c r="AA198" s="854"/>
      <c r="AB198" s="853"/>
      <c r="AC198" s="853"/>
      <c r="AD198" s="682" t="str">
        <f>$AD$18</f>
        <v>% Cost Plus to date</v>
      </c>
      <c r="AE198" s="641">
        <f>MAX(AF198:EY198)</f>
        <v>0</v>
      </c>
      <c r="AF198" s="642">
        <f>IF($AE197=0,0,SUM($AF197:AF197)/$AE197)</f>
        <v>0</v>
      </c>
      <c r="AG198" s="643">
        <f>IF($AE197=0,0,SUM($AF197:AG197)/$AE197)</f>
        <v>0</v>
      </c>
      <c r="AH198" s="643">
        <f>IF($AE197=0,0,SUM($AF197:AH197)/$AE197)</f>
        <v>0</v>
      </c>
      <c r="AI198" s="643">
        <f>IF($AE197=0,0,SUM($AF197:AI197)/$AE197)</f>
        <v>0</v>
      </c>
      <c r="AJ198" s="643">
        <f>IF($AE197=0,0,SUM($AF197:AJ197)/$AE197)</f>
        <v>0</v>
      </c>
      <c r="AK198" s="643">
        <f>IF($AE197=0,0,SUM($AF197:AK197)/$AE197)</f>
        <v>0</v>
      </c>
      <c r="AL198" s="643">
        <f>IF($AE197=0,0,SUM($AF197:AL197)/$AE197)</f>
        <v>0</v>
      </c>
      <c r="AM198" s="643">
        <f>IF($AE197=0,0,SUM($AF197:AM197)/$AE197)</f>
        <v>0</v>
      </c>
      <c r="AN198" s="643">
        <f>IF($AE197=0,0,SUM($AF197:AN197)/$AE197)</f>
        <v>0</v>
      </c>
      <c r="AO198" s="643">
        <f>IF($AE197=0,0,SUM($AF197:AO197)/$AE197)</f>
        <v>0</v>
      </c>
      <c r="AP198" s="643">
        <f>IF($AE197=0,0,SUM($AF197:AP197)/$AE197)</f>
        <v>0</v>
      </c>
      <c r="AQ198" s="643">
        <f>IF($AE197=0,0,SUM($AF197:AQ197)/$AE197)</f>
        <v>0</v>
      </c>
      <c r="AR198" s="643">
        <f>IF($AE197=0,0,SUM($AF197:AR197)/$AE197)</f>
        <v>0</v>
      </c>
      <c r="AS198" s="643">
        <f>IF($AE197=0,0,SUM($AF197:AS197)/$AE197)</f>
        <v>0</v>
      </c>
      <c r="AT198" s="643">
        <f>IF($AE197=0,0,SUM($AF197:AT197)/$AE197)</f>
        <v>0</v>
      </c>
      <c r="AU198" s="643">
        <f>IF($AE197=0,0,SUM($AF197:AU197)/$AE197)</f>
        <v>0</v>
      </c>
      <c r="AV198" s="643">
        <f>IF($AE197=0,0,SUM($AF197:AV197)/$AE197)</f>
        <v>0</v>
      </c>
      <c r="AW198" s="643">
        <f>IF($AE197=0,0,SUM($AF197:AW197)/$AE197)</f>
        <v>0</v>
      </c>
      <c r="AX198" s="643">
        <f>IF($AE197=0,0,SUM($AF197:AX197)/$AE197)</f>
        <v>0</v>
      </c>
      <c r="AY198" s="643">
        <f>IF($AE197=0,0,SUM($AF197:AY197)/$AE197)</f>
        <v>0</v>
      </c>
      <c r="AZ198" s="643">
        <f>IF($AE197=0,0,SUM($AF197:AZ197)/$AE197)</f>
        <v>0</v>
      </c>
      <c r="BA198" s="643">
        <f>IF($AE197=0,0,SUM($AF197:BA197)/$AE197)</f>
        <v>0</v>
      </c>
      <c r="BB198" s="643">
        <f>IF($AE197=0,0,SUM($AF197:BB197)/$AE197)</f>
        <v>0</v>
      </c>
      <c r="BC198" s="643">
        <f>IF($AE197=0,0,SUM($AF197:BC197)/$AE197)</f>
        <v>0</v>
      </c>
      <c r="BD198" s="643">
        <f>IF($AE197=0,0,SUM($AF197:BD197)/$AE197)</f>
        <v>0</v>
      </c>
      <c r="BE198" s="643">
        <f>IF($AE197=0,0,SUM($AF197:BE197)/$AE197)</f>
        <v>0</v>
      </c>
      <c r="BF198" s="643">
        <f>IF($AE197=0,0,SUM($AF197:BF197)/$AE197)</f>
        <v>0</v>
      </c>
      <c r="BG198" s="643">
        <f>IF($AE197=0,0,SUM($AF197:BG197)/$AE197)</f>
        <v>0</v>
      </c>
      <c r="BH198" s="643">
        <f>IF($AE197=0,0,SUM($AF197:BH197)/$AE197)</f>
        <v>0</v>
      </c>
      <c r="BI198" s="643">
        <f>IF($AE197=0,0,SUM($AF197:BI197)/$AE197)</f>
        <v>0</v>
      </c>
      <c r="BJ198" s="643">
        <f>IF($AE197=0,0,SUM($AF197:BJ197)/$AE197)</f>
        <v>0</v>
      </c>
      <c r="BK198" s="643">
        <f>IF($AE197=0,0,SUM($AF197:BK197)/$AE197)</f>
        <v>0</v>
      </c>
      <c r="BL198" s="643">
        <f>IF($AE197=0,0,SUM($AF197:BL197)/$AE197)</f>
        <v>0</v>
      </c>
      <c r="BM198" s="643">
        <f>IF($AE197=0,0,SUM($AF197:BM197)/$AE197)</f>
        <v>0</v>
      </c>
      <c r="BN198" s="643">
        <f>IF($AE197=0,0,SUM($AF197:BN197)/$AE197)</f>
        <v>0</v>
      </c>
      <c r="BO198" s="643">
        <f>IF($AE197=0,0,SUM($AF197:BO197)/$AE197)</f>
        <v>0</v>
      </c>
      <c r="BP198" s="643">
        <f>IF($AE197=0,0,SUM($AF197:BP197)/$AE197)</f>
        <v>0</v>
      </c>
      <c r="BQ198" s="643">
        <f>IF($AE197=0,0,SUM($AF197:BQ197)/$AE197)</f>
        <v>0</v>
      </c>
      <c r="BR198" s="643">
        <f>IF($AE197=0,0,SUM($AF197:BR197)/$AE197)</f>
        <v>0</v>
      </c>
      <c r="BS198" s="643">
        <f>IF($AE197=0,0,SUM($AF197:BS197)/$AE197)</f>
        <v>0</v>
      </c>
      <c r="BT198" s="643">
        <f>IF($AE197=0,0,SUM($AF197:BT197)/$AE197)</f>
        <v>0</v>
      </c>
      <c r="BU198" s="643">
        <f>IF($AE197=0,0,SUM($AF197:BU197)/$AE197)</f>
        <v>0</v>
      </c>
      <c r="BV198" s="643">
        <f>IF($AE197=0,0,SUM($AF197:BV197)/$AE197)</f>
        <v>0</v>
      </c>
      <c r="BW198" s="643">
        <f>IF($AE197=0,0,SUM($AF197:BW197)/$AE197)</f>
        <v>0</v>
      </c>
      <c r="BX198" s="643">
        <f>IF($AE197=0,0,SUM($AF197:BX197)/$AE197)</f>
        <v>0</v>
      </c>
      <c r="BY198" s="643">
        <f>IF($AE197=0,0,SUM($AF197:BY197)/$AE197)</f>
        <v>0</v>
      </c>
      <c r="BZ198" s="643">
        <f>IF($AE197=0,0,SUM($AF197:BZ197)/$AE197)</f>
        <v>0</v>
      </c>
      <c r="CA198" s="643">
        <f>IF($AE197=0,0,SUM($AF197:CA197)/$AE197)</f>
        <v>0</v>
      </c>
      <c r="CB198" s="643">
        <f>IF($AE197=0,0,SUM($AF197:CB197)/$AE197)</f>
        <v>0</v>
      </c>
      <c r="CC198" s="643">
        <f>IF($AE197=0,0,SUM($AF197:CC197)/$AE197)</f>
        <v>0</v>
      </c>
      <c r="CD198" s="643">
        <f>IF($AE197=0,0,SUM($AF197:CD197)/$AE197)</f>
        <v>0</v>
      </c>
      <c r="CE198" s="643">
        <f>IF($AE197=0,0,SUM($AF197:CE197)/$AE197)</f>
        <v>0</v>
      </c>
      <c r="CF198" s="643">
        <f>IF($AE197=0,0,SUM($AF197:CF197)/$AE197)</f>
        <v>0</v>
      </c>
      <c r="CG198" s="643">
        <f>IF($AE197=0,0,SUM($AF197:CG197)/$AE197)</f>
        <v>0</v>
      </c>
      <c r="CH198" s="643">
        <f>IF($AE197=0,0,SUM($AF197:CH197)/$AE197)</f>
        <v>0</v>
      </c>
      <c r="CI198" s="643">
        <f>IF($AE197=0,0,SUM($AF197:CI197)/$AE197)</f>
        <v>0</v>
      </c>
      <c r="CJ198" s="643">
        <f>IF($AE197=0,0,SUM($AF197:CJ197)/$AE197)</f>
        <v>0</v>
      </c>
      <c r="CK198" s="643">
        <f>IF($AE197=0,0,SUM($AF197:CK197)/$AE197)</f>
        <v>0</v>
      </c>
      <c r="CL198" s="643">
        <f>IF($AE197=0,0,SUM($AF197:CL197)/$AE197)</f>
        <v>0</v>
      </c>
      <c r="CM198" s="643">
        <f>IF($AE197=0,0,SUM($AF197:CM197)/$AE197)</f>
        <v>0</v>
      </c>
      <c r="CN198" s="643">
        <f>IF($AE197=0,0,SUM($AF197:CN197)/$AE197)</f>
        <v>0</v>
      </c>
      <c r="CO198" s="643">
        <f>IF($AE197=0,0,SUM($AF197:CO197)/$AE197)</f>
        <v>0</v>
      </c>
      <c r="CP198" s="643">
        <f>IF($AE197=0,0,SUM($AF197:CP197)/$AE197)</f>
        <v>0</v>
      </c>
      <c r="CQ198" s="643">
        <f>IF($AE197=0,0,SUM($AF197:CQ197)/$AE197)</f>
        <v>0</v>
      </c>
      <c r="CR198" s="643">
        <f>IF($AE197=0,0,SUM($AF197:CR197)/$AE197)</f>
        <v>0</v>
      </c>
      <c r="CS198" s="643">
        <f>IF($AE197=0,0,SUM($AF197:CS197)/$AE197)</f>
        <v>0</v>
      </c>
      <c r="CT198" s="643">
        <f>IF($AE197=0,0,SUM($AF197:CT197)/$AE197)</f>
        <v>0</v>
      </c>
      <c r="CU198" s="643">
        <f>IF($AE197=0,0,SUM($AF197:CU197)/$AE197)</f>
        <v>0</v>
      </c>
      <c r="CV198" s="643">
        <f>IF($AE197=0,0,SUM($AF197:CV197)/$AE197)</f>
        <v>0</v>
      </c>
      <c r="CW198" s="643">
        <f>IF($AE197=0,0,SUM($AF197:CW197)/$AE197)</f>
        <v>0</v>
      </c>
      <c r="CX198" s="643">
        <f>IF($AE197=0,0,SUM($AF197:CX197)/$AE197)</f>
        <v>0</v>
      </c>
      <c r="CY198" s="643">
        <f>IF($AE197=0,0,SUM($AF197:CY197)/$AE197)</f>
        <v>0</v>
      </c>
      <c r="CZ198" s="643">
        <f>IF($AE197=0,0,SUM($AF197:CZ197)/$AE197)</f>
        <v>0</v>
      </c>
      <c r="DA198" s="643">
        <f>IF($AE197=0,0,SUM($AF197:DA197)/$AE197)</f>
        <v>0</v>
      </c>
      <c r="DB198" s="643">
        <f>IF($AE197=0,0,SUM($AF197:DB197)/$AE197)</f>
        <v>0</v>
      </c>
      <c r="DC198" s="643">
        <f>IF($AE197=0,0,SUM($AF197:DC197)/$AE197)</f>
        <v>0</v>
      </c>
      <c r="DD198" s="643">
        <f>IF($AE197=0,0,SUM($AF197:DD197)/$AE197)</f>
        <v>0</v>
      </c>
      <c r="DE198" s="643">
        <f>IF($AE197=0,0,SUM($AF197:DE197)/$AE197)</f>
        <v>0</v>
      </c>
      <c r="DF198" s="643">
        <f>IF($AE197=0,0,SUM($AF197:DF197)/$AE197)</f>
        <v>0</v>
      </c>
      <c r="DG198" s="643">
        <f>IF($AE197=0,0,SUM($AF197:DG197)/$AE197)</f>
        <v>0</v>
      </c>
      <c r="DH198" s="643">
        <f>IF($AE197=0,0,SUM($AF197:DH197)/$AE197)</f>
        <v>0</v>
      </c>
      <c r="DI198" s="643">
        <f>IF($AE197=0,0,SUM($AF197:DI197)/$AE197)</f>
        <v>0</v>
      </c>
      <c r="DJ198" s="643">
        <f>IF($AE197=0,0,SUM($AF197:DJ197)/$AE197)</f>
        <v>0</v>
      </c>
      <c r="DK198" s="643">
        <f>IF($AE197=0,0,SUM($AF197:DK197)/$AE197)</f>
        <v>0</v>
      </c>
      <c r="DL198" s="643">
        <f>IF($AE197=0,0,SUM($AF197:DL197)/$AE197)</f>
        <v>0</v>
      </c>
      <c r="DM198" s="643">
        <f>IF($AE197=0,0,SUM($AF197:DM197)/$AE197)</f>
        <v>0</v>
      </c>
      <c r="DN198" s="643">
        <f>IF($AE197=0,0,SUM($AF197:DN197)/$AE197)</f>
        <v>0</v>
      </c>
      <c r="DO198" s="643">
        <f>IF($AE197=0,0,SUM($AF197:DO197)/$AE197)</f>
        <v>0</v>
      </c>
      <c r="DP198" s="643">
        <f>IF($AE197=0,0,SUM($AF197:DP197)/$AE197)</f>
        <v>0</v>
      </c>
      <c r="DQ198" s="643">
        <f>IF($AE197=0,0,SUM($AF197:DQ197)/$AE197)</f>
        <v>0</v>
      </c>
      <c r="DR198" s="643">
        <f>IF($AE197=0,0,SUM($AF197:DR197)/$AE197)</f>
        <v>0</v>
      </c>
      <c r="DS198" s="643">
        <f>IF($AE197=0,0,SUM($AF197:DS197)/$AE197)</f>
        <v>0</v>
      </c>
      <c r="DT198" s="643">
        <f>IF($AE197=0,0,SUM($AF197:DT197)/$AE197)</f>
        <v>0</v>
      </c>
      <c r="DU198" s="643">
        <f>IF($AE197=0,0,SUM($AF197:DU197)/$AE197)</f>
        <v>0</v>
      </c>
      <c r="DV198" s="643">
        <f>IF($AE197=0,0,SUM($AF197:DV197)/$AE197)</f>
        <v>0</v>
      </c>
      <c r="DW198" s="643">
        <f>IF($AE197=0,0,SUM($AF197:DW197)/$AE197)</f>
        <v>0</v>
      </c>
      <c r="DX198" s="643">
        <f>IF($AE197=0,0,SUM($AF197:DX197)/$AE197)</f>
        <v>0</v>
      </c>
      <c r="DY198" s="643">
        <f>IF($AE197=0,0,SUM($AF197:DY197)/$AE197)</f>
        <v>0</v>
      </c>
      <c r="DZ198" s="643">
        <f>IF($AE197=0,0,SUM($AF197:DZ197)/$AE197)</f>
        <v>0</v>
      </c>
      <c r="EA198" s="643">
        <f>IF($AE197=0,0,SUM($AF197:EA197)/$AE197)</f>
        <v>0</v>
      </c>
      <c r="EB198" s="643">
        <f>IF($AE197=0,0,SUM($AF197:EB197)/$AE197)</f>
        <v>0</v>
      </c>
      <c r="EC198" s="643">
        <f>IF($AE197=0,0,SUM($AF197:EC197)/$AE197)</f>
        <v>0</v>
      </c>
      <c r="ED198" s="643">
        <f>IF($AE197=0,0,SUM($AF197:ED197)/$AE197)</f>
        <v>0</v>
      </c>
      <c r="EE198" s="643">
        <f>IF($AE197=0,0,SUM($AF197:EE197)/$AE197)</f>
        <v>0</v>
      </c>
      <c r="EF198" s="643">
        <f>IF($AE197=0,0,SUM($AF197:EF197)/$AE197)</f>
        <v>0</v>
      </c>
      <c r="EG198" s="643">
        <f>IF($AE197=0,0,SUM($AF197:EG197)/$AE197)</f>
        <v>0</v>
      </c>
      <c r="EH198" s="643">
        <f>IF($AE197=0,0,SUM($AF197:EH197)/$AE197)</f>
        <v>0</v>
      </c>
      <c r="EI198" s="643">
        <f>IF($AE197=0,0,SUM($AF197:EI197)/$AE197)</f>
        <v>0</v>
      </c>
      <c r="EJ198" s="643">
        <f>IF($AE197=0,0,SUM($AF197:EJ197)/$AE197)</f>
        <v>0</v>
      </c>
      <c r="EK198" s="643">
        <f>IF($AE197=0,0,SUM($AF197:EK197)/$AE197)</f>
        <v>0</v>
      </c>
      <c r="EL198" s="643">
        <f>IF($AE197=0,0,SUM($AF197:EL197)/$AE197)</f>
        <v>0</v>
      </c>
      <c r="EM198" s="643">
        <f>IF($AE197=0,0,SUM($AF197:EM197)/$AE197)</f>
        <v>0</v>
      </c>
      <c r="EN198" s="643">
        <f>IF($AE197=0,0,SUM($AF197:EN197)/$AE197)</f>
        <v>0</v>
      </c>
      <c r="EO198" s="643">
        <f>IF($AE197=0,0,SUM($AF197:EO197)/$AE197)</f>
        <v>0</v>
      </c>
      <c r="EP198" s="643">
        <f>IF($AE197=0,0,SUM($AF197:EP197)/$AE197)</f>
        <v>0</v>
      </c>
      <c r="EQ198" s="643">
        <f>IF($AE197=0,0,SUM($AF197:EQ197)/$AE197)</f>
        <v>0</v>
      </c>
      <c r="ER198" s="643">
        <f>IF($AE197=0,0,SUM($AF197:ER197)/$AE197)</f>
        <v>0</v>
      </c>
      <c r="ES198" s="643">
        <f>IF($AE197=0,0,SUM($AF197:ES197)/$AE197)</f>
        <v>0</v>
      </c>
      <c r="ET198" s="643">
        <f>IF($AE197=0,0,SUM($AF197:ET197)/$AE197)</f>
        <v>0</v>
      </c>
      <c r="EU198" s="643">
        <f>IF($AE197=0,0,SUM($AF197:EU197)/$AE197)</f>
        <v>0</v>
      </c>
      <c r="EV198" s="643">
        <f>IF($AE197=0,0,SUM($AF197:EV197)/$AE197)</f>
        <v>0</v>
      </c>
      <c r="EW198" s="643">
        <f>IF($AE197=0,0,SUM($AF197:EW197)/$AE197)</f>
        <v>0</v>
      </c>
      <c r="EX198" s="644">
        <f>IF($AE197=0,0,SUM($AF197:EX197)/$AE197)</f>
        <v>0</v>
      </c>
      <c r="EY198" s="612"/>
      <c r="EZ198" s="863">
        <f>IF($AE197=0,0,IF(ABS(1-$AE198)&gt;(ErrTol/1000),1,0))</f>
        <v>0</v>
      </c>
      <c r="FB198" s="612"/>
    </row>
    <row r="199" spans="1:158" s="86" customFormat="1" ht="12.75" hidden="1" customHeight="1" outlineLevel="2" thickTop="1">
      <c r="A199" s="303"/>
      <c r="B199" s="303"/>
      <c r="C199" s="645"/>
      <c r="D199" s="856"/>
      <c r="E199" s="857"/>
      <c r="F199" s="858"/>
      <c r="G199" s="858"/>
      <c r="H199" s="858"/>
      <c r="I199" s="858"/>
      <c r="J199" s="858"/>
      <c r="K199" s="858"/>
      <c r="L199" s="858"/>
      <c r="M199" s="858"/>
      <c r="N199" s="858"/>
      <c r="O199" s="858"/>
      <c r="P199" s="858"/>
      <c r="Q199" s="858"/>
      <c r="R199" s="858"/>
      <c r="S199" s="858"/>
      <c r="T199" s="858"/>
      <c r="U199" s="858"/>
      <c r="V199" s="859"/>
      <c r="W199" s="858"/>
      <c r="X199" s="858"/>
      <c r="Y199" s="858"/>
      <c r="Z199" s="858"/>
      <c r="AA199" s="858"/>
      <c r="AB199" s="857"/>
      <c r="AC199" s="857"/>
      <c r="AD199" s="334" t="str">
        <f>$AD$19</f>
        <v>Charging Profile (eg. Milestones, Service Charges)</v>
      </c>
      <c r="AE199" s="646">
        <f>SUM(AF199:EY199)</f>
        <v>0</v>
      </c>
      <c r="AF199" s="529"/>
      <c r="AG199" s="530"/>
      <c r="AH199" s="530"/>
      <c r="AI199" s="530"/>
      <c r="AJ199" s="530"/>
      <c r="AK199" s="530"/>
      <c r="AL199" s="530"/>
      <c r="AM199" s="530"/>
      <c r="AN199" s="530"/>
      <c r="AO199" s="530"/>
      <c r="AP199" s="530"/>
      <c r="AQ199" s="530"/>
      <c r="AR199" s="530"/>
      <c r="AS199" s="530"/>
      <c r="AT199" s="530"/>
      <c r="AU199" s="530"/>
      <c r="AV199" s="530"/>
      <c r="AW199" s="530"/>
      <c r="AX199" s="530"/>
      <c r="AY199" s="530"/>
      <c r="AZ199" s="530"/>
      <c r="BA199" s="530"/>
      <c r="BB199" s="530"/>
      <c r="BC199" s="530"/>
      <c r="BD199" s="530"/>
      <c r="BE199" s="530"/>
      <c r="BF199" s="530"/>
      <c r="BG199" s="530"/>
      <c r="BH199" s="530"/>
      <c r="BI199" s="530"/>
      <c r="BJ199" s="530"/>
      <c r="BK199" s="530"/>
      <c r="BL199" s="530"/>
      <c r="BM199" s="530"/>
      <c r="BN199" s="530"/>
      <c r="BO199" s="530"/>
      <c r="BP199" s="530"/>
      <c r="BQ199" s="530"/>
      <c r="BR199" s="530"/>
      <c r="BS199" s="530"/>
      <c r="BT199" s="530"/>
      <c r="BU199" s="530"/>
      <c r="BV199" s="530"/>
      <c r="BW199" s="530"/>
      <c r="BX199" s="530"/>
      <c r="BY199" s="530"/>
      <c r="BZ199" s="530"/>
      <c r="CA199" s="530"/>
      <c r="CB199" s="530"/>
      <c r="CC199" s="530"/>
      <c r="CD199" s="530"/>
      <c r="CE199" s="530"/>
      <c r="CF199" s="530"/>
      <c r="CG199" s="530"/>
      <c r="CH199" s="530"/>
      <c r="CI199" s="530"/>
      <c r="CJ199" s="530"/>
      <c r="CK199" s="530"/>
      <c r="CL199" s="530"/>
      <c r="CM199" s="530"/>
      <c r="CN199" s="530"/>
      <c r="CO199" s="530"/>
      <c r="CP199" s="530"/>
      <c r="CQ199" s="530"/>
      <c r="CR199" s="530"/>
      <c r="CS199" s="530"/>
      <c r="CT199" s="530"/>
      <c r="CU199" s="530"/>
      <c r="CV199" s="530"/>
      <c r="CW199" s="530"/>
      <c r="CX199" s="530"/>
      <c r="CY199" s="530"/>
      <c r="CZ199" s="530"/>
      <c r="DA199" s="530"/>
      <c r="DB199" s="530"/>
      <c r="DC199" s="530"/>
      <c r="DD199" s="530"/>
      <c r="DE199" s="530"/>
      <c r="DF199" s="530"/>
      <c r="DG199" s="530"/>
      <c r="DH199" s="530"/>
      <c r="DI199" s="530"/>
      <c r="DJ199" s="530"/>
      <c r="DK199" s="530"/>
      <c r="DL199" s="530"/>
      <c r="DM199" s="530"/>
      <c r="DN199" s="530"/>
      <c r="DO199" s="530"/>
      <c r="DP199" s="530"/>
      <c r="DQ199" s="530"/>
      <c r="DR199" s="530"/>
      <c r="DS199" s="530"/>
      <c r="DT199" s="530"/>
      <c r="DU199" s="530"/>
      <c r="DV199" s="530"/>
      <c r="DW199" s="530"/>
      <c r="DX199" s="530"/>
      <c r="DY199" s="530"/>
      <c r="DZ199" s="530"/>
      <c r="EA199" s="530"/>
      <c r="EB199" s="530"/>
      <c r="EC199" s="530"/>
      <c r="ED199" s="530"/>
      <c r="EE199" s="530"/>
      <c r="EF199" s="530"/>
      <c r="EG199" s="530"/>
      <c r="EH199" s="530"/>
      <c r="EI199" s="530"/>
      <c r="EJ199" s="530"/>
      <c r="EK199" s="530"/>
      <c r="EL199" s="530"/>
      <c r="EM199" s="530"/>
      <c r="EN199" s="530"/>
      <c r="EO199" s="530"/>
      <c r="EP199" s="530"/>
      <c r="EQ199" s="530"/>
      <c r="ER199" s="530"/>
      <c r="ES199" s="530"/>
      <c r="ET199" s="530"/>
      <c r="EU199" s="530"/>
      <c r="EV199" s="530"/>
      <c r="EW199" s="530"/>
      <c r="EX199" s="530"/>
      <c r="EY199" s="612"/>
      <c r="EZ199" s="863">
        <f>IF($AE197=0,0,IF(ABS(1-$AE199)&gt;(ErrTol/1000),1,0))</f>
        <v>0</v>
      </c>
      <c r="FB199" s="612"/>
    </row>
    <row r="200" spans="1:158" s="86" customFormat="1" ht="12.75" hidden="1" customHeight="1" outlineLevel="2">
      <c r="A200" s="303"/>
      <c r="B200" s="303"/>
      <c r="C200" s="645"/>
      <c r="D200" s="860"/>
      <c r="E200" s="303"/>
      <c r="F200" s="851"/>
      <c r="G200" s="851"/>
      <c r="H200" s="851"/>
      <c r="I200" s="851"/>
      <c r="J200" s="851"/>
      <c r="K200" s="851"/>
      <c r="L200" s="851"/>
      <c r="M200" s="851"/>
      <c r="N200" s="851"/>
      <c r="O200" s="851"/>
      <c r="P200" s="851"/>
      <c r="Q200" s="851"/>
      <c r="R200" s="851"/>
      <c r="S200" s="851"/>
      <c r="T200" s="851"/>
      <c r="U200" s="851"/>
      <c r="V200" s="852"/>
      <c r="W200" s="851"/>
      <c r="X200" s="851"/>
      <c r="Y200" s="851"/>
      <c r="Z200" s="851"/>
      <c r="AA200" s="851"/>
      <c r="AB200" s="303"/>
      <c r="AC200" s="303"/>
      <c r="AD200" s="334" t="str">
        <f>$AD$20</f>
        <v>Cost Plus Profiled</v>
      </c>
      <c r="AE200" s="304">
        <f>SUM(AF200:EY200)</f>
        <v>0</v>
      </c>
      <c r="AF200" s="637">
        <f t="shared" ref="AF200:BK200" si="204">IF(MileON,$AE197*AF199,AF197)</f>
        <v>0</v>
      </c>
      <c r="AG200" s="300">
        <f t="shared" si="204"/>
        <v>0</v>
      </c>
      <c r="AH200" s="300">
        <f t="shared" si="204"/>
        <v>0</v>
      </c>
      <c r="AI200" s="300">
        <f t="shared" si="204"/>
        <v>0</v>
      </c>
      <c r="AJ200" s="300">
        <f t="shared" si="204"/>
        <v>0</v>
      </c>
      <c r="AK200" s="300">
        <f t="shared" si="204"/>
        <v>0</v>
      </c>
      <c r="AL200" s="300">
        <f t="shared" si="204"/>
        <v>0</v>
      </c>
      <c r="AM200" s="300">
        <f t="shared" si="204"/>
        <v>0</v>
      </c>
      <c r="AN200" s="300">
        <f t="shared" si="204"/>
        <v>0</v>
      </c>
      <c r="AO200" s="300">
        <f t="shared" si="204"/>
        <v>0</v>
      </c>
      <c r="AP200" s="300">
        <f t="shared" si="204"/>
        <v>0</v>
      </c>
      <c r="AQ200" s="300">
        <f t="shared" si="204"/>
        <v>0</v>
      </c>
      <c r="AR200" s="300">
        <f t="shared" si="204"/>
        <v>0</v>
      </c>
      <c r="AS200" s="300">
        <f t="shared" si="204"/>
        <v>0</v>
      </c>
      <c r="AT200" s="300">
        <f t="shared" si="204"/>
        <v>0</v>
      </c>
      <c r="AU200" s="300">
        <f t="shared" si="204"/>
        <v>0</v>
      </c>
      <c r="AV200" s="300">
        <f t="shared" si="204"/>
        <v>0</v>
      </c>
      <c r="AW200" s="300">
        <f t="shared" si="204"/>
        <v>0</v>
      </c>
      <c r="AX200" s="300">
        <f t="shared" si="204"/>
        <v>0</v>
      </c>
      <c r="AY200" s="300">
        <f t="shared" si="204"/>
        <v>0</v>
      </c>
      <c r="AZ200" s="300">
        <f t="shared" si="204"/>
        <v>0</v>
      </c>
      <c r="BA200" s="300">
        <f t="shared" si="204"/>
        <v>0</v>
      </c>
      <c r="BB200" s="300">
        <f t="shared" si="204"/>
        <v>0</v>
      </c>
      <c r="BC200" s="300">
        <f t="shared" si="204"/>
        <v>0</v>
      </c>
      <c r="BD200" s="300">
        <f t="shared" si="204"/>
        <v>0</v>
      </c>
      <c r="BE200" s="300">
        <f t="shared" si="204"/>
        <v>0</v>
      </c>
      <c r="BF200" s="300">
        <f t="shared" si="204"/>
        <v>0</v>
      </c>
      <c r="BG200" s="300">
        <f t="shared" si="204"/>
        <v>0</v>
      </c>
      <c r="BH200" s="300">
        <f t="shared" si="204"/>
        <v>0</v>
      </c>
      <c r="BI200" s="300">
        <f t="shared" si="204"/>
        <v>0</v>
      </c>
      <c r="BJ200" s="300">
        <f t="shared" si="204"/>
        <v>0</v>
      </c>
      <c r="BK200" s="300">
        <f t="shared" si="204"/>
        <v>0</v>
      </c>
      <c r="BL200" s="300">
        <f t="shared" ref="BL200:CQ200" si="205">IF(MileON,$AE197*BL199,BL197)</f>
        <v>0</v>
      </c>
      <c r="BM200" s="300">
        <f t="shared" si="205"/>
        <v>0</v>
      </c>
      <c r="BN200" s="300">
        <f t="shared" si="205"/>
        <v>0</v>
      </c>
      <c r="BO200" s="300">
        <f t="shared" si="205"/>
        <v>0</v>
      </c>
      <c r="BP200" s="300">
        <f t="shared" si="205"/>
        <v>0</v>
      </c>
      <c r="BQ200" s="300">
        <f t="shared" si="205"/>
        <v>0</v>
      </c>
      <c r="BR200" s="300">
        <f t="shared" si="205"/>
        <v>0</v>
      </c>
      <c r="BS200" s="300">
        <f t="shared" si="205"/>
        <v>0</v>
      </c>
      <c r="BT200" s="300">
        <f t="shared" si="205"/>
        <v>0</v>
      </c>
      <c r="BU200" s="300">
        <f t="shared" si="205"/>
        <v>0</v>
      </c>
      <c r="BV200" s="300">
        <f t="shared" si="205"/>
        <v>0</v>
      </c>
      <c r="BW200" s="300">
        <f t="shared" si="205"/>
        <v>0</v>
      </c>
      <c r="BX200" s="300">
        <f t="shared" si="205"/>
        <v>0</v>
      </c>
      <c r="BY200" s="300">
        <f t="shared" si="205"/>
        <v>0</v>
      </c>
      <c r="BZ200" s="300">
        <f t="shared" si="205"/>
        <v>0</v>
      </c>
      <c r="CA200" s="300">
        <f t="shared" si="205"/>
        <v>0</v>
      </c>
      <c r="CB200" s="300">
        <f t="shared" si="205"/>
        <v>0</v>
      </c>
      <c r="CC200" s="300">
        <f t="shared" si="205"/>
        <v>0</v>
      </c>
      <c r="CD200" s="300">
        <f t="shared" si="205"/>
        <v>0</v>
      </c>
      <c r="CE200" s="300">
        <f t="shared" si="205"/>
        <v>0</v>
      </c>
      <c r="CF200" s="300">
        <f t="shared" si="205"/>
        <v>0</v>
      </c>
      <c r="CG200" s="300">
        <f t="shared" si="205"/>
        <v>0</v>
      </c>
      <c r="CH200" s="300">
        <f t="shared" si="205"/>
        <v>0</v>
      </c>
      <c r="CI200" s="300">
        <f t="shared" si="205"/>
        <v>0</v>
      </c>
      <c r="CJ200" s="300">
        <f t="shared" si="205"/>
        <v>0</v>
      </c>
      <c r="CK200" s="300">
        <f t="shared" si="205"/>
        <v>0</v>
      </c>
      <c r="CL200" s="300">
        <f t="shared" si="205"/>
        <v>0</v>
      </c>
      <c r="CM200" s="300">
        <f t="shared" si="205"/>
        <v>0</v>
      </c>
      <c r="CN200" s="300">
        <f t="shared" si="205"/>
        <v>0</v>
      </c>
      <c r="CO200" s="300">
        <f t="shared" si="205"/>
        <v>0</v>
      </c>
      <c r="CP200" s="300">
        <f t="shared" si="205"/>
        <v>0</v>
      </c>
      <c r="CQ200" s="300">
        <f t="shared" si="205"/>
        <v>0</v>
      </c>
      <c r="CR200" s="300">
        <f t="shared" ref="CR200:DW200" si="206">IF(MileON,$AE197*CR199,CR197)</f>
        <v>0</v>
      </c>
      <c r="CS200" s="300">
        <f t="shared" si="206"/>
        <v>0</v>
      </c>
      <c r="CT200" s="300">
        <f t="shared" si="206"/>
        <v>0</v>
      </c>
      <c r="CU200" s="300">
        <f t="shared" si="206"/>
        <v>0</v>
      </c>
      <c r="CV200" s="300">
        <f t="shared" si="206"/>
        <v>0</v>
      </c>
      <c r="CW200" s="300">
        <f t="shared" si="206"/>
        <v>0</v>
      </c>
      <c r="CX200" s="300">
        <f t="shared" si="206"/>
        <v>0</v>
      </c>
      <c r="CY200" s="300">
        <f t="shared" si="206"/>
        <v>0</v>
      </c>
      <c r="CZ200" s="300">
        <f t="shared" si="206"/>
        <v>0</v>
      </c>
      <c r="DA200" s="300">
        <f t="shared" si="206"/>
        <v>0</v>
      </c>
      <c r="DB200" s="300">
        <f t="shared" si="206"/>
        <v>0</v>
      </c>
      <c r="DC200" s="300">
        <f t="shared" si="206"/>
        <v>0</v>
      </c>
      <c r="DD200" s="300">
        <f t="shared" si="206"/>
        <v>0</v>
      </c>
      <c r="DE200" s="300">
        <f t="shared" si="206"/>
        <v>0</v>
      </c>
      <c r="DF200" s="300">
        <f t="shared" si="206"/>
        <v>0</v>
      </c>
      <c r="DG200" s="300">
        <f t="shared" si="206"/>
        <v>0</v>
      </c>
      <c r="DH200" s="300">
        <f t="shared" si="206"/>
        <v>0</v>
      </c>
      <c r="DI200" s="300">
        <f t="shared" si="206"/>
        <v>0</v>
      </c>
      <c r="DJ200" s="300">
        <f t="shared" si="206"/>
        <v>0</v>
      </c>
      <c r="DK200" s="300">
        <f t="shared" si="206"/>
        <v>0</v>
      </c>
      <c r="DL200" s="300">
        <f t="shared" si="206"/>
        <v>0</v>
      </c>
      <c r="DM200" s="300">
        <f t="shared" si="206"/>
        <v>0</v>
      </c>
      <c r="DN200" s="300">
        <f t="shared" si="206"/>
        <v>0</v>
      </c>
      <c r="DO200" s="300">
        <f t="shared" si="206"/>
        <v>0</v>
      </c>
      <c r="DP200" s="300">
        <f t="shared" si="206"/>
        <v>0</v>
      </c>
      <c r="DQ200" s="300">
        <f t="shared" si="206"/>
        <v>0</v>
      </c>
      <c r="DR200" s="300">
        <f t="shared" si="206"/>
        <v>0</v>
      </c>
      <c r="DS200" s="300">
        <f t="shared" si="206"/>
        <v>0</v>
      </c>
      <c r="DT200" s="300">
        <f t="shared" si="206"/>
        <v>0</v>
      </c>
      <c r="DU200" s="300">
        <f t="shared" si="206"/>
        <v>0</v>
      </c>
      <c r="DV200" s="300">
        <f t="shared" si="206"/>
        <v>0</v>
      </c>
      <c r="DW200" s="300">
        <f t="shared" si="206"/>
        <v>0</v>
      </c>
      <c r="DX200" s="300">
        <f t="shared" ref="DX200:EX200" si="207">IF(MileON,$AE197*DX199,DX197)</f>
        <v>0</v>
      </c>
      <c r="DY200" s="300">
        <f t="shared" si="207"/>
        <v>0</v>
      </c>
      <c r="DZ200" s="300">
        <f t="shared" si="207"/>
        <v>0</v>
      </c>
      <c r="EA200" s="300">
        <f t="shared" si="207"/>
        <v>0</v>
      </c>
      <c r="EB200" s="300">
        <f t="shared" si="207"/>
        <v>0</v>
      </c>
      <c r="EC200" s="300">
        <f t="shared" si="207"/>
        <v>0</v>
      </c>
      <c r="ED200" s="300">
        <f t="shared" si="207"/>
        <v>0</v>
      </c>
      <c r="EE200" s="300">
        <f t="shared" si="207"/>
        <v>0</v>
      </c>
      <c r="EF200" s="300">
        <f t="shared" si="207"/>
        <v>0</v>
      </c>
      <c r="EG200" s="300">
        <f t="shared" si="207"/>
        <v>0</v>
      </c>
      <c r="EH200" s="300">
        <f t="shared" si="207"/>
        <v>0</v>
      </c>
      <c r="EI200" s="300">
        <f t="shared" si="207"/>
        <v>0</v>
      </c>
      <c r="EJ200" s="300">
        <f t="shared" si="207"/>
        <v>0</v>
      </c>
      <c r="EK200" s="300">
        <f t="shared" si="207"/>
        <v>0</v>
      </c>
      <c r="EL200" s="300">
        <f t="shared" si="207"/>
        <v>0</v>
      </c>
      <c r="EM200" s="300">
        <f t="shared" si="207"/>
        <v>0</v>
      </c>
      <c r="EN200" s="300">
        <f t="shared" si="207"/>
        <v>0</v>
      </c>
      <c r="EO200" s="300">
        <f t="shared" si="207"/>
        <v>0</v>
      </c>
      <c r="EP200" s="300">
        <f t="shared" si="207"/>
        <v>0</v>
      </c>
      <c r="EQ200" s="300">
        <f t="shared" si="207"/>
        <v>0</v>
      </c>
      <c r="ER200" s="300">
        <f t="shared" si="207"/>
        <v>0</v>
      </c>
      <c r="ES200" s="300">
        <f t="shared" si="207"/>
        <v>0</v>
      </c>
      <c r="ET200" s="300">
        <f t="shared" si="207"/>
        <v>0</v>
      </c>
      <c r="EU200" s="300">
        <f t="shared" si="207"/>
        <v>0</v>
      </c>
      <c r="EV200" s="300">
        <f t="shared" si="207"/>
        <v>0</v>
      </c>
      <c r="EW200" s="300">
        <f t="shared" si="207"/>
        <v>0</v>
      </c>
      <c r="EX200" s="300">
        <f t="shared" si="207"/>
        <v>0</v>
      </c>
      <c r="EY200" s="612"/>
      <c r="EZ200" s="863">
        <f>IF(ABS(AE200-AE197)&gt;ErrTol,1,0)</f>
        <v>0</v>
      </c>
      <c r="FB200" s="612"/>
    </row>
    <row r="201" spans="1:158" s="86" customFormat="1" ht="12.75" hidden="1" customHeight="1" outlineLevel="2">
      <c r="A201" s="303"/>
      <c r="B201" s="303"/>
      <c r="C201" s="645"/>
      <c r="D201" s="860"/>
      <c r="E201" s="303"/>
      <c r="F201" s="851"/>
      <c r="G201" s="851"/>
      <c r="H201" s="851"/>
      <c r="I201" s="851"/>
      <c r="J201" s="851"/>
      <c r="K201" s="851"/>
      <c r="L201" s="851"/>
      <c r="M201" s="851"/>
      <c r="N201" s="851"/>
      <c r="O201" s="851"/>
      <c r="P201" s="851"/>
      <c r="Q201" s="851"/>
      <c r="R201" s="851"/>
      <c r="S201" s="851"/>
      <c r="T201" s="851"/>
      <c r="U201" s="851"/>
      <c r="V201" s="852"/>
      <c r="W201" s="851"/>
      <c r="X201" s="851"/>
      <c r="Y201" s="851"/>
      <c r="Z201" s="851"/>
      <c r="AA201" s="851"/>
      <c r="AB201" s="303"/>
      <c r="AC201" s="303"/>
      <c r="AD201" s="334" t="str">
        <f>$AD$21</f>
        <v>Discount</v>
      </c>
      <c r="AE201" s="647">
        <f>MAX(AF201:EY201)</f>
        <v>0</v>
      </c>
      <c r="AF201" s="380"/>
      <c r="AG201" s="381">
        <f t="shared" ref="AG201:CR201" si="208">AF201</f>
        <v>0</v>
      </c>
      <c r="AH201" s="381">
        <f t="shared" si="208"/>
        <v>0</v>
      </c>
      <c r="AI201" s="381">
        <f t="shared" si="208"/>
        <v>0</v>
      </c>
      <c r="AJ201" s="381">
        <f t="shared" si="208"/>
        <v>0</v>
      </c>
      <c r="AK201" s="381">
        <f t="shared" si="208"/>
        <v>0</v>
      </c>
      <c r="AL201" s="381">
        <f t="shared" si="208"/>
        <v>0</v>
      </c>
      <c r="AM201" s="381">
        <f t="shared" si="208"/>
        <v>0</v>
      </c>
      <c r="AN201" s="381">
        <f t="shared" si="208"/>
        <v>0</v>
      </c>
      <c r="AO201" s="381">
        <f t="shared" si="208"/>
        <v>0</v>
      </c>
      <c r="AP201" s="381">
        <f t="shared" si="208"/>
        <v>0</v>
      </c>
      <c r="AQ201" s="381">
        <f t="shared" si="208"/>
        <v>0</v>
      </c>
      <c r="AR201" s="381">
        <f t="shared" si="208"/>
        <v>0</v>
      </c>
      <c r="AS201" s="381">
        <f t="shared" si="208"/>
        <v>0</v>
      </c>
      <c r="AT201" s="381">
        <f t="shared" si="208"/>
        <v>0</v>
      </c>
      <c r="AU201" s="381">
        <f t="shared" si="208"/>
        <v>0</v>
      </c>
      <c r="AV201" s="381">
        <f t="shared" si="208"/>
        <v>0</v>
      </c>
      <c r="AW201" s="381">
        <f t="shared" si="208"/>
        <v>0</v>
      </c>
      <c r="AX201" s="381">
        <f t="shared" si="208"/>
        <v>0</v>
      </c>
      <c r="AY201" s="381">
        <f t="shared" si="208"/>
        <v>0</v>
      </c>
      <c r="AZ201" s="381">
        <f t="shared" si="208"/>
        <v>0</v>
      </c>
      <c r="BA201" s="381">
        <f t="shared" si="208"/>
        <v>0</v>
      </c>
      <c r="BB201" s="381">
        <f t="shared" si="208"/>
        <v>0</v>
      </c>
      <c r="BC201" s="381">
        <f t="shared" si="208"/>
        <v>0</v>
      </c>
      <c r="BD201" s="381">
        <f t="shared" si="208"/>
        <v>0</v>
      </c>
      <c r="BE201" s="381">
        <f t="shared" si="208"/>
        <v>0</v>
      </c>
      <c r="BF201" s="381">
        <f t="shared" si="208"/>
        <v>0</v>
      </c>
      <c r="BG201" s="381">
        <f t="shared" si="208"/>
        <v>0</v>
      </c>
      <c r="BH201" s="381">
        <f t="shared" si="208"/>
        <v>0</v>
      </c>
      <c r="BI201" s="381">
        <f t="shared" si="208"/>
        <v>0</v>
      </c>
      <c r="BJ201" s="381">
        <f t="shared" si="208"/>
        <v>0</v>
      </c>
      <c r="BK201" s="381">
        <f t="shared" si="208"/>
        <v>0</v>
      </c>
      <c r="BL201" s="381">
        <f t="shared" si="208"/>
        <v>0</v>
      </c>
      <c r="BM201" s="381">
        <f t="shared" si="208"/>
        <v>0</v>
      </c>
      <c r="BN201" s="381">
        <f t="shared" si="208"/>
        <v>0</v>
      </c>
      <c r="BO201" s="381">
        <f t="shared" si="208"/>
        <v>0</v>
      </c>
      <c r="BP201" s="381">
        <f t="shared" si="208"/>
        <v>0</v>
      </c>
      <c r="BQ201" s="381">
        <f t="shared" si="208"/>
        <v>0</v>
      </c>
      <c r="BR201" s="381">
        <f t="shared" si="208"/>
        <v>0</v>
      </c>
      <c r="BS201" s="381">
        <f t="shared" si="208"/>
        <v>0</v>
      </c>
      <c r="BT201" s="381">
        <f t="shared" si="208"/>
        <v>0</v>
      </c>
      <c r="BU201" s="381">
        <f t="shared" si="208"/>
        <v>0</v>
      </c>
      <c r="BV201" s="381">
        <f t="shared" si="208"/>
        <v>0</v>
      </c>
      <c r="BW201" s="381">
        <f t="shared" si="208"/>
        <v>0</v>
      </c>
      <c r="BX201" s="381">
        <f t="shared" si="208"/>
        <v>0</v>
      </c>
      <c r="BY201" s="381">
        <f t="shared" si="208"/>
        <v>0</v>
      </c>
      <c r="BZ201" s="381">
        <f t="shared" si="208"/>
        <v>0</v>
      </c>
      <c r="CA201" s="381">
        <f t="shared" si="208"/>
        <v>0</v>
      </c>
      <c r="CB201" s="381">
        <f t="shared" si="208"/>
        <v>0</v>
      </c>
      <c r="CC201" s="381">
        <f t="shared" si="208"/>
        <v>0</v>
      </c>
      <c r="CD201" s="381">
        <f t="shared" si="208"/>
        <v>0</v>
      </c>
      <c r="CE201" s="381">
        <f t="shared" si="208"/>
        <v>0</v>
      </c>
      <c r="CF201" s="381">
        <f t="shared" si="208"/>
        <v>0</v>
      </c>
      <c r="CG201" s="381">
        <f t="shared" si="208"/>
        <v>0</v>
      </c>
      <c r="CH201" s="381">
        <f t="shared" si="208"/>
        <v>0</v>
      </c>
      <c r="CI201" s="381">
        <f t="shared" si="208"/>
        <v>0</v>
      </c>
      <c r="CJ201" s="381">
        <f t="shared" si="208"/>
        <v>0</v>
      </c>
      <c r="CK201" s="381">
        <f t="shared" si="208"/>
        <v>0</v>
      </c>
      <c r="CL201" s="381">
        <f t="shared" si="208"/>
        <v>0</v>
      </c>
      <c r="CM201" s="381">
        <f t="shared" si="208"/>
        <v>0</v>
      </c>
      <c r="CN201" s="381">
        <f t="shared" si="208"/>
        <v>0</v>
      </c>
      <c r="CO201" s="381">
        <f t="shared" si="208"/>
        <v>0</v>
      </c>
      <c r="CP201" s="381">
        <f t="shared" si="208"/>
        <v>0</v>
      </c>
      <c r="CQ201" s="381">
        <f t="shared" si="208"/>
        <v>0</v>
      </c>
      <c r="CR201" s="381">
        <f t="shared" si="208"/>
        <v>0</v>
      </c>
      <c r="CS201" s="381">
        <f t="shared" ref="CS201:EX201" si="209">CR201</f>
        <v>0</v>
      </c>
      <c r="CT201" s="381">
        <f t="shared" si="209"/>
        <v>0</v>
      </c>
      <c r="CU201" s="381">
        <f t="shared" si="209"/>
        <v>0</v>
      </c>
      <c r="CV201" s="381">
        <f t="shared" si="209"/>
        <v>0</v>
      </c>
      <c r="CW201" s="381">
        <f t="shared" si="209"/>
        <v>0</v>
      </c>
      <c r="CX201" s="381">
        <f t="shared" si="209"/>
        <v>0</v>
      </c>
      <c r="CY201" s="381">
        <f t="shared" si="209"/>
        <v>0</v>
      </c>
      <c r="CZ201" s="381">
        <f t="shared" si="209"/>
        <v>0</v>
      </c>
      <c r="DA201" s="381">
        <f t="shared" si="209"/>
        <v>0</v>
      </c>
      <c r="DB201" s="381">
        <f t="shared" si="209"/>
        <v>0</v>
      </c>
      <c r="DC201" s="381">
        <f t="shared" si="209"/>
        <v>0</v>
      </c>
      <c r="DD201" s="381">
        <f t="shared" si="209"/>
        <v>0</v>
      </c>
      <c r="DE201" s="381">
        <f t="shared" si="209"/>
        <v>0</v>
      </c>
      <c r="DF201" s="381">
        <f t="shared" si="209"/>
        <v>0</v>
      </c>
      <c r="DG201" s="381">
        <f t="shared" si="209"/>
        <v>0</v>
      </c>
      <c r="DH201" s="381">
        <f t="shared" si="209"/>
        <v>0</v>
      </c>
      <c r="DI201" s="381">
        <f t="shared" si="209"/>
        <v>0</v>
      </c>
      <c r="DJ201" s="381">
        <f t="shared" si="209"/>
        <v>0</v>
      </c>
      <c r="DK201" s="381">
        <f t="shared" si="209"/>
        <v>0</v>
      </c>
      <c r="DL201" s="381">
        <f t="shared" si="209"/>
        <v>0</v>
      </c>
      <c r="DM201" s="381">
        <f t="shared" si="209"/>
        <v>0</v>
      </c>
      <c r="DN201" s="381">
        <f t="shared" si="209"/>
        <v>0</v>
      </c>
      <c r="DO201" s="381">
        <f t="shared" si="209"/>
        <v>0</v>
      </c>
      <c r="DP201" s="381">
        <f t="shared" si="209"/>
        <v>0</v>
      </c>
      <c r="DQ201" s="381">
        <f t="shared" si="209"/>
        <v>0</v>
      </c>
      <c r="DR201" s="381">
        <f t="shared" si="209"/>
        <v>0</v>
      </c>
      <c r="DS201" s="381">
        <f t="shared" si="209"/>
        <v>0</v>
      </c>
      <c r="DT201" s="381">
        <f t="shared" si="209"/>
        <v>0</v>
      </c>
      <c r="DU201" s="381">
        <f t="shared" si="209"/>
        <v>0</v>
      </c>
      <c r="DV201" s="381">
        <f t="shared" si="209"/>
        <v>0</v>
      </c>
      <c r="DW201" s="381">
        <f t="shared" si="209"/>
        <v>0</v>
      </c>
      <c r="DX201" s="381">
        <f t="shared" si="209"/>
        <v>0</v>
      </c>
      <c r="DY201" s="381">
        <f t="shared" si="209"/>
        <v>0</v>
      </c>
      <c r="DZ201" s="381">
        <f t="shared" si="209"/>
        <v>0</v>
      </c>
      <c r="EA201" s="381">
        <f t="shared" si="209"/>
        <v>0</v>
      </c>
      <c r="EB201" s="381">
        <f t="shared" si="209"/>
        <v>0</v>
      </c>
      <c r="EC201" s="381">
        <f t="shared" si="209"/>
        <v>0</v>
      </c>
      <c r="ED201" s="381">
        <f t="shared" si="209"/>
        <v>0</v>
      </c>
      <c r="EE201" s="381">
        <f t="shared" si="209"/>
        <v>0</v>
      </c>
      <c r="EF201" s="381">
        <f t="shared" si="209"/>
        <v>0</v>
      </c>
      <c r="EG201" s="381">
        <f t="shared" si="209"/>
        <v>0</v>
      </c>
      <c r="EH201" s="381">
        <f t="shared" si="209"/>
        <v>0</v>
      </c>
      <c r="EI201" s="381">
        <f t="shared" si="209"/>
        <v>0</v>
      </c>
      <c r="EJ201" s="381">
        <f t="shared" si="209"/>
        <v>0</v>
      </c>
      <c r="EK201" s="381">
        <f t="shared" si="209"/>
        <v>0</v>
      </c>
      <c r="EL201" s="381">
        <f t="shared" si="209"/>
        <v>0</v>
      </c>
      <c r="EM201" s="381">
        <f t="shared" si="209"/>
        <v>0</v>
      </c>
      <c r="EN201" s="381">
        <f t="shared" si="209"/>
        <v>0</v>
      </c>
      <c r="EO201" s="381">
        <f t="shared" si="209"/>
        <v>0</v>
      </c>
      <c r="EP201" s="381">
        <f t="shared" si="209"/>
        <v>0</v>
      </c>
      <c r="EQ201" s="381">
        <f t="shared" si="209"/>
        <v>0</v>
      </c>
      <c r="ER201" s="381">
        <f t="shared" si="209"/>
        <v>0</v>
      </c>
      <c r="ES201" s="381">
        <f t="shared" si="209"/>
        <v>0</v>
      </c>
      <c r="ET201" s="381">
        <f t="shared" si="209"/>
        <v>0</v>
      </c>
      <c r="EU201" s="381">
        <f t="shared" si="209"/>
        <v>0</v>
      </c>
      <c r="EV201" s="381">
        <f t="shared" si="209"/>
        <v>0</v>
      </c>
      <c r="EW201" s="381">
        <f t="shared" si="209"/>
        <v>0</v>
      </c>
      <c r="EX201" s="381">
        <f t="shared" si="209"/>
        <v>0</v>
      </c>
      <c r="EY201" s="612"/>
      <c r="FB201" s="612"/>
    </row>
    <row r="202" spans="1:158" s="86" customFormat="1" ht="12.75" hidden="1" customHeight="1" outlineLevel="2">
      <c r="A202" s="303"/>
      <c r="B202" s="303"/>
      <c r="C202" s="645"/>
      <c r="D202" s="860"/>
      <c r="E202" s="303"/>
      <c r="F202" s="851"/>
      <c r="G202" s="851"/>
      <c r="H202" s="851"/>
      <c r="I202" s="851"/>
      <c r="J202" s="851"/>
      <c r="K202" s="851"/>
      <c r="L202" s="851"/>
      <c r="M202" s="851"/>
      <c r="N202" s="851"/>
      <c r="O202" s="851"/>
      <c r="P202" s="851"/>
      <c r="Q202" s="851"/>
      <c r="R202" s="851"/>
      <c r="S202" s="851"/>
      <c r="T202" s="851"/>
      <c r="U202" s="851"/>
      <c r="V202" s="852"/>
      <c r="W202" s="851"/>
      <c r="X202" s="851"/>
      <c r="Y202" s="851"/>
      <c r="Z202" s="851"/>
      <c r="AA202" s="851"/>
      <c r="AB202" s="303"/>
      <c r="AC202" s="303"/>
      <c r="AD202" s="334" t="str">
        <f>$AD$22</f>
        <v>Cost Plus, Profiled after Discount</v>
      </c>
      <c r="AE202" s="648">
        <f>SUM(AF202:EY202)</f>
        <v>0</v>
      </c>
      <c r="AF202" s="637">
        <f t="shared" ref="AF202:BK202" si="210">AF200*(1-IF(DisON,AF201,0))</f>
        <v>0</v>
      </c>
      <c r="AG202" s="300">
        <f t="shared" si="210"/>
        <v>0</v>
      </c>
      <c r="AH202" s="300">
        <f t="shared" si="210"/>
        <v>0</v>
      </c>
      <c r="AI202" s="300">
        <f t="shared" si="210"/>
        <v>0</v>
      </c>
      <c r="AJ202" s="300">
        <f t="shared" si="210"/>
        <v>0</v>
      </c>
      <c r="AK202" s="300">
        <f t="shared" si="210"/>
        <v>0</v>
      </c>
      <c r="AL202" s="300">
        <f t="shared" si="210"/>
        <v>0</v>
      </c>
      <c r="AM202" s="300">
        <f t="shared" si="210"/>
        <v>0</v>
      </c>
      <c r="AN202" s="300">
        <f t="shared" si="210"/>
        <v>0</v>
      </c>
      <c r="AO202" s="300">
        <f t="shared" si="210"/>
        <v>0</v>
      </c>
      <c r="AP202" s="300">
        <f t="shared" si="210"/>
        <v>0</v>
      </c>
      <c r="AQ202" s="300">
        <f t="shared" si="210"/>
        <v>0</v>
      </c>
      <c r="AR202" s="300">
        <f t="shared" si="210"/>
        <v>0</v>
      </c>
      <c r="AS202" s="300">
        <f t="shared" si="210"/>
        <v>0</v>
      </c>
      <c r="AT202" s="300">
        <f t="shared" si="210"/>
        <v>0</v>
      </c>
      <c r="AU202" s="300">
        <f t="shared" si="210"/>
        <v>0</v>
      </c>
      <c r="AV202" s="300">
        <f t="shared" si="210"/>
        <v>0</v>
      </c>
      <c r="AW202" s="300">
        <f t="shared" si="210"/>
        <v>0</v>
      </c>
      <c r="AX202" s="300">
        <f t="shared" si="210"/>
        <v>0</v>
      </c>
      <c r="AY202" s="300">
        <f t="shared" si="210"/>
        <v>0</v>
      </c>
      <c r="AZ202" s="300">
        <f t="shared" si="210"/>
        <v>0</v>
      </c>
      <c r="BA202" s="300">
        <f t="shared" si="210"/>
        <v>0</v>
      </c>
      <c r="BB202" s="300">
        <f t="shared" si="210"/>
        <v>0</v>
      </c>
      <c r="BC202" s="300">
        <f t="shared" si="210"/>
        <v>0</v>
      </c>
      <c r="BD202" s="300">
        <f t="shared" si="210"/>
        <v>0</v>
      </c>
      <c r="BE202" s="300">
        <f t="shared" si="210"/>
        <v>0</v>
      </c>
      <c r="BF202" s="300">
        <f t="shared" si="210"/>
        <v>0</v>
      </c>
      <c r="BG202" s="300">
        <f t="shared" si="210"/>
        <v>0</v>
      </c>
      <c r="BH202" s="300">
        <f t="shared" si="210"/>
        <v>0</v>
      </c>
      <c r="BI202" s="300">
        <f t="shared" si="210"/>
        <v>0</v>
      </c>
      <c r="BJ202" s="300">
        <f t="shared" si="210"/>
        <v>0</v>
      </c>
      <c r="BK202" s="300">
        <f t="shared" si="210"/>
        <v>0</v>
      </c>
      <c r="BL202" s="300">
        <f t="shared" ref="BL202:CQ202" si="211">BL200*(1-IF(DisON,BL201,0))</f>
        <v>0</v>
      </c>
      <c r="BM202" s="300">
        <f t="shared" si="211"/>
        <v>0</v>
      </c>
      <c r="BN202" s="300">
        <f t="shared" si="211"/>
        <v>0</v>
      </c>
      <c r="BO202" s="300">
        <f t="shared" si="211"/>
        <v>0</v>
      </c>
      <c r="BP202" s="300">
        <f t="shared" si="211"/>
        <v>0</v>
      </c>
      <c r="BQ202" s="300">
        <f t="shared" si="211"/>
        <v>0</v>
      </c>
      <c r="BR202" s="300">
        <f t="shared" si="211"/>
        <v>0</v>
      </c>
      <c r="BS202" s="300">
        <f t="shared" si="211"/>
        <v>0</v>
      </c>
      <c r="BT202" s="300">
        <f t="shared" si="211"/>
        <v>0</v>
      </c>
      <c r="BU202" s="300">
        <f t="shared" si="211"/>
        <v>0</v>
      </c>
      <c r="BV202" s="300">
        <f t="shared" si="211"/>
        <v>0</v>
      </c>
      <c r="BW202" s="300">
        <f t="shared" si="211"/>
        <v>0</v>
      </c>
      <c r="BX202" s="300">
        <f t="shared" si="211"/>
        <v>0</v>
      </c>
      <c r="BY202" s="300">
        <f t="shared" si="211"/>
        <v>0</v>
      </c>
      <c r="BZ202" s="300">
        <f t="shared" si="211"/>
        <v>0</v>
      </c>
      <c r="CA202" s="300">
        <f t="shared" si="211"/>
        <v>0</v>
      </c>
      <c r="CB202" s="300">
        <f t="shared" si="211"/>
        <v>0</v>
      </c>
      <c r="CC202" s="300">
        <f t="shared" si="211"/>
        <v>0</v>
      </c>
      <c r="CD202" s="300">
        <f t="shared" si="211"/>
        <v>0</v>
      </c>
      <c r="CE202" s="300">
        <f t="shared" si="211"/>
        <v>0</v>
      </c>
      <c r="CF202" s="300">
        <f t="shared" si="211"/>
        <v>0</v>
      </c>
      <c r="CG202" s="300">
        <f t="shared" si="211"/>
        <v>0</v>
      </c>
      <c r="CH202" s="300">
        <f t="shared" si="211"/>
        <v>0</v>
      </c>
      <c r="CI202" s="300">
        <f t="shared" si="211"/>
        <v>0</v>
      </c>
      <c r="CJ202" s="300">
        <f t="shared" si="211"/>
        <v>0</v>
      </c>
      <c r="CK202" s="300">
        <f t="shared" si="211"/>
        <v>0</v>
      </c>
      <c r="CL202" s="300">
        <f t="shared" si="211"/>
        <v>0</v>
      </c>
      <c r="CM202" s="300">
        <f t="shared" si="211"/>
        <v>0</v>
      </c>
      <c r="CN202" s="300">
        <f t="shared" si="211"/>
        <v>0</v>
      </c>
      <c r="CO202" s="300">
        <f t="shared" si="211"/>
        <v>0</v>
      </c>
      <c r="CP202" s="300">
        <f t="shared" si="211"/>
        <v>0</v>
      </c>
      <c r="CQ202" s="300">
        <f t="shared" si="211"/>
        <v>0</v>
      </c>
      <c r="CR202" s="300">
        <f t="shared" ref="CR202:DW202" si="212">CR200*(1-IF(DisON,CR201,0))</f>
        <v>0</v>
      </c>
      <c r="CS202" s="300">
        <f t="shared" si="212"/>
        <v>0</v>
      </c>
      <c r="CT202" s="300">
        <f t="shared" si="212"/>
        <v>0</v>
      </c>
      <c r="CU202" s="300">
        <f t="shared" si="212"/>
        <v>0</v>
      </c>
      <c r="CV202" s="300">
        <f t="shared" si="212"/>
        <v>0</v>
      </c>
      <c r="CW202" s="300">
        <f t="shared" si="212"/>
        <v>0</v>
      </c>
      <c r="CX202" s="300">
        <f t="shared" si="212"/>
        <v>0</v>
      </c>
      <c r="CY202" s="300">
        <f t="shared" si="212"/>
        <v>0</v>
      </c>
      <c r="CZ202" s="300">
        <f t="shared" si="212"/>
        <v>0</v>
      </c>
      <c r="DA202" s="300">
        <f t="shared" si="212"/>
        <v>0</v>
      </c>
      <c r="DB202" s="300">
        <f t="shared" si="212"/>
        <v>0</v>
      </c>
      <c r="DC202" s="300">
        <f t="shared" si="212"/>
        <v>0</v>
      </c>
      <c r="DD202" s="300">
        <f t="shared" si="212"/>
        <v>0</v>
      </c>
      <c r="DE202" s="300">
        <f t="shared" si="212"/>
        <v>0</v>
      </c>
      <c r="DF202" s="300">
        <f t="shared" si="212"/>
        <v>0</v>
      </c>
      <c r="DG202" s="300">
        <f t="shared" si="212"/>
        <v>0</v>
      </c>
      <c r="DH202" s="300">
        <f t="shared" si="212"/>
        <v>0</v>
      </c>
      <c r="DI202" s="300">
        <f t="shared" si="212"/>
        <v>0</v>
      </c>
      <c r="DJ202" s="300">
        <f t="shared" si="212"/>
        <v>0</v>
      </c>
      <c r="DK202" s="300">
        <f t="shared" si="212"/>
        <v>0</v>
      </c>
      <c r="DL202" s="300">
        <f t="shared" si="212"/>
        <v>0</v>
      </c>
      <c r="DM202" s="300">
        <f t="shared" si="212"/>
        <v>0</v>
      </c>
      <c r="DN202" s="300">
        <f t="shared" si="212"/>
        <v>0</v>
      </c>
      <c r="DO202" s="300">
        <f t="shared" si="212"/>
        <v>0</v>
      </c>
      <c r="DP202" s="300">
        <f t="shared" si="212"/>
        <v>0</v>
      </c>
      <c r="DQ202" s="300">
        <f t="shared" si="212"/>
        <v>0</v>
      </c>
      <c r="DR202" s="300">
        <f t="shared" si="212"/>
        <v>0</v>
      </c>
      <c r="DS202" s="300">
        <f t="shared" si="212"/>
        <v>0</v>
      </c>
      <c r="DT202" s="300">
        <f t="shared" si="212"/>
        <v>0</v>
      </c>
      <c r="DU202" s="300">
        <f t="shared" si="212"/>
        <v>0</v>
      </c>
      <c r="DV202" s="300">
        <f t="shared" si="212"/>
        <v>0</v>
      </c>
      <c r="DW202" s="300">
        <f t="shared" si="212"/>
        <v>0</v>
      </c>
      <c r="DX202" s="300">
        <f t="shared" ref="DX202:EX202" si="213">DX200*(1-IF(DisON,DX201,0))</f>
        <v>0</v>
      </c>
      <c r="DY202" s="300">
        <f t="shared" si="213"/>
        <v>0</v>
      </c>
      <c r="DZ202" s="300">
        <f t="shared" si="213"/>
        <v>0</v>
      </c>
      <c r="EA202" s="300">
        <f t="shared" si="213"/>
        <v>0</v>
      </c>
      <c r="EB202" s="300">
        <f t="shared" si="213"/>
        <v>0</v>
      </c>
      <c r="EC202" s="300">
        <f t="shared" si="213"/>
        <v>0</v>
      </c>
      <c r="ED202" s="300">
        <f t="shared" si="213"/>
        <v>0</v>
      </c>
      <c r="EE202" s="300">
        <f t="shared" si="213"/>
        <v>0</v>
      </c>
      <c r="EF202" s="300">
        <f t="shared" si="213"/>
        <v>0</v>
      </c>
      <c r="EG202" s="300">
        <f t="shared" si="213"/>
        <v>0</v>
      </c>
      <c r="EH202" s="300">
        <f t="shared" si="213"/>
        <v>0</v>
      </c>
      <c r="EI202" s="300">
        <f t="shared" si="213"/>
        <v>0</v>
      </c>
      <c r="EJ202" s="300">
        <f t="shared" si="213"/>
        <v>0</v>
      </c>
      <c r="EK202" s="300">
        <f t="shared" si="213"/>
        <v>0</v>
      </c>
      <c r="EL202" s="300">
        <f t="shared" si="213"/>
        <v>0</v>
      </c>
      <c r="EM202" s="300">
        <f t="shared" si="213"/>
        <v>0</v>
      </c>
      <c r="EN202" s="300">
        <f t="shared" si="213"/>
        <v>0</v>
      </c>
      <c r="EO202" s="300">
        <f t="shared" si="213"/>
        <v>0</v>
      </c>
      <c r="EP202" s="300">
        <f t="shared" si="213"/>
        <v>0</v>
      </c>
      <c r="EQ202" s="300">
        <f t="shared" si="213"/>
        <v>0</v>
      </c>
      <c r="ER202" s="300">
        <f t="shared" si="213"/>
        <v>0</v>
      </c>
      <c r="ES202" s="300">
        <f t="shared" si="213"/>
        <v>0</v>
      </c>
      <c r="ET202" s="300">
        <f t="shared" si="213"/>
        <v>0</v>
      </c>
      <c r="EU202" s="300">
        <f t="shared" si="213"/>
        <v>0</v>
      </c>
      <c r="EV202" s="300">
        <f t="shared" si="213"/>
        <v>0</v>
      </c>
      <c r="EW202" s="300">
        <f t="shared" si="213"/>
        <v>0</v>
      </c>
      <c r="EX202" s="300">
        <f t="shared" si="213"/>
        <v>0</v>
      </c>
      <c r="EY202" s="612"/>
      <c r="FB202" s="612"/>
    </row>
    <row r="203" spans="1:158" s="634" customFormat="1" ht="5.0999999999999996" hidden="1" customHeight="1" outlineLevel="2">
      <c r="A203" s="627"/>
      <c r="B203" s="627"/>
      <c r="C203" s="627"/>
      <c r="D203" s="627"/>
      <c r="E203" s="628"/>
      <c r="F203" s="627"/>
      <c r="G203" s="627"/>
      <c r="H203" s="627"/>
      <c r="I203" s="627"/>
      <c r="J203" s="627"/>
      <c r="K203" s="627"/>
      <c r="L203" s="627"/>
      <c r="M203" s="627"/>
      <c r="N203" s="627"/>
      <c r="O203" s="627"/>
      <c r="P203" s="627"/>
      <c r="Q203" s="627"/>
      <c r="R203" s="627"/>
      <c r="S203" s="627"/>
      <c r="T203" s="627"/>
      <c r="U203" s="627"/>
      <c r="V203" s="627"/>
      <c r="W203" s="627"/>
      <c r="X203" s="627"/>
      <c r="Y203" s="627"/>
      <c r="Z203" s="627"/>
      <c r="AA203" s="627"/>
      <c r="AB203" s="629"/>
      <c r="AC203" s="627"/>
      <c r="AD203" s="630"/>
      <c r="AE203" s="631"/>
      <c r="AF203" s="301"/>
      <c r="AG203" s="301"/>
      <c r="AH203" s="301"/>
      <c r="AI203" s="301"/>
      <c r="AJ203" s="301"/>
      <c r="AK203" s="301"/>
      <c r="AL203" s="301"/>
      <c r="AM203" s="301"/>
      <c r="AN203" s="301"/>
      <c r="AO203" s="301"/>
      <c r="AP203" s="301"/>
      <c r="AQ203" s="301"/>
      <c r="AR203" s="301"/>
      <c r="AS203" s="301"/>
      <c r="AT203" s="301"/>
      <c r="AU203" s="301"/>
      <c r="AV203" s="301"/>
      <c r="AW203" s="301"/>
      <c r="AX203" s="301"/>
      <c r="AY203" s="301"/>
      <c r="AZ203" s="301"/>
      <c r="BA203" s="301"/>
      <c r="BB203" s="301"/>
      <c r="BC203" s="301"/>
      <c r="BD203" s="301"/>
      <c r="BE203" s="301"/>
      <c r="BF203" s="301"/>
      <c r="BG203" s="301"/>
      <c r="BH203" s="301"/>
      <c r="BI203" s="301"/>
      <c r="BJ203" s="301"/>
      <c r="BK203" s="301"/>
      <c r="BL203" s="301"/>
      <c r="BM203" s="301"/>
      <c r="BN203" s="301"/>
      <c r="BO203" s="301"/>
      <c r="BP203" s="301"/>
      <c r="BQ203" s="301"/>
      <c r="BR203" s="301"/>
      <c r="BS203" s="301"/>
      <c r="BT203" s="301"/>
      <c r="BU203" s="301"/>
      <c r="BV203" s="301"/>
      <c r="BW203" s="301"/>
      <c r="BX203" s="301"/>
      <c r="BY203" s="301"/>
      <c r="BZ203" s="301"/>
      <c r="CA203" s="301"/>
      <c r="CB203" s="301"/>
      <c r="CC203" s="301"/>
      <c r="CD203" s="301"/>
      <c r="CE203" s="301"/>
      <c r="CF203" s="301"/>
      <c r="CG203" s="301"/>
      <c r="CH203" s="301"/>
      <c r="CI203" s="301"/>
      <c r="CJ203" s="301"/>
      <c r="CK203" s="301"/>
      <c r="CL203" s="301"/>
      <c r="CM203" s="301"/>
      <c r="CN203" s="301"/>
      <c r="CO203" s="301"/>
      <c r="CP203" s="301"/>
      <c r="CQ203" s="301"/>
      <c r="CR203" s="301"/>
      <c r="CS203" s="301"/>
      <c r="CT203" s="301"/>
      <c r="CU203" s="301"/>
      <c r="CV203" s="301"/>
      <c r="CW203" s="301"/>
      <c r="CX203" s="301"/>
      <c r="CY203" s="301"/>
      <c r="CZ203" s="301"/>
      <c r="DA203" s="301"/>
      <c r="DB203" s="301"/>
      <c r="DC203" s="301"/>
      <c r="DD203" s="301"/>
      <c r="DE203" s="301"/>
      <c r="DF203" s="301"/>
      <c r="DG203" s="301"/>
      <c r="DH203" s="301"/>
      <c r="DI203" s="301"/>
      <c r="DJ203" s="301"/>
      <c r="DK203" s="301"/>
      <c r="DL203" s="301"/>
      <c r="DM203" s="301"/>
      <c r="DN203" s="301"/>
      <c r="DO203" s="301"/>
      <c r="DP203" s="301"/>
      <c r="DQ203" s="301"/>
      <c r="DR203" s="301"/>
      <c r="DS203" s="301"/>
      <c r="DT203" s="301"/>
      <c r="DU203" s="301"/>
      <c r="DV203" s="301"/>
      <c r="DW203" s="301"/>
      <c r="DX203" s="301"/>
      <c r="DY203" s="301"/>
      <c r="DZ203" s="301"/>
      <c r="EA203" s="301"/>
      <c r="EB203" s="301"/>
      <c r="EC203" s="301"/>
      <c r="ED203" s="301"/>
      <c r="EE203" s="301"/>
      <c r="EF203" s="301"/>
      <c r="EG203" s="301"/>
      <c r="EH203" s="301"/>
      <c r="EI203" s="301"/>
      <c r="EJ203" s="301"/>
      <c r="EK203" s="301"/>
      <c r="EL203" s="301"/>
      <c r="EM203" s="301"/>
      <c r="EN203" s="301"/>
      <c r="EO203" s="301"/>
      <c r="EP203" s="301"/>
      <c r="EQ203" s="301"/>
      <c r="ER203" s="301"/>
      <c r="ES203" s="301"/>
      <c r="ET203" s="301"/>
      <c r="EU203" s="301"/>
      <c r="EV203" s="301"/>
      <c r="EW203" s="301"/>
      <c r="EX203" s="301"/>
      <c r="EY203" s="632"/>
      <c r="EZ203" s="201"/>
      <c r="FA203" s="201"/>
      <c r="FB203" s="633"/>
    </row>
    <row r="204" spans="1:158" s="86" customFormat="1" ht="12.75" hidden="1" customHeight="1" outlineLevel="2">
      <c r="C204" s="232"/>
      <c r="F204" s="85"/>
      <c r="G204" s="85"/>
      <c r="H204" s="85"/>
      <c r="I204" s="85"/>
      <c r="J204" s="85"/>
      <c r="K204" s="85"/>
      <c r="L204" s="85"/>
      <c r="M204" s="85"/>
      <c r="N204" s="85"/>
      <c r="O204" s="85"/>
      <c r="P204" s="85"/>
      <c r="Q204" s="85"/>
      <c r="R204" s="85"/>
      <c r="S204" s="85"/>
      <c r="T204" s="85"/>
      <c r="U204" s="85"/>
      <c r="V204" s="85"/>
      <c r="W204" s="85"/>
      <c r="X204" s="85"/>
      <c r="Y204" s="85"/>
      <c r="Z204" s="85"/>
      <c r="AA204" s="85"/>
      <c r="AD204" s="232"/>
      <c r="AE204" s="328" t="s">
        <v>195</v>
      </c>
      <c r="AF204" s="649">
        <f>IF($AE197=0,0,AF202/$AE197)</f>
        <v>0</v>
      </c>
      <c r="AG204" s="650">
        <f t="shared" ref="AG204:CR204" si="214">IF($AE197=0,0,AG202/$AE197)</f>
        <v>0</v>
      </c>
      <c r="AH204" s="650">
        <f t="shared" si="214"/>
        <v>0</v>
      </c>
      <c r="AI204" s="650">
        <f t="shared" si="214"/>
        <v>0</v>
      </c>
      <c r="AJ204" s="650">
        <f t="shared" si="214"/>
        <v>0</v>
      </c>
      <c r="AK204" s="650">
        <f t="shared" si="214"/>
        <v>0</v>
      </c>
      <c r="AL204" s="650">
        <f t="shared" si="214"/>
        <v>0</v>
      </c>
      <c r="AM204" s="650">
        <f t="shared" si="214"/>
        <v>0</v>
      </c>
      <c r="AN204" s="650">
        <f t="shared" si="214"/>
        <v>0</v>
      </c>
      <c r="AO204" s="650">
        <f t="shared" si="214"/>
        <v>0</v>
      </c>
      <c r="AP204" s="650">
        <f t="shared" si="214"/>
        <v>0</v>
      </c>
      <c r="AQ204" s="650">
        <f t="shared" si="214"/>
        <v>0</v>
      </c>
      <c r="AR204" s="650">
        <f t="shared" si="214"/>
        <v>0</v>
      </c>
      <c r="AS204" s="650">
        <f t="shared" si="214"/>
        <v>0</v>
      </c>
      <c r="AT204" s="650">
        <f t="shared" si="214"/>
        <v>0</v>
      </c>
      <c r="AU204" s="650">
        <f t="shared" si="214"/>
        <v>0</v>
      </c>
      <c r="AV204" s="650">
        <f t="shared" si="214"/>
        <v>0</v>
      </c>
      <c r="AW204" s="650">
        <f t="shared" si="214"/>
        <v>0</v>
      </c>
      <c r="AX204" s="650">
        <f t="shared" si="214"/>
        <v>0</v>
      </c>
      <c r="AY204" s="650">
        <f t="shared" si="214"/>
        <v>0</v>
      </c>
      <c r="AZ204" s="650">
        <f t="shared" si="214"/>
        <v>0</v>
      </c>
      <c r="BA204" s="650">
        <f t="shared" si="214"/>
        <v>0</v>
      </c>
      <c r="BB204" s="650">
        <f t="shared" si="214"/>
        <v>0</v>
      </c>
      <c r="BC204" s="650">
        <f t="shared" si="214"/>
        <v>0</v>
      </c>
      <c r="BD204" s="650">
        <f t="shared" si="214"/>
        <v>0</v>
      </c>
      <c r="BE204" s="650">
        <f t="shared" si="214"/>
        <v>0</v>
      </c>
      <c r="BF204" s="650">
        <f t="shared" si="214"/>
        <v>0</v>
      </c>
      <c r="BG204" s="650">
        <f t="shared" si="214"/>
        <v>0</v>
      </c>
      <c r="BH204" s="650">
        <f t="shared" si="214"/>
        <v>0</v>
      </c>
      <c r="BI204" s="650">
        <f t="shared" si="214"/>
        <v>0</v>
      </c>
      <c r="BJ204" s="650">
        <f t="shared" si="214"/>
        <v>0</v>
      </c>
      <c r="BK204" s="650">
        <f t="shared" si="214"/>
        <v>0</v>
      </c>
      <c r="BL204" s="650">
        <f t="shared" si="214"/>
        <v>0</v>
      </c>
      <c r="BM204" s="650">
        <f t="shared" si="214"/>
        <v>0</v>
      </c>
      <c r="BN204" s="650">
        <f t="shared" si="214"/>
        <v>0</v>
      </c>
      <c r="BO204" s="650">
        <f t="shared" si="214"/>
        <v>0</v>
      </c>
      <c r="BP204" s="650">
        <f t="shared" si="214"/>
        <v>0</v>
      </c>
      <c r="BQ204" s="650">
        <f t="shared" si="214"/>
        <v>0</v>
      </c>
      <c r="BR204" s="650">
        <f t="shared" si="214"/>
        <v>0</v>
      </c>
      <c r="BS204" s="650">
        <f t="shared" si="214"/>
        <v>0</v>
      </c>
      <c r="BT204" s="650">
        <f t="shared" si="214"/>
        <v>0</v>
      </c>
      <c r="BU204" s="650">
        <f t="shared" si="214"/>
        <v>0</v>
      </c>
      <c r="BV204" s="650">
        <f t="shared" si="214"/>
        <v>0</v>
      </c>
      <c r="BW204" s="650">
        <f t="shared" si="214"/>
        <v>0</v>
      </c>
      <c r="BX204" s="650">
        <f t="shared" si="214"/>
        <v>0</v>
      </c>
      <c r="BY204" s="650">
        <f t="shared" si="214"/>
        <v>0</v>
      </c>
      <c r="BZ204" s="650">
        <f t="shared" si="214"/>
        <v>0</v>
      </c>
      <c r="CA204" s="650">
        <f t="shared" si="214"/>
        <v>0</v>
      </c>
      <c r="CB204" s="650">
        <f t="shared" si="214"/>
        <v>0</v>
      </c>
      <c r="CC204" s="650">
        <f t="shared" si="214"/>
        <v>0</v>
      </c>
      <c r="CD204" s="650">
        <f t="shared" si="214"/>
        <v>0</v>
      </c>
      <c r="CE204" s="650">
        <f t="shared" si="214"/>
        <v>0</v>
      </c>
      <c r="CF204" s="650">
        <f t="shared" si="214"/>
        <v>0</v>
      </c>
      <c r="CG204" s="650">
        <f t="shared" si="214"/>
        <v>0</v>
      </c>
      <c r="CH204" s="650">
        <f t="shared" si="214"/>
        <v>0</v>
      </c>
      <c r="CI204" s="650">
        <f t="shared" si="214"/>
        <v>0</v>
      </c>
      <c r="CJ204" s="650">
        <f t="shared" si="214"/>
        <v>0</v>
      </c>
      <c r="CK204" s="650">
        <f t="shared" si="214"/>
        <v>0</v>
      </c>
      <c r="CL204" s="650">
        <f t="shared" si="214"/>
        <v>0</v>
      </c>
      <c r="CM204" s="650">
        <f t="shared" si="214"/>
        <v>0</v>
      </c>
      <c r="CN204" s="650">
        <f t="shared" si="214"/>
        <v>0</v>
      </c>
      <c r="CO204" s="650">
        <f t="shared" si="214"/>
        <v>0</v>
      </c>
      <c r="CP204" s="650">
        <f t="shared" si="214"/>
        <v>0</v>
      </c>
      <c r="CQ204" s="650">
        <f t="shared" si="214"/>
        <v>0</v>
      </c>
      <c r="CR204" s="650">
        <f t="shared" si="214"/>
        <v>0</v>
      </c>
      <c r="CS204" s="650">
        <f t="shared" ref="CS204:EX204" si="215">IF($AE197=0,0,CS202/$AE197)</f>
        <v>0</v>
      </c>
      <c r="CT204" s="650">
        <f t="shared" si="215"/>
        <v>0</v>
      </c>
      <c r="CU204" s="650">
        <f t="shared" si="215"/>
        <v>0</v>
      </c>
      <c r="CV204" s="650">
        <f t="shared" si="215"/>
        <v>0</v>
      </c>
      <c r="CW204" s="650">
        <f t="shared" si="215"/>
        <v>0</v>
      </c>
      <c r="CX204" s="650">
        <f t="shared" si="215"/>
        <v>0</v>
      </c>
      <c r="CY204" s="650">
        <f t="shared" si="215"/>
        <v>0</v>
      </c>
      <c r="CZ204" s="650">
        <f t="shared" si="215"/>
        <v>0</v>
      </c>
      <c r="DA204" s="650">
        <f t="shared" si="215"/>
        <v>0</v>
      </c>
      <c r="DB204" s="650">
        <f t="shared" si="215"/>
        <v>0</v>
      </c>
      <c r="DC204" s="650">
        <f t="shared" si="215"/>
        <v>0</v>
      </c>
      <c r="DD204" s="650">
        <f t="shared" si="215"/>
        <v>0</v>
      </c>
      <c r="DE204" s="650">
        <f t="shared" si="215"/>
        <v>0</v>
      </c>
      <c r="DF204" s="650">
        <f t="shared" si="215"/>
        <v>0</v>
      </c>
      <c r="DG204" s="650">
        <f t="shared" si="215"/>
        <v>0</v>
      </c>
      <c r="DH204" s="650">
        <f t="shared" si="215"/>
        <v>0</v>
      </c>
      <c r="DI204" s="650">
        <f t="shared" si="215"/>
        <v>0</v>
      </c>
      <c r="DJ204" s="650">
        <f t="shared" si="215"/>
        <v>0</v>
      </c>
      <c r="DK204" s="650">
        <f t="shared" si="215"/>
        <v>0</v>
      </c>
      <c r="DL204" s="650">
        <f t="shared" si="215"/>
        <v>0</v>
      </c>
      <c r="DM204" s="650">
        <f t="shared" si="215"/>
        <v>0</v>
      </c>
      <c r="DN204" s="650">
        <f t="shared" si="215"/>
        <v>0</v>
      </c>
      <c r="DO204" s="650">
        <f t="shared" si="215"/>
        <v>0</v>
      </c>
      <c r="DP204" s="650">
        <f t="shared" si="215"/>
        <v>0</v>
      </c>
      <c r="DQ204" s="650">
        <f t="shared" si="215"/>
        <v>0</v>
      </c>
      <c r="DR204" s="650">
        <f t="shared" si="215"/>
        <v>0</v>
      </c>
      <c r="DS204" s="650">
        <f t="shared" si="215"/>
        <v>0</v>
      </c>
      <c r="DT204" s="650">
        <f t="shared" si="215"/>
        <v>0</v>
      </c>
      <c r="DU204" s="650">
        <f t="shared" si="215"/>
        <v>0</v>
      </c>
      <c r="DV204" s="650">
        <f t="shared" si="215"/>
        <v>0</v>
      </c>
      <c r="DW204" s="650">
        <f t="shared" si="215"/>
        <v>0</v>
      </c>
      <c r="DX204" s="650">
        <f t="shared" si="215"/>
        <v>0</v>
      </c>
      <c r="DY204" s="650">
        <f t="shared" si="215"/>
        <v>0</v>
      </c>
      <c r="DZ204" s="650">
        <f t="shared" si="215"/>
        <v>0</v>
      </c>
      <c r="EA204" s="650">
        <f t="shared" si="215"/>
        <v>0</v>
      </c>
      <c r="EB204" s="650">
        <f t="shared" si="215"/>
        <v>0</v>
      </c>
      <c r="EC204" s="650">
        <f t="shared" si="215"/>
        <v>0</v>
      </c>
      <c r="ED204" s="650">
        <f t="shared" si="215"/>
        <v>0</v>
      </c>
      <c r="EE204" s="650">
        <f t="shared" si="215"/>
        <v>0</v>
      </c>
      <c r="EF204" s="650">
        <f t="shared" si="215"/>
        <v>0</v>
      </c>
      <c r="EG204" s="650">
        <f t="shared" si="215"/>
        <v>0</v>
      </c>
      <c r="EH204" s="650">
        <f t="shared" si="215"/>
        <v>0</v>
      </c>
      <c r="EI204" s="650">
        <f t="shared" si="215"/>
        <v>0</v>
      </c>
      <c r="EJ204" s="650">
        <f t="shared" si="215"/>
        <v>0</v>
      </c>
      <c r="EK204" s="650">
        <f t="shared" si="215"/>
        <v>0</v>
      </c>
      <c r="EL204" s="650">
        <f t="shared" si="215"/>
        <v>0</v>
      </c>
      <c r="EM204" s="650">
        <f t="shared" si="215"/>
        <v>0</v>
      </c>
      <c r="EN204" s="650">
        <f t="shared" si="215"/>
        <v>0</v>
      </c>
      <c r="EO204" s="650">
        <f t="shared" si="215"/>
        <v>0</v>
      </c>
      <c r="EP204" s="650">
        <f t="shared" si="215"/>
        <v>0</v>
      </c>
      <c r="EQ204" s="650">
        <f t="shared" si="215"/>
        <v>0</v>
      </c>
      <c r="ER204" s="650">
        <f t="shared" si="215"/>
        <v>0</v>
      </c>
      <c r="ES204" s="650">
        <f t="shared" si="215"/>
        <v>0</v>
      </c>
      <c r="ET204" s="650">
        <f t="shared" si="215"/>
        <v>0</v>
      </c>
      <c r="EU204" s="650">
        <f t="shared" si="215"/>
        <v>0</v>
      </c>
      <c r="EV204" s="650">
        <f t="shared" si="215"/>
        <v>0</v>
      </c>
      <c r="EW204" s="650">
        <f t="shared" si="215"/>
        <v>0</v>
      </c>
      <c r="EX204" s="650">
        <f t="shared" si="215"/>
        <v>0</v>
      </c>
      <c r="EY204" s="612"/>
      <c r="FB204" s="612"/>
    </row>
    <row r="205" spans="1:158" s="86" customFormat="1" outlineLevel="1">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E205" s="621"/>
      <c r="EY205" s="612"/>
      <c r="FB205" s="612"/>
    </row>
    <row r="206" spans="1:158" s="86" customFormat="1">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E206" s="621"/>
      <c r="EY206" s="612"/>
      <c r="FB206" s="652"/>
    </row>
    <row r="207" spans="1:158" s="558" customFormat="1" ht="12.75" customHeight="1">
      <c r="A207" s="305" t="s">
        <v>193</v>
      </c>
      <c r="B207" s="306"/>
      <c r="C207" s="617"/>
      <c r="D207" s="864">
        <f ca="1">EZ228</f>
        <v>0</v>
      </c>
      <c r="E207" s="618"/>
      <c r="F207" s="307"/>
      <c r="G207" s="307"/>
      <c r="H207" s="307"/>
      <c r="I207" s="307"/>
      <c r="J207" s="307"/>
      <c r="K207" s="307"/>
      <c r="L207" s="307"/>
      <c r="M207" s="307"/>
      <c r="N207" s="307"/>
      <c r="O207" s="307"/>
      <c r="P207" s="307"/>
      <c r="Q207" s="307"/>
      <c r="R207" s="307"/>
      <c r="S207" s="307"/>
      <c r="T207" s="307"/>
      <c r="U207" s="307"/>
      <c r="V207" s="307"/>
      <c r="W207" s="307"/>
      <c r="X207" s="307"/>
      <c r="Y207" s="307"/>
      <c r="Z207" s="307"/>
      <c r="AA207" s="307"/>
      <c r="AB207" s="308"/>
      <c r="AC207" s="308"/>
      <c r="AD207" s="308"/>
      <c r="AE207" s="308"/>
      <c r="AF207" s="308"/>
      <c r="AG207" s="308"/>
      <c r="AH207" s="308"/>
      <c r="AI207" s="308"/>
      <c r="AJ207" s="308"/>
      <c r="AK207" s="308"/>
      <c r="AL207" s="308"/>
      <c r="AM207" s="308"/>
      <c r="AN207" s="308"/>
      <c r="AO207" s="308"/>
      <c r="AP207" s="308"/>
      <c r="AQ207" s="308"/>
      <c r="AR207" s="308"/>
      <c r="AS207" s="308"/>
      <c r="AT207" s="308"/>
      <c r="AU207" s="308"/>
      <c r="AV207" s="308"/>
      <c r="AW207" s="308"/>
      <c r="AX207" s="308"/>
      <c r="AY207" s="308"/>
      <c r="AZ207" s="308"/>
      <c r="BA207" s="308"/>
      <c r="BB207" s="308"/>
      <c r="BC207" s="308"/>
      <c r="BD207" s="308"/>
      <c r="BE207" s="308"/>
      <c r="BF207" s="308"/>
      <c r="BG207" s="308"/>
      <c r="BH207" s="308"/>
      <c r="BI207" s="308"/>
      <c r="BJ207" s="308"/>
      <c r="BK207" s="308"/>
      <c r="BL207" s="308"/>
      <c r="BM207" s="308"/>
      <c r="BN207" s="308"/>
      <c r="BO207" s="308"/>
      <c r="BP207" s="308"/>
      <c r="BQ207" s="308"/>
      <c r="BR207" s="308"/>
      <c r="BS207" s="308"/>
      <c r="BT207" s="308"/>
      <c r="BU207" s="308"/>
      <c r="BV207" s="308"/>
      <c r="BW207" s="308"/>
      <c r="BX207" s="308"/>
      <c r="BY207" s="308"/>
      <c r="BZ207" s="308"/>
      <c r="CA207" s="308"/>
      <c r="CB207" s="308"/>
      <c r="CC207" s="308"/>
      <c r="CD207" s="308"/>
      <c r="CE207" s="308"/>
      <c r="CF207" s="308"/>
      <c r="CG207" s="308"/>
      <c r="CH207" s="308"/>
      <c r="CI207" s="308"/>
      <c r="CJ207" s="308"/>
      <c r="CK207" s="308"/>
      <c r="CL207" s="308"/>
      <c r="CM207" s="308"/>
      <c r="CN207" s="308"/>
      <c r="CO207" s="308"/>
      <c r="CP207" s="308"/>
      <c r="CQ207" s="308"/>
      <c r="CR207" s="308"/>
      <c r="CS207" s="308"/>
      <c r="CT207" s="308"/>
      <c r="CU207" s="308"/>
      <c r="CV207" s="308"/>
      <c r="CW207" s="308"/>
      <c r="CX207" s="308"/>
      <c r="CY207" s="308"/>
      <c r="CZ207" s="308"/>
      <c r="DA207" s="308"/>
      <c r="DB207" s="308"/>
      <c r="DC207" s="308"/>
      <c r="DD207" s="308"/>
      <c r="DE207" s="308"/>
      <c r="DF207" s="308"/>
      <c r="DG207" s="308"/>
      <c r="DH207" s="308"/>
      <c r="DI207" s="308"/>
      <c r="DJ207" s="308"/>
      <c r="DK207" s="308"/>
      <c r="DL207" s="308"/>
      <c r="DM207" s="308"/>
      <c r="DN207" s="308"/>
      <c r="DO207" s="308"/>
      <c r="DP207" s="308"/>
      <c r="DQ207" s="308"/>
      <c r="DR207" s="308"/>
      <c r="DS207" s="308"/>
      <c r="DT207" s="308"/>
      <c r="DU207" s="308"/>
      <c r="DV207" s="308"/>
      <c r="DW207" s="308"/>
      <c r="DX207" s="308"/>
      <c r="DY207" s="308"/>
      <c r="DZ207" s="308"/>
      <c r="EA207" s="308"/>
      <c r="EB207" s="308"/>
      <c r="EC207" s="308"/>
      <c r="ED207" s="308"/>
      <c r="EE207" s="308"/>
      <c r="EF207" s="308"/>
      <c r="EG207" s="308"/>
      <c r="EH207" s="308"/>
      <c r="EI207" s="308"/>
      <c r="EJ207" s="308"/>
      <c r="EK207" s="308"/>
      <c r="EL207" s="308"/>
      <c r="EM207" s="308"/>
      <c r="EN207" s="308"/>
      <c r="EO207" s="308"/>
      <c r="EP207" s="308"/>
      <c r="EQ207" s="308"/>
      <c r="ER207" s="308"/>
      <c r="ES207" s="308"/>
      <c r="ET207" s="308"/>
      <c r="EU207" s="308"/>
      <c r="EV207" s="308"/>
      <c r="EW207" s="308"/>
      <c r="EX207" s="308"/>
      <c r="EY207" s="308"/>
      <c r="EZ207" s="620"/>
      <c r="FA207" s="620"/>
      <c r="FB207" s="308"/>
    </row>
    <row r="208" spans="1:158" s="86" customFormat="1" outlineLevel="1">
      <c r="A208" s="186"/>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E208" s="621"/>
      <c r="EY208" s="612"/>
      <c r="FB208" s="623"/>
    </row>
    <row r="209" spans="1:158" s="86" customFormat="1" outlineLevel="1" collapsed="1">
      <c r="A209" s="1026" t="str">
        <f>AD17</f>
        <v>Cost Plus</v>
      </c>
      <c r="B209" s="1027"/>
      <c r="C209" s="1028"/>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E209" s="300">
        <f ca="1">AE228</f>
        <v>36000513.054737516</v>
      </c>
      <c r="AF209" s="626">
        <f ca="1">IF($AE228=0,0,SUM($AF228:AF228)/$AE228)</f>
        <v>4.318178468294228E-2</v>
      </c>
      <c r="AG209" s="626">
        <f ca="1">IF($AE228=0,0,SUM($AF228:AG228)/$AE228)</f>
        <v>5.2765868757536402E-2</v>
      </c>
      <c r="AH209" s="626">
        <f ca="1">IF($AE228=0,0,SUM($AF228:AH228)/$AE228)</f>
        <v>0.11828176593022825</v>
      </c>
      <c r="AI209" s="626">
        <f ca="1">IF($AE228=0,0,SUM($AF228:AI228)/$AE228)</f>
        <v>0.21551060145871972</v>
      </c>
      <c r="AJ209" s="626">
        <f ca="1">IF($AE228=0,0,SUM($AF228:AJ228)/$AE228)</f>
        <v>0.23057842841932852</v>
      </c>
      <c r="AK209" s="626">
        <f ca="1">IF($AE228=0,0,SUM($AF228:AK228)/$AE228)</f>
        <v>0.24819604097893758</v>
      </c>
      <c r="AL209" s="626">
        <f ca="1">IF($AE228=0,0,SUM($AF228:AL228)/$AE228)</f>
        <v>0.26815523118958451</v>
      </c>
      <c r="AM209" s="626">
        <f ca="1">IF($AE228=0,0,SUM($AF228:AM228)/$AE228)</f>
        <v>0.28811442140023141</v>
      </c>
      <c r="AN209" s="626">
        <f ca="1">IF($AE228=0,0,SUM($AF228:AN228)/$AE228)</f>
        <v>0.29840396665448882</v>
      </c>
      <c r="AO209" s="626">
        <f ca="1">IF($AE228=0,0,SUM($AF228:AO228)/$AE228)</f>
        <v>0.30869351190874622</v>
      </c>
      <c r="AP209" s="626">
        <f ca="1">IF($AE228=0,0,SUM($AF228:AP228)/$AE228)</f>
        <v>0.31898305716300362</v>
      </c>
      <c r="AQ209" s="626">
        <f ca="1">IF($AE228=0,0,SUM($AF228:AQ228)/$AE228)</f>
        <v>0.32924432646695989</v>
      </c>
      <c r="AR209" s="626">
        <f ca="1">IF($AE228=0,0,SUM($AF228:AR228)/$AE228)</f>
        <v>0.33950559577091621</v>
      </c>
      <c r="AS209" s="626">
        <f ca="1">IF($AE228=0,0,SUM($AF228:AS228)/$AE228)</f>
        <v>0.35708189984513145</v>
      </c>
      <c r="AT209" s="626">
        <f ca="1">IF($AE228=0,0,SUM($AF228:AT228)/$AE228)</f>
        <v>0.37515338547695737</v>
      </c>
      <c r="AU209" s="626">
        <f ca="1">IF($AE228=0,0,SUM($AF228:AU228)/$AE228)</f>
        <v>0.38632553923532265</v>
      </c>
      <c r="AV209" s="626">
        <f ca="1">IF($AE228=0,0,SUM($AF228:AV228)/$AE228)</f>
        <v>0.39785124959915502</v>
      </c>
      <c r="AW209" s="626">
        <f ca="1">IF($AE228=0,0,SUM($AF228:AW228)/$AE228)</f>
        <v>0.40937695996298734</v>
      </c>
      <c r="AX209" s="626">
        <f ca="1">IF($AE228=0,0,SUM($AF228:AX228)/$AE228)</f>
        <v>0.41984345465302275</v>
      </c>
      <c r="AY209" s="626">
        <f ca="1">IF($AE228=0,0,SUM($AF228:AY228)/$AE228)</f>
        <v>0.43030994934305822</v>
      </c>
      <c r="AZ209" s="626">
        <f ca="1">IF($AE228=0,0,SUM($AF228:AZ228)/$AE228)</f>
        <v>0.44077644403309363</v>
      </c>
      <c r="BA209" s="626">
        <f ca="1">IF($AE228=0,0,SUM($AF228:BA228)/$AE228)</f>
        <v>0.45124293872312909</v>
      </c>
      <c r="BB209" s="626">
        <f ca="1">IF($AE228=0,0,SUM($AF228:BB228)/$AE228)</f>
        <v>0.46170943341316451</v>
      </c>
      <c r="BC209" s="626">
        <f ca="1">IF($AE228=0,0,SUM($AF228:BC228)/$AE228)</f>
        <v>0.47217592810319997</v>
      </c>
      <c r="BD209" s="626">
        <f ca="1">IF($AE228=0,0,SUM($AF228:BD228)/$AE228)</f>
        <v>0.48264242279323538</v>
      </c>
      <c r="BE209" s="626">
        <f ca="1">IF($AE228=0,0,SUM($AF228:BE228)/$AE228)</f>
        <v>0.50057025294893487</v>
      </c>
      <c r="BF209" s="626">
        <f ca="1">IF($AE228=0,0,SUM($AF228:BF228)/$AE228)</f>
        <v>0.51833429321049962</v>
      </c>
      <c r="BG209" s="626">
        <f ca="1">IF($AE228=0,0,SUM($AF228:BG228)/$AE228)</f>
        <v>0.52880078790053509</v>
      </c>
      <c r="BH209" s="626">
        <f ca="1">IF($AE228=0,0,SUM($AF228:BH228)/$AE228)</f>
        <v>0.53947661248437129</v>
      </c>
      <c r="BI209" s="626">
        <f ca="1">IF($AE228=0,0,SUM($AF228:BI228)/$AE228)</f>
        <v>0.55015243706820749</v>
      </c>
      <c r="BJ209" s="626">
        <f ca="1">IF($AE228=0,0,SUM($AF228:BJ228)/$AE228)</f>
        <v>0.56082826165204369</v>
      </c>
      <c r="BK209" s="626">
        <f ca="1">IF($AE228=0,0,SUM($AF228:BK228)/$AE228)</f>
        <v>0.57150408623587978</v>
      </c>
      <c r="BL209" s="626">
        <f ca="1">IF($AE228=0,0,SUM($AF228:BL228)/$AE228)</f>
        <v>0.58217991081971598</v>
      </c>
      <c r="BM209" s="626">
        <f ca="1">IF($AE228=0,0,SUM($AF228:BM228)/$AE228)</f>
        <v>0.59285573540355219</v>
      </c>
      <c r="BN209" s="626">
        <f ca="1">IF($AE228=0,0,SUM($AF228:BN228)/$AE228)</f>
        <v>0.60353155998738839</v>
      </c>
      <c r="BO209" s="626">
        <f ca="1">IF($AE228=0,0,SUM($AF228:BO228)/$AE228)</f>
        <v>0.61420738457122459</v>
      </c>
      <c r="BP209" s="626">
        <f ca="1">IF($AE228=0,0,SUM($AF228:BP228)/$AE228)</f>
        <v>0.62488320915506079</v>
      </c>
      <c r="BQ209" s="626">
        <f ca="1">IF($AE228=0,0,SUM($AF228:BQ228)/$AE228)</f>
        <v>0.64316959591387424</v>
      </c>
      <c r="BR209" s="626">
        <f ca="1">IF($AE228=0,0,SUM($AF228:BR228)/$AE228)</f>
        <v>0.68279235126477689</v>
      </c>
      <c r="BS209" s="626">
        <f ca="1">IF($AE228=0,0,SUM($AF228:BS228)/$AE228)</f>
        <v>0.69346817584861298</v>
      </c>
      <c r="BT209" s="626">
        <f ca="1">IF($AE228=0,0,SUM($AF228:BT228)/$AE228)</f>
        <v>0.70435751692412596</v>
      </c>
      <c r="BU209" s="626">
        <f ca="1">IF($AE228=0,0,SUM($AF228:BU228)/$AE228)</f>
        <v>0.71524685799963883</v>
      </c>
      <c r="BV209" s="626">
        <f ca="1">IF($AE228=0,0,SUM($AF228:BV228)/$AE228)</f>
        <v>0.7261361990751517</v>
      </c>
      <c r="BW209" s="626">
        <f ca="1">IF($AE228=0,0,SUM($AF228:BW228)/$AE228)</f>
        <v>0.73702554015066457</v>
      </c>
      <c r="BX209" s="626">
        <f ca="1">IF($AE228=0,0,SUM($AF228:BX228)/$AE228)</f>
        <v>0.74791488122617744</v>
      </c>
      <c r="BY209" s="626">
        <f ca="1">IF($AE228=0,0,SUM($AF228:BY228)/$AE228)</f>
        <v>0.75880422230169031</v>
      </c>
      <c r="BZ209" s="626">
        <f ca="1">IF($AE228=0,0,SUM($AF228:BZ228)/$AE228)</f>
        <v>0.76969356337720318</v>
      </c>
      <c r="CA209" s="626">
        <f ca="1">IF($AE228=0,0,SUM($AF228:CA228)/$AE228)</f>
        <v>0.78058290445271605</v>
      </c>
      <c r="CB209" s="626">
        <f ca="1">IF($AE228=0,0,SUM($AF228:CB228)/$AE228)</f>
        <v>0.79147224552822892</v>
      </c>
      <c r="CC209" s="626">
        <f ca="1">IF($AE228=0,0,SUM($AF228:CC228)/$AE228)</f>
        <v>0.81012436002221866</v>
      </c>
      <c r="CD209" s="626">
        <f ca="1">IF($AE228=0,0,SUM($AF228:CD228)/$AE228)</f>
        <v>0.82438808617000681</v>
      </c>
      <c r="CE209" s="626">
        <f ca="1">IF($AE228=0,0,SUM($AF228:CE228)/$AE228)</f>
        <v>0.83527742724551968</v>
      </c>
      <c r="CF209" s="626">
        <f ca="1">IF($AE228=0,0,SUM($AF228:CF228)/$AE228)</f>
        <v>0.84638455514254285</v>
      </c>
      <c r="CG209" s="626">
        <f ca="1">IF($AE228=0,0,SUM($AF228:CG228)/$AE228)</f>
        <v>0.85749168303956591</v>
      </c>
      <c r="CH209" s="626">
        <f ca="1">IF($AE228=0,0,SUM($AF228:CH228)/$AE228)</f>
        <v>0.86859881093658908</v>
      </c>
      <c r="CI209" s="626">
        <f ca="1">IF($AE228=0,0,SUM($AF228:CI228)/$AE228)</f>
        <v>0.87970593883361226</v>
      </c>
      <c r="CJ209" s="626">
        <f ca="1">IF($AE228=0,0,SUM($AF228:CJ228)/$AE228)</f>
        <v>0.89081306673063543</v>
      </c>
      <c r="CK209" s="626">
        <f ca="1">IF($AE228=0,0,SUM($AF228:CK228)/$AE228)</f>
        <v>0.9019201946276586</v>
      </c>
      <c r="CL209" s="626">
        <f ca="1">IF($AE228=0,0,SUM($AF228:CL228)/$AE228)</f>
        <v>0.91302732252468177</v>
      </c>
      <c r="CM209" s="626">
        <f ca="1">IF($AE228=0,0,SUM($AF228:CM228)/$AE228)</f>
        <v>0.92413445042170483</v>
      </c>
      <c r="CN209" s="626">
        <f ca="1">IF($AE228=0,0,SUM($AF228:CN228)/$AE228)</f>
        <v>0.9352415783187279</v>
      </c>
      <c r="CO209" s="626">
        <f ca="1">IF($AE228=0,0,SUM($AF228:CO228)/$AE228)</f>
        <v>0.95426673510259752</v>
      </c>
      <c r="CP209" s="626">
        <f ca="1">IF($AE228=0,0,SUM($AF228:CP228)/$AE228)</f>
        <v>0.9662343311930508</v>
      </c>
      <c r="CQ209" s="626">
        <f ca="1">IF($AE228=0,0,SUM($AF228:CQ228)/$AE228)</f>
        <v>0.97734145909007397</v>
      </c>
      <c r="CR209" s="626">
        <f ca="1">IF($AE228=0,0,SUM($AF228:CR228)/$AE228)</f>
        <v>0.98867072954503754</v>
      </c>
      <c r="CS209" s="626">
        <f ca="1">IF($AE228=0,0,SUM($AF228:CS228)/$AE228)</f>
        <v>1.0000000000000011</v>
      </c>
      <c r="CT209" s="626">
        <f ca="1">IF($AE228=0,0,SUM($AF228:CT228)/$AE228)</f>
        <v>1.0000000000000011</v>
      </c>
      <c r="CU209" s="626">
        <f ca="1">IF($AE228=0,0,SUM($AF228:CU228)/$AE228)</f>
        <v>1.0000000000000011</v>
      </c>
      <c r="CV209" s="626">
        <f ca="1">IF($AE228=0,0,SUM($AF228:CV228)/$AE228)</f>
        <v>1.0000000000000011</v>
      </c>
      <c r="CW209" s="626">
        <f ca="1">IF($AE228=0,0,SUM($AF228:CW228)/$AE228)</f>
        <v>1.0000000000000011</v>
      </c>
      <c r="CX209" s="626">
        <f ca="1">IF($AE228=0,0,SUM($AF228:CX228)/$AE228)</f>
        <v>1.0000000000000011</v>
      </c>
      <c r="CY209" s="626">
        <f ca="1">IF($AE228=0,0,SUM($AF228:CY228)/$AE228)</f>
        <v>1.0000000000000011</v>
      </c>
      <c r="CZ209" s="626">
        <f ca="1">IF($AE228=0,0,SUM($AF228:CZ228)/$AE228)</f>
        <v>1.0000000000000011</v>
      </c>
      <c r="DA209" s="626">
        <f ca="1">IF($AE228=0,0,SUM($AF228:DA228)/$AE228)</f>
        <v>1.0000000000000011</v>
      </c>
      <c r="DB209" s="626">
        <f ca="1">IF($AE228=0,0,SUM($AF228:DB228)/$AE228)</f>
        <v>1.0000000000000011</v>
      </c>
      <c r="DC209" s="626">
        <f ca="1">IF($AE228=0,0,SUM($AF228:DC228)/$AE228)</f>
        <v>1.0000000000000011</v>
      </c>
      <c r="DD209" s="626">
        <f ca="1">IF($AE228=0,0,SUM($AF228:DD228)/$AE228)</f>
        <v>1.0000000000000011</v>
      </c>
      <c r="DE209" s="626">
        <f ca="1">IF($AE228=0,0,SUM($AF228:DE228)/$AE228)</f>
        <v>1.0000000000000011</v>
      </c>
      <c r="DF209" s="626">
        <f ca="1">IF($AE228=0,0,SUM($AF228:DF228)/$AE228)</f>
        <v>1.0000000000000011</v>
      </c>
      <c r="DG209" s="626">
        <f ca="1">IF($AE228=0,0,SUM($AF228:DG228)/$AE228)</f>
        <v>1.0000000000000011</v>
      </c>
      <c r="DH209" s="626">
        <f ca="1">IF($AE228=0,0,SUM($AF228:DH228)/$AE228)</f>
        <v>1.0000000000000011</v>
      </c>
      <c r="DI209" s="626">
        <f ca="1">IF($AE228=0,0,SUM($AF228:DI228)/$AE228)</f>
        <v>1.0000000000000011</v>
      </c>
      <c r="DJ209" s="626">
        <f ca="1">IF($AE228=0,0,SUM($AF228:DJ228)/$AE228)</f>
        <v>1.0000000000000011</v>
      </c>
      <c r="DK209" s="626">
        <f ca="1">IF($AE228=0,0,SUM($AF228:DK228)/$AE228)</f>
        <v>1.0000000000000011</v>
      </c>
      <c r="DL209" s="626">
        <f ca="1">IF($AE228=0,0,SUM($AF228:DL228)/$AE228)</f>
        <v>1.0000000000000011</v>
      </c>
      <c r="DM209" s="626">
        <f ca="1">IF($AE228=0,0,SUM($AF228:DM228)/$AE228)</f>
        <v>1.0000000000000011</v>
      </c>
      <c r="DN209" s="626">
        <f ca="1">IF($AE228=0,0,SUM($AF228:DN228)/$AE228)</f>
        <v>1.0000000000000011</v>
      </c>
      <c r="DO209" s="626">
        <f ca="1">IF($AE228=0,0,SUM($AF228:DO228)/$AE228)</f>
        <v>1.0000000000000011</v>
      </c>
      <c r="DP209" s="626">
        <f ca="1">IF($AE228=0,0,SUM($AF228:DP228)/$AE228)</f>
        <v>1.0000000000000011</v>
      </c>
      <c r="DQ209" s="626">
        <f ca="1">IF($AE228=0,0,SUM($AF228:DQ228)/$AE228)</f>
        <v>1.0000000000000011</v>
      </c>
      <c r="DR209" s="626">
        <f ca="1">IF($AE228=0,0,SUM($AF228:DR228)/$AE228)</f>
        <v>1.0000000000000011</v>
      </c>
      <c r="DS209" s="626">
        <f ca="1">IF($AE228=0,0,SUM($AF228:DS228)/$AE228)</f>
        <v>1.0000000000000011</v>
      </c>
      <c r="DT209" s="626">
        <f ca="1">IF($AE228=0,0,SUM($AF228:DT228)/$AE228)</f>
        <v>1.0000000000000011</v>
      </c>
      <c r="DU209" s="626">
        <f ca="1">IF($AE228=0,0,SUM($AF228:DU228)/$AE228)</f>
        <v>1.0000000000000011</v>
      </c>
      <c r="DV209" s="626">
        <f ca="1">IF($AE228=0,0,SUM($AF228:DV228)/$AE228)</f>
        <v>1.0000000000000011</v>
      </c>
      <c r="DW209" s="626">
        <f ca="1">IF($AE228=0,0,SUM($AF228:DW228)/$AE228)</f>
        <v>1.0000000000000011</v>
      </c>
      <c r="DX209" s="626">
        <f ca="1">IF($AE228=0,0,SUM($AF228:DX228)/$AE228)</f>
        <v>1.0000000000000011</v>
      </c>
      <c r="DY209" s="626">
        <f ca="1">IF($AE228=0,0,SUM($AF228:DY228)/$AE228)</f>
        <v>1.0000000000000011</v>
      </c>
      <c r="DZ209" s="626">
        <f ca="1">IF($AE228=0,0,SUM($AF228:DZ228)/$AE228)</f>
        <v>1.0000000000000011</v>
      </c>
      <c r="EA209" s="626">
        <f ca="1">IF($AE228=0,0,SUM($AF228:EA228)/$AE228)</f>
        <v>1.0000000000000011</v>
      </c>
      <c r="EB209" s="626">
        <f ca="1">IF($AE228=0,0,SUM($AF228:EB228)/$AE228)</f>
        <v>1.0000000000000011</v>
      </c>
      <c r="EC209" s="626">
        <f ca="1">IF($AE228=0,0,SUM($AF228:EC228)/$AE228)</f>
        <v>1.0000000000000011</v>
      </c>
      <c r="ED209" s="626">
        <f ca="1">IF($AE228=0,0,SUM($AF228:ED228)/$AE228)</f>
        <v>1.0000000000000011</v>
      </c>
      <c r="EE209" s="626">
        <f ca="1">IF($AE228=0,0,SUM($AF228:EE228)/$AE228)</f>
        <v>1.0000000000000011</v>
      </c>
      <c r="EF209" s="626">
        <f ca="1">IF($AE228=0,0,SUM($AF228:EF228)/$AE228)</f>
        <v>1.0000000000000011</v>
      </c>
      <c r="EG209" s="626">
        <f ca="1">IF($AE228=0,0,SUM($AF228:EG228)/$AE228)</f>
        <v>1.0000000000000011</v>
      </c>
      <c r="EH209" s="626">
        <f ca="1">IF($AE228=0,0,SUM($AF228:EH228)/$AE228)</f>
        <v>1.0000000000000011</v>
      </c>
      <c r="EI209" s="626">
        <f ca="1">IF($AE228=0,0,SUM($AF228:EI228)/$AE228)</f>
        <v>1.0000000000000011</v>
      </c>
      <c r="EJ209" s="626">
        <f ca="1">IF($AE228=0,0,SUM($AF228:EJ228)/$AE228)</f>
        <v>1.0000000000000011</v>
      </c>
      <c r="EK209" s="626">
        <f ca="1">IF($AE228=0,0,SUM($AF228:EK228)/$AE228)</f>
        <v>1.0000000000000011</v>
      </c>
      <c r="EL209" s="626">
        <f ca="1">IF($AE228=0,0,SUM($AF228:EL228)/$AE228)</f>
        <v>1.0000000000000011</v>
      </c>
      <c r="EM209" s="626">
        <f ca="1">IF($AE228=0,0,SUM($AF228:EM228)/$AE228)</f>
        <v>1.0000000000000011</v>
      </c>
      <c r="EN209" s="626">
        <f ca="1">IF($AE228=0,0,SUM($AF228:EN228)/$AE228)</f>
        <v>1.0000000000000011</v>
      </c>
      <c r="EO209" s="626">
        <f ca="1">IF($AE228=0,0,SUM($AF228:EO228)/$AE228)</f>
        <v>1.0000000000000011</v>
      </c>
      <c r="EP209" s="626">
        <f ca="1">IF($AE228=0,0,SUM($AF228:EP228)/$AE228)</f>
        <v>1.0000000000000011</v>
      </c>
      <c r="EQ209" s="626">
        <f ca="1">IF($AE228=0,0,SUM($AF228:EQ228)/$AE228)</f>
        <v>1.0000000000000011</v>
      </c>
      <c r="ER209" s="626">
        <f ca="1">IF($AE228=0,0,SUM($AF228:ER228)/$AE228)</f>
        <v>1.0000000000000011</v>
      </c>
      <c r="ES209" s="626">
        <f ca="1">IF($AE228=0,0,SUM($AF228:ES228)/$AE228)</f>
        <v>1.0000000000000011</v>
      </c>
      <c r="ET209" s="626">
        <f ca="1">IF($AE228=0,0,SUM($AF228:ET228)/$AE228)</f>
        <v>1.0000000000000011</v>
      </c>
      <c r="EU209" s="626">
        <f ca="1">IF($AE228=0,0,SUM($AF228:EU228)/$AE228)</f>
        <v>1.0000000000000011</v>
      </c>
      <c r="EV209" s="626">
        <f ca="1">IF($AE228=0,0,SUM($AF228:EV228)/$AE228)</f>
        <v>1.0000000000000011</v>
      </c>
      <c r="EW209" s="626">
        <f ca="1">IF($AE228=0,0,SUM($AF228:EW228)/$AE228)</f>
        <v>1.0000000000000011</v>
      </c>
      <c r="EX209" s="626">
        <f ca="1">IF($AE228=0,0,SUM($AF228:EX228)/$AE228)</f>
        <v>1.0000000000000011</v>
      </c>
      <c r="EY209" s="612"/>
      <c r="FB209" s="612"/>
    </row>
    <row r="210" spans="1:158" s="634" customFormat="1" ht="5.0999999999999996" hidden="1" customHeight="1" outlineLevel="2">
      <c r="A210" s="630"/>
      <c r="B210" s="630"/>
      <c r="C210" s="627"/>
      <c r="D210" s="630"/>
      <c r="E210" s="630"/>
      <c r="F210" s="630"/>
      <c r="G210" s="630"/>
      <c r="H210" s="630"/>
      <c r="I210" s="630"/>
      <c r="J210" s="630"/>
      <c r="K210" s="630"/>
      <c r="L210" s="630"/>
      <c r="M210" s="630"/>
      <c r="N210" s="630"/>
      <c r="O210" s="630"/>
      <c r="P210" s="630"/>
      <c r="Q210" s="630"/>
      <c r="R210" s="630"/>
      <c r="S210" s="630"/>
      <c r="T210" s="630"/>
      <c r="U210" s="630"/>
      <c r="V210" s="630"/>
      <c r="W210" s="630"/>
      <c r="X210" s="630"/>
      <c r="Y210" s="630"/>
      <c r="Z210" s="630"/>
      <c r="AA210" s="630"/>
      <c r="AB210" s="630"/>
      <c r="AC210" s="630"/>
      <c r="AD210" s="630"/>
      <c r="AE210" s="653"/>
      <c r="AF210" s="204"/>
      <c r="AG210" s="204"/>
      <c r="AH210" s="204"/>
      <c r="AI210" s="204"/>
      <c r="AJ210" s="204"/>
      <c r="AK210" s="204"/>
      <c r="AL210" s="204"/>
      <c r="AM210" s="204"/>
      <c r="AN210" s="204"/>
      <c r="AO210" s="204"/>
      <c r="AP210" s="204"/>
      <c r="AQ210" s="204"/>
      <c r="AR210" s="204"/>
      <c r="AS210" s="204"/>
      <c r="AT210" s="204"/>
      <c r="AU210" s="204"/>
      <c r="AV210" s="204"/>
      <c r="AW210" s="204"/>
      <c r="AX210" s="204"/>
      <c r="AY210" s="204"/>
      <c r="AZ210" s="204"/>
      <c r="BA210" s="204"/>
      <c r="BB210" s="204"/>
      <c r="BC210" s="204"/>
      <c r="BD210" s="204"/>
      <c r="BE210" s="204"/>
      <c r="BF210" s="204"/>
      <c r="BG210" s="204"/>
      <c r="BH210" s="204"/>
      <c r="BI210" s="204"/>
      <c r="BJ210" s="204"/>
      <c r="BK210" s="204"/>
      <c r="BL210" s="204"/>
      <c r="BM210" s="204"/>
      <c r="BN210" s="204"/>
      <c r="BO210" s="204"/>
      <c r="BP210" s="204"/>
      <c r="BQ210" s="204"/>
      <c r="BR210" s="204"/>
      <c r="BS210" s="204"/>
      <c r="BT210" s="204"/>
      <c r="BU210" s="204"/>
      <c r="BV210" s="204"/>
      <c r="BW210" s="204"/>
      <c r="BX210" s="204"/>
      <c r="BY210" s="204"/>
      <c r="BZ210" s="204"/>
      <c r="CA210" s="204"/>
      <c r="CB210" s="204"/>
      <c r="CC210" s="204"/>
      <c r="CD210" s="204"/>
      <c r="CE210" s="204"/>
      <c r="CF210" s="204"/>
      <c r="CG210" s="204"/>
      <c r="CH210" s="204"/>
      <c r="CI210" s="204"/>
      <c r="CJ210" s="204"/>
      <c r="CK210" s="204"/>
      <c r="CL210" s="204"/>
      <c r="CM210" s="204"/>
      <c r="CN210" s="204"/>
      <c r="CO210" s="204"/>
      <c r="CP210" s="204"/>
      <c r="CQ210" s="204"/>
      <c r="CR210" s="204"/>
      <c r="CS210" s="204"/>
      <c r="CT210" s="204"/>
      <c r="CU210" s="204"/>
      <c r="CV210" s="204"/>
      <c r="CW210" s="204"/>
      <c r="CX210" s="204"/>
      <c r="CY210" s="204"/>
      <c r="CZ210" s="204"/>
      <c r="DA210" s="204"/>
      <c r="DB210" s="204"/>
      <c r="DC210" s="204"/>
      <c r="DD210" s="204"/>
      <c r="DE210" s="204"/>
      <c r="DF210" s="204"/>
      <c r="DG210" s="204"/>
      <c r="DH210" s="204"/>
      <c r="DI210" s="204"/>
      <c r="DJ210" s="204"/>
      <c r="DK210" s="204"/>
      <c r="DL210" s="204"/>
      <c r="DM210" s="204"/>
      <c r="DN210" s="204"/>
      <c r="DO210" s="204"/>
      <c r="DP210" s="204"/>
      <c r="DQ210" s="204"/>
      <c r="DR210" s="204"/>
      <c r="DS210" s="204"/>
      <c r="DT210" s="204"/>
      <c r="DU210" s="204"/>
      <c r="DV210" s="204"/>
      <c r="DW210" s="204"/>
      <c r="DX210" s="204"/>
      <c r="DY210" s="204"/>
      <c r="DZ210" s="204"/>
      <c r="EA210" s="204"/>
      <c r="EB210" s="204"/>
      <c r="EC210" s="204"/>
      <c r="ED210" s="204"/>
      <c r="EE210" s="204"/>
      <c r="EF210" s="204"/>
      <c r="EG210" s="204"/>
      <c r="EH210" s="204"/>
      <c r="EI210" s="204"/>
      <c r="EJ210" s="204"/>
      <c r="EK210" s="204"/>
      <c r="EL210" s="204"/>
      <c r="EM210" s="204"/>
      <c r="EN210" s="204"/>
      <c r="EO210" s="204"/>
      <c r="EP210" s="204"/>
      <c r="EQ210" s="204"/>
      <c r="ER210" s="204"/>
      <c r="ES210" s="204"/>
      <c r="ET210" s="204"/>
      <c r="EU210" s="204"/>
      <c r="EV210" s="204"/>
      <c r="EW210" s="204"/>
      <c r="EX210" s="204"/>
      <c r="EY210" s="632"/>
      <c r="EZ210" s="201"/>
      <c r="FA210" s="201"/>
      <c r="FB210" s="633"/>
    </row>
    <row r="211" spans="1:158" s="86" customFormat="1" hidden="1" outlineLevel="2">
      <c r="A211" s="654"/>
      <c r="B211" s="654"/>
      <c r="C211" s="655" t="str">
        <f>$A$14</f>
        <v>Indirect Costs</v>
      </c>
      <c r="D211" s="654"/>
      <c r="E211" s="654"/>
      <c r="F211" s="654"/>
      <c r="G211" s="654"/>
      <c r="H211" s="654"/>
      <c r="I211" s="654"/>
      <c r="J211" s="654"/>
      <c r="K211" s="654"/>
      <c r="L211" s="654"/>
      <c r="M211" s="654"/>
      <c r="N211" s="654"/>
      <c r="O211" s="654"/>
      <c r="P211" s="654"/>
      <c r="Q211" s="654"/>
      <c r="R211" s="654"/>
      <c r="S211" s="654"/>
      <c r="T211" s="654"/>
      <c r="U211" s="654"/>
      <c r="V211" s="654"/>
      <c r="W211" s="654"/>
      <c r="X211" s="654"/>
      <c r="Y211" s="654"/>
      <c r="Z211" s="654"/>
      <c r="AA211" s="654"/>
      <c r="AB211" s="654"/>
      <c r="AC211" s="654"/>
      <c r="AD211" s="656" t="str">
        <f>$AD$14</f>
        <v>ZZZ</v>
      </c>
      <c r="AE211" s="657">
        <f ca="1">SUM($AF211:$EY211)</f>
        <v>5879693.8215282029</v>
      </c>
      <c r="AF211" s="658">
        <f>AF17</f>
        <v>24776.682692307695</v>
      </c>
      <c r="AG211" s="659">
        <f t="shared" ref="AG211:CR211" ca="1" si="216">AG17</f>
        <v>24776.682692307695</v>
      </c>
      <c r="AH211" s="659">
        <f t="shared" ca="1" si="216"/>
        <v>63238.221153846156</v>
      </c>
      <c r="AI211" s="659">
        <f t="shared" ca="1" si="216"/>
        <v>3029240.78525641</v>
      </c>
      <c r="AJ211" s="659">
        <f t="shared" ca="1" si="216"/>
        <v>81607.451923076922</v>
      </c>
      <c r="AK211" s="659">
        <f t="shared" ca="1" si="216"/>
        <v>173401.04166666669</v>
      </c>
      <c r="AL211" s="659">
        <f t="shared" ca="1" si="216"/>
        <v>73325.641025641031</v>
      </c>
      <c r="AM211" s="659">
        <f t="shared" ca="1" si="216"/>
        <v>73325.641025641031</v>
      </c>
      <c r="AN211" s="659">
        <f t="shared" ca="1" si="216"/>
        <v>39479.48717948718</v>
      </c>
      <c r="AO211" s="659">
        <f t="shared" ca="1" si="216"/>
        <v>39479.48717948718</v>
      </c>
      <c r="AP211" s="659">
        <f t="shared" ca="1" si="216"/>
        <v>39479.48717948718</v>
      </c>
      <c r="AQ211" s="659">
        <f t="shared" ca="1" si="216"/>
        <v>38461.538461538461</v>
      </c>
      <c r="AR211" s="659">
        <f t="shared" ca="1" si="216"/>
        <v>38461.538461538461</v>
      </c>
      <c r="AS211" s="659">
        <f t="shared" ca="1" si="216"/>
        <v>38461.538461538461</v>
      </c>
      <c r="AT211" s="659">
        <f t="shared" ca="1" si="216"/>
        <v>38461.538461538461</v>
      </c>
      <c r="AU211" s="659">
        <f t="shared" ca="1" si="216"/>
        <v>38461.538461538461</v>
      </c>
      <c r="AV211" s="659">
        <f t="shared" ca="1" si="216"/>
        <v>39230.769230769227</v>
      </c>
      <c r="AW211" s="659">
        <f t="shared" ca="1" si="216"/>
        <v>39230.769230769227</v>
      </c>
      <c r="AX211" s="659">
        <f t="shared" ca="1" si="216"/>
        <v>39230.769230769227</v>
      </c>
      <c r="AY211" s="659">
        <f t="shared" ca="1" si="216"/>
        <v>39230.769230769227</v>
      </c>
      <c r="AZ211" s="659">
        <f t="shared" ca="1" si="216"/>
        <v>39230.769230769227</v>
      </c>
      <c r="BA211" s="659">
        <f t="shared" ca="1" si="216"/>
        <v>39230.769230769227</v>
      </c>
      <c r="BB211" s="659">
        <f t="shared" ca="1" si="216"/>
        <v>39230.769230769227</v>
      </c>
      <c r="BC211" s="659">
        <f t="shared" ca="1" si="216"/>
        <v>39230.769230769227</v>
      </c>
      <c r="BD211" s="659">
        <f t="shared" ca="1" si="216"/>
        <v>39230.769230769227</v>
      </c>
      <c r="BE211" s="659">
        <f t="shared" ca="1" si="216"/>
        <v>39230.769230769227</v>
      </c>
      <c r="BF211" s="659">
        <f t="shared" ca="1" si="216"/>
        <v>39230.769230769227</v>
      </c>
      <c r="BG211" s="659">
        <f t="shared" ca="1" si="216"/>
        <v>39230.769230769227</v>
      </c>
      <c r="BH211" s="659">
        <f t="shared" ca="1" si="216"/>
        <v>40015.384615384617</v>
      </c>
      <c r="BI211" s="659">
        <f t="shared" ca="1" si="216"/>
        <v>40015.384615384617</v>
      </c>
      <c r="BJ211" s="659">
        <f t="shared" ca="1" si="216"/>
        <v>40015.384615384617</v>
      </c>
      <c r="BK211" s="659">
        <f t="shared" ca="1" si="216"/>
        <v>40015.384615384617</v>
      </c>
      <c r="BL211" s="659">
        <f t="shared" ca="1" si="216"/>
        <v>40015.384615384617</v>
      </c>
      <c r="BM211" s="659">
        <f t="shared" ca="1" si="216"/>
        <v>40015.384615384617</v>
      </c>
      <c r="BN211" s="659">
        <f t="shared" ca="1" si="216"/>
        <v>40015.384615384617</v>
      </c>
      <c r="BO211" s="659">
        <f t="shared" ca="1" si="216"/>
        <v>40015.384615384617</v>
      </c>
      <c r="BP211" s="659">
        <f t="shared" ca="1" si="216"/>
        <v>40015.384615384617</v>
      </c>
      <c r="BQ211" s="659">
        <f t="shared" ca="1" si="216"/>
        <v>40015.384615384617</v>
      </c>
      <c r="BR211" s="659">
        <f t="shared" ca="1" si="216"/>
        <v>40015.384615384617</v>
      </c>
      <c r="BS211" s="659">
        <f t="shared" ca="1" si="216"/>
        <v>40015.384615384617</v>
      </c>
      <c r="BT211" s="659">
        <f t="shared" ca="1" si="216"/>
        <v>40815.692307692305</v>
      </c>
      <c r="BU211" s="659">
        <f t="shared" ca="1" si="216"/>
        <v>40815.692307692305</v>
      </c>
      <c r="BV211" s="659">
        <f t="shared" ca="1" si="216"/>
        <v>40815.692307692305</v>
      </c>
      <c r="BW211" s="659">
        <f t="shared" ca="1" si="216"/>
        <v>40815.692307692305</v>
      </c>
      <c r="BX211" s="659">
        <f t="shared" ca="1" si="216"/>
        <v>40815.692307692305</v>
      </c>
      <c r="BY211" s="659">
        <f t="shared" ca="1" si="216"/>
        <v>40815.692307692305</v>
      </c>
      <c r="BZ211" s="659">
        <f t="shared" ca="1" si="216"/>
        <v>40815.692307692305</v>
      </c>
      <c r="CA211" s="659">
        <f t="shared" ca="1" si="216"/>
        <v>40815.692307692305</v>
      </c>
      <c r="CB211" s="659">
        <f t="shared" ca="1" si="216"/>
        <v>40815.692307692305</v>
      </c>
      <c r="CC211" s="659">
        <f t="shared" ca="1" si="216"/>
        <v>40815.692307692305</v>
      </c>
      <c r="CD211" s="659">
        <f t="shared" ca="1" si="216"/>
        <v>40815.692307692305</v>
      </c>
      <c r="CE211" s="659">
        <f t="shared" ca="1" si="216"/>
        <v>40815.692307692305</v>
      </c>
      <c r="CF211" s="659">
        <f t="shared" ca="1" si="216"/>
        <v>41632.006153846152</v>
      </c>
      <c r="CG211" s="659">
        <f t="shared" ca="1" si="216"/>
        <v>41632.006153846152</v>
      </c>
      <c r="CH211" s="659">
        <f t="shared" ca="1" si="216"/>
        <v>41632.006153846152</v>
      </c>
      <c r="CI211" s="659">
        <f t="shared" ca="1" si="216"/>
        <v>41632.006153846152</v>
      </c>
      <c r="CJ211" s="659">
        <f t="shared" ca="1" si="216"/>
        <v>41632.006153846152</v>
      </c>
      <c r="CK211" s="659">
        <f t="shared" ca="1" si="216"/>
        <v>41632.006153846152</v>
      </c>
      <c r="CL211" s="659">
        <f t="shared" ca="1" si="216"/>
        <v>41632.006153846152</v>
      </c>
      <c r="CM211" s="659">
        <f t="shared" ca="1" si="216"/>
        <v>41632.006153846152</v>
      </c>
      <c r="CN211" s="659">
        <f t="shared" ca="1" si="216"/>
        <v>41632.006153846152</v>
      </c>
      <c r="CO211" s="659">
        <f t="shared" ca="1" si="216"/>
        <v>41632.006153846152</v>
      </c>
      <c r="CP211" s="659">
        <f t="shared" ca="1" si="216"/>
        <v>41632.006153846152</v>
      </c>
      <c r="CQ211" s="659">
        <f t="shared" ca="1" si="216"/>
        <v>41632.006153846152</v>
      </c>
      <c r="CR211" s="659">
        <f t="shared" ca="1" si="216"/>
        <v>42464.646276923078</v>
      </c>
      <c r="CS211" s="659">
        <f t="shared" ref="CS211:EX211" ca="1" si="217">CS17</f>
        <v>42464.646276923078</v>
      </c>
      <c r="CT211" s="659">
        <f t="shared" ca="1" si="217"/>
        <v>0</v>
      </c>
      <c r="CU211" s="659">
        <f t="shared" ca="1" si="217"/>
        <v>0</v>
      </c>
      <c r="CV211" s="659">
        <f t="shared" ca="1" si="217"/>
        <v>0</v>
      </c>
      <c r="CW211" s="659">
        <f t="shared" ca="1" si="217"/>
        <v>0</v>
      </c>
      <c r="CX211" s="659">
        <f t="shared" ca="1" si="217"/>
        <v>0</v>
      </c>
      <c r="CY211" s="659">
        <f t="shared" ca="1" si="217"/>
        <v>0</v>
      </c>
      <c r="CZ211" s="659">
        <f t="shared" ca="1" si="217"/>
        <v>0</v>
      </c>
      <c r="DA211" s="659">
        <f t="shared" ca="1" si="217"/>
        <v>0</v>
      </c>
      <c r="DB211" s="659">
        <f t="shared" ca="1" si="217"/>
        <v>0</v>
      </c>
      <c r="DC211" s="659">
        <f t="shared" ca="1" si="217"/>
        <v>0</v>
      </c>
      <c r="DD211" s="659">
        <f t="shared" ca="1" si="217"/>
        <v>0</v>
      </c>
      <c r="DE211" s="659">
        <f t="shared" ca="1" si="217"/>
        <v>0</v>
      </c>
      <c r="DF211" s="659">
        <f t="shared" ca="1" si="217"/>
        <v>0</v>
      </c>
      <c r="DG211" s="659">
        <f t="shared" ca="1" si="217"/>
        <v>0</v>
      </c>
      <c r="DH211" s="659">
        <f t="shared" ca="1" si="217"/>
        <v>0</v>
      </c>
      <c r="DI211" s="659">
        <f t="shared" ca="1" si="217"/>
        <v>0</v>
      </c>
      <c r="DJ211" s="659">
        <f t="shared" ca="1" si="217"/>
        <v>0</v>
      </c>
      <c r="DK211" s="659">
        <f t="shared" ca="1" si="217"/>
        <v>0</v>
      </c>
      <c r="DL211" s="659">
        <f t="shared" ca="1" si="217"/>
        <v>0</v>
      </c>
      <c r="DM211" s="659">
        <f t="shared" ca="1" si="217"/>
        <v>0</v>
      </c>
      <c r="DN211" s="659">
        <f t="shared" ca="1" si="217"/>
        <v>0</v>
      </c>
      <c r="DO211" s="659">
        <f t="shared" ca="1" si="217"/>
        <v>0</v>
      </c>
      <c r="DP211" s="659">
        <f t="shared" ca="1" si="217"/>
        <v>0</v>
      </c>
      <c r="DQ211" s="659">
        <f t="shared" ca="1" si="217"/>
        <v>0</v>
      </c>
      <c r="DR211" s="659">
        <f t="shared" ca="1" si="217"/>
        <v>0</v>
      </c>
      <c r="DS211" s="659">
        <f t="shared" ca="1" si="217"/>
        <v>0</v>
      </c>
      <c r="DT211" s="659">
        <f t="shared" ca="1" si="217"/>
        <v>0</v>
      </c>
      <c r="DU211" s="659">
        <f t="shared" ca="1" si="217"/>
        <v>0</v>
      </c>
      <c r="DV211" s="659">
        <f t="shared" ca="1" si="217"/>
        <v>0</v>
      </c>
      <c r="DW211" s="659">
        <f t="shared" ca="1" si="217"/>
        <v>0</v>
      </c>
      <c r="DX211" s="659">
        <f t="shared" ca="1" si="217"/>
        <v>0</v>
      </c>
      <c r="DY211" s="659">
        <f t="shared" ca="1" si="217"/>
        <v>0</v>
      </c>
      <c r="DZ211" s="659">
        <f t="shared" ca="1" si="217"/>
        <v>0</v>
      </c>
      <c r="EA211" s="659">
        <f t="shared" ca="1" si="217"/>
        <v>0</v>
      </c>
      <c r="EB211" s="659">
        <f t="shared" ca="1" si="217"/>
        <v>0</v>
      </c>
      <c r="EC211" s="659">
        <f t="shared" ca="1" si="217"/>
        <v>0</v>
      </c>
      <c r="ED211" s="659">
        <f t="shared" ca="1" si="217"/>
        <v>0</v>
      </c>
      <c r="EE211" s="659">
        <f t="shared" ca="1" si="217"/>
        <v>0</v>
      </c>
      <c r="EF211" s="659">
        <f t="shared" ca="1" si="217"/>
        <v>0</v>
      </c>
      <c r="EG211" s="659">
        <f t="shared" ca="1" si="217"/>
        <v>0</v>
      </c>
      <c r="EH211" s="659">
        <f t="shared" ca="1" si="217"/>
        <v>0</v>
      </c>
      <c r="EI211" s="659">
        <f t="shared" ca="1" si="217"/>
        <v>0</v>
      </c>
      <c r="EJ211" s="659">
        <f t="shared" ca="1" si="217"/>
        <v>0</v>
      </c>
      <c r="EK211" s="659">
        <f t="shared" ca="1" si="217"/>
        <v>0</v>
      </c>
      <c r="EL211" s="659">
        <f t="shared" ca="1" si="217"/>
        <v>0</v>
      </c>
      <c r="EM211" s="659">
        <f t="shared" ca="1" si="217"/>
        <v>0</v>
      </c>
      <c r="EN211" s="659">
        <f t="shared" ca="1" si="217"/>
        <v>0</v>
      </c>
      <c r="EO211" s="659">
        <f t="shared" ca="1" si="217"/>
        <v>0</v>
      </c>
      <c r="EP211" s="659">
        <f t="shared" ca="1" si="217"/>
        <v>0</v>
      </c>
      <c r="EQ211" s="659">
        <f t="shared" ca="1" si="217"/>
        <v>0</v>
      </c>
      <c r="ER211" s="659">
        <f t="shared" ca="1" si="217"/>
        <v>0</v>
      </c>
      <c r="ES211" s="659">
        <f t="shared" ca="1" si="217"/>
        <v>0</v>
      </c>
      <c r="ET211" s="659">
        <f t="shared" ca="1" si="217"/>
        <v>0</v>
      </c>
      <c r="EU211" s="659">
        <f t="shared" ca="1" si="217"/>
        <v>0</v>
      </c>
      <c r="EV211" s="659">
        <f t="shared" ca="1" si="217"/>
        <v>0</v>
      </c>
      <c r="EW211" s="659">
        <f t="shared" ca="1" si="217"/>
        <v>0</v>
      </c>
      <c r="EX211" s="660">
        <f t="shared" ca="1" si="217"/>
        <v>0</v>
      </c>
      <c r="EY211" s="612"/>
      <c r="FB211" s="612"/>
    </row>
    <row r="212" spans="1:158" s="86" customFormat="1" hidden="1" outlineLevel="2">
      <c r="A212" s="654"/>
      <c r="B212" s="654"/>
      <c r="C212" s="655" t="str">
        <f>$A$26</f>
        <v>Pan Programme</v>
      </c>
      <c r="D212" s="654"/>
      <c r="E212" s="654"/>
      <c r="F212" s="654"/>
      <c r="G212" s="654"/>
      <c r="H212" s="654"/>
      <c r="I212" s="654"/>
      <c r="J212" s="654"/>
      <c r="K212" s="654"/>
      <c r="L212" s="654"/>
      <c r="M212" s="654"/>
      <c r="N212" s="654"/>
      <c r="O212" s="654"/>
      <c r="P212" s="654"/>
      <c r="Q212" s="654"/>
      <c r="R212" s="654"/>
      <c r="S212" s="654"/>
      <c r="T212" s="654"/>
      <c r="U212" s="654"/>
      <c r="V212" s="654"/>
      <c r="W212" s="654"/>
      <c r="X212" s="654"/>
      <c r="Y212" s="654"/>
      <c r="Z212" s="654"/>
      <c r="AA212" s="654"/>
      <c r="AB212" s="654"/>
      <c r="AC212" s="654"/>
      <c r="AD212" s="661" t="str">
        <f>$AD$26</f>
        <v>1_ATP</v>
      </c>
      <c r="AE212" s="304">
        <f ca="1">SUM($AF212:$EY212)</f>
        <v>22767907.126614451</v>
      </c>
      <c r="AF212" s="662">
        <f t="shared" ref="AF212:BK212" si="218">AF29</f>
        <v>1488187.1564102564</v>
      </c>
      <c r="AG212" s="638">
        <f t="shared" ca="1" si="218"/>
        <v>263345.00474256324</v>
      </c>
      <c r="AH212" s="638">
        <f t="shared" ca="1" si="218"/>
        <v>1917179.487179487</v>
      </c>
      <c r="AI212" s="638">
        <f t="shared" ca="1" si="218"/>
        <v>100512.82051282052</v>
      </c>
      <c r="AJ212" s="638">
        <f t="shared" ca="1" si="218"/>
        <v>100512.82051282052</v>
      </c>
      <c r="AK212" s="638">
        <f t="shared" ca="1" si="218"/>
        <v>100512.82051282052</v>
      </c>
      <c r="AL212" s="638">
        <f t="shared" ca="1" si="218"/>
        <v>250769.23076923075</v>
      </c>
      <c r="AM212" s="638">
        <f t="shared" ca="1" si="218"/>
        <v>250769.23076923075</v>
      </c>
      <c r="AN212" s="638">
        <f t="shared" ca="1" si="218"/>
        <v>250769.23076923075</v>
      </c>
      <c r="AO212" s="638">
        <f t="shared" ca="1" si="218"/>
        <v>250769.23076923075</v>
      </c>
      <c r="AP212" s="638">
        <f t="shared" ca="1" si="218"/>
        <v>250769.23076923075</v>
      </c>
      <c r="AQ212" s="638">
        <f t="shared" ca="1" si="218"/>
        <v>250769.23076923075</v>
      </c>
      <c r="AR212" s="638">
        <f t="shared" ca="1" si="218"/>
        <v>250769.23076923075</v>
      </c>
      <c r="AS212" s="638">
        <f t="shared" ca="1" si="218"/>
        <v>514114.23551179399</v>
      </c>
      <c r="AT212" s="638">
        <f t="shared" ca="1" si="218"/>
        <v>508333.33333333331</v>
      </c>
      <c r="AU212" s="638">
        <f t="shared" ca="1" si="218"/>
        <v>250769.23076923075</v>
      </c>
      <c r="AV212" s="638">
        <f t="shared" ca="1" si="218"/>
        <v>255784.61538461538</v>
      </c>
      <c r="AW212" s="638">
        <f t="shared" ca="1" si="218"/>
        <v>255784.61538461538</v>
      </c>
      <c r="AX212" s="638">
        <f t="shared" ca="1" si="218"/>
        <v>255784.61538461538</v>
      </c>
      <c r="AY212" s="638">
        <f t="shared" ca="1" si="218"/>
        <v>255784.61538461538</v>
      </c>
      <c r="AZ212" s="638">
        <f t="shared" ca="1" si="218"/>
        <v>255784.61538461538</v>
      </c>
      <c r="BA212" s="638">
        <f t="shared" ca="1" si="218"/>
        <v>255784.61538461538</v>
      </c>
      <c r="BB212" s="638">
        <f t="shared" ca="1" si="218"/>
        <v>255784.61538461538</v>
      </c>
      <c r="BC212" s="638">
        <f t="shared" ca="1" si="218"/>
        <v>255784.61538461538</v>
      </c>
      <c r="BD212" s="638">
        <f t="shared" ca="1" si="218"/>
        <v>255784.61538461538</v>
      </c>
      <c r="BE212" s="638">
        <f t="shared" ca="1" si="218"/>
        <v>524396.52022202988</v>
      </c>
      <c r="BF212" s="638">
        <f t="shared" ca="1" si="218"/>
        <v>518500</v>
      </c>
      <c r="BG212" s="638">
        <f t="shared" ca="1" si="218"/>
        <v>255784.61538461538</v>
      </c>
      <c r="BH212" s="638">
        <f t="shared" ca="1" si="218"/>
        <v>260900.30769230766</v>
      </c>
      <c r="BI212" s="638">
        <f t="shared" ca="1" si="218"/>
        <v>260900.30769230766</v>
      </c>
      <c r="BJ212" s="638">
        <f t="shared" ca="1" si="218"/>
        <v>260900.30769230766</v>
      </c>
      <c r="BK212" s="638">
        <f t="shared" ca="1" si="218"/>
        <v>260900.30769230766</v>
      </c>
      <c r="BL212" s="638">
        <f t="shared" ref="BL212:CQ212" ca="1" si="219">BL29</f>
        <v>260900.30769230766</v>
      </c>
      <c r="BM212" s="638">
        <f t="shared" ca="1" si="219"/>
        <v>260900.30769230766</v>
      </c>
      <c r="BN212" s="638">
        <f t="shared" ca="1" si="219"/>
        <v>260900.30769230766</v>
      </c>
      <c r="BO212" s="638">
        <f t="shared" ca="1" si="219"/>
        <v>260900.30769230766</v>
      </c>
      <c r="BP212" s="638">
        <f t="shared" ca="1" si="219"/>
        <v>260900.30769230766</v>
      </c>
      <c r="BQ212" s="638">
        <f t="shared" ca="1" si="219"/>
        <v>534884.4506264705</v>
      </c>
      <c r="BR212" s="638">
        <f t="shared" ca="1" si="219"/>
        <v>1303004.6666666665</v>
      </c>
      <c r="BS212" s="638">
        <f t="shared" ca="1" si="219"/>
        <v>260900.30769230766</v>
      </c>
      <c r="BT212" s="638">
        <f t="shared" ca="1" si="219"/>
        <v>266118.31384615385</v>
      </c>
      <c r="BU212" s="638">
        <f t="shared" ca="1" si="219"/>
        <v>266118.31384615385</v>
      </c>
      <c r="BV212" s="638">
        <f t="shared" ca="1" si="219"/>
        <v>266118.31384615385</v>
      </c>
      <c r="BW212" s="638">
        <f t="shared" ca="1" si="219"/>
        <v>266118.31384615385</v>
      </c>
      <c r="BX212" s="638">
        <f t="shared" ca="1" si="219"/>
        <v>266118.31384615385</v>
      </c>
      <c r="BY212" s="638">
        <f t="shared" ca="1" si="219"/>
        <v>266118.31384615385</v>
      </c>
      <c r="BZ212" s="638">
        <f t="shared" ca="1" si="219"/>
        <v>266118.31384615385</v>
      </c>
      <c r="CA212" s="638">
        <f t="shared" ca="1" si="219"/>
        <v>266118.31384615385</v>
      </c>
      <c r="CB212" s="638">
        <f t="shared" ca="1" si="219"/>
        <v>266118.31384615385</v>
      </c>
      <c r="CC212" s="638">
        <f t="shared" ca="1" si="219"/>
        <v>545582.13963899994</v>
      </c>
      <c r="CD212" s="638">
        <f t="shared" ca="1" si="219"/>
        <v>387597.90769230766</v>
      </c>
      <c r="CE212" s="638">
        <f t="shared" ca="1" si="219"/>
        <v>266118.31384615385</v>
      </c>
      <c r="CF212" s="638">
        <f t="shared" ca="1" si="219"/>
        <v>271440.68012307689</v>
      </c>
      <c r="CG212" s="638">
        <f t="shared" ca="1" si="219"/>
        <v>271440.68012307689</v>
      </c>
      <c r="CH212" s="638">
        <f t="shared" ca="1" si="219"/>
        <v>271440.68012307689</v>
      </c>
      <c r="CI212" s="638">
        <f t="shared" ca="1" si="219"/>
        <v>271440.68012307689</v>
      </c>
      <c r="CJ212" s="638">
        <f t="shared" ca="1" si="219"/>
        <v>271440.68012307689</v>
      </c>
      <c r="CK212" s="638">
        <f t="shared" ca="1" si="219"/>
        <v>271440.68012307689</v>
      </c>
      <c r="CL212" s="638">
        <f t="shared" ca="1" si="219"/>
        <v>271440.68012307689</v>
      </c>
      <c r="CM212" s="638">
        <f t="shared" ca="1" si="219"/>
        <v>271440.68012307689</v>
      </c>
      <c r="CN212" s="638">
        <f t="shared" ca="1" si="219"/>
        <v>271440.68012307689</v>
      </c>
      <c r="CO212" s="638">
        <f t="shared" ca="1" si="219"/>
        <v>556493.78243177989</v>
      </c>
      <c r="CP212" s="638">
        <f t="shared" ca="1" si="219"/>
        <v>302417.97655384615</v>
      </c>
      <c r="CQ212" s="638">
        <f t="shared" ca="1" si="219"/>
        <v>271440.68012307689</v>
      </c>
      <c r="CR212" s="638">
        <f t="shared" ref="CR212:DW212" ca="1" si="220">CR29</f>
        <v>276869.49372553849</v>
      </c>
      <c r="CS212" s="638">
        <f t="shared" ca="1" si="220"/>
        <v>276869.49372553849</v>
      </c>
      <c r="CT212" s="638">
        <f t="shared" ca="1" si="220"/>
        <v>0</v>
      </c>
      <c r="CU212" s="638">
        <f t="shared" ca="1" si="220"/>
        <v>0</v>
      </c>
      <c r="CV212" s="638">
        <f t="shared" ca="1" si="220"/>
        <v>0</v>
      </c>
      <c r="CW212" s="638">
        <f t="shared" ca="1" si="220"/>
        <v>0</v>
      </c>
      <c r="CX212" s="638">
        <f t="shared" ca="1" si="220"/>
        <v>0</v>
      </c>
      <c r="CY212" s="638">
        <f t="shared" ca="1" si="220"/>
        <v>0</v>
      </c>
      <c r="CZ212" s="638">
        <f t="shared" ca="1" si="220"/>
        <v>0</v>
      </c>
      <c r="DA212" s="638">
        <f t="shared" ca="1" si="220"/>
        <v>0</v>
      </c>
      <c r="DB212" s="638">
        <f t="shared" ca="1" si="220"/>
        <v>0</v>
      </c>
      <c r="DC212" s="638">
        <f t="shared" ca="1" si="220"/>
        <v>0</v>
      </c>
      <c r="DD212" s="638">
        <f t="shared" ca="1" si="220"/>
        <v>0</v>
      </c>
      <c r="DE212" s="638">
        <f t="shared" ca="1" si="220"/>
        <v>0</v>
      </c>
      <c r="DF212" s="638">
        <f t="shared" ca="1" si="220"/>
        <v>0</v>
      </c>
      <c r="DG212" s="638">
        <f t="shared" ca="1" si="220"/>
        <v>0</v>
      </c>
      <c r="DH212" s="638">
        <f t="shared" ca="1" si="220"/>
        <v>0</v>
      </c>
      <c r="DI212" s="638">
        <f t="shared" ca="1" si="220"/>
        <v>0</v>
      </c>
      <c r="DJ212" s="638">
        <f t="shared" ca="1" si="220"/>
        <v>0</v>
      </c>
      <c r="DK212" s="638">
        <f t="shared" ca="1" si="220"/>
        <v>0</v>
      </c>
      <c r="DL212" s="638">
        <f t="shared" ca="1" si="220"/>
        <v>0</v>
      </c>
      <c r="DM212" s="638">
        <f t="shared" ca="1" si="220"/>
        <v>0</v>
      </c>
      <c r="DN212" s="638">
        <f t="shared" ca="1" si="220"/>
        <v>0</v>
      </c>
      <c r="DO212" s="638">
        <f t="shared" ca="1" si="220"/>
        <v>0</v>
      </c>
      <c r="DP212" s="638">
        <f t="shared" ca="1" si="220"/>
        <v>0</v>
      </c>
      <c r="DQ212" s="638">
        <f t="shared" ca="1" si="220"/>
        <v>0</v>
      </c>
      <c r="DR212" s="638">
        <f t="shared" ca="1" si="220"/>
        <v>0</v>
      </c>
      <c r="DS212" s="638">
        <f t="shared" ca="1" si="220"/>
        <v>0</v>
      </c>
      <c r="DT212" s="638">
        <f t="shared" ca="1" si="220"/>
        <v>0</v>
      </c>
      <c r="DU212" s="638">
        <f t="shared" ca="1" si="220"/>
        <v>0</v>
      </c>
      <c r="DV212" s="638">
        <f t="shared" ca="1" si="220"/>
        <v>0</v>
      </c>
      <c r="DW212" s="638">
        <f t="shared" ca="1" si="220"/>
        <v>0</v>
      </c>
      <c r="DX212" s="638">
        <f t="shared" ref="DX212:EX212" ca="1" si="221">DX29</f>
        <v>0</v>
      </c>
      <c r="DY212" s="638">
        <f t="shared" ca="1" si="221"/>
        <v>0</v>
      </c>
      <c r="DZ212" s="638">
        <f t="shared" ca="1" si="221"/>
        <v>0</v>
      </c>
      <c r="EA212" s="638">
        <f t="shared" ca="1" si="221"/>
        <v>0</v>
      </c>
      <c r="EB212" s="638">
        <f t="shared" ca="1" si="221"/>
        <v>0</v>
      </c>
      <c r="EC212" s="638">
        <f t="shared" ca="1" si="221"/>
        <v>0</v>
      </c>
      <c r="ED212" s="638">
        <f t="shared" ca="1" si="221"/>
        <v>0</v>
      </c>
      <c r="EE212" s="638">
        <f t="shared" ca="1" si="221"/>
        <v>0</v>
      </c>
      <c r="EF212" s="638">
        <f t="shared" ca="1" si="221"/>
        <v>0</v>
      </c>
      <c r="EG212" s="638">
        <f t="shared" ca="1" si="221"/>
        <v>0</v>
      </c>
      <c r="EH212" s="638">
        <f t="shared" ca="1" si="221"/>
        <v>0</v>
      </c>
      <c r="EI212" s="638">
        <f t="shared" ca="1" si="221"/>
        <v>0</v>
      </c>
      <c r="EJ212" s="638">
        <f t="shared" ca="1" si="221"/>
        <v>0</v>
      </c>
      <c r="EK212" s="638">
        <f t="shared" ca="1" si="221"/>
        <v>0</v>
      </c>
      <c r="EL212" s="638">
        <f t="shared" ca="1" si="221"/>
        <v>0</v>
      </c>
      <c r="EM212" s="638">
        <f t="shared" ca="1" si="221"/>
        <v>0</v>
      </c>
      <c r="EN212" s="638">
        <f t="shared" ca="1" si="221"/>
        <v>0</v>
      </c>
      <c r="EO212" s="638">
        <f t="shared" ca="1" si="221"/>
        <v>0</v>
      </c>
      <c r="EP212" s="638">
        <f t="shared" ca="1" si="221"/>
        <v>0</v>
      </c>
      <c r="EQ212" s="638">
        <f t="shared" ca="1" si="221"/>
        <v>0</v>
      </c>
      <c r="ER212" s="638">
        <f t="shared" ca="1" si="221"/>
        <v>0</v>
      </c>
      <c r="ES212" s="638">
        <f t="shared" ca="1" si="221"/>
        <v>0</v>
      </c>
      <c r="ET212" s="638">
        <f t="shared" ca="1" si="221"/>
        <v>0</v>
      </c>
      <c r="EU212" s="638">
        <f t="shared" ca="1" si="221"/>
        <v>0</v>
      </c>
      <c r="EV212" s="638">
        <f t="shared" ca="1" si="221"/>
        <v>0</v>
      </c>
      <c r="EW212" s="638">
        <f t="shared" ca="1" si="221"/>
        <v>0</v>
      </c>
      <c r="EX212" s="639">
        <f t="shared" ca="1" si="221"/>
        <v>0</v>
      </c>
      <c r="EY212" s="612"/>
      <c r="FB212" s="612"/>
    </row>
    <row r="213" spans="1:158" s="86" customFormat="1" hidden="1" outlineLevel="2">
      <c r="A213" s="654"/>
      <c r="B213" s="654"/>
      <c r="C213" s="655" t="str">
        <f>$A$38</f>
        <v>Quarterly</v>
      </c>
      <c r="D213" s="654"/>
      <c r="E213" s="654"/>
      <c r="F213" s="654"/>
      <c r="G213" s="654"/>
      <c r="H213" s="654"/>
      <c r="I213" s="654"/>
      <c r="J213" s="654"/>
      <c r="K213" s="654"/>
      <c r="L213" s="654"/>
      <c r="M213" s="654"/>
      <c r="N213" s="654"/>
      <c r="O213" s="654"/>
      <c r="P213" s="654"/>
      <c r="Q213" s="654"/>
      <c r="R213" s="654"/>
      <c r="S213" s="654"/>
      <c r="T213" s="654"/>
      <c r="U213" s="654"/>
      <c r="V213" s="654"/>
      <c r="W213" s="654"/>
      <c r="X213" s="654"/>
      <c r="Y213" s="654"/>
      <c r="Z213" s="654"/>
      <c r="AA213" s="654"/>
      <c r="AB213" s="654"/>
      <c r="AC213" s="654"/>
      <c r="AD213" s="661" t="str">
        <f>$AD$38</f>
        <v>2_ATP</v>
      </c>
      <c r="AE213" s="304">
        <f t="shared" ref="AE213:AE226" ca="1" si="222">SUM($AF213:$EY213)</f>
        <v>5344542.3630051222</v>
      </c>
      <c r="AF213" s="662">
        <f>AF41</f>
        <v>0</v>
      </c>
      <c r="AG213" s="638">
        <f t="shared" ref="AG213:CR213" ca="1" si="223">AG41</f>
        <v>0</v>
      </c>
      <c r="AH213" s="638">
        <f t="shared" ca="1" si="223"/>
        <v>80180.190304487187</v>
      </c>
      <c r="AI213" s="638">
        <f t="shared" ca="1" si="223"/>
        <v>80180.190304487187</v>
      </c>
      <c r="AJ213" s="638">
        <f t="shared" ca="1" si="223"/>
        <v>80180.190304487187</v>
      </c>
      <c r="AK213" s="638">
        <f t="shared" ca="1" si="223"/>
        <v>80180.190304487187</v>
      </c>
      <c r="AL213" s="638">
        <f t="shared" ca="1" si="223"/>
        <v>80180.190304487187</v>
      </c>
      <c r="AM213" s="638">
        <f t="shared" ca="1" si="223"/>
        <v>80180.190304487187</v>
      </c>
      <c r="AN213" s="638">
        <f t="shared" ca="1" si="223"/>
        <v>80180.190304487187</v>
      </c>
      <c r="AO213" s="638">
        <f t="shared" ca="1" si="223"/>
        <v>80180.190304487187</v>
      </c>
      <c r="AP213" s="638">
        <f t="shared" ca="1" si="223"/>
        <v>80180.190304487187</v>
      </c>
      <c r="AQ213" s="638">
        <f t="shared" ca="1" si="223"/>
        <v>80180.190304487187</v>
      </c>
      <c r="AR213" s="638">
        <f t="shared" ca="1" si="223"/>
        <v>80180.190304487187</v>
      </c>
      <c r="AS213" s="638">
        <f t="shared" ca="1" si="223"/>
        <v>80180.190304487187</v>
      </c>
      <c r="AT213" s="638">
        <f t="shared" ca="1" si="223"/>
        <v>80180.190304487187</v>
      </c>
      <c r="AU213" s="638">
        <f t="shared" ca="1" si="223"/>
        <v>80180.190304487187</v>
      </c>
      <c r="AV213" s="638">
        <f t="shared" ca="1" si="223"/>
        <v>81783.794110576913</v>
      </c>
      <c r="AW213" s="638">
        <f t="shared" ca="1" si="223"/>
        <v>81783.794110576913</v>
      </c>
      <c r="AX213" s="638">
        <f t="shared" ca="1" si="223"/>
        <v>81783.794110576913</v>
      </c>
      <c r="AY213" s="638">
        <f t="shared" ca="1" si="223"/>
        <v>81783.794110576913</v>
      </c>
      <c r="AZ213" s="638">
        <f t="shared" ca="1" si="223"/>
        <v>81783.794110576913</v>
      </c>
      <c r="BA213" s="638">
        <f t="shared" ca="1" si="223"/>
        <v>81783.794110576913</v>
      </c>
      <c r="BB213" s="638">
        <f t="shared" ca="1" si="223"/>
        <v>81783.794110576913</v>
      </c>
      <c r="BC213" s="638">
        <f t="shared" ca="1" si="223"/>
        <v>81783.794110576913</v>
      </c>
      <c r="BD213" s="638">
        <f t="shared" ca="1" si="223"/>
        <v>81783.794110576913</v>
      </c>
      <c r="BE213" s="638">
        <f t="shared" ca="1" si="223"/>
        <v>81783.794110576913</v>
      </c>
      <c r="BF213" s="638">
        <f t="shared" ca="1" si="223"/>
        <v>81783.794110576913</v>
      </c>
      <c r="BG213" s="638">
        <f t="shared" ca="1" si="223"/>
        <v>81783.794110576913</v>
      </c>
      <c r="BH213" s="638">
        <f t="shared" ca="1" si="223"/>
        <v>83419.46999278845</v>
      </c>
      <c r="BI213" s="638">
        <f t="shared" ca="1" si="223"/>
        <v>83419.46999278845</v>
      </c>
      <c r="BJ213" s="638">
        <f t="shared" ca="1" si="223"/>
        <v>83419.46999278845</v>
      </c>
      <c r="BK213" s="638">
        <f t="shared" ca="1" si="223"/>
        <v>83419.46999278845</v>
      </c>
      <c r="BL213" s="638">
        <f t="shared" ca="1" si="223"/>
        <v>83419.46999278845</v>
      </c>
      <c r="BM213" s="638">
        <f t="shared" ca="1" si="223"/>
        <v>83419.46999278845</v>
      </c>
      <c r="BN213" s="638">
        <f t="shared" ca="1" si="223"/>
        <v>83419.46999278845</v>
      </c>
      <c r="BO213" s="638">
        <f t="shared" ca="1" si="223"/>
        <v>83419.46999278845</v>
      </c>
      <c r="BP213" s="638">
        <f t="shared" ca="1" si="223"/>
        <v>83419.46999278845</v>
      </c>
      <c r="BQ213" s="638">
        <f t="shared" ca="1" si="223"/>
        <v>83419.46999278845</v>
      </c>
      <c r="BR213" s="638">
        <f t="shared" ca="1" si="223"/>
        <v>83419.46999278845</v>
      </c>
      <c r="BS213" s="638">
        <f t="shared" ca="1" si="223"/>
        <v>83419.46999278845</v>
      </c>
      <c r="BT213" s="638">
        <f t="shared" ca="1" si="223"/>
        <v>85087.859392644226</v>
      </c>
      <c r="BU213" s="638">
        <f t="shared" ca="1" si="223"/>
        <v>85087.859392644226</v>
      </c>
      <c r="BV213" s="638">
        <f t="shared" ca="1" si="223"/>
        <v>85087.859392644226</v>
      </c>
      <c r="BW213" s="638">
        <f t="shared" ca="1" si="223"/>
        <v>85087.859392644226</v>
      </c>
      <c r="BX213" s="638">
        <f t="shared" ca="1" si="223"/>
        <v>85087.859392644226</v>
      </c>
      <c r="BY213" s="638">
        <f t="shared" ca="1" si="223"/>
        <v>85087.859392644226</v>
      </c>
      <c r="BZ213" s="638">
        <f t="shared" ca="1" si="223"/>
        <v>85087.859392644226</v>
      </c>
      <c r="CA213" s="638">
        <f t="shared" ca="1" si="223"/>
        <v>85087.859392644226</v>
      </c>
      <c r="CB213" s="638">
        <f t="shared" ca="1" si="223"/>
        <v>85087.859392644226</v>
      </c>
      <c r="CC213" s="638">
        <f t="shared" ca="1" si="223"/>
        <v>85087.859392644226</v>
      </c>
      <c r="CD213" s="638">
        <f t="shared" ca="1" si="223"/>
        <v>85087.859392644226</v>
      </c>
      <c r="CE213" s="638">
        <f t="shared" ca="1" si="223"/>
        <v>85087.859392644226</v>
      </c>
      <c r="CF213" s="638">
        <f t="shared" ca="1" si="223"/>
        <v>86789.616580497095</v>
      </c>
      <c r="CG213" s="638">
        <f t="shared" ca="1" si="223"/>
        <v>86789.616580497095</v>
      </c>
      <c r="CH213" s="638">
        <f t="shared" ca="1" si="223"/>
        <v>86789.616580497095</v>
      </c>
      <c r="CI213" s="638">
        <f t="shared" ca="1" si="223"/>
        <v>86789.616580497095</v>
      </c>
      <c r="CJ213" s="638">
        <f t="shared" ca="1" si="223"/>
        <v>86789.616580497095</v>
      </c>
      <c r="CK213" s="638">
        <f t="shared" ca="1" si="223"/>
        <v>86789.616580497095</v>
      </c>
      <c r="CL213" s="638">
        <f t="shared" ca="1" si="223"/>
        <v>86789.616580497095</v>
      </c>
      <c r="CM213" s="638">
        <f t="shared" ca="1" si="223"/>
        <v>86789.616580497095</v>
      </c>
      <c r="CN213" s="638">
        <f t="shared" ca="1" si="223"/>
        <v>86789.616580497095</v>
      </c>
      <c r="CO213" s="638">
        <f t="shared" ca="1" si="223"/>
        <v>86789.616580497095</v>
      </c>
      <c r="CP213" s="638">
        <f t="shared" ca="1" si="223"/>
        <v>86789.616580497095</v>
      </c>
      <c r="CQ213" s="638">
        <f t="shared" ca="1" si="223"/>
        <v>86789.616580497095</v>
      </c>
      <c r="CR213" s="638">
        <f t="shared" ca="1" si="223"/>
        <v>88525.408912107057</v>
      </c>
      <c r="CS213" s="638">
        <f t="shared" ref="CS213:EX213" ca="1" si="224">CS41</f>
        <v>88525.408912107057</v>
      </c>
      <c r="CT213" s="638">
        <f t="shared" ca="1" si="224"/>
        <v>0</v>
      </c>
      <c r="CU213" s="638">
        <f t="shared" ca="1" si="224"/>
        <v>0</v>
      </c>
      <c r="CV213" s="638">
        <f t="shared" ca="1" si="224"/>
        <v>0</v>
      </c>
      <c r="CW213" s="638">
        <f t="shared" ca="1" si="224"/>
        <v>0</v>
      </c>
      <c r="CX213" s="638">
        <f t="shared" ca="1" si="224"/>
        <v>0</v>
      </c>
      <c r="CY213" s="638">
        <f t="shared" ca="1" si="224"/>
        <v>0</v>
      </c>
      <c r="CZ213" s="638">
        <f t="shared" ca="1" si="224"/>
        <v>0</v>
      </c>
      <c r="DA213" s="638">
        <f t="shared" ca="1" si="224"/>
        <v>0</v>
      </c>
      <c r="DB213" s="638">
        <f t="shared" ca="1" si="224"/>
        <v>0</v>
      </c>
      <c r="DC213" s="638">
        <f t="shared" ca="1" si="224"/>
        <v>0</v>
      </c>
      <c r="DD213" s="638">
        <f t="shared" ca="1" si="224"/>
        <v>0</v>
      </c>
      <c r="DE213" s="638">
        <f t="shared" ca="1" si="224"/>
        <v>0</v>
      </c>
      <c r="DF213" s="638">
        <f t="shared" ca="1" si="224"/>
        <v>0</v>
      </c>
      <c r="DG213" s="638">
        <f t="shared" ca="1" si="224"/>
        <v>0</v>
      </c>
      <c r="DH213" s="638">
        <f t="shared" ca="1" si="224"/>
        <v>0</v>
      </c>
      <c r="DI213" s="638">
        <f t="shared" ca="1" si="224"/>
        <v>0</v>
      </c>
      <c r="DJ213" s="638">
        <f t="shared" ca="1" si="224"/>
        <v>0</v>
      </c>
      <c r="DK213" s="638">
        <f t="shared" ca="1" si="224"/>
        <v>0</v>
      </c>
      <c r="DL213" s="638">
        <f t="shared" ca="1" si="224"/>
        <v>0</v>
      </c>
      <c r="DM213" s="638">
        <f t="shared" ca="1" si="224"/>
        <v>0</v>
      </c>
      <c r="DN213" s="638">
        <f t="shared" ca="1" si="224"/>
        <v>0</v>
      </c>
      <c r="DO213" s="638">
        <f t="shared" ca="1" si="224"/>
        <v>0</v>
      </c>
      <c r="DP213" s="638">
        <f t="shared" ca="1" si="224"/>
        <v>0</v>
      </c>
      <c r="DQ213" s="638">
        <f t="shared" ca="1" si="224"/>
        <v>0</v>
      </c>
      <c r="DR213" s="638">
        <f t="shared" ca="1" si="224"/>
        <v>0</v>
      </c>
      <c r="DS213" s="638">
        <f t="shared" ca="1" si="224"/>
        <v>0</v>
      </c>
      <c r="DT213" s="638">
        <f t="shared" ca="1" si="224"/>
        <v>0</v>
      </c>
      <c r="DU213" s="638">
        <f t="shared" ca="1" si="224"/>
        <v>0</v>
      </c>
      <c r="DV213" s="638">
        <f t="shared" ca="1" si="224"/>
        <v>0</v>
      </c>
      <c r="DW213" s="638">
        <f t="shared" ca="1" si="224"/>
        <v>0</v>
      </c>
      <c r="DX213" s="638">
        <f t="shared" ca="1" si="224"/>
        <v>0</v>
      </c>
      <c r="DY213" s="638">
        <f t="shared" ca="1" si="224"/>
        <v>0</v>
      </c>
      <c r="DZ213" s="638">
        <f t="shared" ca="1" si="224"/>
        <v>0</v>
      </c>
      <c r="EA213" s="638">
        <f t="shared" ca="1" si="224"/>
        <v>0</v>
      </c>
      <c r="EB213" s="638">
        <f t="shared" ca="1" si="224"/>
        <v>0</v>
      </c>
      <c r="EC213" s="638">
        <f t="shared" ca="1" si="224"/>
        <v>0</v>
      </c>
      <c r="ED213" s="638">
        <f t="shared" ca="1" si="224"/>
        <v>0</v>
      </c>
      <c r="EE213" s="638">
        <f t="shared" ca="1" si="224"/>
        <v>0</v>
      </c>
      <c r="EF213" s="638">
        <f t="shared" ca="1" si="224"/>
        <v>0</v>
      </c>
      <c r="EG213" s="638">
        <f t="shared" ca="1" si="224"/>
        <v>0</v>
      </c>
      <c r="EH213" s="638">
        <f t="shared" ca="1" si="224"/>
        <v>0</v>
      </c>
      <c r="EI213" s="638">
        <f t="shared" ca="1" si="224"/>
        <v>0</v>
      </c>
      <c r="EJ213" s="638">
        <f t="shared" ca="1" si="224"/>
        <v>0</v>
      </c>
      <c r="EK213" s="638">
        <f t="shared" ca="1" si="224"/>
        <v>0</v>
      </c>
      <c r="EL213" s="638">
        <f t="shared" ca="1" si="224"/>
        <v>0</v>
      </c>
      <c r="EM213" s="638">
        <f t="shared" ca="1" si="224"/>
        <v>0</v>
      </c>
      <c r="EN213" s="638">
        <f t="shared" ca="1" si="224"/>
        <v>0</v>
      </c>
      <c r="EO213" s="638">
        <f t="shared" ca="1" si="224"/>
        <v>0</v>
      </c>
      <c r="EP213" s="638">
        <f t="shared" ca="1" si="224"/>
        <v>0</v>
      </c>
      <c r="EQ213" s="638">
        <f t="shared" ca="1" si="224"/>
        <v>0</v>
      </c>
      <c r="ER213" s="638">
        <f t="shared" ca="1" si="224"/>
        <v>0</v>
      </c>
      <c r="ES213" s="638">
        <f t="shared" ca="1" si="224"/>
        <v>0</v>
      </c>
      <c r="ET213" s="638">
        <f t="shared" ca="1" si="224"/>
        <v>0</v>
      </c>
      <c r="EU213" s="638">
        <f t="shared" ca="1" si="224"/>
        <v>0</v>
      </c>
      <c r="EV213" s="638">
        <f t="shared" ca="1" si="224"/>
        <v>0</v>
      </c>
      <c r="EW213" s="638">
        <f t="shared" ca="1" si="224"/>
        <v>0</v>
      </c>
      <c r="EX213" s="639">
        <f t="shared" ca="1" si="224"/>
        <v>0</v>
      </c>
      <c r="EY213" s="612"/>
      <c r="FB213" s="612"/>
    </row>
    <row r="214" spans="1:158" s="86" customFormat="1" hidden="1" outlineLevel="2">
      <c r="A214" s="654"/>
      <c r="B214" s="654"/>
      <c r="C214" s="655" t="str">
        <f>$A$50</f>
        <v>Business Transformation</v>
      </c>
      <c r="D214" s="654"/>
      <c r="E214" s="654"/>
      <c r="F214" s="654"/>
      <c r="G214" s="654"/>
      <c r="H214" s="654"/>
      <c r="I214" s="654"/>
      <c r="J214" s="654"/>
      <c r="K214" s="654"/>
      <c r="L214" s="654"/>
      <c r="M214" s="654"/>
      <c r="N214" s="654"/>
      <c r="O214" s="654"/>
      <c r="P214" s="654"/>
      <c r="Q214" s="654"/>
      <c r="R214" s="654"/>
      <c r="S214" s="654"/>
      <c r="T214" s="654"/>
      <c r="U214" s="654"/>
      <c r="V214" s="654"/>
      <c r="W214" s="654"/>
      <c r="X214" s="654"/>
      <c r="Y214" s="654"/>
      <c r="Z214" s="654"/>
      <c r="AA214" s="654"/>
      <c r="AB214" s="654"/>
      <c r="AC214" s="654"/>
      <c r="AD214" s="661" t="str">
        <f>$AD$50</f>
        <v>3_ATP</v>
      </c>
      <c r="AE214" s="304">
        <f t="shared" ca="1" si="222"/>
        <v>357346.15384615381</v>
      </c>
      <c r="AF214" s="662">
        <f>AF53</f>
        <v>41602.564102564102</v>
      </c>
      <c r="AG214" s="638">
        <f t="shared" ref="AG214:CR214" ca="1" si="225">AG53</f>
        <v>56910.256410256414</v>
      </c>
      <c r="AH214" s="638">
        <f t="shared" ca="1" si="225"/>
        <v>46705.128205128203</v>
      </c>
      <c r="AI214" s="638">
        <f t="shared" ca="1" si="225"/>
        <v>39051.282051282047</v>
      </c>
      <c r="AJ214" s="638">
        <f t="shared" ca="1" si="225"/>
        <v>28846.153846153844</v>
      </c>
      <c r="AK214" s="638">
        <f t="shared" ca="1" si="225"/>
        <v>28846.153846153844</v>
      </c>
      <c r="AL214" s="638">
        <f t="shared" ca="1" si="225"/>
        <v>57692.307692307688</v>
      </c>
      <c r="AM214" s="638">
        <f t="shared" ca="1" si="225"/>
        <v>57692.307692307688</v>
      </c>
      <c r="AN214" s="638">
        <f t="shared" ca="1" si="225"/>
        <v>0</v>
      </c>
      <c r="AO214" s="638">
        <f t="shared" ca="1" si="225"/>
        <v>0</v>
      </c>
      <c r="AP214" s="638">
        <f t="shared" ca="1" si="225"/>
        <v>0</v>
      </c>
      <c r="AQ214" s="638">
        <f t="shared" ca="1" si="225"/>
        <v>0</v>
      </c>
      <c r="AR214" s="638">
        <f t="shared" ca="1" si="225"/>
        <v>0</v>
      </c>
      <c r="AS214" s="638">
        <f t="shared" ca="1" si="225"/>
        <v>0</v>
      </c>
      <c r="AT214" s="638">
        <f t="shared" ca="1" si="225"/>
        <v>0</v>
      </c>
      <c r="AU214" s="638">
        <f t="shared" ca="1" si="225"/>
        <v>0</v>
      </c>
      <c r="AV214" s="638">
        <f t="shared" ca="1" si="225"/>
        <v>0</v>
      </c>
      <c r="AW214" s="638">
        <f t="shared" ca="1" si="225"/>
        <v>0</v>
      </c>
      <c r="AX214" s="638">
        <f t="shared" ca="1" si="225"/>
        <v>0</v>
      </c>
      <c r="AY214" s="638">
        <f t="shared" ca="1" si="225"/>
        <v>0</v>
      </c>
      <c r="AZ214" s="638">
        <f t="shared" ca="1" si="225"/>
        <v>0</v>
      </c>
      <c r="BA214" s="638">
        <f t="shared" ca="1" si="225"/>
        <v>0</v>
      </c>
      <c r="BB214" s="638">
        <f t="shared" ca="1" si="225"/>
        <v>0</v>
      </c>
      <c r="BC214" s="638">
        <f t="shared" ca="1" si="225"/>
        <v>0</v>
      </c>
      <c r="BD214" s="638">
        <f t="shared" ca="1" si="225"/>
        <v>0</v>
      </c>
      <c r="BE214" s="638">
        <f t="shared" ca="1" si="225"/>
        <v>0</v>
      </c>
      <c r="BF214" s="638">
        <f t="shared" ca="1" si="225"/>
        <v>0</v>
      </c>
      <c r="BG214" s="638">
        <f t="shared" ca="1" si="225"/>
        <v>0</v>
      </c>
      <c r="BH214" s="638">
        <f t="shared" ca="1" si="225"/>
        <v>0</v>
      </c>
      <c r="BI214" s="638">
        <f t="shared" ca="1" si="225"/>
        <v>0</v>
      </c>
      <c r="BJ214" s="638">
        <f t="shared" ca="1" si="225"/>
        <v>0</v>
      </c>
      <c r="BK214" s="638">
        <f t="shared" ca="1" si="225"/>
        <v>0</v>
      </c>
      <c r="BL214" s="638">
        <f t="shared" ca="1" si="225"/>
        <v>0</v>
      </c>
      <c r="BM214" s="638">
        <f t="shared" ca="1" si="225"/>
        <v>0</v>
      </c>
      <c r="BN214" s="638">
        <f t="shared" ca="1" si="225"/>
        <v>0</v>
      </c>
      <c r="BO214" s="638">
        <f t="shared" ca="1" si="225"/>
        <v>0</v>
      </c>
      <c r="BP214" s="638">
        <f t="shared" ca="1" si="225"/>
        <v>0</v>
      </c>
      <c r="BQ214" s="638">
        <f t="shared" ca="1" si="225"/>
        <v>0</v>
      </c>
      <c r="BR214" s="638">
        <f t="shared" ca="1" si="225"/>
        <v>0</v>
      </c>
      <c r="BS214" s="638">
        <f t="shared" ca="1" si="225"/>
        <v>0</v>
      </c>
      <c r="BT214" s="638">
        <f t="shared" ca="1" si="225"/>
        <v>0</v>
      </c>
      <c r="BU214" s="638">
        <f t="shared" ca="1" si="225"/>
        <v>0</v>
      </c>
      <c r="BV214" s="638">
        <f t="shared" ca="1" si="225"/>
        <v>0</v>
      </c>
      <c r="BW214" s="638">
        <f t="shared" ca="1" si="225"/>
        <v>0</v>
      </c>
      <c r="BX214" s="638">
        <f t="shared" ca="1" si="225"/>
        <v>0</v>
      </c>
      <c r="BY214" s="638">
        <f t="shared" ca="1" si="225"/>
        <v>0</v>
      </c>
      <c r="BZ214" s="638">
        <f t="shared" ca="1" si="225"/>
        <v>0</v>
      </c>
      <c r="CA214" s="638">
        <f t="shared" ca="1" si="225"/>
        <v>0</v>
      </c>
      <c r="CB214" s="638">
        <f t="shared" ca="1" si="225"/>
        <v>0</v>
      </c>
      <c r="CC214" s="638">
        <f t="shared" ca="1" si="225"/>
        <v>0</v>
      </c>
      <c r="CD214" s="638">
        <f t="shared" ca="1" si="225"/>
        <v>0</v>
      </c>
      <c r="CE214" s="638">
        <f t="shared" ca="1" si="225"/>
        <v>0</v>
      </c>
      <c r="CF214" s="638">
        <f t="shared" ca="1" si="225"/>
        <v>0</v>
      </c>
      <c r="CG214" s="638">
        <f t="shared" ca="1" si="225"/>
        <v>0</v>
      </c>
      <c r="CH214" s="638">
        <f t="shared" ca="1" si="225"/>
        <v>0</v>
      </c>
      <c r="CI214" s="638">
        <f t="shared" ca="1" si="225"/>
        <v>0</v>
      </c>
      <c r="CJ214" s="638">
        <f t="shared" ca="1" si="225"/>
        <v>0</v>
      </c>
      <c r="CK214" s="638">
        <f t="shared" ca="1" si="225"/>
        <v>0</v>
      </c>
      <c r="CL214" s="638">
        <f t="shared" ca="1" si="225"/>
        <v>0</v>
      </c>
      <c r="CM214" s="638">
        <f t="shared" ca="1" si="225"/>
        <v>0</v>
      </c>
      <c r="CN214" s="638">
        <f t="shared" ca="1" si="225"/>
        <v>0</v>
      </c>
      <c r="CO214" s="638">
        <f t="shared" ca="1" si="225"/>
        <v>0</v>
      </c>
      <c r="CP214" s="638">
        <f t="shared" ca="1" si="225"/>
        <v>0</v>
      </c>
      <c r="CQ214" s="638">
        <f t="shared" ca="1" si="225"/>
        <v>0</v>
      </c>
      <c r="CR214" s="638">
        <f t="shared" ca="1" si="225"/>
        <v>0</v>
      </c>
      <c r="CS214" s="638">
        <f t="shared" ref="CS214:EX214" ca="1" si="226">CS53</f>
        <v>0</v>
      </c>
      <c r="CT214" s="638">
        <f t="shared" ca="1" si="226"/>
        <v>0</v>
      </c>
      <c r="CU214" s="638">
        <f t="shared" ca="1" si="226"/>
        <v>0</v>
      </c>
      <c r="CV214" s="638">
        <f t="shared" ca="1" si="226"/>
        <v>0</v>
      </c>
      <c r="CW214" s="638">
        <f t="shared" ca="1" si="226"/>
        <v>0</v>
      </c>
      <c r="CX214" s="638">
        <f t="shared" ca="1" si="226"/>
        <v>0</v>
      </c>
      <c r="CY214" s="638">
        <f t="shared" ca="1" si="226"/>
        <v>0</v>
      </c>
      <c r="CZ214" s="638">
        <f t="shared" ca="1" si="226"/>
        <v>0</v>
      </c>
      <c r="DA214" s="638">
        <f t="shared" ca="1" si="226"/>
        <v>0</v>
      </c>
      <c r="DB214" s="638">
        <f t="shared" ca="1" si="226"/>
        <v>0</v>
      </c>
      <c r="DC214" s="638">
        <f t="shared" ca="1" si="226"/>
        <v>0</v>
      </c>
      <c r="DD214" s="638">
        <f t="shared" ca="1" si="226"/>
        <v>0</v>
      </c>
      <c r="DE214" s="638">
        <f t="shared" ca="1" si="226"/>
        <v>0</v>
      </c>
      <c r="DF214" s="638">
        <f t="shared" ca="1" si="226"/>
        <v>0</v>
      </c>
      <c r="DG214" s="638">
        <f t="shared" ca="1" si="226"/>
        <v>0</v>
      </c>
      <c r="DH214" s="638">
        <f t="shared" ca="1" si="226"/>
        <v>0</v>
      </c>
      <c r="DI214" s="638">
        <f t="shared" ca="1" si="226"/>
        <v>0</v>
      </c>
      <c r="DJ214" s="638">
        <f t="shared" ca="1" si="226"/>
        <v>0</v>
      </c>
      <c r="DK214" s="638">
        <f t="shared" ca="1" si="226"/>
        <v>0</v>
      </c>
      <c r="DL214" s="638">
        <f t="shared" ca="1" si="226"/>
        <v>0</v>
      </c>
      <c r="DM214" s="638">
        <f t="shared" ca="1" si="226"/>
        <v>0</v>
      </c>
      <c r="DN214" s="638">
        <f t="shared" ca="1" si="226"/>
        <v>0</v>
      </c>
      <c r="DO214" s="638">
        <f t="shared" ca="1" si="226"/>
        <v>0</v>
      </c>
      <c r="DP214" s="638">
        <f t="shared" ca="1" si="226"/>
        <v>0</v>
      </c>
      <c r="DQ214" s="638">
        <f t="shared" ca="1" si="226"/>
        <v>0</v>
      </c>
      <c r="DR214" s="638">
        <f t="shared" ca="1" si="226"/>
        <v>0</v>
      </c>
      <c r="DS214" s="638">
        <f t="shared" ca="1" si="226"/>
        <v>0</v>
      </c>
      <c r="DT214" s="638">
        <f t="shared" ca="1" si="226"/>
        <v>0</v>
      </c>
      <c r="DU214" s="638">
        <f t="shared" ca="1" si="226"/>
        <v>0</v>
      </c>
      <c r="DV214" s="638">
        <f t="shared" ca="1" si="226"/>
        <v>0</v>
      </c>
      <c r="DW214" s="638">
        <f t="shared" ca="1" si="226"/>
        <v>0</v>
      </c>
      <c r="DX214" s="638">
        <f t="shared" ca="1" si="226"/>
        <v>0</v>
      </c>
      <c r="DY214" s="638">
        <f t="shared" ca="1" si="226"/>
        <v>0</v>
      </c>
      <c r="DZ214" s="638">
        <f t="shared" ca="1" si="226"/>
        <v>0</v>
      </c>
      <c r="EA214" s="638">
        <f t="shared" ca="1" si="226"/>
        <v>0</v>
      </c>
      <c r="EB214" s="638">
        <f t="shared" ca="1" si="226"/>
        <v>0</v>
      </c>
      <c r="EC214" s="638">
        <f t="shared" ca="1" si="226"/>
        <v>0</v>
      </c>
      <c r="ED214" s="638">
        <f t="shared" ca="1" si="226"/>
        <v>0</v>
      </c>
      <c r="EE214" s="638">
        <f t="shared" ca="1" si="226"/>
        <v>0</v>
      </c>
      <c r="EF214" s="638">
        <f t="shared" ca="1" si="226"/>
        <v>0</v>
      </c>
      <c r="EG214" s="638">
        <f t="shared" ca="1" si="226"/>
        <v>0</v>
      </c>
      <c r="EH214" s="638">
        <f t="shared" ca="1" si="226"/>
        <v>0</v>
      </c>
      <c r="EI214" s="638">
        <f t="shared" ca="1" si="226"/>
        <v>0</v>
      </c>
      <c r="EJ214" s="638">
        <f t="shared" ca="1" si="226"/>
        <v>0</v>
      </c>
      <c r="EK214" s="638">
        <f t="shared" ca="1" si="226"/>
        <v>0</v>
      </c>
      <c r="EL214" s="638">
        <f t="shared" ca="1" si="226"/>
        <v>0</v>
      </c>
      <c r="EM214" s="638">
        <f t="shared" ca="1" si="226"/>
        <v>0</v>
      </c>
      <c r="EN214" s="638">
        <f t="shared" ca="1" si="226"/>
        <v>0</v>
      </c>
      <c r="EO214" s="638">
        <f t="shared" ca="1" si="226"/>
        <v>0</v>
      </c>
      <c r="EP214" s="638">
        <f t="shared" ca="1" si="226"/>
        <v>0</v>
      </c>
      <c r="EQ214" s="638">
        <f t="shared" ca="1" si="226"/>
        <v>0</v>
      </c>
      <c r="ER214" s="638">
        <f t="shared" ca="1" si="226"/>
        <v>0</v>
      </c>
      <c r="ES214" s="638">
        <f t="shared" ca="1" si="226"/>
        <v>0</v>
      </c>
      <c r="ET214" s="638">
        <f t="shared" ca="1" si="226"/>
        <v>0</v>
      </c>
      <c r="EU214" s="638">
        <f t="shared" ca="1" si="226"/>
        <v>0</v>
      </c>
      <c r="EV214" s="638">
        <f t="shared" ca="1" si="226"/>
        <v>0</v>
      </c>
      <c r="EW214" s="638">
        <f t="shared" ca="1" si="226"/>
        <v>0</v>
      </c>
      <c r="EX214" s="639">
        <f t="shared" ca="1" si="226"/>
        <v>0</v>
      </c>
      <c r="EY214" s="612"/>
      <c r="FB214" s="612"/>
    </row>
    <row r="215" spans="1:158" s="86" customFormat="1" hidden="1" outlineLevel="2">
      <c r="A215" s="654"/>
      <c r="B215" s="654"/>
      <c r="C215" s="655" t="str">
        <f>$A$62</f>
        <v>IAFS</v>
      </c>
      <c r="D215" s="654"/>
      <c r="E215" s="654"/>
      <c r="F215" s="654"/>
      <c r="G215" s="654"/>
      <c r="H215" s="654"/>
      <c r="I215" s="654"/>
      <c r="J215" s="654"/>
      <c r="K215" s="654"/>
      <c r="L215" s="654"/>
      <c r="M215" s="654"/>
      <c r="N215" s="654"/>
      <c r="O215" s="654"/>
      <c r="P215" s="654"/>
      <c r="Q215" s="654"/>
      <c r="R215" s="654"/>
      <c r="S215" s="654"/>
      <c r="T215" s="654"/>
      <c r="U215" s="654"/>
      <c r="V215" s="654"/>
      <c r="W215" s="654"/>
      <c r="X215" s="654"/>
      <c r="Y215" s="654"/>
      <c r="Z215" s="654"/>
      <c r="AA215" s="654"/>
      <c r="AB215" s="654"/>
      <c r="AC215" s="654"/>
      <c r="AD215" s="661" t="str">
        <f>$AD$62</f>
        <v>4_ATP</v>
      </c>
      <c r="AE215" s="304">
        <f t="shared" ca="1" si="222"/>
        <v>1005211.5384615387</v>
      </c>
      <c r="AF215" s="662">
        <f>AF65</f>
        <v>0</v>
      </c>
      <c r="AG215" s="638">
        <f t="shared" ref="AG215:CR215" ca="1" si="227">AG65</f>
        <v>0</v>
      </c>
      <c r="AH215" s="638">
        <f t="shared" ca="1" si="227"/>
        <v>251302.88461538468</v>
      </c>
      <c r="AI215" s="638">
        <f t="shared" ca="1" si="227"/>
        <v>251302.88461538468</v>
      </c>
      <c r="AJ215" s="638">
        <f t="shared" ca="1" si="227"/>
        <v>251302.88461538468</v>
      </c>
      <c r="AK215" s="638">
        <f t="shared" ca="1" si="227"/>
        <v>251302.88461538468</v>
      </c>
      <c r="AL215" s="638">
        <f t="shared" ca="1" si="227"/>
        <v>0</v>
      </c>
      <c r="AM215" s="638">
        <f t="shared" ca="1" si="227"/>
        <v>0</v>
      </c>
      <c r="AN215" s="638">
        <f t="shared" ca="1" si="227"/>
        <v>0</v>
      </c>
      <c r="AO215" s="638">
        <f t="shared" ca="1" si="227"/>
        <v>0</v>
      </c>
      <c r="AP215" s="638">
        <f t="shared" ca="1" si="227"/>
        <v>0</v>
      </c>
      <c r="AQ215" s="638">
        <f t="shared" ca="1" si="227"/>
        <v>0</v>
      </c>
      <c r="AR215" s="638">
        <f t="shared" ca="1" si="227"/>
        <v>0</v>
      </c>
      <c r="AS215" s="638">
        <f t="shared" ca="1" si="227"/>
        <v>0</v>
      </c>
      <c r="AT215" s="638">
        <f t="shared" ca="1" si="227"/>
        <v>0</v>
      </c>
      <c r="AU215" s="638">
        <f t="shared" ca="1" si="227"/>
        <v>0</v>
      </c>
      <c r="AV215" s="638">
        <f t="shared" ca="1" si="227"/>
        <v>0</v>
      </c>
      <c r="AW215" s="638">
        <f t="shared" ca="1" si="227"/>
        <v>0</v>
      </c>
      <c r="AX215" s="638">
        <f t="shared" ca="1" si="227"/>
        <v>0</v>
      </c>
      <c r="AY215" s="638">
        <f t="shared" ca="1" si="227"/>
        <v>0</v>
      </c>
      <c r="AZ215" s="638">
        <f t="shared" ca="1" si="227"/>
        <v>0</v>
      </c>
      <c r="BA215" s="638">
        <f t="shared" ca="1" si="227"/>
        <v>0</v>
      </c>
      <c r="BB215" s="638">
        <f t="shared" ca="1" si="227"/>
        <v>0</v>
      </c>
      <c r="BC215" s="638">
        <f t="shared" ca="1" si="227"/>
        <v>0</v>
      </c>
      <c r="BD215" s="638">
        <f t="shared" ca="1" si="227"/>
        <v>0</v>
      </c>
      <c r="BE215" s="638">
        <f t="shared" ca="1" si="227"/>
        <v>0</v>
      </c>
      <c r="BF215" s="638">
        <f t="shared" ca="1" si="227"/>
        <v>0</v>
      </c>
      <c r="BG215" s="638">
        <f t="shared" ca="1" si="227"/>
        <v>0</v>
      </c>
      <c r="BH215" s="638">
        <f t="shared" ca="1" si="227"/>
        <v>0</v>
      </c>
      <c r="BI215" s="638">
        <f t="shared" ca="1" si="227"/>
        <v>0</v>
      </c>
      <c r="BJ215" s="638">
        <f t="shared" ca="1" si="227"/>
        <v>0</v>
      </c>
      <c r="BK215" s="638">
        <f t="shared" ca="1" si="227"/>
        <v>0</v>
      </c>
      <c r="BL215" s="638">
        <f t="shared" ca="1" si="227"/>
        <v>0</v>
      </c>
      <c r="BM215" s="638">
        <f t="shared" ca="1" si="227"/>
        <v>0</v>
      </c>
      <c r="BN215" s="638">
        <f t="shared" ca="1" si="227"/>
        <v>0</v>
      </c>
      <c r="BO215" s="638">
        <f t="shared" ca="1" si="227"/>
        <v>0</v>
      </c>
      <c r="BP215" s="638">
        <f t="shared" ca="1" si="227"/>
        <v>0</v>
      </c>
      <c r="BQ215" s="638">
        <f t="shared" ca="1" si="227"/>
        <v>0</v>
      </c>
      <c r="BR215" s="638">
        <f t="shared" ca="1" si="227"/>
        <v>0</v>
      </c>
      <c r="BS215" s="638">
        <f t="shared" ca="1" si="227"/>
        <v>0</v>
      </c>
      <c r="BT215" s="638">
        <f t="shared" ca="1" si="227"/>
        <v>0</v>
      </c>
      <c r="BU215" s="638">
        <f t="shared" ca="1" si="227"/>
        <v>0</v>
      </c>
      <c r="BV215" s="638">
        <f t="shared" ca="1" si="227"/>
        <v>0</v>
      </c>
      <c r="BW215" s="638">
        <f t="shared" ca="1" si="227"/>
        <v>0</v>
      </c>
      <c r="BX215" s="638">
        <f t="shared" ca="1" si="227"/>
        <v>0</v>
      </c>
      <c r="BY215" s="638">
        <f t="shared" ca="1" si="227"/>
        <v>0</v>
      </c>
      <c r="BZ215" s="638">
        <f t="shared" ca="1" si="227"/>
        <v>0</v>
      </c>
      <c r="CA215" s="638">
        <f t="shared" ca="1" si="227"/>
        <v>0</v>
      </c>
      <c r="CB215" s="638">
        <f t="shared" ca="1" si="227"/>
        <v>0</v>
      </c>
      <c r="CC215" s="638">
        <f t="shared" ca="1" si="227"/>
        <v>0</v>
      </c>
      <c r="CD215" s="638">
        <f t="shared" ca="1" si="227"/>
        <v>0</v>
      </c>
      <c r="CE215" s="638">
        <f t="shared" ca="1" si="227"/>
        <v>0</v>
      </c>
      <c r="CF215" s="638">
        <f t="shared" ca="1" si="227"/>
        <v>0</v>
      </c>
      <c r="CG215" s="638">
        <f t="shared" ca="1" si="227"/>
        <v>0</v>
      </c>
      <c r="CH215" s="638">
        <f t="shared" ca="1" si="227"/>
        <v>0</v>
      </c>
      <c r="CI215" s="638">
        <f t="shared" ca="1" si="227"/>
        <v>0</v>
      </c>
      <c r="CJ215" s="638">
        <f t="shared" ca="1" si="227"/>
        <v>0</v>
      </c>
      <c r="CK215" s="638">
        <f t="shared" ca="1" si="227"/>
        <v>0</v>
      </c>
      <c r="CL215" s="638">
        <f t="shared" ca="1" si="227"/>
        <v>0</v>
      </c>
      <c r="CM215" s="638">
        <f t="shared" ca="1" si="227"/>
        <v>0</v>
      </c>
      <c r="CN215" s="638">
        <f t="shared" ca="1" si="227"/>
        <v>0</v>
      </c>
      <c r="CO215" s="638">
        <f t="shared" ca="1" si="227"/>
        <v>0</v>
      </c>
      <c r="CP215" s="638">
        <f t="shared" ca="1" si="227"/>
        <v>0</v>
      </c>
      <c r="CQ215" s="638">
        <f t="shared" ca="1" si="227"/>
        <v>0</v>
      </c>
      <c r="CR215" s="638">
        <f t="shared" ca="1" si="227"/>
        <v>0</v>
      </c>
      <c r="CS215" s="638">
        <f t="shared" ref="CS215:EX215" ca="1" si="228">CS65</f>
        <v>0</v>
      </c>
      <c r="CT215" s="638">
        <f t="shared" ca="1" si="228"/>
        <v>0</v>
      </c>
      <c r="CU215" s="638">
        <f t="shared" ca="1" si="228"/>
        <v>0</v>
      </c>
      <c r="CV215" s="638">
        <f t="shared" ca="1" si="228"/>
        <v>0</v>
      </c>
      <c r="CW215" s="638">
        <f t="shared" ca="1" si="228"/>
        <v>0</v>
      </c>
      <c r="CX215" s="638">
        <f t="shared" ca="1" si="228"/>
        <v>0</v>
      </c>
      <c r="CY215" s="638">
        <f t="shared" ca="1" si="228"/>
        <v>0</v>
      </c>
      <c r="CZ215" s="638">
        <f t="shared" ca="1" si="228"/>
        <v>0</v>
      </c>
      <c r="DA215" s="638">
        <f t="shared" ca="1" si="228"/>
        <v>0</v>
      </c>
      <c r="DB215" s="638">
        <f t="shared" ca="1" si="228"/>
        <v>0</v>
      </c>
      <c r="DC215" s="638">
        <f t="shared" ca="1" si="228"/>
        <v>0</v>
      </c>
      <c r="DD215" s="638">
        <f t="shared" ca="1" si="228"/>
        <v>0</v>
      </c>
      <c r="DE215" s="638">
        <f t="shared" ca="1" si="228"/>
        <v>0</v>
      </c>
      <c r="DF215" s="638">
        <f t="shared" ca="1" si="228"/>
        <v>0</v>
      </c>
      <c r="DG215" s="638">
        <f t="shared" ca="1" si="228"/>
        <v>0</v>
      </c>
      <c r="DH215" s="638">
        <f t="shared" ca="1" si="228"/>
        <v>0</v>
      </c>
      <c r="DI215" s="638">
        <f t="shared" ca="1" si="228"/>
        <v>0</v>
      </c>
      <c r="DJ215" s="638">
        <f t="shared" ca="1" si="228"/>
        <v>0</v>
      </c>
      <c r="DK215" s="638">
        <f t="shared" ca="1" si="228"/>
        <v>0</v>
      </c>
      <c r="DL215" s="638">
        <f t="shared" ca="1" si="228"/>
        <v>0</v>
      </c>
      <c r="DM215" s="638">
        <f t="shared" ca="1" si="228"/>
        <v>0</v>
      </c>
      <c r="DN215" s="638">
        <f t="shared" ca="1" si="228"/>
        <v>0</v>
      </c>
      <c r="DO215" s="638">
        <f t="shared" ca="1" si="228"/>
        <v>0</v>
      </c>
      <c r="DP215" s="638">
        <f t="shared" ca="1" si="228"/>
        <v>0</v>
      </c>
      <c r="DQ215" s="638">
        <f t="shared" ca="1" si="228"/>
        <v>0</v>
      </c>
      <c r="DR215" s="638">
        <f t="shared" ca="1" si="228"/>
        <v>0</v>
      </c>
      <c r="DS215" s="638">
        <f t="shared" ca="1" si="228"/>
        <v>0</v>
      </c>
      <c r="DT215" s="638">
        <f t="shared" ca="1" si="228"/>
        <v>0</v>
      </c>
      <c r="DU215" s="638">
        <f t="shared" ca="1" si="228"/>
        <v>0</v>
      </c>
      <c r="DV215" s="638">
        <f t="shared" ca="1" si="228"/>
        <v>0</v>
      </c>
      <c r="DW215" s="638">
        <f t="shared" ca="1" si="228"/>
        <v>0</v>
      </c>
      <c r="DX215" s="638">
        <f t="shared" ca="1" si="228"/>
        <v>0</v>
      </c>
      <c r="DY215" s="638">
        <f t="shared" ca="1" si="228"/>
        <v>0</v>
      </c>
      <c r="DZ215" s="638">
        <f t="shared" ca="1" si="228"/>
        <v>0</v>
      </c>
      <c r="EA215" s="638">
        <f t="shared" ca="1" si="228"/>
        <v>0</v>
      </c>
      <c r="EB215" s="638">
        <f t="shared" ca="1" si="228"/>
        <v>0</v>
      </c>
      <c r="EC215" s="638">
        <f t="shared" ca="1" si="228"/>
        <v>0</v>
      </c>
      <c r="ED215" s="638">
        <f t="shared" ca="1" si="228"/>
        <v>0</v>
      </c>
      <c r="EE215" s="638">
        <f t="shared" ca="1" si="228"/>
        <v>0</v>
      </c>
      <c r="EF215" s="638">
        <f t="shared" ca="1" si="228"/>
        <v>0</v>
      </c>
      <c r="EG215" s="638">
        <f t="shared" ca="1" si="228"/>
        <v>0</v>
      </c>
      <c r="EH215" s="638">
        <f t="shared" ca="1" si="228"/>
        <v>0</v>
      </c>
      <c r="EI215" s="638">
        <f t="shared" ca="1" si="228"/>
        <v>0</v>
      </c>
      <c r="EJ215" s="638">
        <f t="shared" ca="1" si="228"/>
        <v>0</v>
      </c>
      <c r="EK215" s="638">
        <f t="shared" ca="1" si="228"/>
        <v>0</v>
      </c>
      <c r="EL215" s="638">
        <f t="shared" ca="1" si="228"/>
        <v>0</v>
      </c>
      <c r="EM215" s="638">
        <f t="shared" ca="1" si="228"/>
        <v>0</v>
      </c>
      <c r="EN215" s="638">
        <f t="shared" ca="1" si="228"/>
        <v>0</v>
      </c>
      <c r="EO215" s="638">
        <f t="shared" ca="1" si="228"/>
        <v>0</v>
      </c>
      <c r="EP215" s="638">
        <f t="shared" ca="1" si="228"/>
        <v>0</v>
      </c>
      <c r="EQ215" s="638">
        <f t="shared" ca="1" si="228"/>
        <v>0</v>
      </c>
      <c r="ER215" s="638">
        <f t="shared" ca="1" si="228"/>
        <v>0</v>
      </c>
      <c r="ES215" s="638">
        <f t="shared" ca="1" si="228"/>
        <v>0</v>
      </c>
      <c r="ET215" s="638">
        <f t="shared" ca="1" si="228"/>
        <v>0</v>
      </c>
      <c r="EU215" s="638">
        <f t="shared" ca="1" si="228"/>
        <v>0</v>
      </c>
      <c r="EV215" s="638">
        <f t="shared" ca="1" si="228"/>
        <v>0</v>
      </c>
      <c r="EW215" s="638">
        <f t="shared" ca="1" si="228"/>
        <v>0</v>
      </c>
      <c r="EX215" s="639">
        <f t="shared" ca="1" si="228"/>
        <v>0</v>
      </c>
      <c r="EY215" s="612"/>
      <c r="FB215" s="612"/>
    </row>
    <row r="216" spans="1:158" s="86" customFormat="1" hidden="1" outlineLevel="2">
      <c r="A216" s="654"/>
      <c r="B216" s="654"/>
      <c r="C216" s="655" t="str">
        <f>$A$74</f>
        <v>NISAM</v>
      </c>
      <c r="D216" s="654"/>
      <c r="E216" s="654"/>
      <c r="F216" s="654"/>
      <c r="G216" s="654"/>
      <c r="H216" s="654"/>
      <c r="I216" s="654"/>
      <c r="J216" s="654"/>
      <c r="K216" s="654"/>
      <c r="L216" s="654"/>
      <c r="M216" s="654"/>
      <c r="N216" s="654"/>
      <c r="O216" s="654"/>
      <c r="P216" s="654"/>
      <c r="Q216" s="654"/>
      <c r="R216" s="654"/>
      <c r="S216" s="654"/>
      <c r="T216" s="654"/>
      <c r="U216" s="654"/>
      <c r="V216" s="654"/>
      <c r="W216" s="654"/>
      <c r="X216" s="654"/>
      <c r="Y216" s="654"/>
      <c r="Z216" s="654"/>
      <c r="AA216" s="654"/>
      <c r="AB216" s="654"/>
      <c r="AC216" s="654"/>
      <c r="AD216" s="661" t="str">
        <f>$AD$74</f>
        <v>5_ATP</v>
      </c>
      <c r="AE216" s="304">
        <f t="shared" ca="1" si="222"/>
        <v>132664.61538461538</v>
      </c>
      <c r="AF216" s="662">
        <f>AF77</f>
        <v>0</v>
      </c>
      <c r="AG216" s="638">
        <f t="shared" ref="AG216:CR216" ca="1" si="229">AG77</f>
        <v>0</v>
      </c>
      <c r="AH216" s="638">
        <f t="shared" ca="1" si="229"/>
        <v>0</v>
      </c>
      <c r="AI216" s="638">
        <f t="shared" ca="1" si="229"/>
        <v>0</v>
      </c>
      <c r="AJ216" s="638">
        <f t="shared" ca="1" si="229"/>
        <v>0</v>
      </c>
      <c r="AK216" s="638">
        <f t="shared" ca="1" si="229"/>
        <v>0</v>
      </c>
      <c r="AL216" s="638">
        <f t="shared" ca="1" si="229"/>
        <v>0</v>
      </c>
      <c r="AM216" s="638">
        <f t="shared" ca="1" si="229"/>
        <v>0</v>
      </c>
      <c r="AN216" s="638">
        <f t="shared" ca="1" si="229"/>
        <v>0</v>
      </c>
      <c r="AO216" s="638">
        <f t="shared" ca="1" si="229"/>
        <v>0</v>
      </c>
      <c r="AP216" s="638">
        <f t="shared" ca="1" si="229"/>
        <v>0</v>
      </c>
      <c r="AQ216" s="638">
        <f t="shared" ca="1" si="229"/>
        <v>0</v>
      </c>
      <c r="AR216" s="638">
        <f t="shared" ca="1" si="229"/>
        <v>0</v>
      </c>
      <c r="AS216" s="638">
        <f t="shared" ca="1" si="229"/>
        <v>0</v>
      </c>
      <c r="AT216" s="638">
        <f t="shared" ca="1" si="229"/>
        <v>23607.692307692305</v>
      </c>
      <c r="AU216" s="638">
        <f t="shared" ca="1" si="229"/>
        <v>32792.307692307688</v>
      </c>
      <c r="AV216" s="638">
        <f t="shared" ca="1" si="229"/>
        <v>38132.307692307688</v>
      </c>
      <c r="AW216" s="638">
        <f t="shared" ca="1" si="229"/>
        <v>38132.307692307688</v>
      </c>
      <c r="AX216" s="638">
        <f t="shared" ca="1" si="229"/>
        <v>0</v>
      </c>
      <c r="AY216" s="638">
        <f t="shared" ca="1" si="229"/>
        <v>0</v>
      </c>
      <c r="AZ216" s="638">
        <f t="shared" ca="1" si="229"/>
        <v>0</v>
      </c>
      <c r="BA216" s="638">
        <f t="shared" ca="1" si="229"/>
        <v>0</v>
      </c>
      <c r="BB216" s="638">
        <f t="shared" ca="1" si="229"/>
        <v>0</v>
      </c>
      <c r="BC216" s="638">
        <f t="shared" ca="1" si="229"/>
        <v>0</v>
      </c>
      <c r="BD216" s="638">
        <f t="shared" ca="1" si="229"/>
        <v>0</v>
      </c>
      <c r="BE216" s="638">
        <f t="shared" ca="1" si="229"/>
        <v>0</v>
      </c>
      <c r="BF216" s="638">
        <f t="shared" ca="1" si="229"/>
        <v>0</v>
      </c>
      <c r="BG216" s="638">
        <f t="shared" ca="1" si="229"/>
        <v>0</v>
      </c>
      <c r="BH216" s="638">
        <f t="shared" ca="1" si="229"/>
        <v>0</v>
      </c>
      <c r="BI216" s="638">
        <f t="shared" ca="1" si="229"/>
        <v>0</v>
      </c>
      <c r="BJ216" s="638">
        <f t="shared" ca="1" si="229"/>
        <v>0</v>
      </c>
      <c r="BK216" s="638">
        <f t="shared" ca="1" si="229"/>
        <v>0</v>
      </c>
      <c r="BL216" s="638">
        <f t="shared" ca="1" si="229"/>
        <v>0</v>
      </c>
      <c r="BM216" s="638">
        <f t="shared" ca="1" si="229"/>
        <v>0</v>
      </c>
      <c r="BN216" s="638">
        <f t="shared" ca="1" si="229"/>
        <v>0</v>
      </c>
      <c r="BO216" s="638">
        <f t="shared" ca="1" si="229"/>
        <v>0</v>
      </c>
      <c r="BP216" s="638">
        <f t="shared" ca="1" si="229"/>
        <v>0</v>
      </c>
      <c r="BQ216" s="638">
        <f t="shared" ca="1" si="229"/>
        <v>0</v>
      </c>
      <c r="BR216" s="638">
        <f t="shared" ca="1" si="229"/>
        <v>0</v>
      </c>
      <c r="BS216" s="638">
        <f t="shared" ca="1" si="229"/>
        <v>0</v>
      </c>
      <c r="BT216" s="638">
        <f t="shared" ca="1" si="229"/>
        <v>0</v>
      </c>
      <c r="BU216" s="638">
        <f t="shared" ca="1" si="229"/>
        <v>0</v>
      </c>
      <c r="BV216" s="638">
        <f t="shared" ca="1" si="229"/>
        <v>0</v>
      </c>
      <c r="BW216" s="638">
        <f t="shared" ca="1" si="229"/>
        <v>0</v>
      </c>
      <c r="BX216" s="638">
        <f t="shared" ca="1" si="229"/>
        <v>0</v>
      </c>
      <c r="BY216" s="638">
        <f t="shared" ca="1" si="229"/>
        <v>0</v>
      </c>
      <c r="BZ216" s="638">
        <f t="shared" ca="1" si="229"/>
        <v>0</v>
      </c>
      <c r="CA216" s="638">
        <f t="shared" ca="1" si="229"/>
        <v>0</v>
      </c>
      <c r="CB216" s="638">
        <f t="shared" ca="1" si="229"/>
        <v>0</v>
      </c>
      <c r="CC216" s="638">
        <f t="shared" ca="1" si="229"/>
        <v>0</v>
      </c>
      <c r="CD216" s="638">
        <f t="shared" ca="1" si="229"/>
        <v>0</v>
      </c>
      <c r="CE216" s="638">
        <f t="shared" ca="1" si="229"/>
        <v>0</v>
      </c>
      <c r="CF216" s="638">
        <f t="shared" ca="1" si="229"/>
        <v>0</v>
      </c>
      <c r="CG216" s="638">
        <f t="shared" ca="1" si="229"/>
        <v>0</v>
      </c>
      <c r="CH216" s="638">
        <f t="shared" ca="1" si="229"/>
        <v>0</v>
      </c>
      <c r="CI216" s="638">
        <f t="shared" ca="1" si="229"/>
        <v>0</v>
      </c>
      <c r="CJ216" s="638">
        <f t="shared" ca="1" si="229"/>
        <v>0</v>
      </c>
      <c r="CK216" s="638">
        <f t="shared" ca="1" si="229"/>
        <v>0</v>
      </c>
      <c r="CL216" s="638">
        <f t="shared" ca="1" si="229"/>
        <v>0</v>
      </c>
      <c r="CM216" s="638">
        <f t="shared" ca="1" si="229"/>
        <v>0</v>
      </c>
      <c r="CN216" s="638">
        <f t="shared" ca="1" si="229"/>
        <v>0</v>
      </c>
      <c r="CO216" s="638">
        <f t="shared" ca="1" si="229"/>
        <v>0</v>
      </c>
      <c r="CP216" s="638">
        <f t="shared" ca="1" si="229"/>
        <v>0</v>
      </c>
      <c r="CQ216" s="638">
        <f t="shared" ca="1" si="229"/>
        <v>0</v>
      </c>
      <c r="CR216" s="638">
        <f t="shared" ca="1" si="229"/>
        <v>0</v>
      </c>
      <c r="CS216" s="638">
        <f t="shared" ref="CS216:EX216" ca="1" si="230">CS77</f>
        <v>0</v>
      </c>
      <c r="CT216" s="638">
        <f t="shared" ca="1" si="230"/>
        <v>0</v>
      </c>
      <c r="CU216" s="638">
        <f t="shared" ca="1" si="230"/>
        <v>0</v>
      </c>
      <c r="CV216" s="638">
        <f t="shared" ca="1" si="230"/>
        <v>0</v>
      </c>
      <c r="CW216" s="638">
        <f t="shared" ca="1" si="230"/>
        <v>0</v>
      </c>
      <c r="CX216" s="638">
        <f t="shared" ca="1" si="230"/>
        <v>0</v>
      </c>
      <c r="CY216" s="638">
        <f t="shared" ca="1" si="230"/>
        <v>0</v>
      </c>
      <c r="CZ216" s="638">
        <f t="shared" ca="1" si="230"/>
        <v>0</v>
      </c>
      <c r="DA216" s="638">
        <f t="shared" ca="1" si="230"/>
        <v>0</v>
      </c>
      <c r="DB216" s="638">
        <f t="shared" ca="1" si="230"/>
        <v>0</v>
      </c>
      <c r="DC216" s="638">
        <f t="shared" ca="1" si="230"/>
        <v>0</v>
      </c>
      <c r="DD216" s="638">
        <f t="shared" ca="1" si="230"/>
        <v>0</v>
      </c>
      <c r="DE216" s="638">
        <f t="shared" ca="1" si="230"/>
        <v>0</v>
      </c>
      <c r="DF216" s="638">
        <f t="shared" ca="1" si="230"/>
        <v>0</v>
      </c>
      <c r="DG216" s="638">
        <f t="shared" ca="1" si="230"/>
        <v>0</v>
      </c>
      <c r="DH216" s="638">
        <f t="shared" ca="1" si="230"/>
        <v>0</v>
      </c>
      <c r="DI216" s="638">
        <f t="shared" ca="1" si="230"/>
        <v>0</v>
      </c>
      <c r="DJ216" s="638">
        <f t="shared" ca="1" si="230"/>
        <v>0</v>
      </c>
      <c r="DK216" s="638">
        <f t="shared" ca="1" si="230"/>
        <v>0</v>
      </c>
      <c r="DL216" s="638">
        <f t="shared" ca="1" si="230"/>
        <v>0</v>
      </c>
      <c r="DM216" s="638">
        <f t="shared" ca="1" si="230"/>
        <v>0</v>
      </c>
      <c r="DN216" s="638">
        <f t="shared" ca="1" si="230"/>
        <v>0</v>
      </c>
      <c r="DO216" s="638">
        <f t="shared" ca="1" si="230"/>
        <v>0</v>
      </c>
      <c r="DP216" s="638">
        <f t="shared" ca="1" si="230"/>
        <v>0</v>
      </c>
      <c r="DQ216" s="638">
        <f t="shared" ca="1" si="230"/>
        <v>0</v>
      </c>
      <c r="DR216" s="638">
        <f t="shared" ca="1" si="230"/>
        <v>0</v>
      </c>
      <c r="DS216" s="638">
        <f t="shared" ca="1" si="230"/>
        <v>0</v>
      </c>
      <c r="DT216" s="638">
        <f t="shared" ca="1" si="230"/>
        <v>0</v>
      </c>
      <c r="DU216" s="638">
        <f t="shared" ca="1" si="230"/>
        <v>0</v>
      </c>
      <c r="DV216" s="638">
        <f t="shared" ca="1" si="230"/>
        <v>0</v>
      </c>
      <c r="DW216" s="638">
        <f t="shared" ca="1" si="230"/>
        <v>0</v>
      </c>
      <c r="DX216" s="638">
        <f t="shared" ca="1" si="230"/>
        <v>0</v>
      </c>
      <c r="DY216" s="638">
        <f t="shared" ca="1" si="230"/>
        <v>0</v>
      </c>
      <c r="DZ216" s="638">
        <f t="shared" ca="1" si="230"/>
        <v>0</v>
      </c>
      <c r="EA216" s="638">
        <f t="shared" ca="1" si="230"/>
        <v>0</v>
      </c>
      <c r="EB216" s="638">
        <f t="shared" ca="1" si="230"/>
        <v>0</v>
      </c>
      <c r="EC216" s="638">
        <f t="shared" ca="1" si="230"/>
        <v>0</v>
      </c>
      <c r="ED216" s="638">
        <f t="shared" ca="1" si="230"/>
        <v>0</v>
      </c>
      <c r="EE216" s="638">
        <f t="shared" ca="1" si="230"/>
        <v>0</v>
      </c>
      <c r="EF216" s="638">
        <f t="shared" ca="1" si="230"/>
        <v>0</v>
      </c>
      <c r="EG216" s="638">
        <f t="shared" ca="1" si="230"/>
        <v>0</v>
      </c>
      <c r="EH216" s="638">
        <f t="shared" ca="1" si="230"/>
        <v>0</v>
      </c>
      <c r="EI216" s="638">
        <f t="shared" ca="1" si="230"/>
        <v>0</v>
      </c>
      <c r="EJ216" s="638">
        <f t="shared" ca="1" si="230"/>
        <v>0</v>
      </c>
      <c r="EK216" s="638">
        <f t="shared" ca="1" si="230"/>
        <v>0</v>
      </c>
      <c r="EL216" s="638">
        <f t="shared" ca="1" si="230"/>
        <v>0</v>
      </c>
      <c r="EM216" s="638">
        <f t="shared" ca="1" si="230"/>
        <v>0</v>
      </c>
      <c r="EN216" s="638">
        <f t="shared" ca="1" si="230"/>
        <v>0</v>
      </c>
      <c r="EO216" s="638">
        <f t="shared" ca="1" si="230"/>
        <v>0</v>
      </c>
      <c r="EP216" s="638">
        <f t="shared" ca="1" si="230"/>
        <v>0</v>
      </c>
      <c r="EQ216" s="638">
        <f t="shared" ca="1" si="230"/>
        <v>0</v>
      </c>
      <c r="ER216" s="638">
        <f t="shared" ca="1" si="230"/>
        <v>0</v>
      </c>
      <c r="ES216" s="638">
        <f t="shared" ca="1" si="230"/>
        <v>0</v>
      </c>
      <c r="ET216" s="638">
        <f t="shared" ca="1" si="230"/>
        <v>0</v>
      </c>
      <c r="EU216" s="638">
        <f t="shared" ca="1" si="230"/>
        <v>0</v>
      </c>
      <c r="EV216" s="638">
        <f t="shared" ca="1" si="230"/>
        <v>0</v>
      </c>
      <c r="EW216" s="638">
        <f t="shared" ca="1" si="230"/>
        <v>0</v>
      </c>
      <c r="EX216" s="639">
        <f t="shared" ca="1" si="230"/>
        <v>0</v>
      </c>
      <c r="EY216" s="612"/>
      <c r="FB216" s="612"/>
    </row>
    <row r="217" spans="1:158" s="86" customFormat="1" hidden="1" outlineLevel="2">
      <c r="A217" s="654"/>
      <c r="B217" s="654"/>
      <c r="C217" s="655" t="str">
        <f>$A$86</f>
        <v>NIR</v>
      </c>
      <c r="D217" s="654"/>
      <c r="E217" s="654"/>
      <c r="F217" s="654"/>
      <c r="G217" s="654"/>
      <c r="H217" s="654"/>
      <c r="I217" s="654"/>
      <c r="J217" s="654"/>
      <c r="K217" s="654"/>
      <c r="L217" s="654"/>
      <c r="M217" s="654"/>
      <c r="N217" s="654"/>
      <c r="O217" s="654"/>
      <c r="P217" s="654"/>
      <c r="Q217" s="654"/>
      <c r="R217" s="654"/>
      <c r="S217" s="654"/>
      <c r="T217" s="654"/>
      <c r="U217" s="654"/>
      <c r="V217" s="654"/>
      <c r="W217" s="654"/>
      <c r="X217" s="654"/>
      <c r="Y217" s="654"/>
      <c r="Z217" s="654"/>
      <c r="AA217" s="654"/>
      <c r="AB217" s="654"/>
      <c r="AC217" s="654"/>
      <c r="AD217" s="661" t="str">
        <f>$AD$86</f>
        <v>6_ATP</v>
      </c>
      <c r="AE217" s="304">
        <f t="shared" ca="1" si="222"/>
        <v>513147.43589743588</v>
      </c>
      <c r="AF217" s="662">
        <f>AF89</f>
        <v>0</v>
      </c>
      <c r="AG217" s="638">
        <f t="shared" ref="AG217:CR217" ca="1" si="231">AG89</f>
        <v>0</v>
      </c>
      <c r="AH217" s="638">
        <f t="shared" ca="1" si="231"/>
        <v>0</v>
      </c>
      <c r="AI217" s="638">
        <f t="shared" ca="1" si="231"/>
        <v>0</v>
      </c>
      <c r="AJ217" s="638">
        <f t="shared" ca="1" si="231"/>
        <v>0</v>
      </c>
      <c r="AK217" s="638">
        <f t="shared" ca="1" si="231"/>
        <v>0</v>
      </c>
      <c r="AL217" s="638">
        <f t="shared" ca="1" si="231"/>
        <v>256573.71794871794</v>
      </c>
      <c r="AM217" s="638">
        <f t="shared" ca="1" si="231"/>
        <v>256573.71794871794</v>
      </c>
      <c r="AN217" s="638">
        <f t="shared" ca="1" si="231"/>
        <v>0</v>
      </c>
      <c r="AO217" s="638">
        <f t="shared" ca="1" si="231"/>
        <v>0</v>
      </c>
      <c r="AP217" s="638">
        <f t="shared" ca="1" si="231"/>
        <v>0</v>
      </c>
      <c r="AQ217" s="638">
        <f t="shared" ca="1" si="231"/>
        <v>0</v>
      </c>
      <c r="AR217" s="638">
        <f t="shared" ca="1" si="231"/>
        <v>0</v>
      </c>
      <c r="AS217" s="638">
        <f t="shared" ca="1" si="231"/>
        <v>0</v>
      </c>
      <c r="AT217" s="638">
        <f t="shared" ca="1" si="231"/>
        <v>0</v>
      </c>
      <c r="AU217" s="638">
        <f t="shared" ca="1" si="231"/>
        <v>0</v>
      </c>
      <c r="AV217" s="638">
        <f t="shared" ca="1" si="231"/>
        <v>0</v>
      </c>
      <c r="AW217" s="638">
        <f t="shared" ca="1" si="231"/>
        <v>0</v>
      </c>
      <c r="AX217" s="638">
        <f t="shared" ca="1" si="231"/>
        <v>0</v>
      </c>
      <c r="AY217" s="638">
        <f t="shared" ca="1" si="231"/>
        <v>0</v>
      </c>
      <c r="AZ217" s="638">
        <f t="shared" ca="1" si="231"/>
        <v>0</v>
      </c>
      <c r="BA217" s="638">
        <f t="shared" ca="1" si="231"/>
        <v>0</v>
      </c>
      <c r="BB217" s="638">
        <f t="shared" ca="1" si="231"/>
        <v>0</v>
      </c>
      <c r="BC217" s="638">
        <f t="shared" ca="1" si="231"/>
        <v>0</v>
      </c>
      <c r="BD217" s="638">
        <f t="shared" ca="1" si="231"/>
        <v>0</v>
      </c>
      <c r="BE217" s="638">
        <f t="shared" ca="1" si="231"/>
        <v>0</v>
      </c>
      <c r="BF217" s="638">
        <f t="shared" ca="1" si="231"/>
        <v>0</v>
      </c>
      <c r="BG217" s="638">
        <f t="shared" ca="1" si="231"/>
        <v>0</v>
      </c>
      <c r="BH217" s="638">
        <f t="shared" ca="1" si="231"/>
        <v>0</v>
      </c>
      <c r="BI217" s="638">
        <f t="shared" ca="1" si="231"/>
        <v>0</v>
      </c>
      <c r="BJ217" s="638">
        <f t="shared" ca="1" si="231"/>
        <v>0</v>
      </c>
      <c r="BK217" s="638">
        <f t="shared" ca="1" si="231"/>
        <v>0</v>
      </c>
      <c r="BL217" s="638">
        <f t="shared" ca="1" si="231"/>
        <v>0</v>
      </c>
      <c r="BM217" s="638">
        <f t="shared" ca="1" si="231"/>
        <v>0</v>
      </c>
      <c r="BN217" s="638">
        <f t="shared" ca="1" si="231"/>
        <v>0</v>
      </c>
      <c r="BO217" s="638">
        <f t="shared" ca="1" si="231"/>
        <v>0</v>
      </c>
      <c r="BP217" s="638">
        <f t="shared" ca="1" si="231"/>
        <v>0</v>
      </c>
      <c r="BQ217" s="638">
        <f t="shared" ca="1" si="231"/>
        <v>0</v>
      </c>
      <c r="BR217" s="638">
        <f t="shared" ca="1" si="231"/>
        <v>0</v>
      </c>
      <c r="BS217" s="638">
        <f t="shared" ca="1" si="231"/>
        <v>0</v>
      </c>
      <c r="BT217" s="638">
        <f t="shared" ca="1" si="231"/>
        <v>0</v>
      </c>
      <c r="BU217" s="638">
        <f t="shared" ca="1" si="231"/>
        <v>0</v>
      </c>
      <c r="BV217" s="638">
        <f t="shared" ca="1" si="231"/>
        <v>0</v>
      </c>
      <c r="BW217" s="638">
        <f t="shared" ca="1" si="231"/>
        <v>0</v>
      </c>
      <c r="BX217" s="638">
        <f t="shared" ca="1" si="231"/>
        <v>0</v>
      </c>
      <c r="BY217" s="638">
        <f t="shared" ca="1" si="231"/>
        <v>0</v>
      </c>
      <c r="BZ217" s="638">
        <f t="shared" ca="1" si="231"/>
        <v>0</v>
      </c>
      <c r="CA217" s="638">
        <f t="shared" ca="1" si="231"/>
        <v>0</v>
      </c>
      <c r="CB217" s="638">
        <f t="shared" ca="1" si="231"/>
        <v>0</v>
      </c>
      <c r="CC217" s="638">
        <f t="shared" ca="1" si="231"/>
        <v>0</v>
      </c>
      <c r="CD217" s="638">
        <f t="shared" ca="1" si="231"/>
        <v>0</v>
      </c>
      <c r="CE217" s="638">
        <f t="shared" ca="1" si="231"/>
        <v>0</v>
      </c>
      <c r="CF217" s="638">
        <f t="shared" ca="1" si="231"/>
        <v>0</v>
      </c>
      <c r="CG217" s="638">
        <f t="shared" ca="1" si="231"/>
        <v>0</v>
      </c>
      <c r="CH217" s="638">
        <f t="shared" ca="1" si="231"/>
        <v>0</v>
      </c>
      <c r="CI217" s="638">
        <f t="shared" ca="1" si="231"/>
        <v>0</v>
      </c>
      <c r="CJ217" s="638">
        <f t="shared" ca="1" si="231"/>
        <v>0</v>
      </c>
      <c r="CK217" s="638">
        <f t="shared" ca="1" si="231"/>
        <v>0</v>
      </c>
      <c r="CL217" s="638">
        <f t="shared" ca="1" si="231"/>
        <v>0</v>
      </c>
      <c r="CM217" s="638">
        <f t="shared" ca="1" si="231"/>
        <v>0</v>
      </c>
      <c r="CN217" s="638">
        <f t="shared" ca="1" si="231"/>
        <v>0</v>
      </c>
      <c r="CO217" s="638">
        <f t="shared" ca="1" si="231"/>
        <v>0</v>
      </c>
      <c r="CP217" s="638">
        <f t="shared" ca="1" si="231"/>
        <v>0</v>
      </c>
      <c r="CQ217" s="638">
        <f t="shared" ca="1" si="231"/>
        <v>0</v>
      </c>
      <c r="CR217" s="638">
        <f t="shared" ca="1" si="231"/>
        <v>0</v>
      </c>
      <c r="CS217" s="638">
        <f t="shared" ref="CS217:EX217" ca="1" si="232">CS89</f>
        <v>0</v>
      </c>
      <c r="CT217" s="638">
        <f t="shared" ca="1" si="232"/>
        <v>0</v>
      </c>
      <c r="CU217" s="638">
        <f t="shared" ca="1" si="232"/>
        <v>0</v>
      </c>
      <c r="CV217" s="638">
        <f t="shared" ca="1" si="232"/>
        <v>0</v>
      </c>
      <c r="CW217" s="638">
        <f t="shared" ca="1" si="232"/>
        <v>0</v>
      </c>
      <c r="CX217" s="638">
        <f t="shared" ca="1" si="232"/>
        <v>0</v>
      </c>
      <c r="CY217" s="638">
        <f t="shared" ca="1" si="232"/>
        <v>0</v>
      </c>
      <c r="CZ217" s="638">
        <f t="shared" ca="1" si="232"/>
        <v>0</v>
      </c>
      <c r="DA217" s="638">
        <f t="shared" ca="1" si="232"/>
        <v>0</v>
      </c>
      <c r="DB217" s="638">
        <f t="shared" ca="1" si="232"/>
        <v>0</v>
      </c>
      <c r="DC217" s="638">
        <f t="shared" ca="1" si="232"/>
        <v>0</v>
      </c>
      <c r="DD217" s="638">
        <f t="shared" ca="1" si="232"/>
        <v>0</v>
      </c>
      <c r="DE217" s="638">
        <f t="shared" ca="1" si="232"/>
        <v>0</v>
      </c>
      <c r="DF217" s="638">
        <f t="shared" ca="1" si="232"/>
        <v>0</v>
      </c>
      <c r="DG217" s="638">
        <f t="shared" ca="1" si="232"/>
        <v>0</v>
      </c>
      <c r="DH217" s="638">
        <f t="shared" ca="1" si="232"/>
        <v>0</v>
      </c>
      <c r="DI217" s="638">
        <f t="shared" ca="1" si="232"/>
        <v>0</v>
      </c>
      <c r="DJ217" s="638">
        <f t="shared" ca="1" si="232"/>
        <v>0</v>
      </c>
      <c r="DK217" s="638">
        <f t="shared" ca="1" si="232"/>
        <v>0</v>
      </c>
      <c r="DL217" s="638">
        <f t="shared" ca="1" si="232"/>
        <v>0</v>
      </c>
      <c r="DM217" s="638">
        <f t="shared" ca="1" si="232"/>
        <v>0</v>
      </c>
      <c r="DN217" s="638">
        <f t="shared" ca="1" si="232"/>
        <v>0</v>
      </c>
      <c r="DO217" s="638">
        <f t="shared" ca="1" si="232"/>
        <v>0</v>
      </c>
      <c r="DP217" s="638">
        <f t="shared" ca="1" si="232"/>
        <v>0</v>
      </c>
      <c r="DQ217" s="638">
        <f t="shared" ca="1" si="232"/>
        <v>0</v>
      </c>
      <c r="DR217" s="638">
        <f t="shared" ca="1" si="232"/>
        <v>0</v>
      </c>
      <c r="DS217" s="638">
        <f t="shared" ca="1" si="232"/>
        <v>0</v>
      </c>
      <c r="DT217" s="638">
        <f t="shared" ca="1" si="232"/>
        <v>0</v>
      </c>
      <c r="DU217" s="638">
        <f t="shared" ca="1" si="232"/>
        <v>0</v>
      </c>
      <c r="DV217" s="638">
        <f t="shared" ca="1" si="232"/>
        <v>0</v>
      </c>
      <c r="DW217" s="638">
        <f t="shared" ca="1" si="232"/>
        <v>0</v>
      </c>
      <c r="DX217" s="638">
        <f t="shared" ca="1" si="232"/>
        <v>0</v>
      </c>
      <c r="DY217" s="638">
        <f t="shared" ca="1" si="232"/>
        <v>0</v>
      </c>
      <c r="DZ217" s="638">
        <f t="shared" ca="1" si="232"/>
        <v>0</v>
      </c>
      <c r="EA217" s="638">
        <f t="shared" ca="1" si="232"/>
        <v>0</v>
      </c>
      <c r="EB217" s="638">
        <f t="shared" ca="1" si="232"/>
        <v>0</v>
      </c>
      <c r="EC217" s="638">
        <f t="shared" ca="1" si="232"/>
        <v>0</v>
      </c>
      <c r="ED217" s="638">
        <f t="shared" ca="1" si="232"/>
        <v>0</v>
      </c>
      <c r="EE217" s="638">
        <f t="shared" ca="1" si="232"/>
        <v>0</v>
      </c>
      <c r="EF217" s="638">
        <f t="shared" ca="1" si="232"/>
        <v>0</v>
      </c>
      <c r="EG217" s="638">
        <f t="shared" ca="1" si="232"/>
        <v>0</v>
      </c>
      <c r="EH217" s="638">
        <f t="shared" ca="1" si="232"/>
        <v>0</v>
      </c>
      <c r="EI217" s="638">
        <f t="shared" ca="1" si="232"/>
        <v>0</v>
      </c>
      <c r="EJ217" s="638">
        <f t="shared" ca="1" si="232"/>
        <v>0</v>
      </c>
      <c r="EK217" s="638">
        <f t="shared" ca="1" si="232"/>
        <v>0</v>
      </c>
      <c r="EL217" s="638">
        <f t="shared" ca="1" si="232"/>
        <v>0</v>
      </c>
      <c r="EM217" s="638">
        <f t="shared" ca="1" si="232"/>
        <v>0</v>
      </c>
      <c r="EN217" s="638">
        <f t="shared" ca="1" si="232"/>
        <v>0</v>
      </c>
      <c r="EO217" s="638">
        <f t="shared" ca="1" si="232"/>
        <v>0</v>
      </c>
      <c r="EP217" s="638">
        <f t="shared" ca="1" si="232"/>
        <v>0</v>
      </c>
      <c r="EQ217" s="638">
        <f t="shared" ca="1" si="232"/>
        <v>0</v>
      </c>
      <c r="ER217" s="638">
        <f t="shared" ca="1" si="232"/>
        <v>0</v>
      </c>
      <c r="ES217" s="638">
        <f t="shared" ca="1" si="232"/>
        <v>0</v>
      </c>
      <c r="ET217" s="638">
        <f t="shared" ca="1" si="232"/>
        <v>0</v>
      </c>
      <c r="EU217" s="638">
        <f t="shared" ca="1" si="232"/>
        <v>0</v>
      </c>
      <c r="EV217" s="638">
        <f t="shared" ca="1" si="232"/>
        <v>0</v>
      </c>
      <c r="EW217" s="638">
        <f t="shared" ca="1" si="232"/>
        <v>0</v>
      </c>
      <c r="EX217" s="639">
        <f t="shared" ca="1" si="232"/>
        <v>0</v>
      </c>
      <c r="EY217" s="612"/>
      <c r="FB217" s="612"/>
    </row>
    <row r="218" spans="1:158" s="86" customFormat="1" hidden="1" outlineLevel="2">
      <c r="A218" s="654"/>
      <c r="B218" s="654"/>
      <c r="C218" s="655" t="str">
        <f>$A$98</f>
        <v>Biometrics</v>
      </c>
      <c r="D218" s="654"/>
      <c r="E218" s="654"/>
      <c r="F218" s="654"/>
      <c r="G218" s="654"/>
      <c r="H218" s="654"/>
      <c r="I218" s="654"/>
      <c r="J218" s="654"/>
      <c r="K218" s="654"/>
      <c r="L218" s="654"/>
      <c r="M218" s="654"/>
      <c r="N218" s="654"/>
      <c r="O218" s="654"/>
      <c r="P218" s="654"/>
      <c r="Q218" s="654"/>
      <c r="R218" s="654"/>
      <c r="S218" s="654"/>
      <c r="T218" s="654"/>
      <c r="U218" s="654"/>
      <c r="V218" s="654"/>
      <c r="W218" s="654"/>
      <c r="X218" s="654"/>
      <c r="Y218" s="654"/>
      <c r="Z218" s="654"/>
      <c r="AA218" s="654"/>
      <c r="AB218" s="654"/>
      <c r="AC218" s="654"/>
      <c r="AD218" s="661" t="str">
        <f>$AD$98</f>
        <v>7_ATP</v>
      </c>
      <c r="AE218" s="304">
        <f t="shared" si="222"/>
        <v>0</v>
      </c>
      <c r="AF218" s="662">
        <f>AF101</f>
        <v>0</v>
      </c>
      <c r="AG218" s="638">
        <f t="shared" ref="AG218:CR218" si="233">AG101</f>
        <v>0</v>
      </c>
      <c r="AH218" s="638">
        <f t="shared" si="233"/>
        <v>0</v>
      </c>
      <c r="AI218" s="638">
        <f t="shared" si="233"/>
        <v>0</v>
      </c>
      <c r="AJ218" s="638">
        <f t="shared" si="233"/>
        <v>0</v>
      </c>
      <c r="AK218" s="638">
        <f t="shared" si="233"/>
        <v>0</v>
      </c>
      <c r="AL218" s="638">
        <f t="shared" si="233"/>
        <v>0</v>
      </c>
      <c r="AM218" s="638">
        <f t="shared" si="233"/>
        <v>0</v>
      </c>
      <c r="AN218" s="638">
        <f t="shared" si="233"/>
        <v>0</v>
      </c>
      <c r="AO218" s="638">
        <f t="shared" si="233"/>
        <v>0</v>
      </c>
      <c r="AP218" s="638">
        <f t="shared" si="233"/>
        <v>0</v>
      </c>
      <c r="AQ218" s="638">
        <f t="shared" si="233"/>
        <v>0</v>
      </c>
      <c r="AR218" s="638">
        <f t="shared" si="233"/>
        <v>0</v>
      </c>
      <c r="AS218" s="638">
        <f t="shared" si="233"/>
        <v>0</v>
      </c>
      <c r="AT218" s="638">
        <f t="shared" si="233"/>
        <v>0</v>
      </c>
      <c r="AU218" s="638">
        <f t="shared" si="233"/>
        <v>0</v>
      </c>
      <c r="AV218" s="638">
        <f t="shared" si="233"/>
        <v>0</v>
      </c>
      <c r="AW218" s="638">
        <f t="shared" si="233"/>
        <v>0</v>
      </c>
      <c r="AX218" s="638">
        <f t="shared" si="233"/>
        <v>0</v>
      </c>
      <c r="AY218" s="638">
        <f t="shared" si="233"/>
        <v>0</v>
      </c>
      <c r="AZ218" s="638">
        <f t="shared" si="233"/>
        <v>0</v>
      </c>
      <c r="BA218" s="638">
        <f t="shared" si="233"/>
        <v>0</v>
      </c>
      <c r="BB218" s="638">
        <f t="shared" si="233"/>
        <v>0</v>
      </c>
      <c r="BC218" s="638">
        <f t="shared" si="233"/>
        <v>0</v>
      </c>
      <c r="BD218" s="638">
        <f t="shared" si="233"/>
        <v>0</v>
      </c>
      <c r="BE218" s="638">
        <f t="shared" si="233"/>
        <v>0</v>
      </c>
      <c r="BF218" s="638">
        <f t="shared" si="233"/>
        <v>0</v>
      </c>
      <c r="BG218" s="638">
        <f t="shared" si="233"/>
        <v>0</v>
      </c>
      <c r="BH218" s="638">
        <f t="shared" si="233"/>
        <v>0</v>
      </c>
      <c r="BI218" s="638">
        <f t="shared" si="233"/>
        <v>0</v>
      </c>
      <c r="BJ218" s="638">
        <f t="shared" si="233"/>
        <v>0</v>
      </c>
      <c r="BK218" s="638">
        <f t="shared" si="233"/>
        <v>0</v>
      </c>
      <c r="BL218" s="638">
        <f t="shared" si="233"/>
        <v>0</v>
      </c>
      <c r="BM218" s="638">
        <f t="shared" si="233"/>
        <v>0</v>
      </c>
      <c r="BN218" s="638">
        <f t="shared" si="233"/>
        <v>0</v>
      </c>
      <c r="BO218" s="638">
        <f t="shared" si="233"/>
        <v>0</v>
      </c>
      <c r="BP218" s="638">
        <f t="shared" si="233"/>
        <v>0</v>
      </c>
      <c r="BQ218" s="638">
        <f t="shared" si="233"/>
        <v>0</v>
      </c>
      <c r="BR218" s="638">
        <f t="shared" si="233"/>
        <v>0</v>
      </c>
      <c r="BS218" s="638">
        <f t="shared" si="233"/>
        <v>0</v>
      </c>
      <c r="BT218" s="638">
        <f t="shared" si="233"/>
        <v>0</v>
      </c>
      <c r="BU218" s="638">
        <f t="shared" si="233"/>
        <v>0</v>
      </c>
      <c r="BV218" s="638">
        <f t="shared" si="233"/>
        <v>0</v>
      </c>
      <c r="BW218" s="638">
        <f t="shared" si="233"/>
        <v>0</v>
      </c>
      <c r="BX218" s="638">
        <f t="shared" si="233"/>
        <v>0</v>
      </c>
      <c r="BY218" s="638">
        <f t="shared" si="233"/>
        <v>0</v>
      </c>
      <c r="BZ218" s="638">
        <f t="shared" si="233"/>
        <v>0</v>
      </c>
      <c r="CA218" s="638">
        <f t="shared" si="233"/>
        <v>0</v>
      </c>
      <c r="CB218" s="638">
        <f t="shared" si="233"/>
        <v>0</v>
      </c>
      <c r="CC218" s="638">
        <f t="shared" si="233"/>
        <v>0</v>
      </c>
      <c r="CD218" s="638">
        <f t="shared" si="233"/>
        <v>0</v>
      </c>
      <c r="CE218" s="638">
        <f t="shared" si="233"/>
        <v>0</v>
      </c>
      <c r="CF218" s="638">
        <f t="shared" si="233"/>
        <v>0</v>
      </c>
      <c r="CG218" s="638">
        <f t="shared" si="233"/>
        <v>0</v>
      </c>
      <c r="CH218" s="638">
        <f t="shared" si="233"/>
        <v>0</v>
      </c>
      <c r="CI218" s="638">
        <f t="shared" si="233"/>
        <v>0</v>
      </c>
      <c r="CJ218" s="638">
        <f t="shared" si="233"/>
        <v>0</v>
      </c>
      <c r="CK218" s="638">
        <f t="shared" si="233"/>
        <v>0</v>
      </c>
      <c r="CL218" s="638">
        <f t="shared" si="233"/>
        <v>0</v>
      </c>
      <c r="CM218" s="638">
        <f t="shared" si="233"/>
        <v>0</v>
      </c>
      <c r="CN218" s="638">
        <f t="shared" si="233"/>
        <v>0</v>
      </c>
      <c r="CO218" s="638">
        <f t="shared" si="233"/>
        <v>0</v>
      </c>
      <c r="CP218" s="638">
        <f t="shared" si="233"/>
        <v>0</v>
      </c>
      <c r="CQ218" s="638">
        <f t="shared" si="233"/>
        <v>0</v>
      </c>
      <c r="CR218" s="638">
        <f t="shared" si="233"/>
        <v>0</v>
      </c>
      <c r="CS218" s="638">
        <f t="shared" ref="CS218:EX218" si="234">CS101</f>
        <v>0</v>
      </c>
      <c r="CT218" s="638">
        <f t="shared" si="234"/>
        <v>0</v>
      </c>
      <c r="CU218" s="638">
        <f t="shared" si="234"/>
        <v>0</v>
      </c>
      <c r="CV218" s="638">
        <f t="shared" si="234"/>
        <v>0</v>
      </c>
      <c r="CW218" s="638">
        <f t="shared" si="234"/>
        <v>0</v>
      </c>
      <c r="CX218" s="638">
        <f t="shared" si="234"/>
        <v>0</v>
      </c>
      <c r="CY218" s="638">
        <f t="shared" si="234"/>
        <v>0</v>
      </c>
      <c r="CZ218" s="638">
        <f t="shared" si="234"/>
        <v>0</v>
      </c>
      <c r="DA218" s="638">
        <f t="shared" si="234"/>
        <v>0</v>
      </c>
      <c r="DB218" s="638">
        <f t="shared" si="234"/>
        <v>0</v>
      </c>
      <c r="DC218" s="638">
        <f t="shared" si="234"/>
        <v>0</v>
      </c>
      <c r="DD218" s="638">
        <f t="shared" si="234"/>
        <v>0</v>
      </c>
      <c r="DE218" s="638">
        <f t="shared" si="234"/>
        <v>0</v>
      </c>
      <c r="DF218" s="638">
        <f t="shared" si="234"/>
        <v>0</v>
      </c>
      <c r="DG218" s="638">
        <f t="shared" si="234"/>
        <v>0</v>
      </c>
      <c r="DH218" s="638">
        <f t="shared" si="234"/>
        <v>0</v>
      </c>
      <c r="DI218" s="638">
        <f t="shared" si="234"/>
        <v>0</v>
      </c>
      <c r="DJ218" s="638">
        <f t="shared" si="234"/>
        <v>0</v>
      </c>
      <c r="DK218" s="638">
        <f t="shared" si="234"/>
        <v>0</v>
      </c>
      <c r="DL218" s="638">
        <f t="shared" si="234"/>
        <v>0</v>
      </c>
      <c r="DM218" s="638">
        <f t="shared" si="234"/>
        <v>0</v>
      </c>
      <c r="DN218" s="638">
        <f t="shared" si="234"/>
        <v>0</v>
      </c>
      <c r="DO218" s="638">
        <f t="shared" si="234"/>
        <v>0</v>
      </c>
      <c r="DP218" s="638">
        <f t="shared" si="234"/>
        <v>0</v>
      </c>
      <c r="DQ218" s="638">
        <f t="shared" si="234"/>
        <v>0</v>
      </c>
      <c r="DR218" s="638">
        <f t="shared" si="234"/>
        <v>0</v>
      </c>
      <c r="DS218" s="638">
        <f t="shared" si="234"/>
        <v>0</v>
      </c>
      <c r="DT218" s="638">
        <f t="shared" si="234"/>
        <v>0</v>
      </c>
      <c r="DU218" s="638">
        <f t="shared" si="234"/>
        <v>0</v>
      </c>
      <c r="DV218" s="638">
        <f t="shared" si="234"/>
        <v>0</v>
      </c>
      <c r="DW218" s="638">
        <f t="shared" si="234"/>
        <v>0</v>
      </c>
      <c r="DX218" s="638">
        <f t="shared" si="234"/>
        <v>0</v>
      </c>
      <c r="DY218" s="638">
        <f t="shared" si="234"/>
        <v>0</v>
      </c>
      <c r="DZ218" s="638">
        <f t="shared" si="234"/>
        <v>0</v>
      </c>
      <c r="EA218" s="638">
        <f t="shared" si="234"/>
        <v>0</v>
      </c>
      <c r="EB218" s="638">
        <f t="shared" si="234"/>
        <v>0</v>
      </c>
      <c r="EC218" s="638">
        <f t="shared" si="234"/>
        <v>0</v>
      </c>
      <c r="ED218" s="638">
        <f t="shared" si="234"/>
        <v>0</v>
      </c>
      <c r="EE218" s="638">
        <f t="shared" si="234"/>
        <v>0</v>
      </c>
      <c r="EF218" s="638">
        <f t="shared" si="234"/>
        <v>0</v>
      </c>
      <c r="EG218" s="638">
        <f t="shared" si="234"/>
        <v>0</v>
      </c>
      <c r="EH218" s="638">
        <f t="shared" si="234"/>
        <v>0</v>
      </c>
      <c r="EI218" s="638">
        <f t="shared" si="234"/>
        <v>0</v>
      </c>
      <c r="EJ218" s="638">
        <f t="shared" si="234"/>
        <v>0</v>
      </c>
      <c r="EK218" s="638">
        <f t="shared" si="234"/>
        <v>0</v>
      </c>
      <c r="EL218" s="638">
        <f t="shared" si="234"/>
        <v>0</v>
      </c>
      <c r="EM218" s="638">
        <f t="shared" si="234"/>
        <v>0</v>
      </c>
      <c r="EN218" s="638">
        <f t="shared" si="234"/>
        <v>0</v>
      </c>
      <c r="EO218" s="638">
        <f t="shared" si="234"/>
        <v>0</v>
      </c>
      <c r="EP218" s="638">
        <f t="shared" si="234"/>
        <v>0</v>
      </c>
      <c r="EQ218" s="638">
        <f t="shared" si="234"/>
        <v>0</v>
      </c>
      <c r="ER218" s="638">
        <f t="shared" si="234"/>
        <v>0</v>
      </c>
      <c r="ES218" s="638">
        <f t="shared" si="234"/>
        <v>0</v>
      </c>
      <c r="ET218" s="638">
        <f t="shared" si="234"/>
        <v>0</v>
      </c>
      <c r="EU218" s="638">
        <f t="shared" si="234"/>
        <v>0</v>
      </c>
      <c r="EV218" s="638">
        <f t="shared" si="234"/>
        <v>0</v>
      </c>
      <c r="EW218" s="638">
        <f t="shared" si="234"/>
        <v>0</v>
      </c>
      <c r="EX218" s="639">
        <f t="shared" si="234"/>
        <v>0</v>
      </c>
      <c r="EY218" s="612"/>
      <c r="FB218" s="612"/>
    </row>
    <row r="219" spans="1:158" s="86" customFormat="1" hidden="1" outlineLevel="2">
      <c r="A219" s="654"/>
      <c r="B219" s="654"/>
      <c r="C219" s="655" t="str">
        <f>$A$110</f>
        <v>ID Checking</v>
      </c>
      <c r="D219" s="654"/>
      <c r="E219" s="654"/>
      <c r="F219" s="654"/>
      <c r="G219" s="654"/>
      <c r="H219" s="654"/>
      <c r="I219" s="654"/>
      <c r="J219" s="654"/>
      <c r="K219" s="654"/>
      <c r="L219" s="654"/>
      <c r="M219" s="654"/>
      <c r="N219" s="654"/>
      <c r="O219" s="654"/>
      <c r="P219" s="654"/>
      <c r="Q219" s="654"/>
      <c r="R219" s="654"/>
      <c r="S219" s="654"/>
      <c r="T219" s="654"/>
      <c r="U219" s="654"/>
      <c r="V219" s="654"/>
      <c r="W219" s="654"/>
      <c r="X219" s="654"/>
      <c r="Y219" s="654"/>
      <c r="Z219" s="654"/>
      <c r="AA219" s="654"/>
      <c r="AB219" s="654"/>
      <c r="AC219" s="654"/>
      <c r="AD219" s="661" t="str">
        <f>$AD$110</f>
        <v>8_ATP</v>
      </c>
      <c r="AE219" s="304">
        <f t="shared" si="222"/>
        <v>0</v>
      </c>
      <c r="AF219" s="662">
        <f>AF113</f>
        <v>0</v>
      </c>
      <c r="AG219" s="638">
        <f t="shared" ref="AG219:CR219" si="235">AG113</f>
        <v>0</v>
      </c>
      <c r="AH219" s="638">
        <f t="shared" si="235"/>
        <v>0</v>
      </c>
      <c r="AI219" s="638">
        <f t="shared" si="235"/>
        <v>0</v>
      </c>
      <c r="AJ219" s="638">
        <f t="shared" si="235"/>
        <v>0</v>
      </c>
      <c r="AK219" s="638">
        <f t="shared" si="235"/>
        <v>0</v>
      </c>
      <c r="AL219" s="638">
        <f t="shared" si="235"/>
        <v>0</v>
      </c>
      <c r="AM219" s="638">
        <f t="shared" si="235"/>
        <v>0</v>
      </c>
      <c r="AN219" s="638">
        <f t="shared" si="235"/>
        <v>0</v>
      </c>
      <c r="AO219" s="638">
        <f t="shared" si="235"/>
        <v>0</v>
      </c>
      <c r="AP219" s="638">
        <f t="shared" si="235"/>
        <v>0</v>
      </c>
      <c r="AQ219" s="638">
        <f t="shared" si="235"/>
        <v>0</v>
      </c>
      <c r="AR219" s="638">
        <f t="shared" si="235"/>
        <v>0</v>
      </c>
      <c r="AS219" s="638">
        <f t="shared" si="235"/>
        <v>0</v>
      </c>
      <c r="AT219" s="638">
        <f t="shared" si="235"/>
        <v>0</v>
      </c>
      <c r="AU219" s="638">
        <f t="shared" si="235"/>
        <v>0</v>
      </c>
      <c r="AV219" s="638">
        <f t="shared" si="235"/>
        <v>0</v>
      </c>
      <c r="AW219" s="638">
        <f t="shared" si="235"/>
        <v>0</v>
      </c>
      <c r="AX219" s="638">
        <f t="shared" si="235"/>
        <v>0</v>
      </c>
      <c r="AY219" s="638">
        <f t="shared" si="235"/>
        <v>0</v>
      </c>
      <c r="AZ219" s="638">
        <f t="shared" si="235"/>
        <v>0</v>
      </c>
      <c r="BA219" s="638">
        <f t="shared" si="235"/>
        <v>0</v>
      </c>
      <c r="BB219" s="638">
        <f t="shared" si="235"/>
        <v>0</v>
      </c>
      <c r="BC219" s="638">
        <f t="shared" si="235"/>
        <v>0</v>
      </c>
      <c r="BD219" s="638">
        <f t="shared" si="235"/>
        <v>0</v>
      </c>
      <c r="BE219" s="638">
        <f t="shared" si="235"/>
        <v>0</v>
      </c>
      <c r="BF219" s="638">
        <f t="shared" si="235"/>
        <v>0</v>
      </c>
      <c r="BG219" s="638">
        <f t="shared" si="235"/>
        <v>0</v>
      </c>
      <c r="BH219" s="638">
        <f t="shared" si="235"/>
        <v>0</v>
      </c>
      <c r="BI219" s="638">
        <f t="shared" si="235"/>
        <v>0</v>
      </c>
      <c r="BJ219" s="638">
        <f t="shared" si="235"/>
        <v>0</v>
      </c>
      <c r="BK219" s="638">
        <f t="shared" si="235"/>
        <v>0</v>
      </c>
      <c r="BL219" s="638">
        <f t="shared" si="235"/>
        <v>0</v>
      </c>
      <c r="BM219" s="638">
        <f t="shared" si="235"/>
        <v>0</v>
      </c>
      <c r="BN219" s="638">
        <f t="shared" si="235"/>
        <v>0</v>
      </c>
      <c r="BO219" s="638">
        <f t="shared" si="235"/>
        <v>0</v>
      </c>
      <c r="BP219" s="638">
        <f t="shared" si="235"/>
        <v>0</v>
      </c>
      <c r="BQ219" s="638">
        <f t="shared" si="235"/>
        <v>0</v>
      </c>
      <c r="BR219" s="638">
        <f t="shared" si="235"/>
        <v>0</v>
      </c>
      <c r="BS219" s="638">
        <f t="shared" si="235"/>
        <v>0</v>
      </c>
      <c r="BT219" s="638">
        <f t="shared" si="235"/>
        <v>0</v>
      </c>
      <c r="BU219" s="638">
        <f t="shared" si="235"/>
        <v>0</v>
      </c>
      <c r="BV219" s="638">
        <f t="shared" si="235"/>
        <v>0</v>
      </c>
      <c r="BW219" s="638">
        <f t="shared" si="235"/>
        <v>0</v>
      </c>
      <c r="BX219" s="638">
        <f t="shared" si="235"/>
        <v>0</v>
      </c>
      <c r="BY219" s="638">
        <f t="shared" si="235"/>
        <v>0</v>
      </c>
      <c r="BZ219" s="638">
        <f t="shared" si="235"/>
        <v>0</v>
      </c>
      <c r="CA219" s="638">
        <f t="shared" si="235"/>
        <v>0</v>
      </c>
      <c r="CB219" s="638">
        <f t="shared" si="235"/>
        <v>0</v>
      </c>
      <c r="CC219" s="638">
        <f t="shared" si="235"/>
        <v>0</v>
      </c>
      <c r="CD219" s="638">
        <f t="shared" si="235"/>
        <v>0</v>
      </c>
      <c r="CE219" s="638">
        <f t="shared" si="235"/>
        <v>0</v>
      </c>
      <c r="CF219" s="638">
        <f t="shared" si="235"/>
        <v>0</v>
      </c>
      <c r="CG219" s="638">
        <f t="shared" si="235"/>
        <v>0</v>
      </c>
      <c r="CH219" s="638">
        <f t="shared" si="235"/>
        <v>0</v>
      </c>
      <c r="CI219" s="638">
        <f t="shared" si="235"/>
        <v>0</v>
      </c>
      <c r="CJ219" s="638">
        <f t="shared" si="235"/>
        <v>0</v>
      </c>
      <c r="CK219" s="638">
        <f t="shared" si="235"/>
        <v>0</v>
      </c>
      <c r="CL219" s="638">
        <f t="shared" si="235"/>
        <v>0</v>
      </c>
      <c r="CM219" s="638">
        <f t="shared" si="235"/>
        <v>0</v>
      </c>
      <c r="CN219" s="638">
        <f t="shared" si="235"/>
        <v>0</v>
      </c>
      <c r="CO219" s="638">
        <f t="shared" si="235"/>
        <v>0</v>
      </c>
      <c r="CP219" s="638">
        <f t="shared" si="235"/>
        <v>0</v>
      </c>
      <c r="CQ219" s="638">
        <f t="shared" si="235"/>
        <v>0</v>
      </c>
      <c r="CR219" s="638">
        <f t="shared" si="235"/>
        <v>0</v>
      </c>
      <c r="CS219" s="638">
        <f t="shared" ref="CS219:EX219" si="236">CS113</f>
        <v>0</v>
      </c>
      <c r="CT219" s="638">
        <f t="shared" si="236"/>
        <v>0</v>
      </c>
      <c r="CU219" s="638">
        <f t="shared" si="236"/>
        <v>0</v>
      </c>
      <c r="CV219" s="638">
        <f t="shared" si="236"/>
        <v>0</v>
      </c>
      <c r="CW219" s="638">
        <f t="shared" si="236"/>
        <v>0</v>
      </c>
      <c r="CX219" s="638">
        <f t="shared" si="236"/>
        <v>0</v>
      </c>
      <c r="CY219" s="638">
        <f t="shared" si="236"/>
        <v>0</v>
      </c>
      <c r="CZ219" s="638">
        <f t="shared" si="236"/>
        <v>0</v>
      </c>
      <c r="DA219" s="638">
        <f t="shared" si="236"/>
        <v>0</v>
      </c>
      <c r="DB219" s="638">
        <f t="shared" si="236"/>
        <v>0</v>
      </c>
      <c r="DC219" s="638">
        <f t="shared" si="236"/>
        <v>0</v>
      </c>
      <c r="DD219" s="638">
        <f t="shared" si="236"/>
        <v>0</v>
      </c>
      <c r="DE219" s="638">
        <f t="shared" si="236"/>
        <v>0</v>
      </c>
      <c r="DF219" s="638">
        <f t="shared" si="236"/>
        <v>0</v>
      </c>
      <c r="DG219" s="638">
        <f t="shared" si="236"/>
        <v>0</v>
      </c>
      <c r="DH219" s="638">
        <f t="shared" si="236"/>
        <v>0</v>
      </c>
      <c r="DI219" s="638">
        <f t="shared" si="236"/>
        <v>0</v>
      </c>
      <c r="DJ219" s="638">
        <f t="shared" si="236"/>
        <v>0</v>
      </c>
      <c r="DK219" s="638">
        <f t="shared" si="236"/>
        <v>0</v>
      </c>
      <c r="DL219" s="638">
        <f t="shared" si="236"/>
        <v>0</v>
      </c>
      <c r="DM219" s="638">
        <f t="shared" si="236"/>
        <v>0</v>
      </c>
      <c r="DN219" s="638">
        <f t="shared" si="236"/>
        <v>0</v>
      </c>
      <c r="DO219" s="638">
        <f t="shared" si="236"/>
        <v>0</v>
      </c>
      <c r="DP219" s="638">
        <f t="shared" si="236"/>
        <v>0</v>
      </c>
      <c r="DQ219" s="638">
        <f t="shared" si="236"/>
        <v>0</v>
      </c>
      <c r="DR219" s="638">
        <f t="shared" si="236"/>
        <v>0</v>
      </c>
      <c r="DS219" s="638">
        <f t="shared" si="236"/>
        <v>0</v>
      </c>
      <c r="DT219" s="638">
        <f t="shared" si="236"/>
        <v>0</v>
      </c>
      <c r="DU219" s="638">
        <f t="shared" si="236"/>
        <v>0</v>
      </c>
      <c r="DV219" s="638">
        <f t="shared" si="236"/>
        <v>0</v>
      </c>
      <c r="DW219" s="638">
        <f t="shared" si="236"/>
        <v>0</v>
      </c>
      <c r="DX219" s="638">
        <f t="shared" si="236"/>
        <v>0</v>
      </c>
      <c r="DY219" s="638">
        <f t="shared" si="236"/>
        <v>0</v>
      </c>
      <c r="DZ219" s="638">
        <f t="shared" si="236"/>
        <v>0</v>
      </c>
      <c r="EA219" s="638">
        <f t="shared" si="236"/>
        <v>0</v>
      </c>
      <c r="EB219" s="638">
        <f t="shared" si="236"/>
        <v>0</v>
      </c>
      <c r="EC219" s="638">
        <f t="shared" si="236"/>
        <v>0</v>
      </c>
      <c r="ED219" s="638">
        <f t="shared" si="236"/>
        <v>0</v>
      </c>
      <c r="EE219" s="638">
        <f t="shared" si="236"/>
        <v>0</v>
      </c>
      <c r="EF219" s="638">
        <f t="shared" si="236"/>
        <v>0</v>
      </c>
      <c r="EG219" s="638">
        <f t="shared" si="236"/>
        <v>0</v>
      </c>
      <c r="EH219" s="638">
        <f t="shared" si="236"/>
        <v>0</v>
      </c>
      <c r="EI219" s="638">
        <f t="shared" si="236"/>
        <v>0</v>
      </c>
      <c r="EJ219" s="638">
        <f t="shared" si="236"/>
        <v>0</v>
      </c>
      <c r="EK219" s="638">
        <f t="shared" si="236"/>
        <v>0</v>
      </c>
      <c r="EL219" s="638">
        <f t="shared" si="236"/>
        <v>0</v>
      </c>
      <c r="EM219" s="638">
        <f t="shared" si="236"/>
        <v>0</v>
      </c>
      <c r="EN219" s="638">
        <f t="shared" si="236"/>
        <v>0</v>
      </c>
      <c r="EO219" s="638">
        <f t="shared" si="236"/>
        <v>0</v>
      </c>
      <c r="EP219" s="638">
        <f t="shared" si="236"/>
        <v>0</v>
      </c>
      <c r="EQ219" s="638">
        <f t="shared" si="236"/>
        <v>0</v>
      </c>
      <c r="ER219" s="638">
        <f t="shared" si="236"/>
        <v>0</v>
      </c>
      <c r="ES219" s="638">
        <f t="shared" si="236"/>
        <v>0</v>
      </c>
      <c r="ET219" s="638">
        <f t="shared" si="236"/>
        <v>0</v>
      </c>
      <c r="EU219" s="638">
        <f t="shared" si="236"/>
        <v>0</v>
      </c>
      <c r="EV219" s="638">
        <f t="shared" si="236"/>
        <v>0</v>
      </c>
      <c r="EW219" s="638">
        <f t="shared" si="236"/>
        <v>0</v>
      </c>
      <c r="EX219" s="639">
        <f t="shared" si="236"/>
        <v>0</v>
      </c>
      <c r="EY219" s="612"/>
      <c r="FB219" s="612"/>
    </row>
    <row r="220" spans="1:158" s="86" customFormat="1" hidden="1" outlineLevel="2">
      <c r="A220" s="654"/>
      <c r="B220" s="654"/>
      <c r="C220" s="655" t="str">
        <f>$A$122</f>
        <v>ITO</v>
      </c>
      <c r="D220" s="654"/>
      <c r="E220" s="654"/>
      <c r="F220" s="654"/>
      <c r="G220" s="654"/>
      <c r="H220" s="654"/>
      <c r="I220" s="654"/>
      <c r="J220" s="654"/>
      <c r="K220" s="654"/>
      <c r="L220" s="654"/>
      <c r="M220" s="654"/>
      <c r="N220" s="654"/>
      <c r="O220" s="654"/>
      <c r="P220" s="654"/>
      <c r="Q220" s="654"/>
      <c r="R220" s="654"/>
      <c r="S220" s="654"/>
      <c r="T220" s="654"/>
      <c r="U220" s="654"/>
      <c r="V220" s="654"/>
      <c r="W220" s="654"/>
      <c r="X220" s="654"/>
      <c r="Y220" s="654"/>
      <c r="Z220" s="654"/>
      <c r="AA220" s="654"/>
      <c r="AB220" s="654"/>
      <c r="AC220" s="654"/>
      <c r="AD220" s="661" t="str">
        <f>$AD$122</f>
        <v>9_ATP</v>
      </c>
      <c r="AE220" s="304">
        <f t="shared" si="222"/>
        <v>0</v>
      </c>
      <c r="AF220" s="662">
        <f>AF125</f>
        <v>0</v>
      </c>
      <c r="AG220" s="638">
        <f t="shared" ref="AG220:CR220" si="237">AG125</f>
        <v>0</v>
      </c>
      <c r="AH220" s="638">
        <f t="shared" si="237"/>
        <v>0</v>
      </c>
      <c r="AI220" s="638">
        <f t="shared" si="237"/>
        <v>0</v>
      </c>
      <c r="AJ220" s="638">
        <f t="shared" si="237"/>
        <v>0</v>
      </c>
      <c r="AK220" s="638">
        <f t="shared" si="237"/>
        <v>0</v>
      </c>
      <c r="AL220" s="638">
        <f t="shared" si="237"/>
        <v>0</v>
      </c>
      <c r="AM220" s="638">
        <f t="shared" si="237"/>
        <v>0</v>
      </c>
      <c r="AN220" s="638">
        <f t="shared" si="237"/>
        <v>0</v>
      </c>
      <c r="AO220" s="638">
        <f t="shared" si="237"/>
        <v>0</v>
      </c>
      <c r="AP220" s="638">
        <f t="shared" si="237"/>
        <v>0</v>
      </c>
      <c r="AQ220" s="638">
        <f t="shared" si="237"/>
        <v>0</v>
      </c>
      <c r="AR220" s="638">
        <f t="shared" si="237"/>
        <v>0</v>
      </c>
      <c r="AS220" s="638">
        <f t="shared" si="237"/>
        <v>0</v>
      </c>
      <c r="AT220" s="638">
        <f t="shared" si="237"/>
        <v>0</v>
      </c>
      <c r="AU220" s="638">
        <f t="shared" si="237"/>
        <v>0</v>
      </c>
      <c r="AV220" s="638">
        <f t="shared" si="237"/>
        <v>0</v>
      </c>
      <c r="AW220" s="638">
        <f t="shared" si="237"/>
        <v>0</v>
      </c>
      <c r="AX220" s="638">
        <f t="shared" si="237"/>
        <v>0</v>
      </c>
      <c r="AY220" s="638">
        <f t="shared" si="237"/>
        <v>0</v>
      </c>
      <c r="AZ220" s="638">
        <f t="shared" si="237"/>
        <v>0</v>
      </c>
      <c r="BA220" s="638">
        <f t="shared" si="237"/>
        <v>0</v>
      </c>
      <c r="BB220" s="638">
        <f t="shared" si="237"/>
        <v>0</v>
      </c>
      <c r="BC220" s="638">
        <f t="shared" si="237"/>
        <v>0</v>
      </c>
      <c r="BD220" s="638">
        <f t="shared" si="237"/>
        <v>0</v>
      </c>
      <c r="BE220" s="638">
        <f t="shared" si="237"/>
        <v>0</v>
      </c>
      <c r="BF220" s="638">
        <f t="shared" si="237"/>
        <v>0</v>
      </c>
      <c r="BG220" s="638">
        <f t="shared" si="237"/>
        <v>0</v>
      </c>
      <c r="BH220" s="638">
        <f t="shared" si="237"/>
        <v>0</v>
      </c>
      <c r="BI220" s="638">
        <f t="shared" si="237"/>
        <v>0</v>
      </c>
      <c r="BJ220" s="638">
        <f t="shared" si="237"/>
        <v>0</v>
      </c>
      <c r="BK220" s="638">
        <f t="shared" si="237"/>
        <v>0</v>
      </c>
      <c r="BL220" s="638">
        <f t="shared" si="237"/>
        <v>0</v>
      </c>
      <c r="BM220" s="638">
        <f t="shared" si="237"/>
        <v>0</v>
      </c>
      <c r="BN220" s="638">
        <f t="shared" si="237"/>
        <v>0</v>
      </c>
      <c r="BO220" s="638">
        <f t="shared" si="237"/>
        <v>0</v>
      </c>
      <c r="BP220" s="638">
        <f t="shared" si="237"/>
        <v>0</v>
      </c>
      <c r="BQ220" s="638">
        <f t="shared" si="237"/>
        <v>0</v>
      </c>
      <c r="BR220" s="638">
        <f t="shared" si="237"/>
        <v>0</v>
      </c>
      <c r="BS220" s="638">
        <f t="shared" si="237"/>
        <v>0</v>
      </c>
      <c r="BT220" s="638">
        <f t="shared" si="237"/>
        <v>0</v>
      </c>
      <c r="BU220" s="638">
        <f t="shared" si="237"/>
        <v>0</v>
      </c>
      <c r="BV220" s="638">
        <f t="shared" si="237"/>
        <v>0</v>
      </c>
      <c r="BW220" s="638">
        <f t="shared" si="237"/>
        <v>0</v>
      </c>
      <c r="BX220" s="638">
        <f t="shared" si="237"/>
        <v>0</v>
      </c>
      <c r="BY220" s="638">
        <f t="shared" si="237"/>
        <v>0</v>
      </c>
      <c r="BZ220" s="638">
        <f t="shared" si="237"/>
        <v>0</v>
      </c>
      <c r="CA220" s="638">
        <f t="shared" si="237"/>
        <v>0</v>
      </c>
      <c r="CB220" s="638">
        <f t="shared" si="237"/>
        <v>0</v>
      </c>
      <c r="CC220" s="638">
        <f t="shared" si="237"/>
        <v>0</v>
      </c>
      <c r="CD220" s="638">
        <f t="shared" si="237"/>
        <v>0</v>
      </c>
      <c r="CE220" s="638">
        <f t="shared" si="237"/>
        <v>0</v>
      </c>
      <c r="CF220" s="638">
        <f t="shared" si="237"/>
        <v>0</v>
      </c>
      <c r="CG220" s="638">
        <f t="shared" si="237"/>
        <v>0</v>
      </c>
      <c r="CH220" s="638">
        <f t="shared" si="237"/>
        <v>0</v>
      </c>
      <c r="CI220" s="638">
        <f t="shared" si="237"/>
        <v>0</v>
      </c>
      <c r="CJ220" s="638">
        <f t="shared" si="237"/>
        <v>0</v>
      </c>
      <c r="CK220" s="638">
        <f t="shared" si="237"/>
        <v>0</v>
      </c>
      <c r="CL220" s="638">
        <f t="shared" si="237"/>
        <v>0</v>
      </c>
      <c r="CM220" s="638">
        <f t="shared" si="237"/>
        <v>0</v>
      </c>
      <c r="CN220" s="638">
        <f t="shared" si="237"/>
        <v>0</v>
      </c>
      <c r="CO220" s="638">
        <f t="shared" si="237"/>
        <v>0</v>
      </c>
      <c r="CP220" s="638">
        <f t="shared" si="237"/>
        <v>0</v>
      </c>
      <c r="CQ220" s="638">
        <f t="shared" si="237"/>
        <v>0</v>
      </c>
      <c r="CR220" s="638">
        <f t="shared" si="237"/>
        <v>0</v>
      </c>
      <c r="CS220" s="638">
        <f t="shared" ref="CS220:EX220" si="238">CS125</f>
        <v>0</v>
      </c>
      <c r="CT220" s="638">
        <f t="shared" si="238"/>
        <v>0</v>
      </c>
      <c r="CU220" s="638">
        <f t="shared" si="238"/>
        <v>0</v>
      </c>
      <c r="CV220" s="638">
        <f t="shared" si="238"/>
        <v>0</v>
      </c>
      <c r="CW220" s="638">
        <f t="shared" si="238"/>
        <v>0</v>
      </c>
      <c r="CX220" s="638">
        <f t="shared" si="238"/>
        <v>0</v>
      </c>
      <c r="CY220" s="638">
        <f t="shared" si="238"/>
        <v>0</v>
      </c>
      <c r="CZ220" s="638">
        <f t="shared" si="238"/>
        <v>0</v>
      </c>
      <c r="DA220" s="638">
        <f t="shared" si="238"/>
        <v>0</v>
      </c>
      <c r="DB220" s="638">
        <f t="shared" si="238"/>
        <v>0</v>
      </c>
      <c r="DC220" s="638">
        <f t="shared" si="238"/>
        <v>0</v>
      </c>
      <c r="DD220" s="638">
        <f t="shared" si="238"/>
        <v>0</v>
      </c>
      <c r="DE220" s="638">
        <f t="shared" si="238"/>
        <v>0</v>
      </c>
      <c r="DF220" s="638">
        <f t="shared" si="238"/>
        <v>0</v>
      </c>
      <c r="DG220" s="638">
        <f t="shared" si="238"/>
        <v>0</v>
      </c>
      <c r="DH220" s="638">
        <f t="shared" si="238"/>
        <v>0</v>
      </c>
      <c r="DI220" s="638">
        <f t="shared" si="238"/>
        <v>0</v>
      </c>
      <c r="DJ220" s="638">
        <f t="shared" si="238"/>
        <v>0</v>
      </c>
      <c r="DK220" s="638">
        <f t="shared" si="238"/>
        <v>0</v>
      </c>
      <c r="DL220" s="638">
        <f t="shared" si="238"/>
        <v>0</v>
      </c>
      <c r="DM220" s="638">
        <f t="shared" si="238"/>
        <v>0</v>
      </c>
      <c r="DN220" s="638">
        <f t="shared" si="238"/>
        <v>0</v>
      </c>
      <c r="DO220" s="638">
        <f t="shared" si="238"/>
        <v>0</v>
      </c>
      <c r="DP220" s="638">
        <f t="shared" si="238"/>
        <v>0</v>
      </c>
      <c r="DQ220" s="638">
        <f t="shared" si="238"/>
        <v>0</v>
      </c>
      <c r="DR220" s="638">
        <f t="shared" si="238"/>
        <v>0</v>
      </c>
      <c r="DS220" s="638">
        <f t="shared" si="238"/>
        <v>0</v>
      </c>
      <c r="DT220" s="638">
        <f t="shared" si="238"/>
        <v>0</v>
      </c>
      <c r="DU220" s="638">
        <f t="shared" si="238"/>
        <v>0</v>
      </c>
      <c r="DV220" s="638">
        <f t="shared" si="238"/>
        <v>0</v>
      </c>
      <c r="DW220" s="638">
        <f t="shared" si="238"/>
        <v>0</v>
      </c>
      <c r="DX220" s="638">
        <f t="shared" si="238"/>
        <v>0</v>
      </c>
      <c r="DY220" s="638">
        <f t="shared" si="238"/>
        <v>0</v>
      </c>
      <c r="DZ220" s="638">
        <f t="shared" si="238"/>
        <v>0</v>
      </c>
      <c r="EA220" s="638">
        <f t="shared" si="238"/>
        <v>0</v>
      </c>
      <c r="EB220" s="638">
        <f t="shared" si="238"/>
        <v>0</v>
      </c>
      <c r="EC220" s="638">
        <f t="shared" si="238"/>
        <v>0</v>
      </c>
      <c r="ED220" s="638">
        <f t="shared" si="238"/>
        <v>0</v>
      </c>
      <c r="EE220" s="638">
        <f t="shared" si="238"/>
        <v>0</v>
      </c>
      <c r="EF220" s="638">
        <f t="shared" si="238"/>
        <v>0</v>
      </c>
      <c r="EG220" s="638">
        <f t="shared" si="238"/>
        <v>0</v>
      </c>
      <c r="EH220" s="638">
        <f t="shared" si="238"/>
        <v>0</v>
      </c>
      <c r="EI220" s="638">
        <f t="shared" si="238"/>
        <v>0</v>
      </c>
      <c r="EJ220" s="638">
        <f t="shared" si="238"/>
        <v>0</v>
      </c>
      <c r="EK220" s="638">
        <f t="shared" si="238"/>
        <v>0</v>
      </c>
      <c r="EL220" s="638">
        <f t="shared" si="238"/>
        <v>0</v>
      </c>
      <c r="EM220" s="638">
        <f t="shared" si="238"/>
        <v>0</v>
      </c>
      <c r="EN220" s="638">
        <f t="shared" si="238"/>
        <v>0</v>
      </c>
      <c r="EO220" s="638">
        <f t="shared" si="238"/>
        <v>0</v>
      </c>
      <c r="EP220" s="638">
        <f t="shared" si="238"/>
        <v>0</v>
      </c>
      <c r="EQ220" s="638">
        <f t="shared" si="238"/>
        <v>0</v>
      </c>
      <c r="ER220" s="638">
        <f t="shared" si="238"/>
        <v>0</v>
      </c>
      <c r="ES220" s="638">
        <f t="shared" si="238"/>
        <v>0</v>
      </c>
      <c r="ET220" s="638">
        <f t="shared" si="238"/>
        <v>0</v>
      </c>
      <c r="EU220" s="638">
        <f t="shared" si="238"/>
        <v>0</v>
      </c>
      <c r="EV220" s="638">
        <f t="shared" si="238"/>
        <v>0</v>
      </c>
      <c r="EW220" s="638">
        <f t="shared" si="238"/>
        <v>0</v>
      </c>
      <c r="EX220" s="639">
        <f t="shared" si="238"/>
        <v>0</v>
      </c>
      <c r="EY220" s="612"/>
      <c r="FB220" s="612"/>
    </row>
    <row r="221" spans="1:158" s="86" customFormat="1" hidden="1" outlineLevel="2">
      <c r="A221" s="654"/>
      <c r="B221" s="654"/>
      <c r="C221" s="655" t="str">
        <f>$A$134</f>
        <v>Spare 1</v>
      </c>
      <c r="D221" s="654"/>
      <c r="E221" s="654"/>
      <c r="F221" s="654"/>
      <c r="G221" s="654"/>
      <c r="H221" s="654"/>
      <c r="I221" s="654"/>
      <c r="J221" s="654"/>
      <c r="K221" s="654"/>
      <c r="L221" s="654"/>
      <c r="M221" s="654"/>
      <c r="N221" s="654"/>
      <c r="O221" s="654"/>
      <c r="P221" s="654"/>
      <c r="Q221" s="654"/>
      <c r="R221" s="654"/>
      <c r="S221" s="654"/>
      <c r="T221" s="654"/>
      <c r="U221" s="654"/>
      <c r="V221" s="654"/>
      <c r="W221" s="654"/>
      <c r="X221" s="654"/>
      <c r="Y221" s="654"/>
      <c r="Z221" s="654"/>
      <c r="AA221" s="654"/>
      <c r="AB221" s="654"/>
      <c r="AC221" s="654"/>
      <c r="AD221" s="661" t="str">
        <f>$AD$134</f>
        <v>Sp_1</v>
      </c>
      <c r="AE221" s="304">
        <f t="shared" si="222"/>
        <v>0</v>
      </c>
      <c r="AF221" s="662">
        <f>AF137</f>
        <v>0</v>
      </c>
      <c r="AG221" s="638">
        <f t="shared" ref="AG221:CR221" si="239">AG137</f>
        <v>0</v>
      </c>
      <c r="AH221" s="638">
        <f t="shared" si="239"/>
        <v>0</v>
      </c>
      <c r="AI221" s="638">
        <f t="shared" si="239"/>
        <v>0</v>
      </c>
      <c r="AJ221" s="638">
        <f t="shared" si="239"/>
        <v>0</v>
      </c>
      <c r="AK221" s="638">
        <f t="shared" si="239"/>
        <v>0</v>
      </c>
      <c r="AL221" s="638">
        <f t="shared" si="239"/>
        <v>0</v>
      </c>
      <c r="AM221" s="638">
        <f t="shared" si="239"/>
        <v>0</v>
      </c>
      <c r="AN221" s="638">
        <f t="shared" si="239"/>
        <v>0</v>
      </c>
      <c r="AO221" s="638">
        <f t="shared" si="239"/>
        <v>0</v>
      </c>
      <c r="AP221" s="638">
        <f t="shared" si="239"/>
        <v>0</v>
      </c>
      <c r="AQ221" s="638">
        <f t="shared" si="239"/>
        <v>0</v>
      </c>
      <c r="AR221" s="638">
        <f t="shared" si="239"/>
        <v>0</v>
      </c>
      <c r="AS221" s="638">
        <f t="shared" si="239"/>
        <v>0</v>
      </c>
      <c r="AT221" s="638">
        <f t="shared" si="239"/>
        <v>0</v>
      </c>
      <c r="AU221" s="638">
        <f t="shared" si="239"/>
        <v>0</v>
      </c>
      <c r="AV221" s="638">
        <f t="shared" si="239"/>
        <v>0</v>
      </c>
      <c r="AW221" s="638">
        <f t="shared" si="239"/>
        <v>0</v>
      </c>
      <c r="AX221" s="638">
        <f t="shared" si="239"/>
        <v>0</v>
      </c>
      <c r="AY221" s="638">
        <f t="shared" si="239"/>
        <v>0</v>
      </c>
      <c r="AZ221" s="638">
        <f t="shared" si="239"/>
        <v>0</v>
      </c>
      <c r="BA221" s="638">
        <f t="shared" si="239"/>
        <v>0</v>
      </c>
      <c r="BB221" s="638">
        <f t="shared" si="239"/>
        <v>0</v>
      </c>
      <c r="BC221" s="638">
        <f t="shared" si="239"/>
        <v>0</v>
      </c>
      <c r="BD221" s="638">
        <f t="shared" si="239"/>
        <v>0</v>
      </c>
      <c r="BE221" s="638">
        <f t="shared" si="239"/>
        <v>0</v>
      </c>
      <c r="BF221" s="638">
        <f t="shared" si="239"/>
        <v>0</v>
      </c>
      <c r="BG221" s="638">
        <f t="shared" si="239"/>
        <v>0</v>
      </c>
      <c r="BH221" s="638">
        <f t="shared" si="239"/>
        <v>0</v>
      </c>
      <c r="BI221" s="638">
        <f t="shared" si="239"/>
        <v>0</v>
      </c>
      <c r="BJ221" s="638">
        <f t="shared" si="239"/>
        <v>0</v>
      </c>
      <c r="BK221" s="638">
        <f t="shared" si="239"/>
        <v>0</v>
      </c>
      <c r="BL221" s="638">
        <f t="shared" si="239"/>
        <v>0</v>
      </c>
      <c r="BM221" s="638">
        <f t="shared" si="239"/>
        <v>0</v>
      </c>
      <c r="BN221" s="638">
        <f t="shared" si="239"/>
        <v>0</v>
      </c>
      <c r="BO221" s="638">
        <f t="shared" si="239"/>
        <v>0</v>
      </c>
      <c r="BP221" s="638">
        <f t="shared" si="239"/>
        <v>0</v>
      </c>
      <c r="BQ221" s="638">
        <f t="shared" si="239"/>
        <v>0</v>
      </c>
      <c r="BR221" s="638">
        <f t="shared" si="239"/>
        <v>0</v>
      </c>
      <c r="BS221" s="638">
        <f t="shared" si="239"/>
        <v>0</v>
      </c>
      <c r="BT221" s="638">
        <f t="shared" si="239"/>
        <v>0</v>
      </c>
      <c r="BU221" s="638">
        <f t="shared" si="239"/>
        <v>0</v>
      </c>
      <c r="BV221" s="638">
        <f t="shared" si="239"/>
        <v>0</v>
      </c>
      <c r="BW221" s="638">
        <f t="shared" si="239"/>
        <v>0</v>
      </c>
      <c r="BX221" s="638">
        <f t="shared" si="239"/>
        <v>0</v>
      </c>
      <c r="BY221" s="638">
        <f t="shared" si="239"/>
        <v>0</v>
      </c>
      <c r="BZ221" s="638">
        <f t="shared" si="239"/>
        <v>0</v>
      </c>
      <c r="CA221" s="638">
        <f t="shared" si="239"/>
        <v>0</v>
      </c>
      <c r="CB221" s="638">
        <f t="shared" si="239"/>
        <v>0</v>
      </c>
      <c r="CC221" s="638">
        <f t="shared" si="239"/>
        <v>0</v>
      </c>
      <c r="CD221" s="638">
        <f t="shared" si="239"/>
        <v>0</v>
      </c>
      <c r="CE221" s="638">
        <f t="shared" si="239"/>
        <v>0</v>
      </c>
      <c r="CF221" s="638">
        <f t="shared" si="239"/>
        <v>0</v>
      </c>
      <c r="CG221" s="638">
        <f t="shared" si="239"/>
        <v>0</v>
      </c>
      <c r="CH221" s="638">
        <f t="shared" si="239"/>
        <v>0</v>
      </c>
      <c r="CI221" s="638">
        <f t="shared" si="239"/>
        <v>0</v>
      </c>
      <c r="CJ221" s="638">
        <f t="shared" si="239"/>
        <v>0</v>
      </c>
      <c r="CK221" s="638">
        <f t="shared" si="239"/>
        <v>0</v>
      </c>
      <c r="CL221" s="638">
        <f t="shared" si="239"/>
        <v>0</v>
      </c>
      <c r="CM221" s="638">
        <f t="shared" si="239"/>
        <v>0</v>
      </c>
      <c r="CN221" s="638">
        <f t="shared" si="239"/>
        <v>0</v>
      </c>
      <c r="CO221" s="638">
        <f t="shared" si="239"/>
        <v>0</v>
      </c>
      <c r="CP221" s="638">
        <f t="shared" si="239"/>
        <v>0</v>
      </c>
      <c r="CQ221" s="638">
        <f t="shared" si="239"/>
        <v>0</v>
      </c>
      <c r="CR221" s="638">
        <f t="shared" si="239"/>
        <v>0</v>
      </c>
      <c r="CS221" s="638">
        <f t="shared" ref="CS221:EX221" si="240">CS137</f>
        <v>0</v>
      </c>
      <c r="CT221" s="638">
        <f t="shared" si="240"/>
        <v>0</v>
      </c>
      <c r="CU221" s="638">
        <f t="shared" si="240"/>
        <v>0</v>
      </c>
      <c r="CV221" s="638">
        <f t="shared" si="240"/>
        <v>0</v>
      </c>
      <c r="CW221" s="638">
        <f t="shared" si="240"/>
        <v>0</v>
      </c>
      <c r="CX221" s="638">
        <f t="shared" si="240"/>
        <v>0</v>
      </c>
      <c r="CY221" s="638">
        <f t="shared" si="240"/>
        <v>0</v>
      </c>
      <c r="CZ221" s="638">
        <f t="shared" si="240"/>
        <v>0</v>
      </c>
      <c r="DA221" s="638">
        <f t="shared" si="240"/>
        <v>0</v>
      </c>
      <c r="DB221" s="638">
        <f t="shared" si="240"/>
        <v>0</v>
      </c>
      <c r="DC221" s="638">
        <f t="shared" si="240"/>
        <v>0</v>
      </c>
      <c r="DD221" s="638">
        <f t="shared" si="240"/>
        <v>0</v>
      </c>
      <c r="DE221" s="638">
        <f t="shared" si="240"/>
        <v>0</v>
      </c>
      <c r="DF221" s="638">
        <f t="shared" si="240"/>
        <v>0</v>
      </c>
      <c r="DG221" s="638">
        <f t="shared" si="240"/>
        <v>0</v>
      </c>
      <c r="DH221" s="638">
        <f t="shared" si="240"/>
        <v>0</v>
      </c>
      <c r="DI221" s="638">
        <f t="shared" si="240"/>
        <v>0</v>
      </c>
      <c r="DJ221" s="638">
        <f t="shared" si="240"/>
        <v>0</v>
      </c>
      <c r="DK221" s="638">
        <f t="shared" si="240"/>
        <v>0</v>
      </c>
      <c r="DL221" s="638">
        <f t="shared" si="240"/>
        <v>0</v>
      </c>
      <c r="DM221" s="638">
        <f t="shared" si="240"/>
        <v>0</v>
      </c>
      <c r="DN221" s="638">
        <f t="shared" si="240"/>
        <v>0</v>
      </c>
      <c r="DO221" s="638">
        <f t="shared" si="240"/>
        <v>0</v>
      </c>
      <c r="DP221" s="638">
        <f t="shared" si="240"/>
        <v>0</v>
      </c>
      <c r="DQ221" s="638">
        <f t="shared" si="240"/>
        <v>0</v>
      </c>
      <c r="DR221" s="638">
        <f t="shared" si="240"/>
        <v>0</v>
      </c>
      <c r="DS221" s="638">
        <f t="shared" si="240"/>
        <v>0</v>
      </c>
      <c r="DT221" s="638">
        <f t="shared" si="240"/>
        <v>0</v>
      </c>
      <c r="DU221" s="638">
        <f t="shared" si="240"/>
        <v>0</v>
      </c>
      <c r="DV221" s="638">
        <f t="shared" si="240"/>
        <v>0</v>
      </c>
      <c r="DW221" s="638">
        <f t="shared" si="240"/>
        <v>0</v>
      </c>
      <c r="DX221" s="638">
        <f t="shared" si="240"/>
        <v>0</v>
      </c>
      <c r="DY221" s="638">
        <f t="shared" si="240"/>
        <v>0</v>
      </c>
      <c r="DZ221" s="638">
        <f t="shared" si="240"/>
        <v>0</v>
      </c>
      <c r="EA221" s="638">
        <f t="shared" si="240"/>
        <v>0</v>
      </c>
      <c r="EB221" s="638">
        <f t="shared" si="240"/>
        <v>0</v>
      </c>
      <c r="EC221" s="638">
        <f t="shared" si="240"/>
        <v>0</v>
      </c>
      <c r="ED221" s="638">
        <f t="shared" si="240"/>
        <v>0</v>
      </c>
      <c r="EE221" s="638">
        <f t="shared" si="240"/>
        <v>0</v>
      </c>
      <c r="EF221" s="638">
        <f t="shared" si="240"/>
        <v>0</v>
      </c>
      <c r="EG221" s="638">
        <f t="shared" si="240"/>
        <v>0</v>
      </c>
      <c r="EH221" s="638">
        <f t="shared" si="240"/>
        <v>0</v>
      </c>
      <c r="EI221" s="638">
        <f t="shared" si="240"/>
        <v>0</v>
      </c>
      <c r="EJ221" s="638">
        <f t="shared" si="240"/>
        <v>0</v>
      </c>
      <c r="EK221" s="638">
        <f t="shared" si="240"/>
        <v>0</v>
      </c>
      <c r="EL221" s="638">
        <f t="shared" si="240"/>
        <v>0</v>
      </c>
      <c r="EM221" s="638">
        <f t="shared" si="240"/>
        <v>0</v>
      </c>
      <c r="EN221" s="638">
        <f t="shared" si="240"/>
        <v>0</v>
      </c>
      <c r="EO221" s="638">
        <f t="shared" si="240"/>
        <v>0</v>
      </c>
      <c r="EP221" s="638">
        <f t="shared" si="240"/>
        <v>0</v>
      </c>
      <c r="EQ221" s="638">
        <f t="shared" si="240"/>
        <v>0</v>
      </c>
      <c r="ER221" s="638">
        <f t="shared" si="240"/>
        <v>0</v>
      </c>
      <c r="ES221" s="638">
        <f t="shared" si="240"/>
        <v>0</v>
      </c>
      <c r="ET221" s="638">
        <f t="shared" si="240"/>
        <v>0</v>
      </c>
      <c r="EU221" s="638">
        <f t="shared" si="240"/>
        <v>0</v>
      </c>
      <c r="EV221" s="638">
        <f t="shared" si="240"/>
        <v>0</v>
      </c>
      <c r="EW221" s="638">
        <f t="shared" si="240"/>
        <v>0</v>
      </c>
      <c r="EX221" s="639">
        <f t="shared" si="240"/>
        <v>0</v>
      </c>
      <c r="EY221" s="612"/>
      <c r="FB221" s="612"/>
    </row>
    <row r="222" spans="1:158" s="86" customFormat="1" hidden="1" outlineLevel="2">
      <c r="A222" s="654"/>
      <c r="B222" s="654"/>
      <c r="C222" s="655" t="str">
        <f>$A$146</f>
        <v>Spare 2</v>
      </c>
      <c r="D222" s="654"/>
      <c r="E222" s="654"/>
      <c r="F222" s="654"/>
      <c r="G222" s="654"/>
      <c r="H222" s="654"/>
      <c r="I222" s="654"/>
      <c r="J222" s="654"/>
      <c r="K222" s="654"/>
      <c r="L222" s="654"/>
      <c r="M222" s="654"/>
      <c r="N222" s="654"/>
      <c r="O222" s="654"/>
      <c r="P222" s="654"/>
      <c r="Q222" s="654"/>
      <c r="R222" s="654"/>
      <c r="S222" s="654"/>
      <c r="T222" s="654"/>
      <c r="U222" s="654"/>
      <c r="V222" s="654"/>
      <c r="W222" s="654"/>
      <c r="X222" s="654"/>
      <c r="Y222" s="654"/>
      <c r="Z222" s="654"/>
      <c r="AA222" s="654"/>
      <c r="AB222" s="654"/>
      <c r="AC222" s="654"/>
      <c r="AD222" s="661" t="str">
        <f>$AD$146</f>
        <v>Sp_2</v>
      </c>
      <c r="AE222" s="304">
        <f t="shared" si="222"/>
        <v>0</v>
      </c>
      <c r="AF222" s="662">
        <f>AF149</f>
        <v>0</v>
      </c>
      <c r="AG222" s="638">
        <f t="shared" ref="AG222:CR222" si="241">AG149</f>
        <v>0</v>
      </c>
      <c r="AH222" s="638">
        <f t="shared" si="241"/>
        <v>0</v>
      </c>
      <c r="AI222" s="638">
        <f t="shared" si="241"/>
        <v>0</v>
      </c>
      <c r="AJ222" s="638">
        <f t="shared" si="241"/>
        <v>0</v>
      </c>
      <c r="AK222" s="638">
        <f t="shared" si="241"/>
        <v>0</v>
      </c>
      <c r="AL222" s="638">
        <f t="shared" si="241"/>
        <v>0</v>
      </c>
      <c r="AM222" s="638">
        <f t="shared" si="241"/>
        <v>0</v>
      </c>
      <c r="AN222" s="638">
        <f t="shared" si="241"/>
        <v>0</v>
      </c>
      <c r="AO222" s="638">
        <f t="shared" si="241"/>
        <v>0</v>
      </c>
      <c r="AP222" s="638">
        <f t="shared" si="241"/>
        <v>0</v>
      </c>
      <c r="AQ222" s="638">
        <f t="shared" si="241"/>
        <v>0</v>
      </c>
      <c r="AR222" s="638">
        <f t="shared" si="241"/>
        <v>0</v>
      </c>
      <c r="AS222" s="638">
        <f t="shared" si="241"/>
        <v>0</v>
      </c>
      <c r="AT222" s="638">
        <f t="shared" si="241"/>
        <v>0</v>
      </c>
      <c r="AU222" s="638">
        <f t="shared" si="241"/>
        <v>0</v>
      </c>
      <c r="AV222" s="638">
        <f t="shared" si="241"/>
        <v>0</v>
      </c>
      <c r="AW222" s="638">
        <f t="shared" si="241"/>
        <v>0</v>
      </c>
      <c r="AX222" s="638">
        <f t="shared" si="241"/>
        <v>0</v>
      </c>
      <c r="AY222" s="638">
        <f t="shared" si="241"/>
        <v>0</v>
      </c>
      <c r="AZ222" s="638">
        <f t="shared" si="241"/>
        <v>0</v>
      </c>
      <c r="BA222" s="638">
        <f t="shared" si="241"/>
        <v>0</v>
      </c>
      <c r="BB222" s="638">
        <f t="shared" si="241"/>
        <v>0</v>
      </c>
      <c r="BC222" s="638">
        <f t="shared" si="241"/>
        <v>0</v>
      </c>
      <c r="BD222" s="638">
        <f t="shared" si="241"/>
        <v>0</v>
      </c>
      <c r="BE222" s="638">
        <f t="shared" si="241"/>
        <v>0</v>
      </c>
      <c r="BF222" s="638">
        <f t="shared" si="241"/>
        <v>0</v>
      </c>
      <c r="BG222" s="638">
        <f t="shared" si="241"/>
        <v>0</v>
      </c>
      <c r="BH222" s="638">
        <f t="shared" si="241"/>
        <v>0</v>
      </c>
      <c r="BI222" s="638">
        <f t="shared" si="241"/>
        <v>0</v>
      </c>
      <c r="BJ222" s="638">
        <f t="shared" si="241"/>
        <v>0</v>
      </c>
      <c r="BK222" s="638">
        <f t="shared" si="241"/>
        <v>0</v>
      </c>
      <c r="BL222" s="638">
        <f t="shared" si="241"/>
        <v>0</v>
      </c>
      <c r="BM222" s="638">
        <f t="shared" si="241"/>
        <v>0</v>
      </c>
      <c r="BN222" s="638">
        <f t="shared" si="241"/>
        <v>0</v>
      </c>
      <c r="BO222" s="638">
        <f t="shared" si="241"/>
        <v>0</v>
      </c>
      <c r="BP222" s="638">
        <f t="shared" si="241"/>
        <v>0</v>
      </c>
      <c r="BQ222" s="638">
        <f t="shared" si="241"/>
        <v>0</v>
      </c>
      <c r="BR222" s="638">
        <f t="shared" si="241"/>
        <v>0</v>
      </c>
      <c r="BS222" s="638">
        <f t="shared" si="241"/>
        <v>0</v>
      </c>
      <c r="BT222" s="638">
        <f t="shared" si="241"/>
        <v>0</v>
      </c>
      <c r="BU222" s="638">
        <f t="shared" si="241"/>
        <v>0</v>
      </c>
      <c r="BV222" s="638">
        <f t="shared" si="241"/>
        <v>0</v>
      </c>
      <c r="BW222" s="638">
        <f t="shared" si="241"/>
        <v>0</v>
      </c>
      <c r="BX222" s="638">
        <f t="shared" si="241"/>
        <v>0</v>
      </c>
      <c r="BY222" s="638">
        <f t="shared" si="241"/>
        <v>0</v>
      </c>
      <c r="BZ222" s="638">
        <f t="shared" si="241"/>
        <v>0</v>
      </c>
      <c r="CA222" s="638">
        <f t="shared" si="241"/>
        <v>0</v>
      </c>
      <c r="CB222" s="638">
        <f t="shared" si="241"/>
        <v>0</v>
      </c>
      <c r="CC222" s="638">
        <f t="shared" si="241"/>
        <v>0</v>
      </c>
      <c r="CD222" s="638">
        <f t="shared" si="241"/>
        <v>0</v>
      </c>
      <c r="CE222" s="638">
        <f t="shared" si="241"/>
        <v>0</v>
      </c>
      <c r="CF222" s="638">
        <f t="shared" si="241"/>
        <v>0</v>
      </c>
      <c r="CG222" s="638">
        <f t="shared" si="241"/>
        <v>0</v>
      </c>
      <c r="CH222" s="638">
        <f t="shared" si="241"/>
        <v>0</v>
      </c>
      <c r="CI222" s="638">
        <f t="shared" si="241"/>
        <v>0</v>
      </c>
      <c r="CJ222" s="638">
        <f t="shared" si="241"/>
        <v>0</v>
      </c>
      <c r="CK222" s="638">
        <f t="shared" si="241"/>
        <v>0</v>
      </c>
      <c r="CL222" s="638">
        <f t="shared" si="241"/>
        <v>0</v>
      </c>
      <c r="CM222" s="638">
        <f t="shared" si="241"/>
        <v>0</v>
      </c>
      <c r="CN222" s="638">
        <f t="shared" si="241"/>
        <v>0</v>
      </c>
      <c r="CO222" s="638">
        <f t="shared" si="241"/>
        <v>0</v>
      </c>
      <c r="CP222" s="638">
        <f t="shared" si="241"/>
        <v>0</v>
      </c>
      <c r="CQ222" s="638">
        <f t="shared" si="241"/>
        <v>0</v>
      </c>
      <c r="CR222" s="638">
        <f t="shared" si="241"/>
        <v>0</v>
      </c>
      <c r="CS222" s="638">
        <f t="shared" ref="CS222:EX222" si="242">CS149</f>
        <v>0</v>
      </c>
      <c r="CT222" s="638">
        <f t="shared" si="242"/>
        <v>0</v>
      </c>
      <c r="CU222" s="638">
        <f t="shared" si="242"/>
        <v>0</v>
      </c>
      <c r="CV222" s="638">
        <f t="shared" si="242"/>
        <v>0</v>
      </c>
      <c r="CW222" s="638">
        <f t="shared" si="242"/>
        <v>0</v>
      </c>
      <c r="CX222" s="638">
        <f t="shared" si="242"/>
        <v>0</v>
      </c>
      <c r="CY222" s="638">
        <f t="shared" si="242"/>
        <v>0</v>
      </c>
      <c r="CZ222" s="638">
        <f t="shared" si="242"/>
        <v>0</v>
      </c>
      <c r="DA222" s="638">
        <f t="shared" si="242"/>
        <v>0</v>
      </c>
      <c r="DB222" s="638">
        <f t="shared" si="242"/>
        <v>0</v>
      </c>
      <c r="DC222" s="638">
        <f t="shared" si="242"/>
        <v>0</v>
      </c>
      <c r="DD222" s="638">
        <f t="shared" si="242"/>
        <v>0</v>
      </c>
      <c r="DE222" s="638">
        <f t="shared" si="242"/>
        <v>0</v>
      </c>
      <c r="DF222" s="638">
        <f t="shared" si="242"/>
        <v>0</v>
      </c>
      <c r="DG222" s="638">
        <f t="shared" si="242"/>
        <v>0</v>
      </c>
      <c r="DH222" s="638">
        <f t="shared" si="242"/>
        <v>0</v>
      </c>
      <c r="DI222" s="638">
        <f t="shared" si="242"/>
        <v>0</v>
      </c>
      <c r="DJ222" s="638">
        <f t="shared" si="242"/>
        <v>0</v>
      </c>
      <c r="DK222" s="638">
        <f t="shared" si="242"/>
        <v>0</v>
      </c>
      <c r="DL222" s="638">
        <f t="shared" si="242"/>
        <v>0</v>
      </c>
      <c r="DM222" s="638">
        <f t="shared" si="242"/>
        <v>0</v>
      </c>
      <c r="DN222" s="638">
        <f t="shared" si="242"/>
        <v>0</v>
      </c>
      <c r="DO222" s="638">
        <f t="shared" si="242"/>
        <v>0</v>
      </c>
      <c r="DP222" s="638">
        <f t="shared" si="242"/>
        <v>0</v>
      </c>
      <c r="DQ222" s="638">
        <f t="shared" si="242"/>
        <v>0</v>
      </c>
      <c r="DR222" s="638">
        <f t="shared" si="242"/>
        <v>0</v>
      </c>
      <c r="DS222" s="638">
        <f t="shared" si="242"/>
        <v>0</v>
      </c>
      <c r="DT222" s="638">
        <f t="shared" si="242"/>
        <v>0</v>
      </c>
      <c r="DU222" s="638">
        <f t="shared" si="242"/>
        <v>0</v>
      </c>
      <c r="DV222" s="638">
        <f t="shared" si="242"/>
        <v>0</v>
      </c>
      <c r="DW222" s="638">
        <f t="shared" si="242"/>
        <v>0</v>
      </c>
      <c r="DX222" s="638">
        <f t="shared" si="242"/>
        <v>0</v>
      </c>
      <c r="DY222" s="638">
        <f t="shared" si="242"/>
        <v>0</v>
      </c>
      <c r="DZ222" s="638">
        <f t="shared" si="242"/>
        <v>0</v>
      </c>
      <c r="EA222" s="638">
        <f t="shared" si="242"/>
        <v>0</v>
      </c>
      <c r="EB222" s="638">
        <f t="shared" si="242"/>
        <v>0</v>
      </c>
      <c r="EC222" s="638">
        <f t="shared" si="242"/>
        <v>0</v>
      </c>
      <c r="ED222" s="638">
        <f t="shared" si="242"/>
        <v>0</v>
      </c>
      <c r="EE222" s="638">
        <f t="shared" si="242"/>
        <v>0</v>
      </c>
      <c r="EF222" s="638">
        <f t="shared" si="242"/>
        <v>0</v>
      </c>
      <c r="EG222" s="638">
        <f t="shared" si="242"/>
        <v>0</v>
      </c>
      <c r="EH222" s="638">
        <f t="shared" si="242"/>
        <v>0</v>
      </c>
      <c r="EI222" s="638">
        <f t="shared" si="242"/>
        <v>0</v>
      </c>
      <c r="EJ222" s="638">
        <f t="shared" si="242"/>
        <v>0</v>
      </c>
      <c r="EK222" s="638">
        <f t="shared" si="242"/>
        <v>0</v>
      </c>
      <c r="EL222" s="638">
        <f t="shared" si="242"/>
        <v>0</v>
      </c>
      <c r="EM222" s="638">
        <f t="shared" si="242"/>
        <v>0</v>
      </c>
      <c r="EN222" s="638">
        <f t="shared" si="242"/>
        <v>0</v>
      </c>
      <c r="EO222" s="638">
        <f t="shared" si="242"/>
        <v>0</v>
      </c>
      <c r="EP222" s="638">
        <f t="shared" si="242"/>
        <v>0</v>
      </c>
      <c r="EQ222" s="638">
        <f t="shared" si="242"/>
        <v>0</v>
      </c>
      <c r="ER222" s="638">
        <f t="shared" si="242"/>
        <v>0</v>
      </c>
      <c r="ES222" s="638">
        <f t="shared" si="242"/>
        <v>0</v>
      </c>
      <c r="ET222" s="638">
        <f t="shared" si="242"/>
        <v>0</v>
      </c>
      <c r="EU222" s="638">
        <f t="shared" si="242"/>
        <v>0</v>
      </c>
      <c r="EV222" s="638">
        <f t="shared" si="242"/>
        <v>0</v>
      </c>
      <c r="EW222" s="638">
        <f t="shared" si="242"/>
        <v>0</v>
      </c>
      <c r="EX222" s="639">
        <f t="shared" si="242"/>
        <v>0</v>
      </c>
      <c r="EY222" s="612"/>
      <c r="FB222" s="612"/>
    </row>
    <row r="223" spans="1:158" s="86" customFormat="1" hidden="1" outlineLevel="2">
      <c r="A223" s="654"/>
      <c r="B223" s="654"/>
      <c r="C223" s="655" t="str">
        <f>$A$158</f>
        <v>Spare 3</v>
      </c>
      <c r="D223" s="654"/>
      <c r="E223" s="654"/>
      <c r="F223" s="654"/>
      <c r="G223" s="654"/>
      <c r="H223" s="654"/>
      <c r="I223" s="654"/>
      <c r="J223" s="654"/>
      <c r="K223" s="654"/>
      <c r="L223" s="654"/>
      <c r="M223" s="654"/>
      <c r="N223" s="654"/>
      <c r="O223" s="654"/>
      <c r="P223" s="654"/>
      <c r="Q223" s="654"/>
      <c r="R223" s="654"/>
      <c r="S223" s="654"/>
      <c r="T223" s="654"/>
      <c r="U223" s="654"/>
      <c r="V223" s="654"/>
      <c r="W223" s="654"/>
      <c r="X223" s="654"/>
      <c r="Y223" s="654"/>
      <c r="Z223" s="654"/>
      <c r="AA223" s="654"/>
      <c r="AB223" s="654"/>
      <c r="AC223" s="654"/>
      <c r="AD223" s="661" t="str">
        <f>$AD$158</f>
        <v>Sp_3</v>
      </c>
      <c r="AE223" s="304">
        <f t="shared" si="222"/>
        <v>0</v>
      </c>
      <c r="AF223" s="662">
        <f>AF161</f>
        <v>0</v>
      </c>
      <c r="AG223" s="638">
        <f t="shared" ref="AG223:CR223" si="243">AG161</f>
        <v>0</v>
      </c>
      <c r="AH223" s="638">
        <f t="shared" si="243"/>
        <v>0</v>
      </c>
      <c r="AI223" s="638">
        <f t="shared" si="243"/>
        <v>0</v>
      </c>
      <c r="AJ223" s="638">
        <f t="shared" si="243"/>
        <v>0</v>
      </c>
      <c r="AK223" s="638">
        <f t="shared" si="243"/>
        <v>0</v>
      </c>
      <c r="AL223" s="638">
        <f t="shared" si="243"/>
        <v>0</v>
      </c>
      <c r="AM223" s="638">
        <f t="shared" si="243"/>
        <v>0</v>
      </c>
      <c r="AN223" s="638">
        <f t="shared" si="243"/>
        <v>0</v>
      </c>
      <c r="AO223" s="638">
        <f t="shared" si="243"/>
        <v>0</v>
      </c>
      <c r="AP223" s="638">
        <f t="shared" si="243"/>
        <v>0</v>
      </c>
      <c r="AQ223" s="638">
        <f t="shared" si="243"/>
        <v>0</v>
      </c>
      <c r="AR223" s="638">
        <f t="shared" si="243"/>
        <v>0</v>
      </c>
      <c r="AS223" s="638">
        <f t="shared" si="243"/>
        <v>0</v>
      </c>
      <c r="AT223" s="638">
        <f t="shared" si="243"/>
        <v>0</v>
      </c>
      <c r="AU223" s="638">
        <f t="shared" si="243"/>
        <v>0</v>
      </c>
      <c r="AV223" s="638">
        <f t="shared" si="243"/>
        <v>0</v>
      </c>
      <c r="AW223" s="638">
        <f t="shared" si="243"/>
        <v>0</v>
      </c>
      <c r="AX223" s="638">
        <f t="shared" si="243"/>
        <v>0</v>
      </c>
      <c r="AY223" s="638">
        <f t="shared" si="243"/>
        <v>0</v>
      </c>
      <c r="AZ223" s="638">
        <f t="shared" si="243"/>
        <v>0</v>
      </c>
      <c r="BA223" s="638">
        <f t="shared" si="243"/>
        <v>0</v>
      </c>
      <c r="BB223" s="638">
        <f t="shared" si="243"/>
        <v>0</v>
      </c>
      <c r="BC223" s="638">
        <f t="shared" si="243"/>
        <v>0</v>
      </c>
      <c r="BD223" s="638">
        <f t="shared" si="243"/>
        <v>0</v>
      </c>
      <c r="BE223" s="638">
        <f t="shared" si="243"/>
        <v>0</v>
      </c>
      <c r="BF223" s="638">
        <f t="shared" si="243"/>
        <v>0</v>
      </c>
      <c r="BG223" s="638">
        <f t="shared" si="243"/>
        <v>0</v>
      </c>
      <c r="BH223" s="638">
        <f t="shared" si="243"/>
        <v>0</v>
      </c>
      <c r="BI223" s="638">
        <f t="shared" si="243"/>
        <v>0</v>
      </c>
      <c r="BJ223" s="638">
        <f t="shared" si="243"/>
        <v>0</v>
      </c>
      <c r="BK223" s="638">
        <f t="shared" si="243"/>
        <v>0</v>
      </c>
      <c r="BL223" s="638">
        <f t="shared" si="243"/>
        <v>0</v>
      </c>
      <c r="BM223" s="638">
        <f t="shared" si="243"/>
        <v>0</v>
      </c>
      <c r="BN223" s="638">
        <f t="shared" si="243"/>
        <v>0</v>
      </c>
      <c r="BO223" s="638">
        <f t="shared" si="243"/>
        <v>0</v>
      </c>
      <c r="BP223" s="638">
        <f t="shared" si="243"/>
        <v>0</v>
      </c>
      <c r="BQ223" s="638">
        <f t="shared" si="243"/>
        <v>0</v>
      </c>
      <c r="BR223" s="638">
        <f t="shared" si="243"/>
        <v>0</v>
      </c>
      <c r="BS223" s="638">
        <f t="shared" si="243"/>
        <v>0</v>
      </c>
      <c r="BT223" s="638">
        <f t="shared" si="243"/>
        <v>0</v>
      </c>
      <c r="BU223" s="638">
        <f t="shared" si="243"/>
        <v>0</v>
      </c>
      <c r="BV223" s="638">
        <f t="shared" si="243"/>
        <v>0</v>
      </c>
      <c r="BW223" s="638">
        <f t="shared" si="243"/>
        <v>0</v>
      </c>
      <c r="BX223" s="638">
        <f t="shared" si="243"/>
        <v>0</v>
      </c>
      <c r="BY223" s="638">
        <f t="shared" si="243"/>
        <v>0</v>
      </c>
      <c r="BZ223" s="638">
        <f t="shared" si="243"/>
        <v>0</v>
      </c>
      <c r="CA223" s="638">
        <f t="shared" si="243"/>
        <v>0</v>
      </c>
      <c r="CB223" s="638">
        <f t="shared" si="243"/>
        <v>0</v>
      </c>
      <c r="CC223" s="638">
        <f t="shared" si="243"/>
        <v>0</v>
      </c>
      <c r="CD223" s="638">
        <f t="shared" si="243"/>
        <v>0</v>
      </c>
      <c r="CE223" s="638">
        <f t="shared" si="243"/>
        <v>0</v>
      </c>
      <c r="CF223" s="638">
        <f t="shared" si="243"/>
        <v>0</v>
      </c>
      <c r="CG223" s="638">
        <f t="shared" si="243"/>
        <v>0</v>
      </c>
      <c r="CH223" s="638">
        <f t="shared" si="243"/>
        <v>0</v>
      </c>
      <c r="CI223" s="638">
        <f t="shared" si="243"/>
        <v>0</v>
      </c>
      <c r="CJ223" s="638">
        <f t="shared" si="243"/>
        <v>0</v>
      </c>
      <c r="CK223" s="638">
        <f t="shared" si="243"/>
        <v>0</v>
      </c>
      <c r="CL223" s="638">
        <f t="shared" si="243"/>
        <v>0</v>
      </c>
      <c r="CM223" s="638">
        <f t="shared" si="243"/>
        <v>0</v>
      </c>
      <c r="CN223" s="638">
        <f t="shared" si="243"/>
        <v>0</v>
      </c>
      <c r="CO223" s="638">
        <f t="shared" si="243"/>
        <v>0</v>
      </c>
      <c r="CP223" s="638">
        <f t="shared" si="243"/>
        <v>0</v>
      </c>
      <c r="CQ223" s="638">
        <f t="shared" si="243"/>
        <v>0</v>
      </c>
      <c r="CR223" s="638">
        <f t="shared" si="243"/>
        <v>0</v>
      </c>
      <c r="CS223" s="638">
        <f t="shared" ref="CS223:EX223" si="244">CS161</f>
        <v>0</v>
      </c>
      <c r="CT223" s="638">
        <f t="shared" si="244"/>
        <v>0</v>
      </c>
      <c r="CU223" s="638">
        <f t="shared" si="244"/>
        <v>0</v>
      </c>
      <c r="CV223" s="638">
        <f t="shared" si="244"/>
        <v>0</v>
      </c>
      <c r="CW223" s="638">
        <f t="shared" si="244"/>
        <v>0</v>
      </c>
      <c r="CX223" s="638">
        <f t="shared" si="244"/>
        <v>0</v>
      </c>
      <c r="CY223" s="638">
        <f t="shared" si="244"/>
        <v>0</v>
      </c>
      <c r="CZ223" s="638">
        <f t="shared" si="244"/>
        <v>0</v>
      </c>
      <c r="DA223" s="638">
        <f t="shared" si="244"/>
        <v>0</v>
      </c>
      <c r="DB223" s="638">
        <f t="shared" si="244"/>
        <v>0</v>
      </c>
      <c r="DC223" s="638">
        <f t="shared" si="244"/>
        <v>0</v>
      </c>
      <c r="DD223" s="638">
        <f t="shared" si="244"/>
        <v>0</v>
      </c>
      <c r="DE223" s="638">
        <f t="shared" si="244"/>
        <v>0</v>
      </c>
      <c r="DF223" s="638">
        <f t="shared" si="244"/>
        <v>0</v>
      </c>
      <c r="DG223" s="638">
        <f t="shared" si="244"/>
        <v>0</v>
      </c>
      <c r="DH223" s="638">
        <f t="shared" si="244"/>
        <v>0</v>
      </c>
      <c r="DI223" s="638">
        <f t="shared" si="244"/>
        <v>0</v>
      </c>
      <c r="DJ223" s="638">
        <f t="shared" si="244"/>
        <v>0</v>
      </c>
      <c r="DK223" s="638">
        <f t="shared" si="244"/>
        <v>0</v>
      </c>
      <c r="DL223" s="638">
        <f t="shared" si="244"/>
        <v>0</v>
      </c>
      <c r="DM223" s="638">
        <f t="shared" si="244"/>
        <v>0</v>
      </c>
      <c r="DN223" s="638">
        <f t="shared" si="244"/>
        <v>0</v>
      </c>
      <c r="DO223" s="638">
        <f t="shared" si="244"/>
        <v>0</v>
      </c>
      <c r="DP223" s="638">
        <f t="shared" si="244"/>
        <v>0</v>
      </c>
      <c r="DQ223" s="638">
        <f t="shared" si="244"/>
        <v>0</v>
      </c>
      <c r="DR223" s="638">
        <f t="shared" si="244"/>
        <v>0</v>
      </c>
      <c r="DS223" s="638">
        <f t="shared" si="244"/>
        <v>0</v>
      </c>
      <c r="DT223" s="638">
        <f t="shared" si="244"/>
        <v>0</v>
      </c>
      <c r="DU223" s="638">
        <f t="shared" si="244"/>
        <v>0</v>
      </c>
      <c r="DV223" s="638">
        <f t="shared" si="244"/>
        <v>0</v>
      </c>
      <c r="DW223" s="638">
        <f t="shared" si="244"/>
        <v>0</v>
      </c>
      <c r="DX223" s="638">
        <f t="shared" si="244"/>
        <v>0</v>
      </c>
      <c r="DY223" s="638">
        <f t="shared" si="244"/>
        <v>0</v>
      </c>
      <c r="DZ223" s="638">
        <f t="shared" si="244"/>
        <v>0</v>
      </c>
      <c r="EA223" s="638">
        <f t="shared" si="244"/>
        <v>0</v>
      </c>
      <c r="EB223" s="638">
        <f t="shared" si="244"/>
        <v>0</v>
      </c>
      <c r="EC223" s="638">
        <f t="shared" si="244"/>
        <v>0</v>
      </c>
      <c r="ED223" s="638">
        <f t="shared" si="244"/>
        <v>0</v>
      </c>
      <c r="EE223" s="638">
        <f t="shared" si="244"/>
        <v>0</v>
      </c>
      <c r="EF223" s="638">
        <f t="shared" si="244"/>
        <v>0</v>
      </c>
      <c r="EG223" s="638">
        <f t="shared" si="244"/>
        <v>0</v>
      </c>
      <c r="EH223" s="638">
        <f t="shared" si="244"/>
        <v>0</v>
      </c>
      <c r="EI223" s="638">
        <f t="shared" si="244"/>
        <v>0</v>
      </c>
      <c r="EJ223" s="638">
        <f t="shared" si="244"/>
        <v>0</v>
      </c>
      <c r="EK223" s="638">
        <f t="shared" si="244"/>
        <v>0</v>
      </c>
      <c r="EL223" s="638">
        <f t="shared" si="244"/>
        <v>0</v>
      </c>
      <c r="EM223" s="638">
        <f t="shared" si="244"/>
        <v>0</v>
      </c>
      <c r="EN223" s="638">
        <f t="shared" si="244"/>
        <v>0</v>
      </c>
      <c r="EO223" s="638">
        <f t="shared" si="244"/>
        <v>0</v>
      </c>
      <c r="EP223" s="638">
        <f t="shared" si="244"/>
        <v>0</v>
      </c>
      <c r="EQ223" s="638">
        <f t="shared" si="244"/>
        <v>0</v>
      </c>
      <c r="ER223" s="638">
        <f t="shared" si="244"/>
        <v>0</v>
      </c>
      <c r="ES223" s="638">
        <f t="shared" si="244"/>
        <v>0</v>
      </c>
      <c r="ET223" s="638">
        <f t="shared" si="244"/>
        <v>0</v>
      </c>
      <c r="EU223" s="638">
        <f t="shared" si="244"/>
        <v>0</v>
      </c>
      <c r="EV223" s="638">
        <f t="shared" si="244"/>
        <v>0</v>
      </c>
      <c r="EW223" s="638">
        <f t="shared" si="244"/>
        <v>0</v>
      </c>
      <c r="EX223" s="639">
        <f t="shared" si="244"/>
        <v>0</v>
      </c>
      <c r="EY223" s="612"/>
      <c r="FB223" s="612"/>
    </row>
    <row r="224" spans="1:158" s="86" customFormat="1" hidden="1" outlineLevel="2">
      <c r="A224" s="654"/>
      <c r="B224" s="654"/>
      <c r="C224" s="655" t="str">
        <f>$A$170</f>
        <v>Spare 4</v>
      </c>
      <c r="D224" s="654"/>
      <c r="E224" s="654"/>
      <c r="F224" s="654"/>
      <c r="G224" s="654"/>
      <c r="H224" s="654"/>
      <c r="I224" s="654"/>
      <c r="J224" s="654"/>
      <c r="K224" s="654"/>
      <c r="L224" s="654"/>
      <c r="M224" s="654"/>
      <c r="N224" s="654"/>
      <c r="O224" s="654"/>
      <c r="P224" s="654"/>
      <c r="Q224" s="654"/>
      <c r="R224" s="654"/>
      <c r="S224" s="654"/>
      <c r="T224" s="654"/>
      <c r="U224" s="654"/>
      <c r="V224" s="654"/>
      <c r="W224" s="654"/>
      <c r="X224" s="654"/>
      <c r="Y224" s="654"/>
      <c r="Z224" s="654"/>
      <c r="AA224" s="654"/>
      <c r="AB224" s="654"/>
      <c r="AC224" s="654"/>
      <c r="AD224" s="661" t="str">
        <f>$AD$170</f>
        <v>Sp_4</v>
      </c>
      <c r="AE224" s="304">
        <f t="shared" si="222"/>
        <v>0</v>
      </c>
      <c r="AF224" s="662">
        <f>AF173</f>
        <v>0</v>
      </c>
      <c r="AG224" s="638">
        <f t="shared" ref="AG224:CR224" si="245">AG173</f>
        <v>0</v>
      </c>
      <c r="AH224" s="638">
        <f t="shared" si="245"/>
        <v>0</v>
      </c>
      <c r="AI224" s="638">
        <f t="shared" si="245"/>
        <v>0</v>
      </c>
      <c r="AJ224" s="638">
        <f t="shared" si="245"/>
        <v>0</v>
      </c>
      <c r="AK224" s="638">
        <f t="shared" si="245"/>
        <v>0</v>
      </c>
      <c r="AL224" s="638">
        <f t="shared" si="245"/>
        <v>0</v>
      </c>
      <c r="AM224" s="638">
        <f t="shared" si="245"/>
        <v>0</v>
      </c>
      <c r="AN224" s="638">
        <f t="shared" si="245"/>
        <v>0</v>
      </c>
      <c r="AO224" s="638">
        <f t="shared" si="245"/>
        <v>0</v>
      </c>
      <c r="AP224" s="638">
        <f t="shared" si="245"/>
        <v>0</v>
      </c>
      <c r="AQ224" s="638">
        <f t="shared" si="245"/>
        <v>0</v>
      </c>
      <c r="AR224" s="638">
        <f t="shared" si="245"/>
        <v>0</v>
      </c>
      <c r="AS224" s="638">
        <f t="shared" si="245"/>
        <v>0</v>
      </c>
      <c r="AT224" s="638">
        <f t="shared" si="245"/>
        <v>0</v>
      </c>
      <c r="AU224" s="638">
        <f t="shared" si="245"/>
        <v>0</v>
      </c>
      <c r="AV224" s="638">
        <f t="shared" si="245"/>
        <v>0</v>
      </c>
      <c r="AW224" s="638">
        <f t="shared" si="245"/>
        <v>0</v>
      </c>
      <c r="AX224" s="638">
        <f t="shared" si="245"/>
        <v>0</v>
      </c>
      <c r="AY224" s="638">
        <f t="shared" si="245"/>
        <v>0</v>
      </c>
      <c r="AZ224" s="638">
        <f t="shared" si="245"/>
        <v>0</v>
      </c>
      <c r="BA224" s="638">
        <f t="shared" si="245"/>
        <v>0</v>
      </c>
      <c r="BB224" s="638">
        <f t="shared" si="245"/>
        <v>0</v>
      </c>
      <c r="BC224" s="638">
        <f t="shared" si="245"/>
        <v>0</v>
      </c>
      <c r="BD224" s="638">
        <f t="shared" si="245"/>
        <v>0</v>
      </c>
      <c r="BE224" s="638">
        <f t="shared" si="245"/>
        <v>0</v>
      </c>
      <c r="BF224" s="638">
        <f t="shared" si="245"/>
        <v>0</v>
      </c>
      <c r="BG224" s="638">
        <f t="shared" si="245"/>
        <v>0</v>
      </c>
      <c r="BH224" s="638">
        <f t="shared" si="245"/>
        <v>0</v>
      </c>
      <c r="BI224" s="638">
        <f t="shared" si="245"/>
        <v>0</v>
      </c>
      <c r="BJ224" s="638">
        <f t="shared" si="245"/>
        <v>0</v>
      </c>
      <c r="BK224" s="638">
        <f t="shared" si="245"/>
        <v>0</v>
      </c>
      <c r="BL224" s="638">
        <f t="shared" si="245"/>
        <v>0</v>
      </c>
      <c r="BM224" s="638">
        <f t="shared" si="245"/>
        <v>0</v>
      </c>
      <c r="BN224" s="638">
        <f t="shared" si="245"/>
        <v>0</v>
      </c>
      <c r="BO224" s="638">
        <f t="shared" si="245"/>
        <v>0</v>
      </c>
      <c r="BP224" s="638">
        <f t="shared" si="245"/>
        <v>0</v>
      </c>
      <c r="BQ224" s="638">
        <f t="shared" si="245"/>
        <v>0</v>
      </c>
      <c r="BR224" s="638">
        <f t="shared" si="245"/>
        <v>0</v>
      </c>
      <c r="BS224" s="638">
        <f t="shared" si="245"/>
        <v>0</v>
      </c>
      <c r="BT224" s="638">
        <f t="shared" si="245"/>
        <v>0</v>
      </c>
      <c r="BU224" s="638">
        <f t="shared" si="245"/>
        <v>0</v>
      </c>
      <c r="BV224" s="638">
        <f t="shared" si="245"/>
        <v>0</v>
      </c>
      <c r="BW224" s="638">
        <f t="shared" si="245"/>
        <v>0</v>
      </c>
      <c r="BX224" s="638">
        <f t="shared" si="245"/>
        <v>0</v>
      </c>
      <c r="BY224" s="638">
        <f t="shared" si="245"/>
        <v>0</v>
      </c>
      <c r="BZ224" s="638">
        <f t="shared" si="245"/>
        <v>0</v>
      </c>
      <c r="CA224" s="638">
        <f t="shared" si="245"/>
        <v>0</v>
      </c>
      <c r="CB224" s="638">
        <f t="shared" si="245"/>
        <v>0</v>
      </c>
      <c r="CC224" s="638">
        <f t="shared" si="245"/>
        <v>0</v>
      </c>
      <c r="CD224" s="638">
        <f t="shared" si="245"/>
        <v>0</v>
      </c>
      <c r="CE224" s="638">
        <f t="shared" si="245"/>
        <v>0</v>
      </c>
      <c r="CF224" s="638">
        <f t="shared" si="245"/>
        <v>0</v>
      </c>
      <c r="CG224" s="638">
        <f t="shared" si="245"/>
        <v>0</v>
      </c>
      <c r="CH224" s="638">
        <f t="shared" si="245"/>
        <v>0</v>
      </c>
      <c r="CI224" s="638">
        <f t="shared" si="245"/>
        <v>0</v>
      </c>
      <c r="CJ224" s="638">
        <f t="shared" si="245"/>
        <v>0</v>
      </c>
      <c r="CK224" s="638">
        <f t="shared" si="245"/>
        <v>0</v>
      </c>
      <c r="CL224" s="638">
        <f t="shared" si="245"/>
        <v>0</v>
      </c>
      <c r="CM224" s="638">
        <f t="shared" si="245"/>
        <v>0</v>
      </c>
      <c r="CN224" s="638">
        <f t="shared" si="245"/>
        <v>0</v>
      </c>
      <c r="CO224" s="638">
        <f t="shared" si="245"/>
        <v>0</v>
      </c>
      <c r="CP224" s="638">
        <f t="shared" si="245"/>
        <v>0</v>
      </c>
      <c r="CQ224" s="638">
        <f t="shared" si="245"/>
        <v>0</v>
      </c>
      <c r="CR224" s="638">
        <f t="shared" si="245"/>
        <v>0</v>
      </c>
      <c r="CS224" s="638">
        <f t="shared" ref="CS224:EX224" si="246">CS173</f>
        <v>0</v>
      </c>
      <c r="CT224" s="638">
        <f t="shared" si="246"/>
        <v>0</v>
      </c>
      <c r="CU224" s="638">
        <f t="shared" si="246"/>
        <v>0</v>
      </c>
      <c r="CV224" s="638">
        <f t="shared" si="246"/>
        <v>0</v>
      </c>
      <c r="CW224" s="638">
        <f t="shared" si="246"/>
        <v>0</v>
      </c>
      <c r="CX224" s="638">
        <f t="shared" si="246"/>
        <v>0</v>
      </c>
      <c r="CY224" s="638">
        <f t="shared" si="246"/>
        <v>0</v>
      </c>
      <c r="CZ224" s="638">
        <f t="shared" si="246"/>
        <v>0</v>
      </c>
      <c r="DA224" s="638">
        <f t="shared" si="246"/>
        <v>0</v>
      </c>
      <c r="DB224" s="638">
        <f t="shared" si="246"/>
        <v>0</v>
      </c>
      <c r="DC224" s="638">
        <f t="shared" si="246"/>
        <v>0</v>
      </c>
      <c r="DD224" s="638">
        <f t="shared" si="246"/>
        <v>0</v>
      </c>
      <c r="DE224" s="638">
        <f t="shared" si="246"/>
        <v>0</v>
      </c>
      <c r="DF224" s="638">
        <f t="shared" si="246"/>
        <v>0</v>
      </c>
      <c r="DG224" s="638">
        <f t="shared" si="246"/>
        <v>0</v>
      </c>
      <c r="DH224" s="638">
        <f t="shared" si="246"/>
        <v>0</v>
      </c>
      <c r="DI224" s="638">
        <f t="shared" si="246"/>
        <v>0</v>
      </c>
      <c r="DJ224" s="638">
        <f t="shared" si="246"/>
        <v>0</v>
      </c>
      <c r="DK224" s="638">
        <f t="shared" si="246"/>
        <v>0</v>
      </c>
      <c r="DL224" s="638">
        <f t="shared" si="246"/>
        <v>0</v>
      </c>
      <c r="DM224" s="638">
        <f t="shared" si="246"/>
        <v>0</v>
      </c>
      <c r="DN224" s="638">
        <f t="shared" si="246"/>
        <v>0</v>
      </c>
      <c r="DO224" s="638">
        <f t="shared" si="246"/>
        <v>0</v>
      </c>
      <c r="DP224" s="638">
        <f t="shared" si="246"/>
        <v>0</v>
      </c>
      <c r="DQ224" s="638">
        <f t="shared" si="246"/>
        <v>0</v>
      </c>
      <c r="DR224" s="638">
        <f t="shared" si="246"/>
        <v>0</v>
      </c>
      <c r="DS224" s="638">
        <f t="shared" si="246"/>
        <v>0</v>
      </c>
      <c r="DT224" s="638">
        <f t="shared" si="246"/>
        <v>0</v>
      </c>
      <c r="DU224" s="638">
        <f t="shared" si="246"/>
        <v>0</v>
      </c>
      <c r="DV224" s="638">
        <f t="shared" si="246"/>
        <v>0</v>
      </c>
      <c r="DW224" s="638">
        <f t="shared" si="246"/>
        <v>0</v>
      </c>
      <c r="DX224" s="638">
        <f t="shared" si="246"/>
        <v>0</v>
      </c>
      <c r="DY224" s="638">
        <f t="shared" si="246"/>
        <v>0</v>
      </c>
      <c r="DZ224" s="638">
        <f t="shared" si="246"/>
        <v>0</v>
      </c>
      <c r="EA224" s="638">
        <f t="shared" si="246"/>
        <v>0</v>
      </c>
      <c r="EB224" s="638">
        <f t="shared" si="246"/>
        <v>0</v>
      </c>
      <c r="EC224" s="638">
        <f t="shared" si="246"/>
        <v>0</v>
      </c>
      <c r="ED224" s="638">
        <f t="shared" si="246"/>
        <v>0</v>
      </c>
      <c r="EE224" s="638">
        <f t="shared" si="246"/>
        <v>0</v>
      </c>
      <c r="EF224" s="638">
        <f t="shared" si="246"/>
        <v>0</v>
      </c>
      <c r="EG224" s="638">
        <f t="shared" si="246"/>
        <v>0</v>
      </c>
      <c r="EH224" s="638">
        <f t="shared" si="246"/>
        <v>0</v>
      </c>
      <c r="EI224" s="638">
        <f t="shared" si="246"/>
        <v>0</v>
      </c>
      <c r="EJ224" s="638">
        <f t="shared" si="246"/>
        <v>0</v>
      </c>
      <c r="EK224" s="638">
        <f t="shared" si="246"/>
        <v>0</v>
      </c>
      <c r="EL224" s="638">
        <f t="shared" si="246"/>
        <v>0</v>
      </c>
      <c r="EM224" s="638">
        <f t="shared" si="246"/>
        <v>0</v>
      </c>
      <c r="EN224" s="638">
        <f t="shared" si="246"/>
        <v>0</v>
      </c>
      <c r="EO224" s="638">
        <f t="shared" si="246"/>
        <v>0</v>
      </c>
      <c r="EP224" s="638">
        <f t="shared" si="246"/>
        <v>0</v>
      </c>
      <c r="EQ224" s="638">
        <f t="shared" si="246"/>
        <v>0</v>
      </c>
      <c r="ER224" s="638">
        <f t="shared" si="246"/>
        <v>0</v>
      </c>
      <c r="ES224" s="638">
        <f t="shared" si="246"/>
        <v>0</v>
      </c>
      <c r="ET224" s="638">
        <f t="shared" si="246"/>
        <v>0</v>
      </c>
      <c r="EU224" s="638">
        <f t="shared" si="246"/>
        <v>0</v>
      </c>
      <c r="EV224" s="638">
        <f t="shared" si="246"/>
        <v>0</v>
      </c>
      <c r="EW224" s="638">
        <f t="shared" si="246"/>
        <v>0</v>
      </c>
      <c r="EX224" s="639">
        <f t="shared" si="246"/>
        <v>0</v>
      </c>
      <c r="EY224" s="612"/>
      <c r="FB224" s="612"/>
    </row>
    <row r="225" spans="1:158" s="86" customFormat="1" hidden="1" outlineLevel="2">
      <c r="A225" s="654"/>
      <c r="B225" s="654"/>
      <c r="C225" s="655" t="str">
        <f>$A$182</f>
        <v>Spare 5</v>
      </c>
      <c r="D225" s="654"/>
      <c r="E225" s="654"/>
      <c r="F225" s="654"/>
      <c r="G225" s="654"/>
      <c r="H225" s="654"/>
      <c r="I225" s="654"/>
      <c r="J225" s="654"/>
      <c r="K225" s="654"/>
      <c r="L225" s="654"/>
      <c r="M225" s="654"/>
      <c r="N225" s="654"/>
      <c r="O225" s="654"/>
      <c r="P225" s="654"/>
      <c r="Q225" s="654"/>
      <c r="R225" s="654"/>
      <c r="S225" s="654"/>
      <c r="T225" s="654"/>
      <c r="U225" s="654"/>
      <c r="V225" s="654"/>
      <c r="W225" s="654"/>
      <c r="X225" s="654"/>
      <c r="Y225" s="654"/>
      <c r="Z225" s="654"/>
      <c r="AA225" s="654"/>
      <c r="AB225" s="654"/>
      <c r="AC225" s="654"/>
      <c r="AD225" s="661" t="str">
        <f>$AD$182</f>
        <v>Sp_5</v>
      </c>
      <c r="AE225" s="304">
        <f t="shared" si="222"/>
        <v>0</v>
      </c>
      <c r="AF225" s="662">
        <f>AF185</f>
        <v>0</v>
      </c>
      <c r="AG225" s="638">
        <f t="shared" ref="AG225:CR225" si="247">AG185</f>
        <v>0</v>
      </c>
      <c r="AH225" s="638">
        <f t="shared" si="247"/>
        <v>0</v>
      </c>
      <c r="AI225" s="638">
        <f t="shared" si="247"/>
        <v>0</v>
      </c>
      <c r="AJ225" s="638">
        <f t="shared" si="247"/>
        <v>0</v>
      </c>
      <c r="AK225" s="638">
        <f t="shared" si="247"/>
        <v>0</v>
      </c>
      <c r="AL225" s="638">
        <f t="shared" si="247"/>
        <v>0</v>
      </c>
      <c r="AM225" s="638">
        <f t="shared" si="247"/>
        <v>0</v>
      </c>
      <c r="AN225" s="638">
        <f t="shared" si="247"/>
        <v>0</v>
      </c>
      <c r="AO225" s="638">
        <f t="shared" si="247"/>
        <v>0</v>
      </c>
      <c r="AP225" s="638">
        <f t="shared" si="247"/>
        <v>0</v>
      </c>
      <c r="AQ225" s="638">
        <f t="shared" si="247"/>
        <v>0</v>
      </c>
      <c r="AR225" s="638">
        <f t="shared" si="247"/>
        <v>0</v>
      </c>
      <c r="AS225" s="638">
        <f t="shared" si="247"/>
        <v>0</v>
      </c>
      <c r="AT225" s="638">
        <f t="shared" si="247"/>
        <v>0</v>
      </c>
      <c r="AU225" s="638">
        <f t="shared" si="247"/>
        <v>0</v>
      </c>
      <c r="AV225" s="638">
        <f t="shared" si="247"/>
        <v>0</v>
      </c>
      <c r="AW225" s="638">
        <f t="shared" si="247"/>
        <v>0</v>
      </c>
      <c r="AX225" s="638">
        <f t="shared" si="247"/>
        <v>0</v>
      </c>
      <c r="AY225" s="638">
        <f t="shared" si="247"/>
        <v>0</v>
      </c>
      <c r="AZ225" s="638">
        <f t="shared" si="247"/>
        <v>0</v>
      </c>
      <c r="BA225" s="638">
        <f t="shared" si="247"/>
        <v>0</v>
      </c>
      <c r="BB225" s="638">
        <f t="shared" si="247"/>
        <v>0</v>
      </c>
      <c r="BC225" s="638">
        <f t="shared" si="247"/>
        <v>0</v>
      </c>
      <c r="BD225" s="638">
        <f t="shared" si="247"/>
        <v>0</v>
      </c>
      <c r="BE225" s="638">
        <f t="shared" si="247"/>
        <v>0</v>
      </c>
      <c r="BF225" s="638">
        <f t="shared" si="247"/>
        <v>0</v>
      </c>
      <c r="BG225" s="638">
        <f t="shared" si="247"/>
        <v>0</v>
      </c>
      <c r="BH225" s="638">
        <f t="shared" si="247"/>
        <v>0</v>
      </c>
      <c r="BI225" s="638">
        <f t="shared" si="247"/>
        <v>0</v>
      </c>
      <c r="BJ225" s="638">
        <f t="shared" si="247"/>
        <v>0</v>
      </c>
      <c r="BK225" s="638">
        <f t="shared" si="247"/>
        <v>0</v>
      </c>
      <c r="BL225" s="638">
        <f t="shared" si="247"/>
        <v>0</v>
      </c>
      <c r="BM225" s="638">
        <f t="shared" si="247"/>
        <v>0</v>
      </c>
      <c r="BN225" s="638">
        <f t="shared" si="247"/>
        <v>0</v>
      </c>
      <c r="BO225" s="638">
        <f t="shared" si="247"/>
        <v>0</v>
      </c>
      <c r="BP225" s="638">
        <f t="shared" si="247"/>
        <v>0</v>
      </c>
      <c r="BQ225" s="638">
        <f t="shared" si="247"/>
        <v>0</v>
      </c>
      <c r="BR225" s="638">
        <f t="shared" si="247"/>
        <v>0</v>
      </c>
      <c r="BS225" s="638">
        <f t="shared" si="247"/>
        <v>0</v>
      </c>
      <c r="BT225" s="638">
        <f t="shared" si="247"/>
        <v>0</v>
      </c>
      <c r="BU225" s="638">
        <f t="shared" si="247"/>
        <v>0</v>
      </c>
      <c r="BV225" s="638">
        <f t="shared" si="247"/>
        <v>0</v>
      </c>
      <c r="BW225" s="638">
        <f t="shared" si="247"/>
        <v>0</v>
      </c>
      <c r="BX225" s="638">
        <f t="shared" si="247"/>
        <v>0</v>
      </c>
      <c r="BY225" s="638">
        <f t="shared" si="247"/>
        <v>0</v>
      </c>
      <c r="BZ225" s="638">
        <f t="shared" si="247"/>
        <v>0</v>
      </c>
      <c r="CA225" s="638">
        <f t="shared" si="247"/>
        <v>0</v>
      </c>
      <c r="CB225" s="638">
        <f t="shared" si="247"/>
        <v>0</v>
      </c>
      <c r="CC225" s="638">
        <f t="shared" si="247"/>
        <v>0</v>
      </c>
      <c r="CD225" s="638">
        <f t="shared" si="247"/>
        <v>0</v>
      </c>
      <c r="CE225" s="638">
        <f t="shared" si="247"/>
        <v>0</v>
      </c>
      <c r="CF225" s="638">
        <f t="shared" si="247"/>
        <v>0</v>
      </c>
      <c r="CG225" s="638">
        <f t="shared" si="247"/>
        <v>0</v>
      </c>
      <c r="CH225" s="638">
        <f t="shared" si="247"/>
        <v>0</v>
      </c>
      <c r="CI225" s="638">
        <f t="shared" si="247"/>
        <v>0</v>
      </c>
      <c r="CJ225" s="638">
        <f t="shared" si="247"/>
        <v>0</v>
      </c>
      <c r="CK225" s="638">
        <f t="shared" si="247"/>
        <v>0</v>
      </c>
      <c r="CL225" s="638">
        <f t="shared" si="247"/>
        <v>0</v>
      </c>
      <c r="CM225" s="638">
        <f t="shared" si="247"/>
        <v>0</v>
      </c>
      <c r="CN225" s="638">
        <f t="shared" si="247"/>
        <v>0</v>
      </c>
      <c r="CO225" s="638">
        <f t="shared" si="247"/>
        <v>0</v>
      </c>
      <c r="CP225" s="638">
        <f t="shared" si="247"/>
        <v>0</v>
      </c>
      <c r="CQ225" s="638">
        <f t="shared" si="247"/>
        <v>0</v>
      </c>
      <c r="CR225" s="638">
        <f t="shared" si="247"/>
        <v>0</v>
      </c>
      <c r="CS225" s="638">
        <f t="shared" ref="CS225:EX225" si="248">CS185</f>
        <v>0</v>
      </c>
      <c r="CT225" s="638">
        <f t="shared" si="248"/>
        <v>0</v>
      </c>
      <c r="CU225" s="638">
        <f t="shared" si="248"/>
        <v>0</v>
      </c>
      <c r="CV225" s="638">
        <f t="shared" si="248"/>
        <v>0</v>
      </c>
      <c r="CW225" s="638">
        <f t="shared" si="248"/>
        <v>0</v>
      </c>
      <c r="CX225" s="638">
        <f t="shared" si="248"/>
        <v>0</v>
      </c>
      <c r="CY225" s="638">
        <f t="shared" si="248"/>
        <v>0</v>
      </c>
      <c r="CZ225" s="638">
        <f t="shared" si="248"/>
        <v>0</v>
      </c>
      <c r="DA225" s="638">
        <f t="shared" si="248"/>
        <v>0</v>
      </c>
      <c r="DB225" s="638">
        <f t="shared" si="248"/>
        <v>0</v>
      </c>
      <c r="DC225" s="638">
        <f t="shared" si="248"/>
        <v>0</v>
      </c>
      <c r="DD225" s="638">
        <f t="shared" si="248"/>
        <v>0</v>
      </c>
      <c r="DE225" s="638">
        <f t="shared" si="248"/>
        <v>0</v>
      </c>
      <c r="DF225" s="638">
        <f t="shared" si="248"/>
        <v>0</v>
      </c>
      <c r="DG225" s="638">
        <f t="shared" si="248"/>
        <v>0</v>
      </c>
      <c r="DH225" s="638">
        <f t="shared" si="248"/>
        <v>0</v>
      </c>
      <c r="DI225" s="638">
        <f t="shared" si="248"/>
        <v>0</v>
      </c>
      <c r="DJ225" s="638">
        <f t="shared" si="248"/>
        <v>0</v>
      </c>
      <c r="DK225" s="638">
        <f t="shared" si="248"/>
        <v>0</v>
      </c>
      <c r="DL225" s="638">
        <f t="shared" si="248"/>
        <v>0</v>
      </c>
      <c r="DM225" s="638">
        <f t="shared" si="248"/>
        <v>0</v>
      </c>
      <c r="DN225" s="638">
        <f t="shared" si="248"/>
        <v>0</v>
      </c>
      <c r="DO225" s="638">
        <f t="shared" si="248"/>
        <v>0</v>
      </c>
      <c r="DP225" s="638">
        <f t="shared" si="248"/>
        <v>0</v>
      </c>
      <c r="DQ225" s="638">
        <f t="shared" si="248"/>
        <v>0</v>
      </c>
      <c r="DR225" s="638">
        <f t="shared" si="248"/>
        <v>0</v>
      </c>
      <c r="DS225" s="638">
        <f t="shared" si="248"/>
        <v>0</v>
      </c>
      <c r="DT225" s="638">
        <f t="shared" si="248"/>
        <v>0</v>
      </c>
      <c r="DU225" s="638">
        <f t="shared" si="248"/>
        <v>0</v>
      </c>
      <c r="DV225" s="638">
        <f t="shared" si="248"/>
        <v>0</v>
      </c>
      <c r="DW225" s="638">
        <f t="shared" si="248"/>
        <v>0</v>
      </c>
      <c r="DX225" s="638">
        <f t="shared" si="248"/>
        <v>0</v>
      </c>
      <c r="DY225" s="638">
        <f t="shared" si="248"/>
        <v>0</v>
      </c>
      <c r="DZ225" s="638">
        <f t="shared" si="248"/>
        <v>0</v>
      </c>
      <c r="EA225" s="638">
        <f t="shared" si="248"/>
        <v>0</v>
      </c>
      <c r="EB225" s="638">
        <f t="shared" si="248"/>
        <v>0</v>
      </c>
      <c r="EC225" s="638">
        <f t="shared" si="248"/>
        <v>0</v>
      </c>
      <c r="ED225" s="638">
        <f t="shared" si="248"/>
        <v>0</v>
      </c>
      <c r="EE225" s="638">
        <f t="shared" si="248"/>
        <v>0</v>
      </c>
      <c r="EF225" s="638">
        <f t="shared" si="248"/>
        <v>0</v>
      </c>
      <c r="EG225" s="638">
        <f t="shared" si="248"/>
        <v>0</v>
      </c>
      <c r="EH225" s="638">
        <f t="shared" si="248"/>
        <v>0</v>
      </c>
      <c r="EI225" s="638">
        <f t="shared" si="248"/>
        <v>0</v>
      </c>
      <c r="EJ225" s="638">
        <f t="shared" si="248"/>
        <v>0</v>
      </c>
      <c r="EK225" s="638">
        <f t="shared" si="248"/>
        <v>0</v>
      </c>
      <c r="EL225" s="638">
        <f t="shared" si="248"/>
        <v>0</v>
      </c>
      <c r="EM225" s="638">
        <f t="shared" si="248"/>
        <v>0</v>
      </c>
      <c r="EN225" s="638">
        <f t="shared" si="248"/>
        <v>0</v>
      </c>
      <c r="EO225" s="638">
        <f t="shared" si="248"/>
        <v>0</v>
      </c>
      <c r="EP225" s="638">
        <f t="shared" si="248"/>
        <v>0</v>
      </c>
      <c r="EQ225" s="638">
        <f t="shared" si="248"/>
        <v>0</v>
      </c>
      <c r="ER225" s="638">
        <f t="shared" si="248"/>
        <v>0</v>
      </c>
      <c r="ES225" s="638">
        <f t="shared" si="248"/>
        <v>0</v>
      </c>
      <c r="ET225" s="638">
        <f t="shared" si="248"/>
        <v>0</v>
      </c>
      <c r="EU225" s="638">
        <f t="shared" si="248"/>
        <v>0</v>
      </c>
      <c r="EV225" s="638">
        <f t="shared" si="248"/>
        <v>0</v>
      </c>
      <c r="EW225" s="638">
        <f t="shared" si="248"/>
        <v>0</v>
      </c>
      <c r="EX225" s="639">
        <f t="shared" si="248"/>
        <v>0</v>
      </c>
      <c r="EY225" s="612"/>
      <c r="FB225" s="612"/>
    </row>
    <row r="226" spans="1:158" s="86" customFormat="1" hidden="1" outlineLevel="2">
      <c r="A226" s="654"/>
      <c r="B226" s="654"/>
      <c r="C226" s="655" t="str">
        <f>$A$194</f>
        <v>NONE</v>
      </c>
      <c r="D226" s="654"/>
      <c r="E226" s="654"/>
      <c r="F226" s="654"/>
      <c r="G226" s="654"/>
      <c r="H226" s="654"/>
      <c r="I226" s="654"/>
      <c r="J226" s="654"/>
      <c r="K226" s="654"/>
      <c r="L226" s="654"/>
      <c r="M226" s="654"/>
      <c r="N226" s="654"/>
      <c r="O226" s="654"/>
      <c r="P226" s="654"/>
      <c r="Q226" s="654"/>
      <c r="R226" s="654"/>
      <c r="S226" s="654"/>
      <c r="T226" s="654"/>
      <c r="U226" s="654"/>
      <c r="V226" s="654"/>
      <c r="W226" s="654"/>
      <c r="X226" s="654"/>
      <c r="Y226" s="654"/>
      <c r="Z226" s="654"/>
      <c r="AA226" s="654"/>
      <c r="AB226" s="654"/>
      <c r="AC226" s="654"/>
      <c r="AD226" s="656" t="str">
        <f>$AD$194</f>
        <v>N/A</v>
      </c>
      <c r="AE226" s="663">
        <f t="shared" si="222"/>
        <v>0</v>
      </c>
      <c r="AF226" s="664">
        <f>AF197</f>
        <v>0</v>
      </c>
      <c r="AG226" s="665">
        <f t="shared" ref="AG226:CR226" si="249">AG197</f>
        <v>0</v>
      </c>
      <c r="AH226" s="665">
        <f t="shared" si="249"/>
        <v>0</v>
      </c>
      <c r="AI226" s="665">
        <f t="shared" si="249"/>
        <v>0</v>
      </c>
      <c r="AJ226" s="665">
        <f t="shared" si="249"/>
        <v>0</v>
      </c>
      <c r="AK226" s="665">
        <f t="shared" si="249"/>
        <v>0</v>
      </c>
      <c r="AL226" s="665">
        <f t="shared" si="249"/>
        <v>0</v>
      </c>
      <c r="AM226" s="665">
        <f t="shared" si="249"/>
        <v>0</v>
      </c>
      <c r="AN226" s="665">
        <f t="shared" si="249"/>
        <v>0</v>
      </c>
      <c r="AO226" s="665">
        <f t="shared" si="249"/>
        <v>0</v>
      </c>
      <c r="AP226" s="665">
        <f t="shared" si="249"/>
        <v>0</v>
      </c>
      <c r="AQ226" s="665">
        <f t="shared" si="249"/>
        <v>0</v>
      </c>
      <c r="AR226" s="665">
        <f t="shared" si="249"/>
        <v>0</v>
      </c>
      <c r="AS226" s="665">
        <f t="shared" si="249"/>
        <v>0</v>
      </c>
      <c r="AT226" s="665">
        <f t="shared" si="249"/>
        <v>0</v>
      </c>
      <c r="AU226" s="665">
        <f t="shared" si="249"/>
        <v>0</v>
      </c>
      <c r="AV226" s="665">
        <f t="shared" si="249"/>
        <v>0</v>
      </c>
      <c r="AW226" s="665">
        <f t="shared" si="249"/>
        <v>0</v>
      </c>
      <c r="AX226" s="665">
        <f t="shared" si="249"/>
        <v>0</v>
      </c>
      <c r="AY226" s="665">
        <f t="shared" si="249"/>
        <v>0</v>
      </c>
      <c r="AZ226" s="665">
        <f t="shared" si="249"/>
        <v>0</v>
      </c>
      <c r="BA226" s="665">
        <f t="shared" si="249"/>
        <v>0</v>
      </c>
      <c r="BB226" s="665">
        <f t="shared" si="249"/>
        <v>0</v>
      </c>
      <c r="BC226" s="665">
        <f t="shared" si="249"/>
        <v>0</v>
      </c>
      <c r="BD226" s="665">
        <f t="shared" si="249"/>
        <v>0</v>
      </c>
      <c r="BE226" s="665">
        <f t="shared" si="249"/>
        <v>0</v>
      </c>
      <c r="BF226" s="665">
        <f t="shared" si="249"/>
        <v>0</v>
      </c>
      <c r="BG226" s="665">
        <f t="shared" si="249"/>
        <v>0</v>
      </c>
      <c r="BH226" s="665">
        <f t="shared" si="249"/>
        <v>0</v>
      </c>
      <c r="BI226" s="665">
        <f t="shared" si="249"/>
        <v>0</v>
      </c>
      <c r="BJ226" s="665">
        <f t="shared" si="249"/>
        <v>0</v>
      </c>
      <c r="BK226" s="665">
        <f t="shared" si="249"/>
        <v>0</v>
      </c>
      <c r="BL226" s="665">
        <f t="shared" si="249"/>
        <v>0</v>
      </c>
      <c r="BM226" s="665">
        <f t="shared" si="249"/>
        <v>0</v>
      </c>
      <c r="BN226" s="665">
        <f t="shared" si="249"/>
        <v>0</v>
      </c>
      <c r="BO226" s="665">
        <f t="shared" si="249"/>
        <v>0</v>
      </c>
      <c r="BP226" s="665">
        <f t="shared" si="249"/>
        <v>0</v>
      </c>
      <c r="BQ226" s="665">
        <f t="shared" si="249"/>
        <v>0</v>
      </c>
      <c r="BR226" s="665">
        <f t="shared" si="249"/>
        <v>0</v>
      </c>
      <c r="BS226" s="665">
        <f t="shared" si="249"/>
        <v>0</v>
      </c>
      <c r="BT226" s="665">
        <f t="shared" si="249"/>
        <v>0</v>
      </c>
      <c r="BU226" s="665">
        <f t="shared" si="249"/>
        <v>0</v>
      </c>
      <c r="BV226" s="665">
        <f t="shared" si="249"/>
        <v>0</v>
      </c>
      <c r="BW226" s="665">
        <f t="shared" si="249"/>
        <v>0</v>
      </c>
      <c r="BX226" s="665">
        <f t="shared" si="249"/>
        <v>0</v>
      </c>
      <c r="BY226" s="665">
        <f t="shared" si="249"/>
        <v>0</v>
      </c>
      <c r="BZ226" s="665">
        <f t="shared" si="249"/>
        <v>0</v>
      </c>
      <c r="CA226" s="665">
        <f t="shared" si="249"/>
        <v>0</v>
      </c>
      <c r="CB226" s="665">
        <f t="shared" si="249"/>
        <v>0</v>
      </c>
      <c r="CC226" s="665">
        <f t="shared" si="249"/>
        <v>0</v>
      </c>
      <c r="CD226" s="665">
        <f t="shared" si="249"/>
        <v>0</v>
      </c>
      <c r="CE226" s="665">
        <f t="shared" si="249"/>
        <v>0</v>
      </c>
      <c r="CF226" s="665">
        <f t="shared" si="249"/>
        <v>0</v>
      </c>
      <c r="CG226" s="665">
        <f t="shared" si="249"/>
        <v>0</v>
      </c>
      <c r="CH226" s="665">
        <f t="shared" si="249"/>
        <v>0</v>
      </c>
      <c r="CI226" s="665">
        <f t="shared" si="249"/>
        <v>0</v>
      </c>
      <c r="CJ226" s="665">
        <f t="shared" si="249"/>
        <v>0</v>
      </c>
      <c r="CK226" s="665">
        <f t="shared" si="249"/>
        <v>0</v>
      </c>
      <c r="CL226" s="665">
        <f t="shared" si="249"/>
        <v>0</v>
      </c>
      <c r="CM226" s="665">
        <f t="shared" si="249"/>
        <v>0</v>
      </c>
      <c r="CN226" s="665">
        <f t="shared" si="249"/>
        <v>0</v>
      </c>
      <c r="CO226" s="665">
        <f t="shared" si="249"/>
        <v>0</v>
      </c>
      <c r="CP226" s="665">
        <f t="shared" si="249"/>
        <v>0</v>
      </c>
      <c r="CQ226" s="665">
        <f t="shared" si="249"/>
        <v>0</v>
      </c>
      <c r="CR226" s="665">
        <f t="shared" si="249"/>
        <v>0</v>
      </c>
      <c r="CS226" s="665">
        <f t="shared" ref="CS226:EX226" si="250">CS197</f>
        <v>0</v>
      </c>
      <c r="CT226" s="665">
        <f t="shared" si="250"/>
        <v>0</v>
      </c>
      <c r="CU226" s="665">
        <f t="shared" si="250"/>
        <v>0</v>
      </c>
      <c r="CV226" s="665">
        <f t="shared" si="250"/>
        <v>0</v>
      </c>
      <c r="CW226" s="665">
        <f t="shared" si="250"/>
        <v>0</v>
      </c>
      <c r="CX226" s="665">
        <f t="shared" si="250"/>
        <v>0</v>
      </c>
      <c r="CY226" s="665">
        <f t="shared" si="250"/>
        <v>0</v>
      </c>
      <c r="CZ226" s="665">
        <f t="shared" si="250"/>
        <v>0</v>
      </c>
      <c r="DA226" s="665">
        <f t="shared" si="250"/>
        <v>0</v>
      </c>
      <c r="DB226" s="665">
        <f t="shared" si="250"/>
        <v>0</v>
      </c>
      <c r="DC226" s="665">
        <f t="shared" si="250"/>
        <v>0</v>
      </c>
      <c r="DD226" s="665">
        <f t="shared" si="250"/>
        <v>0</v>
      </c>
      <c r="DE226" s="665">
        <f t="shared" si="250"/>
        <v>0</v>
      </c>
      <c r="DF226" s="665">
        <f t="shared" si="250"/>
        <v>0</v>
      </c>
      <c r="DG226" s="665">
        <f t="shared" si="250"/>
        <v>0</v>
      </c>
      <c r="DH226" s="665">
        <f t="shared" si="250"/>
        <v>0</v>
      </c>
      <c r="DI226" s="665">
        <f t="shared" si="250"/>
        <v>0</v>
      </c>
      <c r="DJ226" s="665">
        <f t="shared" si="250"/>
        <v>0</v>
      </c>
      <c r="DK226" s="665">
        <f t="shared" si="250"/>
        <v>0</v>
      </c>
      <c r="DL226" s="665">
        <f t="shared" si="250"/>
        <v>0</v>
      </c>
      <c r="DM226" s="665">
        <f t="shared" si="250"/>
        <v>0</v>
      </c>
      <c r="DN226" s="665">
        <f t="shared" si="250"/>
        <v>0</v>
      </c>
      <c r="DO226" s="665">
        <f t="shared" si="250"/>
        <v>0</v>
      </c>
      <c r="DP226" s="665">
        <f t="shared" si="250"/>
        <v>0</v>
      </c>
      <c r="DQ226" s="665">
        <f t="shared" si="250"/>
        <v>0</v>
      </c>
      <c r="DR226" s="665">
        <f t="shared" si="250"/>
        <v>0</v>
      </c>
      <c r="DS226" s="665">
        <f t="shared" si="250"/>
        <v>0</v>
      </c>
      <c r="DT226" s="665">
        <f t="shared" si="250"/>
        <v>0</v>
      </c>
      <c r="DU226" s="665">
        <f t="shared" si="250"/>
        <v>0</v>
      </c>
      <c r="DV226" s="665">
        <f t="shared" si="250"/>
        <v>0</v>
      </c>
      <c r="DW226" s="665">
        <f t="shared" si="250"/>
        <v>0</v>
      </c>
      <c r="DX226" s="665">
        <f t="shared" si="250"/>
        <v>0</v>
      </c>
      <c r="DY226" s="665">
        <f t="shared" si="250"/>
        <v>0</v>
      </c>
      <c r="DZ226" s="665">
        <f t="shared" si="250"/>
        <v>0</v>
      </c>
      <c r="EA226" s="665">
        <f t="shared" si="250"/>
        <v>0</v>
      </c>
      <c r="EB226" s="665">
        <f t="shared" si="250"/>
        <v>0</v>
      </c>
      <c r="EC226" s="665">
        <f t="shared" si="250"/>
        <v>0</v>
      </c>
      <c r="ED226" s="665">
        <f t="shared" si="250"/>
        <v>0</v>
      </c>
      <c r="EE226" s="665">
        <f t="shared" si="250"/>
        <v>0</v>
      </c>
      <c r="EF226" s="665">
        <f t="shared" si="250"/>
        <v>0</v>
      </c>
      <c r="EG226" s="665">
        <f t="shared" si="250"/>
        <v>0</v>
      </c>
      <c r="EH226" s="665">
        <f t="shared" si="250"/>
        <v>0</v>
      </c>
      <c r="EI226" s="665">
        <f t="shared" si="250"/>
        <v>0</v>
      </c>
      <c r="EJ226" s="665">
        <f t="shared" si="250"/>
        <v>0</v>
      </c>
      <c r="EK226" s="665">
        <f t="shared" si="250"/>
        <v>0</v>
      </c>
      <c r="EL226" s="665">
        <f t="shared" si="250"/>
        <v>0</v>
      </c>
      <c r="EM226" s="665">
        <f t="shared" si="250"/>
        <v>0</v>
      </c>
      <c r="EN226" s="665">
        <f t="shared" si="250"/>
        <v>0</v>
      </c>
      <c r="EO226" s="665">
        <f t="shared" si="250"/>
        <v>0</v>
      </c>
      <c r="EP226" s="665">
        <f t="shared" si="250"/>
        <v>0</v>
      </c>
      <c r="EQ226" s="665">
        <f t="shared" si="250"/>
        <v>0</v>
      </c>
      <c r="ER226" s="665">
        <f t="shared" si="250"/>
        <v>0</v>
      </c>
      <c r="ES226" s="665">
        <f t="shared" si="250"/>
        <v>0</v>
      </c>
      <c r="ET226" s="665">
        <f t="shared" si="250"/>
        <v>0</v>
      </c>
      <c r="EU226" s="665">
        <f t="shared" si="250"/>
        <v>0</v>
      </c>
      <c r="EV226" s="665">
        <f t="shared" si="250"/>
        <v>0</v>
      </c>
      <c r="EW226" s="665">
        <f t="shared" si="250"/>
        <v>0</v>
      </c>
      <c r="EX226" s="666">
        <f t="shared" si="250"/>
        <v>0</v>
      </c>
      <c r="EY226" s="612"/>
      <c r="FB226" s="612"/>
    </row>
    <row r="227" spans="1:158" s="634" customFormat="1" ht="5.0999999999999996" hidden="1" customHeight="1" outlineLevel="2">
      <c r="A227" s="630"/>
      <c r="B227" s="630"/>
      <c r="C227" s="627"/>
      <c r="D227" s="630"/>
      <c r="E227" s="630"/>
      <c r="F227" s="630"/>
      <c r="G227" s="630"/>
      <c r="H227" s="630"/>
      <c r="I227" s="630"/>
      <c r="J227" s="630"/>
      <c r="K227" s="630"/>
      <c r="L227" s="630"/>
      <c r="M227" s="630"/>
      <c r="N227" s="630"/>
      <c r="O227" s="630"/>
      <c r="P227" s="630"/>
      <c r="Q227" s="630"/>
      <c r="R227" s="630"/>
      <c r="S227" s="630"/>
      <c r="T227" s="630"/>
      <c r="U227" s="630"/>
      <c r="V227" s="630"/>
      <c r="W227" s="630"/>
      <c r="X227" s="630"/>
      <c r="Y227" s="630"/>
      <c r="Z227" s="630"/>
      <c r="AA227" s="630"/>
      <c r="AB227" s="630"/>
      <c r="AC227" s="630"/>
      <c r="AD227" s="667"/>
      <c r="AE227" s="653"/>
      <c r="AF227" s="204"/>
      <c r="AG227" s="204"/>
      <c r="AH227" s="204"/>
      <c r="AI227" s="204"/>
      <c r="AJ227" s="204"/>
      <c r="AK227" s="204"/>
      <c r="AL227" s="204"/>
      <c r="AM227" s="204"/>
      <c r="AN227" s="204"/>
      <c r="AO227" s="204"/>
      <c r="AP227" s="204"/>
      <c r="AQ227" s="204"/>
      <c r="AR227" s="204"/>
      <c r="AS227" s="204"/>
      <c r="AT227" s="204"/>
      <c r="AU227" s="204"/>
      <c r="AV227" s="204"/>
      <c r="AW227" s="204"/>
      <c r="AX227" s="204"/>
      <c r="AY227" s="204"/>
      <c r="AZ227" s="204"/>
      <c r="BA227" s="204"/>
      <c r="BB227" s="204"/>
      <c r="BC227" s="204"/>
      <c r="BD227" s="204"/>
      <c r="BE227" s="204"/>
      <c r="BF227" s="204"/>
      <c r="BG227" s="204"/>
      <c r="BH227" s="204"/>
      <c r="BI227" s="204"/>
      <c r="BJ227" s="204"/>
      <c r="BK227" s="204"/>
      <c r="BL227" s="204"/>
      <c r="BM227" s="204"/>
      <c r="BN227" s="204"/>
      <c r="BO227" s="204"/>
      <c r="BP227" s="204"/>
      <c r="BQ227" s="204"/>
      <c r="BR227" s="204"/>
      <c r="BS227" s="204"/>
      <c r="BT227" s="204"/>
      <c r="BU227" s="204"/>
      <c r="BV227" s="204"/>
      <c r="BW227" s="204"/>
      <c r="BX227" s="204"/>
      <c r="BY227" s="204"/>
      <c r="BZ227" s="204"/>
      <c r="CA227" s="204"/>
      <c r="CB227" s="204"/>
      <c r="CC227" s="204"/>
      <c r="CD227" s="204"/>
      <c r="CE227" s="204"/>
      <c r="CF227" s="204"/>
      <c r="CG227" s="204"/>
      <c r="CH227" s="204"/>
      <c r="CI227" s="204"/>
      <c r="CJ227" s="204"/>
      <c r="CK227" s="204"/>
      <c r="CL227" s="204"/>
      <c r="CM227" s="204"/>
      <c r="CN227" s="204"/>
      <c r="CO227" s="204"/>
      <c r="CP227" s="204"/>
      <c r="CQ227" s="204"/>
      <c r="CR227" s="204"/>
      <c r="CS227" s="204"/>
      <c r="CT227" s="204"/>
      <c r="CU227" s="204"/>
      <c r="CV227" s="204"/>
      <c r="CW227" s="204"/>
      <c r="CX227" s="204"/>
      <c r="CY227" s="204"/>
      <c r="CZ227" s="204"/>
      <c r="DA227" s="204"/>
      <c r="DB227" s="204"/>
      <c r="DC227" s="204"/>
      <c r="DD227" s="204"/>
      <c r="DE227" s="204"/>
      <c r="DF227" s="204"/>
      <c r="DG227" s="204"/>
      <c r="DH227" s="204"/>
      <c r="DI227" s="204"/>
      <c r="DJ227" s="204"/>
      <c r="DK227" s="204"/>
      <c r="DL227" s="204"/>
      <c r="DM227" s="204"/>
      <c r="DN227" s="204"/>
      <c r="DO227" s="204"/>
      <c r="DP227" s="204"/>
      <c r="DQ227" s="204"/>
      <c r="DR227" s="204"/>
      <c r="DS227" s="204"/>
      <c r="DT227" s="204"/>
      <c r="DU227" s="204"/>
      <c r="DV227" s="204"/>
      <c r="DW227" s="204"/>
      <c r="DX227" s="204"/>
      <c r="DY227" s="204"/>
      <c r="DZ227" s="204"/>
      <c r="EA227" s="204"/>
      <c r="EB227" s="204"/>
      <c r="EC227" s="204"/>
      <c r="ED227" s="204"/>
      <c r="EE227" s="204"/>
      <c r="EF227" s="204"/>
      <c r="EG227" s="204"/>
      <c r="EH227" s="204"/>
      <c r="EI227" s="204"/>
      <c r="EJ227" s="204"/>
      <c r="EK227" s="204"/>
      <c r="EL227" s="204"/>
      <c r="EM227" s="204"/>
      <c r="EN227" s="204"/>
      <c r="EO227" s="204"/>
      <c r="EP227" s="204"/>
      <c r="EQ227" s="204"/>
      <c r="ER227" s="204"/>
      <c r="ES227" s="204"/>
      <c r="ET227" s="204"/>
      <c r="EU227" s="204"/>
      <c r="EV227" s="204"/>
      <c r="EW227" s="204"/>
      <c r="EX227" s="204"/>
      <c r="EY227" s="632"/>
      <c r="EZ227" s="201"/>
      <c r="FA227" s="201"/>
      <c r="FB227" s="633"/>
    </row>
    <row r="228" spans="1:158" s="86" customFormat="1" hidden="1" outlineLevel="2">
      <c r="A228" s="186"/>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E228" s="668">
        <f t="shared" ref="AE228:BJ228" ca="1" si="251">SUM(AE210:AE227)</f>
        <v>36000513.054737516</v>
      </c>
      <c r="AF228" s="669">
        <f t="shared" si="251"/>
        <v>1554566.4032051282</v>
      </c>
      <c r="AG228" s="669">
        <f t="shared" ca="1" si="251"/>
        <v>345031.94384512736</v>
      </c>
      <c r="AH228" s="669">
        <f t="shared" ca="1" si="251"/>
        <v>2358605.911458333</v>
      </c>
      <c r="AI228" s="669">
        <f t="shared" ca="1" si="251"/>
        <v>3500287.962740384</v>
      </c>
      <c r="AJ228" s="669">
        <f t="shared" ca="1" si="251"/>
        <v>542449.50120192324</v>
      </c>
      <c r="AK228" s="669">
        <f t="shared" ca="1" si="251"/>
        <v>634243.09094551299</v>
      </c>
      <c r="AL228" s="669">
        <f t="shared" ca="1" si="251"/>
        <v>718541.08774038451</v>
      </c>
      <c r="AM228" s="669">
        <f t="shared" ca="1" si="251"/>
        <v>718541.08774038451</v>
      </c>
      <c r="AN228" s="669">
        <f t="shared" ca="1" si="251"/>
        <v>370428.90825320513</v>
      </c>
      <c r="AO228" s="669">
        <f t="shared" ca="1" si="251"/>
        <v>370428.90825320513</v>
      </c>
      <c r="AP228" s="669">
        <f t="shared" ca="1" si="251"/>
        <v>370428.90825320513</v>
      </c>
      <c r="AQ228" s="669">
        <f t="shared" ca="1" si="251"/>
        <v>369410.95953525638</v>
      </c>
      <c r="AR228" s="669">
        <f t="shared" ca="1" si="251"/>
        <v>369410.95953525638</v>
      </c>
      <c r="AS228" s="669">
        <f t="shared" ca="1" si="251"/>
        <v>632755.96427781973</v>
      </c>
      <c r="AT228" s="669">
        <f t="shared" ca="1" si="251"/>
        <v>650582.75440705125</v>
      </c>
      <c r="AU228" s="669">
        <f t="shared" ca="1" si="251"/>
        <v>402203.26722756407</v>
      </c>
      <c r="AV228" s="669">
        <f t="shared" ca="1" si="251"/>
        <v>414931.48641826923</v>
      </c>
      <c r="AW228" s="669">
        <f t="shared" ca="1" si="251"/>
        <v>414931.48641826923</v>
      </c>
      <c r="AX228" s="669">
        <f t="shared" ca="1" si="251"/>
        <v>376799.17872596154</v>
      </c>
      <c r="AY228" s="669">
        <f t="shared" ca="1" si="251"/>
        <v>376799.17872596154</v>
      </c>
      <c r="AZ228" s="669">
        <f t="shared" ca="1" si="251"/>
        <v>376799.17872596154</v>
      </c>
      <c r="BA228" s="669">
        <f t="shared" ca="1" si="251"/>
        <v>376799.17872596154</v>
      </c>
      <c r="BB228" s="669">
        <f t="shared" ca="1" si="251"/>
        <v>376799.17872596154</v>
      </c>
      <c r="BC228" s="669">
        <f t="shared" ca="1" si="251"/>
        <v>376799.17872596154</v>
      </c>
      <c r="BD228" s="669">
        <f t="shared" ca="1" si="251"/>
        <v>376799.17872596154</v>
      </c>
      <c r="BE228" s="669">
        <f t="shared" ca="1" si="251"/>
        <v>645411.08356337599</v>
      </c>
      <c r="BF228" s="669">
        <f t="shared" ca="1" si="251"/>
        <v>639514.5633413461</v>
      </c>
      <c r="BG228" s="669">
        <f t="shared" ca="1" si="251"/>
        <v>376799.17872596154</v>
      </c>
      <c r="BH228" s="669">
        <f t="shared" ca="1" si="251"/>
        <v>384335.1623004807</v>
      </c>
      <c r="BI228" s="669">
        <f t="shared" ca="1" si="251"/>
        <v>384335.1623004807</v>
      </c>
      <c r="BJ228" s="669">
        <f t="shared" ca="1" si="251"/>
        <v>384335.1623004807</v>
      </c>
      <c r="BK228" s="669">
        <f t="shared" ref="BK228:CP228" ca="1" si="252">SUM(BK210:BK227)</f>
        <v>384335.1623004807</v>
      </c>
      <c r="BL228" s="669">
        <f t="shared" ca="1" si="252"/>
        <v>384335.1623004807</v>
      </c>
      <c r="BM228" s="669">
        <f t="shared" ca="1" si="252"/>
        <v>384335.1623004807</v>
      </c>
      <c r="BN228" s="669">
        <f t="shared" ca="1" si="252"/>
        <v>384335.1623004807</v>
      </c>
      <c r="BO228" s="669">
        <f t="shared" ca="1" si="252"/>
        <v>384335.1623004807</v>
      </c>
      <c r="BP228" s="669">
        <f t="shared" ca="1" si="252"/>
        <v>384335.1623004807</v>
      </c>
      <c r="BQ228" s="669">
        <f t="shared" ca="1" si="252"/>
        <v>658319.30523464363</v>
      </c>
      <c r="BR228" s="669">
        <f t="shared" ca="1" si="252"/>
        <v>1426439.5212748395</v>
      </c>
      <c r="BS228" s="669">
        <f t="shared" ca="1" si="252"/>
        <v>384335.1623004807</v>
      </c>
      <c r="BT228" s="669">
        <f t="shared" ca="1" si="252"/>
        <v>392021.86554649041</v>
      </c>
      <c r="BU228" s="669">
        <f t="shared" ca="1" si="252"/>
        <v>392021.86554649041</v>
      </c>
      <c r="BV228" s="669">
        <f t="shared" ca="1" si="252"/>
        <v>392021.86554649041</v>
      </c>
      <c r="BW228" s="669">
        <f t="shared" ca="1" si="252"/>
        <v>392021.86554649041</v>
      </c>
      <c r="BX228" s="669">
        <f t="shared" ca="1" si="252"/>
        <v>392021.86554649041</v>
      </c>
      <c r="BY228" s="669">
        <f t="shared" ca="1" si="252"/>
        <v>392021.86554649041</v>
      </c>
      <c r="BZ228" s="669">
        <f t="shared" ca="1" si="252"/>
        <v>392021.86554649041</v>
      </c>
      <c r="CA228" s="669">
        <f t="shared" ca="1" si="252"/>
        <v>392021.86554649041</v>
      </c>
      <c r="CB228" s="669">
        <f t="shared" ca="1" si="252"/>
        <v>392021.86554649041</v>
      </c>
      <c r="CC228" s="669">
        <f t="shared" ca="1" si="252"/>
        <v>671485.69133933645</v>
      </c>
      <c r="CD228" s="669">
        <f t="shared" ca="1" si="252"/>
        <v>513501.45939264423</v>
      </c>
      <c r="CE228" s="669">
        <f t="shared" ca="1" si="252"/>
        <v>392021.86554649041</v>
      </c>
      <c r="CF228" s="669">
        <f t="shared" ca="1" si="252"/>
        <v>399862.30285742017</v>
      </c>
      <c r="CG228" s="669">
        <f t="shared" ca="1" si="252"/>
        <v>399862.30285742017</v>
      </c>
      <c r="CH228" s="669">
        <f t="shared" ca="1" si="252"/>
        <v>399862.30285742017</v>
      </c>
      <c r="CI228" s="669">
        <f t="shared" ca="1" si="252"/>
        <v>399862.30285742017</v>
      </c>
      <c r="CJ228" s="669">
        <f t="shared" ca="1" si="252"/>
        <v>399862.30285742017</v>
      </c>
      <c r="CK228" s="669">
        <f t="shared" ca="1" si="252"/>
        <v>399862.30285742017</v>
      </c>
      <c r="CL228" s="669">
        <f t="shared" ca="1" si="252"/>
        <v>399862.30285742017</v>
      </c>
      <c r="CM228" s="669">
        <f t="shared" ca="1" si="252"/>
        <v>399862.30285742017</v>
      </c>
      <c r="CN228" s="669">
        <f t="shared" ca="1" si="252"/>
        <v>399862.30285742017</v>
      </c>
      <c r="CO228" s="669">
        <f t="shared" ca="1" si="252"/>
        <v>684915.40516612318</v>
      </c>
      <c r="CP228" s="669">
        <f t="shared" ca="1" si="252"/>
        <v>430839.59928818943</v>
      </c>
      <c r="CQ228" s="669">
        <f t="shared" ref="CQ228:DV228" ca="1" si="253">SUM(CQ210:CQ227)</f>
        <v>399862.30285742017</v>
      </c>
      <c r="CR228" s="669">
        <f t="shared" ca="1" si="253"/>
        <v>407859.54891456862</v>
      </c>
      <c r="CS228" s="669">
        <f t="shared" ca="1" si="253"/>
        <v>407859.54891456862</v>
      </c>
      <c r="CT228" s="669">
        <f t="shared" ca="1" si="253"/>
        <v>0</v>
      </c>
      <c r="CU228" s="669">
        <f t="shared" ca="1" si="253"/>
        <v>0</v>
      </c>
      <c r="CV228" s="669">
        <f t="shared" ca="1" si="253"/>
        <v>0</v>
      </c>
      <c r="CW228" s="669">
        <f t="shared" ca="1" si="253"/>
        <v>0</v>
      </c>
      <c r="CX228" s="669">
        <f t="shared" ca="1" si="253"/>
        <v>0</v>
      </c>
      <c r="CY228" s="669">
        <f t="shared" ca="1" si="253"/>
        <v>0</v>
      </c>
      <c r="CZ228" s="669">
        <f t="shared" ca="1" si="253"/>
        <v>0</v>
      </c>
      <c r="DA228" s="669">
        <f t="shared" ca="1" si="253"/>
        <v>0</v>
      </c>
      <c r="DB228" s="669">
        <f t="shared" ca="1" si="253"/>
        <v>0</v>
      </c>
      <c r="DC228" s="669">
        <f t="shared" ca="1" si="253"/>
        <v>0</v>
      </c>
      <c r="DD228" s="669">
        <f t="shared" ca="1" si="253"/>
        <v>0</v>
      </c>
      <c r="DE228" s="669">
        <f t="shared" ca="1" si="253"/>
        <v>0</v>
      </c>
      <c r="DF228" s="669">
        <f t="shared" ca="1" si="253"/>
        <v>0</v>
      </c>
      <c r="DG228" s="669">
        <f t="shared" ca="1" si="253"/>
        <v>0</v>
      </c>
      <c r="DH228" s="669">
        <f t="shared" ca="1" si="253"/>
        <v>0</v>
      </c>
      <c r="DI228" s="669">
        <f t="shared" ca="1" si="253"/>
        <v>0</v>
      </c>
      <c r="DJ228" s="669">
        <f t="shared" ca="1" si="253"/>
        <v>0</v>
      </c>
      <c r="DK228" s="669">
        <f t="shared" ca="1" si="253"/>
        <v>0</v>
      </c>
      <c r="DL228" s="669">
        <f t="shared" ca="1" si="253"/>
        <v>0</v>
      </c>
      <c r="DM228" s="669">
        <f t="shared" ca="1" si="253"/>
        <v>0</v>
      </c>
      <c r="DN228" s="669">
        <f t="shared" ca="1" si="253"/>
        <v>0</v>
      </c>
      <c r="DO228" s="669">
        <f t="shared" ca="1" si="253"/>
        <v>0</v>
      </c>
      <c r="DP228" s="669">
        <f t="shared" ca="1" si="253"/>
        <v>0</v>
      </c>
      <c r="DQ228" s="669">
        <f t="shared" ca="1" si="253"/>
        <v>0</v>
      </c>
      <c r="DR228" s="669">
        <f t="shared" ca="1" si="253"/>
        <v>0</v>
      </c>
      <c r="DS228" s="669">
        <f t="shared" ca="1" si="253"/>
        <v>0</v>
      </c>
      <c r="DT228" s="669">
        <f t="shared" ca="1" si="253"/>
        <v>0</v>
      </c>
      <c r="DU228" s="669">
        <f t="shared" ca="1" si="253"/>
        <v>0</v>
      </c>
      <c r="DV228" s="669">
        <f t="shared" ca="1" si="253"/>
        <v>0</v>
      </c>
      <c r="DW228" s="669">
        <f t="shared" ref="DW228:EX228" ca="1" si="254">SUM(DW210:DW227)</f>
        <v>0</v>
      </c>
      <c r="DX228" s="669">
        <f t="shared" ca="1" si="254"/>
        <v>0</v>
      </c>
      <c r="DY228" s="669">
        <f t="shared" ca="1" si="254"/>
        <v>0</v>
      </c>
      <c r="DZ228" s="669">
        <f t="shared" ca="1" si="254"/>
        <v>0</v>
      </c>
      <c r="EA228" s="669">
        <f t="shared" ca="1" si="254"/>
        <v>0</v>
      </c>
      <c r="EB228" s="669">
        <f t="shared" ca="1" si="254"/>
        <v>0</v>
      </c>
      <c r="EC228" s="669">
        <f t="shared" ca="1" si="254"/>
        <v>0</v>
      </c>
      <c r="ED228" s="669">
        <f t="shared" ca="1" si="254"/>
        <v>0</v>
      </c>
      <c r="EE228" s="669">
        <f t="shared" ca="1" si="254"/>
        <v>0</v>
      </c>
      <c r="EF228" s="669">
        <f t="shared" ca="1" si="254"/>
        <v>0</v>
      </c>
      <c r="EG228" s="669">
        <f t="shared" ca="1" si="254"/>
        <v>0</v>
      </c>
      <c r="EH228" s="669">
        <f t="shared" ca="1" si="254"/>
        <v>0</v>
      </c>
      <c r="EI228" s="669">
        <f t="shared" ca="1" si="254"/>
        <v>0</v>
      </c>
      <c r="EJ228" s="669">
        <f t="shared" ca="1" si="254"/>
        <v>0</v>
      </c>
      <c r="EK228" s="669">
        <f t="shared" ca="1" si="254"/>
        <v>0</v>
      </c>
      <c r="EL228" s="669">
        <f t="shared" ca="1" si="254"/>
        <v>0</v>
      </c>
      <c r="EM228" s="669">
        <f t="shared" ca="1" si="254"/>
        <v>0</v>
      </c>
      <c r="EN228" s="669">
        <f t="shared" ca="1" si="254"/>
        <v>0</v>
      </c>
      <c r="EO228" s="669">
        <f t="shared" ca="1" si="254"/>
        <v>0</v>
      </c>
      <c r="EP228" s="669">
        <f t="shared" ca="1" si="254"/>
        <v>0</v>
      </c>
      <c r="EQ228" s="669">
        <f t="shared" ca="1" si="254"/>
        <v>0</v>
      </c>
      <c r="ER228" s="669">
        <f t="shared" ca="1" si="254"/>
        <v>0</v>
      </c>
      <c r="ES228" s="669">
        <f t="shared" ca="1" si="254"/>
        <v>0</v>
      </c>
      <c r="ET228" s="669">
        <f t="shared" ca="1" si="254"/>
        <v>0</v>
      </c>
      <c r="EU228" s="669">
        <f t="shared" ca="1" si="254"/>
        <v>0</v>
      </c>
      <c r="EV228" s="669">
        <f t="shared" ca="1" si="254"/>
        <v>0</v>
      </c>
      <c r="EW228" s="669">
        <f t="shared" ca="1" si="254"/>
        <v>0</v>
      </c>
      <c r="EX228" s="669">
        <f t="shared" ca="1" si="254"/>
        <v>0</v>
      </c>
      <c r="EY228" s="612"/>
      <c r="EZ228" s="863">
        <f ca="1">IF(ABS($AE228-TotalCostPlus)&gt;ErrTol,1,0)</f>
        <v>0</v>
      </c>
      <c r="FB228" s="612"/>
    </row>
    <row r="229" spans="1:158" s="86" customFormat="1" outlineLevel="1">
      <c r="A229" s="186"/>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E229" s="621"/>
      <c r="EY229" s="612"/>
      <c r="FB229" s="612"/>
    </row>
    <row r="230" spans="1:158" s="86" customFormat="1" outlineLevel="1" collapsed="1">
      <c r="A230" s="1026" t="str">
        <f>AD20</f>
        <v>Cost Plus Profiled</v>
      </c>
      <c r="B230" s="1027"/>
      <c r="C230" s="1028"/>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E230" s="300">
        <f ca="1">AE249</f>
        <v>36000513.054737546</v>
      </c>
      <c r="AF230" s="626">
        <f ca="1">IF($AE249=0,0,SUM($AF249:AF249)/$AE249)</f>
        <v>0</v>
      </c>
      <c r="AG230" s="626">
        <f ca="1">IF($AE249=0,0,SUM($AF249:AG249)/$AE249)</f>
        <v>1.3764627551077174E-3</v>
      </c>
      <c r="AH230" s="626">
        <f ca="1">IF($AE249=0,0,SUM($AF249:AH249)/$AE249)</f>
        <v>1.5242014047466187E-2</v>
      </c>
      <c r="AI230" s="626">
        <f ca="1">IF($AE249=0,0,SUM($AF249:AI249)/$AE249)</f>
        <v>0.10926815553503334</v>
      </c>
      <c r="AJ230" s="626">
        <f ca="1">IF($AE249=0,0,SUM($AF249:AJ249)/$AE249)</f>
        <v>0.12141676019829031</v>
      </c>
      <c r="AK230" s="626">
        <f ca="1">IF($AE249=0,0,SUM($AF249:AK249)/$AE249)</f>
        <v>0.17071888256516715</v>
      </c>
      <c r="AL230" s="626">
        <f ca="1">IF($AE249=0,0,SUM($AF249:AL249)/$AE249)</f>
        <v>0.18263744020423744</v>
      </c>
      <c r="AM230" s="626">
        <f ca="1">IF($AE249=0,0,SUM($AF249:AM249)/$AE249)</f>
        <v>0.20448213843199384</v>
      </c>
      <c r="AN230" s="626">
        <f ca="1">IF($AE249=0,0,SUM($AF249:AN249)/$AE249)</f>
        <v>0.23639601813412053</v>
      </c>
      <c r="AO230" s="626">
        <f ca="1">IF($AE249=0,0,SUM($AF249:AO249)/$AE249)</f>
        <v>0.24737441823169432</v>
      </c>
      <c r="AP230" s="626">
        <f ca="1">IF($AE249=0,0,SUM($AF249:AP249)/$AE249)</f>
        <v>0.2583528183292681</v>
      </c>
      <c r="AQ230" s="626">
        <f ca="1">IF($AE249=0,0,SUM($AF249:AQ249)/$AE249)</f>
        <v>0.27598452977913646</v>
      </c>
      <c r="AR230" s="626">
        <f ca="1">IF($AE249=0,0,SUM($AF249:AR249)/$AE249)</f>
        <v>0.28693465392640916</v>
      </c>
      <c r="AS230" s="626">
        <f ca="1">IF($AE249=0,0,SUM($AF249:AS249)/$AE249)</f>
        <v>0.29788477807368191</v>
      </c>
      <c r="AT230" s="626">
        <f ca="1">IF($AE249=0,0,SUM($AF249:AT249)/$AE249)</f>
        <v>0.31643775844534938</v>
      </c>
      <c r="AU230" s="626">
        <f ca="1">IF($AE249=0,0,SUM($AF249:AU249)/$AE249)</f>
        <v>0.32830915151442125</v>
      </c>
      <c r="AV230" s="626">
        <f ca="1">IF($AE249=0,0,SUM($AF249:AV249)/$AE249)</f>
        <v>0.34020191180034537</v>
      </c>
      <c r="AW230" s="626">
        <f ca="1">IF($AE249=0,0,SUM($AF249:AW249)/$AE249)</f>
        <v>0.35886534721956631</v>
      </c>
      <c r="AX230" s="626">
        <f ca="1">IF($AE249=0,0,SUM($AF249:AX249)/$AE249)</f>
        <v>0.36983683858369121</v>
      </c>
      <c r="AY230" s="626">
        <f ca="1">IF($AE249=0,0,SUM($AF249:AY249)/$AE249)</f>
        <v>0.38080832994781616</v>
      </c>
      <c r="AZ230" s="626">
        <f ca="1">IF($AE249=0,0,SUM($AF249:AZ249)/$AE249)</f>
        <v>0.39859504036058857</v>
      </c>
      <c r="BA230" s="626">
        <f ca="1">IF($AE249=0,0,SUM($AF249:BA249)/$AE249)</f>
        <v>0.40956653172471352</v>
      </c>
      <c r="BB230" s="626">
        <f ca="1">IF($AE249=0,0,SUM($AF249:BB249)/$AE249)</f>
        <v>0.42053802308883848</v>
      </c>
      <c r="BC230" s="626">
        <f ca="1">IF($AE249=0,0,SUM($AF249:BC249)/$AE249)</f>
        <v>0.43832473350161089</v>
      </c>
      <c r="BD230" s="626">
        <f ca="1">IF($AE249=0,0,SUM($AF249:BD249)/$AE249)</f>
        <v>0.44929622486573584</v>
      </c>
      <c r="BE230" s="626">
        <f ca="1">IF($AE249=0,0,SUM($AF249:BE249)/$AE249)</f>
        <v>0.46026771622986073</v>
      </c>
      <c r="BF230" s="626">
        <f ca="1">IF($AE249=0,0,SUM($AF249:BF249)/$AE249)</f>
        <v>0.47805442664263326</v>
      </c>
      <c r="BG230" s="626">
        <f ca="1">IF($AE249=0,0,SUM($AF249:BG249)/$AE249)</f>
        <v>0.48902591800675821</v>
      </c>
      <c r="BH230" s="626">
        <f ca="1">IF($AE249=0,0,SUM($AF249:BH249)/$AE249)</f>
        <v>0.50001920393207244</v>
      </c>
      <c r="BI230" s="626">
        <f ca="1">IF($AE249=0,0,SUM($AF249:BI249)/$AE249)</f>
        <v>0.51791857849334944</v>
      </c>
      <c r="BJ230" s="626">
        <f ca="1">IF($AE249=0,0,SUM($AF249:BJ249)/$AE249)</f>
        <v>0.52891186441866367</v>
      </c>
      <c r="BK230" s="626">
        <f ca="1">IF($AE249=0,0,SUM($AF249:BK249)/$AE249)</f>
        <v>0.5399051503439779</v>
      </c>
      <c r="BL230" s="626">
        <f ca="1">IF($AE249=0,0,SUM($AF249:BL249)/$AE249)</f>
        <v>0.55784995969891249</v>
      </c>
      <c r="BM230" s="626">
        <f ca="1">IF($AE249=0,0,SUM($AF249:BM249)/$AE249)</f>
        <v>0.56884324562422672</v>
      </c>
      <c r="BN230" s="626">
        <f ca="1">IF($AE249=0,0,SUM($AF249:BN249)/$AE249)</f>
        <v>0.57983653154954085</v>
      </c>
      <c r="BO230" s="626">
        <f ca="1">IF($AE249=0,0,SUM($AF249:BO249)/$AE249)</f>
        <v>0.59778134090447554</v>
      </c>
      <c r="BP230" s="626">
        <f ca="1">IF($AE249=0,0,SUM($AF249:BP249)/$AE249)</f>
        <v>0.60877462682978978</v>
      </c>
      <c r="BQ230" s="626">
        <f ca="1">IF($AE249=0,0,SUM($AF249:BQ249)/$AE249)</f>
        <v>0.6197679127551039</v>
      </c>
      <c r="BR230" s="626">
        <f ca="1">IF($AE249=0,0,SUM($AF249:BR249)/$AE249)</f>
        <v>0.6377127221100386</v>
      </c>
      <c r="BS230" s="626">
        <f ca="1">IF($AE249=0,0,SUM($AF249:BS249)/$AE249)</f>
        <v>0.64870600803535272</v>
      </c>
      <c r="BT230" s="626">
        <f ca="1">IF($AE249=0,0,SUM($AF249:BT249)/$AE249)</f>
        <v>0.65972152441307996</v>
      </c>
      <c r="BU230" s="626">
        <f ca="1">IF($AE249=0,0,SUM($AF249:BU249)/$AE249)</f>
        <v>0.67778125119948918</v>
      </c>
      <c r="BV230" s="626">
        <f ca="1">IF($AE249=0,0,SUM($AF249:BV249)/$AE249)</f>
        <v>0.68879676757721631</v>
      </c>
      <c r="BW230" s="626">
        <f ca="1">IF($AE249=0,0,SUM($AF249:BW249)/$AE249)</f>
        <v>0.69981228395494344</v>
      </c>
      <c r="BX230" s="626">
        <f ca="1">IF($AE249=0,0,SUM($AF249:BX249)/$AE249)</f>
        <v>0.71791835423088357</v>
      </c>
      <c r="BY230" s="626">
        <f ca="1">IF($AE249=0,0,SUM($AF249:BY249)/$AE249)</f>
        <v>0.7289338706086107</v>
      </c>
      <c r="BZ230" s="626">
        <f ca="1">IF($AE249=0,0,SUM($AF249:BZ249)/$AE249)</f>
        <v>0.73994938698633794</v>
      </c>
      <c r="CA230" s="626">
        <f ca="1">IF($AE249=0,0,SUM($AF249:CA249)/$AE249)</f>
        <v>0.75805545726227808</v>
      </c>
      <c r="CB230" s="626">
        <f ca="1">IF($AE249=0,0,SUM($AF249:CB249)/$AE249)</f>
        <v>0.76907097364000521</v>
      </c>
      <c r="CC230" s="626">
        <f ca="1">IF($AE249=0,0,SUM($AF249:CC249)/$AE249)</f>
        <v>0.78008649001773234</v>
      </c>
      <c r="CD230" s="626">
        <f ca="1">IF($AE249=0,0,SUM($AF249:CD249)/$AE249)</f>
        <v>0.79819256029367247</v>
      </c>
      <c r="CE230" s="626">
        <f ca="1">IF($AE249=0,0,SUM($AF249:CE249)/$AE249)</f>
        <v>0.8092080766713996</v>
      </c>
      <c r="CF230" s="626">
        <f ca="1">IF($AE249=0,0,SUM($AF249:CF249)/$AE249)</f>
        <v>0.82024626811058809</v>
      </c>
      <c r="CG230" s="626">
        <f ca="1">IF($AE249=0,0,SUM($AF249:CG249)/$AE249)</f>
        <v>0.83846955416663227</v>
      </c>
      <c r="CH230" s="626">
        <f ca="1">IF($AE249=0,0,SUM($AF249:CH249)/$AE249)</f>
        <v>0.84950774560582065</v>
      </c>
      <c r="CI230" s="626">
        <f ca="1">IF($AE249=0,0,SUM($AF249:CI249)/$AE249)</f>
        <v>0.86054593704500915</v>
      </c>
      <c r="CJ230" s="626">
        <f ca="1">IF($AE249=0,0,SUM($AF249:CJ249)/$AE249)</f>
        <v>0.87881649346037483</v>
      </c>
      <c r="CK230" s="626">
        <f ca="1">IF($AE249=0,0,SUM($AF249:CK249)/$AE249)</f>
        <v>0.88985468489956332</v>
      </c>
      <c r="CL230" s="626">
        <f ca="1">IF($AE249=0,0,SUM($AF249:CL249)/$AE249)</f>
        <v>0.90089287633875181</v>
      </c>
      <c r="CM230" s="626">
        <f ca="1">IF($AE249=0,0,SUM($AF249:CM249)/$AE249)</f>
        <v>0.91916343275411738</v>
      </c>
      <c r="CN230" s="626">
        <f ca="1">IF($AE249=0,0,SUM($AF249:CN249)/$AE249)</f>
        <v>0.93020162419330588</v>
      </c>
      <c r="CO230" s="626">
        <f ca="1">IF($AE249=0,0,SUM($AF249:CO249)/$AE249)</f>
        <v>0.94123981563249448</v>
      </c>
      <c r="CP230" s="626">
        <f ca="1">IF($AE249=0,0,SUM($AF249:CP249)/$AE249)</f>
        <v>0.95951037204785994</v>
      </c>
      <c r="CQ230" s="626">
        <f ca="1">IF($AE249=0,0,SUM($AF249:CQ249)/$AE249)</f>
        <v>0.97054856348704843</v>
      </c>
      <c r="CR230" s="626">
        <f ca="1">IF($AE249=0,0,SUM($AF249:CR249)/$AE249)</f>
        <v>0.98160988348892741</v>
      </c>
      <c r="CS230" s="626">
        <f ca="1">IF($AE249=0,0,SUM($AF249:CS249)/$AE249)</f>
        <v>0.99999999999999933</v>
      </c>
      <c r="CT230" s="626">
        <f ca="1">IF($AE249=0,0,SUM($AF249:CT249)/$AE249)</f>
        <v>0.99999999999999933</v>
      </c>
      <c r="CU230" s="626">
        <f ca="1">IF($AE249=0,0,SUM($AF249:CU249)/$AE249)</f>
        <v>0.99999999999999933</v>
      </c>
      <c r="CV230" s="626">
        <f ca="1">IF($AE249=0,0,SUM($AF249:CV249)/$AE249)</f>
        <v>0.99999999999999933</v>
      </c>
      <c r="CW230" s="626">
        <f ca="1">IF($AE249=0,0,SUM($AF249:CW249)/$AE249)</f>
        <v>0.99999999999999933</v>
      </c>
      <c r="CX230" s="626">
        <f ca="1">IF($AE249=0,0,SUM($AF249:CX249)/$AE249)</f>
        <v>0.99999999999999933</v>
      </c>
      <c r="CY230" s="626">
        <f ca="1">IF($AE249=0,0,SUM($AF249:CY249)/$AE249)</f>
        <v>0.99999999999999933</v>
      </c>
      <c r="CZ230" s="626">
        <f ca="1">IF($AE249=0,0,SUM($AF249:CZ249)/$AE249)</f>
        <v>0.99999999999999933</v>
      </c>
      <c r="DA230" s="626">
        <f ca="1">IF($AE249=0,0,SUM($AF249:DA249)/$AE249)</f>
        <v>0.99999999999999933</v>
      </c>
      <c r="DB230" s="626">
        <f ca="1">IF($AE249=0,0,SUM($AF249:DB249)/$AE249)</f>
        <v>0.99999999999999933</v>
      </c>
      <c r="DC230" s="626">
        <f ca="1">IF($AE249=0,0,SUM($AF249:DC249)/$AE249)</f>
        <v>0.99999999999999933</v>
      </c>
      <c r="DD230" s="626">
        <f ca="1">IF($AE249=0,0,SUM($AF249:DD249)/$AE249)</f>
        <v>0.99999999999999933</v>
      </c>
      <c r="DE230" s="626">
        <f ca="1">IF($AE249=0,0,SUM($AF249:DE249)/$AE249)</f>
        <v>0.99999999999999933</v>
      </c>
      <c r="DF230" s="626">
        <f ca="1">IF($AE249=0,0,SUM($AF249:DF249)/$AE249)</f>
        <v>0.99999999999999933</v>
      </c>
      <c r="DG230" s="626">
        <f ca="1">IF($AE249=0,0,SUM($AF249:DG249)/$AE249)</f>
        <v>0.99999999999999933</v>
      </c>
      <c r="DH230" s="626">
        <f ca="1">IF($AE249=0,0,SUM($AF249:DH249)/$AE249)</f>
        <v>0.99999999999999933</v>
      </c>
      <c r="DI230" s="626">
        <f ca="1">IF($AE249=0,0,SUM($AF249:DI249)/$AE249)</f>
        <v>0.99999999999999933</v>
      </c>
      <c r="DJ230" s="626">
        <f ca="1">IF($AE249=0,0,SUM($AF249:DJ249)/$AE249)</f>
        <v>0.99999999999999933</v>
      </c>
      <c r="DK230" s="626">
        <f ca="1">IF($AE249=0,0,SUM($AF249:DK249)/$AE249)</f>
        <v>0.99999999999999933</v>
      </c>
      <c r="DL230" s="626">
        <f ca="1">IF($AE249=0,0,SUM($AF249:DL249)/$AE249)</f>
        <v>0.99999999999999933</v>
      </c>
      <c r="DM230" s="626">
        <f ca="1">IF($AE249=0,0,SUM($AF249:DM249)/$AE249)</f>
        <v>0.99999999999999933</v>
      </c>
      <c r="DN230" s="626">
        <f ca="1">IF($AE249=0,0,SUM($AF249:DN249)/$AE249)</f>
        <v>0.99999999999999933</v>
      </c>
      <c r="DO230" s="626">
        <f ca="1">IF($AE249=0,0,SUM($AF249:DO249)/$AE249)</f>
        <v>0.99999999999999933</v>
      </c>
      <c r="DP230" s="626">
        <f ca="1">IF($AE249=0,0,SUM($AF249:DP249)/$AE249)</f>
        <v>0.99999999999999933</v>
      </c>
      <c r="DQ230" s="626">
        <f ca="1">IF($AE249=0,0,SUM($AF249:DQ249)/$AE249)</f>
        <v>0.99999999999999933</v>
      </c>
      <c r="DR230" s="626">
        <f ca="1">IF($AE249=0,0,SUM($AF249:DR249)/$AE249)</f>
        <v>0.99999999999999933</v>
      </c>
      <c r="DS230" s="626">
        <f ca="1">IF($AE249=0,0,SUM($AF249:DS249)/$AE249)</f>
        <v>0.99999999999999933</v>
      </c>
      <c r="DT230" s="626">
        <f ca="1">IF($AE249=0,0,SUM($AF249:DT249)/$AE249)</f>
        <v>0.99999999999999933</v>
      </c>
      <c r="DU230" s="626">
        <f ca="1">IF($AE249=0,0,SUM($AF249:DU249)/$AE249)</f>
        <v>0.99999999999999933</v>
      </c>
      <c r="DV230" s="626">
        <f ca="1">IF($AE249=0,0,SUM($AF249:DV249)/$AE249)</f>
        <v>0.99999999999999933</v>
      </c>
      <c r="DW230" s="626">
        <f ca="1">IF($AE249=0,0,SUM($AF249:DW249)/$AE249)</f>
        <v>0.99999999999999933</v>
      </c>
      <c r="DX230" s="626">
        <f ca="1">IF($AE249=0,0,SUM($AF249:DX249)/$AE249)</f>
        <v>0.99999999999999933</v>
      </c>
      <c r="DY230" s="626">
        <f ca="1">IF($AE249=0,0,SUM($AF249:DY249)/$AE249)</f>
        <v>0.99999999999999933</v>
      </c>
      <c r="DZ230" s="626">
        <f ca="1">IF($AE249=0,0,SUM($AF249:DZ249)/$AE249)</f>
        <v>0.99999999999999933</v>
      </c>
      <c r="EA230" s="626">
        <f ca="1">IF($AE249=0,0,SUM($AF249:EA249)/$AE249)</f>
        <v>0.99999999999999933</v>
      </c>
      <c r="EB230" s="626">
        <f ca="1">IF($AE249=0,0,SUM($AF249:EB249)/$AE249)</f>
        <v>0.99999999999999933</v>
      </c>
      <c r="EC230" s="626">
        <f ca="1">IF($AE249=0,0,SUM($AF249:EC249)/$AE249)</f>
        <v>0.99999999999999933</v>
      </c>
      <c r="ED230" s="626">
        <f ca="1">IF($AE249=0,0,SUM($AF249:ED249)/$AE249)</f>
        <v>0.99999999999999933</v>
      </c>
      <c r="EE230" s="626">
        <f ca="1">IF($AE249=0,0,SUM($AF249:EE249)/$AE249)</f>
        <v>0.99999999999999933</v>
      </c>
      <c r="EF230" s="626">
        <f ca="1">IF($AE249=0,0,SUM($AF249:EF249)/$AE249)</f>
        <v>0.99999999999999933</v>
      </c>
      <c r="EG230" s="626">
        <f ca="1">IF($AE249=0,0,SUM($AF249:EG249)/$AE249)</f>
        <v>0.99999999999999933</v>
      </c>
      <c r="EH230" s="626">
        <f ca="1">IF($AE249=0,0,SUM($AF249:EH249)/$AE249)</f>
        <v>0.99999999999999933</v>
      </c>
      <c r="EI230" s="626">
        <f ca="1">IF($AE249=0,0,SUM($AF249:EI249)/$AE249)</f>
        <v>0.99999999999999933</v>
      </c>
      <c r="EJ230" s="626">
        <f ca="1">IF($AE249=0,0,SUM($AF249:EJ249)/$AE249)</f>
        <v>0.99999999999999933</v>
      </c>
      <c r="EK230" s="626">
        <f ca="1">IF($AE249=0,0,SUM($AF249:EK249)/$AE249)</f>
        <v>0.99999999999999933</v>
      </c>
      <c r="EL230" s="626">
        <f ca="1">IF($AE249=0,0,SUM($AF249:EL249)/$AE249)</f>
        <v>0.99999999999999933</v>
      </c>
      <c r="EM230" s="626">
        <f ca="1">IF($AE249=0,0,SUM($AF249:EM249)/$AE249)</f>
        <v>0.99999999999999933</v>
      </c>
      <c r="EN230" s="626">
        <f ca="1">IF($AE249=0,0,SUM($AF249:EN249)/$AE249)</f>
        <v>0.99999999999999933</v>
      </c>
      <c r="EO230" s="626">
        <f ca="1">IF($AE249=0,0,SUM($AF249:EO249)/$AE249)</f>
        <v>0.99999999999999933</v>
      </c>
      <c r="EP230" s="626">
        <f ca="1">IF($AE249=0,0,SUM($AF249:EP249)/$AE249)</f>
        <v>0.99999999999999933</v>
      </c>
      <c r="EQ230" s="626">
        <f ca="1">IF($AE249=0,0,SUM($AF249:EQ249)/$AE249)</f>
        <v>0.99999999999999933</v>
      </c>
      <c r="ER230" s="626">
        <f ca="1">IF($AE249=0,0,SUM($AF249:ER249)/$AE249)</f>
        <v>0.99999999999999933</v>
      </c>
      <c r="ES230" s="626">
        <f ca="1">IF($AE249=0,0,SUM($AF249:ES249)/$AE249)</f>
        <v>0.99999999999999933</v>
      </c>
      <c r="ET230" s="626">
        <f ca="1">IF($AE249=0,0,SUM($AF249:ET249)/$AE249)</f>
        <v>0.99999999999999933</v>
      </c>
      <c r="EU230" s="626">
        <f ca="1">IF($AE249=0,0,SUM($AF249:EU249)/$AE249)</f>
        <v>0.99999999999999933</v>
      </c>
      <c r="EV230" s="626">
        <f ca="1">IF($AE249=0,0,SUM($AF249:EV249)/$AE249)</f>
        <v>0.99999999999999933</v>
      </c>
      <c r="EW230" s="626">
        <f ca="1">IF($AE249=0,0,SUM($AF249:EW249)/$AE249)</f>
        <v>0.99999999999999933</v>
      </c>
      <c r="EX230" s="626">
        <f ca="1">IF($AE249=0,0,SUM($AF249:EX249)/$AE249)</f>
        <v>0.99999999999999933</v>
      </c>
      <c r="EY230" s="612"/>
      <c r="FB230" s="612"/>
    </row>
    <row r="231" spans="1:158" s="634" customFormat="1" ht="5.0999999999999996" hidden="1" customHeight="1" outlineLevel="2">
      <c r="A231" s="630"/>
      <c r="B231" s="630"/>
      <c r="C231" s="627"/>
      <c r="D231" s="630"/>
      <c r="E231" s="630"/>
      <c r="F231" s="630"/>
      <c r="G231" s="630"/>
      <c r="H231" s="630"/>
      <c r="I231" s="630"/>
      <c r="J231" s="630"/>
      <c r="K231" s="630"/>
      <c r="L231" s="630"/>
      <c r="M231" s="630"/>
      <c r="N231" s="630"/>
      <c r="O231" s="630"/>
      <c r="P231" s="630"/>
      <c r="Q231" s="630"/>
      <c r="R231" s="630"/>
      <c r="S231" s="630"/>
      <c r="T231" s="630"/>
      <c r="U231" s="630"/>
      <c r="V231" s="630"/>
      <c r="W231" s="630"/>
      <c r="X231" s="630"/>
      <c r="Y231" s="630"/>
      <c r="Z231" s="630"/>
      <c r="AA231" s="630"/>
      <c r="AB231" s="630"/>
      <c r="AC231" s="630"/>
      <c r="AD231" s="630"/>
      <c r="AE231" s="653"/>
      <c r="AF231" s="204"/>
      <c r="AG231" s="204"/>
      <c r="AH231" s="204"/>
      <c r="AI231" s="204"/>
      <c r="AJ231" s="204"/>
      <c r="AK231" s="204"/>
      <c r="AL231" s="204"/>
      <c r="AM231" s="204"/>
      <c r="AN231" s="204"/>
      <c r="AO231" s="204"/>
      <c r="AP231" s="204"/>
      <c r="AQ231" s="204"/>
      <c r="AR231" s="204"/>
      <c r="AS231" s="204"/>
      <c r="AT231" s="204"/>
      <c r="AU231" s="204"/>
      <c r="AV231" s="204"/>
      <c r="AW231" s="204"/>
      <c r="AX231" s="204"/>
      <c r="AY231" s="204"/>
      <c r="AZ231" s="204"/>
      <c r="BA231" s="204"/>
      <c r="BB231" s="204"/>
      <c r="BC231" s="204"/>
      <c r="BD231" s="204"/>
      <c r="BE231" s="204"/>
      <c r="BF231" s="204"/>
      <c r="BG231" s="204"/>
      <c r="BH231" s="204"/>
      <c r="BI231" s="204"/>
      <c r="BJ231" s="204"/>
      <c r="BK231" s="204"/>
      <c r="BL231" s="204"/>
      <c r="BM231" s="204"/>
      <c r="BN231" s="204"/>
      <c r="BO231" s="204"/>
      <c r="BP231" s="204"/>
      <c r="BQ231" s="204"/>
      <c r="BR231" s="204"/>
      <c r="BS231" s="204"/>
      <c r="BT231" s="204"/>
      <c r="BU231" s="204"/>
      <c r="BV231" s="204"/>
      <c r="BW231" s="204"/>
      <c r="BX231" s="204"/>
      <c r="BY231" s="204"/>
      <c r="BZ231" s="204"/>
      <c r="CA231" s="204"/>
      <c r="CB231" s="204"/>
      <c r="CC231" s="204"/>
      <c r="CD231" s="204"/>
      <c r="CE231" s="204"/>
      <c r="CF231" s="204"/>
      <c r="CG231" s="204"/>
      <c r="CH231" s="204"/>
      <c r="CI231" s="204"/>
      <c r="CJ231" s="204"/>
      <c r="CK231" s="204"/>
      <c r="CL231" s="204"/>
      <c r="CM231" s="204"/>
      <c r="CN231" s="204"/>
      <c r="CO231" s="204"/>
      <c r="CP231" s="204"/>
      <c r="CQ231" s="204"/>
      <c r="CR231" s="204"/>
      <c r="CS231" s="204"/>
      <c r="CT231" s="204"/>
      <c r="CU231" s="204"/>
      <c r="CV231" s="204"/>
      <c r="CW231" s="204"/>
      <c r="CX231" s="204"/>
      <c r="CY231" s="204"/>
      <c r="CZ231" s="204"/>
      <c r="DA231" s="204"/>
      <c r="DB231" s="204"/>
      <c r="DC231" s="204"/>
      <c r="DD231" s="204"/>
      <c r="DE231" s="204"/>
      <c r="DF231" s="204"/>
      <c r="DG231" s="204"/>
      <c r="DH231" s="204"/>
      <c r="DI231" s="204"/>
      <c r="DJ231" s="204"/>
      <c r="DK231" s="204"/>
      <c r="DL231" s="204"/>
      <c r="DM231" s="204"/>
      <c r="DN231" s="204"/>
      <c r="DO231" s="204"/>
      <c r="DP231" s="204"/>
      <c r="DQ231" s="204"/>
      <c r="DR231" s="204"/>
      <c r="DS231" s="204"/>
      <c r="DT231" s="204"/>
      <c r="DU231" s="204"/>
      <c r="DV231" s="204"/>
      <c r="DW231" s="204"/>
      <c r="DX231" s="204"/>
      <c r="DY231" s="204"/>
      <c r="DZ231" s="204"/>
      <c r="EA231" s="204"/>
      <c r="EB231" s="204"/>
      <c r="EC231" s="204"/>
      <c r="ED231" s="204"/>
      <c r="EE231" s="204"/>
      <c r="EF231" s="204"/>
      <c r="EG231" s="204"/>
      <c r="EH231" s="204"/>
      <c r="EI231" s="204"/>
      <c r="EJ231" s="204"/>
      <c r="EK231" s="204"/>
      <c r="EL231" s="204"/>
      <c r="EM231" s="204"/>
      <c r="EN231" s="204"/>
      <c r="EO231" s="204"/>
      <c r="EP231" s="204"/>
      <c r="EQ231" s="204"/>
      <c r="ER231" s="204"/>
      <c r="ES231" s="204"/>
      <c r="ET231" s="204"/>
      <c r="EU231" s="204"/>
      <c r="EV231" s="204"/>
      <c r="EW231" s="204"/>
      <c r="EX231" s="204"/>
      <c r="EY231" s="632"/>
      <c r="EZ231" s="201"/>
      <c r="FA231" s="201"/>
      <c r="FB231" s="633"/>
    </row>
    <row r="232" spans="1:158" s="86" customFormat="1" hidden="1" outlineLevel="2">
      <c r="A232" s="654"/>
      <c r="B232" s="654"/>
      <c r="C232" s="655" t="str">
        <f>$A$14</f>
        <v>Indirect Costs</v>
      </c>
      <c r="D232" s="654"/>
      <c r="E232" s="654"/>
      <c r="F232" s="654"/>
      <c r="G232" s="654"/>
      <c r="H232" s="654"/>
      <c r="I232" s="654"/>
      <c r="J232" s="654"/>
      <c r="K232" s="654"/>
      <c r="L232" s="654"/>
      <c r="M232" s="654"/>
      <c r="N232" s="654"/>
      <c r="O232" s="654"/>
      <c r="P232" s="654"/>
      <c r="Q232" s="654"/>
      <c r="R232" s="654"/>
      <c r="S232" s="654"/>
      <c r="T232" s="654"/>
      <c r="U232" s="654"/>
      <c r="V232" s="654"/>
      <c r="W232" s="654"/>
      <c r="X232" s="654"/>
      <c r="Y232" s="654"/>
      <c r="Z232" s="654"/>
      <c r="AA232" s="654"/>
      <c r="AB232" s="654"/>
      <c r="AC232" s="654"/>
      <c r="AD232" s="656" t="str">
        <f>$AD$14</f>
        <v>ZZZ</v>
      </c>
      <c r="AE232" s="657">
        <f t="shared" ref="AE232:AE247" ca="1" si="255">SUM($AF232:$EY232)</f>
        <v>5879693.8215282038</v>
      </c>
      <c r="AF232" s="658">
        <f ca="1">AF20</f>
        <v>0</v>
      </c>
      <c r="AG232" s="659">
        <f t="shared" ref="AG232:CR232" ca="1" si="256">AG20</f>
        <v>49553.36538461539</v>
      </c>
      <c r="AH232" s="659">
        <f t="shared" ca="1" si="256"/>
        <v>63238.221153846163</v>
      </c>
      <c r="AI232" s="659">
        <f t="shared" ca="1" si="256"/>
        <v>3029240.7852564105</v>
      </c>
      <c r="AJ232" s="659">
        <f t="shared" ca="1" si="256"/>
        <v>81607.451923076747</v>
      </c>
      <c r="AK232" s="659">
        <f t="shared" ca="1" si="256"/>
        <v>173401.04166666645</v>
      </c>
      <c r="AL232" s="659">
        <f t="shared" ca="1" si="256"/>
        <v>73325.641025640856</v>
      </c>
      <c r="AM232" s="659">
        <f t="shared" ca="1" si="256"/>
        <v>73325.641025640856</v>
      </c>
      <c r="AN232" s="659">
        <f t="shared" ca="1" si="256"/>
        <v>39479.487179487456</v>
      </c>
      <c r="AO232" s="659">
        <f t="shared" ca="1" si="256"/>
        <v>39479.487179486801</v>
      </c>
      <c r="AP232" s="659">
        <f t="shared" ca="1" si="256"/>
        <v>39479.487179486801</v>
      </c>
      <c r="AQ232" s="659">
        <f t="shared" ca="1" si="256"/>
        <v>38461.538461538905</v>
      </c>
      <c r="AR232" s="659">
        <f t="shared" ca="1" si="256"/>
        <v>38461.53846153825</v>
      </c>
      <c r="AS232" s="659">
        <f t="shared" ca="1" si="256"/>
        <v>38461.538461538905</v>
      </c>
      <c r="AT232" s="659">
        <f t="shared" ca="1" si="256"/>
        <v>38461.53846153825</v>
      </c>
      <c r="AU232" s="659">
        <f t="shared" ca="1" si="256"/>
        <v>38461.53846153825</v>
      </c>
      <c r="AV232" s="659">
        <f t="shared" ca="1" si="256"/>
        <v>39230.769230769278</v>
      </c>
      <c r="AW232" s="659">
        <f t="shared" ca="1" si="256"/>
        <v>39230.769230769278</v>
      </c>
      <c r="AX232" s="659">
        <f t="shared" ca="1" si="256"/>
        <v>39230.769230768623</v>
      </c>
      <c r="AY232" s="659">
        <f t="shared" ca="1" si="256"/>
        <v>39230.769230769278</v>
      </c>
      <c r="AZ232" s="659">
        <f t="shared" ca="1" si="256"/>
        <v>39230.769230768623</v>
      </c>
      <c r="BA232" s="659">
        <f t="shared" ca="1" si="256"/>
        <v>39230.769230769278</v>
      </c>
      <c r="BB232" s="659">
        <f t="shared" ca="1" si="256"/>
        <v>39230.769230769278</v>
      </c>
      <c r="BC232" s="659">
        <f t="shared" ca="1" si="256"/>
        <v>39230.769230768623</v>
      </c>
      <c r="BD232" s="659">
        <f t="shared" ca="1" si="256"/>
        <v>39230.769230769925</v>
      </c>
      <c r="BE232" s="659">
        <f t="shared" ca="1" si="256"/>
        <v>39230.769230768623</v>
      </c>
      <c r="BF232" s="659">
        <f t="shared" ca="1" si="256"/>
        <v>39230.769230769278</v>
      </c>
      <c r="BG232" s="659">
        <f t="shared" ca="1" si="256"/>
        <v>39230.769230768623</v>
      </c>
      <c r="BH232" s="659">
        <f t="shared" ca="1" si="256"/>
        <v>40015.384615385068</v>
      </c>
      <c r="BI232" s="659">
        <f t="shared" ca="1" si="256"/>
        <v>40015.384615385068</v>
      </c>
      <c r="BJ232" s="659">
        <f t="shared" ca="1" si="256"/>
        <v>40015.384615385068</v>
      </c>
      <c r="BK232" s="659">
        <f t="shared" ca="1" si="256"/>
        <v>40015.384615385068</v>
      </c>
      <c r="BL232" s="659">
        <f t="shared" ca="1" si="256"/>
        <v>40015.384615385068</v>
      </c>
      <c r="BM232" s="659">
        <f t="shared" ca="1" si="256"/>
        <v>40015.384615384413</v>
      </c>
      <c r="BN232" s="659">
        <f t="shared" ca="1" si="256"/>
        <v>40015.384615385068</v>
      </c>
      <c r="BO232" s="659">
        <f t="shared" ca="1" si="256"/>
        <v>40015.384615385068</v>
      </c>
      <c r="BP232" s="659">
        <f t="shared" ca="1" si="256"/>
        <v>40015.384615385068</v>
      </c>
      <c r="BQ232" s="659">
        <f t="shared" ca="1" si="256"/>
        <v>40015.384615385068</v>
      </c>
      <c r="BR232" s="659">
        <f t="shared" ca="1" si="256"/>
        <v>40015.384615385068</v>
      </c>
      <c r="BS232" s="659">
        <f t="shared" ca="1" si="256"/>
        <v>40015.384615385068</v>
      </c>
      <c r="BT232" s="659">
        <f t="shared" ca="1" si="256"/>
        <v>40815.692307691934</v>
      </c>
      <c r="BU232" s="659">
        <f t="shared" ca="1" si="256"/>
        <v>40815.692307691934</v>
      </c>
      <c r="BV232" s="659">
        <f t="shared" ca="1" si="256"/>
        <v>40815.692307691934</v>
      </c>
      <c r="BW232" s="659">
        <f t="shared" ca="1" si="256"/>
        <v>40815.692307691934</v>
      </c>
      <c r="BX232" s="659">
        <f t="shared" ca="1" si="256"/>
        <v>40815.692307691934</v>
      </c>
      <c r="BY232" s="659">
        <f t="shared" ca="1" si="256"/>
        <v>40815.692307691934</v>
      </c>
      <c r="BZ232" s="659">
        <f t="shared" ca="1" si="256"/>
        <v>40815.692307692581</v>
      </c>
      <c r="CA232" s="659">
        <f t="shared" ca="1" si="256"/>
        <v>40815.692307691934</v>
      </c>
      <c r="CB232" s="659">
        <f t="shared" ca="1" si="256"/>
        <v>40815.692307691934</v>
      </c>
      <c r="CC232" s="659">
        <f t="shared" ca="1" si="256"/>
        <v>40815.692307691934</v>
      </c>
      <c r="CD232" s="659">
        <f t="shared" ca="1" si="256"/>
        <v>40815.692307691934</v>
      </c>
      <c r="CE232" s="659">
        <f t="shared" ca="1" si="256"/>
        <v>40815.692307691934</v>
      </c>
      <c r="CF232" s="659">
        <f t="shared" ca="1" si="256"/>
        <v>41632.006153846451</v>
      </c>
      <c r="CG232" s="659">
        <f t="shared" ca="1" si="256"/>
        <v>41632.006153845796</v>
      </c>
      <c r="CH232" s="659">
        <f t="shared" ca="1" si="256"/>
        <v>41632.006153846451</v>
      </c>
      <c r="CI232" s="659">
        <f t="shared" ca="1" si="256"/>
        <v>41632.006153845796</v>
      </c>
      <c r="CJ232" s="659">
        <f t="shared" ca="1" si="256"/>
        <v>41632.006153846451</v>
      </c>
      <c r="CK232" s="659">
        <f t="shared" ca="1" si="256"/>
        <v>41632.006153846451</v>
      </c>
      <c r="CL232" s="659">
        <f t="shared" ca="1" si="256"/>
        <v>41632.006153845796</v>
      </c>
      <c r="CM232" s="659">
        <f t="shared" ca="1" si="256"/>
        <v>41632.006153846451</v>
      </c>
      <c r="CN232" s="659">
        <f t="shared" ca="1" si="256"/>
        <v>41632.006153845796</v>
      </c>
      <c r="CO232" s="659">
        <f t="shared" ca="1" si="256"/>
        <v>41632.006153846451</v>
      </c>
      <c r="CP232" s="659">
        <f t="shared" ca="1" si="256"/>
        <v>41632.006153845796</v>
      </c>
      <c r="CQ232" s="659">
        <f t="shared" ca="1" si="256"/>
        <v>41632.006153846451</v>
      </c>
      <c r="CR232" s="659">
        <f t="shared" ca="1" si="256"/>
        <v>42464.646276922882</v>
      </c>
      <c r="CS232" s="659">
        <f t="shared" ref="CS232:EX232" ca="1" si="257">CS20</f>
        <v>42464.646276922882</v>
      </c>
      <c r="CT232" s="659">
        <f t="shared" ca="1" si="257"/>
        <v>0</v>
      </c>
      <c r="CU232" s="659">
        <f t="shared" ca="1" si="257"/>
        <v>0</v>
      </c>
      <c r="CV232" s="659">
        <f t="shared" ca="1" si="257"/>
        <v>0</v>
      </c>
      <c r="CW232" s="659">
        <f t="shared" ca="1" si="257"/>
        <v>0</v>
      </c>
      <c r="CX232" s="659">
        <f t="shared" ca="1" si="257"/>
        <v>0</v>
      </c>
      <c r="CY232" s="659">
        <f t="shared" ca="1" si="257"/>
        <v>0</v>
      </c>
      <c r="CZ232" s="659">
        <f t="shared" ca="1" si="257"/>
        <v>0</v>
      </c>
      <c r="DA232" s="659">
        <f t="shared" ca="1" si="257"/>
        <v>0</v>
      </c>
      <c r="DB232" s="659">
        <f t="shared" ca="1" si="257"/>
        <v>0</v>
      </c>
      <c r="DC232" s="659">
        <f t="shared" ca="1" si="257"/>
        <v>0</v>
      </c>
      <c r="DD232" s="659">
        <f t="shared" ca="1" si="257"/>
        <v>0</v>
      </c>
      <c r="DE232" s="659">
        <f t="shared" ca="1" si="257"/>
        <v>0</v>
      </c>
      <c r="DF232" s="659">
        <f t="shared" ca="1" si="257"/>
        <v>0</v>
      </c>
      <c r="DG232" s="659">
        <f t="shared" ca="1" si="257"/>
        <v>0</v>
      </c>
      <c r="DH232" s="659">
        <f t="shared" ca="1" si="257"/>
        <v>0</v>
      </c>
      <c r="DI232" s="659">
        <f t="shared" ca="1" si="257"/>
        <v>0</v>
      </c>
      <c r="DJ232" s="659">
        <f t="shared" ca="1" si="257"/>
        <v>0</v>
      </c>
      <c r="DK232" s="659">
        <f t="shared" ca="1" si="257"/>
        <v>0</v>
      </c>
      <c r="DL232" s="659">
        <f t="shared" ca="1" si="257"/>
        <v>0</v>
      </c>
      <c r="DM232" s="659">
        <f t="shared" ca="1" si="257"/>
        <v>0</v>
      </c>
      <c r="DN232" s="659">
        <f t="shared" ca="1" si="257"/>
        <v>0</v>
      </c>
      <c r="DO232" s="659">
        <f t="shared" ca="1" si="257"/>
        <v>0</v>
      </c>
      <c r="DP232" s="659">
        <f t="shared" ca="1" si="257"/>
        <v>0</v>
      </c>
      <c r="DQ232" s="659">
        <f t="shared" ca="1" si="257"/>
        <v>0</v>
      </c>
      <c r="DR232" s="659">
        <f t="shared" ca="1" si="257"/>
        <v>0</v>
      </c>
      <c r="DS232" s="659">
        <f t="shared" ca="1" si="257"/>
        <v>0</v>
      </c>
      <c r="DT232" s="659">
        <f t="shared" ca="1" si="257"/>
        <v>0</v>
      </c>
      <c r="DU232" s="659">
        <f t="shared" ca="1" si="257"/>
        <v>0</v>
      </c>
      <c r="DV232" s="659">
        <f t="shared" ca="1" si="257"/>
        <v>0</v>
      </c>
      <c r="DW232" s="659">
        <f t="shared" ca="1" si="257"/>
        <v>0</v>
      </c>
      <c r="DX232" s="659">
        <f t="shared" ca="1" si="257"/>
        <v>0</v>
      </c>
      <c r="DY232" s="659">
        <f t="shared" ca="1" si="257"/>
        <v>0</v>
      </c>
      <c r="DZ232" s="659">
        <f t="shared" ca="1" si="257"/>
        <v>0</v>
      </c>
      <c r="EA232" s="659">
        <f t="shared" ca="1" si="257"/>
        <v>0</v>
      </c>
      <c r="EB232" s="659">
        <f t="shared" ca="1" si="257"/>
        <v>0</v>
      </c>
      <c r="EC232" s="659">
        <f t="shared" ca="1" si="257"/>
        <v>0</v>
      </c>
      <c r="ED232" s="659">
        <f t="shared" ca="1" si="257"/>
        <v>0</v>
      </c>
      <c r="EE232" s="659">
        <f t="shared" ca="1" si="257"/>
        <v>0</v>
      </c>
      <c r="EF232" s="659">
        <f t="shared" ca="1" si="257"/>
        <v>0</v>
      </c>
      <c r="EG232" s="659">
        <f t="shared" ca="1" si="257"/>
        <v>0</v>
      </c>
      <c r="EH232" s="659">
        <f t="shared" ca="1" si="257"/>
        <v>0</v>
      </c>
      <c r="EI232" s="659">
        <f t="shared" ca="1" si="257"/>
        <v>0</v>
      </c>
      <c r="EJ232" s="659">
        <f t="shared" ca="1" si="257"/>
        <v>0</v>
      </c>
      <c r="EK232" s="659">
        <f t="shared" ca="1" si="257"/>
        <v>0</v>
      </c>
      <c r="EL232" s="659">
        <f t="shared" ca="1" si="257"/>
        <v>0</v>
      </c>
      <c r="EM232" s="659">
        <f t="shared" ca="1" si="257"/>
        <v>0</v>
      </c>
      <c r="EN232" s="659">
        <f t="shared" ca="1" si="257"/>
        <v>0</v>
      </c>
      <c r="EO232" s="659">
        <f t="shared" ca="1" si="257"/>
        <v>0</v>
      </c>
      <c r="EP232" s="659">
        <f t="shared" ca="1" si="257"/>
        <v>0</v>
      </c>
      <c r="EQ232" s="659">
        <f t="shared" ca="1" si="257"/>
        <v>0</v>
      </c>
      <c r="ER232" s="659">
        <f t="shared" ca="1" si="257"/>
        <v>0</v>
      </c>
      <c r="ES232" s="659">
        <f t="shared" ca="1" si="257"/>
        <v>0</v>
      </c>
      <c r="ET232" s="659">
        <f t="shared" ca="1" si="257"/>
        <v>0</v>
      </c>
      <c r="EU232" s="659">
        <f t="shared" ca="1" si="257"/>
        <v>0</v>
      </c>
      <c r="EV232" s="659">
        <f t="shared" ca="1" si="257"/>
        <v>0</v>
      </c>
      <c r="EW232" s="659">
        <f t="shared" ca="1" si="257"/>
        <v>0</v>
      </c>
      <c r="EX232" s="660">
        <f t="shared" ca="1" si="257"/>
        <v>0</v>
      </c>
      <c r="EY232" s="612"/>
      <c r="FB232" s="612"/>
    </row>
    <row r="233" spans="1:158" s="86" customFormat="1" hidden="1" outlineLevel="2">
      <c r="A233" s="654"/>
      <c r="B233" s="654"/>
      <c r="C233" s="655" t="str">
        <f>$A$26</f>
        <v>Pan Programme</v>
      </c>
      <c r="D233" s="654"/>
      <c r="E233" s="654"/>
      <c r="F233" s="654"/>
      <c r="G233" s="654"/>
      <c r="H233" s="654"/>
      <c r="I233" s="654"/>
      <c r="J233" s="654"/>
      <c r="K233" s="654"/>
      <c r="L233" s="654"/>
      <c r="M233" s="654"/>
      <c r="N233" s="654"/>
      <c r="O233" s="654"/>
      <c r="P233" s="654"/>
      <c r="Q233" s="654"/>
      <c r="R233" s="654"/>
      <c r="S233" s="654"/>
      <c r="T233" s="654"/>
      <c r="U233" s="654"/>
      <c r="V233" s="654"/>
      <c r="W233" s="654"/>
      <c r="X233" s="654"/>
      <c r="Y233" s="654"/>
      <c r="Z233" s="654"/>
      <c r="AA233" s="654"/>
      <c r="AB233" s="654"/>
      <c r="AC233" s="654"/>
      <c r="AD233" s="661" t="str">
        <f>$AD$26</f>
        <v>1_ATP</v>
      </c>
      <c r="AE233" s="304">
        <f ca="1">SUM($AF233:$EY233)</f>
        <v>22767907.126614481</v>
      </c>
      <c r="AF233" s="662">
        <f ca="1">AF32</f>
        <v>0</v>
      </c>
      <c r="AG233" s="638">
        <f t="shared" ref="AG233:CR233" ca="1" si="258">AG32</f>
        <v>0</v>
      </c>
      <c r="AH233" s="638">
        <f t="shared" ca="1" si="258"/>
        <v>355748.5488533508</v>
      </c>
      <c r="AI233" s="638">
        <f t="shared" ca="1" si="258"/>
        <v>355748.5488533508</v>
      </c>
      <c r="AJ233" s="638">
        <f t="shared" ca="1" si="258"/>
        <v>355748.5488533508</v>
      </c>
      <c r="AK233" s="638">
        <f t="shared" ca="1" si="258"/>
        <v>355748.5488533508</v>
      </c>
      <c r="AL233" s="638">
        <f t="shared" ca="1" si="258"/>
        <v>355748.5488533508</v>
      </c>
      <c r="AM233" s="638">
        <f t="shared" ca="1" si="258"/>
        <v>355748.5488533508</v>
      </c>
      <c r="AN233" s="638">
        <f t="shared" ca="1" si="258"/>
        <v>355748.5488533508</v>
      </c>
      <c r="AO233" s="638">
        <f t="shared" ca="1" si="258"/>
        <v>355748.5488533508</v>
      </c>
      <c r="AP233" s="638">
        <f t="shared" ca="1" si="258"/>
        <v>355748.5488533508</v>
      </c>
      <c r="AQ233" s="638">
        <f t="shared" ca="1" si="258"/>
        <v>355748.5488533508</v>
      </c>
      <c r="AR233" s="638">
        <f t="shared" ca="1" si="258"/>
        <v>355748.5488533508</v>
      </c>
      <c r="AS233" s="638">
        <f t="shared" ca="1" si="258"/>
        <v>355748.5488533508</v>
      </c>
      <c r="AT233" s="638">
        <f t="shared" ca="1" si="258"/>
        <v>355748.5488533508</v>
      </c>
      <c r="AU233" s="638">
        <f t="shared" ca="1" si="258"/>
        <v>355748.5488533508</v>
      </c>
      <c r="AV233" s="638">
        <f t="shared" ca="1" si="258"/>
        <v>355748.5488533508</v>
      </c>
      <c r="AW233" s="638">
        <f t="shared" ca="1" si="258"/>
        <v>355748.5488533508</v>
      </c>
      <c r="AX233" s="638">
        <f t="shared" ca="1" si="258"/>
        <v>355748.5488533508</v>
      </c>
      <c r="AY233" s="638">
        <f t="shared" ca="1" si="258"/>
        <v>355748.5488533508</v>
      </c>
      <c r="AZ233" s="638">
        <f t="shared" ca="1" si="258"/>
        <v>355748.5488533508</v>
      </c>
      <c r="BA233" s="638">
        <f t="shared" ca="1" si="258"/>
        <v>355748.5488533508</v>
      </c>
      <c r="BB233" s="638">
        <f t="shared" ca="1" si="258"/>
        <v>355748.5488533508</v>
      </c>
      <c r="BC233" s="638">
        <f t="shared" ca="1" si="258"/>
        <v>355748.5488533508</v>
      </c>
      <c r="BD233" s="638">
        <f t="shared" ca="1" si="258"/>
        <v>355748.5488533508</v>
      </c>
      <c r="BE233" s="638">
        <f t="shared" ca="1" si="258"/>
        <v>355748.5488533508</v>
      </c>
      <c r="BF233" s="638">
        <f t="shared" ca="1" si="258"/>
        <v>355748.5488533508</v>
      </c>
      <c r="BG233" s="638">
        <f t="shared" ca="1" si="258"/>
        <v>355748.5488533508</v>
      </c>
      <c r="BH233" s="638">
        <f t="shared" ca="1" si="258"/>
        <v>355748.5488533508</v>
      </c>
      <c r="BI233" s="638">
        <f t="shared" ca="1" si="258"/>
        <v>355748.5488533508</v>
      </c>
      <c r="BJ233" s="638">
        <f t="shared" ca="1" si="258"/>
        <v>355748.5488533508</v>
      </c>
      <c r="BK233" s="638">
        <f t="shared" ca="1" si="258"/>
        <v>355748.5488533508</v>
      </c>
      <c r="BL233" s="638">
        <f t="shared" ca="1" si="258"/>
        <v>355748.5488533508</v>
      </c>
      <c r="BM233" s="638">
        <f t="shared" ca="1" si="258"/>
        <v>355748.5488533508</v>
      </c>
      <c r="BN233" s="638">
        <f t="shared" ca="1" si="258"/>
        <v>355748.5488533508</v>
      </c>
      <c r="BO233" s="638">
        <f t="shared" ca="1" si="258"/>
        <v>355748.5488533508</v>
      </c>
      <c r="BP233" s="638">
        <f t="shared" ca="1" si="258"/>
        <v>355748.5488533508</v>
      </c>
      <c r="BQ233" s="638">
        <f t="shared" ca="1" si="258"/>
        <v>355748.5488533508</v>
      </c>
      <c r="BR233" s="638">
        <f t="shared" ca="1" si="258"/>
        <v>355748.5488533508</v>
      </c>
      <c r="BS233" s="638">
        <f t="shared" ca="1" si="258"/>
        <v>355748.5488533508</v>
      </c>
      <c r="BT233" s="638">
        <f t="shared" ca="1" si="258"/>
        <v>355748.5488533508</v>
      </c>
      <c r="BU233" s="638">
        <f t="shared" ca="1" si="258"/>
        <v>355748.5488533508</v>
      </c>
      <c r="BV233" s="638">
        <f t="shared" ca="1" si="258"/>
        <v>355748.5488533508</v>
      </c>
      <c r="BW233" s="638">
        <f t="shared" ca="1" si="258"/>
        <v>355748.5488533508</v>
      </c>
      <c r="BX233" s="638">
        <f t="shared" ca="1" si="258"/>
        <v>355748.5488533508</v>
      </c>
      <c r="BY233" s="638">
        <f t="shared" ca="1" si="258"/>
        <v>355748.5488533508</v>
      </c>
      <c r="BZ233" s="638">
        <f t="shared" ca="1" si="258"/>
        <v>355748.5488533508</v>
      </c>
      <c r="CA233" s="638">
        <f t="shared" ca="1" si="258"/>
        <v>355748.5488533508</v>
      </c>
      <c r="CB233" s="638">
        <f t="shared" ca="1" si="258"/>
        <v>355748.5488533508</v>
      </c>
      <c r="CC233" s="638">
        <f t="shared" ca="1" si="258"/>
        <v>355748.5488533508</v>
      </c>
      <c r="CD233" s="638">
        <f t="shared" ca="1" si="258"/>
        <v>355748.5488533508</v>
      </c>
      <c r="CE233" s="638">
        <f t="shared" ca="1" si="258"/>
        <v>355748.5488533508</v>
      </c>
      <c r="CF233" s="638">
        <f t="shared" ca="1" si="258"/>
        <v>355748.5488533508</v>
      </c>
      <c r="CG233" s="638">
        <f t="shared" ca="1" si="258"/>
        <v>355748.5488533508</v>
      </c>
      <c r="CH233" s="638">
        <f t="shared" ca="1" si="258"/>
        <v>355748.5488533508</v>
      </c>
      <c r="CI233" s="638">
        <f t="shared" ca="1" si="258"/>
        <v>355748.5488533508</v>
      </c>
      <c r="CJ233" s="638">
        <f t="shared" ca="1" si="258"/>
        <v>355748.5488533508</v>
      </c>
      <c r="CK233" s="638">
        <f t="shared" ca="1" si="258"/>
        <v>355748.5488533508</v>
      </c>
      <c r="CL233" s="638">
        <f t="shared" ca="1" si="258"/>
        <v>355748.5488533508</v>
      </c>
      <c r="CM233" s="638">
        <f t="shared" ca="1" si="258"/>
        <v>355748.5488533508</v>
      </c>
      <c r="CN233" s="638">
        <f t="shared" ca="1" si="258"/>
        <v>355748.5488533508</v>
      </c>
      <c r="CO233" s="638">
        <f t="shared" ca="1" si="258"/>
        <v>355748.5488533508</v>
      </c>
      <c r="CP233" s="638">
        <f t="shared" ca="1" si="258"/>
        <v>355748.5488533508</v>
      </c>
      <c r="CQ233" s="638">
        <f t="shared" ca="1" si="258"/>
        <v>355748.5488533508</v>
      </c>
      <c r="CR233" s="638">
        <f t="shared" ca="1" si="258"/>
        <v>355748.5488533508</v>
      </c>
      <c r="CS233" s="638">
        <f t="shared" ref="CS233:EX233" ca="1" si="259">CS32</f>
        <v>355748.5488533508</v>
      </c>
      <c r="CT233" s="638">
        <f t="shared" ca="1" si="259"/>
        <v>0</v>
      </c>
      <c r="CU233" s="638">
        <f t="shared" ca="1" si="259"/>
        <v>0</v>
      </c>
      <c r="CV233" s="638">
        <f t="shared" ca="1" si="259"/>
        <v>0</v>
      </c>
      <c r="CW233" s="638">
        <f t="shared" ca="1" si="259"/>
        <v>0</v>
      </c>
      <c r="CX233" s="638">
        <f t="shared" ca="1" si="259"/>
        <v>0</v>
      </c>
      <c r="CY233" s="638">
        <f t="shared" ca="1" si="259"/>
        <v>0</v>
      </c>
      <c r="CZ233" s="638">
        <f t="shared" ca="1" si="259"/>
        <v>0</v>
      </c>
      <c r="DA233" s="638">
        <f t="shared" ca="1" si="259"/>
        <v>0</v>
      </c>
      <c r="DB233" s="638">
        <f t="shared" ca="1" si="259"/>
        <v>0</v>
      </c>
      <c r="DC233" s="638">
        <f t="shared" ca="1" si="259"/>
        <v>0</v>
      </c>
      <c r="DD233" s="638">
        <f t="shared" ca="1" si="259"/>
        <v>0</v>
      </c>
      <c r="DE233" s="638">
        <f t="shared" ca="1" si="259"/>
        <v>0</v>
      </c>
      <c r="DF233" s="638">
        <f t="shared" ca="1" si="259"/>
        <v>0</v>
      </c>
      <c r="DG233" s="638">
        <f t="shared" ca="1" si="259"/>
        <v>0</v>
      </c>
      <c r="DH233" s="638">
        <f t="shared" ca="1" si="259"/>
        <v>0</v>
      </c>
      <c r="DI233" s="638">
        <f t="shared" ca="1" si="259"/>
        <v>0</v>
      </c>
      <c r="DJ233" s="638">
        <f t="shared" ca="1" si="259"/>
        <v>0</v>
      </c>
      <c r="DK233" s="638">
        <f t="shared" ca="1" si="259"/>
        <v>0</v>
      </c>
      <c r="DL233" s="638">
        <f t="shared" ca="1" si="259"/>
        <v>0</v>
      </c>
      <c r="DM233" s="638">
        <f t="shared" ca="1" si="259"/>
        <v>0</v>
      </c>
      <c r="DN233" s="638">
        <f t="shared" ca="1" si="259"/>
        <v>0</v>
      </c>
      <c r="DO233" s="638">
        <f t="shared" ca="1" si="259"/>
        <v>0</v>
      </c>
      <c r="DP233" s="638">
        <f t="shared" ca="1" si="259"/>
        <v>0</v>
      </c>
      <c r="DQ233" s="638">
        <f t="shared" ca="1" si="259"/>
        <v>0</v>
      </c>
      <c r="DR233" s="638">
        <f t="shared" ca="1" si="259"/>
        <v>0</v>
      </c>
      <c r="DS233" s="638">
        <f t="shared" ca="1" si="259"/>
        <v>0</v>
      </c>
      <c r="DT233" s="638">
        <f t="shared" ca="1" si="259"/>
        <v>0</v>
      </c>
      <c r="DU233" s="638">
        <f t="shared" ca="1" si="259"/>
        <v>0</v>
      </c>
      <c r="DV233" s="638">
        <f t="shared" ca="1" si="259"/>
        <v>0</v>
      </c>
      <c r="DW233" s="638">
        <f t="shared" ca="1" si="259"/>
        <v>0</v>
      </c>
      <c r="DX233" s="638">
        <f t="shared" ca="1" si="259"/>
        <v>0</v>
      </c>
      <c r="DY233" s="638">
        <f t="shared" ca="1" si="259"/>
        <v>0</v>
      </c>
      <c r="DZ233" s="638">
        <f t="shared" ca="1" si="259"/>
        <v>0</v>
      </c>
      <c r="EA233" s="638">
        <f t="shared" ca="1" si="259"/>
        <v>0</v>
      </c>
      <c r="EB233" s="638">
        <f t="shared" ca="1" si="259"/>
        <v>0</v>
      </c>
      <c r="EC233" s="638">
        <f t="shared" ca="1" si="259"/>
        <v>0</v>
      </c>
      <c r="ED233" s="638">
        <f t="shared" ca="1" si="259"/>
        <v>0</v>
      </c>
      <c r="EE233" s="638">
        <f t="shared" ca="1" si="259"/>
        <v>0</v>
      </c>
      <c r="EF233" s="638">
        <f t="shared" ca="1" si="259"/>
        <v>0</v>
      </c>
      <c r="EG233" s="638">
        <f t="shared" ca="1" si="259"/>
        <v>0</v>
      </c>
      <c r="EH233" s="638">
        <f t="shared" ca="1" si="259"/>
        <v>0</v>
      </c>
      <c r="EI233" s="638">
        <f t="shared" ca="1" si="259"/>
        <v>0</v>
      </c>
      <c r="EJ233" s="638">
        <f t="shared" ca="1" si="259"/>
        <v>0</v>
      </c>
      <c r="EK233" s="638">
        <f t="shared" ca="1" si="259"/>
        <v>0</v>
      </c>
      <c r="EL233" s="638">
        <f t="shared" ca="1" si="259"/>
        <v>0</v>
      </c>
      <c r="EM233" s="638">
        <f t="shared" ca="1" si="259"/>
        <v>0</v>
      </c>
      <c r="EN233" s="638">
        <f t="shared" ca="1" si="259"/>
        <v>0</v>
      </c>
      <c r="EO233" s="638">
        <f t="shared" ca="1" si="259"/>
        <v>0</v>
      </c>
      <c r="EP233" s="638">
        <f t="shared" ca="1" si="259"/>
        <v>0</v>
      </c>
      <c r="EQ233" s="638">
        <f t="shared" ca="1" si="259"/>
        <v>0</v>
      </c>
      <c r="ER233" s="638">
        <f t="shared" ca="1" si="259"/>
        <v>0</v>
      </c>
      <c r="ES233" s="638">
        <f t="shared" ca="1" si="259"/>
        <v>0</v>
      </c>
      <c r="ET233" s="638">
        <f t="shared" ca="1" si="259"/>
        <v>0</v>
      </c>
      <c r="EU233" s="638">
        <f t="shared" ca="1" si="259"/>
        <v>0</v>
      </c>
      <c r="EV233" s="638">
        <f t="shared" ca="1" si="259"/>
        <v>0</v>
      </c>
      <c r="EW233" s="638">
        <f t="shared" ca="1" si="259"/>
        <v>0</v>
      </c>
      <c r="EX233" s="639">
        <f t="shared" ca="1" si="259"/>
        <v>0</v>
      </c>
      <c r="EY233" s="612"/>
      <c r="FB233" s="612"/>
    </row>
    <row r="234" spans="1:158" s="86" customFormat="1" hidden="1" outlineLevel="2">
      <c r="A234" s="654"/>
      <c r="B234" s="654"/>
      <c r="C234" s="655" t="str">
        <f>$A$38</f>
        <v>Quarterly</v>
      </c>
      <c r="D234" s="654"/>
      <c r="E234" s="654"/>
      <c r="F234" s="654"/>
      <c r="G234" s="654"/>
      <c r="H234" s="654"/>
      <c r="I234" s="654"/>
      <c r="J234" s="654"/>
      <c r="K234" s="654"/>
      <c r="L234" s="654"/>
      <c r="M234" s="654"/>
      <c r="N234" s="654"/>
      <c r="O234" s="654"/>
      <c r="P234" s="654"/>
      <c r="Q234" s="654"/>
      <c r="R234" s="654"/>
      <c r="S234" s="654"/>
      <c r="T234" s="654"/>
      <c r="U234" s="654"/>
      <c r="V234" s="654"/>
      <c r="W234" s="654"/>
      <c r="X234" s="654"/>
      <c r="Y234" s="654"/>
      <c r="Z234" s="654"/>
      <c r="AA234" s="654"/>
      <c r="AB234" s="654"/>
      <c r="AC234" s="654"/>
      <c r="AD234" s="661" t="str">
        <f>$AD$38</f>
        <v>2_ATP</v>
      </c>
      <c r="AE234" s="304">
        <f t="shared" ca="1" si="255"/>
        <v>5344542.3630051231</v>
      </c>
      <c r="AF234" s="662">
        <f ca="1">AF44</f>
        <v>0</v>
      </c>
      <c r="AG234" s="638">
        <f t="shared" ref="AG234:CR234" ca="1" si="260">AG44</f>
        <v>0</v>
      </c>
      <c r="AH234" s="638">
        <f t="shared" ca="1" si="260"/>
        <v>80180.190304487187</v>
      </c>
      <c r="AI234" s="638">
        <f t="shared" ca="1" si="260"/>
        <v>0</v>
      </c>
      <c r="AJ234" s="638">
        <f t="shared" ca="1" si="260"/>
        <v>0</v>
      </c>
      <c r="AK234" s="638">
        <f t="shared" ca="1" si="260"/>
        <v>240540.57091346156</v>
      </c>
      <c r="AL234" s="638">
        <f t="shared" ca="1" si="260"/>
        <v>0</v>
      </c>
      <c r="AM234" s="638">
        <f t="shared" ca="1" si="260"/>
        <v>0</v>
      </c>
      <c r="AN234" s="638">
        <f t="shared" ca="1" si="260"/>
        <v>240540.57091346153</v>
      </c>
      <c r="AO234" s="638">
        <f t="shared" ca="1" si="260"/>
        <v>0</v>
      </c>
      <c r="AP234" s="638">
        <f t="shared" ca="1" si="260"/>
        <v>0</v>
      </c>
      <c r="AQ234" s="638">
        <f t="shared" ca="1" si="260"/>
        <v>240540.57091346171</v>
      </c>
      <c r="AR234" s="638">
        <f t="shared" ca="1" si="260"/>
        <v>0</v>
      </c>
      <c r="AS234" s="638">
        <f t="shared" ca="1" si="260"/>
        <v>0</v>
      </c>
      <c r="AT234" s="638">
        <f t="shared" ca="1" si="260"/>
        <v>240540.57091346179</v>
      </c>
      <c r="AU234" s="638">
        <f t="shared" ca="1" si="260"/>
        <v>0</v>
      </c>
      <c r="AV234" s="638">
        <f t="shared" ca="1" si="260"/>
        <v>0</v>
      </c>
      <c r="AW234" s="638">
        <f t="shared" ca="1" si="260"/>
        <v>243747.77852564087</v>
      </c>
      <c r="AX234" s="638">
        <f t="shared" ca="1" si="260"/>
        <v>0</v>
      </c>
      <c r="AY234" s="638">
        <f t="shared" ca="1" si="260"/>
        <v>0</v>
      </c>
      <c r="AZ234" s="638">
        <f t="shared" ca="1" si="260"/>
        <v>245351.38233173051</v>
      </c>
      <c r="BA234" s="638">
        <f t="shared" ca="1" si="260"/>
        <v>0</v>
      </c>
      <c r="BB234" s="638">
        <f t="shared" ca="1" si="260"/>
        <v>0</v>
      </c>
      <c r="BC234" s="638">
        <f t="shared" ca="1" si="260"/>
        <v>245351.3823317308</v>
      </c>
      <c r="BD234" s="638">
        <f t="shared" ca="1" si="260"/>
        <v>0</v>
      </c>
      <c r="BE234" s="638">
        <f t="shared" ca="1" si="260"/>
        <v>0</v>
      </c>
      <c r="BF234" s="638">
        <f t="shared" ca="1" si="260"/>
        <v>245351.38233173051</v>
      </c>
      <c r="BG234" s="638">
        <f t="shared" ca="1" si="260"/>
        <v>0</v>
      </c>
      <c r="BH234" s="638">
        <f t="shared" ca="1" si="260"/>
        <v>0</v>
      </c>
      <c r="BI234" s="638">
        <f t="shared" ca="1" si="260"/>
        <v>248622.73409615373</v>
      </c>
      <c r="BJ234" s="638">
        <f t="shared" ca="1" si="260"/>
        <v>0</v>
      </c>
      <c r="BK234" s="638">
        <f t="shared" ca="1" si="260"/>
        <v>0</v>
      </c>
      <c r="BL234" s="638">
        <f t="shared" ca="1" si="260"/>
        <v>250258.40997836561</v>
      </c>
      <c r="BM234" s="638">
        <f t="shared" ca="1" si="260"/>
        <v>0</v>
      </c>
      <c r="BN234" s="638">
        <f t="shared" ca="1" si="260"/>
        <v>0</v>
      </c>
      <c r="BO234" s="638">
        <f t="shared" ca="1" si="260"/>
        <v>250258.40997836532</v>
      </c>
      <c r="BP234" s="638">
        <f t="shared" ca="1" si="260"/>
        <v>0</v>
      </c>
      <c r="BQ234" s="638">
        <f t="shared" ca="1" si="260"/>
        <v>0</v>
      </c>
      <c r="BR234" s="638">
        <f t="shared" ca="1" si="260"/>
        <v>250258.4099783659</v>
      </c>
      <c r="BS234" s="638">
        <f t="shared" ca="1" si="260"/>
        <v>0</v>
      </c>
      <c r="BT234" s="638">
        <f t="shared" ca="1" si="260"/>
        <v>0</v>
      </c>
      <c r="BU234" s="638">
        <f t="shared" ca="1" si="260"/>
        <v>253595.18877807708</v>
      </c>
      <c r="BV234" s="638">
        <f t="shared" ca="1" si="260"/>
        <v>0</v>
      </c>
      <c r="BW234" s="638">
        <f t="shared" ca="1" si="260"/>
        <v>0</v>
      </c>
      <c r="BX234" s="638">
        <f t="shared" ca="1" si="260"/>
        <v>255263.57817793294</v>
      </c>
      <c r="BY234" s="638">
        <f t="shared" ca="1" si="260"/>
        <v>0</v>
      </c>
      <c r="BZ234" s="638">
        <f t="shared" ca="1" si="260"/>
        <v>0</v>
      </c>
      <c r="CA234" s="638">
        <f t="shared" ca="1" si="260"/>
        <v>255263.57817793355</v>
      </c>
      <c r="CB234" s="638">
        <f t="shared" ca="1" si="260"/>
        <v>0</v>
      </c>
      <c r="CC234" s="638">
        <f t="shared" ca="1" si="260"/>
        <v>0</v>
      </c>
      <c r="CD234" s="638">
        <f t="shared" ca="1" si="260"/>
        <v>255263.57817793294</v>
      </c>
      <c r="CE234" s="638">
        <f t="shared" ca="1" si="260"/>
        <v>0</v>
      </c>
      <c r="CF234" s="638">
        <f t="shared" ca="1" si="260"/>
        <v>0</v>
      </c>
      <c r="CG234" s="638">
        <f t="shared" ca="1" si="260"/>
        <v>258667.09255363894</v>
      </c>
      <c r="CH234" s="638">
        <f t="shared" ca="1" si="260"/>
        <v>0</v>
      </c>
      <c r="CI234" s="638">
        <f t="shared" ca="1" si="260"/>
        <v>0</v>
      </c>
      <c r="CJ234" s="638">
        <f t="shared" ca="1" si="260"/>
        <v>260368.84974149283</v>
      </c>
      <c r="CK234" s="638">
        <f t="shared" ca="1" si="260"/>
        <v>0</v>
      </c>
      <c r="CL234" s="638">
        <f t="shared" ca="1" si="260"/>
        <v>0</v>
      </c>
      <c r="CM234" s="638">
        <f t="shared" ca="1" si="260"/>
        <v>260368.84974149222</v>
      </c>
      <c r="CN234" s="638">
        <f t="shared" ca="1" si="260"/>
        <v>0</v>
      </c>
      <c r="CO234" s="638">
        <f t="shared" ca="1" si="260"/>
        <v>0</v>
      </c>
      <c r="CP234" s="638">
        <f t="shared" ca="1" si="260"/>
        <v>260368.84974149222</v>
      </c>
      <c r="CQ234" s="638">
        <f t="shared" ca="1" si="260"/>
        <v>0</v>
      </c>
      <c r="CR234" s="638">
        <f t="shared" ca="1" si="260"/>
        <v>0</v>
      </c>
      <c r="CS234" s="638">
        <f t="shared" ref="CS234:EX234" ca="1" si="261">CS44</f>
        <v>263840.4344047124</v>
      </c>
      <c r="CT234" s="638">
        <f t="shared" ca="1" si="261"/>
        <v>0</v>
      </c>
      <c r="CU234" s="638">
        <f t="shared" ca="1" si="261"/>
        <v>0</v>
      </c>
      <c r="CV234" s="638">
        <f t="shared" ca="1" si="261"/>
        <v>0</v>
      </c>
      <c r="CW234" s="638">
        <f t="shared" ca="1" si="261"/>
        <v>0</v>
      </c>
      <c r="CX234" s="638">
        <f t="shared" ca="1" si="261"/>
        <v>0</v>
      </c>
      <c r="CY234" s="638">
        <f t="shared" ca="1" si="261"/>
        <v>0</v>
      </c>
      <c r="CZ234" s="638">
        <f t="shared" ca="1" si="261"/>
        <v>0</v>
      </c>
      <c r="DA234" s="638">
        <f t="shared" ca="1" si="261"/>
        <v>0</v>
      </c>
      <c r="DB234" s="638">
        <f t="shared" ca="1" si="261"/>
        <v>0</v>
      </c>
      <c r="DC234" s="638">
        <f t="shared" ca="1" si="261"/>
        <v>0</v>
      </c>
      <c r="DD234" s="638">
        <f t="shared" ca="1" si="261"/>
        <v>0</v>
      </c>
      <c r="DE234" s="638">
        <f t="shared" ca="1" si="261"/>
        <v>0</v>
      </c>
      <c r="DF234" s="638">
        <f t="shared" ca="1" si="261"/>
        <v>0</v>
      </c>
      <c r="DG234" s="638">
        <f t="shared" ca="1" si="261"/>
        <v>0</v>
      </c>
      <c r="DH234" s="638">
        <f t="shared" ca="1" si="261"/>
        <v>0</v>
      </c>
      <c r="DI234" s="638">
        <f t="shared" ca="1" si="261"/>
        <v>0</v>
      </c>
      <c r="DJ234" s="638">
        <f t="shared" ca="1" si="261"/>
        <v>0</v>
      </c>
      <c r="DK234" s="638">
        <f t="shared" ca="1" si="261"/>
        <v>0</v>
      </c>
      <c r="DL234" s="638">
        <f t="shared" ca="1" si="261"/>
        <v>0</v>
      </c>
      <c r="DM234" s="638">
        <f t="shared" ca="1" si="261"/>
        <v>0</v>
      </c>
      <c r="DN234" s="638">
        <f t="shared" ca="1" si="261"/>
        <v>0</v>
      </c>
      <c r="DO234" s="638">
        <f t="shared" ca="1" si="261"/>
        <v>0</v>
      </c>
      <c r="DP234" s="638">
        <f t="shared" ca="1" si="261"/>
        <v>0</v>
      </c>
      <c r="DQ234" s="638">
        <f t="shared" ca="1" si="261"/>
        <v>0</v>
      </c>
      <c r="DR234" s="638">
        <f t="shared" ca="1" si="261"/>
        <v>0</v>
      </c>
      <c r="DS234" s="638">
        <f t="shared" ca="1" si="261"/>
        <v>0</v>
      </c>
      <c r="DT234" s="638">
        <f t="shared" ca="1" si="261"/>
        <v>0</v>
      </c>
      <c r="DU234" s="638">
        <f t="shared" ca="1" si="261"/>
        <v>0</v>
      </c>
      <c r="DV234" s="638">
        <f t="shared" ca="1" si="261"/>
        <v>0</v>
      </c>
      <c r="DW234" s="638">
        <f t="shared" ca="1" si="261"/>
        <v>0</v>
      </c>
      <c r="DX234" s="638">
        <f t="shared" ca="1" si="261"/>
        <v>0</v>
      </c>
      <c r="DY234" s="638">
        <f t="shared" ca="1" si="261"/>
        <v>0</v>
      </c>
      <c r="DZ234" s="638">
        <f t="shared" ca="1" si="261"/>
        <v>0</v>
      </c>
      <c r="EA234" s="638">
        <f t="shared" ca="1" si="261"/>
        <v>0</v>
      </c>
      <c r="EB234" s="638">
        <f t="shared" ca="1" si="261"/>
        <v>0</v>
      </c>
      <c r="EC234" s="638">
        <f t="shared" ca="1" si="261"/>
        <v>0</v>
      </c>
      <c r="ED234" s="638">
        <f t="shared" ca="1" si="261"/>
        <v>0</v>
      </c>
      <c r="EE234" s="638">
        <f t="shared" ca="1" si="261"/>
        <v>0</v>
      </c>
      <c r="EF234" s="638">
        <f t="shared" ca="1" si="261"/>
        <v>0</v>
      </c>
      <c r="EG234" s="638">
        <f t="shared" ca="1" si="261"/>
        <v>0</v>
      </c>
      <c r="EH234" s="638">
        <f t="shared" ca="1" si="261"/>
        <v>0</v>
      </c>
      <c r="EI234" s="638">
        <f t="shared" ca="1" si="261"/>
        <v>0</v>
      </c>
      <c r="EJ234" s="638">
        <f t="shared" ca="1" si="261"/>
        <v>0</v>
      </c>
      <c r="EK234" s="638">
        <f t="shared" ca="1" si="261"/>
        <v>0</v>
      </c>
      <c r="EL234" s="638">
        <f t="shared" ca="1" si="261"/>
        <v>0</v>
      </c>
      <c r="EM234" s="638">
        <f t="shared" ca="1" si="261"/>
        <v>0</v>
      </c>
      <c r="EN234" s="638">
        <f t="shared" ca="1" si="261"/>
        <v>0</v>
      </c>
      <c r="EO234" s="638">
        <f t="shared" ca="1" si="261"/>
        <v>0</v>
      </c>
      <c r="EP234" s="638">
        <f t="shared" ca="1" si="261"/>
        <v>0</v>
      </c>
      <c r="EQ234" s="638">
        <f t="shared" ca="1" si="261"/>
        <v>0</v>
      </c>
      <c r="ER234" s="638">
        <f t="shared" ca="1" si="261"/>
        <v>0</v>
      </c>
      <c r="ES234" s="638">
        <f t="shared" ca="1" si="261"/>
        <v>0</v>
      </c>
      <c r="ET234" s="638">
        <f t="shared" ca="1" si="261"/>
        <v>0</v>
      </c>
      <c r="EU234" s="638">
        <f t="shared" ca="1" si="261"/>
        <v>0</v>
      </c>
      <c r="EV234" s="638">
        <f t="shared" ca="1" si="261"/>
        <v>0</v>
      </c>
      <c r="EW234" s="638">
        <f t="shared" ca="1" si="261"/>
        <v>0</v>
      </c>
      <c r="EX234" s="639">
        <f t="shared" ca="1" si="261"/>
        <v>0</v>
      </c>
      <c r="EY234" s="612"/>
      <c r="FB234" s="612"/>
    </row>
    <row r="235" spans="1:158" s="86" customFormat="1" hidden="1" outlineLevel="2">
      <c r="A235" s="654"/>
      <c r="B235" s="654"/>
      <c r="C235" s="655" t="str">
        <f>$A$50</f>
        <v>Business Transformation</v>
      </c>
      <c r="D235" s="654"/>
      <c r="E235" s="654"/>
      <c r="F235" s="654"/>
      <c r="G235" s="654"/>
      <c r="H235" s="654"/>
      <c r="I235" s="654"/>
      <c r="J235" s="654"/>
      <c r="K235" s="654"/>
      <c r="L235" s="654"/>
      <c r="M235" s="654"/>
      <c r="N235" s="654"/>
      <c r="O235" s="654"/>
      <c r="P235" s="654"/>
      <c r="Q235" s="654"/>
      <c r="R235" s="654"/>
      <c r="S235" s="654"/>
      <c r="T235" s="654"/>
      <c r="U235" s="654"/>
      <c r="V235" s="654"/>
      <c r="W235" s="654"/>
      <c r="X235" s="654"/>
      <c r="Y235" s="654"/>
      <c r="Z235" s="654"/>
      <c r="AA235" s="654"/>
      <c r="AB235" s="654"/>
      <c r="AC235" s="654"/>
      <c r="AD235" s="661" t="str">
        <f>$AD$50</f>
        <v>3_ATP</v>
      </c>
      <c r="AE235" s="304">
        <f t="shared" ca="1" si="255"/>
        <v>357346.15384615381</v>
      </c>
      <c r="AF235" s="662">
        <f ca="1">AF56</f>
        <v>0</v>
      </c>
      <c r="AG235" s="638">
        <f t="shared" ref="AG235:CR235" ca="1" si="262">AG56</f>
        <v>0</v>
      </c>
      <c r="AH235" s="638">
        <f t="shared" ca="1" si="262"/>
        <v>0</v>
      </c>
      <c r="AI235" s="638">
        <f t="shared" ca="1" si="262"/>
        <v>0</v>
      </c>
      <c r="AJ235" s="638">
        <f t="shared" ca="1" si="262"/>
        <v>0</v>
      </c>
      <c r="AK235" s="638">
        <f t="shared" ca="1" si="262"/>
        <v>0</v>
      </c>
      <c r="AL235" s="638">
        <f t="shared" ca="1" si="262"/>
        <v>0</v>
      </c>
      <c r="AM235" s="638">
        <f t="shared" ca="1" si="262"/>
        <v>357346.15384615381</v>
      </c>
      <c r="AN235" s="638">
        <f t="shared" ca="1" si="262"/>
        <v>0</v>
      </c>
      <c r="AO235" s="638">
        <f t="shared" ca="1" si="262"/>
        <v>0</v>
      </c>
      <c r="AP235" s="638">
        <f t="shared" ca="1" si="262"/>
        <v>0</v>
      </c>
      <c r="AQ235" s="638">
        <f t="shared" ca="1" si="262"/>
        <v>0</v>
      </c>
      <c r="AR235" s="638">
        <f t="shared" ca="1" si="262"/>
        <v>0</v>
      </c>
      <c r="AS235" s="638">
        <f t="shared" ca="1" si="262"/>
        <v>0</v>
      </c>
      <c r="AT235" s="638">
        <f t="shared" ca="1" si="262"/>
        <v>0</v>
      </c>
      <c r="AU235" s="638">
        <f t="shared" ca="1" si="262"/>
        <v>0</v>
      </c>
      <c r="AV235" s="638">
        <f t="shared" ca="1" si="262"/>
        <v>0</v>
      </c>
      <c r="AW235" s="638">
        <f t="shared" ca="1" si="262"/>
        <v>0</v>
      </c>
      <c r="AX235" s="638">
        <f t="shared" ca="1" si="262"/>
        <v>0</v>
      </c>
      <c r="AY235" s="638">
        <f t="shared" ca="1" si="262"/>
        <v>0</v>
      </c>
      <c r="AZ235" s="638">
        <f t="shared" ca="1" si="262"/>
        <v>0</v>
      </c>
      <c r="BA235" s="638">
        <f t="shared" ca="1" si="262"/>
        <v>0</v>
      </c>
      <c r="BB235" s="638">
        <f t="shared" ca="1" si="262"/>
        <v>0</v>
      </c>
      <c r="BC235" s="638">
        <f t="shared" ca="1" si="262"/>
        <v>0</v>
      </c>
      <c r="BD235" s="638">
        <f t="shared" ca="1" si="262"/>
        <v>0</v>
      </c>
      <c r="BE235" s="638">
        <f t="shared" ca="1" si="262"/>
        <v>0</v>
      </c>
      <c r="BF235" s="638">
        <f t="shared" ca="1" si="262"/>
        <v>0</v>
      </c>
      <c r="BG235" s="638">
        <f t="shared" ca="1" si="262"/>
        <v>0</v>
      </c>
      <c r="BH235" s="638">
        <f t="shared" ca="1" si="262"/>
        <v>0</v>
      </c>
      <c r="BI235" s="638">
        <f t="shared" ca="1" si="262"/>
        <v>0</v>
      </c>
      <c r="BJ235" s="638">
        <f t="shared" ca="1" si="262"/>
        <v>0</v>
      </c>
      <c r="BK235" s="638">
        <f t="shared" ca="1" si="262"/>
        <v>0</v>
      </c>
      <c r="BL235" s="638">
        <f t="shared" ca="1" si="262"/>
        <v>0</v>
      </c>
      <c r="BM235" s="638">
        <f t="shared" ca="1" si="262"/>
        <v>0</v>
      </c>
      <c r="BN235" s="638">
        <f t="shared" ca="1" si="262"/>
        <v>0</v>
      </c>
      <c r="BO235" s="638">
        <f t="shared" ca="1" si="262"/>
        <v>0</v>
      </c>
      <c r="BP235" s="638">
        <f t="shared" ca="1" si="262"/>
        <v>0</v>
      </c>
      <c r="BQ235" s="638">
        <f t="shared" ca="1" si="262"/>
        <v>0</v>
      </c>
      <c r="BR235" s="638">
        <f t="shared" ca="1" si="262"/>
        <v>0</v>
      </c>
      <c r="BS235" s="638">
        <f t="shared" ca="1" si="262"/>
        <v>0</v>
      </c>
      <c r="BT235" s="638">
        <f t="shared" ca="1" si="262"/>
        <v>0</v>
      </c>
      <c r="BU235" s="638">
        <f t="shared" ca="1" si="262"/>
        <v>0</v>
      </c>
      <c r="BV235" s="638">
        <f t="shared" ca="1" si="262"/>
        <v>0</v>
      </c>
      <c r="BW235" s="638">
        <f t="shared" ca="1" si="262"/>
        <v>0</v>
      </c>
      <c r="BX235" s="638">
        <f t="shared" ca="1" si="262"/>
        <v>0</v>
      </c>
      <c r="BY235" s="638">
        <f t="shared" ca="1" si="262"/>
        <v>0</v>
      </c>
      <c r="BZ235" s="638">
        <f t="shared" ca="1" si="262"/>
        <v>0</v>
      </c>
      <c r="CA235" s="638">
        <f t="shared" ca="1" si="262"/>
        <v>0</v>
      </c>
      <c r="CB235" s="638">
        <f t="shared" ca="1" si="262"/>
        <v>0</v>
      </c>
      <c r="CC235" s="638">
        <f t="shared" ca="1" si="262"/>
        <v>0</v>
      </c>
      <c r="CD235" s="638">
        <f t="shared" ca="1" si="262"/>
        <v>0</v>
      </c>
      <c r="CE235" s="638">
        <f t="shared" ca="1" si="262"/>
        <v>0</v>
      </c>
      <c r="CF235" s="638">
        <f t="shared" ca="1" si="262"/>
        <v>0</v>
      </c>
      <c r="CG235" s="638">
        <f t="shared" ca="1" si="262"/>
        <v>0</v>
      </c>
      <c r="CH235" s="638">
        <f t="shared" ca="1" si="262"/>
        <v>0</v>
      </c>
      <c r="CI235" s="638">
        <f t="shared" ca="1" si="262"/>
        <v>0</v>
      </c>
      <c r="CJ235" s="638">
        <f t="shared" ca="1" si="262"/>
        <v>0</v>
      </c>
      <c r="CK235" s="638">
        <f t="shared" ca="1" si="262"/>
        <v>0</v>
      </c>
      <c r="CL235" s="638">
        <f t="shared" ca="1" si="262"/>
        <v>0</v>
      </c>
      <c r="CM235" s="638">
        <f t="shared" ca="1" si="262"/>
        <v>0</v>
      </c>
      <c r="CN235" s="638">
        <f t="shared" ca="1" si="262"/>
        <v>0</v>
      </c>
      <c r="CO235" s="638">
        <f t="shared" ca="1" si="262"/>
        <v>0</v>
      </c>
      <c r="CP235" s="638">
        <f t="shared" ca="1" si="262"/>
        <v>0</v>
      </c>
      <c r="CQ235" s="638">
        <f t="shared" ca="1" si="262"/>
        <v>0</v>
      </c>
      <c r="CR235" s="638">
        <f t="shared" ca="1" si="262"/>
        <v>0</v>
      </c>
      <c r="CS235" s="638">
        <f t="shared" ref="CS235:EX235" ca="1" si="263">CS56</f>
        <v>0</v>
      </c>
      <c r="CT235" s="638">
        <f t="shared" ca="1" si="263"/>
        <v>0</v>
      </c>
      <c r="CU235" s="638">
        <f t="shared" ca="1" si="263"/>
        <v>0</v>
      </c>
      <c r="CV235" s="638">
        <f t="shared" ca="1" si="263"/>
        <v>0</v>
      </c>
      <c r="CW235" s="638">
        <f t="shared" ca="1" si="263"/>
        <v>0</v>
      </c>
      <c r="CX235" s="638">
        <f t="shared" ca="1" si="263"/>
        <v>0</v>
      </c>
      <c r="CY235" s="638">
        <f t="shared" ca="1" si="263"/>
        <v>0</v>
      </c>
      <c r="CZ235" s="638">
        <f t="shared" ca="1" si="263"/>
        <v>0</v>
      </c>
      <c r="DA235" s="638">
        <f t="shared" ca="1" si="263"/>
        <v>0</v>
      </c>
      <c r="DB235" s="638">
        <f t="shared" ca="1" si="263"/>
        <v>0</v>
      </c>
      <c r="DC235" s="638">
        <f t="shared" ca="1" si="263"/>
        <v>0</v>
      </c>
      <c r="DD235" s="638">
        <f t="shared" ca="1" si="263"/>
        <v>0</v>
      </c>
      <c r="DE235" s="638">
        <f t="shared" ca="1" si="263"/>
        <v>0</v>
      </c>
      <c r="DF235" s="638">
        <f t="shared" ca="1" si="263"/>
        <v>0</v>
      </c>
      <c r="DG235" s="638">
        <f t="shared" ca="1" si="263"/>
        <v>0</v>
      </c>
      <c r="DH235" s="638">
        <f t="shared" ca="1" si="263"/>
        <v>0</v>
      </c>
      <c r="DI235" s="638">
        <f t="shared" ca="1" si="263"/>
        <v>0</v>
      </c>
      <c r="DJ235" s="638">
        <f t="shared" ca="1" si="263"/>
        <v>0</v>
      </c>
      <c r="DK235" s="638">
        <f t="shared" ca="1" si="263"/>
        <v>0</v>
      </c>
      <c r="DL235" s="638">
        <f t="shared" ca="1" si="263"/>
        <v>0</v>
      </c>
      <c r="DM235" s="638">
        <f t="shared" ca="1" si="263"/>
        <v>0</v>
      </c>
      <c r="DN235" s="638">
        <f t="shared" ca="1" si="263"/>
        <v>0</v>
      </c>
      <c r="DO235" s="638">
        <f t="shared" ca="1" si="263"/>
        <v>0</v>
      </c>
      <c r="DP235" s="638">
        <f t="shared" ca="1" si="263"/>
        <v>0</v>
      </c>
      <c r="DQ235" s="638">
        <f t="shared" ca="1" si="263"/>
        <v>0</v>
      </c>
      <c r="DR235" s="638">
        <f t="shared" ca="1" si="263"/>
        <v>0</v>
      </c>
      <c r="DS235" s="638">
        <f t="shared" ca="1" si="263"/>
        <v>0</v>
      </c>
      <c r="DT235" s="638">
        <f t="shared" ca="1" si="263"/>
        <v>0</v>
      </c>
      <c r="DU235" s="638">
        <f t="shared" ca="1" si="263"/>
        <v>0</v>
      </c>
      <c r="DV235" s="638">
        <f t="shared" ca="1" si="263"/>
        <v>0</v>
      </c>
      <c r="DW235" s="638">
        <f t="shared" ca="1" si="263"/>
        <v>0</v>
      </c>
      <c r="DX235" s="638">
        <f t="shared" ca="1" si="263"/>
        <v>0</v>
      </c>
      <c r="DY235" s="638">
        <f t="shared" ca="1" si="263"/>
        <v>0</v>
      </c>
      <c r="DZ235" s="638">
        <f t="shared" ca="1" si="263"/>
        <v>0</v>
      </c>
      <c r="EA235" s="638">
        <f t="shared" ca="1" si="263"/>
        <v>0</v>
      </c>
      <c r="EB235" s="638">
        <f t="shared" ca="1" si="263"/>
        <v>0</v>
      </c>
      <c r="EC235" s="638">
        <f t="shared" ca="1" si="263"/>
        <v>0</v>
      </c>
      <c r="ED235" s="638">
        <f t="shared" ca="1" si="263"/>
        <v>0</v>
      </c>
      <c r="EE235" s="638">
        <f t="shared" ca="1" si="263"/>
        <v>0</v>
      </c>
      <c r="EF235" s="638">
        <f t="shared" ca="1" si="263"/>
        <v>0</v>
      </c>
      <c r="EG235" s="638">
        <f t="shared" ca="1" si="263"/>
        <v>0</v>
      </c>
      <c r="EH235" s="638">
        <f t="shared" ca="1" si="263"/>
        <v>0</v>
      </c>
      <c r="EI235" s="638">
        <f t="shared" ca="1" si="263"/>
        <v>0</v>
      </c>
      <c r="EJ235" s="638">
        <f t="shared" ca="1" si="263"/>
        <v>0</v>
      </c>
      <c r="EK235" s="638">
        <f t="shared" ca="1" si="263"/>
        <v>0</v>
      </c>
      <c r="EL235" s="638">
        <f t="shared" ca="1" si="263"/>
        <v>0</v>
      </c>
      <c r="EM235" s="638">
        <f t="shared" ca="1" si="263"/>
        <v>0</v>
      </c>
      <c r="EN235" s="638">
        <f t="shared" ca="1" si="263"/>
        <v>0</v>
      </c>
      <c r="EO235" s="638">
        <f t="shared" ca="1" si="263"/>
        <v>0</v>
      </c>
      <c r="EP235" s="638">
        <f t="shared" ca="1" si="263"/>
        <v>0</v>
      </c>
      <c r="EQ235" s="638">
        <f t="shared" ca="1" si="263"/>
        <v>0</v>
      </c>
      <c r="ER235" s="638">
        <f t="shared" ca="1" si="263"/>
        <v>0</v>
      </c>
      <c r="ES235" s="638">
        <f t="shared" ca="1" si="263"/>
        <v>0</v>
      </c>
      <c r="ET235" s="638">
        <f t="shared" ca="1" si="263"/>
        <v>0</v>
      </c>
      <c r="EU235" s="638">
        <f t="shared" ca="1" si="263"/>
        <v>0</v>
      </c>
      <c r="EV235" s="638">
        <f t="shared" ca="1" si="263"/>
        <v>0</v>
      </c>
      <c r="EW235" s="638">
        <f t="shared" ca="1" si="263"/>
        <v>0</v>
      </c>
      <c r="EX235" s="639">
        <f t="shared" ca="1" si="263"/>
        <v>0</v>
      </c>
      <c r="EY235" s="612"/>
      <c r="FB235" s="612"/>
    </row>
    <row r="236" spans="1:158" s="86" customFormat="1" hidden="1" outlineLevel="2">
      <c r="A236" s="654"/>
      <c r="B236" s="654"/>
      <c r="C236" s="655" t="str">
        <f>$A$62</f>
        <v>IAFS</v>
      </c>
      <c r="D236" s="654"/>
      <c r="E236" s="654"/>
      <c r="F236" s="654"/>
      <c r="G236" s="654"/>
      <c r="H236" s="654"/>
      <c r="I236" s="654"/>
      <c r="J236" s="654"/>
      <c r="K236" s="654"/>
      <c r="L236" s="654"/>
      <c r="M236" s="654"/>
      <c r="N236" s="654"/>
      <c r="O236" s="654"/>
      <c r="P236" s="654"/>
      <c r="Q236" s="654"/>
      <c r="R236" s="654"/>
      <c r="S236" s="654"/>
      <c r="T236" s="654"/>
      <c r="U236" s="654"/>
      <c r="V236" s="654"/>
      <c r="W236" s="654"/>
      <c r="X236" s="654"/>
      <c r="Y236" s="654"/>
      <c r="Z236" s="654"/>
      <c r="AA236" s="654"/>
      <c r="AB236" s="654"/>
      <c r="AC236" s="654"/>
      <c r="AD236" s="661" t="str">
        <f>$AD$62</f>
        <v>4_ATP</v>
      </c>
      <c r="AE236" s="304">
        <f t="shared" ca="1" si="255"/>
        <v>1005211.5384615387</v>
      </c>
      <c r="AF236" s="662">
        <f ca="1">AF68</f>
        <v>0</v>
      </c>
      <c r="AG236" s="638">
        <f t="shared" ref="AG236:CR236" ca="1" si="264">AG68</f>
        <v>0</v>
      </c>
      <c r="AH236" s="638">
        <f t="shared" ca="1" si="264"/>
        <v>0</v>
      </c>
      <c r="AI236" s="638">
        <f t="shared" ca="1" si="264"/>
        <v>0</v>
      </c>
      <c r="AJ236" s="638">
        <f t="shared" ca="1" si="264"/>
        <v>0</v>
      </c>
      <c r="AK236" s="638">
        <f t="shared" ca="1" si="264"/>
        <v>1005211.5384615387</v>
      </c>
      <c r="AL236" s="638">
        <f t="shared" ca="1" si="264"/>
        <v>0</v>
      </c>
      <c r="AM236" s="638">
        <f t="shared" ca="1" si="264"/>
        <v>0</v>
      </c>
      <c r="AN236" s="638">
        <f t="shared" ca="1" si="264"/>
        <v>0</v>
      </c>
      <c r="AO236" s="638">
        <f t="shared" ca="1" si="264"/>
        <v>0</v>
      </c>
      <c r="AP236" s="638">
        <f t="shared" ca="1" si="264"/>
        <v>0</v>
      </c>
      <c r="AQ236" s="638">
        <f t="shared" ca="1" si="264"/>
        <v>0</v>
      </c>
      <c r="AR236" s="638">
        <f t="shared" ca="1" si="264"/>
        <v>0</v>
      </c>
      <c r="AS236" s="638">
        <f t="shared" ca="1" si="264"/>
        <v>0</v>
      </c>
      <c r="AT236" s="638">
        <f t="shared" ca="1" si="264"/>
        <v>0</v>
      </c>
      <c r="AU236" s="638">
        <f t="shared" ca="1" si="264"/>
        <v>0</v>
      </c>
      <c r="AV236" s="638">
        <f t="shared" ca="1" si="264"/>
        <v>0</v>
      </c>
      <c r="AW236" s="638">
        <f t="shared" ca="1" si="264"/>
        <v>0</v>
      </c>
      <c r="AX236" s="638">
        <f t="shared" ca="1" si="264"/>
        <v>0</v>
      </c>
      <c r="AY236" s="638">
        <f t="shared" ca="1" si="264"/>
        <v>0</v>
      </c>
      <c r="AZ236" s="638">
        <f t="shared" ca="1" si="264"/>
        <v>0</v>
      </c>
      <c r="BA236" s="638">
        <f t="shared" ca="1" si="264"/>
        <v>0</v>
      </c>
      <c r="BB236" s="638">
        <f t="shared" ca="1" si="264"/>
        <v>0</v>
      </c>
      <c r="BC236" s="638">
        <f t="shared" ca="1" si="264"/>
        <v>0</v>
      </c>
      <c r="BD236" s="638">
        <f t="shared" ca="1" si="264"/>
        <v>0</v>
      </c>
      <c r="BE236" s="638">
        <f t="shared" ca="1" si="264"/>
        <v>0</v>
      </c>
      <c r="BF236" s="638">
        <f t="shared" ca="1" si="264"/>
        <v>0</v>
      </c>
      <c r="BG236" s="638">
        <f t="shared" ca="1" si="264"/>
        <v>0</v>
      </c>
      <c r="BH236" s="638">
        <f t="shared" ca="1" si="264"/>
        <v>0</v>
      </c>
      <c r="BI236" s="638">
        <f t="shared" ca="1" si="264"/>
        <v>0</v>
      </c>
      <c r="BJ236" s="638">
        <f t="shared" ca="1" si="264"/>
        <v>0</v>
      </c>
      <c r="BK236" s="638">
        <f t="shared" ca="1" si="264"/>
        <v>0</v>
      </c>
      <c r="BL236" s="638">
        <f t="shared" ca="1" si="264"/>
        <v>0</v>
      </c>
      <c r="BM236" s="638">
        <f t="shared" ca="1" si="264"/>
        <v>0</v>
      </c>
      <c r="BN236" s="638">
        <f t="shared" ca="1" si="264"/>
        <v>0</v>
      </c>
      <c r="BO236" s="638">
        <f t="shared" ca="1" si="264"/>
        <v>0</v>
      </c>
      <c r="BP236" s="638">
        <f t="shared" ca="1" si="264"/>
        <v>0</v>
      </c>
      <c r="BQ236" s="638">
        <f t="shared" ca="1" si="264"/>
        <v>0</v>
      </c>
      <c r="BR236" s="638">
        <f t="shared" ca="1" si="264"/>
        <v>0</v>
      </c>
      <c r="BS236" s="638">
        <f t="shared" ca="1" si="264"/>
        <v>0</v>
      </c>
      <c r="BT236" s="638">
        <f t="shared" ca="1" si="264"/>
        <v>0</v>
      </c>
      <c r="BU236" s="638">
        <f t="shared" ca="1" si="264"/>
        <v>0</v>
      </c>
      <c r="BV236" s="638">
        <f t="shared" ca="1" si="264"/>
        <v>0</v>
      </c>
      <c r="BW236" s="638">
        <f t="shared" ca="1" si="264"/>
        <v>0</v>
      </c>
      <c r="BX236" s="638">
        <f t="shared" ca="1" si="264"/>
        <v>0</v>
      </c>
      <c r="BY236" s="638">
        <f t="shared" ca="1" si="264"/>
        <v>0</v>
      </c>
      <c r="BZ236" s="638">
        <f t="shared" ca="1" si="264"/>
        <v>0</v>
      </c>
      <c r="CA236" s="638">
        <f t="shared" ca="1" si="264"/>
        <v>0</v>
      </c>
      <c r="CB236" s="638">
        <f t="shared" ca="1" si="264"/>
        <v>0</v>
      </c>
      <c r="CC236" s="638">
        <f t="shared" ca="1" si="264"/>
        <v>0</v>
      </c>
      <c r="CD236" s="638">
        <f t="shared" ca="1" si="264"/>
        <v>0</v>
      </c>
      <c r="CE236" s="638">
        <f t="shared" ca="1" si="264"/>
        <v>0</v>
      </c>
      <c r="CF236" s="638">
        <f t="shared" ca="1" si="264"/>
        <v>0</v>
      </c>
      <c r="CG236" s="638">
        <f t="shared" ca="1" si="264"/>
        <v>0</v>
      </c>
      <c r="CH236" s="638">
        <f t="shared" ca="1" si="264"/>
        <v>0</v>
      </c>
      <c r="CI236" s="638">
        <f t="shared" ca="1" si="264"/>
        <v>0</v>
      </c>
      <c r="CJ236" s="638">
        <f t="shared" ca="1" si="264"/>
        <v>0</v>
      </c>
      <c r="CK236" s="638">
        <f t="shared" ca="1" si="264"/>
        <v>0</v>
      </c>
      <c r="CL236" s="638">
        <f t="shared" ca="1" si="264"/>
        <v>0</v>
      </c>
      <c r="CM236" s="638">
        <f t="shared" ca="1" si="264"/>
        <v>0</v>
      </c>
      <c r="CN236" s="638">
        <f t="shared" ca="1" si="264"/>
        <v>0</v>
      </c>
      <c r="CO236" s="638">
        <f t="shared" ca="1" si="264"/>
        <v>0</v>
      </c>
      <c r="CP236" s="638">
        <f t="shared" ca="1" si="264"/>
        <v>0</v>
      </c>
      <c r="CQ236" s="638">
        <f t="shared" ca="1" si="264"/>
        <v>0</v>
      </c>
      <c r="CR236" s="638">
        <f t="shared" ca="1" si="264"/>
        <v>0</v>
      </c>
      <c r="CS236" s="638">
        <f t="shared" ref="CS236:EX236" ca="1" si="265">CS68</f>
        <v>0</v>
      </c>
      <c r="CT236" s="638">
        <f t="shared" ca="1" si="265"/>
        <v>0</v>
      </c>
      <c r="CU236" s="638">
        <f t="shared" ca="1" si="265"/>
        <v>0</v>
      </c>
      <c r="CV236" s="638">
        <f t="shared" ca="1" si="265"/>
        <v>0</v>
      </c>
      <c r="CW236" s="638">
        <f t="shared" ca="1" si="265"/>
        <v>0</v>
      </c>
      <c r="CX236" s="638">
        <f t="shared" ca="1" si="265"/>
        <v>0</v>
      </c>
      <c r="CY236" s="638">
        <f t="shared" ca="1" si="265"/>
        <v>0</v>
      </c>
      <c r="CZ236" s="638">
        <f t="shared" ca="1" si="265"/>
        <v>0</v>
      </c>
      <c r="DA236" s="638">
        <f t="shared" ca="1" si="265"/>
        <v>0</v>
      </c>
      <c r="DB236" s="638">
        <f t="shared" ca="1" si="265"/>
        <v>0</v>
      </c>
      <c r="DC236" s="638">
        <f t="shared" ca="1" si="265"/>
        <v>0</v>
      </c>
      <c r="DD236" s="638">
        <f t="shared" ca="1" si="265"/>
        <v>0</v>
      </c>
      <c r="DE236" s="638">
        <f t="shared" ca="1" si="265"/>
        <v>0</v>
      </c>
      <c r="DF236" s="638">
        <f t="shared" ca="1" si="265"/>
        <v>0</v>
      </c>
      <c r="DG236" s="638">
        <f t="shared" ca="1" si="265"/>
        <v>0</v>
      </c>
      <c r="DH236" s="638">
        <f t="shared" ca="1" si="265"/>
        <v>0</v>
      </c>
      <c r="DI236" s="638">
        <f t="shared" ca="1" si="265"/>
        <v>0</v>
      </c>
      <c r="DJ236" s="638">
        <f t="shared" ca="1" si="265"/>
        <v>0</v>
      </c>
      <c r="DK236" s="638">
        <f t="shared" ca="1" si="265"/>
        <v>0</v>
      </c>
      <c r="DL236" s="638">
        <f t="shared" ca="1" si="265"/>
        <v>0</v>
      </c>
      <c r="DM236" s="638">
        <f t="shared" ca="1" si="265"/>
        <v>0</v>
      </c>
      <c r="DN236" s="638">
        <f t="shared" ca="1" si="265"/>
        <v>0</v>
      </c>
      <c r="DO236" s="638">
        <f t="shared" ca="1" si="265"/>
        <v>0</v>
      </c>
      <c r="DP236" s="638">
        <f t="shared" ca="1" si="265"/>
        <v>0</v>
      </c>
      <c r="DQ236" s="638">
        <f t="shared" ca="1" si="265"/>
        <v>0</v>
      </c>
      <c r="DR236" s="638">
        <f t="shared" ca="1" si="265"/>
        <v>0</v>
      </c>
      <c r="DS236" s="638">
        <f t="shared" ca="1" si="265"/>
        <v>0</v>
      </c>
      <c r="DT236" s="638">
        <f t="shared" ca="1" si="265"/>
        <v>0</v>
      </c>
      <c r="DU236" s="638">
        <f t="shared" ca="1" si="265"/>
        <v>0</v>
      </c>
      <c r="DV236" s="638">
        <f t="shared" ca="1" si="265"/>
        <v>0</v>
      </c>
      <c r="DW236" s="638">
        <f t="shared" ca="1" si="265"/>
        <v>0</v>
      </c>
      <c r="DX236" s="638">
        <f t="shared" ca="1" si="265"/>
        <v>0</v>
      </c>
      <c r="DY236" s="638">
        <f t="shared" ca="1" si="265"/>
        <v>0</v>
      </c>
      <c r="DZ236" s="638">
        <f t="shared" ca="1" si="265"/>
        <v>0</v>
      </c>
      <c r="EA236" s="638">
        <f t="shared" ca="1" si="265"/>
        <v>0</v>
      </c>
      <c r="EB236" s="638">
        <f t="shared" ca="1" si="265"/>
        <v>0</v>
      </c>
      <c r="EC236" s="638">
        <f t="shared" ca="1" si="265"/>
        <v>0</v>
      </c>
      <c r="ED236" s="638">
        <f t="shared" ca="1" si="265"/>
        <v>0</v>
      </c>
      <c r="EE236" s="638">
        <f t="shared" ca="1" si="265"/>
        <v>0</v>
      </c>
      <c r="EF236" s="638">
        <f t="shared" ca="1" si="265"/>
        <v>0</v>
      </c>
      <c r="EG236" s="638">
        <f t="shared" ca="1" si="265"/>
        <v>0</v>
      </c>
      <c r="EH236" s="638">
        <f t="shared" ca="1" si="265"/>
        <v>0</v>
      </c>
      <c r="EI236" s="638">
        <f t="shared" ca="1" si="265"/>
        <v>0</v>
      </c>
      <c r="EJ236" s="638">
        <f t="shared" ca="1" si="265"/>
        <v>0</v>
      </c>
      <c r="EK236" s="638">
        <f t="shared" ca="1" si="265"/>
        <v>0</v>
      </c>
      <c r="EL236" s="638">
        <f t="shared" ca="1" si="265"/>
        <v>0</v>
      </c>
      <c r="EM236" s="638">
        <f t="shared" ca="1" si="265"/>
        <v>0</v>
      </c>
      <c r="EN236" s="638">
        <f t="shared" ca="1" si="265"/>
        <v>0</v>
      </c>
      <c r="EO236" s="638">
        <f t="shared" ca="1" si="265"/>
        <v>0</v>
      </c>
      <c r="EP236" s="638">
        <f t="shared" ca="1" si="265"/>
        <v>0</v>
      </c>
      <c r="EQ236" s="638">
        <f t="shared" ca="1" si="265"/>
        <v>0</v>
      </c>
      <c r="ER236" s="638">
        <f t="shared" ca="1" si="265"/>
        <v>0</v>
      </c>
      <c r="ES236" s="638">
        <f t="shared" ca="1" si="265"/>
        <v>0</v>
      </c>
      <c r="ET236" s="638">
        <f t="shared" ca="1" si="265"/>
        <v>0</v>
      </c>
      <c r="EU236" s="638">
        <f t="shared" ca="1" si="265"/>
        <v>0</v>
      </c>
      <c r="EV236" s="638">
        <f t="shared" ca="1" si="265"/>
        <v>0</v>
      </c>
      <c r="EW236" s="638">
        <f t="shared" ca="1" si="265"/>
        <v>0</v>
      </c>
      <c r="EX236" s="639">
        <f t="shared" ca="1" si="265"/>
        <v>0</v>
      </c>
      <c r="EY236" s="612"/>
      <c r="FB236" s="612"/>
    </row>
    <row r="237" spans="1:158" s="86" customFormat="1" hidden="1" outlineLevel="2">
      <c r="A237" s="654"/>
      <c r="B237" s="654"/>
      <c r="C237" s="655" t="str">
        <f>$A$74</f>
        <v>NISAM</v>
      </c>
      <c r="D237" s="654"/>
      <c r="E237" s="654"/>
      <c r="F237" s="654"/>
      <c r="G237" s="654"/>
      <c r="H237" s="654"/>
      <c r="I237" s="654"/>
      <c r="J237" s="654"/>
      <c r="K237" s="654"/>
      <c r="L237" s="654"/>
      <c r="M237" s="654"/>
      <c r="N237" s="654"/>
      <c r="O237" s="654"/>
      <c r="P237" s="654"/>
      <c r="Q237" s="654"/>
      <c r="R237" s="654"/>
      <c r="S237" s="654"/>
      <c r="T237" s="654"/>
      <c r="U237" s="654"/>
      <c r="V237" s="654"/>
      <c r="W237" s="654"/>
      <c r="X237" s="654"/>
      <c r="Y237" s="654"/>
      <c r="Z237" s="654"/>
      <c r="AA237" s="654"/>
      <c r="AB237" s="654"/>
      <c r="AC237" s="654"/>
      <c r="AD237" s="661" t="str">
        <f>$AD$74</f>
        <v>5_ATP</v>
      </c>
      <c r="AE237" s="304">
        <f t="shared" ca="1" si="255"/>
        <v>132664.61538461538</v>
      </c>
      <c r="AF237" s="662">
        <f ca="1">AF80</f>
        <v>0</v>
      </c>
      <c r="AG237" s="638">
        <f t="shared" ref="AG237:CR237" ca="1" si="266">AG80</f>
        <v>0</v>
      </c>
      <c r="AH237" s="638">
        <f t="shared" ca="1" si="266"/>
        <v>0</v>
      </c>
      <c r="AI237" s="638">
        <f t="shared" ca="1" si="266"/>
        <v>0</v>
      </c>
      <c r="AJ237" s="638">
        <f t="shared" ca="1" si="266"/>
        <v>0</v>
      </c>
      <c r="AK237" s="638">
        <f t="shared" ca="1" si="266"/>
        <v>0</v>
      </c>
      <c r="AL237" s="638">
        <f t="shared" ca="1" si="266"/>
        <v>0</v>
      </c>
      <c r="AM237" s="638">
        <f t="shared" ca="1" si="266"/>
        <v>0</v>
      </c>
      <c r="AN237" s="638">
        <f t="shared" ca="1" si="266"/>
        <v>0</v>
      </c>
      <c r="AO237" s="638">
        <f t="shared" ca="1" si="266"/>
        <v>0</v>
      </c>
      <c r="AP237" s="638">
        <f t="shared" ca="1" si="266"/>
        <v>0</v>
      </c>
      <c r="AQ237" s="638">
        <f t="shared" ca="1" si="266"/>
        <v>0</v>
      </c>
      <c r="AR237" s="638">
        <f t="shared" ca="1" si="266"/>
        <v>0</v>
      </c>
      <c r="AS237" s="638">
        <f t="shared" ca="1" si="266"/>
        <v>0</v>
      </c>
      <c r="AT237" s="638">
        <f t="shared" ca="1" si="266"/>
        <v>33166.153846153844</v>
      </c>
      <c r="AU237" s="638">
        <f t="shared" ca="1" si="266"/>
        <v>33166.153846153844</v>
      </c>
      <c r="AV237" s="638">
        <f t="shared" ca="1" si="266"/>
        <v>33166.153846153844</v>
      </c>
      <c r="AW237" s="638">
        <f t="shared" ca="1" si="266"/>
        <v>33166.153846153844</v>
      </c>
      <c r="AX237" s="638">
        <f t="shared" ca="1" si="266"/>
        <v>0</v>
      </c>
      <c r="AY237" s="638">
        <f t="shared" ca="1" si="266"/>
        <v>0</v>
      </c>
      <c r="AZ237" s="638">
        <f t="shared" ca="1" si="266"/>
        <v>0</v>
      </c>
      <c r="BA237" s="638">
        <f t="shared" ca="1" si="266"/>
        <v>0</v>
      </c>
      <c r="BB237" s="638">
        <f t="shared" ca="1" si="266"/>
        <v>0</v>
      </c>
      <c r="BC237" s="638">
        <f t="shared" ca="1" si="266"/>
        <v>0</v>
      </c>
      <c r="BD237" s="638">
        <f t="shared" ca="1" si="266"/>
        <v>0</v>
      </c>
      <c r="BE237" s="638">
        <f t="shared" ca="1" si="266"/>
        <v>0</v>
      </c>
      <c r="BF237" s="638">
        <f t="shared" ca="1" si="266"/>
        <v>0</v>
      </c>
      <c r="BG237" s="638">
        <f t="shared" ca="1" si="266"/>
        <v>0</v>
      </c>
      <c r="BH237" s="638">
        <f t="shared" ca="1" si="266"/>
        <v>0</v>
      </c>
      <c r="BI237" s="638">
        <f t="shared" ca="1" si="266"/>
        <v>0</v>
      </c>
      <c r="BJ237" s="638">
        <f t="shared" ca="1" si="266"/>
        <v>0</v>
      </c>
      <c r="BK237" s="638">
        <f t="shared" ca="1" si="266"/>
        <v>0</v>
      </c>
      <c r="BL237" s="638">
        <f t="shared" ca="1" si="266"/>
        <v>0</v>
      </c>
      <c r="BM237" s="638">
        <f t="shared" ca="1" si="266"/>
        <v>0</v>
      </c>
      <c r="BN237" s="638">
        <f t="shared" ca="1" si="266"/>
        <v>0</v>
      </c>
      <c r="BO237" s="638">
        <f t="shared" ca="1" si="266"/>
        <v>0</v>
      </c>
      <c r="BP237" s="638">
        <f t="shared" ca="1" si="266"/>
        <v>0</v>
      </c>
      <c r="BQ237" s="638">
        <f t="shared" ca="1" si="266"/>
        <v>0</v>
      </c>
      <c r="BR237" s="638">
        <f t="shared" ca="1" si="266"/>
        <v>0</v>
      </c>
      <c r="BS237" s="638">
        <f t="shared" ca="1" si="266"/>
        <v>0</v>
      </c>
      <c r="BT237" s="638">
        <f t="shared" ca="1" si="266"/>
        <v>0</v>
      </c>
      <c r="BU237" s="638">
        <f t="shared" ca="1" si="266"/>
        <v>0</v>
      </c>
      <c r="BV237" s="638">
        <f t="shared" ca="1" si="266"/>
        <v>0</v>
      </c>
      <c r="BW237" s="638">
        <f t="shared" ca="1" si="266"/>
        <v>0</v>
      </c>
      <c r="BX237" s="638">
        <f t="shared" ca="1" si="266"/>
        <v>0</v>
      </c>
      <c r="BY237" s="638">
        <f t="shared" ca="1" si="266"/>
        <v>0</v>
      </c>
      <c r="BZ237" s="638">
        <f t="shared" ca="1" si="266"/>
        <v>0</v>
      </c>
      <c r="CA237" s="638">
        <f t="shared" ca="1" si="266"/>
        <v>0</v>
      </c>
      <c r="CB237" s="638">
        <f t="shared" ca="1" si="266"/>
        <v>0</v>
      </c>
      <c r="CC237" s="638">
        <f t="shared" ca="1" si="266"/>
        <v>0</v>
      </c>
      <c r="CD237" s="638">
        <f t="shared" ca="1" si="266"/>
        <v>0</v>
      </c>
      <c r="CE237" s="638">
        <f t="shared" ca="1" si="266"/>
        <v>0</v>
      </c>
      <c r="CF237" s="638">
        <f t="shared" ca="1" si="266"/>
        <v>0</v>
      </c>
      <c r="CG237" s="638">
        <f t="shared" ca="1" si="266"/>
        <v>0</v>
      </c>
      <c r="CH237" s="638">
        <f t="shared" ca="1" si="266"/>
        <v>0</v>
      </c>
      <c r="CI237" s="638">
        <f t="shared" ca="1" si="266"/>
        <v>0</v>
      </c>
      <c r="CJ237" s="638">
        <f t="shared" ca="1" si="266"/>
        <v>0</v>
      </c>
      <c r="CK237" s="638">
        <f t="shared" ca="1" si="266"/>
        <v>0</v>
      </c>
      <c r="CL237" s="638">
        <f t="shared" ca="1" si="266"/>
        <v>0</v>
      </c>
      <c r="CM237" s="638">
        <f t="shared" ca="1" si="266"/>
        <v>0</v>
      </c>
      <c r="CN237" s="638">
        <f t="shared" ca="1" si="266"/>
        <v>0</v>
      </c>
      <c r="CO237" s="638">
        <f t="shared" ca="1" si="266"/>
        <v>0</v>
      </c>
      <c r="CP237" s="638">
        <f t="shared" ca="1" si="266"/>
        <v>0</v>
      </c>
      <c r="CQ237" s="638">
        <f t="shared" ca="1" si="266"/>
        <v>0</v>
      </c>
      <c r="CR237" s="638">
        <f t="shared" ca="1" si="266"/>
        <v>0</v>
      </c>
      <c r="CS237" s="638">
        <f t="shared" ref="CS237:EX237" ca="1" si="267">CS80</f>
        <v>0</v>
      </c>
      <c r="CT237" s="638">
        <f t="shared" ca="1" si="267"/>
        <v>0</v>
      </c>
      <c r="CU237" s="638">
        <f t="shared" ca="1" si="267"/>
        <v>0</v>
      </c>
      <c r="CV237" s="638">
        <f t="shared" ca="1" si="267"/>
        <v>0</v>
      </c>
      <c r="CW237" s="638">
        <f t="shared" ca="1" si="267"/>
        <v>0</v>
      </c>
      <c r="CX237" s="638">
        <f t="shared" ca="1" si="267"/>
        <v>0</v>
      </c>
      <c r="CY237" s="638">
        <f t="shared" ca="1" si="267"/>
        <v>0</v>
      </c>
      <c r="CZ237" s="638">
        <f t="shared" ca="1" si="267"/>
        <v>0</v>
      </c>
      <c r="DA237" s="638">
        <f t="shared" ca="1" si="267"/>
        <v>0</v>
      </c>
      <c r="DB237" s="638">
        <f t="shared" ca="1" si="267"/>
        <v>0</v>
      </c>
      <c r="DC237" s="638">
        <f t="shared" ca="1" si="267"/>
        <v>0</v>
      </c>
      <c r="DD237" s="638">
        <f t="shared" ca="1" si="267"/>
        <v>0</v>
      </c>
      <c r="DE237" s="638">
        <f t="shared" ca="1" si="267"/>
        <v>0</v>
      </c>
      <c r="DF237" s="638">
        <f t="shared" ca="1" si="267"/>
        <v>0</v>
      </c>
      <c r="DG237" s="638">
        <f t="shared" ca="1" si="267"/>
        <v>0</v>
      </c>
      <c r="DH237" s="638">
        <f t="shared" ca="1" si="267"/>
        <v>0</v>
      </c>
      <c r="DI237" s="638">
        <f t="shared" ca="1" si="267"/>
        <v>0</v>
      </c>
      <c r="DJ237" s="638">
        <f t="shared" ca="1" si="267"/>
        <v>0</v>
      </c>
      <c r="DK237" s="638">
        <f t="shared" ca="1" si="267"/>
        <v>0</v>
      </c>
      <c r="DL237" s="638">
        <f t="shared" ca="1" si="267"/>
        <v>0</v>
      </c>
      <c r="DM237" s="638">
        <f t="shared" ca="1" si="267"/>
        <v>0</v>
      </c>
      <c r="DN237" s="638">
        <f t="shared" ca="1" si="267"/>
        <v>0</v>
      </c>
      <c r="DO237" s="638">
        <f t="shared" ca="1" si="267"/>
        <v>0</v>
      </c>
      <c r="DP237" s="638">
        <f t="shared" ca="1" si="267"/>
        <v>0</v>
      </c>
      <c r="DQ237" s="638">
        <f t="shared" ca="1" si="267"/>
        <v>0</v>
      </c>
      <c r="DR237" s="638">
        <f t="shared" ca="1" si="267"/>
        <v>0</v>
      </c>
      <c r="DS237" s="638">
        <f t="shared" ca="1" si="267"/>
        <v>0</v>
      </c>
      <c r="DT237" s="638">
        <f t="shared" ca="1" si="267"/>
        <v>0</v>
      </c>
      <c r="DU237" s="638">
        <f t="shared" ca="1" si="267"/>
        <v>0</v>
      </c>
      <c r="DV237" s="638">
        <f t="shared" ca="1" si="267"/>
        <v>0</v>
      </c>
      <c r="DW237" s="638">
        <f t="shared" ca="1" si="267"/>
        <v>0</v>
      </c>
      <c r="DX237" s="638">
        <f t="shared" ca="1" si="267"/>
        <v>0</v>
      </c>
      <c r="DY237" s="638">
        <f t="shared" ca="1" si="267"/>
        <v>0</v>
      </c>
      <c r="DZ237" s="638">
        <f t="shared" ca="1" si="267"/>
        <v>0</v>
      </c>
      <c r="EA237" s="638">
        <f t="shared" ca="1" si="267"/>
        <v>0</v>
      </c>
      <c r="EB237" s="638">
        <f t="shared" ca="1" si="267"/>
        <v>0</v>
      </c>
      <c r="EC237" s="638">
        <f t="shared" ca="1" si="267"/>
        <v>0</v>
      </c>
      <c r="ED237" s="638">
        <f t="shared" ca="1" si="267"/>
        <v>0</v>
      </c>
      <c r="EE237" s="638">
        <f t="shared" ca="1" si="267"/>
        <v>0</v>
      </c>
      <c r="EF237" s="638">
        <f t="shared" ca="1" si="267"/>
        <v>0</v>
      </c>
      <c r="EG237" s="638">
        <f t="shared" ca="1" si="267"/>
        <v>0</v>
      </c>
      <c r="EH237" s="638">
        <f t="shared" ca="1" si="267"/>
        <v>0</v>
      </c>
      <c r="EI237" s="638">
        <f t="shared" ca="1" si="267"/>
        <v>0</v>
      </c>
      <c r="EJ237" s="638">
        <f t="shared" ca="1" si="267"/>
        <v>0</v>
      </c>
      <c r="EK237" s="638">
        <f t="shared" ca="1" si="267"/>
        <v>0</v>
      </c>
      <c r="EL237" s="638">
        <f t="shared" ca="1" si="267"/>
        <v>0</v>
      </c>
      <c r="EM237" s="638">
        <f t="shared" ca="1" si="267"/>
        <v>0</v>
      </c>
      <c r="EN237" s="638">
        <f t="shared" ca="1" si="267"/>
        <v>0</v>
      </c>
      <c r="EO237" s="638">
        <f t="shared" ca="1" si="267"/>
        <v>0</v>
      </c>
      <c r="EP237" s="638">
        <f t="shared" ca="1" si="267"/>
        <v>0</v>
      </c>
      <c r="EQ237" s="638">
        <f t="shared" ca="1" si="267"/>
        <v>0</v>
      </c>
      <c r="ER237" s="638">
        <f t="shared" ca="1" si="267"/>
        <v>0</v>
      </c>
      <c r="ES237" s="638">
        <f t="shared" ca="1" si="267"/>
        <v>0</v>
      </c>
      <c r="ET237" s="638">
        <f t="shared" ca="1" si="267"/>
        <v>0</v>
      </c>
      <c r="EU237" s="638">
        <f t="shared" ca="1" si="267"/>
        <v>0</v>
      </c>
      <c r="EV237" s="638">
        <f t="shared" ca="1" si="267"/>
        <v>0</v>
      </c>
      <c r="EW237" s="638">
        <f t="shared" ca="1" si="267"/>
        <v>0</v>
      </c>
      <c r="EX237" s="639">
        <f t="shared" ca="1" si="267"/>
        <v>0</v>
      </c>
      <c r="EY237" s="612"/>
      <c r="FB237" s="612"/>
    </row>
    <row r="238" spans="1:158" s="86" customFormat="1" hidden="1" outlineLevel="2">
      <c r="A238" s="654"/>
      <c r="B238" s="654"/>
      <c r="C238" s="655" t="str">
        <f>$A$86</f>
        <v>NIR</v>
      </c>
      <c r="D238" s="654"/>
      <c r="E238" s="654"/>
      <c r="F238" s="654"/>
      <c r="G238" s="654"/>
      <c r="H238" s="654"/>
      <c r="I238" s="654"/>
      <c r="J238" s="654"/>
      <c r="K238" s="654"/>
      <c r="L238" s="654"/>
      <c r="M238" s="654"/>
      <c r="N238" s="654"/>
      <c r="O238" s="654"/>
      <c r="P238" s="654"/>
      <c r="Q238" s="654"/>
      <c r="R238" s="654"/>
      <c r="S238" s="654"/>
      <c r="T238" s="654"/>
      <c r="U238" s="654"/>
      <c r="V238" s="654"/>
      <c r="W238" s="654"/>
      <c r="X238" s="654"/>
      <c r="Y238" s="654"/>
      <c r="Z238" s="654"/>
      <c r="AA238" s="654"/>
      <c r="AB238" s="654"/>
      <c r="AC238" s="654"/>
      <c r="AD238" s="661" t="str">
        <f>$AD$86</f>
        <v>6_ATP</v>
      </c>
      <c r="AE238" s="304">
        <f t="shared" ca="1" si="255"/>
        <v>513147.43589743588</v>
      </c>
      <c r="AF238" s="662">
        <f ca="1">AF92</f>
        <v>0</v>
      </c>
      <c r="AG238" s="638">
        <f t="shared" ref="AG238:CR238" ca="1" si="268">AG92</f>
        <v>0</v>
      </c>
      <c r="AH238" s="638">
        <f t="shared" ca="1" si="268"/>
        <v>0</v>
      </c>
      <c r="AI238" s="638">
        <f t="shared" ca="1" si="268"/>
        <v>0</v>
      </c>
      <c r="AJ238" s="638">
        <f t="shared" ca="1" si="268"/>
        <v>0</v>
      </c>
      <c r="AK238" s="638">
        <f t="shared" ca="1" si="268"/>
        <v>0</v>
      </c>
      <c r="AL238" s="638">
        <f t="shared" ca="1" si="268"/>
        <v>0</v>
      </c>
      <c r="AM238" s="638">
        <f t="shared" ca="1" si="268"/>
        <v>0</v>
      </c>
      <c r="AN238" s="638">
        <f t="shared" ca="1" si="268"/>
        <v>513147.43589743588</v>
      </c>
      <c r="AO238" s="638">
        <f t="shared" ca="1" si="268"/>
        <v>0</v>
      </c>
      <c r="AP238" s="638">
        <f t="shared" ca="1" si="268"/>
        <v>0</v>
      </c>
      <c r="AQ238" s="638">
        <f t="shared" ca="1" si="268"/>
        <v>0</v>
      </c>
      <c r="AR238" s="638">
        <f t="shared" ca="1" si="268"/>
        <v>0</v>
      </c>
      <c r="AS238" s="638">
        <f t="shared" ca="1" si="268"/>
        <v>0</v>
      </c>
      <c r="AT238" s="638">
        <f t="shared" ca="1" si="268"/>
        <v>0</v>
      </c>
      <c r="AU238" s="638">
        <f t="shared" ca="1" si="268"/>
        <v>0</v>
      </c>
      <c r="AV238" s="638">
        <f t="shared" ca="1" si="268"/>
        <v>0</v>
      </c>
      <c r="AW238" s="638">
        <f t="shared" ca="1" si="268"/>
        <v>0</v>
      </c>
      <c r="AX238" s="638">
        <f t="shared" ca="1" si="268"/>
        <v>0</v>
      </c>
      <c r="AY238" s="638">
        <f t="shared" ca="1" si="268"/>
        <v>0</v>
      </c>
      <c r="AZ238" s="638">
        <f t="shared" ca="1" si="268"/>
        <v>0</v>
      </c>
      <c r="BA238" s="638">
        <f t="shared" ca="1" si="268"/>
        <v>0</v>
      </c>
      <c r="BB238" s="638">
        <f t="shared" ca="1" si="268"/>
        <v>0</v>
      </c>
      <c r="BC238" s="638">
        <f t="shared" ca="1" si="268"/>
        <v>0</v>
      </c>
      <c r="BD238" s="638">
        <f t="shared" ca="1" si="268"/>
        <v>0</v>
      </c>
      <c r="BE238" s="638">
        <f t="shared" ca="1" si="268"/>
        <v>0</v>
      </c>
      <c r="BF238" s="638">
        <f t="shared" ca="1" si="268"/>
        <v>0</v>
      </c>
      <c r="BG238" s="638">
        <f t="shared" ca="1" si="268"/>
        <v>0</v>
      </c>
      <c r="BH238" s="638">
        <f t="shared" ca="1" si="268"/>
        <v>0</v>
      </c>
      <c r="BI238" s="638">
        <f t="shared" ca="1" si="268"/>
        <v>0</v>
      </c>
      <c r="BJ238" s="638">
        <f t="shared" ca="1" si="268"/>
        <v>0</v>
      </c>
      <c r="BK238" s="638">
        <f t="shared" ca="1" si="268"/>
        <v>0</v>
      </c>
      <c r="BL238" s="638">
        <f t="shared" ca="1" si="268"/>
        <v>0</v>
      </c>
      <c r="BM238" s="638">
        <f t="shared" ca="1" si="268"/>
        <v>0</v>
      </c>
      <c r="BN238" s="638">
        <f t="shared" ca="1" si="268"/>
        <v>0</v>
      </c>
      <c r="BO238" s="638">
        <f t="shared" ca="1" si="268"/>
        <v>0</v>
      </c>
      <c r="BP238" s="638">
        <f t="shared" ca="1" si="268"/>
        <v>0</v>
      </c>
      <c r="BQ238" s="638">
        <f t="shared" ca="1" si="268"/>
        <v>0</v>
      </c>
      <c r="BR238" s="638">
        <f t="shared" ca="1" si="268"/>
        <v>0</v>
      </c>
      <c r="BS238" s="638">
        <f t="shared" ca="1" si="268"/>
        <v>0</v>
      </c>
      <c r="BT238" s="638">
        <f t="shared" ca="1" si="268"/>
        <v>0</v>
      </c>
      <c r="BU238" s="638">
        <f t="shared" ca="1" si="268"/>
        <v>0</v>
      </c>
      <c r="BV238" s="638">
        <f t="shared" ca="1" si="268"/>
        <v>0</v>
      </c>
      <c r="BW238" s="638">
        <f t="shared" ca="1" si="268"/>
        <v>0</v>
      </c>
      <c r="BX238" s="638">
        <f t="shared" ca="1" si="268"/>
        <v>0</v>
      </c>
      <c r="BY238" s="638">
        <f t="shared" ca="1" si="268"/>
        <v>0</v>
      </c>
      <c r="BZ238" s="638">
        <f t="shared" ca="1" si="268"/>
        <v>0</v>
      </c>
      <c r="CA238" s="638">
        <f t="shared" ca="1" si="268"/>
        <v>0</v>
      </c>
      <c r="CB238" s="638">
        <f t="shared" ca="1" si="268"/>
        <v>0</v>
      </c>
      <c r="CC238" s="638">
        <f t="shared" ca="1" si="268"/>
        <v>0</v>
      </c>
      <c r="CD238" s="638">
        <f t="shared" ca="1" si="268"/>
        <v>0</v>
      </c>
      <c r="CE238" s="638">
        <f t="shared" ca="1" si="268"/>
        <v>0</v>
      </c>
      <c r="CF238" s="638">
        <f t="shared" ca="1" si="268"/>
        <v>0</v>
      </c>
      <c r="CG238" s="638">
        <f t="shared" ca="1" si="268"/>
        <v>0</v>
      </c>
      <c r="CH238" s="638">
        <f t="shared" ca="1" si="268"/>
        <v>0</v>
      </c>
      <c r="CI238" s="638">
        <f t="shared" ca="1" si="268"/>
        <v>0</v>
      </c>
      <c r="CJ238" s="638">
        <f t="shared" ca="1" si="268"/>
        <v>0</v>
      </c>
      <c r="CK238" s="638">
        <f t="shared" ca="1" si="268"/>
        <v>0</v>
      </c>
      <c r="CL238" s="638">
        <f t="shared" ca="1" si="268"/>
        <v>0</v>
      </c>
      <c r="CM238" s="638">
        <f t="shared" ca="1" si="268"/>
        <v>0</v>
      </c>
      <c r="CN238" s="638">
        <f t="shared" ca="1" si="268"/>
        <v>0</v>
      </c>
      <c r="CO238" s="638">
        <f t="shared" ca="1" si="268"/>
        <v>0</v>
      </c>
      <c r="CP238" s="638">
        <f t="shared" ca="1" si="268"/>
        <v>0</v>
      </c>
      <c r="CQ238" s="638">
        <f t="shared" ca="1" si="268"/>
        <v>0</v>
      </c>
      <c r="CR238" s="638">
        <f t="shared" ca="1" si="268"/>
        <v>0</v>
      </c>
      <c r="CS238" s="638">
        <f t="shared" ref="CS238:EX238" ca="1" si="269">CS92</f>
        <v>0</v>
      </c>
      <c r="CT238" s="638">
        <f t="shared" ca="1" si="269"/>
        <v>0</v>
      </c>
      <c r="CU238" s="638">
        <f t="shared" ca="1" si="269"/>
        <v>0</v>
      </c>
      <c r="CV238" s="638">
        <f t="shared" ca="1" si="269"/>
        <v>0</v>
      </c>
      <c r="CW238" s="638">
        <f t="shared" ca="1" si="269"/>
        <v>0</v>
      </c>
      <c r="CX238" s="638">
        <f t="shared" ca="1" si="269"/>
        <v>0</v>
      </c>
      <c r="CY238" s="638">
        <f t="shared" ca="1" si="269"/>
        <v>0</v>
      </c>
      <c r="CZ238" s="638">
        <f t="shared" ca="1" si="269"/>
        <v>0</v>
      </c>
      <c r="DA238" s="638">
        <f t="shared" ca="1" si="269"/>
        <v>0</v>
      </c>
      <c r="DB238" s="638">
        <f t="shared" ca="1" si="269"/>
        <v>0</v>
      </c>
      <c r="DC238" s="638">
        <f t="shared" ca="1" si="269"/>
        <v>0</v>
      </c>
      <c r="DD238" s="638">
        <f t="shared" ca="1" si="269"/>
        <v>0</v>
      </c>
      <c r="DE238" s="638">
        <f t="shared" ca="1" si="269"/>
        <v>0</v>
      </c>
      <c r="DF238" s="638">
        <f t="shared" ca="1" si="269"/>
        <v>0</v>
      </c>
      <c r="DG238" s="638">
        <f t="shared" ca="1" si="269"/>
        <v>0</v>
      </c>
      <c r="DH238" s="638">
        <f t="shared" ca="1" si="269"/>
        <v>0</v>
      </c>
      <c r="DI238" s="638">
        <f t="shared" ca="1" si="269"/>
        <v>0</v>
      </c>
      <c r="DJ238" s="638">
        <f t="shared" ca="1" si="269"/>
        <v>0</v>
      </c>
      <c r="DK238" s="638">
        <f t="shared" ca="1" si="269"/>
        <v>0</v>
      </c>
      <c r="DL238" s="638">
        <f t="shared" ca="1" si="269"/>
        <v>0</v>
      </c>
      <c r="DM238" s="638">
        <f t="shared" ca="1" si="269"/>
        <v>0</v>
      </c>
      <c r="DN238" s="638">
        <f t="shared" ca="1" si="269"/>
        <v>0</v>
      </c>
      <c r="DO238" s="638">
        <f t="shared" ca="1" si="269"/>
        <v>0</v>
      </c>
      <c r="DP238" s="638">
        <f t="shared" ca="1" si="269"/>
        <v>0</v>
      </c>
      <c r="DQ238" s="638">
        <f t="shared" ca="1" si="269"/>
        <v>0</v>
      </c>
      <c r="DR238" s="638">
        <f t="shared" ca="1" si="269"/>
        <v>0</v>
      </c>
      <c r="DS238" s="638">
        <f t="shared" ca="1" si="269"/>
        <v>0</v>
      </c>
      <c r="DT238" s="638">
        <f t="shared" ca="1" si="269"/>
        <v>0</v>
      </c>
      <c r="DU238" s="638">
        <f t="shared" ca="1" si="269"/>
        <v>0</v>
      </c>
      <c r="DV238" s="638">
        <f t="shared" ca="1" si="269"/>
        <v>0</v>
      </c>
      <c r="DW238" s="638">
        <f t="shared" ca="1" si="269"/>
        <v>0</v>
      </c>
      <c r="DX238" s="638">
        <f t="shared" ca="1" si="269"/>
        <v>0</v>
      </c>
      <c r="DY238" s="638">
        <f t="shared" ca="1" si="269"/>
        <v>0</v>
      </c>
      <c r="DZ238" s="638">
        <f t="shared" ca="1" si="269"/>
        <v>0</v>
      </c>
      <c r="EA238" s="638">
        <f t="shared" ca="1" si="269"/>
        <v>0</v>
      </c>
      <c r="EB238" s="638">
        <f t="shared" ca="1" si="269"/>
        <v>0</v>
      </c>
      <c r="EC238" s="638">
        <f t="shared" ca="1" si="269"/>
        <v>0</v>
      </c>
      <c r="ED238" s="638">
        <f t="shared" ca="1" si="269"/>
        <v>0</v>
      </c>
      <c r="EE238" s="638">
        <f t="shared" ca="1" si="269"/>
        <v>0</v>
      </c>
      <c r="EF238" s="638">
        <f t="shared" ca="1" si="269"/>
        <v>0</v>
      </c>
      <c r="EG238" s="638">
        <f t="shared" ca="1" si="269"/>
        <v>0</v>
      </c>
      <c r="EH238" s="638">
        <f t="shared" ca="1" si="269"/>
        <v>0</v>
      </c>
      <c r="EI238" s="638">
        <f t="shared" ca="1" si="269"/>
        <v>0</v>
      </c>
      <c r="EJ238" s="638">
        <f t="shared" ca="1" si="269"/>
        <v>0</v>
      </c>
      <c r="EK238" s="638">
        <f t="shared" ca="1" si="269"/>
        <v>0</v>
      </c>
      <c r="EL238" s="638">
        <f t="shared" ca="1" si="269"/>
        <v>0</v>
      </c>
      <c r="EM238" s="638">
        <f t="shared" ca="1" si="269"/>
        <v>0</v>
      </c>
      <c r="EN238" s="638">
        <f t="shared" ca="1" si="269"/>
        <v>0</v>
      </c>
      <c r="EO238" s="638">
        <f t="shared" ca="1" si="269"/>
        <v>0</v>
      </c>
      <c r="EP238" s="638">
        <f t="shared" ca="1" si="269"/>
        <v>0</v>
      </c>
      <c r="EQ238" s="638">
        <f t="shared" ca="1" si="269"/>
        <v>0</v>
      </c>
      <c r="ER238" s="638">
        <f t="shared" ca="1" si="269"/>
        <v>0</v>
      </c>
      <c r="ES238" s="638">
        <f t="shared" ca="1" si="269"/>
        <v>0</v>
      </c>
      <c r="ET238" s="638">
        <f t="shared" ca="1" si="269"/>
        <v>0</v>
      </c>
      <c r="EU238" s="638">
        <f t="shared" ca="1" si="269"/>
        <v>0</v>
      </c>
      <c r="EV238" s="638">
        <f t="shared" ca="1" si="269"/>
        <v>0</v>
      </c>
      <c r="EW238" s="638">
        <f t="shared" ca="1" si="269"/>
        <v>0</v>
      </c>
      <c r="EX238" s="639">
        <f t="shared" ca="1" si="269"/>
        <v>0</v>
      </c>
      <c r="EY238" s="612"/>
      <c r="FB238" s="612"/>
    </row>
    <row r="239" spans="1:158" s="86" customFormat="1" hidden="1" outlineLevel="2">
      <c r="A239" s="654"/>
      <c r="B239" s="654"/>
      <c r="C239" s="655" t="str">
        <f>$A$98</f>
        <v>Biometrics</v>
      </c>
      <c r="D239" s="654"/>
      <c r="E239" s="654"/>
      <c r="F239" s="654"/>
      <c r="G239" s="654"/>
      <c r="H239" s="654"/>
      <c r="I239" s="654"/>
      <c r="J239" s="654"/>
      <c r="K239" s="654"/>
      <c r="L239" s="654"/>
      <c r="M239" s="654"/>
      <c r="N239" s="654"/>
      <c r="O239" s="654"/>
      <c r="P239" s="654"/>
      <c r="Q239" s="654"/>
      <c r="R239" s="654"/>
      <c r="S239" s="654"/>
      <c r="T239" s="654"/>
      <c r="U239" s="654"/>
      <c r="V239" s="654"/>
      <c r="W239" s="654"/>
      <c r="X239" s="654"/>
      <c r="Y239" s="654"/>
      <c r="Z239" s="654"/>
      <c r="AA239" s="654"/>
      <c r="AB239" s="654"/>
      <c r="AC239" s="654"/>
      <c r="AD239" s="661" t="str">
        <f>$AD$98</f>
        <v>7_ATP</v>
      </c>
      <c r="AE239" s="304">
        <f t="shared" si="255"/>
        <v>0</v>
      </c>
      <c r="AF239" s="662">
        <f>AF104</f>
        <v>0</v>
      </c>
      <c r="AG239" s="638">
        <f t="shared" ref="AG239:CR239" si="270">AG104</f>
        <v>0</v>
      </c>
      <c r="AH239" s="638">
        <f t="shared" si="270"/>
        <v>0</v>
      </c>
      <c r="AI239" s="638">
        <f t="shared" si="270"/>
        <v>0</v>
      </c>
      <c r="AJ239" s="638">
        <f t="shared" si="270"/>
        <v>0</v>
      </c>
      <c r="AK239" s="638">
        <f t="shared" si="270"/>
        <v>0</v>
      </c>
      <c r="AL239" s="638">
        <f t="shared" si="270"/>
        <v>0</v>
      </c>
      <c r="AM239" s="638">
        <f t="shared" si="270"/>
        <v>0</v>
      </c>
      <c r="AN239" s="638">
        <f t="shared" si="270"/>
        <v>0</v>
      </c>
      <c r="AO239" s="638">
        <f t="shared" si="270"/>
        <v>0</v>
      </c>
      <c r="AP239" s="638">
        <f t="shared" si="270"/>
        <v>0</v>
      </c>
      <c r="AQ239" s="638">
        <f t="shared" si="270"/>
        <v>0</v>
      </c>
      <c r="AR239" s="638">
        <f t="shared" si="270"/>
        <v>0</v>
      </c>
      <c r="AS239" s="638">
        <f t="shared" si="270"/>
        <v>0</v>
      </c>
      <c r="AT239" s="638">
        <f t="shared" si="270"/>
        <v>0</v>
      </c>
      <c r="AU239" s="638">
        <f t="shared" si="270"/>
        <v>0</v>
      </c>
      <c r="AV239" s="638">
        <f t="shared" si="270"/>
        <v>0</v>
      </c>
      <c r="AW239" s="638">
        <f t="shared" si="270"/>
        <v>0</v>
      </c>
      <c r="AX239" s="638">
        <f t="shared" si="270"/>
        <v>0</v>
      </c>
      <c r="AY239" s="638">
        <f t="shared" si="270"/>
        <v>0</v>
      </c>
      <c r="AZ239" s="638">
        <f t="shared" si="270"/>
        <v>0</v>
      </c>
      <c r="BA239" s="638">
        <f t="shared" si="270"/>
        <v>0</v>
      </c>
      <c r="BB239" s="638">
        <f t="shared" si="270"/>
        <v>0</v>
      </c>
      <c r="BC239" s="638">
        <f t="shared" si="270"/>
        <v>0</v>
      </c>
      <c r="BD239" s="638">
        <f t="shared" si="270"/>
        <v>0</v>
      </c>
      <c r="BE239" s="638">
        <f t="shared" si="270"/>
        <v>0</v>
      </c>
      <c r="BF239" s="638">
        <f t="shared" si="270"/>
        <v>0</v>
      </c>
      <c r="BG239" s="638">
        <f t="shared" si="270"/>
        <v>0</v>
      </c>
      <c r="BH239" s="638">
        <f t="shared" si="270"/>
        <v>0</v>
      </c>
      <c r="BI239" s="638">
        <f t="shared" si="270"/>
        <v>0</v>
      </c>
      <c r="BJ239" s="638">
        <f t="shared" si="270"/>
        <v>0</v>
      </c>
      <c r="BK239" s="638">
        <f t="shared" si="270"/>
        <v>0</v>
      </c>
      <c r="BL239" s="638">
        <f t="shared" si="270"/>
        <v>0</v>
      </c>
      <c r="BM239" s="638">
        <f t="shared" si="270"/>
        <v>0</v>
      </c>
      <c r="BN239" s="638">
        <f t="shared" si="270"/>
        <v>0</v>
      </c>
      <c r="BO239" s="638">
        <f t="shared" si="270"/>
        <v>0</v>
      </c>
      <c r="BP239" s="638">
        <f t="shared" si="270"/>
        <v>0</v>
      </c>
      <c r="BQ239" s="638">
        <f t="shared" si="270"/>
        <v>0</v>
      </c>
      <c r="BR239" s="638">
        <f t="shared" si="270"/>
        <v>0</v>
      </c>
      <c r="BS239" s="638">
        <f t="shared" si="270"/>
        <v>0</v>
      </c>
      <c r="BT239" s="638">
        <f t="shared" si="270"/>
        <v>0</v>
      </c>
      <c r="BU239" s="638">
        <f t="shared" si="270"/>
        <v>0</v>
      </c>
      <c r="BV239" s="638">
        <f t="shared" si="270"/>
        <v>0</v>
      </c>
      <c r="BW239" s="638">
        <f t="shared" si="270"/>
        <v>0</v>
      </c>
      <c r="BX239" s="638">
        <f t="shared" si="270"/>
        <v>0</v>
      </c>
      <c r="BY239" s="638">
        <f t="shared" si="270"/>
        <v>0</v>
      </c>
      <c r="BZ239" s="638">
        <f t="shared" si="270"/>
        <v>0</v>
      </c>
      <c r="CA239" s="638">
        <f t="shared" si="270"/>
        <v>0</v>
      </c>
      <c r="CB239" s="638">
        <f t="shared" si="270"/>
        <v>0</v>
      </c>
      <c r="CC239" s="638">
        <f t="shared" si="270"/>
        <v>0</v>
      </c>
      <c r="CD239" s="638">
        <f t="shared" si="270"/>
        <v>0</v>
      </c>
      <c r="CE239" s="638">
        <f t="shared" si="270"/>
        <v>0</v>
      </c>
      <c r="CF239" s="638">
        <f t="shared" si="270"/>
        <v>0</v>
      </c>
      <c r="CG239" s="638">
        <f t="shared" si="270"/>
        <v>0</v>
      </c>
      <c r="CH239" s="638">
        <f t="shared" si="270"/>
        <v>0</v>
      </c>
      <c r="CI239" s="638">
        <f t="shared" si="270"/>
        <v>0</v>
      </c>
      <c r="CJ239" s="638">
        <f t="shared" si="270"/>
        <v>0</v>
      </c>
      <c r="CK239" s="638">
        <f t="shared" si="270"/>
        <v>0</v>
      </c>
      <c r="CL239" s="638">
        <f t="shared" si="270"/>
        <v>0</v>
      </c>
      <c r="CM239" s="638">
        <f t="shared" si="270"/>
        <v>0</v>
      </c>
      <c r="CN239" s="638">
        <f t="shared" si="270"/>
        <v>0</v>
      </c>
      <c r="CO239" s="638">
        <f t="shared" si="270"/>
        <v>0</v>
      </c>
      <c r="CP239" s="638">
        <f t="shared" si="270"/>
        <v>0</v>
      </c>
      <c r="CQ239" s="638">
        <f t="shared" si="270"/>
        <v>0</v>
      </c>
      <c r="CR239" s="638">
        <f t="shared" si="270"/>
        <v>0</v>
      </c>
      <c r="CS239" s="638">
        <f t="shared" ref="CS239:EX239" si="271">CS104</f>
        <v>0</v>
      </c>
      <c r="CT239" s="638">
        <f t="shared" si="271"/>
        <v>0</v>
      </c>
      <c r="CU239" s="638">
        <f t="shared" si="271"/>
        <v>0</v>
      </c>
      <c r="CV239" s="638">
        <f t="shared" si="271"/>
        <v>0</v>
      </c>
      <c r="CW239" s="638">
        <f t="shared" si="271"/>
        <v>0</v>
      </c>
      <c r="CX239" s="638">
        <f t="shared" si="271"/>
        <v>0</v>
      </c>
      <c r="CY239" s="638">
        <f t="shared" si="271"/>
        <v>0</v>
      </c>
      <c r="CZ239" s="638">
        <f t="shared" si="271"/>
        <v>0</v>
      </c>
      <c r="DA239" s="638">
        <f t="shared" si="271"/>
        <v>0</v>
      </c>
      <c r="DB239" s="638">
        <f t="shared" si="271"/>
        <v>0</v>
      </c>
      <c r="DC239" s="638">
        <f t="shared" si="271"/>
        <v>0</v>
      </c>
      <c r="DD239" s="638">
        <f t="shared" si="271"/>
        <v>0</v>
      </c>
      <c r="DE239" s="638">
        <f t="shared" si="271"/>
        <v>0</v>
      </c>
      <c r="DF239" s="638">
        <f t="shared" si="271"/>
        <v>0</v>
      </c>
      <c r="DG239" s="638">
        <f t="shared" si="271"/>
        <v>0</v>
      </c>
      <c r="DH239" s="638">
        <f t="shared" si="271"/>
        <v>0</v>
      </c>
      <c r="DI239" s="638">
        <f t="shared" si="271"/>
        <v>0</v>
      </c>
      <c r="DJ239" s="638">
        <f t="shared" si="271"/>
        <v>0</v>
      </c>
      <c r="DK239" s="638">
        <f t="shared" si="271"/>
        <v>0</v>
      </c>
      <c r="DL239" s="638">
        <f t="shared" si="271"/>
        <v>0</v>
      </c>
      <c r="DM239" s="638">
        <f t="shared" si="271"/>
        <v>0</v>
      </c>
      <c r="DN239" s="638">
        <f t="shared" si="271"/>
        <v>0</v>
      </c>
      <c r="DO239" s="638">
        <f t="shared" si="271"/>
        <v>0</v>
      </c>
      <c r="DP239" s="638">
        <f t="shared" si="271"/>
        <v>0</v>
      </c>
      <c r="DQ239" s="638">
        <f t="shared" si="271"/>
        <v>0</v>
      </c>
      <c r="DR239" s="638">
        <f t="shared" si="271"/>
        <v>0</v>
      </c>
      <c r="DS239" s="638">
        <f t="shared" si="271"/>
        <v>0</v>
      </c>
      <c r="DT239" s="638">
        <f t="shared" si="271"/>
        <v>0</v>
      </c>
      <c r="DU239" s="638">
        <f t="shared" si="271"/>
        <v>0</v>
      </c>
      <c r="DV239" s="638">
        <f t="shared" si="271"/>
        <v>0</v>
      </c>
      <c r="DW239" s="638">
        <f t="shared" si="271"/>
        <v>0</v>
      </c>
      <c r="DX239" s="638">
        <f t="shared" si="271"/>
        <v>0</v>
      </c>
      <c r="DY239" s="638">
        <f t="shared" si="271"/>
        <v>0</v>
      </c>
      <c r="DZ239" s="638">
        <f t="shared" si="271"/>
        <v>0</v>
      </c>
      <c r="EA239" s="638">
        <f t="shared" si="271"/>
        <v>0</v>
      </c>
      <c r="EB239" s="638">
        <f t="shared" si="271"/>
        <v>0</v>
      </c>
      <c r="EC239" s="638">
        <f t="shared" si="271"/>
        <v>0</v>
      </c>
      <c r="ED239" s="638">
        <f t="shared" si="271"/>
        <v>0</v>
      </c>
      <c r="EE239" s="638">
        <f t="shared" si="271"/>
        <v>0</v>
      </c>
      <c r="EF239" s="638">
        <f t="shared" si="271"/>
        <v>0</v>
      </c>
      <c r="EG239" s="638">
        <f t="shared" si="271"/>
        <v>0</v>
      </c>
      <c r="EH239" s="638">
        <f t="shared" si="271"/>
        <v>0</v>
      </c>
      <c r="EI239" s="638">
        <f t="shared" si="271"/>
        <v>0</v>
      </c>
      <c r="EJ239" s="638">
        <f t="shared" si="271"/>
        <v>0</v>
      </c>
      <c r="EK239" s="638">
        <f t="shared" si="271"/>
        <v>0</v>
      </c>
      <c r="EL239" s="638">
        <f t="shared" si="271"/>
        <v>0</v>
      </c>
      <c r="EM239" s="638">
        <f t="shared" si="271"/>
        <v>0</v>
      </c>
      <c r="EN239" s="638">
        <f t="shared" si="271"/>
        <v>0</v>
      </c>
      <c r="EO239" s="638">
        <f t="shared" si="271"/>
        <v>0</v>
      </c>
      <c r="EP239" s="638">
        <f t="shared" si="271"/>
        <v>0</v>
      </c>
      <c r="EQ239" s="638">
        <f t="shared" si="271"/>
        <v>0</v>
      </c>
      <c r="ER239" s="638">
        <f t="shared" si="271"/>
        <v>0</v>
      </c>
      <c r="ES239" s="638">
        <f t="shared" si="271"/>
        <v>0</v>
      </c>
      <c r="ET239" s="638">
        <f t="shared" si="271"/>
        <v>0</v>
      </c>
      <c r="EU239" s="638">
        <f t="shared" si="271"/>
        <v>0</v>
      </c>
      <c r="EV239" s="638">
        <f t="shared" si="271"/>
        <v>0</v>
      </c>
      <c r="EW239" s="638">
        <f t="shared" si="271"/>
        <v>0</v>
      </c>
      <c r="EX239" s="639">
        <f t="shared" si="271"/>
        <v>0</v>
      </c>
      <c r="EY239" s="612"/>
      <c r="FB239" s="612"/>
    </row>
    <row r="240" spans="1:158" s="86" customFormat="1" hidden="1" outlineLevel="2">
      <c r="A240" s="654"/>
      <c r="B240" s="654"/>
      <c r="C240" s="655" t="str">
        <f>$A$110</f>
        <v>ID Checking</v>
      </c>
      <c r="D240" s="654"/>
      <c r="E240" s="654"/>
      <c r="F240" s="654"/>
      <c r="G240" s="654"/>
      <c r="H240" s="654"/>
      <c r="I240" s="654"/>
      <c r="J240" s="654"/>
      <c r="K240" s="654"/>
      <c r="L240" s="654"/>
      <c r="M240" s="654"/>
      <c r="N240" s="654"/>
      <c r="O240" s="654"/>
      <c r="P240" s="654"/>
      <c r="Q240" s="654"/>
      <c r="R240" s="654"/>
      <c r="S240" s="654"/>
      <c r="T240" s="654"/>
      <c r="U240" s="654"/>
      <c r="V240" s="654"/>
      <c r="W240" s="654"/>
      <c r="X240" s="654"/>
      <c r="Y240" s="654"/>
      <c r="Z240" s="654"/>
      <c r="AA240" s="654"/>
      <c r="AB240" s="654"/>
      <c r="AC240" s="654"/>
      <c r="AD240" s="661" t="str">
        <f>$AD$110</f>
        <v>8_ATP</v>
      </c>
      <c r="AE240" s="304">
        <f t="shared" si="255"/>
        <v>0</v>
      </c>
      <c r="AF240" s="662">
        <f>AF116</f>
        <v>0</v>
      </c>
      <c r="AG240" s="638">
        <f t="shared" ref="AG240:CR240" si="272">AG116</f>
        <v>0</v>
      </c>
      <c r="AH240" s="638">
        <f t="shared" si="272"/>
        <v>0</v>
      </c>
      <c r="AI240" s="638">
        <f t="shared" si="272"/>
        <v>0</v>
      </c>
      <c r="AJ240" s="638">
        <f t="shared" si="272"/>
        <v>0</v>
      </c>
      <c r="AK240" s="638">
        <f t="shared" si="272"/>
        <v>0</v>
      </c>
      <c r="AL240" s="638">
        <f t="shared" si="272"/>
        <v>0</v>
      </c>
      <c r="AM240" s="638">
        <f t="shared" si="272"/>
        <v>0</v>
      </c>
      <c r="AN240" s="638">
        <f t="shared" si="272"/>
        <v>0</v>
      </c>
      <c r="AO240" s="638">
        <f t="shared" si="272"/>
        <v>0</v>
      </c>
      <c r="AP240" s="638">
        <f t="shared" si="272"/>
        <v>0</v>
      </c>
      <c r="AQ240" s="638">
        <f t="shared" si="272"/>
        <v>0</v>
      </c>
      <c r="AR240" s="638">
        <f t="shared" si="272"/>
        <v>0</v>
      </c>
      <c r="AS240" s="638">
        <f t="shared" si="272"/>
        <v>0</v>
      </c>
      <c r="AT240" s="638">
        <f t="shared" si="272"/>
        <v>0</v>
      </c>
      <c r="AU240" s="638">
        <f t="shared" si="272"/>
        <v>0</v>
      </c>
      <c r="AV240" s="638">
        <f t="shared" si="272"/>
        <v>0</v>
      </c>
      <c r="AW240" s="638">
        <f t="shared" si="272"/>
        <v>0</v>
      </c>
      <c r="AX240" s="638">
        <f t="shared" si="272"/>
        <v>0</v>
      </c>
      <c r="AY240" s="638">
        <f t="shared" si="272"/>
        <v>0</v>
      </c>
      <c r="AZ240" s="638">
        <f t="shared" si="272"/>
        <v>0</v>
      </c>
      <c r="BA240" s="638">
        <f t="shared" si="272"/>
        <v>0</v>
      </c>
      <c r="BB240" s="638">
        <f t="shared" si="272"/>
        <v>0</v>
      </c>
      <c r="BC240" s="638">
        <f t="shared" si="272"/>
        <v>0</v>
      </c>
      <c r="BD240" s="638">
        <f t="shared" si="272"/>
        <v>0</v>
      </c>
      <c r="BE240" s="638">
        <f t="shared" si="272"/>
        <v>0</v>
      </c>
      <c r="BF240" s="638">
        <f t="shared" si="272"/>
        <v>0</v>
      </c>
      <c r="BG240" s="638">
        <f t="shared" si="272"/>
        <v>0</v>
      </c>
      <c r="BH240" s="638">
        <f t="shared" si="272"/>
        <v>0</v>
      </c>
      <c r="BI240" s="638">
        <f t="shared" si="272"/>
        <v>0</v>
      </c>
      <c r="BJ240" s="638">
        <f t="shared" si="272"/>
        <v>0</v>
      </c>
      <c r="BK240" s="638">
        <f t="shared" si="272"/>
        <v>0</v>
      </c>
      <c r="BL240" s="638">
        <f t="shared" si="272"/>
        <v>0</v>
      </c>
      <c r="BM240" s="638">
        <f t="shared" si="272"/>
        <v>0</v>
      </c>
      <c r="BN240" s="638">
        <f t="shared" si="272"/>
        <v>0</v>
      </c>
      <c r="BO240" s="638">
        <f t="shared" si="272"/>
        <v>0</v>
      </c>
      <c r="BP240" s="638">
        <f t="shared" si="272"/>
        <v>0</v>
      </c>
      <c r="BQ240" s="638">
        <f t="shared" si="272"/>
        <v>0</v>
      </c>
      <c r="BR240" s="638">
        <f t="shared" si="272"/>
        <v>0</v>
      </c>
      <c r="BS240" s="638">
        <f t="shared" si="272"/>
        <v>0</v>
      </c>
      <c r="BT240" s="638">
        <f t="shared" si="272"/>
        <v>0</v>
      </c>
      <c r="BU240" s="638">
        <f t="shared" si="272"/>
        <v>0</v>
      </c>
      <c r="BV240" s="638">
        <f t="shared" si="272"/>
        <v>0</v>
      </c>
      <c r="BW240" s="638">
        <f t="shared" si="272"/>
        <v>0</v>
      </c>
      <c r="BX240" s="638">
        <f t="shared" si="272"/>
        <v>0</v>
      </c>
      <c r="BY240" s="638">
        <f t="shared" si="272"/>
        <v>0</v>
      </c>
      <c r="BZ240" s="638">
        <f t="shared" si="272"/>
        <v>0</v>
      </c>
      <c r="CA240" s="638">
        <f t="shared" si="272"/>
        <v>0</v>
      </c>
      <c r="CB240" s="638">
        <f t="shared" si="272"/>
        <v>0</v>
      </c>
      <c r="CC240" s="638">
        <f t="shared" si="272"/>
        <v>0</v>
      </c>
      <c r="CD240" s="638">
        <f t="shared" si="272"/>
        <v>0</v>
      </c>
      <c r="CE240" s="638">
        <f t="shared" si="272"/>
        <v>0</v>
      </c>
      <c r="CF240" s="638">
        <f t="shared" si="272"/>
        <v>0</v>
      </c>
      <c r="CG240" s="638">
        <f t="shared" si="272"/>
        <v>0</v>
      </c>
      <c r="CH240" s="638">
        <f t="shared" si="272"/>
        <v>0</v>
      </c>
      <c r="CI240" s="638">
        <f t="shared" si="272"/>
        <v>0</v>
      </c>
      <c r="CJ240" s="638">
        <f t="shared" si="272"/>
        <v>0</v>
      </c>
      <c r="CK240" s="638">
        <f t="shared" si="272"/>
        <v>0</v>
      </c>
      <c r="CL240" s="638">
        <f t="shared" si="272"/>
        <v>0</v>
      </c>
      <c r="CM240" s="638">
        <f t="shared" si="272"/>
        <v>0</v>
      </c>
      <c r="CN240" s="638">
        <f t="shared" si="272"/>
        <v>0</v>
      </c>
      <c r="CO240" s="638">
        <f t="shared" si="272"/>
        <v>0</v>
      </c>
      <c r="CP240" s="638">
        <f t="shared" si="272"/>
        <v>0</v>
      </c>
      <c r="CQ240" s="638">
        <f t="shared" si="272"/>
        <v>0</v>
      </c>
      <c r="CR240" s="638">
        <f t="shared" si="272"/>
        <v>0</v>
      </c>
      <c r="CS240" s="638">
        <f t="shared" ref="CS240:EX240" si="273">CS116</f>
        <v>0</v>
      </c>
      <c r="CT240" s="638">
        <f t="shared" si="273"/>
        <v>0</v>
      </c>
      <c r="CU240" s="638">
        <f t="shared" si="273"/>
        <v>0</v>
      </c>
      <c r="CV240" s="638">
        <f t="shared" si="273"/>
        <v>0</v>
      </c>
      <c r="CW240" s="638">
        <f t="shared" si="273"/>
        <v>0</v>
      </c>
      <c r="CX240" s="638">
        <f t="shared" si="273"/>
        <v>0</v>
      </c>
      <c r="CY240" s="638">
        <f t="shared" si="273"/>
        <v>0</v>
      </c>
      <c r="CZ240" s="638">
        <f t="shared" si="273"/>
        <v>0</v>
      </c>
      <c r="DA240" s="638">
        <f t="shared" si="273"/>
        <v>0</v>
      </c>
      <c r="DB240" s="638">
        <f t="shared" si="273"/>
        <v>0</v>
      </c>
      <c r="DC240" s="638">
        <f t="shared" si="273"/>
        <v>0</v>
      </c>
      <c r="DD240" s="638">
        <f t="shared" si="273"/>
        <v>0</v>
      </c>
      <c r="DE240" s="638">
        <f t="shared" si="273"/>
        <v>0</v>
      </c>
      <c r="DF240" s="638">
        <f t="shared" si="273"/>
        <v>0</v>
      </c>
      <c r="DG240" s="638">
        <f t="shared" si="273"/>
        <v>0</v>
      </c>
      <c r="DH240" s="638">
        <f t="shared" si="273"/>
        <v>0</v>
      </c>
      <c r="DI240" s="638">
        <f t="shared" si="273"/>
        <v>0</v>
      </c>
      <c r="DJ240" s="638">
        <f t="shared" si="273"/>
        <v>0</v>
      </c>
      <c r="DK240" s="638">
        <f t="shared" si="273"/>
        <v>0</v>
      </c>
      <c r="DL240" s="638">
        <f t="shared" si="273"/>
        <v>0</v>
      </c>
      <c r="DM240" s="638">
        <f t="shared" si="273"/>
        <v>0</v>
      </c>
      <c r="DN240" s="638">
        <f t="shared" si="273"/>
        <v>0</v>
      </c>
      <c r="DO240" s="638">
        <f t="shared" si="273"/>
        <v>0</v>
      </c>
      <c r="DP240" s="638">
        <f t="shared" si="273"/>
        <v>0</v>
      </c>
      <c r="DQ240" s="638">
        <f t="shared" si="273"/>
        <v>0</v>
      </c>
      <c r="DR240" s="638">
        <f t="shared" si="273"/>
        <v>0</v>
      </c>
      <c r="DS240" s="638">
        <f t="shared" si="273"/>
        <v>0</v>
      </c>
      <c r="DT240" s="638">
        <f t="shared" si="273"/>
        <v>0</v>
      </c>
      <c r="DU240" s="638">
        <f t="shared" si="273"/>
        <v>0</v>
      </c>
      <c r="DV240" s="638">
        <f t="shared" si="273"/>
        <v>0</v>
      </c>
      <c r="DW240" s="638">
        <f t="shared" si="273"/>
        <v>0</v>
      </c>
      <c r="DX240" s="638">
        <f t="shared" si="273"/>
        <v>0</v>
      </c>
      <c r="DY240" s="638">
        <f t="shared" si="273"/>
        <v>0</v>
      </c>
      <c r="DZ240" s="638">
        <f t="shared" si="273"/>
        <v>0</v>
      </c>
      <c r="EA240" s="638">
        <f t="shared" si="273"/>
        <v>0</v>
      </c>
      <c r="EB240" s="638">
        <f t="shared" si="273"/>
        <v>0</v>
      </c>
      <c r="EC240" s="638">
        <f t="shared" si="273"/>
        <v>0</v>
      </c>
      <c r="ED240" s="638">
        <f t="shared" si="273"/>
        <v>0</v>
      </c>
      <c r="EE240" s="638">
        <f t="shared" si="273"/>
        <v>0</v>
      </c>
      <c r="EF240" s="638">
        <f t="shared" si="273"/>
        <v>0</v>
      </c>
      <c r="EG240" s="638">
        <f t="shared" si="273"/>
        <v>0</v>
      </c>
      <c r="EH240" s="638">
        <f t="shared" si="273"/>
        <v>0</v>
      </c>
      <c r="EI240" s="638">
        <f t="shared" si="273"/>
        <v>0</v>
      </c>
      <c r="EJ240" s="638">
        <f t="shared" si="273"/>
        <v>0</v>
      </c>
      <c r="EK240" s="638">
        <f t="shared" si="273"/>
        <v>0</v>
      </c>
      <c r="EL240" s="638">
        <f t="shared" si="273"/>
        <v>0</v>
      </c>
      <c r="EM240" s="638">
        <f t="shared" si="273"/>
        <v>0</v>
      </c>
      <c r="EN240" s="638">
        <f t="shared" si="273"/>
        <v>0</v>
      </c>
      <c r="EO240" s="638">
        <f t="shared" si="273"/>
        <v>0</v>
      </c>
      <c r="EP240" s="638">
        <f t="shared" si="273"/>
        <v>0</v>
      </c>
      <c r="EQ240" s="638">
        <f t="shared" si="273"/>
        <v>0</v>
      </c>
      <c r="ER240" s="638">
        <f t="shared" si="273"/>
        <v>0</v>
      </c>
      <c r="ES240" s="638">
        <f t="shared" si="273"/>
        <v>0</v>
      </c>
      <c r="ET240" s="638">
        <f t="shared" si="273"/>
        <v>0</v>
      </c>
      <c r="EU240" s="638">
        <f t="shared" si="273"/>
        <v>0</v>
      </c>
      <c r="EV240" s="638">
        <f t="shared" si="273"/>
        <v>0</v>
      </c>
      <c r="EW240" s="638">
        <f t="shared" si="273"/>
        <v>0</v>
      </c>
      <c r="EX240" s="639">
        <f t="shared" si="273"/>
        <v>0</v>
      </c>
      <c r="EY240" s="612"/>
      <c r="FB240" s="612"/>
    </row>
    <row r="241" spans="1:158" s="86" customFormat="1" hidden="1" outlineLevel="2">
      <c r="A241" s="654"/>
      <c r="B241" s="654"/>
      <c r="C241" s="655" t="str">
        <f>$A$122</f>
        <v>ITO</v>
      </c>
      <c r="D241" s="654"/>
      <c r="E241" s="654"/>
      <c r="F241" s="654"/>
      <c r="G241" s="654"/>
      <c r="H241" s="654"/>
      <c r="I241" s="654"/>
      <c r="J241" s="654"/>
      <c r="K241" s="654"/>
      <c r="L241" s="654"/>
      <c r="M241" s="654"/>
      <c r="N241" s="654"/>
      <c r="O241" s="654"/>
      <c r="P241" s="654"/>
      <c r="Q241" s="654"/>
      <c r="R241" s="654"/>
      <c r="S241" s="654"/>
      <c r="T241" s="654"/>
      <c r="U241" s="654"/>
      <c r="V241" s="654"/>
      <c r="W241" s="654"/>
      <c r="X241" s="654"/>
      <c r="Y241" s="654"/>
      <c r="Z241" s="654"/>
      <c r="AA241" s="654"/>
      <c r="AB241" s="654"/>
      <c r="AC241" s="654"/>
      <c r="AD241" s="661" t="str">
        <f>$AD$122</f>
        <v>9_ATP</v>
      </c>
      <c r="AE241" s="304">
        <f t="shared" si="255"/>
        <v>0</v>
      </c>
      <c r="AF241" s="662">
        <f>AF128</f>
        <v>0</v>
      </c>
      <c r="AG241" s="638">
        <f t="shared" ref="AG241:CR241" si="274">AG128</f>
        <v>0</v>
      </c>
      <c r="AH241" s="638">
        <f t="shared" si="274"/>
        <v>0</v>
      </c>
      <c r="AI241" s="638">
        <f t="shared" si="274"/>
        <v>0</v>
      </c>
      <c r="AJ241" s="638">
        <f t="shared" si="274"/>
        <v>0</v>
      </c>
      <c r="AK241" s="638">
        <f t="shared" si="274"/>
        <v>0</v>
      </c>
      <c r="AL241" s="638">
        <f t="shared" si="274"/>
        <v>0</v>
      </c>
      <c r="AM241" s="638">
        <f t="shared" si="274"/>
        <v>0</v>
      </c>
      <c r="AN241" s="638">
        <f t="shared" si="274"/>
        <v>0</v>
      </c>
      <c r="AO241" s="638">
        <f t="shared" si="274"/>
        <v>0</v>
      </c>
      <c r="AP241" s="638">
        <f t="shared" si="274"/>
        <v>0</v>
      </c>
      <c r="AQ241" s="638">
        <f t="shared" si="274"/>
        <v>0</v>
      </c>
      <c r="AR241" s="638">
        <f t="shared" si="274"/>
        <v>0</v>
      </c>
      <c r="AS241" s="638">
        <f t="shared" si="274"/>
        <v>0</v>
      </c>
      <c r="AT241" s="638">
        <f t="shared" si="274"/>
        <v>0</v>
      </c>
      <c r="AU241" s="638">
        <f t="shared" si="274"/>
        <v>0</v>
      </c>
      <c r="AV241" s="638">
        <f t="shared" si="274"/>
        <v>0</v>
      </c>
      <c r="AW241" s="638">
        <f t="shared" si="274"/>
        <v>0</v>
      </c>
      <c r="AX241" s="638">
        <f t="shared" si="274"/>
        <v>0</v>
      </c>
      <c r="AY241" s="638">
        <f t="shared" si="274"/>
        <v>0</v>
      </c>
      <c r="AZ241" s="638">
        <f t="shared" si="274"/>
        <v>0</v>
      </c>
      <c r="BA241" s="638">
        <f t="shared" si="274"/>
        <v>0</v>
      </c>
      <c r="BB241" s="638">
        <f t="shared" si="274"/>
        <v>0</v>
      </c>
      <c r="BC241" s="638">
        <f t="shared" si="274"/>
        <v>0</v>
      </c>
      <c r="BD241" s="638">
        <f t="shared" si="274"/>
        <v>0</v>
      </c>
      <c r="BE241" s="638">
        <f t="shared" si="274"/>
        <v>0</v>
      </c>
      <c r="BF241" s="638">
        <f t="shared" si="274"/>
        <v>0</v>
      </c>
      <c r="BG241" s="638">
        <f t="shared" si="274"/>
        <v>0</v>
      </c>
      <c r="BH241" s="638">
        <f t="shared" si="274"/>
        <v>0</v>
      </c>
      <c r="BI241" s="638">
        <f t="shared" si="274"/>
        <v>0</v>
      </c>
      <c r="BJ241" s="638">
        <f t="shared" si="274"/>
        <v>0</v>
      </c>
      <c r="BK241" s="638">
        <f t="shared" si="274"/>
        <v>0</v>
      </c>
      <c r="BL241" s="638">
        <f t="shared" si="274"/>
        <v>0</v>
      </c>
      <c r="BM241" s="638">
        <f t="shared" si="274"/>
        <v>0</v>
      </c>
      <c r="BN241" s="638">
        <f t="shared" si="274"/>
        <v>0</v>
      </c>
      <c r="BO241" s="638">
        <f t="shared" si="274"/>
        <v>0</v>
      </c>
      <c r="BP241" s="638">
        <f t="shared" si="274"/>
        <v>0</v>
      </c>
      <c r="BQ241" s="638">
        <f t="shared" si="274"/>
        <v>0</v>
      </c>
      <c r="BR241" s="638">
        <f t="shared" si="274"/>
        <v>0</v>
      </c>
      <c r="BS241" s="638">
        <f t="shared" si="274"/>
        <v>0</v>
      </c>
      <c r="BT241" s="638">
        <f t="shared" si="274"/>
        <v>0</v>
      </c>
      <c r="BU241" s="638">
        <f t="shared" si="274"/>
        <v>0</v>
      </c>
      <c r="BV241" s="638">
        <f t="shared" si="274"/>
        <v>0</v>
      </c>
      <c r="BW241" s="638">
        <f t="shared" si="274"/>
        <v>0</v>
      </c>
      <c r="BX241" s="638">
        <f t="shared" si="274"/>
        <v>0</v>
      </c>
      <c r="BY241" s="638">
        <f t="shared" si="274"/>
        <v>0</v>
      </c>
      <c r="BZ241" s="638">
        <f t="shared" si="274"/>
        <v>0</v>
      </c>
      <c r="CA241" s="638">
        <f t="shared" si="274"/>
        <v>0</v>
      </c>
      <c r="CB241" s="638">
        <f t="shared" si="274"/>
        <v>0</v>
      </c>
      <c r="CC241" s="638">
        <f t="shared" si="274"/>
        <v>0</v>
      </c>
      <c r="CD241" s="638">
        <f t="shared" si="274"/>
        <v>0</v>
      </c>
      <c r="CE241" s="638">
        <f t="shared" si="274"/>
        <v>0</v>
      </c>
      <c r="CF241" s="638">
        <f t="shared" si="274"/>
        <v>0</v>
      </c>
      <c r="CG241" s="638">
        <f t="shared" si="274"/>
        <v>0</v>
      </c>
      <c r="CH241" s="638">
        <f t="shared" si="274"/>
        <v>0</v>
      </c>
      <c r="CI241" s="638">
        <f t="shared" si="274"/>
        <v>0</v>
      </c>
      <c r="CJ241" s="638">
        <f t="shared" si="274"/>
        <v>0</v>
      </c>
      <c r="CK241" s="638">
        <f t="shared" si="274"/>
        <v>0</v>
      </c>
      <c r="CL241" s="638">
        <f t="shared" si="274"/>
        <v>0</v>
      </c>
      <c r="CM241" s="638">
        <f t="shared" si="274"/>
        <v>0</v>
      </c>
      <c r="CN241" s="638">
        <f t="shared" si="274"/>
        <v>0</v>
      </c>
      <c r="CO241" s="638">
        <f t="shared" si="274"/>
        <v>0</v>
      </c>
      <c r="CP241" s="638">
        <f t="shared" si="274"/>
        <v>0</v>
      </c>
      <c r="CQ241" s="638">
        <f t="shared" si="274"/>
        <v>0</v>
      </c>
      <c r="CR241" s="638">
        <f t="shared" si="274"/>
        <v>0</v>
      </c>
      <c r="CS241" s="638">
        <f t="shared" ref="CS241:EX241" si="275">CS128</f>
        <v>0</v>
      </c>
      <c r="CT241" s="638">
        <f t="shared" si="275"/>
        <v>0</v>
      </c>
      <c r="CU241" s="638">
        <f t="shared" si="275"/>
        <v>0</v>
      </c>
      <c r="CV241" s="638">
        <f t="shared" si="275"/>
        <v>0</v>
      </c>
      <c r="CW241" s="638">
        <f t="shared" si="275"/>
        <v>0</v>
      </c>
      <c r="CX241" s="638">
        <f t="shared" si="275"/>
        <v>0</v>
      </c>
      <c r="CY241" s="638">
        <f t="shared" si="275"/>
        <v>0</v>
      </c>
      <c r="CZ241" s="638">
        <f t="shared" si="275"/>
        <v>0</v>
      </c>
      <c r="DA241" s="638">
        <f t="shared" si="275"/>
        <v>0</v>
      </c>
      <c r="DB241" s="638">
        <f t="shared" si="275"/>
        <v>0</v>
      </c>
      <c r="DC241" s="638">
        <f t="shared" si="275"/>
        <v>0</v>
      </c>
      <c r="DD241" s="638">
        <f t="shared" si="275"/>
        <v>0</v>
      </c>
      <c r="DE241" s="638">
        <f t="shared" si="275"/>
        <v>0</v>
      </c>
      <c r="DF241" s="638">
        <f t="shared" si="275"/>
        <v>0</v>
      </c>
      <c r="DG241" s="638">
        <f t="shared" si="275"/>
        <v>0</v>
      </c>
      <c r="DH241" s="638">
        <f t="shared" si="275"/>
        <v>0</v>
      </c>
      <c r="DI241" s="638">
        <f t="shared" si="275"/>
        <v>0</v>
      </c>
      <c r="DJ241" s="638">
        <f t="shared" si="275"/>
        <v>0</v>
      </c>
      <c r="DK241" s="638">
        <f t="shared" si="275"/>
        <v>0</v>
      </c>
      <c r="DL241" s="638">
        <f t="shared" si="275"/>
        <v>0</v>
      </c>
      <c r="DM241" s="638">
        <f t="shared" si="275"/>
        <v>0</v>
      </c>
      <c r="DN241" s="638">
        <f t="shared" si="275"/>
        <v>0</v>
      </c>
      <c r="DO241" s="638">
        <f t="shared" si="275"/>
        <v>0</v>
      </c>
      <c r="DP241" s="638">
        <f t="shared" si="275"/>
        <v>0</v>
      </c>
      <c r="DQ241" s="638">
        <f t="shared" si="275"/>
        <v>0</v>
      </c>
      <c r="DR241" s="638">
        <f t="shared" si="275"/>
        <v>0</v>
      </c>
      <c r="DS241" s="638">
        <f t="shared" si="275"/>
        <v>0</v>
      </c>
      <c r="DT241" s="638">
        <f t="shared" si="275"/>
        <v>0</v>
      </c>
      <c r="DU241" s="638">
        <f t="shared" si="275"/>
        <v>0</v>
      </c>
      <c r="DV241" s="638">
        <f t="shared" si="275"/>
        <v>0</v>
      </c>
      <c r="DW241" s="638">
        <f t="shared" si="275"/>
        <v>0</v>
      </c>
      <c r="DX241" s="638">
        <f t="shared" si="275"/>
        <v>0</v>
      </c>
      <c r="DY241" s="638">
        <f t="shared" si="275"/>
        <v>0</v>
      </c>
      <c r="DZ241" s="638">
        <f t="shared" si="275"/>
        <v>0</v>
      </c>
      <c r="EA241" s="638">
        <f t="shared" si="275"/>
        <v>0</v>
      </c>
      <c r="EB241" s="638">
        <f t="shared" si="275"/>
        <v>0</v>
      </c>
      <c r="EC241" s="638">
        <f t="shared" si="275"/>
        <v>0</v>
      </c>
      <c r="ED241" s="638">
        <f t="shared" si="275"/>
        <v>0</v>
      </c>
      <c r="EE241" s="638">
        <f t="shared" si="275"/>
        <v>0</v>
      </c>
      <c r="EF241" s="638">
        <f t="shared" si="275"/>
        <v>0</v>
      </c>
      <c r="EG241" s="638">
        <f t="shared" si="275"/>
        <v>0</v>
      </c>
      <c r="EH241" s="638">
        <f t="shared" si="275"/>
        <v>0</v>
      </c>
      <c r="EI241" s="638">
        <f t="shared" si="275"/>
        <v>0</v>
      </c>
      <c r="EJ241" s="638">
        <f t="shared" si="275"/>
        <v>0</v>
      </c>
      <c r="EK241" s="638">
        <f t="shared" si="275"/>
        <v>0</v>
      </c>
      <c r="EL241" s="638">
        <f t="shared" si="275"/>
        <v>0</v>
      </c>
      <c r="EM241" s="638">
        <f t="shared" si="275"/>
        <v>0</v>
      </c>
      <c r="EN241" s="638">
        <f t="shared" si="275"/>
        <v>0</v>
      </c>
      <c r="EO241" s="638">
        <f t="shared" si="275"/>
        <v>0</v>
      </c>
      <c r="EP241" s="638">
        <f t="shared" si="275"/>
        <v>0</v>
      </c>
      <c r="EQ241" s="638">
        <f t="shared" si="275"/>
        <v>0</v>
      </c>
      <c r="ER241" s="638">
        <f t="shared" si="275"/>
        <v>0</v>
      </c>
      <c r="ES241" s="638">
        <f t="shared" si="275"/>
        <v>0</v>
      </c>
      <c r="ET241" s="638">
        <f t="shared" si="275"/>
        <v>0</v>
      </c>
      <c r="EU241" s="638">
        <f t="shared" si="275"/>
        <v>0</v>
      </c>
      <c r="EV241" s="638">
        <f t="shared" si="275"/>
        <v>0</v>
      </c>
      <c r="EW241" s="638">
        <f t="shared" si="275"/>
        <v>0</v>
      </c>
      <c r="EX241" s="639">
        <f t="shared" si="275"/>
        <v>0</v>
      </c>
      <c r="EY241" s="612"/>
      <c r="FB241" s="612"/>
    </row>
    <row r="242" spans="1:158" s="86" customFormat="1" hidden="1" outlineLevel="2">
      <c r="A242" s="654"/>
      <c r="B242" s="654"/>
      <c r="C242" s="655" t="str">
        <f>$A$134</f>
        <v>Spare 1</v>
      </c>
      <c r="D242" s="654"/>
      <c r="E242" s="654"/>
      <c r="F242" s="654"/>
      <c r="G242" s="654"/>
      <c r="H242" s="654"/>
      <c r="I242" s="654"/>
      <c r="J242" s="654"/>
      <c r="K242" s="654"/>
      <c r="L242" s="654"/>
      <c r="M242" s="654"/>
      <c r="N242" s="654"/>
      <c r="O242" s="654"/>
      <c r="P242" s="654"/>
      <c r="Q242" s="654"/>
      <c r="R242" s="654"/>
      <c r="S242" s="654"/>
      <c r="T242" s="654"/>
      <c r="U242" s="654"/>
      <c r="V242" s="654"/>
      <c r="W242" s="654"/>
      <c r="X242" s="654"/>
      <c r="Y242" s="654"/>
      <c r="Z242" s="654"/>
      <c r="AA242" s="654"/>
      <c r="AB242" s="654"/>
      <c r="AC242" s="654"/>
      <c r="AD242" s="661" t="str">
        <f>$AD$134</f>
        <v>Sp_1</v>
      </c>
      <c r="AE242" s="304">
        <f t="shared" si="255"/>
        <v>0</v>
      </c>
      <c r="AF242" s="662">
        <f>AF140</f>
        <v>0</v>
      </c>
      <c r="AG242" s="638">
        <f t="shared" ref="AG242:CR242" si="276">AG140</f>
        <v>0</v>
      </c>
      <c r="AH242" s="638">
        <f t="shared" si="276"/>
        <v>0</v>
      </c>
      <c r="AI242" s="638">
        <f t="shared" si="276"/>
        <v>0</v>
      </c>
      <c r="AJ242" s="638">
        <f t="shared" si="276"/>
        <v>0</v>
      </c>
      <c r="AK242" s="638">
        <f t="shared" si="276"/>
        <v>0</v>
      </c>
      <c r="AL242" s="638">
        <f t="shared" si="276"/>
        <v>0</v>
      </c>
      <c r="AM242" s="638">
        <f t="shared" si="276"/>
        <v>0</v>
      </c>
      <c r="AN242" s="638">
        <f t="shared" si="276"/>
        <v>0</v>
      </c>
      <c r="AO242" s="638">
        <f t="shared" si="276"/>
        <v>0</v>
      </c>
      <c r="AP242" s="638">
        <f t="shared" si="276"/>
        <v>0</v>
      </c>
      <c r="AQ242" s="638">
        <f t="shared" si="276"/>
        <v>0</v>
      </c>
      <c r="AR242" s="638">
        <f t="shared" si="276"/>
        <v>0</v>
      </c>
      <c r="AS242" s="638">
        <f t="shared" si="276"/>
        <v>0</v>
      </c>
      <c r="AT242" s="638">
        <f t="shared" si="276"/>
        <v>0</v>
      </c>
      <c r="AU242" s="638">
        <f t="shared" si="276"/>
        <v>0</v>
      </c>
      <c r="AV242" s="638">
        <f t="shared" si="276"/>
        <v>0</v>
      </c>
      <c r="AW242" s="638">
        <f t="shared" si="276"/>
        <v>0</v>
      </c>
      <c r="AX242" s="638">
        <f t="shared" si="276"/>
        <v>0</v>
      </c>
      <c r="AY242" s="638">
        <f t="shared" si="276"/>
        <v>0</v>
      </c>
      <c r="AZ242" s="638">
        <f t="shared" si="276"/>
        <v>0</v>
      </c>
      <c r="BA242" s="638">
        <f t="shared" si="276"/>
        <v>0</v>
      </c>
      <c r="BB242" s="638">
        <f t="shared" si="276"/>
        <v>0</v>
      </c>
      <c r="BC242" s="638">
        <f t="shared" si="276"/>
        <v>0</v>
      </c>
      <c r="BD242" s="638">
        <f t="shared" si="276"/>
        <v>0</v>
      </c>
      <c r="BE242" s="638">
        <f t="shared" si="276"/>
        <v>0</v>
      </c>
      <c r="BF242" s="638">
        <f t="shared" si="276"/>
        <v>0</v>
      </c>
      <c r="BG242" s="638">
        <f t="shared" si="276"/>
        <v>0</v>
      </c>
      <c r="BH242" s="638">
        <f t="shared" si="276"/>
        <v>0</v>
      </c>
      <c r="BI242" s="638">
        <f t="shared" si="276"/>
        <v>0</v>
      </c>
      <c r="BJ242" s="638">
        <f t="shared" si="276"/>
        <v>0</v>
      </c>
      <c r="BK242" s="638">
        <f t="shared" si="276"/>
        <v>0</v>
      </c>
      <c r="BL242" s="638">
        <f t="shared" si="276"/>
        <v>0</v>
      </c>
      <c r="BM242" s="638">
        <f t="shared" si="276"/>
        <v>0</v>
      </c>
      <c r="BN242" s="638">
        <f t="shared" si="276"/>
        <v>0</v>
      </c>
      <c r="BO242" s="638">
        <f t="shared" si="276"/>
        <v>0</v>
      </c>
      <c r="BP242" s="638">
        <f t="shared" si="276"/>
        <v>0</v>
      </c>
      <c r="BQ242" s="638">
        <f t="shared" si="276"/>
        <v>0</v>
      </c>
      <c r="BR242" s="638">
        <f t="shared" si="276"/>
        <v>0</v>
      </c>
      <c r="BS242" s="638">
        <f t="shared" si="276"/>
        <v>0</v>
      </c>
      <c r="BT242" s="638">
        <f t="shared" si="276"/>
        <v>0</v>
      </c>
      <c r="BU242" s="638">
        <f t="shared" si="276"/>
        <v>0</v>
      </c>
      <c r="BV242" s="638">
        <f t="shared" si="276"/>
        <v>0</v>
      </c>
      <c r="BW242" s="638">
        <f t="shared" si="276"/>
        <v>0</v>
      </c>
      <c r="BX242" s="638">
        <f t="shared" si="276"/>
        <v>0</v>
      </c>
      <c r="BY242" s="638">
        <f t="shared" si="276"/>
        <v>0</v>
      </c>
      <c r="BZ242" s="638">
        <f t="shared" si="276"/>
        <v>0</v>
      </c>
      <c r="CA242" s="638">
        <f t="shared" si="276"/>
        <v>0</v>
      </c>
      <c r="CB242" s="638">
        <f t="shared" si="276"/>
        <v>0</v>
      </c>
      <c r="CC242" s="638">
        <f t="shared" si="276"/>
        <v>0</v>
      </c>
      <c r="CD242" s="638">
        <f t="shared" si="276"/>
        <v>0</v>
      </c>
      <c r="CE242" s="638">
        <f t="shared" si="276"/>
        <v>0</v>
      </c>
      <c r="CF242" s="638">
        <f t="shared" si="276"/>
        <v>0</v>
      </c>
      <c r="CG242" s="638">
        <f t="shared" si="276"/>
        <v>0</v>
      </c>
      <c r="CH242" s="638">
        <f t="shared" si="276"/>
        <v>0</v>
      </c>
      <c r="CI242" s="638">
        <f t="shared" si="276"/>
        <v>0</v>
      </c>
      <c r="CJ242" s="638">
        <f t="shared" si="276"/>
        <v>0</v>
      </c>
      <c r="CK242" s="638">
        <f t="shared" si="276"/>
        <v>0</v>
      </c>
      <c r="CL242" s="638">
        <f t="shared" si="276"/>
        <v>0</v>
      </c>
      <c r="CM242" s="638">
        <f t="shared" si="276"/>
        <v>0</v>
      </c>
      <c r="CN242" s="638">
        <f t="shared" si="276"/>
        <v>0</v>
      </c>
      <c r="CO242" s="638">
        <f t="shared" si="276"/>
        <v>0</v>
      </c>
      <c r="CP242" s="638">
        <f t="shared" si="276"/>
        <v>0</v>
      </c>
      <c r="CQ242" s="638">
        <f t="shared" si="276"/>
        <v>0</v>
      </c>
      <c r="CR242" s="638">
        <f t="shared" si="276"/>
        <v>0</v>
      </c>
      <c r="CS242" s="638">
        <f t="shared" ref="CS242:EX242" si="277">CS140</f>
        <v>0</v>
      </c>
      <c r="CT242" s="638">
        <f t="shared" si="277"/>
        <v>0</v>
      </c>
      <c r="CU242" s="638">
        <f t="shared" si="277"/>
        <v>0</v>
      </c>
      <c r="CV242" s="638">
        <f t="shared" si="277"/>
        <v>0</v>
      </c>
      <c r="CW242" s="638">
        <f t="shared" si="277"/>
        <v>0</v>
      </c>
      <c r="CX242" s="638">
        <f t="shared" si="277"/>
        <v>0</v>
      </c>
      <c r="CY242" s="638">
        <f t="shared" si="277"/>
        <v>0</v>
      </c>
      <c r="CZ242" s="638">
        <f t="shared" si="277"/>
        <v>0</v>
      </c>
      <c r="DA242" s="638">
        <f t="shared" si="277"/>
        <v>0</v>
      </c>
      <c r="DB242" s="638">
        <f t="shared" si="277"/>
        <v>0</v>
      </c>
      <c r="DC242" s="638">
        <f t="shared" si="277"/>
        <v>0</v>
      </c>
      <c r="DD242" s="638">
        <f t="shared" si="277"/>
        <v>0</v>
      </c>
      <c r="DE242" s="638">
        <f t="shared" si="277"/>
        <v>0</v>
      </c>
      <c r="DF242" s="638">
        <f t="shared" si="277"/>
        <v>0</v>
      </c>
      <c r="DG242" s="638">
        <f t="shared" si="277"/>
        <v>0</v>
      </c>
      <c r="DH242" s="638">
        <f t="shared" si="277"/>
        <v>0</v>
      </c>
      <c r="DI242" s="638">
        <f t="shared" si="277"/>
        <v>0</v>
      </c>
      <c r="DJ242" s="638">
        <f t="shared" si="277"/>
        <v>0</v>
      </c>
      <c r="DK242" s="638">
        <f t="shared" si="277"/>
        <v>0</v>
      </c>
      <c r="DL242" s="638">
        <f t="shared" si="277"/>
        <v>0</v>
      </c>
      <c r="DM242" s="638">
        <f t="shared" si="277"/>
        <v>0</v>
      </c>
      <c r="DN242" s="638">
        <f t="shared" si="277"/>
        <v>0</v>
      </c>
      <c r="DO242" s="638">
        <f t="shared" si="277"/>
        <v>0</v>
      </c>
      <c r="DP242" s="638">
        <f t="shared" si="277"/>
        <v>0</v>
      </c>
      <c r="DQ242" s="638">
        <f t="shared" si="277"/>
        <v>0</v>
      </c>
      <c r="DR242" s="638">
        <f t="shared" si="277"/>
        <v>0</v>
      </c>
      <c r="DS242" s="638">
        <f t="shared" si="277"/>
        <v>0</v>
      </c>
      <c r="DT242" s="638">
        <f t="shared" si="277"/>
        <v>0</v>
      </c>
      <c r="DU242" s="638">
        <f t="shared" si="277"/>
        <v>0</v>
      </c>
      <c r="DV242" s="638">
        <f t="shared" si="277"/>
        <v>0</v>
      </c>
      <c r="DW242" s="638">
        <f t="shared" si="277"/>
        <v>0</v>
      </c>
      <c r="DX242" s="638">
        <f t="shared" si="277"/>
        <v>0</v>
      </c>
      <c r="DY242" s="638">
        <f t="shared" si="277"/>
        <v>0</v>
      </c>
      <c r="DZ242" s="638">
        <f t="shared" si="277"/>
        <v>0</v>
      </c>
      <c r="EA242" s="638">
        <f t="shared" si="277"/>
        <v>0</v>
      </c>
      <c r="EB242" s="638">
        <f t="shared" si="277"/>
        <v>0</v>
      </c>
      <c r="EC242" s="638">
        <f t="shared" si="277"/>
        <v>0</v>
      </c>
      <c r="ED242" s="638">
        <f t="shared" si="277"/>
        <v>0</v>
      </c>
      <c r="EE242" s="638">
        <f t="shared" si="277"/>
        <v>0</v>
      </c>
      <c r="EF242" s="638">
        <f t="shared" si="277"/>
        <v>0</v>
      </c>
      <c r="EG242" s="638">
        <f t="shared" si="277"/>
        <v>0</v>
      </c>
      <c r="EH242" s="638">
        <f t="shared" si="277"/>
        <v>0</v>
      </c>
      <c r="EI242" s="638">
        <f t="shared" si="277"/>
        <v>0</v>
      </c>
      <c r="EJ242" s="638">
        <f t="shared" si="277"/>
        <v>0</v>
      </c>
      <c r="EK242" s="638">
        <f t="shared" si="277"/>
        <v>0</v>
      </c>
      <c r="EL242" s="638">
        <f t="shared" si="277"/>
        <v>0</v>
      </c>
      <c r="EM242" s="638">
        <f t="shared" si="277"/>
        <v>0</v>
      </c>
      <c r="EN242" s="638">
        <f t="shared" si="277"/>
        <v>0</v>
      </c>
      <c r="EO242" s="638">
        <f t="shared" si="277"/>
        <v>0</v>
      </c>
      <c r="EP242" s="638">
        <f t="shared" si="277"/>
        <v>0</v>
      </c>
      <c r="EQ242" s="638">
        <f t="shared" si="277"/>
        <v>0</v>
      </c>
      <c r="ER242" s="638">
        <f t="shared" si="277"/>
        <v>0</v>
      </c>
      <c r="ES242" s="638">
        <f t="shared" si="277"/>
        <v>0</v>
      </c>
      <c r="ET242" s="638">
        <f t="shared" si="277"/>
        <v>0</v>
      </c>
      <c r="EU242" s="638">
        <f t="shared" si="277"/>
        <v>0</v>
      </c>
      <c r="EV242" s="638">
        <f t="shared" si="277"/>
        <v>0</v>
      </c>
      <c r="EW242" s="638">
        <f t="shared" si="277"/>
        <v>0</v>
      </c>
      <c r="EX242" s="639">
        <f t="shared" si="277"/>
        <v>0</v>
      </c>
      <c r="EY242" s="612"/>
      <c r="FB242" s="612"/>
    </row>
    <row r="243" spans="1:158" s="86" customFormat="1" hidden="1" outlineLevel="2">
      <c r="A243" s="654"/>
      <c r="B243" s="654"/>
      <c r="C243" s="655" t="str">
        <f>$A$146</f>
        <v>Spare 2</v>
      </c>
      <c r="D243" s="654"/>
      <c r="E243" s="654"/>
      <c r="F243" s="654"/>
      <c r="G243" s="654"/>
      <c r="H243" s="654"/>
      <c r="I243" s="654"/>
      <c r="J243" s="654"/>
      <c r="K243" s="654"/>
      <c r="L243" s="654"/>
      <c r="M243" s="654"/>
      <c r="N243" s="654"/>
      <c r="O243" s="654"/>
      <c r="P243" s="654"/>
      <c r="Q243" s="654"/>
      <c r="R243" s="654"/>
      <c r="S243" s="654"/>
      <c r="T243" s="654"/>
      <c r="U243" s="654"/>
      <c r="V243" s="654"/>
      <c r="W243" s="654"/>
      <c r="X243" s="654"/>
      <c r="Y243" s="654"/>
      <c r="Z243" s="654"/>
      <c r="AA243" s="654"/>
      <c r="AB243" s="654"/>
      <c r="AC243" s="654"/>
      <c r="AD243" s="661" t="str">
        <f>$AD$146</f>
        <v>Sp_2</v>
      </c>
      <c r="AE243" s="304">
        <f t="shared" si="255"/>
        <v>0</v>
      </c>
      <c r="AF243" s="662">
        <f>AF152</f>
        <v>0</v>
      </c>
      <c r="AG243" s="638">
        <f t="shared" ref="AG243:CR243" si="278">AG152</f>
        <v>0</v>
      </c>
      <c r="AH243" s="638">
        <f t="shared" si="278"/>
        <v>0</v>
      </c>
      <c r="AI243" s="638">
        <f t="shared" si="278"/>
        <v>0</v>
      </c>
      <c r="AJ243" s="638">
        <f t="shared" si="278"/>
        <v>0</v>
      </c>
      <c r="AK243" s="638">
        <f t="shared" si="278"/>
        <v>0</v>
      </c>
      <c r="AL243" s="638">
        <f t="shared" si="278"/>
        <v>0</v>
      </c>
      <c r="AM243" s="638">
        <f t="shared" si="278"/>
        <v>0</v>
      </c>
      <c r="AN243" s="638">
        <f t="shared" si="278"/>
        <v>0</v>
      </c>
      <c r="AO243" s="638">
        <f t="shared" si="278"/>
        <v>0</v>
      </c>
      <c r="AP243" s="638">
        <f t="shared" si="278"/>
        <v>0</v>
      </c>
      <c r="AQ243" s="638">
        <f t="shared" si="278"/>
        <v>0</v>
      </c>
      <c r="AR243" s="638">
        <f t="shared" si="278"/>
        <v>0</v>
      </c>
      <c r="AS243" s="638">
        <f t="shared" si="278"/>
        <v>0</v>
      </c>
      <c r="AT243" s="638">
        <f t="shared" si="278"/>
        <v>0</v>
      </c>
      <c r="AU243" s="638">
        <f t="shared" si="278"/>
        <v>0</v>
      </c>
      <c r="AV243" s="638">
        <f t="shared" si="278"/>
        <v>0</v>
      </c>
      <c r="AW243" s="638">
        <f t="shared" si="278"/>
        <v>0</v>
      </c>
      <c r="AX243" s="638">
        <f t="shared" si="278"/>
        <v>0</v>
      </c>
      <c r="AY243" s="638">
        <f t="shared" si="278"/>
        <v>0</v>
      </c>
      <c r="AZ243" s="638">
        <f t="shared" si="278"/>
        <v>0</v>
      </c>
      <c r="BA243" s="638">
        <f t="shared" si="278"/>
        <v>0</v>
      </c>
      <c r="BB243" s="638">
        <f t="shared" si="278"/>
        <v>0</v>
      </c>
      <c r="BC243" s="638">
        <f t="shared" si="278"/>
        <v>0</v>
      </c>
      <c r="BD243" s="638">
        <f t="shared" si="278"/>
        <v>0</v>
      </c>
      <c r="BE243" s="638">
        <f t="shared" si="278"/>
        <v>0</v>
      </c>
      <c r="BF243" s="638">
        <f t="shared" si="278"/>
        <v>0</v>
      </c>
      <c r="BG243" s="638">
        <f t="shared" si="278"/>
        <v>0</v>
      </c>
      <c r="BH243" s="638">
        <f t="shared" si="278"/>
        <v>0</v>
      </c>
      <c r="BI243" s="638">
        <f t="shared" si="278"/>
        <v>0</v>
      </c>
      <c r="BJ243" s="638">
        <f t="shared" si="278"/>
        <v>0</v>
      </c>
      <c r="BK243" s="638">
        <f t="shared" si="278"/>
        <v>0</v>
      </c>
      <c r="BL243" s="638">
        <f t="shared" si="278"/>
        <v>0</v>
      </c>
      <c r="BM243" s="638">
        <f t="shared" si="278"/>
        <v>0</v>
      </c>
      <c r="BN243" s="638">
        <f t="shared" si="278"/>
        <v>0</v>
      </c>
      <c r="BO243" s="638">
        <f t="shared" si="278"/>
        <v>0</v>
      </c>
      <c r="BP243" s="638">
        <f t="shared" si="278"/>
        <v>0</v>
      </c>
      <c r="BQ243" s="638">
        <f t="shared" si="278"/>
        <v>0</v>
      </c>
      <c r="BR243" s="638">
        <f t="shared" si="278"/>
        <v>0</v>
      </c>
      <c r="BS243" s="638">
        <f t="shared" si="278"/>
        <v>0</v>
      </c>
      <c r="BT243" s="638">
        <f t="shared" si="278"/>
        <v>0</v>
      </c>
      <c r="BU243" s="638">
        <f t="shared" si="278"/>
        <v>0</v>
      </c>
      <c r="BV243" s="638">
        <f t="shared" si="278"/>
        <v>0</v>
      </c>
      <c r="BW243" s="638">
        <f t="shared" si="278"/>
        <v>0</v>
      </c>
      <c r="BX243" s="638">
        <f t="shared" si="278"/>
        <v>0</v>
      </c>
      <c r="BY243" s="638">
        <f t="shared" si="278"/>
        <v>0</v>
      </c>
      <c r="BZ243" s="638">
        <f t="shared" si="278"/>
        <v>0</v>
      </c>
      <c r="CA243" s="638">
        <f t="shared" si="278"/>
        <v>0</v>
      </c>
      <c r="CB243" s="638">
        <f t="shared" si="278"/>
        <v>0</v>
      </c>
      <c r="CC243" s="638">
        <f t="shared" si="278"/>
        <v>0</v>
      </c>
      <c r="CD243" s="638">
        <f t="shared" si="278"/>
        <v>0</v>
      </c>
      <c r="CE243" s="638">
        <f t="shared" si="278"/>
        <v>0</v>
      </c>
      <c r="CF243" s="638">
        <f t="shared" si="278"/>
        <v>0</v>
      </c>
      <c r="CG243" s="638">
        <f t="shared" si="278"/>
        <v>0</v>
      </c>
      <c r="CH243" s="638">
        <f t="shared" si="278"/>
        <v>0</v>
      </c>
      <c r="CI243" s="638">
        <f t="shared" si="278"/>
        <v>0</v>
      </c>
      <c r="CJ243" s="638">
        <f t="shared" si="278"/>
        <v>0</v>
      </c>
      <c r="CK243" s="638">
        <f t="shared" si="278"/>
        <v>0</v>
      </c>
      <c r="CL243" s="638">
        <f t="shared" si="278"/>
        <v>0</v>
      </c>
      <c r="CM243" s="638">
        <f t="shared" si="278"/>
        <v>0</v>
      </c>
      <c r="CN243" s="638">
        <f t="shared" si="278"/>
        <v>0</v>
      </c>
      <c r="CO243" s="638">
        <f t="shared" si="278"/>
        <v>0</v>
      </c>
      <c r="CP243" s="638">
        <f t="shared" si="278"/>
        <v>0</v>
      </c>
      <c r="CQ243" s="638">
        <f t="shared" si="278"/>
        <v>0</v>
      </c>
      <c r="CR243" s="638">
        <f t="shared" si="278"/>
        <v>0</v>
      </c>
      <c r="CS243" s="638">
        <f t="shared" ref="CS243:EX243" si="279">CS152</f>
        <v>0</v>
      </c>
      <c r="CT243" s="638">
        <f t="shared" si="279"/>
        <v>0</v>
      </c>
      <c r="CU243" s="638">
        <f t="shared" si="279"/>
        <v>0</v>
      </c>
      <c r="CV243" s="638">
        <f t="shared" si="279"/>
        <v>0</v>
      </c>
      <c r="CW243" s="638">
        <f t="shared" si="279"/>
        <v>0</v>
      </c>
      <c r="CX243" s="638">
        <f t="shared" si="279"/>
        <v>0</v>
      </c>
      <c r="CY243" s="638">
        <f t="shared" si="279"/>
        <v>0</v>
      </c>
      <c r="CZ243" s="638">
        <f t="shared" si="279"/>
        <v>0</v>
      </c>
      <c r="DA243" s="638">
        <f t="shared" si="279"/>
        <v>0</v>
      </c>
      <c r="DB243" s="638">
        <f t="shared" si="279"/>
        <v>0</v>
      </c>
      <c r="DC243" s="638">
        <f t="shared" si="279"/>
        <v>0</v>
      </c>
      <c r="DD243" s="638">
        <f t="shared" si="279"/>
        <v>0</v>
      </c>
      <c r="DE243" s="638">
        <f t="shared" si="279"/>
        <v>0</v>
      </c>
      <c r="DF243" s="638">
        <f t="shared" si="279"/>
        <v>0</v>
      </c>
      <c r="DG243" s="638">
        <f t="shared" si="279"/>
        <v>0</v>
      </c>
      <c r="DH243" s="638">
        <f t="shared" si="279"/>
        <v>0</v>
      </c>
      <c r="DI243" s="638">
        <f t="shared" si="279"/>
        <v>0</v>
      </c>
      <c r="DJ243" s="638">
        <f t="shared" si="279"/>
        <v>0</v>
      </c>
      <c r="DK243" s="638">
        <f t="shared" si="279"/>
        <v>0</v>
      </c>
      <c r="DL243" s="638">
        <f t="shared" si="279"/>
        <v>0</v>
      </c>
      <c r="DM243" s="638">
        <f t="shared" si="279"/>
        <v>0</v>
      </c>
      <c r="DN243" s="638">
        <f t="shared" si="279"/>
        <v>0</v>
      </c>
      <c r="DO243" s="638">
        <f t="shared" si="279"/>
        <v>0</v>
      </c>
      <c r="DP243" s="638">
        <f t="shared" si="279"/>
        <v>0</v>
      </c>
      <c r="DQ243" s="638">
        <f t="shared" si="279"/>
        <v>0</v>
      </c>
      <c r="DR243" s="638">
        <f t="shared" si="279"/>
        <v>0</v>
      </c>
      <c r="DS243" s="638">
        <f t="shared" si="279"/>
        <v>0</v>
      </c>
      <c r="DT243" s="638">
        <f t="shared" si="279"/>
        <v>0</v>
      </c>
      <c r="DU243" s="638">
        <f t="shared" si="279"/>
        <v>0</v>
      </c>
      <c r="DV243" s="638">
        <f t="shared" si="279"/>
        <v>0</v>
      </c>
      <c r="DW243" s="638">
        <f t="shared" si="279"/>
        <v>0</v>
      </c>
      <c r="DX243" s="638">
        <f t="shared" si="279"/>
        <v>0</v>
      </c>
      <c r="DY243" s="638">
        <f t="shared" si="279"/>
        <v>0</v>
      </c>
      <c r="DZ243" s="638">
        <f t="shared" si="279"/>
        <v>0</v>
      </c>
      <c r="EA243" s="638">
        <f t="shared" si="279"/>
        <v>0</v>
      </c>
      <c r="EB243" s="638">
        <f t="shared" si="279"/>
        <v>0</v>
      </c>
      <c r="EC243" s="638">
        <f t="shared" si="279"/>
        <v>0</v>
      </c>
      <c r="ED243" s="638">
        <f t="shared" si="279"/>
        <v>0</v>
      </c>
      <c r="EE243" s="638">
        <f t="shared" si="279"/>
        <v>0</v>
      </c>
      <c r="EF243" s="638">
        <f t="shared" si="279"/>
        <v>0</v>
      </c>
      <c r="EG243" s="638">
        <f t="shared" si="279"/>
        <v>0</v>
      </c>
      <c r="EH243" s="638">
        <f t="shared" si="279"/>
        <v>0</v>
      </c>
      <c r="EI243" s="638">
        <f t="shared" si="279"/>
        <v>0</v>
      </c>
      <c r="EJ243" s="638">
        <f t="shared" si="279"/>
        <v>0</v>
      </c>
      <c r="EK243" s="638">
        <f t="shared" si="279"/>
        <v>0</v>
      </c>
      <c r="EL243" s="638">
        <f t="shared" si="279"/>
        <v>0</v>
      </c>
      <c r="EM243" s="638">
        <f t="shared" si="279"/>
        <v>0</v>
      </c>
      <c r="EN243" s="638">
        <f t="shared" si="279"/>
        <v>0</v>
      </c>
      <c r="EO243" s="638">
        <f t="shared" si="279"/>
        <v>0</v>
      </c>
      <c r="EP243" s="638">
        <f t="shared" si="279"/>
        <v>0</v>
      </c>
      <c r="EQ243" s="638">
        <f t="shared" si="279"/>
        <v>0</v>
      </c>
      <c r="ER243" s="638">
        <f t="shared" si="279"/>
        <v>0</v>
      </c>
      <c r="ES243" s="638">
        <f t="shared" si="279"/>
        <v>0</v>
      </c>
      <c r="ET243" s="638">
        <f t="shared" si="279"/>
        <v>0</v>
      </c>
      <c r="EU243" s="638">
        <f t="shared" si="279"/>
        <v>0</v>
      </c>
      <c r="EV243" s="638">
        <f t="shared" si="279"/>
        <v>0</v>
      </c>
      <c r="EW243" s="638">
        <f t="shared" si="279"/>
        <v>0</v>
      </c>
      <c r="EX243" s="639">
        <f t="shared" si="279"/>
        <v>0</v>
      </c>
      <c r="EY243" s="612"/>
      <c r="FB243" s="612"/>
    </row>
    <row r="244" spans="1:158" s="86" customFormat="1" hidden="1" outlineLevel="2">
      <c r="A244" s="654"/>
      <c r="B244" s="654"/>
      <c r="C244" s="655" t="str">
        <f>$A$158</f>
        <v>Spare 3</v>
      </c>
      <c r="D244" s="654"/>
      <c r="E244" s="654"/>
      <c r="F244" s="654"/>
      <c r="G244" s="654"/>
      <c r="H244" s="654"/>
      <c r="I244" s="654"/>
      <c r="J244" s="654"/>
      <c r="K244" s="654"/>
      <c r="L244" s="654"/>
      <c r="M244" s="654"/>
      <c r="N244" s="654"/>
      <c r="O244" s="654"/>
      <c r="P244" s="654"/>
      <c r="Q244" s="654"/>
      <c r="R244" s="654"/>
      <c r="S244" s="654"/>
      <c r="T244" s="654"/>
      <c r="U244" s="654"/>
      <c r="V244" s="654"/>
      <c r="W244" s="654"/>
      <c r="X244" s="654"/>
      <c r="Y244" s="654"/>
      <c r="Z244" s="654"/>
      <c r="AA244" s="654"/>
      <c r="AB244" s="654"/>
      <c r="AC244" s="654"/>
      <c r="AD244" s="661" t="str">
        <f>$AD$158</f>
        <v>Sp_3</v>
      </c>
      <c r="AE244" s="304">
        <f t="shared" si="255"/>
        <v>0</v>
      </c>
      <c r="AF244" s="662">
        <f>AF164</f>
        <v>0</v>
      </c>
      <c r="AG244" s="638">
        <f t="shared" ref="AG244:CR244" si="280">AG164</f>
        <v>0</v>
      </c>
      <c r="AH244" s="638">
        <f t="shared" si="280"/>
        <v>0</v>
      </c>
      <c r="AI244" s="638">
        <f t="shared" si="280"/>
        <v>0</v>
      </c>
      <c r="AJ244" s="638">
        <f t="shared" si="280"/>
        <v>0</v>
      </c>
      <c r="AK244" s="638">
        <f t="shared" si="280"/>
        <v>0</v>
      </c>
      <c r="AL244" s="638">
        <f t="shared" si="280"/>
        <v>0</v>
      </c>
      <c r="AM244" s="638">
        <f t="shared" si="280"/>
        <v>0</v>
      </c>
      <c r="AN244" s="638">
        <f t="shared" si="280"/>
        <v>0</v>
      </c>
      <c r="AO244" s="638">
        <f t="shared" si="280"/>
        <v>0</v>
      </c>
      <c r="AP244" s="638">
        <f t="shared" si="280"/>
        <v>0</v>
      </c>
      <c r="AQ244" s="638">
        <f t="shared" si="280"/>
        <v>0</v>
      </c>
      <c r="AR244" s="638">
        <f t="shared" si="280"/>
        <v>0</v>
      </c>
      <c r="AS244" s="638">
        <f t="shared" si="280"/>
        <v>0</v>
      </c>
      <c r="AT244" s="638">
        <f t="shared" si="280"/>
        <v>0</v>
      </c>
      <c r="AU244" s="638">
        <f t="shared" si="280"/>
        <v>0</v>
      </c>
      <c r="AV244" s="638">
        <f t="shared" si="280"/>
        <v>0</v>
      </c>
      <c r="AW244" s="638">
        <f t="shared" si="280"/>
        <v>0</v>
      </c>
      <c r="AX244" s="638">
        <f t="shared" si="280"/>
        <v>0</v>
      </c>
      <c r="AY244" s="638">
        <f t="shared" si="280"/>
        <v>0</v>
      </c>
      <c r="AZ244" s="638">
        <f t="shared" si="280"/>
        <v>0</v>
      </c>
      <c r="BA244" s="638">
        <f t="shared" si="280"/>
        <v>0</v>
      </c>
      <c r="BB244" s="638">
        <f t="shared" si="280"/>
        <v>0</v>
      </c>
      <c r="BC244" s="638">
        <f t="shared" si="280"/>
        <v>0</v>
      </c>
      <c r="BD244" s="638">
        <f t="shared" si="280"/>
        <v>0</v>
      </c>
      <c r="BE244" s="638">
        <f t="shared" si="280"/>
        <v>0</v>
      </c>
      <c r="BF244" s="638">
        <f t="shared" si="280"/>
        <v>0</v>
      </c>
      <c r="BG244" s="638">
        <f t="shared" si="280"/>
        <v>0</v>
      </c>
      <c r="BH244" s="638">
        <f t="shared" si="280"/>
        <v>0</v>
      </c>
      <c r="BI244" s="638">
        <f t="shared" si="280"/>
        <v>0</v>
      </c>
      <c r="BJ244" s="638">
        <f t="shared" si="280"/>
        <v>0</v>
      </c>
      <c r="BK244" s="638">
        <f t="shared" si="280"/>
        <v>0</v>
      </c>
      <c r="BL244" s="638">
        <f t="shared" si="280"/>
        <v>0</v>
      </c>
      <c r="BM244" s="638">
        <f t="shared" si="280"/>
        <v>0</v>
      </c>
      <c r="BN244" s="638">
        <f t="shared" si="280"/>
        <v>0</v>
      </c>
      <c r="BO244" s="638">
        <f t="shared" si="280"/>
        <v>0</v>
      </c>
      <c r="BP244" s="638">
        <f t="shared" si="280"/>
        <v>0</v>
      </c>
      <c r="BQ244" s="638">
        <f t="shared" si="280"/>
        <v>0</v>
      </c>
      <c r="BR244" s="638">
        <f t="shared" si="280"/>
        <v>0</v>
      </c>
      <c r="BS244" s="638">
        <f t="shared" si="280"/>
        <v>0</v>
      </c>
      <c r="BT244" s="638">
        <f t="shared" si="280"/>
        <v>0</v>
      </c>
      <c r="BU244" s="638">
        <f t="shared" si="280"/>
        <v>0</v>
      </c>
      <c r="BV244" s="638">
        <f t="shared" si="280"/>
        <v>0</v>
      </c>
      <c r="BW244" s="638">
        <f t="shared" si="280"/>
        <v>0</v>
      </c>
      <c r="BX244" s="638">
        <f t="shared" si="280"/>
        <v>0</v>
      </c>
      <c r="BY244" s="638">
        <f t="shared" si="280"/>
        <v>0</v>
      </c>
      <c r="BZ244" s="638">
        <f t="shared" si="280"/>
        <v>0</v>
      </c>
      <c r="CA244" s="638">
        <f t="shared" si="280"/>
        <v>0</v>
      </c>
      <c r="CB244" s="638">
        <f t="shared" si="280"/>
        <v>0</v>
      </c>
      <c r="CC244" s="638">
        <f t="shared" si="280"/>
        <v>0</v>
      </c>
      <c r="CD244" s="638">
        <f t="shared" si="280"/>
        <v>0</v>
      </c>
      <c r="CE244" s="638">
        <f t="shared" si="280"/>
        <v>0</v>
      </c>
      <c r="CF244" s="638">
        <f t="shared" si="280"/>
        <v>0</v>
      </c>
      <c r="CG244" s="638">
        <f t="shared" si="280"/>
        <v>0</v>
      </c>
      <c r="CH244" s="638">
        <f t="shared" si="280"/>
        <v>0</v>
      </c>
      <c r="CI244" s="638">
        <f t="shared" si="280"/>
        <v>0</v>
      </c>
      <c r="CJ244" s="638">
        <f t="shared" si="280"/>
        <v>0</v>
      </c>
      <c r="CK244" s="638">
        <f t="shared" si="280"/>
        <v>0</v>
      </c>
      <c r="CL244" s="638">
        <f t="shared" si="280"/>
        <v>0</v>
      </c>
      <c r="CM244" s="638">
        <f t="shared" si="280"/>
        <v>0</v>
      </c>
      <c r="CN244" s="638">
        <f t="shared" si="280"/>
        <v>0</v>
      </c>
      <c r="CO244" s="638">
        <f t="shared" si="280"/>
        <v>0</v>
      </c>
      <c r="CP244" s="638">
        <f t="shared" si="280"/>
        <v>0</v>
      </c>
      <c r="CQ244" s="638">
        <f t="shared" si="280"/>
        <v>0</v>
      </c>
      <c r="CR244" s="638">
        <f t="shared" si="280"/>
        <v>0</v>
      </c>
      <c r="CS244" s="638">
        <f t="shared" ref="CS244:EX244" si="281">CS164</f>
        <v>0</v>
      </c>
      <c r="CT244" s="638">
        <f t="shared" si="281"/>
        <v>0</v>
      </c>
      <c r="CU244" s="638">
        <f t="shared" si="281"/>
        <v>0</v>
      </c>
      <c r="CV244" s="638">
        <f t="shared" si="281"/>
        <v>0</v>
      </c>
      <c r="CW244" s="638">
        <f t="shared" si="281"/>
        <v>0</v>
      </c>
      <c r="CX244" s="638">
        <f t="shared" si="281"/>
        <v>0</v>
      </c>
      <c r="CY244" s="638">
        <f t="shared" si="281"/>
        <v>0</v>
      </c>
      <c r="CZ244" s="638">
        <f t="shared" si="281"/>
        <v>0</v>
      </c>
      <c r="DA244" s="638">
        <f t="shared" si="281"/>
        <v>0</v>
      </c>
      <c r="DB244" s="638">
        <f t="shared" si="281"/>
        <v>0</v>
      </c>
      <c r="DC244" s="638">
        <f t="shared" si="281"/>
        <v>0</v>
      </c>
      <c r="DD244" s="638">
        <f t="shared" si="281"/>
        <v>0</v>
      </c>
      <c r="DE244" s="638">
        <f t="shared" si="281"/>
        <v>0</v>
      </c>
      <c r="DF244" s="638">
        <f t="shared" si="281"/>
        <v>0</v>
      </c>
      <c r="DG244" s="638">
        <f t="shared" si="281"/>
        <v>0</v>
      </c>
      <c r="DH244" s="638">
        <f t="shared" si="281"/>
        <v>0</v>
      </c>
      <c r="DI244" s="638">
        <f t="shared" si="281"/>
        <v>0</v>
      </c>
      <c r="DJ244" s="638">
        <f t="shared" si="281"/>
        <v>0</v>
      </c>
      <c r="DK244" s="638">
        <f t="shared" si="281"/>
        <v>0</v>
      </c>
      <c r="DL244" s="638">
        <f t="shared" si="281"/>
        <v>0</v>
      </c>
      <c r="DM244" s="638">
        <f t="shared" si="281"/>
        <v>0</v>
      </c>
      <c r="DN244" s="638">
        <f t="shared" si="281"/>
        <v>0</v>
      </c>
      <c r="DO244" s="638">
        <f t="shared" si="281"/>
        <v>0</v>
      </c>
      <c r="DP244" s="638">
        <f t="shared" si="281"/>
        <v>0</v>
      </c>
      <c r="DQ244" s="638">
        <f t="shared" si="281"/>
        <v>0</v>
      </c>
      <c r="DR244" s="638">
        <f t="shared" si="281"/>
        <v>0</v>
      </c>
      <c r="DS244" s="638">
        <f t="shared" si="281"/>
        <v>0</v>
      </c>
      <c r="DT244" s="638">
        <f t="shared" si="281"/>
        <v>0</v>
      </c>
      <c r="DU244" s="638">
        <f t="shared" si="281"/>
        <v>0</v>
      </c>
      <c r="DV244" s="638">
        <f t="shared" si="281"/>
        <v>0</v>
      </c>
      <c r="DW244" s="638">
        <f t="shared" si="281"/>
        <v>0</v>
      </c>
      <c r="DX244" s="638">
        <f t="shared" si="281"/>
        <v>0</v>
      </c>
      <c r="DY244" s="638">
        <f t="shared" si="281"/>
        <v>0</v>
      </c>
      <c r="DZ244" s="638">
        <f t="shared" si="281"/>
        <v>0</v>
      </c>
      <c r="EA244" s="638">
        <f t="shared" si="281"/>
        <v>0</v>
      </c>
      <c r="EB244" s="638">
        <f t="shared" si="281"/>
        <v>0</v>
      </c>
      <c r="EC244" s="638">
        <f t="shared" si="281"/>
        <v>0</v>
      </c>
      <c r="ED244" s="638">
        <f t="shared" si="281"/>
        <v>0</v>
      </c>
      <c r="EE244" s="638">
        <f t="shared" si="281"/>
        <v>0</v>
      </c>
      <c r="EF244" s="638">
        <f t="shared" si="281"/>
        <v>0</v>
      </c>
      <c r="EG244" s="638">
        <f t="shared" si="281"/>
        <v>0</v>
      </c>
      <c r="EH244" s="638">
        <f t="shared" si="281"/>
        <v>0</v>
      </c>
      <c r="EI244" s="638">
        <f t="shared" si="281"/>
        <v>0</v>
      </c>
      <c r="EJ244" s="638">
        <f t="shared" si="281"/>
        <v>0</v>
      </c>
      <c r="EK244" s="638">
        <f t="shared" si="281"/>
        <v>0</v>
      </c>
      <c r="EL244" s="638">
        <f t="shared" si="281"/>
        <v>0</v>
      </c>
      <c r="EM244" s="638">
        <f t="shared" si="281"/>
        <v>0</v>
      </c>
      <c r="EN244" s="638">
        <f t="shared" si="281"/>
        <v>0</v>
      </c>
      <c r="EO244" s="638">
        <f t="shared" si="281"/>
        <v>0</v>
      </c>
      <c r="EP244" s="638">
        <f t="shared" si="281"/>
        <v>0</v>
      </c>
      <c r="EQ244" s="638">
        <f t="shared" si="281"/>
        <v>0</v>
      </c>
      <c r="ER244" s="638">
        <f t="shared" si="281"/>
        <v>0</v>
      </c>
      <c r="ES244" s="638">
        <f t="shared" si="281"/>
        <v>0</v>
      </c>
      <c r="ET244" s="638">
        <f t="shared" si="281"/>
        <v>0</v>
      </c>
      <c r="EU244" s="638">
        <f t="shared" si="281"/>
        <v>0</v>
      </c>
      <c r="EV244" s="638">
        <f t="shared" si="281"/>
        <v>0</v>
      </c>
      <c r="EW244" s="638">
        <f t="shared" si="281"/>
        <v>0</v>
      </c>
      <c r="EX244" s="639">
        <f t="shared" si="281"/>
        <v>0</v>
      </c>
      <c r="EY244" s="612"/>
      <c r="FB244" s="612"/>
    </row>
    <row r="245" spans="1:158" s="86" customFormat="1" hidden="1" outlineLevel="2">
      <c r="A245" s="654"/>
      <c r="B245" s="654"/>
      <c r="C245" s="655" t="str">
        <f>$A$170</f>
        <v>Spare 4</v>
      </c>
      <c r="D245" s="654"/>
      <c r="E245" s="654"/>
      <c r="F245" s="654"/>
      <c r="G245" s="654"/>
      <c r="H245" s="654"/>
      <c r="I245" s="654"/>
      <c r="J245" s="654"/>
      <c r="K245" s="654"/>
      <c r="L245" s="654"/>
      <c r="M245" s="654"/>
      <c r="N245" s="654"/>
      <c r="O245" s="654"/>
      <c r="P245" s="654"/>
      <c r="Q245" s="654"/>
      <c r="R245" s="654"/>
      <c r="S245" s="654"/>
      <c r="T245" s="654"/>
      <c r="U245" s="654"/>
      <c r="V245" s="654"/>
      <c r="W245" s="654"/>
      <c r="X245" s="654"/>
      <c r="Y245" s="654"/>
      <c r="Z245" s="654"/>
      <c r="AA245" s="654"/>
      <c r="AB245" s="654"/>
      <c r="AC245" s="654"/>
      <c r="AD245" s="661" t="str">
        <f>$AD$170</f>
        <v>Sp_4</v>
      </c>
      <c r="AE245" s="304">
        <f t="shared" si="255"/>
        <v>0</v>
      </c>
      <c r="AF245" s="662">
        <f>AF176</f>
        <v>0</v>
      </c>
      <c r="AG245" s="638">
        <f t="shared" ref="AG245:CR245" si="282">AG176</f>
        <v>0</v>
      </c>
      <c r="AH245" s="638">
        <f t="shared" si="282"/>
        <v>0</v>
      </c>
      <c r="AI245" s="638">
        <f t="shared" si="282"/>
        <v>0</v>
      </c>
      <c r="AJ245" s="638">
        <f t="shared" si="282"/>
        <v>0</v>
      </c>
      <c r="AK245" s="638">
        <f t="shared" si="282"/>
        <v>0</v>
      </c>
      <c r="AL245" s="638">
        <f t="shared" si="282"/>
        <v>0</v>
      </c>
      <c r="AM245" s="638">
        <f t="shared" si="282"/>
        <v>0</v>
      </c>
      <c r="AN245" s="638">
        <f t="shared" si="282"/>
        <v>0</v>
      </c>
      <c r="AO245" s="638">
        <f t="shared" si="282"/>
        <v>0</v>
      </c>
      <c r="AP245" s="638">
        <f t="shared" si="282"/>
        <v>0</v>
      </c>
      <c r="AQ245" s="638">
        <f t="shared" si="282"/>
        <v>0</v>
      </c>
      <c r="AR245" s="638">
        <f t="shared" si="282"/>
        <v>0</v>
      </c>
      <c r="AS245" s="638">
        <f t="shared" si="282"/>
        <v>0</v>
      </c>
      <c r="AT245" s="638">
        <f t="shared" si="282"/>
        <v>0</v>
      </c>
      <c r="AU245" s="638">
        <f t="shared" si="282"/>
        <v>0</v>
      </c>
      <c r="AV245" s="638">
        <f t="shared" si="282"/>
        <v>0</v>
      </c>
      <c r="AW245" s="638">
        <f t="shared" si="282"/>
        <v>0</v>
      </c>
      <c r="AX245" s="638">
        <f t="shared" si="282"/>
        <v>0</v>
      </c>
      <c r="AY245" s="638">
        <f t="shared" si="282"/>
        <v>0</v>
      </c>
      <c r="AZ245" s="638">
        <f t="shared" si="282"/>
        <v>0</v>
      </c>
      <c r="BA245" s="638">
        <f t="shared" si="282"/>
        <v>0</v>
      </c>
      <c r="BB245" s="638">
        <f t="shared" si="282"/>
        <v>0</v>
      </c>
      <c r="BC245" s="638">
        <f t="shared" si="282"/>
        <v>0</v>
      </c>
      <c r="BD245" s="638">
        <f t="shared" si="282"/>
        <v>0</v>
      </c>
      <c r="BE245" s="638">
        <f t="shared" si="282"/>
        <v>0</v>
      </c>
      <c r="BF245" s="638">
        <f t="shared" si="282"/>
        <v>0</v>
      </c>
      <c r="BG245" s="638">
        <f t="shared" si="282"/>
        <v>0</v>
      </c>
      <c r="BH245" s="638">
        <f t="shared" si="282"/>
        <v>0</v>
      </c>
      <c r="BI245" s="638">
        <f t="shared" si="282"/>
        <v>0</v>
      </c>
      <c r="BJ245" s="638">
        <f t="shared" si="282"/>
        <v>0</v>
      </c>
      <c r="BK245" s="638">
        <f t="shared" si="282"/>
        <v>0</v>
      </c>
      <c r="BL245" s="638">
        <f t="shared" si="282"/>
        <v>0</v>
      </c>
      <c r="BM245" s="638">
        <f t="shared" si="282"/>
        <v>0</v>
      </c>
      <c r="BN245" s="638">
        <f t="shared" si="282"/>
        <v>0</v>
      </c>
      <c r="BO245" s="638">
        <f t="shared" si="282"/>
        <v>0</v>
      </c>
      <c r="BP245" s="638">
        <f t="shared" si="282"/>
        <v>0</v>
      </c>
      <c r="BQ245" s="638">
        <f t="shared" si="282"/>
        <v>0</v>
      </c>
      <c r="BR245" s="638">
        <f t="shared" si="282"/>
        <v>0</v>
      </c>
      <c r="BS245" s="638">
        <f t="shared" si="282"/>
        <v>0</v>
      </c>
      <c r="BT245" s="638">
        <f t="shared" si="282"/>
        <v>0</v>
      </c>
      <c r="BU245" s="638">
        <f t="shared" si="282"/>
        <v>0</v>
      </c>
      <c r="BV245" s="638">
        <f t="shared" si="282"/>
        <v>0</v>
      </c>
      <c r="BW245" s="638">
        <f t="shared" si="282"/>
        <v>0</v>
      </c>
      <c r="BX245" s="638">
        <f t="shared" si="282"/>
        <v>0</v>
      </c>
      <c r="BY245" s="638">
        <f t="shared" si="282"/>
        <v>0</v>
      </c>
      <c r="BZ245" s="638">
        <f t="shared" si="282"/>
        <v>0</v>
      </c>
      <c r="CA245" s="638">
        <f t="shared" si="282"/>
        <v>0</v>
      </c>
      <c r="CB245" s="638">
        <f t="shared" si="282"/>
        <v>0</v>
      </c>
      <c r="CC245" s="638">
        <f t="shared" si="282"/>
        <v>0</v>
      </c>
      <c r="CD245" s="638">
        <f t="shared" si="282"/>
        <v>0</v>
      </c>
      <c r="CE245" s="638">
        <f t="shared" si="282"/>
        <v>0</v>
      </c>
      <c r="CF245" s="638">
        <f t="shared" si="282"/>
        <v>0</v>
      </c>
      <c r="CG245" s="638">
        <f t="shared" si="282"/>
        <v>0</v>
      </c>
      <c r="CH245" s="638">
        <f t="shared" si="282"/>
        <v>0</v>
      </c>
      <c r="CI245" s="638">
        <f t="shared" si="282"/>
        <v>0</v>
      </c>
      <c r="CJ245" s="638">
        <f t="shared" si="282"/>
        <v>0</v>
      </c>
      <c r="CK245" s="638">
        <f t="shared" si="282"/>
        <v>0</v>
      </c>
      <c r="CL245" s="638">
        <f t="shared" si="282"/>
        <v>0</v>
      </c>
      <c r="CM245" s="638">
        <f t="shared" si="282"/>
        <v>0</v>
      </c>
      <c r="CN245" s="638">
        <f t="shared" si="282"/>
        <v>0</v>
      </c>
      <c r="CO245" s="638">
        <f t="shared" si="282"/>
        <v>0</v>
      </c>
      <c r="CP245" s="638">
        <f t="shared" si="282"/>
        <v>0</v>
      </c>
      <c r="CQ245" s="638">
        <f t="shared" si="282"/>
        <v>0</v>
      </c>
      <c r="CR245" s="638">
        <f t="shared" si="282"/>
        <v>0</v>
      </c>
      <c r="CS245" s="638">
        <f t="shared" ref="CS245:EX245" si="283">CS176</f>
        <v>0</v>
      </c>
      <c r="CT245" s="638">
        <f t="shared" si="283"/>
        <v>0</v>
      </c>
      <c r="CU245" s="638">
        <f t="shared" si="283"/>
        <v>0</v>
      </c>
      <c r="CV245" s="638">
        <f t="shared" si="283"/>
        <v>0</v>
      </c>
      <c r="CW245" s="638">
        <f t="shared" si="283"/>
        <v>0</v>
      </c>
      <c r="CX245" s="638">
        <f t="shared" si="283"/>
        <v>0</v>
      </c>
      <c r="CY245" s="638">
        <f t="shared" si="283"/>
        <v>0</v>
      </c>
      <c r="CZ245" s="638">
        <f t="shared" si="283"/>
        <v>0</v>
      </c>
      <c r="DA245" s="638">
        <f t="shared" si="283"/>
        <v>0</v>
      </c>
      <c r="DB245" s="638">
        <f t="shared" si="283"/>
        <v>0</v>
      </c>
      <c r="DC245" s="638">
        <f t="shared" si="283"/>
        <v>0</v>
      </c>
      <c r="DD245" s="638">
        <f t="shared" si="283"/>
        <v>0</v>
      </c>
      <c r="DE245" s="638">
        <f t="shared" si="283"/>
        <v>0</v>
      </c>
      <c r="DF245" s="638">
        <f t="shared" si="283"/>
        <v>0</v>
      </c>
      <c r="DG245" s="638">
        <f t="shared" si="283"/>
        <v>0</v>
      </c>
      <c r="DH245" s="638">
        <f t="shared" si="283"/>
        <v>0</v>
      </c>
      <c r="DI245" s="638">
        <f t="shared" si="283"/>
        <v>0</v>
      </c>
      <c r="DJ245" s="638">
        <f t="shared" si="283"/>
        <v>0</v>
      </c>
      <c r="DK245" s="638">
        <f t="shared" si="283"/>
        <v>0</v>
      </c>
      <c r="DL245" s="638">
        <f t="shared" si="283"/>
        <v>0</v>
      </c>
      <c r="DM245" s="638">
        <f t="shared" si="283"/>
        <v>0</v>
      </c>
      <c r="DN245" s="638">
        <f t="shared" si="283"/>
        <v>0</v>
      </c>
      <c r="DO245" s="638">
        <f t="shared" si="283"/>
        <v>0</v>
      </c>
      <c r="DP245" s="638">
        <f t="shared" si="283"/>
        <v>0</v>
      </c>
      <c r="DQ245" s="638">
        <f t="shared" si="283"/>
        <v>0</v>
      </c>
      <c r="DR245" s="638">
        <f t="shared" si="283"/>
        <v>0</v>
      </c>
      <c r="DS245" s="638">
        <f t="shared" si="283"/>
        <v>0</v>
      </c>
      <c r="DT245" s="638">
        <f t="shared" si="283"/>
        <v>0</v>
      </c>
      <c r="DU245" s="638">
        <f t="shared" si="283"/>
        <v>0</v>
      </c>
      <c r="DV245" s="638">
        <f t="shared" si="283"/>
        <v>0</v>
      </c>
      <c r="DW245" s="638">
        <f t="shared" si="283"/>
        <v>0</v>
      </c>
      <c r="DX245" s="638">
        <f t="shared" si="283"/>
        <v>0</v>
      </c>
      <c r="DY245" s="638">
        <f t="shared" si="283"/>
        <v>0</v>
      </c>
      <c r="DZ245" s="638">
        <f t="shared" si="283"/>
        <v>0</v>
      </c>
      <c r="EA245" s="638">
        <f t="shared" si="283"/>
        <v>0</v>
      </c>
      <c r="EB245" s="638">
        <f t="shared" si="283"/>
        <v>0</v>
      </c>
      <c r="EC245" s="638">
        <f t="shared" si="283"/>
        <v>0</v>
      </c>
      <c r="ED245" s="638">
        <f t="shared" si="283"/>
        <v>0</v>
      </c>
      <c r="EE245" s="638">
        <f t="shared" si="283"/>
        <v>0</v>
      </c>
      <c r="EF245" s="638">
        <f t="shared" si="283"/>
        <v>0</v>
      </c>
      <c r="EG245" s="638">
        <f t="shared" si="283"/>
        <v>0</v>
      </c>
      <c r="EH245" s="638">
        <f t="shared" si="283"/>
        <v>0</v>
      </c>
      <c r="EI245" s="638">
        <f t="shared" si="283"/>
        <v>0</v>
      </c>
      <c r="EJ245" s="638">
        <f t="shared" si="283"/>
        <v>0</v>
      </c>
      <c r="EK245" s="638">
        <f t="shared" si="283"/>
        <v>0</v>
      </c>
      <c r="EL245" s="638">
        <f t="shared" si="283"/>
        <v>0</v>
      </c>
      <c r="EM245" s="638">
        <f t="shared" si="283"/>
        <v>0</v>
      </c>
      <c r="EN245" s="638">
        <f t="shared" si="283"/>
        <v>0</v>
      </c>
      <c r="EO245" s="638">
        <f t="shared" si="283"/>
        <v>0</v>
      </c>
      <c r="EP245" s="638">
        <f t="shared" si="283"/>
        <v>0</v>
      </c>
      <c r="EQ245" s="638">
        <f t="shared" si="283"/>
        <v>0</v>
      </c>
      <c r="ER245" s="638">
        <f t="shared" si="283"/>
        <v>0</v>
      </c>
      <c r="ES245" s="638">
        <f t="shared" si="283"/>
        <v>0</v>
      </c>
      <c r="ET245" s="638">
        <f t="shared" si="283"/>
        <v>0</v>
      </c>
      <c r="EU245" s="638">
        <f t="shared" si="283"/>
        <v>0</v>
      </c>
      <c r="EV245" s="638">
        <f t="shared" si="283"/>
        <v>0</v>
      </c>
      <c r="EW245" s="638">
        <f t="shared" si="283"/>
        <v>0</v>
      </c>
      <c r="EX245" s="639">
        <f t="shared" si="283"/>
        <v>0</v>
      </c>
      <c r="EY245" s="612"/>
      <c r="FB245" s="612"/>
    </row>
    <row r="246" spans="1:158" s="86" customFormat="1" hidden="1" outlineLevel="2">
      <c r="A246" s="654"/>
      <c r="B246" s="654"/>
      <c r="C246" s="655" t="str">
        <f>$A$182</f>
        <v>Spare 5</v>
      </c>
      <c r="D246" s="654"/>
      <c r="E246" s="654"/>
      <c r="F246" s="654"/>
      <c r="G246" s="654"/>
      <c r="H246" s="654"/>
      <c r="I246" s="654"/>
      <c r="J246" s="654"/>
      <c r="K246" s="654"/>
      <c r="L246" s="654"/>
      <c r="M246" s="654"/>
      <c r="N246" s="654"/>
      <c r="O246" s="654"/>
      <c r="P246" s="654"/>
      <c r="Q246" s="654"/>
      <c r="R246" s="654"/>
      <c r="S246" s="654"/>
      <c r="T246" s="654"/>
      <c r="U246" s="654"/>
      <c r="V246" s="654"/>
      <c r="W246" s="654"/>
      <c r="X246" s="654"/>
      <c r="Y246" s="654"/>
      <c r="Z246" s="654"/>
      <c r="AA246" s="654"/>
      <c r="AB246" s="654"/>
      <c r="AC246" s="654"/>
      <c r="AD246" s="661" t="str">
        <f>$AD$182</f>
        <v>Sp_5</v>
      </c>
      <c r="AE246" s="304">
        <f t="shared" si="255"/>
        <v>0</v>
      </c>
      <c r="AF246" s="662">
        <f>AF188</f>
        <v>0</v>
      </c>
      <c r="AG246" s="638">
        <f t="shared" ref="AG246:CR246" si="284">AG188</f>
        <v>0</v>
      </c>
      <c r="AH246" s="638">
        <f t="shared" si="284"/>
        <v>0</v>
      </c>
      <c r="AI246" s="638">
        <f t="shared" si="284"/>
        <v>0</v>
      </c>
      <c r="AJ246" s="638">
        <f t="shared" si="284"/>
        <v>0</v>
      </c>
      <c r="AK246" s="638">
        <f t="shared" si="284"/>
        <v>0</v>
      </c>
      <c r="AL246" s="638">
        <f t="shared" si="284"/>
        <v>0</v>
      </c>
      <c r="AM246" s="638">
        <f t="shared" si="284"/>
        <v>0</v>
      </c>
      <c r="AN246" s="638">
        <f t="shared" si="284"/>
        <v>0</v>
      </c>
      <c r="AO246" s="638">
        <f t="shared" si="284"/>
        <v>0</v>
      </c>
      <c r="AP246" s="638">
        <f t="shared" si="284"/>
        <v>0</v>
      </c>
      <c r="AQ246" s="638">
        <f t="shared" si="284"/>
        <v>0</v>
      </c>
      <c r="AR246" s="638">
        <f t="shared" si="284"/>
        <v>0</v>
      </c>
      <c r="AS246" s="638">
        <f t="shared" si="284"/>
        <v>0</v>
      </c>
      <c r="AT246" s="638">
        <f t="shared" si="284"/>
        <v>0</v>
      </c>
      <c r="AU246" s="638">
        <f t="shared" si="284"/>
        <v>0</v>
      </c>
      <c r="AV246" s="638">
        <f t="shared" si="284"/>
        <v>0</v>
      </c>
      <c r="AW246" s="638">
        <f t="shared" si="284"/>
        <v>0</v>
      </c>
      <c r="AX246" s="638">
        <f t="shared" si="284"/>
        <v>0</v>
      </c>
      <c r="AY246" s="638">
        <f t="shared" si="284"/>
        <v>0</v>
      </c>
      <c r="AZ246" s="638">
        <f t="shared" si="284"/>
        <v>0</v>
      </c>
      <c r="BA246" s="638">
        <f t="shared" si="284"/>
        <v>0</v>
      </c>
      <c r="BB246" s="638">
        <f t="shared" si="284"/>
        <v>0</v>
      </c>
      <c r="BC246" s="638">
        <f t="shared" si="284"/>
        <v>0</v>
      </c>
      <c r="BD246" s="638">
        <f t="shared" si="284"/>
        <v>0</v>
      </c>
      <c r="BE246" s="638">
        <f t="shared" si="284"/>
        <v>0</v>
      </c>
      <c r="BF246" s="638">
        <f t="shared" si="284"/>
        <v>0</v>
      </c>
      <c r="BG246" s="638">
        <f t="shared" si="284"/>
        <v>0</v>
      </c>
      <c r="BH246" s="638">
        <f t="shared" si="284"/>
        <v>0</v>
      </c>
      <c r="BI246" s="638">
        <f t="shared" si="284"/>
        <v>0</v>
      </c>
      <c r="BJ246" s="638">
        <f t="shared" si="284"/>
        <v>0</v>
      </c>
      <c r="BK246" s="638">
        <f t="shared" si="284"/>
        <v>0</v>
      </c>
      <c r="BL246" s="638">
        <f t="shared" si="284"/>
        <v>0</v>
      </c>
      <c r="BM246" s="638">
        <f t="shared" si="284"/>
        <v>0</v>
      </c>
      <c r="BN246" s="638">
        <f t="shared" si="284"/>
        <v>0</v>
      </c>
      <c r="BO246" s="638">
        <f t="shared" si="284"/>
        <v>0</v>
      </c>
      <c r="BP246" s="638">
        <f t="shared" si="284"/>
        <v>0</v>
      </c>
      <c r="BQ246" s="638">
        <f t="shared" si="284"/>
        <v>0</v>
      </c>
      <c r="BR246" s="638">
        <f t="shared" si="284"/>
        <v>0</v>
      </c>
      <c r="BS246" s="638">
        <f t="shared" si="284"/>
        <v>0</v>
      </c>
      <c r="BT246" s="638">
        <f t="shared" si="284"/>
        <v>0</v>
      </c>
      <c r="BU246" s="638">
        <f t="shared" si="284"/>
        <v>0</v>
      </c>
      <c r="BV246" s="638">
        <f t="shared" si="284"/>
        <v>0</v>
      </c>
      <c r="BW246" s="638">
        <f t="shared" si="284"/>
        <v>0</v>
      </c>
      <c r="BX246" s="638">
        <f t="shared" si="284"/>
        <v>0</v>
      </c>
      <c r="BY246" s="638">
        <f t="shared" si="284"/>
        <v>0</v>
      </c>
      <c r="BZ246" s="638">
        <f t="shared" si="284"/>
        <v>0</v>
      </c>
      <c r="CA246" s="638">
        <f t="shared" si="284"/>
        <v>0</v>
      </c>
      <c r="CB246" s="638">
        <f t="shared" si="284"/>
        <v>0</v>
      </c>
      <c r="CC246" s="638">
        <f t="shared" si="284"/>
        <v>0</v>
      </c>
      <c r="CD246" s="638">
        <f t="shared" si="284"/>
        <v>0</v>
      </c>
      <c r="CE246" s="638">
        <f t="shared" si="284"/>
        <v>0</v>
      </c>
      <c r="CF246" s="638">
        <f t="shared" si="284"/>
        <v>0</v>
      </c>
      <c r="CG246" s="638">
        <f t="shared" si="284"/>
        <v>0</v>
      </c>
      <c r="CH246" s="638">
        <f t="shared" si="284"/>
        <v>0</v>
      </c>
      <c r="CI246" s="638">
        <f t="shared" si="284"/>
        <v>0</v>
      </c>
      <c r="CJ246" s="638">
        <f t="shared" si="284"/>
        <v>0</v>
      </c>
      <c r="CK246" s="638">
        <f t="shared" si="284"/>
        <v>0</v>
      </c>
      <c r="CL246" s="638">
        <f t="shared" si="284"/>
        <v>0</v>
      </c>
      <c r="CM246" s="638">
        <f t="shared" si="284"/>
        <v>0</v>
      </c>
      <c r="CN246" s="638">
        <f t="shared" si="284"/>
        <v>0</v>
      </c>
      <c r="CO246" s="638">
        <f t="shared" si="284"/>
        <v>0</v>
      </c>
      <c r="CP246" s="638">
        <f t="shared" si="284"/>
        <v>0</v>
      </c>
      <c r="CQ246" s="638">
        <f t="shared" si="284"/>
        <v>0</v>
      </c>
      <c r="CR246" s="638">
        <f t="shared" si="284"/>
        <v>0</v>
      </c>
      <c r="CS246" s="638">
        <f t="shared" ref="CS246:EX246" si="285">CS188</f>
        <v>0</v>
      </c>
      <c r="CT246" s="638">
        <f t="shared" si="285"/>
        <v>0</v>
      </c>
      <c r="CU246" s="638">
        <f t="shared" si="285"/>
        <v>0</v>
      </c>
      <c r="CV246" s="638">
        <f t="shared" si="285"/>
        <v>0</v>
      </c>
      <c r="CW246" s="638">
        <f t="shared" si="285"/>
        <v>0</v>
      </c>
      <c r="CX246" s="638">
        <f t="shared" si="285"/>
        <v>0</v>
      </c>
      <c r="CY246" s="638">
        <f t="shared" si="285"/>
        <v>0</v>
      </c>
      <c r="CZ246" s="638">
        <f t="shared" si="285"/>
        <v>0</v>
      </c>
      <c r="DA246" s="638">
        <f t="shared" si="285"/>
        <v>0</v>
      </c>
      <c r="DB246" s="638">
        <f t="shared" si="285"/>
        <v>0</v>
      </c>
      <c r="DC246" s="638">
        <f t="shared" si="285"/>
        <v>0</v>
      </c>
      <c r="DD246" s="638">
        <f t="shared" si="285"/>
        <v>0</v>
      </c>
      <c r="DE246" s="638">
        <f t="shared" si="285"/>
        <v>0</v>
      </c>
      <c r="DF246" s="638">
        <f t="shared" si="285"/>
        <v>0</v>
      </c>
      <c r="DG246" s="638">
        <f t="shared" si="285"/>
        <v>0</v>
      </c>
      <c r="DH246" s="638">
        <f t="shared" si="285"/>
        <v>0</v>
      </c>
      <c r="DI246" s="638">
        <f t="shared" si="285"/>
        <v>0</v>
      </c>
      <c r="DJ246" s="638">
        <f t="shared" si="285"/>
        <v>0</v>
      </c>
      <c r="DK246" s="638">
        <f t="shared" si="285"/>
        <v>0</v>
      </c>
      <c r="DL246" s="638">
        <f t="shared" si="285"/>
        <v>0</v>
      </c>
      <c r="DM246" s="638">
        <f t="shared" si="285"/>
        <v>0</v>
      </c>
      <c r="DN246" s="638">
        <f t="shared" si="285"/>
        <v>0</v>
      </c>
      <c r="DO246" s="638">
        <f t="shared" si="285"/>
        <v>0</v>
      </c>
      <c r="DP246" s="638">
        <f t="shared" si="285"/>
        <v>0</v>
      </c>
      <c r="DQ246" s="638">
        <f t="shared" si="285"/>
        <v>0</v>
      </c>
      <c r="DR246" s="638">
        <f t="shared" si="285"/>
        <v>0</v>
      </c>
      <c r="DS246" s="638">
        <f t="shared" si="285"/>
        <v>0</v>
      </c>
      <c r="DT246" s="638">
        <f t="shared" si="285"/>
        <v>0</v>
      </c>
      <c r="DU246" s="638">
        <f t="shared" si="285"/>
        <v>0</v>
      </c>
      <c r="DV246" s="638">
        <f t="shared" si="285"/>
        <v>0</v>
      </c>
      <c r="DW246" s="638">
        <f t="shared" si="285"/>
        <v>0</v>
      </c>
      <c r="DX246" s="638">
        <f t="shared" si="285"/>
        <v>0</v>
      </c>
      <c r="DY246" s="638">
        <f t="shared" si="285"/>
        <v>0</v>
      </c>
      <c r="DZ246" s="638">
        <f t="shared" si="285"/>
        <v>0</v>
      </c>
      <c r="EA246" s="638">
        <f t="shared" si="285"/>
        <v>0</v>
      </c>
      <c r="EB246" s="638">
        <f t="shared" si="285"/>
        <v>0</v>
      </c>
      <c r="EC246" s="638">
        <f t="shared" si="285"/>
        <v>0</v>
      </c>
      <c r="ED246" s="638">
        <f t="shared" si="285"/>
        <v>0</v>
      </c>
      <c r="EE246" s="638">
        <f t="shared" si="285"/>
        <v>0</v>
      </c>
      <c r="EF246" s="638">
        <f t="shared" si="285"/>
        <v>0</v>
      </c>
      <c r="EG246" s="638">
        <f t="shared" si="285"/>
        <v>0</v>
      </c>
      <c r="EH246" s="638">
        <f t="shared" si="285"/>
        <v>0</v>
      </c>
      <c r="EI246" s="638">
        <f t="shared" si="285"/>
        <v>0</v>
      </c>
      <c r="EJ246" s="638">
        <f t="shared" si="285"/>
        <v>0</v>
      </c>
      <c r="EK246" s="638">
        <f t="shared" si="285"/>
        <v>0</v>
      </c>
      <c r="EL246" s="638">
        <f t="shared" si="285"/>
        <v>0</v>
      </c>
      <c r="EM246" s="638">
        <f t="shared" si="285"/>
        <v>0</v>
      </c>
      <c r="EN246" s="638">
        <f t="shared" si="285"/>
        <v>0</v>
      </c>
      <c r="EO246" s="638">
        <f t="shared" si="285"/>
        <v>0</v>
      </c>
      <c r="EP246" s="638">
        <f t="shared" si="285"/>
        <v>0</v>
      </c>
      <c r="EQ246" s="638">
        <f t="shared" si="285"/>
        <v>0</v>
      </c>
      <c r="ER246" s="638">
        <f t="shared" si="285"/>
        <v>0</v>
      </c>
      <c r="ES246" s="638">
        <f t="shared" si="285"/>
        <v>0</v>
      </c>
      <c r="ET246" s="638">
        <f t="shared" si="285"/>
        <v>0</v>
      </c>
      <c r="EU246" s="638">
        <f t="shared" si="285"/>
        <v>0</v>
      </c>
      <c r="EV246" s="638">
        <f t="shared" si="285"/>
        <v>0</v>
      </c>
      <c r="EW246" s="638">
        <f t="shared" si="285"/>
        <v>0</v>
      </c>
      <c r="EX246" s="639">
        <f t="shared" si="285"/>
        <v>0</v>
      </c>
      <c r="EY246" s="612"/>
      <c r="FB246" s="612"/>
    </row>
    <row r="247" spans="1:158" s="86" customFormat="1" hidden="1" outlineLevel="2">
      <c r="A247" s="654"/>
      <c r="B247" s="654"/>
      <c r="C247" s="655" t="str">
        <f>$A$194</f>
        <v>NONE</v>
      </c>
      <c r="D247" s="654"/>
      <c r="E247" s="654"/>
      <c r="F247" s="654"/>
      <c r="G247" s="654"/>
      <c r="H247" s="654"/>
      <c r="I247" s="654"/>
      <c r="J247" s="654"/>
      <c r="K247" s="654"/>
      <c r="L247" s="654"/>
      <c r="M247" s="654"/>
      <c r="N247" s="654"/>
      <c r="O247" s="654"/>
      <c r="P247" s="654"/>
      <c r="Q247" s="654"/>
      <c r="R247" s="654"/>
      <c r="S247" s="654"/>
      <c r="T247" s="654"/>
      <c r="U247" s="654"/>
      <c r="V247" s="654"/>
      <c r="W247" s="654"/>
      <c r="X247" s="654"/>
      <c r="Y247" s="654"/>
      <c r="Z247" s="654"/>
      <c r="AA247" s="654"/>
      <c r="AB247" s="654"/>
      <c r="AC247" s="654"/>
      <c r="AD247" s="656" t="str">
        <f>$AD$194</f>
        <v>N/A</v>
      </c>
      <c r="AE247" s="663">
        <f t="shared" si="255"/>
        <v>0</v>
      </c>
      <c r="AF247" s="664">
        <f>AF200</f>
        <v>0</v>
      </c>
      <c r="AG247" s="665">
        <f t="shared" ref="AG247:CR247" si="286">AG200</f>
        <v>0</v>
      </c>
      <c r="AH247" s="665">
        <f t="shared" si="286"/>
        <v>0</v>
      </c>
      <c r="AI247" s="665">
        <f t="shared" si="286"/>
        <v>0</v>
      </c>
      <c r="AJ247" s="665">
        <f t="shared" si="286"/>
        <v>0</v>
      </c>
      <c r="AK247" s="665">
        <f t="shared" si="286"/>
        <v>0</v>
      </c>
      <c r="AL247" s="665">
        <f t="shared" si="286"/>
        <v>0</v>
      </c>
      <c r="AM247" s="665">
        <f t="shared" si="286"/>
        <v>0</v>
      </c>
      <c r="AN247" s="665">
        <f t="shared" si="286"/>
        <v>0</v>
      </c>
      <c r="AO247" s="665">
        <f t="shared" si="286"/>
        <v>0</v>
      </c>
      <c r="AP247" s="665">
        <f t="shared" si="286"/>
        <v>0</v>
      </c>
      <c r="AQ247" s="665">
        <f t="shared" si="286"/>
        <v>0</v>
      </c>
      <c r="AR247" s="665">
        <f t="shared" si="286"/>
        <v>0</v>
      </c>
      <c r="AS247" s="665">
        <f t="shared" si="286"/>
        <v>0</v>
      </c>
      <c r="AT247" s="665">
        <f t="shared" si="286"/>
        <v>0</v>
      </c>
      <c r="AU247" s="665">
        <f t="shared" si="286"/>
        <v>0</v>
      </c>
      <c r="AV247" s="665">
        <f t="shared" si="286"/>
        <v>0</v>
      </c>
      <c r="AW247" s="665">
        <f t="shared" si="286"/>
        <v>0</v>
      </c>
      <c r="AX247" s="665">
        <f t="shared" si="286"/>
        <v>0</v>
      </c>
      <c r="AY247" s="665">
        <f t="shared" si="286"/>
        <v>0</v>
      </c>
      <c r="AZ247" s="665">
        <f t="shared" si="286"/>
        <v>0</v>
      </c>
      <c r="BA247" s="665">
        <f t="shared" si="286"/>
        <v>0</v>
      </c>
      <c r="BB247" s="665">
        <f t="shared" si="286"/>
        <v>0</v>
      </c>
      <c r="BC247" s="665">
        <f t="shared" si="286"/>
        <v>0</v>
      </c>
      <c r="BD247" s="665">
        <f t="shared" si="286"/>
        <v>0</v>
      </c>
      <c r="BE247" s="665">
        <f t="shared" si="286"/>
        <v>0</v>
      </c>
      <c r="BF247" s="665">
        <f t="shared" si="286"/>
        <v>0</v>
      </c>
      <c r="BG247" s="665">
        <f t="shared" si="286"/>
        <v>0</v>
      </c>
      <c r="BH247" s="665">
        <f t="shared" si="286"/>
        <v>0</v>
      </c>
      <c r="BI247" s="665">
        <f t="shared" si="286"/>
        <v>0</v>
      </c>
      <c r="BJ247" s="665">
        <f t="shared" si="286"/>
        <v>0</v>
      </c>
      <c r="BK247" s="665">
        <f t="shared" si="286"/>
        <v>0</v>
      </c>
      <c r="BL247" s="665">
        <f t="shared" si="286"/>
        <v>0</v>
      </c>
      <c r="BM247" s="665">
        <f t="shared" si="286"/>
        <v>0</v>
      </c>
      <c r="BN247" s="665">
        <f t="shared" si="286"/>
        <v>0</v>
      </c>
      <c r="BO247" s="665">
        <f t="shared" si="286"/>
        <v>0</v>
      </c>
      <c r="BP247" s="665">
        <f t="shared" si="286"/>
        <v>0</v>
      </c>
      <c r="BQ247" s="665">
        <f t="shared" si="286"/>
        <v>0</v>
      </c>
      <c r="BR247" s="665">
        <f t="shared" si="286"/>
        <v>0</v>
      </c>
      <c r="BS247" s="665">
        <f t="shared" si="286"/>
        <v>0</v>
      </c>
      <c r="BT247" s="665">
        <f t="shared" si="286"/>
        <v>0</v>
      </c>
      <c r="BU247" s="665">
        <f t="shared" si="286"/>
        <v>0</v>
      </c>
      <c r="BV247" s="665">
        <f t="shared" si="286"/>
        <v>0</v>
      </c>
      <c r="BW247" s="665">
        <f t="shared" si="286"/>
        <v>0</v>
      </c>
      <c r="BX247" s="665">
        <f t="shared" si="286"/>
        <v>0</v>
      </c>
      <c r="BY247" s="665">
        <f t="shared" si="286"/>
        <v>0</v>
      </c>
      <c r="BZ247" s="665">
        <f t="shared" si="286"/>
        <v>0</v>
      </c>
      <c r="CA247" s="665">
        <f t="shared" si="286"/>
        <v>0</v>
      </c>
      <c r="CB247" s="665">
        <f t="shared" si="286"/>
        <v>0</v>
      </c>
      <c r="CC247" s="665">
        <f t="shared" si="286"/>
        <v>0</v>
      </c>
      <c r="CD247" s="665">
        <f t="shared" si="286"/>
        <v>0</v>
      </c>
      <c r="CE247" s="665">
        <f t="shared" si="286"/>
        <v>0</v>
      </c>
      <c r="CF247" s="665">
        <f t="shared" si="286"/>
        <v>0</v>
      </c>
      <c r="CG247" s="665">
        <f t="shared" si="286"/>
        <v>0</v>
      </c>
      <c r="CH247" s="665">
        <f t="shared" si="286"/>
        <v>0</v>
      </c>
      <c r="CI247" s="665">
        <f t="shared" si="286"/>
        <v>0</v>
      </c>
      <c r="CJ247" s="665">
        <f t="shared" si="286"/>
        <v>0</v>
      </c>
      <c r="CK247" s="665">
        <f t="shared" si="286"/>
        <v>0</v>
      </c>
      <c r="CL247" s="665">
        <f t="shared" si="286"/>
        <v>0</v>
      </c>
      <c r="CM247" s="665">
        <f t="shared" si="286"/>
        <v>0</v>
      </c>
      <c r="CN247" s="665">
        <f t="shared" si="286"/>
        <v>0</v>
      </c>
      <c r="CO247" s="665">
        <f t="shared" si="286"/>
        <v>0</v>
      </c>
      <c r="CP247" s="665">
        <f t="shared" si="286"/>
        <v>0</v>
      </c>
      <c r="CQ247" s="665">
        <f t="shared" si="286"/>
        <v>0</v>
      </c>
      <c r="CR247" s="665">
        <f t="shared" si="286"/>
        <v>0</v>
      </c>
      <c r="CS247" s="665">
        <f t="shared" ref="CS247:EX247" si="287">CS200</f>
        <v>0</v>
      </c>
      <c r="CT247" s="665">
        <f t="shared" si="287"/>
        <v>0</v>
      </c>
      <c r="CU247" s="665">
        <f t="shared" si="287"/>
        <v>0</v>
      </c>
      <c r="CV247" s="665">
        <f t="shared" si="287"/>
        <v>0</v>
      </c>
      <c r="CW247" s="665">
        <f t="shared" si="287"/>
        <v>0</v>
      </c>
      <c r="CX247" s="665">
        <f t="shared" si="287"/>
        <v>0</v>
      </c>
      <c r="CY247" s="665">
        <f t="shared" si="287"/>
        <v>0</v>
      </c>
      <c r="CZ247" s="665">
        <f t="shared" si="287"/>
        <v>0</v>
      </c>
      <c r="DA247" s="665">
        <f t="shared" si="287"/>
        <v>0</v>
      </c>
      <c r="DB247" s="665">
        <f t="shared" si="287"/>
        <v>0</v>
      </c>
      <c r="DC247" s="665">
        <f t="shared" si="287"/>
        <v>0</v>
      </c>
      <c r="DD247" s="665">
        <f t="shared" si="287"/>
        <v>0</v>
      </c>
      <c r="DE247" s="665">
        <f t="shared" si="287"/>
        <v>0</v>
      </c>
      <c r="DF247" s="665">
        <f t="shared" si="287"/>
        <v>0</v>
      </c>
      <c r="DG247" s="665">
        <f t="shared" si="287"/>
        <v>0</v>
      </c>
      <c r="DH247" s="665">
        <f t="shared" si="287"/>
        <v>0</v>
      </c>
      <c r="DI247" s="665">
        <f t="shared" si="287"/>
        <v>0</v>
      </c>
      <c r="DJ247" s="665">
        <f t="shared" si="287"/>
        <v>0</v>
      </c>
      <c r="DK247" s="665">
        <f t="shared" si="287"/>
        <v>0</v>
      </c>
      <c r="DL247" s="665">
        <f t="shared" si="287"/>
        <v>0</v>
      </c>
      <c r="DM247" s="665">
        <f t="shared" si="287"/>
        <v>0</v>
      </c>
      <c r="DN247" s="665">
        <f t="shared" si="287"/>
        <v>0</v>
      </c>
      <c r="DO247" s="665">
        <f t="shared" si="287"/>
        <v>0</v>
      </c>
      <c r="DP247" s="665">
        <f t="shared" si="287"/>
        <v>0</v>
      </c>
      <c r="DQ247" s="665">
        <f t="shared" si="287"/>
        <v>0</v>
      </c>
      <c r="DR247" s="665">
        <f t="shared" si="287"/>
        <v>0</v>
      </c>
      <c r="DS247" s="665">
        <f t="shared" si="287"/>
        <v>0</v>
      </c>
      <c r="DT247" s="665">
        <f t="shared" si="287"/>
        <v>0</v>
      </c>
      <c r="DU247" s="665">
        <f t="shared" si="287"/>
        <v>0</v>
      </c>
      <c r="DV247" s="665">
        <f t="shared" si="287"/>
        <v>0</v>
      </c>
      <c r="DW247" s="665">
        <f t="shared" si="287"/>
        <v>0</v>
      </c>
      <c r="DX247" s="665">
        <f t="shared" si="287"/>
        <v>0</v>
      </c>
      <c r="DY247" s="665">
        <f t="shared" si="287"/>
        <v>0</v>
      </c>
      <c r="DZ247" s="665">
        <f t="shared" si="287"/>
        <v>0</v>
      </c>
      <c r="EA247" s="665">
        <f t="shared" si="287"/>
        <v>0</v>
      </c>
      <c r="EB247" s="665">
        <f t="shared" si="287"/>
        <v>0</v>
      </c>
      <c r="EC247" s="665">
        <f t="shared" si="287"/>
        <v>0</v>
      </c>
      <c r="ED247" s="665">
        <f t="shared" si="287"/>
        <v>0</v>
      </c>
      <c r="EE247" s="665">
        <f t="shared" si="287"/>
        <v>0</v>
      </c>
      <c r="EF247" s="665">
        <f t="shared" si="287"/>
        <v>0</v>
      </c>
      <c r="EG247" s="665">
        <f t="shared" si="287"/>
        <v>0</v>
      </c>
      <c r="EH247" s="665">
        <f t="shared" si="287"/>
        <v>0</v>
      </c>
      <c r="EI247" s="665">
        <f t="shared" si="287"/>
        <v>0</v>
      </c>
      <c r="EJ247" s="665">
        <f t="shared" si="287"/>
        <v>0</v>
      </c>
      <c r="EK247" s="665">
        <f t="shared" si="287"/>
        <v>0</v>
      </c>
      <c r="EL247" s="665">
        <f t="shared" si="287"/>
        <v>0</v>
      </c>
      <c r="EM247" s="665">
        <f t="shared" si="287"/>
        <v>0</v>
      </c>
      <c r="EN247" s="665">
        <f t="shared" si="287"/>
        <v>0</v>
      </c>
      <c r="EO247" s="665">
        <f t="shared" si="287"/>
        <v>0</v>
      </c>
      <c r="EP247" s="665">
        <f t="shared" si="287"/>
        <v>0</v>
      </c>
      <c r="EQ247" s="665">
        <f t="shared" si="287"/>
        <v>0</v>
      </c>
      <c r="ER247" s="665">
        <f t="shared" si="287"/>
        <v>0</v>
      </c>
      <c r="ES247" s="665">
        <f t="shared" si="287"/>
        <v>0</v>
      </c>
      <c r="ET247" s="665">
        <f t="shared" si="287"/>
        <v>0</v>
      </c>
      <c r="EU247" s="665">
        <f t="shared" si="287"/>
        <v>0</v>
      </c>
      <c r="EV247" s="665">
        <f t="shared" si="287"/>
        <v>0</v>
      </c>
      <c r="EW247" s="665">
        <f t="shared" si="287"/>
        <v>0</v>
      </c>
      <c r="EX247" s="666">
        <f t="shared" si="287"/>
        <v>0</v>
      </c>
      <c r="EY247" s="612"/>
      <c r="FB247" s="612"/>
    </row>
    <row r="248" spans="1:158" s="634" customFormat="1" ht="5.0999999999999996" hidden="1" customHeight="1" outlineLevel="2">
      <c r="A248" s="630"/>
      <c r="B248" s="630"/>
      <c r="C248" s="627"/>
      <c r="D248" s="630"/>
      <c r="E248" s="630"/>
      <c r="F248" s="630"/>
      <c r="G248" s="630"/>
      <c r="H248" s="630"/>
      <c r="I248" s="630"/>
      <c r="J248" s="630"/>
      <c r="K248" s="630"/>
      <c r="L248" s="630"/>
      <c r="M248" s="630"/>
      <c r="N248" s="630"/>
      <c r="O248" s="630"/>
      <c r="P248" s="630"/>
      <c r="Q248" s="630"/>
      <c r="R248" s="630"/>
      <c r="S248" s="630"/>
      <c r="T248" s="630"/>
      <c r="U248" s="630"/>
      <c r="V248" s="630"/>
      <c r="W248" s="630"/>
      <c r="X248" s="630"/>
      <c r="Y248" s="630"/>
      <c r="Z248" s="630"/>
      <c r="AA248" s="630"/>
      <c r="AB248" s="630"/>
      <c r="AC248" s="630"/>
      <c r="AD248" s="667"/>
      <c r="AE248" s="653"/>
      <c r="AF248" s="204"/>
      <c r="AG248" s="204"/>
      <c r="AH248" s="204"/>
      <c r="AI248" s="204"/>
      <c r="AJ248" s="204"/>
      <c r="AK248" s="204"/>
      <c r="AL248" s="204"/>
      <c r="AM248" s="204"/>
      <c r="AN248" s="204"/>
      <c r="AO248" s="204"/>
      <c r="AP248" s="204"/>
      <c r="AQ248" s="204"/>
      <c r="AR248" s="204"/>
      <c r="AS248" s="204"/>
      <c r="AT248" s="204"/>
      <c r="AU248" s="204"/>
      <c r="AV248" s="204"/>
      <c r="AW248" s="204"/>
      <c r="AX248" s="204"/>
      <c r="AY248" s="204"/>
      <c r="AZ248" s="204"/>
      <c r="BA248" s="204"/>
      <c r="BB248" s="204"/>
      <c r="BC248" s="204"/>
      <c r="BD248" s="204"/>
      <c r="BE248" s="204"/>
      <c r="BF248" s="204"/>
      <c r="BG248" s="204"/>
      <c r="BH248" s="204"/>
      <c r="BI248" s="204"/>
      <c r="BJ248" s="204"/>
      <c r="BK248" s="204"/>
      <c r="BL248" s="204"/>
      <c r="BM248" s="204"/>
      <c r="BN248" s="204"/>
      <c r="BO248" s="204"/>
      <c r="BP248" s="204"/>
      <c r="BQ248" s="204"/>
      <c r="BR248" s="204"/>
      <c r="BS248" s="204"/>
      <c r="BT248" s="204"/>
      <c r="BU248" s="204"/>
      <c r="BV248" s="204"/>
      <c r="BW248" s="204"/>
      <c r="BX248" s="204"/>
      <c r="BY248" s="204"/>
      <c r="BZ248" s="204"/>
      <c r="CA248" s="204"/>
      <c r="CB248" s="204"/>
      <c r="CC248" s="204"/>
      <c r="CD248" s="204"/>
      <c r="CE248" s="204"/>
      <c r="CF248" s="204"/>
      <c r="CG248" s="204"/>
      <c r="CH248" s="204"/>
      <c r="CI248" s="204"/>
      <c r="CJ248" s="204"/>
      <c r="CK248" s="204"/>
      <c r="CL248" s="204"/>
      <c r="CM248" s="204"/>
      <c r="CN248" s="204"/>
      <c r="CO248" s="204"/>
      <c r="CP248" s="204"/>
      <c r="CQ248" s="204"/>
      <c r="CR248" s="204"/>
      <c r="CS248" s="204"/>
      <c r="CT248" s="204"/>
      <c r="CU248" s="204"/>
      <c r="CV248" s="204"/>
      <c r="CW248" s="204"/>
      <c r="CX248" s="204"/>
      <c r="CY248" s="204"/>
      <c r="CZ248" s="204"/>
      <c r="DA248" s="204"/>
      <c r="DB248" s="204"/>
      <c r="DC248" s="204"/>
      <c r="DD248" s="204"/>
      <c r="DE248" s="204"/>
      <c r="DF248" s="204"/>
      <c r="DG248" s="204"/>
      <c r="DH248" s="204"/>
      <c r="DI248" s="204"/>
      <c r="DJ248" s="204"/>
      <c r="DK248" s="204"/>
      <c r="DL248" s="204"/>
      <c r="DM248" s="204"/>
      <c r="DN248" s="204"/>
      <c r="DO248" s="204"/>
      <c r="DP248" s="204"/>
      <c r="DQ248" s="204"/>
      <c r="DR248" s="204"/>
      <c r="DS248" s="204"/>
      <c r="DT248" s="204"/>
      <c r="DU248" s="204"/>
      <c r="DV248" s="204"/>
      <c r="DW248" s="204"/>
      <c r="DX248" s="204"/>
      <c r="DY248" s="204"/>
      <c r="DZ248" s="204"/>
      <c r="EA248" s="204"/>
      <c r="EB248" s="204"/>
      <c r="EC248" s="204"/>
      <c r="ED248" s="204"/>
      <c r="EE248" s="204"/>
      <c r="EF248" s="204"/>
      <c r="EG248" s="204"/>
      <c r="EH248" s="204"/>
      <c r="EI248" s="204"/>
      <c r="EJ248" s="204"/>
      <c r="EK248" s="204"/>
      <c r="EL248" s="204"/>
      <c r="EM248" s="204"/>
      <c r="EN248" s="204"/>
      <c r="EO248" s="204"/>
      <c r="EP248" s="204"/>
      <c r="EQ248" s="204"/>
      <c r="ER248" s="204"/>
      <c r="ES248" s="204"/>
      <c r="ET248" s="204"/>
      <c r="EU248" s="204"/>
      <c r="EV248" s="204"/>
      <c r="EW248" s="204"/>
      <c r="EX248" s="204"/>
      <c r="EY248" s="632"/>
      <c r="EZ248" s="201"/>
      <c r="FA248" s="201"/>
      <c r="FB248" s="633"/>
    </row>
    <row r="249" spans="1:158" s="86" customFormat="1" hidden="1" outlineLevel="2">
      <c r="A249" s="186"/>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E249" s="668">
        <f t="shared" ref="AE249:BJ249" ca="1" si="288">SUM(AE231:AE248)</f>
        <v>36000513.054737546</v>
      </c>
      <c r="AF249" s="669">
        <f t="shared" ca="1" si="288"/>
        <v>0</v>
      </c>
      <c r="AG249" s="669">
        <f t="shared" ca="1" si="288"/>
        <v>49553.36538461539</v>
      </c>
      <c r="AH249" s="669">
        <f t="shared" ca="1" si="288"/>
        <v>499166.96031168418</v>
      </c>
      <c r="AI249" s="669">
        <f t="shared" ca="1" si="288"/>
        <v>3384989.3341097613</v>
      </c>
      <c r="AJ249" s="669">
        <f t="shared" ca="1" si="288"/>
        <v>437356.00077642757</v>
      </c>
      <c r="AK249" s="669">
        <f t="shared" ca="1" si="288"/>
        <v>1774901.6998950175</v>
      </c>
      <c r="AL249" s="669">
        <f t="shared" ca="1" si="288"/>
        <v>429074.18987899169</v>
      </c>
      <c r="AM249" s="669">
        <f t="shared" ca="1" si="288"/>
        <v>786420.34372514556</v>
      </c>
      <c r="AN249" s="669">
        <f t="shared" ca="1" si="288"/>
        <v>1148916.0428437358</v>
      </c>
      <c r="AO249" s="669">
        <f t="shared" ca="1" si="288"/>
        <v>395228.03603283758</v>
      </c>
      <c r="AP249" s="669">
        <f t="shared" ca="1" si="288"/>
        <v>395228.03603283758</v>
      </c>
      <c r="AQ249" s="669">
        <f t="shared" ca="1" si="288"/>
        <v>634750.65822835139</v>
      </c>
      <c r="AR249" s="669">
        <f t="shared" ca="1" si="288"/>
        <v>394210.08731488907</v>
      </c>
      <c r="AS249" s="669">
        <f t="shared" ca="1" si="288"/>
        <v>394210.08731488971</v>
      </c>
      <c r="AT249" s="669">
        <f t="shared" ca="1" si="288"/>
        <v>667916.81207450468</v>
      </c>
      <c r="AU249" s="669">
        <f t="shared" ca="1" si="288"/>
        <v>427376.24116104294</v>
      </c>
      <c r="AV249" s="669">
        <f t="shared" ca="1" si="288"/>
        <v>428145.47193027392</v>
      </c>
      <c r="AW249" s="669">
        <f t="shared" ca="1" si="288"/>
        <v>671893.25045591476</v>
      </c>
      <c r="AX249" s="669">
        <f t="shared" ca="1" si="288"/>
        <v>394979.31808411941</v>
      </c>
      <c r="AY249" s="669">
        <f t="shared" ca="1" si="288"/>
        <v>394979.31808412005</v>
      </c>
      <c r="AZ249" s="669">
        <f t="shared" ca="1" si="288"/>
        <v>640330.70041584992</v>
      </c>
      <c r="BA249" s="669">
        <f t="shared" ca="1" si="288"/>
        <v>394979.31808412005</v>
      </c>
      <c r="BB249" s="669">
        <f t="shared" ca="1" si="288"/>
        <v>394979.31808412005</v>
      </c>
      <c r="BC249" s="669">
        <f t="shared" ca="1" si="288"/>
        <v>640330.70041585015</v>
      </c>
      <c r="BD249" s="669">
        <f t="shared" ca="1" si="288"/>
        <v>394979.31808412075</v>
      </c>
      <c r="BE249" s="669">
        <f t="shared" ca="1" si="288"/>
        <v>394979.31808411941</v>
      </c>
      <c r="BF249" s="669">
        <f t="shared" ca="1" si="288"/>
        <v>640330.70041585062</v>
      </c>
      <c r="BG249" s="669">
        <f t="shared" ca="1" si="288"/>
        <v>394979.31808411941</v>
      </c>
      <c r="BH249" s="669">
        <f t="shared" ca="1" si="288"/>
        <v>395763.93346873589</v>
      </c>
      <c r="BI249" s="669">
        <f t="shared" ca="1" si="288"/>
        <v>644386.66756488965</v>
      </c>
      <c r="BJ249" s="669">
        <f t="shared" ca="1" si="288"/>
        <v>395763.93346873589</v>
      </c>
      <c r="BK249" s="669">
        <f t="shared" ref="BK249:CP249" ca="1" si="289">SUM(BK231:BK248)</f>
        <v>395763.93346873589</v>
      </c>
      <c r="BL249" s="669">
        <f t="shared" ca="1" si="289"/>
        <v>646022.34344710154</v>
      </c>
      <c r="BM249" s="669">
        <f t="shared" ca="1" si="289"/>
        <v>395763.93346873519</v>
      </c>
      <c r="BN249" s="669">
        <f t="shared" ca="1" si="289"/>
        <v>395763.93346873589</v>
      </c>
      <c r="BO249" s="669">
        <f t="shared" ca="1" si="289"/>
        <v>646022.34344710119</v>
      </c>
      <c r="BP249" s="669">
        <f t="shared" ca="1" si="289"/>
        <v>395763.93346873589</v>
      </c>
      <c r="BQ249" s="669">
        <f t="shared" ca="1" si="289"/>
        <v>395763.93346873589</v>
      </c>
      <c r="BR249" s="669">
        <f t="shared" ca="1" si="289"/>
        <v>646022.34344710177</v>
      </c>
      <c r="BS249" s="669">
        <f t="shared" ca="1" si="289"/>
        <v>395763.93346873589</v>
      </c>
      <c r="BT249" s="669">
        <f t="shared" ca="1" si="289"/>
        <v>396564.24116104271</v>
      </c>
      <c r="BU249" s="669">
        <f t="shared" ca="1" si="289"/>
        <v>650159.42993911984</v>
      </c>
      <c r="BV249" s="669">
        <f t="shared" ca="1" si="289"/>
        <v>396564.24116104271</v>
      </c>
      <c r="BW249" s="669">
        <f t="shared" ca="1" si="289"/>
        <v>396564.24116104271</v>
      </c>
      <c r="BX249" s="669">
        <f t="shared" ca="1" si="289"/>
        <v>651827.81933897571</v>
      </c>
      <c r="BY249" s="669">
        <f t="shared" ca="1" si="289"/>
        <v>396564.24116104271</v>
      </c>
      <c r="BZ249" s="669">
        <f t="shared" ca="1" si="289"/>
        <v>396564.24116104341</v>
      </c>
      <c r="CA249" s="669">
        <f t="shared" ca="1" si="289"/>
        <v>651827.81933897629</v>
      </c>
      <c r="CB249" s="669">
        <f t="shared" ca="1" si="289"/>
        <v>396564.24116104271</v>
      </c>
      <c r="CC249" s="669">
        <f t="shared" ca="1" si="289"/>
        <v>396564.24116104271</v>
      </c>
      <c r="CD249" s="669">
        <f t="shared" ca="1" si="289"/>
        <v>651827.81933897571</v>
      </c>
      <c r="CE249" s="669">
        <f t="shared" ca="1" si="289"/>
        <v>396564.24116104271</v>
      </c>
      <c r="CF249" s="669">
        <f t="shared" ca="1" si="289"/>
        <v>397380.55500719725</v>
      </c>
      <c r="CG249" s="669">
        <f t="shared" ca="1" si="289"/>
        <v>656047.64756083558</v>
      </c>
      <c r="CH249" s="669">
        <f t="shared" ca="1" si="289"/>
        <v>397380.55500719725</v>
      </c>
      <c r="CI249" s="669">
        <f t="shared" ca="1" si="289"/>
        <v>397380.55500719661</v>
      </c>
      <c r="CJ249" s="669">
        <f t="shared" ca="1" si="289"/>
        <v>657749.40474869008</v>
      </c>
      <c r="CK249" s="669">
        <f t="shared" ca="1" si="289"/>
        <v>397380.55500719725</v>
      </c>
      <c r="CL249" s="669">
        <f t="shared" ca="1" si="289"/>
        <v>397380.55500719661</v>
      </c>
      <c r="CM249" s="669">
        <f t="shared" ca="1" si="289"/>
        <v>657749.4047486895</v>
      </c>
      <c r="CN249" s="669">
        <f t="shared" ca="1" si="289"/>
        <v>397380.55500719661</v>
      </c>
      <c r="CO249" s="669">
        <f t="shared" ca="1" si="289"/>
        <v>397380.55500719725</v>
      </c>
      <c r="CP249" s="669">
        <f t="shared" ca="1" si="289"/>
        <v>657749.4047486888</v>
      </c>
      <c r="CQ249" s="669">
        <f t="shared" ref="CQ249:DV249" ca="1" si="290">SUM(CQ231:CQ248)</f>
        <v>397380.55500719725</v>
      </c>
      <c r="CR249" s="669">
        <f t="shared" ca="1" si="290"/>
        <v>398213.1951302737</v>
      </c>
      <c r="CS249" s="669">
        <f t="shared" ca="1" si="290"/>
        <v>662053.6295349861</v>
      </c>
      <c r="CT249" s="669">
        <f t="shared" ca="1" si="290"/>
        <v>0</v>
      </c>
      <c r="CU249" s="669">
        <f t="shared" ca="1" si="290"/>
        <v>0</v>
      </c>
      <c r="CV249" s="669">
        <f t="shared" ca="1" si="290"/>
        <v>0</v>
      </c>
      <c r="CW249" s="669">
        <f t="shared" ca="1" si="290"/>
        <v>0</v>
      </c>
      <c r="CX249" s="669">
        <f t="shared" ca="1" si="290"/>
        <v>0</v>
      </c>
      <c r="CY249" s="669">
        <f t="shared" ca="1" si="290"/>
        <v>0</v>
      </c>
      <c r="CZ249" s="669">
        <f t="shared" ca="1" si="290"/>
        <v>0</v>
      </c>
      <c r="DA249" s="669">
        <f t="shared" ca="1" si="290"/>
        <v>0</v>
      </c>
      <c r="DB249" s="669">
        <f t="shared" ca="1" si="290"/>
        <v>0</v>
      </c>
      <c r="DC249" s="669">
        <f t="shared" ca="1" si="290"/>
        <v>0</v>
      </c>
      <c r="DD249" s="669">
        <f t="shared" ca="1" si="290"/>
        <v>0</v>
      </c>
      <c r="DE249" s="669">
        <f t="shared" ca="1" si="290"/>
        <v>0</v>
      </c>
      <c r="DF249" s="669">
        <f t="shared" ca="1" si="290"/>
        <v>0</v>
      </c>
      <c r="DG249" s="669">
        <f t="shared" ca="1" si="290"/>
        <v>0</v>
      </c>
      <c r="DH249" s="669">
        <f t="shared" ca="1" si="290"/>
        <v>0</v>
      </c>
      <c r="DI249" s="669">
        <f t="shared" ca="1" si="290"/>
        <v>0</v>
      </c>
      <c r="DJ249" s="669">
        <f t="shared" ca="1" si="290"/>
        <v>0</v>
      </c>
      <c r="DK249" s="669">
        <f t="shared" ca="1" si="290"/>
        <v>0</v>
      </c>
      <c r="DL249" s="669">
        <f t="shared" ca="1" si="290"/>
        <v>0</v>
      </c>
      <c r="DM249" s="669">
        <f t="shared" ca="1" si="290"/>
        <v>0</v>
      </c>
      <c r="DN249" s="669">
        <f t="shared" ca="1" si="290"/>
        <v>0</v>
      </c>
      <c r="DO249" s="669">
        <f t="shared" ca="1" si="290"/>
        <v>0</v>
      </c>
      <c r="DP249" s="669">
        <f t="shared" ca="1" si="290"/>
        <v>0</v>
      </c>
      <c r="DQ249" s="669">
        <f t="shared" ca="1" si="290"/>
        <v>0</v>
      </c>
      <c r="DR249" s="669">
        <f t="shared" ca="1" si="290"/>
        <v>0</v>
      </c>
      <c r="DS249" s="669">
        <f t="shared" ca="1" si="290"/>
        <v>0</v>
      </c>
      <c r="DT249" s="669">
        <f t="shared" ca="1" si="290"/>
        <v>0</v>
      </c>
      <c r="DU249" s="669">
        <f t="shared" ca="1" si="290"/>
        <v>0</v>
      </c>
      <c r="DV249" s="669">
        <f t="shared" ca="1" si="290"/>
        <v>0</v>
      </c>
      <c r="DW249" s="669">
        <f t="shared" ref="DW249:EX249" ca="1" si="291">SUM(DW231:DW248)</f>
        <v>0</v>
      </c>
      <c r="DX249" s="669">
        <f t="shared" ca="1" si="291"/>
        <v>0</v>
      </c>
      <c r="DY249" s="669">
        <f t="shared" ca="1" si="291"/>
        <v>0</v>
      </c>
      <c r="DZ249" s="669">
        <f t="shared" ca="1" si="291"/>
        <v>0</v>
      </c>
      <c r="EA249" s="669">
        <f t="shared" ca="1" si="291"/>
        <v>0</v>
      </c>
      <c r="EB249" s="669">
        <f t="shared" ca="1" si="291"/>
        <v>0</v>
      </c>
      <c r="EC249" s="669">
        <f t="shared" ca="1" si="291"/>
        <v>0</v>
      </c>
      <c r="ED249" s="669">
        <f t="shared" ca="1" si="291"/>
        <v>0</v>
      </c>
      <c r="EE249" s="669">
        <f t="shared" ca="1" si="291"/>
        <v>0</v>
      </c>
      <c r="EF249" s="669">
        <f t="shared" ca="1" si="291"/>
        <v>0</v>
      </c>
      <c r="EG249" s="669">
        <f t="shared" ca="1" si="291"/>
        <v>0</v>
      </c>
      <c r="EH249" s="669">
        <f t="shared" ca="1" si="291"/>
        <v>0</v>
      </c>
      <c r="EI249" s="669">
        <f t="shared" ca="1" si="291"/>
        <v>0</v>
      </c>
      <c r="EJ249" s="669">
        <f t="shared" ca="1" si="291"/>
        <v>0</v>
      </c>
      <c r="EK249" s="669">
        <f t="shared" ca="1" si="291"/>
        <v>0</v>
      </c>
      <c r="EL249" s="669">
        <f t="shared" ca="1" si="291"/>
        <v>0</v>
      </c>
      <c r="EM249" s="669">
        <f t="shared" ca="1" si="291"/>
        <v>0</v>
      </c>
      <c r="EN249" s="669">
        <f t="shared" ca="1" si="291"/>
        <v>0</v>
      </c>
      <c r="EO249" s="669">
        <f t="shared" ca="1" si="291"/>
        <v>0</v>
      </c>
      <c r="EP249" s="669">
        <f t="shared" ca="1" si="291"/>
        <v>0</v>
      </c>
      <c r="EQ249" s="669">
        <f t="shared" ca="1" si="291"/>
        <v>0</v>
      </c>
      <c r="ER249" s="669">
        <f t="shared" ca="1" si="291"/>
        <v>0</v>
      </c>
      <c r="ES249" s="669">
        <f t="shared" ca="1" si="291"/>
        <v>0</v>
      </c>
      <c r="ET249" s="669">
        <f t="shared" ca="1" si="291"/>
        <v>0</v>
      </c>
      <c r="EU249" s="669">
        <f t="shared" ca="1" si="291"/>
        <v>0</v>
      </c>
      <c r="EV249" s="669">
        <f t="shared" ca="1" si="291"/>
        <v>0</v>
      </c>
      <c r="EW249" s="669">
        <f t="shared" ca="1" si="291"/>
        <v>0</v>
      </c>
      <c r="EX249" s="669">
        <f t="shared" ca="1" si="291"/>
        <v>0</v>
      </c>
      <c r="EY249" s="612"/>
      <c r="FB249" s="612"/>
    </row>
    <row r="250" spans="1:158" s="86" customFormat="1" outlineLevel="1">
      <c r="A250" s="186"/>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E250" s="621"/>
      <c r="EY250" s="612"/>
      <c r="FB250" s="612"/>
    </row>
    <row r="251" spans="1:158" s="86" customFormat="1" outlineLevel="1" collapsed="1">
      <c r="A251" s="1026" t="str">
        <f>AD22</f>
        <v>Cost Plus, Profiled after Discount</v>
      </c>
      <c r="B251" s="1027"/>
      <c r="C251" s="1028"/>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E251" s="300">
        <f ca="1">AE270</f>
        <v>35701684.273700707</v>
      </c>
      <c r="AF251" s="626">
        <f ca="1">IF($AE270=0,0,SUM($AF270:AF270)/$AE270)</f>
        <v>0</v>
      </c>
      <c r="AG251" s="626">
        <f ca="1">IF($AE270=0,0,SUM($AF270:AG270)/$AE270)</f>
        <v>1.3879839674992137E-3</v>
      </c>
      <c r="AH251" s="626">
        <f ca="1">IF($AE270=0,0,SUM($AF270:AH270)/$AE270)</f>
        <v>1.5369592131554111E-2</v>
      </c>
      <c r="AI251" s="626">
        <f ca="1">IF($AE270=0,0,SUM($AF270:AI270)/$AE270)</f>
        <v>0.11018274739222286</v>
      </c>
      <c r="AJ251" s="626">
        <f ca="1">IF($AE270=0,0,SUM($AF270:AJ270)/$AE270)</f>
        <v>0.1224330378105548</v>
      </c>
      <c r="AK251" s="626">
        <f ca="1">IF($AE270=0,0,SUM($AF270:AK270)/$AE270)</f>
        <v>0.17214782679048204</v>
      </c>
      <c r="AL251" s="626">
        <f ca="1">IF($AE270=0,0,SUM($AF270:AL270)/$AE270)</f>
        <v>0.18416614465441164</v>
      </c>
      <c r="AM251" s="626">
        <f ca="1">IF($AE270=0,0,SUM($AF270:AM270)/$AE270)</f>
        <v>0.20619368648398451</v>
      </c>
      <c r="AN251" s="626">
        <f ca="1">IF($AE270=0,0,SUM($AF270:AN270)/$AE270)</f>
        <v>0.23837469043986997</v>
      </c>
      <c r="AO251" s="626">
        <f ca="1">IF($AE270=0,0,SUM($AF270:AO270)/$AE270)</f>
        <v>0.24944498149400876</v>
      </c>
      <c r="AP251" s="626">
        <f ca="1">IF($AE270=0,0,SUM($AF270:AP270)/$AE270)</f>
        <v>0.26051527254814755</v>
      </c>
      <c r="AQ251" s="626">
        <f ca="1">IF($AE270=0,0,SUM($AF270:AQ270)/$AE270)</f>
        <v>0.27829456422979892</v>
      </c>
      <c r="AR251" s="626">
        <f ca="1">IF($AE270=0,0,SUM($AF270:AR270)/$AE270)</f>
        <v>0.2893363426594312</v>
      </c>
      <c r="AS251" s="626">
        <f ca="1">IF($AE270=0,0,SUM($AF270:AS270)/$AE270)</f>
        <v>0.30037812108906342</v>
      </c>
      <c r="AT251" s="626">
        <f ca="1">IF($AE270=0,0,SUM($AF270:AT270)/$AE270)</f>
        <v>0.3190863928600543</v>
      </c>
      <c r="AU251" s="626">
        <f ca="1">IF($AE270=0,0,SUM($AF270:AU270)/$AE270)</f>
        <v>0.33105715137902608</v>
      </c>
      <c r="AV251" s="626">
        <f ca="1">IF($AE270=0,0,SUM($AF270:AV270)/$AE270)</f>
        <v>0.34304945596185676</v>
      </c>
      <c r="AW251" s="626">
        <f ca="1">IF($AE270=0,0,SUM($AF270:AW270)/$AE270)</f>
        <v>0.36186910730673344</v>
      </c>
      <c r="AX251" s="626">
        <f ca="1">IF($AE270=0,0,SUM($AF270:AX270)/$AE270)</f>
        <v>0.37293243180022451</v>
      </c>
      <c r="AY251" s="626">
        <f ca="1">IF($AE270=0,0,SUM($AF270:AY270)/$AE270)</f>
        <v>0.38399575629371568</v>
      </c>
      <c r="AZ251" s="626">
        <f ca="1">IF($AE270=0,0,SUM($AF270:AZ270)/$AE270)</f>
        <v>0.4019313443042663</v>
      </c>
      <c r="BA251" s="626">
        <f ca="1">IF($AE270=0,0,SUM($AF270:BA270)/$AE270)</f>
        <v>0.41299466879775742</v>
      </c>
      <c r="BB251" s="626">
        <f ca="1">IF($AE270=0,0,SUM($AF270:BB270)/$AE270)</f>
        <v>0.4240579932912486</v>
      </c>
      <c r="BC251" s="626">
        <f ca="1">IF($AE270=0,0,SUM($AF270:BC270)/$AE270)</f>
        <v>0.44199358130179917</v>
      </c>
      <c r="BD251" s="626">
        <f ca="1">IF($AE270=0,0,SUM($AF270:BD270)/$AE270)</f>
        <v>0.45305690579529034</v>
      </c>
      <c r="BE251" s="626">
        <f ca="1">IF($AE270=0,0,SUM($AF270:BE270)/$AE270)</f>
        <v>0.46412023028878141</v>
      </c>
      <c r="BF251" s="626">
        <f ca="1">IF($AE270=0,0,SUM($AF270:BF270)/$AE270)</f>
        <v>0.48205581829933208</v>
      </c>
      <c r="BG251" s="626">
        <f ca="1">IF($AE270=0,0,SUM($AF270:BG270)/$AE270)</f>
        <v>0.49301949804045636</v>
      </c>
      <c r="BH251" s="626">
        <f ca="1">IF($AE270=0,0,SUM($AF270:BH270)/$AE270)</f>
        <v>0.5040051547667167</v>
      </c>
      <c r="BI251" s="626">
        <f ca="1">IF($AE270=0,0,SUM($AF270:BI270)/$AE270)</f>
        <v>0.52195470519026399</v>
      </c>
      <c r="BJ251" s="626">
        <f ca="1">IF($AE270=0,0,SUM($AF270:BJ270)/$AE270)</f>
        <v>0.53294036191652427</v>
      </c>
      <c r="BK251" s="626">
        <f ca="1">IF($AE270=0,0,SUM($AF270:BK270)/$AE270)</f>
        <v>0.54392601864278467</v>
      </c>
      <c r="BL251" s="626">
        <f ca="1">IF($AE270=0,0,SUM($AF270:BL270)/$AE270)</f>
        <v>0.56192138415644566</v>
      </c>
      <c r="BM251" s="626">
        <f ca="1">IF($AE270=0,0,SUM($AF270:BM270)/$AE270)</f>
        <v>0.57290704088270594</v>
      </c>
      <c r="BN251" s="626">
        <f ca="1">IF($AE270=0,0,SUM($AF270:BN270)/$AE270)</f>
        <v>0.58389269760896634</v>
      </c>
      <c r="BO251" s="626">
        <f ca="1">IF($AE270=0,0,SUM($AF270:BO270)/$AE270)</f>
        <v>0.60188806312262733</v>
      </c>
      <c r="BP251" s="626">
        <f ca="1">IF($AE270=0,0,SUM($AF270:BP270)/$AE270)</f>
        <v>0.61287371984888761</v>
      </c>
      <c r="BQ251" s="626">
        <f ca="1">IF($AE270=0,0,SUM($AF270:BQ270)/$AE270)</f>
        <v>0.62385937657514789</v>
      </c>
      <c r="BR251" s="626">
        <f ca="1">IF($AE270=0,0,SUM($AF270:BR270)/$AE270)</f>
        <v>0.64185474208880888</v>
      </c>
      <c r="BS251" s="626">
        <f ca="1">IF($AE270=0,0,SUM($AF270:BS270)/$AE270)</f>
        <v>0.65274075406270238</v>
      </c>
      <c r="BT251" s="626">
        <f ca="1">IF($AE270=0,0,SUM($AF270:BT270)/$AE270)</f>
        <v>0.66364918256143457</v>
      </c>
      <c r="BU251" s="626">
        <f ca="1">IF($AE270=0,0,SUM($AF270:BU270)/$AE270)</f>
        <v>0.68166078263139951</v>
      </c>
      <c r="BV251" s="626">
        <f ca="1">IF($AE270=0,0,SUM($AF270:BV270)/$AE270)</f>
        <v>0.6925692111301317</v>
      </c>
      <c r="BW251" s="626">
        <f ca="1">IF($AE270=0,0,SUM($AF270:BW270)/$AE270)</f>
        <v>0.70347763962886389</v>
      </c>
      <c r="BX251" s="626">
        <f ca="1">IF($AE270=0,0,SUM($AF270:BX270)/$AE270)</f>
        <v>0.72153597109074485</v>
      </c>
      <c r="BY251" s="626">
        <f ca="1">IF($AE270=0,0,SUM($AF270:BY270)/$AE270)</f>
        <v>0.73244439958947705</v>
      </c>
      <c r="BZ251" s="626">
        <f ca="1">IF($AE270=0,0,SUM($AF270:BZ270)/$AE270)</f>
        <v>0.74335282808820935</v>
      </c>
      <c r="CA251" s="626">
        <f ca="1">IF($AE270=0,0,SUM($AF270:CA270)/$AE270)</f>
        <v>0.7614111595500902</v>
      </c>
      <c r="CB251" s="626">
        <f ca="1">IF($AE270=0,0,SUM($AF270:CB270)/$AE270)</f>
        <v>0.7723195880488225</v>
      </c>
      <c r="CC251" s="626">
        <f ca="1">IF($AE270=0,0,SUM($AF270:CC270)/$AE270)</f>
        <v>0.7832280165475547</v>
      </c>
      <c r="CD251" s="626">
        <f ca="1">IF($AE270=0,0,SUM($AF270:CD270)/$AE270)</f>
        <v>0.80128634800943566</v>
      </c>
      <c r="CE251" s="626">
        <f ca="1">IF($AE270=0,0,SUM($AF270:CE270)/$AE270)</f>
        <v>0.81209513175580095</v>
      </c>
      <c r="CF251" s="626">
        <f ca="1">IF($AE270=0,0,SUM($AF270:CF270)/$AE270)</f>
        <v>0.82292678035750177</v>
      </c>
      <c r="CG251" s="626">
        <f ca="1">IF($AE270=0,0,SUM($AF270:CG270)/$AE270)</f>
        <v>0.8410036639618601</v>
      </c>
      <c r="CH251" s="626">
        <f ca="1">IF($AE270=0,0,SUM($AF270:CH270)/$AE270)</f>
        <v>0.85183531256356093</v>
      </c>
      <c r="CI251" s="626">
        <f ca="1">IF($AE270=0,0,SUM($AF270:CI270)/$AE270)</f>
        <v>0.86266696116526176</v>
      </c>
      <c r="CJ251" s="626">
        <f ca="1">IF($AE270=0,0,SUM($AF270:CJ270)/$AE270)</f>
        <v>0.88079151078937445</v>
      </c>
      <c r="CK251" s="626">
        <f ca="1">IF($AE270=0,0,SUM($AF270:CK270)/$AE270)</f>
        <v>0.89162315939107528</v>
      </c>
      <c r="CL251" s="626">
        <f ca="1">IF($AE270=0,0,SUM($AF270:CL270)/$AE270)</f>
        <v>0.90245480799277611</v>
      </c>
      <c r="CM251" s="626">
        <f ca="1">IF($AE270=0,0,SUM($AF270:CM270)/$AE270)</f>
        <v>0.92057935761688869</v>
      </c>
      <c r="CN251" s="626">
        <f ca="1">IF($AE270=0,0,SUM($AF270:CN270)/$AE270)</f>
        <v>0.93141100621858952</v>
      </c>
      <c r="CO251" s="626">
        <f ca="1">IF($AE270=0,0,SUM($AF270:CO270)/$AE270)</f>
        <v>0.94224265482029035</v>
      </c>
      <c r="CP251" s="626">
        <f ca="1">IF($AE270=0,0,SUM($AF270:CP270)/$AE270)</f>
        <v>0.96036720444440304</v>
      </c>
      <c r="CQ251" s="626">
        <f ca="1">IF($AE270=0,0,SUM($AF270:CQ270)/$AE270)</f>
        <v>0.97109920829373697</v>
      </c>
      <c r="CR251" s="626">
        <f ca="1">IF($AE270=0,0,SUM($AF270:CR270)/$AE270)</f>
        <v>0.98185453429551317</v>
      </c>
      <c r="CS251" s="626">
        <f ca="1">IF($AE270=0,0,SUM($AF270:CS270)/$AE270)</f>
        <v>1</v>
      </c>
      <c r="CT251" s="626">
        <f ca="1">IF($AE270=0,0,SUM($AF270:CT270)/$AE270)</f>
        <v>1</v>
      </c>
      <c r="CU251" s="626">
        <f ca="1">IF($AE270=0,0,SUM($AF270:CU270)/$AE270)</f>
        <v>1</v>
      </c>
      <c r="CV251" s="626">
        <f ca="1">IF($AE270=0,0,SUM($AF270:CV270)/$AE270)</f>
        <v>1</v>
      </c>
      <c r="CW251" s="626">
        <f ca="1">IF($AE270=0,0,SUM($AF270:CW270)/$AE270)</f>
        <v>1</v>
      </c>
      <c r="CX251" s="626">
        <f ca="1">IF($AE270=0,0,SUM($AF270:CX270)/$AE270)</f>
        <v>1</v>
      </c>
      <c r="CY251" s="626">
        <f ca="1">IF($AE270=0,0,SUM($AF270:CY270)/$AE270)</f>
        <v>1</v>
      </c>
      <c r="CZ251" s="626">
        <f ca="1">IF($AE270=0,0,SUM($AF270:CZ270)/$AE270)</f>
        <v>1</v>
      </c>
      <c r="DA251" s="626">
        <f ca="1">IF($AE270=0,0,SUM($AF270:DA270)/$AE270)</f>
        <v>1</v>
      </c>
      <c r="DB251" s="626">
        <f ca="1">IF($AE270=0,0,SUM($AF270:DB270)/$AE270)</f>
        <v>1</v>
      </c>
      <c r="DC251" s="626">
        <f ca="1">IF($AE270=0,0,SUM($AF270:DC270)/$AE270)</f>
        <v>1</v>
      </c>
      <c r="DD251" s="626">
        <f ca="1">IF($AE270=0,0,SUM($AF270:DD270)/$AE270)</f>
        <v>1</v>
      </c>
      <c r="DE251" s="626">
        <f ca="1">IF($AE270=0,0,SUM($AF270:DE270)/$AE270)</f>
        <v>1</v>
      </c>
      <c r="DF251" s="626">
        <f ca="1">IF($AE270=0,0,SUM($AF270:DF270)/$AE270)</f>
        <v>1</v>
      </c>
      <c r="DG251" s="626">
        <f ca="1">IF($AE270=0,0,SUM($AF270:DG270)/$AE270)</f>
        <v>1</v>
      </c>
      <c r="DH251" s="626">
        <f ca="1">IF($AE270=0,0,SUM($AF270:DH270)/$AE270)</f>
        <v>1</v>
      </c>
      <c r="DI251" s="626">
        <f ca="1">IF($AE270=0,0,SUM($AF270:DI270)/$AE270)</f>
        <v>1</v>
      </c>
      <c r="DJ251" s="626">
        <f ca="1">IF($AE270=0,0,SUM($AF270:DJ270)/$AE270)</f>
        <v>1</v>
      </c>
      <c r="DK251" s="626">
        <f ca="1">IF($AE270=0,0,SUM($AF270:DK270)/$AE270)</f>
        <v>1</v>
      </c>
      <c r="DL251" s="626">
        <f ca="1">IF($AE270=0,0,SUM($AF270:DL270)/$AE270)</f>
        <v>1</v>
      </c>
      <c r="DM251" s="626">
        <f ca="1">IF($AE270=0,0,SUM($AF270:DM270)/$AE270)</f>
        <v>1</v>
      </c>
      <c r="DN251" s="626">
        <f ca="1">IF($AE270=0,0,SUM($AF270:DN270)/$AE270)</f>
        <v>1</v>
      </c>
      <c r="DO251" s="626">
        <f ca="1">IF($AE270=0,0,SUM($AF270:DO270)/$AE270)</f>
        <v>1</v>
      </c>
      <c r="DP251" s="626">
        <f ca="1">IF($AE270=0,0,SUM($AF270:DP270)/$AE270)</f>
        <v>1</v>
      </c>
      <c r="DQ251" s="626">
        <f ca="1">IF($AE270=0,0,SUM($AF270:DQ270)/$AE270)</f>
        <v>1</v>
      </c>
      <c r="DR251" s="626">
        <f ca="1">IF($AE270=0,0,SUM($AF270:DR270)/$AE270)</f>
        <v>1</v>
      </c>
      <c r="DS251" s="626">
        <f ca="1">IF($AE270=0,0,SUM($AF270:DS270)/$AE270)</f>
        <v>1</v>
      </c>
      <c r="DT251" s="626">
        <f ca="1">IF($AE270=0,0,SUM($AF270:DT270)/$AE270)</f>
        <v>1</v>
      </c>
      <c r="DU251" s="626">
        <f ca="1">IF($AE270=0,0,SUM($AF270:DU270)/$AE270)</f>
        <v>1</v>
      </c>
      <c r="DV251" s="626">
        <f ca="1">IF($AE270=0,0,SUM($AF270:DV270)/$AE270)</f>
        <v>1</v>
      </c>
      <c r="DW251" s="626">
        <f ca="1">IF($AE270=0,0,SUM($AF270:DW270)/$AE270)</f>
        <v>1</v>
      </c>
      <c r="DX251" s="626">
        <f ca="1">IF($AE270=0,0,SUM($AF270:DX270)/$AE270)</f>
        <v>1</v>
      </c>
      <c r="DY251" s="626">
        <f ca="1">IF($AE270=0,0,SUM($AF270:DY270)/$AE270)</f>
        <v>1</v>
      </c>
      <c r="DZ251" s="626">
        <f ca="1">IF($AE270=0,0,SUM($AF270:DZ270)/$AE270)</f>
        <v>1</v>
      </c>
      <c r="EA251" s="626">
        <f ca="1">IF($AE270=0,0,SUM($AF270:EA270)/$AE270)</f>
        <v>1</v>
      </c>
      <c r="EB251" s="626">
        <f ca="1">IF($AE270=0,0,SUM($AF270:EB270)/$AE270)</f>
        <v>1</v>
      </c>
      <c r="EC251" s="626">
        <f ca="1">IF($AE270=0,0,SUM($AF270:EC270)/$AE270)</f>
        <v>1</v>
      </c>
      <c r="ED251" s="626">
        <f ca="1">IF($AE270=0,0,SUM($AF270:ED270)/$AE270)</f>
        <v>1</v>
      </c>
      <c r="EE251" s="626">
        <f ca="1">IF($AE270=0,0,SUM($AF270:EE270)/$AE270)</f>
        <v>1</v>
      </c>
      <c r="EF251" s="626">
        <f ca="1">IF($AE270=0,0,SUM($AF270:EF270)/$AE270)</f>
        <v>1</v>
      </c>
      <c r="EG251" s="626">
        <f ca="1">IF($AE270=0,0,SUM($AF270:EG270)/$AE270)</f>
        <v>1</v>
      </c>
      <c r="EH251" s="626">
        <f ca="1">IF($AE270=0,0,SUM($AF270:EH270)/$AE270)</f>
        <v>1</v>
      </c>
      <c r="EI251" s="626">
        <f ca="1">IF($AE270=0,0,SUM($AF270:EI270)/$AE270)</f>
        <v>1</v>
      </c>
      <c r="EJ251" s="626">
        <f ca="1">IF($AE270=0,0,SUM($AF270:EJ270)/$AE270)</f>
        <v>1</v>
      </c>
      <c r="EK251" s="626">
        <f ca="1">IF($AE270=0,0,SUM($AF270:EK270)/$AE270)</f>
        <v>1</v>
      </c>
      <c r="EL251" s="626">
        <f ca="1">IF($AE270=0,0,SUM($AF270:EL270)/$AE270)</f>
        <v>1</v>
      </c>
      <c r="EM251" s="626">
        <f ca="1">IF($AE270=0,0,SUM($AF270:EM270)/$AE270)</f>
        <v>1</v>
      </c>
      <c r="EN251" s="626">
        <f ca="1">IF($AE270=0,0,SUM($AF270:EN270)/$AE270)</f>
        <v>1</v>
      </c>
      <c r="EO251" s="626">
        <f ca="1">IF($AE270=0,0,SUM($AF270:EO270)/$AE270)</f>
        <v>1</v>
      </c>
      <c r="EP251" s="626">
        <f ca="1">IF($AE270=0,0,SUM($AF270:EP270)/$AE270)</f>
        <v>1</v>
      </c>
      <c r="EQ251" s="626">
        <f ca="1">IF($AE270=0,0,SUM($AF270:EQ270)/$AE270)</f>
        <v>1</v>
      </c>
      <c r="ER251" s="626">
        <f ca="1">IF($AE270=0,0,SUM($AF270:ER270)/$AE270)</f>
        <v>1</v>
      </c>
      <c r="ES251" s="626">
        <f ca="1">IF($AE270=0,0,SUM($AF270:ES270)/$AE270)</f>
        <v>1</v>
      </c>
      <c r="ET251" s="626">
        <f ca="1">IF($AE270=0,0,SUM($AF270:ET270)/$AE270)</f>
        <v>1</v>
      </c>
      <c r="EU251" s="626">
        <f ca="1">IF($AE270=0,0,SUM($AF270:EU270)/$AE270)</f>
        <v>1</v>
      </c>
      <c r="EV251" s="626">
        <f ca="1">IF($AE270=0,0,SUM($AF270:EV270)/$AE270)</f>
        <v>1</v>
      </c>
      <c r="EW251" s="626">
        <f ca="1">IF($AE270=0,0,SUM($AF270:EW270)/$AE270)</f>
        <v>1</v>
      </c>
      <c r="EX251" s="626">
        <f ca="1">IF($AE270=0,0,SUM($AF270:EX270)/$AE270)</f>
        <v>1</v>
      </c>
      <c r="EY251" s="612"/>
      <c r="FB251" s="612"/>
    </row>
    <row r="252" spans="1:158" s="634" customFormat="1" ht="5.0999999999999996" hidden="1" customHeight="1" outlineLevel="2">
      <c r="A252" s="630"/>
      <c r="B252" s="630"/>
      <c r="C252" s="627"/>
      <c r="D252" s="630"/>
      <c r="E252" s="630"/>
      <c r="F252" s="630"/>
      <c r="G252" s="630"/>
      <c r="H252" s="630"/>
      <c r="I252" s="630"/>
      <c r="J252" s="630"/>
      <c r="K252" s="630"/>
      <c r="L252" s="630"/>
      <c r="M252" s="630"/>
      <c r="N252" s="630"/>
      <c r="O252" s="630"/>
      <c r="P252" s="630"/>
      <c r="Q252" s="630"/>
      <c r="R252" s="630"/>
      <c r="S252" s="630"/>
      <c r="T252" s="630"/>
      <c r="U252" s="630"/>
      <c r="V252" s="630"/>
      <c r="W252" s="630"/>
      <c r="X252" s="630"/>
      <c r="Y252" s="630"/>
      <c r="Z252" s="630"/>
      <c r="AA252" s="630"/>
      <c r="AB252" s="630"/>
      <c r="AC252" s="630"/>
      <c r="AD252" s="630"/>
      <c r="AE252" s="653"/>
      <c r="AF252" s="204"/>
      <c r="AG252" s="204"/>
      <c r="AH252" s="204"/>
      <c r="AI252" s="204"/>
      <c r="AJ252" s="204"/>
      <c r="AK252" s="204"/>
      <c r="AL252" s="204"/>
      <c r="AM252" s="204"/>
      <c r="AN252" s="204"/>
      <c r="AO252" s="204"/>
      <c r="AP252" s="204"/>
      <c r="AQ252" s="204"/>
      <c r="AR252" s="204"/>
      <c r="AS252" s="204"/>
      <c r="AT252" s="204"/>
      <c r="AU252" s="204"/>
      <c r="AV252" s="204"/>
      <c r="AW252" s="204"/>
      <c r="AX252" s="204"/>
      <c r="AY252" s="204"/>
      <c r="AZ252" s="204"/>
      <c r="BA252" s="204"/>
      <c r="BB252" s="204"/>
      <c r="BC252" s="204"/>
      <c r="BD252" s="204"/>
      <c r="BE252" s="204"/>
      <c r="BF252" s="204"/>
      <c r="BG252" s="204"/>
      <c r="BH252" s="204"/>
      <c r="BI252" s="204"/>
      <c r="BJ252" s="204"/>
      <c r="BK252" s="204"/>
      <c r="BL252" s="204"/>
      <c r="BM252" s="204"/>
      <c r="BN252" s="204"/>
      <c r="BO252" s="204"/>
      <c r="BP252" s="204"/>
      <c r="BQ252" s="204"/>
      <c r="BR252" s="204"/>
      <c r="BS252" s="204"/>
      <c r="BT252" s="204"/>
      <c r="BU252" s="204"/>
      <c r="BV252" s="204"/>
      <c r="BW252" s="204"/>
      <c r="BX252" s="204"/>
      <c r="BY252" s="204"/>
      <c r="BZ252" s="204"/>
      <c r="CA252" s="204"/>
      <c r="CB252" s="204"/>
      <c r="CC252" s="204"/>
      <c r="CD252" s="204"/>
      <c r="CE252" s="204"/>
      <c r="CF252" s="204"/>
      <c r="CG252" s="204"/>
      <c r="CH252" s="204"/>
      <c r="CI252" s="204"/>
      <c r="CJ252" s="204"/>
      <c r="CK252" s="204"/>
      <c r="CL252" s="204"/>
      <c r="CM252" s="204"/>
      <c r="CN252" s="204"/>
      <c r="CO252" s="204"/>
      <c r="CP252" s="204"/>
      <c r="CQ252" s="204"/>
      <c r="CR252" s="204"/>
      <c r="CS252" s="204"/>
      <c r="CT252" s="204"/>
      <c r="CU252" s="204"/>
      <c r="CV252" s="204"/>
      <c r="CW252" s="204"/>
      <c r="CX252" s="204"/>
      <c r="CY252" s="204"/>
      <c r="CZ252" s="204"/>
      <c r="DA252" s="204"/>
      <c r="DB252" s="204"/>
      <c r="DC252" s="204"/>
      <c r="DD252" s="204"/>
      <c r="DE252" s="204"/>
      <c r="DF252" s="204"/>
      <c r="DG252" s="204"/>
      <c r="DH252" s="204"/>
      <c r="DI252" s="204"/>
      <c r="DJ252" s="204"/>
      <c r="DK252" s="204"/>
      <c r="DL252" s="204"/>
      <c r="DM252" s="204"/>
      <c r="DN252" s="204"/>
      <c r="DO252" s="204"/>
      <c r="DP252" s="204"/>
      <c r="DQ252" s="204"/>
      <c r="DR252" s="204"/>
      <c r="DS252" s="204"/>
      <c r="DT252" s="204"/>
      <c r="DU252" s="204"/>
      <c r="DV252" s="204"/>
      <c r="DW252" s="204"/>
      <c r="DX252" s="204"/>
      <c r="DY252" s="204"/>
      <c r="DZ252" s="204"/>
      <c r="EA252" s="204"/>
      <c r="EB252" s="204"/>
      <c r="EC252" s="204"/>
      <c r="ED252" s="204"/>
      <c r="EE252" s="204"/>
      <c r="EF252" s="204"/>
      <c r="EG252" s="204"/>
      <c r="EH252" s="204"/>
      <c r="EI252" s="204"/>
      <c r="EJ252" s="204"/>
      <c r="EK252" s="204"/>
      <c r="EL252" s="204"/>
      <c r="EM252" s="204"/>
      <c r="EN252" s="204"/>
      <c r="EO252" s="204"/>
      <c r="EP252" s="204"/>
      <c r="EQ252" s="204"/>
      <c r="ER252" s="204"/>
      <c r="ES252" s="204"/>
      <c r="ET252" s="204"/>
      <c r="EU252" s="204"/>
      <c r="EV252" s="204"/>
      <c r="EW252" s="204"/>
      <c r="EX252" s="204"/>
      <c r="EY252" s="632"/>
      <c r="EZ252" s="201"/>
      <c r="FA252" s="201"/>
      <c r="FB252" s="633"/>
    </row>
    <row r="253" spans="1:158" s="86" customFormat="1" hidden="1" outlineLevel="2">
      <c r="A253" s="654"/>
      <c r="B253" s="654"/>
      <c r="C253" s="655" t="str">
        <f>$A$14</f>
        <v>Indirect Costs</v>
      </c>
      <c r="D253" s="654"/>
      <c r="E253" s="654"/>
      <c r="F253" s="654"/>
      <c r="G253" s="654"/>
      <c r="H253" s="654"/>
      <c r="I253" s="654"/>
      <c r="J253" s="654"/>
      <c r="K253" s="654"/>
      <c r="L253" s="654"/>
      <c r="M253" s="654"/>
      <c r="N253" s="654"/>
      <c r="O253" s="654"/>
      <c r="P253" s="654"/>
      <c r="Q253" s="654"/>
      <c r="R253" s="654"/>
      <c r="S253" s="654"/>
      <c r="T253" s="654"/>
      <c r="U253" s="654"/>
      <c r="V253" s="654"/>
      <c r="W253" s="654"/>
      <c r="X253" s="654"/>
      <c r="Y253" s="654"/>
      <c r="Z253" s="654"/>
      <c r="AA253" s="654"/>
      <c r="AB253" s="654"/>
      <c r="AC253" s="654"/>
      <c r="AD253" s="656" t="str">
        <f>$AD$14</f>
        <v>ZZZ</v>
      </c>
      <c r="AE253" s="657">
        <f ca="1">SUM($AF253:$EY253)</f>
        <v>5879693.8215282038</v>
      </c>
      <c r="AF253" s="658">
        <f ca="1">AF22</f>
        <v>0</v>
      </c>
      <c r="AG253" s="659">
        <f t="shared" ref="AG253:CR253" ca="1" si="292">AG22</f>
        <v>49553.36538461539</v>
      </c>
      <c r="AH253" s="659">
        <f t="shared" ca="1" si="292"/>
        <v>63238.221153846163</v>
      </c>
      <c r="AI253" s="659">
        <f t="shared" ca="1" si="292"/>
        <v>3029240.7852564105</v>
      </c>
      <c r="AJ253" s="659">
        <f t="shared" ca="1" si="292"/>
        <v>81607.451923076747</v>
      </c>
      <c r="AK253" s="659">
        <f t="shared" ca="1" si="292"/>
        <v>173401.04166666645</v>
      </c>
      <c r="AL253" s="659">
        <f t="shared" ca="1" si="292"/>
        <v>73325.641025640856</v>
      </c>
      <c r="AM253" s="659">
        <f t="shared" ca="1" si="292"/>
        <v>73325.641025640856</v>
      </c>
      <c r="AN253" s="659">
        <f t="shared" ca="1" si="292"/>
        <v>39479.487179487456</v>
      </c>
      <c r="AO253" s="659">
        <f t="shared" ca="1" si="292"/>
        <v>39479.487179486801</v>
      </c>
      <c r="AP253" s="659">
        <f t="shared" ca="1" si="292"/>
        <v>39479.487179486801</v>
      </c>
      <c r="AQ253" s="659">
        <f t="shared" ca="1" si="292"/>
        <v>38461.538461538905</v>
      </c>
      <c r="AR253" s="659">
        <f t="shared" ca="1" si="292"/>
        <v>38461.53846153825</v>
      </c>
      <c r="AS253" s="659">
        <f t="shared" ca="1" si="292"/>
        <v>38461.538461538905</v>
      </c>
      <c r="AT253" s="659">
        <f t="shared" ca="1" si="292"/>
        <v>38461.53846153825</v>
      </c>
      <c r="AU253" s="659">
        <f t="shared" ca="1" si="292"/>
        <v>38461.53846153825</v>
      </c>
      <c r="AV253" s="659">
        <f t="shared" ca="1" si="292"/>
        <v>39230.769230769278</v>
      </c>
      <c r="AW253" s="659">
        <f t="shared" ca="1" si="292"/>
        <v>39230.769230769278</v>
      </c>
      <c r="AX253" s="659">
        <f t="shared" ca="1" si="292"/>
        <v>39230.769230768623</v>
      </c>
      <c r="AY253" s="659">
        <f t="shared" ca="1" si="292"/>
        <v>39230.769230769278</v>
      </c>
      <c r="AZ253" s="659">
        <f t="shared" ca="1" si="292"/>
        <v>39230.769230768623</v>
      </c>
      <c r="BA253" s="659">
        <f t="shared" ca="1" si="292"/>
        <v>39230.769230769278</v>
      </c>
      <c r="BB253" s="659">
        <f t="shared" ca="1" si="292"/>
        <v>39230.769230769278</v>
      </c>
      <c r="BC253" s="659">
        <f t="shared" ca="1" si="292"/>
        <v>39230.769230768623</v>
      </c>
      <c r="BD253" s="659">
        <f t="shared" ca="1" si="292"/>
        <v>39230.769230769925</v>
      </c>
      <c r="BE253" s="659">
        <f t="shared" ca="1" si="292"/>
        <v>39230.769230768623</v>
      </c>
      <c r="BF253" s="659">
        <f t="shared" ca="1" si="292"/>
        <v>39230.769230769278</v>
      </c>
      <c r="BG253" s="659">
        <f t="shared" ca="1" si="292"/>
        <v>39230.769230768623</v>
      </c>
      <c r="BH253" s="659">
        <f t="shared" ca="1" si="292"/>
        <v>40015.384615385068</v>
      </c>
      <c r="BI253" s="659">
        <f t="shared" ca="1" si="292"/>
        <v>40015.384615385068</v>
      </c>
      <c r="BJ253" s="659">
        <f t="shared" ca="1" si="292"/>
        <v>40015.384615385068</v>
      </c>
      <c r="BK253" s="659">
        <f t="shared" ca="1" si="292"/>
        <v>40015.384615385068</v>
      </c>
      <c r="BL253" s="659">
        <f t="shared" ca="1" si="292"/>
        <v>40015.384615385068</v>
      </c>
      <c r="BM253" s="659">
        <f t="shared" ca="1" si="292"/>
        <v>40015.384615384413</v>
      </c>
      <c r="BN253" s="659">
        <f t="shared" ca="1" si="292"/>
        <v>40015.384615385068</v>
      </c>
      <c r="BO253" s="659">
        <f t="shared" ca="1" si="292"/>
        <v>40015.384615385068</v>
      </c>
      <c r="BP253" s="659">
        <f t="shared" ca="1" si="292"/>
        <v>40015.384615385068</v>
      </c>
      <c r="BQ253" s="659">
        <f t="shared" ca="1" si="292"/>
        <v>40015.384615385068</v>
      </c>
      <c r="BR253" s="659">
        <f t="shared" ca="1" si="292"/>
        <v>40015.384615385068</v>
      </c>
      <c r="BS253" s="659">
        <f t="shared" ca="1" si="292"/>
        <v>40015.384615385068</v>
      </c>
      <c r="BT253" s="659">
        <f t="shared" ca="1" si="292"/>
        <v>40815.692307691934</v>
      </c>
      <c r="BU253" s="659">
        <f t="shared" ca="1" si="292"/>
        <v>40815.692307691934</v>
      </c>
      <c r="BV253" s="659">
        <f t="shared" ca="1" si="292"/>
        <v>40815.692307691934</v>
      </c>
      <c r="BW253" s="659">
        <f t="shared" ca="1" si="292"/>
        <v>40815.692307691934</v>
      </c>
      <c r="BX253" s="659">
        <f t="shared" ca="1" si="292"/>
        <v>40815.692307691934</v>
      </c>
      <c r="BY253" s="659">
        <f t="shared" ca="1" si="292"/>
        <v>40815.692307691934</v>
      </c>
      <c r="BZ253" s="659">
        <f t="shared" ca="1" si="292"/>
        <v>40815.692307692581</v>
      </c>
      <c r="CA253" s="659">
        <f t="shared" ca="1" si="292"/>
        <v>40815.692307691934</v>
      </c>
      <c r="CB253" s="659">
        <f t="shared" ca="1" si="292"/>
        <v>40815.692307691934</v>
      </c>
      <c r="CC253" s="659">
        <f t="shared" ca="1" si="292"/>
        <v>40815.692307691934</v>
      </c>
      <c r="CD253" s="659">
        <f t="shared" ca="1" si="292"/>
        <v>40815.692307691934</v>
      </c>
      <c r="CE253" s="659">
        <f t="shared" ca="1" si="292"/>
        <v>40815.692307691934</v>
      </c>
      <c r="CF253" s="659">
        <f t="shared" ca="1" si="292"/>
        <v>41632.006153846451</v>
      </c>
      <c r="CG253" s="659">
        <f t="shared" ca="1" si="292"/>
        <v>41632.006153845796</v>
      </c>
      <c r="CH253" s="659">
        <f t="shared" ca="1" si="292"/>
        <v>41632.006153846451</v>
      </c>
      <c r="CI253" s="659">
        <f t="shared" ca="1" si="292"/>
        <v>41632.006153845796</v>
      </c>
      <c r="CJ253" s="659">
        <f t="shared" ca="1" si="292"/>
        <v>41632.006153846451</v>
      </c>
      <c r="CK253" s="659">
        <f t="shared" ca="1" si="292"/>
        <v>41632.006153846451</v>
      </c>
      <c r="CL253" s="659">
        <f t="shared" ca="1" si="292"/>
        <v>41632.006153845796</v>
      </c>
      <c r="CM253" s="659">
        <f t="shared" ca="1" si="292"/>
        <v>41632.006153846451</v>
      </c>
      <c r="CN253" s="659">
        <f t="shared" ca="1" si="292"/>
        <v>41632.006153845796</v>
      </c>
      <c r="CO253" s="659">
        <f t="shared" ca="1" si="292"/>
        <v>41632.006153846451</v>
      </c>
      <c r="CP253" s="659">
        <f t="shared" ca="1" si="292"/>
        <v>41632.006153845796</v>
      </c>
      <c r="CQ253" s="659">
        <f t="shared" ca="1" si="292"/>
        <v>41632.006153846451</v>
      </c>
      <c r="CR253" s="659">
        <f t="shared" ca="1" si="292"/>
        <v>42464.646276922882</v>
      </c>
      <c r="CS253" s="659">
        <f t="shared" ref="CS253:EX253" ca="1" si="293">CS22</f>
        <v>42464.646276922882</v>
      </c>
      <c r="CT253" s="659">
        <f t="shared" ca="1" si="293"/>
        <v>0</v>
      </c>
      <c r="CU253" s="659">
        <f t="shared" ca="1" si="293"/>
        <v>0</v>
      </c>
      <c r="CV253" s="659">
        <f t="shared" ca="1" si="293"/>
        <v>0</v>
      </c>
      <c r="CW253" s="659">
        <f t="shared" ca="1" si="293"/>
        <v>0</v>
      </c>
      <c r="CX253" s="659">
        <f t="shared" ca="1" si="293"/>
        <v>0</v>
      </c>
      <c r="CY253" s="659">
        <f t="shared" ca="1" si="293"/>
        <v>0</v>
      </c>
      <c r="CZ253" s="659">
        <f t="shared" ca="1" si="293"/>
        <v>0</v>
      </c>
      <c r="DA253" s="659">
        <f t="shared" ca="1" si="293"/>
        <v>0</v>
      </c>
      <c r="DB253" s="659">
        <f t="shared" ca="1" si="293"/>
        <v>0</v>
      </c>
      <c r="DC253" s="659">
        <f t="shared" ca="1" si="293"/>
        <v>0</v>
      </c>
      <c r="DD253" s="659">
        <f t="shared" ca="1" si="293"/>
        <v>0</v>
      </c>
      <c r="DE253" s="659">
        <f t="shared" ca="1" si="293"/>
        <v>0</v>
      </c>
      <c r="DF253" s="659">
        <f t="shared" ca="1" si="293"/>
        <v>0</v>
      </c>
      <c r="DG253" s="659">
        <f t="shared" ca="1" si="293"/>
        <v>0</v>
      </c>
      <c r="DH253" s="659">
        <f t="shared" ca="1" si="293"/>
        <v>0</v>
      </c>
      <c r="DI253" s="659">
        <f t="shared" ca="1" si="293"/>
        <v>0</v>
      </c>
      <c r="DJ253" s="659">
        <f t="shared" ca="1" si="293"/>
        <v>0</v>
      </c>
      <c r="DK253" s="659">
        <f t="shared" ca="1" si="293"/>
        <v>0</v>
      </c>
      <c r="DL253" s="659">
        <f t="shared" ca="1" si="293"/>
        <v>0</v>
      </c>
      <c r="DM253" s="659">
        <f t="shared" ca="1" si="293"/>
        <v>0</v>
      </c>
      <c r="DN253" s="659">
        <f t="shared" ca="1" si="293"/>
        <v>0</v>
      </c>
      <c r="DO253" s="659">
        <f t="shared" ca="1" si="293"/>
        <v>0</v>
      </c>
      <c r="DP253" s="659">
        <f t="shared" ca="1" si="293"/>
        <v>0</v>
      </c>
      <c r="DQ253" s="659">
        <f t="shared" ca="1" si="293"/>
        <v>0</v>
      </c>
      <c r="DR253" s="659">
        <f t="shared" ca="1" si="293"/>
        <v>0</v>
      </c>
      <c r="DS253" s="659">
        <f t="shared" ca="1" si="293"/>
        <v>0</v>
      </c>
      <c r="DT253" s="659">
        <f t="shared" ca="1" si="293"/>
        <v>0</v>
      </c>
      <c r="DU253" s="659">
        <f t="shared" ca="1" si="293"/>
        <v>0</v>
      </c>
      <c r="DV253" s="659">
        <f t="shared" ca="1" si="293"/>
        <v>0</v>
      </c>
      <c r="DW253" s="659">
        <f t="shared" ca="1" si="293"/>
        <v>0</v>
      </c>
      <c r="DX253" s="659">
        <f t="shared" ca="1" si="293"/>
        <v>0</v>
      </c>
      <c r="DY253" s="659">
        <f t="shared" ca="1" si="293"/>
        <v>0</v>
      </c>
      <c r="DZ253" s="659">
        <f t="shared" ca="1" si="293"/>
        <v>0</v>
      </c>
      <c r="EA253" s="659">
        <f t="shared" ca="1" si="293"/>
        <v>0</v>
      </c>
      <c r="EB253" s="659">
        <f t="shared" ca="1" si="293"/>
        <v>0</v>
      </c>
      <c r="EC253" s="659">
        <f t="shared" ca="1" si="293"/>
        <v>0</v>
      </c>
      <c r="ED253" s="659">
        <f t="shared" ca="1" si="293"/>
        <v>0</v>
      </c>
      <c r="EE253" s="659">
        <f t="shared" ca="1" si="293"/>
        <v>0</v>
      </c>
      <c r="EF253" s="659">
        <f t="shared" ca="1" si="293"/>
        <v>0</v>
      </c>
      <c r="EG253" s="659">
        <f t="shared" ca="1" si="293"/>
        <v>0</v>
      </c>
      <c r="EH253" s="659">
        <f t="shared" ca="1" si="293"/>
        <v>0</v>
      </c>
      <c r="EI253" s="659">
        <f t="shared" ca="1" si="293"/>
        <v>0</v>
      </c>
      <c r="EJ253" s="659">
        <f t="shared" ca="1" si="293"/>
        <v>0</v>
      </c>
      <c r="EK253" s="659">
        <f t="shared" ca="1" si="293"/>
        <v>0</v>
      </c>
      <c r="EL253" s="659">
        <f t="shared" ca="1" si="293"/>
        <v>0</v>
      </c>
      <c r="EM253" s="659">
        <f t="shared" ca="1" si="293"/>
        <v>0</v>
      </c>
      <c r="EN253" s="659">
        <f t="shared" ca="1" si="293"/>
        <v>0</v>
      </c>
      <c r="EO253" s="659">
        <f t="shared" ca="1" si="293"/>
        <v>0</v>
      </c>
      <c r="EP253" s="659">
        <f t="shared" ca="1" si="293"/>
        <v>0</v>
      </c>
      <c r="EQ253" s="659">
        <f t="shared" ca="1" si="293"/>
        <v>0</v>
      </c>
      <c r="ER253" s="659">
        <f t="shared" ca="1" si="293"/>
        <v>0</v>
      </c>
      <c r="ES253" s="659">
        <f t="shared" ca="1" si="293"/>
        <v>0</v>
      </c>
      <c r="ET253" s="659">
        <f t="shared" ca="1" si="293"/>
        <v>0</v>
      </c>
      <c r="EU253" s="659">
        <f t="shared" ca="1" si="293"/>
        <v>0</v>
      </c>
      <c r="EV253" s="659">
        <f t="shared" ca="1" si="293"/>
        <v>0</v>
      </c>
      <c r="EW253" s="659">
        <f t="shared" ca="1" si="293"/>
        <v>0</v>
      </c>
      <c r="EX253" s="660">
        <f t="shared" ca="1" si="293"/>
        <v>0</v>
      </c>
      <c r="EY253" s="612"/>
      <c r="FB253" s="612"/>
    </row>
    <row r="254" spans="1:158" s="86" customFormat="1" hidden="1" outlineLevel="2">
      <c r="A254" s="654"/>
      <c r="B254" s="654"/>
      <c r="C254" s="655" t="str">
        <f>$A$26</f>
        <v>Pan Programme</v>
      </c>
      <c r="D254" s="654"/>
      <c r="E254" s="654"/>
      <c r="F254" s="654"/>
      <c r="G254" s="654"/>
      <c r="H254" s="654"/>
      <c r="I254" s="654"/>
      <c r="J254" s="654"/>
      <c r="K254" s="654"/>
      <c r="L254" s="654"/>
      <c r="M254" s="654"/>
      <c r="N254" s="654"/>
      <c r="O254" s="654"/>
      <c r="P254" s="654"/>
      <c r="Q254" s="654"/>
      <c r="R254" s="654"/>
      <c r="S254" s="654"/>
      <c r="T254" s="654"/>
      <c r="U254" s="654"/>
      <c r="V254" s="654"/>
      <c r="W254" s="654"/>
      <c r="X254" s="654"/>
      <c r="Y254" s="654"/>
      <c r="Z254" s="654"/>
      <c r="AA254" s="654"/>
      <c r="AB254" s="654"/>
      <c r="AC254" s="654"/>
      <c r="AD254" s="661" t="str">
        <f>$AD$26</f>
        <v>1_ATP</v>
      </c>
      <c r="AE254" s="304">
        <f ca="1">SUM($AF254:$EY254)</f>
        <v>22469078.345577646</v>
      </c>
      <c r="AF254" s="662">
        <f ca="1">AF34</f>
        <v>0</v>
      </c>
      <c r="AG254" s="638">
        <f t="shared" ref="AG254:CR254" ca="1" si="294">AG34</f>
        <v>0</v>
      </c>
      <c r="AH254" s="638">
        <f t="shared" ca="1" si="294"/>
        <v>355748.5488533508</v>
      </c>
      <c r="AI254" s="638">
        <f t="shared" ca="1" si="294"/>
        <v>355748.5488533508</v>
      </c>
      <c r="AJ254" s="638">
        <f t="shared" ca="1" si="294"/>
        <v>355748.5488533508</v>
      </c>
      <c r="AK254" s="638">
        <f t="shared" ca="1" si="294"/>
        <v>355748.5488533508</v>
      </c>
      <c r="AL254" s="638">
        <f t="shared" ca="1" si="294"/>
        <v>355748.5488533508</v>
      </c>
      <c r="AM254" s="638">
        <f t="shared" ca="1" si="294"/>
        <v>355748.5488533508</v>
      </c>
      <c r="AN254" s="638">
        <f t="shared" ca="1" si="294"/>
        <v>355748.5488533508</v>
      </c>
      <c r="AO254" s="638">
        <f t="shared" ca="1" si="294"/>
        <v>355748.5488533508</v>
      </c>
      <c r="AP254" s="638">
        <f t="shared" ca="1" si="294"/>
        <v>355748.5488533508</v>
      </c>
      <c r="AQ254" s="638">
        <f t="shared" ca="1" si="294"/>
        <v>355748.5488533508</v>
      </c>
      <c r="AR254" s="638">
        <f t="shared" ca="1" si="294"/>
        <v>355748.5488533508</v>
      </c>
      <c r="AS254" s="638">
        <f t="shared" ca="1" si="294"/>
        <v>355748.5488533508</v>
      </c>
      <c r="AT254" s="638">
        <f t="shared" ca="1" si="294"/>
        <v>355748.5488533508</v>
      </c>
      <c r="AU254" s="638">
        <f t="shared" ca="1" si="294"/>
        <v>355748.5488533508</v>
      </c>
      <c r="AV254" s="638">
        <f t="shared" ca="1" si="294"/>
        <v>355748.5488533508</v>
      </c>
      <c r="AW254" s="638">
        <f t="shared" ca="1" si="294"/>
        <v>355748.5488533508</v>
      </c>
      <c r="AX254" s="638">
        <f t="shared" ca="1" si="294"/>
        <v>355748.5488533508</v>
      </c>
      <c r="AY254" s="638">
        <f t="shared" ca="1" si="294"/>
        <v>355748.5488533508</v>
      </c>
      <c r="AZ254" s="638">
        <f t="shared" ca="1" si="294"/>
        <v>355748.5488533508</v>
      </c>
      <c r="BA254" s="638">
        <f t="shared" ca="1" si="294"/>
        <v>355748.5488533508</v>
      </c>
      <c r="BB254" s="638">
        <f t="shared" ca="1" si="294"/>
        <v>355748.5488533508</v>
      </c>
      <c r="BC254" s="638">
        <f t="shared" ca="1" si="294"/>
        <v>355748.5488533508</v>
      </c>
      <c r="BD254" s="638">
        <f t="shared" ca="1" si="294"/>
        <v>355748.5488533508</v>
      </c>
      <c r="BE254" s="638">
        <f t="shared" ca="1" si="294"/>
        <v>355748.5488533508</v>
      </c>
      <c r="BF254" s="638">
        <f t="shared" ca="1" si="294"/>
        <v>355748.5488533508</v>
      </c>
      <c r="BG254" s="638">
        <f t="shared" ca="1" si="294"/>
        <v>352191.0633648173</v>
      </c>
      <c r="BH254" s="638">
        <f t="shared" ca="1" si="294"/>
        <v>352191.0633648173</v>
      </c>
      <c r="BI254" s="638">
        <f t="shared" ca="1" si="294"/>
        <v>352191.0633648173</v>
      </c>
      <c r="BJ254" s="638">
        <f t="shared" ca="1" si="294"/>
        <v>352191.0633648173</v>
      </c>
      <c r="BK254" s="638">
        <f t="shared" ca="1" si="294"/>
        <v>352191.0633648173</v>
      </c>
      <c r="BL254" s="638">
        <f t="shared" ca="1" si="294"/>
        <v>352191.0633648173</v>
      </c>
      <c r="BM254" s="638">
        <f t="shared" ca="1" si="294"/>
        <v>352191.0633648173</v>
      </c>
      <c r="BN254" s="638">
        <f t="shared" ca="1" si="294"/>
        <v>352191.0633648173</v>
      </c>
      <c r="BO254" s="638">
        <f t="shared" ca="1" si="294"/>
        <v>352191.0633648173</v>
      </c>
      <c r="BP254" s="638">
        <f t="shared" ca="1" si="294"/>
        <v>352191.0633648173</v>
      </c>
      <c r="BQ254" s="638">
        <f t="shared" ca="1" si="294"/>
        <v>352191.0633648173</v>
      </c>
      <c r="BR254" s="638">
        <f t="shared" ca="1" si="294"/>
        <v>352191.0633648173</v>
      </c>
      <c r="BS254" s="638">
        <f t="shared" ca="1" si="294"/>
        <v>348633.57787628379</v>
      </c>
      <c r="BT254" s="638">
        <f t="shared" ca="1" si="294"/>
        <v>348633.57787628379</v>
      </c>
      <c r="BU254" s="638">
        <f t="shared" ca="1" si="294"/>
        <v>348633.57787628379</v>
      </c>
      <c r="BV254" s="638">
        <f t="shared" ca="1" si="294"/>
        <v>348633.57787628379</v>
      </c>
      <c r="BW254" s="638">
        <f t="shared" ca="1" si="294"/>
        <v>348633.57787628379</v>
      </c>
      <c r="BX254" s="638">
        <f t="shared" ca="1" si="294"/>
        <v>348633.57787628379</v>
      </c>
      <c r="BY254" s="638">
        <f t="shared" ca="1" si="294"/>
        <v>348633.57787628379</v>
      </c>
      <c r="BZ254" s="638">
        <f t="shared" ca="1" si="294"/>
        <v>348633.57787628379</v>
      </c>
      <c r="CA254" s="638">
        <f t="shared" ca="1" si="294"/>
        <v>348633.57787628379</v>
      </c>
      <c r="CB254" s="638">
        <f t="shared" ca="1" si="294"/>
        <v>348633.57787628379</v>
      </c>
      <c r="CC254" s="638">
        <f t="shared" ca="1" si="294"/>
        <v>348633.57787628379</v>
      </c>
      <c r="CD254" s="638">
        <f t="shared" ca="1" si="294"/>
        <v>348633.57787628379</v>
      </c>
      <c r="CE254" s="638">
        <f t="shared" ca="1" si="294"/>
        <v>345076.09238775028</v>
      </c>
      <c r="CF254" s="638">
        <f t="shared" ca="1" si="294"/>
        <v>345076.09238775028</v>
      </c>
      <c r="CG254" s="638">
        <f t="shared" ca="1" si="294"/>
        <v>345076.09238775028</v>
      </c>
      <c r="CH254" s="638">
        <f t="shared" ca="1" si="294"/>
        <v>345076.09238775028</v>
      </c>
      <c r="CI254" s="638">
        <f t="shared" ca="1" si="294"/>
        <v>345076.09238775028</v>
      </c>
      <c r="CJ254" s="638">
        <f t="shared" ca="1" si="294"/>
        <v>345076.09238775028</v>
      </c>
      <c r="CK254" s="638">
        <f t="shared" ca="1" si="294"/>
        <v>345076.09238775028</v>
      </c>
      <c r="CL254" s="638">
        <f t="shared" ca="1" si="294"/>
        <v>345076.09238775028</v>
      </c>
      <c r="CM254" s="638">
        <f t="shared" ca="1" si="294"/>
        <v>345076.09238775028</v>
      </c>
      <c r="CN254" s="638">
        <f t="shared" ca="1" si="294"/>
        <v>345076.09238775028</v>
      </c>
      <c r="CO254" s="638">
        <f t="shared" ca="1" si="294"/>
        <v>345076.09238775028</v>
      </c>
      <c r="CP254" s="638">
        <f t="shared" ca="1" si="294"/>
        <v>345076.09238775028</v>
      </c>
      <c r="CQ254" s="638">
        <f t="shared" ca="1" si="294"/>
        <v>341518.60689921677</v>
      </c>
      <c r="CR254" s="638">
        <f t="shared" ca="1" si="294"/>
        <v>341518.60689921677</v>
      </c>
      <c r="CS254" s="638">
        <f t="shared" ref="CS254:EX254" ca="1" si="295">CS34</f>
        <v>341518.60689921677</v>
      </c>
      <c r="CT254" s="638">
        <f t="shared" ca="1" si="295"/>
        <v>0</v>
      </c>
      <c r="CU254" s="638">
        <f t="shared" ca="1" si="295"/>
        <v>0</v>
      </c>
      <c r="CV254" s="638">
        <f t="shared" ca="1" si="295"/>
        <v>0</v>
      </c>
      <c r="CW254" s="638">
        <f t="shared" ca="1" si="295"/>
        <v>0</v>
      </c>
      <c r="CX254" s="638">
        <f t="shared" ca="1" si="295"/>
        <v>0</v>
      </c>
      <c r="CY254" s="638">
        <f t="shared" ca="1" si="295"/>
        <v>0</v>
      </c>
      <c r="CZ254" s="638">
        <f t="shared" ca="1" si="295"/>
        <v>0</v>
      </c>
      <c r="DA254" s="638">
        <f t="shared" ca="1" si="295"/>
        <v>0</v>
      </c>
      <c r="DB254" s="638">
        <f t="shared" ca="1" si="295"/>
        <v>0</v>
      </c>
      <c r="DC254" s="638">
        <f t="shared" ca="1" si="295"/>
        <v>0</v>
      </c>
      <c r="DD254" s="638">
        <f t="shared" ca="1" si="295"/>
        <v>0</v>
      </c>
      <c r="DE254" s="638">
        <f t="shared" ca="1" si="295"/>
        <v>0</v>
      </c>
      <c r="DF254" s="638">
        <f t="shared" ca="1" si="295"/>
        <v>0</v>
      </c>
      <c r="DG254" s="638">
        <f t="shared" ca="1" si="295"/>
        <v>0</v>
      </c>
      <c r="DH254" s="638">
        <f t="shared" ca="1" si="295"/>
        <v>0</v>
      </c>
      <c r="DI254" s="638">
        <f t="shared" ca="1" si="295"/>
        <v>0</v>
      </c>
      <c r="DJ254" s="638">
        <f t="shared" ca="1" si="295"/>
        <v>0</v>
      </c>
      <c r="DK254" s="638">
        <f t="shared" ca="1" si="295"/>
        <v>0</v>
      </c>
      <c r="DL254" s="638">
        <f t="shared" ca="1" si="295"/>
        <v>0</v>
      </c>
      <c r="DM254" s="638">
        <f t="shared" ca="1" si="295"/>
        <v>0</v>
      </c>
      <c r="DN254" s="638">
        <f t="shared" ca="1" si="295"/>
        <v>0</v>
      </c>
      <c r="DO254" s="638">
        <f t="shared" ca="1" si="295"/>
        <v>0</v>
      </c>
      <c r="DP254" s="638">
        <f t="shared" ca="1" si="295"/>
        <v>0</v>
      </c>
      <c r="DQ254" s="638">
        <f t="shared" ca="1" si="295"/>
        <v>0</v>
      </c>
      <c r="DR254" s="638">
        <f t="shared" ca="1" si="295"/>
        <v>0</v>
      </c>
      <c r="DS254" s="638">
        <f t="shared" ca="1" si="295"/>
        <v>0</v>
      </c>
      <c r="DT254" s="638">
        <f t="shared" ca="1" si="295"/>
        <v>0</v>
      </c>
      <c r="DU254" s="638">
        <f t="shared" ca="1" si="295"/>
        <v>0</v>
      </c>
      <c r="DV254" s="638">
        <f t="shared" ca="1" si="295"/>
        <v>0</v>
      </c>
      <c r="DW254" s="638">
        <f t="shared" ca="1" si="295"/>
        <v>0</v>
      </c>
      <c r="DX254" s="638">
        <f t="shared" ca="1" si="295"/>
        <v>0</v>
      </c>
      <c r="DY254" s="638">
        <f t="shared" ca="1" si="295"/>
        <v>0</v>
      </c>
      <c r="DZ254" s="638">
        <f t="shared" ca="1" si="295"/>
        <v>0</v>
      </c>
      <c r="EA254" s="638">
        <f t="shared" ca="1" si="295"/>
        <v>0</v>
      </c>
      <c r="EB254" s="638">
        <f t="shared" ca="1" si="295"/>
        <v>0</v>
      </c>
      <c r="EC254" s="638">
        <f t="shared" ca="1" si="295"/>
        <v>0</v>
      </c>
      <c r="ED254" s="638">
        <f t="shared" ca="1" si="295"/>
        <v>0</v>
      </c>
      <c r="EE254" s="638">
        <f t="shared" ca="1" si="295"/>
        <v>0</v>
      </c>
      <c r="EF254" s="638">
        <f t="shared" ca="1" si="295"/>
        <v>0</v>
      </c>
      <c r="EG254" s="638">
        <f t="shared" ca="1" si="295"/>
        <v>0</v>
      </c>
      <c r="EH254" s="638">
        <f t="shared" ca="1" si="295"/>
        <v>0</v>
      </c>
      <c r="EI254" s="638">
        <f t="shared" ca="1" si="295"/>
        <v>0</v>
      </c>
      <c r="EJ254" s="638">
        <f t="shared" ca="1" si="295"/>
        <v>0</v>
      </c>
      <c r="EK254" s="638">
        <f t="shared" ca="1" si="295"/>
        <v>0</v>
      </c>
      <c r="EL254" s="638">
        <f t="shared" ca="1" si="295"/>
        <v>0</v>
      </c>
      <c r="EM254" s="638">
        <f t="shared" ca="1" si="295"/>
        <v>0</v>
      </c>
      <c r="EN254" s="638">
        <f t="shared" ca="1" si="295"/>
        <v>0</v>
      </c>
      <c r="EO254" s="638">
        <f t="shared" ca="1" si="295"/>
        <v>0</v>
      </c>
      <c r="EP254" s="638">
        <f t="shared" ca="1" si="295"/>
        <v>0</v>
      </c>
      <c r="EQ254" s="638">
        <f t="shared" ca="1" si="295"/>
        <v>0</v>
      </c>
      <c r="ER254" s="638">
        <f t="shared" ca="1" si="295"/>
        <v>0</v>
      </c>
      <c r="ES254" s="638">
        <f t="shared" ca="1" si="295"/>
        <v>0</v>
      </c>
      <c r="ET254" s="638">
        <f t="shared" ca="1" si="295"/>
        <v>0</v>
      </c>
      <c r="EU254" s="638">
        <f t="shared" ca="1" si="295"/>
        <v>0</v>
      </c>
      <c r="EV254" s="638">
        <f t="shared" ca="1" si="295"/>
        <v>0</v>
      </c>
      <c r="EW254" s="638">
        <f t="shared" ca="1" si="295"/>
        <v>0</v>
      </c>
      <c r="EX254" s="639">
        <f t="shared" ca="1" si="295"/>
        <v>0</v>
      </c>
      <c r="EY254" s="612"/>
      <c r="FB254" s="612"/>
    </row>
    <row r="255" spans="1:158" s="86" customFormat="1" hidden="1" outlineLevel="2">
      <c r="A255" s="654"/>
      <c r="B255" s="654"/>
      <c r="C255" s="655" t="str">
        <f>$A$38</f>
        <v>Quarterly</v>
      </c>
      <c r="D255" s="654"/>
      <c r="E255" s="654"/>
      <c r="F255" s="654"/>
      <c r="G255" s="654"/>
      <c r="H255" s="654"/>
      <c r="I255" s="654"/>
      <c r="J255" s="654"/>
      <c r="K255" s="654"/>
      <c r="L255" s="654"/>
      <c r="M255" s="654"/>
      <c r="N255" s="654"/>
      <c r="O255" s="654"/>
      <c r="P255" s="654"/>
      <c r="Q255" s="654"/>
      <c r="R255" s="654"/>
      <c r="S255" s="654"/>
      <c r="T255" s="654"/>
      <c r="U255" s="654"/>
      <c r="V255" s="654"/>
      <c r="W255" s="654"/>
      <c r="X255" s="654"/>
      <c r="Y255" s="654"/>
      <c r="Z255" s="654"/>
      <c r="AA255" s="654"/>
      <c r="AB255" s="654"/>
      <c r="AC255" s="654"/>
      <c r="AD255" s="661" t="str">
        <f>$AD$38</f>
        <v>2_ATP</v>
      </c>
      <c r="AE255" s="304">
        <f t="shared" ref="AE255:AE268" ca="1" si="296">SUM($AF255:$EY255)</f>
        <v>5344542.3630051231</v>
      </c>
      <c r="AF255" s="662">
        <f ca="1">AF46</f>
        <v>0</v>
      </c>
      <c r="AG255" s="638">
        <f t="shared" ref="AG255:CR255" ca="1" si="297">AG46</f>
        <v>0</v>
      </c>
      <c r="AH255" s="638">
        <f t="shared" ca="1" si="297"/>
        <v>80180.190304487187</v>
      </c>
      <c r="AI255" s="638">
        <f t="shared" ca="1" si="297"/>
        <v>0</v>
      </c>
      <c r="AJ255" s="638">
        <f t="shared" ca="1" si="297"/>
        <v>0</v>
      </c>
      <c r="AK255" s="638">
        <f t="shared" ca="1" si="297"/>
        <v>240540.57091346156</v>
      </c>
      <c r="AL255" s="638">
        <f t="shared" ca="1" si="297"/>
        <v>0</v>
      </c>
      <c r="AM255" s="638">
        <f t="shared" ca="1" si="297"/>
        <v>0</v>
      </c>
      <c r="AN255" s="638">
        <f t="shared" ca="1" si="297"/>
        <v>240540.57091346153</v>
      </c>
      <c r="AO255" s="638">
        <f t="shared" ca="1" si="297"/>
        <v>0</v>
      </c>
      <c r="AP255" s="638">
        <f t="shared" ca="1" si="297"/>
        <v>0</v>
      </c>
      <c r="AQ255" s="638">
        <f t="shared" ca="1" si="297"/>
        <v>240540.57091346171</v>
      </c>
      <c r="AR255" s="638">
        <f t="shared" ca="1" si="297"/>
        <v>0</v>
      </c>
      <c r="AS255" s="638">
        <f t="shared" ca="1" si="297"/>
        <v>0</v>
      </c>
      <c r="AT255" s="638">
        <f t="shared" ca="1" si="297"/>
        <v>240540.57091346179</v>
      </c>
      <c r="AU255" s="638">
        <f t="shared" ca="1" si="297"/>
        <v>0</v>
      </c>
      <c r="AV255" s="638">
        <f t="shared" ca="1" si="297"/>
        <v>0</v>
      </c>
      <c r="AW255" s="638">
        <f t="shared" ca="1" si="297"/>
        <v>243747.77852564087</v>
      </c>
      <c r="AX255" s="638">
        <f t="shared" ca="1" si="297"/>
        <v>0</v>
      </c>
      <c r="AY255" s="638">
        <f t="shared" ca="1" si="297"/>
        <v>0</v>
      </c>
      <c r="AZ255" s="638">
        <f t="shared" ca="1" si="297"/>
        <v>245351.38233173051</v>
      </c>
      <c r="BA255" s="638">
        <f t="shared" ca="1" si="297"/>
        <v>0</v>
      </c>
      <c r="BB255" s="638">
        <f t="shared" ca="1" si="297"/>
        <v>0</v>
      </c>
      <c r="BC255" s="638">
        <f t="shared" ca="1" si="297"/>
        <v>245351.3823317308</v>
      </c>
      <c r="BD255" s="638">
        <f t="shared" ca="1" si="297"/>
        <v>0</v>
      </c>
      <c r="BE255" s="638">
        <f t="shared" ca="1" si="297"/>
        <v>0</v>
      </c>
      <c r="BF255" s="638">
        <f t="shared" ca="1" si="297"/>
        <v>245351.38233173051</v>
      </c>
      <c r="BG255" s="638">
        <f t="shared" ca="1" si="297"/>
        <v>0</v>
      </c>
      <c r="BH255" s="638">
        <f t="shared" ca="1" si="297"/>
        <v>0</v>
      </c>
      <c r="BI255" s="638">
        <f t="shared" ca="1" si="297"/>
        <v>248622.73409615373</v>
      </c>
      <c r="BJ255" s="638">
        <f t="shared" ca="1" si="297"/>
        <v>0</v>
      </c>
      <c r="BK255" s="638">
        <f t="shared" ca="1" si="297"/>
        <v>0</v>
      </c>
      <c r="BL255" s="638">
        <f t="shared" ca="1" si="297"/>
        <v>250258.40997836561</v>
      </c>
      <c r="BM255" s="638">
        <f t="shared" ca="1" si="297"/>
        <v>0</v>
      </c>
      <c r="BN255" s="638">
        <f t="shared" ca="1" si="297"/>
        <v>0</v>
      </c>
      <c r="BO255" s="638">
        <f t="shared" ca="1" si="297"/>
        <v>250258.40997836532</v>
      </c>
      <c r="BP255" s="638">
        <f t="shared" ca="1" si="297"/>
        <v>0</v>
      </c>
      <c r="BQ255" s="638">
        <f t="shared" ca="1" si="297"/>
        <v>0</v>
      </c>
      <c r="BR255" s="638">
        <f t="shared" ca="1" si="297"/>
        <v>250258.4099783659</v>
      </c>
      <c r="BS255" s="638">
        <f t="shared" ca="1" si="297"/>
        <v>0</v>
      </c>
      <c r="BT255" s="638">
        <f t="shared" ca="1" si="297"/>
        <v>0</v>
      </c>
      <c r="BU255" s="638">
        <f t="shared" ca="1" si="297"/>
        <v>253595.18877807708</v>
      </c>
      <c r="BV255" s="638">
        <f t="shared" ca="1" si="297"/>
        <v>0</v>
      </c>
      <c r="BW255" s="638">
        <f t="shared" ca="1" si="297"/>
        <v>0</v>
      </c>
      <c r="BX255" s="638">
        <f t="shared" ca="1" si="297"/>
        <v>255263.57817793294</v>
      </c>
      <c r="BY255" s="638">
        <f t="shared" ca="1" si="297"/>
        <v>0</v>
      </c>
      <c r="BZ255" s="638">
        <f t="shared" ca="1" si="297"/>
        <v>0</v>
      </c>
      <c r="CA255" s="638">
        <f t="shared" ca="1" si="297"/>
        <v>255263.57817793355</v>
      </c>
      <c r="CB255" s="638">
        <f t="shared" ca="1" si="297"/>
        <v>0</v>
      </c>
      <c r="CC255" s="638">
        <f t="shared" ca="1" si="297"/>
        <v>0</v>
      </c>
      <c r="CD255" s="638">
        <f t="shared" ca="1" si="297"/>
        <v>255263.57817793294</v>
      </c>
      <c r="CE255" s="638">
        <f t="shared" ca="1" si="297"/>
        <v>0</v>
      </c>
      <c r="CF255" s="638">
        <f t="shared" ca="1" si="297"/>
        <v>0</v>
      </c>
      <c r="CG255" s="638">
        <f t="shared" ca="1" si="297"/>
        <v>258667.09255363894</v>
      </c>
      <c r="CH255" s="638">
        <f t="shared" ca="1" si="297"/>
        <v>0</v>
      </c>
      <c r="CI255" s="638">
        <f t="shared" ca="1" si="297"/>
        <v>0</v>
      </c>
      <c r="CJ255" s="638">
        <f t="shared" ca="1" si="297"/>
        <v>260368.84974149283</v>
      </c>
      <c r="CK255" s="638">
        <f t="shared" ca="1" si="297"/>
        <v>0</v>
      </c>
      <c r="CL255" s="638">
        <f t="shared" ca="1" si="297"/>
        <v>0</v>
      </c>
      <c r="CM255" s="638">
        <f t="shared" ca="1" si="297"/>
        <v>260368.84974149222</v>
      </c>
      <c r="CN255" s="638">
        <f t="shared" ca="1" si="297"/>
        <v>0</v>
      </c>
      <c r="CO255" s="638">
        <f t="shared" ca="1" si="297"/>
        <v>0</v>
      </c>
      <c r="CP255" s="638">
        <f t="shared" ca="1" si="297"/>
        <v>260368.84974149222</v>
      </c>
      <c r="CQ255" s="638">
        <f t="shared" ca="1" si="297"/>
        <v>0</v>
      </c>
      <c r="CR255" s="638">
        <f t="shared" ca="1" si="297"/>
        <v>0</v>
      </c>
      <c r="CS255" s="638">
        <f t="shared" ref="CS255:EX255" ca="1" si="298">CS46</f>
        <v>263840.4344047124</v>
      </c>
      <c r="CT255" s="638">
        <f t="shared" ca="1" si="298"/>
        <v>0</v>
      </c>
      <c r="CU255" s="638">
        <f t="shared" ca="1" si="298"/>
        <v>0</v>
      </c>
      <c r="CV255" s="638">
        <f t="shared" ca="1" si="298"/>
        <v>0</v>
      </c>
      <c r="CW255" s="638">
        <f t="shared" ca="1" si="298"/>
        <v>0</v>
      </c>
      <c r="CX255" s="638">
        <f t="shared" ca="1" si="298"/>
        <v>0</v>
      </c>
      <c r="CY255" s="638">
        <f t="shared" ca="1" si="298"/>
        <v>0</v>
      </c>
      <c r="CZ255" s="638">
        <f t="shared" ca="1" si="298"/>
        <v>0</v>
      </c>
      <c r="DA255" s="638">
        <f t="shared" ca="1" si="298"/>
        <v>0</v>
      </c>
      <c r="DB255" s="638">
        <f t="shared" ca="1" si="298"/>
        <v>0</v>
      </c>
      <c r="DC255" s="638">
        <f t="shared" ca="1" si="298"/>
        <v>0</v>
      </c>
      <c r="DD255" s="638">
        <f t="shared" ca="1" si="298"/>
        <v>0</v>
      </c>
      <c r="DE255" s="638">
        <f t="shared" ca="1" si="298"/>
        <v>0</v>
      </c>
      <c r="DF255" s="638">
        <f t="shared" ca="1" si="298"/>
        <v>0</v>
      </c>
      <c r="DG255" s="638">
        <f t="shared" ca="1" si="298"/>
        <v>0</v>
      </c>
      <c r="DH255" s="638">
        <f t="shared" ca="1" si="298"/>
        <v>0</v>
      </c>
      <c r="DI255" s="638">
        <f t="shared" ca="1" si="298"/>
        <v>0</v>
      </c>
      <c r="DJ255" s="638">
        <f t="shared" ca="1" si="298"/>
        <v>0</v>
      </c>
      <c r="DK255" s="638">
        <f t="shared" ca="1" si="298"/>
        <v>0</v>
      </c>
      <c r="DL255" s="638">
        <f t="shared" ca="1" si="298"/>
        <v>0</v>
      </c>
      <c r="DM255" s="638">
        <f t="shared" ca="1" si="298"/>
        <v>0</v>
      </c>
      <c r="DN255" s="638">
        <f t="shared" ca="1" si="298"/>
        <v>0</v>
      </c>
      <c r="DO255" s="638">
        <f t="shared" ca="1" si="298"/>
        <v>0</v>
      </c>
      <c r="DP255" s="638">
        <f t="shared" ca="1" si="298"/>
        <v>0</v>
      </c>
      <c r="DQ255" s="638">
        <f t="shared" ca="1" si="298"/>
        <v>0</v>
      </c>
      <c r="DR255" s="638">
        <f t="shared" ca="1" si="298"/>
        <v>0</v>
      </c>
      <c r="DS255" s="638">
        <f t="shared" ca="1" si="298"/>
        <v>0</v>
      </c>
      <c r="DT255" s="638">
        <f t="shared" ca="1" si="298"/>
        <v>0</v>
      </c>
      <c r="DU255" s="638">
        <f t="shared" ca="1" si="298"/>
        <v>0</v>
      </c>
      <c r="DV255" s="638">
        <f t="shared" ca="1" si="298"/>
        <v>0</v>
      </c>
      <c r="DW255" s="638">
        <f t="shared" ca="1" si="298"/>
        <v>0</v>
      </c>
      <c r="DX255" s="638">
        <f t="shared" ca="1" si="298"/>
        <v>0</v>
      </c>
      <c r="DY255" s="638">
        <f t="shared" ca="1" si="298"/>
        <v>0</v>
      </c>
      <c r="DZ255" s="638">
        <f t="shared" ca="1" si="298"/>
        <v>0</v>
      </c>
      <c r="EA255" s="638">
        <f t="shared" ca="1" si="298"/>
        <v>0</v>
      </c>
      <c r="EB255" s="638">
        <f t="shared" ca="1" si="298"/>
        <v>0</v>
      </c>
      <c r="EC255" s="638">
        <f t="shared" ca="1" si="298"/>
        <v>0</v>
      </c>
      <c r="ED255" s="638">
        <f t="shared" ca="1" si="298"/>
        <v>0</v>
      </c>
      <c r="EE255" s="638">
        <f t="shared" ca="1" si="298"/>
        <v>0</v>
      </c>
      <c r="EF255" s="638">
        <f t="shared" ca="1" si="298"/>
        <v>0</v>
      </c>
      <c r="EG255" s="638">
        <f t="shared" ca="1" si="298"/>
        <v>0</v>
      </c>
      <c r="EH255" s="638">
        <f t="shared" ca="1" si="298"/>
        <v>0</v>
      </c>
      <c r="EI255" s="638">
        <f t="shared" ca="1" si="298"/>
        <v>0</v>
      </c>
      <c r="EJ255" s="638">
        <f t="shared" ca="1" si="298"/>
        <v>0</v>
      </c>
      <c r="EK255" s="638">
        <f t="shared" ca="1" si="298"/>
        <v>0</v>
      </c>
      <c r="EL255" s="638">
        <f t="shared" ca="1" si="298"/>
        <v>0</v>
      </c>
      <c r="EM255" s="638">
        <f t="shared" ca="1" si="298"/>
        <v>0</v>
      </c>
      <c r="EN255" s="638">
        <f t="shared" ca="1" si="298"/>
        <v>0</v>
      </c>
      <c r="EO255" s="638">
        <f t="shared" ca="1" si="298"/>
        <v>0</v>
      </c>
      <c r="EP255" s="638">
        <f t="shared" ca="1" si="298"/>
        <v>0</v>
      </c>
      <c r="EQ255" s="638">
        <f t="shared" ca="1" si="298"/>
        <v>0</v>
      </c>
      <c r="ER255" s="638">
        <f t="shared" ca="1" si="298"/>
        <v>0</v>
      </c>
      <c r="ES255" s="638">
        <f t="shared" ca="1" si="298"/>
        <v>0</v>
      </c>
      <c r="ET255" s="638">
        <f t="shared" ca="1" si="298"/>
        <v>0</v>
      </c>
      <c r="EU255" s="638">
        <f t="shared" ca="1" si="298"/>
        <v>0</v>
      </c>
      <c r="EV255" s="638">
        <f t="shared" ca="1" si="298"/>
        <v>0</v>
      </c>
      <c r="EW255" s="638">
        <f t="shared" ca="1" si="298"/>
        <v>0</v>
      </c>
      <c r="EX255" s="639">
        <f t="shared" ca="1" si="298"/>
        <v>0</v>
      </c>
      <c r="EY255" s="612"/>
      <c r="FB255" s="612"/>
    </row>
    <row r="256" spans="1:158" s="86" customFormat="1" hidden="1" outlineLevel="2">
      <c r="A256" s="654"/>
      <c r="B256" s="654"/>
      <c r="C256" s="655" t="str">
        <f>$A$50</f>
        <v>Business Transformation</v>
      </c>
      <c r="D256" s="654"/>
      <c r="E256" s="654"/>
      <c r="F256" s="654"/>
      <c r="G256" s="654"/>
      <c r="H256" s="654"/>
      <c r="I256" s="654"/>
      <c r="J256" s="654"/>
      <c r="K256" s="654"/>
      <c r="L256" s="654"/>
      <c r="M256" s="654"/>
      <c r="N256" s="654"/>
      <c r="O256" s="654"/>
      <c r="P256" s="654"/>
      <c r="Q256" s="654"/>
      <c r="R256" s="654"/>
      <c r="S256" s="654"/>
      <c r="T256" s="654"/>
      <c r="U256" s="654"/>
      <c r="V256" s="654"/>
      <c r="W256" s="654"/>
      <c r="X256" s="654"/>
      <c r="Y256" s="654"/>
      <c r="Z256" s="654"/>
      <c r="AA256" s="654"/>
      <c r="AB256" s="654"/>
      <c r="AC256" s="654"/>
      <c r="AD256" s="661" t="str">
        <f>$AD$50</f>
        <v>3_ATP</v>
      </c>
      <c r="AE256" s="304">
        <f t="shared" ca="1" si="296"/>
        <v>357346.15384615381</v>
      </c>
      <c r="AF256" s="662">
        <f ca="1">AF58</f>
        <v>0</v>
      </c>
      <c r="AG256" s="638">
        <f t="shared" ref="AG256:CR256" ca="1" si="299">AG58</f>
        <v>0</v>
      </c>
      <c r="AH256" s="638">
        <f t="shared" ca="1" si="299"/>
        <v>0</v>
      </c>
      <c r="AI256" s="638">
        <f t="shared" ca="1" si="299"/>
        <v>0</v>
      </c>
      <c r="AJ256" s="638">
        <f t="shared" ca="1" si="299"/>
        <v>0</v>
      </c>
      <c r="AK256" s="638">
        <f t="shared" ca="1" si="299"/>
        <v>0</v>
      </c>
      <c r="AL256" s="638">
        <f t="shared" ca="1" si="299"/>
        <v>0</v>
      </c>
      <c r="AM256" s="638">
        <f t="shared" ca="1" si="299"/>
        <v>357346.15384615381</v>
      </c>
      <c r="AN256" s="638">
        <f t="shared" ca="1" si="299"/>
        <v>0</v>
      </c>
      <c r="AO256" s="638">
        <f t="shared" ca="1" si="299"/>
        <v>0</v>
      </c>
      <c r="AP256" s="638">
        <f t="shared" ca="1" si="299"/>
        <v>0</v>
      </c>
      <c r="AQ256" s="638">
        <f t="shared" ca="1" si="299"/>
        <v>0</v>
      </c>
      <c r="AR256" s="638">
        <f t="shared" ca="1" si="299"/>
        <v>0</v>
      </c>
      <c r="AS256" s="638">
        <f t="shared" ca="1" si="299"/>
        <v>0</v>
      </c>
      <c r="AT256" s="638">
        <f t="shared" ca="1" si="299"/>
        <v>0</v>
      </c>
      <c r="AU256" s="638">
        <f t="shared" ca="1" si="299"/>
        <v>0</v>
      </c>
      <c r="AV256" s="638">
        <f t="shared" ca="1" si="299"/>
        <v>0</v>
      </c>
      <c r="AW256" s="638">
        <f t="shared" ca="1" si="299"/>
        <v>0</v>
      </c>
      <c r="AX256" s="638">
        <f t="shared" ca="1" si="299"/>
        <v>0</v>
      </c>
      <c r="AY256" s="638">
        <f t="shared" ca="1" si="299"/>
        <v>0</v>
      </c>
      <c r="AZ256" s="638">
        <f t="shared" ca="1" si="299"/>
        <v>0</v>
      </c>
      <c r="BA256" s="638">
        <f t="shared" ca="1" si="299"/>
        <v>0</v>
      </c>
      <c r="BB256" s="638">
        <f t="shared" ca="1" si="299"/>
        <v>0</v>
      </c>
      <c r="BC256" s="638">
        <f t="shared" ca="1" si="299"/>
        <v>0</v>
      </c>
      <c r="BD256" s="638">
        <f t="shared" ca="1" si="299"/>
        <v>0</v>
      </c>
      <c r="BE256" s="638">
        <f t="shared" ca="1" si="299"/>
        <v>0</v>
      </c>
      <c r="BF256" s="638">
        <f t="shared" ca="1" si="299"/>
        <v>0</v>
      </c>
      <c r="BG256" s="638">
        <f t="shared" ca="1" si="299"/>
        <v>0</v>
      </c>
      <c r="BH256" s="638">
        <f t="shared" ca="1" si="299"/>
        <v>0</v>
      </c>
      <c r="BI256" s="638">
        <f t="shared" ca="1" si="299"/>
        <v>0</v>
      </c>
      <c r="BJ256" s="638">
        <f t="shared" ca="1" si="299"/>
        <v>0</v>
      </c>
      <c r="BK256" s="638">
        <f t="shared" ca="1" si="299"/>
        <v>0</v>
      </c>
      <c r="BL256" s="638">
        <f t="shared" ca="1" si="299"/>
        <v>0</v>
      </c>
      <c r="BM256" s="638">
        <f t="shared" ca="1" si="299"/>
        <v>0</v>
      </c>
      <c r="BN256" s="638">
        <f t="shared" ca="1" si="299"/>
        <v>0</v>
      </c>
      <c r="BO256" s="638">
        <f t="shared" ca="1" si="299"/>
        <v>0</v>
      </c>
      <c r="BP256" s="638">
        <f t="shared" ca="1" si="299"/>
        <v>0</v>
      </c>
      <c r="BQ256" s="638">
        <f t="shared" ca="1" si="299"/>
        <v>0</v>
      </c>
      <c r="BR256" s="638">
        <f t="shared" ca="1" si="299"/>
        <v>0</v>
      </c>
      <c r="BS256" s="638">
        <f t="shared" ca="1" si="299"/>
        <v>0</v>
      </c>
      <c r="BT256" s="638">
        <f t="shared" ca="1" si="299"/>
        <v>0</v>
      </c>
      <c r="BU256" s="638">
        <f t="shared" ca="1" si="299"/>
        <v>0</v>
      </c>
      <c r="BV256" s="638">
        <f t="shared" ca="1" si="299"/>
        <v>0</v>
      </c>
      <c r="BW256" s="638">
        <f t="shared" ca="1" si="299"/>
        <v>0</v>
      </c>
      <c r="BX256" s="638">
        <f t="shared" ca="1" si="299"/>
        <v>0</v>
      </c>
      <c r="BY256" s="638">
        <f t="shared" ca="1" si="299"/>
        <v>0</v>
      </c>
      <c r="BZ256" s="638">
        <f t="shared" ca="1" si="299"/>
        <v>0</v>
      </c>
      <c r="CA256" s="638">
        <f t="shared" ca="1" si="299"/>
        <v>0</v>
      </c>
      <c r="CB256" s="638">
        <f t="shared" ca="1" si="299"/>
        <v>0</v>
      </c>
      <c r="CC256" s="638">
        <f t="shared" ca="1" si="299"/>
        <v>0</v>
      </c>
      <c r="CD256" s="638">
        <f t="shared" ca="1" si="299"/>
        <v>0</v>
      </c>
      <c r="CE256" s="638">
        <f t="shared" ca="1" si="299"/>
        <v>0</v>
      </c>
      <c r="CF256" s="638">
        <f t="shared" ca="1" si="299"/>
        <v>0</v>
      </c>
      <c r="CG256" s="638">
        <f t="shared" ca="1" si="299"/>
        <v>0</v>
      </c>
      <c r="CH256" s="638">
        <f t="shared" ca="1" si="299"/>
        <v>0</v>
      </c>
      <c r="CI256" s="638">
        <f t="shared" ca="1" si="299"/>
        <v>0</v>
      </c>
      <c r="CJ256" s="638">
        <f t="shared" ca="1" si="299"/>
        <v>0</v>
      </c>
      <c r="CK256" s="638">
        <f t="shared" ca="1" si="299"/>
        <v>0</v>
      </c>
      <c r="CL256" s="638">
        <f t="shared" ca="1" si="299"/>
        <v>0</v>
      </c>
      <c r="CM256" s="638">
        <f t="shared" ca="1" si="299"/>
        <v>0</v>
      </c>
      <c r="CN256" s="638">
        <f t="shared" ca="1" si="299"/>
        <v>0</v>
      </c>
      <c r="CO256" s="638">
        <f t="shared" ca="1" si="299"/>
        <v>0</v>
      </c>
      <c r="CP256" s="638">
        <f t="shared" ca="1" si="299"/>
        <v>0</v>
      </c>
      <c r="CQ256" s="638">
        <f t="shared" ca="1" si="299"/>
        <v>0</v>
      </c>
      <c r="CR256" s="638">
        <f t="shared" ca="1" si="299"/>
        <v>0</v>
      </c>
      <c r="CS256" s="638">
        <f t="shared" ref="CS256:EX256" ca="1" si="300">CS58</f>
        <v>0</v>
      </c>
      <c r="CT256" s="638">
        <f t="shared" ca="1" si="300"/>
        <v>0</v>
      </c>
      <c r="CU256" s="638">
        <f t="shared" ca="1" si="300"/>
        <v>0</v>
      </c>
      <c r="CV256" s="638">
        <f t="shared" ca="1" si="300"/>
        <v>0</v>
      </c>
      <c r="CW256" s="638">
        <f t="shared" ca="1" si="300"/>
        <v>0</v>
      </c>
      <c r="CX256" s="638">
        <f t="shared" ca="1" si="300"/>
        <v>0</v>
      </c>
      <c r="CY256" s="638">
        <f t="shared" ca="1" si="300"/>
        <v>0</v>
      </c>
      <c r="CZ256" s="638">
        <f t="shared" ca="1" si="300"/>
        <v>0</v>
      </c>
      <c r="DA256" s="638">
        <f t="shared" ca="1" si="300"/>
        <v>0</v>
      </c>
      <c r="DB256" s="638">
        <f t="shared" ca="1" si="300"/>
        <v>0</v>
      </c>
      <c r="DC256" s="638">
        <f t="shared" ca="1" si="300"/>
        <v>0</v>
      </c>
      <c r="DD256" s="638">
        <f t="shared" ca="1" si="300"/>
        <v>0</v>
      </c>
      <c r="DE256" s="638">
        <f t="shared" ca="1" si="300"/>
        <v>0</v>
      </c>
      <c r="DF256" s="638">
        <f t="shared" ca="1" si="300"/>
        <v>0</v>
      </c>
      <c r="DG256" s="638">
        <f t="shared" ca="1" si="300"/>
        <v>0</v>
      </c>
      <c r="DH256" s="638">
        <f t="shared" ca="1" si="300"/>
        <v>0</v>
      </c>
      <c r="DI256" s="638">
        <f t="shared" ca="1" si="300"/>
        <v>0</v>
      </c>
      <c r="DJ256" s="638">
        <f t="shared" ca="1" si="300"/>
        <v>0</v>
      </c>
      <c r="DK256" s="638">
        <f t="shared" ca="1" si="300"/>
        <v>0</v>
      </c>
      <c r="DL256" s="638">
        <f t="shared" ca="1" si="300"/>
        <v>0</v>
      </c>
      <c r="DM256" s="638">
        <f t="shared" ca="1" si="300"/>
        <v>0</v>
      </c>
      <c r="DN256" s="638">
        <f t="shared" ca="1" si="300"/>
        <v>0</v>
      </c>
      <c r="DO256" s="638">
        <f t="shared" ca="1" si="300"/>
        <v>0</v>
      </c>
      <c r="DP256" s="638">
        <f t="shared" ca="1" si="300"/>
        <v>0</v>
      </c>
      <c r="DQ256" s="638">
        <f t="shared" ca="1" si="300"/>
        <v>0</v>
      </c>
      <c r="DR256" s="638">
        <f t="shared" ca="1" si="300"/>
        <v>0</v>
      </c>
      <c r="DS256" s="638">
        <f t="shared" ca="1" si="300"/>
        <v>0</v>
      </c>
      <c r="DT256" s="638">
        <f t="shared" ca="1" si="300"/>
        <v>0</v>
      </c>
      <c r="DU256" s="638">
        <f t="shared" ca="1" si="300"/>
        <v>0</v>
      </c>
      <c r="DV256" s="638">
        <f t="shared" ca="1" si="300"/>
        <v>0</v>
      </c>
      <c r="DW256" s="638">
        <f t="shared" ca="1" si="300"/>
        <v>0</v>
      </c>
      <c r="DX256" s="638">
        <f t="shared" ca="1" si="300"/>
        <v>0</v>
      </c>
      <c r="DY256" s="638">
        <f t="shared" ca="1" si="300"/>
        <v>0</v>
      </c>
      <c r="DZ256" s="638">
        <f t="shared" ca="1" si="300"/>
        <v>0</v>
      </c>
      <c r="EA256" s="638">
        <f t="shared" ca="1" si="300"/>
        <v>0</v>
      </c>
      <c r="EB256" s="638">
        <f t="shared" ca="1" si="300"/>
        <v>0</v>
      </c>
      <c r="EC256" s="638">
        <f t="shared" ca="1" si="300"/>
        <v>0</v>
      </c>
      <c r="ED256" s="638">
        <f t="shared" ca="1" si="300"/>
        <v>0</v>
      </c>
      <c r="EE256" s="638">
        <f t="shared" ca="1" si="300"/>
        <v>0</v>
      </c>
      <c r="EF256" s="638">
        <f t="shared" ca="1" si="300"/>
        <v>0</v>
      </c>
      <c r="EG256" s="638">
        <f t="shared" ca="1" si="300"/>
        <v>0</v>
      </c>
      <c r="EH256" s="638">
        <f t="shared" ca="1" si="300"/>
        <v>0</v>
      </c>
      <c r="EI256" s="638">
        <f t="shared" ca="1" si="300"/>
        <v>0</v>
      </c>
      <c r="EJ256" s="638">
        <f t="shared" ca="1" si="300"/>
        <v>0</v>
      </c>
      <c r="EK256" s="638">
        <f t="shared" ca="1" si="300"/>
        <v>0</v>
      </c>
      <c r="EL256" s="638">
        <f t="shared" ca="1" si="300"/>
        <v>0</v>
      </c>
      <c r="EM256" s="638">
        <f t="shared" ca="1" si="300"/>
        <v>0</v>
      </c>
      <c r="EN256" s="638">
        <f t="shared" ca="1" si="300"/>
        <v>0</v>
      </c>
      <c r="EO256" s="638">
        <f t="shared" ca="1" si="300"/>
        <v>0</v>
      </c>
      <c r="EP256" s="638">
        <f t="shared" ca="1" si="300"/>
        <v>0</v>
      </c>
      <c r="EQ256" s="638">
        <f t="shared" ca="1" si="300"/>
        <v>0</v>
      </c>
      <c r="ER256" s="638">
        <f t="shared" ca="1" si="300"/>
        <v>0</v>
      </c>
      <c r="ES256" s="638">
        <f t="shared" ca="1" si="300"/>
        <v>0</v>
      </c>
      <c r="ET256" s="638">
        <f t="shared" ca="1" si="300"/>
        <v>0</v>
      </c>
      <c r="EU256" s="638">
        <f t="shared" ca="1" si="300"/>
        <v>0</v>
      </c>
      <c r="EV256" s="638">
        <f t="shared" ca="1" si="300"/>
        <v>0</v>
      </c>
      <c r="EW256" s="638">
        <f t="shared" ca="1" si="300"/>
        <v>0</v>
      </c>
      <c r="EX256" s="639">
        <f t="shared" ca="1" si="300"/>
        <v>0</v>
      </c>
      <c r="EY256" s="612"/>
      <c r="FB256" s="612"/>
    </row>
    <row r="257" spans="1:158" s="86" customFormat="1" hidden="1" outlineLevel="2">
      <c r="A257" s="654"/>
      <c r="B257" s="654"/>
      <c r="C257" s="655" t="str">
        <f>$A$62</f>
        <v>IAFS</v>
      </c>
      <c r="D257" s="654"/>
      <c r="E257" s="654"/>
      <c r="F257" s="654"/>
      <c r="G257" s="654"/>
      <c r="H257" s="654"/>
      <c r="I257" s="654"/>
      <c r="J257" s="654"/>
      <c r="K257" s="654"/>
      <c r="L257" s="654"/>
      <c r="M257" s="654"/>
      <c r="N257" s="654"/>
      <c r="O257" s="654"/>
      <c r="P257" s="654"/>
      <c r="Q257" s="654"/>
      <c r="R257" s="654"/>
      <c r="S257" s="654"/>
      <c r="T257" s="654"/>
      <c r="U257" s="654"/>
      <c r="V257" s="654"/>
      <c r="W257" s="654"/>
      <c r="X257" s="654"/>
      <c r="Y257" s="654"/>
      <c r="Z257" s="654"/>
      <c r="AA257" s="654"/>
      <c r="AB257" s="654"/>
      <c r="AC257" s="654"/>
      <c r="AD257" s="661" t="str">
        <f>$AD$62</f>
        <v>4_ATP</v>
      </c>
      <c r="AE257" s="304">
        <f t="shared" ca="1" si="296"/>
        <v>1005211.5384615387</v>
      </c>
      <c r="AF257" s="662">
        <f ca="1">AF70</f>
        <v>0</v>
      </c>
      <c r="AG257" s="638">
        <f t="shared" ref="AG257:CR257" ca="1" si="301">AG70</f>
        <v>0</v>
      </c>
      <c r="AH257" s="638">
        <f t="shared" ca="1" si="301"/>
        <v>0</v>
      </c>
      <c r="AI257" s="638">
        <f t="shared" ca="1" si="301"/>
        <v>0</v>
      </c>
      <c r="AJ257" s="638">
        <f t="shared" ca="1" si="301"/>
        <v>0</v>
      </c>
      <c r="AK257" s="638">
        <f t="shared" ca="1" si="301"/>
        <v>1005211.5384615387</v>
      </c>
      <c r="AL257" s="638">
        <f t="shared" ca="1" si="301"/>
        <v>0</v>
      </c>
      <c r="AM257" s="638">
        <f t="shared" ca="1" si="301"/>
        <v>0</v>
      </c>
      <c r="AN257" s="638">
        <f t="shared" ca="1" si="301"/>
        <v>0</v>
      </c>
      <c r="AO257" s="638">
        <f t="shared" ca="1" si="301"/>
        <v>0</v>
      </c>
      <c r="AP257" s="638">
        <f t="shared" ca="1" si="301"/>
        <v>0</v>
      </c>
      <c r="AQ257" s="638">
        <f t="shared" ca="1" si="301"/>
        <v>0</v>
      </c>
      <c r="AR257" s="638">
        <f t="shared" ca="1" si="301"/>
        <v>0</v>
      </c>
      <c r="AS257" s="638">
        <f t="shared" ca="1" si="301"/>
        <v>0</v>
      </c>
      <c r="AT257" s="638">
        <f t="shared" ca="1" si="301"/>
        <v>0</v>
      </c>
      <c r="AU257" s="638">
        <f t="shared" ca="1" si="301"/>
        <v>0</v>
      </c>
      <c r="AV257" s="638">
        <f t="shared" ca="1" si="301"/>
        <v>0</v>
      </c>
      <c r="AW257" s="638">
        <f t="shared" ca="1" si="301"/>
        <v>0</v>
      </c>
      <c r="AX257" s="638">
        <f t="shared" ca="1" si="301"/>
        <v>0</v>
      </c>
      <c r="AY257" s="638">
        <f t="shared" ca="1" si="301"/>
        <v>0</v>
      </c>
      <c r="AZ257" s="638">
        <f t="shared" ca="1" si="301"/>
        <v>0</v>
      </c>
      <c r="BA257" s="638">
        <f t="shared" ca="1" si="301"/>
        <v>0</v>
      </c>
      <c r="BB257" s="638">
        <f t="shared" ca="1" si="301"/>
        <v>0</v>
      </c>
      <c r="BC257" s="638">
        <f t="shared" ca="1" si="301"/>
        <v>0</v>
      </c>
      <c r="BD257" s="638">
        <f t="shared" ca="1" si="301"/>
        <v>0</v>
      </c>
      <c r="BE257" s="638">
        <f t="shared" ca="1" si="301"/>
        <v>0</v>
      </c>
      <c r="BF257" s="638">
        <f t="shared" ca="1" si="301"/>
        <v>0</v>
      </c>
      <c r="BG257" s="638">
        <f t="shared" ca="1" si="301"/>
        <v>0</v>
      </c>
      <c r="BH257" s="638">
        <f t="shared" ca="1" si="301"/>
        <v>0</v>
      </c>
      <c r="BI257" s="638">
        <f t="shared" ca="1" si="301"/>
        <v>0</v>
      </c>
      <c r="BJ257" s="638">
        <f t="shared" ca="1" si="301"/>
        <v>0</v>
      </c>
      <c r="BK257" s="638">
        <f t="shared" ca="1" si="301"/>
        <v>0</v>
      </c>
      <c r="BL257" s="638">
        <f t="shared" ca="1" si="301"/>
        <v>0</v>
      </c>
      <c r="BM257" s="638">
        <f t="shared" ca="1" si="301"/>
        <v>0</v>
      </c>
      <c r="BN257" s="638">
        <f t="shared" ca="1" si="301"/>
        <v>0</v>
      </c>
      <c r="BO257" s="638">
        <f t="shared" ca="1" si="301"/>
        <v>0</v>
      </c>
      <c r="BP257" s="638">
        <f t="shared" ca="1" si="301"/>
        <v>0</v>
      </c>
      <c r="BQ257" s="638">
        <f t="shared" ca="1" si="301"/>
        <v>0</v>
      </c>
      <c r="BR257" s="638">
        <f t="shared" ca="1" si="301"/>
        <v>0</v>
      </c>
      <c r="BS257" s="638">
        <f t="shared" ca="1" si="301"/>
        <v>0</v>
      </c>
      <c r="BT257" s="638">
        <f t="shared" ca="1" si="301"/>
        <v>0</v>
      </c>
      <c r="BU257" s="638">
        <f t="shared" ca="1" si="301"/>
        <v>0</v>
      </c>
      <c r="BV257" s="638">
        <f t="shared" ca="1" si="301"/>
        <v>0</v>
      </c>
      <c r="BW257" s="638">
        <f t="shared" ca="1" si="301"/>
        <v>0</v>
      </c>
      <c r="BX257" s="638">
        <f t="shared" ca="1" si="301"/>
        <v>0</v>
      </c>
      <c r="BY257" s="638">
        <f t="shared" ca="1" si="301"/>
        <v>0</v>
      </c>
      <c r="BZ257" s="638">
        <f t="shared" ca="1" si="301"/>
        <v>0</v>
      </c>
      <c r="CA257" s="638">
        <f t="shared" ca="1" si="301"/>
        <v>0</v>
      </c>
      <c r="CB257" s="638">
        <f t="shared" ca="1" si="301"/>
        <v>0</v>
      </c>
      <c r="CC257" s="638">
        <f t="shared" ca="1" si="301"/>
        <v>0</v>
      </c>
      <c r="CD257" s="638">
        <f t="shared" ca="1" si="301"/>
        <v>0</v>
      </c>
      <c r="CE257" s="638">
        <f t="shared" ca="1" si="301"/>
        <v>0</v>
      </c>
      <c r="CF257" s="638">
        <f t="shared" ca="1" si="301"/>
        <v>0</v>
      </c>
      <c r="CG257" s="638">
        <f t="shared" ca="1" si="301"/>
        <v>0</v>
      </c>
      <c r="CH257" s="638">
        <f t="shared" ca="1" si="301"/>
        <v>0</v>
      </c>
      <c r="CI257" s="638">
        <f t="shared" ca="1" si="301"/>
        <v>0</v>
      </c>
      <c r="CJ257" s="638">
        <f t="shared" ca="1" si="301"/>
        <v>0</v>
      </c>
      <c r="CK257" s="638">
        <f t="shared" ca="1" si="301"/>
        <v>0</v>
      </c>
      <c r="CL257" s="638">
        <f t="shared" ca="1" si="301"/>
        <v>0</v>
      </c>
      <c r="CM257" s="638">
        <f t="shared" ca="1" si="301"/>
        <v>0</v>
      </c>
      <c r="CN257" s="638">
        <f t="shared" ca="1" si="301"/>
        <v>0</v>
      </c>
      <c r="CO257" s="638">
        <f t="shared" ca="1" si="301"/>
        <v>0</v>
      </c>
      <c r="CP257" s="638">
        <f t="shared" ca="1" si="301"/>
        <v>0</v>
      </c>
      <c r="CQ257" s="638">
        <f t="shared" ca="1" si="301"/>
        <v>0</v>
      </c>
      <c r="CR257" s="638">
        <f t="shared" ca="1" si="301"/>
        <v>0</v>
      </c>
      <c r="CS257" s="638">
        <f t="shared" ref="CS257:EX257" ca="1" si="302">CS70</f>
        <v>0</v>
      </c>
      <c r="CT257" s="638">
        <f t="shared" ca="1" si="302"/>
        <v>0</v>
      </c>
      <c r="CU257" s="638">
        <f t="shared" ca="1" si="302"/>
        <v>0</v>
      </c>
      <c r="CV257" s="638">
        <f t="shared" ca="1" si="302"/>
        <v>0</v>
      </c>
      <c r="CW257" s="638">
        <f t="shared" ca="1" si="302"/>
        <v>0</v>
      </c>
      <c r="CX257" s="638">
        <f t="shared" ca="1" si="302"/>
        <v>0</v>
      </c>
      <c r="CY257" s="638">
        <f t="shared" ca="1" si="302"/>
        <v>0</v>
      </c>
      <c r="CZ257" s="638">
        <f t="shared" ca="1" si="302"/>
        <v>0</v>
      </c>
      <c r="DA257" s="638">
        <f t="shared" ca="1" si="302"/>
        <v>0</v>
      </c>
      <c r="DB257" s="638">
        <f t="shared" ca="1" si="302"/>
        <v>0</v>
      </c>
      <c r="DC257" s="638">
        <f t="shared" ca="1" si="302"/>
        <v>0</v>
      </c>
      <c r="DD257" s="638">
        <f t="shared" ca="1" si="302"/>
        <v>0</v>
      </c>
      <c r="DE257" s="638">
        <f t="shared" ca="1" si="302"/>
        <v>0</v>
      </c>
      <c r="DF257" s="638">
        <f t="shared" ca="1" si="302"/>
        <v>0</v>
      </c>
      <c r="DG257" s="638">
        <f t="shared" ca="1" si="302"/>
        <v>0</v>
      </c>
      <c r="DH257" s="638">
        <f t="shared" ca="1" si="302"/>
        <v>0</v>
      </c>
      <c r="DI257" s="638">
        <f t="shared" ca="1" si="302"/>
        <v>0</v>
      </c>
      <c r="DJ257" s="638">
        <f t="shared" ca="1" si="302"/>
        <v>0</v>
      </c>
      <c r="DK257" s="638">
        <f t="shared" ca="1" si="302"/>
        <v>0</v>
      </c>
      <c r="DL257" s="638">
        <f t="shared" ca="1" si="302"/>
        <v>0</v>
      </c>
      <c r="DM257" s="638">
        <f t="shared" ca="1" si="302"/>
        <v>0</v>
      </c>
      <c r="DN257" s="638">
        <f t="shared" ca="1" si="302"/>
        <v>0</v>
      </c>
      <c r="DO257" s="638">
        <f t="shared" ca="1" si="302"/>
        <v>0</v>
      </c>
      <c r="DP257" s="638">
        <f t="shared" ca="1" si="302"/>
        <v>0</v>
      </c>
      <c r="DQ257" s="638">
        <f t="shared" ca="1" si="302"/>
        <v>0</v>
      </c>
      <c r="DR257" s="638">
        <f t="shared" ca="1" si="302"/>
        <v>0</v>
      </c>
      <c r="DS257" s="638">
        <f t="shared" ca="1" si="302"/>
        <v>0</v>
      </c>
      <c r="DT257" s="638">
        <f t="shared" ca="1" si="302"/>
        <v>0</v>
      </c>
      <c r="DU257" s="638">
        <f t="shared" ca="1" si="302"/>
        <v>0</v>
      </c>
      <c r="DV257" s="638">
        <f t="shared" ca="1" si="302"/>
        <v>0</v>
      </c>
      <c r="DW257" s="638">
        <f t="shared" ca="1" si="302"/>
        <v>0</v>
      </c>
      <c r="DX257" s="638">
        <f t="shared" ca="1" si="302"/>
        <v>0</v>
      </c>
      <c r="DY257" s="638">
        <f t="shared" ca="1" si="302"/>
        <v>0</v>
      </c>
      <c r="DZ257" s="638">
        <f t="shared" ca="1" si="302"/>
        <v>0</v>
      </c>
      <c r="EA257" s="638">
        <f t="shared" ca="1" si="302"/>
        <v>0</v>
      </c>
      <c r="EB257" s="638">
        <f t="shared" ca="1" si="302"/>
        <v>0</v>
      </c>
      <c r="EC257" s="638">
        <f t="shared" ca="1" si="302"/>
        <v>0</v>
      </c>
      <c r="ED257" s="638">
        <f t="shared" ca="1" si="302"/>
        <v>0</v>
      </c>
      <c r="EE257" s="638">
        <f t="shared" ca="1" si="302"/>
        <v>0</v>
      </c>
      <c r="EF257" s="638">
        <f t="shared" ca="1" si="302"/>
        <v>0</v>
      </c>
      <c r="EG257" s="638">
        <f t="shared" ca="1" si="302"/>
        <v>0</v>
      </c>
      <c r="EH257" s="638">
        <f t="shared" ca="1" si="302"/>
        <v>0</v>
      </c>
      <c r="EI257" s="638">
        <f t="shared" ca="1" si="302"/>
        <v>0</v>
      </c>
      <c r="EJ257" s="638">
        <f t="shared" ca="1" si="302"/>
        <v>0</v>
      </c>
      <c r="EK257" s="638">
        <f t="shared" ca="1" si="302"/>
        <v>0</v>
      </c>
      <c r="EL257" s="638">
        <f t="shared" ca="1" si="302"/>
        <v>0</v>
      </c>
      <c r="EM257" s="638">
        <f t="shared" ca="1" si="302"/>
        <v>0</v>
      </c>
      <c r="EN257" s="638">
        <f t="shared" ca="1" si="302"/>
        <v>0</v>
      </c>
      <c r="EO257" s="638">
        <f t="shared" ca="1" si="302"/>
        <v>0</v>
      </c>
      <c r="EP257" s="638">
        <f t="shared" ca="1" si="302"/>
        <v>0</v>
      </c>
      <c r="EQ257" s="638">
        <f t="shared" ca="1" si="302"/>
        <v>0</v>
      </c>
      <c r="ER257" s="638">
        <f t="shared" ca="1" si="302"/>
        <v>0</v>
      </c>
      <c r="ES257" s="638">
        <f t="shared" ca="1" si="302"/>
        <v>0</v>
      </c>
      <c r="ET257" s="638">
        <f t="shared" ca="1" si="302"/>
        <v>0</v>
      </c>
      <c r="EU257" s="638">
        <f t="shared" ca="1" si="302"/>
        <v>0</v>
      </c>
      <c r="EV257" s="638">
        <f t="shared" ca="1" si="302"/>
        <v>0</v>
      </c>
      <c r="EW257" s="638">
        <f t="shared" ca="1" si="302"/>
        <v>0</v>
      </c>
      <c r="EX257" s="639">
        <f t="shared" ca="1" si="302"/>
        <v>0</v>
      </c>
      <c r="EY257" s="612"/>
      <c r="FB257" s="612"/>
    </row>
    <row r="258" spans="1:158" s="86" customFormat="1" hidden="1" outlineLevel="2">
      <c r="A258" s="654"/>
      <c r="B258" s="654"/>
      <c r="C258" s="655" t="str">
        <f>$A$74</f>
        <v>NISAM</v>
      </c>
      <c r="D258" s="654"/>
      <c r="E258" s="654"/>
      <c r="F258" s="654"/>
      <c r="G258" s="654"/>
      <c r="H258" s="654"/>
      <c r="I258" s="654"/>
      <c r="J258" s="654"/>
      <c r="K258" s="654"/>
      <c r="L258" s="654"/>
      <c r="M258" s="654"/>
      <c r="N258" s="654"/>
      <c r="O258" s="654"/>
      <c r="P258" s="654"/>
      <c r="Q258" s="654"/>
      <c r="R258" s="654"/>
      <c r="S258" s="654"/>
      <c r="T258" s="654"/>
      <c r="U258" s="654"/>
      <c r="V258" s="654"/>
      <c r="W258" s="654"/>
      <c r="X258" s="654"/>
      <c r="Y258" s="654"/>
      <c r="Z258" s="654"/>
      <c r="AA258" s="654"/>
      <c r="AB258" s="654"/>
      <c r="AC258" s="654"/>
      <c r="AD258" s="661" t="str">
        <f>$AD$74</f>
        <v>5_ATP</v>
      </c>
      <c r="AE258" s="304">
        <f t="shared" ca="1" si="296"/>
        <v>132664.61538461538</v>
      </c>
      <c r="AF258" s="662">
        <f ca="1">AF82</f>
        <v>0</v>
      </c>
      <c r="AG258" s="638">
        <f t="shared" ref="AG258:CR258" ca="1" si="303">AG82</f>
        <v>0</v>
      </c>
      <c r="AH258" s="638">
        <f t="shared" ca="1" si="303"/>
        <v>0</v>
      </c>
      <c r="AI258" s="638">
        <f t="shared" ca="1" si="303"/>
        <v>0</v>
      </c>
      <c r="AJ258" s="638">
        <f t="shared" ca="1" si="303"/>
        <v>0</v>
      </c>
      <c r="AK258" s="638">
        <f t="shared" ca="1" si="303"/>
        <v>0</v>
      </c>
      <c r="AL258" s="638">
        <f t="shared" ca="1" si="303"/>
        <v>0</v>
      </c>
      <c r="AM258" s="638">
        <f t="shared" ca="1" si="303"/>
        <v>0</v>
      </c>
      <c r="AN258" s="638">
        <f t="shared" ca="1" si="303"/>
        <v>0</v>
      </c>
      <c r="AO258" s="638">
        <f t="shared" ca="1" si="303"/>
        <v>0</v>
      </c>
      <c r="AP258" s="638">
        <f t="shared" ca="1" si="303"/>
        <v>0</v>
      </c>
      <c r="AQ258" s="638">
        <f t="shared" ca="1" si="303"/>
        <v>0</v>
      </c>
      <c r="AR258" s="638">
        <f t="shared" ca="1" si="303"/>
        <v>0</v>
      </c>
      <c r="AS258" s="638">
        <f t="shared" ca="1" si="303"/>
        <v>0</v>
      </c>
      <c r="AT258" s="638">
        <f t="shared" ca="1" si="303"/>
        <v>33166.153846153844</v>
      </c>
      <c r="AU258" s="638">
        <f t="shared" ca="1" si="303"/>
        <v>33166.153846153844</v>
      </c>
      <c r="AV258" s="638">
        <f t="shared" ca="1" si="303"/>
        <v>33166.153846153844</v>
      </c>
      <c r="AW258" s="638">
        <f t="shared" ca="1" si="303"/>
        <v>33166.153846153844</v>
      </c>
      <c r="AX258" s="638">
        <f t="shared" ca="1" si="303"/>
        <v>0</v>
      </c>
      <c r="AY258" s="638">
        <f t="shared" ca="1" si="303"/>
        <v>0</v>
      </c>
      <c r="AZ258" s="638">
        <f t="shared" ca="1" si="303"/>
        <v>0</v>
      </c>
      <c r="BA258" s="638">
        <f t="shared" ca="1" si="303"/>
        <v>0</v>
      </c>
      <c r="BB258" s="638">
        <f t="shared" ca="1" si="303"/>
        <v>0</v>
      </c>
      <c r="BC258" s="638">
        <f t="shared" ca="1" si="303"/>
        <v>0</v>
      </c>
      <c r="BD258" s="638">
        <f t="shared" ca="1" si="303"/>
        <v>0</v>
      </c>
      <c r="BE258" s="638">
        <f t="shared" ca="1" si="303"/>
        <v>0</v>
      </c>
      <c r="BF258" s="638">
        <f t="shared" ca="1" si="303"/>
        <v>0</v>
      </c>
      <c r="BG258" s="638">
        <f t="shared" ca="1" si="303"/>
        <v>0</v>
      </c>
      <c r="BH258" s="638">
        <f t="shared" ca="1" si="303"/>
        <v>0</v>
      </c>
      <c r="BI258" s="638">
        <f t="shared" ca="1" si="303"/>
        <v>0</v>
      </c>
      <c r="BJ258" s="638">
        <f t="shared" ca="1" si="303"/>
        <v>0</v>
      </c>
      <c r="BK258" s="638">
        <f t="shared" ca="1" si="303"/>
        <v>0</v>
      </c>
      <c r="BL258" s="638">
        <f t="shared" ca="1" si="303"/>
        <v>0</v>
      </c>
      <c r="BM258" s="638">
        <f t="shared" ca="1" si="303"/>
        <v>0</v>
      </c>
      <c r="BN258" s="638">
        <f t="shared" ca="1" si="303"/>
        <v>0</v>
      </c>
      <c r="BO258" s="638">
        <f t="shared" ca="1" si="303"/>
        <v>0</v>
      </c>
      <c r="BP258" s="638">
        <f t="shared" ca="1" si="303"/>
        <v>0</v>
      </c>
      <c r="BQ258" s="638">
        <f t="shared" ca="1" si="303"/>
        <v>0</v>
      </c>
      <c r="BR258" s="638">
        <f t="shared" ca="1" si="303"/>
        <v>0</v>
      </c>
      <c r="BS258" s="638">
        <f t="shared" ca="1" si="303"/>
        <v>0</v>
      </c>
      <c r="BT258" s="638">
        <f t="shared" ca="1" si="303"/>
        <v>0</v>
      </c>
      <c r="BU258" s="638">
        <f t="shared" ca="1" si="303"/>
        <v>0</v>
      </c>
      <c r="BV258" s="638">
        <f t="shared" ca="1" si="303"/>
        <v>0</v>
      </c>
      <c r="BW258" s="638">
        <f t="shared" ca="1" si="303"/>
        <v>0</v>
      </c>
      <c r="BX258" s="638">
        <f t="shared" ca="1" si="303"/>
        <v>0</v>
      </c>
      <c r="BY258" s="638">
        <f t="shared" ca="1" si="303"/>
        <v>0</v>
      </c>
      <c r="BZ258" s="638">
        <f t="shared" ca="1" si="303"/>
        <v>0</v>
      </c>
      <c r="CA258" s="638">
        <f t="shared" ca="1" si="303"/>
        <v>0</v>
      </c>
      <c r="CB258" s="638">
        <f t="shared" ca="1" si="303"/>
        <v>0</v>
      </c>
      <c r="CC258" s="638">
        <f t="shared" ca="1" si="303"/>
        <v>0</v>
      </c>
      <c r="CD258" s="638">
        <f t="shared" ca="1" si="303"/>
        <v>0</v>
      </c>
      <c r="CE258" s="638">
        <f t="shared" ca="1" si="303"/>
        <v>0</v>
      </c>
      <c r="CF258" s="638">
        <f t="shared" ca="1" si="303"/>
        <v>0</v>
      </c>
      <c r="CG258" s="638">
        <f t="shared" ca="1" si="303"/>
        <v>0</v>
      </c>
      <c r="CH258" s="638">
        <f t="shared" ca="1" si="303"/>
        <v>0</v>
      </c>
      <c r="CI258" s="638">
        <f t="shared" ca="1" si="303"/>
        <v>0</v>
      </c>
      <c r="CJ258" s="638">
        <f t="shared" ca="1" si="303"/>
        <v>0</v>
      </c>
      <c r="CK258" s="638">
        <f t="shared" ca="1" si="303"/>
        <v>0</v>
      </c>
      <c r="CL258" s="638">
        <f t="shared" ca="1" si="303"/>
        <v>0</v>
      </c>
      <c r="CM258" s="638">
        <f t="shared" ca="1" si="303"/>
        <v>0</v>
      </c>
      <c r="CN258" s="638">
        <f t="shared" ca="1" si="303"/>
        <v>0</v>
      </c>
      <c r="CO258" s="638">
        <f t="shared" ca="1" si="303"/>
        <v>0</v>
      </c>
      <c r="CP258" s="638">
        <f t="shared" ca="1" si="303"/>
        <v>0</v>
      </c>
      <c r="CQ258" s="638">
        <f t="shared" ca="1" si="303"/>
        <v>0</v>
      </c>
      <c r="CR258" s="638">
        <f t="shared" ca="1" si="303"/>
        <v>0</v>
      </c>
      <c r="CS258" s="638">
        <f t="shared" ref="CS258:EX258" ca="1" si="304">CS82</f>
        <v>0</v>
      </c>
      <c r="CT258" s="638">
        <f t="shared" ca="1" si="304"/>
        <v>0</v>
      </c>
      <c r="CU258" s="638">
        <f t="shared" ca="1" si="304"/>
        <v>0</v>
      </c>
      <c r="CV258" s="638">
        <f t="shared" ca="1" si="304"/>
        <v>0</v>
      </c>
      <c r="CW258" s="638">
        <f t="shared" ca="1" si="304"/>
        <v>0</v>
      </c>
      <c r="CX258" s="638">
        <f t="shared" ca="1" si="304"/>
        <v>0</v>
      </c>
      <c r="CY258" s="638">
        <f t="shared" ca="1" si="304"/>
        <v>0</v>
      </c>
      <c r="CZ258" s="638">
        <f t="shared" ca="1" si="304"/>
        <v>0</v>
      </c>
      <c r="DA258" s="638">
        <f t="shared" ca="1" si="304"/>
        <v>0</v>
      </c>
      <c r="DB258" s="638">
        <f t="shared" ca="1" si="304"/>
        <v>0</v>
      </c>
      <c r="DC258" s="638">
        <f t="shared" ca="1" si="304"/>
        <v>0</v>
      </c>
      <c r="DD258" s="638">
        <f t="shared" ca="1" si="304"/>
        <v>0</v>
      </c>
      <c r="DE258" s="638">
        <f t="shared" ca="1" si="304"/>
        <v>0</v>
      </c>
      <c r="DF258" s="638">
        <f t="shared" ca="1" si="304"/>
        <v>0</v>
      </c>
      <c r="DG258" s="638">
        <f t="shared" ca="1" si="304"/>
        <v>0</v>
      </c>
      <c r="DH258" s="638">
        <f t="shared" ca="1" si="304"/>
        <v>0</v>
      </c>
      <c r="DI258" s="638">
        <f t="shared" ca="1" si="304"/>
        <v>0</v>
      </c>
      <c r="DJ258" s="638">
        <f t="shared" ca="1" si="304"/>
        <v>0</v>
      </c>
      <c r="DK258" s="638">
        <f t="shared" ca="1" si="304"/>
        <v>0</v>
      </c>
      <c r="DL258" s="638">
        <f t="shared" ca="1" si="304"/>
        <v>0</v>
      </c>
      <c r="DM258" s="638">
        <f t="shared" ca="1" si="304"/>
        <v>0</v>
      </c>
      <c r="DN258" s="638">
        <f t="shared" ca="1" si="304"/>
        <v>0</v>
      </c>
      <c r="DO258" s="638">
        <f t="shared" ca="1" si="304"/>
        <v>0</v>
      </c>
      <c r="DP258" s="638">
        <f t="shared" ca="1" si="304"/>
        <v>0</v>
      </c>
      <c r="DQ258" s="638">
        <f t="shared" ca="1" si="304"/>
        <v>0</v>
      </c>
      <c r="DR258" s="638">
        <f t="shared" ca="1" si="304"/>
        <v>0</v>
      </c>
      <c r="DS258" s="638">
        <f t="shared" ca="1" si="304"/>
        <v>0</v>
      </c>
      <c r="DT258" s="638">
        <f t="shared" ca="1" si="304"/>
        <v>0</v>
      </c>
      <c r="DU258" s="638">
        <f t="shared" ca="1" si="304"/>
        <v>0</v>
      </c>
      <c r="DV258" s="638">
        <f t="shared" ca="1" si="304"/>
        <v>0</v>
      </c>
      <c r="DW258" s="638">
        <f t="shared" ca="1" si="304"/>
        <v>0</v>
      </c>
      <c r="DX258" s="638">
        <f t="shared" ca="1" si="304"/>
        <v>0</v>
      </c>
      <c r="DY258" s="638">
        <f t="shared" ca="1" si="304"/>
        <v>0</v>
      </c>
      <c r="DZ258" s="638">
        <f t="shared" ca="1" si="304"/>
        <v>0</v>
      </c>
      <c r="EA258" s="638">
        <f t="shared" ca="1" si="304"/>
        <v>0</v>
      </c>
      <c r="EB258" s="638">
        <f t="shared" ca="1" si="304"/>
        <v>0</v>
      </c>
      <c r="EC258" s="638">
        <f t="shared" ca="1" si="304"/>
        <v>0</v>
      </c>
      <c r="ED258" s="638">
        <f t="shared" ca="1" si="304"/>
        <v>0</v>
      </c>
      <c r="EE258" s="638">
        <f t="shared" ca="1" si="304"/>
        <v>0</v>
      </c>
      <c r="EF258" s="638">
        <f t="shared" ca="1" si="304"/>
        <v>0</v>
      </c>
      <c r="EG258" s="638">
        <f t="shared" ca="1" si="304"/>
        <v>0</v>
      </c>
      <c r="EH258" s="638">
        <f t="shared" ca="1" si="304"/>
        <v>0</v>
      </c>
      <c r="EI258" s="638">
        <f t="shared" ca="1" si="304"/>
        <v>0</v>
      </c>
      <c r="EJ258" s="638">
        <f t="shared" ca="1" si="304"/>
        <v>0</v>
      </c>
      <c r="EK258" s="638">
        <f t="shared" ca="1" si="304"/>
        <v>0</v>
      </c>
      <c r="EL258" s="638">
        <f t="shared" ca="1" si="304"/>
        <v>0</v>
      </c>
      <c r="EM258" s="638">
        <f t="shared" ca="1" si="304"/>
        <v>0</v>
      </c>
      <c r="EN258" s="638">
        <f t="shared" ca="1" si="304"/>
        <v>0</v>
      </c>
      <c r="EO258" s="638">
        <f t="shared" ca="1" si="304"/>
        <v>0</v>
      </c>
      <c r="EP258" s="638">
        <f t="shared" ca="1" si="304"/>
        <v>0</v>
      </c>
      <c r="EQ258" s="638">
        <f t="shared" ca="1" si="304"/>
        <v>0</v>
      </c>
      <c r="ER258" s="638">
        <f t="shared" ca="1" si="304"/>
        <v>0</v>
      </c>
      <c r="ES258" s="638">
        <f t="shared" ca="1" si="304"/>
        <v>0</v>
      </c>
      <c r="ET258" s="638">
        <f t="shared" ca="1" si="304"/>
        <v>0</v>
      </c>
      <c r="EU258" s="638">
        <f t="shared" ca="1" si="304"/>
        <v>0</v>
      </c>
      <c r="EV258" s="638">
        <f t="shared" ca="1" si="304"/>
        <v>0</v>
      </c>
      <c r="EW258" s="638">
        <f t="shared" ca="1" si="304"/>
        <v>0</v>
      </c>
      <c r="EX258" s="639">
        <f t="shared" ca="1" si="304"/>
        <v>0</v>
      </c>
      <c r="EY258" s="612"/>
      <c r="FB258" s="612"/>
    </row>
    <row r="259" spans="1:158" s="86" customFormat="1" hidden="1" outlineLevel="2">
      <c r="A259" s="654"/>
      <c r="B259" s="654"/>
      <c r="C259" s="655" t="str">
        <f>$A$86</f>
        <v>NIR</v>
      </c>
      <c r="D259" s="654"/>
      <c r="E259" s="654"/>
      <c r="F259" s="654"/>
      <c r="G259" s="654"/>
      <c r="H259" s="654"/>
      <c r="I259" s="654"/>
      <c r="J259" s="654"/>
      <c r="K259" s="654"/>
      <c r="L259" s="654"/>
      <c r="M259" s="654"/>
      <c r="N259" s="654"/>
      <c r="O259" s="654"/>
      <c r="P259" s="654"/>
      <c r="Q259" s="654"/>
      <c r="R259" s="654"/>
      <c r="S259" s="654"/>
      <c r="T259" s="654"/>
      <c r="U259" s="654"/>
      <c r="V259" s="654"/>
      <c r="W259" s="654"/>
      <c r="X259" s="654"/>
      <c r="Y259" s="654"/>
      <c r="Z259" s="654"/>
      <c r="AA259" s="654"/>
      <c r="AB259" s="654"/>
      <c r="AC259" s="654"/>
      <c r="AD259" s="661" t="str">
        <f>$AD$86</f>
        <v>6_ATP</v>
      </c>
      <c r="AE259" s="304">
        <f t="shared" ca="1" si="296"/>
        <v>513147.43589743588</v>
      </c>
      <c r="AF259" s="662">
        <f ca="1">AF94</f>
        <v>0</v>
      </c>
      <c r="AG259" s="638">
        <f t="shared" ref="AG259:CR259" ca="1" si="305">AG94</f>
        <v>0</v>
      </c>
      <c r="AH259" s="638">
        <f t="shared" ca="1" si="305"/>
        <v>0</v>
      </c>
      <c r="AI259" s="638">
        <f t="shared" ca="1" si="305"/>
        <v>0</v>
      </c>
      <c r="AJ259" s="638">
        <f t="shared" ca="1" si="305"/>
        <v>0</v>
      </c>
      <c r="AK259" s="638">
        <f t="shared" ca="1" si="305"/>
        <v>0</v>
      </c>
      <c r="AL259" s="638">
        <f t="shared" ca="1" si="305"/>
        <v>0</v>
      </c>
      <c r="AM259" s="638">
        <f t="shared" ca="1" si="305"/>
        <v>0</v>
      </c>
      <c r="AN259" s="638">
        <f t="shared" ca="1" si="305"/>
        <v>513147.43589743588</v>
      </c>
      <c r="AO259" s="638">
        <f t="shared" ca="1" si="305"/>
        <v>0</v>
      </c>
      <c r="AP259" s="638">
        <f t="shared" ca="1" si="305"/>
        <v>0</v>
      </c>
      <c r="AQ259" s="638">
        <f t="shared" ca="1" si="305"/>
        <v>0</v>
      </c>
      <c r="AR259" s="638">
        <f t="shared" ca="1" si="305"/>
        <v>0</v>
      </c>
      <c r="AS259" s="638">
        <f t="shared" ca="1" si="305"/>
        <v>0</v>
      </c>
      <c r="AT259" s="638">
        <f t="shared" ca="1" si="305"/>
        <v>0</v>
      </c>
      <c r="AU259" s="638">
        <f t="shared" ca="1" si="305"/>
        <v>0</v>
      </c>
      <c r="AV259" s="638">
        <f t="shared" ca="1" si="305"/>
        <v>0</v>
      </c>
      <c r="AW259" s="638">
        <f t="shared" ca="1" si="305"/>
        <v>0</v>
      </c>
      <c r="AX259" s="638">
        <f t="shared" ca="1" si="305"/>
        <v>0</v>
      </c>
      <c r="AY259" s="638">
        <f t="shared" ca="1" si="305"/>
        <v>0</v>
      </c>
      <c r="AZ259" s="638">
        <f t="shared" ca="1" si="305"/>
        <v>0</v>
      </c>
      <c r="BA259" s="638">
        <f t="shared" ca="1" si="305"/>
        <v>0</v>
      </c>
      <c r="BB259" s="638">
        <f t="shared" ca="1" si="305"/>
        <v>0</v>
      </c>
      <c r="BC259" s="638">
        <f t="shared" ca="1" si="305"/>
        <v>0</v>
      </c>
      <c r="BD259" s="638">
        <f t="shared" ca="1" si="305"/>
        <v>0</v>
      </c>
      <c r="BE259" s="638">
        <f t="shared" ca="1" si="305"/>
        <v>0</v>
      </c>
      <c r="BF259" s="638">
        <f t="shared" ca="1" si="305"/>
        <v>0</v>
      </c>
      <c r="BG259" s="638">
        <f t="shared" ca="1" si="305"/>
        <v>0</v>
      </c>
      <c r="BH259" s="638">
        <f t="shared" ca="1" si="305"/>
        <v>0</v>
      </c>
      <c r="BI259" s="638">
        <f t="shared" ca="1" si="305"/>
        <v>0</v>
      </c>
      <c r="BJ259" s="638">
        <f t="shared" ca="1" si="305"/>
        <v>0</v>
      </c>
      <c r="BK259" s="638">
        <f t="shared" ca="1" si="305"/>
        <v>0</v>
      </c>
      <c r="BL259" s="638">
        <f t="shared" ca="1" si="305"/>
        <v>0</v>
      </c>
      <c r="BM259" s="638">
        <f t="shared" ca="1" si="305"/>
        <v>0</v>
      </c>
      <c r="BN259" s="638">
        <f t="shared" ca="1" si="305"/>
        <v>0</v>
      </c>
      <c r="BO259" s="638">
        <f t="shared" ca="1" si="305"/>
        <v>0</v>
      </c>
      <c r="BP259" s="638">
        <f t="shared" ca="1" si="305"/>
        <v>0</v>
      </c>
      <c r="BQ259" s="638">
        <f t="shared" ca="1" si="305"/>
        <v>0</v>
      </c>
      <c r="BR259" s="638">
        <f t="shared" ca="1" si="305"/>
        <v>0</v>
      </c>
      <c r="BS259" s="638">
        <f t="shared" ca="1" si="305"/>
        <v>0</v>
      </c>
      <c r="BT259" s="638">
        <f t="shared" ca="1" si="305"/>
        <v>0</v>
      </c>
      <c r="BU259" s="638">
        <f t="shared" ca="1" si="305"/>
        <v>0</v>
      </c>
      <c r="BV259" s="638">
        <f t="shared" ca="1" si="305"/>
        <v>0</v>
      </c>
      <c r="BW259" s="638">
        <f t="shared" ca="1" si="305"/>
        <v>0</v>
      </c>
      <c r="BX259" s="638">
        <f t="shared" ca="1" si="305"/>
        <v>0</v>
      </c>
      <c r="BY259" s="638">
        <f t="shared" ca="1" si="305"/>
        <v>0</v>
      </c>
      <c r="BZ259" s="638">
        <f t="shared" ca="1" si="305"/>
        <v>0</v>
      </c>
      <c r="CA259" s="638">
        <f t="shared" ca="1" si="305"/>
        <v>0</v>
      </c>
      <c r="CB259" s="638">
        <f t="shared" ca="1" si="305"/>
        <v>0</v>
      </c>
      <c r="CC259" s="638">
        <f t="shared" ca="1" si="305"/>
        <v>0</v>
      </c>
      <c r="CD259" s="638">
        <f t="shared" ca="1" si="305"/>
        <v>0</v>
      </c>
      <c r="CE259" s="638">
        <f t="shared" ca="1" si="305"/>
        <v>0</v>
      </c>
      <c r="CF259" s="638">
        <f t="shared" ca="1" si="305"/>
        <v>0</v>
      </c>
      <c r="CG259" s="638">
        <f t="shared" ca="1" si="305"/>
        <v>0</v>
      </c>
      <c r="CH259" s="638">
        <f t="shared" ca="1" si="305"/>
        <v>0</v>
      </c>
      <c r="CI259" s="638">
        <f t="shared" ca="1" si="305"/>
        <v>0</v>
      </c>
      <c r="CJ259" s="638">
        <f t="shared" ca="1" si="305"/>
        <v>0</v>
      </c>
      <c r="CK259" s="638">
        <f t="shared" ca="1" si="305"/>
        <v>0</v>
      </c>
      <c r="CL259" s="638">
        <f t="shared" ca="1" si="305"/>
        <v>0</v>
      </c>
      <c r="CM259" s="638">
        <f t="shared" ca="1" si="305"/>
        <v>0</v>
      </c>
      <c r="CN259" s="638">
        <f t="shared" ca="1" si="305"/>
        <v>0</v>
      </c>
      <c r="CO259" s="638">
        <f t="shared" ca="1" si="305"/>
        <v>0</v>
      </c>
      <c r="CP259" s="638">
        <f t="shared" ca="1" si="305"/>
        <v>0</v>
      </c>
      <c r="CQ259" s="638">
        <f t="shared" ca="1" si="305"/>
        <v>0</v>
      </c>
      <c r="CR259" s="638">
        <f t="shared" ca="1" si="305"/>
        <v>0</v>
      </c>
      <c r="CS259" s="638">
        <f t="shared" ref="CS259:EX259" ca="1" si="306">CS94</f>
        <v>0</v>
      </c>
      <c r="CT259" s="638">
        <f t="shared" ca="1" si="306"/>
        <v>0</v>
      </c>
      <c r="CU259" s="638">
        <f t="shared" ca="1" si="306"/>
        <v>0</v>
      </c>
      <c r="CV259" s="638">
        <f t="shared" ca="1" si="306"/>
        <v>0</v>
      </c>
      <c r="CW259" s="638">
        <f t="shared" ca="1" si="306"/>
        <v>0</v>
      </c>
      <c r="CX259" s="638">
        <f t="shared" ca="1" si="306"/>
        <v>0</v>
      </c>
      <c r="CY259" s="638">
        <f t="shared" ca="1" si="306"/>
        <v>0</v>
      </c>
      <c r="CZ259" s="638">
        <f t="shared" ca="1" si="306"/>
        <v>0</v>
      </c>
      <c r="DA259" s="638">
        <f t="shared" ca="1" si="306"/>
        <v>0</v>
      </c>
      <c r="DB259" s="638">
        <f t="shared" ca="1" si="306"/>
        <v>0</v>
      </c>
      <c r="DC259" s="638">
        <f t="shared" ca="1" si="306"/>
        <v>0</v>
      </c>
      <c r="DD259" s="638">
        <f t="shared" ca="1" si="306"/>
        <v>0</v>
      </c>
      <c r="DE259" s="638">
        <f t="shared" ca="1" si="306"/>
        <v>0</v>
      </c>
      <c r="DF259" s="638">
        <f t="shared" ca="1" si="306"/>
        <v>0</v>
      </c>
      <c r="DG259" s="638">
        <f t="shared" ca="1" si="306"/>
        <v>0</v>
      </c>
      <c r="DH259" s="638">
        <f t="shared" ca="1" si="306"/>
        <v>0</v>
      </c>
      <c r="DI259" s="638">
        <f t="shared" ca="1" si="306"/>
        <v>0</v>
      </c>
      <c r="DJ259" s="638">
        <f t="shared" ca="1" si="306"/>
        <v>0</v>
      </c>
      <c r="DK259" s="638">
        <f t="shared" ca="1" si="306"/>
        <v>0</v>
      </c>
      <c r="DL259" s="638">
        <f t="shared" ca="1" si="306"/>
        <v>0</v>
      </c>
      <c r="DM259" s="638">
        <f t="shared" ca="1" si="306"/>
        <v>0</v>
      </c>
      <c r="DN259" s="638">
        <f t="shared" ca="1" si="306"/>
        <v>0</v>
      </c>
      <c r="DO259" s="638">
        <f t="shared" ca="1" si="306"/>
        <v>0</v>
      </c>
      <c r="DP259" s="638">
        <f t="shared" ca="1" si="306"/>
        <v>0</v>
      </c>
      <c r="DQ259" s="638">
        <f t="shared" ca="1" si="306"/>
        <v>0</v>
      </c>
      <c r="DR259" s="638">
        <f t="shared" ca="1" si="306"/>
        <v>0</v>
      </c>
      <c r="DS259" s="638">
        <f t="shared" ca="1" si="306"/>
        <v>0</v>
      </c>
      <c r="DT259" s="638">
        <f t="shared" ca="1" si="306"/>
        <v>0</v>
      </c>
      <c r="DU259" s="638">
        <f t="shared" ca="1" si="306"/>
        <v>0</v>
      </c>
      <c r="DV259" s="638">
        <f t="shared" ca="1" si="306"/>
        <v>0</v>
      </c>
      <c r="DW259" s="638">
        <f t="shared" ca="1" si="306"/>
        <v>0</v>
      </c>
      <c r="DX259" s="638">
        <f t="shared" ca="1" si="306"/>
        <v>0</v>
      </c>
      <c r="DY259" s="638">
        <f t="shared" ca="1" si="306"/>
        <v>0</v>
      </c>
      <c r="DZ259" s="638">
        <f t="shared" ca="1" si="306"/>
        <v>0</v>
      </c>
      <c r="EA259" s="638">
        <f t="shared" ca="1" si="306"/>
        <v>0</v>
      </c>
      <c r="EB259" s="638">
        <f t="shared" ca="1" si="306"/>
        <v>0</v>
      </c>
      <c r="EC259" s="638">
        <f t="shared" ca="1" si="306"/>
        <v>0</v>
      </c>
      <c r="ED259" s="638">
        <f t="shared" ca="1" si="306"/>
        <v>0</v>
      </c>
      <c r="EE259" s="638">
        <f t="shared" ca="1" si="306"/>
        <v>0</v>
      </c>
      <c r="EF259" s="638">
        <f t="shared" ca="1" si="306"/>
        <v>0</v>
      </c>
      <c r="EG259" s="638">
        <f t="shared" ca="1" si="306"/>
        <v>0</v>
      </c>
      <c r="EH259" s="638">
        <f t="shared" ca="1" si="306"/>
        <v>0</v>
      </c>
      <c r="EI259" s="638">
        <f t="shared" ca="1" si="306"/>
        <v>0</v>
      </c>
      <c r="EJ259" s="638">
        <f t="shared" ca="1" si="306"/>
        <v>0</v>
      </c>
      <c r="EK259" s="638">
        <f t="shared" ca="1" si="306"/>
        <v>0</v>
      </c>
      <c r="EL259" s="638">
        <f t="shared" ca="1" si="306"/>
        <v>0</v>
      </c>
      <c r="EM259" s="638">
        <f t="shared" ca="1" si="306"/>
        <v>0</v>
      </c>
      <c r="EN259" s="638">
        <f t="shared" ca="1" si="306"/>
        <v>0</v>
      </c>
      <c r="EO259" s="638">
        <f t="shared" ca="1" si="306"/>
        <v>0</v>
      </c>
      <c r="EP259" s="638">
        <f t="shared" ca="1" si="306"/>
        <v>0</v>
      </c>
      <c r="EQ259" s="638">
        <f t="shared" ca="1" si="306"/>
        <v>0</v>
      </c>
      <c r="ER259" s="638">
        <f t="shared" ca="1" si="306"/>
        <v>0</v>
      </c>
      <c r="ES259" s="638">
        <f t="shared" ca="1" si="306"/>
        <v>0</v>
      </c>
      <c r="ET259" s="638">
        <f t="shared" ca="1" si="306"/>
        <v>0</v>
      </c>
      <c r="EU259" s="638">
        <f t="shared" ca="1" si="306"/>
        <v>0</v>
      </c>
      <c r="EV259" s="638">
        <f t="shared" ca="1" si="306"/>
        <v>0</v>
      </c>
      <c r="EW259" s="638">
        <f t="shared" ca="1" si="306"/>
        <v>0</v>
      </c>
      <c r="EX259" s="639">
        <f t="shared" ca="1" si="306"/>
        <v>0</v>
      </c>
      <c r="EY259" s="612"/>
      <c r="FB259" s="612"/>
    </row>
    <row r="260" spans="1:158" s="86" customFormat="1" hidden="1" outlineLevel="2">
      <c r="A260" s="654"/>
      <c r="B260" s="654"/>
      <c r="C260" s="655" t="str">
        <f>$A$98</f>
        <v>Biometrics</v>
      </c>
      <c r="D260" s="654"/>
      <c r="E260" s="654"/>
      <c r="F260" s="654"/>
      <c r="G260" s="654"/>
      <c r="H260" s="654"/>
      <c r="I260" s="654"/>
      <c r="J260" s="654"/>
      <c r="K260" s="654"/>
      <c r="L260" s="654"/>
      <c r="M260" s="654"/>
      <c r="N260" s="654"/>
      <c r="O260" s="654"/>
      <c r="P260" s="654"/>
      <c r="Q260" s="654"/>
      <c r="R260" s="654"/>
      <c r="S260" s="654"/>
      <c r="T260" s="654"/>
      <c r="U260" s="654"/>
      <c r="V260" s="654"/>
      <c r="W260" s="654"/>
      <c r="X260" s="654"/>
      <c r="Y260" s="654"/>
      <c r="Z260" s="654"/>
      <c r="AA260" s="654"/>
      <c r="AB260" s="654"/>
      <c r="AC260" s="654"/>
      <c r="AD260" s="661" t="str">
        <f>$AD$98</f>
        <v>7_ATP</v>
      </c>
      <c r="AE260" s="304">
        <f t="shared" si="296"/>
        <v>0</v>
      </c>
      <c r="AF260" s="662">
        <f>AF106</f>
        <v>0</v>
      </c>
      <c r="AG260" s="638">
        <f t="shared" ref="AG260:CR260" si="307">AG106</f>
        <v>0</v>
      </c>
      <c r="AH260" s="638">
        <f t="shared" si="307"/>
        <v>0</v>
      </c>
      <c r="AI260" s="638">
        <f t="shared" si="307"/>
        <v>0</v>
      </c>
      <c r="AJ260" s="638">
        <f t="shared" si="307"/>
        <v>0</v>
      </c>
      <c r="AK260" s="638">
        <f t="shared" si="307"/>
        <v>0</v>
      </c>
      <c r="AL260" s="638">
        <f t="shared" si="307"/>
        <v>0</v>
      </c>
      <c r="AM260" s="638">
        <f t="shared" si="307"/>
        <v>0</v>
      </c>
      <c r="AN260" s="638">
        <f t="shared" si="307"/>
        <v>0</v>
      </c>
      <c r="AO260" s="638">
        <f t="shared" si="307"/>
        <v>0</v>
      </c>
      <c r="AP260" s="638">
        <f t="shared" si="307"/>
        <v>0</v>
      </c>
      <c r="AQ260" s="638">
        <f t="shared" si="307"/>
        <v>0</v>
      </c>
      <c r="AR260" s="638">
        <f t="shared" si="307"/>
        <v>0</v>
      </c>
      <c r="AS260" s="638">
        <f t="shared" si="307"/>
        <v>0</v>
      </c>
      <c r="AT260" s="638">
        <f t="shared" si="307"/>
        <v>0</v>
      </c>
      <c r="AU260" s="638">
        <f t="shared" si="307"/>
        <v>0</v>
      </c>
      <c r="AV260" s="638">
        <f t="shared" si="307"/>
        <v>0</v>
      </c>
      <c r="AW260" s="638">
        <f t="shared" si="307"/>
        <v>0</v>
      </c>
      <c r="AX260" s="638">
        <f t="shared" si="307"/>
        <v>0</v>
      </c>
      <c r="AY260" s="638">
        <f t="shared" si="307"/>
        <v>0</v>
      </c>
      <c r="AZ260" s="638">
        <f t="shared" si="307"/>
        <v>0</v>
      </c>
      <c r="BA260" s="638">
        <f t="shared" si="307"/>
        <v>0</v>
      </c>
      <c r="BB260" s="638">
        <f t="shared" si="307"/>
        <v>0</v>
      </c>
      <c r="BC260" s="638">
        <f t="shared" si="307"/>
        <v>0</v>
      </c>
      <c r="BD260" s="638">
        <f t="shared" si="307"/>
        <v>0</v>
      </c>
      <c r="BE260" s="638">
        <f t="shared" si="307"/>
        <v>0</v>
      </c>
      <c r="BF260" s="638">
        <f t="shared" si="307"/>
        <v>0</v>
      </c>
      <c r="BG260" s="638">
        <f t="shared" si="307"/>
        <v>0</v>
      </c>
      <c r="BH260" s="638">
        <f t="shared" si="307"/>
        <v>0</v>
      </c>
      <c r="BI260" s="638">
        <f t="shared" si="307"/>
        <v>0</v>
      </c>
      <c r="BJ260" s="638">
        <f t="shared" si="307"/>
        <v>0</v>
      </c>
      <c r="BK260" s="638">
        <f t="shared" si="307"/>
        <v>0</v>
      </c>
      <c r="BL260" s="638">
        <f t="shared" si="307"/>
        <v>0</v>
      </c>
      <c r="BM260" s="638">
        <f t="shared" si="307"/>
        <v>0</v>
      </c>
      <c r="BN260" s="638">
        <f t="shared" si="307"/>
        <v>0</v>
      </c>
      <c r="BO260" s="638">
        <f t="shared" si="307"/>
        <v>0</v>
      </c>
      <c r="BP260" s="638">
        <f t="shared" si="307"/>
        <v>0</v>
      </c>
      <c r="BQ260" s="638">
        <f t="shared" si="307"/>
        <v>0</v>
      </c>
      <c r="BR260" s="638">
        <f t="shared" si="307"/>
        <v>0</v>
      </c>
      <c r="BS260" s="638">
        <f t="shared" si="307"/>
        <v>0</v>
      </c>
      <c r="BT260" s="638">
        <f t="shared" si="307"/>
        <v>0</v>
      </c>
      <c r="BU260" s="638">
        <f t="shared" si="307"/>
        <v>0</v>
      </c>
      <c r="BV260" s="638">
        <f t="shared" si="307"/>
        <v>0</v>
      </c>
      <c r="BW260" s="638">
        <f t="shared" si="307"/>
        <v>0</v>
      </c>
      <c r="BX260" s="638">
        <f t="shared" si="307"/>
        <v>0</v>
      </c>
      <c r="BY260" s="638">
        <f t="shared" si="307"/>
        <v>0</v>
      </c>
      <c r="BZ260" s="638">
        <f t="shared" si="307"/>
        <v>0</v>
      </c>
      <c r="CA260" s="638">
        <f t="shared" si="307"/>
        <v>0</v>
      </c>
      <c r="CB260" s="638">
        <f t="shared" si="307"/>
        <v>0</v>
      </c>
      <c r="CC260" s="638">
        <f t="shared" si="307"/>
        <v>0</v>
      </c>
      <c r="CD260" s="638">
        <f t="shared" si="307"/>
        <v>0</v>
      </c>
      <c r="CE260" s="638">
        <f t="shared" si="307"/>
        <v>0</v>
      </c>
      <c r="CF260" s="638">
        <f t="shared" si="307"/>
        <v>0</v>
      </c>
      <c r="CG260" s="638">
        <f t="shared" si="307"/>
        <v>0</v>
      </c>
      <c r="CH260" s="638">
        <f t="shared" si="307"/>
        <v>0</v>
      </c>
      <c r="CI260" s="638">
        <f t="shared" si="307"/>
        <v>0</v>
      </c>
      <c r="CJ260" s="638">
        <f t="shared" si="307"/>
        <v>0</v>
      </c>
      <c r="CK260" s="638">
        <f t="shared" si="307"/>
        <v>0</v>
      </c>
      <c r="CL260" s="638">
        <f t="shared" si="307"/>
        <v>0</v>
      </c>
      <c r="CM260" s="638">
        <f t="shared" si="307"/>
        <v>0</v>
      </c>
      <c r="CN260" s="638">
        <f t="shared" si="307"/>
        <v>0</v>
      </c>
      <c r="CO260" s="638">
        <f t="shared" si="307"/>
        <v>0</v>
      </c>
      <c r="CP260" s="638">
        <f t="shared" si="307"/>
        <v>0</v>
      </c>
      <c r="CQ260" s="638">
        <f t="shared" si="307"/>
        <v>0</v>
      </c>
      <c r="CR260" s="638">
        <f t="shared" si="307"/>
        <v>0</v>
      </c>
      <c r="CS260" s="638">
        <f t="shared" ref="CS260:EX260" si="308">CS106</f>
        <v>0</v>
      </c>
      <c r="CT260" s="638">
        <f t="shared" si="308"/>
        <v>0</v>
      </c>
      <c r="CU260" s="638">
        <f t="shared" si="308"/>
        <v>0</v>
      </c>
      <c r="CV260" s="638">
        <f t="shared" si="308"/>
        <v>0</v>
      </c>
      <c r="CW260" s="638">
        <f t="shared" si="308"/>
        <v>0</v>
      </c>
      <c r="CX260" s="638">
        <f t="shared" si="308"/>
        <v>0</v>
      </c>
      <c r="CY260" s="638">
        <f t="shared" si="308"/>
        <v>0</v>
      </c>
      <c r="CZ260" s="638">
        <f t="shared" si="308"/>
        <v>0</v>
      </c>
      <c r="DA260" s="638">
        <f t="shared" si="308"/>
        <v>0</v>
      </c>
      <c r="DB260" s="638">
        <f t="shared" si="308"/>
        <v>0</v>
      </c>
      <c r="DC260" s="638">
        <f t="shared" si="308"/>
        <v>0</v>
      </c>
      <c r="DD260" s="638">
        <f t="shared" si="308"/>
        <v>0</v>
      </c>
      <c r="DE260" s="638">
        <f t="shared" si="308"/>
        <v>0</v>
      </c>
      <c r="DF260" s="638">
        <f t="shared" si="308"/>
        <v>0</v>
      </c>
      <c r="DG260" s="638">
        <f t="shared" si="308"/>
        <v>0</v>
      </c>
      <c r="DH260" s="638">
        <f t="shared" si="308"/>
        <v>0</v>
      </c>
      <c r="DI260" s="638">
        <f t="shared" si="308"/>
        <v>0</v>
      </c>
      <c r="DJ260" s="638">
        <f t="shared" si="308"/>
        <v>0</v>
      </c>
      <c r="DK260" s="638">
        <f t="shared" si="308"/>
        <v>0</v>
      </c>
      <c r="DL260" s="638">
        <f t="shared" si="308"/>
        <v>0</v>
      </c>
      <c r="DM260" s="638">
        <f t="shared" si="308"/>
        <v>0</v>
      </c>
      <c r="DN260" s="638">
        <f t="shared" si="308"/>
        <v>0</v>
      </c>
      <c r="DO260" s="638">
        <f t="shared" si="308"/>
        <v>0</v>
      </c>
      <c r="DP260" s="638">
        <f t="shared" si="308"/>
        <v>0</v>
      </c>
      <c r="DQ260" s="638">
        <f t="shared" si="308"/>
        <v>0</v>
      </c>
      <c r="DR260" s="638">
        <f t="shared" si="308"/>
        <v>0</v>
      </c>
      <c r="DS260" s="638">
        <f t="shared" si="308"/>
        <v>0</v>
      </c>
      <c r="DT260" s="638">
        <f t="shared" si="308"/>
        <v>0</v>
      </c>
      <c r="DU260" s="638">
        <f t="shared" si="308"/>
        <v>0</v>
      </c>
      <c r="DV260" s="638">
        <f t="shared" si="308"/>
        <v>0</v>
      </c>
      <c r="DW260" s="638">
        <f t="shared" si="308"/>
        <v>0</v>
      </c>
      <c r="DX260" s="638">
        <f t="shared" si="308"/>
        <v>0</v>
      </c>
      <c r="DY260" s="638">
        <f t="shared" si="308"/>
        <v>0</v>
      </c>
      <c r="DZ260" s="638">
        <f t="shared" si="308"/>
        <v>0</v>
      </c>
      <c r="EA260" s="638">
        <f t="shared" si="308"/>
        <v>0</v>
      </c>
      <c r="EB260" s="638">
        <f t="shared" si="308"/>
        <v>0</v>
      </c>
      <c r="EC260" s="638">
        <f t="shared" si="308"/>
        <v>0</v>
      </c>
      <c r="ED260" s="638">
        <f t="shared" si="308"/>
        <v>0</v>
      </c>
      <c r="EE260" s="638">
        <f t="shared" si="308"/>
        <v>0</v>
      </c>
      <c r="EF260" s="638">
        <f t="shared" si="308"/>
        <v>0</v>
      </c>
      <c r="EG260" s="638">
        <f t="shared" si="308"/>
        <v>0</v>
      </c>
      <c r="EH260" s="638">
        <f t="shared" si="308"/>
        <v>0</v>
      </c>
      <c r="EI260" s="638">
        <f t="shared" si="308"/>
        <v>0</v>
      </c>
      <c r="EJ260" s="638">
        <f t="shared" si="308"/>
        <v>0</v>
      </c>
      <c r="EK260" s="638">
        <f t="shared" si="308"/>
        <v>0</v>
      </c>
      <c r="EL260" s="638">
        <f t="shared" si="308"/>
        <v>0</v>
      </c>
      <c r="EM260" s="638">
        <f t="shared" si="308"/>
        <v>0</v>
      </c>
      <c r="EN260" s="638">
        <f t="shared" si="308"/>
        <v>0</v>
      </c>
      <c r="EO260" s="638">
        <f t="shared" si="308"/>
        <v>0</v>
      </c>
      <c r="EP260" s="638">
        <f t="shared" si="308"/>
        <v>0</v>
      </c>
      <c r="EQ260" s="638">
        <f t="shared" si="308"/>
        <v>0</v>
      </c>
      <c r="ER260" s="638">
        <f t="shared" si="308"/>
        <v>0</v>
      </c>
      <c r="ES260" s="638">
        <f t="shared" si="308"/>
        <v>0</v>
      </c>
      <c r="ET260" s="638">
        <f t="shared" si="308"/>
        <v>0</v>
      </c>
      <c r="EU260" s="638">
        <f t="shared" si="308"/>
        <v>0</v>
      </c>
      <c r="EV260" s="638">
        <f t="shared" si="308"/>
        <v>0</v>
      </c>
      <c r="EW260" s="638">
        <f t="shared" si="308"/>
        <v>0</v>
      </c>
      <c r="EX260" s="639">
        <f t="shared" si="308"/>
        <v>0</v>
      </c>
      <c r="EY260" s="612"/>
      <c r="FB260" s="612"/>
    </row>
    <row r="261" spans="1:158" s="86" customFormat="1" hidden="1" outlineLevel="2">
      <c r="A261" s="654"/>
      <c r="B261" s="654"/>
      <c r="C261" s="655" t="str">
        <f>$A$110</f>
        <v>ID Checking</v>
      </c>
      <c r="D261" s="654"/>
      <c r="E261" s="654"/>
      <c r="F261" s="654"/>
      <c r="G261" s="654"/>
      <c r="H261" s="654"/>
      <c r="I261" s="654"/>
      <c r="J261" s="654"/>
      <c r="K261" s="654"/>
      <c r="L261" s="654"/>
      <c r="M261" s="654"/>
      <c r="N261" s="654"/>
      <c r="O261" s="654"/>
      <c r="P261" s="654"/>
      <c r="Q261" s="654"/>
      <c r="R261" s="654"/>
      <c r="S261" s="654"/>
      <c r="T261" s="654"/>
      <c r="U261" s="654"/>
      <c r="V261" s="654"/>
      <c r="W261" s="654"/>
      <c r="X261" s="654"/>
      <c r="Y261" s="654"/>
      <c r="Z261" s="654"/>
      <c r="AA261" s="654"/>
      <c r="AB261" s="654"/>
      <c r="AC261" s="654"/>
      <c r="AD261" s="661" t="str">
        <f>$AD$110</f>
        <v>8_ATP</v>
      </c>
      <c r="AE261" s="304">
        <f t="shared" si="296"/>
        <v>0</v>
      </c>
      <c r="AF261" s="662">
        <f>AF118</f>
        <v>0</v>
      </c>
      <c r="AG261" s="638">
        <f t="shared" ref="AG261:CR261" si="309">AG118</f>
        <v>0</v>
      </c>
      <c r="AH261" s="638">
        <f t="shared" si="309"/>
        <v>0</v>
      </c>
      <c r="AI261" s="638">
        <f t="shared" si="309"/>
        <v>0</v>
      </c>
      <c r="AJ261" s="638">
        <f t="shared" si="309"/>
        <v>0</v>
      </c>
      <c r="AK261" s="638">
        <f t="shared" si="309"/>
        <v>0</v>
      </c>
      <c r="AL261" s="638">
        <f t="shared" si="309"/>
        <v>0</v>
      </c>
      <c r="AM261" s="638">
        <f t="shared" si="309"/>
        <v>0</v>
      </c>
      <c r="AN261" s="638">
        <f t="shared" si="309"/>
        <v>0</v>
      </c>
      <c r="AO261" s="638">
        <f t="shared" si="309"/>
        <v>0</v>
      </c>
      <c r="AP261" s="638">
        <f t="shared" si="309"/>
        <v>0</v>
      </c>
      <c r="AQ261" s="638">
        <f t="shared" si="309"/>
        <v>0</v>
      </c>
      <c r="AR261" s="638">
        <f t="shared" si="309"/>
        <v>0</v>
      </c>
      <c r="AS261" s="638">
        <f t="shared" si="309"/>
        <v>0</v>
      </c>
      <c r="AT261" s="638">
        <f t="shared" si="309"/>
        <v>0</v>
      </c>
      <c r="AU261" s="638">
        <f t="shared" si="309"/>
        <v>0</v>
      </c>
      <c r="AV261" s="638">
        <f t="shared" si="309"/>
        <v>0</v>
      </c>
      <c r="AW261" s="638">
        <f t="shared" si="309"/>
        <v>0</v>
      </c>
      <c r="AX261" s="638">
        <f t="shared" si="309"/>
        <v>0</v>
      </c>
      <c r="AY261" s="638">
        <f t="shared" si="309"/>
        <v>0</v>
      </c>
      <c r="AZ261" s="638">
        <f t="shared" si="309"/>
        <v>0</v>
      </c>
      <c r="BA261" s="638">
        <f t="shared" si="309"/>
        <v>0</v>
      </c>
      <c r="BB261" s="638">
        <f t="shared" si="309"/>
        <v>0</v>
      </c>
      <c r="BC261" s="638">
        <f t="shared" si="309"/>
        <v>0</v>
      </c>
      <c r="BD261" s="638">
        <f t="shared" si="309"/>
        <v>0</v>
      </c>
      <c r="BE261" s="638">
        <f t="shared" si="309"/>
        <v>0</v>
      </c>
      <c r="BF261" s="638">
        <f t="shared" si="309"/>
        <v>0</v>
      </c>
      <c r="BG261" s="638">
        <f t="shared" si="309"/>
        <v>0</v>
      </c>
      <c r="BH261" s="638">
        <f t="shared" si="309"/>
        <v>0</v>
      </c>
      <c r="BI261" s="638">
        <f t="shared" si="309"/>
        <v>0</v>
      </c>
      <c r="BJ261" s="638">
        <f t="shared" si="309"/>
        <v>0</v>
      </c>
      <c r="BK261" s="638">
        <f t="shared" si="309"/>
        <v>0</v>
      </c>
      <c r="BL261" s="638">
        <f t="shared" si="309"/>
        <v>0</v>
      </c>
      <c r="BM261" s="638">
        <f t="shared" si="309"/>
        <v>0</v>
      </c>
      <c r="BN261" s="638">
        <f t="shared" si="309"/>
        <v>0</v>
      </c>
      <c r="BO261" s="638">
        <f t="shared" si="309"/>
        <v>0</v>
      </c>
      <c r="BP261" s="638">
        <f t="shared" si="309"/>
        <v>0</v>
      </c>
      <c r="BQ261" s="638">
        <f t="shared" si="309"/>
        <v>0</v>
      </c>
      <c r="BR261" s="638">
        <f t="shared" si="309"/>
        <v>0</v>
      </c>
      <c r="BS261" s="638">
        <f t="shared" si="309"/>
        <v>0</v>
      </c>
      <c r="BT261" s="638">
        <f t="shared" si="309"/>
        <v>0</v>
      </c>
      <c r="BU261" s="638">
        <f t="shared" si="309"/>
        <v>0</v>
      </c>
      <c r="BV261" s="638">
        <f t="shared" si="309"/>
        <v>0</v>
      </c>
      <c r="BW261" s="638">
        <f t="shared" si="309"/>
        <v>0</v>
      </c>
      <c r="BX261" s="638">
        <f t="shared" si="309"/>
        <v>0</v>
      </c>
      <c r="BY261" s="638">
        <f t="shared" si="309"/>
        <v>0</v>
      </c>
      <c r="BZ261" s="638">
        <f t="shared" si="309"/>
        <v>0</v>
      </c>
      <c r="CA261" s="638">
        <f t="shared" si="309"/>
        <v>0</v>
      </c>
      <c r="CB261" s="638">
        <f t="shared" si="309"/>
        <v>0</v>
      </c>
      <c r="CC261" s="638">
        <f t="shared" si="309"/>
        <v>0</v>
      </c>
      <c r="CD261" s="638">
        <f t="shared" si="309"/>
        <v>0</v>
      </c>
      <c r="CE261" s="638">
        <f t="shared" si="309"/>
        <v>0</v>
      </c>
      <c r="CF261" s="638">
        <f t="shared" si="309"/>
        <v>0</v>
      </c>
      <c r="CG261" s="638">
        <f t="shared" si="309"/>
        <v>0</v>
      </c>
      <c r="CH261" s="638">
        <f t="shared" si="309"/>
        <v>0</v>
      </c>
      <c r="CI261" s="638">
        <f t="shared" si="309"/>
        <v>0</v>
      </c>
      <c r="CJ261" s="638">
        <f t="shared" si="309"/>
        <v>0</v>
      </c>
      <c r="CK261" s="638">
        <f t="shared" si="309"/>
        <v>0</v>
      </c>
      <c r="CL261" s="638">
        <f t="shared" si="309"/>
        <v>0</v>
      </c>
      <c r="CM261" s="638">
        <f t="shared" si="309"/>
        <v>0</v>
      </c>
      <c r="CN261" s="638">
        <f t="shared" si="309"/>
        <v>0</v>
      </c>
      <c r="CO261" s="638">
        <f t="shared" si="309"/>
        <v>0</v>
      </c>
      <c r="CP261" s="638">
        <f t="shared" si="309"/>
        <v>0</v>
      </c>
      <c r="CQ261" s="638">
        <f t="shared" si="309"/>
        <v>0</v>
      </c>
      <c r="CR261" s="638">
        <f t="shared" si="309"/>
        <v>0</v>
      </c>
      <c r="CS261" s="638">
        <f t="shared" ref="CS261:EX261" si="310">CS118</f>
        <v>0</v>
      </c>
      <c r="CT261" s="638">
        <f t="shared" si="310"/>
        <v>0</v>
      </c>
      <c r="CU261" s="638">
        <f t="shared" si="310"/>
        <v>0</v>
      </c>
      <c r="CV261" s="638">
        <f t="shared" si="310"/>
        <v>0</v>
      </c>
      <c r="CW261" s="638">
        <f t="shared" si="310"/>
        <v>0</v>
      </c>
      <c r="CX261" s="638">
        <f t="shared" si="310"/>
        <v>0</v>
      </c>
      <c r="CY261" s="638">
        <f t="shared" si="310"/>
        <v>0</v>
      </c>
      <c r="CZ261" s="638">
        <f t="shared" si="310"/>
        <v>0</v>
      </c>
      <c r="DA261" s="638">
        <f t="shared" si="310"/>
        <v>0</v>
      </c>
      <c r="DB261" s="638">
        <f t="shared" si="310"/>
        <v>0</v>
      </c>
      <c r="DC261" s="638">
        <f t="shared" si="310"/>
        <v>0</v>
      </c>
      <c r="DD261" s="638">
        <f t="shared" si="310"/>
        <v>0</v>
      </c>
      <c r="DE261" s="638">
        <f t="shared" si="310"/>
        <v>0</v>
      </c>
      <c r="DF261" s="638">
        <f t="shared" si="310"/>
        <v>0</v>
      </c>
      <c r="DG261" s="638">
        <f t="shared" si="310"/>
        <v>0</v>
      </c>
      <c r="DH261" s="638">
        <f t="shared" si="310"/>
        <v>0</v>
      </c>
      <c r="DI261" s="638">
        <f t="shared" si="310"/>
        <v>0</v>
      </c>
      <c r="DJ261" s="638">
        <f t="shared" si="310"/>
        <v>0</v>
      </c>
      <c r="DK261" s="638">
        <f t="shared" si="310"/>
        <v>0</v>
      </c>
      <c r="DL261" s="638">
        <f t="shared" si="310"/>
        <v>0</v>
      </c>
      <c r="DM261" s="638">
        <f t="shared" si="310"/>
        <v>0</v>
      </c>
      <c r="DN261" s="638">
        <f t="shared" si="310"/>
        <v>0</v>
      </c>
      <c r="DO261" s="638">
        <f t="shared" si="310"/>
        <v>0</v>
      </c>
      <c r="DP261" s="638">
        <f t="shared" si="310"/>
        <v>0</v>
      </c>
      <c r="DQ261" s="638">
        <f t="shared" si="310"/>
        <v>0</v>
      </c>
      <c r="DR261" s="638">
        <f t="shared" si="310"/>
        <v>0</v>
      </c>
      <c r="DS261" s="638">
        <f t="shared" si="310"/>
        <v>0</v>
      </c>
      <c r="DT261" s="638">
        <f t="shared" si="310"/>
        <v>0</v>
      </c>
      <c r="DU261" s="638">
        <f t="shared" si="310"/>
        <v>0</v>
      </c>
      <c r="DV261" s="638">
        <f t="shared" si="310"/>
        <v>0</v>
      </c>
      <c r="DW261" s="638">
        <f t="shared" si="310"/>
        <v>0</v>
      </c>
      <c r="DX261" s="638">
        <f t="shared" si="310"/>
        <v>0</v>
      </c>
      <c r="DY261" s="638">
        <f t="shared" si="310"/>
        <v>0</v>
      </c>
      <c r="DZ261" s="638">
        <f t="shared" si="310"/>
        <v>0</v>
      </c>
      <c r="EA261" s="638">
        <f t="shared" si="310"/>
        <v>0</v>
      </c>
      <c r="EB261" s="638">
        <f t="shared" si="310"/>
        <v>0</v>
      </c>
      <c r="EC261" s="638">
        <f t="shared" si="310"/>
        <v>0</v>
      </c>
      <c r="ED261" s="638">
        <f t="shared" si="310"/>
        <v>0</v>
      </c>
      <c r="EE261" s="638">
        <f t="shared" si="310"/>
        <v>0</v>
      </c>
      <c r="EF261" s="638">
        <f t="shared" si="310"/>
        <v>0</v>
      </c>
      <c r="EG261" s="638">
        <f t="shared" si="310"/>
        <v>0</v>
      </c>
      <c r="EH261" s="638">
        <f t="shared" si="310"/>
        <v>0</v>
      </c>
      <c r="EI261" s="638">
        <f t="shared" si="310"/>
        <v>0</v>
      </c>
      <c r="EJ261" s="638">
        <f t="shared" si="310"/>
        <v>0</v>
      </c>
      <c r="EK261" s="638">
        <f t="shared" si="310"/>
        <v>0</v>
      </c>
      <c r="EL261" s="638">
        <f t="shared" si="310"/>
        <v>0</v>
      </c>
      <c r="EM261" s="638">
        <f t="shared" si="310"/>
        <v>0</v>
      </c>
      <c r="EN261" s="638">
        <f t="shared" si="310"/>
        <v>0</v>
      </c>
      <c r="EO261" s="638">
        <f t="shared" si="310"/>
        <v>0</v>
      </c>
      <c r="EP261" s="638">
        <f t="shared" si="310"/>
        <v>0</v>
      </c>
      <c r="EQ261" s="638">
        <f t="shared" si="310"/>
        <v>0</v>
      </c>
      <c r="ER261" s="638">
        <f t="shared" si="310"/>
        <v>0</v>
      </c>
      <c r="ES261" s="638">
        <f t="shared" si="310"/>
        <v>0</v>
      </c>
      <c r="ET261" s="638">
        <f t="shared" si="310"/>
        <v>0</v>
      </c>
      <c r="EU261" s="638">
        <f t="shared" si="310"/>
        <v>0</v>
      </c>
      <c r="EV261" s="638">
        <f t="shared" si="310"/>
        <v>0</v>
      </c>
      <c r="EW261" s="638">
        <f t="shared" si="310"/>
        <v>0</v>
      </c>
      <c r="EX261" s="639">
        <f t="shared" si="310"/>
        <v>0</v>
      </c>
      <c r="EY261" s="612"/>
      <c r="FB261" s="612"/>
    </row>
    <row r="262" spans="1:158" s="86" customFormat="1" hidden="1" outlineLevel="2">
      <c r="A262" s="654"/>
      <c r="B262" s="654"/>
      <c r="C262" s="655" t="str">
        <f>$A$122</f>
        <v>ITO</v>
      </c>
      <c r="D262" s="654"/>
      <c r="E262" s="654"/>
      <c r="F262" s="654"/>
      <c r="G262" s="654"/>
      <c r="H262" s="654"/>
      <c r="I262" s="654"/>
      <c r="J262" s="654"/>
      <c r="K262" s="654"/>
      <c r="L262" s="654"/>
      <c r="M262" s="654"/>
      <c r="N262" s="654"/>
      <c r="O262" s="654"/>
      <c r="P262" s="654"/>
      <c r="Q262" s="654"/>
      <c r="R262" s="654"/>
      <c r="S262" s="654"/>
      <c r="T262" s="654"/>
      <c r="U262" s="654"/>
      <c r="V262" s="654"/>
      <c r="W262" s="654"/>
      <c r="X262" s="654"/>
      <c r="Y262" s="654"/>
      <c r="Z262" s="654"/>
      <c r="AA262" s="654"/>
      <c r="AB262" s="654"/>
      <c r="AC262" s="654"/>
      <c r="AD262" s="661" t="str">
        <f>$AD$122</f>
        <v>9_ATP</v>
      </c>
      <c r="AE262" s="304">
        <f t="shared" si="296"/>
        <v>0</v>
      </c>
      <c r="AF262" s="662">
        <f>AF130</f>
        <v>0</v>
      </c>
      <c r="AG262" s="638">
        <f t="shared" ref="AG262:CR262" si="311">AG130</f>
        <v>0</v>
      </c>
      <c r="AH262" s="638">
        <f t="shared" si="311"/>
        <v>0</v>
      </c>
      <c r="AI262" s="638">
        <f t="shared" si="311"/>
        <v>0</v>
      </c>
      <c r="AJ262" s="638">
        <f t="shared" si="311"/>
        <v>0</v>
      </c>
      <c r="AK262" s="638">
        <f t="shared" si="311"/>
        <v>0</v>
      </c>
      <c r="AL262" s="638">
        <f t="shared" si="311"/>
        <v>0</v>
      </c>
      <c r="AM262" s="638">
        <f t="shared" si="311"/>
        <v>0</v>
      </c>
      <c r="AN262" s="638">
        <f t="shared" si="311"/>
        <v>0</v>
      </c>
      <c r="AO262" s="638">
        <f t="shared" si="311"/>
        <v>0</v>
      </c>
      <c r="AP262" s="638">
        <f t="shared" si="311"/>
        <v>0</v>
      </c>
      <c r="AQ262" s="638">
        <f t="shared" si="311"/>
        <v>0</v>
      </c>
      <c r="AR262" s="638">
        <f t="shared" si="311"/>
        <v>0</v>
      </c>
      <c r="AS262" s="638">
        <f t="shared" si="311"/>
        <v>0</v>
      </c>
      <c r="AT262" s="638">
        <f t="shared" si="311"/>
        <v>0</v>
      </c>
      <c r="AU262" s="638">
        <f t="shared" si="311"/>
        <v>0</v>
      </c>
      <c r="AV262" s="638">
        <f t="shared" si="311"/>
        <v>0</v>
      </c>
      <c r="AW262" s="638">
        <f t="shared" si="311"/>
        <v>0</v>
      </c>
      <c r="AX262" s="638">
        <f t="shared" si="311"/>
        <v>0</v>
      </c>
      <c r="AY262" s="638">
        <f t="shared" si="311"/>
        <v>0</v>
      </c>
      <c r="AZ262" s="638">
        <f t="shared" si="311"/>
        <v>0</v>
      </c>
      <c r="BA262" s="638">
        <f t="shared" si="311"/>
        <v>0</v>
      </c>
      <c r="BB262" s="638">
        <f t="shared" si="311"/>
        <v>0</v>
      </c>
      <c r="BC262" s="638">
        <f t="shared" si="311"/>
        <v>0</v>
      </c>
      <c r="BD262" s="638">
        <f t="shared" si="311"/>
        <v>0</v>
      </c>
      <c r="BE262" s="638">
        <f t="shared" si="311"/>
        <v>0</v>
      </c>
      <c r="BF262" s="638">
        <f t="shared" si="311"/>
        <v>0</v>
      </c>
      <c r="BG262" s="638">
        <f t="shared" si="311"/>
        <v>0</v>
      </c>
      <c r="BH262" s="638">
        <f t="shared" si="311"/>
        <v>0</v>
      </c>
      <c r="BI262" s="638">
        <f t="shared" si="311"/>
        <v>0</v>
      </c>
      <c r="BJ262" s="638">
        <f t="shared" si="311"/>
        <v>0</v>
      </c>
      <c r="BK262" s="638">
        <f t="shared" si="311"/>
        <v>0</v>
      </c>
      <c r="BL262" s="638">
        <f t="shared" si="311"/>
        <v>0</v>
      </c>
      <c r="BM262" s="638">
        <f t="shared" si="311"/>
        <v>0</v>
      </c>
      <c r="BN262" s="638">
        <f t="shared" si="311"/>
        <v>0</v>
      </c>
      <c r="BO262" s="638">
        <f t="shared" si="311"/>
        <v>0</v>
      </c>
      <c r="BP262" s="638">
        <f t="shared" si="311"/>
        <v>0</v>
      </c>
      <c r="BQ262" s="638">
        <f t="shared" si="311"/>
        <v>0</v>
      </c>
      <c r="BR262" s="638">
        <f t="shared" si="311"/>
        <v>0</v>
      </c>
      <c r="BS262" s="638">
        <f t="shared" si="311"/>
        <v>0</v>
      </c>
      <c r="BT262" s="638">
        <f t="shared" si="311"/>
        <v>0</v>
      </c>
      <c r="BU262" s="638">
        <f t="shared" si="311"/>
        <v>0</v>
      </c>
      <c r="BV262" s="638">
        <f t="shared" si="311"/>
        <v>0</v>
      </c>
      <c r="BW262" s="638">
        <f t="shared" si="311"/>
        <v>0</v>
      </c>
      <c r="BX262" s="638">
        <f t="shared" si="311"/>
        <v>0</v>
      </c>
      <c r="BY262" s="638">
        <f t="shared" si="311"/>
        <v>0</v>
      </c>
      <c r="BZ262" s="638">
        <f t="shared" si="311"/>
        <v>0</v>
      </c>
      <c r="CA262" s="638">
        <f t="shared" si="311"/>
        <v>0</v>
      </c>
      <c r="CB262" s="638">
        <f t="shared" si="311"/>
        <v>0</v>
      </c>
      <c r="CC262" s="638">
        <f t="shared" si="311"/>
        <v>0</v>
      </c>
      <c r="CD262" s="638">
        <f t="shared" si="311"/>
        <v>0</v>
      </c>
      <c r="CE262" s="638">
        <f t="shared" si="311"/>
        <v>0</v>
      </c>
      <c r="CF262" s="638">
        <f t="shared" si="311"/>
        <v>0</v>
      </c>
      <c r="CG262" s="638">
        <f t="shared" si="311"/>
        <v>0</v>
      </c>
      <c r="CH262" s="638">
        <f t="shared" si="311"/>
        <v>0</v>
      </c>
      <c r="CI262" s="638">
        <f t="shared" si="311"/>
        <v>0</v>
      </c>
      <c r="CJ262" s="638">
        <f t="shared" si="311"/>
        <v>0</v>
      </c>
      <c r="CK262" s="638">
        <f t="shared" si="311"/>
        <v>0</v>
      </c>
      <c r="CL262" s="638">
        <f t="shared" si="311"/>
        <v>0</v>
      </c>
      <c r="CM262" s="638">
        <f t="shared" si="311"/>
        <v>0</v>
      </c>
      <c r="CN262" s="638">
        <f t="shared" si="311"/>
        <v>0</v>
      </c>
      <c r="CO262" s="638">
        <f t="shared" si="311"/>
        <v>0</v>
      </c>
      <c r="CP262" s="638">
        <f t="shared" si="311"/>
        <v>0</v>
      </c>
      <c r="CQ262" s="638">
        <f t="shared" si="311"/>
        <v>0</v>
      </c>
      <c r="CR262" s="638">
        <f t="shared" si="311"/>
        <v>0</v>
      </c>
      <c r="CS262" s="638">
        <f t="shared" ref="CS262:EX262" si="312">CS130</f>
        <v>0</v>
      </c>
      <c r="CT262" s="638">
        <f t="shared" si="312"/>
        <v>0</v>
      </c>
      <c r="CU262" s="638">
        <f t="shared" si="312"/>
        <v>0</v>
      </c>
      <c r="CV262" s="638">
        <f t="shared" si="312"/>
        <v>0</v>
      </c>
      <c r="CW262" s="638">
        <f t="shared" si="312"/>
        <v>0</v>
      </c>
      <c r="CX262" s="638">
        <f t="shared" si="312"/>
        <v>0</v>
      </c>
      <c r="CY262" s="638">
        <f t="shared" si="312"/>
        <v>0</v>
      </c>
      <c r="CZ262" s="638">
        <f t="shared" si="312"/>
        <v>0</v>
      </c>
      <c r="DA262" s="638">
        <f t="shared" si="312"/>
        <v>0</v>
      </c>
      <c r="DB262" s="638">
        <f t="shared" si="312"/>
        <v>0</v>
      </c>
      <c r="DC262" s="638">
        <f t="shared" si="312"/>
        <v>0</v>
      </c>
      <c r="DD262" s="638">
        <f t="shared" si="312"/>
        <v>0</v>
      </c>
      <c r="DE262" s="638">
        <f t="shared" si="312"/>
        <v>0</v>
      </c>
      <c r="DF262" s="638">
        <f t="shared" si="312"/>
        <v>0</v>
      </c>
      <c r="DG262" s="638">
        <f t="shared" si="312"/>
        <v>0</v>
      </c>
      <c r="DH262" s="638">
        <f t="shared" si="312"/>
        <v>0</v>
      </c>
      <c r="DI262" s="638">
        <f t="shared" si="312"/>
        <v>0</v>
      </c>
      <c r="DJ262" s="638">
        <f t="shared" si="312"/>
        <v>0</v>
      </c>
      <c r="DK262" s="638">
        <f t="shared" si="312"/>
        <v>0</v>
      </c>
      <c r="DL262" s="638">
        <f t="shared" si="312"/>
        <v>0</v>
      </c>
      <c r="DM262" s="638">
        <f t="shared" si="312"/>
        <v>0</v>
      </c>
      <c r="DN262" s="638">
        <f t="shared" si="312"/>
        <v>0</v>
      </c>
      <c r="DO262" s="638">
        <f t="shared" si="312"/>
        <v>0</v>
      </c>
      <c r="DP262" s="638">
        <f t="shared" si="312"/>
        <v>0</v>
      </c>
      <c r="DQ262" s="638">
        <f t="shared" si="312"/>
        <v>0</v>
      </c>
      <c r="DR262" s="638">
        <f t="shared" si="312"/>
        <v>0</v>
      </c>
      <c r="DS262" s="638">
        <f t="shared" si="312"/>
        <v>0</v>
      </c>
      <c r="DT262" s="638">
        <f t="shared" si="312"/>
        <v>0</v>
      </c>
      <c r="DU262" s="638">
        <f t="shared" si="312"/>
        <v>0</v>
      </c>
      <c r="DV262" s="638">
        <f t="shared" si="312"/>
        <v>0</v>
      </c>
      <c r="DW262" s="638">
        <f t="shared" si="312"/>
        <v>0</v>
      </c>
      <c r="DX262" s="638">
        <f t="shared" si="312"/>
        <v>0</v>
      </c>
      <c r="DY262" s="638">
        <f t="shared" si="312"/>
        <v>0</v>
      </c>
      <c r="DZ262" s="638">
        <f t="shared" si="312"/>
        <v>0</v>
      </c>
      <c r="EA262" s="638">
        <f t="shared" si="312"/>
        <v>0</v>
      </c>
      <c r="EB262" s="638">
        <f t="shared" si="312"/>
        <v>0</v>
      </c>
      <c r="EC262" s="638">
        <f t="shared" si="312"/>
        <v>0</v>
      </c>
      <c r="ED262" s="638">
        <f t="shared" si="312"/>
        <v>0</v>
      </c>
      <c r="EE262" s="638">
        <f t="shared" si="312"/>
        <v>0</v>
      </c>
      <c r="EF262" s="638">
        <f t="shared" si="312"/>
        <v>0</v>
      </c>
      <c r="EG262" s="638">
        <f t="shared" si="312"/>
        <v>0</v>
      </c>
      <c r="EH262" s="638">
        <f t="shared" si="312"/>
        <v>0</v>
      </c>
      <c r="EI262" s="638">
        <f t="shared" si="312"/>
        <v>0</v>
      </c>
      <c r="EJ262" s="638">
        <f t="shared" si="312"/>
        <v>0</v>
      </c>
      <c r="EK262" s="638">
        <f t="shared" si="312"/>
        <v>0</v>
      </c>
      <c r="EL262" s="638">
        <f t="shared" si="312"/>
        <v>0</v>
      </c>
      <c r="EM262" s="638">
        <f t="shared" si="312"/>
        <v>0</v>
      </c>
      <c r="EN262" s="638">
        <f t="shared" si="312"/>
        <v>0</v>
      </c>
      <c r="EO262" s="638">
        <f t="shared" si="312"/>
        <v>0</v>
      </c>
      <c r="EP262" s="638">
        <f t="shared" si="312"/>
        <v>0</v>
      </c>
      <c r="EQ262" s="638">
        <f t="shared" si="312"/>
        <v>0</v>
      </c>
      <c r="ER262" s="638">
        <f t="shared" si="312"/>
        <v>0</v>
      </c>
      <c r="ES262" s="638">
        <f t="shared" si="312"/>
        <v>0</v>
      </c>
      <c r="ET262" s="638">
        <f t="shared" si="312"/>
        <v>0</v>
      </c>
      <c r="EU262" s="638">
        <f t="shared" si="312"/>
        <v>0</v>
      </c>
      <c r="EV262" s="638">
        <f t="shared" si="312"/>
        <v>0</v>
      </c>
      <c r="EW262" s="638">
        <f t="shared" si="312"/>
        <v>0</v>
      </c>
      <c r="EX262" s="639">
        <f t="shared" si="312"/>
        <v>0</v>
      </c>
      <c r="EY262" s="612"/>
      <c r="FB262" s="612"/>
    </row>
    <row r="263" spans="1:158" s="86" customFormat="1" hidden="1" outlineLevel="2">
      <c r="A263" s="654"/>
      <c r="B263" s="654"/>
      <c r="C263" s="655" t="str">
        <f>$A$134</f>
        <v>Spare 1</v>
      </c>
      <c r="D263" s="654"/>
      <c r="E263" s="654"/>
      <c r="F263" s="654"/>
      <c r="G263" s="654"/>
      <c r="H263" s="654"/>
      <c r="I263" s="654"/>
      <c r="J263" s="654"/>
      <c r="K263" s="654"/>
      <c r="L263" s="654"/>
      <c r="M263" s="654"/>
      <c r="N263" s="654"/>
      <c r="O263" s="654"/>
      <c r="P263" s="654"/>
      <c r="Q263" s="654"/>
      <c r="R263" s="654"/>
      <c r="S263" s="654"/>
      <c r="T263" s="654"/>
      <c r="U263" s="654"/>
      <c r="V263" s="654"/>
      <c r="W263" s="654"/>
      <c r="X263" s="654"/>
      <c r="Y263" s="654"/>
      <c r="Z263" s="654"/>
      <c r="AA263" s="654"/>
      <c r="AB263" s="654"/>
      <c r="AC263" s="654"/>
      <c r="AD263" s="661" t="str">
        <f>$AD$134</f>
        <v>Sp_1</v>
      </c>
      <c r="AE263" s="304">
        <f t="shared" si="296"/>
        <v>0</v>
      </c>
      <c r="AF263" s="662">
        <f>AF142</f>
        <v>0</v>
      </c>
      <c r="AG263" s="638">
        <f t="shared" ref="AG263:CR263" si="313">AG142</f>
        <v>0</v>
      </c>
      <c r="AH263" s="638">
        <f t="shared" si="313"/>
        <v>0</v>
      </c>
      <c r="AI263" s="638">
        <f t="shared" si="313"/>
        <v>0</v>
      </c>
      <c r="AJ263" s="638">
        <f t="shared" si="313"/>
        <v>0</v>
      </c>
      <c r="AK263" s="638">
        <f t="shared" si="313"/>
        <v>0</v>
      </c>
      <c r="AL263" s="638">
        <f t="shared" si="313"/>
        <v>0</v>
      </c>
      <c r="AM263" s="638">
        <f t="shared" si="313"/>
        <v>0</v>
      </c>
      <c r="AN263" s="638">
        <f t="shared" si="313"/>
        <v>0</v>
      </c>
      <c r="AO263" s="638">
        <f t="shared" si="313"/>
        <v>0</v>
      </c>
      <c r="AP263" s="638">
        <f t="shared" si="313"/>
        <v>0</v>
      </c>
      <c r="AQ263" s="638">
        <f t="shared" si="313"/>
        <v>0</v>
      </c>
      <c r="AR263" s="638">
        <f t="shared" si="313"/>
        <v>0</v>
      </c>
      <c r="AS263" s="638">
        <f t="shared" si="313"/>
        <v>0</v>
      </c>
      <c r="AT263" s="638">
        <f t="shared" si="313"/>
        <v>0</v>
      </c>
      <c r="AU263" s="638">
        <f t="shared" si="313"/>
        <v>0</v>
      </c>
      <c r="AV263" s="638">
        <f t="shared" si="313"/>
        <v>0</v>
      </c>
      <c r="AW263" s="638">
        <f t="shared" si="313"/>
        <v>0</v>
      </c>
      <c r="AX263" s="638">
        <f t="shared" si="313"/>
        <v>0</v>
      </c>
      <c r="AY263" s="638">
        <f t="shared" si="313"/>
        <v>0</v>
      </c>
      <c r="AZ263" s="638">
        <f t="shared" si="313"/>
        <v>0</v>
      </c>
      <c r="BA263" s="638">
        <f t="shared" si="313"/>
        <v>0</v>
      </c>
      <c r="BB263" s="638">
        <f t="shared" si="313"/>
        <v>0</v>
      </c>
      <c r="BC263" s="638">
        <f t="shared" si="313"/>
        <v>0</v>
      </c>
      <c r="BD263" s="638">
        <f t="shared" si="313"/>
        <v>0</v>
      </c>
      <c r="BE263" s="638">
        <f t="shared" si="313"/>
        <v>0</v>
      </c>
      <c r="BF263" s="638">
        <f t="shared" si="313"/>
        <v>0</v>
      </c>
      <c r="BG263" s="638">
        <f t="shared" si="313"/>
        <v>0</v>
      </c>
      <c r="BH263" s="638">
        <f t="shared" si="313"/>
        <v>0</v>
      </c>
      <c r="BI263" s="638">
        <f t="shared" si="313"/>
        <v>0</v>
      </c>
      <c r="BJ263" s="638">
        <f t="shared" si="313"/>
        <v>0</v>
      </c>
      <c r="BK263" s="638">
        <f t="shared" si="313"/>
        <v>0</v>
      </c>
      <c r="BL263" s="638">
        <f t="shared" si="313"/>
        <v>0</v>
      </c>
      <c r="BM263" s="638">
        <f t="shared" si="313"/>
        <v>0</v>
      </c>
      <c r="BN263" s="638">
        <f t="shared" si="313"/>
        <v>0</v>
      </c>
      <c r="BO263" s="638">
        <f t="shared" si="313"/>
        <v>0</v>
      </c>
      <c r="BP263" s="638">
        <f t="shared" si="313"/>
        <v>0</v>
      </c>
      <c r="BQ263" s="638">
        <f t="shared" si="313"/>
        <v>0</v>
      </c>
      <c r="BR263" s="638">
        <f t="shared" si="313"/>
        <v>0</v>
      </c>
      <c r="BS263" s="638">
        <f t="shared" si="313"/>
        <v>0</v>
      </c>
      <c r="BT263" s="638">
        <f t="shared" si="313"/>
        <v>0</v>
      </c>
      <c r="BU263" s="638">
        <f t="shared" si="313"/>
        <v>0</v>
      </c>
      <c r="BV263" s="638">
        <f t="shared" si="313"/>
        <v>0</v>
      </c>
      <c r="BW263" s="638">
        <f t="shared" si="313"/>
        <v>0</v>
      </c>
      <c r="BX263" s="638">
        <f t="shared" si="313"/>
        <v>0</v>
      </c>
      <c r="BY263" s="638">
        <f t="shared" si="313"/>
        <v>0</v>
      </c>
      <c r="BZ263" s="638">
        <f t="shared" si="313"/>
        <v>0</v>
      </c>
      <c r="CA263" s="638">
        <f t="shared" si="313"/>
        <v>0</v>
      </c>
      <c r="CB263" s="638">
        <f t="shared" si="313"/>
        <v>0</v>
      </c>
      <c r="CC263" s="638">
        <f t="shared" si="313"/>
        <v>0</v>
      </c>
      <c r="CD263" s="638">
        <f t="shared" si="313"/>
        <v>0</v>
      </c>
      <c r="CE263" s="638">
        <f t="shared" si="313"/>
        <v>0</v>
      </c>
      <c r="CF263" s="638">
        <f t="shared" si="313"/>
        <v>0</v>
      </c>
      <c r="CG263" s="638">
        <f t="shared" si="313"/>
        <v>0</v>
      </c>
      <c r="CH263" s="638">
        <f t="shared" si="313"/>
        <v>0</v>
      </c>
      <c r="CI263" s="638">
        <f t="shared" si="313"/>
        <v>0</v>
      </c>
      <c r="CJ263" s="638">
        <f t="shared" si="313"/>
        <v>0</v>
      </c>
      <c r="CK263" s="638">
        <f t="shared" si="313"/>
        <v>0</v>
      </c>
      <c r="CL263" s="638">
        <f t="shared" si="313"/>
        <v>0</v>
      </c>
      <c r="CM263" s="638">
        <f t="shared" si="313"/>
        <v>0</v>
      </c>
      <c r="CN263" s="638">
        <f t="shared" si="313"/>
        <v>0</v>
      </c>
      <c r="CO263" s="638">
        <f t="shared" si="313"/>
        <v>0</v>
      </c>
      <c r="CP263" s="638">
        <f t="shared" si="313"/>
        <v>0</v>
      </c>
      <c r="CQ263" s="638">
        <f t="shared" si="313"/>
        <v>0</v>
      </c>
      <c r="CR263" s="638">
        <f t="shared" si="313"/>
        <v>0</v>
      </c>
      <c r="CS263" s="638">
        <f t="shared" ref="CS263:EX263" si="314">CS142</f>
        <v>0</v>
      </c>
      <c r="CT263" s="638">
        <f t="shared" si="314"/>
        <v>0</v>
      </c>
      <c r="CU263" s="638">
        <f t="shared" si="314"/>
        <v>0</v>
      </c>
      <c r="CV263" s="638">
        <f t="shared" si="314"/>
        <v>0</v>
      </c>
      <c r="CW263" s="638">
        <f t="shared" si="314"/>
        <v>0</v>
      </c>
      <c r="CX263" s="638">
        <f t="shared" si="314"/>
        <v>0</v>
      </c>
      <c r="CY263" s="638">
        <f t="shared" si="314"/>
        <v>0</v>
      </c>
      <c r="CZ263" s="638">
        <f t="shared" si="314"/>
        <v>0</v>
      </c>
      <c r="DA263" s="638">
        <f t="shared" si="314"/>
        <v>0</v>
      </c>
      <c r="DB263" s="638">
        <f t="shared" si="314"/>
        <v>0</v>
      </c>
      <c r="DC263" s="638">
        <f t="shared" si="314"/>
        <v>0</v>
      </c>
      <c r="DD263" s="638">
        <f t="shared" si="314"/>
        <v>0</v>
      </c>
      <c r="DE263" s="638">
        <f t="shared" si="314"/>
        <v>0</v>
      </c>
      <c r="DF263" s="638">
        <f t="shared" si="314"/>
        <v>0</v>
      </c>
      <c r="DG263" s="638">
        <f t="shared" si="314"/>
        <v>0</v>
      </c>
      <c r="DH263" s="638">
        <f t="shared" si="314"/>
        <v>0</v>
      </c>
      <c r="DI263" s="638">
        <f t="shared" si="314"/>
        <v>0</v>
      </c>
      <c r="DJ263" s="638">
        <f t="shared" si="314"/>
        <v>0</v>
      </c>
      <c r="DK263" s="638">
        <f t="shared" si="314"/>
        <v>0</v>
      </c>
      <c r="DL263" s="638">
        <f t="shared" si="314"/>
        <v>0</v>
      </c>
      <c r="DM263" s="638">
        <f t="shared" si="314"/>
        <v>0</v>
      </c>
      <c r="DN263" s="638">
        <f t="shared" si="314"/>
        <v>0</v>
      </c>
      <c r="DO263" s="638">
        <f t="shared" si="314"/>
        <v>0</v>
      </c>
      <c r="DP263" s="638">
        <f t="shared" si="314"/>
        <v>0</v>
      </c>
      <c r="DQ263" s="638">
        <f t="shared" si="314"/>
        <v>0</v>
      </c>
      <c r="DR263" s="638">
        <f t="shared" si="314"/>
        <v>0</v>
      </c>
      <c r="DS263" s="638">
        <f t="shared" si="314"/>
        <v>0</v>
      </c>
      <c r="DT263" s="638">
        <f t="shared" si="314"/>
        <v>0</v>
      </c>
      <c r="DU263" s="638">
        <f t="shared" si="314"/>
        <v>0</v>
      </c>
      <c r="DV263" s="638">
        <f t="shared" si="314"/>
        <v>0</v>
      </c>
      <c r="DW263" s="638">
        <f t="shared" si="314"/>
        <v>0</v>
      </c>
      <c r="DX263" s="638">
        <f t="shared" si="314"/>
        <v>0</v>
      </c>
      <c r="DY263" s="638">
        <f t="shared" si="314"/>
        <v>0</v>
      </c>
      <c r="DZ263" s="638">
        <f t="shared" si="314"/>
        <v>0</v>
      </c>
      <c r="EA263" s="638">
        <f t="shared" si="314"/>
        <v>0</v>
      </c>
      <c r="EB263" s="638">
        <f t="shared" si="314"/>
        <v>0</v>
      </c>
      <c r="EC263" s="638">
        <f t="shared" si="314"/>
        <v>0</v>
      </c>
      <c r="ED263" s="638">
        <f t="shared" si="314"/>
        <v>0</v>
      </c>
      <c r="EE263" s="638">
        <f t="shared" si="314"/>
        <v>0</v>
      </c>
      <c r="EF263" s="638">
        <f t="shared" si="314"/>
        <v>0</v>
      </c>
      <c r="EG263" s="638">
        <f t="shared" si="314"/>
        <v>0</v>
      </c>
      <c r="EH263" s="638">
        <f t="shared" si="314"/>
        <v>0</v>
      </c>
      <c r="EI263" s="638">
        <f t="shared" si="314"/>
        <v>0</v>
      </c>
      <c r="EJ263" s="638">
        <f t="shared" si="314"/>
        <v>0</v>
      </c>
      <c r="EK263" s="638">
        <f t="shared" si="314"/>
        <v>0</v>
      </c>
      <c r="EL263" s="638">
        <f t="shared" si="314"/>
        <v>0</v>
      </c>
      <c r="EM263" s="638">
        <f t="shared" si="314"/>
        <v>0</v>
      </c>
      <c r="EN263" s="638">
        <f t="shared" si="314"/>
        <v>0</v>
      </c>
      <c r="EO263" s="638">
        <f t="shared" si="314"/>
        <v>0</v>
      </c>
      <c r="EP263" s="638">
        <f t="shared" si="314"/>
        <v>0</v>
      </c>
      <c r="EQ263" s="638">
        <f t="shared" si="314"/>
        <v>0</v>
      </c>
      <c r="ER263" s="638">
        <f t="shared" si="314"/>
        <v>0</v>
      </c>
      <c r="ES263" s="638">
        <f t="shared" si="314"/>
        <v>0</v>
      </c>
      <c r="ET263" s="638">
        <f t="shared" si="314"/>
        <v>0</v>
      </c>
      <c r="EU263" s="638">
        <f t="shared" si="314"/>
        <v>0</v>
      </c>
      <c r="EV263" s="638">
        <f t="shared" si="314"/>
        <v>0</v>
      </c>
      <c r="EW263" s="638">
        <f t="shared" si="314"/>
        <v>0</v>
      </c>
      <c r="EX263" s="639">
        <f t="shared" si="314"/>
        <v>0</v>
      </c>
      <c r="EY263" s="612"/>
      <c r="FB263" s="612"/>
    </row>
    <row r="264" spans="1:158" s="86" customFormat="1" hidden="1" outlineLevel="2">
      <c r="A264" s="654"/>
      <c r="B264" s="654"/>
      <c r="C264" s="655" t="str">
        <f>$A$146</f>
        <v>Spare 2</v>
      </c>
      <c r="D264" s="654"/>
      <c r="E264" s="654"/>
      <c r="F264" s="654"/>
      <c r="G264" s="654"/>
      <c r="H264" s="654"/>
      <c r="I264" s="654"/>
      <c r="J264" s="654"/>
      <c r="K264" s="654"/>
      <c r="L264" s="654"/>
      <c r="M264" s="654"/>
      <c r="N264" s="654"/>
      <c r="O264" s="654"/>
      <c r="P264" s="654"/>
      <c r="Q264" s="654"/>
      <c r="R264" s="654"/>
      <c r="S264" s="654"/>
      <c r="T264" s="654"/>
      <c r="U264" s="654"/>
      <c r="V264" s="654"/>
      <c r="W264" s="654"/>
      <c r="X264" s="654"/>
      <c r="Y264" s="654"/>
      <c r="Z264" s="654"/>
      <c r="AA264" s="654"/>
      <c r="AB264" s="654"/>
      <c r="AC264" s="654"/>
      <c r="AD264" s="661" t="str">
        <f>$AD$146</f>
        <v>Sp_2</v>
      </c>
      <c r="AE264" s="304">
        <f t="shared" si="296"/>
        <v>0</v>
      </c>
      <c r="AF264" s="662">
        <f>AF154</f>
        <v>0</v>
      </c>
      <c r="AG264" s="638">
        <f t="shared" ref="AG264:CR264" si="315">AG154</f>
        <v>0</v>
      </c>
      <c r="AH264" s="638">
        <f t="shared" si="315"/>
        <v>0</v>
      </c>
      <c r="AI264" s="638">
        <f t="shared" si="315"/>
        <v>0</v>
      </c>
      <c r="AJ264" s="638">
        <f t="shared" si="315"/>
        <v>0</v>
      </c>
      <c r="AK264" s="638">
        <f t="shared" si="315"/>
        <v>0</v>
      </c>
      <c r="AL264" s="638">
        <f t="shared" si="315"/>
        <v>0</v>
      </c>
      <c r="AM264" s="638">
        <f t="shared" si="315"/>
        <v>0</v>
      </c>
      <c r="AN264" s="638">
        <f t="shared" si="315"/>
        <v>0</v>
      </c>
      <c r="AO264" s="638">
        <f t="shared" si="315"/>
        <v>0</v>
      </c>
      <c r="AP264" s="638">
        <f t="shared" si="315"/>
        <v>0</v>
      </c>
      <c r="AQ264" s="638">
        <f t="shared" si="315"/>
        <v>0</v>
      </c>
      <c r="AR264" s="638">
        <f t="shared" si="315"/>
        <v>0</v>
      </c>
      <c r="AS264" s="638">
        <f t="shared" si="315"/>
        <v>0</v>
      </c>
      <c r="AT264" s="638">
        <f t="shared" si="315"/>
        <v>0</v>
      </c>
      <c r="AU264" s="638">
        <f t="shared" si="315"/>
        <v>0</v>
      </c>
      <c r="AV264" s="638">
        <f t="shared" si="315"/>
        <v>0</v>
      </c>
      <c r="AW264" s="638">
        <f t="shared" si="315"/>
        <v>0</v>
      </c>
      <c r="AX264" s="638">
        <f t="shared" si="315"/>
        <v>0</v>
      </c>
      <c r="AY264" s="638">
        <f t="shared" si="315"/>
        <v>0</v>
      </c>
      <c r="AZ264" s="638">
        <f t="shared" si="315"/>
        <v>0</v>
      </c>
      <c r="BA264" s="638">
        <f t="shared" si="315"/>
        <v>0</v>
      </c>
      <c r="BB264" s="638">
        <f t="shared" si="315"/>
        <v>0</v>
      </c>
      <c r="BC264" s="638">
        <f t="shared" si="315"/>
        <v>0</v>
      </c>
      <c r="BD264" s="638">
        <f t="shared" si="315"/>
        <v>0</v>
      </c>
      <c r="BE264" s="638">
        <f t="shared" si="315"/>
        <v>0</v>
      </c>
      <c r="BF264" s="638">
        <f t="shared" si="315"/>
        <v>0</v>
      </c>
      <c r="BG264" s="638">
        <f t="shared" si="315"/>
        <v>0</v>
      </c>
      <c r="BH264" s="638">
        <f t="shared" si="315"/>
        <v>0</v>
      </c>
      <c r="BI264" s="638">
        <f t="shared" si="315"/>
        <v>0</v>
      </c>
      <c r="BJ264" s="638">
        <f t="shared" si="315"/>
        <v>0</v>
      </c>
      <c r="BK264" s="638">
        <f t="shared" si="315"/>
        <v>0</v>
      </c>
      <c r="BL264" s="638">
        <f t="shared" si="315"/>
        <v>0</v>
      </c>
      <c r="BM264" s="638">
        <f t="shared" si="315"/>
        <v>0</v>
      </c>
      <c r="BN264" s="638">
        <f t="shared" si="315"/>
        <v>0</v>
      </c>
      <c r="BO264" s="638">
        <f t="shared" si="315"/>
        <v>0</v>
      </c>
      <c r="BP264" s="638">
        <f t="shared" si="315"/>
        <v>0</v>
      </c>
      <c r="BQ264" s="638">
        <f t="shared" si="315"/>
        <v>0</v>
      </c>
      <c r="BR264" s="638">
        <f t="shared" si="315"/>
        <v>0</v>
      </c>
      <c r="BS264" s="638">
        <f t="shared" si="315"/>
        <v>0</v>
      </c>
      <c r="BT264" s="638">
        <f t="shared" si="315"/>
        <v>0</v>
      </c>
      <c r="BU264" s="638">
        <f t="shared" si="315"/>
        <v>0</v>
      </c>
      <c r="BV264" s="638">
        <f t="shared" si="315"/>
        <v>0</v>
      </c>
      <c r="BW264" s="638">
        <f t="shared" si="315"/>
        <v>0</v>
      </c>
      <c r="BX264" s="638">
        <f t="shared" si="315"/>
        <v>0</v>
      </c>
      <c r="BY264" s="638">
        <f t="shared" si="315"/>
        <v>0</v>
      </c>
      <c r="BZ264" s="638">
        <f t="shared" si="315"/>
        <v>0</v>
      </c>
      <c r="CA264" s="638">
        <f t="shared" si="315"/>
        <v>0</v>
      </c>
      <c r="CB264" s="638">
        <f t="shared" si="315"/>
        <v>0</v>
      </c>
      <c r="CC264" s="638">
        <f t="shared" si="315"/>
        <v>0</v>
      </c>
      <c r="CD264" s="638">
        <f t="shared" si="315"/>
        <v>0</v>
      </c>
      <c r="CE264" s="638">
        <f t="shared" si="315"/>
        <v>0</v>
      </c>
      <c r="CF264" s="638">
        <f t="shared" si="315"/>
        <v>0</v>
      </c>
      <c r="CG264" s="638">
        <f t="shared" si="315"/>
        <v>0</v>
      </c>
      <c r="CH264" s="638">
        <f t="shared" si="315"/>
        <v>0</v>
      </c>
      <c r="CI264" s="638">
        <f t="shared" si="315"/>
        <v>0</v>
      </c>
      <c r="CJ264" s="638">
        <f t="shared" si="315"/>
        <v>0</v>
      </c>
      <c r="CK264" s="638">
        <f t="shared" si="315"/>
        <v>0</v>
      </c>
      <c r="CL264" s="638">
        <f t="shared" si="315"/>
        <v>0</v>
      </c>
      <c r="CM264" s="638">
        <f t="shared" si="315"/>
        <v>0</v>
      </c>
      <c r="CN264" s="638">
        <f t="shared" si="315"/>
        <v>0</v>
      </c>
      <c r="CO264" s="638">
        <f t="shared" si="315"/>
        <v>0</v>
      </c>
      <c r="CP264" s="638">
        <f t="shared" si="315"/>
        <v>0</v>
      </c>
      <c r="CQ264" s="638">
        <f t="shared" si="315"/>
        <v>0</v>
      </c>
      <c r="CR264" s="638">
        <f t="shared" si="315"/>
        <v>0</v>
      </c>
      <c r="CS264" s="638">
        <f t="shared" ref="CS264:EX264" si="316">CS154</f>
        <v>0</v>
      </c>
      <c r="CT264" s="638">
        <f t="shared" si="316"/>
        <v>0</v>
      </c>
      <c r="CU264" s="638">
        <f t="shared" si="316"/>
        <v>0</v>
      </c>
      <c r="CV264" s="638">
        <f t="shared" si="316"/>
        <v>0</v>
      </c>
      <c r="CW264" s="638">
        <f t="shared" si="316"/>
        <v>0</v>
      </c>
      <c r="CX264" s="638">
        <f t="shared" si="316"/>
        <v>0</v>
      </c>
      <c r="CY264" s="638">
        <f t="shared" si="316"/>
        <v>0</v>
      </c>
      <c r="CZ264" s="638">
        <f t="shared" si="316"/>
        <v>0</v>
      </c>
      <c r="DA264" s="638">
        <f t="shared" si="316"/>
        <v>0</v>
      </c>
      <c r="DB264" s="638">
        <f t="shared" si="316"/>
        <v>0</v>
      </c>
      <c r="DC264" s="638">
        <f t="shared" si="316"/>
        <v>0</v>
      </c>
      <c r="DD264" s="638">
        <f t="shared" si="316"/>
        <v>0</v>
      </c>
      <c r="DE264" s="638">
        <f t="shared" si="316"/>
        <v>0</v>
      </c>
      <c r="DF264" s="638">
        <f t="shared" si="316"/>
        <v>0</v>
      </c>
      <c r="DG264" s="638">
        <f t="shared" si="316"/>
        <v>0</v>
      </c>
      <c r="DH264" s="638">
        <f t="shared" si="316"/>
        <v>0</v>
      </c>
      <c r="DI264" s="638">
        <f t="shared" si="316"/>
        <v>0</v>
      </c>
      <c r="DJ264" s="638">
        <f t="shared" si="316"/>
        <v>0</v>
      </c>
      <c r="DK264" s="638">
        <f t="shared" si="316"/>
        <v>0</v>
      </c>
      <c r="DL264" s="638">
        <f t="shared" si="316"/>
        <v>0</v>
      </c>
      <c r="DM264" s="638">
        <f t="shared" si="316"/>
        <v>0</v>
      </c>
      <c r="DN264" s="638">
        <f t="shared" si="316"/>
        <v>0</v>
      </c>
      <c r="DO264" s="638">
        <f t="shared" si="316"/>
        <v>0</v>
      </c>
      <c r="DP264" s="638">
        <f t="shared" si="316"/>
        <v>0</v>
      </c>
      <c r="DQ264" s="638">
        <f t="shared" si="316"/>
        <v>0</v>
      </c>
      <c r="DR264" s="638">
        <f t="shared" si="316"/>
        <v>0</v>
      </c>
      <c r="DS264" s="638">
        <f t="shared" si="316"/>
        <v>0</v>
      </c>
      <c r="DT264" s="638">
        <f t="shared" si="316"/>
        <v>0</v>
      </c>
      <c r="DU264" s="638">
        <f t="shared" si="316"/>
        <v>0</v>
      </c>
      <c r="DV264" s="638">
        <f t="shared" si="316"/>
        <v>0</v>
      </c>
      <c r="DW264" s="638">
        <f t="shared" si="316"/>
        <v>0</v>
      </c>
      <c r="DX264" s="638">
        <f t="shared" si="316"/>
        <v>0</v>
      </c>
      <c r="DY264" s="638">
        <f t="shared" si="316"/>
        <v>0</v>
      </c>
      <c r="DZ264" s="638">
        <f t="shared" si="316"/>
        <v>0</v>
      </c>
      <c r="EA264" s="638">
        <f t="shared" si="316"/>
        <v>0</v>
      </c>
      <c r="EB264" s="638">
        <f t="shared" si="316"/>
        <v>0</v>
      </c>
      <c r="EC264" s="638">
        <f t="shared" si="316"/>
        <v>0</v>
      </c>
      <c r="ED264" s="638">
        <f t="shared" si="316"/>
        <v>0</v>
      </c>
      <c r="EE264" s="638">
        <f t="shared" si="316"/>
        <v>0</v>
      </c>
      <c r="EF264" s="638">
        <f t="shared" si="316"/>
        <v>0</v>
      </c>
      <c r="EG264" s="638">
        <f t="shared" si="316"/>
        <v>0</v>
      </c>
      <c r="EH264" s="638">
        <f t="shared" si="316"/>
        <v>0</v>
      </c>
      <c r="EI264" s="638">
        <f t="shared" si="316"/>
        <v>0</v>
      </c>
      <c r="EJ264" s="638">
        <f t="shared" si="316"/>
        <v>0</v>
      </c>
      <c r="EK264" s="638">
        <f t="shared" si="316"/>
        <v>0</v>
      </c>
      <c r="EL264" s="638">
        <f t="shared" si="316"/>
        <v>0</v>
      </c>
      <c r="EM264" s="638">
        <f t="shared" si="316"/>
        <v>0</v>
      </c>
      <c r="EN264" s="638">
        <f t="shared" si="316"/>
        <v>0</v>
      </c>
      <c r="EO264" s="638">
        <f t="shared" si="316"/>
        <v>0</v>
      </c>
      <c r="EP264" s="638">
        <f t="shared" si="316"/>
        <v>0</v>
      </c>
      <c r="EQ264" s="638">
        <f t="shared" si="316"/>
        <v>0</v>
      </c>
      <c r="ER264" s="638">
        <f t="shared" si="316"/>
        <v>0</v>
      </c>
      <c r="ES264" s="638">
        <f t="shared" si="316"/>
        <v>0</v>
      </c>
      <c r="ET264" s="638">
        <f t="shared" si="316"/>
        <v>0</v>
      </c>
      <c r="EU264" s="638">
        <f t="shared" si="316"/>
        <v>0</v>
      </c>
      <c r="EV264" s="638">
        <f t="shared" si="316"/>
        <v>0</v>
      </c>
      <c r="EW264" s="638">
        <f t="shared" si="316"/>
        <v>0</v>
      </c>
      <c r="EX264" s="639">
        <f t="shared" si="316"/>
        <v>0</v>
      </c>
      <c r="EY264" s="612"/>
      <c r="FB264" s="612"/>
    </row>
    <row r="265" spans="1:158" s="86" customFormat="1" hidden="1" outlineLevel="2">
      <c r="A265" s="654"/>
      <c r="B265" s="654"/>
      <c r="C265" s="655" t="str">
        <f>$A$158</f>
        <v>Spare 3</v>
      </c>
      <c r="D265" s="654"/>
      <c r="E265" s="654"/>
      <c r="F265" s="654"/>
      <c r="G265" s="654"/>
      <c r="H265" s="654"/>
      <c r="I265" s="654"/>
      <c r="J265" s="654"/>
      <c r="K265" s="654"/>
      <c r="L265" s="654"/>
      <c r="M265" s="654"/>
      <c r="N265" s="654"/>
      <c r="O265" s="654"/>
      <c r="P265" s="654"/>
      <c r="Q265" s="654"/>
      <c r="R265" s="654"/>
      <c r="S265" s="654"/>
      <c r="T265" s="654"/>
      <c r="U265" s="654"/>
      <c r="V265" s="654"/>
      <c r="W265" s="654"/>
      <c r="X265" s="654"/>
      <c r="Y265" s="654"/>
      <c r="Z265" s="654"/>
      <c r="AA265" s="654"/>
      <c r="AB265" s="654"/>
      <c r="AC265" s="654"/>
      <c r="AD265" s="661" t="str">
        <f>$AD$158</f>
        <v>Sp_3</v>
      </c>
      <c r="AE265" s="304">
        <f t="shared" si="296"/>
        <v>0</v>
      </c>
      <c r="AF265" s="662">
        <f>AF166</f>
        <v>0</v>
      </c>
      <c r="AG265" s="638">
        <f t="shared" ref="AG265:CR265" si="317">AG166</f>
        <v>0</v>
      </c>
      <c r="AH265" s="638">
        <f t="shared" si="317"/>
        <v>0</v>
      </c>
      <c r="AI265" s="638">
        <f t="shared" si="317"/>
        <v>0</v>
      </c>
      <c r="AJ265" s="638">
        <f t="shared" si="317"/>
        <v>0</v>
      </c>
      <c r="AK265" s="638">
        <f t="shared" si="317"/>
        <v>0</v>
      </c>
      <c r="AL265" s="638">
        <f t="shared" si="317"/>
        <v>0</v>
      </c>
      <c r="AM265" s="638">
        <f t="shared" si="317"/>
        <v>0</v>
      </c>
      <c r="AN265" s="638">
        <f t="shared" si="317"/>
        <v>0</v>
      </c>
      <c r="AO265" s="638">
        <f t="shared" si="317"/>
        <v>0</v>
      </c>
      <c r="AP265" s="638">
        <f t="shared" si="317"/>
        <v>0</v>
      </c>
      <c r="AQ265" s="638">
        <f t="shared" si="317"/>
        <v>0</v>
      </c>
      <c r="AR265" s="638">
        <f t="shared" si="317"/>
        <v>0</v>
      </c>
      <c r="AS265" s="638">
        <f t="shared" si="317"/>
        <v>0</v>
      </c>
      <c r="AT265" s="638">
        <f t="shared" si="317"/>
        <v>0</v>
      </c>
      <c r="AU265" s="638">
        <f t="shared" si="317"/>
        <v>0</v>
      </c>
      <c r="AV265" s="638">
        <f t="shared" si="317"/>
        <v>0</v>
      </c>
      <c r="AW265" s="638">
        <f t="shared" si="317"/>
        <v>0</v>
      </c>
      <c r="AX265" s="638">
        <f t="shared" si="317"/>
        <v>0</v>
      </c>
      <c r="AY265" s="638">
        <f t="shared" si="317"/>
        <v>0</v>
      </c>
      <c r="AZ265" s="638">
        <f t="shared" si="317"/>
        <v>0</v>
      </c>
      <c r="BA265" s="638">
        <f t="shared" si="317"/>
        <v>0</v>
      </c>
      <c r="BB265" s="638">
        <f t="shared" si="317"/>
        <v>0</v>
      </c>
      <c r="BC265" s="638">
        <f t="shared" si="317"/>
        <v>0</v>
      </c>
      <c r="BD265" s="638">
        <f t="shared" si="317"/>
        <v>0</v>
      </c>
      <c r="BE265" s="638">
        <f t="shared" si="317"/>
        <v>0</v>
      </c>
      <c r="BF265" s="638">
        <f t="shared" si="317"/>
        <v>0</v>
      </c>
      <c r="BG265" s="638">
        <f t="shared" si="317"/>
        <v>0</v>
      </c>
      <c r="BH265" s="638">
        <f t="shared" si="317"/>
        <v>0</v>
      </c>
      <c r="BI265" s="638">
        <f t="shared" si="317"/>
        <v>0</v>
      </c>
      <c r="BJ265" s="638">
        <f t="shared" si="317"/>
        <v>0</v>
      </c>
      <c r="BK265" s="638">
        <f t="shared" si="317"/>
        <v>0</v>
      </c>
      <c r="BL265" s="638">
        <f t="shared" si="317"/>
        <v>0</v>
      </c>
      <c r="BM265" s="638">
        <f t="shared" si="317"/>
        <v>0</v>
      </c>
      <c r="BN265" s="638">
        <f t="shared" si="317"/>
        <v>0</v>
      </c>
      <c r="BO265" s="638">
        <f t="shared" si="317"/>
        <v>0</v>
      </c>
      <c r="BP265" s="638">
        <f t="shared" si="317"/>
        <v>0</v>
      </c>
      <c r="BQ265" s="638">
        <f t="shared" si="317"/>
        <v>0</v>
      </c>
      <c r="BR265" s="638">
        <f t="shared" si="317"/>
        <v>0</v>
      </c>
      <c r="BS265" s="638">
        <f t="shared" si="317"/>
        <v>0</v>
      </c>
      <c r="BT265" s="638">
        <f t="shared" si="317"/>
        <v>0</v>
      </c>
      <c r="BU265" s="638">
        <f t="shared" si="317"/>
        <v>0</v>
      </c>
      <c r="BV265" s="638">
        <f t="shared" si="317"/>
        <v>0</v>
      </c>
      <c r="BW265" s="638">
        <f t="shared" si="317"/>
        <v>0</v>
      </c>
      <c r="BX265" s="638">
        <f t="shared" si="317"/>
        <v>0</v>
      </c>
      <c r="BY265" s="638">
        <f t="shared" si="317"/>
        <v>0</v>
      </c>
      <c r="BZ265" s="638">
        <f t="shared" si="317"/>
        <v>0</v>
      </c>
      <c r="CA265" s="638">
        <f t="shared" si="317"/>
        <v>0</v>
      </c>
      <c r="CB265" s="638">
        <f t="shared" si="317"/>
        <v>0</v>
      </c>
      <c r="CC265" s="638">
        <f t="shared" si="317"/>
        <v>0</v>
      </c>
      <c r="CD265" s="638">
        <f t="shared" si="317"/>
        <v>0</v>
      </c>
      <c r="CE265" s="638">
        <f t="shared" si="317"/>
        <v>0</v>
      </c>
      <c r="CF265" s="638">
        <f t="shared" si="317"/>
        <v>0</v>
      </c>
      <c r="CG265" s="638">
        <f t="shared" si="317"/>
        <v>0</v>
      </c>
      <c r="CH265" s="638">
        <f t="shared" si="317"/>
        <v>0</v>
      </c>
      <c r="CI265" s="638">
        <f t="shared" si="317"/>
        <v>0</v>
      </c>
      <c r="CJ265" s="638">
        <f t="shared" si="317"/>
        <v>0</v>
      </c>
      <c r="CK265" s="638">
        <f t="shared" si="317"/>
        <v>0</v>
      </c>
      <c r="CL265" s="638">
        <f t="shared" si="317"/>
        <v>0</v>
      </c>
      <c r="CM265" s="638">
        <f t="shared" si="317"/>
        <v>0</v>
      </c>
      <c r="CN265" s="638">
        <f t="shared" si="317"/>
        <v>0</v>
      </c>
      <c r="CO265" s="638">
        <f t="shared" si="317"/>
        <v>0</v>
      </c>
      <c r="CP265" s="638">
        <f t="shared" si="317"/>
        <v>0</v>
      </c>
      <c r="CQ265" s="638">
        <f t="shared" si="317"/>
        <v>0</v>
      </c>
      <c r="CR265" s="638">
        <f t="shared" si="317"/>
        <v>0</v>
      </c>
      <c r="CS265" s="638">
        <f t="shared" ref="CS265:EX265" si="318">CS166</f>
        <v>0</v>
      </c>
      <c r="CT265" s="638">
        <f t="shared" si="318"/>
        <v>0</v>
      </c>
      <c r="CU265" s="638">
        <f t="shared" si="318"/>
        <v>0</v>
      </c>
      <c r="CV265" s="638">
        <f t="shared" si="318"/>
        <v>0</v>
      </c>
      <c r="CW265" s="638">
        <f t="shared" si="318"/>
        <v>0</v>
      </c>
      <c r="CX265" s="638">
        <f t="shared" si="318"/>
        <v>0</v>
      </c>
      <c r="CY265" s="638">
        <f t="shared" si="318"/>
        <v>0</v>
      </c>
      <c r="CZ265" s="638">
        <f t="shared" si="318"/>
        <v>0</v>
      </c>
      <c r="DA265" s="638">
        <f t="shared" si="318"/>
        <v>0</v>
      </c>
      <c r="DB265" s="638">
        <f t="shared" si="318"/>
        <v>0</v>
      </c>
      <c r="DC265" s="638">
        <f t="shared" si="318"/>
        <v>0</v>
      </c>
      <c r="DD265" s="638">
        <f t="shared" si="318"/>
        <v>0</v>
      </c>
      <c r="DE265" s="638">
        <f t="shared" si="318"/>
        <v>0</v>
      </c>
      <c r="DF265" s="638">
        <f t="shared" si="318"/>
        <v>0</v>
      </c>
      <c r="DG265" s="638">
        <f t="shared" si="318"/>
        <v>0</v>
      </c>
      <c r="DH265" s="638">
        <f t="shared" si="318"/>
        <v>0</v>
      </c>
      <c r="DI265" s="638">
        <f t="shared" si="318"/>
        <v>0</v>
      </c>
      <c r="DJ265" s="638">
        <f t="shared" si="318"/>
        <v>0</v>
      </c>
      <c r="DK265" s="638">
        <f t="shared" si="318"/>
        <v>0</v>
      </c>
      <c r="DL265" s="638">
        <f t="shared" si="318"/>
        <v>0</v>
      </c>
      <c r="DM265" s="638">
        <f t="shared" si="318"/>
        <v>0</v>
      </c>
      <c r="DN265" s="638">
        <f t="shared" si="318"/>
        <v>0</v>
      </c>
      <c r="DO265" s="638">
        <f t="shared" si="318"/>
        <v>0</v>
      </c>
      <c r="DP265" s="638">
        <f t="shared" si="318"/>
        <v>0</v>
      </c>
      <c r="DQ265" s="638">
        <f t="shared" si="318"/>
        <v>0</v>
      </c>
      <c r="DR265" s="638">
        <f t="shared" si="318"/>
        <v>0</v>
      </c>
      <c r="DS265" s="638">
        <f t="shared" si="318"/>
        <v>0</v>
      </c>
      <c r="DT265" s="638">
        <f t="shared" si="318"/>
        <v>0</v>
      </c>
      <c r="DU265" s="638">
        <f t="shared" si="318"/>
        <v>0</v>
      </c>
      <c r="DV265" s="638">
        <f t="shared" si="318"/>
        <v>0</v>
      </c>
      <c r="DW265" s="638">
        <f t="shared" si="318"/>
        <v>0</v>
      </c>
      <c r="DX265" s="638">
        <f t="shared" si="318"/>
        <v>0</v>
      </c>
      <c r="DY265" s="638">
        <f t="shared" si="318"/>
        <v>0</v>
      </c>
      <c r="DZ265" s="638">
        <f t="shared" si="318"/>
        <v>0</v>
      </c>
      <c r="EA265" s="638">
        <f t="shared" si="318"/>
        <v>0</v>
      </c>
      <c r="EB265" s="638">
        <f t="shared" si="318"/>
        <v>0</v>
      </c>
      <c r="EC265" s="638">
        <f t="shared" si="318"/>
        <v>0</v>
      </c>
      <c r="ED265" s="638">
        <f t="shared" si="318"/>
        <v>0</v>
      </c>
      <c r="EE265" s="638">
        <f t="shared" si="318"/>
        <v>0</v>
      </c>
      <c r="EF265" s="638">
        <f t="shared" si="318"/>
        <v>0</v>
      </c>
      <c r="EG265" s="638">
        <f t="shared" si="318"/>
        <v>0</v>
      </c>
      <c r="EH265" s="638">
        <f t="shared" si="318"/>
        <v>0</v>
      </c>
      <c r="EI265" s="638">
        <f t="shared" si="318"/>
        <v>0</v>
      </c>
      <c r="EJ265" s="638">
        <f t="shared" si="318"/>
        <v>0</v>
      </c>
      <c r="EK265" s="638">
        <f t="shared" si="318"/>
        <v>0</v>
      </c>
      <c r="EL265" s="638">
        <f t="shared" si="318"/>
        <v>0</v>
      </c>
      <c r="EM265" s="638">
        <f t="shared" si="318"/>
        <v>0</v>
      </c>
      <c r="EN265" s="638">
        <f t="shared" si="318"/>
        <v>0</v>
      </c>
      <c r="EO265" s="638">
        <f t="shared" si="318"/>
        <v>0</v>
      </c>
      <c r="EP265" s="638">
        <f t="shared" si="318"/>
        <v>0</v>
      </c>
      <c r="EQ265" s="638">
        <f t="shared" si="318"/>
        <v>0</v>
      </c>
      <c r="ER265" s="638">
        <f t="shared" si="318"/>
        <v>0</v>
      </c>
      <c r="ES265" s="638">
        <f t="shared" si="318"/>
        <v>0</v>
      </c>
      <c r="ET265" s="638">
        <f t="shared" si="318"/>
        <v>0</v>
      </c>
      <c r="EU265" s="638">
        <f t="shared" si="318"/>
        <v>0</v>
      </c>
      <c r="EV265" s="638">
        <f t="shared" si="318"/>
        <v>0</v>
      </c>
      <c r="EW265" s="638">
        <f t="shared" si="318"/>
        <v>0</v>
      </c>
      <c r="EX265" s="639">
        <f t="shared" si="318"/>
        <v>0</v>
      </c>
      <c r="EY265" s="612"/>
      <c r="FB265" s="612"/>
    </row>
    <row r="266" spans="1:158" s="86" customFormat="1" hidden="1" outlineLevel="2">
      <c r="A266" s="654"/>
      <c r="B266" s="654"/>
      <c r="C266" s="655" t="str">
        <f>$A$170</f>
        <v>Spare 4</v>
      </c>
      <c r="D266" s="654"/>
      <c r="E266" s="654"/>
      <c r="F266" s="654"/>
      <c r="G266" s="654"/>
      <c r="H266" s="654"/>
      <c r="I266" s="654"/>
      <c r="J266" s="654"/>
      <c r="K266" s="654"/>
      <c r="L266" s="654"/>
      <c r="M266" s="654"/>
      <c r="N266" s="654"/>
      <c r="O266" s="654"/>
      <c r="P266" s="654"/>
      <c r="Q266" s="654"/>
      <c r="R266" s="654"/>
      <c r="S266" s="654"/>
      <c r="T266" s="654"/>
      <c r="U266" s="654"/>
      <c r="V266" s="654"/>
      <c r="W266" s="654"/>
      <c r="X266" s="654"/>
      <c r="Y266" s="654"/>
      <c r="Z266" s="654"/>
      <c r="AA266" s="654"/>
      <c r="AB266" s="654"/>
      <c r="AC266" s="654"/>
      <c r="AD266" s="661" t="str">
        <f>$AD$170</f>
        <v>Sp_4</v>
      </c>
      <c r="AE266" s="304">
        <f t="shared" si="296"/>
        <v>0</v>
      </c>
      <c r="AF266" s="662">
        <f>AF178</f>
        <v>0</v>
      </c>
      <c r="AG266" s="638">
        <f t="shared" ref="AG266:CR266" si="319">AG178</f>
        <v>0</v>
      </c>
      <c r="AH266" s="638">
        <f t="shared" si="319"/>
        <v>0</v>
      </c>
      <c r="AI266" s="638">
        <f t="shared" si="319"/>
        <v>0</v>
      </c>
      <c r="AJ266" s="638">
        <f t="shared" si="319"/>
        <v>0</v>
      </c>
      <c r="AK266" s="638">
        <f t="shared" si="319"/>
        <v>0</v>
      </c>
      <c r="AL266" s="638">
        <f t="shared" si="319"/>
        <v>0</v>
      </c>
      <c r="AM266" s="638">
        <f t="shared" si="319"/>
        <v>0</v>
      </c>
      <c r="AN266" s="638">
        <f t="shared" si="319"/>
        <v>0</v>
      </c>
      <c r="AO266" s="638">
        <f t="shared" si="319"/>
        <v>0</v>
      </c>
      <c r="AP266" s="638">
        <f t="shared" si="319"/>
        <v>0</v>
      </c>
      <c r="AQ266" s="638">
        <f t="shared" si="319"/>
        <v>0</v>
      </c>
      <c r="AR266" s="638">
        <f t="shared" si="319"/>
        <v>0</v>
      </c>
      <c r="AS266" s="638">
        <f t="shared" si="319"/>
        <v>0</v>
      </c>
      <c r="AT266" s="638">
        <f t="shared" si="319"/>
        <v>0</v>
      </c>
      <c r="AU266" s="638">
        <f t="shared" si="319"/>
        <v>0</v>
      </c>
      <c r="AV266" s="638">
        <f t="shared" si="319"/>
        <v>0</v>
      </c>
      <c r="AW266" s="638">
        <f t="shared" si="319"/>
        <v>0</v>
      </c>
      <c r="AX266" s="638">
        <f t="shared" si="319"/>
        <v>0</v>
      </c>
      <c r="AY266" s="638">
        <f t="shared" si="319"/>
        <v>0</v>
      </c>
      <c r="AZ266" s="638">
        <f t="shared" si="319"/>
        <v>0</v>
      </c>
      <c r="BA266" s="638">
        <f t="shared" si="319"/>
        <v>0</v>
      </c>
      <c r="BB266" s="638">
        <f t="shared" si="319"/>
        <v>0</v>
      </c>
      <c r="BC266" s="638">
        <f t="shared" si="319"/>
        <v>0</v>
      </c>
      <c r="BD266" s="638">
        <f t="shared" si="319"/>
        <v>0</v>
      </c>
      <c r="BE266" s="638">
        <f t="shared" si="319"/>
        <v>0</v>
      </c>
      <c r="BF266" s="638">
        <f t="shared" si="319"/>
        <v>0</v>
      </c>
      <c r="BG266" s="638">
        <f t="shared" si="319"/>
        <v>0</v>
      </c>
      <c r="BH266" s="638">
        <f t="shared" si="319"/>
        <v>0</v>
      </c>
      <c r="BI266" s="638">
        <f t="shared" si="319"/>
        <v>0</v>
      </c>
      <c r="BJ266" s="638">
        <f t="shared" si="319"/>
        <v>0</v>
      </c>
      <c r="BK266" s="638">
        <f t="shared" si="319"/>
        <v>0</v>
      </c>
      <c r="BL266" s="638">
        <f t="shared" si="319"/>
        <v>0</v>
      </c>
      <c r="BM266" s="638">
        <f t="shared" si="319"/>
        <v>0</v>
      </c>
      <c r="BN266" s="638">
        <f t="shared" si="319"/>
        <v>0</v>
      </c>
      <c r="BO266" s="638">
        <f t="shared" si="319"/>
        <v>0</v>
      </c>
      <c r="BP266" s="638">
        <f t="shared" si="319"/>
        <v>0</v>
      </c>
      <c r="BQ266" s="638">
        <f t="shared" si="319"/>
        <v>0</v>
      </c>
      <c r="BR266" s="638">
        <f t="shared" si="319"/>
        <v>0</v>
      </c>
      <c r="BS266" s="638">
        <f t="shared" si="319"/>
        <v>0</v>
      </c>
      <c r="BT266" s="638">
        <f t="shared" si="319"/>
        <v>0</v>
      </c>
      <c r="BU266" s="638">
        <f t="shared" si="319"/>
        <v>0</v>
      </c>
      <c r="BV266" s="638">
        <f t="shared" si="319"/>
        <v>0</v>
      </c>
      <c r="BW266" s="638">
        <f t="shared" si="319"/>
        <v>0</v>
      </c>
      <c r="BX266" s="638">
        <f t="shared" si="319"/>
        <v>0</v>
      </c>
      <c r="BY266" s="638">
        <f t="shared" si="319"/>
        <v>0</v>
      </c>
      <c r="BZ266" s="638">
        <f t="shared" si="319"/>
        <v>0</v>
      </c>
      <c r="CA266" s="638">
        <f t="shared" si="319"/>
        <v>0</v>
      </c>
      <c r="CB266" s="638">
        <f t="shared" si="319"/>
        <v>0</v>
      </c>
      <c r="CC266" s="638">
        <f t="shared" si="319"/>
        <v>0</v>
      </c>
      <c r="CD266" s="638">
        <f t="shared" si="319"/>
        <v>0</v>
      </c>
      <c r="CE266" s="638">
        <f t="shared" si="319"/>
        <v>0</v>
      </c>
      <c r="CF266" s="638">
        <f t="shared" si="319"/>
        <v>0</v>
      </c>
      <c r="CG266" s="638">
        <f t="shared" si="319"/>
        <v>0</v>
      </c>
      <c r="CH266" s="638">
        <f t="shared" si="319"/>
        <v>0</v>
      </c>
      <c r="CI266" s="638">
        <f t="shared" si="319"/>
        <v>0</v>
      </c>
      <c r="CJ266" s="638">
        <f t="shared" si="319"/>
        <v>0</v>
      </c>
      <c r="CK266" s="638">
        <f t="shared" si="319"/>
        <v>0</v>
      </c>
      <c r="CL266" s="638">
        <f t="shared" si="319"/>
        <v>0</v>
      </c>
      <c r="CM266" s="638">
        <f t="shared" si="319"/>
        <v>0</v>
      </c>
      <c r="CN266" s="638">
        <f t="shared" si="319"/>
        <v>0</v>
      </c>
      <c r="CO266" s="638">
        <f t="shared" si="319"/>
        <v>0</v>
      </c>
      <c r="CP266" s="638">
        <f t="shared" si="319"/>
        <v>0</v>
      </c>
      <c r="CQ266" s="638">
        <f t="shared" si="319"/>
        <v>0</v>
      </c>
      <c r="CR266" s="638">
        <f t="shared" si="319"/>
        <v>0</v>
      </c>
      <c r="CS266" s="638">
        <f t="shared" ref="CS266:EX266" si="320">CS178</f>
        <v>0</v>
      </c>
      <c r="CT266" s="638">
        <f t="shared" si="320"/>
        <v>0</v>
      </c>
      <c r="CU266" s="638">
        <f t="shared" si="320"/>
        <v>0</v>
      </c>
      <c r="CV266" s="638">
        <f t="shared" si="320"/>
        <v>0</v>
      </c>
      <c r="CW266" s="638">
        <f t="shared" si="320"/>
        <v>0</v>
      </c>
      <c r="CX266" s="638">
        <f t="shared" si="320"/>
        <v>0</v>
      </c>
      <c r="CY266" s="638">
        <f t="shared" si="320"/>
        <v>0</v>
      </c>
      <c r="CZ266" s="638">
        <f t="shared" si="320"/>
        <v>0</v>
      </c>
      <c r="DA266" s="638">
        <f t="shared" si="320"/>
        <v>0</v>
      </c>
      <c r="DB266" s="638">
        <f t="shared" si="320"/>
        <v>0</v>
      </c>
      <c r="DC266" s="638">
        <f t="shared" si="320"/>
        <v>0</v>
      </c>
      <c r="DD266" s="638">
        <f t="shared" si="320"/>
        <v>0</v>
      </c>
      <c r="DE266" s="638">
        <f t="shared" si="320"/>
        <v>0</v>
      </c>
      <c r="DF266" s="638">
        <f t="shared" si="320"/>
        <v>0</v>
      </c>
      <c r="DG266" s="638">
        <f t="shared" si="320"/>
        <v>0</v>
      </c>
      <c r="DH266" s="638">
        <f t="shared" si="320"/>
        <v>0</v>
      </c>
      <c r="DI266" s="638">
        <f t="shared" si="320"/>
        <v>0</v>
      </c>
      <c r="DJ266" s="638">
        <f t="shared" si="320"/>
        <v>0</v>
      </c>
      <c r="DK266" s="638">
        <f t="shared" si="320"/>
        <v>0</v>
      </c>
      <c r="DL266" s="638">
        <f t="shared" si="320"/>
        <v>0</v>
      </c>
      <c r="DM266" s="638">
        <f t="shared" si="320"/>
        <v>0</v>
      </c>
      <c r="DN266" s="638">
        <f t="shared" si="320"/>
        <v>0</v>
      </c>
      <c r="DO266" s="638">
        <f t="shared" si="320"/>
        <v>0</v>
      </c>
      <c r="DP266" s="638">
        <f t="shared" si="320"/>
        <v>0</v>
      </c>
      <c r="DQ266" s="638">
        <f t="shared" si="320"/>
        <v>0</v>
      </c>
      <c r="DR266" s="638">
        <f t="shared" si="320"/>
        <v>0</v>
      </c>
      <c r="DS266" s="638">
        <f t="shared" si="320"/>
        <v>0</v>
      </c>
      <c r="DT266" s="638">
        <f t="shared" si="320"/>
        <v>0</v>
      </c>
      <c r="DU266" s="638">
        <f t="shared" si="320"/>
        <v>0</v>
      </c>
      <c r="DV266" s="638">
        <f t="shared" si="320"/>
        <v>0</v>
      </c>
      <c r="DW266" s="638">
        <f t="shared" si="320"/>
        <v>0</v>
      </c>
      <c r="DX266" s="638">
        <f t="shared" si="320"/>
        <v>0</v>
      </c>
      <c r="DY266" s="638">
        <f t="shared" si="320"/>
        <v>0</v>
      </c>
      <c r="DZ266" s="638">
        <f t="shared" si="320"/>
        <v>0</v>
      </c>
      <c r="EA266" s="638">
        <f t="shared" si="320"/>
        <v>0</v>
      </c>
      <c r="EB266" s="638">
        <f t="shared" si="320"/>
        <v>0</v>
      </c>
      <c r="EC266" s="638">
        <f t="shared" si="320"/>
        <v>0</v>
      </c>
      <c r="ED266" s="638">
        <f t="shared" si="320"/>
        <v>0</v>
      </c>
      <c r="EE266" s="638">
        <f t="shared" si="320"/>
        <v>0</v>
      </c>
      <c r="EF266" s="638">
        <f t="shared" si="320"/>
        <v>0</v>
      </c>
      <c r="EG266" s="638">
        <f t="shared" si="320"/>
        <v>0</v>
      </c>
      <c r="EH266" s="638">
        <f t="shared" si="320"/>
        <v>0</v>
      </c>
      <c r="EI266" s="638">
        <f t="shared" si="320"/>
        <v>0</v>
      </c>
      <c r="EJ266" s="638">
        <f t="shared" si="320"/>
        <v>0</v>
      </c>
      <c r="EK266" s="638">
        <f t="shared" si="320"/>
        <v>0</v>
      </c>
      <c r="EL266" s="638">
        <f t="shared" si="320"/>
        <v>0</v>
      </c>
      <c r="EM266" s="638">
        <f t="shared" si="320"/>
        <v>0</v>
      </c>
      <c r="EN266" s="638">
        <f t="shared" si="320"/>
        <v>0</v>
      </c>
      <c r="EO266" s="638">
        <f t="shared" si="320"/>
        <v>0</v>
      </c>
      <c r="EP266" s="638">
        <f t="shared" si="320"/>
        <v>0</v>
      </c>
      <c r="EQ266" s="638">
        <f t="shared" si="320"/>
        <v>0</v>
      </c>
      <c r="ER266" s="638">
        <f t="shared" si="320"/>
        <v>0</v>
      </c>
      <c r="ES266" s="638">
        <f t="shared" si="320"/>
        <v>0</v>
      </c>
      <c r="ET266" s="638">
        <f t="shared" si="320"/>
        <v>0</v>
      </c>
      <c r="EU266" s="638">
        <f t="shared" si="320"/>
        <v>0</v>
      </c>
      <c r="EV266" s="638">
        <f t="shared" si="320"/>
        <v>0</v>
      </c>
      <c r="EW266" s="638">
        <f t="shared" si="320"/>
        <v>0</v>
      </c>
      <c r="EX266" s="639">
        <f t="shared" si="320"/>
        <v>0</v>
      </c>
      <c r="EY266" s="612"/>
      <c r="FB266" s="612"/>
    </row>
    <row r="267" spans="1:158" s="86" customFormat="1" hidden="1" outlineLevel="2">
      <c r="A267" s="654"/>
      <c r="B267" s="654"/>
      <c r="C267" s="655" t="str">
        <f>$A$182</f>
        <v>Spare 5</v>
      </c>
      <c r="D267" s="654"/>
      <c r="E267" s="654"/>
      <c r="F267" s="654"/>
      <c r="G267" s="654"/>
      <c r="H267" s="654"/>
      <c r="I267" s="654"/>
      <c r="J267" s="654"/>
      <c r="K267" s="654"/>
      <c r="L267" s="654"/>
      <c r="M267" s="654"/>
      <c r="N267" s="654"/>
      <c r="O267" s="654"/>
      <c r="P267" s="654"/>
      <c r="Q267" s="654"/>
      <c r="R267" s="654"/>
      <c r="S267" s="654"/>
      <c r="T267" s="654"/>
      <c r="U267" s="654"/>
      <c r="V267" s="654"/>
      <c r="W267" s="654"/>
      <c r="X267" s="654"/>
      <c r="Y267" s="654"/>
      <c r="Z267" s="654"/>
      <c r="AA267" s="654"/>
      <c r="AB267" s="654"/>
      <c r="AC267" s="654"/>
      <c r="AD267" s="661" t="str">
        <f>$AD$182</f>
        <v>Sp_5</v>
      </c>
      <c r="AE267" s="304">
        <f t="shared" si="296"/>
        <v>0</v>
      </c>
      <c r="AF267" s="662">
        <f>AF190</f>
        <v>0</v>
      </c>
      <c r="AG267" s="638">
        <f t="shared" ref="AG267:CR267" si="321">AG190</f>
        <v>0</v>
      </c>
      <c r="AH267" s="638">
        <f t="shared" si="321"/>
        <v>0</v>
      </c>
      <c r="AI267" s="638">
        <f t="shared" si="321"/>
        <v>0</v>
      </c>
      <c r="AJ267" s="638">
        <f t="shared" si="321"/>
        <v>0</v>
      </c>
      <c r="AK267" s="638">
        <f t="shared" si="321"/>
        <v>0</v>
      </c>
      <c r="AL267" s="638">
        <f t="shared" si="321"/>
        <v>0</v>
      </c>
      <c r="AM267" s="638">
        <f t="shared" si="321"/>
        <v>0</v>
      </c>
      <c r="AN267" s="638">
        <f t="shared" si="321"/>
        <v>0</v>
      </c>
      <c r="AO267" s="638">
        <f t="shared" si="321"/>
        <v>0</v>
      </c>
      <c r="AP267" s="638">
        <f t="shared" si="321"/>
        <v>0</v>
      </c>
      <c r="AQ267" s="638">
        <f t="shared" si="321"/>
        <v>0</v>
      </c>
      <c r="AR267" s="638">
        <f t="shared" si="321"/>
        <v>0</v>
      </c>
      <c r="AS267" s="638">
        <f t="shared" si="321"/>
        <v>0</v>
      </c>
      <c r="AT267" s="638">
        <f t="shared" si="321"/>
        <v>0</v>
      </c>
      <c r="AU267" s="638">
        <f t="shared" si="321"/>
        <v>0</v>
      </c>
      <c r="AV267" s="638">
        <f t="shared" si="321"/>
        <v>0</v>
      </c>
      <c r="AW267" s="638">
        <f t="shared" si="321"/>
        <v>0</v>
      </c>
      <c r="AX267" s="638">
        <f t="shared" si="321"/>
        <v>0</v>
      </c>
      <c r="AY267" s="638">
        <f t="shared" si="321"/>
        <v>0</v>
      </c>
      <c r="AZ267" s="638">
        <f t="shared" si="321"/>
        <v>0</v>
      </c>
      <c r="BA267" s="638">
        <f t="shared" si="321"/>
        <v>0</v>
      </c>
      <c r="BB267" s="638">
        <f t="shared" si="321"/>
        <v>0</v>
      </c>
      <c r="BC267" s="638">
        <f t="shared" si="321"/>
        <v>0</v>
      </c>
      <c r="BD267" s="638">
        <f t="shared" si="321"/>
        <v>0</v>
      </c>
      <c r="BE267" s="638">
        <f t="shared" si="321"/>
        <v>0</v>
      </c>
      <c r="BF267" s="638">
        <f t="shared" si="321"/>
        <v>0</v>
      </c>
      <c r="BG267" s="638">
        <f t="shared" si="321"/>
        <v>0</v>
      </c>
      <c r="BH267" s="638">
        <f t="shared" si="321"/>
        <v>0</v>
      </c>
      <c r="BI267" s="638">
        <f t="shared" si="321"/>
        <v>0</v>
      </c>
      <c r="BJ267" s="638">
        <f t="shared" si="321"/>
        <v>0</v>
      </c>
      <c r="BK267" s="638">
        <f t="shared" si="321"/>
        <v>0</v>
      </c>
      <c r="BL267" s="638">
        <f t="shared" si="321"/>
        <v>0</v>
      </c>
      <c r="BM267" s="638">
        <f t="shared" si="321"/>
        <v>0</v>
      </c>
      <c r="BN267" s="638">
        <f t="shared" si="321"/>
        <v>0</v>
      </c>
      <c r="BO267" s="638">
        <f t="shared" si="321"/>
        <v>0</v>
      </c>
      <c r="BP267" s="638">
        <f t="shared" si="321"/>
        <v>0</v>
      </c>
      <c r="BQ267" s="638">
        <f t="shared" si="321"/>
        <v>0</v>
      </c>
      <c r="BR267" s="638">
        <f t="shared" si="321"/>
        <v>0</v>
      </c>
      <c r="BS267" s="638">
        <f t="shared" si="321"/>
        <v>0</v>
      </c>
      <c r="BT267" s="638">
        <f t="shared" si="321"/>
        <v>0</v>
      </c>
      <c r="BU267" s="638">
        <f t="shared" si="321"/>
        <v>0</v>
      </c>
      <c r="BV267" s="638">
        <f t="shared" si="321"/>
        <v>0</v>
      </c>
      <c r="BW267" s="638">
        <f t="shared" si="321"/>
        <v>0</v>
      </c>
      <c r="BX267" s="638">
        <f t="shared" si="321"/>
        <v>0</v>
      </c>
      <c r="BY267" s="638">
        <f t="shared" si="321"/>
        <v>0</v>
      </c>
      <c r="BZ267" s="638">
        <f t="shared" si="321"/>
        <v>0</v>
      </c>
      <c r="CA267" s="638">
        <f t="shared" si="321"/>
        <v>0</v>
      </c>
      <c r="CB267" s="638">
        <f t="shared" si="321"/>
        <v>0</v>
      </c>
      <c r="CC267" s="638">
        <f t="shared" si="321"/>
        <v>0</v>
      </c>
      <c r="CD267" s="638">
        <f t="shared" si="321"/>
        <v>0</v>
      </c>
      <c r="CE267" s="638">
        <f t="shared" si="321"/>
        <v>0</v>
      </c>
      <c r="CF267" s="638">
        <f t="shared" si="321"/>
        <v>0</v>
      </c>
      <c r="CG267" s="638">
        <f t="shared" si="321"/>
        <v>0</v>
      </c>
      <c r="CH267" s="638">
        <f t="shared" si="321"/>
        <v>0</v>
      </c>
      <c r="CI267" s="638">
        <f t="shared" si="321"/>
        <v>0</v>
      </c>
      <c r="CJ267" s="638">
        <f t="shared" si="321"/>
        <v>0</v>
      </c>
      <c r="CK267" s="638">
        <f t="shared" si="321"/>
        <v>0</v>
      </c>
      <c r="CL267" s="638">
        <f t="shared" si="321"/>
        <v>0</v>
      </c>
      <c r="CM267" s="638">
        <f t="shared" si="321"/>
        <v>0</v>
      </c>
      <c r="CN267" s="638">
        <f t="shared" si="321"/>
        <v>0</v>
      </c>
      <c r="CO267" s="638">
        <f t="shared" si="321"/>
        <v>0</v>
      </c>
      <c r="CP267" s="638">
        <f t="shared" si="321"/>
        <v>0</v>
      </c>
      <c r="CQ267" s="638">
        <f t="shared" si="321"/>
        <v>0</v>
      </c>
      <c r="CR267" s="638">
        <f t="shared" si="321"/>
        <v>0</v>
      </c>
      <c r="CS267" s="638">
        <f t="shared" ref="CS267:EX267" si="322">CS190</f>
        <v>0</v>
      </c>
      <c r="CT267" s="638">
        <f t="shared" si="322"/>
        <v>0</v>
      </c>
      <c r="CU267" s="638">
        <f t="shared" si="322"/>
        <v>0</v>
      </c>
      <c r="CV267" s="638">
        <f t="shared" si="322"/>
        <v>0</v>
      </c>
      <c r="CW267" s="638">
        <f t="shared" si="322"/>
        <v>0</v>
      </c>
      <c r="CX267" s="638">
        <f t="shared" si="322"/>
        <v>0</v>
      </c>
      <c r="CY267" s="638">
        <f t="shared" si="322"/>
        <v>0</v>
      </c>
      <c r="CZ267" s="638">
        <f t="shared" si="322"/>
        <v>0</v>
      </c>
      <c r="DA267" s="638">
        <f t="shared" si="322"/>
        <v>0</v>
      </c>
      <c r="DB267" s="638">
        <f t="shared" si="322"/>
        <v>0</v>
      </c>
      <c r="DC267" s="638">
        <f t="shared" si="322"/>
        <v>0</v>
      </c>
      <c r="DD267" s="638">
        <f t="shared" si="322"/>
        <v>0</v>
      </c>
      <c r="DE267" s="638">
        <f t="shared" si="322"/>
        <v>0</v>
      </c>
      <c r="DF267" s="638">
        <f t="shared" si="322"/>
        <v>0</v>
      </c>
      <c r="DG267" s="638">
        <f t="shared" si="322"/>
        <v>0</v>
      </c>
      <c r="DH267" s="638">
        <f t="shared" si="322"/>
        <v>0</v>
      </c>
      <c r="DI267" s="638">
        <f t="shared" si="322"/>
        <v>0</v>
      </c>
      <c r="DJ267" s="638">
        <f t="shared" si="322"/>
        <v>0</v>
      </c>
      <c r="DK267" s="638">
        <f t="shared" si="322"/>
        <v>0</v>
      </c>
      <c r="DL267" s="638">
        <f t="shared" si="322"/>
        <v>0</v>
      </c>
      <c r="DM267" s="638">
        <f t="shared" si="322"/>
        <v>0</v>
      </c>
      <c r="DN267" s="638">
        <f t="shared" si="322"/>
        <v>0</v>
      </c>
      <c r="DO267" s="638">
        <f t="shared" si="322"/>
        <v>0</v>
      </c>
      <c r="DP267" s="638">
        <f t="shared" si="322"/>
        <v>0</v>
      </c>
      <c r="DQ267" s="638">
        <f t="shared" si="322"/>
        <v>0</v>
      </c>
      <c r="DR267" s="638">
        <f t="shared" si="322"/>
        <v>0</v>
      </c>
      <c r="DS267" s="638">
        <f t="shared" si="322"/>
        <v>0</v>
      </c>
      <c r="DT267" s="638">
        <f t="shared" si="322"/>
        <v>0</v>
      </c>
      <c r="DU267" s="638">
        <f t="shared" si="322"/>
        <v>0</v>
      </c>
      <c r="DV267" s="638">
        <f t="shared" si="322"/>
        <v>0</v>
      </c>
      <c r="DW267" s="638">
        <f t="shared" si="322"/>
        <v>0</v>
      </c>
      <c r="DX267" s="638">
        <f t="shared" si="322"/>
        <v>0</v>
      </c>
      <c r="DY267" s="638">
        <f t="shared" si="322"/>
        <v>0</v>
      </c>
      <c r="DZ267" s="638">
        <f t="shared" si="322"/>
        <v>0</v>
      </c>
      <c r="EA267" s="638">
        <f t="shared" si="322"/>
        <v>0</v>
      </c>
      <c r="EB267" s="638">
        <f t="shared" si="322"/>
        <v>0</v>
      </c>
      <c r="EC267" s="638">
        <f t="shared" si="322"/>
        <v>0</v>
      </c>
      <c r="ED267" s="638">
        <f t="shared" si="322"/>
        <v>0</v>
      </c>
      <c r="EE267" s="638">
        <f t="shared" si="322"/>
        <v>0</v>
      </c>
      <c r="EF267" s="638">
        <f t="shared" si="322"/>
        <v>0</v>
      </c>
      <c r="EG267" s="638">
        <f t="shared" si="322"/>
        <v>0</v>
      </c>
      <c r="EH267" s="638">
        <f t="shared" si="322"/>
        <v>0</v>
      </c>
      <c r="EI267" s="638">
        <f t="shared" si="322"/>
        <v>0</v>
      </c>
      <c r="EJ267" s="638">
        <f t="shared" si="322"/>
        <v>0</v>
      </c>
      <c r="EK267" s="638">
        <f t="shared" si="322"/>
        <v>0</v>
      </c>
      <c r="EL267" s="638">
        <f t="shared" si="322"/>
        <v>0</v>
      </c>
      <c r="EM267" s="638">
        <f t="shared" si="322"/>
        <v>0</v>
      </c>
      <c r="EN267" s="638">
        <f t="shared" si="322"/>
        <v>0</v>
      </c>
      <c r="EO267" s="638">
        <f t="shared" si="322"/>
        <v>0</v>
      </c>
      <c r="EP267" s="638">
        <f t="shared" si="322"/>
        <v>0</v>
      </c>
      <c r="EQ267" s="638">
        <f t="shared" si="322"/>
        <v>0</v>
      </c>
      <c r="ER267" s="638">
        <f t="shared" si="322"/>
        <v>0</v>
      </c>
      <c r="ES267" s="638">
        <f t="shared" si="322"/>
        <v>0</v>
      </c>
      <c r="ET267" s="638">
        <f t="shared" si="322"/>
        <v>0</v>
      </c>
      <c r="EU267" s="638">
        <f t="shared" si="322"/>
        <v>0</v>
      </c>
      <c r="EV267" s="638">
        <f t="shared" si="322"/>
        <v>0</v>
      </c>
      <c r="EW267" s="638">
        <f t="shared" si="322"/>
        <v>0</v>
      </c>
      <c r="EX267" s="639">
        <f t="shared" si="322"/>
        <v>0</v>
      </c>
      <c r="EY267" s="612"/>
      <c r="FB267" s="612"/>
    </row>
    <row r="268" spans="1:158" s="86" customFormat="1" hidden="1" outlineLevel="2">
      <c r="A268" s="654"/>
      <c r="B268" s="654"/>
      <c r="C268" s="655" t="str">
        <f>$A$194</f>
        <v>NONE</v>
      </c>
      <c r="D268" s="654"/>
      <c r="E268" s="654"/>
      <c r="F268" s="654"/>
      <c r="G268" s="654"/>
      <c r="H268" s="654"/>
      <c r="I268" s="654"/>
      <c r="J268" s="654"/>
      <c r="K268" s="654"/>
      <c r="L268" s="654"/>
      <c r="M268" s="654"/>
      <c r="N268" s="654"/>
      <c r="O268" s="654"/>
      <c r="P268" s="654"/>
      <c r="Q268" s="654"/>
      <c r="R268" s="654"/>
      <c r="S268" s="654"/>
      <c r="T268" s="654"/>
      <c r="U268" s="654"/>
      <c r="V268" s="654"/>
      <c r="W268" s="654"/>
      <c r="X268" s="654"/>
      <c r="Y268" s="654"/>
      <c r="Z268" s="654"/>
      <c r="AA268" s="654"/>
      <c r="AB268" s="654"/>
      <c r="AC268" s="654"/>
      <c r="AD268" s="656" t="str">
        <f>$AD$194</f>
        <v>N/A</v>
      </c>
      <c r="AE268" s="663">
        <f t="shared" si="296"/>
        <v>0</v>
      </c>
      <c r="AF268" s="664">
        <f>AF202</f>
        <v>0</v>
      </c>
      <c r="AG268" s="665">
        <f t="shared" ref="AG268:CR268" si="323">AG202</f>
        <v>0</v>
      </c>
      <c r="AH268" s="665">
        <f t="shared" si="323"/>
        <v>0</v>
      </c>
      <c r="AI268" s="665">
        <f t="shared" si="323"/>
        <v>0</v>
      </c>
      <c r="AJ268" s="665">
        <f t="shared" si="323"/>
        <v>0</v>
      </c>
      <c r="AK268" s="665">
        <f t="shared" si="323"/>
        <v>0</v>
      </c>
      <c r="AL268" s="665">
        <f t="shared" si="323"/>
        <v>0</v>
      </c>
      <c r="AM268" s="665">
        <f t="shared" si="323"/>
        <v>0</v>
      </c>
      <c r="AN268" s="665">
        <f t="shared" si="323"/>
        <v>0</v>
      </c>
      <c r="AO268" s="665">
        <f t="shared" si="323"/>
        <v>0</v>
      </c>
      <c r="AP268" s="665">
        <f t="shared" si="323"/>
        <v>0</v>
      </c>
      <c r="AQ268" s="665">
        <f t="shared" si="323"/>
        <v>0</v>
      </c>
      <c r="AR268" s="665">
        <f t="shared" si="323"/>
        <v>0</v>
      </c>
      <c r="AS268" s="665">
        <f t="shared" si="323"/>
        <v>0</v>
      </c>
      <c r="AT268" s="665">
        <f t="shared" si="323"/>
        <v>0</v>
      </c>
      <c r="AU268" s="665">
        <f t="shared" si="323"/>
        <v>0</v>
      </c>
      <c r="AV268" s="665">
        <f t="shared" si="323"/>
        <v>0</v>
      </c>
      <c r="AW268" s="665">
        <f t="shared" si="323"/>
        <v>0</v>
      </c>
      <c r="AX268" s="665">
        <f t="shared" si="323"/>
        <v>0</v>
      </c>
      <c r="AY268" s="665">
        <f t="shared" si="323"/>
        <v>0</v>
      </c>
      <c r="AZ268" s="665">
        <f t="shared" si="323"/>
        <v>0</v>
      </c>
      <c r="BA268" s="665">
        <f t="shared" si="323"/>
        <v>0</v>
      </c>
      <c r="BB268" s="665">
        <f t="shared" si="323"/>
        <v>0</v>
      </c>
      <c r="BC268" s="665">
        <f t="shared" si="323"/>
        <v>0</v>
      </c>
      <c r="BD268" s="665">
        <f t="shared" si="323"/>
        <v>0</v>
      </c>
      <c r="BE268" s="665">
        <f t="shared" si="323"/>
        <v>0</v>
      </c>
      <c r="BF268" s="665">
        <f t="shared" si="323"/>
        <v>0</v>
      </c>
      <c r="BG268" s="665">
        <f t="shared" si="323"/>
        <v>0</v>
      </c>
      <c r="BH268" s="665">
        <f t="shared" si="323"/>
        <v>0</v>
      </c>
      <c r="BI268" s="665">
        <f t="shared" si="323"/>
        <v>0</v>
      </c>
      <c r="BJ268" s="665">
        <f t="shared" si="323"/>
        <v>0</v>
      </c>
      <c r="BK268" s="665">
        <f t="shared" si="323"/>
        <v>0</v>
      </c>
      <c r="BL268" s="665">
        <f t="shared" si="323"/>
        <v>0</v>
      </c>
      <c r="BM268" s="665">
        <f t="shared" si="323"/>
        <v>0</v>
      </c>
      <c r="BN268" s="665">
        <f t="shared" si="323"/>
        <v>0</v>
      </c>
      <c r="BO268" s="665">
        <f t="shared" si="323"/>
        <v>0</v>
      </c>
      <c r="BP268" s="665">
        <f t="shared" si="323"/>
        <v>0</v>
      </c>
      <c r="BQ268" s="665">
        <f t="shared" si="323"/>
        <v>0</v>
      </c>
      <c r="BR268" s="665">
        <f t="shared" si="323"/>
        <v>0</v>
      </c>
      <c r="BS268" s="665">
        <f t="shared" si="323"/>
        <v>0</v>
      </c>
      <c r="BT268" s="665">
        <f t="shared" si="323"/>
        <v>0</v>
      </c>
      <c r="BU268" s="665">
        <f t="shared" si="323"/>
        <v>0</v>
      </c>
      <c r="BV268" s="665">
        <f t="shared" si="323"/>
        <v>0</v>
      </c>
      <c r="BW268" s="665">
        <f t="shared" si="323"/>
        <v>0</v>
      </c>
      <c r="BX268" s="665">
        <f t="shared" si="323"/>
        <v>0</v>
      </c>
      <c r="BY268" s="665">
        <f t="shared" si="323"/>
        <v>0</v>
      </c>
      <c r="BZ268" s="665">
        <f t="shared" si="323"/>
        <v>0</v>
      </c>
      <c r="CA268" s="665">
        <f t="shared" si="323"/>
        <v>0</v>
      </c>
      <c r="CB268" s="665">
        <f t="shared" si="323"/>
        <v>0</v>
      </c>
      <c r="CC268" s="665">
        <f t="shared" si="323"/>
        <v>0</v>
      </c>
      <c r="CD268" s="665">
        <f t="shared" si="323"/>
        <v>0</v>
      </c>
      <c r="CE268" s="665">
        <f t="shared" si="323"/>
        <v>0</v>
      </c>
      <c r="CF268" s="665">
        <f t="shared" si="323"/>
        <v>0</v>
      </c>
      <c r="CG268" s="665">
        <f t="shared" si="323"/>
        <v>0</v>
      </c>
      <c r="CH268" s="665">
        <f t="shared" si="323"/>
        <v>0</v>
      </c>
      <c r="CI268" s="665">
        <f t="shared" si="323"/>
        <v>0</v>
      </c>
      <c r="CJ268" s="665">
        <f t="shared" si="323"/>
        <v>0</v>
      </c>
      <c r="CK268" s="665">
        <f t="shared" si="323"/>
        <v>0</v>
      </c>
      <c r="CL268" s="665">
        <f t="shared" si="323"/>
        <v>0</v>
      </c>
      <c r="CM268" s="665">
        <f t="shared" si="323"/>
        <v>0</v>
      </c>
      <c r="CN268" s="665">
        <f t="shared" si="323"/>
        <v>0</v>
      </c>
      <c r="CO268" s="665">
        <f t="shared" si="323"/>
        <v>0</v>
      </c>
      <c r="CP268" s="665">
        <f t="shared" si="323"/>
        <v>0</v>
      </c>
      <c r="CQ268" s="665">
        <f t="shared" si="323"/>
        <v>0</v>
      </c>
      <c r="CR268" s="665">
        <f t="shared" si="323"/>
        <v>0</v>
      </c>
      <c r="CS268" s="665">
        <f t="shared" ref="CS268:EX268" si="324">CS202</f>
        <v>0</v>
      </c>
      <c r="CT268" s="665">
        <f t="shared" si="324"/>
        <v>0</v>
      </c>
      <c r="CU268" s="665">
        <f t="shared" si="324"/>
        <v>0</v>
      </c>
      <c r="CV268" s="665">
        <f t="shared" si="324"/>
        <v>0</v>
      </c>
      <c r="CW268" s="665">
        <f t="shared" si="324"/>
        <v>0</v>
      </c>
      <c r="CX268" s="665">
        <f t="shared" si="324"/>
        <v>0</v>
      </c>
      <c r="CY268" s="665">
        <f t="shared" si="324"/>
        <v>0</v>
      </c>
      <c r="CZ268" s="665">
        <f t="shared" si="324"/>
        <v>0</v>
      </c>
      <c r="DA268" s="665">
        <f t="shared" si="324"/>
        <v>0</v>
      </c>
      <c r="DB268" s="665">
        <f t="shared" si="324"/>
        <v>0</v>
      </c>
      <c r="DC268" s="665">
        <f t="shared" si="324"/>
        <v>0</v>
      </c>
      <c r="DD268" s="665">
        <f t="shared" si="324"/>
        <v>0</v>
      </c>
      <c r="DE268" s="665">
        <f t="shared" si="324"/>
        <v>0</v>
      </c>
      <c r="DF268" s="665">
        <f t="shared" si="324"/>
        <v>0</v>
      </c>
      <c r="DG268" s="665">
        <f t="shared" si="324"/>
        <v>0</v>
      </c>
      <c r="DH268" s="665">
        <f t="shared" si="324"/>
        <v>0</v>
      </c>
      <c r="DI268" s="665">
        <f t="shared" si="324"/>
        <v>0</v>
      </c>
      <c r="DJ268" s="665">
        <f t="shared" si="324"/>
        <v>0</v>
      </c>
      <c r="DK268" s="665">
        <f t="shared" si="324"/>
        <v>0</v>
      </c>
      <c r="DL268" s="665">
        <f t="shared" si="324"/>
        <v>0</v>
      </c>
      <c r="DM268" s="665">
        <f t="shared" si="324"/>
        <v>0</v>
      </c>
      <c r="DN268" s="665">
        <f t="shared" si="324"/>
        <v>0</v>
      </c>
      <c r="DO268" s="665">
        <f t="shared" si="324"/>
        <v>0</v>
      </c>
      <c r="DP268" s="665">
        <f t="shared" si="324"/>
        <v>0</v>
      </c>
      <c r="DQ268" s="665">
        <f t="shared" si="324"/>
        <v>0</v>
      </c>
      <c r="DR268" s="665">
        <f t="shared" si="324"/>
        <v>0</v>
      </c>
      <c r="DS268" s="665">
        <f t="shared" si="324"/>
        <v>0</v>
      </c>
      <c r="DT268" s="665">
        <f t="shared" si="324"/>
        <v>0</v>
      </c>
      <c r="DU268" s="665">
        <f t="shared" si="324"/>
        <v>0</v>
      </c>
      <c r="DV268" s="665">
        <f t="shared" si="324"/>
        <v>0</v>
      </c>
      <c r="DW268" s="665">
        <f t="shared" si="324"/>
        <v>0</v>
      </c>
      <c r="DX268" s="665">
        <f t="shared" si="324"/>
        <v>0</v>
      </c>
      <c r="DY268" s="665">
        <f t="shared" si="324"/>
        <v>0</v>
      </c>
      <c r="DZ268" s="665">
        <f t="shared" si="324"/>
        <v>0</v>
      </c>
      <c r="EA268" s="665">
        <f t="shared" si="324"/>
        <v>0</v>
      </c>
      <c r="EB268" s="665">
        <f t="shared" si="324"/>
        <v>0</v>
      </c>
      <c r="EC268" s="665">
        <f t="shared" si="324"/>
        <v>0</v>
      </c>
      <c r="ED268" s="665">
        <f t="shared" si="324"/>
        <v>0</v>
      </c>
      <c r="EE268" s="665">
        <f t="shared" si="324"/>
        <v>0</v>
      </c>
      <c r="EF268" s="665">
        <f t="shared" si="324"/>
        <v>0</v>
      </c>
      <c r="EG268" s="665">
        <f t="shared" si="324"/>
        <v>0</v>
      </c>
      <c r="EH268" s="665">
        <f t="shared" si="324"/>
        <v>0</v>
      </c>
      <c r="EI268" s="665">
        <f t="shared" si="324"/>
        <v>0</v>
      </c>
      <c r="EJ268" s="665">
        <f t="shared" si="324"/>
        <v>0</v>
      </c>
      <c r="EK268" s="665">
        <f t="shared" si="324"/>
        <v>0</v>
      </c>
      <c r="EL268" s="665">
        <f t="shared" si="324"/>
        <v>0</v>
      </c>
      <c r="EM268" s="665">
        <f t="shared" si="324"/>
        <v>0</v>
      </c>
      <c r="EN268" s="665">
        <f t="shared" si="324"/>
        <v>0</v>
      </c>
      <c r="EO268" s="665">
        <f t="shared" si="324"/>
        <v>0</v>
      </c>
      <c r="EP268" s="665">
        <f t="shared" si="324"/>
        <v>0</v>
      </c>
      <c r="EQ268" s="665">
        <f t="shared" si="324"/>
        <v>0</v>
      </c>
      <c r="ER268" s="665">
        <f t="shared" si="324"/>
        <v>0</v>
      </c>
      <c r="ES268" s="665">
        <f t="shared" si="324"/>
        <v>0</v>
      </c>
      <c r="ET268" s="665">
        <f t="shared" si="324"/>
        <v>0</v>
      </c>
      <c r="EU268" s="665">
        <f t="shared" si="324"/>
        <v>0</v>
      </c>
      <c r="EV268" s="665">
        <f t="shared" si="324"/>
        <v>0</v>
      </c>
      <c r="EW268" s="665">
        <f t="shared" si="324"/>
        <v>0</v>
      </c>
      <c r="EX268" s="666">
        <f t="shared" si="324"/>
        <v>0</v>
      </c>
      <c r="EY268" s="612"/>
      <c r="FB268" s="612"/>
    </row>
    <row r="269" spans="1:158" s="634" customFormat="1" ht="5.0999999999999996" hidden="1" customHeight="1" outlineLevel="2">
      <c r="A269" s="630"/>
      <c r="B269" s="630"/>
      <c r="C269" s="627"/>
      <c r="D269" s="630"/>
      <c r="E269" s="630"/>
      <c r="F269" s="630"/>
      <c r="G269" s="630"/>
      <c r="H269" s="630"/>
      <c r="I269" s="630"/>
      <c r="J269" s="630"/>
      <c r="K269" s="630"/>
      <c r="L269" s="630"/>
      <c r="M269" s="630"/>
      <c r="N269" s="630"/>
      <c r="O269" s="630"/>
      <c r="P269" s="630"/>
      <c r="Q269" s="630"/>
      <c r="R269" s="630"/>
      <c r="S269" s="630"/>
      <c r="T269" s="630"/>
      <c r="U269" s="630"/>
      <c r="V269" s="630"/>
      <c r="W269" s="630"/>
      <c r="X269" s="630"/>
      <c r="Y269" s="630"/>
      <c r="Z269" s="630"/>
      <c r="AA269" s="630"/>
      <c r="AB269" s="630"/>
      <c r="AC269" s="630"/>
      <c r="AD269" s="667"/>
      <c r="AE269" s="653"/>
      <c r="AF269" s="204"/>
      <c r="AG269" s="204"/>
      <c r="AH269" s="204"/>
      <c r="AI269" s="204"/>
      <c r="AJ269" s="204"/>
      <c r="AK269" s="204"/>
      <c r="AL269" s="204"/>
      <c r="AM269" s="204"/>
      <c r="AN269" s="204"/>
      <c r="AO269" s="204"/>
      <c r="AP269" s="204"/>
      <c r="AQ269" s="204"/>
      <c r="AR269" s="204"/>
      <c r="AS269" s="204"/>
      <c r="AT269" s="204"/>
      <c r="AU269" s="204"/>
      <c r="AV269" s="204"/>
      <c r="AW269" s="204"/>
      <c r="AX269" s="204"/>
      <c r="AY269" s="204"/>
      <c r="AZ269" s="204"/>
      <c r="BA269" s="204"/>
      <c r="BB269" s="204"/>
      <c r="BC269" s="204"/>
      <c r="BD269" s="204"/>
      <c r="BE269" s="204"/>
      <c r="BF269" s="204"/>
      <c r="BG269" s="204"/>
      <c r="BH269" s="204"/>
      <c r="BI269" s="204"/>
      <c r="BJ269" s="204"/>
      <c r="BK269" s="204"/>
      <c r="BL269" s="204"/>
      <c r="BM269" s="204"/>
      <c r="BN269" s="204"/>
      <c r="BO269" s="204"/>
      <c r="BP269" s="204"/>
      <c r="BQ269" s="204"/>
      <c r="BR269" s="204"/>
      <c r="BS269" s="204"/>
      <c r="BT269" s="204"/>
      <c r="BU269" s="204"/>
      <c r="BV269" s="204"/>
      <c r="BW269" s="204"/>
      <c r="BX269" s="204"/>
      <c r="BY269" s="204"/>
      <c r="BZ269" s="204"/>
      <c r="CA269" s="204"/>
      <c r="CB269" s="204"/>
      <c r="CC269" s="204"/>
      <c r="CD269" s="204"/>
      <c r="CE269" s="204"/>
      <c r="CF269" s="204"/>
      <c r="CG269" s="204"/>
      <c r="CH269" s="204"/>
      <c r="CI269" s="204"/>
      <c r="CJ269" s="204"/>
      <c r="CK269" s="204"/>
      <c r="CL269" s="204"/>
      <c r="CM269" s="204"/>
      <c r="CN269" s="204"/>
      <c r="CO269" s="204"/>
      <c r="CP269" s="204"/>
      <c r="CQ269" s="204"/>
      <c r="CR269" s="204"/>
      <c r="CS269" s="204"/>
      <c r="CT269" s="204"/>
      <c r="CU269" s="204"/>
      <c r="CV269" s="204"/>
      <c r="CW269" s="204"/>
      <c r="CX269" s="204"/>
      <c r="CY269" s="204"/>
      <c r="CZ269" s="204"/>
      <c r="DA269" s="204"/>
      <c r="DB269" s="204"/>
      <c r="DC269" s="204"/>
      <c r="DD269" s="204"/>
      <c r="DE269" s="204"/>
      <c r="DF269" s="204"/>
      <c r="DG269" s="204"/>
      <c r="DH269" s="204"/>
      <c r="DI269" s="204"/>
      <c r="DJ269" s="204"/>
      <c r="DK269" s="204"/>
      <c r="DL269" s="204"/>
      <c r="DM269" s="204"/>
      <c r="DN269" s="204"/>
      <c r="DO269" s="204"/>
      <c r="DP269" s="204"/>
      <c r="DQ269" s="204"/>
      <c r="DR269" s="204"/>
      <c r="DS269" s="204"/>
      <c r="DT269" s="204"/>
      <c r="DU269" s="204"/>
      <c r="DV269" s="204"/>
      <c r="DW269" s="204"/>
      <c r="DX269" s="204"/>
      <c r="DY269" s="204"/>
      <c r="DZ269" s="204"/>
      <c r="EA269" s="204"/>
      <c r="EB269" s="204"/>
      <c r="EC269" s="204"/>
      <c r="ED269" s="204"/>
      <c r="EE269" s="204"/>
      <c r="EF269" s="204"/>
      <c r="EG269" s="204"/>
      <c r="EH269" s="204"/>
      <c r="EI269" s="204"/>
      <c r="EJ269" s="204"/>
      <c r="EK269" s="204"/>
      <c r="EL269" s="204"/>
      <c r="EM269" s="204"/>
      <c r="EN269" s="204"/>
      <c r="EO269" s="204"/>
      <c r="EP269" s="204"/>
      <c r="EQ269" s="204"/>
      <c r="ER269" s="204"/>
      <c r="ES269" s="204"/>
      <c r="ET269" s="204"/>
      <c r="EU269" s="204"/>
      <c r="EV269" s="204"/>
      <c r="EW269" s="204"/>
      <c r="EX269" s="204"/>
      <c r="EY269" s="632"/>
      <c r="EZ269" s="201"/>
      <c r="FA269" s="201"/>
      <c r="FB269" s="633"/>
    </row>
    <row r="270" spans="1:158" s="86" customFormat="1" hidden="1" outlineLevel="2">
      <c r="A270" s="186"/>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E270" s="668">
        <f t="shared" ref="AE270:BJ270" ca="1" si="325">SUM(AE252:AE269)</f>
        <v>35701684.273700707</v>
      </c>
      <c r="AF270" s="669">
        <f t="shared" ca="1" si="325"/>
        <v>0</v>
      </c>
      <c r="AG270" s="669">
        <f t="shared" ca="1" si="325"/>
        <v>49553.36538461539</v>
      </c>
      <c r="AH270" s="669">
        <f t="shared" ca="1" si="325"/>
        <v>499166.96031168418</v>
      </c>
      <c r="AI270" s="669">
        <f t="shared" ca="1" si="325"/>
        <v>3384989.3341097613</v>
      </c>
      <c r="AJ270" s="669">
        <f t="shared" ca="1" si="325"/>
        <v>437356.00077642757</v>
      </c>
      <c r="AK270" s="669">
        <f t="shared" ca="1" si="325"/>
        <v>1774901.6998950175</v>
      </c>
      <c r="AL270" s="669">
        <f t="shared" ca="1" si="325"/>
        <v>429074.18987899169</v>
      </c>
      <c r="AM270" s="669">
        <f t="shared" ca="1" si="325"/>
        <v>786420.34372514556</v>
      </c>
      <c r="AN270" s="669">
        <f t="shared" ca="1" si="325"/>
        <v>1148916.0428437358</v>
      </c>
      <c r="AO270" s="669">
        <f t="shared" ca="1" si="325"/>
        <v>395228.03603283758</v>
      </c>
      <c r="AP270" s="669">
        <f t="shared" ca="1" si="325"/>
        <v>395228.03603283758</v>
      </c>
      <c r="AQ270" s="669">
        <f t="shared" ca="1" si="325"/>
        <v>634750.65822835139</v>
      </c>
      <c r="AR270" s="669">
        <f t="shared" ca="1" si="325"/>
        <v>394210.08731488907</v>
      </c>
      <c r="AS270" s="669">
        <f t="shared" ca="1" si="325"/>
        <v>394210.08731488971</v>
      </c>
      <c r="AT270" s="669">
        <f t="shared" ca="1" si="325"/>
        <v>667916.81207450468</v>
      </c>
      <c r="AU270" s="669">
        <f t="shared" ca="1" si="325"/>
        <v>427376.24116104294</v>
      </c>
      <c r="AV270" s="669">
        <f t="shared" ca="1" si="325"/>
        <v>428145.47193027392</v>
      </c>
      <c r="AW270" s="669">
        <f t="shared" ca="1" si="325"/>
        <v>671893.25045591476</v>
      </c>
      <c r="AX270" s="669">
        <f t="shared" ca="1" si="325"/>
        <v>394979.31808411941</v>
      </c>
      <c r="AY270" s="669">
        <f t="shared" ca="1" si="325"/>
        <v>394979.31808412005</v>
      </c>
      <c r="AZ270" s="669">
        <f t="shared" ca="1" si="325"/>
        <v>640330.70041584992</v>
      </c>
      <c r="BA270" s="669">
        <f t="shared" ca="1" si="325"/>
        <v>394979.31808412005</v>
      </c>
      <c r="BB270" s="669">
        <f t="shared" ca="1" si="325"/>
        <v>394979.31808412005</v>
      </c>
      <c r="BC270" s="669">
        <f t="shared" ca="1" si="325"/>
        <v>640330.70041585015</v>
      </c>
      <c r="BD270" s="669">
        <f t="shared" ca="1" si="325"/>
        <v>394979.31808412075</v>
      </c>
      <c r="BE270" s="669">
        <f t="shared" ca="1" si="325"/>
        <v>394979.31808411941</v>
      </c>
      <c r="BF270" s="669">
        <f t="shared" ca="1" si="325"/>
        <v>640330.70041585062</v>
      </c>
      <c r="BG270" s="669">
        <f t="shared" ca="1" si="325"/>
        <v>391421.8325955859</v>
      </c>
      <c r="BH270" s="669">
        <f t="shared" ca="1" si="325"/>
        <v>392206.44798020239</v>
      </c>
      <c r="BI270" s="669">
        <f t="shared" ca="1" si="325"/>
        <v>640829.18207635614</v>
      </c>
      <c r="BJ270" s="669">
        <f t="shared" ca="1" si="325"/>
        <v>392206.44798020239</v>
      </c>
      <c r="BK270" s="669">
        <f t="shared" ref="BK270:CP270" ca="1" si="326">SUM(BK252:BK269)</f>
        <v>392206.44798020239</v>
      </c>
      <c r="BL270" s="669">
        <f t="shared" ca="1" si="326"/>
        <v>642464.85795856803</v>
      </c>
      <c r="BM270" s="669">
        <f t="shared" ca="1" si="326"/>
        <v>392206.44798020169</v>
      </c>
      <c r="BN270" s="669">
        <f t="shared" ca="1" si="326"/>
        <v>392206.44798020239</v>
      </c>
      <c r="BO270" s="669">
        <f t="shared" ca="1" si="326"/>
        <v>642464.85795856768</v>
      </c>
      <c r="BP270" s="669">
        <f t="shared" ca="1" si="326"/>
        <v>392206.44798020239</v>
      </c>
      <c r="BQ270" s="669">
        <f t="shared" ca="1" si="326"/>
        <v>392206.44798020239</v>
      </c>
      <c r="BR270" s="669">
        <f t="shared" ca="1" si="326"/>
        <v>642464.85795856826</v>
      </c>
      <c r="BS270" s="669">
        <f t="shared" ca="1" si="326"/>
        <v>388648.96249166888</v>
      </c>
      <c r="BT270" s="669">
        <f t="shared" ca="1" si="326"/>
        <v>389449.27018397569</v>
      </c>
      <c r="BU270" s="669">
        <f t="shared" ca="1" si="326"/>
        <v>643044.45896205283</v>
      </c>
      <c r="BV270" s="669">
        <f t="shared" ca="1" si="326"/>
        <v>389449.27018397569</v>
      </c>
      <c r="BW270" s="669">
        <f t="shared" ca="1" si="326"/>
        <v>389449.27018397569</v>
      </c>
      <c r="BX270" s="669">
        <f t="shared" ca="1" si="326"/>
        <v>644712.84836190869</v>
      </c>
      <c r="BY270" s="669">
        <f t="shared" ca="1" si="326"/>
        <v>389449.27018397569</v>
      </c>
      <c r="BZ270" s="669">
        <f t="shared" ca="1" si="326"/>
        <v>389449.27018397639</v>
      </c>
      <c r="CA270" s="669">
        <f t="shared" ca="1" si="326"/>
        <v>644712.84836190927</v>
      </c>
      <c r="CB270" s="669">
        <f t="shared" ca="1" si="326"/>
        <v>389449.27018397569</v>
      </c>
      <c r="CC270" s="669">
        <f t="shared" ca="1" si="326"/>
        <v>389449.27018397569</v>
      </c>
      <c r="CD270" s="669">
        <f t="shared" ca="1" si="326"/>
        <v>644712.84836190869</v>
      </c>
      <c r="CE270" s="669">
        <f t="shared" ca="1" si="326"/>
        <v>385891.78469544218</v>
      </c>
      <c r="CF270" s="669">
        <f t="shared" ca="1" si="326"/>
        <v>386708.09854159673</v>
      </c>
      <c r="CG270" s="669">
        <f t="shared" ca="1" si="326"/>
        <v>645375.19109523506</v>
      </c>
      <c r="CH270" s="669">
        <f t="shared" ca="1" si="326"/>
        <v>386708.09854159673</v>
      </c>
      <c r="CI270" s="669">
        <f t="shared" ca="1" si="326"/>
        <v>386708.09854159609</v>
      </c>
      <c r="CJ270" s="669">
        <f t="shared" ca="1" si="326"/>
        <v>647076.94828308956</v>
      </c>
      <c r="CK270" s="669">
        <f t="shared" ca="1" si="326"/>
        <v>386708.09854159673</v>
      </c>
      <c r="CL270" s="669">
        <f t="shared" ca="1" si="326"/>
        <v>386708.09854159609</v>
      </c>
      <c r="CM270" s="669">
        <f t="shared" ca="1" si="326"/>
        <v>647076.94828308898</v>
      </c>
      <c r="CN270" s="669">
        <f t="shared" ca="1" si="326"/>
        <v>386708.09854159609</v>
      </c>
      <c r="CO270" s="669">
        <f t="shared" ca="1" si="326"/>
        <v>386708.09854159673</v>
      </c>
      <c r="CP270" s="669">
        <f t="shared" ca="1" si="326"/>
        <v>647076.94828308828</v>
      </c>
      <c r="CQ270" s="669">
        <f t="shared" ref="CQ270:DV270" ca="1" si="327">SUM(CQ252:CQ269)</f>
        <v>383150.61305306322</v>
      </c>
      <c r="CR270" s="669">
        <f t="shared" ca="1" si="327"/>
        <v>383983.25317613967</v>
      </c>
      <c r="CS270" s="669">
        <f t="shared" ca="1" si="327"/>
        <v>647823.68758085207</v>
      </c>
      <c r="CT270" s="669">
        <f t="shared" ca="1" si="327"/>
        <v>0</v>
      </c>
      <c r="CU270" s="669">
        <f t="shared" ca="1" si="327"/>
        <v>0</v>
      </c>
      <c r="CV270" s="669">
        <f t="shared" ca="1" si="327"/>
        <v>0</v>
      </c>
      <c r="CW270" s="669">
        <f t="shared" ca="1" si="327"/>
        <v>0</v>
      </c>
      <c r="CX270" s="669">
        <f t="shared" ca="1" si="327"/>
        <v>0</v>
      </c>
      <c r="CY270" s="669">
        <f t="shared" ca="1" si="327"/>
        <v>0</v>
      </c>
      <c r="CZ270" s="669">
        <f t="shared" ca="1" si="327"/>
        <v>0</v>
      </c>
      <c r="DA270" s="669">
        <f t="shared" ca="1" si="327"/>
        <v>0</v>
      </c>
      <c r="DB270" s="669">
        <f t="shared" ca="1" si="327"/>
        <v>0</v>
      </c>
      <c r="DC270" s="669">
        <f t="shared" ca="1" si="327"/>
        <v>0</v>
      </c>
      <c r="DD270" s="669">
        <f t="shared" ca="1" si="327"/>
        <v>0</v>
      </c>
      <c r="DE270" s="669">
        <f t="shared" ca="1" si="327"/>
        <v>0</v>
      </c>
      <c r="DF270" s="669">
        <f t="shared" ca="1" si="327"/>
        <v>0</v>
      </c>
      <c r="DG270" s="669">
        <f t="shared" ca="1" si="327"/>
        <v>0</v>
      </c>
      <c r="DH270" s="669">
        <f t="shared" ca="1" si="327"/>
        <v>0</v>
      </c>
      <c r="DI270" s="669">
        <f t="shared" ca="1" si="327"/>
        <v>0</v>
      </c>
      <c r="DJ270" s="669">
        <f t="shared" ca="1" si="327"/>
        <v>0</v>
      </c>
      <c r="DK270" s="669">
        <f t="shared" ca="1" si="327"/>
        <v>0</v>
      </c>
      <c r="DL270" s="669">
        <f t="shared" ca="1" si="327"/>
        <v>0</v>
      </c>
      <c r="DM270" s="669">
        <f t="shared" ca="1" si="327"/>
        <v>0</v>
      </c>
      <c r="DN270" s="669">
        <f t="shared" ca="1" si="327"/>
        <v>0</v>
      </c>
      <c r="DO270" s="669">
        <f t="shared" ca="1" si="327"/>
        <v>0</v>
      </c>
      <c r="DP270" s="669">
        <f t="shared" ca="1" si="327"/>
        <v>0</v>
      </c>
      <c r="DQ270" s="669">
        <f t="shared" ca="1" si="327"/>
        <v>0</v>
      </c>
      <c r="DR270" s="669">
        <f t="shared" ca="1" si="327"/>
        <v>0</v>
      </c>
      <c r="DS270" s="669">
        <f t="shared" ca="1" si="327"/>
        <v>0</v>
      </c>
      <c r="DT270" s="669">
        <f t="shared" ca="1" si="327"/>
        <v>0</v>
      </c>
      <c r="DU270" s="669">
        <f t="shared" ca="1" si="327"/>
        <v>0</v>
      </c>
      <c r="DV270" s="669">
        <f t="shared" ca="1" si="327"/>
        <v>0</v>
      </c>
      <c r="DW270" s="669">
        <f t="shared" ref="DW270:EX270" ca="1" si="328">SUM(DW252:DW269)</f>
        <v>0</v>
      </c>
      <c r="DX270" s="669">
        <f t="shared" ca="1" si="328"/>
        <v>0</v>
      </c>
      <c r="DY270" s="669">
        <f t="shared" ca="1" si="328"/>
        <v>0</v>
      </c>
      <c r="DZ270" s="669">
        <f t="shared" ca="1" si="328"/>
        <v>0</v>
      </c>
      <c r="EA270" s="669">
        <f t="shared" ca="1" si="328"/>
        <v>0</v>
      </c>
      <c r="EB270" s="669">
        <f t="shared" ca="1" si="328"/>
        <v>0</v>
      </c>
      <c r="EC270" s="669">
        <f t="shared" ca="1" si="328"/>
        <v>0</v>
      </c>
      <c r="ED270" s="669">
        <f t="shared" ca="1" si="328"/>
        <v>0</v>
      </c>
      <c r="EE270" s="669">
        <f t="shared" ca="1" si="328"/>
        <v>0</v>
      </c>
      <c r="EF270" s="669">
        <f t="shared" ca="1" si="328"/>
        <v>0</v>
      </c>
      <c r="EG270" s="669">
        <f t="shared" ca="1" si="328"/>
        <v>0</v>
      </c>
      <c r="EH270" s="669">
        <f t="shared" ca="1" si="328"/>
        <v>0</v>
      </c>
      <c r="EI270" s="669">
        <f t="shared" ca="1" si="328"/>
        <v>0</v>
      </c>
      <c r="EJ270" s="669">
        <f t="shared" ca="1" si="328"/>
        <v>0</v>
      </c>
      <c r="EK270" s="669">
        <f t="shared" ca="1" si="328"/>
        <v>0</v>
      </c>
      <c r="EL270" s="669">
        <f t="shared" ca="1" si="328"/>
        <v>0</v>
      </c>
      <c r="EM270" s="669">
        <f t="shared" ca="1" si="328"/>
        <v>0</v>
      </c>
      <c r="EN270" s="669">
        <f t="shared" ca="1" si="328"/>
        <v>0</v>
      </c>
      <c r="EO270" s="669">
        <f t="shared" ca="1" si="328"/>
        <v>0</v>
      </c>
      <c r="EP270" s="669">
        <f t="shared" ca="1" si="328"/>
        <v>0</v>
      </c>
      <c r="EQ270" s="669">
        <f t="shared" ca="1" si="328"/>
        <v>0</v>
      </c>
      <c r="ER270" s="669">
        <f t="shared" ca="1" si="328"/>
        <v>0</v>
      </c>
      <c r="ES270" s="669">
        <f t="shared" ca="1" si="328"/>
        <v>0</v>
      </c>
      <c r="ET270" s="669">
        <f t="shared" ca="1" si="328"/>
        <v>0</v>
      </c>
      <c r="EU270" s="669">
        <f t="shared" ca="1" si="328"/>
        <v>0</v>
      </c>
      <c r="EV270" s="669">
        <f t="shared" ca="1" si="328"/>
        <v>0</v>
      </c>
      <c r="EW270" s="669">
        <f t="shared" ca="1" si="328"/>
        <v>0</v>
      </c>
      <c r="EX270" s="669">
        <f t="shared" ca="1" si="328"/>
        <v>0</v>
      </c>
      <c r="EY270" s="612"/>
      <c r="FB270" s="612"/>
    </row>
    <row r="271" spans="1:158" s="86" customFormat="1" outlineLevel="1">
      <c r="A271" s="186"/>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E271" s="621"/>
      <c r="EY271" s="612"/>
      <c r="FB271" s="612"/>
    </row>
    <row r="272" spans="1:158" s="86" customFormat="1" outlineLevel="1" collapsed="1">
      <c r="A272" s="1026" t="s">
        <v>194</v>
      </c>
      <c r="B272" s="1027"/>
      <c r="C272" s="1028"/>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EY272" s="612"/>
      <c r="FB272" s="612"/>
    </row>
    <row r="273" spans="1:158" s="634" customFormat="1" ht="5.0999999999999996" hidden="1" customHeight="1" outlineLevel="2">
      <c r="A273" s="630"/>
      <c r="B273" s="630"/>
      <c r="C273" s="627"/>
      <c r="D273" s="630"/>
      <c r="E273" s="630"/>
      <c r="F273" s="630"/>
      <c r="G273" s="630"/>
      <c r="H273" s="630"/>
      <c r="I273" s="630"/>
      <c r="J273" s="630"/>
      <c r="K273" s="630"/>
      <c r="L273" s="630"/>
      <c r="M273" s="630"/>
      <c r="N273" s="630"/>
      <c r="O273" s="630"/>
      <c r="P273" s="630"/>
      <c r="Q273" s="630"/>
      <c r="R273" s="630"/>
      <c r="S273" s="630"/>
      <c r="T273" s="630"/>
      <c r="U273" s="630"/>
      <c r="V273" s="630"/>
      <c r="W273" s="630"/>
      <c r="X273" s="630"/>
      <c r="Y273" s="630"/>
      <c r="Z273" s="630"/>
      <c r="AA273" s="630"/>
      <c r="AB273" s="630"/>
      <c r="AC273" s="630"/>
      <c r="AD273" s="630"/>
      <c r="AE273" s="653"/>
      <c r="AF273" s="204"/>
      <c r="AG273" s="204"/>
      <c r="AH273" s="204"/>
      <c r="AI273" s="204"/>
      <c r="AJ273" s="204"/>
      <c r="AK273" s="204"/>
      <c r="AL273" s="204"/>
      <c r="AM273" s="204"/>
      <c r="AN273" s="204"/>
      <c r="AO273" s="204"/>
      <c r="AP273" s="204"/>
      <c r="AQ273" s="204"/>
      <c r="AR273" s="204"/>
      <c r="AS273" s="204"/>
      <c r="AT273" s="204"/>
      <c r="AU273" s="204"/>
      <c r="AV273" s="204"/>
      <c r="AW273" s="204"/>
      <c r="AX273" s="204"/>
      <c r="AY273" s="204"/>
      <c r="AZ273" s="204"/>
      <c r="BA273" s="204"/>
      <c r="BB273" s="204"/>
      <c r="BC273" s="204"/>
      <c r="BD273" s="204"/>
      <c r="BE273" s="204"/>
      <c r="BF273" s="204"/>
      <c r="BG273" s="204"/>
      <c r="BH273" s="204"/>
      <c r="BI273" s="204"/>
      <c r="BJ273" s="204"/>
      <c r="BK273" s="204"/>
      <c r="BL273" s="204"/>
      <c r="BM273" s="204"/>
      <c r="BN273" s="204"/>
      <c r="BO273" s="204"/>
      <c r="BP273" s="204"/>
      <c r="BQ273" s="204"/>
      <c r="BR273" s="204"/>
      <c r="BS273" s="204"/>
      <c r="BT273" s="204"/>
      <c r="BU273" s="204"/>
      <c r="BV273" s="204"/>
      <c r="BW273" s="204"/>
      <c r="BX273" s="204"/>
      <c r="BY273" s="204"/>
      <c r="BZ273" s="204"/>
      <c r="CA273" s="204"/>
      <c r="CB273" s="204"/>
      <c r="CC273" s="204"/>
      <c r="CD273" s="204"/>
      <c r="CE273" s="204"/>
      <c r="CF273" s="204"/>
      <c r="CG273" s="204"/>
      <c r="CH273" s="204"/>
      <c r="CI273" s="204"/>
      <c r="CJ273" s="204"/>
      <c r="CK273" s="204"/>
      <c r="CL273" s="204"/>
      <c r="CM273" s="204"/>
      <c r="CN273" s="204"/>
      <c r="CO273" s="204"/>
      <c r="CP273" s="204"/>
      <c r="CQ273" s="204"/>
      <c r="CR273" s="204"/>
      <c r="CS273" s="204"/>
      <c r="CT273" s="204"/>
      <c r="CU273" s="204"/>
      <c r="CV273" s="204"/>
      <c r="CW273" s="204"/>
      <c r="CX273" s="204"/>
      <c r="CY273" s="204"/>
      <c r="CZ273" s="204"/>
      <c r="DA273" s="204"/>
      <c r="DB273" s="204"/>
      <c r="DC273" s="204"/>
      <c r="DD273" s="204"/>
      <c r="DE273" s="204"/>
      <c r="DF273" s="204"/>
      <c r="DG273" s="204"/>
      <c r="DH273" s="204"/>
      <c r="DI273" s="204"/>
      <c r="DJ273" s="204"/>
      <c r="DK273" s="204"/>
      <c r="DL273" s="204"/>
      <c r="DM273" s="204"/>
      <c r="DN273" s="204"/>
      <c r="DO273" s="204"/>
      <c r="DP273" s="204"/>
      <c r="DQ273" s="204"/>
      <c r="DR273" s="204"/>
      <c r="DS273" s="204"/>
      <c r="DT273" s="204"/>
      <c r="DU273" s="204"/>
      <c r="DV273" s="204"/>
      <c r="DW273" s="204"/>
      <c r="DX273" s="204"/>
      <c r="DY273" s="204"/>
      <c r="DZ273" s="204"/>
      <c r="EA273" s="204"/>
      <c r="EB273" s="204"/>
      <c r="EC273" s="204"/>
      <c r="ED273" s="204"/>
      <c r="EE273" s="204"/>
      <c r="EF273" s="204"/>
      <c r="EG273" s="204"/>
      <c r="EH273" s="204"/>
      <c r="EI273" s="204"/>
      <c r="EJ273" s="204"/>
      <c r="EK273" s="204"/>
      <c r="EL273" s="204"/>
      <c r="EM273" s="204"/>
      <c r="EN273" s="204"/>
      <c r="EO273" s="204"/>
      <c r="EP273" s="204"/>
      <c r="EQ273" s="204"/>
      <c r="ER273" s="204"/>
      <c r="ES273" s="204"/>
      <c r="ET273" s="204"/>
      <c r="EU273" s="204"/>
      <c r="EV273" s="204"/>
      <c r="EW273" s="204"/>
      <c r="EX273" s="204"/>
      <c r="EY273" s="632"/>
      <c r="EZ273" s="201"/>
      <c r="FA273" s="201"/>
      <c r="FB273" s="633"/>
    </row>
    <row r="274" spans="1:158" s="86" customFormat="1" hidden="1" outlineLevel="2">
      <c r="A274" s="654"/>
      <c r="B274" s="654"/>
      <c r="C274" s="655" t="str">
        <f>$A$14</f>
        <v>Indirect Costs</v>
      </c>
      <c r="D274" s="654"/>
      <c r="E274" s="654"/>
      <c r="F274" s="654"/>
      <c r="G274" s="654"/>
      <c r="H274" s="654"/>
      <c r="I274" s="654"/>
      <c r="J274" s="654"/>
      <c r="K274" s="654"/>
      <c r="L274" s="654"/>
      <c r="M274" s="654"/>
      <c r="N274" s="654"/>
      <c r="O274" s="654"/>
      <c r="P274" s="654"/>
      <c r="Q274" s="654"/>
      <c r="R274" s="654"/>
      <c r="S274" s="654"/>
      <c r="T274" s="654"/>
      <c r="U274" s="654"/>
      <c r="V274" s="654"/>
      <c r="W274" s="654"/>
      <c r="X274" s="654"/>
      <c r="Y274" s="654"/>
      <c r="Z274" s="654"/>
      <c r="AA274" s="654"/>
      <c r="AB274" s="654"/>
      <c r="AC274" s="654"/>
      <c r="AD274" s="656" t="str">
        <f>$AD$14</f>
        <v>ZZZ</v>
      </c>
      <c r="AE274" s="657"/>
      <c r="AF274" s="670">
        <f ca="1">AF24</f>
        <v>0</v>
      </c>
      <c r="AG274" s="650">
        <f t="shared" ref="AG274:CR274" ca="1" si="329">AG24</f>
        <v>8.4278819422838377E-3</v>
      </c>
      <c r="AH274" s="650">
        <f t="shared" ca="1" si="329"/>
        <v>1.0755359560102025E-2</v>
      </c>
      <c r="AI274" s="650">
        <f t="shared" ca="1" si="329"/>
        <v>0.51520383156092209</v>
      </c>
      <c r="AJ274" s="650">
        <f t="shared" ca="1" si="329"/>
        <v>1.3879541078189339E-2</v>
      </c>
      <c r="AK274" s="650">
        <f t="shared" ca="1" si="329"/>
        <v>2.9491508729887816E-2</v>
      </c>
      <c r="AL274" s="650">
        <f t="shared" ca="1" si="329"/>
        <v>1.2470996492566113E-2</v>
      </c>
      <c r="AM274" s="650">
        <f t="shared" ca="1" si="329"/>
        <v>1.2470996492566113E-2</v>
      </c>
      <c r="AN274" s="650">
        <f t="shared" ca="1" si="329"/>
        <v>6.714548134281296E-3</v>
      </c>
      <c r="AO274" s="650">
        <f t="shared" ca="1" si="329"/>
        <v>6.7145481342811841E-3</v>
      </c>
      <c r="AP274" s="650">
        <f t="shared" ca="1" si="329"/>
        <v>6.7145481342811841E-3</v>
      </c>
      <c r="AQ274" s="650">
        <f t="shared" ca="1" si="329"/>
        <v>6.5414185889601803E-3</v>
      </c>
      <c r="AR274" s="650">
        <f t="shared" ca="1" si="329"/>
        <v>6.5414185889600684E-3</v>
      </c>
      <c r="AS274" s="650">
        <f t="shared" ca="1" si="329"/>
        <v>6.5414185889601803E-3</v>
      </c>
      <c r="AT274" s="650">
        <f t="shared" ca="1" si="329"/>
        <v>6.5414185889600684E-3</v>
      </c>
      <c r="AU274" s="650">
        <f t="shared" ca="1" si="329"/>
        <v>6.5414185889600684E-3</v>
      </c>
      <c r="AV274" s="650">
        <f t="shared" ca="1" si="329"/>
        <v>6.6722469607393142E-3</v>
      </c>
      <c r="AW274" s="650">
        <f t="shared" ca="1" si="329"/>
        <v>6.6722469607393142E-3</v>
      </c>
      <c r="AX274" s="650">
        <f t="shared" ca="1" si="329"/>
        <v>6.6722469607392032E-3</v>
      </c>
      <c r="AY274" s="650">
        <f t="shared" ca="1" si="329"/>
        <v>6.6722469607393142E-3</v>
      </c>
      <c r="AZ274" s="650">
        <f t="shared" ca="1" si="329"/>
        <v>6.6722469607392032E-3</v>
      </c>
      <c r="BA274" s="650">
        <f t="shared" ca="1" si="329"/>
        <v>6.6722469607393142E-3</v>
      </c>
      <c r="BB274" s="650">
        <f t="shared" ca="1" si="329"/>
        <v>6.6722469607393142E-3</v>
      </c>
      <c r="BC274" s="650">
        <f t="shared" ca="1" si="329"/>
        <v>6.6722469607392032E-3</v>
      </c>
      <c r="BD274" s="650">
        <f t="shared" ca="1" si="329"/>
        <v>6.6722469607394244E-3</v>
      </c>
      <c r="BE274" s="650">
        <f t="shared" ca="1" si="329"/>
        <v>6.6722469607392032E-3</v>
      </c>
      <c r="BF274" s="650">
        <f t="shared" ca="1" si="329"/>
        <v>6.6722469607393142E-3</v>
      </c>
      <c r="BG274" s="650">
        <f t="shared" ca="1" si="329"/>
        <v>6.6722469607392032E-3</v>
      </c>
      <c r="BH274" s="650">
        <f t="shared" ca="1" si="329"/>
        <v>6.8056918999541702E-3</v>
      </c>
      <c r="BI274" s="650">
        <f t="shared" ca="1" si="329"/>
        <v>6.8056918999541702E-3</v>
      </c>
      <c r="BJ274" s="650">
        <f t="shared" ca="1" si="329"/>
        <v>6.8056918999541702E-3</v>
      </c>
      <c r="BK274" s="650">
        <f t="shared" ca="1" si="329"/>
        <v>6.8056918999541702E-3</v>
      </c>
      <c r="BL274" s="650">
        <f t="shared" ca="1" si="329"/>
        <v>6.8056918999541702E-3</v>
      </c>
      <c r="BM274" s="650">
        <f t="shared" ca="1" si="329"/>
        <v>6.8056918999540583E-3</v>
      </c>
      <c r="BN274" s="650">
        <f t="shared" ca="1" si="329"/>
        <v>6.8056918999541702E-3</v>
      </c>
      <c r="BO274" s="650">
        <f t="shared" ca="1" si="329"/>
        <v>6.8056918999541702E-3</v>
      </c>
      <c r="BP274" s="650">
        <f t="shared" ca="1" si="329"/>
        <v>6.8056918999541702E-3</v>
      </c>
      <c r="BQ274" s="650">
        <f t="shared" ca="1" si="329"/>
        <v>6.8056918999541702E-3</v>
      </c>
      <c r="BR274" s="650">
        <f t="shared" ca="1" si="329"/>
        <v>6.8056918999541702E-3</v>
      </c>
      <c r="BS274" s="650">
        <f t="shared" ca="1" si="329"/>
        <v>6.8056918999541702E-3</v>
      </c>
      <c r="BT274" s="650">
        <f t="shared" ca="1" si="329"/>
        <v>6.9418057379531106E-3</v>
      </c>
      <c r="BU274" s="650">
        <f t="shared" ca="1" si="329"/>
        <v>6.9418057379531106E-3</v>
      </c>
      <c r="BV274" s="650">
        <f t="shared" ca="1" si="329"/>
        <v>6.9418057379531106E-3</v>
      </c>
      <c r="BW274" s="650">
        <f t="shared" ca="1" si="329"/>
        <v>6.9418057379531106E-3</v>
      </c>
      <c r="BX274" s="650">
        <f t="shared" ca="1" si="329"/>
        <v>6.9418057379531106E-3</v>
      </c>
      <c r="BY274" s="650">
        <f t="shared" ca="1" si="329"/>
        <v>6.9418057379531106E-3</v>
      </c>
      <c r="BZ274" s="650">
        <f t="shared" ca="1" si="329"/>
        <v>6.9418057379532208E-3</v>
      </c>
      <c r="CA274" s="650">
        <f t="shared" ca="1" si="329"/>
        <v>6.9418057379531106E-3</v>
      </c>
      <c r="CB274" s="650">
        <f t="shared" ca="1" si="329"/>
        <v>6.9418057379531106E-3</v>
      </c>
      <c r="CC274" s="650">
        <f t="shared" ca="1" si="329"/>
        <v>6.9418057379531106E-3</v>
      </c>
      <c r="CD274" s="650">
        <f t="shared" ca="1" si="329"/>
        <v>6.9418057379531106E-3</v>
      </c>
      <c r="CE274" s="650">
        <f t="shared" ca="1" si="329"/>
        <v>6.9418057379531106E-3</v>
      </c>
      <c r="CF274" s="650">
        <f t="shared" ca="1" si="329"/>
        <v>7.0806418527122883E-3</v>
      </c>
      <c r="CG274" s="650">
        <f t="shared" ca="1" si="329"/>
        <v>7.0806418527121773E-3</v>
      </c>
      <c r="CH274" s="650">
        <f t="shared" ca="1" si="329"/>
        <v>7.0806418527122883E-3</v>
      </c>
      <c r="CI274" s="650">
        <f t="shared" ca="1" si="329"/>
        <v>7.0806418527121773E-3</v>
      </c>
      <c r="CJ274" s="650">
        <f t="shared" ca="1" si="329"/>
        <v>7.0806418527122883E-3</v>
      </c>
      <c r="CK274" s="650">
        <f t="shared" ca="1" si="329"/>
        <v>7.0806418527122883E-3</v>
      </c>
      <c r="CL274" s="650">
        <f t="shared" ca="1" si="329"/>
        <v>7.0806418527121773E-3</v>
      </c>
      <c r="CM274" s="650">
        <f t="shared" ca="1" si="329"/>
        <v>7.0806418527122883E-3</v>
      </c>
      <c r="CN274" s="650">
        <f t="shared" ca="1" si="329"/>
        <v>7.0806418527121773E-3</v>
      </c>
      <c r="CO274" s="650">
        <f t="shared" ca="1" si="329"/>
        <v>7.0806418527122883E-3</v>
      </c>
      <c r="CP274" s="650">
        <f t="shared" ca="1" si="329"/>
        <v>7.0806418527121773E-3</v>
      </c>
      <c r="CQ274" s="650">
        <f t="shared" ca="1" si="329"/>
        <v>7.0806418527122883E-3</v>
      </c>
      <c r="CR274" s="650">
        <f t="shared" ca="1" si="329"/>
        <v>7.2222546897664497E-3</v>
      </c>
      <c r="CS274" s="650">
        <f t="shared" ref="CS274:EX274" ca="1" si="330">CS24</f>
        <v>7.2222546897664497E-3</v>
      </c>
      <c r="CT274" s="650">
        <f t="shared" ca="1" si="330"/>
        <v>0</v>
      </c>
      <c r="CU274" s="650">
        <f t="shared" ca="1" si="330"/>
        <v>0</v>
      </c>
      <c r="CV274" s="650">
        <f t="shared" ca="1" si="330"/>
        <v>0</v>
      </c>
      <c r="CW274" s="650">
        <f t="shared" ca="1" si="330"/>
        <v>0</v>
      </c>
      <c r="CX274" s="650">
        <f t="shared" ca="1" si="330"/>
        <v>0</v>
      </c>
      <c r="CY274" s="650">
        <f t="shared" ca="1" si="330"/>
        <v>0</v>
      </c>
      <c r="CZ274" s="650">
        <f t="shared" ca="1" si="330"/>
        <v>0</v>
      </c>
      <c r="DA274" s="650">
        <f t="shared" ca="1" si="330"/>
        <v>0</v>
      </c>
      <c r="DB274" s="650">
        <f t="shared" ca="1" si="330"/>
        <v>0</v>
      </c>
      <c r="DC274" s="650">
        <f t="shared" ca="1" si="330"/>
        <v>0</v>
      </c>
      <c r="DD274" s="650">
        <f t="shared" ca="1" si="330"/>
        <v>0</v>
      </c>
      <c r="DE274" s="650">
        <f t="shared" ca="1" si="330"/>
        <v>0</v>
      </c>
      <c r="DF274" s="650">
        <f t="shared" ca="1" si="330"/>
        <v>0</v>
      </c>
      <c r="DG274" s="650">
        <f t="shared" ca="1" si="330"/>
        <v>0</v>
      </c>
      <c r="DH274" s="650">
        <f t="shared" ca="1" si="330"/>
        <v>0</v>
      </c>
      <c r="DI274" s="650">
        <f t="shared" ca="1" si="330"/>
        <v>0</v>
      </c>
      <c r="DJ274" s="650">
        <f t="shared" ca="1" si="330"/>
        <v>0</v>
      </c>
      <c r="DK274" s="650">
        <f t="shared" ca="1" si="330"/>
        <v>0</v>
      </c>
      <c r="DL274" s="650">
        <f t="shared" ca="1" si="330"/>
        <v>0</v>
      </c>
      <c r="DM274" s="650">
        <f t="shared" ca="1" si="330"/>
        <v>0</v>
      </c>
      <c r="DN274" s="650">
        <f t="shared" ca="1" si="330"/>
        <v>0</v>
      </c>
      <c r="DO274" s="650">
        <f t="shared" ca="1" si="330"/>
        <v>0</v>
      </c>
      <c r="DP274" s="650">
        <f t="shared" ca="1" si="330"/>
        <v>0</v>
      </c>
      <c r="DQ274" s="650">
        <f t="shared" ca="1" si="330"/>
        <v>0</v>
      </c>
      <c r="DR274" s="650">
        <f t="shared" ca="1" si="330"/>
        <v>0</v>
      </c>
      <c r="DS274" s="650">
        <f t="shared" ca="1" si="330"/>
        <v>0</v>
      </c>
      <c r="DT274" s="650">
        <f t="shared" ca="1" si="330"/>
        <v>0</v>
      </c>
      <c r="DU274" s="650">
        <f t="shared" ca="1" si="330"/>
        <v>0</v>
      </c>
      <c r="DV274" s="650">
        <f t="shared" ca="1" si="330"/>
        <v>0</v>
      </c>
      <c r="DW274" s="650">
        <f t="shared" ca="1" si="330"/>
        <v>0</v>
      </c>
      <c r="DX274" s="650">
        <f t="shared" ca="1" si="330"/>
        <v>0</v>
      </c>
      <c r="DY274" s="650">
        <f t="shared" ca="1" si="330"/>
        <v>0</v>
      </c>
      <c r="DZ274" s="650">
        <f t="shared" ca="1" si="330"/>
        <v>0</v>
      </c>
      <c r="EA274" s="650">
        <f t="shared" ca="1" si="330"/>
        <v>0</v>
      </c>
      <c r="EB274" s="650">
        <f t="shared" ca="1" si="330"/>
        <v>0</v>
      </c>
      <c r="EC274" s="650">
        <f t="shared" ca="1" si="330"/>
        <v>0</v>
      </c>
      <c r="ED274" s="650">
        <f t="shared" ca="1" si="330"/>
        <v>0</v>
      </c>
      <c r="EE274" s="650">
        <f t="shared" ca="1" si="330"/>
        <v>0</v>
      </c>
      <c r="EF274" s="650">
        <f t="shared" ca="1" si="330"/>
        <v>0</v>
      </c>
      <c r="EG274" s="650">
        <f t="shared" ca="1" si="330"/>
        <v>0</v>
      </c>
      <c r="EH274" s="650">
        <f t="shared" ca="1" si="330"/>
        <v>0</v>
      </c>
      <c r="EI274" s="650">
        <f t="shared" ca="1" si="330"/>
        <v>0</v>
      </c>
      <c r="EJ274" s="650">
        <f t="shared" ca="1" si="330"/>
        <v>0</v>
      </c>
      <c r="EK274" s="650">
        <f t="shared" ca="1" si="330"/>
        <v>0</v>
      </c>
      <c r="EL274" s="650">
        <f t="shared" ca="1" si="330"/>
        <v>0</v>
      </c>
      <c r="EM274" s="650">
        <f t="shared" ca="1" si="330"/>
        <v>0</v>
      </c>
      <c r="EN274" s="650">
        <f t="shared" ca="1" si="330"/>
        <v>0</v>
      </c>
      <c r="EO274" s="650">
        <f t="shared" ca="1" si="330"/>
        <v>0</v>
      </c>
      <c r="EP274" s="650">
        <f t="shared" ca="1" si="330"/>
        <v>0</v>
      </c>
      <c r="EQ274" s="650">
        <f t="shared" ca="1" si="330"/>
        <v>0</v>
      </c>
      <c r="ER274" s="650">
        <f t="shared" ca="1" si="330"/>
        <v>0</v>
      </c>
      <c r="ES274" s="650">
        <f t="shared" ca="1" si="330"/>
        <v>0</v>
      </c>
      <c r="ET274" s="650">
        <f t="shared" ca="1" si="330"/>
        <v>0</v>
      </c>
      <c r="EU274" s="650">
        <f t="shared" ca="1" si="330"/>
        <v>0</v>
      </c>
      <c r="EV274" s="650">
        <f t="shared" ca="1" si="330"/>
        <v>0</v>
      </c>
      <c r="EW274" s="650">
        <f t="shared" ca="1" si="330"/>
        <v>0</v>
      </c>
      <c r="EX274" s="671">
        <f t="shared" ca="1" si="330"/>
        <v>0</v>
      </c>
      <c r="EY274" s="612"/>
      <c r="FB274" s="612"/>
    </row>
    <row r="275" spans="1:158" s="86" customFormat="1" hidden="1" outlineLevel="2">
      <c r="A275" s="654"/>
      <c r="B275" s="654"/>
      <c r="C275" s="655" t="str">
        <f>$A$26</f>
        <v>Pan Programme</v>
      </c>
      <c r="D275" s="654"/>
      <c r="E275" s="654"/>
      <c r="F275" s="654"/>
      <c r="G275" s="654"/>
      <c r="H275" s="654"/>
      <c r="I275" s="654"/>
      <c r="J275" s="654"/>
      <c r="K275" s="654"/>
      <c r="L275" s="654"/>
      <c r="M275" s="654"/>
      <c r="N275" s="654"/>
      <c r="O275" s="654"/>
      <c r="P275" s="654"/>
      <c r="Q275" s="654"/>
      <c r="R275" s="654"/>
      <c r="S275" s="654"/>
      <c r="T275" s="654"/>
      <c r="U275" s="654"/>
      <c r="V275" s="654"/>
      <c r="W275" s="654"/>
      <c r="X275" s="654"/>
      <c r="Y275" s="654"/>
      <c r="Z275" s="654"/>
      <c r="AA275" s="654"/>
      <c r="AB275" s="654"/>
      <c r="AC275" s="654"/>
      <c r="AD275" s="661" t="str">
        <f>$AD$26</f>
        <v>1_ATP</v>
      </c>
      <c r="AE275" s="304"/>
      <c r="AF275" s="672">
        <f t="shared" ref="AF275:BK275" ca="1" si="331">AF36</f>
        <v>0</v>
      </c>
      <c r="AG275" s="673">
        <f t="shared" ca="1" si="331"/>
        <v>0</v>
      </c>
      <c r="AH275" s="673">
        <f t="shared" ca="1" si="331"/>
        <v>1.5625E-2</v>
      </c>
      <c r="AI275" s="673">
        <f t="shared" ca="1" si="331"/>
        <v>1.5625E-2</v>
      </c>
      <c r="AJ275" s="673">
        <f t="shared" ca="1" si="331"/>
        <v>1.5625E-2</v>
      </c>
      <c r="AK275" s="673">
        <f t="shared" ca="1" si="331"/>
        <v>1.5625E-2</v>
      </c>
      <c r="AL275" s="673">
        <f t="shared" ca="1" si="331"/>
        <v>1.5625E-2</v>
      </c>
      <c r="AM275" s="673">
        <f t="shared" ca="1" si="331"/>
        <v>1.5625E-2</v>
      </c>
      <c r="AN275" s="673">
        <f t="shared" ca="1" si="331"/>
        <v>1.5625E-2</v>
      </c>
      <c r="AO275" s="673">
        <f t="shared" ca="1" si="331"/>
        <v>1.5625E-2</v>
      </c>
      <c r="AP275" s="673">
        <f t="shared" ca="1" si="331"/>
        <v>1.5625E-2</v>
      </c>
      <c r="AQ275" s="673">
        <f t="shared" ca="1" si="331"/>
        <v>1.5625E-2</v>
      </c>
      <c r="AR275" s="673">
        <f t="shared" ca="1" si="331"/>
        <v>1.5625E-2</v>
      </c>
      <c r="AS275" s="673">
        <f t="shared" ca="1" si="331"/>
        <v>1.5625E-2</v>
      </c>
      <c r="AT275" s="673">
        <f t="shared" ca="1" si="331"/>
        <v>1.5625E-2</v>
      </c>
      <c r="AU275" s="673">
        <f t="shared" ca="1" si="331"/>
        <v>1.5625E-2</v>
      </c>
      <c r="AV275" s="673">
        <f t="shared" ca="1" si="331"/>
        <v>1.5625E-2</v>
      </c>
      <c r="AW275" s="673">
        <f t="shared" ca="1" si="331"/>
        <v>1.5625E-2</v>
      </c>
      <c r="AX275" s="673">
        <f t="shared" ca="1" si="331"/>
        <v>1.5625E-2</v>
      </c>
      <c r="AY275" s="673">
        <f t="shared" ca="1" si="331"/>
        <v>1.5625E-2</v>
      </c>
      <c r="AZ275" s="673">
        <f t="shared" ca="1" si="331"/>
        <v>1.5625E-2</v>
      </c>
      <c r="BA275" s="673">
        <f t="shared" ca="1" si="331"/>
        <v>1.5625E-2</v>
      </c>
      <c r="BB275" s="673">
        <f t="shared" ca="1" si="331"/>
        <v>1.5625E-2</v>
      </c>
      <c r="BC275" s="673">
        <f t="shared" ca="1" si="331"/>
        <v>1.5625E-2</v>
      </c>
      <c r="BD275" s="673">
        <f t="shared" ca="1" si="331"/>
        <v>1.5625E-2</v>
      </c>
      <c r="BE275" s="673">
        <f t="shared" ca="1" si="331"/>
        <v>1.5625E-2</v>
      </c>
      <c r="BF275" s="673">
        <f t="shared" ca="1" si="331"/>
        <v>1.5625E-2</v>
      </c>
      <c r="BG275" s="673">
        <f t="shared" ca="1" si="331"/>
        <v>1.546875E-2</v>
      </c>
      <c r="BH275" s="673">
        <f t="shared" ca="1" si="331"/>
        <v>1.546875E-2</v>
      </c>
      <c r="BI275" s="673">
        <f t="shared" ca="1" si="331"/>
        <v>1.546875E-2</v>
      </c>
      <c r="BJ275" s="673">
        <f t="shared" ca="1" si="331"/>
        <v>1.546875E-2</v>
      </c>
      <c r="BK275" s="673">
        <f t="shared" ca="1" si="331"/>
        <v>1.546875E-2</v>
      </c>
      <c r="BL275" s="673">
        <f t="shared" ref="BL275:CQ275" ca="1" si="332">BL36</f>
        <v>1.546875E-2</v>
      </c>
      <c r="BM275" s="673">
        <f t="shared" ca="1" si="332"/>
        <v>1.546875E-2</v>
      </c>
      <c r="BN275" s="673">
        <f t="shared" ca="1" si="332"/>
        <v>1.546875E-2</v>
      </c>
      <c r="BO275" s="673">
        <f t="shared" ca="1" si="332"/>
        <v>1.546875E-2</v>
      </c>
      <c r="BP275" s="673">
        <f t="shared" ca="1" si="332"/>
        <v>1.546875E-2</v>
      </c>
      <c r="BQ275" s="673">
        <f t="shared" ca="1" si="332"/>
        <v>1.546875E-2</v>
      </c>
      <c r="BR275" s="673">
        <f t="shared" ca="1" si="332"/>
        <v>1.546875E-2</v>
      </c>
      <c r="BS275" s="673">
        <f t="shared" ca="1" si="332"/>
        <v>1.53125E-2</v>
      </c>
      <c r="BT275" s="673">
        <f t="shared" ca="1" si="332"/>
        <v>1.53125E-2</v>
      </c>
      <c r="BU275" s="673">
        <f t="shared" ca="1" si="332"/>
        <v>1.53125E-2</v>
      </c>
      <c r="BV275" s="673">
        <f t="shared" ca="1" si="332"/>
        <v>1.53125E-2</v>
      </c>
      <c r="BW275" s="673">
        <f t="shared" ca="1" si="332"/>
        <v>1.53125E-2</v>
      </c>
      <c r="BX275" s="673">
        <f t="shared" ca="1" si="332"/>
        <v>1.53125E-2</v>
      </c>
      <c r="BY275" s="673">
        <f t="shared" ca="1" si="332"/>
        <v>1.53125E-2</v>
      </c>
      <c r="BZ275" s="673">
        <f t="shared" ca="1" si="332"/>
        <v>1.53125E-2</v>
      </c>
      <c r="CA275" s="673">
        <f t="shared" ca="1" si="332"/>
        <v>1.53125E-2</v>
      </c>
      <c r="CB275" s="673">
        <f t="shared" ca="1" si="332"/>
        <v>1.53125E-2</v>
      </c>
      <c r="CC275" s="673">
        <f t="shared" ca="1" si="332"/>
        <v>1.53125E-2</v>
      </c>
      <c r="CD275" s="673">
        <f t="shared" ca="1" si="332"/>
        <v>1.53125E-2</v>
      </c>
      <c r="CE275" s="673">
        <f t="shared" ca="1" si="332"/>
        <v>1.515625E-2</v>
      </c>
      <c r="CF275" s="673">
        <f t="shared" ca="1" si="332"/>
        <v>1.515625E-2</v>
      </c>
      <c r="CG275" s="673">
        <f t="shared" ca="1" si="332"/>
        <v>1.515625E-2</v>
      </c>
      <c r="CH275" s="673">
        <f t="shared" ca="1" si="332"/>
        <v>1.515625E-2</v>
      </c>
      <c r="CI275" s="673">
        <f t="shared" ca="1" si="332"/>
        <v>1.515625E-2</v>
      </c>
      <c r="CJ275" s="673">
        <f t="shared" ca="1" si="332"/>
        <v>1.515625E-2</v>
      </c>
      <c r="CK275" s="673">
        <f t="shared" ca="1" si="332"/>
        <v>1.515625E-2</v>
      </c>
      <c r="CL275" s="673">
        <f t="shared" ca="1" si="332"/>
        <v>1.515625E-2</v>
      </c>
      <c r="CM275" s="673">
        <f t="shared" ca="1" si="332"/>
        <v>1.515625E-2</v>
      </c>
      <c r="CN275" s="673">
        <f t="shared" ca="1" si="332"/>
        <v>1.515625E-2</v>
      </c>
      <c r="CO275" s="673">
        <f t="shared" ca="1" si="332"/>
        <v>1.515625E-2</v>
      </c>
      <c r="CP275" s="673">
        <f t="shared" ca="1" si="332"/>
        <v>1.515625E-2</v>
      </c>
      <c r="CQ275" s="673">
        <f t="shared" ca="1" si="332"/>
        <v>1.4999999999999999E-2</v>
      </c>
      <c r="CR275" s="673">
        <f t="shared" ref="CR275:DW275" ca="1" si="333">CR36</f>
        <v>1.4999999999999999E-2</v>
      </c>
      <c r="CS275" s="673">
        <f t="shared" ca="1" si="333"/>
        <v>1.4999999999999999E-2</v>
      </c>
      <c r="CT275" s="673">
        <f t="shared" ca="1" si="333"/>
        <v>0</v>
      </c>
      <c r="CU275" s="673">
        <f t="shared" ca="1" si="333"/>
        <v>0</v>
      </c>
      <c r="CV275" s="673">
        <f t="shared" ca="1" si="333"/>
        <v>0</v>
      </c>
      <c r="CW275" s="673">
        <f t="shared" ca="1" si="333"/>
        <v>0</v>
      </c>
      <c r="CX275" s="673">
        <f t="shared" ca="1" si="333"/>
        <v>0</v>
      </c>
      <c r="CY275" s="673">
        <f t="shared" ca="1" si="333"/>
        <v>0</v>
      </c>
      <c r="CZ275" s="673">
        <f t="shared" ca="1" si="333"/>
        <v>0</v>
      </c>
      <c r="DA275" s="673">
        <f t="shared" ca="1" si="333"/>
        <v>0</v>
      </c>
      <c r="DB275" s="673">
        <f t="shared" ca="1" si="333"/>
        <v>0</v>
      </c>
      <c r="DC275" s="673">
        <f t="shared" ca="1" si="333"/>
        <v>0</v>
      </c>
      <c r="DD275" s="673">
        <f t="shared" ca="1" si="333"/>
        <v>0</v>
      </c>
      <c r="DE275" s="673">
        <f t="shared" ca="1" si="333"/>
        <v>0</v>
      </c>
      <c r="DF275" s="673">
        <f t="shared" ca="1" si="333"/>
        <v>0</v>
      </c>
      <c r="DG275" s="673">
        <f t="shared" ca="1" si="333"/>
        <v>0</v>
      </c>
      <c r="DH275" s="673">
        <f t="shared" ca="1" si="333"/>
        <v>0</v>
      </c>
      <c r="DI275" s="673">
        <f t="shared" ca="1" si="333"/>
        <v>0</v>
      </c>
      <c r="DJ275" s="673">
        <f t="shared" ca="1" si="333"/>
        <v>0</v>
      </c>
      <c r="DK275" s="673">
        <f t="shared" ca="1" si="333"/>
        <v>0</v>
      </c>
      <c r="DL275" s="673">
        <f t="shared" ca="1" si="333"/>
        <v>0</v>
      </c>
      <c r="DM275" s="673">
        <f t="shared" ca="1" si="333"/>
        <v>0</v>
      </c>
      <c r="DN275" s="673">
        <f t="shared" ca="1" si="333"/>
        <v>0</v>
      </c>
      <c r="DO275" s="673">
        <f t="shared" ca="1" si="333"/>
        <v>0</v>
      </c>
      <c r="DP275" s="673">
        <f t="shared" ca="1" si="333"/>
        <v>0</v>
      </c>
      <c r="DQ275" s="673">
        <f t="shared" ca="1" si="333"/>
        <v>0</v>
      </c>
      <c r="DR275" s="673">
        <f t="shared" ca="1" si="333"/>
        <v>0</v>
      </c>
      <c r="DS275" s="673">
        <f t="shared" ca="1" si="333"/>
        <v>0</v>
      </c>
      <c r="DT275" s="673">
        <f t="shared" ca="1" si="333"/>
        <v>0</v>
      </c>
      <c r="DU275" s="673">
        <f t="shared" ca="1" si="333"/>
        <v>0</v>
      </c>
      <c r="DV275" s="673">
        <f t="shared" ca="1" si="333"/>
        <v>0</v>
      </c>
      <c r="DW275" s="673">
        <f t="shared" ca="1" si="333"/>
        <v>0</v>
      </c>
      <c r="DX275" s="673">
        <f t="shared" ref="DX275:EX275" ca="1" si="334">DX36</f>
        <v>0</v>
      </c>
      <c r="DY275" s="673">
        <f t="shared" ca="1" si="334"/>
        <v>0</v>
      </c>
      <c r="DZ275" s="673">
        <f t="shared" ca="1" si="334"/>
        <v>0</v>
      </c>
      <c r="EA275" s="673">
        <f t="shared" ca="1" si="334"/>
        <v>0</v>
      </c>
      <c r="EB275" s="673">
        <f t="shared" ca="1" si="334"/>
        <v>0</v>
      </c>
      <c r="EC275" s="673">
        <f t="shared" ca="1" si="334"/>
        <v>0</v>
      </c>
      <c r="ED275" s="673">
        <f t="shared" ca="1" si="334"/>
        <v>0</v>
      </c>
      <c r="EE275" s="673">
        <f t="shared" ca="1" si="334"/>
        <v>0</v>
      </c>
      <c r="EF275" s="673">
        <f t="shared" ca="1" si="334"/>
        <v>0</v>
      </c>
      <c r="EG275" s="673">
        <f t="shared" ca="1" si="334"/>
        <v>0</v>
      </c>
      <c r="EH275" s="673">
        <f t="shared" ca="1" si="334"/>
        <v>0</v>
      </c>
      <c r="EI275" s="673">
        <f t="shared" ca="1" si="334"/>
        <v>0</v>
      </c>
      <c r="EJ275" s="673">
        <f t="shared" ca="1" si="334"/>
        <v>0</v>
      </c>
      <c r="EK275" s="673">
        <f t="shared" ca="1" si="334"/>
        <v>0</v>
      </c>
      <c r="EL275" s="673">
        <f t="shared" ca="1" si="334"/>
        <v>0</v>
      </c>
      <c r="EM275" s="673">
        <f t="shared" ca="1" si="334"/>
        <v>0</v>
      </c>
      <c r="EN275" s="673">
        <f t="shared" ca="1" si="334"/>
        <v>0</v>
      </c>
      <c r="EO275" s="673">
        <f t="shared" ca="1" si="334"/>
        <v>0</v>
      </c>
      <c r="EP275" s="673">
        <f t="shared" ca="1" si="334"/>
        <v>0</v>
      </c>
      <c r="EQ275" s="673">
        <f t="shared" ca="1" si="334"/>
        <v>0</v>
      </c>
      <c r="ER275" s="673">
        <f t="shared" ca="1" si="334"/>
        <v>0</v>
      </c>
      <c r="ES275" s="673">
        <f t="shared" ca="1" si="334"/>
        <v>0</v>
      </c>
      <c r="ET275" s="673">
        <f t="shared" ca="1" si="334"/>
        <v>0</v>
      </c>
      <c r="EU275" s="673">
        <f t="shared" ca="1" si="334"/>
        <v>0</v>
      </c>
      <c r="EV275" s="673">
        <f t="shared" ca="1" si="334"/>
        <v>0</v>
      </c>
      <c r="EW275" s="673">
        <f t="shared" ca="1" si="334"/>
        <v>0</v>
      </c>
      <c r="EX275" s="674">
        <f t="shared" ca="1" si="334"/>
        <v>0</v>
      </c>
      <c r="EY275" s="612"/>
      <c r="FB275" s="612"/>
    </row>
    <row r="276" spans="1:158" s="86" customFormat="1" hidden="1" outlineLevel="2">
      <c r="A276" s="654"/>
      <c r="B276" s="654"/>
      <c r="C276" s="655" t="str">
        <f>$A$38</f>
        <v>Quarterly</v>
      </c>
      <c r="D276" s="654"/>
      <c r="E276" s="654"/>
      <c r="F276" s="654"/>
      <c r="G276" s="654"/>
      <c r="H276" s="654"/>
      <c r="I276" s="654"/>
      <c r="J276" s="654"/>
      <c r="K276" s="654"/>
      <c r="L276" s="654"/>
      <c r="M276" s="654"/>
      <c r="N276" s="654"/>
      <c r="O276" s="654"/>
      <c r="P276" s="654"/>
      <c r="Q276" s="654"/>
      <c r="R276" s="654"/>
      <c r="S276" s="654"/>
      <c r="T276" s="654"/>
      <c r="U276" s="654"/>
      <c r="V276" s="654"/>
      <c r="W276" s="654"/>
      <c r="X276" s="654"/>
      <c r="Y276" s="654"/>
      <c r="Z276" s="654"/>
      <c r="AA276" s="654"/>
      <c r="AB276" s="654"/>
      <c r="AC276" s="654"/>
      <c r="AD276" s="661" t="str">
        <f>$AD$38</f>
        <v>2_ATP</v>
      </c>
      <c r="AE276" s="304"/>
      <c r="AF276" s="672">
        <f ca="1">AF48</f>
        <v>0</v>
      </c>
      <c r="AG276" s="673">
        <f t="shared" ref="AG276:CR276" ca="1" si="335">AG48</f>
        <v>0</v>
      </c>
      <c r="AH276" s="673">
        <f t="shared" ca="1" si="335"/>
        <v>1.5002255545674742E-2</v>
      </c>
      <c r="AI276" s="673">
        <f t="shared" ca="1" si="335"/>
        <v>0</v>
      </c>
      <c r="AJ276" s="673">
        <f t="shared" ca="1" si="335"/>
        <v>0</v>
      </c>
      <c r="AK276" s="673">
        <f t="shared" ca="1" si="335"/>
        <v>4.5006766637024229E-2</v>
      </c>
      <c r="AL276" s="673">
        <f t="shared" ca="1" si="335"/>
        <v>0</v>
      </c>
      <c r="AM276" s="673">
        <f t="shared" ca="1" si="335"/>
        <v>0</v>
      </c>
      <c r="AN276" s="673">
        <f t="shared" ca="1" si="335"/>
        <v>4.5006766637024222E-2</v>
      </c>
      <c r="AO276" s="673">
        <f t="shared" ca="1" si="335"/>
        <v>0</v>
      </c>
      <c r="AP276" s="673">
        <f t="shared" ca="1" si="335"/>
        <v>0</v>
      </c>
      <c r="AQ276" s="673">
        <f t="shared" ca="1" si="335"/>
        <v>4.5006766637024256E-2</v>
      </c>
      <c r="AR276" s="673">
        <f t="shared" ca="1" si="335"/>
        <v>0</v>
      </c>
      <c r="AS276" s="673">
        <f t="shared" ca="1" si="335"/>
        <v>0</v>
      </c>
      <c r="AT276" s="673">
        <f t="shared" ca="1" si="335"/>
        <v>4.500676663702427E-2</v>
      </c>
      <c r="AU276" s="673">
        <f t="shared" ca="1" si="335"/>
        <v>0</v>
      </c>
      <c r="AV276" s="673">
        <f t="shared" ca="1" si="335"/>
        <v>0</v>
      </c>
      <c r="AW276" s="673">
        <f t="shared" ca="1" si="335"/>
        <v>4.5606856858851186E-2</v>
      </c>
      <c r="AX276" s="673">
        <f t="shared" ca="1" si="335"/>
        <v>0</v>
      </c>
      <c r="AY276" s="673">
        <f t="shared" ca="1" si="335"/>
        <v>0</v>
      </c>
      <c r="AZ276" s="673">
        <f t="shared" ca="1" si="335"/>
        <v>4.5906901969764657E-2</v>
      </c>
      <c r="BA276" s="673">
        <f t="shared" ca="1" si="335"/>
        <v>0</v>
      </c>
      <c r="BB276" s="673">
        <f t="shared" ca="1" si="335"/>
        <v>0</v>
      </c>
      <c r="BC276" s="673">
        <f t="shared" ca="1" si="335"/>
        <v>4.5906901969764713E-2</v>
      </c>
      <c r="BD276" s="673">
        <f t="shared" ca="1" si="335"/>
        <v>0</v>
      </c>
      <c r="BE276" s="673">
        <f t="shared" ca="1" si="335"/>
        <v>0</v>
      </c>
      <c r="BF276" s="673">
        <f t="shared" ca="1" si="335"/>
        <v>4.5906901969764657E-2</v>
      </c>
      <c r="BG276" s="673">
        <f t="shared" ca="1" si="335"/>
        <v>0</v>
      </c>
      <c r="BH276" s="673">
        <f t="shared" ca="1" si="335"/>
        <v>0</v>
      </c>
      <c r="BI276" s="673">
        <f t="shared" ca="1" si="335"/>
        <v>4.6518993996028213E-2</v>
      </c>
      <c r="BJ276" s="673">
        <f t="shared" ca="1" si="335"/>
        <v>0</v>
      </c>
      <c r="BK276" s="673">
        <f t="shared" ca="1" si="335"/>
        <v>0</v>
      </c>
      <c r="BL276" s="673">
        <f t="shared" ca="1" si="335"/>
        <v>4.6825040009160046E-2</v>
      </c>
      <c r="BM276" s="673">
        <f t="shared" ca="1" si="335"/>
        <v>0</v>
      </c>
      <c r="BN276" s="673">
        <f t="shared" ca="1" si="335"/>
        <v>0</v>
      </c>
      <c r="BO276" s="673">
        <f t="shared" ca="1" si="335"/>
        <v>4.6825040009159991E-2</v>
      </c>
      <c r="BP276" s="673">
        <f t="shared" ca="1" si="335"/>
        <v>0</v>
      </c>
      <c r="BQ276" s="673">
        <f t="shared" ca="1" si="335"/>
        <v>0</v>
      </c>
      <c r="BR276" s="673">
        <f t="shared" ca="1" si="335"/>
        <v>4.6825040009160102E-2</v>
      </c>
      <c r="BS276" s="673">
        <f t="shared" ca="1" si="335"/>
        <v>0</v>
      </c>
      <c r="BT276" s="673">
        <f t="shared" ca="1" si="335"/>
        <v>0</v>
      </c>
      <c r="BU276" s="673">
        <f t="shared" ca="1" si="335"/>
        <v>4.744937387594883E-2</v>
      </c>
      <c r="BV276" s="673">
        <f t="shared" ca="1" si="335"/>
        <v>0</v>
      </c>
      <c r="BW276" s="673">
        <f t="shared" ca="1" si="335"/>
        <v>0</v>
      </c>
      <c r="BX276" s="673">
        <f t="shared" ca="1" si="335"/>
        <v>4.776154080934325E-2</v>
      </c>
      <c r="BY276" s="673">
        <f t="shared" ca="1" si="335"/>
        <v>0</v>
      </c>
      <c r="BZ276" s="673">
        <f t="shared" ca="1" si="335"/>
        <v>0</v>
      </c>
      <c r="CA276" s="673">
        <f t="shared" ca="1" si="335"/>
        <v>4.7761540809343361E-2</v>
      </c>
      <c r="CB276" s="673">
        <f t="shared" ca="1" si="335"/>
        <v>0</v>
      </c>
      <c r="CC276" s="673">
        <f t="shared" ca="1" si="335"/>
        <v>0</v>
      </c>
      <c r="CD276" s="673">
        <f t="shared" ca="1" si="335"/>
        <v>4.776154080934325E-2</v>
      </c>
      <c r="CE276" s="673">
        <f t="shared" ca="1" si="335"/>
        <v>0</v>
      </c>
      <c r="CF276" s="673">
        <f t="shared" ca="1" si="335"/>
        <v>0</v>
      </c>
      <c r="CG276" s="673">
        <f t="shared" ca="1" si="335"/>
        <v>4.8398361353467867E-2</v>
      </c>
      <c r="CH276" s="673">
        <f t="shared" ca="1" si="335"/>
        <v>0</v>
      </c>
      <c r="CI276" s="673">
        <f t="shared" ca="1" si="335"/>
        <v>0</v>
      </c>
      <c r="CJ276" s="673">
        <f t="shared" ca="1" si="335"/>
        <v>4.8716771625530342E-2</v>
      </c>
      <c r="CK276" s="673">
        <f t="shared" ca="1" si="335"/>
        <v>0</v>
      </c>
      <c r="CL276" s="673">
        <f t="shared" ca="1" si="335"/>
        <v>0</v>
      </c>
      <c r="CM276" s="673">
        <f t="shared" ca="1" si="335"/>
        <v>4.8716771625530231E-2</v>
      </c>
      <c r="CN276" s="673">
        <f t="shared" ca="1" si="335"/>
        <v>0</v>
      </c>
      <c r="CO276" s="673">
        <f t="shared" ca="1" si="335"/>
        <v>0</v>
      </c>
      <c r="CP276" s="673">
        <f t="shared" ca="1" si="335"/>
        <v>4.8716771625530231E-2</v>
      </c>
      <c r="CQ276" s="673">
        <f t="shared" ca="1" si="335"/>
        <v>0</v>
      </c>
      <c r="CR276" s="673">
        <f t="shared" ca="1" si="335"/>
        <v>0</v>
      </c>
      <c r="CS276" s="673">
        <f t="shared" ref="CS276:EX276" ca="1" si="336">CS48</f>
        <v>4.9366328580537355E-2</v>
      </c>
      <c r="CT276" s="673">
        <f t="shared" ca="1" si="336"/>
        <v>0</v>
      </c>
      <c r="CU276" s="673">
        <f t="shared" ca="1" si="336"/>
        <v>0</v>
      </c>
      <c r="CV276" s="673">
        <f t="shared" ca="1" si="336"/>
        <v>0</v>
      </c>
      <c r="CW276" s="673">
        <f t="shared" ca="1" si="336"/>
        <v>0</v>
      </c>
      <c r="CX276" s="673">
        <f t="shared" ca="1" si="336"/>
        <v>0</v>
      </c>
      <c r="CY276" s="673">
        <f t="shared" ca="1" si="336"/>
        <v>0</v>
      </c>
      <c r="CZ276" s="673">
        <f t="shared" ca="1" si="336"/>
        <v>0</v>
      </c>
      <c r="DA276" s="673">
        <f t="shared" ca="1" si="336"/>
        <v>0</v>
      </c>
      <c r="DB276" s="673">
        <f t="shared" ca="1" si="336"/>
        <v>0</v>
      </c>
      <c r="DC276" s="673">
        <f t="shared" ca="1" si="336"/>
        <v>0</v>
      </c>
      <c r="DD276" s="673">
        <f t="shared" ca="1" si="336"/>
        <v>0</v>
      </c>
      <c r="DE276" s="673">
        <f t="shared" ca="1" si="336"/>
        <v>0</v>
      </c>
      <c r="DF276" s="673">
        <f t="shared" ca="1" si="336"/>
        <v>0</v>
      </c>
      <c r="DG276" s="673">
        <f t="shared" ca="1" si="336"/>
        <v>0</v>
      </c>
      <c r="DH276" s="673">
        <f t="shared" ca="1" si="336"/>
        <v>0</v>
      </c>
      <c r="DI276" s="673">
        <f t="shared" ca="1" si="336"/>
        <v>0</v>
      </c>
      <c r="DJ276" s="673">
        <f t="shared" ca="1" si="336"/>
        <v>0</v>
      </c>
      <c r="DK276" s="673">
        <f t="shared" ca="1" si="336"/>
        <v>0</v>
      </c>
      <c r="DL276" s="673">
        <f t="shared" ca="1" si="336"/>
        <v>0</v>
      </c>
      <c r="DM276" s="673">
        <f t="shared" ca="1" si="336"/>
        <v>0</v>
      </c>
      <c r="DN276" s="673">
        <f t="shared" ca="1" si="336"/>
        <v>0</v>
      </c>
      <c r="DO276" s="673">
        <f t="shared" ca="1" si="336"/>
        <v>0</v>
      </c>
      <c r="DP276" s="673">
        <f t="shared" ca="1" si="336"/>
        <v>0</v>
      </c>
      <c r="DQ276" s="673">
        <f t="shared" ca="1" si="336"/>
        <v>0</v>
      </c>
      <c r="DR276" s="673">
        <f t="shared" ca="1" si="336"/>
        <v>0</v>
      </c>
      <c r="DS276" s="673">
        <f t="shared" ca="1" si="336"/>
        <v>0</v>
      </c>
      <c r="DT276" s="673">
        <f t="shared" ca="1" si="336"/>
        <v>0</v>
      </c>
      <c r="DU276" s="673">
        <f t="shared" ca="1" si="336"/>
        <v>0</v>
      </c>
      <c r="DV276" s="673">
        <f t="shared" ca="1" si="336"/>
        <v>0</v>
      </c>
      <c r="DW276" s="673">
        <f t="shared" ca="1" si="336"/>
        <v>0</v>
      </c>
      <c r="DX276" s="673">
        <f t="shared" ca="1" si="336"/>
        <v>0</v>
      </c>
      <c r="DY276" s="673">
        <f t="shared" ca="1" si="336"/>
        <v>0</v>
      </c>
      <c r="DZ276" s="673">
        <f t="shared" ca="1" si="336"/>
        <v>0</v>
      </c>
      <c r="EA276" s="673">
        <f t="shared" ca="1" si="336"/>
        <v>0</v>
      </c>
      <c r="EB276" s="673">
        <f t="shared" ca="1" si="336"/>
        <v>0</v>
      </c>
      <c r="EC276" s="673">
        <f t="shared" ca="1" si="336"/>
        <v>0</v>
      </c>
      <c r="ED276" s="673">
        <f t="shared" ca="1" si="336"/>
        <v>0</v>
      </c>
      <c r="EE276" s="673">
        <f t="shared" ca="1" si="336"/>
        <v>0</v>
      </c>
      <c r="EF276" s="673">
        <f t="shared" ca="1" si="336"/>
        <v>0</v>
      </c>
      <c r="EG276" s="673">
        <f t="shared" ca="1" si="336"/>
        <v>0</v>
      </c>
      <c r="EH276" s="673">
        <f t="shared" ca="1" si="336"/>
        <v>0</v>
      </c>
      <c r="EI276" s="673">
        <f t="shared" ca="1" si="336"/>
        <v>0</v>
      </c>
      <c r="EJ276" s="673">
        <f t="shared" ca="1" si="336"/>
        <v>0</v>
      </c>
      <c r="EK276" s="673">
        <f t="shared" ca="1" si="336"/>
        <v>0</v>
      </c>
      <c r="EL276" s="673">
        <f t="shared" ca="1" si="336"/>
        <v>0</v>
      </c>
      <c r="EM276" s="673">
        <f t="shared" ca="1" si="336"/>
        <v>0</v>
      </c>
      <c r="EN276" s="673">
        <f t="shared" ca="1" si="336"/>
        <v>0</v>
      </c>
      <c r="EO276" s="673">
        <f t="shared" ca="1" si="336"/>
        <v>0</v>
      </c>
      <c r="EP276" s="673">
        <f t="shared" ca="1" si="336"/>
        <v>0</v>
      </c>
      <c r="EQ276" s="673">
        <f t="shared" ca="1" si="336"/>
        <v>0</v>
      </c>
      <c r="ER276" s="673">
        <f t="shared" ca="1" si="336"/>
        <v>0</v>
      </c>
      <c r="ES276" s="673">
        <f t="shared" ca="1" si="336"/>
        <v>0</v>
      </c>
      <c r="ET276" s="673">
        <f t="shared" ca="1" si="336"/>
        <v>0</v>
      </c>
      <c r="EU276" s="673">
        <f t="shared" ca="1" si="336"/>
        <v>0</v>
      </c>
      <c r="EV276" s="673">
        <f t="shared" ca="1" si="336"/>
        <v>0</v>
      </c>
      <c r="EW276" s="673">
        <f t="shared" ca="1" si="336"/>
        <v>0</v>
      </c>
      <c r="EX276" s="674">
        <f t="shared" ca="1" si="336"/>
        <v>0</v>
      </c>
      <c r="EY276" s="612"/>
      <c r="FB276" s="612"/>
    </row>
    <row r="277" spans="1:158" s="86" customFormat="1" hidden="1" outlineLevel="2">
      <c r="A277" s="654"/>
      <c r="B277" s="654"/>
      <c r="C277" s="655" t="str">
        <f>$A$50</f>
        <v>Business Transformation</v>
      </c>
      <c r="D277" s="654"/>
      <c r="E277" s="654"/>
      <c r="F277" s="654"/>
      <c r="G277" s="654"/>
      <c r="H277" s="654"/>
      <c r="I277" s="654"/>
      <c r="J277" s="654"/>
      <c r="K277" s="654"/>
      <c r="L277" s="654"/>
      <c r="M277" s="654"/>
      <c r="N277" s="654"/>
      <c r="O277" s="654"/>
      <c r="P277" s="654"/>
      <c r="Q277" s="654"/>
      <c r="R277" s="654"/>
      <c r="S277" s="654"/>
      <c r="T277" s="654"/>
      <c r="U277" s="654"/>
      <c r="V277" s="654"/>
      <c r="W277" s="654"/>
      <c r="X277" s="654"/>
      <c r="Y277" s="654"/>
      <c r="Z277" s="654"/>
      <c r="AA277" s="654"/>
      <c r="AB277" s="654"/>
      <c r="AC277" s="654"/>
      <c r="AD277" s="661" t="str">
        <f>$AD$50</f>
        <v>3_ATP</v>
      </c>
      <c r="AE277" s="304"/>
      <c r="AF277" s="672">
        <f ca="1">AF60</f>
        <v>0</v>
      </c>
      <c r="AG277" s="673">
        <f t="shared" ref="AG277:CR277" ca="1" si="337">AG60</f>
        <v>0</v>
      </c>
      <c r="AH277" s="673">
        <f t="shared" ca="1" si="337"/>
        <v>0</v>
      </c>
      <c r="AI277" s="673">
        <f t="shared" ca="1" si="337"/>
        <v>0</v>
      </c>
      <c r="AJ277" s="673">
        <f t="shared" ca="1" si="337"/>
        <v>0</v>
      </c>
      <c r="AK277" s="673">
        <f t="shared" ca="1" si="337"/>
        <v>0</v>
      </c>
      <c r="AL277" s="673">
        <f t="shared" ca="1" si="337"/>
        <v>0</v>
      </c>
      <c r="AM277" s="673">
        <f t="shared" ca="1" si="337"/>
        <v>1</v>
      </c>
      <c r="AN277" s="673">
        <f t="shared" ca="1" si="337"/>
        <v>0</v>
      </c>
      <c r="AO277" s="673">
        <f t="shared" ca="1" si="337"/>
        <v>0</v>
      </c>
      <c r="AP277" s="673">
        <f t="shared" ca="1" si="337"/>
        <v>0</v>
      </c>
      <c r="AQ277" s="673">
        <f t="shared" ca="1" si="337"/>
        <v>0</v>
      </c>
      <c r="AR277" s="673">
        <f t="shared" ca="1" si="337"/>
        <v>0</v>
      </c>
      <c r="AS277" s="673">
        <f t="shared" ca="1" si="337"/>
        <v>0</v>
      </c>
      <c r="AT277" s="673">
        <f t="shared" ca="1" si="337"/>
        <v>0</v>
      </c>
      <c r="AU277" s="673">
        <f t="shared" ca="1" si="337"/>
        <v>0</v>
      </c>
      <c r="AV277" s="673">
        <f t="shared" ca="1" si="337"/>
        <v>0</v>
      </c>
      <c r="AW277" s="673">
        <f t="shared" ca="1" si="337"/>
        <v>0</v>
      </c>
      <c r="AX277" s="673">
        <f t="shared" ca="1" si="337"/>
        <v>0</v>
      </c>
      <c r="AY277" s="673">
        <f t="shared" ca="1" si="337"/>
        <v>0</v>
      </c>
      <c r="AZ277" s="673">
        <f t="shared" ca="1" si="337"/>
        <v>0</v>
      </c>
      <c r="BA277" s="673">
        <f t="shared" ca="1" si="337"/>
        <v>0</v>
      </c>
      <c r="BB277" s="673">
        <f t="shared" ca="1" si="337"/>
        <v>0</v>
      </c>
      <c r="BC277" s="673">
        <f t="shared" ca="1" si="337"/>
        <v>0</v>
      </c>
      <c r="BD277" s="673">
        <f t="shared" ca="1" si="337"/>
        <v>0</v>
      </c>
      <c r="BE277" s="673">
        <f t="shared" ca="1" si="337"/>
        <v>0</v>
      </c>
      <c r="BF277" s="673">
        <f t="shared" ca="1" si="337"/>
        <v>0</v>
      </c>
      <c r="BG277" s="673">
        <f t="shared" ca="1" si="337"/>
        <v>0</v>
      </c>
      <c r="BH277" s="673">
        <f t="shared" ca="1" si="337"/>
        <v>0</v>
      </c>
      <c r="BI277" s="673">
        <f t="shared" ca="1" si="337"/>
        <v>0</v>
      </c>
      <c r="BJ277" s="673">
        <f t="shared" ca="1" si="337"/>
        <v>0</v>
      </c>
      <c r="BK277" s="673">
        <f t="shared" ca="1" si="337"/>
        <v>0</v>
      </c>
      <c r="BL277" s="673">
        <f t="shared" ca="1" si="337"/>
        <v>0</v>
      </c>
      <c r="BM277" s="673">
        <f t="shared" ca="1" si="337"/>
        <v>0</v>
      </c>
      <c r="BN277" s="673">
        <f t="shared" ca="1" si="337"/>
        <v>0</v>
      </c>
      <c r="BO277" s="673">
        <f t="shared" ca="1" si="337"/>
        <v>0</v>
      </c>
      <c r="BP277" s="673">
        <f t="shared" ca="1" si="337"/>
        <v>0</v>
      </c>
      <c r="BQ277" s="673">
        <f t="shared" ca="1" si="337"/>
        <v>0</v>
      </c>
      <c r="BR277" s="673">
        <f t="shared" ca="1" si="337"/>
        <v>0</v>
      </c>
      <c r="BS277" s="673">
        <f t="shared" ca="1" si="337"/>
        <v>0</v>
      </c>
      <c r="BT277" s="673">
        <f t="shared" ca="1" si="337"/>
        <v>0</v>
      </c>
      <c r="BU277" s="673">
        <f t="shared" ca="1" si="337"/>
        <v>0</v>
      </c>
      <c r="BV277" s="673">
        <f t="shared" ca="1" si="337"/>
        <v>0</v>
      </c>
      <c r="BW277" s="673">
        <f t="shared" ca="1" si="337"/>
        <v>0</v>
      </c>
      <c r="BX277" s="673">
        <f t="shared" ca="1" si="337"/>
        <v>0</v>
      </c>
      <c r="BY277" s="673">
        <f t="shared" ca="1" si="337"/>
        <v>0</v>
      </c>
      <c r="BZ277" s="673">
        <f t="shared" ca="1" si="337"/>
        <v>0</v>
      </c>
      <c r="CA277" s="673">
        <f t="shared" ca="1" si="337"/>
        <v>0</v>
      </c>
      <c r="CB277" s="673">
        <f t="shared" ca="1" si="337"/>
        <v>0</v>
      </c>
      <c r="CC277" s="673">
        <f t="shared" ca="1" si="337"/>
        <v>0</v>
      </c>
      <c r="CD277" s="673">
        <f t="shared" ca="1" si="337"/>
        <v>0</v>
      </c>
      <c r="CE277" s="673">
        <f t="shared" ca="1" si="337"/>
        <v>0</v>
      </c>
      <c r="CF277" s="673">
        <f t="shared" ca="1" si="337"/>
        <v>0</v>
      </c>
      <c r="CG277" s="673">
        <f t="shared" ca="1" si="337"/>
        <v>0</v>
      </c>
      <c r="CH277" s="673">
        <f t="shared" ca="1" si="337"/>
        <v>0</v>
      </c>
      <c r="CI277" s="673">
        <f t="shared" ca="1" si="337"/>
        <v>0</v>
      </c>
      <c r="CJ277" s="673">
        <f t="shared" ca="1" si="337"/>
        <v>0</v>
      </c>
      <c r="CK277" s="673">
        <f t="shared" ca="1" si="337"/>
        <v>0</v>
      </c>
      <c r="CL277" s="673">
        <f t="shared" ca="1" si="337"/>
        <v>0</v>
      </c>
      <c r="CM277" s="673">
        <f t="shared" ca="1" si="337"/>
        <v>0</v>
      </c>
      <c r="CN277" s="673">
        <f t="shared" ca="1" si="337"/>
        <v>0</v>
      </c>
      <c r="CO277" s="673">
        <f t="shared" ca="1" si="337"/>
        <v>0</v>
      </c>
      <c r="CP277" s="673">
        <f t="shared" ca="1" si="337"/>
        <v>0</v>
      </c>
      <c r="CQ277" s="673">
        <f t="shared" ca="1" si="337"/>
        <v>0</v>
      </c>
      <c r="CR277" s="673">
        <f t="shared" ca="1" si="337"/>
        <v>0</v>
      </c>
      <c r="CS277" s="673">
        <f t="shared" ref="CS277:EX277" ca="1" si="338">CS60</f>
        <v>0</v>
      </c>
      <c r="CT277" s="673">
        <f t="shared" ca="1" si="338"/>
        <v>0</v>
      </c>
      <c r="CU277" s="673">
        <f t="shared" ca="1" si="338"/>
        <v>0</v>
      </c>
      <c r="CV277" s="673">
        <f t="shared" ca="1" si="338"/>
        <v>0</v>
      </c>
      <c r="CW277" s="673">
        <f t="shared" ca="1" si="338"/>
        <v>0</v>
      </c>
      <c r="CX277" s="673">
        <f t="shared" ca="1" si="338"/>
        <v>0</v>
      </c>
      <c r="CY277" s="673">
        <f t="shared" ca="1" si="338"/>
        <v>0</v>
      </c>
      <c r="CZ277" s="673">
        <f t="shared" ca="1" si="338"/>
        <v>0</v>
      </c>
      <c r="DA277" s="673">
        <f t="shared" ca="1" si="338"/>
        <v>0</v>
      </c>
      <c r="DB277" s="673">
        <f t="shared" ca="1" si="338"/>
        <v>0</v>
      </c>
      <c r="DC277" s="673">
        <f t="shared" ca="1" si="338"/>
        <v>0</v>
      </c>
      <c r="DD277" s="673">
        <f t="shared" ca="1" si="338"/>
        <v>0</v>
      </c>
      <c r="DE277" s="673">
        <f t="shared" ca="1" si="338"/>
        <v>0</v>
      </c>
      <c r="DF277" s="673">
        <f t="shared" ca="1" si="338"/>
        <v>0</v>
      </c>
      <c r="DG277" s="673">
        <f t="shared" ca="1" si="338"/>
        <v>0</v>
      </c>
      <c r="DH277" s="673">
        <f t="shared" ca="1" si="338"/>
        <v>0</v>
      </c>
      <c r="DI277" s="673">
        <f t="shared" ca="1" si="338"/>
        <v>0</v>
      </c>
      <c r="DJ277" s="673">
        <f t="shared" ca="1" si="338"/>
        <v>0</v>
      </c>
      <c r="DK277" s="673">
        <f t="shared" ca="1" si="338"/>
        <v>0</v>
      </c>
      <c r="DL277" s="673">
        <f t="shared" ca="1" si="338"/>
        <v>0</v>
      </c>
      <c r="DM277" s="673">
        <f t="shared" ca="1" si="338"/>
        <v>0</v>
      </c>
      <c r="DN277" s="673">
        <f t="shared" ca="1" si="338"/>
        <v>0</v>
      </c>
      <c r="DO277" s="673">
        <f t="shared" ca="1" si="338"/>
        <v>0</v>
      </c>
      <c r="DP277" s="673">
        <f t="shared" ca="1" si="338"/>
        <v>0</v>
      </c>
      <c r="DQ277" s="673">
        <f t="shared" ca="1" si="338"/>
        <v>0</v>
      </c>
      <c r="DR277" s="673">
        <f t="shared" ca="1" si="338"/>
        <v>0</v>
      </c>
      <c r="DS277" s="673">
        <f t="shared" ca="1" si="338"/>
        <v>0</v>
      </c>
      <c r="DT277" s="673">
        <f t="shared" ca="1" si="338"/>
        <v>0</v>
      </c>
      <c r="DU277" s="673">
        <f t="shared" ca="1" si="338"/>
        <v>0</v>
      </c>
      <c r="DV277" s="673">
        <f t="shared" ca="1" si="338"/>
        <v>0</v>
      </c>
      <c r="DW277" s="673">
        <f t="shared" ca="1" si="338"/>
        <v>0</v>
      </c>
      <c r="DX277" s="673">
        <f t="shared" ca="1" si="338"/>
        <v>0</v>
      </c>
      <c r="DY277" s="673">
        <f t="shared" ca="1" si="338"/>
        <v>0</v>
      </c>
      <c r="DZ277" s="673">
        <f t="shared" ca="1" si="338"/>
        <v>0</v>
      </c>
      <c r="EA277" s="673">
        <f t="shared" ca="1" si="338"/>
        <v>0</v>
      </c>
      <c r="EB277" s="673">
        <f t="shared" ca="1" si="338"/>
        <v>0</v>
      </c>
      <c r="EC277" s="673">
        <f t="shared" ca="1" si="338"/>
        <v>0</v>
      </c>
      <c r="ED277" s="673">
        <f t="shared" ca="1" si="338"/>
        <v>0</v>
      </c>
      <c r="EE277" s="673">
        <f t="shared" ca="1" si="338"/>
        <v>0</v>
      </c>
      <c r="EF277" s="673">
        <f t="shared" ca="1" si="338"/>
        <v>0</v>
      </c>
      <c r="EG277" s="673">
        <f t="shared" ca="1" si="338"/>
        <v>0</v>
      </c>
      <c r="EH277" s="673">
        <f t="shared" ca="1" si="338"/>
        <v>0</v>
      </c>
      <c r="EI277" s="673">
        <f t="shared" ca="1" si="338"/>
        <v>0</v>
      </c>
      <c r="EJ277" s="673">
        <f t="shared" ca="1" si="338"/>
        <v>0</v>
      </c>
      <c r="EK277" s="673">
        <f t="shared" ca="1" si="338"/>
        <v>0</v>
      </c>
      <c r="EL277" s="673">
        <f t="shared" ca="1" si="338"/>
        <v>0</v>
      </c>
      <c r="EM277" s="673">
        <f t="shared" ca="1" si="338"/>
        <v>0</v>
      </c>
      <c r="EN277" s="673">
        <f t="shared" ca="1" si="338"/>
        <v>0</v>
      </c>
      <c r="EO277" s="673">
        <f t="shared" ca="1" si="338"/>
        <v>0</v>
      </c>
      <c r="EP277" s="673">
        <f t="shared" ca="1" si="338"/>
        <v>0</v>
      </c>
      <c r="EQ277" s="673">
        <f t="shared" ca="1" si="338"/>
        <v>0</v>
      </c>
      <c r="ER277" s="673">
        <f t="shared" ca="1" si="338"/>
        <v>0</v>
      </c>
      <c r="ES277" s="673">
        <f t="shared" ca="1" si="338"/>
        <v>0</v>
      </c>
      <c r="ET277" s="673">
        <f t="shared" ca="1" si="338"/>
        <v>0</v>
      </c>
      <c r="EU277" s="673">
        <f t="shared" ca="1" si="338"/>
        <v>0</v>
      </c>
      <c r="EV277" s="673">
        <f t="shared" ca="1" si="338"/>
        <v>0</v>
      </c>
      <c r="EW277" s="673">
        <f t="shared" ca="1" si="338"/>
        <v>0</v>
      </c>
      <c r="EX277" s="674">
        <f t="shared" ca="1" si="338"/>
        <v>0</v>
      </c>
      <c r="EY277" s="612"/>
      <c r="FB277" s="612"/>
    </row>
    <row r="278" spans="1:158" s="86" customFormat="1" hidden="1" outlineLevel="2">
      <c r="A278" s="654"/>
      <c r="B278" s="654"/>
      <c r="C278" s="655" t="str">
        <f>$A$62</f>
        <v>IAFS</v>
      </c>
      <c r="D278" s="654"/>
      <c r="E278" s="654"/>
      <c r="F278" s="654"/>
      <c r="G278" s="654"/>
      <c r="H278" s="654"/>
      <c r="I278" s="654"/>
      <c r="J278" s="654"/>
      <c r="K278" s="654"/>
      <c r="L278" s="654"/>
      <c r="M278" s="654"/>
      <c r="N278" s="654"/>
      <c r="O278" s="654"/>
      <c r="P278" s="654"/>
      <c r="Q278" s="654"/>
      <c r="R278" s="654"/>
      <c r="S278" s="654"/>
      <c r="T278" s="654"/>
      <c r="U278" s="654"/>
      <c r="V278" s="654"/>
      <c r="W278" s="654"/>
      <c r="X278" s="654"/>
      <c r="Y278" s="654"/>
      <c r="Z278" s="654"/>
      <c r="AA278" s="654"/>
      <c r="AB278" s="654"/>
      <c r="AC278" s="654"/>
      <c r="AD278" s="661" t="str">
        <f>$AD$62</f>
        <v>4_ATP</v>
      </c>
      <c r="AE278" s="304"/>
      <c r="AF278" s="672">
        <f ca="1">AF72</f>
        <v>0</v>
      </c>
      <c r="AG278" s="673">
        <f t="shared" ref="AG278:CR278" ca="1" si="339">AG72</f>
        <v>0</v>
      </c>
      <c r="AH278" s="673">
        <f t="shared" ca="1" si="339"/>
        <v>0</v>
      </c>
      <c r="AI278" s="673">
        <f t="shared" ca="1" si="339"/>
        <v>0</v>
      </c>
      <c r="AJ278" s="673">
        <f t="shared" ca="1" si="339"/>
        <v>0</v>
      </c>
      <c r="AK278" s="673">
        <f t="shared" ca="1" si="339"/>
        <v>1</v>
      </c>
      <c r="AL278" s="673">
        <f t="shared" ca="1" si="339"/>
        <v>0</v>
      </c>
      <c r="AM278" s="673">
        <f t="shared" ca="1" si="339"/>
        <v>0</v>
      </c>
      <c r="AN278" s="673">
        <f t="shared" ca="1" si="339"/>
        <v>0</v>
      </c>
      <c r="AO278" s="673">
        <f t="shared" ca="1" si="339"/>
        <v>0</v>
      </c>
      <c r="AP278" s="673">
        <f t="shared" ca="1" si="339"/>
        <v>0</v>
      </c>
      <c r="AQ278" s="673">
        <f t="shared" ca="1" si="339"/>
        <v>0</v>
      </c>
      <c r="AR278" s="673">
        <f t="shared" ca="1" si="339"/>
        <v>0</v>
      </c>
      <c r="AS278" s="673">
        <f t="shared" ca="1" si="339"/>
        <v>0</v>
      </c>
      <c r="AT278" s="673">
        <f t="shared" ca="1" si="339"/>
        <v>0</v>
      </c>
      <c r="AU278" s="673">
        <f t="shared" ca="1" si="339"/>
        <v>0</v>
      </c>
      <c r="AV278" s="673">
        <f t="shared" ca="1" si="339"/>
        <v>0</v>
      </c>
      <c r="AW278" s="673">
        <f t="shared" ca="1" si="339"/>
        <v>0</v>
      </c>
      <c r="AX278" s="673">
        <f t="shared" ca="1" si="339"/>
        <v>0</v>
      </c>
      <c r="AY278" s="673">
        <f t="shared" ca="1" si="339"/>
        <v>0</v>
      </c>
      <c r="AZ278" s="673">
        <f t="shared" ca="1" si="339"/>
        <v>0</v>
      </c>
      <c r="BA278" s="673">
        <f t="shared" ca="1" si="339"/>
        <v>0</v>
      </c>
      <c r="BB278" s="673">
        <f t="shared" ca="1" si="339"/>
        <v>0</v>
      </c>
      <c r="BC278" s="673">
        <f t="shared" ca="1" si="339"/>
        <v>0</v>
      </c>
      <c r="BD278" s="673">
        <f t="shared" ca="1" si="339"/>
        <v>0</v>
      </c>
      <c r="BE278" s="673">
        <f t="shared" ca="1" si="339"/>
        <v>0</v>
      </c>
      <c r="BF278" s="673">
        <f t="shared" ca="1" si="339"/>
        <v>0</v>
      </c>
      <c r="BG278" s="673">
        <f t="shared" ca="1" si="339"/>
        <v>0</v>
      </c>
      <c r="BH278" s="673">
        <f t="shared" ca="1" si="339"/>
        <v>0</v>
      </c>
      <c r="BI278" s="673">
        <f t="shared" ca="1" si="339"/>
        <v>0</v>
      </c>
      <c r="BJ278" s="673">
        <f t="shared" ca="1" si="339"/>
        <v>0</v>
      </c>
      <c r="BK278" s="673">
        <f t="shared" ca="1" si="339"/>
        <v>0</v>
      </c>
      <c r="BL278" s="673">
        <f t="shared" ca="1" si="339"/>
        <v>0</v>
      </c>
      <c r="BM278" s="673">
        <f t="shared" ca="1" si="339"/>
        <v>0</v>
      </c>
      <c r="BN278" s="673">
        <f t="shared" ca="1" si="339"/>
        <v>0</v>
      </c>
      <c r="BO278" s="673">
        <f t="shared" ca="1" si="339"/>
        <v>0</v>
      </c>
      <c r="BP278" s="673">
        <f t="shared" ca="1" si="339"/>
        <v>0</v>
      </c>
      <c r="BQ278" s="673">
        <f t="shared" ca="1" si="339"/>
        <v>0</v>
      </c>
      <c r="BR278" s="673">
        <f t="shared" ca="1" si="339"/>
        <v>0</v>
      </c>
      <c r="BS278" s="673">
        <f t="shared" ca="1" si="339"/>
        <v>0</v>
      </c>
      <c r="BT278" s="673">
        <f t="shared" ca="1" si="339"/>
        <v>0</v>
      </c>
      <c r="BU278" s="673">
        <f t="shared" ca="1" si="339"/>
        <v>0</v>
      </c>
      <c r="BV278" s="673">
        <f t="shared" ca="1" si="339"/>
        <v>0</v>
      </c>
      <c r="BW278" s="673">
        <f t="shared" ca="1" si="339"/>
        <v>0</v>
      </c>
      <c r="BX278" s="673">
        <f t="shared" ca="1" si="339"/>
        <v>0</v>
      </c>
      <c r="BY278" s="673">
        <f t="shared" ca="1" si="339"/>
        <v>0</v>
      </c>
      <c r="BZ278" s="673">
        <f t="shared" ca="1" si="339"/>
        <v>0</v>
      </c>
      <c r="CA278" s="673">
        <f t="shared" ca="1" si="339"/>
        <v>0</v>
      </c>
      <c r="CB278" s="673">
        <f t="shared" ca="1" si="339"/>
        <v>0</v>
      </c>
      <c r="CC278" s="673">
        <f t="shared" ca="1" si="339"/>
        <v>0</v>
      </c>
      <c r="CD278" s="673">
        <f t="shared" ca="1" si="339"/>
        <v>0</v>
      </c>
      <c r="CE278" s="673">
        <f t="shared" ca="1" si="339"/>
        <v>0</v>
      </c>
      <c r="CF278" s="673">
        <f t="shared" ca="1" si="339"/>
        <v>0</v>
      </c>
      <c r="CG278" s="673">
        <f t="shared" ca="1" si="339"/>
        <v>0</v>
      </c>
      <c r="CH278" s="673">
        <f t="shared" ca="1" si="339"/>
        <v>0</v>
      </c>
      <c r="CI278" s="673">
        <f t="shared" ca="1" si="339"/>
        <v>0</v>
      </c>
      <c r="CJ278" s="673">
        <f t="shared" ca="1" si="339"/>
        <v>0</v>
      </c>
      <c r="CK278" s="673">
        <f t="shared" ca="1" si="339"/>
        <v>0</v>
      </c>
      <c r="CL278" s="673">
        <f t="shared" ca="1" si="339"/>
        <v>0</v>
      </c>
      <c r="CM278" s="673">
        <f t="shared" ca="1" si="339"/>
        <v>0</v>
      </c>
      <c r="CN278" s="673">
        <f t="shared" ca="1" si="339"/>
        <v>0</v>
      </c>
      <c r="CO278" s="673">
        <f t="shared" ca="1" si="339"/>
        <v>0</v>
      </c>
      <c r="CP278" s="673">
        <f t="shared" ca="1" si="339"/>
        <v>0</v>
      </c>
      <c r="CQ278" s="673">
        <f t="shared" ca="1" si="339"/>
        <v>0</v>
      </c>
      <c r="CR278" s="673">
        <f t="shared" ca="1" si="339"/>
        <v>0</v>
      </c>
      <c r="CS278" s="673">
        <f t="shared" ref="CS278:EX278" ca="1" si="340">CS72</f>
        <v>0</v>
      </c>
      <c r="CT278" s="673">
        <f t="shared" ca="1" si="340"/>
        <v>0</v>
      </c>
      <c r="CU278" s="673">
        <f t="shared" ca="1" si="340"/>
        <v>0</v>
      </c>
      <c r="CV278" s="673">
        <f t="shared" ca="1" si="340"/>
        <v>0</v>
      </c>
      <c r="CW278" s="673">
        <f t="shared" ca="1" si="340"/>
        <v>0</v>
      </c>
      <c r="CX278" s="673">
        <f t="shared" ca="1" si="340"/>
        <v>0</v>
      </c>
      <c r="CY278" s="673">
        <f t="shared" ca="1" si="340"/>
        <v>0</v>
      </c>
      <c r="CZ278" s="673">
        <f t="shared" ca="1" si="340"/>
        <v>0</v>
      </c>
      <c r="DA278" s="673">
        <f t="shared" ca="1" si="340"/>
        <v>0</v>
      </c>
      <c r="DB278" s="673">
        <f t="shared" ca="1" si="340"/>
        <v>0</v>
      </c>
      <c r="DC278" s="673">
        <f t="shared" ca="1" si="340"/>
        <v>0</v>
      </c>
      <c r="DD278" s="673">
        <f t="shared" ca="1" si="340"/>
        <v>0</v>
      </c>
      <c r="DE278" s="673">
        <f t="shared" ca="1" si="340"/>
        <v>0</v>
      </c>
      <c r="DF278" s="673">
        <f t="shared" ca="1" si="340"/>
        <v>0</v>
      </c>
      <c r="DG278" s="673">
        <f t="shared" ca="1" si="340"/>
        <v>0</v>
      </c>
      <c r="DH278" s="673">
        <f t="shared" ca="1" si="340"/>
        <v>0</v>
      </c>
      <c r="DI278" s="673">
        <f t="shared" ca="1" si="340"/>
        <v>0</v>
      </c>
      <c r="DJ278" s="673">
        <f t="shared" ca="1" si="340"/>
        <v>0</v>
      </c>
      <c r="DK278" s="673">
        <f t="shared" ca="1" si="340"/>
        <v>0</v>
      </c>
      <c r="DL278" s="673">
        <f t="shared" ca="1" si="340"/>
        <v>0</v>
      </c>
      <c r="DM278" s="673">
        <f t="shared" ca="1" si="340"/>
        <v>0</v>
      </c>
      <c r="DN278" s="673">
        <f t="shared" ca="1" si="340"/>
        <v>0</v>
      </c>
      <c r="DO278" s="673">
        <f t="shared" ca="1" si="340"/>
        <v>0</v>
      </c>
      <c r="DP278" s="673">
        <f t="shared" ca="1" si="340"/>
        <v>0</v>
      </c>
      <c r="DQ278" s="673">
        <f t="shared" ca="1" si="340"/>
        <v>0</v>
      </c>
      <c r="DR278" s="673">
        <f t="shared" ca="1" si="340"/>
        <v>0</v>
      </c>
      <c r="DS278" s="673">
        <f t="shared" ca="1" si="340"/>
        <v>0</v>
      </c>
      <c r="DT278" s="673">
        <f t="shared" ca="1" si="340"/>
        <v>0</v>
      </c>
      <c r="DU278" s="673">
        <f t="shared" ca="1" si="340"/>
        <v>0</v>
      </c>
      <c r="DV278" s="673">
        <f t="shared" ca="1" si="340"/>
        <v>0</v>
      </c>
      <c r="DW278" s="673">
        <f t="shared" ca="1" si="340"/>
        <v>0</v>
      </c>
      <c r="DX278" s="673">
        <f t="shared" ca="1" si="340"/>
        <v>0</v>
      </c>
      <c r="DY278" s="673">
        <f t="shared" ca="1" si="340"/>
        <v>0</v>
      </c>
      <c r="DZ278" s="673">
        <f t="shared" ca="1" si="340"/>
        <v>0</v>
      </c>
      <c r="EA278" s="673">
        <f t="shared" ca="1" si="340"/>
        <v>0</v>
      </c>
      <c r="EB278" s="673">
        <f t="shared" ca="1" si="340"/>
        <v>0</v>
      </c>
      <c r="EC278" s="673">
        <f t="shared" ca="1" si="340"/>
        <v>0</v>
      </c>
      <c r="ED278" s="673">
        <f t="shared" ca="1" si="340"/>
        <v>0</v>
      </c>
      <c r="EE278" s="673">
        <f t="shared" ca="1" si="340"/>
        <v>0</v>
      </c>
      <c r="EF278" s="673">
        <f t="shared" ca="1" si="340"/>
        <v>0</v>
      </c>
      <c r="EG278" s="673">
        <f t="shared" ca="1" si="340"/>
        <v>0</v>
      </c>
      <c r="EH278" s="673">
        <f t="shared" ca="1" si="340"/>
        <v>0</v>
      </c>
      <c r="EI278" s="673">
        <f t="shared" ca="1" si="340"/>
        <v>0</v>
      </c>
      <c r="EJ278" s="673">
        <f t="shared" ca="1" si="340"/>
        <v>0</v>
      </c>
      <c r="EK278" s="673">
        <f t="shared" ca="1" si="340"/>
        <v>0</v>
      </c>
      <c r="EL278" s="673">
        <f t="shared" ca="1" si="340"/>
        <v>0</v>
      </c>
      <c r="EM278" s="673">
        <f t="shared" ca="1" si="340"/>
        <v>0</v>
      </c>
      <c r="EN278" s="673">
        <f t="shared" ca="1" si="340"/>
        <v>0</v>
      </c>
      <c r="EO278" s="673">
        <f t="shared" ca="1" si="340"/>
        <v>0</v>
      </c>
      <c r="EP278" s="673">
        <f t="shared" ca="1" si="340"/>
        <v>0</v>
      </c>
      <c r="EQ278" s="673">
        <f t="shared" ca="1" si="340"/>
        <v>0</v>
      </c>
      <c r="ER278" s="673">
        <f t="shared" ca="1" si="340"/>
        <v>0</v>
      </c>
      <c r="ES278" s="673">
        <f t="shared" ca="1" si="340"/>
        <v>0</v>
      </c>
      <c r="ET278" s="673">
        <f t="shared" ca="1" si="340"/>
        <v>0</v>
      </c>
      <c r="EU278" s="673">
        <f t="shared" ca="1" si="340"/>
        <v>0</v>
      </c>
      <c r="EV278" s="673">
        <f t="shared" ca="1" si="340"/>
        <v>0</v>
      </c>
      <c r="EW278" s="673">
        <f t="shared" ca="1" si="340"/>
        <v>0</v>
      </c>
      <c r="EX278" s="674">
        <f t="shared" ca="1" si="340"/>
        <v>0</v>
      </c>
      <c r="EY278" s="612"/>
      <c r="FB278" s="612"/>
    </row>
    <row r="279" spans="1:158" s="86" customFormat="1" hidden="1" outlineLevel="2">
      <c r="A279" s="654"/>
      <c r="B279" s="654"/>
      <c r="C279" s="655" t="str">
        <f>$A$74</f>
        <v>NISAM</v>
      </c>
      <c r="D279" s="654"/>
      <c r="E279" s="654"/>
      <c r="F279" s="654"/>
      <c r="G279" s="654"/>
      <c r="H279" s="654"/>
      <c r="I279" s="654"/>
      <c r="J279" s="654"/>
      <c r="K279" s="654"/>
      <c r="L279" s="654"/>
      <c r="M279" s="654"/>
      <c r="N279" s="654"/>
      <c r="O279" s="654"/>
      <c r="P279" s="654"/>
      <c r="Q279" s="654"/>
      <c r="R279" s="654"/>
      <c r="S279" s="654"/>
      <c r="T279" s="654"/>
      <c r="U279" s="654"/>
      <c r="V279" s="654"/>
      <c r="W279" s="654"/>
      <c r="X279" s="654"/>
      <c r="Y279" s="654"/>
      <c r="Z279" s="654"/>
      <c r="AA279" s="654"/>
      <c r="AB279" s="654"/>
      <c r="AC279" s="654"/>
      <c r="AD279" s="661" t="str">
        <f>$AD$74</f>
        <v>5_ATP</v>
      </c>
      <c r="AE279" s="304"/>
      <c r="AF279" s="672">
        <f ca="1">AF84</f>
        <v>0</v>
      </c>
      <c r="AG279" s="673">
        <f t="shared" ref="AG279:CR279" ca="1" si="341">AG84</f>
        <v>0</v>
      </c>
      <c r="AH279" s="673">
        <f t="shared" ca="1" si="341"/>
        <v>0</v>
      </c>
      <c r="AI279" s="673">
        <f t="shared" ca="1" si="341"/>
        <v>0</v>
      </c>
      <c r="AJ279" s="673">
        <f t="shared" ca="1" si="341"/>
        <v>0</v>
      </c>
      <c r="AK279" s="673">
        <f t="shared" ca="1" si="341"/>
        <v>0</v>
      </c>
      <c r="AL279" s="673">
        <f t="shared" ca="1" si="341"/>
        <v>0</v>
      </c>
      <c r="AM279" s="673">
        <f t="shared" ca="1" si="341"/>
        <v>0</v>
      </c>
      <c r="AN279" s="673">
        <f t="shared" ca="1" si="341"/>
        <v>0</v>
      </c>
      <c r="AO279" s="673">
        <f t="shared" ca="1" si="341"/>
        <v>0</v>
      </c>
      <c r="AP279" s="673">
        <f t="shared" ca="1" si="341"/>
        <v>0</v>
      </c>
      <c r="AQ279" s="673">
        <f t="shared" ca="1" si="341"/>
        <v>0</v>
      </c>
      <c r="AR279" s="673">
        <f t="shared" ca="1" si="341"/>
        <v>0</v>
      </c>
      <c r="AS279" s="673">
        <f t="shared" ca="1" si="341"/>
        <v>0</v>
      </c>
      <c r="AT279" s="673">
        <f t="shared" ca="1" si="341"/>
        <v>0.25</v>
      </c>
      <c r="AU279" s="673">
        <f t="shared" ca="1" si="341"/>
        <v>0.25</v>
      </c>
      <c r="AV279" s="673">
        <f t="shared" ca="1" si="341"/>
        <v>0.25</v>
      </c>
      <c r="AW279" s="673">
        <f t="shared" ca="1" si="341"/>
        <v>0.25</v>
      </c>
      <c r="AX279" s="673">
        <f t="shared" ca="1" si="341"/>
        <v>0</v>
      </c>
      <c r="AY279" s="673">
        <f t="shared" ca="1" si="341"/>
        <v>0</v>
      </c>
      <c r="AZ279" s="673">
        <f t="shared" ca="1" si="341"/>
        <v>0</v>
      </c>
      <c r="BA279" s="673">
        <f t="shared" ca="1" si="341"/>
        <v>0</v>
      </c>
      <c r="BB279" s="673">
        <f t="shared" ca="1" si="341"/>
        <v>0</v>
      </c>
      <c r="BC279" s="673">
        <f t="shared" ca="1" si="341"/>
        <v>0</v>
      </c>
      <c r="BD279" s="673">
        <f t="shared" ca="1" si="341"/>
        <v>0</v>
      </c>
      <c r="BE279" s="673">
        <f t="shared" ca="1" si="341"/>
        <v>0</v>
      </c>
      <c r="BF279" s="673">
        <f t="shared" ca="1" si="341"/>
        <v>0</v>
      </c>
      <c r="BG279" s="673">
        <f t="shared" ca="1" si="341"/>
        <v>0</v>
      </c>
      <c r="BH279" s="673">
        <f t="shared" ca="1" si="341"/>
        <v>0</v>
      </c>
      <c r="BI279" s="673">
        <f t="shared" ca="1" si="341"/>
        <v>0</v>
      </c>
      <c r="BJ279" s="673">
        <f t="shared" ca="1" si="341"/>
        <v>0</v>
      </c>
      <c r="BK279" s="673">
        <f t="shared" ca="1" si="341"/>
        <v>0</v>
      </c>
      <c r="BL279" s="673">
        <f t="shared" ca="1" si="341"/>
        <v>0</v>
      </c>
      <c r="BM279" s="673">
        <f t="shared" ca="1" si="341"/>
        <v>0</v>
      </c>
      <c r="BN279" s="673">
        <f t="shared" ca="1" si="341"/>
        <v>0</v>
      </c>
      <c r="BO279" s="673">
        <f t="shared" ca="1" si="341"/>
        <v>0</v>
      </c>
      <c r="BP279" s="673">
        <f t="shared" ca="1" si="341"/>
        <v>0</v>
      </c>
      <c r="BQ279" s="673">
        <f t="shared" ca="1" si="341"/>
        <v>0</v>
      </c>
      <c r="BR279" s="673">
        <f t="shared" ca="1" si="341"/>
        <v>0</v>
      </c>
      <c r="BS279" s="673">
        <f t="shared" ca="1" si="341"/>
        <v>0</v>
      </c>
      <c r="BT279" s="673">
        <f t="shared" ca="1" si="341"/>
        <v>0</v>
      </c>
      <c r="BU279" s="673">
        <f t="shared" ca="1" si="341"/>
        <v>0</v>
      </c>
      <c r="BV279" s="673">
        <f t="shared" ca="1" si="341"/>
        <v>0</v>
      </c>
      <c r="BW279" s="673">
        <f t="shared" ca="1" si="341"/>
        <v>0</v>
      </c>
      <c r="BX279" s="673">
        <f t="shared" ca="1" si="341"/>
        <v>0</v>
      </c>
      <c r="BY279" s="673">
        <f t="shared" ca="1" si="341"/>
        <v>0</v>
      </c>
      <c r="BZ279" s="673">
        <f t="shared" ca="1" si="341"/>
        <v>0</v>
      </c>
      <c r="CA279" s="673">
        <f t="shared" ca="1" si="341"/>
        <v>0</v>
      </c>
      <c r="CB279" s="673">
        <f t="shared" ca="1" si="341"/>
        <v>0</v>
      </c>
      <c r="CC279" s="673">
        <f t="shared" ca="1" si="341"/>
        <v>0</v>
      </c>
      <c r="CD279" s="673">
        <f t="shared" ca="1" si="341"/>
        <v>0</v>
      </c>
      <c r="CE279" s="673">
        <f t="shared" ca="1" si="341"/>
        <v>0</v>
      </c>
      <c r="CF279" s="673">
        <f t="shared" ca="1" si="341"/>
        <v>0</v>
      </c>
      <c r="CG279" s="673">
        <f t="shared" ca="1" si="341"/>
        <v>0</v>
      </c>
      <c r="CH279" s="673">
        <f t="shared" ca="1" si="341"/>
        <v>0</v>
      </c>
      <c r="CI279" s="673">
        <f t="shared" ca="1" si="341"/>
        <v>0</v>
      </c>
      <c r="CJ279" s="673">
        <f t="shared" ca="1" si="341"/>
        <v>0</v>
      </c>
      <c r="CK279" s="673">
        <f t="shared" ca="1" si="341"/>
        <v>0</v>
      </c>
      <c r="CL279" s="673">
        <f t="shared" ca="1" si="341"/>
        <v>0</v>
      </c>
      <c r="CM279" s="673">
        <f t="shared" ca="1" si="341"/>
        <v>0</v>
      </c>
      <c r="CN279" s="673">
        <f t="shared" ca="1" si="341"/>
        <v>0</v>
      </c>
      <c r="CO279" s="673">
        <f t="shared" ca="1" si="341"/>
        <v>0</v>
      </c>
      <c r="CP279" s="673">
        <f t="shared" ca="1" si="341"/>
        <v>0</v>
      </c>
      <c r="CQ279" s="673">
        <f t="shared" ca="1" si="341"/>
        <v>0</v>
      </c>
      <c r="CR279" s="673">
        <f t="shared" ca="1" si="341"/>
        <v>0</v>
      </c>
      <c r="CS279" s="673">
        <f t="shared" ref="CS279:EX279" ca="1" si="342">CS84</f>
        <v>0</v>
      </c>
      <c r="CT279" s="673">
        <f t="shared" ca="1" si="342"/>
        <v>0</v>
      </c>
      <c r="CU279" s="673">
        <f t="shared" ca="1" si="342"/>
        <v>0</v>
      </c>
      <c r="CV279" s="673">
        <f t="shared" ca="1" si="342"/>
        <v>0</v>
      </c>
      <c r="CW279" s="673">
        <f t="shared" ca="1" si="342"/>
        <v>0</v>
      </c>
      <c r="CX279" s="673">
        <f t="shared" ca="1" si="342"/>
        <v>0</v>
      </c>
      <c r="CY279" s="673">
        <f t="shared" ca="1" si="342"/>
        <v>0</v>
      </c>
      <c r="CZ279" s="673">
        <f t="shared" ca="1" si="342"/>
        <v>0</v>
      </c>
      <c r="DA279" s="673">
        <f t="shared" ca="1" si="342"/>
        <v>0</v>
      </c>
      <c r="DB279" s="673">
        <f t="shared" ca="1" si="342"/>
        <v>0</v>
      </c>
      <c r="DC279" s="673">
        <f t="shared" ca="1" si="342"/>
        <v>0</v>
      </c>
      <c r="DD279" s="673">
        <f t="shared" ca="1" si="342"/>
        <v>0</v>
      </c>
      <c r="DE279" s="673">
        <f t="shared" ca="1" si="342"/>
        <v>0</v>
      </c>
      <c r="DF279" s="673">
        <f t="shared" ca="1" si="342"/>
        <v>0</v>
      </c>
      <c r="DG279" s="673">
        <f t="shared" ca="1" si="342"/>
        <v>0</v>
      </c>
      <c r="DH279" s="673">
        <f t="shared" ca="1" si="342"/>
        <v>0</v>
      </c>
      <c r="DI279" s="673">
        <f t="shared" ca="1" si="342"/>
        <v>0</v>
      </c>
      <c r="DJ279" s="673">
        <f t="shared" ca="1" si="342"/>
        <v>0</v>
      </c>
      <c r="DK279" s="673">
        <f t="shared" ca="1" si="342"/>
        <v>0</v>
      </c>
      <c r="DL279" s="673">
        <f t="shared" ca="1" si="342"/>
        <v>0</v>
      </c>
      <c r="DM279" s="673">
        <f t="shared" ca="1" si="342"/>
        <v>0</v>
      </c>
      <c r="DN279" s="673">
        <f t="shared" ca="1" si="342"/>
        <v>0</v>
      </c>
      <c r="DO279" s="673">
        <f t="shared" ca="1" si="342"/>
        <v>0</v>
      </c>
      <c r="DP279" s="673">
        <f t="shared" ca="1" si="342"/>
        <v>0</v>
      </c>
      <c r="DQ279" s="673">
        <f t="shared" ca="1" si="342"/>
        <v>0</v>
      </c>
      <c r="DR279" s="673">
        <f t="shared" ca="1" si="342"/>
        <v>0</v>
      </c>
      <c r="DS279" s="673">
        <f t="shared" ca="1" si="342"/>
        <v>0</v>
      </c>
      <c r="DT279" s="673">
        <f t="shared" ca="1" si="342"/>
        <v>0</v>
      </c>
      <c r="DU279" s="673">
        <f t="shared" ca="1" si="342"/>
        <v>0</v>
      </c>
      <c r="DV279" s="673">
        <f t="shared" ca="1" si="342"/>
        <v>0</v>
      </c>
      <c r="DW279" s="673">
        <f t="shared" ca="1" si="342"/>
        <v>0</v>
      </c>
      <c r="DX279" s="673">
        <f t="shared" ca="1" si="342"/>
        <v>0</v>
      </c>
      <c r="DY279" s="673">
        <f t="shared" ca="1" si="342"/>
        <v>0</v>
      </c>
      <c r="DZ279" s="673">
        <f t="shared" ca="1" si="342"/>
        <v>0</v>
      </c>
      <c r="EA279" s="673">
        <f t="shared" ca="1" si="342"/>
        <v>0</v>
      </c>
      <c r="EB279" s="673">
        <f t="shared" ca="1" si="342"/>
        <v>0</v>
      </c>
      <c r="EC279" s="673">
        <f t="shared" ca="1" si="342"/>
        <v>0</v>
      </c>
      <c r="ED279" s="673">
        <f t="shared" ca="1" si="342"/>
        <v>0</v>
      </c>
      <c r="EE279" s="673">
        <f t="shared" ca="1" si="342"/>
        <v>0</v>
      </c>
      <c r="EF279" s="673">
        <f t="shared" ca="1" si="342"/>
        <v>0</v>
      </c>
      <c r="EG279" s="673">
        <f t="shared" ca="1" si="342"/>
        <v>0</v>
      </c>
      <c r="EH279" s="673">
        <f t="shared" ca="1" si="342"/>
        <v>0</v>
      </c>
      <c r="EI279" s="673">
        <f t="shared" ca="1" si="342"/>
        <v>0</v>
      </c>
      <c r="EJ279" s="673">
        <f t="shared" ca="1" si="342"/>
        <v>0</v>
      </c>
      <c r="EK279" s="673">
        <f t="shared" ca="1" si="342"/>
        <v>0</v>
      </c>
      <c r="EL279" s="673">
        <f t="shared" ca="1" si="342"/>
        <v>0</v>
      </c>
      <c r="EM279" s="673">
        <f t="shared" ca="1" si="342"/>
        <v>0</v>
      </c>
      <c r="EN279" s="673">
        <f t="shared" ca="1" si="342"/>
        <v>0</v>
      </c>
      <c r="EO279" s="673">
        <f t="shared" ca="1" si="342"/>
        <v>0</v>
      </c>
      <c r="EP279" s="673">
        <f t="shared" ca="1" si="342"/>
        <v>0</v>
      </c>
      <c r="EQ279" s="673">
        <f t="shared" ca="1" si="342"/>
        <v>0</v>
      </c>
      <c r="ER279" s="673">
        <f t="shared" ca="1" si="342"/>
        <v>0</v>
      </c>
      <c r="ES279" s="673">
        <f t="shared" ca="1" si="342"/>
        <v>0</v>
      </c>
      <c r="ET279" s="673">
        <f t="shared" ca="1" si="342"/>
        <v>0</v>
      </c>
      <c r="EU279" s="673">
        <f t="shared" ca="1" si="342"/>
        <v>0</v>
      </c>
      <c r="EV279" s="673">
        <f t="shared" ca="1" si="342"/>
        <v>0</v>
      </c>
      <c r="EW279" s="673">
        <f t="shared" ca="1" si="342"/>
        <v>0</v>
      </c>
      <c r="EX279" s="674">
        <f t="shared" ca="1" si="342"/>
        <v>0</v>
      </c>
      <c r="EY279" s="612"/>
      <c r="FB279" s="612"/>
    </row>
    <row r="280" spans="1:158" s="86" customFormat="1" hidden="1" outlineLevel="2">
      <c r="A280" s="654"/>
      <c r="B280" s="654"/>
      <c r="C280" s="655" t="str">
        <f>$A$86</f>
        <v>NIR</v>
      </c>
      <c r="D280" s="654"/>
      <c r="E280" s="654"/>
      <c r="F280" s="654"/>
      <c r="G280" s="654"/>
      <c r="H280" s="654"/>
      <c r="I280" s="654"/>
      <c r="J280" s="654"/>
      <c r="K280" s="654"/>
      <c r="L280" s="654"/>
      <c r="M280" s="654"/>
      <c r="N280" s="654"/>
      <c r="O280" s="654"/>
      <c r="P280" s="654"/>
      <c r="Q280" s="654"/>
      <c r="R280" s="654"/>
      <c r="S280" s="654"/>
      <c r="T280" s="654"/>
      <c r="U280" s="654"/>
      <c r="V280" s="654"/>
      <c r="W280" s="654"/>
      <c r="X280" s="654"/>
      <c r="Y280" s="654"/>
      <c r="Z280" s="654"/>
      <c r="AA280" s="654"/>
      <c r="AB280" s="654"/>
      <c r="AC280" s="654"/>
      <c r="AD280" s="661" t="str">
        <f>$AD$86</f>
        <v>6_ATP</v>
      </c>
      <c r="AE280" s="304"/>
      <c r="AF280" s="672">
        <f ca="1">AF96</f>
        <v>0</v>
      </c>
      <c r="AG280" s="673">
        <f t="shared" ref="AG280:CR280" ca="1" si="343">AG96</f>
        <v>0</v>
      </c>
      <c r="AH280" s="673">
        <f t="shared" ca="1" si="343"/>
        <v>0</v>
      </c>
      <c r="AI280" s="673">
        <f t="shared" ca="1" si="343"/>
        <v>0</v>
      </c>
      <c r="AJ280" s="673">
        <f t="shared" ca="1" si="343"/>
        <v>0</v>
      </c>
      <c r="AK280" s="673">
        <f t="shared" ca="1" si="343"/>
        <v>0</v>
      </c>
      <c r="AL280" s="673">
        <f t="shared" ca="1" si="343"/>
        <v>0</v>
      </c>
      <c r="AM280" s="673">
        <f t="shared" ca="1" si="343"/>
        <v>0</v>
      </c>
      <c r="AN280" s="673">
        <f t="shared" ca="1" si="343"/>
        <v>1</v>
      </c>
      <c r="AO280" s="673">
        <f t="shared" ca="1" si="343"/>
        <v>0</v>
      </c>
      <c r="AP280" s="673">
        <f t="shared" ca="1" si="343"/>
        <v>0</v>
      </c>
      <c r="AQ280" s="673">
        <f t="shared" ca="1" si="343"/>
        <v>0</v>
      </c>
      <c r="AR280" s="673">
        <f t="shared" ca="1" si="343"/>
        <v>0</v>
      </c>
      <c r="AS280" s="673">
        <f t="shared" ca="1" si="343"/>
        <v>0</v>
      </c>
      <c r="AT280" s="673">
        <f t="shared" ca="1" si="343"/>
        <v>0</v>
      </c>
      <c r="AU280" s="673">
        <f t="shared" ca="1" si="343"/>
        <v>0</v>
      </c>
      <c r="AV280" s="673">
        <f t="shared" ca="1" si="343"/>
        <v>0</v>
      </c>
      <c r="AW280" s="673">
        <f t="shared" ca="1" si="343"/>
        <v>0</v>
      </c>
      <c r="AX280" s="673">
        <f t="shared" ca="1" si="343"/>
        <v>0</v>
      </c>
      <c r="AY280" s="673">
        <f t="shared" ca="1" si="343"/>
        <v>0</v>
      </c>
      <c r="AZ280" s="673">
        <f t="shared" ca="1" si="343"/>
        <v>0</v>
      </c>
      <c r="BA280" s="673">
        <f t="shared" ca="1" si="343"/>
        <v>0</v>
      </c>
      <c r="BB280" s="673">
        <f t="shared" ca="1" si="343"/>
        <v>0</v>
      </c>
      <c r="BC280" s="673">
        <f t="shared" ca="1" si="343"/>
        <v>0</v>
      </c>
      <c r="BD280" s="673">
        <f t="shared" ca="1" si="343"/>
        <v>0</v>
      </c>
      <c r="BE280" s="673">
        <f t="shared" ca="1" si="343"/>
        <v>0</v>
      </c>
      <c r="BF280" s="673">
        <f t="shared" ca="1" si="343"/>
        <v>0</v>
      </c>
      <c r="BG280" s="673">
        <f t="shared" ca="1" si="343"/>
        <v>0</v>
      </c>
      <c r="BH280" s="673">
        <f t="shared" ca="1" si="343"/>
        <v>0</v>
      </c>
      <c r="BI280" s="673">
        <f t="shared" ca="1" si="343"/>
        <v>0</v>
      </c>
      <c r="BJ280" s="673">
        <f t="shared" ca="1" si="343"/>
        <v>0</v>
      </c>
      <c r="BK280" s="673">
        <f t="shared" ca="1" si="343"/>
        <v>0</v>
      </c>
      <c r="BL280" s="673">
        <f t="shared" ca="1" si="343"/>
        <v>0</v>
      </c>
      <c r="BM280" s="673">
        <f t="shared" ca="1" si="343"/>
        <v>0</v>
      </c>
      <c r="BN280" s="673">
        <f t="shared" ca="1" si="343"/>
        <v>0</v>
      </c>
      <c r="BO280" s="673">
        <f t="shared" ca="1" si="343"/>
        <v>0</v>
      </c>
      <c r="BP280" s="673">
        <f t="shared" ca="1" si="343"/>
        <v>0</v>
      </c>
      <c r="BQ280" s="673">
        <f t="shared" ca="1" si="343"/>
        <v>0</v>
      </c>
      <c r="BR280" s="673">
        <f t="shared" ca="1" si="343"/>
        <v>0</v>
      </c>
      <c r="BS280" s="673">
        <f t="shared" ca="1" si="343"/>
        <v>0</v>
      </c>
      <c r="BT280" s="673">
        <f t="shared" ca="1" si="343"/>
        <v>0</v>
      </c>
      <c r="BU280" s="673">
        <f t="shared" ca="1" si="343"/>
        <v>0</v>
      </c>
      <c r="BV280" s="673">
        <f t="shared" ca="1" si="343"/>
        <v>0</v>
      </c>
      <c r="BW280" s="673">
        <f t="shared" ca="1" si="343"/>
        <v>0</v>
      </c>
      <c r="BX280" s="673">
        <f t="shared" ca="1" si="343"/>
        <v>0</v>
      </c>
      <c r="BY280" s="673">
        <f t="shared" ca="1" si="343"/>
        <v>0</v>
      </c>
      <c r="BZ280" s="673">
        <f t="shared" ca="1" si="343"/>
        <v>0</v>
      </c>
      <c r="CA280" s="673">
        <f t="shared" ca="1" si="343"/>
        <v>0</v>
      </c>
      <c r="CB280" s="673">
        <f t="shared" ca="1" si="343"/>
        <v>0</v>
      </c>
      <c r="CC280" s="673">
        <f t="shared" ca="1" si="343"/>
        <v>0</v>
      </c>
      <c r="CD280" s="673">
        <f t="shared" ca="1" si="343"/>
        <v>0</v>
      </c>
      <c r="CE280" s="673">
        <f t="shared" ca="1" si="343"/>
        <v>0</v>
      </c>
      <c r="CF280" s="673">
        <f t="shared" ca="1" si="343"/>
        <v>0</v>
      </c>
      <c r="CG280" s="673">
        <f t="shared" ca="1" si="343"/>
        <v>0</v>
      </c>
      <c r="CH280" s="673">
        <f t="shared" ca="1" si="343"/>
        <v>0</v>
      </c>
      <c r="CI280" s="673">
        <f t="shared" ca="1" si="343"/>
        <v>0</v>
      </c>
      <c r="CJ280" s="673">
        <f t="shared" ca="1" si="343"/>
        <v>0</v>
      </c>
      <c r="CK280" s="673">
        <f t="shared" ca="1" si="343"/>
        <v>0</v>
      </c>
      <c r="CL280" s="673">
        <f t="shared" ca="1" si="343"/>
        <v>0</v>
      </c>
      <c r="CM280" s="673">
        <f t="shared" ca="1" si="343"/>
        <v>0</v>
      </c>
      <c r="CN280" s="673">
        <f t="shared" ca="1" si="343"/>
        <v>0</v>
      </c>
      <c r="CO280" s="673">
        <f t="shared" ca="1" si="343"/>
        <v>0</v>
      </c>
      <c r="CP280" s="673">
        <f t="shared" ca="1" si="343"/>
        <v>0</v>
      </c>
      <c r="CQ280" s="673">
        <f t="shared" ca="1" si="343"/>
        <v>0</v>
      </c>
      <c r="CR280" s="673">
        <f t="shared" ca="1" si="343"/>
        <v>0</v>
      </c>
      <c r="CS280" s="673">
        <f t="shared" ref="CS280:EX280" ca="1" si="344">CS96</f>
        <v>0</v>
      </c>
      <c r="CT280" s="673">
        <f t="shared" ca="1" si="344"/>
        <v>0</v>
      </c>
      <c r="CU280" s="673">
        <f t="shared" ca="1" si="344"/>
        <v>0</v>
      </c>
      <c r="CV280" s="673">
        <f t="shared" ca="1" si="344"/>
        <v>0</v>
      </c>
      <c r="CW280" s="673">
        <f t="shared" ca="1" si="344"/>
        <v>0</v>
      </c>
      <c r="CX280" s="673">
        <f t="shared" ca="1" si="344"/>
        <v>0</v>
      </c>
      <c r="CY280" s="673">
        <f t="shared" ca="1" si="344"/>
        <v>0</v>
      </c>
      <c r="CZ280" s="673">
        <f t="shared" ca="1" si="344"/>
        <v>0</v>
      </c>
      <c r="DA280" s="673">
        <f t="shared" ca="1" si="344"/>
        <v>0</v>
      </c>
      <c r="DB280" s="673">
        <f t="shared" ca="1" si="344"/>
        <v>0</v>
      </c>
      <c r="DC280" s="673">
        <f t="shared" ca="1" si="344"/>
        <v>0</v>
      </c>
      <c r="DD280" s="673">
        <f t="shared" ca="1" si="344"/>
        <v>0</v>
      </c>
      <c r="DE280" s="673">
        <f t="shared" ca="1" si="344"/>
        <v>0</v>
      </c>
      <c r="DF280" s="673">
        <f t="shared" ca="1" si="344"/>
        <v>0</v>
      </c>
      <c r="DG280" s="673">
        <f t="shared" ca="1" si="344"/>
        <v>0</v>
      </c>
      <c r="DH280" s="673">
        <f t="shared" ca="1" si="344"/>
        <v>0</v>
      </c>
      <c r="DI280" s="673">
        <f t="shared" ca="1" si="344"/>
        <v>0</v>
      </c>
      <c r="DJ280" s="673">
        <f t="shared" ca="1" si="344"/>
        <v>0</v>
      </c>
      <c r="DK280" s="673">
        <f t="shared" ca="1" si="344"/>
        <v>0</v>
      </c>
      <c r="DL280" s="673">
        <f t="shared" ca="1" si="344"/>
        <v>0</v>
      </c>
      <c r="DM280" s="673">
        <f t="shared" ca="1" si="344"/>
        <v>0</v>
      </c>
      <c r="DN280" s="673">
        <f t="shared" ca="1" si="344"/>
        <v>0</v>
      </c>
      <c r="DO280" s="673">
        <f t="shared" ca="1" si="344"/>
        <v>0</v>
      </c>
      <c r="DP280" s="673">
        <f t="shared" ca="1" si="344"/>
        <v>0</v>
      </c>
      <c r="DQ280" s="673">
        <f t="shared" ca="1" si="344"/>
        <v>0</v>
      </c>
      <c r="DR280" s="673">
        <f t="shared" ca="1" si="344"/>
        <v>0</v>
      </c>
      <c r="DS280" s="673">
        <f t="shared" ca="1" si="344"/>
        <v>0</v>
      </c>
      <c r="DT280" s="673">
        <f t="shared" ca="1" si="344"/>
        <v>0</v>
      </c>
      <c r="DU280" s="673">
        <f t="shared" ca="1" si="344"/>
        <v>0</v>
      </c>
      <c r="DV280" s="673">
        <f t="shared" ca="1" si="344"/>
        <v>0</v>
      </c>
      <c r="DW280" s="673">
        <f t="shared" ca="1" si="344"/>
        <v>0</v>
      </c>
      <c r="DX280" s="673">
        <f t="shared" ca="1" si="344"/>
        <v>0</v>
      </c>
      <c r="DY280" s="673">
        <f t="shared" ca="1" si="344"/>
        <v>0</v>
      </c>
      <c r="DZ280" s="673">
        <f t="shared" ca="1" si="344"/>
        <v>0</v>
      </c>
      <c r="EA280" s="673">
        <f t="shared" ca="1" si="344"/>
        <v>0</v>
      </c>
      <c r="EB280" s="673">
        <f t="shared" ca="1" si="344"/>
        <v>0</v>
      </c>
      <c r="EC280" s="673">
        <f t="shared" ca="1" si="344"/>
        <v>0</v>
      </c>
      <c r="ED280" s="673">
        <f t="shared" ca="1" si="344"/>
        <v>0</v>
      </c>
      <c r="EE280" s="673">
        <f t="shared" ca="1" si="344"/>
        <v>0</v>
      </c>
      <c r="EF280" s="673">
        <f t="shared" ca="1" si="344"/>
        <v>0</v>
      </c>
      <c r="EG280" s="673">
        <f t="shared" ca="1" si="344"/>
        <v>0</v>
      </c>
      <c r="EH280" s="673">
        <f t="shared" ca="1" si="344"/>
        <v>0</v>
      </c>
      <c r="EI280" s="673">
        <f t="shared" ca="1" si="344"/>
        <v>0</v>
      </c>
      <c r="EJ280" s="673">
        <f t="shared" ca="1" si="344"/>
        <v>0</v>
      </c>
      <c r="EK280" s="673">
        <f t="shared" ca="1" si="344"/>
        <v>0</v>
      </c>
      <c r="EL280" s="673">
        <f t="shared" ca="1" si="344"/>
        <v>0</v>
      </c>
      <c r="EM280" s="673">
        <f t="shared" ca="1" si="344"/>
        <v>0</v>
      </c>
      <c r="EN280" s="673">
        <f t="shared" ca="1" si="344"/>
        <v>0</v>
      </c>
      <c r="EO280" s="673">
        <f t="shared" ca="1" si="344"/>
        <v>0</v>
      </c>
      <c r="EP280" s="673">
        <f t="shared" ca="1" si="344"/>
        <v>0</v>
      </c>
      <c r="EQ280" s="673">
        <f t="shared" ca="1" si="344"/>
        <v>0</v>
      </c>
      <c r="ER280" s="673">
        <f t="shared" ca="1" si="344"/>
        <v>0</v>
      </c>
      <c r="ES280" s="673">
        <f t="shared" ca="1" si="344"/>
        <v>0</v>
      </c>
      <c r="ET280" s="673">
        <f t="shared" ca="1" si="344"/>
        <v>0</v>
      </c>
      <c r="EU280" s="673">
        <f t="shared" ca="1" si="344"/>
        <v>0</v>
      </c>
      <c r="EV280" s="673">
        <f t="shared" ca="1" si="344"/>
        <v>0</v>
      </c>
      <c r="EW280" s="673">
        <f t="shared" ca="1" si="344"/>
        <v>0</v>
      </c>
      <c r="EX280" s="674">
        <f t="shared" ca="1" si="344"/>
        <v>0</v>
      </c>
      <c r="EY280" s="612"/>
      <c r="FB280" s="612"/>
    </row>
    <row r="281" spans="1:158" s="86" customFormat="1" hidden="1" outlineLevel="2">
      <c r="A281" s="654"/>
      <c r="B281" s="654"/>
      <c r="C281" s="655" t="str">
        <f>$A$98</f>
        <v>Biometrics</v>
      </c>
      <c r="D281" s="654"/>
      <c r="E281" s="654"/>
      <c r="F281" s="654"/>
      <c r="G281" s="654"/>
      <c r="H281" s="654"/>
      <c r="I281" s="654"/>
      <c r="J281" s="654"/>
      <c r="K281" s="654"/>
      <c r="L281" s="654"/>
      <c r="M281" s="654"/>
      <c r="N281" s="654"/>
      <c r="O281" s="654"/>
      <c r="P281" s="654"/>
      <c r="Q281" s="654"/>
      <c r="R281" s="654"/>
      <c r="S281" s="654"/>
      <c r="T281" s="654"/>
      <c r="U281" s="654"/>
      <c r="V281" s="654"/>
      <c r="W281" s="654"/>
      <c r="X281" s="654"/>
      <c r="Y281" s="654"/>
      <c r="Z281" s="654"/>
      <c r="AA281" s="654"/>
      <c r="AB281" s="654"/>
      <c r="AC281" s="654"/>
      <c r="AD281" s="661" t="str">
        <f>$AD$98</f>
        <v>7_ATP</v>
      </c>
      <c r="AE281" s="304"/>
      <c r="AF281" s="672">
        <f>AF108</f>
        <v>0</v>
      </c>
      <c r="AG281" s="673">
        <f t="shared" ref="AG281:CR281" si="345">AG108</f>
        <v>0</v>
      </c>
      <c r="AH281" s="673">
        <f t="shared" si="345"/>
        <v>0</v>
      </c>
      <c r="AI281" s="673">
        <f t="shared" si="345"/>
        <v>0</v>
      </c>
      <c r="AJ281" s="673">
        <f t="shared" si="345"/>
        <v>0</v>
      </c>
      <c r="AK281" s="673">
        <f t="shared" si="345"/>
        <v>0</v>
      </c>
      <c r="AL281" s="673">
        <f t="shared" si="345"/>
        <v>0</v>
      </c>
      <c r="AM281" s="673">
        <f t="shared" si="345"/>
        <v>0</v>
      </c>
      <c r="AN281" s="673">
        <f t="shared" si="345"/>
        <v>0</v>
      </c>
      <c r="AO281" s="673">
        <f t="shared" si="345"/>
        <v>0</v>
      </c>
      <c r="AP281" s="673">
        <f t="shared" si="345"/>
        <v>0</v>
      </c>
      <c r="AQ281" s="673">
        <f t="shared" si="345"/>
        <v>0</v>
      </c>
      <c r="AR281" s="673">
        <f t="shared" si="345"/>
        <v>0</v>
      </c>
      <c r="AS281" s="673">
        <f t="shared" si="345"/>
        <v>0</v>
      </c>
      <c r="AT281" s="673">
        <f t="shared" si="345"/>
        <v>0</v>
      </c>
      <c r="AU281" s="673">
        <f t="shared" si="345"/>
        <v>0</v>
      </c>
      <c r="AV281" s="673">
        <f t="shared" si="345"/>
        <v>0</v>
      </c>
      <c r="AW281" s="673">
        <f t="shared" si="345"/>
        <v>0</v>
      </c>
      <c r="AX281" s="673">
        <f t="shared" si="345"/>
        <v>0</v>
      </c>
      <c r="AY281" s="673">
        <f t="shared" si="345"/>
        <v>0</v>
      </c>
      <c r="AZ281" s="673">
        <f t="shared" si="345"/>
        <v>0</v>
      </c>
      <c r="BA281" s="673">
        <f t="shared" si="345"/>
        <v>0</v>
      </c>
      <c r="BB281" s="673">
        <f t="shared" si="345"/>
        <v>0</v>
      </c>
      <c r="BC281" s="673">
        <f t="shared" si="345"/>
        <v>0</v>
      </c>
      <c r="BD281" s="673">
        <f t="shared" si="345"/>
        <v>0</v>
      </c>
      <c r="BE281" s="673">
        <f t="shared" si="345"/>
        <v>0</v>
      </c>
      <c r="BF281" s="673">
        <f t="shared" si="345"/>
        <v>0</v>
      </c>
      <c r="BG281" s="673">
        <f t="shared" si="345"/>
        <v>0</v>
      </c>
      <c r="BH281" s="673">
        <f t="shared" si="345"/>
        <v>0</v>
      </c>
      <c r="BI281" s="673">
        <f t="shared" si="345"/>
        <v>0</v>
      </c>
      <c r="BJ281" s="673">
        <f t="shared" si="345"/>
        <v>0</v>
      </c>
      <c r="BK281" s="673">
        <f t="shared" si="345"/>
        <v>0</v>
      </c>
      <c r="BL281" s="673">
        <f t="shared" si="345"/>
        <v>0</v>
      </c>
      <c r="BM281" s="673">
        <f t="shared" si="345"/>
        <v>0</v>
      </c>
      <c r="BN281" s="673">
        <f t="shared" si="345"/>
        <v>0</v>
      </c>
      <c r="BO281" s="673">
        <f t="shared" si="345"/>
        <v>0</v>
      </c>
      <c r="BP281" s="673">
        <f t="shared" si="345"/>
        <v>0</v>
      </c>
      <c r="BQ281" s="673">
        <f t="shared" si="345"/>
        <v>0</v>
      </c>
      <c r="BR281" s="673">
        <f t="shared" si="345"/>
        <v>0</v>
      </c>
      <c r="BS281" s="673">
        <f t="shared" si="345"/>
        <v>0</v>
      </c>
      <c r="BT281" s="673">
        <f t="shared" si="345"/>
        <v>0</v>
      </c>
      <c r="BU281" s="673">
        <f t="shared" si="345"/>
        <v>0</v>
      </c>
      <c r="BV281" s="673">
        <f t="shared" si="345"/>
        <v>0</v>
      </c>
      <c r="BW281" s="673">
        <f t="shared" si="345"/>
        <v>0</v>
      </c>
      <c r="BX281" s="673">
        <f t="shared" si="345"/>
        <v>0</v>
      </c>
      <c r="BY281" s="673">
        <f t="shared" si="345"/>
        <v>0</v>
      </c>
      <c r="BZ281" s="673">
        <f t="shared" si="345"/>
        <v>0</v>
      </c>
      <c r="CA281" s="673">
        <f t="shared" si="345"/>
        <v>0</v>
      </c>
      <c r="CB281" s="673">
        <f t="shared" si="345"/>
        <v>0</v>
      </c>
      <c r="CC281" s="673">
        <f t="shared" si="345"/>
        <v>0</v>
      </c>
      <c r="CD281" s="673">
        <f t="shared" si="345"/>
        <v>0</v>
      </c>
      <c r="CE281" s="673">
        <f t="shared" si="345"/>
        <v>0</v>
      </c>
      <c r="CF281" s="673">
        <f t="shared" si="345"/>
        <v>0</v>
      </c>
      <c r="CG281" s="673">
        <f t="shared" si="345"/>
        <v>0</v>
      </c>
      <c r="CH281" s="673">
        <f t="shared" si="345"/>
        <v>0</v>
      </c>
      <c r="CI281" s="673">
        <f t="shared" si="345"/>
        <v>0</v>
      </c>
      <c r="CJ281" s="673">
        <f t="shared" si="345"/>
        <v>0</v>
      </c>
      <c r="CK281" s="673">
        <f t="shared" si="345"/>
        <v>0</v>
      </c>
      <c r="CL281" s="673">
        <f t="shared" si="345"/>
        <v>0</v>
      </c>
      <c r="CM281" s="673">
        <f t="shared" si="345"/>
        <v>0</v>
      </c>
      <c r="CN281" s="673">
        <f t="shared" si="345"/>
        <v>0</v>
      </c>
      <c r="CO281" s="673">
        <f t="shared" si="345"/>
        <v>0</v>
      </c>
      <c r="CP281" s="673">
        <f t="shared" si="345"/>
        <v>0</v>
      </c>
      <c r="CQ281" s="673">
        <f t="shared" si="345"/>
        <v>0</v>
      </c>
      <c r="CR281" s="673">
        <f t="shared" si="345"/>
        <v>0</v>
      </c>
      <c r="CS281" s="673">
        <f t="shared" ref="CS281:EX281" si="346">CS108</f>
        <v>0</v>
      </c>
      <c r="CT281" s="673">
        <f t="shared" si="346"/>
        <v>0</v>
      </c>
      <c r="CU281" s="673">
        <f t="shared" si="346"/>
        <v>0</v>
      </c>
      <c r="CV281" s="673">
        <f t="shared" si="346"/>
        <v>0</v>
      </c>
      <c r="CW281" s="673">
        <f t="shared" si="346"/>
        <v>0</v>
      </c>
      <c r="CX281" s="673">
        <f t="shared" si="346"/>
        <v>0</v>
      </c>
      <c r="CY281" s="673">
        <f t="shared" si="346"/>
        <v>0</v>
      </c>
      <c r="CZ281" s="673">
        <f t="shared" si="346"/>
        <v>0</v>
      </c>
      <c r="DA281" s="673">
        <f t="shared" si="346"/>
        <v>0</v>
      </c>
      <c r="DB281" s="673">
        <f t="shared" si="346"/>
        <v>0</v>
      </c>
      <c r="DC281" s="673">
        <f t="shared" si="346"/>
        <v>0</v>
      </c>
      <c r="DD281" s="673">
        <f t="shared" si="346"/>
        <v>0</v>
      </c>
      <c r="DE281" s="673">
        <f t="shared" si="346"/>
        <v>0</v>
      </c>
      <c r="DF281" s="673">
        <f t="shared" si="346"/>
        <v>0</v>
      </c>
      <c r="DG281" s="673">
        <f t="shared" si="346"/>
        <v>0</v>
      </c>
      <c r="DH281" s="673">
        <f t="shared" si="346"/>
        <v>0</v>
      </c>
      <c r="DI281" s="673">
        <f t="shared" si="346"/>
        <v>0</v>
      </c>
      <c r="DJ281" s="673">
        <f t="shared" si="346"/>
        <v>0</v>
      </c>
      <c r="DK281" s="673">
        <f t="shared" si="346"/>
        <v>0</v>
      </c>
      <c r="DL281" s="673">
        <f t="shared" si="346"/>
        <v>0</v>
      </c>
      <c r="DM281" s="673">
        <f t="shared" si="346"/>
        <v>0</v>
      </c>
      <c r="DN281" s="673">
        <f t="shared" si="346"/>
        <v>0</v>
      </c>
      <c r="DO281" s="673">
        <f t="shared" si="346"/>
        <v>0</v>
      </c>
      <c r="DP281" s="673">
        <f t="shared" si="346"/>
        <v>0</v>
      </c>
      <c r="DQ281" s="673">
        <f t="shared" si="346"/>
        <v>0</v>
      </c>
      <c r="DR281" s="673">
        <f t="shared" si="346"/>
        <v>0</v>
      </c>
      <c r="DS281" s="673">
        <f t="shared" si="346"/>
        <v>0</v>
      </c>
      <c r="DT281" s="673">
        <f t="shared" si="346"/>
        <v>0</v>
      </c>
      <c r="DU281" s="673">
        <f t="shared" si="346"/>
        <v>0</v>
      </c>
      <c r="DV281" s="673">
        <f t="shared" si="346"/>
        <v>0</v>
      </c>
      <c r="DW281" s="673">
        <f t="shared" si="346"/>
        <v>0</v>
      </c>
      <c r="DX281" s="673">
        <f t="shared" si="346"/>
        <v>0</v>
      </c>
      <c r="DY281" s="673">
        <f t="shared" si="346"/>
        <v>0</v>
      </c>
      <c r="DZ281" s="673">
        <f t="shared" si="346"/>
        <v>0</v>
      </c>
      <c r="EA281" s="673">
        <f t="shared" si="346"/>
        <v>0</v>
      </c>
      <c r="EB281" s="673">
        <f t="shared" si="346"/>
        <v>0</v>
      </c>
      <c r="EC281" s="673">
        <f t="shared" si="346"/>
        <v>0</v>
      </c>
      <c r="ED281" s="673">
        <f t="shared" si="346"/>
        <v>0</v>
      </c>
      <c r="EE281" s="673">
        <f t="shared" si="346"/>
        <v>0</v>
      </c>
      <c r="EF281" s="673">
        <f t="shared" si="346"/>
        <v>0</v>
      </c>
      <c r="EG281" s="673">
        <f t="shared" si="346"/>
        <v>0</v>
      </c>
      <c r="EH281" s="673">
        <f t="shared" si="346"/>
        <v>0</v>
      </c>
      <c r="EI281" s="673">
        <f t="shared" si="346"/>
        <v>0</v>
      </c>
      <c r="EJ281" s="673">
        <f t="shared" si="346"/>
        <v>0</v>
      </c>
      <c r="EK281" s="673">
        <f t="shared" si="346"/>
        <v>0</v>
      </c>
      <c r="EL281" s="673">
        <f t="shared" si="346"/>
        <v>0</v>
      </c>
      <c r="EM281" s="673">
        <f t="shared" si="346"/>
        <v>0</v>
      </c>
      <c r="EN281" s="673">
        <f t="shared" si="346"/>
        <v>0</v>
      </c>
      <c r="EO281" s="673">
        <f t="shared" si="346"/>
        <v>0</v>
      </c>
      <c r="EP281" s="673">
        <f t="shared" si="346"/>
        <v>0</v>
      </c>
      <c r="EQ281" s="673">
        <f t="shared" si="346"/>
        <v>0</v>
      </c>
      <c r="ER281" s="673">
        <f t="shared" si="346"/>
        <v>0</v>
      </c>
      <c r="ES281" s="673">
        <f t="shared" si="346"/>
        <v>0</v>
      </c>
      <c r="ET281" s="673">
        <f t="shared" si="346"/>
        <v>0</v>
      </c>
      <c r="EU281" s="673">
        <f t="shared" si="346"/>
        <v>0</v>
      </c>
      <c r="EV281" s="673">
        <f t="shared" si="346"/>
        <v>0</v>
      </c>
      <c r="EW281" s="673">
        <f t="shared" si="346"/>
        <v>0</v>
      </c>
      <c r="EX281" s="674">
        <f t="shared" si="346"/>
        <v>0</v>
      </c>
      <c r="EY281" s="612"/>
      <c r="FB281" s="612"/>
    </row>
    <row r="282" spans="1:158" s="86" customFormat="1" hidden="1" outlineLevel="2">
      <c r="A282" s="654"/>
      <c r="B282" s="654"/>
      <c r="C282" s="655" t="str">
        <f>$A$110</f>
        <v>ID Checking</v>
      </c>
      <c r="D282" s="654"/>
      <c r="E282" s="654"/>
      <c r="F282" s="654"/>
      <c r="G282" s="654"/>
      <c r="H282" s="654"/>
      <c r="I282" s="654"/>
      <c r="J282" s="654"/>
      <c r="K282" s="654"/>
      <c r="L282" s="654"/>
      <c r="M282" s="654"/>
      <c r="N282" s="654"/>
      <c r="O282" s="654"/>
      <c r="P282" s="654"/>
      <c r="Q282" s="654"/>
      <c r="R282" s="654"/>
      <c r="S282" s="654"/>
      <c r="T282" s="654"/>
      <c r="U282" s="654"/>
      <c r="V282" s="654"/>
      <c r="W282" s="654"/>
      <c r="X282" s="654"/>
      <c r="Y282" s="654"/>
      <c r="Z282" s="654"/>
      <c r="AA282" s="654"/>
      <c r="AB282" s="654"/>
      <c r="AC282" s="654"/>
      <c r="AD282" s="661" t="str">
        <f>$AD$110</f>
        <v>8_ATP</v>
      </c>
      <c r="AE282" s="304"/>
      <c r="AF282" s="672">
        <f>AF120</f>
        <v>0</v>
      </c>
      <c r="AG282" s="673">
        <f t="shared" ref="AG282:CR282" si="347">AG120</f>
        <v>0</v>
      </c>
      <c r="AH282" s="673">
        <f t="shared" si="347"/>
        <v>0</v>
      </c>
      <c r="AI282" s="673">
        <f t="shared" si="347"/>
        <v>0</v>
      </c>
      <c r="AJ282" s="673">
        <f t="shared" si="347"/>
        <v>0</v>
      </c>
      <c r="AK282" s="673">
        <f t="shared" si="347"/>
        <v>0</v>
      </c>
      <c r="AL282" s="673">
        <f t="shared" si="347"/>
        <v>0</v>
      </c>
      <c r="AM282" s="673">
        <f t="shared" si="347"/>
        <v>0</v>
      </c>
      <c r="AN282" s="673">
        <f t="shared" si="347"/>
        <v>0</v>
      </c>
      <c r="AO282" s="673">
        <f t="shared" si="347"/>
        <v>0</v>
      </c>
      <c r="AP282" s="673">
        <f t="shared" si="347"/>
        <v>0</v>
      </c>
      <c r="AQ282" s="673">
        <f t="shared" si="347"/>
        <v>0</v>
      </c>
      <c r="AR282" s="673">
        <f t="shared" si="347"/>
        <v>0</v>
      </c>
      <c r="AS282" s="673">
        <f t="shared" si="347"/>
        <v>0</v>
      </c>
      <c r="AT282" s="673">
        <f t="shared" si="347"/>
        <v>0</v>
      </c>
      <c r="AU282" s="673">
        <f t="shared" si="347"/>
        <v>0</v>
      </c>
      <c r="AV282" s="673">
        <f t="shared" si="347"/>
        <v>0</v>
      </c>
      <c r="AW282" s="673">
        <f t="shared" si="347"/>
        <v>0</v>
      </c>
      <c r="AX282" s="673">
        <f t="shared" si="347"/>
        <v>0</v>
      </c>
      <c r="AY282" s="673">
        <f t="shared" si="347"/>
        <v>0</v>
      </c>
      <c r="AZ282" s="673">
        <f t="shared" si="347"/>
        <v>0</v>
      </c>
      <c r="BA282" s="673">
        <f t="shared" si="347"/>
        <v>0</v>
      </c>
      <c r="BB282" s="673">
        <f t="shared" si="347"/>
        <v>0</v>
      </c>
      <c r="BC282" s="673">
        <f t="shared" si="347"/>
        <v>0</v>
      </c>
      <c r="BD282" s="673">
        <f t="shared" si="347"/>
        <v>0</v>
      </c>
      <c r="BE282" s="673">
        <f t="shared" si="347"/>
        <v>0</v>
      </c>
      <c r="BF282" s="673">
        <f t="shared" si="347"/>
        <v>0</v>
      </c>
      <c r="BG282" s="673">
        <f t="shared" si="347"/>
        <v>0</v>
      </c>
      <c r="BH282" s="673">
        <f t="shared" si="347"/>
        <v>0</v>
      </c>
      <c r="BI282" s="673">
        <f t="shared" si="347"/>
        <v>0</v>
      </c>
      <c r="BJ282" s="673">
        <f t="shared" si="347"/>
        <v>0</v>
      </c>
      <c r="BK282" s="673">
        <f t="shared" si="347"/>
        <v>0</v>
      </c>
      <c r="BL282" s="673">
        <f t="shared" si="347"/>
        <v>0</v>
      </c>
      <c r="BM282" s="673">
        <f t="shared" si="347"/>
        <v>0</v>
      </c>
      <c r="BN282" s="673">
        <f t="shared" si="347"/>
        <v>0</v>
      </c>
      <c r="BO282" s="673">
        <f t="shared" si="347"/>
        <v>0</v>
      </c>
      <c r="BP282" s="673">
        <f t="shared" si="347"/>
        <v>0</v>
      </c>
      <c r="BQ282" s="673">
        <f t="shared" si="347"/>
        <v>0</v>
      </c>
      <c r="BR282" s="673">
        <f t="shared" si="347"/>
        <v>0</v>
      </c>
      <c r="BS282" s="673">
        <f t="shared" si="347"/>
        <v>0</v>
      </c>
      <c r="BT282" s="673">
        <f t="shared" si="347"/>
        <v>0</v>
      </c>
      <c r="BU282" s="673">
        <f t="shared" si="347"/>
        <v>0</v>
      </c>
      <c r="BV282" s="673">
        <f t="shared" si="347"/>
        <v>0</v>
      </c>
      <c r="BW282" s="673">
        <f t="shared" si="347"/>
        <v>0</v>
      </c>
      <c r="BX282" s="673">
        <f t="shared" si="347"/>
        <v>0</v>
      </c>
      <c r="BY282" s="673">
        <f t="shared" si="347"/>
        <v>0</v>
      </c>
      <c r="BZ282" s="673">
        <f t="shared" si="347"/>
        <v>0</v>
      </c>
      <c r="CA282" s="673">
        <f t="shared" si="347"/>
        <v>0</v>
      </c>
      <c r="CB282" s="673">
        <f t="shared" si="347"/>
        <v>0</v>
      </c>
      <c r="CC282" s="673">
        <f t="shared" si="347"/>
        <v>0</v>
      </c>
      <c r="CD282" s="673">
        <f t="shared" si="347"/>
        <v>0</v>
      </c>
      <c r="CE282" s="673">
        <f t="shared" si="347"/>
        <v>0</v>
      </c>
      <c r="CF282" s="673">
        <f t="shared" si="347"/>
        <v>0</v>
      </c>
      <c r="CG282" s="673">
        <f t="shared" si="347"/>
        <v>0</v>
      </c>
      <c r="CH282" s="673">
        <f t="shared" si="347"/>
        <v>0</v>
      </c>
      <c r="CI282" s="673">
        <f t="shared" si="347"/>
        <v>0</v>
      </c>
      <c r="CJ282" s="673">
        <f t="shared" si="347"/>
        <v>0</v>
      </c>
      <c r="CK282" s="673">
        <f t="shared" si="347"/>
        <v>0</v>
      </c>
      <c r="CL282" s="673">
        <f t="shared" si="347"/>
        <v>0</v>
      </c>
      <c r="CM282" s="673">
        <f t="shared" si="347"/>
        <v>0</v>
      </c>
      <c r="CN282" s="673">
        <f t="shared" si="347"/>
        <v>0</v>
      </c>
      <c r="CO282" s="673">
        <f t="shared" si="347"/>
        <v>0</v>
      </c>
      <c r="CP282" s="673">
        <f t="shared" si="347"/>
        <v>0</v>
      </c>
      <c r="CQ282" s="673">
        <f t="shared" si="347"/>
        <v>0</v>
      </c>
      <c r="CR282" s="673">
        <f t="shared" si="347"/>
        <v>0</v>
      </c>
      <c r="CS282" s="673">
        <f t="shared" ref="CS282:EX282" si="348">CS120</f>
        <v>0</v>
      </c>
      <c r="CT282" s="673">
        <f t="shared" si="348"/>
        <v>0</v>
      </c>
      <c r="CU282" s="673">
        <f t="shared" si="348"/>
        <v>0</v>
      </c>
      <c r="CV282" s="673">
        <f t="shared" si="348"/>
        <v>0</v>
      </c>
      <c r="CW282" s="673">
        <f t="shared" si="348"/>
        <v>0</v>
      </c>
      <c r="CX282" s="673">
        <f t="shared" si="348"/>
        <v>0</v>
      </c>
      <c r="CY282" s="673">
        <f t="shared" si="348"/>
        <v>0</v>
      </c>
      <c r="CZ282" s="673">
        <f t="shared" si="348"/>
        <v>0</v>
      </c>
      <c r="DA282" s="673">
        <f t="shared" si="348"/>
        <v>0</v>
      </c>
      <c r="DB282" s="673">
        <f t="shared" si="348"/>
        <v>0</v>
      </c>
      <c r="DC282" s="673">
        <f t="shared" si="348"/>
        <v>0</v>
      </c>
      <c r="DD282" s="673">
        <f t="shared" si="348"/>
        <v>0</v>
      </c>
      <c r="DE282" s="673">
        <f t="shared" si="348"/>
        <v>0</v>
      </c>
      <c r="DF282" s="673">
        <f t="shared" si="348"/>
        <v>0</v>
      </c>
      <c r="DG282" s="673">
        <f t="shared" si="348"/>
        <v>0</v>
      </c>
      <c r="DH282" s="673">
        <f t="shared" si="348"/>
        <v>0</v>
      </c>
      <c r="DI282" s="673">
        <f t="shared" si="348"/>
        <v>0</v>
      </c>
      <c r="DJ282" s="673">
        <f t="shared" si="348"/>
        <v>0</v>
      </c>
      <c r="DK282" s="673">
        <f t="shared" si="348"/>
        <v>0</v>
      </c>
      <c r="DL282" s="673">
        <f t="shared" si="348"/>
        <v>0</v>
      </c>
      <c r="DM282" s="673">
        <f t="shared" si="348"/>
        <v>0</v>
      </c>
      <c r="DN282" s="673">
        <f t="shared" si="348"/>
        <v>0</v>
      </c>
      <c r="DO282" s="673">
        <f t="shared" si="348"/>
        <v>0</v>
      </c>
      <c r="DP282" s="673">
        <f t="shared" si="348"/>
        <v>0</v>
      </c>
      <c r="DQ282" s="673">
        <f t="shared" si="348"/>
        <v>0</v>
      </c>
      <c r="DR282" s="673">
        <f t="shared" si="348"/>
        <v>0</v>
      </c>
      <c r="DS282" s="673">
        <f t="shared" si="348"/>
        <v>0</v>
      </c>
      <c r="DT282" s="673">
        <f t="shared" si="348"/>
        <v>0</v>
      </c>
      <c r="DU282" s="673">
        <f t="shared" si="348"/>
        <v>0</v>
      </c>
      <c r="DV282" s="673">
        <f t="shared" si="348"/>
        <v>0</v>
      </c>
      <c r="DW282" s="673">
        <f t="shared" si="348"/>
        <v>0</v>
      </c>
      <c r="DX282" s="673">
        <f t="shared" si="348"/>
        <v>0</v>
      </c>
      <c r="DY282" s="673">
        <f t="shared" si="348"/>
        <v>0</v>
      </c>
      <c r="DZ282" s="673">
        <f t="shared" si="348"/>
        <v>0</v>
      </c>
      <c r="EA282" s="673">
        <f t="shared" si="348"/>
        <v>0</v>
      </c>
      <c r="EB282" s="673">
        <f t="shared" si="348"/>
        <v>0</v>
      </c>
      <c r="EC282" s="673">
        <f t="shared" si="348"/>
        <v>0</v>
      </c>
      <c r="ED282" s="673">
        <f t="shared" si="348"/>
        <v>0</v>
      </c>
      <c r="EE282" s="673">
        <f t="shared" si="348"/>
        <v>0</v>
      </c>
      <c r="EF282" s="673">
        <f t="shared" si="348"/>
        <v>0</v>
      </c>
      <c r="EG282" s="673">
        <f t="shared" si="348"/>
        <v>0</v>
      </c>
      <c r="EH282" s="673">
        <f t="shared" si="348"/>
        <v>0</v>
      </c>
      <c r="EI282" s="673">
        <f t="shared" si="348"/>
        <v>0</v>
      </c>
      <c r="EJ282" s="673">
        <f t="shared" si="348"/>
        <v>0</v>
      </c>
      <c r="EK282" s="673">
        <f t="shared" si="348"/>
        <v>0</v>
      </c>
      <c r="EL282" s="673">
        <f t="shared" si="348"/>
        <v>0</v>
      </c>
      <c r="EM282" s="673">
        <f t="shared" si="348"/>
        <v>0</v>
      </c>
      <c r="EN282" s="673">
        <f t="shared" si="348"/>
        <v>0</v>
      </c>
      <c r="EO282" s="673">
        <f t="shared" si="348"/>
        <v>0</v>
      </c>
      <c r="EP282" s="673">
        <f t="shared" si="348"/>
        <v>0</v>
      </c>
      <c r="EQ282" s="673">
        <f t="shared" si="348"/>
        <v>0</v>
      </c>
      <c r="ER282" s="673">
        <f t="shared" si="348"/>
        <v>0</v>
      </c>
      <c r="ES282" s="673">
        <f t="shared" si="348"/>
        <v>0</v>
      </c>
      <c r="ET282" s="673">
        <f t="shared" si="348"/>
        <v>0</v>
      </c>
      <c r="EU282" s="673">
        <f t="shared" si="348"/>
        <v>0</v>
      </c>
      <c r="EV282" s="673">
        <f t="shared" si="348"/>
        <v>0</v>
      </c>
      <c r="EW282" s="673">
        <f t="shared" si="348"/>
        <v>0</v>
      </c>
      <c r="EX282" s="674">
        <f t="shared" si="348"/>
        <v>0</v>
      </c>
      <c r="EY282" s="612"/>
      <c r="FB282" s="612"/>
    </row>
    <row r="283" spans="1:158" s="86" customFormat="1" hidden="1" outlineLevel="2">
      <c r="A283" s="654"/>
      <c r="B283" s="654"/>
      <c r="C283" s="655" t="str">
        <f>$A$122</f>
        <v>ITO</v>
      </c>
      <c r="D283" s="654"/>
      <c r="E283" s="654"/>
      <c r="F283" s="654"/>
      <c r="G283" s="654"/>
      <c r="H283" s="654"/>
      <c r="I283" s="654"/>
      <c r="J283" s="654"/>
      <c r="K283" s="654"/>
      <c r="L283" s="654"/>
      <c r="M283" s="654"/>
      <c r="N283" s="654"/>
      <c r="O283" s="654"/>
      <c r="P283" s="654"/>
      <c r="Q283" s="654"/>
      <c r="R283" s="654"/>
      <c r="S283" s="654"/>
      <c r="T283" s="654"/>
      <c r="U283" s="654"/>
      <c r="V283" s="654"/>
      <c r="W283" s="654"/>
      <c r="X283" s="654"/>
      <c r="Y283" s="654"/>
      <c r="Z283" s="654"/>
      <c r="AA283" s="654"/>
      <c r="AB283" s="654"/>
      <c r="AC283" s="654"/>
      <c r="AD283" s="661" t="str">
        <f>$AD$122</f>
        <v>9_ATP</v>
      </c>
      <c r="AE283" s="304"/>
      <c r="AF283" s="672">
        <f>AF132</f>
        <v>0</v>
      </c>
      <c r="AG283" s="673">
        <f t="shared" ref="AG283:CR283" si="349">AG132</f>
        <v>0</v>
      </c>
      <c r="AH283" s="673">
        <f t="shared" si="349"/>
        <v>0</v>
      </c>
      <c r="AI283" s="673">
        <f t="shared" si="349"/>
        <v>0</v>
      </c>
      <c r="AJ283" s="673">
        <f t="shared" si="349"/>
        <v>0</v>
      </c>
      <c r="AK283" s="673">
        <f t="shared" si="349"/>
        <v>0</v>
      </c>
      <c r="AL283" s="673">
        <f t="shared" si="349"/>
        <v>0</v>
      </c>
      <c r="AM283" s="673">
        <f t="shared" si="349"/>
        <v>0</v>
      </c>
      <c r="AN283" s="673">
        <f t="shared" si="349"/>
        <v>0</v>
      </c>
      <c r="AO283" s="673">
        <f t="shared" si="349"/>
        <v>0</v>
      </c>
      <c r="AP283" s="673">
        <f t="shared" si="349"/>
        <v>0</v>
      </c>
      <c r="AQ283" s="673">
        <f t="shared" si="349"/>
        <v>0</v>
      </c>
      <c r="AR283" s="673">
        <f t="shared" si="349"/>
        <v>0</v>
      </c>
      <c r="AS283" s="673">
        <f t="shared" si="349"/>
        <v>0</v>
      </c>
      <c r="AT283" s="673">
        <f t="shared" si="349"/>
        <v>0</v>
      </c>
      <c r="AU283" s="673">
        <f t="shared" si="349"/>
        <v>0</v>
      </c>
      <c r="AV283" s="673">
        <f t="shared" si="349"/>
        <v>0</v>
      </c>
      <c r="AW283" s="673">
        <f t="shared" si="349"/>
        <v>0</v>
      </c>
      <c r="AX283" s="673">
        <f t="shared" si="349"/>
        <v>0</v>
      </c>
      <c r="AY283" s="673">
        <f t="shared" si="349"/>
        <v>0</v>
      </c>
      <c r="AZ283" s="673">
        <f t="shared" si="349"/>
        <v>0</v>
      </c>
      <c r="BA283" s="673">
        <f t="shared" si="349"/>
        <v>0</v>
      </c>
      <c r="BB283" s="673">
        <f t="shared" si="349"/>
        <v>0</v>
      </c>
      <c r="BC283" s="673">
        <f t="shared" si="349"/>
        <v>0</v>
      </c>
      <c r="BD283" s="673">
        <f t="shared" si="349"/>
        <v>0</v>
      </c>
      <c r="BE283" s="673">
        <f t="shared" si="349"/>
        <v>0</v>
      </c>
      <c r="BF283" s="673">
        <f t="shared" si="349"/>
        <v>0</v>
      </c>
      <c r="BG283" s="673">
        <f t="shared" si="349"/>
        <v>0</v>
      </c>
      <c r="BH283" s="673">
        <f t="shared" si="349"/>
        <v>0</v>
      </c>
      <c r="BI283" s="673">
        <f t="shared" si="349"/>
        <v>0</v>
      </c>
      <c r="BJ283" s="673">
        <f t="shared" si="349"/>
        <v>0</v>
      </c>
      <c r="BK283" s="673">
        <f t="shared" si="349"/>
        <v>0</v>
      </c>
      <c r="BL283" s="673">
        <f t="shared" si="349"/>
        <v>0</v>
      </c>
      <c r="BM283" s="673">
        <f t="shared" si="349"/>
        <v>0</v>
      </c>
      <c r="BN283" s="673">
        <f t="shared" si="349"/>
        <v>0</v>
      </c>
      <c r="BO283" s="673">
        <f t="shared" si="349"/>
        <v>0</v>
      </c>
      <c r="BP283" s="673">
        <f t="shared" si="349"/>
        <v>0</v>
      </c>
      <c r="BQ283" s="673">
        <f t="shared" si="349"/>
        <v>0</v>
      </c>
      <c r="BR283" s="673">
        <f t="shared" si="349"/>
        <v>0</v>
      </c>
      <c r="BS283" s="673">
        <f t="shared" si="349"/>
        <v>0</v>
      </c>
      <c r="BT283" s="673">
        <f t="shared" si="349"/>
        <v>0</v>
      </c>
      <c r="BU283" s="673">
        <f t="shared" si="349"/>
        <v>0</v>
      </c>
      <c r="BV283" s="673">
        <f t="shared" si="349"/>
        <v>0</v>
      </c>
      <c r="BW283" s="673">
        <f t="shared" si="349"/>
        <v>0</v>
      </c>
      <c r="BX283" s="673">
        <f t="shared" si="349"/>
        <v>0</v>
      </c>
      <c r="BY283" s="673">
        <f t="shared" si="349"/>
        <v>0</v>
      </c>
      <c r="BZ283" s="673">
        <f t="shared" si="349"/>
        <v>0</v>
      </c>
      <c r="CA283" s="673">
        <f t="shared" si="349"/>
        <v>0</v>
      </c>
      <c r="CB283" s="673">
        <f t="shared" si="349"/>
        <v>0</v>
      </c>
      <c r="CC283" s="673">
        <f t="shared" si="349"/>
        <v>0</v>
      </c>
      <c r="CD283" s="673">
        <f t="shared" si="349"/>
        <v>0</v>
      </c>
      <c r="CE283" s="673">
        <f t="shared" si="349"/>
        <v>0</v>
      </c>
      <c r="CF283" s="673">
        <f t="shared" si="349"/>
        <v>0</v>
      </c>
      <c r="CG283" s="673">
        <f t="shared" si="349"/>
        <v>0</v>
      </c>
      <c r="CH283" s="673">
        <f t="shared" si="349"/>
        <v>0</v>
      </c>
      <c r="CI283" s="673">
        <f t="shared" si="349"/>
        <v>0</v>
      </c>
      <c r="CJ283" s="673">
        <f t="shared" si="349"/>
        <v>0</v>
      </c>
      <c r="CK283" s="673">
        <f t="shared" si="349"/>
        <v>0</v>
      </c>
      <c r="CL283" s="673">
        <f t="shared" si="349"/>
        <v>0</v>
      </c>
      <c r="CM283" s="673">
        <f t="shared" si="349"/>
        <v>0</v>
      </c>
      <c r="CN283" s="673">
        <f t="shared" si="349"/>
        <v>0</v>
      </c>
      <c r="CO283" s="673">
        <f t="shared" si="349"/>
        <v>0</v>
      </c>
      <c r="CP283" s="673">
        <f t="shared" si="349"/>
        <v>0</v>
      </c>
      <c r="CQ283" s="673">
        <f t="shared" si="349"/>
        <v>0</v>
      </c>
      <c r="CR283" s="673">
        <f t="shared" si="349"/>
        <v>0</v>
      </c>
      <c r="CS283" s="673">
        <f t="shared" ref="CS283:EX283" si="350">CS132</f>
        <v>0</v>
      </c>
      <c r="CT283" s="673">
        <f t="shared" si="350"/>
        <v>0</v>
      </c>
      <c r="CU283" s="673">
        <f t="shared" si="350"/>
        <v>0</v>
      </c>
      <c r="CV283" s="673">
        <f t="shared" si="350"/>
        <v>0</v>
      </c>
      <c r="CW283" s="673">
        <f t="shared" si="350"/>
        <v>0</v>
      </c>
      <c r="CX283" s="673">
        <f t="shared" si="350"/>
        <v>0</v>
      </c>
      <c r="CY283" s="673">
        <f t="shared" si="350"/>
        <v>0</v>
      </c>
      <c r="CZ283" s="673">
        <f t="shared" si="350"/>
        <v>0</v>
      </c>
      <c r="DA283" s="673">
        <f t="shared" si="350"/>
        <v>0</v>
      </c>
      <c r="DB283" s="673">
        <f t="shared" si="350"/>
        <v>0</v>
      </c>
      <c r="DC283" s="673">
        <f t="shared" si="350"/>
        <v>0</v>
      </c>
      <c r="DD283" s="673">
        <f t="shared" si="350"/>
        <v>0</v>
      </c>
      <c r="DE283" s="673">
        <f t="shared" si="350"/>
        <v>0</v>
      </c>
      <c r="DF283" s="673">
        <f t="shared" si="350"/>
        <v>0</v>
      </c>
      <c r="DG283" s="673">
        <f t="shared" si="350"/>
        <v>0</v>
      </c>
      <c r="DH283" s="673">
        <f t="shared" si="350"/>
        <v>0</v>
      </c>
      <c r="DI283" s="673">
        <f t="shared" si="350"/>
        <v>0</v>
      </c>
      <c r="DJ283" s="673">
        <f t="shared" si="350"/>
        <v>0</v>
      </c>
      <c r="DK283" s="673">
        <f t="shared" si="350"/>
        <v>0</v>
      </c>
      <c r="DL283" s="673">
        <f t="shared" si="350"/>
        <v>0</v>
      </c>
      <c r="DM283" s="673">
        <f t="shared" si="350"/>
        <v>0</v>
      </c>
      <c r="DN283" s="673">
        <f t="shared" si="350"/>
        <v>0</v>
      </c>
      <c r="DO283" s="673">
        <f t="shared" si="350"/>
        <v>0</v>
      </c>
      <c r="DP283" s="673">
        <f t="shared" si="350"/>
        <v>0</v>
      </c>
      <c r="DQ283" s="673">
        <f t="shared" si="350"/>
        <v>0</v>
      </c>
      <c r="DR283" s="673">
        <f t="shared" si="350"/>
        <v>0</v>
      </c>
      <c r="DS283" s="673">
        <f t="shared" si="350"/>
        <v>0</v>
      </c>
      <c r="DT283" s="673">
        <f t="shared" si="350"/>
        <v>0</v>
      </c>
      <c r="DU283" s="673">
        <f t="shared" si="350"/>
        <v>0</v>
      </c>
      <c r="DV283" s="673">
        <f t="shared" si="350"/>
        <v>0</v>
      </c>
      <c r="DW283" s="673">
        <f t="shared" si="350"/>
        <v>0</v>
      </c>
      <c r="DX283" s="673">
        <f t="shared" si="350"/>
        <v>0</v>
      </c>
      <c r="DY283" s="673">
        <f t="shared" si="350"/>
        <v>0</v>
      </c>
      <c r="DZ283" s="673">
        <f t="shared" si="350"/>
        <v>0</v>
      </c>
      <c r="EA283" s="673">
        <f t="shared" si="350"/>
        <v>0</v>
      </c>
      <c r="EB283" s="673">
        <f t="shared" si="350"/>
        <v>0</v>
      </c>
      <c r="EC283" s="673">
        <f t="shared" si="350"/>
        <v>0</v>
      </c>
      <c r="ED283" s="673">
        <f t="shared" si="350"/>
        <v>0</v>
      </c>
      <c r="EE283" s="673">
        <f t="shared" si="350"/>
        <v>0</v>
      </c>
      <c r="EF283" s="673">
        <f t="shared" si="350"/>
        <v>0</v>
      </c>
      <c r="EG283" s="673">
        <f t="shared" si="350"/>
        <v>0</v>
      </c>
      <c r="EH283" s="673">
        <f t="shared" si="350"/>
        <v>0</v>
      </c>
      <c r="EI283" s="673">
        <f t="shared" si="350"/>
        <v>0</v>
      </c>
      <c r="EJ283" s="673">
        <f t="shared" si="350"/>
        <v>0</v>
      </c>
      <c r="EK283" s="673">
        <f t="shared" si="350"/>
        <v>0</v>
      </c>
      <c r="EL283" s="673">
        <f t="shared" si="350"/>
        <v>0</v>
      </c>
      <c r="EM283" s="673">
        <f t="shared" si="350"/>
        <v>0</v>
      </c>
      <c r="EN283" s="673">
        <f t="shared" si="350"/>
        <v>0</v>
      </c>
      <c r="EO283" s="673">
        <f t="shared" si="350"/>
        <v>0</v>
      </c>
      <c r="EP283" s="673">
        <f t="shared" si="350"/>
        <v>0</v>
      </c>
      <c r="EQ283" s="673">
        <f t="shared" si="350"/>
        <v>0</v>
      </c>
      <c r="ER283" s="673">
        <f t="shared" si="350"/>
        <v>0</v>
      </c>
      <c r="ES283" s="673">
        <f t="shared" si="350"/>
        <v>0</v>
      </c>
      <c r="ET283" s="673">
        <f t="shared" si="350"/>
        <v>0</v>
      </c>
      <c r="EU283" s="673">
        <f t="shared" si="350"/>
        <v>0</v>
      </c>
      <c r="EV283" s="673">
        <f t="shared" si="350"/>
        <v>0</v>
      </c>
      <c r="EW283" s="673">
        <f t="shared" si="350"/>
        <v>0</v>
      </c>
      <c r="EX283" s="674">
        <f t="shared" si="350"/>
        <v>0</v>
      </c>
      <c r="EY283" s="612"/>
      <c r="FB283" s="612"/>
    </row>
    <row r="284" spans="1:158" s="86" customFormat="1" hidden="1" outlineLevel="2">
      <c r="A284" s="654"/>
      <c r="B284" s="654"/>
      <c r="C284" s="655" t="str">
        <f>$A$134</f>
        <v>Spare 1</v>
      </c>
      <c r="D284" s="654"/>
      <c r="E284" s="654"/>
      <c r="F284" s="654"/>
      <c r="G284" s="654"/>
      <c r="H284" s="654"/>
      <c r="I284" s="654"/>
      <c r="J284" s="654"/>
      <c r="K284" s="654"/>
      <c r="L284" s="654"/>
      <c r="M284" s="654"/>
      <c r="N284" s="654"/>
      <c r="O284" s="654"/>
      <c r="P284" s="654"/>
      <c r="Q284" s="654"/>
      <c r="R284" s="654"/>
      <c r="S284" s="654"/>
      <c r="T284" s="654"/>
      <c r="U284" s="654"/>
      <c r="V284" s="654"/>
      <c r="W284" s="654"/>
      <c r="X284" s="654"/>
      <c r="Y284" s="654"/>
      <c r="Z284" s="654"/>
      <c r="AA284" s="654"/>
      <c r="AB284" s="654"/>
      <c r="AC284" s="654"/>
      <c r="AD284" s="661" t="str">
        <f>$AD$134</f>
        <v>Sp_1</v>
      </c>
      <c r="AE284" s="304"/>
      <c r="AF284" s="672">
        <f>AF144</f>
        <v>0</v>
      </c>
      <c r="AG284" s="673">
        <f t="shared" ref="AG284:CR284" si="351">AG144</f>
        <v>0</v>
      </c>
      <c r="AH284" s="673">
        <f t="shared" si="351"/>
        <v>0</v>
      </c>
      <c r="AI284" s="673">
        <f t="shared" si="351"/>
        <v>0</v>
      </c>
      <c r="AJ284" s="673">
        <f t="shared" si="351"/>
        <v>0</v>
      </c>
      <c r="AK284" s="673">
        <f t="shared" si="351"/>
        <v>0</v>
      </c>
      <c r="AL284" s="673">
        <f t="shared" si="351"/>
        <v>0</v>
      </c>
      <c r="AM284" s="673">
        <f t="shared" si="351"/>
        <v>0</v>
      </c>
      <c r="AN284" s="673">
        <f t="shared" si="351"/>
        <v>0</v>
      </c>
      <c r="AO284" s="673">
        <f t="shared" si="351"/>
        <v>0</v>
      </c>
      <c r="AP284" s="673">
        <f t="shared" si="351"/>
        <v>0</v>
      </c>
      <c r="AQ284" s="673">
        <f t="shared" si="351"/>
        <v>0</v>
      </c>
      <c r="AR284" s="673">
        <f t="shared" si="351"/>
        <v>0</v>
      </c>
      <c r="AS284" s="673">
        <f t="shared" si="351"/>
        <v>0</v>
      </c>
      <c r="AT284" s="673">
        <f t="shared" si="351"/>
        <v>0</v>
      </c>
      <c r="AU284" s="673">
        <f t="shared" si="351"/>
        <v>0</v>
      </c>
      <c r="AV284" s="673">
        <f t="shared" si="351"/>
        <v>0</v>
      </c>
      <c r="AW284" s="673">
        <f t="shared" si="351"/>
        <v>0</v>
      </c>
      <c r="AX284" s="673">
        <f t="shared" si="351"/>
        <v>0</v>
      </c>
      <c r="AY284" s="673">
        <f t="shared" si="351"/>
        <v>0</v>
      </c>
      <c r="AZ284" s="673">
        <f t="shared" si="351"/>
        <v>0</v>
      </c>
      <c r="BA284" s="673">
        <f t="shared" si="351"/>
        <v>0</v>
      </c>
      <c r="BB284" s="673">
        <f t="shared" si="351"/>
        <v>0</v>
      </c>
      <c r="BC284" s="673">
        <f t="shared" si="351"/>
        <v>0</v>
      </c>
      <c r="BD284" s="673">
        <f t="shared" si="351"/>
        <v>0</v>
      </c>
      <c r="BE284" s="673">
        <f t="shared" si="351"/>
        <v>0</v>
      </c>
      <c r="BF284" s="673">
        <f t="shared" si="351"/>
        <v>0</v>
      </c>
      <c r="BG284" s="673">
        <f t="shared" si="351"/>
        <v>0</v>
      </c>
      <c r="BH284" s="673">
        <f t="shared" si="351"/>
        <v>0</v>
      </c>
      <c r="BI284" s="673">
        <f t="shared" si="351"/>
        <v>0</v>
      </c>
      <c r="BJ284" s="673">
        <f t="shared" si="351"/>
        <v>0</v>
      </c>
      <c r="BK284" s="673">
        <f t="shared" si="351"/>
        <v>0</v>
      </c>
      <c r="BL284" s="673">
        <f t="shared" si="351"/>
        <v>0</v>
      </c>
      <c r="BM284" s="673">
        <f t="shared" si="351"/>
        <v>0</v>
      </c>
      <c r="BN284" s="673">
        <f t="shared" si="351"/>
        <v>0</v>
      </c>
      <c r="BO284" s="673">
        <f t="shared" si="351"/>
        <v>0</v>
      </c>
      <c r="BP284" s="673">
        <f t="shared" si="351"/>
        <v>0</v>
      </c>
      <c r="BQ284" s="673">
        <f t="shared" si="351"/>
        <v>0</v>
      </c>
      <c r="BR284" s="673">
        <f t="shared" si="351"/>
        <v>0</v>
      </c>
      <c r="BS284" s="673">
        <f t="shared" si="351"/>
        <v>0</v>
      </c>
      <c r="BT284" s="673">
        <f t="shared" si="351"/>
        <v>0</v>
      </c>
      <c r="BU284" s="673">
        <f t="shared" si="351"/>
        <v>0</v>
      </c>
      <c r="BV284" s="673">
        <f t="shared" si="351"/>
        <v>0</v>
      </c>
      <c r="BW284" s="673">
        <f t="shared" si="351"/>
        <v>0</v>
      </c>
      <c r="BX284" s="673">
        <f t="shared" si="351"/>
        <v>0</v>
      </c>
      <c r="BY284" s="673">
        <f t="shared" si="351"/>
        <v>0</v>
      </c>
      <c r="BZ284" s="673">
        <f t="shared" si="351"/>
        <v>0</v>
      </c>
      <c r="CA284" s="673">
        <f t="shared" si="351"/>
        <v>0</v>
      </c>
      <c r="CB284" s="673">
        <f t="shared" si="351"/>
        <v>0</v>
      </c>
      <c r="CC284" s="673">
        <f t="shared" si="351"/>
        <v>0</v>
      </c>
      <c r="CD284" s="673">
        <f t="shared" si="351"/>
        <v>0</v>
      </c>
      <c r="CE284" s="673">
        <f t="shared" si="351"/>
        <v>0</v>
      </c>
      <c r="CF284" s="673">
        <f t="shared" si="351"/>
        <v>0</v>
      </c>
      <c r="CG284" s="673">
        <f t="shared" si="351"/>
        <v>0</v>
      </c>
      <c r="CH284" s="673">
        <f t="shared" si="351"/>
        <v>0</v>
      </c>
      <c r="CI284" s="673">
        <f t="shared" si="351"/>
        <v>0</v>
      </c>
      <c r="CJ284" s="673">
        <f t="shared" si="351"/>
        <v>0</v>
      </c>
      <c r="CK284" s="673">
        <f t="shared" si="351"/>
        <v>0</v>
      </c>
      <c r="CL284" s="673">
        <f t="shared" si="351"/>
        <v>0</v>
      </c>
      <c r="CM284" s="673">
        <f t="shared" si="351"/>
        <v>0</v>
      </c>
      <c r="CN284" s="673">
        <f t="shared" si="351"/>
        <v>0</v>
      </c>
      <c r="CO284" s="673">
        <f t="shared" si="351"/>
        <v>0</v>
      </c>
      <c r="CP284" s="673">
        <f t="shared" si="351"/>
        <v>0</v>
      </c>
      <c r="CQ284" s="673">
        <f t="shared" si="351"/>
        <v>0</v>
      </c>
      <c r="CR284" s="673">
        <f t="shared" si="351"/>
        <v>0</v>
      </c>
      <c r="CS284" s="673">
        <f t="shared" ref="CS284:EX284" si="352">CS144</f>
        <v>0</v>
      </c>
      <c r="CT284" s="673">
        <f t="shared" si="352"/>
        <v>0</v>
      </c>
      <c r="CU284" s="673">
        <f t="shared" si="352"/>
        <v>0</v>
      </c>
      <c r="CV284" s="673">
        <f t="shared" si="352"/>
        <v>0</v>
      </c>
      <c r="CW284" s="673">
        <f t="shared" si="352"/>
        <v>0</v>
      </c>
      <c r="CX284" s="673">
        <f t="shared" si="352"/>
        <v>0</v>
      </c>
      <c r="CY284" s="673">
        <f t="shared" si="352"/>
        <v>0</v>
      </c>
      <c r="CZ284" s="673">
        <f t="shared" si="352"/>
        <v>0</v>
      </c>
      <c r="DA284" s="673">
        <f t="shared" si="352"/>
        <v>0</v>
      </c>
      <c r="DB284" s="673">
        <f t="shared" si="352"/>
        <v>0</v>
      </c>
      <c r="DC284" s="673">
        <f t="shared" si="352"/>
        <v>0</v>
      </c>
      <c r="DD284" s="673">
        <f t="shared" si="352"/>
        <v>0</v>
      </c>
      <c r="DE284" s="673">
        <f t="shared" si="352"/>
        <v>0</v>
      </c>
      <c r="DF284" s="673">
        <f t="shared" si="352"/>
        <v>0</v>
      </c>
      <c r="DG284" s="673">
        <f t="shared" si="352"/>
        <v>0</v>
      </c>
      <c r="DH284" s="673">
        <f t="shared" si="352"/>
        <v>0</v>
      </c>
      <c r="DI284" s="673">
        <f t="shared" si="352"/>
        <v>0</v>
      </c>
      <c r="DJ284" s="673">
        <f t="shared" si="352"/>
        <v>0</v>
      </c>
      <c r="DK284" s="673">
        <f t="shared" si="352"/>
        <v>0</v>
      </c>
      <c r="DL284" s="673">
        <f t="shared" si="352"/>
        <v>0</v>
      </c>
      <c r="DM284" s="673">
        <f t="shared" si="352"/>
        <v>0</v>
      </c>
      <c r="DN284" s="673">
        <f t="shared" si="352"/>
        <v>0</v>
      </c>
      <c r="DO284" s="673">
        <f t="shared" si="352"/>
        <v>0</v>
      </c>
      <c r="DP284" s="673">
        <f t="shared" si="352"/>
        <v>0</v>
      </c>
      <c r="DQ284" s="673">
        <f t="shared" si="352"/>
        <v>0</v>
      </c>
      <c r="DR284" s="673">
        <f t="shared" si="352"/>
        <v>0</v>
      </c>
      <c r="DS284" s="673">
        <f t="shared" si="352"/>
        <v>0</v>
      </c>
      <c r="DT284" s="673">
        <f t="shared" si="352"/>
        <v>0</v>
      </c>
      <c r="DU284" s="673">
        <f t="shared" si="352"/>
        <v>0</v>
      </c>
      <c r="DV284" s="673">
        <f t="shared" si="352"/>
        <v>0</v>
      </c>
      <c r="DW284" s="673">
        <f t="shared" si="352"/>
        <v>0</v>
      </c>
      <c r="DX284" s="673">
        <f t="shared" si="352"/>
        <v>0</v>
      </c>
      <c r="DY284" s="673">
        <f t="shared" si="352"/>
        <v>0</v>
      </c>
      <c r="DZ284" s="673">
        <f t="shared" si="352"/>
        <v>0</v>
      </c>
      <c r="EA284" s="673">
        <f t="shared" si="352"/>
        <v>0</v>
      </c>
      <c r="EB284" s="673">
        <f t="shared" si="352"/>
        <v>0</v>
      </c>
      <c r="EC284" s="673">
        <f t="shared" si="352"/>
        <v>0</v>
      </c>
      <c r="ED284" s="673">
        <f t="shared" si="352"/>
        <v>0</v>
      </c>
      <c r="EE284" s="673">
        <f t="shared" si="352"/>
        <v>0</v>
      </c>
      <c r="EF284" s="673">
        <f t="shared" si="352"/>
        <v>0</v>
      </c>
      <c r="EG284" s="673">
        <f t="shared" si="352"/>
        <v>0</v>
      </c>
      <c r="EH284" s="673">
        <f t="shared" si="352"/>
        <v>0</v>
      </c>
      <c r="EI284" s="673">
        <f t="shared" si="352"/>
        <v>0</v>
      </c>
      <c r="EJ284" s="673">
        <f t="shared" si="352"/>
        <v>0</v>
      </c>
      <c r="EK284" s="673">
        <f t="shared" si="352"/>
        <v>0</v>
      </c>
      <c r="EL284" s="673">
        <f t="shared" si="352"/>
        <v>0</v>
      </c>
      <c r="EM284" s="673">
        <f t="shared" si="352"/>
        <v>0</v>
      </c>
      <c r="EN284" s="673">
        <f t="shared" si="352"/>
        <v>0</v>
      </c>
      <c r="EO284" s="673">
        <f t="shared" si="352"/>
        <v>0</v>
      </c>
      <c r="EP284" s="673">
        <f t="shared" si="352"/>
        <v>0</v>
      </c>
      <c r="EQ284" s="673">
        <f t="shared" si="352"/>
        <v>0</v>
      </c>
      <c r="ER284" s="673">
        <f t="shared" si="352"/>
        <v>0</v>
      </c>
      <c r="ES284" s="673">
        <f t="shared" si="352"/>
        <v>0</v>
      </c>
      <c r="ET284" s="673">
        <f t="shared" si="352"/>
        <v>0</v>
      </c>
      <c r="EU284" s="673">
        <f t="shared" si="352"/>
        <v>0</v>
      </c>
      <c r="EV284" s="673">
        <f t="shared" si="352"/>
        <v>0</v>
      </c>
      <c r="EW284" s="673">
        <f t="shared" si="352"/>
        <v>0</v>
      </c>
      <c r="EX284" s="674">
        <f t="shared" si="352"/>
        <v>0</v>
      </c>
      <c r="EY284" s="612"/>
      <c r="FB284" s="612"/>
    </row>
    <row r="285" spans="1:158" s="86" customFormat="1" hidden="1" outlineLevel="2">
      <c r="A285" s="654"/>
      <c r="B285" s="654"/>
      <c r="C285" s="655" t="str">
        <f>$A$146</f>
        <v>Spare 2</v>
      </c>
      <c r="D285" s="654"/>
      <c r="E285" s="654"/>
      <c r="F285" s="654"/>
      <c r="G285" s="654"/>
      <c r="H285" s="654"/>
      <c r="I285" s="654"/>
      <c r="J285" s="654"/>
      <c r="K285" s="654"/>
      <c r="L285" s="654"/>
      <c r="M285" s="654"/>
      <c r="N285" s="654"/>
      <c r="O285" s="654"/>
      <c r="P285" s="654"/>
      <c r="Q285" s="654"/>
      <c r="R285" s="654"/>
      <c r="S285" s="654"/>
      <c r="T285" s="654"/>
      <c r="U285" s="654"/>
      <c r="V285" s="654"/>
      <c r="W285" s="654"/>
      <c r="X285" s="654"/>
      <c r="Y285" s="654"/>
      <c r="Z285" s="654"/>
      <c r="AA285" s="654"/>
      <c r="AB285" s="654"/>
      <c r="AC285" s="654"/>
      <c r="AD285" s="661" t="str">
        <f>$AD$146</f>
        <v>Sp_2</v>
      </c>
      <c r="AE285" s="304"/>
      <c r="AF285" s="672">
        <f>AF156</f>
        <v>0</v>
      </c>
      <c r="AG285" s="673">
        <f t="shared" ref="AG285:CR285" si="353">AG156</f>
        <v>0</v>
      </c>
      <c r="AH285" s="673">
        <f t="shared" si="353"/>
        <v>0</v>
      </c>
      <c r="AI285" s="673">
        <f t="shared" si="353"/>
        <v>0</v>
      </c>
      <c r="AJ285" s="673">
        <f t="shared" si="353"/>
        <v>0</v>
      </c>
      <c r="AK285" s="673">
        <f t="shared" si="353"/>
        <v>0</v>
      </c>
      <c r="AL285" s="673">
        <f t="shared" si="353"/>
        <v>0</v>
      </c>
      <c r="AM285" s="673">
        <f t="shared" si="353"/>
        <v>0</v>
      </c>
      <c r="AN285" s="673">
        <f t="shared" si="353"/>
        <v>0</v>
      </c>
      <c r="AO285" s="673">
        <f t="shared" si="353"/>
        <v>0</v>
      </c>
      <c r="AP285" s="673">
        <f t="shared" si="353"/>
        <v>0</v>
      </c>
      <c r="AQ285" s="673">
        <f t="shared" si="353"/>
        <v>0</v>
      </c>
      <c r="AR285" s="673">
        <f t="shared" si="353"/>
        <v>0</v>
      </c>
      <c r="AS285" s="673">
        <f t="shared" si="353"/>
        <v>0</v>
      </c>
      <c r="AT285" s="673">
        <f t="shared" si="353"/>
        <v>0</v>
      </c>
      <c r="AU285" s="673">
        <f t="shared" si="353"/>
        <v>0</v>
      </c>
      <c r="AV285" s="673">
        <f t="shared" si="353"/>
        <v>0</v>
      </c>
      <c r="AW285" s="673">
        <f t="shared" si="353"/>
        <v>0</v>
      </c>
      <c r="AX285" s="673">
        <f t="shared" si="353"/>
        <v>0</v>
      </c>
      <c r="AY285" s="673">
        <f t="shared" si="353"/>
        <v>0</v>
      </c>
      <c r="AZ285" s="673">
        <f t="shared" si="353"/>
        <v>0</v>
      </c>
      <c r="BA285" s="673">
        <f t="shared" si="353"/>
        <v>0</v>
      </c>
      <c r="BB285" s="673">
        <f t="shared" si="353"/>
        <v>0</v>
      </c>
      <c r="BC285" s="673">
        <f t="shared" si="353"/>
        <v>0</v>
      </c>
      <c r="BD285" s="673">
        <f t="shared" si="353"/>
        <v>0</v>
      </c>
      <c r="BE285" s="673">
        <f t="shared" si="353"/>
        <v>0</v>
      </c>
      <c r="BF285" s="673">
        <f t="shared" si="353"/>
        <v>0</v>
      </c>
      <c r="BG285" s="673">
        <f t="shared" si="353"/>
        <v>0</v>
      </c>
      <c r="BH285" s="673">
        <f t="shared" si="353"/>
        <v>0</v>
      </c>
      <c r="BI285" s="673">
        <f t="shared" si="353"/>
        <v>0</v>
      </c>
      <c r="BJ285" s="673">
        <f t="shared" si="353"/>
        <v>0</v>
      </c>
      <c r="BK285" s="673">
        <f t="shared" si="353"/>
        <v>0</v>
      </c>
      <c r="BL285" s="673">
        <f t="shared" si="353"/>
        <v>0</v>
      </c>
      <c r="BM285" s="673">
        <f t="shared" si="353"/>
        <v>0</v>
      </c>
      <c r="BN285" s="673">
        <f t="shared" si="353"/>
        <v>0</v>
      </c>
      <c r="BO285" s="673">
        <f t="shared" si="353"/>
        <v>0</v>
      </c>
      <c r="BP285" s="673">
        <f t="shared" si="353"/>
        <v>0</v>
      </c>
      <c r="BQ285" s="673">
        <f t="shared" si="353"/>
        <v>0</v>
      </c>
      <c r="BR285" s="673">
        <f t="shared" si="353"/>
        <v>0</v>
      </c>
      <c r="BS285" s="673">
        <f t="shared" si="353"/>
        <v>0</v>
      </c>
      <c r="BT285" s="673">
        <f t="shared" si="353"/>
        <v>0</v>
      </c>
      <c r="BU285" s="673">
        <f t="shared" si="353"/>
        <v>0</v>
      </c>
      <c r="BV285" s="673">
        <f t="shared" si="353"/>
        <v>0</v>
      </c>
      <c r="BW285" s="673">
        <f t="shared" si="353"/>
        <v>0</v>
      </c>
      <c r="BX285" s="673">
        <f t="shared" si="353"/>
        <v>0</v>
      </c>
      <c r="BY285" s="673">
        <f t="shared" si="353"/>
        <v>0</v>
      </c>
      <c r="BZ285" s="673">
        <f t="shared" si="353"/>
        <v>0</v>
      </c>
      <c r="CA285" s="673">
        <f t="shared" si="353"/>
        <v>0</v>
      </c>
      <c r="CB285" s="673">
        <f t="shared" si="353"/>
        <v>0</v>
      </c>
      <c r="CC285" s="673">
        <f t="shared" si="353"/>
        <v>0</v>
      </c>
      <c r="CD285" s="673">
        <f t="shared" si="353"/>
        <v>0</v>
      </c>
      <c r="CE285" s="673">
        <f t="shared" si="353"/>
        <v>0</v>
      </c>
      <c r="CF285" s="673">
        <f t="shared" si="353"/>
        <v>0</v>
      </c>
      <c r="CG285" s="673">
        <f t="shared" si="353"/>
        <v>0</v>
      </c>
      <c r="CH285" s="673">
        <f t="shared" si="353"/>
        <v>0</v>
      </c>
      <c r="CI285" s="673">
        <f t="shared" si="353"/>
        <v>0</v>
      </c>
      <c r="CJ285" s="673">
        <f t="shared" si="353"/>
        <v>0</v>
      </c>
      <c r="CK285" s="673">
        <f t="shared" si="353"/>
        <v>0</v>
      </c>
      <c r="CL285" s="673">
        <f t="shared" si="353"/>
        <v>0</v>
      </c>
      <c r="CM285" s="673">
        <f t="shared" si="353"/>
        <v>0</v>
      </c>
      <c r="CN285" s="673">
        <f t="shared" si="353"/>
        <v>0</v>
      </c>
      <c r="CO285" s="673">
        <f t="shared" si="353"/>
        <v>0</v>
      </c>
      <c r="CP285" s="673">
        <f t="shared" si="353"/>
        <v>0</v>
      </c>
      <c r="CQ285" s="673">
        <f t="shared" si="353"/>
        <v>0</v>
      </c>
      <c r="CR285" s="673">
        <f t="shared" si="353"/>
        <v>0</v>
      </c>
      <c r="CS285" s="673">
        <f t="shared" ref="CS285:EX285" si="354">CS156</f>
        <v>0</v>
      </c>
      <c r="CT285" s="673">
        <f t="shared" si="354"/>
        <v>0</v>
      </c>
      <c r="CU285" s="673">
        <f t="shared" si="354"/>
        <v>0</v>
      </c>
      <c r="CV285" s="673">
        <f t="shared" si="354"/>
        <v>0</v>
      </c>
      <c r="CW285" s="673">
        <f t="shared" si="354"/>
        <v>0</v>
      </c>
      <c r="CX285" s="673">
        <f t="shared" si="354"/>
        <v>0</v>
      </c>
      <c r="CY285" s="673">
        <f t="shared" si="354"/>
        <v>0</v>
      </c>
      <c r="CZ285" s="673">
        <f t="shared" si="354"/>
        <v>0</v>
      </c>
      <c r="DA285" s="673">
        <f t="shared" si="354"/>
        <v>0</v>
      </c>
      <c r="DB285" s="673">
        <f t="shared" si="354"/>
        <v>0</v>
      </c>
      <c r="DC285" s="673">
        <f t="shared" si="354"/>
        <v>0</v>
      </c>
      <c r="DD285" s="673">
        <f t="shared" si="354"/>
        <v>0</v>
      </c>
      <c r="DE285" s="673">
        <f t="shared" si="354"/>
        <v>0</v>
      </c>
      <c r="DF285" s="673">
        <f t="shared" si="354"/>
        <v>0</v>
      </c>
      <c r="DG285" s="673">
        <f t="shared" si="354"/>
        <v>0</v>
      </c>
      <c r="DH285" s="673">
        <f t="shared" si="354"/>
        <v>0</v>
      </c>
      <c r="DI285" s="673">
        <f t="shared" si="354"/>
        <v>0</v>
      </c>
      <c r="DJ285" s="673">
        <f t="shared" si="354"/>
        <v>0</v>
      </c>
      <c r="DK285" s="673">
        <f t="shared" si="354"/>
        <v>0</v>
      </c>
      <c r="DL285" s="673">
        <f t="shared" si="354"/>
        <v>0</v>
      </c>
      <c r="DM285" s="673">
        <f t="shared" si="354"/>
        <v>0</v>
      </c>
      <c r="DN285" s="673">
        <f t="shared" si="354"/>
        <v>0</v>
      </c>
      <c r="DO285" s="673">
        <f t="shared" si="354"/>
        <v>0</v>
      </c>
      <c r="DP285" s="673">
        <f t="shared" si="354"/>
        <v>0</v>
      </c>
      <c r="DQ285" s="673">
        <f t="shared" si="354"/>
        <v>0</v>
      </c>
      <c r="DR285" s="673">
        <f t="shared" si="354"/>
        <v>0</v>
      </c>
      <c r="DS285" s="673">
        <f t="shared" si="354"/>
        <v>0</v>
      </c>
      <c r="DT285" s="673">
        <f t="shared" si="354"/>
        <v>0</v>
      </c>
      <c r="DU285" s="673">
        <f t="shared" si="354"/>
        <v>0</v>
      </c>
      <c r="DV285" s="673">
        <f t="shared" si="354"/>
        <v>0</v>
      </c>
      <c r="DW285" s="673">
        <f t="shared" si="354"/>
        <v>0</v>
      </c>
      <c r="DX285" s="673">
        <f t="shared" si="354"/>
        <v>0</v>
      </c>
      <c r="DY285" s="673">
        <f t="shared" si="354"/>
        <v>0</v>
      </c>
      <c r="DZ285" s="673">
        <f t="shared" si="354"/>
        <v>0</v>
      </c>
      <c r="EA285" s="673">
        <f t="shared" si="354"/>
        <v>0</v>
      </c>
      <c r="EB285" s="673">
        <f t="shared" si="354"/>
        <v>0</v>
      </c>
      <c r="EC285" s="673">
        <f t="shared" si="354"/>
        <v>0</v>
      </c>
      <c r="ED285" s="673">
        <f t="shared" si="354"/>
        <v>0</v>
      </c>
      <c r="EE285" s="673">
        <f t="shared" si="354"/>
        <v>0</v>
      </c>
      <c r="EF285" s="673">
        <f t="shared" si="354"/>
        <v>0</v>
      </c>
      <c r="EG285" s="673">
        <f t="shared" si="354"/>
        <v>0</v>
      </c>
      <c r="EH285" s="673">
        <f t="shared" si="354"/>
        <v>0</v>
      </c>
      <c r="EI285" s="673">
        <f t="shared" si="354"/>
        <v>0</v>
      </c>
      <c r="EJ285" s="673">
        <f t="shared" si="354"/>
        <v>0</v>
      </c>
      <c r="EK285" s="673">
        <f t="shared" si="354"/>
        <v>0</v>
      </c>
      <c r="EL285" s="673">
        <f t="shared" si="354"/>
        <v>0</v>
      </c>
      <c r="EM285" s="673">
        <f t="shared" si="354"/>
        <v>0</v>
      </c>
      <c r="EN285" s="673">
        <f t="shared" si="354"/>
        <v>0</v>
      </c>
      <c r="EO285" s="673">
        <f t="shared" si="354"/>
        <v>0</v>
      </c>
      <c r="EP285" s="673">
        <f t="shared" si="354"/>
        <v>0</v>
      </c>
      <c r="EQ285" s="673">
        <f t="shared" si="354"/>
        <v>0</v>
      </c>
      <c r="ER285" s="673">
        <f t="shared" si="354"/>
        <v>0</v>
      </c>
      <c r="ES285" s="673">
        <f t="shared" si="354"/>
        <v>0</v>
      </c>
      <c r="ET285" s="673">
        <f t="shared" si="354"/>
        <v>0</v>
      </c>
      <c r="EU285" s="673">
        <f t="shared" si="354"/>
        <v>0</v>
      </c>
      <c r="EV285" s="673">
        <f t="shared" si="354"/>
        <v>0</v>
      </c>
      <c r="EW285" s="673">
        <f t="shared" si="354"/>
        <v>0</v>
      </c>
      <c r="EX285" s="674">
        <f t="shared" si="354"/>
        <v>0</v>
      </c>
      <c r="EY285" s="612"/>
      <c r="FB285" s="612"/>
    </row>
    <row r="286" spans="1:158" s="86" customFormat="1" hidden="1" outlineLevel="2">
      <c r="A286" s="654"/>
      <c r="B286" s="654"/>
      <c r="C286" s="655" t="str">
        <f>$A$158</f>
        <v>Spare 3</v>
      </c>
      <c r="D286" s="654"/>
      <c r="E286" s="654"/>
      <c r="F286" s="654"/>
      <c r="G286" s="654"/>
      <c r="H286" s="654"/>
      <c r="I286" s="654"/>
      <c r="J286" s="654"/>
      <c r="K286" s="654"/>
      <c r="L286" s="654"/>
      <c r="M286" s="654"/>
      <c r="N286" s="654"/>
      <c r="O286" s="654"/>
      <c r="P286" s="654"/>
      <c r="Q286" s="654"/>
      <c r="R286" s="654"/>
      <c r="S286" s="654"/>
      <c r="T286" s="654"/>
      <c r="U286" s="654"/>
      <c r="V286" s="654"/>
      <c r="W286" s="654"/>
      <c r="X286" s="654"/>
      <c r="Y286" s="654"/>
      <c r="Z286" s="654"/>
      <c r="AA286" s="654"/>
      <c r="AB286" s="654"/>
      <c r="AC286" s="654"/>
      <c r="AD286" s="661" t="str">
        <f>$AD$158</f>
        <v>Sp_3</v>
      </c>
      <c r="AE286" s="304"/>
      <c r="AF286" s="672">
        <f>AF168</f>
        <v>0</v>
      </c>
      <c r="AG286" s="673">
        <f t="shared" ref="AG286:CR286" si="355">AG168</f>
        <v>0</v>
      </c>
      <c r="AH286" s="673">
        <f t="shared" si="355"/>
        <v>0</v>
      </c>
      <c r="AI286" s="673">
        <f t="shared" si="355"/>
        <v>0</v>
      </c>
      <c r="AJ286" s="673">
        <f t="shared" si="355"/>
        <v>0</v>
      </c>
      <c r="AK286" s="673">
        <f t="shared" si="355"/>
        <v>0</v>
      </c>
      <c r="AL286" s="673">
        <f t="shared" si="355"/>
        <v>0</v>
      </c>
      <c r="AM286" s="673">
        <f t="shared" si="355"/>
        <v>0</v>
      </c>
      <c r="AN286" s="673">
        <f t="shared" si="355"/>
        <v>0</v>
      </c>
      <c r="AO286" s="673">
        <f t="shared" si="355"/>
        <v>0</v>
      </c>
      <c r="AP286" s="673">
        <f t="shared" si="355"/>
        <v>0</v>
      </c>
      <c r="AQ286" s="673">
        <f t="shared" si="355"/>
        <v>0</v>
      </c>
      <c r="AR286" s="673">
        <f t="shared" si="355"/>
        <v>0</v>
      </c>
      <c r="AS286" s="673">
        <f t="shared" si="355"/>
        <v>0</v>
      </c>
      <c r="AT286" s="673">
        <f t="shared" si="355"/>
        <v>0</v>
      </c>
      <c r="AU286" s="673">
        <f t="shared" si="355"/>
        <v>0</v>
      </c>
      <c r="AV286" s="673">
        <f t="shared" si="355"/>
        <v>0</v>
      </c>
      <c r="AW286" s="673">
        <f t="shared" si="355"/>
        <v>0</v>
      </c>
      <c r="AX286" s="673">
        <f t="shared" si="355"/>
        <v>0</v>
      </c>
      <c r="AY286" s="673">
        <f t="shared" si="355"/>
        <v>0</v>
      </c>
      <c r="AZ286" s="673">
        <f t="shared" si="355"/>
        <v>0</v>
      </c>
      <c r="BA286" s="673">
        <f t="shared" si="355"/>
        <v>0</v>
      </c>
      <c r="BB286" s="673">
        <f t="shared" si="355"/>
        <v>0</v>
      </c>
      <c r="BC286" s="673">
        <f t="shared" si="355"/>
        <v>0</v>
      </c>
      <c r="BD286" s="673">
        <f t="shared" si="355"/>
        <v>0</v>
      </c>
      <c r="BE286" s="673">
        <f t="shared" si="355"/>
        <v>0</v>
      </c>
      <c r="BF286" s="673">
        <f t="shared" si="355"/>
        <v>0</v>
      </c>
      <c r="BG286" s="673">
        <f t="shared" si="355"/>
        <v>0</v>
      </c>
      <c r="BH286" s="673">
        <f t="shared" si="355"/>
        <v>0</v>
      </c>
      <c r="BI286" s="673">
        <f t="shared" si="355"/>
        <v>0</v>
      </c>
      <c r="BJ286" s="673">
        <f t="shared" si="355"/>
        <v>0</v>
      </c>
      <c r="BK286" s="673">
        <f t="shared" si="355"/>
        <v>0</v>
      </c>
      <c r="BL286" s="673">
        <f t="shared" si="355"/>
        <v>0</v>
      </c>
      <c r="BM286" s="673">
        <f t="shared" si="355"/>
        <v>0</v>
      </c>
      <c r="BN286" s="673">
        <f t="shared" si="355"/>
        <v>0</v>
      </c>
      <c r="BO286" s="673">
        <f t="shared" si="355"/>
        <v>0</v>
      </c>
      <c r="BP286" s="673">
        <f t="shared" si="355"/>
        <v>0</v>
      </c>
      <c r="BQ286" s="673">
        <f t="shared" si="355"/>
        <v>0</v>
      </c>
      <c r="BR286" s="673">
        <f t="shared" si="355"/>
        <v>0</v>
      </c>
      <c r="BS286" s="673">
        <f t="shared" si="355"/>
        <v>0</v>
      </c>
      <c r="BT286" s="673">
        <f t="shared" si="355"/>
        <v>0</v>
      </c>
      <c r="BU286" s="673">
        <f t="shared" si="355"/>
        <v>0</v>
      </c>
      <c r="BV286" s="673">
        <f t="shared" si="355"/>
        <v>0</v>
      </c>
      <c r="BW286" s="673">
        <f t="shared" si="355"/>
        <v>0</v>
      </c>
      <c r="BX286" s="673">
        <f t="shared" si="355"/>
        <v>0</v>
      </c>
      <c r="BY286" s="673">
        <f t="shared" si="355"/>
        <v>0</v>
      </c>
      <c r="BZ286" s="673">
        <f t="shared" si="355"/>
        <v>0</v>
      </c>
      <c r="CA286" s="673">
        <f t="shared" si="355"/>
        <v>0</v>
      </c>
      <c r="CB286" s="673">
        <f t="shared" si="355"/>
        <v>0</v>
      </c>
      <c r="CC286" s="673">
        <f t="shared" si="355"/>
        <v>0</v>
      </c>
      <c r="CD286" s="673">
        <f t="shared" si="355"/>
        <v>0</v>
      </c>
      <c r="CE286" s="673">
        <f t="shared" si="355"/>
        <v>0</v>
      </c>
      <c r="CF286" s="673">
        <f t="shared" si="355"/>
        <v>0</v>
      </c>
      <c r="CG286" s="673">
        <f t="shared" si="355"/>
        <v>0</v>
      </c>
      <c r="CH286" s="673">
        <f t="shared" si="355"/>
        <v>0</v>
      </c>
      <c r="CI286" s="673">
        <f t="shared" si="355"/>
        <v>0</v>
      </c>
      <c r="CJ286" s="673">
        <f t="shared" si="355"/>
        <v>0</v>
      </c>
      <c r="CK286" s="673">
        <f t="shared" si="355"/>
        <v>0</v>
      </c>
      <c r="CL286" s="673">
        <f t="shared" si="355"/>
        <v>0</v>
      </c>
      <c r="CM286" s="673">
        <f t="shared" si="355"/>
        <v>0</v>
      </c>
      <c r="CN286" s="673">
        <f t="shared" si="355"/>
        <v>0</v>
      </c>
      <c r="CO286" s="673">
        <f t="shared" si="355"/>
        <v>0</v>
      </c>
      <c r="CP286" s="673">
        <f t="shared" si="355"/>
        <v>0</v>
      </c>
      <c r="CQ286" s="673">
        <f t="shared" si="355"/>
        <v>0</v>
      </c>
      <c r="CR286" s="673">
        <f t="shared" si="355"/>
        <v>0</v>
      </c>
      <c r="CS286" s="673">
        <f t="shared" ref="CS286:EX286" si="356">CS168</f>
        <v>0</v>
      </c>
      <c r="CT286" s="673">
        <f t="shared" si="356"/>
        <v>0</v>
      </c>
      <c r="CU286" s="673">
        <f t="shared" si="356"/>
        <v>0</v>
      </c>
      <c r="CV286" s="673">
        <f t="shared" si="356"/>
        <v>0</v>
      </c>
      <c r="CW286" s="673">
        <f t="shared" si="356"/>
        <v>0</v>
      </c>
      <c r="CX286" s="673">
        <f t="shared" si="356"/>
        <v>0</v>
      </c>
      <c r="CY286" s="673">
        <f t="shared" si="356"/>
        <v>0</v>
      </c>
      <c r="CZ286" s="673">
        <f t="shared" si="356"/>
        <v>0</v>
      </c>
      <c r="DA286" s="673">
        <f t="shared" si="356"/>
        <v>0</v>
      </c>
      <c r="DB286" s="673">
        <f t="shared" si="356"/>
        <v>0</v>
      </c>
      <c r="DC286" s="673">
        <f t="shared" si="356"/>
        <v>0</v>
      </c>
      <c r="DD286" s="673">
        <f t="shared" si="356"/>
        <v>0</v>
      </c>
      <c r="DE286" s="673">
        <f t="shared" si="356"/>
        <v>0</v>
      </c>
      <c r="DF286" s="673">
        <f t="shared" si="356"/>
        <v>0</v>
      </c>
      <c r="DG286" s="673">
        <f t="shared" si="356"/>
        <v>0</v>
      </c>
      <c r="DH286" s="673">
        <f t="shared" si="356"/>
        <v>0</v>
      </c>
      <c r="DI286" s="673">
        <f t="shared" si="356"/>
        <v>0</v>
      </c>
      <c r="DJ286" s="673">
        <f t="shared" si="356"/>
        <v>0</v>
      </c>
      <c r="DK286" s="673">
        <f t="shared" si="356"/>
        <v>0</v>
      </c>
      <c r="DL286" s="673">
        <f t="shared" si="356"/>
        <v>0</v>
      </c>
      <c r="DM286" s="673">
        <f t="shared" si="356"/>
        <v>0</v>
      </c>
      <c r="DN286" s="673">
        <f t="shared" si="356"/>
        <v>0</v>
      </c>
      <c r="DO286" s="673">
        <f t="shared" si="356"/>
        <v>0</v>
      </c>
      <c r="DP286" s="673">
        <f t="shared" si="356"/>
        <v>0</v>
      </c>
      <c r="DQ286" s="673">
        <f t="shared" si="356"/>
        <v>0</v>
      </c>
      <c r="DR286" s="673">
        <f t="shared" si="356"/>
        <v>0</v>
      </c>
      <c r="DS286" s="673">
        <f t="shared" si="356"/>
        <v>0</v>
      </c>
      <c r="DT286" s="673">
        <f t="shared" si="356"/>
        <v>0</v>
      </c>
      <c r="DU286" s="673">
        <f t="shared" si="356"/>
        <v>0</v>
      </c>
      <c r="DV286" s="673">
        <f t="shared" si="356"/>
        <v>0</v>
      </c>
      <c r="DW286" s="673">
        <f t="shared" si="356"/>
        <v>0</v>
      </c>
      <c r="DX286" s="673">
        <f t="shared" si="356"/>
        <v>0</v>
      </c>
      <c r="DY286" s="673">
        <f t="shared" si="356"/>
        <v>0</v>
      </c>
      <c r="DZ286" s="673">
        <f t="shared" si="356"/>
        <v>0</v>
      </c>
      <c r="EA286" s="673">
        <f t="shared" si="356"/>
        <v>0</v>
      </c>
      <c r="EB286" s="673">
        <f t="shared" si="356"/>
        <v>0</v>
      </c>
      <c r="EC286" s="673">
        <f t="shared" si="356"/>
        <v>0</v>
      </c>
      <c r="ED286" s="673">
        <f t="shared" si="356"/>
        <v>0</v>
      </c>
      <c r="EE286" s="673">
        <f t="shared" si="356"/>
        <v>0</v>
      </c>
      <c r="EF286" s="673">
        <f t="shared" si="356"/>
        <v>0</v>
      </c>
      <c r="EG286" s="673">
        <f t="shared" si="356"/>
        <v>0</v>
      </c>
      <c r="EH286" s="673">
        <f t="shared" si="356"/>
        <v>0</v>
      </c>
      <c r="EI286" s="673">
        <f t="shared" si="356"/>
        <v>0</v>
      </c>
      <c r="EJ286" s="673">
        <f t="shared" si="356"/>
        <v>0</v>
      </c>
      <c r="EK286" s="673">
        <f t="shared" si="356"/>
        <v>0</v>
      </c>
      <c r="EL286" s="673">
        <f t="shared" si="356"/>
        <v>0</v>
      </c>
      <c r="EM286" s="673">
        <f t="shared" si="356"/>
        <v>0</v>
      </c>
      <c r="EN286" s="673">
        <f t="shared" si="356"/>
        <v>0</v>
      </c>
      <c r="EO286" s="673">
        <f t="shared" si="356"/>
        <v>0</v>
      </c>
      <c r="EP286" s="673">
        <f t="shared" si="356"/>
        <v>0</v>
      </c>
      <c r="EQ286" s="673">
        <f t="shared" si="356"/>
        <v>0</v>
      </c>
      <c r="ER286" s="673">
        <f t="shared" si="356"/>
        <v>0</v>
      </c>
      <c r="ES286" s="673">
        <f t="shared" si="356"/>
        <v>0</v>
      </c>
      <c r="ET286" s="673">
        <f t="shared" si="356"/>
        <v>0</v>
      </c>
      <c r="EU286" s="673">
        <f t="shared" si="356"/>
        <v>0</v>
      </c>
      <c r="EV286" s="673">
        <f t="shared" si="356"/>
        <v>0</v>
      </c>
      <c r="EW286" s="673">
        <f t="shared" si="356"/>
        <v>0</v>
      </c>
      <c r="EX286" s="674">
        <f t="shared" si="356"/>
        <v>0</v>
      </c>
      <c r="EY286" s="612"/>
      <c r="FB286" s="612"/>
    </row>
    <row r="287" spans="1:158" s="86" customFormat="1" hidden="1" outlineLevel="2">
      <c r="A287" s="654"/>
      <c r="B287" s="654"/>
      <c r="C287" s="655" t="str">
        <f>$A$170</f>
        <v>Spare 4</v>
      </c>
      <c r="D287" s="654"/>
      <c r="E287" s="654"/>
      <c r="F287" s="654"/>
      <c r="G287" s="654"/>
      <c r="H287" s="654"/>
      <c r="I287" s="654"/>
      <c r="J287" s="654"/>
      <c r="K287" s="654"/>
      <c r="L287" s="654"/>
      <c r="M287" s="654"/>
      <c r="N287" s="654"/>
      <c r="O287" s="654"/>
      <c r="P287" s="654"/>
      <c r="Q287" s="654"/>
      <c r="R287" s="654"/>
      <c r="S287" s="654"/>
      <c r="T287" s="654"/>
      <c r="U287" s="654"/>
      <c r="V287" s="654"/>
      <c r="W287" s="654"/>
      <c r="X287" s="654"/>
      <c r="Y287" s="654"/>
      <c r="Z287" s="654"/>
      <c r="AA287" s="654"/>
      <c r="AB287" s="654"/>
      <c r="AC287" s="654"/>
      <c r="AD287" s="661" t="str">
        <f>$AD$170</f>
        <v>Sp_4</v>
      </c>
      <c r="AE287" s="304"/>
      <c r="AF287" s="672">
        <f>AF180</f>
        <v>0</v>
      </c>
      <c r="AG287" s="673">
        <f t="shared" ref="AG287:CR287" si="357">AG180</f>
        <v>0</v>
      </c>
      <c r="AH287" s="673">
        <f t="shared" si="357"/>
        <v>0</v>
      </c>
      <c r="AI287" s="673">
        <f t="shared" si="357"/>
        <v>0</v>
      </c>
      <c r="AJ287" s="673">
        <f t="shared" si="357"/>
        <v>0</v>
      </c>
      <c r="AK287" s="673">
        <f t="shared" si="357"/>
        <v>0</v>
      </c>
      <c r="AL287" s="673">
        <f t="shared" si="357"/>
        <v>0</v>
      </c>
      <c r="AM287" s="673">
        <f t="shared" si="357"/>
        <v>0</v>
      </c>
      <c r="AN287" s="673">
        <f t="shared" si="357"/>
        <v>0</v>
      </c>
      <c r="AO287" s="673">
        <f t="shared" si="357"/>
        <v>0</v>
      </c>
      <c r="AP287" s="673">
        <f t="shared" si="357"/>
        <v>0</v>
      </c>
      <c r="AQ287" s="673">
        <f t="shared" si="357"/>
        <v>0</v>
      </c>
      <c r="AR287" s="673">
        <f t="shared" si="357"/>
        <v>0</v>
      </c>
      <c r="AS287" s="673">
        <f t="shared" si="357"/>
        <v>0</v>
      </c>
      <c r="AT287" s="673">
        <f t="shared" si="357"/>
        <v>0</v>
      </c>
      <c r="AU287" s="673">
        <f t="shared" si="357"/>
        <v>0</v>
      </c>
      <c r="AV287" s="673">
        <f t="shared" si="357"/>
        <v>0</v>
      </c>
      <c r="AW287" s="673">
        <f t="shared" si="357"/>
        <v>0</v>
      </c>
      <c r="AX287" s="673">
        <f t="shared" si="357"/>
        <v>0</v>
      </c>
      <c r="AY287" s="673">
        <f t="shared" si="357"/>
        <v>0</v>
      </c>
      <c r="AZ287" s="673">
        <f t="shared" si="357"/>
        <v>0</v>
      </c>
      <c r="BA287" s="673">
        <f t="shared" si="357"/>
        <v>0</v>
      </c>
      <c r="BB287" s="673">
        <f t="shared" si="357"/>
        <v>0</v>
      </c>
      <c r="BC287" s="673">
        <f t="shared" si="357"/>
        <v>0</v>
      </c>
      <c r="BD287" s="673">
        <f t="shared" si="357"/>
        <v>0</v>
      </c>
      <c r="BE287" s="673">
        <f t="shared" si="357"/>
        <v>0</v>
      </c>
      <c r="BF287" s="673">
        <f t="shared" si="357"/>
        <v>0</v>
      </c>
      <c r="BG287" s="673">
        <f t="shared" si="357"/>
        <v>0</v>
      </c>
      <c r="BH287" s="673">
        <f t="shared" si="357"/>
        <v>0</v>
      </c>
      <c r="BI287" s="673">
        <f t="shared" si="357"/>
        <v>0</v>
      </c>
      <c r="BJ287" s="673">
        <f t="shared" si="357"/>
        <v>0</v>
      </c>
      <c r="BK287" s="673">
        <f t="shared" si="357"/>
        <v>0</v>
      </c>
      <c r="BL287" s="673">
        <f t="shared" si="357"/>
        <v>0</v>
      </c>
      <c r="BM287" s="673">
        <f t="shared" si="357"/>
        <v>0</v>
      </c>
      <c r="BN287" s="673">
        <f t="shared" si="357"/>
        <v>0</v>
      </c>
      <c r="BO287" s="673">
        <f t="shared" si="357"/>
        <v>0</v>
      </c>
      <c r="BP287" s="673">
        <f t="shared" si="357"/>
        <v>0</v>
      </c>
      <c r="BQ287" s="673">
        <f t="shared" si="357"/>
        <v>0</v>
      </c>
      <c r="BR287" s="673">
        <f t="shared" si="357"/>
        <v>0</v>
      </c>
      <c r="BS287" s="673">
        <f t="shared" si="357"/>
        <v>0</v>
      </c>
      <c r="BT287" s="673">
        <f t="shared" si="357"/>
        <v>0</v>
      </c>
      <c r="BU287" s="673">
        <f t="shared" si="357"/>
        <v>0</v>
      </c>
      <c r="BV287" s="673">
        <f t="shared" si="357"/>
        <v>0</v>
      </c>
      <c r="BW287" s="673">
        <f t="shared" si="357"/>
        <v>0</v>
      </c>
      <c r="BX287" s="673">
        <f t="shared" si="357"/>
        <v>0</v>
      </c>
      <c r="BY287" s="673">
        <f t="shared" si="357"/>
        <v>0</v>
      </c>
      <c r="BZ287" s="673">
        <f t="shared" si="357"/>
        <v>0</v>
      </c>
      <c r="CA287" s="673">
        <f t="shared" si="357"/>
        <v>0</v>
      </c>
      <c r="CB287" s="673">
        <f t="shared" si="357"/>
        <v>0</v>
      </c>
      <c r="CC287" s="673">
        <f t="shared" si="357"/>
        <v>0</v>
      </c>
      <c r="CD287" s="673">
        <f t="shared" si="357"/>
        <v>0</v>
      </c>
      <c r="CE287" s="673">
        <f t="shared" si="357"/>
        <v>0</v>
      </c>
      <c r="CF287" s="673">
        <f t="shared" si="357"/>
        <v>0</v>
      </c>
      <c r="CG287" s="673">
        <f t="shared" si="357"/>
        <v>0</v>
      </c>
      <c r="CH287" s="673">
        <f t="shared" si="357"/>
        <v>0</v>
      </c>
      <c r="CI287" s="673">
        <f t="shared" si="357"/>
        <v>0</v>
      </c>
      <c r="CJ287" s="673">
        <f t="shared" si="357"/>
        <v>0</v>
      </c>
      <c r="CK287" s="673">
        <f t="shared" si="357"/>
        <v>0</v>
      </c>
      <c r="CL287" s="673">
        <f t="shared" si="357"/>
        <v>0</v>
      </c>
      <c r="CM287" s="673">
        <f t="shared" si="357"/>
        <v>0</v>
      </c>
      <c r="CN287" s="673">
        <f t="shared" si="357"/>
        <v>0</v>
      </c>
      <c r="CO287" s="673">
        <f t="shared" si="357"/>
        <v>0</v>
      </c>
      <c r="CP287" s="673">
        <f t="shared" si="357"/>
        <v>0</v>
      </c>
      <c r="CQ287" s="673">
        <f t="shared" si="357"/>
        <v>0</v>
      </c>
      <c r="CR287" s="673">
        <f t="shared" si="357"/>
        <v>0</v>
      </c>
      <c r="CS287" s="673">
        <f t="shared" ref="CS287:EX287" si="358">CS180</f>
        <v>0</v>
      </c>
      <c r="CT287" s="673">
        <f t="shared" si="358"/>
        <v>0</v>
      </c>
      <c r="CU287" s="673">
        <f t="shared" si="358"/>
        <v>0</v>
      </c>
      <c r="CV287" s="673">
        <f t="shared" si="358"/>
        <v>0</v>
      </c>
      <c r="CW287" s="673">
        <f t="shared" si="358"/>
        <v>0</v>
      </c>
      <c r="CX287" s="673">
        <f t="shared" si="358"/>
        <v>0</v>
      </c>
      <c r="CY287" s="673">
        <f t="shared" si="358"/>
        <v>0</v>
      </c>
      <c r="CZ287" s="673">
        <f t="shared" si="358"/>
        <v>0</v>
      </c>
      <c r="DA287" s="673">
        <f t="shared" si="358"/>
        <v>0</v>
      </c>
      <c r="DB287" s="673">
        <f t="shared" si="358"/>
        <v>0</v>
      </c>
      <c r="DC287" s="673">
        <f t="shared" si="358"/>
        <v>0</v>
      </c>
      <c r="DD287" s="673">
        <f t="shared" si="358"/>
        <v>0</v>
      </c>
      <c r="DE287" s="673">
        <f t="shared" si="358"/>
        <v>0</v>
      </c>
      <c r="DF287" s="673">
        <f t="shared" si="358"/>
        <v>0</v>
      </c>
      <c r="DG287" s="673">
        <f t="shared" si="358"/>
        <v>0</v>
      </c>
      <c r="DH287" s="673">
        <f t="shared" si="358"/>
        <v>0</v>
      </c>
      <c r="DI287" s="673">
        <f t="shared" si="358"/>
        <v>0</v>
      </c>
      <c r="DJ287" s="673">
        <f t="shared" si="358"/>
        <v>0</v>
      </c>
      <c r="DK287" s="673">
        <f t="shared" si="358"/>
        <v>0</v>
      </c>
      <c r="DL287" s="673">
        <f t="shared" si="358"/>
        <v>0</v>
      </c>
      <c r="DM287" s="673">
        <f t="shared" si="358"/>
        <v>0</v>
      </c>
      <c r="DN287" s="673">
        <f t="shared" si="358"/>
        <v>0</v>
      </c>
      <c r="DO287" s="673">
        <f t="shared" si="358"/>
        <v>0</v>
      </c>
      <c r="DP287" s="673">
        <f t="shared" si="358"/>
        <v>0</v>
      </c>
      <c r="DQ287" s="673">
        <f t="shared" si="358"/>
        <v>0</v>
      </c>
      <c r="DR287" s="673">
        <f t="shared" si="358"/>
        <v>0</v>
      </c>
      <c r="DS287" s="673">
        <f t="shared" si="358"/>
        <v>0</v>
      </c>
      <c r="DT287" s="673">
        <f t="shared" si="358"/>
        <v>0</v>
      </c>
      <c r="DU287" s="673">
        <f t="shared" si="358"/>
        <v>0</v>
      </c>
      <c r="DV287" s="673">
        <f t="shared" si="358"/>
        <v>0</v>
      </c>
      <c r="DW287" s="673">
        <f t="shared" si="358"/>
        <v>0</v>
      </c>
      <c r="DX287" s="673">
        <f t="shared" si="358"/>
        <v>0</v>
      </c>
      <c r="DY287" s="673">
        <f t="shared" si="358"/>
        <v>0</v>
      </c>
      <c r="DZ287" s="673">
        <f t="shared" si="358"/>
        <v>0</v>
      </c>
      <c r="EA287" s="673">
        <f t="shared" si="358"/>
        <v>0</v>
      </c>
      <c r="EB287" s="673">
        <f t="shared" si="358"/>
        <v>0</v>
      </c>
      <c r="EC287" s="673">
        <f t="shared" si="358"/>
        <v>0</v>
      </c>
      <c r="ED287" s="673">
        <f t="shared" si="358"/>
        <v>0</v>
      </c>
      <c r="EE287" s="673">
        <f t="shared" si="358"/>
        <v>0</v>
      </c>
      <c r="EF287" s="673">
        <f t="shared" si="358"/>
        <v>0</v>
      </c>
      <c r="EG287" s="673">
        <f t="shared" si="358"/>
        <v>0</v>
      </c>
      <c r="EH287" s="673">
        <f t="shared" si="358"/>
        <v>0</v>
      </c>
      <c r="EI287" s="673">
        <f t="shared" si="358"/>
        <v>0</v>
      </c>
      <c r="EJ287" s="673">
        <f t="shared" si="358"/>
        <v>0</v>
      </c>
      <c r="EK287" s="673">
        <f t="shared" si="358"/>
        <v>0</v>
      </c>
      <c r="EL287" s="673">
        <f t="shared" si="358"/>
        <v>0</v>
      </c>
      <c r="EM287" s="673">
        <f t="shared" si="358"/>
        <v>0</v>
      </c>
      <c r="EN287" s="673">
        <f t="shared" si="358"/>
        <v>0</v>
      </c>
      <c r="EO287" s="673">
        <f t="shared" si="358"/>
        <v>0</v>
      </c>
      <c r="EP287" s="673">
        <f t="shared" si="358"/>
        <v>0</v>
      </c>
      <c r="EQ287" s="673">
        <f t="shared" si="358"/>
        <v>0</v>
      </c>
      <c r="ER287" s="673">
        <f t="shared" si="358"/>
        <v>0</v>
      </c>
      <c r="ES287" s="673">
        <f t="shared" si="358"/>
        <v>0</v>
      </c>
      <c r="ET287" s="673">
        <f t="shared" si="358"/>
        <v>0</v>
      </c>
      <c r="EU287" s="673">
        <f t="shared" si="358"/>
        <v>0</v>
      </c>
      <c r="EV287" s="673">
        <f t="shared" si="358"/>
        <v>0</v>
      </c>
      <c r="EW287" s="673">
        <f t="shared" si="358"/>
        <v>0</v>
      </c>
      <c r="EX287" s="674">
        <f t="shared" si="358"/>
        <v>0</v>
      </c>
      <c r="EY287" s="612"/>
      <c r="FB287" s="612"/>
    </row>
    <row r="288" spans="1:158" s="86" customFormat="1" hidden="1" outlineLevel="2">
      <c r="A288" s="654"/>
      <c r="B288" s="654"/>
      <c r="C288" s="655" t="str">
        <f>$A$182</f>
        <v>Spare 5</v>
      </c>
      <c r="D288" s="654"/>
      <c r="E288" s="654"/>
      <c r="F288" s="654"/>
      <c r="G288" s="654"/>
      <c r="H288" s="654"/>
      <c r="I288" s="654"/>
      <c r="J288" s="654"/>
      <c r="K288" s="654"/>
      <c r="L288" s="654"/>
      <c r="M288" s="654"/>
      <c r="N288" s="654"/>
      <c r="O288" s="654"/>
      <c r="P288" s="654"/>
      <c r="Q288" s="654"/>
      <c r="R288" s="654"/>
      <c r="S288" s="654"/>
      <c r="T288" s="654"/>
      <c r="U288" s="654"/>
      <c r="V288" s="654"/>
      <c r="W288" s="654"/>
      <c r="X288" s="654"/>
      <c r="Y288" s="654"/>
      <c r="Z288" s="654"/>
      <c r="AA288" s="654"/>
      <c r="AB288" s="654"/>
      <c r="AC288" s="654"/>
      <c r="AD288" s="661" t="str">
        <f>$AD$182</f>
        <v>Sp_5</v>
      </c>
      <c r="AE288" s="304"/>
      <c r="AF288" s="672">
        <f>AF192</f>
        <v>0</v>
      </c>
      <c r="AG288" s="673">
        <f t="shared" ref="AG288:CR288" si="359">AG192</f>
        <v>0</v>
      </c>
      <c r="AH288" s="673">
        <f t="shared" si="359"/>
        <v>0</v>
      </c>
      <c r="AI288" s="673">
        <f t="shared" si="359"/>
        <v>0</v>
      </c>
      <c r="AJ288" s="673">
        <f t="shared" si="359"/>
        <v>0</v>
      </c>
      <c r="AK288" s="673">
        <f t="shared" si="359"/>
        <v>0</v>
      </c>
      <c r="AL288" s="673">
        <f t="shared" si="359"/>
        <v>0</v>
      </c>
      <c r="AM288" s="673">
        <f t="shared" si="359"/>
        <v>0</v>
      </c>
      <c r="AN288" s="673">
        <f t="shared" si="359"/>
        <v>0</v>
      </c>
      <c r="AO288" s="673">
        <f t="shared" si="359"/>
        <v>0</v>
      </c>
      <c r="AP288" s="673">
        <f t="shared" si="359"/>
        <v>0</v>
      </c>
      <c r="AQ288" s="673">
        <f t="shared" si="359"/>
        <v>0</v>
      </c>
      <c r="AR288" s="673">
        <f t="shared" si="359"/>
        <v>0</v>
      </c>
      <c r="AS288" s="673">
        <f t="shared" si="359"/>
        <v>0</v>
      </c>
      <c r="AT288" s="673">
        <f t="shared" si="359"/>
        <v>0</v>
      </c>
      <c r="AU288" s="673">
        <f t="shared" si="359"/>
        <v>0</v>
      </c>
      <c r="AV288" s="673">
        <f t="shared" si="359"/>
        <v>0</v>
      </c>
      <c r="AW288" s="673">
        <f t="shared" si="359"/>
        <v>0</v>
      </c>
      <c r="AX288" s="673">
        <f t="shared" si="359"/>
        <v>0</v>
      </c>
      <c r="AY288" s="673">
        <f t="shared" si="359"/>
        <v>0</v>
      </c>
      <c r="AZ288" s="673">
        <f t="shared" si="359"/>
        <v>0</v>
      </c>
      <c r="BA288" s="673">
        <f t="shared" si="359"/>
        <v>0</v>
      </c>
      <c r="BB288" s="673">
        <f t="shared" si="359"/>
        <v>0</v>
      </c>
      <c r="BC288" s="673">
        <f t="shared" si="359"/>
        <v>0</v>
      </c>
      <c r="BD288" s="673">
        <f t="shared" si="359"/>
        <v>0</v>
      </c>
      <c r="BE288" s="673">
        <f t="shared" si="359"/>
        <v>0</v>
      </c>
      <c r="BF288" s="673">
        <f t="shared" si="359"/>
        <v>0</v>
      </c>
      <c r="BG288" s="673">
        <f t="shared" si="359"/>
        <v>0</v>
      </c>
      <c r="BH288" s="673">
        <f t="shared" si="359"/>
        <v>0</v>
      </c>
      <c r="BI288" s="673">
        <f t="shared" si="359"/>
        <v>0</v>
      </c>
      <c r="BJ288" s="673">
        <f t="shared" si="359"/>
        <v>0</v>
      </c>
      <c r="BK288" s="673">
        <f t="shared" si="359"/>
        <v>0</v>
      </c>
      <c r="BL288" s="673">
        <f t="shared" si="359"/>
        <v>0</v>
      </c>
      <c r="BM288" s="673">
        <f t="shared" si="359"/>
        <v>0</v>
      </c>
      <c r="BN288" s="673">
        <f t="shared" si="359"/>
        <v>0</v>
      </c>
      <c r="BO288" s="673">
        <f t="shared" si="359"/>
        <v>0</v>
      </c>
      <c r="BP288" s="673">
        <f t="shared" si="359"/>
        <v>0</v>
      </c>
      <c r="BQ288" s="673">
        <f t="shared" si="359"/>
        <v>0</v>
      </c>
      <c r="BR288" s="673">
        <f t="shared" si="359"/>
        <v>0</v>
      </c>
      <c r="BS288" s="673">
        <f t="shared" si="359"/>
        <v>0</v>
      </c>
      <c r="BT288" s="673">
        <f t="shared" si="359"/>
        <v>0</v>
      </c>
      <c r="BU288" s="673">
        <f t="shared" si="359"/>
        <v>0</v>
      </c>
      <c r="BV288" s="673">
        <f t="shared" si="359"/>
        <v>0</v>
      </c>
      <c r="BW288" s="673">
        <f t="shared" si="359"/>
        <v>0</v>
      </c>
      <c r="BX288" s="673">
        <f t="shared" si="359"/>
        <v>0</v>
      </c>
      <c r="BY288" s="673">
        <f t="shared" si="359"/>
        <v>0</v>
      </c>
      <c r="BZ288" s="673">
        <f t="shared" si="359"/>
        <v>0</v>
      </c>
      <c r="CA288" s="673">
        <f t="shared" si="359"/>
        <v>0</v>
      </c>
      <c r="CB288" s="673">
        <f t="shared" si="359"/>
        <v>0</v>
      </c>
      <c r="CC288" s="673">
        <f t="shared" si="359"/>
        <v>0</v>
      </c>
      <c r="CD288" s="673">
        <f t="shared" si="359"/>
        <v>0</v>
      </c>
      <c r="CE288" s="673">
        <f t="shared" si="359"/>
        <v>0</v>
      </c>
      <c r="CF288" s="673">
        <f t="shared" si="359"/>
        <v>0</v>
      </c>
      <c r="CG288" s="673">
        <f t="shared" si="359"/>
        <v>0</v>
      </c>
      <c r="CH288" s="673">
        <f t="shared" si="359"/>
        <v>0</v>
      </c>
      <c r="CI288" s="673">
        <f t="shared" si="359"/>
        <v>0</v>
      </c>
      <c r="CJ288" s="673">
        <f t="shared" si="359"/>
        <v>0</v>
      </c>
      <c r="CK288" s="673">
        <f t="shared" si="359"/>
        <v>0</v>
      </c>
      <c r="CL288" s="673">
        <f t="shared" si="359"/>
        <v>0</v>
      </c>
      <c r="CM288" s="673">
        <f t="shared" si="359"/>
        <v>0</v>
      </c>
      <c r="CN288" s="673">
        <f t="shared" si="359"/>
        <v>0</v>
      </c>
      <c r="CO288" s="673">
        <f t="shared" si="359"/>
        <v>0</v>
      </c>
      <c r="CP288" s="673">
        <f t="shared" si="359"/>
        <v>0</v>
      </c>
      <c r="CQ288" s="673">
        <f t="shared" si="359"/>
        <v>0</v>
      </c>
      <c r="CR288" s="673">
        <f t="shared" si="359"/>
        <v>0</v>
      </c>
      <c r="CS288" s="673">
        <f t="shared" ref="CS288:EX288" si="360">CS192</f>
        <v>0</v>
      </c>
      <c r="CT288" s="673">
        <f t="shared" si="360"/>
        <v>0</v>
      </c>
      <c r="CU288" s="673">
        <f t="shared" si="360"/>
        <v>0</v>
      </c>
      <c r="CV288" s="673">
        <f t="shared" si="360"/>
        <v>0</v>
      </c>
      <c r="CW288" s="673">
        <f t="shared" si="360"/>
        <v>0</v>
      </c>
      <c r="CX288" s="673">
        <f t="shared" si="360"/>
        <v>0</v>
      </c>
      <c r="CY288" s="673">
        <f t="shared" si="360"/>
        <v>0</v>
      </c>
      <c r="CZ288" s="673">
        <f t="shared" si="360"/>
        <v>0</v>
      </c>
      <c r="DA288" s="673">
        <f t="shared" si="360"/>
        <v>0</v>
      </c>
      <c r="DB288" s="673">
        <f t="shared" si="360"/>
        <v>0</v>
      </c>
      <c r="DC288" s="673">
        <f t="shared" si="360"/>
        <v>0</v>
      </c>
      <c r="DD288" s="673">
        <f t="shared" si="360"/>
        <v>0</v>
      </c>
      <c r="DE288" s="673">
        <f t="shared" si="360"/>
        <v>0</v>
      </c>
      <c r="DF288" s="673">
        <f t="shared" si="360"/>
        <v>0</v>
      </c>
      <c r="DG288" s="673">
        <f t="shared" si="360"/>
        <v>0</v>
      </c>
      <c r="DH288" s="673">
        <f t="shared" si="360"/>
        <v>0</v>
      </c>
      <c r="DI288" s="673">
        <f t="shared" si="360"/>
        <v>0</v>
      </c>
      <c r="DJ288" s="673">
        <f t="shared" si="360"/>
        <v>0</v>
      </c>
      <c r="DK288" s="673">
        <f t="shared" si="360"/>
        <v>0</v>
      </c>
      <c r="DL288" s="673">
        <f t="shared" si="360"/>
        <v>0</v>
      </c>
      <c r="DM288" s="673">
        <f t="shared" si="360"/>
        <v>0</v>
      </c>
      <c r="DN288" s="673">
        <f t="shared" si="360"/>
        <v>0</v>
      </c>
      <c r="DO288" s="673">
        <f t="shared" si="360"/>
        <v>0</v>
      </c>
      <c r="DP288" s="673">
        <f t="shared" si="360"/>
        <v>0</v>
      </c>
      <c r="DQ288" s="673">
        <f t="shared" si="360"/>
        <v>0</v>
      </c>
      <c r="DR288" s="673">
        <f t="shared" si="360"/>
        <v>0</v>
      </c>
      <c r="DS288" s="673">
        <f t="shared" si="360"/>
        <v>0</v>
      </c>
      <c r="DT288" s="673">
        <f t="shared" si="360"/>
        <v>0</v>
      </c>
      <c r="DU288" s="673">
        <f t="shared" si="360"/>
        <v>0</v>
      </c>
      <c r="DV288" s="673">
        <f t="shared" si="360"/>
        <v>0</v>
      </c>
      <c r="DW288" s="673">
        <f t="shared" si="360"/>
        <v>0</v>
      </c>
      <c r="DX288" s="673">
        <f t="shared" si="360"/>
        <v>0</v>
      </c>
      <c r="DY288" s="673">
        <f t="shared" si="360"/>
        <v>0</v>
      </c>
      <c r="DZ288" s="673">
        <f t="shared" si="360"/>
        <v>0</v>
      </c>
      <c r="EA288" s="673">
        <f t="shared" si="360"/>
        <v>0</v>
      </c>
      <c r="EB288" s="673">
        <f t="shared" si="360"/>
        <v>0</v>
      </c>
      <c r="EC288" s="673">
        <f t="shared" si="360"/>
        <v>0</v>
      </c>
      <c r="ED288" s="673">
        <f t="shared" si="360"/>
        <v>0</v>
      </c>
      <c r="EE288" s="673">
        <f t="shared" si="360"/>
        <v>0</v>
      </c>
      <c r="EF288" s="673">
        <f t="shared" si="360"/>
        <v>0</v>
      </c>
      <c r="EG288" s="673">
        <f t="shared" si="360"/>
        <v>0</v>
      </c>
      <c r="EH288" s="673">
        <f t="shared" si="360"/>
        <v>0</v>
      </c>
      <c r="EI288" s="673">
        <f t="shared" si="360"/>
        <v>0</v>
      </c>
      <c r="EJ288" s="673">
        <f t="shared" si="360"/>
        <v>0</v>
      </c>
      <c r="EK288" s="673">
        <f t="shared" si="360"/>
        <v>0</v>
      </c>
      <c r="EL288" s="673">
        <f t="shared" si="360"/>
        <v>0</v>
      </c>
      <c r="EM288" s="673">
        <f t="shared" si="360"/>
        <v>0</v>
      </c>
      <c r="EN288" s="673">
        <f t="shared" si="360"/>
        <v>0</v>
      </c>
      <c r="EO288" s="673">
        <f t="shared" si="360"/>
        <v>0</v>
      </c>
      <c r="EP288" s="673">
        <f t="shared" si="360"/>
        <v>0</v>
      </c>
      <c r="EQ288" s="673">
        <f t="shared" si="360"/>
        <v>0</v>
      </c>
      <c r="ER288" s="673">
        <f t="shared" si="360"/>
        <v>0</v>
      </c>
      <c r="ES288" s="673">
        <f t="shared" si="360"/>
        <v>0</v>
      </c>
      <c r="ET288" s="673">
        <f t="shared" si="360"/>
        <v>0</v>
      </c>
      <c r="EU288" s="673">
        <f t="shared" si="360"/>
        <v>0</v>
      </c>
      <c r="EV288" s="673">
        <f t="shared" si="360"/>
        <v>0</v>
      </c>
      <c r="EW288" s="673">
        <f t="shared" si="360"/>
        <v>0</v>
      </c>
      <c r="EX288" s="674">
        <f t="shared" si="360"/>
        <v>0</v>
      </c>
      <c r="EY288" s="612"/>
      <c r="FB288" s="612"/>
    </row>
    <row r="289" spans="1:158" s="86" customFormat="1" hidden="1" outlineLevel="2">
      <c r="A289" s="654"/>
      <c r="B289" s="654"/>
      <c r="C289" s="655" t="str">
        <f>$A$194</f>
        <v>NONE</v>
      </c>
      <c r="D289" s="654"/>
      <c r="E289" s="654"/>
      <c r="F289" s="654"/>
      <c r="G289" s="654"/>
      <c r="H289" s="654"/>
      <c r="I289" s="654"/>
      <c r="J289" s="654"/>
      <c r="K289" s="654"/>
      <c r="L289" s="654"/>
      <c r="M289" s="654"/>
      <c r="N289" s="654"/>
      <c r="O289" s="654"/>
      <c r="P289" s="654"/>
      <c r="Q289" s="654"/>
      <c r="R289" s="654"/>
      <c r="S289" s="654"/>
      <c r="T289" s="654"/>
      <c r="U289" s="654"/>
      <c r="V289" s="654"/>
      <c r="W289" s="654"/>
      <c r="X289" s="654"/>
      <c r="Y289" s="654"/>
      <c r="Z289" s="654"/>
      <c r="AA289" s="654"/>
      <c r="AB289" s="654"/>
      <c r="AC289" s="654"/>
      <c r="AD289" s="656" t="str">
        <f>$AD$194</f>
        <v>N/A</v>
      </c>
      <c r="AE289" s="663"/>
      <c r="AF289" s="675">
        <f>AF204</f>
        <v>0</v>
      </c>
      <c r="AG289" s="676">
        <f t="shared" ref="AG289:CR289" si="361">AG204</f>
        <v>0</v>
      </c>
      <c r="AH289" s="676">
        <f t="shared" si="361"/>
        <v>0</v>
      </c>
      <c r="AI289" s="676">
        <f t="shared" si="361"/>
        <v>0</v>
      </c>
      <c r="AJ289" s="676">
        <f t="shared" si="361"/>
        <v>0</v>
      </c>
      <c r="AK289" s="676">
        <f t="shared" si="361"/>
        <v>0</v>
      </c>
      <c r="AL289" s="676">
        <f t="shared" si="361"/>
        <v>0</v>
      </c>
      <c r="AM289" s="676">
        <f t="shared" si="361"/>
        <v>0</v>
      </c>
      <c r="AN289" s="676">
        <f t="shared" si="361"/>
        <v>0</v>
      </c>
      <c r="AO289" s="676">
        <f t="shared" si="361"/>
        <v>0</v>
      </c>
      <c r="AP289" s="676">
        <f t="shared" si="361"/>
        <v>0</v>
      </c>
      <c r="AQ289" s="676">
        <f t="shared" si="361"/>
        <v>0</v>
      </c>
      <c r="AR289" s="676">
        <f t="shared" si="361"/>
        <v>0</v>
      </c>
      <c r="AS289" s="676">
        <f t="shared" si="361"/>
        <v>0</v>
      </c>
      <c r="AT289" s="676">
        <f t="shared" si="361"/>
        <v>0</v>
      </c>
      <c r="AU289" s="676">
        <f t="shared" si="361"/>
        <v>0</v>
      </c>
      <c r="AV289" s="676">
        <f t="shared" si="361"/>
        <v>0</v>
      </c>
      <c r="AW289" s="676">
        <f t="shared" si="361"/>
        <v>0</v>
      </c>
      <c r="AX289" s="676">
        <f t="shared" si="361"/>
        <v>0</v>
      </c>
      <c r="AY289" s="676">
        <f t="shared" si="361"/>
        <v>0</v>
      </c>
      <c r="AZ289" s="676">
        <f t="shared" si="361"/>
        <v>0</v>
      </c>
      <c r="BA289" s="676">
        <f t="shared" si="361"/>
        <v>0</v>
      </c>
      <c r="BB289" s="676">
        <f t="shared" si="361"/>
        <v>0</v>
      </c>
      <c r="BC289" s="676">
        <f t="shared" si="361"/>
        <v>0</v>
      </c>
      <c r="BD289" s="676">
        <f t="shared" si="361"/>
        <v>0</v>
      </c>
      <c r="BE289" s="676">
        <f t="shared" si="361"/>
        <v>0</v>
      </c>
      <c r="BF289" s="676">
        <f t="shared" si="361"/>
        <v>0</v>
      </c>
      <c r="BG289" s="676">
        <f t="shared" si="361"/>
        <v>0</v>
      </c>
      <c r="BH289" s="676">
        <f t="shared" si="361"/>
        <v>0</v>
      </c>
      <c r="BI289" s="676">
        <f t="shared" si="361"/>
        <v>0</v>
      </c>
      <c r="BJ289" s="676">
        <f t="shared" si="361"/>
        <v>0</v>
      </c>
      <c r="BK289" s="676">
        <f t="shared" si="361"/>
        <v>0</v>
      </c>
      <c r="BL289" s="676">
        <f t="shared" si="361"/>
        <v>0</v>
      </c>
      <c r="BM289" s="676">
        <f t="shared" si="361"/>
        <v>0</v>
      </c>
      <c r="BN289" s="676">
        <f t="shared" si="361"/>
        <v>0</v>
      </c>
      <c r="BO289" s="676">
        <f t="shared" si="361"/>
        <v>0</v>
      </c>
      <c r="BP289" s="676">
        <f t="shared" si="361"/>
        <v>0</v>
      </c>
      <c r="BQ289" s="676">
        <f t="shared" si="361"/>
        <v>0</v>
      </c>
      <c r="BR289" s="676">
        <f t="shared" si="361"/>
        <v>0</v>
      </c>
      <c r="BS289" s="676">
        <f t="shared" si="361"/>
        <v>0</v>
      </c>
      <c r="BT289" s="676">
        <f t="shared" si="361"/>
        <v>0</v>
      </c>
      <c r="BU289" s="676">
        <f t="shared" si="361"/>
        <v>0</v>
      </c>
      <c r="BV289" s="676">
        <f t="shared" si="361"/>
        <v>0</v>
      </c>
      <c r="BW289" s="676">
        <f t="shared" si="361"/>
        <v>0</v>
      </c>
      <c r="BX289" s="676">
        <f t="shared" si="361"/>
        <v>0</v>
      </c>
      <c r="BY289" s="676">
        <f t="shared" si="361"/>
        <v>0</v>
      </c>
      <c r="BZ289" s="676">
        <f t="shared" si="361"/>
        <v>0</v>
      </c>
      <c r="CA289" s="676">
        <f t="shared" si="361"/>
        <v>0</v>
      </c>
      <c r="CB289" s="676">
        <f t="shared" si="361"/>
        <v>0</v>
      </c>
      <c r="CC289" s="676">
        <f t="shared" si="361"/>
        <v>0</v>
      </c>
      <c r="CD289" s="676">
        <f t="shared" si="361"/>
        <v>0</v>
      </c>
      <c r="CE289" s="676">
        <f t="shared" si="361"/>
        <v>0</v>
      </c>
      <c r="CF289" s="676">
        <f t="shared" si="361"/>
        <v>0</v>
      </c>
      <c r="CG289" s="676">
        <f t="shared" si="361"/>
        <v>0</v>
      </c>
      <c r="CH289" s="676">
        <f t="shared" si="361"/>
        <v>0</v>
      </c>
      <c r="CI289" s="676">
        <f t="shared" si="361"/>
        <v>0</v>
      </c>
      <c r="CJ289" s="676">
        <f t="shared" si="361"/>
        <v>0</v>
      </c>
      <c r="CK289" s="676">
        <f t="shared" si="361"/>
        <v>0</v>
      </c>
      <c r="CL289" s="676">
        <f t="shared" si="361"/>
        <v>0</v>
      </c>
      <c r="CM289" s="676">
        <f t="shared" si="361"/>
        <v>0</v>
      </c>
      <c r="CN289" s="676">
        <f t="shared" si="361"/>
        <v>0</v>
      </c>
      <c r="CO289" s="676">
        <f t="shared" si="361"/>
        <v>0</v>
      </c>
      <c r="CP289" s="676">
        <f t="shared" si="361"/>
        <v>0</v>
      </c>
      <c r="CQ289" s="676">
        <f t="shared" si="361"/>
        <v>0</v>
      </c>
      <c r="CR289" s="676">
        <f t="shared" si="361"/>
        <v>0</v>
      </c>
      <c r="CS289" s="676">
        <f t="shared" ref="CS289:EX289" si="362">CS204</f>
        <v>0</v>
      </c>
      <c r="CT289" s="676">
        <f t="shared" si="362"/>
        <v>0</v>
      </c>
      <c r="CU289" s="676">
        <f t="shared" si="362"/>
        <v>0</v>
      </c>
      <c r="CV289" s="676">
        <f t="shared" si="362"/>
        <v>0</v>
      </c>
      <c r="CW289" s="676">
        <f t="shared" si="362"/>
        <v>0</v>
      </c>
      <c r="CX289" s="676">
        <f t="shared" si="362"/>
        <v>0</v>
      </c>
      <c r="CY289" s="676">
        <f t="shared" si="362"/>
        <v>0</v>
      </c>
      <c r="CZ289" s="676">
        <f t="shared" si="362"/>
        <v>0</v>
      </c>
      <c r="DA289" s="676">
        <f t="shared" si="362"/>
        <v>0</v>
      </c>
      <c r="DB289" s="676">
        <f t="shared" si="362"/>
        <v>0</v>
      </c>
      <c r="DC289" s="676">
        <f t="shared" si="362"/>
        <v>0</v>
      </c>
      <c r="DD289" s="676">
        <f t="shared" si="362"/>
        <v>0</v>
      </c>
      <c r="DE289" s="676">
        <f t="shared" si="362"/>
        <v>0</v>
      </c>
      <c r="DF289" s="676">
        <f t="shared" si="362"/>
        <v>0</v>
      </c>
      <c r="DG289" s="676">
        <f t="shared" si="362"/>
        <v>0</v>
      </c>
      <c r="DH289" s="676">
        <f t="shared" si="362"/>
        <v>0</v>
      </c>
      <c r="DI289" s="676">
        <f t="shared" si="362"/>
        <v>0</v>
      </c>
      <c r="DJ289" s="676">
        <f t="shared" si="362"/>
        <v>0</v>
      </c>
      <c r="DK289" s="676">
        <f t="shared" si="362"/>
        <v>0</v>
      </c>
      <c r="DL289" s="676">
        <f t="shared" si="362"/>
        <v>0</v>
      </c>
      <c r="DM289" s="676">
        <f t="shared" si="362"/>
        <v>0</v>
      </c>
      <c r="DN289" s="676">
        <f t="shared" si="362"/>
        <v>0</v>
      </c>
      <c r="DO289" s="676">
        <f t="shared" si="362"/>
        <v>0</v>
      </c>
      <c r="DP289" s="676">
        <f t="shared" si="362"/>
        <v>0</v>
      </c>
      <c r="DQ289" s="676">
        <f t="shared" si="362"/>
        <v>0</v>
      </c>
      <c r="DR289" s="676">
        <f t="shared" si="362"/>
        <v>0</v>
      </c>
      <c r="DS289" s="676">
        <f t="shared" si="362"/>
        <v>0</v>
      </c>
      <c r="DT289" s="676">
        <f t="shared" si="362"/>
        <v>0</v>
      </c>
      <c r="DU289" s="676">
        <f t="shared" si="362"/>
        <v>0</v>
      </c>
      <c r="DV289" s="676">
        <f t="shared" si="362"/>
        <v>0</v>
      </c>
      <c r="DW289" s="676">
        <f t="shared" si="362"/>
        <v>0</v>
      </c>
      <c r="DX289" s="676">
        <f t="shared" si="362"/>
        <v>0</v>
      </c>
      <c r="DY289" s="676">
        <f t="shared" si="362"/>
        <v>0</v>
      </c>
      <c r="DZ289" s="676">
        <f t="shared" si="362"/>
        <v>0</v>
      </c>
      <c r="EA289" s="676">
        <f t="shared" si="362"/>
        <v>0</v>
      </c>
      <c r="EB289" s="676">
        <f t="shared" si="362"/>
        <v>0</v>
      </c>
      <c r="EC289" s="676">
        <f t="shared" si="362"/>
        <v>0</v>
      </c>
      <c r="ED289" s="676">
        <f t="shared" si="362"/>
        <v>0</v>
      </c>
      <c r="EE289" s="676">
        <f t="shared" si="362"/>
        <v>0</v>
      </c>
      <c r="EF289" s="676">
        <f t="shared" si="362"/>
        <v>0</v>
      </c>
      <c r="EG289" s="676">
        <f t="shared" si="362"/>
        <v>0</v>
      </c>
      <c r="EH289" s="676">
        <f t="shared" si="362"/>
        <v>0</v>
      </c>
      <c r="EI289" s="676">
        <f t="shared" si="362"/>
        <v>0</v>
      </c>
      <c r="EJ289" s="676">
        <f t="shared" si="362"/>
        <v>0</v>
      </c>
      <c r="EK289" s="676">
        <f t="shared" si="362"/>
        <v>0</v>
      </c>
      <c r="EL289" s="676">
        <f t="shared" si="362"/>
        <v>0</v>
      </c>
      <c r="EM289" s="676">
        <f t="shared" si="362"/>
        <v>0</v>
      </c>
      <c r="EN289" s="676">
        <f t="shared" si="362"/>
        <v>0</v>
      </c>
      <c r="EO289" s="676">
        <f t="shared" si="362"/>
        <v>0</v>
      </c>
      <c r="EP289" s="676">
        <f t="shared" si="362"/>
        <v>0</v>
      </c>
      <c r="EQ289" s="676">
        <f t="shared" si="362"/>
        <v>0</v>
      </c>
      <c r="ER289" s="676">
        <f t="shared" si="362"/>
        <v>0</v>
      </c>
      <c r="ES289" s="676">
        <f t="shared" si="362"/>
        <v>0</v>
      </c>
      <c r="ET289" s="676">
        <f t="shared" si="362"/>
        <v>0</v>
      </c>
      <c r="EU289" s="676">
        <f t="shared" si="362"/>
        <v>0</v>
      </c>
      <c r="EV289" s="676">
        <f t="shared" si="362"/>
        <v>0</v>
      </c>
      <c r="EW289" s="676">
        <f t="shared" si="362"/>
        <v>0</v>
      </c>
      <c r="EX289" s="677">
        <f t="shared" si="362"/>
        <v>0</v>
      </c>
      <c r="EY289" s="612"/>
      <c r="FB289" s="612"/>
    </row>
    <row r="290" spans="1:158" s="634" customFormat="1" ht="5.0999999999999996" hidden="1" customHeight="1" outlineLevel="2">
      <c r="A290" s="630"/>
      <c r="B290" s="630"/>
      <c r="C290" s="627"/>
      <c r="D290" s="630"/>
      <c r="E290" s="630"/>
      <c r="F290" s="630"/>
      <c r="G290" s="630"/>
      <c r="H290" s="630"/>
      <c r="I290" s="630"/>
      <c r="J290" s="630"/>
      <c r="K290" s="630"/>
      <c r="L290" s="630"/>
      <c r="M290" s="630"/>
      <c r="N290" s="630"/>
      <c r="O290" s="630"/>
      <c r="P290" s="630"/>
      <c r="Q290" s="630"/>
      <c r="R290" s="630"/>
      <c r="S290" s="630"/>
      <c r="T290" s="630"/>
      <c r="U290" s="630"/>
      <c r="V290" s="630"/>
      <c r="W290" s="630"/>
      <c r="X290" s="630"/>
      <c r="Y290" s="630"/>
      <c r="Z290" s="630"/>
      <c r="AA290" s="630"/>
      <c r="AB290" s="630"/>
      <c r="AC290" s="630"/>
      <c r="AD290" s="667"/>
      <c r="AE290" s="653"/>
      <c r="AF290" s="204"/>
      <c r="AG290" s="204"/>
      <c r="AH290" s="204"/>
      <c r="AI290" s="204"/>
      <c r="AJ290" s="204"/>
      <c r="AK290" s="204"/>
      <c r="AL290" s="204"/>
      <c r="AM290" s="204"/>
      <c r="AN290" s="204"/>
      <c r="AO290" s="204"/>
      <c r="AP290" s="204"/>
      <c r="AQ290" s="204"/>
      <c r="AR290" s="204"/>
      <c r="AS290" s="204"/>
      <c r="AT290" s="204"/>
      <c r="AU290" s="204"/>
      <c r="AV290" s="204"/>
      <c r="AW290" s="204"/>
      <c r="AX290" s="204"/>
      <c r="AY290" s="204"/>
      <c r="AZ290" s="204"/>
      <c r="BA290" s="204"/>
      <c r="BB290" s="204"/>
      <c r="BC290" s="204"/>
      <c r="BD290" s="204"/>
      <c r="BE290" s="204"/>
      <c r="BF290" s="204"/>
      <c r="BG290" s="204"/>
      <c r="BH290" s="204"/>
      <c r="BI290" s="204"/>
      <c r="BJ290" s="204"/>
      <c r="BK290" s="204"/>
      <c r="BL290" s="204"/>
      <c r="BM290" s="204"/>
      <c r="BN290" s="204"/>
      <c r="BO290" s="204"/>
      <c r="BP290" s="204"/>
      <c r="BQ290" s="204"/>
      <c r="BR290" s="204"/>
      <c r="BS290" s="204"/>
      <c r="BT290" s="204"/>
      <c r="BU290" s="204"/>
      <c r="BV290" s="204"/>
      <c r="BW290" s="204"/>
      <c r="BX290" s="204"/>
      <c r="BY290" s="204"/>
      <c r="BZ290" s="204"/>
      <c r="CA290" s="204"/>
      <c r="CB290" s="204"/>
      <c r="CC290" s="204"/>
      <c r="CD290" s="204"/>
      <c r="CE290" s="204"/>
      <c r="CF290" s="204"/>
      <c r="CG290" s="204"/>
      <c r="CH290" s="204"/>
      <c r="CI290" s="204"/>
      <c r="CJ290" s="204"/>
      <c r="CK290" s="204"/>
      <c r="CL290" s="204"/>
      <c r="CM290" s="204"/>
      <c r="CN290" s="204"/>
      <c r="CO290" s="204"/>
      <c r="CP290" s="204"/>
      <c r="CQ290" s="204"/>
      <c r="CR290" s="204"/>
      <c r="CS290" s="204"/>
      <c r="CT290" s="204"/>
      <c r="CU290" s="204"/>
      <c r="CV290" s="204"/>
      <c r="CW290" s="204"/>
      <c r="CX290" s="204"/>
      <c r="CY290" s="204"/>
      <c r="CZ290" s="204"/>
      <c r="DA290" s="204"/>
      <c r="DB290" s="204"/>
      <c r="DC290" s="204"/>
      <c r="DD290" s="204"/>
      <c r="DE290" s="204"/>
      <c r="DF290" s="204"/>
      <c r="DG290" s="204"/>
      <c r="DH290" s="204"/>
      <c r="DI290" s="204"/>
      <c r="DJ290" s="204"/>
      <c r="DK290" s="204"/>
      <c r="DL290" s="204"/>
      <c r="DM290" s="204"/>
      <c r="DN290" s="204"/>
      <c r="DO290" s="204"/>
      <c r="DP290" s="204"/>
      <c r="DQ290" s="204"/>
      <c r="DR290" s="204"/>
      <c r="DS290" s="204"/>
      <c r="DT290" s="204"/>
      <c r="DU290" s="204"/>
      <c r="DV290" s="204"/>
      <c r="DW290" s="204"/>
      <c r="DX290" s="204"/>
      <c r="DY290" s="204"/>
      <c r="DZ290" s="204"/>
      <c r="EA290" s="204"/>
      <c r="EB290" s="204"/>
      <c r="EC290" s="204"/>
      <c r="ED290" s="204"/>
      <c r="EE290" s="204"/>
      <c r="EF290" s="204"/>
      <c r="EG290" s="204"/>
      <c r="EH290" s="204"/>
      <c r="EI290" s="204"/>
      <c r="EJ290" s="204"/>
      <c r="EK290" s="204"/>
      <c r="EL290" s="204"/>
      <c r="EM290" s="204"/>
      <c r="EN290" s="204"/>
      <c r="EO290" s="204"/>
      <c r="EP290" s="204"/>
      <c r="EQ290" s="204"/>
      <c r="ER290" s="204"/>
      <c r="ES290" s="204"/>
      <c r="ET290" s="204"/>
      <c r="EU290" s="204"/>
      <c r="EV290" s="204"/>
      <c r="EW290" s="204"/>
      <c r="EX290" s="204"/>
      <c r="EY290" s="632"/>
      <c r="EZ290" s="201"/>
      <c r="FA290" s="201"/>
      <c r="FB290" s="633"/>
    </row>
    <row r="291" spans="1:158" s="86" customFormat="1" hidden="1" outlineLevel="2">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D291" s="678" t="s">
        <v>1763</v>
      </c>
      <c r="AE291" s="621"/>
      <c r="EY291" s="612"/>
      <c r="FB291" s="612"/>
    </row>
    <row r="292" spans="1:158" s="86" customFormat="1" outlineLevel="1">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E292" s="621"/>
      <c r="EY292" s="612"/>
      <c r="FB292" s="612"/>
    </row>
    <row r="293" spans="1:158" s="86" customFormat="1">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E293" s="621"/>
      <c r="EY293" s="612"/>
      <c r="FB293" s="612"/>
    </row>
    <row r="294" spans="1:158" s="86" customFormat="1">
      <c r="B294" s="85"/>
      <c r="C294" s="128"/>
      <c r="D294" s="128"/>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E294" s="621"/>
      <c r="EY294" s="612"/>
      <c r="FB294" s="612"/>
    </row>
    <row r="295" spans="1:158" s="679" customFormat="1" ht="12.75" customHeight="1">
      <c r="A295" s="180" t="s">
        <v>75</v>
      </c>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1"/>
      <c r="AC295" s="91"/>
      <c r="AD295" s="91"/>
      <c r="AE295" s="91"/>
      <c r="AF295" s="91"/>
      <c r="AG295" s="91"/>
      <c r="AH295" s="91"/>
      <c r="AI295" s="91"/>
      <c r="AJ295" s="91"/>
      <c r="AK295" s="91"/>
      <c r="AL295" s="91"/>
      <c r="AM295" s="91"/>
      <c r="AN295" s="91"/>
      <c r="AO295" s="91"/>
      <c r="AP295" s="91"/>
      <c r="AQ295" s="93"/>
      <c r="AR295" s="93"/>
      <c r="AS295" s="93"/>
      <c r="AT295" s="93"/>
      <c r="AU295" s="93"/>
      <c r="AV295" s="93"/>
      <c r="AW295" s="93"/>
      <c r="AX295" s="93"/>
      <c r="AY295" s="93"/>
      <c r="AZ295" s="93"/>
      <c r="BA295" s="93"/>
      <c r="BB295" s="93"/>
      <c r="BC295" s="93"/>
      <c r="BD295" s="93"/>
      <c r="BE295" s="93"/>
      <c r="BF295" s="93"/>
      <c r="BG295" s="93"/>
      <c r="BH295" s="93"/>
      <c r="BI295" s="93"/>
      <c r="BJ295" s="93"/>
      <c r="BK295" s="93"/>
      <c r="BL295" s="93"/>
      <c r="BM295" s="93"/>
      <c r="BN295" s="93"/>
      <c r="BO295" s="93"/>
      <c r="BP295" s="93"/>
      <c r="BQ295" s="93"/>
      <c r="BR295" s="93"/>
      <c r="BS295" s="93"/>
      <c r="BT295" s="93"/>
      <c r="BU295" s="93"/>
      <c r="BV295" s="93"/>
      <c r="BW295" s="93"/>
      <c r="BX295" s="93"/>
      <c r="BY295" s="93"/>
      <c r="BZ295" s="93"/>
      <c r="CA295" s="93"/>
      <c r="CB295" s="93"/>
      <c r="CC295" s="93"/>
      <c r="CD295" s="93"/>
      <c r="CE295" s="93"/>
      <c r="CF295" s="93"/>
      <c r="CG295" s="93"/>
      <c r="CH295" s="93"/>
      <c r="CI295" s="93"/>
      <c r="CJ295" s="93"/>
      <c r="CK295" s="93"/>
      <c r="CL295" s="93"/>
      <c r="CM295" s="93"/>
      <c r="CN295" s="93"/>
      <c r="CO295" s="93"/>
      <c r="CP295" s="93"/>
      <c r="CQ295" s="93"/>
      <c r="CR295" s="93"/>
      <c r="CS295" s="93"/>
      <c r="CT295" s="93"/>
      <c r="CU295" s="93"/>
      <c r="CV295" s="93"/>
      <c r="CW295" s="93"/>
      <c r="CX295" s="93"/>
      <c r="CY295" s="93"/>
      <c r="CZ295" s="93"/>
      <c r="DA295" s="93"/>
      <c r="DB295" s="93"/>
      <c r="DC295" s="93"/>
      <c r="DD295" s="93"/>
      <c r="DE295" s="93"/>
      <c r="DF295" s="93"/>
      <c r="DG295" s="93"/>
      <c r="DH295" s="93"/>
      <c r="DI295" s="93"/>
      <c r="DJ295" s="93"/>
      <c r="DK295" s="93"/>
      <c r="DL295" s="93"/>
      <c r="DM295" s="93"/>
      <c r="DN295" s="93"/>
      <c r="DO295" s="93"/>
      <c r="DP295" s="93"/>
      <c r="DQ295" s="93"/>
      <c r="DR295" s="93"/>
      <c r="DS295" s="93"/>
      <c r="DT295" s="93"/>
      <c r="DU295" s="93"/>
      <c r="DV295" s="93"/>
      <c r="DW295" s="93"/>
      <c r="DX295" s="93"/>
      <c r="DY295" s="93"/>
      <c r="DZ295" s="93"/>
      <c r="EA295" s="93"/>
      <c r="EB295" s="93"/>
      <c r="EC295" s="93"/>
      <c r="ED295" s="93"/>
      <c r="EE295" s="93"/>
      <c r="EF295" s="93"/>
      <c r="EG295" s="93"/>
      <c r="EH295" s="93"/>
      <c r="EI295" s="93"/>
      <c r="EJ295" s="93"/>
      <c r="EK295" s="93"/>
      <c r="EL295" s="93"/>
      <c r="EM295" s="93"/>
      <c r="EN295" s="93"/>
      <c r="EO295" s="93"/>
      <c r="EP295" s="93"/>
      <c r="EQ295" s="93"/>
      <c r="ER295" s="93"/>
      <c r="ES295" s="93"/>
      <c r="ET295" s="93"/>
      <c r="EU295" s="93"/>
      <c r="EV295" s="93"/>
      <c r="EW295" s="93"/>
      <c r="EX295" s="93"/>
      <c r="EY295" s="93"/>
      <c r="EZ295" s="93"/>
      <c r="FA295" s="93"/>
      <c r="FB295" s="93"/>
    </row>
    <row r="296" spans="1:158" hidden="1"/>
    <row r="297" spans="1:158" hidden="1"/>
    <row r="298" spans="1:158" hidden="1"/>
    <row r="299" spans="1:158" hidden="1"/>
    <row r="300" spans="1:158" hidden="1"/>
    <row r="301" spans="1:158" hidden="1">
      <c r="C301" s="233"/>
    </row>
    <row r="302" spans="1:158" hidden="1"/>
    <row r="303" spans="1:158" hidden="1"/>
    <row r="304" spans="1:158"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spans="1:1" hidden="1">
      <c r="A417"/>
    </row>
    <row r="418" spans="1:1" hidden="1">
      <c r="A418"/>
    </row>
  </sheetData>
  <sheetCalcPr fullCalcOnLoad="1"/>
  <sheetProtection sheet="1" objects="1" scenarios="1" autoFilter="0"/>
  <mergeCells count="36">
    <mergeCell ref="A16:A17"/>
    <mergeCell ref="A136:A137"/>
    <mergeCell ref="A146:C146"/>
    <mergeCell ref="A98:C98"/>
    <mergeCell ref="A110:C110"/>
    <mergeCell ref="A122:C122"/>
    <mergeCell ref="A134:C134"/>
    <mergeCell ref="A100:A101"/>
    <mergeCell ref="A112:A113"/>
    <mergeCell ref="A124:A125"/>
    <mergeCell ref="A209:C209"/>
    <mergeCell ref="A272:C272"/>
    <mergeCell ref="A251:C251"/>
    <mergeCell ref="A230:C230"/>
    <mergeCell ref="A14:C14"/>
    <mergeCell ref="A26:C26"/>
    <mergeCell ref="A38:C38"/>
    <mergeCell ref="A50:C50"/>
    <mergeCell ref="A28:A29"/>
    <mergeCell ref="A40:A41"/>
    <mergeCell ref="A52:A53"/>
    <mergeCell ref="A64:A65"/>
    <mergeCell ref="A76:A77"/>
    <mergeCell ref="A88:A89"/>
    <mergeCell ref="A62:C62"/>
    <mergeCell ref="A74:C74"/>
    <mergeCell ref="A86:C86"/>
    <mergeCell ref="A196:A197"/>
    <mergeCell ref="A148:A149"/>
    <mergeCell ref="A160:A161"/>
    <mergeCell ref="A172:A173"/>
    <mergeCell ref="A184:A185"/>
    <mergeCell ref="A194:C194"/>
    <mergeCell ref="A158:C158"/>
    <mergeCell ref="A170:C170"/>
    <mergeCell ref="A182:C182"/>
  </mergeCells>
  <phoneticPr fontId="0" type="noConversion"/>
  <conditionalFormatting sqref="AF20:EX20 AF22:EX22 AF24:EX24 AF16:EX18 AF5:EX5 AF8:EX9 AF36:EX36 AF28:EX30 AF32:EX32 AF34:EX34 AF48:EX48 AF40:EX42 AF44:EX44 AF46:EX46 AF60:EX60 AF52:EX54 AF56:EX56 AF58:EX58 AF72:EX72 AF64:EX66 AF68:EX68 AF70:EX70 AF84:EX84 AF76:EX78 AF80:EX80 AF82:EX82 AF96:EX96 AF88:EX90 AF92:EX92 AF94:EX94 AF108:EX108 AF100:EX102 AF104:EX104 AF106:EX106 AF120:EX120 AF112:EX114 AF116:EX116 AF118:EX118 AF132:EX132 AF124:EX126 AF128:EX128 AF130:EX130 AF144:EX144 AF136:EX138 AF140:EX140 AF142:EX142 AF156:EX156 AF148:EX150 AF152:EX152 AF154:EX154 AF168:EX168 AF160:EX162 AF164:EX164 AF166:EX166 AF180:EX180 AF172:EX174 AF176:EX176 AF178:EX178 AF192:EX192 AF184:EX186 AF188:EX188 AF190:EX190 AF204:EX204 AF196:EX198 AF209:EX209 AF211:EX226 AF228:EX228 AF230:EX230 AF232:EX247 AF249:EX249 AF251:EX251 AF253:EX268 AF270:EX270 AF274:EX289 AF200:EX200 AF202:EX202">
    <cfRule type="expression" dxfId="83" priority="1" stopIfTrue="1">
      <formula>AF$9&lt;&gt;0</formula>
    </cfRule>
  </conditionalFormatting>
  <conditionalFormatting sqref="AF6:EX7">
    <cfRule type="cellIs" dxfId="82" priority="2" stopIfTrue="1" operator="between">
      <formula>PreContractStartDateIn</formula>
      <formula>ContractEndDateIn</formula>
    </cfRule>
  </conditionalFormatting>
  <conditionalFormatting sqref="E1:FB1 A1:C1">
    <cfRule type="expression" dxfId="81" priority="3" stopIfTrue="1">
      <formula>ErrorsPresent&gt;0</formula>
    </cfRule>
    <cfRule type="expression" dxfId="80" priority="4" stopIfTrue="1">
      <formula>ErrorsPresent&lt;0</formula>
    </cfRule>
  </conditionalFormatting>
  <conditionalFormatting sqref="D1 D12 EZ5 EZ18:EZ20 EZ30:EZ32 EZ42:EZ44 EZ54:EZ56 EZ66:EZ68 EZ78:EZ80 EZ90:EZ92 EZ102:EZ104 EZ114:EZ116 EZ126:EZ128 EZ138:EZ140 EZ150:EZ152 EZ162:EZ164 EZ174:EZ176 EZ186:EZ188 EZ198:EZ200 EZ228 D207">
    <cfRule type="cellIs" dxfId="79" priority="5" stopIfTrue="1" operator="greaterThan">
      <formula>0</formula>
    </cfRule>
    <cfRule type="cellIs" dxfId="78" priority="6" stopIfTrue="1" operator="lessThan">
      <formula>0</formula>
    </cfRule>
  </conditionalFormatting>
  <conditionalFormatting sqref="AE19 AE31 AE43 AE55 AE67 AE79 AE91 AE103 AE115 AE127 AE139 AE151 AE163 AE175 AE187 AE199">
    <cfRule type="expression" dxfId="77" priority="7" stopIfTrue="1">
      <formula>AND(AE17&lt;&gt;0,ABS(AE19-1)&gt;(ErrTol/KMult))</formula>
    </cfRule>
  </conditionalFormatting>
  <conditionalFormatting sqref="AF21 AF33 AF45 AF57 AF69 AF81 AF93 AF105 AF117 AF129 AF141 AF153 AF165 AF177 AF189 AF201">
    <cfRule type="expression" dxfId="76" priority="8" stopIfTrue="1">
      <formula>AF$9&lt;&gt;0</formula>
    </cfRule>
    <cfRule type="expression" dxfId="75" priority="9" stopIfTrue="1">
      <formula>isFormula(AF21)</formula>
    </cfRule>
  </conditionalFormatting>
  <conditionalFormatting sqref="AG21:EX21 AG33:EX33 AG45:EX45 AG57:EX57 AG69:EX69 AG81:EX81 AG93:EX93 AG105:EX105 AG117:EX117 AG129:EX129 AG141:EX141 AG153:EX153 AG165:EX165 AG177:EX177 AG189:EX189 AG201:EX201">
    <cfRule type="expression" dxfId="74" priority="10" stopIfTrue="1">
      <formula>AG21&lt;&gt;AF21</formula>
    </cfRule>
    <cfRule type="expression" dxfId="73" priority="11" stopIfTrue="1">
      <formula>AG$9&lt;&gt;0</formula>
    </cfRule>
    <cfRule type="expression" dxfId="72" priority="12" stopIfTrue="1">
      <formula>isFormula(AG21)</formula>
    </cfRule>
  </conditionalFormatting>
  <conditionalFormatting sqref="AF19:EX19 AF31:EX31 AF43:EX43 AF55:EX55 AF67:EX67 AF79:EX79 AF91:EX91 AF103:EX103 AF115:EX115 AF127:EX127 AF139:EX139 AF151:EX151 AF163:EX163 AF175:EX175 AF187:EX187 AF199:EX199">
    <cfRule type="expression" dxfId="71" priority="13" stopIfTrue="1">
      <formula>AF19&lt;&gt;0</formula>
    </cfRule>
    <cfRule type="expression" dxfId="70" priority="14" stopIfTrue="1">
      <formula>AF$9&lt;&gt;0</formula>
    </cfRule>
    <cfRule type="expression" dxfId="69" priority="15" stopIfTrue="1">
      <formula>isFormula(AF19)</formula>
    </cfRule>
  </conditionalFormatting>
  <dataValidations count="1">
    <dataValidation type="list" allowBlank="1" showInputMessage="1" showErrorMessage="1" sqref="AD196 AD172 AD148 AD124 AD100 AD76 AD52 AD16 AD28 AD40 AD64 AD88 AD112 AD136 AD160 AD184">
      <formula1>OFFSET(VolList,1,0,COUNTA(VolList),1)</formula1>
    </dataValidation>
  </dataValidations>
  <hyperlinks>
    <hyperlink ref="D1" location="PLA5A" tooltip="Hyperlink to &quot;Error Checks&quot; sheet" display="PLA5A"/>
  </hyperlinks>
  <pageMargins left="0.4" right="0.4" top="1" bottom="1" header="0.5" footer="0.5"/>
  <pageSetup scale="60"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rowBreaks count="5" manualBreakCount="5">
    <brk id="61" min="31" max="157" man="1"/>
    <brk id="109" min="31" max="157" man="1"/>
    <brk id="157" min="31" max="157" man="1"/>
    <brk id="206" min="31" max="157" man="1"/>
    <brk id="250" min="31" max="157" man="1"/>
  </rowBreaks>
  <colBreaks count="1" manualBreakCount="1">
    <brk id="43" min="9" max="340" man="1"/>
  </colBreaks>
  <drawing r:id="rId2"/>
  <legacyDrawing r:id="rId3"/>
  <mc:AlternateContent xmlns:mc="http://schemas.openxmlformats.org/markup-compatibility/2006">
    <mc:Choice Requires="x14">
      <controls>
        <mc:AlternateContent xmlns:mc="http://schemas.openxmlformats.org/markup-compatibility/2006">
          <mc:Choice Requires="x14">
            <control shapeId="141618" r:id="rId4" name="o_CC2">
              <controlPr defaultSize="0" print="0" autoFill="0" autoPict="0" macro="[0]!ServiceMC">
                <anchor moveWithCells="1" sizeWithCells="1">
                  <from>
                    <xdr:col>2</xdr:col>
                    <xdr:colOff>1743075</xdr:colOff>
                    <xdr:row>6</xdr:row>
                    <xdr:rowOff>28575</xdr:rowOff>
                  </from>
                  <to>
                    <xdr:col>3</xdr:col>
                    <xdr:colOff>238125</xdr:colOff>
                    <xdr:row>8</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23"/>
    <outlinePr summaryRight="0"/>
    <pageSetUpPr autoPageBreaks="0"/>
  </sheetPr>
  <dimension ref="A1:FN739"/>
  <sheetViews>
    <sheetView showGridLines="0" showZeros="0" zoomScale="87" zoomScaleNormal="87" workbookViewId="0">
      <pane xSplit="6" ySplit="14" topLeftCell="AD15" activePane="bottomRight" state="frozen"/>
      <selection pane="topRight"/>
      <selection pane="bottomLeft"/>
      <selection pane="bottomRight"/>
    </sheetView>
  </sheetViews>
  <sheetFormatPr defaultColWidth="0" defaultRowHeight="12.75" zeroHeight="1" outlineLevelCol="1"/>
  <cols>
    <col min="1" max="1" width="5.7109375" style="86" customWidth="1"/>
    <col min="2" max="2" width="13.28515625" style="85" customWidth="1"/>
    <col min="3" max="3" width="21.140625" style="85" customWidth="1"/>
    <col min="4" max="4" width="9.5703125" style="85" customWidth="1"/>
    <col min="5" max="5" width="28.42578125" style="85" customWidth="1"/>
    <col min="6" max="6" width="19.42578125" style="85" customWidth="1" collapsed="1"/>
    <col min="7" max="7" width="7.85546875" style="85" hidden="1" customWidth="1" outlineLevel="1"/>
    <col min="8" max="8" width="7.28515625" style="85" hidden="1" customWidth="1" outlineLevel="1"/>
    <col min="9" max="9" width="14.42578125" style="85" hidden="1" customWidth="1" outlineLevel="1"/>
    <col min="10" max="10" width="8.85546875" style="85" hidden="1" customWidth="1" outlineLevel="1"/>
    <col min="11" max="12" width="10.7109375" style="85" hidden="1" customWidth="1" outlineLevel="1"/>
    <col min="13" max="13" width="9.5703125" style="85" hidden="1" customWidth="1" outlineLevel="1"/>
    <col min="14" max="14" width="10.7109375" style="85" hidden="1" customWidth="1" outlineLevel="1"/>
    <col min="15" max="15" width="15.140625" style="85" hidden="1" customWidth="1" outlineLevel="1"/>
    <col min="16" max="18" width="10.7109375" style="85" hidden="1" customWidth="1" outlineLevel="1"/>
    <col min="19" max="21" width="9.140625" style="85" hidden="1" customWidth="1" outlineLevel="1"/>
    <col min="22" max="22" width="14.140625" style="85" hidden="1" customWidth="1" outlineLevel="1"/>
    <col min="23" max="27" width="10.5703125" style="85" hidden="1" customWidth="1" outlineLevel="1"/>
    <col min="28" max="28" width="10.7109375" style="86" hidden="1" customWidth="1" outlineLevel="1"/>
    <col min="29" max="29" width="9.7109375" style="86" hidden="1" customWidth="1" outlineLevel="1"/>
    <col min="30" max="30" width="12.140625" style="86" customWidth="1"/>
    <col min="31" max="31" width="16.5703125" style="86" bestFit="1" customWidth="1"/>
    <col min="32" max="154" width="9.7109375" style="86" customWidth="1" outlineLevel="1"/>
    <col min="155" max="155" width="1.7109375" style="558" customWidth="1" collapsed="1"/>
    <col min="156" max="156" width="9.28515625" style="86" hidden="1" customWidth="1" outlineLevel="1"/>
    <col min="157" max="158" width="17.5703125" style="86" hidden="1" customWidth="1" outlineLevel="1"/>
    <col min="159" max="159" width="18.85546875" style="86" hidden="1" customWidth="1" outlineLevel="1"/>
    <col min="160" max="160" width="17.5703125" style="86" hidden="1" customWidth="1" outlineLevel="1"/>
    <col min="161" max="161" width="12.42578125" style="86" hidden="1" customWidth="1" outlineLevel="1"/>
    <col min="162" max="162" width="20.85546875" style="86" hidden="1" customWidth="1" outlineLevel="1"/>
    <col min="163" max="163" width="12.28515625" style="86" hidden="1" customWidth="1" outlineLevel="1"/>
    <col min="164" max="164" width="12.85546875" style="86" hidden="1" customWidth="1" outlineLevel="1"/>
    <col min="165" max="166" width="0" style="86" hidden="1" customWidth="1" outlineLevel="1"/>
    <col min="167" max="167" width="1.7109375" style="128" customWidth="1" collapsed="1"/>
    <col min="168" max="168" width="4" style="558" hidden="1" customWidth="1" outlineLevel="1"/>
    <col min="169" max="169" width="8.42578125" style="558" hidden="1" customWidth="1" outlineLevel="1"/>
    <col min="170" max="170" width="1.7109375" style="86" customWidth="1"/>
    <col min="171" max="16384" width="9.140625" style="86" hidden="1"/>
  </cols>
  <sheetData>
    <row r="1" spans="1:170" s="558" customFormat="1" ht="15">
      <c r="A1" s="32" t="str">
        <f ca="1">Bookname</f>
        <v>IPM_Pricing_v1.2.xlsm</v>
      </c>
      <c r="B1" s="32"/>
      <c r="C1" s="32"/>
      <c r="D1" s="863">
        <f>IF(OR(D12&gt;0,D115&gt;0),1,0)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row>
    <row r="2" spans="1:170">
      <c r="A2" s="84" t="str">
        <f>ClientNameIn</f>
        <v>Client Name</v>
      </c>
      <c r="E2" s="158"/>
      <c r="EY2" s="612"/>
      <c r="FK2" s="612"/>
      <c r="FL2" s="86"/>
      <c r="FM2" s="86"/>
      <c r="FN2" s="612"/>
    </row>
    <row r="3" spans="1:170">
      <c r="A3" s="86" t="str">
        <f ca="1">ModelNameIn</f>
        <v>Intermediate Pricing Model v1.2</v>
      </c>
      <c r="E3" s="158"/>
      <c r="AD3" s="328" t="s">
        <v>2336</v>
      </c>
      <c r="AE3" s="691">
        <f t="shared" ref="AE3:BJ3" ca="1" si="0">SUBTOTAL(9,AE14:AE114)</f>
        <v>35701684.273700744</v>
      </c>
      <c r="AF3" s="692">
        <f t="shared" ca="1" si="0"/>
        <v>0</v>
      </c>
      <c r="AG3" s="693">
        <f t="shared" ca="1" si="0"/>
        <v>49553.36538461539</v>
      </c>
      <c r="AH3" s="693">
        <f t="shared" ca="1" si="0"/>
        <v>499166.96031168418</v>
      </c>
      <c r="AI3" s="693">
        <f t="shared" ca="1" si="0"/>
        <v>3384989.3341097618</v>
      </c>
      <c r="AJ3" s="693">
        <f t="shared" ca="1" si="0"/>
        <v>437356.00077642762</v>
      </c>
      <c r="AK3" s="693">
        <f t="shared" ca="1" si="0"/>
        <v>1774901.6998950155</v>
      </c>
      <c r="AL3" s="693">
        <f t="shared" ca="1" si="0"/>
        <v>429074.18987899151</v>
      </c>
      <c r="AM3" s="693">
        <f t="shared" ca="1" si="0"/>
        <v>786420.34372514533</v>
      </c>
      <c r="AN3" s="693">
        <f t="shared" ca="1" si="0"/>
        <v>1148916.0428437339</v>
      </c>
      <c r="AO3" s="693">
        <f t="shared" ca="1" si="0"/>
        <v>395228.03603283758</v>
      </c>
      <c r="AP3" s="693">
        <f t="shared" ca="1" si="0"/>
        <v>395228.03603283758</v>
      </c>
      <c r="AQ3" s="693">
        <f t="shared" ca="1" si="0"/>
        <v>634750.65822835092</v>
      </c>
      <c r="AR3" s="693">
        <f t="shared" ca="1" si="0"/>
        <v>394210.08731488895</v>
      </c>
      <c r="AS3" s="693">
        <f t="shared" ca="1" si="0"/>
        <v>394210.08731488988</v>
      </c>
      <c r="AT3" s="693">
        <f t="shared" ca="1" si="0"/>
        <v>667916.81207450433</v>
      </c>
      <c r="AU3" s="693">
        <f t="shared" ca="1" si="0"/>
        <v>427376.24116104282</v>
      </c>
      <c r="AV3" s="693">
        <f t="shared" ca="1" si="0"/>
        <v>428145.47193027381</v>
      </c>
      <c r="AW3" s="693">
        <f t="shared" ca="1" si="0"/>
        <v>671893.25045591441</v>
      </c>
      <c r="AX3" s="693">
        <f t="shared" ca="1" si="0"/>
        <v>394979.31808411947</v>
      </c>
      <c r="AY3" s="693">
        <f t="shared" ca="1" si="0"/>
        <v>394979.31808411999</v>
      </c>
      <c r="AZ3" s="693">
        <f t="shared" ca="1" si="0"/>
        <v>640330.70041584922</v>
      </c>
      <c r="BA3" s="693">
        <f t="shared" ca="1" si="0"/>
        <v>394979.31808411999</v>
      </c>
      <c r="BB3" s="693">
        <f t="shared" ca="1" si="0"/>
        <v>394979.31808411999</v>
      </c>
      <c r="BC3" s="693">
        <f t="shared" ca="1" si="0"/>
        <v>640330.70041584945</v>
      </c>
      <c r="BD3" s="693">
        <f t="shared" ca="1" si="0"/>
        <v>394979.31808412075</v>
      </c>
      <c r="BE3" s="693">
        <f t="shared" ca="1" si="0"/>
        <v>394979.31808411947</v>
      </c>
      <c r="BF3" s="693">
        <f t="shared" ca="1" si="0"/>
        <v>640330.70041585003</v>
      </c>
      <c r="BG3" s="693">
        <f t="shared" ca="1" si="0"/>
        <v>391421.83259558596</v>
      </c>
      <c r="BH3" s="693">
        <f t="shared" ca="1" si="0"/>
        <v>392206.44798020227</v>
      </c>
      <c r="BI3" s="693">
        <f t="shared" ca="1" si="0"/>
        <v>640829.18207635591</v>
      </c>
      <c r="BJ3" s="693">
        <f t="shared" ca="1" si="0"/>
        <v>392206.44798020227</v>
      </c>
      <c r="BK3" s="693">
        <f t="shared" ref="BK3:CP3" ca="1" si="1">SUBTOTAL(9,BK14:BK114)</f>
        <v>392206.44798020227</v>
      </c>
      <c r="BL3" s="693">
        <f t="shared" ca="1" si="1"/>
        <v>642464.85795856791</v>
      </c>
      <c r="BM3" s="693">
        <f t="shared" ca="1" si="1"/>
        <v>392206.44798020151</v>
      </c>
      <c r="BN3" s="693">
        <f t="shared" ca="1" si="1"/>
        <v>392206.44798020227</v>
      </c>
      <c r="BO3" s="693">
        <f t="shared" ca="1" si="1"/>
        <v>642464.85795856756</v>
      </c>
      <c r="BP3" s="693">
        <f t="shared" ca="1" si="1"/>
        <v>392206.44798020227</v>
      </c>
      <c r="BQ3" s="693">
        <f t="shared" ca="1" si="1"/>
        <v>392206.44798020227</v>
      </c>
      <c r="BR3" s="693">
        <f t="shared" ca="1" si="1"/>
        <v>642464.85795856814</v>
      </c>
      <c r="BS3" s="693">
        <f t="shared" ca="1" si="1"/>
        <v>388648.96249166876</v>
      </c>
      <c r="BT3" s="693">
        <f t="shared" ca="1" si="1"/>
        <v>389449.27018397563</v>
      </c>
      <c r="BU3" s="693">
        <f t="shared" ca="1" si="1"/>
        <v>643044.45896205236</v>
      </c>
      <c r="BV3" s="693">
        <f t="shared" ca="1" si="1"/>
        <v>389449.27018397563</v>
      </c>
      <c r="BW3" s="693">
        <f t="shared" ca="1" si="1"/>
        <v>389449.27018397563</v>
      </c>
      <c r="BX3" s="693">
        <f t="shared" ca="1" si="1"/>
        <v>644712.84836190823</v>
      </c>
      <c r="BY3" s="693">
        <f t="shared" ca="1" si="1"/>
        <v>389449.27018397563</v>
      </c>
      <c r="BZ3" s="693">
        <f t="shared" ca="1" si="1"/>
        <v>389449.27018397622</v>
      </c>
      <c r="CA3" s="693">
        <f t="shared" ca="1" si="1"/>
        <v>644712.84836190881</v>
      </c>
      <c r="CB3" s="693">
        <f t="shared" ca="1" si="1"/>
        <v>389449.27018397563</v>
      </c>
      <c r="CC3" s="693">
        <f t="shared" ca="1" si="1"/>
        <v>389449.27018397563</v>
      </c>
      <c r="CD3" s="693">
        <f t="shared" ca="1" si="1"/>
        <v>644712.84836190823</v>
      </c>
      <c r="CE3" s="693">
        <f t="shared" ca="1" si="1"/>
        <v>385891.78469544213</v>
      </c>
      <c r="CF3" s="693">
        <f t="shared" ca="1" si="1"/>
        <v>386708.09854159679</v>
      </c>
      <c r="CG3" s="693">
        <f t="shared" ca="1" si="1"/>
        <v>645375.19109523471</v>
      </c>
      <c r="CH3" s="693">
        <f t="shared" ca="1" si="1"/>
        <v>386708.09854159679</v>
      </c>
      <c r="CI3" s="693">
        <f t="shared" ca="1" si="1"/>
        <v>386708.09854159597</v>
      </c>
      <c r="CJ3" s="693">
        <f t="shared" ca="1" si="1"/>
        <v>647076.94828308921</v>
      </c>
      <c r="CK3" s="693">
        <f t="shared" ca="1" si="1"/>
        <v>386708.09854159679</v>
      </c>
      <c r="CL3" s="693">
        <f t="shared" ca="1" si="1"/>
        <v>386708.09854159597</v>
      </c>
      <c r="CM3" s="693">
        <f t="shared" ca="1" si="1"/>
        <v>647076.94828308863</v>
      </c>
      <c r="CN3" s="693">
        <f t="shared" ca="1" si="1"/>
        <v>386708.09854159597</v>
      </c>
      <c r="CO3" s="693">
        <f t="shared" ca="1" si="1"/>
        <v>386708.09854159679</v>
      </c>
      <c r="CP3" s="693">
        <f t="shared" ca="1" si="1"/>
        <v>647076.94828308793</v>
      </c>
      <c r="CQ3" s="693">
        <f t="shared" ref="CQ3:DV3" ca="1" si="2">SUBTOTAL(9,CQ14:CQ114)</f>
        <v>383150.61305306328</v>
      </c>
      <c r="CR3" s="693">
        <f t="shared" ca="1" si="2"/>
        <v>383983.25317613955</v>
      </c>
      <c r="CS3" s="693">
        <f t="shared" ca="1" si="2"/>
        <v>647823.68758085172</v>
      </c>
      <c r="CT3" s="693">
        <f t="shared" ca="1" si="2"/>
        <v>0</v>
      </c>
      <c r="CU3" s="693">
        <f t="shared" ca="1" si="2"/>
        <v>0</v>
      </c>
      <c r="CV3" s="693">
        <f t="shared" ca="1" si="2"/>
        <v>0</v>
      </c>
      <c r="CW3" s="693">
        <f t="shared" ca="1" si="2"/>
        <v>0</v>
      </c>
      <c r="CX3" s="693">
        <f t="shared" ca="1" si="2"/>
        <v>0</v>
      </c>
      <c r="CY3" s="693">
        <f t="shared" ca="1" si="2"/>
        <v>0</v>
      </c>
      <c r="CZ3" s="693">
        <f t="shared" ca="1" si="2"/>
        <v>0</v>
      </c>
      <c r="DA3" s="693">
        <f t="shared" ca="1" si="2"/>
        <v>0</v>
      </c>
      <c r="DB3" s="693">
        <f t="shared" ca="1" si="2"/>
        <v>0</v>
      </c>
      <c r="DC3" s="693">
        <f t="shared" ca="1" si="2"/>
        <v>0</v>
      </c>
      <c r="DD3" s="693">
        <f t="shared" ca="1" si="2"/>
        <v>0</v>
      </c>
      <c r="DE3" s="693">
        <f t="shared" ca="1" si="2"/>
        <v>0</v>
      </c>
      <c r="DF3" s="693">
        <f t="shared" ca="1" si="2"/>
        <v>0</v>
      </c>
      <c r="DG3" s="693">
        <f t="shared" ca="1" si="2"/>
        <v>0</v>
      </c>
      <c r="DH3" s="693">
        <f t="shared" ca="1" si="2"/>
        <v>0</v>
      </c>
      <c r="DI3" s="693">
        <f t="shared" ca="1" si="2"/>
        <v>0</v>
      </c>
      <c r="DJ3" s="693">
        <f t="shared" ca="1" si="2"/>
        <v>0</v>
      </c>
      <c r="DK3" s="693">
        <f t="shared" ca="1" si="2"/>
        <v>0</v>
      </c>
      <c r="DL3" s="693">
        <f t="shared" ca="1" si="2"/>
        <v>0</v>
      </c>
      <c r="DM3" s="693">
        <f t="shared" ca="1" si="2"/>
        <v>0</v>
      </c>
      <c r="DN3" s="693">
        <f t="shared" ca="1" si="2"/>
        <v>0</v>
      </c>
      <c r="DO3" s="693">
        <f t="shared" ca="1" si="2"/>
        <v>0</v>
      </c>
      <c r="DP3" s="693">
        <f t="shared" ca="1" si="2"/>
        <v>0</v>
      </c>
      <c r="DQ3" s="693">
        <f t="shared" ca="1" si="2"/>
        <v>0</v>
      </c>
      <c r="DR3" s="693">
        <f t="shared" ca="1" si="2"/>
        <v>0</v>
      </c>
      <c r="DS3" s="693">
        <f t="shared" ca="1" si="2"/>
        <v>0</v>
      </c>
      <c r="DT3" s="693">
        <f t="shared" ca="1" si="2"/>
        <v>0</v>
      </c>
      <c r="DU3" s="693">
        <f t="shared" ca="1" si="2"/>
        <v>0</v>
      </c>
      <c r="DV3" s="693">
        <f t="shared" ca="1" si="2"/>
        <v>0</v>
      </c>
      <c r="DW3" s="693">
        <f t="shared" ref="DW3:EX3" ca="1" si="3">SUBTOTAL(9,DW14:DW114)</f>
        <v>0</v>
      </c>
      <c r="DX3" s="693">
        <f t="shared" ca="1" si="3"/>
        <v>0</v>
      </c>
      <c r="DY3" s="693">
        <f t="shared" ca="1" si="3"/>
        <v>0</v>
      </c>
      <c r="DZ3" s="693">
        <f t="shared" ca="1" si="3"/>
        <v>0</v>
      </c>
      <c r="EA3" s="693">
        <f t="shared" ca="1" si="3"/>
        <v>0</v>
      </c>
      <c r="EB3" s="693">
        <f t="shared" ca="1" si="3"/>
        <v>0</v>
      </c>
      <c r="EC3" s="693">
        <f t="shared" ca="1" si="3"/>
        <v>0</v>
      </c>
      <c r="ED3" s="693">
        <f t="shared" ca="1" si="3"/>
        <v>0</v>
      </c>
      <c r="EE3" s="693">
        <f t="shared" ca="1" si="3"/>
        <v>0</v>
      </c>
      <c r="EF3" s="693">
        <f t="shared" ca="1" si="3"/>
        <v>0</v>
      </c>
      <c r="EG3" s="693">
        <f t="shared" ca="1" si="3"/>
        <v>0</v>
      </c>
      <c r="EH3" s="693">
        <f t="shared" ca="1" si="3"/>
        <v>0</v>
      </c>
      <c r="EI3" s="693">
        <f t="shared" ca="1" si="3"/>
        <v>0</v>
      </c>
      <c r="EJ3" s="693">
        <f t="shared" ca="1" si="3"/>
        <v>0</v>
      </c>
      <c r="EK3" s="693">
        <f t="shared" ca="1" si="3"/>
        <v>0</v>
      </c>
      <c r="EL3" s="693">
        <f t="shared" ca="1" si="3"/>
        <v>0</v>
      </c>
      <c r="EM3" s="693">
        <f t="shared" ca="1" si="3"/>
        <v>0</v>
      </c>
      <c r="EN3" s="693">
        <f t="shared" ca="1" si="3"/>
        <v>0</v>
      </c>
      <c r="EO3" s="693">
        <f t="shared" ca="1" si="3"/>
        <v>0</v>
      </c>
      <c r="EP3" s="693">
        <f t="shared" ca="1" si="3"/>
        <v>0</v>
      </c>
      <c r="EQ3" s="693">
        <f t="shared" ca="1" si="3"/>
        <v>0</v>
      </c>
      <c r="ER3" s="693">
        <f t="shared" ca="1" si="3"/>
        <v>0</v>
      </c>
      <c r="ES3" s="693">
        <f t="shared" ca="1" si="3"/>
        <v>0</v>
      </c>
      <c r="ET3" s="693">
        <f t="shared" ca="1" si="3"/>
        <v>0</v>
      </c>
      <c r="EU3" s="693">
        <f t="shared" ca="1" si="3"/>
        <v>0</v>
      </c>
      <c r="EV3" s="693">
        <f t="shared" ca="1" si="3"/>
        <v>0</v>
      </c>
      <c r="EW3" s="693">
        <f t="shared" ca="1" si="3"/>
        <v>0</v>
      </c>
      <c r="EX3" s="693">
        <f t="shared" ca="1" si="3"/>
        <v>0</v>
      </c>
      <c r="EY3" s="612"/>
      <c r="FK3" s="612"/>
      <c r="FL3" s="86"/>
      <c r="FM3" s="86"/>
      <c r="FN3" s="612"/>
    </row>
    <row r="4" spans="1:170">
      <c r="A4" s="86" t="str">
        <f ca="1">MID(CELL("filename",A1),FIND("]",CELL("filename",A1))+1, LEN(CELL("filename",A1))-FIND("]",CELL("filename",A1)))</f>
        <v>Profile before CoM</v>
      </c>
      <c r="E4" s="158"/>
      <c r="AA4" s="614"/>
      <c r="AB4" s="146"/>
      <c r="AC4" s="146"/>
      <c r="AD4" s="160"/>
      <c r="AE4" s="615"/>
      <c r="EY4" s="612"/>
      <c r="FK4" s="612"/>
      <c r="FL4" s="86"/>
      <c r="FM4" s="86"/>
      <c r="FN4" s="612"/>
    </row>
    <row r="5" spans="1:170">
      <c r="A5" s="128"/>
      <c r="E5" s="158"/>
      <c r="AD5" s="160"/>
      <c r="AE5" s="158" t="s">
        <v>2034</v>
      </c>
      <c r="AF5" s="312" t="str">
        <f t="shared" ref="AF5:BK5" si="4">AnnSum</f>
        <v>Year 0</v>
      </c>
      <c r="AG5" s="312" t="str">
        <f t="shared" si="4"/>
        <v>Year 0</v>
      </c>
      <c r="AH5" s="257" t="str">
        <f t="shared" si="4"/>
        <v>Year 0</v>
      </c>
      <c r="AI5" s="257" t="str">
        <f t="shared" si="4"/>
        <v>Q1</v>
      </c>
      <c r="AJ5" s="257" t="str">
        <f t="shared" si="4"/>
        <v>Q1</v>
      </c>
      <c r="AK5" s="257" t="str">
        <f t="shared" si="4"/>
        <v>Q1</v>
      </c>
      <c r="AL5" s="257" t="str">
        <f t="shared" si="4"/>
        <v>Q2</v>
      </c>
      <c r="AM5" s="257" t="str">
        <f t="shared" si="4"/>
        <v>Q2</v>
      </c>
      <c r="AN5" s="257" t="str">
        <f t="shared" si="4"/>
        <v>Q2</v>
      </c>
      <c r="AO5" s="257" t="str">
        <f t="shared" si="4"/>
        <v>Q3</v>
      </c>
      <c r="AP5" s="257" t="str">
        <f t="shared" si="4"/>
        <v>Q3</v>
      </c>
      <c r="AQ5" s="257" t="str">
        <f t="shared" si="4"/>
        <v>Q3</v>
      </c>
      <c r="AR5" s="257" t="str">
        <f t="shared" si="4"/>
        <v>Q4</v>
      </c>
      <c r="AS5" s="257" t="str">
        <f t="shared" si="4"/>
        <v>Q4</v>
      </c>
      <c r="AT5" s="257" t="str">
        <f t="shared" si="4"/>
        <v>Q4</v>
      </c>
      <c r="AU5" s="257" t="str">
        <f t="shared" si="4"/>
        <v>Year 2</v>
      </c>
      <c r="AV5" s="257" t="str">
        <f t="shared" si="4"/>
        <v>Year 2</v>
      </c>
      <c r="AW5" s="257" t="str">
        <f t="shared" si="4"/>
        <v>Year 2</v>
      </c>
      <c r="AX5" s="257" t="str">
        <f t="shared" si="4"/>
        <v>Year 2</v>
      </c>
      <c r="AY5" s="257" t="str">
        <f t="shared" si="4"/>
        <v>Year 2</v>
      </c>
      <c r="AZ5" s="257" t="str">
        <f t="shared" si="4"/>
        <v>Year 2</v>
      </c>
      <c r="BA5" s="257" t="str">
        <f t="shared" si="4"/>
        <v>Year 2</v>
      </c>
      <c r="BB5" s="257" t="str">
        <f t="shared" si="4"/>
        <v>Year 2</v>
      </c>
      <c r="BC5" s="257" t="str">
        <f t="shared" si="4"/>
        <v>Year 2</v>
      </c>
      <c r="BD5" s="257" t="str">
        <f t="shared" si="4"/>
        <v>Year 2</v>
      </c>
      <c r="BE5" s="257" t="str">
        <f t="shared" si="4"/>
        <v>Year 2</v>
      </c>
      <c r="BF5" s="257" t="str">
        <f t="shared" si="4"/>
        <v>Year 2</v>
      </c>
      <c r="BG5" s="257" t="str">
        <f t="shared" si="4"/>
        <v>Year 3</v>
      </c>
      <c r="BH5" s="257" t="str">
        <f t="shared" si="4"/>
        <v>Year 3</v>
      </c>
      <c r="BI5" s="257" t="str">
        <f t="shared" si="4"/>
        <v>Year 3</v>
      </c>
      <c r="BJ5" s="257" t="str">
        <f t="shared" si="4"/>
        <v>Year 3</v>
      </c>
      <c r="BK5" s="257" t="str">
        <f t="shared" si="4"/>
        <v>Year 3</v>
      </c>
      <c r="BL5" s="257" t="str">
        <f t="shared" ref="BL5:CQ5" si="5">AnnSum</f>
        <v>Year 3</v>
      </c>
      <c r="BM5" s="257" t="str">
        <f t="shared" si="5"/>
        <v>Year 3</v>
      </c>
      <c r="BN5" s="257" t="str">
        <f t="shared" si="5"/>
        <v>Year 3</v>
      </c>
      <c r="BO5" s="257" t="str">
        <f t="shared" si="5"/>
        <v>Year 3</v>
      </c>
      <c r="BP5" s="257" t="str">
        <f t="shared" si="5"/>
        <v>Year 3</v>
      </c>
      <c r="BQ5" s="257" t="str">
        <f t="shared" si="5"/>
        <v>Year 3</v>
      </c>
      <c r="BR5" s="257" t="str">
        <f t="shared" si="5"/>
        <v>Year 3</v>
      </c>
      <c r="BS5" s="257" t="str">
        <f t="shared" si="5"/>
        <v>Year 4</v>
      </c>
      <c r="BT5" s="257" t="str">
        <f t="shared" si="5"/>
        <v>Year 4</v>
      </c>
      <c r="BU5" s="257" t="str">
        <f t="shared" si="5"/>
        <v>Year 4</v>
      </c>
      <c r="BV5" s="257" t="str">
        <f t="shared" si="5"/>
        <v>Year 4</v>
      </c>
      <c r="BW5" s="257" t="str">
        <f t="shared" si="5"/>
        <v>Year 4</v>
      </c>
      <c r="BX5" s="257" t="str">
        <f t="shared" si="5"/>
        <v>Year 4</v>
      </c>
      <c r="BY5" s="257" t="str">
        <f t="shared" si="5"/>
        <v>Year 4</v>
      </c>
      <c r="BZ5" s="257" t="str">
        <f t="shared" si="5"/>
        <v>Year 4</v>
      </c>
      <c r="CA5" s="257" t="str">
        <f t="shared" si="5"/>
        <v>Year 4</v>
      </c>
      <c r="CB5" s="257" t="str">
        <f t="shared" si="5"/>
        <v>Year 4</v>
      </c>
      <c r="CC5" s="257" t="str">
        <f t="shared" si="5"/>
        <v>Year 4</v>
      </c>
      <c r="CD5" s="257" t="str">
        <f t="shared" si="5"/>
        <v>Year 4</v>
      </c>
      <c r="CE5" s="257" t="str">
        <f t="shared" si="5"/>
        <v>Year 5</v>
      </c>
      <c r="CF5" s="257" t="str">
        <f t="shared" si="5"/>
        <v>Year 5</v>
      </c>
      <c r="CG5" s="257" t="str">
        <f t="shared" si="5"/>
        <v>Year 5</v>
      </c>
      <c r="CH5" s="257" t="str">
        <f t="shared" si="5"/>
        <v>Year 5</v>
      </c>
      <c r="CI5" s="257" t="str">
        <f t="shared" si="5"/>
        <v>Year 5</v>
      </c>
      <c r="CJ5" s="257" t="str">
        <f t="shared" si="5"/>
        <v>Year 5</v>
      </c>
      <c r="CK5" s="257" t="str">
        <f t="shared" si="5"/>
        <v>Year 5</v>
      </c>
      <c r="CL5" s="257" t="str">
        <f t="shared" si="5"/>
        <v>Year 5</v>
      </c>
      <c r="CM5" s="257" t="str">
        <f t="shared" si="5"/>
        <v>Year 5</v>
      </c>
      <c r="CN5" s="257" t="str">
        <f t="shared" si="5"/>
        <v>Year 5</v>
      </c>
      <c r="CO5" s="257" t="str">
        <f t="shared" si="5"/>
        <v>Year 5</v>
      </c>
      <c r="CP5" s="257" t="str">
        <f t="shared" si="5"/>
        <v>Year 5</v>
      </c>
      <c r="CQ5" s="257" t="str">
        <f t="shared" si="5"/>
        <v>Year 6</v>
      </c>
      <c r="CR5" s="257" t="str">
        <f t="shared" ref="CR5:DW5" si="6">AnnSum</f>
        <v>Year 6</v>
      </c>
      <c r="CS5" s="257" t="str">
        <f t="shared" si="6"/>
        <v>Year 6</v>
      </c>
      <c r="CT5" s="257" t="str">
        <f t="shared" si="6"/>
        <v>Year 6</v>
      </c>
      <c r="CU5" s="257" t="str">
        <f t="shared" si="6"/>
        <v>Year 6</v>
      </c>
      <c r="CV5" s="257" t="str">
        <f t="shared" si="6"/>
        <v>Year 6</v>
      </c>
      <c r="CW5" s="257" t="str">
        <f t="shared" si="6"/>
        <v>Year 6</v>
      </c>
      <c r="CX5" s="257" t="str">
        <f t="shared" si="6"/>
        <v>Year 6</v>
      </c>
      <c r="CY5" s="257" t="str">
        <f t="shared" si="6"/>
        <v>Year 6</v>
      </c>
      <c r="CZ5" s="257" t="str">
        <f t="shared" si="6"/>
        <v>Year 6</v>
      </c>
      <c r="DA5" s="257" t="str">
        <f t="shared" si="6"/>
        <v>Year 6</v>
      </c>
      <c r="DB5" s="257" t="str">
        <f t="shared" si="6"/>
        <v>Year 6</v>
      </c>
      <c r="DC5" s="257" t="str">
        <f t="shared" si="6"/>
        <v>Year 7</v>
      </c>
      <c r="DD5" s="257" t="str">
        <f t="shared" si="6"/>
        <v>Year 7</v>
      </c>
      <c r="DE5" s="257" t="str">
        <f t="shared" si="6"/>
        <v>Year 7</v>
      </c>
      <c r="DF5" s="257" t="str">
        <f t="shared" si="6"/>
        <v>Year 7</v>
      </c>
      <c r="DG5" s="257" t="str">
        <f t="shared" si="6"/>
        <v>Year 7</v>
      </c>
      <c r="DH5" s="257" t="str">
        <f t="shared" si="6"/>
        <v>Year 7</v>
      </c>
      <c r="DI5" s="257" t="str">
        <f t="shared" si="6"/>
        <v>Year 7</v>
      </c>
      <c r="DJ5" s="257" t="str">
        <f t="shared" si="6"/>
        <v>Year 7</v>
      </c>
      <c r="DK5" s="257" t="str">
        <f t="shared" si="6"/>
        <v>Year 7</v>
      </c>
      <c r="DL5" s="257" t="str">
        <f t="shared" si="6"/>
        <v>Year 7</v>
      </c>
      <c r="DM5" s="257" t="str">
        <f t="shared" si="6"/>
        <v>Year 7</v>
      </c>
      <c r="DN5" s="257" t="str">
        <f t="shared" si="6"/>
        <v>Year 7</v>
      </c>
      <c r="DO5" s="257" t="str">
        <f t="shared" si="6"/>
        <v>Year 8</v>
      </c>
      <c r="DP5" s="257" t="str">
        <f t="shared" si="6"/>
        <v>Year 8</v>
      </c>
      <c r="DQ5" s="257" t="str">
        <f t="shared" si="6"/>
        <v>Year 8</v>
      </c>
      <c r="DR5" s="257" t="str">
        <f t="shared" si="6"/>
        <v>Year 8</v>
      </c>
      <c r="DS5" s="257" t="str">
        <f t="shared" si="6"/>
        <v>Year 8</v>
      </c>
      <c r="DT5" s="257" t="str">
        <f t="shared" si="6"/>
        <v>Year 8</v>
      </c>
      <c r="DU5" s="257" t="str">
        <f t="shared" si="6"/>
        <v>Year 8</v>
      </c>
      <c r="DV5" s="257" t="str">
        <f t="shared" si="6"/>
        <v>Year 8</v>
      </c>
      <c r="DW5" s="257" t="str">
        <f t="shared" si="6"/>
        <v>Year 8</v>
      </c>
      <c r="DX5" s="257" t="str">
        <f t="shared" ref="DX5:EX5" si="7">AnnSum</f>
        <v>Year 8</v>
      </c>
      <c r="DY5" s="257" t="str">
        <f t="shared" si="7"/>
        <v>Year 8</v>
      </c>
      <c r="DZ5" s="257" t="str">
        <f t="shared" si="7"/>
        <v>Year 8</v>
      </c>
      <c r="EA5" s="257" t="str">
        <f t="shared" si="7"/>
        <v>Year 9</v>
      </c>
      <c r="EB5" s="257" t="str">
        <f t="shared" si="7"/>
        <v>Year 9</v>
      </c>
      <c r="EC5" s="257" t="str">
        <f t="shared" si="7"/>
        <v>Year 9</v>
      </c>
      <c r="ED5" s="257" t="str">
        <f t="shared" si="7"/>
        <v>Year 9</v>
      </c>
      <c r="EE5" s="257" t="str">
        <f t="shared" si="7"/>
        <v>Year 9</v>
      </c>
      <c r="EF5" s="257" t="str">
        <f t="shared" si="7"/>
        <v>Year 9</v>
      </c>
      <c r="EG5" s="257" t="str">
        <f t="shared" si="7"/>
        <v>Year 9</v>
      </c>
      <c r="EH5" s="257" t="str">
        <f t="shared" si="7"/>
        <v>Year 9</v>
      </c>
      <c r="EI5" s="257" t="str">
        <f t="shared" si="7"/>
        <v>Year 9</v>
      </c>
      <c r="EJ5" s="257" t="str">
        <f t="shared" si="7"/>
        <v>Year 9</v>
      </c>
      <c r="EK5" s="257" t="str">
        <f t="shared" si="7"/>
        <v>Year 9</v>
      </c>
      <c r="EL5" s="257" t="str">
        <f t="shared" si="7"/>
        <v>Year 9</v>
      </c>
      <c r="EM5" s="257" t="str">
        <f t="shared" si="7"/>
        <v>Year 10</v>
      </c>
      <c r="EN5" s="257" t="str">
        <f t="shared" si="7"/>
        <v>Year 10</v>
      </c>
      <c r="EO5" s="257" t="str">
        <f t="shared" si="7"/>
        <v>Year 10</v>
      </c>
      <c r="EP5" s="257" t="str">
        <f t="shared" si="7"/>
        <v>Year 10</v>
      </c>
      <c r="EQ5" s="257" t="str">
        <f t="shared" si="7"/>
        <v>Year 10</v>
      </c>
      <c r="ER5" s="257" t="str">
        <f t="shared" si="7"/>
        <v>Year 10</v>
      </c>
      <c r="ES5" s="257" t="str">
        <f t="shared" si="7"/>
        <v>Year 10</v>
      </c>
      <c r="ET5" s="257" t="str">
        <f t="shared" si="7"/>
        <v>Year 10</v>
      </c>
      <c r="EU5" s="257" t="str">
        <f t="shared" si="7"/>
        <v>Year 10</v>
      </c>
      <c r="EV5" s="257" t="str">
        <f t="shared" si="7"/>
        <v>Year 10</v>
      </c>
      <c r="EW5" s="257" t="str">
        <f t="shared" si="7"/>
        <v>Year 10</v>
      </c>
      <c r="EX5" s="259" t="str">
        <f t="shared" si="7"/>
        <v>Year 10</v>
      </c>
      <c r="EY5" s="612"/>
      <c r="FK5" s="612"/>
      <c r="FL5" s="86"/>
      <c r="FM5" s="863">
        <f>IF(COUNTA(SCENE11)-COUNTA(PeriodNoMth)&lt;&gt;0,1,0)</f>
        <v>0</v>
      </c>
      <c r="FN5" s="612"/>
    </row>
    <row r="6" spans="1:170">
      <c r="E6" s="158"/>
      <c r="AD6" s="160"/>
      <c r="AE6" s="158" t="s">
        <v>2017</v>
      </c>
      <c r="AF6" s="266">
        <f t="shared" ref="AF6:BK6" si="8">DateFromMth</f>
        <v>39722</v>
      </c>
      <c r="AG6" s="267">
        <f t="shared" si="8"/>
        <v>39753</v>
      </c>
      <c r="AH6" s="268">
        <f t="shared" si="8"/>
        <v>39783</v>
      </c>
      <c r="AI6" s="268">
        <f t="shared" si="8"/>
        <v>39814</v>
      </c>
      <c r="AJ6" s="268">
        <f t="shared" si="8"/>
        <v>39845</v>
      </c>
      <c r="AK6" s="268">
        <f t="shared" si="8"/>
        <v>39873</v>
      </c>
      <c r="AL6" s="268">
        <f t="shared" si="8"/>
        <v>39904</v>
      </c>
      <c r="AM6" s="268">
        <f t="shared" si="8"/>
        <v>39934</v>
      </c>
      <c r="AN6" s="268">
        <f t="shared" si="8"/>
        <v>39965</v>
      </c>
      <c r="AO6" s="268">
        <f t="shared" si="8"/>
        <v>39995</v>
      </c>
      <c r="AP6" s="268">
        <f t="shared" si="8"/>
        <v>40026</v>
      </c>
      <c r="AQ6" s="268">
        <f t="shared" si="8"/>
        <v>40057</v>
      </c>
      <c r="AR6" s="268">
        <f t="shared" si="8"/>
        <v>40087</v>
      </c>
      <c r="AS6" s="268">
        <f t="shared" si="8"/>
        <v>40118</v>
      </c>
      <c r="AT6" s="268">
        <f t="shared" si="8"/>
        <v>40148</v>
      </c>
      <c r="AU6" s="268">
        <f t="shared" si="8"/>
        <v>40179</v>
      </c>
      <c r="AV6" s="268">
        <f t="shared" si="8"/>
        <v>40210</v>
      </c>
      <c r="AW6" s="268">
        <f t="shared" si="8"/>
        <v>40238</v>
      </c>
      <c r="AX6" s="268">
        <f t="shared" si="8"/>
        <v>40269</v>
      </c>
      <c r="AY6" s="268">
        <f t="shared" si="8"/>
        <v>40299</v>
      </c>
      <c r="AZ6" s="268">
        <f t="shared" si="8"/>
        <v>40330</v>
      </c>
      <c r="BA6" s="268">
        <f t="shared" si="8"/>
        <v>40360</v>
      </c>
      <c r="BB6" s="268">
        <f t="shared" si="8"/>
        <v>40391</v>
      </c>
      <c r="BC6" s="268">
        <f t="shared" si="8"/>
        <v>40422</v>
      </c>
      <c r="BD6" s="268">
        <f t="shared" si="8"/>
        <v>40452</v>
      </c>
      <c r="BE6" s="268">
        <f t="shared" si="8"/>
        <v>40483</v>
      </c>
      <c r="BF6" s="268">
        <f t="shared" si="8"/>
        <v>40513</v>
      </c>
      <c r="BG6" s="268">
        <f t="shared" si="8"/>
        <v>40544</v>
      </c>
      <c r="BH6" s="268">
        <f t="shared" si="8"/>
        <v>40575</v>
      </c>
      <c r="BI6" s="268">
        <f t="shared" si="8"/>
        <v>40603</v>
      </c>
      <c r="BJ6" s="268">
        <f t="shared" si="8"/>
        <v>40634</v>
      </c>
      <c r="BK6" s="268">
        <f t="shared" si="8"/>
        <v>40664</v>
      </c>
      <c r="BL6" s="268">
        <f t="shared" ref="BL6:CQ6" si="9">DateFromMth</f>
        <v>40695</v>
      </c>
      <c r="BM6" s="268">
        <f t="shared" si="9"/>
        <v>40725</v>
      </c>
      <c r="BN6" s="268">
        <f t="shared" si="9"/>
        <v>40756</v>
      </c>
      <c r="BO6" s="268">
        <f t="shared" si="9"/>
        <v>40787</v>
      </c>
      <c r="BP6" s="268">
        <f t="shared" si="9"/>
        <v>40817</v>
      </c>
      <c r="BQ6" s="268">
        <f t="shared" si="9"/>
        <v>40848</v>
      </c>
      <c r="BR6" s="268">
        <f t="shared" si="9"/>
        <v>40878</v>
      </c>
      <c r="BS6" s="268">
        <f t="shared" si="9"/>
        <v>40909</v>
      </c>
      <c r="BT6" s="268">
        <f t="shared" si="9"/>
        <v>40940</v>
      </c>
      <c r="BU6" s="268">
        <f t="shared" si="9"/>
        <v>40969</v>
      </c>
      <c r="BV6" s="268">
        <f t="shared" si="9"/>
        <v>41000</v>
      </c>
      <c r="BW6" s="268">
        <f t="shared" si="9"/>
        <v>41030</v>
      </c>
      <c r="BX6" s="268">
        <f t="shared" si="9"/>
        <v>41061</v>
      </c>
      <c r="BY6" s="268">
        <f t="shared" si="9"/>
        <v>41091</v>
      </c>
      <c r="BZ6" s="268">
        <f t="shared" si="9"/>
        <v>41122</v>
      </c>
      <c r="CA6" s="268">
        <f t="shared" si="9"/>
        <v>41153</v>
      </c>
      <c r="CB6" s="268">
        <f t="shared" si="9"/>
        <v>41183</v>
      </c>
      <c r="CC6" s="268">
        <f t="shared" si="9"/>
        <v>41214</v>
      </c>
      <c r="CD6" s="268">
        <f t="shared" si="9"/>
        <v>41244</v>
      </c>
      <c r="CE6" s="268">
        <f t="shared" si="9"/>
        <v>41275</v>
      </c>
      <c r="CF6" s="268">
        <f t="shared" si="9"/>
        <v>41306</v>
      </c>
      <c r="CG6" s="268">
        <f t="shared" si="9"/>
        <v>41334</v>
      </c>
      <c r="CH6" s="268">
        <f t="shared" si="9"/>
        <v>41365</v>
      </c>
      <c r="CI6" s="268">
        <f t="shared" si="9"/>
        <v>41395</v>
      </c>
      <c r="CJ6" s="268">
        <f t="shared" si="9"/>
        <v>41426</v>
      </c>
      <c r="CK6" s="268">
        <f t="shared" si="9"/>
        <v>41456</v>
      </c>
      <c r="CL6" s="268">
        <f t="shared" si="9"/>
        <v>41487</v>
      </c>
      <c r="CM6" s="268">
        <f t="shared" si="9"/>
        <v>41518</v>
      </c>
      <c r="CN6" s="268">
        <f t="shared" si="9"/>
        <v>41548</v>
      </c>
      <c r="CO6" s="268">
        <f t="shared" si="9"/>
        <v>41579</v>
      </c>
      <c r="CP6" s="268">
        <f t="shared" si="9"/>
        <v>41609</v>
      </c>
      <c r="CQ6" s="268">
        <f t="shared" si="9"/>
        <v>41640</v>
      </c>
      <c r="CR6" s="268">
        <f t="shared" ref="CR6:DW6" si="10">DateFromMth</f>
        <v>41671</v>
      </c>
      <c r="CS6" s="268">
        <f t="shared" si="10"/>
        <v>41699</v>
      </c>
      <c r="CT6" s="268">
        <f t="shared" si="10"/>
        <v>41730</v>
      </c>
      <c r="CU6" s="268">
        <f t="shared" si="10"/>
        <v>41760</v>
      </c>
      <c r="CV6" s="268">
        <f t="shared" si="10"/>
        <v>41791</v>
      </c>
      <c r="CW6" s="268">
        <f t="shared" si="10"/>
        <v>41821</v>
      </c>
      <c r="CX6" s="268">
        <f t="shared" si="10"/>
        <v>41852</v>
      </c>
      <c r="CY6" s="268">
        <f t="shared" si="10"/>
        <v>41883</v>
      </c>
      <c r="CZ6" s="268">
        <f t="shared" si="10"/>
        <v>41913</v>
      </c>
      <c r="DA6" s="268">
        <f t="shared" si="10"/>
        <v>41944</v>
      </c>
      <c r="DB6" s="268">
        <f t="shared" si="10"/>
        <v>41974</v>
      </c>
      <c r="DC6" s="268">
        <f t="shared" si="10"/>
        <v>42005</v>
      </c>
      <c r="DD6" s="268">
        <f t="shared" si="10"/>
        <v>42036</v>
      </c>
      <c r="DE6" s="268">
        <f t="shared" si="10"/>
        <v>42064</v>
      </c>
      <c r="DF6" s="268">
        <f t="shared" si="10"/>
        <v>42095</v>
      </c>
      <c r="DG6" s="268">
        <f t="shared" si="10"/>
        <v>42125</v>
      </c>
      <c r="DH6" s="268">
        <f t="shared" si="10"/>
        <v>42156</v>
      </c>
      <c r="DI6" s="268">
        <f t="shared" si="10"/>
        <v>42186</v>
      </c>
      <c r="DJ6" s="268">
        <f t="shared" si="10"/>
        <v>42217</v>
      </c>
      <c r="DK6" s="268">
        <f t="shared" si="10"/>
        <v>42248</v>
      </c>
      <c r="DL6" s="268">
        <f t="shared" si="10"/>
        <v>42278</v>
      </c>
      <c r="DM6" s="268">
        <f t="shared" si="10"/>
        <v>42309</v>
      </c>
      <c r="DN6" s="268">
        <f t="shared" si="10"/>
        <v>42339</v>
      </c>
      <c r="DO6" s="268">
        <f t="shared" si="10"/>
        <v>42370</v>
      </c>
      <c r="DP6" s="268">
        <f t="shared" si="10"/>
        <v>42401</v>
      </c>
      <c r="DQ6" s="268">
        <f t="shared" si="10"/>
        <v>42430</v>
      </c>
      <c r="DR6" s="268">
        <f t="shared" si="10"/>
        <v>42461</v>
      </c>
      <c r="DS6" s="268">
        <f t="shared" si="10"/>
        <v>42491</v>
      </c>
      <c r="DT6" s="268">
        <f t="shared" si="10"/>
        <v>42522</v>
      </c>
      <c r="DU6" s="268">
        <f t="shared" si="10"/>
        <v>42552</v>
      </c>
      <c r="DV6" s="268">
        <f t="shared" si="10"/>
        <v>42583</v>
      </c>
      <c r="DW6" s="268">
        <f t="shared" si="10"/>
        <v>42614</v>
      </c>
      <c r="DX6" s="268">
        <f t="shared" ref="DX6:EX6" si="11">DateFromMth</f>
        <v>42644</v>
      </c>
      <c r="DY6" s="268">
        <f t="shared" si="11"/>
        <v>42675</v>
      </c>
      <c r="DZ6" s="268">
        <f t="shared" si="11"/>
        <v>42705</v>
      </c>
      <c r="EA6" s="268">
        <f t="shared" si="11"/>
        <v>42736</v>
      </c>
      <c r="EB6" s="268">
        <f t="shared" si="11"/>
        <v>42767</v>
      </c>
      <c r="EC6" s="268">
        <f t="shared" si="11"/>
        <v>42795</v>
      </c>
      <c r="ED6" s="268">
        <f t="shared" si="11"/>
        <v>42826</v>
      </c>
      <c r="EE6" s="268">
        <f t="shared" si="11"/>
        <v>42856</v>
      </c>
      <c r="EF6" s="268">
        <f t="shared" si="11"/>
        <v>42887</v>
      </c>
      <c r="EG6" s="268">
        <f t="shared" si="11"/>
        <v>42917</v>
      </c>
      <c r="EH6" s="268">
        <f t="shared" si="11"/>
        <v>42948</v>
      </c>
      <c r="EI6" s="268">
        <f t="shared" si="11"/>
        <v>42979</v>
      </c>
      <c r="EJ6" s="268">
        <f t="shared" si="11"/>
        <v>43009</v>
      </c>
      <c r="EK6" s="268">
        <f t="shared" si="11"/>
        <v>43040</v>
      </c>
      <c r="EL6" s="268">
        <f t="shared" si="11"/>
        <v>43070</v>
      </c>
      <c r="EM6" s="268">
        <f t="shared" si="11"/>
        <v>43101</v>
      </c>
      <c r="EN6" s="268">
        <f t="shared" si="11"/>
        <v>43132</v>
      </c>
      <c r="EO6" s="268">
        <f t="shared" si="11"/>
        <v>43160</v>
      </c>
      <c r="EP6" s="268">
        <f t="shared" si="11"/>
        <v>43191</v>
      </c>
      <c r="EQ6" s="268">
        <f t="shared" si="11"/>
        <v>43221</v>
      </c>
      <c r="ER6" s="268">
        <f t="shared" si="11"/>
        <v>43252</v>
      </c>
      <c r="ES6" s="268">
        <f t="shared" si="11"/>
        <v>43282</v>
      </c>
      <c r="ET6" s="268">
        <f t="shared" si="11"/>
        <v>43313</v>
      </c>
      <c r="EU6" s="268">
        <f t="shared" si="11"/>
        <v>43344</v>
      </c>
      <c r="EV6" s="268">
        <f t="shared" si="11"/>
        <v>43374</v>
      </c>
      <c r="EW6" s="268">
        <f t="shared" si="11"/>
        <v>43405</v>
      </c>
      <c r="EX6" s="268">
        <f t="shared" si="11"/>
        <v>43435</v>
      </c>
      <c r="EY6" s="612"/>
      <c r="FK6" s="612"/>
      <c r="FL6" s="86"/>
      <c r="FM6" s="86"/>
      <c r="FN6" s="612"/>
    </row>
    <row r="7" spans="1:170">
      <c r="E7" s="158"/>
      <c r="AD7" s="160"/>
      <c r="AE7" s="158" t="s">
        <v>2018</v>
      </c>
      <c r="AF7" s="266">
        <f t="shared" ref="AF7:BK7" si="12">DateToMth</f>
        <v>39752</v>
      </c>
      <c r="AG7" s="267">
        <f t="shared" si="12"/>
        <v>39782</v>
      </c>
      <c r="AH7" s="268">
        <f t="shared" si="12"/>
        <v>39813</v>
      </c>
      <c r="AI7" s="268">
        <f t="shared" si="12"/>
        <v>39844</v>
      </c>
      <c r="AJ7" s="268">
        <f t="shared" si="12"/>
        <v>39872</v>
      </c>
      <c r="AK7" s="268">
        <f t="shared" si="12"/>
        <v>39903</v>
      </c>
      <c r="AL7" s="268">
        <f t="shared" si="12"/>
        <v>39933</v>
      </c>
      <c r="AM7" s="268">
        <f t="shared" si="12"/>
        <v>39964</v>
      </c>
      <c r="AN7" s="268">
        <f t="shared" si="12"/>
        <v>39994</v>
      </c>
      <c r="AO7" s="268">
        <f t="shared" si="12"/>
        <v>40025</v>
      </c>
      <c r="AP7" s="268">
        <f t="shared" si="12"/>
        <v>40056</v>
      </c>
      <c r="AQ7" s="268">
        <f t="shared" si="12"/>
        <v>40086</v>
      </c>
      <c r="AR7" s="268">
        <f t="shared" si="12"/>
        <v>40117</v>
      </c>
      <c r="AS7" s="268">
        <f t="shared" si="12"/>
        <v>40147</v>
      </c>
      <c r="AT7" s="268">
        <f t="shared" si="12"/>
        <v>40178</v>
      </c>
      <c r="AU7" s="268">
        <f t="shared" si="12"/>
        <v>40209</v>
      </c>
      <c r="AV7" s="268">
        <f t="shared" si="12"/>
        <v>40237</v>
      </c>
      <c r="AW7" s="268">
        <f t="shared" si="12"/>
        <v>40268</v>
      </c>
      <c r="AX7" s="268">
        <f t="shared" si="12"/>
        <v>40298</v>
      </c>
      <c r="AY7" s="268">
        <f t="shared" si="12"/>
        <v>40329</v>
      </c>
      <c r="AZ7" s="268">
        <f t="shared" si="12"/>
        <v>40359</v>
      </c>
      <c r="BA7" s="268">
        <f t="shared" si="12"/>
        <v>40390</v>
      </c>
      <c r="BB7" s="268">
        <f t="shared" si="12"/>
        <v>40421</v>
      </c>
      <c r="BC7" s="268">
        <f t="shared" si="12"/>
        <v>40451</v>
      </c>
      <c r="BD7" s="268">
        <f t="shared" si="12"/>
        <v>40482</v>
      </c>
      <c r="BE7" s="268">
        <f t="shared" si="12"/>
        <v>40512</v>
      </c>
      <c r="BF7" s="268">
        <f t="shared" si="12"/>
        <v>40543</v>
      </c>
      <c r="BG7" s="268">
        <f t="shared" si="12"/>
        <v>40574</v>
      </c>
      <c r="BH7" s="268">
        <f t="shared" si="12"/>
        <v>40602</v>
      </c>
      <c r="BI7" s="268">
        <f t="shared" si="12"/>
        <v>40633</v>
      </c>
      <c r="BJ7" s="268">
        <f t="shared" si="12"/>
        <v>40663</v>
      </c>
      <c r="BK7" s="268">
        <f t="shared" si="12"/>
        <v>40694</v>
      </c>
      <c r="BL7" s="268">
        <f t="shared" ref="BL7:CQ7" si="13">DateToMth</f>
        <v>40724</v>
      </c>
      <c r="BM7" s="268">
        <f t="shared" si="13"/>
        <v>40755</v>
      </c>
      <c r="BN7" s="268">
        <f t="shared" si="13"/>
        <v>40786</v>
      </c>
      <c r="BO7" s="268">
        <f t="shared" si="13"/>
        <v>40816</v>
      </c>
      <c r="BP7" s="268">
        <f t="shared" si="13"/>
        <v>40847</v>
      </c>
      <c r="BQ7" s="268">
        <f t="shared" si="13"/>
        <v>40877</v>
      </c>
      <c r="BR7" s="268">
        <f t="shared" si="13"/>
        <v>40908</v>
      </c>
      <c r="BS7" s="268">
        <f t="shared" si="13"/>
        <v>40939</v>
      </c>
      <c r="BT7" s="268">
        <f t="shared" si="13"/>
        <v>40968</v>
      </c>
      <c r="BU7" s="268">
        <f t="shared" si="13"/>
        <v>40999</v>
      </c>
      <c r="BV7" s="268">
        <f t="shared" si="13"/>
        <v>41029</v>
      </c>
      <c r="BW7" s="268">
        <f t="shared" si="13"/>
        <v>41060</v>
      </c>
      <c r="BX7" s="268">
        <f t="shared" si="13"/>
        <v>41090</v>
      </c>
      <c r="BY7" s="268">
        <f t="shared" si="13"/>
        <v>41121</v>
      </c>
      <c r="BZ7" s="268">
        <f t="shared" si="13"/>
        <v>41152</v>
      </c>
      <c r="CA7" s="268">
        <f t="shared" si="13"/>
        <v>41182</v>
      </c>
      <c r="CB7" s="268">
        <f t="shared" si="13"/>
        <v>41213</v>
      </c>
      <c r="CC7" s="268">
        <f t="shared" si="13"/>
        <v>41243</v>
      </c>
      <c r="CD7" s="268">
        <f t="shared" si="13"/>
        <v>41274</v>
      </c>
      <c r="CE7" s="268">
        <f t="shared" si="13"/>
        <v>41305</v>
      </c>
      <c r="CF7" s="268">
        <f t="shared" si="13"/>
        <v>41333</v>
      </c>
      <c r="CG7" s="268">
        <f t="shared" si="13"/>
        <v>41364</v>
      </c>
      <c r="CH7" s="268">
        <f t="shared" si="13"/>
        <v>41394</v>
      </c>
      <c r="CI7" s="268">
        <f t="shared" si="13"/>
        <v>41425</v>
      </c>
      <c r="CJ7" s="268">
        <f t="shared" si="13"/>
        <v>41455</v>
      </c>
      <c r="CK7" s="268">
        <f t="shared" si="13"/>
        <v>41486</v>
      </c>
      <c r="CL7" s="268">
        <f t="shared" si="13"/>
        <v>41517</v>
      </c>
      <c r="CM7" s="268">
        <f t="shared" si="13"/>
        <v>41547</v>
      </c>
      <c r="CN7" s="268">
        <f t="shared" si="13"/>
        <v>41578</v>
      </c>
      <c r="CO7" s="268">
        <f t="shared" si="13"/>
        <v>41608</v>
      </c>
      <c r="CP7" s="268">
        <f t="shared" si="13"/>
        <v>41639</v>
      </c>
      <c r="CQ7" s="268">
        <f t="shared" si="13"/>
        <v>41670</v>
      </c>
      <c r="CR7" s="268">
        <f t="shared" ref="CR7:DW7" si="14">DateToMth</f>
        <v>41698</v>
      </c>
      <c r="CS7" s="268">
        <f t="shared" si="14"/>
        <v>41729</v>
      </c>
      <c r="CT7" s="268">
        <f t="shared" si="14"/>
        <v>41759</v>
      </c>
      <c r="CU7" s="268">
        <f t="shared" si="14"/>
        <v>41790</v>
      </c>
      <c r="CV7" s="268">
        <f t="shared" si="14"/>
        <v>41820</v>
      </c>
      <c r="CW7" s="268">
        <f t="shared" si="14"/>
        <v>41851</v>
      </c>
      <c r="CX7" s="268">
        <f t="shared" si="14"/>
        <v>41882</v>
      </c>
      <c r="CY7" s="268">
        <f t="shared" si="14"/>
        <v>41912</v>
      </c>
      <c r="CZ7" s="268">
        <f t="shared" si="14"/>
        <v>41943</v>
      </c>
      <c r="DA7" s="268">
        <f t="shared" si="14"/>
        <v>41973</v>
      </c>
      <c r="DB7" s="268">
        <f t="shared" si="14"/>
        <v>42004</v>
      </c>
      <c r="DC7" s="268">
        <f t="shared" si="14"/>
        <v>42035</v>
      </c>
      <c r="DD7" s="268">
        <f t="shared" si="14"/>
        <v>42063</v>
      </c>
      <c r="DE7" s="268">
        <f t="shared" si="14"/>
        <v>42094</v>
      </c>
      <c r="DF7" s="268">
        <f t="shared" si="14"/>
        <v>42124</v>
      </c>
      <c r="DG7" s="268">
        <f t="shared" si="14"/>
        <v>42155</v>
      </c>
      <c r="DH7" s="268">
        <f t="shared" si="14"/>
        <v>42185</v>
      </c>
      <c r="DI7" s="268">
        <f t="shared" si="14"/>
        <v>42216</v>
      </c>
      <c r="DJ7" s="268">
        <f t="shared" si="14"/>
        <v>42247</v>
      </c>
      <c r="DK7" s="268">
        <f t="shared" si="14"/>
        <v>42277</v>
      </c>
      <c r="DL7" s="268">
        <f t="shared" si="14"/>
        <v>42308</v>
      </c>
      <c r="DM7" s="268">
        <f t="shared" si="14"/>
        <v>42338</v>
      </c>
      <c r="DN7" s="268">
        <f t="shared" si="14"/>
        <v>42369</v>
      </c>
      <c r="DO7" s="268">
        <f t="shared" si="14"/>
        <v>42400</v>
      </c>
      <c r="DP7" s="268">
        <f t="shared" si="14"/>
        <v>42429</v>
      </c>
      <c r="DQ7" s="268">
        <f t="shared" si="14"/>
        <v>42460</v>
      </c>
      <c r="DR7" s="268">
        <f t="shared" si="14"/>
        <v>42490</v>
      </c>
      <c r="DS7" s="268">
        <f t="shared" si="14"/>
        <v>42521</v>
      </c>
      <c r="DT7" s="268">
        <f t="shared" si="14"/>
        <v>42551</v>
      </c>
      <c r="DU7" s="268">
        <f t="shared" si="14"/>
        <v>42582</v>
      </c>
      <c r="DV7" s="268">
        <f t="shared" si="14"/>
        <v>42613</v>
      </c>
      <c r="DW7" s="268">
        <f t="shared" si="14"/>
        <v>42643</v>
      </c>
      <c r="DX7" s="268">
        <f t="shared" ref="DX7:EX7" si="15">DateToMth</f>
        <v>42674</v>
      </c>
      <c r="DY7" s="268">
        <f t="shared" si="15"/>
        <v>42704</v>
      </c>
      <c r="DZ7" s="268">
        <f t="shared" si="15"/>
        <v>42735</v>
      </c>
      <c r="EA7" s="268">
        <f t="shared" si="15"/>
        <v>42766</v>
      </c>
      <c r="EB7" s="268">
        <f t="shared" si="15"/>
        <v>42794</v>
      </c>
      <c r="EC7" s="268">
        <f t="shared" si="15"/>
        <v>42825</v>
      </c>
      <c r="ED7" s="268">
        <f t="shared" si="15"/>
        <v>42855</v>
      </c>
      <c r="EE7" s="268">
        <f t="shared" si="15"/>
        <v>42886</v>
      </c>
      <c r="EF7" s="268">
        <f t="shared" si="15"/>
        <v>42916</v>
      </c>
      <c r="EG7" s="268">
        <f t="shared" si="15"/>
        <v>42947</v>
      </c>
      <c r="EH7" s="268">
        <f t="shared" si="15"/>
        <v>42978</v>
      </c>
      <c r="EI7" s="268">
        <f t="shared" si="15"/>
        <v>43008</v>
      </c>
      <c r="EJ7" s="268">
        <f t="shared" si="15"/>
        <v>43039</v>
      </c>
      <c r="EK7" s="268">
        <f t="shared" si="15"/>
        <v>43069</v>
      </c>
      <c r="EL7" s="268">
        <f t="shared" si="15"/>
        <v>43100</v>
      </c>
      <c r="EM7" s="268">
        <f t="shared" si="15"/>
        <v>43131</v>
      </c>
      <c r="EN7" s="268">
        <f t="shared" si="15"/>
        <v>43159</v>
      </c>
      <c r="EO7" s="268">
        <f t="shared" si="15"/>
        <v>43190</v>
      </c>
      <c r="EP7" s="268">
        <f t="shared" si="15"/>
        <v>43220</v>
      </c>
      <c r="EQ7" s="268">
        <f t="shared" si="15"/>
        <v>43251</v>
      </c>
      <c r="ER7" s="268">
        <f t="shared" si="15"/>
        <v>43281</v>
      </c>
      <c r="ES7" s="268">
        <f t="shared" si="15"/>
        <v>43312</v>
      </c>
      <c r="ET7" s="268">
        <f t="shared" si="15"/>
        <v>43343</v>
      </c>
      <c r="EU7" s="268">
        <f t="shared" si="15"/>
        <v>43373</v>
      </c>
      <c r="EV7" s="268">
        <f t="shared" si="15"/>
        <v>43404</v>
      </c>
      <c r="EW7" s="268">
        <f t="shared" si="15"/>
        <v>43434</v>
      </c>
      <c r="EX7" s="268">
        <f t="shared" si="15"/>
        <v>43465</v>
      </c>
      <c r="EY7" s="612"/>
      <c r="FK7" s="612"/>
      <c r="FL7" s="86"/>
      <c r="FM7" s="86"/>
      <c r="FN7" s="612"/>
    </row>
    <row r="8" spans="1:170">
      <c r="C8" s="232"/>
      <c r="E8" s="328"/>
      <c r="AD8" s="160"/>
      <c r="AE8" s="158" t="s">
        <v>2019</v>
      </c>
      <c r="AF8" s="256" t="str">
        <f t="shared" ref="AF8:BK8" si="16">TimelineIn</f>
        <v>M-3</v>
      </c>
      <c r="AG8" s="256" t="str">
        <f t="shared" si="16"/>
        <v>M-2</v>
      </c>
      <c r="AH8" s="256" t="str">
        <f t="shared" si="16"/>
        <v>M-1</v>
      </c>
      <c r="AI8" s="256" t="str">
        <f t="shared" si="16"/>
        <v>Y1M1</v>
      </c>
      <c r="AJ8" s="256" t="str">
        <f t="shared" si="16"/>
        <v>Y1M2</v>
      </c>
      <c r="AK8" s="256" t="str">
        <f t="shared" si="16"/>
        <v>Y1M3</v>
      </c>
      <c r="AL8" s="256" t="str">
        <f t="shared" si="16"/>
        <v>Y1M4</v>
      </c>
      <c r="AM8" s="256" t="str">
        <f t="shared" si="16"/>
        <v>Y1M5</v>
      </c>
      <c r="AN8" s="256" t="str">
        <f t="shared" si="16"/>
        <v>Y1M6</v>
      </c>
      <c r="AO8" s="256" t="str">
        <f t="shared" si="16"/>
        <v>Y1M7</v>
      </c>
      <c r="AP8" s="256" t="str">
        <f t="shared" si="16"/>
        <v>Y1M8</v>
      </c>
      <c r="AQ8" s="256" t="str">
        <f t="shared" si="16"/>
        <v>Y1M9</v>
      </c>
      <c r="AR8" s="256" t="str">
        <f t="shared" si="16"/>
        <v>Y1M10</v>
      </c>
      <c r="AS8" s="256" t="str">
        <f t="shared" si="16"/>
        <v>Y1M11</v>
      </c>
      <c r="AT8" s="256" t="str">
        <f t="shared" si="16"/>
        <v>Y1M12</v>
      </c>
      <c r="AU8" s="256" t="str">
        <f t="shared" si="16"/>
        <v>Y2M1</v>
      </c>
      <c r="AV8" s="256" t="str">
        <f t="shared" si="16"/>
        <v>Y2M2</v>
      </c>
      <c r="AW8" s="256" t="str">
        <f t="shared" si="16"/>
        <v>Y2M3</v>
      </c>
      <c r="AX8" s="256" t="str">
        <f t="shared" si="16"/>
        <v>Y2M4</v>
      </c>
      <c r="AY8" s="256" t="str">
        <f t="shared" si="16"/>
        <v>Y2M5</v>
      </c>
      <c r="AZ8" s="256" t="str">
        <f t="shared" si="16"/>
        <v>Y2M6</v>
      </c>
      <c r="BA8" s="256" t="str">
        <f t="shared" si="16"/>
        <v>Y2M7</v>
      </c>
      <c r="BB8" s="256" t="str">
        <f t="shared" si="16"/>
        <v>Y2M8</v>
      </c>
      <c r="BC8" s="256" t="str">
        <f t="shared" si="16"/>
        <v>Y2M9</v>
      </c>
      <c r="BD8" s="256" t="str">
        <f t="shared" si="16"/>
        <v>Y2M10</v>
      </c>
      <c r="BE8" s="256" t="str">
        <f t="shared" si="16"/>
        <v>Y2M11</v>
      </c>
      <c r="BF8" s="256" t="str">
        <f t="shared" si="16"/>
        <v>Y2M12</v>
      </c>
      <c r="BG8" s="256" t="str">
        <f t="shared" si="16"/>
        <v>Y3M1</v>
      </c>
      <c r="BH8" s="256" t="str">
        <f t="shared" si="16"/>
        <v>Y3M2</v>
      </c>
      <c r="BI8" s="256" t="str">
        <f t="shared" si="16"/>
        <v>Y3M3</v>
      </c>
      <c r="BJ8" s="256" t="str">
        <f t="shared" si="16"/>
        <v>Y3M4</v>
      </c>
      <c r="BK8" s="256" t="str">
        <f t="shared" si="16"/>
        <v>Y3M5</v>
      </c>
      <c r="BL8" s="256" t="str">
        <f t="shared" ref="BL8:CQ8" si="17">TimelineIn</f>
        <v>Y3M6</v>
      </c>
      <c r="BM8" s="256" t="str">
        <f t="shared" si="17"/>
        <v>Y3M7</v>
      </c>
      <c r="BN8" s="256" t="str">
        <f t="shared" si="17"/>
        <v>Y3M8</v>
      </c>
      <c r="BO8" s="256" t="str">
        <f t="shared" si="17"/>
        <v>Y3M9</v>
      </c>
      <c r="BP8" s="256" t="str">
        <f t="shared" si="17"/>
        <v>Y3M10</v>
      </c>
      <c r="BQ8" s="256" t="str">
        <f t="shared" si="17"/>
        <v>Y3M11</v>
      </c>
      <c r="BR8" s="256" t="str">
        <f t="shared" si="17"/>
        <v>Y3M12</v>
      </c>
      <c r="BS8" s="256" t="str">
        <f t="shared" si="17"/>
        <v>Y4M1</v>
      </c>
      <c r="BT8" s="256" t="str">
        <f t="shared" si="17"/>
        <v>Y4M2</v>
      </c>
      <c r="BU8" s="256" t="str">
        <f t="shared" si="17"/>
        <v>Y4M3</v>
      </c>
      <c r="BV8" s="256" t="str">
        <f t="shared" si="17"/>
        <v>Y4M4</v>
      </c>
      <c r="BW8" s="256" t="str">
        <f t="shared" si="17"/>
        <v>Y4M5</v>
      </c>
      <c r="BX8" s="256" t="str">
        <f t="shared" si="17"/>
        <v>Y4M6</v>
      </c>
      <c r="BY8" s="256" t="str">
        <f t="shared" si="17"/>
        <v>Y4M7</v>
      </c>
      <c r="BZ8" s="256" t="str">
        <f t="shared" si="17"/>
        <v>Y4M8</v>
      </c>
      <c r="CA8" s="256" t="str">
        <f t="shared" si="17"/>
        <v>Y4M9</v>
      </c>
      <c r="CB8" s="256" t="str">
        <f t="shared" si="17"/>
        <v>Y4M10</v>
      </c>
      <c r="CC8" s="256" t="str">
        <f t="shared" si="17"/>
        <v>Y4M11</v>
      </c>
      <c r="CD8" s="256" t="str">
        <f t="shared" si="17"/>
        <v>Y4M12</v>
      </c>
      <c r="CE8" s="256" t="str">
        <f t="shared" si="17"/>
        <v>Y5M1</v>
      </c>
      <c r="CF8" s="256" t="str">
        <f t="shared" si="17"/>
        <v>Y5M2</v>
      </c>
      <c r="CG8" s="256" t="str">
        <f t="shared" si="17"/>
        <v>Y5M3</v>
      </c>
      <c r="CH8" s="256" t="str">
        <f t="shared" si="17"/>
        <v>Y5M4</v>
      </c>
      <c r="CI8" s="256" t="str">
        <f t="shared" si="17"/>
        <v>Y5M5</v>
      </c>
      <c r="CJ8" s="256" t="str">
        <f t="shared" si="17"/>
        <v>Y5M6</v>
      </c>
      <c r="CK8" s="256" t="str">
        <f t="shared" si="17"/>
        <v>Y5M7</v>
      </c>
      <c r="CL8" s="256" t="str">
        <f t="shared" si="17"/>
        <v>Y5M8</v>
      </c>
      <c r="CM8" s="256" t="str">
        <f t="shared" si="17"/>
        <v>Y5M9</v>
      </c>
      <c r="CN8" s="256" t="str">
        <f t="shared" si="17"/>
        <v>Y5M10</v>
      </c>
      <c r="CO8" s="256" t="str">
        <f t="shared" si="17"/>
        <v>Y5M11</v>
      </c>
      <c r="CP8" s="256" t="str">
        <f t="shared" si="17"/>
        <v>Y5M12</v>
      </c>
      <c r="CQ8" s="256" t="str">
        <f t="shared" si="17"/>
        <v>Y6M1</v>
      </c>
      <c r="CR8" s="256" t="str">
        <f t="shared" ref="CR8:DW8" si="18">TimelineIn</f>
        <v>Y6M2</v>
      </c>
      <c r="CS8" s="256" t="str">
        <f t="shared" si="18"/>
        <v>Y6M3</v>
      </c>
      <c r="CT8" s="256" t="str">
        <f t="shared" si="18"/>
        <v>Y6M4</v>
      </c>
      <c r="CU8" s="256" t="str">
        <f t="shared" si="18"/>
        <v>Y6M5</v>
      </c>
      <c r="CV8" s="256" t="str">
        <f t="shared" si="18"/>
        <v>Y6M6</v>
      </c>
      <c r="CW8" s="256" t="str">
        <f t="shared" si="18"/>
        <v>Y6M7</v>
      </c>
      <c r="CX8" s="256" t="str">
        <f t="shared" si="18"/>
        <v>Y6M8</v>
      </c>
      <c r="CY8" s="256" t="str">
        <f t="shared" si="18"/>
        <v>Y6M9</v>
      </c>
      <c r="CZ8" s="256" t="str">
        <f t="shared" si="18"/>
        <v>Y6M10</v>
      </c>
      <c r="DA8" s="256" t="str">
        <f t="shared" si="18"/>
        <v>Y6M11</v>
      </c>
      <c r="DB8" s="256" t="str">
        <f t="shared" si="18"/>
        <v>Y6M12</v>
      </c>
      <c r="DC8" s="256" t="str">
        <f t="shared" si="18"/>
        <v>Y7M1</v>
      </c>
      <c r="DD8" s="256" t="str">
        <f t="shared" si="18"/>
        <v>Y7M2</v>
      </c>
      <c r="DE8" s="256" t="str">
        <f t="shared" si="18"/>
        <v>Y7M3</v>
      </c>
      <c r="DF8" s="256" t="str">
        <f t="shared" si="18"/>
        <v>Y7M4</v>
      </c>
      <c r="DG8" s="256" t="str">
        <f t="shared" si="18"/>
        <v>Y7M5</v>
      </c>
      <c r="DH8" s="256" t="str">
        <f t="shared" si="18"/>
        <v>Y7M6</v>
      </c>
      <c r="DI8" s="256" t="str">
        <f t="shared" si="18"/>
        <v>Y7M7</v>
      </c>
      <c r="DJ8" s="256" t="str">
        <f t="shared" si="18"/>
        <v>Y7M8</v>
      </c>
      <c r="DK8" s="256" t="str">
        <f t="shared" si="18"/>
        <v>Y7M9</v>
      </c>
      <c r="DL8" s="256" t="str">
        <f t="shared" si="18"/>
        <v>Y7M10</v>
      </c>
      <c r="DM8" s="256" t="str">
        <f t="shared" si="18"/>
        <v>Y7M11</v>
      </c>
      <c r="DN8" s="256" t="str">
        <f t="shared" si="18"/>
        <v>Y7M12</v>
      </c>
      <c r="DO8" s="256" t="str">
        <f t="shared" si="18"/>
        <v>Y8M1</v>
      </c>
      <c r="DP8" s="256" t="str">
        <f t="shared" si="18"/>
        <v>Y8M2</v>
      </c>
      <c r="DQ8" s="256" t="str">
        <f t="shared" si="18"/>
        <v>Y8M3</v>
      </c>
      <c r="DR8" s="256" t="str">
        <f t="shared" si="18"/>
        <v>Y8M4</v>
      </c>
      <c r="DS8" s="256" t="str">
        <f t="shared" si="18"/>
        <v>Y8M5</v>
      </c>
      <c r="DT8" s="256" t="str">
        <f t="shared" si="18"/>
        <v>Y8M6</v>
      </c>
      <c r="DU8" s="256" t="str">
        <f t="shared" si="18"/>
        <v>Y8M7</v>
      </c>
      <c r="DV8" s="256" t="str">
        <f t="shared" si="18"/>
        <v>Y8M8</v>
      </c>
      <c r="DW8" s="256" t="str">
        <f t="shared" si="18"/>
        <v>Y8M9</v>
      </c>
      <c r="DX8" s="256" t="str">
        <f t="shared" ref="DX8:EX8" si="19">TimelineIn</f>
        <v>Y8M10</v>
      </c>
      <c r="DY8" s="256" t="str">
        <f t="shared" si="19"/>
        <v>Y8M11</v>
      </c>
      <c r="DZ8" s="256" t="str">
        <f t="shared" si="19"/>
        <v>Y8M12</v>
      </c>
      <c r="EA8" s="256" t="str">
        <f t="shared" si="19"/>
        <v>Y9M1</v>
      </c>
      <c r="EB8" s="256" t="str">
        <f t="shared" si="19"/>
        <v>Y9M2</v>
      </c>
      <c r="EC8" s="256" t="str">
        <f t="shared" si="19"/>
        <v>Y9M3</v>
      </c>
      <c r="ED8" s="256" t="str">
        <f t="shared" si="19"/>
        <v>Y9M4</v>
      </c>
      <c r="EE8" s="256" t="str">
        <f t="shared" si="19"/>
        <v>Y9M5</v>
      </c>
      <c r="EF8" s="256" t="str">
        <f t="shared" si="19"/>
        <v>Y9M6</v>
      </c>
      <c r="EG8" s="256" t="str">
        <f t="shared" si="19"/>
        <v>Y9M7</v>
      </c>
      <c r="EH8" s="256" t="str">
        <f t="shared" si="19"/>
        <v>Y9M8</v>
      </c>
      <c r="EI8" s="256" t="str">
        <f t="shared" si="19"/>
        <v>Y9M9</v>
      </c>
      <c r="EJ8" s="256" t="str">
        <f t="shared" si="19"/>
        <v>Y9M10</v>
      </c>
      <c r="EK8" s="256" t="str">
        <f t="shared" si="19"/>
        <v>Y9M11</v>
      </c>
      <c r="EL8" s="256" t="str">
        <f t="shared" si="19"/>
        <v>Y9M12</v>
      </c>
      <c r="EM8" s="256" t="str">
        <f t="shared" si="19"/>
        <v>Y10M1</v>
      </c>
      <c r="EN8" s="256" t="str">
        <f t="shared" si="19"/>
        <v>Y10M2</v>
      </c>
      <c r="EO8" s="256" t="str">
        <f t="shared" si="19"/>
        <v>Y10M3</v>
      </c>
      <c r="EP8" s="256" t="str">
        <f t="shared" si="19"/>
        <v>Y10M4</v>
      </c>
      <c r="EQ8" s="256" t="str">
        <f t="shared" si="19"/>
        <v>Y10M5</v>
      </c>
      <c r="ER8" s="256" t="str">
        <f t="shared" si="19"/>
        <v>Y10M6</v>
      </c>
      <c r="ES8" s="256" t="str">
        <f t="shared" si="19"/>
        <v>Y10M7</v>
      </c>
      <c r="ET8" s="256" t="str">
        <f t="shared" si="19"/>
        <v>Y10M8</v>
      </c>
      <c r="EU8" s="256" t="str">
        <f t="shared" si="19"/>
        <v>Y10M9</v>
      </c>
      <c r="EV8" s="256" t="str">
        <f t="shared" si="19"/>
        <v>Y10M10</v>
      </c>
      <c r="EW8" s="256" t="str">
        <f t="shared" si="19"/>
        <v>Y10M11</v>
      </c>
      <c r="EX8" s="258" t="str">
        <f t="shared" si="19"/>
        <v>Y10M12</v>
      </c>
      <c r="EY8" s="612"/>
      <c r="FK8" s="612"/>
      <c r="FL8" s="86"/>
      <c r="FM8" s="86"/>
      <c r="FN8" s="612"/>
    </row>
    <row r="9" spans="1:170">
      <c r="E9" s="158"/>
      <c r="AE9" s="142" t="s">
        <v>1064</v>
      </c>
      <c r="AF9" s="257">
        <f t="shared" ref="AF9:BK9" si="20">Markers</f>
        <v>0</v>
      </c>
      <c r="AG9" s="257">
        <f t="shared" si="20"/>
        <v>0</v>
      </c>
      <c r="AH9" s="257">
        <f t="shared" si="20"/>
        <v>0</v>
      </c>
      <c r="AI9" s="257">
        <f t="shared" si="20"/>
        <v>0</v>
      </c>
      <c r="AJ9" s="257">
        <f t="shared" si="20"/>
        <v>0</v>
      </c>
      <c r="AK9" s="257">
        <f t="shared" si="20"/>
        <v>0</v>
      </c>
      <c r="AL9" s="257">
        <f t="shared" si="20"/>
        <v>0</v>
      </c>
      <c r="AM9" s="257">
        <f t="shared" si="20"/>
        <v>0</v>
      </c>
      <c r="AN9" s="257">
        <f t="shared" si="20"/>
        <v>0</v>
      </c>
      <c r="AO9" s="257">
        <f t="shared" si="20"/>
        <v>0</v>
      </c>
      <c r="AP9" s="257">
        <f t="shared" si="20"/>
        <v>0</v>
      </c>
      <c r="AQ9" s="257">
        <f t="shared" si="20"/>
        <v>0</v>
      </c>
      <c r="AR9" s="257">
        <f t="shared" si="20"/>
        <v>0</v>
      </c>
      <c r="AS9" s="257">
        <f t="shared" si="20"/>
        <v>0</v>
      </c>
      <c r="AT9" s="257">
        <f t="shared" si="20"/>
        <v>0</v>
      </c>
      <c r="AU9" s="257">
        <f t="shared" si="20"/>
        <v>0</v>
      </c>
      <c r="AV9" s="257">
        <f t="shared" si="20"/>
        <v>0</v>
      </c>
      <c r="AW9" s="257">
        <f t="shared" si="20"/>
        <v>0</v>
      </c>
      <c r="AX9" s="257">
        <f t="shared" si="20"/>
        <v>0</v>
      </c>
      <c r="AY9" s="257">
        <f t="shared" si="20"/>
        <v>0</v>
      </c>
      <c r="AZ9" s="257">
        <f t="shared" si="20"/>
        <v>0</v>
      </c>
      <c r="BA9" s="257">
        <f t="shared" si="20"/>
        <v>0</v>
      </c>
      <c r="BB9" s="257">
        <f t="shared" si="20"/>
        <v>0</v>
      </c>
      <c r="BC9" s="257">
        <f t="shared" si="20"/>
        <v>0</v>
      </c>
      <c r="BD9" s="257">
        <f t="shared" si="20"/>
        <v>0</v>
      </c>
      <c r="BE9" s="257">
        <f t="shared" si="20"/>
        <v>0</v>
      </c>
      <c r="BF9" s="257">
        <f t="shared" si="20"/>
        <v>0</v>
      </c>
      <c r="BG9" s="257">
        <f t="shared" si="20"/>
        <v>0</v>
      </c>
      <c r="BH9" s="257">
        <f t="shared" si="20"/>
        <v>0</v>
      </c>
      <c r="BI9" s="257">
        <f t="shared" si="20"/>
        <v>0</v>
      </c>
      <c r="BJ9" s="257">
        <f t="shared" si="20"/>
        <v>0</v>
      </c>
      <c r="BK9" s="257">
        <f t="shared" si="20"/>
        <v>0</v>
      </c>
      <c r="BL9" s="257">
        <f t="shared" ref="BL9:CQ9" si="21">Markers</f>
        <v>0</v>
      </c>
      <c r="BM9" s="257">
        <f t="shared" si="21"/>
        <v>0</v>
      </c>
      <c r="BN9" s="257">
        <f t="shared" si="21"/>
        <v>0</v>
      </c>
      <c r="BO9" s="257">
        <f t="shared" si="21"/>
        <v>0</v>
      </c>
      <c r="BP9" s="257">
        <f t="shared" si="21"/>
        <v>0</v>
      </c>
      <c r="BQ9" s="257">
        <f t="shared" si="21"/>
        <v>0</v>
      </c>
      <c r="BR9" s="257">
        <f t="shared" si="21"/>
        <v>0</v>
      </c>
      <c r="BS9" s="257">
        <f t="shared" si="21"/>
        <v>0</v>
      </c>
      <c r="BT9" s="257">
        <f t="shared" si="21"/>
        <v>0</v>
      </c>
      <c r="BU9" s="257">
        <f t="shared" si="21"/>
        <v>0</v>
      </c>
      <c r="BV9" s="257">
        <f t="shared" si="21"/>
        <v>0</v>
      </c>
      <c r="BW9" s="257">
        <f t="shared" si="21"/>
        <v>0</v>
      </c>
      <c r="BX9" s="257">
        <f t="shared" si="21"/>
        <v>0</v>
      </c>
      <c r="BY9" s="257">
        <f t="shared" si="21"/>
        <v>0</v>
      </c>
      <c r="BZ9" s="257">
        <f t="shared" si="21"/>
        <v>0</v>
      </c>
      <c r="CA9" s="257">
        <f t="shared" si="21"/>
        <v>0</v>
      </c>
      <c r="CB9" s="257">
        <f t="shared" si="21"/>
        <v>0</v>
      </c>
      <c r="CC9" s="257">
        <f t="shared" si="21"/>
        <v>0</v>
      </c>
      <c r="CD9" s="257">
        <f t="shared" si="21"/>
        <v>0</v>
      </c>
      <c r="CE9" s="257">
        <f t="shared" si="21"/>
        <v>0</v>
      </c>
      <c r="CF9" s="257">
        <f t="shared" si="21"/>
        <v>0</v>
      </c>
      <c r="CG9" s="257">
        <f t="shared" si="21"/>
        <v>0</v>
      </c>
      <c r="CH9" s="257">
        <f t="shared" si="21"/>
        <v>0</v>
      </c>
      <c r="CI9" s="257">
        <f t="shared" si="21"/>
        <v>0</v>
      </c>
      <c r="CJ9" s="257">
        <f t="shared" si="21"/>
        <v>0</v>
      </c>
      <c r="CK9" s="257">
        <f t="shared" si="21"/>
        <v>0</v>
      </c>
      <c r="CL9" s="257">
        <f t="shared" si="21"/>
        <v>0</v>
      </c>
      <c r="CM9" s="257">
        <f t="shared" si="21"/>
        <v>0</v>
      </c>
      <c r="CN9" s="257">
        <f t="shared" si="21"/>
        <v>0</v>
      </c>
      <c r="CO9" s="257">
        <f t="shared" si="21"/>
        <v>0</v>
      </c>
      <c r="CP9" s="257">
        <f t="shared" si="21"/>
        <v>0</v>
      </c>
      <c r="CQ9" s="257">
        <f t="shared" si="21"/>
        <v>0</v>
      </c>
      <c r="CR9" s="257">
        <f t="shared" ref="CR9:DW9" si="22">Markers</f>
        <v>0</v>
      </c>
      <c r="CS9" s="257">
        <f t="shared" si="22"/>
        <v>0</v>
      </c>
      <c r="CT9" s="257">
        <f t="shared" si="22"/>
        <v>0</v>
      </c>
      <c r="CU9" s="257">
        <f t="shared" si="22"/>
        <v>0</v>
      </c>
      <c r="CV9" s="257">
        <f t="shared" si="22"/>
        <v>0</v>
      </c>
      <c r="CW9" s="257">
        <f t="shared" si="22"/>
        <v>0</v>
      </c>
      <c r="CX9" s="257">
        <f t="shared" si="22"/>
        <v>0</v>
      </c>
      <c r="CY9" s="257">
        <f t="shared" si="22"/>
        <v>0</v>
      </c>
      <c r="CZ9" s="257">
        <f t="shared" si="22"/>
        <v>0</v>
      </c>
      <c r="DA9" s="257">
        <f t="shared" si="22"/>
        <v>0</v>
      </c>
      <c r="DB9" s="257">
        <f t="shared" si="22"/>
        <v>0</v>
      </c>
      <c r="DC9" s="257">
        <f t="shared" si="22"/>
        <v>0</v>
      </c>
      <c r="DD9" s="257">
        <f t="shared" si="22"/>
        <v>0</v>
      </c>
      <c r="DE9" s="257">
        <f t="shared" si="22"/>
        <v>0</v>
      </c>
      <c r="DF9" s="257">
        <f t="shared" si="22"/>
        <v>0</v>
      </c>
      <c r="DG9" s="257">
        <f t="shared" si="22"/>
        <v>0</v>
      </c>
      <c r="DH9" s="257">
        <f t="shared" si="22"/>
        <v>0</v>
      </c>
      <c r="DI9" s="257">
        <f t="shared" si="22"/>
        <v>0</v>
      </c>
      <c r="DJ9" s="257">
        <f t="shared" si="22"/>
        <v>0</v>
      </c>
      <c r="DK9" s="257">
        <f t="shared" si="22"/>
        <v>0</v>
      </c>
      <c r="DL9" s="257">
        <f t="shared" si="22"/>
        <v>0</v>
      </c>
      <c r="DM9" s="257">
        <f t="shared" si="22"/>
        <v>0</v>
      </c>
      <c r="DN9" s="257">
        <f t="shared" si="22"/>
        <v>0</v>
      </c>
      <c r="DO9" s="257">
        <f t="shared" si="22"/>
        <v>0</v>
      </c>
      <c r="DP9" s="257">
        <f t="shared" si="22"/>
        <v>0</v>
      </c>
      <c r="DQ9" s="257">
        <f t="shared" si="22"/>
        <v>0</v>
      </c>
      <c r="DR9" s="257">
        <f t="shared" si="22"/>
        <v>0</v>
      </c>
      <c r="DS9" s="257">
        <f t="shared" si="22"/>
        <v>0</v>
      </c>
      <c r="DT9" s="257">
        <f t="shared" si="22"/>
        <v>0</v>
      </c>
      <c r="DU9" s="257">
        <f t="shared" si="22"/>
        <v>0</v>
      </c>
      <c r="DV9" s="257">
        <f t="shared" si="22"/>
        <v>0</v>
      </c>
      <c r="DW9" s="257">
        <f t="shared" si="22"/>
        <v>0</v>
      </c>
      <c r="DX9" s="257">
        <f t="shared" ref="DX9:EX9" si="23">Markers</f>
        <v>0</v>
      </c>
      <c r="DY9" s="257">
        <f t="shared" si="23"/>
        <v>0</v>
      </c>
      <c r="DZ9" s="257">
        <f t="shared" si="23"/>
        <v>0</v>
      </c>
      <c r="EA9" s="257">
        <f t="shared" si="23"/>
        <v>0</v>
      </c>
      <c r="EB9" s="257">
        <f t="shared" si="23"/>
        <v>0</v>
      </c>
      <c r="EC9" s="257">
        <f t="shared" si="23"/>
        <v>0</v>
      </c>
      <c r="ED9" s="257">
        <f t="shared" si="23"/>
        <v>0</v>
      </c>
      <c r="EE9" s="257">
        <f t="shared" si="23"/>
        <v>0</v>
      </c>
      <c r="EF9" s="257">
        <f t="shared" si="23"/>
        <v>0</v>
      </c>
      <c r="EG9" s="257">
        <f t="shared" si="23"/>
        <v>0</v>
      </c>
      <c r="EH9" s="257">
        <f t="shared" si="23"/>
        <v>0</v>
      </c>
      <c r="EI9" s="257">
        <f t="shared" si="23"/>
        <v>0</v>
      </c>
      <c r="EJ9" s="257">
        <f t="shared" si="23"/>
        <v>0</v>
      </c>
      <c r="EK9" s="257">
        <f t="shared" si="23"/>
        <v>0</v>
      </c>
      <c r="EL9" s="257">
        <f t="shared" si="23"/>
        <v>0</v>
      </c>
      <c r="EM9" s="257">
        <f t="shared" si="23"/>
        <v>0</v>
      </c>
      <c r="EN9" s="257">
        <f t="shared" si="23"/>
        <v>0</v>
      </c>
      <c r="EO9" s="257">
        <f t="shared" si="23"/>
        <v>0</v>
      </c>
      <c r="EP9" s="257">
        <f t="shared" si="23"/>
        <v>0</v>
      </c>
      <c r="EQ9" s="257">
        <f t="shared" si="23"/>
        <v>0</v>
      </c>
      <c r="ER9" s="257">
        <f t="shared" si="23"/>
        <v>0</v>
      </c>
      <c r="ES9" s="257">
        <f t="shared" si="23"/>
        <v>0</v>
      </c>
      <c r="ET9" s="257">
        <f t="shared" si="23"/>
        <v>0</v>
      </c>
      <c r="EU9" s="257">
        <f t="shared" si="23"/>
        <v>0</v>
      </c>
      <c r="EV9" s="257">
        <f t="shared" si="23"/>
        <v>0</v>
      </c>
      <c r="EW9" s="257">
        <f t="shared" si="23"/>
        <v>0</v>
      </c>
      <c r="EX9" s="259">
        <f t="shared" si="23"/>
        <v>0</v>
      </c>
      <c r="EY9" s="612"/>
      <c r="FK9" s="612"/>
      <c r="FL9" s="86"/>
      <c r="FM9" s="86"/>
      <c r="FN9" s="612"/>
    </row>
    <row r="10" spans="1:170" hidden="1">
      <c r="AE10" s="265"/>
      <c r="EY10" s="612"/>
      <c r="FK10" s="612"/>
      <c r="FL10" s="86"/>
      <c r="FM10" s="86"/>
      <c r="FN10" s="612"/>
    </row>
    <row r="11" spans="1:170" hidden="1">
      <c r="AE11" s="265"/>
      <c r="EY11" s="612"/>
      <c r="FK11" s="612"/>
      <c r="FL11" s="86"/>
      <c r="FM11" s="86"/>
      <c r="FN11" s="612"/>
    </row>
    <row r="12" spans="1:170" s="558" customFormat="1" ht="12.75" customHeight="1">
      <c r="A12" s="305"/>
      <c r="B12" s="306"/>
      <c r="C12" s="617"/>
      <c r="D12" s="864">
        <f>SUM(FM:FM)</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9"/>
      <c r="FC12" s="309"/>
      <c r="FD12" s="309"/>
      <c r="FE12" s="309"/>
      <c r="FF12" s="309"/>
      <c r="FG12" s="309"/>
      <c r="FH12" s="309"/>
      <c r="FI12" s="309"/>
      <c r="FJ12" s="309"/>
      <c r="FK12" s="309"/>
      <c r="FL12" s="309"/>
      <c r="FM12" s="309"/>
      <c r="FN12" s="309"/>
    </row>
    <row r="13" spans="1:170" ht="35.25" customHeight="1">
      <c r="A13" s="745" t="str">
        <f>'Main Input'!A13</f>
        <v>Orig</v>
      </c>
      <c r="B13" s="745" t="str">
        <f>'Main Input'!B13</f>
        <v>CU Name</v>
      </c>
      <c r="C13" s="745" t="str">
        <f>'Main Input'!C13</f>
        <v>Cost Type</v>
      </c>
      <c r="D13" s="745" t="str">
        <f>'Main Input'!D13</f>
        <v>Cost Phase</v>
      </c>
      <c r="E13" s="745" t="str">
        <f>'Main Input'!E13</f>
        <v>Description</v>
      </c>
      <c r="F13" s="745" t="str">
        <f>'Main Input'!F13</f>
        <v>Notes</v>
      </c>
      <c r="G13" s="745" t="str">
        <f>'Main Input'!G13</f>
        <v>Cost Class</v>
      </c>
      <c r="H13" s="745" t="str">
        <f>'Main Input'!H13</f>
        <v>Role</v>
      </c>
      <c r="I13" s="745" t="str">
        <f>'Main Input'!I13</f>
        <v>FTE factor</v>
      </c>
      <c r="J13" s="745" t="str">
        <f>'Main Input'!J13</f>
        <v>Site</v>
      </c>
      <c r="K13" s="745" t="str">
        <f>'Main Input'!K13</f>
        <v>Supplier</v>
      </c>
      <c r="L13" s="745" t="str">
        <f>'Main Input'!L13</f>
        <v>BAR Code</v>
      </c>
      <c r="M13" s="745" t="str">
        <f>'Main Input'!M13</f>
        <v>ForV</v>
      </c>
      <c r="N13" s="745" t="str">
        <f>'Main Input'!N13</f>
        <v>Oracle</v>
      </c>
      <c r="O13" s="745" t="str">
        <f>'Main Input'!O13</f>
        <v>Delivery Country</v>
      </c>
      <c r="P13" s="745" t="str">
        <f>'Main Input'!P13</f>
        <v>Unit Cost</v>
      </c>
      <c r="Q13" s="745" t="str">
        <f>'Main Input'!Q13</f>
        <v>Currency</v>
      </c>
      <c r="R13" s="745" t="str">
        <f>'Main Input'!R13</f>
        <v>Region</v>
      </c>
      <c r="S13" s="745" t="str">
        <f>'Main Input'!S13</f>
        <v>User Code 1</v>
      </c>
      <c r="T13" s="745" t="str">
        <f>'Main Input'!T13</f>
        <v>User Code 2</v>
      </c>
      <c r="U13" s="745" t="str">
        <f>'Main Input'!U13</f>
        <v>User Code 3</v>
      </c>
      <c r="V13" s="745" t="str">
        <f>'Main Input'!V13</f>
        <v>Custmer Service Code</v>
      </c>
      <c r="W13" s="745" t="str">
        <f>'Main Input'!W13</f>
        <v>Sub-Country</v>
      </c>
      <c r="X13" s="745" t="str">
        <f>'Main Input'!X13</f>
        <v>Operating Entity</v>
      </c>
      <c r="Y13" s="745" t="str">
        <f>'Main Input'!Y13</f>
        <v>Tower</v>
      </c>
      <c r="Z13" s="745" t="str">
        <f>'Main Input'!Z13</f>
        <v>Category</v>
      </c>
      <c r="AA13" s="745" t="str">
        <f>'Main Input'!AA13</f>
        <v>Customer Code F</v>
      </c>
      <c r="AB13" s="745" t="str">
        <f>'Main Input'!AB13</f>
        <v>Unit Cost</v>
      </c>
      <c r="AC13" s="745" t="str">
        <f>'Main Input'!AC13</f>
        <v>Unit Types</v>
      </c>
      <c r="AD13" s="745" t="str">
        <f>'Main Input'!AD13</f>
        <v>Qty</v>
      </c>
      <c r="AE13" s="746" t="str">
        <f ca="1">Conversion!AE13</f>
        <v>Value in Euros</v>
      </c>
      <c r="AF13" s="61" t="str">
        <f>OutCur</f>
        <v>EUR</v>
      </c>
      <c r="AG13" s="61" t="str">
        <f>$AF$13</f>
        <v>EUR</v>
      </c>
      <c r="AH13" s="61" t="str">
        <f t="shared" ref="AH13:CS13" si="24">$AF$13</f>
        <v>EUR</v>
      </c>
      <c r="AI13" s="61" t="str">
        <f t="shared" si="24"/>
        <v>EUR</v>
      </c>
      <c r="AJ13" s="61" t="str">
        <f t="shared" si="24"/>
        <v>EUR</v>
      </c>
      <c r="AK13" s="61" t="str">
        <f t="shared" si="24"/>
        <v>EUR</v>
      </c>
      <c r="AL13" s="61" t="str">
        <f t="shared" si="24"/>
        <v>EUR</v>
      </c>
      <c r="AM13" s="61" t="str">
        <f t="shared" si="24"/>
        <v>EUR</v>
      </c>
      <c r="AN13" s="61" t="str">
        <f t="shared" si="24"/>
        <v>EUR</v>
      </c>
      <c r="AO13" s="61" t="str">
        <f t="shared" si="24"/>
        <v>EUR</v>
      </c>
      <c r="AP13" s="61" t="str">
        <f t="shared" si="24"/>
        <v>EUR</v>
      </c>
      <c r="AQ13" s="61" t="str">
        <f t="shared" si="24"/>
        <v>EUR</v>
      </c>
      <c r="AR13" s="61" t="str">
        <f t="shared" si="24"/>
        <v>EUR</v>
      </c>
      <c r="AS13" s="61" t="str">
        <f t="shared" si="24"/>
        <v>EUR</v>
      </c>
      <c r="AT13" s="61" t="str">
        <f t="shared" si="24"/>
        <v>EUR</v>
      </c>
      <c r="AU13" s="61" t="str">
        <f t="shared" si="24"/>
        <v>EUR</v>
      </c>
      <c r="AV13" s="61" t="str">
        <f t="shared" si="24"/>
        <v>EUR</v>
      </c>
      <c r="AW13" s="61" t="str">
        <f t="shared" si="24"/>
        <v>EUR</v>
      </c>
      <c r="AX13" s="61" t="str">
        <f t="shared" si="24"/>
        <v>EUR</v>
      </c>
      <c r="AY13" s="61" t="str">
        <f t="shared" si="24"/>
        <v>EUR</v>
      </c>
      <c r="AZ13" s="61" t="str">
        <f t="shared" si="24"/>
        <v>EUR</v>
      </c>
      <c r="BA13" s="61" t="str">
        <f t="shared" si="24"/>
        <v>EUR</v>
      </c>
      <c r="BB13" s="61" t="str">
        <f t="shared" si="24"/>
        <v>EUR</v>
      </c>
      <c r="BC13" s="61" t="str">
        <f t="shared" si="24"/>
        <v>EUR</v>
      </c>
      <c r="BD13" s="61" t="str">
        <f t="shared" si="24"/>
        <v>EUR</v>
      </c>
      <c r="BE13" s="61" t="str">
        <f t="shared" si="24"/>
        <v>EUR</v>
      </c>
      <c r="BF13" s="61" t="str">
        <f t="shared" si="24"/>
        <v>EUR</v>
      </c>
      <c r="BG13" s="61" t="str">
        <f t="shared" si="24"/>
        <v>EUR</v>
      </c>
      <c r="BH13" s="61" t="str">
        <f t="shared" si="24"/>
        <v>EUR</v>
      </c>
      <c r="BI13" s="61" t="str">
        <f t="shared" si="24"/>
        <v>EUR</v>
      </c>
      <c r="BJ13" s="61" t="str">
        <f t="shared" si="24"/>
        <v>EUR</v>
      </c>
      <c r="BK13" s="61" t="str">
        <f t="shared" si="24"/>
        <v>EUR</v>
      </c>
      <c r="BL13" s="61" t="str">
        <f t="shared" si="24"/>
        <v>EUR</v>
      </c>
      <c r="BM13" s="61" t="str">
        <f t="shared" si="24"/>
        <v>EUR</v>
      </c>
      <c r="BN13" s="61" t="str">
        <f t="shared" si="24"/>
        <v>EUR</v>
      </c>
      <c r="BO13" s="61" t="str">
        <f t="shared" si="24"/>
        <v>EUR</v>
      </c>
      <c r="BP13" s="61" t="str">
        <f t="shared" si="24"/>
        <v>EUR</v>
      </c>
      <c r="BQ13" s="61" t="str">
        <f t="shared" si="24"/>
        <v>EUR</v>
      </c>
      <c r="BR13" s="61" t="str">
        <f t="shared" si="24"/>
        <v>EUR</v>
      </c>
      <c r="BS13" s="61" t="str">
        <f t="shared" si="24"/>
        <v>EUR</v>
      </c>
      <c r="BT13" s="61" t="str">
        <f t="shared" si="24"/>
        <v>EUR</v>
      </c>
      <c r="BU13" s="61" t="str">
        <f t="shared" si="24"/>
        <v>EUR</v>
      </c>
      <c r="BV13" s="61" t="str">
        <f t="shared" si="24"/>
        <v>EUR</v>
      </c>
      <c r="BW13" s="61" t="str">
        <f t="shared" si="24"/>
        <v>EUR</v>
      </c>
      <c r="BX13" s="61" t="str">
        <f t="shared" si="24"/>
        <v>EUR</v>
      </c>
      <c r="BY13" s="61" t="str">
        <f t="shared" si="24"/>
        <v>EUR</v>
      </c>
      <c r="BZ13" s="61" t="str">
        <f t="shared" si="24"/>
        <v>EUR</v>
      </c>
      <c r="CA13" s="61" t="str">
        <f t="shared" si="24"/>
        <v>EUR</v>
      </c>
      <c r="CB13" s="61" t="str">
        <f t="shared" si="24"/>
        <v>EUR</v>
      </c>
      <c r="CC13" s="61" t="str">
        <f t="shared" si="24"/>
        <v>EUR</v>
      </c>
      <c r="CD13" s="61" t="str">
        <f t="shared" si="24"/>
        <v>EUR</v>
      </c>
      <c r="CE13" s="61" t="str">
        <f t="shared" si="24"/>
        <v>EUR</v>
      </c>
      <c r="CF13" s="61" t="str">
        <f t="shared" si="24"/>
        <v>EUR</v>
      </c>
      <c r="CG13" s="61" t="str">
        <f t="shared" si="24"/>
        <v>EUR</v>
      </c>
      <c r="CH13" s="61" t="str">
        <f t="shared" si="24"/>
        <v>EUR</v>
      </c>
      <c r="CI13" s="61" t="str">
        <f t="shared" si="24"/>
        <v>EUR</v>
      </c>
      <c r="CJ13" s="61" t="str">
        <f t="shared" si="24"/>
        <v>EUR</v>
      </c>
      <c r="CK13" s="61" t="str">
        <f t="shared" si="24"/>
        <v>EUR</v>
      </c>
      <c r="CL13" s="61" t="str">
        <f t="shared" si="24"/>
        <v>EUR</v>
      </c>
      <c r="CM13" s="61" t="str">
        <f t="shared" si="24"/>
        <v>EUR</v>
      </c>
      <c r="CN13" s="61" t="str">
        <f t="shared" si="24"/>
        <v>EUR</v>
      </c>
      <c r="CO13" s="61" t="str">
        <f t="shared" si="24"/>
        <v>EUR</v>
      </c>
      <c r="CP13" s="61" t="str">
        <f t="shared" si="24"/>
        <v>EUR</v>
      </c>
      <c r="CQ13" s="61" t="str">
        <f t="shared" si="24"/>
        <v>EUR</v>
      </c>
      <c r="CR13" s="61" t="str">
        <f t="shared" si="24"/>
        <v>EUR</v>
      </c>
      <c r="CS13" s="61" t="str">
        <f t="shared" si="24"/>
        <v>EUR</v>
      </c>
      <c r="CT13" s="61" t="str">
        <f t="shared" ref="CT13:EX13" si="25">$AF$13</f>
        <v>EUR</v>
      </c>
      <c r="CU13" s="61" t="str">
        <f t="shared" si="25"/>
        <v>EUR</v>
      </c>
      <c r="CV13" s="61" t="str">
        <f t="shared" si="25"/>
        <v>EUR</v>
      </c>
      <c r="CW13" s="61" t="str">
        <f t="shared" si="25"/>
        <v>EUR</v>
      </c>
      <c r="CX13" s="61" t="str">
        <f t="shared" si="25"/>
        <v>EUR</v>
      </c>
      <c r="CY13" s="61" t="str">
        <f t="shared" si="25"/>
        <v>EUR</v>
      </c>
      <c r="CZ13" s="61" t="str">
        <f t="shared" si="25"/>
        <v>EUR</v>
      </c>
      <c r="DA13" s="61" t="str">
        <f t="shared" si="25"/>
        <v>EUR</v>
      </c>
      <c r="DB13" s="61" t="str">
        <f t="shared" si="25"/>
        <v>EUR</v>
      </c>
      <c r="DC13" s="61" t="str">
        <f t="shared" si="25"/>
        <v>EUR</v>
      </c>
      <c r="DD13" s="61" t="str">
        <f t="shared" si="25"/>
        <v>EUR</v>
      </c>
      <c r="DE13" s="61" t="str">
        <f t="shared" si="25"/>
        <v>EUR</v>
      </c>
      <c r="DF13" s="61" t="str">
        <f t="shared" si="25"/>
        <v>EUR</v>
      </c>
      <c r="DG13" s="61" t="str">
        <f t="shared" si="25"/>
        <v>EUR</v>
      </c>
      <c r="DH13" s="61" t="str">
        <f t="shared" si="25"/>
        <v>EUR</v>
      </c>
      <c r="DI13" s="61" t="str">
        <f t="shared" si="25"/>
        <v>EUR</v>
      </c>
      <c r="DJ13" s="61" t="str">
        <f t="shared" si="25"/>
        <v>EUR</v>
      </c>
      <c r="DK13" s="61" t="str">
        <f t="shared" si="25"/>
        <v>EUR</v>
      </c>
      <c r="DL13" s="61" t="str">
        <f t="shared" si="25"/>
        <v>EUR</v>
      </c>
      <c r="DM13" s="61" t="str">
        <f t="shared" si="25"/>
        <v>EUR</v>
      </c>
      <c r="DN13" s="61" t="str">
        <f t="shared" si="25"/>
        <v>EUR</v>
      </c>
      <c r="DO13" s="61" t="str">
        <f t="shared" si="25"/>
        <v>EUR</v>
      </c>
      <c r="DP13" s="61" t="str">
        <f t="shared" si="25"/>
        <v>EUR</v>
      </c>
      <c r="DQ13" s="61" t="str">
        <f t="shared" si="25"/>
        <v>EUR</v>
      </c>
      <c r="DR13" s="61" t="str">
        <f t="shared" si="25"/>
        <v>EUR</v>
      </c>
      <c r="DS13" s="61" t="str">
        <f t="shared" si="25"/>
        <v>EUR</v>
      </c>
      <c r="DT13" s="61" t="str">
        <f t="shared" si="25"/>
        <v>EUR</v>
      </c>
      <c r="DU13" s="61" t="str">
        <f t="shared" si="25"/>
        <v>EUR</v>
      </c>
      <c r="DV13" s="61" t="str">
        <f t="shared" si="25"/>
        <v>EUR</v>
      </c>
      <c r="DW13" s="61" t="str">
        <f t="shared" si="25"/>
        <v>EUR</v>
      </c>
      <c r="DX13" s="61" t="str">
        <f t="shared" si="25"/>
        <v>EUR</v>
      </c>
      <c r="DY13" s="61" t="str">
        <f t="shared" si="25"/>
        <v>EUR</v>
      </c>
      <c r="DZ13" s="61" t="str">
        <f t="shared" si="25"/>
        <v>EUR</v>
      </c>
      <c r="EA13" s="61" t="str">
        <f t="shared" si="25"/>
        <v>EUR</v>
      </c>
      <c r="EB13" s="61" t="str">
        <f t="shared" si="25"/>
        <v>EUR</v>
      </c>
      <c r="EC13" s="61" t="str">
        <f t="shared" si="25"/>
        <v>EUR</v>
      </c>
      <c r="ED13" s="61" t="str">
        <f t="shared" si="25"/>
        <v>EUR</v>
      </c>
      <c r="EE13" s="61" t="str">
        <f t="shared" si="25"/>
        <v>EUR</v>
      </c>
      <c r="EF13" s="61" t="str">
        <f t="shared" si="25"/>
        <v>EUR</v>
      </c>
      <c r="EG13" s="61" t="str">
        <f t="shared" si="25"/>
        <v>EUR</v>
      </c>
      <c r="EH13" s="61" t="str">
        <f t="shared" si="25"/>
        <v>EUR</v>
      </c>
      <c r="EI13" s="61" t="str">
        <f t="shared" si="25"/>
        <v>EUR</v>
      </c>
      <c r="EJ13" s="61" t="str">
        <f t="shared" si="25"/>
        <v>EUR</v>
      </c>
      <c r="EK13" s="61" t="str">
        <f t="shared" si="25"/>
        <v>EUR</v>
      </c>
      <c r="EL13" s="61" t="str">
        <f t="shared" si="25"/>
        <v>EUR</v>
      </c>
      <c r="EM13" s="61" t="str">
        <f t="shared" si="25"/>
        <v>EUR</v>
      </c>
      <c r="EN13" s="61" t="str">
        <f t="shared" si="25"/>
        <v>EUR</v>
      </c>
      <c r="EO13" s="61" t="str">
        <f t="shared" si="25"/>
        <v>EUR</v>
      </c>
      <c r="EP13" s="61" t="str">
        <f t="shared" si="25"/>
        <v>EUR</v>
      </c>
      <c r="EQ13" s="61" t="str">
        <f t="shared" si="25"/>
        <v>EUR</v>
      </c>
      <c r="ER13" s="61" t="str">
        <f t="shared" si="25"/>
        <v>EUR</v>
      </c>
      <c r="ES13" s="61" t="str">
        <f t="shared" si="25"/>
        <v>EUR</v>
      </c>
      <c r="ET13" s="61" t="str">
        <f t="shared" si="25"/>
        <v>EUR</v>
      </c>
      <c r="EU13" s="61" t="str">
        <f t="shared" si="25"/>
        <v>EUR</v>
      </c>
      <c r="EV13" s="61" t="str">
        <f t="shared" si="25"/>
        <v>EUR</v>
      </c>
      <c r="EW13" s="61" t="str">
        <f t="shared" si="25"/>
        <v>EUR</v>
      </c>
      <c r="EX13" s="61" t="str">
        <f t="shared" si="25"/>
        <v>EUR</v>
      </c>
      <c r="EY13" s="612"/>
      <c r="EZ13" s="745" t="str">
        <f>'Main Input'!EZ13</f>
        <v>Index Code</v>
      </c>
      <c r="FA13" s="745" t="str">
        <f>'Main Input'!FA13</f>
        <v>Financing</v>
      </c>
      <c r="FB13" s="745" t="str">
        <f>'Main Input'!FB13</f>
        <v>Capital Life</v>
      </c>
      <c r="FC13" s="745" t="str">
        <f>'Main Input'!FC13</f>
        <v>Margin Code</v>
      </c>
      <c r="FD13" s="745" t="str">
        <f>'Main Input'!FD13</f>
        <v>Revenue Class</v>
      </c>
      <c r="FE13" s="745" t="str">
        <f>'Main Input'!FE13</f>
        <v>Capex/Opex</v>
      </c>
      <c r="FF13" s="745" t="str">
        <f>'Main Input'!FF13</f>
        <v>Pre-payment Accrual Code</v>
      </c>
      <c r="FG13" s="745" t="str">
        <f>'Main Input'!FG13</f>
        <v>Accounting Treatment</v>
      </c>
      <c r="FH13" s="745" t="str">
        <f>'Main Input'!FH13</f>
        <v>Payment Type</v>
      </c>
      <c r="FI13" s="745" t="str">
        <f>'Main Input'!FI13</f>
        <v>Margin</v>
      </c>
      <c r="FJ13" s="745" t="str">
        <f>'Main Input'!FJ13</f>
        <v>Finance Rate</v>
      </c>
      <c r="FK13" s="612"/>
      <c r="FL13" s="747" t="str">
        <f>'Main Input'!FL13</f>
        <v>ManChk</v>
      </c>
      <c r="FM13" s="622" t="s">
        <v>1861</v>
      </c>
      <c r="FN13" s="623"/>
    </row>
    <row r="14" spans="1:170" s="634" customFormat="1" ht="5.0999999999999996" customHeight="1">
      <c r="A14" s="2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2"/>
      <c r="AC14" s="201"/>
      <c r="AD14" s="203"/>
      <c r="AE14" s="26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201"/>
      <c r="FC14" s="201"/>
      <c r="FD14" s="201"/>
      <c r="FE14" s="201"/>
      <c r="FF14" s="201"/>
      <c r="FG14" s="201"/>
      <c r="FH14" s="201"/>
      <c r="FI14" s="201"/>
      <c r="FJ14" s="201"/>
      <c r="FK14" s="632"/>
      <c r="FL14" s="201"/>
      <c r="FM14" s="201"/>
      <c r="FN14" s="633"/>
    </row>
    <row r="15" spans="1:170" ht="12.75" customHeight="1">
      <c r="A15" s="750" t="str">
        <f>'Main Input'!A15</f>
        <v>Pepe</v>
      </c>
      <c r="B15" s="751" t="str">
        <f>'Main Input'!B15</f>
        <v>EDRM</v>
      </c>
      <c r="C15" s="751" t="str">
        <f>'Main Input'!C15</f>
        <v>Third Party</v>
      </c>
      <c r="D15" s="751" t="str">
        <f>'Main Input'!D15</f>
        <v>TRF</v>
      </c>
      <c r="E15" s="751" t="str">
        <f>'Main Input'!E15</f>
        <v>DC Network HW &amp; Cabling</v>
      </c>
      <c r="F15" s="752" t="str">
        <f>'Main Input'!F15</f>
        <v>direct</v>
      </c>
      <c r="G15" s="752" t="str">
        <f>'Main Input'!G15</f>
        <v>Person</v>
      </c>
      <c r="H15" s="752">
        <f>'Main Input'!H15</f>
        <v>0</v>
      </c>
      <c r="I15" s="752">
        <f>'Main Input'!I15</f>
        <v>0</v>
      </c>
      <c r="J15" s="752">
        <f>'Main Input'!J15</f>
        <v>0</v>
      </c>
      <c r="K15" s="752" t="str">
        <f>'Main Input'!K15</f>
        <v>FJS</v>
      </c>
      <c r="L15" s="752" t="str">
        <f>'Main Input'!L15</f>
        <v>oISDC</v>
      </c>
      <c r="M15" s="752" t="str">
        <f>'Main Input'!M15</f>
        <v>V</v>
      </c>
      <c r="N15" s="752">
        <f>'Main Input'!N15</f>
        <v>0</v>
      </c>
      <c r="O15" s="752" t="str">
        <f>'Main Input'!O15</f>
        <v>SPAIN</v>
      </c>
      <c r="P15" s="752">
        <f>'Main Input'!P15</f>
        <v>560</v>
      </c>
      <c r="Q15" s="752" t="str">
        <f>'Main Input'!Q15</f>
        <v>EUR</v>
      </c>
      <c r="R15" s="752" t="str">
        <f>'Main Input'!R15</f>
        <v>EMEA</v>
      </c>
      <c r="S15" s="753" t="str">
        <f>'Main Input'!S15</f>
        <v>Local</v>
      </c>
      <c r="T15" s="753">
        <f>'Main Input'!T15</f>
        <v>0</v>
      </c>
      <c r="U15" s="753">
        <f>'Main Input'!U15</f>
        <v>0</v>
      </c>
      <c r="V15" s="752" t="str">
        <f>'Main Input'!V15</f>
        <v>1_ATP</v>
      </c>
      <c r="W15" s="752">
        <f>'Main Input'!W15</f>
        <v>0</v>
      </c>
      <c r="X15" s="752">
        <f>'Main Input'!X15</f>
        <v>0</v>
      </c>
      <c r="Y15" s="752">
        <f>'Main Input'!Y15</f>
        <v>0</v>
      </c>
      <c r="Z15" s="752">
        <f>'Main Input'!Z15</f>
        <v>0</v>
      </c>
      <c r="AA15" s="752">
        <f>'Main Input'!AA15</f>
        <v>0</v>
      </c>
      <c r="AB15" s="754">
        <f>'Main Input'!AB15</f>
        <v>0</v>
      </c>
      <c r="AC15" s="754" t="str">
        <f>'Main Input'!AC15</f>
        <v>Money</v>
      </c>
      <c r="AD15" s="755">
        <f>'Main Input'!AD15</f>
        <v>560</v>
      </c>
      <c r="AE15" s="756">
        <f t="shared" ref="AE15:AE46" ca="1" si="26">SUM(AF15:EY15)</f>
        <v>396774.35897435917</v>
      </c>
      <c r="AF15" s="297">
        <f ca="1">'Cost Plus'!$AE15*f_MilPro</f>
        <v>0</v>
      </c>
      <c r="AG15" s="298">
        <f ca="1">'Cost Plus'!$AE15*f_MilPro</f>
        <v>0</v>
      </c>
      <c r="AH15" s="298">
        <f ca="1">'Cost Plus'!$AE15*f_MilPro</f>
        <v>6282.0512820512822</v>
      </c>
      <c r="AI15" s="298">
        <f ca="1">'Cost Plus'!$AE15*f_MilPro</f>
        <v>6282.0512820512822</v>
      </c>
      <c r="AJ15" s="298">
        <f ca="1">'Cost Plus'!$AE15*f_MilPro</f>
        <v>6282.0512820512822</v>
      </c>
      <c r="AK15" s="298">
        <f ca="1">'Cost Plus'!$AE15*f_MilPro</f>
        <v>6282.0512820512822</v>
      </c>
      <c r="AL15" s="298">
        <f ca="1">'Cost Plus'!$AE15*f_MilPro</f>
        <v>6282.0512820512822</v>
      </c>
      <c r="AM15" s="298">
        <f ca="1">'Cost Plus'!$AE15*f_MilPro</f>
        <v>6282.0512820512822</v>
      </c>
      <c r="AN15" s="298">
        <f ca="1">'Cost Plus'!$AE15*f_MilPro</f>
        <v>6282.0512820512822</v>
      </c>
      <c r="AO15" s="298">
        <f ca="1">'Cost Plus'!$AE15*f_MilPro</f>
        <v>6282.0512820512822</v>
      </c>
      <c r="AP15" s="298">
        <f ca="1">'Cost Plus'!$AE15*f_MilPro</f>
        <v>6282.0512820512822</v>
      </c>
      <c r="AQ15" s="298">
        <f ca="1">'Cost Plus'!$AE15*f_MilPro</f>
        <v>6282.0512820512822</v>
      </c>
      <c r="AR15" s="298">
        <f ca="1">'Cost Plus'!$AE15*f_MilPro</f>
        <v>6282.0512820512822</v>
      </c>
      <c r="AS15" s="298">
        <f ca="1">'Cost Plus'!$AE15*f_MilPro</f>
        <v>6282.0512820512822</v>
      </c>
      <c r="AT15" s="298">
        <f ca="1">'Cost Plus'!$AE15*f_MilPro</f>
        <v>6282.0512820512822</v>
      </c>
      <c r="AU15" s="298">
        <f ca="1">'Cost Plus'!$AE15*f_MilPro</f>
        <v>6282.0512820512822</v>
      </c>
      <c r="AV15" s="298">
        <f ca="1">'Cost Plus'!$AE15*f_MilPro</f>
        <v>6282.0512820512822</v>
      </c>
      <c r="AW15" s="298">
        <f ca="1">'Cost Plus'!$AE15*f_MilPro</f>
        <v>6282.0512820512822</v>
      </c>
      <c r="AX15" s="298">
        <f ca="1">'Cost Plus'!$AE15*f_MilPro</f>
        <v>6282.0512820512822</v>
      </c>
      <c r="AY15" s="298">
        <f ca="1">'Cost Plus'!$AE15*f_MilPro</f>
        <v>6282.0512820512822</v>
      </c>
      <c r="AZ15" s="298">
        <f ca="1">'Cost Plus'!$AE15*f_MilPro</f>
        <v>6282.0512820512822</v>
      </c>
      <c r="BA15" s="298">
        <f ca="1">'Cost Plus'!$AE15*f_MilPro</f>
        <v>6282.0512820512822</v>
      </c>
      <c r="BB15" s="298">
        <f ca="1">'Cost Plus'!$AE15*f_MilPro</f>
        <v>6282.0512820512822</v>
      </c>
      <c r="BC15" s="298">
        <f ca="1">'Cost Plus'!$AE15*f_MilPro</f>
        <v>6282.0512820512822</v>
      </c>
      <c r="BD15" s="298">
        <f ca="1">'Cost Plus'!$AE15*f_MilPro</f>
        <v>6282.0512820512822</v>
      </c>
      <c r="BE15" s="298">
        <f ca="1">'Cost Plus'!$AE15*f_MilPro</f>
        <v>6282.0512820512822</v>
      </c>
      <c r="BF15" s="298">
        <f ca="1">'Cost Plus'!$AE15*f_MilPro</f>
        <v>6282.0512820512822</v>
      </c>
      <c r="BG15" s="298">
        <f ca="1">'Cost Plus'!$AE15*f_MilPro</f>
        <v>6219.2307692307695</v>
      </c>
      <c r="BH15" s="298">
        <f ca="1">'Cost Plus'!$AE15*f_MilPro</f>
        <v>6219.2307692307695</v>
      </c>
      <c r="BI15" s="298">
        <f ca="1">'Cost Plus'!$AE15*f_MilPro</f>
        <v>6219.2307692307695</v>
      </c>
      <c r="BJ15" s="298">
        <f ca="1">'Cost Plus'!$AE15*f_MilPro</f>
        <v>6219.2307692307695</v>
      </c>
      <c r="BK15" s="298">
        <f ca="1">'Cost Plus'!$AE15*f_MilPro</f>
        <v>6219.2307692307695</v>
      </c>
      <c r="BL15" s="298">
        <f ca="1">'Cost Plus'!$AE15*f_MilPro</f>
        <v>6219.2307692307695</v>
      </c>
      <c r="BM15" s="298">
        <f ca="1">'Cost Plus'!$AE15*f_MilPro</f>
        <v>6219.2307692307695</v>
      </c>
      <c r="BN15" s="298">
        <f ca="1">'Cost Plus'!$AE15*f_MilPro</f>
        <v>6219.2307692307695</v>
      </c>
      <c r="BO15" s="298">
        <f ca="1">'Cost Plus'!$AE15*f_MilPro</f>
        <v>6219.2307692307695</v>
      </c>
      <c r="BP15" s="298">
        <f ca="1">'Cost Plus'!$AE15*f_MilPro</f>
        <v>6219.2307692307695</v>
      </c>
      <c r="BQ15" s="298">
        <f ca="1">'Cost Plus'!$AE15*f_MilPro</f>
        <v>6219.2307692307695</v>
      </c>
      <c r="BR15" s="298">
        <f ca="1">'Cost Plus'!$AE15*f_MilPro</f>
        <v>6219.2307692307695</v>
      </c>
      <c r="BS15" s="298">
        <f ca="1">'Cost Plus'!$AE15*f_MilPro</f>
        <v>6156.4102564102568</v>
      </c>
      <c r="BT15" s="298">
        <f ca="1">'Cost Plus'!$AE15*f_MilPro</f>
        <v>6156.4102564102568</v>
      </c>
      <c r="BU15" s="298">
        <f ca="1">'Cost Plus'!$AE15*f_MilPro</f>
        <v>6156.4102564102568</v>
      </c>
      <c r="BV15" s="298">
        <f ca="1">'Cost Plus'!$AE15*f_MilPro</f>
        <v>6156.4102564102568</v>
      </c>
      <c r="BW15" s="298">
        <f ca="1">'Cost Plus'!$AE15*f_MilPro</f>
        <v>6156.4102564102568</v>
      </c>
      <c r="BX15" s="298">
        <f ca="1">'Cost Plus'!$AE15*f_MilPro</f>
        <v>6156.4102564102568</v>
      </c>
      <c r="BY15" s="298">
        <f ca="1">'Cost Plus'!$AE15*f_MilPro</f>
        <v>6156.4102564102568</v>
      </c>
      <c r="BZ15" s="298">
        <f ca="1">'Cost Plus'!$AE15*f_MilPro</f>
        <v>6156.4102564102568</v>
      </c>
      <c r="CA15" s="298">
        <f ca="1">'Cost Plus'!$AE15*f_MilPro</f>
        <v>6156.4102564102568</v>
      </c>
      <c r="CB15" s="298">
        <f ca="1">'Cost Plus'!$AE15*f_MilPro</f>
        <v>6156.4102564102568</v>
      </c>
      <c r="CC15" s="298">
        <f ca="1">'Cost Plus'!$AE15*f_MilPro</f>
        <v>6156.4102564102568</v>
      </c>
      <c r="CD15" s="298">
        <f ca="1">'Cost Plus'!$AE15*f_MilPro</f>
        <v>6156.4102564102568</v>
      </c>
      <c r="CE15" s="298">
        <f ca="1">'Cost Plus'!$AE15*f_MilPro</f>
        <v>6093.5897435897432</v>
      </c>
      <c r="CF15" s="298">
        <f ca="1">'Cost Plus'!$AE15*f_MilPro</f>
        <v>6093.5897435897432</v>
      </c>
      <c r="CG15" s="298">
        <f ca="1">'Cost Plus'!$AE15*f_MilPro</f>
        <v>6093.5897435897432</v>
      </c>
      <c r="CH15" s="298">
        <f ca="1">'Cost Plus'!$AE15*f_MilPro</f>
        <v>6093.5897435897432</v>
      </c>
      <c r="CI15" s="298">
        <f ca="1">'Cost Plus'!$AE15*f_MilPro</f>
        <v>6093.5897435897432</v>
      </c>
      <c r="CJ15" s="298">
        <f ca="1">'Cost Plus'!$AE15*f_MilPro</f>
        <v>6093.5897435897432</v>
      </c>
      <c r="CK15" s="298">
        <f ca="1">'Cost Plus'!$AE15*f_MilPro</f>
        <v>6093.5897435897432</v>
      </c>
      <c r="CL15" s="298">
        <f ca="1">'Cost Plus'!$AE15*f_MilPro</f>
        <v>6093.5897435897432</v>
      </c>
      <c r="CM15" s="298">
        <f ca="1">'Cost Plus'!$AE15*f_MilPro</f>
        <v>6093.5897435897432</v>
      </c>
      <c r="CN15" s="298">
        <f ca="1">'Cost Plus'!$AE15*f_MilPro</f>
        <v>6093.5897435897432</v>
      </c>
      <c r="CO15" s="298">
        <f ca="1">'Cost Plus'!$AE15*f_MilPro</f>
        <v>6093.5897435897432</v>
      </c>
      <c r="CP15" s="298">
        <f ca="1">'Cost Plus'!$AE15*f_MilPro</f>
        <v>6093.5897435897432</v>
      </c>
      <c r="CQ15" s="298">
        <f ca="1">'Cost Plus'!$AE15*f_MilPro</f>
        <v>6030.7692307692305</v>
      </c>
      <c r="CR15" s="298">
        <f ca="1">'Cost Plus'!$AE15*f_MilPro</f>
        <v>6030.7692307692305</v>
      </c>
      <c r="CS15" s="298">
        <f ca="1">'Cost Plus'!$AE15*f_MilPro</f>
        <v>6030.7692307692305</v>
      </c>
      <c r="CT15" s="298">
        <f ca="1">'Cost Plus'!$AE15*f_MilPro</f>
        <v>0</v>
      </c>
      <c r="CU15" s="298">
        <f ca="1">'Cost Plus'!$AE15*f_MilPro</f>
        <v>0</v>
      </c>
      <c r="CV15" s="298">
        <f ca="1">'Cost Plus'!$AE15*f_MilPro</f>
        <v>0</v>
      </c>
      <c r="CW15" s="298">
        <f ca="1">'Cost Plus'!$AE15*f_MilPro</f>
        <v>0</v>
      </c>
      <c r="CX15" s="298">
        <f ca="1">'Cost Plus'!$AE15*f_MilPro</f>
        <v>0</v>
      </c>
      <c r="CY15" s="298">
        <f ca="1">'Cost Plus'!$AE15*f_MilPro</f>
        <v>0</v>
      </c>
      <c r="CZ15" s="298">
        <f ca="1">'Cost Plus'!$AE15*f_MilPro</f>
        <v>0</v>
      </c>
      <c r="DA15" s="298">
        <f ca="1">'Cost Plus'!$AE15*f_MilPro</f>
        <v>0</v>
      </c>
      <c r="DB15" s="298">
        <f ca="1">'Cost Plus'!$AE15*f_MilPro</f>
        <v>0</v>
      </c>
      <c r="DC15" s="298">
        <f ca="1">'Cost Plus'!$AE15*f_MilPro</f>
        <v>0</v>
      </c>
      <c r="DD15" s="298">
        <f ca="1">'Cost Plus'!$AE15*f_MilPro</f>
        <v>0</v>
      </c>
      <c r="DE15" s="298">
        <f ca="1">'Cost Plus'!$AE15*f_MilPro</f>
        <v>0</v>
      </c>
      <c r="DF15" s="298">
        <f ca="1">'Cost Plus'!$AE15*f_MilPro</f>
        <v>0</v>
      </c>
      <c r="DG15" s="298">
        <f ca="1">'Cost Plus'!$AE15*f_MilPro</f>
        <v>0</v>
      </c>
      <c r="DH15" s="298">
        <f ca="1">'Cost Plus'!$AE15*f_MilPro</f>
        <v>0</v>
      </c>
      <c r="DI15" s="298">
        <f ca="1">'Cost Plus'!$AE15*f_MilPro</f>
        <v>0</v>
      </c>
      <c r="DJ15" s="298">
        <f ca="1">'Cost Plus'!$AE15*f_MilPro</f>
        <v>0</v>
      </c>
      <c r="DK15" s="298">
        <f ca="1">'Cost Plus'!$AE15*f_MilPro</f>
        <v>0</v>
      </c>
      <c r="DL15" s="298">
        <f ca="1">'Cost Plus'!$AE15*f_MilPro</f>
        <v>0</v>
      </c>
      <c r="DM15" s="298">
        <f ca="1">'Cost Plus'!$AE15*f_MilPro</f>
        <v>0</v>
      </c>
      <c r="DN15" s="298">
        <f ca="1">'Cost Plus'!$AE15*f_MilPro</f>
        <v>0</v>
      </c>
      <c r="DO15" s="298">
        <f ca="1">'Cost Plus'!$AE15*f_MilPro</f>
        <v>0</v>
      </c>
      <c r="DP15" s="298">
        <f ca="1">'Cost Plus'!$AE15*f_MilPro</f>
        <v>0</v>
      </c>
      <c r="DQ15" s="298">
        <f ca="1">'Cost Plus'!$AE15*f_MilPro</f>
        <v>0</v>
      </c>
      <c r="DR15" s="298">
        <f ca="1">'Cost Plus'!$AE15*f_MilPro</f>
        <v>0</v>
      </c>
      <c r="DS15" s="298">
        <f ca="1">'Cost Plus'!$AE15*f_MilPro</f>
        <v>0</v>
      </c>
      <c r="DT15" s="298">
        <f ca="1">'Cost Plus'!$AE15*f_MilPro</f>
        <v>0</v>
      </c>
      <c r="DU15" s="298">
        <f ca="1">'Cost Plus'!$AE15*f_MilPro</f>
        <v>0</v>
      </c>
      <c r="DV15" s="298">
        <f ca="1">'Cost Plus'!$AE15*f_MilPro</f>
        <v>0</v>
      </c>
      <c r="DW15" s="298">
        <f ca="1">'Cost Plus'!$AE15*f_MilPro</f>
        <v>0</v>
      </c>
      <c r="DX15" s="298">
        <f ca="1">'Cost Plus'!$AE15*f_MilPro</f>
        <v>0</v>
      </c>
      <c r="DY15" s="298">
        <f ca="1">'Cost Plus'!$AE15*f_MilPro</f>
        <v>0</v>
      </c>
      <c r="DZ15" s="298">
        <f ca="1">'Cost Plus'!$AE15*f_MilPro</f>
        <v>0</v>
      </c>
      <c r="EA15" s="298">
        <f ca="1">'Cost Plus'!$AE15*f_MilPro</f>
        <v>0</v>
      </c>
      <c r="EB15" s="298">
        <f ca="1">'Cost Plus'!$AE15*f_MilPro</f>
        <v>0</v>
      </c>
      <c r="EC15" s="298">
        <f ca="1">'Cost Plus'!$AE15*f_MilPro</f>
        <v>0</v>
      </c>
      <c r="ED15" s="298">
        <f ca="1">'Cost Plus'!$AE15*f_MilPro</f>
        <v>0</v>
      </c>
      <c r="EE15" s="298">
        <f ca="1">'Cost Plus'!$AE15*f_MilPro</f>
        <v>0</v>
      </c>
      <c r="EF15" s="298">
        <f ca="1">'Cost Plus'!$AE15*f_MilPro</f>
        <v>0</v>
      </c>
      <c r="EG15" s="298">
        <f ca="1">'Cost Plus'!$AE15*f_MilPro</f>
        <v>0</v>
      </c>
      <c r="EH15" s="298">
        <f ca="1">'Cost Plus'!$AE15*f_MilPro</f>
        <v>0</v>
      </c>
      <c r="EI15" s="298">
        <f ca="1">'Cost Plus'!$AE15*f_MilPro</f>
        <v>0</v>
      </c>
      <c r="EJ15" s="298">
        <f ca="1">'Cost Plus'!$AE15*f_MilPro</f>
        <v>0</v>
      </c>
      <c r="EK15" s="298">
        <f ca="1">'Cost Plus'!$AE15*f_MilPro</f>
        <v>0</v>
      </c>
      <c r="EL15" s="298">
        <f ca="1">'Cost Plus'!$AE15*f_MilPro</f>
        <v>0</v>
      </c>
      <c r="EM15" s="298">
        <f ca="1">'Cost Plus'!$AE15*f_MilPro</f>
        <v>0</v>
      </c>
      <c r="EN15" s="298">
        <f ca="1">'Cost Plus'!$AE15*f_MilPro</f>
        <v>0</v>
      </c>
      <c r="EO15" s="298">
        <f ca="1">'Cost Plus'!$AE15*f_MilPro</f>
        <v>0</v>
      </c>
      <c r="EP15" s="298">
        <f ca="1">'Cost Plus'!$AE15*f_MilPro</f>
        <v>0</v>
      </c>
      <c r="EQ15" s="298">
        <f ca="1">'Cost Plus'!$AE15*f_MilPro</f>
        <v>0</v>
      </c>
      <c r="ER15" s="298">
        <f ca="1">'Cost Plus'!$AE15*f_MilPro</f>
        <v>0</v>
      </c>
      <c r="ES15" s="298">
        <f ca="1">'Cost Plus'!$AE15*f_MilPro</f>
        <v>0</v>
      </c>
      <c r="ET15" s="298">
        <f ca="1">'Cost Plus'!$AE15*f_MilPro</f>
        <v>0</v>
      </c>
      <c r="EU15" s="298">
        <f ca="1">'Cost Plus'!$AE15*f_MilPro</f>
        <v>0</v>
      </c>
      <c r="EV15" s="298">
        <f ca="1">'Cost Plus'!$AE15*f_MilPro</f>
        <v>0</v>
      </c>
      <c r="EW15" s="298">
        <f ca="1">'Cost Plus'!$AE15*f_MilPro</f>
        <v>0</v>
      </c>
      <c r="EX15" s="298">
        <f ca="1">'Cost Plus'!$AE15*f_MilPro</f>
        <v>0</v>
      </c>
      <c r="EY15" s="612"/>
      <c r="EZ15" s="757" t="str">
        <f>'Main Input'!EZ15</f>
        <v>RPI</v>
      </c>
      <c r="FA15" s="759" t="str">
        <f>'Main Input'!FA15</f>
        <v>N/A</v>
      </c>
      <c r="FB15" s="758">
        <f>'Main Input'!FB15</f>
        <v>0</v>
      </c>
      <c r="FC15" s="758" t="str">
        <f>'Main Input'!FC15</f>
        <v>IT Solutions</v>
      </c>
      <c r="FD15" s="758" t="str">
        <f>'Main Input'!FD15</f>
        <v>Managed Services</v>
      </c>
      <c r="FE15" s="759" t="str">
        <f>'Main Input'!FE15</f>
        <v>Opex</v>
      </c>
      <c r="FF15" s="759" t="str">
        <f>'Main Input'!FF15</f>
        <v>ContractAccrual</v>
      </c>
      <c r="FG15" s="759" t="str">
        <f>'Main Input'!FG15</f>
        <v>Expense</v>
      </c>
      <c r="FH15" s="760" t="str">
        <f>'Main Input'!FH15</f>
        <v>A</v>
      </c>
      <c r="FI15" s="761">
        <f>'Main Input'!FI15</f>
        <v>0.22</v>
      </c>
      <c r="FJ15" s="761">
        <f>'Main Input'!FJ15</f>
        <v>0</v>
      </c>
      <c r="FK15" s="612"/>
      <c r="FL15" s="531">
        <f t="shared" ref="FL15:FL46" si="27">CVbloc6</f>
        <v>0</v>
      </c>
      <c r="FM15" s="86"/>
      <c r="FN15" s="612"/>
    </row>
    <row r="16" spans="1:170" ht="12.75" customHeight="1">
      <c r="A16" s="750" t="str">
        <f>'Main Input'!A16</f>
        <v>Pepe</v>
      </c>
      <c r="B16" s="762" t="str">
        <f>'Main Input'!B16</f>
        <v>EDRM</v>
      </c>
      <c r="C16" s="762" t="str">
        <f>'Main Input'!C16</f>
        <v>Hardware</v>
      </c>
      <c r="D16" s="762" t="str">
        <f>'Main Input'!D16</f>
        <v>TOBE</v>
      </c>
      <c r="E16" s="762" t="str">
        <f>'Main Input'!E16</f>
        <v>AD-1112</v>
      </c>
      <c r="F16" s="753" t="str">
        <f>'Main Input'!F16</f>
        <v>direct</v>
      </c>
      <c r="G16" s="753" t="str">
        <f>'Main Input'!G16</f>
        <v>Server</v>
      </c>
      <c r="H16" s="753">
        <f>'Main Input'!H16</f>
        <v>0</v>
      </c>
      <c r="I16" s="753">
        <f>'Main Input'!I16</f>
        <v>0</v>
      </c>
      <c r="J16" s="753">
        <f>'Main Input'!J16</f>
        <v>0</v>
      </c>
      <c r="K16" s="753" t="str">
        <f>'Main Input'!K16</f>
        <v>FJS</v>
      </c>
      <c r="L16" s="753" t="str">
        <f>'Main Input'!L16</f>
        <v>oISDC</v>
      </c>
      <c r="M16" s="753">
        <f>'Main Input'!M16</f>
        <v>0</v>
      </c>
      <c r="N16" s="753">
        <f>'Main Input'!N16</f>
        <v>0</v>
      </c>
      <c r="O16" s="753" t="str">
        <f>'Main Input'!O16</f>
        <v>SPAIN</v>
      </c>
      <c r="P16" s="753">
        <f>'Main Input'!P16</f>
        <v>46600</v>
      </c>
      <c r="Q16" s="753" t="str">
        <f>'Main Input'!Q16</f>
        <v>EUR</v>
      </c>
      <c r="R16" s="753" t="str">
        <f>'Main Input'!R16</f>
        <v>EMEA</v>
      </c>
      <c r="S16" s="753" t="str">
        <f>'Main Input'!S16</f>
        <v>Local</v>
      </c>
      <c r="T16" s="753">
        <f>'Main Input'!T16</f>
        <v>0</v>
      </c>
      <c r="U16" s="753">
        <f>'Main Input'!U16</f>
        <v>0</v>
      </c>
      <c r="V16" s="753" t="str">
        <f>'Main Input'!V16</f>
        <v>1_ATP</v>
      </c>
      <c r="W16" s="753">
        <f>'Main Input'!W16</f>
        <v>0</v>
      </c>
      <c r="X16" s="753">
        <f>'Main Input'!X16</f>
        <v>0</v>
      </c>
      <c r="Y16" s="753">
        <f>'Main Input'!Y16</f>
        <v>0</v>
      </c>
      <c r="Z16" s="753">
        <f>'Main Input'!Z16</f>
        <v>0</v>
      </c>
      <c r="AA16" s="753">
        <f>'Main Input'!AA16</f>
        <v>0</v>
      </c>
      <c r="AB16" s="763">
        <f>'Main Input'!AB16</f>
        <v>0</v>
      </c>
      <c r="AC16" s="763" t="str">
        <f>'Main Input'!AC16</f>
        <v>Days</v>
      </c>
      <c r="AD16" s="764">
        <f>'Main Input'!AD16</f>
        <v>33</v>
      </c>
      <c r="AE16" s="765">
        <f t="shared" ca="1" si="26"/>
        <v>1669486.2903601537</v>
      </c>
      <c r="AF16" s="299">
        <f ca="1">'Cost Plus'!$AE16*f_MilPro</f>
        <v>0</v>
      </c>
      <c r="AG16" s="300">
        <f ca="1">'Cost Plus'!$AE16*f_MilPro</f>
        <v>0</v>
      </c>
      <c r="AH16" s="300">
        <f ca="1">'Cost Plus'!$AE16*f_MilPro</f>
        <v>26432.651842307692</v>
      </c>
      <c r="AI16" s="300">
        <f ca="1">'Cost Plus'!$AE16*f_MilPro</f>
        <v>26432.651842307692</v>
      </c>
      <c r="AJ16" s="300">
        <f ca="1">'Cost Plus'!$AE16*f_MilPro</f>
        <v>26432.651842307692</v>
      </c>
      <c r="AK16" s="300">
        <f ca="1">'Cost Plus'!$AE16*f_MilPro</f>
        <v>26432.651842307692</v>
      </c>
      <c r="AL16" s="300">
        <f ca="1">'Cost Plus'!$AE16*f_MilPro</f>
        <v>26432.651842307692</v>
      </c>
      <c r="AM16" s="300">
        <f ca="1">'Cost Plus'!$AE16*f_MilPro</f>
        <v>26432.651842307692</v>
      </c>
      <c r="AN16" s="300">
        <f ca="1">'Cost Plus'!$AE16*f_MilPro</f>
        <v>26432.651842307692</v>
      </c>
      <c r="AO16" s="300">
        <f ca="1">'Cost Plus'!$AE16*f_MilPro</f>
        <v>26432.651842307692</v>
      </c>
      <c r="AP16" s="300">
        <f ca="1">'Cost Plus'!$AE16*f_MilPro</f>
        <v>26432.651842307692</v>
      </c>
      <c r="AQ16" s="300">
        <f ca="1">'Cost Plus'!$AE16*f_MilPro</f>
        <v>26432.651842307692</v>
      </c>
      <c r="AR16" s="300">
        <f ca="1">'Cost Plus'!$AE16*f_MilPro</f>
        <v>26432.651842307692</v>
      </c>
      <c r="AS16" s="300">
        <f ca="1">'Cost Plus'!$AE16*f_MilPro</f>
        <v>26432.651842307692</v>
      </c>
      <c r="AT16" s="300">
        <f ca="1">'Cost Plus'!$AE16*f_MilPro</f>
        <v>26432.651842307692</v>
      </c>
      <c r="AU16" s="300">
        <f ca="1">'Cost Plus'!$AE16*f_MilPro</f>
        <v>26432.651842307692</v>
      </c>
      <c r="AV16" s="300">
        <f ca="1">'Cost Plus'!$AE16*f_MilPro</f>
        <v>26432.651842307692</v>
      </c>
      <c r="AW16" s="300">
        <f ca="1">'Cost Plus'!$AE16*f_MilPro</f>
        <v>26432.651842307692</v>
      </c>
      <c r="AX16" s="300">
        <f ca="1">'Cost Plus'!$AE16*f_MilPro</f>
        <v>26432.651842307692</v>
      </c>
      <c r="AY16" s="300">
        <f ca="1">'Cost Plus'!$AE16*f_MilPro</f>
        <v>26432.651842307692</v>
      </c>
      <c r="AZ16" s="300">
        <f ca="1">'Cost Plus'!$AE16*f_MilPro</f>
        <v>26432.651842307692</v>
      </c>
      <c r="BA16" s="300">
        <f ca="1">'Cost Plus'!$AE16*f_MilPro</f>
        <v>26432.651842307692</v>
      </c>
      <c r="BB16" s="300">
        <f ca="1">'Cost Plus'!$AE16*f_MilPro</f>
        <v>26432.651842307692</v>
      </c>
      <c r="BC16" s="300">
        <f ca="1">'Cost Plus'!$AE16*f_MilPro</f>
        <v>26432.651842307692</v>
      </c>
      <c r="BD16" s="300">
        <f ca="1">'Cost Plus'!$AE16*f_MilPro</f>
        <v>26432.651842307692</v>
      </c>
      <c r="BE16" s="300">
        <f ca="1">'Cost Plus'!$AE16*f_MilPro</f>
        <v>26432.651842307692</v>
      </c>
      <c r="BF16" s="300">
        <f ca="1">'Cost Plus'!$AE16*f_MilPro</f>
        <v>26432.651842307692</v>
      </c>
      <c r="BG16" s="300">
        <f ca="1">'Cost Plus'!$AE16*f_MilPro</f>
        <v>26168.325323884615</v>
      </c>
      <c r="BH16" s="300">
        <f ca="1">'Cost Plus'!$AE16*f_MilPro</f>
        <v>26168.325323884615</v>
      </c>
      <c r="BI16" s="300">
        <f ca="1">'Cost Plus'!$AE16*f_MilPro</f>
        <v>26168.325323884615</v>
      </c>
      <c r="BJ16" s="300">
        <f ca="1">'Cost Plus'!$AE16*f_MilPro</f>
        <v>26168.325323884615</v>
      </c>
      <c r="BK16" s="300">
        <f ca="1">'Cost Plus'!$AE16*f_MilPro</f>
        <v>26168.325323884615</v>
      </c>
      <c r="BL16" s="300">
        <f ca="1">'Cost Plus'!$AE16*f_MilPro</f>
        <v>26168.325323884615</v>
      </c>
      <c r="BM16" s="300">
        <f ca="1">'Cost Plus'!$AE16*f_MilPro</f>
        <v>26168.325323884615</v>
      </c>
      <c r="BN16" s="300">
        <f ca="1">'Cost Plus'!$AE16*f_MilPro</f>
        <v>26168.325323884615</v>
      </c>
      <c r="BO16" s="300">
        <f ca="1">'Cost Plus'!$AE16*f_MilPro</f>
        <v>26168.325323884615</v>
      </c>
      <c r="BP16" s="300">
        <f ca="1">'Cost Plus'!$AE16*f_MilPro</f>
        <v>26168.325323884615</v>
      </c>
      <c r="BQ16" s="300">
        <f ca="1">'Cost Plus'!$AE16*f_MilPro</f>
        <v>26168.325323884615</v>
      </c>
      <c r="BR16" s="300">
        <f ca="1">'Cost Plus'!$AE16*f_MilPro</f>
        <v>26168.325323884615</v>
      </c>
      <c r="BS16" s="300">
        <f ca="1">'Cost Plus'!$AE16*f_MilPro</f>
        <v>25903.998805461539</v>
      </c>
      <c r="BT16" s="300">
        <f ca="1">'Cost Plus'!$AE16*f_MilPro</f>
        <v>25903.998805461539</v>
      </c>
      <c r="BU16" s="300">
        <f ca="1">'Cost Plus'!$AE16*f_MilPro</f>
        <v>25903.998805461539</v>
      </c>
      <c r="BV16" s="300">
        <f ca="1">'Cost Plus'!$AE16*f_MilPro</f>
        <v>25903.998805461539</v>
      </c>
      <c r="BW16" s="300">
        <f ca="1">'Cost Plus'!$AE16*f_MilPro</f>
        <v>25903.998805461539</v>
      </c>
      <c r="BX16" s="300">
        <f ca="1">'Cost Plus'!$AE16*f_MilPro</f>
        <v>25903.998805461539</v>
      </c>
      <c r="BY16" s="300">
        <f ca="1">'Cost Plus'!$AE16*f_MilPro</f>
        <v>25903.998805461539</v>
      </c>
      <c r="BZ16" s="300">
        <f ca="1">'Cost Plus'!$AE16*f_MilPro</f>
        <v>25903.998805461539</v>
      </c>
      <c r="CA16" s="300">
        <f ca="1">'Cost Plus'!$AE16*f_MilPro</f>
        <v>25903.998805461539</v>
      </c>
      <c r="CB16" s="300">
        <f ca="1">'Cost Plus'!$AE16*f_MilPro</f>
        <v>25903.998805461539</v>
      </c>
      <c r="CC16" s="300">
        <f ca="1">'Cost Plus'!$AE16*f_MilPro</f>
        <v>25903.998805461539</v>
      </c>
      <c r="CD16" s="300">
        <f ca="1">'Cost Plus'!$AE16*f_MilPro</f>
        <v>25903.998805461539</v>
      </c>
      <c r="CE16" s="300">
        <f ca="1">'Cost Plus'!$AE16*f_MilPro</f>
        <v>25639.672287038462</v>
      </c>
      <c r="CF16" s="300">
        <f ca="1">'Cost Plus'!$AE16*f_MilPro</f>
        <v>25639.672287038462</v>
      </c>
      <c r="CG16" s="300">
        <f ca="1">'Cost Plus'!$AE16*f_MilPro</f>
        <v>25639.672287038462</v>
      </c>
      <c r="CH16" s="300">
        <f ca="1">'Cost Plus'!$AE16*f_MilPro</f>
        <v>25639.672287038462</v>
      </c>
      <c r="CI16" s="300">
        <f ca="1">'Cost Plus'!$AE16*f_MilPro</f>
        <v>25639.672287038462</v>
      </c>
      <c r="CJ16" s="300">
        <f ca="1">'Cost Plus'!$AE16*f_MilPro</f>
        <v>25639.672287038462</v>
      </c>
      <c r="CK16" s="300">
        <f ca="1">'Cost Plus'!$AE16*f_MilPro</f>
        <v>25639.672287038462</v>
      </c>
      <c r="CL16" s="300">
        <f ca="1">'Cost Plus'!$AE16*f_MilPro</f>
        <v>25639.672287038462</v>
      </c>
      <c r="CM16" s="300">
        <f ca="1">'Cost Plus'!$AE16*f_MilPro</f>
        <v>25639.672287038462</v>
      </c>
      <c r="CN16" s="300">
        <f ca="1">'Cost Plus'!$AE16*f_MilPro</f>
        <v>25639.672287038462</v>
      </c>
      <c r="CO16" s="300">
        <f ca="1">'Cost Plus'!$AE16*f_MilPro</f>
        <v>25639.672287038462</v>
      </c>
      <c r="CP16" s="300">
        <f ca="1">'Cost Plus'!$AE16*f_MilPro</f>
        <v>25639.672287038462</v>
      </c>
      <c r="CQ16" s="300">
        <f ca="1">'Cost Plus'!$AE16*f_MilPro</f>
        <v>25375.345768615385</v>
      </c>
      <c r="CR16" s="300">
        <f ca="1">'Cost Plus'!$AE16*f_MilPro</f>
        <v>25375.345768615385</v>
      </c>
      <c r="CS16" s="300">
        <f ca="1">'Cost Plus'!$AE16*f_MilPro</f>
        <v>25375.345768615385</v>
      </c>
      <c r="CT16" s="300">
        <f ca="1">'Cost Plus'!$AE16*f_MilPro</f>
        <v>0</v>
      </c>
      <c r="CU16" s="300">
        <f ca="1">'Cost Plus'!$AE16*f_MilPro</f>
        <v>0</v>
      </c>
      <c r="CV16" s="300">
        <f ca="1">'Cost Plus'!$AE16*f_MilPro</f>
        <v>0</v>
      </c>
      <c r="CW16" s="300">
        <f ca="1">'Cost Plus'!$AE16*f_MilPro</f>
        <v>0</v>
      </c>
      <c r="CX16" s="300">
        <f ca="1">'Cost Plus'!$AE16*f_MilPro</f>
        <v>0</v>
      </c>
      <c r="CY16" s="300">
        <f ca="1">'Cost Plus'!$AE16*f_MilPro</f>
        <v>0</v>
      </c>
      <c r="CZ16" s="300">
        <f ca="1">'Cost Plus'!$AE16*f_MilPro</f>
        <v>0</v>
      </c>
      <c r="DA16" s="300">
        <f ca="1">'Cost Plus'!$AE16*f_MilPro</f>
        <v>0</v>
      </c>
      <c r="DB16" s="300">
        <f ca="1">'Cost Plus'!$AE16*f_MilPro</f>
        <v>0</v>
      </c>
      <c r="DC16" s="300">
        <f ca="1">'Cost Plus'!$AE16*f_MilPro</f>
        <v>0</v>
      </c>
      <c r="DD16" s="300">
        <f ca="1">'Cost Plus'!$AE16*f_MilPro</f>
        <v>0</v>
      </c>
      <c r="DE16" s="300">
        <f ca="1">'Cost Plus'!$AE16*f_MilPro</f>
        <v>0</v>
      </c>
      <c r="DF16" s="300">
        <f ca="1">'Cost Plus'!$AE16*f_MilPro</f>
        <v>0</v>
      </c>
      <c r="DG16" s="300">
        <f ca="1">'Cost Plus'!$AE16*f_MilPro</f>
        <v>0</v>
      </c>
      <c r="DH16" s="300">
        <f ca="1">'Cost Plus'!$AE16*f_MilPro</f>
        <v>0</v>
      </c>
      <c r="DI16" s="300">
        <f ca="1">'Cost Plus'!$AE16*f_MilPro</f>
        <v>0</v>
      </c>
      <c r="DJ16" s="300">
        <f ca="1">'Cost Plus'!$AE16*f_MilPro</f>
        <v>0</v>
      </c>
      <c r="DK16" s="300">
        <f ca="1">'Cost Plus'!$AE16*f_MilPro</f>
        <v>0</v>
      </c>
      <c r="DL16" s="300">
        <f ca="1">'Cost Plus'!$AE16*f_MilPro</f>
        <v>0</v>
      </c>
      <c r="DM16" s="300">
        <f ca="1">'Cost Plus'!$AE16*f_MilPro</f>
        <v>0</v>
      </c>
      <c r="DN16" s="300">
        <f ca="1">'Cost Plus'!$AE16*f_MilPro</f>
        <v>0</v>
      </c>
      <c r="DO16" s="300">
        <f ca="1">'Cost Plus'!$AE16*f_MilPro</f>
        <v>0</v>
      </c>
      <c r="DP16" s="300">
        <f ca="1">'Cost Plus'!$AE16*f_MilPro</f>
        <v>0</v>
      </c>
      <c r="DQ16" s="300">
        <f ca="1">'Cost Plus'!$AE16*f_MilPro</f>
        <v>0</v>
      </c>
      <c r="DR16" s="300">
        <f ca="1">'Cost Plus'!$AE16*f_MilPro</f>
        <v>0</v>
      </c>
      <c r="DS16" s="300">
        <f ca="1">'Cost Plus'!$AE16*f_MilPro</f>
        <v>0</v>
      </c>
      <c r="DT16" s="300">
        <f ca="1">'Cost Plus'!$AE16*f_MilPro</f>
        <v>0</v>
      </c>
      <c r="DU16" s="300">
        <f ca="1">'Cost Plus'!$AE16*f_MilPro</f>
        <v>0</v>
      </c>
      <c r="DV16" s="300">
        <f ca="1">'Cost Plus'!$AE16*f_MilPro</f>
        <v>0</v>
      </c>
      <c r="DW16" s="300">
        <f ca="1">'Cost Plus'!$AE16*f_MilPro</f>
        <v>0</v>
      </c>
      <c r="DX16" s="300">
        <f ca="1">'Cost Plus'!$AE16*f_MilPro</f>
        <v>0</v>
      </c>
      <c r="DY16" s="300">
        <f ca="1">'Cost Plus'!$AE16*f_MilPro</f>
        <v>0</v>
      </c>
      <c r="DZ16" s="300">
        <f ca="1">'Cost Plus'!$AE16*f_MilPro</f>
        <v>0</v>
      </c>
      <c r="EA16" s="300">
        <f ca="1">'Cost Plus'!$AE16*f_MilPro</f>
        <v>0</v>
      </c>
      <c r="EB16" s="300">
        <f ca="1">'Cost Plus'!$AE16*f_MilPro</f>
        <v>0</v>
      </c>
      <c r="EC16" s="300">
        <f ca="1">'Cost Plus'!$AE16*f_MilPro</f>
        <v>0</v>
      </c>
      <c r="ED16" s="300">
        <f ca="1">'Cost Plus'!$AE16*f_MilPro</f>
        <v>0</v>
      </c>
      <c r="EE16" s="300">
        <f ca="1">'Cost Plus'!$AE16*f_MilPro</f>
        <v>0</v>
      </c>
      <c r="EF16" s="300">
        <f ca="1">'Cost Plus'!$AE16*f_MilPro</f>
        <v>0</v>
      </c>
      <c r="EG16" s="300">
        <f ca="1">'Cost Plus'!$AE16*f_MilPro</f>
        <v>0</v>
      </c>
      <c r="EH16" s="300">
        <f ca="1">'Cost Plus'!$AE16*f_MilPro</f>
        <v>0</v>
      </c>
      <c r="EI16" s="300">
        <f ca="1">'Cost Plus'!$AE16*f_MilPro</f>
        <v>0</v>
      </c>
      <c r="EJ16" s="300">
        <f ca="1">'Cost Plus'!$AE16*f_MilPro</f>
        <v>0</v>
      </c>
      <c r="EK16" s="300">
        <f ca="1">'Cost Plus'!$AE16*f_MilPro</f>
        <v>0</v>
      </c>
      <c r="EL16" s="300">
        <f ca="1">'Cost Plus'!$AE16*f_MilPro</f>
        <v>0</v>
      </c>
      <c r="EM16" s="300">
        <f ca="1">'Cost Plus'!$AE16*f_MilPro</f>
        <v>0</v>
      </c>
      <c r="EN16" s="300">
        <f ca="1">'Cost Plus'!$AE16*f_MilPro</f>
        <v>0</v>
      </c>
      <c r="EO16" s="300">
        <f ca="1">'Cost Plus'!$AE16*f_MilPro</f>
        <v>0</v>
      </c>
      <c r="EP16" s="300">
        <f ca="1">'Cost Plus'!$AE16*f_MilPro</f>
        <v>0</v>
      </c>
      <c r="EQ16" s="300">
        <f ca="1">'Cost Plus'!$AE16*f_MilPro</f>
        <v>0</v>
      </c>
      <c r="ER16" s="300">
        <f ca="1">'Cost Plus'!$AE16*f_MilPro</f>
        <v>0</v>
      </c>
      <c r="ES16" s="300">
        <f ca="1">'Cost Plus'!$AE16*f_MilPro</f>
        <v>0</v>
      </c>
      <c r="ET16" s="300">
        <f ca="1">'Cost Plus'!$AE16*f_MilPro</f>
        <v>0</v>
      </c>
      <c r="EU16" s="300">
        <f ca="1">'Cost Plus'!$AE16*f_MilPro</f>
        <v>0</v>
      </c>
      <c r="EV16" s="300">
        <f ca="1">'Cost Plus'!$AE16*f_MilPro</f>
        <v>0</v>
      </c>
      <c r="EW16" s="300">
        <f ca="1">'Cost Plus'!$AE16*f_MilPro</f>
        <v>0</v>
      </c>
      <c r="EX16" s="300">
        <f ca="1">'Cost Plus'!$AE16*f_MilPro</f>
        <v>0</v>
      </c>
      <c r="EY16" s="612"/>
      <c r="EZ16" s="757" t="str">
        <f>'Main Input'!EZ16</f>
        <v>RPI</v>
      </c>
      <c r="FA16" s="757" t="str">
        <f>'Main Input'!FA16</f>
        <v>N/A</v>
      </c>
      <c r="FB16" s="766" t="str">
        <f>'Main Input'!FB16</f>
        <v>3 years</v>
      </c>
      <c r="FC16" s="766" t="str">
        <f>'Main Input'!FC16</f>
        <v>IT Solutions</v>
      </c>
      <c r="FD16" s="766" t="str">
        <f>'Main Input'!FD16</f>
        <v>Managed Services</v>
      </c>
      <c r="FE16" s="757" t="str">
        <f>'Main Input'!FE16</f>
        <v>Capex</v>
      </c>
      <c r="FF16" s="757" t="str">
        <f>'Main Input'!FF16</f>
        <v>ContractAccrual</v>
      </c>
      <c r="FG16" s="757" t="str">
        <f>'Main Input'!FG16</f>
        <v>ASS-13</v>
      </c>
      <c r="FH16" s="767" t="str">
        <f>'Main Input'!FH16</f>
        <v>A</v>
      </c>
      <c r="FI16" s="768">
        <f>'Main Input'!FI16</f>
        <v>0.22</v>
      </c>
      <c r="FJ16" s="768">
        <f>'Main Input'!FJ16</f>
        <v>0</v>
      </c>
      <c r="FK16" s="612"/>
      <c r="FL16" s="531">
        <f t="shared" si="27"/>
        <v>0</v>
      </c>
      <c r="FM16" s="86"/>
      <c r="FN16" s="612"/>
    </row>
    <row r="17" spans="1:170" ht="12.75" customHeight="1">
      <c r="A17" s="750" t="str">
        <f>'Main Input'!A17</f>
        <v>Pepe</v>
      </c>
      <c r="B17" s="762" t="str">
        <f>'Main Input'!B17</f>
        <v>EDRM</v>
      </c>
      <c r="C17" s="762" t="str">
        <f>'Main Input'!C17</f>
        <v>Hardware</v>
      </c>
      <c r="D17" s="762" t="str">
        <f>'Main Input'!D17</f>
        <v>TOBE</v>
      </c>
      <c r="E17" s="762" t="str">
        <f>'Main Input'!E17</f>
        <v>AD-1114</v>
      </c>
      <c r="F17" s="753" t="str">
        <f>'Main Input'!F17</f>
        <v>direct</v>
      </c>
      <c r="G17" s="753" t="str">
        <f>'Main Input'!G17</f>
        <v>Server</v>
      </c>
      <c r="H17" s="753">
        <f>'Main Input'!H17</f>
        <v>0</v>
      </c>
      <c r="I17" s="753">
        <f>'Main Input'!I17</f>
        <v>0</v>
      </c>
      <c r="J17" s="753">
        <f>'Main Input'!J17</f>
        <v>0</v>
      </c>
      <c r="K17" s="753" t="str">
        <f>'Main Input'!K17</f>
        <v>FJS</v>
      </c>
      <c r="L17" s="753" t="str">
        <f>'Main Input'!L17</f>
        <v>oISDC</v>
      </c>
      <c r="M17" s="753">
        <f>'Main Input'!M17</f>
        <v>0</v>
      </c>
      <c r="N17" s="753">
        <f>'Main Input'!N17</f>
        <v>0</v>
      </c>
      <c r="O17" s="753" t="str">
        <f>'Main Input'!O17</f>
        <v>SPAIN</v>
      </c>
      <c r="P17" s="753">
        <f>'Main Input'!P17</f>
        <v>35900</v>
      </c>
      <c r="Q17" s="753" t="str">
        <f>'Main Input'!Q17</f>
        <v>EUR</v>
      </c>
      <c r="R17" s="753" t="str">
        <f>'Main Input'!R17</f>
        <v>EMEA</v>
      </c>
      <c r="S17" s="753" t="str">
        <f>'Main Input'!S17</f>
        <v>Local</v>
      </c>
      <c r="T17" s="753">
        <f>'Main Input'!T17</f>
        <v>0</v>
      </c>
      <c r="U17" s="753">
        <f>'Main Input'!U17</f>
        <v>0</v>
      </c>
      <c r="V17" s="753" t="str">
        <f>'Main Input'!V17</f>
        <v>1_ATP</v>
      </c>
      <c r="W17" s="753">
        <f>'Main Input'!W17</f>
        <v>0</v>
      </c>
      <c r="X17" s="753">
        <f>'Main Input'!X17</f>
        <v>0</v>
      </c>
      <c r="Y17" s="753">
        <f>'Main Input'!Y17</f>
        <v>0</v>
      </c>
      <c r="Z17" s="753">
        <f>'Main Input'!Z17</f>
        <v>0</v>
      </c>
      <c r="AA17" s="753">
        <f>'Main Input'!AA17</f>
        <v>0</v>
      </c>
      <c r="AB17" s="763">
        <f>'Main Input'!AB17</f>
        <v>0</v>
      </c>
      <c r="AC17" s="763" t="str">
        <f>'Main Input'!AC17</f>
        <v>Days</v>
      </c>
      <c r="AD17" s="764">
        <f>'Main Input'!AD17</f>
        <v>47</v>
      </c>
      <c r="AE17" s="765">
        <f t="shared" ca="1" si="26"/>
        <v>1815670.0780716287</v>
      </c>
      <c r="AF17" s="299">
        <f ca="1">'Cost Plus'!$AE17*f_MilPro</f>
        <v>0</v>
      </c>
      <c r="AG17" s="300">
        <f ca="1">'Cost Plus'!$AE17*f_MilPro</f>
        <v>0</v>
      </c>
      <c r="AH17" s="300">
        <f ca="1">'Cost Plus'!$AE17*f_MilPro</f>
        <v>28747.151331089739</v>
      </c>
      <c r="AI17" s="300">
        <f ca="1">'Cost Plus'!$AE17*f_MilPro</f>
        <v>28747.151331089739</v>
      </c>
      <c r="AJ17" s="300">
        <f ca="1">'Cost Plus'!$AE17*f_MilPro</f>
        <v>28747.151331089739</v>
      </c>
      <c r="AK17" s="300">
        <f ca="1">'Cost Plus'!$AE17*f_MilPro</f>
        <v>28747.151331089739</v>
      </c>
      <c r="AL17" s="300">
        <f ca="1">'Cost Plus'!$AE17*f_MilPro</f>
        <v>28747.151331089739</v>
      </c>
      <c r="AM17" s="300">
        <f ca="1">'Cost Plus'!$AE17*f_MilPro</f>
        <v>28747.151331089739</v>
      </c>
      <c r="AN17" s="300">
        <f ca="1">'Cost Plus'!$AE17*f_MilPro</f>
        <v>28747.151331089739</v>
      </c>
      <c r="AO17" s="300">
        <f ca="1">'Cost Plus'!$AE17*f_MilPro</f>
        <v>28747.151331089739</v>
      </c>
      <c r="AP17" s="300">
        <f ca="1">'Cost Plus'!$AE17*f_MilPro</f>
        <v>28747.151331089739</v>
      </c>
      <c r="AQ17" s="300">
        <f ca="1">'Cost Plus'!$AE17*f_MilPro</f>
        <v>28747.151331089739</v>
      </c>
      <c r="AR17" s="300">
        <f ca="1">'Cost Plus'!$AE17*f_MilPro</f>
        <v>28747.151331089739</v>
      </c>
      <c r="AS17" s="300">
        <f ca="1">'Cost Plus'!$AE17*f_MilPro</f>
        <v>28747.151331089739</v>
      </c>
      <c r="AT17" s="300">
        <f ca="1">'Cost Plus'!$AE17*f_MilPro</f>
        <v>28747.151331089739</v>
      </c>
      <c r="AU17" s="300">
        <f ca="1">'Cost Plus'!$AE17*f_MilPro</f>
        <v>28747.151331089739</v>
      </c>
      <c r="AV17" s="300">
        <f ca="1">'Cost Plus'!$AE17*f_MilPro</f>
        <v>28747.151331089739</v>
      </c>
      <c r="AW17" s="300">
        <f ca="1">'Cost Plus'!$AE17*f_MilPro</f>
        <v>28747.151331089739</v>
      </c>
      <c r="AX17" s="300">
        <f ca="1">'Cost Plus'!$AE17*f_MilPro</f>
        <v>28747.151331089739</v>
      </c>
      <c r="AY17" s="300">
        <f ca="1">'Cost Plus'!$AE17*f_MilPro</f>
        <v>28747.151331089739</v>
      </c>
      <c r="AZ17" s="300">
        <f ca="1">'Cost Plus'!$AE17*f_MilPro</f>
        <v>28747.151331089739</v>
      </c>
      <c r="BA17" s="300">
        <f ca="1">'Cost Plus'!$AE17*f_MilPro</f>
        <v>28747.151331089739</v>
      </c>
      <c r="BB17" s="300">
        <f ca="1">'Cost Plus'!$AE17*f_MilPro</f>
        <v>28747.151331089739</v>
      </c>
      <c r="BC17" s="300">
        <f ca="1">'Cost Plus'!$AE17*f_MilPro</f>
        <v>28747.151331089739</v>
      </c>
      <c r="BD17" s="300">
        <f ca="1">'Cost Plus'!$AE17*f_MilPro</f>
        <v>28747.151331089739</v>
      </c>
      <c r="BE17" s="300">
        <f ca="1">'Cost Plus'!$AE17*f_MilPro</f>
        <v>28747.151331089739</v>
      </c>
      <c r="BF17" s="300">
        <f ca="1">'Cost Plus'!$AE17*f_MilPro</f>
        <v>28747.151331089739</v>
      </c>
      <c r="BG17" s="300">
        <f ca="1">'Cost Plus'!$AE17*f_MilPro</f>
        <v>28459.679817778841</v>
      </c>
      <c r="BH17" s="300">
        <f ca="1">'Cost Plus'!$AE17*f_MilPro</f>
        <v>28459.679817778841</v>
      </c>
      <c r="BI17" s="300">
        <f ca="1">'Cost Plus'!$AE17*f_MilPro</f>
        <v>28459.679817778841</v>
      </c>
      <c r="BJ17" s="300">
        <f ca="1">'Cost Plus'!$AE17*f_MilPro</f>
        <v>28459.679817778841</v>
      </c>
      <c r="BK17" s="300">
        <f ca="1">'Cost Plus'!$AE17*f_MilPro</f>
        <v>28459.679817778841</v>
      </c>
      <c r="BL17" s="300">
        <f ca="1">'Cost Plus'!$AE17*f_MilPro</f>
        <v>28459.679817778841</v>
      </c>
      <c r="BM17" s="300">
        <f ca="1">'Cost Plus'!$AE17*f_MilPro</f>
        <v>28459.679817778841</v>
      </c>
      <c r="BN17" s="300">
        <f ca="1">'Cost Plus'!$AE17*f_MilPro</f>
        <v>28459.679817778841</v>
      </c>
      <c r="BO17" s="300">
        <f ca="1">'Cost Plus'!$AE17*f_MilPro</f>
        <v>28459.679817778841</v>
      </c>
      <c r="BP17" s="300">
        <f ca="1">'Cost Plus'!$AE17*f_MilPro</f>
        <v>28459.679817778841</v>
      </c>
      <c r="BQ17" s="300">
        <f ca="1">'Cost Plus'!$AE17*f_MilPro</f>
        <v>28459.679817778841</v>
      </c>
      <c r="BR17" s="300">
        <f ca="1">'Cost Plus'!$AE17*f_MilPro</f>
        <v>28459.679817778841</v>
      </c>
      <c r="BS17" s="300">
        <f ca="1">'Cost Plus'!$AE17*f_MilPro</f>
        <v>28172.208304467942</v>
      </c>
      <c r="BT17" s="300">
        <f ca="1">'Cost Plus'!$AE17*f_MilPro</f>
        <v>28172.208304467942</v>
      </c>
      <c r="BU17" s="300">
        <f ca="1">'Cost Plus'!$AE17*f_MilPro</f>
        <v>28172.208304467942</v>
      </c>
      <c r="BV17" s="300">
        <f ca="1">'Cost Plus'!$AE17*f_MilPro</f>
        <v>28172.208304467942</v>
      </c>
      <c r="BW17" s="300">
        <f ca="1">'Cost Plus'!$AE17*f_MilPro</f>
        <v>28172.208304467942</v>
      </c>
      <c r="BX17" s="300">
        <f ca="1">'Cost Plus'!$AE17*f_MilPro</f>
        <v>28172.208304467942</v>
      </c>
      <c r="BY17" s="300">
        <f ca="1">'Cost Plus'!$AE17*f_MilPro</f>
        <v>28172.208304467942</v>
      </c>
      <c r="BZ17" s="300">
        <f ca="1">'Cost Plus'!$AE17*f_MilPro</f>
        <v>28172.208304467942</v>
      </c>
      <c r="CA17" s="300">
        <f ca="1">'Cost Plus'!$AE17*f_MilPro</f>
        <v>28172.208304467942</v>
      </c>
      <c r="CB17" s="300">
        <f ca="1">'Cost Plus'!$AE17*f_MilPro</f>
        <v>28172.208304467942</v>
      </c>
      <c r="CC17" s="300">
        <f ca="1">'Cost Plus'!$AE17*f_MilPro</f>
        <v>28172.208304467942</v>
      </c>
      <c r="CD17" s="300">
        <f ca="1">'Cost Plus'!$AE17*f_MilPro</f>
        <v>28172.208304467942</v>
      </c>
      <c r="CE17" s="300">
        <f ca="1">'Cost Plus'!$AE17*f_MilPro</f>
        <v>27884.736791157047</v>
      </c>
      <c r="CF17" s="300">
        <f ca="1">'Cost Plus'!$AE17*f_MilPro</f>
        <v>27884.736791157047</v>
      </c>
      <c r="CG17" s="300">
        <f ca="1">'Cost Plus'!$AE17*f_MilPro</f>
        <v>27884.736791157047</v>
      </c>
      <c r="CH17" s="300">
        <f ca="1">'Cost Plus'!$AE17*f_MilPro</f>
        <v>27884.736791157047</v>
      </c>
      <c r="CI17" s="300">
        <f ca="1">'Cost Plus'!$AE17*f_MilPro</f>
        <v>27884.736791157047</v>
      </c>
      <c r="CJ17" s="300">
        <f ca="1">'Cost Plus'!$AE17*f_MilPro</f>
        <v>27884.736791157047</v>
      </c>
      <c r="CK17" s="300">
        <f ca="1">'Cost Plus'!$AE17*f_MilPro</f>
        <v>27884.736791157047</v>
      </c>
      <c r="CL17" s="300">
        <f ca="1">'Cost Plus'!$AE17*f_MilPro</f>
        <v>27884.736791157047</v>
      </c>
      <c r="CM17" s="300">
        <f ca="1">'Cost Plus'!$AE17*f_MilPro</f>
        <v>27884.736791157047</v>
      </c>
      <c r="CN17" s="300">
        <f ca="1">'Cost Plus'!$AE17*f_MilPro</f>
        <v>27884.736791157047</v>
      </c>
      <c r="CO17" s="300">
        <f ca="1">'Cost Plus'!$AE17*f_MilPro</f>
        <v>27884.736791157047</v>
      </c>
      <c r="CP17" s="300">
        <f ca="1">'Cost Plus'!$AE17*f_MilPro</f>
        <v>27884.736791157047</v>
      </c>
      <c r="CQ17" s="300">
        <f ca="1">'Cost Plus'!$AE17*f_MilPro</f>
        <v>27597.265277846149</v>
      </c>
      <c r="CR17" s="300">
        <f ca="1">'Cost Plus'!$AE17*f_MilPro</f>
        <v>27597.265277846149</v>
      </c>
      <c r="CS17" s="300">
        <f ca="1">'Cost Plus'!$AE17*f_MilPro</f>
        <v>27597.265277846149</v>
      </c>
      <c r="CT17" s="300">
        <f ca="1">'Cost Plus'!$AE17*f_MilPro</f>
        <v>0</v>
      </c>
      <c r="CU17" s="300">
        <f ca="1">'Cost Plus'!$AE17*f_MilPro</f>
        <v>0</v>
      </c>
      <c r="CV17" s="300">
        <f ca="1">'Cost Plus'!$AE17*f_MilPro</f>
        <v>0</v>
      </c>
      <c r="CW17" s="300">
        <f ca="1">'Cost Plus'!$AE17*f_MilPro</f>
        <v>0</v>
      </c>
      <c r="CX17" s="300">
        <f ca="1">'Cost Plus'!$AE17*f_MilPro</f>
        <v>0</v>
      </c>
      <c r="CY17" s="300">
        <f ca="1">'Cost Plus'!$AE17*f_MilPro</f>
        <v>0</v>
      </c>
      <c r="CZ17" s="300">
        <f ca="1">'Cost Plus'!$AE17*f_MilPro</f>
        <v>0</v>
      </c>
      <c r="DA17" s="300">
        <f ca="1">'Cost Plus'!$AE17*f_MilPro</f>
        <v>0</v>
      </c>
      <c r="DB17" s="300">
        <f ca="1">'Cost Plus'!$AE17*f_MilPro</f>
        <v>0</v>
      </c>
      <c r="DC17" s="300">
        <f ca="1">'Cost Plus'!$AE17*f_MilPro</f>
        <v>0</v>
      </c>
      <c r="DD17" s="300">
        <f ca="1">'Cost Plus'!$AE17*f_MilPro</f>
        <v>0</v>
      </c>
      <c r="DE17" s="300">
        <f ca="1">'Cost Plus'!$AE17*f_MilPro</f>
        <v>0</v>
      </c>
      <c r="DF17" s="300">
        <f ca="1">'Cost Plus'!$AE17*f_MilPro</f>
        <v>0</v>
      </c>
      <c r="DG17" s="300">
        <f ca="1">'Cost Plus'!$AE17*f_MilPro</f>
        <v>0</v>
      </c>
      <c r="DH17" s="300">
        <f ca="1">'Cost Plus'!$AE17*f_MilPro</f>
        <v>0</v>
      </c>
      <c r="DI17" s="300">
        <f ca="1">'Cost Plus'!$AE17*f_MilPro</f>
        <v>0</v>
      </c>
      <c r="DJ17" s="300">
        <f ca="1">'Cost Plus'!$AE17*f_MilPro</f>
        <v>0</v>
      </c>
      <c r="DK17" s="300">
        <f ca="1">'Cost Plus'!$AE17*f_MilPro</f>
        <v>0</v>
      </c>
      <c r="DL17" s="300">
        <f ca="1">'Cost Plus'!$AE17*f_MilPro</f>
        <v>0</v>
      </c>
      <c r="DM17" s="300">
        <f ca="1">'Cost Plus'!$AE17*f_MilPro</f>
        <v>0</v>
      </c>
      <c r="DN17" s="300">
        <f ca="1">'Cost Plus'!$AE17*f_MilPro</f>
        <v>0</v>
      </c>
      <c r="DO17" s="300">
        <f ca="1">'Cost Plus'!$AE17*f_MilPro</f>
        <v>0</v>
      </c>
      <c r="DP17" s="300">
        <f ca="1">'Cost Plus'!$AE17*f_MilPro</f>
        <v>0</v>
      </c>
      <c r="DQ17" s="300">
        <f ca="1">'Cost Plus'!$AE17*f_MilPro</f>
        <v>0</v>
      </c>
      <c r="DR17" s="300">
        <f ca="1">'Cost Plus'!$AE17*f_MilPro</f>
        <v>0</v>
      </c>
      <c r="DS17" s="300">
        <f ca="1">'Cost Plus'!$AE17*f_MilPro</f>
        <v>0</v>
      </c>
      <c r="DT17" s="300">
        <f ca="1">'Cost Plus'!$AE17*f_MilPro</f>
        <v>0</v>
      </c>
      <c r="DU17" s="300">
        <f ca="1">'Cost Plus'!$AE17*f_MilPro</f>
        <v>0</v>
      </c>
      <c r="DV17" s="300">
        <f ca="1">'Cost Plus'!$AE17*f_MilPro</f>
        <v>0</v>
      </c>
      <c r="DW17" s="300">
        <f ca="1">'Cost Plus'!$AE17*f_MilPro</f>
        <v>0</v>
      </c>
      <c r="DX17" s="300">
        <f ca="1">'Cost Plus'!$AE17*f_MilPro</f>
        <v>0</v>
      </c>
      <c r="DY17" s="300">
        <f ca="1">'Cost Plus'!$AE17*f_MilPro</f>
        <v>0</v>
      </c>
      <c r="DZ17" s="300">
        <f ca="1">'Cost Plus'!$AE17*f_MilPro</f>
        <v>0</v>
      </c>
      <c r="EA17" s="300">
        <f ca="1">'Cost Plus'!$AE17*f_MilPro</f>
        <v>0</v>
      </c>
      <c r="EB17" s="300">
        <f ca="1">'Cost Plus'!$AE17*f_MilPro</f>
        <v>0</v>
      </c>
      <c r="EC17" s="300">
        <f ca="1">'Cost Plus'!$AE17*f_MilPro</f>
        <v>0</v>
      </c>
      <c r="ED17" s="300">
        <f ca="1">'Cost Plus'!$AE17*f_MilPro</f>
        <v>0</v>
      </c>
      <c r="EE17" s="300">
        <f ca="1">'Cost Plus'!$AE17*f_MilPro</f>
        <v>0</v>
      </c>
      <c r="EF17" s="300">
        <f ca="1">'Cost Plus'!$AE17*f_MilPro</f>
        <v>0</v>
      </c>
      <c r="EG17" s="300">
        <f ca="1">'Cost Plus'!$AE17*f_MilPro</f>
        <v>0</v>
      </c>
      <c r="EH17" s="300">
        <f ca="1">'Cost Plus'!$AE17*f_MilPro</f>
        <v>0</v>
      </c>
      <c r="EI17" s="300">
        <f ca="1">'Cost Plus'!$AE17*f_MilPro</f>
        <v>0</v>
      </c>
      <c r="EJ17" s="300">
        <f ca="1">'Cost Plus'!$AE17*f_MilPro</f>
        <v>0</v>
      </c>
      <c r="EK17" s="300">
        <f ca="1">'Cost Plus'!$AE17*f_MilPro</f>
        <v>0</v>
      </c>
      <c r="EL17" s="300">
        <f ca="1">'Cost Plus'!$AE17*f_MilPro</f>
        <v>0</v>
      </c>
      <c r="EM17" s="300">
        <f ca="1">'Cost Plus'!$AE17*f_MilPro</f>
        <v>0</v>
      </c>
      <c r="EN17" s="300">
        <f ca="1">'Cost Plus'!$AE17*f_MilPro</f>
        <v>0</v>
      </c>
      <c r="EO17" s="300">
        <f ca="1">'Cost Plus'!$AE17*f_MilPro</f>
        <v>0</v>
      </c>
      <c r="EP17" s="300">
        <f ca="1">'Cost Plus'!$AE17*f_MilPro</f>
        <v>0</v>
      </c>
      <c r="EQ17" s="300">
        <f ca="1">'Cost Plus'!$AE17*f_MilPro</f>
        <v>0</v>
      </c>
      <c r="ER17" s="300">
        <f ca="1">'Cost Plus'!$AE17*f_MilPro</f>
        <v>0</v>
      </c>
      <c r="ES17" s="300">
        <f ca="1">'Cost Plus'!$AE17*f_MilPro</f>
        <v>0</v>
      </c>
      <c r="ET17" s="300">
        <f ca="1">'Cost Plus'!$AE17*f_MilPro</f>
        <v>0</v>
      </c>
      <c r="EU17" s="300">
        <f ca="1">'Cost Plus'!$AE17*f_MilPro</f>
        <v>0</v>
      </c>
      <c r="EV17" s="300">
        <f ca="1">'Cost Plus'!$AE17*f_MilPro</f>
        <v>0</v>
      </c>
      <c r="EW17" s="300">
        <f ca="1">'Cost Plus'!$AE17*f_MilPro</f>
        <v>0</v>
      </c>
      <c r="EX17" s="300">
        <f ca="1">'Cost Plus'!$AE17*f_MilPro</f>
        <v>0</v>
      </c>
      <c r="EY17" s="612"/>
      <c r="EZ17" s="757" t="str">
        <f>'Main Input'!EZ17</f>
        <v>RPI</v>
      </c>
      <c r="FA17" s="757" t="str">
        <f>'Main Input'!FA17</f>
        <v>N/A</v>
      </c>
      <c r="FB17" s="766" t="str">
        <f>'Main Input'!FB17</f>
        <v>3 years</v>
      </c>
      <c r="FC17" s="766" t="str">
        <f>'Main Input'!FC17</f>
        <v>IT Solutions</v>
      </c>
      <c r="FD17" s="766" t="str">
        <f>'Main Input'!FD17</f>
        <v>Managed Services</v>
      </c>
      <c r="FE17" s="757" t="str">
        <f>'Main Input'!FE17</f>
        <v>Capex</v>
      </c>
      <c r="FF17" s="757" t="str">
        <f>'Main Input'!FF17</f>
        <v>ContractAccrual</v>
      </c>
      <c r="FG17" s="757" t="str">
        <f>'Main Input'!FG17</f>
        <v>ASS-14</v>
      </c>
      <c r="FH17" s="767" t="str">
        <f>'Main Input'!FH17</f>
        <v>A</v>
      </c>
      <c r="FI17" s="768">
        <f>'Main Input'!FI17</f>
        <v>0.22</v>
      </c>
      <c r="FJ17" s="768">
        <f>'Main Input'!FJ17</f>
        <v>0</v>
      </c>
      <c r="FK17" s="612"/>
      <c r="FL17" s="531">
        <f t="shared" si="27"/>
        <v>0</v>
      </c>
      <c r="FM17" s="86"/>
      <c r="FN17" s="612"/>
    </row>
    <row r="18" spans="1:170" ht="12.75" customHeight="1">
      <c r="A18" s="750" t="str">
        <f>'Main Input'!A18</f>
        <v>Chema</v>
      </c>
      <c r="B18" s="762" t="str">
        <f>'Main Input'!B18</f>
        <v>Business Unit</v>
      </c>
      <c r="C18" s="762" t="str">
        <f>'Main Input'!C18</f>
        <v>Labour</v>
      </c>
      <c r="D18" s="762" t="str">
        <f>'Main Input'!D18</f>
        <v>TRF</v>
      </c>
      <c r="E18" s="762" t="str">
        <f>'Main Input'!E18</f>
        <v>Infrastructure</v>
      </c>
      <c r="F18" s="753" t="str">
        <f>'Main Input'!F18</f>
        <v>direct</v>
      </c>
      <c r="G18" s="753" t="str">
        <f>'Main Input'!G18</f>
        <v>Person</v>
      </c>
      <c r="H18" s="753">
        <f>'Main Input'!H18</f>
        <v>0</v>
      </c>
      <c r="I18" s="753">
        <f>'Main Input'!I18</f>
        <v>0</v>
      </c>
      <c r="J18" s="753">
        <f>'Main Input'!J18</f>
        <v>0</v>
      </c>
      <c r="K18" s="753" t="str">
        <f>'Main Input'!K18</f>
        <v>FJS</v>
      </c>
      <c r="L18" s="753" t="str">
        <f>'Main Input'!L18</f>
        <v>oCSSD</v>
      </c>
      <c r="M18" s="753">
        <f>'Main Input'!M18</f>
        <v>0</v>
      </c>
      <c r="N18" s="753">
        <f>'Main Input'!N18</f>
        <v>0</v>
      </c>
      <c r="O18" s="753" t="str">
        <f>'Main Input'!O18</f>
        <v>SPAIN</v>
      </c>
      <c r="P18" s="753">
        <f>'Main Input'!P18</f>
        <v>480</v>
      </c>
      <c r="Q18" s="753" t="str">
        <f>'Main Input'!Q18</f>
        <v>EUR</v>
      </c>
      <c r="R18" s="753" t="str">
        <f>'Main Input'!R18</f>
        <v>EMEA</v>
      </c>
      <c r="S18" s="753" t="str">
        <f>'Main Input'!S18</f>
        <v>Local</v>
      </c>
      <c r="T18" s="753">
        <f>'Main Input'!T18</f>
        <v>0</v>
      </c>
      <c r="U18" s="753">
        <f>'Main Input'!U18</f>
        <v>0</v>
      </c>
      <c r="V18" s="753" t="str">
        <f>'Main Input'!V18</f>
        <v>ZZZ</v>
      </c>
      <c r="W18" s="753">
        <f>'Main Input'!W18</f>
        <v>0</v>
      </c>
      <c r="X18" s="753">
        <f>'Main Input'!X18</f>
        <v>0</v>
      </c>
      <c r="Y18" s="753">
        <f>'Main Input'!Y18</f>
        <v>0</v>
      </c>
      <c r="Z18" s="753">
        <f>'Main Input'!Z18</f>
        <v>0</v>
      </c>
      <c r="AA18" s="753">
        <f>'Main Input'!AA18</f>
        <v>0</v>
      </c>
      <c r="AB18" s="763">
        <f>'Main Input'!AB18</f>
        <v>0</v>
      </c>
      <c r="AC18" s="763" t="str">
        <f>'Main Input'!AC18</f>
        <v>Money</v>
      </c>
      <c r="AD18" s="764">
        <f>'Main Input'!AD18</f>
        <v>165</v>
      </c>
      <c r="AE18" s="765">
        <f t="shared" ca="1" si="26"/>
        <v>101538.46153846156</v>
      </c>
      <c r="AF18" s="299">
        <f ca="1">'Cost Plus'!$AE18*f_MilPro</f>
        <v>0</v>
      </c>
      <c r="AG18" s="300">
        <f ca="1">'Cost Plus'!$AE18*f_MilPro</f>
        <v>855.75416644728193</v>
      </c>
      <c r="AH18" s="300">
        <f ca="1">'Cost Plus'!$AE18*f_MilPro</f>
        <v>1092.0826630257441</v>
      </c>
      <c r="AI18" s="300">
        <f ca="1">'Cost Plus'!$AE18*f_MilPro</f>
        <v>52313.004435416704</v>
      </c>
      <c r="AJ18" s="300">
        <f ca="1">'Cost Plus'!$AE18*f_MilPro</f>
        <v>1409.3072479392251</v>
      </c>
      <c r="AK18" s="300">
        <f ca="1">'Cost Plus'!$AE18*f_MilPro</f>
        <v>2994.5224248809163</v>
      </c>
      <c r="AL18" s="300">
        <f ca="1">'Cost Plus'!$AE18*f_MilPro</f>
        <v>1266.2857977067129</v>
      </c>
      <c r="AM18" s="300">
        <f ca="1">'Cost Plus'!$AE18*f_MilPro</f>
        <v>1266.2857977067129</v>
      </c>
      <c r="AN18" s="300">
        <f ca="1">'Cost Plus'!$AE18*f_MilPro</f>
        <v>681.78488748087</v>
      </c>
      <c r="AO18" s="300">
        <f ca="1">'Cost Plus'!$AE18*f_MilPro</f>
        <v>681.78488748085863</v>
      </c>
      <c r="AP18" s="300">
        <f ca="1">'Cost Plus'!$AE18*f_MilPro</f>
        <v>681.78488748085863</v>
      </c>
      <c r="AQ18" s="300">
        <f ca="1">'Cost Plus'!$AE18*f_MilPro</f>
        <v>664.20557980211061</v>
      </c>
      <c r="AR18" s="300">
        <f ca="1">'Cost Plus'!$AE18*f_MilPro</f>
        <v>664.20557980209924</v>
      </c>
      <c r="AS18" s="300">
        <f ca="1">'Cost Plus'!$AE18*f_MilPro</f>
        <v>664.20557980211061</v>
      </c>
      <c r="AT18" s="300">
        <f ca="1">'Cost Plus'!$AE18*f_MilPro</f>
        <v>664.20557980209924</v>
      </c>
      <c r="AU18" s="300">
        <f ca="1">'Cost Plus'!$AE18*f_MilPro</f>
        <v>664.20557980209924</v>
      </c>
      <c r="AV18" s="300">
        <f ca="1">'Cost Plus'!$AE18*f_MilPro</f>
        <v>677.48969139814574</v>
      </c>
      <c r="AW18" s="300">
        <f ca="1">'Cost Plus'!$AE18*f_MilPro</f>
        <v>677.48969139814574</v>
      </c>
      <c r="AX18" s="300">
        <f ca="1">'Cost Plus'!$AE18*f_MilPro</f>
        <v>677.48969139813448</v>
      </c>
      <c r="AY18" s="300">
        <f ca="1">'Cost Plus'!$AE18*f_MilPro</f>
        <v>677.48969139814574</v>
      </c>
      <c r="AZ18" s="300">
        <f ca="1">'Cost Plus'!$AE18*f_MilPro</f>
        <v>677.48969139813448</v>
      </c>
      <c r="BA18" s="300">
        <f ca="1">'Cost Plus'!$AE18*f_MilPro</f>
        <v>677.48969139814574</v>
      </c>
      <c r="BB18" s="300">
        <f ca="1">'Cost Plus'!$AE18*f_MilPro</f>
        <v>677.48969139814574</v>
      </c>
      <c r="BC18" s="300">
        <f ca="1">'Cost Plus'!$AE18*f_MilPro</f>
        <v>677.48969139813448</v>
      </c>
      <c r="BD18" s="300">
        <f ca="1">'Cost Plus'!$AE18*f_MilPro</f>
        <v>677.48969139815688</v>
      </c>
      <c r="BE18" s="300">
        <f ca="1">'Cost Plus'!$AE18*f_MilPro</f>
        <v>677.48969139813448</v>
      </c>
      <c r="BF18" s="300">
        <f ca="1">'Cost Plus'!$AE18*f_MilPro</f>
        <v>677.48969139814574</v>
      </c>
      <c r="BG18" s="300">
        <f ca="1">'Cost Plus'!$AE18*f_MilPro</f>
        <v>677.48969139813448</v>
      </c>
      <c r="BH18" s="300">
        <f ca="1">'Cost Plus'!$AE18*f_MilPro</f>
        <v>691.03948522611574</v>
      </c>
      <c r="BI18" s="300">
        <f ca="1">'Cost Plus'!$AE18*f_MilPro</f>
        <v>691.03948522611574</v>
      </c>
      <c r="BJ18" s="300">
        <f ca="1">'Cost Plus'!$AE18*f_MilPro</f>
        <v>691.03948522611574</v>
      </c>
      <c r="BK18" s="300">
        <f ca="1">'Cost Plus'!$AE18*f_MilPro</f>
        <v>691.03948522611574</v>
      </c>
      <c r="BL18" s="300">
        <f ca="1">'Cost Plus'!$AE18*f_MilPro</f>
        <v>691.03948522611574</v>
      </c>
      <c r="BM18" s="300">
        <f ca="1">'Cost Plus'!$AE18*f_MilPro</f>
        <v>691.03948522610438</v>
      </c>
      <c r="BN18" s="300">
        <f ca="1">'Cost Plus'!$AE18*f_MilPro</f>
        <v>691.03948522611574</v>
      </c>
      <c r="BO18" s="300">
        <f ca="1">'Cost Plus'!$AE18*f_MilPro</f>
        <v>691.03948522611574</v>
      </c>
      <c r="BP18" s="300">
        <f ca="1">'Cost Plus'!$AE18*f_MilPro</f>
        <v>691.03948522611574</v>
      </c>
      <c r="BQ18" s="300">
        <f ca="1">'Cost Plus'!$AE18*f_MilPro</f>
        <v>691.03948522611574</v>
      </c>
      <c r="BR18" s="300">
        <f ca="1">'Cost Plus'!$AE18*f_MilPro</f>
        <v>691.03948522611574</v>
      </c>
      <c r="BS18" s="300">
        <f ca="1">'Cost Plus'!$AE18*f_MilPro</f>
        <v>691.03948522611574</v>
      </c>
      <c r="BT18" s="300">
        <f ca="1">'Cost Plus'!$AE18*f_MilPro</f>
        <v>704.86027493062352</v>
      </c>
      <c r="BU18" s="300">
        <f ca="1">'Cost Plus'!$AE18*f_MilPro</f>
        <v>704.86027493062352</v>
      </c>
      <c r="BV18" s="300">
        <f ca="1">'Cost Plus'!$AE18*f_MilPro</f>
        <v>704.86027493062352</v>
      </c>
      <c r="BW18" s="300">
        <f ca="1">'Cost Plus'!$AE18*f_MilPro</f>
        <v>704.86027493062352</v>
      </c>
      <c r="BX18" s="300">
        <f ca="1">'Cost Plus'!$AE18*f_MilPro</f>
        <v>704.86027493062352</v>
      </c>
      <c r="BY18" s="300">
        <f ca="1">'Cost Plus'!$AE18*f_MilPro</f>
        <v>704.86027493062352</v>
      </c>
      <c r="BZ18" s="300">
        <f ca="1">'Cost Plus'!$AE18*f_MilPro</f>
        <v>704.86027493063466</v>
      </c>
      <c r="CA18" s="300">
        <f ca="1">'Cost Plus'!$AE18*f_MilPro</f>
        <v>704.86027493062352</v>
      </c>
      <c r="CB18" s="300">
        <f ca="1">'Cost Plus'!$AE18*f_MilPro</f>
        <v>704.86027493062352</v>
      </c>
      <c r="CC18" s="300">
        <f ca="1">'Cost Plus'!$AE18*f_MilPro</f>
        <v>704.86027493062352</v>
      </c>
      <c r="CD18" s="300">
        <f ca="1">'Cost Plus'!$AE18*f_MilPro</f>
        <v>704.86027493062352</v>
      </c>
      <c r="CE18" s="300">
        <f ca="1">'Cost Plus'!$AE18*f_MilPro</f>
        <v>704.86027493062352</v>
      </c>
      <c r="CF18" s="300">
        <f ca="1">'Cost Plus'!$AE18*f_MilPro</f>
        <v>718.95748042924765</v>
      </c>
      <c r="CG18" s="300">
        <f ca="1">'Cost Plus'!$AE18*f_MilPro</f>
        <v>718.9574804292364</v>
      </c>
      <c r="CH18" s="300">
        <f ca="1">'Cost Plus'!$AE18*f_MilPro</f>
        <v>718.95748042924765</v>
      </c>
      <c r="CI18" s="300">
        <f ca="1">'Cost Plus'!$AE18*f_MilPro</f>
        <v>718.9574804292364</v>
      </c>
      <c r="CJ18" s="300">
        <f ca="1">'Cost Plus'!$AE18*f_MilPro</f>
        <v>718.95748042924765</v>
      </c>
      <c r="CK18" s="300">
        <f ca="1">'Cost Plus'!$AE18*f_MilPro</f>
        <v>718.95748042924765</v>
      </c>
      <c r="CL18" s="300">
        <f ca="1">'Cost Plus'!$AE18*f_MilPro</f>
        <v>718.9574804292364</v>
      </c>
      <c r="CM18" s="300">
        <f ca="1">'Cost Plus'!$AE18*f_MilPro</f>
        <v>718.95748042924765</v>
      </c>
      <c r="CN18" s="300">
        <f ca="1">'Cost Plus'!$AE18*f_MilPro</f>
        <v>718.9574804292364</v>
      </c>
      <c r="CO18" s="300">
        <f ca="1">'Cost Plus'!$AE18*f_MilPro</f>
        <v>718.95748042924765</v>
      </c>
      <c r="CP18" s="300">
        <f ca="1">'Cost Plus'!$AE18*f_MilPro</f>
        <v>718.9574804292364</v>
      </c>
      <c r="CQ18" s="300">
        <f ca="1">'Cost Plus'!$AE18*f_MilPro</f>
        <v>718.95748042924765</v>
      </c>
      <c r="CR18" s="300">
        <f ca="1">'Cost Plus'!$AE18*f_MilPro</f>
        <v>733.33663003782408</v>
      </c>
      <c r="CS18" s="300">
        <f ca="1">'Cost Plus'!$AE18*f_MilPro</f>
        <v>733.33663003782408</v>
      </c>
      <c r="CT18" s="300">
        <f ca="1">'Cost Plus'!$AE18*f_MilPro</f>
        <v>0</v>
      </c>
      <c r="CU18" s="300">
        <f ca="1">'Cost Plus'!$AE18*f_MilPro</f>
        <v>0</v>
      </c>
      <c r="CV18" s="300">
        <f ca="1">'Cost Plus'!$AE18*f_MilPro</f>
        <v>0</v>
      </c>
      <c r="CW18" s="300">
        <f ca="1">'Cost Plus'!$AE18*f_MilPro</f>
        <v>0</v>
      </c>
      <c r="CX18" s="300">
        <f ca="1">'Cost Plus'!$AE18*f_MilPro</f>
        <v>0</v>
      </c>
      <c r="CY18" s="300">
        <f ca="1">'Cost Plus'!$AE18*f_MilPro</f>
        <v>0</v>
      </c>
      <c r="CZ18" s="300">
        <f ca="1">'Cost Plus'!$AE18*f_MilPro</f>
        <v>0</v>
      </c>
      <c r="DA18" s="300">
        <f ca="1">'Cost Plus'!$AE18*f_MilPro</f>
        <v>0</v>
      </c>
      <c r="DB18" s="300">
        <f ca="1">'Cost Plus'!$AE18*f_MilPro</f>
        <v>0</v>
      </c>
      <c r="DC18" s="300">
        <f ca="1">'Cost Plus'!$AE18*f_MilPro</f>
        <v>0</v>
      </c>
      <c r="DD18" s="300">
        <f ca="1">'Cost Plus'!$AE18*f_MilPro</f>
        <v>0</v>
      </c>
      <c r="DE18" s="300">
        <f ca="1">'Cost Plus'!$AE18*f_MilPro</f>
        <v>0</v>
      </c>
      <c r="DF18" s="300">
        <f ca="1">'Cost Plus'!$AE18*f_MilPro</f>
        <v>0</v>
      </c>
      <c r="DG18" s="300">
        <f ca="1">'Cost Plus'!$AE18*f_MilPro</f>
        <v>0</v>
      </c>
      <c r="DH18" s="300">
        <f ca="1">'Cost Plus'!$AE18*f_MilPro</f>
        <v>0</v>
      </c>
      <c r="DI18" s="300">
        <f ca="1">'Cost Plus'!$AE18*f_MilPro</f>
        <v>0</v>
      </c>
      <c r="DJ18" s="300">
        <f ca="1">'Cost Plus'!$AE18*f_MilPro</f>
        <v>0</v>
      </c>
      <c r="DK18" s="300">
        <f ca="1">'Cost Plus'!$AE18*f_MilPro</f>
        <v>0</v>
      </c>
      <c r="DL18" s="300">
        <f ca="1">'Cost Plus'!$AE18*f_MilPro</f>
        <v>0</v>
      </c>
      <c r="DM18" s="300">
        <f ca="1">'Cost Plus'!$AE18*f_MilPro</f>
        <v>0</v>
      </c>
      <c r="DN18" s="300">
        <f ca="1">'Cost Plus'!$AE18*f_MilPro</f>
        <v>0</v>
      </c>
      <c r="DO18" s="300">
        <f ca="1">'Cost Plus'!$AE18*f_MilPro</f>
        <v>0</v>
      </c>
      <c r="DP18" s="300">
        <f ca="1">'Cost Plus'!$AE18*f_MilPro</f>
        <v>0</v>
      </c>
      <c r="DQ18" s="300">
        <f ca="1">'Cost Plus'!$AE18*f_MilPro</f>
        <v>0</v>
      </c>
      <c r="DR18" s="300">
        <f ca="1">'Cost Plus'!$AE18*f_MilPro</f>
        <v>0</v>
      </c>
      <c r="DS18" s="300">
        <f ca="1">'Cost Plus'!$AE18*f_MilPro</f>
        <v>0</v>
      </c>
      <c r="DT18" s="300">
        <f ca="1">'Cost Plus'!$AE18*f_MilPro</f>
        <v>0</v>
      </c>
      <c r="DU18" s="300">
        <f ca="1">'Cost Plus'!$AE18*f_MilPro</f>
        <v>0</v>
      </c>
      <c r="DV18" s="300">
        <f ca="1">'Cost Plus'!$AE18*f_MilPro</f>
        <v>0</v>
      </c>
      <c r="DW18" s="300">
        <f ca="1">'Cost Plus'!$AE18*f_MilPro</f>
        <v>0</v>
      </c>
      <c r="DX18" s="300">
        <f ca="1">'Cost Plus'!$AE18*f_MilPro</f>
        <v>0</v>
      </c>
      <c r="DY18" s="300">
        <f ca="1">'Cost Plus'!$AE18*f_MilPro</f>
        <v>0</v>
      </c>
      <c r="DZ18" s="300">
        <f ca="1">'Cost Plus'!$AE18*f_MilPro</f>
        <v>0</v>
      </c>
      <c r="EA18" s="300">
        <f ca="1">'Cost Plus'!$AE18*f_MilPro</f>
        <v>0</v>
      </c>
      <c r="EB18" s="300">
        <f ca="1">'Cost Plus'!$AE18*f_MilPro</f>
        <v>0</v>
      </c>
      <c r="EC18" s="300">
        <f ca="1">'Cost Plus'!$AE18*f_MilPro</f>
        <v>0</v>
      </c>
      <c r="ED18" s="300">
        <f ca="1">'Cost Plus'!$AE18*f_MilPro</f>
        <v>0</v>
      </c>
      <c r="EE18" s="300">
        <f ca="1">'Cost Plus'!$AE18*f_MilPro</f>
        <v>0</v>
      </c>
      <c r="EF18" s="300">
        <f ca="1">'Cost Plus'!$AE18*f_MilPro</f>
        <v>0</v>
      </c>
      <c r="EG18" s="300">
        <f ca="1">'Cost Plus'!$AE18*f_MilPro</f>
        <v>0</v>
      </c>
      <c r="EH18" s="300">
        <f ca="1">'Cost Plus'!$AE18*f_MilPro</f>
        <v>0</v>
      </c>
      <c r="EI18" s="300">
        <f ca="1">'Cost Plus'!$AE18*f_MilPro</f>
        <v>0</v>
      </c>
      <c r="EJ18" s="300">
        <f ca="1">'Cost Plus'!$AE18*f_MilPro</f>
        <v>0</v>
      </c>
      <c r="EK18" s="300">
        <f ca="1">'Cost Plus'!$AE18*f_MilPro</f>
        <v>0</v>
      </c>
      <c r="EL18" s="300">
        <f ca="1">'Cost Plus'!$AE18*f_MilPro</f>
        <v>0</v>
      </c>
      <c r="EM18" s="300">
        <f ca="1">'Cost Plus'!$AE18*f_MilPro</f>
        <v>0</v>
      </c>
      <c r="EN18" s="300">
        <f ca="1">'Cost Plus'!$AE18*f_MilPro</f>
        <v>0</v>
      </c>
      <c r="EO18" s="300">
        <f ca="1">'Cost Plus'!$AE18*f_MilPro</f>
        <v>0</v>
      </c>
      <c r="EP18" s="300">
        <f ca="1">'Cost Plus'!$AE18*f_MilPro</f>
        <v>0</v>
      </c>
      <c r="EQ18" s="300">
        <f ca="1">'Cost Plus'!$AE18*f_MilPro</f>
        <v>0</v>
      </c>
      <c r="ER18" s="300">
        <f ca="1">'Cost Plus'!$AE18*f_MilPro</f>
        <v>0</v>
      </c>
      <c r="ES18" s="300">
        <f ca="1">'Cost Plus'!$AE18*f_MilPro</f>
        <v>0</v>
      </c>
      <c r="ET18" s="300">
        <f ca="1">'Cost Plus'!$AE18*f_MilPro</f>
        <v>0</v>
      </c>
      <c r="EU18" s="300">
        <f ca="1">'Cost Plus'!$AE18*f_MilPro</f>
        <v>0</v>
      </c>
      <c r="EV18" s="300">
        <f ca="1">'Cost Plus'!$AE18*f_MilPro</f>
        <v>0</v>
      </c>
      <c r="EW18" s="300">
        <f ca="1">'Cost Plus'!$AE18*f_MilPro</f>
        <v>0</v>
      </c>
      <c r="EX18" s="300">
        <f ca="1">'Cost Plus'!$AE18*f_MilPro</f>
        <v>0</v>
      </c>
      <c r="EY18" s="612"/>
      <c r="EZ18" s="757" t="str">
        <f>'Main Input'!EZ18</f>
        <v>RPI</v>
      </c>
      <c r="FA18" s="757" t="str">
        <f>'Main Input'!FA18</f>
        <v>N/A</v>
      </c>
      <c r="FB18" s="766">
        <f>'Main Input'!FB18</f>
        <v>0</v>
      </c>
      <c r="FC18" s="766" t="str">
        <f>'Main Input'!FC18</f>
        <v>IT Solutions</v>
      </c>
      <c r="FD18" s="766" t="str">
        <f>'Main Input'!FD18</f>
        <v>Managed Services</v>
      </c>
      <c r="FE18" s="757" t="str">
        <f>'Main Input'!FE18</f>
        <v>Opex</v>
      </c>
      <c r="FF18" s="757" t="str">
        <f>'Main Input'!FF18</f>
        <v>ContractAccrual</v>
      </c>
      <c r="FG18" s="757" t="str">
        <f>'Main Input'!FG18</f>
        <v>Expense</v>
      </c>
      <c r="FH18" s="767" t="str">
        <f>'Main Input'!FH18</f>
        <v>A</v>
      </c>
      <c r="FI18" s="768">
        <f>'Main Input'!FI18</f>
        <v>0.22</v>
      </c>
      <c r="FJ18" s="768">
        <f>'Main Input'!FJ18</f>
        <v>0</v>
      </c>
      <c r="FK18" s="612"/>
      <c r="FL18" s="531">
        <f t="shared" si="27"/>
        <v>0</v>
      </c>
      <c r="FM18" s="86"/>
      <c r="FN18" s="612"/>
    </row>
    <row r="19" spans="1:170" ht="12.75" customHeight="1">
      <c r="A19" s="750" t="str">
        <f>'Main Input'!A19</f>
        <v>Chema</v>
      </c>
      <c r="B19" s="762" t="str">
        <f>'Main Input'!B19</f>
        <v>Business Unit</v>
      </c>
      <c r="C19" s="762" t="str">
        <f>'Main Input'!C19</f>
        <v>Labour</v>
      </c>
      <c r="D19" s="762" t="str">
        <f>'Main Input'!D19</f>
        <v>TRF</v>
      </c>
      <c r="E19" s="762" t="str">
        <f>'Main Input'!E19</f>
        <v xml:space="preserve">Supervisor </v>
      </c>
      <c r="F19" s="753" t="str">
        <f>'Main Input'!F19</f>
        <v>direct</v>
      </c>
      <c r="G19" s="753" t="str">
        <f>'Main Input'!G19</f>
        <v>Person</v>
      </c>
      <c r="H19" s="753">
        <f>'Main Input'!H19</f>
        <v>0</v>
      </c>
      <c r="I19" s="753">
        <f>'Main Input'!I19</f>
        <v>0</v>
      </c>
      <c r="J19" s="753">
        <f>'Main Input'!J19</f>
        <v>0</v>
      </c>
      <c r="K19" s="753" t="str">
        <f>'Main Input'!K19</f>
        <v>FJS</v>
      </c>
      <c r="L19" s="753" t="str">
        <f>'Main Input'!L19</f>
        <v>pAD</v>
      </c>
      <c r="M19" s="753">
        <f>'Main Input'!M19</f>
        <v>0</v>
      </c>
      <c r="N19" s="753">
        <f>'Main Input'!N19</f>
        <v>0</v>
      </c>
      <c r="O19" s="753" t="str">
        <f>'Main Input'!O19</f>
        <v>SPAIN</v>
      </c>
      <c r="P19" s="753">
        <f>'Main Input'!P19</f>
        <v>520</v>
      </c>
      <c r="Q19" s="753" t="str">
        <f>'Main Input'!Q19</f>
        <v>EUR</v>
      </c>
      <c r="R19" s="753" t="str">
        <f>'Main Input'!R19</f>
        <v>EMEA</v>
      </c>
      <c r="S19" s="753" t="str">
        <f>'Main Input'!S19</f>
        <v>Local</v>
      </c>
      <c r="T19" s="753">
        <f>'Main Input'!T19</f>
        <v>0</v>
      </c>
      <c r="U19" s="753">
        <f>'Main Input'!U19</f>
        <v>0</v>
      </c>
      <c r="V19" s="753" t="str">
        <f>'Main Input'!V19</f>
        <v>ZZZ</v>
      </c>
      <c r="W19" s="753">
        <f>'Main Input'!W19</f>
        <v>0</v>
      </c>
      <c r="X19" s="753">
        <f>'Main Input'!X19</f>
        <v>0</v>
      </c>
      <c r="Y19" s="753">
        <f>'Main Input'!Y19</f>
        <v>0</v>
      </c>
      <c r="Z19" s="753">
        <f>'Main Input'!Z19</f>
        <v>0</v>
      </c>
      <c r="AA19" s="753">
        <f>'Main Input'!AA19</f>
        <v>0</v>
      </c>
      <c r="AB19" s="763">
        <f>'Main Input'!AB19</f>
        <v>0</v>
      </c>
      <c r="AC19" s="763" t="str">
        <f>'Main Input'!AC19</f>
        <v>Hours</v>
      </c>
      <c r="AD19" s="764">
        <f>'Main Input'!AD19</f>
        <v>14</v>
      </c>
      <c r="AE19" s="765">
        <f t="shared" ca="1" si="26"/>
        <v>9333.3333333333376</v>
      </c>
      <c r="AF19" s="299">
        <f ca="1">'Cost Plus'!$AE19*f_MilPro</f>
        <v>0</v>
      </c>
      <c r="AG19" s="300">
        <f ca="1">'Cost Plus'!$AE19*f_MilPro</f>
        <v>78.660231461315803</v>
      </c>
      <c r="AH19" s="300">
        <f ca="1">'Cost Plus'!$AE19*f_MilPro</f>
        <v>100.38335589428554</v>
      </c>
      <c r="AI19" s="300">
        <f ca="1">'Cost Plus'!$AE19*f_MilPro</f>
        <v>4808.5690945686056</v>
      </c>
      <c r="AJ19" s="300">
        <f ca="1">'Cost Plus'!$AE19*f_MilPro</f>
        <v>129.54238339643382</v>
      </c>
      <c r="AK19" s="300">
        <f ca="1">'Cost Plus'!$AE19*f_MilPro</f>
        <v>275.25408147895291</v>
      </c>
      <c r="AL19" s="300">
        <f ca="1">'Cost Plus'!$AE19*f_MilPro</f>
        <v>116.39596726395037</v>
      </c>
      <c r="AM19" s="300">
        <f ca="1">'Cost Plus'!$AE19*f_MilPro</f>
        <v>116.39596726395037</v>
      </c>
      <c r="AN19" s="300">
        <f ca="1">'Cost Plus'!$AE19*f_MilPro</f>
        <v>62.669115919958756</v>
      </c>
      <c r="AO19" s="300">
        <f ca="1">'Cost Plus'!$AE19*f_MilPro</f>
        <v>62.669115919957711</v>
      </c>
      <c r="AP19" s="300">
        <f ca="1">'Cost Plus'!$AE19*f_MilPro</f>
        <v>62.669115919957711</v>
      </c>
      <c r="AQ19" s="300">
        <f ca="1">'Cost Plus'!$AE19*f_MilPro</f>
        <v>61.053240163628345</v>
      </c>
      <c r="AR19" s="300">
        <f ca="1">'Cost Plus'!$AE19*f_MilPro</f>
        <v>61.053240163627301</v>
      </c>
      <c r="AS19" s="300">
        <f ca="1">'Cost Plus'!$AE19*f_MilPro</f>
        <v>61.053240163628345</v>
      </c>
      <c r="AT19" s="300">
        <f ca="1">'Cost Plus'!$AE19*f_MilPro</f>
        <v>61.053240163627301</v>
      </c>
      <c r="AU19" s="300">
        <f ca="1">'Cost Plus'!$AE19*f_MilPro</f>
        <v>61.053240163627301</v>
      </c>
      <c r="AV19" s="300">
        <f ca="1">'Cost Plus'!$AE19*f_MilPro</f>
        <v>62.27430496690026</v>
      </c>
      <c r="AW19" s="300">
        <f ca="1">'Cost Plus'!$AE19*f_MilPro</f>
        <v>62.27430496690026</v>
      </c>
      <c r="AX19" s="300">
        <f ca="1">'Cost Plus'!$AE19*f_MilPro</f>
        <v>62.274304966899223</v>
      </c>
      <c r="AY19" s="300">
        <f ca="1">'Cost Plus'!$AE19*f_MilPro</f>
        <v>62.27430496690026</v>
      </c>
      <c r="AZ19" s="300">
        <f ca="1">'Cost Plus'!$AE19*f_MilPro</f>
        <v>62.274304966899223</v>
      </c>
      <c r="BA19" s="300">
        <f ca="1">'Cost Plus'!$AE19*f_MilPro</f>
        <v>62.27430496690026</v>
      </c>
      <c r="BB19" s="300">
        <f ca="1">'Cost Plus'!$AE19*f_MilPro</f>
        <v>62.27430496690026</v>
      </c>
      <c r="BC19" s="300">
        <f ca="1">'Cost Plus'!$AE19*f_MilPro</f>
        <v>62.274304966899223</v>
      </c>
      <c r="BD19" s="300">
        <f ca="1">'Cost Plus'!$AE19*f_MilPro</f>
        <v>62.274304966901283</v>
      </c>
      <c r="BE19" s="300">
        <f ca="1">'Cost Plus'!$AE19*f_MilPro</f>
        <v>62.274304966899223</v>
      </c>
      <c r="BF19" s="300">
        <f ca="1">'Cost Plus'!$AE19*f_MilPro</f>
        <v>62.27430496690026</v>
      </c>
      <c r="BG19" s="300">
        <f ca="1">'Cost Plus'!$AE19*f_MilPro</f>
        <v>62.274304966899223</v>
      </c>
      <c r="BH19" s="300">
        <f ca="1">'Cost Plus'!$AE19*f_MilPro</f>
        <v>63.519791066238916</v>
      </c>
      <c r="BI19" s="300">
        <f ca="1">'Cost Plus'!$AE19*f_MilPro</f>
        <v>63.519791066238916</v>
      </c>
      <c r="BJ19" s="300">
        <f ca="1">'Cost Plus'!$AE19*f_MilPro</f>
        <v>63.519791066238916</v>
      </c>
      <c r="BK19" s="300">
        <f ca="1">'Cost Plus'!$AE19*f_MilPro</f>
        <v>63.519791066238916</v>
      </c>
      <c r="BL19" s="300">
        <f ca="1">'Cost Plus'!$AE19*f_MilPro</f>
        <v>63.519791066238916</v>
      </c>
      <c r="BM19" s="300">
        <f ca="1">'Cost Plus'!$AE19*f_MilPro</f>
        <v>63.519791066237872</v>
      </c>
      <c r="BN19" s="300">
        <f ca="1">'Cost Plus'!$AE19*f_MilPro</f>
        <v>63.519791066238916</v>
      </c>
      <c r="BO19" s="300">
        <f ca="1">'Cost Plus'!$AE19*f_MilPro</f>
        <v>63.519791066238916</v>
      </c>
      <c r="BP19" s="300">
        <f ca="1">'Cost Plus'!$AE19*f_MilPro</f>
        <v>63.519791066238916</v>
      </c>
      <c r="BQ19" s="300">
        <f ca="1">'Cost Plus'!$AE19*f_MilPro</f>
        <v>63.519791066238916</v>
      </c>
      <c r="BR19" s="300">
        <f ca="1">'Cost Plus'!$AE19*f_MilPro</f>
        <v>63.519791066238916</v>
      </c>
      <c r="BS19" s="300">
        <f ca="1">'Cost Plus'!$AE19*f_MilPro</f>
        <v>63.519791066238916</v>
      </c>
      <c r="BT19" s="300">
        <f ca="1">'Cost Plus'!$AE19*f_MilPro</f>
        <v>64.790186887562356</v>
      </c>
      <c r="BU19" s="300">
        <f ca="1">'Cost Plus'!$AE19*f_MilPro</f>
        <v>64.790186887562356</v>
      </c>
      <c r="BV19" s="300">
        <f ca="1">'Cost Plus'!$AE19*f_MilPro</f>
        <v>64.790186887562356</v>
      </c>
      <c r="BW19" s="300">
        <f ca="1">'Cost Plus'!$AE19*f_MilPro</f>
        <v>64.790186887562356</v>
      </c>
      <c r="BX19" s="300">
        <f ca="1">'Cost Plus'!$AE19*f_MilPro</f>
        <v>64.790186887562356</v>
      </c>
      <c r="BY19" s="300">
        <f ca="1">'Cost Plus'!$AE19*f_MilPro</f>
        <v>64.790186887562356</v>
      </c>
      <c r="BZ19" s="300">
        <f ca="1">'Cost Plus'!$AE19*f_MilPro</f>
        <v>64.79018688756338</v>
      </c>
      <c r="CA19" s="300">
        <f ca="1">'Cost Plus'!$AE19*f_MilPro</f>
        <v>64.790186887562356</v>
      </c>
      <c r="CB19" s="300">
        <f ca="1">'Cost Plus'!$AE19*f_MilPro</f>
        <v>64.790186887562356</v>
      </c>
      <c r="CC19" s="300">
        <f ca="1">'Cost Plus'!$AE19*f_MilPro</f>
        <v>64.790186887562356</v>
      </c>
      <c r="CD19" s="300">
        <f ca="1">'Cost Plus'!$AE19*f_MilPro</f>
        <v>64.790186887562356</v>
      </c>
      <c r="CE19" s="300">
        <f ca="1">'Cost Plus'!$AE19*f_MilPro</f>
        <v>64.790186887562356</v>
      </c>
      <c r="CF19" s="300">
        <f ca="1">'Cost Plus'!$AE19*f_MilPro</f>
        <v>66.085990625314679</v>
      </c>
      <c r="CG19" s="300">
        <f ca="1">'Cost Plus'!$AE19*f_MilPro</f>
        <v>66.085990625313642</v>
      </c>
      <c r="CH19" s="300">
        <f ca="1">'Cost Plus'!$AE19*f_MilPro</f>
        <v>66.085990625314679</v>
      </c>
      <c r="CI19" s="300">
        <f ca="1">'Cost Plus'!$AE19*f_MilPro</f>
        <v>66.085990625313642</v>
      </c>
      <c r="CJ19" s="300">
        <f ca="1">'Cost Plus'!$AE19*f_MilPro</f>
        <v>66.085990625314679</v>
      </c>
      <c r="CK19" s="300">
        <f ca="1">'Cost Plus'!$AE19*f_MilPro</f>
        <v>66.085990625314679</v>
      </c>
      <c r="CL19" s="300">
        <f ca="1">'Cost Plus'!$AE19*f_MilPro</f>
        <v>66.085990625313642</v>
      </c>
      <c r="CM19" s="300">
        <f ca="1">'Cost Plus'!$AE19*f_MilPro</f>
        <v>66.085990625314679</v>
      </c>
      <c r="CN19" s="300">
        <f ca="1">'Cost Plus'!$AE19*f_MilPro</f>
        <v>66.085990625313642</v>
      </c>
      <c r="CO19" s="300">
        <f ca="1">'Cost Plus'!$AE19*f_MilPro</f>
        <v>66.085990625314679</v>
      </c>
      <c r="CP19" s="300">
        <f ca="1">'Cost Plus'!$AE19*f_MilPro</f>
        <v>66.085990625313642</v>
      </c>
      <c r="CQ19" s="300">
        <f ca="1">'Cost Plus'!$AE19*f_MilPro</f>
        <v>66.085990625314679</v>
      </c>
      <c r="CR19" s="300">
        <f ca="1">'Cost Plus'!$AE19*f_MilPro</f>
        <v>67.407710437820185</v>
      </c>
      <c r="CS19" s="300">
        <f ca="1">'Cost Plus'!$AE19*f_MilPro</f>
        <v>67.407710437820185</v>
      </c>
      <c r="CT19" s="300">
        <f ca="1">'Cost Plus'!$AE19*f_MilPro</f>
        <v>0</v>
      </c>
      <c r="CU19" s="300">
        <f ca="1">'Cost Plus'!$AE19*f_MilPro</f>
        <v>0</v>
      </c>
      <c r="CV19" s="300">
        <f ca="1">'Cost Plus'!$AE19*f_MilPro</f>
        <v>0</v>
      </c>
      <c r="CW19" s="300">
        <f ca="1">'Cost Plus'!$AE19*f_MilPro</f>
        <v>0</v>
      </c>
      <c r="CX19" s="300">
        <f ca="1">'Cost Plus'!$AE19*f_MilPro</f>
        <v>0</v>
      </c>
      <c r="CY19" s="300">
        <f ca="1">'Cost Plus'!$AE19*f_MilPro</f>
        <v>0</v>
      </c>
      <c r="CZ19" s="300">
        <f ca="1">'Cost Plus'!$AE19*f_MilPro</f>
        <v>0</v>
      </c>
      <c r="DA19" s="300">
        <f ca="1">'Cost Plus'!$AE19*f_MilPro</f>
        <v>0</v>
      </c>
      <c r="DB19" s="300">
        <f ca="1">'Cost Plus'!$AE19*f_MilPro</f>
        <v>0</v>
      </c>
      <c r="DC19" s="300">
        <f ca="1">'Cost Plus'!$AE19*f_MilPro</f>
        <v>0</v>
      </c>
      <c r="DD19" s="300">
        <f ca="1">'Cost Plus'!$AE19*f_MilPro</f>
        <v>0</v>
      </c>
      <c r="DE19" s="300">
        <f ca="1">'Cost Plus'!$AE19*f_MilPro</f>
        <v>0</v>
      </c>
      <c r="DF19" s="300">
        <f ca="1">'Cost Plus'!$AE19*f_MilPro</f>
        <v>0</v>
      </c>
      <c r="DG19" s="300">
        <f ca="1">'Cost Plus'!$AE19*f_MilPro</f>
        <v>0</v>
      </c>
      <c r="DH19" s="300">
        <f ca="1">'Cost Plus'!$AE19*f_MilPro</f>
        <v>0</v>
      </c>
      <c r="DI19" s="300">
        <f ca="1">'Cost Plus'!$AE19*f_MilPro</f>
        <v>0</v>
      </c>
      <c r="DJ19" s="300">
        <f ca="1">'Cost Plus'!$AE19*f_MilPro</f>
        <v>0</v>
      </c>
      <c r="DK19" s="300">
        <f ca="1">'Cost Plus'!$AE19*f_MilPro</f>
        <v>0</v>
      </c>
      <c r="DL19" s="300">
        <f ca="1">'Cost Plus'!$AE19*f_MilPro</f>
        <v>0</v>
      </c>
      <c r="DM19" s="300">
        <f ca="1">'Cost Plus'!$AE19*f_MilPro</f>
        <v>0</v>
      </c>
      <c r="DN19" s="300">
        <f ca="1">'Cost Plus'!$AE19*f_MilPro</f>
        <v>0</v>
      </c>
      <c r="DO19" s="300">
        <f ca="1">'Cost Plus'!$AE19*f_MilPro</f>
        <v>0</v>
      </c>
      <c r="DP19" s="300">
        <f ca="1">'Cost Plus'!$AE19*f_MilPro</f>
        <v>0</v>
      </c>
      <c r="DQ19" s="300">
        <f ca="1">'Cost Plus'!$AE19*f_MilPro</f>
        <v>0</v>
      </c>
      <c r="DR19" s="300">
        <f ca="1">'Cost Plus'!$AE19*f_MilPro</f>
        <v>0</v>
      </c>
      <c r="DS19" s="300">
        <f ca="1">'Cost Plus'!$AE19*f_MilPro</f>
        <v>0</v>
      </c>
      <c r="DT19" s="300">
        <f ca="1">'Cost Plus'!$AE19*f_MilPro</f>
        <v>0</v>
      </c>
      <c r="DU19" s="300">
        <f ca="1">'Cost Plus'!$AE19*f_MilPro</f>
        <v>0</v>
      </c>
      <c r="DV19" s="300">
        <f ca="1">'Cost Plus'!$AE19*f_MilPro</f>
        <v>0</v>
      </c>
      <c r="DW19" s="300">
        <f ca="1">'Cost Plus'!$AE19*f_MilPro</f>
        <v>0</v>
      </c>
      <c r="DX19" s="300">
        <f ca="1">'Cost Plus'!$AE19*f_MilPro</f>
        <v>0</v>
      </c>
      <c r="DY19" s="300">
        <f ca="1">'Cost Plus'!$AE19*f_MilPro</f>
        <v>0</v>
      </c>
      <c r="DZ19" s="300">
        <f ca="1">'Cost Plus'!$AE19*f_MilPro</f>
        <v>0</v>
      </c>
      <c r="EA19" s="300">
        <f ca="1">'Cost Plus'!$AE19*f_MilPro</f>
        <v>0</v>
      </c>
      <c r="EB19" s="300">
        <f ca="1">'Cost Plus'!$AE19*f_MilPro</f>
        <v>0</v>
      </c>
      <c r="EC19" s="300">
        <f ca="1">'Cost Plus'!$AE19*f_MilPro</f>
        <v>0</v>
      </c>
      <c r="ED19" s="300">
        <f ca="1">'Cost Plus'!$AE19*f_MilPro</f>
        <v>0</v>
      </c>
      <c r="EE19" s="300">
        <f ca="1">'Cost Plus'!$AE19*f_MilPro</f>
        <v>0</v>
      </c>
      <c r="EF19" s="300">
        <f ca="1">'Cost Plus'!$AE19*f_MilPro</f>
        <v>0</v>
      </c>
      <c r="EG19" s="300">
        <f ca="1">'Cost Plus'!$AE19*f_MilPro</f>
        <v>0</v>
      </c>
      <c r="EH19" s="300">
        <f ca="1">'Cost Plus'!$AE19*f_MilPro</f>
        <v>0</v>
      </c>
      <c r="EI19" s="300">
        <f ca="1">'Cost Plus'!$AE19*f_MilPro</f>
        <v>0</v>
      </c>
      <c r="EJ19" s="300">
        <f ca="1">'Cost Plus'!$AE19*f_MilPro</f>
        <v>0</v>
      </c>
      <c r="EK19" s="300">
        <f ca="1">'Cost Plus'!$AE19*f_MilPro</f>
        <v>0</v>
      </c>
      <c r="EL19" s="300">
        <f ca="1">'Cost Plus'!$AE19*f_MilPro</f>
        <v>0</v>
      </c>
      <c r="EM19" s="300">
        <f ca="1">'Cost Plus'!$AE19*f_MilPro</f>
        <v>0</v>
      </c>
      <c r="EN19" s="300">
        <f ca="1">'Cost Plus'!$AE19*f_MilPro</f>
        <v>0</v>
      </c>
      <c r="EO19" s="300">
        <f ca="1">'Cost Plus'!$AE19*f_MilPro</f>
        <v>0</v>
      </c>
      <c r="EP19" s="300">
        <f ca="1">'Cost Plus'!$AE19*f_MilPro</f>
        <v>0</v>
      </c>
      <c r="EQ19" s="300">
        <f ca="1">'Cost Plus'!$AE19*f_MilPro</f>
        <v>0</v>
      </c>
      <c r="ER19" s="300">
        <f ca="1">'Cost Plus'!$AE19*f_MilPro</f>
        <v>0</v>
      </c>
      <c r="ES19" s="300">
        <f ca="1">'Cost Plus'!$AE19*f_MilPro</f>
        <v>0</v>
      </c>
      <c r="ET19" s="300">
        <f ca="1">'Cost Plus'!$AE19*f_MilPro</f>
        <v>0</v>
      </c>
      <c r="EU19" s="300">
        <f ca="1">'Cost Plus'!$AE19*f_MilPro</f>
        <v>0</v>
      </c>
      <c r="EV19" s="300">
        <f ca="1">'Cost Plus'!$AE19*f_MilPro</f>
        <v>0</v>
      </c>
      <c r="EW19" s="300">
        <f ca="1">'Cost Plus'!$AE19*f_MilPro</f>
        <v>0</v>
      </c>
      <c r="EX19" s="300">
        <f ca="1">'Cost Plus'!$AE19*f_MilPro</f>
        <v>0</v>
      </c>
      <c r="EY19" s="612"/>
      <c r="EZ19" s="757" t="str">
        <f>'Main Input'!EZ19</f>
        <v>RPI</v>
      </c>
      <c r="FA19" s="757" t="str">
        <f>'Main Input'!FA19</f>
        <v>N/A</v>
      </c>
      <c r="FB19" s="766">
        <f>'Main Input'!FB19</f>
        <v>0</v>
      </c>
      <c r="FC19" s="766" t="str">
        <f>'Main Input'!FC19</f>
        <v>IT Solutions</v>
      </c>
      <c r="FD19" s="766" t="str">
        <f>'Main Input'!FD19</f>
        <v>Managed Services</v>
      </c>
      <c r="FE19" s="757" t="str">
        <f>'Main Input'!FE19</f>
        <v>Opex</v>
      </c>
      <c r="FF19" s="757" t="str">
        <f>'Main Input'!FF19</f>
        <v>ContractAccrual</v>
      </c>
      <c r="FG19" s="757" t="str">
        <f>'Main Input'!FG19</f>
        <v>Expense</v>
      </c>
      <c r="FH19" s="767" t="str">
        <f>'Main Input'!FH19</f>
        <v>A</v>
      </c>
      <c r="FI19" s="768">
        <f>'Main Input'!FI19</f>
        <v>0.22</v>
      </c>
      <c r="FJ19" s="768">
        <f>'Main Input'!FJ19</f>
        <v>0</v>
      </c>
      <c r="FK19" s="612"/>
      <c r="FL19" s="531">
        <f t="shared" si="27"/>
        <v>0</v>
      </c>
      <c r="FM19" s="86"/>
      <c r="FN19" s="612"/>
    </row>
    <row r="20" spans="1:170" ht="12.75" customHeight="1">
      <c r="A20" s="750" t="str">
        <f>'Main Input'!A20</f>
        <v>Chema</v>
      </c>
      <c r="B20" s="762" t="str">
        <f>'Main Input'!B20</f>
        <v>Business Unit</v>
      </c>
      <c r="C20" s="762" t="str">
        <f>'Main Input'!C20</f>
        <v>Labour</v>
      </c>
      <c r="D20" s="762" t="str">
        <f>'Main Input'!D20</f>
        <v>TRF</v>
      </c>
      <c r="E20" s="762" t="str">
        <f>'Main Input'!E20</f>
        <v>Agents Level-1</v>
      </c>
      <c r="F20" s="753" t="str">
        <f>'Main Input'!F20</f>
        <v>direct</v>
      </c>
      <c r="G20" s="753" t="str">
        <f>'Main Input'!G20</f>
        <v>Person</v>
      </c>
      <c r="H20" s="753">
        <f>'Main Input'!H20</f>
        <v>0</v>
      </c>
      <c r="I20" s="753">
        <f>'Main Input'!I20</f>
        <v>0</v>
      </c>
      <c r="J20" s="753">
        <f>'Main Input'!J20</f>
        <v>0</v>
      </c>
      <c r="K20" s="753" t="str">
        <f>'Main Input'!K20</f>
        <v>FJS</v>
      </c>
      <c r="L20" s="753" t="str">
        <f>'Main Input'!L20</f>
        <v>oCSSD</v>
      </c>
      <c r="M20" s="753">
        <f>'Main Input'!M20</f>
        <v>0</v>
      </c>
      <c r="N20" s="753">
        <f>'Main Input'!N20</f>
        <v>0</v>
      </c>
      <c r="O20" s="753" t="str">
        <f>'Main Input'!O20</f>
        <v>SPAIN</v>
      </c>
      <c r="P20" s="753">
        <f>'Main Input'!P20</f>
        <v>550</v>
      </c>
      <c r="Q20" s="753" t="str">
        <f>'Main Input'!Q20</f>
        <v>EUR</v>
      </c>
      <c r="R20" s="753" t="str">
        <f>'Main Input'!R20</f>
        <v>EMEA</v>
      </c>
      <c r="S20" s="753" t="str">
        <f>'Main Input'!S20</f>
        <v>Local</v>
      </c>
      <c r="T20" s="753">
        <f>'Main Input'!T20</f>
        <v>0</v>
      </c>
      <c r="U20" s="753">
        <f>'Main Input'!U20</f>
        <v>0</v>
      </c>
      <c r="V20" s="753" t="str">
        <f>'Main Input'!V20</f>
        <v>ZZZ</v>
      </c>
      <c r="W20" s="753">
        <f>'Main Input'!W20</f>
        <v>0</v>
      </c>
      <c r="X20" s="753">
        <f>'Main Input'!X20</f>
        <v>0</v>
      </c>
      <c r="Y20" s="753">
        <f>'Main Input'!Y20</f>
        <v>0</v>
      </c>
      <c r="Z20" s="753">
        <f>'Main Input'!Z20</f>
        <v>0</v>
      </c>
      <c r="AA20" s="753">
        <f>'Main Input'!AA20</f>
        <v>0</v>
      </c>
      <c r="AB20" s="763">
        <f>'Main Input'!AB20</f>
        <v>0</v>
      </c>
      <c r="AC20" s="763" t="str">
        <f>'Main Input'!AC20</f>
        <v>Hours</v>
      </c>
      <c r="AD20" s="764">
        <f>'Main Input'!AD20</f>
        <v>67.5</v>
      </c>
      <c r="AE20" s="765">
        <f t="shared" ca="1" si="26"/>
        <v>47596.153846153917</v>
      </c>
      <c r="AF20" s="299">
        <f ca="1">'Cost Plus'!$AE20*f_MilPro</f>
        <v>0</v>
      </c>
      <c r="AG20" s="300">
        <f ca="1">'Cost Plus'!$AE20*f_MilPro</f>
        <v>401.13476552216343</v>
      </c>
      <c r="AH20" s="300">
        <f ca="1">'Cost Plus'!$AE20*f_MilPro</f>
        <v>511.9137482933175</v>
      </c>
      <c r="AI20" s="300">
        <f ca="1">'Cost Plus'!$AE20*f_MilPro</f>
        <v>24521.720829101578</v>
      </c>
      <c r="AJ20" s="300">
        <f ca="1">'Cost Plus'!$AE20*f_MilPro</f>
        <v>660.61277247151179</v>
      </c>
      <c r="AK20" s="300">
        <f ca="1">'Cost Plus'!$AE20*f_MilPro</f>
        <v>1403.6823866629297</v>
      </c>
      <c r="AL20" s="300">
        <f ca="1">'Cost Plus'!$AE20*f_MilPro</f>
        <v>593.57146767502172</v>
      </c>
      <c r="AM20" s="300">
        <f ca="1">'Cost Plus'!$AE20*f_MilPro</f>
        <v>593.57146767502172</v>
      </c>
      <c r="AN20" s="300">
        <f ca="1">'Cost Plus'!$AE20*f_MilPro</f>
        <v>319.58666600665782</v>
      </c>
      <c r="AO20" s="300">
        <f ca="1">'Cost Plus'!$AE20*f_MilPro</f>
        <v>319.58666600665248</v>
      </c>
      <c r="AP20" s="300">
        <f ca="1">'Cost Plus'!$AE20*f_MilPro</f>
        <v>319.58666600665248</v>
      </c>
      <c r="AQ20" s="300">
        <f ca="1">'Cost Plus'!$AE20*f_MilPro</f>
        <v>311.34636553223936</v>
      </c>
      <c r="AR20" s="300">
        <f ca="1">'Cost Plus'!$AE20*f_MilPro</f>
        <v>311.34636553223402</v>
      </c>
      <c r="AS20" s="300">
        <f ca="1">'Cost Plus'!$AE20*f_MilPro</f>
        <v>311.34636553223936</v>
      </c>
      <c r="AT20" s="300">
        <f ca="1">'Cost Plus'!$AE20*f_MilPro</f>
        <v>311.34636553223402</v>
      </c>
      <c r="AU20" s="300">
        <f ca="1">'Cost Plus'!$AE20*f_MilPro</f>
        <v>311.34636553223402</v>
      </c>
      <c r="AV20" s="300">
        <f ca="1">'Cost Plus'!$AE20*f_MilPro</f>
        <v>317.57329284288079</v>
      </c>
      <c r="AW20" s="300">
        <f ca="1">'Cost Plus'!$AE20*f_MilPro</f>
        <v>317.57329284288079</v>
      </c>
      <c r="AX20" s="300">
        <f ca="1">'Cost Plus'!$AE20*f_MilPro</f>
        <v>317.5732928428755</v>
      </c>
      <c r="AY20" s="300">
        <f ca="1">'Cost Plus'!$AE20*f_MilPro</f>
        <v>317.57329284288079</v>
      </c>
      <c r="AZ20" s="300">
        <f ca="1">'Cost Plus'!$AE20*f_MilPro</f>
        <v>317.5732928428755</v>
      </c>
      <c r="BA20" s="300">
        <f ca="1">'Cost Plus'!$AE20*f_MilPro</f>
        <v>317.57329284288079</v>
      </c>
      <c r="BB20" s="300">
        <f ca="1">'Cost Plus'!$AE20*f_MilPro</f>
        <v>317.57329284288079</v>
      </c>
      <c r="BC20" s="300">
        <f ca="1">'Cost Plus'!$AE20*f_MilPro</f>
        <v>317.5732928428755</v>
      </c>
      <c r="BD20" s="300">
        <f ca="1">'Cost Plus'!$AE20*f_MilPro</f>
        <v>317.57329284288608</v>
      </c>
      <c r="BE20" s="300">
        <f ca="1">'Cost Plus'!$AE20*f_MilPro</f>
        <v>317.5732928428755</v>
      </c>
      <c r="BF20" s="300">
        <f ca="1">'Cost Plus'!$AE20*f_MilPro</f>
        <v>317.57329284288079</v>
      </c>
      <c r="BG20" s="300">
        <f ca="1">'Cost Plus'!$AE20*f_MilPro</f>
        <v>317.5732928428755</v>
      </c>
      <c r="BH20" s="300">
        <f ca="1">'Cost Plus'!$AE20*f_MilPro</f>
        <v>323.92475869974174</v>
      </c>
      <c r="BI20" s="300">
        <f ca="1">'Cost Plus'!$AE20*f_MilPro</f>
        <v>323.92475869974174</v>
      </c>
      <c r="BJ20" s="300">
        <f ca="1">'Cost Plus'!$AE20*f_MilPro</f>
        <v>323.92475869974174</v>
      </c>
      <c r="BK20" s="300">
        <f ca="1">'Cost Plus'!$AE20*f_MilPro</f>
        <v>323.92475869974174</v>
      </c>
      <c r="BL20" s="300">
        <f ca="1">'Cost Plus'!$AE20*f_MilPro</f>
        <v>323.92475869974174</v>
      </c>
      <c r="BM20" s="300">
        <f ca="1">'Cost Plus'!$AE20*f_MilPro</f>
        <v>323.9247586997364</v>
      </c>
      <c r="BN20" s="300">
        <f ca="1">'Cost Plus'!$AE20*f_MilPro</f>
        <v>323.92475869974174</v>
      </c>
      <c r="BO20" s="300">
        <f ca="1">'Cost Plus'!$AE20*f_MilPro</f>
        <v>323.92475869974174</v>
      </c>
      <c r="BP20" s="300">
        <f ca="1">'Cost Plus'!$AE20*f_MilPro</f>
        <v>323.92475869974174</v>
      </c>
      <c r="BQ20" s="300">
        <f ca="1">'Cost Plus'!$AE20*f_MilPro</f>
        <v>323.92475869974174</v>
      </c>
      <c r="BR20" s="300">
        <f ca="1">'Cost Plus'!$AE20*f_MilPro</f>
        <v>323.92475869974174</v>
      </c>
      <c r="BS20" s="300">
        <f ca="1">'Cost Plus'!$AE20*f_MilPro</f>
        <v>323.92475869974174</v>
      </c>
      <c r="BT20" s="300">
        <f ca="1">'Cost Plus'!$AE20*f_MilPro</f>
        <v>330.4032538737298</v>
      </c>
      <c r="BU20" s="300">
        <f ca="1">'Cost Plus'!$AE20*f_MilPro</f>
        <v>330.4032538737298</v>
      </c>
      <c r="BV20" s="300">
        <f ca="1">'Cost Plus'!$AE20*f_MilPro</f>
        <v>330.4032538737298</v>
      </c>
      <c r="BW20" s="300">
        <f ca="1">'Cost Plus'!$AE20*f_MilPro</f>
        <v>330.4032538737298</v>
      </c>
      <c r="BX20" s="300">
        <f ca="1">'Cost Plus'!$AE20*f_MilPro</f>
        <v>330.4032538737298</v>
      </c>
      <c r="BY20" s="300">
        <f ca="1">'Cost Plus'!$AE20*f_MilPro</f>
        <v>330.4032538737298</v>
      </c>
      <c r="BZ20" s="300">
        <f ca="1">'Cost Plus'!$AE20*f_MilPro</f>
        <v>330.40325387373503</v>
      </c>
      <c r="CA20" s="300">
        <f ca="1">'Cost Plus'!$AE20*f_MilPro</f>
        <v>330.4032538737298</v>
      </c>
      <c r="CB20" s="300">
        <f ca="1">'Cost Plus'!$AE20*f_MilPro</f>
        <v>330.4032538737298</v>
      </c>
      <c r="CC20" s="300">
        <f ca="1">'Cost Plus'!$AE20*f_MilPro</f>
        <v>330.4032538737298</v>
      </c>
      <c r="CD20" s="300">
        <f ca="1">'Cost Plus'!$AE20*f_MilPro</f>
        <v>330.4032538737298</v>
      </c>
      <c r="CE20" s="300">
        <f ca="1">'Cost Plus'!$AE20*f_MilPro</f>
        <v>330.4032538737298</v>
      </c>
      <c r="CF20" s="300">
        <f ca="1">'Cost Plus'!$AE20*f_MilPro</f>
        <v>337.01131895120989</v>
      </c>
      <c r="CG20" s="300">
        <f ca="1">'Cost Plus'!$AE20*f_MilPro</f>
        <v>337.0113189512046</v>
      </c>
      <c r="CH20" s="300">
        <f ca="1">'Cost Plus'!$AE20*f_MilPro</f>
        <v>337.01131895120989</v>
      </c>
      <c r="CI20" s="300">
        <f ca="1">'Cost Plus'!$AE20*f_MilPro</f>
        <v>337.0113189512046</v>
      </c>
      <c r="CJ20" s="300">
        <f ca="1">'Cost Plus'!$AE20*f_MilPro</f>
        <v>337.01131895120989</v>
      </c>
      <c r="CK20" s="300">
        <f ca="1">'Cost Plus'!$AE20*f_MilPro</f>
        <v>337.01131895120989</v>
      </c>
      <c r="CL20" s="300">
        <f ca="1">'Cost Plus'!$AE20*f_MilPro</f>
        <v>337.0113189512046</v>
      </c>
      <c r="CM20" s="300">
        <f ca="1">'Cost Plus'!$AE20*f_MilPro</f>
        <v>337.01131895120989</v>
      </c>
      <c r="CN20" s="300">
        <f ca="1">'Cost Plus'!$AE20*f_MilPro</f>
        <v>337.0113189512046</v>
      </c>
      <c r="CO20" s="300">
        <f ca="1">'Cost Plus'!$AE20*f_MilPro</f>
        <v>337.01131895120989</v>
      </c>
      <c r="CP20" s="300">
        <f ca="1">'Cost Plus'!$AE20*f_MilPro</f>
        <v>337.0113189512046</v>
      </c>
      <c r="CQ20" s="300">
        <f ca="1">'Cost Plus'!$AE20*f_MilPro</f>
        <v>337.01131895120989</v>
      </c>
      <c r="CR20" s="300">
        <f ca="1">'Cost Plus'!$AE20*f_MilPro</f>
        <v>343.75154533023004</v>
      </c>
      <c r="CS20" s="300">
        <f ca="1">'Cost Plus'!$AE20*f_MilPro</f>
        <v>343.75154533023004</v>
      </c>
      <c r="CT20" s="300">
        <f ca="1">'Cost Plus'!$AE20*f_MilPro</f>
        <v>0</v>
      </c>
      <c r="CU20" s="300">
        <f ca="1">'Cost Plus'!$AE20*f_MilPro</f>
        <v>0</v>
      </c>
      <c r="CV20" s="300">
        <f ca="1">'Cost Plus'!$AE20*f_MilPro</f>
        <v>0</v>
      </c>
      <c r="CW20" s="300">
        <f ca="1">'Cost Plus'!$AE20*f_MilPro</f>
        <v>0</v>
      </c>
      <c r="CX20" s="300">
        <f ca="1">'Cost Plus'!$AE20*f_MilPro</f>
        <v>0</v>
      </c>
      <c r="CY20" s="300">
        <f ca="1">'Cost Plus'!$AE20*f_MilPro</f>
        <v>0</v>
      </c>
      <c r="CZ20" s="300">
        <f ca="1">'Cost Plus'!$AE20*f_MilPro</f>
        <v>0</v>
      </c>
      <c r="DA20" s="300">
        <f ca="1">'Cost Plus'!$AE20*f_MilPro</f>
        <v>0</v>
      </c>
      <c r="DB20" s="300">
        <f ca="1">'Cost Plus'!$AE20*f_MilPro</f>
        <v>0</v>
      </c>
      <c r="DC20" s="300">
        <f ca="1">'Cost Plus'!$AE20*f_MilPro</f>
        <v>0</v>
      </c>
      <c r="DD20" s="300">
        <f ca="1">'Cost Plus'!$AE20*f_MilPro</f>
        <v>0</v>
      </c>
      <c r="DE20" s="300">
        <f ca="1">'Cost Plus'!$AE20*f_MilPro</f>
        <v>0</v>
      </c>
      <c r="DF20" s="300">
        <f ca="1">'Cost Plus'!$AE20*f_MilPro</f>
        <v>0</v>
      </c>
      <c r="DG20" s="300">
        <f ca="1">'Cost Plus'!$AE20*f_MilPro</f>
        <v>0</v>
      </c>
      <c r="DH20" s="300">
        <f ca="1">'Cost Plus'!$AE20*f_MilPro</f>
        <v>0</v>
      </c>
      <c r="DI20" s="300">
        <f ca="1">'Cost Plus'!$AE20*f_MilPro</f>
        <v>0</v>
      </c>
      <c r="DJ20" s="300">
        <f ca="1">'Cost Plus'!$AE20*f_MilPro</f>
        <v>0</v>
      </c>
      <c r="DK20" s="300">
        <f ca="1">'Cost Plus'!$AE20*f_MilPro</f>
        <v>0</v>
      </c>
      <c r="DL20" s="300">
        <f ca="1">'Cost Plus'!$AE20*f_MilPro</f>
        <v>0</v>
      </c>
      <c r="DM20" s="300">
        <f ca="1">'Cost Plus'!$AE20*f_MilPro</f>
        <v>0</v>
      </c>
      <c r="DN20" s="300">
        <f ca="1">'Cost Plus'!$AE20*f_MilPro</f>
        <v>0</v>
      </c>
      <c r="DO20" s="300">
        <f ca="1">'Cost Plus'!$AE20*f_MilPro</f>
        <v>0</v>
      </c>
      <c r="DP20" s="300">
        <f ca="1">'Cost Plus'!$AE20*f_MilPro</f>
        <v>0</v>
      </c>
      <c r="DQ20" s="300">
        <f ca="1">'Cost Plus'!$AE20*f_MilPro</f>
        <v>0</v>
      </c>
      <c r="DR20" s="300">
        <f ca="1">'Cost Plus'!$AE20*f_MilPro</f>
        <v>0</v>
      </c>
      <c r="DS20" s="300">
        <f ca="1">'Cost Plus'!$AE20*f_MilPro</f>
        <v>0</v>
      </c>
      <c r="DT20" s="300">
        <f ca="1">'Cost Plus'!$AE20*f_MilPro</f>
        <v>0</v>
      </c>
      <c r="DU20" s="300">
        <f ca="1">'Cost Plus'!$AE20*f_MilPro</f>
        <v>0</v>
      </c>
      <c r="DV20" s="300">
        <f ca="1">'Cost Plus'!$AE20*f_MilPro</f>
        <v>0</v>
      </c>
      <c r="DW20" s="300">
        <f ca="1">'Cost Plus'!$AE20*f_MilPro</f>
        <v>0</v>
      </c>
      <c r="DX20" s="300">
        <f ca="1">'Cost Plus'!$AE20*f_MilPro</f>
        <v>0</v>
      </c>
      <c r="DY20" s="300">
        <f ca="1">'Cost Plus'!$AE20*f_MilPro</f>
        <v>0</v>
      </c>
      <c r="DZ20" s="300">
        <f ca="1">'Cost Plus'!$AE20*f_MilPro</f>
        <v>0</v>
      </c>
      <c r="EA20" s="300">
        <f ca="1">'Cost Plus'!$AE20*f_MilPro</f>
        <v>0</v>
      </c>
      <c r="EB20" s="300">
        <f ca="1">'Cost Plus'!$AE20*f_MilPro</f>
        <v>0</v>
      </c>
      <c r="EC20" s="300">
        <f ca="1">'Cost Plus'!$AE20*f_MilPro</f>
        <v>0</v>
      </c>
      <c r="ED20" s="300">
        <f ca="1">'Cost Plus'!$AE20*f_MilPro</f>
        <v>0</v>
      </c>
      <c r="EE20" s="300">
        <f ca="1">'Cost Plus'!$AE20*f_MilPro</f>
        <v>0</v>
      </c>
      <c r="EF20" s="300">
        <f ca="1">'Cost Plus'!$AE20*f_MilPro</f>
        <v>0</v>
      </c>
      <c r="EG20" s="300">
        <f ca="1">'Cost Plus'!$AE20*f_MilPro</f>
        <v>0</v>
      </c>
      <c r="EH20" s="300">
        <f ca="1">'Cost Plus'!$AE20*f_MilPro</f>
        <v>0</v>
      </c>
      <c r="EI20" s="300">
        <f ca="1">'Cost Plus'!$AE20*f_MilPro</f>
        <v>0</v>
      </c>
      <c r="EJ20" s="300">
        <f ca="1">'Cost Plus'!$AE20*f_MilPro</f>
        <v>0</v>
      </c>
      <c r="EK20" s="300">
        <f ca="1">'Cost Plus'!$AE20*f_MilPro</f>
        <v>0</v>
      </c>
      <c r="EL20" s="300">
        <f ca="1">'Cost Plus'!$AE20*f_MilPro</f>
        <v>0</v>
      </c>
      <c r="EM20" s="300">
        <f ca="1">'Cost Plus'!$AE20*f_MilPro</f>
        <v>0</v>
      </c>
      <c r="EN20" s="300">
        <f ca="1">'Cost Plus'!$AE20*f_MilPro</f>
        <v>0</v>
      </c>
      <c r="EO20" s="300">
        <f ca="1">'Cost Plus'!$AE20*f_MilPro</f>
        <v>0</v>
      </c>
      <c r="EP20" s="300">
        <f ca="1">'Cost Plus'!$AE20*f_MilPro</f>
        <v>0</v>
      </c>
      <c r="EQ20" s="300">
        <f ca="1">'Cost Plus'!$AE20*f_MilPro</f>
        <v>0</v>
      </c>
      <c r="ER20" s="300">
        <f ca="1">'Cost Plus'!$AE20*f_MilPro</f>
        <v>0</v>
      </c>
      <c r="ES20" s="300">
        <f ca="1">'Cost Plus'!$AE20*f_MilPro</f>
        <v>0</v>
      </c>
      <c r="ET20" s="300">
        <f ca="1">'Cost Plus'!$AE20*f_MilPro</f>
        <v>0</v>
      </c>
      <c r="EU20" s="300">
        <f ca="1">'Cost Plus'!$AE20*f_MilPro</f>
        <v>0</v>
      </c>
      <c r="EV20" s="300">
        <f ca="1">'Cost Plus'!$AE20*f_MilPro</f>
        <v>0</v>
      </c>
      <c r="EW20" s="300">
        <f ca="1">'Cost Plus'!$AE20*f_MilPro</f>
        <v>0</v>
      </c>
      <c r="EX20" s="300">
        <f ca="1">'Cost Plus'!$AE20*f_MilPro</f>
        <v>0</v>
      </c>
      <c r="EY20" s="612"/>
      <c r="EZ20" s="757" t="str">
        <f>'Main Input'!EZ20</f>
        <v>RPI</v>
      </c>
      <c r="FA20" s="757" t="str">
        <f>'Main Input'!FA20</f>
        <v>N/A</v>
      </c>
      <c r="FB20" s="766">
        <f>'Main Input'!FB20</f>
        <v>0</v>
      </c>
      <c r="FC20" s="766" t="str">
        <f>'Main Input'!FC20</f>
        <v>IT Solutions</v>
      </c>
      <c r="FD20" s="766" t="str">
        <f>'Main Input'!FD20</f>
        <v>Managed Services</v>
      </c>
      <c r="FE20" s="757" t="str">
        <f>'Main Input'!FE20</f>
        <v>Opex</v>
      </c>
      <c r="FF20" s="757" t="str">
        <f>'Main Input'!FF20</f>
        <v>ContractAccrual</v>
      </c>
      <c r="FG20" s="757" t="str">
        <f>'Main Input'!FG20</f>
        <v>Expense</v>
      </c>
      <c r="FH20" s="767" t="str">
        <f>'Main Input'!FH20</f>
        <v>A</v>
      </c>
      <c r="FI20" s="768">
        <f>'Main Input'!FI20</f>
        <v>0.22</v>
      </c>
      <c r="FJ20" s="768">
        <f>'Main Input'!FJ20</f>
        <v>0</v>
      </c>
      <c r="FK20" s="612"/>
      <c r="FL20" s="531">
        <f t="shared" si="27"/>
        <v>0</v>
      </c>
      <c r="FM20" s="86"/>
      <c r="FN20" s="612"/>
    </row>
    <row r="21" spans="1:170" ht="12.75" customHeight="1">
      <c r="A21" s="750" t="str">
        <f>'Main Input'!A21</f>
        <v>Chema</v>
      </c>
      <c r="B21" s="762" t="str">
        <f>'Main Input'!B21</f>
        <v>Business Unit</v>
      </c>
      <c r="C21" s="762" t="str">
        <f>'Main Input'!C21</f>
        <v>Labour</v>
      </c>
      <c r="D21" s="762" t="str">
        <f>'Main Input'!D21</f>
        <v>TRF</v>
      </c>
      <c r="E21" s="762" t="str">
        <f>'Main Input'!E21</f>
        <v>Monthly Cost Maintenance</v>
      </c>
      <c r="F21" s="753" t="str">
        <f>'Main Input'!F21</f>
        <v>direct</v>
      </c>
      <c r="G21" s="753" t="str">
        <f>'Main Input'!G21</f>
        <v>Person</v>
      </c>
      <c r="H21" s="753">
        <f>'Main Input'!H21</f>
        <v>0</v>
      </c>
      <c r="I21" s="753">
        <f>'Main Input'!I21</f>
        <v>0</v>
      </c>
      <c r="J21" s="753">
        <f>'Main Input'!J21</f>
        <v>0</v>
      </c>
      <c r="K21" s="753" t="str">
        <f>'Main Input'!K21</f>
        <v>FJS</v>
      </c>
      <c r="L21" s="753" t="str">
        <f>'Main Input'!L21</f>
        <v>oCSSD</v>
      </c>
      <c r="M21" s="753">
        <f>'Main Input'!M21</f>
        <v>0</v>
      </c>
      <c r="N21" s="753">
        <f>'Main Input'!N21</f>
        <v>0</v>
      </c>
      <c r="O21" s="753" t="str">
        <f>'Main Input'!O21</f>
        <v>SPAIN</v>
      </c>
      <c r="P21" s="753">
        <f>'Main Input'!P21</f>
        <v>397</v>
      </c>
      <c r="Q21" s="753" t="str">
        <f>'Main Input'!Q21</f>
        <v>EUR</v>
      </c>
      <c r="R21" s="753" t="str">
        <f>'Main Input'!R21</f>
        <v>EMEA</v>
      </c>
      <c r="S21" s="753" t="str">
        <f>'Main Input'!S21</f>
        <v>Local</v>
      </c>
      <c r="T21" s="753">
        <f>'Main Input'!T21</f>
        <v>0</v>
      </c>
      <c r="U21" s="753">
        <f>'Main Input'!U21</f>
        <v>0</v>
      </c>
      <c r="V21" s="753" t="str">
        <f>'Main Input'!V21</f>
        <v>ZZZ</v>
      </c>
      <c r="W21" s="753">
        <f>'Main Input'!W21</f>
        <v>0</v>
      </c>
      <c r="X21" s="753">
        <f>'Main Input'!X21</f>
        <v>0</v>
      </c>
      <c r="Y21" s="753">
        <f>'Main Input'!Y21</f>
        <v>0</v>
      </c>
      <c r="Z21" s="753">
        <f>'Main Input'!Z21</f>
        <v>0</v>
      </c>
      <c r="AA21" s="753">
        <f>'Main Input'!AA21</f>
        <v>0</v>
      </c>
      <c r="AB21" s="763">
        <f>'Main Input'!AB21</f>
        <v>0</v>
      </c>
      <c r="AC21" s="763" t="str">
        <f>'Main Input'!AC21</f>
        <v>Money</v>
      </c>
      <c r="AD21" s="764">
        <f>'Main Input'!AD21</f>
        <v>12</v>
      </c>
      <c r="AE21" s="765">
        <f t="shared" ca="1" si="26"/>
        <v>6107.6923076923058</v>
      </c>
      <c r="AF21" s="299">
        <f ca="1">'Cost Plus'!$AE21*f_MilPro</f>
        <v>0</v>
      </c>
      <c r="AG21" s="300">
        <f ca="1">'Cost Plus'!$AE21*f_MilPro</f>
        <v>51.474909709025901</v>
      </c>
      <c r="AH21" s="300">
        <f ca="1">'Cost Plus'!$AE21*f_MilPro</f>
        <v>65.690426851700053</v>
      </c>
      <c r="AI21" s="300">
        <f ca="1">'Cost Plus'!$AE21*f_MilPro</f>
        <v>3146.7064789182473</v>
      </c>
      <c r="AJ21" s="300">
        <f ca="1">'Cost Plus'!$AE21*f_MilPro</f>
        <v>84.77196627755643</v>
      </c>
      <c r="AK21" s="300">
        <f ca="1">'Cost Plus'!$AE21*f_MilPro</f>
        <v>180.12506101177635</v>
      </c>
      <c r="AL21" s="300">
        <f ca="1">'Cost Plus'!$AE21*f_MilPro</f>
        <v>76.169009346903792</v>
      </c>
      <c r="AM21" s="300">
        <f ca="1">'Cost Plus'!$AE21*f_MilPro</f>
        <v>76.169009346903792</v>
      </c>
      <c r="AN21" s="300">
        <f ca="1">'Cost Plus'!$AE21*f_MilPro</f>
        <v>41.010393989379608</v>
      </c>
      <c r="AO21" s="300">
        <f ca="1">'Cost Plus'!$AE21*f_MilPro</f>
        <v>41.010393989378926</v>
      </c>
      <c r="AP21" s="300">
        <f ca="1">'Cost Plus'!$AE21*f_MilPro</f>
        <v>41.010393989378926</v>
      </c>
      <c r="AQ21" s="300">
        <f ca="1">'Cost Plus'!$AE21*f_MilPro</f>
        <v>39.952971997187561</v>
      </c>
      <c r="AR21" s="300">
        <f ca="1">'Cost Plus'!$AE21*f_MilPro</f>
        <v>39.952971997186879</v>
      </c>
      <c r="AS21" s="300">
        <f ca="1">'Cost Plus'!$AE21*f_MilPro</f>
        <v>39.952971997187561</v>
      </c>
      <c r="AT21" s="300">
        <f ca="1">'Cost Plus'!$AE21*f_MilPro</f>
        <v>39.952971997186879</v>
      </c>
      <c r="AU21" s="300">
        <f ca="1">'Cost Plus'!$AE21*f_MilPro</f>
        <v>39.952971997186879</v>
      </c>
      <c r="AV21" s="300">
        <f ca="1">'Cost Plus'!$AE21*f_MilPro</f>
        <v>40.752031437130888</v>
      </c>
      <c r="AW21" s="300">
        <f ca="1">'Cost Plus'!$AE21*f_MilPro</f>
        <v>40.752031437130888</v>
      </c>
      <c r="AX21" s="300">
        <f ca="1">'Cost Plus'!$AE21*f_MilPro</f>
        <v>40.752031437130206</v>
      </c>
      <c r="AY21" s="300">
        <f ca="1">'Cost Plus'!$AE21*f_MilPro</f>
        <v>40.752031437130888</v>
      </c>
      <c r="AZ21" s="300">
        <f ca="1">'Cost Plus'!$AE21*f_MilPro</f>
        <v>40.752031437130206</v>
      </c>
      <c r="BA21" s="300">
        <f ca="1">'Cost Plus'!$AE21*f_MilPro</f>
        <v>40.752031437130888</v>
      </c>
      <c r="BB21" s="300">
        <f ca="1">'Cost Plus'!$AE21*f_MilPro</f>
        <v>40.752031437130888</v>
      </c>
      <c r="BC21" s="300">
        <f ca="1">'Cost Plus'!$AE21*f_MilPro</f>
        <v>40.752031437130206</v>
      </c>
      <c r="BD21" s="300">
        <f ca="1">'Cost Plus'!$AE21*f_MilPro</f>
        <v>40.752031437131564</v>
      </c>
      <c r="BE21" s="300">
        <f ca="1">'Cost Plus'!$AE21*f_MilPro</f>
        <v>40.752031437130206</v>
      </c>
      <c r="BF21" s="300">
        <f ca="1">'Cost Plus'!$AE21*f_MilPro</f>
        <v>40.752031437130888</v>
      </c>
      <c r="BG21" s="300">
        <f ca="1">'Cost Plus'!$AE21*f_MilPro</f>
        <v>40.752031437130206</v>
      </c>
      <c r="BH21" s="300">
        <f ca="1">'Cost Plus'!$AE21*f_MilPro</f>
        <v>41.56707206587393</v>
      </c>
      <c r="BI21" s="300">
        <f ca="1">'Cost Plus'!$AE21*f_MilPro</f>
        <v>41.56707206587393</v>
      </c>
      <c r="BJ21" s="300">
        <f ca="1">'Cost Plus'!$AE21*f_MilPro</f>
        <v>41.56707206587393</v>
      </c>
      <c r="BK21" s="300">
        <f ca="1">'Cost Plus'!$AE21*f_MilPro</f>
        <v>41.56707206587393</v>
      </c>
      <c r="BL21" s="300">
        <f ca="1">'Cost Plus'!$AE21*f_MilPro</f>
        <v>41.56707206587393</v>
      </c>
      <c r="BM21" s="300">
        <f ca="1">'Cost Plus'!$AE21*f_MilPro</f>
        <v>41.567072065873248</v>
      </c>
      <c r="BN21" s="300">
        <f ca="1">'Cost Plus'!$AE21*f_MilPro</f>
        <v>41.56707206587393</v>
      </c>
      <c r="BO21" s="300">
        <f ca="1">'Cost Plus'!$AE21*f_MilPro</f>
        <v>41.56707206587393</v>
      </c>
      <c r="BP21" s="300">
        <f ca="1">'Cost Plus'!$AE21*f_MilPro</f>
        <v>41.56707206587393</v>
      </c>
      <c r="BQ21" s="300">
        <f ca="1">'Cost Plus'!$AE21*f_MilPro</f>
        <v>41.56707206587393</v>
      </c>
      <c r="BR21" s="300">
        <f ca="1">'Cost Plus'!$AE21*f_MilPro</f>
        <v>41.56707206587393</v>
      </c>
      <c r="BS21" s="300">
        <f ca="1">'Cost Plus'!$AE21*f_MilPro</f>
        <v>41.56707206587393</v>
      </c>
      <c r="BT21" s="300">
        <f ca="1">'Cost Plus'!$AE21*f_MilPro</f>
        <v>42.39841350719054</v>
      </c>
      <c r="BU21" s="300">
        <f ca="1">'Cost Plus'!$AE21*f_MilPro</f>
        <v>42.39841350719054</v>
      </c>
      <c r="BV21" s="300">
        <f ca="1">'Cost Plus'!$AE21*f_MilPro</f>
        <v>42.39841350719054</v>
      </c>
      <c r="BW21" s="300">
        <f ca="1">'Cost Plus'!$AE21*f_MilPro</f>
        <v>42.39841350719054</v>
      </c>
      <c r="BX21" s="300">
        <f ca="1">'Cost Plus'!$AE21*f_MilPro</f>
        <v>42.39841350719054</v>
      </c>
      <c r="BY21" s="300">
        <f ca="1">'Cost Plus'!$AE21*f_MilPro</f>
        <v>42.39841350719054</v>
      </c>
      <c r="BZ21" s="300">
        <f ca="1">'Cost Plus'!$AE21*f_MilPro</f>
        <v>42.398413507191208</v>
      </c>
      <c r="CA21" s="300">
        <f ca="1">'Cost Plus'!$AE21*f_MilPro</f>
        <v>42.39841350719054</v>
      </c>
      <c r="CB21" s="300">
        <f ca="1">'Cost Plus'!$AE21*f_MilPro</f>
        <v>42.39841350719054</v>
      </c>
      <c r="CC21" s="300">
        <f ca="1">'Cost Plus'!$AE21*f_MilPro</f>
        <v>42.39841350719054</v>
      </c>
      <c r="CD21" s="300">
        <f ca="1">'Cost Plus'!$AE21*f_MilPro</f>
        <v>42.39841350719054</v>
      </c>
      <c r="CE21" s="300">
        <f ca="1">'Cost Plus'!$AE21*f_MilPro</f>
        <v>42.39841350719054</v>
      </c>
      <c r="CF21" s="300">
        <f ca="1">'Cost Plus'!$AE21*f_MilPro</f>
        <v>43.246381777335053</v>
      </c>
      <c r="CG21" s="300">
        <f ca="1">'Cost Plus'!$AE21*f_MilPro</f>
        <v>43.246381777334378</v>
      </c>
      <c r="CH21" s="300">
        <f ca="1">'Cost Plus'!$AE21*f_MilPro</f>
        <v>43.246381777335053</v>
      </c>
      <c r="CI21" s="300">
        <f ca="1">'Cost Plus'!$AE21*f_MilPro</f>
        <v>43.246381777334378</v>
      </c>
      <c r="CJ21" s="300">
        <f ca="1">'Cost Plus'!$AE21*f_MilPro</f>
        <v>43.246381777335053</v>
      </c>
      <c r="CK21" s="300">
        <f ca="1">'Cost Plus'!$AE21*f_MilPro</f>
        <v>43.246381777335053</v>
      </c>
      <c r="CL21" s="300">
        <f ca="1">'Cost Plus'!$AE21*f_MilPro</f>
        <v>43.246381777334378</v>
      </c>
      <c r="CM21" s="300">
        <f ca="1">'Cost Plus'!$AE21*f_MilPro</f>
        <v>43.246381777335053</v>
      </c>
      <c r="CN21" s="300">
        <f ca="1">'Cost Plus'!$AE21*f_MilPro</f>
        <v>43.246381777334378</v>
      </c>
      <c r="CO21" s="300">
        <f ca="1">'Cost Plus'!$AE21*f_MilPro</f>
        <v>43.246381777335053</v>
      </c>
      <c r="CP21" s="300">
        <f ca="1">'Cost Plus'!$AE21*f_MilPro</f>
        <v>43.246381777334378</v>
      </c>
      <c r="CQ21" s="300">
        <f ca="1">'Cost Plus'!$AE21*f_MilPro</f>
        <v>43.246381777335053</v>
      </c>
      <c r="CR21" s="300">
        <f ca="1">'Cost Plus'!$AE21*f_MilPro</f>
        <v>44.111309412881241</v>
      </c>
      <c r="CS21" s="300">
        <f ca="1">'Cost Plus'!$AE21*f_MilPro</f>
        <v>44.111309412881241</v>
      </c>
      <c r="CT21" s="300">
        <f ca="1">'Cost Plus'!$AE21*f_MilPro</f>
        <v>0</v>
      </c>
      <c r="CU21" s="300">
        <f ca="1">'Cost Plus'!$AE21*f_MilPro</f>
        <v>0</v>
      </c>
      <c r="CV21" s="300">
        <f ca="1">'Cost Plus'!$AE21*f_MilPro</f>
        <v>0</v>
      </c>
      <c r="CW21" s="300">
        <f ca="1">'Cost Plus'!$AE21*f_MilPro</f>
        <v>0</v>
      </c>
      <c r="CX21" s="300">
        <f ca="1">'Cost Plus'!$AE21*f_MilPro</f>
        <v>0</v>
      </c>
      <c r="CY21" s="300">
        <f ca="1">'Cost Plus'!$AE21*f_MilPro</f>
        <v>0</v>
      </c>
      <c r="CZ21" s="300">
        <f ca="1">'Cost Plus'!$AE21*f_MilPro</f>
        <v>0</v>
      </c>
      <c r="DA21" s="300">
        <f ca="1">'Cost Plus'!$AE21*f_MilPro</f>
        <v>0</v>
      </c>
      <c r="DB21" s="300">
        <f ca="1">'Cost Plus'!$AE21*f_MilPro</f>
        <v>0</v>
      </c>
      <c r="DC21" s="300">
        <f ca="1">'Cost Plus'!$AE21*f_MilPro</f>
        <v>0</v>
      </c>
      <c r="DD21" s="300">
        <f ca="1">'Cost Plus'!$AE21*f_MilPro</f>
        <v>0</v>
      </c>
      <c r="DE21" s="300">
        <f ca="1">'Cost Plus'!$AE21*f_MilPro</f>
        <v>0</v>
      </c>
      <c r="DF21" s="300">
        <f ca="1">'Cost Plus'!$AE21*f_MilPro</f>
        <v>0</v>
      </c>
      <c r="DG21" s="300">
        <f ca="1">'Cost Plus'!$AE21*f_MilPro</f>
        <v>0</v>
      </c>
      <c r="DH21" s="300">
        <f ca="1">'Cost Plus'!$AE21*f_MilPro</f>
        <v>0</v>
      </c>
      <c r="DI21" s="300">
        <f ca="1">'Cost Plus'!$AE21*f_MilPro</f>
        <v>0</v>
      </c>
      <c r="DJ21" s="300">
        <f ca="1">'Cost Plus'!$AE21*f_MilPro</f>
        <v>0</v>
      </c>
      <c r="DK21" s="300">
        <f ca="1">'Cost Plus'!$AE21*f_MilPro</f>
        <v>0</v>
      </c>
      <c r="DL21" s="300">
        <f ca="1">'Cost Plus'!$AE21*f_MilPro</f>
        <v>0</v>
      </c>
      <c r="DM21" s="300">
        <f ca="1">'Cost Plus'!$AE21*f_MilPro</f>
        <v>0</v>
      </c>
      <c r="DN21" s="300">
        <f ca="1">'Cost Plus'!$AE21*f_MilPro</f>
        <v>0</v>
      </c>
      <c r="DO21" s="300">
        <f ca="1">'Cost Plus'!$AE21*f_MilPro</f>
        <v>0</v>
      </c>
      <c r="DP21" s="300">
        <f ca="1">'Cost Plus'!$AE21*f_MilPro</f>
        <v>0</v>
      </c>
      <c r="DQ21" s="300">
        <f ca="1">'Cost Plus'!$AE21*f_MilPro</f>
        <v>0</v>
      </c>
      <c r="DR21" s="300">
        <f ca="1">'Cost Plus'!$AE21*f_MilPro</f>
        <v>0</v>
      </c>
      <c r="DS21" s="300">
        <f ca="1">'Cost Plus'!$AE21*f_MilPro</f>
        <v>0</v>
      </c>
      <c r="DT21" s="300">
        <f ca="1">'Cost Plus'!$AE21*f_MilPro</f>
        <v>0</v>
      </c>
      <c r="DU21" s="300">
        <f ca="1">'Cost Plus'!$AE21*f_MilPro</f>
        <v>0</v>
      </c>
      <c r="DV21" s="300">
        <f ca="1">'Cost Plus'!$AE21*f_MilPro</f>
        <v>0</v>
      </c>
      <c r="DW21" s="300">
        <f ca="1">'Cost Plus'!$AE21*f_MilPro</f>
        <v>0</v>
      </c>
      <c r="DX21" s="300">
        <f ca="1">'Cost Plus'!$AE21*f_MilPro</f>
        <v>0</v>
      </c>
      <c r="DY21" s="300">
        <f ca="1">'Cost Plus'!$AE21*f_MilPro</f>
        <v>0</v>
      </c>
      <c r="DZ21" s="300">
        <f ca="1">'Cost Plus'!$AE21*f_MilPro</f>
        <v>0</v>
      </c>
      <c r="EA21" s="300">
        <f ca="1">'Cost Plus'!$AE21*f_MilPro</f>
        <v>0</v>
      </c>
      <c r="EB21" s="300">
        <f ca="1">'Cost Plus'!$AE21*f_MilPro</f>
        <v>0</v>
      </c>
      <c r="EC21" s="300">
        <f ca="1">'Cost Plus'!$AE21*f_MilPro</f>
        <v>0</v>
      </c>
      <c r="ED21" s="300">
        <f ca="1">'Cost Plus'!$AE21*f_MilPro</f>
        <v>0</v>
      </c>
      <c r="EE21" s="300">
        <f ca="1">'Cost Plus'!$AE21*f_MilPro</f>
        <v>0</v>
      </c>
      <c r="EF21" s="300">
        <f ca="1">'Cost Plus'!$AE21*f_MilPro</f>
        <v>0</v>
      </c>
      <c r="EG21" s="300">
        <f ca="1">'Cost Plus'!$AE21*f_MilPro</f>
        <v>0</v>
      </c>
      <c r="EH21" s="300">
        <f ca="1">'Cost Plus'!$AE21*f_MilPro</f>
        <v>0</v>
      </c>
      <c r="EI21" s="300">
        <f ca="1">'Cost Plus'!$AE21*f_MilPro</f>
        <v>0</v>
      </c>
      <c r="EJ21" s="300">
        <f ca="1">'Cost Plus'!$AE21*f_MilPro</f>
        <v>0</v>
      </c>
      <c r="EK21" s="300">
        <f ca="1">'Cost Plus'!$AE21*f_MilPro</f>
        <v>0</v>
      </c>
      <c r="EL21" s="300">
        <f ca="1">'Cost Plus'!$AE21*f_MilPro</f>
        <v>0</v>
      </c>
      <c r="EM21" s="300">
        <f ca="1">'Cost Plus'!$AE21*f_MilPro</f>
        <v>0</v>
      </c>
      <c r="EN21" s="300">
        <f ca="1">'Cost Plus'!$AE21*f_MilPro</f>
        <v>0</v>
      </c>
      <c r="EO21" s="300">
        <f ca="1">'Cost Plus'!$AE21*f_MilPro</f>
        <v>0</v>
      </c>
      <c r="EP21" s="300">
        <f ca="1">'Cost Plus'!$AE21*f_MilPro</f>
        <v>0</v>
      </c>
      <c r="EQ21" s="300">
        <f ca="1">'Cost Plus'!$AE21*f_MilPro</f>
        <v>0</v>
      </c>
      <c r="ER21" s="300">
        <f ca="1">'Cost Plus'!$AE21*f_MilPro</f>
        <v>0</v>
      </c>
      <c r="ES21" s="300">
        <f ca="1">'Cost Plus'!$AE21*f_MilPro</f>
        <v>0</v>
      </c>
      <c r="ET21" s="300">
        <f ca="1">'Cost Plus'!$AE21*f_MilPro</f>
        <v>0</v>
      </c>
      <c r="EU21" s="300">
        <f ca="1">'Cost Plus'!$AE21*f_MilPro</f>
        <v>0</v>
      </c>
      <c r="EV21" s="300">
        <f ca="1">'Cost Plus'!$AE21*f_MilPro</f>
        <v>0</v>
      </c>
      <c r="EW21" s="300">
        <f ca="1">'Cost Plus'!$AE21*f_MilPro</f>
        <v>0</v>
      </c>
      <c r="EX21" s="300">
        <f ca="1">'Cost Plus'!$AE21*f_MilPro</f>
        <v>0</v>
      </c>
      <c r="EY21" s="612"/>
      <c r="EZ21" s="757" t="str">
        <f>'Main Input'!EZ21</f>
        <v>RPI</v>
      </c>
      <c r="FA21" s="757" t="str">
        <f>'Main Input'!FA21</f>
        <v>N/A</v>
      </c>
      <c r="FB21" s="766">
        <f>'Main Input'!FB21</f>
        <v>0</v>
      </c>
      <c r="FC21" s="766" t="str">
        <f>'Main Input'!FC21</f>
        <v>IT Solutions</v>
      </c>
      <c r="FD21" s="766" t="str">
        <f>'Main Input'!FD21</f>
        <v>Managed Services</v>
      </c>
      <c r="FE21" s="757" t="str">
        <f>'Main Input'!FE21</f>
        <v>Opex</v>
      </c>
      <c r="FF21" s="757" t="str">
        <f>'Main Input'!FF21</f>
        <v>ContractAccrual</v>
      </c>
      <c r="FG21" s="757" t="str">
        <f>'Main Input'!FG21</f>
        <v>Expense</v>
      </c>
      <c r="FH21" s="767" t="str">
        <f>'Main Input'!FH21</f>
        <v>A</v>
      </c>
      <c r="FI21" s="768">
        <f>'Main Input'!FI21</f>
        <v>0.22</v>
      </c>
      <c r="FJ21" s="768">
        <f>'Main Input'!FJ21</f>
        <v>0</v>
      </c>
      <c r="FK21" s="612"/>
      <c r="FL21" s="531">
        <f t="shared" si="27"/>
        <v>0</v>
      </c>
      <c r="FM21" s="86"/>
      <c r="FN21" s="612"/>
    </row>
    <row r="22" spans="1:170" ht="12.75" customHeight="1">
      <c r="A22" s="750" t="str">
        <f>'Main Input'!A22</f>
        <v>Romualdo</v>
      </c>
      <c r="B22" s="762" t="str">
        <f>'Main Input'!B22</f>
        <v>Field Maintenance Service</v>
      </c>
      <c r="C22" s="762" t="str">
        <f>'Main Input'!C22</f>
        <v>Labour</v>
      </c>
      <c r="D22" s="762" t="str">
        <f>'Main Input'!D22</f>
        <v>ASIS</v>
      </c>
      <c r="E22" s="762" t="str">
        <f>'Main Input'!E22</f>
        <v>Control Systems  Maintenance</v>
      </c>
      <c r="F22" s="753" t="str">
        <f>'Main Input'!F22</f>
        <v>direct</v>
      </c>
      <c r="G22" s="753" t="str">
        <f>'Main Input'!G22</f>
        <v>Person</v>
      </c>
      <c r="H22" s="753">
        <f>'Main Input'!H22</f>
        <v>0</v>
      </c>
      <c r="I22" s="753">
        <f>'Main Input'!I22</f>
        <v>0</v>
      </c>
      <c r="J22" s="753">
        <f>'Main Input'!J22</f>
        <v>0</v>
      </c>
      <c r="K22" s="753" t="str">
        <f>'Main Input'!K22</f>
        <v>FJS</v>
      </c>
      <c r="L22" s="753" t="str">
        <f>'Main Input'!L22</f>
        <v>oCSFM</v>
      </c>
      <c r="M22" s="753">
        <f>'Main Input'!M22</f>
        <v>0</v>
      </c>
      <c r="N22" s="753">
        <f>'Main Input'!N22</f>
        <v>0</v>
      </c>
      <c r="O22" s="753" t="str">
        <f>'Main Input'!O22</f>
        <v>SPAIN</v>
      </c>
      <c r="P22" s="753">
        <f>'Main Input'!P22</f>
        <v>489</v>
      </c>
      <c r="Q22" s="753" t="str">
        <f>'Main Input'!Q22</f>
        <v>EUR</v>
      </c>
      <c r="R22" s="753" t="str">
        <f>'Main Input'!R22</f>
        <v>EMEA</v>
      </c>
      <c r="S22" s="753" t="str">
        <f>'Main Input'!S22</f>
        <v>Local</v>
      </c>
      <c r="T22" s="753">
        <f>'Main Input'!T22</f>
        <v>0</v>
      </c>
      <c r="U22" s="753">
        <f>'Main Input'!U22</f>
        <v>0</v>
      </c>
      <c r="V22" s="753" t="str">
        <f>'Main Input'!V22</f>
        <v>1_ATP</v>
      </c>
      <c r="W22" s="753">
        <f>'Main Input'!W22</f>
        <v>0</v>
      </c>
      <c r="X22" s="753">
        <f>'Main Input'!X22</f>
        <v>0</v>
      </c>
      <c r="Y22" s="753">
        <f>'Main Input'!Y22</f>
        <v>0</v>
      </c>
      <c r="Z22" s="753">
        <f>'Main Input'!Z22</f>
        <v>0</v>
      </c>
      <c r="AA22" s="753">
        <f>'Main Input'!AA22</f>
        <v>0</v>
      </c>
      <c r="AB22" s="763">
        <f>'Main Input'!AB22</f>
        <v>0</v>
      </c>
      <c r="AC22" s="763" t="str">
        <f>'Main Input'!AC22</f>
        <v>Money</v>
      </c>
      <c r="AD22" s="764">
        <f>'Main Input'!AD22</f>
        <v>6000</v>
      </c>
      <c r="AE22" s="765">
        <f t="shared" ca="1" si="26"/>
        <v>3876533.3992534336</v>
      </c>
      <c r="AF22" s="299">
        <f ca="1">'Cost Plus'!$AE22*f_MilPro</f>
        <v>0</v>
      </c>
      <c r="AG22" s="300">
        <f ca="1">'Cost Plus'!$AE22*f_MilPro</f>
        <v>0</v>
      </c>
      <c r="AH22" s="300">
        <f ca="1">'Cost Plus'!$AE22*f_MilPro</f>
        <v>61376.399608192361</v>
      </c>
      <c r="AI22" s="300">
        <f ca="1">'Cost Plus'!$AE22*f_MilPro</f>
        <v>61376.399608192361</v>
      </c>
      <c r="AJ22" s="300">
        <f ca="1">'Cost Plus'!$AE22*f_MilPro</f>
        <v>61376.399608192361</v>
      </c>
      <c r="AK22" s="300">
        <f ca="1">'Cost Plus'!$AE22*f_MilPro</f>
        <v>61376.399608192361</v>
      </c>
      <c r="AL22" s="300">
        <f ca="1">'Cost Plus'!$AE22*f_MilPro</f>
        <v>61376.399608192361</v>
      </c>
      <c r="AM22" s="300">
        <f ca="1">'Cost Plus'!$AE22*f_MilPro</f>
        <v>61376.399608192361</v>
      </c>
      <c r="AN22" s="300">
        <f ca="1">'Cost Plus'!$AE22*f_MilPro</f>
        <v>61376.399608192361</v>
      </c>
      <c r="AO22" s="300">
        <f ca="1">'Cost Plus'!$AE22*f_MilPro</f>
        <v>61376.399608192361</v>
      </c>
      <c r="AP22" s="300">
        <f ca="1">'Cost Plus'!$AE22*f_MilPro</f>
        <v>61376.399608192361</v>
      </c>
      <c r="AQ22" s="300">
        <f ca="1">'Cost Plus'!$AE22*f_MilPro</f>
        <v>61376.399608192361</v>
      </c>
      <c r="AR22" s="300">
        <f ca="1">'Cost Plus'!$AE22*f_MilPro</f>
        <v>61376.399608192361</v>
      </c>
      <c r="AS22" s="300">
        <f ca="1">'Cost Plus'!$AE22*f_MilPro</f>
        <v>61376.399608192361</v>
      </c>
      <c r="AT22" s="300">
        <f ca="1">'Cost Plus'!$AE22*f_MilPro</f>
        <v>61376.399608192361</v>
      </c>
      <c r="AU22" s="300">
        <f ca="1">'Cost Plus'!$AE22*f_MilPro</f>
        <v>61376.399608192361</v>
      </c>
      <c r="AV22" s="300">
        <f ca="1">'Cost Plus'!$AE22*f_MilPro</f>
        <v>61376.399608192361</v>
      </c>
      <c r="AW22" s="300">
        <f ca="1">'Cost Plus'!$AE22*f_MilPro</f>
        <v>61376.399608192361</v>
      </c>
      <c r="AX22" s="300">
        <f ca="1">'Cost Plus'!$AE22*f_MilPro</f>
        <v>61376.399608192361</v>
      </c>
      <c r="AY22" s="300">
        <f ca="1">'Cost Plus'!$AE22*f_MilPro</f>
        <v>61376.399608192361</v>
      </c>
      <c r="AZ22" s="300">
        <f ca="1">'Cost Plus'!$AE22*f_MilPro</f>
        <v>61376.399608192361</v>
      </c>
      <c r="BA22" s="300">
        <f ca="1">'Cost Plus'!$AE22*f_MilPro</f>
        <v>61376.399608192361</v>
      </c>
      <c r="BB22" s="300">
        <f ca="1">'Cost Plus'!$AE22*f_MilPro</f>
        <v>61376.399608192361</v>
      </c>
      <c r="BC22" s="300">
        <f ca="1">'Cost Plus'!$AE22*f_MilPro</f>
        <v>61376.399608192361</v>
      </c>
      <c r="BD22" s="300">
        <f ca="1">'Cost Plus'!$AE22*f_MilPro</f>
        <v>61376.399608192361</v>
      </c>
      <c r="BE22" s="300">
        <f ca="1">'Cost Plus'!$AE22*f_MilPro</f>
        <v>61376.399608192361</v>
      </c>
      <c r="BF22" s="300">
        <f ca="1">'Cost Plus'!$AE22*f_MilPro</f>
        <v>61376.399608192361</v>
      </c>
      <c r="BG22" s="300">
        <f ca="1">'Cost Plus'!$AE22*f_MilPro</f>
        <v>60762.63561211044</v>
      </c>
      <c r="BH22" s="300">
        <f ca="1">'Cost Plus'!$AE22*f_MilPro</f>
        <v>60762.63561211044</v>
      </c>
      <c r="BI22" s="300">
        <f ca="1">'Cost Plus'!$AE22*f_MilPro</f>
        <v>60762.63561211044</v>
      </c>
      <c r="BJ22" s="300">
        <f ca="1">'Cost Plus'!$AE22*f_MilPro</f>
        <v>60762.63561211044</v>
      </c>
      <c r="BK22" s="300">
        <f ca="1">'Cost Plus'!$AE22*f_MilPro</f>
        <v>60762.63561211044</v>
      </c>
      <c r="BL22" s="300">
        <f ca="1">'Cost Plus'!$AE22*f_MilPro</f>
        <v>60762.63561211044</v>
      </c>
      <c r="BM22" s="300">
        <f ca="1">'Cost Plus'!$AE22*f_MilPro</f>
        <v>60762.63561211044</v>
      </c>
      <c r="BN22" s="300">
        <f ca="1">'Cost Plus'!$AE22*f_MilPro</f>
        <v>60762.63561211044</v>
      </c>
      <c r="BO22" s="300">
        <f ca="1">'Cost Plus'!$AE22*f_MilPro</f>
        <v>60762.63561211044</v>
      </c>
      <c r="BP22" s="300">
        <f ca="1">'Cost Plus'!$AE22*f_MilPro</f>
        <v>60762.63561211044</v>
      </c>
      <c r="BQ22" s="300">
        <f ca="1">'Cost Plus'!$AE22*f_MilPro</f>
        <v>60762.63561211044</v>
      </c>
      <c r="BR22" s="300">
        <f ca="1">'Cost Plus'!$AE22*f_MilPro</f>
        <v>60762.63561211044</v>
      </c>
      <c r="BS22" s="300">
        <f ca="1">'Cost Plus'!$AE22*f_MilPro</f>
        <v>60148.871616028511</v>
      </c>
      <c r="BT22" s="300">
        <f ca="1">'Cost Plus'!$AE22*f_MilPro</f>
        <v>60148.871616028511</v>
      </c>
      <c r="BU22" s="300">
        <f ca="1">'Cost Plus'!$AE22*f_MilPro</f>
        <v>60148.871616028511</v>
      </c>
      <c r="BV22" s="300">
        <f ca="1">'Cost Plus'!$AE22*f_MilPro</f>
        <v>60148.871616028511</v>
      </c>
      <c r="BW22" s="300">
        <f ca="1">'Cost Plus'!$AE22*f_MilPro</f>
        <v>60148.871616028511</v>
      </c>
      <c r="BX22" s="300">
        <f ca="1">'Cost Plus'!$AE22*f_MilPro</f>
        <v>60148.871616028511</v>
      </c>
      <c r="BY22" s="300">
        <f ca="1">'Cost Plus'!$AE22*f_MilPro</f>
        <v>60148.871616028511</v>
      </c>
      <c r="BZ22" s="300">
        <f ca="1">'Cost Plus'!$AE22*f_MilPro</f>
        <v>60148.871616028511</v>
      </c>
      <c r="CA22" s="300">
        <f ca="1">'Cost Plus'!$AE22*f_MilPro</f>
        <v>60148.871616028511</v>
      </c>
      <c r="CB22" s="300">
        <f ca="1">'Cost Plus'!$AE22*f_MilPro</f>
        <v>60148.871616028511</v>
      </c>
      <c r="CC22" s="300">
        <f ca="1">'Cost Plus'!$AE22*f_MilPro</f>
        <v>60148.871616028511</v>
      </c>
      <c r="CD22" s="300">
        <f ca="1">'Cost Plus'!$AE22*f_MilPro</f>
        <v>60148.871616028511</v>
      </c>
      <c r="CE22" s="300">
        <f ca="1">'Cost Plus'!$AE22*f_MilPro</f>
        <v>59535.10761994659</v>
      </c>
      <c r="CF22" s="300">
        <f ca="1">'Cost Plus'!$AE22*f_MilPro</f>
        <v>59535.10761994659</v>
      </c>
      <c r="CG22" s="300">
        <f ca="1">'Cost Plus'!$AE22*f_MilPro</f>
        <v>59535.10761994659</v>
      </c>
      <c r="CH22" s="300">
        <f ca="1">'Cost Plus'!$AE22*f_MilPro</f>
        <v>59535.10761994659</v>
      </c>
      <c r="CI22" s="300">
        <f ca="1">'Cost Plus'!$AE22*f_MilPro</f>
        <v>59535.10761994659</v>
      </c>
      <c r="CJ22" s="300">
        <f ca="1">'Cost Plus'!$AE22*f_MilPro</f>
        <v>59535.10761994659</v>
      </c>
      <c r="CK22" s="300">
        <f ca="1">'Cost Plus'!$AE22*f_MilPro</f>
        <v>59535.10761994659</v>
      </c>
      <c r="CL22" s="300">
        <f ca="1">'Cost Plus'!$AE22*f_MilPro</f>
        <v>59535.10761994659</v>
      </c>
      <c r="CM22" s="300">
        <f ca="1">'Cost Plus'!$AE22*f_MilPro</f>
        <v>59535.10761994659</v>
      </c>
      <c r="CN22" s="300">
        <f ca="1">'Cost Plus'!$AE22*f_MilPro</f>
        <v>59535.10761994659</v>
      </c>
      <c r="CO22" s="300">
        <f ca="1">'Cost Plus'!$AE22*f_MilPro</f>
        <v>59535.10761994659</v>
      </c>
      <c r="CP22" s="300">
        <f ca="1">'Cost Plus'!$AE22*f_MilPro</f>
        <v>59535.10761994659</v>
      </c>
      <c r="CQ22" s="300">
        <f ca="1">'Cost Plus'!$AE22*f_MilPro</f>
        <v>58921.343623864668</v>
      </c>
      <c r="CR22" s="300">
        <f ca="1">'Cost Plus'!$AE22*f_MilPro</f>
        <v>58921.343623864668</v>
      </c>
      <c r="CS22" s="300">
        <f ca="1">'Cost Plus'!$AE22*f_MilPro</f>
        <v>58921.343623864668</v>
      </c>
      <c r="CT22" s="300">
        <f ca="1">'Cost Plus'!$AE22*f_MilPro</f>
        <v>0</v>
      </c>
      <c r="CU22" s="300">
        <f ca="1">'Cost Plus'!$AE22*f_MilPro</f>
        <v>0</v>
      </c>
      <c r="CV22" s="300">
        <f ca="1">'Cost Plus'!$AE22*f_MilPro</f>
        <v>0</v>
      </c>
      <c r="CW22" s="300">
        <f ca="1">'Cost Plus'!$AE22*f_MilPro</f>
        <v>0</v>
      </c>
      <c r="CX22" s="300">
        <f ca="1">'Cost Plus'!$AE22*f_MilPro</f>
        <v>0</v>
      </c>
      <c r="CY22" s="300">
        <f ca="1">'Cost Plus'!$AE22*f_MilPro</f>
        <v>0</v>
      </c>
      <c r="CZ22" s="300">
        <f ca="1">'Cost Plus'!$AE22*f_MilPro</f>
        <v>0</v>
      </c>
      <c r="DA22" s="300">
        <f ca="1">'Cost Plus'!$AE22*f_MilPro</f>
        <v>0</v>
      </c>
      <c r="DB22" s="300">
        <f ca="1">'Cost Plus'!$AE22*f_MilPro</f>
        <v>0</v>
      </c>
      <c r="DC22" s="300">
        <f ca="1">'Cost Plus'!$AE22*f_MilPro</f>
        <v>0</v>
      </c>
      <c r="DD22" s="300">
        <f ca="1">'Cost Plus'!$AE22*f_MilPro</f>
        <v>0</v>
      </c>
      <c r="DE22" s="300">
        <f ca="1">'Cost Plus'!$AE22*f_MilPro</f>
        <v>0</v>
      </c>
      <c r="DF22" s="300">
        <f ca="1">'Cost Plus'!$AE22*f_MilPro</f>
        <v>0</v>
      </c>
      <c r="DG22" s="300">
        <f ca="1">'Cost Plus'!$AE22*f_MilPro</f>
        <v>0</v>
      </c>
      <c r="DH22" s="300">
        <f ca="1">'Cost Plus'!$AE22*f_MilPro</f>
        <v>0</v>
      </c>
      <c r="DI22" s="300">
        <f ca="1">'Cost Plus'!$AE22*f_MilPro</f>
        <v>0</v>
      </c>
      <c r="DJ22" s="300">
        <f ca="1">'Cost Plus'!$AE22*f_MilPro</f>
        <v>0</v>
      </c>
      <c r="DK22" s="300">
        <f ca="1">'Cost Plus'!$AE22*f_MilPro</f>
        <v>0</v>
      </c>
      <c r="DL22" s="300">
        <f ca="1">'Cost Plus'!$AE22*f_MilPro</f>
        <v>0</v>
      </c>
      <c r="DM22" s="300">
        <f ca="1">'Cost Plus'!$AE22*f_MilPro</f>
        <v>0</v>
      </c>
      <c r="DN22" s="300">
        <f ca="1">'Cost Plus'!$AE22*f_MilPro</f>
        <v>0</v>
      </c>
      <c r="DO22" s="300">
        <f ca="1">'Cost Plus'!$AE22*f_MilPro</f>
        <v>0</v>
      </c>
      <c r="DP22" s="300">
        <f ca="1">'Cost Plus'!$AE22*f_MilPro</f>
        <v>0</v>
      </c>
      <c r="DQ22" s="300">
        <f ca="1">'Cost Plus'!$AE22*f_MilPro</f>
        <v>0</v>
      </c>
      <c r="DR22" s="300">
        <f ca="1">'Cost Plus'!$AE22*f_MilPro</f>
        <v>0</v>
      </c>
      <c r="DS22" s="300">
        <f ca="1">'Cost Plus'!$AE22*f_MilPro</f>
        <v>0</v>
      </c>
      <c r="DT22" s="300">
        <f ca="1">'Cost Plus'!$AE22*f_MilPro</f>
        <v>0</v>
      </c>
      <c r="DU22" s="300">
        <f ca="1">'Cost Plus'!$AE22*f_MilPro</f>
        <v>0</v>
      </c>
      <c r="DV22" s="300">
        <f ca="1">'Cost Plus'!$AE22*f_MilPro</f>
        <v>0</v>
      </c>
      <c r="DW22" s="300">
        <f ca="1">'Cost Plus'!$AE22*f_MilPro</f>
        <v>0</v>
      </c>
      <c r="DX22" s="300">
        <f ca="1">'Cost Plus'!$AE22*f_MilPro</f>
        <v>0</v>
      </c>
      <c r="DY22" s="300">
        <f ca="1">'Cost Plus'!$AE22*f_MilPro</f>
        <v>0</v>
      </c>
      <c r="DZ22" s="300">
        <f ca="1">'Cost Plus'!$AE22*f_MilPro</f>
        <v>0</v>
      </c>
      <c r="EA22" s="300">
        <f ca="1">'Cost Plus'!$AE22*f_MilPro</f>
        <v>0</v>
      </c>
      <c r="EB22" s="300">
        <f ca="1">'Cost Plus'!$AE22*f_MilPro</f>
        <v>0</v>
      </c>
      <c r="EC22" s="300">
        <f ca="1">'Cost Plus'!$AE22*f_MilPro</f>
        <v>0</v>
      </c>
      <c r="ED22" s="300">
        <f ca="1">'Cost Plus'!$AE22*f_MilPro</f>
        <v>0</v>
      </c>
      <c r="EE22" s="300">
        <f ca="1">'Cost Plus'!$AE22*f_MilPro</f>
        <v>0</v>
      </c>
      <c r="EF22" s="300">
        <f ca="1">'Cost Plus'!$AE22*f_MilPro</f>
        <v>0</v>
      </c>
      <c r="EG22" s="300">
        <f ca="1">'Cost Plus'!$AE22*f_MilPro</f>
        <v>0</v>
      </c>
      <c r="EH22" s="300">
        <f ca="1">'Cost Plus'!$AE22*f_MilPro</f>
        <v>0</v>
      </c>
      <c r="EI22" s="300">
        <f ca="1">'Cost Plus'!$AE22*f_MilPro</f>
        <v>0</v>
      </c>
      <c r="EJ22" s="300">
        <f ca="1">'Cost Plus'!$AE22*f_MilPro</f>
        <v>0</v>
      </c>
      <c r="EK22" s="300">
        <f ca="1">'Cost Plus'!$AE22*f_MilPro</f>
        <v>0</v>
      </c>
      <c r="EL22" s="300">
        <f ca="1">'Cost Plus'!$AE22*f_MilPro</f>
        <v>0</v>
      </c>
      <c r="EM22" s="300">
        <f ca="1">'Cost Plus'!$AE22*f_MilPro</f>
        <v>0</v>
      </c>
      <c r="EN22" s="300">
        <f ca="1">'Cost Plus'!$AE22*f_MilPro</f>
        <v>0</v>
      </c>
      <c r="EO22" s="300">
        <f ca="1">'Cost Plus'!$AE22*f_MilPro</f>
        <v>0</v>
      </c>
      <c r="EP22" s="300">
        <f ca="1">'Cost Plus'!$AE22*f_MilPro</f>
        <v>0</v>
      </c>
      <c r="EQ22" s="300">
        <f ca="1">'Cost Plus'!$AE22*f_MilPro</f>
        <v>0</v>
      </c>
      <c r="ER22" s="300">
        <f ca="1">'Cost Plus'!$AE22*f_MilPro</f>
        <v>0</v>
      </c>
      <c r="ES22" s="300">
        <f ca="1">'Cost Plus'!$AE22*f_MilPro</f>
        <v>0</v>
      </c>
      <c r="ET22" s="300">
        <f ca="1">'Cost Plus'!$AE22*f_MilPro</f>
        <v>0</v>
      </c>
      <c r="EU22" s="300">
        <f ca="1">'Cost Plus'!$AE22*f_MilPro</f>
        <v>0</v>
      </c>
      <c r="EV22" s="300">
        <f ca="1">'Cost Plus'!$AE22*f_MilPro</f>
        <v>0</v>
      </c>
      <c r="EW22" s="300">
        <f ca="1">'Cost Plus'!$AE22*f_MilPro</f>
        <v>0</v>
      </c>
      <c r="EX22" s="300">
        <f ca="1">'Cost Plus'!$AE22*f_MilPro</f>
        <v>0</v>
      </c>
      <c r="EY22" s="612"/>
      <c r="EZ22" s="757" t="str">
        <f>'Main Input'!EZ22</f>
        <v>RPI</v>
      </c>
      <c r="FA22" s="757" t="str">
        <f>'Main Input'!FA22</f>
        <v>N/A</v>
      </c>
      <c r="FB22" s="766">
        <f>'Main Input'!FB22</f>
        <v>0</v>
      </c>
      <c r="FC22" s="766" t="str">
        <f>'Main Input'!FC22</f>
        <v>IT Solutions</v>
      </c>
      <c r="FD22" s="766" t="str">
        <f>'Main Input'!FD22</f>
        <v>Managed Services</v>
      </c>
      <c r="FE22" s="757" t="str">
        <f>'Main Input'!FE22</f>
        <v>Opex</v>
      </c>
      <c r="FF22" s="757" t="str">
        <f>'Main Input'!FF22</f>
        <v>ContractAccrual</v>
      </c>
      <c r="FG22" s="757" t="str">
        <f>'Main Input'!FG22</f>
        <v>Expense</v>
      </c>
      <c r="FH22" s="767" t="str">
        <f>'Main Input'!FH22</f>
        <v>A</v>
      </c>
      <c r="FI22" s="768">
        <f>'Main Input'!FI22</f>
        <v>0.22</v>
      </c>
      <c r="FJ22" s="768">
        <f>'Main Input'!FJ22</f>
        <v>0</v>
      </c>
      <c r="FK22" s="612"/>
      <c r="FL22" s="531">
        <f t="shared" si="27"/>
        <v>0</v>
      </c>
      <c r="FM22" s="86"/>
      <c r="FN22" s="612"/>
    </row>
    <row r="23" spans="1:170" ht="12.75" customHeight="1">
      <c r="A23" s="750" t="str">
        <f>'Main Input'!A23</f>
        <v>Romualdo</v>
      </c>
      <c r="B23" s="762" t="str">
        <f>'Main Input'!B23</f>
        <v>Field Maintenance Service</v>
      </c>
      <c r="C23" s="762" t="str">
        <f>'Main Input'!C23</f>
        <v>Labour</v>
      </c>
      <c r="D23" s="762" t="str">
        <f>'Main Input'!D23</f>
        <v>ASIS</v>
      </c>
      <c r="E23" s="762" t="str">
        <f>'Main Input'!E23</f>
        <v xml:space="preserve">Microinformática </v>
      </c>
      <c r="F23" s="753" t="str">
        <f>'Main Input'!F23</f>
        <v>direct</v>
      </c>
      <c r="G23" s="753" t="str">
        <f>'Main Input'!G23</f>
        <v>Person</v>
      </c>
      <c r="H23" s="753">
        <f>'Main Input'!H23</f>
        <v>0</v>
      </c>
      <c r="I23" s="753">
        <f>'Main Input'!I23</f>
        <v>0</v>
      </c>
      <c r="J23" s="753">
        <f>'Main Input'!J23</f>
        <v>0</v>
      </c>
      <c r="K23" s="753" t="str">
        <f>'Main Input'!K23</f>
        <v>FJS</v>
      </c>
      <c r="L23" s="753" t="str">
        <f>'Main Input'!L23</f>
        <v>oCSFM</v>
      </c>
      <c r="M23" s="753">
        <f>'Main Input'!M23</f>
        <v>0</v>
      </c>
      <c r="N23" s="753">
        <f>'Main Input'!N23</f>
        <v>0</v>
      </c>
      <c r="O23" s="753" t="str">
        <f>'Main Input'!O23</f>
        <v>SPAIN</v>
      </c>
      <c r="P23" s="753">
        <f>'Main Input'!P23</f>
        <v>489</v>
      </c>
      <c r="Q23" s="753" t="str">
        <f>'Main Input'!Q23</f>
        <v>EUR</v>
      </c>
      <c r="R23" s="753" t="str">
        <f>'Main Input'!R23</f>
        <v>EMEA</v>
      </c>
      <c r="S23" s="753" t="str">
        <f>'Main Input'!S23</f>
        <v>Local</v>
      </c>
      <c r="T23" s="753">
        <f>'Main Input'!T23</f>
        <v>0</v>
      </c>
      <c r="U23" s="753">
        <f>'Main Input'!U23</f>
        <v>0</v>
      </c>
      <c r="V23" s="753" t="str">
        <f>'Main Input'!V23</f>
        <v>1_ATP</v>
      </c>
      <c r="W23" s="753">
        <f>'Main Input'!W23</f>
        <v>0</v>
      </c>
      <c r="X23" s="753">
        <f>'Main Input'!X23</f>
        <v>0</v>
      </c>
      <c r="Y23" s="753">
        <f>'Main Input'!Y23</f>
        <v>0</v>
      </c>
      <c r="Z23" s="753">
        <f>'Main Input'!Z23</f>
        <v>0</v>
      </c>
      <c r="AA23" s="753">
        <f>'Main Input'!AA23</f>
        <v>0</v>
      </c>
      <c r="AB23" s="763">
        <f>'Main Input'!AB23</f>
        <v>0</v>
      </c>
      <c r="AC23" s="763" t="str">
        <f>'Main Input'!AC23</f>
        <v>Money</v>
      </c>
      <c r="AD23" s="764">
        <f>'Main Input'!AD23</f>
        <v>18000</v>
      </c>
      <c r="AE23" s="765">
        <f t="shared" ca="1" si="26"/>
        <v>11629600.197760252</v>
      </c>
      <c r="AF23" s="299">
        <f ca="1">'Cost Plus'!$AE23*f_MilPro</f>
        <v>0</v>
      </c>
      <c r="AG23" s="300">
        <f ca="1">'Cost Plus'!$AE23*f_MilPro</f>
        <v>0</v>
      </c>
      <c r="AH23" s="300">
        <f ca="1">'Cost Plus'!$AE23*f_MilPro</f>
        <v>184129.19882457674</v>
      </c>
      <c r="AI23" s="300">
        <f ca="1">'Cost Plus'!$AE23*f_MilPro</f>
        <v>184129.19882457674</v>
      </c>
      <c r="AJ23" s="300">
        <f ca="1">'Cost Plus'!$AE23*f_MilPro</f>
        <v>184129.19882457674</v>
      </c>
      <c r="AK23" s="300">
        <f ca="1">'Cost Plus'!$AE23*f_MilPro</f>
        <v>184129.19882457674</v>
      </c>
      <c r="AL23" s="300">
        <f ca="1">'Cost Plus'!$AE23*f_MilPro</f>
        <v>184129.19882457674</v>
      </c>
      <c r="AM23" s="300">
        <f ca="1">'Cost Plus'!$AE23*f_MilPro</f>
        <v>184129.19882457674</v>
      </c>
      <c r="AN23" s="300">
        <f ca="1">'Cost Plus'!$AE23*f_MilPro</f>
        <v>184129.19882457674</v>
      </c>
      <c r="AO23" s="300">
        <f ca="1">'Cost Plus'!$AE23*f_MilPro</f>
        <v>184129.19882457674</v>
      </c>
      <c r="AP23" s="300">
        <f ca="1">'Cost Plus'!$AE23*f_MilPro</f>
        <v>184129.19882457674</v>
      </c>
      <c r="AQ23" s="300">
        <f ca="1">'Cost Plus'!$AE23*f_MilPro</f>
        <v>184129.19882457674</v>
      </c>
      <c r="AR23" s="300">
        <f ca="1">'Cost Plus'!$AE23*f_MilPro</f>
        <v>184129.19882457674</v>
      </c>
      <c r="AS23" s="300">
        <f ca="1">'Cost Plus'!$AE23*f_MilPro</f>
        <v>184129.19882457674</v>
      </c>
      <c r="AT23" s="300">
        <f ca="1">'Cost Plus'!$AE23*f_MilPro</f>
        <v>184129.19882457674</v>
      </c>
      <c r="AU23" s="300">
        <f ca="1">'Cost Plus'!$AE23*f_MilPro</f>
        <v>184129.19882457674</v>
      </c>
      <c r="AV23" s="300">
        <f ca="1">'Cost Plus'!$AE23*f_MilPro</f>
        <v>184129.19882457674</v>
      </c>
      <c r="AW23" s="300">
        <f ca="1">'Cost Plus'!$AE23*f_MilPro</f>
        <v>184129.19882457674</v>
      </c>
      <c r="AX23" s="300">
        <f ca="1">'Cost Plus'!$AE23*f_MilPro</f>
        <v>184129.19882457674</v>
      </c>
      <c r="AY23" s="300">
        <f ca="1">'Cost Plus'!$AE23*f_MilPro</f>
        <v>184129.19882457674</v>
      </c>
      <c r="AZ23" s="300">
        <f ca="1">'Cost Plus'!$AE23*f_MilPro</f>
        <v>184129.19882457674</v>
      </c>
      <c r="BA23" s="300">
        <f ca="1">'Cost Plus'!$AE23*f_MilPro</f>
        <v>184129.19882457674</v>
      </c>
      <c r="BB23" s="300">
        <f ca="1">'Cost Plus'!$AE23*f_MilPro</f>
        <v>184129.19882457674</v>
      </c>
      <c r="BC23" s="300">
        <f ca="1">'Cost Plus'!$AE23*f_MilPro</f>
        <v>184129.19882457674</v>
      </c>
      <c r="BD23" s="300">
        <f ca="1">'Cost Plus'!$AE23*f_MilPro</f>
        <v>184129.19882457674</v>
      </c>
      <c r="BE23" s="300">
        <f ca="1">'Cost Plus'!$AE23*f_MilPro</f>
        <v>184129.19882457674</v>
      </c>
      <c r="BF23" s="300">
        <f ca="1">'Cost Plus'!$AE23*f_MilPro</f>
        <v>184129.19882457674</v>
      </c>
      <c r="BG23" s="300">
        <f ca="1">'Cost Plus'!$AE23*f_MilPro</f>
        <v>182287.90683633098</v>
      </c>
      <c r="BH23" s="300">
        <f ca="1">'Cost Plus'!$AE23*f_MilPro</f>
        <v>182287.90683633098</v>
      </c>
      <c r="BI23" s="300">
        <f ca="1">'Cost Plus'!$AE23*f_MilPro</f>
        <v>182287.90683633098</v>
      </c>
      <c r="BJ23" s="300">
        <f ca="1">'Cost Plus'!$AE23*f_MilPro</f>
        <v>182287.90683633098</v>
      </c>
      <c r="BK23" s="300">
        <f ca="1">'Cost Plus'!$AE23*f_MilPro</f>
        <v>182287.90683633098</v>
      </c>
      <c r="BL23" s="300">
        <f ca="1">'Cost Plus'!$AE23*f_MilPro</f>
        <v>182287.90683633098</v>
      </c>
      <c r="BM23" s="300">
        <f ca="1">'Cost Plus'!$AE23*f_MilPro</f>
        <v>182287.90683633098</v>
      </c>
      <c r="BN23" s="300">
        <f ca="1">'Cost Plus'!$AE23*f_MilPro</f>
        <v>182287.90683633098</v>
      </c>
      <c r="BO23" s="300">
        <f ca="1">'Cost Plus'!$AE23*f_MilPro</f>
        <v>182287.90683633098</v>
      </c>
      <c r="BP23" s="300">
        <f ca="1">'Cost Plus'!$AE23*f_MilPro</f>
        <v>182287.90683633098</v>
      </c>
      <c r="BQ23" s="300">
        <f ca="1">'Cost Plus'!$AE23*f_MilPro</f>
        <v>182287.90683633098</v>
      </c>
      <c r="BR23" s="300">
        <f ca="1">'Cost Plus'!$AE23*f_MilPro</f>
        <v>182287.90683633098</v>
      </c>
      <c r="BS23" s="300">
        <f ca="1">'Cost Plus'!$AE23*f_MilPro</f>
        <v>180446.61484808521</v>
      </c>
      <c r="BT23" s="300">
        <f ca="1">'Cost Plus'!$AE23*f_MilPro</f>
        <v>180446.61484808521</v>
      </c>
      <c r="BU23" s="300">
        <f ca="1">'Cost Plus'!$AE23*f_MilPro</f>
        <v>180446.61484808521</v>
      </c>
      <c r="BV23" s="300">
        <f ca="1">'Cost Plus'!$AE23*f_MilPro</f>
        <v>180446.61484808521</v>
      </c>
      <c r="BW23" s="300">
        <f ca="1">'Cost Plus'!$AE23*f_MilPro</f>
        <v>180446.61484808521</v>
      </c>
      <c r="BX23" s="300">
        <f ca="1">'Cost Plus'!$AE23*f_MilPro</f>
        <v>180446.61484808521</v>
      </c>
      <c r="BY23" s="300">
        <f ca="1">'Cost Plus'!$AE23*f_MilPro</f>
        <v>180446.61484808521</v>
      </c>
      <c r="BZ23" s="300">
        <f ca="1">'Cost Plus'!$AE23*f_MilPro</f>
        <v>180446.61484808521</v>
      </c>
      <c r="CA23" s="300">
        <f ca="1">'Cost Plus'!$AE23*f_MilPro</f>
        <v>180446.61484808521</v>
      </c>
      <c r="CB23" s="300">
        <f ca="1">'Cost Plus'!$AE23*f_MilPro</f>
        <v>180446.61484808521</v>
      </c>
      <c r="CC23" s="300">
        <f ca="1">'Cost Plus'!$AE23*f_MilPro</f>
        <v>180446.61484808521</v>
      </c>
      <c r="CD23" s="300">
        <f ca="1">'Cost Plus'!$AE23*f_MilPro</f>
        <v>180446.61484808521</v>
      </c>
      <c r="CE23" s="300">
        <f ca="1">'Cost Plus'!$AE23*f_MilPro</f>
        <v>178605.32285983945</v>
      </c>
      <c r="CF23" s="300">
        <f ca="1">'Cost Plus'!$AE23*f_MilPro</f>
        <v>178605.32285983945</v>
      </c>
      <c r="CG23" s="300">
        <f ca="1">'Cost Plus'!$AE23*f_MilPro</f>
        <v>178605.32285983945</v>
      </c>
      <c r="CH23" s="300">
        <f ca="1">'Cost Plus'!$AE23*f_MilPro</f>
        <v>178605.32285983945</v>
      </c>
      <c r="CI23" s="300">
        <f ca="1">'Cost Plus'!$AE23*f_MilPro</f>
        <v>178605.32285983945</v>
      </c>
      <c r="CJ23" s="300">
        <f ca="1">'Cost Plus'!$AE23*f_MilPro</f>
        <v>178605.32285983945</v>
      </c>
      <c r="CK23" s="300">
        <f ca="1">'Cost Plus'!$AE23*f_MilPro</f>
        <v>178605.32285983945</v>
      </c>
      <c r="CL23" s="300">
        <f ca="1">'Cost Plus'!$AE23*f_MilPro</f>
        <v>178605.32285983945</v>
      </c>
      <c r="CM23" s="300">
        <f ca="1">'Cost Plus'!$AE23*f_MilPro</f>
        <v>178605.32285983945</v>
      </c>
      <c r="CN23" s="300">
        <f ca="1">'Cost Plus'!$AE23*f_MilPro</f>
        <v>178605.32285983945</v>
      </c>
      <c r="CO23" s="300">
        <f ca="1">'Cost Plus'!$AE23*f_MilPro</f>
        <v>178605.32285983945</v>
      </c>
      <c r="CP23" s="300">
        <f ca="1">'Cost Plus'!$AE23*f_MilPro</f>
        <v>178605.32285983945</v>
      </c>
      <c r="CQ23" s="300">
        <f ca="1">'Cost Plus'!$AE23*f_MilPro</f>
        <v>176764.03087159366</v>
      </c>
      <c r="CR23" s="300">
        <f ca="1">'Cost Plus'!$AE23*f_MilPro</f>
        <v>176764.03087159366</v>
      </c>
      <c r="CS23" s="300">
        <f ca="1">'Cost Plus'!$AE23*f_MilPro</f>
        <v>176764.03087159366</v>
      </c>
      <c r="CT23" s="300">
        <f ca="1">'Cost Plus'!$AE23*f_MilPro</f>
        <v>0</v>
      </c>
      <c r="CU23" s="300">
        <f ca="1">'Cost Plus'!$AE23*f_MilPro</f>
        <v>0</v>
      </c>
      <c r="CV23" s="300">
        <f ca="1">'Cost Plus'!$AE23*f_MilPro</f>
        <v>0</v>
      </c>
      <c r="CW23" s="300">
        <f ca="1">'Cost Plus'!$AE23*f_MilPro</f>
        <v>0</v>
      </c>
      <c r="CX23" s="300">
        <f ca="1">'Cost Plus'!$AE23*f_MilPro</f>
        <v>0</v>
      </c>
      <c r="CY23" s="300">
        <f ca="1">'Cost Plus'!$AE23*f_MilPro</f>
        <v>0</v>
      </c>
      <c r="CZ23" s="300">
        <f ca="1">'Cost Plus'!$AE23*f_MilPro</f>
        <v>0</v>
      </c>
      <c r="DA23" s="300">
        <f ca="1">'Cost Plus'!$AE23*f_MilPro</f>
        <v>0</v>
      </c>
      <c r="DB23" s="300">
        <f ca="1">'Cost Plus'!$AE23*f_MilPro</f>
        <v>0</v>
      </c>
      <c r="DC23" s="300">
        <f ca="1">'Cost Plus'!$AE23*f_MilPro</f>
        <v>0</v>
      </c>
      <c r="DD23" s="300">
        <f ca="1">'Cost Plus'!$AE23*f_MilPro</f>
        <v>0</v>
      </c>
      <c r="DE23" s="300">
        <f ca="1">'Cost Plus'!$AE23*f_MilPro</f>
        <v>0</v>
      </c>
      <c r="DF23" s="300">
        <f ca="1">'Cost Plus'!$AE23*f_MilPro</f>
        <v>0</v>
      </c>
      <c r="DG23" s="300">
        <f ca="1">'Cost Plus'!$AE23*f_MilPro</f>
        <v>0</v>
      </c>
      <c r="DH23" s="300">
        <f ca="1">'Cost Plus'!$AE23*f_MilPro</f>
        <v>0</v>
      </c>
      <c r="DI23" s="300">
        <f ca="1">'Cost Plus'!$AE23*f_MilPro</f>
        <v>0</v>
      </c>
      <c r="DJ23" s="300">
        <f ca="1">'Cost Plus'!$AE23*f_MilPro</f>
        <v>0</v>
      </c>
      <c r="DK23" s="300">
        <f ca="1">'Cost Plus'!$AE23*f_MilPro</f>
        <v>0</v>
      </c>
      <c r="DL23" s="300">
        <f ca="1">'Cost Plus'!$AE23*f_MilPro</f>
        <v>0</v>
      </c>
      <c r="DM23" s="300">
        <f ca="1">'Cost Plus'!$AE23*f_MilPro</f>
        <v>0</v>
      </c>
      <c r="DN23" s="300">
        <f ca="1">'Cost Plus'!$AE23*f_MilPro</f>
        <v>0</v>
      </c>
      <c r="DO23" s="300">
        <f ca="1">'Cost Plus'!$AE23*f_MilPro</f>
        <v>0</v>
      </c>
      <c r="DP23" s="300">
        <f ca="1">'Cost Plus'!$AE23*f_MilPro</f>
        <v>0</v>
      </c>
      <c r="DQ23" s="300">
        <f ca="1">'Cost Plus'!$AE23*f_MilPro</f>
        <v>0</v>
      </c>
      <c r="DR23" s="300">
        <f ca="1">'Cost Plus'!$AE23*f_MilPro</f>
        <v>0</v>
      </c>
      <c r="DS23" s="300">
        <f ca="1">'Cost Plus'!$AE23*f_MilPro</f>
        <v>0</v>
      </c>
      <c r="DT23" s="300">
        <f ca="1">'Cost Plus'!$AE23*f_MilPro</f>
        <v>0</v>
      </c>
      <c r="DU23" s="300">
        <f ca="1">'Cost Plus'!$AE23*f_MilPro</f>
        <v>0</v>
      </c>
      <c r="DV23" s="300">
        <f ca="1">'Cost Plus'!$AE23*f_MilPro</f>
        <v>0</v>
      </c>
      <c r="DW23" s="300">
        <f ca="1">'Cost Plus'!$AE23*f_MilPro</f>
        <v>0</v>
      </c>
      <c r="DX23" s="300">
        <f ca="1">'Cost Plus'!$AE23*f_MilPro</f>
        <v>0</v>
      </c>
      <c r="DY23" s="300">
        <f ca="1">'Cost Plus'!$AE23*f_MilPro</f>
        <v>0</v>
      </c>
      <c r="DZ23" s="300">
        <f ca="1">'Cost Plus'!$AE23*f_MilPro</f>
        <v>0</v>
      </c>
      <c r="EA23" s="300">
        <f ca="1">'Cost Plus'!$AE23*f_MilPro</f>
        <v>0</v>
      </c>
      <c r="EB23" s="300">
        <f ca="1">'Cost Plus'!$AE23*f_MilPro</f>
        <v>0</v>
      </c>
      <c r="EC23" s="300">
        <f ca="1">'Cost Plus'!$AE23*f_MilPro</f>
        <v>0</v>
      </c>
      <c r="ED23" s="300">
        <f ca="1">'Cost Plus'!$AE23*f_MilPro</f>
        <v>0</v>
      </c>
      <c r="EE23" s="300">
        <f ca="1">'Cost Plus'!$AE23*f_MilPro</f>
        <v>0</v>
      </c>
      <c r="EF23" s="300">
        <f ca="1">'Cost Plus'!$AE23*f_MilPro</f>
        <v>0</v>
      </c>
      <c r="EG23" s="300">
        <f ca="1">'Cost Plus'!$AE23*f_MilPro</f>
        <v>0</v>
      </c>
      <c r="EH23" s="300">
        <f ca="1">'Cost Plus'!$AE23*f_MilPro</f>
        <v>0</v>
      </c>
      <c r="EI23" s="300">
        <f ca="1">'Cost Plus'!$AE23*f_MilPro</f>
        <v>0</v>
      </c>
      <c r="EJ23" s="300">
        <f ca="1">'Cost Plus'!$AE23*f_MilPro</f>
        <v>0</v>
      </c>
      <c r="EK23" s="300">
        <f ca="1">'Cost Plus'!$AE23*f_MilPro</f>
        <v>0</v>
      </c>
      <c r="EL23" s="300">
        <f ca="1">'Cost Plus'!$AE23*f_MilPro</f>
        <v>0</v>
      </c>
      <c r="EM23" s="300">
        <f ca="1">'Cost Plus'!$AE23*f_MilPro</f>
        <v>0</v>
      </c>
      <c r="EN23" s="300">
        <f ca="1">'Cost Plus'!$AE23*f_MilPro</f>
        <v>0</v>
      </c>
      <c r="EO23" s="300">
        <f ca="1">'Cost Plus'!$AE23*f_MilPro</f>
        <v>0</v>
      </c>
      <c r="EP23" s="300">
        <f ca="1">'Cost Plus'!$AE23*f_MilPro</f>
        <v>0</v>
      </c>
      <c r="EQ23" s="300">
        <f ca="1">'Cost Plus'!$AE23*f_MilPro</f>
        <v>0</v>
      </c>
      <c r="ER23" s="300">
        <f ca="1">'Cost Plus'!$AE23*f_MilPro</f>
        <v>0</v>
      </c>
      <c r="ES23" s="300">
        <f ca="1">'Cost Plus'!$AE23*f_MilPro</f>
        <v>0</v>
      </c>
      <c r="ET23" s="300">
        <f ca="1">'Cost Plus'!$AE23*f_MilPro</f>
        <v>0</v>
      </c>
      <c r="EU23" s="300">
        <f ca="1">'Cost Plus'!$AE23*f_MilPro</f>
        <v>0</v>
      </c>
      <c r="EV23" s="300">
        <f ca="1">'Cost Plus'!$AE23*f_MilPro</f>
        <v>0</v>
      </c>
      <c r="EW23" s="300">
        <f ca="1">'Cost Plus'!$AE23*f_MilPro</f>
        <v>0</v>
      </c>
      <c r="EX23" s="300">
        <f ca="1">'Cost Plus'!$AE23*f_MilPro</f>
        <v>0</v>
      </c>
      <c r="EY23" s="612"/>
      <c r="EZ23" s="757" t="str">
        <f>'Main Input'!EZ23</f>
        <v>RPI</v>
      </c>
      <c r="FA23" s="757" t="str">
        <f>'Main Input'!FA23</f>
        <v>N/A</v>
      </c>
      <c r="FB23" s="766">
        <f>'Main Input'!FB23</f>
        <v>0</v>
      </c>
      <c r="FC23" s="766" t="str">
        <f>'Main Input'!FC23</f>
        <v>IT Solutions</v>
      </c>
      <c r="FD23" s="766" t="str">
        <f>'Main Input'!FD23</f>
        <v>Managed Services</v>
      </c>
      <c r="FE23" s="757" t="str">
        <f>'Main Input'!FE23</f>
        <v>Opex</v>
      </c>
      <c r="FF23" s="757" t="str">
        <f>'Main Input'!FF23</f>
        <v>ContractAccrual</v>
      </c>
      <c r="FG23" s="757" t="str">
        <f>'Main Input'!FG23</f>
        <v>Expense</v>
      </c>
      <c r="FH23" s="767" t="str">
        <f>'Main Input'!FH23</f>
        <v>A</v>
      </c>
      <c r="FI23" s="768">
        <f>'Main Input'!FI23</f>
        <v>0.22</v>
      </c>
      <c r="FJ23" s="768">
        <f>'Main Input'!FJ23</f>
        <v>0</v>
      </c>
      <c r="FK23" s="612"/>
      <c r="FL23" s="531">
        <f t="shared" si="27"/>
        <v>0</v>
      </c>
      <c r="FM23" s="86"/>
      <c r="FN23" s="612"/>
    </row>
    <row r="24" spans="1:170" ht="12.75" customHeight="1">
      <c r="A24" s="750" t="str">
        <f>'Main Input'!A24</f>
        <v>Pepe</v>
      </c>
      <c r="B24" s="762" t="str">
        <f>'Main Input'!B24</f>
        <v>Datacentre Operations</v>
      </c>
      <c r="C24" s="762" t="str">
        <f>'Main Input'!C24</f>
        <v>Pass through</v>
      </c>
      <c r="D24" s="762" t="str">
        <f>'Main Input'!D24</f>
        <v>TRF</v>
      </c>
      <c r="E24" s="762" t="str">
        <f>'Main Input'!E24</f>
        <v>Hosting for DC1</v>
      </c>
      <c r="F24" s="753" t="str">
        <f>'Main Input'!F24</f>
        <v>direct</v>
      </c>
      <c r="G24" s="753" t="str">
        <f>'Main Input'!G24</f>
        <v>Person</v>
      </c>
      <c r="H24" s="753">
        <f>'Main Input'!H24</f>
        <v>0</v>
      </c>
      <c r="I24" s="753">
        <f>'Main Input'!I24</f>
        <v>0</v>
      </c>
      <c r="J24" s="753">
        <f>'Main Input'!J24</f>
        <v>0</v>
      </c>
      <c r="K24" s="753" t="str">
        <f>'Main Input'!K24</f>
        <v>FJS</v>
      </c>
      <c r="L24" s="753" t="str">
        <f>'Main Input'!L24</f>
        <v>pTran</v>
      </c>
      <c r="M24" s="753">
        <f>'Main Input'!M24</f>
        <v>0</v>
      </c>
      <c r="N24" s="753">
        <f>'Main Input'!N24</f>
        <v>0</v>
      </c>
      <c r="O24" s="753" t="str">
        <f>'Main Input'!O24</f>
        <v>SPAIN</v>
      </c>
      <c r="P24" s="753">
        <f>'Main Input'!P24</f>
        <v>34452.6</v>
      </c>
      <c r="Q24" s="753" t="str">
        <f>'Main Input'!Q24</f>
        <v>EUR</v>
      </c>
      <c r="R24" s="753" t="str">
        <f>'Main Input'!R24</f>
        <v>EMEA</v>
      </c>
      <c r="S24" s="753" t="str">
        <f>'Main Input'!S24</f>
        <v>Local</v>
      </c>
      <c r="T24" s="753">
        <f>'Main Input'!T24</f>
        <v>0</v>
      </c>
      <c r="U24" s="753">
        <f>'Main Input'!U24</f>
        <v>0</v>
      </c>
      <c r="V24" s="753" t="str">
        <f>'Main Input'!V24</f>
        <v>2_ATP</v>
      </c>
      <c r="W24" s="753">
        <f>'Main Input'!W24</f>
        <v>0</v>
      </c>
      <c r="X24" s="753">
        <f>'Main Input'!X24</f>
        <v>0</v>
      </c>
      <c r="Y24" s="753">
        <f>'Main Input'!Y24</f>
        <v>0</v>
      </c>
      <c r="Z24" s="753">
        <f>'Main Input'!Z24</f>
        <v>0</v>
      </c>
      <c r="AA24" s="753">
        <f>'Main Input'!AA24</f>
        <v>0</v>
      </c>
      <c r="AB24" s="763">
        <f>'Main Input'!AB24</f>
        <v>0</v>
      </c>
      <c r="AC24" s="763" t="str">
        <f>'Main Input'!AC24</f>
        <v>Licenses</v>
      </c>
      <c r="AD24" s="764">
        <f>'Main Input'!AD24</f>
        <v>64</v>
      </c>
      <c r="AE24" s="765">
        <f t="shared" ca="1" si="26"/>
        <v>2944223.9445610899</v>
      </c>
      <c r="AF24" s="299">
        <f ca="1">'Cost Plus'!$AE24*f_MilPro</f>
        <v>0</v>
      </c>
      <c r="AG24" s="300">
        <f ca="1">'Cost Plus'!$AE24*f_MilPro</f>
        <v>0</v>
      </c>
      <c r="AH24" s="300">
        <f ca="1">'Cost Plus'!$AE24*f_MilPro</f>
        <v>44169.999999999978</v>
      </c>
      <c r="AI24" s="300">
        <f ca="1">'Cost Plus'!$AE24*f_MilPro</f>
        <v>0</v>
      </c>
      <c r="AJ24" s="300">
        <f ca="1">'Cost Plus'!$AE24*f_MilPro</f>
        <v>0</v>
      </c>
      <c r="AK24" s="300">
        <f ca="1">'Cost Plus'!$AE24*f_MilPro</f>
        <v>132509.99999999994</v>
      </c>
      <c r="AL24" s="300">
        <f ca="1">'Cost Plus'!$AE24*f_MilPro</f>
        <v>0</v>
      </c>
      <c r="AM24" s="300">
        <f ca="1">'Cost Plus'!$AE24*f_MilPro</f>
        <v>0</v>
      </c>
      <c r="AN24" s="300">
        <f ca="1">'Cost Plus'!$AE24*f_MilPro</f>
        <v>132509.99999999991</v>
      </c>
      <c r="AO24" s="300">
        <f ca="1">'Cost Plus'!$AE24*f_MilPro</f>
        <v>0</v>
      </c>
      <c r="AP24" s="300">
        <f ca="1">'Cost Plus'!$AE24*f_MilPro</f>
        <v>0</v>
      </c>
      <c r="AQ24" s="300">
        <f ca="1">'Cost Plus'!$AE24*f_MilPro</f>
        <v>132510</v>
      </c>
      <c r="AR24" s="300">
        <f ca="1">'Cost Plus'!$AE24*f_MilPro</f>
        <v>0</v>
      </c>
      <c r="AS24" s="300">
        <f ca="1">'Cost Plus'!$AE24*f_MilPro</f>
        <v>0</v>
      </c>
      <c r="AT24" s="300">
        <f ca="1">'Cost Plus'!$AE24*f_MilPro</f>
        <v>132510.00000000006</v>
      </c>
      <c r="AU24" s="300">
        <f ca="1">'Cost Plus'!$AE24*f_MilPro</f>
        <v>0</v>
      </c>
      <c r="AV24" s="300">
        <f ca="1">'Cost Plus'!$AE24*f_MilPro</f>
        <v>0</v>
      </c>
      <c r="AW24" s="300">
        <f ca="1">'Cost Plus'!$AE24*f_MilPro</f>
        <v>134276.79999999984</v>
      </c>
      <c r="AX24" s="300">
        <f ca="1">'Cost Plus'!$AE24*f_MilPro</f>
        <v>0</v>
      </c>
      <c r="AY24" s="300">
        <f ca="1">'Cost Plus'!$AE24*f_MilPro</f>
        <v>0</v>
      </c>
      <c r="AZ24" s="300">
        <f ca="1">'Cost Plus'!$AE24*f_MilPro</f>
        <v>135160.19999999978</v>
      </c>
      <c r="BA24" s="300">
        <f ca="1">'Cost Plus'!$AE24*f_MilPro</f>
        <v>0</v>
      </c>
      <c r="BB24" s="300">
        <f ca="1">'Cost Plus'!$AE24*f_MilPro</f>
        <v>0</v>
      </c>
      <c r="BC24" s="300">
        <f ca="1">'Cost Plus'!$AE24*f_MilPro</f>
        <v>135160.19999999992</v>
      </c>
      <c r="BD24" s="300">
        <f ca="1">'Cost Plus'!$AE24*f_MilPro</f>
        <v>0</v>
      </c>
      <c r="BE24" s="300">
        <f ca="1">'Cost Plus'!$AE24*f_MilPro</f>
        <v>0</v>
      </c>
      <c r="BF24" s="300">
        <f ca="1">'Cost Plus'!$AE24*f_MilPro</f>
        <v>135160.19999999978</v>
      </c>
      <c r="BG24" s="300">
        <f ca="1">'Cost Plus'!$AE24*f_MilPro</f>
        <v>0</v>
      </c>
      <c r="BH24" s="300">
        <f ca="1">'Cost Plus'!$AE24*f_MilPro</f>
        <v>0</v>
      </c>
      <c r="BI24" s="300">
        <f ca="1">'Cost Plus'!$AE24*f_MilPro</f>
        <v>136962.33599999984</v>
      </c>
      <c r="BJ24" s="300">
        <f ca="1">'Cost Plus'!$AE24*f_MilPro</f>
        <v>0</v>
      </c>
      <c r="BK24" s="300">
        <f ca="1">'Cost Plus'!$AE24*f_MilPro</f>
        <v>0</v>
      </c>
      <c r="BL24" s="300">
        <f ca="1">'Cost Plus'!$AE24*f_MilPro</f>
        <v>137863.40400000004</v>
      </c>
      <c r="BM24" s="300">
        <f ca="1">'Cost Plus'!$AE24*f_MilPro</f>
        <v>0</v>
      </c>
      <c r="BN24" s="300">
        <f ca="1">'Cost Plus'!$AE24*f_MilPro</f>
        <v>0</v>
      </c>
      <c r="BO24" s="300">
        <f ca="1">'Cost Plus'!$AE24*f_MilPro</f>
        <v>137863.40399999986</v>
      </c>
      <c r="BP24" s="300">
        <f ca="1">'Cost Plus'!$AE24*f_MilPro</f>
        <v>0</v>
      </c>
      <c r="BQ24" s="300">
        <f ca="1">'Cost Plus'!$AE24*f_MilPro</f>
        <v>0</v>
      </c>
      <c r="BR24" s="300">
        <f ca="1">'Cost Plus'!$AE24*f_MilPro</f>
        <v>137863.40400000021</v>
      </c>
      <c r="BS24" s="300">
        <f ca="1">'Cost Plus'!$AE24*f_MilPro</f>
        <v>0</v>
      </c>
      <c r="BT24" s="300">
        <f ca="1">'Cost Plus'!$AE24*f_MilPro</f>
        <v>0</v>
      </c>
      <c r="BU24" s="300">
        <f ca="1">'Cost Plus'!$AE24*f_MilPro</f>
        <v>139701.58272000001</v>
      </c>
      <c r="BV24" s="300">
        <f ca="1">'Cost Plus'!$AE24*f_MilPro</f>
        <v>0</v>
      </c>
      <c r="BW24" s="300">
        <f ca="1">'Cost Plus'!$AE24*f_MilPro</f>
        <v>0</v>
      </c>
      <c r="BX24" s="300">
        <f ca="1">'Cost Plus'!$AE24*f_MilPro</f>
        <v>140620.67208000005</v>
      </c>
      <c r="BY24" s="300">
        <f ca="1">'Cost Plus'!$AE24*f_MilPro</f>
        <v>0</v>
      </c>
      <c r="BZ24" s="300">
        <f ca="1">'Cost Plus'!$AE24*f_MilPro</f>
        <v>0</v>
      </c>
      <c r="CA24" s="300">
        <f ca="1">'Cost Plus'!$AE24*f_MilPro</f>
        <v>140620.67208000037</v>
      </c>
      <c r="CB24" s="300">
        <f ca="1">'Cost Plus'!$AE24*f_MilPro</f>
        <v>0</v>
      </c>
      <c r="CC24" s="300">
        <f ca="1">'Cost Plus'!$AE24*f_MilPro</f>
        <v>0</v>
      </c>
      <c r="CD24" s="300">
        <f ca="1">'Cost Plus'!$AE24*f_MilPro</f>
        <v>140620.67208000005</v>
      </c>
      <c r="CE24" s="300">
        <f ca="1">'Cost Plus'!$AE24*f_MilPro</f>
        <v>0</v>
      </c>
      <c r="CF24" s="300">
        <f ca="1">'Cost Plus'!$AE24*f_MilPro</f>
        <v>0</v>
      </c>
      <c r="CG24" s="300">
        <f ca="1">'Cost Plus'!$AE24*f_MilPro</f>
        <v>142495.61437440017</v>
      </c>
      <c r="CH24" s="300">
        <f ca="1">'Cost Plus'!$AE24*f_MilPro</f>
        <v>0</v>
      </c>
      <c r="CI24" s="300">
        <f ca="1">'Cost Plus'!$AE24*f_MilPro</f>
        <v>0</v>
      </c>
      <c r="CJ24" s="300">
        <f ca="1">'Cost Plus'!$AE24*f_MilPro</f>
        <v>143433.08552160073</v>
      </c>
      <c r="CK24" s="300">
        <f ca="1">'Cost Plus'!$AE24*f_MilPro</f>
        <v>0</v>
      </c>
      <c r="CL24" s="300">
        <f ca="1">'Cost Plus'!$AE24*f_MilPro</f>
        <v>0</v>
      </c>
      <c r="CM24" s="300">
        <f ca="1">'Cost Plus'!$AE24*f_MilPro</f>
        <v>143433.08552160038</v>
      </c>
      <c r="CN24" s="300">
        <f ca="1">'Cost Plus'!$AE24*f_MilPro</f>
        <v>0</v>
      </c>
      <c r="CO24" s="300">
        <f ca="1">'Cost Plus'!$AE24*f_MilPro</f>
        <v>0</v>
      </c>
      <c r="CP24" s="300">
        <f ca="1">'Cost Plus'!$AE24*f_MilPro</f>
        <v>143433.08552160038</v>
      </c>
      <c r="CQ24" s="300">
        <f ca="1">'Cost Plus'!$AE24*f_MilPro</f>
        <v>0</v>
      </c>
      <c r="CR24" s="300">
        <f ca="1">'Cost Plus'!$AE24*f_MilPro</f>
        <v>0</v>
      </c>
      <c r="CS24" s="300">
        <f ca="1">'Cost Plus'!$AE24*f_MilPro</f>
        <v>145345.52666188855</v>
      </c>
      <c r="CT24" s="300">
        <f ca="1">'Cost Plus'!$AE24*f_MilPro</f>
        <v>0</v>
      </c>
      <c r="CU24" s="300">
        <f ca="1">'Cost Plus'!$AE24*f_MilPro</f>
        <v>0</v>
      </c>
      <c r="CV24" s="300">
        <f ca="1">'Cost Plus'!$AE24*f_MilPro</f>
        <v>0</v>
      </c>
      <c r="CW24" s="300">
        <f ca="1">'Cost Plus'!$AE24*f_MilPro</f>
        <v>0</v>
      </c>
      <c r="CX24" s="300">
        <f ca="1">'Cost Plus'!$AE24*f_MilPro</f>
        <v>0</v>
      </c>
      <c r="CY24" s="300">
        <f ca="1">'Cost Plus'!$AE24*f_MilPro</f>
        <v>0</v>
      </c>
      <c r="CZ24" s="300">
        <f ca="1">'Cost Plus'!$AE24*f_MilPro</f>
        <v>0</v>
      </c>
      <c r="DA24" s="300">
        <f ca="1">'Cost Plus'!$AE24*f_MilPro</f>
        <v>0</v>
      </c>
      <c r="DB24" s="300">
        <f ca="1">'Cost Plus'!$AE24*f_MilPro</f>
        <v>0</v>
      </c>
      <c r="DC24" s="300">
        <f ca="1">'Cost Plus'!$AE24*f_MilPro</f>
        <v>0</v>
      </c>
      <c r="DD24" s="300">
        <f ca="1">'Cost Plus'!$AE24*f_MilPro</f>
        <v>0</v>
      </c>
      <c r="DE24" s="300">
        <f ca="1">'Cost Plus'!$AE24*f_MilPro</f>
        <v>0</v>
      </c>
      <c r="DF24" s="300">
        <f ca="1">'Cost Plus'!$AE24*f_MilPro</f>
        <v>0</v>
      </c>
      <c r="DG24" s="300">
        <f ca="1">'Cost Plus'!$AE24*f_MilPro</f>
        <v>0</v>
      </c>
      <c r="DH24" s="300">
        <f ca="1">'Cost Plus'!$AE24*f_MilPro</f>
        <v>0</v>
      </c>
      <c r="DI24" s="300">
        <f ca="1">'Cost Plus'!$AE24*f_MilPro</f>
        <v>0</v>
      </c>
      <c r="DJ24" s="300">
        <f ca="1">'Cost Plus'!$AE24*f_MilPro</f>
        <v>0</v>
      </c>
      <c r="DK24" s="300">
        <f ca="1">'Cost Plus'!$AE24*f_MilPro</f>
        <v>0</v>
      </c>
      <c r="DL24" s="300">
        <f ca="1">'Cost Plus'!$AE24*f_MilPro</f>
        <v>0</v>
      </c>
      <c r="DM24" s="300">
        <f ca="1">'Cost Plus'!$AE24*f_MilPro</f>
        <v>0</v>
      </c>
      <c r="DN24" s="300">
        <f ca="1">'Cost Plus'!$AE24*f_MilPro</f>
        <v>0</v>
      </c>
      <c r="DO24" s="300">
        <f ca="1">'Cost Plus'!$AE24*f_MilPro</f>
        <v>0</v>
      </c>
      <c r="DP24" s="300">
        <f ca="1">'Cost Plus'!$AE24*f_MilPro</f>
        <v>0</v>
      </c>
      <c r="DQ24" s="300">
        <f ca="1">'Cost Plus'!$AE24*f_MilPro</f>
        <v>0</v>
      </c>
      <c r="DR24" s="300">
        <f ca="1">'Cost Plus'!$AE24*f_MilPro</f>
        <v>0</v>
      </c>
      <c r="DS24" s="300">
        <f ca="1">'Cost Plus'!$AE24*f_MilPro</f>
        <v>0</v>
      </c>
      <c r="DT24" s="300">
        <f ca="1">'Cost Plus'!$AE24*f_MilPro</f>
        <v>0</v>
      </c>
      <c r="DU24" s="300">
        <f ca="1">'Cost Plus'!$AE24*f_MilPro</f>
        <v>0</v>
      </c>
      <c r="DV24" s="300">
        <f ca="1">'Cost Plus'!$AE24*f_MilPro</f>
        <v>0</v>
      </c>
      <c r="DW24" s="300">
        <f ca="1">'Cost Plus'!$AE24*f_MilPro</f>
        <v>0</v>
      </c>
      <c r="DX24" s="300">
        <f ca="1">'Cost Plus'!$AE24*f_MilPro</f>
        <v>0</v>
      </c>
      <c r="DY24" s="300">
        <f ca="1">'Cost Plus'!$AE24*f_MilPro</f>
        <v>0</v>
      </c>
      <c r="DZ24" s="300">
        <f ca="1">'Cost Plus'!$AE24*f_MilPro</f>
        <v>0</v>
      </c>
      <c r="EA24" s="300">
        <f ca="1">'Cost Plus'!$AE24*f_MilPro</f>
        <v>0</v>
      </c>
      <c r="EB24" s="300">
        <f ca="1">'Cost Plus'!$AE24*f_MilPro</f>
        <v>0</v>
      </c>
      <c r="EC24" s="300">
        <f ca="1">'Cost Plus'!$AE24*f_MilPro</f>
        <v>0</v>
      </c>
      <c r="ED24" s="300">
        <f ca="1">'Cost Plus'!$AE24*f_MilPro</f>
        <v>0</v>
      </c>
      <c r="EE24" s="300">
        <f ca="1">'Cost Plus'!$AE24*f_MilPro</f>
        <v>0</v>
      </c>
      <c r="EF24" s="300">
        <f ca="1">'Cost Plus'!$AE24*f_MilPro</f>
        <v>0</v>
      </c>
      <c r="EG24" s="300">
        <f ca="1">'Cost Plus'!$AE24*f_MilPro</f>
        <v>0</v>
      </c>
      <c r="EH24" s="300">
        <f ca="1">'Cost Plus'!$AE24*f_MilPro</f>
        <v>0</v>
      </c>
      <c r="EI24" s="300">
        <f ca="1">'Cost Plus'!$AE24*f_MilPro</f>
        <v>0</v>
      </c>
      <c r="EJ24" s="300">
        <f ca="1">'Cost Plus'!$AE24*f_MilPro</f>
        <v>0</v>
      </c>
      <c r="EK24" s="300">
        <f ca="1">'Cost Plus'!$AE24*f_MilPro</f>
        <v>0</v>
      </c>
      <c r="EL24" s="300">
        <f ca="1">'Cost Plus'!$AE24*f_MilPro</f>
        <v>0</v>
      </c>
      <c r="EM24" s="300">
        <f ca="1">'Cost Plus'!$AE24*f_MilPro</f>
        <v>0</v>
      </c>
      <c r="EN24" s="300">
        <f ca="1">'Cost Plus'!$AE24*f_MilPro</f>
        <v>0</v>
      </c>
      <c r="EO24" s="300">
        <f ca="1">'Cost Plus'!$AE24*f_MilPro</f>
        <v>0</v>
      </c>
      <c r="EP24" s="300">
        <f ca="1">'Cost Plus'!$AE24*f_MilPro</f>
        <v>0</v>
      </c>
      <c r="EQ24" s="300">
        <f ca="1">'Cost Plus'!$AE24*f_MilPro</f>
        <v>0</v>
      </c>
      <c r="ER24" s="300">
        <f ca="1">'Cost Plus'!$AE24*f_MilPro</f>
        <v>0</v>
      </c>
      <c r="ES24" s="300">
        <f ca="1">'Cost Plus'!$AE24*f_MilPro</f>
        <v>0</v>
      </c>
      <c r="ET24" s="300">
        <f ca="1">'Cost Plus'!$AE24*f_MilPro</f>
        <v>0</v>
      </c>
      <c r="EU24" s="300">
        <f ca="1">'Cost Plus'!$AE24*f_MilPro</f>
        <v>0</v>
      </c>
      <c r="EV24" s="300">
        <f ca="1">'Cost Plus'!$AE24*f_MilPro</f>
        <v>0</v>
      </c>
      <c r="EW24" s="300">
        <f ca="1">'Cost Plus'!$AE24*f_MilPro</f>
        <v>0</v>
      </c>
      <c r="EX24" s="300">
        <f ca="1">'Cost Plus'!$AE24*f_MilPro</f>
        <v>0</v>
      </c>
      <c r="EY24" s="612"/>
      <c r="EZ24" s="757" t="str">
        <f>'Main Input'!EZ24</f>
        <v>RPI</v>
      </c>
      <c r="FA24" s="757" t="str">
        <f>'Main Input'!FA24</f>
        <v>N/A</v>
      </c>
      <c r="FB24" s="766">
        <f>'Main Input'!FB24</f>
        <v>0</v>
      </c>
      <c r="FC24" s="766" t="str">
        <f>'Main Input'!FC24</f>
        <v>IT Solutions</v>
      </c>
      <c r="FD24" s="766" t="str">
        <f>'Main Input'!FD24</f>
        <v>Passthrough</v>
      </c>
      <c r="FE24" s="757" t="str">
        <f>'Main Input'!FE24</f>
        <v>Opex</v>
      </c>
      <c r="FF24" s="757" t="str">
        <f>'Main Input'!FF24</f>
        <v>ContractAccrual</v>
      </c>
      <c r="FG24" s="757" t="str">
        <f>'Main Input'!FG24</f>
        <v>Expense</v>
      </c>
      <c r="FH24" s="767" t="str">
        <f>'Main Input'!FH24</f>
        <v>A</v>
      </c>
      <c r="FI24" s="768">
        <f>'Main Input'!FI24</f>
        <v>0.22</v>
      </c>
      <c r="FJ24" s="768">
        <f>'Main Input'!FJ24</f>
        <v>0</v>
      </c>
      <c r="FK24" s="612"/>
      <c r="FL24" s="531">
        <f t="shared" si="27"/>
        <v>0</v>
      </c>
      <c r="FM24" s="86"/>
      <c r="FN24" s="612"/>
    </row>
    <row r="25" spans="1:170" ht="12.75" customHeight="1">
      <c r="A25" s="750" t="str">
        <f>'Main Input'!A25</f>
        <v>Pepe</v>
      </c>
      <c r="B25" s="762" t="str">
        <f>'Main Input'!B25</f>
        <v>Datacentre Operations</v>
      </c>
      <c r="C25" s="762" t="str">
        <f>'Main Input'!C25</f>
        <v>Pass through</v>
      </c>
      <c r="D25" s="762" t="str">
        <f>'Main Input'!D25</f>
        <v>TRF</v>
      </c>
      <c r="E25" s="762" t="str">
        <f>'Main Input'!E25</f>
        <v>Hosting for DC2</v>
      </c>
      <c r="F25" s="753" t="str">
        <f>'Main Input'!F25</f>
        <v>direct</v>
      </c>
      <c r="G25" s="753" t="str">
        <f>'Main Input'!G25</f>
        <v>Person</v>
      </c>
      <c r="H25" s="753">
        <f>'Main Input'!H25</f>
        <v>0</v>
      </c>
      <c r="I25" s="753">
        <f>'Main Input'!I25</f>
        <v>0</v>
      </c>
      <c r="J25" s="753">
        <f>'Main Input'!J25</f>
        <v>0</v>
      </c>
      <c r="K25" s="753" t="str">
        <f>'Main Input'!K25</f>
        <v>FJS</v>
      </c>
      <c r="L25" s="753" t="str">
        <f>'Main Input'!L25</f>
        <v>pTran</v>
      </c>
      <c r="M25" s="753">
        <f>'Main Input'!M25</f>
        <v>0</v>
      </c>
      <c r="N25" s="753">
        <f>'Main Input'!N25</f>
        <v>0</v>
      </c>
      <c r="O25" s="753" t="str">
        <f>'Main Input'!O25</f>
        <v>SPAIN</v>
      </c>
      <c r="P25" s="753">
        <f>'Main Input'!P25</f>
        <v>28087.948437499999</v>
      </c>
      <c r="Q25" s="753" t="str">
        <f>'Main Input'!Q25</f>
        <v>EUR</v>
      </c>
      <c r="R25" s="753" t="str">
        <f>'Main Input'!R25</f>
        <v>EMEA</v>
      </c>
      <c r="S25" s="753" t="str">
        <f>'Main Input'!S25</f>
        <v>Local</v>
      </c>
      <c r="T25" s="753">
        <f>'Main Input'!T25</f>
        <v>0</v>
      </c>
      <c r="U25" s="753">
        <f>'Main Input'!U25</f>
        <v>0</v>
      </c>
      <c r="V25" s="753" t="str">
        <f>'Main Input'!V25</f>
        <v>2_ATP</v>
      </c>
      <c r="W25" s="753">
        <f>'Main Input'!W25</f>
        <v>0</v>
      </c>
      <c r="X25" s="753">
        <f>'Main Input'!X25</f>
        <v>0</v>
      </c>
      <c r="Y25" s="753">
        <f>'Main Input'!Y25</f>
        <v>0</v>
      </c>
      <c r="Z25" s="753">
        <f>'Main Input'!Z25</f>
        <v>0</v>
      </c>
      <c r="AA25" s="753">
        <f>'Main Input'!AA25</f>
        <v>0</v>
      </c>
      <c r="AB25" s="763">
        <f>'Main Input'!AB25</f>
        <v>0</v>
      </c>
      <c r="AC25" s="763" t="str">
        <f>'Main Input'!AC25</f>
        <v>Licenses</v>
      </c>
      <c r="AD25" s="764">
        <f>'Main Input'!AD25</f>
        <v>64</v>
      </c>
      <c r="AE25" s="765">
        <f t="shared" ca="1" si="26"/>
        <v>2400318.4184440249</v>
      </c>
      <c r="AF25" s="299">
        <f ca="1">'Cost Plus'!$AE25*f_MilPro</f>
        <v>0</v>
      </c>
      <c r="AG25" s="300">
        <f ca="1">'Cost Plus'!$AE25*f_MilPro</f>
        <v>0</v>
      </c>
      <c r="AH25" s="300">
        <f ca="1">'Cost Plus'!$AE25*f_MilPro</f>
        <v>36010.190304487107</v>
      </c>
      <c r="AI25" s="300">
        <f ca="1">'Cost Plus'!$AE25*f_MilPro</f>
        <v>0</v>
      </c>
      <c r="AJ25" s="300">
        <f ca="1">'Cost Plus'!$AE25*f_MilPro</f>
        <v>0</v>
      </c>
      <c r="AK25" s="300">
        <f ca="1">'Cost Plus'!$AE25*f_MilPro</f>
        <v>108030.57091346133</v>
      </c>
      <c r="AL25" s="300">
        <f ca="1">'Cost Plus'!$AE25*f_MilPro</f>
        <v>0</v>
      </c>
      <c r="AM25" s="300">
        <f ca="1">'Cost Plus'!$AE25*f_MilPro</f>
        <v>0</v>
      </c>
      <c r="AN25" s="300">
        <f ca="1">'Cost Plus'!$AE25*f_MilPro</f>
        <v>108030.5709134613</v>
      </c>
      <c r="AO25" s="300">
        <f ca="1">'Cost Plus'!$AE25*f_MilPro</f>
        <v>0</v>
      </c>
      <c r="AP25" s="300">
        <f ca="1">'Cost Plus'!$AE25*f_MilPro</f>
        <v>0</v>
      </c>
      <c r="AQ25" s="300">
        <f ca="1">'Cost Plus'!$AE25*f_MilPro</f>
        <v>108030.57091346139</v>
      </c>
      <c r="AR25" s="300">
        <f ca="1">'Cost Plus'!$AE25*f_MilPro</f>
        <v>0</v>
      </c>
      <c r="AS25" s="300">
        <f ca="1">'Cost Plus'!$AE25*f_MilPro</f>
        <v>0</v>
      </c>
      <c r="AT25" s="300">
        <f ca="1">'Cost Plus'!$AE25*f_MilPro</f>
        <v>108030.57091346142</v>
      </c>
      <c r="AU25" s="300">
        <f ca="1">'Cost Plus'!$AE25*f_MilPro</f>
        <v>0</v>
      </c>
      <c r="AV25" s="300">
        <f ca="1">'Cost Plus'!$AE25*f_MilPro</f>
        <v>0</v>
      </c>
      <c r="AW25" s="300">
        <f ca="1">'Cost Plus'!$AE25*f_MilPro</f>
        <v>109470.97852564073</v>
      </c>
      <c r="AX25" s="300">
        <f ca="1">'Cost Plus'!$AE25*f_MilPro</f>
        <v>0</v>
      </c>
      <c r="AY25" s="300">
        <f ca="1">'Cost Plus'!$AE25*f_MilPro</f>
        <v>0</v>
      </c>
      <c r="AZ25" s="300">
        <f ca="1">'Cost Plus'!$AE25*f_MilPro</f>
        <v>110191.18233173041</v>
      </c>
      <c r="BA25" s="300">
        <f ca="1">'Cost Plus'!$AE25*f_MilPro</f>
        <v>0</v>
      </c>
      <c r="BB25" s="300">
        <f ca="1">'Cost Plus'!$AE25*f_MilPro</f>
        <v>0</v>
      </c>
      <c r="BC25" s="300">
        <f ca="1">'Cost Plus'!$AE25*f_MilPro</f>
        <v>110191.18233173055</v>
      </c>
      <c r="BD25" s="300">
        <f ca="1">'Cost Plus'!$AE25*f_MilPro</f>
        <v>0</v>
      </c>
      <c r="BE25" s="300">
        <f ca="1">'Cost Plus'!$AE25*f_MilPro</f>
        <v>0</v>
      </c>
      <c r="BF25" s="300">
        <f ca="1">'Cost Plus'!$AE25*f_MilPro</f>
        <v>110191.18233173041</v>
      </c>
      <c r="BG25" s="300">
        <f ca="1">'Cost Plus'!$AE25*f_MilPro</f>
        <v>0</v>
      </c>
      <c r="BH25" s="300">
        <f ca="1">'Cost Plus'!$AE25*f_MilPro</f>
        <v>0</v>
      </c>
      <c r="BI25" s="300">
        <f ca="1">'Cost Plus'!$AE25*f_MilPro</f>
        <v>111660.39809615356</v>
      </c>
      <c r="BJ25" s="300">
        <f ca="1">'Cost Plus'!$AE25*f_MilPro</f>
        <v>0</v>
      </c>
      <c r="BK25" s="300">
        <f ca="1">'Cost Plus'!$AE25*f_MilPro</f>
        <v>0</v>
      </c>
      <c r="BL25" s="300">
        <f ca="1">'Cost Plus'!$AE25*f_MilPro</f>
        <v>112395.00597836525</v>
      </c>
      <c r="BM25" s="300">
        <f ca="1">'Cost Plus'!$AE25*f_MilPro</f>
        <v>0</v>
      </c>
      <c r="BN25" s="300">
        <f ca="1">'Cost Plus'!$AE25*f_MilPro</f>
        <v>0</v>
      </c>
      <c r="BO25" s="300">
        <f ca="1">'Cost Plus'!$AE25*f_MilPro</f>
        <v>112395.00597836512</v>
      </c>
      <c r="BP25" s="300">
        <f ca="1">'Cost Plus'!$AE25*f_MilPro</f>
        <v>0</v>
      </c>
      <c r="BQ25" s="300">
        <f ca="1">'Cost Plus'!$AE25*f_MilPro</f>
        <v>0</v>
      </c>
      <c r="BR25" s="300">
        <f ca="1">'Cost Plus'!$AE25*f_MilPro</f>
        <v>112395.00597836539</v>
      </c>
      <c r="BS25" s="300">
        <f ca="1">'Cost Plus'!$AE25*f_MilPro</f>
        <v>0</v>
      </c>
      <c r="BT25" s="300">
        <f ca="1">'Cost Plus'!$AE25*f_MilPro</f>
        <v>0</v>
      </c>
      <c r="BU25" s="300">
        <f ca="1">'Cost Plus'!$AE25*f_MilPro</f>
        <v>113893.60605807675</v>
      </c>
      <c r="BV25" s="300">
        <f ca="1">'Cost Plus'!$AE25*f_MilPro</f>
        <v>0</v>
      </c>
      <c r="BW25" s="300">
        <f ca="1">'Cost Plus'!$AE25*f_MilPro</f>
        <v>0</v>
      </c>
      <c r="BX25" s="300">
        <f ca="1">'Cost Plus'!$AE25*f_MilPro</f>
        <v>114642.90609793256</v>
      </c>
      <c r="BY25" s="300">
        <f ca="1">'Cost Plus'!$AE25*f_MilPro</f>
        <v>0</v>
      </c>
      <c r="BZ25" s="300">
        <f ca="1">'Cost Plus'!$AE25*f_MilPro</f>
        <v>0</v>
      </c>
      <c r="CA25" s="300">
        <f ca="1">'Cost Plus'!$AE25*f_MilPro</f>
        <v>114642.90609793284</v>
      </c>
      <c r="CB25" s="300">
        <f ca="1">'Cost Plus'!$AE25*f_MilPro</f>
        <v>0</v>
      </c>
      <c r="CC25" s="300">
        <f ca="1">'Cost Plus'!$AE25*f_MilPro</f>
        <v>0</v>
      </c>
      <c r="CD25" s="300">
        <f ca="1">'Cost Plus'!$AE25*f_MilPro</f>
        <v>114642.90609793256</v>
      </c>
      <c r="CE25" s="300">
        <f ca="1">'Cost Plus'!$AE25*f_MilPro</f>
        <v>0</v>
      </c>
      <c r="CF25" s="300">
        <f ca="1">'Cost Plus'!$AE25*f_MilPro</f>
        <v>0</v>
      </c>
      <c r="CG25" s="300">
        <f ca="1">'Cost Plus'!$AE25*f_MilPro</f>
        <v>116171.47817923843</v>
      </c>
      <c r="CH25" s="300">
        <f ca="1">'Cost Plus'!$AE25*f_MilPro</f>
        <v>0</v>
      </c>
      <c r="CI25" s="300">
        <f ca="1">'Cost Plus'!$AE25*f_MilPro</f>
        <v>0</v>
      </c>
      <c r="CJ25" s="300">
        <f ca="1">'Cost Plus'!$AE25*f_MilPro</f>
        <v>116935.76421989176</v>
      </c>
      <c r="CK25" s="300">
        <f ca="1">'Cost Plus'!$AE25*f_MilPro</f>
        <v>0</v>
      </c>
      <c r="CL25" s="300">
        <f ca="1">'Cost Plus'!$AE25*f_MilPro</f>
        <v>0</v>
      </c>
      <c r="CM25" s="300">
        <f ca="1">'Cost Plus'!$AE25*f_MilPro</f>
        <v>116935.7642198915</v>
      </c>
      <c r="CN25" s="300">
        <f ca="1">'Cost Plus'!$AE25*f_MilPro</f>
        <v>0</v>
      </c>
      <c r="CO25" s="300">
        <f ca="1">'Cost Plus'!$AE25*f_MilPro</f>
        <v>0</v>
      </c>
      <c r="CP25" s="300">
        <f ca="1">'Cost Plus'!$AE25*f_MilPro</f>
        <v>116935.7642198915</v>
      </c>
      <c r="CQ25" s="300">
        <f ca="1">'Cost Plus'!$AE25*f_MilPro</f>
        <v>0</v>
      </c>
      <c r="CR25" s="300">
        <f ca="1">'Cost Plus'!$AE25*f_MilPro</f>
        <v>0</v>
      </c>
      <c r="CS25" s="300">
        <f ca="1">'Cost Plus'!$AE25*f_MilPro</f>
        <v>118494.90774282352</v>
      </c>
      <c r="CT25" s="300">
        <f ca="1">'Cost Plus'!$AE25*f_MilPro</f>
        <v>0</v>
      </c>
      <c r="CU25" s="300">
        <f ca="1">'Cost Plus'!$AE25*f_MilPro</f>
        <v>0</v>
      </c>
      <c r="CV25" s="300">
        <f ca="1">'Cost Plus'!$AE25*f_MilPro</f>
        <v>0</v>
      </c>
      <c r="CW25" s="300">
        <f ca="1">'Cost Plus'!$AE25*f_MilPro</f>
        <v>0</v>
      </c>
      <c r="CX25" s="300">
        <f ca="1">'Cost Plus'!$AE25*f_MilPro</f>
        <v>0</v>
      </c>
      <c r="CY25" s="300">
        <f ca="1">'Cost Plus'!$AE25*f_MilPro</f>
        <v>0</v>
      </c>
      <c r="CZ25" s="300">
        <f ca="1">'Cost Plus'!$AE25*f_MilPro</f>
        <v>0</v>
      </c>
      <c r="DA25" s="300">
        <f ca="1">'Cost Plus'!$AE25*f_MilPro</f>
        <v>0</v>
      </c>
      <c r="DB25" s="300">
        <f ca="1">'Cost Plus'!$AE25*f_MilPro</f>
        <v>0</v>
      </c>
      <c r="DC25" s="300">
        <f ca="1">'Cost Plus'!$AE25*f_MilPro</f>
        <v>0</v>
      </c>
      <c r="DD25" s="300">
        <f ca="1">'Cost Plus'!$AE25*f_MilPro</f>
        <v>0</v>
      </c>
      <c r="DE25" s="300">
        <f ca="1">'Cost Plus'!$AE25*f_MilPro</f>
        <v>0</v>
      </c>
      <c r="DF25" s="300">
        <f ca="1">'Cost Plus'!$AE25*f_MilPro</f>
        <v>0</v>
      </c>
      <c r="DG25" s="300">
        <f ca="1">'Cost Plus'!$AE25*f_MilPro</f>
        <v>0</v>
      </c>
      <c r="DH25" s="300">
        <f ca="1">'Cost Plus'!$AE25*f_MilPro</f>
        <v>0</v>
      </c>
      <c r="DI25" s="300">
        <f ca="1">'Cost Plus'!$AE25*f_MilPro</f>
        <v>0</v>
      </c>
      <c r="DJ25" s="300">
        <f ca="1">'Cost Plus'!$AE25*f_MilPro</f>
        <v>0</v>
      </c>
      <c r="DK25" s="300">
        <f ca="1">'Cost Plus'!$AE25*f_MilPro</f>
        <v>0</v>
      </c>
      <c r="DL25" s="300">
        <f ca="1">'Cost Plus'!$AE25*f_MilPro</f>
        <v>0</v>
      </c>
      <c r="DM25" s="300">
        <f ca="1">'Cost Plus'!$AE25*f_MilPro</f>
        <v>0</v>
      </c>
      <c r="DN25" s="300">
        <f ca="1">'Cost Plus'!$AE25*f_MilPro</f>
        <v>0</v>
      </c>
      <c r="DO25" s="300">
        <f ca="1">'Cost Plus'!$AE25*f_MilPro</f>
        <v>0</v>
      </c>
      <c r="DP25" s="300">
        <f ca="1">'Cost Plus'!$AE25*f_MilPro</f>
        <v>0</v>
      </c>
      <c r="DQ25" s="300">
        <f ca="1">'Cost Plus'!$AE25*f_MilPro</f>
        <v>0</v>
      </c>
      <c r="DR25" s="300">
        <f ca="1">'Cost Plus'!$AE25*f_MilPro</f>
        <v>0</v>
      </c>
      <c r="DS25" s="300">
        <f ca="1">'Cost Plus'!$AE25*f_MilPro</f>
        <v>0</v>
      </c>
      <c r="DT25" s="300">
        <f ca="1">'Cost Plus'!$AE25*f_MilPro</f>
        <v>0</v>
      </c>
      <c r="DU25" s="300">
        <f ca="1">'Cost Plus'!$AE25*f_MilPro</f>
        <v>0</v>
      </c>
      <c r="DV25" s="300">
        <f ca="1">'Cost Plus'!$AE25*f_MilPro</f>
        <v>0</v>
      </c>
      <c r="DW25" s="300">
        <f ca="1">'Cost Plus'!$AE25*f_MilPro</f>
        <v>0</v>
      </c>
      <c r="DX25" s="300">
        <f ca="1">'Cost Plus'!$AE25*f_MilPro</f>
        <v>0</v>
      </c>
      <c r="DY25" s="300">
        <f ca="1">'Cost Plus'!$AE25*f_MilPro</f>
        <v>0</v>
      </c>
      <c r="DZ25" s="300">
        <f ca="1">'Cost Plus'!$AE25*f_MilPro</f>
        <v>0</v>
      </c>
      <c r="EA25" s="300">
        <f ca="1">'Cost Plus'!$AE25*f_MilPro</f>
        <v>0</v>
      </c>
      <c r="EB25" s="300">
        <f ca="1">'Cost Plus'!$AE25*f_MilPro</f>
        <v>0</v>
      </c>
      <c r="EC25" s="300">
        <f ca="1">'Cost Plus'!$AE25*f_MilPro</f>
        <v>0</v>
      </c>
      <c r="ED25" s="300">
        <f ca="1">'Cost Plus'!$AE25*f_MilPro</f>
        <v>0</v>
      </c>
      <c r="EE25" s="300">
        <f ca="1">'Cost Plus'!$AE25*f_MilPro</f>
        <v>0</v>
      </c>
      <c r="EF25" s="300">
        <f ca="1">'Cost Plus'!$AE25*f_MilPro</f>
        <v>0</v>
      </c>
      <c r="EG25" s="300">
        <f ca="1">'Cost Plus'!$AE25*f_MilPro</f>
        <v>0</v>
      </c>
      <c r="EH25" s="300">
        <f ca="1">'Cost Plus'!$AE25*f_MilPro</f>
        <v>0</v>
      </c>
      <c r="EI25" s="300">
        <f ca="1">'Cost Plus'!$AE25*f_MilPro</f>
        <v>0</v>
      </c>
      <c r="EJ25" s="300">
        <f ca="1">'Cost Plus'!$AE25*f_MilPro</f>
        <v>0</v>
      </c>
      <c r="EK25" s="300">
        <f ca="1">'Cost Plus'!$AE25*f_MilPro</f>
        <v>0</v>
      </c>
      <c r="EL25" s="300">
        <f ca="1">'Cost Plus'!$AE25*f_MilPro</f>
        <v>0</v>
      </c>
      <c r="EM25" s="300">
        <f ca="1">'Cost Plus'!$AE25*f_MilPro</f>
        <v>0</v>
      </c>
      <c r="EN25" s="300">
        <f ca="1">'Cost Plus'!$AE25*f_MilPro</f>
        <v>0</v>
      </c>
      <c r="EO25" s="300">
        <f ca="1">'Cost Plus'!$AE25*f_MilPro</f>
        <v>0</v>
      </c>
      <c r="EP25" s="300">
        <f ca="1">'Cost Plus'!$AE25*f_MilPro</f>
        <v>0</v>
      </c>
      <c r="EQ25" s="300">
        <f ca="1">'Cost Plus'!$AE25*f_MilPro</f>
        <v>0</v>
      </c>
      <c r="ER25" s="300">
        <f ca="1">'Cost Plus'!$AE25*f_MilPro</f>
        <v>0</v>
      </c>
      <c r="ES25" s="300">
        <f ca="1">'Cost Plus'!$AE25*f_MilPro</f>
        <v>0</v>
      </c>
      <c r="ET25" s="300">
        <f ca="1">'Cost Plus'!$AE25*f_MilPro</f>
        <v>0</v>
      </c>
      <c r="EU25" s="300">
        <f ca="1">'Cost Plus'!$AE25*f_MilPro</f>
        <v>0</v>
      </c>
      <c r="EV25" s="300">
        <f ca="1">'Cost Plus'!$AE25*f_MilPro</f>
        <v>0</v>
      </c>
      <c r="EW25" s="300">
        <f ca="1">'Cost Plus'!$AE25*f_MilPro</f>
        <v>0</v>
      </c>
      <c r="EX25" s="300">
        <f ca="1">'Cost Plus'!$AE25*f_MilPro</f>
        <v>0</v>
      </c>
      <c r="EY25" s="612"/>
      <c r="EZ25" s="757" t="str">
        <f>'Main Input'!EZ25</f>
        <v>RPI</v>
      </c>
      <c r="FA25" s="757" t="str">
        <f>'Main Input'!FA25</f>
        <v>N/A</v>
      </c>
      <c r="FB25" s="766">
        <f>'Main Input'!FB25</f>
        <v>0</v>
      </c>
      <c r="FC25" s="766" t="str">
        <f>'Main Input'!FC25</f>
        <v>IT Solutions</v>
      </c>
      <c r="FD25" s="766" t="str">
        <f>'Main Input'!FD25</f>
        <v>Passthrough</v>
      </c>
      <c r="FE25" s="757" t="str">
        <f>'Main Input'!FE25</f>
        <v>Opex</v>
      </c>
      <c r="FF25" s="757" t="str">
        <f>'Main Input'!FF25</f>
        <v>ContractAccrual</v>
      </c>
      <c r="FG25" s="757" t="str">
        <f>'Main Input'!FG25</f>
        <v>Expense</v>
      </c>
      <c r="FH25" s="767" t="str">
        <f>'Main Input'!FH25</f>
        <v>A</v>
      </c>
      <c r="FI25" s="768">
        <f>'Main Input'!FI25</f>
        <v>0.22</v>
      </c>
      <c r="FJ25" s="768">
        <f>'Main Input'!FJ25</f>
        <v>0</v>
      </c>
      <c r="FK25" s="612"/>
      <c r="FL25" s="531">
        <f t="shared" si="27"/>
        <v>0</v>
      </c>
      <c r="FM25" s="86"/>
      <c r="FN25" s="612"/>
    </row>
    <row r="26" spans="1:170" ht="12.75" customHeight="1">
      <c r="A26" s="750" t="str">
        <f>'Main Input'!A26</f>
        <v>MTB</v>
      </c>
      <c r="B26" s="762" t="str">
        <f>'Main Input'!B26</f>
        <v>Field Maintenance Service</v>
      </c>
      <c r="C26" s="762" t="str">
        <f>'Main Input'!C26</f>
        <v>Third Party</v>
      </c>
      <c r="D26" s="762" t="str">
        <f>'Main Input'!D26</f>
        <v>TRA</v>
      </c>
      <c r="E26" s="762" t="str">
        <f>'Main Input'!E26</f>
        <v>4th Line Incidents [4th Line]</v>
      </c>
      <c r="F26" s="753" t="str">
        <f>'Main Input'!F26</f>
        <v>direct</v>
      </c>
      <c r="G26" s="753" t="str">
        <f>'Main Input'!G26</f>
        <v>Person</v>
      </c>
      <c r="H26" s="753">
        <f>'Main Input'!H26</f>
        <v>0</v>
      </c>
      <c r="I26" s="753">
        <f>'Main Input'!I26</f>
        <v>0</v>
      </c>
      <c r="J26" s="753">
        <f>'Main Input'!J26</f>
        <v>0</v>
      </c>
      <c r="K26" s="753" t="str">
        <f>'Main Input'!K26</f>
        <v>FJS</v>
      </c>
      <c r="L26" s="753" t="str">
        <f>'Main Input'!L26</f>
        <v>pTran</v>
      </c>
      <c r="M26" s="753">
        <f>'Main Input'!M26</f>
        <v>0</v>
      </c>
      <c r="N26" s="753">
        <f>'Main Input'!N26</f>
        <v>0</v>
      </c>
      <c r="O26" s="753" t="str">
        <f>'Main Input'!O26</f>
        <v>SPAIN</v>
      </c>
      <c r="P26" s="753">
        <f>'Main Input'!P26</f>
        <v>375.99</v>
      </c>
      <c r="Q26" s="753" t="str">
        <f>'Main Input'!Q26</f>
        <v>EUR</v>
      </c>
      <c r="R26" s="753" t="str">
        <f>'Main Input'!R26</f>
        <v>EMEA</v>
      </c>
      <c r="S26" s="753" t="str">
        <f>'Main Input'!S26</f>
        <v>Local</v>
      </c>
      <c r="T26" s="753">
        <f>'Main Input'!T26</f>
        <v>0</v>
      </c>
      <c r="U26" s="753">
        <f>'Main Input'!U26</f>
        <v>0</v>
      </c>
      <c r="V26" s="753" t="str">
        <f>'Main Input'!V26</f>
        <v>ZZZ</v>
      </c>
      <c r="W26" s="753">
        <f>'Main Input'!W26</f>
        <v>0</v>
      </c>
      <c r="X26" s="753">
        <f>'Main Input'!X26</f>
        <v>0</v>
      </c>
      <c r="Y26" s="753">
        <f>'Main Input'!Y26</f>
        <v>0</v>
      </c>
      <c r="Z26" s="753">
        <f>'Main Input'!Z26</f>
        <v>0</v>
      </c>
      <c r="AA26" s="753">
        <f>'Main Input'!AA26</f>
        <v>0</v>
      </c>
      <c r="AB26" s="763">
        <f>'Main Input'!AB26</f>
        <v>0</v>
      </c>
      <c r="AC26" s="763" t="str">
        <f>'Main Input'!AC26</f>
        <v>Incidents</v>
      </c>
      <c r="AD26" s="764">
        <f>'Main Input'!AD26</f>
        <v>112.5</v>
      </c>
      <c r="AE26" s="765">
        <f t="shared" ca="1" si="26"/>
        <v>54229.326923076893</v>
      </c>
      <c r="AF26" s="299">
        <f ca="1">'Cost Plus'!$AE26*f_MilPro</f>
        <v>0</v>
      </c>
      <c r="AG26" s="300">
        <f ca="1">'Cost Plus'!$AE26*f_MilPro</f>
        <v>457.03836511720681</v>
      </c>
      <c r="AH26" s="300">
        <f ca="1">'Cost Plus'!$AE26*f_MilPro</f>
        <v>583.25590976001354</v>
      </c>
      <c r="AI26" s="300">
        <f ca="1">'Cost Plus'!$AE26*f_MilPro</f>
        <v>27939.157013739103</v>
      </c>
      <c r="AJ26" s="300">
        <f ca="1">'Cost Plus'!$AE26*f_MilPro</f>
        <v>752.67817067140527</v>
      </c>
      <c r="AK26" s="300">
        <f ca="1">'Cost Plus'!$AE26*f_MilPro</f>
        <v>1599.3046683678638</v>
      </c>
      <c r="AL26" s="300">
        <f ca="1">'Cost Plus'!$AE26*f_MilPro</f>
        <v>676.2937458519134</v>
      </c>
      <c r="AM26" s="300">
        <f ca="1">'Cost Plus'!$AE26*f_MilPro</f>
        <v>676.2937458519134</v>
      </c>
      <c r="AN26" s="300">
        <f ca="1">'Cost Plus'!$AE26*f_MilPro</f>
        <v>364.12542591467667</v>
      </c>
      <c r="AO26" s="300">
        <f ca="1">'Cost Plus'!$AE26*f_MilPro</f>
        <v>364.12542591467059</v>
      </c>
      <c r="AP26" s="300">
        <f ca="1">'Cost Plus'!$AE26*f_MilPro</f>
        <v>364.12542591467059</v>
      </c>
      <c r="AQ26" s="300">
        <f ca="1">'Cost Plus'!$AE26*f_MilPro</f>
        <v>354.73672720141423</v>
      </c>
      <c r="AR26" s="300">
        <f ca="1">'Cost Plus'!$AE26*f_MilPro</f>
        <v>354.73672720140814</v>
      </c>
      <c r="AS26" s="300">
        <f ca="1">'Cost Plus'!$AE26*f_MilPro</f>
        <v>354.73672720141423</v>
      </c>
      <c r="AT26" s="300">
        <f ca="1">'Cost Plus'!$AE26*f_MilPro</f>
        <v>354.73672720140814</v>
      </c>
      <c r="AU26" s="300">
        <f ca="1">'Cost Plus'!$AE26*f_MilPro</f>
        <v>354.73672720140814</v>
      </c>
      <c r="AV26" s="300">
        <f ca="1">'Cost Plus'!$AE26*f_MilPro</f>
        <v>361.83146174543873</v>
      </c>
      <c r="AW26" s="300">
        <f ca="1">'Cost Plus'!$AE26*f_MilPro</f>
        <v>361.83146174543873</v>
      </c>
      <c r="AX26" s="300">
        <f ca="1">'Cost Plus'!$AE26*f_MilPro</f>
        <v>361.8314617454327</v>
      </c>
      <c r="AY26" s="300">
        <f ca="1">'Cost Plus'!$AE26*f_MilPro</f>
        <v>361.83146174543873</v>
      </c>
      <c r="AZ26" s="300">
        <f ca="1">'Cost Plus'!$AE26*f_MilPro</f>
        <v>361.8314617454327</v>
      </c>
      <c r="BA26" s="300">
        <f ca="1">'Cost Plus'!$AE26*f_MilPro</f>
        <v>361.83146174543873</v>
      </c>
      <c r="BB26" s="300">
        <f ca="1">'Cost Plus'!$AE26*f_MilPro</f>
        <v>361.83146174543873</v>
      </c>
      <c r="BC26" s="300">
        <f ca="1">'Cost Plus'!$AE26*f_MilPro</f>
        <v>361.8314617454327</v>
      </c>
      <c r="BD26" s="300">
        <f ca="1">'Cost Plus'!$AE26*f_MilPro</f>
        <v>361.8314617454447</v>
      </c>
      <c r="BE26" s="300">
        <f ca="1">'Cost Plus'!$AE26*f_MilPro</f>
        <v>361.8314617454327</v>
      </c>
      <c r="BF26" s="300">
        <f ca="1">'Cost Plus'!$AE26*f_MilPro</f>
        <v>361.83146174543873</v>
      </c>
      <c r="BG26" s="300">
        <f ca="1">'Cost Plus'!$AE26*f_MilPro</f>
        <v>361.8314617454327</v>
      </c>
      <c r="BH26" s="300">
        <f ca="1">'Cost Plus'!$AE26*f_MilPro</f>
        <v>369.06809098035126</v>
      </c>
      <c r="BI26" s="300">
        <f ca="1">'Cost Plus'!$AE26*f_MilPro</f>
        <v>369.06809098035126</v>
      </c>
      <c r="BJ26" s="300">
        <f ca="1">'Cost Plus'!$AE26*f_MilPro</f>
        <v>369.06809098035126</v>
      </c>
      <c r="BK26" s="300">
        <f ca="1">'Cost Plus'!$AE26*f_MilPro</f>
        <v>369.06809098035126</v>
      </c>
      <c r="BL26" s="300">
        <f ca="1">'Cost Plus'!$AE26*f_MilPro</f>
        <v>369.06809098035126</v>
      </c>
      <c r="BM26" s="300">
        <f ca="1">'Cost Plus'!$AE26*f_MilPro</f>
        <v>369.06809098034518</v>
      </c>
      <c r="BN26" s="300">
        <f ca="1">'Cost Plus'!$AE26*f_MilPro</f>
        <v>369.06809098035126</v>
      </c>
      <c r="BO26" s="300">
        <f ca="1">'Cost Plus'!$AE26*f_MilPro</f>
        <v>369.06809098035126</v>
      </c>
      <c r="BP26" s="300">
        <f ca="1">'Cost Plus'!$AE26*f_MilPro</f>
        <v>369.06809098035126</v>
      </c>
      <c r="BQ26" s="300">
        <f ca="1">'Cost Plus'!$AE26*f_MilPro</f>
        <v>369.06809098035126</v>
      </c>
      <c r="BR26" s="300">
        <f ca="1">'Cost Plus'!$AE26*f_MilPro</f>
        <v>369.06809098035126</v>
      </c>
      <c r="BS26" s="300">
        <f ca="1">'Cost Plus'!$AE26*f_MilPro</f>
        <v>369.06809098035126</v>
      </c>
      <c r="BT26" s="300">
        <f ca="1">'Cost Plus'!$AE26*f_MilPro</f>
        <v>376.44945279995051</v>
      </c>
      <c r="BU26" s="300">
        <f ca="1">'Cost Plus'!$AE26*f_MilPro</f>
        <v>376.44945279995051</v>
      </c>
      <c r="BV26" s="300">
        <f ca="1">'Cost Plus'!$AE26*f_MilPro</f>
        <v>376.44945279995051</v>
      </c>
      <c r="BW26" s="300">
        <f ca="1">'Cost Plus'!$AE26*f_MilPro</f>
        <v>376.44945279995051</v>
      </c>
      <c r="BX26" s="300">
        <f ca="1">'Cost Plus'!$AE26*f_MilPro</f>
        <v>376.44945279995051</v>
      </c>
      <c r="BY26" s="300">
        <f ca="1">'Cost Plus'!$AE26*f_MilPro</f>
        <v>376.44945279995051</v>
      </c>
      <c r="BZ26" s="300">
        <f ca="1">'Cost Plus'!$AE26*f_MilPro</f>
        <v>376.44945279995653</v>
      </c>
      <c r="CA26" s="300">
        <f ca="1">'Cost Plus'!$AE26*f_MilPro</f>
        <v>376.44945279995051</v>
      </c>
      <c r="CB26" s="300">
        <f ca="1">'Cost Plus'!$AE26*f_MilPro</f>
        <v>376.44945279995051</v>
      </c>
      <c r="CC26" s="300">
        <f ca="1">'Cost Plus'!$AE26*f_MilPro</f>
        <v>376.44945279995051</v>
      </c>
      <c r="CD26" s="300">
        <f ca="1">'Cost Plus'!$AE26*f_MilPro</f>
        <v>376.44945279995051</v>
      </c>
      <c r="CE26" s="300">
        <f ca="1">'Cost Plus'!$AE26*f_MilPro</f>
        <v>376.44945279995051</v>
      </c>
      <c r="CF26" s="300">
        <f ca="1">'Cost Plus'!$AE26*f_MilPro</f>
        <v>383.97844185595579</v>
      </c>
      <c r="CG26" s="300">
        <f ca="1">'Cost Plus'!$AE26*f_MilPro</f>
        <v>383.97844185594977</v>
      </c>
      <c r="CH26" s="300">
        <f ca="1">'Cost Plus'!$AE26*f_MilPro</f>
        <v>383.97844185595579</v>
      </c>
      <c r="CI26" s="300">
        <f ca="1">'Cost Plus'!$AE26*f_MilPro</f>
        <v>383.97844185594977</v>
      </c>
      <c r="CJ26" s="300">
        <f ca="1">'Cost Plus'!$AE26*f_MilPro</f>
        <v>383.97844185595579</v>
      </c>
      <c r="CK26" s="300">
        <f ca="1">'Cost Plus'!$AE26*f_MilPro</f>
        <v>383.97844185595579</v>
      </c>
      <c r="CL26" s="300">
        <f ca="1">'Cost Plus'!$AE26*f_MilPro</f>
        <v>383.97844185594977</v>
      </c>
      <c r="CM26" s="300">
        <f ca="1">'Cost Plus'!$AE26*f_MilPro</f>
        <v>383.97844185595579</v>
      </c>
      <c r="CN26" s="300">
        <f ca="1">'Cost Plus'!$AE26*f_MilPro</f>
        <v>383.97844185594977</v>
      </c>
      <c r="CO26" s="300">
        <f ca="1">'Cost Plus'!$AE26*f_MilPro</f>
        <v>383.97844185595579</v>
      </c>
      <c r="CP26" s="300">
        <f ca="1">'Cost Plus'!$AE26*f_MilPro</f>
        <v>383.97844185594977</v>
      </c>
      <c r="CQ26" s="300">
        <f ca="1">'Cost Plus'!$AE26*f_MilPro</f>
        <v>383.97844185595579</v>
      </c>
      <c r="CR26" s="300">
        <f ca="1">'Cost Plus'!$AE26*f_MilPro</f>
        <v>391.65801069307037</v>
      </c>
      <c r="CS26" s="300">
        <f ca="1">'Cost Plus'!$AE26*f_MilPro</f>
        <v>391.65801069307037</v>
      </c>
      <c r="CT26" s="300">
        <f ca="1">'Cost Plus'!$AE26*f_MilPro</f>
        <v>0</v>
      </c>
      <c r="CU26" s="300">
        <f ca="1">'Cost Plus'!$AE26*f_MilPro</f>
        <v>0</v>
      </c>
      <c r="CV26" s="300">
        <f ca="1">'Cost Plus'!$AE26*f_MilPro</f>
        <v>0</v>
      </c>
      <c r="CW26" s="300">
        <f ca="1">'Cost Plus'!$AE26*f_MilPro</f>
        <v>0</v>
      </c>
      <c r="CX26" s="300">
        <f ca="1">'Cost Plus'!$AE26*f_MilPro</f>
        <v>0</v>
      </c>
      <c r="CY26" s="300">
        <f ca="1">'Cost Plus'!$AE26*f_MilPro</f>
        <v>0</v>
      </c>
      <c r="CZ26" s="300">
        <f ca="1">'Cost Plus'!$AE26*f_MilPro</f>
        <v>0</v>
      </c>
      <c r="DA26" s="300">
        <f ca="1">'Cost Plus'!$AE26*f_MilPro</f>
        <v>0</v>
      </c>
      <c r="DB26" s="300">
        <f ca="1">'Cost Plus'!$AE26*f_MilPro</f>
        <v>0</v>
      </c>
      <c r="DC26" s="300">
        <f ca="1">'Cost Plus'!$AE26*f_MilPro</f>
        <v>0</v>
      </c>
      <c r="DD26" s="300">
        <f ca="1">'Cost Plus'!$AE26*f_MilPro</f>
        <v>0</v>
      </c>
      <c r="DE26" s="300">
        <f ca="1">'Cost Plus'!$AE26*f_MilPro</f>
        <v>0</v>
      </c>
      <c r="DF26" s="300">
        <f ca="1">'Cost Plus'!$AE26*f_MilPro</f>
        <v>0</v>
      </c>
      <c r="DG26" s="300">
        <f ca="1">'Cost Plus'!$AE26*f_MilPro</f>
        <v>0</v>
      </c>
      <c r="DH26" s="300">
        <f ca="1">'Cost Plus'!$AE26*f_MilPro</f>
        <v>0</v>
      </c>
      <c r="DI26" s="300">
        <f ca="1">'Cost Plus'!$AE26*f_MilPro</f>
        <v>0</v>
      </c>
      <c r="DJ26" s="300">
        <f ca="1">'Cost Plus'!$AE26*f_MilPro</f>
        <v>0</v>
      </c>
      <c r="DK26" s="300">
        <f ca="1">'Cost Plus'!$AE26*f_MilPro</f>
        <v>0</v>
      </c>
      <c r="DL26" s="300">
        <f ca="1">'Cost Plus'!$AE26*f_MilPro</f>
        <v>0</v>
      </c>
      <c r="DM26" s="300">
        <f ca="1">'Cost Plus'!$AE26*f_MilPro</f>
        <v>0</v>
      </c>
      <c r="DN26" s="300">
        <f ca="1">'Cost Plus'!$AE26*f_MilPro</f>
        <v>0</v>
      </c>
      <c r="DO26" s="300">
        <f ca="1">'Cost Plus'!$AE26*f_MilPro</f>
        <v>0</v>
      </c>
      <c r="DP26" s="300">
        <f ca="1">'Cost Plus'!$AE26*f_MilPro</f>
        <v>0</v>
      </c>
      <c r="DQ26" s="300">
        <f ca="1">'Cost Plus'!$AE26*f_MilPro</f>
        <v>0</v>
      </c>
      <c r="DR26" s="300">
        <f ca="1">'Cost Plus'!$AE26*f_MilPro</f>
        <v>0</v>
      </c>
      <c r="DS26" s="300">
        <f ca="1">'Cost Plus'!$AE26*f_MilPro</f>
        <v>0</v>
      </c>
      <c r="DT26" s="300">
        <f ca="1">'Cost Plus'!$AE26*f_MilPro</f>
        <v>0</v>
      </c>
      <c r="DU26" s="300">
        <f ca="1">'Cost Plus'!$AE26*f_MilPro</f>
        <v>0</v>
      </c>
      <c r="DV26" s="300">
        <f ca="1">'Cost Plus'!$AE26*f_MilPro</f>
        <v>0</v>
      </c>
      <c r="DW26" s="300">
        <f ca="1">'Cost Plus'!$AE26*f_MilPro</f>
        <v>0</v>
      </c>
      <c r="DX26" s="300">
        <f ca="1">'Cost Plus'!$AE26*f_MilPro</f>
        <v>0</v>
      </c>
      <c r="DY26" s="300">
        <f ca="1">'Cost Plus'!$AE26*f_MilPro</f>
        <v>0</v>
      </c>
      <c r="DZ26" s="300">
        <f ca="1">'Cost Plus'!$AE26*f_MilPro</f>
        <v>0</v>
      </c>
      <c r="EA26" s="300">
        <f ca="1">'Cost Plus'!$AE26*f_MilPro</f>
        <v>0</v>
      </c>
      <c r="EB26" s="300">
        <f ca="1">'Cost Plus'!$AE26*f_MilPro</f>
        <v>0</v>
      </c>
      <c r="EC26" s="300">
        <f ca="1">'Cost Plus'!$AE26*f_MilPro</f>
        <v>0</v>
      </c>
      <c r="ED26" s="300">
        <f ca="1">'Cost Plus'!$AE26*f_MilPro</f>
        <v>0</v>
      </c>
      <c r="EE26" s="300">
        <f ca="1">'Cost Plus'!$AE26*f_MilPro</f>
        <v>0</v>
      </c>
      <c r="EF26" s="300">
        <f ca="1">'Cost Plus'!$AE26*f_MilPro</f>
        <v>0</v>
      </c>
      <c r="EG26" s="300">
        <f ca="1">'Cost Plus'!$AE26*f_MilPro</f>
        <v>0</v>
      </c>
      <c r="EH26" s="300">
        <f ca="1">'Cost Plus'!$AE26*f_MilPro</f>
        <v>0</v>
      </c>
      <c r="EI26" s="300">
        <f ca="1">'Cost Plus'!$AE26*f_MilPro</f>
        <v>0</v>
      </c>
      <c r="EJ26" s="300">
        <f ca="1">'Cost Plus'!$AE26*f_MilPro</f>
        <v>0</v>
      </c>
      <c r="EK26" s="300">
        <f ca="1">'Cost Plus'!$AE26*f_MilPro</f>
        <v>0</v>
      </c>
      <c r="EL26" s="300">
        <f ca="1">'Cost Plus'!$AE26*f_MilPro</f>
        <v>0</v>
      </c>
      <c r="EM26" s="300">
        <f ca="1">'Cost Plus'!$AE26*f_MilPro</f>
        <v>0</v>
      </c>
      <c r="EN26" s="300">
        <f ca="1">'Cost Plus'!$AE26*f_MilPro</f>
        <v>0</v>
      </c>
      <c r="EO26" s="300">
        <f ca="1">'Cost Plus'!$AE26*f_MilPro</f>
        <v>0</v>
      </c>
      <c r="EP26" s="300">
        <f ca="1">'Cost Plus'!$AE26*f_MilPro</f>
        <v>0</v>
      </c>
      <c r="EQ26" s="300">
        <f ca="1">'Cost Plus'!$AE26*f_MilPro</f>
        <v>0</v>
      </c>
      <c r="ER26" s="300">
        <f ca="1">'Cost Plus'!$AE26*f_MilPro</f>
        <v>0</v>
      </c>
      <c r="ES26" s="300">
        <f ca="1">'Cost Plus'!$AE26*f_MilPro</f>
        <v>0</v>
      </c>
      <c r="ET26" s="300">
        <f ca="1">'Cost Plus'!$AE26*f_MilPro</f>
        <v>0</v>
      </c>
      <c r="EU26" s="300">
        <f ca="1">'Cost Plus'!$AE26*f_MilPro</f>
        <v>0</v>
      </c>
      <c r="EV26" s="300">
        <f ca="1">'Cost Plus'!$AE26*f_MilPro</f>
        <v>0</v>
      </c>
      <c r="EW26" s="300">
        <f ca="1">'Cost Plus'!$AE26*f_MilPro</f>
        <v>0</v>
      </c>
      <c r="EX26" s="300">
        <f ca="1">'Cost Plus'!$AE26*f_MilPro</f>
        <v>0</v>
      </c>
      <c r="EY26" s="612"/>
      <c r="EZ26" s="757" t="str">
        <f>'Main Input'!EZ26</f>
        <v>RPI</v>
      </c>
      <c r="FA26" s="757" t="str">
        <f>'Main Input'!FA26</f>
        <v>N/A</v>
      </c>
      <c r="FB26" s="766">
        <f>'Main Input'!FB26</f>
        <v>0</v>
      </c>
      <c r="FC26" s="766" t="str">
        <f>'Main Input'!FC26</f>
        <v>IT Solutions</v>
      </c>
      <c r="FD26" s="766" t="str">
        <f>'Main Input'!FD26</f>
        <v>Managed Services</v>
      </c>
      <c r="FE26" s="757" t="str">
        <f>'Main Input'!FE26</f>
        <v>Opex</v>
      </c>
      <c r="FF26" s="757" t="str">
        <f>'Main Input'!FF26</f>
        <v>ContractAccrual</v>
      </c>
      <c r="FG26" s="757" t="str">
        <f>'Main Input'!FG26</f>
        <v>Expense</v>
      </c>
      <c r="FH26" s="767" t="str">
        <f>'Main Input'!FH26</f>
        <v>A</v>
      </c>
      <c r="FI26" s="768">
        <f>'Main Input'!FI26</f>
        <v>0.22</v>
      </c>
      <c r="FJ26" s="768">
        <f>'Main Input'!FJ26</f>
        <v>0</v>
      </c>
      <c r="FK26" s="612"/>
      <c r="FL26" s="531">
        <f t="shared" si="27"/>
        <v>0</v>
      </c>
      <c r="FM26" s="86"/>
      <c r="FN26" s="612"/>
    </row>
    <row r="27" spans="1:170" ht="12.75" customHeight="1">
      <c r="A27" s="750" t="str">
        <f>'Main Input'!A27</f>
        <v>MTB</v>
      </c>
      <c r="B27" s="762" t="str">
        <f>'Main Input'!B27</f>
        <v>Field Maintenance Service</v>
      </c>
      <c r="C27" s="762" t="str">
        <f>'Main Input'!C27</f>
        <v>Third Party</v>
      </c>
      <c r="D27" s="762" t="str">
        <f>'Main Input'!D27</f>
        <v>TRF</v>
      </c>
      <c r="E27" s="762" t="str">
        <f>'Main Input'!E27</f>
        <v>TRIOLE fS Project Manager - Transition</v>
      </c>
      <c r="F27" s="753" t="str">
        <f>'Main Input'!F27</f>
        <v>direct</v>
      </c>
      <c r="G27" s="753" t="str">
        <f>'Main Input'!G27</f>
        <v>Person</v>
      </c>
      <c r="H27" s="753">
        <f>'Main Input'!H27</f>
        <v>0</v>
      </c>
      <c r="I27" s="753">
        <f>'Main Input'!I27</f>
        <v>0</v>
      </c>
      <c r="J27" s="753">
        <f>'Main Input'!J27</f>
        <v>0</v>
      </c>
      <c r="K27" s="753" t="str">
        <f>'Main Input'!K27</f>
        <v>FJS</v>
      </c>
      <c r="L27" s="753" t="str">
        <f>'Main Input'!L27</f>
        <v>pTran</v>
      </c>
      <c r="M27" s="753">
        <f>'Main Input'!M27</f>
        <v>0</v>
      </c>
      <c r="N27" s="753">
        <f>'Main Input'!N27</f>
        <v>0</v>
      </c>
      <c r="O27" s="753" t="str">
        <f>'Main Input'!O27</f>
        <v>SPAIN</v>
      </c>
      <c r="P27" s="753">
        <f>'Main Input'!P27</f>
        <v>398</v>
      </c>
      <c r="Q27" s="753" t="str">
        <f>'Main Input'!Q27</f>
        <v>EUR</v>
      </c>
      <c r="R27" s="753" t="str">
        <f>'Main Input'!R27</f>
        <v>EMEA</v>
      </c>
      <c r="S27" s="753" t="str">
        <f>'Main Input'!S27</f>
        <v>Local</v>
      </c>
      <c r="T27" s="753">
        <f>'Main Input'!T27</f>
        <v>0</v>
      </c>
      <c r="U27" s="753">
        <f>'Main Input'!U27</f>
        <v>0</v>
      </c>
      <c r="V27" s="753" t="str">
        <f>'Main Input'!V27</f>
        <v>ZZZ</v>
      </c>
      <c r="W27" s="753">
        <f>'Main Input'!W27</f>
        <v>0</v>
      </c>
      <c r="X27" s="753">
        <f>'Main Input'!X27</f>
        <v>0</v>
      </c>
      <c r="Y27" s="753">
        <f>'Main Input'!Y27</f>
        <v>0</v>
      </c>
      <c r="Z27" s="753">
        <f>'Main Input'!Z27</f>
        <v>0</v>
      </c>
      <c r="AA27" s="753">
        <f>'Main Input'!AA27</f>
        <v>0</v>
      </c>
      <c r="AB27" s="763">
        <f>'Main Input'!AB27</f>
        <v>0</v>
      </c>
      <c r="AC27" s="763" t="str">
        <f>'Main Input'!AC27</f>
        <v>Days</v>
      </c>
      <c r="AD27" s="764">
        <f>'Main Input'!AD27</f>
        <v>54</v>
      </c>
      <c r="AE27" s="765">
        <f t="shared" ca="1" si="26"/>
        <v>27553.846153846163</v>
      </c>
      <c r="AF27" s="299">
        <f ca="1">'Cost Plus'!$AE27*f_MilPro</f>
        <v>0</v>
      </c>
      <c r="AG27" s="300">
        <f ca="1">'Cost Plus'!$AE27*f_MilPro</f>
        <v>232.22056244046701</v>
      </c>
      <c r="AH27" s="300">
        <f ca="1">'Cost Plus'!$AE27*f_MilPro</f>
        <v>296.35152264834966</v>
      </c>
      <c r="AI27" s="300">
        <f ca="1">'Cost Plus'!$AE27*f_MilPro</f>
        <v>14195.847112701716</v>
      </c>
      <c r="AJ27" s="300">
        <f ca="1">'Cost Plus'!$AE27*f_MilPro</f>
        <v>382.43473955441704</v>
      </c>
      <c r="AK27" s="300">
        <f ca="1">'Cost Plus'!$AE27*f_MilPro</f>
        <v>812.60449438813976</v>
      </c>
      <c r="AL27" s="300">
        <f ca="1">'Cost Plus'!$AE27*f_MilPro</f>
        <v>343.62391874132169</v>
      </c>
      <c r="AM27" s="300">
        <f ca="1">'Cost Plus'!$AE27*f_MilPro</f>
        <v>343.62391874132169</v>
      </c>
      <c r="AN27" s="300">
        <f ca="1">'Cost Plus'!$AE27*f_MilPro</f>
        <v>185.01162628458158</v>
      </c>
      <c r="AO27" s="300">
        <f ca="1">'Cost Plus'!$AE27*f_MilPro</f>
        <v>185.01162628457848</v>
      </c>
      <c r="AP27" s="300">
        <f ca="1">'Cost Plus'!$AE27*f_MilPro</f>
        <v>185.01162628457848</v>
      </c>
      <c r="AQ27" s="300">
        <f ca="1">'Cost Plus'!$AE27*f_MilPro</f>
        <v>180.2412414281182</v>
      </c>
      <c r="AR27" s="300">
        <f ca="1">'Cost Plus'!$AE27*f_MilPro</f>
        <v>180.24124142811513</v>
      </c>
      <c r="AS27" s="300">
        <f ca="1">'Cost Plus'!$AE27*f_MilPro</f>
        <v>180.2412414281182</v>
      </c>
      <c r="AT27" s="300">
        <f ca="1">'Cost Plus'!$AE27*f_MilPro</f>
        <v>180.24124142811513</v>
      </c>
      <c r="AU27" s="300">
        <f ca="1">'Cost Plus'!$AE27*f_MilPro</f>
        <v>180.24124142811513</v>
      </c>
      <c r="AV27" s="300">
        <f ca="1">'Cost Plus'!$AE27*f_MilPro</f>
        <v>183.84606625667865</v>
      </c>
      <c r="AW27" s="300">
        <f ca="1">'Cost Plus'!$AE27*f_MilPro</f>
        <v>183.84606625667865</v>
      </c>
      <c r="AX27" s="300">
        <f ca="1">'Cost Plus'!$AE27*f_MilPro</f>
        <v>183.84606625667561</v>
      </c>
      <c r="AY27" s="300">
        <f ca="1">'Cost Plus'!$AE27*f_MilPro</f>
        <v>183.84606625667865</v>
      </c>
      <c r="AZ27" s="300">
        <f ca="1">'Cost Plus'!$AE27*f_MilPro</f>
        <v>183.84606625667561</v>
      </c>
      <c r="BA27" s="300">
        <f ca="1">'Cost Plus'!$AE27*f_MilPro</f>
        <v>183.84606625667865</v>
      </c>
      <c r="BB27" s="300">
        <f ca="1">'Cost Plus'!$AE27*f_MilPro</f>
        <v>183.84606625667865</v>
      </c>
      <c r="BC27" s="300">
        <f ca="1">'Cost Plus'!$AE27*f_MilPro</f>
        <v>183.84606625667561</v>
      </c>
      <c r="BD27" s="300">
        <f ca="1">'Cost Plus'!$AE27*f_MilPro</f>
        <v>183.84606625668169</v>
      </c>
      <c r="BE27" s="300">
        <f ca="1">'Cost Plus'!$AE27*f_MilPro</f>
        <v>183.84606625667561</v>
      </c>
      <c r="BF27" s="300">
        <f ca="1">'Cost Plus'!$AE27*f_MilPro</f>
        <v>183.84606625667865</v>
      </c>
      <c r="BG27" s="300">
        <f ca="1">'Cost Plus'!$AE27*f_MilPro</f>
        <v>183.84606625667561</v>
      </c>
      <c r="BH27" s="300">
        <f ca="1">'Cost Plus'!$AE27*f_MilPro</f>
        <v>187.52298758181416</v>
      </c>
      <c r="BI27" s="300">
        <f ca="1">'Cost Plus'!$AE27*f_MilPro</f>
        <v>187.52298758181416</v>
      </c>
      <c r="BJ27" s="300">
        <f ca="1">'Cost Plus'!$AE27*f_MilPro</f>
        <v>187.52298758181416</v>
      </c>
      <c r="BK27" s="300">
        <f ca="1">'Cost Plus'!$AE27*f_MilPro</f>
        <v>187.52298758181416</v>
      </c>
      <c r="BL27" s="300">
        <f ca="1">'Cost Plus'!$AE27*f_MilPro</f>
        <v>187.52298758181416</v>
      </c>
      <c r="BM27" s="300">
        <f ca="1">'Cost Plus'!$AE27*f_MilPro</f>
        <v>187.52298758181107</v>
      </c>
      <c r="BN27" s="300">
        <f ca="1">'Cost Plus'!$AE27*f_MilPro</f>
        <v>187.52298758181416</v>
      </c>
      <c r="BO27" s="300">
        <f ca="1">'Cost Plus'!$AE27*f_MilPro</f>
        <v>187.52298758181416</v>
      </c>
      <c r="BP27" s="300">
        <f ca="1">'Cost Plus'!$AE27*f_MilPro</f>
        <v>187.52298758181416</v>
      </c>
      <c r="BQ27" s="300">
        <f ca="1">'Cost Plus'!$AE27*f_MilPro</f>
        <v>187.52298758181416</v>
      </c>
      <c r="BR27" s="300">
        <f ca="1">'Cost Plus'!$AE27*f_MilPro</f>
        <v>187.52298758181416</v>
      </c>
      <c r="BS27" s="300">
        <f ca="1">'Cost Plus'!$AE27*f_MilPro</f>
        <v>187.52298758181416</v>
      </c>
      <c r="BT27" s="300">
        <f ca="1">'Cost Plus'!$AE27*f_MilPro</f>
        <v>191.27344733344648</v>
      </c>
      <c r="BU27" s="300">
        <f ca="1">'Cost Plus'!$AE27*f_MilPro</f>
        <v>191.27344733344648</v>
      </c>
      <c r="BV27" s="300">
        <f ca="1">'Cost Plus'!$AE27*f_MilPro</f>
        <v>191.27344733344648</v>
      </c>
      <c r="BW27" s="300">
        <f ca="1">'Cost Plus'!$AE27*f_MilPro</f>
        <v>191.27344733344648</v>
      </c>
      <c r="BX27" s="300">
        <f ca="1">'Cost Plus'!$AE27*f_MilPro</f>
        <v>191.27344733344648</v>
      </c>
      <c r="BY27" s="300">
        <f ca="1">'Cost Plus'!$AE27*f_MilPro</f>
        <v>191.27344733344648</v>
      </c>
      <c r="BZ27" s="300">
        <f ca="1">'Cost Plus'!$AE27*f_MilPro</f>
        <v>191.27344733344952</v>
      </c>
      <c r="CA27" s="300">
        <f ca="1">'Cost Plus'!$AE27*f_MilPro</f>
        <v>191.27344733344648</v>
      </c>
      <c r="CB27" s="300">
        <f ca="1">'Cost Plus'!$AE27*f_MilPro</f>
        <v>191.27344733344648</v>
      </c>
      <c r="CC27" s="300">
        <f ca="1">'Cost Plus'!$AE27*f_MilPro</f>
        <v>191.27344733344648</v>
      </c>
      <c r="CD27" s="300">
        <f ca="1">'Cost Plus'!$AE27*f_MilPro</f>
        <v>191.27344733344648</v>
      </c>
      <c r="CE27" s="300">
        <f ca="1">'Cost Plus'!$AE27*f_MilPro</f>
        <v>191.27344733344648</v>
      </c>
      <c r="CF27" s="300">
        <f ca="1">'Cost Plus'!$AE27*f_MilPro</f>
        <v>195.0989162801186</v>
      </c>
      <c r="CG27" s="300">
        <f ca="1">'Cost Plus'!$AE27*f_MilPro</f>
        <v>195.09891628011556</v>
      </c>
      <c r="CH27" s="300">
        <f ca="1">'Cost Plus'!$AE27*f_MilPro</f>
        <v>195.0989162801186</v>
      </c>
      <c r="CI27" s="300">
        <f ca="1">'Cost Plus'!$AE27*f_MilPro</f>
        <v>195.09891628011556</v>
      </c>
      <c r="CJ27" s="300">
        <f ca="1">'Cost Plus'!$AE27*f_MilPro</f>
        <v>195.0989162801186</v>
      </c>
      <c r="CK27" s="300">
        <f ca="1">'Cost Plus'!$AE27*f_MilPro</f>
        <v>195.0989162801186</v>
      </c>
      <c r="CL27" s="300">
        <f ca="1">'Cost Plus'!$AE27*f_MilPro</f>
        <v>195.09891628011556</v>
      </c>
      <c r="CM27" s="300">
        <f ca="1">'Cost Plus'!$AE27*f_MilPro</f>
        <v>195.0989162801186</v>
      </c>
      <c r="CN27" s="300">
        <f ca="1">'Cost Plus'!$AE27*f_MilPro</f>
        <v>195.09891628011556</v>
      </c>
      <c r="CO27" s="300">
        <f ca="1">'Cost Plus'!$AE27*f_MilPro</f>
        <v>195.0989162801186</v>
      </c>
      <c r="CP27" s="300">
        <f ca="1">'Cost Plus'!$AE27*f_MilPro</f>
        <v>195.09891628011556</v>
      </c>
      <c r="CQ27" s="300">
        <f ca="1">'Cost Plus'!$AE27*f_MilPro</f>
        <v>195.0989162801186</v>
      </c>
      <c r="CR27" s="300">
        <f ca="1">'Cost Plus'!$AE27*f_MilPro</f>
        <v>199.00089460571866</v>
      </c>
      <c r="CS27" s="300">
        <f ca="1">'Cost Plus'!$AE27*f_MilPro</f>
        <v>199.00089460571866</v>
      </c>
      <c r="CT27" s="300">
        <f ca="1">'Cost Plus'!$AE27*f_MilPro</f>
        <v>0</v>
      </c>
      <c r="CU27" s="300">
        <f ca="1">'Cost Plus'!$AE27*f_MilPro</f>
        <v>0</v>
      </c>
      <c r="CV27" s="300">
        <f ca="1">'Cost Plus'!$AE27*f_MilPro</f>
        <v>0</v>
      </c>
      <c r="CW27" s="300">
        <f ca="1">'Cost Plus'!$AE27*f_MilPro</f>
        <v>0</v>
      </c>
      <c r="CX27" s="300">
        <f ca="1">'Cost Plus'!$AE27*f_MilPro</f>
        <v>0</v>
      </c>
      <c r="CY27" s="300">
        <f ca="1">'Cost Plus'!$AE27*f_MilPro</f>
        <v>0</v>
      </c>
      <c r="CZ27" s="300">
        <f ca="1">'Cost Plus'!$AE27*f_MilPro</f>
        <v>0</v>
      </c>
      <c r="DA27" s="300">
        <f ca="1">'Cost Plus'!$AE27*f_MilPro</f>
        <v>0</v>
      </c>
      <c r="DB27" s="300">
        <f ca="1">'Cost Plus'!$AE27*f_MilPro</f>
        <v>0</v>
      </c>
      <c r="DC27" s="300">
        <f ca="1">'Cost Plus'!$AE27*f_MilPro</f>
        <v>0</v>
      </c>
      <c r="DD27" s="300">
        <f ca="1">'Cost Plus'!$AE27*f_MilPro</f>
        <v>0</v>
      </c>
      <c r="DE27" s="300">
        <f ca="1">'Cost Plus'!$AE27*f_MilPro</f>
        <v>0</v>
      </c>
      <c r="DF27" s="300">
        <f ca="1">'Cost Plus'!$AE27*f_MilPro</f>
        <v>0</v>
      </c>
      <c r="DG27" s="300">
        <f ca="1">'Cost Plus'!$AE27*f_MilPro</f>
        <v>0</v>
      </c>
      <c r="DH27" s="300">
        <f ca="1">'Cost Plus'!$AE27*f_MilPro</f>
        <v>0</v>
      </c>
      <c r="DI27" s="300">
        <f ca="1">'Cost Plus'!$AE27*f_MilPro</f>
        <v>0</v>
      </c>
      <c r="DJ27" s="300">
        <f ca="1">'Cost Plus'!$AE27*f_MilPro</f>
        <v>0</v>
      </c>
      <c r="DK27" s="300">
        <f ca="1">'Cost Plus'!$AE27*f_MilPro</f>
        <v>0</v>
      </c>
      <c r="DL27" s="300">
        <f ca="1">'Cost Plus'!$AE27*f_MilPro</f>
        <v>0</v>
      </c>
      <c r="DM27" s="300">
        <f ca="1">'Cost Plus'!$AE27*f_MilPro</f>
        <v>0</v>
      </c>
      <c r="DN27" s="300">
        <f ca="1">'Cost Plus'!$AE27*f_MilPro</f>
        <v>0</v>
      </c>
      <c r="DO27" s="300">
        <f ca="1">'Cost Plus'!$AE27*f_MilPro</f>
        <v>0</v>
      </c>
      <c r="DP27" s="300">
        <f ca="1">'Cost Plus'!$AE27*f_MilPro</f>
        <v>0</v>
      </c>
      <c r="DQ27" s="300">
        <f ca="1">'Cost Plus'!$AE27*f_MilPro</f>
        <v>0</v>
      </c>
      <c r="DR27" s="300">
        <f ca="1">'Cost Plus'!$AE27*f_MilPro</f>
        <v>0</v>
      </c>
      <c r="DS27" s="300">
        <f ca="1">'Cost Plus'!$AE27*f_MilPro</f>
        <v>0</v>
      </c>
      <c r="DT27" s="300">
        <f ca="1">'Cost Plus'!$AE27*f_MilPro</f>
        <v>0</v>
      </c>
      <c r="DU27" s="300">
        <f ca="1">'Cost Plus'!$AE27*f_MilPro</f>
        <v>0</v>
      </c>
      <c r="DV27" s="300">
        <f ca="1">'Cost Plus'!$AE27*f_MilPro</f>
        <v>0</v>
      </c>
      <c r="DW27" s="300">
        <f ca="1">'Cost Plus'!$AE27*f_MilPro</f>
        <v>0</v>
      </c>
      <c r="DX27" s="300">
        <f ca="1">'Cost Plus'!$AE27*f_MilPro</f>
        <v>0</v>
      </c>
      <c r="DY27" s="300">
        <f ca="1">'Cost Plus'!$AE27*f_MilPro</f>
        <v>0</v>
      </c>
      <c r="DZ27" s="300">
        <f ca="1">'Cost Plus'!$AE27*f_MilPro</f>
        <v>0</v>
      </c>
      <c r="EA27" s="300">
        <f ca="1">'Cost Plus'!$AE27*f_MilPro</f>
        <v>0</v>
      </c>
      <c r="EB27" s="300">
        <f ca="1">'Cost Plus'!$AE27*f_MilPro</f>
        <v>0</v>
      </c>
      <c r="EC27" s="300">
        <f ca="1">'Cost Plus'!$AE27*f_MilPro</f>
        <v>0</v>
      </c>
      <c r="ED27" s="300">
        <f ca="1">'Cost Plus'!$AE27*f_MilPro</f>
        <v>0</v>
      </c>
      <c r="EE27" s="300">
        <f ca="1">'Cost Plus'!$AE27*f_MilPro</f>
        <v>0</v>
      </c>
      <c r="EF27" s="300">
        <f ca="1">'Cost Plus'!$AE27*f_MilPro</f>
        <v>0</v>
      </c>
      <c r="EG27" s="300">
        <f ca="1">'Cost Plus'!$AE27*f_MilPro</f>
        <v>0</v>
      </c>
      <c r="EH27" s="300">
        <f ca="1">'Cost Plus'!$AE27*f_MilPro</f>
        <v>0</v>
      </c>
      <c r="EI27" s="300">
        <f ca="1">'Cost Plus'!$AE27*f_MilPro</f>
        <v>0</v>
      </c>
      <c r="EJ27" s="300">
        <f ca="1">'Cost Plus'!$AE27*f_MilPro</f>
        <v>0</v>
      </c>
      <c r="EK27" s="300">
        <f ca="1">'Cost Plus'!$AE27*f_MilPro</f>
        <v>0</v>
      </c>
      <c r="EL27" s="300">
        <f ca="1">'Cost Plus'!$AE27*f_MilPro</f>
        <v>0</v>
      </c>
      <c r="EM27" s="300">
        <f ca="1">'Cost Plus'!$AE27*f_MilPro</f>
        <v>0</v>
      </c>
      <c r="EN27" s="300">
        <f ca="1">'Cost Plus'!$AE27*f_MilPro</f>
        <v>0</v>
      </c>
      <c r="EO27" s="300">
        <f ca="1">'Cost Plus'!$AE27*f_MilPro</f>
        <v>0</v>
      </c>
      <c r="EP27" s="300">
        <f ca="1">'Cost Plus'!$AE27*f_MilPro</f>
        <v>0</v>
      </c>
      <c r="EQ27" s="300">
        <f ca="1">'Cost Plus'!$AE27*f_MilPro</f>
        <v>0</v>
      </c>
      <c r="ER27" s="300">
        <f ca="1">'Cost Plus'!$AE27*f_MilPro</f>
        <v>0</v>
      </c>
      <c r="ES27" s="300">
        <f ca="1">'Cost Plus'!$AE27*f_MilPro</f>
        <v>0</v>
      </c>
      <c r="ET27" s="300">
        <f ca="1">'Cost Plus'!$AE27*f_MilPro</f>
        <v>0</v>
      </c>
      <c r="EU27" s="300">
        <f ca="1">'Cost Plus'!$AE27*f_MilPro</f>
        <v>0</v>
      </c>
      <c r="EV27" s="300">
        <f ca="1">'Cost Plus'!$AE27*f_MilPro</f>
        <v>0</v>
      </c>
      <c r="EW27" s="300">
        <f ca="1">'Cost Plus'!$AE27*f_MilPro</f>
        <v>0</v>
      </c>
      <c r="EX27" s="300">
        <f ca="1">'Cost Plus'!$AE27*f_MilPro</f>
        <v>0</v>
      </c>
      <c r="EY27" s="612"/>
      <c r="EZ27" s="757" t="str">
        <f>'Main Input'!EZ27</f>
        <v>RPI</v>
      </c>
      <c r="FA27" s="757" t="str">
        <f>'Main Input'!FA27</f>
        <v>N/A</v>
      </c>
      <c r="FB27" s="766">
        <f>'Main Input'!FB27</f>
        <v>0</v>
      </c>
      <c r="FC27" s="766" t="str">
        <f>'Main Input'!FC27</f>
        <v>IT Solutions</v>
      </c>
      <c r="FD27" s="766" t="str">
        <f>'Main Input'!FD27</f>
        <v>Managed Services</v>
      </c>
      <c r="FE27" s="757" t="str">
        <f>'Main Input'!FE27</f>
        <v>Opex</v>
      </c>
      <c r="FF27" s="757" t="str">
        <f>'Main Input'!FF27</f>
        <v>ContractAccrual</v>
      </c>
      <c r="FG27" s="757" t="str">
        <f>'Main Input'!FG27</f>
        <v>Expense</v>
      </c>
      <c r="FH27" s="767" t="str">
        <f>'Main Input'!FH27</f>
        <v>A</v>
      </c>
      <c r="FI27" s="768">
        <f>'Main Input'!FI27</f>
        <v>0.22</v>
      </c>
      <c r="FJ27" s="768">
        <f>'Main Input'!FJ27</f>
        <v>0</v>
      </c>
      <c r="FK27" s="612"/>
      <c r="FL27" s="531">
        <f t="shared" si="27"/>
        <v>0</v>
      </c>
      <c r="FM27" s="86"/>
      <c r="FN27" s="612"/>
    </row>
    <row r="28" spans="1:170" ht="12.75" customHeight="1">
      <c r="A28" s="750" t="str">
        <f>'Main Input'!A28</f>
        <v>MTB</v>
      </c>
      <c r="B28" s="762" t="str">
        <f>'Main Input'!B28</f>
        <v>Field Maintenance Service</v>
      </c>
      <c r="C28" s="762" t="str">
        <f>'Main Input'!C28</f>
        <v>Third Party</v>
      </c>
      <c r="D28" s="762" t="str">
        <f>'Main Input'!D28</f>
        <v>TRF</v>
      </c>
      <c r="E28" s="762">
        <f>'Main Input'!E28</f>
        <v>0</v>
      </c>
      <c r="F28" s="753" t="str">
        <f>'Main Input'!F28</f>
        <v>direct</v>
      </c>
      <c r="G28" s="753" t="str">
        <f>'Main Input'!G28</f>
        <v>Person</v>
      </c>
      <c r="H28" s="753">
        <f>'Main Input'!H28</f>
        <v>0</v>
      </c>
      <c r="I28" s="753">
        <f>'Main Input'!I28</f>
        <v>0</v>
      </c>
      <c r="J28" s="753">
        <f>'Main Input'!J28</f>
        <v>0</v>
      </c>
      <c r="K28" s="753" t="str">
        <f>'Main Input'!K28</f>
        <v>FJS</v>
      </c>
      <c r="L28" s="753" t="str">
        <f>'Main Input'!L28</f>
        <v>pTran</v>
      </c>
      <c r="M28" s="753">
        <f>'Main Input'!M28</f>
        <v>0</v>
      </c>
      <c r="N28" s="753">
        <f>'Main Input'!N28</f>
        <v>0</v>
      </c>
      <c r="O28" s="753" t="str">
        <f>'Main Input'!O28</f>
        <v>SPAIN</v>
      </c>
      <c r="P28" s="753">
        <f>'Main Input'!P28</f>
        <v>398</v>
      </c>
      <c r="Q28" s="753" t="str">
        <f>'Main Input'!Q28</f>
        <v>EUR</v>
      </c>
      <c r="R28" s="753" t="str">
        <f>'Main Input'!R28</f>
        <v>EMEA</v>
      </c>
      <c r="S28" s="753" t="str">
        <f>'Main Input'!S28</f>
        <v>Local</v>
      </c>
      <c r="T28" s="753">
        <f>'Main Input'!T28</f>
        <v>0</v>
      </c>
      <c r="U28" s="753">
        <f>'Main Input'!U28</f>
        <v>0</v>
      </c>
      <c r="V28" s="753" t="str">
        <f>'Main Input'!V28</f>
        <v>ZZZ</v>
      </c>
      <c r="W28" s="753">
        <f>'Main Input'!W28</f>
        <v>0</v>
      </c>
      <c r="X28" s="753">
        <f>'Main Input'!X28</f>
        <v>0</v>
      </c>
      <c r="Y28" s="753">
        <f>'Main Input'!Y28</f>
        <v>0</v>
      </c>
      <c r="Z28" s="753">
        <f>'Main Input'!Z28</f>
        <v>0</v>
      </c>
      <c r="AA28" s="753">
        <f>'Main Input'!AA28</f>
        <v>0</v>
      </c>
      <c r="AB28" s="763">
        <f>'Main Input'!AB28</f>
        <v>0</v>
      </c>
      <c r="AC28" s="763" t="str">
        <f>'Main Input'!AC28</f>
        <v>Days</v>
      </c>
      <c r="AD28" s="764">
        <f>'Main Input'!AD28</f>
        <v>54</v>
      </c>
      <c r="AE28" s="765">
        <f t="shared" ca="1" si="26"/>
        <v>27553.846153846163</v>
      </c>
      <c r="AF28" s="299">
        <f ca="1">'Cost Plus'!$AE28*f_MilPro</f>
        <v>0</v>
      </c>
      <c r="AG28" s="300">
        <f ca="1">'Cost Plus'!$AE28*f_MilPro</f>
        <v>232.22056244046701</v>
      </c>
      <c r="AH28" s="300">
        <f ca="1">'Cost Plus'!$AE28*f_MilPro</f>
        <v>296.35152264834966</v>
      </c>
      <c r="AI28" s="300">
        <f ca="1">'Cost Plus'!$AE28*f_MilPro</f>
        <v>14195.847112701716</v>
      </c>
      <c r="AJ28" s="300">
        <f ca="1">'Cost Plus'!$AE28*f_MilPro</f>
        <v>382.43473955441704</v>
      </c>
      <c r="AK28" s="300">
        <f ca="1">'Cost Plus'!$AE28*f_MilPro</f>
        <v>812.60449438813976</v>
      </c>
      <c r="AL28" s="300">
        <f ca="1">'Cost Plus'!$AE28*f_MilPro</f>
        <v>343.62391874132169</v>
      </c>
      <c r="AM28" s="300">
        <f ca="1">'Cost Plus'!$AE28*f_MilPro</f>
        <v>343.62391874132169</v>
      </c>
      <c r="AN28" s="300">
        <f ca="1">'Cost Plus'!$AE28*f_MilPro</f>
        <v>185.01162628458158</v>
      </c>
      <c r="AO28" s="300">
        <f ca="1">'Cost Plus'!$AE28*f_MilPro</f>
        <v>185.01162628457848</v>
      </c>
      <c r="AP28" s="300">
        <f ca="1">'Cost Plus'!$AE28*f_MilPro</f>
        <v>185.01162628457848</v>
      </c>
      <c r="AQ28" s="300">
        <f ca="1">'Cost Plus'!$AE28*f_MilPro</f>
        <v>180.2412414281182</v>
      </c>
      <c r="AR28" s="300">
        <f ca="1">'Cost Plus'!$AE28*f_MilPro</f>
        <v>180.24124142811513</v>
      </c>
      <c r="AS28" s="300">
        <f ca="1">'Cost Plus'!$AE28*f_MilPro</f>
        <v>180.2412414281182</v>
      </c>
      <c r="AT28" s="300">
        <f ca="1">'Cost Plus'!$AE28*f_MilPro</f>
        <v>180.24124142811513</v>
      </c>
      <c r="AU28" s="300">
        <f ca="1">'Cost Plus'!$AE28*f_MilPro</f>
        <v>180.24124142811513</v>
      </c>
      <c r="AV28" s="300">
        <f ca="1">'Cost Plus'!$AE28*f_MilPro</f>
        <v>183.84606625667865</v>
      </c>
      <c r="AW28" s="300">
        <f ca="1">'Cost Plus'!$AE28*f_MilPro</f>
        <v>183.84606625667865</v>
      </c>
      <c r="AX28" s="300">
        <f ca="1">'Cost Plus'!$AE28*f_MilPro</f>
        <v>183.84606625667561</v>
      </c>
      <c r="AY28" s="300">
        <f ca="1">'Cost Plus'!$AE28*f_MilPro</f>
        <v>183.84606625667865</v>
      </c>
      <c r="AZ28" s="300">
        <f ca="1">'Cost Plus'!$AE28*f_MilPro</f>
        <v>183.84606625667561</v>
      </c>
      <c r="BA28" s="300">
        <f ca="1">'Cost Plus'!$AE28*f_MilPro</f>
        <v>183.84606625667865</v>
      </c>
      <c r="BB28" s="300">
        <f ca="1">'Cost Plus'!$AE28*f_MilPro</f>
        <v>183.84606625667865</v>
      </c>
      <c r="BC28" s="300">
        <f ca="1">'Cost Plus'!$AE28*f_MilPro</f>
        <v>183.84606625667561</v>
      </c>
      <c r="BD28" s="300">
        <f ca="1">'Cost Plus'!$AE28*f_MilPro</f>
        <v>183.84606625668169</v>
      </c>
      <c r="BE28" s="300">
        <f ca="1">'Cost Plus'!$AE28*f_MilPro</f>
        <v>183.84606625667561</v>
      </c>
      <c r="BF28" s="300">
        <f ca="1">'Cost Plus'!$AE28*f_MilPro</f>
        <v>183.84606625667865</v>
      </c>
      <c r="BG28" s="300">
        <f ca="1">'Cost Plus'!$AE28*f_MilPro</f>
        <v>183.84606625667561</v>
      </c>
      <c r="BH28" s="300">
        <f ca="1">'Cost Plus'!$AE28*f_MilPro</f>
        <v>187.52298758181416</v>
      </c>
      <c r="BI28" s="300">
        <f ca="1">'Cost Plus'!$AE28*f_MilPro</f>
        <v>187.52298758181416</v>
      </c>
      <c r="BJ28" s="300">
        <f ca="1">'Cost Plus'!$AE28*f_MilPro</f>
        <v>187.52298758181416</v>
      </c>
      <c r="BK28" s="300">
        <f ca="1">'Cost Plus'!$AE28*f_MilPro</f>
        <v>187.52298758181416</v>
      </c>
      <c r="BL28" s="300">
        <f ca="1">'Cost Plus'!$AE28*f_MilPro</f>
        <v>187.52298758181416</v>
      </c>
      <c r="BM28" s="300">
        <f ca="1">'Cost Plus'!$AE28*f_MilPro</f>
        <v>187.52298758181107</v>
      </c>
      <c r="BN28" s="300">
        <f ca="1">'Cost Plus'!$AE28*f_MilPro</f>
        <v>187.52298758181416</v>
      </c>
      <c r="BO28" s="300">
        <f ca="1">'Cost Plus'!$AE28*f_MilPro</f>
        <v>187.52298758181416</v>
      </c>
      <c r="BP28" s="300">
        <f ca="1">'Cost Plus'!$AE28*f_MilPro</f>
        <v>187.52298758181416</v>
      </c>
      <c r="BQ28" s="300">
        <f ca="1">'Cost Plus'!$AE28*f_MilPro</f>
        <v>187.52298758181416</v>
      </c>
      <c r="BR28" s="300">
        <f ca="1">'Cost Plus'!$AE28*f_MilPro</f>
        <v>187.52298758181416</v>
      </c>
      <c r="BS28" s="300">
        <f ca="1">'Cost Plus'!$AE28*f_MilPro</f>
        <v>187.52298758181416</v>
      </c>
      <c r="BT28" s="300">
        <f ca="1">'Cost Plus'!$AE28*f_MilPro</f>
        <v>191.27344733344648</v>
      </c>
      <c r="BU28" s="300">
        <f ca="1">'Cost Plus'!$AE28*f_MilPro</f>
        <v>191.27344733344648</v>
      </c>
      <c r="BV28" s="300">
        <f ca="1">'Cost Plus'!$AE28*f_MilPro</f>
        <v>191.27344733344648</v>
      </c>
      <c r="BW28" s="300">
        <f ca="1">'Cost Plus'!$AE28*f_MilPro</f>
        <v>191.27344733344648</v>
      </c>
      <c r="BX28" s="300">
        <f ca="1">'Cost Plus'!$AE28*f_MilPro</f>
        <v>191.27344733344648</v>
      </c>
      <c r="BY28" s="300">
        <f ca="1">'Cost Plus'!$AE28*f_MilPro</f>
        <v>191.27344733344648</v>
      </c>
      <c r="BZ28" s="300">
        <f ca="1">'Cost Plus'!$AE28*f_MilPro</f>
        <v>191.27344733344952</v>
      </c>
      <c r="CA28" s="300">
        <f ca="1">'Cost Plus'!$AE28*f_MilPro</f>
        <v>191.27344733344648</v>
      </c>
      <c r="CB28" s="300">
        <f ca="1">'Cost Plus'!$AE28*f_MilPro</f>
        <v>191.27344733344648</v>
      </c>
      <c r="CC28" s="300">
        <f ca="1">'Cost Plus'!$AE28*f_MilPro</f>
        <v>191.27344733344648</v>
      </c>
      <c r="CD28" s="300">
        <f ca="1">'Cost Plus'!$AE28*f_MilPro</f>
        <v>191.27344733344648</v>
      </c>
      <c r="CE28" s="300">
        <f ca="1">'Cost Plus'!$AE28*f_MilPro</f>
        <v>191.27344733344648</v>
      </c>
      <c r="CF28" s="300">
        <f ca="1">'Cost Plus'!$AE28*f_MilPro</f>
        <v>195.0989162801186</v>
      </c>
      <c r="CG28" s="300">
        <f ca="1">'Cost Plus'!$AE28*f_MilPro</f>
        <v>195.09891628011556</v>
      </c>
      <c r="CH28" s="300">
        <f ca="1">'Cost Plus'!$AE28*f_MilPro</f>
        <v>195.0989162801186</v>
      </c>
      <c r="CI28" s="300">
        <f ca="1">'Cost Plus'!$AE28*f_MilPro</f>
        <v>195.09891628011556</v>
      </c>
      <c r="CJ28" s="300">
        <f ca="1">'Cost Plus'!$AE28*f_MilPro</f>
        <v>195.0989162801186</v>
      </c>
      <c r="CK28" s="300">
        <f ca="1">'Cost Plus'!$AE28*f_MilPro</f>
        <v>195.0989162801186</v>
      </c>
      <c r="CL28" s="300">
        <f ca="1">'Cost Plus'!$AE28*f_MilPro</f>
        <v>195.09891628011556</v>
      </c>
      <c r="CM28" s="300">
        <f ca="1">'Cost Plus'!$AE28*f_MilPro</f>
        <v>195.0989162801186</v>
      </c>
      <c r="CN28" s="300">
        <f ca="1">'Cost Plus'!$AE28*f_MilPro</f>
        <v>195.09891628011556</v>
      </c>
      <c r="CO28" s="300">
        <f ca="1">'Cost Plus'!$AE28*f_MilPro</f>
        <v>195.0989162801186</v>
      </c>
      <c r="CP28" s="300">
        <f ca="1">'Cost Plus'!$AE28*f_MilPro</f>
        <v>195.09891628011556</v>
      </c>
      <c r="CQ28" s="300">
        <f ca="1">'Cost Plus'!$AE28*f_MilPro</f>
        <v>195.0989162801186</v>
      </c>
      <c r="CR28" s="300">
        <f ca="1">'Cost Plus'!$AE28*f_MilPro</f>
        <v>199.00089460571866</v>
      </c>
      <c r="CS28" s="300">
        <f ca="1">'Cost Plus'!$AE28*f_MilPro</f>
        <v>199.00089460571866</v>
      </c>
      <c r="CT28" s="300">
        <f ca="1">'Cost Plus'!$AE28*f_MilPro</f>
        <v>0</v>
      </c>
      <c r="CU28" s="300">
        <f ca="1">'Cost Plus'!$AE28*f_MilPro</f>
        <v>0</v>
      </c>
      <c r="CV28" s="300">
        <f ca="1">'Cost Plus'!$AE28*f_MilPro</f>
        <v>0</v>
      </c>
      <c r="CW28" s="300">
        <f ca="1">'Cost Plus'!$AE28*f_MilPro</f>
        <v>0</v>
      </c>
      <c r="CX28" s="300">
        <f ca="1">'Cost Plus'!$AE28*f_MilPro</f>
        <v>0</v>
      </c>
      <c r="CY28" s="300">
        <f ca="1">'Cost Plus'!$AE28*f_MilPro</f>
        <v>0</v>
      </c>
      <c r="CZ28" s="300">
        <f ca="1">'Cost Plus'!$AE28*f_MilPro</f>
        <v>0</v>
      </c>
      <c r="DA28" s="300">
        <f ca="1">'Cost Plus'!$AE28*f_MilPro</f>
        <v>0</v>
      </c>
      <c r="DB28" s="300">
        <f ca="1">'Cost Plus'!$AE28*f_MilPro</f>
        <v>0</v>
      </c>
      <c r="DC28" s="300">
        <f ca="1">'Cost Plus'!$AE28*f_MilPro</f>
        <v>0</v>
      </c>
      <c r="DD28" s="300">
        <f ca="1">'Cost Plus'!$AE28*f_MilPro</f>
        <v>0</v>
      </c>
      <c r="DE28" s="300">
        <f ca="1">'Cost Plus'!$AE28*f_MilPro</f>
        <v>0</v>
      </c>
      <c r="DF28" s="300">
        <f ca="1">'Cost Plus'!$AE28*f_MilPro</f>
        <v>0</v>
      </c>
      <c r="DG28" s="300">
        <f ca="1">'Cost Plus'!$AE28*f_MilPro</f>
        <v>0</v>
      </c>
      <c r="DH28" s="300">
        <f ca="1">'Cost Plus'!$AE28*f_MilPro</f>
        <v>0</v>
      </c>
      <c r="DI28" s="300">
        <f ca="1">'Cost Plus'!$AE28*f_MilPro</f>
        <v>0</v>
      </c>
      <c r="DJ28" s="300">
        <f ca="1">'Cost Plus'!$AE28*f_MilPro</f>
        <v>0</v>
      </c>
      <c r="DK28" s="300">
        <f ca="1">'Cost Plus'!$AE28*f_MilPro</f>
        <v>0</v>
      </c>
      <c r="DL28" s="300">
        <f ca="1">'Cost Plus'!$AE28*f_MilPro</f>
        <v>0</v>
      </c>
      <c r="DM28" s="300">
        <f ca="1">'Cost Plus'!$AE28*f_MilPro</f>
        <v>0</v>
      </c>
      <c r="DN28" s="300">
        <f ca="1">'Cost Plus'!$AE28*f_MilPro</f>
        <v>0</v>
      </c>
      <c r="DO28" s="300">
        <f ca="1">'Cost Plus'!$AE28*f_MilPro</f>
        <v>0</v>
      </c>
      <c r="DP28" s="300">
        <f ca="1">'Cost Plus'!$AE28*f_MilPro</f>
        <v>0</v>
      </c>
      <c r="DQ28" s="300">
        <f ca="1">'Cost Plus'!$AE28*f_MilPro</f>
        <v>0</v>
      </c>
      <c r="DR28" s="300">
        <f ca="1">'Cost Plus'!$AE28*f_MilPro</f>
        <v>0</v>
      </c>
      <c r="DS28" s="300">
        <f ca="1">'Cost Plus'!$AE28*f_MilPro</f>
        <v>0</v>
      </c>
      <c r="DT28" s="300">
        <f ca="1">'Cost Plus'!$AE28*f_MilPro</f>
        <v>0</v>
      </c>
      <c r="DU28" s="300">
        <f ca="1">'Cost Plus'!$AE28*f_MilPro</f>
        <v>0</v>
      </c>
      <c r="DV28" s="300">
        <f ca="1">'Cost Plus'!$AE28*f_MilPro</f>
        <v>0</v>
      </c>
      <c r="DW28" s="300">
        <f ca="1">'Cost Plus'!$AE28*f_MilPro</f>
        <v>0</v>
      </c>
      <c r="DX28" s="300">
        <f ca="1">'Cost Plus'!$AE28*f_MilPro</f>
        <v>0</v>
      </c>
      <c r="DY28" s="300">
        <f ca="1">'Cost Plus'!$AE28*f_MilPro</f>
        <v>0</v>
      </c>
      <c r="DZ28" s="300">
        <f ca="1">'Cost Plus'!$AE28*f_MilPro</f>
        <v>0</v>
      </c>
      <c r="EA28" s="300">
        <f ca="1">'Cost Plus'!$AE28*f_MilPro</f>
        <v>0</v>
      </c>
      <c r="EB28" s="300">
        <f ca="1">'Cost Plus'!$AE28*f_MilPro</f>
        <v>0</v>
      </c>
      <c r="EC28" s="300">
        <f ca="1">'Cost Plus'!$AE28*f_MilPro</f>
        <v>0</v>
      </c>
      <c r="ED28" s="300">
        <f ca="1">'Cost Plus'!$AE28*f_MilPro</f>
        <v>0</v>
      </c>
      <c r="EE28" s="300">
        <f ca="1">'Cost Plus'!$AE28*f_MilPro</f>
        <v>0</v>
      </c>
      <c r="EF28" s="300">
        <f ca="1">'Cost Plus'!$AE28*f_MilPro</f>
        <v>0</v>
      </c>
      <c r="EG28" s="300">
        <f ca="1">'Cost Plus'!$AE28*f_MilPro</f>
        <v>0</v>
      </c>
      <c r="EH28" s="300">
        <f ca="1">'Cost Plus'!$AE28*f_MilPro</f>
        <v>0</v>
      </c>
      <c r="EI28" s="300">
        <f ca="1">'Cost Plus'!$AE28*f_MilPro</f>
        <v>0</v>
      </c>
      <c r="EJ28" s="300">
        <f ca="1">'Cost Plus'!$AE28*f_MilPro</f>
        <v>0</v>
      </c>
      <c r="EK28" s="300">
        <f ca="1">'Cost Plus'!$AE28*f_MilPro</f>
        <v>0</v>
      </c>
      <c r="EL28" s="300">
        <f ca="1">'Cost Plus'!$AE28*f_MilPro</f>
        <v>0</v>
      </c>
      <c r="EM28" s="300">
        <f ca="1">'Cost Plus'!$AE28*f_MilPro</f>
        <v>0</v>
      </c>
      <c r="EN28" s="300">
        <f ca="1">'Cost Plus'!$AE28*f_MilPro</f>
        <v>0</v>
      </c>
      <c r="EO28" s="300">
        <f ca="1">'Cost Plus'!$AE28*f_MilPro</f>
        <v>0</v>
      </c>
      <c r="EP28" s="300">
        <f ca="1">'Cost Plus'!$AE28*f_MilPro</f>
        <v>0</v>
      </c>
      <c r="EQ28" s="300">
        <f ca="1">'Cost Plus'!$AE28*f_MilPro</f>
        <v>0</v>
      </c>
      <c r="ER28" s="300">
        <f ca="1">'Cost Plus'!$AE28*f_MilPro</f>
        <v>0</v>
      </c>
      <c r="ES28" s="300">
        <f ca="1">'Cost Plus'!$AE28*f_MilPro</f>
        <v>0</v>
      </c>
      <c r="ET28" s="300">
        <f ca="1">'Cost Plus'!$AE28*f_MilPro</f>
        <v>0</v>
      </c>
      <c r="EU28" s="300">
        <f ca="1">'Cost Plus'!$AE28*f_MilPro</f>
        <v>0</v>
      </c>
      <c r="EV28" s="300">
        <f ca="1">'Cost Plus'!$AE28*f_MilPro</f>
        <v>0</v>
      </c>
      <c r="EW28" s="300">
        <f ca="1">'Cost Plus'!$AE28*f_MilPro</f>
        <v>0</v>
      </c>
      <c r="EX28" s="300">
        <f ca="1">'Cost Plus'!$AE28*f_MilPro</f>
        <v>0</v>
      </c>
      <c r="EY28" s="612"/>
      <c r="EZ28" s="757" t="str">
        <f>'Main Input'!EZ28</f>
        <v>RPI</v>
      </c>
      <c r="FA28" s="757" t="str">
        <f>'Main Input'!FA28</f>
        <v>N/A</v>
      </c>
      <c r="FB28" s="766">
        <f>'Main Input'!FB28</f>
        <v>0</v>
      </c>
      <c r="FC28" s="766" t="str">
        <f>'Main Input'!FC28</f>
        <v>IT Solutions</v>
      </c>
      <c r="FD28" s="766" t="str">
        <f>'Main Input'!FD28</f>
        <v>Managed Services</v>
      </c>
      <c r="FE28" s="757" t="str">
        <f>'Main Input'!FE28</f>
        <v>Opex</v>
      </c>
      <c r="FF28" s="757" t="str">
        <f>'Main Input'!FF28</f>
        <v>ContractAccrual</v>
      </c>
      <c r="FG28" s="757" t="str">
        <f>'Main Input'!FG28</f>
        <v>Expense</v>
      </c>
      <c r="FH28" s="767" t="str">
        <f>'Main Input'!FH28</f>
        <v>A</v>
      </c>
      <c r="FI28" s="768">
        <f>'Main Input'!FI28</f>
        <v>0.22</v>
      </c>
      <c r="FJ28" s="768">
        <f>'Main Input'!FJ28</f>
        <v>0</v>
      </c>
      <c r="FK28" s="612"/>
      <c r="FL28" s="531">
        <f t="shared" si="27"/>
        <v>0</v>
      </c>
      <c r="FM28" s="86"/>
      <c r="FN28" s="612"/>
    </row>
    <row r="29" spans="1:170" ht="12.75" customHeight="1">
      <c r="A29" s="750" t="str">
        <f>'Main Input'!A29</f>
        <v>MTB</v>
      </c>
      <c r="B29" s="762" t="str">
        <f>'Main Input'!B29</f>
        <v>Field Maintenance Service</v>
      </c>
      <c r="C29" s="762" t="str">
        <f>'Main Input'!C29</f>
        <v>Third Party</v>
      </c>
      <c r="D29" s="762" t="str">
        <f>'Main Input'!D29</f>
        <v>TRF</v>
      </c>
      <c r="E29" s="762" t="str">
        <f>'Main Input'!E29</f>
        <v>Control Systems Project Manager - Transition</v>
      </c>
      <c r="F29" s="753" t="str">
        <f>'Main Input'!F29</f>
        <v>direct</v>
      </c>
      <c r="G29" s="753" t="str">
        <f>'Main Input'!G29</f>
        <v>Person</v>
      </c>
      <c r="H29" s="753">
        <f>'Main Input'!H29</f>
        <v>0</v>
      </c>
      <c r="I29" s="753">
        <f>'Main Input'!I29</f>
        <v>0</v>
      </c>
      <c r="J29" s="753">
        <f>'Main Input'!J29</f>
        <v>0</v>
      </c>
      <c r="K29" s="753" t="str">
        <f>'Main Input'!K29</f>
        <v>FJS</v>
      </c>
      <c r="L29" s="753" t="str">
        <f>'Main Input'!L29</f>
        <v>pTran</v>
      </c>
      <c r="M29" s="753">
        <f>'Main Input'!M29</f>
        <v>0</v>
      </c>
      <c r="N29" s="753">
        <f>'Main Input'!N29</f>
        <v>0</v>
      </c>
      <c r="O29" s="753" t="str">
        <f>'Main Input'!O29</f>
        <v>SPAIN</v>
      </c>
      <c r="P29" s="753">
        <f>'Main Input'!P29</f>
        <v>284</v>
      </c>
      <c r="Q29" s="753" t="str">
        <f>'Main Input'!Q29</f>
        <v>EUR</v>
      </c>
      <c r="R29" s="753" t="str">
        <f>'Main Input'!R29</f>
        <v>EMEA</v>
      </c>
      <c r="S29" s="753" t="str">
        <f>'Main Input'!S29</f>
        <v>Local</v>
      </c>
      <c r="T29" s="753">
        <f>'Main Input'!T29</f>
        <v>0</v>
      </c>
      <c r="U29" s="753">
        <f>'Main Input'!U29</f>
        <v>0</v>
      </c>
      <c r="V29" s="753" t="str">
        <f>'Main Input'!V29</f>
        <v>ZZZ</v>
      </c>
      <c r="W29" s="753">
        <f>'Main Input'!W29</f>
        <v>0</v>
      </c>
      <c r="X29" s="753">
        <f>'Main Input'!X29</f>
        <v>0</v>
      </c>
      <c r="Y29" s="753">
        <f>'Main Input'!Y29</f>
        <v>0</v>
      </c>
      <c r="Z29" s="753">
        <f>'Main Input'!Z29</f>
        <v>0</v>
      </c>
      <c r="AA29" s="753">
        <f>'Main Input'!AA29</f>
        <v>0</v>
      </c>
      <c r="AB29" s="763">
        <f>'Main Input'!AB29</f>
        <v>0</v>
      </c>
      <c r="AC29" s="763" t="str">
        <f>'Main Input'!AC29</f>
        <v>Days</v>
      </c>
      <c r="AD29" s="764">
        <f>'Main Input'!AD29</f>
        <v>108</v>
      </c>
      <c r="AE29" s="765">
        <f t="shared" ca="1" si="26"/>
        <v>39323.0769230769</v>
      </c>
      <c r="AF29" s="299">
        <f ca="1">'Cost Plus'!$AE29*f_MilPro</f>
        <v>0</v>
      </c>
      <c r="AG29" s="300">
        <f ca="1">'Cost Plus'!$AE29*f_MilPro</f>
        <v>331.41024991503826</v>
      </c>
      <c r="AH29" s="300">
        <f ca="1">'Cost Plus'!$AE29*f_MilPro</f>
        <v>422.93383131724266</v>
      </c>
      <c r="AI29" s="300">
        <f ca="1">'Cost Plus'!$AE29*f_MilPro</f>
        <v>20259.399899534106</v>
      </c>
      <c r="AJ29" s="300">
        <f ca="1">'Cost Plus'!$AE29*f_MilPro</f>
        <v>545.78626147464536</v>
      </c>
      <c r="AK29" s="300">
        <f ca="1">'Cost Plus'!$AE29*f_MilPro</f>
        <v>1159.6968663629732</v>
      </c>
      <c r="AL29" s="300">
        <f ca="1">'Cost Plus'!$AE29*f_MilPro</f>
        <v>490.39795438459976</v>
      </c>
      <c r="AM29" s="300">
        <f ca="1">'Cost Plus'!$AE29*f_MilPro</f>
        <v>490.39795438459976</v>
      </c>
      <c r="AN29" s="300">
        <f ca="1">'Cost Plus'!$AE29*f_MilPro</f>
        <v>264.03669278804603</v>
      </c>
      <c r="AO29" s="300">
        <f ca="1">'Cost Plus'!$AE29*f_MilPro</f>
        <v>264.03669278804165</v>
      </c>
      <c r="AP29" s="300">
        <f ca="1">'Cost Plus'!$AE29*f_MilPro</f>
        <v>264.03669278804165</v>
      </c>
      <c r="AQ29" s="300">
        <f ca="1">'Cost Plus'!$AE29*f_MilPro</f>
        <v>257.22870635972646</v>
      </c>
      <c r="AR29" s="300">
        <f ca="1">'Cost Plus'!$AE29*f_MilPro</f>
        <v>257.22870635972208</v>
      </c>
      <c r="AS29" s="300">
        <f ca="1">'Cost Plus'!$AE29*f_MilPro</f>
        <v>257.22870635972646</v>
      </c>
      <c r="AT29" s="300">
        <f ca="1">'Cost Plus'!$AE29*f_MilPro</f>
        <v>257.22870635972208</v>
      </c>
      <c r="AU29" s="300">
        <f ca="1">'Cost Plus'!$AE29*f_MilPro</f>
        <v>257.22870635972208</v>
      </c>
      <c r="AV29" s="300">
        <f ca="1">'Cost Plus'!$AE29*f_MilPro</f>
        <v>262.37328048691825</v>
      </c>
      <c r="AW29" s="300">
        <f ca="1">'Cost Plus'!$AE29*f_MilPro</f>
        <v>262.37328048691825</v>
      </c>
      <c r="AX29" s="300">
        <f ca="1">'Cost Plus'!$AE29*f_MilPro</f>
        <v>262.37328048691387</v>
      </c>
      <c r="AY29" s="300">
        <f ca="1">'Cost Plus'!$AE29*f_MilPro</f>
        <v>262.37328048691825</v>
      </c>
      <c r="AZ29" s="300">
        <f ca="1">'Cost Plus'!$AE29*f_MilPro</f>
        <v>262.37328048691387</v>
      </c>
      <c r="BA29" s="300">
        <f ca="1">'Cost Plus'!$AE29*f_MilPro</f>
        <v>262.37328048691825</v>
      </c>
      <c r="BB29" s="300">
        <f ca="1">'Cost Plus'!$AE29*f_MilPro</f>
        <v>262.37328048691825</v>
      </c>
      <c r="BC29" s="300">
        <f ca="1">'Cost Plus'!$AE29*f_MilPro</f>
        <v>262.37328048691387</v>
      </c>
      <c r="BD29" s="300">
        <f ca="1">'Cost Plus'!$AE29*f_MilPro</f>
        <v>262.37328048692257</v>
      </c>
      <c r="BE29" s="300">
        <f ca="1">'Cost Plus'!$AE29*f_MilPro</f>
        <v>262.37328048691387</v>
      </c>
      <c r="BF29" s="300">
        <f ca="1">'Cost Plus'!$AE29*f_MilPro</f>
        <v>262.37328048691825</v>
      </c>
      <c r="BG29" s="300">
        <f ca="1">'Cost Plus'!$AE29*f_MilPro</f>
        <v>262.37328048691387</v>
      </c>
      <c r="BH29" s="300">
        <f ca="1">'Cost Plus'!$AE29*f_MilPro</f>
        <v>267.62074609665939</v>
      </c>
      <c r="BI29" s="300">
        <f ca="1">'Cost Plus'!$AE29*f_MilPro</f>
        <v>267.62074609665939</v>
      </c>
      <c r="BJ29" s="300">
        <f ca="1">'Cost Plus'!$AE29*f_MilPro</f>
        <v>267.62074609665939</v>
      </c>
      <c r="BK29" s="300">
        <f ca="1">'Cost Plus'!$AE29*f_MilPro</f>
        <v>267.62074609665939</v>
      </c>
      <c r="BL29" s="300">
        <f ca="1">'Cost Plus'!$AE29*f_MilPro</f>
        <v>267.62074609665939</v>
      </c>
      <c r="BM29" s="300">
        <f ca="1">'Cost Plus'!$AE29*f_MilPro</f>
        <v>267.62074609665495</v>
      </c>
      <c r="BN29" s="300">
        <f ca="1">'Cost Plus'!$AE29*f_MilPro</f>
        <v>267.62074609665939</v>
      </c>
      <c r="BO29" s="300">
        <f ca="1">'Cost Plus'!$AE29*f_MilPro</f>
        <v>267.62074609665939</v>
      </c>
      <c r="BP29" s="300">
        <f ca="1">'Cost Plus'!$AE29*f_MilPro</f>
        <v>267.62074609665939</v>
      </c>
      <c r="BQ29" s="300">
        <f ca="1">'Cost Plus'!$AE29*f_MilPro</f>
        <v>267.62074609665939</v>
      </c>
      <c r="BR29" s="300">
        <f ca="1">'Cost Plus'!$AE29*f_MilPro</f>
        <v>267.62074609665939</v>
      </c>
      <c r="BS29" s="300">
        <f ca="1">'Cost Plus'!$AE29*f_MilPro</f>
        <v>267.62074609665939</v>
      </c>
      <c r="BT29" s="300">
        <f ca="1">'Cost Plus'!$AE29*f_MilPro</f>
        <v>272.97316101858695</v>
      </c>
      <c r="BU29" s="300">
        <f ca="1">'Cost Plus'!$AE29*f_MilPro</f>
        <v>272.97316101858695</v>
      </c>
      <c r="BV29" s="300">
        <f ca="1">'Cost Plus'!$AE29*f_MilPro</f>
        <v>272.97316101858695</v>
      </c>
      <c r="BW29" s="300">
        <f ca="1">'Cost Plus'!$AE29*f_MilPro</f>
        <v>272.97316101858695</v>
      </c>
      <c r="BX29" s="300">
        <f ca="1">'Cost Plus'!$AE29*f_MilPro</f>
        <v>272.97316101858695</v>
      </c>
      <c r="BY29" s="300">
        <f ca="1">'Cost Plus'!$AE29*f_MilPro</f>
        <v>272.97316101858695</v>
      </c>
      <c r="BZ29" s="300">
        <f ca="1">'Cost Plus'!$AE29*f_MilPro</f>
        <v>272.97316101859127</v>
      </c>
      <c r="CA29" s="300">
        <f ca="1">'Cost Plus'!$AE29*f_MilPro</f>
        <v>272.97316101858695</v>
      </c>
      <c r="CB29" s="300">
        <f ca="1">'Cost Plus'!$AE29*f_MilPro</f>
        <v>272.97316101858695</v>
      </c>
      <c r="CC29" s="300">
        <f ca="1">'Cost Plus'!$AE29*f_MilPro</f>
        <v>272.97316101858695</v>
      </c>
      <c r="CD29" s="300">
        <f ca="1">'Cost Plus'!$AE29*f_MilPro</f>
        <v>272.97316101858695</v>
      </c>
      <c r="CE29" s="300">
        <f ca="1">'Cost Plus'!$AE29*f_MilPro</f>
        <v>272.97316101858695</v>
      </c>
      <c r="CF29" s="300">
        <f ca="1">'Cost Plus'!$AE29*f_MilPro</f>
        <v>278.43262423896323</v>
      </c>
      <c r="CG29" s="300">
        <f ca="1">'Cost Plus'!$AE29*f_MilPro</f>
        <v>278.43262423895885</v>
      </c>
      <c r="CH29" s="300">
        <f ca="1">'Cost Plus'!$AE29*f_MilPro</f>
        <v>278.43262423896323</v>
      </c>
      <c r="CI29" s="300">
        <f ca="1">'Cost Plus'!$AE29*f_MilPro</f>
        <v>278.43262423895885</v>
      </c>
      <c r="CJ29" s="300">
        <f ca="1">'Cost Plus'!$AE29*f_MilPro</f>
        <v>278.43262423896323</v>
      </c>
      <c r="CK29" s="300">
        <f ca="1">'Cost Plus'!$AE29*f_MilPro</f>
        <v>278.43262423896323</v>
      </c>
      <c r="CL29" s="300">
        <f ca="1">'Cost Plus'!$AE29*f_MilPro</f>
        <v>278.43262423895885</v>
      </c>
      <c r="CM29" s="300">
        <f ca="1">'Cost Plus'!$AE29*f_MilPro</f>
        <v>278.43262423896323</v>
      </c>
      <c r="CN29" s="300">
        <f ca="1">'Cost Plus'!$AE29*f_MilPro</f>
        <v>278.43262423895885</v>
      </c>
      <c r="CO29" s="300">
        <f ca="1">'Cost Plus'!$AE29*f_MilPro</f>
        <v>278.43262423896323</v>
      </c>
      <c r="CP29" s="300">
        <f ca="1">'Cost Plus'!$AE29*f_MilPro</f>
        <v>278.43262423895885</v>
      </c>
      <c r="CQ29" s="300">
        <f ca="1">'Cost Plus'!$AE29*f_MilPro</f>
        <v>278.43262423896323</v>
      </c>
      <c r="CR29" s="300">
        <f ca="1">'Cost Plus'!$AE29*f_MilPro</f>
        <v>284.00127672373912</v>
      </c>
      <c r="CS29" s="300">
        <f ca="1">'Cost Plus'!$AE29*f_MilPro</f>
        <v>284.00127672373912</v>
      </c>
      <c r="CT29" s="300">
        <f ca="1">'Cost Plus'!$AE29*f_MilPro</f>
        <v>0</v>
      </c>
      <c r="CU29" s="300">
        <f ca="1">'Cost Plus'!$AE29*f_MilPro</f>
        <v>0</v>
      </c>
      <c r="CV29" s="300">
        <f ca="1">'Cost Plus'!$AE29*f_MilPro</f>
        <v>0</v>
      </c>
      <c r="CW29" s="300">
        <f ca="1">'Cost Plus'!$AE29*f_MilPro</f>
        <v>0</v>
      </c>
      <c r="CX29" s="300">
        <f ca="1">'Cost Plus'!$AE29*f_MilPro</f>
        <v>0</v>
      </c>
      <c r="CY29" s="300">
        <f ca="1">'Cost Plus'!$AE29*f_MilPro</f>
        <v>0</v>
      </c>
      <c r="CZ29" s="300">
        <f ca="1">'Cost Plus'!$AE29*f_MilPro</f>
        <v>0</v>
      </c>
      <c r="DA29" s="300">
        <f ca="1">'Cost Plus'!$AE29*f_MilPro</f>
        <v>0</v>
      </c>
      <c r="DB29" s="300">
        <f ca="1">'Cost Plus'!$AE29*f_MilPro</f>
        <v>0</v>
      </c>
      <c r="DC29" s="300">
        <f ca="1">'Cost Plus'!$AE29*f_MilPro</f>
        <v>0</v>
      </c>
      <c r="DD29" s="300">
        <f ca="1">'Cost Plus'!$AE29*f_MilPro</f>
        <v>0</v>
      </c>
      <c r="DE29" s="300">
        <f ca="1">'Cost Plus'!$AE29*f_MilPro</f>
        <v>0</v>
      </c>
      <c r="DF29" s="300">
        <f ca="1">'Cost Plus'!$AE29*f_MilPro</f>
        <v>0</v>
      </c>
      <c r="DG29" s="300">
        <f ca="1">'Cost Plus'!$AE29*f_MilPro</f>
        <v>0</v>
      </c>
      <c r="DH29" s="300">
        <f ca="1">'Cost Plus'!$AE29*f_MilPro</f>
        <v>0</v>
      </c>
      <c r="DI29" s="300">
        <f ca="1">'Cost Plus'!$AE29*f_MilPro</f>
        <v>0</v>
      </c>
      <c r="DJ29" s="300">
        <f ca="1">'Cost Plus'!$AE29*f_MilPro</f>
        <v>0</v>
      </c>
      <c r="DK29" s="300">
        <f ca="1">'Cost Plus'!$AE29*f_MilPro</f>
        <v>0</v>
      </c>
      <c r="DL29" s="300">
        <f ca="1">'Cost Plus'!$AE29*f_MilPro</f>
        <v>0</v>
      </c>
      <c r="DM29" s="300">
        <f ca="1">'Cost Plus'!$AE29*f_MilPro</f>
        <v>0</v>
      </c>
      <c r="DN29" s="300">
        <f ca="1">'Cost Plus'!$AE29*f_MilPro</f>
        <v>0</v>
      </c>
      <c r="DO29" s="300">
        <f ca="1">'Cost Plus'!$AE29*f_MilPro</f>
        <v>0</v>
      </c>
      <c r="DP29" s="300">
        <f ca="1">'Cost Plus'!$AE29*f_MilPro</f>
        <v>0</v>
      </c>
      <c r="DQ29" s="300">
        <f ca="1">'Cost Plus'!$AE29*f_MilPro</f>
        <v>0</v>
      </c>
      <c r="DR29" s="300">
        <f ca="1">'Cost Plus'!$AE29*f_MilPro</f>
        <v>0</v>
      </c>
      <c r="DS29" s="300">
        <f ca="1">'Cost Plus'!$AE29*f_MilPro</f>
        <v>0</v>
      </c>
      <c r="DT29" s="300">
        <f ca="1">'Cost Plus'!$AE29*f_MilPro</f>
        <v>0</v>
      </c>
      <c r="DU29" s="300">
        <f ca="1">'Cost Plus'!$AE29*f_MilPro</f>
        <v>0</v>
      </c>
      <c r="DV29" s="300">
        <f ca="1">'Cost Plus'!$AE29*f_MilPro</f>
        <v>0</v>
      </c>
      <c r="DW29" s="300">
        <f ca="1">'Cost Plus'!$AE29*f_MilPro</f>
        <v>0</v>
      </c>
      <c r="DX29" s="300">
        <f ca="1">'Cost Plus'!$AE29*f_MilPro</f>
        <v>0</v>
      </c>
      <c r="DY29" s="300">
        <f ca="1">'Cost Plus'!$AE29*f_MilPro</f>
        <v>0</v>
      </c>
      <c r="DZ29" s="300">
        <f ca="1">'Cost Plus'!$AE29*f_MilPro</f>
        <v>0</v>
      </c>
      <c r="EA29" s="300">
        <f ca="1">'Cost Plus'!$AE29*f_MilPro</f>
        <v>0</v>
      </c>
      <c r="EB29" s="300">
        <f ca="1">'Cost Plus'!$AE29*f_MilPro</f>
        <v>0</v>
      </c>
      <c r="EC29" s="300">
        <f ca="1">'Cost Plus'!$AE29*f_MilPro</f>
        <v>0</v>
      </c>
      <c r="ED29" s="300">
        <f ca="1">'Cost Plus'!$AE29*f_MilPro</f>
        <v>0</v>
      </c>
      <c r="EE29" s="300">
        <f ca="1">'Cost Plus'!$AE29*f_MilPro</f>
        <v>0</v>
      </c>
      <c r="EF29" s="300">
        <f ca="1">'Cost Plus'!$AE29*f_MilPro</f>
        <v>0</v>
      </c>
      <c r="EG29" s="300">
        <f ca="1">'Cost Plus'!$AE29*f_MilPro</f>
        <v>0</v>
      </c>
      <c r="EH29" s="300">
        <f ca="1">'Cost Plus'!$AE29*f_MilPro</f>
        <v>0</v>
      </c>
      <c r="EI29" s="300">
        <f ca="1">'Cost Plus'!$AE29*f_MilPro</f>
        <v>0</v>
      </c>
      <c r="EJ29" s="300">
        <f ca="1">'Cost Plus'!$AE29*f_MilPro</f>
        <v>0</v>
      </c>
      <c r="EK29" s="300">
        <f ca="1">'Cost Plus'!$AE29*f_MilPro</f>
        <v>0</v>
      </c>
      <c r="EL29" s="300">
        <f ca="1">'Cost Plus'!$AE29*f_MilPro</f>
        <v>0</v>
      </c>
      <c r="EM29" s="300">
        <f ca="1">'Cost Plus'!$AE29*f_MilPro</f>
        <v>0</v>
      </c>
      <c r="EN29" s="300">
        <f ca="1">'Cost Plus'!$AE29*f_MilPro</f>
        <v>0</v>
      </c>
      <c r="EO29" s="300">
        <f ca="1">'Cost Plus'!$AE29*f_MilPro</f>
        <v>0</v>
      </c>
      <c r="EP29" s="300">
        <f ca="1">'Cost Plus'!$AE29*f_MilPro</f>
        <v>0</v>
      </c>
      <c r="EQ29" s="300">
        <f ca="1">'Cost Plus'!$AE29*f_MilPro</f>
        <v>0</v>
      </c>
      <c r="ER29" s="300">
        <f ca="1">'Cost Plus'!$AE29*f_MilPro</f>
        <v>0</v>
      </c>
      <c r="ES29" s="300">
        <f ca="1">'Cost Plus'!$AE29*f_MilPro</f>
        <v>0</v>
      </c>
      <c r="ET29" s="300">
        <f ca="1">'Cost Plus'!$AE29*f_MilPro</f>
        <v>0</v>
      </c>
      <c r="EU29" s="300">
        <f ca="1">'Cost Plus'!$AE29*f_MilPro</f>
        <v>0</v>
      </c>
      <c r="EV29" s="300">
        <f ca="1">'Cost Plus'!$AE29*f_MilPro</f>
        <v>0</v>
      </c>
      <c r="EW29" s="300">
        <f ca="1">'Cost Plus'!$AE29*f_MilPro</f>
        <v>0</v>
      </c>
      <c r="EX29" s="300">
        <f ca="1">'Cost Plus'!$AE29*f_MilPro</f>
        <v>0</v>
      </c>
      <c r="EY29" s="612"/>
      <c r="EZ29" s="757" t="str">
        <f>'Main Input'!EZ29</f>
        <v>RPI</v>
      </c>
      <c r="FA29" s="757" t="str">
        <f>'Main Input'!FA29</f>
        <v>N/A</v>
      </c>
      <c r="FB29" s="766">
        <f>'Main Input'!FB29</f>
        <v>0</v>
      </c>
      <c r="FC29" s="766" t="str">
        <f>'Main Input'!FC29</f>
        <v>IT Solutions</v>
      </c>
      <c r="FD29" s="766" t="str">
        <f>'Main Input'!FD29</f>
        <v>Managed Services</v>
      </c>
      <c r="FE29" s="757" t="str">
        <f>'Main Input'!FE29</f>
        <v>Opex</v>
      </c>
      <c r="FF29" s="757" t="str">
        <f>'Main Input'!FF29</f>
        <v>ContractAccrual</v>
      </c>
      <c r="FG29" s="757" t="str">
        <f>'Main Input'!FG29</f>
        <v>Expense</v>
      </c>
      <c r="FH29" s="767" t="str">
        <f>'Main Input'!FH29</f>
        <v>A</v>
      </c>
      <c r="FI29" s="768">
        <f>'Main Input'!FI29</f>
        <v>0.22</v>
      </c>
      <c r="FJ29" s="768">
        <f>'Main Input'!FJ29</f>
        <v>0</v>
      </c>
      <c r="FK29" s="612"/>
      <c r="FL29" s="531">
        <f t="shared" si="27"/>
        <v>0</v>
      </c>
      <c r="FM29" s="86"/>
      <c r="FN29" s="612"/>
    </row>
    <row r="30" spans="1:170" ht="12.75" customHeight="1">
      <c r="A30" s="750" t="str">
        <f>'Main Input'!A30</f>
        <v>MTB</v>
      </c>
      <c r="B30" s="762" t="str">
        <f>'Main Input'!B30</f>
        <v>Field Maintenance Service</v>
      </c>
      <c r="C30" s="762" t="str">
        <f>'Main Input'!C30</f>
        <v>Third Party</v>
      </c>
      <c r="D30" s="762" t="str">
        <f>'Main Input'!D30</f>
        <v>TRF</v>
      </c>
      <c r="E30" s="762" t="str">
        <f>'Main Input'!E30</f>
        <v>Mid-range Project Manager - Transition</v>
      </c>
      <c r="F30" s="753" t="str">
        <f>'Main Input'!F30</f>
        <v>direct</v>
      </c>
      <c r="G30" s="753" t="str">
        <f>'Main Input'!G30</f>
        <v>Person</v>
      </c>
      <c r="H30" s="753">
        <f>'Main Input'!H30</f>
        <v>0</v>
      </c>
      <c r="I30" s="753">
        <f>'Main Input'!I30</f>
        <v>0</v>
      </c>
      <c r="J30" s="753">
        <f>'Main Input'!J30</f>
        <v>0</v>
      </c>
      <c r="K30" s="753" t="str">
        <f>'Main Input'!K30</f>
        <v>FJS</v>
      </c>
      <c r="L30" s="753" t="str">
        <f>'Main Input'!L30</f>
        <v>pTran</v>
      </c>
      <c r="M30" s="753">
        <f>'Main Input'!M30</f>
        <v>0</v>
      </c>
      <c r="N30" s="753">
        <f>'Main Input'!N30</f>
        <v>0</v>
      </c>
      <c r="O30" s="753" t="str">
        <f>'Main Input'!O30</f>
        <v>SPAIN</v>
      </c>
      <c r="P30" s="753">
        <f>'Main Input'!P30</f>
        <v>398</v>
      </c>
      <c r="Q30" s="753" t="str">
        <f>'Main Input'!Q30</f>
        <v>EUR</v>
      </c>
      <c r="R30" s="753" t="str">
        <f>'Main Input'!R30</f>
        <v>EMEA</v>
      </c>
      <c r="S30" s="753" t="str">
        <f>'Main Input'!S30</f>
        <v>Local</v>
      </c>
      <c r="T30" s="753">
        <f>'Main Input'!T30</f>
        <v>0</v>
      </c>
      <c r="U30" s="753">
        <f>'Main Input'!U30</f>
        <v>0</v>
      </c>
      <c r="V30" s="753" t="str">
        <f>'Main Input'!V30</f>
        <v>ZZZ</v>
      </c>
      <c r="W30" s="753">
        <f>'Main Input'!W30</f>
        <v>0</v>
      </c>
      <c r="X30" s="753">
        <f>'Main Input'!X30</f>
        <v>0</v>
      </c>
      <c r="Y30" s="753">
        <f>'Main Input'!Y30</f>
        <v>0</v>
      </c>
      <c r="Z30" s="753">
        <f>'Main Input'!Z30</f>
        <v>0</v>
      </c>
      <c r="AA30" s="753">
        <f>'Main Input'!AA30</f>
        <v>0</v>
      </c>
      <c r="AB30" s="763">
        <f>'Main Input'!AB30</f>
        <v>0</v>
      </c>
      <c r="AC30" s="763" t="str">
        <f>'Main Input'!AC30</f>
        <v>Days</v>
      </c>
      <c r="AD30" s="764">
        <f>'Main Input'!AD30</f>
        <v>108</v>
      </c>
      <c r="AE30" s="765">
        <f t="shared" ca="1" si="26"/>
        <v>55107.692307692319</v>
      </c>
      <c r="AF30" s="299">
        <f ca="1">'Cost Plus'!$AE30*f_MilPro</f>
        <v>0</v>
      </c>
      <c r="AG30" s="300">
        <f ca="1">'Cost Plus'!$AE30*f_MilPro</f>
        <v>464.4411248809339</v>
      </c>
      <c r="AH30" s="300">
        <f ca="1">'Cost Plus'!$AE30*f_MilPro</f>
        <v>592.7030452966992</v>
      </c>
      <c r="AI30" s="300">
        <f ca="1">'Cost Plus'!$AE30*f_MilPro</f>
        <v>28391.694225403429</v>
      </c>
      <c r="AJ30" s="300">
        <f ca="1">'Cost Plus'!$AE30*f_MilPro</f>
        <v>764.86947910883396</v>
      </c>
      <c r="AK30" s="300">
        <f ca="1">'Cost Plus'!$AE30*f_MilPro</f>
        <v>1625.2089887762793</v>
      </c>
      <c r="AL30" s="300">
        <f ca="1">'Cost Plus'!$AE30*f_MilPro</f>
        <v>687.24783748264326</v>
      </c>
      <c r="AM30" s="300">
        <f ca="1">'Cost Plus'!$AE30*f_MilPro</f>
        <v>687.24783748264326</v>
      </c>
      <c r="AN30" s="300">
        <f ca="1">'Cost Plus'!$AE30*f_MilPro</f>
        <v>370.02325256916311</v>
      </c>
      <c r="AO30" s="300">
        <f ca="1">'Cost Plus'!$AE30*f_MilPro</f>
        <v>370.02325256915691</v>
      </c>
      <c r="AP30" s="300">
        <f ca="1">'Cost Plus'!$AE30*f_MilPro</f>
        <v>370.02325256915691</v>
      </c>
      <c r="AQ30" s="300">
        <f ca="1">'Cost Plus'!$AE30*f_MilPro</f>
        <v>360.4824828562364</v>
      </c>
      <c r="AR30" s="300">
        <f ca="1">'Cost Plus'!$AE30*f_MilPro</f>
        <v>360.48248285623021</v>
      </c>
      <c r="AS30" s="300">
        <f ca="1">'Cost Plus'!$AE30*f_MilPro</f>
        <v>360.4824828562364</v>
      </c>
      <c r="AT30" s="300">
        <f ca="1">'Cost Plus'!$AE30*f_MilPro</f>
        <v>360.48248285623021</v>
      </c>
      <c r="AU30" s="300">
        <f ca="1">'Cost Plus'!$AE30*f_MilPro</f>
        <v>360.48248285623021</v>
      </c>
      <c r="AV30" s="300">
        <f ca="1">'Cost Plus'!$AE30*f_MilPro</f>
        <v>367.69213251335725</v>
      </c>
      <c r="AW30" s="300">
        <f ca="1">'Cost Plus'!$AE30*f_MilPro</f>
        <v>367.69213251335725</v>
      </c>
      <c r="AX30" s="300">
        <f ca="1">'Cost Plus'!$AE30*f_MilPro</f>
        <v>367.69213251335117</v>
      </c>
      <c r="AY30" s="300">
        <f ca="1">'Cost Plus'!$AE30*f_MilPro</f>
        <v>367.69213251335725</v>
      </c>
      <c r="AZ30" s="300">
        <f ca="1">'Cost Plus'!$AE30*f_MilPro</f>
        <v>367.69213251335117</v>
      </c>
      <c r="BA30" s="300">
        <f ca="1">'Cost Plus'!$AE30*f_MilPro</f>
        <v>367.69213251335725</v>
      </c>
      <c r="BB30" s="300">
        <f ca="1">'Cost Plus'!$AE30*f_MilPro</f>
        <v>367.69213251335725</v>
      </c>
      <c r="BC30" s="300">
        <f ca="1">'Cost Plus'!$AE30*f_MilPro</f>
        <v>367.69213251335117</v>
      </c>
      <c r="BD30" s="300">
        <f ca="1">'Cost Plus'!$AE30*f_MilPro</f>
        <v>367.69213251336333</v>
      </c>
      <c r="BE30" s="300">
        <f ca="1">'Cost Plus'!$AE30*f_MilPro</f>
        <v>367.69213251335117</v>
      </c>
      <c r="BF30" s="300">
        <f ca="1">'Cost Plus'!$AE30*f_MilPro</f>
        <v>367.69213251335725</v>
      </c>
      <c r="BG30" s="300">
        <f ca="1">'Cost Plus'!$AE30*f_MilPro</f>
        <v>367.69213251335117</v>
      </c>
      <c r="BH30" s="300">
        <f ca="1">'Cost Plus'!$AE30*f_MilPro</f>
        <v>375.04597516362827</v>
      </c>
      <c r="BI30" s="300">
        <f ca="1">'Cost Plus'!$AE30*f_MilPro</f>
        <v>375.04597516362827</v>
      </c>
      <c r="BJ30" s="300">
        <f ca="1">'Cost Plus'!$AE30*f_MilPro</f>
        <v>375.04597516362827</v>
      </c>
      <c r="BK30" s="300">
        <f ca="1">'Cost Plus'!$AE30*f_MilPro</f>
        <v>375.04597516362827</v>
      </c>
      <c r="BL30" s="300">
        <f ca="1">'Cost Plus'!$AE30*f_MilPro</f>
        <v>375.04597516362827</v>
      </c>
      <c r="BM30" s="300">
        <f ca="1">'Cost Plus'!$AE30*f_MilPro</f>
        <v>375.04597516362207</v>
      </c>
      <c r="BN30" s="300">
        <f ca="1">'Cost Plus'!$AE30*f_MilPro</f>
        <v>375.04597516362827</v>
      </c>
      <c r="BO30" s="300">
        <f ca="1">'Cost Plus'!$AE30*f_MilPro</f>
        <v>375.04597516362827</v>
      </c>
      <c r="BP30" s="300">
        <f ca="1">'Cost Plus'!$AE30*f_MilPro</f>
        <v>375.04597516362827</v>
      </c>
      <c r="BQ30" s="300">
        <f ca="1">'Cost Plus'!$AE30*f_MilPro</f>
        <v>375.04597516362827</v>
      </c>
      <c r="BR30" s="300">
        <f ca="1">'Cost Plus'!$AE30*f_MilPro</f>
        <v>375.04597516362827</v>
      </c>
      <c r="BS30" s="300">
        <f ca="1">'Cost Plus'!$AE30*f_MilPro</f>
        <v>375.04597516362827</v>
      </c>
      <c r="BT30" s="300">
        <f ca="1">'Cost Plus'!$AE30*f_MilPro</f>
        <v>382.54689466689291</v>
      </c>
      <c r="BU30" s="300">
        <f ca="1">'Cost Plus'!$AE30*f_MilPro</f>
        <v>382.54689466689291</v>
      </c>
      <c r="BV30" s="300">
        <f ca="1">'Cost Plus'!$AE30*f_MilPro</f>
        <v>382.54689466689291</v>
      </c>
      <c r="BW30" s="300">
        <f ca="1">'Cost Plus'!$AE30*f_MilPro</f>
        <v>382.54689466689291</v>
      </c>
      <c r="BX30" s="300">
        <f ca="1">'Cost Plus'!$AE30*f_MilPro</f>
        <v>382.54689466689291</v>
      </c>
      <c r="BY30" s="300">
        <f ca="1">'Cost Plus'!$AE30*f_MilPro</f>
        <v>382.54689466689291</v>
      </c>
      <c r="BZ30" s="300">
        <f ca="1">'Cost Plus'!$AE30*f_MilPro</f>
        <v>382.54689466689899</v>
      </c>
      <c r="CA30" s="300">
        <f ca="1">'Cost Plus'!$AE30*f_MilPro</f>
        <v>382.54689466689291</v>
      </c>
      <c r="CB30" s="300">
        <f ca="1">'Cost Plus'!$AE30*f_MilPro</f>
        <v>382.54689466689291</v>
      </c>
      <c r="CC30" s="300">
        <f ca="1">'Cost Plus'!$AE30*f_MilPro</f>
        <v>382.54689466689291</v>
      </c>
      <c r="CD30" s="300">
        <f ca="1">'Cost Plus'!$AE30*f_MilPro</f>
        <v>382.54689466689291</v>
      </c>
      <c r="CE30" s="300">
        <f ca="1">'Cost Plus'!$AE30*f_MilPro</f>
        <v>382.54689466689291</v>
      </c>
      <c r="CF30" s="300">
        <f ca="1">'Cost Plus'!$AE30*f_MilPro</f>
        <v>390.19783256023715</v>
      </c>
      <c r="CG30" s="300">
        <f ca="1">'Cost Plus'!$AE30*f_MilPro</f>
        <v>390.19783256023106</v>
      </c>
      <c r="CH30" s="300">
        <f ca="1">'Cost Plus'!$AE30*f_MilPro</f>
        <v>390.19783256023715</v>
      </c>
      <c r="CI30" s="300">
        <f ca="1">'Cost Plus'!$AE30*f_MilPro</f>
        <v>390.19783256023106</v>
      </c>
      <c r="CJ30" s="300">
        <f ca="1">'Cost Plus'!$AE30*f_MilPro</f>
        <v>390.19783256023715</v>
      </c>
      <c r="CK30" s="300">
        <f ca="1">'Cost Plus'!$AE30*f_MilPro</f>
        <v>390.19783256023715</v>
      </c>
      <c r="CL30" s="300">
        <f ca="1">'Cost Plus'!$AE30*f_MilPro</f>
        <v>390.19783256023106</v>
      </c>
      <c r="CM30" s="300">
        <f ca="1">'Cost Plus'!$AE30*f_MilPro</f>
        <v>390.19783256023715</v>
      </c>
      <c r="CN30" s="300">
        <f ca="1">'Cost Plus'!$AE30*f_MilPro</f>
        <v>390.19783256023106</v>
      </c>
      <c r="CO30" s="300">
        <f ca="1">'Cost Plus'!$AE30*f_MilPro</f>
        <v>390.19783256023715</v>
      </c>
      <c r="CP30" s="300">
        <f ca="1">'Cost Plus'!$AE30*f_MilPro</f>
        <v>390.19783256023106</v>
      </c>
      <c r="CQ30" s="300">
        <f ca="1">'Cost Plus'!$AE30*f_MilPro</f>
        <v>390.19783256023715</v>
      </c>
      <c r="CR30" s="300">
        <f ca="1">'Cost Plus'!$AE30*f_MilPro</f>
        <v>398.00178921143726</v>
      </c>
      <c r="CS30" s="300">
        <f ca="1">'Cost Plus'!$AE30*f_MilPro</f>
        <v>398.00178921143726</v>
      </c>
      <c r="CT30" s="300">
        <f ca="1">'Cost Plus'!$AE30*f_MilPro</f>
        <v>0</v>
      </c>
      <c r="CU30" s="300">
        <f ca="1">'Cost Plus'!$AE30*f_MilPro</f>
        <v>0</v>
      </c>
      <c r="CV30" s="300">
        <f ca="1">'Cost Plus'!$AE30*f_MilPro</f>
        <v>0</v>
      </c>
      <c r="CW30" s="300">
        <f ca="1">'Cost Plus'!$AE30*f_MilPro</f>
        <v>0</v>
      </c>
      <c r="CX30" s="300">
        <f ca="1">'Cost Plus'!$AE30*f_MilPro</f>
        <v>0</v>
      </c>
      <c r="CY30" s="300">
        <f ca="1">'Cost Plus'!$AE30*f_MilPro</f>
        <v>0</v>
      </c>
      <c r="CZ30" s="300">
        <f ca="1">'Cost Plus'!$AE30*f_MilPro</f>
        <v>0</v>
      </c>
      <c r="DA30" s="300">
        <f ca="1">'Cost Plus'!$AE30*f_MilPro</f>
        <v>0</v>
      </c>
      <c r="DB30" s="300">
        <f ca="1">'Cost Plus'!$AE30*f_MilPro</f>
        <v>0</v>
      </c>
      <c r="DC30" s="300">
        <f ca="1">'Cost Plus'!$AE30*f_MilPro</f>
        <v>0</v>
      </c>
      <c r="DD30" s="300">
        <f ca="1">'Cost Plus'!$AE30*f_MilPro</f>
        <v>0</v>
      </c>
      <c r="DE30" s="300">
        <f ca="1">'Cost Plus'!$AE30*f_MilPro</f>
        <v>0</v>
      </c>
      <c r="DF30" s="300">
        <f ca="1">'Cost Plus'!$AE30*f_MilPro</f>
        <v>0</v>
      </c>
      <c r="DG30" s="300">
        <f ca="1">'Cost Plus'!$AE30*f_MilPro</f>
        <v>0</v>
      </c>
      <c r="DH30" s="300">
        <f ca="1">'Cost Plus'!$AE30*f_MilPro</f>
        <v>0</v>
      </c>
      <c r="DI30" s="300">
        <f ca="1">'Cost Plus'!$AE30*f_MilPro</f>
        <v>0</v>
      </c>
      <c r="DJ30" s="300">
        <f ca="1">'Cost Plus'!$AE30*f_MilPro</f>
        <v>0</v>
      </c>
      <c r="DK30" s="300">
        <f ca="1">'Cost Plus'!$AE30*f_MilPro</f>
        <v>0</v>
      </c>
      <c r="DL30" s="300">
        <f ca="1">'Cost Plus'!$AE30*f_MilPro</f>
        <v>0</v>
      </c>
      <c r="DM30" s="300">
        <f ca="1">'Cost Plus'!$AE30*f_MilPro</f>
        <v>0</v>
      </c>
      <c r="DN30" s="300">
        <f ca="1">'Cost Plus'!$AE30*f_MilPro</f>
        <v>0</v>
      </c>
      <c r="DO30" s="300">
        <f ca="1">'Cost Plus'!$AE30*f_MilPro</f>
        <v>0</v>
      </c>
      <c r="DP30" s="300">
        <f ca="1">'Cost Plus'!$AE30*f_MilPro</f>
        <v>0</v>
      </c>
      <c r="DQ30" s="300">
        <f ca="1">'Cost Plus'!$AE30*f_MilPro</f>
        <v>0</v>
      </c>
      <c r="DR30" s="300">
        <f ca="1">'Cost Plus'!$AE30*f_MilPro</f>
        <v>0</v>
      </c>
      <c r="DS30" s="300">
        <f ca="1">'Cost Plus'!$AE30*f_MilPro</f>
        <v>0</v>
      </c>
      <c r="DT30" s="300">
        <f ca="1">'Cost Plus'!$AE30*f_MilPro</f>
        <v>0</v>
      </c>
      <c r="DU30" s="300">
        <f ca="1">'Cost Plus'!$AE30*f_MilPro</f>
        <v>0</v>
      </c>
      <c r="DV30" s="300">
        <f ca="1">'Cost Plus'!$AE30*f_MilPro</f>
        <v>0</v>
      </c>
      <c r="DW30" s="300">
        <f ca="1">'Cost Plus'!$AE30*f_MilPro</f>
        <v>0</v>
      </c>
      <c r="DX30" s="300">
        <f ca="1">'Cost Plus'!$AE30*f_MilPro</f>
        <v>0</v>
      </c>
      <c r="DY30" s="300">
        <f ca="1">'Cost Plus'!$AE30*f_MilPro</f>
        <v>0</v>
      </c>
      <c r="DZ30" s="300">
        <f ca="1">'Cost Plus'!$AE30*f_MilPro</f>
        <v>0</v>
      </c>
      <c r="EA30" s="300">
        <f ca="1">'Cost Plus'!$AE30*f_MilPro</f>
        <v>0</v>
      </c>
      <c r="EB30" s="300">
        <f ca="1">'Cost Plus'!$AE30*f_MilPro</f>
        <v>0</v>
      </c>
      <c r="EC30" s="300">
        <f ca="1">'Cost Plus'!$AE30*f_MilPro</f>
        <v>0</v>
      </c>
      <c r="ED30" s="300">
        <f ca="1">'Cost Plus'!$AE30*f_MilPro</f>
        <v>0</v>
      </c>
      <c r="EE30" s="300">
        <f ca="1">'Cost Plus'!$AE30*f_MilPro</f>
        <v>0</v>
      </c>
      <c r="EF30" s="300">
        <f ca="1">'Cost Plus'!$AE30*f_MilPro</f>
        <v>0</v>
      </c>
      <c r="EG30" s="300">
        <f ca="1">'Cost Plus'!$AE30*f_MilPro</f>
        <v>0</v>
      </c>
      <c r="EH30" s="300">
        <f ca="1">'Cost Plus'!$AE30*f_MilPro</f>
        <v>0</v>
      </c>
      <c r="EI30" s="300">
        <f ca="1">'Cost Plus'!$AE30*f_MilPro</f>
        <v>0</v>
      </c>
      <c r="EJ30" s="300">
        <f ca="1">'Cost Plus'!$AE30*f_MilPro</f>
        <v>0</v>
      </c>
      <c r="EK30" s="300">
        <f ca="1">'Cost Plus'!$AE30*f_MilPro</f>
        <v>0</v>
      </c>
      <c r="EL30" s="300">
        <f ca="1">'Cost Plus'!$AE30*f_MilPro</f>
        <v>0</v>
      </c>
      <c r="EM30" s="300">
        <f ca="1">'Cost Plus'!$AE30*f_MilPro</f>
        <v>0</v>
      </c>
      <c r="EN30" s="300">
        <f ca="1">'Cost Plus'!$AE30*f_MilPro</f>
        <v>0</v>
      </c>
      <c r="EO30" s="300">
        <f ca="1">'Cost Plus'!$AE30*f_MilPro</f>
        <v>0</v>
      </c>
      <c r="EP30" s="300">
        <f ca="1">'Cost Plus'!$AE30*f_MilPro</f>
        <v>0</v>
      </c>
      <c r="EQ30" s="300">
        <f ca="1">'Cost Plus'!$AE30*f_MilPro</f>
        <v>0</v>
      </c>
      <c r="ER30" s="300">
        <f ca="1">'Cost Plus'!$AE30*f_MilPro</f>
        <v>0</v>
      </c>
      <c r="ES30" s="300">
        <f ca="1">'Cost Plus'!$AE30*f_MilPro</f>
        <v>0</v>
      </c>
      <c r="ET30" s="300">
        <f ca="1">'Cost Plus'!$AE30*f_MilPro</f>
        <v>0</v>
      </c>
      <c r="EU30" s="300">
        <f ca="1">'Cost Plus'!$AE30*f_MilPro</f>
        <v>0</v>
      </c>
      <c r="EV30" s="300">
        <f ca="1">'Cost Plus'!$AE30*f_MilPro</f>
        <v>0</v>
      </c>
      <c r="EW30" s="300">
        <f ca="1">'Cost Plus'!$AE30*f_MilPro</f>
        <v>0</v>
      </c>
      <c r="EX30" s="300">
        <f ca="1">'Cost Plus'!$AE30*f_MilPro</f>
        <v>0</v>
      </c>
      <c r="EY30" s="612"/>
      <c r="EZ30" s="757" t="str">
        <f>'Main Input'!EZ30</f>
        <v>RPI</v>
      </c>
      <c r="FA30" s="757" t="str">
        <f>'Main Input'!FA30</f>
        <v>N/A</v>
      </c>
      <c r="FB30" s="766">
        <f>'Main Input'!FB30</f>
        <v>0</v>
      </c>
      <c r="FC30" s="766" t="str">
        <f>'Main Input'!FC30</f>
        <v>IT Solutions</v>
      </c>
      <c r="FD30" s="766" t="str">
        <f>'Main Input'!FD30</f>
        <v>Managed Services</v>
      </c>
      <c r="FE30" s="757" t="str">
        <f>'Main Input'!FE30</f>
        <v>Opex</v>
      </c>
      <c r="FF30" s="757" t="str">
        <f>'Main Input'!FF30</f>
        <v>ContractAccrual</v>
      </c>
      <c r="FG30" s="757" t="str">
        <f>'Main Input'!FG30</f>
        <v>Expense</v>
      </c>
      <c r="FH30" s="767" t="str">
        <f>'Main Input'!FH30</f>
        <v>A</v>
      </c>
      <c r="FI30" s="768">
        <f>'Main Input'!FI30</f>
        <v>0.22</v>
      </c>
      <c r="FJ30" s="768">
        <f>'Main Input'!FJ30</f>
        <v>0</v>
      </c>
      <c r="FK30" s="612"/>
      <c r="FL30" s="531">
        <f t="shared" si="27"/>
        <v>0</v>
      </c>
      <c r="FM30" s="86"/>
      <c r="FN30" s="612"/>
    </row>
    <row r="31" spans="1:170" ht="12.75" customHeight="1">
      <c r="A31" s="750" t="str">
        <f>'Main Input'!A31</f>
        <v>MTB</v>
      </c>
      <c r="B31" s="762" t="str">
        <f>'Main Input'!B31</f>
        <v>Field Maintenance Service</v>
      </c>
      <c r="C31" s="762" t="str">
        <f>'Main Input'!C31</f>
        <v>Third Party</v>
      </c>
      <c r="D31" s="762" t="str">
        <f>'Main Input'!D31</f>
        <v>Setup/Transition</v>
      </c>
      <c r="E31" s="762" t="str">
        <f>'Main Input'!E31</f>
        <v>Mainframe &amp; DC Migration Project Mngr - Transition</v>
      </c>
      <c r="F31" s="753" t="str">
        <f>'Main Input'!F31</f>
        <v>direct</v>
      </c>
      <c r="G31" s="753" t="str">
        <f>'Main Input'!G31</f>
        <v>Person</v>
      </c>
      <c r="H31" s="753">
        <f>'Main Input'!H31</f>
        <v>0</v>
      </c>
      <c r="I31" s="753">
        <f>'Main Input'!I31</f>
        <v>0</v>
      </c>
      <c r="J31" s="753">
        <f>'Main Input'!J31</f>
        <v>0</v>
      </c>
      <c r="K31" s="753" t="str">
        <f>'Main Input'!K31</f>
        <v>FJS</v>
      </c>
      <c r="L31" s="753" t="str">
        <f>'Main Input'!L31</f>
        <v>pTran</v>
      </c>
      <c r="M31" s="753">
        <f>'Main Input'!M31</f>
        <v>0</v>
      </c>
      <c r="N31" s="753">
        <f>'Main Input'!N31</f>
        <v>0</v>
      </c>
      <c r="O31" s="753" t="str">
        <f>'Main Input'!O31</f>
        <v>SPAIN</v>
      </c>
      <c r="P31" s="753">
        <f>'Main Input'!P31</f>
        <v>398</v>
      </c>
      <c r="Q31" s="753" t="str">
        <f>'Main Input'!Q31</f>
        <v>EUR</v>
      </c>
      <c r="R31" s="753" t="str">
        <f>'Main Input'!R31</f>
        <v>EMEA</v>
      </c>
      <c r="S31" s="753" t="str">
        <f>'Main Input'!S31</f>
        <v>Local</v>
      </c>
      <c r="T31" s="753">
        <f>'Main Input'!T31</f>
        <v>0</v>
      </c>
      <c r="U31" s="753">
        <f>'Main Input'!U31</f>
        <v>0</v>
      </c>
      <c r="V31" s="753" t="str">
        <f>'Main Input'!V31</f>
        <v>3_ATP</v>
      </c>
      <c r="W31" s="753">
        <f>'Main Input'!W31</f>
        <v>0</v>
      </c>
      <c r="X31" s="753">
        <f>'Main Input'!X31</f>
        <v>0</v>
      </c>
      <c r="Y31" s="753">
        <f>'Main Input'!Y31</f>
        <v>0</v>
      </c>
      <c r="Z31" s="753">
        <f>'Main Input'!Z31</f>
        <v>0</v>
      </c>
      <c r="AA31" s="753">
        <f>'Main Input'!AA31</f>
        <v>0</v>
      </c>
      <c r="AB31" s="763">
        <f>'Main Input'!AB31</f>
        <v>0</v>
      </c>
      <c r="AC31" s="763" t="str">
        <f>'Main Input'!AC31</f>
        <v>Days</v>
      </c>
      <c r="AD31" s="764">
        <f>'Main Input'!AD31</f>
        <v>135</v>
      </c>
      <c r="AE31" s="765">
        <f t="shared" ca="1" si="26"/>
        <v>68884.61538461539</v>
      </c>
      <c r="AF31" s="299">
        <f ca="1">'Cost Plus'!$AE31*f_MilPro</f>
        <v>0</v>
      </c>
      <c r="AG31" s="300">
        <f ca="1">'Cost Plus'!$AE31*f_MilPro</f>
        <v>0</v>
      </c>
      <c r="AH31" s="300">
        <f ca="1">'Cost Plus'!$AE31*f_MilPro</f>
        <v>0</v>
      </c>
      <c r="AI31" s="300">
        <f ca="1">'Cost Plus'!$AE31*f_MilPro</f>
        <v>0</v>
      </c>
      <c r="AJ31" s="300">
        <f ca="1">'Cost Plus'!$AE31*f_MilPro</f>
        <v>0</v>
      </c>
      <c r="AK31" s="300">
        <f ca="1">'Cost Plus'!$AE31*f_MilPro</f>
        <v>0</v>
      </c>
      <c r="AL31" s="300">
        <f ca="1">'Cost Plus'!$AE31*f_MilPro</f>
        <v>0</v>
      </c>
      <c r="AM31" s="300">
        <f ca="1">'Cost Plus'!$AE31*f_MilPro</f>
        <v>68884.61538461539</v>
      </c>
      <c r="AN31" s="300">
        <f ca="1">'Cost Plus'!$AE31*f_MilPro</f>
        <v>0</v>
      </c>
      <c r="AO31" s="300">
        <f ca="1">'Cost Plus'!$AE31*f_MilPro</f>
        <v>0</v>
      </c>
      <c r="AP31" s="300">
        <f ca="1">'Cost Plus'!$AE31*f_MilPro</f>
        <v>0</v>
      </c>
      <c r="AQ31" s="300">
        <f ca="1">'Cost Plus'!$AE31*f_MilPro</f>
        <v>0</v>
      </c>
      <c r="AR31" s="300">
        <f ca="1">'Cost Plus'!$AE31*f_MilPro</f>
        <v>0</v>
      </c>
      <c r="AS31" s="300">
        <f ca="1">'Cost Plus'!$AE31*f_MilPro</f>
        <v>0</v>
      </c>
      <c r="AT31" s="300">
        <f ca="1">'Cost Plus'!$AE31*f_MilPro</f>
        <v>0</v>
      </c>
      <c r="AU31" s="300">
        <f ca="1">'Cost Plus'!$AE31*f_MilPro</f>
        <v>0</v>
      </c>
      <c r="AV31" s="300">
        <f ca="1">'Cost Plus'!$AE31*f_MilPro</f>
        <v>0</v>
      </c>
      <c r="AW31" s="300">
        <f ca="1">'Cost Plus'!$AE31*f_MilPro</f>
        <v>0</v>
      </c>
      <c r="AX31" s="300">
        <f ca="1">'Cost Plus'!$AE31*f_MilPro</f>
        <v>0</v>
      </c>
      <c r="AY31" s="300">
        <f ca="1">'Cost Plus'!$AE31*f_MilPro</f>
        <v>0</v>
      </c>
      <c r="AZ31" s="300">
        <f ca="1">'Cost Plus'!$AE31*f_MilPro</f>
        <v>0</v>
      </c>
      <c r="BA31" s="300">
        <f ca="1">'Cost Plus'!$AE31*f_MilPro</f>
        <v>0</v>
      </c>
      <c r="BB31" s="300">
        <f ca="1">'Cost Plus'!$AE31*f_MilPro</f>
        <v>0</v>
      </c>
      <c r="BC31" s="300">
        <f ca="1">'Cost Plus'!$AE31*f_MilPro</f>
        <v>0</v>
      </c>
      <c r="BD31" s="300">
        <f ca="1">'Cost Plus'!$AE31*f_MilPro</f>
        <v>0</v>
      </c>
      <c r="BE31" s="300">
        <f ca="1">'Cost Plus'!$AE31*f_MilPro</f>
        <v>0</v>
      </c>
      <c r="BF31" s="300">
        <f ca="1">'Cost Plus'!$AE31*f_MilPro</f>
        <v>0</v>
      </c>
      <c r="BG31" s="300">
        <f ca="1">'Cost Plus'!$AE31*f_MilPro</f>
        <v>0</v>
      </c>
      <c r="BH31" s="300">
        <f ca="1">'Cost Plus'!$AE31*f_MilPro</f>
        <v>0</v>
      </c>
      <c r="BI31" s="300">
        <f ca="1">'Cost Plus'!$AE31*f_MilPro</f>
        <v>0</v>
      </c>
      <c r="BJ31" s="300">
        <f ca="1">'Cost Plus'!$AE31*f_MilPro</f>
        <v>0</v>
      </c>
      <c r="BK31" s="300">
        <f ca="1">'Cost Plus'!$AE31*f_MilPro</f>
        <v>0</v>
      </c>
      <c r="BL31" s="300">
        <f ca="1">'Cost Plus'!$AE31*f_MilPro</f>
        <v>0</v>
      </c>
      <c r="BM31" s="300">
        <f ca="1">'Cost Plus'!$AE31*f_MilPro</f>
        <v>0</v>
      </c>
      <c r="BN31" s="300">
        <f ca="1">'Cost Plus'!$AE31*f_MilPro</f>
        <v>0</v>
      </c>
      <c r="BO31" s="300">
        <f ca="1">'Cost Plus'!$AE31*f_MilPro</f>
        <v>0</v>
      </c>
      <c r="BP31" s="300">
        <f ca="1">'Cost Plus'!$AE31*f_MilPro</f>
        <v>0</v>
      </c>
      <c r="BQ31" s="300">
        <f ca="1">'Cost Plus'!$AE31*f_MilPro</f>
        <v>0</v>
      </c>
      <c r="BR31" s="300">
        <f ca="1">'Cost Plus'!$AE31*f_MilPro</f>
        <v>0</v>
      </c>
      <c r="BS31" s="300">
        <f ca="1">'Cost Plus'!$AE31*f_MilPro</f>
        <v>0</v>
      </c>
      <c r="BT31" s="300">
        <f ca="1">'Cost Plus'!$AE31*f_MilPro</f>
        <v>0</v>
      </c>
      <c r="BU31" s="300">
        <f ca="1">'Cost Plus'!$AE31*f_MilPro</f>
        <v>0</v>
      </c>
      <c r="BV31" s="300">
        <f ca="1">'Cost Plus'!$AE31*f_MilPro</f>
        <v>0</v>
      </c>
      <c r="BW31" s="300">
        <f ca="1">'Cost Plus'!$AE31*f_MilPro</f>
        <v>0</v>
      </c>
      <c r="BX31" s="300">
        <f ca="1">'Cost Plus'!$AE31*f_MilPro</f>
        <v>0</v>
      </c>
      <c r="BY31" s="300">
        <f ca="1">'Cost Plus'!$AE31*f_MilPro</f>
        <v>0</v>
      </c>
      <c r="BZ31" s="300">
        <f ca="1">'Cost Plus'!$AE31*f_MilPro</f>
        <v>0</v>
      </c>
      <c r="CA31" s="300">
        <f ca="1">'Cost Plus'!$AE31*f_MilPro</f>
        <v>0</v>
      </c>
      <c r="CB31" s="300">
        <f ca="1">'Cost Plus'!$AE31*f_MilPro</f>
        <v>0</v>
      </c>
      <c r="CC31" s="300">
        <f ca="1">'Cost Plus'!$AE31*f_MilPro</f>
        <v>0</v>
      </c>
      <c r="CD31" s="300">
        <f ca="1">'Cost Plus'!$AE31*f_MilPro</f>
        <v>0</v>
      </c>
      <c r="CE31" s="300">
        <f ca="1">'Cost Plus'!$AE31*f_MilPro</f>
        <v>0</v>
      </c>
      <c r="CF31" s="300">
        <f ca="1">'Cost Plus'!$AE31*f_MilPro</f>
        <v>0</v>
      </c>
      <c r="CG31" s="300">
        <f ca="1">'Cost Plus'!$AE31*f_MilPro</f>
        <v>0</v>
      </c>
      <c r="CH31" s="300">
        <f ca="1">'Cost Plus'!$AE31*f_MilPro</f>
        <v>0</v>
      </c>
      <c r="CI31" s="300">
        <f ca="1">'Cost Plus'!$AE31*f_MilPro</f>
        <v>0</v>
      </c>
      <c r="CJ31" s="300">
        <f ca="1">'Cost Plus'!$AE31*f_MilPro</f>
        <v>0</v>
      </c>
      <c r="CK31" s="300">
        <f ca="1">'Cost Plus'!$AE31*f_MilPro</f>
        <v>0</v>
      </c>
      <c r="CL31" s="300">
        <f ca="1">'Cost Plus'!$AE31*f_MilPro</f>
        <v>0</v>
      </c>
      <c r="CM31" s="300">
        <f ca="1">'Cost Plus'!$AE31*f_MilPro</f>
        <v>0</v>
      </c>
      <c r="CN31" s="300">
        <f ca="1">'Cost Plus'!$AE31*f_MilPro</f>
        <v>0</v>
      </c>
      <c r="CO31" s="300">
        <f ca="1">'Cost Plus'!$AE31*f_MilPro</f>
        <v>0</v>
      </c>
      <c r="CP31" s="300">
        <f ca="1">'Cost Plus'!$AE31*f_MilPro</f>
        <v>0</v>
      </c>
      <c r="CQ31" s="300">
        <f ca="1">'Cost Plus'!$AE31*f_MilPro</f>
        <v>0</v>
      </c>
      <c r="CR31" s="300">
        <f ca="1">'Cost Plus'!$AE31*f_MilPro</f>
        <v>0</v>
      </c>
      <c r="CS31" s="300">
        <f ca="1">'Cost Plus'!$AE31*f_MilPro</f>
        <v>0</v>
      </c>
      <c r="CT31" s="300">
        <f ca="1">'Cost Plus'!$AE31*f_MilPro</f>
        <v>0</v>
      </c>
      <c r="CU31" s="300">
        <f ca="1">'Cost Plus'!$AE31*f_MilPro</f>
        <v>0</v>
      </c>
      <c r="CV31" s="300">
        <f ca="1">'Cost Plus'!$AE31*f_MilPro</f>
        <v>0</v>
      </c>
      <c r="CW31" s="300">
        <f ca="1">'Cost Plus'!$AE31*f_MilPro</f>
        <v>0</v>
      </c>
      <c r="CX31" s="300">
        <f ca="1">'Cost Plus'!$AE31*f_MilPro</f>
        <v>0</v>
      </c>
      <c r="CY31" s="300">
        <f ca="1">'Cost Plus'!$AE31*f_MilPro</f>
        <v>0</v>
      </c>
      <c r="CZ31" s="300">
        <f ca="1">'Cost Plus'!$AE31*f_MilPro</f>
        <v>0</v>
      </c>
      <c r="DA31" s="300">
        <f ca="1">'Cost Plus'!$AE31*f_MilPro</f>
        <v>0</v>
      </c>
      <c r="DB31" s="300">
        <f ca="1">'Cost Plus'!$AE31*f_MilPro</f>
        <v>0</v>
      </c>
      <c r="DC31" s="300">
        <f ca="1">'Cost Plus'!$AE31*f_MilPro</f>
        <v>0</v>
      </c>
      <c r="DD31" s="300">
        <f ca="1">'Cost Plus'!$AE31*f_MilPro</f>
        <v>0</v>
      </c>
      <c r="DE31" s="300">
        <f ca="1">'Cost Plus'!$AE31*f_MilPro</f>
        <v>0</v>
      </c>
      <c r="DF31" s="300">
        <f ca="1">'Cost Plus'!$AE31*f_MilPro</f>
        <v>0</v>
      </c>
      <c r="DG31" s="300">
        <f ca="1">'Cost Plus'!$AE31*f_MilPro</f>
        <v>0</v>
      </c>
      <c r="DH31" s="300">
        <f ca="1">'Cost Plus'!$AE31*f_MilPro</f>
        <v>0</v>
      </c>
      <c r="DI31" s="300">
        <f ca="1">'Cost Plus'!$AE31*f_MilPro</f>
        <v>0</v>
      </c>
      <c r="DJ31" s="300">
        <f ca="1">'Cost Plus'!$AE31*f_MilPro</f>
        <v>0</v>
      </c>
      <c r="DK31" s="300">
        <f ca="1">'Cost Plus'!$AE31*f_MilPro</f>
        <v>0</v>
      </c>
      <c r="DL31" s="300">
        <f ca="1">'Cost Plus'!$AE31*f_MilPro</f>
        <v>0</v>
      </c>
      <c r="DM31" s="300">
        <f ca="1">'Cost Plus'!$AE31*f_MilPro</f>
        <v>0</v>
      </c>
      <c r="DN31" s="300">
        <f ca="1">'Cost Plus'!$AE31*f_MilPro</f>
        <v>0</v>
      </c>
      <c r="DO31" s="300">
        <f ca="1">'Cost Plus'!$AE31*f_MilPro</f>
        <v>0</v>
      </c>
      <c r="DP31" s="300">
        <f ca="1">'Cost Plus'!$AE31*f_MilPro</f>
        <v>0</v>
      </c>
      <c r="DQ31" s="300">
        <f ca="1">'Cost Plus'!$AE31*f_MilPro</f>
        <v>0</v>
      </c>
      <c r="DR31" s="300">
        <f ca="1">'Cost Plus'!$AE31*f_MilPro</f>
        <v>0</v>
      </c>
      <c r="DS31" s="300">
        <f ca="1">'Cost Plus'!$AE31*f_MilPro</f>
        <v>0</v>
      </c>
      <c r="DT31" s="300">
        <f ca="1">'Cost Plus'!$AE31*f_MilPro</f>
        <v>0</v>
      </c>
      <c r="DU31" s="300">
        <f ca="1">'Cost Plus'!$AE31*f_MilPro</f>
        <v>0</v>
      </c>
      <c r="DV31" s="300">
        <f ca="1">'Cost Plus'!$AE31*f_MilPro</f>
        <v>0</v>
      </c>
      <c r="DW31" s="300">
        <f ca="1">'Cost Plus'!$AE31*f_MilPro</f>
        <v>0</v>
      </c>
      <c r="DX31" s="300">
        <f ca="1">'Cost Plus'!$AE31*f_MilPro</f>
        <v>0</v>
      </c>
      <c r="DY31" s="300">
        <f ca="1">'Cost Plus'!$AE31*f_MilPro</f>
        <v>0</v>
      </c>
      <c r="DZ31" s="300">
        <f ca="1">'Cost Plus'!$AE31*f_MilPro</f>
        <v>0</v>
      </c>
      <c r="EA31" s="300">
        <f ca="1">'Cost Plus'!$AE31*f_MilPro</f>
        <v>0</v>
      </c>
      <c r="EB31" s="300">
        <f ca="1">'Cost Plus'!$AE31*f_MilPro</f>
        <v>0</v>
      </c>
      <c r="EC31" s="300">
        <f ca="1">'Cost Plus'!$AE31*f_MilPro</f>
        <v>0</v>
      </c>
      <c r="ED31" s="300">
        <f ca="1">'Cost Plus'!$AE31*f_MilPro</f>
        <v>0</v>
      </c>
      <c r="EE31" s="300">
        <f ca="1">'Cost Plus'!$AE31*f_MilPro</f>
        <v>0</v>
      </c>
      <c r="EF31" s="300">
        <f ca="1">'Cost Plus'!$AE31*f_MilPro</f>
        <v>0</v>
      </c>
      <c r="EG31" s="300">
        <f ca="1">'Cost Plus'!$AE31*f_MilPro</f>
        <v>0</v>
      </c>
      <c r="EH31" s="300">
        <f ca="1">'Cost Plus'!$AE31*f_MilPro</f>
        <v>0</v>
      </c>
      <c r="EI31" s="300">
        <f ca="1">'Cost Plus'!$AE31*f_MilPro</f>
        <v>0</v>
      </c>
      <c r="EJ31" s="300">
        <f ca="1">'Cost Plus'!$AE31*f_MilPro</f>
        <v>0</v>
      </c>
      <c r="EK31" s="300">
        <f ca="1">'Cost Plus'!$AE31*f_MilPro</f>
        <v>0</v>
      </c>
      <c r="EL31" s="300">
        <f ca="1">'Cost Plus'!$AE31*f_MilPro</f>
        <v>0</v>
      </c>
      <c r="EM31" s="300">
        <f ca="1">'Cost Plus'!$AE31*f_MilPro</f>
        <v>0</v>
      </c>
      <c r="EN31" s="300">
        <f ca="1">'Cost Plus'!$AE31*f_MilPro</f>
        <v>0</v>
      </c>
      <c r="EO31" s="300">
        <f ca="1">'Cost Plus'!$AE31*f_MilPro</f>
        <v>0</v>
      </c>
      <c r="EP31" s="300">
        <f ca="1">'Cost Plus'!$AE31*f_MilPro</f>
        <v>0</v>
      </c>
      <c r="EQ31" s="300">
        <f ca="1">'Cost Plus'!$AE31*f_MilPro</f>
        <v>0</v>
      </c>
      <c r="ER31" s="300">
        <f ca="1">'Cost Plus'!$AE31*f_MilPro</f>
        <v>0</v>
      </c>
      <c r="ES31" s="300">
        <f ca="1">'Cost Plus'!$AE31*f_MilPro</f>
        <v>0</v>
      </c>
      <c r="ET31" s="300">
        <f ca="1">'Cost Plus'!$AE31*f_MilPro</f>
        <v>0</v>
      </c>
      <c r="EU31" s="300">
        <f ca="1">'Cost Plus'!$AE31*f_MilPro</f>
        <v>0</v>
      </c>
      <c r="EV31" s="300">
        <f ca="1">'Cost Plus'!$AE31*f_MilPro</f>
        <v>0</v>
      </c>
      <c r="EW31" s="300">
        <f ca="1">'Cost Plus'!$AE31*f_MilPro</f>
        <v>0</v>
      </c>
      <c r="EX31" s="300">
        <f ca="1">'Cost Plus'!$AE31*f_MilPro</f>
        <v>0</v>
      </c>
      <c r="EY31" s="612"/>
      <c r="EZ31" s="757" t="str">
        <f>'Main Input'!EZ31</f>
        <v>RPI</v>
      </c>
      <c r="FA31" s="757" t="str">
        <f>'Main Input'!FA31</f>
        <v>N/A</v>
      </c>
      <c r="FB31" s="766">
        <f>'Main Input'!FB31</f>
        <v>0</v>
      </c>
      <c r="FC31" s="766" t="str">
        <f>'Main Input'!FC31</f>
        <v>IT Solutions</v>
      </c>
      <c r="FD31" s="766" t="str">
        <f>'Main Input'!FD31</f>
        <v>Managed Services</v>
      </c>
      <c r="FE31" s="757" t="str">
        <f>'Main Input'!FE31</f>
        <v>Opex</v>
      </c>
      <c r="FF31" s="757" t="str">
        <f>'Main Input'!FF31</f>
        <v>ContractAccrual</v>
      </c>
      <c r="FG31" s="757" t="str">
        <f>'Main Input'!FG31</f>
        <v>Expense</v>
      </c>
      <c r="FH31" s="767" t="str">
        <f>'Main Input'!FH31</f>
        <v>A</v>
      </c>
      <c r="FI31" s="768">
        <f>'Main Input'!FI31</f>
        <v>0.22</v>
      </c>
      <c r="FJ31" s="768">
        <f>'Main Input'!FJ31</f>
        <v>0</v>
      </c>
      <c r="FK31" s="612"/>
      <c r="FL31" s="531">
        <f t="shared" si="27"/>
        <v>0</v>
      </c>
      <c r="FM31" s="86"/>
      <c r="FN31" s="612"/>
    </row>
    <row r="32" spans="1:170" ht="12.75" customHeight="1">
      <c r="A32" s="750" t="str">
        <f>'Main Input'!A32</f>
        <v>MTB</v>
      </c>
      <c r="B32" s="762" t="str">
        <f>'Main Input'!B32</f>
        <v>Field Maintenance Service</v>
      </c>
      <c r="C32" s="762" t="str">
        <f>'Main Input'!C32</f>
        <v>Third Party</v>
      </c>
      <c r="D32" s="762" t="str">
        <f>'Main Input'!D32</f>
        <v>TRF</v>
      </c>
      <c r="E32" s="762" t="str">
        <f>'Main Input'!E32</f>
        <v>Data Centre Migration Project Leader - Transition</v>
      </c>
      <c r="F32" s="753" t="str">
        <f>'Main Input'!F32</f>
        <v>direct</v>
      </c>
      <c r="G32" s="753" t="str">
        <f>'Main Input'!G32</f>
        <v>Person</v>
      </c>
      <c r="H32" s="753">
        <f>'Main Input'!H32</f>
        <v>0</v>
      </c>
      <c r="I32" s="753">
        <f>'Main Input'!I32</f>
        <v>0</v>
      </c>
      <c r="J32" s="753">
        <f>'Main Input'!J32</f>
        <v>0</v>
      </c>
      <c r="K32" s="753" t="str">
        <f>'Main Input'!K32</f>
        <v>FJS</v>
      </c>
      <c r="L32" s="753" t="str">
        <f>'Main Input'!L32</f>
        <v>pTran</v>
      </c>
      <c r="M32" s="753">
        <f>'Main Input'!M32</f>
        <v>0</v>
      </c>
      <c r="N32" s="753">
        <f>'Main Input'!N32</f>
        <v>0</v>
      </c>
      <c r="O32" s="753" t="str">
        <f>'Main Input'!O32</f>
        <v>SPAIN</v>
      </c>
      <c r="P32" s="753">
        <f>'Main Input'!P32</f>
        <v>284</v>
      </c>
      <c r="Q32" s="753" t="str">
        <f>'Main Input'!Q32</f>
        <v>EUR</v>
      </c>
      <c r="R32" s="753" t="str">
        <f>'Main Input'!R32</f>
        <v>EMEA</v>
      </c>
      <c r="S32" s="753" t="str">
        <f>'Main Input'!S32</f>
        <v>Local</v>
      </c>
      <c r="T32" s="753">
        <f>'Main Input'!T32</f>
        <v>0</v>
      </c>
      <c r="U32" s="753">
        <f>'Main Input'!U32</f>
        <v>0</v>
      </c>
      <c r="V32" s="753" t="str">
        <f>'Main Input'!V32</f>
        <v>3_ATP</v>
      </c>
      <c r="W32" s="753">
        <f>'Main Input'!W32</f>
        <v>0</v>
      </c>
      <c r="X32" s="753">
        <f>'Main Input'!X32</f>
        <v>0</v>
      </c>
      <c r="Y32" s="753">
        <f>'Main Input'!Y32</f>
        <v>0</v>
      </c>
      <c r="Z32" s="753">
        <f>'Main Input'!Z32</f>
        <v>0</v>
      </c>
      <c r="AA32" s="753">
        <f>'Main Input'!AA32</f>
        <v>0</v>
      </c>
      <c r="AB32" s="763">
        <f>'Main Input'!AB32</f>
        <v>0</v>
      </c>
      <c r="AC32" s="763" t="str">
        <f>'Main Input'!AC32</f>
        <v>Days</v>
      </c>
      <c r="AD32" s="764">
        <f>'Main Input'!AD32</f>
        <v>108</v>
      </c>
      <c r="AE32" s="765">
        <f t="shared" ca="1" si="26"/>
        <v>39323.076923076922</v>
      </c>
      <c r="AF32" s="299">
        <f ca="1">'Cost Plus'!$AE32*f_MilPro</f>
        <v>0</v>
      </c>
      <c r="AG32" s="300">
        <f ca="1">'Cost Plus'!$AE32*f_MilPro</f>
        <v>0</v>
      </c>
      <c r="AH32" s="300">
        <f ca="1">'Cost Plus'!$AE32*f_MilPro</f>
        <v>0</v>
      </c>
      <c r="AI32" s="300">
        <f ca="1">'Cost Plus'!$AE32*f_MilPro</f>
        <v>0</v>
      </c>
      <c r="AJ32" s="300">
        <f ca="1">'Cost Plus'!$AE32*f_MilPro</f>
        <v>0</v>
      </c>
      <c r="AK32" s="300">
        <f ca="1">'Cost Plus'!$AE32*f_MilPro</f>
        <v>0</v>
      </c>
      <c r="AL32" s="300">
        <f ca="1">'Cost Plus'!$AE32*f_MilPro</f>
        <v>0</v>
      </c>
      <c r="AM32" s="300">
        <f ca="1">'Cost Plus'!$AE32*f_MilPro</f>
        <v>39323.076923076922</v>
      </c>
      <c r="AN32" s="300">
        <f ca="1">'Cost Plus'!$AE32*f_MilPro</f>
        <v>0</v>
      </c>
      <c r="AO32" s="300">
        <f ca="1">'Cost Plus'!$AE32*f_MilPro</f>
        <v>0</v>
      </c>
      <c r="AP32" s="300">
        <f ca="1">'Cost Plus'!$AE32*f_MilPro</f>
        <v>0</v>
      </c>
      <c r="AQ32" s="300">
        <f ca="1">'Cost Plus'!$AE32*f_MilPro</f>
        <v>0</v>
      </c>
      <c r="AR32" s="300">
        <f ca="1">'Cost Plus'!$AE32*f_MilPro</f>
        <v>0</v>
      </c>
      <c r="AS32" s="300">
        <f ca="1">'Cost Plus'!$AE32*f_MilPro</f>
        <v>0</v>
      </c>
      <c r="AT32" s="300">
        <f ca="1">'Cost Plus'!$AE32*f_MilPro</f>
        <v>0</v>
      </c>
      <c r="AU32" s="300">
        <f ca="1">'Cost Plus'!$AE32*f_MilPro</f>
        <v>0</v>
      </c>
      <c r="AV32" s="300">
        <f ca="1">'Cost Plus'!$AE32*f_MilPro</f>
        <v>0</v>
      </c>
      <c r="AW32" s="300">
        <f ca="1">'Cost Plus'!$AE32*f_MilPro</f>
        <v>0</v>
      </c>
      <c r="AX32" s="300">
        <f ca="1">'Cost Plus'!$AE32*f_MilPro</f>
        <v>0</v>
      </c>
      <c r="AY32" s="300">
        <f ca="1">'Cost Plus'!$AE32*f_MilPro</f>
        <v>0</v>
      </c>
      <c r="AZ32" s="300">
        <f ca="1">'Cost Plus'!$AE32*f_MilPro</f>
        <v>0</v>
      </c>
      <c r="BA32" s="300">
        <f ca="1">'Cost Plus'!$AE32*f_MilPro</f>
        <v>0</v>
      </c>
      <c r="BB32" s="300">
        <f ca="1">'Cost Plus'!$AE32*f_MilPro</f>
        <v>0</v>
      </c>
      <c r="BC32" s="300">
        <f ca="1">'Cost Plus'!$AE32*f_MilPro</f>
        <v>0</v>
      </c>
      <c r="BD32" s="300">
        <f ca="1">'Cost Plus'!$AE32*f_MilPro</f>
        <v>0</v>
      </c>
      <c r="BE32" s="300">
        <f ca="1">'Cost Plus'!$AE32*f_MilPro</f>
        <v>0</v>
      </c>
      <c r="BF32" s="300">
        <f ca="1">'Cost Plus'!$AE32*f_MilPro</f>
        <v>0</v>
      </c>
      <c r="BG32" s="300">
        <f ca="1">'Cost Plus'!$AE32*f_MilPro</f>
        <v>0</v>
      </c>
      <c r="BH32" s="300">
        <f ca="1">'Cost Plus'!$AE32*f_MilPro</f>
        <v>0</v>
      </c>
      <c r="BI32" s="300">
        <f ca="1">'Cost Plus'!$AE32*f_MilPro</f>
        <v>0</v>
      </c>
      <c r="BJ32" s="300">
        <f ca="1">'Cost Plus'!$AE32*f_MilPro</f>
        <v>0</v>
      </c>
      <c r="BK32" s="300">
        <f ca="1">'Cost Plus'!$AE32*f_MilPro</f>
        <v>0</v>
      </c>
      <c r="BL32" s="300">
        <f ca="1">'Cost Plus'!$AE32*f_MilPro</f>
        <v>0</v>
      </c>
      <c r="BM32" s="300">
        <f ca="1">'Cost Plus'!$AE32*f_MilPro</f>
        <v>0</v>
      </c>
      <c r="BN32" s="300">
        <f ca="1">'Cost Plus'!$AE32*f_MilPro</f>
        <v>0</v>
      </c>
      <c r="BO32" s="300">
        <f ca="1">'Cost Plus'!$AE32*f_MilPro</f>
        <v>0</v>
      </c>
      <c r="BP32" s="300">
        <f ca="1">'Cost Plus'!$AE32*f_MilPro</f>
        <v>0</v>
      </c>
      <c r="BQ32" s="300">
        <f ca="1">'Cost Plus'!$AE32*f_MilPro</f>
        <v>0</v>
      </c>
      <c r="BR32" s="300">
        <f ca="1">'Cost Plus'!$AE32*f_MilPro</f>
        <v>0</v>
      </c>
      <c r="BS32" s="300">
        <f ca="1">'Cost Plus'!$AE32*f_MilPro</f>
        <v>0</v>
      </c>
      <c r="BT32" s="300">
        <f ca="1">'Cost Plus'!$AE32*f_MilPro</f>
        <v>0</v>
      </c>
      <c r="BU32" s="300">
        <f ca="1">'Cost Plus'!$AE32*f_MilPro</f>
        <v>0</v>
      </c>
      <c r="BV32" s="300">
        <f ca="1">'Cost Plus'!$AE32*f_MilPro</f>
        <v>0</v>
      </c>
      <c r="BW32" s="300">
        <f ca="1">'Cost Plus'!$AE32*f_MilPro</f>
        <v>0</v>
      </c>
      <c r="BX32" s="300">
        <f ca="1">'Cost Plus'!$AE32*f_MilPro</f>
        <v>0</v>
      </c>
      <c r="BY32" s="300">
        <f ca="1">'Cost Plus'!$AE32*f_MilPro</f>
        <v>0</v>
      </c>
      <c r="BZ32" s="300">
        <f ca="1">'Cost Plus'!$AE32*f_MilPro</f>
        <v>0</v>
      </c>
      <c r="CA32" s="300">
        <f ca="1">'Cost Plus'!$AE32*f_MilPro</f>
        <v>0</v>
      </c>
      <c r="CB32" s="300">
        <f ca="1">'Cost Plus'!$AE32*f_MilPro</f>
        <v>0</v>
      </c>
      <c r="CC32" s="300">
        <f ca="1">'Cost Plus'!$AE32*f_MilPro</f>
        <v>0</v>
      </c>
      <c r="CD32" s="300">
        <f ca="1">'Cost Plus'!$AE32*f_MilPro</f>
        <v>0</v>
      </c>
      <c r="CE32" s="300">
        <f ca="1">'Cost Plus'!$AE32*f_MilPro</f>
        <v>0</v>
      </c>
      <c r="CF32" s="300">
        <f ca="1">'Cost Plus'!$AE32*f_MilPro</f>
        <v>0</v>
      </c>
      <c r="CG32" s="300">
        <f ca="1">'Cost Plus'!$AE32*f_MilPro</f>
        <v>0</v>
      </c>
      <c r="CH32" s="300">
        <f ca="1">'Cost Plus'!$AE32*f_MilPro</f>
        <v>0</v>
      </c>
      <c r="CI32" s="300">
        <f ca="1">'Cost Plus'!$AE32*f_MilPro</f>
        <v>0</v>
      </c>
      <c r="CJ32" s="300">
        <f ca="1">'Cost Plus'!$AE32*f_MilPro</f>
        <v>0</v>
      </c>
      <c r="CK32" s="300">
        <f ca="1">'Cost Plus'!$AE32*f_MilPro</f>
        <v>0</v>
      </c>
      <c r="CL32" s="300">
        <f ca="1">'Cost Plus'!$AE32*f_MilPro</f>
        <v>0</v>
      </c>
      <c r="CM32" s="300">
        <f ca="1">'Cost Plus'!$AE32*f_MilPro</f>
        <v>0</v>
      </c>
      <c r="CN32" s="300">
        <f ca="1">'Cost Plus'!$AE32*f_MilPro</f>
        <v>0</v>
      </c>
      <c r="CO32" s="300">
        <f ca="1">'Cost Plus'!$AE32*f_MilPro</f>
        <v>0</v>
      </c>
      <c r="CP32" s="300">
        <f ca="1">'Cost Plus'!$AE32*f_MilPro</f>
        <v>0</v>
      </c>
      <c r="CQ32" s="300">
        <f ca="1">'Cost Plus'!$AE32*f_MilPro</f>
        <v>0</v>
      </c>
      <c r="CR32" s="300">
        <f ca="1">'Cost Plus'!$AE32*f_MilPro</f>
        <v>0</v>
      </c>
      <c r="CS32" s="300">
        <f ca="1">'Cost Plus'!$AE32*f_MilPro</f>
        <v>0</v>
      </c>
      <c r="CT32" s="300">
        <f ca="1">'Cost Plus'!$AE32*f_MilPro</f>
        <v>0</v>
      </c>
      <c r="CU32" s="300">
        <f ca="1">'Cost Plus'!$AE32*f_MilPro</f>
        <v>0</v>
      </c>
      <c r="CV32" s="300">
        <f ca="1">'Cost Plus'!$AE32*f_MilPro</f>
        <v>0</v>
      </c>
      <c r="CW32" s="300">
        <f ca="1">'Cost Plus'!$AE32*f_MilPro</f>
        <v>0</v>
      </c>
      <c r="CX32" s="300">
        <f ca="1">'Cost Plus'!$AE32*f_MilPro</f>
        <v>0</v>
      </c>
      <c r="CY32" s="300">
        <f ca="1">'Cost Plus'!$AE32*f_MilPro</f>
        <v>0</v>
      </c>
      <c r="CZ32" s="300">
        <f ca="1">'Cost Plus'!$AE32*f_MilPro</f>
        <v>0</v>
      </c>
      <c r="DA32" s="300">
        <f ca="1">'Cost Plus'!$AE32*f_MilPro</f>
        <v>0</v>
      </c>
      <c r="DB32" s="300">
        <f ca="1">'Cost Plus'!$AE32*f_MilPro</f>
        <v>0</v>
      </c>
      <c r="DC32" s="300">
        <f ca="1">'Cost Plus'!$AE32*f_MilPro</f>
        <v>0</v>
      </c>
      <c r="DD32" s="300">
        <f ca="1">'Cost Plus'!$AE32*f_MilPro</f>
        <v>0</v>
      </c>
      <c r="DE32" s="300">
        <f ca="1">'Cost Plus'!$AE32*f_MilPro</f>
        <v>0</v>
      </c>
      <c r="DF32" s="300">
        <f ca="1">'Cost Plus'!$AE32*f_MilPro</f>
        <v>0</v>
      </c>
      <c r="DG32" s="300">
        <f ca="1">'Cost Plus'!$AE32*f_MilPro</f>
        <v>0</v>
      </c>
      <c r="DH32" s="300">
        <f ca="1">'Cost Plus'!$AE32*f_MilPro</f>
        <v>0</v>
      </c>
      <c r="DI32" s="300">
        <f ca="1">'Cost Plus'!$AE32*f_MilPro</f>
        <v>0</v>
      </c>
      <c r="DJ32" s="300">
        <f ca="1">'Cost Plus'!$AE32*f_MilPro</f>
        <v>0</v>
      </c>
      <c r="DK32" s="300">
        <f ca="1">'Cost Plus'!$AE32*f_MilPro</f>
        <v>0</v>
      </c>
      <c r="DL32" s="300">
        <f ca="1">'Cost Plus'!$AE32*f_MilPro</f>
        <v>0</v>
      </c>
      <c r="DM32" s="300">
        <f ca="1">'Cost Plus'!$AE32*f_MilPro</f>
        <v>0</v>
      </c>
      <c r="DN32" s="300">
        <f ca="1">'Cost Plus'!$AE32*f_MilPro</f>
        <v>0</v>
      </c>
      <c r="DO32" s="300">
        <f ca="1">'Cost Plus'!$AE32*f_MilPro</f>
        <v>0</v>
      </c>
      <c r="DP32" s="300">
        <f ca="1">'Cost Plus'!$AE32*f_MilPro</f>
        <v>0</v>
      </c>
      <c r="DQ32" s="300">
        <f ca="1">'Cost Plus'!$AE32*f_MilPro</f>
        <v>0</v>
      </c>
      <c r="DR32" s="300">
        <f ca="1">'Cost Plus'!$AE32*f_MilPro</f>
        <v>0</v>
      </c>
      <c r="DS32" s="300">
        <f ca="1">'Cost Plus'!$AE32*f_MilPro</f>
        <v>0</v>
      </c>
      <c r="DT32" s="300">
        <f ca="1">'Cost Plus'!$AE32*f_MilPro</f>
        <v>0</v>
      </c>
      <c r="DU32" s="300">
        <f ca="1">'Cost Plus'!$AE32*f_MilPro</f>
        <v>0</v>
      </c>
      <c r="DV32" s="300">
        <f ca="1">'Cost Plus'!$AE32*f_MilPro</f>
        <v>0</v>
      </c>
      <c r="DW32" s="300">
        <f ca="1">'Cost Plus'!$AE32*f_MilPro</f>
        <v>0</v>
      </c>
      <c r="DX32" s="300">
        <f ca="1">'Cost Plus'!$AE32*f_MilPro</f>
        <v>0</v>
      </c>
      <c r="DY32" s="300">
        <f ca="1">'Cost Plus'!$AE32*f_MilPro</f>
        <v>0</v>
      </c>
      <c r="DZ32" s="300">
        <f ca="1">'Cost Plus'!$AE32*f_MilPro</f>
        <v>0</v>
      </c>
      <c r="EA32" s="300">
        <f ca="1">'Cost Plus'!$AE32*f_MilPro</f>
        <v>0</v>
      </c>
      <c r="EB32" s="300">
        <f ca="1">'Cost Plus'!$AE32*f_MilPro</f>
        <v>0</v>
      </c>
      <c r="EC32" s="300">
        <f ca="1">'Cost Plus'!$AE32*f_MilPro</f>
        <v>0</v>
      </c>
      <c r="ED32" s="300">
        <f ca="1">'Cost Plus'!$AE32*f_MilPro</f>
        <v>0</v>
      </c>
      <c r="EE32" s="300">
        <f ca="1">'Cost Plus'!$AE32*f_MilPro</f>
        <v>0</v>
      </c>
      <c r="EF32" s="300">
        <f ca="1">'Cost Plus'!$AE32*f_MilPro</f>
        <v>0</v>
      </c>
      <c r="EG32" s="300">
        <f ca="1">'Cost Plus'!$AE32*f_MilPro</f>
        <v>0</v>
      </c>
      <c r="EH32" s="300">
        <f ca="1">'Cost Plus'!$AE32*f_MilPro</f>
        <v>0</v>
      </c>
      <c r="EI32" s="300">
        <f ca="1">'Cost Plus'!$AE32*f_MilPro</f>
        <v>0</v>
      </c>
      <c r="EJ32" s="300">
        <f ca="1">'Cost Plus'!$AE32*f_MilPro</f>
        <v>0</v>
      </c>
      <c r="EK32" s="300">
        <f ca="1">'Cost Plus'!$AE32*f_MilPro</f>
        <v>0</v>
      </c>
      <c r="EL32" s="300">
        <f ca="1">'Cost Plus'!$AE32*f_MilPro</f>
        <v>0</v>
      </c>
      <c r="EM32" s="300">
        <f ca="1">'Cost Plus'!$AE32*f_MilPro</f>
        <v>0</v>
      </c>
      <c r="EN32" s="300">
        <f ca="1">'Cost Plus'!$AE32*f_MilPro</f>
        <v>0</v>
      </c>
      <c r="EO32" s="300">
        <f ca="1">'Cost Plus'!$AE32*f_MilPro</f>
        <v>0</v>
      </c>
      <c r="EP32" s="300">
        <f ca="1">'Cost Plus'!$AE32*f_MilPro</f>
        <v>0</v>
      </c>
      <c r="EQ32" s="300">
        <f ca="1">'Cost Plus'!$AE32*f_MilPro</f>
        <v>0</v>
      </c>
      <c r="ER32" s="300">
        <f ca="1">'Cost Plus'!$AE32*f_MilPro</f>
        <v>0</v>
      </c>
      <c r="ES32" s="300">
        <f ca="1">'Cost Plus'!$AE32*f_MilPro</f>
        <v>0</v>
      </c>
      <c r="ET32" s="300">
        <f ca="1">'Cost Plus'!$AE32*f_MilPro</f>
        <v>0</v>
      </c>
      <c r="EU32" s="300">
        <f ca="1">'Cost Plus'!$AE32*f_MilPro</f>
        <v>0</v>
      </c>
      <c r="EV32" s="300">
        <f ca="1">'Cost Plus'!$AE32*f_MilPro</f>
        <v>0</v>
      </c>
      <c r="EW32" s="300">
        <f ca="1">'Cost Plus'!$AE32*f_MilPro</f>
        <v>0</v>
      </c>
      <c r="EX32" s="300">
        <f ca="1">'Cost Plus'!$AE32*f_MilPro</f>
        <v>0</v>
      </c>
      <c r="EY32" s="612"/>
      <c r="EZ32" s="757" t="str">
        <f>'Main Input'!EZ32</f>
        <v>RPI</v>
      </c>
      <c r="FA32" s="757" t="str">
        <f>'Main Input'!FA32</f>
        <v>N/A</v>
      </c>
      <c r="FB32" s="766">
        <f>'Main Input'!FB32</f>
        <v>0</v>
      </c>
      <c r="FC32" s="766" t="str">
        <f>'Main Input'!FC32</f>
        <v>IT Solutions</v>
      </c>
      <c r="FD32" s="766" t="str">
        <f>'Main Input'!FD32</f>
        <v>Managed Services</v>
      </c>
      <c r="FE32" s="757" t="str">
        <f>'Main Input'!FE32</f>
        <v>Opex</v>
      </c>
      <c r="FF32" s="757" t="str">
        <f>'Main Input'!FF32</f>
        <v>ContractAccrual</v>
      </c>
      <c r="FG32" s="757" t="str">
        <f>'Main Input'!FG32</f>
        <v>Expense</v>
      </c>
      <c r="FH32" s="767" t="str">
        <f>'Main Input'!FH32</f>
        <v>A</v>
      </c>
      <c r="FI32" s="768">
        <f>'Main Input'!FI32</f>
        <v>0.22</v>
      </c>
      <c r="FJ32" s="768">
        <f>'Main Input'!FJ32</f>
        <v>0</v>
      </c>
      <c r="FK32" s="612"/>
      <c r="FL32" s="531">
        <f t="shared" si="27"/>
        <v>0</v>
      </c>
      <c r="FM32" s="86"/>
      <c r="FN32" s="612"/>
    </row>
    <row r="33" spans="1:170" ht="12.75" customHeight="1">
      <c r="A33" s="750" t="str">
        <f>'Main Input'!A33</f>
        <v>MTB</v>
      </c>
      <c r="B33" s="762" t="str">
        <f>'Main Input'!B33</f>
        <v>Field Maintenance Service</v>
      </c>
      <c r="C33" s="762" t="str">
        <f>'Main Input'!C33</f>
        <v>Third Party</v>
      </c>
      <c r="D33" s="762" t="str">
        <f>'Main Input'!D33</f>
        <v>TRF</v>
      </c>
      <c r="E33" s="762" t="str">
        <f>'Main Input'!E33</f>
        <v>Data Centre Migration Project Leader - Transition</v>
      </c>
      <c r="F33" s="753" t="str">
        <f>'Main Input'!F33</f>
        <v>direct</v>
      </c>
      <c r="G33" s="753" t="str">
        <f>'Main Input'!G33</f>
        <v>Person</v>
      </c>
      <c r="H33" s="753">
        <f>'Main Input'!H33</f>
        <v>0</v>
      </c>
      <c r="I33" s="753">
        <f>'Main Input'!I33</f>
        <v>0</v>
      </c>
      <c r="J33" s="753">
        <f>'Main Input'!J33</f>
        <v>0</v>
      </c>
      <c r="K33" s="753" t="str">
        <f>'Main Input'!K33</f>
        <v>FJS</v>
      </c>
      <c r="L33" s="753" t="str">
        <f>'Main Input'!L33</f>
        <v>pTran</v>
      </c>
      <c r="M33" s="753">
        <f>'Main Input'!M33</f>
        <v>0</v>
      </c>
      <c r="N33" s="753">
        <f>'Main Input'!N33</f>
        <v>0</v>
      </c>
      <c r="O33" s="753" t="str">
        <f>'Main Input'!O33</f>
        <v>SPAIN</v>
      </c>
      <c r="P33" s="753">
        <f>'Main Input'!P33</f>
        <v>284</v>
      </c>
      <c r="Q33" s="753" t="str">
        <f>'Main Input'!Q33</f>
        <v>EUR</v>
      </c>
      <c r="R33" s="753" t="str">
        <f>'Main Input'!R33</f>
        <v>EMEA</v>
      </c>
      <c r="S33" s="753" t="str">
        <f>'Main Input'!S33</f>
        <v>Local</v>
      </c>
      <c r="T33" s="753">
        <f>'Main Input'!T33</f>
        <v>0</v>
      </c>
      <c r="U33" s="753">
        <f>'Main Input'!U33</f>
        <v>0</v>
      </c>
      <c r="V33" s="753" t="str">
        <f>'Main Input'!V33</f>
        <v>3_ATP</v>
      </c>
      <c r="W33" s="753">
        <f>'Main Input'!W33</f>
        <v>0</v>
      </c>
      <c r="X33" s="753">
        <f>'Main Input'!X33</f>
        <v>0</v>
      </c>
      <c r="Y33" s="753">
        <f>'Main Input'!Y33</f>
        <v>0</v>
      </c>
      <c r="Z33" s="753">
        <f>'Main Input'!Z33</f>
        <v>0</v>
      </c>
      <c r="AA33" s="753">
        <f>'Main Input'!AA33</f>
        <v>0</v>
      </c>
      <c r="AB33" s="763">
        <f>'Main Input'!AB33</f>
        <v>0</v>
      </c>
      <c r="AC33" s="763" t="str">
        <f>'Main Input'!AC33</f>
        <v>Days</v>
      </c>
      <c r="AD33" s="764">
        <f>'Main Input'!AD33</f>
        <v>108</v>
      </c>
      <c r="AE33" s="765">
        <f t="shared" ca="1" si="26"/>
        <v>39323.076923076922</v>
      </c>
      <c r="AF33" s="299">
        <f ca="1">'Cost Plus'!$AE33*f_MilPro</f>
        <v>0</v>
      </c>
      <c r="AG33" s="300">
        <f ca="1">'Cost Plus'!$AE33*f_MilPro</f>
        <v>0</v>
      </c>
      <c r="AH33" s="300">
        <f ca="1">'Cost Plus'!$AE33*f_MilPro</f>
        <v>0</v>
      </c>
      <c r="AI33" s="300">
        <f ca="1">'Cost Plus'!$AE33*f_MilPro</f>
        <v>0</v>
      </c>
      <c r="AJ33" s="300">
        <f ca="1">'Cost Plus'!$AE33*f_MilPro</f>
        <v>0</v>
      </c>
      <c r="AK33" s="300">
        <f ca="1">'Cost Plus'!$AE33*f_MilPro</f>
        <v>0</v>
      </c>
      <c r="AL33" s="300">
        <f ca="1">'Cost Plus'!$AE33*f_MilPro</f>
        <v>0</v>
      </c>
      <c r="AM33" s="300">
        <f ca="1">'Cost Plus'!$AE33*f_MilPro</f>
        <v>39323.076923076922</v>
      </c>
      <c r="AN33" s="300">
        <f ca="1">'Cost Plus'!$AE33*f_MilPro</f>
        <v>0</v>
      </c>
      <c r="AO33" s="300">
        <f ca="1">'Cost Plus'!$AE33*f_MilPro</f>
        <v>0</v>
      </c>
      <c r="AP33" s="300">
        <f ca="1">'Cost Plus'!$AE33*f_MilPro</f>
        <v>0</v>
      </c>
      <c r="AQ33" s="300">
        <f ca="1">'Cost Plus'!$AE33*f_MilPro</f>
        <v>0</v>
      </c>
      <c r="AR33" s="300">
        <f ca="1">'Cost Plus'!$AE33*f_MilPro</f>
        <v>0</v>
      </c>
      <c r="AS33" s="300">
        <f ca="1">'Cost Plus'!$AE33*f_MilPro</f>
        <v>0</v>
      </c>
      <c r="AT33" s="300">
        <f ca="1">'Cost Plus'!$AE33*f_MilPro</f>
        <v>0</v>
      </c>
      <c r="AU33" s="300">
        <f ca="1">'Cost Plus'!$AE33*f_MilPro</f>
        <v>0</v>
      </c>
      <c r="AV33" s="300">
        <f ca="1">'Cost Plus'!$AE33*f_MilPro</f>
        <v>0</v>
      </c>
      <c r="AW33" s="300">
        <f ca="1">'Cost Plus'!$AE33*f_MilPro</f>
        <v>0</v>
      </c>
      <c r="AX33" s="300">
        <f ca="1">'Cost Plus'!$AE33*f_MilPro</f>
        <v>0</v>
      </c>
      <c r="AY33" s="300">
        <f ca="1">'Cost Plus'!$AE33*f_MilPro</f>
        <v>0</v>
      </c>
      <c r="AZ33" s="300">
        <f ca="1">'Cost Plus'!$AE33*f_MilPro</f>
        <v>0</v>
      </c>
      <c r="BA33" s="300">
        <f ca="1">'Cost Plus'!$AE33*f_MilPro</f>
        <v>0</v>
      </c>
      <c r="BB33" s="300">
        <f ca="1">'Cost Plus'!$AE33*f_MilPro</f>
        <v>0</v>
      </c>
      <c r="BC33" s="300">
        <f ca="1">'Cost Plus'!$AE33*f_MilPro</f>
        <v>0</v>
      </c>
      <c r="BD33" s="300">
        <f ca="1">'Cost Plus'!$AE33*f_MilPro</f>
        <v>0</v>
      </c>
      <c r="BE33" s="300">
        <f ca="1">'Cost Plus'!$AE33*f_MilPro</f>
        <v>0</v>
      </c>
      <c r="BF33" s="300">
        <f ca="1">'Cost Plus'!$AE33*f_MilPro</f>
        <v>0</v>
      </c>
      <c r="BG33" s="300">
        <f ca="1">'Cost Plus'!$AE33*f_MilPro</f>
        <v>0</v>
      </c>
      <c r="BH33" s="300">
        <f ca="1">'Cost Plus'!$AE33*f_MilPro</f>
        <v>0</v>
      </c>
      <c r="BI33" s="300">
        <f ca="1">'Cost Plus'!$AE33*f_MilPro</f>
        <v>0</v>
      </c>
      <c r="BJ33" s="300">
        <f ca="1">'Cost Plus'!$AE33*f_MilPro</f>
        <v>0</v>
      </c>
      <c r="BK33" s="300">
        <f ca="1">'Cost Plus'!$AE33*f_MilPro</f>
        <v>0</v>
      </c>
      <c r="BL33" s="300">
        <f ca="1">'Cost Plus'!$AE33*f_MilPro</f>
        <v>0</v>
      </c>
      <c r="BM33" s="300">
        <f ca="1">'Cost Plus'!$AE33*f_MilPro</f>
        <v>0</v>
      </c>
      <c r="BN33" s="300">
        <f ca="1">'Cost Plus'!$AE33*f_MilPro</f>
        <v>0</v>
      </c>
      <c r="BO33" s="300">
        <f ca="1">'Cost Plus'!$AE33*f_MilPro</f>
        <v>0</v>
      </c>
      <c r="BP33" s="300">
        <f ca="1">'Cost Plus'!$AE33*f_MilPro</f>
        <v>0</v>
      </c>
      <c r="BQ33" s="300">
        <f ca="1">'Cost Plus'!$AE33*f_MilPro</f>
        <v>0</v>
      </c>
      <c r="BR33" s="300">
        <f ca="1">'Cost Plus'!$AE33*f_MilPro</f>
        <v>0</v>
      </c>
      <c r="BS33" s="300">
        <f ca="1">'Cost Plus'!$AE33*f_MilPro</f>
        <v>0</v>
      </c>
      <c r="BT33" s="300">
        <f ca="1">'Cost Plus'!$AE33*f_MilPro</f>
        <v>0</v>
      </c>
      <c r="BU33" s="300">
        <f ca="1">'Cost Plus'!$AE33*f_MilPro</f>
        <v>0</v>
      </c>
      <c r="BV33" s="300">
        <f ca="1">'Cost Plus'!$AE33*f_MilPro</f>
        <v>0</v>
      </c>
      <c r="BW33" s="300">
        <f ca="1">'Cost Plus'!$AE33*f_MilPro</f>
        <v>0</v>
      </c>
      <c r="BX33" s="300">
        <f ca="1">'Cost Plus'!$AE33*f_MilPro</f>
        <v>0</v>
      </c>
      <c r="BY33" s="300">
        <f ca="1">'Cost Plus'!$AE33*f_MilPro</f>
        <v>0</v>
      </c>
      <c r="BZ33" s="300">
        <f ca="1">'Cost Plus'!$AE33*f_MilPro</f>
        <v>0</v>
      </c>
      <c r="CA33" s="300">
        <f ca="1">'Cost Plus'!$AE33*f_MilPro</f>
        <v>0</v>
      </c>
      <c r="CB33" s="300">
        <f ca="1">'Cost Plus'!$AE33*f_MilPro</f>
        <v>0</v>
      </c>
      <c r="CC33" s="300">
        <f ca="1">'Cost Plus'!$AE33*f_MilPro</f>
        <v>0</v>
      </c>
      <c r="CD33" s="300">
        <f ca="1">'Cost Plus'!$AE33*f_MilPro</f>
        <v>0</v>
      </c>
      <c r="CE33" s="300">
        <f ca="1">'Cost Plus'!$AE33*f_MilPro</f>
        <v>0</v>
      </c>
      <c r="CF33" s="300">
        <f ca="1">'Cost Plus'!$AE33*f_MilPro</f>
        <v>0</v>
      </c>
      <c r="CG33" s="300">
        <f ca="1">'Cost Plus'!$AE33*f_MilPro</f>
        <v>0</v>
      </c>
      <c r="CH33" s="300">
        <f ca="1">'Cost Plus'!$AE33*f_MilPro</f>
        <v>0</v>
      </c>
      <c r="CI33" s="300">
        <f ca="1">'Cost Plus'!$AE33*f_MilPro</f>
        <v>0</v>
      </c>
      <c r="CJ33" s="300">
        <f ca="1">'Cost Plus'!$AE33*f_MilPro</f>
        <v>0</v>
      </c>
      <c r="CK33" s="300">
        <f ca="1">'Cost Plus'!$AE33*f_MilPro</f>
        <v>0</v>
      </c>
      <c r="CL33" s="300">
        <f ca="1">'Cost Plus'!$AE33*f_MilPro</f>
        <v>0</v>
      </c>
      <c r="CM33" s="300">
        <f ca="1">'Cost Plus'!$AE33*f_MilPro</f>
        <v>0</v>
      </c>
      <c r="CN33" s="300">
        <f ca="1">'Cost Plus'!$AE33*f_MilPro</f>
        <v>0</v>
      </c>
      <c r="CO33" s="300">
        <f ca="1">'Cost Plus'!$AE33*f_MilPro</f>
        <v>0</v>
      </c>
      <c r="CP33" s="300">
        <f ca="1">'Cost Plus'!$AE33*f_MilPro</f>
        <v>0</v>
      </c>
      <c r="CQ33" s="300">
        <f ca="1">'Cost Plus'!$AE33*f_MilPro</f>
        <v>0</v>
      </c>
      <c r="CR33" s="300">
        <f ca="1">'Cost Plus'!$AE33*f_MilPro</f>
        <v>0</v>
      </c>
      <c r="CS33" s="300">
        <f ca="1">'Cost Plus'!$AE33*f_MilPro</f>
        <v>0</v>
      </c>
      <c r="CT33" s="300">
        <f ca="1">'Cost Plus'!$AE33*f_MilPro</f>
        <v>0</v>
      </c>
      <c r="CU33" s="300">
        <f ca="1">'Cost Plus'!$AE33*f_MilPro</f>
        <v>0</v>
      </c>
      <c r="CV33" s="300">
        <f ca="1">'Cost Plus'!$AE33*f_MilPro</f>
        <v>0</v>
      </c>
      <c r="CW33" s="300">
        <f ca="1">'Cost Plus'!$AE33*f_MilPro</f>
        <v>0</v>
      </c>
      <c r="CX33" s="300">
        <f ca="1">'Cost Plus'!$AE33*f_MilPro</f>
        <v>0</v>
      </c>
      <c r="CY33" s="300">
        <f ca="1">'Cost Plus'!$AE33*f_MilPro</f>
        <v>0</v>
      </c>
      <c r="CZ33" s="300">
        <f ca="1">'Cost Plus'!$AE33*f_MilPro</f>
        <v>0</v>
      </c>
      <c r="DA33" s="300">
        <f ca="1">'Cost Plus'!$AE33*f_MilPro</f>
        <v>0</v>
      </c>
      <c r="DB33" s="300">
        <f ca="1">'Cost Plus'!$AE33*f_MilPro</f>
        <v>0</v>
      </c>
      <c r="DC33" s="300">
        <f ca="1">'Cost Plus'!$AE33*f_MilPro</f>
        <v>0</v>
      </c>
      <c r="DD33" s="300">
        <f ca="1">'Cost Plus'!$AE33*f_MilPro</f>
        <v>0</v>
      </c>
      <c r="DE33" s="300">
        <f ca="1">'Cost Plus'!$AE33*f_MilPro</f>
        <v>0</v>
      </c>
      <c r="DF33" s="300">
        <f ca="1">'Cost Plus'!$AE33*f_MilPro</f>
        <v>0</v>
      </c>
      <c r="DG33" s="300">
        <f ca="1">'Cost Plus'!$AE33*f_MilPro</f>
        <v>0</v>
      </c>
      <c r="DH33" s="300">
        <f ca="1">'Cost Plus'!$AE33*f_MilPro</f>
        <v>0</v>
      </c>
      <c r="DI33" s="300">
        <f ca="1">'Cost Plus'!$AE33*f_MilPro</f>
        <v>0</v>
      </c>
      <c r="DJ33" s="300">
        <f ca="1">'Cost Plus'!$AE33*f_MilPro</f>
        <v>0</v>
      </c>
      <c r="DK33" s="300">
        <f ca="1">'Cost Plus'!$AE33*f_MilPro</f>
        <v>0</v>
      </c>
      <c r="DL33" s="300">
        <f ca="1">'Cost Plus'!$AE33*f_MilPro</f>
        <v>0</v>
      </c>
      <c r="DM33" s="300">
        <f ca="1">'Cost Plus'!$AE33*f_MilPro</f>
        <v>0</v>
      </c>
      <c r="DN33" s="300">
        <f ca="1">'Cost Plus'!$AE33*f_MilPro</f>
        <v>0</v>
      </c>
      <c r="DO33" s="300">
        <f ca="1">'Cost Plus'!$AE33*f_MilPro</f>
        <v>0</v>
      </c>
      <c r="DP33" s="300">
        <f ca="1">'Cost Plus'!$AE33*f_MilPro</f>
        <v>0</v>
      </c>
      <c r="DQ33" s="300">
        <f ca="1">'Cost Plus'!$AE33*f_MilPro</f>
        <v>0</v>
      </c>
      <c r="DR33" s="300">
        <f ca="1">'Cost Plus'!$AE33*f_MilPro</f>
        <v>0</v>
      </c>
      <c r="DS33" s="300">
        <f ca="1">'Cost Plus'!$AE33*f_MilPro</f>
        <v>0</v>
      </c>
      <c r="DT33" s="300">
        <f ca="1">'Cost Plus'!$AE33*f_MilPro</f>
        <v>0</v>
      </c>
      <c r="DU33" s="300">
        <f ca="1">'Cost Plus'!$AE33*f_MilPro</f>
        <v>0</v>
      </c>
      <c r="DV33" s="300">
        <f ca="1">'Cost Plus'!$AE33*f_MilPro</f>
        <v>0</v>
      </c>
      <c r="DW33" s="300">
        <f ca="1">'Cost Plus'!$AE33*f_MilPro</f>
        <v>0</v>
      </c>
      <c r="DX33" s="300">
        <f ca="1">'Cost Plus'!$AE33*f_MilPro</f>
        <v>0</v>
      </c>
      <c r="DY33" s="300">
        <f ca="1">'Cost Plus'!$AE33*f_MilPro</f>
        <v>0</v>
      </c>
      <c r="DZ33" s="300">
        <f ca="1">'Cost Plus'!$AE33*f_MilPro</f>
        <v>0</v>
      </c>
      <c r="EA33" s="300">
        <f ca="1">'Cost Plus'!$AE33*f_MilPro</f>
        <v>0</v>
      </c>
      <c r="EB33" s="300">
        <f ca="1">'Cost Plus'!$AE33*f_MilPro</f>
        <v>0</v>
      </c>
      <c r="EC33" s="300">
        <f ca="1">'Cost Plus'!$AE33*f_MilPro</f>
        <v>0</v>
      </c>
      <c r="ED33" s="300">
        <f ca="1">'Cost Plus'!$AE33*f_MilPro</f>
        <v>0</v>
      </c>
      <c r="EE33" s="300">
        <f ca="1">'Cost Plus'!$AE33*f_MilPro</f>
        <v>0</v>
      </c>
      <c r="EF33" s="300">
        <f ca="1">'Cost Plus'!$AE33*f_MilPro</f>
        <v>0</v>
      </c>
      <c r="EG33" s="300">
        <f ca="1">'Cost Plus'!$AE33*f_MilPro</f>
        <v>0</v>
      </c>
      <c r="EH33" s="300">
        <f ca="1">'Cost Plus'!$AE33*f_MilPro</f>
        <v>0</v>
      </c>
      <c r="EI33" s="300">
        <f ca="1">'Cost Plus'!$AE33*f_MilPro</f>
        <v>0</v>
      </c>
      <c r="EJ33" s="300">
        <f ca="1">'Cost Plus'!$AE33*f_MilPro</f>
        <v>0</v>
      </c>
      <c r="EK33" s="300">
        <f ca="1">'Cost Plus'!$AE33*f_MilPro</f>
        <v>0</v>
      </c>
      <c r="EL33" s="300">
        <f ca="1">'Cost Plus'!$AE33*f_MilPro</f>
        <v>0</v>
      </c>
      <c r="EM33" s="300">
        <f ca="1">'Cost Plus'!$AE33*f_MilPro</f>
        <v>0</v>
      </c>
      <c r="EN33" s="300">
        <f ca="1">'Cost Plus'!$AE33*f_MilPro</f>
        <v>0</v>
      </c>
      <c r="EO33" s="300">
        <f ca="1">'Cost Plus'!$AE33*f_MilPro</f>
        <v>0</v>
      </c>
      <c r="EP33" s="300">
        <f ca="1">'Cost Plus'!$AE33*f_MilPro</f>
        <v>0</v>
      </c>
      <c r="EQ33" s="300">
        <f ca="1">'Cost Plus'!$AE33*f_MilPro</f>
        <v>0</v>
      </c>
      <c r="ER33" s="300">
        <f ca="1">'Cost Plus'!$AE33*f_MilPro</f>
        <v>0</v>
      </c>
      <c r="ES33" s="300">
        <f ca="1">'Cost Plus'!$AE33*f_MilPro</f>
        <v>0</v>
      </c>
      <c r="ET33" s="300">
        <f ca="1">'Cost Plus'!$AE33*f_MilPro</f>
        <v>0</v>
      </c>
      <c r="EU33" s="300">
        <f ca="1">'Cost Plus'!$AE33*f_MilPro</f>
        <v>0</v>
      </c>
      <c r="EV33" s="300">
        <f ca="1">'Cost Plus'!$AE33*f_MilPro</f>
        <v>0</v>
      </c>
      <c r="EW33" s="300">
        <f ca="1">'Cost Plus'!$AE33*f_MilPro</f>
        <v>0</v>
      </c>
      <c r="EX33" s="300">
        <f ca="1">'Cost Plus'!$AE33*f_MilPro</f>
        <v>0</v>
      </c>
      <c r="EY33" s="612"/>
      <c r="EZ33" s="757" t="str">
        <f>'Main Input'!EZ33</f>
        <v>RPI</v>
      </c>
      <c r="FA33" s="757" t="str">
        <f>'Main Input'!FA33</f>
        <v>N/A</v>
      </c>
      <c r="FB33" s="766">
        <f>'Main Input'!FB33</f>
        <v>0</v>
      </c>
      <c r="FC33" s="766" t="str">
        <f>'Main Input'!FC33</f>
        <v>IT Solutions</v>
      </c>
      <c r="FD33" s="766" t="str">
        <f>'Main Input'!FD33</f>
        <v>Managed Services</v>
      </c>
      <c r="FE33" s="757" t="str">
        <f>'Main Input'!FE33</f>
        <v>Opex</v>
      </c>
      <c r="FF33" s="757" t="str">
        <f>'Main Input'!FF33</f>
        <v>ContractAccrual</v>
      </c>
      <c r="FG33" s="757" t="str">
        <f>'Main Input'!FG33</f>
        <v>Expense</v>
      </c>
      <c r="FH33" s="767" t="str">
        <f>'Main Input'!FH33</f>
        <v>A</v>
      </c>
      <c r="FI33" s="768">
        <f>'Main Input'!FI33</f>
        <v>0.22</v>
      </c>
      <c r="FJ33" s="768">
        <f>'Main Input'!FJ33</f>
        <v>0</v>
      </c>
      <c r="FK33" s="612"/>
      <c r="FL33" s="531">
        <f t="shared" si="27"/>
        <v>0</v>
      </c>
      <c r="FM33" s="86"/>
      <c r="FN33" s="612"/>
    </row>
    <row r="34" spans="1:170" s="558" customFormat="1" ht="12.75" customHeight="1">
      <c r="A34" s="750" t="str">
        <f>'Main Input'!A34</f>
        <v>MTB</v>
      </c>
      <c r="B34" s="762" t="str">
        <f>'Main Input'!B34</f>
        <v>Field Maintenance Service</v>
      </c>
      <c r="C34" s="762" t="str">
        <f>'Main Input'!C34</f>
        <v>Third Party</v>
      </c>
      <c r="D34" s="762" t="str">
        <f>'Main Input'!D34</f>
        <v>TRF</v>
      </c>
      <c r="E34" s="762" t="str">
        <f>'Main Input'!E34</f>
        <v>Data Centre Project Support - Transition</v>
      </c>
      <c r="F34" s="753" t="str">
        <f>'Main Input'!F34</f>
        <v>direct</v>
      </c>
      <c r="G34" s="753" t="str">
        <f>'Main Input'!G34</f>
        <v>Person</v>
      </c>
      <c r="H34" s="753">
        <f>'Main Input'!H34</f>
        <v>0</v>
      </c>
      <c r="I34" s="753">
        <f>'Main Input'!I34</f>
        <v>0</v>
      </c>
      <c r="J34" s="753">
        <f>'Main Input'!J34</f>
        <v>0</v>
      </c>
      <c r="K34" s="753" t="str">
        <f>'Main Input'!K34</f>
        <v>FJS</v>
      </c>
      <c r="L34" s="753" t="str">
        <f>'Main Input'!L34</f>
        <v>pTran</v>
      </c>
      <c r="M34" s="753">
        <f>'Main Input'!M34</f>
        <v>0</v>
      </c>
      <c r="N34" s="753">
        <f>'Main Input'!N34</f>
        <v>0</v>
      </c>
      <c r="O34" s="753" t="str">
        <f>'Main Input'!O34</f>
        <v>SPAIN</v>
      </c>
      <c r="P34" s="753">
        <f>'Main Input'!P34</f>
        <v>284</v>
      </c>
      <c r="Q34" s="753" t="str">
        <f>'Main Input'!Q34</f>
        <v>EUR</v>
      </c>
      <c r="R34" s="753" t="str">
        <f>'Main Input'!R34</f>
        <v>EMEA</v>
      </c>
      <c r="S34" s="753" t="str">
        <f>'Main Input'!S34</f>
        <v>Local</v>
      </c>
      <c r="T34" s="753">
        <f>'Main Input'!T34</f>
        <v>0</v>
      </c>
      <c r="U34" s="753">
        <f>'Main Input'!U34</f>
        <v>0</v>
      </c>
      <c r="V34" s="753" t="str">
        <f>'Main Input'!V34</f>
        <v>3_ATP</v>
      </c>
      <c r="W34" s="753">
        <f>'Main Input'!W34</f>
        <v>0</v>
      </c>
      <c r="X34" s="753">
        <f>'Main Input'!X34</f>
        <v>0</v>
      </c>
      <c r="Y34" s="753">
        <f>'Main Input'!Y34</f>
        <v>0</v>
      </c>
      <c r="Z34" s="753">
        <f>'Main Input'!Z34</f>
        <v>0</v>
      </c>
      <c r="AA34" s="753">
        <f>'Main Input'!AA34</f>
        <v>0</v>
      </c>
      <c r="AB34" s="763">
        <f>'Main Input'!AB34</f>
        <v>0</v>
      </c>
      <c r="AC34" s="763" t="str">
        <f>'Main Input'!AC34</f>
        <v>Days</v>
      </c>
      <c r="AD34" s="764">
        <f>'Main Input'!AD34</f>
        <v>108</v>
      </c>
      <c r="AE34" s="765">
        <f t="shared" ca="1" si="26"/>
        <v>39323.076923076922</v>
      </c>
      <c r="AF34" s="299">
        <f ca="1">'Cost Plus'!$AE34*f_MilPro</f>
        <v>0</v>
      </c>
      <c r="AG34" s="300">
        <f ca="1">'Cost Plus'!$AE34*f_MilPro</f>
        <v>0</v>
      </c>
      <c r="AH34" s="300">
        <f ca="1">'Cost Plus'!$AE34*f_MilPro</f>
        <v>0</v>
      </c>
      <c r="AI34" s="300">
        <f ca="1">'Cost Plus'!$AE34*f_MilPro</f>
        <v>0</v>
      </c>
      <c r="AJ34" s="300">
        <f ca="1">'Cost Plus'!$AE34*f_MilPro</f>
        <v>0</v>
      </c>
      <c r="AK34" s="300">
        <f ca="1">'Cost Plus'!$AE34*f_MilPro</f>
        <v>0</v>
      </c>
      <c r="AL34" s="300">
        <f ca="1">'Cost Plus'!$AE34*f_MilPro</f>
        <v>0</v>
      </c>
      <c r="AM34" s="300">
        <f ca="1">'Cost Plus'!$AE34*f_MilPro</f>
        <v>39323.076923076922</v>
      </c>
      <c r="AN34" s="300">
        <f ca="1">'Cost Plus'!$AE34*f_MilPro</f>
        <v>0</v>
      </c>
      <c r="AO34" s="300">
        <f ca="1">'Cost Plus'!$AE34*f_MilPro</f>
        <v>0</v>
      </c>
      <c r="AP34" s="300">
        <f ca="1">'Cost Plus'!$AE34*f_MilPro</f>
        <v>0</v>
      </c>
      <c r="AQ34" s="300">
        <f ca="1">'Cost Plus'!$AE34*f_MilPro</f>
        <v>0</v>
      </c>
      <c r="AR34" s="300">
        <f ca="1">'Cost Plus'!$AE34*f_MilPro</f>
        <v>0</v>
      </c>
      <c r="AS34" s="300">
        <f ca="1">'Cost Plus'!$AE34*f_MilPro</f>
        <v>0</v>
      </c>
      <c r="AT34" s="300">
        <f ca="1">'Cost Plus'!$AE34*f_MilPro</f>
        <v>0</v>
      </c>
      <c r="AU34" s="300">
        <f ca="1">'Cost Plus'!$AE34*f_MilPro</f>
        <v>0</v>
      </c>
      <c r="AV34" s="300">
        <f ca="1">'Cost Plus'!$AE34*f_MilPro</f>
        <v>0</v>
      </c>
      <c r="AW34" s="300">
        <f ca="1">'Cost Plus'!$AE34*f_MilPro</f>
        <v>0</v>
      </c>
      <c r="AX34" s="300">
        <f ca="1">'Cost Plus'!$AE34*f_MilPro</f>
        <v>0</v>
      </c>
      <c r="AY34" s="300">
        <f ca="1">'Cost Plus'!$AE34*f_MilPro</f>
        <v>0</v>
      </c>
      <c r="AZ34" s="300">
        <f ca="1">'Cost Plus'!$AE34*f_MilPro</f>
        <v>0</v>
      </c>
      <c r="BA34" s="300">
        <f ca="1">'Cost Plus'!$AE34*f_MilPro</f>
        <v>0</v>
      </c>
      <c r="BB34" s="300">
        <f ca="1">'Cost Plus'!$AE34*f_MilPro</f>
        <v>0</v>
      </c>
      <c r="BC34" s="300">
        <f ca="1">'Cost Plus'!$AE34*f_MilPro</f>
        <v>0</v>
      </c>
      <c r="BD34" s="300">
        <f ca="1">'Cost Plus'!$AE34*f_MilPro</f>
        <v>0</v>
      </c>
      <c r="BE34" s="300">
        <f ca="1">'Cost Plus'!$AE34*f_MilPro</f>
        <v>0</v>
      </c>
      <c r="BF34" s="300">
        <f ca="1">'Cost Plus'!$AE34*f_MilPro</f>
        <v>0</v>
      </c>
      <c r="BG34" s="300">
        <f ca="1">'Cost Plus'!$AE34*f_MilPro</f>
        <v>0</v>
      </c>
      <c r="BH34" s="300">
        <f ca="1">'Cost Plus'!$AE34*f_MilPro</f>
        <v>0</v>
      </c>
      <c r="BI34" s="300">
        <f ca="1">'Cost Plus'!$AE34*f_MilPro</f>
        <v>0</v>
      </c>
      <c r="BJ34" s="300">
        <f ca="1">'Cost Plus'!$AE34*f_MilPro</f>
        <v>0</v>
      </c>
      <c r="BK34" s="300">
        <f ca="1">'Cost Plus'!$AE34*f_MilPro</f>
        <v>0</v>
      </c>
      <c r="BL34" s="300">
        <f ca="1">'Cost Plus'!$AE34*f_MilPro</f>
        <v>0</v>
      </c>
      <c r="BM34" s="300">
        <f ca="1">'Cost Plus'!$AE34*f_MilPro</f>
        <v>0</v>
      </c>
      <c r="BN34" s="300">
        <f ca="1">'Cost Plus'!$AE34*f_MilPro</f>
        <v>0</v>
      </c>
      <c r="BO34" s="300">
        <f ca="1">'Cost Plus'!$AE34*f_MilPro</f>
        <v>0</v>
      </c>
      <c r="BP34" s="300">
        <f ca="1">'Cost Plus'!$AE34*f_MilPro</f>
        <v>0</v>
      </c>
      <c r="BQ34" s="300">
        <f ca="1">'Cost Plus'!$AE34*f_MilPro</f>
        <v>0</v>
      </c>
      <c r="BR34" s="300">
        <f ca="1">'Cost Plus'!$AE34*f_MilPro</f>
        <v>0</v>
      </c>
      <c r="BS34" s="300">
        <f ca="1">'Cost Plus'!$AE34*f_MilPro</f>
        <v>0</v>
      </c>
      <c r="BT34" s="300">
        <f ca="1">'Cost Plus'!$AE34*f_MilPro</f>
        <v>0</v>
      </c>
      <c r="BU34" s="300">
        <f ca="1">'Cost Plus'!$AE34*f_MilPro</f>
        <v>0</v>
      </c>
      <c r="BV34" s="300">
        <f ca="1">'Cost Plus'!$AE34*f_MilPro</f>
        <v>0</v>
      </c>
      <c r="BW34" s="300">
        <f ca="1">'Cost Plus'!$AE34*f_MilPro</f>
        <v>0</v>
      </c>
      <c r="BX34" s="300">
        <f ca="1">'Cost Plus'!$AE34*f_MilPro</f>
        <v>0</v>
      </c>
      <c r="BY34" s="300">
        <f ca="1">'Cost Plus'!$AE34*f_MilPro</f>
        <v>0</v>
      </c>
      <c r="BZ34" s="300">
        <f ca="1">'Cost Plus'!$AE34*f_MilPro</f>
        <v>0</v>
      </c>
      <c r="CA34" s="300">
        <f ca="1">'Cost Plus'!$AE34*f_MilPro</f>
        <v>0</v>
      </c>
      <c r="CB34" s="300">
        <f ca="1">'Cost Plus'!$AE34*f_MilPro</f>
        <v>0</v>
      </c>
      <c r="CC34" s="300">
        <f ca="1">'Cost Plus'!$AE34*f_MilPro</f>
        <v>0</v>
      </c>
      <c r="CD34" s="300">
        <f ca="1">'Cost Plus'!$AE34*f_MilPro</f>
        <v>0</v>
      </c>
      <c r="CE34" s="300">
        <f ca="1">'Cost Plus'!$AE34*f_MilPro</f>
        <v>0</v>
      </c>
      <c r="CF34" s="300">
        <f ca="1">'Cost Plus'!$AE34*f_MilPro</f>
        <v>0</v>
      </c>
      <c r="CG34" s="300">
        <f ca="1">'Cost Plus'!$AE34*f_MilPro</f>
        <v>0</v>
      </c>
      <c r="CH34" s="300">
        <f ca="1">'Cost Plus'!$AE34*f_MilPro</f>
        <v>0</v>
      </c>
      <c r="CI34" s="300">
        <f ca="1">'Cost Plus'!$AE34*f_MilPro</f>
        <v>0</v>
      </c>
      <c r="CJ34" s="300">
        <f ca="1">'Cost Plus'!$AE34*f_MilPro</f>
        <v>0</v>
      </c>
      <c r="CK34" s="300">
        <f ca="1">'Cost Plus'!$AE34*f_MilPro</f>
        <v>0</v>
      </c>
      <c r="CL34" s="300">
        <f ca="1">'Cost Plus'!$AE34*f_MilPro</f>
        <v>0</v>
      </c>
      <c r="CM34" s="300">
        <f ca="1">'Cost Plus'!$AE34*f_MilPro</f>
        <v>0</v>
      </c>
      <c r="CN34" s="300">
        <f ca="1">'Cost Plus'!$AE34*f_MilPro</f>
        <v>0</v>
      </c>
      <c r="CO34" s="300">
        <f ca="1">'Cost Plus'!$AE34*f_MilPro</f>
        <v>0</v>
      </c>
      <c r="CP34" s="300">
        <f ca="1">'Cost Plus'!$AE34*f_MilPro</f>
        <v>0</v>
      </c>
      <c r="CQ34" s="300">
        <f ca="1">'Cost Plus'!$AE34*f_MilPro</f>
        <v>0</v>
      </c>
      <c r="CR34" s="300">
        <f ca="1">'Cost Plus'!$AE34*f_MilPro</f>
        <v>0</v>
      </c>
      <c r="CS34" s="300">
        <f ca="1">'Cost Plus'!$AE34*f_MilPro</f>
        <v>0</v>
      </c>
      <c r="CT34" s="300">
        <f ca="1">'Cost Plus'!$AE34*f_MilPro</f>
        <v>0</v>
      </c>
      <c r="CU34" s="300">
        <f ca="1">'Cost Plus'!$AE34*f_MilPro</f>
        <v>0</v>
      </c>
      <c r="CV34" s="300">
        <f ca="1">'Cost Plus'!$AE34*f_MilPro</f>
        <v>0</v>
      </c>
      <c r="CW34" s="300">
        <f ca="1">'Cost Plus'!$AE34*f_MilPro</f>
        <v>0</v>
      </c>
      <c r="CX34" s="300">
        <f ca="1">'Cost Plus'!$AE34*f_MilPro</f>
        <v>0</v>
      </c>
      <c r="CY34" s="300">
        <f ca="1">'Cost Plus'!$AE34*f_MilPro</f>
        <v>0</v>
      </c>
      <c r="CZ34" s="300">
        <f ca="1">'Cost Plus'!$AE34*f_MilPro</f>
        <v>0</v>
      </c>
      <c r="DA34" s="300">
        <f ca="1">'Cost Plus'!$AE34*f_MilPro</f>
        <v>0</v>
      </c>
      <c r="DB34" s="300">
        <f ca="1">'Cost Plus'!$AE34*f_MilPro</f>
        <v>0</v>
      </c>
      <c r="DC34" s="300">
        <f ca="1">'Cost Plus'!$AE34*f_MilPro</f>
        <v>0</v>
      </c>
      <c r="DD34" s="300">
        <f ca="1">'Cost Plus'!$AE34*f_MilPro</f>
        <v>0</v>
      </c>
      <c r="DE34" s="300">
        <f ca="1">'Cost Plus'!$AE34*f_MilPro</f>
        <v>0</v>
      </c>
      <c r="DF34" s="300">
        <f ca="1">'Cost Plus'!$AE34*f_MilPro</f>
        <v>0</v>
      </c>
      <c r="DG34" s="300">
        <f ca="1">'Cost Plus'!$AE34*f_MilPro</f>
        <v>0</v>
      </c>
      <c r="DH34" s="300">
        <f ca="1">'Cost Plus'!$AE34*f_MilPro</f>
        <v>0</v>
      </c>
      <c r="DI34" s="300">
        <f ca="1">'Cost Plus'!$AE34*f_MilPro</f>
        <v>0</v>
      </c>
      <c r="DJ34" s="300">
        <f ca="1">'Cost Plus'!$AE34*f_MilPro</f>
        <v>0</v>
      </c>
      <c r="DK34" s="300">
        <f ca="1">'Cost Plus'!$AE34*f_MilPro</f>
        <v>0</v>
      </c>
      <c r="DL34" s="300">
        <f ca="1">'Cost Plus'!$AE34*f_MilPro</f>
        <v>0</v>
      </c>
      <c r="DM34" s="300">
        <f ca="1">'Cost Plus'!$AE34*f_MilPro</f>
        <v>0</v>
      </c>
      <c r="DN34" s="300">
        <f ca="1">'Cost Plus'!$AE34*f_MilPro</f>
        <v>0</v>
      </c>
      <c r="DO34" s="300">
        <f ca="1">'Cost Plus'!$AE34*f_MilPro</f>
        <v>0</v>
      </c>
      <c r="DP34" s="300">
        <f ca="1">'Cost Plus'!$AE34*f_MilPro</f>
        <v>0</v>
      </c>
      <c r="DQ34" s="300">
        <f ca="1">'Cost Plus'!$AE34*f_MilPro</f>
        <v>0</v>
      </c>
      <c r="DR34" s="300">
        <f ca="1">'Cost Plus'!$AE34*f_MilPro</f>
        <v>0</v>
      </c>
      <c r="DS34" s="300">
        <f ca="1">'Cost Plus'!$AE34*f_MilPro</f>
        <v>0</v>
      </c>
      <c r="DT34" s="300">
        <f ca="1">'Cost Plus'!$AE34*f_MilPro</f>
        <v>0</v>
      </c>
      <c r="DU34" s="300">
        <f ca="1">'Cost Plus'!$AE34*f_MilPro</f>
        <v>0</v>
      </c>
      <c r="DV34" s="300">
        <f ca="1">'Cost Plus'!$AE34*f_MilPro</f>
        <v>0</v>
      </c>
      <c r="DW34" s="300">
        <f ca="1">'Cost Plus'!$AE34*f_MilPro</f>
        <v>0</v>
      </c>
      <c r="DX34" s="300">
        <f ca="1">'Cost Plus'!$AE34*f_MilPro</f>
        <v>0</v>
      </c>
      <c r="DY34" s="300">
        <f ca="1">'Cost Plus'!$AE34*f_MilPro</f>
        <v>0</v>
      </c>
      <c r="DZ34" s="300">
        <f ca="1">'Cost Plus'!$AE34*f_MilPro</f>
        <v>0</v>
      </c>
      <c r="EA34" s="300">
        <f ca="1">'Cost Plus'!$AE34*f_MilPro</f>
        <v>0</v>
      </c>
      <c r="EB34" s="300">
        <f ca="1">'Cost Plus'!$AE34*f_MilPro</f>
        <v>0</v>
      </c>
      <c r="EC34" s="300">
        <f ca="1">'Cost Plus'!$AE34*f_MilPro</f>
        <v>0</v>
      </c>
      <c r="ED34" s="300">
        <f ca="1">'Cost Plus'!$AE34*f_MilPro</f>
        <v>0</v>
      </c>
      <c r="EE34" s="300">
        <f ca="1">'Cost Plus'!$AE34*f_MilPro</f>
        <v>0</v>
      </c>
      <c r="EF34" s="300">
        <f ca="1">'Cost Plus'!$AE34*f_MilPro</f>
        <v>0</v>
      </c>
      <c r="EG34" s="300">
        <f ca="1">'Cost Plus'!$AE34*f_MilPro</f>
        <v>0</v>
      </c>
      <c r="EH34" s="300">
        <f ca="1">'Cost Plus'!$AE34*f_MilPro</f>
        <v>0</v>
      </c>
      <c r="EI34" s="300">
        <f ca="1">'Cost Plus'!$AE34*f_MilPro</f>
        <v>0</v>
      </c>
      <c r="EJ34" s="300">
        <f ca="1">'Cost Plus'!$AE34*f_MilPro</f>
        <v>0</v>
      </c>
      <c r="EK34" s="300">
        <f ca="1">'Cost Plus'!$AE34*f_MilPro</f>
        <v>0</v>
      </c>
      <c r="EL34" s="300">
        <f ca="1">'Cost Plus'!$AE34*f_MilPro</f>
        <v>0</v>
      </c>
      <c r="EM34" s="300">
        <f ca="1">'Cost Plus'!$AE34*f_MilPro</f>
        <v>0</v>
      </c>
      <c r="EN34" s="300">
        <f ca="1">'Cost Plus'!$AE34*f_MilPro</f>
        <v>0</v>
      </c>
      <c r="EO34" s="300">
        <f ca="1">'Cost Plus'!$AE34*f_MilPro</f>
        <v>0</v>
      </c>
      <c r="EP34" s="300">
        <f ca="1">'Cost Plus'!$AE34*f_MilPro</f>
        <v>0</v>
      </c>
      <c r="EQ34" s="300">
        <f ca="1">'Cost Plus'!$AE34*f_MilPro</f>
        <v>0</v>
      </c>
      <c r="ER34" s="300">
        <f ca="1">'Cost Plus'!$AE34*f_MilPro</f>
        <v>0</v>
      </c>
      <c r="ES34" s="300">
        <f ca="1">'Cost Plus'!$AE34*f_MilPro</f>
        <v>0</v>
      </c>
      <c r="ET34" s="300">
        <f ca="1">'Cost Plus'!$AE34*f_MilPro</f>
        <v>0</v>
      </c>
      <c r="EU34" s="300">
        <f ca="1">'Cost Plus'!$AE34*f_MilPro</f>
        <v>0</v>
      </c>
      <c r="EV34" s="300">
        <f ca="1">'Cost Plus'!$AE34*f_MilPro</f>
        <v>0</v>
      </c>
      <c r="EW34" s="300">
        <f ca="1">'Cost Plus'!$AE34*f_MilPro</f>
        <v>0</v>
      </c>
      <c r="EX34" s="300">
        <f ca="1">'Cost Plus'!$AE34*f_MilPro</f>
        <v>0</v>
      </c>
      <c r="EY34" s="612"/>
      <c r="EZ34" s="757" t="str">
        <f>'Main Input'!EZ34</f>
        <v>RPI</v>
      </c>
      <c r="FA34" s="757" t="str">
        <f>'Main Input'!FA34</f>
        <v>N/A</v>
      </c>
      <c r="FB34" s="766">
        <f>'Main Input'!FB34</f>
        <v>0</v>
      </c>
      <c r="FC34" s="766" t="str">
        <f>'Main Input'!FC34</f>
        <v>IT Solutions</v>
      </c>
      <c r="FD34" s="766" t="str">
        <f>'Main Input'!FD34</f>
        <v>Managed Services</v>
      </c>
      <c r="FE34" s="757" t="str">
        <f>'Main Input'!FE34</f>
        <v>Opex</v>
      </c>
      <c r="FF34" s="757" t="str">
        <f>'Main Input'!FF34</f>
        <v>ContractAccrual</v>
      </c>
      <c r="FG34" s="757" t="str">
        <f>'Main Input'!FG34</f>
        <v>Expense</v>
      </c>
      <c r="FH34" s="767" t="str">
        <f>'Main Input'!FH34</f>
        <v>A</v>
      </c>
      <c r="FI34" s="768">
        <f>'Main Input'!FI34</f>
        <v>0.22</v>
      </c>
      <c r="FJ34" s="768">
        <f>'Main Input'!FJ34</f>
        <v>0</v>
      </c>
      <c r="FK34" s="612"/>
      <c r="FL34" s="531">
        <f t="shared" si="27"/>
        <v>0</v>
      </c>
      <c r="FM34" s="86"/>
      <c r="FN34" s="612"/>
    </row>
    <row r="35" spans="1:170" ht="12.75" customHeight="1">
      <c r="A35" s="750" t="str">
        <f>'Main Input'!A35</f>
        <v>MTB</v>
      </c>
      <c r="B35" s="762" t="str">
        <f>'Main Input'!B35</f>
        <v>Business Unit</v>
      </c>
      <c r="C35" s="762" t="str">
        <f>'Main Input'!C35</f>
        <v>Labour</v>
      </c>
      <c r="D35" s="762" t="str">
        <f>'Main Input'!D35</f>
        <v>TRF</v>
      </c>
      <c r="E35" s="762" t="str">
        <f>'Main Input'!E35</f>
        <v>EM Project Manager - Transition</v>
      </c>
      <c r="F35" s="753" t="str">
        <f>'Main Input'!F35</f>
        <v>direct</v>
      </c>
      <c r="G35" s="753" t="str">
        <f>'Main Input'!G35</f>
        <v>Person</v>
      </c>
      <c r="H35" s="753">
        <f>'Main Input'!H35</f>
        <v>0</v>
      </c>
      <c r="I35" s="753">
        <f>'Main Input'!I35</f>
        <v>0</v>
      </c>
      <c r="J35" s="753">
        <f>'Main Input'!J35</f>
        <v>0</v>
      </c>
      <c r="K35" s="753" t="str">
        <f>'Main Input'!K35</f>
        <v>FJS</v>
      </c>
      <c r="L35" s="753" t="str">
        <f>'Main Input'!L35</f>
        <v>pTran</v>
      </c>
      <c r="M35" s="753">
        <f>'Main Input'!M35</f>
        <v>0</v>
      </c>
      <c r="N35" s="753">
        <f>'Main Input'!N35</f>
        <v>0</v>
      </c>
      <c r="O35" s="753" t="str">
        <f>'Main Input'!O35</f>
        <v>SPAIN</v>
      </c>
      <c r="P35" s="753">
        <f>'Main Input'!P35</f>
        <v>398</v>
      </c>
      <c r="Q35" s="753" t="str">
        <f>'Main Input'!Q35</f>
        <v>EUR</v>
      </c>
      <c r="R35" s="753" t="str">
        <f>'Main Input'!R35</f>
        <v>EMEA</v>
      </c>
      <c r="S35" s="753" t="str">
        <f>'Main Input'!S35</f>
        <v>Local</v>
      </c>
      <c r="T35" s="753">
        <f>'Main Input'!T35</f>
        <v>0</v>
      </c>
      <c r="U35" s="753">
        <f>'Main Input'!U35</f>
        <v>0</v>
      </c>
      <c r="V35" s="753" t="str">
        <f>'Main Input'!V35</f>
        <v>3_ATP</v>
      </c>
      <c r="W35" s="753">
        <f>'Main Input'!W35</f>
        <v>0</v>
      </c>
      <c r="X35" s="753">
        <f>'Main Input'!X35</f>
        <v>0</v>
      </c>
      <c r="Y35" s="753">
        <f>'Main Input'!Y35</f>
        <v>0</v>
      </c>
      <c r="Z35" s="753">
        <f>'Main Input'!Z35</f>
        <v>0</v>
      </c>
      <c r="AA35" s="753">
        <f>'Main Input'!AA35</f>
        <v>0</v>
      </c>
      <c r="AB35" s="763">
        <f>'Main Input'!AB35</f>
        <v>0</v>
      </c>
      <c r="AC35" s="763" t="str">
        <f>'Main Input'!AC35</f>
        <v>Days</v>
      </c>
      <c r="AD35" s="764">
        <f>'Main Input'!AD35</f>
        <v>108</v>
      </c>
      <c r="AE35" s="765">
        <f t="shared" ca="1" si="26"/>
        <v>55107.692307692305</v>
      </c>
      <c r="AF35" s="299">
        <f ca="1">'Cost Plus'!$AE35*f_MilPro</f>
        <v>0</v>
      </c>
      <c r="AG35" s="300">
        <f ca="1">'Cost Plus'!$AE35*f_MilPro</f>
        <v>0</v>
      </c>
      <c r="AH35" s="300">
        <f ca="1">'Cost Plus'!$AE35*f_MilPro</f>
        <v>0</v>
      </c>
      <c r="AI35" s="300">
        <f ca="1">'Cost Plus'!$AE35*f_MilPro</f>
        <v>0</v>
      </c>
      <c r="AJ35" s="300">
        <f ca="1">'Cost Plus'!$AE35*f_MilPro</f>
        <v>0</v>
      </c>
      <c r="AK35" s="300">
        <f ca="1">'Cost Plus'!$AE35*f_MilPro</f>
        <v>0</v>
      </c>
      <c r="AL35" s="300">
        <f ca="1">'Cost Plus'!$AE35*f_MilPro</f>
        <v>0</v>
      </c>
      <c r="AM35" s="300">
        <f ca="1">'Cost Plus'!$AE35*f_MilPro</f>
        <v>55107.692307692305</v>
      </c>
      <c r="AN35" s="300">
        <f ca="1">'Cost Plus'!$AE35*f_MilPro</f>
        <v>0</v>
      </c>
      <c r="AO35" s="300">
        <f ca="1">'Cost Plus'!$AE35*f_MilPro</f>
        <v>0</v>
      </c>
      <c r="AP35" s="300">
        <f ca="1">'Cost Plus'!$AE35*f_MilPro</f>
        <v>0</v>
      </c>
      <c r="AQ35" s="300">
        <f ca="1">'Cost Plus'!$AE35*f_MilPro</f>
        <v>0</v>
      </c>
      <c r="AR35" s="300">
        <f ca="1">'Cost Plus'!$AE35*f_MilPro</f>
        <v>0</v>
      </c>
      <c r="AS35" s="300">
        <f ca="1">'Cost Plus'!$AE35*f_MilPro</f>
        <v>0</v>
      </c>
      <c r="AT35" s="300">
        <f ca="1">'Cost Plus'!$AE35*f_MilPro</f>
        <v>0</v>
      </c>
      <c r="AU35" s="300">
        <f ca="1">'Cost Plus'!$AE35*f_MilPro</f>
        <v>0</v>
      </c>
      <c r="AV35" s="300">
        <f ca="1">'Cost Plus'!$AE35*f_MilPro</f>
        <v>0</v>
      </c>
      <c r="AW35" s="300">
        <f ca="1">'Cost Plus'!$AE35*f_MilPro</f>
        <v>0</v>
      </c>
      <c r="AX35" s="300">
        <f ca="1">'Cost Plus'!$AE35*f_MilPro</f>
        <v>0</v>
      </c>
      <c r="AY35" s="300">
        <f ca="1">'Cost Plus'!$AE35*f_MilPro</f>
        <v>0</v>
      </c>
      <c r="AZ35" s="300">
        <f ca="1">'Cost Plus'!$AE35*f_MilPro</f>
        <v>0</v>
      </c>
      <c r="BA35" s="300">
        <f ca="1">'Cost Plus'!$AE35*f_MilPro</f>
        <v>0</v>
      </c>
      <c r="BB35" s="300">
        <f ca="1">'Cost Plus'!$AE35*f_MilPro</f>
        <v>0</v>
      </c>
      <c r="BC35" s="300">
        <f ca="1">'Cost Plus'!$AE35*f_MilPro</f>
        <v>0</v>
      </c>
      <c r="BD35" s="300">
        <f ca="1">'Cost Plus'!$AE35*f_MilPro</f>
        <v>0</v>
      </c>
      <c r="BE35" s="300">
        <f ca="1">'Cost Plus'!$AE35*f_MilPro</f>
        <v>0</v>
      </c>
      <c r="BF35" s="300">
        <f ca="1">'Cost Plus'!$AE35*f_MilPro</f>
        <v>0</v>
      </c>
      <c r="BG35" s="300">
        <f ca="1">'Cost Plus'!$AE35*f_MilPro</f>
        <v>0</v>
      </c>
      <c r="BH35" s="300">
        <f ca="1">'Cost Plus'!$AE35*f_MilPro</f>
        <v>0</v>
      </c>
      <c r="BI35" s="300">
        <f ca="1">'Cost Plus'!$AE35*f_MilPro</f>
        <v>0</v>
      </c>
      <c r="BJ35" s="300">
        <f ca="1">'Cost Plus'!$AE35*f_MilPro</f>
        <v>0</v>
      </c>
      <c r="BK35" s="300">
        <f ca="1">'Cost Plus'!$AE35*f_MilPro</f>
        <v>0</v>
      </c>
      <c r="BL35" s="300">
        <f ca="1">'Cost Plus'!$AE35*f_MilPro</f>
        <v>0</v>
      </c>
      <c r="BM35" s="300">
        <f ca="1">'Cost Plus'!$AE35*f_MilPro</f>
        <v>0</v>
      </c>
      <c r="BN35" s="300">
        <f ca="1">'Cost Plus'!$AE35*f_MilPro</f>
        <v>0</v>
      </c>
      <c r="BO35" s="300">
        <f ca="1">'Cost Plus'!$AE35*f_MilPro</f>
        <v>0</v>
      </c>
      <c r="BP35" s="300">
        <f ca="1">'Cost Plus'!$AE35*f_MilPro</f>
        <v>0</v>
      </c>
      <c r="BQ35" s="300">
        <f ca="1">'Cost Plus'!$AE35*f_MilPro</f>
        <v>0</v>
      </c>
      <c r="BR35" s="300">
        <f ca="1">'Cost Plus'!$AE35*f_MilPro</f>
        <v>0</v>
      </c>
      <c r="BS35" s="300">
        <f ca="1">'Cost Plus'!$AE35*f_MilPro</f>
        <v>0</v>
      </c>
      <c r="BT35" s="300">
        <f ca="1">'Cost Plus'!$AE35*f_MilPro</f>
        <v>0</v>
      </c>
      <c r="BU35" s="300">
        <f ca="1">'Cost Plus'!$AE35*f_MilPro</f>
        <v>0</v>
      </c>
      <c r="BV35" s="300">
        <f ca="1">'Cost Plus'!$AE35*f_MilPro</f>
        <v>0</v>
      </c>
      <c r="BW35" s="300">
        <f ca="1">'Cost Plus'!$AE35*f_MilPro</f>
        <v>0</v>
      </c>
      <c r="BX35" s="300">
        <f ca="1">'Cost Plus'!$AE35*f_MilPro</f>
        <v>0</v>
      </c>
      <c r="BY35" s="300">
        <f ca="1">'Cost Plus'!$AE35*f_MilPro</f>
        <v>0</v>
      </c>
      <c r="BZ35" s="300">
        <f ca="1">'Cost Plus'!$AE35*f_MilPro</f>
        <v>0</v>
      </c>
      <c r="CA35" s="300">
        <f ca="1">'Cost Plus'!$AE35*f_MilPro</f>
        <v>0</v>
      </c>
      <c r="CB35" s="300">
        <f ca="1">'Cost Plus'!$AE35*f_MilPro</f>
        <v>0</v>
      </c>
      <c r="CC35" s="300">
        <f ca="1">'Cost Plus'!$AE35*f_MilPro</f>
        <v>0</v>
      </c>
      <c r="CD35" s="300">
        <f ca="1">'Cost Plus'!$AE35*f_MilPro</f>
        <v>0</v>
      </c>
      <c r="CE35" s="300">
        <f ca="1">'Cost Plus'!$AE35*f_MilPro</f>
        <v>0</v>
      </c>
      <c r="CF35" s="300">
        <f ca="1">'Cost Plus'!$AE35*f_MilPro</f>
        <v>0</v>
      </c>
      <c r="CG35" s="300">
        <f ca="1">'Cost Plus'!$AE35*f_MilPro</f>
        <v>0</v>
      </c>
      <c r="CH35" s="300">
        <f ca="1">'Cost Plus'!$AE35*f_MilPro</f>
        <v>0</v>
      </c>
      <c r="CI35" s="300">
        <f ca="1">'Cost Plus'!$AE35*f_MilPro</f>
        <v>0</v>
      </c>
      <c r="CJ35" s="300">
        <f ca="1">'Cost Plus'!$AE35*f_MilPro</f>
        <v>0</v>
      </c>
      <c r="CK35" s="300">
        <f ca="1">'Cost Plus'!$AE35*f_MilPro</f>
        <v>0</v>
      </c>
      <c r="CL35" s="300">
        <f ca="1">'Cost Plus'!$AE35*f_MilPro</f>
        <v>0</v>
      </c>
      <c r="CM35" s="300">
        <f ca="1">'Cost Plus'!$AE35*f_MilPro</f>
        <v>0</v>
      </c>
      <c r="CN35" s="300">
        <f ca="1">'Cost Plus'!$AE35*f_MilPro</f>
        <v>0</v>
      </c>
      <c r="CO35" s="300">
        <f ca="1">'Cost Plus'!$AE35*f_MilPro</f>
        <v>0</v>
      </c>
      <c r="CP35" s="300">
        <f ca="1">'Cost Plus'!$AE35*f_MilPro</f>
        <v>0</v>
      </c>
      <c r="CQ35" s="300">
        <f ca="1">'Cost Plus'!$AE35*f_MilPro</f>
        <v>0</v>
      </c>
      <c r="CR35" s="300">
        <f ca="1">'Cost Plus'!$AE35*f_MilPro</f>
        <v>0</v>
      </c>
      <c r="CS35" s="300">
        <f ca="1">'Cost Plus'!$AE35*f_MilPro</f>
        <v>0</v>
      </c>
      <c r="CT35" s="300">
        <f ca="1">'Cost Plus'!$AE35*f_MilPro</f>
        <v>0</v>
      </c>
      <c r="CU35" s="300">
        <f ca="1">'Cost Plus'!$AE35*f_MilPro</f>
        <v>0</v>
      </c>
      <c r="CV35" s="300">
        <f ca="1">'Cost Plus'!$AE35*f_MilPro</f>
        <v>0</v>
      </c>
      <c r="CW35" s="300">
        <f ca="1">'Cost Plus'!$AE35*f_MilPro</f>
        <v>0</v>
      </c>
      <c r="CX35" s="300">
        <f ca="1">'Cost Plus'!$AE35*f_MilPro</f>
        <v>0</v>
      </c>
      <c r="CY35" s="300">
        <f ca="1">'Cost Plus'!$AE35*f_MilPro</f>
        <v>0</v>
      </c>
      <c r="CZ35" s="300">
        <f ca="1">'Cost Plus'!$AE35*f_MilPro</f>
        <v>0</v>
      </c>
      <c r="DA35" s="300">
        <f ca="1">'Cost Plus'!$AE35*f_MilPro</f>
        <v>0</v>
      </c>
      <c r="DB35" s="300">
        <f ca="1">'Cost Plus'!$AE35*f_MilPro</f>
        <v>0</v>
      </c>
      <c r="DC35" s="300">
        <f ca="1">'Cost Plus'!$AE35*f_MilPro</f>
        <v>0</v>
      </c>
      <c r="DD35" s="300">
        <f ca="1">'Cost Plus'!$AE35*f_MilPro</f>
        <v>0</v>
      </c>
      <c r="DE35" s="300">
        <f ca="1">'Cost Plus'!$AE35*f_MilPro</f>
        <v>0</v>
      </c>
      <c r="DF35" s="300">
        <f ca="1">'Cost Plus'!$AE35*f_MilPro</f>
        <v>0</v>
      </c>
      <c r="DG35" s="300">
        <f ca="1">'Cost Plus'!$AE35*f_MilPro</f>
        <v>0</v>
      </c>
      <c r="DH35" s="300">
        <f ca="1">'Cost Plus'!$AE35*f_MilPro</f>
        <v>0</v>
      </c>
      <c r="DI35" s="300">
        <f ca="1">'Cost Plus'!$AE35*f_MilPro</f>
        <v>0</v>
      </c>
      <c r="DJ35" s="300">
        <f ca="1">'Cost Plus'!$AE35*f_MilPro</f>
        <v>0</v>
      </c>
      <c r="DK35" s="300">
        <f ca="1">'Cost Plus'!$AE35*f_MilPro</f>
        <v>0</v>
      </c>
      <c r="DL35" s="300">
        <f ca="1">'Cost Plus'!$AE35*f_MilPro</f>
        <v>0</v>
      </c>
      <c r="DM35" s="300">
        <f ca="1">'Cost Plus'!$AE35*f_MilPro</f>
        <v>0</v>
      </c>
      <c r="DN35" s="300">
        <f ca="1">'Cost Plus'!$AE35*f_MilPro</f>
        <v>0</v>
      </c>
      <c r="DO35" s="300">
        <f ca="1">'Cost Plus'!$AE35*f_MilPro</f>
        <v>0</v>
      </c>
      <c r="DP35" s="300">
        <f ca="1">'Cost Plus'!$AE35*f_MilPro</f>
        <v>0</v>
      </c>
      <c r="DQ35" s="300">
        <f ca="1">'Cost Plus'!$AE35*f_MilPro</f>
        <v>0</v>
      </c>
      <c r="DR35" s="300">
        <f ca="1">'Cost Plus'!$AE35*f_MilPro</f>
        <v>0</v>
      </c>
      <c r="DS35" s="300">
        <f ca="1">'Cost Plus'!$AE35*f_MilPro</f>
        <v>0</v>
      </c>
      <c r="DT35" s="300">
        <f ca="1">'Cost Plus'!$AE35*f_MilPro</f>
        <v>0</v>
      </c>
      <c r="DU35" s="300">
        <f ca="1">'Cost Plus'!$AE35*f_MilPro</f>
        <v>0</v>
      </c>
      <c r="DV35" s="300">
        <f ca="1">'Cost Plus'!$AE35*f_MilPro</f>
        <v>0</v>
      </c>
      <c r="DW35" s="300">
        <f ca="1">'Cost Plus'!$AE35*f_MilPro</f>
        <v>0</v>
      </c>
      <c r="DX35" s="300">
        <f ca="1">'Cost Plus'!$AE35*f_MilPro</f>
        <v>0</v>
      </c>
      <c r="DY35" s="300">
        <f ca="1">'Cost Plus'!$AE35*f_MilPro</f>
        <v>0</v>
      </c>
      <c r="DZ35" s="300">
        <f ca="1">'Cost Plus'!$AE35*f_MilPro</f>
        <v>0</v>
      </c>
      <c r="EA35" s="300">
        <f ca="1">'Cost Plus'!$AE35*f_MilPro</f>
        <v>0</v>
      </c>
      <c r="EB35" s="300">
        <f ca="1">'Cost Plus'!$AE35*f_MilPro</f>
        <v>0</v>
      </c>
      <c r="EC35" s="300">
        <f ca="1">'Cost Plus'!$AE35*f_MilPro</f>
        <v>0</v>
      </c>
      <c r="ED35" s="300">
        <f ca="1">'Cost Plus'!$AE35*f_MilPro</f>
        <v>0</v>
      </c>
      <c r="EE35" s="300">
        <f ca="1">'Cost Plus'!$AE35*f_MilPro</f>
        <v>0</v>
      </c>
      <c r="EF35" s="300">
        <f ca="1">'Cost Plus'!$AE35*f_MilPro</f>
        <v>0</v>
      </c>
      <c r="EG35" s="300">
        <f ca="1">'Cost Plus'!$AE35*f_MilPro</f>
        <v>0</v>
      </c>
      <c r="EH35" s="300">
        <f ca="1">'Cost Plus'!$AE35*f_MilPro</f>
        <v>0</v>
      </c>
      <c r="EI35" s="300">
        <f ca="1">'Cost Plus'!$AE35*f_MilPro</f>
        <v>0</v>
      </c>
      <c r="EJ35" s="300">
        <f ca="1">'Cost Plus'!$AE35*f_MilPro</f>
        <v>0</v>
      </c>
      <c r="EK35" s="300">
        <f ca="1">'Cost Plus'!$AE35*f_MilPro</f>
        <v>0</v>
      </c>
      <c r="EL35" s="300">
        <f ca="1">'Cost Plus'!$AE35*f_MilPro</f>
        <v>0</v>
      </c>
      <c r="EM35" s="300">
        <f ca="1">'Cost Plus'!$AE35*f_MilPro</f>
        <v>0</v>
      </c>
      <c r="EN35" s="300">
        <f ca="1">'Cost Plus'!$AE35*f_MilPro</f>
        <v>0</v>
      </c>
      <c r="EO35" s="300">
        <f ca="1">'Cost Plus'!$AE35*f_MilPro</f>
        <v>0</v>
      </c>
      <c r="EP35" s="300">
        <f ca="1">'Cost Plus'!$AE35*f_MilPro</f>
        <v>0</v>
      </c>
      <c r="EQ35" s="300">
        <f ca="1">'Cost Plus'!$AE35*f_MilPro</f>
        <v>0</v>
      </c>
      <c r="ER35" s="300">
        <f ca="1">'Cost Plus'!$AE35*f_MilPro</f>
        <v>0</v>
      </c>
      <c r="ES35" s="300">
        <f ca="1">'Cost Plus'!$AE35*f_MilPro</f>
        <v>0</v>
      </c>
      <c r="ET35" s="300">
        <f ca="1">'Cost Plus'!$AE35*f_MilPro</f>
        <v>0</v>
      </c>
      <c r="EU35" s="300">
        <f ca="1">'Cost Plus'!$AE35*f_MilPro</f>
        <v>0</v>
      </c>
      <c r="EV35" s="300">
        <f ca="1">'Cost Plus'!$AE35*f_MilPro</f>
        <v>0</v>
      </c>
      <c r="EW35" s="300">
        <f ca="1">'Cost Plus'!$AE35*f_MilPro</f>
        <v>0</v>
      </c>
      <c r="EX35" s="300">
        <f ca="1">'Cost Plus'!$AE35*f_MilPro</f>
        <v>0</v>
      </c>
      <c r="EY35" s="612"/>
      <c r="EZ35" s="757" t="str">
        <f>'Main Input'!EZ35</f>
        <v>RPI</v>
      </c>
      <c r="FA35" s="757" t="str">
        <f>'Main Input'!FA35</f>
        <v>N/A</v>
      </c>
      <c r="FB35" s="766">
        <f>'Main Input'!FB35</f>
        <v>0</v>
      </c>
      <c r="FC35" s="766" t="str">
        <f>'Main Input'!FC35</f>
        <v>IT Solutions</v>
      </c>
      <c r="FD35" s="766" t="str">
        <f>'Main Input'!FD35</f>
        <v>Managed Services</v>
      </c>
      <c r="FE35" s="757" t="str">
        <f>'Main Input'!FE35</f>
        <v>Opex</v>
      </c>
      <c r="FF35" s="757" t="str">
        <f>'Main Input'!FF35</f>
        <v>ContractAccrual</v>
      </c>
      <c r="FG35" s="757" t="str">
        <f>'Main Input'!FG35</f>
        <v>Expense</v>
      </c>
      <c r="FH35" s="767" t="str">
        <f>'Main Input'!FH35</f>
        <v>A</v>
      </c>
      <c r="FI35" s="768">
        <f>'Main Input'!FI35</f>
        <v>0.22</v>
      </c>
      <c r="FJ35" s="768">
        <f>'Main Input'!FJ35</f>
        <v>0</v>
      </c>
      <c r="FK35" s="612"/>
      <c r="FL35" s="531">
        <f t="shared" si="27"/>
        <v>0</v>
      </c>
      <c r="FM35" s="86"/>
      <c r="FN35" s="612"/>
    </row>
    <row r="36" spans="1:170" ht="12.75" customHeight="1">
      <c r="A36" s="750" t="str">
        <f>'Main Input'!A36</f>
        <v>MTB</v>
      </c>
      <c r="B36" s="762" t="str">
        <f>'Main Input'!B36</f>
        <v>Business Unit</v>
      </c>
      <c r="C36" s="762" t="str">
        <f>'Main Input'!C36</f>
        <v>Labour</v>
      </c>
      <c r="D36" s="762" t="str">
        <f>'Main Input'!D36</f>
        <v>TRF</v>
      </c>
      <c r="E36" s="762" t="str">
        <f>'Main Input'!E36</f>
        <v>DMS Project Manager - Transition</v>
      </c>
      <c r="F36" s="753" t="str">
        <f>'Main Input'!F36</f>
        <v>direct</v>
      </c>
      <c r="G36" s="753" t="str">
        <f>'Main Input'!G36</f>
        <v>Person</v>
      </c>
      <c r="H36" s="753">
        <f>'Main Input'!H36</f>
        <v>0</v>
      </c>
      <c r="I36" s="753">
        <f>'Main Input'!I36</f>
        <v>0</v>
      </c>
      <c r="J36" s="753">
        <f>'Main Input'!J36</f>
        <v>0</v>
      </c>
      <c r="K36" s="753" t="str">
        <f>'Main Input'!K36</f>
        <v>FJS</v>
      </c>
      <c r="L36" s="753" t="str">
        <f>'Main Input'!L36</f>
        <v>pTran</v>
      </c>
      <c r="M36" s="753">
        <f>'Main Input'!M36</f>
        <v>0</v>
      </c>
      <c r="N36" s="753">
        <f>'Main Input'!N36</f>
        <v>0</v>
      </c>
      <c r="O36" s="753" t="str">
        <f>'Main Input'!O36</f>
        <v>SPAIN</v>
      </c>
      <c r="P36" s="753">
        <f>'Main Input'!P36</f>
        <v>398</v>
      </c>
      <c r="Q36" s="753" t="str">
        <f>'Main Input'!Q36</f>
        <v>EUR</v>
      </c>
      <c r="R36" s="753" t="str">
        <f>'Main Input'!R36</f>
        <v>EMEA</v>
      </c>
      <c r="S36" s="753" t="str">
        <f>'Main Input'!S36</f>
        <v>Local</v>
      </c>
      <c r="T36" s="753">
        <f>'Main Input'!T36</f>
        <v>0</v>
      </c>
      <c r="U36" s="753">
        <f>'Main Input'!U36</f>
        <v>0</v>
      </c>
      <c r="V36" s="753" t="str">
        <f>'Main Input'!V36</f>
        <v>5_ATP</v>
      </c>
      <c r="W36" s="753">
        <f>'Main Input'!W36</f>
        <v>0</v>
      </c>
      <c r="X36" s="753">
        <f>'Main Input'!X36</f>
        <v>0</v>
      </c>
      <c r="Y36" s="753">
        <f>'Main Input'!Y36</f>
        <v>0</v>
      </c>
      <c r="Z36" s="753">
        <f>'Main Input'!Z36</f>
        <v>0</v>
      </c>
      <c r="AA36" s="753">
        <f>'Main Input'!AA36</f>
        <v>0</v>
      </c>
      <c r="AB36" s="763">
        <f>'Main Input'!AB36</f>
        <v>0</v>
      </c>
      <c r="AC36" s="763" t="str">
        <f>'Main Input'!AC36</f>
        <v>Days</v>
      </c>
      <c r="AD36" s="764">
        <f>'Main Input'!AD36</f>
        <v>54</v>
      </c>
      <c r="AE36" s="765">
        <f t="shared" ca="1" si="26"/>
        <v>27921.23076923077</v>
      </c>
      <c r="AF36" s="299">
        <f ca="1">'Cost Plus'!$AE36*f_MilPro</f>
        <v>0</v>
      </c>
      <c r="AG36" s="300">
        <f ca="1">'Cost Plus'!$AE36*f_MilPro</f>
        <v>0</v>
      </c>
      <c r="AH36" s="300">
        <f ca="1">'Cost Plus'!$AE36*f_MilPro</f>
        <v>0</v>
      </c>
      <c r="AI36" s="300">
        <f ca="1">'Cost Plus'!$AE36*f_MilPro</f>
        <v>0</v>
      </c>
      <c r="AJ36" s="300">
        <f ca="1">'Cost Plus'!$AE36*f_MilPro</f>
        <v>0</v>
      </c>
      <c r="AK36" s="300">
        <f ca="1">'Cost Plus'!$AE36*f_MilPro</f>
        <v>0</v>
      </c>
      <c r="AL36" s="300">
        <f ca="1">'Cost Plus'!$AE36*f_MilPro</f>
        <v>0</v>
      </c>
      <c r="AM36" s="300">
        <f ca="1">'Cost Plus'!$AE36*f_MilPro</f>
        <v>0</v>
      </c>
      <c r="AN36" s="300">
        <f ca="1">'Cost Plus'!$AE36*f_MilPro</f>
        <v>0</v>
      </c>
      <c r="AO36" s="300">
        <f ca="1">'Cost Plus'!$AE36*f_MilPro</f>
        <v>0</v>
      </c>
      <c r="AP36" s="300">
        <f ca="1">'Cost Plus'!$AE36*f_MilPro</f>
        <v>0</v>
      </c>
      <c r="AQ36" s="300">
        <f ca="1">'Cost Plus'!$AE36*f_MilPro</f>
        <v>0</v>
      </c>
      <c r="AR36" s="300">
        <f ca="1">'Cost Plus'!$AE36*f_MilPro</f>
        <v>0</v>
      </c>
      <c r="AS36" s="300">
        <f ca="1">'Cost Plus'!$AE36*f_MilPro</f>
        <v>0</v>
      </c>
      <c r="AT36" s="300">
        <f ca="1">'Cost Plus'!$AE36*f_MilPro</f>
        <v>6980.3076923076924</v>
      </c>
      <c r="AU36" s="300">
        <f ca="1">'Cost Plus'!$AE36*f_MilPro</f>
        <v>6980.3076923076924</v>
      </c>
      <c r="AV36" s="300">
        <f ca="1">'Cost Plus'!$AE36*f_MilPro</f>
        <v>6980.3076923076924</v>
      </c>
      <c r="AW36" s="300">
        <f ca="1">'Cost Plus'!$AE36*f_MilPro</f>
        <v>6980.3076923076924</v>
      </c>
      <c r="AX36" s="300">
        <f ca="1">'Cost Plus'!$AE36*f_MilPro</f>
        <v>0</v>
      </c>
      <c r="AY36" s="300">
        <f ca="1">'Cost Plus'!$AE36*f_MilPro</f>
        <v>0</v>
      </c>
      <c r="AZ36" s="300">
        <f ca="1">'Cost Plus'!$AE36*f_MilPro</f>
        <v>0</v>
      </c>
      <c r="BA36" s="300">
        <f ca="1">'Cost Plus'!$AE36*f_MilPro</f>
        <v>0</v>
      </c>
      <c r="BB36" s="300">
        <f ca="1">'Cost Plus'!$AE36*f_MilPro</f>
        <v>0</v>
      </c>
      <c r="BC36" s="300">
        <f ca="1">'Cost Plus'!$AE36*f_MilPro</f>
        <v>0</v>
      </c>
      <c r="BD36" s="300">
        <f ca="1">'Cost Plus'!$AE36*f_MilPro</f>
        <v>0</v>
      </c>
      <c r="BE36" s="300">
        <f ca="1">'Cost Plus'!$AE36*f_MilPro</f>
        <v>0</v>
      </c>
      <c r="BF36" s="300">
        <f ca="1">'Cost Plus'!$AE36*f_MilPro</f>
        <v>0</v>
      </c>
      <c r="BG36" s="300">
        <f ca="1">'Cost Plus'!$AE36*f_MilPro</f>
        <v>0</v>
      </c>
      <c r="BH36" s="300">
        <f ca="1">'Cost Plus'!$AE36*f_MilPro</f>
        <v>0</v>
      </c>
      <c r="BI36" s="300">
        <f ca="1">'Cost Plus'!$AE36*f_MilPro</f>
        <v>0</v>
      </c>
      <c r="BJ36" s="300">
        <f ca="1">'Cost Plus'!$AE36*f_MilPro</f>
        <v>0</v>
      </c>
      <c r="BK36" s="300">
        <f ca="1">'Cost Plus'!$AE36*f_MilPro</f>
        <v>0</v>
      </c>
      <c r="BL36" s="300">
        <f ca="1">'Cost Plus'!$AE36*f_MilPro</f>
        <v>0</v>
      </c>
      <c r="BM36" s="300">
        <f ca="1">'Cost Plus'!$AE36*f_MilPro</f>
        <v>0</v>
      </c>
      <c r="BN36" s="300">
        <f ca="1">'Cost Plus'!$AE36*f_MilPro</f>
        <v>0</v>
      </c>
      <c r="BO36" s="300">
        <f ca="1">'Cost Plus'!$AE36*f_MilPro</f>
        <v>0</v>
      </c>
      <c r="BP36" s="300">
        <f ca="1">'Cost Plus'!$AE36*f_MilPro</f>
        <v>0</v>
      </c>
      <c r="BQ36" s="300">
        <f ca="1">'Cost Plus'!$AE36*f_MilPro</f>
        <v>0</v>
      </c>
      <c r="BR36" s="300">
        <f ca="1">'Cost Plus'!$AE36*f_MilPro</f>
        <v>0</v>
      </c>
      <c r="BS36" s="300">
        <f ca="1">'Cost Plus'!$AE36*f_MilPro</f>
        <v>0</v>
      </c>
      <c r="BT36" s="300">
        <f ca="1">'Cost Plus'!$AE36*f_MilPro</f>
        <v>0</v>
      </c>
      <c r="BU36" s="300">
        <f ca="1">'Cost Plus'!$AE36*f_MilPro</f>
        <v>0</v>
      </c>
      <c r="BV36" s="300">
        <f ca="1">'Cost Plus'!$AE36*f_MilPro</f>
        <v>0</v>
      </c>
      <c r="BW36" s="300">
        <f ca="1">'Cost Plus'!$AE36*f_MilPro</f>
        <v>0</v>
      </c>
      <c r="BX36" s="300">
        <f ca="1">'Cost Plus'!$AE36*f_MilPro</f>
        <v>0</v>
      </c>
      <c r="BY36" s="300">
        <f ca="1">'Cost Plus'!$AE36*f_MilPro</f>
        <v>0</v>
      </c>
      <c r="BZ36" s="300">
        <f ca="1">'Cost Plus'!$AE36*f_MilPro</f>
        <v>0</v>
      </c>
      <c r="CA36" s="300">
        <f ca="1">'Cost Plus'!$AE36*f_MilPro</f>
        <v>0</v>
      </c>
      <c r="CB36" s="300">
        <f ca="1">'Cost Plus'!$AE36*f_MilPro</f>
        <v>0</v>
      </c>
      <c r="CC36" s="300">
        <f ca="1">'Cost Plus'!$AE36*f_MilPro</f>
        <v>0</v>
      </c>
      <c r="CD36" s="300">
        <f ca="1">'Cost Plus'!$AE36*f_MilPro</f>
        <v>0</v>
      </c>
      <c r="CE36" s="300">
        <f ca="1">'Cost Plus'!$AE36*f_MilPro</f>
        <v>0</v>
      </c>
      <c r="CF36" s="300">
        <f ca="1">'Cost Plus'!$AE36*f_MilPro</f>
        <v>0</v>
      </c>
      <c r="CG36" s="300">
        <f ca="1">'Cost Plus'!$AE36*f_MilPro</f>
        <v>0</v>
      </c>
      <c r="CH36" s="300">
        <f ca="1">'Cost Plus'!$AE36*f_MilPro</f>
        <v>0</v>
      </c>
      <c r="CI36" s="300">
        <f ca="1">'Cost Plus'!$AE36*f_MilPro</f>
        <v>0</v>
      </c>
      <c r="CJ36" s="300">
        <f ca="1">'Cost Plus'!$AE36*f_MilPro</f>
        <v>0</v>
      </c>
      <c r="CK36" s="300">
        <f ca="1">'Cost Plus'!$AE36*f_MilPro</f>
        <v>0</v>
      </c>
      <c r="CL36" s="300">
        <f ca="1">'Cost Plus'!$AE36*f_MilPro</f>
        <v>0</v>
      </c>
      <c r="CM36" s="300">
        <f ca="1">'Cost Plus'!$AE36*f_MilPro</f>
        <v>0</v>
      </c>
      <c r="CN36" s="300">
        <f ca="1">'Cost Plus'!$AE36*f_MilPro</f>
        <v>0</v>
      </c>
      <c r="CO36" s="300">
        <f ca="1">'Cost Plus'!$AE36*f_MilPro</f>
        <v>0</v>
      </c>
      <c r="CP36" s="300">
        <f ca="1">'Cost Plus'!$AE36*f_MilPro</f>
        <v>0</v>
      </c>
      <c r="CQ36" s="300">
        <f ca="1">'Cost Plus'!$AE36*f_MilPro</f>
        <v>0</v>
      </c>
      <c r="CR36" s="300">
        <f ca="1">'Cost Plus'!$AE36*f_MilPro</f>
        <v>0</v>
      </c>
      <c r="CS36" s="300">
        <f ca="1">'Cost Plus'!$AE36*f_MilPro</f>
        <v>0</v>
      </c>
      <c r="CT36" s="300">
        <f ca="1">'Cost Plus'!$AE36*f_MilPro</f>
        <v>0</v>
      </c>
      <c r="CU36" s="300">
        <f ca="1">'Cost Plus'!$AE36*f_MilPro</f>
        <v>0</v>
      </c>
      <c r="CV36" s="300">
        <f ca="1">'Cost Plus'!$AE36*f_MilPro</f>
        <v>0</v>
      </c>
      <c r="CW36" s="300">
        <f ca="1">'Cost Plus'!$AE36*f_MilPro</f>
        <v>0</v>
      </c>
      <c r="CX36" s="300">
        <f ca="1">'Cost Plus'!$AE36*f_MilPro</f>
        <v>0</v>
      </c>
      <c r="CY36" s="300">
        <f ca="1">'Cost Plus'!$AE36*f_MilPro</f>
        <v>0</v>
      </c>
      <c r="CZ36" s="300">
        <f ca="1">'Cost Plus'!$AE36*f_MilPro</f>
        <v>0</v>
      </c>
      <c r="DA36" s="300">
        <f ca="1">'Cost Plus'!$AE36*f_MilPro</f>
        <v>0</v>
      </c>
      <c r="DB36" s="300">
        <f ca="1">'Cost Plus'!$AE36*f_MilPro</f>
        <v>0</v>
      </c>
      <c r="DC36" s="300">
        <f ca="1">'Cost Plus'!$AE36*f_MilPro</f>
        <v>0</v>
      </c>
      <c r="DD36" s="300">
        <f ca="1">'Cost Plus'!$AE36*f_MilPro</f>
        <v>0</v>
      </c>
      <c r="DE36" s="300">
        <f ca="1">'Cost Plus'!$AE36*f_MilPro</f>
        <v>0</v>
      </c>
      <c r="DF36" s="300">
        <f ca="1">'Cost Plus'!$AE36*f_MilPro</f>
        <v>0</v>
      </c>
      <c r="DG36" s="300">
        <f ca="1">'Cost Plus'!$AE36*f_MilPro</f>
        <v>0</v>
      </c>
      <c r="DH36" s="300">
        <f ca="1">'Cost Plus'!$AE36*f_MilPro</f>
        <v>0</v>
      </c>
      <c r="DI36" s="300">
        <f ca="1">'Cost Plus'!$AE36*f_MilPro</f>
        <v>0</v>
      </c>
      <c r="DJ36" s="300">
        <f ca="1">'Cost Plus'!$AE36*f_MilPro</f>
        <v>0</v>
      </c>
      <c r="DK36" s="300">
        <f ca="1">'Cost Plus'!$AE36*f_MilPro</f>
        <v>0</v>
      </c>
      <c r="DL36" s="300">
        <f ca="1">'Cost Plus'!$AE36*f_MilPro</f>
        <v>0</v>
      </c>
      <c r="DM36" s="300">
        <f ca="1">'Cost Plus'!$AE36*f_MilPro</f>
        <v>0</v>
      </c>
      <c r="DN36" s="300">
        <f ca="1">'Cost Plus'!$AE36*f_MilPro</f>
        <v>0</v>
      </c>
      <c r="DO36" s="300">
        <f ca="1">'Cost Plus'!$AE36*f_MilPro</f>
        <v>0</v>
      </c>
      <c r="DP36" s="300">
        <f ca="1">'Cost Plus'!$AE36*f_MilPro</f>
        <v>0</v>
      </c>
      <c r="DQ36" s="300">
        <f ca="1">'Cost Plus'!$AE36*f_MilPro</f>
        <v>0</v>
      </c>
      <c r="DR36" s="300">
        <f ca="1">'Cost Plus'!$AE36*f_MilPro</f>
        <v>0</v>
      </c>
      <c r="DS36" s="300">
        <f ca="1">'Cost Plus'!$AE36*f_MilPro</f>
        <v>0</v>
      </c>
      <c r="DT36" s="300">
        <f ca="1">'Cost Plus'!$AE36*f_MilPro</f>
        <v>0</v>
      </c>
      <c r="DU36" s="300">
        <f ca="1">'Cost Plus'!$AE36*f_MilPro</f>
        <v>0</v>
      </c>
      <c r="DV36" s="300">
        <f ca="1">'Cost Plus'!$AE36*f_MilPro</f>
        <v>0</v>
      </c>
      <c r="DW36" s="300">
        <f ca="1">'Cost Plus'!$AE36*f_MilPro</f>
        <v>0</v>
      </c>
      <c r="DX36" s="300">
        <f ca="1">'Cost Plus'!$AE36*f_MilPro</f>
        <v>0</v>
      </c>
      <c r="DY36" s="300">
        <f ca="1">'Cost Plus'!$AE36*f_MilPro</f>
        <v>0</v>
      </c>
      <c r="DZ36" s="300">
        <f ca="1">'Cost Plus'!$AE36*f_MilPro</f>
        <v>0</v>
      </c>
      <c r="EA36" s="300">
        <f ca="1">'Cost Plus'!$AE36*f_MilPro</f>
        <v>0</v>
      </c>
      <c r="EB36" s="300">
        <f ca="1">'Cost Plus'!$AE36*f_MilPro</f>
        <v>0</v>
      </c>
      <c r="EC36" s="300">
        <f ca="1">'Cost Plus'!$AE36*f_MilPro</f>
        <v>0</v>
      </c>
      <c r="ED36" s="300">
        <f ca="1">'Cost Plus'!$AE36*f_MilPro</f>
        <v>0</v>
      </c>
      <c r="EE36" s="300">
        <f ca="1">'Cost Plus'!$AE36*f_MilPro</f>
        <v>0</v>
      </c>
      <c r="EF36" s="300">
        <f ca="1">'Cost Plus'!$AE36*f_MilPro</f>
        <v>0</v>
      </c>
      <c r="EG36" s="300">
        <f ca="1">'Cost Plus'!$AE36*f_MilPro</f>
        <v>0</v>
      </c>
      <c r="EH36" s="300">
        <f ca="1">'Cost Plus'!$AE36*f_MilPro</f>
        <v>0</v>
      </c>
      <c r="EI36" s="300">
        <f ca="1">'Cost Plus'!$AE36*f_MilPro</f>
        <v>0</v>
      </c>
      <c r="EJ36" s="300">
        <f ca="1">'Cost Plus'!$AE36*f_MilPro</f>
        <v>0</v>
      </c>
      <c r="EK36" s="300">
        <f ca="1">'Cost Plus'!$AE36*f_MilPro</f>
        <v>0</v>
      </c>
      <c r="EL36" s="300">
        <f ca="1">'Cost Plus'!$AE36*f_MilPro</f>
        <v>0</v>
      </c>
      <c r="EM36" s="300">
        <f ca="1">'Cost Plus'!$AE36*f_MilPro</f>
        <v>0</v>
      </c>
      <c r="EN36" s="300">
        <f ca="1">'Cost Plus'!$AE36*f_MilPro</f>
        <v>0</v>
      </c>
      <c r="EO36" s="300">
        <f ca="1">'Cost Plus'!$AE36*f_MilPro</f>
        <v>0</v>
      </c>
      <c r="EP36" s="300">
        <f ca="1">'Cost Plus'!$AE36*f_MilPro</f>
        <v>0</v>
      </c>
      <c r="EQ36" s="300">
        <f ca="1">'Cost Plus'!$AE36*f_MilPro</f>
        <v>0</v>
      </c>
      <c r="ER36" s="300">
        <f ca="1">'Cost Plus'!$AE36*f_MilPro</f>
        <v>0</v>
      </c>
      <c r="ES36" s="300">
        <f ca="1">'Cost Plus'!$AE36*f_MilPro</f>
        <v>0</v>
      </c>
      <c r="ET36" s="300">
        <f ca="1">'Cost Plus'!$AE36*f_MilPro</f>
        <v>0</v>
      </c>
      <c r="EU36" s="300">
        <f ca="1">'Cost Plus'!$AE36*f_MilPro</f>
        <v>0</v>
      </c>
      <c r="EV36" s="300">
        <f ca="1">'Cost Plus'!$AE36*f_MilPro</f>
        <v>0</v>
      </c>
      <c r="EW36" s="300">
        <f ca="1">'Cost Plus'!$AE36*f_MilPro</f>
        <v>0</v>
      </c>
      <c r="EX36" s="300">
        <f ca="1">'Cost Plus'!$AE36*f_MilPro</f>
        <v>0</v>
      </c>
      <c r="EY36" s="612"/>
      <c r="EZ36" s="757" t="str">
        <f>'Main Input'!EZ36</f>
        <v>RPI</v>
      </c>
      <c r="FA36" s="757" t="str">
        <f>'Main Input'!FA36</f>
        <v>N/A</v>
      </c>
      <c r="FB36" s="766">
        <f>'Main Input'!FB36</f>
        <v>0</v>
      </c>
      <c r="FC36" s="766" t="str">
        <f>'Main Input'!FC36</f>
        <v>IT Solutions</v>
      </c>
      <c r="FD36" s="766" t="str">
        <f>'Main Input'!FD36</f>
        <v>Managed Services</v>
      </c>
      <c r="FE36" s="757" t="str">
        <f>'Main Input'!FE36</f>
        <v>Opex</v>
      </c>
      <c r="FF36" s="757" t="str">
        <f>'Main Input'!FF36</f>
        <v>ContractAccrual</v>
      </c>
      <c r="FG36" s="757" t="str">
        <f>'Main Input'!FG36</f>
        <v>Expense</v>
      </c>
      <c r="FH36" s="767" t="str">
        <f>'Main Input'!FH36</f>
        <v>A</v>
      </c>
      <c r="FI36" s="768">
        <f>'Main Input'!FI36</f>
        <v>0.22</v>
      </c>
      <c r="FJ36" s="768">
        <f>'Main Input'!FJ36</f>
        <v>0</v>
      </c>
      <c r="FK36" s="612"/>
      <c r="FL36" s="531">
        <f t="shared" si="27"/>
        <v>0</v>
      </c>
      <c r="FM36" s="86"/>
      <c r="FN36" s="612"/>
    </row>
    <row r="37" spans="1:170" ht="12.75" customHeight="1">
      <c r="A37" s="750" t="str">
        <f>'Main Input'!A37</f>
        <v>MTB</v>
      </c>
      <c r="B37" s="762" t="str">
        <f>'Main Input'!B37</f>
        <v>Business Unit</v>
      </c>
      <c r="C37" s="762" t="str">
        <f>'Main Input'!C37</f>
        <v>Labour</v>
      </c>
      <c r="D37" s="762" t="str">
        <f>'Main Input'!D37</f>
        <v>TRF</v>
      </c>
      <c r="E37" s="762" t="str">
        <f>'Main Input'!E37</f>
        <v>FMS/DSS Implementation PM - Transition</v>
      </c>
      <c r="F37" s="753" t="str">
        <f>'Main Input'!F37</f>
        <v>direct</v>
      </c>
      <c r="G37" s="753" t="str">
        <f>'Main Input'!G37</f>
        <v>Person</v>
      </c>
      <c r="H37" s="753">
        <f>'Main Input'!H37</f>
        <v>0</v>
      </c>
      <c r="I37" s="753">
        <f>'Main Input'!I37</f>
        <v>0</v>
      </c>
      <c r="J37" s="753">
        <f>'Main Input'!J37</f>
        <v>0</v>
      </c>
      <c r="K37" s="753" t="str">
        <f>'Main Input'!K37</f>
        <v>FJS</v>
      </c>
      <c r="L37" s="753" t="str">
        <f>'Main Input'!L37</f>
        <v>pTran</v>
      </c>
      <c r="M37" s="753">
        <f>'Main Input'!M37</f>
        <v>0</v>
      </c>
      <c r="N37" s="753">
        <f>'Main Input'!N37</f>
        <v>0</v>
      </c>
      <c r="O37" s="753" t="str">
        <f>'Main Input'!O37</f>
        <v>SPAIN</v>
      </c>
      <c r="P37" s="753">
        <f>'Main Input'!P37</f>
        <v>398</v>
      </c>
      <c r="Q37" s="753" t="str">
        <f>'Main Input'!Q37</f>
        <v>EUR</v>
      </c>
      <c r="R37" s="753" t="str">
        <f>'Main Input'!R37</f>
        <v>EMEA</v>
      </c>
      <c r="S37" s="753" t="str">
        <f>'Main Input'!S37</f>
        <v>Local</v>
      </c>
      <c r="T37" s="753">
        <f>'Main Input'!T37</f>
        <v>0</v>
      </c>
      <c r="U37" s="753">
        <f>'Main Input'!U37</f>
        <v>0</v>
      </c>
      <c r="V37" s="753" t="str">
        <f>'Main Input'!V37</f>
        <v>5_ATP</v>
      </c>
      <c r="W37" s="753">
        <f>'Main Input'!W37</f>
        <v>0</v>
      </c>
      <c r="X37" s="753">
        <f>'Main Input'!X37</f>
        <v>0</v>
      </c>
      <c r="Y37" s="753">
        <f>'Main Input'!Y37</f>
        <v>0</v>
      </c>
      <c r="Z37" s="753">
        <f>'Main Input'!Z37</f>
        <v>0</v>
      </c>
      <c r="AA37" s="753">
        <f>'Main Input'!AA37</f>
        <v>0</v>
      </c>
      <c r="AB37" s="763">
        <f>'Main Input'!AB37</f>
        <v>0</v>
      </c>
      <c r="AC37" s="763" t="str">
        <f>'Main Input'!AC37</f>
        <v>Days</v>
      </c>
      <c r="AD37" s="764">
        <f>'Main Input'!AD37</f>
        <v>18</v>
      </c>
      <c r="AE37" s="765">
        <f t="shared" ca="1" si="26"/>
        <v>9368.3076923076915</v>
      </c>
      <c r="AF37" s="299">
        <f ca="1">'Cost Plus'!$AE37*f_MilPro</f>
        <v>0</v>
      </c>
      <c r="AG37" s="300">
        <f ca="1">'Cost Plus'!$AE37*f_MilPro</f>
        <v>0</v>
      </c>
      <c r="AH37" s="300">
        <f ca="1">'Cost Plus'!$AE37*f_MilPro</f>
        <v>0</v>
      </c>
      <c r="AI37" s="300">
        <f ca="1">'Cost Plus'!$AE37*f_MilPro</f>
        <v>0</v>
      </c>
      <c r="AJ37" s="300">
        <f ca="1">'Cost Plus'!$AE37*f_MilPro</f>
        <v>0</v>
      </c>
      <c r="AK37" s="300">
        <f ca="1">'Cost Plus'!$AE37*f_MilPro</f>
        <v>0</v>
      </c>
      <c r="AL37" s="300">
        <f ca="1">'Cost Plus'!$AE37*f_MilPro</f>
        <v>0</v>
      </c>
      <c r="AM37" s="300">
        <f ca="1">'Cost Plus'!$AE37*f_MilPro</f>
        <v>0</v>
      </c>
      <c r="AN37" s="300">
        <f ca="1">'Cost Plus'!$AE37*f_MilPro</f>
        <v>0</v>
      </c>
      <c r="AO37" s="300">
        <f ca="1">'Cost Plus'!$AE37*f_MilPro</f>
        <v>0</v>
      </c>
      <c r="AP37" s="300">
        <f ca="1">'Cost Plus'!$AE37*f_MilPro</f>
        <v>0</v>
      </c>
      <c r="AQ37" s="300">
        <f ca="1">'Cost Plus'!$AE37*f_MilPro</f>
        <v>0</v>
      </c>
      <c r="AR37" s="300">
        <f ca="1">'Cost Plus'!$AE37*f_MilPro</f>
        <v>0</v>
      </c>
      <c r="AS37" s="300">
        <f ca="1">'Cost Plus'!$AE37*f_MilPro</f>
        <v>0</v>
      </c>
      <c r="AT37" s="300">
        <f ca="1">'Cost Plus'!$AE37*f_MilPro</f>
        <v>2342.0769230769229</v>
      </c>
      <c r="AU37" s="300">
        <f ca="1">'Cost Plus'!$AE37*f_MilPro</f>
        <v>2342.0769230769229</v>
      </c>
      <c r="AV37" s="300">
        <f ca="1">'Cost Plus'!$AE37*f_MilPro</f>
        <v>2342.0769230769229</v>
      </c>
      <c r="AW37" s="300">
        <f ca="1">'Cost Plus'!$AE37*f_MilPro</f>
        <v>2342.0769230769229</v>
      </c>
      <c r="AX37" s="300">
        <f ca="1">'Cost Plus'!$AE37*f_MilPro</f>
        <v>0</v>
      </c>
      <c r="AY37" s="300">
        <f ca="1">'Cost Plus'!$AE37*f_MilPro</f>
        <v>0</v>
      </c>
      <c r="AZ37" s="300">
        <f ca="1">'Cost Plus'!$AE37*f_MilPro</f>
        <v>0</v>
      </c>
      <c r="BA37" s="300">
        <f ca="1">'Cost Plus'!$AE37*f_MilPro</f>
        <v>0</v>
      </c>
      <c r="BB37" s="300">
        <f ca="1">'Cost Plus'!$AE37*f_MilPro</f>
        <v>0</v>
      </c>
      <c r="BC37" s="300">
        <f ca="1">'Cost Plus'!$AE37*f_MilPro</f>
        <v>0</v>
      </c>
      <c r="BD37" s="300">
        <f ca="1">'Cost Plus'!$AE37*f_MilPro</f>
        <v>0</v>
      </c>
      <c r="BE37" s="300">
        <f ca="1">'Cost Plus'!$AE37*f_MilPro</f>
        <v>0</v>
      </c>
      <c r="BF37" s="300">
        <f ca="1">'Cost Plus'!$AE37*f_MilPro</f>
        <v>0</v>
      </c>
      <c r="BG37" s="300">
        <f ca="1">'Cost Plus'!$AE37*f_MilPro</f>
        <v>0</v>
      </c>
      <c r="BH37" s="300">
        <f ca="1">'Cost Plus'!$AE37*f_MilPro</f>
        <v>0</v>
      </c>
      <c r="BI37" s="300">
        <f ca="1">'Cost Plus'!$AE37*f_MilPro</f>
        <v>0</v>
      </c>
      <c r="BJ37" s="300">
        <f ca="1">'Cost Plus'!$AE37*f_MilPro</f>
        <v>0</v>
      </c>
      <c r="BK37" s="300">
        <f ca="1">'Cost Plus'!$AE37*f_MilPro</f>
        <v>0</v>
      </c>
      <c r="BL37" s="300">
        <f ca="1">'Cost Plus'!$AE37*f_MilPro</f>
        <v>0</v>
      </c>
      <c r="BM37" s="300">
        <f ca="1">'Cost Plus'!$AE37*f_MilPro</f>
        <v>0</v>
      </c>
      <c r="BN37" s="300">
        <f ca="1">'Cost Plus'!$AE37*f_MilPro</f>
        <v>0</v>
      </c>
      <c r="BO37" s="300">
        <f ca="1">'Cost Plus'!$AE37*f_MilPro</f>
        <v>0</v>
      </c>
      <c r="BP37" s="300">
        <f ca="1">'Cost Plus'!$AE37*f_MilPro</f>
        <v>0</v>
      </c>
      <c r="BQ37" s="300">
        <f ca="1">'Cost Plus'!$AE37*f_MilPro</f>
        <v>0</v>
      </c>
      <c r="BR37" s="300">
        <f ca="1">'Cost Plus'!$AE37*f_MilPro</f>
        <v>0</v>
      </c>
      <c r="BS37" s="300">
        <f ca="1">'Cost Plus'!$AE37*f_MilPro</f>
        <v>0</v>
      </c>
      <c r="BT37" s="300">
        <f ca="1">'Cost Plus'!$AE37*f_MilPro</f>
        <v>0</v>
      </c>
      <c r="BU37" s="300">
        <f ca="1">'Cost Plus'!$AE37*f_MilPro</f>
        <v>0</v>
      </c>
      <c r="BV37" s="300">
        <f ca="1">'Cost Plus'!$AE37*f_MilPro</f>
        <v>0</v>
      </c>
      <c r="BW37" s="300">
        <f ca="1">'Cost Plus'!$AE37*f_MilPro</f>
        <v>0</v>
      </c>
      <c r="BX37" s="300">
        <f ca="1">'Cost Plus'!$AE37*f_MilPro</f>
        <v>0</v>
      </c>
      <c r="BY37" s="300">
        <f ca="1">'Cost Plus'!$AE37*f_MilPro</f>
        <v>0</v>
      </c>
      <c r="BZ37" s="300">
        <f ca="1">'Cost Plus'!$AE37*f_MilPro</f>
        <v>0</v>
      </c>
      <c r="CA37" s="300">
        <f ca="1">'Cost Plus'!$AE37*f_MilPro</f>
        <v>0</v>
      </c>
      <c r="CB37" s="300">
        <f ca="1">'Cost Plus'!$AE37*f_MilPro</f>
        <v>0</v>
      </c>
      <c r="CC37" s="300">
        <f ca="1">'Cost Plus'!$AE37*f_MilPro</f>
        <v>0</v>
      </c>
      <c r="CD37" s="300">
        <f ca="1">'Cost Plus'!$AE37*f_MilPro</f>
        <v>0</v>
      </c>
      <c r="CE37" s="300">
        <f ca="1">'Cost Plus'!$AE37*f_MilPro</f>
        <v>0</v>
      </c>
      <c r="CF37" s="300">
        <f ca="1">'Cost Plus'!$AE37*f_MilPro</f>
        <v>0</v>
      </c>
      <c r="CG37" s="300">
        <f ca="1">'Cost Plus'!$AE37*f_MilPro</f>
        <v>0</v>
      </c>
      <c r="CH37" s="300">
        <f ca="1">'Cost Plus'!$AE37*f_MilPro</f>
        <v>0</v>
      </c>
      <c r="CI37" s="300">
        <f ca="1">'Cost Plus'!$AE37*f_MilPro</f>
        <v>0</v>
      </c>
      <c r="CJ37" s="300">
        <f ca="1">'Cost Plus'!$AE37*f_MilPro</f>
        <v>0</v>
      </c>
      <c r="CK37" s="300">
        <f ca="1">'Cost Plus'!$AE37*f_MilPro</f>
        <v>0</v>
      </c>
      <c r="CL37" s="300">
        <f ca="1">'Cost Plus'!$AE37*f_MilPro</f>
        <v>0</v>
      </c>
      <c r="CM37" s="300">
        <f ca="1">'Cost Plus'!$AE37*f_MilPro</f>
        <v>0</v>
      </c>
      <c r="CN37" s="300">
        <f ca="1">'Cost Plus'!$AE37*f_MilPro</f>
        <v>0</v>
      </c>
      <c r="CO37" s="300">
        <f ca="1">'Cost Plus'!$AE37*f_MilPro</f>
        <v>0</v>
      </c>
      <c r="CP37" s="300">
        <f ca="1">'Cost Plus'!$AE37*f_MilPro</f>
        <v>0</v>
      </c>
      <c r="CQ37" s="300">
        <f ca="1">'Cost Plus'!$AE37*f_MilPro</f>
        <v>0</v>
      </c>
      <c r="CR37" s="300">
        <f ca="1">'Cost Plus'!$AE37*f_MilPro</f>
        <v>0</v>
      </c>
      <c r="CS37" s="300">
        <f ca="1">'Cost Plus'!$AE37*f_MilPro</f>
        <v>0</v>
      </c>
      <c r="CT37" s="300">
        <f ca="1">'Cost Plus'!$AE37*f_MilPro</f>
        <v>0</v>
      </c>
      <c r="CU37" s="300">
        <f ca="1">'Cost Plus'!$AE37*f_MilPro</f>
        <v>0</v>
      </c>
      <c r="CV37" s="300">
        <f ca="1">'Cost Plus'!$AE37*f_MilPro</f>
        <v>0</v>
      </c>
      <c r="CW37" s="300">
        <f ca="1">'Cost Plus'!$AE37*f_MilPro</f>
        <v>0</v>
      </c>
      <c r="CX37" s="300">
        <f ca="1">'Cost Plus'!$AE37*f_MilPro</f>
        <v>0</v>
      </c>
      <c r="CY37" s="300">
        <f ca="1">'Cost Plus'!$AE37*f_MilPro</f>
        <v>0</v>
      </c>
      <c r="CZ37" s="300">
        <f ca="1">'Cost Plus'!$AE37*f_MilPro</f>
        <v>0</v>
      </c>
      <c r="DA37" s="300">
        <f ca="1">'Cost Plus'!$AE37*f_MilPro</f>
        <v>0</v>
      </c>
      <c r="DB37" s="300">
        <f ca="1">'Cost Plus'!$AE37*f_MilPro</f>
        <v>0</v>
      </c>
      <c r="DC37" s="300">
        <f ca="1">'Cost Plus'!$AE37*f_MilPro</f>
        <v>0</v>
      </c>
      <c r="DD37" s="300">
        <f ca="1">'Cost Plus'!$AE37*f_MilPro</f>
        <v>0</v>
      </c>
      <c r="DE37" s="300">
        <f ca="1">'Cost Plus'!$AE37*f_MilPro</f>
        <v>0</v>
      </c>
      <c r="DF37" s="300">
        <f ca="1">'Cost Plus'!$AE37*f_MilPro</f>
        <v>0</v>
      </c>
      <c r="DG37" s="300">
        <f ca="1">'Cost Plus'!$AE37*f_MilPro</f>
        <v>0</v>
      </c>
      <c r="DH37" s="300">
        <f ca="1">'Cost Plus'!$AE37*f_MilPro</f>
        <v>0</v>
      </c>
      <c r="DI37" s="300">
        <f ca="1">'Cost Plus'!$AE37*f_MilPro</f>
        <v>0</v>
      </c>
      <c r="DJ37" s="300">
        <f ca="1">'Cost Plus'!$AE37*f_MilPro</f>
        <v>0</v>
      </c>
      <c r="DK37" s="300">
        <f ca="1">'Cost Plus'!$AE37*f_MilPro</f>
        <v>0</v>
      </c>
      <c r="DL37" s="300">
        <f ca="1">'Cost Plus'!$AE37*f_MilPro</f>
        <v>0</v>
      </c>
      <c r="DM37" s="300">
        <f ca="1">'Cost Plus'!$AE37*f_MilPro</f>
        <v>0</v>
      </c>
      <c r="DN37" s="300">
        <f ca="1">'Cost Plus'!$AE37*f_MilPro</f>
        <v>0</v>
      </c>
      <c r="DO37" s="300">
        <f ca="1">'Cost Plus'!$AE37*f_MilPro</f>
        <v>0</v>
      </c>
      <c r="DP37" s="300">
        <f ca="1">'Cost Plus'!$AE37*f_MilPro</f>
        <v>0</v>
      </c>
      <c r="DQ37" s="300">
        <f ca="1">'Cost Plus'!$AE37*f_MilPro</f>
        <v>0</v>
      </c>
      <c r="DR37" s="300">
        <f ca="1">'Cost Plus'!$AE37*f_MilPro</f>
        <v>0</v>
      </c>
      <c r="DS37" s="300">
        <f ca="1">'Cost Plus'!$AE37*f_MilPro</f>
        <v>0</v>
      </c>
      <c r="DT37" s="300">
        <f ca="1">'Cost Plus'!$AE37*f_MilPro</f>
        <v>0</v>
      </c>
      <c r="DU37" s="300">
        <f ca="1">'Cost Plus'!$AE37*f_MilPro</f>
        <v>0</v>
      </c>
      <c r="DV37" s="300">
        <f ca="1">'Cost Plus'!$AE37*f_MilPro</f>
        <v>0</v>
      </c>
      <c r="DW37" s="300">
        <f ca="1">'Cost Plus'!$AE37*f_MilPro</f>
        <v>0</v>
      </c>
      <c r="DX37" s="300">
        <f ca="1">'Cost Plus'!$AE37*f_MilPro</f>
        <v>0</v>
      </c>
      <c r="DY37" s="300">
        <f ca="1">'Cost Plus'!$AE37*f_MilPro</f>
        <v>0</v>
      </c>
      <c r="DZ37" s="300">
        <f ca="1">'Cost Plus'!$AE37*f_MilPro</f>
        <v>0</v>
      </c>
      <c r="EA37" s="300">
        <f ca="1">'Cost Plus'!$AE37*f_MilPro</f>
        <v>0</v>
      </c>
      <c r="EB37" s="300">
        <f ca="1">'Cost Plus'!$AE37*f_MilPro</f>
        <v>0</v>
      </c>
      <c r="EC37" s="300">
        <f ca="1">'Cost Plus'!$AE37*f_MilPro</f>
        <v>0</v>
      </c>
      <c r="ED37" s="300">
        <f ca="1">'Cost Plus'!$AE37*f_MilPro</f>
        <v>0</v>
      </c>
      <c r="EE37" s="300">
        <f ca="1">'Cost Plus'!$AE37*f_MilPro</f>
        <v>0</v>
      </c>
      <c r="EF37" s="300">
        <f ca="1">'Cost Plus'!$AE37*f_MilPro</f>
        <v>0</v>
      </c>
      <c r="EG37" s="300">
        <f ca="1">'Cost Plus'!$AE37*f_MilPro</f>
        <v>0</v>
      </c>
      <c r="EH37" s="300">
        <f ca="1">'Cost Plus'!$AE37*f_MilPro</f>
        <v>0</v>
      </c>
      <c r="EI37" s="300">
        <f ca="1">'Cost Plus'!$AE37*f_MilPro</f>
        <v>0</v>
      </c>
      <c r="EJ37" s="300">
        <f ca="1">'Cost Plus'!$AE37*f_MilPro</f>
        <v>0</v>
      </c>
      <c r="EK37" s="300">
        <f ca="1">'Cost Plus'!$AE37*f_MilPro</f>
        <v>0</v>
      </c>
      <c r="EL37" s="300">
        <f ca="1">'Cost Plus'!$AE37*f_MilPro</f>
        <v>0</v>
      </c>
      <c r="EM37" s="300">
        <f ca="1">'Cost Plus'!$AE37*f_MilPro</f>
        <v>0</v>
      </c>
      <c r="EN37" s="300">
        <f ca="1">'Cost Plus'!$AE37*f_MilPro</f>
        <v>0</v>
      </c>
      <c r="EO37" s="300">
        <f ca="1">'Cost Plus'!$AE37*f_MilPro</f>
        <v>0</v>
      </c>
      <c r="EP37" s="300">
        <f ca="1">'Cost Plus'!$AE37*f_MilPro</f>
        <v>0</v>
      </c>
      <c r="EQ37" s="300">
        <f ca="1">'Cost Plus'!$AE37*f_MilPro</f>
        <v>0</v>
      </c>
      <c r="ER37" s="300">
        <f ca="1">'Cost Plus'!$AE37*f_MilPro</f>
        <v>0</v>
      </c>
      <c r="ES37" s="300">
        <f ca="1">'Cost Plus'!$AE37*f_MilPro</f>
        <v>0</v>
      </c>
      <c r="ET37" s="300">
        <f ca="1">'Cost Plus'!$AE37*f_MilPro</f>
        <v>0</v>
      </c>
      <c r="EU37" s="300">
        <f ca="1">'Cost Plus'!$AE37*f_MilPro</f>
        <v>0</v>
      </c>
      <c r="EV37" s="300">
        <f ca="1">'Cost Plus'!$AE37*f_MilPro</f>
        <v>0</v>
      </c>
      <c r="EW37" s="300">
        <f ca="1">'Cost Plus'!$AE37*f_MilPro</f>
        <v>0</v>
      </c>
      <c r="EX37" s="300">
        <f ca="1">'Cost Plus'!$AE37*f_MilPro</f>
        <v>0</v>
      </c>
      <c r="EY37" s="612"/>
      <c r="EZ37" s="757" t="str">
        <f>'Main Input'!EZ37</f>
        <v>RPI</v>
      </c>
      <c r="FA37" s="757" t="str">
        <f>'Main Input'!FA37</f>
        <v>N/A</v>
      </c>
      <c r="FB37" s="766">
        <f>'Main Input'!FB37</f>
        <v>0</v>
      </c>
      <c r="FC37" s="766" t="str">
        <f>'Main Input'!FC37</f>
        <v>IT Solutions</v>
      </c>
      <c r="FD37" s="766" t="str">
        <f>'Main Input'!FD37</f>
        <v>Managed Services</v>
      </c>
      <c r="FE37" s="757" t="str">
        <f>'Main Input'!FE37</f>
        <v>Opex</v>
      </c>
      <c r="FF37" s="757" t="str">
        <f>'Main Input'!FF37</f>
        <v>ContractAccrual</v>
      </c>
      <c r="FG37" s="757" t="str">
        <f>'Main Input'!FG37</f>
        <v>Expense</v>
      </c>
      <c r="FH37" s="767" t="str">
        <f>'Main Input'!FH37</f>
        <v>A</v>
      </c>
      <c r="FI37" s="768">
        <f>'Main Input'!FI37</f>
        <v>0.22</v>
      </c>
      <c r="FJ37" s="768">
        <f>'Main Input'!FJ37</f>
        <v>0</v>
      </c>
      <c r="FK37" s="612"/>
      <c r="FL37" s="531">
        <f t="shared" si="27"/>
        <v>0</v>
      </c>
      <c r="FM37" s="86"/>
      <c r="FN37" s="612"/>
    </row>
    <row r="38" spans="1:170" ht="12.75" customHeight="1">
      <c r="A38" s="750" t="str">
        <f>'Main Input'!A38</f>
        <v>MTB</v>
      </c>
      <c r="B38" s="762" t="str">
        <f>'Main Input'!B38</f>
        <v>Business Unit</v>
      </c>
      <c r="C38" s="762" t="str">
        <f>'Main Input'!C38</f>
        <v>Labour</v>
      </c>
      <c r="D38" s="762" t="str">
        <f>'Main Input'!D38</f>
        <v>TRF</v>
      </c>
      <c r="E38" s="762" t="str">
        <f>'Main Input'!E38</f>
        <v>Technical Architect - MicroComputing</v>
      </c>
      <c r="F38" s="753" t="str">
        <f>'Main Input'!F38</f>
        <v>direct</v>
      </c>
      <c r="G38" s="753" t="str">
        <f>'Main Input'!G38</f>
        <v>Person</v>
      </c>
      <c r="H38" s="753" t="str">
        <f>'Main Input'!H38</f>
        <v>TAC.CSA.3</v>
      </c>
      <c r="I38" s="753">
        <f>'Main Input'!I38</f>
        <v>0</v>
      </c>
      <c r="J38" s="753">
        <f>'Main Input'!J38</f>
        <v>0</v>
      </c>
      <c r="K38" s="753" t="str">
        <f>'Main Input'!K38</f>
        <v>FJS</v>
      </c>
      <c r="L38" s="753" t="str">
        <f>'Main Input'!L38</f>
        <v>pTran</v>
      </c>
      <c r="M38" s="753">
        <f>'Main Input'!M38</f>
        <v>0</v>
      </c>
      <c r="N38" s="753">
        <f>'Main Input'!N38</f>
        <v>0</v>
      </c>
      <c r="O38" s="753" t="str">
        <f>'Main Input'!O38</f>
        <v>SPAIN</v>
      </c>
      <c r="P38" s="753">
        <f>'Main Input'!P38</f>
        <v>341</v>
      </c>
      <c r="Q38" s="753" t="str">
        <f>'Main Input'!Q38</f>
        <v>EUR</v>
      </c>
      <c r="R38" s="753" t="str">
        <f>'Main Input'!R38</f>
        <v>EMEA</v>
      </c>
      <c r="S38" s="753" t="str">
        <f>'Main Input'!S38</f>
        <v>Local</v>
      </c>
      <c r="T38" s="753">
        <f>'Main Input'!T38</f>
        <v>0</v>
      </c>
      <c r="U38" s="753">
        <f>'Main Input'!U38</f>
        <v>0</v>
      </c>
      <c r="V38" s="753" t="str">
        <f>'Main Input'!V38</f>
        <v>5_ATP</v>
      </c>
      <c r="W38" s="753">
        <f>'Main Input'!W38</f>
        <v>0</v>
      </c>
      <c r="X38" s="753">
        <f>'Main Input'!X38</f>
        <v>0</v>
      </c>
      <c r="Y38" s="753">
        <f>'Main Input'!Y38</f>
        <v>0</v>
      </c>
      <c r="Z38" s="753">
        <f>'Main Input'!Z38</f>
        <v>0</v>
      </c>
      <c r="AA38" s="753">
        <f>'Main Input'!AA38</f>
        <v>0</v>
      </c>
      <c r="AB38" s="763">
        <f>'Main Input'!AB38</f>
        <v>0</v>
      </c>
      <c r="AC38" s="763" t="str">
        <f>'Main Input'!AC38</f>
        <v>Days</v>
      </c>
      <c r="AD38" s="764">
        <f>'Main Input'!AD38</f>
        <v>72</v>
      </c>
      <c r="AE38" s="765">
        <f t="shared" ca="1" si="26"/>
        <v>31791.692307692305</v>
      </c>
      <c r="AF38" s="299">
        <f ca="1">'Cost Plus'!$AE38*f_MilPro</f>
        <v>0</v>
      </c>
      <c r="AG38" s="300">
        <f ca="1">'Cost Plus'!$AE38*f_MilPro</f>
        <v>0</v>
      </c>
      <c r="AH38" s="300">
        <f ca="1">'Cost Plus'!$AE38*f_MilPro</f>
        <v>0</v>
      </c>
      <c r="AI38" s="300">
        <f ca="1">'Cost Plus'!$AE38*f_MilPro</f>
        <v>0</v>
      </c>
      <c r="AJ38" s="300">
        <f ca="1">'Cost Plus'!$AE38*f_MilPro</f>
        <v>0</v>
      </c>
      <c r="AK38" s="300">
        <f ca="1">'Cost Plus'!$AE38*f_MilPro</f>
        <v>0</v>
      </c>
      <c r="AL38" s="300">
        <f ca="1">'Cost Plus'!$AE38*f_MilPro</f>
        <v>0</v>
      </c>
      <c r="AM38" s="300">
        <f ca="1">'Cost Plus'!$AE38*f_MilPro</f>
        <v>0</v>
      </c>
      <c r="AN38" s="300">
        <f ca="1">'Cost Plus'!$AE38*f_MilPro</f>
        <v>0</v>
      </c>
      <c r="AO38" s="300">
        <f ca="1">'Cost Plus'!$AE38*f_MilPro</f>
        <v>0</v>
      </c>
      <c r="AP38" s="300">
        <f ca="1">'Cost Plus'!$AE38*f_MilPro</f>
        <v>0</v>
      </c>
      <c r="AQ38" s="300">
        <f ca="1">'Cost Plus'!$AE38*f_MilPro</f>
        <v>0</v>
      </c>
      <c r="AR38" s="300">
        <f ca="1">'Cost Plus'!$AE38*f_MilPro</f>
        <v>0</v>
      </c>
      <c r="AS38" s="300">
        <f ca="1">'Cost Plus'!$AE38*f_MilPro</f>
        <v>0</v>
      </c>
      <c r="AT38" s="300">
        <f ca="1">'Cost Plus'!$AE38*f_MilPro</f>
        <v>7947.9230769230762</v>
      </c>
      <c r="AU38" s="300">
        <f ca="1">'Cost Plus'!$AE38*f_MilPro</f>
        <v>7947.9230769230762</v>
      </c>
      <c r="AV38" s="300">
        <f ca="1">'Cost Plus'!$AE38*f_MilPro</f>
        <v>7947.9230769230762</v>
      </c>
      <c r="AW38" s="300">
        <f ca="1">'Cost Plus'!$AE38*f_MilPro</f>
        <v>7947.9230769230762</v>
      </c>
      <c r="AX38" s="300">
        <f ca="1">'Cost Plus'!$AE38*f_MilPro</f>
        <v>0</v>
      </c>
      <c r="AY38" s="300">
        <f ca="1">'Cost Plus'!$AE38*f_MilPro</f>
        <v>0</v>
      </c>
      <c r="AZ38" s="300">
        <f ca="1">'Cost Plus'!$AE38*f_MilPro</f>
        <v>0</v>
      </c>
      <c r="BA38" s="300">
        <f ca="1">'Cost Plus'!$AE38*f_MilPro</f>
        <v>0</v>
      </c>
      <c r="BB38" s="300">
        <f ca="1">'Cost Plus'!$AE38*f_MilPro</f>
        <v>0</v>
      </c>
      <c r="BC38" s="300">
        <f ca="1">'Cost Plus'!$AE38*f_MilPro</f>
        <v>0</v>
      </c>
      <c r="BD38" s="300">
        <f ca="1">'Cost Plus'!$AE38*f_MilPro</f>
        <v>0</v>
      </c>
      <c r="BE38" s="300">
        <f ca="1">'Cost Plus'!$AE38*f_MilPro</f>
        <v>0</v>
      </c>
      <c r="BF38" s="300">
        <f ca="1">'Cost Plus'!$AE38*f_MilPro</f>
        <v>0</v>
      </c>
      <c r="BG38" s="300">
        <f ca="1">'Cost Plus'!$AE38*f_MilPro</f>
        <v>0</v>
      </c>
      <c r="BH38" s="300">
        <f ca="1">'Cost Plus'!$AE38*f_MilPro</f>
        <v>0</v>
      </c>
      <c r="BI38" s="300">
        <f ca="1">'Cost Plus'!$AE38*f_MilPro</f>
        <v>0</v>
      </c>
      <c r="BJ38" s="300">
        <f ca="1">'Cost Plus'!$AE38*f_MilPro</f>
        <v>0</v>
      </c>
      <c r="BK38" s="300">
        <f ca="1">'Cost Plus'!$AE38*f_MilPro</f>
        <v>0</v>
      </c>
      <c r="BL38" s="300">
        <f ca="1">'Cost Plus'!$AE38*f_MilPro</f>
        <v>0</v>
      </c>
      <c r="BM38" s="300">
        <f ca="1">'Cost Plus'!$AE38*f_MilPro</f>
        <v>0</v>
      </c>
      <c r="BN38" s="300">
        <f ca="1">'Cost Plus'!$AE38*f_MilPro</f>
        <v>0</v>
      </c>
      <c r="BO38" s="300">
        <f ca="1">'Cost Plus'!$AE38*f_MilPro</f>
        <v>0</v>
      </c>
      <c r="BP38" s="300">
        <f ca="1">'Cost Plus'!$AE38*f_MilPro</f>
        <v>0</v>
      </c>
      <c r="BQ38" s="300">
        <f ca="1">'Cost Plus'!$AE38*f_MilPro</f>
        <v>0</v>
      </c>
      <c r="BR38" s="300">
        <f ca="1">'Cost Plus'!$AE38*f_MilPro</f>
        <v>0</v>
      </c>
      <c r="BS38" s="300">
        <f ca="1">'Cost Plus'!$AE38*f_MilPro</f>
        <v>0</v>
      </c>
      <c r="BT38" s="300">
        <f ca="1">'Cost Plus'!$AE38*f_MilPro</f>
        <v>0</v>
      </c>
      <c r="BU38" s="300">
        <f ca="1">'Cost Plus'!$AE38*f_MilPro</f>
        <v>0</v>
      </c>
      <c r="BV38" s="300">
        <f ca="1">'Cost Plus'!$AE38*f_MilPro</f>
        <v>0</v>
      </c>
      <c r="BW38" s="300">
        <f ca="1">'Cost Plus'!$AE38*f_MilPro</f>
        <v>0</v>
      </c>
      <c r="BX38" s="300">
        <f ca="1">'Cost Plus'!$AE38*f_MilPro</f>
        <v>0</v>
      </c>
      <c r="BY38" s="300">
        <f ca="1">'Cost Plus'!$AE38*f_MilPro</f>
        <v>0</v>
      </c>
      <c r="BZ38" s="300">
        <f ca="1">'Cost Plus'!$AE38*f_MilPro</f>
        <v>0</v>
      </c>
      <c r="CA38" s="300">
        <f ca="1">'Cost Plus'!$AE38*f_MilPro</f>
        <v>0</v>
      </c>
      <c r="CB38" s="300">
        <f ca="1">'Cost Plus'!$AE38*f_MilPro</f>
        <v>0</v>
      </c>
      <c r="CC38" s="300">
        <f ca="1">'Cost Plus'!$AE38*f_MilPro</f>
        <v>0</v>
      </c>
      <c r="CD38" s="300">
        <f ca="1">'Cost Plus'!$AE38*f_MilPro</f>
        <v>0</v>
      </c>
      <c r="CE38" s="300">
        <f ca="1">'Cost Plus'!$AE38*f_MilPro</f>
        <v>0</v>
      </c>
      <c r="CF38" s="300">
        <f ca="1">'Cost Plus'!$AE38*f_MilPro</f>
        <v>0</v>
      </c>
      <c r="CG38" s="300">
        <f ca="1">'Cost Plus'!$AE38*f_MilPro</f>
        <v>0</v>
      </c>
      <c r="CH38" s="300">
        <f ca="1">'Cost Plus'!$AE38*f_MilPro</f>
        <v>0</v>
      </c>
      <c r="CI38" s="300">
        <f ca="1">'Cost Plus'!$AE38*f_MilPro</f>
        <v>0</v>
      </c>
      <c r="CJ38" s="300">
        <f ca="1">'Cost Plus'!$AE38*f_MilPro</f>
        <v>0</v>
      </c>
      <c r="CK38" s="300">
        <f ca="1">'Cost Plus'!$AE38*f_MilPro</f>
        <v>0</v>
      </c>
      <c r="CL38" s="300">
        <f ca="1">'Cost Plus'!$AE38*f_MilPro</f>
        <v>0</v>
      </c>
      <c r="CM38" s="300">
        <f ca="1">'Cost Plus'!$AE38*f_MilPro</f>
        <v>0</v>
      </c>
      <c r="CN38" s="300">
        <f ca="1">'Cost Plus'!$AE38*f_MilPro</f>
        <v>0</v>
      </c>
      <c r="CO38" s="300">
        <f ca="1">'Cost Plus'!$AE38*f_MilPro</f>
        <v>0</v>
      </c>
      <c r="CP38" s="300">
        <f ca="1">'Cost Plus'!$AE38*f_MilPro</f>
        <v>0</v>
      </c>
      <c r="CQ38" s="300">
        <f ca="1">'Cost Plus'!$AE38*f_MilPro</f>
        <v>0</v>
      </c>
      <c r="CR38" s="300">
        <f ca="1">'Cost Plus'!$AE38*f_MilPro</f>
        <v>0</v>
      </c>
      <c r="CS38" s="300">
        <f ca="1">'Cost Plus'!$AE38*f_MilPro</f>
        <v>0</v>
      </c>
      <c r="CT38" s="300">
        <f ca="1">'Cost Plus'!$AE38*f_MilPro</f>
        <v>0</v>
      </c>
      <c r="CU38" s="300">
        <f ca="1">'Cost Plus'!$AE38*f_MilPro</f>
        <v>0</v>
      </c>
      <c r="CV38" s="300">
        <f ca="1">'Cost Plus'!$AE38*f_MilPro</f>
        <v>0</v>
      </c>
      <c r="CW38" s="300">
        <f ca="1">'Cost Plus'!$AE38*f_MilPro</f>
        <v>0</v>
      </c>
      <c r="CX38" s="300">
        <f ca="1">'Cost Plus'!$AE38*f_MilPro</f>
        <v>0</v>
      </c>
      <c r="CY38" s="300">
        <f ca="1">'Cost Plus'!$AE38*f_MilPro</f>
        <v>0</v>
      </c>
      <c r="CZ38" s="300">
        <f ca="1">'Cost Plus'!$AE38*f_MilPro</f>
        <v>0</v>
      </c>
      <c r="DA38" s="300">
        <f ca="1">'Cost Plus'!$AE38*f_MilPro</f>
        <v>0</v>
      </c>
      <c r="DB38" s="300">
        <f ca="1">'Cost Plus'!$AE38*f_MilPro</f>
        <v>0</v>
      </c>
      <c r="DC38" s="300">
        <f ca="1">'Cost Plus'!$AE38*f_MilPro</f>
        <v>0</v>
      </c>
      <c r="DD38" s="300">
        <f ca="1">'Cost Plus'!$AE38*f_MilPro</f>
        <v>0</v>
      </c>
      <c r="DE38" s="300">
        <f ca="1">'Cost Plus'!$AE38*f_MilPro</f>
        <v>0</v>
      </c>
      <c r="DF38" s="300">
        <f ca="1">'Cost Plus'!$AE38*f_MilPro</f>
        <v>0</v>
      </c>
      <c r="DG38" s="300">
        <f ca="1">'Cost Plus'!$AE38*f_MilPro</f>
        <v>0</v>
      </c>
      <c r="DH38" s="300">
        <f ca="1">'Cost Plus'!$AE38*f_MilPro</f>
        <v>0</v>
      </c>
      <c r="DI38" s="300">
        <f ca="1">'Cost Plus'!$AE38*f_MilPro</f>
        <v>0</v>
      </c>
      <c r="DJ38" s="300">
        <f ca="1">'Cost Plus'!$AE38*f_MilPro</f>
        <v>0</v>
      </c>
      <c r="DK38" s="300">
        <f ca="1">'Cost Plus'!$AE38*f_MilPro</f>
        <v>0</v>
      </c>
      <c r="DL38" s="300">
        <f ca="1">'Cost Plus'!$AE38*f_MilPro</f>
        <v>0</v>
      </c>
      <c r="DM38" s="300">
        <f ca="1">'Cost Plus'!$AE38*f_MilPro</f>
        <v>0</v>
      </c>
      <c r="DN38" s="300">
        <f ca="1">'Cost Plus'!$AE38*f_MilPro</f>
        <v>0</v>
      </c>
      <c r="DO38" s="300">
        <f ca="1">'Cost Plus'!$AE38*f_MilPro</f>
        <v>0</v>
      </c>
      <c r="DP38" s="300">
        <f ca="1">'Cost Plus'!$AE38*f_MilPro</f>
        <v>0</v>
      </c>
      <c r="DQ38" s="300">
        <f ca="1">'Cost Plus'!$AE38*f_MilPro</f>
        <v>0</v>
      </c>
      <c r="DR38" s="300">
        <f ca="1">'Cost Plus'!$AE38*f_MilPro</f>
        <v>0</v>
      </c>
      <c r="DS38" s="300">
        <f ca="1">'Cost Plus'!$AE38*f_MilPro</f>
        <v>0</v>
      </c>
      <c r="DT38" s="300">
        <f ca="1">'Cost Plus'!$AE38*f_MilPro</f>
        <v>0</v>
      </c>
      <c r="DU38" s="300">
        <f ca="1">'Cost Plus'!$AE38*f_MilPro</f>
        <v>0</v>
      </c>
      <c r="DV38" s="300">
        <f ca="1">'Cost Plus'!$AE38*f_MilPro</f>
        <v>0</v>
      </c>
      <c r="DW38" s="300">
        <f ca="1">'Cost Plus'!$AE38*f_MilPro</f>
        <v>0</v>
      </c>
      <c r="DX38" s="300">
        <f ca="1">'Cost Plus'!$AE38*f_MilPro</f>
        <v>0</v>
      </c>
      <c r="DY38" s="300">
        <f ca="1">'Cost Plus'!$AE38*f_MilPro</f>
        <v>0</v>
      </c>
      <c r="DZ38" s="300">
        <f ca="1">'Cost Plus'!$AE38*f_MilPro</f>
        <v>0</v>
      </c>
      <c r="EA38" s="300">
        <f ca="1">'Cost Plus'!$AE38*f_MilPro</f>
        <v>0</v>
      </c>
      <c r="EB38" s="300">
        <f ca="1">'Cost Plus'!$AE38*f_MilPro</f>
        <v>0</v>
      </c>
      <c r="EC38" s="300">
        <f ca="1">'Cost Plus'!$AE38*f_MilPro</f>
        <v>0</v>
      </c>
      <c r="ED38" s="300">
        <f ca="1">'Cost Plus'!$AE38*f_MilPro</f>
        <v>0</v>
      </c>
      <c r="EE38" s="300">
        <f ca="1">'Cost Plus'!$AE38*f_MilPro</f>
        <v>0</v>
      </c>
      <c r="EF38" s="300">
        <f ca="1">'Cost Plus'!$AE38*f_MilPro</f>
        <v>0</v>
      </c>
      <c r="EG38" s="300">
        <f ca="1">'Cost Plus'!$AE38*f_MilPro</f>
        <v>0</v>
      </c>
      <c r="EH38" s="300">
        <f ca="1">'Cost Plus'!$AE38*f_MilPro</f>
        <v>0</v>
      </c>
      <c r="EI38" s="300">
        <f ca="1">'Cost Plus'!$AE38*f_MilPro</f>
        <v>0</v>
      </c>
      <c r="EJ38" s="300">
        <f ca="1">'Cost Plus'!$AE38*f_MilPro</f>
        <v>0</v>
      </c>
      <c r="EK38" s="300">
        <f ca="1">'Cost Plus'!$AE38*f_MilPro</f>
        <v>0</v>
      </c>
      <c r="EL38" s="300">
        <f ca="1">'Cost Plus'!$AE38*f_MilPro</f>
        <v>0</v>
      </c>
      <c r="EM38" s="300">
        <f ca="1">'Cost Plus'!$AE38*f_MilPro</f>
        <v>0</v>
      </c>
      <c r="EN38" s="300">
        <f ca="1">'Cost Plus'!$AE38*f_MilPro</f>
        <v>0</v>
      </c>
      <c r="EO38" s="300">
        <f ca="1">'Cost Plus'!$AE38*f_MilPro</f>
        <v>0</v>
      </c>
      <c r="EP38" s="300">
        <f ca="1">'Cost Plus'!$AE38*f_MilPro</f>
        <v>0</v>
      </c>
      <c r="EQ38" s="300">
        <f ca="1">'Cost Plus'!$AE38*f_MilPro</f>
        <v>0</v>
      </c>
      <c r="ER38" s="300">
        <f ca="1">'Cost Plus'!$AE38*f_MilPro</f>
        <v>0</v>
      </c>
      <c r="ES38" s="300">
        <f ca="1">'Cost Plus'!$AE38*f_MilPro</f>
        <v>0</v>
      </c>
      <c r="ET38" s="300">
        <f ca="1">'Cost Plus'!$AE38*f_MilPro</f>
        <v>0</v>
      </c>
      <c r="EU38" s="300">
        <f ca="1">'Cost Plus'!$AE38*f_MilPro</f>
        <v>0</v>
      </c>
      <c r="EV38" s="300">
        <f ca="1">'Cost Plus'!$AE38*f_MilPro</f>
        <v>0</v>
      </c>
      <c r="EW38" s="300">
        <f ca="1">'Cost Plus'!$AE38*f_MilPro</f>
        <v>0</v>
      </c>
      <c r="EX38" s="300">
        <f ca="1">'Cost Plus'!$AE38*f_MilPro</f>
        <v>0</v>
      </c>
      <c r="EY38" s="612"/>
      <c r="EZ38" s="757" t="str">
        <f>'Main Input'!EZ38</f>
        <v>RPI</v>
      </c>
      <c r="FA38" s="757" t="str">
        <f>'Main Input'!FA38</f>
        <v>N/A</v>
      </c>
      <c r="FB38" s="766">
        <f>'Main Input'!FB38</f>
        <v>0</v>
      </c>
      <c r="FC38" s="766" t="str">
        <f>'Main Input'!FC38</f>
        <v>IT Solutions</v>
      </c>
      <c r="FD38" s="766" t="str">
        <f>'Main Input'!FD38</f>
        <v>Managed Services</v>
      </c>
      <c r="FE38" s="757" t="str">
        <f>'Main Input'!FE38</f>
        <v>Opex</v>
      </c>
      <c r="FF38" s="757" t="str">
        <f>'Main Input'!FF38</f>
        <v>ContractAccrual</v>
      </c>
      <c r="FG38" s="757" t="str">
        <f>'Main Input'!FG38</f>
        <v>Expense</v>
      </c>
      <c r="FH38" s="767" t="str">
        <f>'Main Input'!FH38</f>
        <v>A</v>
      </c>
      <c r="FI38" s="768">
        <f>'Main Input'!FI38</f>
        <v>0.22</v>
      </c>
      <c r="FJ38" s="768">
        <f>'Main Input'!FJ38</f>
        <v>0</v>
      </c>
      <c r="FK38" s="612"/>
      <c r="FL38" s="531">
        <f t="shared" si="27"/>
        <v>0</v>
      </c>
      <c r="FM38" s="86"/>
      <c r="FN38" s="612"/>
    </row>
    <row r="39" spans="1:170" ht="12.75" customHeight="1">
      <c r="A39" s="750" t="str">
        <f>'Main Input'!A39</f>
        <v>MTB</v>
      </c>
      <c r="B39" s="762" t="str">
        <f>'Main Input'!B39</f>
        <v>Business Unit</v>
      </c>
      <c r="C39" s="762" t="str">
        <f>'Main Input'!C39</f>
        <v>Labour</v>
      </c>
      <c r="D39" s="762" t="str">
        <f>'Main Input'!D39</f>
        <v>TRF</v>
      </c>
      <c r="E39" s="762" t="str">
        <f>'Main Input'!E39</f>
        <v>Technical Architect - Midrange</v>
      </c>
      <c r="F39" s="753" t="str">
        <f>'Main Input'!F39</f>
        <v>direct</v>
      </c>
      <c r="G39" s="753" t="str">
        <f>'Main Input'!G39</f>
        <v>Person</v>
      </c>
      <c r="H39" s="753" t="str">
        <f>'Main Input'!H39</f>
        <v>TAC.CSA.3</v>
      </c>
      <c r="I39" s="753">
        <f>'Main Input'!I39</f>
        <v>0</v>
      </c>
      <c r="J39" s="753">
        <f>'Main Input'!J39</f>
        <v>0</v>
      </c>
      <c r="K39" s="753" t="str">
        <f>'Main Input'!K39</f>
        <v>FJS</v>
      </c>
      <c r="L39" s="753" t="str">
        <f>'Main Input'!L39</f>
        <v>pTran</v>
      </c>
      <c r="M39" s="753">
        <f>'Main Input'!M39</f>
        <v>0</v>
      </c>
      <c r="N39" s="753">
        <f>'Main Input'!N39</f>
        <v>0</v>
      </c>
      <c r="O39" s="753" t="str">
        <f>'Main Input'!O39</f>
        <v>SPAIN</v>
      </c>
      <c r="P39" s="753">
        <f>'Main Input'!P39</f>
        <v>341</v>
      </c>
      <c r="Q39" s="753" t="str">
        <f>'Main Input'!Q39</f>
        <v>EUR</v>
      </c>
      <c r="R39" s="753" t="str">
        <f>'Main Input'!R39</f>
        <v>EMEA</v>
      </c>
      <c r="S39" s="753" t="str">
        <f>'Main Input'!S39</f>
        <v>Local</v>
      </c>
      <c r="T39" s="753">
        <f>'Main Input'!T39</f>
        <v>0</v>
      </c>
      <c r="U39" s="753">
        <f>'Main Input'!U39</f>
        <v>0</v>
      </c>
      <c r="V39" s="753" t="str">
        <f>'Main Input'!V39</f>
        <v>5_ATP</v>
      </c>
      <c r="W39" s="753">
        <f>'Main Input'!W39</f>
        <v>0</v>
      </c>
      <c r="X39" s="753">
        <f>'Main Input'!X39</f>
        <v>0</v>
      </c>
      <c r="Y39" s="753">
        <f>'Main Input'!Y39</f>
        <v>0</v>
      </c>
      <c r="Z39" s="753">
        <f>'Main Input'!Z39</f>
        <v>0</v>
      </c>
      <c r="AA39" s="753">
        <f>'Main Input'!AA39</f>
        <v>0</v>
      </c>
      <c r="AB39" s="763">
        <f>'Main Input'!AB39</f>
        <v>0</v>
      </c>
      <c r="AC39" s="763" t="str">
        <f>'Main Input'!AC39</f>
        <v>Days</v>
      </c>
      <c r="AD39" s="764">
        <f>'Main Input'!AD39</f>
        <v>72</v>
      </c>
      <c r="AE39" s="765">
        <f t="shared" ca="1" si="26"/>
        <v>31791.692307692305</v>
      </c>
      <c r="AF39" s="299">
        <f ca="1">'Cost Plus'!$AE39*f_MilPro</f>
        <v>0</v>
      </c>
      <c r="AG39" s="300">
        <f ca="1">'Cost Plus'!$AE39*f_MilPro</f>
        <v>0</v>
      </c>
      <c r="AH39" s="300">
        <f ca="1">'Cost Plus'!$AE39*f_MilPro</f>
        <v>0</v>
      </c>
      <c r="AI39" s="300">
        <f ca="1">'Cost Plus'!$AE39*f_MilPro</f>
        <v>0</v>
      </c>
      <c r="AJ39" s="300">
        <f ca="1">'Cost Plus'!$AE39*f_MilPro</f>
        <v>0</v>
      </c>
      <c r="AK39" s="300">
        <f ca="1">'Cost Plus'!$AE39*f_MilPro</f>
        <v>0</v>
      </c>
      <c r="AL39" s="300">
        <f ca="1">'Cost Plus'!$AE39*f_MilPro</f>
        <v>0</v>
      </c>
      <c r="AM39" s="300">
        <f ca="1">'Cost Plus'!$AE39*f_MilPro</f>
        <v>0</v>
      </c>
      <c r="AN39" s="300">
        <f ca="1">'Cost Plus'!$AE39*f_MilPro</f>
        <v>0</v>
      </c>
      <c r="AO39" s="300">
        <f ca="1">'Cost Plus'!$AE39*f_MilPro</f>
        <v>0</v>
      </c>
      <c r="AP39" s="300">
        <f ca="1">'Cost Plus'!$AE39*f_MilPro</f>
        <v>0</v>
      </c>
      <c r="AQ39" s="300">
        <f ca="1">'Cost Plus'!$AE39*f_MilPro</f>
        <v>0</v>
      </c>
      <c r="AR39" s="300">
        <f ca="1">'Cost Plus'!$AE39*f_MilPro</f>
        <v>0</v>
      </c>
      <c r="AS39" s="300">
        <f ca="1">'Cost Plus'!$AE39*f_MilPro</f>
        <v>0</v>
      </c>
      <c r="AT39" s="300">
        <f ca="1">'Cost Plus'!$AE39*f_MilPro</f>
        <v>7947.9230769230762</v>
      </c>
      <c r="AU39" s="300">
        <f ca="1">'Cost Plus'!$AE39*f_MilPro</f>
        <v>7947.9230769230762</v>
      </c>
      <c r="AV39" s="300">
        <f ca="1">'Cost Plus'!$AE39*f_MilPro</f>
        <v>7947.9230769230762</v>
      </c>
      <c r="AW39" s="300">
        <f ca="1">'Cost Plus'!$AE39*f_MilPro</f>
        <v>7947.9230769230762</v>
      </c>
      <c r="AX39" s="300">
        <f ca="1">'Cost Plus'!$AE39*f_MilPro</f>
        <v>0</v>
      </c>
      <c r="AY39" s="300">
        <f ca="1">'Cost Plus'!$AE39*f_MilPro</f>
        <v>0</v>
      </c>
      <c r="AZ39" s="300">
        <f ca="1">'Cost Plus'!$AE39*f_MilPro</f>
        <v>0</v>
      </c>
      <c r="BA39" s="300">
        <f ca="1">'Cost Plus'!$AE39*f_MilPro</f>
        <v>0</v>
      </c>
      <c r="BB39" s="300">
        <f ca="1">'Cost Plus'!$AE39*f_MilPro</f>
        <v>0</v>
      </c>
      <c r="BC39" s="300">
        <f ca="1">'Cost Plus'!$AE39*f_MilPro</f>
        <v>0</v>
      </c>
      <c r="BD39" s="300">
        <f ca="1">'Cost Plus'!$AE39*f_MilPro</f>
        <v>0</v>
      </c>
      <c r="BE39" s="300">
        <f ca="1">'Cost Plus'!$AE39*f_MilPro</f>
        <v>0</v>
      </c>
      <c r="BF39" s="300">
        <f ca="1">'Cost Plus'!$AE39*f_MilPro</f>
        <v>0</v>
      </c>
      <c r="BG39" s="300">
        <f ca="1">'Cost Plus'!$AE39*f_MilPro</f>
        <v>0</v>
      </c>
      <c r="BH39" s="300">
        <f ca="1">'Cost Plus'!$AE39*f_MilPro</f>
        <v>0</v>
      </c>
      <c r="BI39" s="300">
        <f ca="1">'Cost Plus'!$AE39*f_MilPro</f>
        <v>0</v>
      </c>
      <c r="BJ39" s="300">
        <f ca="1">'Cost Plus'!$AE39*f_MilPro</f>
        <v>0</v>
      </c>
      <c r="BK39" s="300">
        <f ca="1">'Cost Plus'!$AE39*f_MilPro</f>
        <v>0</v>
      </c>
      <c r="BL39" s="300">
        <f ca="1">'Cost Plus'!$AE39*f_MilPro</f>
        <v>0</v>
      </c>
      <c r="BM39" s="300">
        <f ca="1">'Cost Plus'!$AE39*f_MilPro</f>
        <v>0</v>
      </c>
      <c r="BN39" s="300">
        <f ca="1">'Cost Plus'!$AE39*f_MilPro</f>
        <v>0</v>
      </c>
      <c r="BO39" s="300">
        <f ca="1">'Cost Plus'!$AE39*f_MilPro</f>
        <v>0</v>
      </c>
      <c r="BP39" s="300">
        <f ca="1">'Cost Plus'!$AE39*f_MilPro</f>
        <v>0</v>
      </c>
      <c r="BQ39" s="300">
        <f ca="1">'Cost Plus'!$AE39*f_MilPro</f>
        <v>0</v>
      </c>
      <c r="BR39" s="300">
        <f ca="1">'Cost Plus'!$AE39*f_MilPro</f>
        <v>0</v>
      </c>
      <c r="BS39" s="300">
        <f ca="1">'Cost Plus'!$AE39*f_MilPro</f>
        <v>0</v>
      </c>
      <c r="BT39" s="300">
        <f ca="1">'Cost Plus'!$AE39*f_MilPro</f>
        <v>0</v>
      </c>
      <c r="BU39" s="300">
        <f ca="1">'Cost Plus'!$AE39*f_MilPro</f>
        <v>0</v>
      </c>
      <c r="BV39" s="300">
        <f ca="1">'Cost Plus'!$AE39*f_MilPro</f>
        <v>0</v>
      </c>
      <c r="BW39" s="300">
        <f ca="1">'Cost Plus'!$AE39*f_MilPro</f>
        <v>0</v>
      </c>
      <c r="BX39" s="300">
        <f ca="1">'Cost Plus'!$AE39*f_MilPro</f>
        <v>0</v>
      </c>
      <c r="BY39" s="300">
        <f ca="1">'Cost Plus'!$AE39*f_MilPro</f>
        <v>0</v>
      </c>
      <c r="BZ39" s="300">
        <f ca="1">'Cost Plus'!$AE39*f_MilPro</f>
        <v>0</v>
      </c>
      <c r="CA39" s="300">
        <f ca="1">'Cost Plus'!$AE39*f_MilPro</f>
        <v>0</v>
      </c>
      <c r="CB39" s="300">
        <f ca="1">'Cost Plus'!$AE39*f_MilPro</f>
        <v>0</v>
      </c>
      <c r="CC39" s="300">
        <f ca="1">'Cost Plus'!$AE39*f_MilPro</f>
        <v>0</v>
      </c>
      <c r="CD39" s="300">
        <f ca="1">'Cost Plus'!$AE39*f_MilPro</f>
        <v>0</v>
      </c>
      <c r="CE39" s="300">
        <f ca="1">'Cost Plus'!$AE39*f_MilPro</f>
        <v>0</v>
      </c>
      <c r="CF39" s="300">
        <f ca="1">'Cost Plus'!$AE39*f_MilPro</f>
        <v>0</v>
      </c>
      <c r="CG39" s="300">
        <f ca="1">'Cost Plus'!$AE39*f_MilPro</f>
        <v>0</v>
      </c>
      <c r="CH39" s="300">
        <f ca="1">'Cost Plus'!$AE39*f_MilPro</f>
        <v>0</v>
      </c>
      <c r="CI39" s="300">
        <f ca="1">'Cost Plus'!$AE39*f_MilPro</f>
        <v>0</v>
      </c>
      <c r="CJ39" s="300">
        <f ca="1">'Cost Plus'!$AE39*f_MilPro</f>
        <v>0</v>
      </c>
      <c r="CK39" s="300">
        <f ca="1">'Cost Plus'!$AE39*f_MilPro</f>
        <v>0</v>
      </c>
      <c r="CL39" s="300">
        <f ca="1">'Cost Plus'!$AE39*f_MilPro</f>
        <v>0</v>
      </c>
      <c r="CM39" s="300">
        <f ca="1">'Cost Plus'!$AE39*f_MilPro</f>
        <v>0</v>
      </c>
      <c r="CN39" s="300">
        <f ca="1">'Cost Plus'!$AE39*f_MilPro</f>
        <v>0</v>
      </c>
      <c r="CO39" s="300">
        <f ca="1">'Cost Plus'!$AE39*f_MilPro</f>
        <v>0</v>
      </c>
      <c r="CP39" s="300">
        <f ca="1">'Cost Plus'!$AE39*f_MilPro</f>
        <v>0</v>
      </c>
      <c r="CQ39" s="300">
        <f ca="1">'Cost Plus'!$AE39*f_MilPro</f>
        <v>0</v>
      </c>
      <c r="CR39" s="300">
        <f ca="1">'Cost Plus'!$AE39*f_MilPro</f>
        <v>0</v>
      </c>
      <c r="CS39" s="300">
        <f ca="1">'Cost Plus'!$AE39*f_MilPro</f>
        <v>0</v>
      </c>
      <c r="CT39" s="300">
        <f ca="1">'Cost Plus'!$AE39*f_MilPro</f>
        <v>0</v>
      </c>
      <c r="CU39" s="300">
        <f ca="1">'Cost Plus'!$AE39*f_MilPro</f>
        <v>0</v>
      </c>
      <c r="CV39" s="300">
        <f ca="1">'Cost Plus'!$AE39*f_MilPro</f>
        <v>0</v>
      </c>
      <c r="CW39" s="300">
        <f ca="1">'Cost Plus'!$AE39*f_MilPro</f>
        <v>0</v>
      </c>
      <c r="CX39" s="300">
        <f ca="1">'Cost Plus'!$AE39*f_MilPro</f>
        <v>0</v>
      </c>
      <c r="CY39" s="300">
        <f ca="1">'Cost Plus'!$AE39*f_MilPro</f>
        <v>0</v>
      </c>
      <c r="CZ39" s="300">
        <f ca="1">'Cost Plus'!$AE39*f_MilPro</f>
        <v>0</v>
      </c>
      <c r="DA39" s="300">
        <f ca="1">'Cost Plus'!$AE39*f_MilPro</f>
        <v>0</v>
      </c>
      <c r="DB39" s="300">
        <f ca="1">'Cost Plus'!$AE39*f_MilPro</f>
        <v>0</v>
      </c>
      <c r="DC39" s="300">
        <f ca="1">'Cost Plus'!$AE39*f_MilPro</f>
        <v>0</v>
      </c>
      <c r="DD39" s="300">
        <f ca="1">'Cost Plus'!$AE39*f_MilPro</f>
        <v>0</v>
      </c>
      <c r="DE39" s="300">
        <f ca="1">'Cost Plus'!$AE39*f_MilPro</f>
        <v>0</v>
      </c>
      <c r="DF39" s="300">
        <f ca="1">'Cost Plus'!$AE39*f_MilPro</f>
        <v>0</v>
      </c>
      <c r="DG39" s="300">
        <f ca="1">'Cost Plus'!$AE39*f_MilPro</f>
        <v>0</v>
      </c>
      <c r="DH39" s="300">
        <f ca="1">'Cost Plus'!$AE39*f_MilPro</f>
        <v>0</v>
      </c>
      <c r="DI39" s="300">
        <f ca="1">'Cost Plus'!$AE39*f_MilPro</f>
        <v>0</v>
      </c>
      <c r="DJ39" s="300">
        <f ca="1">'Cost Plus'!$AE39*f_MilPro</f>
        <v>0</v>
      </c>
      <c r="DK39" s="300">
        <f ca="1">'Cost Plus'!$AE39*f_MilPro</f>
        <v>0</v>
      </c>
      <c r="DL39" s="300">
        <f ca="1">'Cost Plus'!$AE39*f_MilPro</f>
        <v>0</v>
      </c>
      <c r="DM39" s="300">
        <f ca="1">'Cost Plus'!$AE39*f_MilPro</f>
        <v>0</v>
      </c>
      <c r="DN39" s="300">
        <f ca="1">'Cost Plus'!$AE39*f_MilPro</f>
        <v>0</v>
      </c>
      <c r="DO39" s="300">
        <f ca="1">'Cost Plus'!$AE39*f_MilPro</f>
        <v>0</v>
      </c>
      <c r="DP39" s="300">
        <f ca="1">'Cost Plus'!$AE39*f_MilPro</f>
        <v>0</v>
      </c>
      <c r="DQ39" s="300">
        <f ca="1">'Cost Plus'!$AE39*f_MilPro</f>
        <v>0</v>
      </c>
      <c r="DR39" s="300">
        <f ca="1">'Cost Plus'!$AE39*f_MilPro</f>
        <v>0</v>
      </c>
      <c r="DS39" s="300">
        <f ca="1">'Cost Plus'!$AE39*f_MilPro</f>
        <v>0</v>
      </c>
      <c r="DT39" s="300">
        <f ca="1">'Cost Plus'!$AE39*f_MilPro</f>
        <v>0</v>
      </c>
      <c r="DU39" s="300">
        <f ca="1">'Cost Plus'!$AE39*f_MilPro</f>
        <v>0</v>
      </c>
      <c r="DV39" s="300">
        <f ca="1">'Cost Plus'!$AE39*f_MilPro</f>
        <v>0</v>
      </c>
      <c r="DW39" s="300">
        <f ca="1">'Cost Plus'!$AE39*f_MilPro</f>
        <v>0</v>
      </c>
      <c r="DX39" s="300">
        <f ca="1">'Cost Plus'!$AE39*f_MilPro</f>
        <v>0</v>
      </c>
      <c r="DY39" s="300">
        <f ca="1">'Cost Plus'!$AE39*f_MilPro</f>
        <v>0</v>
      </c>
      <c r="DZ39" s="300">
        <f ca="1">'Cost Plus'!$AE39*f_MilPro</f>
        <v>0</v>
      </c>
      <c r="EA39" s="300">
        <f ca="1">'Cost Plus'!$AE39*f_MilPro</f>
        <v>0</v>
      </c>
      <c r="EB39" s="300">
        <f ca="1">'Cost Plus'!$AE39*f_MilPro</f>
        <v>0</v>
      </c>
      <c r="EC39" s="300">
        <f ca="1">'Cost Plus'!$AE39*f_MilPro</f>
        <v>0</v>
      </c>
      <c r="ED39" s="300">
        <f ca="1">'Cost Plus'!$AE39*f_MilPro</f>
        <v>0</v>
      </c>
      <c r="EE39" s="300">
        <f ca="1">'Cost Plus'!$AE39*f_MilPro</f>
        <v>0</v>
      </c>
      <c r="EF39" s="300">
        <f ca="1">'Cost Plus'!$AE39*f_MilPro</f>
        <v>0</v>
      </c>
      <c r="EG39" s="300">
        <f ca="1">'Cost Plus'!$AE39*f_MilPro</f>
        <v>0</v>
      </c>
      <c r="EH39" s="300">
        <f ca="1">'Cost Plus'!$AE39*f_MilPro</f>
        <v>0</v>
      </c>
      <c r="EI39" s="300">
        <f ca="1">'Cost Plus'!$AE39*f_MilPro</f>
        <v>0</v>
      </c>
      <c r="EJ39" s="300">
        <f ca="1">'Cost Plus'!$AE39*f_MilPro</f>
        <v>0</v>
      </c>
      <c r="EK39" s="300">
        <f ca="1">'Cost Plus'!$AE39*f_MilPro</f>
        <v>0</v>
      </c>
      <c r="EL39" s="300">
        <f ca="1">'Cost Plus'!$AE39*f_MilPro</f>
        <v>0</v>
      </c>
      <c r="EM39" s="300">
        <f ca="1">'Cost Plus'!$AE39*f_MilPro</f>
        <v>0</v>
      </c>
      <c r="EN39" s="300">
        <f ca="1">'Cost Plus'!$AE39*f_MilPro</f>
        <v>0</v>
      </c>
      <c r="EO39" s="300">
        <f ca="1">'Cost Plus'!$AE39*f_MilPro</f>
        <v>0</v>
      </c>
      <c r="EP39" s="300">
        <f ca="1">'Cost Plus'!$AE39*f_MilPro</f>
        <v>0</v>
      </c>
      <c r="EQ39" s="300">
        <f ca="1">'Cost Plus'!$AE39*f_MilPro</f>
        <v>0</v>
      </c>
      <c r="ER39" s="300">
        <f ca="1">'Cost Plus'!$AE39*f_MilPro</f>
        <v>0</v>
      </c>
      <c r="ES39" s="300">
        <f ca="1">'Cost Plus'!$AE39*f_MilPro</f>
        <v>0</v>
      </c>
      <c r="ET39" s="300">
        <f ca="1">'Cost Plus'!$AE39*f_MilPro</f>
        <v>0</v>
      </c>
      <c r="EU39" s="300">
        <f ca="1">'Cost Plus'!$AE39*f_MilPro</f>
        <v>0</v>
      </c>
      <c r="EV39" s="300">
        <f ca="1">'Cost Plus'!$AE39*f_MilPro</f>
        <v>0</v>
      </c>
      <c r="EW39" s="300">
        <f ca="1">'Cost Plus'!$AE39*f_MilPro</f>
        <v>0</v>
      </c>
      <c r="EX39" s="300">
        <f ca="1">'Cost Plus'!$AE39*f_MilPro</f>
        <v>0</v>
      </c>
      <c r="EY39" s="612"/>
      <c r="EZ39" s="757" t="str">
        <f>'Main Input'!EZ39</f>
        <v>RPI</v>
      </c>
      <c r="FA39" s="757" t="str">
        <f>'Main Input'!FA39</f>
        <v>N/A</v>
      </c>
      <c r="FB39" s="766">
        <f>'Main Input'!FB39</f>
        <v>0</v>
      </c>
      <c r="FC39" s="766" t="str">
        <f>'Main Input'!FC39</f>
        <v>IT Solutions</v>
      </c>
      <c r="FD39" s="766" t="str">
        <f>'Main Input'!FD39</f>
        <v>Managed Services</v>
      </c>
      <c r="FE39" s="757" t="str">
        <f>'Main Input'!FE39</f>
        <v>Opex</v>
      </c>
      <c r="FF39" s="757" t="str">
        <f>'Main Input'!FF39</f>
        <v>ContractAccrual</v>
      </c>
      <c r="FG39" s="757" t="str">
        <f>'Main Input'!FG39</f>
        <v>Expense</v>
      </c>
      <c r="FH39" s="767" t="str">
        <f>'Main Input'!FH39</f>
        <v>A</v>
      </c>
      <c r="FI39" s="768">
        <f>'Main Input'!FI39</f>
        <v>0.22</v>
      </c>
      <c r="FJ39" s="768">
        <f>'Main Input'!FJ39</f>
        <v>0</v>
      </c>
      <c r="FK39" s="612"/>
      <c r="FL39" s="531">
        <f t="shared" si="27"/>
        <v>0</v>
      </c>
      <c r="FM39" s="86"/>
      <c r="FN39" s="612"/>
    </row>
    <row r="40" spans="1:170" ht="12.75" customHeight="1">
      <c r="A40" s="750" t="str">
        <f>'Main Input'!A40</f>
        <v>MTB</v>
      </c>
      <c r="B40" s="762" t="str">
        <f>'Main Input'!B40</f>
        <v>Business Unit</v>
      </c>
      <c r="C40" s="762" t="str">
        <f>'Main Input'!C40</f>
        <v>Labour</v>
      </c>
      <c r="D40" s="762" t="str">
        <f>'Main Input'!D40</f>
        <v>TRF</v>
      </c>
      <c r="E40" s="762" t="str">
        <f>'Main Input'!E40</f>
        <v>Technical Architect - Control Systems</v>
      </c>
      <c r="F40" s="753" t="str">
        <f>'Main Input'!F40</f>
        <v>direct</v>
      </c>
      <c r="G40" s="753" t="str">
        <f>'Main Input'!G40</f>
        <v>Person</v>
      </c>
      <c r="H40" s="753" t="str">
        <f>'Main Input'!H40</f>
        <v>TAC.CSA.3</v>
      </c>
      <c r="I40" s="753">
        <f>'Main Input'!I40</f>
        <v>0</v>
      </c>
      <c r="J40" s="753">
        <f>'Main Input'!J40</f>
        <v>0</v>
      </c>
      <c r="K40" s="753" t="str">
        <f>'Main Input'!K40</f>
        <v>FJS</v>
      </c>
      <c r="L40" s="753" t="str">
        <f>'Main Input'!L40</f>
        <v>pTran</v>
      </c>
      <c r="M40" s="753">
        <f>'Main Input'!M40</f>
        <v>0</v>
      </c>
      <c r="N40" s="753">
        <f>'Main Input'!N40</f>
        <v>0</v>
      </c>
      <c r="O40" s="753" t="str">
        <f>'Main Input'!O40</f>
        <v>SPAIN</v>
      </c>
      <c r="P40" s="753">
        <f>'Main Input'!P40</f>
        <v>341</v>
      </c>
      <c r="Q40" s="753" t="str">
        <f>'Main Input'!Q40</f>
        <v>EUR</v>
      </c>
      <c r="R40" s="753" t="str">
        <f>'Main Input'!R40</f>
        <v>EMEA</v>
      </c>
      <c r="S40" s="753" t="str">
        <f>'Main Input'!S40</f>
        <v>Local</v>
      </c>
      <c r="T40" s="753">
        <f>'Main Input'!T40</f>
        <v>0</v>
      </c>
      <c r="U40" s="753">
        <f>'Main Input'!U40</f>
        <v>0</v>
      </c>
      <c r="V40" s="753" t="str">
        <f>'Main Input'!V40</f>
        <v>5_ATP</v>
      </c>
      <c r="W40" s="753">
        <f>'Main Input'!W40</f>
        <v>0</v>
      </c>
      <c r="X40" s="753">
        <f>'Main Input'!X40</f>
        <v>0</v>
      </c>
      <c r="Y40" s="753">
        <f>'Main Input'!Y40</f>
        <v>0</v>
      </c>
      <c r="Z40" s="753">
        <f>'Main Input'!Z40</f>
        <v>0</v>
      </c>
      <c r="AA40" s="753">
        <f>'Main Input'!AA40</f>
        <v>0</v>
      </c>
      <c r="AB40" s="763">
        <f>'Main Input'!AB40</f>
        <v>0</v>
      </c>
      <c r="AC40" s="763" t="str">
        <f>'Main Input'!AC40</f>
        <v>Days</v>
      </c>
      <c r="AD40" s="764">
        <f>'Main Input'!AD40</f>
        <v>72</v>
      </c>
      <c r="AE40" s="765">
        <f t="shared" ca="1" si="26"/>
        <v>31791.692307692305</v>
      </c>
      <c r="AF40" s="299">
        <f ca="1">'Cost Plus'!$AE40*f_MilPro</f>
        <v>0</v>
      </c>
      <c r="AG40" s="300">
        <f ca="1">'Cost Plus'!$AE40*f_MilPro</f>
        <v>0</v>
      </c>
      <c r="AH40" s="300">
        <f ca="1">'Cost Plus'!$AE40*f_MilPro</f>
        <v>0</v>
      </c>
      <c r="AI40" s="300">
        <f ca="1">'Cost Plus'!$AE40*f_MilPro</f>
        <v>0</v>
      </c>
      <c r="AJ40" s="300">
        <f ca="1">'Cost Plus'!$AE40*f_MilPro</f>
        <v>0</v>
      </c>
      <c r="AK40" s="300">
        <f ca="1">'Cost Plus'!$AE40*f_MilPro</f>
        <v>0</v>
      </c>
      <c r="AL40" s="300">
        <f ca="1">'Cost Plus'!$AE40*f_MilPro</f>
        <v>0</v>
      </c>
      <c r="AM40" s="300">
        <f ca="1">'Cost Plus'!$AE40*f_MilPro</f>
        <v>0</v>
      </c>
      <c r="AN40" s="300">
        <f ca="1">'Cost Plus'!$AE40*f_MilPro</f>
        <v>0</v>
      </c>
      <c r="AO40" s="300">
        <f ca="1">'Cost Plus'!$AE40*f_MilPro</f>
        <v>0</v>
      </c>
      <c r="AP40" s="300">
        <f ca="1">'Cost Plus'!$AE40*f_MilPro</f>
        <v>0</v>
      </c>
      <c r="AQ40" s="300">
        <f ca="1">'Cost Plus'!$AE40*f_MilPro</f>
        <v>0</v>
      </c>
      <c r="AR40" s="300">
        <f ca="1">'Cost Plus'!$AE40*f_MilPro</f>
        <v>0</v>
      </c>
      <c r="AS40" s="300">
        <f ca="1">'Cost Plus'!$AE40*f_MilPro</f>
        <v>0</v>
      </c>
      <c r="AT40" s="300">
        <f ca="1">'Cost Plus'!$AE40*f_MilPro</f>
        <v>7947.9230769230762</v>
      </c>
      <c r="AU40" s="300">
        <f ca="1">'Cost Plus'!$AE40*f_MilPro</f>
        <v>7947.9230769230762</v>
      </c>
      <c r="AV40" s="300">
        <f ca="1">'Cost Plus'!$AE40*f_MilPro</f>
        <v>7947.9230769230762</v>
      </c>
      <c r="AW40" s="300">
        <f ca="1">'Cost Plus'!$AE40*f_MilPro</f>
        <v>7947.9230769230762</v>
      </c>
      <c r="AX40" s="300">
        <f ca="1">'Cost Plus'!$AE40*f_MilPro</f>
        <v>0</v>
      </c>
      <c r="AY40" s="300">
        <f ca="1">'Cost Plus'!$AE40*f_MilPro</f>
        <v>0</v>
      </c>
      <c r="AZ40" s="300">
        <f ca="1">'Cost Plus'!$AE40*f_MilPro</f>
        <v>0</v>
      </c>
      <c r="BA40" s="300">
        <f ca="1">'Cost Plus'!$AE40*f_MilPro</f>
        <v>0</v>
      </c>
      <c r="BB40" s="300">
        <f ca="1">'Cost Plus'!$AE40*f_MilPro</f>
        <v>0</v>
      </c>
      <c r="BC40" s="300">
        <f ca="1">'Cost Plus'!$AE40*f_MilPro</f>
        <v>0</v>
      </c>
      <c r="BD40" s="300">
        <f ca="1">'Cost Plus'!$AE40*f_MilPro</f>
        <v>0</v>
      </c>
      <c r="BE40" s="300">
        <f ca="1">'Cost Plus'!$AE40*f_MilPro</f>
        <v>0</v>
      </c>
      <c r="BF40" s="300">
        <f ca="1">'Cost Plus'!$AE40*f_MilPro</f>
        <v>0</v>
      </c>
      <c r="BG40" s="300">
        <f ca="1">'Cost Plus'!$AE40*f_MilPro</f>
        <v>0</v>
      </c>
      <c r="BH40" s="300">
        <f ca="1">'Cost Plus'!$AE40*f_MilPro</f>
        <v>0</v>
      </c>
      <c r="BI40" s="300">
        <f ca="1">'Cost Plus'!$AE40*f_MilPro</f>
        <v>0</v>
      </c>
      <c r="BJ40" s="300">
        <f ca="1">'Cost Plus'!$AE40*f_MilPro</f>
        <v>0</v>
      </c>
      <c r="BK40" s="300">
        <f ca="1">'Cost Plus'!$AE40*f_MilPro</f>
        <v>0</v>
      </c>
      <c r="BL40" s="300">
        <f ca="1">'Cost Plus'!$AE40*f_MilPro</f>
        <v>0</v>
      </c>
      <c r="BM40" s="300">
        <f ca="1">'Cost Plus'!$AE40*f_MilPro</f>
        <v>0</v>
      </c>
      <c r="BN40" s="300">
        <f ca="1">'Cost Plus'!$AE40*f_MilPro</f>
        <v>0</v>
      </c>
      <c r="BO40" s="300">
        <f ca="1">'Cost Plus'!$AE40*f_MilPro</f>
        <v>0</v>
      </c>
      <c r="BP40" s="300">
        <f ca="1">'Cost Plus'!$AE40*f_MilPro</f>
        <v>0</v>
      </c>
      <c r="BQ40" s="300">
        <f ca="1">'Cost Plus'!$AE40*f_MilPro</f>
        <v>0</v>
      </c>
      <c r="BR40" s="300">
        <f ca="1">'Cost Plus'!$AE40*f_MilPro</f>
        <v>0</v>
      </c>
      <c r="BS40" s="300">
        <f ca="1">'Cost Plus'!$AE40*f_MilPro</f>
        <v>0</v>
      </c>
      <c r="BT40" s="300">
        <f ca="1">'Cost Plus'!$AE40*f_MilPro</f>
        <v>0</v>
      </c>
      <c r="BU40" s="300">
        <f ca="1">'Cost Plus'!$AE40*f_MilPro</f>
        <v>0</v>
      </c>
      <c r="BV40" s="300">
        <f ca="1">'Cost Plus'!$AE40*f_MilPro</f>
        <v>0</v>
      </c>
      <c r="BW40" s="300">
        <f ca="1">'Cost Plus'!$AE40*f_MilPro</f>
        <v>0</v>
      </c>
      <c r="BX40" s="300">
        <f ca="1">'Cost Plus'!$AE40*f_MilPro</f>
        <v>0</v>
      </c>
      <c r="BY40" s="300">
        <f ca="1">'Cost Plus'!$AE40*f_MilPro</f>
        <v>0</v>
      </c>
      <c r="BZ40" s="300">
        <f ca="1">'Cost Plus'!$AE40*f_MilPro</f>
        <v>0</v>
      </c>
      <c r="CA40" s="300">
        <f ca="1">'Cost Plus'!$AE40*f_MilPro</f>
        <v>0</v>
      </c>
      <c r="CB40" s="300">
        <f ca="1">'Cost Plus'!$AE40*f_MilPro</f>
        <v>0</v>
      </c>
      <c r="CC40" s="300">
        <f ca="1">'Cost Plus'!$AE40*f_MilPro</f>
        <v>0</v>
      </c>
      <c r="CD40" s="300">
        <f ca="1">'Cost Plus'!$AE40*f_MilPro</f>
        <v>0</v>
      </c>
      <c r="CE40" s="300">
        <f ca="1">'Cost Plus'!$AE40*f_MilPro</f>
        <v>0</v>
      </c>
      <c r="CF40" s="300">
        <f ca="1">'Cost Plus'!$AE40*f_MilPro</f>
        <v>0</v>
      </c>
      <c r="CG40" s="300">
        <f ca="1">'Cost Plus'!$AE40*f_MilPro</f>
        <v>0</v>
      </c>
      <c r="CH40" s="300">
        <f ca="1">'Cost Plus'!$AE40*f_MilPro</f>
        <v>0</v>
      </c>
      <c r="CI40" s="300">
        <f ca="1">'Cost Plus'!$AE40*f_MilPro</f>
        <v>0</v>
      </c>
      <c r="CJ40" s="300">
        <f ca="1">'Cost Plus'!$AE40*f_MilPro</f>
        <v>0</v>
      </c>
      <c r="CK40" s="300">
        <f ca="1">'Cost Plus'!$AE40*f_MilPro</f>
        <v>0</v>
      </c>
      <c r="CL40" s="300">
        <f ca="1">'Cost Plus'!$AE40*f_MilPro</f>
        <v>0</v>
      </c>
      <c r="CM40" s="300">
        <f ca="1">'Cost Plus'!$AE40*f_MilPro</f>
        <v>0</v>
      </c>
      <c r="CN40" s="300">
        <f ca="1">'Cost Plus'!$AE40*f_MilPro</f>
        <v>0</v>
      </c>
      <c r="CO40" s="300">
        <f ca="1">'Cost Plus'!$AE40*f_MilPro</f>
        <v>0</v>
      </c>
      <c r="CP40" s="300">
        <f ca="1">'Cost Plus'!$AE40*f_MilPro</f>
        <v>0</v>
      </c>
      <c r="CQ40" s="300">
        <f ca="1">'Cost Plus'!$AE40*f_MilPro</f>
        <v>0</v>
      </c>
      <c r="CR40" s="300">
        <f ca="1">'Cost Plus'!$AE40*f_MilPro</f>
        <v>0</v>
      </c>
      <c r="CS40" s="300">
        <f ca="1">'Cost Plus'!$AE40*f_MilPro</f>
        <v>0</v>
      </c>
      <c r="CT40" s="300">
        <f ca="1">'Cost Plus'!$AE40*f_MilPro</f>
        <v>0</v>
      </c>
      <c r="CU40" s="300">
        <f ca="1">'Cost Plus'!$AE40*f_MilPro</f>
        <v>0</v>
      </c>
      <c r="CV40" s="300">
        <f ca="1">'Cost Plus'!$AE40*f_MilPro</f>
        <v>0</v>
      </c>
      <c r="CW40" s="300">
        <f ca="1">'Cost Plus'!$AE40*f_MilPro</f>
        <v>0</v>
      </c>
      <c r="CX40" s="300">
        <f ca="1">'Cost Plus'!$AE40*f_MilPro</f>
        <v>0</v>
      </c>
      <c r="CY40" s="300">
        <f ca="1">'Cost Plus'!$AE40*f_MilPro</f>
        <v>0</v>
      </c>
      <c r="CZ40" s="300">
        <f ca="1">'Cost Plus'!$AE40*f_MilPro</f>
        <v>0</v>
      </c>
      <c r="DA40" s="300">
        <f ca="1">'Cost Plus'!$AE40*f_MilPro</f>
        <v>0</v>
      </c>
      <c r="DB40" s="300">
        <f ca="1">'Cost Plus'!$AE40*f_MilPro</f>
        <v>0</v>
      </c>
      <c r="DC40" s="300">
        <f ca="1">'Cost Plus'!$AE40*f_MilPro</f>
        <v>0</v>
      </c>
      <c r="DD40" s="300">
        <f ca="1">'Cost Plus'!$AE40*f_MilPro</f>
        <v>0</v>
      </c>
      <c r="DE40" s="300">
        <f ca="1">'Cost Plus'!$AE40*f_MilPro</f>
        <v>0</v>
      </c>
      <c r="DF40" s="300">
        <f ca="1">'Cost Plus'!$AE40*f_MilPro</f>
        <v>0</v>
      </c>
      <c r="DG40" s="300">
        <f ca="1">'Cost Plus'!$AE40*f_MilPro</f>
        <v>0</v>
      </c>
      <c r="DH40" s="300">
        <f ca="1">'Cost Plus'!$AE40*f_MilPro</f>
        <v>0</v>
      </c>
      <c r="DI40" s="300">
        <f ca="1">'Cost Plus'!$AE40*f_MilPro</f>
        <v>0</v>
      </c>
      <c r="DJ40" s="300">
        <f ca="1">'Cost Plus'!$AE40*f_MilPro</f>
        <v>0</v>
      </c>
      <c r="DK40" s="300">
        <f ca="1">'Cost Plus'!$AE40*f_MilPro</f>
        <v>0</v>
      </c>
      <c r="DL40" s="300">
        <f ca="1">'Cost Plus'!$AE40*f_MilPro</f>
        <v>0</v>
      </c>
      <c r="DM40" s="300">
        <f ca="1">'Cost Plus'!$AE40*f_MilPro</f>
        <v>0</v>
      </c>
      <c r="DN40" s="300">
        <f ca="1">'Cost Plus'!$AE40*f_MilPro</f>
        <v>0</v>
      </c>
      <c r="DO40" s="300">
        <f ca="1">'Cost Plus'!$AE40*f_MilPro</f>
        <v>0</v>
      </c>
      <c r="DP40" s="300">
        <f ca="1">'Cost Plus'!$AE40*f_MilPro</f>
        <v>0</v>
      </c>
      <c r="DQ40" s="300">
        <f ca="1">'Cost Plus'!$AE40*f_MilPro</f>
        <v>0</v>
      </c>
      <c r="DR40" s="300">
        <f ca="1">'Cost Plus'!$AE40*f_MilPro</f>
        <v>0</v>
      </c>
      <c r="DS40" s="300">
        <f ca="1">'Cost Plus'!$AE40*f_MilPro</f>
        <v>0</v>
      </c>
      <c r="DT40" s="300">
        <f ca="1">'Cost Plus'!$AE40*f_MilPro</f>
        <v>0</v>
      </c>
      <c r="DU40" s="300">
        <f ca="1">'Cost Plus'!$AE40*f_MilPro</f>
        <v>0</v>
      </c>
      <c r="DV40" s="300">
        <f ca="1">'Cost Plus'!$AE40*f_MilPro</f>
        <v>0</v>
      </c>
      <c r="DW40" s="300">
        <f ca="1">'Cost Plus'!$AE40*f_MilPro</f>
        <v>0</v>
      </c>
      <c r="DX40" s="300">
        <f ca="1">'Cost Plus'!$AE40*f_MilPro</f>
        <v>0</v>
      </c>
      <c r="DY40" s="300">
        <f ca="1">'Cost Plus'!$AE40*f_MilPro</f>
        <v>0</v>
      </c>
      <c r="DZ40" s="300">
        <f ca="1">'Cost Plus'!$AE40*f_MilPro</f>
        <v>0</v>
      </c>
      <c r="EA40" s="300">
        <f ca="1">'Cost Plus'!$AE40*f_MilPro</f>
        <v>0</v>
      </c>
      <c r="EB40" s="300">
        <f ca="1">'Cost Plus'!$AE40*f_MilPro</f>
        <v>0</v>
      </c>
      <c r="EC40" s="300">
        <f ca="1">'Cost Plus'!$AE40*f_MilPro</f>
        <v>0</v>
      </c>
      <c r="ED40" s="300">
        <f ca="1">'Cost Plus'!$AE40*f_MilPro</f>
        <v>0</v>
      </c>
      <c r="EE40" s="300">
        <f ca="1">'Cost Plus'!$AE40*f_MilPro</f>
        <v>0</v>
      </c>
      <c r="EF40" s="300">
        <f ca="1">'Cost Plus'!$AE40*f_MilPro</f>
        <v>0</v>
      </c>
      <c r="EG40" s="300">
        <f ca="1">'Cost Plus'!$AE40*f_MilPro</f>
        <v>0</v>
      </c>
      <c r="EH40" s="300">
        <f ca="1">'Cost Plus'!$AE40*f_MilPro</f>
        <v>0</v>
      </c>
      <c r="EI40" s="300">
        <f ca="1">'Cost Plus'!$AE40*f_MilPro</f>
        <v>0</v>
      </c>
      <c r="EJ40" s="300">
        <f ca="1">'Cost Plus'!$AE40*f_MilPro</f>
        <v>0</v>
      </c>
      <c r="EK40" s="300">
        <f ca="1">'Cost Plus'!$AE40*f_MilPro</f>
        <v>0</v>
      </c>
      <c r="EL40" s="300">
        <f ca="1">'Cost Plus'!$AE40*f_MilPro</f>
        <v>0</v>
      </c>
      <c r="EM40" s="300">
        <f ca="1">'Cost Plus'!$AE40*f_MilPro</f>
        <v>0</v>
      </c>
      <c r="EN40" s="300">
        <f ca="1">'Cost Plus'!$AE40*f_MilPro</f>
        <v>0</v>
      </c>
      <c r="EO40" s="300">
        <f ca="1">'Cost Plus'!$AE40*f_MilPro</f>
        <v>0</v>
      </c>
      <c r="EP40" s="300">
        <f ca="1">'Cost Plus'!$AE40*f_MilPro</f>
        <v>0</v>
      </c>
      <c r="EQ40" s="300">
        <f ca="1">'Cost Plus'!$AE40*f_MilPro</f>
        <v>0</v>
      </c>
      <c r="ER40" s="300">
        <f ca="1">'Cost Plus'!$AE40*f_MilPro</f>
        <v>0</v>
      </c>
      <c r="ES40" s="300">
        <f ca="1">'Cost Plus'!$AE40*f_MilPro</f>
        <v>0</v>
      </c>
      <c r="ET40" s="300">
        <f ca="1">'Cost Plus'!$AE40*f_MilPro</f>
        <v>0</v>
      </c>
      <c r="EU40" s="300">
        <f ca="1">'Cost Plus'!$AE40*f_MilPro</f>
        <v>0</v>
      </c>
      <c r="EV40" s="300">
        <f ca="1">'Cost Plus'!$AE40*f_MilPro</f>
        <v>0</v>
      </c>
      <c r="EW40" s="300">
        <f ca="1">'Cost Plus'!$AE40*f_MilPro</f>
        <v>0</v>
      </c>
      <c r="EX40" s="300">
        <f ca="1">'Cost Plus'!$AE40*f_MilPro</f>
        <v>0</v>
      </c>
      <c r="EY40" s="612"/>
      <c r="EZ40" s="757" t="str">
        <f>'Main Input'!EZ40</f>
        <v>RPI</v>
      </c>
      <c r="FA40" s="757" t="str">
        <f>'Main Input'!FA40</f>
        <v>N/A</v>
      </c>
      <c r="FB40" s="766">
        <f>'Main Input'!FB40</f>
        <v>0</v>
      </c>
      <c r="FC40" s="766" t="str">
        <f>'Main Input'!FC40</f>
        <v>IT Solutions</v>
      </c>
      <c r="FD40" s="766" t="str">
        <f>'Main Input'!FD40</f>
        <v>Managed Services</v>
      </c>
      <c r="FE40" s="757" t="str">
        <f>'Main Input'!FE40</f>
        <v>Opex</v>
      </c>
      <c r="FF40" s="757" t="str">
        <f>'Main Input'!FF40</f>
        <v>ContractAccrual</v>
      </c>
      <c r="FG40" s="757" t="str">
        <f>'Main Input'!FG40</f>
        <v>Expense</v>
      </c>
      <c r="FH40" s="767" t="str">
        <f>'Main Input'!FH40</f>
        <v>A</v>
      </c>
      <c r="FI40" s="768">
        <f>'Main Input'!FI40</f>
        <v>0.22</v>
      </c>
      <c r="FJ40" s="768">
        <f>'Main Input'!FJ40</f>
        <v>0</v>
      </c>
      <c r="FK40" s="612"/>
      <c r="FL40" s="531">
        <f t="shared" si="27"/>
        <v>0</v>
      </c>
      <c r="FM40" s="86"/>
      <c r="FN40" s="612"/>
    </row>
    <row r="41" spans="1:170" ht="12.75" customHeight="1">
      <c r="A41" s="750" t="str">
        <f>'Main Input'!A41</f>
        <v>MTB</v>
      </c>
      <c r="B41" s="762" t="str">
        <f>'Main Input'!B41</f>
        <v>Datacentre Operations</v>
      </c>
      <c r="C41" s="762" t="str">
        <f>'Main Input'!C41</f>
        <v>Data Network</v>
      </c>
      <c r="D41" s="762" t="str">
        <f>'Main Input'!D41</f>
        <v>TFR</v>
      </c>
      <c r="E41" s="762" t="str">
        <f>'Main Input'!E41</f>
        <v>PRIMECENTER Rack 38 U, 1000 deep DATABASE</v>
      </c>
      <c r="F41" s="753" t="str">
        <f>'Main Input'!F41</f>
        <v>direct</v>
      </c>
      <c r="G41" s="753" t="str">
        <f>'Main Input'!G41</f>
        <v>Person</v>
      </c>
      <c r="H41" s="753">
        <f>'Main Input'!H41</f>
        <v>0</v>
      </c>
      <c r="I41" s="753">
        <f>'Main Input'!I41</f>
        <v>0</v>
      </c>
      <c r="J41" s="753">
        <f>'Main Input'!J41</f>
        <v>0</v>
      </c>
      <c r="K41" s="753" t="str">
        <f>'Main Input'!K41</f>
        <v>FJS</v>
      </c>
      <c r="L41" s="753" t="str">
        <f>'Main Input'!L41</f>
        <v>pHW</v>
      </c>
      <c r="M41" s="753">
        <f>'Main Input'!M41</f>
        <v>0</v>
      </c>
      <c r="N41" s="753">
        <f>'Main Input'!N41</f>
        <v>0</v>
      </c>
      <c r="O41" s="753" t="str">
        <f>'Main Input'!O41</f>
        <v>SPAIN</v>
      </c>
      <c r="P41" s="753">
        <f>'Main Input'!P41</f>
        <v>34426</v>
      </c>
      <c r="Q41" s="753" t="str">
        <f>'Main Input'!Q41</f>
        <v>EUR</v>
      </c>
      <c r="R41" s="753" t="str">
        <f>'Main Input'!R41</f>
        <v>EMEA</v>
      </c>
      <c r="S41" s="753" t="str">
        <f>'Main Input'!S41</f>
        <v>Local</v>
      </c>
      <c r="T41" s="753">
        <f>'Main Input'!T41</f>
        <v>0</v>
      </c>
      <c r="U41" s="753">
        <f>'Main Input'!U41</f>
        <v>0</v>
      </c>
      <c r="V41" s="753" t="str">
        <f>'Main Input'!V41</f>
        <v>ZZZ</v>
      </c>
      <c r="W41" s="753">
        <f>'Main Input'!W41</f>
        <v>0</v>
      </c>
      <c r="X41" s="753">
        <f>'Main Input'!X41</f>
        <v>0</v>
      </c>
      <c r="Y41" s="753">
        <f>'Main Input'!Y41</f>
        <v>0</v>
      </c>
      <c r="Z41" s="753">
        <f>'Main Input'!Z41</f>
        <v>0</v>
      </c>
      <c r="AA41" s="753">
        <f>'Main Input'!AA41</f>
        <v>0</v>
      </c>
      <c r="AB41" s="763">
        <f>'Main Input'!AB41</f>
        <v>0</v>
      </c>
      <c r="AC41" s="763" t="str">
        <f>'Main Input'!AC41</f>
        <v>Servers</v>
      </c>
      <c r="AD41" s="764">
        <f>'Main Input'!AD41</f>
        <v>10</v>
      </c>
      <c r="AE41" s="765">
        <f t="shared" ca="1" si="26"/>
        <v>441358.97435897466</v>
      </c>
      <c r="AF41" s="299">
        <f ca="1">'Cost Plus'!$AE41*f_MilPro</f>
        <v>0</v>
      </c>
      <c r="AG41" s="300">
        <f ca="1">'Cost Plus'!$AE41*f_MilPro</f>
        <v>3719.721330064915</v>
      </c>
      <c r="AH41" s="300">
        <f ca="1">'Cost Plus'!$AE41*f_MilPro</f>
        <v>4746.9744643086187</v>
      </c>
      <c r="AI41" s="300">
        <f ca="1">'Cost Plus'!$AE41*f_MilPro</f>
        <v>227389.83468354234</v>
      </c>
      <c r="AJ41" s="300">
        <f ca="1">'Cost Plus'!$AE41*f_MilPro</f>
        <v>6125.8600148428995</v>
      </c>
      <c r="AK41" s="300">
        <f ca="1">'Cost Plus'!$AE41*f_MilPro</f>
        <v>13016.342045322024</v>
      </c>
      <c r="AL41" s="300">
        <f ca="1">'Cost Plus'!$AE41*f_MilPro</f>
        <v>5504.1862211933458</v>
      </c>
      <c r="AM41" s="300">
        <f ca="1">'Cost Plus'!$AE41*f_MilPro</f>
        <v>5504.1862211933458</v>
      </c>
      <c r="AN41" s="300">
        <f ca="1">'Cost Plus'!$AE41*f_MilPro</f>
        <v>2963.5260778303573</v>
      </c>
      <c r="AO41" s="300">
        <f ca="1">'Cost Plus'!$AE41*f_MilPro</f>
        <v>2963.5260778303082</v>
      </c>
      <c r="AP41" s="300">
        <f ca="1">'Cost Plus'!$AE41*f_MilPro</f>
        <v>2963.5260778303082</v>
      </c>
      <c r="AQ41" s="300">
        <f ca="1">'Cost Plus'!$AE41*f_MilPro</f>
        <v>2887.1137992761942</v>
      </c>
      <c r="AR41" s="300">
        <f ca="1">'Cost Plus'!$AE41*f_MilPro</f>
        <v>2887.1137992761446</v>
      </c>
      <c r="AS41" s="300">
        <f ca="1">'Cost Plus'!$AE41*f_MilPro</f>
        <v>2887.1137992761942</v>
      </c>
      <c r="AT41" s="300">
        <f ca="1">'Cost Plus'!$AE41*f_MilPro</f>
        <v>2887.1137992761446</v>
      </c>
      <c r="AU41" s="300">
        <f ca="1">'Cost Plus'!$AE41*f_MilPro</f>
        <v>2887.1137992761446</v>
      </c>
      <c r="AV41" s="300">
        <f ca="1">'Cost Plus'!$AE41*f_MilPro</f>
        <v>2944.8560752616872</v>
      </c>
      <c r="AW41" s="300">
        <f ca="1">'Cost Plus'!$AE41*f_MilPro</f>
        <v>2944.8560752616872</v>
      </c>
      <c r="AX41" s="300">
        <f ca="1">'Cost Plus'!$AE41*f_MilPro</f>
        <v>2944.8560752616381</v>
      </c>
      <c r="AY41" s="300">
        <f ca="1">'Cost Plus'!$AE41*f_MilPro</f>
        <v>2944.8560752616872</v>
      </c>
      <c r="AZ41" s="300">
        <f ca="1">'Cost Plus'!$AE41*f_MilPro</f>
        <v>2944.8560752616381</v>
      </c>
      <c r="BA41" s="300">
        <f ca="1">'Cost Plus'!$AE41*f_MilPro</f>
        <v>2944.8560752616872</v>
      </c>
      <c r="BB41" s="300">
        <f ca="1">'Cost Plus'!$AE41*f_MilPro</f>
        <v>2944.8560752616872</v>
      </c>
      <c r="BC41" s="300">
        <f ca="1">'Cost Plus'!$AE41*f_MilPro</f>
        <v>2944.8560752616381</v>
      </c>
      <c r="BD41" s="300">
        <f ca="1">'Cost Plus'!$AE41*f_MilPro</f>
        <v>2944.8560752617359</v>
      </c>
      <c r="BE41" s="300">
        <f ca="1">'Cost Plus'!$AE41*f_MilPro</f>
        <v>2944.8560752616381</v>
      </c>
      <c r="BF41" s="300">
        <f ca="1">'Cost Plus'!$AE41*f_MilPro</f>
        <v>2944.8560752616872</v>
      </c>
      <c r="BG41" s="300">
        <f ca="1">'Cost Plus'!$AE41*f_MilPro</f>
        <v>2944.8560752616381</v>
      </c>
      <c r="BH41" s="300">
        <f ca="1">'Cost Plus'!$AE41*f_MilPro</f>
        <v>3003.753196766952</v>
      </c>
      <c r="BI41" s="300">
        <f ca="1">'Cost Plus'!$AE41*f_MilPro</f>
        <v>3003.753196766952</v>
      </c>
      <c r="BJ41" s="300">
        <f ca="1">'Cost Plus'!$AE41*f_MilPro</f>
        <v>3003.753196766952</v>
      </c>
      <c r="BK41" s="300">
        <f ca="1">'Cost Plus'!$AE41*f_MilPro</f>
        <v>3003.753196766952</v>
      </c>
      <c r="BL41" s="300">
        <f ca="1">'Cost Plus'!$AE41*f_MilPro</f>
        <v>3003.753196766952</v>
      </c>
      <c r="BM41" s="300">
        <f ca="1">'Cost Plus'!$AE41*f_MilPro</f>
        <v>3003.7531967669024</v>
      </c>
      <c r="BN41" s="300">
        <f ca="1">'Cost Plus'!$AE41*f_MilPro</f>
        <v>3003.753196766952</v>
      </c>
      <c r="BO41" s="300">
        <f ca="1">'Cost Plus'!$AE41*f_MilPro</f>
        <v>3003.753196766952</v>
      </c>
      <c r="BP41" s="300">
        <f ca="1">'Cost Plus'!$AE41*f_MilPro</f>
        <v>3003.753196766952</v>
      </c>
      <c r="BQ41" s="300">
        <f ca="1">'Cost Plus'!$AE41*f_MilPro</f>
        <v>3003.753196766952</v>
      </c>
      <c r="BR41" s="300">
        <f ca="1">'Cost Plus'!$AE41*f_MilPro</f>
        <v>3003.753196766952</v>
      </c>
      <c r="BS41" s="300">
        <f ca="1">'Cost Plus'!$AE41*f_MilPro</f>
        <v>3003.753196766952</v>
      </c>
      <c r="BT41" s="300">
        <f ca="1">'Cost Plus'!$AE41*f_MilPro</f>
        <v>3063.8282607022279</v>
      </c>
      <c r="BU41" s="300">
        <f ca="1">'Cost Plus'!$AE41*f_MilPro</f>
        <v>3063.8282607022279</v>
      </c>
      <c r="BV41" s="300">
        <f ca="1">'Cost Plus'!$AE41*f_MilPro</f>
        <v>3063.8282607022279</v>
      </c>
      <c r="BW41" s="300">
        <f ca="1">'Cost Plus'!$AE41*f_MilPro</f>
        <v>3063.8282607022279</v>
      </c>
      <c r="BX41" s="300">
        <f ca="1">'Cost Plus'!$AE41*f_MilPro</f>
        <v>3063.8282607022279</v>
      </c>
      <c r="BY41" s="300">
        <f ca="1">'Cost Plus'!$AE41*f_MilPro</f>
        <v>3063.8282607022279</v>
      </c>
      <c r="BZ41" s="300">
        <f ca="1">'Cost Plus'!$AE41*f_MilPro</f>
        <v>3063.8282607022766</v>
      </c>
      <c r="CA41" s="300">
        <f ca="1">'Cost Plus'!$AE41*f_MilPro</f>
        <v>3063.8282607022279</v>
      </c>
      <c r="CB41" s="300">
        <f ca="1">'Cost Plus'!$AE41*f_MilPro</f>
        <v>3063.8282607022279</v>
      </c>
      <c r="CC41" s="300">
        <f ca="1">'Cost Plus'!$AE41*f_MilPro</f>
        <v>3063.8282607022279</v>
      </c>
      <c r="CD41" s="300">
        <f ca="1">'Cost Plus'!$AE41*f_MilPro</f>
        <v>3063.8282607022279</v>
      </c>
      <c r="CE41" s="300">
        <f ca="1">'Cost Plus'!$AE41*f_MilPro</f>
        <v>3063.8282607022279</v>
      </c>
      <c r="CF41" s="300">
        <f ca="1">'Cost Plus'!$AE41*f_MilPro</f>
        <v>3125.1048259163231</v>
      </c>
      <c r="CG41" s="300">
        <f ca="1">'Cost Plus'!$AE41*f_MilPro</f>
        <v>3125.1048259162744</v>
      </c>
      <c r="CH41" s="300">
        <f ca="1">'Cost Plus'!$AE41*f_MilPro</f>
        <v>3125.1048259163231</v>
      </c>
      <c r="CI41" s="300">
        <f ca="1">'Cost Plus'!$AE41*f_MilPro</f>
        <v>3125.1048259162744</v>
      </c>
      <c r="CJ41" s="300">
        <f ca="1">'Cost Plus'!$AE41*f_MilPro</f>
        <v>3125.1048259163231</v>
      </c>
      <c r="CK41" s="300">
        <f ca="1">'Cost Plus'!$AE41*f_MilPro</f>
        <v>3125.1048259163231</v>
      </c>
      <c r="CL41" s="300">
        <f ca="1">'Cost Plus'!$AE41*f_MilPro</f>
        <v>3125.1048259162744</v>
      </c>
      <c r="CM41" s="300">
        <f ca="1">'Cost Plus'!$AE41*f_MilPro</f>
        <v>3125.1048259163231</v>
      </c>
      <c r="CN41" s="300">
        <f ca="1">'Cost Plus'!$AE41*f_MilPro</f>
        <v>3125.1048259162744</v>
      </c>
      <c r="CO41" s="300">
        <f ca="1">'Cost Plus'!$AE41*f_MilPro</f>
        <v>3125.1048259163231</v>
      </c>
      <c r="CP41" s="300">
        <f ca="1">'Cost Plus'!$AE41*f_MilPro</f>
        <v>3125.1048259162744</v>
      </c>
      <c r="CQ41" s="300">
        <f ca="1">'Cost Plus'!$AE41*f_MilPro</f>
        <v>3125.1048259163231</v>
      </c>
      <c r="CR41" s="300">
        <f ca="1">'Cost Plus'!$AE41*f_MilPro</f>
        <v>3187.6069224346124</v>
      </c>
      <c r="CS41" s="300">
        <f ca="1">'Cost Plus'!$AE41*f_MilPro</f>
        <v>3187.6069224346124</v>
      </c>
      <c r="CT41" s="300">
        <f ca="1">'Cost Plus'!$AE41*f_MilPro</f>
        <v>0</v>
      </c>
      <c r="CU41" s="300">
        <f ca="1">'Cost Plus'!$AE41*f_MilPro</f>
        <v>0</v>
      </c>
      <c r="CV41" s="300">
        <f ca="1">'Cost Plus'!$AE41*f_MilPro</f>
        <v>0</v>
      </c>
      <c r="CW41" s="300">
        <f ca="1">'Cost Plus'!$AE41*f_MilPro</f>
        <v>0</v>
      </c>
      <c r="CX41" s="300">
        <f ca="1">'Cost Plus'!$AE41*f_MilPro</f>
        <v>0</v>
      </c>
      <c r="CY41" s="300">
        <f ca="1">'Cost Plus'!$AE41*f_MilPro</f>
        <v>0</v>
      </c>
      <c r="CZ41" s="300">
        <f ca="1">'Cost Plus'!$AE41*f_MilPro</f>
        <v>0</v>
      </c>
      <c r="DA41" s="300">
        <f ca="1">'Cost Plus'!$AE41*f_MilPro</f>
        <v>0</v>
      </c>
      <c r="DB41" s="300">
        <f ca="1">'Cost Plus'!$AE41*f_MilPro</f>
        <v>0</v>
      </c>
      <c r="DC41" s="300">
        <f ca="1">'Cost Plus'!$AE41*f_MilPro</f>
        <v>0</v>
      </c>
      <c r="DD41" s="300">
        <f ca="1">'Cost Plus'!$AE41*f_MilPro</f>
        <v>0</v>
      </c>
      <c r="DE41" s="300">
        <f ca="1">'Cost Plus'!$AE41*f_MilPro</f>
        <v>0</v>
      </c>
      <c r="DF41" s="300">
        <f ca="1">'Cost Plus'!$AE41*f_MilPro</f>
        <v>0</v>
      </c>
      <c r="DG41" s="300">
        <f ca="1">'Cost Plus'!$AE41*f_MilPro</f>
        <v>0</v>
      </c>
      <c r="DH41" s="300">
        <f ca="1">'Cost Plus'!$AE41*f_MilPro</f>
        <v>0</v>
      </c>
      <c r="DI41" s="300">
        <f ca="1">'Cost Plus'!$AE41*f_MilPro</f>
        <v>0</v>
      </c>
      <c r="DJ41" s="300">
        <f ca="1">'Cost Plus'!$AE41*f_MilPro</f>
        <v>0</v>
      </c>
      <c r="DK41" s="300">
        <f ca="1">'Cost Plus'!$AE41*f_MilPro</f>
        <v>0</v>
      </c>
      <c r="DL41" s="300">
        <f ca="1">'Cost Plus'!$AE41*f_MilPro</f>
        <v>0</v>
      </c>
      <c r="DM41" s="300">
        <f ca="1">'Cost Plus'!$AE41*f_MilPro</f>
        <v>0</v>
      </c>
      <c r="DN41" s="300">
        <f ca="1">'Cost Plus'!$AE41*f_MilPro</f>
        <v>0</v>
      </c>
      <c r="DO41" s="300">
        <f ca="1">'Cost Plus'!$AE41*f_MilPro</f>
        <v>0</v>
      </c>
      <c r="DP41" s="300">
        <f ca="1">'Cost Plus'!$AE41*f_MilPro</f>
        <v>0</v>
      </c>
      <c r="DQ41" s="300">
        <f ca="1">'Cost Plus'!$AE41*f_MilPro</f>
        <v>0</v>
      </c>
      <c r="DR41" s="300">
        <f ca="1">'Cost Plus'!$AE41*f_MilPro</f>
        <v>0</v>
      </c>
      <c r="DS41" s="300">
        <f ca="1">'Cost Plus'!$AE41*f_MilPro</f>
        <v>0</v>
      </c>
      <c r="DT41" s="300">
        <f ca="1">'Cost Plus'!$AE41*f_MilPro</f>
        <v>0</v>
      </c>
      <c r="DU41" s="300">
        <f ca="1">'Cost Plus'!$AE41*f_MilPro</f>
        <v>0</v>
      </c>
      <c r="DV41" s="300">
        <f ca="1">'Cost Plus'!$AE41*f_MilPro</f>
        <v>0</v>
      </c>
      <c r="DW41" s="300">
        <f ca="1">'Cost Plus'!$AE41*f_MilPro</f>
        <v>0</v>
      </c>
      <c r="DX41" s="300">
        <f ca="1">'Cost Plus'!$AE41*f_MilPro</f>
        <v>0</v>
      </c>
      <c r="DY41" s="300">
        <f ca="1">'Cost Plus'!$AE41*f_MilPro</f>
        <v>0</v>
      </c>
      <c r="DZ41" s="300">
        <f ca="1">'Cost Plus'!$AE41*f_MilPro</f>
        <v>0</v>
      </c>
      <c r="EA41" s="300">
        <f ca="1">'Cost Plus'!$AE41*f_MilPro</f>
        <v>0</v>
      </c>
      <c r="EB41" s="300">
        <f ca="1">'Cost Plus'!$AE41*f_MilPro</f>
        <v>0</v>
      </c>
      <c r="EC41" s="300">
        <f ca="1">'Cost Plus'!$AE41*f_MilPro</f>
        <v>0</v>
      </c>
      <c r="ED41" s="300">
        <f ca="1">'Cost Plus'!$AE41*f_MilPro</f>
        <v>0</v>
      </c>
      <c r="EE41" s="300">
        <f ca="1">'Cost Plus'!$AE41*f_MilPro</f>
        <v>0</v>
      </c>
      <c r="EF41" s="300">
        <f ca="1">'Cost Plus'!$AE41*f_MilPro</f>
        <v>0</v>
      </c>
      <c r="EG41" s="300">
        <f ca="1">'Cost Plus'!$AE41*f_MilPro</f>
        <v>0</v>
      </c>
      <c r="EH41" s="300">
        <f ca="1">'Cost Plus'!$AE41*f_MilPro</f>
        <v>0</v>
      </c>
      <c r="EI41" s="300">
        <f ca="1">'Cost Plus'!$AE41*f_MilPro</f>
        <v>0</v>
      </c>
      <c r="EJ41" s="300">
        <f ca="1">'Cost Plus'!$AE41*f_MilPro</f>
        <v>0</v>
      </c>
      <c r="EK41" s="300">
        <f ca="1">'Cost Plus'!$AE41*f_MilPro</f>
        <v>0</v>
      </c>
      <c r="EL41" s="300">
        <f ca="1">'Cost Plus'!$AE41*f_MilPro</f>
        <v>0</v>
      </c>
      <c r="EM41" s="300">
        <f ca="1">'Cost Plus'!$AE41*f_MilPro</f>
        <v>0</v>
      </c>
      <c r="EN41" s="300">
        <f ca="1">'Cost Plus'!$AE41*f_MilPro</f>
        <v>0</v>
      </c>
      <c r="EO41" s="300">
        <f ca="1">'Cost Plus'!$AE41*f_MilPro</f>
        <v>0</v>
      </c>
      <c r="EP41" s="300">
        <f ca="1">'Cost Plus'!$AE41*f_MilPro</f>
        <v>0</v>
      </c>
      <c r="EQ41" s="300">
        <f ca="1">'Cost Plus'!$AE41*f_MilPro</f>
        <v>0</v>
      </c>
      <c r="ER41" s="300">
        <f ca="1">'Cost Plus'!$AE41*f_MilPro</f>
        <v>0</v>
      </c>
      <c r="ES41" s="300">
        <f ca="1">'Cost Plus'!$AE41*f_MilPro</f>
        <v>0</v>
      </c>
      <c r="ET41" s="300">
        <f ca="1">'Cost Plus'!$AE41*f_MilPro</f>
        <v>0</v>
      </c>
      <c r="EU41" s="300">
        <f ca="1">'Cost Plus'!$AE41*f_MilPro</f>
        <v>0</v>
      </c>
      <c r="EV41" s="300">
        <f ca="1">'Cost Plus'!$AE41*f_MilPro</f>
        <v>0</v>
      </c>
      <c r="EW41" s="300">
        <f ca="1">'Cost Plus'!$AE41*f_MilPro</f>
        <v>0</v>
      </c>
      <c r="EX41" s="300">
        <f ca="1">'Cost Plus'!$AE41*f_MilPro</f>
        <v>0</v>
      </c>
      <c r="EY41" s="612"/>
      <c r="EZ41" s="757" t="str">
        <f>'Main Input'!EZ41</f>
        <v>RPI</v>
      </c>
      <c r="FA41" s="757" t="str">
        <f>'Main Input'!FA41</f>
        <v>N/A</v>
      </c>
      <c r="FB41" s="766">
        <f>'Main Input'!FB41</f>
        <v>0</v>
      </c>
      <c r="FC41" s="766" t="str">
        <f>'Main Input'!FC41</f>
        <v>IT Solutions</v>
      </c>
      <c r="FD41" s="766" t="str">
        <f>'Main Input'!FD41</f>
        <v>Managed Services</v>
      </c>
      <c r="FE41" s="757" t="str">
        <f>'Main Input'!FE41</f>
        <v>Opex</v>
      </c>
      <c r="FF41" s="757" t="str">
        <f>'Main Input'!FF41</f>
        <v>ContractAccrual</v>
      </c>
      <c r="FG41" s="757" t="str">
        <f>'Main Input'!FG41</f>
        <v>Expense</v>
      </c>
      <c r="FH41" s="767" t="str">
        <f>'Main Input'!FH41</f>
        <v>A</v>
      </c>
      <c r="FI41" s="768">
        <f>'Main Input'!FI41</f>
        <v>0.22</v>
      </c>
      <c r="FJ41" s="768">
        <f>'Main Input'!FJ41</f>
        <v>0</v>
      </c>
      <c r="FK41" s="612"/>
      <c r="FL41" s="531">
        <f t="shared" si="27"/>
        <v>0</v>
      </c>
      <c r="FM41" s="86"/>
      <c r="FN41" s="612"/>
    </row>
    <row r="42" spans="1:170" ht="12.75" customHeight="1">
      <c r="A42" s="750" t="str">
        <f>'Main Input'!A42</f>
        <v>MTB</v>
      </c>
      <c r="B42" s="762" t="str">
        <f>'Main Input'!B42</f>
        <v>Datacentre Operations</v>
      </c>
      <c r="C42" s="762" t="str">
        <f>'Main Input'!C42</f>
        <v>Data Network</v>
      </c>
      <c r="D42" s="762" t="str">
        <f>'Main Input'!D42</f>
        <v>TFR</v>
      </c>
      <c r="E42" s="762" t="str">
        <f>'Main Input'!E42</f>
        <v>PRIMECENTER Rack 38 U, 1000 deep FAM</v>
      </c>
      <c r="F42" s="753" t="str">
        <f>'Main Input'!F42</f>
        <v>direct</v>
      </c>
      <c r="G42" s="753" t="str">
        <f>'Main Input'!G42</f>
        <v>Person</v>
      </c>
      <c r="H42" s="753">
        <f>'Main Input'!H42</f>
        <v>0</v>
      </c>
      <c r="I42" s="753">
        <f>'Main Input'!I42</f>
        <v>0</v>
      </c>
      <c r="J42" s="753">
        <f>'Main Input'!J42</f>
        <v>0</v>
      </c>
      <c r="K42" s="753" t="str">
        <f>'Main Input'!K42</f>
        <v>FJS</v>
      </c>
      <c r="L42" s="753" t="str">
        <f>'Main Input'!L42</f>
        <v>pHW</v>
      </c>
      <c r="M42" s="753">
        <f>'Main Input'!M42</f>
        <v>0</v>
      </c>
      <c r="N42" s="753">
        <f>'Main Input'!N42</f>
        <v>0</v>
      </c>
      <c r="O42" s="753" t="str">
        <f>'Main Input'!O42</f>
        <v>SPAIN</v>
      </c>
      <c r="P42" s="753">
        <f>'Main Input'!P42</f>
        <v>15681</v>
      </c>
      <c r="Q42" s="753" t="str">
        <f>'Main Input'!Q42</f>
        <v>EUR</v>
      </c>
      <c r="R42" s="753" t="str">
        <f>'Main Input'!R42</f>
        <v>EMEA</v>
      </c>
      <c r="S42" s="753" t="str">
        <f>'Main Input'!S42</f>
        <v>Local</v>
      </c>
      <c r="T42" s="753">
        <f>'Main Input'!T42</f>
        <v>0</v>
      </c>
      <c r="U42" s="753">
        <f>'Main Input'!U42</f>
        <v>0</v>
      </c>
      <c r="V42" s="753" t="str">
        <f>'Main Input'!V42</f>
        <v>ZZZ</v>
      </c>
      <c r="W42" s="753">
        <f>'Main Input'!W42</f>
        <v>0</v>
      </c>
      <c r="X42" s="753">
        <f>'Main Input'!X42</f>
        <v>0</v>
      </c>
      <c r="Y42" s="753">
        <f>'Main Input'!Y42</f>
        <v>0</v>
      </c>
      <c r="Z42" s="753">
        <f>'Main Input'!Z42</f>
        <v>0</v>
      </c>
      <c r="AA42" s="753">
        <f>'Main Input'!AA42</f>
        <v>0</v>
      </c>
      <c r="AB42" s="763">
        <f>'Main Input'!AB42</f>
        <v>0</v>
      </c>
      <c r="AC42" s="763" t="str">
        <f>'Main Input'!AC42</f>
        <v>Servers</v>
      </c>
      <c r="AD42" s="764">
        <f>'Main Input'!AD42</f>
        <v>12</v>
      </c>
      <c r="AE42" s="765">
        <f t="shared" ca="1" si="26"/>
        <v>241246.15384615408</v>
      </c>
      <c r="AF42" s="299">
        <f ca="1">'Cost Plus'!$AE42*f_MilPro</f>
        <v>0</v>
      </c>
      <c r="AG42" s="300">
        <f ca="1">'Cost Plus'!$AE42*f_MilPro</f>
        <v>2033.1941036454286</v>
      </c>
      <c r="AH42" s="300">
        <f ca="1">'Cost Plus'!$AE42*f_MilPro</f>
        <v>2594.6891271070745</v>
      </c>
      <c r="AI42" s="300">
        <f ca="1">'Cost Plus'!$AE42*f_MilPro</f>
        <v>124290.94281087414</v>
      </c>
      <c r="AJ42" s="300">
        <f ca="1">'Cost Plus'!$AE42*f_MilPro</f>
        <v>3348.3859022628772</v>
      </c>
      <c r="AK42" s="300">
        <f ca="1">'Cost Plus'!$AE42*f_MilPro</f>
        <v>7114.713052205705</v>
      </c>
      <c r="AL42" s="300">
        <f ca="1">'Cost Plus'!$AE42*f_MilPro</f>
        <v>3008.5799384604493</v>
      </c>
      <c r="AM42" s="300">
        <f ca="1">'Cost Plus'!$AE42*f_MilPro</f>
        <v>3008.5799384604493</v>
      </c>
      <c r="AN42" s="300">
        <f ca="1">'Cost Plus'!$AE42*f_MilPro</f>
        <v>1619.8589122102308</v>
      </c>
      <c r="AO42" s="300">
        <f ca="1">'Cost Plus'!$AE42*f_MilPro</f>
        <v>1619.8589122102037</v>
      </c>
      <c r="AP42" s="300">
        <f ca="1">'Cost Plus'!$AE42*f_MilPro</f>
        <v>1619.8589122102037</v>
      </c>
      <c r="AQ42" s="300">
        <f ca="1">'Cost Plus'!$AE42*f_MilPro</f>
        <v>1578.0920752843783</v>
      </c>
      <c r="AR42" s="300">
        <f ca="1">'Cost Plus'!$AE42*f_MilPro</f>
        <v>1578.0920752843513</v>
      </c>
      <c r="AS42" s="300">
        <f ca="1">'Cost Plus'!$AE42*f_MilPro</f>
        <v>1578.0920752843783</v>
      </c>
      <c r="AT42" s="300">
        <f ca="1">'Cost Plus'!$AE42*f_MilPro</f>
        <v>1578.0920752843513</v>
      </c>
      <c r="AU42" s="300">
        <f ca="1">'Cost Plus'!$AE42*f_MilPro</f>
        <v>1578.0920752843513</v>
      </c>
      <c r="AV42" s="300">
        <f ca="1">'Cost Plus'!$AE42*f_MilPro</f>
        <v>1609.6539167900489</v>
      </c>
      <c r="AW42" s="300">
        <f ca="1">'Cost Plus'!$AE42*f_MilPro</f>
        <v>1609.6539167900489</v>
      </c>
      <c r="AX42" s="300">
        <f ca="1">'Cost Plus'!$AE42*f_MilPro</f>
        <v>1609.6539167900223</v>
      </c>
      <c r="AY42" s="300">
        <f ca="1">'Cost Plus'!$AE42*f_MilPro</f>
        <v>1609.6539167900489</v>
      </c>
      <c r="AZ42" s="300">
        <f ca="1">'Cost Plus'!$AE42*f_MilPro</f>
        <v>1609.6539167900223</v>
      </c>
      <c r="BA42" s="300">
        <f ca="1">'Cost Plus'!$AE42*f_MilPro</f>
        <v>1609.6539167900489</v>
      </c>
      <c r="BB42" s="300">
        <f ca="1">'Cost Plus'!$AE42*f_MilPro</f>
        <v>1609.6539167900489</v>
      </c>
      <c r="BC42" s="300">
        <f ca="1">'Cost Plus'!$AE42*f_MilPro</f>
        <v>1609.6539167900223</v>
      </c>
      <c r="BD42" s="300">
        <f ca="1">'Cost Plus'!$AE42*f_MilPro</f>
        <v>1609.6539167900755</v>
      </c>
      <c r="BE42" s="300">
        <f ca="1">'Cost Plus'!$AE42*f_MilPro</f>
        <v>1609.6539167900223</v>
      </c>
      <c r="BF42" s="300">
        <f ca="1">'Cost Plus'!$AE42*f_MilPro</f>
        <v>1609.6539167900489</v>
      </c>
      <c r="BG42" s="300">
        <f ca="1">'Cost Plus'!$AE42*f_MilPro</f>
        <v>1609.6539167900223</v>
      </c>
      <c r="BH42" s="300">
        <f ca="1">'Cost Plus'!$AE42*f_MilPro</f>
        <v>1641.8469951258669</v>
      </c>
      <c r="BI42" s="300">
        <f ca="1">'Cost Plus'!$AE42*f_MilPro</f>
        <v>1641.8469951258669</v>
      </c>
      <c r="BJ42" s="300">
        <f ca="1">'Cost Plus'!$AE42*f_MilPro</f>
        <v>1641.8469951258669</v>
      </c>
      <c r="BK42" s="300">
        <f ca="1">'Cost Plus'!$AE42*f_MilPro</f>
        <v>1641.8469951258669</v>
      </c>
      <c r="BL42" s="300">
        <f ca="1">'Cost Plus'!$AE42*f_MilPro</f>
        <v>1641.8469951258669</v>
      </c>
      <c r="BM42" s="300">
        <f ca="1">'Cost Plus'!$AE42*f_MilPro</f>
        <v>1641.8469951258398</v>
      </c>
      <c r="BN42" s="300">
        <f ca="1">'Cost Plus'!$AE42*f_MilPro</f>
        <v>1641.8469951258669</v>
      </c>
      <c r="BO42" s="300">
        <f ca="1">'Cost Plus'!$AE42*f_MilPro</f>
        <v>1641.8469951258669</v>
      </c>
      <c r="BP42" s="300">
        <f ca="1">'Cost Plus'!$AE42*f_MilPro</f>
        <v>1641.8469951258669</v>
      </c>
      <c r="BQ42" s="300">
        <f ca="1">'Cost Plus'!$AE42*f_MilPro</f>
        <v>1641.8469951258669</v>
      </c>
      <c r="BR42" s="300">
        <f ca="1">'Cost Plus'!$AE42*f_MilPro</f>
        <v>1641.8469951258669</v>
      </c>
      <c r="BS42" s="300">
        <f ca="1">'Cost Plus'!$AE42*f_MilPro</f>
        <v>1641.8469951258669</v>
      </c>
      <c r="BT42" s="300">
        <f ca="1">'Cost Plus'!$AE42*f_MilPro</f>
        <v>1674.6839350283497</v>
      </c>
      <c r="BU42" s="300">
        <f ca="1">'Cost Plus'!$AE42*f_MilPro</f>
        <v>1674.6839350283497</v>
      </c>
      <c r="BV42" s="300">
        <f ca="1">'Cost Plus'!$AE42*f_MilPro</f>
        <v>1674.6839350283497</v>
      </c>
      <c r="BW42" s="300">
        <f ca="1">'Cost Plus'!$AE42*f_MilPro</f>
        <v>1674.6839350283497</v>
      </c>
      <c r="BX42" s="300">
        <f ca="1">'Cost Plus'!$AE42*f_MilPro</f>
        <v>1674.6839350283497</v>
      </c>
      <c r="BY42" s="300">
        <f ca="1">'Cost Plus'!$AE42*f_MilPro</f>
        <v>1674.6839350283497</v>
      </c>
      <c r="BZ42" s="300">
        <f ca="1">'Cost Plus'!$AE42*f_MilPro</f>
        <v>1674.6839350283763</v>
      </c>
      <c r="CA42" s="300">
        <f ca="1">'Cost Plus'!$AE42*f_MilPro</f>
        <v>1674.6839350283497</v>
      </c>
      <c r="CB42" s="300">
        <f ca="1">'Cost Plus'!$AE42*f_MilPro</f>
        <v>1674.6839350283497</v>
      </c>
      <c r="CC42" s="300">
        <f ca="1">'Cost Plus'!$AE42*f_MilPro</f>
        <v>1674.6839350283497</v>
      </c>
      <c r="CD42" s="300">
        <f ca="1">'Cost Plus'!$AE42*f_MilPro</f>
        <v>1674.6839350283497</v>
      </c>
      <c r="CE42" s="300">
        <f ca="1">'Cost Plus'!$AE42*f_MilPro</f>
        <v>1674.6839350283497</v>
      </c>
      <c r="CF42" s="300">
        <f ca="1">'Cost Plus'!$AE42*f_MilPro</f>
        <v>1708.1776137289444</v>
      </c>
      <c r="CG42" s="300">
        <f ca="1">'Cost Plus'!$AE42*f_MilPro</f>
        <v>1708.1776137289178</v>
      </c>
      <c r="CH42" s="300">
        <f ca="1">'Cost Plus'!$AE42*f_MilPro</f>
        <v>1708.1776137289444</v>
      </c>
      <c r="CI42" s="300">
        <f ca="1">'Cost Plus'!$AE42*f_MilPro</f>
        <v>1708.1776137289178</v>
      </c>
      <c r="CJ42" s="300">
        <f ca="1">'Cost Plus'!$AE42*f_MilPro</f>
        <v>1708.1776137289444</v>
      </c>
      <c r="CK42" s="300">
        <f ca="1">'Cost Plus'!$AE42*f_MilPro</f>
        <v>1708.1776137289444</v>
      </c>
      <c r="CL42" s="300">
        <f ca="1">'Cost Plus'!$AE42*f_MilPro</f>
        <v>1708.1776137289178</v>
      </c>
      <c r="CM42" s="300">
        <f ca="1">'Cost Plus'!$AE42*f_MilPro</f>
        <v>1708.1776137289444</v>
      </c>
      <c r="CN42" s="300">
        <f ca="1">'Cost Plus'!$AE42*f_MilPro</f>
        <v>1708.1776137289178</v>
      </c>
      <c r="CO42" s="300">
        <f ca="1">'Cost Plus'!$AE42*f_MilPro</f>
        <v>1708.1776137289444</v>
      </c>
      <c r="CP42" s="300">
        <f ca="1">'Cost Plus'!$AE42*f_MilPro</f>
        <v>1708.1776137289178</v>
      </c>
      <c r="CQ42" s="300">
        <f ca="1">'Cost Plus'!$AE42*f_MilPro</f>
        <v>1708.1776137289444</v>
      </c>
      <c r="CR42" s="300">
        <f ca="1">'Cost Plus'!$AE42*f_MilPro</f>
        <v>1742.3411660035031</v>
      </c>
      <c r="CS42" s="300">
        <f ca="1">'Cost Plus'!$AE42*f_MilPro</f>
        <v>1742.3411660035031</v>
      </c>
      <c r="CT42" s="300">
        <f ca="1">'Cost Plus'!$AE42*f_MilPro</f>
        <v>0</v>
      </c>
      <c r="CU42" s="300">
        <f ca="1">'Cost Plus'!$AE42*f_MilPro</f>
        <v>0</v>
      </c>
      <c r="CV42" s="300">
        <f ca="1">'Cost Plus'!$AE42*f_MilPro</f>
        <v>0</v>
      </c>
      <c r="CW42" s="300">
        <f ca="1">'Cost Plus'!$AE42*f_MilPro</f>
        <v>0</v>
      </c>
      <c r="CX42" s="300">
        <f ca="1">'Cost Plus'!$AE42*f_MilPro</f>
        <v>0</v>
      </c>
      <c r="CY42" s="300">
        <f ca="1">'Cost Plus'!$AE42*f_MilPro</f>
        <v>0</v>
      </c>
      <c r="CZ42" s="300">
        <f ca="1">'Cost Plus'!$AE42*f_MilPro</f>
        <v>0</v>
      </c>
      <c r="DA42" s="300">
        <f ca="1">'Cost Plus'!$AE42*f_MilPro</f>
        <v>0</v>
      </c>
      <c r="DB42" s="300">
        <f ca="1">'Cost Plus'!$AE42*f_MilPro</f>
        <v>0</v>
      </c>
      <c r="DC42" s="300">
        <f ca="1">'Cost Plus'!$AE42*f_MilPro</f>
        <v>0</v>
      </c>
      <c r="DD42" s="300">
        <f ca="1">'Cost Plus'!$AE42*f_MilPro</f>
        <v>0</v>
      </c>
      <c r="DE42" s="300">
        <f ca="1">'Cost Plus'!$AE42*f_MilPro</f>
        <v>0</v>
      </c>
      <c r="DF42" s="300">
        <f ca="1">'Cost Plus'!$AE42*f_MilPro</f>
        <v>0</v>
      </c>
      <c r="DG42" s="300">
        <f ca="1">'Cost Plus'!$AE42*f_MilPro</f>
        <v>0</v>
      </c>
      <c r="DH42" s="300">
        <f ca="1">'Cost Plus'!$AE42*f_MilPro</f>
        <v>0</v>
      </c>
      <c r="DI42" s="300">
        <f ca="1">'Cost Plus'!$AE42*f_MilPro</f>
        <v>0</v>
      </c>
      <c r="DJ42" s="300">
        <f ca="1">'Cost Plus'!$AE42*f_MilPro</f>
        <v>0</v>
      </c>
      <c r="DK42" s="300">
        <f ca="1">'Cost Plus'!$AE42*f_MilPro</f>
        <v>0</v>
      </c>
      <c r="DL42" s="300">
        <f ca="1">'Cost Plus'!$AE42*f_MilPro</f>
        <v>0</v>
      </c>
      <c r="DM42" s="300">
        <f ca="1">'Cost Plus'!$AE42*f_MilPro</f>
        <v>0</v>
      </c>
      <c r="DN42" s="300">
        <f ca="1">'Cost Plus'!$AE42*f_MilPro</f>
        <v>0</v>
      </c>
      <c r="DO42" s="300">
        <f ca="1">'Cost Plus'!$AE42*f_MilPro</f>
        <v>0</v>
      </c>
      <c r="DP42" s="300">
        <f ca="1">'Cost Plus'!$AE42*f_MilPro</f>
        <v>0</v>
      </c>
      <c r="DQ42" s="300">
        <f ca="1">'Cost Plus'!$AE42*f_MilPro</f>
        <v>0</v>
      </c>
      <c r="DR42" s="300">
        <f ca="1">'Cost Plus'!$AE42*f_MilPro</f>
        <v>0</v>
      </c>
      <c r="DS42" s="300">
        <f ca="1">'Cost Plus'!$AE42*f_MilPro</f>
        <v>0</v>
      </c>
      <c r="DT42" s="300">
        <f ca="1">'Cost Plus'!$AE42*f_MilPro</f>
        <v>0</v>
      </c>
      <c r="DU42" s="300">
        <f ca="1">'Cost Plus'!$AE42*f_MilPro</f>
        <v>0</v>
      </c>
      <c r="DV42" s="300">
        <f ca="1">'Cost Plus'!$AE42*f_MilPro</f>
        <v>0</v>
      </c>
      <c r="DW42" s="300">
        <f ca="1">'Cost Plus'!$AE42*f_MilPro</f>
        <v>0</v>
      </c>
      <c r="DX42" s="300">
        <f ca="1">'Cost Plus'!$AE42*f_MilPro</f>
        <v>0</v>
      </c>
      <c r="DY42" s="300">
        <f ca="1">'Cost Plus'!$AE42*f_MilPro</f>
        <v>0</v>
      </c>
      <c r="DZ42" s="300">
        <f ca="1">'Cost Plus'!$AE42*f_MilPro</f>
        <v>0</v>
      </c>
      <c r="EA42" s="300">
        <f ca="1">'Cost Plus'!$AE42*f_MilPro</f>
        <v>0</v>
      </c>
      <c r="EB42" s="300">
        <f ca="1">'Cost Plus'!$AE42*f_MilPro</f>
        <v>0</v>
      </c>
      <c r="EC42" s="300">
        <f ca="1">'Cost Plus'!$AE42*f_MilPro</f>
        <v>0</v>
      </c>
      <c r="ED42" s="300">
        <f ca="1">'Cost Plus'!$AE42*f_MilPro</f>
        <v>0</v>
      </c>
      <c r="EE42" s="300">
        <f ca="1">'Cost Plus'!$AE42*f_MilPro</f>
        <v>0</v>
      </c>
      <c r="EF42" s="300">
        <f ca="1">'Cost Plus'!$AE42*f_MilPro</f>
        <v>0</v>
      </c>
      <c r="EG42" s="300">
        <f ca="1">'Cost Plus'!$AE42*f_MilPro</f>
        <v>0</v>
      </c>
      <c r="EH42" s="300">
        <f ca="1">'Cost Plus'!$AE42*f_MilPro</f>
        <v>0</v>
      </c>
      <c r="EI42" s="300">
        <f ca="1">'Cost Plus'!$AE42*f_MilPro</f>
        <v>0</v>
      </c>
      <c r="EJ42" s="300">
        <f ca="1">'Cost Plus'!$AE42*f_MilPro</f>
        <v>0</v>
      </c>
      <c r="EK42" s="300">
        <f ca="1">'Cost Plus'!$AE42*f_MilPro</f>
        <v>0</v>
      </c>
      <c r="EL42" s="300">
        <f ca="1">'Cost Plus'!$AE42*f_MilPro</f>
        <v>0</v>
      </c>
      <c r="EM42" s="300">
        <f ca="1">'Cost Plus'!$AE42*f_MilPro</f>
        <v>0</v>
      </c>
      <c r="EN42" s="300">
        <f ca="1">'Cost Plus'!$AE42*f_MilPro</f>
        <v>0</v>
      </c>
      <c r="EO42" s="300">
        <f ca="1">'Cost Plus'!$AE42*f_MilPro</f>
        <v>0</v>
      </c>
      <c r="EP42" s="300">
        <f ca="1">'Cost Plus'!$AE42*f_MilPro</f>
        <v>0</v>
      </c>
      <c r="EQ42" s="300">
        <f ca="1">'Cost Plus'!$AE42*f_MilPro</f>
        <v>0</v>
      </c>
      <c r="ER42" s="300">
        <f ca="1">'Cost Plus'!$AE42*f_MilPro</f>
        <v>0</v>
      </c>
      <c r="ES42" s="300">
        <f ca="1">'Cost Plus'!$AE42*f_MilPro</f>
        <v>0</v>
      </c>
      <c r="ET42" s="300">
        <f ca="1">'Cost Plus'!$AE42*f_MilPro</f>
        <v>0</v>
      </c>
      <c r="EU42" s="300">
        <f ca="1">'Cost Plus'!$AE42*f_MilPro</f>
        <v>0</v>
      </c>
      <c r="EV42" s="300">
        <f ca="1">'Cost Plus'!$AE42*f_MilPro</f>
        <v>0</v>
      </c>
      <c r="EW42" s="300">
        <f ca="1">'Cost Plus'!$AE42*f_MilPro</f>
        <v>0</v>
      </c>
      <c r="EX42" s="300">
        <f ca="1">'Cost Plus'!$AE42*f_MilPro</f>
        <v>0</v>
      </c>
      <c r="EY42" s="612"/>
      <c r="EZ42" s="757" t="str">
        <f>'Main Input'!EZ42</f>
        <v>RPI</v>
      </c>
      <c r="FA42" s="757" t="str">
        <f>'Main Input'!FA42</f>
        <v>N/A</v>
      </c>
      <c r="FB42" s="766">
        <f>'Main Input'!FB42</f>
        <v>0</v>
      </c>
      <c r="FC42" s="766" t="str">
        <f>'Main Input'!FC42</f>
        <v>IT Solutions</v>
      </c>
      <c r="FD42" s="766" t="str">
        <f>'Main Input'!FD42</f>
        <v>Managed Services</v>
      </c>
      <c r="FE42" s="757" t="str">
        <f>'Main Input'!FE42</f>
        <v>Opex</v>
      </c>
      <c r="FF42" s="757" t="str">
        <f>'Main Input'!FF42</f>
        <v>ContractAccrual</v>
      </c>
      <c r="FG42" s="757" t="str">
        <f>'Main Input'!FG42</f>
        <v>Expense</v>
      </c>
      <c r="FH42" s="767" t="str">
        <f>'Main Input'!FH42</f>
        <v>A</v>
      </c>
      <c r="FI42" s="768">
        <f>'Main Input'!FI42</f>
        <v>0.22</v>
      </c>
      <c r="FJ42" s="768">
        <f>'Main Input'!FJ42</f>
        <v>0</v>
      </c>
      <c r="FK42" s="612"/>
      <c r="FL42" s="531">
        <f t="shared" si="27"/>
        <v>0</v>
      </c>
      <c r="FM42" s="86"/>
      <c r="FN42" s="612"/>
    </row>
    <row r="43" spans="1:170" ht="12.75" customHeight="1">
      <c r="A43" s="750" t="str">
        <f>'Main Input'!A43</f>
        <v>MTB</v>
      </c>
      <c r="B43" s="762" t="str">
        <f>'Main Input'!B43</f>
        <v>Datacentre Operations</v>
      </c>
      <c r="C43" s="762" t="str">
        <f>'Main Input'!C43</f>
        <v>Data Network</v>
      </c>
      <c r="D43" s="762" t="str">
        <f>'Main Input'!D43</f>
        <v>TFR</v>
      </c>
      <c r="E43" s="762" t="str">
        <f>'Main Input'!E43</f>
        <v>PRIMECENTER Rack 38 U, 1000 deep PORTAL</v>
      </c>
      <c r="F43" s="753" t="str">
        <f>'Main Input'!F43</f>
        <v>direct</v>
      </c>
      <c r="G43" s="753" t="str">
        <f>'Main Input'!G43</f>
        <v>Person</v>
      </c>
      <c r="H43" s="753">
        <f>'Main Input'!H43</f>
        <v>0</v>
      </c>
      <c r="I43" s="753">
        <f>'Main Input'!I43</f>
        <v>0</v>
      </c>
      <c r="J43" s="753">
        <f>'Main Input'!J43</f>
        <v>0</v>
      </c>
      <c r="K43" s="753" t="str">
        <f>'Main Input'!K43</f>
        <v>FJS</v>
      </c>
      <c r="L43" s="753" t="str">
        <f>'Main Input'!L43</f>
        <v>pHW</v>
      </c>
      <c r="M43" s="753">
        <f>'Main Input'!M43</f>
        <v>0</v>
      </c>
      <c r="N43" s="753">
        <f>'Main Input'!N43</f>
        <v>0</v>
      </c>
      <c r="O43" s="753" t="str">
        <f>'Main Input'!O43</f>
        <v>SPAIN</v>
      </c>
      <c r="P43" s="753">
        <f>'Main Input'!P43</f>
        <v>16993</v>
      </c>
      <c r="Q43" s="753" t="str">
        <f>'Main Input'!Q43</f>
        <v>EUR</v>
      </c>
      <c r="R43" s="753" t="str">
        <f>'Main Input'!R43</f>
        <v>EMEA</v>
      </c>
      <c r="S43" s="753" t="str">
        <f>'Main Input'!S43</f>
        <v>Local</v>
      </c>
      <c r="T43" s="753">
        <f>'Main Input'!T43</f>
        <v>0</v>
      </c>
      <c r="U43" s="753">
        <f>'Main Input'!U43</f>
        <v>0</v>
      </c>
      <c r="V43" s="753" t="str">
        <f>'Main Input'!V43</f>
        <v>ZZZ</v>
      </c>
      <c r="W43" s="753">
        <f>'Main Input'!W43</f>
        <v>0</v>
      </c>
      <c r="X43" s="753">
        <f>'Main Input'!X43</f>
        <v>0</v>
      </c>
      <c r="Y43" s="753">
        <f>'Main Input'!Y43</f>
        <v>0</v>
      </c>
      <c r="Z43" s="753">
        <f>'Main Input'!Z43</f>
        <v>0</v>
      </c>
      <c r="AA43" s="753">
        <f>'Main Input'!AA43</f>
        <v>0</v>
      </c>
      <c r="AB43" s="763">
        <f>'Main Input'!AB43</f>
        <v>0</v>
      </c>
      <c r="AC43" s="763" t="str">
        <f>'Main Input'!AC43</f>
        <v>Servers</v>
      </c>
      <c r="AD43" s="764">
        <f>'Main Input'!AD43</f>
        <v>15</v>
      </c>
      <c r="AE43" s="765">
        <f t="shared" ca="1" si="26"/>
        <v>326788.46153846104</v>
      </c>
      <c r="AF43" s="299">
        <f ca="1">'Cost Plus'!$AE43*f_MilPro</f>
        <v>0</v>
      </c>
      <c r="AG43" s="300">
        <f ca="1">'Cost Plus'!$AE43*f_MilPro</f>
        <v>2754.134573946716</v>
      </c>
      <c r="AH43" s="300">
        <f ca="1">'Cost Plus'!$AE43*f_MilPro</f>
        <v>3514.7274039387248</v>
      </c>
      <c r="AI43" s="300">
        <f ca="1">'Cost Plus'!$AE43*f_MilPro</f>
        <v>168362.66749451437</v>
      </c>
      <c r="AJ43" s="300">
        <f ca="1">'Cost Plus'!$AE43*f_MilPro</f>
        <v>4535.6738758013735</v>
      </c>
      <c r="AK43" s="300">
        <f ca="1">'Cost Plus'!$AE43*f_MilPro</f>
        <v>9637.4847662881457</v>
      </c>
      <c r="AL43" s="300">
        <f ca="1">'Cost Plus'!$AE43*f_MilPro</f>
        <v>4075.3777576572293</v>
      </c>
      <c r="AM43" s="300">
        <f ca="1">'Cost Plus'!$AE43*f_MilPro</f>
        <v>4075.3777576572293</v>
      </c>
      <c r="AN43" s="300">
        <f ca="1">'Cost Plus'!$AE43*f_MilPro</f>
        <v>2194.236854727732</v>
      </c>
      <c r="AO43" s="300">
        <f ca="1">'Cost Plus'!$AE43*f_MilPro</f>
        <v>2194.2368547276951</v>
      </c>
      <c r="AP43" s="300">
        <f ca="1">'Cost Plus'!$AE43*f_MilPro</f>
        <v>2194.2368547276951</v>
      </c>
      <c r="AQ43" s="300">
        <f ca="1">'Cost Plus'!$AE43*f_MilPro</f>
        <v>2137.6601169653909</v>
      </c>
      <c r="AR43" s="300">
        <f ca="1">'Cost Plus'!$AE43*f_MilPro</f>
        <v>2137.6601169653545</v>
      </c>
      <c r="AS43" s="300">
        <f ca="1">'Cost Plus'!$AE43*f_MilPro</f>
        <v>2137.6601169653909</v>
      </c>
      <c r="AT43" s="300">
        <f ca="1">'Cost Plus'!$AE43*f_MilPro</f>
        <v>2137.6601169653545</v>
      </c>
      <c r="AU43" s="300">
        <f ca="1">'Cost Plus'!$AE43*f_MilPro</f>
        <v>2137.6601169653545</v>
      </c>
      <c r="AV43" s="300">
        <f ca="1">'Cost Plus'!$AE43*f_MilPro</f>
        <v>2180.413319304676</v>
      </c>
      <c r="AW43" s="300">
        <f ca="1">'Cost Plus'!$AE43*f_MilPro</f>
        <v>2180.413319304676</v>
      </c>
      <c r="AX43" s="300">
        <f ca="1">'Cost Plus'!$AE43*f_MilPro</f>
        <v>2180.4133193046396</v>
      </c>
      <c r="AY43" s="300">
        <f ca="1">'Cost Plus'!$AE43*f_MilPro</f>
        <v>2180.413319304676</v>
      </c>
      <c r="AZ43" s="300">
        <f ca="1">'Cost Plus'!$AE43*f_MilPro</f>
        <v>2180.4133193046396</v>
      </c>
      <c r="BA43" s="300">
        <f ca="1">'Cost Plus'!$AE43*f_MilPro</f>
        <v>2180.413319304676</v>
      </c>
      <c r="BB43" s="300">
        <f ca="1">'Cost Plus'!$AE43*f_MilPro</f>
        <v>2180.413319304676</v>
      </c>
      <c r="BC43" s="300">
        <f ca="1">'Cost Plus'!$AE43*f_MilPro</f>
        <v>2180.4133193046396</v>
      </c>
      <c r="BD43" s="300">
        <f ca="1">'Cost Plus'!$AE43*f_MilPro</f>
        <v>2180.4133193047119</v>
      </c>
      <c r="BE43" s="300">
        <f ca="1">'Cost Plus'!$AE43*f_MilPro</f>
        <v>2180.4133193046396</v>
      </c>
      <c r="BF43" s="300">
        <f ca="1">'Cost Plus'!$AE43*f_MilPro</f>
        <v>2180.413319304676</v>
      </c>
      <c r="BG43" s="300">
        <f ca="1">'Cost Plus'!$AE43*f_MilPro</f>
        <v>2180.4133193046396</v>
      </c>
      <c r="BH43" s="300">
        <f ca="1">'Cost Plus'!$AE43*f_MilPro</f>
        <v>2224.0215856907926</v>
      </c>
      <c r="BI43" s="300">
        <f ca="1">'Cost Plus'!$AE43*f_MilPro</f>
        <v>2224.0215856907926</v>
      </c>
      <c r="BJ43" s="300">
        <f ca="1">'Cost Plus'!$AE43*f_MilPro</f>
        <v>2224.0215856907926</v>
      </c>
      <c r="BK43" s="300">
        <f ca="1">'Cost Plus'!$AE43*f_MilPro</f>
        <v>2224.0215856907926</v>
      </c>
      <c r="BL43" s="300">
        <f ca="1">'Cost Plus'!$AE43*f_MilPro</f>
        <v>2224.0215856907926</v>
      </c>
      <c r="BM43" s="300">
        <f ca="1">'Cost Plus'!$AE43*f_MilPro</f>
        <v>2224.0215856907557</v>
      </c>
      <c r="BN43" s="300">
        <f ca="1">'Cost Plus'!$AE43*f_MilPro</f>
        <v>2224.0215856907926</v>
      </c>
      <c r="BO43" s="300">
        <f ca="1">'Cost Plus'!$AE43*f_MilPro</f>
        <v>2224.0215856907926</v>
      </c>
      <c r="BP43" s="300">
        <f ca="1">'Cost Plus'!$AE43*f_MilPro</f>
        <v>2224.0215856907926</v>
      </c>
      <c r="BQ43" s="300">
        <f ca="1">'Cost Plus'!$AE43*f_MilPro</f>
        <v>2224.0215856907926</v>
      </c>
      <c r="BR43" s="300">
        <f ca="1">'Cost Plus'!$AE43*f_MilPro</f>
        <v>2224.0215856907926</v>
      </c>
      <c r="BS43" s="300">
        <f ca="1">'Cost Plus'!$AE43*f_MilPro</f>
        <v>2224.0215856907926</v>
      </c>
      <c r="BT43" s="300">
        <f ca="1">'Cost Plus'!$AE43*f_MilPro</f>
        <v>2268.5020174045617</v>
      </c>
      <c r="BU43" s="300">
        <f ca="1">'Cost Plus'!$AE43*f_MilPro</f>
        <v>2268.5020174045617</v>
      </c>
      <c r="BV43" s="300">
        <f ca="1">'Cost Plus'!$AE43*f_MilPro</f>
        <v>2268.5020174045617</v>
      </c>
      <c r="BW43" s="300">
        <f ca="1">'Cost Plus'!$AE43*f_MilPro</f>
        <v>2268.5020174045617</v>
      </c>
      <c r="BX43" s="300">
        <f ca="1">'Cost Plus'!$AE43*f_MilPro</f>
        <v>2268.5020174045617</v>
      </c>
      <c r="BY43" s="300">
        <f ca="1">'Cost Plus'!$AE43*f_MilPro</f>
        <v>2268.5020174045617</v>
      </c>
      <c r="BZ43" s="300">
        <f ca="1">'Cost Plus'!$AE43*f_MilPro</f>
        <v>2268.5020174045976</v>
      </c>
      <c r="CA43" s="300">
        <f ca="1">'Cost Plus'!$AE43*f_MilPro</f>
        <v>2268.5020174045617</v>
      </c>
      <c r="CB43" s="300">
        <f ca="1">'Cost Plus'!$AE43*f_MilPro</f>
        <v>2268.5020174045617</v>
      </c>
      <c r="CC43" s="300">
        <f ca="1">'Cost Plus'!$AE43*f_MilPro</f>
        <v>2268.5020174045617</v>
      </c>
      <c r="CD43" s="300">
        <f ca="1">'Cost Plus'!$AE43*f_MilPro</f>
        <v>2268.5020174045617</v>
      </c>
      <c r="CE43" s="300">
        <f ca="1">'Cost Plus'!$AE43*f_MilPro</f>
        <v>2268.5020174045617</v>
      </c>
      <c r="CF43" s="300">
        <f ca="1">'Cost Plus'!$AE43*f_MilPro</f>
        <v>2313.8720577526906</v>
      </c>
      <c r="CG43" s="300">
        <f ca="1">'Cost Plus'!$AE43*f_MilPro</f>
        <v>2313.8720577526542</v>
      </c>
      <c r="CH43" s="300">
        <f ca="1">'Cost Plus'!$AE43*f_MilPro</f>
        <v>2313.8720577526906</v>
      </c>
      <c r="CI43" s="300">
        <f ca="1">'Cost Plus'!$AE43*f_MilPro</f>
        <v>2313.8720577526542</v>
      </c>
      <c r="CJ43" s="300">
        <f ca="1">'Cost Plus'!$AE43*f_MilPro</f>
        <v>2313.8720577526906</v>
      </c>
      <c r="CK43" s="300">
        <f ca="1">'Cost Plus'!$AE43*f_MilPro</f>
        <v>2313.8720577526906</v>
      </c>
      <c r="CL43" s="300">
        <f ca="1">'Cost Plus'!$AE43*f_MilPro</f>
        <v>2313.8720577526542</v>
      </c>
      <c r="CM43" s="300">
        <f ca="1">'Cost Plus'!$AE43*f_MilPro</f>
        <v>2313.8720577526906</v>
      </c>
      <c r="CN43" s="300">
        <f ca="1">'Cost Plus'!$AE43*f_MilPro</f>
        <v>2313.8720577526542</v>
      </c>
      <c r="CO43" s="300">
        <f ca="1">'Cost Plus'!$AE43*f_MilPro</f>
        <v>2313.8720577526906</v>
      </c>
      <c r="CP43" s="300">
        <f ca="1">'Cost Plus'!$AE43*f_MilPro</f>
        <v>2313.8720577526542</v>
      </c>
      <c r="CQ43" s="300">
        <f ca="1">'Cost Plus'!$AE43*f_MilPro</f>
        <v>2313.8720577526906</v>
      </c>
      <c r="CR43" s="300">
        <f ca="1">'Cost Plus'!$AE43*f_MilPro</f>
        <v>2360.1494989077169</v>
      </c>
      <c r="CS43" s="300">
        <f ca="1">'Cost Plus'!$AE43*f_MilPro</f>
        <v>2360.1494989077169</v>
      </c>
      <c r="CT43" s="300">
        <f ca="1">'Cost Plus'!$AE43*f_MilPro</f>
        <v>0</v>
      </c>
      <c r="CU43" s="300">
        <f ca="1">'Cost Plus'!$AE43*f_MilPro</f>
        <v>0</v>
      </c>
      <c r="CV43" s="300">
        <f ca="1">'Cost Plus'!$AE43*f_MilPro</f>
        <v>0</v>
      </c>
      <c r="CW43" s="300">
        <f ca="1">'Cost Plus'!$AE43*f_MilPro</f>
        <v>0</v>
      </c>
      <c r="CX43" s="300">
        <f ca="1">'Cost Plus'!$AE43*f_MilPro</f>
        <v>0</v>
      </c>
      <c r="CY43" s="300">
        <f ca="1">'Cost Plus'!$AE43*f_MilPro</f>
        <v>0</v>
      </c>
      <c r="CZ43" s="300">
        <f ca="1">'Cost Plus'!$AE43*f_MilPro</f>
        <v>0</v>
      </c>
      <c r="DA43" s="300">
        <f ca="1">'Cost Plus'!$AE43*f_MilPro</f>
        <v>0</v>
      </c>
      <c r="DB43" s="300">
        <f ca="1">'Cost Plus'!$AE43*f_MilPro</f>
        <v>0</v>
      </c>
      <c r="DC43" s="300">
        <f ca="1">'Cost Plus'!$AE43*f_MilPro</f>
        <v>0</v>
      </c>
      <c r="DD43" s="300">
        <f ca="1">'Cost Plus'!$AE43*f_MilPro</f>
        <v>0</v>
      </c>
      <c r="DE43" s="300">
        <f ca="1">'Cost Plus'!$AE43*f_MilPro</f>
        <v>0</v>
      </c>
      <c r="DF43" s="300">
        <f ca="1">'Cost Plus'!$AE43*f_MilPro</f>
        <v>0</v>
      </c>
      <c r="DG43" s="300">
        <f ca="1">'Cost Plus'!$AE43*f_MilPro</f>
        <v>0</v>
      </c>
      <c r="DH43" s="300">
        <f ca="1">'Cost Plus'!$AE43*f_MilPro</f>
        <v>0</v>
      </c>
      <c r="DI43" s="300">
        <f ca="1">'Cost Plus'!$AE43*f_MilPro</f>
        <v>0</v>
      </c>
      <c r="DJ43" s="300">
        <f ca="1">'Cost Plus'!$AE43*f_MilPro</f>
        <v>0</v>
      </c>
      <c r="DK43" s="300">
        <f ca="1">'Cost Plus'!$AE43*f_MilPro</f>
        <v>0</v>
      </c>
      <c r="DL43" s="300">
        <f ca="1">'Cost Plus'!$AE43*f_MilPro</f>
        <v>0</v>
      </c>
      <c r="DM43" s="300">
        <f ca="1">'Cost Plus'!$AE43*f_MilPro</f>
        <v>0</v>
      </c>
      <c r="DN43" s="300">
        <f ca="1">'Cost Plus'!$AE43*f_MilPro</f>
        <v>0</v>
      </c>
      <c r="DO43" s="300">
        <f ca="1">'Cost Plus'!$AE43*f_MilPro</f>
        <v>0</v>
      </c>
      <c r="DP43" s="300">
        <f ca="1">'Cost Plus'!$AE43*f_MilPro</f>
        <v>0</v>
      </c>
      <c r="DQ43" s="300">
        <f ca="1">'Cost Plus'!$AE43*f_MilPro</f>
        <v>0</v>
      </c>
      <c r="DR43" s="300">
        <f ca="1">'Cost Plus'!$AE43*f_MilPro</f>
        <v>0</v>
      </c>
      <c r="DS43" s="300">
        <f ca="1">'Cost Plus'!$AE43*f_MilPro</f>
        <v>0</v>
      </c>
      <c r="DT43" s="300">
        <f ca="1">'Cost Plus'!$AE43*f_MilPro</f>
        <v>0</v>
      </c>
      <c r="DU43" s="300">
        <f ca="1">'Cost Plus'!$AE43*f_MilPro</f>
        <v>0</v>
      </c>
      <c r="DV43" s="300">
        <f ca="1">'Cost Plus'!$AE43*f_MilPro</f>
        <v>0</v>
      </c>
      <c r="DW43" s="300">
        <f ca="1">'Cost Plus'!$AE43*f_MilPro</f>
        <v>0</v>
      </c>
      <c r="DX43" s="300">
        <f ca="1">'Cost Plus'!$AE43*f_MilPro</f>
        <v>0</v>
      </c>
      <c r="DY43" s="300">
        <f ca="1">'Cost Plus'!$AE43*f_MilPro</f>
        <v>0</v>
      </c>
      <c r="DZ43" s="300">
        <f ca="1">'Cost Plus'!$AE43*f_MilPro</f>
        <v>0</v>
      </c>
      <c r="EA43" s="300">
        <f ca="1">'Cost Plus'!$AE43*f_MilPro</f>
        <v>0</v>
      </c>
      <c r="EB43" s="300">
        <f ca="1">'Cost Plus'!$AE43*f_MilPro</f>
        <v>0</v>
      </c>
      <c r="EC43" s="300">
        <f ca="1">'Cost Plus'!$AE43*f_MilPro</f>
        <v>0</v>
      </c>
      <c r="ED43" s="300">
        <f ca="1">'Cost Plus'!$AE43*f_MilPro</f>
        <v>0</v>
      </c>
      <c r="EE43" s="300">
        <f ca="1">'Cost Plus'!$AE43*f_MilPro</f>
        <v>0</v>
      </c>
      <c r="EF43" s="300">
        <f ca="1">'Cost Plus'!$AE43*f_MilPro</f>
        <v>0</v>
      </c>
      <c r="EG43" s="300">
        <f ca="1">'Cost Plus'!$AE43*f_MilPro</f>
        <v>0</v>
      </c>
      <c r="EH43" s="300">
        <f ca="1">'Cost Plus'!$AE43*f_MilPro</f>
        <v>0</v>
      </c>
      <c r="EI43" s="300">
        <f ca="1">'Cost Plus'!$AE43*f_MilPro</f>
        <v>0</v>
      </c>
      <c r="EJ43" s="300">
        <f ca="1">'Cost Plus'!$AE43*f_MilPro</f>
        <v>0</v>
      </c>
      <c r="EK43" s="300">
        <f ca="1">'Cost Plus'!$AE43*f_MilPro</f>
        <v>0</v>
      </c>
      <c r="EL43" s="300">
        <f ca="1">'Cost Plus'!$AE43*f_MilPro</f>
        <v>0</v>
      </c>
      <c r="EM43" s="300">
        <f ca="1">'Cost Plus'!$AE43*f_MilPro</f>
        <v>0</v>
      </c>
      <c r="EN43" s="300">
        <f ca="1">'Cost Plus'!$AE43*f_MilPro</f>
        <v>0</v>
      </c>
      <c r="EO43" s="300">
        <f ca="1">'Cost Plus'!$AE43*f_MilPro</f>
        <v>0</v>
      </c>
      <c r="EP43" s="300">
        <f ca="1">'Cost Plus'!$AE43*f_MilPro</f>
        <v>0</v>
      </c>
      <c r="EQ43" s="300">
        <f ca="1">'Cost Plus'!$AE43*f_MilPro</f>
        <v>0</v>
      </c>
      <c r="ER43" s="300">
        <f ca="1">'Cost Plus'!$AE43*f_MilPro</f>
        <v>0</v>
      </c>
      <c r="ES43" s="300">
        <f ca="1">'Cost Plus'!$AE43*f_MilPro</f>
        <v>0</v>
      </c>
      <c r="ET43" s="300">
        <f ca="1">'Cost Plus'!$AE43*f_MilPro</f>
        <v>0</v>
      </c>
      <c r="EU43" s="300">
        <f ca="1">'Cost Plus'!$AE43*f_MilPro</f>
        <v>0</v>
      </c>
      <c r="EV43" s="300">
        <f ca="1">'Cost Plus'!$AE43*f_MilPro</f>
        <v>0</v>
      </c>
      <c r="EW43" s="300">
        <f ca="1">'Cost Plus'!$AE43*f_MilPro</f>
        <v>0</v>
      </c>
      <c r="EX43" s="300">
        <f ca="1">'Cost Plus'!$AE43*f_MilPro</f>
        <v>0</v>
      </c>
      <c r="EY43" s="612"/>
      <c r="EZ43" s="757" t="str">
        <f>'Main Input'!EZ43</f>
        <v>RPI</v>
      </c>
      <c r="FA43" s="757" t="str">
        <f>'Main Input'!FA43</f>
        <v>N/A</v>
      </c>
      <c r="FB43" s="766">
        <f>'Main Input'!FB43</f>
        <v>0</v>
      </c>
      <c r="FC43" s="766" t="str">
        <f>'Main Input'!FC43</f>
        <v>IT Solutions</v>
      </c>
      <c r="FD43" s="766" t="str">
        <f>'Main Input'!FD43</f>
        <v>Managed Services</v>
      </c>
      <c r="FE43" s="757" t="str">
        <f>'Main Input'!FE43</f>
        <v>Opex</v>
      </c>
      <c r="FF43" s="757" t="str">
        <f>'Main Input'!FF43</f>
        <v>ContractAccrual</v>
      </c>
      <c r="FG43" s="757" t="str">
        <f>'Main Input'!FG43</f>
        <v>Expense</v>
      </c>
      <c r="FH43" s="767" t="str">
        <f>'Main Input'!FH43</f>
        <v>A</v>
      </c>
      <c r="FI43" s="768">
        <f>'Main Input'!FI43</f>
        <v>0.22</v>
      </c>
      <c r="FJ43" s="768">
        <f>'Main Input'!FJ43</f>
        <v>0</v>
      </c>
      <c r="FK43" s="612"/>
      <c r="FL43" s="531">
        <f t="shared" si="27"/>
        <v>0</v>
      </c>
      <c r="FM43" s="86"/>
      <c r="FN43" s="612"/>
    </row>
    <row r="44" spans="1:170" ht="12.75" customHeight="1">
      <c r="A44" s="750" t="str">
        <f>'Main Input'!A44</f>
        <v>MTB</v>
      </c>
      <c r="B44" s="762" t="str">
        <f>'Main Input'!B44</f>
        <v>Enterprise Management</v>
      </c>
      <c r="C44" s="762" t="str">
        <f>'Main Input'!C44</f>
        <v>Infrastructure</v>
      </c>
      <c r="D44" s="762" t="str">
        <f>'Main Input'!D44</f>
        <v>TFR</v>
      </c>
      <c r="E44" s="762" t="str">
        <f>'Main Input'!E44</f>
        <v>PRIMECENTER Rack 38 U, 1000 deep SERVICE DESK</v>
      </c>
      <c r="F44" s="753" t="str">
        <f>'Main Input'!F44</f>
        <v>direct</v>
      </c>
      <c r="G44" s="753" t="str">
        <f>'Main Input'!G44</f>
        <v>Person</v>
      </c>
      <c r="H44" s="753">
        <f>'Main Input'!H44</f>
        <v>0</v>
      </c>
      <c r="I44" s="753">
        <f>'Main Input'!I44</f>
        <v>0</v>
      </c>
      <c r="J44" s="753">
        <f>'Main Input'!J44</f>
        <v>0</v>
      </c>
      <c r="K44" s="753" t="str">
        <f>'Main Input'!K44</f>
        <v>FJS</v>
      </c>
      <c r="L44" s="753" t="str">
        <f>'Main Input'!L44</f>
        <v>pHW</v>
      </c>
      <c r="M44" s="753">
        <f>'Main Input'!M44</f>
        <v>0</v>
      </c>
      <c r="N44" s="753">
        <f>'Main Input'!N44</f>
        <v>0</v>
      </c>
      <c r="O44" s="753" t="str">
        <f>'Main Input'!O44</f>
        <v>SPAIN</v>
      </c>
      <c r="P44" s="753">
        <f>'Main Input'!P44</f>
        <v>241500</v>
      </c>
      <c r="Q44" s="753" t="str">
        <f>'Main Input'!Q44</f>
        <v>EUR</v>
      </c>
      <c r="R44" s="753" t="str">
        <f>'Main Input'!R44</f>
        <v>EMEA</v>
      </c>
      <c r="S44" s="753" t="str">
        <f>'Main Input'!S44</f>
        <v>Local</v>
      </c>
      <c r="T44" s="753">
        <f>'Main Input'!T44</f>
        <v>0</v>
      </c>
      <c r="U44" s="753">
        <f>'Main Input'!U44</f>
        <v>0</v>
      </c>
      <c r="V44" s="753" t="str">
        <f>'Main Input'!V44</f>
        <v>ZZZ</v>
      </c>
      <c r="W44" s="753">
        <f>'Main Input'!W44</f>
        <v>0</v>
      </c>
      <c r="X44" s="753">
        <f>'Main Input'!X44</f>
        <v>0</v>
      </c>
      <c r="Y44" s="753">
        <f>'Main Input'!Y44</f>
        <v>0</v>
      </c>
      <c r="Z44" s="753">
        <f>'Main Input'!Z44</f>
        <v>0</v>
      </c>
      <c r="AA44" s="753">
        <f>'Main Input'!AA44</f>
        <v>0</v>
      </c>
      <c r="AB44" s="763">
        <f>'Main Input'!AB44</f>
        <v>0</v>
      </c>
      <c r="AC44" s="763" t="str">
        <f>'Main Input'!AC44</f>
        <v>Servers</v>
      </c>
      <c r="AD44" s="764">
        <f>'Main Input'!AD44</f>
        <v>1</v>
      </c>
      <c r="AE44" s="765">
        <f t="shared" ca="1" si="26"/>
        <v>309615.38461538433</v>
      </c>
      <c r="AF44" s="299">
        <f ca="1">'Cost Plus'!$AE44*f_MilPro</f>
        <v>0</v>
      </c>
      <c r="AG44" s="300">
        <f ca="1">'Cost Plus'!$AE44*f_MilPro</f>
        <v>2609.4019090532652</v>
      </c>
      <c r="AH44" s="300">
        <f ca="1">'Cost Plus'!$AE44*f_MilPro</f>
        <v>3330.0247868777424</v>
      </c>
      <c r="AI44" s="300">
        <f ca="1">'Cost Plus'!$AE44*f_MilPro</f>
        <v>159515.03246405473</v>
      </c>
      <c r="AJ44" s="300">
        <f ca="1">'Cost Plus'!$AE44*f_MilPro</f>
        <v>4297.3194492086222</v>
      </c>
      <c r="AK44" s="300">
        <f ca="1">'Cost Plus'!$AE44*f_MilPro</f>
        <v>9131.0248182921896</v>
      </c>
      <c r="AL44" s="300">
        <f ca="1">'Cost Plus'!$AE44*f_MilPro</f>
        <v>3861.2123755829698</v>
      </c>
      <c r="AM44" s="300">
        <f ca="1">'Cost Plus'!$AE44*f_MilPro</f>
        <v>3861.2123755829698</v>
      </c>
      <c r="AN44" s="300">
        <f ca="1">'Cost Plus'!$AE44*f_MilPro</f>
        <v>2078.9274031140167</v>
      </c>
      <c r="AO44" s="300">
        <f ca="1">'Cost Plus'!$AE44*f_MilPro</f>
        <v>2078.9274031139821</v>
      </c>
      <c r="AP44" s="300">
        <f ca="1">'Cost Plus'!$AE44*f_MilPro</f>
        <v>2078.9274031139821</v>
      </c>
      <c r="AQ44" s="300">
        <f ca="1">'Cost Plus'!$AE44*f_MilPro</f>
        <v>2025.3238323511328</v>
      </c>
      <c r="AR44" s="300">
        <f ca="1">'Cost Plus'!$AE44*f_MilPro</f>
        <v>2025.3238323510982</v>
      </c>
      <c r="AS44" s="300">
        <f ca="1">'Cost Plus'!$AE44*f_MilPro</f>
        <v>2025.3238323511328</v>
      </c>
      <c r="AT44" s="300">
        <f ca="1">'Cost Plus'!$AE44*f_MilPro</f>
        <v>2025.3238323510982</v>
      </c>
      <c r="AU44" s="300">
        <f ca="1">'Cost Plus'!$AE44*f_MilPro</f>
        <v>2025.3238323510982</v>
      </c>
      <c r="AV44" s="300">
        <f ca="1">'Cost Plus'!$AE44*f_MilPro</f>
        <v>2065.8303089981337</v>
      </c>
      <c r="AW44" s="300">
        <f ca="1">'Cost Plus'!$AE44*f_MilPro</f>
        <v>2065.8303089981337</v>
      </c>
      <c r="AX44" s="300">
        <f ca="1">'Cost Plus'!$AE44*f_MilPro</f>
        <v>2065.8303089980996</v>
      </c>
      <c r="AY44" s="300">
        <f ca="1">'Cost Plus'!$AE44*f_MilPro</f>
        <v>2065.8303089981337</v>
      </c>
      <c r="AZ44" s="300">
        <f ca="1">'Cost Plus'!$AE44*f_MilPro</f>
        <v>2065.8303089980996</v>
      </c>
      <c r="BA44" s="300">
        <f ca="1">'Cost Plus'!$AE44*f_MilPro</f>
        <v>2065.8303089981337</v>
      </c>
      <c r="BB44" s="300">
        <f ca="1">'Cost Plus'!$AE44*f_MilPro</f>
        <v>2065.8303089981337</v>
      </c>
      <c r="BC44" s="300">
        <f ca="1">'Cost Plus'!$AE44*f_MilPro</f>
        <v>2065.8303089980996</v>
      </c>
      <c r="BD44" s="300">
        <f ca="1">'Cost Plus'!$AE44*f_MilPro</f>
        <v>2065.8303089981678</v>
      </c>
      <c r="BE44" s="300">
        <f ca="1">'Cost Plus'!$AE44*f_MilPro</f>
        <v>2065.8303089980996</v>
      </c>
      <c r="BF44" s="300">
        <f ca="1">'Cost Plus'!$AE44*f_MilPro</f>
        <v>2065.8303089981337</v>
      </c>
      <c r="BG44" s="300">
        <f ca="1">'Cost Plus'!$AE44*f_MilPro</f>
        <v>2065.8303089980996</v>
      </c>
      <c r="BH44" s="300">
        <f ca="1">'Cost Plus'!$AE44*f_MilPro</f>
        <v>2107.146915178118</v>
      </c>
      <c r="BI44" s="300">
        <f ca="1">'Cost Plus'!$AE44*f_MilPro</f>
        <v>2107.146915178118</v>
      </c>
      <c r="BJ44" s="300">
        <f ca="1">'Cost Plus'!$AE44*f_MilPro</f>
        <v>2107.146915178118</v>
      </c>
      <c r="BK44" s="300">
        <f ca="1">'Cost Plus'!$AE44*f_MilPro</f>
        <v>2107.146915178118</v>
      </c>
      <c r="BL44" s="300">
        <f ca="1">'Cost Plus'!$AE44*f_MilPro</f>
        <v>2107.146915178118</v>
      </c>
      <c r="BM44" s="300">
        <f ca="1">'Cost Plus'!$AE44*f_MilPro</f>
        <v>2107.1469151780834</v>
      </c>
      <c r="BN44" s="300">
        <f ca="1">'Cost Plus'!$AE44*f_MilPro</f>
        <v>2107.146915178118</v>
      </c>
      <c r="BO44" s="300">
        <f ca="1">'Cost Plus'!$AE44*f_MilPro</f>
        <v>2107.146915178118</v>
      </c>
      <c r="BP44" s="300">
        <f ca="1">'Cost Plus'!$AE44*f_MilPro</f>
        <v>2107.146915178118</v>
      </c>
      <c r="BQ44" s="300">
        <f ca="1">'Cost Plus'!$AE44*f_MilPro</f>
        <v>2107.146915178118</v>
      </c>
      <c r="BR44" s="300">
        <f ca="1">'Cost Plus'!$AE44*f_MilPro</f>
        <v>2107.146915178118</v>
      </c>
      <c r="BS44" s="300">
        <f ca="1">'Cost Plus'!$AE44*f_MilPro</f>
        <v>2107.146915178118</v>
      </c>
      <c r="BT44" s="300">
        <f ca="1">'Cost Plus'!$AE44*f_MilPro</f>
        <v>2149.2898534816363</v>
      </c>
      <c r="BU44" s="300">
        <f ca="1">'Cost Plus'!$AE44*f_MilPro</f>
        <v>2149.2898534816363</v>
      </c>
      <c r="BV44" s="300">
        <f ca="1">'Cost Plus'!$AE44*f_MilPro</f>
        <v>2149.2898534816363</v>
      </c>
      <c r="BW44" s="300">
        <f ca="1">'Cost Plus'!$AE44*f_MilPro</f>
        <v>2149.2898534816363</v>
      </c>
      <c r="BX44" s="300">
        <f ca="1">'Cost Plus'!$AE44*f_MilPro</f>
        <v>2149.2898534816363</v>
      </c>
      <c r="BY44" s="300">
        <f ca="1">'Cost Plus'!$AE44*f_MilPro</f>
        <v>2149.2898534816363</v>
      </c>
      <c r="BZ44" s="300">
        <f ca="1">'Cost Plus'!$AE44*f_MilPro</f>
        <v>2149.2898534816704</v>
      </c>
      <c r="CA44" s="300">
        <f ca="1">'Cost Plus'!$AE44*f_MilPro</f>
        <v>2149.2898534816363</v>
      </c>
      <c r="CB44" s="300">
        <f ca="1">'Cost Plus'!$AE44*f_MilPro</f>
        <v>2149.2898534816363</v>
      </c>
      <c r="CC44" s="300">
        <f ca="1">'Cost Plus'!$AE44*f_MilPro</f>
        <v>2149.2898534816363</v>
      </c>
      <c r="CD44" s="300">
        <f ca="1">'Cost Plus'!$AE44*f_MilPro</f>
        <v>2149.2898534816363</v>
      </c>
      <c r="CE44" s="300">
        <f ca="1">'Cost Plus'!$AE44*f_MilPro</f>
        <v>2149.2898534816363</v>
      </c>
      <c r="CF44" s="300">
        <f ca="1">'Cost Plus'!$AE44*f_MilPro</f>
        <v>2192.2756505513048</v>
      </c>
      <c r="CG44" s="300">
        <f ca="1">'Cost Plus'!$AE44*f_MilPro</f>
        <v>2192.2756505512702</v>
      </c>
      <c r="CH44" s="300">
        <f ca="1">'Cost Plus'!$AE44*f_MilPro</f>
        <v>2192.2756505513048</v>
      </c>
      <c r="CI44" s="300">
        <f ca="1">'Cost Plus'!$AE44*f_MilPro</f>
        <v>2192.2756505512702</v>
      </c>
      <c r="CJ44" s="300">
        <f ca="1">'Cost Plus'!$AE44*f_MilPro</f>
        <v>2192.2756505513048</v>
      </c>
      <c r="CK44" s="300">
        <f ca="1">'Cost Plus'!$AE44*f_MilPro</f>
        <v>2192.2756505513048</v>
      </c>
      <c r="CL44" s="300">
        <f ca="1">'Cost Plus'!$AE44*f_MilPro</f>
        <v>2192.2756505512702</v>
      </c>
      <c r="CM44" s="300">
        <f ca="1">'Cost Plus'!$AE44*f_MilPro</f>
        <v>2192.2756505513048</v>
      </c>
      <c r="CN44" s="300">
        <f ca="1">'Cost Plus'!$AE44*f_MilPro</f>
        <v>2192.2756505512702</v>
      </c>
      <c r="CO44" s="300">
        <f ca="1">'Cost Plus'!$AE44*f_MilPro</f>
        <v>2192.2756505513048</v>
      </c>
      <c r="CP44" s="300">
        <f ca="1">'Cost Plus'!$AE44*f_MilPro</f>
        <v>2192.2756505512702</v>
      </c>
      <c r="CQ44" s="300">
        <f ca="1">'Cost Plus'!$AE44*f_MilPro</f>
        <v>2192.2756505513048</v>
      </c>
      <c r="CR44" s="300">
        <f ca="1">'Cost Plus'!$AE44*f_MilPro</f>
        <v>2236.1211635623049</v>
      </c>
      <c r="CS44" s="300">
        <f ca="1">'Cost Plus'!$AE44*f_MilPro</f>
        <v>2236.1211635623049</v>
      </c>
      <c r="CT44" s="300">
        <f ca="1">'Cost Plus'!$AE44*f_MilPro</f>
        <v>0</v>
      </c>
      <c r="CU44" s="300">
        <f ca="1">'Cost Plus'!$AE44*f_MilPro</f>
        <v>0</v>
      </c>
      <c r="CV44" s="300">
        <f ca="1">'Cost Plus'!$AE44*f_MilPro</f>
        <v>0</v>
      </c>
      <c r="CW44" s="300">
        <f ca="1">'Cost Plus'!$AE44*f_MilPro</f>
        <v>0</v>
      </c>
      <c r="CX44" s="300">
        <f ca="1">'Cost Plus'!$AE44*f_MilPro</f>
        <v>0</v>
      </c>
      <c r="CY44" s="300">
        <f ca="1">'Cost Plus'!$AE44*f_MilPro</f>
        <v>0</v>
      </c>
      <c r="CZ44" s="300">
        <f ca="1">'Cost Plus'!$AE44*f_MilPro</f>
        <v>0</v>
      </c>
      <c r="DA44" s="300">
        <f ca="1">'Cost Plus'!$AE44*f_MilPro</f>
        <v>0</v>
      </c>
      <c r="DB44" s="300">
        <f ca="1">'Cost Plus'!$AE44*f_MilPro</f>
        <v>0</v>
      </c>
      <c r="DC44" s="300">
        <f ca="1">'Cost Plus'!$AE44*f_MilPro</f>
        <v>0</v>
      </c>
      <c r="DD44" s="300">
        <f ca="1">'Cost Plus'!$AE44*f_MilPro</f>
        <v>0</v>
      </c>
      <c r="DE44" s="300">
        <f ca="1">'Cost Plus'!$AE44*f_MilPro</f>
        <v>0</v>
      </c>
      <c r="DF44" s="300">
        <f ca="1">'Cost Plus'!$AE44*f_MilPro</f>
        <v>0</v>
      </c>
      <c r="DG44" s="300">
        <f ca="1">'Cost Plus'!$AE44*f_MilPro</f>
        <v>0</v>
      </c>
      <c r="DH44" s="300">
        <f ca="1">'Cost Plus'!$AE44*f_MilPro</f>
        <v>0</v>
      </c>
      <c r="DI44" s="300">
        <f ca="1">'Cost Plus'!$AE44*f_MilPro</f>
        <v>0</v>
      </c>
      <c r="DJ44" s="300">
        <f ca="1">'Cost Plus'!$AE44*f_MilPro</f>
        <v>0</v>
      </c>
      <c r="DK44" s="300">
        <f ca="1">'Cost Plus'!$AE44*f_MilPro</f>
        <v>0</v>
      </c>
      <c r="DL44" s="300">
        <f ca="1">'Cost Plus'!$AE44*f_MilPro</f>
        <v>0</v>
      </c>
      <c r="DM44" s="300">
        <f ca="1">'Cost Plus'!$AE44*f_MilPro</f>
        <v>0</v>
      </c>
      <c r="DN44" s="300">
        <f ca="1">'Cost Plus'!$AE44*f_MilPro</f>
        <v>0</v>
      </c>
      <c r="DO44" s="300">
        <f ca="1">'Cost Plus'!$AE44*f_MilPro</f>
        <v>0</v>
      </c>
      <c r="DP44" s="300">
        <f ca="1">'Cost Plus'!$AE44*f_MilPro</f>
        <v>0</v>
      </c>
      <c r="DQ44" s="300">
        <f ca="1">'Cost Plus'!$AE44*f_MilPro</f>
        <v>0</v>
      </c>
      <c r="DR44" s="300">
        <f ca="1">'Cost Plus'!$AE44*f_MilPro</f>
        <v>0</v>
      </c>
      <c r="DS44" s="300">
        <f ca="1">'Cost Plus'!$AE44*f_MilPro</f>
        <v>0</v>
      </c>
      <c r="DT44" s="300">
        <f ca="1">'Cost Plus'!$AE44*f_MilPro</f>
        <v>0</v>
      </c>
      <c r="DU44" s="300">
        <f ca="1">'Cost Plus'!$AE44*f_MilPro</f>
        <v>0</v>
      </c>
      <c r="DV44" s="300">
        <f ca="1">'Cost Plus'!$AE44*f_MilPro</f>
        <v>0</v>
      </c>
      <c r="DW44" s="300">
        <f ca="1">'Cost Plus'!$AE44*f_MilPro</f>
        <v>0</v>
      </c>
      <c r="DX44" s="300">
        <f ca="1">'Cost Plus'!$AE44*f_MilPro</f>
        <v>0</v>
      </c>
      <c r="DY44" s="300">
        <f ca="1">'Cost Plus'!$AE44*f_MilPro</f>
        <v>0</v>
      </c>
      <c r="DZ44" s="300">
        <f ca="1">'Cost Plus'!$AE44*f_MilPro</f>
        <v>0</v>
      </c>
      <c r="EA44" s="300">
        <f ca="1">'Cost Plus'!$AE44*f_MilPro</f>
        <v>0</v>
      </c>
      <c r="EB44" s="300">
        <f ca="1">'Cost Plus'!$AE44*f_MilPro</f>
        <v>0</v>
      </c>
      <c r="EC44" s="300">
        <f ca="1">'Cost Plus'!$AE44*f_MilPro</f>
        <v>0</v>
      </c>
      <c r="ED44" s="300">
        <f ca="1">'Cost Plus'!$AE44*f_MilPro</f>
        <v>0</v>
      </c>
      <c r="EE44" s="300">
        <f ca="1">'Cost Plus'!$AE44*f_MilPro</f>
        <v>0</v>
      </c>
      <c r="EF44" s="300">
        <f ca="1">'Cost Plus'!$AE44*f_MilPro</f>
        <v>0</v>
      </c>
      <c r="EG44" s="300">
        <f ca="1">'Cost Plus'!$AE44*f_MilPro</f>
        <v>0</v>
      </c>
      <c r="EH44" s="300">
        <f ca="1">'Cost Plus'!$AE44*f_MilPro</f>
        <v>0</v>
      </c>
      <c r="EI44" s="300">
        <f ca="1">'Cost Plus'!$AE44*f_MilPro</f>
        <v>0</v>
      </c>
      <c r="EJ44" s="300">
        <f ca="1">'Cost Plus'!$AE44*f_MilPro</f>
        <v>0</v>
      </c>
      <c r="EK44" s="300">
        <f ca="1">'Cost Plus'!$AE44*f_MilPro</f>
        <v>0</v>
      </c>
      <c r="EL44" s="300">
        <f ca="1">'Cost Plus'!$AE44*f_MilPro</f>
        <v>0</v>
      </c>
      <c r="EM44" s="300">
        <f ca="1">'Cost Plus'!$AE44*f_MilPro</f>
        <v>0</v>
      </c>
      <c r="EN44" s="300">
        <f ca="1">'Cost Plus'!$AE44*f_MilPro</f>
        <v>0</v>
      </c>
      <c r="EO44" s="300">
        <f ca="1">'Cost Plus'!$AE44*f_MilPro</f>
        <v>0</v>
      </c>
      <c r="EP44" s="300">
        <f ca="1">'Cost Plus'!$AE44*f_MilPro</f>
        <v>0</v>
      </c>
      <c r="EQ44" s="300">
        <f ca="1">'Cost Plus'!$AE44*f_MilPro</f>
        <v>0</v>
      </c>
      <c r="ER44" s="300">
        <f ca="1">'Cost Plus'!$AE44*f_MilPro</f>
        <v>0</v>
      </c>
      <c r="ES44" s="300">
        <f ca="1">'Cost Plus'!$AE44*f_MilPro</f>
        <v>0</v>
      </c>
      <c r="ET44" s="300">
        <f ca="1">'Cost Plus'!$AE44*f_MilPro</f>
        <v>0</v>
      </c>
      <c r="EU44" s="300">
        <f ca="1">'Cost Plus'!$AE44*f_MilPro</f>
        <v>0</v>
      </c>
      <c r="EV44" s="300">
        <f ca="1">'Cost Plus'!$AE44*f_MilPro</f>
        <v>0</v>
      </c>
      <c r="EW44" s="300">
        <f ca="1">'Cost Plus'!$AE44*f_MilPro</f>
        <v>0</v>
      </c>
      <c r="EX44" s="300">
        <f ca="1">'Cost Plus'!$AE44*f_MilPro</f>
        <v>0</v>
      </c>
      <c r="EY44" s="612"/>
      <c r="EZ44" s="757" t="str">
        <f>'Main Input'!EZ44</f>
        <v>RPI</v>
      </c>
      <c r="FA44" s="757" t="str">
        <f>'Main Input'!FA44</f>
        <v>N/A</v>
      </c>
      <c r="FB44" s="766">
        <f>'Main Input'!FB44</f>
        <v>0</v>
      </c>
      <c r="FC44" s="766" t="str">
        <f>'Main Input'!FC44</f>
        <v>IT Solutions</v>
      </c>
      <c r="FD44" s="766" t="str">
        <f>'Main Input'!FD44</f>
        <v>Managed Services</v>
      </c>
      <c r="FE44" s="757" t="str">
        <f>'Main Input'!FE44</f>
        <v>Opex</v>
      </c>
      <c r="FF44" s="757" t="str">
        <f>'Main Input'!FF44</f>
        <v>ContractAccrual</v>
      </c>
      <c r="FG44" s="757" t="str">
        <f>'Main Input'!FG44</f>
        <v>Expense</v>
      </c>
      <c r="FH44" s="767" t="str">
        <f>'Main Input'!FH44</f>
        <v>A</v>
      </c>
      <c r="FI44" s="768">
        <f>'Main Input'!FI44</f>
        <v>0.22</v>
      </c>
      <c r="FJ44" s="768">
        <f>'Main Input'!FJ44</f>
        <v>0</v>
      </c>
      <c r="FK44" s="612"/>
      <c r="FL44" s="531">
        <f t="shared" si="27"/>
        <v>0</v>
      </c>
      <c r="FM44" s="86"/>
      <c r="FN44" s="612"/>
    </row>
    <row r="45" spans="1:170" ht="12.75" customHeight="1">
      <c r="A45" s="750" t="str">
        <f>'Main Input'!A45</f>
        <v>MTB</v>
      </c>
      <c r="B45" s="762" t="str">
        <f>'Main Input'!B45</f>
        <v>Enterprise Management</v>
      </c>
      <c r="C45" s="762" t="str">
        <f>'Main Input'!C45</f>
        <v>Software</v>
      </c>
      <c r="D45" s="762" t="str">
        <f>'Main Input'!D45</f>
        <v>TRA</v>
      </c>
      <c r="E45" s="762" t="str">
        <f>'Main Input'!E45</f>
        <v>Addon product</v>
      </c>
      <c r="F45" s="753" t="str">
        <f>'Main Input'!F45</f>
        <v>direct</v>
      </c>
      <c r="G45" s="753" t="str">
        <f>'Main Input'!G45</f>
        <v>Person</v>
      </c>
      <c r="H45" s="753">
        <f>'Main Input'!H45</f>
        <v>0</v>
      </c>
      <c r="I45" s="753">
        <f>'Main Input'!I45</f>
        <v>0</v>
      </c>
      <c r="J45" s="753">
        <f>'Main Input'!J45</f>
        <v>0</v>
      </c>
      <c r="K45" s="753" t="str">
        <f>'Main Input'!K45</f>
        <v>FJS</v>
      </c>
      <c r="L45" s="753" t="str">
        <f>'Main Input'!L45</f>
        <v>pHW</v>
      </c>
      <c r="M45" s="753">
        <f>'Main Input'!M45</f>
        <v>0</v>
      </c>
      <c r="N45" s="753">
        <f>'Main Input'!N45</f>
        <v>0</v>
      </c>
      <c r="O45" s="753" t="str">
        <f>'Main Input'!O45</f>
        <v>SPAIN</v>
      </c>
      <c r="P45" s="753">
        <f>'Main Input'!P45</f>
        <v>60375</v>
      </c>
      <c r="Q45" s="753" t="str">
        <f>'Main Input'!Q45</f>
        <v>EUR</v>
      </c>
      <c r="R45" s="753" t="str">
        <f>'Main Input'!R45</f>
        <v>EMEA</v>
      </c>
      <c r="S45" s="753" t="str">
        <f>'Main Input'!S45</f>
        <v>Local</v>
      </c>
      <c r="T45" s="753">
        <f>'Main Input'!T45</f>
        <v>0</v>
      </c>
      <c r="U45" s="753">
        <f>'Main Input'!U45</f>
        <v>0</v>
      </c>
      <c r="V45" s="753" t="str">
        <f>'Main Input'!V45</f>
        <v>ZZZ</v>
      </c>
      <c r="W45" s="753">
        <f>'Main Input'!W45</f>
        <v>0</v>
      </c>
      <c r="X45" s="753">
        <f>'Main Input'!X45</f>
        <v>0</v>
      </c>
      <c r="Y45" s="753">
        <f>'Main Input'!Y45</f>
        <v>0</v>
      </c>
      <c r="Z45" s="753">
        <f>'Main Input'!Z45</f>
        <v>0</v>
      </c>
      <c r="AA45" s="753">
        <f>'Main Input'!AA45</f>
        <v>0</v>
      </c>
      <c r="AB45" s="763">
        <f>'Main Input'!AB45</f>
        <v>0</v>
      </c>
      <c r="AC45" s="763" t="str">
        <f>'Main Input'!AC45</f>
        <v>Servers</v>
      </c>
      <c r="AD45" s="764">
        <f>'Main Input'!AD45</f>
        <v>1</v>
      </c>
      <c r="AE45" s="765">
        <f t="shared" ca="1" si="26"/>
        <v>77403.846153846083</v>
      </c>
      <c r="AF45" s="299">
        <f ca="1">'Cost Plus'!$AE45*f_MilPro</f>
        <v>0</v>
      </c>
      <c r="AG45" s="300">
        <f ca="1">'Cost Plus'!$AE45*f_MilPro</f>
        <v>652.35047726331629</v>
      </c>
      <c r="AH45" s="300">
        <f ca="1">'Cost Plus'!$AE45*f_MilPro</f>
        <v>832.50619671943559</v>
      </c>
      <c r="AI45" s="300">
        <f ca="1">'Cost Plus'!$AE45*f_MilPro</f>
        <v>39878.758116013683</v>
      </c>
      <c r="AJ45" s="300">
        <f ca="1">'Cost Plus'!$AE45*f_MilPro</f>
        <v>1074.3298623021556</v>
      </c>
      <c r="AK45" s="300">
        <f ca="1">'Cost Plus'!$AE45*f_MilPro</f>
        <v>2282.7562045730474</v>
      </c>
      <c r="AL45" s="300">
        <f ca="1">'Cost Plus'!$AE45*f_MilPro</f>
        <v>965.30309389574245</v>
      </c>
      <c r="AM45" s="300">
        <f ca="1">'Cost Plus'!$AE45*f_MilPro</f>
        <v>965.30309389574245</v>
      </c>
      <c r="AN45" s="300">
        <f ca="1">'Cost Plus'!$AE45*f_MilPro</f>
        <v>519.73185077850417</v>
      </c>
      <c r="AO45" s="300">
        <f ca="1">'Cost Plus'!$AE45*f_MilPro</f>
        <v>519.73185077849553</v>
      </c>
      <c r="AP45" s="300">
        <f ca="1">'Cost Plus'!$AE45*f_MilPro</f>
        <v>519.73185077849553</v>
      </c>
      <c r="AQ45" s="300">
        <f ca="1">'Cost Plus'!$AE45*f_MilPro</f>
        <v>506.33095808778319</v>
      </c>
      <c r="AR45" s="300">
        <f ca="1">'Cost Plus'!$AE45*f_MilPro</f>
        <v>506.33095808777455</v>
      </c>
      <c r="AS45" s="300">
        <f ca="1">'Cost Plus'!$AE45*f_MilPro</f>
        <v>506.33095808778319</v>
      </c>
      <c r="AT45" s="300">
        <f ca="1">'Cost Plus'!$AE45*f_MilPro</f>
        <v>506.33095808777455</v>
      </c>
      <c r="AU45" s="300">
        <f ca="1">'Cost Plus'!$AE45*f_MilPro</f>
        <v>506.33095808777455</v>
      </c>
      <c r="AV45" s="300">
        <f ca="1">'Cost Plus'!$AE45*f_MilPro</f>
        <v>516.45757724953341</v>
      </c>
      <c r="AW45" s="300">
        <f ca="1">'Cost Plus'!$AE45*f_MilPro</f>
        <v>516.45757724953341</v>
      </c>
      <c r="AX45" s="300">
        <f ca="1">'Cost Plus'!$AE45*f_MilPro</f>
        <v>516.45757724952489</v>
      </c>
      <c r="AY45" s="300">
        <f ca="1">'Cost Plus'!$AE45*f_MilPro</f>
        <v>516.45757724953341</v>
      </c>
      <c r="AZ45" s="300">
        <f ca="1">'Cost Plus'!$AE45*f_MilPro</f>
        <v>516.45757724952489</v>
      </c>
      <c r="BA45" s="300">
        <f ca="1">'Cost Plus'!$AE45*f_MilPro</f>
        <v>516.45757724953341</v>
      </c>
      <c r="BB45" s="300">
        <f ca="1">'Cost Plus'!$AE45*f_MilPro</f>
        <v>516.45757724953341</v>
      </c>
      <c r="BC45" s="300">
        <f ca="1">'Cost Plus'!$AE45*f_MilPro</f>
        <v>516.45757724952489</v>
      </c>
      <c r="BD45" s="300">
        <f ca="1">'Cost Plus'!$AE45*f_MilPro</f>
        <v>516.45757724954194</v>
      </c>
      <c r="BE45" s="300">
        <f ca="1">'Cost Plus'!$AE45*f_MilPro</f>
        <v>516.45757724952489</v>
      </c>
      <c r="BF45" s="300">
        <f ca="1">'Cost Plus'!$AE45*f_MilPro</f>
        <v>516.45757724953341</v>
      </c>
      <c r="BG45" s="300">
        <f ca="1">'Cost Plus'!$AE45*f_MilPro</f>
        <v>516.45757724952489</v>
      </c>
      <c r="BH45" s="300">
        <f ca="1">'Cost Plus'!$AE45*f_MilPro</f>
        <v>526.78672879452949</v>
      </c>
      <c r="BI45" s="300">
        <f ca="1">'Cost Plus'!$AE45*f_MilPro</f>
        <v>526.78672879452949</v>
      </c>
      <c r="BJ45" s="300">
        <f ca="1">'Cost Plus'!$AE45*f_MilPro</f>
        <v>526.78672879452949</v>
      </c>
      <c r="BK45" s="300">
        <f ca="1">'Cost Plus'!$AE45*f_MilPro</f>
        <v>526.78672879452949</v>
      </c>
      <c r="BL45" s="300">
        <f ca="1">'Cost Plus'!$AE45*f_MilPro</f>
        <v>526.78672879452949</v>
      </c>
      <c r="BM45" s="300">
        <f ca="1">'Cost Plus'!$AE45*f_MilPro</f>
        <v>526.78672879452085</v>
      </c>
      <c r="BN45" s="300">
        <f ca="1">'Cost Plus'!$AE45*f_MilPro</f>
        <v>526.78672879452949</v>
      </c>
      <c r="BO45" s="300">
        <f ca="1">'Cost Plus'!$AE45*f_MilPro</f>
        <v>526.78672879452949</v>
      </c>
      <c r="BP45" s="300">
        <f ca="1">'Cost Plus'!$AE45*f_MilPro</f>
        <v>526.78672879452949</v>
      </c>
      <c r="BQ45" s="300">
        <f ca="1">'Cost Plus'!$AE45*f_MilPro</f>
        <v>526.78672879452949</v>
      </c>
      <c r="BR45" s="300">
        <f ca="1">'Cost Plus'!$AE45*f_MilPro</f>
        <v>526.78672879452949</v>
      </c>
      <c r="BS45" s="300">
        <f ca="1">'Cost Plus'!$AE45*f_MilPro</f>
        <v>526.78672879452949</v>
      </c>
      <c r="BT45" s="300">
        <f ca="1">'Cost Plus'!$AE45*f_MilPro</f>
        <v>537.32246337040908</v>
      </c>
      <c r="BU45" s="300">
        <f ca="1">'Cost Plus'!$AE45*f_MilPro</f>
        <v>537.32246337040908</v>
      </c>
      <c r="BV45" s="300">
        <f ca="1">'Cost Plus'!$AE45*f_MilPro</f>
        <v>537.32246337040908</v>
      </c>
      <c r="BW45" s="300">
        <f ca="1">'Cost Plus'!$AE45*f_MilPro</f>
        <v>537.32246337040908</v>
      </c>
      <c r="BX45" s="300">
        <f ca="1">'Cost Plus'!$AE45*f_MilPro</f>
        <v>537.32246337040908</v>
      </c>
      <c r="BY45" s="300">
        <f ca="1">'Cost Plus'!$AE45*f_MilPro</f>
        <v>537.32246337040908</v>
      </c>
      <c r="BZ45" s="300">
        <f ca="1">'Cost Plus'!$AE45*f_MilPro</f>
        <v>537.32246337041761</v>
      </c>
      <c r="CA45" s="300">
        <f ca="1">'Cost Plus'!$AE45*f_MilPro</f>
        <v>537.32246337040908</v>
      </c>
      <c r="CB45" s="300">
        <f ca="1">'Cost Plus'!$AE45*f_MilPro</f>
        <v>537.32246337040908</v>
      </c>
      <c r="CC45" s="300">
        <f ca="1">'Cost Plus'!$AE45*f_MilPro</f>
        <v>537.32246337040908</v>
      </c>
      <c r="CD45" s="300">
        <f ca="1">'Cost Plus'!$AE45*f_MilPro</f>
        <v>537.32246337040908</v>
      </c>
      <c r="CE45" s="300">
        <f ca="1">'Cost Plus'!$AE45*f_MilPro</f>
        <v>537.32246337040908</v>
      </c>
      <c r="CF45" s="300">
        <f ca="1">'Cost Plus'!$AE45*f_MilPro</f>
        <v>548.0689126378262</v>
      </c>
      <c r="CG45" s="300">
        <f ca="1">'Cost Plus'!$AE45*f_MilPro</f>
        <v>548.06891263781756</v>
      </c>
      <c r="CH45" s="300">
        <f ca="1">'Cost Plus'!$AE45*f_MilPro</f>
        <v>548.0689126378262</v>
      </c>
      <c r="CI45" s="300">
        <f ca="1">'Cost Plus'!$AE45*f_MilPro</f>
        <v>548.06891263781756</v>
      </c>
      <c r="CJ45" s="300">
        <f ca="1">'Cost Plus'!$AE45*f_MilPro</f>
        <v>548.0689126378262</v>
      </c>
      <c r="CK45" s="300">
        <f ca="1">'Cost Plus'!$AE45*f_MilPro</f>
        <v>548.0689126378262</v>
      </c>
      <c r="CL45" s="300">
        <f ca="1">'Cost Plus'!$AE45*f_MilPro</f>
        <v>548.06891263781756</v>
      </c>
      <c r="CM45" s="300">
        <f ca="1">'Cost Plus'!$AE45*f_MilPro</f>
        <v>548.0689126378262</v>
      </c>
      <c r="CN45" s="300">
        <f ca="1">'Cost Plus'!$AE45*f_MilPro</f>
        <v>548.06891263781756</v>
      </c>
      <c r="CO45" s="300">
        <f ca="1">'Cost Plus'!$AE45*f_MilPro</f>
        <v>548.0689126378262</v>
      </c>
      <c r="CP45" s="300">
        <f ca="1">'Cost Plus'!$AE45*f_MilPro</f>
        <v>548.06891263781756</v>
      </c>
      <c r="CQ45" s="300">
        <f ca="1">'Cost Plus'!$AE45*f_MilPro</f>
        <v>548.0689126378262</v>
      </c>
      <c r="CR45" s="300">
        <f ca="1">'Cost Plus'!$AE45*f_MilPro</f>
        <v>559.03029089057623</v>
      </c>
      <c r="CS45" s="300">
        <f ca="1">'Cost Plus'!$AE45*f_MilPro</f>
        <v>559.03029089057623</v>
      </c>
      <c r="CT45" s="300">
        <f ca="1">'Cost Plus'!$AE45*f_MilPro</f>
        <v>0</v>
      </c>
      <c r="CU45" s="300">
        <f ca="1">'Cost Plus'!$AE45*f_MilPro</f>
        <v>0</v>
      </c>
      <c r="CV45" s="300">
        <f ca="1">'Cost Plus'!$AE45*f_MilPro</f>
        <v>0</v>
      </c>
      <c r="CW45" s="300">
        <f ca="1">'Cost Plus'!$AE45*f_MilPro</f>
        <v>0</v>
      </c>
      <c r="CX45" s="300">
        <f ca="1">'Cost Plus'!$AE45*f_MilPro</f>
        <v>0</v>
      </c>
      <c r="CY45" s="300">
        <f ca="1">'Cost Plus'!$AE45*f_MilPro</f>
        <v>0</v>
      </c>
      <c r="CZ45" s="300">
        <f ca="1">'Cost Plus'!$AE45*f_MilPro</f>
        <v>0</v>
      </c>
      <c r="DA45" s="300">
        <f ca="1">'Cost Plus'!$AE45*f_MilPro</f>
        <v>0</v>
      </c>
      <c r="DB45" s="300">
        <f ca="1">'Cost Plus'!$AE45*f_MilPro</f>
        <v>0</v>
      </c>
      <c r="DC45" s="300">
        <f ca="1">'Cost Plus'!$AE45*f_MilPro</f>
        <v>0</v>
      </c>
      <c r="DD45" s="300">
        <f ca="1">'Cost Plus'!$AE45*f_MilPro</f>
        <v>0</v>
      </c>
      <c r="DE45" s="300">
        <f ca="1">'Cost Plus'!$AE45*f_MilPro</f>
        <v>0</v>
      </c>
      <c r="DF45" s="300">
        <f ca="1">'Cost Plus'!$AE45*f_MilPro</f>
        <v>0</v>
      </c>
      <c r="DG45" s="300">
        <f ca="1">'Cost Plus'!$AE45*f_MilPro</f>
        <v>0</v>
      </c>
      <c r="DH45" s="300">
        <f ca="1">'Cost Plus'!$AE45*f_MilPro</f>
        <v>0</v>
      </c>
      <c r="DI45" s="300">
        <f ca="1">'Cost Plus'!$AE45*f_MilPro</f>
        <v>0</v>
      </c>
      <c r="DJ45" s="300">
        <f ca="1">'Cost Plus'!$AE45*f_MilPro</f>
        <v>0</v>
      </c>
      <c r="DK45" s="300">
        <f ca="1">'Cost Plus'!$AE45*f_MilPro</f>
        <v>0</v>
      </c>
      <c r="DL45" s="300">
        <f ca="1">'Cost Plus'!$AE45*f_MilPro</f>
        <v>0</v>
      </c>
      <c r="DM45" s="300">
        <f ca="1">'Cost Plus'!$AE45*f_MilPro</f>
        <v>0</v>
      </c>
      <c r="DN45" s="300">
        <f ca="1">'Cost Plus'!$AE45*f_MilPro</f>
        <v>0</v>
      </c>
      <c r="DO45" s="300">
        <f ca="1">'Cost Plus'!$AE45*f_MilPro</f>
        <v>0</v>
      </c>
      <c r="DP45" s="300">
        <f ca="1">'Cost Plus'!$AE45*f_MilPro</f>
        <v>0</v>
      </c>
      <c r="DQ45" s="300">
        <f ca="1">'Cost Plus'!$AE45*f_MilPro</f>
        <v>0</v>
      </c>
      <c r="DR45" s="300">
        <f ca="1">'Cost Plus'!$AE45*f_MilPro</f>
        <v>0</v>
      </c>
      <c r="DS45" s="300">
        <f ca="1">'Cost Plus'!$AE45*f_MilPro</f>
        <v>0</v>
      </c>
      <c r="DT45" s="300">
        <f ca="1">'Cost Plus'!$AE45*f_MilPro</f>
        <v>0</v>
      </c>
      <c r="DU45" s="300">
        <f ca="1">'Cost Plus'!$AE45*f_MilPro</f>
        <v>0</v>
      </c>
      <c r="DV45" s="300">
        <f ca="1">'Cost Plus'!$AE45*f_MilPro</f>
        <v>0</v>
      </c>
      <c r="DW45" s="300">
        <f ca="1">'Cost Plus'!$AE45*f_MilPro</f>
        <v>0</v>
      </c>
      <c r="DX45" s="300">
        <f ca="1">'Cost Plus'!$AE45*f_MilPro</f>
        <v>0</v>
      </c>
      <c r="DY45" s="300">
        <f ca="1">'Cost Plus'!$AE45*f_MilPro</f>
        <v>0</v>
      </c>
      <c r="DZ45" s="300">
        <f ca="1">'Cost Plus'!$AE45*f_MilPro</f>
        <v>0</v>
      </c>
      <c r="EA45" s="300">
        <f ca="1">'Cost Plus'!$AE45*f_MilPro</f>
        <v>0</v>
      </c>
      <c r="EB45" s="300">
        <f ca="1">'Cost Plus'!$AE45*f_MilPro</f>
        <v>0</v>
      </c>
      <c r="EC45" s="300">
        <f ca="1">'Cost Plus'!$AE45*f_MilPro</f>
        <v>0</v>
      </c>
      <c r="ED45" s="300">
        <f ca="1">'Cost Plus'!$AE45*f_MilPro</f>
        <v>0</v>
      </c>
      <c r="EE45" s="300">
        <f ca="1">'Cost Plus'!$AE45*f_MilPro</f>
        <v>0</v>
      </c>
      <c r="EF45" s="300">
        <f ca="1">'Cost Plus'!$AE45*f_MilPro</f>
        <v>0</v>
      </c>
      <c r="EG45" s="300">
        <f ca="1">'Cost Plus'!$AE45*f_MilPro</f>
        <v>0</v>
      </c>
      <c r="EH45" s="300">
        <f ca="1">'Cost Plus'!$AE45*f_MilPro</f>
        <v>0</v>
      </c>
      <c r="EI45" s="300">
        <f ca="1">'Cost Plus'!$AE45*f_MilPro</f>
        <v>0</v>
      </c>
      <c r="EJ45" s="300">
        <f ca="1">'Cost Plus'!$AE45*f_MilPro</f>
        <v>0</v>
      </c>
      <c r="EK45" s="300">
        <f ca="1">'Cost Plus'!$AE45*f_MilPro</f>
        <v>0</v>
      </c>
      <c r="EL45" s="300">
        <f ca="1">'Cost Plus'!$AE45*f_MilPro</f>
        <v>0</v>
      </c>
      <c r="EM45" s="300">
        <f ca="1">'Cost Plus'!$AE45*f_MilPro</f>
        <v>0</v>
      </c>
      <c r="EN45" s="300">
        <f ca="1">'Cost Plus'!$AE45*f_MilPro</f>
        <v>0</v>
      </c>
      <c r="EO45" s="300">
        <f ca="1">'Cost Plus'!$AE45*f_MilPro</f>
        <v>0</v>
      </c>
      <c r="EP45" s="300">
        <f ca="1">'Cost Plus'!$AE45*f_MilPro</f>
        <v>0</v>
      </c>
      <c r="EQ45" s="300">
        <f ca="1">'Cost Plus'!$AE45*f_MilPro</f>
        <v>0</v>
      </c>
      <c r="ER45" s="300">
        <f ca="1">'Cost Plus'!$AE45*f_MilPro</f>
        <v>0</v>
      </c>
      <c r="ES45" s="300">
        <f ca="1">'Cost Plus'!$AE45*f_MilPro</f>
        <v>0</v>
      </c>
      <c r="ET45" s="300">
        <f ca="1">'Cost Plus'!$AE45*f_MilPro</f>
        <v>0</v>
      </c>
      <c r="EU45" s="300">
        <f ca="1">'Cost Plus'!$AE45*f_MilPro</f>
        <v>0</v>
      </c>
      <c r="EV45" s="300">
        <f ca="1">'Cost Plus'!$AE45*f_MilPro</f>
        <v>0</v>
      </c>
      <c r="EW45" s="300">
        <f ca="1">'Cost Plus'!$AE45*f_MilPro</f>
        <v>0</v>
      </c>
      <c r="EX45" s="300">
        <f ca="1">'Cost Plus'!$AE45*f_MilPro</f>
        <v>0</v>
      </c>
      <c r="EY45" s="612"/>
      <c r="EZ45" s="757" t="str">
        <f>'Main Input'!EZ45</f>
        <v>RPI</v>
      </c>
      <c r="FA45" s="757" t="str">
        <f>'Main Input'!FA45</f>
        <v>N/A</v>
      </c>
      <c r="FB45" s="766">
        <f>'Main Input'!FB45</f>
        <v>0</v>
      </c>
      <c r="FC45" s="766" t="str">
        <f>'Main Input'!FC45</f>
        <v>IT Solutions</v>
      </c>
      <c r="FD45" s="766" t="str">
        <f>'Main Input'!FD45</f>
        <v>Managed Services</v>
      </c>
      <c r="FE45" s="757" t="str">
        <f>'Main Input'!FE45</f>
        <v>Opex</v>
      </c>
      <c r="FF45" s="757" t="str">
        <f>'Main Input'!FF45</f>
        <v>ContractAccrual</v>
      </c>
      <c r="FG45" s="757" t="str">
        <f>'Main Input'!FG45</f>
        <v>Expense</v>
      </c>
      <c r="FH45" s="767" t="str">
        <f>'Main Input'!FH45</f>
        <v>A</v>
      </c>
      <c r="FI45" s="768">
        <f>'Main Input'!FI45</f>
        <v>0.22</v>
      </c>
      <c r="FJ45" s="768">
        <f>'Main Input'!FJ45</f>
        <v>0</v>
      </c>
      <c r="FK45" s="612"/>
      <c r="FL45" s="531">
        <f t="shared" si="27"/>
        <v>0</v>
      </c>
      <c r="FM45" s="86"/>
      <c r="FN45" s="612"/>
    </row>
    <row r="46" spans="1:170" ht="12.75" customHeight="1">
      <c r="A46" s="750" t="str">
        <f>'Main Input'!A46</f>
        <v>MTB</v>
      </c>
      <c r="B46" s="762" t="str">
        <f>'Main Input'!B46</f>
        <v>Enterprise Management</v>
      </c>
      <c r="C46" s="762" t="str">
        <f>'Main Input'!C46</f>
        <v>Data Network</v>
      </c>
      <c r="D46" s="762" t="str">
        <f>'Main Input'!D46</f>
        <v>TFR</v>
      </c>
      <c r="E46" s="762" t="str">
        <f>'Main Input'!E46</f>
        <v>PRIMECENTER Rack 38 U, 1000 deep DATABASE</v>
      </c>
      <c r="F46" s="753" t="str">
        <f>'Main Input'!F46</f>
        <v>direct</v>
      </c>
      <c r="G46" s="753" t="str">
        <f>'Main Input'!G46</f>
        <v>Person</v>
      </c>
      <c r="H46" s="753">
        <f>'Main Input'!H46</f>
        <v>0</v>
      </c>
      <c r="I46" s="753">
        <f>'Main Input'!I46</f>
        <v>0</v>
      </c>
      <c r="J46" s="753">
        <f>'Main Input'!J46</f>
        <v>0</v>
      </c>
      <c r="K46" s="753" t="str">
        <f>'Main Input'!K46</f>
        <v>FJS</v>
      </c>
      <c r="L46" s="753" t="str">
        <f>'Main Input'!L46</f>
        <v>pHW</v>
      </c>
      <c r="M46" s="753">
        <f>'Main Input'!M46</f>
        <v>0</v>
      </c>
      <c r="N46" s="753">
        <f>'Main Input'!N46</f>
        <v>0</v>
      </c>
      <c r="O46" s="753" t="str">
        <f>'Main Input'!O46</f>
        <v>SPAIN</v>
      </c>
      <c r="P46" s="753">
        <f>'Main Input'!P46</f>
        <v>34426</v>
      </c>
      <c r="Q46" s="753" t="str">
        <f>'Main Input'!Q46</f>
        <v>EUR</v>
      </c>
      <c r="R46" s="753" t="str">
        <f>'Main Input'!R46</f>
        <v>EMEA</v>
      </c>
      <c r="S46" s="753" t="str">
        <f>'Main Input'!S46</f>
        <v>Local</v>
      </c>
      <c r="T46" s="753">
        <f>'Main Input'!T46</f>
        <v>0</v>
      </c>
      <c r="U46" s="753">
        <f>'Main Input'!U46</f>
        <v>0</v>
      </c>
      <c r="V46" s="753" t="str">
        <f>'Main Input'!V46</f>
        <v>ZZZ</v>
      </c>
      <c r="W46" s="753">
        <f>'Main Input'!W46</f>
        <v>0</v>
      </c>
      <c r="X46" s="753">
        <f>'Main Input'!X46</f>
        <v>0</v>
      </c>
      <c r="Y46" s="753">
        <f>'Main Input'!Y46</f>
        <v>0</v>
      </c>
      <c r="Z46" s="753">
        <f>'Main Input'!Z46</f>
        <v>0</v>
      </c>
      <c r="AA46" s="753">
        <f>'Main Input'!AA46</f>
        <v>0</v>
      </c>
      <c r="AB46" s="763">
        <f>'Main Input'!AB46</f>
        <v>0</v>
      </c>
      <c r="AC46" s="763" t="str">
        <f>'Main Input'!AC46</f>
        <v>Servers</v>
      </c>
      <c r="AD46" s="764">
        <f>'Main Input'!AD46</f>
        <v>10</v>
      </c>
      <c r="AE46" s="765">
        <f t="shared" ca="1" si="26"/>
        <v>441358.97435897466</v>
      </c>
      <c r="AF46" s="299">
        <f ca="1">'Cost Plus'!$AE46*f_MilPro</f>
        <v>0</v>
      </c>
      <c r="AG46" s="300">
        <f ca="1">'Cost Plus'!$AE46*f_MilPro</f>
        <v>3719.721330064915</v>
      </c>
      <c r="AH46" s="300">
        <f ca="1">'Cost Plus'!$AE46*f_MilPro</f>
        <v>4746.9744643086187</v>
      </c>
      <c r="AI46" s="300">
        <f ca="1">'Cost Plus'!$AE46*f_MilPro</f>
        <v>227389.83468354234</v>
      </c>
      <c r="AJ46" s="300">
        <f ca="1">'Cost Plus'!$AE46*f_MilPro</f>
        <v>6125.8600148428995</v>
      </c>
      <c r="AK46" s="300">
        <f ca="1">'Cost Plus'!$AE46*f_MilPro</f>
        <v>13016.342045322024</v>
      </c>
      <c r="AL46" s="300">
        <f ca="1">'Cost Plus'!$AE46*f_MilPro</f>
        <v>5504.1862211933458</v>
      </c>
      <c r="AM46" s="300">
        <f ca="1">'Cost Plus'!$AE46*f_MilPro</f>
        <v>5504.1862211933458</v>
      </c>
      <c r="AN46" s="300">
        <f ca="1">'Cost Plus'!$AE46*f_MilPro</f>
        <v>2963.5260778303573</v>
      </c>
      <c r="AO46" s="300">
        <f ca="1">'Cost Plus'!$AE46*f_MilPro</f>
        <v>2963.5260778303082</v>
      </c>
      <c r="AP46" s="300">
        <f ca="1">'Cost Plus'!$AE46*f_MilPro</f>
        <v>2963.5260778303082</v>
      </c>
      <c r="AQ46" s="300">
        <f ca="1">'Cost Plus'!$AE46*f_MilPro</f>
        <v>2887.1137992761942</v>
      </c>
      <c r="AR46" s="300">
        <f ca="1">'Cost Plus'!$AE46*f_MilPro</f>
        <v>2887.1137992761446</v>
      </c>
      <c r="AS46" s="300">
        <f ca="1">'Cost Plus'!$AE46*f_MilPro</f>
        <v>2887.1137992761942</v>
      </c>
      <c r="AT46" s="300">
        <f ca="1">'Cost Plus'!$AE46*f_MilPro</f>
        <v>2887.1137992761446</v>
      </c>
      <c r="AU46" s="300">
        <f ca="1">'Cost Plus'!$AE46*f_MilPro</f>
        <v>2887.1137992761446</v>
      </c>
      <c r="AV46" s="300">
        <f ca="1">'Cost Plus'!$AE46*f_MilPro</f>
        <v>2944.8560752616872</v>
      </c>
      <c r="AW46" s="300">
        <f ca="1">'Cost Plus'!$AE46*f_MilPro</f>
        <v>2944.8560752616872</v>
      </c>
      <c r="AX46" s="300">
        <f ca="1">'Cost Plus'!$AE46*f_MilPro</f>
        <v>2944.8560752616381</v>
      </c>
      <c r="AY46" s="300">
        <f ca="1">'Cost Plus'!$AE46*f_MilPro</f>
        <v>2944.8560752616872</v>
      </c>
      <c r="AZ46" s="300">
        <f ca="1">'Cost Plus'!$AE46*f_MilPro</f>
        <v>2944.8560752616381</v>
      </c>
      <c r="BA46" s="300">
        <f ca="1">'Cost Plus'!$AE46*f_MilPro</f>
        <v>2944.8560752616872</v>
      </c>
      <c r="BB46" s="300">
        <f ca="1">'Cost Plus'!$AE46*f_MilPro</f>
        <v>2944.8560752616872</v>
      </c>
      <c r="BC46" s="300">
        <f ca="1">'Cost Plus'!$AE46*f_MilPro</f>
        <v>2944.8560752616381</v>
      </c>
      <c r="BD46" s="300">
        <f ca="1">'Cost Plus'!$AE46*f_MilPro</f>
        <v>2944.8560752617359</v>
      </c>
      <c r="BE46" s="300">
        <f ca="1">'Cost Plus'!$AE46*f_MilPro</f>
        <v>2944.8560752616381</v>
      </c>
      <c r="BF46" s="300">
        <f ca="1">'Cost Plus'!$AE46*f_MilPro</f>
        <v>2944.8560752616872</v>
      </c>
      <c r="BG46" s="300">
        <f ca="1">'Cost Plus'!$AE46*f_MilPro</f>
        <v>2944.8560752616381</v>
      </c>
      <c r="BH46" s="300">
        <f ca="1">'Cost Plus'!$AE46*f_MilPro</f>
        <v>3003.753196766952</v>
      </c>
      <c r="BI46" s="300">
        <f ca="1">'Cost Plus'!$AE46*f_MilPro</f>
        <v>3003.753196766952</v>
      </c>
      <c r="BJ46" s="300">
        <f ca="1">'Cost Plus'!$AE46*f_MilPro</f>
        <v>3003.753196766952</v>
      </c>
      <c r="BK46" s="300">
        <f ca="1">'Cost Plus'!$AE46*f_MilPro</f>
        <v>3003.753196766952</v>
      </c>
      <c r="BL46" s="300">
        <f ca="1">'Cost Plus'!$AE46*f_MilPro</f>
        <v>3003.753196766952</v>
      </c>
      <c r="BM46" s="300">
        <f ca="1">'Cost Plus'!$AE46*f_MilPro</f>
        <v>3003.7531967669024</v>
      </c>
      <c r="BN46" s="300">
        <f ca="1">'Cost Plus'!$AE46*f_MilPro</f>
        <v>3003.753196766952</v>
      </c>
      <c r="BO46" s="300">
        <f ca="1">'Cost Plus'!$AE46*f_MilPro</f>
        <v>3003.753196766952</v>
      </c>
      <c r="BP46" s="300">
        <f ca="1">'Cost Plus'!$AE46*f_MilPro</f>
        <v>3003.753196766952</v>
      </c>
      <c r="BQ46" s="300">
        <f ca="1">'Cost Plus'!$AE46*f_MilPro</f>
        <v>3003.753196766952</v>
      </c>
      <c r="BR46" s="300">
        <f ca="1">'Cost Plus'!$AE46*f_MilPro</f>
        <v>3003.753196766952</v>
      </c>
      <c r="BS46" s="300">
        <f ca="1">'Cost Plus'!$AE46*f_MilPro</f>
        <v>3003.753196766952</v>
      </c>
      <c r="BT46" s="300">
        <f ca="1">'Cost Plus'!$AE46*f_MilPro</f>
        <v>3063.8282607022279</v>
      </c>
      <c r="BU46" s="300">
        <f ca="1">'Cost Plus'!$AE46*f_MilPro</f>
        <v>3063.8282607022279</v>
      </c>
      <c r="BV46" s="300">
        <f ca="1">'Cost Plus'!$AE46*f_MilPro</f>
        <v>3063.8282607022279</v>
      </c>
      <c r="BW46" s="300">
        <f ca="1">'Cost Plus'!$AE46*f_MilPro</f>
        <v>3063.8282607022279</v>
      </c>
      <c r="BX46" s="300">
        <f ca="1">'Cost Plus'!$AE46*f_MilPro</f>
        <v>3063.8282607022279</v>
      </c>
      <c r="BY46" s="300">
        <f ca="1">'Cost Plus'!$AE46*f_MilPro</f>
        <v>3063.8282607022279</v>
      </c>
      <c r="BZ46" s="300">
        <f ca="1">'Cost Plus'!$AE46*f_MilPro</f>
        <v>3063.8282607022766</v>
      </c>
      <c r="CA46" s="300">
        <f ca="1">'Cost Plus'!$AE46*f_MilPro</f>
        <v>3063.8282607022279</v>
      </c>
      <c r="CB46" s="300">
        <f ca="1">'Cost Plus'!$AE46*f_MilPro</f>
        <v>3063.8282607022279</v>
      </c>
      <c r="CC46" s="300">
        <f ca="1">'Cost Plus'!$AE46*f_MilPro</f>
        <v>3063.8282607022279</v>
      </c>
      <c r="CD46" s="300">
        <f ca="1">'Cost Plus'!$AE46*f_MilPro</f>
        <v>3063.8282607022279</v>
      </c>
      <c r="CE46" s="300">
        <f ca="1">'Cost Plus'!$AE46*f_MilPro</f>
        <v>3063.8282607022279</v>
      </c>
      <c r="CF46" s="300">
        <f ca="1">'Cost Plus'!$AE46*f_MilPro</f>
        <v>3125.1048259163231</v>
      </c>
      <c r="CG46" s="300">
        <f ca="1">'Cost Plus'!$AE46*f_MilPro</f>
        <v>3125.1048259162744</v>
      </c>
      <c r="CH46" s="300">
        <f ca="1">'Cost Plus'!$AE46*f_MilPro</f>
        <v>3125.1048259163231</v>
      </c>
      <c r="CI46" s="300">
        <f ca="1">'Cost Plus'!$AE46*f_MilPro</f>
        <v>3125.1048259162744</v>
      </c>
      <c r="CJ46" s="300">
        <f ca="1">'Cost Plus'!$AE46*f_MilPro</f>
        <v>3125.1048259163231</v>
      </c>
      <c r="CK46" s="300">
        <f ca="1">'Cost Plus'!$AE46*f_MilPro</f>
        <v>3125.1048259163231</v>
      </c>
      <c r="CL46" s="300">
        <f ca="1">'Cost Plus'!$AE46*f_MilPro</f>
        <v>3125.1048259162744</v>
      </c>
      <c r="CM46" s="300">
        <f ca="1">'Cost Plus'!$AE46*f_MilPro</f>
        <v>3125.1048259163231</v>
      </c>
      <c r="CN46" s="300">
        <f ca="1">'Cost Plus'!$AE46*f_MilPro</f>
        <v>3125.1048259162744</v>
      </c>
      <c r="CO46" s="300">
        <f ca="1">'Cost Plus'!$AE46*f_MilPro</f>
        <v>3125.1048259163231</v>
      </c>
      <c r="CP46" s="300">
        <f ca="1">'Cost Plus'!$AE46*f_MilPro</f>
        <v>3125.1048259162744</v>
      </c>
      <c r="CQ46" s="300">
        <f ca="1">'Cost Plus'!$AE46*f_MilPro</f>
        <v>3125.1048259163231</v>
      </c>
      <c r="CR46" s="300">
        <f ca="1">'Cost Plus'!$AE46*f_MilPro</f>
        <v>3187.6069224346124</v>
      </c>
      <c r="CS46" s="300">
        <f ca="1">'Cost Plus'!$AE46*f_MilPro</f>
        <v>3187.6069224346124</v>
      </c>
      <c r="CT46" s="300">
        <f ca="1">'Cost Plus'!$AE46*f_MilPro</f>
        <v>0</v>
      </c>
      <c r="CU46" s="300">
        <f ca="1">'Cost Plus'!$AE46*f_MilPro</f>
        <v>0</v>
      </c>
      <c r="CV46" s="300">
        <f ca="1">'Cost Plus'!$AE46*f_MilPro</f>
        <v>0</v>
      </c>
      <c r="CW46" s="300">
        <f ca="1">'Cost Plus'!$AE46*f_MilPro</f>
        <v>0</v>
      </c>
      <c r="CX46" s="300">
        <f ca="1">'Cost Plus'!$AE46*f_MilPro</f>
        <v>0</v>
      </c>
      <c r="CY46" s="300">
        <f ca="1">'Cost Plus'!$AE46*f_MilPro</f>
        <v>0</v>
      </c>
      <c r="CZ46" s="300">
        <f ca="1">'Cost Plus'!$AE46*f_MilPro</f>
        <v>0</v>
      </c>
      <c r="DA46" s="300">
        <f ca="1">'Cost Plus'!$AE46*f_MilPro</f>
        <v>0</v>
      </c>
      <c r="DB46" s="300">
        <f ca="1">'Cost Plus'!$AE46*f_MilPro</f>
        <v>0</v>
      </c>
      <c r="DC46" s="300">
        <f ca="1">'Cost Plus'!$AE46*f_MilPro</f>
        <v>0</v>
      </c>
      <c r="DD46" s="300">
        <f ca="1">'Cost Plus'!$AE46*f_MilPro</f>
        <v>0</v>
      </c>
      <c r="DE46" s="300">
        <f ca="1">'Cost Plus'!$AE46*f_MilPro</f>
        <v>0</v>
      </c>
      <c r="DF46" s="300">
        <f ca="1">'Cost Plus'!$AE46*f_MilPro</f>
        <v>0</v>
      </c>
      <c r="DG46" s="300">
        <f ca="1">'Cost Plus'!$AE46*f_MilPro</f>
        <v>0</v>
      </c>
      <c r="DH46" s="300">
        <f ca="1">'Cost Plus'!$AE46*f_MilPro</f>
        <v>0</v>
      </c>
      <c r="DI46" s="300">
        <f ca="1">'Cost Plus'!$AE46*f_MilPro</f>
        <v>0</v>
      </c>
      <c r="DJ46" s="300">
        <f ca="1">'Cost Plus'!$AE46*f_MilPro</f>
        <v>0</v>
      </c>
      <c r="DK46" s="300">
        <f ca="1">'Cost Plus'!$AE46*f_MilPro</f>
        <v>0</v>
      </c>
      <c r="DL46" s="300">
        <f ca="1">'Cost Plus'!$AE46*f_MilPro</f>
        <v>0</v>
      </c>
      <c r="DM46" s="300">
        <f ca="1">'Cost Plus'!$AE46*f_MilPro</f>
        <v>0</v>
      </c>
      <c r="DN46" s="300">
        <f ca="1">'Cost Plus'!$AE46*f_MilPro</f>
        <v>0</v>
      </c>
      <c r="DO46" s="300">
        <f ca="1">'Cost Plus'!$AE46*f_MilPro</f>
        <v>0</v>
      </c>
      <c r="DP46" s="300">
        <f ca="1">'Cost Plus'!$AE46*f_MilPro</f>
        <v>0</v>
      </c>
      <c r="DQ46" s="300">
        <f ca="1">'Cost Plus'!$AE46*f_MilPro</f>
        <v>0</v>
      </c>
      <c r="DR46" s="300">
        <f ca="1">'Cost Plus'!$AE46*f_MilPro</f>
        <v>0</v>
      </c>
      <c r="DS46" s="300">
        <f ca="1">'Cost Plus'!$AE46*f_MilPro</f>
        <v>0</v>
      </c>
      <c r="DT46" s="300">
        <f ca="1">'Cost Plus'!$AE46*f_MilPro</f>
        <v>0</v>
      </c>
      <c r="DU46" s="300">
        <f ca="1">'Cost Plus'!$AE46*f_MilPro</f>
        <v>0</v>
      </c>
      <c r="DV46" s="300">
        <f ca="1">'Cost Plus'!$AE46*f_MilPro</f>
        <v>0</v>
      </c>
      <c r="DW46" s="300">
        <f ca="1">'Cost Plus'!$AE46*f_MilPro</f>
        <v>0</v>
      </c>
      <c r="DX46" s="300">
        <f ca="1">'Cost Plus'!$AE46*f_MilPro</f>
        <v>0</v>
      </c>
      <c r="DY46" s="300">
        <f ca="1">'Cost Plus'!$AE46*f_MilPro</f>
        <v>0</v>
      </c>
      <c r="DZ46" s="300">
        <f ca="1">'Cost Plus'!$AE46*f_MilPro</f>
        <v>0</v>
      </c>
      <c r="EA46" s="300">
        <f ca="1">'Cost Plus'!$AE46*f_MilPro</f>
        <v>0</v>
      </c>
      <c r="EB46" s="300">
        <f ca="1">'Cost Plus'!$AE46*f_MilPro</f>
        <v>0</v>
      </c>
      <c r="EC46" s="300">
        <f ca="1">'Cost Plus'!$AE46*f_MilPro</f>
        <v>0</v>
      </c>
      <c r="ED46" s="300">
        <f ca="1">'Cost Plus'!$AE46*f_MilPro</f>
        <v>0</v>
      </c>
      <c r="EE46" s="300">
        <f ca="1">'Cost Plus'!$AE46*f_MilPro</f>
        <v>0</v>
      </c>
      <c r="EF46" s="300">
        <f ca="1">'Cost Plus'!$AE46*f_MilPro</f>
        <v>0</v>
      </c>
      <c r="EG46" s="300">
        <f ca="1">'Cost Plus'!$AE46*f_MilPro</f>
        <v>0</v>
      </c>
      <c r="EH46" s="300">
        <f ca="1">'Cost Plus'!$AE46*f_MilPro</f>
        <v>0</v>
      </c>
      <c r="EI46" s="300">
        <f ca="1">'Cost Plus'!$AE46*f_MilPro</f>
        <v>0</v>
      </c>
      <c r="EJ46" s="300">
        <f ca="1">'Cost Plus'!$AE46*f_MilPro</f>
        <v>0</v>
      </c>
      <c r="EK46" s="300">
        <f ca="1">'Cost Plus'!$AE46*f_MilPro</f>
        <v>0</v>
      </c>
      <c r="EL46" s="300">
        <f ca="1">'Cost Plus'!$AE46*f_MilPro</f>
        <v>0</v>
      </c>
      <c r="EM46" s="300">
        <f ca="1">'Cost Plus'!$AE46*f_MilPro</f>
        <v>0</v>
      </c>
      <c r="EN46" s="300">
        <f ca="1">'Cost Plus'!$AE46*f_MilPro</f>
        <v>0</v>
      </c>
      <c r="EO46" s="300">
        <f ca="1">'Cost Plus'!$AE46*f_MilPro</f>
        <v>0</v>
      </c>
      <c r="EP46" s="300">
        <f ca="1">'Cost Plus'!$AE46*f_MilPro</f>
        <v>0</v>
      </c>
      <c r="EQ46" s="300">
        <f ca="1">'Cost Plus'!$AE46*f_MilPro</f>
        <v>0</v>
      </c>
      <c r="ER46" s="300">
        <f ca="1">'Cost Plus'!$AE46*f_MilPro</f>
        <v>0</v>
      </c>
      <c r="ES46" s="300">
        <f ca="1">'Cost Plus'!$AE46*f_MilPro</f>
        <v>0</v>
      </c>
      <c r="ET46" s="300">
        <f ca="1">'Cost Plus'!$AE46*f_MilPro</f>
        <v>0</v>
      </c>
      <c r="EU46" s="300">
        <f ca="1">'Cost Plus'!$AE46*f_MilPro</f>
        <v>0</v>
      </c>
      <c r="EV46" s="300">
        <f ca="1">'Cost Plus'!$AE46*f_MilPro</f>
        <v>0</v>
      </c>
      <c r="EW46" s="300">
        <f ca="1">'Cost Plus'!$AE46*f_MilPro</f>
        <v>0</v>
      </c>
      <c r="EX46" s="300">
        <f ca="1">'Cost Plus'!$AE46*f_MilPro</f>
        <v>0</v>
      </c>
      <c r="EY46" s="612"/>
      <c r="EZ46" s="757" t="str">
        <f>'Main Input'!EZ46</f>
        <v>RPI</v>
      </c>
      <c r="FA46" s="757" t="str">
        <f>'Main Input'!FA46</f>
        <v>N/A</v>
      </c>
      <c r="FB46" s="766">
        <f>'Main Input'!FB46</f>
        <v>0</v>
      </c>
      <c r="FC46" s="766" t="str">
        <f>'Main Input'!FC46</f>
        <v>IT Solutions</v>
      </c>
      <c r="FD46" s="766" t="str">
        <f>'Main Input'!FD46</f>
        <v>Managed Services</v>
      </c>
      <c r="FE46" s="757" t="str">
        <f>'Main Input'!FE46</f>
        <v>Opex</v>
      </c>
      <c r="FF46" s="757" t="str">
        <f>'Main Input'!FF46</f>
        <v>ContractAccrual</v>
      </c>
      <c r="FG46" s="757" t="str">
        <f>'Main Input'!FG46</f>
        <v>Expense</v>
      </c>
      <c r="FH46" s="767" t="str">
        <f>'Main Input'!FH46</f>
        <v>A</v>
      </c>
      <c r="FI46" s="768">
        <f>'Main Input'!FI46</f>
        <v>0.22</v>
      </c>
      <c r="FJ46" s="768">
        <f>'Main Input'!FJ46</f>
        <v>0</v>
      </c>
      <c r="FK46" s="612"/>
      <c r="FL46" s="531">
        <f t="shared" si="27"/>
        <v>0</v>
      </c>
      <c r="FM46" s="86"/>
      <c r="FN46" s="612"/>
    </row>
    <row r="47" spans="1:170" ht="12.75" customHeight="1">
      <c r="A47" s="750" t="str">
        <f>'Main Input'!A47</f>
        <v>MTB</v>
      </c>
      <c r="B47" s="762" t="str">
        <f>'Main Input'!B47</f>
        <v>Enterprise Management</v>
      </c>
      <c r="C47" s="762" t="str">
        <f>'Main Input'!C47</f>
        <v>Data Network</v>
      </c>
      <c r="D47" s="762" t="str">
        <f>'Main Input'!D47</f>
        <v>TFR</v>
      </c>
      <c r="E47" s="762" t="str">
        <f>'Main Input'!E47</f>
        <v>PRIMECENTER Rack 38 U, 1000 deep FAM</v>
      </c>
      <c r="F47" s="753" t="str">
        <f>'Main Input'!F47</f>
        <v>direct</v>
      </c>
      <c r="G47" s="753" t="str">
        <f>'Main Input'!G47</f>
        <v>Person</v>
      </c>
      <c r="H47" s="753">
        <f>'Main Input'!H47</f>
        <v>0</v>
      </c>
      <c r="I47" s="753">
        <f>'Main Input'!I47</f>
        <v>0</v>
      </c>
      <c r="J47" s="753">
        <f>'Main Input'!J47</f>
        <v>0</v>
      </c>
      <c r="K47" s="753" t="str">
        <f>'Main Input'!K47</f>
        <v>FJS</v>
      </c>
      <c r="L47" s="753" t="str">
        <f>'Main Input'!L47</f>
        <v>pHW</v>
      </c>
      <c r="M47" s="753">
        <f>'Main Input'!M47</f>
        <v>0</v>
      </c>
      <c r="N47" s="753">
        <f>'Main Input'!N47</f>
        <v>0</v>
      </c>
      <c r="O47" s="753" t="str">
        <f>'Main Input'!O47</f>
        <v>SPAIN</v>
      </c>
      <c r="P47" s="753">
        <f>'Main Input'!P47</f>
        <v>15681</v>
      </c>
      <c r="Q47" s="753" t="str">
        <f>'Main Input'!Q47</f>
        <v>EUR</v>
      </c>
      <c r="R47" s="753" t="str">
        <f>'Main Input'!R47</f>
        <v>EMEA</v>
      </c>
      <c r="S47" s="753" t="str">
        <f>'Main Input'!S47</f>
        <v>Local</v>
      </c>
      <c r="T47" s="753">
        <f>'Main Input'!T47</f>
        <v>0</v>
      </c>
      <c r="U47" s="753">
        <f>'Main Input'!U47</f>
        <v>0</v>
      </c>
      <c r="V47" s="753" t="str">
        <f>'Main Input'!V47</f>
        <v>ZZZ</v>
      </c>
      <c r="W47" s="753">
        <f>'Main Input'!W47</f>
        <v>0</v>
      </c>
      <c r="X47" s="753">
        <f>'Main Input'!X47</f>
        <v>0</v>
      </c>
      <c r="Y47" s="753">
        <f>'Main Input'!Y47</f>
        <v>0</v>
      </c>
      <c r="Z47" s="753">
        <f>'Main Input'!Z47</f>
        <v>0</v>
      </c>
      <c r="AA47" s="753">
        <f>'Main Input'!AA47</f>
        <v>0</v>
      </c>
      <c r="AB47" s="763">
        <f>'Main Input'!AB47</f>
        <v>0</v>
      </c>
      <c r="AC47" s="763" t="str">
        <f>'Main Input'!AC47</f>
        <v>Servers</v>
      </c>
      <c r="AD47" s="764">
        <f>'Main Input'!AD47</f>
        <v>12</v>
      </c>
      <c r="AE47" s="765">
        <f t="shared" ref="AE47:AE78" ca="1" si="28">SUM(AF47:EY47)</f>
        <v>241246.15384615408</v>
      </c>
      <c r="AF47" s="299">
        <f ca="1">'Cost Plus'!$AE47*f_MilPro</f>
        <v>0</v>
      </c>
      <c r="AG47" s="300">
        <f ca="1">'Cost Plus'!$AE47*f_MilPro</f>
        <v>2033.1941036454286</v>
      </c>
      <c r="AH47" s="300">
        <f ca="1">'Cost Plus'!$AE47*f_MilPro</f>
        <v>2594.6891271070745</v>
      </c>
      <c r="AI47" s="300">
        <f ca="1">'Cost Plus'!$AE47*f_MilPro</f>
        <v>124290.94281087414</v>
      </c>
      <c r="AJ47" s="300">
        <f ca="1">'Cost Plus'!$AE47*f_MilPro</f>
        <v>3348.3859022628772</v>
      </c>
      <c r="AK47" s="300">
        <f ca="1">'Cost Plus'!$AE47*f_MilPro</f>
        <v>7114.713052205705</v>
      </c>
      <c r="AL47" s="300">
        <f ca="1">'Cost Plus'!$AE47*f_MilPro</f>
        <v>3008.5799384604493</v>
      </c>
      <c r="AM47" s="300">
        <f ca="1">'Cost Plus'!$AE47*f_MilPro</f>
        <v>3008.5799384604493</v>
      </c>
      <c r="AN47" s="300">
        <f ca="1">'Cost Plus'!$AE47*f_MilPro</f>
        <v>1619.8589122102308</v>
      </c>
      <c r="AO47" s="300">
        <f ca="1">'Cost Plus'!$AE47*f_MilPro</f>
        <v>1619.8589122102037</v>
      </c>
      <c r="AP47" s="300">
        <f ca="1">'Cost Plus'!$AE47*f_MilPro</f>
        <v>1619.8589122102037</v>
      </c>
      <c r="AQ47" s="300">
        <f ca="1">'Cost Plus'!$AE47*f_MilPro</f>
        <v>1578.0920752843783</v>
      </c>
      <c r="AR47" s="300">
        <f ca="1">'Cost Plus'!$AE47*f_MilPro</f>
        <v>1578.0920752843513</v>
      </c>
      <c r="AS47" s="300">
        <f ca="1">'Cost Plus'!$AE47*f_MilPro</f>
        <v>1578.0920752843783</v>
      </c>
      <c r="AT47" s="300">
        <f ca="1">'Cost Plus'!$AE47*f_MilPro</f>
        <v>1578.0920752843513</v>
      </c>
      <c r="AU47" s="300">
        <f ca="1">'Cost Plus'!$AE47*f_MilPro</f>
        <v>1578.0920752843513</v>
      </c>
      <c r="AV47" s="300">
        <f ca="1">'Cost Plus'!$AE47*f_MilPro</f>
        <v>1609.6539167900489</v>
      </c>
      <c r="AW47" s="300">
        <f ca="1">'Cost Plus'!$AE47*f_MilPro</f>
        <v>1609.6539167900489</v>
      </c>
      <c r="AX47" s="300">
        <f ca="1">'Cost Plus'!$AE47*f_MilPro</f>
        <v>1609.6539167900223</v>
      </c>
      <c r="AY47" s="300">
        <f ca="1">'Cost Plus'!$AE47*f_MilPro</f>
        <v>1609.6539167900489</v>
      </c>
      <c r="AZ47" s="300">
        <f ca="1">'Cost Plus'!$AE47*f_MilPro</f>
        <v>1609.6539167900223</v>
      </c>
      <c r="BA47" s="300">
        <f ca="1">'Cost Plus'!$AE47*f_MilPro</f>
        <v>1609.6539167900489</v>
      </c>
      <c r="BB47" s="300">
        <f ca="1">'Cost Plus'!$AE47*f_MilPro</f>
        <v>1609.6539167900489</v>
      </c>
      <c r="BC47" s="300">
        <f ca="1">'Cost Plus'!$AE47*f_MilPro</f>
        <v>1609.6539167900223</v>
      </c>
      <c r="BD47" s="300">
        <f ca="1">'Cost Plus'!$AE47*f_MilPro</f>
        <v>1609.6539167900755</v>
      </c>
      <c r="BE47" s="300">
        <f ca="1">'Cost Plus'!$AE47*f_MilPro</f>
        <v>1609.6539167900223</v>
      </c>
      <c r="BF47" s="300">
        <f ca="1">'Cost Plus'!$AE47*f_MilPro</f>
        <v>1609.6539167900489</v>
      </c>
      <c r="BG47" s="300">
        <f ca="1">'Cost Plus'!$AE47*f_MilPro</f>
        <v>1609.6539167900223</v>
      </c>
      <c r="BH47" s="300">
        <f ca="1">'Cost Plus'!$AE47*f_MilPro</f>
        <v>1641.8469951258669</v>
      </c>
      <c r="BI47" s="300">
        <f ca="1">'Cost Plus'!$AE47*f_MilPro</f>
        <v>1641.8469951258669</v>
      </c>
      <c r="BJ47" s="300">
        <f ca="1">'Cost Plus'!$AE47*f_MilPro</f>
        <v>1641.8469951258669</v>
      </c>
      <c r="BK47" s="300">
        <f ca="1">'Cost Plus'!$AE47*f_MilPro</f>
        <v>1641.8469951258669</v>
      </c>
      <c r="BL47" s="300">
        <f ca="1">'Cost Plus'!$AE47*f_MilPro</f>
        <v>1641.8469951258669</v>
      </c>
      <c r="BM47" s="300">
        <f ca="1">'Cost Plus'!$AE47*f_MilPro</f>
        <v>1641.8469951258398</v>
      </c>
      <c r="BN47" s="300">
        <f ca="1">'Cost Plus'!$AE47*f_MilPro</f>
        <v>1641.8469951258669</v>
      </c>
      <c r="BO47" s="300">
        <f ca="1">'Cost Plus'!$AE47*f_MilPro</f>
        <v>1641.8469951258669</v>
      </c>
      <c r="BP47" s="300">
        <f ca="1">'Cost Plus'!$AE47*f_MilPro</f>
        <v>1641.8469951258669</v>
      </c>
      <c r="BQ47" s="300">
        <f ca="1">'Cost Plus'!$AE47*f_MilPro</f>
        <v>1641.8469951258669</v>
      </c>
      <c r="BR47" s="300">
        <f ca="1">'Cost Plus'!$AE47*f_MilPro</f>
        <v>1641.8469951258669</v>
      </c>
      <c r="BS47" s="300">
        <f ca="1">'Cost Plus'!$AE47*f_MilPro</f>
        <v>1641.8469951258669</v>
      </c>
      <c r="BT47" s="300">
        <f ca="1">'Cost Plus'!$AE47*f_MilPro</f>
        <v>1674.6839350283497</v>
      </c>
      <c r="BU47" s="300">
        <f ca="1">'Cost Plus'!$AE47*f_MilPro</f>
        <v>1674.6839350283497</v>
      </c>
      <c r="BV47" s="300">
        <f ca="1">'Cost Plus'!$AE47*f_MilPro</f>
        <v>1674.6839350283497</v>
      </c>
      <c r="BW47" s="300">
        <f ca="1">'Cost Plus'!$AE47*f_MilPro</f>
        <v>1674.6839350283497</v>
      </c>
      <c r="BX47" s="300">
        <f ca="1">'Cost Plus'!$AE47*f_MilPro</f>
        <v>1674.6839350283497</v>
      </c>
      <c r="BY47" s="300">
        <f ca="1">'Cost Plus'!$AE47*f_MilPro</f>
        <v>1674.6839350283497</v>
      </c>
      <c r="BZ47" s="300">
        <f ca="1">'Cost Plus'!$AE47*f_MilPro</f>
        <v>1674.6839350283763</v>
      </c>
      <c r="CA47" s="300">
        <f ca="1">'Cost Plus'!$AE47*f_MilPro</f>
        <v>1674.6839350283497</v>
      </c>
      <c r="CB47" s="300">
        <f ca="1">'Cost Plus'!$AE47*f_MilPro</f>
        <v>1674.6839350283497</v>
      </c>
      <c r="CC47" s="300">
        <f ca="1">'Cost Plus'!$AE47*f_MilPro</f>
        <v>1674.6839350283497</v>
      </c>
      <c r="CD47" s="300">
        <f ca="1">'Cost Plus'!$AE47*f_MilPro</f>
        <v>1674.6839350283497</v>
      </c>
      <c r="CE47" s="300">
        <f ca="1">'Cost Plus'!$AE47*f_MilPro</f>
        <v>1674.6839350283497</v>
      </c>
      <c r="CF47" s="300">
        <f ca="1">'Cost Plus'!$AE47*f_MilPro</f>
        <v>1708.1776137289444</v>
      </c>
      <c r="CG47" s="300">
        <f ca="1">'Cost Plus'!$AE47*f_MilPro</f>
        <v>1708.1776137289178</v>
      </c>
      <c r="CH47" s="300">
        <f ca="1">'Cost Plus'!$AE47*f_MilPro</f>
        <v>1708.1776137289444</v>
      </c>
      <c r="CI47" s="300">
        <f ca="1">'Cost Plus'!$AE47*f_MilPro</f>
        <v>1708.1776137289178</v>
      </c>
      <c r="CJ47" s="300">
        <f ca="1">'Cost Plus'!$AE47*f_MilPro</f>
        <v>1708.1776137289444</v>
      </c>
      <c r="CK47" s="300">
        <f ca="1">'Cost Plus'!$AE47*f_MilPro</f>
        <v>1708.1776137289444</v>
      </c>
      <c r="CL47" s="300">
        <f ca="1">'Cost Plus'!$AE47*f_MilPro</f>
        <v>1708.1776137289178</v>
      </c>
      <c r="CM47" s="300">
        <f ca="1">'Cost Plus'!$AE47*f_MilPro</f>
        <v>1708.1776137289444</v>
      </c>
      <c r="CN47" s="300">
        <f ca="1">'Cost Plus'!$AE47*f_MilPro</f>
        <v>1708.1776137289178</v>
      </c>
      <c r="CO47" s="300">
        <f ca="1">'Cost Plus'!$AE47*f_MilPro</f>
        <v>1708.1776137289444</v>
      </c>
      <c r="CP47" s="300">
        <f ca="1">'Cost Plus'!$AE47*f_MilPro</f>
        <v>1708.1776137289178</v>
      </c>
      <c r="CQ47" s="300">
        <f ca="1">'Cost Plus'!$AE47*f_MilPro</f>
        <v>1708.1776137289444</v>
      </c>
      <c r="CR47" s="300">
        <f ca="1">'Cost Plus'!$AE47*f_MilPro</f>
        <v>1742.3411660035031</v>
      </c>
      <c r="CS47" s="300">
        <f ca="1">'Cost Plus'!$AE47*f_MilPro</f>
        <v>1742.3411660035031</v>
      </c>
      <c r="CT47" s="300">
        <f ca="1">'Cost Plus'!$AE47*f_MilPro</f>
        <v>0</v>
      </c>
      <c r="CU47" s="300">
        <f ca="1">'Cost Plus'!$AE47*f_MilPro</f>
        <v>0</v>
      </c>
      <c r="CV47" s="300">
        <f ca="1">'Cost Plus'!$AE47*f_MilPro</f>
        <v>0</v>
      </c>
      <c r="CW47" s="300">
        <f ca="1">'Cost Plus'!$AE47*f_MilPro</f>
        <v>0</v>
      </c>
      <c r="CX47" s="300">
        <f ca="1">'Cost Plus'!$AE47*f_MilPro</f>
        <v>0</v>
      </c>
      <c r="CY47" s="300">
        <f ca="1">'Cost Plus'!$AE47*f_MilPro</f>
        <v>0</v>
      </c>
      <c r="CZ47" s="300">
        <f ca="1">'Cost Plus'!$AE47*f_MilPro</f>
        <v>0</v>
      </c>
      <c r="DA47" s="300">
        <f ca="1">'Cost Plus'!$AE47*f_MilPro</f>
        <v>0</v>
      </c>
      <c r="DB47" s="300">
        <f ca="1">'Cost Plus'!$AE47*f_MilPro</f>
        <v>0</v>
      </c>
      <c r="DC47" s="300">
        <f ca="1">'Cost Plus'!$AE47*f_MilPro</f>
        <v>0</v>
      </c>
      <c r="DD47" s="300">
        <f ca="1">'Cost Plus'!$AE47*f_MilPro</f>
        <v>0</v>
      </c>
      <c r="DE47" s="300">
        <f ca="1">'Cost Plus'!$AE47*f_MilPro</f>
        <v>0</v>
      </c>
      <c r="DF47" s="300">
        <f ca="1">'Cost Plus'!$AE47*f_MilPro</f>
        <v>0</v>
      </c>
      <c r="DG47" s="300">
        <f ca="1">'Cost Plus'!$AE47*f_MilPro</f>
        <v>0</v>
      </c>
      <c r="DH47" s="300">
        <f ca="1">'Cost Plus'!$AE47*f_MilPro</f>
        <v>0</v>
      </c>
      <c r="DI47" s="300">
        <f ca="1">'Cost Plus'!$AE47*f_MilPro</f>
        <v>0</v>
      </c>
      <c r="DJ47" s="300">
        <f ca="1">'Cost Plus'!$AE47*f_MilPro</f>
        <v>0</v>
      </c>
      <c r="DK47" s="300">
        <f ca="1">'Cost Plus'!$AE47*f_MilPro</f>
        <v>0</v>
      </c>
      <c r="DL47" s="300">
        <f ca="1">'Cost Plus'!$AE47*f_MilPro</f>
        <v>0</v>
      </c>
      <c r="DM47" s="300">
        <f ca="1">'Cost Plus'!$AE47*f_MilPro</f>
        <v>0</v>
      </c>
      <c r="DN47" s="300">
        <f ca="1">'Cost Plus'!$AE47*f_MilPro</f>
        <v>0</v>
      </c>
      <c r="DO47" s="300">
        <f ca="1">'Cost Plus'!$AE47*f_MilPro</f>
        <v>0</v>
      </c>
      <c r="DP47" s="300">
        <f ca="1">'Cost Plus'!$AE47*f_MilPro</f>
        <v>0</v>
      </c>
      <c r="DQ47" s="300">
        <f ca="1">'Cost Plus'!$AE47*f_MilPro</f>
        <v>0</v>
      </c>
      <c r="DR47" s="300">
        <f ca="1">'Cost Plus'!$AE47*f_MilPro</f>
        <v>0</v>
      </c>
      <c r="DS47" s="300">
        <f ca="1">'Cost Plus'!$AE47*f_MilPro</f>
        <v>0</v>
      </c>
      <c r="DT47" s="300">
        <f ca="1">'Cost Plus'!$AE47*f_MilPro</f>
        <v>0</v>
      </c>
      <c r="DU47" s="300">
        <f ca="1">'Cost Plus'!$AE47*f_MilPro</f>
        <v>0</v>
      </c>
      <c r="DV47" s="300">
        <f ca="1">'Cost Plus'!$AE47*f_MilPro</f>
        <v>0</v>
      </c>
      <c r="DW47" s="300">
        <f ca="1">'Cost Plus'!$AE47*f_MilPro</f>
        <v>0</v>
      </c>
      <c r="DX47" s="300">
        <f ca="1">'Cost Plus'!$AE47*f_MilPro</f>
        <v>0</v>
      </c>
      <c r="DY47" s="300">
        <f ca="1">'Cost Plus'!$AE47*f_MilPro</f>
        <v>0</v>
      </c>
      <c r="DZ47" s="300">
        <f ca="1">'Cost Plus'!$AE47*f_MilPro</f>
        <v>0</v>
      </c>
      <c r="EA47" s="300">
        <f ca="1">'Cost Plus'!$AE47*f_MilPro</f>
        <v>0</v>
      </c>
      <c r="EB47" s="300">
        <f ca="1">'Cost Plus'!$AE47*f_MilPro</f>
        <v>0</v>
      </c>
      <c r="EC47" s="300">
        <f ca="1">'Cost Plus'!$AE47*f_MilPro</f>
        <v>0</v>
      </c>
      <c r="ED47" s="300">
        <f ca="1">'Cost Plus'!$AE47*f_MilPro</f>
        <v>0</v>
      </c>
      <c r="EE47" s="300">
        <f ca="1">'Cost Plus'!$AE47*f_MilPro</f>
        <v>0</v>
      </c>
      <c r="EF47" s="300">
        <f ca="1">'Cost Plus'!$AE47*f_MilPro</f>
        <v>0</v>
      </c>
      <c r="EG47" s="300">
        <f ca="1">'Cost Plus'!$AE47*f_MilPro</f>
        <v>0</v>
      </c>
      <c r="EH47" s="300">
        <f ca="1">'Cost Plus'!$AE47*f_MilPro</f>
        <v>0</v>
      </c>
      <c r="EI47" s="300">
        <f ca="1">'Cost Plus'!$AE47*f_MilPro</f>
        <v>0</v>
      </c>
      <c r="EJ47" s="300">
        <f ca="1">'Cost Plus'!$AE47*f_MilPro</f>
        <v>0</v>
      </c>
      <c r="EK47" s="300">
        <f ca="1">'Cost Plus'!$AE47*f_MilPro</f>
        <v>0</v>
      </c>
      <c r="EL47" s="300">
        <f ca="1">'Cost Plus'!$AE47*f_MilPro</f>
        <v>0</v>
      </c>
      <c r="EM47" s="300">
        <f ca="1">'Cost Plus'!$AE47*f_MilPro</f>
        <v>0</v>
      </c>
      <c r="EN47" s="300">
        <f ca="1">'Cost Plus'!$AE47*f_MilPro</f>
        <v>0</v>
      </c>
      <c r="EO47" s="300">
        <f ca="1">'Cost Plus'!$AE47*f_MilPro</f>
        <v>0</v>
      </c>
      <c r="EP47" s="300">
        <f ca="1">'Cost Plus'!$AE47*f_MilPro</f>
        <v>0</v>
      </c>
      <c r="EQ47" s="300">
        <f ca="1">'Cost Plus'!$AE47*f_MilPro</f>
        <v>0</v>
      </c>
      <c r="ER47" s="300">
        <f ca="1">'Cost Plus'!$AE47*f_MilPro</f>
        <v>0</v>
      </c>
      <c r="ES47" s="300">
        <f ca="1">'Cost Plus'!$AE47*f_MilPro</f>
        <v>0</v>
      </c>
      <c r="ET47" s="300">
        <f ca="1">'Cost Plus'!$AE47*f_MilPro</f>
        <v>0</v>
      </c>
      <c r="EU47" s="300">
        <f ca="1">'Cost Plus'!$AE47*f_MilPro</f>
        <v>0</v>
      </c>
      <c r="EV47" s="300">
        <f ca="1">'Cost Plus'!$AE47*f_MilPro</f>
        <v>0</v>
      </c>
      <c r="EW47" s="300">
        <f ca="1">'Cost Plus'!$AE47*f_MilPro</f>
        <v>0</v>
      </c>
      <c r="EX47" s="300">
        <f ca="1">'Cost Plus'!$AE47*f_MilPro</f>
        <v>0</v>
      </c>
      <c r="EY47" s="612"/>
      <c r="EZ47" s="757" t="str">
        <f>'Main Input'!EZ47</f>
        <v>RPI</v>
      </c>
      <c r="FA47" s="757" t="str">
        <f>'Main Input'!FA47</f>
        <v>N/A</v>
      </c>
      <c r="FB47" s="766">
        <f>'Main Input'!FB47</f>
        <v>0</v>
      </c>
      <c r="FC47" s="766" t="str">
        <f>'Main Input'!FC47</f>
        <v>IT Solutions</v>
      </c>
      <c r="FD47" s="766" t="str">
        <f>'Main Input'!FD47</f>
        <v>Managed Services</v>
      </c>
      <c r="FE47" s="757" t="str">
        <f>'Main Input'!FE47</f>
        <v>Opex</v>
      </c>
      <c r="FF47" s="757" t="str">
        <f>'Main Input'!FF47</f>
        <v>ContractAccrual</v>
      </c>
      <c r="FG47" s="757" t="str">
        <f>'Main Input'!FG47</f>
        <v>Expense</v>
      </c>
      <c r="FH47" s="767" t="str">
        <f>'Main Input'!FH47</f>
        <v>A</v>
      </c>
      <c r="FI47" s="768">
        <f>'Main Input'!FI47</f>
        <v>0.22</v>
      </c>
      <c r="FJ47" s="768">
        <f>'Main Input'!FJ47</f>
        <v>0</v>
      </c>
      <c r="FK47" s="612"/>
      <c r="FL47" s="531">
        <f t="shared" ref="FL47:FL78" si="29">CVbloc6</f>
        <v>0</v>
      </c>
      <c r="FM47" s="86"/>
      <c r="FN47" s="612"/>
    </row>
    <row r="48" spans="1:170" ht="12.75" customHeight="1">
      <c r="A48" s="750" t="str">
        <f>'Main Input'!A48</f>
        <v>MTB</v>
      </c>
      <c r="B48" s="762" t="str">
        <f>'Main Input'!B48</f>
        <v>Enterprise Management</v>
      </c>
      <c r="C48" s="762" t="str">
        <f>'Main Input'!C48</f>
        <v>Data Network</v>
      </c>
      <c r="D48" s="762" t="str">
        <f>'Main Input'!D48</f>
        <v>TFR</v>
      </c>
      <c r="E48" s="762" t="str">
        <f>'Main Input'!E48</f>
        <v>PRIMECENTER Rack 38 U, 1000 deep PORTAL</v>
      </c>
      <c r="F48" s="753" t="str">
        <f>'Main Input'!F48</f>
        <v>direct</v>
      </c>
      <c r="G48" s="753" t="str">
        <f>'Main Input'!G48</f>
        <v>Person</v>
      </c>
      <c r="H48" s="753">
        <f>'Main Input'!H48</f>
        <v>0</v>
      </c>
      <c r="I48" s="753">
        <f>'Main Input'!I48</f>
        <v>0</v>
      </c>
      <c r="J48" s="753">
        <f>'Main Input'!J48</f>
        <v>0</v>
      </c>
      <c r="K48" s="753" t="str">
        <f>'Main Input'!K48</f>
        <v>FJS</v>
      </c>
      <c r="L48" s="753" t="str">
        <f>'Main Input'!L48</f>
        <v>pHW</v>
      </c>
      <c r="M48" s="753">
        <f>'Main Input'!M48</f>
        <v>0</v>
      </c>
      <c r="N48" s="753">
        <f>'Main Input'!N48</f>
        <v>0</v>
      </c>
      <c r="O48" s="753" t="str">
        <f>'Main Input'!O48</f>
        <v>SPAIN</v>
      </c>
      <c r="P48" s="753">
        <f>'Main Input'!P48</f>
        <v>16993</v>
      </c>
      <c r="Q48" s="753" t="str">
        <f>'Main Input'!Q48</f>
        <v>EUR</v>
      </c>
      <c r="R48" s="753" t="str">
        <f>'Main Input'!R48</f>
        <v>EMEA</v>
      </c>
      <c r="S48" s="753" t="str">
        <f>'Main Input'!S48</f>
        <v>Local</v>
      </c>
      <c r="T48" s="753">
        <f>'Main Input'!T48</f>
        <v>0</v>
      </c>
      <c r="U48" s="753">
        <f>'Main Input'!U48</f>
        <v>0</v>
      </c>
      <c r="V48" s="753" t="str">
        <f>'Main Input'!V48</f>
        <v>ZZZ</v>
      </c>
      <c r="W48" s="753">
        <f>'Main Input'!W48</f>
        <v>0</v>
      </c>
      <c r="X48" s="753">
        <f>'Main Input'!X48</f>
        <v>0</v>
      </c>
      <c r="Y48" s="753">
        <f>'Main Input'!Y48</f>
        <v>0</v>
      </c>
      <c r="Z48" s="753">
        <f>'Main Input'!Z48</f>
        <v>0</v>
      </c>
      <c r="AA48" s="753">
        <f>'Main Input'!AA48</f>
        <v>0</v>
      </c>
      <c r="AB48" s="763">
        <f>'Main Input'!AB48</f>
        <v>0</v>
      </c>
      <c r="AC48" s="763" t="str">
        <f>'Main Input'!AC48</f>
        <v>Servers</v>
      </c>
      <c r="AD48" s="764">
        <f>'Main Input'!AD48</f>
        <v>15</v>
      </c>
      <c r="AE48" s="765">
        <f t="shared" ca="1" si="28"/>
        <v>326788.46153846104</v>
      </c>
      <c r="AF48" s="299">
        <f ca="1">'Cost Plus'!$AE48*f_MilPro</f>
        <v>0</v>
      </c>
      <c r="AG48" s="300">
        <f ca="1">'Cost Plus'!$AE48*f_MilPro</f>
        <v>2754.134573946716</v>
      </c>
      <c r="AH48" s="300">
        <f ca="1">'Cost Plus'!$AE48*f_MilPro</f>
        <v>3514.7274039387248</v>
      </c>
      <c r="AI48" s="300">
        <f ca="1">'Cost Plus'!$AE48*f_MilPro</f>
        <v>168362.66749451437</v>
      </c>
      <c r="AJ48" s="300">
        <f ca="1">'Cost Plus'!$AE48*f_MilPro</f>
        <v>4535.6738758013735</v>
      </c>
      <c r="AK48" s="300">
        <f ca="1">'Cost Plus'!$AE48*f_MilPro</f>
        <v>9637.4847662881457</v>
      </c>
      <c r="AL48" s="300">
        <f ca="1">'Cost Plus'!$AE48*f_MilPro</f>
        <v>4075.3777576572293</v>
      </c>
      <c r="AM48" s="300">
        <f ca="1">'Cost Plus'!$AE48*f_MilPro</f>
        <v>4075.3777576572293</v>
      </c>
      <c r="AN48" s="300">
        <f ca="1">'Cost Plus'!$AE48*f_MilPro</f>
        <v>2194.236854727732</v>
      </c>
      <c r="AO48" s="300">
        <f ca="1">'Cost Plus'!$AE48*f_MilPro</f>
        <v>2194.2368547276951</v>
      </c>
      <c r="AP48" s="300">
        <f ca="1">'Cost Plus'!$AE48*f_MilPro</f>
        <v>2194.2368547276951</v>
      </c>
      <c r="AQ48" s="300">
        <f ca="1">'Cost Plus'!$AE48*f_MilPro</f>
        <v>2137.6601169653909</v>
      </c>
      <c r="AR48" s="300">
        <f ca="1">'Cost Plus'!$AE48*f_MilPro</f>
        <v>2137.6601169653545</v>
      </c>
      <c r="AS48" s="300">
        <f ca="1">'Cost Plus'!$AE48*f_MilPro</f>
        <v>2137.6601169653909</v>
      </c>
      <c r="AT48" s="300">
        <f ca="1">'Cost Plus'!$AE48*f_MilPro</f>
        <v>2137.6601169653545</v>
      </c>
      <c r="AU48" s="300">
        <f ca="1">'Cost Plus'!$AE48*f_MilPro</f>
        <v>2137.6601169653545</v>
      </c>
      <c r="AV48" s="300">
        <f ca="1">'Cost Plus'!$AE48*f_MilPro</f>
        <v>2180.413319304676</v>
      </c>
      <c r="AW48" s="300">
        <f ca="1">'Cost Plus'!$AE48*f_MilPro</f>
        <v>2180.413319304676</v>
      </c>
      <c r="AX48" s="300">
        <f ca="1">'Cost Plus'!$AE48*f_MilPro</f>
        <v>2180.4133193046396</v>
      </c>
      <c r="AY48" s="300">
        <f ca="1">'Cost Plus'!$AE48*f_MilPro</f>
        <v>2180.413319304676</v>
      </c>
      <c r="AZ48" s="300">
        <f ca="1">'Cost Plus'!$AE48*f_MilPro</f>
        <v>2180.4133193046396</v>
      </c>
      <c r="BA48" s="300">
        <f ca="1">'Cost Plus'!$AE48*f_MilPro</f>
        <v>2180.413319304676</v>
      </c>
      <c r="BB48" s="300">
        <f ca="1">'Cost Plus'!$AE48*f_MilPro</f>
        <v>2180.413319304676</v>
      </c>
      <c r="BC48" s="300">
        <f ca="1">'Cost Plus'!$AE48*f_MilPro</f>
        <v>2180.4133193046396</v>
      </c>
      <c r="BD48" s="300">
        <f ca="1">'Cost Plus'!$AE48*f_MilPro</f>
        <v>2180.4133193047119</v>
      </c>
      <c r="BE48" s="300">
        <f ca="1">'Cost Plus'!$AE48*f_MilPro</f>
        <v>2180.4133193046396</v>
      </c>
      <c r="BF48" s="300">
        <f ca="1">'Cost Plus'!$AE48*f_MilPro</f>
        <v>2180.413319304676</v>
      </c>
      <c r="BG48" s="300">
        <f ca="1">'Cost Plus'!$AE48*f_MilPro</f>
        <v>2180.4133193046396</v>
      </c>
      <c r="BH48" s="300">
        <f ca="1">'Cost Plus'!$AE48*f_MilPro</f>
        <v>2224.0215856907926</v>
      </c>
      <c r="BI48" s="300">
        <f ca="1">'Cost Plus'!$AE48*f_MilPro</f>
        <v>2224.0215856907926</v>
      </c>
      <c r="BJ48" s="300">
        <f ca="1">'Cost Plus'!$AE48*f_MilPro</f>
        <v>2224.0215856907926</v>
      </c>
      <c r="BK48" s="300">
        <f ca="1">'Cost Plus'!$AE48*f_MilPro</f>
        <v>2224.0215856907926</v>
      </c>
      <c r="BL48" s="300">
        <f ca="1">'Cost Plus'!$AE48*f_MilPro</f>
        <v>2224.0215856907926</v>
      </c>
      <c r="BM48" s="300">
        <f ca="1">'Cost Plus'!$AE48*f_MilPro</f>
        <v>2224.0215856907557</v>
      </c>
      <c r="BN48" s="300">
        <f ca="1">'Cost Plus'!$AE48*f_MilPro</f>
        <v>2224.0215856907926</v>
      </c>
      <c r="BO48" s="300">
        <f ca="1">'Cost Plus'!$AE48*f_MilPro</f>
        <v>2224.0215856907926</v>
      </c>
      <c r="BP48" s="300">
        <f ca="1">'Cost Plus'!$AE48*f_MilPro</f>
        <v>2224.0215856907926</v>
      </c>
      <c r="BQ48" s="300">
        <f ca="1">'Cost Plus'!$AE48*f_MilPro</f>
        <v>2224.0215856907926</v>
      </c>
      <c r="BR48" s="300">
        <f ca="1">'Cost Plus'!$AE48*f_MilPro</f>
        <v>2224.0215856907926</v>
      </c>
      <c r="BS48" s="300">
        <f ca="1">'Cost Plus'!$AE48*f_MilPro</f>
        <v>2224.0215856907926</v>
      </c>
      <c r="BT48" s="300">
        <f ca="1">'Cost Plus'!$AE48*f_MilPro</f>
        <v>2268.5020174045617</v>
      </c>
      <c r="BU48" s="300">
        <f ca="1">'Cost Plus'!$AE48*f_MilPro</f>
        <v>2268.5020174045617</v>
      </c>
      <c r="BV48" s="300">
        <f ca="1">'Cost Plus'!$AE48*f_MilPro</f>
        <v>2268.5020174045617</v>
      </c>
      <c r="BW48" s="300">
        <f ca="1">'Cost Plus'!$AE48*f_MilPro</f>
        <v>2268.5020174045617</v>
      </c>
      <c r="BX48" s="300">
        <f ca="1">'Cost Plus'!$AE48*f_MilPro</f>
        <v>2268.5020174045617</v>
      </c>
      <c r="BY48" s="300">
        <f ca="1">'Cost Plus'!$AE48*f_MilPro</f>
        <v>2268.5020174045617</v>
      </c>
      <c r="BZ48" s="300">
        <f ca="1">'Cost Plus'!$AE48*f_MilPro</f>
        <v>2268.5020174045976</v>
      </c>
      <c r="CA48" s="300">
        <f ca="1">'Cost Plus'!$AE48*f_MilPro</f>
        <v>2268.5020174045617</v>
      </c>
      <c r="CB48" s="300">
        <f ca="1">'Cost Plus'!$AE48*f_MilPro</f>
        <v>2268.5020174045617</v>
      </c>
      <c r="CC48" s="300">
        <f ca="1">'Cost Plus'!$AE48*f_MilPro</f>
        <v>2268.5020174045617</v>
      </c>
      <c r="CD48" s="300">
        <f ca="1">'Cost Plus'!$AE48*f_MilPro</f>
        <v>2268.5020174045617</v>
      </c>
      <c r="CE48" s="300">
        <f ca="1">'Cost Plus'!$AE48*f_MilPro</f>
        <v>2268.5020174045617</v>
      </c>
      <c r="CF48" s="300">
        <f ca="1">'Cost Plus'!$AE48*f_MilPro</f>
        <v>2313.8720577526906</v>
      </c>
      <c r="CG48" s="300">
        <f ca="1">'Cost Plus'!$AE48*f_MilPro</f>
        <v>2313.8720577526542</v>
      </c>
      <c r="CH48" s="300">
        <f ca="1">'Cost Plus'!$AE48*f_MilPro</f>
        <v>2313.8720577526906</v>
      </c>
      <c r="CI48" s="300">
        <f ca="1">'Cost Plus'!$AE48*f_MilPro</f>
        <v>2313.8720577526542</v>
      </c>
      <c r="CJ48" s="300">
        <f ca="1">'Cost Plus'!$AE48*f_MilPro</f>
        <v>2313.8720577526906</v>
      </c>
      <c r="CK48" s="300">
        <f ca="1">'Cost Plus'!$AE48*f_MilPro</f>
        <v>2313.8720577526906</v>
      </c>
      <c r="CL48" s="300">
        <f ca="1">'Cost Plus'!$AE48*f_MilPro</f>
        <v>2313.8720577526542</v>
      </c>
      <c r="CM48" s="300">
        <f ca="1">'Cost Plus'!$AE48*f_MilPro</f>
        <v>2313.8720577526906</v>
      </c>
      <c r="CN48" s="300">
        <f ca="1">'Cost Plus'!$AE48*f_MilPro</f>
        <v>2313.8720577526542</v>
      </c>
      <c r="CO48" s="300">
        <f ca="1">'Cost Plus'!$AE48*f_MilPro</f>
        <v>2313.8720577526906</v>
      </c>
      <c r="CP48" s="300">
        <f ca="1">'Cost Plus'!$AE48*f_MilPro</f>
        <v>2313.8720577526542</v>
      </c>
      <c r="CQ48" s="300">
        <f ca="1">'Cost Plus'!$AE48*f_MilPro</f>
        <v>2313.8720577526906</v>
      </c>
      <c r="CR48" s="300">
        <f ca="1">'Cost Plus'!$AE48*f_MilPro</f>
        <v>2360.1494989077169</v>
      </c>
      <c r="CS48" s="300">
        <f ca="1">'Cost Plus'!$AE48*f_MilPro</f>
        <v>2360.1494989077169</v>
      </c>
      <c r="CT48" s="300">
        <f ca="1">'Cost Plus'!$AE48*f_MilPro</f>
        <v>0</v>
      </c>
      <c r="CU48" s="300">
        <f ca="1">'Cost Plus'!$AE48*f_MilPro</f>
        <v>0</v>
      </c>
      <c r="CV48" s="300">
        <f ca="1">'Cost Plus'!$AE48*f_MilPro</f>
        <v>0</v>
      </c>
      <c r="CW48" s="300">
        <f ca="1">'Cost Plus'!$AE48*f_MilPro</f>
        <v>0</v>
      </c>
      <c r="CX48" s="300">
        <f ca="1">'Cost Plus'!$AE48*f_MilPro</f>
        <v>0</v>
      </c>
      <c r="CY48" s="300">
        <f ca="1">'Cost Plus'!$AE48*f_MilPro</f>
        <v>0</v>
      </c>
      <c r="CZ48" s="300">
        <f ca="1">'Cost Plus'!$AE48*f_MilPro</f>
        <v>0</v>
      </c>
      <c r="DA48" s="300">
        <f ca="1">'Cost Plus'!$AE48*f_MilPro</f>
        <v>0</v>
      </c>
      <c r="DB48" s="300">
        <f ca="1">'Cost Plus'!$AE48*f_MilPro</f>
        <v>0</v>
      </c>
      <c r="DC48" s="300">
        <f ca="1">'Cost Plus'!$AE48*f_MilPro</f>
        <v>0</v>
      </c>
      <c r="DD48" s="300">
        <f ca="1">'Cost Plus'!$AE48*f_MilPro</f>
        <v>0</v>
      </c>
      <c r="DE48" s="300">
        <f ca="1">'Cost Plus'!$AE48*f_MilPro</f>
        <v>0</v>
      </c>
      <c r="DF48" s="300">
        <f ca="1">'Cost Plus'!$AE48*f_MilPro</f>
        <v>0</v>
      </c>
      <c r="DG48" s="300">
        <f ca="1">'Cost Plus'!$AE48*f_MilPro</f>
        <v>0</v>
      </c>
      <c r="DH48" s="300">
        <f ca="1">'Cost Plus'!$AE48*f_MilPro</f>
        <v>0</v>
      </c>
      <c r="DI48" s="300">
        <f ca="1">'Cost Plus'!$AE48*f_MilPro</f>
        <v>0</v>
      </c>
      <c r="DJ48" s="300">
        <f ca="1">'Cost Plus'!$AE48*f_MilPro</f>
        <v>0</v>
      </c>
      <c r="DK48" s="300">
        <f ca="1">'Cost Plus'!$AE48*f_MilPro</f>
        <v>0</v>
      </c>
      <c r="DL48" s="300">
        <f ca="1">'Cost Plus'!$AE48*f_MilPro</f>
        <v>0</v>
      </c>
      <c r="DM48" s="300">
        <f ca="1">'Cost Plus'!$AE48*f_MilPro</f>
        <v>0</v>
      </c>
      <c r="DN48" s="300">
        <f ca="1">'Cost Plus'!$AE48*f_MilPro</f>
        <v>0</v>
      </c>
      <c r="DO48" s="300">
        <f ca="1">'Cost Plus'!$AE48*f_MilPro</f>
        <v>0</v>
      </c>
      <c r="DP48" s="300">
        <f ca="1">'Cost Plus'!$AE48*f_MilPro</f>
        <v>0</v>
      </c>
      <c r="DQ48" s="300">
        <f ca="1">'Cost Plus'!$AE48*f_MilPro</f>
        <v>0</v>
      </c>
      <c r="DR48" s="300">
        <f ca="1">'Cost Plus'!$AE48*f_MilPro</f>
        <v>0</v>
      </c>
      <c r="DS48" s="300">
        <f ca="1">'Cost Plus'!$AE48*f_MilPro</f>
        <v>0</v>
      </c>
      <c r="DT48" s="300">
        <f ca="1">'Cost Plus'!$AE48*f_MilPro</f>
        <v>0</v>
      </c>
      <c r="DU48" s="300">
        <f ca="1">'Cost Plus'!$AE48*f_MilPro</f>
        <v>0</v>
      </c>
      <c r="DV48" s="300">
        <f ca="1">'Cost Plus'!$AE48*f_MilPro</f>
        <v>0</v>
      </c>
      <c r="DW48" s="300">
        <f ca="1">'Cost Plus'!$AE48*f_MilPro</f>
        <v>0</v>
      </c>
      <c r="DX48" s="300">
        <f ca="1">'Cost Plus'!$AE48*f_MilPro</f>
        <v>0</v>
      </c>
      <c r="DY48" s="300">
        <f ca="1">'Cost Plus'!$AE48*f_MilPro</f>
        <v>0</v>
      </c>
      <c r="DZ48" s="300">
        <f ca="1">'Cost Plus'!$AE48*f_MilPro</f>
        <v>0</v>
      </c>
      <c r="EA48" s="300">
        <f ca="1">'Cost Plus'!$AE48*f_MilPro</f>
        <v>0</v>
      </c>
      <c r="EB48" s="300">
        <f ca="1">'Cost Plus'!$AE48*f_MilPro</f>
        <v>0</v>
      </c>
      <c r="EC48" s="300">
        <f ca="1">'Cost Plus'!$AE48*f_MilPro</f>
        <v>0</v>
      </c>
      <c r="ED48" s="300">
        <f ca="1">'Cost Plus'!$AE48*f_MilPro</f>
        <v>0</v>
      </c>
      <c r="EE48" s="300">
        <f ca="1">'Cost Plus'!$AE48*f_MilPro</f>
        <v>0</v>
      </c>
      <c r="EF48" s="300">
        <f ca="1">'Cost Plus'!$AE48*f_MilPro</f>
        <v>0</v>
      </c>
      <c r="EG48" s="300">
        <f ca="1">'Cost Plus'!$AE48*f_MilPro</f>
        <v>0</v>
      </c>
      <c r="EH48" s="300">
        <f ca="1">'Cost Plus'!$AE48*f_MilPro</f>
        <v>0</v>
      </c>
      <c r="EI48" s="300">
        <f ca="1">'Cost Plus'!$AE48*f_MilPro</f>
        <v>0</v>
      </c>
      <c r="EJ48" s="300">
        <f ca="1">'Cost Plus'!$AE48*f_MilPro</f>
        <v>0</v>
      </c>
      <c r="EK48" s="300">
        <f ca="1">'Cost Plus'!$AE48*f_MilPro</f>
        <v>0</v>
      </c>
      <c r="EL48" s="300">
        <f ca="1">'Cost Plus'!$AE48*f_MilPro</f>
        <v>0</v>
      </c>
      <c r="EM48" s="300">
        <f ca="1">'Cost Plus'!$AE48*f_MilPro</f>
        <v>0</v>
      </c>
      <c r="EN48" s="300">
        <f ca="1">'Cost Plus'!$AE48*f_MilPro</f>
        <v>0</v>
      </c>
      <c r="EO48" s="300">
        <f ca="1">'Cost Plus'!$AE48*f_MilPro</f>
        <v>0</v>
      </c>
      <c r="EP48" s="300">
        <f ca="1">'Cost Plus'!$AE48*f_MilPro</f>
        <v>0</v>
      </c>
      <c r="EQ48" s="300">
        <f ca="1">'Cost Plus'!$AE48*f_MilPro</f>
        <v>0</v>
      </c>
      <c r="ER48" s="300">
        <f ca="1">'Cost Plus'!$AE48*f_MilPro</f>
        <v>0</v>
      </c>
      <c r="ES48" s="300">
        <f ca="1">'Cost Plus'!$AE48*f_MilPro</f>
        <v>0</v>
      </c>
      <c r="ET48" s="300">
        <f ca="1">'Cost Plus'!$AE48*f_MilPro</f>
        <v>0</v>
      </c>
      <c r="EU48" s="300">
        <f ca="1">'Cost Plus'!$AE48*f_MilPro</f>
        <v>0</v>
      </c>
      <c r="EV48" s="300">
        <f ca="1">'Cost Plus'!$AE48*f_MilPro</f>
        <v>0</v>
      </c>
      <c r="EW48" s="300">
        <f ca="1">'Cost Plus'!$AE48*f_MilPro</f>
        <v>0</v>
      </c>
      <c r="EX48" s="300">
        <f ca="1">'Cost Plus'!$AE48*f_MilPro</f>
        <v>0</v>
      </c>
      <c r="EY48" s="612"/>
      <c r="EZ48" s="757" t="str">
        <f>'Main Input'!EZ48</f>
        <v>RPI</v>
      </c>
      <c r="FA48" s="757" t="str">
        <f>'Main Input'!FA48</f>
        <v>N/A</v>
      </c>
      <c r="FB48" s="766">
        <f>'Main Input'!FB48</f>
        <v>0</v>
      </c>
      <c r="FC48" s="766" t="str">
        <f>'Main Input'!FC48</f>
        <v>IT Solutions</v>
      </c>
      <c r="FD48" s="766" t="str">
        <f>'Main Input'!FD48</f>
        <v>Managed Services</v>
      </c>
      <c r="FE48" s="757" t="str">
        <f>'Main Input'!FE48</f>
        <v>Opex</v>
      </c>
      <c r="FF48" s="757" t="str">
        <f>'Main Input'!FF48</f>
        <v>ContractAccrual</v>
      </c>
      <c r="FG48" s="757" t="str">
        <f>'Main Input'!FG48</f>
        <v>Expense</v>
      </c>
      <c r="FH48" s="767" t="str">
        <f>'Main Input'!FH48</f>
        <v>A</v>
      </c>
      <c r="FI48" s="768">
        <f>'Main Input'!FI48</f>
        <v>0.22</v>
      </c>
      <c r="FJ48" s="768">
        <f>'Main Input'!FJ48</f>
        <v>0</v>
      </c>
      <c r="FK48" s="612"/>
      <c r="FL48" s="531">
        <f t="shared" si="29"/>
        <v>0</v>
      </c>
      <c r="FM48" s="86"/>
      <c r="FN48" s="612"/>
    </row>
    <row r="49" spans="1:170" ht="12.75" customHeight="1">
      <c r="A49" s="750" t="str">
        <f>'Main Input'!A49</f>
        <v>MTB</v>
      </c>
      <c r="B49" s="762" t="str">
        <f>'Main Input'!B49</f>
        <v>Enterprise Management</v>
      </c>
      <c r="C49" s="762" t="str">
        <f>'Main Input'!C49</f>
        <v>Infrastructure</v>
      </c>
      <c r="D49" s="762" t="str">
        <f>'Main Input'!D49</f>
        <v>TFR</v>
      </c>
      <c r="E49" s="762" t="str">
        <f>'Main Input'!E49</f>
        <v>PRIMECENTER Rack 38 U, 1000 deep SERVICE DESK</v>
      </c>
      <c r="F49" s="753" t="str">
        <f>'Main Input'!F49</f>
        <v>direct</v>
      </c>
      <c r="G49" s="753" t="str">
        <f>'Main Input'!G49</f>
        <v>Person</v>
      </c>
      <c r="H49" s="753">
        <f>'Main Input'!H49</f>
        <v>0</v>
      </c>
      <c r="I49" s="753">
        <f>'Main Input'!I49</f>
        <v>0</v>
      </c>
      <c r="J49" s="753">
        <f>'Main Input'!J49</f>
        <v>0</v>
      </c>
      <c r="K49" s="753" t="str">
        <f>'Main Input'!K49</f>
        <v>FJS</v>
      </c>
      <c r="L49" s="753" t="str">
        <f>'Main Input'!L49</f>
        <v>pHW</v>
      </c>
      <c r="M49" s="753">
        <f>'Main Input'!M49</f>
        <v>0</v>
      </c>
      <c r="N49" s="753">
        <f>'Main Input'!N49</f>
        <v>0</v>
      </c>
      <c r="O49" s="753" t="str">
        <f>'Main Input'!O49</f>
        <v>SPAIN</v>
      </c>
      <c r="P49" s="753">
        <f>'Main Input'!P49</f>
        <v>362250</v>
      </c>
      <c r="Q49" s="753" t="str">
        <f>'Main Input'!Q49</f>
        <v>EUR</v>
      </c>
      <c r="R49" s="753" t="str">
        <f>'Main Input'!R49</f>
        <v>EMEA</v>
      </c>
      <c r="S49" s="753" t="str">
        <f>'Main Input'!S49</f>
        <v>Local</v>
      </c>
      <c r="T49" s="753">
        <f>'Main Input'!T49</f>
        <v>0</v>
      </c>
      <c r="U49" s="753">
        <f>'Main Input'!U49</f>
        <v>0</v>
      </c>
      <c r="V49" s="753" t="str">
        <f>'Main Input'!V49</f>
        <v>ZZZ</v>
      </c>
      <c r="W49" s="753">
        <f>'Main Input'!W49</f>
        <v>0</v>
      </c>
      <c r="X49" s="753">
        <f>'Main Input'!X49</f>
        <v>0</v>
      </c>
      <c r="Y49" s="753">
        <f>'Main Input'!Y49</f>
        <v>0</v>
      </c>
      <c r="Z49" s="753">
        <f>'Main Input'!Z49</f>
        <v>0</v>
      </c>
      <c r="AA49" s="753">
        <f>'Main Input'!AA49</f>
        <v>0</v>
      </c>
      <c r="AB49" s="763">
        <f>'Main Input'!AB49</f>
        <v>0</v>
      </c>
      <c r="AC49" s="763" t="str">
        <f>'Main Input'!AC49</f>
        <v>Servers</v>
      </c>
      <c r="AD49" s="764">
        <f>'Main Input'!AD49</f>
        <v>1</v>
      </c>
      <c r="AE49" s="765">
        <f t="shared" ca="1" si="28"/>
        <v>464423.07692307705</v>
      </c>
      <c r="AF49" s="299">
        <f ca="1">'Cost Plus'!$AE49*f_MilPro</f>
        <v>0</v>
      </c>
      <c r="AG49" s="300">
        <f ca="1">'Cost Plus'!$AE49*f_MilPro</f>
        <v>3914.1028635798975</v>
      </c>
      <c r="AH49" s="300">
        <f ca="1">'Cost Plus'!$AE49*f_MilPro</f>
        <v>4995.0371803166126</v>
      </c>
      <c r="AI49" s="300">
        <f ca="1">'Cost Plus'!$AE49*f_MilPro</f>
        <v>239272.54869608206</v>
      </c>
      <c r="AJ49" s="300">
        <f ca="1">'Cost Plus'!$AE49*f_MilPro</f>
        <v>6445.9791738129325</v>
      </c>
      <c r="AK49" s="300">
        <f ca="1">'Cost Plus'!$AE49*f_MilPro</f>
        <v>13696.537227438283</v>
      </c>
      <c r="AL49" s="300">
        <f ca="1">'Cost Plus'!$AE49*f_MilPro</f>
        <v>5791.8185633744533</v>
      </c>
      <c r="AM49" s="300">
        <f ca="1">'Cost Plus'!$AE49*f_MilPro</f>
        <v>5791.8185633744533</v>
      </c>
      <c r="AN49" s="300">
        <f ca="1">'Cost Plus'!$AE49*f_MilPro</f>
        <v>3118.3911046710246</v>
      </c>
      <c r="AO49" s="300">
        <f ca="1">'Cost Plus'!$AE49*f_MilPro</f>
        <v>3118.3911046709727</v>
      </c>
      <c r="AP49" s="300">
        <f ca="1">'Cost Plus'!$AE49*f_MilPro</f>
        <v>3118.3911046709727</v>
      </c>
      <c r="AQ49" s="300">
        <f ca="1">'Cost Plus'!$AE49*f_MilPro</f>
        <v>3037.9857485266989</v>
      </c>
      <c r="AR49" s="300">
        <f ca="1">'Cost Plus'!$AE49*f_MilPro</f>
        <v>3037.9857485266471</v>
      </c>
      <c r="AS49" s="300">
        <f ca="1">'Cost Plus'!$AE49*f_MilPro</f>
        <v>3037.9857485266989</v>
      </c>
      <c r="AT49" s="300">
        <f ca="1">'Cost Plus'!$AE49*f_MilPro</f>
        <v>3037.9857485266471</v>
      </c>
      <c r="AU49" s="300">
        <f ca="1">'Cost Plus'!$AE49*f_MilPro</f>
        <v>3037.9857485266471</v>
      </c>
      <c r="AV49" s="300">
        <f ca="1">'Cost Plus'!$AE49*f_MilPro</f>
        <v>3098.7454634972005</v>
      </c>
      <c r="AW49" s="300">
        <f ca="1">'Cost Plus'!$AE49*f_MilPro</f>
        <v>3098.7454634972005</v>
      </c>
      <c r="AX49" s="300">
        <f ca="1">'Cost Plus'!$AE49*f_MilPro</f>
        <v>3098.7454634971491</v>
      </c>
      <c r="AY49" s="300">
        <f ca="1">'Cost Plus'!$AE49*f_MilPro</f>
        <v>3098.7454634972005</v>
      </c>
      <c r="AZ49" s="300">
        <f ca="1">'Cost Plus'!$AE49*f_MilPro</f>
        <v>3098.7454634971491</v>
      </c>
      <c r="BA49" s="300">
        <f ca="1">'Cost Plus'!$AE49*f_MilPro</f>
        <v>3098.7454634972005</v>
      </c>
      <c r="BB49" s="300">
        <f ca="1">'Cost Plus'!$AE49*f_MilPro</f>
        <v>3098.7454634972005</v>
      </c>
      <c r="BC49" s="300">
        <f ca="1">'Cost Plus'!$AE49*f_MilPro</f>
        <v>3098.7454634971491</v>
      </c>
      <c r="BD49" s="300">
        <f ca="1">'Cost Plus'!$AE49*f_MilPro</f>
        <v>3098.7454634972514</v>
      </c>
      <c r="BE49" s="300">
        <f ca="1">'Cost Plus'!$AE49*f_MilPro</f>
        <v>3098.7454634971491</v>
      </c>
      <c r="BF49" s="300">
        <f ca="1">'Cost Plus'!$AE49*f_MilPro</f>
        <v>3098.7454634972005</v>
      </c>
      <c r="BG49" s="300">
        <f ca="1">'Cost Plus'!$AE49*f_MilPro</f>
        <v>3098.7454634971491</v>
      </c>
      <c r="BH49" s="300">
        <f ca="1">'Cost Plus'!$AE49*f_MilPro</f>
        <v>3160.7203727671767</v>
      </c>
      <c r="BI49" s="300">
        <f ca="1">'Cost Plus'!$AE49*f_MilPro</f>
        <v>3160.7203727671767</v>
      </c>
      <c r="BJ49" s="300">
        <f ca="1">'Cost Plus'!$AE49*f_MilPro</f>
        <v>3160.7203727671767</v>
      </c>
      <c r="BK49" s="300">
        <f ca="1">'Cost Plus'!$AE49*f_MilPro</f>
        <v>3160.7203727671767</v>
      </c>
      <c r="BL49" s="300">
        <f ca="1">'Cost Plus'!$AE49*f_MilPro</f>
        <v>3160.7203727671767</v>
      </c>
      <c r="BM49" s="300">
        <f ca="1">'Cost Plus'!$AE49*f_MilPro</f>
        <v>3160.7203727671249</v>
      </c>
      <c r="BN49" s="300">
        <f ca="1">'Cost Plus'!$AE49*f_MilPro</f>
        <v>3160.7203727671767</v>
      </c>
      <c r="BO49" s="300">
        <f ca="1">'Cost Plus'!$AE49*f_MilPro</f>
        <v>3160.7203727671767</v>
      </c>
      <c r="BP49" s="300">
        <f ca="1">'Cost Plus'!$AE49*f_MilPro</f>
        <v>3160.7203727671767</v>
      </c>
      <c r="BQ49" s="300">
        <f ca="1">'Cost Plus'!$AE49*f_MilPro</f>
        <v>3160.7203727671767</v>
      </c>
      <c r="BR49" s="300">
        <f ca="1">'Cost Plus'!$AE49*f_MilPro</f>
        <v>3160.7203727671767</v>
      </c>
      <c r="BS49" s="300">
        <f ca="1">'Cost Plus'!$AE49*f_MilPro</f>
        <v>3160.7203727671767</v>
      </c>
      <c r="BT49" s="300">
        <f ca="1">'Cost Plus'!$AE49*f_MilPro</f>
        <v>3223.9347802224538</v>
      </c>
      <c r="BU49" s="300">
        <f ca="1">'Cost Plus'!$AE49*f_MilPro</f>
        <v>3223.9347802224538</v>
      </c>
      <c r="BV49" s="300">
        <f ca="1">'Cost Plus'!$AE49*f_MilPro</f>
        <v>3223.9347802224538</v>
      </c>
      <c r="BW49" s="300">
        <f ca="1">'Cost Plus'!$AE49*f_MilPro</f>
        <v>3223.9347802224538</v>
      </c>
      <c r="BX49" s="300">
        <f ca="1">'Cost Plus'!$AE49*f_MilPro</f>
        <v>3223.9347802224538</v>
      </c>
      <c r="BY49" s="300">
        <f ca="1">'Cost Plus'!$AE49*f_MilPro</f>
        <v>3223.9347802224538</v>
      </c>
      <c r="BZ49" s="300">
        <f ca="1">'Cost Plus'!$AE49*f_MilPro</f>
        <v>3223.9347802225052</v>
      </c>
      <c r="CA49" s="300">
        <f ca="1">'Cost Plus'!$AE49*f_MilPro</f>
        <v>3223.9347802224538</v>
      </c>
      <c r="CB49" s="300">
        <f ca="1">'Cost Plus'!$AE49*f_MilPro</f>
        <v>3223.9347802224538</v>
      </c>
      <c r="CC49" s="300">
        <f ca="1">'Cost Plus'!$AE49*f_MilPro</f>
        <v>3223.9347802224538</v>
      </c>
      <c r="CD49" s="300">
        <f ca="1">'Cost Plus'!$AE49*f_MilPro</f>
        <v>3223.9347802224538</v>
      </c>
      <c r="CE49" s="300">
        <f ca="1">'Cost Plus'!$AE49*f_MilPro</f>
        <v>3223.9347802224538</v>
      </c>
      <c r="CF49" s="300">
        <f ca="1">'Cost Plus'!$AE49*f_MilPro</f>
        <v>3288.4134758269565</v>
      </c>
      <c r="CG49" s="300">
        <f ca="1">'Cost Plus'!$AE49*f_MilPro</f>
        <v>3288.4134758269051</v>
      </c>
      <c r="CH49" s="300">
        <f ca="1">'Cost Plus'!$AE49*f_MilPro</f>
        <v>3288.4134758269565</v>
      </c>
      <c r="CI49" s="300">
        <f ca="1">'Cost Plus'!$AE49*f_MilPro</f>
        <v>3288.4134758269051</v>
      </c>
      <c r="CJ49" s="300">
        <f ca="1">'Cost Plus'!$AE49*f_MilPro</f>
        <v>3288.4134758269565</v>
      </c>
      <c r="CK49" s="300">
        <f ca="1">'Cost Plus'!$AE49*f_MilPro</f>
        <v>3288.4134758269565</v>
      </c>
      <c r="CL49" s="300">
        <f ca="1">'Cost Plus'!$AE49*f_MilPro</f>
        <v>3288.4134758269051</v>
      </c>
      <c r="CM49" s="300">
        <f ca="1">'Cost Plus'!$AE49*f_MilPro</f>
        <v>3288.4134758269565</v>
      </c>
      <c r="CN49" s="300">
        <f ca="1">'Cost Plus'!$AE49*f_MilPro</f>
        <v>3288.4134758269051</v>
      </c>
      <c r="CO49" s="300">
        <f ca="1">'Cost Plus'!$AE49*f_MilPro</f>
        <v>3288.4134758269565</v>
      </c>
      <c r="CP49" s="300">
        <f ca="1">'Cost Plus'!$AE49*f_MilPro</f>
        <v>3288.4134758269051</v>
      </c>
      <c r="CQ49" s="300">
        <f ca="1">'Cost Plus'!$AE49*f_MilPro</f>
        <v>3288.4134758269565</v>
      </c>
      <c r="CR49" s="300">
        <f ca="1">'Cost Plus'!$AE49*f_MilPro</f>
        <v>3354.1817453434564</v>
      </c>
      <c r="CS49" s="300">
        <f ca="1">'Cost Plus'!$AE49*f_MilPro</f>
        <v>3354.1817453434564</v>
      </c>
      <c r="CT49" s="300">
        <f ca="1">'Cost Plus'!$AE49*f_MilPro</f>
        <v>0</v>
      </c>
      <c r="CU49" s="300">
        <f ca="1">'Cost Plus'!$AE49*f_MilPro</f>
        <v>0</v>
      </c>
      <c r="CV49" s="300">
        <f ca="1">'Cost Plus'!$AE49*f_MilPro</f>
        <v>0</v>
      </c>
      <c r="CW49" s="300">
        <f ca="1">'Cost Plus'!$AE49*f_MilPro</f>
        <v>0</v>
      </c>
      <c r="CX49" s="300">
        <f ca="1">'Cost Plus'!$AE49*f_MilPro</f>
        <v>0</v>
      </c>
      <c r="CY49" s="300">
        <f ca="1">'Cost Plus'!$AE49*f_MilPro</f>
        <v>0</v>
      </c>
      <c r="CZ49" s="300">
        <f ca="1">'Cost Plus'!$AE49*f_MilPro</f>
        <v>0</v>
      </c>
      <c r="DA49" s="300">
        <f ca="1">'Cost Plus'!$AE49*f_MilPro</f>
        <v>0</v>
      </c>
      <c r="DB49" s="300">
        <f ca="1">'Cost Plus'!$AE49*f_MilPro</f>
        <v>0</v>
      </c>
      <c r="DC49" s="300">
        <f ca="1">'Cost Plus'!$AE49*f_MilPro</f>
        <v>0</v>
      </c>
      <c r="DD49" s="300">
        <f ca="1">'Cost Plus'!$AE49*f_MilPro</f>
        <v>0</v>
      </c>
      <c r="DE49" s="300">
        <f ca="1">'Cost Plus'!$AE49*f_MilPro</f>
        <v>0</v>
      </c>
      <c r="DF49" s="300">
        <f ca="1">'Cost Plus'!$AE49*f_MilPro</f>
        <v>0</v>
      </c>
      <c r="DG49" s="300">
        <f ca="1">'Cost Plus'!$AE49*f_MilPro</f>
        <v>0</v>
      </c>
      <c r="DH49" s="300">
        <f ca="1">'Cost Plus'!$AE49*f_MilPro</f>
        <v>0</v>
      </c>
      <c r="DI49" s="300">
        <f ca="1">'Cost Plus'!$AE49*f_MilPro</f>
        <v>0</v>
      </c>
      <c r="DJ49" s="300">
        <f ca="1">'Cost Plus'!$AE49*f_MilPro</f>
        <v>0</v>
      </c>
      <c r="DK49" s="300">
        <f ca="1">'Cost Plus'!$AE49*f_MilPro</f>
        <v>0</v>
      </c>
      <c r="DL49" s="300">
        <f ca="1">'Cost Plus'!$AE49*f_MilPro</f>
        <v>0</v>
      </c>
      <c r="DM49" s="300">
        <f ca="1">'Cost Plus'!$AE49*f_MilPro</f>
        <v>0</v>
      </c>
      <c r="DN49" s="300">
        <f ca="1">'Cost Plus'!$AE49*f_MilPro</f>
        <v>0</v>
      </c>
      <c r="DO49" s="300">
        <f ca="1">'Cost Plus'!$AE49*f_MilPro</f>
        <v>0</v>
      </c>
      <c r="DP49" s="300">
        <f ca="1">'Cost Plus'!$AE49*f_MilPro</f>
        <v>0</v>
      </c>
      <c r="DQ49" s="300">
        <f ca="1">'Cost Plus'!$AE49*f_MilPro</f>
        <v>0</v>
      </c>
      <c r="DR49" s="300">
        <f ca="1">'Cost Plus'!$AE49*f_MilPro</f>
        <v>0</v>
      </c>
      <c r="DS49" s="300">
        <f ca="1">'Cost Plus'!$AE49*f_MilPro</f>
        <v>0</v>
      </c>
      <c r="DT49" s="300">
        <f ca="1">'Cost Plus'!$AE49*f_MilPro</f>
        <v>0</v>
      </c>
      <c r="DU49" s="300">
        <f ca="1">'Cost Plus'!$AE49*f_MilPro</f>
        <v>0</v>
      </c>
      <c r="DV49" s="300">
        <f ca="1">'Cost Plus'!$AE49*f_MilPro</f>
        <v>0</v>
      </c>
      <c r="DW49" s="300">
        <f ca="1">'Cost Plus'!$AE49*f_MilPro</f>
        <v>0</v>
      </c>
      <c r="DX49" s="300">
        <f ca="1">'Cost Plus'!$AE49*f_MilPro</f>
        <v>0</v>
      </c>
      <c r="DY49" s="300">
        <f ca="1">'Cost Plus'!$AE49*f_MilPro</f>
        <v>0</v>
      </c>
      <c r="DZ49" s="300">
        <f ca="1">'Cost Plus'!$AE49*f_MilPro</f>
        <v>0</v>
      </c>
      <c r="EA49" s="300">
        <f ca="1">'Cost Plus'!$AE49*f_MilPro</f>
        <v>0</v>
      </c>
      <c r="EB49" s="300">
        <f ca="1">'Cost Plus'!$AE49*f_MilPro</f>
        <v>0</v>
      </c>
      <c r="EC49" s="300">
        <f ca="1">'Cost Plus'!$AE49*f_MilPro</f>
        <v>0</v>
      </c>
      <c r="ED49" s="300">
        <f ca="1">'Cost Plus'!$AE49*f_MilPro</f>
        <v>0</v>
      </c>
      <c r="EE49" s="300">
        <f ca="1">'Cost Plus'!$AE49*f_MilPro</f>
        <v>0</v>
      </c>
      <c r="EF49" s="300">
        <f ca="1">'Cost Plus'!$AE49*f_MilPro</f>
        <v>0</v>
      </c>
      <c r="EG49" s="300">
        <f ca="1">'Cost Plus'!$AE49*f_MilPro</f>
        <v>0</v>
      </c>
      <c r="EH49" s="300">
        <f ca="1">'Cost Plus'!$AE49*f_MilPro</f>
        <v>0</v>
      </c>
      <c r="EI49" s="300">
        <f ca="1">'Cost Plus'!$AE49*f_MilPro</f>
        <v>0</v>
      </c>
      <c r="EJ49" s="300">
        <f ca="1">'Cost Plus'!$AE49*f_MilPro</f>
        <v>0</v>
      </c>
      <c r="EK49" s="300">
        <f ca="1">'Cost Plus'!$AE49*f_MilPro</f>
        <v>0</v>
      </c>
      <c r="EL49" s="300">
        <f ca="1">'Cost Plus'!$AE49*f_MilPro</f>
        <v>0</v>
      </c>
      <c r="EM49" s="300">
        <f ca="1">'Cost Plus'!$AE49*f_MilPro</f>
        <v>0</v>
      </c>
      <c r="EN49" s="300">
        <f ca="1">'Cost Plus'!$AE49*f_MilPro</f>
        <v>0</v>
      </c>
      <c r="EO49" s="300">
        <f ca="1">'Cost Plus'!$AE49*f_MilPro</f>
        <v>0</v>
      </c>
      <c r="EP49" s="300">
        <f ca="1">'Cost Plus'!$AE49*f_MilPro</f>
        <v>0</v>
      </c>
      <c r="EQ49" s="300">
        <f ca="1">'Cost Plus'!$AE49*f_MilPro</f>
        <v>0</v>
      </c>
      <c r="ER49" s="300">
        <f ca="1">'Cost Plus'!$AE49*f_MilPro</f>
        <v>0</v>
      </c>
      <c r="ES49" s="300">
        <f ca="1">'Cost Plus'!$AE49*f_MilPro</f>
        <v>0</v>
      </c>
      <c r="ET49" s="300">
        <f ca="1">'Cost Plus'!$AE49*f_MilPro</f>
        <v>0</v>
      </c>
      <c r="EU49" s="300">
        <f ca="1">'Cost Plus'!$AE49*f_MilPro</f>
        <v>0</v>
      </c>
      <c r="EV49" s="300">
        <f ca="1">'Cost Plus'!$AE49*f_MilPro</f>
        <v>0</v>
      </c>
      <c r="EW49" s="300">
        <f ca="1">'Cost Plus'!$AE49*f_MilPro</f>
        <v>0</v>
      </c>
      <c r="EX49" s="300">
        <f ca="1">'Cost Plus'!$AE49*f_MilPro</f>
        <v>0</v>
      </c>
      <c r="EY49" s="612"/>
      <c r="EZ49" s="757" t="str">
        <f>'Main Input'!EZ49</f>
        <v>RPI</v>
      </c>
      <c r="FA49" s="757" t="str">
        <f>'Main Input'!FA49</f>
        <v>N/A</v>
      </c>
      <c r="FB49" s="766">
        <f>'Main Input'!FB49</f>
        <v>0</v>
      </c>
      <c r="FC49" s="766" t="str">
        <f>'Main Input'!FC49</f>
        <v>IT Solutions</v>
      </c>
      <c r="FD49" s="766" t="str">
        <f>'Main Input'!FD49</f>
        <v>Managed Services</v>
      </c>
      <c r="FE49" s="757" t="str">
        <f>'Main Input'!FE49</f>
        <v>Opex</v>
      </c>
      <c r="FF49" s="757" t="str">
        <f>'Main Input'!FF49</f>
        <v>ContractAccrual</v>
      </c>
      <c r="FG49" s="757" t="str">
        <f>'Main Input'!FG49</f>
        <v>Expense</v>
      </c>
      <c r="FH49" s="767" t="str">
        <f>'Main Input'!FH49</f>
        <v>A</v>
      </c>
      <c r="FI49" s="768">
        <f>'Main Input'!FI49</f>
        <v>0.22</v>
      </c>
      <c r="FJ49" s="768">
        <f>'Main Input'!FJ49</f>
        <v>0</v>
      </c>
      <c r="FK49" s="612"/>
      <c r="FL49" s="531">
        <f t="shared" si="29"/>
        <v>0</v>
      </c>
      <c r="FM49" s="86"/>
      <c r="FN49" s="612"/>
    </row>
    <row r="50" spans="1:170" ht="12.75" customHeight="1">
      <c r="A50" s="750" t="str">
        <f>'Main Input'!A50</f>
        <v>MTB</v>
      </c>
      <c r="B50" s="762" t="str">
        <f>'Main Input'!B50</f>
        <v>Enterprise Management</v>
      </c>
      <c r="C50" s="762" t="str">
        <f>'Main Input'!C50</f>
        <v>Software</v>
      </c>
      <c r="D50" s="762" t="str">
        <f>'Main Input'!D50</f>
        <v>TRA</v>
      </c>
      <c r="E50" s="762" t="str">
        <f>'Main Input'!E50</f>
        <v>Addon product</v>
      </c>
      <c r="F50" s="753" t="str">
        <f>'Main Input'!F50</f>
        <v>direct</v>
      </c>
      <c r="G50" s="753" t="str">
        <f>'Main Input'!G50</f>
        <v>Person</v>
      </c>
      <c r="H50" s="753">
        <f>'Main Input'!H50</f>
        <v>0</v>
      </c>
      <c r="I50" s="753">
        <f>'Main Input'!I50</f>
        <v>0</v>
      </c>
      <c r="J50" s="753">
        <f>'Main Input'!J50</f>
        <v>0</v>
      </c>
      <c r="K50" s="753" t="str">
        <f>'Main Input'!K50</f>
        <v>FJS</v>
      </c>
      <c r="L50" s="753" t="str">
        <f>'Main Input'!L50</f>
        <v>pHW</v>
      </c>
      <c r="M50" s="753">
        <f>'Main Input'!M50</f>
        <v>0</v>
      </c>
      <c r="N50" s="753">
        <f>'Main Input'!N50</f>
        <v>0</v>
      </c>
      <c r="O50" s="753" t="str">
        <f>'Main Input'!O50</f>
        <v>SPAIN</v>
      </c>
      <c r="P50" s="753">
        <f>'Main Input'!P50</f>
        <v>60375</v>
      </c>
      <c r="Q50" s="753" t="str">
        <f>'Main Input'!Q50</f>
        <v>EUR</v>
      </c>
      <c r="R50" s="753" t="str">
        <f>'Main Input'!R50</f>
        <v>EMEA</v>
      </c>
      <c r="S50" s="753" t="str">
        <f>'Main Input'!S50</f>
        <v>Local</v>
      </c>
      <c r="T50" s="753">
        <f>'Main Input'!T50</f>
        <v>0</v>
      </c>
      <c r="U50" s="753">
        <f>'Main Input'!U50</f>
        <v>0</v>
      </c>
      <c r="V50" s="753" t="str">
        <f>'Main Input'!V50</f>
        <v>ZZZ</v>
      </c>
      <c r="W50" s="753">
        <f>'Main Input'!W50</f>
        <v>0</v>
      </c>
      <c r="X50" s="753">
        <f>'Main Input'!X50</f>
        <v>0</v>
      </c>
      <c r="Y50" s="753">
        <f>'Main Input'!Y50</f>
        <v>0</v>
      </c>
      <c r="Z50" s="753">
        <f>'Main Input'!Z50</f>
        <v>0</v>
      </c>
      <c r="AA50" s="753">
        <f>'Main Input'!AA50</f>
        <v>0</v>
      </c>
      <c r="AB50" s="763">
        <f>'Main Input'!AB50</f>
        <v>0</v>
      </c>
      <c r="AC50" s="763" t="str">
        <f>'Main Input'!AC50</f>
        <v>Servers</v>
      </c>
      <c r="AD50" s="764">
        <f>'Main Input'!AD50</f>
        <v>1</v>
      </c>
      <c r="AE50" s="765">
        <f t="shared" ca="1" si="28"/>
        <v>77403.846153846083</v>
      </c>
      <c r="AF50" s="299">
        <f ca="1">'Cost Plus'!$AE50*f_MilPro</f>
        <v>0</v>
      </c>
      <c r="AG50" s="300">
        <f ca="1">'Cost Plus'!$AE50*f_MilPro</f>
        <v>652.35047726331629</v>
      </c>
      <c r="AH50" s="300">
        <f ca="1">'Cost Plus'!$AE50*f_MilPro</f>
        <v>832.50619671943559</v>
      </c>
      <c r="AI50" s="300">
        <f ca="1">'Cost Plus'!$AE50*f_MilPro</f>
        <v>39878.758116013683</v>
      </c>
      <c r="AJ50" s="300">
        <f ca="1">'Cost Plus'!$AE50*f_MilPro</f>
        <v>1074.3298623021556</v>
      </c>
      <c r="AK50" s="300">
        <f ca="1">'Cost Plus'!$AE50*f_MilPro</f>
        <v>2282.7562045730474</v>
      </c>
      <c r="AL50" s="300">
        <f ca="1">'Cost Plus'!$AE50*f_MilPro</f>
        <v>965.30309389574245</v>
      </c>
      <c r="AM50" s="300">
        <f ca="1">'Cost Plus'!$AE50*f_MilPro</f>
        <v>965.30309389574245</v>
      </c>
      <c r="AN50" s="300">
        <f ca="1">'Cost Plus'!$AE50*f_MilPro</f>
        <v>519.73185077850417</v>
      </c>
      <c r="AO50" s="300">
        <f ca="1">'Cost Plus'!$AE50*f_MilPro</f>
        <v>519.73185077849553</v>
      </c>
      <c r="AP50" s="300">
        <f ca="1">'Cost Plus'!$AE50*f_MilPro</f>
        <v>519.73185077849553</v>
      </c>
      <c r="AQ50" s="300">
        <f ca="1">'Cost Plus'!$AE50*f_MilPro</f>
        <v>506.33095808778319</v>
      </c>
      <c r="AR50" s="300">
        <f ca="1">'Cost Plus'!$AE50*f_MilPro</f>
        <v>506.33095808777455</v>
      </c>
      <c r="AS50" s="300">
        <f ca="1">'Cost Plus'!$AE50*f_MilPro</f>
        <v>506.33095808778319</v>
      </c>
      <c r="AT50" s="300">
        <f ca="1">'Cost Plus'!$AE50*f_MilPro</f>
        <v>506.33095808777455</v>
      </c>
      <c r="AU50" s="300">
        <f ca="1">'Cost Plus'!$AE50*f_MilPro</f>
        <v>506.33095808777455</v>
      </c>
      <c r="AV50" s="300">
        <f ca="1">'Cost Plus'!$AE50*f_MilPro</f>
        <v>516.45757724953341</v>
      </c>
      <c r="AW50" s="300">
        <f ca="1">'Cost Plus'!$AE50*f_MilPro</f>
        <v>516.45757724953341</v>
      </c>
      <c r="AX50" s="300">
        <f ca="1">'Cost Plus'!$AE50*f_MilPro</f>
        <v>516.45757724952489</v>
      </c>
      <c r="AY50" s="300">
        <f ca="1">'Cost Plus'!$AE50*f_MilPro</f>
        <v>516.45757724953341</v>
      </c>
      <c r="AZ50" s="300">
        <f ca="1">'Cost Plus'!$AE50*f_MilPro</f>
        <v>516.45757724952489</v>
      </c>
      <c r="BA50" s="300">
        <f ca="1">'Cost Plus'!$AE50*f_MilPro</f>
        <v>516.45757724953341</v>
      </c>
      <c r="BB50" s="300">
        <f ca="1">'Cost Plus'!$AE50*f_MilPro</f>
        <v>516.45757724953341</v>
      </c>
      <c r="BC50" s="300">
        <f ca="1">'Cost Plus'!$AE50*f_MilPro</f>
        <v>516.45757724952489</v>
      </c>
      <c r="BD50" s="300">
        <f ca="1">'Cost Plus'!$AE50*f_MilPro</f>
        <v>516.45757724954194</v>
      </c>
      <c r="BE50" s="300">
        <f ca="1">'Cost Plus'!$AE50*f_MilPro</f>
        <v>516.45757724952489</v>
      </c>
      <c r="BF50" s="300">
        <f ca="1">'Cost Plus'!$AE50*f_MilPro</f>
        <v>516.45757724953341</v>
      </c>
      <c r="BG50" s="300">
        <f ca="1">'Cost Plus'!$AE50*f_MilPro</f>
        <v>516.45757724952489</v>
      </c>
      <c r="BH50" s="300">
        <f ca="1">'Cost Plus'!$AE50*f_MilPro</f>
        <v>526.78672879452949</v>
      </c>
      <c r="BI50" s="300">
        <f ca="1">'Cost Plus'!$AE50*f_MilPro</f>
        <v>526.78672879452949</v>
      </c>
      <c r="BJ50" s="300">
        <f ca="1">'Cost Plus'!$AE50*f_MilPro</f>
        <v>526.78672879452949</v>
      </c>
      <c r="BK50" s="300">
        <f ca="1">'Cost Plus'!$AE50*f_MilPro</f>
        <v>526.78672879452949</v>
      </c>
      <c r="BL50" s="300">
        <f ca="1">'Cost Plus'!$AE50*f_MilPro</f>
        <v>526.78672879452949</v>
      </c>
      <c r="BM50" s="300">
        <f ca="1">'Cost Plus'!$AE50*f_MilPro</f>
        <v>526.78672879452085</v>
      </c>
      <c r="BN50" s="300">
        <f ca="1">'Cost Plus'!$AE50*f_MilPro</f>
        <v>526.78672879452949</v>
      </c>
      <c r="BO50" s="300">
        <f ca="1">'Cost Plus'!$AE50*f_MilPro</f>
        <v>526.78672879452949</v>
      </c>
      <c r="BP50" s="300">
        <f ca="1">'Cost Plus'!$AE50*f_MilPro</f>
        <v>526.78672879452949</v>
      </c>
      <c r="BQ50" s="300">
        <f ca="1">'Cost Plus'!$AE50*f_MilPro</f>
        <v>526.78672879452949</v>
      </c>
      <c r="BR50" s="300">
        <f ca="1">'Cost Plus'!$AE50*f_MilPro</f>
        <v>526.78672879452949</v>
      </c>
      <c r="BS50" s="300">
        <f ca="1">'Cost Plus'!$AE50*f_MilPro</f>
        <v>526.78672879452949</v>
      </c>
      <c r="BT50" s="300">
        <f ca="1">'Cost Plus'!$AE50*f_MilPro</f>
        <v>537.32246337040908</v>
      </c>
      <c r="BU50" s="300">
        <f ca="1">'Cost Plus'!$AE50*f_MilPro</f>
        <v>537.32246337040908</v>
      </c>
      <c r="BV50" s="300">
        <f ca="1">'Cost Plus'!$AE50*f_MilPro</f>
        <v>537.32246337040908</v>
      </c>
      <c r="BW50" s="300">
        <f ca="1">'Cost Plus'!$AE50*f_MilPro</f>
        <v>537.32246337040908</v>
      </c>
      <c r="BX50" s="300">
        <f ca="1">'Cost Plus'!$AE50*f_MilPro</f>
        <v>537.32246337040908</v>
      </c>
      <c r="BY50" s="300">
        <f ca="1">'Cost Plus'!$AE50*f_MilPro</f>
        <v>537.32246337040908</v>
      </c>
      <c r="BZ50" s="300">
        <f ca="1">'Cost Plus'!$AE50*f_MilPro</f>
        <v>537.32246337041761</v>
      </c>
      <c r="CA50" s="300">
        <f ca="1">'Cost Plus'!$AE50*f_MilPro</f>
        <v>537.32246337040908</v>
      </c>
      <c r="CB50" s="300">
        <f ca="1">'Cost Plus'!$AE50*f_MilPro</f>
        <v>537.32246337040908</v>
      </c>
      <c r="CC50" s="300">
        <f ca="1">'Cost Plus'!$AE50*f_MilPro</f>
        <v>537.32246337040908</v>
      </c>
      <c r="CD50" s="300">
        <f ca="1">'Cost Plus'!$AE50*f_MilPro</f>
        <v>537.32246337040908</v>
      </c>
      <c r="CE50" s="300">
        <f ca="1">'Cost Plus'!$AE50*f_MilPro</f>
        <v>537.32246337040908</v>
      </c>
      <c r="CF50" s="300">
        <f ca="1">'Cost Plus'!$AE50*f_MilPro</f>
        <v>548.0689126378262</v>
      </c>
      <c r="CG50" s="300">
        <f ca="1">'Cost Plus'!$AE50*f_MilPro</f>
        <v>548.06891263781756</v>
      </c>
      <c r="CH50" s="300">
        <f ca="1">'Cost Plus'!$AE50*f_MilPro</f>
        <v>548.0689126378262</v>
      </c>
      <c r="CI50" s="300">
        <f ca="1">'Cost Plus'!$AE50*f_MilPro</f>
        <v>548.06891263781756</v>
      </c>
      <c r="CJ50" s="300">
        <f ca="1">'Cost Plus'!$AE50*f_MilPro</f>
        <v>548.0689126378262</v>
      </c>
      <c r="CK50" s="300">
        <f ca="1">'Cost Plus'!$AE50*f_MilPro</f>
        <v>548.0689126378262</v>
      </c>
      <c r="CL50" s="300">
        <f ca="1">'Cost Plus'!$AE50*f_MilPro</f>
        <v>548.06891263781756</v>
      </c>
      <c r="CM50" s="300">
        <f ca="1">'Cost Plus'!$AE50*f_MilPro</f>
        <v>548.0689126378262</v>
      </c>
      <c r="CN50" s="300">
        <f ca="1">'Cost Plus'!$AE50*f_MilPro</f>
        <v>548.06891263781756</v>
      </c>
      <c r="CO50" s="300">
        <f ca="1">'Cost Plus'!$AE50*f_MilPro</f>
        <v>548.0689126378262</v>
      </c>
      <c r="CP50" s="300">
        <f ca="1">'Cost Plus'!$AE50*f_MilPro</f>
        <v>548.06891263781756</v>
      </c>
      <c r="CQ50" s="300">
        <f ca="1">'Cost Plus'!$AE50*f_MilPro</f>
        <v>548.0689126378262</v>
      </c>
      <c r="CR50" s="300">
        <f ca="1">'Cost Plus'!$AE50*f_MilPro</f>
        <v>559.03029089057623</v>
      </c>
      <c r="CS50" s="300">
        <f ca="1">'Cost Plus'!$AE50*f_MilPro</f>
        <v>559.03029089057623</v>
      </c>
      <c r="CT50" s="300">
        <f ca="1">'Cost Plus'!$AE50*f_MilPro</f>
        <v>0</v>
      </c>
      <c r="CU50" s="300">
        <f ca="1">'Cost Plus'!$AE50*f_MilPro</f>
        <v>0</v>
      </c>
      <c r="CV50" s="300">
        <f ca="1">'Cost Plus'!$AE50*f_MilPro</f>
        <v>0</v>
      </c>
      <c r="CW50" s="300">
        <f ca="1">'Cost Plus'!$AE50*f_MilPro</f>
        <v>0</v>
      </c>
      <c r="CX50" s="300">
        <f ca="1">'Cost Plus'!$AE50*f_MilPro</f>
        <v>0</v>
      </c>
      <c r="CY50" s="300">
        <f ca="1">'Cost Plus'!$AE50*f_MilPro</f>
        <v>0</v>
      </c>
      <c r="CZ50" s="300">
        <f ca="1">'Cost Plus'!$AE50*f_MilPro</f>
        <v>0</v>
      </c>
      <c r="DA50" s="300">
        <f ca="1">'Cost Plus'!$AE50*f_MilPro</f>
        <v>0</v>
      </c>
      <c r="DB50" s="300">
        <f ca="1">'Cost Plus'!$AE50*f_MilPro</f>
        <v>0</v>
      </c>
      <c r="DC50" s="300">
        <f ca="1">'Cost Plus'!$AE50*f_MilPro</f>
        <v>0</v>
      </c>
      <c r="DD50" s="300">
        <f ca="1">'Cost Plus'!$AE50*f_MilPro</f>
        <v>0</v>
      </c>
      <c r="DE50" s="300">
        <f ca="1">'Cost Plus'!$AE50*f_MilPro</f>
        <v>0</v>
      </c>
      <c r="DF50" s="300">
        <f ca="1">'Cost Plus'!$AE50*f_MilPro</f>
        <v>0</v>
      </c>
      <c r="DG50" s="300">
        <f ca="1">'Cost Plus'!$AE50*f_MilPro</f>
        <v>0</v>
      </c>
      <c r="DH50" s="300">
        <f ca="1">'Cost Plus'!$AE50*f_MilPro</f>
        <v>0</v>
      </c>
      <c r="DI50" s="300">
        <f ca="1">'Cost Plus'!$AE50*f_MilPro</f>
        <v>0</v>
      </c>
      <c r="DJ50" s="300">
        <f ca="1">'Cost Plus'!$AE50*f_MilPro</f>
        <v>0</v>
      </c>
      <c r="DK50" s="300">
        <f ca="1">'Cost Plus'!$AE50*f_MilPro</f>
        <v>0</v>
      </c>
      <c r="DL50" s="300">
        <f ca="1">'Cost Plus'!$AE50*f_MilPro</f>
        <v>0</v>
      </c>
      <c r="DM50" s="300">
        <f ca="1">'Cost Plus'!$AE50*f_MilPro</f>
        <v>0</v>
      </c>
      <c r="DN50" s="300">
        <f ca="1">'Cost Plus'!$AE50*f_MilPro</f>
        <v>0</v>
      </c>
      <c r="DO50" s="300">
        <f ca="1">'Cost Plus'!$AE50*f_MilPro</f>
        <v>0</v>
      </c>
      <c r="DP50" s="300">
        <f ca="1">'Cost Plus'!$AE50*f_MilPro</f>
        <v>0</v>
      </c>
      <c r="DQ50" s="300">
        <f ca="1">'Cost Plus'!$AE50*f_MilPro</f>
        <v>0</v>
      </c>
      <c r="DR50" s="300">
        <f ca="1">'Cost Plus'!$AE50*f_MilPro</f>
        <v>0</v>
      </c>
      <c r="DS50" s="300">
        <f ca="1">'Cost Plus'!$AE50*f_MilPro</f>
        <v>0</v>
      </c>
      <c r="DT50" s="300">
        <f ca="1">'Cost Plus'!$AE50*f_MilPro</f>
        <v>0</v>
      </c>
      <c r="DU50" s="300">
        <f ca="1">'Cost Plus'!$AE50*f_MilPro</f>
        <v>0</v>
      </c>
      <c r="DV50" s="300">
        <f ca="1">'Cost Plus'!$AE50*f_MilPro</f>
        <v>0</v>
      </c>
      <c r="DW50" s="300">
        <f ca="1">'Cost Plus'!$AE50*f_MilPro</f>
        <v>0</v>
      </c>
      <c r="DX50" s="300">
        <f ca="1">'Cost Plus'!$AE50*f_MilPro</f>
        <v>0</v>
      </c>
      <c r="DY50" s="300">
        <f ca="1">'Cost Plus'!$AE50*f_MilPro</f>
        <v>0</v>
      </c>
      <c r="DZ50" s="300">
        <f ca="1">'Cost Plus'!$AE50*f_MilPro</f>
        <v>0</v>
      </c>
      <c r="EA50" s="300">
        <f ca="1">'Cost Plus'!$AE50*f_MilPro</f>
        <v>0</v>
      </c>
      <c r="EB50" s="300">
        <f ca="1">'Cost Plus'!$AE50*f_MilPro</f>
        <v>0</v>
      </c>
      <c r="EC50" s="300">
        <f ca="1">'Cost Plus'!$AE50*f_MilPro</f>
        <v>0</v>
      </c>
      <c r="ED50" s="300">
        <f ca="1">'Cost Plus'!$AE50*f_MilPro</f>
        <v>0</v>
      </c>
      <c r="EE50" s="300">
        <f ca="1">'Cost Plus'!$AE50*f_MilPro</f>
        <v>0</v>
      </c>
      <c r="EF50" s="300">
        <f ca="1">'Cost Plus'!$AE50*f_MilPro</f>
        <v>0</v>
      </c>
      <c r="EG50" s="300">
        <f ca="1">'Cost Plus'!$AE50*f_MilPro</f>
        <v>0</v>
      </c>
      <c r="EH50" s="300">
        <f ca="1">'Cost Plus'!$AE50*f_MilPro</f>
        <v>0</v>
      </c>
      <c r="EI50" s="300">
        <f ca="1">'Cost Plus'!$AE50*f_MilPro</f>
        <v>0</v>
      </c>
      <c r="EJ50" s="300">
        <f ca="1">'Cost Plus'!$AE50*f_MilPro</f>
        <v>0</v>
      </c>
      <c r="EK50" s="300">
        <f ca="1">'Cost Plus'!$AE50*f_MilPro</f>
        <v>0</v>
      </c>
      <c r="EL50" s="300">
        <f ca="1">'Cost Plus'!$AE50*f_MilPro</f>
        <v>0</v>
      </c>
      <c r="EM50" s="300">
        <f ca="1">'Cost Plus'!$AE50*f_MilPro</f>
        <v>0</v>
      </c>
      <c r="EN50" s="300">
        <f ca="1">'Cost Plus'!$AE50*f_MilPro</f>
        <v>0</v>
      </c>
      <c r="EO50" s="300">
        <f ca="1">'Cost Plus'!$AE50*f_MilPro</f>
        <v>0</v>
      </c>
      <c r="EP50" s="300">
        <f ca="1">'Cost Plus'!$AE50*f_MilPro</f>
        <v>0</v>
      </c>
      <c r="EQ50" s="300">
        <f ca="1">'Cost Plus'!$AE50*f_MilPro</f>
        <v>0</v>
      </c>
      <c r="ER50" s="300">
        <f ca="1">'Cost Plus'!$AE50*f_MilPro</f>
        <v>0</v>
      </c>
      <c r="ES50" s="300">
        <f ca="1">'Cost Plus'!$AE50*f_MilPro</f>
        <v>0</v>
      </c>
      <c r="ET50" s="300">
        <f ca="1">'Cost Plus'!$AE50*f_MilPro</f>
        <v>0</v>
      </c>
      <c r="EU50" s="300">
        <f ca="1">'Cost Plus'!$AE50*f_MilPro</f>
        <v>0</v>
      </c>
      <c r="EV50" s="300">
        <f ca="1">'Cost Plus'!$AE50*f_MilPro</f>
        <v>0</v>
      </c>
      <c r="EW50" s="300">
        <f ca="1">'Cost Plus'!$AE50*f_MilPro</f>
        <v>0</v>
      </c>
      <c r="EX50" s="300">
        <f ca="1">'Cost Plus'!$AE50*f_MilPro</f>
        <v>0</v>
      </c>
      <c r="EY50" s="612"/>
      <c r="EZ50" s="757" t="str">
        <f>'Main Input'!EZ50</f>
        <v>RPI</v>
      </c>
      <c r="FA50" s="757" t="str">
        <f>'Main Input'!FA50</f>
        <v>N/A</v>
      </c>
      <c r="FB50" s="766">
        <f>'Main Input'!FB50</f>
        <v>0</v>
      </c>
      <c r="FC50" s="766" t="str">
        <f>'Main Input'!FC50</f>
        <v>IT Solutions</v>
      </c>
      <c r="FD50" s="766" t="str">
        <f>'Main Input'!FD50</f>
        <v>Managed Services</v>
      </c>
      <c r="FE50" s="757" t="str">
        <f>'Main Input'!FE50</f>
        <v>Opex</v>
      </c>
      <c r="FF50" s="757" t="str">
        <f>'Main Input'!FF50</f>
        <v>ContractAccrual</v>
      </c>
      <c r="FG50" s="757" t="str">
        <f>'Main Input'!FG50</f>
        <v>Expense</v>
      </c>
      <c r="FH50" s="767" t="str">
        <f>'Main Input'!FH50</f>
        <v>A</v>
      </c>
      <c r="FI50" s="768">
        <f>'Main Input'!FI50</f>
        <v>0.22</v>
      </c>
      <c r="FJ50" s="768">
        <f>'Main Input'!FJ50</f>
        <v>0</v>
      </c>
      <c r="FK50" s="612"/>
      <c r="FL50" s="531">
        <f t="shared" si="29"/>
        <v>0</v>
      </c>
      <c r="FM50" s="86"/>
      <c r="FN50" s="612"/>
    </row>
    <row r="51" spans="1:170" ht="12.75" customHeight="1">
      <c r="A51" s="750" t="str">
        <f>'Main Input'!A51</f>
        <v>MTB</v>
      </c>
      <c r="B51" s="762" t="str">
        <f>'Main Input'!B51</f>
        <v>Enterprise Management</v>
      </c>
      <c r="C51" s="762" t="str">
        <f>'Main Input'!C51</f>
        <v>Hardware</v>
      </c>
      <c r="D51" s="762" t="str">
        <f>'Main Input'!D51</f>
        <v>TFR</v>
      </c>
      <c r="E51" s="762" t="str">
        <f>'Main Input'!E51</f>
        <v>Server Hardware</v>
      </c>
      <c r="F51" s="753" t="str">
        <f>'Main Input'!F51</f>
        <v>direct</v>
      </c>
      <c r="G51" s="753" t="str">
        <f>'Main Input'!G51</f>
        <v>Server</v>
      </c>
      <c r="H51" s="753">
        <f>'Main Input'!H51</f>
        <v>0</v>
      </c>
      <c r="I51" s="753">
        <f>'Main Input'!I51</f>
        <v>0</v>
      </c>
      <c r="J51" s="753">
        <f>'Main Input'!J51</f>
        <v>0</v>
      </c>
      <c r="K51" s="753" t="str">
        <f>'Main Input'!K51</f>
        <v>FJS</v>
      </c>
      <c r="L51" s="753" t="str">
        <f>'Main Input'!L51</f>
        <v>pHW</v>
      </c>
      <c r="M51" s="753">
        <f>'Main Input'!M51</f>
        <v>0</v>
      </c>
      <c r="N51" s="753">
        <f>'Main Input'!N51</f>
        <v>0</v>
      </c>
      <c r="O51" s="753" t="str">
        <f>'Main Input'!O51</f>
        <v>SPAIN</v>
      </c>
      <c r="P51" s="753">
        <f>'Main Input'!P51</f>
        <v>108267.73200000002</v>
      </c>
      <c r="Q51" s="753" t="str">
        <f>'Main Input'!Q51</f>
        <v>EUR</v>
      </c>
      <c r="R51" s="753" t="str">
        <f>'Main Input'!R51</f>
        <v>EMEA</v>
      </c>
      <c r="S51" s="753" t="str">
        <f>'Main Input'!S51</f>
        <v>Local</v>
      </c>
      <c r="T51" s="753">
        <f>'Main Input'!T51</f>
        <v>0</v>
      </c>
      <c r="U51" s="753">
        <f>'Main Input'!U51</f>
        <v>0</v>
      </c>
      <c r="V51" s="753" t="str">
        <f>'Main Input'!V51</f>
        <v>1_ATP</v>
      </c>
      <c r="W51" s="753">
        <f>'Main Input'!W51</f>
        <v>0</v>
      </c>
      <c r="X51" s="753">
        <f>'Main Input'!X51</f>
        <v>0</v>
      </c>
      <c r="Y51" s="753">
        <f>'Main Input'!Y51</f>
        <v>0</v>
      </c>
      <c r="Z51" s="753">
        <f>'Main Input'!Z51</f>
        <v>0</v>
      </c>
      <c r="AA51" s="753">
        <f>'Main Input'!AA51</f>
        <v>0</v>
      </c>
      <c r="AB51" s="763">
        <f>'Main Input'!AB51</f>
        <v>0</v>
      </c>
      <c r="AC51" s="763" t="str">
        <f>'Main Input'!AC51</f>
        <v>Servers</v>
      </c>
      <c r="AD51" s="764">
        <f>'Main Input'!AD51</f>
        <v>1</v>
      </c>
      <c r="AE51" s="765">
        <f t="shared" ca="1" si="28"/>
        <v>136982.97181730773</v>
      </c>
      <c r="AF51" s="299">
        <f ca="1">'Cost Plus'!$AE51*f_MilPro</f>
        <v>0</v>
      </c>
      <c r="AG51" s="300">
        <f ca="1">'Cost Plus'!$AE51*f_MilPro</f>
        <v>0</v>
      </c>
      <c r="AH51" s="300">
        <f ca="1">'Cost Plus'!$AE51*f_MilPro</f>
        <v>2168.8247596153851</v>
      </c>
      <c r="AI51" s="300">
        <f ca="1">'Cost Plus'!$AE51*f_MilPro</f>
        <v>2168.8247596153851</v>
      </c>
      <c r="AJ51" s="300">
        <f ca="1">'Cost Plus'!$AE51*f_MilPro</f>
        <v>2168.8247596153851</v>
      </c>
      <c r="AK51" s="300">
        <f ca="1">'Cost Plus'!$AE51*f_MilPro</f>
        <v>2168.8247596153851</v>
      </c>
      <c r="AL51" s="300">
        <f ca="1">'Cost Plus'!$AE51*f_MilPro</f>
        <v>2168.8247596153851</v>
      </c>
      <c r="AM51" s="300">
        <f ca="1">'Cost Plus'!$AE51*f_MilPro</f>
        <v>2168.8247596153851</v>
      </c>
      <c r="AN51" s="300">
        <f ca="1">'Cost Plus'!$AE51*f_MilPro</f>
        <v>2168.8247596153851</v>
      </c>
      <c r="AO51" s="300">
        <f ca="1">'Cost Plus'!$AE51*f_MilPro</f>
        <v>2168.8247596153851</v>
      </c>
      <c r="AP51" s="300">
        <f ca="1">'Cost Plus'!$AE51*f_MilPro</f>
        <v>2168.8247596153851</v>
      </c>
      <c r="AQ51" s="300">
        <f ca="1">'Cost Plus'!$AE51*f_MilPro</f>
        <v>2168.8247596153851</v>
      </c>
      <c r="AR51" s="300">
        <f ca="1">'Cost Plus'!$AE51*f_MilPro</f>
        <v>2168.8247596153851</v>
      </c>
      <c r="AS51" s="300">
        <f ca="1">'Cost Plus'!$AE51*f_MilPro</f>
        <v>2168.8247596153851</v>
      </c>
      <c r="AT51" s="300">
        <f ca="1">'Cost Plus'!$AE51*f_MilPro</f>
        <v>2168.8247596153851</v>
      </c>
      <c r="AU51" s="300">
        <f ca="1">'Cost Plus'!$AE51*f_MilPro</f>
        <v>2168.8247596153851</v>
      </c>
      <c r="AV51" s="300">
        <f ca="1">'Cost Plus'!$AE51*f_MilPro</f>
        <v>2168.8247596153851</v>
      </c>
      <c r="AW51" s="300">
        <f ca="1">'Cost Plus'!$AE51*f_MilPro</f>
        <v>2168.8247596153851</v>
      </c>
      <c r="AX51" s="300">
        <f ca="1">'Cost Plus'!$AE51*f_MilPro</f>
        <v>2168.8247596153851</v>
      </c>
      <c r="AY51" s="300">
        <f ca="1">'Cost Plus'!$AE51*f_MilPro</f>
        <v>2168.8247596153851</v>
      </c>
      <c r="AZ51" s="300">
        <f ca="1">'Cost Plus'!$AE51*f_MilPro</f>
        <v>2168.8247596153851</v>
      </c>
      <c r="BA51" s="300">
        <f ca="1">'Cost Plus'!$AE51*f_MilPro</f>
        <v>2168.8247596153851</v>
      </c>
      <c r="BB51" s="300">
        <f ca="1">'Cost Plus'!$AE51*f_MilPro</f>
        <v>2168.8247596153851</v>
      </c>
      <c r="BC51" s="300">
        <f ca="1">'Cost Plus'!$AE51*f_MilPro</f>
        <v>2168.8247596153851</v>
      </c>
      <c r="BD51" s="300">
        <f ca="1">'Cost Plus'!$AE51*f_MilPro</f>
        <v>2168.8247596153851</v>
      </c>
      <c r="BE51" s="300">
        <f ca="1">'Cost Plus'!$AE51*f_MilPro</f>
        <v>2168.8247596153851</v>
      </c>
      <c r="BF51" s="300">
        <f ca="1">'Cost Plus'!$AE51*f_MilPro</f>
        <v>2168.8247596153851</v>
      </c>
      <c r="BG51" s="300">
        <f ca="1">'Cost Plus'!$AE51*f_MilPro</f>
        <v>2147.1365120192313</v>
      </c>
      <c r="BH51" s="300">
        <f ca="1">'Cost Plus'!$AE51*f_MilPro</f>
        <v>2147.1365120192313</v>
      </c>
      <c r="BI51" s="300">
        <f ca="1">'Cost Plus'!$AE51*f_MilPro</f>
        <v>2147.1365120192313</v>
      </c>
      <c r="BJ51" s="300">
        <f ca="1">'Cost Plus'!$AE51*f_MilPro</f>
        <v>2147.1365120192313</v>
      </c>
      <c r="BK51" s="300">
        <f ca="1">'Cost Plus'!$AE51*f_MilPro</f>
        <v>2147.1365120192313</v>
      </c>
      <c r="BL51" s="300">
        <f ca="1">'Cost Plus'!$AE51*f_MilPro</f>
        <v>2147.1365120192313</v>
      </c>
      <c r="BM51" s="300">
        <f ca="1">'Cost Plus'!$AE51*f_MilPro</f>
        <v>2147.1365120192313</v>
      </c>
      <c r="BN51" s="300">
        <f ca="1">'Cost Plus'!$AE51*f_MilPro</f>
        <v>2147.1365120192313</v>
      </c>
      <c r="BO51" s="300">
        <f ca="1">'Cost Plus'!$AE51*f_MilPro</f>
        <v>2147.1365120192313</v>
      </c>
      <c r="BP51" s="300">
        <f ca="1">'Cost Plus'!$AE51*f_MilPro</f>
        <v>2147.1365120192313</v>
      </c>
      <c r="BQ51" s="300">
        <f ca="1">'Cost Plus'!$AE51*f_MilPro</f>
        <v>2147.1365120192313</v>
      </c>
      <c r="BR51" s="300">
        <f ca="1">'Cost Plus'!$AE51*f_MilPro</f>
        <v>2147.1365120192313</v>
      </c>
      <c r="BS51" s="300">
        <f ca="1">'Cost Plus'!$AE51*f_MilPro</f>
        <v>2125.4482644230775</v>
      </c>
      <c r="BT51" s="300">
        <f ca="1">'Cost Plus'!$AE51*f_MilPro</f>
        <v>2125.4482644230775</v>
      </c>
      <c r="BU51" s="300">
        <f ca="1">'Cost Plus'!$AE51*f_MilPro</f>
        <v>2125.4482644230775</v>
      </c>
      <c r="BV51" s="300">
        <f ca="1">'Cost Plus'!$AE51*f_MilPro</f>
        <v>2125.4482644230775</v>
      </c>
      <c r="BW51" s="300">
        <f ca="1">'Cost Plus'!$AE51*f_MilPro</f>
        <v>2125.4482644230775</v>
      </c>
      <c r="BX51" s="300">
        <f ca="1">'Cost Plus'!$AE51*f_MilPro</f>
        <v>2125.4482644230775</v>
      </c>
      <c r="BY51" s="300">
        <f ca="1">'Cost Plus'!$AE51*f_MilPro</f>
        <v>2125.4482644230775</v>
      </c>
      <c r="BZ51" s="300">
        <f ca="1">'Cost Plus'!$AE51*f_MilPro</f>
        <v>2125.4482644230775</v>
      </c>
      <c r="CA51" s="300">
        <f ca="1">'Cost Plus'!$AE51*f_MilPro</f>
        <v>2125.4482644230775</v>
      </c>
      <c r="CB51" s="300">
        <f ca="1">'Cost Plus'!$AE51*f_MilPro</f>
        <v>2125.4482644230775</v>
      </c>
      <c r="CC51" s="300">
        <f ca="1">'Cost Plus'!$AE51*f_MilPro</f>
        <v>2125.4482644230775</v>
      </c>
      <c r="CD51" s="300">
        <f ca="1">'Cost Plus'!$AE51*f_MilPro</f>
        <v>2125.4482644230775</v>
      </c>
      <c r="CE51" s="300">
        <f ca="1">'Cost Plus'!$AE51*f_MilPro</f>
        <v>2103.7600168269237</v>
      </c>
      <c r="CF51" s="300">
        <f ca="1">'Cost Plus'!$AE51*f_MilPro</f>
        <v>2103.7600168269237</v>
      </c>
      <c r="CG51" s="300">
        <f ca="1">'Cost Plus'!$AE51*f_MilPro</f>
        <v>2103.7600168269237</v>
      </c>
      <c r="CH51" s="300">
        <f ca="1">'Cost Plus'!$AE51*f_MilPro</f>
        <v>2103.7600168269237</v>
      </c>
      <c r="CI51" s="300">
        <f ca="1">'Cost Plus'!$AE51*f_MilPro</f>
        <v>2103.7600168269237</v>
      </c>
      <c r="CJ51" s="300">
        <f ca="1">'Cost Plus'!$AE51*f_MilPro</f>
        <v>2103.7600168269237</v>
      </c>
      <c r="CK51" s="300">
        <f ca="1">'Cost Plus'!$AE51*f_MilPro</f>
        <v>2103.7600168269237</v>
      </c>
      <c r="CL51" s="300">
        <f ca="1">'Cost Plus'!$AE51*f_MilPro</f>
        <v>2103.7600168269237</v>
      </c>
      <c r="CM51" s="300">
        <f ca="1">'Cost Plus'!$AE51*f_MilPro</f>
        <v>2103.7600168269237</v>
      </c>
      <c r="CN51" s="300">
        <f ca="1">'Cost Plus'!$AE51*f_MilPro</f>
        <v>2103.7600168269237</v>
      </c>
      <c r="CO51" s="300">
        <f ca="1">'Cost Plus'!$AE51*f_MilPro</f>
        <v>2103.7600168269237</v>
      </c>
      <c r="CP51" s="300">
        <f ca="1">'Cost Plus'!$AE51*f_MilPro</f>
        <v>2103.7600168269237</v>
      </c>
      <c r="CQ51" s="300">
        <f ca="1">'Cost Plus'!$AE51*f_MilPro</f>
        <v>2082.0717692307699</v>
      </c>
      <c r="CR51" s="300">
        <f ca="1">'Cost Plus'!$AE51*f_MilPro</f>
        <v>2082.0717692307699</v>
      </c>
      <c r="CS51" s="300">
        <f ca="1">'Cost Plus'!$AE51*f_MilPro</f>
        <v>2082.0717692307699</v>
      </c>
      <c r="CT51" s="300">
        <f ca="1">'Cost Plus'!$AE51*f_MilPro</f>
        <v>0</v>
      </c>
      <c r="CU51" s="300">
        <f ca="1">'Cost Plus'!$AE51*f_MilPro</f>
        <v>0</v>
      </c>
      <c r="CV51" s="300">
        <f ca="1">'Cost Plus'!$AE51*f_MilPro</f>
        <v>0</v>
      </c>
      <c r="CW51" s="300">
        <f ca="1">'Cost Plus'!$AE51*f_MilPro</f>
        <v>0</v>
      </c>
      <c r="CX51" s="300">
        <f ca="1">'Cost Plus'!$AE51*f_MilPro</f>
        <v>0</v>
      </c>
      <c r="CY51" s="300">
        <f ca="1">'Cost Plus'!$AE51*f_MilPro</f>
        <v>0</v>
      </c>
      <c r="CZ51" s="300">
        <f ca="1">'Cost Plus'!$AE51*f_MilPro</f>
        <v>0</v>
      </c>
      <c r="DA51" s="300">
        <f ca="1">'Cost Plus'!$AE51*f_MilPro</f>
        <v>0</v>
      </c>
      <c r="DB51" s="300">
        <f ca="1">'Cost Plus'!$AE51*f_MilPro</f>
        <v>0</v>
      </c>
      <c r="DC51" s="300">
        <f ca="1">'Cost Plus'!$AE51*f_MilPro</f>
        <v>0</v>
      </c>
      <c r="DD51" s="300">
        <f ca="1">'Cost Plus'!$AE51*f_MilPro</f>
        <v>0</v>
      </c>
      <c r="DE51" s="300">
        <f ca="1">'Cost Plus'!$AE51*f_MilPro</f>
        <v>0</v>
      </c>
      <c r="DF51" s="300">
        <f ca="1">'Cost Plus'!$AE51*f_MilPro</f>
        <v>0</v>
      </c>
      <c r="DG51" s="300">
        <f ca="1">'Cost Plus'!$AE51*f_MilPro</f>
        <v>0</v>
      </c>
      <c r="DH51" s="300">
        <f ca="1">'Cost Plus'!$AE51*f_MilPro</f>
        <v>0</v>
      </c>
      <c r="DI51" s="300">
        <f ca="1">'Cost Plus'!$AE51*f_MilPro</f>
        <v>0</v>
      </c>
      <c r="DJ51" s="300">
        <f ca="1">'Cost Plus'!$AE51*f_MilPro</f>
        <v>0</v>
      </c>
      <c r="DK51" s="300">
        <f ca="1">'Cost Plus'!$AE51*f_MilPro</f>
        <v>0</v>
      </c>
      <c r="DL51" s="300">
        <f ca="1">'Cost Plus'!$AE51*f_MilPro</f>
        <v>0</v>
      </c>
      <c r="DM51" s="300">
        <f ca="1">'Cost Plus'!$AE51*f_MilPro</f>
        <v>0</v>
      </c>
      <c r="DN51" s="300">
        <f ca="1">'Cost Plus'!$AE51*f_MilPro</f>
        <v>0</v>
      </c>
      <c r="DO51" s="300">
        <f ca="1">'Cost Plus'!$AE51*f_MilPro</f>
        <v>0</v>
      </c>
      <c r="DP51" s="300">
        <f ca="1">'Cost Plus'!$AE51*f_MilPro</f>
        <v>0</v>
      </c>
      <c r="DQ51" s="300">
        <f ca="1">'Cost Plus'!$AE51*f_MilPro</f>
        <v>0</v>
      </c>
      <c r="DR51" s="300">
        <f ca="1">'Cost Plus'!$AE51*f_MilPro</f>
        <v>0</v>
      </c>
      <c r="DS51" s="300">
        <f ca="1">'Cost Plus'!$AE51*f_MilPro</f>
        <v>0</v>
      </c>
      <c r="DT51" s="300">
        <f ca="1">'Cost Plus'!$AE51*f_MilPro</f>
        <v>0</v>
      </c>
      <c r="DU51" s="300">
        <f ca="1">'Cost Plus'!$AE51*f_MilPro</f>
        <v>0</v>
      </c>
      <c r="DV51" s="300">
        <f ca="1">'Cost Plus'!$AE51*f_MilPro</f>
        <v>0</v>
      </c>
      <c r="DW51" s="300">
        <f ca="1">'Cost Plus'!$AE51*f_MilPro</f>
        <v>0</v>
      </c>
      <c r="DX51" s="300">
        <f ca="1">'Cost Plus'!$AE51*f_MilPro</f>
        <v>0</v>
      </c>
      <c r="DY51" s="300">
        <f ca="1">'Cost Plus'!$AE51*f_MilPro</f>
        <v>0</v>
      </c>
      <c r="DZ51" s="300">
        <f ca="1">'Cost Plus'!$AE51*f_MilPro</f>
        <v>0</v>
      </c>
      <c r="EA51" s="300">
        <f ca="1">'Cost Plus'!$AE51*f_MilPro</f>
        <v>0</v>
      </c>
      <c r="EB51" s="300">
        <f ca="1">'Cost Plus'!$AE51*f_MilPro</f>
        <v>0</v>
      </c>
      <c r="EC51" s="300">
        <f ca="1">'Cost Plus'!$AE51*f_MilPro</f>
        <v>0</v>
      </c>
      <c r="ED51" s="300">
        <f ca="1">'Cost Plus'!$AE51*f_MilPro</f>
        <v>0</v>
      </c>
      <c r="EE51" s="300">
        <f ca="1">'Cost Plus'!$AE51*f_MilPro</f>
        <v>0</v>
      </c>
      <c r="EF51" s="300">
        <f ca="1">'Cost Plus'!$AE51*f_MilPro</f>
        <v>0</v>
      </c>
      <c r="EG51" s="300">
        <f ca="1">'Cost Plus'!$AE51*f_MilPro</f>
        <v>0</v>
      </c>
      <c r="EH51" s="300">
        <f ca="1">'Cost Plus'!$AE51*f_MilPro</f>
        <v>0</v>
      </c>
      <c r="EI51" s="300">
        <f ca="1">'Cost Plus'!$AE51*f_MilPro</f>
        <v>0</v>
      </c>
      <c r="EJ51" s="300">
        <f ca="1">'Cost Plus'!$AE51*f_MilPro</f>
        <v>0</v>
      </c>
      <c r="EK51" s="300">
        <f ca="1">'Cost Plus'!$AE51*f_MilPro</f>
        <v>0</v>
      </c>
      <c r="EL51" s="300">
        <f ca="1">'Cost Plus'!$AE51*f_MilPro</f>
        <v>0</v>
      </c>
      <c r="EM51" s="300">
        <f ca="1">'Cost Plus'!$AE51*f_MilPro</f>
        <v>0</v>
      </c>
      <c r="EN51" s="300">
        <f ca="1">'Cost Plus'!$AE51*f_MilPro</f>
        <v>0</v>
      </c>
      <c r="EO51" s="300">
        <f ca="1">'Cost Plus'!$AE51*f_MilPro</f>
        <v>0</v>
      </c>
      <c r="EP51" s="300">
        <f ca="1">'Cost Plus'!$AE51*f_MilPro</f>
        <v>0</v>
      </c>
      <c r="EQ51" s="300">
        <f ca="1">'Cost Plus'!$AE51*f_MilPro</f>
        <v>0</v>
      </c>
      <c r="ER51" s="300">
        <f ca="1">'Cost Plus'!$AE51*f_MilPro</f>
        <v>0</v>
      </c>
      <c r="ES51" s="300">
        <f ca="1">'Cost Plus'!$AE51*f_MilPro</f>
        <v>0</v>
      </c>
      <c r="ET51" s="300">
        <f ca="1">'Cost Plus'!$AE51*f_MilPro</f>
        <v>0</v>
      </c>
      <c r="EU51" s="300">
        <f ca="1">'Cost Plus'!$AE51*f_MilPro</f>
        <v>0</v>
      </c>
      <c r="EV51" s="300">
        <f ca="1">'Cost Plus'!$AE51*f_MilPro</f>
        <v>0</v>
      </c>
      <c r="EW51" s="300">
        <f ca="1">'Cost Plus'!$AE51*f_MilPro</f>
        <v>0</v>
      </c>
      <c r="EX51" s="300">
        <f ca="1">'Cost Plus'!$AE51*f_MilPro</f>
        <v>0</v>
      </c>
      <c r="EY51" s="612"/>
      <c r="EZ51" s="757" t="str">
        <f>'Main Input'!EZ51</f>
        <v>RPI</v>
      </c>
      <c r="FA51" s="757" t="str">
        <f>'Main Input'!FA51</f>
        <v>N/A</v>
      </c>
      <c r="FB51" s="766" t="str">
        <f>'Main Input'!FB51</f>
        <v>5 years</v>
      </c>
      <c r="FC51" s="766" t="str">
        <f>'Main Input'!FC51</f>
        <v>Hardware (standalone)</v>
      </c>
      <c r="FD51" s="766" t="str">
        <f>'Main Input'!FD51</f>
        <v>Managed Services</v>
      </c>
      <c r="FE51" s="757" t="str">
        <f>'Main Input'!FE51</f>
        <v>Capex</v>
      </c>
      <c r="FF51" s="757" t="str">
        <f>'Main Input'!FF51</f>
        <v>ContractAccrual</v>
      </c>
      <c r="FG51" s="757" t="str">
        <f>'Main Input'!FG51</f>
        <v>ASS-13</v>
      </c>
      <c r="FH51" s="767" t="str">
        <f>'Main Input'!FH51</f>
        <v>A</v>
      </c>
      <c r="FI51" s="768">
        <f>'Main Input'!FI51</f>
        <v>0.22</v>
      </c>
      <c r="FJ51" s="768">
        <f>'Main Input'!FJ51</f>
        <v>0</v>
      </c>
      <c r="FK51" s="612"/>
      <c r="FL51" s="531">
        <f t="shared" si="29"/>
        <v>0</v>
      </c>
      <c r="FM51" s="86"/>
      <c r="FN51" s="612"/>
    </row>
    <row r="52" spans="1:170" ht="12.75" customHeight="1">
      <c r="A52" s="750" t="str">
        <f>'Main Input'!A52</f>
        <v>MTB</v>
      </c>
      <c r="B52" s="762" t="str">
        <f>'Main Input'!B52</f>
        <v>Enterprise Management</v>
      </c>
      <c r="C52" s="762" t="str">
        <f>'Main Input'!C52</f>
        <v>Hardware Maint</v>
      </c>
      <c r="D52" s="762" t="str">
        <f>'Main Input'!D52</f>
        <v>TOBE</v>
      </c>
      <c r="E52" s="762" t="str">
        <f>'Main Input'!E52</f>
        <v>Maintenance of legacy hardware</v>
      </c>
      <c r="F52" s="753" t="str">
        <f>'Main Input'!F52</f>
        <v>Not worth it</v>
      </c>
      <c r="G52" s="753">
        <f>'Main Input'!G52</f>
        <v>0</v>
      </c>
      <c r="H52" s="753">
        <f>'Main Input'!H52</f>
        <v>0</v>
      </c>
      <c r="I52" s="753">
        <f>'Main Input'!I52</f>
        <v>0</v>
      </c>
      <c r="J52" s="753">
        <f>'Main Input'!J52</f>
        <v>0</v>
      </c>
      <c r="K52" s="753" t="str">
        <f>'Main Input'!K52</f>
        <v>FJS</v>
      </c>
      <c r="L52" s="753" t="str">
        <f>'Main Input'!L52</f>
        <v>pSW</v>
      </c>
      <c r="M52" s="753">
        <f>'Main Input'!M52</f>
        <v>0</v>
      </c>
      <c r="N52" s="753">
        <f>'Main Input'!N52</f>
        <v>0</v>
      </c>
      <c r="O52" s="753" t="str">
        <f>'Main Input'!O52</f>
        <v>SPAIN</v>
      </c>
      <c r="P52" s="753">
        <f>'Main Input'!P52</f>
        <v>1232454.6221951961</v>
      </c>
      <c r="Q52" s="753" t="str">
        <f>'Main Input'!Q52</f>
        <v>EUR</v>
      </c>
      <c r="R52" s="753" t="str">
        <f>'Main Input'!R52</f>
        <v>EMEA</v>
      </c>
      <c r="S52" s="753" t="str">
        <f>'Main Input'!S52</f>
        <v>Local</v>
      </c>
      <c r="T52" s="753">
        <f>'Main Input'!T52</f>
        <v>0</v>
      </c>
      <c r="U52" s="753">
        <f>'Main Input'!U52</f>
        <v>0</v>
      </c>
      <c r="V52" s="753" t="str">
        <f>'Main Input'!V52</f>
        <v>1_ATP</v>
      </c>
      <c r="W52" s="753">
        <f>'Main Input'!W52</f>
        <v>0</v>
      </c>
      <c r="X52" s="753">
        <f>'Main Input'!X52</f>
        <v>0</v>
      </c>
      <c r="Y52" s="753">
        <f>'Main Input'!Y52</f>
        <v>0</v>
      </c>
      <c r="Z52" s="753">
        <f>'Main Input'!Z52</f>
        <v>0</v>
      </c>
      <c r="AA52" s="753">
        <f>'Main Input'!AA52</f>
        <v>0</v>
      </c>
      <c r="AB52" s="763">
        <f>'Main Input'!AB52</f>
        <v>0</v>
      </c>
      <c r="AC52" s="763" t="str">
        <f>'Main Input'!AC52</f>
        <v>Licenses</v>
      </c>
      <c r="AD52" s="764">
        <f>'Main Input'!AD52</f>
        <v>0.99999999999999989</v>
      </c>
      <c r="AE52" s="765">
        <f t="shared" ca="1" si="28"/>
        <v>1612359.321175426</v>
      </c>
      <c r="AF52" s="299">
        <f ca="1">'Cost Plus'!$AE52*f_MilPro</f>
        <v>0</v>
      </c>
      <c r="AG52" s="300">
        <f ca="1">'Cost Plus'!$AE52*f_MilPro</f>
        <v>0</v>
      </c>
      <c r="AH52" s="300">
        <f ca="1">'Cost Plus'!$AE52*f_MilPro</f>
        <v>25528.171646222698</v>
      </c>
      <c r="AI52" s="300">
        <f ca="1">'Cost Plus'!$AE52*f_MilPro</f>
        <v>25528.171646222698</v>
      </c>
      <c r="AJ52" s="300">
        <f ca="1">'Cost Plus'!$AE52*f_MilPro</f>
        <v>25528.171646222698</v>
      </c>
      <c r="AK52" s="300">
        <f ca="1">'Cost Plus'!$AE52*f_MilPro</f>
        <v>25528.171646222698</v>
      </c>
      <c r="AL52" s="300">
        <f ca="1">'Cost Plus'!$AE52*f_MilPro</f>
        <v>25528.171646222698</v>
      </c>
      <c r="AM52" s="300">
        <f ca="1">'Cost Plus'!$AE52*f_MilPro</f>
        <v>25528.171646222698</v>
      </c>
      <c r="AN52" s="300">
        <f ca="1">'Cost Plus'!$AE52*f_MilPro</f>
        <v>25528.171646222698</v>
      </c>
      <c r="AO52" s="300">
        <f ca="1">'Cost Plus'!$AE52*f_MilPro</f>
        <v>25528.171646222698</v>
      </c>
      <c r="AP52" s="300">
        <f ca="1">'Cost Plus'!$AE52*f_MilPro</f>
        <v>25528.171646222698</v>
      </c>
      <c r="AQ52" s="300">
        <f ca="1">'Cost Plus'!$AE52*f_MilPro</f>
        <v>25528.171646222698</v>
      </c>
      <c r="AR52" s="300">
        <f ca="1">'Cost Plus'!$AE52*f_MilPro</f>
        <v>25528.171646222698</v>
      </c>
      <c r="AS52" s="300">
        <f ca="1">'Cost Plus'!$AE52*f_MilPro</f>
        <v>25528.171646222698</v>
      </c>
      <c r="AT52" s="300">
        <f ca="1">'Cost Plus'!$AE52*f_MilPro</f>
        <v>25528.171646222698</v>
      </c>
      <c r="AU52" s="300">
        <f ca="1">'Cost Plus'!$AE52*f_MilPro</f>
        <v>25528.171646222698</v>
      </c>
      <c r="AV52" s="300">
        <f ca="1">'Cost Plus'!$AE52*f_MilPro</f>
        <v>25528.171646222698</v>
      </c>
      <c r="AW52" s="300">
        <f ca="1">'Cost Plus'!$AE52*f_MilPro</f>
        <v>25528.171646222698</v>
      </c>
      <c r="AX52" s="300">
        <f ca="1">'Cost Plus'!$AE52*f_MilPro</f>
        <v>25528.171646222698</v>
      </c>
      <c r="AY52" s="300">
        <f ca="1">'Cost Plus'!$AE52*f_MilPro</f>
        <v>25528.171646222698</v>
      </c>
      <c r="AZ52" s="300">
        <f ca="1">'Cost Plus'!$AE52*f_MilPro</f>
        <v>25528.171646222698</v>
      </c>
      <c r="BA52" s="300">
        <f ca="1">'Cost Plus'!$AE52*f_MilPro</f>
        <v>25528.171646222698</v>
      </c>
      <c r="BB52" s="300">
        <f ca="1">'Cost Plus'!$AE52*f_MilPro</f>
        <v>25528.171646222698</v>
      </c>
      <c r="BC52" s="300">
        <f ca="1">'Cost Plus'!$AE52*f_MilPro</f>
        <v>25528.171646222698</v>
      </c>
      <c r="BD52" s="300">
        <f ca="1">'Cost Plus'!$AE52*f_MilPro</f>
        <v>25528.171646222698</v>
      </c>
      <c r="BE52" s="300">
        <f ca="1">'Cost Plus'!$AE52*f_MilPro</f>
        <v>25528.171646222698</v>
      </c>
      <c r="BF52" s="300">
        <f ca="1">'Cost Plus'!$AE52*f_MilPro</f>
        <v>25528.171646222698</v>
      </c>
      <c r="BG52" s="300">
        <f ca="1">'Cost Plus'!$AE52*f_MilPro</f>
        <v>25272.889929760469</v>
      </c>
      <c r="BH52" s="300">
        <f ca="1">'Cost Plus'!$AE52*f_MilPro</f>
        <v>25272.889929760469</v>
      </c>
      <c r="BI52" s="300">
        <f ca="1">'Cost Plus'!$AE52*f_MilPro</f>
        <v>25272.889929760469</v>
      </c>
      <c r="BJ52" s="300">
        <f ca="1">'Cost Plus'!$AE52*f_MilPro</f>
        <v>25272.889929760469</v>
      </c>
      <c r="BK52" s="300">
        <f ca="1">'Cost Plus'!$AE52*f_MilPro</f>
        <v>25272.889929760469</v>
      </c>
      <c r="BL52" s="300">
        <f ca="1">'Cost Plus'!$AE52*f_MilPro</f>
        <v>25272.889929760469</v>
      </c>
      <c r="BM52" s="300">
        <f ca="1">'Cost Plus'!$AE52*f_MilPro</f>
        <v>25272.889929760469</v>
      </c>
      <c r="BN52" s="300">
        <f ca="1">'Cost Plus'!$AE52*f_MilPro</f>
        <v>25272.889929760469</v>
      </c>
      <c r="BO52" s="300">
        <f ca="1">'Cost Plus'!$AE52*f_MilPro</f>
        <v>25272.889929760469</v>
      </c>
      <c r="BP52" s="300">
        <f ca="1">'Cost Plus'!$AE52*f_MilPro</f>
        <v>25272.889929760469</v>
      </c>
      <c r="BQ52" s="300">
        <f ca="1">'Cost Plus'!$AE52*f_MilPro</f>
        <v>25272.889929760469</v>
      </c>
      <c r="BR52" s="300">
        <f ca="1">'Cost Plus'!$AE52*f_MilPro</f>
        <v>25272.889929760469</v>
      </c>
      <c r="BS52" s="300">
        <f ca="1">'Cost Plus'!$AE52*f_MilPro</f>
        <v>25017.608213298245</v>
      </c>
      <c r="BT52" s="300">
        <f ca="1">'Cost Plus'!$AE52*f_MilPro</f>
        <v>25017.608213298245</v>
      </c>
      <c r="BU52" s="300">
        <f ca="1">'Cost Plus'!$AE52*f_MilPro</f>
        <v>25017.608213298245</v>
      </c>
      <c r="BV52" s="300">
        <f ca="1">'Cost Plus'!$AE52*f_MilPro</f>
        <v>25017.608213298245</v>
      </c>
      <c r="BW52" s="300">
        <f ca="1">'Cost Plus'!$AE52*f_MilPro</f>
        <v>25017.608213298245</v>
      </c>
      <c r="BX52" s="300">
        <f ca="1">'Cost Plus'!$AE52*f_MilPro</f>
        <v>25017.608213298245</v>
      </c>
      <c r="BY52" s="300">
        <f ca="1">'Cost Plus'!$AE52*f_MilPro</f>
        <v>25017.608213298245</v>
      </c>
      <c r="BZ52" s="300">
        <f ca="1">'Cost Plus'!$AE52*f_MilPro</f>
        <v>25017.608213298245</v>
      </c>
      <c r="CA52" s="300">
        <f ca="1">'Cost Plus'!$AE52*f_MilPro</f>
        <v>25017.608213298245</v>
      </c>
      <c r="CB52" s="300">
        <f ca="1">'Cost Plus'!$AE52*f_MilPro</f>
        <v>25017.608213298245</v>
      </c>
      <c r="CC52" s="300">
        <f ca="1">'Cost Plus'!$AE52*f_MilPro</f>
        <v>25017.608213298245</v>
      </c>
      <c r="CD52" s="300">
        <f ca="1">'Cost Plus'!$AE52*f_MilPro</f>
        <v>25017.608213298245</v>
      </c>
      <c r="CE52" s="300">
        <f ca="1">'Cost Plus'!$AE52*f_MilPro</f>
        <v>24762.326496836016</v>
      </c>
      <c r="CF52" s="300">
        <f ca="1">'Cost Plus'!$AE52*f_MilPro</f>
        <v>24762.326496836016</v>
      </c>
      <c r="CG52" s="300">
        <f ca="1">'Cost Plus'!$AE52*f_MilPro</f>
        <v>24762.326496836016</v>
      </c>
      <c r="CH52" s="300">
        <f ca="1">'Cost Plus'!$AE52*f_MilPro</f>
        <v>24762.326496836016</v>
      </c>
      <c r="CI52" s="300">
        <f ca="1">'Cost Plus'!$AE52*f_MilPro</f>
        <v>24762.326496836016</v>
      </c>
      <c r="CJ52" s="300">
        <f ca="1">'Cost Plus'!$AE52*f_MilPro</f>
        <v>24762.326496836016</v>
      </c>
      <c r="CK52" s="300">
        <f ca="1">'Cost Plus'!$AE52*f_MilPro</f>
        <v>24762.326496836016</v>
      </c>
      <c r="CL52" s="300">
        <f ca="1">'Cost Plus'!$AE52*f_MilPro</f>
        <v>24762.326496836016</v>
      </c>
      <c r="CM52" s="300">
        <f ca="1">'Cost Plus'!$AE52*f_MilPro</f>
        <v>24762.326496836016</v>
      </c>
      <c r="CN52" s="300">
        <f ca="1">'Cost Plus'!$AE52*f_MilPro</f>
        <v>24762.326496836016</v>
      </c>
      <c r="CO52" s="300">
        <f ca="1">'Cost Plus'!$AE52*f_MilPro</f>
        <v>24762.326496836016</v>
      </c>
      <c r="CP52" s="300">
        <f ca="1">'Cost Plus'!$AE52*f_MilPro</f>
        <v>24762.326496836016</v>
      </c>
      <c r="CQ52" s="300">
        <f ca="1">'Cost Plus'!$AE52*f_MilPro</f>
        <v>24507.044780373788</v>
      </c>
      <c r="CR52" s="300">
        <f ca="1">'Cost Plus'!$AE52*f_MilPro</f>
        <v>24507.044780373788</v>
      </c>
      <c r="CS52" s="300">
        <f ca="1">'Cost Plus'!$AE52*f_MilPro</f>
        <v>24507.044780373788</v>
      </c>
      <c r="CT52" s="300">
        <f ca="1">'Cost Plus'!$AE52*f_MilPro</f>
        <v>0</v>
      </c>
      <c r="CU52" s="300">
        <f ca="1">'Cost Plus'!$AE52*f_MilPro</f>
        <v>0</v>
      </c>
      <c r="CV52" s="300">
        <f ca="1">'Cost Plus'!$AE52*f_MilPro</f>
        <v>0</v>
      </c>
      <c r="CW52" s="300">
        <f ca="1">'Cost Plus'!$AE52*f_MilPro</f>
        <v>0</v>
      </c>
      <c r="CX52" s="300">
        <f ca="1">'Cost Plus'!$AE52*f_MilPro</f>
        <v>0</v>
      </c>
      <c r="CY52" s="300">
        <f ca="1">'Cost Plus'!$AE52*f_MilPro</f>
        <v>0</v>
      </c>
      <c r="CZ52" s="300">
        <f ca="1">'Cost Plus'!$AE52*f_MilPro</f>
        <v>0</v>
      </c>
      <c r="DA52" s="300">
        <f ca="1">'Cost Plus'!$AE52*f_MilPro</f>
        <v>0</v>
      </c>
      <c r="DB52" s="300">
        <f ca="1">'Cost Plus'!$AE52*f_MilPro</f>
        <v>0</v>
      </c>
      <c r="DC52" s="300">
        <f ca="1">'Cost Plus'!$AE52*f_MilPro</f>
        <v>0</v>
      </c>
      <c r="DD52" s="300">
        <f ca="1">'Cost Plus'!$AE52*f_MilPro</f>
        <v>0</v>
      </c>
      <c r="DE52" s="300">
        <f ca="1">'Cost Plus'!$AE52*f_MilPro</f>
        <v>0</v>
      </c>
      <c r="DF52" s="300">
        <f ca="1">'Cost Plus'!$AE52*f_MilPro</f>
        <v>0</v>
      </c>
      <c r="DG52" s="300">
        <f ca="1">'Cost Plus'!$AE52*f_MilPro</f>
        <v>0</v>
      </c>
      <c r="DH52" s="300">
        <f ca="1">'Cost Plus'!$AE52*f_MilPro</f>
        <v>0</v>
      </c>
      <c r="DI52" s="300">
        <f ca="1">'Cost Plus'!$AE52*f_MilPro</f>
        <v>0</v>
      </c>
      <c r="DJ52" s="300">
        <f ca="1">'Cost Plus'!$AE52*f_MilPro</f>
        <v>0</v>
      </c>
      <c r="DK52" s="300">
        <f ca="1">'Cost Plus'!$AE52*f_MilPro</f>
        <v>0</v>
      </c>
      <c r="DL52" s="300">
        <f ca="1">'Cost Plus'!$AE52*f_MilPro</f>
        <v>0</v>
      </c>
      <c r="DM52" s="300">
        <f ca="1">'Cost Plus'!$AE52*f_MilPro</f>
        <v>0</v>
      </c>
      <c r="DN52" s="300">
        <f ca="1">'Cost Plus'!$AE52*f_MilPro</f>
        <v>0</v>
      </c>
      <c r="DO52" s="300">
        <f ca="1">'Cost Plus'!$AE52*f_MilPro</f>
        <v>0</v>
      </c>
      <c r="DP52" s="300">
        <f ca="1">'Cost Plus'!$AE52*f_MilPro</f>
        <v>0</v>
      </c>
      <c r="DQ52" s="300">
        <f ca="1">'Cost Plus'!$AE52*f_MilPro</f>
        <v>0</v>
      </c>
      <c r="DR52" s="300">
        <f ca="1">'Cost Plus'!$AE52*f_MilPro</f>
        <v>0</v>
      </c>
      <c r="DS52" s="300">
        <f ca="1">'Cost Plus'!$AE52*f_MilPro</f>
        <v>0</v>
      </c>
      <c r="DT52" s="300">
        <f ca="1">'Cost Plus'!$AE52*f_MilPro</f>
        <v>0</v>
      </c>
      <c r="DU52" s="300">
        <f ca="1">'Cost Plus'!$AE52*f_MilPro</f>
        <v>0</v>
      </c>
      <c r="DV52" s="300">
        <f ca="1">'Cost Plus'!$AE52*f_MilPro</f>
        <v>0</v>
      </c>
      <c r="DW52" s="300">
        <f ca="1">'Cost Plus'!$AE52*f_MilPro</f>
        <v>0</v>
      </c>
      <c r="DX52" s="300">
        <f ca="1">'Cost Plus'!$AE52*f_MilPro</f>
        <v>0</v>
      </c>
      <c r="DY52" s="300">
        <f ca="1">'Cost Plus'!$AE52*f_MilPro</f>
        <v>0</v>
      </c>
      <c r="DZ52" s="300">
        <f ca="1">'Cost Plus'!$AE52*f_MilPro</f>
        <v>0</v>
      </c>
      <c r="EA52" s="300">
        <f ca="1">'Cost Plus'!$AE52*f_MilPro</f>
        <v>0</v>
      </c>
      <c r="EB52" s="300">
        <f ca="1">'Cost Plus'!$AE52*f_MilPro</f>
        <v>0</v>
      </c>
      <c r="EC52" s="300">
        <f ca="1">'Cost Plus'!$AE52*f_MilPro</f>
        <v>0</v>
      </c>
      <c r="ED52" s="300">
        <f ca="1">'Cost Plus'!$AE52*f_MilPro</f>
        <v>0</v>
      </c>
      <c r="EE52" s="300">
        <f ca="1">'Cost Plus'!$AE52*f_MilPro</f>
        <v>0</v>
      </c>
      <c r="EF52" s="300">
        <f ca="1">'Cost Plus'!$AE52*f_MilPro</f>
        <v>0</v>
      </c>
      <c r="EG52" s="300">
        <f ca="1">'Cost Plus'!$AE52*f_MilPro</f>
        <v>0</v>
      </c>
      <c r="EH52" s="300">
        <f ca="1">'Cost Plus'!$AE52*f_MilPro</f>
        <v>0</v>
      </c>
      <c r="EI52" s="300">
        <f ca="1">'Cost Plus'!$AE52*f_MilPro</f>
        <v>0</v>
      </c>
      <c r="EJ52" s="300">
        <f ca="1">'Cost Plus'!$AE52*f_MilPro</f>
        <v>0</v>
      </c>
      <c r="EK52" s="300">
        <f ca="1">'Cost Plus'!$AE52*f_MilPro</f>
        <v>0</v>
      </c>
      <c r="EL52" s="300">
        <f ca="1">'Cost Plus'!$AE52*f_MilPro</f>
        <v>0</v>
      </c>
      <c r="EM52" s="300">
        <f ca="1">'Cost Plus'!$AE52*f_MilPro</f>
        <v>0</v>
      </c>
      <c r="EN52" s="300">
        <f ca="1">'Cost Plus'!$AE52*f_MilPro</f>
        <v>0</v>
      </c>
      <c r="EO52" s="300">
        <f ca="1">'Cost Plus'!$AE52*f_MilPro</f>
        <v>0</v>
      </c>
      <c r="EP52" s="300">
        <f ca="1">'Cost Plus'!$AE52*f_MilPro</f>
        <v>0</v>
      </c>
      <c r="EQ52" s="300">
        <f ca="1">'Cost Plus'!$AE52*f_MilPro</f>
        <v>0</v>
      </c>
      <c r="ER52" s="300">
        <f ca="1">'Cost Plus'!$AE52*f_MilPro</f>
        <v>0</v>
      </c>
      <c r="ES52" s="300">
        <f ca="1">'Cost Plus'!$AE52*f_MilPro</f>
        <v>0</v>
      </c>
      <c r="ET52" s="300">
        <f ca="1">'Cost Plus'!$AE52*f_MilPro</f>
        <v>0</v>
      </c>
      <c r="EU52" s="300">
        <f ca="1">'Cost Plus'!$AE52*f_MilPro</f>
        <v>0</v>
      </c>
      <c r="EV52" s="300">
        <f ca="1">'Cost Plus'!$AE52*f_MilPro</f>
        <v>0</v>
      </c>
      <c r="EW52" s="300">
        <f ca="1">'Cost Plus'!$AE52*f_MilPro</f>
        <v>0</v>
      </c>
      <c r="EX52" s="300">
        <f ca="1">'Cost Plus'!$AE52*f_MilPro</f>
        <v>0</v>
      </c>
      <c r="EY52" s="612"/>
      <c r="EZ52" s="757" t="str">
        <f>'Main Input'!EZ52</f>
        <v>RPI</v>
      </c>
      <c r="FA52" s="757" t="str">
        <f>'Main Input'!FA52</f>
        <v>N/A</v>
      </c>
      <c r="FB52" s="766">
        <f>'Main Input'!FB52</f>
        <v>0</v>
      </c>
      <c r="FC52" s="766" t="str">
        <f>'Main Input'!FC52</f>
        <v>IT Solutions</v>
      </c>
      <c r="FD52" s="766" t="str">
        <f>'Main Input'!FD52</f>
        <v>Managed Services</v>
      </c>
      <c r="FE52" s="757" t="str">
        <f>'Main Input'!FE52</f>
        <v>Opex</v>
      </c>
      <c r="FF52" s="757" t="str">
        <f>'Main Input'!FF52</f>
        <v>ContractAccrual</v>
      </c>
      <c r="FG52" s="757" t="str">
        <f>'Main Input'!FG52</f>
        <v>Expense</v>
      </c>
      <c r="FH52" s="767" t="str">
        <f>'Main Input'!FH52</f>
        <v>A</v>
      </c>
      <c r="FI52" s="768">
        <f>'Main Input'!FI52</f>
        <v>0.22</v>
      </c>
      <c r="FJ52" s="768">
        <f>'Main Input'!FJ52</f>
        <v>0</v>
      </c>
      <c r="FK52" s="612"/>
      <c r="FL52" s="531">
        <f t="shared" si="29"/>
        <v>0</v>
      </c>
      <c r="FM52" s="86"/>
      <c r="FN52" s="612"/>
    </row>
    <row r="53" spans="1:170" ht="12.75" customHeight="1">
      <c r="A53" s="750" t="str">
        <f>'Main Input'!A53</f>
        <v>MTB</v>
      </c>
      <c r="B53" s="762" t="str">
        <f>'Main Input'!B53</f>
        <v>Datacentre Operations</v>
      </c>
      <c r="C53" s="762" t="str">
        <f>'Main Input'!C53</f>
        <v>Third Party</v>
      </c>
      <c r="D53" s="762" t="str">
        <f>'Main Input'!D53</f>
        <v>TFR</v>
      </c>
      <c r="E53" s="762" t="str">
        <f>'Main Input'!E53</f>
        <v>Configure hardware</v>
      </c>
      <c r="F53" s="753" t="str">
        <f>'Main Input'!F53</f>
        <v>direct</v>
      </c>
      <c r="G53" s="753" t="str">
        <f>'Main Input'!G53</f>
        <v>Person</v>
      </c>
      <c r="H53" s="753">
        <f>'Main Input'!H53</f>
        <v>0</v>
      </c>
      <c r="I53" s="753">
        <f>'Main Input'!I53</f>
        <v>0</v>
      </c>
      <c r="J53" s="753">
        <f>'Main Input'!J53</f>
        <v>0</v>
      </c>
      <c r="K53" s="753" t="str">
        <f>'Main Input'!K53</f>
        <v>FJS</v>
      </c>
      <c r="L53" s="753" t="str">
        <f>'Main Input'!L53</f>
        <v>pHW</v>
      </c>
      <c r="M53" s="753">
        <f>'Main Input'!M53</f>
        <v>0</v>
      </c>
      <c r="N53" s="753">
        <f>'Main Input'!N53</f>
        <v>0</v>
      </c>
      <c r="O53" s="753" t="str">
        <f>'Main Input'!O53</f>
        <v>SPAIN</v>
      </c>
      <c r="P53" s="753">
        <f>'Main Input'!P53</f>
        <v>192480.25</v>
      </c>
      <c r="Q53" s="753" t="str">
        <f>'Main Input'!Q53</f>
        <v>EUR</v>
      </c>
      <c r="R53" s="753" t="str">
        <f>'Main Input'!R53</f>
        <v>EMEA</v>
      </c>
      <c r="S53" s="753" t="str">
        <f>'Main Input'!S53</f>
        <v>Local</v>
      </c>
      <c r="T53" s="753">
        <f>'Main Input'!T53</f>
        <v>0</v>
      </c>
      <c r="U53" s="753">
        <f>'Main Input'!U53</f>
        <v>0</v>
      </c>
      <c r="V53" s="753" t="str">
        <f>'Main Input'!V53</f>
        <v>1_ATP</v>
      </c>
      <c r="W53" s="753">
        <f>'Main Input'!W53</f>
        <v>0</v>
      </c>
      <c r="X53" s="753">
        <f>'Main Input'!X53</f>
        <v>0</v>
      </c>
      <c r="Y53" s="753">
        <f>'Main Input'!Y53</f>
        <v>0</v>
      </c>
      <c r="Z53" s="753">
        <f>'Main Input'!Z53</f>
        <v>0</v>
      </c>
      <c r="AA53" s="753">
        <f>'Main Input'!AA53</f>
        <v>0</v>
      </c>
      <c r="AB53" s="763">
        <f>'Main Input'!AB53</f>
        <v>0</v>
      </c>
      <c r="AC53" s="763" t="str">
        <f>'Main Input'!AC53</f>
        <v>Servers</v>
      </c>
      <c r="AD53" s="764">
        <f>'Main Input'!AD53</f>
        <v>1</v>
      </c>
      <c r="AE53" s="765">
        <f t="shared" ca="1" si="28"/>
        <v>243530.70092147437</v>
      </c>
      <c r="AF53" s="299">
        <f ca="1">'Cost Plus'!$AE53*f_MilPro</f>
        <v>0</v>
      </c>
      <c r="AG53" s="300">
        <f ca="1">'Cost Plus'!$AE53*f_MilPro</f>
        <v>0</v>
      </c>
      <c r="AH53" s="300">
        <f ca="1">'Cost Plus'!$AE53*f_MilPro</f>
        <v>3855.7742387820513</v>
      </c>
      <c r="AI53" s="300">
        <f ca="1">'Cost Plus'!$AE53*f_MilPro</f>
        <v>3855.7742387820513</v>
      </c>
      <c r="AJ53" s="300">
        <f ca="1">'Cost Plus'!$AE53*f_MilPro</f>
        <v>3855.7742387820513</v>
      </c>
      <c r="AK53" s="300">
        <f ca="1">'Cost Plus'!$AE53*f_MilPro</f>
        <v>3855.7742387820513</v>
      </c>
      <c r="AL53" s="300">
        <f ca="1">'Cost Plus'!$AE53*f_MilPro</f>
        <v>3855.7742387820513</v>
      </c>
      <c r="AM53" s="300">
        <f ca="1">'Cost Plus'!$AE53*f_MilPro</f>
        <v>3855.7742387820513</v>
      </c>
      <c r="AN53" s="300">
        <f ca="1">'Cost Plus'!$AE53*f_MilPro</f>
        <v>3855.7742387820513</v>
      </c>
      <c r="AO53" s="300">
        <f ca="1">'Cost Plus'!$AE53*f_MilPro</f>
        <v>3855.7742387820513</v>
      </c>
      <c r="AP53" s="300">
        <f ca="1">'Cost Plus'!$AE53*f_MilPro</f>
        <v>3855.7742387820513</v>
      </c>
      <c r="AQ53" s="300">
        <f ca="1">'Cost Plus'!$AE53*f_MilPro</f>
        <v>3855.7742387820513</v>
      </c>
      <c r="AR53" s="300">
        <f ca="1">'Cost Plus'!$AE53*f_MilPro</f>
        <v>3855.7742387820513</v>
      </c>
      <c r="AS53" s="300">
        <f ca="1">'Cost Plus'!$AE53*f_MilPro</f>
        <v>3855.7742387820513</v>
      </c>
      <c r="AT53" s="300">
        <f ca="1">'Cost Plus'!$AE53*f_MilPro</f>
        <v>3855.7742387820513</v>
      </c>
      <c r="AU53" s="300">
        <f ca="1">'Cost Plus'!$AE53*f_MilPro</f>
        <v>3855.7742387820513</v>
      </c>
      <c r="AV53" s="300">
        <f ca="1">'Cost Plus'!$AE53*f_MilPro</f>
        <v>3855.7742387820513</v>
      </c>
      <c r="AW53" s="300">
        <f ca="1">'Cost Plus'!$AE53*f_MilPro</f>
        <v>3855.7742387820513</v>
      </c>
      <c r="AX53" s="300">
        <f ca="1">'Cost Plus'!$AE53*f_MilPro</f>
        <v>3855.7742387820513</v>
      </c>
      <c r="AY53" s="300">
        <f ca="1">'Cost Plus'!$AE53*f_MilPro</f>
        <v>3855.7742387820513</v>
      </c>
      <c r="AZ53" s="300">
        <f ca="1">'Cost Plus'!$AE53*f_MilPro</f>
        <v>3855.7742387820513</v>
      </c>
      <c r="BA53" s="300">
        <f ca="1">'Cost Plus'!$AE53*f_MilPro</f>
        <v>3855.7742387820513</v>
      </c>
      <c r="BB53" s="300">
        <f ca="1">'Cost Plus'!$AE53*f_MilPro</f>
        <v>3855.7742387820513</v>
      </c>
      <c r="BC53" s="300">
        <f ca="1">'Cost Plus'!$AE53*f_MilPro</f>
        <v>3855.7742387820513</v>
      </c>
      <c r="BD53" s="300">
        <f ca="1">'Cost Plus'!$AE53*f_MilPro</f>
        <v>3855.7742387820513</v>
      </c>
      <c r="BE53" s="300">
        <f ca="1">'Cost Plus'!$AE53*f_MilPro</f>
        <v>3855.7742387820513</v>
      </c>
      <c r="BF53" s="300">
        <f ca="1">'Cost Plus'!$AE53*f_MilPro</f>
        <v>3855.7742387820513</v>
      </c>
      <c r="BG53" s="300">
        <f ca="1">'Cost Plus'!$AE53*f_MilPro</f>
        <v>3817.2164963942309</v>
      </c>
      <c r="BH53" s="300">
        <f ca="1">'Cost Plus'!$AE53*f_MilPro</f>
        <v>3817.2164963942309</v>
      </c>
      <c r="BI53" s="300">
        <f ca="1">'Cost Plus'!$AE53*f_MilPro</f>
        <v>3817.2164963942309</v>
      </c>
      <c r="BJ53" s="300">
        <f ca="1">'Cost Plus'!$AE53*f_MilPro</f>
        <v>3817.2164963942309</v>
      </c>
      <c r="BK53" s="300">
        <f ca="1">'Cost Plus'!$AE53*f_MilPro</f>
        <v>3817.2164963942309</v>
      </c>
      <c r="BL53" s="300">
        <f ca="1">'Cost Plus'!$AE53*f_MilPro</f>
        <v>3817.2164963942309</v>
      </c>
      <c r="BM53" s="300">
        <f ca="1">'Cost Plus'!$AE53*f_MilPro</f>
        <v>3817.2164963942309</v>
      </c>
      <c r="BN53" s="300">
        <f ca="1">'Cost Plus'!$AE53*f_MilPro</f>
        <v>3817.2164963942309</v>
      </c>
      <c r="BO53" s="300">
        <f ca="1">'Cost Plus'!$AE53*f_MilPro</f>
        <v>3817.2164963942309</v>
      </c>
      <c r="BP53" s="300">
        <f ca="1">'Cost Plus'!$AE53*f_MilPro</f>
        <v>3817.2164963942309</v>
      </c>
      <c r="BQ53" s="300">
        <f ca="1">'Cost Plus'!$AE53*f_MilPro</f>
        <v>3817.2164963942309</v>
      </c>
      <c r="BR53" s="300">
        <f ca="1">'Cost Plus'!$AE53*f_MilPro</f>
        <v>3817.2164963942309</v>
      </c>
      <c r="BS53" s="300">
        <f ca="1">'Cost Plus'!$AE53*f_MilPro</f>
        <v>3778.6587540064102</v>
      </c>
      <c r="BT53" s="300">
        <f ca="1">'Cost Plus'!$AE53*f_MilPro</f>
        <v>3778.6587540064102</v>
      </c>
      <c r="BU53" s="300">
        <f ca="1">'Cost Plus'!$AE53*f_MilPro</f>
        <v>3778.6587540064102</v>
      </c>
      <c r="BV53" s="300">
        <f ca="1">'Cost Plus'!$AE53*f_MilPro</f>
        <v>3778.6587540064102</v>
      </c>
      <c r="BW53" s="300">
        <f ca="1">'Cost Plus'!$AE53*f_MilPro</f>
        <v>3778.6587540064102</v>
      </c>
      <c r="BX53" s="300">
        <f ca="1">'Cost Plus'!$AE53*f_MilPro</f>
        <v>3778.6587540064102</v>
      </c>
      <c r="BY53" s="300">
        <f ca="1">'Cost Plus'!$AE53*f_MilPro</f>
        <v>3778.6587540064102</v>
      </c>
      <c r="BZ53" s="300">
        <f ca="1">'Cost Plus'!$AE53*f_MilPro</f>
        <v>3778.6587540064102</v>
      </c>
      <c r="CA53" s="300">
        <f ca="1">'Cost Plus'!$AE53*f_MilPro</f>
        <v>3778.6587540064102</v>
      </c>
      <c r="CB53" s="300">
        <f ca="1">'Cost Plus'!$AE53*f_MilPro</f>
        <v>3778.6587540064102</v>
      </c>
      <c r="CC53" s="300">
        <f ca="1">'Cost Plus'!$AE53*f_MilPro</f>
        <v>3778.6587540064102</v>
      </c>
      <c r="CD53" s="300">
        <f ca="1">'Cost Plus'!$AE53*f_MilPro</f>
        <v>3778.6587540064102</v>
      </c>
      <c r="CE53" s="300">
        <f ca="1">'Cost Plus'!$AE53*f_MilPro</f>
        <v>3740.1010116185898</v>
      </c>
      <c r="CF53" s="300">
        <f ca="1">'Cost Plus'!$AE53*f_MilPro</f>
        <v>3740.1010116185898</v>
      </c>
      <c r="CG53" s="300">
        <f ca="1">'Cost Plus'!$AE53*f_MilPro</f>
        <v>3740.1010116185898</v>
      </c>
      <c r="CH53" s="300">
        <f ca="1">'Cost Plus'!$AE53*f_MilPro</f>
        <v>3740.1010116185898</v>
      </c>
      <c r="CI53" s="300">
        <f ca="1">'Cost Plus'!$AE53*f_MilPro</f>
        <v>3740.1010116185898</v>
      </c>
      <c r="CJ53" s="300">
        <f ca="1">'Cost Plus'!$AE53*f_MilPro</f>
        <v>3740.1010116185898</v>
      </c>
      <c r="CK53" s="300">
        <f ca="1">'Cost Plus'!$AE53*f_MilPro</f>
        <v>3740.1010116185898</v>
      </c>
      <c r="CL53" s="300">
        <f ca="1">'Cost Plus'!$AE53*f_MilPro</f>
        <v>3740.1010116185898</v>
      </c>
      <c r="CM53" s="300">
        <f ca="1">'Cost Plus'!$AE53*f_MilPro</f>
        <v>3740.1010116185898</v>
      </c>
      <c r="CN53" s="300">
        <f ca="1">'Cost Plus'!$AE53*f_MilPro</f>
        <v>3740.1010116185898</v>
      </c>
      <c r="CO53" s="300">
        <f ca="1">'Cost Plus'!$AE53*f_MilPro</f>
        <v>3740.1010116185898</v>
      </c>
      <c r="CP53" s="300">
        <f ca="1">'Cost Plus'!$AE53*f_MilPro</f>
        <v>3740.1010116185898</v>
      </c>
      <c r="CQ53" s="300">
        <f ca="1">'Cost Plus'!$AE53*f_MilPro</f>
        <v>3701.5432692307691</v>
      </c>
      <c r="CR53" s="300">
        <f ca="1">'Cost Plus'!$AE53*f_MilPro</f>
        <v>3701.5432692307691</v>
      </c>
      <c r="CS53" s="300">
        <f ca="1">'Cost Plus'!$AE53*f_MilPro</f>
        <v>3701.5432692307691</v>
      </c>
      <c r="CT53" s="300">
        <f ca="1">'Cost Plus'!$AE53*f_MilPro</f>
        <v>0</v>
      </c>
      <c r="CU53" s="300">
        <f ca="1">'Cost Plus'!$AE53*f_MilPro</f>
        <v>0</v>
      </c>
      <c r="CV53" s="300">
        <f ca="1">'Cost Plus'!$AE53*f_MilPro</f>
        <v>0</v>
      </c>
      <c r="CW53" s="300">
        <f ca="1">'Cost Plus'!$AE53*f_MilPro</f>
        <v>0</v>
      </c>
      <c r="CX53" s="300">
        <f ca="1">'Cost Plus'!$AE53*f_MilPro</f>
        <v>0</v>
      </c>
      <c r="CY53" s="300">
        <f ca="1">'Cost Plus'!$AE53*f_MilPro</f>
        <v>0</v>
      </c>
      <c r="CZ53" s="300">
        <f ca="1">'Cost Plus'!$AE53*f_MilPro</f>
        <v>0</v>
      </c>
      <c r="DA53" s="300">
        <f ca="1">'Cost Plus'!$AE53*f_MilPro</f>
        <v>0</v>
      </c>
      <c r="DB53" s="300">
        <f ca="1">'Cost Plus'!$AE53*f_MilPro</f>
        <v>0</v>
      </c>
      <c r="DC53" s="300">
        <f ca="1">'Cost Plus'!$AE53*f_MilPro</f>
        <v>0</v>
      </c>
      <c r="DD53" s="300">
        <f ca="1">'Cost Plus'!$AE53*f_MilPro</f>
        <v>0</v>
      </c>
      <c r="DE53" s="300">
        <f ca="1">'Cost Plus'!$AE53*f_MilPro</f>
        <v>0</v>
      </c>
      <c r="DF53" s="300">
        <f ca="1">'Cost Plus'!$AE53*f_MilPro</f>
        <v>0</v>
      </c>
      <c r="DG53" s="300">
        <f ca="1">'Cost Plus'!$AE53*f_MilPro</f>
        <v>0</v>
      </c>
      <c r="DH53" s="300">
        <f ca="1">'Cost Plus'!$AE53*f_MilPro</f>
        <v>0</v>
      </c>
      <c r="DI53" s="300">
        <f ca="1">'Cost Plus'!$AE53*f_MilPro</f>
        <v>0</v>
      </c>
      <c r="DJ53" s="300">
        <f ca="1">'Cost Plus'!$AE53*f_MilPro</f>
        <v>0</v>
      </c>
      <c r="DK53" s="300">
        <f ca="1">'Cost Plus'!$AE53*f_MilPro</f>
        <v>0</v>
      </c>
      <c r="DL53" s="300">
        <f ca="1">'Cost Plus'!$AE53*f_MilPro</f>
        <v>0</v>
      </c>
      <c r="DM53" s="300">
        <f ca="1">'Cost Plus'!$AE53*f_MilPro</f>
        <v>0</v>
      </c>
      <c r="DN53" s="300">
        <f ca="1">'Cost Plus'!$AE53*f_MilPro</f>
        <v>0</v>
      </c>
      <c r="DO53" s="300">
        <f ca="1">'Cost Plus'!$AE53*f_MilPro</f>
        <v>0</v>
      </c>
      <c r="DP53" s="300">
        <f ca="1">'Cost Plus'!$AE53*f_MilPro</f>
        <v>0</v>
      </c>
      <c r="DQ53" s="300">
        <f ca="1">'Cost Plus'!$AE53*f_MilPro</f>
        <v>0</v>
      </c>
      <c r="DR53" s="300">
        <f ca="1">'Cost Plus'!$AE53*f_MilPro</f>
        <v>0</v>
      </c>
      <c r="DS53" s="300">
        <f ca="1">'Cost Plus'!$AE53*f_MilPro</f>
        <v>0</v>
      </c>
      <c r="DT53" s="300">
        <f ca="1">'Cost Plus'!$AE53*f_MilPro</f>
        <v>0</v>
      </c>
      <c r="DU53" s="300">
        <f ca="1">'Cost Plus'!$AE53*f_MilPro</f>
        <v>0</v>
      </c>
      <c r="DV53" s="300">
        <f ca="1">'Cost Plus'!$AE53*f_MilPro</f>
        <v>0</v>
      </c>
      <c r="DW53" s="300">
        <f ca="1">'Cost Plus'!$AE53*f_MilPro</f>
        <v>0</v>
      </c>
      <c r="DX53" s="300">
        <f ca="1">'Cost Plus'!$AE53*f_MilPro</f>
        <v>0</v>
      </c>
      <c r="DY53" s="300">
        <f ca="1">'Cost Plus'!$AE53*f_MilPro</f>
        <v>0</v>
      </c>
      <c r="DZ53" s="300">
        <f ca="1">'Cost Plus'!$AE53*f_MilPro</f>
        <v>0</v>
      </c>
      <c r="EA53" s="300">
        <f ca="1">'Cost Plus'!$AE53*f_MilPro</f>
        <v>0</v>
      </c>
      <c r="EB53" s="300">
        <f ca="1">'Cost Plus'!$AE53*f_MilPro</f>
        <v>0</v>
      </c>
      <c r="EC53" s="300">
        <f ca="1">'Cost Plus'!$AE53*f_MilPro</f>
        <v>0</v>
      </c>
      <c r="ED53" s="300">
        <f ca="1">'Cost Plus'!$AE53*f_MilPro</f>
        <v>0</v>
      </c>
      <c r="EE53" s="300">
        <f ca="1">'Cost Plus'!$AE53*f_MilPro</f>
        <v>0</v>
      </c>
      <c r="EF53" s="300">
        <f ca="1">'Cost Plus'!$AE53*f_MilPro</f>
        <v>0</v>
      </c>
      <c r="EG53" s="300">
        <f ca="1">'Cost Plus'!$AE53*f_MilPro</f>
        <v>0</v>
      </c>
      <c r="EH53" s="300">
        <f ca="1">'Cost Plus'!$AE53*f_MilPro</f>
        <v>0</v>
      </c>
      <c r="EI53" s="300">
        <f ca="1">'Cost Plus'!$AE53*f_MilPro</f>
        <v>0</v>
      </c>
      <c r="EJ53" s="300">
        <f ca="1">'Cost Plus'!$AE53*f_MilPro</f>
        <v>0</v>
      </c>
      <c r="EK53" s="300">
        <f ca="1">'Cost Plus'!$AE53*f_MilPro</f>
        <v>0</v>
      </c>
      <c r="EL53" s="300">
        <f ca="1">'Cost Plus'!$AE53*f_MilPro</f>
        <v>0</v>
      </c>
      <c r="EM53" s="300">
        <f ca="1">'Cost Plus'!$AE53*f_MilPro</f>
        <v>0</v>
      </c>
      <c r="EN53" s="300">
        <f ca="1">'Cost Plus'!$AE53*f_MilPro</f>
        <v>0</v>
      </c>
      <c r="EO53" s="300">
        <f ca="1">'Cost Plus'!$AE53*f_MilPro</f>
        <v>0</v>
      </c>
      <c r="EP53" s="300">
        <f ca="1">'Cost Plus'!$AE53*f_MilPro</f>
        <v>0</v>
      </c>
      <c r="EQ53" s="300">
        <f ca="1">'Cost Plus'!$AE53*f_MilPro</f>
        <v>0</v>
      </c>
      <c r="ER53" s="300">
        <f ca="1">'Cost Plus'!$AE53*f_MilPro</f>
        <v>0</v>
      </c>
      <c r="ES53" s="300">
        <f ca="1">'Cost Plus'!$AE53*f_MilPro</f>
        <v>0</v>
      </c>
      <c r="ET53" s="300">
        <f ca="1">'Cost Plus'!$AE53*f_MilPro</f>
        <v>0</v>
      </c>
      <c r="EU53" s="300">
        <f ca="1">'Cost Plus'!$AE53*f_MilPro</f>
        <v>0</v>
      </c>
      <c r="EV53" s="300">
        <f ca="1">'Cost Plus'!$AE53*f_MilPro</f>
        <v>0</v>
      </c>
      <c r="EW53" s="300">
        <f ca="1">'Cost Plus'!$AE53*f_MilPro</f>
        <v>0</v>
      </c>
      <c r="EX53" s="300">
        <f ca="1">'Cost Plus'!$AE53*f_MilPro</f>
        <v>0</v>
      </c>
      <c r="EY53" s="612"/>
      <c r="EZ53" s="757" t="str">
        <f>'Main Input'!EZ53</f>
        <v>RPI</v>
      </c>
      <c r="FA53" s="757" t="str">
        <f>'Main Input'!FA53</f>
        <v>N/A</v>
      </c>
      <c r="FB53" s="766">
        <f>'Main Input'!FB53</f>
        <v>0</v>
      </c>
      <c r="FC53" s="766" t="str">
        <f>'Main Input'!FC53</f>
        <v>IT Solutions</v>
      </c>
      <c r="FD53" s="766" t="str">
        <f>'Main Input'!FD53</f>
        <v>Managed Services</v>
      </c>
      <c r="FE53" s="757" t="str">
        <f>'Main Input'!FE53</f>
        <v>Opex</v>
      </c>
      <c r="FF53" s="757" t="str">
        <f>'Main Input'!FF53</f>
        <v>ContractAccrual</v>
      </c>
      <c r="FG53" s="757" t="str">
        <f>'Main Input'!FG53</f>
        <v>Expense</v>
      </c>
      <c r="FH53" s="767" t="str">
        <f>'Main Input'!FH53</f>
        <v>A</v>
      </c>
      <c r="FI53" s="768">
        <f>'Main Input'!FI53</f>
        <v>0.22</v>
      </c>
      <c r="FJ53" s="768">
        <f>'Main Input'!FJ53</f>
        <v>0</v>
      </c>
      <c r="FK53" s="612"/>
      <c r="FL53" s="531">
        <f t="shared" si="29"/>
        <v>0</v>
      </c>
      <c r="FM53" s="86"/>
      <c r="FN53" s="612"/>
    </row>
    <row r="54" spans="1:170" ht="12.75" customHeight="1">
      <c r="A54" s="750" t="str">
        <f>'Main Input'!A54</f>
        <v>MTB</v>
      </c>
      <c r="B54" s="762" t="str">
        <f>'Main Input'!B54</f>
        <v>Datacentre Operations</v>
      </c>
      <c r="C54" s="762" t="str">
        <f>'Main Input'!C54</f>
        <v>Software</v>
      </c>
      <c r="D54" s="762" t="str">
        <f>'Main Input'!D54</f>
        <v>TFR</v>
      </c>
      <c r="E54" s="762" t="str">
        <f>'Main Input'!E54</f>
        <v>Necessary software purchase</v>
      </c>
      <c r="F54" s="753" t="str">
        <f>'Main Input'!F54</f>
        <v>direct</v>
      </c>
      <c r="G54" s="753">
        <f>'Main Input'!G54</f>
        <v>0</v>
      </c>
      <c r="H54" s="753">
        <f>'Main Input'!H54</f>
        <v>0</v>
      </c>
      <c r="I54" s="753">
        <f>'Main Input'!I54</f>
        <v>0</v>
      </c>
      <c r="J54" s="753">
        <f>'Main Input'!J54</f>
        <v>0</v>
      </c>
      <c r="K54" s="753" t="str">
        <f>'Main Input'!K54</f>
        <v>FJS</v>
      </c>
      <c r="L54" s="753" t="str">
        <f>'Main Input'!L54</f>
        <v>pHW</v>
      </c>
      <c r="M54" s="753">
        <f>'Main Input'!M54</f>
        <v>0</v>
      </c>
      <c r="N54" s="753">
        <f>'Main Input'!N54</f>
        <v>0</v>
      </c>
      <c r="O54" s="753" t="str">
        <f>'Main Input'!O54</f>
        <v>SPAIN</v>
      </c>
      <c r="P54" s="753">
        <f>'Main Input'!P54</f>
        <v>100000</v>
      </c>
      <c r="Q54" s="753" t="str">
        <f>'Main Input'!Q54</f>
        <v>EUR</v>
      </c>
      <c r="R54" s="753" t="str">
        <f>'Main Input'!R54</f>
        <v>EMEA</v>
      </c>
      <c r="S54" s="753" t="str">
        <f>'Main Input'!S54</f>
        <v>Local</v>
      </c>
      <c r="T54" s="753">
        <f>'Main Input'!T54</f>
        <v>0</v>
      </c>
      <c r="U54" s="753">
        <f>'Main Input'!U54</f>
        <v>0</v>
      </c>
      <c r="V54" s="753" t="str">
        <f>'Main Input'!V54</f>
        <v>1_ATP</v>
      </c>
      <c r="W54" s="753">
        <f>'Main Input'!W54</f>
        <v>0</v>
      </c>
      <c r="X54" s="753">
        <f>'Main Input'!X54</f>
        <v>0</v>
      </c>
      <c r="Y54" s="753">
        <f>'Main Input'!Y54</f>
        <v>0</v>
      </c>
      <c r="Z54" s="753">
        <f>'Main Input'!Z54</f>
        <v>0</v>
      </c>
      <c r="AA54" s="753">
        <f>'Main Input'!AA54</f>
        <v>0</v>
      </c>
      <c r="AB54" s="763">
        <f>'Main Input'!AB54</f>
        <v>0</v>
      </c>
      <c r="AC54" s="763" t="str">
        <f>'Main Input'!AC54</f>
        <v>Servers</v>
      </c>
      <c r="AD54" s="764">
        <f>'Main Input'!AD54</f>
        <v>6</v>
      </c>
      <c r="AE54" s="765">
        <f t="shared" ca="1" si="28"/>
        <v>759134.61538461503</v>
      </c>
      <c r="AF54" s="299">
        <f ca="1">'Cost Plus'!$AE54*f_MilPro</f>
        <v>0</v>
      </c>
      <c r="AG54" s="300">
        <f ca="1">'Cost Plus'!$AE54*f_MilPro</f>
        <v>0</v>
      </c>
      <c r="AH54" s="300">
        <f ca="1">'Cost Plus'!$AE54*f_MilPro</f>
        <v>12019.23076923077</v>
      </c>
      <c r="AI54" s="300">
        <f ca="1">'Cost Plus'!$AE54*f_MilPro</f>
        <v>12019.23076923077</v>
      </c>
      <c r="AJ54" s="300">
        <f ca="1">'Cost Plus'!$AE54*f_MilPro</f>
        <v>12019.23076923077</v>
      </c>
      <c r="AK54" s="300">
        <f ca="1">'Cost Plus'!$AE54*f_MilPro</f>
        <v>12019.23076923077</v>
      </c>
      <c r="AL54" s="300">
        <f ca="1">'Cost Plus'!$AE54*f_MilPro</f>
        <v>12019.23076923077</v>
      </c>
      <c r="AM54" s="300">
        <f ca="1">'Cost Plus'!$AE54*f_MilPro</f>
        <v>12019.23076923077</v>
      </c>
      <c r="AN54" s="300">
        <f ca="1">'Cost Plus'!$AE54*f_MilPro</f>
        <v>12019.23076923077</v>
      </c>
      <c r="AO54" s="300">
        <f ca="1">'Cost Plus'!$AE54*f_MilPro</f>
        <v>12019.23076923077</v>
      </c>
      <c r="AP54" s="300">
        <f ca="1">'Cost Plus'!$AE54*f_MilPro</f>
        <v>12019.23076923077</v>
      </c>
      <c r="AQ54" s="300">
        <f ca="1">'Cost Plus'!$AE54*f_MilPro</f>
        <v>12019.23076923077</v>
      </c>
      <c r="AR54" s="300">
        <f ca="1">'Cost Plus'!$AE54*f_MilPro</f>
        <v>12019.23076923077</v>
      </c>
      <c r="AS54" s="300">
        <f ca="1">'Cost Plus'!$AE54*f_MilPro</f>
        <v>12019.23076923077</v>
      </c>
      <c r="AT54" s="300">
        <f ca="1">'Cost Plus'!$AE54*f_MilPro</f>
        <v>12019.23076923077</v>
      </c>
      <c r="AU54" s="300">
        <f ca="1">'Cost Plus'!$AE54*f_MilPro</f>
        <v>12019.23076923077</v>
      </c>
      <c r="AV54" s="300">
        <f ca="1">'Cost Plus'!$AE54*f_MilPro</f>
        <v>12019.23076923077</v>
      </c>
      <c r="AW54" s="300">
        <f ca="1">'Cost Plus'!$AE54*f_MilPro</f>
        <v>12019.23076923077</v>
      </c>
      <c r="AX54" s="300">
        <f ca="1">'Cost Plus'!$AE54*f_MilPro</f>
        <v>12019.23076923077</v>
      </c>
      <c r="AY54" s="300">
        <f ca="1">'Cost Plus'!$AE54*f_MilPro</f>
        <v>12019.23076923077</v>
      </c>
      <c r="AZ54" s="300">
        <f ca="1">'Cost Plus'!$AE54*f_MilPro</f>
        <v>12019.23076923077</v>
      </c>
      <c r="BA54" s="300">
        <f ca="1">'Cost Plus'!$AE54*f_MilPro</f>
        <v>12019.23076923077</v>
      </c>
      <c r="BB54" s="300">
        <f ca="1">'Cost Plus'!$AE54*f_MilPro</f>
        <v>12019.23076923077</v>
      </c>
      <c r="BC54" s="300">
        <f ca="1">'Cost Plus'!$AE54*f_MilPro</f>
        <v>12019.23076923077</v>
      </c>
      <c r="BD54" s="300">
        <f ca="1">'Cost Plus'!$AE54*f_MilPro</f>
        <v>12019.23076923077</v>
      </c>
      <c r="BE54" s="300">
        <f ca="1">'Cost Plus'!$AE54*f_MilPro</f>
        <v>12019.23076923077</v>
      </c>
      <c r="BF54" s="300">
        <f ca="1">'Cost Plus'!$AE54*f_MilPro</f>
        <v>12019.23076923077</v>
      </c>
      <c r="BG54" s="300">
        <f ca="1">'Cost Plus'!$AE54*f_MilPro</f>
        <v>11899.038461538461</v>
      </c>
      <c r="BH54" s="300">
        <f ca="1">'Cost Plus'!$AE54*f_MilPro</f>
        <v>11899.038461538461</v>
      </c>
      <c r="BI54" s="300">
        <f ca="1">'Cost Plus'!$AE54*f_MilPro</f>
        <v>11899.038461538461</v>
      </c>
      <c r="BJ54" s="300">
        <f ca="1">'Cost Plus'!$AE54*f_MilPro</f>
        <v>11899.038461538461</v>
      </c>
      <c r="BK54" s="300">
        <f ca="1">'Cost Plus'!$AE54*f_MilPro</f>
        <v>11899.038461538461</v>
      </c>
      <c r="BL54" s="300">
        <f ca="1">'Cost Plus'!$AE54*f_MilPro</f>
        <v>11899.038461538461</v>
      </c>
      <c r="BM54" s="300">
        <f ca="1">'Cost Plus'!$AE54*f_MilPro</f>
        <v>11899.038461538461</v>
      </c>
      <c r="BN54" s="300">
        <f ca="1">'Cost Plus'!$AE54*f_MilPro</f>
        <v>11899.038461538461</v>
      </c>
      <c r="BO54" s="300">
        <f ca="1">'Cost Plus'!$AE54*f_MilPro</f>
        <v>11899.038461538461</v>
      </c>
      <c r="BP54" s="300">
        <f ca="1">'Cost Plus'!$AE54*f_MilPro</f>
        <v>11899.038461538461</v>
      </c>
      <c r="BQ54" s="300">
        <f ca="1">'Cost Plus'!$AE54*f_MilPro</f>
        <v>11899.038461538461</v>
      </c>
      <c r="BR54" s="300">
        <f ca="1">'Cost Plus'!$AE54*f_MilPro</f>
        <v>11899.038461538461</v>
      </c>
      <c r="BS54" s="300">
        <f ca="1">'Cost Plus'!$AE54*f_MilPro</f>
        <v>11778.846153846154</v>
      </c>
      <c r="BT54" s="300">
        <f ca="1">'Cost Plus'!$AE54*f_MilPro</f>
        <v>11778.846153846154</v>
      </c>
      <c r="BU54" s="300">
        <f ca="1">'Cost Plus'!$AE54*f_MilPro</f>
        <v>11778.846153846154</v>
      </c>
      <c r="BV54" s="300">
        <f ca="1">'Cost Plus'!$AE54*f_MilPro</f>
        <v>11778.846153846154</v>
      </c>
      <c r="BW54" s="300">
        <f ca="1">'Cost Plus'!$AE54*f_MilPro</f>
        <v>11778.846153846154</v>
      </c>
      <c r="BX54" s="300">
        <f ca="1">'Cost Plus'!$AE54*f_MilPro</f>
        <v>11778.846153846154</v>
      </c>
      <c r="BY54" s="300">
        <f ca="1">'Cost Plus'!$AE54*f_MilPro</f>
        <v>11778.846153846154</v>
      </c>
      <c r="BZ54" s="300">
        <f ca="1">'Cost Plus'!$AE54*f_MilPro</f>
        <v>11778.846153846154</v>
      </c>
      <c r="CA54" s="300">
        <f ca="1">'Cost Plus'!$AE54*f_MilPro</f>
        <v>11778.846153846154</v>
      </c>
      <c r="CB54" s="300">
        <f ca="1">'Cost Plus'!$AE54*f_MilPro</f>
        <v>11778.846153846154</v>
      </c>
      <c r="CC54" s="300">
        <f ca="1">'Cost Plus'!$AE54*f_MilPro</f>
        <v>11778.846153846154</v>
      </c>
      <c r="CD54" s="300">
        <f ca="1">'Cost Plus'!$AE54*f_MilPro</f>
        <v>11778.846153846154</v>
      </c>
      <c r="CE54" s="300">
        <f ca="1">'Cost Plus'!$AE54*f_MilPro</f>
        <v>11658.653846153846</v>
      </c>
      <c r="CF54" s="300">
        <f ca="1">'Cost Plus'!$AE54*f_MilPro</f>
        <v>11658.653846153846</v>
      </c>
      <c r="CG54" s="300">
        <f ca="1">'Cost Plus'!$AE54*f_MilPro</f>
        <v>11658.653846153846</v>
      </c>
      <c r="CH54" s="300">
        <f ca="1">'Cost Plus'!$AE54*f_MilPro</f>
        <v>11658.653846153846</v>
      </c>
      <c r="CI54" s="300">
        <f ca="1">'Cost Plus'!$AE54*f_MilPro</f>
        <v>11658.653846153846</v>
      </c>
      <c r="CJ54" s="300">
        <f ca="1">'Cost Plus'!$AE54*f_MilPro</f>
        <v>11658.653846153846</v>
      </c>
      <c r="CK54" s="300">
        <f ca="1">'Cost Plus'!$AE54*f_MilPro</f>
        <v>11658.653846153846</v>
      </c>
      <c r="CL54" s="300">
        <f ca="1">'Cost Plus'!$AE54*f_MilPro</f>
        <v>11658.653846153846</v>
      </c>
      <c r="CM54" s="300">
        <f ca="1">'Cost Plus'!$AE54*f_MilPro</f>
        <v>11658.653846153846</v>
      </c>
      <c r="CN54" s="300">
        <f ca="1">'Cost Plus'!$AE54*f_MilPro</f>
        <v>11658.653846153846</v>
      </c>
      <c r="CO54" s="300">
        <f ca="1">'Cost Plus'!$AE54*f_MilPro</f>
        <v>11658.653846153846</v>
      </c>
      <c r="CP54" s="300">
        <f ca="1">'Cost Plus'!$AE54*f_MilPro</f>
        <v>11658.653846153846</v>
      </c>
      <c r="CQ54" s="300">
        <f ca="1">'Cost Plus'!$AE54*f_MilPro</f>
        <v>11538.461538461539</v>
      </c>
      <c r="CR54" s="300">
        <f ca="1">'Cost Plus'!$AE54*f_MilPro</f>
        <v>11538.461538461539</v>
      </c>
      <c r="CS54" s="300">
        <f ca="1">'Cost Plus'!$AE54*f_MilPro</f>
        <v>11538.461538461539</v>
      </c>
      <c r="CT54" s="300">
        <f ca="1">'Cost Plus'!$AE54*f_MilPro</f>
        <v>0</v>
      </c>
      <c r="CU54" s="300">
        <f ca="1">'Cost Plus'!$AE54*f_MilPro</f>
        <v>0</v>
      </c>
      <c r="CV54" s="300">
        <f ca="1">'Cost Plus'!$AE54*f_MilPro</f>
        <v>0</v>
      </c>
      <c r="CW54" s="300">
        <f ca="1">'Cost Plus'!$AE54*f_MilPro</f>
        <v>0</v>
      </c>
      <c r="CX54" s="300">
        <f ca="1">'Cost Plus'!$AE54*f_MilPro</f>
        <v>0</v>
      </c>
      <c r="CY54" s="300">
        <f ca="1">'Cost Plus'!$AE54*f_MilPro</f>
        <v>0</v>
      </c>
      <c r="CZ54" s="300">
        <f ca="1">'Cost Plus'!$AE54*f_MilPro</f>
        <v>0</v>
      </c>
      <c r="DA54" s="300">
        <f ca="1">'Cost Plus'!$AE54*f_MilPro</f>
        <v>0</v>
      </c>
      <c r="DB54" s="300">
        <f ca="1">'Cost Plus'!$AE54*f_MilPro</f>
        <v>0</v>
      </c>
      <c r="DC54" s="300">
        <f ca="1">'Cost Plus'!$AE54*f_MilPro</f>
        <v>0</v>
      </c>
      <c r="DD54" s="300">
        <f ca="1">'Cost Plus'!$AE54*f_MilPro</f>
        <v>0</v>
      </c>
      <c r="DE54" s="300">
        <f ca="1">'Cost Plus'!$AE54*f_MilPro</f>
        <v>0</v>
      </c>
      <c r="DF54" s="300">
        <f ca="1">'Cost Plus'!$AE54*f_MilPro</f>
        <v>0</v>
      </c>
      <c r="DG54" s="300">
        <f ca="1">'Cost Plus'!$AE54*f_MilPro</f>
        <v>0</v>
      </c>
      <c r="DH54" s="300">
        <f ca="1">'Cost Plus'!$AE54*f_MilPro</f>
        <v>0</v>
      </c>
      <c r="DI54" s="300">
        <f ca="1">'Cost Plus'!$AE54*f_MilPro</f>
        <v>0</v>
      </c>
      <c r="DJ54" s="300">
        <f ca="1">'Cost Plus'!$AE54*f_MilPro</f>
        <v>0</v>
      </c>
      <c r="DK54" s="300">
        <f ca="1">'Cost Plus'!$AE54*f_MilPro</f>
        <v>0</v>
      </c>
      <c r="DL54" s="300">
        <f ca="1">'Cost Plus'!$AE54*f_MilPro</f>
        <v>0</v>
      </c>
      <c r="DM54" s="300">
        <f ca="1">'Cost Plus'!$AE54*f_MilPro</f>
        <v>0</v>
      </c>
      <c r="DN54" s="300">
        <f ca="1">'Cost Plus'!$AE54*f_MilPro</f>
        <v>0</v>
      </c>
      <c r="DO54" s="300">
        <f ca="1">'Cost Plus'!$AE54*f_MilPro</f>
        <v>0</v>
      </c>
      <c r="DP54" s="300">
        <f ca="1">'Cost Plus'!$AE54*f_MilPro</f>
        <v>0</v>
      </c>
      <c r="DQ54" s="300">
        <f ca="1">'Cost Plus'!$AE54*f_MilPro</f>
        <v>0</v>
      </c>
      <c r="DR54" s="300">
        <f ca="1">'Cost Plus'!$AE54*f_MilPro</f>
        <v>0</v>
      </c>
      <c r="DS54" s="300">
        <f ca="1">'Cost Plus'!$AE54*f_MilPro</f>
        <v>0</v>
      </c>
      <c r="DT54" s="300">
        <f ca="1">'Cost Plus'!$AE54*f_MilPro</f>
        <v>0</v>
      </c>
      <c r="DU54" s="300">
        <f ca="1">'Cost Plus'!$AE54*f_MilPro</f>
        <v>0</v>
      </c>
      <c r="DV54" s="300">
        <f ca="1">'Cost Plus'!$AE54*f_MilPro</f>
        <v>0</v>
      </c>
      <c r="DW54" s="300">
        <f ca="1">'Cost Plus'!$AE54*f_MilPro</f>
        <v>0</v>
      </c>
      <c r="DX54" s="300">
        <f ca="1">'Cost Plus'!$AE54*f_MilPro</f>
        <v>0</v>
      </c>
      <c r="DY54" s="300">
        <f ca="1">'Cost Plus'!$AE54*f_MilPro</f>
        <v>0</v>
      </c>
      <c r="DZ54" s="300">
        <f ca="1">'Cost Plus'!$AE54*f_MilPro</f>
        <v>0</v>
      </c>
      <c r="EA54" s="300">
        <f ca="1">'Cost Plus'!$AE54*f_MilPro</f>
        <v>0</v>
      </c>
      <c r="EB54" s="300">
        <f ca="1">'Cost Plus'!$AE54*f_MilPro</f>
        <v>0</v>
      </c>
      <c r="EC54" s="300">
        <f ca="1">'Cost Plus'!$AE54*f_MilPro</f>
        <v>0</v>
      </c>
      <c r="ED54" s="300">
        <f ca="1">'Cost Plus'!$AE54*f_MilPro</f>
        <v>0</v>
      </c>
      <c r="EE54" s="300">
        <f ca="1">'Cost Plus'!$AE54*f_MilPro</f>
        <v>0</v>
      </c>
      <c r="EF54" s="300">
        <f ca="1">'Cost Plus'!$AE54*f_MilPro</f>
        <v>0</v>
      </c>
      <c r="EG54" s="300">
        <f ca="1">'Cost Plus'!$AE54*f_MilPro</f>
        <v>0</v>
      </c>
      <c r="EH54" s="300">
        <f ca="1">'Cost Plus'!$AE54*f_MilPro</f>
        <v>0</v>
      </c>
      <c r="EI54" s="300">
        <f ca="1">'Cost Plus'!$AE54*f_MilPro</f>
        <v>0</v>
      </c>
      <c r="EJ54" s="300">
        <f ca="1">'Cost Plus'!$AE54*f_MilPro</f>
        <v>0</v>
      </c>
      <c r="EK54" s="300">
        <f ca="1">'Cost Plus'!$AE54*f_MilPro</f>
        <v>0</v>
      </c>
      <c r="EL54" s="300">
        <f ca="1">'Cost Plus'!$AE54*f_MilPro</f>
        <v>0</v>
      </c>
      <c r="EM54" s="300">
        <f ca="1">'Cost Plus'!$AE54*f_MilPro</f>
        <v>0</v>
      </c>
      <c r="EN54" s="300">
        <f ca="1">'Cost Plus'!$AE54*f_MilPro</f>
        <v>0</v>
      </c>
      <c r="EO54" s="300">
        <f ca="1">'Cost Plus'!$AE54*f_MilPro</f>
        <v>0</v>
      </c>
      <c r="EP54" s="300">
        <f ca="1">'Cost Plus'!$AE54*f_MilPro</f>
        <v>0</v>
      </c>
      <c r="EQ54" s="300">
        <f ca="1">'Cost Plus'!$AE54*f_MilPro</f>
        <v>0</v>
      </c>
      <c r="ER54" s="300">
        <f ca="1">'Cost Plus'!$AE54*f_MilPro</f>
        <v>0</v>
      </c>
      <c r="ES54" s="300">
        <f ca="1">'Cost Plus'!$AE54*f_MilPro</f>
        <v>0</v>
      </c>
      <c r="ET54" s="300">
        <f ca="1">'Cost Plus'!$AE54*f_MilPro</f>
        <v>0</v>
      </c>
      <c r="EU54" s="300">
        <f ca="1">'Cost Plus'!$AE54*f_MilPro</f>
        <v>0</v>
      </c>
      <c r="EV54" s="300">
        <f ca="1">'Cost Plus'!$AE54*f_MilPro</f>
        <v>0</v>
      </c>
      <c r="EW54" s="300">
        <f ca="1">'Cost Plus'!$AE54*f_MilPro</f>
        <v>0</v>
      </c>
      <c r="EX54" s="300">
        <f ca="1">'Cost Plus'!$AE54*f_MilPro</f>
        <v>0</v>
      </c>
      <c r="EY54" s="612"/>
      <c r="EZ54" s="757" t="str">
        <f>'Main Input'!EZ54</f>
        <v>RPI</v>
      </c>
      <c r="FA54" s="757" t="str">
        <f>'Main Input'!FA54</f>
        <v>N/A</v>
      </c>
      <c r="FB54" s="766">
        <f>'Main Input'!FB54</f>
        <v>0</v>
      </c>
      <c r="FC54" s="766" t="str">
        <f>'Main Input'!FC54</f>
        <v>IT Solutions</v>
      </c>
      <c r="FD54" s="766" t="str">
        <f>'Main Input'!FD54</f>
        <v>Managed Services</v>
      </c>
      <c r="FE54" s="757" t="str">
        <f>'Main Input'!FE54</f>
        <v>Opex</v>
      </c>
      <c r="FF54" s="757" t="str">
        <f>'Main Input'!FF54</f>
        <v>ContractAccrual</v>
      </c>
      <c r="FG54" s="757" t="str">
        <f>'Main Input'!FG54</f>
        <v>Expense</v>
      </c>
      <c r="FH54" s="767" t="str">
        <f>'Main Input'!FH54</f>
        <v>A</v>
      </c>
      <c r="FI54" s="768">
        <f>'Main Input'!FI54</f>
        <v>0.22</v>
      </c>
      <c r="FJ54" s="768">
        <f>'Main Input'!FJ54</f>
        <v>0</v>
      </c>
      <c r="FK54" s="612"/>
      <c r="FL54" s="531">
        <f t="shared" si="29"/>
        <v>0</v>
      </c>
      <c r="FM54" s="86"/>
      <c r="FN54" s="612"/>
    </row>
    <row r="55" spans="1:170" ht="12.75" customHeight="1">
      <c r="A55" s="750" t="str">
        <f>'Main Input'!A55</f>
        <v>MTB</v>
      </c>
      <c r="B55" s="762" t="str">
        <f>'Main Input'!B55</f>
        <v>Datacentre Operations</v>
      </c>
      <c r="C55" s="762" t="str">
        <f>'Main Input'!C55</f>
        <v>Third Party</v>
      </c>
      <c r="D55" s="762" t="str">
        <f>'Main Input'!D55</f>
        <v>TFR</v>
      </c>
      <c r="E55" s="762" t="str">
        <f>'Main Input'!E55</f>
        <v>Configure software</v>
      </c>
      <c r="F55" s="753" t="str">
        <f>'Main Input'!F55</f>
        <v>direct</v>
      </c>
      <c r="G55" s="753" t="str">
        <f>'Main Input'!G55</f>
        <v>Person</v>
      </c>
      <c r="H55" s="753">
        <f>'Main Input'!H55</f>
        <v>0</v>
      </c>
      <c r="I55" s="753">
        <f>'Main Input'!I55</f>
        <v>0</v>
      </c>
      <c r="J55" s="753">
        <f>'Main Input'!J55</f>
        <v>0</v>
      </c>
      <c r="K55" s="753" t="str">
        <f>'Main Input'!K55</f>
        <v>FJS</v>
      </c>
      <c r="L55" s="753" t="str">
        <f>'Main Input'!L55</f>
        <v>pHW</v>
      </c>
      <c r="M55" s="753">
        <f>'Main Input'!M55</f>
        <v>0</v>
      </c>
      <c r="N55" s="753">
        <f>'Main Input'!N55</f>
        <v>0</v>
      </c>
      <c r="O55" s="753" t="str">
        <f>'Main Input'!O55</f>
        <v>SPAIN</v>
      </c>
      <c r="P55" s="753">
        <f>'Main Input'!P55</f>
        <v>260038</v>
      </c>
      <c r="Q55" s="753" t="str">
        <f>'Main Input'!Q55</f>
        <v>EUR</v>
      </c>
      <c r="R55" s="753" t="str">
        <f>'Main Input'!R55</f>
        <v>EMEA</v>
      </c>
      <c r="S55" s="753" t="str">
        <f>'Main Input'!S55</f>
        <v>Local</v>
      </c>
      <c r="T55" s="753">
        <f>'Main Input'!T55</f>
        <v>0</v>
      </c>
      <c r="U55" s="753">
        <f>'Main Input'!U55</f>
        <v>0</v>
      </c>
      <c r="V55" s="753" t="str">
        <f>'Main Input'!V55</f>
        <v>1_ATP</v>
      </c>
      <c r="W55" s="753">
        <f>'Main Input'!W55</f>
        <v>0</v>
      </c>
      <c r="X55" s="753">
        <f>'Main Input'!X55</f>
        <v>0</v>
      </c>
      <c r="Y55" s="753">
        <f>'Main Input'!Y55</f>
        <v>0</v>
      </c>
      <c r="Z55" s="753">
        <f>'Main Input'!Z55</f>
        <v>0</v>
      </c>
      <c r="AA55" s="753">
        <f>'Main Input'!AA55</f>
        <v>0</v>
      </c>
      <c r="AB55" s="763">
        <f>'Main Input'!AB55</f>
        <v>0</v>
      </c>
      <c r="AC55" s="763" t="str">
        <f>'Main Input'!AC55</f>
        <v>Servers</v>
      </c>
      <c r="AD55" s="764">
        <f>'Main Input'!AD55</f>
        <v>1</v>
      </c>
      <c r="AE55" s="765">
        <f t="shared" ca="1" si="28"/>
        <v>329006.41185897379</v>
      </c>
      <c r="AF55" s="299">
        <f ca="1">'Cost Plus'!$AE55*f_MilPro</f>
        <v>0</v>
      </c>
      <c r="AG55" s="300">
        <f ca="1">'Cost Plus'!$AE55*f_MilPro</f>
        <v>0</v>
      </c>
      <c r="AH55" s="300">
        <f ca="1">'Cost Plus'!$AE55*f_MilPro</f>
        <v>5209.0945512820508</v>
      </c>
      <c r="AI55" s="300">
        <f ca="1">'Cost Plus'!$AE55*f_MilPro</f>
        <v>5209.0945512820508</v>
      </c>
      <c r="AJ55" s="300">
        <f ca="1">'Cost Plus'!$AE55*f_MilPro</f>
        <v>5209.0945512820508</v>
      </c>
      <c r="AK55" s="300">
        <f ca="1">'Cost Plus'!$AE55*f_MilPro</f>
        <v>5209.0945512820508</v>
      </c>
      <c r="AL55" s="300">
        <f ca="1">'Cost Plus'!$AE55*f_MilPro</f>
        <v>5209.0945512820508</v>
      </c>
      <c r="AM55" s="300">
        <f ca="1">'Cost Plus'!$AE55*f_MilPro</f>
        <v>5209.0945512820508</v>
      </c>
      <c r="AN55" s="300">
        <f ca="1">'Cost Plus'!$AE55*f_MilPro</f>
        <v>5209.0945512820508</v>
      </c>
      <c r="AO55" s="300">
        <f ca="1">'Cost Plus'!$AE55*f_MilPro</f>
        <v>5209.0945512820508</v>
      </c>
      <c r="AP55" s="300">
        <f ca="1">'Cost Plus'!$AE55*f_MilPro</f>
        <v>5209.0945512820508</v>
      </c>
      <c r="AQ55" s="300">
        <f ca="1">'Cost Plus'!$AE55*f_MilPro</f>
        <v>5209.0945512820508</v>
      </c>
      <c r="AR55" s="300">
        <f ca="1">'Cost Plus'!$AE55*f_MilPro</f>
        <v>5209.0945512820508</v>
      </c>
      <c r="AS55" s="300">
        <f ca="1">'Cost Plus'!$AE55*f_MilPro</f>
        <v>5209.0945512820508</v>
      </c>
      <c r="AT55" s="300">
        <f ca="1">'Cost Plus'!$AE55*f_MilPro</f>
        <v>5209.0945512820508</v>
      </c>
      <c r="AU55" s="300">
        <f ca="1">'Cost Plus'!$AE55*f_MilPro</f>
        <v>5209.0945512820508</v>
      </c>
      <c r="AV55" s="300">
        <f ca="1">'Cost Plus'!$AE55*f_MilPro</f>
        <v>5209.0945512820508</v>
      </c>
      <c r="AW55" s="300">
        <f ca="1">'Cost Plus'!$AE55*f_MilPro</f>
        <v>5209.0945512820508</v>
      </c>
      <c r="AX55" s="300">
        <f ca="1">'Cost Plus'!$AE55*f_MilPro</f>
        <v>5209.0945512820508</v>
      </c>
      <c r="AY55" s="300">
        <f ca="1">'Cost Plus'!$AE55*f_MilPro</f>
        <v>5209.0945512820508</v>
      </c>
      <c r="AZ55" s="300">
        <f ca="1">'Cost Plus'!$AE55*f_MilPro</f>
        <v>5209.0945512820508</v>
      </c>
      <c r="BA55" s="300">
        <f ca="1">'Cost Plus'!$AE55*f_MilPro</f>
        <v>5209.0945512820508</v>
      </c>
      <c r="BB55" s="300">
        <f ca="1">'Cost Plus'!$AE55*f_MilPro</f>
        <v>5209.0945512820508</v>
      </c>
      <c r="BC55" s="300">
        <f ca="1">'Cost Plus'!$AE55*f_MilPro</f>
        <v>5209.0945512820508</v>
      </c>
      <c r="BD55" s="300">
        <f ca="1">'Cost Plus'!$AE55*f_MilPro</f>
        <v>5209.0945512820508</v>
      </c>
      <c r="BE55" s="300">
        <f ca="1">'Cost Plus'!$AE55*f_MilPro</f>
        <v>5209.0945512820508</v>
      </c>
      <c r="BF55" s="300">
        <f ca="1">'Cost Plus'!$AE55*f_MilPro</f>
        <v>5209.0945512820508</v>
      </c>
      <c r="BG55" s="300">
        <f ca="1">'Cost Plus'!$AE55*f_MilPro</f>
        <v>5157.0036057692305</v>
      </c>
      <c r="BH55" s="300">
        <f ca="1">'Cost Plus'!$AE55*f_MilPro</f>
        <v>5157.0036057692305</v>
      </c>
      <c r="BI55" s="300">
        <f ca="1">'Cost Plus'!$AE55*f_MilPro</f>
        <v>5157.0036057692305</v>
      </c>
      <c r="BJ55" s="300">
        <f ca="1">'Cost Plus'!$AE55*f_MilPro</f>
        <v>5157.0036057692305</v>
      </c>
      <c r="BK55" s="300">
        <f ca="1">'Cost Plus'!$AE55*f_MilPro</f>
        <v>5157.0036057692305</v>
      </c>
      <c r="BL55" s="300">
        <f ca="1">'Cost Plus'!$AE55*f_MilPro</f>
        <v>5157.0036057692305</v>
      </c>
      <c r="BM55" s="300">
        <f ca="1">'Cost Plus'!$AE55*f_MilPro</f>
        <v>5157.0036057692305</v>
      </c>
      <c r="BN55" s="300">
        <f ca="1">'Cost Plus'!$AE55*f_MilPro</f>
        <v>5157.0036057692305</v>
      </c>
      <c r="BO55" s="300">
        <f ca="1">'Cost Plus'!$AE55*f_MilPro</f>
        <v>5157.0036057692305</v>
      </c>
      <c r="BP55" s="300">
        <f ca="1">'Cost Plus'!$AE55*f_MilPro</f>
        <v>5157.0036057692305</v>
      </c>
      <c r="BQ55" s="300">
        <f ca="1">'Cost Plus'!$AE55*f_MilPro</f>
        <v>5157.0036057692305</v>
      </c>
      <c r="BR55" s="300">
        <f ca="1">'Cost Plus'!$AE55*f_MilPro</f>
        <v>5157.0036057692305</v>
      </c>
      <c r="BS55" s="300">
        <f ca="1">'Cost Plus'!$AE55*f_MilPro</f>
        <v>5104.9126602564093</v>
      </c>
      <c r="BT55" s="300">
        <f ca="1">'Cost Plus'!$AE55*f_MilPro</f>
        <v>5104.9126602564093</v>
      </c>
      <c r="BU55" s="300">
        <f ca="1">'Cost Plus'!$AE55*f_MilPro</f>
        <v>5104.9126602564093</v>
      </c>
      <c r="BV55" s="300">
        <f ca="1">'Cost Plus'!$AE55*f_MilPro</f>
        <v>5104.9126602564093</v>
      </c>
      <c r="BW55" s="300">
        <f ca="1">'Cost Plus'!$AE55*f_MilPro</f>
        <v>5104.9126602564093</v>
      </c>
      <c r="BX55" s="300">
        <f ca="1">'Cost Plus'!$AE55*f_MilPro</f>
        <v>5104.9126602564093</v>
      </c>
      <c r="BY55" s="300">
        <f ca="1">'Cost Plus'!$AE55*f_MilPro</f>
        <v>5104.9126602564093</v>
      </c>
      <c r="BZ55" s="300">
        <f ca="1">'Cost Plus'!$AE55*f_MilPro</f>
        <v>5104.9126602564093</v>
      </c>
      <c r="CA55" s="300">
        <f ca="1">'Cost Plus'!$AE55*f_MilPro</f>
        <v>5104.9126602564093</v>
      </c>
      <c r="CB55" s="300">
        <f ca="1">'Cost Plus'!$AE55*f_MilPro</f>
        <v>5104.9126602564093</v>
      </c>
      <c r="CC55" s="300">
        <f ca="1">'Cost Plus'!$AE55*f_MilPro</f>
        <v>5104.9126602564093</v>
      </c>
      <c r="CD55" s="300">
        <f ca="1">'Cost Plus'!$AE55*f_MilPro</f>
        <v>5104.9126602564093</v>
      </c>
      <c r="CE55" s="300">
        <f ca="1">'Cost Plus'!$AE55*f_MilPro</f>
        <v>5052.8217147435889</v>
      </c>
      <c r="CF55" s="300">
        <f ca="1">'Cost Plus'!$AE55*f_MilPro</f>
        <v>5052.8217147435889</v>
      </c>
      <c r="CG55" s="300">
        <f ca="1">'Cost Plus'!$AE55*f_MilPro</f>
        <v>5052.8217147435889</v>
      </c>
      <c r="CH55" s="300">
        <f ca="1">'Cost Plus'!$AE55*f_MilPro</f>
        <v>5052.8217147435889</v>
      </c>
      <c r="CI55" s="300">
        <f ca="1">'Cost Plus'!$AE55*f_MilPro</f>
        <v>5052.8217147435889</v>
      </c>
      <c r="CJ55" s="300">
        <f ca="1">'Cost Plus'!$AE55*f_MilPro</f>
        <v>5052.8217147435889</v>
      </c>
      <c r="CK55" s="300">
        <f ca="1">'Cost Plus'!$AE55*f_MilPro</f>
        <v>5052.8217147435889</v>
      </c>
      <c r="CL55" s="300">
        <f ca="1">'Cost Plus'!$AE55*f_MilPro</f>
        <v>5052.8217147435889</v>
      </c>
      <c r="CM55" s="300">
        <f ca="1">'Cost Plus'!$AE55*f_MilPro</f>
        <v>5052.8217147435889</v>
      </c>
      <c r="CN55" s="300">
        <f ca="1">'Cost Plus'!$AE55*f_MilPro</f>
        <v>5052.8217147435889</v>
      </c>
      <c r="CO55" s="300">
        <f ca="1">'Cost Plus'!$AE55*f_MilPro</f>
        <v>5052.8217147435889</v>
      </c>
      <c r="CP55" s="300">
        <f ca="1">'Cost Plus'!$AE55*f_MilPro</f>
        <v>5052.8217147435889</v>
      </c>
      <c r="CQ55" s="300">
        <f ca="1">'Cost Plus'!$AE55*f_MilPro</f>
        <v>5000.7307692307686</v>
      </c>
      <c r="CR55" s="300">
        <f ca="1">'Cost Plus'!$AE55*f_MilPro</f>
        <v>5000.7307692307686</v>
      </c>
      <c r="CS55" s="300">
        <f ca="1">'Cost Plus'!$AE55*f_MilPro</f>
        <v>5000.7307692307686</v>
      </c>
      <c r="CT55" s="300">
        <f ca="1">'Cost Plus'!$AE55*f_MilPro</f>
        <v>0</v>
      </c>
      <c r="CU55" s="300">
        <f ca="1">'Cost Plus'!$AE55*f_MilPro</f>
        <v>0</v>
      </c>
      <c r="CV55" s="300">
        <f ca="1">'Cost Plus'!$AE55*f_MilPro</f>
        <v>0</v>
      </c>
      <c r="CW55" s="300">
        <f ca="1">'Cost Plus'!$AE55*f_MilPro</f>
        <v>0</v>
      </c>
      <c r="CX55" s="300">
        <f ca="1">'Cost Plus'!$AE55*f_MilPro</f>
        <v>0</v>
      </c>
      <c r="CY55" s="300">
        <f ca="1">'Cost Plus'!$AE55*f_MilPro</f>
        <v>0</v>
      </c>
      <c r="CZ55" s="300">
        <f ca="1">'Cost Plus'!$AE55*f_MilPro</f>
        <v>0</v>
      </c>
      <c r="DA55" s="300">
        <f ca="1">'Cost Plus'!$AE55*f_MilPro</f>
        <v>0</v>
      </c>
      <c r="DB55" s="300">
        <f ca="1">'Cost Plus'!$AE55*f_MilPro</f>
        <v>0</v>
      </c>
      <c r="DC55" s="300">
        <f ca="1">'Cost Plus'!$AE55*f_MilPro</f>
        <v>0</v>
      </c>
      <c r="DD55" s="300">
        <f ca="1">'Cost Plus'!$AE55*f_MilPro</f>
        <v>0</v>
      </c>
      <c r="DE55" s="300">
        <f ca="1">'Cost Plus'!$AE55*f_MilPro</f>
        <v>0</v>
      </c>
      <c r="DF55" s="300">
        <f ca="1">'Cost Plus'!$AE55*f_MilPro</f>
        <v>0</v>
      </c>
      <c r="DG55" s="300">
        <f ca="1">'Cost Plus'!$AE55*f_MilPro</f>
        <v>0</v>
      </c>
      <c r="DH55" s="300">
        <f ca="1">'Cost Plus'!$AE55*f_MilPro</f>
        <v>0</v>
      </c>
      <c r="DI55" s="300">
        <f ca="1">'Cost Plus'!$AE55*f_MilPro</f>
        <v>0</v>
      </c>
      <c r="DJ55" s="300">
        <f ca="1">'Cost Plus'!$AE55*f_MilPro</f>
        <v>0</v>
      </c>
      <c r="DK55" s="300">
        <f ca="1">'Cost Plus'!$AE55*f_MilPro</f>
        <v>0</v>
      </c>
      <c r="DL55" s="300">
        <f ca="1">'Cost Plus'!$AE55*f_MilPro</f>
        <v>0</v>
      </c>
      <c r="DM55" s="300">
        <f ca="1">'Cost Plus'!$AE55*f_MilPro</f>
        <v>0</v>
      </c>
      <c r="DN55" s="300">
        <f ca="1">'Cost Plus'!$AE55*f_MilPro</f>
        <v>0</v>
      </c>
      <c r="DO55" s="300">
        <f ca="1">'Cost Plus'!$AE55*f_MilPro</f>
        <v>0</v>
      </c>
      <c r="DP55" s="300">
        <f ca="1">'Cost Plus'!$AE55*f_MilPro</f>
        <v>0</v>
      </c>
      <c r="DQ55" s="300">
        <f ca="1">'Cost Plus'!$AE55*f_MilPro</f>
        <v>0</v>
      </c>
      <c r="DR55" s="300">
        <f ca="1">'Cost Plus'!$AE55*f_MilPro</f>
        <v>0</v>
      </c>
      <c r="DS55" s="300">
        <f ca="1">'Cost Plus'!$AE55*f_MilPro</f>
        <v>0</v>
      </c>
      <c r="DT55" s="300">
        <f ca="1">'Cost Plus'!$AE55*f_MilPro</f>
        <v>0</v>
      </c>
      <c r="DU55" s="300">
        <f ca="1">'Cost Plus'!$AE55*f_MilPro</f>
        <v>0</v>
      </c>
      <c r="DV55" s="300">
        <f ca="1">'Cost Plus'!$AE55*f_MilPro</f>
        <v>0</v>
      </c>
      <c r="DW55" s="300">
        <f ca="1">'Cost Plus'!$AE55*f_MilPro</f>
        <v>0</v>
      </c>
      <c r="DX55" s="300">
        <f ca="1">'Cost Plus'!$AE55*f_MilPro</f>
        <v>0</v>
      </c>
      <c r="DY55" s="300">
        <f ca="1">'Cost Plus'!$AE55*f_MilPro</f>
        <v>0</v>
      </c>
      <c r="DZ55" s="300">
        <f ca="1">'Cost Plus'!$AE55*f_MilPro</f>
        <v>0</v>
      </c>
      <c r="EA55" s="300">
        <f ca="1">'Cost Plus'!$AE55*f_MilPro</f>
        <v>0</v>
      </c>
      <c r="EB55" s="300">
        <f ca="1">'Cost Plus'!$AE55*f_MilPro</f>
        <v>0</v>
      </c>
      <c r="EC55" s="300">
        <f ca="1">'Cost Plus'!$AE55*f_MilPro</f>
        <v>0</v>
      </c>
      <c r="ED55" s="300">
        <f ca="1">'Cost Plus'!$AE55*f_MilPro</f>
        <v>0</v>
      </c>
      <c r="EE55" s="300">
        <f ca="1">'Cost Plus'!$AE55*f_MilPro</f>
        <v>0</v>
      </c>
      <c r="EF55" s="300">
        <f ca="1">'Cost Plus'!$AE55*f_MilPro</f>
        <v>0</v>
      </c>
      <c r="EG55" s="300">
        <f ca="1">'Cost Plus'!$AE55*f_MilPro</f>
        <v>0</v>
      </c>
      <c r="EH55" s="300">
        <f ca="1">'Cost Plus'!$AE55*f_MilPro</f>
        <v>0</v>
      </c>
      <c r="EI55" s="300">
        <f ca="1">'Cost Plus'!$AE55*f_MilPro</f>
        <v>0</v>
      </c>
      <c r="EJ55" s="300">
        <f ca="1">'Cost Plus'!$AE55*f_MilPro</f>
        <v>0</v>
      </c>
      <c r="EK55" s="300">
        <f ca="1">'Cost Plus'!$AE55*f_MilPro</f>
        <v>0</v>
      </c>
      <c r="EL55" s="300">
        <f ca="1">'Cost Plus'!$AE55*f_MilPro</f>
        <v>0</v>
      </c>
      <c r="EM55" s="300">
        <f ca="1">'Cost Plus'!$AE55*f_MilPro</f>
        <v>0</v>
      </c>
      <c r="EN55" s="300">
        <f ca="1">'Cost Plus'!$AE55*f_MilPro</f>
        <v>0</v>
      </c>
      <c r="EO55" s="300">
        <f ca="1">'Cost Plus'!$AE55*f_MilPro</f>
        <v>0</v>
      </c>
      <c r="EP55" s="300">
        <f ca="1">'Cost Plus'!$AE55*f_MilPro</f>
        <v>0</v>
      </c>
      <c r="EQ55" s="300">
        <f ca="1">'Cost Plus'!$AE55*f_MilPro</f>
        <v>0</v>
      </c>
      <c r="ER55" s="300">
        <f ca="1">'Cost Plus'!$AE55*f_MilPro</f>
        <v>0</v>
      </c>
      <c r="ES55" s="300">
        <f ca="1">'Cost Plus'!$AE55*f_MilPro</f>
        <v>0</v>
      </c>
      <c r="ET55" s="300">
        <f ca="1">'Cost Plus'!$AE55*f_MilPro</f>
        <v>0</v>
      </c>
      <c r="EU55" s="300">
        <f ca="1">'Cost Plus'!$AE55*f_MilPro</f>
        <v>0</v>
      </c>
      <c r="EV55" s="300">
        <f ca="1">'Cost Plus'!$AE55*f_MilPro</f>
        <v>0</v>
      </c>
      <c r="EW55" s="300">
        <f ca="1">'Cost Plus'!$AE55*f_MilPro</f>
        <v>0</v>
      </c>
      <c r="EX55" s="300">
        <f ca="1">'Cost Plus'!$AE55*f_MilPro</f>
        <v>0</v>
      </c>
      <c r="EY55" s="612"/>
      <c r="EZ55" s="757" t="str">
        <f>'Main Input'!EZ55</f>
        <v>RPI</v>
      </c>
      <c r="FA55" s="757" t="str">
        <f>'Main Input'!FA55</f>
        <v>N/A</v>
      </c>
      <c r="FB55" s="766">
        <f>'Main Input'!FB55</f>
        <v>0</v>
      </c>
      <c r="FC55" s="766" t="str">
        <f>'Main Input'!FC55</f>
        <v>IT Solutions</v>
      </c>
      <c r="FD55" s="766" t="str">
        <f>'Main Input'!FD55</f>
        <v>Managed Services</v>
      </c>
      <c r="FE55" s="757" t="str">
        <f>'Main Input'!FE55</f>
        <v>Opex</v>
      </c>
      <c r="FF55" s="757" t="str">
        <f>'Main Input'!FF55</f>
        <v>ContractAccrual</v>
      </c>
      <c r="FG55" s="757" t="str">
        <f>'Main Input'!FG55</f>
        <v>Expense</v>
      </c>
      <c r="FH55" s="767" t="str">
        <f>'Main Input'!FH55</f>
        <v>A</v>
      </c>
      <c r="FI55" s="768">
        <f>'Main Input'!FI55</f>
        <v>0.22</v>
      </c>
      <c r="FJ55" s="768">
        <f>'Main Input'!FJ55</f>
        <v>0</v>
      </c>
      <c r="FK55" s="612"/>
      <c r="FL55" s="531">
        <f t="shared" si="29"/>
        <v>0</v>
      </c>
      <c r="FM55" s="86"/>
      <c r="FN55" s="612"/>
    </row>
    <row r="56" spans="1:170" ht="12.75" customHeight="1">
      <c r="A56" s="750" t="str">
        <f>'Main Input'!A56</f>
        <v>MTB</v>
      </c>
      <c r="B56" s="762" t="str">
        <f>'Main Input'!B56</f>
        <v>Business Unit</v>
      </c>
      <c r="C56" s="762" t="str">
        <f>'Main Input'!C56</f>
        <v>Labour</v>
      </c>
      <c r="D56" s="762" t="str">
        <f>'Main Input'!D56</f>
        <v>TFR</v>
      </c>
      <c r="E56" s="762" t="str">
        <f>'Main Input'!E56</f>
        <v>Migration Lead Designer / Team lead (Wintel)</v>
      </c>
      <c r="F56" s="753" t="str">
        <f>'Main Input'!F56</f>
        <v>direct</v>
      </c>
      <c r="G56" s="753" t="str">
        <f>'Main Input'!G56</f>
        <v>Person</v>
      </c>
      <c r="H56" s="753" t="str">
        <f>'Main Input'!H56</f>
        <v>TAC.CSA.2</v>
      </c>
      <c r="I56" s="753">
        <f>'Main Input'!I56</f>
        <v>0</v>
      </c>
      <c r="J56" s="753">
        <f>'Main Input'!J56</f>
        <v>0</v>
      </c>
      <c r="K56" s="753" t="str">
        <f>'Main Input'!K56</f>
        <v>FJS</v>
      </c>
      <c r="L56" s="753" t="str">
        <f>'Main Input'!L56</f>
        <v>pTran</v>
      </c>
      <c r="M56" s="753">
        <f>'Main Input'!M56</f>
        <v>0</v>
      </c>
      <c r="N56" s="753">
        <f>'Main Input'!N56</f>
        <v>0</v>
      </c>
      <c r="O56" s="753" t="str">
        <f>'Main Input'!O56</f>
        <v>SPAIN</v>
      </c>
      <c r="P56" s="753">
        <f>'Main Input'!P56</f>
        <v>313</v>
      </c>
      <c r="Q56" s="753" t="str">
        <f>'Main Input'!Q56</f>
        <v>EUR</v>
      </c>
      <c r="R56" s="753" t="str">
        <f>'Main Input'!R56</f>
        <v>EMEA</v>
      </c>
      <c r="S56" s="753" t="str">
        <f>'Main Input'!S56</f>
        <v>Local</v>
      </c>
      <c r="T56" s="753">
        <f>'Main Input'!T56</f>
        <v>0</v>
      </c>
      <c r="U56" s="753">
        <f>'Main Input'!U56</f>
        <v>0</v>
      </c>
      <c r="V56" s="753" t="str">
        <f>'Main Input'!V56</f>
        <v>6_ATP</v>
      </c>
      <c r="W56" s="753">
        <f>'Main Input'!W56</f>
        <v>0</v>
      </c>
      <c r="X56" s="753">
        <f>'Main Input'!X56</f>
        <v>0</v>
      </c>
      <c r="Y56" s="753">
        <f>'Main Input'!Y56</f>
        <v>0</v>
      </c>
      <c r="Z56" s="753">
        <f>'Main Input'!Z56</f>
        <v>0</v>
      </c>
      <c r="AA56" s="753">
        <f>'Main Input'!AA56</f>
        <v>0</v>
      </c>
      <c r="AB56" s="763">
        <f>'Main Input'!AB56</f>
        <v>0</v>
      </c>
      <c r="AC56" s="763" t="str">
        <f>'Main Input'!AC56</f>
        <v>Days</v>
      </c>
      <c r="AD56" s="764">
        <f>'Main Input'!AD56</f>
        <v>50</v>
      </c>
      <c r="AE56" s="765">
        <f t="shared" ca="1" si="28"/>
        <v>20064.102564102563</v>
      </c>
      <c r="AF56" s="299">
        <f ca="1">'Cost Plus'!$AE56*f_MilPro</f>
        <v>0</v>
      </c>
      <c r="AG56" s="300">
        <f ca="1">'Cost Plus'!$AE56*f_MilPro</f>
        <v>0</v>
      </c>
      <c r="AH56" s="300">
        <f ca="1">'Cost Plus'!$AE56*f_MilPro</f>
        <v>0</v>
      </c>
      <c r="AI56" s="300">
        <f ca="1">'Cost Plus'!$AE56*f_MilPro</f>
        <v>0</v>
      </c>
      <c r="AJ56" s="300">
        <f ca="1">'Cost Plus'!$AE56*f_MilPro</f>
        <v>0</v>
      </c>
      <c r="AK56" s="300">
        <f ca="1">'Cost Plus'!$AE56*f_MilPro</f>
        <v>0</v>
      </c>
      <c r="AL56" s="300">
        <f ca="1">'Cost Plus'!$AE56*f_MilPro</f>
        <v>0</v>
      </c>
      <c r="AM56" s="300">
        <f ca="1">'Cost Plus'!$AE56*f_MilPro</f>
        <v>0</v>
      </c>
      <c r="AN56" s="300">
        <f ca="1">'Cost Plus'!$AE56*f_MilPro</f>
        <v>20064.102564102563</v>
      </c>
      <c r="AO56" s="300">
        <f ca="1">'Cost Plus'!$AE56*f_MilPro</f>
        <v>0</v>
      </c>
      <c r="AP56" s="300">
        <f ca="1">'Cost Plus'!$AE56*f_MilPro</f>
        <v>0</v>
      </c>
      <c r="AQ56" s="300">
        <f ca="1">'Cost Plus'!$AE56*f_MilPro</f>
        <v>0</v>
      </c>
      <c r="AR56" s="300">
        <f ca="1">'Cost Plus'!$AE56*f_MilPro</f>
        <v>0</v>
      </c>
      <c r="AS56" s="300">
        <f ca="1">'Cost Plus'!$AE56*f_MilPro</f>
        <v>0</v>
      </c>
      <c r="AT56" s="300">
        <f ca="1">'Cost Plus'!$AE56*f_MilPro</f>
        <v>0</v>
      </c>
      <c r="AU56" s="300">
        <f ca="1">'Cost Plus'!$AE56*f_MilPro</f>
        <v>0</v>
      </c>
      <c r="AV56" s="300">
        <f ca="1">'Cost Plus'!$AE56*f_MilPro</f>
        <v>0</v>
      </c>
      <c r="AW56" s="300">
        <f ca="1">'Cost Plus'!$AE56*f_MilPro</f>
        <v>0</v>
      </c>
      <c r="AX56" s="300">
        <f ca="1">'Cost Plus'!$AE56*f_MilPro</f>
        <v>0</v>
      </c>
      <c r="AY56" s="300">
        <f ca="1">'Cost Plus'!$AE56*f_MilPro</f>
        <v>0</v>
      </c>
      <c r="AZ56" s="300">
        <f ca="1">'Cost Plus'!$AE56*f_MilPro</f>
        <v>0</v>
      </c>
      <c r="BA56" s="300">
        <f ca="1">'Cost Plus'!$AE56*f_MilPro</f>
        <v>0</v>
      </c>
      <c r="BB56" s="300">
        <f ca="1">'Cost Plus'!$AE56*f_MilPro</f>
        <v>0</v>
      </c>
      <c r="BC56" s="300">
        <f ca="1">'Cost Plus'!$AE56*f_MilPro</f>
        <v>0</v>
      </c>
      <c r="BD56" s="300">
        <f ca="1">'Cost Plus'!$AE56*f_MilPro</f>
        <v>0</v>
      </c>
      <c r="BE56" s="300">
        <f ca="1">'Cost Plus'!$AE56*f_MilPro</f>
        <v>0</v>
      </c>
      <c r="BF56" s="300">
        <f ca="1">'Cost Plus'!$AE56*f_MilPro</f>
        <v>0</v>
      </c>
      <c r="BG56" s="300">
        <f ca="1">'Cost Plus'!$AE56*f_MilPro</f>
        <v>0</v>
      </c>
      <c r="BH56" s="300">
        <f ca="1">'Cost Plus'!$AE56*f_MilPro</f>
        <v>0</v>
      </c>
      <c r="BI56" s="300">
        <f ca="1">'Cost Plus'!$AE56*f_MilPro</f>
        <v>0</v>
      </c>
      <c r="BJ56" s="300">
        <f ca="1">'Cost Plus'!$AE56*f_MilPro</f>
        <v>0</v>
      </c>
      <c r="BK56" s="300">
        <f ca="1">'Cost Plus'!$AE56*f_MilPro</f>
        <v>0</v>
      </c>
      <c r="BL56" s="300">
        <f ca="1">'Cost Plus'!$AE56*f_MilPro</f>
        <v>0</v>
      </c>
      <c r="BM56" s="300">
        <f ca="1">'Cost Plus'!$AE56*f_MilPro</f>
        <v>0</v>
      </c>
      <c r="BN56" s="300">
        <f ca="1">'Cost Plus'!$AE56*f_MilPro</f>
        <v>0</v>
      </c>
      <c r="BO56" s="300">
        <f ca="1">'Cost Plus'!$AE56*f_MilPro</f>
        <v>0</v>
      </c>
      <c r="BP56" s="300">
        <f ca="1">'Cost Plus'!$AE56*f_MilPro</f>
        <v>0</v>
      </c>
      <c r="BQ56" s="300">
        <f ca="1">'Cost Plus'!$AE56*f_MilPro</f>
        <v>0</v>
      </c>
      <c r="BR56" s="300">
        <f ca="1">'Cost Plus'!$AE56*f_MilPro</f>
        <v>0</v>
      </c>
      <c r="BS56" s="300">
        <f ca="1">'Cost Plus'!$AE56*f_MilPro</f>
        <v>0</v>
      </c>
      <c r="BT56" s="300">
        <f ca="1">'Cost Plus'!$AE56*f_MilPro</f>
        <v>0</v>
      </c>
      <c r="BU56" s="300">
        <f ca="1">'Cost Plus'!$AE56*f_MilPro</f>
        <v>0</v>
      </c>
      <c r="BV56" s="300">
        <f ca="1">'Cost Plus'!$AE56*f_MilPro</f>
        <v>0</v>
      </c>
      <c r="BW56" s="300">
        <f ca="1">'Cost Plus'!$AE56*f_MilPro</f>
        <v>0</v>
      </c>
      <c r="BX56" s="300">
        <f ca="1">'Cost Plus'!$AE56*f_MilPro</f>
        <v>0</v>
      </c>
      <c r="BY56" s="300">
        <f ca="1">'Cost Plus'!$AE56*f_MilPro</f>
        <v>0</v>
      </c>
      <c r="BZ56" s="300">
        <f ca="1">'Cost Plus'!$AE56*f_MilPro</f>
        <v>0</v>
      </c>
      <c r="CA56" s="300">
        <f ca="1">'Cost Plus'!$AE56*f_MilPro</f>
        <v>0</v>
      </c>
      <c r="CB56" s="300">
        <f ca="1">'Cost Plus'!$AE56*f_MilPro</f>
        <v>0</v>
      </c>
      <c r="CC56" s="300">
        <f ca="1">'Cost Plus'!$AE56*f_MilPro</f>
        <v>0</v>
      </c>
      <c r="CD56" s="300">
        <f ca="1">'Cost Plus'!$AE56*f_MilPro</f>
        <v>0</v>
      </c>
      <c r="CE56" s="300">
        <f ca="1">'Cost Plus'!$AE56*f_MilPro</f>
        <v>0</v>
      </c>
      <c r="CF56" s="300">
        <f ca="1">'Cost Plus'!$AE56*f_MilPro</f>
        <v>0</v>
      </c>
      <c r="CG56" s="300">
        <f ca="1">'Cost Plus'!$AE56*f_MilPro</f>
        <v>0</v>
      </c>
      <c r="CH56" s="300">
        <f ca="1">'Cost Plus'!$AE56*f_MilPro</f>
        <v>0</v>
      </c>
      <c r="CI56" s="300">
        <f ca="1">'Cost Plus'!$AE56*f_MilPro</f>
        <v>0</v>
      </c>
      <c r="CJ56" s="300">
        <f ca="1">'Cost Plus'!$AE56*f_MilPro</f>
        <v>0</v>
      </c>
      <c r="CK56" s="300">
        <f ca="1">'Cost Plus'!$AE56*f_MilPro</f>
        <v>0</v>
      </c>
      <c r="CL56" s="300">
        <f ca="1">'Cost Plus'!$AE56*f_MilPro</f>
        <v>0</v>
      </c>
      <c r="CM56" s="300">
        <f ca="1">'Cost Plus'!$AE56*f_MilPro</f>
        <v>0</v>
      </c>
      <c r="CN56" s="300">
        <f ca="1">'Cost Plus'!$AE56*f_MilPro</f>
        <v>0</v>
      </c>
      <c r="CO56" s="300">
        <f ca="1">'Cost Plus'!$AE56*f_MilPro</f>
        <v>0</v>
      </c>
      <c r="CP56" s="300">
        <f ca="1">'Cost Plus'!$AE56*f_MilPro</f>
        <v>0</v>
      </c>
      <c r="CQ56" s="300">
        <f ca="1">'Cost Plus'!$AE56*f_MilPro</f>
        <v>0</v>
      </c>
      <c r="CR56" s="300">
        <f ca="1">'Cost Plus'!$AE56*f_MilPro</f>
        <v>0</v>
      </c>
      <c r="CS56" s="300">
        <f ca="1">'Cost Plus'!$AE56*f_MilPro</f>
        <v>0</v>
      </c>
      <c r="CT56" s="300">
        <f ca="1">'Cost Plus'!$AE56*f_MilPro</f>
        <v>0</v>
      </c>
      <c r="CU56" s="300">
        <f ca="1">'Cost Plus'!$AE56*f_MilPro</f>
        <v>0</v>
      </c>
      <c r="CV56" s="300">
        <f ca="1">'Cost Plus'!$AE56*f_MilPro</f>
        <v>0</v>
      </c>
      <c r="CW56" s="300">
        <f ca="1">'Cost Plus'!$AE56*f_MilPro</f>
        <v>0</v>
      </c>
      <c r="CX56" s="300">
        <f ca="1">'Cost Plus'!$AE56*f_MilPro</f>
        <v>0</v>
      </c>
      <c r="CY56" s="300">
        <f ca="1">'Cost Plus'!$AE56*f_MilPro</f>
        <v>0</v>
      </c>
      <c r="CZ56" s="300">
        <f ca="1">'Cost Plus'!$AE56*f_MilPro</f>
        <v>0</v>
      </c>
      <c r="DA56" s="300">
        <f ca="1">'Cost Plus'!$AE56*f_MilPro</f>
        <v>0</v>
      </c>
      <c r="DB56" s="300">
        <f ca="1">'Cost Plus'!$AE56*f_MilPro</f>
        <v>0</v>
      </c>
      <c r="DC56" s="300">
        <f ca="1">'Cost Plus'!$AE56*f_MilPro</f>
        <v>0</v>
      </c>
      <c r="DD56" s="300">
        <f ca="1">'Cost Plus'!$AE56*f_MilPro</f>
        <v>0</v>
      </c>
      <c r="DE56" s="300">
        <f ca="1">'Cost Plus'!$AE56*f_MilPro</f>
        <v>0</v>
      </c>
      <c r="DF56" s="300">
        <f ca="1">'Cost Plus'!$AE56*f_MilPro</f>
        <v>0</v>
      </c>
      <c r="DG56" s="300">
        <f ca="1">'Cost Plus'!$AE56*f_MilPro</f>
        <v>0</v>
      </c>
      <c r="DH56" s="300">
        <f ca="1">'Cost Plus'!$AE56*f_MilPro</f>
        <v>0</v>
      </c>
      <c r="DI56" s="300">
        <f ca="1">'Cost Plus'!$AE56*f_MilPro</f>
        <v>0</v>
      </c>
      <c r="DJ56" s="300">
        <f ca="1">'Cost Plus'!$AE56*f_MilPro</f>
        <v>0</v>
      </c>
      <c r="DK56" s="300">
        <f ca="1">'Cost Plus'!$AE56*f_MilPro</f>
        <v>0</v>
      </c>
      <c r="DL56" s="300">
        <f ca="1">'Cost Plus'!$AE56*f_MilPro</f>
        <v>0</v>
      </c>
      <c r="DM56" s="300">
        <f ca="1">'Cost Plus'!$AE56*f_MilPro</f>
        <v>0</v>
      </c>
      <c r="DN56" s="300">
        <f ca="1">'Cost Plus'!$AE56*f_MilPro</f>
        <v>0</v>
      </c>
      <c r="DO56" s="300">
        <f ca="1">'Cost Plus'!$AE56*f_MilPro</f>
        <v>0</v>
      </c>
      <c r="DP56" s="300">
        <f ca="1">'Cost Plus'!$AE56*f_MilPro</f>
        <v>0</v>
      </c>
      <c r="DQ56" s="300">
        <f ca="1">'Cost Plus'!$AE56*f_MilPro</f>
        <v>0</v>
      </c>
      <c r="DR56" s="300">
        <f ca="1">'Cost Plus'!$AE56*f_MilPro</f>
        <v>0</v>
      </c>
      <c r="DS56" s="300">
        <f ca="1">'Cost Plus'!$AE56*f_MilPro</f>
        <v>0</v>
      </c>
      <c r="DT56" s="300">
        <f ca="1">'Cost Plus'!$AE56*f_MilPro</f>
        <v>0</v>
      </c>
      <c r="DU56" s="300">
        <f ca="1">'Cost Plus'!$AE56*f_MilPro</f>
        <v>0</v>
      </c>
      <c r="DV56" s="300">
        <f ca="1">'Cost Plus'!$AE56*f_MilPro</f>
        <v>0</v>
      </c>
      <c r="DW56" s="300">
        <f ca="1">'Cost Plus'!$AE56*f_MilPro</f>
        <v>0</v>
      </c>
      <c r="DX56" s="300">
        <f ca="1">'Cost Plus'!$AE56*f_MilPro</f>
        <v>0</v>
      </c>
      <c r="DY56" s="300">
        <f ca="1">'Cost Plus'!$AE56*f_MilPro</f>
        <v>0</v>
      </c>
      <c r="DZ56" s="300">
        <f ca="1">'Cost Plus'!$AE56*f_MilPro</f>
        <v>0</v>
      </c>
      <c r="EA56" s="300">
        <f ca="1">'Cost Plus'!$AE56*f_MilPro</f>
        <v>0</v>
      </c>
      <c r="EB56" s="300">
        <f ca="1">'Cost Plus'!$AE56*f_MilPro</f>
        <v>0</v>
      </c>
      <c r="EC56" s="300">
        <f ca="1">'Cost Plus'!$AE56*f_MilPro</f>
        <v>0</v>
      </c>
      <c r="ED56" s="300">
        <f ca="1">'Cost Plus'!$AE56*f_MilPro</f>
        <v>0</v>
      </c>
      <c r="EE56" s="300">
        <f ca="1">'Cost Plus'!$AE56*f_MilPro</f>
        <v>0</v>
      </c>
      <c r="EF56" s="300">
        <f ca="1">'Cost Plus'!$AE56*f_MilPro</f>
        <v>0</v>
      </c>
      <c r="EG56" s="300">
        <f ca="1">'Cost Plus'!$AE56*f_MilPro</f>
        <v>0</v>
      </c>
      <c r="EH56" s="300">
        <f ca="1">'Cost Plus'!$AE56*f_MilPro</f>
        <v>0</v>
      </c>
      <c r="EI56" s="300">
        <f ca="1">'Cost Plus'!$AE56*f_MilPro</f>
        <v>0</v>
      </c>
      <c r="EJ56" s="300">
        <f ca="1">'Cost Plus'!$AE56*f_MilPro</f>
        <v>0</v>
      </c>
      <c r="EK56" s="300">
        <f ca="1">'Cost Plus'!$AE56*f_MilPro</f>
        <v>0</v>
      </c>
      <c r="EL56" s="300">
        <f ca="1">'Cost Plus'!$AE56*f_MilPro</f>
        <v>0</v>
      </c>
      <c r="EM56" s="300">
        <f ca="1">'Cost Plus'!$AE56*f_MilPro</f>
        <v>0</v>
      </c>
      <c r="EN56" s="300">
        <f ca="1">'Cost Plus'!$AE56*f_MilPro</f>
        <v>0</v>
      </c>
      <c r="EO56" s="300">
        <f ca="1">'Cost Plus'!$AE56*f_MilPro</f>
        <v>0</v>
      </c>
      <c r="EP56" s="300">
        <f ca="1">'Cost Plus'!$AE56*f_MilPro</f>
        <v>0</v>
      </c>
      <c r="EQ56" s="300">
        <f ca="1">'Cost Plus'!$AE56*f_MilPro</f>
        <v>0</v>
      </c>
      <c r="ER56" s="300">
        <f ca="1">'Cost Plus'!$AE56*f_MilPro</f>
        <v>0</v>
      </c>
      <c r="ES56" s="300">
        <f ca="1">'Cost Plus'!$AE56*f_MilPro</f>
        <v>0</v>
      </c>
      <c r="ET56" s="300">
        <f ca="1">'Cost Plus'!$AE56*f_MilPro</f>
        <v>0</v>
      </c>
      <c r="EU56" s="300">
        <f ca="1">'Cost Plus'!$AE56*f_MilPro</f>
        <v>0</v>
      </c>
      <c r="EV56" s="300">
        <f ca="1">'Cost Plus'!$AE56*f_MilPro</f>
        <v>0</v>
      </c>
      <c r="EW56" s="300">
        <f ca="1">'Cost Plus'!$AE56*f_MilPro</f>
        <v>0</v>
      </c>
      <c r="EX56" s="300">
        <f ca="1">'Cost Plus'!$AE56*f_MilPro</f>
        <v>0</v>
      </c>
      <c r="EY56" s="612"/>
      <c r="EZ56" s="757" t="str">
        <f>'Main Input'!EZ56</f>
        <v>RPI</v>
      </c>
      <c r="FA56" s="757" t="str">
        <f>'Main Input'!FA56</f>
        <v>N/A</v>
      </c>
      <c r="FB56" s="766">
        <f>'Main Input'!FB56</f>
        <v>0</v>
      </c>
      <c r="FC56" s="766" t="str">
        <f>'Main Input'!FC56</f>
        <v>IT Solutions</v>
      </c>
      <c r="FD56" s="766" t="str">
        <f>'Main Input'!FD56</f>
        <v>Managed Services</v>
      </c>
      <c r="FE56" s="757" t="str">
        <f>'Main Input'!FE56</f>
        <v>Opex</v>
      </c>
      <c r="FF56" s="757" t="str">
        <f>'Main Input'!FF56</f>
        <v>ContractAccrual</v>
      </c>
      <c r="FG56" s="757" t="str">
        <f>'Main Input'!FG56</f>
        <v>Expense</v>
      </c>
      <c r="FH56" s="767" t="str">
        <f>'Main Input'!FH56</f>
        <v>A</v>
      </c>
      <c r="FI56" s="768">
        <f>'Main Input'!FI56</f>
        <v>0.22</v>
      </c>
      <c r="FJ56" s="768">
        <f>'Main Input'!FJ56</f>
        <v>0</v>
      </c>
      <c r="FK56" s="612"/>
      <c r="FL56" s="531">
        <f t="shared" si="29"/>
        <v>0</v>
      </c>
      <c r="FM56" s="86"/>
      <c r="FN56" s="612"/>
    </row>
    <row r="57" spans="1:170" ht="12.75" customHeight="1">
      <c r="A57" s="750" t="str">
        <f>'Main Input'!A57</f>
        <v>MTB</v>
      </c>
      <c r="B57" s="762" t="str">
        <f>'Main Input'!B57</f>
        <v>Business Unit</v>
      </c>
      <c r="C57" s="762" t="str">
        <f>'Main Input'!C57</f>
        <v>Labour</v>
      </c>
      <c r="D57" s="762" t="str">
        <f>'Main Input'!D57</f>
        <v>TFR</v>
      </c>
      <c r="E57" s="762" t="str">
        <f>'Main Input'!E57</f>
        <v>Migration Designer #2 (Wintel)</v>
      </c>
      <c r="F57" s="753" t="str">
        <f>'Main Input'!F57</f>
        <v>direct</v>
      </c>
      <c r="G57" s="753" t="str">
        <f>'Main Input'!G57</f>
        <v>Person</v>
      </c>
      <c r="H57" s="753" t="str">
        <f>'Main Input'!H57</f>
        <v>TAC.CSA.2</v>
      </c>
      <c r="I57" s="753">
        <f>'Main Input'!I57</f>
        <v>0</v>
      </c>
      <c r="J57" s="753">
        <f>'Main Input'!J57</f>
        <v>0</v>
      </c>
      <c r="K57" s="753" t="str">
        <f>'Main Input'!K57</f>
        <v>FJS</v>
      </c>
      <c r="L57" s="753" t="str">
        <f>'Main Input'!L57</f>
        <v>pTran</v>
      </c>
      <c r="M57" s="753">
        <f>'Main Input'!M57</f>
        <v>0</v>
      </c>
      <c r="N57" s="753">
        <f>'Main Input'!N57</f>
        <v>0</v>
      </c>
      <c r="O57" s="753" t="str">
        <f>'Main Input'!O57</f>
        <v>SPAIN</v>
      </c>
      <c r="P57" s="753">
        <f>'Main Input'!P57</f>
        <v>313</v>
      </c>
      <c r="Q57" s="753" t="str">
        <f>'Main Input'!Q57</f>
        <v>EUR</v>
      </c>
      <c r="R57" s="753" t="str">
        <f>'Main Input'!R57</f>
        <v>EMEA</v>
      </c>
      <c r="S57" s="753" t="str">
        <f>'Main Input'!S57</f>
        <v>Local</v>
      </c>
      <c r="T57" s="753">
        <f>'Main Input'!T57</f>
        <v>0</v>
      </c>
      <c r="U57" s="753">
        <f>'Main Input'!U57</f>
        <v>0</v>
      </c>
      <c r="V57" s="753" t="str">
        <f>'Main Input'!V57</f>
        <v>6_ATP</v>
      </c>
      <c r="W57" s="753">
        <f>'Main Input'!W57</f>
        <v>0</v>
      </c>
      <c r="X57" s="753">
        <f>'Main Input'!X57</f>
        <v>0</v>
      </c>
      <c r="Y57" s="753">
        <f>'Main Input'!Y57</f>
        <v>0</v>
      </c>
      <c r="Z57" s="753">
        <f>'Main Input'!Z57</f>
        <v>0</v>
      </c>
      <c r="AA57" s="753">
        <f>'Main Input'!AA57</f>
        <v>0</v>
      </c>
      <c r="AB57" s="763">
        <f>'Main Input'!AB57</f>
        <v>0</v>
      </c>
      <c r="AC57" s="763" t="str">
        <f>'Main Input'!AC57</f>
        <v>Days</v>
      </c>
      <c r="AD57" s="764">
        <f>'Main Input'!AD57</f>
        <v>50</v>
      </c>
      <c r="AE57" s="765">
        <f t="shared" ca="1" si="28"/>
        <v>20064.102564102563</v>
      </c>
      <c r="AF57" s="299">
        <f ca="1">'Cost Plus'!$AE57*f_MilPro</f>
        <v>0</v>
      </c>
      <c r="AG57" s="300">
        <f ca="1">'Cost Plus'!$AE57*f_MilPro</f>
        <v>0</v>
      </c>
      <c r="AH57" s="300">
        <f ca="1">'Cost Plus'!$AE57*f_MilPro</f>
        <v>0</v>
      </c>
      <c r="AI57" s="300">
        <f ca="1">'Cost Plus'!$AE57*f_MilPro</f>
        <v>0</v>
      </c>
      <c r="AJ57" s="300">
        <f ca="1">'Cost Plus'!$AE57*f_MilPro</f>
        <v>0</v>
      </c>
      <c r="AK57" s="300">
        <f ca="1">'Cost Plus'!$AE57*f_MilPro</f>
        <v>0</v>
      </c>
      <c r="AL57" s="300">
        <f ca="1">'Cost Plus'!$AE57*f_MilPro</f>
        <v>0</v>
      </c>
      <c r="AM57" s="300">
        <f ca="1">'Cost Plus'!$AE57*f_MilPro</f>
        <v>0</v>
      </c>
      <c r="AN57" s="300">
        <f ca="1">'Cost Plus'!$AE57*f_MilPro</f>
        <v>20064.102564102563</v>
      </c>
      <c r="AO57" s="300">
        <f ca="1">'Cost Plus'!$AE57*f_MilPro</f>
        <v>0</v>
      </c>
      <c r="AP57" s="300">
        <f ca="1">'Cost Plus'!$AE57*f_MilPro</f>
        <v>0</v>
      </c>
      <c r="AQ57" s="300">
        <f ca="1">'Cost Plus'!$AE57*f_MilPro</f>
        <v>0</v>
      </c>
      <c r="AR57" s="300">
        <f ca="1">'Cost Plus'!$AE57*f_MilPro</f>
        <v>0</v>
      </c>
      <c r="AS57" s="300">
        <f ca="1">'Cost Plus'!$AE57*f_MilPro</f>
        <v>0</v>
      </c>
      <c r="AT57" s="300">
        <f ca="1">'Cost Plus'!$AE57*f_MilPro</f>
        <v>0</v>
      </c>
      <c r="AU57" s="300">
        <f ca="1">'Cost Plus'!$AE57*f_MilPro</f>
        <v>0</v>
      </c>
      <c r="AV57" s="300">
        <f ca="1">'Cost Plus'!$AE57*f_MilPro</f>
        <v>0</v>
      </c>
      <c r="AW57" s="300">
        <f ca="1">'Cost Plus'!$AE57*f_MilPro</f>
        <v>0</v>
      </c>
      <c r="AX57" s="300">
        <f ca="1">'Cost Plus'!$AE57*f_MilPro</f>
        <v>0</v>
      </c>
      <c r="AY57" s="300">
        <f ca="1">'Cost Plus'!$AE57*f_MilPro</f>
        <v>0</v>
      </c>
      <c r="AZ57" s="300">
        <f ca="1">'Cost Plus'!$AE57*f_MilPro</f>
        <v>0</v>
      </c>
      <c r="BA57" s="300">
        <f ca="1">'Cost Plus'!$AE57*f_MilPro</f>
        <v>0</v>
      </c>
      <c r="BB57" s="300">
        <f ca="1">'Cost Plus'!$AE57*f_MilPro</f>
        <v>0</v>
      </c>
      <c r="BC57" s="300">
        <f ca="1">'Cost Plus'!$AE57*f_MilPro</f>
        <v>0</v>
      </c>
      <c r="BD57" s="300">
        <f ca="1">'Cost Plus'!$AE57*f_MilPro</f>
        <v>0</v>
      </c>
      <c r="BE57" s="300">
        <f ca="1">'Cost Plus'!$AE57*f_MilPro</f>
        <v>0</v>
      </c>
      <c r="BF57" s="300">
        <f ca="1">'Cost Plus'!$AE57*f_MilPro</f>
        <v>0</v>
      </c>
      <c r="BG57" s="300">
        <f ca="1">'Cost Plus'!$AE57*f_MilPro</f>
        <v>0</v>
      </c>
      <c r="BH57" s="300">
        <f ca="1">'Cost Plus'!$AE57*f_MilPro</f>
        <v>0</v>
      </c>
      <c r="BI57" s="300">
        <f ca="1">'Cost Plus'!$AE57*f_MilPro</f>
        <v>0</v>
      </c>
      <c r="BJ57" s="300">
        <f ca="1">'Cost Plus'!$AE57*f_MilPro</f>
        <v>0</v>
      </c>
      <c r="BK57" s="300">
        <f ca="1">'Cost Plus'!$AE57*f_MilPro</f>
        <v>0</v>
      </c>
      <c r="BL57" s="300">
        <f ca="1">'Cost Plus'!$AE57*f_MilPro</f>
        <v>0</v>
      </c>
      <c r="BM57" s="300">
        <f ca="1">'Cost Plus'!$AE57*f_MilPro</f>
        <v>0</v>
      </c>
      <c r="BN57" s="300">
        <f ca="1">'Cost Plus'!$AE57*f_MilPro</f>
        <v>0</v>
      </c>
      <c r="BO57" s="300">
        <f ca="1">'Cost Plus'!$AE57*f_MilPro</f>
        <v>0</v>
      </c>
      <c r="BP57" s="300">
        <f ca="1">'Cost Plus'!$AE57*f_MilPro</f>
        <v>0</v>
      </c>
      <c r="BQ57" s="300">
        <f ca="1">'Cost Plus'!$AE57*f_MilPro</f>
        <v>0</v>
      </c>
      <c r="BR57" s="300">
        <f ca="1">'Cost Plus'!$AE57*f_MilPro</f>
        <v>0</v>
      </c>
      <c r="BS57" s="300">
        <f ca="1">'Cost Plus'!$AE57*f_MilPro</f>
        <v>0</v>
      </c>
      <c r="BT57" s="300">
        <f ca="1">'Cost Plus'!$AE57*f_MilPro</f>
        <v>0</v>
      </c>
      <c r="BU57" s="300">
        <f ca="1">'Cost Plus'!$AE57*f_MilPro</f>
        <v>0</v>
      </c>
      <c r="BV57" s="300">
        <f ca="1">'Cost Plus'!$AE57*f_MilPro</f>
        <v>0</v>
      </c>
      <c r="BW57" s="300">
        <f ca="1">'Cost Plus'!$AE57*f_MilPro</f>
        <v>0</v>
      </c>
      <c r="BX57" s="300">
        <f ca="1">'Cost Plus'!$AE57*f_MilPro</f>
        <v>0</v>
      </c>
      <c r="BY57" s="300">
        <f ca="1">'Cost Plus'!$AE57*f_MilPro</f>
        <v>0</v>
      </c>
      <c r="BZ57" s="300">
        <f ca="1">'Cost Plus'!$AE57*f_MilPro</f>
        <v>0</v>
      </c>
      <c r="CA57" s="300">
        <f ca="1">'Cost Plus'!$AE57*f_MilPro</f>
        <v>0</v>
      </c>
      <c r="CB57" s="300">
        <f ca="1">'Cost Plus'!$AE57*f_MilPro</f>
        <v>0</v>
      </c>
      <c r="CC57" s="300">
        <f ca="1">'Cost Plus'!$AE57*f_MilPro</f>
        <v>0</v>
      </c>
      <c r="CD57" s="300">
        <f ca="1">'Cost Plus'!$AE57*f_MilPro</f>
        <v>0</v>
      </c>
      <c r="CE57" s="300">
        <f ca="1">'Cost Plus'!$AE57*f_MilPro</f>
        <v>0</v>
      </c>
      <c r="CF57" s="300">
        <f ca="1">'Cost Plus'!$AE57*f_MilPro</f>
        <v>0</v>
      </c>
      <c r="CG57" s="300">
        <f ca="1">'Cost Plus'!$AE57*f_MilPro</f>
        <v>0</v>
      </c>
      <c r="CH57" s="300">
        <f ca="1">'Cost Plus'!$AE57*f_MilPro</f>
        <v>0</v>
      </c>
      <c r="CI57" s="300">
        <f ca="1">'Cost Plus'!$AE57*f_MilPro</f>
        <v>0</v>
      </c>
      <c r="CJ57" s="300">
        <f ca="1">'Cost Plus'!$AE57*f_MilPro</f>
        <v>0</v>
      </c>
      <c r="CK57" s="300">
        <f ca="1">'Cost Plus'!$AE57*f_MilPro</f>
        <v>0</v>
      </c>
      <c r="CL57" s="300">
        <f ca="1">'Cost Plus'!$AE57*f_MilPro</f>
        <v>0</v>
      </c>
      <c r="CM57" s="300">
        <f ca="1">'Cost Plus'!$AE57*f_MilPro</f>
        <v>0</v>
      </c>
      <c r="CN57" s="300">
        <f ca="1">'Cost Plus'!$AE57*f_MilPro</f>
        <v>0</v>
      </c>
      <c r="CO57" s="300">
        <f ca="1">'Cost Plus'!$AE57*f_MilPro</f>
        <v>0</v>
      </c>
      <c r="CP57" s="300">
        <f ca="1">'Cost Plus'!$AE57*f_MilPro</f>
        <v>0</v>
      </c>
      <c r="CQ57" s="300">
        <f ca="1">'Cost Plus'!$AE57*f_MilPro</f>
        <v>0</v>
      </c>
      <c r="CR57" s="300">
        <f ca="1">'Cost Plus'!$AE57*f_MilPro</f>
        <v>0</v>
      </c>
      <c r="CS57" s="300">
        <f ca="1">'Cost Plus'!$AE57*f_MilPro</f>
        <v>0</v>
      </c>
      <c r="CT57" s="300">
        <f ca="1">'Cost Plus'!$AE57*f_MilPro</f>
        <v>0</v>
      </c>
      <c r="CU57" s="300">
        <f ca="1">'Cost Plus'!$AE57*f_MilPro</f>
        <v>0</v>
      </c>
      <c r="CV57" s="300">
        <f ca="1">'Cost Plus'!$AE57*f_MilPro</f>
        <v>0</v>
      </c>
      <c r="CW57" s="300">
        <f ca="1">'Cost Plus'!$AE57*f_MilPro</f>
        <v>0</v>
      </c>
      <c r="CX57" s="300">
        <f ca="1">'Cost Plus'!$AE57*f_MilPro</f>
        <v>0</v>
      </c>
      <c r="CY57" s="300">
        <f ca="1">'Cost Plus'!$AE57*f_MilPro</f>
        <v>0</v>
      </c>
      <c r="CZ57" s="300">
        <f ca="1">'Cost Plus'!$AE57*f_MilPro</f>
        <v>0</v>
      </c>
      <c r="DA57" s="300">
        <f ca="1">'Cost Plus'!$AE57*f_MilPro</f>
        <v>0</v>
      </c>
      <c r="DB57" s="300">
        <f ca="1">'Cost Plus'!$AE57*f_MilPro</f>
        <v>0</v>
      </c>
      <c r="DC57" s="300">
        <f ca="1">'Cost Plus'!$AE57*f_MilPro</f>
        <v>0</v>
      </c>
      <c r="DD57" s="300">
        <f ca="1">'Cost Plus'!$AE57*f_MilPro</f>
        <v>0</v>
      </c>
      <c r="DE57" s="300">
        <f ca="1">'Cost Plus'!$AE57*f_MilPro</f>
        <v>0</v>
      </c>
      <c r="DF57" s="300">
        <f ca="1">'Cost Plus'!$AE57*f_MilPro</f>
        <v>0</v>
      </c>
      <c r="DG57" s="300">
        <f ca="1">'Cost Plus'!$AE57*f_MilPro</f>
        <v>0</v>
      </c>
      <c r="DH57" s="300">
        <f ca="1">'Cost Plus'!$AE57*f_MilPro</f>
        <v>0</v>
      </c>
      <c r="DI57" s="300">
        <f ca="1">'Cost Plus'!$AE57*f_MilPro</f>
        <v>0</v>
      </c>
      <c r="DJ57" s="300">
        <f ca="1">'Cost Plus'!$AE57*f_MilPro</f>
        <v>0</v>
      </c>
      <c r="DK57" s="300">
        <f ca="1">'Cost Plus'!$AE57*f_MilPro</f>
        <v>0</v>
      </c>
      <c r="DL57" s="300">
        <f ca="1">'Cost Plus'!$AE57*f_MilPro</f>
        <v>0</v>
      </c>
      <c r="DM57" s="300">
        <f ca="1">'Cost Plus'!$AE57*f_MilPro</f>
        <v>0</v>
      </c>
      <c r="DN57" s="300">
        <f ca="1">'Cost Plus'!$AE57*f_MilPro</f>
        <v>0</v>
      </c>
      <c r="DO57" s="300">
        <f ca="1">'Cost Plus'!$AE57*f_MilPro</f>
        <v>0</v>
      </c>
      <c r="DP57" s="300">
        <f ca="1">'Cost Plus'!$AE57*f_MilPro</f>
        <v>0</v>
      </c>
      <c r="DQ57" s="300">
        <f ca="1">'Cost Plus'!$AE57*f_MilPro</f>
        <v>0</v>
      </c>
      <c r="DR57" s="300">
        <f ca="1">'Cost Plus'!$AE57*f_MilPro</f>
        <v>0</v>
      </c>
      <c r="DS57" s="300">
        <f ca="1">'Cost Plus'!$AE57*f_MilPro</f>
        <v>0</v>
      </c>
      <c r="DT57" s="300">
        <f ca="1">'Cost Plus'!$AE57*f_MilPro</f>
        <v>0</v>
      </c>
      <c r="DU57" s="300">
        <f ca="1">'Cost Plus'!$AE57*f_MilPro</f>
        <v>0</v>
      </c>
      <c r="DV57" s="300">
        <f ca="1">'Cost Plus'!$AE57*f_MilPro</f>
        <v>0</v>
      </c>
      <c r="DW57" s="300">
        <f ca="1">'Cost Plus'!$AE57*f_MilPro</f>
        <v>0</v>
      </c>
      <c r="DX57" s="300">
        <f ca="1">'Cost Plus'!$AE57*f_MilPro</f>
        <v>0</v>
      </c>
      <c r="DY57" s="300">
        <f ca="1">'Cost Plus'!$AE57*f_MilPro</f>
        <v>0</v>
      </c>
      <c r="DZ57" s="300">
        <f ca="1">'Cost Plus'!$AE57*f_MilPro</f>
        <v>0</v>
      </c>
      <c r="EA57" s="300">
        <f ca="1">'Cost Plus'!$AE57*f_MilPro</f>
        <v>0</v>
      </c>
      <c r="EB57" s="300">
        <f ca="1">'Cost Plus'!$AE57*f_MilPro</f>
        <v>0</v>
      </c>
      <c r="EC57" s="300">
        <f ca="1">'Cost Plus'!$AE57*f_MilPro</f>
        <v>0</v>
      </c>
      <c r="ED57" s="300">
        <f ca="1">'Cost Plus'!$AE57*f_MilPro</f>
        <v>0</v>
      </c>
      <c r="EE57" s="300">
        <f ca="1">'Cost Plus'!$AE57*f_MilPro</f>
        <v>0</v>
      </c>
      <c r="EF57" s="300">
        <f ca="1">'Cost Plus'!$AE57*f_MilPro</f>
        <v>0</v>
      </c>
      <c r="EG57" s="300">
        <f ca="1">'Cost Plus'!$AE57*f_MilPro</f>
        <v>0</v>
      </c>
      <c r="EH57" s="300">
        <f ca="1">'Cost Plus'!$AE57*f_MilPro</f>
        <v>0</v>
      </c>
      <c r="EI57" s="300">
        <f ca="1">'Cost Plus'!$AE57*f_MilPro</f>
        <v>0</v>
      </c>
      <c r="EJ57" s="300">
        <f ca="1">'Cost Plus'!$AE57*f_MilPro</f>
        <v>0</v>
      </c>
      <c r="EK57" s="300">
        <f ca="1">'Cost Plus'!$AE57*f_MilPro</f>
        <v>0</v>
      </c>
      <c r="EL57" s="300">
        <f ca="1">'Cost Plus'!$AE57*f_MilPro</f>
        <v>0</v>
      </c>
      <c r="EM57" s="300">
        <f ca="1">'Cost Plus'!$AE57*f_MilPro</f>
        <v>0</v>
      </c>
      <c r="EN57" s="300">
        <f ca="1">'Cost Plus'!$AE57*f_MilPro</f>
        <v>0</v>
      </c>
      <c r="EO57" s="300">
        <f ca="1">'Cost Plus'!$AE57*f_MilPro</f>
        <v>0</v>
      </c>
      <c r="EP57" s="300">
        <f ca="1">'Cost Plus'!$AE57*f_MilPro</f>
        <v>0</v>
      </c>
      <c r="EQ57" s="300">
        <f ca="1">'Cost Plus'!$AE57*f_MilPro</f>
        <v>0</v>
      </c>
      <c r="ER57" s="300">
        <f ca="1">'Cost Plus'!$AE57*f_MilPro</f>
        <v>0</v>
      </c>
      <c r="ES57" s="300">
        <f ca="1">'Cost Plus'!$AE57*f_MilPro</f>
        <v>0</v>
      </c>
      <c r="ET57" s="300">
        <f ca="1">'Cost Plus'!$AE57*f_MilPro</f>
        <v>0</v>
      </c>
      <c r="EU57" s="300">
        <f ca="1">'Cost Plus'!$AE57*f_MilPro</f>
        <v>0</v>
      </c>
      <c r="EV57" s="300">
        <f ca="1">'Cost Plus'!$AE57*f_MilPro</f>
        <v>0</v>
      </c>
      <c r="EW57" s="300">
        <f ca="1">'Cost Plus'!$AE57*f_MilPro</f>
        <v>0</v>
      </c>
      <c r="EX57" s="300">
        <f ca="1">'Cost Plus'!$AE57*f_MilPro</f>
        <v>0</v>
      </c>
      <c r="EY57" s="612"/>
      <c r="EZ57" s="757" t="str">
        <f>'Main Input'!EZ57</f>
        <v>RPI</v>
      </c>
      <c r="FA57" s="757" t="str">
        <f>'Main Input'!FA57</f>
        <v>N/A</v>
      </c>
      <c r="FB57" s="766">
        <f>'Main Input'!FB57</f>
        <v>0</v>
      </c>
      <c r="FC57" s="766" t="str">
        <f>'Main Input'!FC57</f>
        <v>IT Solutions</v>
      </c>
      <c r="FD57" s="766" t="str">
        <f>'Main Input'!FD57</f>
        <v>Managed Services</v>
      </c>
      <c r="FE57" s="757" t="str">
        <f>'Main Input'!FE57</f>
        <v>Opex</v>
      </c>
      <c r="FF57" s="757" t="str">
        <f>'Main Input'!FF57</f>
        <v>ContractAccrual</v>
      </c>
      <c r="FG57" s="757" t="str">
        <f>'Main Input'!FG57</f>
        <v>Expense</v>
      </c>
      <c r="FH57" s="767" t="str">
        <f>'Main Input'!FH57</f>
        <v>A</v>
      </c>
      <c r="FI57" s="768">
        <f>'Main Input'!FI57</f>
        <v>0.22</v>
      </c>
      <c r="FJ57" s="768">
        <f>'Main Input'!FJ57</f>
        <v>0</v>
      </c>
      <c r="FK57" s="612"/>
      <c r="FL57" s="531">
        <f t="shared" si="29"/>
        <v>0</v>
      </c>
      <c r="FM57" s="86"/>
      <c r="FN57" s="612"/>
    </row>
    <row r="58" spans="1:170" ht="12.75" customHeight="1">
      <c r="A58" s="750" t="str">
        <f>'Main Input'!A58</f>
        <v>MTB</v>
      </c>
      <c r="B58" s="762" t="str">
        <f>'Main Input'!B58</f>
        <v>Business Unit</v>
      </c>
      <c r="C58" s="762" t="str">
        <f>'Main Input'!C58</f>
        <v>Labour</v>
      </c>
      <c r="D58" s="762" t="str">
        <f>'Main Input'!D58</f>
        <v>TFR</v>
      </c>
      <c r="E58" s="762" t="str">
        <f>'Main Input'!E58</f>
        <v>Migration Designer #3 (Wintel)</v>
      </c>
      <c r="F58" s="753" t="str">
        <f>'Main Input'!F58</f>
        <v>direct</v>
      </c>
      <c r="G58" s="753" t="str">
        <f>'Main Input'!G58</f>
        <v>Person</v>
      </c>
      <c r="H58" s="753" t="str">
        <f>'Main Input'!H58</f>
        <v>TAC.CSA.2</v>
      </c>
      <c r="I58" s="753">
        <f>'Main Input'!I58</f>
        <v>0</v>
      </c>
      <c r="J58" s="753">
        <f>'Main Input'!J58</f>
        <v>0</v>
      </c>
      <c r="K58" s="753" t="str">
        <f>'Main Input'!K58</f>
        <v>FJS</v>
      </c>
      <c r="L58" s="753" t="str">
        <f>'Main Input'!L58</f>
        <v>pTran</v>
      </c>
      <c r="M58" s="753">
        <f>'Main Input'!M58</f>
        <v>0</v>
      </c>
      <c r="N58" s="753">
        <f>'Main Input'!N58</f>
        <v>0</v>
      </c>
      <c r="O58" s="753" t="str">
        <f>'Main Input'!O58</f>
        <v>SPAIN</v>
      </c>
      <c r="P58" s="753">
        <f>'Main Input'!P58</f>
        <v>313</v>
      </c>
      <c r="Q58" s="753" t="str">
        <f>'Main Input'!Q58</f>
        <v>EUR</v>
      </c>
      <c r="R58" s="753" t="str">
        <f>'Main Input'!R58</f>
        <v>EMEA</v>
      </c>
      <c r="S58" s="753" t="str">
        <f>'Main Input'!S58</f>
        <v>Local</v>
      </c>
      <c r="T58" s="753">
        <f>'Main Input'!T58</f>
        <v>0</v>
      </c>
      <c r="U58" s="753">
        <f>'Main Input'!U58</f>
        <v>0</v>
      </c>
      <c r="V58" s="753" t="str">
        <f>'Main Input'!V58</f>
        <v>6_ATP</v>
      </c>
      <c r="W58" s="753">
        <f>'Main Input'!W58</f>
        <v>0</v>
      </c>
      <c r="X58" s="753">
        <f>'Main Input'!X58</f>
        <v>0</v>
      </c>
      <c r="Y58" s="753">
        <f>'Main Input'!Y58</f>
        <v>0</v>
      </c>
      <c r="Z58" s="753">
        <f>'Main Input'!Z58</f>
        <v>0</v>
      </c>
      <c r="AA58" s="753">
        <f>'Main Input'!AA58</f>
        <v>0</v>
      </c>
      <c r="AB58" s="763">
        <f>'Main Input'!AB58</f>
        <v>0</v>
      </c>
      <c r="AC58" s="763" t="str">
        <f>'Main Input'!AC58</f>
        <v>Days</v>
      </c>
      <c r="AD58" s="764">
        <f>'Main Input'!AD58</f>
        <v>50</v>
      </c>
      <c r="AE58" s="765">
        <f t="shared" ca="1" si="28"/>
        <v>20064.102564102563</v>
      </c>
      <c r="AF58" s="299">
        <f ca="1">'Cost Plus'!$AE58*f_MilPro</f>
        <v>0</v>
      </c>
      <c r="AG58" s="300">
        <f ca="1">'Cost Plus'!$AE58*f_MilPro</f>
        <v>0</v>
      </c>
      <c r="AH58" s="300">
        <f ca="1">'Cost Plus'!$AE58*f_MilPro</f>
        <v>0</v>
      </c>
      <c r="AI58" s="300">
        <f ca="1">'Cost Plus'!$AE58*f_MilPro</f>
        <v>0</v>
      </c>
      <c r="AJ58" s="300">
        <f ca="1">'Cost Plus'!$AE58*f_MilPro</f>
        <v>0</v>
      </c>
      <c r="AK58" s="300">
        <f ca="1">'Cost Plus'!$AE58*f_MilPro</f>
        <v>0</v>
      </c>
      <c r="AL58" s="300">
        <f ca="1">'Cost Plus'!$AE58*f_MilPro</f>
        <v>0</v>
      </c>
      <c r="AM58" s="300">
        <f ca="1">'Cost Plus'!$AE58*f_MilPro</f>
        <v>0</v>
      </c>
      <c r="AN58" s="300">
        <f ca="1">'Cost Plus'!$AE58*f_MilPro</f>
        <v>20064.102564102563</v>
      </c>
      <c r="AO58" s="300">
        <f ca="1">'Cost Plus'!$AE58*f_MilPro</f>
        <v>0</v>
      </c>
      <c r="AP58" s="300">
        <f ca="1">'Cost Plus'!$AE58*f_MilPro</f>
        <v>0</v>
      </c>
      <c r="AQ58" s="300">
        <f ca="1">'Cost Plus'!$AE58*f_MilPro</f>
        <v>0</v>
      </c>
      <c r="AR58" s="300">
        <f ca="1">'Cost Plus'!$AE58*f_MilPro</f>
        <v>0</v>
      </c>
      <c r="AS58" s="300">
        <f ca="1">'Cost Plus'!$AE58*f_MilPro</f>
        <v>0</v>
      </c>
      <c r="AT58" s="300">
        <f ca="1">'Cost Plus'!$AE58*f_MilPro</f>
        <v>0</v>
      </c>
      <c r="AU58" s="300">
        <f ca="1">'Cost Plus'!$AE58*f_MilPro</f>
        <v>0</v>
      </c>
      <c r="AV58" s="300">
        <f ca="1">'Cost Plus'!$AE58*f_MilPro</f>
        <v>0</v>
      </c>
      <c r="AW58" s="300">
        <f ca="1">'Cost Plus'!$AE58*f_MilPro</f>
        <v>0</v>
      </c>
      <c r="AX58" s="300">
        <f ca="1">'Cost Plus'!$AE58*f_MilPro</f>
        <v>0</v>
      </c>
      <c r="AY58" s="300">
        <f ca="1">'Cost Plus'!$AE58*f_MilPro</f>
        <v>0</v>
      </c>
      <c r="AZ58" s="300">
        <f ca="1">'Cost Plus'!$AE58*f_MilPro</f>
        <v>0</v>
      </c>
      <c r="BA58" s="300">
        <f ca="1">'Cost Plus'!$AE58*f_MilPro</f>
        <v>0</v>
      </c>
      <c r="BB58" s="300">
        <f ca="1">'Cost Plus'!$AE58*f_MilPro</f>
        <v>0</v>
      </c>
      <c r="BC58" s="300">
        <f ca="1">'Cost Plus'!$AE58*f_MilPro</f>
        <v>0</v>
      </c>
      <c r="BD58" s="300">
        <f ca="1">'Cost Plus'!$AE58*f_MilPro</f>
        <v>0</v>
      </c>
      <c r="BE58" s="300">
        <f ca="1">'Cost Plus'!$AE58*f_MilPro</f>
        <v>0</v>
      </c>
      <c r="BF58" s="300">
        <f ca="1">'Cost Plus'!$AE58*f_MilPro</f>
        <v>0</v>
      </c>
      <c r="BG58" s="300">
        <f ca="1">'Cost Plus'!$AE58*f_MilPro</f>
        <v>0</v>
      </c>
      <c r="BH58" s="300">
        <f ca="1">'Cost Plus'!$AE58*f_MilPro</f>
        <v>0</v>
      </c>
      <c r="BI58" s="300">
        <f ca="1">'Cost Plus'!$AE58*f_MilPro</f>
        <v>0</v>
      </c>
      <c r="BJ58" s="300">
        <f ca="1">'Cost Plus'!$AE58*f_MilPro</f>
        <v>0</v>
      </c>
      <c r="BK58" s="300">
        <f ca="1">'Cost Plus'!$AE58*f_MilPro</f>
        <v>0</v>
      </c>
      <c r="BL58" s="300">
        <f ca="1">'Cost Plus'!$AE58*f_MilPro</f>
        <v>0</v>
      </c>
      <c r="BM58" s="300">
        <f ca="1">'Cost Plus'!$AE58*f_MilPro</f>
        <v>0</v>
      </c>
      <c r="BN58" s="300">
        <f ca="1">'Cost Plus'!$AE58*f_MilPro</f>
        <v>0</v>
      </c>
      <c r="BO58" s="300">
        <f ca="1">'Cost Plus'!$AE58*f_MilPro</f>
        <v>0</v>
      </c>
      <c r="BP58" s="300">
        <f ca="1">'Cost Plus'!$AE58*f_MilPro</f>
        <v>0</v>
      </c>
      <c r="BQ58" s="300">
        <f ca="1">'Cost Plus'!$AE58*f_MilPro</f>
        <v>0</v>
      </c>
      <c r="BR58" s="300">
        <f ca="1">'Cost Plus'!$AE58*f_MilPro</f>
        <v>0</v>
      </c>
      <c r="BS58" s="300">
        <f ca="1">'Cost Plus'!$AE58*f_MilPro</f>
        <v>0</v>
      </c>
      <c r="BT58" s="300">
        <f ca="1">'Cost Plus'!$AE58*f_MilPro</f>
        <v>0</v>
      </c>
      <c r="BU58" s="300">
        <f ca="1">'Cost Plus'!$AE58*f_MilPro</f>
        <v>0</v>
      </c>
      <c r="BV58" s="300">
        <f ca="1">'Cost Plus'!$AE58*f_MilPro</f>
        <v>0</v>
      </c>
      <c r="BW58" s="300">
        <f ca="1">'Cost Plus'!$AE58*f_MilPro</f>
        <v>0</v>
      </c>
      <c r="BX58" s="300">
        <f ca="1">'Cost Plus'!$AE58*f_MilPro</f>
        <v>0</v>
      </c>
      <c r="BY58" s="300">
        <f ca="1">'Cost Plus'!$AE58*f_MilPro</f>
        <v>0</v>
      </c>
      <c r="BZ58" s="300">
        <f ca="1">'Cost Plus'!$AE58*f_MilPro</f>
        <v>0</v>
      </c>
      <c r="CA58" s="300">
        <f ca="1">'Cost Plus'!$AE58*f_MilPro</f>
        <v>0</v>
      </c>
      <c r="CB58" s="300">
        <f ca="1">'Cost Plus'!$AE58*f_MilPro</f>
        <v>0</v>
      </c>
      <c r="CC58" s="300">
        <f ca="1">'Cost Plus'!$AE58*f_MilPro</f>
        <v>0</v>
      </c>
      <c r="CD58" s="300">
        <f ca="1">'Cost Plus'!$AE58*f_MilPro</f>
        <v>0</v>
      </c>
      <c r="CE58" s="300">
        <f ca="1">'Cost Plus'!$AE58*f_MilPro</f>
        <v>0</v>
      </c>
      <c r="CF58" s="300">
        <f ca="1">'Cost Plus'!$AE58*f_MilPro</f>
        <v>0</v>
      </c>
      <c r="CG58" s="300">
        <f ca="1">'Cost Plus'!$AE58*f_MilPro</f>
        <v>0</v>
      </c>
      <c r="CH58" s="300">
        <f ca="1">'Cost Plus'!$AE58*f_MilPro</f>
        <v>0</v>
      </c>
      <c r="CI58" s="300">
        <f ca="1">'Cost Plus'!$AE58*f_MilPro</f>
        <v>0</v>
      </c>
      <c r="CJ58" s="300">
        <f ca="1">'Cost Plus'!$AE58*f_MilPro</f>
        <v>0</v>
      </c>
      <c r="CK58" s="300">
        <f ca="1">'Cost Plus'!$AE58*f_MilPro</f>
        <v>0</v>
      </c>
      <c r="CL58" s="300">
        <f ca="1">'Cost Plus'!$AE58*f_MilPro</f>
        <v>0</v>
      </c>
      <c r="CM58" s="300">
        <f ca="1">'Cost Plus'!$AE58*f_MilPro</f>
        <v>0</v>
      </c>
      <c r="CN58" s="300">
        <f ca="1">'Cost Plus'!$AE58*f_MilPro</f>
        <v>0</v>
      </c>
      <c r="CO58" s="300">
        <f ca="1">'Cost Plus'!$AE58*f_MilPro</f>
        <v>0</v>
      </c>
      <c r="CP58" s="300">
        <f ca="1">'Cost Plus'!$AE58*f_MilPro</f>
        <v>0</v>
      </c>
      <c r="CQ58" s="300">
        <f ca="1">'Cost Plus'!$AE58*f_MilPro</f>
        <v>0</v>
      </c>
      <c r="CR58" s="300">
        <f ca="1">'Cost Plus'!$AE58*f_MilPro</f>
        <v>0</v>
      </c>
      <c r="CS58" s="300">
        <f ca="1">'Cost Plus'!$AE58*f_MilPro</f>
        <v>0</v>
      </c>
      <c r="CT58" s="300">
        <f ca="1">'Cost Plus'!$AE58*f_MilPro</f>
        <v>0</v>
      </c>
      <c r="CU58" s="300">
        <f ca="1">'Cost Plus'!$AE58*f_MilPro</f>
        <v>0</v>
      </c>
      <c r="CV58" s="300">
        <f ca="1">'Cost Plus'!$AE58*f_MilPro</f>
        <v>0</v>
      </c>
      <c r="CW58" s="300">
        <f ca="1">'Cost Plus'!$AE58*f_MilPro</f>
        <v>0</v>
      </c>
      <c r="CX58" s="300">
        <f ca="1">'Cost Plus'!$AE58*f_MilPro</f>
        <v>0</v>
      </c>
      <c r="CY58" s="300">
        <f ca="1">'Cost Plus'!$AE58*f_MilPro</f>
        <v>0</v>
      </c>
      <c r="CZ58" s="300">
        <f ca="1">'Cost Plus'!$AE58*f_MilPro</f>
        <v>0</v>
      </c>
      <c r="DA58" s="300">
        <f ca="1">'Cost Plus'!$AE58*f_MilPro</f>
        <v>0</v>
      </c>
      <c r="DB58" s="300">
        <f ca="1">'Cost Plus'!$AE58*f_MilPro</f>
        <v>0</v>
      </c>
      <c r="DC58" s="300">
        <f ca="1">'Cost Plus'!$AE58*f_MilPro</f>
        <v>0</v>
      </c>
      <c r="DD58" s="300">
        <f ca="1">'Cost Plus'!$AE58*f_MilPro</f>
        <v>0</v>
      </c>
      <c r="DE58" s="300">
        <f ca="1">'Cost Plus'!$AE58*f_MilPro</f>
        <v>0</v>
      </c>
      <c r="DF58" s="300">
        <f ca="1">'Cost Plus'!$AE58*f_MilPro</f>
        <v>0</v>
      </c>
      <c r="DG58" s="300">
        <f ca="1">'Cost Plus'!$AE58*f_MilPro</f>
        <v>0</v>
      </c>
      <c r="DH58" s="300">
        <f ca="1">'Cost Plus'!$AE58*f_MilPro</f>
        <v>0</v>
      </c>
      <c r="DI58" s="300">
        <f ca="1">'Cost Plus'!$AE58*f_MilPro</f>
        <v>0</v>
      </c>
      <c r="DJ58" s="300">
        <f ca="1">'Cost Plus'!$AE58*f_MilPro</f>
        <v>0</v>
      </c>
      <c r="DK58" s="300">
        <f ca="1">'Cost Plus'!$AE58*f_MilPro</f>
        <v>0</v>
      </c>
      <c r="DL58" s="300">
        <f ca="1">'Cost Plus'!$AE58*f_MilPro</f>
        <v>0</v>
      </c>
      <c r="DM58" s="300">
        <f ca="1">'Cost Plus'!$AE58*f_MilPro</f>
        <v>0</v>
      </c>
      <c r="DN58" s="300">
        <f ca="1">'Cost Plus'!$AE58*f_MilPro</f>
        <v>0</v>
      </c>
      <c r="DO58" s="300">
        <f ca="1">'Cost Plus'!$AE58*f_MilPro</f>
        <v>0</v>
      </c>
      <c r="DP58" s="300">
        <f ca="1">'Cost Plus'!$AE58*f_MilPro</f>
        <v>0</v>
      </c>
      <c r="DQ58" s="300">
        <f ca="1">'Cost Plus'!$AE58*f_MilPro</f>
        <v>0</v>
      </c>
      <c r="DR58" s="300">
        <f ca="1">'Cost Plus'!$AE58*f_MilPro</f>
        <v>0</v>
      </c>
      <c r="DS58" s="300">
        <f ca="1">'Cost Plus'!$AE58*f_MilPro</f>
        <v>0</v>
      </c>
      <c r="DT58" s="300">
        <f ca="1">'Cost Plus'!$AE58*f_MilPro</f>
        <v>0</v>
      </c>
      <c r="DU58" s="300">
        <f ca="1">'Cost Plus'!$AE58*f_MilPro</f>
        <v>0</v>
      </c>
      <c r="DV58" s="300">
        <f ca="1">'Cost Plus'!$AE58*f_MilPro</f>
        <v>0</v>
      </c>
      <c r="DW58" s="300">
        <f ca="1">'Cost Plus'!$AE58*f_MilPro</f>
        <v>0</v>
      </c>
      <c r="DX58" s="300">
        <f ca="1">'Cost Plus'!$AE58*f_MilPro</f>
        <v>0</v>
      </c>
      <c r="DY58" s="300">
        <f ca="1">'Cost Plus'!$AE58*f_MilPro</f>
        <v>0</v>
      </c>
      <c r="DZ58" s="300">
        <f ca="1">'Cost Plus'!$AE58*f_MilPro</f>
        <v>0</v>
      </c>
      <c r="EA58" s="300">
        <f ca="1">'Cost Plus'!$AE58*f_MilPro</f>
        <v>0</v>
      </c>
      <c r="EB58" s="300">
        <f ca="1">'Cost Plus'!$AE58*f_MilPro</f>
        <v>0</v>
      </c>
      <c r="EC58" s="300">
        <f ca="1">'Cost Plus'!$AE58*f_MilPro</f>
        <v>0</v>
      </c>
      <c r="ED58" s="300">
        <f ca="1">'Cost Plus'!$AE58*f_MilPro</f>
        <v>0</v>
      </c>
      <c r="EE58" s="300">
        <f ca="1">'Cost Plus'!$AE58*f_MilPro</f>
        <v>0</v>
      </c>
      <c r="EF58" s="300">
        <f ca="1">'Cost Plus'!$AE58*f_MilPro</f>
        <v>0</v>
      </c>
      <c r="EG58" s="300">
        <f ca="1">'Cost Plus'!$AE58*f_MilPro</f>
        <v>0</v>
      </c>
      <c r="EH58" s="300">
        <f ca="1">'Cost Plus'!$AE58*f_MilPro</f>
        <v>0</v>
      </c>
      <c r="EI58" s="300">
        <f ca="1">'Cost Plus'!$AE58*f_MilPro</f>
        <v>0</v>
      </c>
      <c r="EJ58" s="300">
        <f ca="1">'Cost Plus'!$AE58*f_MilPro</f>
        <v>0</v>
      </c>
      <c r="EK58" s="300">
        <f ca="1">'Cost Plus'!$AE58*f_MilPro</f>
        <v>0</v>
      </c>
      <c r="EL58" s="300">
        <f ca="1">'Cost Plus'!$AE58*f_MilPro</f>
        <v>0</v>
      </c>
      <c r="EM58" s="300">
        <f ca="1">'Cost Plus'!$AE58*f_MilPro</f>
        <v>0</v>
      </c>
      <c r="EN58" s="300">
        <f ca="1">'Cost Plus'!$AE58*f_MilPro</f>
        <v>0</v>
      </c>
      <c r="EO58" s="300">
        <f ca="1">'Cost Plus'!$AE58*f_MilPro</f>
        <v>0</v>
      </c>
      <c r="EP58" s="300">
        <f ca="1">'Cost Plus'!$AE58*f_MilPro</f>
        <v>0</v>
      </c>
      <c r="EQ58" s="300">
        <f ca="1">'Cost Plus'!$AE58*f_MilPro</f>
        <v>0</v>
      </c>
      <c r="ER58" s="300">
        <f ca="1">'Cost Plus'!$AE58*f_MilPro</f>
        <v>0</v>
      </c>
      <c r="ES58" s="300">
        <f ca="1">'Cost Plus'!$AE58*f_MilPro</f>
        <v>0</v>
      </c>
      <c r="ET58" s="300">
        <f ca="1">'Cost Plus'!$AE58*f_MilPro</f>
        <v>0</v>
      </c>
      <c r="EU58" s="300">
        <f ca="1">'Cost Plus'!$AE58*f_MilPro</f>
        <v>0</v>
      </c>
      <c r="EV58" s="300">
        <f ca="1">'Cost Plus'!$AE58*f_MilPro</f>
        <v>0</v>
      </c>
      <c r="EW58" s="300">
        <f ca="1">'Cost Plus'!$AE58*f_MilPro</f>
        <v>0</v>
      </c>
      <c r="EX58" s="300">
        <f ca="1">'Cost Plus'!$AE58*f_MilPro</f>
        <v>0</v>
      </c>
      <c r="EY58" s="612"/>
      <c r="EZ58" s="757" t="str">
        <f>'Main Input'!EZ58</f>
        <v>RPI</v>
      </c>
      <c r="FA58" s="757" t="str">
        <f>'Main Input'!FA58</f>
        <v>N/A</v>
      </c>
      <c r="FB58" s="766">
        <f>'Main Input'!FB58</f>
        <v>0</v>
      </c>
      <c r="FC58" s="766" t="str">
        <f>'Main Input'!FC58</f>
        <v>IT Solutions</v>
      </c>
      <c r="FD58" s="766" t="str">
        <f>'Main Input'!FD58</f>
        <v>Managed Services</v>
      </c>
      <c r="FE58" s="757" t="str">
        <f>'Main Input'!FE58</f>
        <v>Opex</v>
      </c>
      <c r="FF58" s="757" t="str">
        <f>'Main Input'!FF58</f>
        <v>ContractAccrual</v>
      </c>
      <c r="FG58" s="757" t="str">
        <f>'Main Input'!FG58</f>
        <v>Expense</v>
      </c>
      <c r="FH58" s="767" t="str">
        <f>'Main Input'!FH58</f>
        <v>A</v>
      </c>
      <c r="FI58" s="768">
        <f>'Main Input'!FI58</f>
        <v>0.22</v>
      </c>
      <c r="FJ58" s="768">
        <f>'Main Input'!FJ58</f>
        <v>0</v>
      </c>
      <c r="FK58" s="612"/>
      <c r="FL58" s="531">
        <f t="shared" si="29"/>
        <v>0</v>
      </c>
      <c r="FM58" s="86"/>
      <c r="FN58" s="612"/>
    </row>
    <row r="59" spans="1:170" ht="12.75" customHeight="1">
      <c r="A59" s="750" t="str">
        <f>'Main Input'!A59</f>
        <v>MTB</v>
      </c>
      <c r="B59" s="762" t="str">
        <f>'Main Input'!B59</f>
        <v>Business Unit</v>
      </c>
      <c r="C59" s="762" t="str">
        <f>'Main Input'!C59</f>
        <v>Labour</v>
      </c>
      <c r="D59" s="762" t="str">
        <f>'Main Input'!D59</f>
        <v>TFR</v>
      </c>
      <c r="E59" s="762" t="str">
        <f>'Main Input'!E59</f>
        <v>Migration Designer #4 (Wintel)</v>
      </c>
      <c r="F59" s="753" t="str">
        <f>'Main Input'!F59</f>
        <v>direct</v>
      </c>
      <c r="G59" s="753" t="str">
        <f>'Main Input'!G59</f>
        <v>Person</v>
      </c>
      <c r="H59" s="753" t="str">
        <f>'Main Input'!H59</f>
        <v>TAC.CSA.2</v>
      </c>
      <c r="I59" s="753">
        <f>'Main Input'!I59</f>
        <v>0</v>
      </c>
      <c r="J59" s="753">
        <f>'Main Input'!J59</f>
        <v>0</v>
      </c>
      <c r="K59" s="753" t="str">
        <f>'Main Input'!K59</f>
        <v>FJS</v>
      </c>
      <c r="L59" s="753" t="str">
        <f>'Main Input'!L59</f>
        <v>pTran</v>
      </c>
      <c r="M59" s="753">
        <f>'Main Input'!M59</f>
        <v>0</v>
      </c>
      <c r="N59" s="753">
        <f>'Main Input'!N59</f>
        <v>0</v>
      </c>
      <c r="O59" s="753" t="str">
        <f>'Main Input'!O59</f>
        <v>SPAIN</v>
      </c>
      <c r="P59" s="753">
        <f>'Main Input'!P59</f>
        <v>313</v>
      </c>
      <c r="Q59" s="753" t="str">
        <f>'Main Input'!Q59</f>
        <v>EUR</v>
      </c>
      <c r="R59" s="753" t="str">
        <f>'Main Input'!R59</f>
        <v>EMEA</v>
      </c>
      <c r="S59" s="753" t="str">
        <f>'Main Input'!S59</f>
        <v>Local</v>
      </c>
      <c r="T59" s="753">
        <f>'Main Input'!T59</f>
        <v>0</v>
      </c>
      <c r="U59" s="753">
        <f>'Main Input'!U59</f>
        <v>0</v>
      </c>
      <c r="V59" s="753" t="str">
        <f>'Main Input'!V59</f>
        <v>6_ATP</v>
      </c>
      <c r="W59" s="753">
        <f>'Main Input'!W59</f>
        <v>0</v>
      </c>
      <c r="X59" s="753">
        <f>'Main Input'!X59</f>
        <v>0</v>
      </c>
      <c r="Y59" s="753">
        <f>'Main Input'!Y59</f>
        <v>0</v>
      </c>
      <c r="Z59" s="753">
        <f>'Main Input'!Z59</f>
        <v>0</v>
      </c>
      <c r="AA59" s="753">
        <f>'Main Input'!AA59</f>
        <v>0</v>
      </c>
      <c r="AB59" s="763">
        <f>'Main Input'!AB59</f>
        <v>0</v>
      </c>
      <c r="AC59" s="763" t="str">
        <f>'Main Input'!AC59</f>
        <v>Days</v>
      </c>
      <c r="AD59" s="764">
        <f>'Main Input'!AD59</f>
        <v>50</v>
      </c>
      <c r="AE59" s="765">
        <f t="shared" ca="1" si="28"/>
        <v>20064.102564102563</v>
      </c>
      <c r="AF59" s="299">
        <f ca="1">'Cost Plus'!$AE59*f_MilPro</f>
        <v>0</v>
      </c>
      <c r="AG59" s="300">
        <f ca="1">'Cost Plus'!$AE59*f_MilPro</f>
        <v>0</v>
      </c>
      <c r="AH59" s="300">
        <f ca="1">'Cost Plus'!$AE59*f_MilPro</f>
        <v>0</v>
      </c>
      <c r="AI59" s="300">
        <f ca="1">'Cost Plus'!$AE59*f_MilPro</f>
        <v>0</v>
      </c>
      <c r="AJ59" s="300">
        <f ca="1">'Cost Plus'!$AE59*f_MilPro</f>
        <v>0</v>
      </c>
      <c r="AK59" s="300">
        <f ca="1">'Cost Plus'!$AE59*f_MilPro</f>
        <v>0</v>
      </c>
      <c r="AL59" s="300">
        <f ca="1">'Cost Plus'!$AE59*f_MilPro</f>
        <v>0</v>
      </c>
      <c r="AM59" s="300">
        <f ca="1">'Cost Plus'!$AE59*f_MilPro</f>
        <v>0</v>
      </c>
      <c r="AN59" s="300">
        <f ca="1">'Cost Plus'!$AE59*f_MilPro</f>
        <v>20064.102564102563</v>
      </c>
      <c r="AO59" s="300">
        <f ca="1">'Cost Plus'!$AE59*f_MilPro</f>
        <v>0</v>
      </c>
      <c r="AP59" s="300">
        <f ca="1">'Cost Plus'!$AE59*f_MilPro</f>
        <v>0</v>
      </c>
      <c r="AQ59" s="300">
        <f ca="1">'Cost Plus'!$AE59*f_MilPro</f>
        <v>0</v>
      </c>
      <c r="AR59" s="300">
        <f ca="1">'Cost Plus'!$AE59*f_MilPro</f>
        <v>0</v>
      </c>
      <c r="AS59" s="300">
        <f ca="1">'Cost Plus'!$AE59*f_MilPro</f>
        <v>0</v>
      </c>
      <c r="AT59" s="300">
        <f ca="1">'Cost Plus'!$AE59*f_MilPro</f>
        <v>0</v>
      </c>
      <c r="AU59" s="300">
        <f ca="1">'Cost Plus'!$AE59*f_MilPro</f>
        <v>0</v>
      </c>
      <c r="AV59" s="300">
        <f ca="1">'Cost Plus'!$AE59*f_MilPro</f>
        <v>0</v>
      </c>
      <c r="AW59" s="300">
        <f ca="1">'Cost Plus'!$AE59*f_MilPro</f>
        <v>0</v>
      </c>
      <c r="AX59" s="300">
        <f ca="1">'Cost Plus'!$AE59*f_MilPro</f>
        <v>0</v>
      </c>
      <c r="AY59" s="300">
        <f ca="1">'Cost Plus'!$AE59*f_MilPro</f>
        <v>0</v>
      </c>
      <c r="AZ59" s="300">
        <f ca="1">'Cost Plus'!$AE59*f_MilPro</f>
        <v>0</v>
      </c>
      <c r="BA59" s="300">
        <f ca="1">'Cost Plus'!$AE59*f_MilPro</f>
        <v>0</v>
      </c>
      <c r="BB59" s="300">
        <f ca="1">'Cost Plus'!$AE59*f_MilPro</f>
        <v>0</v>
      </c>
      <c r="BC59" s="300">
        <f ca="1">'Cost Plus'!$AE59*f_MilPro</f>
        <v>0</v>
      </c>
      <c r="BD59" s="300">
        <f ca="1">'Cost Plus'!$AE59*f_MilPro</f>
        <v>0</v>
      </c>
      <c r="BE59" s="300">
        <f ca="1">'Cost Plus'!$AE59*f_MilPro</f>
        <v>0</v>
      </c>
      <c r="BF59" s="300">
        <f ca="1">'Cost Plus'!$AE59*f_MilPro</f>
        <v>0</v>
      </c>
      <c r="BG59" s="300">
        <f ca="1">'Cost Plus'!$AE59*f_MilPro</f>
        <v>0</v>
      </c>
      <c r="BH59" s="300">
        <f ca="1">'Cost Plus'!$AE59*f_MilPro</f>
        <v>0</v>
      </c>
      <c r="BI59" s="300">
        <f ca="1">'Cost Plus'!$AE59*f_MilPro</f>
        <v>0</v>
      </c>
      <c r="BJ59" s="300">
        <f ca="1">'Cost Plus'!$AE59*f_MilPro</f>
        <v>0</v>
      </c>
      <c r="BK59" s="300">
        <f ca="1">'Cost Plus'!$AE59*f_MilPro</f>
        <v>0</v>
      </c>
      <c r="BL59" s="300">
        <f ca="1">'Cost Plus'!$AE59*f_MilPro</f>
        <v>0</v>
      </c>
      <c r="BM59" s="300">
        <f ca="1">'Cost Plus'!$AE59*f_MilPro</f>
        <v>0</v>
      </c>
      <c r="BN59" s="300">
        <f ca="1">'Cost Plus'!$AE59*f_MilPro</f>
        <v>0</v>
      </c>
      <c r="BO59" s="300">
        <f ca="1">'Cost Plus'!$AE59*f_MilPro</f>
        <v>0</v>
      </c>
      <c r="BP59" s="300">
        <f ca="1">'Cost Plus'!$AE59*f_MilPro</f>
        <v>0</v>
      </c>
      <c r="BQ59" s="300">
        <f ca="1">'Cost Plus'!$AE59*f_MilPro</f>
        <v>0</v>
      </c>
      <c r="BR59" s="300">
        <f ca="1">'Cost Plus'!$AE59*f_MilPro</f>
        <v>0</v>
      </c>
      <c r="BS59" s="300">
        <f ca="1">'Cost Plus'!$AE59*f_MilPro</f>
        <v>0</v>
      </c>
      <c r="BT59" s="300">
        <f ca="1">'Cost Plus'!$AE59*f_MilPro</f>
        <v>0</v>
      </c>
      <c r="BU59" s="300">
        <f ca="1">'Cost Plus'!$AE59*f_MilPro</f>
        <v>0</v>
      </c>
      <c r="BV59" s="300">
        <f ca="1">'Cost Plus'!$AE59*f_MilPro</f>
        <v>0</v>
      </c>
      <c r="BW59" s="300">
        <f ca="1">'Cost Plus'!$AE59*f_MilPro</f>
        <v>0</v>
      </c>
      <c r="BX59" s="300">
        <f ca="1">'Cost Plus'!$AE59*f_MilPro</f>
        <v>0</v>
      </c>
      <c r="BY59" s="300">
        <f ca="1">'Cost Plus'!$AE59*f_MilPro</f>
        <v>0</v>
      </c>
      <c r="BZ59" s="300">
        <f ca="1">'Cost Plus'!$AE59*f_MilPro</f>
        <v>0</v>
      </c>
      <c r="CA59" s="300">
        <f ca="1">'Cost Plus'!$AE59*f_MilPro</f>
        <v>0</v>
      </c>
      <c r="CB59" s="300">
        <f ca="1">'Cost Plus'!$AE59*f_MilPro</f>
        <v>0</v>
      </c>
      <c r="CC59" s="300">
        <f ca="1">'Cost Plus'!$AE59*f_MilPro</f>
        <v>0</v>
      </c>
      <c r="CD59" s="300">
        <f ca="1">'Cost Plus'!$AE59*f_MilPro</f>
        <v>0</v>
      </c>
      <c r="CE59" s="300">
        <f ca="1">'Cost Plus'!$AE59*f_MilPro</f>
        <v>0</v>
      </c>
      <c r="CF59" s="300">
        <f ca="1">'Cost Plus'!$AE59*f_MilPro</f>
        <v>0</v>
      </c>
      <c r="CG59" s="300">
        <f ca="1">'Cost Plus'!$AE59*f_MilPro</f>
        <v>0</v>
      </c>
      <c r="CH59" s="300">
        <f ca="1">'Cost Plus'!$AE59*f_MilPro</f>
        <v>0</v>
      </c>
      <c r="CI59" s="300">
        <f ca="1">'Cost Plus'!$AE59*f_MilPro</f>
        <v>0</v>
      </c>
      <c r="CJ59" s="300">
        <f ca="1">'Cost Plus'!$AE59*f_MilPro</f>
        <v>0</v>
      </c>
      <c r="CK59" s="300">
        <f ca="1">'Cost Plus'!$AE59*f_MilPro</f>
        <v>0</v>
      </c>
      <c r="CL59" s="300">
        <f ca="1">'Cost Plus'!$AE59*f_MilPro</f>
        <v>0</v>
      </c>
      <c r="CM59" s="300">
        <f ca="1">'Cost Plus'!$AE59*f_MilPro</f>
        <v>0</v>
      </c>
      <c r="CN59" s="300">
        <f ca="1">'Cost Plus'!$AE59*f_MilPro</f>
        <v>0</v>
      </c>
      <c r="CO59" s="300">
        <f ca="1">'Cost Plus'!$AE59*f_MilPro</f>
        <v>0</v>
      </c>
      <c r="CP59" s="300">
        <f ca="1">'Cost Plus'!$AE59*f_MilPro</f>
        <v>0</v>
      </c>
      <c r="CQ59" s="300">
        <f ca="1">'Cost Plus'!$AE59*f_MilPro</f>
        <v>0</v>
      </c>
      <c r="CR59" s="300">
        <f ca="1">'Cost Plus'!$AE59*f_MilPro</f>
        <v>0</v>
      </c>
      <c r="CS59" s="300">
        <f ca="1">'Cost Plus'!$AE59*f_MilPro</f>
        <v>0</v>
      </c>
      <c r="CT59" s="300">
        <f ca="1">'Cost Plus'!$AE59*f_MilPro</f>
        <v>0</v>
      </c>
      <c r="CU59" s="300">
        <f ca="1">'Cost Plus'!$AE59*f_MilPro</f>
        <v>0</v>
      </c>
      <c r="CV59" s="300">
        <f ca="1">'Cost Plus'!$AE59*f_MilPro</f>
        <v>0</v>
      </c>
      <c r="CW59" s="300">
        <f ca="1">'Cost Plus'!$AE59*f_MilPro</f>
        <v>0</v>
      </c>
      <c r="CX59" s="300">
        <f ca="1">'Cost Plus'!$AE59*f_MilPro</f>
        <v>0</v>
      </c>
      <c r="CY59" s="300">
        <f ca="1">'Cost Plus'!$AE59*f_MilPro</f>
        <v>0</v>
      </c>
      <c r="CZ59" s="300">
        <f ca="1">'Cost Plus'!$AE59*f_MilPro</f>
        <v>0</v>
      </c>
      <c r="DA59" s="300">
        <f ca="1">'Cost Plus'!$AE59*f_MilPro</f>
        <v>0</v>
      </c>
      <c r="DB59" s="300">
        <f ca="1">'Cost Plus'!$AE59*f_MilPro</f>
        <v>0</v>
      </c>
      <c r="DC59" s="300">
        <f ca="1">'Cost Plus'!$AE59*f_MilPro</f>
        <v>0</v>
      </c>
      <c r="DD59" s="300">
        <f ca="1">'Cost Plus'!$AE59*f_MilPro</f>
        <v>0</v>
      </c>
      <c r="DE59" s="300">
        <f ca="1">'Cost Plus'!$AE59*f_MilPro</f>
        <v>0</v>
      </c>
      <c r="DF59" s="300">
        <f ca="1">'Cost Plus'!$AE59*f_MilPro</f>
        <v>0</v>
      </c>
      <c r="DG59" s="300">
        <f ca="1">'Cost Plus'!$AE59*f_MilPro</f>
        <v>0</v>
      </c>
      <c r="DH59" s="300">
        <f ca="1">'Cost Plus'!$AE59*f_MilPro</f>
        <v>0</v>
      </c>
      <c r="DI59" s="300">
        <f ca="1">'Cost Plus'!$AE59*f_MilPro</f>
        <v>0</v>
      </c>
      <c r="DJ59" s="300">
        <f ca="1">'Cost Plus'!$AE59*f_MilPro</f>
        <v>0</v>
      </c>
      <c r="DK59" s="300">
        <f ca="1">'Cost Plus'!$AE59*f_MilPro</f>
        <v>0</v>
      </c>
      <c r="DL59" s="300">
        <f ca="1">'Cost Plus'!$AE59*f_MilPro</f>
        <v>0</v>
      </c>
      <c r="DM59" s="300">
        <f ca="1">'Cost Plus'!$AE59*f_MilPro</f>
        <v>0</v>
      </c>
      <c r="DN59" s="300">
        <f ca="1">'Cost Plus'!$AE59*f_MilPro</f>
        <v>0</v>
      </c>
      <c r="DO59" s="300">
        <f ca="1">'Cost Plus'!$AE59*f_MilPro</f>
        <v>0</v>
      </c>
      <c r="DP59" s="300">
        <f ca="1">'Cost Plus'!$AE59*f_MilPro</f>
        <v>0</v>
      </c>
      <c r="DQ59" s="300">
        <f ca="1">'Cost Plus'!$AE59*f_MilPro</f>
        <v>0</v>
      </c>
      <c r="DR59" s="300">
        <f ca="1">'Cost Plus'!$AE59*f_MilPro</f>
        <v>0</v>
      </c>
      <c r="DS59" s="300">
        <f ca="1">'Cost Plus'!$AE59*f_MilPro</f>
        <v>0</v>
      </c>
      <c r="DT59" s="300">
        <f ca="1">'Cost Plus'!$AE59*f_MilPro</f>
        <v>0</v>
      </c>
      <c r="DU59" s="300">
        <f ca="1">'Cost Plus'!$AE59*f_MilPro</f>
        <v>0</v>
      </c>
      <c r="DV59" s="300">
        <f ca="1">'Cost Plus'!$AE59*f_MilPro</f>
        <v>0</v>
      </c>
      <c r="DW59" s="300">
        <f ca="1">'Cost Plus'!$AE59*f_MilPro</f>
        <v>0</v>
      </c>
      <c r="DX59" s="300">
        <f ca="1">'Cost Plus'!$AE59*f_MilPro</f>
        <v>0</v>
      </c>
      <c r="DY59" s="300">
        <f ca="1">'Cost Plus'!$AE59*f_MilPro</f>
        <v>0</v>
      </c>
      <c r="DZ59" s="300">
        <f ca="1">'Cost Plus'!$AE59*f_MilPro</f>
        <v>0</v>
      </c>
      <c r="EA59" s="300">
        <f ca="1">'Cost Plus'!$AE59*f_MilPro</f>
        <v>0</v>
      </c>
      <c r="EB59" s="300">
        <f ca="1">'Cost Plus'!$AE59*f_MilPro</f>
        <v>0</v>
      </c>
      <c r="EC59" s="300">
        <f ca="1">'Cost Plus'!$AE59*f_MilPro</f>
        <v>0</v>
      </c>
      <c r="ED59" s="300">
        <f ca="1">'Cost Plus'!$AE59*f_MilPro</f>
        <v>0</v>
      </c>
      <c r="EE59" s="300">
        <f ca="1">'Cost Plus'!$AE59*f_MilPro</f>
        <v>0</v>
      </c>
      <c r="EF59" s="300">
        <f ca="1">'Cost Plus'!$AE59*f_MilPro</f>
        <v>0</v>
      </c>
      <c r="EG59" s="300">
        <f ca="1">'Cost Plus'!$AE59*f_MilPro</f>
        <v>0</v>
      </c>
      <c r="EH59" s="300">
        <f ca="1">'Cost Plus'!$AE59*f_MilPro</f>
        <v>0</v>
      </c>
      <c r="EI59" s="300">
        <f ca="1">'Cost Plus'!$AE59*f_MilPro</f>
        <v>0</v>
      </c>
      <c r="EJ59" s="300">
        <f ca="1">'Cost Plus'!$AE59*f_MilPro</f>
        <v>0</v>
      </c>
      <c r="EK59" s="300">
        <f ca="1">'Cost Plus'!$AE59*f_MilPro</f>
        <v>0</v>
      </c>
      <c r="EL59" s="300">
        <f ca="1">'Cost Plus'!$AE59*f_MilPro</f>
        <v>0</v>
      </c>
      <c r="EM59" s="300">
        <f ca="1">'Cost Plus'!$AE59*f_MilPro</f>
        <v>0</v>
      </c>
      <c r="EN59" s="300">
        <f ca="1">'Cost Plus'!$AE59*f_MilPro</f>
        <v>0</v>
      </c>
      <c r="EO59" s="300">
        <f ca="1">'Cost Plus'!$AE59*f_MilPro</f>
        <v>0</v>
      </c>
      <c r="EP59" s="300">
        <f ca="1">'Cost Plus'!$AE59*f_MilPro</f>
        <v>0</v>
      </c>
      <c r="EQ59" s="300">
        <f ca="1">'Cost Plus'!$AE59*f_MilPro</f>
        <v>0</v>
      </c>
      <c r="ER59" s="300">
        <f ca="1">'Cost Plus'!$AE59*f_MilPro</f>
        <v>0</v>
      </c>
      <c r="ES59" s="300">
        <f ca="1">'Cost Plus'!$AE59*f_MilPro</f>
        <v>0</v>
      </c>
      <c r="ET59" s="300">
        <f ca="1">'Cost Plus'!$AE59*f_MilPro</f>
        <v>0</v>
      </c>
      <c r="EU59" s="300">
        <f ca="1">'Cost Plus'!$AE59*f_MilPro</f>
        <v>0</v>
      </c>
      <c r="EV59" s="300">
        <f ca="1">'Cost Plus'!$AE59*f_MilPro</f>
        <v>0</v>
      </c>
      <c r="EW59" s="300">
        <f ca="1">'Cost Plus'!$AE59*f_MilPro</f>
        <v>0</v>
      </c>
      <c r="EX59" s="300">
        <f ca="1">'Cost Plus'!$AE59*f_MilPro</f>
        <v>0</v>
      </c>
      <c r="EY59" s="612"/>
      <c r="EZ59" s="757" t="str">
        <f>'Main Input'!EZ59</f>
        <v>RPI</v>
      </c>
      <c r="FA59" s="757" t="str">
        <f>'Main Input'!FA59</f>
        <v>N/A</v>
      </c>
      <c r="FB59" s="766">
        <f>'Main Input'!FB59</f>
        <v>0</v>
      </c>
      <c r="FC59" s="766" t="str">
        <f>'Main Input'!FC59</f>
        <v>IT Solutions</v>
      </c>
      <c r="FD59" s="766" t="str">
        <f>'Main Input'!FD59</f>
        <v>Managed Services</v>
      </c>
      <c r="FE59" s="757" t="str">
        <f>'Main Input'!FE59</f>
        <v>Opex</v>
      </c>
      <c r="FF59" s="757" t="str">
        <f>'Main Input'!FF59</f>
        <v>ContractAccrual</v>
      </c>
      <c r="FG59" s="757" t="str">
        <f>'Main Input'!FG59</f>
        <v>Expense</v>
      </c>
      <c r="FH59" s="767" t="str">
        <f>'Main Input'!FH59</f>
        <v>A</v>
      </c>
      <c r="FI59" s="768">
        <f>'Main Input'!FI59</f>
        <v>0.22</v>
      </c>
      <c r="FJ59" s="768">
        <f>'Main Input'!FJ59</f>
        <v>0</v>
      </c>
      <c r="FK59" s="612"/>
      <c r="FL59" s="531">
        <f t="shared" si="29"/>
        <v>0</v>
      </c>
      <c r="FM59" s="86"/>
      <c r="FN59" s="612"/>
    </row>
    <row r="60" spans="1:170" ht="12.75" customHeight="1">
      <c r="A60" s="750" t="str">
        <f>'Main Input'!A60</f>
        <v>MTB</v>
      </c>
      <c r="B60" s="762" t="str">
        <f>'Main Input'!B60</f>
        <v>Business Unit</v>
      </c>
      <c r="C60" s="762" t="str">
        <f>'Main Input'!C60</f>
        <v>Labour</v>
      </c>
      <c r="D60" s="762" t="str">
        <f>'Main Input'!D60</f>
        <v>TFR</v>
      </c>
      <c r="E60" s="762" t="str">
        <f>'Main Input'!E60</f>
        <v>Migration Designer #5 (Wintel)</v>
      </c>
      <c r="F60" s="753" t="str">
        <f>'Main Input'!F60</f>
        <v>direct</v>
      </c>
      <c r="G60" s="753" t="str">
        <f>'Main Input'!G60</f>
        <v>Person</v>
      </c>
      <c r="H60" s="753" t="str">
        <f>'Main Input'!H60</f>
        <v>TAC.CSA.2</v>
      </c>
      <c r="I60" s="753">
        <f>'Main Input'!I60</f>
        <v>0</v>
      </c>
      <c r="J60" s="753">
        <f>'Main Input'!J60</f>
        <v>0</v>
      </c>
      <c r="K60" s="753" t="str">
        <f>'Main Input'!K60</f>
        <v>FJS</v>
      </c>
      <c r="L60" s="753" t="str">
        <f>'Main Input'!L60</f>
        <v>pTran</v>
      </c>
      <c r="M60" s="753">
        <f>'Main Input'!M60</f>
        <v>0</v>
      </c>
      <c r="N60" s="753">
        <f>'Main Input'!N60</f>
        <v>0</v>
      </c>
      <c r="O60" s="753" t="str">
        <f>'Main Input'!O60</f>
        <v>SPAIN</v>
      </c>
      <c r="P60" s="753">
        <f>'Main Input'!P60</f>
        <v>313</v>
      </c>
      <c r="Q60" s="753" t="str">
        <f>'Main Input'!Q60</f>
        <v>EUR</v>
      </c>
      <c r="R60" s="753" t="str">
        <f>'Main Input'!R60</f>
        <v>EMEA</v>
      </c>
      <c r="S60" s="753" t="str">
        <f>'Main Input'!S60</f>
        <v>Local</v>
      </c>
      <c r="T60" s="753">
        <f>'Main Input'!T60</f>
        <v>0</v>
      </c>
      <c r="U60" s="753">
        <f>'Main Input'!U60</f>
        <v>0</v>
      </c>
      <c r="V60" s="753" t="str">
        <f>'Main Input'!V60</f>
        <v>6_ATP</v>
      </c>
      <c r="W60" s="753">
        <f>'Main Input'!W60</f>
        <v>0</v>
      </c>
      <c r="X60" s="753">
        <f>'Main Input'!X60</f>
        <v>0</v>
      </c>
      <c r="Y60" s="753">
        <f>'Main Input'!Y60</f>
        <v>0</v>
      </c>
      <c r="Z60" s="753">
        <f>'Main Input'!Z60</f>
        <v>0</v>
      </c>
      <c r="AA60" s="753">
        <f>'Main Input'!AA60</f>
        <v>0</v>
      </c>
      <c r="AB60" s="763">
        <f>'Main Input'!AB60</f>
        <v>0</v>
      </c>
      <c r="AC60" s="763" t="str">
        <f>'Main Input'!AC60</f>
        <v>Days</v>
      </c>
      <c r="AD60" s="764">
        <f>'Main Input'!AD60</f>
        <v>50</v>
      </c>
      <c r="AE60" s="765">
        <f t="shared" ca="1" si="28"/>
        <v>20064.102564102563</v>
      </c>
      <c r="AF60" s="299">
        <f ca="1">'Cost Plus'!$AE60*f_MilPro</f>
        <v>0</v>
      </c>
      <c r="AG60" s="300">
        <f ca="1">'Cost Plus'!$AE60*f_MilPro</f>
        <v>0</v>
      </c>
      <c r="AH60" s="300">
        <f ca="1">'Cost Plus'!$AE60*f_MilPro</f>
        <v>0</v>
      </c>
      <c r="AI60" s="300">
        <f ca="1">'Cost Plus'!$AE60*f_MilPro</f>
        <v>0</v>
      </c>
      <c r="AJ60" s="300">
        <f ca="1">'Cost Plus'!$AE60*f_MilPro</f>
        <v>0</v>
      </c>
      <c r="AK60" s="300">
        <f ca="1">'Cost Plus'!$AE60*f_MilPro</f>
        <v>0</v>
      </c>
      <c r="AL60" s="300">
        <f ca="1">'Cost Plus'!$AE60*f_MilPro</f>
        <v>0</v>
      </c>
      <c r="AM60" s="300">
        <f ca="1">'Cost Plus'!$AE60*f_MilPro</f>
        <v>0</v>
      </c>
      <c r="AN60" s="300">
        <f ca="1">'Cost Plus'!$AE60*f_MilPro</f>
        <v>20064.102564102563</v>
      </c>
      <c r="AO60" s="300">
        <f ca="1">'Cost Plus'!$AE60*f_MilPro</f>
        <v>0</v>
      </c>
      <c r="AP60" s="300">
        <f ca="1">'Cost Plus'!$AE60*f_MilPro</f>
        <v>0</v>
      </c>
      <c r="AQ60" s="300">
        <f ca="1">'Cost Plus'!$AE60*f_MilPro</f>
        <v>0</v>
      </c>
      <c r="AR60" s="300">
        <f ca="1">'Cost Plus'!$AE60*f_MilPro</f>
        <v>0</v>
      </c>
      <c r="AS60" s="300">
        <f ca="1">'Cost Plus'!$AE60*f_MilPro</f>
        <v>0</v>
      </c>
      <c r="AT60" s="300">
        <f ca="1">'Cost Plus'!$AE60*f_MilPro</f>
        <v>0</v>
      </c>
      <c r="AU60" s="300">
        <f ca="1">'Cost Plus'!$AE60*f_MilPro</f>
        <v>0</v>
      </c>
      <c r="AV60" s="300">
        <f ca="1">'Cost Plus'!$AE60*f_MilPro</f>
        <v>0</v>
      </c>
      <c r="AW60" s="300">
        <f ca="1">'Cost Plus'!$AE60*f_MilPro</f>
        <v>0</v>
      </c>
      <c r="AX60" s="300">
        <f ca="1">'Cost Plus'!$AE60*f_MilPro</f>
        <v>0</v>
      </c>
      <c r="AY60" s="300">
        <f ca="1">'Cost Plus'!$AE60*f_MilPro</f>
        <v>0</v>
      </c>
      <c r="AZ60" s="300">
        <f ca="1">'Cost Plus'!$AE60*f_MilPro</f>
        <v>0</v>
      </c>
      <c r="BA60" s="300">
        <f ca="1">'Cost Plus'!$AE60*f_MilPro</f>
        <v>0</v>
      </c>
      <c r="BB60" s="300">
        <f ca="1">'Cost Plus'!$AE60*f_MilPro</f>
        <v>0</v>
      </c>
      <c r="BC60" s="300">
        <f ca="1">'Cost Plus'!$AE60*f_MilPro</f>
        <v>0</v>
      </c>
      <c r="BD60" s="300">
        <f ca="1">'Cost Plus'!$AE60*f_MilPro</f>
        <v>0</v>
      </c>
      <c r="BE60" s="300">
        <f ca="1">'Cost Plus'!$AE60*f_MilPro</f>
        <v>0</v>
      </c>
      <c r="BF60" s="300">
        <f ca="1">'Cost Plus'!$AE60*f_MilPro</f>
        <v>0</v>
      </c>
      <c r="BG60" s="300">
        <f ca="1">'Cost Plus'!$AE60*f_MilPro</f>
        <v>0</v>
      </c>
      <c r="BH60" s="300">
        <f ca="1">'Cost Plus'!$AE60*f_MilPro</f>
        <v>0</v>
      </c>
      <c r="BI60" s="300">
        <f ca="1">'Cost Plus'!$AE60*f_MilPro</f>
        <v>0</v>
      </c>
      <c r="BJ60" s="300">
        <f ca="1">'Cost Plus'!$AE60*f_MilPro</f>
        <v>0</v>
      </c>
      <c r="BK60" s="300">
        <f ca="1">'Cost Plus'!$AE60*f_MilPro</f>
        <v>0</v>
      </c>
      <c r="BL60" s="300">
        <f ca="1">'Cost Plus'!$AE60*f_MilPro</f>
        <v>0</v>
      </c>
      <c r="BM60" s="300">
        <f ca="1">'Cost Plus'!$AE60*f_MilPro</f>
        <v>0</v>
      </c>
      <c r="BN60" s="300">
        <f ca="1">'Cost Plus'!$AE60*f_MilPro</f>
        <v>0</v>
      </c>
      <c r="BO60" s="300">
        <f ca="1">'Cost Plus'!$AE60*f_MilPro</f>
        <v>0</v>
      </c>
      <c r="BP60" s="300">
        <f ca="1">'Cost Plus'!$AE60*f_MilPro</f>
        <v>0</v>
      </c>
      <c r="BQ60" s="300">
        <f ca="1">'Cost Plus'!$AE60*f_MilPro</f>
        <v>0</v>
      </c>
      <c r="BR60" s="300">
        <f ca="1">'Cost Plus'!$AE60*f_MilPro</f>
        <v>0</v>
      </c>
      <c r="BS60" s="300">
        <f ca="1">'Cost Plus'!$AE60*f_MilPro</f>
        <v>0</v>
      </c>
      <c r="BT60" s="300">
        <f ca="1">'Cost Plus'!$AE60*f_MilPro</f>
        <v>0</v>
      </c>
      <c r="BU60" s="300">
        <f ca="1">'Cost Plus'!$AE60*f_MilPro</f>
        <v>0</v>
      </c>
      <c r="BV60" s="300">
        <f ca="1">'Cost Plus'!$AE60*f_MilPro</f>
        <v>0</v>
      </c>
      <c r="BW60" s="300">
        <f ca="1">'Cost Plus'!$AE60*f_MilPro</f>
        <v>0</v>
      </c>
      <c r="BX60" s="300">
        <f ca="1">'Cost Plus'!$AE60*f_MilPro</f>
        <v>0</v>
      </c>
      <c r="BY60" s="300">
        <f ca="1">'Cost Plus'!$AE60*f_MilPro</f>
        <v>0</v>
      </c>
      <c r="BZ60" s="300">
        <f ca="1">'Cost Plus'!$AE60*f_MilPro</f>
        <v>0</v>
      </c>
      <c r="CA60" s="300">
        <f ca="1">'Cost Plus'!$AE60*f_MilPro</f>
        <v>0</v>
      </c>
      <c r="CB60" s="300">
        <f ca="1">'Cost Plus'!$AE60*f_MilPro</f>
        <v>0</v>
      </c>
      <c r="CC60" s="300">
        <f ca="1">'Cost Plus'!$AE60*f_MilPro</f>
        <v>0</v>
      </c>
      <c r="CD60" s="300">
        <f ca="1">'Cost Plus'!$AE60*f_MilPro</f>
        <v>0</v>
      </c>
      <c r="CE60" s="300">
        <f ca="1">'Cost Plus'!$AE60*f_MilPro</f>
        <v>0</v>
      </c>
      <c r="CF60" s="300">
        <f ca="1">'Cost Plus'!$AE60*f_MilPro</f>
        <v>0</v>
      </c>
      <c r="CG60" s="300">
        <f ca="1">'Cost Plus'!$AE60*f_MilPro</f>
        <v>0</v>
      </c>
      <c r="CH60" s="300">
        <f ca="1">'Cost Plus'!$AE60*f_MilPro</f>
        <v>0</v>
      </c>
      <c r="CI60" s="300">
        <f ca="1">'Cost Plus'!$AE60*f_MilPro</f>
        <v>0</v>
      </c>
      <c r="CJ60" s="300">
        <f ca="1">'Cost Plus'!$AE60*f_MilPro</f>
        <v>0</v>
      </c>
      <c r="CK60" s="300">
        <f ca="1">'Cost Plus'!$AE60*f_MilPro</f>
        <v>0</v>
      </c>
      <c r="CL60" s="300">
        <f ca="1">'Cost Plus'!$AE60*f_MilPro</f>
        <v>0</v>
      </c>
      <c r="CM60" s="300">
        <f ca="1">'Cost Plus'!$AE60*f_MilPro</f>
        <v>0</v>
      </c>
      <c r="CN60" s="300">
        <f ca="1">'Cost Plus'!$AE60*f_MilPro</f>
        <v>0</v>
      </c>
      <c r="CO60" s="300">
        <f ca="1">'Cost Plus'!$AE60*f_MilPro</f>
        <v>0</v>
      </c>
      <c r="CP60" s="300">
        <f ca="1">'Cost Plus'!$AE60*f_MilPro</f>
        <v>0</v>
      </c>
      <c r="CQ60" s="300">
        <f ca="1">'Cost Plus'!$AE60*f_MilPro</f>
        <v>0</v>
      </c>
      <c r="CR60" s="300">
        <f ca="1">'Cost Plus'!$AE60*f_MilPro</f>
        <v>0</v>
      </c>
      <c r="CS60" s="300">
        <f ca="1">'Cost Plus'!$AE60*f_MilPro</f>
        <v>0</v>
      </c>
      <c r="CT60" s="300">
        <f ca="1">'Cost Plus'!$AE60*f_MilPro</f>
        <v>0</v>
      </c>
      <c r="CU60" s="300">
        <f ca="1">'Cost Plus'!$AE60*f_MilPro</f>
        <v>0</v>
      </c>
      <c r="CV60" s="300">
        <f ca="1">'Cost Plus'!$AE60*f_MilPro</f>
        <v>0</v>
      </c>
      <c r="CW60" s="300">
        <f ca="1">'Cost Plus'!$AE60*f_MilPro</f>
        <v>0</v>
      </c>
      <c r="CX60" s="300">
        <f ca="1">'Cost Plus'!$AE60*f_MilPro</f>
        <v>0</v>
      </c>
      <c r="CY60" s="300">
        <f ca="1">'Cost Plus'!$AE60*f_MilPro</f>
        <v>0</v>
      </c>
      <c r="CZ60" s="300">
        <f ca="1">'Cost Plus'!$AE60*f_MilPro</f>
        <v>0</v>
      </c>
      <c r="DA60" s="300">
        <f ca="1">'Cost Plus'!$AE60*f_MilPro</f>
        <v>0</v>
      </c>
      <c r="DB60" s="300">
        <f ca="1">'Cost Plus'!$AE60*f_MilPro</f>
        <v>0</v>
      </c>
      <c r="DC60" s="300">
        <f ca="1">'Cost Plus'!$AE60*f_MilPro</f>
        <v>0</v>
      </c>
      <c r="DD60" s="300">
        <f ca="1">'Cost Plus'!$AE60*f_MilPro</f>
        <v>0</v>
      </c>
      <c r="DE60" s="300">
        <f ca="1">'Cost Plus'!$AE60*f_MilPro</f>
        <v>0</v>
      </c>
      <c r="DF60" s="300">
        <f ca="1">'Cost Plus'!$AE60*f_MilPro</f>
        <v>0</v>
      </c>
      <c r="DG60" s="300">
        <f ca="1">'Cost Plus'!$AE60*f_MilPro</f>
        <v>0</v>
      </c>
      <c r="DH60" s="300">
        <f ca="1">'Cost Plus'!$AE60*f_MilPro</f>
        <v>0</v>
      </c>
      <c r="DI60" s="300">
        <f ca="1">'Cost Plus'!$AE60*f_MilPro</f>
        <v>0</v>
      </c>
      <c r="DJ60" s="300">
        <f ca="1">'Cost Plus'!$AE60*f_MilPro</f>
        <v>0</v>
      </c>
      <c r="DK60" s="300">
        <f ca="1">'Cost Plus'!$AE60*f_MilPro</f>
        <v>0</v>
      </c>
      <c r="DL60" s="300">
        <f ca="1">'Cost Plus'!$AE60*f_MilPro</f>
        <v>0</v>
      </c>
      <c r="DM60" s="300">
        <f ca="1">'Cost Plus'!$AE60*f_MilPro</f>
        <v>0</v>
      </c>
      <c r="DN60" s="300">
        <f ca="1">'Cost Plus'!$AE60*f_MilPro</f>
        <v>0</v>
      </c>
      <c r="DO60" s="300">
        <f ca="1">'Cost Plus'!$AE60*f_MilPro</f>
        <v>0</v>
      </c>
      <c r="DP60" s="300">
        <f ca="1">'Cost Plus'!$AE60*f_MilPro</f>
        <v>0</v>
      </c>
      <c r="DQ60" s="300">
        <f ca="1">'Cost Plus'!$AE60*f_MilPro</f>
        <v>0</v>
      </c>
      <c r="DR60" s="300">
        <f ca="1">'Cost Plus'!$AE60*f_MilPro</f>
        <v>0</v>
      </c>
      <c r="DS60" s="300">
        <f ca="1">'Cost Plus'!$AE60*f_MilPro</f>
        <v>0</v>
      </c>
      <c r="DT60" s="300">
        <f ca="1">'Cost Plus'!$AE60*f_MilPro</f>
        <v>0</v>
      </c>
      <c r="DU60" s="300">
        <f ca="1">'Cost Plus'!$AE60*f_MilPro</f>
        <v>0</v>
      </c>
      <c r="DV60" s="300">
        <f ca="1">'Cost Plus'!$AE60*f_MilPro</f>
        <v>0</v>
      </c>
      <c r="DW60" s="300">
        <f ca="1">'Cost Plus'!$AE60*f_MilPro</f>
        <v>0</v>
      </c>
      <c r="DX60" s="300">
        <f ca="1">'Cost Plus'!$AE60*f_MilPro</f>
        <v>0</v>
      </c>
      <c r="DY60" s="300">
        <f ca="1">'Cost Plus'!$AE60*f_MilPro</f>
        <v>0</v>
      </c>
      <c r="DZ60" s="300">
        <f ca="1">'Cost Plus'!$AE60*f_MilPro</f>
        <v>0</v>
      </c>
      <c r="EA60" s="300">
        <f ca="1">'Cost Plus'!$AE60*f_MilPro</f>
        <v>0</v>
      </c>
      <c r="EB60" s="300">
        <f ca="1">'Cost Plus'!$AE60*f_MilPro</f>
        <v>0</v>
      </c>
      <c r="EC60" s="300">
        <f ca="1">'Cost Plus'!$AE60*f_MilPro</f>
        <v>0</v>
      </c>
      <c r="ED60" s="300">
        <f ca="1">'Cost Plus'!$AE60*f_MilPro</f>
        <v>0</v>
      </c>
      <c r="EE60" s="300">
        <f ca="1">'Cost Plus'!$AE60*f_MilPro</f>
        <v>0</v>
      </c>
      <c r="EF60" s="300">
        <f ca="1">'Cost Plus'!$AE60*f_MilPro</f>
        <v>0</v>
      </c>
      <c r="EG60" s="300">
        <f ca="1">'Cost Plus'!$AE60*f_MilPro</f>
        <v>0</v>
      </c>
      <c r="EH60" s="300">
        <f ca="1">'Cost Plus'!$AE60*f_MilPro</f>
        <v>0</v>
      </c>
      <c r="EI60" s="300">
        <f ca="1">'Cost Plus'!$AE60*f_MilPro</f>
        <v>0</v>
      </c>
      <c r="EJ60" s="300">
        <f ca="1">'Cost Plus'!$AE60*f_MilPro</f>
        <v>0</v>
      </c>
      <c r="EK60" s="300">
        <f ca="1">'Cost Plus'!$AE60*f_MilPro</f>
        <v>0</v>
      </c>
      <c r="EL60" s="300">
        <f ca="1">'Cost Plus'!$AE60*f_MilPro</f>
        <v>0</v>
      </c>
      <c r="EM60" s="300">
        <f ca="1">'Cost Plus'!$AE60*f_MilPro</f>
        <v>0</v>
      </c>
      <c r="EN60" s="300">
        <f ca="1">'Cost Plus'!$AE60*f_MilPro</f>
        <v>0</v>
      </c>
      <c r="EO60" s="300">
        <f ca="1">'Cost Plus'!$AE60*f_MilPro</f>
        <v>0</v>
      </c>
      <c r="EP60" s="300">
        <f ca="1">'Cost Plus'!$AE60*f_MilPro</f>
        <v>0</v>
      </c>
      <c r="EQ60" s="300">
        <f ca="1">'Cost Plus'!$AE60*f_MilPro</f>
        <v>0</v>
      </c>
      <c r="ER60" s="300">
        <f ca="1">'Cost Plus'!$AE60*f_MilPro</f>
        <v>0</v>
      </c>
      <c r="ES60" s="300">
        <f ca="1">'Cost Plus'!$AE60*f_MilPro</f>
        <v>0</v>
      </c>
      <c r="ET60" s="300">
        <f ca="1">'Cost Plus'!$AE60*f_MilPro</f>
        <v>0</v>
      </c>
      <c r="EU60" s="300">
        <f ca="1">'Cost Plus'!$AE60*f_MilPro</f>
        <v>0</v>
      </c>
      <c r="EV60" s="300">
        <f ca="1">'Cost Plus'!$AE60*f_MilPro</f>
        <v>0</v>
      </c>
      <c r="EW60" s="300">
        <f ca="1">'Cost Plus'!$AE60*f_MilPro</f>
        <v>0</v>
      </c>
      <c r="EX60" s="300">
        <f ca="1">'Cost Plus'!$AE60*f_MilPro</f>
        <v>0</v>
      </c>
      <c r="EY60" s="612"/>
      <c r="EZ60" s="757" t="str">
        <f>'Main Input'!EZ60</f>
        <v>RPI</v>
      </c>
      <c r="FA60" s="757" t="str">
        <f>'Main Input'!FA60</f>
        <v>N/A</v>
      </c>
      <c r="FB60" s="766">
        <f>'Main Input'!FB60</f>
        <v>0</v>
      </c>
      <c r="FC60" s="766" t="str">
        <f>'Main Input'!FC60</f>
        <v>IT Solutions</v>
      </c>
      <c r="FD60" s="766" t="str">
        <f>'Main Input'!FD60</f>
        <v>Managed Services</v>
      </c>
      <c r="FE60" s="757" t="str">
        <f>'Main Input'!FE60</f>
        <v>Opex</v>
      </c>
      <c r="FF60" s="757" t="str">
        <f>'Main Input'!FF60</f>
        <v>ContractAccrual</v>
      </c>
      <c r="FG60" s="757" t="str">
        <f>'Main Input'!FG60</f>
        <v>Expense</v>
      </c>
      <c r="FH60" s="767" t="str">
        <f>'Main Input'!FH60</f>
        <v>A</v>
      </c>
      <c r="FI60" s="768">
        <f>'Main Input'!FI60</f>
        <v>0.22</v>
      </c>
      <c r="FJ60" s="768">
        <f>'Main Input'!FJ60</f>
        <v>0</v>
      </c>
      <c r="FK60" s="612"/>
      <c r="FL60" s="531">
        <f t="shared" si="29"/>
        <v>0</v>
      </c>
      <c r="FM60" s="86"/>
      <c r="FN60" s="612"/>
    </row>
    <row r="61" spans="1:170" ht="12.75" customHeight="1">
      <c r="A61" s="750" t="str">
        <f>'Main Input'!A61</f>
        <v>MTB</v>
      </c>
      <c r="B61" s="762" t="str">
        <f>'Main Input'!B61</f>
        <v>Business Unit</v>
      </c>
      <c r="C61" s="762" t="str">
        <f>'Main Input'!C61</f>
        <v>Labour</v>
      </c>
      <c r="D61" s="762" t="str">
        <f>'Main Input'!D61</f>
        <v>TFR</v>
      </c>
      <c r="E61" s="762" t="str">
        <f>'Main Input'!E61</f>
        <v>Migration Designer #6 (Wintel)</v>
      </c>
      <c r="F61" s="753" t="str">
        <f>'Main Input'!F61</f>
        <v>direct</v>
      </c>
      <c r="G61" s="753" t="str">
        <f>'Main Input'!G61</f>
        <v>Person</v>
      </c>
      <c r="H61" s="753" t="str">
        <f>'Main Input'!H61</f>
        <v>TAC.CSA.2</v>
      </c>
      <c r="I61" s="753">
        <f>'Main Input'!I61</f>
        <v>0</v>
      </c>
      <c r="J61" s="753">
        <f>'Main Input'!J61</f>
        <v>0</v>
      </c>
      <c r="K61" s="753" t="str">
        <f>'Main Input'!K61</f>
        <v>FJS</v>
      </c>
      <c r="L61" s="753" t="str">
        <f>'Main Input'!L61</f>
        <v>pTran</v>
      </c>
      <c r="M61" s="753">
        <f>'Main Input'!M61</f>
        <v>0</v>
      </c>
      <c r="N61" s="753">
        <f>'Main Input'!N61</f>
        <v>0</v>
      </c>
      <c r="O61" s="753" t="str">
        <f>'Main Input'!O61</f>
        <v>SPAIN</v>
      </c>
      <c r="P61" s="753">
        <f>'Main Input'!P61</f>
        <v>313</v>
      </c>
      <c r="Q61" s="753" t="str">
        <f>'Main Input'!Q61</f>
        <v>EUR</v>
      </c>
      <c r="R61" s="753" t="str">
        <f>'Main Input'!R61</f>
        <v>EMEA</v>
      </c>
      <c r="S61" s="753" t="str">
        <f>'Main Input'!S61</f>
        <v>Local</v>
      </c>
      <c r="T61" s="753">
        <f>'Main Input'!T61</f>
        <v>0</v>
      </c>
      <c r="U61" s="753">
        <f>'Main Input'!U61</f>
        <v>0</v>
      </c>
      <c r="V61" s="753" t="str">
        <f>'Main Input'!V61</f>
        <v>6_ATP</v>
      </c>
      <c r="W61" s="753">
        <f>'Main Input'!W61</f>
        <v>0</v>
      </c>
      <c r="X61" s="753">
        <f>'Main Input'!X61</f>
        <v>0</v>
      </c>
      <c r="Y61" s="753">
        <f>'Main Input'!Y61</f>
        <v>0</v>
      </c>
      <c r="Z61" s="753">
        <f>'Main Input'!Z61</f>
        <v>0</v>
      </c>
      <c r="AA61" s="753">
        <f>'Main Input'!AA61</f>
        <v>0</v>
      </c>
      <c r="AB61" s="763">
        <f>'Main Input'!AB61</f>
        <v>0</v>
      </c>
      <c r="AC61" s="763" t="str">
        <f>'Main Input'!AC61</f>
        <v>Days</v>
      </c>
      <c r="AD61" s="764">
        <f>'Main Input'!AD61</f>
        <v>50</v>
      </c>
      <c r="AE61" s="765">
        <f t="shared" ca="1" si="28"/>
        <v>20064.102564102563</v>
      </c>
      <c r="AF61" s="299">
        <f ca="1">'Cost Plus'!$AE61*f_MilPro</f>
        <v>0</v>
      </c>
      <c r="AG61" s="300">
        <f ca="1">'Cost Plus'!$AE61*f_MilPro</f>
        <v>0</v>
      </c>
      <c r="AH61" s="300">
        <f ca="1">'Cost Plus'!$AE61*f_MilPro</f>
        <v>0</v>
      </c>
      <c r="AI61" s="300">
        <f ca="1">'Cost Plus'!$AE61*f_MilPro</f>
        <v>0</v>
      </c>
      <c r="AJ61" s="300">
        <f ca="1">'Cost Plus'!$AE61*f_MilPro</f>
        <v>0</v>
      </c>
      <c r="AK61" s="300">
        <f ca="1">'Cost Plus'!$AE61*f_MilPro</f>
        <v>0</v>
      </c>
      <c r="AL61" s="300">
        <f ca="1">'Cost Plus'!$AE61*f_MilPro</f>
        <v>0</v>
      </c>
      <c r="AM61" s="300">
        <f ca="1">'Cost Plus'!$AE61*f_MilPro</f>
        <v>0</v>
      </c>
      <c r="AN61" s="300">
        <f ca="1">'Cost Plus'!$AE61*f_MilPro</f>
        <v>20064.102564102563</v>
      </c>
      <c r="AO61" s="300">
        <f ca="1">'Cost Plus'!$AE61*f_MilPro</f>
        <v>0</v>
      </c>
      <c r="AP61" s="300">
        <f ca="1">'Cost Plus'!$AE61*f_MilPro</f>
        <v>0</v>
      </c>
      <c r="AQ61" s="300">
        <f ca="1">'Cost Plus'!$AE61*f_MilPro</f>
        <v>0</v>
      </c>
      <c r="AR61" s="300">
        <f ca="1">'Cost Plus'!$AE61*f_MilPro</f>
        <v>0</v>
      </c>
      <c r="AS61" s="300">
        <f ca="1">'Cost Plus'!$AE61*f_MilPro</f>
        <v>0</v>
      </c>
      <c r="AT61" s="300">
        <f ca="1">'Cost Plus'!$AE61*f_MilPro</f>
        <v>0</v>
      </c>
      <c r="AU61" s="300">
        <f ca="1">'Cost Plus'!$AE61*f_MilPro</f>
        <v>0</v>
      </c>
      <c r="AV61" s="300">
        <f ca="1">'Cost Plus'!$AE61*f_MilPro</f>
        <v>0</v>
      </c>
      <c r="AW61" s="300">
        <f ca="1">'Cost Plus'!$AE61*f_MilPro</f>
        <v>0</v>
      </c>
      <c r="AX61" s="300">
        <f ca="1">'Cost Plus'!$AE61*f_MilPro</f>
        <v>0</v>
      </c>
      <c r="AY61" s="300">
        <f ca="1">'Cost Plus'!$AE61*f_MilPro</f>
        <v>0</v>
      </c>
      <c r="AZ61" s="300">
        <f ca="1">'Cost Plus'!$AE61*f_MilPro</f>
        <v>0</v>
      </c>
      <c r="BA61" s="300">
        <f ca="1">'Cost Plus'!$AE61*f_MilPro</f>
        <v>0</v>
      </c>
      <c r="BB61" s="300">
        <f ca="1">'Cost Plus'!$AE61*f_MilPro</f>
        <v>0</v>
      </c>
      <c r="BC61" s="300">
        <f ca="1">'Cost Plus'!$AE61*f_MilPro</f>
        <v>0</v>
      </c>
      <c r="BD61" s="300">
        <f ca="1">'Cost Plus'!$AE61*f_MilPro</f>
        <v>0</v>
      </c>
      <c r="BE61" s="300">
        <f ca="1">'Cost Plus'!$AE61*f_MilPro</f>
        <v>0</v>
      </c>
      <c r="BF61" s="300">
        <f ca="1">'Cost Plus'!$AE61*f_MilPro</f>
        <v>0</v>
      </c>
      <c r="BG61" s="300">
        <f ca="1">'Cost Plus'!$AE61*f_MilPro</f>
        <v>0</v>
      </c>
      <c r="BH61" s="300">
        <f ca="1">'Cost Plus'!$AE61*f_MilPro</f>
        <v>0</v>
      </c>
      <c r="BI61" s="300">
        <f ca="1">'Cost Plus'!$AE61*f_MilPro</f>
        <v>0</v>
      </c>
      <c r="BJ61" s="300">
        <f ca="1">'Cost Plus'!$AE61*f_MilPro</f>
        <v>0</v>
      </c>
      <c r="BK61" s="300">
        <f ca="1">'Cost Plus'!$AE61*f_MilPro</f>
        <v>0</v>
      </c>
      <c r="BL61" s="300">
        <f ca="1">'Cost Plus'!$AE61*f_MilPro</f>
        <v>0</v>
      </c>
      <c r="BM61" s="300">
        <f ca="1">'Cost Plus'!$AE61*f_MilPro</f>
        <v>0</v>
      </c>
      <c r="BN61" s="300">
        <f ca="1">'Cost Plus'!$AE61*f_MilPro</f>
        <v>0</v>
      </c>
      <c r="BO61" s="300">
        <f ca="1">'Cost Plus'!$AE61*f_MilPro</f>
        <v>0</v>
      </c>
      <c r="BP61" s="300">
        <f ca="1">'Cost Plus'!$AE61*f_MilPro</f>
        <v>0</v>
      </c>
      <c r="BQ61" s="300">
        <f ca="1">'Cost Plus'!$AE61*f_MilPro</f>
        <v>0</v>
      </c>
      <c r="BR61" s="300">
        <f ca="1">'Cost Plus'!$AE61*f_MilPro</f>
        <v>0</v>
      </c>
      <c r="BS61" s="300">
        <f ca="1">'Cost Plus'!$AE61*f_MilPro</f>
        <v>0</v>
      </c>
      <c r="BT61" s="300">
        <f ca="1">'Cost Plus'!$AE61*f_MilPro</f>
        <v>0</v>
      </c>
      <c r="BU61" s="300">
        <f ca="1">'Cost Plus'!$AE61*f_MilPro</f>
        <v>0</v>
      </c>
      <c r="BV61" s="300">
        <f ca="1">'Cost Plus'!$AE61*f_MilPro</f>
        <v>0</v>
      </c>
      <c r="BW61" s="300">
        <f ca="1">'Cost Plus'!$AE61*f_MilPro</f>
        <v>0</v>
      </c>
      <c r="BX61" s="300">
        <f ca="1">'Cost Plus'!$AE61*f_MilPro</f>
        <v>0</v>
      </c>
      <c r="BY61" s="300">
        <f ca="1">'Cost Plus'!$AE61*f_MilPro</f>
        <v>0</v>
      </c>
      <c r="BZ61" s="300">
        <f ca="1">'Cost Plus'!$AE61*f_MilPro</f>
        <v>0</v>
      </c>
      <c r="CA61" s="300">
        <f ca="1">'Cost Plus'!$AE61*f_MilPro</f>
        <v>0</v>
      </c>
      <c r="CB61" s="300">
        <f ca="1">'Cost Plus'!$AE61*f_MilPro</f>
        <v>0</v>
      </c>
      <c r="CC61" s="300">
        <f ca="1">'Cost Plus'!$AE61*f_MilPro</f>
        <v>0</v>
      </c>
      <c r="CD61" s="300">
        <f ca="1">'Cost Plus'!$AE61*f_MilPro</f>
        <v>0</v>
      </c>
      <c r="CE61" s="300">
        <f ca="1">'Cost Plus'!$AE61*f_MilPro</f>
        <v>0</v>
      </c>
      <c r="CF61" s="300">
        <f ca="1">'Cost Plus'!$AE61*f_MilPro</f>
        <v>0</v>
      </c>
      <c r="CG61" s="300">
        <f ca="1">'Cost Plus'!$AE61*f_MilPro</f>
        <v>0</v>
      </c>
      <c r="CH61" s="300">
        <f ca="1">'Cost Plus'!$AE61*f_MilPro</f>
        <v>0</v>
      </c>
      <c r="CI61" s="300">
        <f ca="1">'Cost Plus'!$AE61*f_MilPro</f>
        <v>0</v>
      </c>
      <c r="CJ61" s="300">
        <f ca="1">'Cost Plus'!$AE61*f_MilPro</f>
        <v>0</v>
      </c>
      <c r="CK61" s="300">
        <f ca="1">'Cost Plus'!$AE61*f_MilPro</f>
        <v>0</v>
      </c>
      <c r="CL61" s="300">
        <f ca="1">'Cost Plus'!$AE61*f_MilPro</f>
        <v>0</v>
      </c>
      <c r="CM61" s="300">
        <f ca="1">'Cost Plus'!$AE61*f_MilPro</f>
        <v>0</v>
      </c>
      <c r="CN61" s="300">
        <f ca="1">'Cost Plus'!$AE61*f_MilPro</f>
        <v>0</v>
      </c>
      <c r="CO61" s="300">
        <f ca="1">'Cost Plus'!$AE61*f_MilPro</f>
        <v>0</v>
      </c>
      <c r="CP61" s="300">
        <f ca="1">'Cost Plus'!$AE61*f_MilPro</f>
        <v>0</v>
      </c>
      <c r="CQ61" s="300">
        <f ca="1">'Cost Plus'!$AE61*f_MilPro</f>
        <v>0</v>
      </c>
      <c r="CR61" s="300">
        <f ca="1">'Cost Plus'!$AE61*f_MilPro</f>
        <v>0</v>
      </c>
      <c r="CS61" s="300">
        <f ca="1">'Cost Plus'!$AE61*f_MilPro</f>
        <v>0</v>
      </c>
      <c r="CT61" s="300">
        <f ca="1">'Cost Plus'!$AE61*f_MilPro</f>
        <v>0</v>
      </c>
      <c r="CU61" s="300">
        <f ca="1">'Cost Plus'!$AE61*f_MilPro</f>
        <v>0</v>
      </c>
      <c r="CV61" s="300">
        <f ca="1">'Cost Plus'!$AE61*f_MilPro</f>
        <v>0</v>
      </c>
      <c r="CW61" s="300">
        <f ca="1">'Cost Plus'!$AE61*f_MilPro</f>
        <v>0</v>
      </c>
      <c r="CX61" s="300">
        <f ca="1">'Cost Plus'!$AE61*f_MilPro</f>
        <v>0</v>
      </c>
      <c r="CY61" s="300">
        <f ca="1">'Cost Plus'!$AE61*f_MilPro</f>
        <v>0</v>
      </c>
      <c r="CZ61" s="300">
        <f ca="1">'Cost Plus'!$AE61*f_MilPro</f>
        <v>0</v>
      </c>
      <c r="DA61" s="300">
        <f ca="1">'Cost Plus'!$AE61*f_MilPro</f>
        <v>0</v>
      </c>
      <c r="DB61" s="300">
        <f ca="1">'Cost Plus'!$AE61*f_MilPro</f>
        <v>0</v>
      </c>
      <c r="DC61" s="300">
        <f ca="1">'Cost Plus'!$AE61*f_MilPro</f>
        <v>0</v>
      </c>
      <c r="DD61" s="300">
        <f ca="1">'Cost Plus'!$AE61*f_MilPro</f>
        <v>0</v>
      </c>
      <c r="DE61" s="300">
        <f ca="1">'Cost Plus'!$AE61*f_MilPro</f>
        <v>0</v>
      </c>
      <c r="DF61" s="300">
        <f ca="1">'Cost Plus'!$AE61*f_MilPro</f>
        <v>0</v>
      </c>
      <c r="DG61" s="300">
        <f ca="1">'Cost Plus'!$AE61*f_MilPro</f>
        <v>0</v>
      </c>
      <c r="DH61" s="300">
        <f ca="1">'Cost Plus'!$AE61*f_MilPro</f>
        <v>0</v>
      </c>
      <c r="DI61" s="300">
        <f ca="1">'Cost Plus'!$AE61*f_MilPro</f>
        <v>0</v>
      </c>
      <c r="DJ61" s="300">
        <f ca="1">'Cost Plus'!$AE61*f_MilPro</f>
        <v>0</v>
      </c>
      <c r="DK61" s="300">
        <f ca="1">'Cost Plus'!$AE61*f_MilPro</f>
        <v>0</v>
      </c>
      <c r="DL61" s="300">
        <f ca="1">'Cost Plus'!$AE61*f_MilPro</f>
        <v>0</v>
      </c>
      <c r="DM61" s="300">
        <f ca="1">'Cost Plus'!$AE61*f_MilPro</f>
        <v>0</v>
      </c>
      <c r="DN61" s="300">
        <f ca="1">'Cost Plus'!$AE61*f_MilPro</f>
        <v>0</v>
      </c>
      <c r="DO61" s="300">
        <f ca="1">'Cost Plus'!$AE61*f_MilPro</f>
        <v>0</v>
      </c>
      <c r="DP61" s="300">
        <f ca="1">'Cost Plus'!$AE61*f_MilPro</f>
        <v>0</v>
      </c>
      <c r="DQ61" s="300">
        <f ca="1">'Cost Plus'!$AE61*f_MilPro</f>
        <v>0</v>
      </c>
      <c r="DR61" s="300">
        <f ca="1">'Cost Plus'!$AE61*f_MilPro</f>
        <v>0</v>
      </c>
      <c r="DS61" s="300">
        <f ca="1">'Cost Plus'!$AE61*f_MilPro</f>
        <v>0</v>
      </c>
      <c r="DT61" s="300">
        <f ca="1">'Cost Plus'!$AE61*f_MilPro</f>
        <v>0</v>
      </c>
      <c r="DU61" s="300">
        <f ca="1">'Cost Plus'!$AE61*f_MilPro</f>
        <v>0</v>
      </c>
      <c r="DV61" s="300">
        <f ca="1">'Cost Plus'!$AE61*f_MilPro</f>
        <v>0</v>
      </c>
      <c r="DW61" s="300">
        <f ca="1">'Cost Plus'!$AE61*f_MilPro</f>
        <v>0</v>
      </c>
      <c r="DX61" s="300">
        <f ca="1">'Cost Plus'!$AE61*f_MilPro</f>
        <v>0</v>
      </c>
      <c r="DY61" s="300">
        <f ca="1">'Cost Plus'!$AE61*f_MilPro</f>
        <v>0</v>
      </c>
      <c r="DZ61" s="300">
        <f ca="1">'Cost Plus'!$AE61*f_MilPro</f>
        <v>0</v>
      </c>
      <c r="EA61" s="300">
        <f ca="1">'Cost Plus'!$AE61*f_MilPro</f>
        <v>0</v>
      </c>
      <c r="EB61" s="300">
        <f ca="1">'Cost Plus'!$AE61*f_MilPro</f>
        <v>0</v>
      </c>
      <c r="EC61" s="300">
        <f ca="1">'Cost Plus'!$AE61*f_MilPro</f>
        <v>0</v>
      </c>
      <c r="ED61" s="300">
        <f ca="1">'Cost Plus'!$AE61*f_MilPro</f>
        <v>0</v>
      </c>
      <c r="EE61" s="300">
        <f ca="1">'Cost Plus'!$AE61*f_MilPro</f>
        <v>0</v>
      </c>
      <c r="EF61" s="300">
        <f ca="1">'Cost Plus'!$AE61*f_MilPro</f>
        <v>0</v>
      </c>
      <c r="EG61" s="300">
        <f ca="1">'Cost Plus'!$AE61*f_MilPro</f>
        <v>0</v>
      </c>
      <c r="EH61" s="300">
        <f ca="1">'Cost Plus'!$AE61*f_MilPro</f>
        <v>0</v>
      </c>
      <c r="EI61" s="300">
        <f ca="1">'Cost Plus'!$AE61*f_MilPro</f>
        <v>0</v>
      </c>
      <c r="EJ61" s="300">
        <f ca="1">'Cost Plus'!$AE61*f_MilPro</f>
        <v>0</v>
      </c>
      <c r="EK61" s="300">
        <f ca="1">'Cost Plus'!$AE61*f_MilPro</f>
        <v>0</v>
      </c>
      <c r="EL61" s="300">
        <f ca="1">'Cost Plus'!$AE61*f_MilPro</f>
        <v>0</v>
      </c>
      <c r="EM61" s="300">
        <f ca="1">'Cost Plus'!$AE61*f_MilPro</f>
        <v>0</v>
      </c>
      <c r="EN61" s="300">
        <f ca="1">'Cost Plus'!$AE61*f_MilPro</f>
        <v>0</v>
      </c>
      <c r="EO61" s="300">
        <f ca="1">'Cost Plus'!$AE61*f_MilPro</f>
        <v>0</v>
      </c>
      <c r="EP61" s="300">
        <f ca="1">'Cost Plus'!$AE61*f_MilPro</f>
        <v>0</v>
      </c>
      <c r="EQ61" s="300">
        <f ca="1">'Cost Plus'!$AE61*f_MilPro</f>
        <v>0</v>
      </c>
      <c r="ER61" s="300">
        <f ca="1">'Cost Plus'!$AE61*f_MilPro</f>
        <v>0</v>
      </c>
      <c r="ES61" s="300">
        <f ca="1">'Cost Plus'!$AE61*f_MilPro</f>
        <v>0</v>
      </c>
      <c r="ET61" s="300">
        <f ca="1">'Cost Plus'!$AE61*f_MilPro</f>
        <v>0</v>
      </c>
      <c r="EU61" s="300">
        <f ca="1">'Cost Plus'!$AE61*f_MilPro</f>
        <v>0</v>
      </c>
      <c r="EV61" s="300">
        <f ca="1">'Cost Plus'!$AE61*f_MilPro</f>
        <v>0</v>
      </c>
      <c r="EW61" s="300">
        <f ca="1">'Cost Plus'!$AE61*f_MilPro</f>
        <v>0</v>
      </c>
      <c r="EX61" s="300">
        <f ca="1">'Cost Plus'!$AE61*f_MilPro</f>
        <v>0</v>
      </c>
      <c r="EY61" s="612"/>
      <c r="EZ61" s="757" t="str">
        <f>'Main Input'!EZ61</f>
        <v>RPI</v>
      </c>
      <c r="FA61" s="757" t="str">
        <f>'Main Input'!FA61</f>
        <v>N/A</v>
      </c>
      <c r="FB61" s="766">
        <f>'Main Input'!FB61</f>
        <v>0</v>
      </c>
      <c r="FC61" s="766" t="str">
        <f>'Main Input'!FC61</f>
        <v>IT Solutions</v>
      </c>
      <c r="FD61" s="766" t="str">
        <f>'Main Input'!FD61</f>
        <v>Managed Services</v>
      </c>
      <c r="FE61" s="757" t="str">
        <f>'Main Input'!FE61</f>
        <v>Opex</v>
      </c>
      <c r="FF61" s="757" t="str">
        <f>'Main Input'!FF61</f>
        <v>ContractAccrual</v>
      </c>
      <c r="FG61" s="757" t="str">
        <f>'Main Input'!FG61</f>
        <v>Expense</v>
      </c>
      <c r="FH61" s="767" t="str">
        <f>'Main Input'!FH61</f>
        <v>A</v>
      </c>
      <c r="FI61" s="768">
        <f>'Main Input'!FI61</f>
        <v>0.22</v>
      </c>
      <c r="FJ61" s="768">
        <f>'Main Input'!FJ61</f>
        <v>0</v>
      </c>
      <c r="FK61" s="612"/>
      <c r="FL61" s="531">
        <f t="shared" si="29"/>
        <v>0</v>
      </c>
      <c r="FM61" s="86"/>
      <c r="FN61" s="612"/>
    </row>
    <row r="62" spans="1:170" ht="12.75" customHeight="1">
      <c r="A62" s="750" t="str">
        <f>'Main Input'!A62</f>
        <v>MTB</v>
      </c>
      <c r="B62" s="762" t="str">
        <f>'Main Input'!B62</f>
        <v>Business Unit</v>
      </c>
      <c r="C62" s="762" t="str">
        <f>'Main Input'!C62</f>
        <v>Labour</v>
      </c>
      <c r="D62" s="762" t="str">
        <f>'Main Input'!D62</f>
        <v>TFR</v>
      </c>
      <c r="E62" s="762" t="str">
        <f>'Main Input'!E62</f>
        <v>Migration Designer #7 (Wintel)</v>
      </c>
      <c r="F62" s="753" t="str">
        <f>'Main Input'!F62</f>
        <v>direct</v>
      </c>
      <c r="G62" s="753" t="str">
        <f>'Main Input'!G62</f>
        <v>Person</v>
      </c>
      <c r="H62" s="753" t="str">
        <f>'Main Input'!H62</f>
        <v>TAC.CSA.2</v>
      </c>
      <c r="I62" s="753">
        <f>'Main Input'!I62</f>
        <v>0</v>
      </c>
      <c r="J62" s="753">
        <f>'Main Input'!J62</f>
        <v>0</v>
      </c>
      <c r="K62" s="753" t="str">
        <f>'Main Input'!K62</f>
        <v>FJS</v>
      </c>
      <c r="L62" s="753" t="str">
        <f>'Main Input'!L62</f>
        <v>pTran</v>
      </c>
      <c r="M62" s="753">
        <f>'Main Input'!M62</f>
        <v>0</v>
      </c>
      <c r="N62" s="753">
        <f>'Main Input'!N62</f>
        <v>0</v>
      </c>
      <c r="O62" s="753" t="str">
        <f>'Main Input'!O62</f>
        <v>SPAIN</v>
      </c>
      <c r="P62" s="753">
        <f>'Main Input'!P62</f>
        <v>313</v>
      </c>
      <c r="Q62" s="753" t="str">
        <f>'Main Input'!Q62</f>
        <v>EUR</v>
      </c>
      <c r="R62" s="753" t="str">
        <f>'Main Input'!R62</f>
        <v>EMEA</v>
      </c>
      <c r="S62" s="753" t="str">
        <f>'Main Input'!S62</f>
        <v>Local</v>
      </c>
      <c r="T62" s="753">
        <f>'Main Input'!T62</f>
        <v>0</v>
      </c>
      <c r="U62" s="753">
        <f>'Main Input'!U62</f>
        <v>0</v>
      </c>
      <c r="V62" s="753" t="str">
        <f>'Main Input'!V62</f>
        <v>6_ATP</v>
      </c>
      <c r="W62" s="753">
        <f>'Main Input'!W62</f>
        <v>0</v>
      </c>
      <c r="X62" s="753">
        <f>'Main Input'!X62</f>
        <v>0</v>
      </c>
      <c r="Y62" s="753">
        <f>'Main Input'!Y62</f>
        <v>0</v>
      </c>
      <c r="Z62" s="753">
        <f>'Main Input'!Z62</f>
        <v>0</v>
      </c>
      <c r="AA62" s="753">
        <f>'Main Input'!AA62</f>
        <v>0</v>
      </c>
      <c r="AB62" s="763">
        <f>'Main Input'!AB62</f>
        <v>0</v>
      </c>
      <c r="AC62" s="763" t="str">
        <f>'Main Input'!AC62</f>
        <v>Days</v>
      </c>
      <c r="AD62" s="764">
        <f>'Main Input'!AD62</f>
        <v>50</v>
      </c>
      <c r="AE62" s="765">
        <f t="shared" ca="1" si="28"/>
        <v>20064.102564102563</v>
      </c>
      <c r="AF62" s="299">
        <f ca="1">'Cost Plus'!$AE62*f_MilPro</f>
        <v>0</v>
      </c>
      <c r="AG62" s="300">
        <f ca="1">'Cost Plus'!$AE62*f_MilPro</f>
        <v>0</v>
      </c>
      <c r="AH62" s="300">
        <f ca="1">'Cost Plus'!$AE62*f_MilPro</f>
        <v>0</v>
      </c>
      <c r="AI62" s="300">
        <f ca="1">'Cost Plus'!$AE62*f_MilPro</f>
        <v>0</v>
      </c>
      <c r="AJ62" s="300">
        <f ca="1">'Cost Plus'!$AE62*f_MilPro</f>
        <v>0</v>
      </c>
      <c r="AK62" s="300">
        <f ca="1">'Cost Plus'!$AE62*f_MilPro</f>
        <v>0</v>
      </c>
      <c r="AL62" s="300">
        <f ca="1">'Cost Plus'!$AE62*f_MilPro</f>
        <v>0</v>
      </c>
      <c r="AM62" s="300">
        <f ca="1">'Cost Plus'!$AE62*f_MilPro</f>
        <v>0</v>
      </c>
      <c r="AN62" s="300">
        <f ca="1">'Cost Plus'!$AE62*f_MilPro</f>
        <v>20064.102564102563</v>
      </c>
      <c r="AO62" s="300">
        <f ca="1">'Cost Plus'!$AE62*f_MilPro</f>
        <v>0</v>
      </c>
      <c r="AP62" s="300">
        <f ca="1">'Cost Plus'!$AE62*f_MilPro</f>
        <v>0</v>
      </c>
      <c r="AQ62" s="300">
        <f ca="1">'Cost Plus'!$AE62*f_MilPro</f>
        <v>0</v>
      </c>
      <c r="AR62" s="300">
        <f ca="1">'Cost Plus'!$AE62*f_MilPro</f>
        <v>0</v>
      </c>
      <c r="AS62" s="300">
        <f ca="1">'Cost Plus'!$AE62*f_MilPro</f>
        <v>0</v>
      </c>
      <c r="AT62" s="300">
        <f ca="1">'Cost Plus'!$AE62*f_MilPro</f>
        <v>0</v>
      </c>
      <c r="AU62" s="300">
        <f ca="1">'Cost Plus'!$AE62*f_MilPro</f>
        <v>0</v>
      </c>
      <c r="AV62" s="300">
        <f ca="1">'Cost Plus'!$AE62*f_MilPro</f>
        <v>0</v>
      </c>
      <c r="AW62" s="300">
        <f ca="1">'Cost Plus'!$AE62*f_MilPro</f>
        <v>0</v>
      </c>
      <c r="AX62" s="300">
        <f ca="1">'Cost Plus'!$AE62*f_MilPro</f>
        <v>0</v>
      </c>
      <c r="AY62" s="300">
        <f ca="1">'Cost Plus'!$AE62*f_MilPro</f>
        <v>0</v>
      </c>
      <c r="AZ62" s="300">
        <f ca="1">'Cost Plus'!$AE62*f_MilPro</f>
        <v>0</v>
      </c>
      <c r="BA62" s="300">
        <f ca="1">'Cost Plus'!$AE62*f_MilPro</f>
        <v>0</v>
      </c>
      <c r="BB62" s="300">
        <f ca="1">'Cost Plus'!$AE62*f_MilPro</f>
        <v>0</v>
      </c>
      <c r="BC62" s="300">
        <f ca="1">'Cost Plus'!$AE62*f_MilPro</f>
        <v>0</v>
      </c>
      <c r="BD62" s="300">
        <f ca="1">'Cost Plus'!$AE62*f_MilPro</f>
        <v>0</v>
      </c>
      <c r="BE62" s="300">
        <f ca="1">'Cost Plus'!$AE62*f_MilPro</f>
        <v>0</v>
      </c>
      <c r="BF62" s="300">
        <f ca="1">'Cost Plus'!$AE62*f_MilPro</f>
        <v>0</v>
      </c>
      <c r="BG62" s="300">
        <f ca="1">'Cost Plus'!$AE62*f_MilPro</f>
        <v>0</v>
      </c>
      <c r="BH62" s="300">
        <f ca="1">'Cost Plus'!$AE62*f_MilPro</f>
        <v>0</v>
      </c>
      <c r="BI62" s="300">
        <f ca="1">'Cost Plus'!$AE62*f_MilPro</f>
        <v>0</v>
      </c>
      <c r="BJ62" s="300">
        <f ca="1">'Cost Plus'!$AE62*f_MilPro</f>
        <v>0</v>
      </c>
      <c r="BK62" s="300">
        <f ca="1">'Cost Plus'!$AE62*f_MilPro</f>
        <v>0</v>
      </c>
      <c r="BL62" s="300">
        <f ca="1">'Cost Plus'!$AE62*f_MilPro</f>
        <v>0</v>
      </c>
      <c r="BM62" s="300">
        <f ca="1">'Cost Plus'!$AE62*f_MilPro</f>
        <v>0</v>
      </c>
      <c r="BN62" s="300">
        <f ca="1">'Cost Plus'!$AE62*f_MilPro</f>
        <v>0</v>
      </c>
      <c r="BO62" s="300">
        <f ca="1">'Cost Plus'!$AE62*f_MilPro</f>
        <v>0</v>
      </c>
      <c r="BP62" s="300">
        <f ca="1">'Cost Plus'!$AE62*f_MilPro</f>
        <v>0</v>
      </c>
      <c r="BQ62" s="300">
        <f ca="1">'Cost Plus'!$AE62*f_MilPro</f>
        <v>0</v>
      </c>
      <c r="BR62" s="300">
        <f ca="1">'Cost Plus'!$AE62*f_MilPro</f>
        <v>0</v>
      </c>
      <c r="BS62" s="300">
        <f ca="1">'Cost Plus'!$AE62*f_MilPro</f>
        <v>0</v>
      </c>
      <c r="BT62" s="300">
        <f ca="1">'Cost Plus'!$AE62*f_MilPro</f>
        <v>0</v>
      </c>
      <c r="BU62" s="300">
        <f ca="1">'Cost Plus'!$AE62*f_MilPro</f>
        <v>0</v>
      </c>
      <c r="BV62" s="300">
        <f ca="1">'Cost Plus'!$AE62*f_MilPro</f>
        <v>0</v>
      </c>
      <c r="BW62" s="300">
        <f ca="1">'Cost Plus'!$AE62*f_MilPro</f>
        <v>0</v>
      </c>
      <c r="BX62" s="300">
        <f ca="1">'Cost Plus'!$AE62*f_MilPro</f>
        <v>0</v>
      </c>
      <c r="BY62" s="300">
        <f ca="1">'Cost Plus'!$AE62*f_MilPro</f>
        <v>0</v>
      </c>
      <c r="BZ62" s="300">
        <f ca="1">'Cost Plus'!$AE62*f_MilPro</f>
        <v>0</v>
      </c>
      <c r="CA62" s="300">
        <f ca="1">'Cost Plus'!$AE62*f_MilPro</f>
        <v>0</v>
      </c>
      <c r="CB62" s="300">
        <f ca="1">'Cost Plus'!$AE62*f_MilPro</f>
        <v>0</v>
      </c>
      <c r="CC62" s="300">
        <f ca="1">'Cost Plus'!$AE62*f_MilPro</f>
        <v>0</v>
      </c>
      <c r="CD62" s="300">
        <f ca="1">'Cost Plus'!$AE62*f_MilPro</f>
        <v>0</v>
      </c>
      <c r="CE62" s="300">
        <f ca="1">'Cost Plus'!$AE62*f_MilPro</f>
        <v>0</v>
      </c>
      <c r="CF62" s="300">
        <f ca="1">'Cost Plus'!$AE62*f_MilPro</f>
        <v>0</v>
      </c>
      <c r="CG62" s="300">
        <f ca="1">'Cost Plus'!$AE62*f_MilPro</f>
        <v>0</v>
      </c>
      <c r="CH62" s="300">
        <f ca="1">'Cost Plus'!$AE62*f_MilPro</f>
        <v>0</v>
      </c>
      <c r="CI62" s="300">
        <f ca="1">'Cost Plus'!$AE62*f_MilPro</f>
        <v>0</v>
      </c>
      <c r="CJ62" s="300">
        <f ca="1">'Cost Plus'!$AE62*f_MilPro</f>
        <v>0</v>
      </c>
      <c r="CK62" s="300">
        <f ca="1">'Cost Plus'!$AE62*f_MilPro</f>
        <v>0</v>
      </c>
      <c r="CL62" s="300">
        <f ca="1">'Cost Plus'!$AE62*f_MilPro</f>
        <v>0</v>
      </c>
      <c r="CM62" s="300">
        <f ca="1">'Cost Plus'!$AE62*f_MilPro</f>
        <v>0</v>
      </c>
      <c r="CN62" s="300">
        <f ca="1">'Cost Plus'!$AE62*f_MilPro</f>
        <v>0</v>
      </c>
      <c r="CO62" s="300">
        <f ca="1">'Cost Plus'!$AE62*f_MilPro</f>
        <v>0</v>
      </c>
      <c r="CP62" s="300">
        <f ca="1">'Cost Plus'!$AE62*f_MilPro</f>
        <v>0</v>
      </c>
      <c r="CQ62" s="300">
        <f ca="1">'Cost Plus'!$AE62*f_MilPro</f>
        <v>0</v>
      </c>
      <c r="CR62" s="300">
        <f ca="1">'Cost Plus'!$AE62*f_MilPro</f>
        <v>0</v>
      </c>
      <c r="CS62" s="300">
        <f ca="1">'Cost Plus'!$AE62*f_MilPro</f>
        <v>0</v>
      </c>
      <c r="CT62" s="300">
        <f ca="1">'Cost Plus'!$AE62*f_MilPro</f>
        <v>0</v>
      </c>
      <c r="CU62" s="300">
        <f ca="1">'Cost Plus'!$AE62*f_MilPro</f>
        <v>0</v>
      </c>
      <c r="CV62" s="300">
        <f ca="1">'Cost Plus'!$AE62*f_MilPro</f>
        <v>0</v>
      </c>
      <c r="CW62" s="300">
        <f ca="1">'Cost Plus'!$AE62*f_MilPro</f>
        <v>0</v>
      </c>
      <c r="CX62" s="300">
        <f ca="1">'Cost Plus'!$AE62*f_MilPro</f>
        <v>0</v>
      </c>
      <c r="CY62" s="300">
        <f ca="1">'Cost Plus'!$AE62*f_MilPro</f>
        <v>0</v>
      </c>
      <c r="CZ62" s="300">
        <f ca="1">'Cost Plus'!$AE62*f_MilPro</f>
        <v>0</v>
      </c>
      <c r="DA62" s="300">
        <f ca="1">'Cost Plus'!$AE62*f_MilPro</f>
        <v>0</v>
      </c>
      <c r="DB62" s="300">
        <f ca="1">'Cost Plus'!$AE62*f_MilPro</f>
        <v>0</v>
      </c>
      <c r="DC62" s="300">
        <f ca="1">'Cost Plus'!$AE62*f_MilPro</f>
        <v>0</v>
      </c>
      <c r="DD62" s="300">
        <f ca="1">'Cost Plus'!$AE62*f_MilPro</f>
        <v>0</v>
      </c>
      <c r="DE62" s="300">
        <f ca="1">'Cost Plus'!$AE62*f_MilPro</f>
        <v>0</v>
      </c>
      <c r="DF62" s="300">
        <f ca="1">'Cost Plus'!$AE62*f_MilPro</f>
        <v>0</v>
      </c>
      <c r="DG62" s="300">
        <f ca="1">'Cost Plus'!$AE62*f_MilPro</f>
        <v>0</v>
      </c>
      <c r="DH62" s="300">
        <f ca="1">'Cost Plus'!$AE62*f_MilPro</f>
        <v>0</v>
      </c>
      <c r="DI62" s="300">
        <f ca="1">'Cost Plus'!$AE62*f_MilPro</f>
        <v>0</v>
      </c>
      <c r="DJ62" s="300">
        <f ca="1">'Cost Plus'!$AE62*f_MilPro</f>
        <v>0</v>
      </c>
      <c r="DK62" s="300">
        <f ca="1">'Cost Plus'!$AE62*f_MilPro</f>
        <v>0</v>
      </c>
      <c r="DL62" s="300">
        <f ca="1">'Cost Plus'!$AE62*f_MilPro</f>
        <v>0</v>
      </c>
      <c r="DM62" s="300">
        <f ca="1">'Cost Plus'!$AE62*f_MilPro</f>
        <v>0</v>
      </c>
      <c r="DN62" s="300">
        <f ca="1">'Cost Plus'!$AE62*f_MilPro</f>
        <v>0</v>
      </c>
      <c r="DO62" s="300">
        <f ca="1">'Cost Plus'!$AE62*f_MilPro</f>
        <v>0</v>
      </c>
      <c r="DP62" s="300">
        <f ca="1">'Cost Plus'!$AE62*f_MilPro</f>
        <v>0</v>
      </c>
      <c r="DQ62" s="300">
        <f ca="1">'Cost Plus'!$AE62*f_MilPro</f>
        <v>0</v>
      </c>
      <c r="DR62" s="300">
        <f ca="1">'Cost Plus'!$AE62*f_MilPro</f>
        <v>0</v>
      </c>
      <c r="DS62" s="300">
        <f ca="1">'Cost Plus'!$AE62*f_MilPro</f>
        <v>0</v>
      </c>
      <c r="DT62" s="300">
        <f ca="1">'Cost Plus'!$AE62*f_MilPro</f>
        <v>0</v>
      </c>
      <c r="DU62" s="300">
        <f ca="1">'Cost Plus'!$AE62*f_MilPro</f>
        <v>0</v>
      </c>
      <c r="DV62" s="300">
        <f ca="1">'Cost Plus'!$AE62*f_MilPro</f>
        <v>0</v>
      </c>
      <c r="DW62" s="300">
        <f ca="1">'Cost Plus'!$AE62*f_MilPro</f>
        <v>0</v>
      </c>
      <c r="DX62" s="300">
        <f ca="1">'Cost Plus'!$AE62*f_MilPro</f>
        <v>0</v>
      </c>
      <c r="DY62" s="300">
        <f ca="1">'Cost Plus'!$AE62*f_MilPro</f>
        <v>0</v>
      </c>
      <c r="DZ62" s="300">
        <f ca="1">'Cost Plus'!$AE62*f_MilPro</f>
        <v>0</v>
      </c>
      <c r="EA62" s="300">
        <f ca="1">'Cost Plus'!$AE62*f_MilPro</f>
        <v>0</v>
      </c>
      <c r="EB62" s="300">
        <f ca="1">'Cost Plus'!$AE62*f_MilPro</f>
        <v>0</v>
      </c>
      <c r="EC62" s="300">
        <f ca="1">'Cost Plus'!$AE62*f_MilPro</f>
        <v>0</v>
      </c>
      <c r="ED62" s="300">
        <f ca="1">'Cost Plus'!$AE62*f_MilPro</f>
        <v>0</v>
      </c>
      <c r="EE62" s="300">
        <f ca="1">'Cost Plus'!$AE62*f_MilPro</f>
        <v>0</v>
      </c>
      <c r="EF62" s="300">
        <f ca="1">'Cost Plus'!$AE62*f_MilPro</f>
        <v>0</v>
      </c>
      <c r="EG62" s="300">
        <f ca="1">'Cost Plus'!$AE62*f_MilPro</f>
        <v>0</v>
      </c>
      <c r="EH62" s="300">
        <f ca="1">'Cost Plus'!$AE62*f_MilPro</f>
        <v>0</v>
      </c>
      <c r="EI62" s="300">
        <f ca="1">'Cost Plus'!$AE62*f_MilPro</f>
        <v>0</v>
      </c>
      <c r="EJ62" s="300">
        <f ca="1">'Cost Plus'!$AE62*f_MilPro</f>
        <v>0</v>
      </c>
      <c r="EK62" s="300">
        <f ca="1">'Cost Plus'!$AE62*f_MilPro</f>
        <v>0</v>
      </c>
      <c r="EL62" s="300">
        <f ca="1">'Cost Plus'!$AE62*f_MilPro</f>
        <v>0</v>
      </c>
      <c r="EM62" s="300">
        <f ca="1">'Cost Plus'!$AE62*f_MilPro</f>
        <v>0</v>
      </c>
      <c r="EN62" s="300">
        <f ca="1">'Cost Plus'!$AE62*f_MilPro</f>
        <v>0</v>
      </c>
      <c r="EO62" s="300">
        <f ca="1">'Cost Plus'!$AE62*f_MilPro</f>
        <v>0</v>
      </c>
      <c r="EP62" s="300">
        <f ca="1">'Cost Plus'!$AE62*f_MilPro</f>
        <v>0</v>
      </c>
      <c r="EQ62" s="300">
        <f ca="1">'Cost Plus'!$AE62*f_MilPro</f>
        <v>0</v>
      </c>
      <c r="ER62" s="300">
        <f ca="1">'Cost Plus'!$AE62*f_MilPro</f>
        <v>0</v>
      </c>
      <c r="ES62" s="300">
        <f ca="1">'Cost Plus'!$AE62*f_MilPro</f>
        <v>0</v>
      </c>
      <c r="ET62" s="300">
        <f ca="1">'Cost Plus'!$AE62*f_MilPro</f>
        <v>0</v>
      </c>
      <c r="EU62" s="300">
        <f ca="1">'Cost Plus'!$AE62*f_MilPro</f>
        <v>0</v>
      </c>
      <c r="EV62" s="300">
        <f ca="1">'Cost Plus'!$AE62*f_MilPro</f>
        <v>0</v>
      </c>
      <c r="EW62" s="300">
        <f ca="1">'Cost Plus'!$AE62*f_MilPro</f>
        <v>0</v>
      </c>
      <c r="EX62" s="300">
        <f ca="1">'Cost Plus'!$AE62*f_MilPro</f>
        <v>0</v>
      </c>
      <c r="EY62" s="612"/>
      <c r="EZ62" s="757" t="str">
        <f>'Main Input'!EZ62</f>
        <v>RPI</v>
      </c>
      <c r="FA62" s="757" t="str">
        <f>'Main Input'!FA62</f>
        <v>N/A</v>
      </c>
      <c r="FB62" s="766">
        <f>'Main Input'!FB62</f>
        <v>0</v>
      </c>
      <c r="FC62" s="766" t="str">
        <f>'Main Input'!FC62</f>
        <v>IT Solutions</v>
      </c>
      <c r="FD62" s="766" t="str">
        <f>'Main Input'!FD62</f>
        <v>Managed Services</v>
      </c>
      <c r="FE62" s="757" t="str">
        <f>'Main Input'!FE62</f>
        <v>Opex</v>
      </c>
      <c r="FF62" s="757" t="str">
        <f>'Main Input'!FF62</f>
        <v>ContractAccrual</v>
      </c>
      <c r="FG62" s="757" t="str">
        <f>'Main Input'!FG62</f>
        <v>Expense</v>
      </c>
      <c r="FH62" s="767" t="str">
        <f>'Main Input'!FH62</f>
        <v>A</v>
      </c>
      <c r="FI62" s="768">
        <f>'Main Input'!FI62</f>
        <v>0.22</v>
      </c>
      <c r="FJ62" s="768">
        <f>'Main Input'!FJ62</f>
        <v>0</v>
      </c>
      <c r="FK62" s="612"/>
      <c r="FL62" s="531">
        <f t="shared" si="29"/>
        <v>0</v>
      </c>
      <c r="FM62" s="86"/>
      <c r="FN62" s="612"/>
    </row>
    <row r="63" spans="1:170" ht="12.75" customHeight="1">
      <c r="A63" s="750" t="str">
        <f>'Main Input'!A63</f>
        <v>MTB</v>
      </c>
      <c r="B63" s="762" t="str">
        <f>'Main Input'!B63</f>
        <v>Business Unit</v>
      </c>
      <c r="C63" s="762" t="str">
        <f>'Main Input'!C63</f>
        <v>Labour</v>
      </c>
      <c r="D63" s="762" t="str">
        <f>'Main Input'!D63</f>
        <v>TFR</v>
      </c>
      <c r="E63" s="762" t="str">
        <f>'Main Input'!E63</f>
        <v>Migration Designer #8 (Wintel)</v>
      </c>
      <c r="F63" s="753" t="str">
        <f>'Main Input'!F63</f>
        <v>direct</v>
      </c>
      <c r="G63" s="753" t="str">
        <f>'Main Input'!G63</f>
        <v>Person</v>
      </c>
      <c r="H63" s="753" t="str">
        <f>'Main Input'!H63</f>
        <v>TAC.CSA.2</v>
      </c>
      <c r="I63" s="753">
        <f>'Main Input'!I63</f>
        <v>0</v>
      </c>
      <c r="J63" s="753">
        <f>'Main Input'!J63</f>
        <v>0</v>
      </c>
      <c r="K63" s="753" t="str">
        <f>'Main Input'!K63</f>
        <v>FJS</v>
      </c>
      <c r="L63" s="753" t="str">
        <f>'Main Input'!L63</f>
        <v>pTran</v>
      </c>
      <c r="M63" s="753">
        <f>'Main Input'!M63</f>
        <v>0</v>
      </c>
      <c r="N63" s="753">
        <f>'Main Input'!N63</f>
        <v>0</v>
      </c>
      <c r="O63" s="753" t="str">
        <f>'Main Input'!O63</f>
        <v>SPAIN</v>
      </c>
      <c r="P63" s="753">
        <f>'Main Input'!P63</f>
        <v>313</v>
      </c>
      <c r="Q63" s="753" t="str">
        <f>'Main Input'!Q63</f>
        <v>EUR</v>
      </c>
      <c r="R63" s="753" t="str">
        <f>'Main Input'!R63</f>
        <v>EMEA</v>
      </c>
      <c r="S63" s="753" t="str">
        <f>'Main Input'!S63</f>
        <v>Local</v>
      </c>
      <c r="T63" s="753">
        <f>'Main Input'!T63</f>
        <v>0</v>
      </c>
      <c r="U63" s="753">
        <f>'Main Input'!U63</f>
        <v>0</v>
      </c>
      <c r="V63" s="753" t="str">
        <f>'Main Input'!V63</f>
        <v>6_ATP</v>
      </c>
      <c r="W63" s="753">
        <f>'Main Input'!W63</f>
        <v>0</v>
      </c>
      <c r="X63" s="753">
        <f>'Main Input'!X63</f>
        <v>0</v>
      </c>
      <c r="Y63" s="753">
        <f>'Main Input'!Y63</f>
        <v>0</v>
      </c>
      <c r="Z63" s="753">
        <f>'Main Input'!Z63</f>
        <v>0</v>
      </c>
      <c r="AA63" s="753">
        <f>'Main Input'!AA63</f>
        <v>0</v>
      </c>
      <c r="AB63" s="763">
        <f>'Main Input'!AB63</f>
        <v>0</v>
      </c>
      <c r="AC63" s="763" t="str">
        <f>'Main Input'!AC63</f>
        <v>Days</v>
      </c>
      <c r="AD63" s="764">
        <f>'Main Input'!AD63</f>
        <v>50</v>
      </c>
      <c r="AE63" s="765">
        <f t="shared" ca="1" si="28"/>
        <v>20064.102564102563</v>
      </c>
      <c r="AF63" s="299">
        <f ca="1">'Cost Plus'!$AE63*f_MilPro</f>
        <v>0</v>
      </c>
      <c r="AG63" s="300">
        <f ca="1">'Cost Plus'!$AE63*f_MilPro</f>
        <v>0</v>
      </c>
      <c r="AH63" s="300">
        <f ca="1">'Cost Plus'!$AE63*f_MilPro</f>
        <v>0</v>
      </c>
      <c r="AI63" s="300">
        <f ca="1">'Cost Plus'!$AE63*f_MilPro</f>
        <v>0</v>
      </c>
      <c r="AJ63" s="300">
        <f ca="1">'Cost Plus'!$AE63*f_MilPro</f>
        <v>0</v>
      </c>
      <c r="AK63" s="300">
        <f ca="1">'Cost Plus'!$AE63*f_MilPro</f>
        <v>0</v>
      </c>
      <c r="AL63" s="300">
        <f ca="1">'Cost Plus'!$AE63*f_MilPro</f>
        <v>0</v>
      </c>
      <c r="AM63" s="300">
        <f ca="1">'Cost Plus'!$AE63*f_MilPro</f>
        <v>0</v>
      </c>
      <c r="AN63" s="300">
        <f ca="1">'Cost Plus'!$AE63*f_MilPro</f>
        <v>20064.102564102563</v>
      </c>
      <c r="AO63" s="300">
        <f ca="1">'Cost Plus'!$AE63*f_MilPro</f>
        <v>0</v>
      </c>
      <c r="AP63" s="300">
        <f ca="1">'Cost Plus'!$AE63*f_MilPro</f>
        <v>0</v>
      </c>
      <c r="AQ63" s="300">
        <f ca="1">'Cost Plus'!$AE63*f_MilPro</f>
        <v>0</v>
      </c>
      <c r="AR63" s="300">
        <f ca="1">'Cost Plus'!$AE63*f_MilPro</f>
        <v>0</v>
      </c>
      <c r="AS63" s="300">
        <f ca="1">'Cost Plus'!$AE63*f_MilPro</f>
        <v>0</v>
      </c>
      <c r="AT63" s="300">
        <f ca="1">'Cost Plus'!$AE63*f_MilPro</f>
        <v>0</v>
      </c>
      <c r="AU63" s="300">
        <f ca="1">'Cost Plus'!$AE63*f_MilPro</f>
        <v>0</v>
      </c>
      <c r="AV63" s="300">
        <f ca="1">'Cost Plus'!$AE63*f_MilPro</f>
        <v>0</v>
      </c>
      <c r="AW63" s="300">
        <f ca="1">'Cost Plus'!$AE63*f_MilPro</f>
        <v>0</v>
      </c>
      <c r="AX63" s="300">
        <f ca="1">'Cost Plus'!$AE63*f_MilPro</f>
        <v>0</v>
      </c>
      <c r="AY63" s="300">
        <f ca="1">'Cost Plus'!$AE63*f_MilPro</f>
        <v>0</v>
      </c>
      <c r="AZ63" s="300">
        <f ca="1">'Cost Plus'!$AE63*f_MilPro</f>
        <v>0</v>
      </c>
      <c r="BA63" s="300">
        <f ca="1">'Cost Plus'!$AE63*f_MilPro</f>
        <v>0</v>
      </c>
      <c r="BB63" s="300">
        <f ca="1">'Cost Plus'!$AE63*f_MilPro</f>
        <v>0</v>
      </c>
      <c r="BC63" s="300">
        <f ca="1">'Cost Plus'!$AE63*f_MilPro</f>
        <v>0</v>
      </c>
      <c r="BD63" s="300">
        <f ca="1">'Cost Plus'!$AE63*f_MilPro</f>
        <v>0</v>
      </c>
      <c r="BE63" s="300">
        <f ca="1">'Cost Plus'!$AE63*f_MilPro</f>
        <v>0</v>
      </c>
      <c r="BF63" s="300">
        <f ca="1">'Cost Plus'!$AE63*f_MilPro</f>
        <v>0</v>
      </c>
      <c r="BG63" s="300">
        <f ca="1">'Cost Plus'!$AE63*f_MilPro</f>
        <v>0</v>
      </c>
      <c r="BH63" s="300">
        <f ca="1">'Cost Plus'!$AE63*f_MilPro</f>
        <v>0</v>
      </c>
      <c r="BI63" s="300">
        <f ca="1">'Cost Plus'!$AE63*f_MilPro</f>
        <v>0</v>
      </c>
      <c r="BJ63" s="300">
        <f ca="1">'Cost Plus'!$AE63*f_MilPro</f>
        <v>0</v>
      </c>
      <c r="BK63" s="300">
        <f ca="1">'Cost Plus'!$AE63*f_MilPro</f>
        <v>0</v>
      </c>
      <c r="BL63" s="300">
        <f ca="1">'Cost Plus'!$AE63*f_MilPro</f>
        <v>0</v>
      </c>
      <c r="BM63" s="300">
        <f ca="1">'Cost Plus'!$AE63*f_MilPro</f>
        <v>0</v>
      </c>
      <c r="BN63" s="300">
        <f ca="1">'Cost Plus'!$AE63*f_MilPro</f>
        <v>0</v>
      </c>
      <c r="BO63" s="300">
        <f ca="1">'Cost Plus'!$AE63*f_MilPro</f>
        <v>0</v>
      </c>
      <c r="BP63" s="300">
        <f ca="1">'Cost Plus'!$AE63*f_MilPro</f>
        <v>0</v>
      </c>
      <c r="BQ63" s="300">
        <f ca="1">'Cost Plus'!$AE63*f_MilPro</f>
        <v>0</v>
      </c>
      <c r="BR63" s="300">
        <f ca="1">'Cost Plus'!$AE63*f_MilPro</f>
        <v>0</v>
      </c>
      <c r="BS63" s="300">
        <f ca="1">'Cost Plus'!$AE63*f_MilPro</f>
        <v>0</v>
      </c>
      <c r="BT63" s="300">
        <f ca="1">'Cost Plus'!$AE63*f_MilPro</f>
        <v>0</v>
      </c>
      <c r="BU63" s="300">
        <f ca="1">'Cost Plus'!$AE63*f_MilPro</f>
        <v>0</v>
      </c>
      <c r="BV63" s="300">
        <f ca="1">'Cost Plus'!$AE63*f_MilPro</f>
        <v>0</v>
      </c>
      <c r="BW63" s="300">
        <f ca="1">'Cost Plus'!$AE63*f_MilPro</f>
        <v>0</v>
      </c>
      <c r="BX63" s="300">
        <f ca="1">'Cost Plus'!$AE63*f_MilPro</f>
        <v>0</v>
      </c>
      <c r="BY63" s="300">
        <f ca="1">'Cost Plus'!$AE63*f_MilPro</f>
        <v>0</v>
      </c>
      <c r="BZ63" s="300">
        <f ca="1">'Cost Plus'!$AE63*f_MilPro</f>
        <v>0</v>
      </c>
      <c r="CA63" s="300">
        <f ca="1">'Cost Plus'!$AE63*f_MilPro</f>
        <v>0</v>
      </c>
      <c r="CB63" s="300">
        <f ca="1">'Cost Plus'!$AE63*f_MilPro</f>
        <v>0</v>
      </c>
      <c r="CC63" s="300">
        <f ca="1">'Cost Plus'!$AE63*f_MilPro</f>
        <v>0</v>
      </c>
      <c r="CD63" s="300">
        <f ca="1">'Cost Plus'!$AE63*f_MilPro</f>
        <v>0</v>
      </c>
      <c r="CE63" s="300">
        <f ca="1">'Cost Plus'!$AE63*f_MilPro</f>
        <v>0</v>
      </c>
      <c r="CF63" s="300">
        <f ca="1">'Cost Plus'!$AE63*f_MilPro</f>
        <v>0</v>
      </c>
      <c r="CG63" s="300">
        <f ca="1">'Cost Plus'!$AE63*f_MilPro</f>
        <v>0</v>
      </c>
      <c r="CH63" s="300">
        <f ca="1">'Cost Plus'!$AE63*f_MilPro</f>
        <v>0</v>
      </c>
      <c r="CI63" s="300">
        <f ca="1">'Cost Plus'!$AE63*f_MilPro</f>
        <v>0</v>
      </c>
      <c r="CJ63" s="300">
        <f ca="1">'Cost Plus'!$AE63*f_MilPro</f>
        <v>0</v>
      </c>
      <c r="CK63" s="300">
        <f ca="1">'Cost Plus'!$AE63*f_MilPro</f>
        <v>0</v>
      </c>
      <c r="CL63" s="300">
        <f ca="1">'Cost Plus'!$AE63*f_MilPro</f>
        <v>0</v>
      </c>
      <c r="CM63" s="300">
        <f ca="1">'Cost Plus'!$AE63*f_MilPro</f>
        <v>0</v>
      </c>
      <c r="CN63" s="300">
        <f ca="1">'Cost Plus'!$AE63*f_MilPro</f>
        <v>0</v>
      </c>
      <c r="CO63" s="300">
        <f ca="1">'Cost Plus'!$AE63*f_MilPro</f>
        <v>0</v>
      </c>
      <c r="CP63" s="300">
        <f ca="1">'Cost Plus'!$AE63*f_MilPro</f>
        <v>0</v>
      </c>
      <c r="CQ63" s="300">
        <f ca="1">'Cost Plus'!$AE63*f_MilPro</f>
        <v>0</v>
      </c>
      <c r="CR63" s="300">
        <f ca="1">'Cost Plus'!$AE63*f_MilPro</f>
        <v>0</v>
      </c>
      <c r="CS63" s="300">
        <f ca="1">'Cost Plus'!$AE63*f_MilPro</f>
        <v>0</v>
      </c>
      <c r="CT63" s="300">
        <f ca="1">'Cost Plus'!$AE63*f_MilPro</f>
        <v>0</v>
      </c>
      <c r="CU63" s="300">
        <f ca="1">'Cost Plus'!$AE63*f_MilPro</f>
        <v>0</v>
      </c>
      <c r="CV63" s="300">
        <f ca="1">'Cost Plus'!$AE63*f_MilPro</f>
        <v>0</v>
      </c>
      <c r="CW63" s="300">
        <f ca="1">'Cost Plus'!$AE63*f_MilPro</f>
        <v>0</v>
      </c>
      <c r="CX63" s="300">
        <f ca="1">'Cost Plus'!$AE63*f_MilPro</f>
        <v>0</v>
      </c>
      <c r="CY63" s="300">
        <f ca="1">'Cost Plus'!$AE63*f_MilPro</f>
        <v>0</v>
      </c>
      <c r="CZ63" s="300">
        <f ca="1">'Cost Plus'!$AE63*f_MilPro</f>
        <v>0</v>
      </c>
      <c r="DA63" s="300">
        <f ca="1">'Cost Plus'!$AE63*f_MilPro</f>
        <v>0</v>
      </c>
      <c r="DB63" s="300">
        <f ca="1">'Cost Plus'!$AE63*f_MilPro</f>
        <v>0</v>
      </c>
      <c r="DC63" s="300">
        <f ca="1">'Cost Plus'!$AE63*f_MilPro</f>
        <v>0</v>
      </c>
      <c r="DD63" s="300">
        <f ca="1">'Cost Plus'!$AE63*f_MilPro</f>
        <v>0</v>
      </c>
      <c r="DE63" s="300">
        <f ca="1">'Cost Plus'!$AE63*f_MilPro</f>
        <v>0</v>
      </c>
      <c r="DF63" s="300">
        <f ca="1">'Cost Plus'!$AE63*f_MilPro</f>
        <v>0</v>
      </c>
      <c r="DG63" s="300">
        <f ca="1">'Cost Plus'!$AE63*f_MilPro</f>
        <v>0</v>
      </c>
      <c r="DH63" s="300">
        <f ca="1">'Cost Plus'!$AE63*f_MilPro</f>
        <v>0</v>
      </c>
      <c r="DI63" s="300">
        <f ca="1">'Cost Plus'!$AE63*f_MilPro</f>
        <v>0</v>
      </c>
      <c r="DJ63" s="300">
        <f ca="1">'Cost Plus'!$AE63*f_MilPro</f>
        <v>0</v>
      </c>
      <c r="DK63" s="300">
        <f ca="1">'Cost Plus'!$AE63*f_MilPro</f>
        <v>0</v>
      </c>
      <c r="DL63" s="300">
        <f ca="1">'Cost Plus'!$AE63*f_MilPro</f>
        <v>0</v>
      </c>
      <c r="DM63" s="300">
        <f ca="1">'Cost Plus'!$AE63*f_MilPro</f>
        <v>0</v>
      </c>
      <c r="DN63" s="300">
        <f ca="1">'Cost Plus'!$AE63*f_MilPro</f>
        <v>0</v>
      </c>
      <c r="DO63" s="300">
        <f ca="1">'Cost Plus'!$AE63*f_MilPro</f>
        <v>0</v>
      </c>
      <c r="DP63" s="300">
        <f ca="1">'Cost Plus'!$AE63*f_MilPro</f>
        <v>0</v>
      </c>
      <c r="DQ63" s="300">
        <f ca="1">'Cost Plus'!$AE63*f_MilPro</f>
        <v>0</v>
      </c>
      <c r="DR63" s="300">
        <f ca="1">'Cost Plus'!$AE63*f_MilPro</f>
        <v>0</v>
      </c>
      <c r="DS63" s="300">
        <f ca="1">'Cost Plus'!$AE63*f_MilPro</f>
        <v>0</v>
      </c>
      <c r="DT63" s="300">
        <f ca="1">'Cost Plus'!$AE63*f_MilPro</f>
        <v>0</v>
      </c>
      <c r="DU63" s="300">
        <f ca="1">'Cost Plus'!$AE63*f_MilPro</f>
        <v>0</v>
      </c>
      <c r="DV63" s="300">
        <f ca="1">'Cost Plus'!$AE63*f_MilPro</f>
        <v>0</v>
      </c>
      <c r="DW63" s="300">
        <f ca="1">'Cost Plus'!$AE63*f_MilPro</f>
        <v>0</v>
      </c>
      <c r="DX63" s="300">
        <f ca="1">'Cost Plus'!$AE63*f_MilPro</f>
        <v>0</v>
      </c>
      <c r="DY63" s="300">
        <f ca="1">'Cost Plus'!$AE63*f_MilPro</f>
        <v>0</v>
      </c>
      <c r="DZ63" s="300">
        <f ca="1">'Cost Plus'!$AE63*f_MilPro</f>
        <v>0</v>
      </c>
      <c r="EA63" s="300">
        <f ca="1">'Cost Plus'!$AE63*f_MilPro</f>
        <v>0</v>
      </c>
      <c r="EB63" s="300">
        <f ca="1">'Cost Plus'!$AE63*f_MilPro</f>
        <v>0</v>
      </c>
      <c r="EC63" s="300">
        <f ca="1">'Cost Plus'!$AE63*f_MilPro</f>
        <v>0</v>
      </c>
      <c r="ED63" s="300">
        <f ca="1">'Cost Plus'!$AE63*f_MilPro</f>
        <v>0</v>
      </c>
      <c r="EE63" s="300">
        <f ca="1">'Cost Plus'!$AE63*f_MilPro</f>
        <v>0</v>
      </c>
      <c r="EF63" s="300">
        <f ca="1">'Cost Plus'!$AE63*f_MilPro</f>
        <v>0</v>
      </c>
      <c r="EG63" s="300">
        <f ca="1">'Cost Plus'!$AE63*f_MilPro</f>
        <v>0</v>
      </c>
      <c r="EH63" s="300">
        <f ca="1">'Cost Plus'!$AE63*f_MilPro</f>
        <v>0</v>
      </c>
      <c r="EI63" s="300">
        <f ca="1">'Cost Plus'!$AE63*f_MilPro</f>
        <v>0</v>
      </c>
      <c r="EJ63" s="300">
        <f ca="1">'Cost Plus'!$AE63*f_MilPro</f>
        <v>0</v>
      </c>
      <c r="EK63" s="300">
        <f ca="1">'Cost Plus'!$AE63*f_MilPro</f>
        <v>0</v>
      </c>
      <c r="EL63" s="300">
        <f ca="1">'Cost Plus'!$AE63*f_MilPro</f>
        <v>0</v>
      </c>
      <c r="EM63" s="300">
        <f ca="1">'Cost Plus'!$AE63*f_MilPro</f>
        <v>0</v>
      </c>
      <c r="EN63" s="300">
        <f ca="1">'Cost Plus'!$AE63*f_MilPro</f>
        <v>0</v>
      </c>
      <c r="EO63" s="300">
        <f ca="1">'Cost Plus'!$AE63*f_MilPro</f>
        <v>0</v>
      </c>
      <c r="EP63" s="300">
        <f ca="1">'Cost Plus'!$AE63*f_MilPro</f>
        <v>0</v>
      </c>
      <c r="EQ63" s="300">
        <f ca="1">'Cost Plus'!$AE63*f_MilPro</f>
        <v>0</v>
      </c>
      <c r="ER63" s="300">
        <f ca="1">'Cost Plus'!$AE63*f_MilPro</f>
        <v>0</v>
      </c>
      <c r="ES63" s="300">
        <f ca="1">'Cost Plus'!$AE63*f_MilPro</f>
        <v>0</v>
      </c>
      <c r="ET63" s="300">
        <f ca="1">'Cost Plus'!$AE63*f_MilPro</f>
        <v>0</v>
      </c>
      <c r="EU63" s="300">
        <f ca="1">'Cost Plus'!$AE63*f_MilPro</f>
        <v>0</v>
      </c>
      <c r="EV63" s="300">
        <f ca="1">'Cost Plus'!$AE63*f_MilPro</f>
        <v>0</v>
      </c>
      <c r="EW63" s="300">
        <f ca="1">'Cost Plus'!$AE63*f_MilPro</f>
        <v>0</v>
      </c>
      <c r="EX63" s="300">
        <f ca="1">'Cost Plus'!$AE63*f_MilPro</f>
        <v>0</v>
      </c>
      <c r="EY63" s="612"/>
      <c r="EZ63" s="757" t="str">
        <f>'Main Input'!EZ63</f>
        <v>RPI</v>
      </c>
      <c r="FA63" s="757" t="str">
        <f>'Main Input'!FA63</f>
        <v>N/A</v>
      </c>
      <c r="FB63" s="766">
        <f>'Main Input'!FB63</f>
        <v>0</v>
      </c>
      <c r="FC63" s="766" t="str">
        <f>'Main Input'!FC63</f>
        <v>IT Solutions</v>
      </c>
      <c r="FD63" s="766" t="str">
        <f>'Main Input'!FD63</f>
        <v>Managed Services</v>
      </c>
      <c r="FE63" s="757" t="str">
        <f>'Main Input'!FE63</f>
        <v>Opex</v>
      </c>
      <c r="FF63" s="757" t="str">
        <f>'Main Input'!FF63</f>
        <v>ContractAccrual</v>
      </c>
      <c r="FG63" s="757" t="str">
        <f>'Main Input'!FG63</f>
        <v>Expense</v>
      </c>
      <c r="FH63" s="767" t="str">
        <f>'Main Input'!FH63</f>
        <v>A</v>
      </c>
      <c r="FI63" s="768">
        <f>'Main Input'!FI63</f>
        <v>0.22</v>
      </c>
      <c r="FJ63" s="768">
        <f>'Main Input'!FJ63</f>
        <v>0</v>
      </c>
      <c r="FK63" s="612"/>
      <c r="FL63" s="531">
        <f t="shared" si="29"/>
        <v>0</v>
      </c>
      <c r="FM63" s="86"/>
      <c r="FN63" s="612"/>
    </row>
    <row r="64" spans="1:170" ht="12.75" customHeight="1">
      <c r="A64" s="750" t="str">
        <f>'Main Input'!A64</f>
        <v>MTB</v>
      </c>
      <c r="B64" s="762" t="str">
        <f>'Main Input'!B64</f>
        <v>Business Unit</v>
      </c>
      <c r="C64" s="762" t="str">
        <f>'Main Input'!C64</f>
        <v>Labour</v>
      </c>
      <c r="D64" s="762" t="str">
        <f>'Main Input'!D64</f>
        <v>TFR</v>
      </c>
      <c r="E64" s="762" t="str">
        <f>'Main Input'!E64</f>
        <v>Migration Designer #9 (Wintel)</v>
      </c>
      <c r="F64" s="753" t="str">
        <f>'Main Input'!F64</f>
        <v>direct</v>
      </c>
      <c r="G64" s="753" t="str">
        <f>'Main Input'!G64</f>
        <v>Person</v>
      </c>
      <c r="H64" s="753" t="str">
        <f>'Main Input'!H64</f>
        <v>TAC.CSA.2</v>
      </c>
      <c r="I64" s="753">
        <f>'Main Input'!I64</f>
        <v>0</v>
      </c>
      <c r="J64" s="753">
        <f>'Main Input'!J64</f>
        <v>0</v>
      </c>
      <c r="K64" s="753" t="str">
        <f>'Main Input'!K64</f>
        <v>FJS</v>
      </c>
      <c r="L64" s="753" t="str">
        <f>'Main Input'!L64</f>
        <v>pTran</v>
      </c>
      <c r="M64" s="753">
        <f>'Main Input'!M64</f>
        <v>0</v>
      </c>
      <c r="N64" s="753">
        <f>'Main Input'!N64</f>
        <v>0</v>
      </c>
      <c r="O64" s="753" t="str">
        <f>'Main Input'!O64</f>
        <v>SPAIN</v>
      </c>
      <c r="P64" s="753">
        <f>'Main Input'!P64</f>
        <v>313</v>
      </c>
      <c r="Q64" s="753" t="str">
        <f>'Main Input'!Q64</f>
        <v>EUR</v>
      </c>
      <c r="R64" s="753" t="str">
        <f>'Main Input'!R64</f>
        <v>EMEA</v>
      </c>
      <c r="S64" s="753" t="str">
        <f>'Main Input'!S64</f>
        <v>Local</v>
      </c>
      <c r="T64" s="753">
        <f>'Main Input'!T64</f>
        <v>0</v>
      </c>
      <c r="U64" s="753">
        <f>'Main Input'!U64</f>
        <v>0</v>
      </c>
      <c r="V64" s="753" t="str">
        <f>'Main Input'!V64</f>
        <v>6_ATP</v>
      </c>
      <c r="W64" s="753">
        <f>'Main Input'!W64</f>
        <v>0</v>
      </c>
      <c r="X64" s="753">
        <f>'Main Input'!X64</f>
        <v>0</v>
      </c>
      <c r="Y64" s="753">
        <f>'Main Input'!Y64</f>
        <v>0</v>
      </c>
      <c r="Z64" s="753">
        <f>'Main Input'!Z64</f>
        <v>0</v>
      </c>
      <c r="AA64" s="753">
        <f>'Main Input'!AA64</f>
        <v>0</v>
      </c>
      <c r="AB64" s="763">
        <f>'Main Input'!AB64</f>
        <v>0</v>
      </c>
      <c r="AC64" s="763" t="str">
        <f>'Main Input'!AC64</f>
        <v>Days</v>
      </c>
      <c r="AD64" s="764">
        <f>'Main Input'!AD64</f>
        <v>50</v>
      </c>
      <c r="AE64" s="765">
        <f t="shared" ca="1" si="28"/>
        <v>20064.102564102563</v>
      </c>
      <c r="AF64" s="299">
        <f ca="1">'Cost Plus'!$AE64*f_MilPro</f>
        <v>0</v>
      </c>
      <c r="AG64" s="300">
        <f ca="1">'Cost Plus'!$AE64*f_MilPro</f>
        <v>0</v>
      </c>
      <c r="AH64" s="300">
        <f ca="1">'Cost Plus'!$AE64*f_MilPro</f>
        <v>0</v>
      </c>
      <c r="AI64" s="300">
        <f ca="1">'Cost Plus'!$AE64*f_MilPro</f>
        <v>0</v>
      </c>
      <c r="AJ64" s="300">
        <f ca="1">'Cost Plus'!$AE64*f_MilPro</f>
        <v>0</v>
      </c>
      <c r="AK64" s="300">
        <f ca="1">'Cost Plus'!$AE64*f_MilPro</f>
        <v>0</v>
      </c>
      <c r="AL64" s="300">
        <f ca="1">'Cost Plus'!$AE64*f_MilPro</f>
        <v>0</v>
      </c>
      <c r="AM64" s="300">
        <f ca="1">'Cost Plus'!$AE64*f_MilPro</f>
        <v>0</v>
      </c>
      <c r="AN64" s="300">
        <f ca="1">'Cost Plus'!$AE64*f_MilPro</f>
        <v>20064.102564102563</v>
      </c>
      <c r="AO64" s="300">
        <f ca="1">'Cost Plus'!$AE64*f_MilPro</f>
        <v>0</v>
      </c>
      <c r="AP64" s="300">
        <f ca="1">'Cost Plus'!$AE64*f_MilPro</f>
        <v>0</v>
      </c>
      <c r="AQ64" s="300">
        <f ca="1">'Cost Plus'!$AE64*f_MilPro</f>
        <v>0</v>
      </c>
      <c r="AR64" s="300">
        <f ca="1">'Cost Plus'!$AE64*f_MilPro</f>
        <v>0</v>
      </c>
      <c r="AS64" s="300">
        <f ca="1">'Cost Plus'!$AE64*f_MilPro</f>
        <v>0</v>
      </c>
      <c r="AT64" s="300">
        <f ca="1">'Cost Plus'!$AE64*f_MilPro</f>
        <v>0</v>
      </c>
      <c r="AU64" s="300">
        <f ca="1">'Cost Plus'!$AE64*f_MilPro</f>
        <v>0</v>
      </c>
      <c r="AV64" s="300">
        <f ca="1">'Cost Plus'!$AE64*f_MilPro</f>
        <v>0</v>
      </c>
      <c r="AW64" s="300">
        <f ca="1">'Cost Plus'!$AE64*f_MilPro</f>
        <v>0</v>
      </c>
      <c r="AX64" s="300">
        <f ca="1">'Cost Plus'!$AE64*f_MilPro</f>
        <v>0</v>
      </c>
      <c r="AY64" s="300">
        <f ca="1">'Cost Plus'!$AE64*f_MilPro</f>
        <v>0</v>
      </c>
      <c r="AZ64" s="300">
        <f ca="1">'Cost Plus'!$AE64*f_MilPro</f>
        <v>0</v>
      </c>
      <c r="BA64" s="300">
        <f ca="1">'Cost Plus'!$AE64*f_MilPro</f>
        <v>0</v>
      </c>
      <c r="BB64" s="300">
        <f ca="1">'Cost Plus'!$AE64*f_MilPro</f>
        <v>0</v>
      </c>
      <c r="BC64" s="300">
        <f ca="1">'Cost Plus'!$AE64*f_MilPro</f>
        <v>0</v>
      </c>
      <c r="BD64" s="300">
        <f ca="1">'Cost Plus'!$AE64*f_MilPro</f>
        <v>0</v>
      </c>
      <c r="BE64" s="300">
        <f ca="1">'Cost Plus'!$AE64*f_MilPro</f>
        <v>0</v>
      </c>
      <c r="BF64" s="300">
        <f ca="1">'Cost Plus'!$AE64*f_MilPro</f>
        <v>0</v>
      </c>
      <c r="BG64" s="300">
        <f ca="1">'Cost Plus'!$AE64*f_MilPro</f>
        <v>0</v>
      </c>
      <c r="BH64" s="300">
        <f ca="1">'Cost Plus'!$AE64*f_MilPro</f>
        <v>0</v>
      </c>
      <c r="BI64" s="300">
        <f ca="1">'Cost Plus'!$AE64*f_MilPro</f>
        <v>0</v>
      </c>
      <c r="BJ64" s="300">
        <f ca="1">'Cost Plus'!$AE64*f_MilPro</f>
        <v>0</v>
      </c>
      <c r="BK64" s="300">
        <f ca="1">'Cost Plus'!$AE64*f_MilPro</f>
        <v>0</v>
      </c>
      <c r="BL64" s="300">
        <f ca="1">'Cost Plus'!$AE64*f_MilPro</f>
        <v>0</v>
      </c>
      <c r="BM64" s="300">
        <f ca="1">'Cost Plus'!$AE64*f_MilPro</f>
        <v>0</v>
      </c>
      <c r="BN64" s="300">
        <f ca="1">'Cost Plus'!$AE64*f_MilPro</f>
        <v>0</v>
      </c>
      <c r="BO64" s="300">
        <f ca="1">'Cost Plus'!$AE64*f_MilPro</f>
        <v>0</v>
      </c>
      <c r="BP64" s="300">
        <f ca="1">'Cost Plus'!$AE64*f_MilPro</f>
        <v>0</v>
      </c>
      <c r="BQ64" s="300">
        <f ca="1">'Cost Plus'!$AE64*f_MilPro</f>
        <v>0</v>
      </c>
      <c r="BR64" s="300">
        <f ca="1">'Cost Plus'!$AE64*f_MilPro</f>
        <v>0</v>
      </c>
      <c r="BS64" s="300">
        <f ca="1">'Cost Plus'!$AE64*f_MilPro</f>
        <v>0</v>
      </c>
      <c r="BT64" s="300">
        <f ca="1">'Cost Plus'!$AE64*f_MilPro</f>
        <v>0</v>
      </c>
      <c r="BU64" s="300">
        <f ca="1">'Cost Plus'!$AE64*f_MilPro</f>
        <v>0</v>
      </c>
      <c r="BV64" s="300">
        <f ca="1">'Cost Plus'!$AE64*f_MilPro</f>
        <v>0</v>
      </c>
      <c r="BW64" s="300">
        <f ca="1">'Cost Plus'!$AE64*f_MilPro</f>
        <v>0</v>
      </c>
      <c r="BX64" s="300">
        <f ca="1">'Cost Plus'!$AE64*f_MilPro</f>
        <v>0</v>
      </c>
      <c r="BY64" s="300">
        <f ca="1">'Cost Plus'!$AE64*f_MilPro</f>
        <v>0</v>
      </c>
      <c r="BZ64" s="300">
        <f ca="1">'Cost Plus'!$AE64*f_MilPro</f>
        <v>0</v>
      </c>
      <c r="CA64" s="300">
        <f ca="1">'Cost Plus'!$AE64*f_MilPro</f>
        <v>0</v>
      </c>
      <c r="CB64" s="300">
        <f ca="1">'Cost Plus'!$AE64*f_MilPro</f>
        <v>0</v>
      </c>
      <c r="CC64" s="300">
        <f ca="1">'Cost Plus'!$AE64*f_MilPro</f>
        <v>0</v>
      </c>
      <c r="CD64" s="300">
        <f ca="1">'Cost Plus'!$AE64*f_MilPro</f>
        <v>0</v>
      </c>
      <c r="CE64" s="300">
        <f ca="1">'Cost Plus'!$AE64*f_MilPro</f>
        <v>0</v>
      </c>
      <c r="CF64" s="300">
        <f ca="1">'Cost Plus'!$AE64*f_MilPro</f>
        <v>0</v>
      </c>
      <c r="CG64" s="300">
        <f ca="1">'Cost Plus'!$AE64*f_MilPro</f>
        <v>0</v>
      </c>
      <c r="CH64" s="300">
        <f ca="1">'Cost Plus'!$AE64*f_MilPro</f>
        <v>0</v>
      </c>
      <c r="CI64" s="300">
        <f ca="1">'Cost Plus'!$AE64*f_MilPro</f>
        <v>0</v>
      </c>
      <c r="CJ64" s="300">
        <f ca="1">'Cost Plus'!$AE64*f_MilPro</f>
        <v>0</v>
      </c>
      <c r="CK64" s="300">
        <f ca="1">'Cost Plus'!$AE64*f_MilPro</f>
        <v>0</v>
      </c>
      <c r="CL64" s="300">
        <f ca="1">'Cost Plus'!$AE64*f_MilPro</f>
        <v>0</v>
      </c>
      <c r="CM64" s="300">
        <f ca="1">'Cost Plus'!$AE64*f_MilPro</f>
        <v>0</v>
      </c>
      <c r="CN64" s="300">
        <f ca="1">'Cost Plus'!$AE64*f_MilPro</f>
        <v>0</v>
      </c>
      <c r="CO64" s="300">
        <f ca="1">'Cost Plus'!$AE64*f_MilPro</f>
        <v>0</v>
      </c>
      <c r="CP64" s="300">
        <f ca="1">'Cost Plus'!$AE64*f_MilPro</f>
        <v>0</v>
      </c>
      <c r="CQ64" s="300">
        <f ca="1">'Cost Plus'!$AE64*f_MilPro</f>
        <v>0</v>
      </c>
      <c r="CR64" s="300">
        <f ca="1">'Cost Plus'!$AE64*f_MilPro</f>
        <v>0</v>
      </c>
      <c r="CS64" s="300">
        <f ca="1">'Cost Plus'!$AE64*f_MilPro</f>
        <v>0</v>
      </c>
      <c r="CT64" s="300">
        <f ca="1">'Cost Plus'!$AE64*f_MilPro</f>
        <v>0</v>
      </c>
      <c r="CU64" s="300">
        <f ca="1">'Cost Plus'!$AE64*f_MilPro</f>
        <v>0</v>
      </c>
      <c r="CV64" s="300">
        <f ca="1">'Cost Plus'!$AE64*f_MilPro</f>
        <v>0</v>
      </c>
      <c r="CW64" s="300">
        <f ca="1">'Cost Plus'!$AE64*f_MilPro</f>
        <v>0</v>
      </c>
      <c r="CX64" s="300">
        <f ca="1">'Cost Plus'!$AE64*f_MilPro</f>
        <v>0</v>
      </c>
      <c r="CY64" s="300">
        <f ca="1">'Cost Plus'!$AE64*f_MilPro</f>
        <v>0</v>
      </c>
      <c r="CZ64" s="300">
        <f ca="1">'Cost Plus'!$AE64*f_MilPro</f>
        <v>0</v>
      </c>
      <c r="DA64" s="300">
        <f ca="1">'Cost Plus'!$AE64*f_MilPro</f>
        <v>0</v>
      </c>
      <c r="DB64" s="300">
        <f ca="1">'Cost Plus'!$AE64*f_MilPro</f>
        <v>0</v>
      </c>
      <c r="DC64" s="300">
        <f ca="1">'Cost Plus'!$AE64*f_MilPro</f>
        <v>0</v>
      </c>
      <c r="DD64" s="300">
        <f ca="1">'Cost Plus'!$AE64*f_MilPro</f>
        <v>0</v>
      </c>
      <c r="DE64" s="300">
        <f ca="1">'Cost Plus'!$AE64*f_MilPro</f>
        <v>0</v>
      </c>
      <c r="DF64" s="300">
        <f ca="1">'Cost Plus'!$AE64*f_MilPro</f>
        <v>0</v>
      </c>
      <c r="DG64" s="300">
        <f ca="1">'Cost Plus'!$AE64*f_MilPro</f>
        <v>0</v>
      </c>
      <c r="DH64" s="300">
        <f ca="1">'Cost Plus'!$AE64*f_MilPro</f>
        <v>0</v>
      </c>
      <c r="DI64" s="300">
        <f ca="1">'Cost Plus'!$AE64*f_MilPro</f>
        <v>0</v>
      </c>
      <c r="DJ64" s="300">
        <f ca="1">'Cost Plus'!$AE64*f_MilPro</f>
        <v>0</v>
      </c>
      <c r="DK64" s="300">
        <f ca="1">'Cost Plus'!$AE64*f_MilPro</f>
        <v>0</v>
      </c>
      <c r="DL64" s="300">
        <f ca="1">'Cost Plus'!$AE64*f_MilPro</f>
        <v>0</v>
      </c>
      <c r="DM64" s="300">
        <f ca="1">'Cost Plus'!$AE64*f_MilPro</f>
        <v>0</v>
      </c>
      <c r="DN64" s="300">
        <f ca="1">'Cost Plus'!$AE64*f_MilPro</f>
        <v>0</v>
      </c>
      <c r="DO64" s="300">
        <f ca="1">'Cost Plus'!$AE64*f_MilPro</f>
        <v>0</v>
      </c>
      <c r="DP64" s="300">
        <f ca="1">'Cost Plus'!$AE64*f_MilPro</f>
        <v>0</v>
      </c>
      <c r="DQ64" s="300">
        <f ca="1">'Cost Plus'!$AE64*f_MilPro</f>
        <v>0</v>
      </c>
      <c r="DR64" s="300">
        <f ca="1">'Cost Plus'!$AE64*f_MilPro</f>
        <v>0</v>
      </c>
      <c r="DS64" s="300">
        <f ca="1">'Cost Plus'!$AE64*f_MilPro</f>
        <v>0</v>
      </c>
      <c r="DT64" s="300">
        <f ca="1">'Cost Plus'!$AE64*f_MilPro</f>
        <v>0</v>
      </c>
      <c r="DU64" s="300">
        <f ca="1">'Cost Plus'!$AE64*f_MilPro</f>
        <v>0</v>
      </c>
      <c r="DV64" s="300">
        <f ca="1">'Cost Plus'!$AE64*f_MilPro</f>
        <v>0</v>
      </c>
      <c r="DW64" s="300">
        <f ca="1">'Cost Plus'!$AE64*f_MilPro</f>
        <v>0</v>
      </c>
      <c r="DX64" s="300">
        <f ca="1">'Cost Plus'!$AE64*f_MilPro</f>
        <v>0</v>
      </c>
      <c r="DY64" s="300">
        <f ca="1">'Cost Plus'!$AE64*f_MilPro</f>
        <v>0</v>
      </c>
      <c r="DZ64" s="300">
        <f ca="1">'Cost Plus'!$AE64*f_MilPro</f>
        <v>0</v>
      </c>
      <c r="EA64" s="300">
        <f ca="1">'Cost Plus'!$AE64*f_MilPro</f>
        <v>0</v>
      </c>
      <c r="EB64" s="300">
        <f ca="1">'Cost Plus'!$AE64*f_MilPro</f>
        <v>0</v>
      </c>
      <c r="EC64" s="300">
        <f ca="1">'Cost Plus'!$AE64*f_MilPro</f>
        <v>0</v>
      </c>
      <c r="ED64" s="300">
        <f ca="1">'Cost Plus'!$AE64*f_MilPro</f>
        <v>0</v>
      </c>
      <c r="EE64" s="300">
        <f ca="1">'Cost Plus'!$AE64*f_MilPro</f>
        <v>0</v>
      </c>
      <c r="EF64" s="300">
        <f ca="1">'Cost Plus'!$AE64*f_MilPro</f>
        <v>0</v>
      </c>
      <c r="EG64" s="300">
        <f ca="1">'Cost Plus'!$AE64*f_MilPro</f>
        <v>0</v>
      </c>
      <c r="EH64" s="300">
        <f ca="1">'Cost Plus'!$AE64*f_MilPro</f>
        <v>0</v>
      </c>
      <c r="EI64" s="300">
        <f ca="1">'Cost Plus'!$AE64*f_MilPro</f>
        <v>0</v>
      </c>
      <c r="EJ64" s="300">
        <f ca="1">'Cost Plus'!$AE64*f_MilPro</f>
        <v>0</v>
      </c>
      <c r="EK64" s="300">
        <f ca="1">'Cost Plus'!$AE64*f_MilPro</f>
        <v>0</v>
      </c>
      <c r="EL64" s="300">
        <f ca="1">'Cost Plus'!$AE64*f_MilPro</f>
        <v>0</v>
      </c>
      <c r="EM64" s="300">
        <f ca="1">'Cost Plus'!$AE64*f_MilPro</f>
        <v>0</v>
      </c>
      <c r="EN64" s="300">
        <f ca="1">'Cost Plus'!$AE64*f_MilPro</f>
        <v>0</v>
      </c>
      <c r="EO64" s="300">
        <f ca="1">'Cost Plus'!$AE64*f_MilPro</f>
        <v>0</v>
      </c>
      <c r="EP64" s="300">
        <f ca="1">'Cost Plus'!$AE64*f_MilPro</f>
        <v>0</v>
      </c>
      <c r="EQ64" s="300">
        <f ca="1">'Cost Plus'!$AE64*f_MilPro</f>
        <v>0</v>
      </c>
      <c r="ER64" s="300">
        <f ca="1">'Cost Plus'!$AE64*f_MilPro</f>
        <v>0</v>
      </c>
      <c r="ES64" s="300">
        <f ca="1">'Cost Plus'!$AE64*f_MilPro</f>
        <v>0</v>
      </c>
      <c r="ET64" s="300">
        <f ca="1">'Cost Plus'!$AE64*f_MilPro</f>
        <v>0</v>
      </c>
      <c r="EU64" s="300">
        <f ca="1">'Cost Plus'!$AE64*f_MilPro</f>
        <v>0</v>
      </c>
      <c r="EV64" s="300">
        <f ca="1">'Cost Plus'!$AE64*f_MilPro</f>
        <v>0</v>
      </c>
      <c r="EW64" s="300">
        <f ca="1">'Cost Plus'!$AE64*f_MilPro</f>
        <v>0</v>
      </c>
      <c r="EX64" s="300">
        <f ca="1">'Cost Plus'!$AE64*f_MilPro</f>
        <v>0</v>
      </c>
      <c r="EY64" s="612"/>
      <c r="EZ64" s="757" t="str">
        <f>'Main Input'!EZ64</f>
        <v>RPI</v>
      </c>
      <c r="FA64" s="757" t="str">
        <f>'Main Input'!FA64</f>
        <v>N/A</v>
      </c>
      <c r="FB64" s="766">
        <f>'Main Input'!FB64</f>
        <v>0</v>
      </c>
      <c r="FC64" s="766" t="str">
        <f>'Main Input'!FC64</f>
        <v>IT Solutions</v>
      </c>
      <c r="FD64" s="766" t="str">
        <f>'Main Input'!FD64</f>
        <v>Managed Services</v>
      </c>
      <c r="FE64" s="757" t="str">
        <f>'Main Input'!FE64</f>
        <v>Opex</v>
      </c>
      <c r="FF64" s="757" t="str">
        <f>'Main Input'!FF64</f>
        <v>ContractAccrual</v>
      </c>
      <c r="FG64" s="757" t="str">
        <f>'Main Input'!FG64</f>
        <v>Expense</v>
      </c>
      <c r="FH64" s="767" t="str">
        <f>'Main Input'!FH64</f>
        <v>A</v>
      </c>
      <c r="FI64" s="768">
        <f>'Main Input'!FI64</f>
        <v>0.22</v>
      </c>
      <c r="FJ64" s="768">
        <f>'Main Input'!FJ64</f>
        <v>0</v>
      </c>
      <c r="FK64" s="612"/>
      <c r="FL64" s="531">
        <f t="shared" si="29"/>
        <v>0</v>
      </c>
      <c r="FM64" s="86"/>
      <c r="FN64" s="612"/>
    </row>
    <row r="65" spans="1:170" ht="12.75" customHeight="1">
      <c r="A65" s="750" t="str">
        <f>'Main Input'!A65</f>
        <v>MTB</v>
      </c>
      <c r="B65" s="762" t="str">
        <f>'Main Input'!B65</f>
        <v>Business Unit</v>
      </c>
      <c r="C65" s="762" t="str">
        <f>'Main Input'!C65</f>
        <v>Labour</v>
      </c>
      <c r="D65" s="762" t="str">
        <f>'Main Input'!D65</f>
        <v>TFR</v>
      </c>
      <c r="E65" s="762" t="str">
        <f>'Main Input'!E65</f>
        <v>Migration Designer #10 (Wintel)</v>
      </c>
      <c r="F65" s="753" t="str">
        <f>'Main Input'!F65</f>
        <v>direct</v>
      </c>
      <c r="G65" s="753" t="str">
        <f>'Main Input'!G65</f>
        <v>Person</v>
      </c>
      <c r="H65" s="753" t="str">
        <f>'Main Input'!H65</f>
        <v>TAC.CSA.2</v>
      </c>
      <c r="I65" s="753">
        <f>'Main Input'!I65</f>
        <v>0</v>
      </c>
      <c r="J65" s="753">
        <f>'Main Input'!J65</f>
        <v>0</v>
      </c>
      <c r="K65" s="753" t="str">
        <f>'Main Input'!K65</f>
        <v>FJS</v>
      </c>
      <c r="L65" s="753" t="str">
        <f>'Main Input'!L65</f>
        <v>pTran</v>
      </c>
      <c r="M65" s="753">
        <f>'Main Input'!M65</f>
        <v>0</v>
      </c>
      <c r="N65" s="753">
        <f>'Main Input'!N65</f>
        <v>0</v>
      </c>
      <c r="O65" s="753" t="str">
        <f>'Main Input'!O65</f>
        <v>SPAIN</v>
      </c>
      <c r="P65" s="753">
        <f>'Main Input'!P65</f>
        <v>313</v>
      </c>
      <c r="Q65" s="753" t="str">
        <f>'Main Input'!Q65</f>
        <v>EUR</v>
      </c>
      <c r="R65" s="753" t="str">
        <f>'Main Input'!R65</f>
        <v>EMEA</v>
      </c>
      <c r="S65" s="753" t="str">
        <f>'Main Input'!S65</f>
        <v>Local</v>
      </c>
      <c r="T65" s="753">
        <f>'Main Input'!T65</f>
        <v>0</v>
      </c>
      <c r="U65" s="753">
        <f>'Main Input'!U65</f>
        <v>0</v>
      </c>
      <c r="V65" s="753" t="str">
        <f>'Main Input'!V65</f>
        <v>6_ATP</v>
      </c>
      <c r="W65" s="753">
        <f>'Main Input'!W65</f>
        <v>0</v>
      </c>
      <c r="X65" s="753">
        <f>'Main Input'!X65</f>
        <v>0</v>
      </c>
      <c r="Y65" s="753">
        <f>'Main Input'!Y65</f>
        <v>0</v>
      </c>
      <c r="Z65" s="753">
        <f>'Main Input'!Z65</f>
        <v>0</v>
      </c>
      <c r="AA65" s="753">
        <f>'Main Input'!AA65</f>
        <v>0</v>
      </c>
      <c r="AB65" s="763">
        <f>'Main Input'!AB65</f>
        <v>0</v>
      </c>
      <c r="AC65" s="763" t="str">
        <f>'Main Input'!AC65</f>
        <v>Days</v>
      </c>
      <c r="AD65" s="764">
        <f>'Main Input'!AD65</f>
        <v>50</v>
      </c>
      <c r="AE65" s="765">
        <f t="shared" ca="1" si="28"/>
        <v>20064.102564102563</v>
      </c>
      <c r="AF65" s="299">
        <f ca="1">'Cost Plus'!$AE65*f_MilPro</f>
        <v>0</v>
      </c>
      <c r="AG65" s="300">
        <f ca="1">'Cost Plus'!$AE65*f_MilPro</f>
        <v>0</v>
      </c>
      <c r="AH65" s="300">
        <f ca="1">'Cost Plus'!$AE65*f_MilPro</f>
        <v>0</v>
      </c>
      <c r="AI65" s="300">
        <f ca="1">'Cost Plus'!$AE65*f_MilPro</f>
        <v>0</v>
      </c>
      <c r="AJ65" s="300">
        <f ca="1">'Cost Plus'!$AE65*f_MilPro</f>
        <v>0</v>
      </c>
      <c r="AK65" s="300">
        <f ca="1">'Cost Plus'!$AE65*f_MilPro</f>
        <v>0</v>
      </c>
      <c r="AL65" s="300">
        <f ca="1">'Cost Plus'!$AE65*f_MilPro</f>
        <v>0</v>
      </c>
      <c r="AM65" s="300">
        <f ca="1">'Cost Plus'!$AE65*f_MilPro</f>
        <v>0</v>
      </c>
      <c r="AN65" s="300">
        <f ca="1">'Cost Plus'!$AE65*f_MilPro</f>
        <v>20064.102564102563</v>
      </c>
      <c r="AO65" s="300">
        <f ca="1">'Cost Plus'!$AE65*f_MilPro</f>
        <v>0</v>
      </c>
      <c r="AP65" s="300">
        <f ca="1">'Cost Plus'!$AE65*f_MilPro</f>
        <v>0</v>
      </c>
      <c r="AQ65" s="300">
        <f ca="1">'Cost Plus'!$AE65*f_MilPro</f>
        <v>0</v>
      </c>
      <c r="AR65" s="300">
        <f ca="1">'Cost Plus'!$AE65*f_MilPro</f>
        <v>0</v>
      </c>
      <c r="AS65" s="300">
        <f ca="1">'Cost Plus'!$AE65*f_MilPro</f>
        <v>0</v>
      </c>
      <c r="AT65" s="300">
        <f ca="1">'Cost Plus'!$AE65*f_MilPro</f>
        <v>0</v>
      </c>
      <c r="AU65" s="300">
        <f ca="1">'Cost Plus'!$AE65*f_MilPro</f>
        <v>0</v>
      </c>
      <c r="AV65" s="300">
        <f ca="1">'Cost Plus'!$AE65*f_MilPro</f>
        <v>0</v>
      </c>
      <c r="AW65" s="300">
        <f ca="1">'Cost Plus'!$AE65*f_MilPro</f>
        <v>0</v>
      </c>
      <c r="AX65" s="300">
        <f ca="1">'Cost Plus'!$AE65*f_MilPro</f>
        <v>0</v>
      </c>
      <c r="AY65" s="300">
        <f ca="1">'Cost Plus'!$AE65*f_MilPro</f>
        <v>0</v>
      </c>
      <c r="AZ65" s="300">
        <f ca="1">'Cost Plus'!$AE65*f_MilPro</f>
        <v>0</v>
      </c>
      <c r="BA65" s="300">
        <f ca="1">'Cost Plus'!$AE65*f_MilPro</f>
        <v>0</v>
      </c>
      <c r="BB65" s="300">
        <f ca="1">'Cost Plus'!$AE65*f_MilPro</f>
        <v>0</v>
      </c>
      <c r="BC65" s="300">
        <f ca="1">'Cost Plus'!$AE65*f_MilPro</f>
        <v>0</v>
      </c>
      <c r="BD65" s="300">
        <f ca="1">'Cost Plus'!$AE65*f_MilPro</f>
        <v>0</v>
      </c>
      <c r="BE65" s="300">
        <f ca="1">'Cost Plus'!$AE65*f_MilPro</f>
        <v>0</v>
      </c>
      <c r="BF65" s="300">
        <f ca="1">'Cost Plus'!$AE65*f_MilPro</f>
        <v>0</v>
      </c>
      <c r="BG65" s="300">
        <f ca="1">'Cost Plus'!$AE65*f_MilPro</f>
        <v>0</v>
      </c>
      <c r="BH65" s="300">
        <f ca="1">'Cost Plus'!$AE65*f_MilPro</f>
        <v>0</v>
      </c>
      <c r="BI65" s="300">
        <f ca="1">'Cost Plus'!$AE65*f_MilPro</f>
        <v>0</v>
      </c>
      <c r="BJ65" s="300">
        <f ca="1">'Cost Plus'!$AE65*f_MilPro</f>
        <v>0</v>
      </c>
      <c r="BK65" s="300">
        <f ca="1">'Cost Plus'!$AE65*f_MilPro</f>
        <v>0</v>
      </c>
      <c r="BL65" s="300">
        <f ca="1">'Cost Plus'!$AE65*f_MilPro</f>
        <v>0</v>
      </c>
      <c r="BM65" s="300">
        <f ca="1">'Cost Plus'!$AE65*f_MilPro</f>
        <v>0</v>
      </c>
      <c r="BN65" s="300">
        <f ca="1">'Cost Plus'!$AE65*f_MilPro</f>
        <v>0</v>
      </c>
      <c r="BO65" s="300">
        <f ca="1">'Cost Plus'!$AE65*f_MilPro</f>
        <v>0</v>
      </c>
      <c r="BP65" s="300">
        <f ca="1">'Cost Plus'!$AE65*f_MilPro</f>
        <v>0</v>
      </c>
      <c r="BQ65" s="300">
        <f ca="1">'Cost Plus'!$AE65*f_MilPro</f>
        <v>0</v>
      </c>
      <c r="BR65" s="300">
        <f ca="1">'Cost Plus'!$AE65*f_MilPro</f>
        <v>0</v>
      </c>
      <c r="BS65" s="300">
        <f ca="1">'Cost Plus'!$AE65*f_MilPro</f>
        <v>0</v>
      </c>
      <c r="BT65" s="300">
        <f ca="1">'Cost Plus'!$AE65*f_MilPro</f>
        <v>0</v>
      </c>
      <c r="BU65" s="300">
        <f ca="1">'Cost Plus'!$AE65*f_MilPro</f>
        <v>0</v>
      </c>
      <c r="BV65" s="300">
        <f ca="1">'Cost Plus'!$AE65*f_MilPro</f>
        <v>0</v>
      </c>
      <c r="BW65" s="300">
        <f ca="1">'Cost Plus'!$AE65*f_MilPro</f>
        <v>0</v>
      </c>
      <c r="BX65" s="300">
        <f ca="1">'Cost Plus'!$AE65*f_MilPro</f>
        <v>0</v>
      </c>
      <c r="BY65" s="300">
        <f ca="1">'Cost Plus'!$AE65*f_MilPro</f>
        <v>0</v>
      </c>
      <c r="BZ65" s="300">
        <f ca="1">'Cost Plus'!$AE65*f_MilPro</f>
        <v>0</v>
      </c>
      <c r="CA65" s="300">
        <f ca="1">'Cost Plus'!$AE65*f_MilPro</f>
        <v>0</v>
      </c>
      <c r="CB65" s="300">
        <f ca="1">'Cost Plus'!$AE65*f_MilPro</f>
        <v>0</v>
      </c>
      <c r="CC65" s="300">
        <f ca="1">'Cost Plus'!$AE65*f_MilPro</f>
        <v>0</v>
      </c>
      <c r="CD65" s="300">
        <f ca="1">'Cost Plus'!$AE65*f_MilPro</f>
        <v>0</v>
      </c>
      <c r="CE65" s="300">
        <f ca="1">'Cost Plus'!$AE65*f_MilPro</f>
        <v>0</v>
      </c>
      <c r="CF65" s="300">
        <f ca="1">'Cost Plus'!$AE65*f_MilPro</f>
        <v>0</v>
      </c>
      <c r="CG65" s="300">
        <f ca="1">'Cost Plus'!$AE65*f_MilPro</f>
        <v>0</v>
      </c>
      <c r="CH65" s="300">
        <f ca="1">'Cost Plus'!$AE65*f_MilPro</f>
        <v>0</v>
      </c>
      <c r="CI65" s="300">
        <f ca="1">'Cost Plus'!$AE65*f_MilPro</f>
        <v>0</v>
      </c>
      <c r="CJ65" s="300">
        <f ca="1">'Cost Plus'!$AE65*f_MilPro</f>
        <v>0</v>
      </c>
      <c r="CK65" s="300">
        <f ca="1">'Cost Plus'!$AE65*f_MilPro</f>
        <v>0</v>
      </c>
      <c r="CL65" s="300">
        <f ca="1">'Cost Plus'!$AE65*f_MilPro</f>
        <v>0</v>
      </c>
      <c r="CM65" s="300">
        <f ca="1">'Cost Plus'!$AE65*f_MilPro</f>
        <v>0</v>
      </c>
      <c r="CN65" s="300">
        <f ca="1">'Cost Plus'!$AE65*f_MilPro</f>
        <v>0</v>
      </c>
      <c r="CO65" s="300">
        <f ca="1">'Cost Plus'!$AE65*f_MilPro</f>
        <v>0</v>
      </c>
      <c r="CP65" s="300">
        <f ca="1">'Cost Plus'!$AE65*f_MilPro</f>
        <v>0</v>
      </c>
      <c r="CQ65" s="300">
        <f ca="1">'Cost Plus'!$AE65*f_MilPro</f>
        <v>0</v>
      </c>
      <c r="CR65" s="300">
        <f ca="1">'Cost Plus'!$AE65*f_MilPro</f>
        <v>0</v>
      </c>
      <c r="CS65" s="300">
        <f ca="1">'Cost Plus'!$AE65*f_MilPro</f>
        <v>0</v>
      </c>
      <c r="CT65" s="300">
        <f ca="1">'Cost Plus'!$AE65*f_MilPro</f>
        <v>0</v>
      </c>
      <c r="CU65" s="300">
        <f ca="1">'Cost Plus'!$AE65*f_MilPro</f>
        <v>0</v>
      </c>
      <c r="CV65" s="300">
        <f ca="1">'Cost Plus'!$AE65*f_MilPro</f>
        <v>0</v>
      </c>
      <c r="CW65" s="300">
        <f ca="1">'Cost Plus'!$AE65*f_MilPro</f>
        <v>0</v>
      </c>
      <c r="CX65" s="300">
        <f ca="1">'Cost Plus'!$AE65*f_MilPro</f>
        <v>0</v>
      </c>
      <c r="CY65" s="300">
        <f ca="1">'Cost Plus'!$AE65*f_MilPro</f>
        <v>0</v>
      </c>
      <c r="CZ65" s="300">
        <f ca="1">'Cost Plus'!$AE65*f_MilPro</f>
        <v>0</v>
      </c>
      <c r="DA65" s="300">
        <f ca="1">'Cost Plus'!$AE65*f_MilPro</f>
        <v>0</v>
      </c>
      <c r="DB65" s="300">
        <f ca="1">'Cost Plus'!$AE65*f_MilPro</f>
        <v>0</v>
      </c>
      <c r="DC65" s="300">
        <f ca="1">'Cost Plus'!$AE65*f_MilPro</f>
        <v>0</v>
      </c>
      <c r="DD65" s="300">
        <f ca="1">'Cost Plus'!$AE65*f_MilPro</f>
        <v>0</v>
      </c>
      <c r="DE65" s="300">
        <f ca="1">'Cost Plus'!$AE65*f_MilPro</f>
        <v>0</v>
      </c>
      <c r="DF65" s="300">
        <f ca="1">'Cost Plus'!$AE65*f_MilPro</f>
        <v>0</v>
      </c>
      <c r="DG65" s="300">
        <f ca="1">'Cost Plus'!$AE65*f_MilPro</f>
        <v>0</v>
      </c>
      <c r="DH65" s="300">
        <f ca="1">'Cost Plus'!$AE65*f_MilPro</f>
        <v>0</v>
      </c>
      <c r="DI65" s="300">
        <f ca="1">'Cost Plus'!$AE65*f_MilPro</f>
        <v>0</v>
      </c>
      <c r="DJ65" s="300">
        <f ca="1">'Cost Plus'!$AE65*f_MilPro</f>
        <v>0</v>
      </c>
      <c r="DK65" s="300">
        <f ca="1">'Cost Plus'!$AE65*f_MilPro</f>
        <v>0</v>
      </c>
      <c r="DL65" s="300">
        <f ca="1">'Cost Plus'!$AE65*f_MilPro</f>
        <v>0</v>
      </c>
      <c r="DM65" s="300">
        <f ca="1">'Cost Plus'!$AE65*f_MilPro</f>
        <v>0</v>
      </c>
      <c r="DN65" s="300">
        <f ca="1">'Cost Plus'!$AE65*f_MilPro</f>
        <v>0</v>
      </c>
      <c r="DO65" s="300">
        <f ca="1">'Cost Plus'!$AE65*f_MilPro</f>
        <v>0</v>
      </c>
      <c r="DP65" s="300">
        <f ca="1">'Cost Plus'!$AE65*f_MilPro</f>
        <v>0</v>
      </c>
      <c r="DQ65" s="300">
        <f ca="1">'Cost Plus'!$AE65*f_MilPro</f>
        <v>0</v>
      </c>
      <c r="DR65" s="300">
        <f ca="1">'Cost Plus'!$AE65*f_MilPro</f>
        <v>0</v>
      </c>
      <c r="DS65" s="300">
        <f ca="1">'Cost Plus'!$AE65*f_MilPro</f>
        <v>0</v>
      </c>
      <c r="DT65" s="300">
        <f ca="1">'Cost Plus'!$AE65*f_MilPro</f>
        <v>0</v>
      </c>
      <c r="DU65" s="300">
        <f ca="1">'Cost Plus'!$AE65*f_MilPro</f>
        <v>0</v>
      </c>
      <c r="DV65" s="300">
        <f ca="1">'Cost Plus'!$AE65*f_MilPro</f>
        <v>0</v>
      </c>
      <c r="DW65" s="300">
        <f ca="1">'Cost Plus'!$AE65*f_MilPro</f>
        <v>0</v>
      </c>
      <c r="DX65" s="300">
        <f ca="1">'Cost Plus'!$AE65*f_MilPro</f>
        <v>0</v>
      </c>
      <c r="DY65" s="300">
        <f ca="1">'Cost Plus'!$AE65*f_MilPro</f>
        <v>0</v>
      </c>
      <c r="DZ65" s="300">
        <f ca="1">'Cost Plus'!$AE65*f_MilPro</f>
        <v>0</v>
      </c>
      <c r="EA65" s="300">
        <f ca="1">'Cost Plus'!$AE65*f_MilPro</f>
        <v>0</v>
      </c>
      <c r="EB65" s="300">
        <f ca="1">'Cost Plus'!$AE65*f_MilPro</f>
        <v>0</v>
      </c>
      <c r="EC65" s="300">
        <f ca="1">'Cost Plus'!$AE65*f_MilPro</f>
        <v>0</v>
      </c>
      <c r="ED65" s="300">
        <f ca="1">'Cost Plus'!$AE65*f_MilPro</f>
        <v>0</v>
      </c>
      <c r="EE65" s="300">
        <f ca="1">'Cost Plus'!$AE65*f_MilPro</f>
        <v>0</v>
      </c>
      <c r="EF65" s="300">
        <f ca="1">'Cost Plus'!$AE65*f_MilPro</f>
        <v>0</v>
      </c>
      <c r="EG65" s="300">
        <f ca="1">'Cost Plus'!$AE65*f_MilPro</f>
        <v>0</v>
      </c>
      <c r="EH65" s="300">
        <f ca="1">'Cost Plus'!$AE65*f_MilPro</f>
        <v>0</v>
      </c>
      <c r="EI65" s="300">
        <f ca="1">'Cost Plus'!$AE65*f_MilPro</f>
        <v>0</v>
      </c>
      <c r="EJ65" s="300">
        <f ca="1">'Cost Plus'!$AE65*f_MilPro</f>
        <v>0</v>
      </c>
      <c r="EK65" s="300">
        <f ca="1">'Cost Plus'!$AE65*f_MilPro</f>
        <v>0</v>
      </c>
      <c r="EL65" s="300">
        <f ca="1">'Cost Plus'!$AE65*f_MilPro</f>
        <v>0</v>
      </c>
      <c r="EM65" s="300">
        <f ca="1">'Cost Plus'!$AE65*f_MilPro</f>
        <v>0</v>
      </c>
      <c r="EN65" s="300">
        <f ca="1">'Cost Plus'!$AE65*f_MilPro</f>
        <v>0</v>
      </c>
      <c r="EO65" s="300">
        <f ca="1">'Cost Plus'!$AE65*f_MilPro</f>
        <v>0</v>
      </c>
      <c r="EP65" s="300">
        <f ca="1">'Cost Plus'!$AE65*f_MilPro</f>
        <v>0</v>
      </c>
      <c r="EQ65" s="300">
        <f ca="1">'Cost Plus'!$AE65*f_MilPro</f>
        <v>0</v>
      </c>
      <c r="ER65" s="300">
        <f ca="1">'Cost Plus'!$AE65*f_MilPro</f>
        <v>0</v>
      </c>
      <c r="ES65" s="300">
        <f ca="1">'Cost Plus'!$AE65*f_MilPro</f>
        <v>0</v>
      </c>
      <c r="ET65" s="300">
        <f ca="1">'Cost Plus'!$AE65*f_MilPro</f>
        <v>0</v>
      </c>
      <c r="EU65" s="300">
        <f ca="1">'Cost Plus'!$AE65*f_MilPro</f>
        <v>0</v>
      </c>
      <c r="EV65" s="300">
        <f ca="1">'Cost Plus'!$AE65*f_MilPro</f>
        <v>0</v>
      </c>
      <c r="EW65" s="300">
        <f ca="1">'Cost Plus'!$AE65*f_MilPro</f>
        <v>0</v>
      </c>
      <c r="EX65" s="300">
        <f ca="1">'Cost Plus'!$AE65*f_MilPro</f>
        <v>0</v>
      </c>
      <c r="EY65" s="612"/>
      <c r="EZ65" s="757" t="str">
        <f>'Main Input'!EZ65</f>
        <v>RPI</v>
      </c>
      <c r="FA65" s="757" t="str">
        <f>'Main Input'!FA65</f>
        <v>N/A</v>
      </c>
      <c r="FB65" s="766">
        <f>'Main Input'!FB65</f>
        <v>0</v>
      </c>
      <c r="FC65" s="766" t="str">
        <f>'Main Input'!FC65</f>
        <v>IT Solutions</v>
      </c>
      <c r="FD65" s="766" t="str">
        <f>'Main Input'!FD65</f>
        <v>Managed Services</v>
      </c>
      <c r="FE65" s="757" t="str">
        <f>'Main Input'!FE65</f>
        <v>Opex</v>
      </c>
      <c r="FF65" s="757" t="str">
        <f>'Main Input'!FF65</f>
        <v>ContractAccrual</v>
      </c>
      <c r="FG65" s="757" t="str">
        <f>'Main Input'!FG65</f>
        <v>Expense</v>
      </c>
      <c r="FH65" s="767" t="str">
        <f>'Main Input'!FH65</f>
        <v>A</v>
      </c>
      <c r="FI65" s="768">
        <f>'Main Input'!FI65</f>
        <v>0.22</v>
      </c>
      <c r="FJ65" s="768">
        <f>'Main Input'!FJ65</f>
        <v>0</v>
      </c>
      <c r="FK65" s="612"/>
      <c r="FL65" s="531">
        <f t="shared" si="29"/>
        <v>0</v>
      </c>
      <c r="FM65" s="86"/>
      <c r="FN65" s="612"/>
    </row>
    <row r="66" spans="1:170" ht="12.75" customHeight="1">
      <c r="A66" s="750" t="str">
        <f>'Main Input'!A66</f>
        <v>MTB</v>
      </c>
      <c r="B66" s="762" t="str">
        <f>'Main Input'!B66</f>
        <v>Business Unit</v>
      </c>
      <c r="C66" s="762" t="str">
        <f>'Main Input'!C66</f>
        <v>Labour</v>
      </c>
      <c r="D66" s="762" t="str">
        <f>'Main Input'!D66</f>
        <v>TFR</v>
      </c>
      <c r="E66" s="762" t="str">
        <f>'Main Input'!E66</f>
        <v>Migration Designer #11 (Wintel)</v>
      </c>
      <c r="F66" s="753" t="str">
        <f>'Main Input'!F66</f>
        <v>direct</v>
      </c>
      <c r="G66" s="753" t="str">
        <f>'Main Input'!G66</f>
        <v>Person</v>
      </c>
      <c r="H66" s="753" t="str">
        <f>'Main Input'!H66</f>
        <v>TAC.CSA.2</v>
      </c>
      <c r="I66" s="753">
        <f>'Main Input'!I66</f>
        <v>0</v>
      </c>
      <c r="J66" s="753">
        <f>'Main Input'!J66</f>
        <v>0</v>
      </c>
      <c r="K66" s="753" t="str">
        <f>'Main Input'!K66</f>
        <v>FJS</v>
      </c>
      <c r="L66" s="753" t="str">
        <f>'Main Input'!L66</f>
        <v>pTran</v>
      </c>
      <c r="M66" s="753">
        <f>'Main Input'!M66</f>
        <v>0</v>
      </c>
      <c r="N66" s="753">
        <f>'Main Input'!N66</f>
        <v>0</v>
      </c>
      <c r="O66" s="753" t="str">
        <f>'Main Input'!O66</f>
        <v>SPAIN</v>
      </c>
      <c r="P66" s="753">
        <f>'Main Input'!P66</f>
        <v>313</v>
      </c>
      <c r="Q66" s="753" t="str">
        <f>'Main Input'!Q66</f>
        <v>EUR</v>
      </c>
      <c r="R66" s="753" t="str">
        <f>'Main Input'!R66</f>
        <v>EMEA</v>
      </c>
      <c r="S66" s="753" t="str">
        <f>'Main Input'!S66</f>
        <v>Local</v>
      </c>
      <c r="T66" s="753">
        <f>'Main Input'!T66</f>
        <v>0</v>
      </c>
      <c r="U66" s="753">
        <f>'Main Input'!U66</f>
        <v>0</v>
      </c>
      <c r="V66" s="753" t="str">
        <f>'Main Input'!V66</f>
        <v>6_ATP</v>
      </c>
      <c r="W66" s="753">
        <f>'Main Input'!W66</f>
        <v>0</v>
      </c>
      <c r="X66" s="753">
        <f>'Main Input'!X66</f>
        <v>0</v>
      </c>
      <c r="Y66" s="753">
        <f>'Main Input'!Y66</f>
        <v>0</v>
      </c>
      <c r="Z66" s="753">
        <f>'Main Input'!Z66</f>
        <v>0</v>
      </c>
      <c r="AA66" s="753">
        <f>'Main Input'!AA66</f>
        <v>0</v>
      </c>
      <c r="AB66" s="763">
        <f>'Main Input'!AB66</f>
        <v>0</v>
      </c>
      <c r="AC66" s="763" t="str">
        <f>'Main Input'!AC66</f>
        <v>Days</v>
      </c>
      <c r="AD66" s="764">
        <f>'Main Input'!AD66</f>
        <v>50</v>
      </c>
      <c r="AE66" s="765">
        <f t="shared" ca="1" si="28"/>
        <v>20064.102564102563</v>
      </c>
      <c r="AF66" s="299">
        <f ca="1">'Cost Plus'!$AE66*f_MilPro</f>
        <v>0</v>
      </c>
      <c r="AG66" s="300">
        <f ca="1">'Cost Plus'!$AE66*f_MilPro</f>
        <v>0</v>
      </c>
      <c r="AH66" s="300">
        <f ca="1">'Cost Plus'!$AE66*f_MilPro</f>
        <v>0</v>
      </c>
      <c r="AI66" s="300">
        <f ca="1">'Cost Plus'!$AE66*f_MilPro</f>
        <v>0</v>
      </c>
      <c r="AJ66" s="300">
        <f ca="1">'Cost Plus'!$AE66*f_MilPro</f>
        <v>0</v>
      </c>
      <c r="AK66" s="300">
        <f ca="1">'Cost Plus'!$AE66*f_MilPro</f>
        <v>0</v>
      </c>
      <c r="AL66" s="300">
        <f ca="1">'Cost Plus'!$AE66*f_MilPro</f>
        <v>0</v>
      </c>
      <c r="AM66" s="300">
        <f ca="1">'Cost Plus'!$AE66*f_MilPro</f>
        <v>0</v>
      </c>
      <c r="AN66" s="300">
        <f ca="1">'Cost Plus'!$AE66*f_MilPro</f>
        <v>20064.102564102563</v>
      </c>
      <c r="AO66" s="300">
        <f ca="1">'Cost Plus'!$AE66*f_MilPro</f>
        <v>0</v>
      </c>
      <c r="AP66" s="300">
        <f ca="1">'Cost Plus'!$AE66*f_MilPro</f>
        <v>0</v>
      </c>
      <c r="AQ66" s="300">
        <f ca="1">'Cost Plus'!$AE66*f_MilPro</f>
        <v>0</v>
      </c>
      <c r="AR66" s="300">
        <f ca="1">'Cost Plus'!$AE66*f_MilPro</f>
        <v>0</v>
      </c>
      <c r="AS66" s="300">
        <f ca="1">'Cost Plus'!$AE66*f_MilPro</f>
        <v>0</v>
      </c>
      <c r="AT66" s="300">
        <f ca="1">'Cost Plus'!$AE66*f_MilPro</f>
        <v>0</v>
      </c>
      <c r="AU66" s="300">
        <f ca="1">'Cost Plus'!$AE66*f_MilPro</f>
        <v>0</v>
      </c>
      <c r="AV66" s="300">
        <f ca="1">'Cost Plus'!$AE66*f_MilPro</f>
        <v>0</v>
      </c>
      <c r="AW66" s="300">
        <f ca="1">'Cost Plus'!$AE66*f_MilPro</f>
        <v>0</v>
      </c>
      <c r="AX66" s="300">
        <f ca="1">'Cost Plus'!$AE66*f_MilPro</f>
        <v>0</v>
      </c>
      <c r="AY66" s="300">
        <f ca="1">'Cost Plus'!$AE66*f_MilPro</f>
        <v>0</v>
      </c>
      <c r="AZ66" s="300">
        <f ca="1">'Cost Plus'!$AE66*f_MilPro</f>
        <v>0</v>
      </c>
      <c r="BA66" s="300">
        <f ca="1">'Cost Plus'!$AE66*f_MilPro</f>
        <v>0</v>
      </c>
      <c r="BB66" s="300">
        <f ca="1">'Cost Plus'!$AE66*f_MilPro</f>
        <v>0</v>
      </c>
      <c r="BC66" s="300">
        <f ca="1">'Cost Plus'!$AE66*f_MilPro</f>
        <v>0</v>
      </c>
      <c r="BD66" s="300">
        <f ca="1">'Cost Plus'!$AE66*f_MilPro</f>
        <v>0</v>
      </c>
      <c r="BE66" s="300">
        <f ca="1">'Cost Plus'!$AE66*f_MilPro</f>
        <v>0</v>
      </c>
      <c r="BF66" s="300">
        <f ca="1">'Cost Plus'!$AE66*f_MilPro</f>
        <v>0</v>
      </c>
      <c r="BG66" s="300">
        <f ca="1">'Cost Plus'!$AE66*f_MilPro</f>
        <v>0</v>
      </c>
      <c r="BH66" s="300">
        <f ca="1">'Cost Plus'!$AE66*f_MilPro</f>
        <v>0</v>
      </c>
      <c r="BI66" s="300">
        <f ca="1">'Cost Plus'!$AE66*f_MilPro</f>
        <v>0</v>
      </c>
      <c r="BJ66" s="300">
        <f ca="1">'Cost Plus'!$AE66*f_MilPro</f>
        <v>0</v>
      </c>
      <c r="BK66" s="300">
        <f ca="1">'Cost Plus'!$AE66*f_MilPro</f>
        <v>0</v>
      </c>
      <c r="BL66" s="300">
        <f ca="1">'Cost Plus'!$AE66*f_MilPro</f>
        <v>0</v>
      </c>
      <c r="BM66" s="300">
        <f ca="1">'Cost Plus'!$AE66*f_MilPro</f>
        <v>0</v>
      </c>
      <c r="BN66" s="300">
        <f ca="1">'Cost Plus'!$AE66*f_MilPro</f>
        <v>0</v>
      </c>
      <c r="BO66" s="300">
        <f ca="1">'Cost Plus'!$AE66*f_MilPro</f>
        <v>0</v>
      </c>
      <c r="BP66" s="300">
        <f ca="1">'Cost Plus'!$AE66*f_MilPro</f>
        <v>0</v>
      </c>
      <c r="BQ66" s="300">
        <f ca="1">'Cost Plus'!$AE66*f_MilPro</f>
        <v>0</v>
      </c>
      <c r="BR66" s="300">
        <f ca="1">'Cost Plus'!$AE66*f_MilPro</f>
        <v>0</v>
      </c>
      <c r="BS66" s="300">
        <f ca="1">'Cost Plus'!$AE66*f_MilPro</f>
        <v>0</v>
      </c>
      <c r="BT66" s="300">
        <f ca="1">'Cost Plus'!$AE66*f_MilPro</f>
        <v>0</v>
      </c>
      <c r="BU66" s="300">
        <f ca="1">'Cost Plus'!$AE66*f_MilPro</f>
        <v>0</v>
      </c>
      <c r="BV66" s="300">
        <f ca="1">'Cost Plus'!$AE66*f_MilPro</f>
        <v>0</v>
      </c>
      <c r="BW66" s="300">
        <f ca="1">'Cost Plus'!$AE66*f_MilPro</f>
        <v>0</v>
      </c>
      <c r="BX66" s="300">
        <f ca="1">'Cost Plus'!$AE66*f_MilPro</f>
        <v>0</v>
      </c>
      <c r="BY66" s="300">
        <f ca="1">'Cost Plus'!$AE66*f_MilPro</f>
        <v>0</v>
      </c>
      <c r="BZ66" s="300">
        <f ca="1">'Cost Plus'!$AE66*f_MilPro</f>
        <v>0</v>
      </c>
      <c r="CA66" s="300">
        <f ca="1">'Cost Plus'!$AE66*f_MilPro</f>
        <v>0</v>
      </c>
      <c r="CB66" s="300">
        <f ca="1">'Cost Plus'!$AE66*f_MilPro</f>
        <v>0</v>
      </c>
      <c r="CC66" s="300">
        <f ca="1">'Cost Plus'!$AE66*f_MilPro</f>
        <v>0</v>
      </c>
      <c r="CD66" s="300">
        <f ca="1">'Cost Plus'!$AE66*f_MilPro</f>
        <v>0</v>
      </c>
      <c r="CE66" s="300">
        <f ca="1">'Cost Plus'!$AE66*f_MilPro</f>
        <v>0</v>
      </c>
      <c r="CF66" s="300">
        <f ca="1">'Cost Plus'!$AE66*f_MilPro</f>
        <v>0</v>
      </c>
      <c r="CG66" s="300">
        <f ca="1">'Cost Plus'!$AE66*f_MilPro</f>
        <v>0</v>
      </c>
      <c r="CH66" s="300">
        <f ca="1">'Cost Plus'!$AE66*f_MilPro</f>
        <v>0</v>
      </c>
      <c r="CI66" s="300">
        <f ca="1">'Cost Plus'!$AE66*f_MilPro</f>
        <v>0</v>
      </c>
      <c r="CJ66" s="300">
        <f ca="1">'Cost Plus'!$AE66*f_MilPro</f>
        <v>0</v>
      </c>
      <c r="CK66" s="300">
        <f ca="1">'Cost Plus'!$AE66*f_MilPro</f>
        <v>0</v>
      </c>
      <c r="CL66" s="300">
        <f ca="1">'Cost Plus'!$AE66*f_MilPro</f>
        <v>0</v>
      </c>
      <c r="CM66" s="300">
        <f ca="1">'Cost Plus'!$AE66*f_MilPro</f>
        <v>0</v>
      </c>
      <c r="CN66" s="300">
        <f ca="1">'Cost Plus'!$AE66*f_MilPro</f>
        <v>0</v>
      </c>
      <c r="CO66" s="300">
        <f ca="1">'Cost Plus'!$AE66*f_MilPro</f>
        <v>0</v>
      </c>
      <c r="CP66" s="300">
        <f ca="1">'Cost Plus'!$AE66*f_MilPro</f>
        <v>0</v>
      </c>
      <c r="CQ66" s="300">
        <f ca="1">'Cost Plus'!$AE66*f_MilPro</f>
        <v>0</v>
      </c>
      <c r="CR66" s="300">
        <f ca="1">'Cost Plus'!$AE66*f_MilPro</f>
        <v>0</v>
      </c>
      <c r="CS66" s="300">
        <f ca="1">'Cost Plus'!$AE66*f_MilPro</f>
        <v>0</v>
      </c>
      <c r="CT66" s="300">
        <f ca="1">'Cost Plus'!$AE66*f_MilPro</f>
        <v>0</v>
      </c>
      <c r="CU66" s="300">
        <f ca="1">'Cost Plus'!$AE66*f_MilPro</f>
        <v>0</v>
      </c>
      <c r="CV66" s="300">
        <f ca="1">'Cost Plus'!$AE66*f_MilPro</f>
        <v>0</v>
      </c>
      <c r="CW66" s="300">
        <f ca="1">'Cost Plus'!$AE66*f_MilPro</f>
        <v>0</v>
      </c>
      <c r="CX66" s="300">
        <f ca="1">'Cost Plus'!$AE66*f_MilPro</f>
        <v>0</v>
      </c>
      <c r="CY66" s="300">
        <f ca="1">'Cost Plus'!$AE66*f_MilPro</f>
        <v>0</v>
      </c>
      <c r="CZ66" s="300">
        <f ca="1">'Cost Plus'!$AE66*f_MilPro</f>
        <v>0</v>
      </c>
      <c r="DA66" s="300">
        <f ca="1">'Cost Plus'!$AE66*f_MilPro</f>
        <v>0</v>
      </c>
      <c r="DB66" s="300">
        <f ca="1">'Cost Plus'!$AE66*f_MilPro</f>
        <v>0</v>
      </c>
      <c r="DC66" s="300">
        <f ca="1">'Cost Plus'!$AE66*f_MilPro</f>
        <v>0</v>
      </c>
      <c r="DD66" s="300">
        <f ca="1">'Cost Plus'!$AE66*f_MilPro</f>
        <v>0</v>
      </c>
      <c r="DE66" s="300">
        <f ca="1">'Cost Plus'!$AE66*f_MilPro</f>
        <v>0</v>
      </c>
      <c r="DF66" s="300">
        <f ca="1">'Cost Plus'!$AE66*f_MilPro</f>
        <v>0</v>
      </c>
      <c r="DG66" s="300">
        <f ca="1">'Cost Plus'!$AE66*f_MilPro</f>
        <v>0</v>
      </c>
      <c r="DH66" s="300">
        <f ca="1">'Cost Plus'!$AE66*f_MilPro</f>
        <v>0</v>
      </c>
      <c r="DI66" s="300">
        <f ca="1">'Cost Plus'!$AE66*f_MilPro</f>
        <v>0</v>
      </c>
      <c r="DJ66" s="300">
        <f ca="1">'Cost Plus'!$AE66*f_MilPro</f>
        <v>0</v>
      </c>
      <c r="DK66" s="300">
        <f ca="1">'Cost Plus'!$AE66*f_MilPro</f>
        <v>0</v>
      </c>
      <c r="DL66" s="300">
        <f ca="1">'Cost Plus'!$AE66*f_MilPro</f>
        <v>0</v>
      </c>
      <c r="DM66" s="300">
        <f ca="1">'Cost Plus'!$AE66*f_MilPro</f>
        <v>0</v>
      </c>
      <c r="DN66" s="300">
        <f ca="1">'Cost Plus'!$AE66*f_MilPro</f>
        <v>0</v>
      </c>
      <c r="DO66" s="300">
        <f ca="1">'Cost Plus'!$AE66*f_MilPro</f>
        <v>0</v>
      </c>
      <c r="DP66" s="300">
        <f ca="1">'Cost Plus'!$AE66*f_MilPro</f>
        <v>0</v>
      </c>
      <c r="DQ66" s="300">
        <f ca="1">'Cost Plus'!$AE66*f_MilPro</f>
        <v>0</v>
      </c>
      <c r="DR66" s="300">
        <f ca="1">'Cost Plus'!$AE66*f_MilPro</f>
        <v>0</v>
      </c>
      <c r="DS66" s="300">
        <f ca="1">'Cost Plus'!$AE66*f_MilPro</f>
        <v>0</v>
      </c>
      <c r="DT66" s="300">
        <f ca="1">'Cost Plus'!$AE66*f_MilPro</f>
        <v>0</v>
      </c>
      <c r="DU66" s="300">
        <f ca="1">'Cost Plus'!$AE66*f_MilPro</f>
        <v>0</v>
      </c>
      <c r="DV66" s="300">
        <f ca="1">'Cost Plus'!$AE66*f_MilPro</f>
        <v>0</v>
      </c>
      <c r="DW66" s="300">
        <f ca="1">'Cost Plus'!$AE66*f_MilPro</f>
        <v>0</v>
      </c>
      <c r="DX66" s="300">
        <f ca="1">'Cost Plus'!$AE66*f_MilPro</f>
        <v>0</v>
      </c>
      <c r="DY66" s="300">
        <f ca="1">'Cost Plus'!$AE66*f_MilPro</f>
        <v>0</v>
      </c>
      <c r="DZ66" s="300">
        <f ca="1">'Cost Plus'!$AE66*f_MilPro</f>
        <v>0</v>
      </c>
      <c r="EA66" s="300">
        <f ca="1">'Cost Plus'!$AE66*f_MilPro</f>
        <v>0</v>
      </c>
      <c r="EB66" s="300">
        <f ca="1">'Cost Plus'!$AE66*f_MilPro</f>
        <v>0</v>
      </c>
      <c r="EC66" s="300">
        <f ca="1">'Cost Plus'!$AE66*f_MilPro</f>
        <v>0</v>
      </c>
      <c r="ED66" s="300">
        <f ca="1">'Cost Plus'!$AE66*f_MilPro</f>
        <v>0</v>
      </c>
      <c r="EE66" s="300">
        <f ca="1">'Cost Plus'!$AE66*f_MilPro</f>
        <v>0</v>
      </c>
      <c r="EF66" s="300">
        <f ca="1">'Cost Plus'!$AE66*f_MilPro</f>
        <v>0</v>
      </c>
      <c r="EG66" s="300">
        <f ca="1">'Cost Plus'!$AE66*f_MilPro</f>
        <v>0</v>
      </c>
      <c r="EH66" s="300">
        <f ca="1">'Cost Plus'!$AE66*f_MilPro</f>
        <v>0</v>
      </c>
      <c r="EI66" s="300">
        <f ca="1">'Cost Plus'!$AE66*f_MilPro</f>
        <v>0</v>
      </c>
      <c r="EJ66" s="300">
        <f ca="1">'Cost Plus'!$AE66*f_MilPro</f>
        <v>0</v>
      </c>
      <c r="EK66" s="300">
        <f ca="1">'Cost Plus'!$AE66*f_MilPro</f>
        <v>0</v>
      </c>
      <c r="EL66" s="300">
        <f ca="1">'Cost Plus'!$AE66*f_MilPro</f>
        <v>0</v>
      </c>
      <c r="EM66" s="300">
        <f ca="1">'Cost Plus'!$AE66*f_MilPro</f>
        <v>0</v>
      </c>
      <c r="EN66" s="300">
        <f ca="1">'Cost Plus'!$AE66*f_MilPro</f>
        <v>0</v>
      </c>
      <c r="EO66" s="300">
        <f ca="1">'Cost Plus'!$AE66*f_MilPro</f>
        <v>0</v>
      </c>
      <c r="EP66" s="300">
        <f ca="1">'Cost Plus'!$AE66*f_MilPro</f>
        <v>0</v>
      </c>
      <c r="EQ66" s="300">
        <f ca="1">'Cost Plus'!$AE66*f_MilPro</f>
        <v>0</v>
      </c>
      <c r="ER66" s="300">
        <f ca="1">'Cost Plus'!$AE66*f_MilPro</f>
        <v>0</v>
      </c>
      <c r="ES66" s="300">
        <f ca="1">'Cost Plus'!$AE66*f_MilPro</f>
        <v>0</v>
      </c>
      <c r="ET66" s="300">
        <f ca="1">'Cost Plus'!$AE66*f_MilPro</f>
        <v>0</v>
      </c>
      <c r="EU66" s="300">
        <f ca="1">'Cost Plus'!$AE66*f_MilPro</f>
        <v>0</v>
      </c>
      <c r="EV66" s="300">
        <f ca="1">'Cost Plus'!$AE66*f_MilPro</f>
        <v>0</v>
      </c>
      <c r="EW66" s="300">
        <f ca="1">'Cost Plus'!$AE66*f_MilPro</f>
        <v>0</v>
      </c>
      <c r="EX66" s="300">
        <f ca="1">'Cost Plus'!$AE66*f_MilPro</f>
        <v>0</v>
      </c>
      <c r="EY66" s="612"/>
      <c r="EZ66" s="757" t="str">
        <f>'Main Input'!EZ66</f>
        <v>RPI</v>
      </c>
      <c r="FA66" s="757" t="str">
        <f>'Main Input'!FA66</f>
        <v>N/A</v>
      </c>
      <c r="FB66" s="766">
        <f>'Main Input'!FB66</f>
        <v>0</v>
      </c>
      <c r="FC66" s="766" t="str">
        <f>'Main Input'!FC66</f>
        <v>IT Solutions</v>
      </c>
      <c r="FD66" s="766" t="str">
        <f>'Main Input'!FD66</f>
        <v>Managed Services</v>
      </c>
      <c r="FE66" s="757" t="str">
        <f>'Main Input'!FE66</f>
        <v>Opex</v>
      </c>
      <c r="FF66" s="757" t="str">
        <f>'Main Input'!FF66</f>
        <v>ContractAccrual</v>
      </c>
      <c r="FG66" s="757" t="str">
        <f>'Main Input'!FG66</f>
        <v>Expense</v>
      </c>
      <c r="FH66" s="767" t="str">
        <f>'Main Input'!FH66</f>
        <v>A</v>
      </c>
      <c r="FI66" s="768">
        <f>'Main Input'!FI66</f>
        <v>0.22</v>
      </c>
      <c r="FJ66" s="768">
        <f>'Main Input'!FJ66</f>
        <v>0</v>
      </c>
      <c r="FK66" s="612"/>
      <c r="FL66" s="531">
        <f t="shared" si="29"/>
        <v>0</v>
      </c>
      <c r="FM66" s="86"/>
      <c r="FN66" s="612"/>
    </row>
    <row r="67" spans="1:170" ht="12.75" customHeight="1">
      <c r="A67" s="750" t="str">
        <f>'Main Input'!A67</f>
        <v>MTB</v>
      </c>
      <c r="B67" s="762" t="str">
        <f>'Main Input'!B67</f>
        <v>Business Unit</v>
      </c>
      <c r="C67" s="762" t="str">
        <f>'Main Input'!C67</f>
        <v>Labour</v>
      </c>
      <c r="D67" s="762" t="str">
        <f>'Main Input'!D67</f>
        <v>TFR</v>
      </c>
      <c r="E67" s="762" t="str">
        <f>'Main Input'!E67</f>
        <v>Migration Designer #12 (Wintel)</v>
      </c>
      <c r="F67" s="753" t="str">
        <f>'Main Input'!F67</f>
        <v>direct</v>
      </c>
      <c r="G67" s="753" t="str">
        <f>'Main Input'!G67</f>
        <v>Person</v>
      </c>
      <c r="H67" s="753" t="str">
        <f>'Main Input'!H67</f>
        <v>TAC.CSA.2</v>
      </c>
      <c r="I67" s="753">
        <f>'Main Input'!I67</f>
        <v>0</v>
      </c>
      <c r="J67" s="753">
        <f>'Main Input'!J67</f>
        <v>0</v>
      </c>
      <c r="K67" s="753" t="str">
        <f>'Main Input'!K67</f>
        <v>FJS</v>
      </c>
      <c r="L67" s="753" t="str">
        <f>'Main Input'!L67</f>
        <v>pTran</v>
      </c>
      <c r="M67" s="753">
        <f>'Main Input'!M67</f>
        <v>0</v>
      </c>
      <c r="N67" s="753">
        <f>'Main Input'!N67</f>
        <v>0</v>
      </c>
      <c r="O67" s="753" t="str">
        <f>'Main Input'!O67</f>
        <v>SPAIN</v>
      </c>
      <c r="P67" s="753">
        <f>'Main Input'!P67</f>
        <v>313</v>
      </c>
      <c r="Q67" s="753" t="str">
        <f>'Main Input'!Q67</f>
        <v>EUR</v>
      </c>
      <c r="R67" s="753" t="str">
        <f>'Main Input'!R67</f>
        <v>EMEA</v>
      </c>
      <c r="S67" s="753" t="str">
        <f>'Main Input'!S67</f>
        <v>Local</v>
      </c>
      <c r="T67" s="753">
        <f>'Main Input'!T67</f>
        <v>0</v>
      </c>
      <c r="U67" s="753">
        <f>'Main Input'!U67</f>
        <v>0</v>
      </c>
      <c r="V67" s="753" t="str">
        <f>'Main Input'!V67</f>
        <v>6_ATP</v>
      </c>
      <c r="W67" s="753">
        <f>'Main Input'!W67</f>
        <v>0</v>
      </c>
      <c r="X67" s="753">
        <f>'Main Input'!X67</f>
        <v>0</v>
      </c>
      <c r="Y67" s="753">
        <f>'Main Input'!Y67</f>
        <v>0</v>
      </c>
      <c r="Z67" s="753">
        <f>'Main Input'!Z67</f>
        <v>0</v>
      </c>
      <c r="AA67" s="753">
        <f>'Main Input'!AA67</f>
        <v>0</v>
      </c>
      <c r="AB67" s="763">
        <f>'Main Input'!AB67</f>
        <v>0</v>
      </c>
      <c r="AC67" s="763" t="str">
        <f>'Main Input'!AC67</f>
        <v>Days</v>
      </c>
      <c r="AD67" s="764">
        <f>'Main Input'!AD67</f>
        <v>50</v>
      </c>
      <c r="AE67" s="765">
        <f t="shared" ca="1" si="28"/>
        <v>20064.102564102563</v>
      </c>
      <c r="AF67" s="299">
        <f ca="1">'Cost Plus'!$AE67*f_MilPro</f>
        <v>0</v>
      </c>
      <c r="AG67" s="300">
        <f ca="1">'Cost Plus'!$AE67*f_MilPro</f>
        <v>0</v>
      </c>
      <c r="AH67" s="300">
        <f ca="1">'Cost Plus'!$AE67*f_MilPro</f>
        <v>0</v>
      </c>
      <c r="AI67" s="300">
        <f ca="1">'Cost Plus'!$AE67*f_MilPro</f>
        <v>0</v>
      </c>
      <c r="AJ67" s="300">
        <f ca="1">'Cost Plus'!$AE67*f_MilPro</f>
        <v>0</v>
      </c>
      <c r="AK67" s="300">
        <f ca="1">'Cost Plus'!$AE67*f_MilPro</f>
        <v>0</v>
      </c>
      <c r="AL67" s="300">
        <f ca="1">'Cost Plus'!$AE67*f_MilPro</f>
        <v>0</v>
      </c>
      <c r="AM67" s="300">
        <f ca="1">'Cost Plus'!$AE67*f_MilPro</f>
        <v>0</v>
      </c>
      <c r="AN67" s="300">
        <f ca="1">'Cost Plus'!$AE67*f_MilPro</f>
        <v>20064.102564102563</v>
      </c>
      <c r="AO67" s="300">
        <f ca="1">'Cost Plus'!$AE67*f_MilPro</f>
        <v>0</v>
      </c>
      <c r="AP67" s="300">
        <f ca="1">'Cost Plus'!$AE67*f_MilPro</f>
        <v>0</v>
      </c>
      <c r="AQ67" s="300">
        <f ca="1">'Cost Plus'!$AE67*f_MilPro</f>
        <v>0</v>
      </c>
      <c r="AR67" s="300">
        <f ca="1">'Cost Plus'!$AE67*f_MilPro</f>
        <v>0</v>
      </c>
      <c r="AS67" s="300">
        <f ca="1">'Cost Plus'!$AE67*f_MilPro</f>
        <v>0</v>
      </c>
      <c r="AT67" s="300">
        <f ca="1">'Cost Plus'!$AE67*f_MilPro</f>
        <v>0</v>
      </c>
      <c r="AU67" s="300">
        <f ca="1">'Cost Plus'!$AE67*f_MilPro</f>
        <v>0</v>
      </c>
      <c r="AV67" s="300">
        <f ca="1">'Cost Plus'!$AE67*f_MilPro</f>
        <v>0</v>
      </c>
      <c r="AW67" s="300">
        <f ca="1">'Cost Plus'!$AE67*f_MilPro</f>
        <v>0</v>
      </c>
      <c r="AX67" s="300">
        <f ca="1">'Cost Plus'!$AE67*f_MilPro</f>
        <v>0</v>
      </c>
      <c r="AY67" s="300">
        <f ca="1">'Cost Plus'!$AE67*f_MilPro</f>
        <v>0</v>
      </c>
      <c r="AZ67" s="300">
        <f ca="1">'Cost Plus'!$AE67*f_MilPro</f>
        <v>0</v>
      </c>
      <c r="BA67" s="300">
        <f ca="1">'Cost Plus'!$AE67*f_MilPro</f>
        <v>0</v>
      </c>
      <c r="BB67" s="300">
        <f ca="1">'Cost Plus'!$AE67*f_MilPro</f>
        <v>0</v>
      </c>
      <c r="BC67" s="300">
        <f ca="1">'Cost Plus'!$AE67*f_MilPro</f>
        <v>0</v>
      </c>
      <c r="BD67" s="300">
        <f ca="1">'Cost Plus'!$AE67*f_MilPro</f>
        <v>0</v>
      </c>
      <c r="BE67" s="300">
        <f ca="1">'Cost Plus'!$AE67*f_MilPro</f>
        <v>0</v>
      </c>
      <c r="BF67" s="300">
        <f ca="1">'Cost Plus'!$AE67*f_MilPro</f>
        <v>0</v>
      </c>
      <c r="BG67" s="300">
        <f ca="1">'Cost Plus'!$AE67*f_MilPro</f>
        <v>0</v>
      </c>
      <c r="BH67" s="300">
        <f ca="1">'Cost Plus'!$AE67*f_MilPro</f>
        <v>0</v>
      </c>
      <c r="BI67" s="300">
        <f ca="1">'Cost Plus'!$AE67*f_MilPro</f>
        <v>0</v>
      </c>
      <c r="BJ67" s="300">
        <f ca="1">'Cost Plus'!$AE67*f_MilPro</f>
        <v>0</v>
      </c>
      <c r="BK67" s="300">
        <f ca="1">'Cost Plus'!$AE67*f_MilPro</f>
        <v>0</v>
      </c>
      <c r="BL67" s="300">
        <f ca="1">'Cost Plus'!$AE67*f_MilPro</f>
        <v>0</v>
      </c>
      <c r="BM67" s="300">
        <f ca="1">'Cost Plus'!$AE67*f_MilPro</f>
        <v>0</v>
      </c>
      <c r="BN67" s="300">
        <f ca="1">'Cost Plus'!$AE67*f_MilPro</f>
        <v>0</v>
      </c>
      <c r="BO67" s="300">
        <f ca="1">'Cost Plus'!$AE67*f_MilPro</f>
        <v>0</v>
      </c>
      <c r="BP67" s="300">
        <f ca="1">'Cost Plus'!$AE67*f_MilPro</f>
        <v>0</v>
      </c>
      <c r="BQ67" s="300">
        <f ca="1">'Cost Plus'!$AE67*f_MilPro</f>
        <v>0</v>
      </c>
      <c r="BR67" s="300">
        <f ca="1">'Cost Plus'!$AE67*f_MilPro</f>
        <v>0</v>
      </c>
      <c r="BS67" s="300">
        <f ca="1">'Cost Plus'!$AE67*f_MilPro</f>
        <v>0</v>
      </c>
      <c r="BT67" s="300">
        <f ca="1">'Cost Plus'!$AE67*f_MilPro</f>
        <v>0</v>
      </c>
      <c r="BU67" s="300">
        <f ca="1">'Cost Plus'!$AE67*f_MilPro</f>
        <v>0</v>
      </c>
      <c r="BV67" s="300">
        <f ca="1">'Cost Plus'!$AE67*f_MilPro</f>
        <v>0</v>
      </c>
      <c r="BW67" s="300">
        <f ca="1">'Cost Plus'!$AE67*f_MilPro</f>
        <v>0</v>
      </c>
      <c r="BX67" s="300">
        <f ca="1">'Cost Plus'!$AE67*f_MilPro</f>
        <v>0</v>
      </c>
      <c r="BY67" s="300">
        <f ca="1">'Cost Plus'!$AE67*f_MilPro</f>
        <v>0</v>
      </c>
      <c r="BZ67" s="300">
        <f ca="1">'Cost Plus'!$AE67*f_MilPro</f>
        <v>0</v>
      </c>
      <c r="CA67" s="300">
        <f ca="1">'Cost Plus'!$AE67*f_MilPro</f>
        <v>0</v>
      </c>
      <c r="CB67" s="300">
        <f ca="1">'Cost Plus'!$AE67*f_MilPro</f>
        <v>0</v>
      </c>
      <c r="CC67" s="300">
        <f ca="1">'Cost Plus'!$AE67*f_MilPro</f>
        <v>0</v>
      </c>
      <c r="CD67" s="300">
        <f ca="1">'Cost Plus'!$AE67*f_MilPro</f>
        <v>0</v>
      </c>
      <c r="CE67" s="300">
        <f ca="1">'Cost Plus'!$AE67*f_MilPro</f>
        <v>0</v>
      </c>
      <c r="CF67" s="300">
        <f ca="1">'Cost Plus'!$AE67*f_MilPro</f>
        <v>0</v>
      </c>
      <c r="CG67" s="300">
        <f ca="1">'Cost Plus'!$AE67*f_MilPro</f>
        <v>0</v>
      </c>
      <c r="CH67" s="300">
        <f ca="1">'Cost Plus'!$AE67*f_MilPro</f>
        <v>0</v>
      </c>
      <c r="CI67" s="300">
        <f ca="1">'Cost Plus'!$AE67*f_MilPro</f>
        <v>0</v>
      </c>
      <c r="CJ67" s="300">
        <f ca="1">'Cost Plus'!$AE67*f_MilPro</f>
        <v>0</v>
      </c>
      <c r="CK67" s="300">
        <f ca="1">'Cost Plus'!$AE67*f_MilPro</f>
        <v>0</v>
      </c>
      <c r="CL67" s="300">
        <f ca="1">'Cost Plus'!$AE67*f_MilPro</f>
        <v>0</v>
      </c>
      <c r="CM67" s="300">
        <f ca="1">'Cost Plus'!$AE67*f_MilPro</f>
        <v>0</v>
      </c>
      <c r="CN67" s="300">
        <f ca="1">'Cost Plus'!$AE67*f_MilPro</f>
        <v>0</v>
      </c>
      <c r="CO67" s="300">
        <f ca="1">'Cost Plus'!$AE67*f_MilPro</f>
        <v>0</v>
      </c>
      <c r="CP67" s="300">
        <f ca="1">'Cost Plus'!$AE67*f_MilPro</f>
        <v>0</v>
      </c>
      <c r="CQ67" s="300">
        <f ca="1">'Cost Plus'!$AE67*f_MilPro</f>
        <v>0</v>
      </c>
      <c r="CR67" s="300">
        <f ca="1">'Cost Plus'!$AE67*f_MilPro</f>
        <v>0</v>
      </c>
      <c r="CS67" s="300">
        <f ca="1">'Cost Plus'!$AE67*f_MilPro</f>
        <v>0</v>
      </c>
      <c r="CT67" s="300">
        <f ca="1">'Cost Plus'!$AE67*f_MilPro</f>
        <v>0</v>
      </c>
      <c r="CU67" s="300">
        <f ca="1">'Cost Plus'!$AE67*f_MilPro</f>
        <v>0</v>
      </c>
      <c r="CV67" s="300">
        <f ca="1">'Cost Plus'!$AE67*f_MilPro</f>
        <v>0</v>
      </c>
      <c r="CW67" s="300">
        <f ca="1">'Cost Plus'!$AE67*f_MilPro</f>
        <v>0</v>
      </c>
      <c r="CX67" s="300">
        <f ca="1">'Cost Plus'!$AE67*f_MilPro</f>
        <v>0</v>
      </c>
      <c r="CY67" s="300">
        <f ca="1">'Cost Plus'!$AE67*f_MilPro</f>
        <v>0</v>
      </c>
      <c r="CZ67" s="300">
        <f ca="1">'Cost Plus'!$AE67*f_MilPro</f>
        <v>0</v>
      </c>
      <c r="DA67" s="300">
        <f ca="1">'Cost Plus'!$AE67*f_MilPro</f>
        <v>0</v>
      </c>
      <c r="DB67" s="300">
        <f ca="1">'Cost Plus'!$AE67*f_MilPro</f>
        <v>0</v>
      </c>
      <c r="DC67" s="300">
        <f ca="1">'Cost Plus'!$AE67*f_MilPro</f>
        <v>0</v>
      </c>
      <c r="DD67" s="300">
        <f ca="1">'Cost Plus'!$AE67*f_MilPro</f>
        <v>0</v>
      </c>
      <c r="DE67" s="300">
        <f ca="1">'Cost Plus'!$AE67*f_MilPro</f>
        <v>0</v>
      </c>
      <c r="DF67" s="300">
        <f ca="1">'Cost Plus'!$AE67*f_MilPro</f>
        <v>0</v>
      </c>
      <c r="DG67" s="300">
        <f ca="1">'Cost Plus'!$AE67*f_MilPro</f>
        <v>0</v>
      </c>
      <c r="DH67" s="300">
        <f ca="1">'Cost Plus'!$AE67*f_MilPro</f>
        <v>0</v>
      </c>
      <c r="DI67" s="300">
        <f ca="1">'Cost Plus'!$AE67*f_MilPro</f>
        <v>0</v>
      </c>
      <c r="DJ67" s="300">
        <f ca="1">'Cost Plus'!$AE67*f_MilPro</f>
        <v>0</v>
      </c>
      <c r="DK67" s="300">
        <f ca="1">'Cost Plus'!$AE67*f_MilPro</f>
        <v>0</v>
      </c>
      <c r="DL67" s="300">
        <f ca="1">'Cost Plus'!$AE67*f_MilPro</f>
        <v>0</v>
      </c>
      <c r="DM67" s="300">
        <f ca="1">'Cost Plus'!$AE67*f_MilPro</f>
        <v>0</v>
      </c>
      <c r="DN67" s="300">
        <f ca="1">'Cost Plus'!$AE67*f_MilPro</f>
        <v>0</v>
      </c>
      <c r="DO67" s="300">
        <f ca="1">'Cost Plus'!$AE67*f_MilPro</f>
        <v>0</v>
      </c>
      <c r="DP67" s="300">
        <f ca="1">'Cost Plus'!$AE67*f_MilPro</f>
        <v>0</v>
      </c>
      <c r="DQ67" s="300">
        <f ca="1">'Cost Plus'!$AE67*f_MilPro</f>
        <v>0</v>
      </c>
      <c r="DR67" s="300">
        <f ca="1">'Cost Plus'!$AE67*f_MilPro</f>
        <v>0</v>
      </c>
      <c r="DS67" s="300">
        <f ca="1">'Cost Plus'!$AE67*f_MilPro</f>
        <v>0</v>
      </c>
      <c r="DT67" s="300">
        <f ca="1">'Cost Plus'!$AE67*f_MilPro</f>
        <v>0</v>
      </c>
      <c r="DU67" s="300">
        <f ca="1">'Cost Plus'!$AE67*f_MilPro</f>
        <v>0</v>
      </c>
      <c r="DV67" s="300">
        <f ca="1">'Cost Plus'!$AE67*f_MilPro</f>
        <v>0</v>
      </c>
      <c r="DW67" s="300">
        <f ca="1">'Cost Plus'!$AE67*f_MilPro</f>
        <v>0</v>
      </c>
      <c r="DX67" s="300">
        <f ca="1">'Cost Plus'!$AE67*f_MilPro</f>
        <v>0</v>
      </c>
      <c r="DY67" s="300">
        <f ca="1">'Cost Plus'!$AE67*f_MilPro</f>
        <v>0</v>
      </c>
      <c r="DZ67" s="300">
        <f ca="1">'Cost Plus'!$AE67*f_MilPro</f>
        <v>0</v>
      </c>
      <c r="EA67" s="300">
        <f ca="1">'Cost Plus'!$AE67*f_MilPro</f>
        <v>0</v>
      </c>
      <c r="EB67" s="300">
        <f ca="1">'Cost Plus'!$AE67*f_MilPro</f>
        <v>0</v>
      </c>
      <c r="EC67" s="300">
        <f ca="1">'Cost Plus'!$AE67*f_MilPro</f>
        <v>0</v>
      </c>
      <c r="ED67" s="300">
        <f ca="1">'Cost Plus'!$AE67*f_MilPro</f>
        <v>0</v>
      </c>
      <c r="EE67" s="300">
        <f ca="1">'Cost Plus'!$AE67*f_MilPro</f>
        <v>0</v>
      </c>
      <c r="EF67" s="300">
        <f ca="1">'Cost Plus'!$AE67*f_MilPro</f>
        <v>0</v>
      </c>
      <c r="EG67" s="300">
        <f ca="1">'Cost Plus'!$AE67*f_MilPro</f>
        <v>0</v>
      </c>
      <c r="EH67" s="300">
        <f ca="1">'Cost Plus'!$AE67*f_MilPro</f>
        <v>0</v>
      </c>
      <c r="EI67" s="300">
        <f ca="1">'Cost Plus'!$AE67*f_MilPro</f>
        <v>0</v>
      </c>
      <c r="EJ67" s="300">
        <f ca="1">'Cost Plus'!$AE67*f_MilPro</f>
        <v>0</v>
      </c>
      <c r="EK67" s="300">
        <f ca="1">'Cost Plus'!$AE67*f_MilPro</f>
        <v>0</v>
      </c>
      <c r="EL67" s="300">
        <f ca="1">'Cost Plus'!$AE67*f_MilPro</f>
        <v>0</v>
      </c>
      <c r="EM67" s="300">
        <f ca="1">'Cost Plus'!$AE67*f_MilPro</f>
        <v>0</v>
      </c>
      <c r="EN67" s="300">
        <f ca="1">'Cost Plus'!$AE67*f_MilPro</f>
        <v>0</v>
      </c>
      <c r="EO67" s="300">
        <f ca="1">'Cost Plus'!$AE67*f_MilPro</f>
        <v>0</v>
      </c>
      <c r="EP67" s="300">
        <f ca="1">'Cost Plus'!$AE67*f_MilPro</f>
        <v>0</v>
      </c>
      <c r="EQ67" s="300">
        <f ca="1">'Cost Plus'!$AE67*f_MilPro</f>
        <v>0</v>
      </c>
      <c r="ER67" s="300">
        <f ca="1">'Cost Plus'!$AE67*f_MilPro</f>
        <v>0</v>
      </c>
      <c r="ES67" s="300">
        <f ca="1">'Cost Plus'!$AE67*f_MilPro</f>
        <v>0</v>
      </c>
      <c r="ET67" s="300">
        <f ca="1">'Cost Plus'!$AE67*f_MilPro</f>
        <v>0</v>
      </c>
      <c r="EU67" s="300">
        <f ca="1">'Cost Plus'!$AE67*f_MilPro</f>
        <v>0</v>
      </c>
      <c r="EV67" s="300">
        <f ca="1">'Cost Plus'!$AE67*f_MilPro</f>
        <v>0</v>
      </c>
      <c r="EW67" s="300">
        <f ca="1">'Cost Plus'!$AE67*f_MilPro</f>
        <v>0</v>
      </c>
      <c r="EX67" s="300">
        <f ca="1">'Cost Plus'!$AE67*f_MilPro</f>
        <v>0</v>
      </c>
      <c r="EY67" s="612"/>
      <c r="EZ67" s="757" t="str">
        <f>'Main Input'!EZ67</f>
        <v>RPI</v>
      </c>
      <c r="FA67" s="757" t="str">
        <f>'Main Input'!FA67</f>
        <v>N/A</v>
      </c>
      <c r="FB67" s="766">
        <f>'Main Input'!FB67</f>
        <v>0</v>
      </c>
      <c r="FC67" s="766" t="str">
        <f>'Main Input'!FC67</f>
        <v>IT Solutions</v>
      </c>
      <c r="FD67" s="766" t="str">
        <f>'Main Input'!FD67</f>
        <v>Managed Services</v>
      </c>
      <c r="FE67" s="757" t="str">
        <f>'Main Input'!FE67</f>
        <v>Opex</v>
      </c>
      <c r="FF67" s="757" t="str">
        <f>'Main Input'!FF67</f>
        <v>ContractAccrual</v>
      </c>
      <c r="FG67" s="757" t="str">
        <f>'Main Input'!FG67</f>
        <v>Expense</v>
      </c>
      <c r="FH67" s="767" t="str">
        <f>'Main Input'!FH67</f>
        <v>A</v>
      </c>
      <c r="FI67" s="768">
        <f>'Main Input'!FI67</f>
        <v>0.22</v>
      </c>
      <c r="FJ67" s="768">
        <f>'Main Input'!FJ67</f>
        <v>0</v>
      </c>
      <c r="FK67" s="612"/>
      <c r="FL67" s="531">
        <f t="shared" si="29"/>
        <v>0</v>
      </c>
      <c r="FM67" s="86"/>
      <c r="FN67" s="612"/>
    </row>
    <row r="68" spans="1:170" ht="12.75" customHeight="1">
      <c r="A68" s="750" t="str">
        <f>'Main Input'!A68</f>
        <v>MTB</v>
      </c>
      <c r="B68" s="762" t="str">
        <f>'Main Input'!B68</f>
        <v>Business Unit</v>
      </c>
      <c r="C68" s="762" t="str">
        <f>'Main Input'!C68</f>
        <v>Labour</v>
      </c>
      <c r="D68" s="762" t="str">
        <f>'Main Input'!D68</f>
        <v>TFR</v>
      </c>
      <c r="E68" s="762" t="str">
        <f>'Main Input'!E68</f>
        <v>Migration Designer #13 (Wintel)</v>
      </c>
      <c r="F68" s="753" t="str">
        <f>'Main Input'!F68</f>
        <v>direct</v>
      </c>
      <c r="G68" s="753" t="str">
        <f>'Main Input'!G68</f>
        <v>Person</v>
      </c>
      <c r="H68" s="753" t="str">
        <f>'Main Input'!H68</f>
        <v>TAC.CSA.2</v>
      </c>
      <c r="I68" s="753">
        <f>'Main Input'!I68</f>
        <v>0</v>
      </c>
      <c r="J68" s="753">
        <f>'Main Input'!J68</f>
        <v>0</v>
      </c>
      <c r="K68" s="753" t="str">
        <f>'Main Input'!K68</f>
        <v>FJS</v>
      </c>
      <c r="L68" s="753" t="str">
        <f>'Main Input'!L68</f>
        <v>pTran</v>
      </c>
      <c r="M68" s="753">
        <f>'Main Input'!M68</f>
        <v>0</v>
      </c>
      <c r="N68" s="753">
        <f>'Main Input'!N68</f>
        <v>0</v>
      </c>
      <c r="O68" s="753" t="str">
        <f>'Main Input'!O68</f>
        <v>SPAIN</v>
      </c>
      <c r="P68" s="753">
        <f>'Main Input'!P68</f>
        <v>313</v>
      </c>
      <c r="Q68" s="753" t="str">
        <f>'Main Input'!Q68</f>
        <v>EUR</v>
      </c>
      <c r="R68" s="753" t="str">
        <f>'Main Input'!R68</f>
        <v>EMEA</v>
      </c>
      <c r="S68" s="753" t="str">
        <f>'Main Input'!S68</f>
        <v>Local</v>
      </c>
      <c r="T68" s="753">
        <f>'Main Input'!T68</f>
        <v>0</v>
      </c>
      <c r="U68" s="753">
        <f>'Main Input'!U68</f>
        <v>0</v>
      </c>
      <c r="V68" s="753" t="str">
        <f>'Main Input'!V68</f>
        <v>6_ATP</v>
      </c>
      <c r="W68" s="753">
        <f>'Main Input'!W68</f>
        <v>0</v>
      </c>
      <c r="X68" s="753">
        <f>'Main Input'!X68</f>
        <v>0</v>
      </c>
      <c r="Y68" s="753">
        <f>'Main Input'!Y68</f>
        <v>0</v>
      </c>
      <c r="Z68" s="753">
        <f>'Main Input'!Z68</f>
        <v>0</v>
      </c>
      <c r="AA68" s="753">
        <f>'Main Input'!AA68</f>
        <v>0</v>
      </c>
      <c r="AB68" s="763">
        <f>'Main Input'!AB68</f>
        <v>0</v>
      </c>
      <c r="AC68" s="763" t="str">
        <f>'Main Input'!AC68</f>
        <v>Days</v>
      </c>
      <c r="AD68" s="764">
        <f>'Main Input'!AD68</f>
        <v>50</v>
      </c>
      <c r="AE68" s="765">
        <f t="shared" ca="1" si="28"/>
        <v>20064.102564102563</v>
      </c>
      <c r="AF68" s="299">
        <f ca="1">'Cost Plus'!$AE68*f_MilPro</f>
        <v>0</v>
      </c>
      <c r="AG68" s="300">
        <f ca="1">'Cost Plus'!$AE68*f_MilPro</f>
        <v>0</v>
      </c>
      <c r="AH68" s="300">
        <f ca="1">'Cost Plus'!$AE68*f_MilPro</f>
        <v>0</v>
      </c>
      <c r="AI68" s="300">
        <f ca="1">'Cost Plus'!$AE68*f_MilPro</f>
        <v>0</v>
      </c>
      <c r="AJ68" s="300">
        <f ca="1">'Cost Plus'!$AE68*f_MilPro</f>
        <v>0</v>
      </c>
      <c r="AK68" s="300">
        <f ca="1">'Cost Plus'!$AE68*f_MilPro</f>
        <v>0</v>
      </c>
      <c r="AL68" s="300">
        <f ca="1">'Cost Plus'!$AE68*f_MilPro</f>
        <v>0</v>
      </c>
      <c r="AM68" s="300">
        <f ca="1">'Cost Plus'!$AE68*f_MilPro</f>
        <v>0</v>
      </c>
      <c r="AN68" s="300">
        <f ca="1">'Cost Plus'!$AE68*f_MilPro</f>
        <v>20064.102564102563</v>
      </c>
      <c r="AO68" s="300">
        <f ca="1">'Cost Plus'!$AE68*f_MilPro</f>
        <v>0</v>
      </c>
      <c r="AP68" s="300">
        <f ca="1">'Cost Plus'!$AE68*f_MilPro</f>
        <v>0</v>
      </c>
      <c r="AQ68" s="300">
        <f ca="1">'Cost Plus'!$AE68*f_MilPro</f>
        <v>0</v>
      </c>
      <c r="AR68" s="300">
        <f ca="1">'Cost Plus'!$AE68*f_MilPro</f>
        <v>0</v>
      </c>
      <c r="AS68" s="300">
        <f ca="1">'Cost Plus'!$AE68*f_MilPro</f>
        <v>0</v>
      </c>
      <c r="AT68" s="300">
        <f ca="1">'Cost Plus'!$AE68*f_MilPro</f>
        <v>0</v>
      </c>
      <c r="AU68" s="300">
        <f ca="1">'Cost Plus'!$AE68*f_MilPro</f>
        <v>0</v>
      </c>
      <c r="AV68" s="300">
        <f ca="1">'Cost Plus'!$AE68*f_MilPro</f>
        <v>0</v>
      </c>
      <c r="AW68" s="300">
        <f ca="1">'Cost Plus'!$AE68*f_MilPro</f>
        <v>0</v>
      </c>
      <c r="AX68" s="300">
        <f ca="1">'Cost Plus'!$AE68*f_MilPro</f>
        <v>0</v>
      </c>
      <c r="AY68" s="300">
        <f ca="1">'Cost Plus'!$AE68*f_MilPro</f>
        <v>0</v>
      </c>
      <c r="AZ68" s="300">
        <f ca="1">'Cost Plus'!$AE68*f_MilPro</f>
        <v>0</v>
      </c>
      <c r="BA68" s="300">
        <f ca="1">'Cost Plus'!$AE68*f_MilPro</f>
        <v>0</v>
      </c>
      <c r="BB68" s="300">
        <f ca="1">'Cost Plus'!$AE68*f_MilPro</f>
        <v>0</v>
      </c>
      <c r="BC68" s="300">
        <f ca="1">'Cost Plus'!$AE68*f_MilPro</f>
        <v>0</v>
      </c>
      <c r="BD68" s="300">
        <f ca="1">'Cost Plus'!$AE68*f_MilPro</f>
        <v>0</v>
      </c>
      <c r="BE68" s="300">
        <f ca="1">'Cost Plus'!$AE68*f_MilPro</f>
        <v>0</v>
      </c>
      <c r="BF68" s="300">
        <f ca="1">'Cost Plus'!$AE68*f_MilPro</f>
        <v>0</v>
      </c>
      <c r="BG68" s="300">
        <f ca="1">'Cost Plus'!$AE68*f_MilPro</f>
        <v>0</v>
      </c>
      <c r="BH68" s="300">
        <f ca="1">'Cost Plus'!$AE68*f_MilPro</f>
        <v>0</v>
      </c>
      <c r="BI68" s="300">
        <f ca="1">'Cost Plus'!$AE68*f_MilPro</f>
        <v>0</v>
      </c>
      <c r="BJ68" s="300">
        <f ca="1">'Cost Plus'!$AE68*f_MilPro</f>
        <v>0</v>
      </c>
      <c r="BK68" s="300">
        <f ca="1">'Cost Plus'!$AE68*f_MilPro</f>
        <v>0</v>
      </c>
      <c r="BL68" s="300">
        <f ca="1">'Cost Plus'!$AE68*f_MilPro</f>
        <v>0</v>
      </c>
      <c r="BM68" s="300">
        <f ca="1">'Cost Plus'!$AE68*f_MilPro</f>
        <v>0</v>
      </c>
      <c r="BN68" s="300">
        <f ca="1">'Cost Plus'!$AE68*f_MilPro</f>
        <v>0</v>
      </c>
      <c r="BO68" s="300">
        <f ca="1">'Cost Plus'!$AE68*f_MilPro</f>
        <v>0</v>
      </c>
      <c r="BP68" s="300">
        <f ca="1">'Cost Plus'!$AE68*f_MilPro</f>
        <v>0</v>
      </c>
      <c r="BQ68" s="300">
        <f ca="1">'Cost Plus'!$AE68*f_MilPro</f>
        <v>0</v>
      </c>
      <c r="BR68" s="300">
        <f ca="1">'Cost Plus'!$AE68*f_MilPro</f>
        <v>0</v>
      </c>
      <c r="BS68" s="300">
        <f ca="1">'Cost Plus'!$AE68*f_MilPro</f>
        <v>0</v>
      </c>
      <c r="BT68" s="300">
        <f ca="1">'Cost Plus'!$AE68*f_MilPro</f>
        <v>0</v>
      </c>
      <c r="BU68" s="300">
        <f ca="1">'Cost Plus'!$AE68*f_MilPro</f>
        <v>0</v>
      </c>
      <c r="BV68" s="300">
        <f ca="1">'Cost Plus'!$AE68*f_MilPro</f>
        <v>0</v>
      </c>
      <c r="BW68" s="300">
        <f ca="1">'Cost Plus'!$AE68*f_MilPro</f>
        <v>0</v>
      </c>
      <c r="BX68" s="300">
        <f ca="1">'Cost Plus'!$AE68*f_MilPro</f>
        <v>0</v>
      </c>
      <c r="BY68" s="300">
        <f ca="1">'Cost Plus'!$AE68*f_MilPro</f>
        <v>0</v>
      </c>
      <c r="BZ68" s="300">
        <f ca="1">'Cost Plus'!$AE68*f_MilPro</f>
        <v>0</v>
      </c>
      <c r="CA68" s="300">
        <f ca="1">'Cost Plus'!$AE68*f_MilPro</f>
        <v>0</v>
      </c>
      <c r="CB68" s="300">
        <f ca="1">'Cost Plus'!$AE68*f_MilPro</f>
        <v>0</v>
      </c>
      <c r="CC68" s="300">
        <f ca="1">'Cost Plus'!$AE68*f_MilPro</f>
        <v>0</v>
      </c>
      <c r="CD68" s="300">
        <f ca="1">'Cost Plus'!$AE68*f_MilPro</f>
        <v>0</v>
      </c>
      <c r="CE68" s="300">
        <f ca="1">'Cost Plus'!$AE68*f_MilPro</f>
        <v>0</v>
      </c>
      <c r="CF68" s="300">
        <f ca="1">'Cost Plus'!$AE68*f_MilPro</f>
        <v>0</v>
      </c>
      <c r="CG68" s="300">
        <f ca="1">'Cost Plus'!$AE68*f_MilPro</f>
        <v>0</v>
      </c>
      <c r="CH68" s="300">
        <f ca="1">'Cost Plus'!$AE68*f_MilPro</f>
        <v>0</v>
      </c>
      <c r="CI68" s="300">
        <f ca="1">'Cost Plus'!$AE68*f_MilPro</f>
        <v>0</v>
      </c>
      <c r="CJ68" s="300">
        <f ca="1">'Cost Plus'!$AE68*f_MilPro</f>
        <v>0</v>
      </c>
      <c r="CK68" s="300">
        <f ca="1">'Cost Plus'!$AE68*f_MilPro</f>
        <v>0</v>
      </c>
      <c r="CL68" s="300">
        <f ca="1">'Cost Plus'!$AE68*f_MilPro</f>
        <v>0</v>
      </c>
      <c r="CM68" s="300">
        <f ca="1">'Cost Plus'!$AE68*f_MilPro</f>
        <v>0</v>
      </c>
      <c r="CN68" s="300">
        <f ca="1">'Cost Plus'!$AE68*f_MilPro</f>
        <v>0</v>
      </c>
      <c r="CO68" s="300">
        <f ca="1">'Cost Plus'!$AE68*f_MilPro</f>
        <v>0</v>
      </c>
      <c r="CP68" s="300">
        <f ca="1">'Cost Plus'!$AE68*f_MilPro</f>
        <v>0</v>
      </c>
      <c r="CQ68" s="300">
        <f ca="1">'Cost Plus'!$AE68*f_MilPro</f>
        <v>0</v>
      </c>
      <c r="CR68" s="300">
        <f ca="1">'Cost Plus'!$AE68*f_MilPro</f>
        <v>0</v>
      </c>
      <c r="CS68" s="300">
        <f ca="1">'Cost Plus'!$AE68*f_MilPro</f>
        <v>0</v>
      </c>
      <c r="CT68" s="300">
        <f ca="1">'Cost Plus'!$AE68*f_MilPro</f>
        <v>0</v>
      </c>
      <c r="CU68" s="300">
        <f ca="1">'Cost Plus'!$AE68*f_MilPro</f>
        <v>0</v>
      </c>
      <c r="CV68" s="300">
        <f ca="1">'Cost Plus'!$AE68*f_MilPro</f>
        <v>0</v>
      </c>
      <c r="CW68" s="300">
        <f ca="1">'Cost Plus'!$AE68*f_MilPro</f>
        <v>0</v>
      </c>
      <c r="CX68" s="300">
        <f ca="1">'Cost Plus'!$AE68*f_MilPro</f>
        <v>0</v>
      </c>
      <c r="CY68" s="300">
        <f ca="1">'Cost Plus'!$AE68*f_MilPro</f>
        <v>0</v>
      </c>
      <c r="CZ68" s="300">
        <f ca="1">'Cost Plus'!$AE68*f_MilPro</f>
        <v>0</v>
      </c>
      <c r="DA68" s="300">
        <f ca="1">'Cost Plus'!$AE68*f_MilPro</f>
        <v>0</v>
      </c>
      <c r="DB68" s="300">
        <f ca="1">'Cost Plus'!$AE68*f_MilPro</f>
        <v>0</v>
      </c>
      <c r="DC68" s="300">
        <f ca="1">'Cost Plus'!$AE68*f_MilPro</f>
        <v>0</v>
      </c>
      <c r="DD68" s="300">
        <f ca="1">'Cost Plus'!$AE68*f_MilPro</f>
        <v>0</v>
      </c>
      <c r="DE68" s="300">
        <f ca="1">'Cost Plus'!$AE68*f_MilPro</f>
        <v>0</v>
      </c>
      <c r="DF68" s="300">
        <f ca="1">'Cost Plus'!$AE68*f_MilPro</f>
        <v>0</v>
      </c>
      <c r="DG68" s="300">
        <f ca="1">'Cost Plus'!$AE68*f_MilPro</f>
        <v>0</v>
      </c>
      <c r="DH68" s="300">
        <f ca="1">'Cost Plus'!$AE68*f_MilPro</f>
        <v>0</v>
      </c>
      <c r="DI68" s="300">
        <f ca="1">'Cost Plus'!$AE68*f_MilPro</f>
        <v>0</v>
      </c>
      <c r="DJ68" s="300">
        <f ca="1">'Cost Plus'!$AE68*f_MilPro</f>
        <v>0</v>
      </c>
      <c r="DK68" s="300">
        <f ca="1">'Cost Plus'!$AE68*f_MilPro</f>
        <v>0</v>
      </c>
      <c r="DL68" s="300">
        <f ca="1">'Cost Plus'!$AE68*f_MilPro</f>
        <v>0</v>
      </c>
      <c r="DM68" s="300">
        <f ca="1">'Cost Plus'!$AE68*f_MilPro</f>
        <v>0</v>
      </c>
      <c r="DN68" s="300">
        <f ca="1">'Cost Plus'!$AE68*f_MilPro</f>
        <v>0</v>
      </c>
      <c r="DO68" s="300">
        <f ca="1">'Cost Plus'!$AE68*f_MilPro</f>
        <v>0</v>
      </c>
      <c r="DP68" s="300">
        <f ca="1">'Cost Plus'!$AE68*f_MilPro</f>
        <v>0</v>
      </c>
      <c r="DQ68" s="300">
        <f ca="1">'Cost Plus'!$AE68*f_MilPro</f>
        <v>0</v>
      </c>
      <c r="DR68" s="300">
        <f ca="1">'Cost Plus'!$AE68*f_MilPro</f>
        <v>0</v>
      </c>
      <c r="DS68" s="300">
        <f ca="1">'Cost Plus'!$AE68*f_MilPro</f>
        <v>0</v>
      </c>
      <c r="DT68" s="300">
        <f ca="1">'Cost Plus'!$AE68*f_MilPro</f>
        <v>0</v>
      </c>
      <c r="DU68" s="300">
        <f ca="1">'Cost Plus'!$AE68*f_MilPro</f>
        <v>0</v>
      </c>
      <c r="DV68" s="300">
        <f ca="1">'Cost Plus'!$AE68*f_MilPro</f>
        <v>0</v>
      </c>
      <c r="DW68" s="300">
        <f ca="1">'Cost Plus'!$AE68*f_MilPro</f>
        <v>0</v>
      </c>
      <c r="DX68" s="300">
        <f ca="1">'Cost Plus'!$AE68*f_MilPro</f>
        <v>0</v>
      </c>
      <c r="DY68" s="300">
        <f ca="1">'Cost Plus'!$AE68*f_MilPro</f>
        <v>0</v>
      </c>
      <c r="DZ68" s="300">
        <f ca="1">'Cost Plus'!$AE68*f_MilPro</f>
        <v>0</v>
      </c>
      <c r="EA68" s="300">
        <f ca="1">'Cost Plus'!$AE68*f_MilPro</f>
        <v>0</v>
      </c>
      <c r="EB68" s="300">
        <f ca="1">'Cost Plus'!$AE68*f_MilPro</f>
        <v>0</v>
      </c>
      <c r="EC68" s="300">
        <f ca="1">'Cost Plus'!$AE68*f_MilPro</f>
        <v>0</v>
      </c>
      <c r="ED68" s="300">
        <f ca="1">'Cost Plus'!$AE68*f_MilPro</f>
        <v>0</v>
      </c>
      <c r="EE68" s="300">
        <f ca="1">'Cost Plus'!$AE68*f_MilPro</f>
        <v>0</v>
      </c>
      <c r="EF68" s="300">
        <f ca="1">'Cost Plus'!$AE68*f_MilPro</f>
        <v>0</v>
      </c>
      <c r="EG68" s="300">
        <f ca="1">'Cost Plus'!$AE68*f_MilPro</f>
        <v>0</v>
      </c>
      <c r="EH68" s="300">
        <f ca="1">'Cost Plus'!$AE68*f_MilPro</f>
        <v>0</v>
      </c>
      <c r="EI68" s="300">
        <f ca="1">'Cost Plus'!$AE68*f_MilPro</f>
        <v>0</v>
      </c>
      <c r="EJ68" s="300">
        <f ca="1">'Cost Plus'!$AE68*f_MilPro</f>
        <v>0</v>
      </c>
      <c r="EK68" s="300">
        <f ca="1">'Cost Plus'!$AE68*f_MilPro</f>
        <v>0</v>
      </c>
      <c r="EL68" s="300">
        <f ca="1">'Cost Plus'!$AE68*f_MilPro</f>
        <v>0</v>
      </c>
      <c r="EM68" s="300">
        <f ca="1">'Cost Plus'!$AE68*f_MilPro</f>
        <v>0</v>
      </c>
      <c r="EN68" s="300">
        <f ca="1">'Cost Plus'!$AE68*f_MilPro</f>
        <v>0</v>
      </c>
      <c r="EO68" s="300">
        <f ca="1">'Cost Plus'!$AE68*f_MilPro</f>
        <v>0</v>
      </c>
      <c r="EP68" s="300">
        <f ca="1">'Cost Plus'!$AE68*f_MilPro</f>
        <v>0</v>
      </c>
      <c r="EQ68" s="300">
        <f ca="1">'Cost Plus'!$AE68*f_MilPro</f>
        <v>0</v>
      </c>
      <c r="ER68" s="300">
        <f ca="1">'Cost Plus'!$AE68*f_MilPro</f>
        <v>0</v>
      </c>
      <c r="ES68" s="300">
        <f ca="1">'Cost Plus'!$AE68*f_MilPro</f>
        <v>0</v>
      </c>
      <c r="ET68" s="300">
        <f ca="1">'Cost Plus'!$AE68*f_MilPro</f>
        <v>0</v>
      </c>
      <c r="EU68" s="300">
        <f ca="1">'Cost Plus'!$AE68*f_MilPro</f>
        <v>0</v>
      </c>
      <c r="EV68" s="300">
        <f ca="1">'Cost Plus'!$AE68*f_MilPro</f>
        <v>0</v>
      </c>
      <c r="EW68" s="300">
        <f ca="1">'Cost Plus'!$AE68*f_MilPro</f>
        <v>0</v>
      </c>
      <c r="EX68" s="300">
        <f ca="1">'Cost Plus'!$AE68*f_MilPro</f>
        <v>0</v>
      </c>
      <c r="EY68" s="612"/>
      <c r="EZ68" s="757" t="str">
        <f>'Main Input'!EZ68</f>
        <v>RPI</v>
      </c>
      <c r="FA68" s="757" t="str">
        <f>'Main Input'!FA68</f>
        <v>N/A</v>
      </c>
      <c r="FB68" s="766">
        <f>'Main Input'!FB68</f>
        <v>0</v>
      </c>
      <c r="FC68" s="766" t="str">
        <f>'Main Input'!FC68</f>
        <v>IT Solutions</v>
      </c>
      <c r="FD68" s="766" t="str">
        <f>'Main Input'!FD68</f>
        <v>Managed Services</v>
      </c>
      <c r="FE68" s="757" t="str">
        <f>'Main Input'!FE68</f>
        <v>Opex</v>
      </c>
      <c r="FF68" s="757" t="str">
        <f>'Main Input'!FF68</f>
        <v>ContractAccrual</v>
      </c>
      <c r="FG68" s="757" t="str">
        <f>'Main Input'!FG68</f>
        <v>Expense</v>
      </c>
      <c r="FH68" s="767" t="str">
        <f>'Main Input'!FH68</f>
        <v>A</v>
      </c>
      <c r="FI68" s="768">
        <f>'Main Input'!FI68</f>
        <v>0.22</v>
      </c>
      <c r="FJ68" s="768">
        <f>'Main Input'!FJ68</f>
        <v>0</v>
      </c>
      <c r="FK68" s="612"/>
      <c r="FL68" s="531">
        <f t="shared" si="29"/>
        <v>0</v>
      </c>
      <c r="FM68" s="86"/>
      <c r="FN68" s="612"/>
    </row>
    <row r="69" spans="1:170" ht="12.75" customHeight="1">
      <c r="A69" s="750" t="str">
        <f>'Main Input'!A69</f>
        <v>MTB</v>
      </c>
      <c r="B69" s="762" t="str">
        <f>'Main Input'!B69</f>
        <v>Business Unit</v>
      </c>
      <c r="C69" s="762" t="str">
        <f>'Main Input'!C69</f>
        <v>Labour</v>
      </c>
      <c r="D69" s="762" t="str">
        <f>'Main Input'!D69</f>
        <v>TFR</v>
      </c>
      <c r="E69" s="762" t="str">
        <f>'Main Input'!E69</f>
        <v>Migration Designer #14 (Wintel)</v>
      </c>
      <c r="F69" s="753" t="str">
        <f>'Main Input'!F69</f>
        <v>direct</v>
      </c>
      <c r="G69" s="753" t="str">
        <f>'Main Input'!G69</f>
        <v>Person</v>
      </c>
      <c r="H69" s="753" t="str">
        <f>'Main Input'!H69</f>
        <v>TAC.CSA.2</v>
      </c>
      <c r="I69" s="753">
        <f>'Main Input'!I69</f>
        <v>0</v>
      </c>
      <c r="J69" s="753">
        <f>'Main Input'!J69</f>
        <v>0</v>
      </c>
      <c r="K69" s="753" t="str">
        <f>'Main Input'!K69</f>
        <v>FJS</v>
      </c>
      <c r="L69" s="753" t="str">
        <f>'Main Input'!L69</f>
        <v>pTran</v>
      </c>
      <c r="M69" s="753">
        <f>'Main Input'!M69</f>
        <v>0</v>
      </c>
      <c r="N69" s="753">
        <f>'Main Input'!N69</f>
        <v>0</v>
      </c>
      <c r="O69" s="753" t="str">
        <f>'Main Input'!O69</f>
        <v>SPAIN</v>
      </c>
      <c r="P69" s="753">
        <f>'Main Input'!P69</f>
        <v>313</v>
      </c>
      <c r="Q69" s="753" t="str">
        <f>'Main Input'!Q69</f>
        <v>EUR</v>
      </c>
      <c r="R69" s="753" t="str">
        <f>'Main Input'!R69</f>
        <v>EMEA</v>
      </c>
      <c r="S69" s="753" t="str">
        <f>'Main Input'!S69</f>
        <v>Local</v>
      </c>
      <c r="T69" s="753">
        <f>'Main Input'!T69</f>
        <v>0</v>
      </c>
      <c r="U69" s="753">
        <f>'Main Input'!U69</f>
        <v>0</v>
      </c>
      <c r="V69" s="753" t="str">
        <f>'Main Input'!V69</f>
        <v>6_ATP</v>
      </c>
      <c r="W69" s="753">
        <f>'Main Input'!W69</f>
        <v>0</v>
      </c>
      <c r="X69" s="753">
        <f>'Main Input'!X69</f>
        <v>0</v>
      </c>
      <c r="Y69" s="753">
        <f>'Main Input'!Y69</f>
        <v>0</v>
      </c>
      <c r="Z69" s="753">
        <f>'Main Input'!Z69</f>
        <v>0</v>
      </c>
      <c r="AA69" s="753">
        <f>'Main Input'!AA69</f>
        <v>0</v>
      </c>
      <c r="AB69" s="763">
        <f>'Main Input'!AB69</f>
        <v>0</v>
      </c>
      <c r="AC69" s="763" t="str">
        <f>'Main Input'!AC69</f>
        <v>Days</v>
      </c>
      <c r="AD69" s="764">
        <f>'Main Input'!AD69</f>
        <v>50</v>
      </c>
      <c r="AE69" s="765">
        <f t="shared" ca="1" si="28"/>
        <v>20064.102564102563</v>
      </c>
      <c r="AF69" s="299">
        <f ca="1">'Cost Plus'!$AE69*f_MilPro</f>
        <v>0</v>
      </c>
      <c r="AG69" s="300">
        <f ca="1">'Cost Plus'!$AE69*f_MilPro</f>
        <v>0</v>
      </c>
      <c r="AH69" s="300">
        <f ca="1">'Cost Plus'!$AE69*f_MilPro</f>
        <v>0</v>
      </c>
      <c r="AI69" s="300">
        <f ca="1">'Cost Plus'!$AE69*f_MilPro</f>
        <v>0</v>
      </c>
      <c r="AJ69" s="300">
        <f ca="1">'Cost Plus'!$AE69*f_MilPro</f>
        <v>0</v>
      </c>
      <c r="AK69" s="300">
        <f ca="1">'Cost Plus'!$AE69*f_MilPro</f>
        <v>0</v>
      </c>
      <c r="AL69" s="300">
        <f ca="1">'Cost Plus'!$AE69*f_MilPro</f>
        <v>0</v>
      </c>
      <c r="AM69" s="300">
        <f ca="1">'Cost Plus'!$AE69*f_MilPro</f>
        <v>0</v>
      </c>
      <c r="AN69" s="300">
        <f ca="1">'Cost Plus'!$AE69*f_MilPro</f>
        <v>20064.102564102563</v>
      </c>
      <c r="AO69" s="300">
        <f ca="1">'Cost Plus'!$AE69*f_MilPro</f>
        <v>0</v>
      </c>
      <c r="AP69" s="300">
        <f ca="1">'Cost Plus'!$AE69*f_MilPro</f>
        <v>0</v>
      </c>
      <c r="AQ69" s="300">
        <f ca="1">'Cost Plus'!$AE69*f_MilPro</f>
        <v>0</v>
      </c>
      <c r="AR69" s="300">
        <f ca="1">'Cost Plus'!$AE69*f_MilPro</f>
        <v>0</v>
      </c>
      <c r="AS69" s="300">
        <f ca="1">'Cost Plus'!$AE69*f_MilPro</f>
        <v>0</v>
      </c>
      <c r="AT69" s="300">
        <f ca="1">'Cost Plus'!$AE69*f_MilPro</f>
        <v>0</v>
      </c>
      <c r="AU69" s="300">
        <f ca="1">'Cost Plus'!$AE69*f_MilPro</f>
        <v>0</v>
      </c>
      <c r="AV69" s="300">
        <f ca="1">'Cost Plus'!$AE69*f_MilPro</f>
        <v>0</v>
      </c>
      <c r="AW69" s="300">
        <f ca="1">'Cost Plus'!$AE69*f_MilPro</f>
        <v>0</v>
      </c>
      <c r="AX69" s="300">
        <f ca="1">'Cost Plus'!$AE69*f_MilPro</f>
        <v>0</v>
      </c>
      <c r="AY69" s="300">
        <f ca="1">'Cost Plus'!$AE69*f_MilPro</f>
        <v>0</v>
      </c>
      <c r="AZ69" s="300">
        <f ca="1">'Cost Plus'!$AE69*f_MilPro</f>
        <v>0</v>
      </c>
      <c r="BA69" s="300">
        <f ca="1">'Cost Plus'!$AE69*f_MilPro</f>
        <v>0</v>
      </c>
      <c r="BB69" s="300">
        <f ca="1">'Cost Plus'!$AE69*f_MilPro</f>
        <v>0</v>
      </c>
      <c r="BC69" s="300">
        <f ca="1">'Cost Plus'!$AE69*f_MilPro</f>
        <v>0</v>
      </c>
      <c r="BD69" s="300">
        <f ca="1">'Cost Plus'!$AE69*f_MilPro</f>
        <v>0</v>
      </c>
      <c r="BE69" s="300">
        <f ca="1">'Cost Plus'!$AE69*f_MilPro</f>
        <v>0</v>
      </c>
      <c r="BF69" s="300">
        <f ca="1">'Cost Plus'!$AE69*f_MilPro</f>
        <v>0</v>
      </c>
      <c r="BG69" s="300">
        <f ca="1">'Cost Plus'!$AE69*f_MilPro</f>
        <v>0</v>
      </c>
      <c r="BH69" s="300">
        <f ca="1">'Cost Plus'!$AE69*f_MilPro</f>
        <v>0</v>
      </c>
      <c r="BI69" s="300">
        <f ca="1">'Cost Plus'!$AE69*f_MilPro</f>
        <v>0</v>
      </c>
      <c r="BJ69" s="300">
        <f ca="1">'Cost Plus'!$AE69*f_MilPro</f>
        <v>0</v>
      </c>
      <c r="BK69" s="300">
        <f ca="1">'Cost Plus'!$AE69*f_MilPro</f>
        <v>0</v>
      </c>
      <c r="BL69" s="300">
        <f ca="1">'Cost Plus'!$AE69*f_MilPro</f>
        <v>0</v>
      </c>
      <c r="BM69" s="300">
        <f ca="1">'Cost Plus'!$AE69*f_MilPro</f>
        <v>0</v>
      </c>
      <c r="BN69" s="300">
        <f ca="1">'Cost Plus'!$AE69*f_MilPro</f>
        <v>0</v>
      </c>
      <c r="BO69" s="300">
        <f ca="1">'Cost Plus'!$AE69*f_MilPro</f>
        <v>0</v>
      </c>
      <c r="BP69" s="300">
        <f ca="1">'Cost Plus'!$AE69*f_MilPro</f>
        <v>0</v>
      </c>
      <c r="BQ69" s="300">
        <f ca="1">'Cost Plus'!$AE69*f_MilPro</f>
        <v>0</v>
      </c>
      <c r="BR69" s="300">
        <f ca="1">'Cost Plus'!$AE69*f_MilPro</f>
        <v>0</v>
      </c>
      <c r="BS69" s="300">
        <f ca="1">'Cost Plus'!$AE69*f_MilPro</f>
        <v>0</v>
      </c>
      <c r="BT69" s="300">
        <f ca="1">'Cost Plus'!$AE69*f_MilPro</f>
        <v>0</v>
      </c>
      <c r="BU69" s="300">
        <f ca="1">'Cost Plus'!$AE69*f_MilPro</f>
        <v>0</v>
      </c>
      <c r="BV69" s="300">
        <f ca="1">'Cost Plus'!$AE69*f_MilPro</f>
        <v>0</v>
      </c>
      <c r="BW69" s="300">
        <f ca="1">'Cost Plus'!$AE69*f_MilPro</f>
        <v>0</v>
      </c>
      <c r="BX69" s="300">
        <f ca="1">'Cost Plus'!$AE69*f_MilPro</f>
        <v>0</v>
      </c>
      <c r="BY69" s="300">
        <f ca="1">'Cost Plus'!$AE69*f_MilPro</f>
        <v>0</v>
      </c>
      <c r="BZ69" s="300">
        <f ca="1">'Cost Plus'!$AE69*f_MilPro</f>
        <v>0</v>
      </c>
      <c r="CA69" s="300">
        <f ca="1">'Cost Plus'!$AE69*f_MilPro</f>
        <v>0</v>
      </c>
      <c r="CB69" s="300">
        <f ca="1">'Cost Plus'!$AE69*f_MilPro</f>
        <v>0</v>
      </c>
      <c r="CC69" s="300">
        <f ca="1">'Cost Plus'!$AE69*f_MilPro</f>
        <v>0</v>
      </c>
      <c r="CD69" s="300">
        <f ca="1">'Cost Plus'!$AE69*f_MilPro</f>
        <v>0</v>
      </c>
      <c r="CE69" s="300">
        <f ca="1">'Cost Plus'!$AE69*f_MilPro</f>
        <v>0</v>
      </c>
      <c r="CF69" s="300">
        <f ca="1">'Cost Plus'!$AE69*f_MilPro</f>
        <v>0</v>
      </c>
      <c r="CG69" s="300">
        <f ca="1">'Cost Plus'!$AE69*f_MilPro</f>
        <v>0</v>
      </c>
      <c r="CH69" s="300">
        <f ca="1">'Cost Plus'!$AE69*f_MilPro</f>
        <v>0</v>
      </c>
      <c r="CI69" s="300">
        <f ca="1">'Cost Plus'!$AE69*f_MilPro</f>
        <v>0</v>
      </c>
      <c r="CJ69" s="300">
        <f ca="1">'Cost Plus'!$AE69*f_MilPro</f>
        <v>0</v>
      </c>
      <c r="CK69" s="300">
        <f ca="1">'Cost Plus'!$AE69*f_MilPro</f>
        <v>0</v>
      </c>
      <c r="CL69" s="300">
        <f ca="1">'Cost Plus'!$AE69*f_MilPro</f>
        <v>0</v>
      </c>
      <c r="CM69" s="300">
        <f ca="1">'Cost Plus'!$AE69*f_MilPro</f>
        <v>0</v>
      </c>
      <c r="CN69" s="300">
        <f ca="1">'Cost Plus'!$AE69*f_MilPro</f>
        <v>0</v>
      </c>
      <c r="CO69" s="300">
        <f ca="1">'Cost Plus'!$AE69*f_MilPro</f>
        <v>0</v>
      </c>
      <c r="CP69" s="300">
        <f ca="1">'Cost Plus'!$AE69*f_MilPro</f>
        <v>0</v>
      </c>
      <c r="CQ69" s="300">
        <f ca="1">'Cost Plus'!$AE69*f_MilPro</f>
        <v>0</v>
      </c>
      <c r="CR69" s="300">
        <f ca="1">'Cost Plus'!$AE69*f_MilPro</f>
        <v>0</v>
      </c>
      <c r="CS69" s="300">
        <f ca="1">'Cost Plus'!$AE69*f_MilPro</f>
        <v>0</v>
      </c>
      <c r="CT69" s="300">
        <f ca="1">'Cost Plus'!$AE69*f_MilPro</f>
        <v>0</v>
      </c>
      <c r="CU69" s="300">
        <f ca="1">'Cost Plus'!$AE69*f_MilPro</f>
        <v>0</v>
      </c>
      <c r="CV69" s="300">
        <f ca="1">'Cost Plus'!$AE69*f_MilPro</f>
        <v>0</v>
      </c>
      <c r="CW69" s="300">
        <f ca="1">'Cost Plus'!$AE69*f_MilPro</f>
        <v>0</v>
      </c>
      <c r="CX69" s="300">
        <f ca="1">'Cost Plus'!$AE69*f_MilPro</f>
        <v>0</v>
      </c>
      <c r="CY69" s="300">
        <f ca="1">'Cost Plus'!$AE69*f_MilPro</f>
        <v>0</v>
      </c>
      <c r="CZ69" s="300">
        <f ca="1">'Cost Plus'!$AE69*f_MilPro</f>
        <v>0</v>
      </c>
      <c r="DA69" s="300">
        <f ca="1">'Cost Plus'!$AE69*f_MilPro</f>
        <v>0</v>
      </c>
      <c r="DB69" s="300">
        <f ca="1">'Cost Plus'!$AE69*f_MilPro</f>
        <v>0</v>
      </c>
      <c r="DC69" s="300">
        <f ca="1">'Cost Plus'!$AE69*f_MilPro</f>
        <v>0</v>
      </c>
      <c r="DD69" s="300">
        <f ca="1">'Cost Plus'!$AE69*f_MilPro</f>
        <v>0</v>
      </c>
      <c r="DE69" s="300">
        <f ca="1">'Cost Plus'!$AE69*f_MilPro</f>
        <v>0</v>
      </c>
      <c r="DF69" s="300">
        <f ca="1">'Cost Plus'!$AE69*f_MilPro</f>
        <v>0</v>
      </c>
      <c r="DG69" s="300">
        <f ca="1">'Cost Plus'!$AE69*f_MilPro</f>
        <v>0</v>
      </c>
      <c r="DH69" s="300">
        <f ca="1">'Cost Plus'!$AE69*f_MilPro</f>
        <v>0</v>
      </c>
      <c r="DI69" s="300">
        <f ca="1">'Cost Plus'!$AE69*f_MilPro</f>
        <v>0</v>
      </c>
      <c r="DJ69" s="300">
        <f ca="1">'Cost Plus'!$AE69*f_MilPro</f>
        <v>0</v>
      </c>
      <c r="DK69" s="300">
        <f ca="1">'Cost Plus'!$AE69*f_MilPro</f>
        <v>0</v>
      </c>
      <c r="DL69" s="300">
        <f ca="1">'Cost Plus'!$AE69*f_MilPro</f>
        <v>0</v>
      </c>
      <c r="DM69" s="300">
        <f ca="1">'Cost Plus'!$AE69*f_MilPro</f>
        <v>0</v>
      </c>
      <c r="DN69" s="300">
        <f ca="1">'Cost Plus'!$AE69*f_MilPro</f>
        <v>0</v>
      </c>
      <c r="DO69" s="300">
        <f ca="1">'Cost Plus'!$AE69*f_MilPro</f>
        <v>0</v>
      </c>
      <c r="DP69" s="300">
        <f ca="1">'Cost Plus'!$AE69*f_MilPro</f>
        <v>0</v>
      </c>
      <c r="DQ69" s="300">
        <f ca="1">'Cost Plus'!$AE69*f_MilPro</f>
        <v>0</v>
      </c>
      <c r="DR69" s="300">
        <f ca="1">'Cost Plus'!$AE69*f_MilPro</f>
        <v>0</v>
      </c>
      <c r="DS69" s="300">
        <f ca="1">'Cost Plus'!$AE69*f_MilPro</f>
        <v>0</v>
      </c>
      <c r="DT69" s="300">
        <f ca="1">'Cost Plus'!$AE69*f_MilPro</f>
        <v>0</v>
      </c>
      <c r="DU69" s="300">
        <f ca="1">'Cost Plus'!$AE69*f_MilPro</f>
        <v>0</v>
      </c>
      <c r="DV69" s="300">
        <f ca="1">'Cost Plus'!$AE69*f_MilPro</f>
        <v>0</v>
      </c>
      <c r="DW69" s="300">
        <f ca="1">'Cost Plus'!$AE69*f_MilPro</f>
        <v>0</v>
      </c>
      <c r="DX69" s="300">
        <f ca="1">'Cost Plus'!$AE69*f_MilPro</f>
        <v>0</v>
      </c>
      <c r="DY69" s="300">
        <f ca="1">'Cost Plus'!$AE69*f_MilPro</f>
        <v>0</v>
      </c>
      <c r="DZ69" s="300">
        <f ca="1">'Cost Plus'!$AE69*f_MilPro</f>
        <v>0</v>
      </c>
      <c r="EA69" s="300">
        <f ca="1">'Cost Plus'!$AE69*f_MilPro</f>
        <v>0</v>
      </c>
      <c r="EB69" s="300">
        <f ca="1">'Cost Plus'!$AE69*f_MilPro</f>
        <v>0</v>
      </c>
      <c r="EC69" s="300">
        <f ca="1">'Cost Plus'!$AE69*f_MilPro</f>
        <v>0</v>
      </c>
      <c r="ED69" s="300">
        <f ca="1">'Cost Plus'!$AE69*f_MilPro</f>
        <v>0</v>
      </c>
      <c r="EE69" s="300">
        <f ca="1">'Cost Plus'!$AE69*f_MilPro</f>
        <v>0</v>
      </c>
      <c r="EF69" s="300">
        <f ca="1">'Cost Plus'!$AE69*f_MilPro</f>
        <v>0</v>
      </c>
      <c r="EG69" s="300">
        <f ca="1">'Cost Plus'!$AE69*f_MilPro</f>
        <v>0</v>
      </c>
      <c r="EH69" s="300">
        <f ca="1">'Cost Plus'!$AE69*f_MilPro</f>
        <v>0</v>
      </c>
      <c r="EI69" s="300">
        <f ca="1">'Cost Plus'!$AE69*f_MilPro</f>
        <v>0</v>
      </c>
      <c r="EJ69" s="300">
        <f ca="1">'Cost Plus'!$AE69*f_MilPro</f>
        <v>0</v>
      </c>
      <c r="EK69" s="300">
        <f ca="1">'Cost Plus'!$AE69*f_MilPro</f>
        <v>0</v>
      </c>
      <c r="EL69" s="300">
        <f ca="1">'Cost Plus'!$AE69*f_MilPro</f>
        <v>0</v>
      </c>
      <c r="EM69" s="300">
        <f ca="1">'Cost Plus'!$AE69*f_MilPro</f>
        <v>0</v>
      </c>
      <c r="EN69" s="300">
        <f ca="1">'Cost Plus'!$AE69*f_MilPro</f>
        <v>0</v>
      </c>
      <c r="EO69" s="300">
        <f ca="1">'Cost Plus'!$AE69*f_MilPro</f>
        <v>0</v>
      </c>
      <c r="EP69" s="300">
        <f ca="1">'Cost Plus'!$AE69*f_MilPro</f>
        <v>0</v>
      </c>
      <c r="EQ69" s="300">
        <f ca="1">'Cost Plus'!$AE69*f_MilPro</f>
        <v>0</v>
      </c>
      <c r="ER69" s="300">
        <f ca="1">'Cost Plus'!$AE69*f_MilPro</f>
        <v>0</v>
      </c>
      <c r="ES69" s="300">
        <f ca="1">'Cost Plus'!$AE69*f_MilPro</f>
        <v>0</v>
      </c>
      <c r="ET69" s="300">
        <f ca="1">'Cost Plus'!$AE69*f_MilPro</f>
        <v>0</v>
      </c>
      <c r="EU69" s="300">
        <f ca="1">'Cost Plus'!$AE69*f_MilPro</f>
        <v>0</v>
      </c>
      <c r="EV69" s="300">
        <f ca="1">'Cost Plus'!$AE69*f_MilPro</f>
        <v>0</v>
      </c>
      <c r="EW69" s="300">
        <f ca="1">'Cost Plus'!$AE69*f_MilPro</f>
        <v>0</v>
      </c>
      <c r="EX69" s="300">
        <f ca="1">'Cost Plus'!$AE69*f_MilPro</f>
        <v>0</v>
      </c>
      <c r="EY69" s="612"/>
      <c r="EZ69" s="757" t="str">
        <f>'Main Input'!EZ69</f>
        <v>RPI</v>
      </c>
      <c r="FA69" s="757" t="str">
        <f>'Main Input'!FA69</f>
        <v>N/A</v>
      </c>
      <c r="FB69" s="766">
        <f>'Main Input'!FB69</f>
        <v>0</v>
      </c>
      <c r="FC69" s="766" t="str">
        <f>'Main Input'!FC69</f>
        <v>IT Solutions</v>
      </c>
      <c r="FD69" s="766" t="str">
        <f>'Main Input'!FD69</f>
        <v>Managed Services</v>
      </c>
      <c r="FE69" s="757" t="str">
        <f>'Main Input'!FE69</f>
        <v>Opex</v>
      </c>
      <c r="FF69" s="757" t="str">
        <f>'Main Input'!FF69</f>
        <v>ContractAccrual</v>
      </c>
      <c r="FG69" s="757" t="str">
        <f>'Main Input'!FG69</f>
        <v>Expense</v>
      </c>
      <c r="FH69" s="767" t="str">
        <f>'Main Input'!FH69</f>
        <v>A</v>
      </c>
      <c r="FI69" s="768">
        <f>'Main Input'!FI69</f>
        <v>0.22</v>
      </c>
      <c r="FJ69" s="768">
        <f>'Main Input'!FJ69</f>
        <v>0</v>
      </c>
      <c r="FK69" s="612"/>
      <c r="FL69" s="531">
        <f t="shared" si="29"/>
        <v>0</v>
      </c>
      <c r="FM69" s="86"/>
      <c r="FN69" s="612"/>
    </row>
    <row r="70" spans="1:170" ht="12.75" customHeight="1">
      <c r="A70" s="750" t="str">
        <f>'Main Input'!A70</f>
        <v>MTB</v>
      </c>
      <c r="B70" s="762" t="str">
        <f>'Main Input'!B70</f>
        <v>Business Unit</v>
      </c>
      <c r="C70" s="762" t="str">
        <f>'Main Input'!C70</f>
        <v>Labour</v>
      </c>
      <c r="D70" s="762" t="str">
        <f>'Main Input'!D70</f>
        <v>TFR</v>
      </c>
      <c r="E70" s="762" t="str">
        <f>'Main Input'!E70</f>
        <v>Migration Designer #15 (Wintel)</v>
      </c>
      <c r="F70" s="753" t="str">
        <f>'Main Input'!F70</f>
        <v>direct</v>
      </c>
      <c r="G70" s="753" t="str">
        <f>'Main Input'!G70</f>
        <v>Person</v>
      </c>
      <c r="H70" s="753" t="str">
        <f>'Main Input'!H70</f>
        <v>TAC.CSA.2</v>
      </c>
      <c r="I70" s="753">
        <f>'Main Input'!I70</f>
        <v>0</v>
      </c>
      <c r="J70" s="753">
        <f>'Main Input'!J70</f>
        <v>0</v>
      </c>
      <c r="K70" s="753" t="str">
        <f>'Main Input'!K70</f>
        <v>FJS</v>
      </c>
      <c r="L70" s="753" t="str">
        <f>'Main Input'!L70</f>
        <v>pTran</v>
      </c>
      <c r="M70" s="753">
        <f>'Main Input'!M70</f>
        <v>0</v>
      </c>
      <c r="N70" s="753">
        <f>'Main Input'!N70</f>
        <v>0</v>
      </c>
      <c r="O70" s="753" t="str">
        <f>'Main Input'!O70</f>
        <v>SPAIN</v>
      </c>
      <c r="P70" s="753">
        <f>'Main Input'!P70</f>
        <v>313</v>
      </c>
      <c r="Q70" s="753" t="str">
        <f>'Main Input'!Q70</f>
        <v>EUR</v>
      </c>
      <c r="R70" s="753" t="str">
        <f>'Main Input'!R70</f>
        <v>EMEA</v>
      </c>
      <c r="S70" s="753" t="str">
        <f>'Main Input'!S70</f>
        <v>Local</v>
      </c>
      <c r="T70" s="753">
        <f>'Main Input'!T70</f>
        <v>0</v>
      </c>
      <c r="U70" s="753">
        <f>'Main Input'!U70</f>
        <v>0</v>
      </c>
      <c r="V70" s="753" t="str">
        <f>'Main Input'!V70</f>
        <v>6_ATP</v>
      </c>
      <c r="W70" s="753">
        <f>'Main Input'!W70</f>
        <v>0</v>
      </c>
      <c r="X70" s="753">
        <f>'Main Input'!X70</f>
        <v>0</v>
      </c>
      <c r="Y70" s="753">
        <f>'Main Input'!Y70</f>
        <v>0</v>
      </c>
      <c r="Z70" s="753">
        <f>'Main Input'!Z70</f>
        <v>0</v>
      </c>
      <c r="AA70" s="753">
        <f>'Main Input'!AA70</f>
        <v>0</v>
      </c>
      <c r="AB70" s="763">
        <f>'Main Input'!AB70</f>
        <v>0</v>
      </c>
      <c r="AC70" s="763" t="str">
        <f>'Main Input'!AC70</f>
        <v>Days</v>
      </c>
      <c r="AD70" s="764">
        <f>'Main Input'!AD70</f>
        <v>45</v>
      </c>
      <c r="AE70" s="765">
        <f t="shared" ca="1" si="28"/>
        <v>18057.692307692309</v>
      </c>
      <c r="AF70" s="299">
        <f ca="1">'Cost Plus'!$AE70*f_MilPro</f>
        <v>0</v>
      </c>
      <c r="AG70" s="300">
        <f ca="1">'Cost Plus'!$AE70*f_MilPro</f>
        <v>0</v>
      </c>
      <c r="AH70" s="300">
        <f ca="1">'Cost Plus'!$AE70*f_MilPro</f>
        <v>0</v>
      </c>
      <c r="AI70" s="300">
        <f ca="1">'Cost Plus'!$AE70*f_MilPro</f>
        <v>0</v>
      </c>
      <c r="AJ70" s="300">
        <f ca="1">'Cost Plus'!$AE70*f_MilPro</f>
        <v>0</v>
      </c>
      <c r="AK70" s="300">
        <f ca="1">'Cost Plus'!$AE70*f_MilPro</f>
        <v>0</v>
      </c>
      <c r="AL70" s="300">
        <f ca="1">'Cost Plus'!$AE70*f_MilPro</f>
        <v>0</v>
      </c>
      <c r="AM70" s="300">
        <f ca="1">'Cost Plus'!$AE70*f_MilPro</f>
        <v>0</v>
      </c>
      <c r="AN70" s="300">
        <f ca="1">'Cost Plus'!$AE70*f_MilPro</f>
        <v>18057.692307692309</v>
      </c>
      <c r="AO70" s="300">
        <f ca="1">'Cost Plus'!$AE70*f_MilPro</f>
        <v>0</v>
      </c>
      <c r="AP70" s="300">
        <f ca="1">'Cost Plus'!$AE70*f_MilPro</f>
        <v>0</v>
      </c>
      <c r="AQ70" s="300">
        <f ca="1">'Cost Plus'!$AE70*f_MilPro</f>
        <v>0</v>
      </c>
      <c r="AR70" s="300">
        <f ca="1">'Cost Plus'!$AE70*f_MilPro</f>
        <v>0</v>
      </c>
      <c r="AS70" s="300">
        <f ca="1">'Cost Plus'!$AE70*f_MilPro</f>
        <v>0</v>
      </c>
      <c r="AT70" s="300">
        <f ca="1">'Cost Plus'!$AE70*f_MilPro</f>
        <v>0</v>
      </c>
      <c r="AU70" s="300">
        <f ca="1">'Cost Plus'!$AE70*f_MilPro</f>
        <v>0</v>
      </c>
      <c r="AV70" s="300">
        <f ca="1">'Cost Plus'!$AE70*f_MilPro</f>
        <v>0</v>
      </c>
      <c r="AW70" s="300">
        <f ca="1">'Cost Plus'!$AE70*f_MilPro</f>
        <v>0</v>
      </c>
      <c r="AX70" s="300">
        <f ca="1">'Cost Plus'!$AE70*f_MilPro</f>
        <v>0</v>
      </c>
      <c r="AY70" s="300">
        <f ca="1">'Cost Plus'!$AE70*f_MilPro</f>
        <v>0</v>
      </c>
      <c r="AZ70" s="300">
        <f ca="1">'Cost Plus'!$AE70*f_MilPro</f>
        <v>0</v>
      </c>
      <c r="BA70" s="300">
        <f ca="1">'Cost Plus'!$AE70*f_MilPro</f>
        <v>0</v>
      </c>
      <c r="BB70" s="300">
        <f ca="1">'Cost Plus'!$AE70*f_MilPro</f>
        <v>0</v>
      </c>
      <c r="BC70" s="300">
        <f ca="1">'Cost Plus'!$AE70*f_MilPro</f>
        <v>0</v>
      </c>
      <c r="BD70" s="300">
        <f ca="1">'Cost Plus'!$AE70*f_MilPro</f>
        <v>0</v>
      </c>
      <c r="BE70" s="300">
        <f ca="1">'Cost Plus'!$AE70*f_MilPro</f>
        <v>0</v>
      </c>
      <c r="BF70" s="300">
        <f ca="1">'Cost Plus'!$AE70*f_MilPro</f>
        <v>0</v>
      </c>
      <c r="BG70" s="300">
        <f ca="1">'Cost Plus'!$AE70*f_MilPro</f>
        <v>0</v>
      </c>
      <c r="BH70" s="300">
        <f ca="1">'Cost Plus'!$AE70*f_MilPro</f>
        <v>0</v>
      </c>
      <c r="BI70" s="300">
        <f ca="1">'Cost Plus'!$AE70*f_MilPro</f>
        <v>0</v>
      </c>
      <c r="BJ70" s="300">
        <f ca="1">'Cost Plus'!$AE70*f_MilPro</f>
        <v>0</v>
      </c>
      <c r="BK70" s="300">
        <f ca="1">'Cost Plus'!$AE70*f_MilPro</f>
        <v>0</v>
      </c>
      <c r="BL70" s="300">
        <f ca="1">'Cost Plus'!$AE70*f_MilPro</f>
        <v>0</v>
      </c>
      <c r="BM70" s="300">
        <f ca="1">'Cost Plus'!$AE70*f_MilPro</f>
        <v>0</v>
      </c>
      <c r="BN70" s="300">
        <f ca="1">'Cost Plus'!$AE70*f_MilPro</f>
        <v>0</v>
      </c>
      <c r="BO70" s="300">
        <f ca="1">'Cost Plus'!$AE70*f_MilPro</f>
        <v>0</v>
      </c>
      <c r="BP70" s="300">
        <f ca="1">'Cost Plus'!$AE70*f_MilPro</f>
        <v>0</v>
      </c>
      <c r="BQ70" s="300">
        <f ca="1">'Cost Plus'!$AE70*f_MilPro</f>
        <v>0</v>
      </c>
      <c r="BR70" s="300">
        <f ca="1">'Cost Plus'!$AE70*f_MilPro</f>
        <v>0</v>
      </c>
      <c r="BS70" s="300">
        <f ca="1">'Cost Plus'!$AE70*f_MilPro</f>
        <v>0</v>
      </c>
      <c r="BT70" s="300">
        <f ca="1">'Cost Plus'!$AE70*f_MilPro</f>
        <v>0</v>
      </c>
      <c r="BU70" s="300">
        <f ca="1">'Cost Plus'!$AE70*f_MilPro</f>
        <v>0</v>
      </c>
      <c r="BV70" s="300">
        <f ca="1">'Cost Plus'!$AE70*f_MilPro</f>
        <v>0</v>
      </c>
      <c r="BW70" s="300">
        <f ca="1">'Cost Plus'!$AE70*f_MilPro</f>
        <v>0</v>
      </c>
      <c r="BX70" s="300">
        <f ca="1">'Cost Plus'!$AE70*f_MilPro</f>
        <v>0</v>
      </c>
      <c r="BY70" s="300">
        <f ca="1">'Cost Plus'!$AE70*f_MilPro</f>
        <v>0</v>
      </c>
      <c r="BZ70" s="300">
        <f ca="1">'Cost Plus'!$AE70*f_MilPro</f>
        <v>0</v>
      </c>
      <c r="CA70" s="300">
        <f ca="1">'Cost Plus'!$AE70*f_MilPro</f>
        <v>0</v>
      </c>
      <c r="CB70" s="300">
        <f ca="1">'Cost Plus'!$AE70*f_MilPro</f>
        <v>0</v>
      </c>
      <c r="CC70" s="300">
        <f ca="1">'Cost Plus'!$AE70*f_MilPro</f>
        <v>0</v>
      </c>
      <c r="CD70" s="300">
        <f ca="1">'Cost Plus'!$AE70*f_MilPro</f>
        <v>0</v>
      </c>
      <c r="CE70" s="300">
        <f ca="1">'Cost Plus'!$AE70*f_MilPro</f>
        <v>0</v>
      </c>
      <c r="CF70" s="300">
        <f ca="1">'Cost Plus'!$AE70*f_MilPro</f>
        <v>0</v>
      </c>
      <c r="CG70" s="300">
        <f ca="1">'Cost Plus'!$AE70*f_MilPro</f>
        <v>0</v>
      </c>
      <c r="CH70" s="300">
        <f ca="1">'Cost Plus'!$AE70*f_MilPro</f>
        <v>0</v>
      </c>
      <c r="CI70" s="300">
        <f ca="1">'Cost Plus'!$AE70*f_MilPro</f>
        <v>0</v>
      </c>
      <c r="CJ70" s="300">
        <f ca="1">'Cost Plus'!$AE70*f_MilPro</f>
        <v>0</v>
      </c>
      <c r="CK70" s="300">
        <f ca="1">'Cost Plus'!$AE70*f_MilPro</f>
        <v>0</v>
      </c>
      <c r="CL70" s="300">
        <f ca="1">'Cost Plus'!$AE70*f_MilPro</f>
        <v>0</v>
      </c>
      <c r="CM70" s="300">
        <f ca="1">'Cost Plus'!$AE70*f_MilPro</f>
        <v>0</v>
      </c>
      <c r="CN70" s="300">
        <f ca="1">'Cost Plus'!$AE70*f_MilPro</f>
        <v>0</v>
      </c>
      <c r="CO70" s="300">
        <f ca="1">'Cost Plus'!$AE70*f_MilPro</f>
        <v>0</v>
      </c>
      <c r="CP70" s="300">
        <f ca="1">'Cost Plus'!$AE70*f_MilPro</f>
        <v>0</v>
      </c>
      <c r="CQ70" s="300">
        <f ca="1">'Cost Plus'!$AE70*f_MilPro</f>
        <v>0</v>
      </c>
      <c r="CR70" s="300">
        <f ca="1">'Cost Plus'!$AE70*f_MilPro</f>
        <v>0</v>
      </c>
      <c r="CS70" s="300">
        <f ca="1">'Cost Plus'!$AE70*f_MilPro</f>
        <v>0</v>
      </c>
      <c r="CT70" s="300">
        <f ca="1">'Cost Plus'!$AE70*f_MilPro</f>
        <v>0</v>
      </c>
      <c r="CU70" s="300">
        <f ca="1">'Cost Plus'!$AE70*f_MilPro</f>
        <v>0</v>
      </c>
      <c r="CV70" s="300">
        <f ca="1">'Cost Plus'!$AE70*f_MilPro</f>
        <v>0</v>
      </c>
      <c r="CW70" s="300">
        <f ca="1">'Cost Plus'!$AE70*f_MilPro</f>
        <v>0</v>
      </c>
      <c r="CX70" s="300">
        <f ca="1">'Cost Plus'!$AE70*f_MilPro</f>
        <v>0</v>
      </c>
      <c r="CY70" s="300">
        <f ca="1">'Cost Plus'!$AE70*f_MilPro</f>
        <v>0</v>
      </c>
      <c r="CZ70" s="300">
        <f ca="1">'Cost Plus'!$AE70*f_MilPro</f>
        <v>0</v>
      </c>
      <c r="DA70" s="300">
        <f ca="1">'Cost Plus'!$AE70*f_MilPro</f>
        <v>0</v>
      </c>
      <c r="DB70" s="300">
        <f ca="1">'Cost Plus'!$AE70*f_MilPro</f>
        <v>0</v>
      </c>
      <c r="DC70" s="300">
        <f ca="1">'Cost Plus'!$AE70*f_MilPro</f>
        <v>0</v>
      </c>
      <c r="DD70" s="300">
        <f ca="1">'Cost Plus'!$AE70*f_MilPro</f>
        <v>0</v>
      </c>
      <c r="DE70" s="300">
        <f ca="1">'Cost Plus'!$AE70*f_MilPro</f>
        <v>0</v>
      </c>
      <c r="DF70" s="300">
        <f ca="1">'Cost Plus'!$AE70*f_MilPro</f>
        <v>0</v>
      </c>
      <c r="DG70" s="300">
        <f ca="1">'Cost Plus'!$AE70*f_MilPro</f>
        <v>0</v>
      </c>
      <c r="DH70" s="300">
        <f ca="1">'Cost Plus'!$AE70*f_MilPro</f>
        <v>0</v>
      </c>
      <c r="DI70" s="300">
        <f ca="1">'Cost Plus'!$AE70*f_MilPro</f>
        <v>0</v>
      </c>
      <c r="DJ70" s="300">
        <f ca="1">'Cost Plus'!$AE70*f_MilPro</f>
        <v>0</v>
      </c>
      <c r="DK70" s="300">
        <f ca="1">'Cost Plus'!$AE70*f_MilPro</f>
        <v>0</v>
      </c>
      <c r="DL70" s="300">
        <f ca="1">'Cost Plus'!$AE70*f_MilPro</f>
        <v>0</v>
      </c>
      <c r="DM70" s="300">
        <f ca="1">'Cost Plus'!$AE70*f_MilPro</f>
        <v>0</v>
      </c>
      <c r="DN70" s="300">
        <f ca="1">'Cost Plus'!$AE70*f_MilPro</f>
        <v>0</v>
      </c>
      <c r="DO70" s="300">
        <f ca="1">'Cost Plus'!$AE70*f_MilPro</f>
        <v>0</v>
      </c>
      <c r="DP70" s="300">
        <f ca="1">'Cost Plus'!$AE70*f_MilPro</f>
        <v>0</v>
      </c>
      <c r="DQ70" s="300">
        <f ca="1">'Cost Plus'!$AE70*f_MilPro</f>
        <v>0</v>
      </c>
      <c r="DR70" s="300">
        <f ca="1">'Cost Plus'!$AE70*f_MilPro</f>
        <v>0</v>
      </c>
      <c r="DS70" s="300">
        <f ca="1">'Cost Plus'!$AE70*f_MilPro</f>
        <v>0</v>
      </c>
      <c r="DT70" s="300">
        <f ca="1">'Cost Plus'!$AE70*f_MilPro</f>
        <v>0</v>
      </c>
      <c r="DU70" s="300">
        <f ca="1">'Cost Plus'!$AE70*f_MilPro</f>
        <v>0</v>
      </c>
      <c r="DV70" s="300">
        <f ca="1">'Cost Plus'!$AE70*f_MilPro</f>
        <v>0</v>
      </c>
      <c r="DW70" s="300">
        <f ca="1">'Cost Plus'!$AE70*f_MilPro</f>
        <v>0</v>
      </c>
      <c r="DX70" s="300">
        <f ca="1">'Cost Plus'!$AE70*f_MilPro</f>
        <v>0</v>
      </c>
      <c r="DY70" s="300">
        <f ca="1">'Cost Plus'!$AE70*f_MilPro</f>
        <v>0</v>
      </c>
      <c r="DZ70" s="300">
        <f ca="1">'Cost Plus'!$AE70*f_MilPro</f>
        <v>0</v>
      </c>
      <c r="EA70" s="300">
        <f ca="1">'Cost Plus'!$AE70*f_MilPro</f>
        <v>0</v>
      </c>
      <c r="EB70" s="300">
        <f ca="1">'Cost Plus'!$AE70*f_MilPro</f>
        <v>0</v>
      </c>
      <c r="EC70" s="300">
        <f ca="1">'Cost Plus'!$AE70*f_MilPro</f>
        <v>0</v>
      </c>
      <c r="ED70" s="300">
        <f ca="1">'Cost Plus'!$AE70*f_MilPro</f>
        <v>0</v>
      </c>
      <c r="EE70" s="300">
        <f ca="1">'Cost Plus'!$AE70*f_MilPro</f>
        <v>0</v>
      </c>
      <c r="EF70" s="300">
        <f ca="1">'Cost Plus'!$AE70*f_MilPro</f>
        <v>0</v>
      </c>
      <c r="EG70" s="300">
        <f ca="1">'Cost Plus'!$AE70*f_MilPro</f>
        <v>0</v>
      </c>
      <c r="EH70" s="300">
        <f ca="1">'Cost Plus'!$AE70*f_MilPro</f>
        <v>0</v>
      </c>
      <c r="EI70" s="300">
        <f ca="1">'Cost Plus'!$AE70*f_MilPro</f>
        <v>0</v>
      </c>
      <c r="EJ70" s="300">
        <f ca="1">'Cost Plus'!$AE70*f_MilPro</f>
        <v>0</v>
      </c>
      <c r="EK70" s="300">
        <f ca="1">'Cost Plus'!$AE70*f_MilPro</f>
        <v>0</v>
      </c>
      <c r="EL70" s="300">
        <f ca="1">'Cost Plus'!$AE70*f_MilPro</f>
        <v>0</v>
      </c>
      <c r="EM70" s="300">
        <f ca="1">'Cost Plus'!$AE70*f_MilPro</f>
        <v>0</v>
      </c>
      <c r="EN70" s="300">
        <f ca="1">'Cost Plus'!$AE70*f_MilPro</f>
        <v>0</v>
      </c>
      <c r="EO70" s="300">
        <f ca="1">'Cost Plus'!$AE70*f_MilPro</f>
        <v>0</v>
      </c>
      <c r="EP70" s="300">
        <f ca="1">'Cost Plus'!$AE70*f_MilPro</f>
        <v>0</v>
      </c>
      <c r="EQ70" s="300">
        <f ca="1">'Cost Plus'!$AE70*f_MilPro</f>
        <v>0</v>
      </c>
      <c r="ER70" s="300">
        <f ca="1">'Cost Plus'!$AE70*f_MilPro</f>
        <v>0</v>
      </c>
      <c r="ES70" s="300">
        <f ca="1">'Cost Plus'!$AE70*f_MilPro</f>
        <v>0</v>
      </c>
      <c r="ET70" s="300">
        <f ca="1">'Cost Plus'!$AE70*f_MilPro</f>
        <v>0</v>
      </c>
      <c r="EU70" s="300">
        <f ca="1">'Cost Plus'!$AE70*f_MilPro</f>
        <v>0</v>
      </c>
      <c r="EV70" s="300">
        <f ca="1">'Cost Plus'!$AE70*f_MilPro</f>
        <v>0</v>
      </c>
      <c r="EW70" s="300">
        <f ca="1">'Cost Plus'!$AE70*f_MilPro</f>
        <v>0</v>
      </c>
      <c r="EX70" s="300">
        <f ca="1">'Cost Plus'!$AE70*f_MilPro</f>
        <v>0</v>
      </c>
      <c r="EY70" s="612"/>
      <c r="EZ70" s="757" t="str">
        <f>'Main Input'!EZ70</f>
        <v>RPI</v>
      </c>
      <c r="FA70" s="757" t="str">
        <f>'Main Input'!FA70</f>
        <v>N/A</v>
      </c>
      <c r="FB70" s="766">
        <f>'Main Input'!FB70</f>
        <v>0</v>
      </c>
      <c r="FC70" s="766" t="str">
        <f>'Main Input'!FC70</f>
        <v>IT Solutions</v>
      </c>
      <c r="FD70" s="766" t="str">
        <f>'Main Input'!FD70</f>
        <v>Managed Services</v>
      </c>
      <c r="FE70" s="757" t="str">
        <f>'Main Input'!FE70</f>
        <v>Opex</v>
      </c>
      <c r="FF70" s="757" t="str">
        <f>'Main Input'!FF70</f>
        <v>ContractAccrual</v>
      </c>
      <c r="FG70" s="757" t="str">
        <f>'Main Input'!FG70</f>
        <v>Expense</v>
      </c>
      <c r="FH70" s="767" t="str">
        <f>'Main Input'!FH70</f>
        <v>A</v>
      </c>
      <c r="FI70" s="768">
        <f>'Main Input'!FI70</f>
        <v>0.22</v>
      </c>
      <c r="FJ70" s="768">
        <f>'Main Input'!FJ70</f>
        <v>0</v>
      </c>
      <c r="FK70" s="612"/>
      <c r="FL70" s="531">
        <f t="shared" si="29"/>
        <v>0</v>
      </c>
      <c r="FM70" s="86"/>
      <c r="FN70" s="612"/>
    </row>
    <row r="71" spans="1:170" ht="12.75" customHeight="1">
      <c r="A71" s="750" t="str">
        <f>'Main Input'!A71</f>
        <v>MTB</v>
      </c>
      <c r="B71" s="762" t="str">
        <f>'Main Input'!B71</f>
        <v>Business Unit</v>
      </c>
      <c r="C71" s="762" t="str">
        <f>'Main Input'!C71</f>
        <v>Labour</v>
      </c>
      <c r="D71" s="762" t="str">
        <f>'Main Input'!D71</f>
        <v>TFR</v>
      </c>
      <c r="E71" s="762" t="str">
        <f>'Main Input'!E71</f>
        <v>Migration Designer #16 (Wintel)</v>
      </c>
      <c r="F71" s="753" t="str">
        <f>'Main Input'!F71</f>
        <v>direct</v>
      </c>
      <c r="G71" s="753" t="str">
        <f>'Main Input'!G71</f>
        <v>Person</v>
      </c>
      <c r="H71" s="753" t="str">
        <f>'Main Input'!H71</f>
        <v>TAC.CSA.2</v>
      </c>
      <c r="I71" s="753">
        <f>'Main Input'!I71</f>
        <v>0</v>
      </c>
      <c r="J71" s="753">
        <f>'Main Input'!J71</f>
        <v>0</v>
      </c>
      <c r="K71" s="753" t="str">
        <f>'Main Input'!K71</f>
        <v>FJS</v>
      </c>
      <c r="L71" s="753" t="str">
        <f>'Main Input'!L71</f>
        <v>pTran</v>
      </c>
      <c r="M71" s="753">
        <f>'Main Input'!M71</f>
        <v>0</v>
      </c>
      <c r="N71" s="753">
        <f>'Main Input'!N71</f>
        <v>0</v>
      </c>
      <c r="O71" s="753" t="str">
        <f>'Main Input'!O71</f>
        <v>SPAIN</v>
      </c>
      <c r="P71" s="753">
        <f>'Main Input'!P71</f>
        <v>313</v>
      </c>
      <c r="Q71" s="753" t="str">
        <f>'Main Input'!Q71</f>
        <v>EUR</v>
      </c>
      <c r="R71" s="753" t="str">
        <f>'Main Input'!R71</f>
        <v>EMEA</v>
      </c>
      <c r="S71" s="753" t="str">
        <f>'Main Input'!S71</f>
        <v>Local</v>
      </c>
      <c r="T71" s="753">
        <f>'Main Input'!T71</f>
        <v>0</v>
      </c>
      <c r="U71" s="753">
        <f>'Main Input'!U71</f>
        <v>0</v>
      </c>
      <c r="V71" s="753" t="str">
        <f>'Main Input'!V71</f>
        <v>6_ATP</v>
      </c>
      <c r="W71" s="753">
        <f>'Main Input'!W71</f>
        <v>0</v>
      </c>
      <c r="X71" s="753">
        <f>'Main Input'!X71</f>
        <v>0</v>
      </c>
      <c r="Y71" s="753">
        <f>'Main Input'!Y71</f>
        <v>0</v>
      </c>
      <c r="Z71" s="753">
        <f>'Main Input'!Z71</f>
        <v>0</v>
      </c>
      <c r="AA71" s="753">
        <f>'Main Input'!AA71</f>
        <v>0</v>
      </c>
      <c r="AB71" s="763">
        <f>'Main Input'!AB71</f>
        <v>0</v>
      </c>
      <c r="AC71" s="763" t="str">
        <f>'Main Input'!AC71</f>
        <v>Days</v>
      </c>
      <c r="AD71" s="764">
        <f>'Main Input'!AD71</f>
        <v>45</v>
      </c>
      <c r="AE71" s="765">
        <f t="shared" ca="1" si="28"/>
        <v>18057.692307692309</v>
      </c>
      <c r="AF71" s="299">
        <f ca="1">'Cost Plus'!$AE71*f_MilPro</f>
        <v>0</v>
      </c>
      <c r="AG71" s="300">
        <f ca="1">'Cost Plus'!$AE71*f_MilPro</f>
        <v>0</v>
      </c>
      <c r="AH71" s="300">
        <f ca="1">'Cost Plus'!$AE71*f_MilPro</f>
        <v>0</v>
      </c>
      <c r="AI71" s="300">
        <f ca="1">'Cost Plus'!$AE71*f_MilPro</f>
        <v>0</v>
      </c>
      <c r="AJ71" s="300">
        <f ca="1">'Cost Plus'!$AE71*f_MilPro</f>
        <v>0</v>
      </c>
      <c r="AK71" s="300">
        <f ca="1">'Cost Plus'!$AE71*f_MilPro</f>
        <v>0</v>
      </c>
      <c r="AL71" s="300">
        <f ca="1">'Cost Plus'!$AE71*f_MilPro</f>
        <v>0</v>
      </c>
      <c r="AM71" s="300">
        <f ca="1">'Cost Plus'!$AE71*f_MilPro</f>
        <v>0</v>
      </c>
      <c r="AN71" s="300">
        <f ca="1">'Cost Plus'!$AE71*f_MilPro</f>
        <v>18057.692307692309</v>
      </c>
      <c r="AO71" s="300">
        <f ca="1">'Cost Plus'!$AE71*f_MilPro</f>
        <v>0</v>
      </c>
      <c r="AP71" s="300">
        <f ca="1">'Cost Plus'!$AE71*f_MilPro</f>
        <v>0</v>
      </c>
      <c r="AQ71" s="300">
        <f ca="1">'Cost Plus'!$AE71*f_MilPro</f>
        <v>0</v>
      </c>
      <c r="AR71" s="300">
        <f ca="1">'Cost Plus'!$AE71*f_MilPro</f>
        <v>0</v>
      </c>
      <c r="AS71" s="300">
        <f ca="1">'Cost Plus'!$AE71*f_MilPro</f>
        <v>0</v>
      </c>
      <c r="AT71" s="300">
        <f ca="1">'Cost Plus'!$AE71*f_MilPro</f>
        <v>0</v>
      </c>
      <c r="AU71" s="300">
        <f ca="1">'Cost Plus'!$AE71*f_MilPro</f>
        <v>0</v>
      </c>
      <c r="AV71" s="300">
        <f ca="1">'Cost Plus'!$AE71*f_MilPro</f>
        <v>0</v>
      </c>
      <c r="AW71" s="300">
        <f ca="1">'Cost Plus'!$AE71*f_MilPro</f>
        <v>0</v>
      </c>
      <c r="AX71" s="300">
        <f ca="1">'Cost Plus'!$AE71*f_MilPro</f>
        <v>0</v>
      </c>
      <c r="AY71" s="300">
        <f ca="1">'Cost Plus'!$AE71*f_MilPro</f>
        <v>0</v>
      </c>
      <c r="AZ71" s="300">
        <f ca="1">'Cost Plus'!$AE71*f_MilPro</f>
        <v>0</v>
      </c>
      <c r="BA71" s="300">
        <f ca="1">'Cost Plus'!$AE71*f_MilPro</f>
        <v>0</v>
      </c>
      <c r="BB71" s="300">
        <f ca="1">'Cost Plus'!$AE71*f_MilPro</f>
        <v>0</v>
      </c>
      <c r="BC71" s="300">
        <f ca="1">'Cost Plus'!$AE71*f_MilPro</f>
        <v>0</v>
      </c>
      <c r="BD71" s="300">
        <f ca="1">'Cost Plus'!$AE71*f_MilPro</f>
        <v>0</v>
      </c>
      <c r="BE71" s="300">
        <f ca="1">'Cost Plus'!$AE71*f_MilPro</f>
        <v>0</v>
      </c>
      <c r="BF71" s="300">
        <f ca="1">'Cost Plus'!$AE71*f_MilPro</f>
        <v>0</v>
      </c>
      <c r="BG71" s="300">
        <f ca="1">'Cost Plus'!$AE71*f_MilPro</f>
        <v>0</v>
      </c>
      <c r="BH71" s="300">
        <f ca="1">'Cost Plus'!$AE71*f_MilPro</f>
        <v>0</v>
      </c>
      <c r="BI71" s="300">
        <f ca="1">'Cost Plus'!$AE71*f_MilPro</f>
        <v>0</v>
      </c>
      <c r="BJ71" s="300">
        <f ca="1">'Cost Plus'!$AE71*f_MilPro</f>
        <v>0</v>
      </c>
      <c r="BK71" s="300">
        <f ca="1">'Cost Plus'!$AE71*f_MilPro</f>
        <v>0</v>
      </c>
      <c r="BL71" s="300">
        <f ca="1">'Cost Plus'!$AE71*f_MilPro</f>
        <v>0</v>
      </c>
      <c r="BM71" s="300">
        <f ca="1">'Cost Plus'!$AE71*f_MilPro</f>
        <v>0</v>
      </c>
      <c r="BN71" s="300">
        <f ca="1">'Cost Plus'!$AE71*f_MilPro</f>
        <v>0</v>
      </c>
      <c r="BO71" s="300">
        <f ca="1">'Cost Plus'!$AE71*f_MilPro</f>
        <v>0</v>
      </c>
      <c r="BP71" s="300">
        <f ca="1">'Cost Plus'!$AE71*f_MilPro</f>
        <v>0</v>
      </c>
      <c r="BQ71" s="300">
        <f ca="1">'Cost Plus'!$AE71*f_MilPro</f>
        <v>0</v>
      </c>
      <c r="BR71" s="300">
        <f ca="1">'Cost Plus'!$AE71*f_MilPro</f>
        <v>0</v>
      </c>
      <c r="BS71" s="300">
        <f ca="1">'Cost Plus'!$AE71*f_MilPro</f>
        <v>0</v>
      </c>
      <c r="BT71" s="300">
        <f ca="1">'Cost Plus'!$AE71*f_MilPro</f>
        <v>0</v>
      </c>
      <c r="BU71" s="300">
        <f ca="1">'Cost Plus'!$AE71*f_MilPro</f>
        <v>0</v>
      </c>
      <c r="BV71" s="300">
        <f ca="1">'Cost Plus'!$AE71*f_MilPro</f>
        <v>0</v>
      </c>
      <c r="BW71" s="300">
        <f ca="1">'Cost Plus'!$AE71*f_MilPro</f>
        <v>0</v>
      </c>
      <c r="BX71" s="300">
        <f ca="1">'Cost Plus'!$AE71*f_MilPro</f>
        <v>0</v>
      </c>
      <c r="BY71" s="300">
        <f ca="1">'Cost Plus'!$AE71*f_MilPro</f>
        <v>0</v>
      </c>
      <c r="BZ71" s="300">
        <f ca="1">'Cost Plus'!$AE71*f_MilPro</f>
        <v>0</v>
      </c>
      <c r="CA71" s="300">
        <f ca="1">'Cost Plus'!$AE71*f_MilPro</f>
        <v>0</v>
      </c>
      <c r="CB71" s="300">
        <f ca="1">'Cost Plus'!$AE71*f_MilPro</f>
        <v>0</v>
      </c>
      <c r="CC71" s="300">
        <f ca="1">'Cost Plus'!$AE71*f_MilPro</f>
        <v>0</v>
      </c>
      <c r="CD71" s="300">
        <f ca="1">'Cost Plus'!$AE71*f_MilPro</f>
        <v>0</v>
      </c>
      <c r="CE71" s="300">
        <f ca="1">'Cost Plus'!$AE71*f_MilPro</f>
        <v>0</v>
      </c>
      <c r="CF71" s="300">
        <f ca="1">'Cost Plus'!$AE71*f_MilPro</f>
        <v>0</v>
      </c>
      <c r="CG71" s="300">
        <f ca="1">'Cost Plus'!$AE71*f_MilPro</f>
        <v>0</v>
      </c>
      <c r="CH71" s="300">
        <f ca="1">'Cost Plus'!$AE71*f_MilPro</f>
        <v>0</v>
      </c>
      <c r="CI71" s="300">
        <f ca="1">'Cost Plus'!$AE71*f_MilPro</f>
        <v>0</v>
      </c>
      <c r="CJ71" s="300">
        <f ca="1">'Cost Plus'!$AE71*f_MilPro</f>
        <v>0</v>
      </c>
      <c r="CK71" s="300">
        <f ca="1">'Cost Plus'!$AE71*f_MilPro</f>
        <v>0</v>
      </c>
      <c r="CL71" s="300">
        <f ca="1">'Cost Plus'!$AE71*f_MilPro</f>
        <v>0</v>
      </c>
      <c r="CM71" s="300">
        <f ca="1">'Cost Plus'!$AE71*f_MilPro</f>
        <v>0</v>
      </c>
      <c r="CN71" s="300">
        <f ca="1">'Cost Plus'!$AE71*f_MilPro</f>
        <v>0</v>
      </c>
      <c r="CO71" s="300">
        <f ca="1">'Cost Plus'!$AE71*f_MilPro</f>
        <v>0</v>
      </c>
      <c r="CP71" s="300">
        <f ca="1">'Cost Plus'!$AE71*f_MilPro</f>
        <v>0</v>
      </c>
      <c r="CQ71" s="300">
        <f ca="1">'Cost Plus'!$AE71*f_MilPro</f>
        <v>0</v>
      </c>
      <c r="CR71" s="300">
        <f ca="1">'Cost Plus'!$AE71*f_MilPro</f>
        <v>0</v>
      </c>
      <c r="CS71" s="300">
        <f ca="1">'Cost Plus'!$AE71*f_MilPro</f>
        <v>0</v>
      </c>
      <c r="CT71" s="300">
        <f ca="1">'Cost Plus'!$AE71*f_MilPro</f>
        <v>0</v>
      </c>
      <c r="CU71" s="300">
        <f ca="1">'Cost Plus'!$AE71*f_MilPro</f>
        <v>0</v>
      </c>
      <c r="CV71" s="300">
        <f ca="1">'Cost Plus'!$AE71*f_MilPro</f>
        <v>0</v>
      </c>
      <c r="CW71" s="300">
        <f ca="1">'Cost Plus'!$AE71*f_MilPro</f>
        <v>0</v>
      </c>
      <c r="CX71" s="300">
        <f ca="1">'Cost Plus'!$AE71*f_MilPro</f>
        <v>0</v>
      </c>
      <c r="CY71" s="300">
        <f ca="1">'Cost Plus'!$AE71*f_MilPro</f>
        <v>0</v>
      </c>
      <c r="CZ71" s="300">
        <f ca="1">'Cost Plus'!$AE71*f_MilPro</f>
        <v>0</v>
      </c>
      <c r="DA71" s="300">
        <f ca="1">'Cost Plus'!$AE71*f_MilPro</f>
        <v>0</v>
      </c>
      <c r="DB71" s="300">
        <f ca="1">'Cost Plus'!$AE71*f_MilPro</f>
        <v>0</v>
      </c>
      <c r="DC71" s="300">
        <f ca="1">'Cost Plus'!$AE71*f_MilPro</f>
        <v>0</v>
      </c>
      <c r="DD71" s="300">
        <f ca="1">'Cost Plus'!$AE71*f_MilPro</f>
        <v>0</v>
      </c>
      <c r="DE71" s="300">
        <f ca="1">'Cost Plus'!$AE71*f_MilPro</f>
        <v>0</v>
      </c>
      <c r="DF71" s="300">
        <f ca="1">'Cost Plus'!$AE71*f_MilPro</f>
        <v>0</v>
      </c>
      <c r="DG71" s="300">
        <f ca="1">'Cost Plus'!$AE71*f_MilPro</f>
        <v>0</v>
      </c>
      <c r="DH71" s="300">
        <f ca="1">'Cost Plus'!$AE71*f_MilPro</f>
        <v>0</v>
      </c>
      <c r="DI71" s="300">
        <f ca="1">'Cost Plus'!$AE71*f_MilPro</f>
        <v>0</v>
      </c>
      <c r="DJ71" s="300">
        <f ca="1">'Cost Plus'!$AE71*f_MilPro</f>
        <v>0</v>
      </c>
      <c r="DK71" s="300">
        <f ca="1">'Cost Plus'!$AE71*f_MilPro</f>
        <v>0</v>
      </c>
      <c r="DL71" s="300">
        <f ca="1">'Cost Plus'!$AE71*f_MilPro</f>
        <v>0</v>
      </c>
      <c r="DM71" s="300">
        <f ca="1">'Cost Plus'!$AE71*f_MilPro</f>
        <v>0</v>
      </c>
      <c r="DN71" s="300">
        <f ca="1">'Cost Plus'!$AE71*f_MilPro</f>
        <v>0</v>
      </c>
      <c r="DO71" s="300">
        <f ca="1">'Cost Plus'!$AE71*f_MilPro</f>
        <v>0</v>
      </c>
      <c r="DP71" s="300">
        <f ca="1">'Cost Plus'!$AE71*f_MilPro</f>
        <v>0</v>
      </c>
      <c r="DQ71" s="300">
        <f ca="1">'Cost Plus'!$AE71*f_MilPro</f>
        <v>0</v>
      </c>
      <c r="DR71" s="300">
        <f ca="1">'Cost Plus'!$AE71*f_MilPro</f>
        <v>0</v>
      </c>
      <c r="DS71" s="300">
        <f ca="1">'Cost Plus'!$AE71*f_MilPro</f>
        <v>0</v>
      </c>
      <c r="DT71" s="300">
        <f ca="1">'Cost Plus'!$AE71*f_MilPro</f>
        <v>0</v>
      </c>
      <c r="DU71" s="300">
        <f ca="1">'Cost Plus'!$AE71*f_MilPro</f>
        <v>0</v>
      </c>
      <c r="DV71" s="300">
        <f ca="1">'Cost Plus'!$AE71*f_MilPro</f>
        <v>0</v>
      </c>
      <c r="DW71" s="300">
        <f ca="1">'Cost Plus'!$AE71*f_MilPro</f>
        <v>0</v>
      </c>
      <c r="DX71" s="300">
        <f ca="1">'Cost Plus'!$AE71*f_MilPro</f>
        <v>0</v>
      </c>
      <c r="DY71" s="300">
        <f ca="1">'Cost Plus'!$AE71*f_MilPro</f>
        <v>0</v>
      </c>
      <c r="DZ71" s="300">
        <f ca="1">'Cost Plus'!$AE71*f_MilPro</f>
        <v>0</v>
      </c>
      <c r="EA71" s="300">
        <f ca="1">'Cost Plus'!$AE71*f_MilPro</f>
        <v>0</v>
      </c>
      <c r="EB71" s="300">
        <f ca="1">'Cost Plus'!$AE71*f_MilPro</f>
        <v>0</v>
      </c>
      <c r="EC71" s="300">
        <f ca="1">'Cost Plus'!$AE71*f_MilPro</f>
        <v>0</v>
      </c>
      <c r="ED71" s="300">
        <f ca="1">'Cost Plus'!$AE71*f_MilPro</f>
        <v>0</v>
      </c>
      <c r="EE71" s="300">
        <f ca="1">'Cost Plus'!$AE71*f_MilPro</f>
        <v>0</v>
      </c>
      <c r="EF71" s="300">
        <f ca="1">'Cost Plus'!$AE71*f_MilPro</f>
        <v>0</v>
      </c>
      <c r="EG71" s="300">
        <f ca="1">'Cost Plus'!$AE71*f_MilPro</f>
        <v>0</v>
      </c>
      <c r="EH71" s="300">
        <f ca="1">'Cost Plus'!$AE71*f_MilPro</f>
        <v>0</v>
      </c>
      <c r="EI71" s="300">
        <f ca="1">'Cost Plus'!$AE71*f_MilPro</f>
        <v>0</v>
      </c>
      <c r="EJ71" s="300">
        <f ca="1">'Cost Plus'!$AE71*f_MilPro</f>
        <v>0</v>
      </c>
      <c r="EK71" s="300">
        <f ca="1">'Cost Plus'!$AE71*f_MilPro</f>
        <v>0</v>
      </c>
      <c r="EL71" s="300">
        <f ca="1">'Cost Plus'!$AE71*f_MilPro</f>
        <v>0</v>
      </c>
      <c r="EM71" s="300">
        <f ca="1">'Cost Plus'!$AE71*f_MilPro</f>
        <v>0</v>
      </c>
      <c r="EN71" s="300">
        <f ca="1">'Cost Plus'!$AE71*f_MilPro</f>
        <v>0</v>
      </c>
      <c r="EO71" s="300">
        <f ca="1">'Cost Plus'!$AE71*f_MilPro</f>
        <v>0</v>
      </c>
      <c r="EP71" s="300">
        <f ca="1">'Cost Plus'!$AE71*f_MilPro</f>
        <v>0</v>
      </c>
      <c r="EQ71" s="300">
        <f ca="1">'Cost Plus'!$AE71*f_MilPro</f>
        <v>0</v>
      </c>
      <c r="ER71" s="300">
        <f ca="1">'Cost Plus'!$AE71*f_MilPro</f>
        <v>0</v>
      </c>
      <c r="ES71" s="300">
        <f ca="1">'Cost Plus'!$AE71*f_MilPro</f>
        <v>0</v>
      </c>
      <c r="ET71" s="300">
        <f ca="1">'Cost Plus'!$AE71*f_MilPro</f>
        <v>0</v>
      </c>
      <c r="EU71" s="300">
        <f ca="1">'Cost Plus'!$AE71*f_MilPro</f>
        <v>0</v>
      </c>
      <c r="EV71" s="300">
        <f ca="1">'Cost Plus'!$AE71*f_MilPro</f>
        <v>0</v>
      </c>
      <c r="EW71" s="300">
        <f ca="1">'Cost Plus'!$AE71*f_MilPro</f>
        <v>0</v>
      </c>
      <c r="EX71" s="300">
        <f ca="1">'Cost Plus'!$AE71*f_MilPro</f>
        <v>0</v>
      </c>
      <c r="EY71" s="612"/>
      <c r="EZ71" s="757" t="str">
        <f>'Main Input'!EZ71</f>
        <v>RPI</v>
      </c>
      <c r="FA71" s="757" t="str">
        <f>'Main Input'!FA71</f>
        <v>N/A</v>
      </c>
      <c r="FB71" s="766">
        <f>'Main Input'!FB71</f>
        <v>0</v>
      </c>
      <c r="FC71" s="766" t="str">
        <f>'Main Input'!FC71</f>
        <v>IT Solutions</v>
      </c>
      <c r="FD71" s="766" t="str">
        <f>'Main Input'!FD71</f>
        <v>Managed Services</v>
      </c>
      <c r="FE71" s="757" t="str">
        <f>'Main Input'!FE71</f>
        <v>Opex</v>
      </c>
      <c r="FF71" s="757" t="str">
        <f>'Main Input'!FF71</f>
        <v>ContractAccrual</v>
      </c>
      <c r="FG71" s="757" t="str">
        <f>'Main Input'!FG71</f>
        <v>Expense</v>
      </c>
      <c r="FH71" s="767" t="str">
        <f>'Main Input'!FH71</f>
        <v>A</v>
      </c>
      <c r="FI71" s="768">
        <f>'Main Input'!FI71</f>
        <v>0.22</v>
      </c>
      <c r="FJ71" s="768">
        <f>'Main Input'!FJ71</f>
        <v>0</v>
      </c>
      <c r="FK71" s="612"/>
      <c r="FL71" s="531">
        <f t="shared" si="29"/>
        <v>0</v>
      </c>
      <c r="FM71" s="86"/>
      <c r="FN71" s="612"/>
    </row>
    <row r="72" spans="1:170" ht="12.75" customHeight="1">
      <c r="A72" s="750" t="str">
        <f>'Main Input'!A72</f>
        <v>MTB</v>
      </c>
      <c r="B72" s="762" t="str">
        <f>'Main Input'!B72</f>
        <v>Business Unit</v>
      </c>
      <c r="C72" s="762" t="str">
        <f>'Main Input'!C72</f>
        <v>Labour</v>
      </c>
      <c r="D72" s="762" t="str">
        <f>'Main Input'!D72</f>
        <v>TFR</v>
      </c>
      <c r="E72" s="762" t="str">
        <f>'Main Input'!E72</f>
        <v>Migration Designer #17 (Wintel)</v>
      </c>
      <c r="F72" s="753" t="str">
        <f>'Main Input'!F72</f>
        <v>direct</v>
      </c>
      <c r="G72" s="753" t="str">
        <f>'Main Input'!G72</f>
        <v>Person</v>
      </c>
      <c r="H72" s="753" t="str">
        <f>'Main Input'!H72</f>
        <v>TAC.CSA.2</v>
      </c>
      <c r="I72" s="753">
        <f>'Main Input'!I72</f>
        <v>0</v>
      </c>
      <c r="J72" s="753">
        <f>'Main Input'!J72</f>
        <v>0</v>
      </c>
      <c r="K72" s="753" t="str">
        <f>'Main Input'!K72</f>
        <v>FJS</v>
      </c>
      <c r="L72" s="753" t="str">
        <f>'Main Input'!L72</f>
        <v>pTran</v>
      </c>
      <c r="M72" s="753">
        <f>'Main Input'!M72</f>
        <v>0</v>
      </c>
      <c r="N72" s="753">
        <f>'Main Input'!N72</f>
        <v>0</v>
      </c>
      <c r="O72" s="753" t="str">
        <f>'Main Input'!O72</f>
        <v>SPAIN</v>
      </c>
      <c r="P72" s="753">
        <f>'Main Input'!P72</f>
        <v>313</v>
      </c>
      <c r="Q72" s="753" t="str">
        <f>'Main Input'!Q72</f>
        <v>EUR</v>
      </c>
      <c r="R72" s="753" t="str">
        <f>'Main Input'!R72</f>
        <v>EMEA</v>
      </c>
      <c r="S72" s="753" t="str">
        <f>'Main Input'!S72</f>
        <v>Local</v>
      </c>
      <c r="T72" s="753">
        <f>'Main Input'!T72</f>
        <v>0</v>
      </c>
      <c r="U72" s="753">
        <f>'Main Input'!U72</f>
        <v>0</v>
      </c>
      <c r="V72" s="753" t="str">
        <f>'Main Input'!V72</f>
        <v>6_ATP</v>
      </c>
      <c r="W72" s="753">
        <f>'Main Input'!W72</f>
        <v>0</v>
      </c>
      <c r="X72" s="753">
        <f>'Main Input'!X72</f>
        <v>0</v>
      </c>
      <c r="Y72" s="753">
        <f>'Main Input'!Y72</f>
        <v>0</v>
      </c>
      <c r="Z72" s="753">
        <f>'Main Input'!Z72</f>
        <v>0</v>
      </c>
      <c r="AA72" s="753">
        <f>'Main Input'!AA72</f>
        <v>0</v>
      </c>
      <c r="AB72" s="763">
        <f>'Main Input'!AB72</f>
        <v>0</v>
      </c>
      <c r="AC72" s="763" t="str">
        <f>'Main Input'!AC72</f>
        <v>Days</v>
      </c>
      <c r="AD72" s="764">
        <f>'Main Input'!AD72</f>
        <v>45</v>
      </c>
      <c r="AE72" s="765">
        <f t="shared" ca="1" si="28"/>
        <v>18057.692307692309</v>
      </c>
      <c r="AF72" s="299">
        <f ca="1">'Cost Plus'!$AE72*f_MilPro</f>
        <v>0</v>
      </c>
      <c r="AG72" s="300">
        <f ca="1">'Cost Plus'!$AE72*f_MilPro</f>
        <v>0</v>
      </c>
      <c r="AH72" s="300">
        <f ca="1">'Cost Plus'!$AE72*f_MilPro</f>
        <v>0</v>
      </c>
      <c r="AI72" s="300">
        <f ca="1">'Cost Plus'!$AE72*f_MilPro</f>
        <v>0</v>
      </c>
      <c r="AJ72" s="300">
        <f ca="1">'Cost Plus'!$AE72*f_MilPro</f>
        <v>0</v>
      </c>
      <c r="AK72" s="300">
        <f ca="1">'Cost Plus'!$AE72*f_MilPro</f>
        <v>0</v>
      </c>
      <c r="AL72" s="300">
        <f ca="1">'Cost Plus'!$AE72*f_MilPro</f>
        <v>0</v>
      </c>
      <c r="AM72" s="300">
        <f ca="1">'Cost Plus'!$AE72*f_MilPro</f>
        <v>0</v>
      </c>
      <c r="AN72" s="300">
        <f ca="1">'Cost Plus'!$AE72*f_MilPro</f>
        <v>18057.692307692309</v>
      </c>
      <c r="AO72" s="300">
        <f ca="1">'Cost Plus'!$AE72*f_MilPro</f>
        <v>0</v>
      </c>
      <c r="AP72" s="300">
        <f ca="1">'Cost Plus'!$AE72*f_MilPro</f>
        <v>0</v>
      </c>
      <c r="AQ72" s="300">
        <f ca="1">'Cost Plus'!$AE72*f_MilPro</f>
        <v>0</v>
      </c>
      <c r="AR72" s="300">
        <f ca="1">'Cost Plus'!$AE72*f_MilPro</f>
        <v>0</v>
      </c>
      <c r="AS72" s="300">
        <f ca="1">'Cost Plus'!$AE72*f_MilPro</f>
        <v>0</v>
      </c>
      <c r="AT72" s="300">
        <f ca="1">'Cost Plus'!$AE72*f_MilPro</f>
        <v>0</v>
      </c>
      <c r="AU72" s="300">
        <f ca="1">'Cost Plus'!$AE72*f_MilPro</f>
        <v>0</v>
      </c>
      <c r="AV72" s="300">
        <f ca="1">'Cost Plus'!$AE72*f_MilPro</f>
        <v>0</v>
      </c>
      <c r="AW72" s="300">
        <f ca="1">'Cost Plus'!$AE72*f_MilPro</f>
        <v>0</v>
      </c>
      <c r="AX72" s="300">
        <f ca="1">'Cost Plus'!$AE72*f_MilPro</f>
        <v>0</v>
      </c>
      <c r="AY72" s="300">
        <f ca="1">'Cost Plus'!$AE72*f_MilPro</f>
        <v>0</v>
      </c>
      <c r="AZ72" s="300">
        <f ca="1">'Cost Plus'!$AE72*f_MilPro</f>
        <v>0</v>
      </c>
      <c r="BA72" s="300">
        <f ca="1">'Cost Plus'!$AE72*f_MilPro</f>
        <v>0</v>
      </c>
      <c r="BB72" s="300">
        <f ca="1">'Cost Plus'!$AE72*f_MilPro</f>
        <v>0</v>
      </c>
      <c r="BC72" s="300">
        <f ca="1">'Cost Plus'!$AE72*f_MilPro</f>
        <v>0</v>
      </c>
      <c r="BD72" s="300">
        <f ca="1">'Cost Plus'!$AE72*f_MilPro</f>
        <v>0</v>
      </c>
      <c r="BE72" s="300">
        <f ca="1">'Cost Plus'!$AE72*f_MilPro</f>
        <v>0</v>
      </c>
      <c r="BF72" s="300">
        <f ca="1">'Cost Plus'!$AE72*f_MilPro</f>
        <v>0</v>
      </c>
      <c r="BG72" s="300">
        <f ca="1">'Cost Plus'!$AE72*f_MilPro</f>
        <v>0</v>
      </c>
      <c r="BH72" s="300">
        <f ca="1">'Cost Plus'!$AE72*f_MilPro</f>
        <v>0</v>
      </c>
      <c r="BI72" s="300">
        <f ca="1">'Cost Plus'!$AE72*f_MilPro</f>
        <v>0</v>
      </c>
      <c r="BJ72" s="300">
        <f ca="1">'Cost Plus'!$AE72*f_MilPro</f>
        <v>0</v>
      </c>
      <c r="BK72" s="300">
        <f ca="1">'Cost Plus'!$AE72*f_MilPro</f>
        <v>0</v>
      </c>
      <c r="BL72" s="300">
        <f ca="1">'Cost Plus'!$AE72*f_MilPro</f>
        <v>0</v>
      </c>
      <c r="BM72" s="300">
        <f ca="1">'Cost Plus'!$AE72*f_MilPro</f>
        <v>0</v>
      </c>
      <c r="BN72" s="300">
        <f ca="1">'Cost Plus'!$AE72*f_MilPro</f>
        <v>0</v>
      </c>
      <c r="BO72" s="300">
        <f ca="1">'Cost Plus'!$AE72*f_MilPro</f>
        <v>0</v>
      </c>
      <c r="BP72" s="300">
        <f ca="1">'Cost Plus'!$AE72*f_MilPro</f>
        <v>0</v>
      </c>
      <c r="BQ72" s="300">
        <f ca="1">'Cost Plus'!$AE72*f_MilPro</f>
        <v>0</v>
      </c>
      <c r="BR72" s="300">
        <f ca="1">'Cost Plus'!$AE72*f_MilPro</f>
        <v>0</v>
      </c>
      <c r="BS72" s="300">
        <f ca="1">'Cost Plus'!$AE72*f_MilPro</f>
        <v>0</v>
      </c>
      <c r="BT72" s="300">
        <f ca="1">'Cost Plus'!$AE72*f_MilPro</f>
        <v>0</v>
      </c>
      <c r="BU72" s="300">
        <f ca="1">'Cost Plus'!$AE72*f_MilPro</f>
        <v>0</v>
      </c>
      <c r="BV72" s="300">
        <f ca="1">'Cost Plus'!$AE72*f_MilPro</f>
        <v>0</v>
      </c>
      <c r="BW72" s="300">
        <f ca="1">'Cost Plus'!$AE72*f_MilPro</f>
        <v>0</v>
      </c>
      <c r="BX72" s="300">
        <f ca="1">'Cost Plus'!$AE72*f_MilPro</f>
        <v>0</v>
      </c>
      <c r="BY72" s="300">
        <f ca="1">'Cost Plus'!$AE72*f_MilPro</f>
        <v>0</v>
      </c>
      <c r="BZ72" s="300">
        <f ca="1">'Cost Plus'!$AE72*f_MilPro</f>
        <v>0</v>
      </c>
      <c r="CA72" s="300">
        <f ca="1">'Cost Plus'!$AE72*f_MilPro</f>
        <v>0</v>
      </c>
      <c r="CB72" s="300">
        <f ca="1">'Cost Plus'!$AE72*f_MilPro</f>
        <v>0</v>
      </c>
      <c r="CC72" s="300">
        <f ca="1">'Cost Plus'!$AE72*f_MilPro</f>
        <v>0</v>
      </c>
      <c r="CD72" s="300">
        <f ca="1">'Cost Plus'!$AE72*f_MilPro</f>
        <v>0</v>
      </c>
      <c r="CE72" s="300">
        <f ca="1">'Cost Plus'!$AE72*f_MilPro</f>
        <v>0</v>
      </c>
      <c r="CF72" s="300">
        <f ca="1">'Cost Plus'!$AE72*f_MilPro</f>
        <v>0</v>
      </c>
      <c r="CG72" s="300">
        <f ca="1">'Cost Plus'!$AE72*f_MilPro</f>
        <v>0</v>
      </c>
      <c r="CH72" s="300">
        <f ca="1">'Cost Plus'!$AE72*f_MilPro</f>
        <v>0</v>
      </c>
      <c r="CI72" s="300">
        <f ca="1">'Cost Plus'!$AE72*f_MilPro</f>
        <v>0</v>
      </c>
      <c r="CJ72" s="300">
        <f ca="1">'Cost Plus'!$AE72*f_MilPro</f>
        <v>0</v>
      </c>
      <c r="CK72" s="300">
        <f ca="1">'Cost Plus'!$AE72*f_MilPro</f>
        <v>0</v>
      </c>
      <c r="CL72" s="300">
        <f ca="1">'Cost Plus'!$AE72*f_MilPro</f>
        <v>0</v>
      </c>
      <c r="CM72" s="300">
        <f ca="1">'Cost Plus'!$AE72*f_MilPro</f>
        <v>0</v>
      </c>
      <c r="CN72" s="300">
        <f ca="1">'Cost Plus'!$AE72*f_MilPro</f>
        <v>0</v>
      </c>
      <c r="CO72" s="300">
        <f ca="1">'Cost Plus'!$AE72*f_MilPro</f>
        <v>0</v>
      </c>
      <c r="CP72" s="300">
        <f ca="1">'Cost Plus'!$AE72*f_MilPro</f>
        <v>0</v>
      </c>
      <c r="CQ72" s="300">
        <f ca="1">'Cost Plus'!$AE72*f_MilPro</f>
        <v>0</v>
      </c>
      <c r="CR72" s="300">
        <f ca="1">'Cost Plus'!$AE72*f_MilPro</f>
        <v>0</v>
      </c>
      <c r="CS72" s="300">
        <f ca="1">'Cost Plus'!$AE72*f_MilPro</f>
        <v>0</v>
      </c>
      <c r="CT72" s="300">
        <f ca="1">'Cost Plus'!$AE72*f_MilPro</f>
        <v>0</v>
      </c>
      <c r="CU72" s="300">
        <f ca="1">'Cost Plus'!$AE72*f_MilPro</f>
        <v>0</v>
      </c>
      <c r="CV72" s="300">
        <f ca="1">'Cost Plus'!$AE72*f_MilPro</f>
        <v>0</v>
      </c>
      <c r="CW72" s="300">
        <f ca="1">'Cost Plus'!$AE72*f_MilPro</f>
        <v>0</v>
      </c>
      <c r="CX72" s="300">
        <f ca="1">'Cost Plus'!$AE72*f_MilPro</f>
        <v>0</v>
      </c>
      <c r="CY72" s="300">
        <f ca="1">'Cost Plus'!$AE72*f_MilPro</f>
        <v>0</v>
      </c>
      <c r="CZ72" s="300">
        <f ca="1">'Cost Plus'!$AE72*f_MilPro</f>
        <v>0</v>
      </c>
      <c r="DA72" s="300">
        <f ca="1">'Cost Plus'!$AE72*f_MilPro</f>
        <v>0</v>
      </c>
      <c r="DB72" s="300">
        <f ca="1">'Cost Plus'!$AE72*f_MilPro</f>
        <v>0</v>
      </c>
      <c r="DC72" s="300">
        <f ca="1">'Cost Plus'!$AE72*f_MilPro</f>
        <v>0</v>
      </c>
      <c r="DD72" s="300">
        <f ca="1">'Cost Plus'!$AE72*f_MilPro</f>
        <v>0</v>
      </c>
      <c r="DE72" s="300">
        <f ca="1">'Cost Plus'!$AE72*f_MilPro</f>
        <v>0</v>
      </c>
      <c r="DF72" s="300">
        <f ca="1">'Cost Plus'!$AE72*f_MilPro</f>
        <v>0</v>
      </c>
      <c r="DG72" s="300">
        <f ca="1">'Cost Plus'!$AE72*f_MilPro</f>
        <v>0</v>
      </c>
      <c r="DH72" s="300">
        <f ca="1">'Cost Plus'!$AE72*f_MilPro</f>
        <v>0</v>
      </c>
      <c r="DI72" s="300">
        <f ca="1">'Cost Plus'!$AE72*f_MilPro</f>
        <v>0</v>
      </c>
      <c r="DJ72" s="300">
        <f ca="1">'Cost Plus'!$AE72*f_MilPro</f>
        <v>0</v>
      </c>
      <c r="DK72" s="300">
        <f ca="1">'Cost Plus'!$AE72*f_MilPro</f>
        <v>0</v>
      </c>
      <c r="DL72" s="300">
        <f ca="1">'Cost Plus'!$AE72*f_MilPro</f>
        <v>0</v>
      </c>
      <c r="DM72" s="300">
        <f ca="1">'Cost Plus'!$AE72*f_MilPro</f>
        <v>0</v>
      </c>
      <c r="DN72" s="300">
        <f ca="1">'Cost Plus'!$AE72*f_MilPro</f>
        <v>0</v>
      </c>
      <c r="DO72" s="300">
        <f ca="1">'Cost Plus'!$AE72*f_MilPro</f>
        <v>0</v>
      </c>
      <c r="DP72" s="300">
        <f ca="1">'Cost Plus'!$AE72*f_MilPro</f>
        <v>0</v>
      </c>
      <c r="DQ72" s="300">
        <f ca="1">'Cost Plus'!$AE72*f_MilPro</f>
        <v>0</v>
      </c>
      <c r="DR72" s="300">
        <f ca="1">'Cost Plus'!$AE72*f_MilPro</f>
        <v>0</v>
      </c>
      <c r="DS72" s="300">
        <f ca="1">'Cost Plus'!$AE72*f_MilPro</f>
        <v>0</v>
      </c>
      <c r="DT72" s="300">
        <f ca="1">'Cost Plus'!$AE72*f_MilPro</f>
        <v>0</v>
      </c>
      <c r="DU72" s="300">
        <f ca="1">'Cost Plus'!$AE72*f_MilPro</f>
        <v>0</v>
      </c>
      <c r="DV72" s="300">
        <f ca="1">'Cost Plus'!$AE72*f_MilPro</f>
        <v>0</v>
      </c>
      <c r="DW72" s="300">
        <f ca="1">'Cost Plus'!$AE72*f_MilPro</f>
        <v>0</v>
      </c>
      <c r="DX72" s="300">
        <f ca="1">'Cost Plus'!$AE72*f_MilPro</f>
        <v>0</v>
      </c>
      <c r="DY72" s="300">
        <f ca="1">'Cost Plus'!$AE72*f_MilPro</f>
        <v>0</v>
      </c>
      <c r="DZ72" s="300">
        <f ca="1">'Cost Plus'!$AE72*f_MilPro</f>
        <v>0</v>
      </c>
      <c r="EA72" s="300">
        <f ca="1">'Cost Plus'!$AE72*f_MilPro</f>
        <v>0</v>
      </c>
      <c r="EB72" s="300">
        <f ca="1">'Cost Plus'!$AE72*f_MilPro</f>
        <v>0</v>
      </c>
      <c r="EC72" s="300">
        <f ca="1">'Cost Plus'!$AE72*f_MilPro</f>
        <v>0</v>
      </c>
      <c r="ED72" s="300">
        <f ca="1">'Cost Plus'!$AE72*f_MilPro</f>
        <v>0</v>
      </c>
      <c r="EE72" s="300">
        <f ca="1">'Cost Plus'!$AE72*f_MilPro</f>
        <v>0</v>
      </c>
      <c r="EF72" s="300">
        <f ca="1">'Cost Plus'!$AE72*f_MilPro</f>
        <v>0</v>
      </c>
      <c r="EG72" s="300">
        <f ca="1">'Cost Plus'!$AE72*f_MilPro</f>
        <v>0</v>
      </c>
      <c r="EH72" s="300">
        <f ca="1">'Cost Plus'!$AE72*f_MilPro</f>
        <v>0</v>
      </c>
      <c r="EI72" s="300">
        <f ca="1">'Cost Plus'!$AE72*f_MilPro</f>
        <v>0</v>
      </c>
      <c r="EJ72" s="300">
        <f ca="1">'Cost Plus'!$AE72*f_MilPro</f>
        <v>0</v>
      </c>
      <c r="EK72" s="300">
        <f ca="1">'Cost Plus'!$AE72*f_MilPro</f>
        <v>0</v>
      </c>
      <c r="EL72" s="300">
        <f ca="1">'Cost Plus'!$AE72*f_MilPro</f>
        <v>0</v>
      </c>
      <c r="EM72" s="300">
        <f ca="1">'Cost Plus'!$AE72*f_MilPro</f>
        <v>0</v>
      </c>
      <c r="EN72" s="300">
        <f ca="1">'Cost Plus'!$AE72*f_MilPro</f>
        <v>0</v>
      </c>
      <c r="EO72" s="300">
        <f ca="1">'Cost Plus'!$AE72*f_MilPro</f>
        <v>0</v>
      </c>
      <c r="EP72" s="300">
        <f ca="1">'Cost Plus'!$AE72*f_MilPro</f>
        <v>0</v>
      </c>
      <c r="EQ72" s="300">
        <f ca="1">'Cost Plus'!$AE72*f_MilPro</f>
        <v>0</v>
      </c>
      <c r="ER72" s="300">
        <f ca="1">'Cost Plus'!$AE72*f_MilPro</f>
        <v>0</v>
      </c>
      <c r="ES72" s="300">
        <f ca="1">'Cost Plus'!$AE72*f_MilPro</f>
        <v>0</v>
      </c>
      <c r="ET72" s="300">
        <f ca="1">'Cost Plus'!$AE72*f_MilPro</f>
        <v>0</v>
      </c>
      <c r="EU72" s="300">
        <f ca="1">'Cost Plus'!$AE72*f_MilPro</f>
        <v>0</v>
      </c>
      <c r="EV72" s="300">
        <f ca="1">'Cost Plus'!$AE72*f_MilPro</f>
        <v>0</v>
      </c>
      <c r="EW72" s="300">
        <f ca="1">'Cost Plus'!$AE72*f_MilPro</f>
        <v>0</v>
      </c>
      <c r="EX72" s="300">
        <f ca="1">'Cost Plus'!$AE72*f_MilPro</f>
        <v>0</v>
      </c>
      <c r="EY72" s="612"/>
      <c r="EZ72" s="757" t="str">
        <f>'Main Input'!EZ72</f>
        <v>RPI</v>
      </c>
      <c r="FA72" s="757" t="str">
        <f>'Main Input'!FA72</f>
        <v>N/A</v>
      </c>
      <c r="FB72" s="766">
        <f>'Main Input'!FB72</f>
        <v>0</v>
      </c>
      <c r="FC72" s="766" t="str">
        <f>'Main Input'!FC72</f>
        <v>IT Solutions</v>
      </c>
      <c r="FD72" s="766" t="str">
        <f>'Main Input'!FD72</f>
        <v>Managed Services</v>
      </c>
      <c r="FE72" s="757" t="str">
        <f>'Main Input'!FE72</f>
        <v>Opex</v>
      </c>
      <c r="FF72" s="757" t="str">
        <f>'Main Input'!FF72</f>
        <v>ContractAccrual</v>
      </c>
      <c r="FG72" s="757" t="str">
        <f>'Main Input'!FG72</f>
        <v>Expense</v>
      </c>
      <c r="FH72" s="767" t="str">
        <f>'Main Input'!FH72</f>
        <v>A</v>
      </c>
      <c r="FI72" s="768">
        <f>'Main Input'!FI72</f>
        <v>0.22</v>
      </c>
      <c r="FJ72" s="768">
        <f>'Main Input'!FJ72</f>
        <v>0</v>
      </c>
      <c r="FK72" s="612"/>
      <c r="FL72" s="531">
        <f t="shared" si="29"/>
        <v>0</v>
      </c>
      <c r="FM72" s="86"/>
      <c r="FN72" s="612"/>
    </row>
    <row r="73" spans="1:170" ht="12.75" customHeight="1">
      <c r="A73" s="750" t="str">
        <f>'Main Input'!A73</f>
        <v>MTB</v>
      </c>
      <c r="B73" s="762" t="str">
        <f>'Main Input'!B73</f>
        <v>Business Unit</v>
      </c>
      <c r="C73" s="762" t="str">
        <f>'Main Input'!C73</f>
        <v>Labour</v>
      </c>
      <c r="D73" s="762" t="str">
        <f>'Main Input'!D73</f>
        <v>TFR</v>
      </c>
      <c r="E73" s="762" t="str">
        <f>'Main Input'!E73</f>
        <v>Migration Designer #18 (Wintel)</v>
      </c>
      <c r="F73" s="753" t="str">
        <f>'Main Input'!F73</f>
        <v>direct</v>
      </c>
      <c r="G73" s="753" t="str">
        <f>'Main Input'!G73</f>
        <v>Person</v>
      </c>
      <c r="H73" s="753" t="str">
        <f>'Main Input'!H73</f>
        <v>TAC.CSA.2</v>
      </c>
      <c r="I73" s="753">
        <f>'Main Input'!I73</f>
        <v>0</v>
      </c>
      <c r="J73" s="753">
        <f>'Main Input'!J73</f>
        <v>0</v>
      </c>
      <c r="K73" s="753" t="str">
        <f>'Main Input'!K73</f>
        <v>FJS</v>
      </c>
      <c r="L73" s="753" t="str">
        <f>'Main Input'!L73</f>
        <v>pTran</v>
      </c>
      <c r="M73" s="753">
        <f>'Main Input'!M73</f>
        <v>0</v>
      </c>
      <c r="N73" s="753">
        <f>'Main Input'!N73</f>
        <v>0</v>
      </c>
      <c r="O73" s="753" t="str">
        <f>'Main Input'!O73</f>
        <v>SPAIN</v>
      </c>
      <c r="P73" s="753">
        <f>'Main Input'!P73</f>
        <v>313</v>
      </c>
      <c r="Q73" s="753" t="str">
        <f>'Main Input'!Q73</f>
        <v>EUR</v>
      </c>
      <c r="R73" s="753" t="str">
        <f>'Main Input'!R73</f>
        <v>EMEA</v>
      </c>
      <c r="S73" s="753" t="str">
        <f>'Main Input'!S73</f>
        <v>Local</v>
      </c>
      <c r="T73" s="753">
        <f>'Main Input'!T73</f>
        <v>0</v>
      </c>
      <c r="U73" s="753">
        <f>'Main Input'!U73</f>
        <v>0</v>
      </c>
      <c r="V73" s="753" t="str">
        <f>'Main Input'!V73</f>
        <v>6_ATP</v>
      </c>
      <c r="W73" s="753">
        <f>'Main Input'!W73</f>
        <v>0</v>
      </c>
      <c r="X73" s="753">
        <f>'Main Input'!X73</f>
        <v>0</v>
      </c>
      <c r="Y73" s="753">
        <f>'Main Input'!Y73</f>
        <v>0</v>
      </c>
      <c r="Z73" s="753">
        <f>'Main Input'!Z73</f>
        <v>0</v>
      </c>
      <c r="AA73" s="753">
        <f>'Main Input'!AA73</f>
        <v>0</v>
      </c>
      <c r="AB73" s="763">
        <f>'Main Input'!AB73</f>
        <v>0</v>
      </c>
      <c r="AC73" s="763" t="str">
        <f>'Main Input'!AC73</f>
        <v>Days</v>
      </c>
      <c r="AD73" s="764">
        <f>'Main Input'!AD73</f>
        <v>45</v>
      </c>
      <c r="AE73" s="765">
        <f t="shared" ca="1" si="28"/>
        <v>18057.692307692309</v>
      </c>
      <c r="AF73" s="299">
        <f ca="1">'Cost Plus'!$AE73*f_MilPro</f>
        <v>0</v>
      </c>
      <c r="AG73" s="300">
        <f ca="1">'Cost Plus'!$AE73*f_MilPro</f>
        <v>0</v>
      </c>
      <c r="AH73" s="300">
        <f ca="1">'Cost Plus'!$AE73*f_MilPro</f>
        <v>0</v>
      </c>
      <c r="AI73" s="300">
        <f ca="1">'Cost Plus'!$AE73*f_MilPro</f>
        <v>0</v>
      </c>
      <c r="AJ73" s="300">
        <f ca="1">'Cost Plus'!$AE73*f_MilPro</f>
        <v>0</v>
      </c>
      <c r="AK73" s="300">
        <f ca="1">'Cost Plus'!$AE73*f_MilPro</f>
        <v>0</v>
      </c>
      <c r="AL73" s="300">
        <f ca="1">'Cost Plus'!$AE73*f_MilPro</f>
        <v>0</v>
      </c>
      <c r="AM73" s="300">
        <f ca="1">'Cost Plus'!$AE73*f_MilPro</f>
        <v>0</v>
      </c>
      <c r="AN73" s="300">
        <f ca="1">'Cost Plus'!$AE73*f_MilPro</f>
        <v>18057.692307692309</v>
      </c>
      <c r="AO73" s="300">
        <f ca="1">'Cost Plus'!$AE73*f_MilPro</f>
        <v>0</v>
      </c>
      <c r="AP73" s="300">
        <f ca="1">'Cost Plus'!$AE73*f_MilPro</f>
        <v>0</v>
      </c>
      <c r="AQ73" s="300">
        <f ca="1">'Cost Plus'!$AE73*f_MilPro</f>
        <v>0</v>
      </c>
      <c r="AR73" s="300">
        <f ca="1">'Cost Plus'!$AE73*f_MilPro</f>
        <v>0</v>
      </c>
      <c r="AS73" s="300">
        <f ca="1">'Cost Plus'!$AE73*f_MilPro</f>
        <v>0</v>
      </c>
      <c r="AT73" s="300">
        <f ca="1">'Cost Plus'!$AE73*f_MilPro</f>
        <v>0</v>
      </c>
      <c r="AU73" s="300">
        <f ca="1">'Cost Plus'!$AE73*f_MilPro</f>
        <v>0</v>
      </c>
      <c r="AV73" s="300">
        <f ca="1">'Cost Plus'!$AE73*f_MilPro</f>
        <v>0</v>
      </c>
      <c r="AW73" s="300">
        <f ca="1">'Cost Plus'!$AE73*f_MilPro</f>
        <v>0</v>
      </c>
      <c r="AX73" s="300">
        <f ca="1">'Cost Plus'!$AE73*f_MilPro</f>
        <v>0</v>
      </c>
      <c r="AY73" s="300">
        <f ca="1">'Cost Plus'!$AE73*f_MilPro</f>
        <v>0</v>
      </c>
      <c r="AZ73" s="300">
        <f ca="1">'Cost Plus'!$AE73*f_MilPro</f>
        <v>0</v>
      </c>
      <c r="BA73" s="300">
        <f ca="1">'Cost Plus'!$AE73*f_MilPro</f>
        <v>0</v>
      </c>
      <c r="BB73" s="300">
        <f ca="1">'Cost Plus'!$AE73*f_MilPro</f>
        <v>0</v>
      </c>
      <c r="BC73" s="300">
        <f ca="1">'Cost Plus'!$AE73*f_MilPro</f>
        <v>0</v>
      </c>
      <c r="BD73" s="300">
        <f ca="1">'Cost Plus'!$AE73*f_MilPro</f>
        <v>0</v>
      </c>
      <c r="BE73" s="300">
        <f ca="1">'Cost Plus'!$AE73*f_MilPro</f>
        <v>0</v>
      </c>
      <c r="BF73" s="300">
        <f ca="1">'Cost Plus'!$AE73*f_MilPro</f>
        <v>0</v>
      </c>
      <c r="BG73" s="300">
        <f ca="1">'Cost Plus'!$AE73*f_MilPro</f>
        <v>0</v>
      </c>
      <c r="BH73" s="300">
        <f ca="1">'Cost Plus'!$AE73*f_MilPro</f>
        <v>0</v>
      </c>
      <c r="BI73" s="300">
        <f ca="1">'Cost Plus'!$AE73*f_MilPro</f>
        <v>0</v>
      </c>
      <c r="BJ73" s="300">
        <f ca="1">'Cost Plus'!$AE73*f_MilPro</f>
        <v>0</v>
      </c>
      <c r="BK73" s="300">
        <f ca="1">'Cost Plus'!$AE73*f_MilPro</f>
        <v>0</v>
      </c>
      <c r="BL73" s="300">
        <f ca="1">'Cost Plus'!$AE73*f_MilPro</f>
        <v>0</v>
      </c>
      <c r="BM73" s="300">
        <f ca="1">'Cost Plus'!$AE73*f_MilPro</f>
        <v>0</v>
      </c>
      <c r="BN73" s="300">
        <f ca="1">'Cost Plus'!$AE73*f_MilPro</f>
        <v>0</v>
      </c>
      <c r="BO73" s="300">
        <f ca="1">'Cost Plus'!$AE73*f_MilPro</f>
        <v>0</v>
      </c>
      <c r="BP73" s="300">
        <f ca="1">'Cost Plus'!$AE73*f_MilPro</f>
        <v>0</v>
      </c>
      <c r="BQ73" s="300">
        <f ca="1">'Cost Plus'!$AE73*f_MilPro</f>
        <v>0</v>
      </c>
      <c r="BR73" s="300">
        <f ca="1">'Cost Plus'!$AE73*f_MilPro</f>
        <v>0</v>
      </c>
      <c r="BS73" s="300">
        <f ca="1">'Cost Plus'!$AE73*f_MilPro</f>
        <v>0</v>
      </c>
      <c r="BT73" s="300">
        <f ca="1">'Cost Plus'!$AE73*f_MilPro</f>
        <v>0</v>
      </c>
      <c r="BU73" s="300">
        <f ca="1">'Cost Plus'!$AE73*f_MilPro</f>
        <v>0</v>
      </c>
      <c r="BV73" s="300">
        <f ca="1">'Cost Plus'!$AE73*f_MilPro</f>
        <v>0</v>
      </c>
      <c r="BW73" s="300">
        <f ca="1">'Cost Plus'!$AE73*f_MilPro</f>
        <v>0</v>
      </c>
      <c r="BX73" s="300">
        <f ca="1">'Cost Plus'!$AE73*f_MilPro</f>
        <v>0</v>
      </c>
      <c r="BY73" s="300">
        <f ca="1">'Cost Plus'!$AE73*f_MilPro</f>
        <v>0</v>
      </c>
      <c r="BZ73" s="300">
        <f ca="1">'Cost Plus'!$AE73*f_MilPro</f>
        <v>0</v>
      </c>
      <c r="CA73" s="300">
        <f ca="1">'Cost Plus'!$AE73*f_MilPro</f>
        <v>0</v>
      </c>
      <c r="CB73" s="300">
        <f ca="1">'Cost Plus'!$AE73*f_MilPro</f>
        <v>0</v>
      </c>
      <c r="CC73" s="300">
        <f ca="1">'Cost Plus'!$AE73*f_MilPro</f>
        <v>0</v>
      </c>
      <c r="CD73" s="300">
        <f ca="1">'Cost Plus'!$AE73*f_MilPro</f>
        <v>0</v>
      </c>
      <c r="CE73" s="300">
        <f ca="1">'Cost Plus'!$AE73*f_MilPro</f>
        <v>0</v>
      </c>
      <c r="CF73" s="300">
        <f ca="1">'Cost Plus'!$AE73*f_MilPro</f>
        <v>0</v>
      </c>
      <c r="CG73" s="300">
        <f ca="1">'Cost Plus'!$AE73*f_MilPro</f>
        <v>0</v>
      </c>
      <c r="CH73" s="300">
        <f ca="1">'Cost Plus'!$AE73*f_MilPro</f>
        <v>0</v>
      </c>
      <c r="CI73" s="300">
        <f ca="1">'Cost Plus'!$AE73*f_MilPro</f>
        <v>0</v>
      </c>
      <c r="CJ73" s="300">
        <f ca="1">'Cost Plus'!$AE73*f_MilPro</f>
        <v>0</v>
      </c>
      <c r="CK73" s="300">
        <f ca="1">'Cost Plus'!$AE73*f_MilPro</f>
        <v>0</v>
      </c>
      <c r="CL73" s="300">
        <f ca="1">'Cost Plus'!$AE73*f_MilPro</f>
        <v>0</v>
      </c>
      <c r="CM73" s="300">
        <f ca="1">'Cost Plus'!$AE73*f_MilPro</f>
        <v>0</v>
      </c>
      <c r="CN73" s="300">
        <f ca="1">'Cost Plus'!$AE73*f_MilPro</f>
        <v>0</v>
      </c>
      <c r="CO73" s="300">
        <f ca="1">'Cost Plus'!$AE73*f_MilPro</f>
        <v>0</v>
      </c>
      <c r="CP73" s="300">
        <f ca="1">'Cost Plus'!$AE73*f_MilPro</f>
        <v>0</v>
      </c>
      <c r="CQ73" s="300">
        <f ca="1">'Cost Plus'!$AE73*f_MilPro</f>
        <v>0</v>
      </c>
      <c r="CR73" s="300">
        <f ca="1">'Cost Plus'!$AE73*f_MilPro</f>
        <v>0</v>
      </c>
      <c r="CS73" s="300">
        <f ca="1">'Cost Plus'!$AE73*f_MilPro</f>
        <v>0</v>
      </c>
      <c r="CT73" s="300">
        <f ca="1">'Cost Plus'!$AE73*f_MilPro</f>
        <v>0</v>
      </c>
      <c r="CU73" s="300">
        <f ca="1">'Cost Plus'!$AE73*f_MilPro</f>
        <v>0</v>
      </c>
      <c r="CV73" s="300">
        <f ca="1">'Cost Plus'!$AE73*f_MilPro</f>
        <v>0</v>
      </c>
      <c r="CW73" s="300">
        <f ca="1">'Cost Plus'!$AE73*f_MilPro</f>
        <v>0</v>
      </c>
      <c r="CX73" s="300">
        <f ca="1">'Cost Plus'!$AE73*f_MilPro</f>
        <v>0</v>
      </c>
      <c r="CY73" s="300">
        <f ca="1">'Cost Plus'!$AE73*f_MilPro</f>
        <v>0</v>
      </c>
      <c r="CZ73" s="300">
        <f ca="1">'Cost Plus'!$AE73*f_MilPro</f>
        <v>0</v>
      </c>
      <c r="DA73" s="300">
        <f ca="1">'Cost Plus'!$AE73*f_MilPro</f>
        <v>0</v>
      </c>
      <c r="DB73" s="300">
        <f ca="1">'Cost Plus'!$AE73*f_MilPro</f>
        <v>0</v>
      </c>
      <c r="DC73" s="300">
        <f ca="1">'Cost Plus'!$AE73*f_MilPro</f>
        <v>0</v>
      </c>
      <c r="DD73" s="300">
        <f ca="1">'Cost Plus'!$AE73*f_MilPro</f>
        <v>0</v>
      </c>
      <c r="DE73" s="300">
        <f ca="1">'Cost Plus'!$AE73*f_MilPro</f>
        <v>0</v>
      </c>
      <c r="DF73" s="300">
        <f ca="1">'Cost Plus'!$AE73*f_MilPro</f>
        <v>0</v>
      </c>
      <c r="DG73" s="300">
        <f ca="1">'Cost Plus'!$AE73*f_MilPro</f>
        <v>0</v>
      </c>
      <c r="DH73" s="300">
        <f ca="1">'Cost Plus'!$AE73*f_MilPro</f>
        <v>0</v>
      </c>
      <c r="DI73" s="300">
        <f ca="1">'Cost Plus'!$AE73*f_MilPro</f>
        <v>0</v>
      </c>
      <c r="DJ73" s="300">
        <f ca="1">'Cost Plus'!$AE73*f_MilPro</f>
        <v>0</v>
      </c>
      <c r="DK73" s="300">
        <f ca="1">'Cost Plus'!$AE73*f_MilPro</f>
        <v>0</v>
      </c>
      <c r="DL73" s="300">
        <f ca="1">'Cost Plus'!$AE73*f_MilPro</f>
        <v>0</v>
      </c>
      <c r="DM73" s="300">
        <f ca="1">'Cost Plus'!$AE73*f_MilPro</f>
        <v>0</v>
      </c>
      <c r="DN73" s="300">
        <f ca="1">'Cost Plus'!$AE73*f_MilPro</f>
        <v>0</v>
      </c>
      <c r="DO73" s="300">
        <f ca="1">'Cost Plus'!$AE73*f_MilPro</f>
        <v>0</v>
      </c>
      <c r="DP73" s="300">
        <f ca="1">'Cost Plus'!$AE73*f_MilPro</f>
        <v>0</v>
      </c>
      <c r="DQ73" s="300">
        <f ca="1">'Cost Plus'!$AE73*f_MilPro</f>
        <v>0</v>
      </c>
      <c r="DR73" s="300">
        <f ca="1">'Cost Plus'!$AE73*f_MilPro</f>
        <v>0</v>
      </c>
      <c r="DS73" s="300">
        <f ca="1">'Cost Plus'!$AE73*f_MilPro</f>
        <v>0</v>
      </c>
      <c r="DT73" s="300">
        <f ca="1">'Cost Plus'!$AE73*f_MilPro</f>
        <v>0</v>
      </c>
      <c r="DU73" s="300">
        <f ca="1">'Cost Plus'!$AE73*f_MilPro</f>
        <v>0</v>
      </c>
      <c r="DV73" s="300">
        <f ca="1">'Cost Plus'!$AE73*f_MilPro</f>
        <v>0</v>
      </c>
      <c r="DW73" s="300">
        <f ca="1">'Cost Plus'!$AE73*f_MilPro</f>
        <v>0</v>
      </c>
      <c r="DX73" s="300">
        <f ca="1">'Cost Plus'!$AE73*f_MilPro</f>
        <v>0</v>
      </c>
      <c r="DY73" s="300">
        <f ca="1">'Cost Plus'!$AE73*f_MilPro</f>
        <v>0</v>
      </c>
      <c r="DZ73" s="300">
        <f ca="1">'Cost Plus'!$AE73*f_MilPro</f>
        <v>0</v>
      </c>
      <c r="EA73" s="300">
        <f ca="1">'Cost Plus'!$AE73*f_MilPro</f>
        <v>0</v>
      </c>
      <c r="EB73" s="300">
        <f ca="1">'Cost Plus'!$AE73*f_MilPro</f>
        <v>0</v>
      </c>
      <c r="EC73" s="300">
        <f ca="1">'Cost Plus'!$AE73*f_MilPro</f>
        <v>0</v>
      </c>
      <c r="ED73" s="300">
        <f ca="1">'Cost Plus'!$AE73*f_MilPro</f>
        <v>0</v>
      </c>
      <c r="EE73" s="300">
        <f ca="1">'Cost Plus'!$AE73*f_MilPro</f>
        <v>0</v>
      </c>
      <c r="EF73" s="300">
        <f ca="1">'Cost Plus'!$AE73*f_MilPro</f>
        <v>0</v>
      </c>
      <c r="EG73" s="300">
        <f ca="1">'Cost Plus'!$AE73*f_MilPro</f>
        <v>0</v>
      </c>
      <c r="EH73" s="300">
        <f ca="1">'Cost Plus'!$AE73*f_MilPro</f>
        <v>0</v>
      </c>
      <c r="EI73" s="300">
        <f ca="1">'Cost Plus'!$AE73*f_MilPro</f>
        <v>0</v>
      </c>
      <c r="EJ73" s="300">
        <f ca="1">'Cost Plus'!$AE73*f_MilPro</f>
        <v>0</v>
      </c>
      <c r="EK73" s="300">
        <f ca="1">'Cost Plus'!$AE73*f_MilPro</f>
        <v>0</v>
      </c>
      <c r="EL73" s="300">
        <f ca="1">'Cost Plus'!$AE73*f_MilPro</f>
        <v>0</v>
      </c>
      <c r="EM73" s="300">
        <f ca="1">'Cost Plus'!$AE73*f_MilPro</f>
        <v>0</v>
      </c>
      <c r="EN73" s="300">
        <f ca="1">'Cost Plus'!$AE73*f_MilPro</f>
        <v>0</v>
      </c>
      <c r="EO73" s="300">
        <f ca="1">'Cost Plus'!$AE73*f_MilPro</f>
        <v>0</v>
      </c>
      <c r="EP73" s="300">
        <f ca="1">'Cost Plus'!$AE73*f_MilPro</f>
        <v>0</v>
      </c>
      <c r="EQ73" s="300">
        <f ca="1">'Cost Plus'!$AE73*f_MilPro</f>
        <v>0</v>
      </c>
      <c r="ER73" s="300">
        <f ca="1">'Cost Plus'!$AE73*f_MilPro</f>
        <v>0</v>
      </c>
      <c r="ES73" s="300">
        <f ca="1">'Cost Plus'!$AE73*f_MilPro</f>
        <v>0</v>
      </c>
      <c r="ET73" s="300">
        <f ca="1">'Cost Plus'!$AE73*f_MilPro</f>
        <v>0</v>
      </c>
      <c r="EU73" s="300">
        <f ca="1">'Cost Plus'!$AE73*f_MilPro</f>
        <v>0</v>
      </c>
      <c r="EV73" s="300">
        <f ca="1">'Cost Plus'!$AE73*f_MilPro</f>
        <v>0</v>
      </c>
      <c r="EW73" s="300">
        <f ca="1">'Cost Plus'!$AE73*f_MilPro</f>
        <v>0</v>
      </c>
      <c r="EX73" s="300">
        <f ca="1">'Cost Plus'!$AE73*f_MilPro</f>
        <v>0</v>
      </c>
      <c r="EY73" s="612"/>
      <c r="EZ73" s="757" t="str">
        <f>'Main Input'!EZ73</f>
        <v>RPI</v>
      </c>
      <c r="FA73" s="757" t="str">
        <f>'Main Input'!FA73</f>
        <v>N/A</v>
      </c>
      <c r="FB73" s="766">
        <f>'Main Input'!FB73</f>
        <v>0</v>
      </c>
      <c r="FC73" s="766" t="str">
        <f>'Main Input'!FC73</f>
        <v>IT Solutions</v>
      </c>
      <c r="FD73" s="766" t="str">
        <f>'Main Input'!FD73</f>
        <v>Managed Services</v>
      </c>
      <c r="FE73" s="757" t="str">
        <f>'Main Input'!FE73</f>
        <v>Opex</v>
      </c>
      <c r="FF73" s="757" t="str">
        <f>'Main Input'!FF73</f>
        <v>ContractAccrual</v>
      </c>
      <c r="FG73" s="757" t="str">
        <f>'Main Input'!FG73</f>
        <v>Expense</v>
      </c>
      <c r="FH73" s="767" t="str">
        <f>'Main Input'!FH73</f>
        <v>A</v>
      </c>
      <c r="FI73" s="768">
        <f>'Main Input'!FI73</f>
        <v>0.22</v>
      </c>
      <c r="FJ73" s="768">
        <f>'Main Input'!FJ73</f>
        <v>0</v>
      </c>
      <c r="FK73" s="612"/>
      <c r="FL73" s="531">
        <f t="shared" si="29"/>
        <v>0</v>
      </c>
      <c r="FM73" s="86"/>
      <c r="FN73" s="612"/>
    </row>
    <row r="74" spans="1:170" ht="12.75" customHeight="1">
      <c r="A74" s="750" t="str">
        <f>'Main Input'!A74</f>
        <v>MTB</v>
      </c>
      <c r="B74" s="762" t="str">
        <f>'Main Input'!B74</f>
        <v>Business Unit</v>
      </c>
      <c r="C74" s="762" t="str">
        <f>'Main Input'!C74</f>
        <v>Labour</v>
      </c>
      <c r="D74" s="762" t="str">
        <f>'Main Input'!D74</f>
        <v>TFR</v>
      </c>
      <c r="E74" s="762" t="str">
        <f>'Main Input'!E74</f>
        <v>Migration Lead Designer / Team lead (UNIX)</v>
      </c>
      <c r="F74" s="753" t="str">
        <f>'Main Input'!F74</f>
        <v>direct</v>
      </c>
      <c r="G74" s="753" t="str">
        <f>'Main Input'!G74</f>
        <v>Person</v>
      </c>
      <c r="H74" s="753" t="str">
        <f>'Main Input'!H74</f>
        <v>TAC.CSA.2</v>
      </c>
      <c r="I74" s="753">
        <f>'Main Input'!I74</f>
        <v>0</v>
      </c>
      <c r="J74" s="753">
        <f>'Main Input'!J74</f>
        <v>0</v>
      </c>
      <c r="K74" s="753" t="str">
        <f>'Main Input'!K74</f>
        <v>FJS</v>
      </c>
      <c r="L74" s="753" t="str">
        <f>'Main Input'!L74</f>
        <v>pTran</v>
      </c>
      <c r="M74" s="753">
        <f>'Main Input'!M74</f>
        <v>0</v>
      </c>
      <c r="N74" s="753">
        <f>'Main Input'!N74</f>
        <v>0</v>
      </c>
      <c r="O74" s="753" t="str">
        <f>'Main Input'!O74</f>
        <v>SPAIN</v>
      </c>
      <c r="P74" s="753">
        <f>'Main Input'!P74</f>
        <v>313</v>
      </c>
      <c r="Q74" s="753" t="str">
        <f>'Main Input'!Q74</f>
        <v>EUR</v>
      </c>
      <c r="R74" s="753" t="str">
        <f>'Main Input'!R74</f>
        <v>EMEA</v>
      </c>
      <c r="S74" s="753" t="str">
        <f>'Main Input'!S74</f>
        <v>Local</v>
      </c>
      <c r="T74" s="753">
        <f>'Main Input'!T74</f>
        <v>0</v>
      </c>
      <c r="U74" s="753">
        <f>'Main Input'!U74</f>
        <v>0</v>
      </c>
      <c r="V74" s="753" t="str">
        <f>'Main Input'!V74</f>
        <v>6_ATP</v>
      </c>
      <c r="W74" s="753">
        <f>'Main Input'!W74</f>
        <v>0</v>
      </c>
      <c r="X74" s="753">
        <f>'Main Input'!X74</f>
        <v>0</v>
      </c>
      <c r="Y74" s="753">
        <f>'Main Input'!Y74</f>
        <v>0</v>
      </c>
      <c r="Z74" s="753">
        <f>'Main Input'!Z74</f>
        <v>0</v>
      </c>
      <c r="AA74" s="753">
        <f>'Main Input'!AA74</f>
        <v>0</v>
      </c>
      <c r="AB74" s="763">
        <f>'Main Input'!AB74</f>
        <v>0</v>
      </c>
      <c r="AC74" s="763" t="str">
        <f>'Main Input'!AC74</f>
        <v>Days</v>
      </c>
      <c r="AD74" s="764">
        <f>'Main Input'!AD74</f>
        <v>55</v>
      </c>
      <c r="AE74" s="765">
        <f t="shared" ca="1" si="28"/>
        <v>22070.51282051282</v>
      </c>
      <c r="AF74" s="299">
        <f ca="1">'Cost Plus'!$AE74*f_MilPro</f>
        <v>0</v>
      </c>
      <c r="AG74" s="300">
        <f ca="1">'Cost Plus'!$AE74*f_MilPro</f>
        <v>0</v>
      </c>
      <c r="AH74" s="300">
        <f ca="1">'Cost Plus'!$AE74*f_MilPro</f>
        <v>0</v>
      </c>
      <c r="AI74" s="300">
        <f ca="1">'Cost Plus'!$AE74*f_MilPro</f>
        <v>0</v>
      </c>
      <c r="AJ74" s="300">
        <f ca="1">'Cost Plus'!$AE74*f_MilPro</f>
        <v>0</v>
      </c>
      <c r="AK74" s="300">
        <f ca="1">'Cost Plus'!$AE74*f_MilPro</f>
        <v>0</v>
      </c>
      <c r="AL74" s="300">
        <f ca="1">'Cost Plus'!$AE74*f_MilPro</f>
        <v>0</v>
      </c>
      <c r="AM74" s="300">
        <f ca="1">'Cost Plus'!$AE74*f_MilPro</f>
        <v>0</v>
      </c>
      <c r="AN74" s="300">
        <f ca="1">'Cost Plus'!$AE74*f_MilPro</f>
        <v>22070.51282051282</v>
      </c>
      <c r="AO74" s="300">
        <f ca="1">'Cost Plus'!$AE74*f_MilPro</f>
        <v>0</v>
      </c>
      <c r="AP74" s="300">
        <f ca="1">'Cost Plus'!$AE74*f_MilPro</f>
        <v>0</v>
      </c>
      <c r="AQ74" s="300">
        <f ca="1">'Cost Plus'!$AE74*f_MilPro</f>
        <v>0</v>
      </c>
      <c r="AR74" s="300">
        <f ca="1">'Cost Plus'!$AE74*f_MilPro</f>
        <v>0</v>
      </c>
      <c r="AS74" s="300">
        <f ca="1">'Cost Plus'!$AE74*f_MilPro</f>
        <v>0</v>
      </c>
      <c r="AT74" s="300">
        <f ca="1">'Cost Plus'!$AE74*f_MilPro</f>
        <v>0</v>
      </c>
      <c r="AU74" s="300">
        <f ca="1">'Cost Plus'!$AE74*f_MilPro</f>
        <v>0</v>
      </c>
      <c r="AV74" s="300">
        <f ca="1">'Cost Plus'!$AE74*f_MilPro</f>
        <v>0</v>
      </c>
      <c r="AW74" s="300">
        <f ca="1">'Cost Plus'!$AE74*f_MilPro</f>
        <v>0</v>
      </c>
      <c r="AX74" s="300">
        <f ca="1">'Cost Plus'!$AE74*f_MilPro</f>
        <v>0</v>
      </c>
      <c r="AY74" s="300">
        <f ca="1">'Cost Plus'!$AE74*f_MilPro</f>
        <v>0</v>
      </c>
      <c r="AZ74" s="300">
        <f ca="1">'Cost Plus'!$AE74*f_MilPro</f>
        <v>0</v>
      </c>
      <c r="BA74" s="300">
        <f ca="1">'Cost Plus'!$AE74*f_MilPro</f>
        <v>0</v>
      </c>
      <c r="BB74" s="300">
        <f ca="1">'Cost Plus'!$AE74*f_MilPro</f>
        <v>0</v>
      </c>
      <c r="BC74" s="300">
        <f ca="1">'Cost Plus'!$AE74*f_MilPro</f>
        <v>0</v>
      </c>
      <c r="BD74" s="300">
        <f ca="1">'Cost Plus'!$AE74*f_MilPro</f>
        <v>0</v>
      </c>
      <c r="BE74" s="300">
        <f ca="1">'Cost Plus'!$AE74*f_MilPro</f>
        <v>0</v>
      </c>
      <c r="BF74" s="300">
        <f ca="1">'Cost Plus'!$AE74*f_MilPro</f>
        <v>0</v>
      </c>
      <c r="BG74" s="300">
        <f ca="1">'Cost Plus'!$AE74*f_MilPro</f>
        <v>0</v>
      </c>
      <c r="BH74" s="300">
        <f ca="1">'Cost Plus'!$AE74*f_MilPro</f>
        <v>0</v>
      </c>
      <c r="BI74" s="300">
        <f ca="1">'Cost Plus'!$AE74*f_MilPro</f>
        <v>0</v>
      </c>
      <c r="BJ74" s="300">
        <f ca="1">'Cost Plus'!$AE74*f_MilPro</f>
        <v>0</v>
      </c>
      <c r="BK74" s="300">
        <f ca="1">'Cost Plus'!$AE74*f_MilPro</f>
        <v>0</v>
      </c>
      <c r="BL74" s="300">
        <f ca="1">'Cost Plus'!$AE74*f_MilPro</f>
        <v>0</v>
      </c>
      <c r="BM74" s="300">
        <f ca="1">'Cost Plus'!$AE74*f_MilPro</f>
        <v>0</v>
      </c>
      <c r="BN74" s="300">
        <f ca="1">'Cost Plus'!$AE74*f_MilPro</f>
        <v>0</v>
      </c>
      <c r="BO74" s="300">
        <f ca="1">'Cost Plus'!$AE74*f_MilPro</f>
        <v>0</v>
      </c>
      <c r="BP74" s="300">
        <f ca="1">'Cost Plus'!$AE74*f_MilPro</f>
        <v>0</v>
      </c>
      <c r="BQ74" s="300">
        <f ca="1">'Cost Plus'!$AE74*f_MilPro</f>
        <v>0</v>
      </c>
      <c r="BR74" s="300">
        <f ca="1">'Cost Plus'!$AE74*f_MilPro</f>
        <v>0</v>
      </c>
      <c r="BS74" s="300">
        <f ca="1">'Cost Plus'!$AE74*f_MilPro</f>
        <v>0</v>
      </c>
      <c r="BT74" s="300">
        <f ca="1">'Cost Plus'!$AE74*f_MilPro</f>
        <v>0</v>
      </c>
      <c r="BU74" s="300">
        <f ca="1">'Cost Plus'!$AE74*f_MilPro</f>
        <v>0</v>
      </c>
      <c r="BV74" s="300">
        <f ca="1">'Cost Plus'!$AE74*f_MilPro</f>
        <v>0</v>
      </c>
      <c r="BW74" s="300">
        <f ca="1">'Cost Plus'!$AE74*f_MilPro</f>
        <v>0</v>
      </c>
      <c r="BX74" s="300">
        <f ca="1">'Cost Plus'!$AE74*f_MilPro</f>
        <v>0</v>
      </c>
      <c r="BY74" s="300">
        <f ca="1">'Cost Plus'!$AE74*f_MilPro</f>
        <v>0</v>
      </c>
      <c r="BZ74" s="300">
        <f ca="1">'Cost Plus'!$AE74*f_MilPro</f>
        <v>0</v>
      </c>
      <c r="CA74" s="300">
        <f ca="1">'Cost Plus'!$AE74*f_MilPro</f>
        <v>0</v>
      </c>
      <c r="CB74" s="300">
        <f ca="1">'Cost Plus'!$AE74*f_MilPro</f>
        <v>0</v>
      </c>
      <c r="CC74" s="300">
        <f ca="1">'Cost Plus'!$AE74*f_MilPro</f>
        <v>0</v>
      </c>
      <c r="CD74" s="300">
        <f ca="1">'Cost Plus'!$AE74*f_MilPro</f>
        <v>0</v>
      </c>
      <c r="CE74" s="300">
        <f ca="1">'Cost Plus'!$AE74*f_MilPro</f>
        <v>0</v>
      </c>
      <c r="CF74" s="300">
        <f ca="1">'Cost Plus'!$AE74*f_MilPro</f>
        <v>0</v>
      </c>
      <c r="CG74" s="300">
        <f ca="1">'Cost Plus'!$AE74*f_MilPro</f>
        <v>0</v>
      </c>
      <c r="CH74" s="300">
        <f ca="1">'Cost Plus'!$AE74*f_MilPro</f>
        <v>0</v>
      </c>
      <c r="CI74" s="300">
        <f ca="1">'Cost Plus'!$AE74*f_MilPro</f>
        <v>0</v>
      </c>
      <c r="CJ74" s="300">
        <f ca="1">'Cost Plus'!$AE74*f_MilPro</f>
        <v>0</v>
      </c>
      <c r="CK74" s="300">
        <f ca="1">'Cost Plus'!$AE74*f_MilPro</f>
        <v>0</v>
      </c>
      <c r="CL74" s="300">
        <f ca="1">'Cost Plus'!$AE74*f_MilPro</f>
        <v>0</v>
      </c>
      <c r="CM74" s="300">
        <f ca="1">'Cost Plus'!$AE74*f_MilPro</f>
        <v>0</v>
      </c>
      <c r="CN74" s="300">
        <f ca="1">'Cost Plus'!$AE74*f_MilPro</f>
        <v>0</v>
      </c>
      <c r="CO74" s="300">
        <f ca="1">'Cost Plus'!$AE74*f_MilPro</f>
        <v>0</v>
      </c>
      <c r="CP74" s="300">
        <f ca="1">'Cost Plus'!$AE74*f_MilPro</f>
        <v>0</v>
      </c>
      <c r="CQ74" s="300">
        <f ca="1">'Cost Plus'!$AE74*f_MilPro</f>
        <v>0</v>
      </c>
      <c r="CR74" s="300">
        <f ca="1">'Cost Plus'!$AE74*f_MilPro</f>
        <v>0</v>
      </c>
      <c r="CS74" s="300">
        <f ca="1">'Cost Plus'!$AE74*f_MilPro</f>
        <v>0</v>
      </c>
      <c r="CT74" s="300">
        <f ca="1">'Cost Plus'!$AE74*f_MilPro</f>
        <v>0</v>
      </c>
      <c r="CU74" s="300">
        <f ca="1">'Cost Plus'!$AE74*f_MilPro</f>
        <v>0</v>
      </c>
      <c r="CV74" s="300">
        <f ca="1">'Cost Plus'!$AE74*f_MilPro</f>
        <v>0</v>
      </c>
      <c r="CW74" s="300">
        <f ca="1">'Cost Plus'!$AE74*f_MilPro</f>
        <v>0</v>
      </c>
      <c r="CX74" s="300">
        <f ca="1">'Cost Plus'!$AE74*f_MilPro</f>
        <v>0</v>
      </c>
      <c r="CY74" s="300">
        <f ca="1">'Cost Plus'!$AE74*f_MilPro</f>
        <v>0</v>
      </c>
      <c r="CZ74" s="300">
        <f ca="1">'Cost Plus'!$AE74*f_MilPro</f>
        <v>0</v>
      </c>
      <c r="DA74" s="300">
        <f ca="1">'Cost Plus'!$AE74*f_MilPro</f>
        <v>0</v>
      </c>
      <c r="DB74" s="300">
        <f ca="1">'Cost Plus'!$AE74*f_MilPro</f>
        <v>0</v>
      </c>
      <c r="DC74" s="300">
        <f ca="1">'Cost Plus'!$AE74*f_MilPro</f>
        <v>0</v>
      </c>
      <c r="DD74" s="300">
        <f ca="1">'Cost Plus'!$AE74*f_MilPro</f>
        <v>0</v>
      </c>
      <c r="DE74" s="300">
        <f ca="1">'Cost Plus'!$AE74*f_MilPro</f>
        <v>0</v>
      </c>
      <c r="DF74" s="300">
        <f ca="1">'Cost Plus'!$AE74*f_MilPro</f>
        <v>0</v>
      </c>
      <c r="DG74" s="300">
        <f ca="1">'Cost Plus'!$AE74*f_MilPro</f>
        <v>0</v>
      </c>
      <c r="DH74" s="300">
        <f ca="1">'Cost Plus'!$AE74*f_MilPro</f>
        <v>0</v>
      </c>
      <c r="DI74" s="300">
        <f ca="1">'Cost Plus'!$AE74*f_MilPro</f>
        <v>0</v>
      </c>
      <c r="DJ74" s="300">
        <f ca="1">'Cost Plus'!$AE74*f_MilPro</f>
        <v>0</v>
      </c>
      <c r="DK74" s="300">
        <f ca="1">'Cost Plus'!$AE74*f_MilPro</f>
        <v>0</v>
      </c>
      <c r="DL74" s="300">
        <f ca="1">'Cost Plus'!$AE74*f_MilPro</f>
        <v>0</v>
      </c>
      <c r="DM74" s="300">
        <f ca="1">'Cost Plus'!$AE74*f_MilPro</f>
        <v>0</v>
      </c>
      <c r="DN74" s="300">
        <f ca="1">'Cost Plus'!$AE74*f_MilPro</f>
        <v>0</v>
      </c>
      <c r="DO74" s="300">
        <f ca="1">'Cost Plus'!$AE74*f_MilPro</f>
        <v>0</v>
      </c>
      <c r="DP74" s="300">
        <f ca="1">'Cost Plus'!$AE74*f_MilPro</f>
        <v>0</v>
      </c>
      <c r="DQ74" s="300">
        <f ca="1">'Cost Plus'!$AE74*f_MilPro</f>
        <v>0</v>
      </c>
      <c r="DR74" s="300">
        <f ca="1">'Cost Plus'!$AE74*f_MilPro</f>
        <v>0</v>
      </c>
      <c r="DS74" s="300">
        <f ca="1">'Cost Plus'!$AE74*f_MilPro</f>
        <v>0</v>
      </c>
      <c r="DT74" s="300">
        <f ca="1">'Cost Plus'!$AE74*f_MilPro</f>
        <v>0</v>
      </c>
      <c r="DU74" s="300">
        <f ca="1">'Cost Plus'!$AE74*f_MilPro</f>
        <v>0</v>
      </c>
      <c r="DV74" s="300">
        <f ca="1">'Cost Plus'!$AE74*f_MilPro</f>
        <v>0</v>
      </c>
      <c r="DW74" s="300">
        <f ca="1">'Cost Plus'!$AE74*f_MilPro</f>
        <v>0</v>
      </c>
      <c r="DX74" s="300">
        <f ca="1">'Cost Plus'!$AE74*f_MilPro</f>
        <v>0</v>
      </c>
      <c r="DY74" s="300">
        <f ca="1">'Cost Plus'!$AE74*f_MilPro</f>
        <v>0</v>
      </c>
      <c r="DZ74" s="300">
        <f ca="1">'Cost Plus'!$AE74*f_MilPro</f>
        <v>0</v>
      </c>
      <c r="EA74" s="300">
        <f ca="1">'Cost Plus'!$AE74*f_MilPro</f>
        <v>0</v>
      </c>
      <c r="EB74" s="300">
        <f ca="1">'Cost Plus'!$AE74*f_MilPro</f>
        <v>0</v>
      </c>
      <c r="EC74" s="300">
        <f ca="1">'Cost Plus'!$AE74*f_MilPro</f>
        <v>0</v>
      </c>
      <c r="ED74" s="300">
        <f ca="1">'Cost Plus'!$AE74*f_MilPro</f>
        <v>0</v>
      </c>
      <c r="EE74" s="300">
        <f ca="1">'Cost Plus'!$AE74*f_MilPro</f>
        <v>0</v>
      </c>
      <c r="EF74" s="300">
        <f ca="1">'Cost Plus'!$AE74*f_MilPro</f>
        <v>0</v>
      </c>
      <c r="EG74" s="300">
        <f ca="1">'Cost Plus'!$AE74*f_MilPro</f>
        <v>0</v>
      </c>
      <c r="EH74" s="300">
        <f ca="1">'Cost Plus'!$AE74*f_MilPro</f>
        <v>0</v>
      </c>
      <c r="EI74" s="300">
        <f ca="1">'Cost Plus'!$AE74*f_MilPro</f>
        <v>0</v>
      </c>
      <c r="EJ74" s="300">
        <f ca="1">'Cost Plus'!$AE74*f_MilPro</f>
        <v>0</v>
      </c>
      <c r="EK74" s="300">
        <f ca="1">'Cost Plus'!$AE74*f_MilPro</f>
        <v>0</v>
      </c>
      <c r="EL74" s="300">
        <f ca="1">'Cost Plus'!$AE74*f_MilPro</f>
        <v>0</v>
      </c>
      <c r="EM74" s="300">
        <f ca="1">'Cost Plus'!$AE74*f_MilPro</f>
        <v>0</v>
      </c>
      <c r="EN74" s="300">
        <f ca="1">'Cost Plus'!$AE74*f_MilPro</f>
        <v>0</v>
      </c>
      <c r="EO74" s="300">
        <f ca="1">'Cost Plus'!$AE74*f_MilPro</f>
        <v>0</v>
      </c>
      <c r="EP74" s="300">
        <f ca="1">'Cost Plus'!$AE74*f_MilPro</f>
        <v>0</v>
      </c>
      <c r="EQ74" s="300">
        <f ca="1">'Cost Plus'!$AE74*f_MilPro</f>
        <v>0</v>
      </c>
      <c r="ER74" s="300">
        <f ca="1">'Cost Plus'!$AE74*f_MilPro</f>
        <v>0</v>
      </c>
      <c r="ES74" s="300">
        <f ca="1">'Cost Plus'!$AE74*f_MilPro</f>
        <v>0</v>
      </c>
      <c r="ET74" s="300">
        <f ca="1">'Cost Plus'!$AE74*f_MilPro</f>
        <v>0</v>
      </c>
      <c r="EU74" s="300">
        <f ca="1">'Cost Plus'!$AE74*f_MilPro</f>
        <v>0</v>
      </c>
      <c r="EV74" s="300">
        <f ca="1">'Cost Plus'!$AE74*f_MilPro</f>
        <v>0</v>
      </c>
      <c r="EW74" s="300">
        <f ca="1">'Cost Plus'!$AE74*f_MilPro</f>
        <v>0</v>
      </c>
      <c r="EX74" s="300">
        <f ca="1">'Cost Plus'!$AE74*f_MilPro</f>
        <v>0</v>
      </c>
      <c r="EY74" s="612"/>
      <c r="EZ74" s="757" t="str">
        <f>'Main Input'!EZ74</f>
        <v>RPI</v>
      </c>
      <c r="FA74" s="757" t="str">
        <f>'Main Input'!FA74</f>
        <v>N/A</v>
      </c>
      <c r="FB74" s="766">
        <f>'Main Input'!FB74</f>
        <v>0</v>
      </c>
      <c r="FC74" s="766" t="str">
        <f>'Main Input'!FC74</f>
        <v>IT Solutions</v>
      </c>
      <c r="FD74" s="766" t="str">
        <f>'Main Input'!FD74</f>
        <v>Managed Services</v>
      </c>
      <c r="FE74" s="757" t="str">
        <f>'Main Input'!FE74</f>
        <v>Opex</v>
      </c>
      <c r="FF74" s="757" t="str">
        <f>'Main Input'!FF74</f>
        <v>ContractAccrual</v>
      </c>
      <c r="FG74" s="757" t="str">
        <f>'Main Input'!FG74</f>
        <v>Expense</v>
      </c>
      <c r="FH74" s="767" t="str">
        <f>'Main Input'!FH74</f>
        <v>A</v>
      </c>
      <c r="FI74" s="768">
        <f>'Main Input'!FI74</f>
        <v>0.22</v>
      </c>
      <c r="FJ74" s="768">
        <f>'Main Input'!FJ74</f>
        <v>0</v>
      </c>
      <c r="FK74" s="612"/>
      <c r="FL74" s="531">
        <f t="shared" si="29"/>
        <v>0</v>
      </c>
      <c r="FM74" s="86"/>
      <c r="FN74" s="612"/>
    </row>
    <row r="75" spans="1:170" ht="12.75" customHeight="1">
      <c r="A75" s="750" t="str">
        <f>'Main Input'!A75</f>
        <v>MTB</v>
      </c>
      <c r="B75" s="762" t="str">
        <f>'Main Input'!B75</f>
        <v>Business Unit</v>
      </c>
      <c r="C75" s="762" t="str">
        <f>'Main Input'!C75</f>
        <v>Labour</v>
      </c>
      <c r="D75" s="762" t="str">
        <f>'Main Input'!D75</f>
        <v>TFR</v>
      </c>
      <c r="E75" s="762" t="str">
        <f>'Main Input'!E75</f>
        <v>Migration Designer #2 (UNIX)</v>
      </c>
      <c r="F75" s="753" t="str">
        <f>'Main Input'!F75</f>
        <v>direct</v>
      </c>
      <c r="G75" s="753" t="str">
        <f>'Main Input'!G75</f>
        <v>Person</v>
      </c>
      <c r="H75" s="753" t="str">
        <f>'Main Input'!H75</f>
        <v>TAC.CSA.2</v>
      </c>
      <c r="I75" s="753">
        <f>'Main Input'!I75</f>
        <v>0</v>
      </c>
      <c r="J75" s="753">
        <f>'Main Input'!J75</f>
        <v>0</v>
      </c>
      <c r="K75" s="753" t="str">
        <f>'Main Input'!K75</f>
        <v>FJS</v>
      </c>
      <c r="L75" s="753" t="str">
        <f>'Main Input'!L75</f>
        <v>pTran</v>
      </c>
      <c r="M75" s="753">
        <f>'Main Input'!M75</f>
        <v>0</v>
      </c>
      <c r="N75" s="753">
        <f>'Main Input'!N75</f>
        <v>0</v>
      </c>
      <c r="O75" s="753" t="str">
        <f>'Main Input'!O75</f>
        <v>SPAIN</v>
      </c>
      <c r="P75" s="753">
        <f>'Main Input'!P75</f>
        <v>313</v>
      </c>
      <c r="Q75" s="753" t="str">
        <f>'Main Input'!Q75</f>
        <v>EUR</v>
      </c>
      <c r="R75" s="753" t="str">
        <f>'Main Input'!R75</f>
        <v>EMEA</v>
      </c>
      <c r="S75" s="753" t="str">
        <f>'Main Input'!S75</f>
        <v>Local</v>
      </c>
      <c r="T75" s="753">
        <f>'Main Input'!T75</f>
        <v>0</v>
      </c>
      <c r="U75" s="753">
        <f>'Main Input'!U75</f>
        <v>0</v>
      </c>
      <c r="V75" s="753" t="str">
        <f>'Main Input'!V75</f>
        <v>6_ATP</v>
      </c>
      <c r="W75" s="753">
        <f>'Main Input'!W75</f>
        <v>0</v>
      </c>
      <c r="X75" s="753">
        <f>'Main Input'!X75</f>
        <v>0</v>
      </c>
      <c r="Y75" s="753">
        <f>'Main Input'!Y75</f>
        <v>0</v>
      </c>
      <c r="Z75" s="753">
        <f>'Main Input'!Z75</f>
        <v>0</v>
      </c>
      <c r="AA75" s="753">
        <f>'Main Input'!AA75</f>
        <v>0</v>
      </c>
      <c r="AB75" s="763">
        <f>'Main Input'!AB75</f>
        <v>0</v>
      </c>
      <c r="AC75" s="763" t="str">
        <f>'Main Input'!AC75</f>
        <v>Days</v>
      </c>
      <c r="AD75" s="764">
        <f>'Main Input'!AD75</f>
        <v>50</v>
      </c>
      <c r="AE75" s="765">
        <f t="shared" ca="1" si="28"/>
        <v>20064.102564102563</v>
      </c>
      <c r="AF75" s="299">
        <f ca="1">'Cost Plus'!$AE75*f_MilPro</f>
        <v>0</v>
      </c>
      <c r="AG75" s="300">
        <f ca="1">'Cost Plus'!$AE75*f_MilPro</f>
        <v>0</v>
      </c>
      <c r="AH75" s="300">
        <f ca="1">'Cost Plus'!$AE75*f_MilPro</f>
        <v>0</v>
      </c>
      <c r="AI75" s="300">
        <f ca="1">'Cost Plus'!$AE75*f_MilPro</f>
        <v>0</v>
      </c>
      <c r="AJ75" s="300">
        <f ca="1">'Cost Plus'!$AE75*f_MilPro</f>
        <v>0</v>
      </c>
      <c r="AK75" s="300">
        <f ca="1">'Cost Plus'!$AE75*f_MilPro</f>
        <v>0</v>
      </c>
      <c r="AL75" s="300">
        <f ca="1">'Cost Plus'!$AE75*f_MilPro</f>
        <v>0</v>
      </c>
      <c r="AM75" s="300">
        <f ca="1">'Cost Plus'!$AE75*f_MilPro</f>
        <v>0</v>
      </c>
      <c r="AN75" s="300">
        <f ca="1">'Cost Plus'!$AE75*f_MilPro</f>
        <v>20064.102564102563</v>
      </c>
      <c r="AO75" s="300">
        <f ca="1">'Cost Plus'!$AE75*f_MilPro</f>
        <v>0</v>
      </c>
      <c r="AP75" s="300">
        <f ca="1">'Cost Plus'!$AE75*f_MilPro</f>
        <v>0</v>
      </c>
      <c r="AQ75" s="300">
        <f ca="1">'Cost Plus'!$AE75*f_MilPro</f>
        <v>0</v>
      </c>
      <c r="AR75" s="300">
        <f ca="1">'Cost Plus'!$AE75*f_MilPro</f>
        <v>0</v>
      </c>
      <c r="AS75" s="300">
        <f ca="1">'Cost Plus'!$AE75*f_MilPro</f>
        <v>0</v>
      </c>
      <c r="AT75" s="300">
        <f ca="1">'Cost Plus'!$AE75*f_MilPro</f>
        <v>0</v>
      </c>
      <c r="AU75" s="300">
        <f ca="1">'Cost Plus'!$AE75*f_MilPro</f>
        <v>0</v>
      </c>
      <c r="AV75" s="300">
        <f ca="1">'Cost Plus'!$AE75*f_MilPro</f>
        <v>0</v>
      </c>
      <c r="AW75" s="300">
        <f ca="1">'Cost Plus'!$AE75*f_MilPro</f>
        <v>0</v>
      </c>
      <c r="AX75" s="300">
        <f ca="1">'Cost Plus'!$AE75*f_MilPro</f>
        <v>0</v>
      </c>
      <c r="AY75" s="300">
        <f ca="1">'Cost Plus'!$AE75*f_MilPro</f>
        <v>0</v>
      </c>
      <c r="AZ75" s="300">
        <f ca="1">'Cost Plus'!$AE75*f_MilPro</f>
        <v>0</v>
      </c>
      <c r="BA75" s="300">
        <f ca="1">'Cost Plus'!$AE75*f_MilPro</f>
        <v>0</v>
      </c>
      <c r="BB75" s="300">
        <f ca="1">'Cost Plus'!$AE75*f_MilPro</f>
        <v>0</v>
      </c>
      <c r="BC75" s="300">
        <f ca="1">'Cost Plus'!$AE75*f_MilPro</f>
        <v>0</v>
      </c>
      <c r="BD75" s="300">
        <f ca="1">'Cost Plus'!$AE75*f_MilPro</f>
        <v>0</v>
      </c>
      <c r="BE75" s="300">
        <f ca="1">'Cost Plus'!$AE75*f_MilPro</f>
        <v>0</v>
      </c>
      <c r="BF75" s="300">
        <f ca="1">'Cost Plus'!$AE75*f_MilPro</f>
        <v>0</v>
      </c>
      <c r="BG75" s="300">
        <f ca="1">'Cost Plus'!$AE75*f_MilPro</f>
        <v>0</v>
      </c>
      <c r="BH75" s="300">
        <f ca="1">'Cost Plus'!$AE75*f_MilPro</f>
        <v>0</v>
      </c>
      <c r="BI75" s="300">
        <f ca="1">'Cost Plus'!$AE75*f_MilPro</f>
        <v>0</v>
      </c>
      <c r="BJ75" s="300">
        <f ca="1">'Cost Plus'!$AE75*f_MilPro</f>
        <v>0</v>
      </c>
      <c r="BK75" s="300">
        <f ca="1">'Cost Plus'!$AE75*f_MilPro</f>
        <v>0</v>
      </c>
      <c r="BL75" s="300">
        <f ca="1">'Cost Plus'!$AE75*f_MilPro</f>
        <v>0</v>
      </c>
      <c r="BM75" s="300">
        <f ca="1">'Cost Plus'!$AE75*f_MilPro</f>
        <v>0</v>
      </c>
      <c r="BN75" s="300">
        <f ca="1">'Cost Plus'!$AE75*f_MilPro</f>
        <v>0</v>
      </c>
      <c r="BO75" s="300">
        <f ca="1">'Cost Plus'!$AE75*f_MilPro</f>
        <v>0</v>
      </c>
      <c r="BP75" s="300">
        <f ca="1">'Cost Plus'!$AE75*f_MilPro</f>
        <v>0</v>
      </c>
      <c r="BQ75" s="300">
        <f ca="1">'Cost Plus'!$AE75*f_MilPro</f>
        <v>0</v>
      </c>
      <c r="BR75" s="300">
        <f ca="1">'Cost Plus'!$AE75*f_MilPro</f>
        <v>0</v>
      </c>
      <c r="BS75" s="300">
        <f ca="1">'Cost Plus'!$AE75*f_MilPro</f>
        <v>0</v>
      </c>
      <c r="BT75" s="300">
        <f ca="1">'Cost Plus'!$AE75*f_MilPro</f>
        <v>0</v>
      </c>
      <c r="BU75" s="300">
        <f ca="1">'Cost Plus'!$AE75*f_MilPro</f>
        <v>0</v>
      </c>
      <c r="BV75" s="300">
        <f ca="1">'Cost Plus'!$AE75*f_MilPro</f>
        <v>0</v>
      </c>
      <c r="BW75" s="300">
        <f ca="1">'Cost Plus'!$AE75*f_MilPro</f>
        <v>0</v>
      </c>
      <c r="BX75" s="300">
        <f ca="1">'Cost Plus'!$AE75*f_MilPro</f>
        <v>0</v>
      </c>
      <c r="BY75" s="300">
        <f ca="1">'Cost Plus'!$AE75*f_MilPro</f>
        <v>0</v>
      </c>
      <c r="BZ75" s="300">
        <f ca="1">'Cost Plus'!$AE75*f_MilPro</f>
        <v>0</v>
      </c>
      <c r="CA75" s="300">
        <f ca="1">'Cost Plus'!$AE75*f_MilPro</f>
        <v>0</v>
      </c>
      <c r="CB75" s="300">
        <f ca="1">'Cost Plus'!$AE75*f_MilPro</f>
        <v>0</v>
      </c>
      <c r="CC75" s="300">
        <f ca="1">'Cost Plus'!$AE75*f_MilPro</f>
        <v>0</v>
      </c>
      <c r="CD75" s="300">
        <f ca="1">'Cost Plus'!$AE75*f_MilPro</f>
        <v>0</v>
      </c>
      <c r="CE75" s="300">
        <f ca="1">'Cost Plus'!$AE75*f_MilPro</f>
        <v>0</v>
      </c>
      <c r="CF75" s="300">
        <f ca="1">'Cost Plus'!$AE75*f_MilPro</f>
        <v>0</v>
      </c>
      <c r="CG75" s="300">
        <f ca="1">'Cost Plus'!$AE75*f_MilPro</f>
        <v>0</v>
      </c>
      <c r="CH75" s="300">
        <f ca="1">'Cost Plus'!$AE75*f_MilPro</f>
        <v>0</v>
      </c>
      <c r="CI75" s="300">
        <f ca="1">'Cost Plus'!$AE75*f_MilPro</f>
        <v>0</v>
      </c>
      <c r="CJ75" s="300">
        <f ca="1">'Cost Plus'!$AE75*f_MilPro</f>
        <v>0</v>
      </c>
      <c r="CK75" s="300">
        <f ca="1">'Cost Plus'!$AE75*f_MilPro</f>
        <v>0</v>
      </c>
      <c r="CL75" s="300">
        <f ca="1">'Cost Plus'!$AE75*f_MilPro</f>
        <v>0</v>
      </c>
      <c r="CM75" s="300">
        <f ca="1">'Cost Plus'!$AE75*f_MilPro</f>
        <v>0</v>
      </c>
      <c r="CN75" s="300">
        <f ca="1">'Cost Plus'!$AE75*f_MilPro</f>
        <v>0</v>
      </c>
      <c r="CO75" s="300">
        <f ca="1">'Cost Plus'!$AE75*f_MilPro</f>
        <v>0</v>
      </c>
      <c r="CP75" s="300">
        <f ca="1">'Cost Plus'!$AE75*f_MilPro</f>
        <v>0</v>
      </c>
      <c r="CQ75" s="300">
        <f ca="1">'Cost Plus'!$AE75*f_MilPro</f>
        <v>0</v>
      </c>
      <c r="CR75" s="300">
        <f ca="1">'Cost Plus'!$AE75*f_MilPro</f>
        <v>0</v>
      </c>
      <c r="CS75" s="300">
        <f ca="1">'Cost Plus'!$AE75*f_MilPro</f>
        <v>0</v>
      </c>
      <c r="CT75" s="300">
        <f ca="1">'Cost Plus'!$AE75*f_MilPro</f>
        <v>0</v>
      </c>
      <c r="CU75" s="300">
        <f ca="1">'Cost Plus'!$AE75*f_MilPro</f>
        <v>0</v>
      </c>
      <c r="CV75" s="300">
        <f ca="1">'Cost Plus'!$AE75*f_MilPro</f>
        <v>0</v>
      </c>
      <c r="CW75" s="300">
        <f ca="1">'Cost Plus'!$AE75*f_MilPro</f>
        <v>0</v>
      </c>
      <c r="CX75" s="300">
        <f ca="1">'Cost Plus'!$AE75*f_MilPro</f>
        <v>0</v>
      </c>
      <c r="CY75" s="300">
        <f ca="1">'Cost Plus'!$AE75*f_MilPro</f>
        <v>0</v>
      </c>
      <c r="CZ75" s="300">
        <f ca="1">'Cost Plus'!$AE75*f_MilPro</f>
        <v>0</v>
      </c>
      <c r="DA75" s="300">
        <f ca="1">'Cost Plus'!$AE75*f_MilPro</f>
        <v>0</v>
      </c>
      <c r="DB75" s="300">
        <f ca="1">'Cost Plus'!$AE75*f_MilPro</f>
        <v>0</v>
      </c>
      <c r="DC75" s="300">
        <f ca="1">'Cost Plus'!$AE75*f_MilPro</f>
        <v>0</v>
      </c>
      <c r="DD75" s="300">
        <f ca="1">'Cost Plus'!$AE75*f_MilPro</f>
        <v>0</v>
      </c>
      <c r="DE75" s="300">
        <f ca="1">'Cost Plus'!$AE75*f_MilPro</f>
        <v>0</v>
      </c>
      <c r="DF75" s="300">
        <f ca="1">'Cost Plus'!$AE75*f_MilPro</f>
        <v>0</v>
      </c>
      <c r="DG75" s="300">
        <f ca="1">'Cost Plus'!$AE75*f_MilPro</f>
        <v>0</v>
      </c>
      <c r="DH75" s="300">
        <f ca="1">'Cost Plus'!$AE75*f_MilPro</f>
        <v>0</v>
      </c>
      <c r="DI75" s="300">
        <f ca="1">'Cost Plus'!$AE75*f_MilPro</f>
        <v>0</v>
      </c>
      <c r="DJ75" s="300">
        <f ca="1">'Cost Plus'!$AE75*f_MilPro</f>
        <v>0</v>
      </c>
      <c r="DK75" s="300">
        <f ca="1">'Cost Plus'!$AE75*f_MilPro</f>
        <v>0</v>
      </c>
      <c r="DL75" s="300">
        <f ca="1">'Cost Plus'!$AE75*f_MilPro</f>
        <v>0</v>
      </c>
      <c r="DM75" s="300">
        <f ca="1">'Cost Plus'!$AE75*f_MilPro</f>
        <v>0</v>
      </c>
      <c r="DN75" s="300">
        <f ca="1">'Cost Plus'!$AE75*f_MilPro</f>
        <v>0</v>
      </c>
      <c r="DO75" s="300">
        <f ca="1">'Cost Plus'!$AE75*f_MilPro</f>
        <v>0</v>
      </c>
      <c r="DP75" s="300">
        <f ca="1">'Cost Plus'!$AE75*f_MilPro</f>
        <v>0</v>
      </c>
      <c r="DQ75" s="300">
        <f ca="1">'Cost Plus'!$AE75*f_MilPro</f>
        <v>0</v>
      </c>
      <c r="DR75" s="300">
        <f ca="1">'Cost Plus'!$AE75*f_MilPro</f>
        <v>0</v>
      </c>
      <c r="DS75" s="300">
        <f ca="1">'Cost Plus'!$AE75*f_MilPro</f>
        <v>0</v>
      </c>
      <c r="DT75" s="300">
        <f ca="1">'Cost Plus'!$AE75*f_MilPro</f>
        <v>0</v>
      </c>
      <c r="DU75" s="300">
        <f ca="1">'Cost Plus'!$AE75*f_MilPro</f>
        <v>0</v>
      </c>
      <c r="DV75" s="300">
        <f ca="1">'Cost Plus'!$AE75*f_MilPro</f>
        <v>0</v>
      </c>
      <c r="DW75" s="300">
        <f ca="1">'Cost Plus'!$AE75*f_MilPro</f>
        <v>0</v>
      </c>
      <c r="DX75" s="300">
        <f ca="1">'Cost Plus'!$AE75*f_MilPro</f>
        <v>0</v>
      </c>
      <c r="DY75" s="300">
        <f ca="1">'Cost Plus'!$AE75*f_MilPro</f>
        <v>0</v>
      </c>
      <c r="DZ75" s="300">
        <f ca="1">'Cost Plus'!$AE75*f_MilPro</f>
        <v>0</v>
      </c>
      <c r="EA75" s="300">
        <f ca="1">'Cost Plus'!$AE75*f_MilPro</f>
        <v>0</v>
      </c>
      <c r="EB75" s="300">
        <f ca="1">'Cost Plus'!$AE75*f_MilPro</f>
        <v>0</v>
      </c>
      <c r="EC75" s="300">
        <f ca="1">'Cost Plus'!$AE75*f_MilPro</f>
        <v>0</v>
      </c>
      <c r="ED75" s="300">
        <f ca="1">'Cost Plus'!$AE75*f_MilPro</f>
        <v>0</v>
      </c>
      <c r="EE75" s="300">
        <f ca="1">'Cost Plus'!$AE75*f_MilPro</f>
        <v>0</v>
      </c>
      <c r="EF75" s="300">
        <f ca="1">'Cost Plus'!$AE75*f_MilPro</f>
        <v>0</v>
      </c>
      <c r="EG75" s="300">
        <f ca="1">'Cost Plus'!$AE75*f_MilPro</f>
        <v>0</v>
      </c>
      <c r="EH75" s="300">
        <f ca="1">'Cost Plus'!$AE75*f_MilPro</f>
        <v>0</v>
      </c>
      <c r="EI75" s="300">
        <f ca="1">'Cost Plus'!$AE75*f_MilPro</f>
        <v>0</v>
      </c>
      <c r="EJ75" s="300">
        <f ca="1">'Cost Plus'!$AE75*f_MilPro</f>
        <v>0</v>
      </c>
      <c r="EK75" s="300">
        <f ca="1">'Cost Plus'!$AE75*f_MilPro</f>
        <v>0</v>
      </c>
      <c r="EL75" s="300">
        <f ca="1">'Cost Plus'!$AE75*f_MilPro</f>
        <v>0</v>
      </c>
      <c r="EM75" s="300">
        <f ca="1">'Cost Plus'!$AE75*f_MilPro</f>
        <v>0</v>
      </c>
      <c r="EN75" s="300">
        <f ca="1">'Cost Plus'!$AE75*f_MilPro</f>
        <v>0</v>
      </c>
      <c r="EO75" s="300">
        <f ca="1">'Cost Plus'!$AE75*f_MilPro</f>
        <v>0</v>
      </c>
      <c r="EP75" s="300">
        <f ca="1">'Cost Plus'!$AE75*f_MilPro</f>
        <v>0</v>
      </c>
      <c r="EQ75" s="300">
        <f ca="1">'Cost Plus'!$AE75*f_MilPro</f>
        <v>0</v>
      </c>
      <c r="ER75" s="300">
        <f ca="1">'Cost Plus'!$AE75*f_MilPro</f>
        <v>0</v>
      </c>
      <c r="ES75" s="300">
        <f ca="1">'Cost Plus'!$AE75*f_MilPro</f>
        <v>0</v>
      </c>
      <c r="ET75" s="300">
        <f ca="1">'Cost Plus'!$AE75*f_MilPro</f>
        <v>0</v>
      </c>
      <c r="EU75" s="300">
        <f ca="1">'Cost Plus'!$AE75*f_MilPro</f>
        <v>0</v>
      </c>
      <c r="EV75" s="300">
        <f ca="1">'Cost Plus'!$AE75*f_MilPro</f>
        <v>0</v>
      </c>
      <c r="EW75" s="300">
        <f ca="1">'Cost Plus'!$AE75*f_MilPro</f>
        <v>0</v>
      </c>
      <c r="EX75" s="300">
        <f ca="1">'Cost Plus'!$AE75*f_MilPro</f>
        <v>0</v>
      </c>
      <c r="EY75" s="612"/>
      <c r="EZ75" s="757" t="str">
        <f>'Main Input'!EZ75</f>
        <v>RPI</v>
      </c>
      <c r="FA75" s="757" t="str">
        <f>'Main Input'!FA75</f>
        <v>N/A</v>
      </c>
      <c r="FB75" s="766">
        <f>'Main Input'!FB75</f>
        <v>0</v>
      </c>
      <c r="FC75" s="766" t="str">
        <f>'Main Input'!FC75</f>
        <v>IT Solutions</v>
      </c>
      <c r="FD75" s="766" t="str">
        <f>'Main Input'!FD75</f>
        <v>Managed Services</v>
      </c>
      <c r="FE75" s="757" t="str">
        <f>'Main Input'!FE75</f>
        <v>Opex</v>
      </c>
      <c r="FF75" s="757" t="str">
        <f>'Main Input'!FF75</f>
        <v>ContractAccrual</v>
      </c>
      <c r="FG75" s="757" t="str">
        <f>'Main Input'!FG75</f>
        <v>Expense</v>
      </c>
      <c r="FH75" s="767" t="str">
        <f>'Main Input'!FH75</f>
        <v>A</v>
      </c>
      <c r="FI75" s="768">
        <f>'Main Input'!FI75</f>
        <v>0.22</v>
      </c>
      <c r="FJ75" s="768">
        <f>'Main Input'!FJ75</f>
        <v>0</v>
      </c>
      <c r="FK75" s="612"/>
      <c r="FL75" s="531">
        <f t="shared" si="29"/>
        <v>0</v>
      </c>
      <c r="FM75" s="86"/>
      <c r="FN75" s="612"/>
    </row>
    <row r="76" spans="1:170" ht="12.75" customHeight="1">
      <c r="A76" s="750" t="str">
        <f>'Main Input'!A76</f>
        <v>MTB</v>
      </c>
      <c r="B76" s="762" t="str">
        <f>'Main Input'!B76</f>
        <v>Business Unit</v>
      </c>
      <c r="C76" s="762" t="str">
        <f>'Main Input'!C76</f>
        <v>Labour</v>
      </c>
      <c r="D76" s="762" t="str">
        <f>'Main Input'!D76</f>
        <v>TFR</v>
      </c>
      <c r="E76" s="762" t="str">
        <f>'Main Input'!E76</f>
        <v>Migration Designer #3 (UNIX)</v>
      </c>
      <c r="F76" s="753" t="str">
        <f>'Main Input'!F76</f>
        <v>direct</v>
      </c>
      <c r="G76" s="753" t="str">
        <f>'Main Input'!G76</f>
        <v>Person</v>
      </c>
      <c r="H76" s="753" t="str">
        <f>'Main Input'!H76</f>
        <v>TAC.CSA.2</v>
      </c>
      <c r="I76" s="753">
        <f>'Main Input'!I76</f>
        <v>0</v>
      </c>
      <c r="J76" s="753">
        <f>'Main Input'!J76</f>
        <v>0</v>
      </c>
      <c r="K76" s="753" t="str">
        <f>'Main Input'!K76</f>
        <v>FJS</v>
      </c>
      <c r="L76" s="753" t="str">
        <f>'Main Input'!L76</f>
        <v>pTran</v>
      </c>
      <c r="M76" s="753">
        <f>'Main Input'!M76</f>
        <v>0</v>
      </c>
      <c r="N76" s="753">
        <f>'Main Input'!N76</f>
        <v>0</v>
      </c>
      <c r="O76" s="753" t="str">
        <f>'Main Input'!O76</f>
        <v>SPAIN</v>
      </c>
      <c r="P76" s="753">
        <f>'Main Input'!P76</f>
        <v>313</v>
      </c>
      <c r="Q76" s="753" t="str">
        <f>'Main Input'!Q76</f>
        <v>EUR</v>
      </c>
      <c r="R76" s="753" t="str">
        <f>'Main Input'!R76</f>
        <v>EMEA</v>
      </c>
      <c r="S76" s="753" t="str">
        <f>'Main Input'!S76</f>
        <v>Local</v>
      </c>
      <c r="T76" s="753">
        <f>'Main Input'!T76</f>
        <v>0</v>
      </c>
      <c r="U76" s="753">
        <f>'Main Input'!U76</f>
        <v>0</v>
      </c>
      <c r="V76" s="753" t="str">
        <f>'Main Input'!V76</f>
        <v>6_ATP</v>
      </c>
      <c r="W76" s="753">
        <f>'Main Input'!W76</f>
        <v>0</v>
      </c>
      <c r="X76" s="753">
        <f>'Main Input'!X76</f>
        <v>0</v>
      </c>
      <c r="Y76" s="753">
        <f>'Main Input'!Y76</f>
        <v>0</v>
      </c>
      <c r="Z76" s="753">
        <f>'Main Input'!Z76</f>
        <v>0</v>
      </c>
      <c r="AA76" s="753">
        <f>'Main Input'!AA76</f>
        <v>0</v>
      </c>
      <c r="AB76" s="763">
        <f>'Main Input'!AB76</f>
        <v>0</v>
      </c>
      <c r="AC76" s="763" t="str">
        <f>'Main Input'!AC76</f>
        <v>Days</v>
      </c>
      <c r="AD76" s="764">
        <f>'Main Input'!AD76</f>
        <v>50</v>
      </c>
      <c r="AE76" s="765">
        <f t="shared" ca="1" si="28"/>
        <v>20064.102564102563</v>
      </c>
      <c r="AF76" s="299">
        <f ca="1">'Cost Plus'!$AE76*f_MilPro</f>
        <v>0</v>
      </c>
      <c r="AG76" s="300">
        <f ca="1">'Cost Plus'!$AE76*f_MilPro</f>
        <v>0</v>
      </c>
      <c r="AH76" s="300">
        <f ca="1">'Cost Plus'!$AE76*f_MilPro</f>
        <v>0</v>
      </c>
      <c r="AI76" s="300">
        <f ca="1">'Cost Plus'!$AE76*f_MilPro</f>
        <v>0</v>
      </c>
      <c r="AJ76" s="300">
        <f ca="1">'Cost Plus'!$AE76*f_MilPro</f>
        <v>0</v>
      </c>
      <c r="AK76" s="300">
        <f ca="1">'Cost Plus'!$AE76*f_MilPro</f>
        <v>0</v>
      </c>
      <c r="AL76" s="300">
        <f ca="1">'Cost Plus'!$AE76*f_MilPro</f>
        <v>0</v>
      </c>
      <c r="AM76" s="300">
        <f ca="1">'Cost Plus'!$AE76*f_MilPro</f>
        <v>0</v>
      </c>
      <c r="AN76" s="300">
        <f ca="1">'Cost Plus'!$AE76*f_MilPro</f>
        <v>20064.102564102563</v>
      </c>
      <c r="AO76" s="300">
        <f ca="1">'Cost Plus'!$AE76*f_MilPro</f>
        <v>0</v>
      </c>
      <c r="AP76" s="300">
        <f ca="1">'Cost Plus'!$AE76*f_MilPro</f>
        <v>0</v>
      </c>
      <c r="AQ76" s="300">
        <f ca="1">'Cost Plus'!$AE76*f_MilPro</f>
        <v>0</v>
      </c>
      <c r="AR76" s="300">
        <f ca="1">'Cost Plus'!$AE76*f_MilPro</f>
        <v>0</v>
      </c>
      <c r="AS76" s="300">
        <f ca="1">'Cost Plus'!$AE76*f_MilPro</f>
        <v>0</v>
      </c>
      <c r="AT76" s="300">
        <f ca="1">'Cost Plus'!$AE76*f_MilPro</f>
        <v>0</v>
      </c>
      <c r="AU76" s="300">
        <f ca="1">'Cost Plus'!$AE76*f_MilPro</f>
        <v>0</v>
      </c>
      <c r="AV76" s="300">
        <f ca="1">'Cost Plus'!$AE76*f_MilPro</f>
        <v>0</v>
      </c>
      <c r="AW76" s="300">
        <f ca="1">'Cost Plus'!$AE76*f_MilPro</f>
        <v>0</v>
      </c>
      <c r="AX76" s="300">
        <f ca="1">'Cost Plus'!$AE76*f_MilPro</f>
        <v>0</v>
      </c>
      <c r="AY76" s="300">
        <f ca="1">'Cost Plus'!$AE76*f_MilPro</f>
        <v>0</v>
      </c>
      <c r="AZ76" s="300">
        <f ca="1">'Cost Plus'!$AE76*f_MilPro</f>
        <v>0</v>
      </c>
      <c r="BA76" s="300">
        <f ca="1">'Cost Plus'!$AE76*f_MilPro</f>
        <v>0</v>
      </c>
      <c r="BB76" s="300">
        <f ca="1">'Cost Plus'!$AE76*f_MilPro</f>
        <v>0</v>
      </c>
      <c r="BC76" s="300">
        <f ca="1">'Cost Plus'!$AE76*f_MilPro</f>
        <v>0</v>
      </c>
      <c r="BD76" s="300">
        <f ca="1">'Cost Plus'!$AE76*f_MilPro</f>
        <v>0</v>
      </c>
      <c r="BE76" s="300">
        <f ca="1">'Cost Plus'!$AE76*f_MilPro</f>
        <v>0</v>
      </c>
      <c r="BF76" s="300">
        <f ca="1">'Cost Plus'!$AE76*f_MilPro</f>
        <v>0</v>
      </c>
      <c r="BG76" s="300">
        <f ca="1">'Cost Plus'!$AE76*f_MilPro</f>
        <v>0</v>
      </c>
      <c r="BH76" s="300">
        <f ca="1">'Cost Plus'!$AE76*f_MilPro</f>
        <v>0</v>
      </c>
      <c r="BI76" s="300">
        <f ca="1">'Cost Plus'!$AE76*f_MilPro</f>
        <v>0</v>
      </c>
      <c r="BJ76" s="300">
        <f ca="1">'Cost Plus'!$AE76*f_MilPro</f>
        <v>0</v>
      </c>
      <c r="BK76" s="300">
        <f ca="1">'Cost Plus'!$AE76*f_MilPro</f>
        <v>0</v>
      </c>
      <c r="BL76" s="300">
        <f ca="1">'Cost Plus'!$AE76*f_MilPro</f>
        <v>0</v>
      </c>
      <c r="BM76" s="300">
        <f ca="1">'Cost Plus'!$AE76*f_MilPro</f>
        <v>0</v>
      </c>
      <c r="BN76" s="300">
        <f ca="1">'Cost Plus'!$AE76*f_MilPro</f>
        <v>0</v>
      </c>
      <c r="BO76" s="300">
        <f ca="1">'Cost Plus'!$AE76*f_MilPro</f>
        <v>0</v>
      </c>
      <c r="BP76" s="300">
        <f ca="1">'Cost Plus'!$AE76*f_MilPro</f>
        <v>0</v>
      </c>
      <c r="BQ76" s="300">
        <f ca="1">'Cost Plus'!$AE76*f_MilPro</f>
        <v>0</v>
      </c>
      <c r="BR76" s="300">
        <f ca="1">'Cost Plus'!$AE76*f_MilPro</f>
        <v>0</v>
      </c>
      <c r="BS76" s="300">
        <f ca="1">'Cost Plus'!$AE76*f_MilPro</f>
        <v>0</v>
      </c>
      <c r="BT76" s="300">
        <f ca="1">'Cost Plus'!$AE76*f_MilPro</f>
        <v>0</v>
      </c>
      <c r="BU76" s="300">
        <f ca="1">'Cost Plus'!$AE76*f_MilPro</f>
        <v>0</v>
      </c>
      <c r="BV76" s="300">
        <f ca="1">'Cost Plus'!$AE76*f_MilPro</f>
        <v>0</v>
      </c>
      <c r="BW76" s="300">
        <f ca="1">'Cost Plus'!$AE76*f_MilPro</f>
        <v>0</v>
      </c>
      <c r="BX76" s="300">
        <f ca="1">'Cost Plus'!$AE76*f_MilPro</f>
        <v>0</v>
      </c>
      <c r="BY76" s="300">
        <f ca="1">'Cost Plus'!$AE76*f_MilPro</f>
        <v>0</v>
      </c>
      <c r="BZ76" s="300">
        <f ca="1">'Cost Plus'!$AE76*f_MilPro</f>
        <v>0</v>
      </c>
      <c r="CA76" s="300">
        <f ca="1">'Cost Plus'!$AE76*f_MilPro</f>
        <v>0</v>
      </c>
      <c r="CB76" s="300">
        <f ca="1">'Cost Plus'!$AE76*f_MilPro</f>
        <v>0</v>
      </c>
      <c r="CC76" s="300">
        <f ca="1">'Cost Plus'!$AE76*f_MilPro</f>
        <v>0</v>
      </c>
      <c r="CD76" s="300">
        <f ca="1">'Cost Plus'!$AE76*f_MilPro</f>
        <v>0</v>
      </c>
      <c r="CE76" s="300">
        <f ca="1">'Cost Plus'!$AE76*f_MilPro</f>
        <v>0</v>
      </c>
      <c r="CF76" s="300">
        <f ca="1">'Cost Plus'!$AE76*f_MilPro</f>
        <v>0</v>
      </c>
      <c r="CG76" s="300">
        <f ca="1">'Cost Plus'!$AE76*f_MilPro</f>
        <v>0</v>
      </c>
      <c r="CH76" s="300">
        <f ca="1">'Cost Plus'!$AE76*f_MilPro</f>
        <v>0</v>
      </c>
      <c r="CI76" s="300">
        <f ca="1">'Cost Plus'!$AE76*f_MilPro</f>
        <v>0</v>
      </c>
      <c r="CJ76" s="300">
        <f ca="1">'Cost Plus'!$AE76*f_MilPro</f>
        <v>0</v>
      </c>
      <c r="CK76" s="300">
        <f ca="1">'Cost Plus'!$AE76*f_MilPro</f>
        <v>0</v>
      </c>
      <c r="CL76" s="300">
        <f ca="1">'Cost Plus'!$AE76*f_MilPro</f>
        <v>0</v>
      </c>
      <c r="CM76" s="300">
        <f ca="1">'Cost Plus'!$AE76*f_MilPro</f>
        <v>0</v>
      </c>
      <c r="CN76" s="300">
        <f ca="1">'Cost Plus'!$AE76*f_MilPro</f>
        <v>0</v>
      </c>
      <c r="CO76" s="300">
        <f ca="1">'Cost Plus'!$AE76*f_MilPro</f>
        <v>0</v>
      </c>
      <c r="CP76" s="300">
        <f ca="1">'Cost Plus'!$AE76*f_MilPro</f>
        <v>0</v>
      </c>
      <c r="CQ76" s="300">
        <f ca="1">'Cost Plus'!$AE76*f_MilPro</f>
        <v>0</v>
      </c>
      <c r="CR76" s="300">
        <f ca="1">'Cost Plus'!$AE76*f_MilPro</f>
        <v>0</v>
      </c>
      <c r="CS76" s="300">
        <f ca="1">'Cost Plus'!$AE76*f_MilPro</f>
        <v>0</v>
      </c>
      <c r="CT76" s="300">
        <f ca="1">'Cost Plus'!$AE76*f_MilPro</f>
        <v>0</v>
      </c>
      <c r="CU76" s="300">
        <f ca="1">'Cost Plus'!$AE76*f_MilPro</f>
        <v>0</v>
      </c>
      <c r="CV76" s="300">
        <f ca="1">'Cost Plus'!$AE76*f_MilPro</f>
        <v>0</v>
      </c>
      <c r="CW76" s="300">
        <f ca="1">'Cost Plus'!$AE76*f_MilPro</f>
        <v>0</v>
      </c>
      <c r="CX76" s="300">
        <f ca="1">'Cost Plus'!$AE76*f_MilPro</f>
        <v>0</v>
      </c>
      <c r="CY76" s="300">
        <f ca="1">'Cost Plus'!$AE76*f_MilPro</f>
        <v>0</v>
      </c>
      <c r="CZ76" s="300">
        <f ca="1">'Cost Plus'!$AE76*f_MilPro</f>
        <v>0</v>
      </c>
      <c r="DA76" s="300">
        <f ca="1">'Cost Plus'!$AE76*f_MilPro</f>
        <v>0</v>
      </c>
      <c r="DB76" s="300">
        <f ca="1">'Cost Plus'!$AE76*f_MilPro</f>
        <v>0</v>
      </c>
      <c r="DC76" s="300">
        <f ca="1">'Cost Plus'!$AE76*f_MilPro</f>
        <v>0</v>
      </c>
      <c r="DD76" s="300">
        <f ca="1">'Cost Plus'!$AE76*f_MilPro</f>
        <v>0</v>
      </c>
      <c r="DE76" s="300">
        <f ca="1">'Cost Plus'!$AE76*f_MilPro</f>
        <v>0</v>
      </c>
      <c r="DF76" s="300">
        <f ca="1">'Cost Plus'!$AE76*f_MilPro</f>
        <v>0</v>
      </c>
      <c r="DG76" s="300">
        <f ca="1">'Cost Plus'!$AE76*f_MilPro</f>
        <v>0</v>
      </c>
      <c r="DH76" s="300">
        <f ca="1">'Cost Plus'!$AE76*f_MilPro</f>
        <v>0</v>
      </c>
      <c r="DI76" s="300">
        <f ca="1">'Cost Plus'!$AE76*f_MilPro</f>
        <v>0</v>
      </c>
      <c r="DJ76" s="300">
        <f ca="1">'Cost Plus'!$AE76*f_MilPro</f>
        <v>0</v>
      </c>
      <c r="DK76" s="300">
        <f ca="1">'Cost Plus'!$AE76*f_MilPro</f>
        <v>0</v>
      </c>
      <c r="DL76" s="300">
        <f ca="1">'Cost Plus'!$AE76*f_MilPro</f>
        <v>0</v>
      </c>
      <c r="DM76" s="300">
        <f ca="1">'Cost Plus'!$AE76*f_MilPro</f>
        <v>0</v>
      </c>
      <c r="DN76" s="300">
        <f ca="1">'Cost Plus'!$AE76*f_MilPro</f>
        <v>0</v>
      </c>
      <c r="DO76" s="300">
        <f ca="1">'Cost Plus'!$AE76*f_MilPro</f>
        <v>0</v>
      </c>
      <c r="DP76" s="300">
        <f ca="1">'Cost Plus'!$AE76*f_MilPro</f>
        <v>0</v>
      </c>
      <c r="DQ76" s="300">
        <f ca="1">'Cost Plus'!$AE76*f_MilPro</f>
        <v>0</v>
      </c>
      <c r="DR76" s="300">
        <f ca="1">'Cost Plus'!$AE76*f_MilPro</f>
        <v>0</v>
      </c>
      <c r="DS76" s="300">
        <f ca="1">'Cost Plus'!$AE76*f_MilPro</f>
        <v>0</v>
      </c>
      <c r="DT76" s="300">
        <f ca="1">'Cost Plus'!$AE76*f_MilPro</f>
        <v>0</v>
      </c>
      <c r="DU76" s="300">
        <f ca="1">'Cost Plus'!$AE76*f_MilPro</f>
        <v>0</v>
      </c>
      <c r="DV76" s="300">
        <f ca="1">'Cost Plus'!$AE76*f_MilPro</f>
        <v>0</v>
      </c>
      <c r="DW76" s="300">
        <f ca="1">'Cost Plus'!$AE76*f_MilPro</f>
        <v>0</v>
      </c>
      <c r="DX76" s="300">
        <f ca="1">'Cost Plus'!$AE76*f_MilPro</f>
        <v>0</v>
      </c>
      <c r="DY76" s="300">
        <f ca="1">'Cost Plus'!$AE76*f_MilPro</f>
        <v>0</v>
      </c>
      <c r="DZ76" s="300">
        <f ca="1">'Cost Plus'!$AE76*f_MilPro</f>
        <v>0</v>
      </c>
      <c r="EA76" s="300">
        <f ca="1">'Cost Plus'!$AE76*f_MilPro</f>
        <v>0</v>
      </c>
      <c r="EB76" s="300">
        <f ca="1">'Cost Plus'!$AE76*f_MilPro</f>
        <v>0</v>
      </c>
      <c r="EC76" s="300">
        <f ca="1">'Cost Plus'!$AE76*f_MilPro</f>
        <v>0</v>
      </c>
      <c r="ED76" s="300">
        <f ca="1">'Cost Plus'!$AE76*f_MilPro</f>
        <v>0</v>
      </c>
      <c r="EE76" s="300">
        <f ca="1">'Cost Plus'!$AE76*f_MilPro</f>
        <v>0</v>
      </c>
      <c r="EF76" s="300">
        <f ca="1">'Cost Plus'!$AE76*f_MilPro</f>
        <v>0</v>
      </c>
      <c r="EG76" s="300">
        <f ca="1">'Cost Plus'!$AE76*f_MilPro</f>
        <v>0</v>
      </c>
      <c r="EH76" s="300">
        <f ca="1">'Cost Plus'!$AE76*f_MilPro</f>
        <v>0</v>
      </c>
      <c r="EI76" s="300">
        <f ca="1">'Cost Plus'!$AE76*f_MilPro</f>
        <v>0</v>
      </c>
      <c r="EJ76" s="300">
        <f ca="1">'Cost Plus'!$AE76*f_MilPro</f>
        <v>0</v>
      </c>
      <c r="EK76" s="300">
        <f ca="1">'Cost Plus'!$AE76*f_MilPro</f>
        <v>0</v>
      </c>
      <c r="EL76" s="300">
        <f ca="1">'Cost Plus'!$AE76*f_MilPro</f>
        <v>0</v>
      </c>
      <c r="EM76" s="300">
        <f ca="1">'Cost Plus'!$AE76*f_MilPro</f>
        <v>0</v>
      </c>
      <c r="EN76" s="300">
        <f ca="1">'Cost Plus'!$AE76*f_MilPro</f>
        <v>0</v>
      </c>
      <c r="EO76" s="300">
        <f ca="1">'Cost Plus'!$AE76*f_MilPro</f>
        <v>0</v>
      </c>
      <c r="EP76" s="300">
        <f ca="1">'Cost Plus'!$AE76*f_MilPro</f>
        <v>0</v>
      </c>
      <c r="EQ76" s="300">
        <f ca="1">'Cost Plus'!$AE76*f_MilPro</f>
        <v>0</v>
      </c>
      <c r="ER76" s="300">
        <f ca="1">'Cost Plus'!$AE76*f_MilPro</f>
        <v>0</v>
      </c>
      <c r="ES76" s="300">
        <f ca="1">'Cost Plus'!$AE76*f_MilPro</f>
        <v>0</v>
      </c>
      <c r="ET76" s="300">
        <f ca="1">'Cost Plus'!$AE76*f_MilPro</f>
        <v>0</v>
      </c>
      <c r="EU76" s="300">
        <f ca="1">'Cost Plus'!$AE76*f_MilPro</f>
        <v>0</v>
      </c>
      <c r="EV76" s="300">
        <f ca="1">'Cost Plus'!$AE76*f_MilPro</f>
        <v>0</v>
      </c>
      <c r="EW76" s="300">
        <f ca="1">'Cost Plus'!$AE76*f_MilPro</f>
        <v>0</v>
      </c>
      <c r="EX76" s="300">
        <f ca="1">'Cost Plus'!$AE76*f_MilPro</f>
        <v>0</v>
      </c>
      <c r="EY76" s="612"/>
      <c r="EZ76" s="757" t="str">
        <f>'Main Input'!EZ76</f>
        <v>RPI</v>
      </c>
      <c r="FA76" s="757" t="str">
        <f>'Main Input'!FA76</f>
        <v>N/A</v>
      </c>
      <c r="FB76" s="766">
        <f>'Main Input'!FB76</f>
        <v>0</v>
      </c>
      <c r="FC76" s="766" t="str">
        <f>'Main Input'!FC76</f>
        <v>IT Solutions</v>
      </c>
      <c r="FD76" s="766" t="str">
        <f>'Main Input'!FD76</f>
        <v>Managed Services</v>
      </c>
      <c r="FE76" s="757" t="str">
        <f>'Main Input'!FE76</f>
        <v>Opex</v>
      </c>
      <c r="FF76" s="757" t="str">
        <f>'Main Input'!FF76</f>
        <v>ContractAccrual</v>
      </c>
      <c r="FG76" s="757" t="str">
        <f>'Main Input'!FG76</f>
        <v>Expense</v>
      </c>
      <c r="FH76" s="767" t="str">
        <f>'Main Input'!FH76</f>
        <v>A</v>
      </c>
      <c r="FI76" s="768">
        <f>'Main Input'!FI76</f>
        <v>0.22</v>
      </c>
      <c r="FJ76" s="768">
        <f>'Main Input'!FJ76</f>
        <v>0</v>
      </c>
      <c r="FK76" s="612"/>
      <c r="FL76" s="531">
        <f t="shared" si="29"/>
        <v>0</v>
      </c>
      <c r="FM76" s="86"/>
      <c r="FN76" s="612"/>
    </row>
    <row r="77" spans="1:170" ht="12.75" customHeight="1">
      <c r="A77" s="750" t="str">
        <f>'Main Input'!A77</f>
        <v>MTB</v>
      </c>
      <c r="B77" s="762" t="str">
        <f>'Main Input'!B77</f>
        <v>Business Unit</v>
      </c>
      <c r="C77" s="762" t="str">
        <f>'Main Input'!C77</f>
        <v>Labour</v>
      </c>
      <c r="D77" s="762" t="str">
        <f>'Main Input'!D77</f>
        <v>TFR</v>
      </c>
      <c r="E77" s="762" t="str">
        <f>'Main Input'!E77</f>
        <v>Migration Designer #4 (UNIX)</v>
      </c>
      <c r="F77" s="753" t="str">
        <f>'Main Input'!F77</f>
        <v>direct</v>
      </c>
      <c r="G77" s="753" t="str">
        <f>'Main Input'!G77</f>
        <v>Person</v>
      </c>
      <c r="H77" s="753" t="str">
        <f>'Main Input'!H77</f>
        <v>TAC.CSA.2</v>
      </c>
      <c r="I77" s="753">
        <f>'Main Input'!I77</f>
        <v>0</v>
      </c>
      <c r="J77" s="753">
        <f>'Main Input'!J77</f>
        <v>0</v>
      </c>
      <c r="K77" s="753" t="str">
        <f>'Main Input'!K77</f>
        <v>FJS</v>
      </c>
      <c r="L77" s="753" t="str">
        <f>'Main Input'!L77</f>
        <v>pTran</v>
      </c>
      <c r="M77" s="753">
        <f>'Main Input'!M77</f>
        <v>0</v>
      </c>
      <c r="N77" s="753">
        <f>'Main Input'!N77</f>
        <v>0</v>
      </c>
      <c r="O77" s="753" t="str">
        <f>'Main Input'!O77</f>
        <v>SPAIN</v>
      </c>
      <c r="P77" s="753">
        <f>'Main Input'!P77</f>
        <v>313</v>
      </c>
      <c r="Q77" s="753" t="str">
        <f>'Main Input'!Q77</f>
        <v>EUR</v>
      </c>
      <c r="R77" s="753" t="str">
        <f>'Main Input'!R77</f>
        <v>EMEA</v>
      </c>
      <c r="S77" s="753" t="str">
        <f>'Main Input'!S77</f>
        <v>Local</v>
      </c>
      <c r="T77" s="753">
        <f>'Main Input'!T77</f>
        <v>0</v>
      </c>
      <c r="U77" s="753">
        <f>'Main Input'!U77</f>
        <v>0</v>
      </c>
      <c r="V77" s="753" t="str">
        <f>'Main Input'!V77</f>
        <v>6_ATP</v>
      </c>
      <c r="W77" s="753">
        <f>'Main Input'!W77</f>
        <v>0</v>
      </c>
      <c r="X77" s="753">
        <f>'Main Input'!X77</f>
        <v>0</v>
      </c>
      <c r="Y77" s="753">
        <f>'Main Input'!Y77</f>
        <v>0</v>
      </c>
      <c r="Z77" s="753">
        <f>'Main Input'!Z77</f>
        <v>0</v>
      </c>
      <c r="AA77" s="753">
        <f>'Main Input'!AA77</f>
        <v>0</v>
      </c>
      <c r="AB77" s="763">
        <f>'Main Input'!AB77</f>
        <v>0</v>
      </c>
      <c r="AC77" s="763" t="str">
        <f>'Main Input'!AC77</f>
        <v>Days</v>
      </c>
      <c r="AD77" s="764">
        <f>'Main Input'!AD77</f>
        <v>50</v>
      </c>
      <c r="AE77" s="765">
        <f t="shared" ca="1" si="28"/>
        <v>20064.102564102563</v>
      </c>
      <c r="AF77" s="299">
        <f ca="1">'Cost Plus'!$AE77*f_MilPro</f>
        <v>0</v>
      </c>
      <c r="AG77" s="300">
        <f ca="1">'Cost Plus'!$AE77*f_MilPro</f>
        <v>0</v>
      </c>
      <c r="AH77" s="300">
        <f ca="1">'Cost Plus'!$AE77*f_MilPro</f>
        <v>0</v>
      </c>
      <c r="AI77" s="300">
        <f ca="1">'Cost Plus'!$AE77*f_MilPro</f>
        <v>0</v>
      </c>
      <c r="AJ77" s="300">
        <f ca="1">'Cost Plus'!$AE77*f_MilPro</f>
        <v>0</v>
      </c>
      <c r="AK77" s="300">
        <f ca="1">'Cost Plus'!$AE77*f_MilPro</f>
        <v>0</v>
      </c>
      <c r="AL77" s="300">
        <f ca="1">'Cost Plus'!$AE77*f_MilPro</f>
        <v>0</v>
      </c>
      <c r="AM77" s="300">
        <f ca="1">'Cost Plus'!$AE77*f_MilPro</f>
        <v>0</v>
      </c>
      <c r="AN77" s="300">
        <f ca="1">'Cost Plus'!$AE77*f_MilPro</f>
        <v>20064.102564102563</v>
      </c>
      <c r="AO77" s="300">
        <f ca="1">'Cost Plus'!$AE77*f_MilPro</f>
        <v>0</v>
      </c>
      <c r="AP77" s="300">
        <f ca="1">'Cost Plus'!$AE77*f_MilPro</f>
        <v>0</v>
      </c>
      <c r="AQ77" s="300">
        <f ca="1">'Cost Plus'!$AE77*f_MilPro</f>
        <v>0</v>
      </c>
      <c r="AR77" s="300">
        <f ca="1">'Cost Plus'!$AE77*f_MilPro</f>
        <v>0</v>
      </c>
      <c r="AS77" s="300">
        <f ca="1">'Cost Plus'!$AE77*f_MilPro</f>
        <v>0</v>
      </c>
      <c r="AT77" s="300">
        <f ca="1">'Cost Plus'!$AE77*f_MilPro</f>
        <v>0</v>
      </c>
      <c r="AU77" s="300">
        <f ca="1">'Cost Plus'!$AE77*f_MilPro</f>
        <v>0</v>
      </c>
      <c r="AV77" s="300">
        <f ca="1">'Cost Plus'!$AE77*f_MilPro</f>
        <v>0</v>
      </c>
      <c r="AW77" s="300">
        <f ca="1">'Cost Plus'!$AE77*f_MilPro</f>
        <v>0</v>
      </c>
      <c r="AX77" s="300">
        <f ca="1">'Cost Plus'!$AE77*f_MilPro</f>
        <v>0</v>
      </c>
      <c r="AY77" s="300">
        <f ca="1">'Cost Plus'!$AE77*f_MilPro</f>
        <v>0</v>
      </c>
      <c r="AZ77" s="300">
        <f ca="1">'Cost Plus'!$AE77*f_MilPro</f>
        <v>0</v>
      </c>
      <c r="BA77" s="300">
        <f ca="1">'Cost Plus'!$AE77*f_MilPro</f>
        <v>0</v>
      </c>
      <c r="BB77" s="300">
        <f ca="1">'Cost Plus'!$AE77*f_MilPro</f>
        <v>0</v>
      </c>
      <c r="BC77" s="300">
        <f ca="1">'Cost Plus'!$AE77*f_MilPro</f>
        <v>0</v>
      </c>
      <c r="BD77" s="300">
        <f ca="1">'Cost Plus'!$AE77*f_MilPro</f>
        <v>0</v>
      </c>
      <c r="BE77" s="300">
        <f ca="1">'Cost Plus'!$AE77*f_MilPro</f>
        <v>0</v>
      </c>
      <c r="BF77" s="300">
        <f ca="1">'Cost Plus'!$AE77*f_MilPro</f>
        <v>0</v>
      </c>
      <c r="BG77" s="300">
        <f ca="1">'Cost Plus'!$AE77*f_MilPro</f>
        <v>0</v>
      </c>
      <c r="BH77" s="300">
        <f ca="1">'Cost Plus'!$AE77*f_MilPro</f>
        <v>0</v>
      </c>
      <c r="BI77" s="300">
        <f ca="1">'Cost Plus'!$AE77*f_MilPro</f>
        <v>0</v>
      </c>
      <c r="BJ77" s="300">
        <f ca="1">'Cost Plus'!$AE77*f_MilPro</f>
        <v>0</v>
      </c>
      <c r="BK77" s="300">
        <f ca="1">'Cost Plus'!$AE77*f_MilPro</f>
        <v>0</v>
      </c>
      <c r="BL77" s="300">
        <f ca="1">'Cost Plus'!$AE77*f_MilPro</f>
        <v>0</v>
      </c>
      <c r="BM77" s="300">
        <f ca="1">'Cost Plus'!$AE77*f_MilPro</f>
        <v>0</v>
      </c>
      <c r="BN77" s="300">
        <f ca="1">'Cost Plus'!$AE77*f_MilPro</f>
        <v>0</v>
      </c>
      <c r="BO77" s="300">
        <f ca="1">'Cost Plus'!$AE77*f_MilPro</f>
        <v>0</v>
      </c>
      <c r="BP77" s="300">
        <f ca="1">'Cost Plus'!$AE77*f_MilPro</f>
        <v>0</v>
      </c>
      <c r="BQ77" s="300">
        <f ca="1">'Cost Plus'!$AE77*f_MilPro</f>
        <v>0</v>
      </c>
      <c r="BR77" s="300">
        <f ca="1">'Cost Plus'!$AE77*f_MilPro</f>
        <v>0</v>
      </c>
      <c r="BS77" s="300">
        <f ca="1">'Cost Plus'!$AE77*f_MilPro</f>
        <v>0</v>
      </c>
      <c r="BT77" s="300">
        <f ca="1">'Cost Plus'!$AE77*f_MilPro</f>
        <v>0</v>
      </c>
      <c r="BU77" s="300">
        <f ca="1">'Cost Plus'!$AE77*f_MilPro</f>
        <v>0</v>
      </c>
      <c r="BV77" s="300">
        <f ca="1">'Cost Plus'!$AE77*f_MilPro</f>
        <v>0</v>
      </c>
      <c r="BW77" s="300">
        <f ca="1">'Cost Plus'!$AE77*f_MilPro</f>
        <v>0</v>
      </c>
      <c r="BX77" s="300">
        <f ca="1">'Cost Plus'!$AE77*f_MilPro</f>
        <v>0</v>
      </c>
      <c r="BY77" s="300">
        <f ca="1">'Cost Plus'!$AE77*f_MilPro</f>
        <v>0</v>
      </c>
      <c r="BZ77" s="300">
        <f ca="1">'Cost Plus'!$AE77*f_MilPro</f>
        <v>0</v>
      </c>
      <c r="CA77" s="300">
        <f ca="1">'Cost Plus'!$AE77*f_MilPro</f>
        <v>0</v>
      </c>
      <c r="CB77" s="300">
        <f ca="1">'Cost Plus'!$AE77*f_MilPro</f>
        <v>0</v>
      </c>
      <c r="CC77" s="300">
        <f ca="1">'Cost Plus'!$AE77*f_MilPro</f>
        <v>0</v>
      </c>
      <c r="CD77" s="300">
        <f ca="1">'Cost Plus'!$AE77*f_MilPro</f>
        <v>0</v>
      </c>
      <c r="CE77" s="300">
        <f ca="1">'Cost Plus'!$AE77*f_MilPro</f>
        <v>0</v>
      </c>
      <c r="CF77" s="300">
        <f ca="1">'Cost Plus'!$AE77*f_MilPro</f>
        <v>0</v>
      </c>
      <c r="CG77" s="300">
        <f ca="1">'Cost Plus'!$AE77*f_MilPro</f>
        <v>0</v>
      </c>
      <c r="CH77" s="300">
        <f ca="1">'Cost Plus'!$AE77*f_MilPro</f>
        <v>0</v>
      </c>
      <c r="CI77" s="300">
        <f ca="1">'Cost Plus'!$AE77*f_MilPro</f>
        <v>0</v>
      </c>
      <c r="CJ77" s="300">
        <f ca="1">'Cost Plus'!$AE77*f_MilPro</f>
        <v>0</v>
      </c>
      <c r="CK77" s="300">
        <f ca="1">'Cost Plus'!$AE77*f_MilPro</f>
        <v>0</v>
      </c>
      <c r="CL77" s="300">
        <f ca="1">'Cost Plus'!$AE77*f_MilPro</f>
        <v>0</v>
      </c>
      <c r="CM77" s="300">
        <f ca="1">'Cost Plus'!$AE77*f_MilPro</f>
        <v>0</v>
      </c>
      <c r="CN77" s="300">
        <f ca="1">'Cost Plus'!$AE77*f_MilPro</f>
        <v>0</v>
      </c>
      <c r="CO77" s="300">
        <f ca="1">'Cost Plus'!$AE77*f_MilPro</f>
        <v>0</v>
      </c>
      <c r="CP77" s="300">
        <f ca="1">'Cost Plus'!$AE77*f_MilPro</f>
        <v>0</v>
      </c>
      <c r="CQ77" s="300">
        <f ca="1">'Cost Plus'!$AE77*f_MilPro</f>
        <v>0</v>
      </c>
      <c r="CR77" s="300">
        <f ca="1">'Cost Plus'!$AE77*f_MilPro</f>
        <v>0</v>
      </c>
      <c r="CS77" s="300">
        <f ca="1">'Cost Plus'!$AE77*f_MilPro</f>
        <v>0</v>
      </c>
      <c r="CT77" s="300">
        <f ca="1">'Cost Plus'!$AE77*f_MilPro</f>
        <v>0</v>
      </c>
      <c r="CU77" s="300">
        <f ca="1">'Cost Plus'!$AE77*f_MilPro</f>
        <v>0</v>
      </c>
      <c r="CV77" s="300">
        <f ca="1">'Cost Plus'!$AE77*f_MilPro</f>
        <v>0</v>
      </c>
      <c r="CW77" s="300">
        <f ca="1">'Cost Plus'!$AE77*f_MilPro</f>
        <v>0</v>
      </c>
      <c r="CX77" s="300">
        <f ca="1">'Cost Plus'!$AE77*f_MilPro</f>
        <v>0</v>
      </c>
      <c r="CY77" s="300">
        <f ca="1">'Cost Plus'!$AE77*f_MilPro</f>
        <v>0</v>
      </c>
      <c r="CZ77" s="300">
        <f ca="1">'Cost Plus'!$AE77*f_MilPro</f>
        <v>0</v>
      </c>
      <c r="DA77" s="300">
        <f ca="1">'Cost Plus'!$AE77*f_MilPro</f>
        <v>0</v>
      </c>
      <c r="DB77" s="300">
        <f ca="1">'Cost Plus'!$AE77*f_MilPro</f>
        <v>0</v>
      </c>
      <c r="DC77" s="300">
        <f ca="1">'Cost Plus'!$AE77*f_MilPro</f>
        <v>0</v>
      </c>
      <c r="DD77" s="300">
        <f ca="1">'Cost Plus'!$AE77*f_MilPro</f>
        <v>0</v>
      </c>
      <c r="DE77" s="300">
        <f ca="1">'Cost Plus'!$AE77*f_MilPro</f>
        <v>0</v>
      </c>
      <c r="DF77" s="300">
        <f ca="1">'Cost Plus'!$AE77*f_MilPro</f>
        <v>0</v>
      </c>
      <c r="DG77" s="300">
        <f ca="1">'Cost Plus'!$AE77*f_MilPro</f>
        <v>0</v>
      </c>
      <c r="DH77" s="300">
        <f ca="1">'Cost Plus'!$AE77*f_MilPro</f>
        <v>0</v>
      </c>
      <c r="DI77" s="300">
        <f ca="1">'Cost Plus'!$AE77*f_MilPro</f>
        <v>0</v>
      </c>
      <c r="DJ77" s="300">
        <f ca="1">'Cost Plus'!$AE77*f_MilPro</f>
        <v>0</v>
      </c>
      <c r="DK77" s="300">
        <f ca="1">'Cost Plus'!$AE77*f_MilPro</f>
        <v>0</v>
      </c>
      <c r="DL77" s="300">
        <f ca="1">'Cost Plus'!$AE77*f_MilPro</f>
        <v>0</v>
      </c>
      <c r="DM77" s="300">
        <f ca="1">'Cost Plus'!$AE77*f_MilPro</f>
        <v>0</v>
      </c>
      <c r="DN77" s="300">
        <f ca="1">'Cost Plus'!$AE77*f_MilPro</f>
        <v>0</v>
      </c>
      <c r="DO77" s="300">
        <f ca="1">'Cost Plus'!$AE77*f_MilPro</f>
        <v>0</v>
      </c>
      <c r="DP77" s="300">
        <f ca="1">'Cost Plus'!$AE77*f_MilPro</f>
        <v>0</v>
      </c>
      <c r="DQ77" s="300">
        <f ca="1">'Cost Plus'!$AE77*f_MilPro</f>
        <v>0</v>
      </c>
      <c r="DR77" s="300">
        <f ca="1">'Cost Plus'!$AE77*f_MilPro</f>
        <v>0</v>
      </c>
      <c r="DS77" s="300">
        <f ca="1">'Cost Plus'!$AE77*f_MilPro</f>
        <v>0</v>
      </c>
      <c r="DT77" s="300">
        <f ca="1">'Cost Plus'!$AE77*f_MilPro</f>
        <v>0</v>
      </c>
      <c r="DU77" s="300">
        <f ca="1">'Cost Plus'!$AE77*f_MilPro</f>
        <v>0</v>
      </c>
      <c r="DV77" s="300">
        <f ca="1">'Cost Plus'!$AE77*f_MilPro</f>
        <v>0</v>
      </c>
      <c r="DW77" s="300">
        <f ca="1">'Cost Plus'!$AE77*f_MilPro</f>
        <v>0</v>
      </c>
      <c r="DX77" s="300">
        <f ca="1">'Cost Plus'!$AE77*f_MilPro</f>
        <v>0</v>
      </c>
      <c r="DY77" s="300">
        <f ca="1">'Cost Plus'!$AE77*f_MilPro</f>
        <v>0</v>
      </c>
      <c r="DZ77" s="300">
        <f ca="1">'Cost Plus'!$AE77*f_MilPro</f>
        <v>0</v>
      </c>
      <c r="EA77" s="300">
        <f ca="1">'Cost Plus'!$AE77*f_MilPro</f>
        <v>0</v>
      </c>
      <c r="EB77" s="300">
        <f ca="1">'Cost Plus'!$AE77*f_MilPro</f>
        <v>0</v>
      </c>
      <c r="EC77" s="300">
        <f ca="1">'Cost Plus'!$AE77*f_MilPro</f>
        <v>0</v>
      </c>
      <c r="ED77" s="300">
        <f ca="1">'Cost Plus'!$AE77*f_MilPro</f>
        <v>0</v>
      </c>
      <c r="EE77" s="300">
        <f ca="1">'Cost Plus'!$AE77*f_MilPro</f>
        <v>0</v>
      </c>
      <c r="EF77" s="300">
        <f ca="1">'Cost Plus'!$AE77*f_MilPro</f>
        <v>0</v>
      </c>
      <c r="EG77" s="300">
        <f ca="1">'Cost Plus'!$AE77*f_MilPro</f>
        <v>0</v>
      </c>
      <c r="EH77" s="300">
        <f ca="1">'Cost Plus'!$AE77*f_MilPro</f>
        <v>0</v>
      </c>
      <c r="EI77" s="300">
        <f ca="1">'Cost Plus'!$AE77*f_MilPro</f>
        <v>0</v>
      </c>
      <c r="EJ77" s="300">
        <f ca="1">'Cost Plus'!$AE77*f_MilPro</f>
        <v>0</v>
      </c>
      <c r="EK77" s="300">
        <f ca="1">'Cost Plus'!$AE77*f_MilPro</f>
        <v>0</v>
      </c>
      <c r="EL77" s="300">
        <f ca="1">'Cost Plus'!$AE77*f_MilPro</f>
        <v>0</v>
      </c>
      <c r="EM77" s="300">
        <f ca="1">'Cost Plus'!$AE77*f_MilPro</f>
        <v>0</v>
      </c>
      <c r="EN77" s="300">
        <f ca="1">'Cost Plus'!$AE77*f_MilPro</f>
        <v>0</v>
      </c>
      <c r="EO77" s="300">
        <f ca="1">'Cost Plus'!$AE77*f_MilPro</f>
        <v>0</v>
      </c>
      <c r="EP77" s="300">
        <f ca="1">'Cost Plus'!$AE77*f_MilPro</f>
        <v>0</v>
      </c>
      <c r="EQ77" s="300">
        <f ca="1">'Cost Plus'!$AE77*f_MilPro</f>
        <v>0</v>
      </c>
      <c r="ER77" s="300">
        <f ca="1">'Cost Plus'!$AE77*f_MilPro</f>
        <v>0</v>
      </c>
      <c r="ES77" s="300">
        <f ca="1">'Cost Plus'!$AE77*f_MilPro</f>
        <v>0</v>
      </c>
      <c r="ET77" s="300">
        <f ca="1">'Cost Plus'!$AE77*f_MilPro</f>
        <v>0</v>
      </c>
      <c r="EU77" s="300">
        <f ca="1">'Cost Plus'!$AE77*f_MilPro</f>
        <v>0</v>
      </c>
      <c r="EV77" s="300">
        <f ca="1">'Cost Plus'!$AE77*f_MilPro</f>
        <v>0</v>
      </c>
      <c r="EW77" s="300">
        <f ca="1">'Cost Plus'!$AE77*f_MilPro</f>
        <v>0</v>
      </c>
      <c r="EX77" s="300">
        <f ca="1">'Cost Plus'!$AE77*f_MilPro</f>
        <v>0</v>
      </c>
      <c r="EY77" s="612"/>
      <c r="EZ77" s="757" t="str">
        <f>'Main Input'!EZ77</f>
        <v>RPI</v>
      </c>
      <c r="FA77" s="757" t="str">
        <f>'Main Input'!FA77</f>
        <v>N/A</v>
      </c>
      <c r="FB77" s="766">
        <f>'Main Input'!FB77</f>
        <v>0</v>
      </c>
      <c r="FC77" s="766" t="str">
        <f>'Main Input'!FC77</f>
        <v>IT Solutions</v>
      </c>
      <c r="FD77" s="766" t="str">
        <f>'Main Input'!FD77</f>
        <v>Managed Services</v>
      </c>
      <c r="FE77" s="757" t="str">
        <f>'Main Input'!FE77</f>
        <v>Opex</v>
      </c>
      <c r="FF77" s="757" t="str">
        <f>'Main Input'!FF77</f>
        <v>ContractAccrual</v>
      </c>
      <c r="FG77" s="757" t="str">
        <f>'Main Input'!FG77</f>
        <v>Expense</v>
      </c>
      <c r="FH77" s="767" t="str">
        <f>'Main Input'!FH77</f>
        <v>A</v>
      </c>
      <c r="FI77" s="768">
        <f>'Main Input'!FI77</f>
        <v>0.22</v>
      </c>
      <c r="FJ77" s="768">
        <f>'Main Input'!FJ77</f>
        <v>0</v>
      </c>
      <c r="FK77" s="612"/>
      <c r="FL77" s="531">
        <f t="shared" si="29"/>
        <v>0</v>
      </c>
      <c r="FM77" s="86"/>
      <c r="FN77" s="612"/>
    </row>
    <row r="78" spans="1:170" ht="12.75" customHeight="1">
      <c r="A78" s="750" t="str">
        <f>'Main Input'!A78</f>
        <v>MTB</v>
      </c>
      <c r="B78" s="762" t="str">
        <f>'Main Input'!B78</f>
        <v>Business Unit</v>
      </c>
      <c r="C78" s="762" t="str">
        <f>'Main Input'!C78</f>
        <v>Labour</v>
      </c>
      <c r="D78" s="762" t="str">
        <f>'Main Input'!D78</f>
        <v>TFR</v>
      </c>
      <c r="E78" s="762" t="str">
        <f>'Main Input'!E78</f>
        <v>Migration Designer #5 (UNIX)</v>
      </c>
      <c r="F78" s="753" t="str">
        <f>'Main Input'!F78</f>
        <v>direct</v>
      </c>
      <c r="G78" s="753" t="str">
        <f>'Main Input'!G78</f>
        <v>Person</v>
      </c>
      <c r="H78" s="753" t="str">
        <f>'Main Input'!H78</f>
        <v>TAC.CSA.2</v>
      </c>
      <c r="I78" s="753">
        <f>'Main Input'!I78</f>
        <v>0</v>
      </c>
      <c r="J78" s="753">
        <f>'Main Input'!J78</f>
        <v>0</v>
      </c>
      <c r="K78" s="753" t="str">
        <f>'Main Input'!K78</f>
        <v>FJS</v>
      </c>
      <c r="L78" s="753" t="str">
        <f>'Main Input'!L78</f>
        <v>pTran</v>
      </c>
      <c r="M78" s="753">
        <f>'Main Input'!M78</f>
        <v>0</v>
      </c>
      <c r="N78" s="753">
        <f>'Main Input'!N78</f>
        <v>0</v>
      </c>
      <c r="O78" s="753" t="str">
        <f>'Main Input'!O78</f>
        <v>SPAIN</v>
      </c>
      <c r="P78" s="753">
        <f>'Main Input'!P78</f>
        <v>313</v>
      </c>
      <c r="Q78" s="753" t="str">
        <f>'Main Input'!Q78</f>
        <v>EUR</v>
      </c>
      <c r="R78" s="753" t="str">
        <f>'Main Input'!R78</f>
        <v>EMEA</v>
      </c>
      <c r="S78" s="753" t="str">
        <f>'Main Input'!S78</f>
        <v>Local</v>
      </c>
      <c r="T78" s="753">
        <f>'Main Input'!T78</f>
        <v>0</v>
      </c>
      <c r="U78" s="753">
        <f>'Main Input'!U78</f>
        <v>0</v>
      </c>
      <c r="V78" s="753" t="str">
        <f>'Main Input'!V78</f>
        <v>6_ATP</v>
      </c>
      <c r="W78" s="753">
        <f>'Main Input'!W78</f>
        <v>0</v>
      </c>
      <c r="X78" s="753">
        <f>'Main Input'!X78</f>
        <v>0</v>
      </c>
      <c r="Y78" s="753">
        <f>'Main Input'!Y78</f>
        <v>0</v>
      </c>
      <c r="Z78" s="753">
        <f>'Main Input'!Z78</f>
        <v>0</v>
      </c>
      <c r="AA78" s="753">
        <f>'Main Input'!AA78</f>
        <v>0</v>
      </c>
      <c r="AB78" s="763">
        <f>'Main Input'!AB78</f>
        <v>0</v>
      </c>
      <c r="AC78" s="763" t="str">
        <f>'Main Input'!AC78</f>
        <v>Days</v>
      </c>
      <c r="AD78" s="764">
        <f>'Main Input'!AD78</f>
        <v>50</v>
      </c>
      <c r="AE78" s="765">
        <f t="shared" ca="1" si="28"/>
        <v>20064.102564102563</v>
      </c>
      <c r="AF78" s="299">
        <f ca="1">'Cost Plus'!$AE78*f_MilPro</f>
        <v>0</v>
      </c>
      <c r="AG78" s="300">
        <f ca="1">'Cost Plus'!$AE78*f_MilPro</f>
        <v>0</v>
      </c>
      <c r="AH78" s="300">
        <f ca="1">'Cost Plus'!$AE78*f_MilPro</f>
        <v>0</v>
      </c>
      <c r="AI78" s="300">
        <f ca="1">'Cost Plus'!$AE78*f_MilPro</f>
        <v>0</v>
      </c>
      <c r="AJ78" s="300">
        <f ca="1">'Cost Plus'!$AE78*f_MilPro</f>
        <v>0</v>
      </c>
      <c r="AK78" s="300">
        <f ca="1">'Cost Plus'!$AE78*f_MilPro</f>
        <v>0</v>
      </c>
      <c r="AL78" s="300">
        <f ca="1">'Cost Plus'!$AE78*f_MilPro</f>
        <v>0</v>
      </c>
      <c r="AM78" s="300">
        <f ca="1">'Cost Plus'!$AE78*f_MilPro</f>
        <v>0</v>
      </c>
      <c r="AN78" s="300">
        <f ca="1">'Cost Plus'!$AE78*f_MilPro</f>
        <v>20064.102564102563</v>
      </c>
      <c r="AO78" s="300">
        <f ca="1">'Cost Plus'!$AE78*f_MilPro</f>
        <v>0</v>
      </c>
      <c r="AP78" s="300">
        <f ca="1">'Cost Plus'!$AE78*f_MilPro</f>
        <v>0</v>
      </c>
      <c r="AQ78" s="300">
        <f ca="1">'Cost Plus'!$AE78*f_MilPro</f>
        <v>0</v>
      </c>
      <c r="AR78" s="300">
        <f ca="1">'Cost Plus'!$AE78*f_MilPro</f>
        <v>0</v>
      </c>
      <c r="AS78" s="300">
        <f ca="1">'Cost Plus'!$AE78*f_MilPro</f>
        <v>0</v>
      </c>
      <c r="AT78" s="300">
        <f ca="1">'Cost Plus'!$AE78*f_MilPro</f>
        <v>0</v>
      </c>
      <c r="AU78" s="300">
        <f ca="1">'Cost Plus'!$AE78*f_MilPro</f>
        <v>0</v>
      </c>
      <c r="AV78" s="300">
        <f ca="1">'Cost Plus'!$AE78*f_MilPro</f>
        <v>0</v>
      </c>
      <c r="AW78" s="300">
        <f ca="1">'Cost Plus'!$AE78*f_MilPro</f>
        <v>0</v>
      </c>
      <c r="AX78" s="300">
        <f ca="1">'Cost Plus'!$AE78*f_MilPro</f>
        <v>0</v>
      </c>
      <c r="AY78" s="300">
        <f ca="1">'Cost Plus'!$AE78*f_MilPro</f>
        <v>0</v>
      </c>
      <c r="AZ78" s="300">
        <f ca="1">'Cost Plus'!$AE78*f_MilPro</f>
        <v>0</v>
      </c>
      <c r="BA78" s="300">
        <f ca="1">'Cost Plus'!$AE78*f_MilPro</f>
        <v>0</v>
      </c>
      <c r="BB78" s="300">
        <f ca="1">'Cost Plus'!$AE78*f_MilPro</f>
        <v>0</v>
      </c>
      <c r="BC78" s="300">
        <f ca="1">'Cost Plus'!$AE78*f_MilPro</f>
        <v>0</v>
      </c>
      <c r="BD78" s="300">
        <f ca="1">'Cost Plus'!$AE78*f_MilPro</f>
        <v>0</v>
      </c>
      <c r="BE78" s="300">
        <f ca="1">'Cost Plus'!$AE78*f_MilPro</f>
        <v>0</v>
      </c>
      <c r="BF78" s="300">
        <f ca="1">'Cost Plus'!$AE78*f_MilPro</f>
        <v>0</v>
      </c>
      <c r="BG78" s="300">
        <f ca="1">'Cost Plus'!$AE78*f_MilPro</f>
        <v>0</v>
      </c>
      <c r="BH78" s="300">
        <f ca="1">'Cost Plus'!$AE78*f_MilPro</f>
        <v>0</v>
      </c>
      <c r="BI78" s="300">
        <f ca="1">'Cost Plus'!$AE78*f_MilPro</f>
        <v>0</v>
      </c>
      <c r="BJ78" s="300">
        <f ca="1">'Cost Plus'!$AE78*f_MilPro</f>
        <v>0</v>
      </c>
      <c r="BK78" s="300">
        <f ca="1">'Cost Plus'!$AE78*f_MilPro</f>
        <v>0</v>
      </c>
      <c r="BL78" s="300">
        <f ca="1">'Cost Plus'!$AE78*f_MilPro</f>
        <v>0</v>
      </c>
      <c r="BM78" s="300">
        <f ca="1">'Cost Plus'!$AE78*f_MilPro</f>
        <v>0</v>
      </c>
      <c r="BN78" s="300">
        <f ca="1">'Cost Plus'!$AE78*f_MilPro</f>
        <v>0</v>
      </c>
      <c r="BO78" s="300">
        <f ca="1">'Cost Plus'!$AE78*f_MilPro</f>
        <v>0</v>
      </c>
      <c r="BP78" s="300">
        <f ca="1">'Cost Plus'!$AE78*f_MilPro</f>
        <v>0</v>
      </c>
      <c r="BQ78" s="300">
        <f ca="1">'Cost Plus'!$AE78*f_MilPro</f>
        <v>0</v>
      </c>
      <c r="BR78" s="300">
        <f ca="1">'Cost Plus'!$AE78*f_MilPro</f>
        <v>0</v>
      </c>
      <c r="BS78" s="300">
        <f ca="1">'Cost Plus'!$AE78*f_MilPro</f>
        <v>0</v>
      </c>
      <c r="BT78" s="300">
        <f ca="1">'Cost Plus'!$AE78*f_MilPro</f>
        <v>0</v>
      </c>
      <c r="BU78" s="300">
        <f ca="1">'Cost Plus'!$AE78*f_MilPro</f>
        <v>0</v>
      </c>
      <c r="BV78" s="300">
        <f ca="1">'Cost Plus'!$AE78*f_MilPro</f>
        <v>0</v>
      </c>
      <c r="BW78" s="300">
        <f ca="1">'Cost Plus'!$AE78*f_MilPro</f>
        <v>0</v>
      </c>
      <c r="BX78" s="300">
        <f ca="1">'Cost Plus'!$AE78*f_MilPro</f>
        <v>0</v>
      </c>
      <c r="BY78" s="300">
        <f ca="1">'Cost Plus'!$AE78*f_MilPro</f>
        <v>0</v>
      </c>
      <c r="BZ78" s="300">
        <f ca="1">'Cost Plus'!$AE78*f_MilPro</f>
        <v>0</v>
      </c>
      <c r="CA78" s="300">
        <f ca="1">'Cost Plus'!$AE78*f_MilPro</f>
        <v>0</v>
      </c>
      <c r="CB78" s="300">
        <f ca="1">'Cost Plus'!$AE78*f_MilPro</f>
        <v>0</v>
      </c>
      <c r="CC78" s="300">
        <f ca="1">'Cost Plus'!$AE78*f_MilPro</f>
        <v>0</v>
      </c>
      <c r="CD78" s="300">
        <f ca="1">'Cost Plus'!$AE78*f_MilPro</f>
        <v>0</v>
      </c>
      <c r="CE78" s="300">
        <f ca="1">'Cost Plus'!$AE78*f_MilPro</f>
        <v>0</v>
      </c>
      <c r="CF78" s="300">
        <f ca="1">'Cost Plus'!$AE78*f_MilPro</f>
        <v>0</v>
      </c>
      <c r="CG78" s="300">
        <f ca="1">'Cost Plus'!$AE78*f_MilPro</f>
        <v>0</v>
      </c>
      <c r="CH78" s="300">
        <f ca="1">'Cost Plus'!$AE78*f_MilPro</f>
        <v>0</v>
      </c>
      <c r="CI78" s="300">
        <f ca="1">'Cost Plus'!$AE78*f_MilPro</f>
        <v>0</v>
      </c>
      <c r="CJ78" s="300">
        <f ca="1">'Cost Plus'!$AE78*f_MilPro</f>
        <v>0</v>
      </c>
      <c r="CK78" s="300">
        <f ca="1">'Cost Plus'!$AE78*f_MilPro</f>
        <v>0</v>
      </c>
      <c r="CL78" s="300">
        <f ca="1">'Cost Plus'!$AE78*f_MilPro</f>
        <v>0</v>
      </c>
      <c r="CM78" s="300">
        <f ca="1">'Cost Plus'!$AE78*f_MilPro</f>
        <v>0</v>
      </c>
      <c r="CN78" s="300">
        <f ca="1">'Cost Plus'!$AE78*f_MilPro</f>
        <v>0</v>
      </c>
      <c r="CO78" s="300">
        <f ca="1">'Cost Plus'!$AE78*f_MilPro</f>
        <v>0</v>
      </c>
      <c r="CP78" s="300">
        <f ca="1">'Cost Plus'!$AE78*f_MilPro</f>
        <v>0</v>
      </c>
      <c r="CQ78" s="300">
        <f ca="1">'Cost Plus'!$AE78*f_MilPro</f>
        <v>0</v>
      </c>
      <c r="CR78" s="300">
        <f ca="1">'Cost Plus'!$AE78*f_MilPro</f>
        <v>0</v>
      </c>
      <c r="CS78" s="300">
        <f ca="1">'Cost Plus'!$AE78*f_MilPro</f>
        <v>0</v>
      </c>
      <c r="CT78" s="300">
        <f ca="1">'Cost Plus'!$AE78*f_MilPro</f>
        <v>0</v>
      </c>
      <c r="CU78" s="300">
        <f ca="1">'Cost Plus'!$AE78*f_MilPro</f>
        <v>0</v>
      </c>
      <c r="CV78" s="300">
        <f ca="1">'Cost Plus'!$AE78*f_MilPro</f>
        <v>0</v>
      </c>
      <c r="CW78" s="300">
        <f ca="1">'Cost Plus'!$AE78*f_MilPro</f>
        <v>0</v>
      </c>
      <c r="CX78" s="300">
        <f ca="1">'Cost Plus'!$AE78*f_MilPro</f>
        <v>0</v>
      </c>
      <c r="CY78" s="300">
        <f ca="1">'Cost Plus'!$AE78*f_MilPro</f>
        <v>0</v>
      </c>
      <c r="CZ78" s="300">
        <f ca="1">'Cost Plus'!$AE78*f_MilPro</f>
        <v>0</v>
      </c>
      <c r="DA78" s="300">
        <f ca="1">'Cost Plus'!$AE78*f_MilPro</f>
        <v>0</v>
      </c>
      <c r="DB78" s="300">
        <f ca="1">'Cost Plus'!$AE78*f_MilPro</f>
        <v>0</v>
      </c>
      <c r="DC78" s="300">
        <f ca="1">'Cost Plus'!$AE78*f_MilPro</f>
        <v>0</v>
      </c>
      <c r="DD78" s="300">
        <f ca="1">'Cost Plus'!$AE78*f_MilPro</f>
        <v>0</v>
      </c>
      <c r="DE78" s="300">
        <f ca="1">'Cost Plus'!$AE78*f_MilPro</f>
        <v>0</v>
      </c>
      <c r="DF78" s="300">
        <f ca="1">'Cost Plus'!$AE78*f_MilPro</f>
        <v>0</v>
      </c>
      <c r="DG78" s="300">
        <f ca="1">'Cost Plus'!$AE78*f_MilPro</f>
        <v>0</v>
      </c>
      <c r="DH78" s="300">
        <f ca="1">'Cost Plus'!$AE78*f_MilPro</f>
        <v>0</v>
      </c>
      <c r="DI78" s="300">
        <f ca="1">'Cost Plus'!$AE78*f_MilPro</f>
        <v>0</v>
      </c>
      <c r="DJ78" s="300">
        <f ca="1">'Cost Plus'!$AE78*f_MilPro</f>
        <v>0</v>
      </c>
      <c r="DK78" s="300">
        <f ca="1">'Cost Plus'!$AE78*f_MilPro</f>
        <v>0</v>
      </c>
      <c r="DL78" s="300">
        <f ca="1">'Cost Plus'!$AE78*f_MilPro</f>
        <v>0</v>
      </c>
      <c r="DM78" s="300">
        <f ca="1">'Cost Plus'!$AE78*f_MilPro</f>
        <v>0</v>
      </c>
      <c r="DN78" s="300">
        <f ca="1">'Cost Plus'!$AE78*f_MilPro</f>
        <v>0</v>
      </c>
      <c r="DO78" s="300">
        <f ca="1">'Cost Plus'!$AE78*f_MilPro</f>
        <v>0</v>
      </c>
      <c r="DP78" s="300">
        <f ca="1">'Cost Plus'!$AE78*f_MilPro</f>
        <v>0</v>
      </c>
      <c r="DQ78" s="300">
        <f ca="1">'Cost Plus'!$AE78*f_MilPro</f>
        <v>0</v>
      </c>
      <c r="DR78" s="300">
        <f ca="1">'Cost Plus'!$AE78*f_MilPro</f>
        <v>0</v>
      </c>
      <c r="DS78" s="300">
        <f ca="1">'Cost Plus'!$AE78*f_MilPro</f>
        <v>0</v>
      </c>
      <c r="DT78" s="300">
        <f ca="1">'Cost Plus'!$AE78*f_MilPro</f>
        <v>0</v>
      </c>
      <c r="DU78" s="300">
        <f ca="1">'Cost Plus'!$AE78*f_MilPro</f>
        <v>0</v>
      </c>
      <c r="DV78" s="300">
        <f ca="1">'Cost Plus'!$AE78*f_MilPro</f>
        <v>0</v>
      </c>
      <c r="DW78" s="300">
        <f ca="1">'Cost Plus'!$AE78*f_MilPro</f>
        <v>0</v>
      </c>
      <c r="DX78" s="300">
        <f ca="1">'Cost Plus'!$AE78*f_MilPro</f>
        <v>0</v>
      </c>
      <c r="DY78" s="300">
        <f ca="1">'Cost Plus'!$AE78*f_MilPro</f>
        <v>0</v>
      </c>
      <c r="DZ78" s="300">
        <f ca="1">'Cost Plus'!$AE78*f_MilPro</f>
        <v>0</v>
      </c>
      <c r="EA78" s="300">
        <f ca="1">'Cost Plus'!$AE78*f_MilPro</f>
        <v>0</v>
      </c>
      <c r="EB78" s="300">
        <f ca="1">'Cost Plus'!$AE78*f_MilPro</f>
        <v>0</v>
      </c>
      <c r="EC78" s="300">
        <f ca="1">'Cost Plus'!$AE78*f_MilPro</f>
        <v>0</v>
      </c>
      <c r="ED78" s="300">
        <f ca="1">'Cost Plus'!$AE78*f_MilPro</f>
        <v>0</v>
      </c>
      <c r="EE78" s="300">
        <f ca="1">'Cost Plus'!$AE78*f_MilPro</f>
        <v>0</v>
      </c>
      <c r="EF78" s="300">
        <f ca="1">'Cost Plus'!$AE78*f_MilPro</f>
        <v>0</v>
      </c>
      <c r="EG78" s="300">
        <f ca="1">'Cost Plus'!$AE78*f_MilPro</f>
        <v>0</v>
      </c>
      <c r="EH78" s="300">
        <f ca="1">'Cost Plus'!$AE78*f_MilPro</f>
        <v>0</v>
      </c>
      <c r="EI78" s="300">
        <f ca="1">'Cost Plus'!$AE78*f_MilPro</f>
        <v>0</v>
      </c>
      <c r="EJ78" s="300">
        <f ca="1">'Cost Plus'!$AE78*f_MilPro</f>
        <v>0</v>
      </c>
      <c r="EK78" s="300">
        <f ca="1">'Cost Plus'!$AE78*f_MilPro</f>
        <v>0</v>
      </c>
      <c r="EL78" s="300">
        <f ca="1">'Cost Plus'!$AE78*f_MilPro</f>
        <v>0</v>
      </c>
      <c r="EM78" s="300">
        <f ca="1">'Cost Plus'!$AE78*f_MilPro</f>
        <v>0</v>
      </c>
      <c r="EN78" s="300">
        <f ca="1">'Cost Plus'!$AE78*f_MilPro</f>
        <v>0</v>
      </c>
      <c r="EO78" s="300">
        <f ca="1">'Cost Plus'!$AE78*f_MilPro</f>
        <v>0</v>
      </c>
      <c r="EP78" s="300">
        <f ca="1">'Cost Plus'!$AE78*f_MilPro</f>
        <v>0</v>
      </c>
      <c r="EQ78" s="300">
        <f ca="1">'Cost Plus'!$AE78*f_MilPro</f>
        <v>0</v>
      </c>
      <c r="ER78" s="300">
        <f ca="1">'Cost Plus'!$AE78*f_MilPro</f>
        <v>0</v>
      </c>
      <c r="ES78" s="300">
        <f ca="1">'Cost Plus'!$AE78*f_MilPro</f>
        <v>0</v>
      </c>
      <c r="ET78" s="300">
        <f ca="1">'Cost Plus'!$AE78*f_MilPro</f>
        <v>0</v>
      </c>
      <c r="EU78" s="300">
        <f ca="1">'Cost Plus'!$AE78*f_MilPro</f>
        <v>0</v>
      </c>
      <c r="EV78" s="300">
        <f ca="1">'Cost Plus'!$AE78*f_MilPro</f>
        <v>0</v>
      </c>
      <c r="EW78" s="300">
        <f ca="1">'Cost Plus'!$AE78*f_MilPro</f>
        <v>0</v>
      </c>
      <c r="EX78" s="300">
        <f ca="1">'Cost Plus'!$AE78*f_MilPro</f>
        <v>0</v>
      </c>
      <c r="EY78" s="612"/>
      <c r="EZ78" s="757" t="str">
        <f>'Main Input'!EZ78</f>
        <v>RPI</v>
      </c>
      <c r="FA78" s="757" t="str">
        <f>'Main Input'!FA78</f>
        <v>N/A</v>
      </c>
      <c r="FB78" s="766">
        <f>'Main Input'!FB78</f>
        <v>0</v>
      </c>
      <c r="FC78" s="766" t="str">
        <f>'Main Input'!FC78</f>
        <v>IT Solutions</v>
      </c>
      <c r="FD78" s="766" t="str">
        <f>'Main Input'!FD78</f>
        <v>Managed Services</v>
      </c>
      <c r="FE78" s="757" t="str">
        <f>'Main Input'!FE78</f>
        <v>Opex</v>
      </c>
      <c r="FF78" s="757" t="str">
        <f>'Main Input'!FF78</f>
        <v>ContractAccrual</v>
      </c>
      <c r="FG78" s="757" t="str">
        <f>'Main Input'!FG78</f>
        <v>Expense</v>
      </c>
      <c r="FH78" s="767" t="str">
        <f>'Main Input'!FH78</f>
        <v>A</v>
      </c>
      <c r="FI78" s="768">
        <f>'Main Input'!FI78</f>
        <v>0.22</v>
      </c>
      <c r="FJ78" s="768">
        <f>'Main Input'!FJ78</f>
        <v>0</v>
      </c>
      <c r="FK78" s="612"/>
      <c r="FL78" s="531">
        <f t="shared" si="29"/>
        <v>0</v>
      </c>
      <c r="FM78" s="86"/>
      <c r="FN78" s="612"/>
    </row>
    <row r="79" spans="1:170" ht="12.75" customHeight="1">
      <c r="A79" s="750" t="str">
        <f>'Main Input'!A79</f>
        <v>MTB</v>
      </c>
      <c r="B79" s="762" t="str">
        <f>'Main Input'!B79</f>
        <v>Datacentre Operations</v>
      </c>
      <c r="C79" s="762" t="str">
        <f>'Main Input'!C79</f>
        <v>Third Party</v>
      </c>
      <c r="D79" s="762" t="str">
        <f>'Main Input'!D79</f>
        <v>TFR</v>
      </c>
      <c r="E79" s="762" t="str">
        <f>'Main Input'!E79</f>
        <v>Foundation Infrastructure Design and Implementation (Wintel)</v>
      </c>
      <c r="F79" s="753" t="str">
        <f>'Main Input'!F79</f>
        <v>direct</v>
      </c>
      <c r="G79" s="753" t="str">
        <f>'Main Input'!G79</f>
        <v>Person</v>
      </c>
      <c r="H79" s="753" t="str">
        <f>'Main Input'!H79</f>
        <v>TAC.CSA.2</v>
      </c>
      <c r="I79" s="753">
        <f>'Main Input'!I79</f>
        <v>0</v>
      </c>
      <c r="J79" s="753">
        <f>'Main Input'!J79</f>
        <v>0</v>
      </c>
      <c r="K79" s="753" t="str">
        <f>'Main Input'!K79</f>
        <v>FJS</v>
      </c>
      <c r="L79" s="753" t="str">
        <f>'Main Input'!L79</f>
        <v>pTran</v>
      </c>
      <c r="M79" s="753">
        <f>'Main Input'!M79</f>
        <v>0</v>
      </c>
      <c r="N79" s="753">
        <f>'Main Input'!N79</f>
        <v>0</v>
      </c>
      <c r="O79" s="753" t="str">
        <f>'Main Input'!O79</f>
        <v>SPAIN</v>
      </c>
      <c r="P79" s="753">
        <f>'Main Input'!P79</f>
        <v>1000</v>
      </c>
      <c r="Q79" s="753" t="str">
        <f>'Main Input'!Q79</f>
        <v>EUR</v>
      </c>
      <c r="R79" s="753" t="str">
        <f>'Main Input'!R79</f>
        <v>EMEA</v>
      </c>
      <c r="S79" s="753" t="str">
        <f>'Main Input'!S79</f>
        <v>Local</v>
      </c>
      <c r="T79" s="753">
        <f>'Main Input'!T79</f>
        <v>0</v>
      </c>
      <c r="U79" s="753">
        <f>'Main Input'!U79</f>
        <v>0</v>
      </c>
      <c r="V79" s="753" t="str">
        <f>'Main Input'!V79</f>
        <v>6_ATP</v>
      </c>
      <c r="W79" s="753">
        <f>'Main Input'!W79</f>
        <v>0</v>
      </c>
      <c r="X79" s="753">
        <f>'Main Input'!X79</f>
        <v>0</v>
      </c>
      <c r="Y79" s="753">
        <f>'Main Input'!Y79</f>
        <v>0</v>
      </c>
      <c r="Z79" s="753">
        <f>'Main Input'!Z79</f>
        <v>0</v>
      </c>
      <c r="AA79" s="753">
        <f>'Main Input'!AA79</f>
        <v>0</v>
      </c>
      <c r="AB79" s="763">
        <f>'Main Input'!AB79</f>
        <v>0</v>
      </c>
      <c r="AC79" s="763" t="str">
        <f>'Main Input'!AC79</f>
        <v>Days</v>
      </c>
      <c r="AD79" s="764">
        <f>'Main Input'!AD79</f>
        <v>45</v>
      </c>
      <c r="AE79" s="765">
        <f t="shared" ref="AE79:AE110" ca="1" si="30">SUM(AF79:EY79)</f>
        <v>57692.307692307688</v>
      </c>
      <c r="AF79" s="299">
        <f ca="1">'Cost Plus'!$AE79*f_MilPro</f>
        <v>0</v>
      </c>
      <c r="AG79" s="300">
        <f ca="1">'Cost Plus'!$AE79*f_MilPro</f>
        <v>0</v>
      </c>
      <c r="AH79" s="300">
        <f ca="1">'Cost Plus'!$AE79*f_MilPro</f>
        <v>0</v>
      </c>
      <c r="AI79" s="300">
        <f ca="1">'Cost Plus'!$AE79*f_MilPro</f>
        <v>0</v>
      </c>
      <c r="AJ79" s="300">
        <f ca="1">'Cost Plus'!$AE79*f_MilPro</f>
        <v>0</v>
      </c>
      <c r="AK79" s="300">
        <f ca="1">'Cost Plus'!$AE79*f_MilPro</f>
        <v>0</v>
      </c>
      <c r="AL79" s="300">
        <f ca="1">'Cost Plus'!$AE79*f_MilPro</f>
        <v>0</v>
      </c>
      <c r="AM79" s="300">
        <f ca="1">'Cost Plus'!$AE79*f_MilPro</f>
        <v>0</v>
      </c>
      <c r="AN79" s="300">
        <f ca="1">'Cost Plus'!$AE79*f_MilPro</f>
        <v>57692.307692307688</v>
      </c>
      <c r="AO79" s="300">
        <f ca="1">'Cost Plus'!$AE79*f_MilPro</f>
        <v>0</v>
      </c>
      <c r="AP79" s="300">
        <f ca="1">'Cost Plus'!$AE79*f_MilPro</f>
        <v>0</v>
      </c>
      <c r="AQ79" s="300">
        <f ca="1">'Cost Plus'!$AE79*f_MilPro</f>
        <v>0</v>
      </c>
      <c r="AR79" s="300">
        <f ca="1">'Cost Plus'!$AE79*f_MilPro</f>
        <v>0</v>
      </c>
      <c r="AS79" s="300">
        <f ca="1">'Cost Plus'!$AE79*f_MilPro</f>
        <v>0</v>
      </c>
      <c r="AT79" s="300">
        <f ca="1">'Cost Plus'!$AE79*f_MilPro</f>
        <v>0</v>
      </c>
      <c r="AU79" s="300">
        <f ca="1">'Cost Plus'!$AE79*f_MilPro</f>
        <v>0</v>
      </c>
      <c r="AV79" s="300">
        <f ca="1">'Cost Plus'!$AE79*f_MilPro</f>
        <v>0</v>
      </c>
      <c r="AW79" s="300">
        <f ca="1">'Cost Plus'!$AE79*f_MilPro</f>
        <v>0</v>
      </c>
      <c r="AX79" s="300">
        <f ca="1">'Cost Plus'!$AE79*f_MilPro</f>
        <v>0</v>
      </c>
      <c r="AY79" s="300">
        <f ca="1">'Cost Plus'!$AE79*f_MilPro</f>
        <v>0</v>
      </c>
      <c r="AZ79" s="300">
        <f ca="1">'Cost Plus'!$AE79*f_MilPro</f>
        <v>0</v>
      </c>
      <c r="BA79" s="300">
        <f ca="1">'Cost Plus'!$AE79*f_MilPro</f>
        <v>0</v>
      </c>
      <c r="BB79" s="300">
        <f ca="1">'Cost Plus'!$AE79*f_MilPro</f>
        <v>0</v>
      </c>
      <c r="BC79" s="300">
        <f ca="1">'Cost Plus'!$AE79*f_MilPro</f>
        <v>0</v>
      </c>
      <c r="BD79" s="300">
        <f ca="1">'Cost Plus'!$AE79*f_MilPro</f>
        <v>0</v>
      </c>
      <c r="BE79" s="300">
        <f ca="1">'Cost Plus'!$AE79*f_MilPro</f>
        <v>0</v>
      </c>
      <c r="BF79" s="300">
        <f ca="1">'Cost Plus'!$AE79*f_MilPro</f>
        <v>0</v>
      </c>
      <c r="BG79" s="300">
        <f ca="1">'Cost Plus'!$AE79*f_MilPro</f>
        <v>0</v>
      </c>
      <c r="BH79" s="300">
        <f ca="1">'Cost Plus'!$AE79*f_MilPro</f>
        <v>0</v>
      </c>
      <c r="BI79" s="300">
        <f ca="1">'Cost Plus'!$AE79*f_MilPro</f>
        <v>0</v>
      </c>
      <c r="BJ79" s="300">
        <f ca="1">'Cost Plus'!$AE79*f_MilPro</f>
        <v>0</v>
      </c>
      <c r="BK79" s="300">
        <f ca="1">'Cost Plus'!$AE79*f_MilPro</f>
        <v>0</v>
      </c>
      <c r="BL79" s="300">
        <f ca="1">'Cost Plus'!$AE79*f_MilPro</f>
        <v>0</v>
      </c>
      <c r="BM79" s="300">
        <f ca="1">'Cost Plus'!$AE79*f_MilPro</f>
        <v>0</v>
      </c>
      <c r="BN79" s="300">
        <f ca="1">'Cost Plus'!$AE79*f_MilPro</f>
        <v>0</v>
      </c>
      <c r="BO79" s="300">
        <f ca="1">'Cost Plus'!$AE79*f_MilPro</f>
        <v>0</v>
      </c>
      <c r="BP79" s="300">
        <f ca="1">'Cost Plus'!$AE79*f_MilPro</f>
        <v>0</v>
      </c>
      <c r="BQ79" s="300">
        <f ca="1">'Cost Plus'!$AE79*f_MilPro</f>
        <v>0</v>
      </c>
      <c r="BR79" s="300">
        <f ca="1">'Cost Plus'!$AE79*f_MilPro</f>
        <v>0</v>
      </c>
      <c r="BS79" s="300">
        <f ca="1">'Cost Plus'!$AE79*f_MilPro</f>
        <v>0</v>
      </c>
      <c r="BT79" s="300">
        <f ca="1">'Cost Plus'!$AE79*f_MilPro</f>
        <v>0</v>
      </c>
      <c r="BU79" s="300">
        <f ca="1">'Cost Plus'!$AE79*f_MilPro</f>
        <v>0</v>
      </c>
      <c r="BV79" s="300">
        <f ca="1">'Cost Plus'!$AE79*f_MilPro</f>
        <v>0</v>
      </c>
      <c r="BW79" s="300">
        <f ca="1">'Cost Plus'!$AE79*f_MilPro</f>
        <v>0</v>
      </c>
      <c r="BX79" s="300">
        <f ca="1">'Cost Plus'!$AE79*f_MilPro</f>
        <v>0</v>
      </c>
      <c r="BY79" s="300">
        <f ca="1">'Cost Plus'!$AE79*f_MilPro</f>
        <v>0</v>
      </c>
      <c r="BZ79" s="300">
        <f ca="1">'Cost Plus'!$AE79*f_MilPro</f>
        <v>0</v>
      </c>
      <c r="CA79" s="300">
        <f ca="1">'Cost Plus'!$AE79*f_MilPro</f>
        <v>0</v>
      </c>
      <c r="CB79" s="300">
        <f ca="1">'Cost Plus'!$AE79*f_MilPro</f>
        <v>0</v>
      </c>
      <c r="CC79" s="300">
        <f ca="1">'Cost Plus'!$AE79*f_MilPro</f>
        <v>0</v>
      </c>
      <c r="CD79" s="300">
        <f ca="1">'Cost Plus'!$AE79*f_MilPro</f>
        <v>0</v>
      </c>
      <c r="CE79" s="300">
        <f ca="1">'Cost Plus'!$AE79*f_MilPro</f>
        <v>0</v>
      </c>
      <c r="CF79" s="300">
        <f ca="1">'Cost Plus'!$AE79*f_MilPro</f>
        <v>0</v>
      </c>
      <c r="CG79" s="300">
        <f ca="1">'Cost Plus'!$AE79*f_MilPro</f>
        <v>0</v>
      </c>
      <c r="CH79" s="300">
        <f ca="1">'Cost Plus'!$AE79*f_MilPro</f>
        <v>0</v>
      </c>
      <c r="CI79" s="300">
        <f ca="1">'Cost Plus'!$AE79*f_MilPro</f>
        <v>0</v>
      </c>
      <c r="CJ79" s="300">
        <f ca="1">'Cost Plus'!$AE79*f_MilPro</f>
        <v>0</v>
      </c>
      <c r="CK79" s="300">
        <f ca="1">'Cost Plus'!$AE79*f_MilPro</f>
        <v>0</v>
      </c>
      <c r="CL79" s="300">
        <f ca="1">'Cost Plus'!$AE79*f_MilPro</f>
        <v>0</v>
      </c>
      <c r="CM79" s="300">
        <f ca="1">'Cost Plus'!$AE79*f_MilPro</f>
        <v>0</v>
      </c>
      <c r="CN79" s="300">
        <f ca="1">'Cost Plus'!$AE79*f_MilPro</f>
        <v>0</v>
      </c>
      <c r="CO79" s="300">
        <f ca="1">'Cost Plus'!$AE79*f_MilPro</f>
        <v>0</v>
      </c>
      <c r="CP79" s="300">
        <f ca="1">'Cost Plus'!$AE79*f_MilPro</f>
        <v>0</v>
      </c>
      <c r="CQ79" s="300">
        <f ca="1">'Cost Plus'!$AE79*f_MilPro</f>
        <v>0</v>
      </c>
      <c r="CR79" s="300">
        <f ca="1">'Cost Plus'!$AE79*f_MilPro</f>
        <v>0</v>
      </c>
      <c r="CS79" s="300">
        <f ca="1">'Cost Plus'!$AE79*f_MilPro</f>
        <v>0</v>
      </c>
      <c r="CT79" s="300">
        <f ca="1">'Cost Plus'!$AE79*f_MilPro</f>
        <v>0</v>
      </c>
      <c r="CU79" s="300">
        <f ca="1">'Cost Plus'!$AE79*f_MilPro</f>
        <v>0</v>
      </c>
      <c r="CV79" s="300">
        <f ca="1">'Cost Plus'!$AE79*f_MilPro</f>
        <v>0</v>
      </c>
      <c r="CW79" s="300">
        <f ca="1">'Cost Plus'!$AE79*f_MilPro</f>
        <v>0</v>
      </c>
      <c r="CX79" s="300">
        <f ca="1">'Cost Plus'!$AE79*f_MilPro</f>
        <v>0</v>
      </c>
      <c r="CY79" s="300">
        <f ca="1">'Cost Plus'!$AE79*f_MilPro</f>
        <v>0</v>
      </c>
      <c r="CZ79" s="300">
        <f ca="1">'Cost Plus'!$AE79*f_MilPro</f>
        <v>0</v>
      </c>
      <c r="DA79" s="300">
        <f ca="1">'Cost Plus'!$AE79*f_MilPro</f>
        <v>0</v>
      </c>
      <c r="DB79" s="300">
        <f ca="1">'Cost Plus'!$AE79*f_MilPro</f>
        <v>0</v>
      </c>
      <c r="DC79" s="300">
        <f ca="1">'Cost Plus'!$AE79*f_MilPro</f>
        <v>0</v>
      </c>
      <c r="DD79" s="300">
        <f ca="1">'Cost Plus'!$AE79*f_MilPro</f>
        <v>0</v>
      </c>
      <c r="DE79" s="300">
        <f ca="1">'Cost Plus'!$AE79*f_MilPro</f>
        <v>0</v>
      </c>
      <c r="DF79" s="300">
        <f ca="1">'Cost Plus'!$AE79*f_MilPro</f>
        <v>0</v>
      </c>
      <c r="DG79" s="300">
        <f ca="1">'Cost Plus'!$AE79*f_MilPro</f>
        <v>0</v>
      </c>
      <c r="DH79" s="300">
        <f ca="1">'Cost Plus'!$AE79*f_MilPro</f>
        <v>0</v>
      </c>
      <c r="DI79" s="300">
        <f ca="1">'Cost Plus'!$AE79*f_MilPro</f>
        <v>0</v>
      </c>
      <c r="DJ79" s="300">
        <f ca="1">'Cost Plus'!$AE79*f_MilPro</f>
        <v>0</v>
      </c>
      <c r="DK79" s="300">
        <f ca="1">'Cost Plus'!$AE79*f_MilPro</f>
        <v>0</v>
      </c>
      <c r="DL79" s="300">
        <f ca="1">'Cost Plus'!$AE79*f_MilPro</f>
        <v>0</v>
      </c>
      <c r="DM79" s="300">
        <f ca="1">'Cost Plus'!$AE79*f_MilPro</f>
        <v>0</v>
      </c>
      <c r="DN79" s="300">
        <f ca="1">'Cost Plus'!$AE79*f_MilPro</f>
        <v>0</v>
      </c>
      <c r="DO79" s="300">
        <f ca="1">'Cost Plus'!$AE79*f_MilPro</f>
        <v>0</v>
      </c>
      <c r="DP79" s="300">
        <f ca="1">'Cost Plus'!$AE79*f_MilPro</f>
        <v>0</v>
      </c>
      <c r="DQ79" s="300">
        <f ca="1">'Cost Plus'!$AE79*f_MilPro</f>
        <v>0</v>
      </c>
      <c r="DR79" s="300">
        <f ca="1">'Cost Plus'!$AE79*f_MilPro</f>
        <v>0</v>
      </c>
      <c r="DS79" s="300">
        <f ca="1">'Cost Plus'!$AE79*f_MilPro</f>
        <v>0</v>
      </c>
      <c r="DT79" s="300">
        <f ca="1">'Cost Plus'!$AE79*f_MilPro</f>
        <v>0</v>
      </c>
      <c r="DU79" s="300">
        <f ca="1">'Cost Plus'!$AE79*f_MilPro</f>
        <v>0</v>
      </c>
      <c r="DV79" s="300">
        <f ca="1">'Cost Plus'!$AE79*f_MilPro</f>
        <v>0</v>
      </c>
      <c r="DW79" s="300">
        <f ca="1">'Cost Plus'!$AE79*f_MilPro</f>
        <v>0</v>
      </c>
      <c r="DX79" s="300">
        <f ca="1">'Cost Plus'!$AE79*f_MilPro</f>
        <v>0</v>
      </c>
      <c r="DY79" s="300">
        <f ca="1">'Cost Plus'!$AE79*f_MilPro</f>
        <v>0</v>
      </c>
      <c r="DZ79" s="300">
        <f ca="1">'Cost Plus'!$AE79*f_MilPro</f>
        <v>0</v>
      </c>
      <c r="EA79" s="300">
        <f ca="1">'Cost Plus'!$AE79*f_MilPro</f>
        <v>0</v>
      </c>
      <c r="EB79" s="300">
        <f ca="1">'Cost Plus'!$AE79*f_MilPro</f>
        <v>0</v>
      </c>
      <c r="EC79" s="300">
        <f ca="1">'Cost Plus'!$AE79*f_MilPro</f>
        <v>0</v>
      </c>
      <c r="ED79" s="300">
        <f ca="1">'Cost Plus'!$AE79*f_MilPro</f>
        <v>0</v>
      </c>
      <c r="EE79" s="300">
        <f ca="1">'Cost Plus'!$AE79*f_MilPro</f>
        <v>0</v>
      </c>
      <c r="EF79" s="300">
        <f ca="1">'Cost Plus'!$AE79*f_MilPro</f>
        <v>0</v>
      </c>
      <c r="EG79" s="300">
        <f ca="1">'Cost Plus'!$AE79*f_MilPro</f>
        <v>0</v>
      </c>
      <c r="EH79" s="300">
        <f ca="1">'Cost Plus'!$AE79*f_MilPro</f>
        <v>0</v>
      </c>
      <c r="EI79" s="300">
        <f ca="1">'Cost Plus'!$AE79*f_MilPro</f>
        <v>0</v>
      </c>
      <c r="EJ79" s="300">
        <f ca="1">'Cost Plus'!$AE79*f_MilPro</f>
        <v>0</v>
      </c>
      <c r="EK79" s="300">
        <f ca="1">'Cost Plus'!$AE79*f_MilPro</f>
        <v>0</v>
      </c>
      <c r="EL79" s="300">
        <f ca="1">'Cost Plus'!$AE79*f_MilPro</f>
        <v>0</v>
      </c>
      <c r="EM79" s="300">
        <f ca="1">'Cost Plus'!$AE79*f_MilPro</f>
        <v>0</v>
      </c>
      <c r="EN79" s="300">
        <f ca="1">'Cost Plus'!$AE79*f_MilPro</f>
        <v>0</v>
      </c>
      <c r="EO79" s="300">
        <f ca="1">'Cost Plus'!$AE79*f_MilPro</f>
        <v>0</v>
      </c>
      <c r="EP79" s="300">
        <f ca="1">'Cost Plus'!$AE79*f_MilPro</f>
        <v>0</v>
      </c>
      <c r="EQ79" s="300">
        <f ca="1">'Cost Plus'!$AE79*f_MilPro</f>
        <v>0</v>
      </c>
      <c r="ER79" s="300">
        <f ca="1">'Cost Plus'!$AE79*f_MilPro</f>
        <v>0</v>
      </c>
      <c r="ES79" s="300">
        <f ca="1">'Cost Plus'!$AE79*f_MilPro</f>
        <v>0</v>
      </c>
      <c r="ET79" s="300">
        <f ca="1">'Cost Plus'!$AE79*f_MilPro</f>
        <v>0</v>
      </c>
      <c r="EU79" s="300">
        <f ca="1">'Cost Plus'!$AE79*f_MilPro</f>
        <v>0</v>
      </c>
      <c r="EV79" s="300">
        <f ca="1">'Cost Plus'!$AE79*f_MilPro</f>
        <v>0</v>
      </c>
      <c r="EW79" s="300">
        <f ca="1">'Cost Plus'!$AE79*f_MilPro</f>
        <v>0</v>
      </c>
      <c r="EX79" s="300">
        <f ca="1">'Cost Plus'!$AE79*f_MilPro</f>
        <v>0</v>
      </c>
      <c r="EY79" s="612"/>
      <c r="EZ79" s="757" t="str">
        <f>'Main Input'!EZ79</f>
        <v>RPI</v>
      </c>
      <c r="FA79" s="757" t="str">
        <f>'Main Input'!FA79</f>
        <v>N/A</v>
      </c>
      <c r="FB79" s="766">
        <f>'Main Input'!FB79</f>
        <v>0</v>
      </c>
      <c r="FC79" s="766" t="str">
        <f>'Main Input'!FC79</f>
        <v>IT Solutions</v>
      </c>
      <c r="FD79" s="766" t="str">
        <f>'Main Input'!FD79</f>
        <v>Managed Services</v>
      </c>
      <c r="FE79" s="757" t="str">
        <f>'Main Input'!FE79</f>
        <v>Opex</v>
      </c>
      <c r="FF79" s="757" t="str">
        <f>'Main Input'!FF79</f>
        <v>ContractAccrual</v>
      </c>
      <c r="FG79" s="757" t="str">
        <f>'Main Input'!FG79</f>
        <v>Expense</v>
      </c>
      <c r="FH79" s="767" t="str">
        <f>'Main Input'!FH79</f>
        <v>A</v>
      </c>
      <c r="FI79" s="768">
        <f>'Main Input'!FI79</f>
        <v>0.22</v>
      </c>
      <c r="FJ79" s="768">
        <f>'Main Input'!FJ79</f>
        <v>0</v>
      </c>
      <c r="FK79" s="612"/>
      <c r="FL79" s="531">
        <f t="shared" ref="FL79:FL89" si="31">CVbloc6</f>
        <v>0</v>
      </c>
      <c r="FM79" s="86"/>
      <c r="FN79" s="612"/>
    </row>
    <row r="80" spans="1:170" ht="12.75" customHeight="1">
      <c r="A80" s="750" t="str">
        <f>'Main Input'!A80</f>
        <v>MTB</v>
      </c>
      <c r="B80" s="762" t="str">
        <f>'Main Input'!B80</f>
        <v>Datacentre Operations</v>
      </c>
      <c r="C80" s="762" t="str">
        <f>'Main Input'!C80</f>
        <v>Third Party</v>
      </c>
      <c r="D80" s="762" t="str">
        <f>'Main Input'!D80</f>
        <v>TFR</v>
      </c>
      <c r="E80" s="762" t="str">
        <f>'Main Input'!E80</f>
        <v>Foundation Infrastructure Design and Implementation (Wintel)</v>
      </c>
      <c r="F80" s="753" t="str">
        <f>'Main Input'!F80</f>
        <v>direct</v>
      </c>
      <c r="G80" s="753" t="str">
        <f>'Main Input'!G80</f>
        <v>Person</v>
      </c>
      <c r="H80" s="753" t="str">
        <f>'Main Input'!H80</f>
        <v>TAC.CSA.2</v>
      </c>
      <c r="I80" s="753">
        <f>'Main Input'!I80</f>
        <v>0</v>
      </c>
      <c r="J80" s="753">
        <f>'Main Input'!J80</f>
        <v>0</v>
      </c>
      <c r="K80" s="753" t="str">
        <f>'Main Input'!K80</f>
        <v>FJS</v>
      </c>
      <c r="L80" s="753" t="str">
        <f>'Main Input'!L80</f>
        <v>pTran</v>
      </c>
      <c r="M80" s="753">
        <f>'Main Input'!M80</f>
        <v>0</v>
      </c>
      <c r="N80" s="753">
        <f>'Main Input'!N80</f>
        <v>0</v>
      </c>
      <c r="O80" s="753" t="str">
        <f>'Main Input'!O80</f>
        <v>SPAIN</v>
      </c>
      <c r="P80" s="753">
        <f>'Main Input'!P80</f>
        <v>1000</v>
      </c>
      <c r="Q80" s="753" t="str">
        <f>'Main Input'!Q80</f>
        <v>EUR</v>
      </c>
      <c r="R80" s="753" t="str">
        <f>'Main Input'!R80</f>
        <v>EMEA</v>
      </c>
      <c r="S80" s="753" t="str">
        <f>'Main Input'!S80</f>
        <v>Local</v>
      </c>
      <c r="T80" s="753">
        <f>'Main Input'!T80</f>
        <v>0</v>
      </c>
      <c r="U80" s="753">
        <f>'Main Input'!U80</f>
        <v>0</v>
      </c>
      <c r="V80" s="753" t="str">
        <f>'Main Input'!V80</f>
        <v>3_ATP</v>
      </c>
      <c r="W80" s="753">
        <f>'Main Input'!W80</f>
        <v>0</v>
      </c>
      <c r="X80" s="753">
        <f>'Main Input'!X80</f>
        <v>0</v>
      </c>
      <c r="Y80" s="753">
        <f>'Main Input'!Y80</f>
        <v>0</v>
      </c>
      <c r="Z80" s="753">
        <f>'Main Input'!Z80</f>
        <v>0</v>
      </c>
      <c r="AA80" s="753">
        <f>'Main Input'!AA80</f>
        <v>0</v>
      </c>
      <c r="AB80" s="763">
        <f>'Main Input'!AB80</f>
        <v>0</v>
      </c>
      <c r="AC80" s="763" t="str">
        <f>'Main Input'!AC80</f>
        <v>Days</v>
      </c>
      <c r="AD80" s="764">
        <f>'Main Input'!AD80</f>
        <v>45</v>
      </c>
      <c r="AE80" s="765">
        <f t="shared" ca="1" si="30"/>
        <v>57692.307692307688</v>
      </c>
      <c r="AF80" s="299">
        <f ca="1">'Cost Plus'!$AE80*f_MilPro</f>
        <v>0</v>
      </c>
      <c r="AG80" s="300">
        <f ca="1">'Cost Plus'!$AE80*f_MilPro</f>
        <v>0</v>
      </c>
      <c r="AH80" s="300">
        <f ca="1">'Cost Plus'!$AE80*f_MilPro</f>
        <v>0</v>
      </c>
      <c r="AI80" s="300">
        <f ca="1">'Cost Plus'!$AE80*f_MilPro</f>
        <v>0</v>
      </c>
      <c r="AJ80" s="300">
        <f ca="1">'Cost Plus'!$AE80*f_MilPro</f>
        <v>0</v>
      </c>
      <c r="AK80" s="300">
        <f ca="1">'Cost Plus'!$AE80*f_MilPro</f>
        <v>0</v>
      </c>
      <c r="AL80" s="300">
        <f ca="1">'Cost Plus'!$AE80*f_MilPro</f>
        <v>0</v>
      </c>
      <c r="AM80" s="300">
        <f ca="1">'Cost Plus'!$AE80*f_MilPro</f>
        <v>57692.307692307688</v>
      </c>
      <c r="AN80" s="300">
        <f ca="1">'Cost Plus'!$AE80*f_MilPro</f>
        <v>0</v>
      </c>
      <c r="AO80" s="300">
        <f ca="1">'Cost Plus'!$AE80*f_MilPro</f>
        <v>0</v>
      </c>
      <c r="AP80" s="300">
        <f ca="1">'Cost Plus'!$AE80*f_MilPro</f>
        <v>0</v>
      </c>
      <c r="AQ80" s="300">
        <f ca="1">'Cost Plus'!$AE80*f_MilPro</f>
        <v>0</v>
      </c>
      <c r="AR80" s="300">
        <f ca="1">'Cost Plus'!$AE80*f_MilPro</f>
        <v>0</v>
      </c>
      <c r="AS80" s="300">
        <f ca="1">'Cost Plus'!$AE80*f_MilPro</f>
        <v>0</v>
      </c>
      <c r="AT80" s="300">
        <f ca="1">'Cost Plus'!$AE80*f_MilPro</f>
        <v>0</v>
      </c>
      <c r="AU80" s="300">
        <f ca="1">'Cost Plus'!$AE80*f_MilPro</f>
        <v>0</v>
      </c>
      <c r="AV80" s="300">
        <f ca="1">'Cost Plus'!$AE80*f_MilPro</f>
        <v>0</v>
      </c>
      <c r="AW80" s="300">
        <f ca="1">'Cost Plus'!$AE80*f_MilPro</f>
        <v>0</v>
      </c>
      <c r="AX80" s="300">
        <f ca="1">'Cost Plus'!$AE80*f_MilPro</f>
        <v>0</v>
      </c>
      <c r="AY80" s="300">
        <f ca="1">'Cost Plus'!$AE80*f_MilPro</f>
        <v>0</v>
      </c>
      <c r="AZ80" s="300">
        <f ca="1">'Cost Plus'!$AE80*f_MilPro</f>
        <v>0</v>
      </c>
      <c r="BA80" s="300">
        <f ca="1">'Cost Plus'!$AE80*f_MilPro</f>
        <v>0</v>
      </c>
      <c r="BB80" s="300">
        <f ca="1">'Cost Plus'!$AE80*f_MilPro</f>
        <v>0</v>
      </c>
      <c r="BC80" s="300">
        <f ca="1">'Cost Plus'!$AE80*f_MilPro</f>
        <v>0</v>
      </c>
      <c r="BD80" s="300">
        <f ca="1">'Cost Plus'!$AE80*f_MilPro</f>
        <v>0</v>
      </c>
      <c r="BE80" s="300">
        <f ca="1">'Cost Plus'!$AE80*f_MilPro</f>
        <v>0</v>
      </c>
      <c r="BF80" s="300">
        <f ca="1">'Cost Plus'!$AE80*f_MilPro</f>
        <v>0</v>
      </c>
      <c r="BG80" s="300">
        <f ca="1">'Cost Plus'!$AE80*f_MilPro</f>
        <v>0</v>
      </c>
      <c r="BH80" s="300">
        <f ca="1">'Cost Plus'!$AE80*f_MilPro</f>
        <v>0</v>
      </c>
      <c r="BI80" s="300">
        <f ca="1">'Cost Plus'!$AE80*f_MilPro</f>
        <v>0</v>
      </c>
      <c r="BJ80" s="300">
        <f ca="1">'Cost Plus'!$AE80*f_MilPro</f>
        <v>0</v>
      </c>
      <c r="BK80" s="300">
        <f ca="1">'Cost Plus'!$AE80*f_MilPro</f>
        <v>0</v>
      </c>
      <c r="BL80" s="300">
        <f ca="1">'Cost Plus'!$AE80*f_MilPro</f>
        <v>0</v>
      </c>
      <c r="BM80" s="300">
        <f ca="1">'Cost Plus'!$AE80*f_MilPro</f>
        <v>0</v>
      </c>
      <c r="BN80" s="300">
        <f ca="1">'Cost Plus'!$AE80*f_MilPro</f>
        <v>0</v>
      </c>
      <c r="BO80" s="300">
        <f ca="1">'Cost Plus'!$AE80*f_MilPro</f>
        <v>0</v>
      </c>
      <c r="BP80" s="300">
        <f ca="1">'Cost Plus'!$AE80*f_MilPro</f>
        <v>0</v>
      </c>
      <c r="BQ80" s="300">
        <f ca="1">'Cost Plus'!$AE80*f_MilPro</f>
        <v>0</v>
      </c>
      <c r="BR80" s="300">
        <f ca="1">'Cost Plus'!$AE80*f_MilPro</f>
        <v>0</v>
      </c>
      <c r="BS80" s="300">
        <f ca="1">'Cost Plus'!$AE80*f_MilPro</f>
        <v>0</v>
      </c>
      <c r="BT80" s="300">
        <f ca="1">'Cost Plus'!$AE80*f_MilPro</f>
        <v>0</v>
      </c>
      <c r="BU80" s="300">
        <f ca="1">'Cost Plus'!$AE80*f_MilPro</f>
        <v>0</v>
      </c>
      <c r="BV80" s="300">
        <f ca="1">'Cost Plus'!$AE80*f_MilPro</f>
        <v>0</v>
      </c>
      <c r="BW80" s="300">
        <f ca="1">'Cost Plus'!$AE80*f_MilPro</f>
        <v>0</v>
      </c>
      <c r="BX80" s="300">
        <f ca="1">'Cost Plus'!$AE80*f_MilPro</f>
        <v>0</v>
      </c>
      <c r="BY80" s="300">
        <f ca="1">'Cost Plus'!$AE80*f_MilPro</f>
        <v>0</v>
      </c>
      <c r="BZ80" s="300">
        <f ca="1">'Cost Plus'!$AE80*f_MilPro</f>
        <v>0</v>
      </c>
      <c r="CA80" s="300">
        <f ca="1">'Cost Plus'!$AE80*f_MilPro</f>
        <v>0</v>
      </c>
      <c r="CB80" s="300">
        <f ca="1">'Cost Plus'!$AE80*f_MilPro</f>
        <v>0</v>
      </c>
      <c r="CC80" s="300">
        <f ca="1">'Cost Plus'!$AE80*f_MilPro</f>
        <v>0</v>
      </c>
      <c r="CD80" s="300">
        <f ca="1">'Cost Plus'!$AE80*f_MilPro</f>
        <v>0</v>
      </c>
      <c r="CE80" s="300">
        <f ca="1">'Cost Plus'!$AE80*f_MilPro</f>
        <v>0</v>
      </c>
      <c r="CF80" s="300">
        <f ca="1">'Cost Plus'!$AE80*f_MilPro</f>
        <v>0</v>
      </c>
      <c r="CG80" s="300">
        <f ca="1">'Cost Plus'!$AE80*f_MilPro</f>
        <v>0</v>
      </c>
      <c r="CH80" s="300">
        <f ca="1">'Cost Plus'!$AE80*f_MilPro</f>
        <v>0</v>
      </c>
      <c r="CI80" s="300">
        <f ca="1">'Cost Plus'!$AE80*f_MilPro</f>
        <v>0</v>
      </c>
      <c r="CJ80" s="300">
        <f ca="1">'Cost Plus'!$AE80*f_MilPro</f>
        <v>0</v>
      </c>
      <c r="CK80" s="300">
        <f ca="1">'Cost Plus'!$AE80*f_MilPro</f>
        <v>0</v>
      </c>
      <c r="CL80" s="300">
        <f ca="1">'Cost Plus'!$AE80*f_MilPro</f>
        <v>0</v>
      </c>
      <c r="CM80" s="300">
        <f ca="1">'Cost Plus'!$AE80*f_MilPro</f>
        <v>0</v>
      </c>
      <c r="CN80" s="300">
        <f ca="1">'Cost Plus'!$AE80*f_MilPro</f>
        <v>0</v>
      </c>
      <c r="CO80" s="300">
        <f ca="1">'Cost Plus'!$AE80*f_MilPro</f>
        <v>0</v>
      </c>
      <c r="CP80" s="300">
        <f ca="1">'Cost Plus'!$AE80*f_MilPro</f>
        <v>0</v>
      </c>
      <c r="CQ80" s="300">
        <f ca="1">'Cost Plus'!$AE80*f_MilPro</f>
        <v>0</v>
      </c>
      <c r="CR80" s="300">
        <f ca="1">'Cost Plus'!$AE80*f_MilPro</f>
        <v>0</v>
      </c>
      <c r="CS80" s="300">
        <f ca="1">'Cost Plus'!$AE80*f_MilPro</f>
        <v>0</v>
      </c>
      <c r="CT80" s="300">
        <f ca="1">'Cost Plus'!$AE80*f_MilPro</f>
        <v>0</v>
      </c>
      <c r="CU80" s="300">
        <f ca="1">'Cost Plus'!$AE80*f_MilPro</f>
        <v>0</v>
      </c>
      <c r="CV80" s="300">
        <f ca="1">'Cost Plus'!$AE80*f_MilPro</f>
        <v>0</v>
      </c>
      <c r="CW80" s="300">
        <f ca="1">'Cost Plus'!$AE80*f_MilPro</f>
        <v>0</v>
      </c>
      <c r="CX80" s="300">
        <f ca="1">'Cost Plus'!$AE80*f_MilPro</f>
        <v>0</v>
      </c>
      <c r="CY80" s="300">
        <f ca="1">'Cost Plus'!$AE80*f_MilPro</f>
        <v>0</v>
      </c>
      <c r="CZ80" s="300">
        <f ca="1">'Cost Plus'!$AE80*f_MilPro</f>
        <v>0</v>
      </c>
      <c r="DA80" s="300">
        <f ca="1">'Cost Plus'!$AE80*f_MilPro</f>
        <v>0</v>
      </c>
      <c r="DB80" s="300">
        <f ca="1">'Cost Plus'!$AE80*f_MilPro</f>
        <v>0</v>
      </c>
      <c r="DC80" s="300">
        <f ca="1">'Cost Plus'!$AE80*f_MilPro</f>
        <v>0</v>
      </c>
      <c r="DD80" s="300">
        <f ca="1">'Cost Plus'!$AE80*f_MilPro</f>
        <v>0</v>
      </c>
      <c r="DE80" s="300">
        <f ca="1">'Cost Plus'!$AE80*f_MilPro</f>
        <v>0</v>
      </c>
      <c r="DF80" s="300">
        <f ca="1">'Cost Plus'!$AE80*f_MilPro</f>
        <v>0</v>
      </c>
      <c r="DG80" s="300">
        <f ca="1">'Cost Plus'!$AE80*f_MilPro</f>
        <v>0</v>
      </c>
      <c r="DH80" s="300">
        <f ca="1">'Cost Plus'!$AE80*f_MilPro</f>
        <v>0</v>
      </c>
      <c r="DI80" s="300">
        <f ca="1">'Cost Plus'!$AE80*f_MilPro</f>
        <v>0</v>
      </c>
      <c r="DJ80" s="300">
        <f ca="1">'Cost Plus'!$AE80*f_MilPro</f>
        <v>0</v>
      </c>
      <c r="DK80" s="300">
        <f ca="1">'Cost Plus'!$AE80*f_MilPro</f>
        <v>0</v>
      </c>
      <c r="DL80" s="300">
        <f ca="1">'Cost Plus'!$AE80*f_MilPro</f>
        <v>0</v>
      </c>
      <c r="DM80" s="300">
        <f ca="1">'Cost Plus'!$AE80*f_MilPro</f>
        <v>0</v>
      </c>
      <c r="DN80" s="300">
        <f ca="1">'Cost Plus'!$AE80*f_MilPro</f>
        <v>0</v>
      </c>
      <c r="DO80" s="300">
        <f ca="1">'Cost Plus'!$AE80*f_MilPro</f>
        <v>0</v>
      </c>
      <c r="DP80" s="300">
        <f ca="1">'Cost Plus'!$AE80*f_MilPro</f>
        <v>0</v>
      </c>
      <c r="DQ80" s="300">
        <f ca="1">'Cost Plus'!$AE80*f_MilPro</f>
        <v>0</v>
      </c>
      <c r="DR80" s="300">
        <f ca="1">'Cost Plus'!$AE80*f_MilPro</f>
        <v>0</v>
      </c>
      <c r="DS80" s="300">
        <f ca="1">'Cost Plus'!$AE80*f_MilPro</f>
        <v>0</v>
      </c>
      <c r="DT80" s="300">
        <f ca="1">'Cost Plus'!$AE80*f_MilPro</f>
        <v>0</v>
      </c>
      <c r="DU80" s="300">
        <f ca="1">'Cost Plus'!$AE80*f_MilPro</f>
        <v>0</v>
      </c>
      <c r="DV80" s="300">
        <f ca="1">'Cost Plus'!$AE80*f_MilPro</f>
        <v>0</v>
      </c>
      <c r="DW80" s="300">
        <f ca="1">'Cost Plus'!$AE80*f_MilPro</f>
        <v>0</v>
      </c>
      <c r="DX80" s="300">
        <f ca="1">'Cost Plus'!$AE80*f_MilPro</f>
        <v>0</v>
      </c>
      <c r="DY80" s="300">
        <f ca="1">'Cost Plus'!$AE80*f_MilPro</f>
        <v>0</v>
      </c>
      <c r="DZ80" s="300">
        <f ca="1">'Cost Plus'!$AE80*f_MilPro</f>
        <v>0</v>
      </c>
      <c r="EA80" s="300">
        <f ca="1">'Cost Plus'!$AE80*f_MilPro</f>
        <v>0</v>
      </c>
      <c r="EB80" s="300">
        <f ca="1">'Cost Plus'!$AE80*f_MilPro</f>
        <v>0</v>
      </c>
      <c r="EC80" s="300">
        <f ca="1">'Cost Plus'!$AE80*f_MilPro</f>
        <v>0</v>
      </c>
      <c r="ED80" s="300">
        <f ca="1">'Cost Plus'!$AE80*f_MilPro</f>
        <v>0</v>
      </c>
      <c r="EE80" s="300">
        <f ca="1">'Cost Plus'!$AE80*f_MilPro</f>
        <v>0</v>
      </c>
      <c r="EF80" s="300">
        <f ca="1">'Cost Plus'!$AE80*f_MilPro</f>
        <v>0</v>
      </c>
      <c r="EG80" s="300">
        <f ca="1">'Cost Plus'!$AE80*f_MilPro</f>
        <v>0</v>
      </c>
      <c r="EH80" s="300">
        <f ca="1">'Cost Plus'!$AE80*f_MilPro</f>
        <v>0</v>
      </c>
      <c r="EI80" s="300">
        <f ca="1">'Cost Plus'!$AE80*f_MilPro</f>
        <v>0</v>
      </c>
      <c r="EJ80" s="300">
        <f ca="1">'Cost Plus'!$AE80*f_MilPro</f>
        <v>0</v>
      </c>
      <c r="EK80" s="300">
        <f ca="1">'Cost Plus'!$AE80*f_MilPro</f>
        <v>0</v>
      </c>
      <c r="EL80" s="300">
        <f ca="1">'Cost Plus'!$AE80*f_MilPro</f>
        <v>0</v>
      </c>
      <c r="EM80" s="300">
        <f ca="1">'Cost Plus'!$AE80*f_MilPro</f>
        <v>0</v>
      </c>
      <c r="EN80" s="300">
        <f ca="1">'Cost Plus'!$AE80*f_MilPro</f>
        <v>0</v>
      </c>
      <c r="EO80" s="300">
        <f ca="1">'Cost Plus'!$AE80*f_MilPro</f>
        <v>0</v>
      </c>
      <c r="EP80" s="300">
        <f ca="1">'Cost Plus'!$AE80*f_MilPro</f>
        <v>0</v>
      </c>
      <c r="EQ80" s="300">
        <f ca="1">'Cost Plus'!$AE80*f_MilPro</f>
        <v>0</v>
      </c>
      <c r="ER80" s="300">
        <f ca="1">'Cost Plus'!$AE80*f_MilPro</f>
        <v>0</v>
      </c>
      <c r="ES80" s="300">
        <f ca="1">'Cost Plus'!$AE80*f_MilPro</f>
        <v>0</v>
      </c>
      <c r="ET80" s="300">
        <f ca="1">'Cost Plus'!$AE80*f_MilPro</f>
        <v>0</v>
      </c>
      <c r="EU80" s="300">
        <f ca="1">'Cost Plus'!$AE80*f_MilPro</f>
        <v>0</v>
      </c>
      <c r="EV80" s="300">
        <f ca="1">'Cost Plus'!$AE80*f_MilPro</f>
        <v>0</v>
      </c>
      <c r="EW80" s="300">
        <f ca="1">'Cost Plus'!$AE80*f_MilPro</f>
        <v>0</v>
      </c>
      <c r="EX80" s="300">
        <f ca="1">'Cost Plus'!$AE80*f_MilPro</f>
        <v>0</v>
      </c>
      <c r="EY80" s="612"/>
      <c r="EZ80" s="757" t="str">
        <f>'Main Input'!EZ80</f>
        <v>RPI</v>
      </c>
      <c r="FA80" s="757" t="str">
        <f>'Main Input'!FA80</f>
        <v>N/A</v>
      </c>
      <c r="FB80" s="766">
        <f>'Main Input'!FB80</f>
        <v>0</v>
      </c>
      <c r="FC80" s="766" t="str">
        <f>'Main Input'!FC80</f>
        <v>IT Solutions</v>
      </c>
      <c r="FD80" s="766" t="str">
        <f>'Main Input'!FD80</f>
        <v>Managed Services</v>
      </c>
      <c r="FE80" s="757" t="str">
        <f>'Main Input'!FE80</f>
        <v>Opex</v>
      </c>
      <c r="FF80" s="757" t="str">
        <f>'Main Input'!FF80</f>
        <v>ContractAccrual</v>
      </c>
      <c r="FG80" s="757" t="str">
        <f>'Main Input'!FG80</f>
        <v>Expense</v>
      </c>
      <c r="FH80" s="767" t="str">
        <f>'Main Input'!FH80</f>
        <v>A</v>
      </c>
      <c r="FI80" s="768">
        <f>'Main Input'!FI80</f>
        <v>0.22</v>
      </c>
      <c r="FJ80" s="768">
        <f>'Main Input'!FJ80</f>
        <v>0</v>
      </c>
      <c r="FK80" s="612"/>
      <c r="FL80" s="531">
        <f t="shared" si="31"/>
        <v>0</v>
      </c>
      <c r="FM80" s="86"/>
      <c r="FN80" s="612"/>
    </row>
    <row r="81" spans="1:170" ht="12.75" customHeight="1">
      <c r="A81" s="750" t="str">
        <f>'Main Input'!A81</f>
        <v>MTB</v>
      </c>
      <c r="B81" s="762" t="str">
        <f>'Main Input'!B81</f>
        <v>Datacentre Operations</v>
      </c>
      <c r="C81" s="762" t="str">
        <f>'Main Input'!C81</f>
        <v>Third Party</v>
      </c>
      <c r="D81" s="762" t="str">
        <f>'Main Input'!D81</f>
        <v>TFR</v>
      </c>
      <c r="E81" s="762" t="str">
        <f>'Main Input'!E81</f>
        <v>Foundation Infrastructure Design and Implementation (UNIX)</v>
      </c>
      <c r="F81" s="753" t="str">
        <f>'Main Input'!F81</f>
        <v>direct</v>
      </c>
      <c r="G81" s="753" t="str">
        <f>'Main Input'!G81</f>
        <v>Person</v>
      </c>
      <c r="H81" s="753" t="str">
        <f>'Main Input'!H81</f>
        <v>TAC.CSA.2</v>
      </c>
      <c r="I81" s="753">
        <f>'Main Input'!I81</f>
        <v>0</v>
      </c>
      <c r="J81" s="753">
        <f>'Main Input'!J81</f>
        <v>0</v>
      </c>
      <c r="K81" s="753" t="str">
        <f>'Main Input'!K81</f>
        <v>FJS</v>
      </c>
      <c r="L81" s="753" t="str">
        <f>'Main Input'!L81</f>
        <v>pTran</v>
      </c>
      <c r="M81" s="753">
        <f>'Main Input'!M81</f>
        <v>0</v>
      </c>
      <c r="N81" s="753">
        <f>'Main Input'!N81</f>
        <v>0</v>
      </c>
      <c r="O81" s="753" t="str">
        <f>'Main Input'!O81</f>
        <v>SPAIN</v>
      </c>
      <c r="P81" s="753">
        <f>'Main Input'!P81</f>
        <v>1000</v>
      </c>
      <c r="Q81" s="753" t="str">
        <f>'Main Input'!Q81</f>
        <v>EUR</v>
      </c>
      <c r="R81" s="753" t="str">
        <f>'Main Input'!R81</f>
        <v>EMEA</v>
      </c>
      <c r="S81" s="753" t="str">
        <f>'Main Input'!S81</f>
        <v>Local</v>
      </c>
      <c r="T81" s="753">
        <f>'Main Input'!T81</f>
        <v>0</v>
      </c>
      <c r="U81" s="753">
        <f>'Main Input'!U81</f>
        <v>0</v>
      </c>
      <c r="V81" s="753" t="str">
        <f>'Main Input'!V81</f>
        <v>3_ATP</v>
      </c>
      <c r="W81" s="753">
        <f>'Main Input'!W81</f>
        <v>0</v>
      </c>
      <c r="X81" s="753">
        <f>'Main Input'!X81</f>
        <v>0</v>
      </c>
      <c r="Y81" s="753">
        <f>'Main Input'!Y81</f>
        <v>0</v>
      </c>
      <c r="Z81" s="753">
        <f>'Main Input'!Z81</f>
        <v>0</v>
      </c>
      <c r="AA81" s="753">
        <f>'Main Input'!AA81</f>
        <v>0</v>
      </c>
      <c r="AB81" s="763">
        <f>'Main Input'!AB81</f>
        <v>0</v>
      </c>
      <c r="AC81" s="763" t="str">
        <f>'Main Input'!AC81</f>
        <v>Days</v>
      </c>
      <c r="AD81" s="764">
        <f>'Main Input'!AD81</f>
        <v>45</v>
      </c>
      <c r="AE81" s="765">
        <f t="shared" ca="1" si="30"/>
        <v>57692.307692307688</v>
      </c>
      <c r="AF81" s="299">
        <f ca="1">'Cost Plus'!$AE81*f_MilPro</f>
        <v>0</v>
      </c>
      <c r="AG81" s="300">
        <f ca="1">'Cost Plus'!$AE81*f_MilPro</f>
        <v>0</v>
      </c>
      <c r="AH81" s="300">
        <f ca="1">'Cost Plus'!$AE81*f_MilPro</f>
        <v>0</v>
      </c>
      <c r="AI81" s="300">
        <f ca="1">'Cost Plus'!$AE81*f_MilPro</f>
        <v>0</v>
      </c>
      <c r="AJ81" s="300">
        <f ca="1">'Cost Plus'!$AE81*f_MilPro</f>
        <v>0</v>
      </c>
      <c r="AK81" s="300">
        <f ca="1">'Cost Plus'!$AE81*f_MilPro</f>
        <v>0</v>
      </c>
      <c r="AL81" s="300">
        <f ca="1">'Cost Plus'!$AE81*f_MilPro</f>
        <v>0</v>
      </c>
      <c r="AM81" s="300">
        <f ca="1">'Cost Plus'!$AE81*f_MilPro</f>
        <v>57692.307692307688</v>
      </c>
      <c r="AN81" s="300">
        <f ca="1">'Cost Plus'!$AE81*f_MilPro</f>
        <v>0</v>
      </c>
      <c r="AO81" s="300">
        <f ca="1">'Cost Plus'!$AE81*f_MilPro</f>
        <v>0</v>
      </c>
      <c r="AP81" s="300">
        <f ca="1">'Cost Plus'!$AE81*f_MilPro</f>
        <v>0</v>
      </c>
      <c r="AQ81" s="300">
        <f ca="1">'Cost Plus'!$AE81*f_MilPro</f>
        <v>0</v>
      </c>
      <c r="AR81" s="300">
        <f ca="1">'Cost Plus'!$AE81*f_MilPro</f>
        <v>0</v>
      </c>
      <c r="AS81" s="300">
        <f ca="1">'Cost Plus'!$AE81*f_MilPro</f>
        <v>0</v>
      </c>
      <c r="AT81" s="300">
        <f ca="1">'Cost Plus'!$AE81*f_MilPro</f>
        <v>0</v>
      </c>
      <c r="AU81" s="300">
        <f ca="1">'Cost Plus'!$AE81*f_MilPro</f>
        <v>0</v>
      </c>
      <c r="AV81" s="300">
        <f ca="1">'Cost Plus'!$AE81*f_MilPro</f>
        <v>0</v>
      </c>
      <c r="AW81" s="300">
        <f ca="1">'Cost Plus'!$AE81*f_MilPro</f>
        <v>0</v>
      </c>
      <c r="AX81" s="300">
        <f ca="1">'Cost Plus'!$AE81*f_MilPro</f>
        <v>0</v>
      </c>
      <c r="AY81" s="300">
        <f ca="1">'Cost Plus'!$AE81*f_MilPro</f>
        <v>0</v>
      </c>
      <c r="AZ81" s="300">
        <f ca="1">'Cost Plus'!$AE81*f_MilPro</f>
        <v>0</v>
      </c>
      <c r="BA81" s="300">
        <f ca="1">'Cost Plus'!$AE81*f_MilPro</f>
        <v>0</v>
      </c>
      <c r="BB81" s="300">
        <f ca="1">'Cost Plus'!$AE81*f_MilPro</f>
        <v>0</v>
      </c>
      <c r="BC81" s="300">
        <f ca="1">'Cost Plus'!$AE81*f_MilPro</f>
        <v>0</v>
      </c>
      <c r="BD81" s="300">
        <f ca="1">'Cost Plus'!$AE81*f_MilPro</f>
        <v>0</v>
      </c>
      <c r="BE81" s="300">
        <f ca="1">'Cost Plus'!$AE81*f_MilPro</f>
        <v>0</v>
      </c>
      <c r="BF81" s="300">
        <f ca="1">'Cost Plus'!$AE81*f_MilPro</f>
        <v>0</v>
      </c>
      <c r="BG81" s="300">
        <f ca="1">'Cost Plus'!$AE81*f_MilPro</f>
        <v>0</v>
      </c>
      <c r="BH81" s="300">
        <f ca="1">'Cost Plus'!$AE81*f_MilPro</f>
        <v>0</v>
      </c>
      <c r="BI81" s="300">
        <f ca="1">'Cost Plus'!$AE81*f_MilPro</f>
        <v>0</v>
      </c>
      <c r="BJ81" s="300">
        <f ca="1">'Cost Plus'!$AE81*f_MilPro</f>
        <v>0</v>
      </c>
      <c r="BK81" s="300">
        <f ca="1">'Cost Plus'!$AE81*f_MilPro</f>
        <v>0</v>
      </c>
      <c r="BL81" s="300">
        <f ca="1">'Cost Plus'!$AE81*f_MilPro</f>
        <v>0</v>
      </c>
      <c r="BM81" s="300">
        <f ca="1">'Cost Plus'!$AE81*f_MilPro</f>
        <v>0</v>
      </c>
      <c r="BN81" s="300">
        <f ca="1">'Cost Plus'!$AE81*f_MilPro</f>
        <v>0</v>
      </c>
      <c r="BO81" s="300">
        <f ca="1">'Cost Plus'!$AE81*f_MilPro</f>
        <v>0</v>
      </c>
      <c r="BP81" s="300">
        <f ca="1">'Cost Plus'!$AE81*f_MilPro</f>
        <v>0</v>
      </c>
      <c r="BQ81" s="300">
        <f ca="1">'Cost Plus'!$AE81*f_MilPro</f>
        <v>0</v>
      </c>
      <c r="BR81" s="300">
        <f ca="1">'Cost Plus'!$AE81*f_MilPro</f>
        <v>0</v>
      </c>
      <c r="BS81" s="300">
        <f ca="1">'Cost Plus'!$AE81*f_MilPro</f>
        <v>0</v>
      </c>
      <c r="BT81" s="300">
        <f ca="1">'Cost Plus'!$AE81*f_MilPro</f>
        <v>0</v>
      </c>
      <c r="BU81" s="300">
        <f ca="1">'Cost Plus'!$AE81*f_MilPro</f>
        <v>0</v>
      </c>
      <c r="BV81" s="300">
        <f ca="1">'Cost Plus'!$AE81*f_MilPro</f>
        <v>0</v>
      </c>
      <c r="BW81" s="300">
        <f ca="1">'Cost Plus'!$AE81*f_MilPro</f>
        <v>0</v>
      </c>
      <c r="BX81" s="300">
        <f ca="1">'Cost Plus'!$AE81*f_MilPro</f>
        <v>0</v>
      </c>
      <c r="BY81" s="300">
        <f ca="1">'Cost Plus'!$AE81*f_MilPro</f>
        <v>0</v>
      </c>
      <c r="BZ81" s="300">
        <f ca="1">'Cost Plus'!$AE81*f_MilPro</f>
        <v>0</v>
      </c>
      <c r="CA81" s="300">
        <f ca="1">'Cost Plus'!$AE81*f_MilPro</f>
        <v>0</v>
      </c>
      <c r="CB81" s="300">
        <f ca="1">'Cost Plus'!$AE81*f_MilPro</f>
        <v>0</v>
      </c>
      <c r="CC81" s="300">
        <f ca="1">'Cost Plus'!$AE81*f_MilPro</f>
        <v>0</v>
      </c>
      <c r="CD81" s="300">
        <f ca="1">'Cost Plus'!$AE81*f_MilPro</f>
        <v>0</v>
      </c>
      <c r="CE81" s="300">
        <f ca="1">'Cost Plus'!$AE81*f_MilPro</f>
        <v>0</v>
      </c>
      <c r="CF81" s="300">
        <f ca="1">'Cost Plus'!$AE81*f_MilPro</f>
        <v>0</v>
      </c>
      <c r="CG81" s="300">
        <f ca="1">'Cost Plus'!$AE81*f_MilPro</f>
        <v>0</v>
      </c>
      <c r="CH81" s="300">
        <f ca="1">'Cost Plus'!$AE81*f_MilPro</f>
        <v>0</v>
      </c>
      <c r="CI81" s="300">
        <f ca="1">'Cost Plus'!$AE81*f_MilPro</f>
        <v>0</v>
      </c>
      <c r="CJ81" s="300">
        <f ca="1">'Cost Plus'!$AE81*f_MilPro</f>
        <v>0</v>
      </c>
      <c r="CK81" s="300">
        <f ca="1">'Cost Plus'!$AE81*f_MilPro</f>
        <v>0</v>
      </c>
      <c r="CL81" s="300">
        <f ca="1">'Cost Plus'!$AE81*f_MilPro</f>
        <v>0</v>
      </c>
      <c r="CM81" s="300">
        <f ca="1">'Cost Plus'!$AE81*f_MilPro</f>
        <v>0</v>
      </c>
      <c r="CN81" s="300">
        <f ca="1">'Cost Plus'!$AE81*f_MilPro</f>
        <v>0</v>
      </c>
      <c r="CO81" s="300">
        <f ca="1">'Cost Plus'!$AE81*f_MilPro</f>
        <v>0</v>
      </c>
      <c r="CP81" s="300">
        <f ca="1">'Cost Plus'!$AE81*f_MilPro</f>
        <v>0</v>
      </c>
      <c r="CQ81" s="300">
        <f ca="1">'Cost Plus'!$AE81*f_MilPro</f>
        <v>0</v>
      </c>
      <c r="CR81" s="300">
        <f ca="1">'Cost Plus'!$AE81*f_MilPro</f>
        <v>0</v>
      </c>
      <c r="CS81" s="300">
        <f ca="1">'Cost Plus'!$AE81*f_MilPro</f>
        <v>0</v>
      </c>
      <c r="CT81" s="300">
        <f ca="1">'Cost Plus'!$AE81*f_MilPro</f>
        <v>0</v>
      </c>
      <c r="CU81" s="300">
        <f ca="1">'Cost Plus'!$AE81*f_MilPro</f>
        <v>0</v>
      </c>
      <c r="CV81" s="300">
        <f ca="1">'Cost Plus'!$AE81*f_MilPro</f>
        <v>0</v>
      </c>
      <c r="CW81" s="300">
        <f ca="1">'Cost Plus'!$AE81*f_MilPro</f>
        <v>0</v>
      </c>
      <c r="CX81" s="300">
        <f ca="1">'Cost Plus'!$AE81*f_MilPro</f>
        <v>0</v>
      </c>
      <c r="CY81" s="300">
        <f ca="1">'Cost Plus'!$AE81*f_MilPro</f>
        <v>0</v>
      </c>
      <c r="CZ81" s="300">
        <f ca="1">'Cost Plus'!$AE81*f_MilPro</f>
        <v>0</v>
      </c>
      <c r="DA81" s="300">
        <f ca="1">'Cost Plus'!$AE81*f_MilPro</f>
        <v>0</v>
      </c>
      <c r="DB81" s="300">
        <f ca="1">'Cost Plus'!$AE81*f_MilPro</f>
        <v>0</v>
      </c>
      <c r="DC81" s="300">
        <f ca="1">'Cost Plus'!$AE81*f_MilPro</f>
        <v>0</v>
      </c>
      <c r="DD81" s="300">
        <f ca="1">'Cost Plus'!$AE81*f_MilPro</f>
        <v>0</v>
      </c>
      <c r="DE81" s="300">
        <f ca="1">'Cost Plus'!$AE81*f_MilPro</f>
        <v>0</v>
      </c>
      <c r="DF81" s="300">
        <f ca="1">'Cost Plus'!$AE81*f_MilPro</f>
        <v>0</v>
      </c>
      <c r="DG81" s="300">
        <f ca="1">'Cost Plus'!$AE81*f_MilPro</f>
        <v>0</v>
      </c>
      <c r="DH81" s="300">
        <f ca="1">'Cost Plus'!$AE81*f_MilPro</f>
        <v>0</v>
      </c>
      <c r="DI81" s="300">
        <f ca="1">'Cost Plus'!$AE81*f_MilPro</f>
        <v>0</v>
      </c>
      <c r="DJ81" s="300">
        <f ca="1">'Cost Plus'!$AE81*f_MilPro</f>
        <v>0</v>
      </c>
      <c r="DK81" s="300">
        <f ca="1">'Cost Plus'!$AE81*f_MilPro</f>
        <v>0</v>
      </c>
      <c r="DL81" s="300">
        <f ca="1">'Cost Plus'!$AE81*f_MilPro</f>
        <v>0</v>
      </c>
      <c r="DM81" s="300">
        <f ca="1">'Cost Plus'!$AE81*f_MilPro</f>
        <v>0</v>
      </c>
      <c r="DN81" s="300">
        <f ca="1">'Cost Plus'!$AE81*f_MilPro</f>
        <v>0</v>
      </c>
      <c r="DO81" s="300">
        <f ca="1">'Cost Plus'!$AE81*f_MilPro</f>
        <v>0</v>
      </c>
      <c r="DP81" s="300">
        <f ca="1">'Cost Plus'!$AE81*f_MilPro</f>
        <v>0</v>
      </c>
      <c r="DQ81" s="300">
        <f ca="1">'Cost Plus'!$AE81*f_MilPro</f>
        <v>0</v>
      </c>
      <c r="DR81" s="300">
        <f ca="1">'Cost Plus'!$AE81*f_MilPro</f>
        <v>0</v>
      </c>
      <c r="DS81" s="300">
        <f ca="1">'Cost Plus'!$AE81*f_MilPro</f>
        <v>0</v>
      </c>
      <c r="DT81" s="300">
        <f ca="1">'Cost Plus'!$AE81*f_MilPro</f>
        <v>0</v>
      </c>
      <c r="DU81" s="300">
        <f ca="1">'Cost Plus'!$AE81*f_MilPro</f>
        <v>0</v>
      </c>
      <c r="DV81" s="300">
        <f ca="1">'Cost Plus'!$AE81*f_MilPro</f>
        <v>0</v>
      </c>
      <c r="DW81" s="300">
        <f ca="1">'Cost Plus'!$AE81*f_MilPro</f>
        <v>0</v>
      </c>
      <c r="DX81" s="300">
        <f ca="1">'Cost Plus'!$AE81*f_MilPro</f>
        <v>0</v>
      </c>
      <c r="DY81" s="300">
        <f ca="1">'Cost Plus'!$AE81*f_MilPro</f>
        <v>0</v>
      </c>
      <c r="DZ81" s="300">
        <f ca="1">'Cost Plus'!$AE81*f_MilPro</f>
        <v>0</v>
      </c>
      <c r="EA81" s="300">
        <f ca="1">'Cost Plus'!$AE81*f_MilPro</f>
        <v>0</v>
      </c>
      <c r="EB81" s="300">
        <f ca="1">'Cost Plus'!$AE81*f_MilPro</f>
        <v>0</v>
      </c>
      <c r="EC81" s="300">
        <f ca="1">'Cost Plus'!$AE81*f_MilPro</f>
        <v>0</v>
      </c>
      <c r="ED81" s="300">
        <f ca="1">'Cost Plus'!$AE81*f_MilPro</f>
        <v>0</v>
      </c>
      <c r="EE81" s="300">
        <f ca="1">'Cost Plus'!$AE81*f_MilPro</f>
        <v>0</v>
      </c>
      <c r="EF81" s="300">
        <f ca="1">'Cost Plus'!$AE81*f_MilPro</f>
        <v>0</v>
      </c>
      <c r="EG81" s="300">
        <f ca="1">'Cost Plus'!$AE81*f_MilPro</f>
        <v>0</v>
      </c>
      <c r="EH81" s="300">
        <f ca="1">'Cost Plus'!$AE81*f_MilPro</f>
        <v>0</v>
      </c>
      <c r="EI81" s="300">
        <f ca="1">'Cost Plus'!$AE81*f_MilPro</f>
        <v>0</v>
      </c>
      <c r="EJ81" s="300">
        <f ca="1">'Cost Plus'!$AE81*f_MilPro</f>
        <v>0</v>
      </c>
      <c r="EK81" s="300">
        <f ca="1">'Cost Plus'!$AE81*f_MilPro</f>
        <v>0</v>
      </c>
      <c r="EL81" s="300">
        <f ca="1">'Cost Plus'!$AE81*f_MilPro</f>
        <v>0</v>
      </c>
      <c r="EM81" s="300">
        <f ca="1">'Cost Plus'!$AE81*f_MilPro</f>
        <v>0</v>
      </c>
      <c r="EN81" s="300">
        <f ca="1">'Cost Plus'!$AE81*f_MilPro</f>
        <v>0</v>
      </c>
      <c r="EO81" s="300">
        <f ca="1">'Cost Plus'!$AE81*f_MilPro</f>
        <v>0</v>
      </c>
      <c r="EP81" s="300">
        <f ca="1">'Cost Plus'!$AE81*f_MilPro</f>
        <v>0</v>
      </c>
      <c r="EQ81" s="300">
        <f ca="1">'Cost Plus'!$AE81*f_MilPro</f>
        <v>0</v>
      </c>
      <c r="ER81" s="300">
        <f ca="1">'Cost Plus'!$AE81*f_MilPro</f>
        <v>0</v>
      </c>
      <c r="ES81" s="300">
        <f ca="1">'Cost Plus'!$AE81*f_MilPro</f>
        <v>0</v>
      </c>
      <c r="ET81" s="300">
        <f ca="1">'Cost Plus'!$AE81*f_MilPro</f>
        <v>0</v>
      </c>
      <c r="EU81" s="300">
        <f ca="1">'Cost Plus'!$AE81*f_MilPro</f>
        <v>0</v>
      </c>
      <c r="EV81" s="300">
        <f ca="1">'Cost Plus'!$AE81*f_MilPro</f>
        <v>0</v>
      </c>
      <c r="EW81" s="300">
        <f ca="1">'Cost Plus'!$AE81*f_MilPro</f>
        <v>0</v>
      </c>
      <c r="EX81" s="300">
        <f ca="1">'Cost Plus'!$AE81*f_MilPro</f>
        <v>0</v>
      </c>
      <c r="EY81" s="612"/>
      <c r="EZ81" s="757" t="str">
        <f>'Main Input'!EZ81</f>
        <v>RPI</v>
      </c>
      <c r="FA81" s="757" t="str">
        <f>'Main Input'!FA81</f>
        <v>N/A</v>
      </c>
      <c r="FB81" s="766">
        <f>'Main Input'!FB81</f>
        <v>0</v>
      </c>
      <c r="FC81" s="766" t="str">
        <f>'Main Input'!FC81</f>
        <v>IT Solutions</v>
      </c>
      <c r="FD81" s="766" t="str">
        <f>'Main Input'!FD81</f>
        <v>Managed Services</v>
      </c>
      <c r="FE81" s="757" t="str">
        <f>'Main Input'!FE81</f>
        <v>Opex</v>
      </c>
      <c r="FF81" s="757" t="str">
        <f>'Main Input'!FF81</f>
        <v>ContractAccrual</v>
      </c>
      <c r="FG81" s="757" t="str">
        <f>'Main Input'!FG81</f>
        <v>Expense</v>
      </c>
      <c r="FH81" s="767" t="str">
        <f>'Main Input'!FH81</f>
        <v>A</v>
      </c>
      <c r="FI81" s="768">
        <f>'Main Input'!FI81</f>
        <v>0.22</v>
      </c>
      <c r="FJ81" s="768">
        <f>'Main Input'!FJ81</f>
        <v>0</v>
      </c>
      <c r="FK81" s="612"/>
      <c r="FL81" s="531">
        <f t="shared" si="31"/>
        <v>0</v>
      </c>
      <c r="FM81" s="86"/>
      <c r="FN81" s="612"/>
    </row>
    <row r="82" spans="1:170" ht="12.75" customHeight="1">
      <c r="A82" s="750" t="str">
        <f>'Main Input'!A82</f>
        <v>MTB</v>
      </c>
      <c r="B82" s="762" t="str">
        <f>'Main Input'!B82</f>
        <v>Business Unit</v>
      </c>
      <c r="C82" s="762" t="str">
        <f>'Main Input'!C82</f>
        <v>Labour</v>
      </c>
      <c r="D82" s="762" t="str">
        <f>'Main Input'!D82</f>
        <v>TFR</v>
      </c>
      <c r="E82" s="762" t="str">
        <f>'Main Input'!E82</f>
        <v>Migration Lead Engineer / Team lead (Wintel)</v>
      </c>
      <c r="F82" s="753" t="str">
        <f>'Main Input'!F82</f>
        <v>direct</v>
      </c>
      <c r="G82" s="753" t="str">
        <f>'Main Input'!G82</f>
        <v>Person</v>
      </c>
      <c r="H82" s="753" t="str">
        <f>'Main Input'!H82</f>
        <v>TAC.CSA.2</v>
      </c>
      <c r="I82" s="753">
        <f>'Main Input'!I82</f>
        <v>0</v>
      </c>
      <c r="J82" s="753">
        <f>'Main Input'!J82</f>
        <v>0</v>
      </c>
      <c r="K82" s="753" t="str">
        <f>'Main Input'!K82</f>
        <v>FJS</v>
      </c>
      <c r="L82" s="753" t="str">
        <f>'Main Input'!L82</f>
        <v>pTran</v>
      </c>
      <c r="M82" s="753">
        <f>'Main Input'!M82</f>
        <v>0</v>
      </c>
      <c r="N82" s="753">
        <f>'Main Input'!N82</f>
        <v>0</v>
      </c>
      <c r="O82" s="753" t="str">
        <f>'Main Input'!O82</f>
        <v>SPAIN</v>
      </c>
      <c r="P82" s="753">
        <f>'Main Input'!P82</f>
        <v>313</v>
      </c>
      <c r="Q82" s="753" t="str">
        <f>'Main Input'!Q82</f>
        <v>EUR</v>
      </c>
      <c r="R82" s="753" t="str">
        <f>'Main Input'!R82</f>
        <v>EMEA</v>
      </c>
      <c r="S82" s="753" t="str">
        <f>'Main Input'!S82</f>
        <v>Local</v>
      </c>
      <c r="T82" s="753">
        <f>'Main Input'!T82</f>
        <v>0</v>
      </c>
      <c r="U82" s="753">
        <f>'Main Input'!U82</f>
        <v>0</v>
      </c>
      <c r="V82" s="753" t="str">
        <f>'Main Input'!V82</f>
        <v>4_ATP</v>
      </c>
      <c r="W82" s="753">
        <f>'Main Input'!W82</f>
        <v>0</v>
      </c>
      <c r="X82" s="753">
        <f>'Main Input'!X82</f>
        <v>0</v>
      </c>
      <c r="Y82" s="753">
        <f>'Main Input'!Y82</f>
        <v>0</v>
      </c>
      <c r="Z82" s="753">
        <f>'Main Input'!Z82</f>
        <v>0</v>
      </c>
      <c r="AA82" s="753">
        <f>'Main Input'!AA82</f>
        <v>0</v>
      </c>
      <c r="AB82" s="763">
        <f>'Main Input'!AB82</f>
        <v>0</v>
      </c>
      <c r="AC82" s="763" t="str">
        <f>'Main Input'!AC82</f>
        <v>Days</v>
      </c>
      <c r="AD82" s="764">
        <f>'Main Input'!AD82</f>
        <v>85</v>
      </c>
      <c r="AE82" s="765">
        <f t="shared" ca="1" si="30"/>
        <v>34108.974358974359</v>
      </c>
      <c r="AF82" s="299">
        <f ca="1">'Cost Plus'!$AE82*f_MilPro</f>
        <v>0</v>
      </c>
      <c r="AG82" s="300">
        <f ca="1">'Cost Plus'!$AE82*f_MilPro</f>
        <v>0</v>
      </c>
      <c r="AH82" s="300">
        <f ca="1">'Cost Plus'!$AE82*f_MilPro</f>
        <v>0</v>
      </c>
      <c r="AI82" s="300">
        <f ca="1">'Cost Plus'!$AE82*f_MilPro</f>
        <v>0</v>
      </c>
      <c r="AJ82" s="300">
        <f ca="1">'Cost Plus'!$AE82*f_MilPro</f>
        <v>0</v>
      </c>
      <c r="AK82" s="300">
        <f ca="1">'Cost Plus'!$AE82*f_MilPro</f>
        <v>34108.974358974359</v>
      </c>
      <c r="AL82" s="300">
        <f ca="1">'Cost Plus'!$AE82*f_MilPro</f>
        <v>0</v>
      </c>
      <c r="AM82" s="300">
        <f ca="1">'Cost Plus'!$AE82*f_MilPro</f>
        <v>0</v>
      </c>
      <c r="AN82" s="300">
        <f ca="1">'Cost Plus'!$AE82*f_MilPro</f>
        <v>0</v>
      </c>
      <c r="AO82" s="300">
        <f ca="1">'Cost Plus'!$AE82*f_MilPro</f>
        <v>0</v>
      </c>
      <c r="AP82" s="300">
        <f ca="1">'Cost Plus'!$AE82*f_MilPro</f>
        <v>0</v>
      </c>
      <c r="AQ82" s="300">
        <f ca="1">'Cost Plus'!$AE82*f_MilPro</f>
        <v>0</v>
      </c>
      <c r="AR82" s="300">
        <f ca="1">'Cost Plus'!$AE82*f_MilPro</f>
        <v>0</v>
      </c>
      <c r="AS82" s="300">
        <f ca="1">'Cost Plus'!$AE82*f_MilPro</f>
        <v>0</v>
      </c>
      <c r="AT82" s="300">
        <f ca="1">'Cost Plus'!$AE82*f_MilPro</f>
        <v>0</v>
      </c>
      <c r="AU82" s="300">
        <f ca="1">'Cost Plus'!$AE82*f_MilPro</f>
        <v>0</v>
      </c>
      <c r="AV82" s="300">
        <f ca="1">'Cost Plus'!$AE82*f_MilPro</f>
        <v>0</v>
      </c>
      <c r="AW82" s="300">
        <f ca="1">'Cost Plus'!$AE82*f_MilPro</f>
        <v>0</v>
      </c>
      <c r="AX82" s="300">
        <f ca="1">'Cost Plus'!$AE82*f_MilPro</f>
        <v>0</v>
      </c>
      <c r="AY82" s="300">
        <f ca="1">'Cost Plus'!$AE82*f_MilPro</f>
        <v>0</v>
      </c>
      <c r="AZ82" s="300">
        <f ca="1">'Cost Plus'!$AE82*f_MilPro</f>
        <v>0</v>
      </c>
      <c r="BA82" s="300">
        <f ca="1">'Cost Plus'!$AE82*f_MilPro</f>
        <v>0</v>
      </c>
      <c r="BB82" s="300">
        <f ca="1">'Cost Plus'!$AE82*f_MilPro</f>
        <v>0</v>
      </c>
      <c r="BC82" s="300">
        <f ca="1">'Cost Plus'!$AE82*f_MilPro</f>
        <v>0</v>
      </c>
      <c r="BD82" s="300">
        <f ca="1">'Cost Plus'!$AE82*f_MilPro</f>
        <v>0</v>
      </c>
      <c r="BE82" s="300">
        <f ca="1">'Cost Plus'!$AE82*f_MilPro</f>
        <v>0</v>
      </c>
      <c r="BF82" s="300">
        <f ca="1">'Cost Plus'!$AE82*f_MilPro</f>
        <v>0</v>
      </c>
      <c r="BG82" s="300">
        <f ca="1">'Cost Plus'!$AE82*f_MilPro</f>
        <v>0</v>
      </c>
      <c r="BH82" s="300">
        <f ca="1">'Cost Plus'!$AE82*f_MilPro</f>
        <v>0</v>
      </c>
      <c r="BI82" s="300">
        <f ca="1">'Cost Plus'!$AE82*f_MilPro</f>
        <v>0</v>
      </c>
      <c r="BJ82" s="300">
        <f ca="1">'Cost Plus'!$AE82*f_MilPro</f>
        <v>0</v>
      </c>
      <c r="BK82" s="300">
        <f ca="1">'Cost Plus'!$AE82*f_MilPro</f>
        <v>0</v>
      </c>
      <c r="BL82" s="300">
        <f ca="1">'Cost Plus'!$AE82*f_MilPro</f>
        <v>0</v>
      </c>
      <c r="BM82" s="300">
        <f ca="1">'Cost Plus'!$AE82*f_MilPro</f>
        <v>0</v>
      </c>
      <c r="BN82" s="300">
        <f ca="1">'Cost Plus'!$AE82*f_MilPro</f>
        <v>0</v>
      </c>
      <c r="BO82" s="300">
        <f ca="1">'Cost Plus'!$AE82*f_MilPro</f>
        <v>0</v>
      </c>
      <c r="BP82" s="300">
        <f ca="1">'Cost Plus'!$AE82*f_MilPro</f>
        <v>0</v>
      </c>
      <c r="BQ82" s="300">
        <f ca="1">'Cost Plus'!$AE82*f_MilPro</f>
        <v>0</v>
      </c>
      <c r="BR82" s="300">
        <f ca="1">'Cost Plus'!$AE82*f_MilPro</f>
        <v>0</v>
      </c>
      <c r="BS82" s="300">
        <f ca="1">'Cost Plus'!$AE82*f_MilPro</f>
        <v>0</v>
      </c>
      <c r="BT82" s="300">
        <f ca="1">'Cost Plus'!$AE82*f_MilPro</f>
        <v>0</v>
      </c>
      <c r="BU82" s="300">
        <f ca="1">'Cost Plus'!$AE82*f_MilPro</f>
        <v>0</v>
      </c>
      <c r="BV82" s="300">
        <f ca="1">'Cost Plus'!$AE82*f_MilPro</f>
        <v>0</v>
      </c>
      <c r="BW82" s="300">
        <f ca="1">'Cost Plus'!$AE82*f_MilPro</f>
        <v>0</v>
      </c>
      <c r="BX82" s="300">
        <f ca="1">'Cost Plus'!$AE82*f_MilPro</f>
        <v>0</v>
      </c>
      <c r="BY82" s="300">
        <f ca="1">'Cost Plus'!$AE82*f_MilPro</f>
        <v>0</v>
      </c>
      <c r="BZ82" s="300">
        <f ca="1">'Cost Plus'!$AE82*f_MilPro</f>
        <v>0</v>
      </c>
      <c r="CA82" s="300">
        <f ca="1">'Cost Plus'!$AE82*f_MilPro</f>
        <v>0</v>
      </c>
      <c r="CB82" s="300">
        <f ca="1">'Cost Plus'!$AE82*f_MilPro</f>
        <v>0</v>
      </c>
      <c r="CC82" s="300">
        <f ca="1">'Cost Plus'!$AE82*f_MilPro</f>
        <v>0</v>
      </c>
      <c r="CD82" s="300">
        <f ca="1">'Cost Plus'!$AE82*f_MilPro</f>
        <v>0</v>
      </c>
      <c r="CE82" s="300">
        <f ca="1">'Cost Plus'!$AE82*f_MilPro</f>
        <v>0</v>
      </c>
      <c r="CF82" s="300">
        <f ca="1">'Cost Plus'!$AE82*f_MilPro</f>
        <v>0</v>
      </c>
      <c r="CG82" s="300">
        <f ca="1">'Cost Plus'!$AE82*f_MilPro</f>
        <v>0</v>
      </c>
      <c r="CH82" s="300">
        <f ca="1">'Cost Plus'!$AE82*f_MilPro</f>
        <v>0</v>
      </c>
      <c r="CI82" s="300">
        <f ca="1">'Cost Plus'!$AE82*f_MilPro</f>
        <v>0</v>
      </c>
      <c r="CJ82" s="300">
        <f ca="1">'Cost Plus'!$AE82*f_MilPro</f>
        <v>0</v>
      </c>
      <c r="CK82" s="300">
        <f ca="1">'Cost Plus'!$AE82*f_MilPro</f>
        <v>0</v>
      </c>
      <c r="CL82" s="300">
        <f ca="1">'Cost Plus'!$AE82*f_MilPro</f>
        <v>0</v>
      </c>
      <c r="CM82" s="300">
        <f ca="1">'Cost Plus'!$AE82*f_MilPro</f>
        <v>0</v>
      </c>
      <c r="CN82" s="300">
        <f ca="1">'Cost Plus'!$AE82*f_MilPro</f>
        <v>0</v>
      </c>
      <c r="CO82" s="300">
        <f ca="1">'Cost Plus'!$AE82*f_MilPro</f>
        <v>0</v>
      </c>
      <c r="CP82" s="300">
        <f ca="1">'Cost Plus'!$AE82*f_MilPro</f>
        <v>0</v>
      </c>
      <c r="CQ82" s="300">
        <f ca="1">'Cost Plus'!$AE82*f_MilPro</f>
        <v>0</v>
      </c>
      <c r="CR82" s="300">
        <f ca="1">'Cost Plus'!$AE82*f_MilPro</f>
        <v>0</v>
      </c>
      <c r="CS82" s="300">
        <f ca="1">'Cost Plus'!$AE82*f_MilPro</f>
        <v>0</v>
      </c>
      <c r="CT82" s="300">
        <f ca="1">'Cost Plus'!$AE82*f_MilPro</f>
        <v>0</v>
      </c>
      <c r="CU82" s="300">
        <f ca="1">'Cost Plus'!$AE82*f_MilPro</f>
        <v>0</v>
      </c>
      <c r="CV82" s="300">
        <f ca="1">'Cost Plus'!$AE82*f_MilPro</f>
        <v>0</v>
      </c>
      <c r="CW82" s="300">
        <f ca="1">'Cost Plus'!$AE82*f_MilPro</f>
        <v>0</v>
      </c>
      <c r="CX82" s="300">
        <f ca="1">'Cost Plus'!$AE82*f_MilPro</f>
        <v>0</v>
      </c>
      <c r="CY82" s="300">
        <f ca="1">'Cost Plus'!$AE82*f_MilPro</f>
        <v>0</v>
      </c>
      <c r="CZ82" s="300">
        <f ca="1">'Cost Plus'!$AE82*f_MilPro</f>
        <v>0</v>
      </c>
      <c r="DA82" s="300">
        <f ca="1">'Cost Plus'!$AE82*f_MilPro</f>
        <v>0</v>
      </c>
      <c r="DB82" s="300">
        <f ca="1">'Cost Plus'!$AE82*f_MilPro</f>
        <v>0</v>
      </c>
      <c r="DC82" s="300">
        <f ca="1">'Cost Plus'!$AE82*f_MilPro</f>
        <v>0</v>
      </c>
      <c r="DD82" s="300">
        <f ca="1">'Cost Plus'!$AE82*f_MilPro</f>
        <v>0</v>
      </c>
      <c r="DE82" s="300">
        <f ca="1">'Cost Plus'!$AE82*f_MilPro</f>
        <v>0</v>
      </c>
      <c r="DF82" s="300">
        <f ca="1">'Cost Plus'!$AE82*f_MilPro</f>
        <v>0</v>
      </c>
      <c r="DG82" s="300">
        <f ca="1">'Cost Plus'!$AE82*f_MilPro</f>
        <v>0</v>
      </c>
      <c r="DH82" s="300">
        <f ca="1">'Cost Plus'!$AE82*f_MilPro</f>
        <v>0</v>
      </c>
      <c r="DI82" s="300">
        <f ca="1">'Cost Plus'!$AE82*f_MilPro</f>
        <v>0</v>
      </c>
      <c r="DJ82" s="300">
        <f ca="1">'Cost Plus'!$AE82*f_MilPro</f>
        <v>0</v>
      </c>
      <c r="DK82" s="300">
        <f ca="1">'Cost Plus'!$AE82*f_MilPro</f>
        <v>0</v>
      </c>
      <c r="DL82" s="300">
        <f ca="1">'Cost Plus'!$AE82*f_MilPro</f>
        <v>0</v>
      </c>
      <c r="DM82" s="300">
        <f ca="1">'Cost Plus'!$AE82*f_MilPro</f>
        <v>0</v>
      </c>
      <c r="DN82" s="300">
        <f ca="1">'Cost Plus'!$AE82*f_MilPro</f>
        <v>0</v>
      </c>
      <c r="DO82" s="300">
        <f ca="1">'Cost Plus'!$AE82*f_MilPro</f>
        <v>0</v>
      </c>
      <c r="DP82" s="300">
        <f ca="1">'Cost Plus'!$AE82*f_MilPro</f>
        <v>0</v>
      </c>
      <c r="DQ82" s="300">
        <f ca="1">'Cost Plus'!$AE82*f_MilPro</f>
        <v>0</v>
      </c>
      <c r="DR82" s="300">
        <f ca="1">'Cost Plus'!$AE82*f_MilPro</f>
        <v>0</v>
      </c>
      <c r="DS82" s="300">
        <f ca="1">'Cost Plus'!$AE82*f_MilPro</f>
        <v>0</v>
      </c>
      <c r="DT82" s="300">
        <f ca="1">'Cost Plus'!$AE82*f_MilPro</f>
        <v>0</v>
      </c>
      <c r="DU82" s="300">
        <f ca="1">'Cost Plus'!$AE82*f_MilPro</f>
        <v>0</v>
      </c>
      <c r="DV82" s="300">
        <f ca="1">'Cost Plus'!$AE82*f_MilPro</f>
        <v>0</v>
      </c>
      <c r="DW82" s="300">
        <f ca="1">'Cost Plus'!$AE82*f_MilPro</f>
        <v>0</v>
      </c>
      <c r="DX82" s="300">
        <f ca="1">'Cost Plus'!$AE82*f_MilPro</f>
        <v>0</v>
      </c>
      <c r="DY82" s="300">
        <f ca="1">'Cost Plus'!$AE82*f_MilPro</f>
        <v>0</v>
      </c>
      <c r="DZ82" s="300">
        <f ca="1">'Cost Plus'!$AE82*f_MilPro</f>
        <v>0</v>
      </c>
      <c r="EA82" s="300">
        <f ca="1">'Cost Plus'!$AE82*f_MilPro</f>
        <v>0</v>
      </c>
      <c r="EB82" s="300">
        <f ca="1">'Cost Plus'!$AE82*f_MilPro</f>
        <v>0</v>
      </c>
      <c r="EC82" s="300">
        <f ca="1">'Cost Plus'!$AE82*f_MilPro</f>
        <v>0</v>
      </c>
      <c r="ED82" s="300">
        <f ca="1">'Cost Plus'!$AE82*f_MilPro</f>
        <v>0</v>
      </c>
      <c r="EE82" s="300">
        <f ca="1">'Cost Plus'!$AE82*f_MilPro</f>
        <v>0</v>
      </c>
      <c r="EF82" s="300">
        <f ca="1">'Cost Plus'!$AE82*f_MilPro</f>
        <v>0</v>
      </c>
      <c r="EG82" s="300">
        <f ca="1">'Cost Plus'!$AE82*f_MilPro</f>
        <v>0</v>
      </c>
      <c r="EH82" s="300">
        <f ca="1">'Cost Plus'!$AE82*f_MilPro</f>
        <v>0</v>
      </c>
      <c r="EI82" s="300">
        <f ca="1">'Cost Plus'!$AE82*f_MilPro</f>
        <v>0</v>
      </c>
      <c r="EJ82" s="300">
        <f ca="1">'Cost Plus'!$AE82*f_MilPro</f>
        <v>0</v>
      </c>
      <c r="EK82" s="300">
        <f ca="1">'Cost Plus'!$AE82*f_MilPro</f>
        <v>0</v>
      </c>
      <c r="EL82" s="300">
        <f ca="1">'Cost Plus'!$AE82*f_MilPro</f>
        <v>0</v>
      </c>
      <c r="EM82" s="300">
        <f ca="1">'Cost Plus'!$AE82*f_MilPro</f>
        <v>0</v>
      </c>
      <c r="EN82" s="300">
        <f ca="1">'Cost Plus'!$AE82*f_MilPro</f>
        <v>0</v>
      </c>
      <c r="EO82" s="300">
        <f ca="1">'Cost Plus'!$AE82*f_MilPro</f>
        <v>0</v>
      </c>
      <c r="EP82" s="300">
        <f ca="1">'Cost Plus'!$AE82*f_MilPro</f>
        <v>0</v>
      </c>
      <c r="EQ82" s="300">
        <f ca="1">'Cost Plus'!$AE82*f_MilPro</f>
        <v>0</v>
      </c>
      <c r="ER82" s="300">
        <f ca="1">'Cost Plus'!$AE82*f_MilPro</f>
        <v>0</v>
      </c>
      <c r="ES82" s="300">
        <f ca="1">'Cost Plus'!$AE82*f_MilPro</f>
        <v>0</v>
      </c>
      <c r="ET82" s="300">
        <f ca="1">'Cost Plus'!$AE82*f_MilPro</f>
        <v>0</v>
      </c>
      <c r="EU82" s="300">
        <f ca="1">'Cost Plus'!$AE82*f_MilPro</f>
        <v>0</v>
      </c>
      <c r="EV82" s="300">
        <f ca="1">'Cost Plus'!$AE82*f_MilPro</f>
        <v>0</v>
      </c>
      <c r="EW82" s="300">
        <f ca="1">'Cost Plus'!$AE82*f_MilPro</f>
        <v>0</v>
      </c>
      <c r="EX82" s="300">
        <f ca="1">'Cost Plus'!$AE82*f_MilPro</f>
        <v>0</v>
      </c>
      <c r="EY82" s="612"/>
      <c r="EZ82" s="757" t="str">
        <f>'Main Input'!EZ82</f>
        <v>RPI</v>
      </c>
      <c r="FA82" s="757" t="str">
        <f>'Main Input'!FA82</f>
        <v>N/A</v>
      </c>
      <c r="FB82" s="766">
        <f>'Main Input'!FB82</f>
        <v>0</v>
      </c>
      <c r="FC82" s="766" t="str">
        <f>'Main Input'!FC82</f>
        <v>IT Solutions</v>
      </c>
      <c r="FD82" s="766" t="str">
        <f>'Main Input'!FD82</f>
        <v>Managed Services</v>
      </c>
      <c r="FE82" s="757" t="str">
        <f>'Main Input'!FE82</f>
        <v>Opex</v>
      </c>
      <c r="FF82" s="757" t="str">
        <f>'Main Input'!FF82</f>
        <v>ContractAccrual</v>
      </c>
      <c r="FG82" s="757" t="str">
        <f>'Main Input'!FG82</f>
        <v>Expense</v>
      </c>
      <c r="FH82" s="767" t="str">
        <f>'Main Input'!FH82</f>
        <v>A</v>
      </c>
      <c r="FI82" s="768">
        <f>'Main Input'!FI82</f>
        <v>0.22</v>
      </c>
      <c r="FJ82" s="768">
        <f>'Main Input'!FJ82</f>
        <v>0</v>
      </c>
      <c r="FK82" s="612"/>
      <c r="FL82" s="531">
        <f t="shared" si="31"/>
        <v>0</v>
      </c>
      <c r="FM82" s="86"/>
      <c r="FN82" s="612"/>
    </row>
    <row r="83" spans="1:170" ht="12.75" customHeight="1">
      <c r="A83" s="750" t="str">
        <f>'Main Input'!A83</f>
        <v>MTB</v>
      </c>
      <c r="B83" s="762" t="str">
        <f>'Main Input'!B83</f>
        <v>Business Unit</v>
      </c>
      <c r="C83" s="762" t="str">
        <f>'Main Input'!C83</f>
        <v>Labour</v>
      </c>
      <c r="D83" s="762" t="str">
        <f>'Main Input'!D83</f>
        <v>TFR</v>
      </c>
      <c r="E83" s="762" t="str">
        <f>'Main Input'!E83</f>
        <v>Migration Engineer #2 (Wintel)</v>
      </c>
      <c r="F83" s="753" t="str">
        <f>'Main Input'!F83</f>
        <v>direct</v>
      </c>
      <c r="G83" s="753" t="str">
        <f>'Main Input'!G83</f>
        <v>Person</v>
      </c>
      <c r="H83" s="753" t="str">
        <f>'Main Input'!H83</f>
        <v>TAC.CSA.2</v>
      </c>
      <c r="I83" s="753">
        <f>'Main Input'!I83</f>
        <v>0</v>
      </c>
      <c r="J83" s="753">
        <f>'Main Input'!J83</f>
        <v>0</v>
      </c>
      <c r="K83" s="753" t="str">
        <f>'Main Input'!K83</f>
        <v>FJS</v>
      </c>
      <c r="L83" s="753" t="str">
        <f>'Main Input'!L83</f>
        <v>pTran</v>
      </c>
      <c r="M83" s="753">
        <f>'Main Input'!M83</f>
        <v>0</v>
      </c>
      <c r="N83" s="753">
        <f>'Main Input'!N83</f>
        <v>0</v>
      </c>
      <c r="O83" s="753" t="str">
        <f>'Main Input'!O83</f>
        <v>SPAIN</v>
      </c>
      <c r="P83" s="753">
        <f>'Main Input'!P83</f>
        <v>313</v>
      </c>
      <c r="Q83" s="753" t="str">
        <f>'Main Input'!Q83</f>
        <v>EUR</v>
      </c>
      <c r="R83" s="753" t="str">
        <f>'Main Input'!R83</f>
        <v>EMEA</v>
      </c>
      <c r="S83" s="753" t="str">
        <f>'Main Input'!S83</f>
        <v>Local</v>
      </c>
      <c r="T83" s="753">
        <f>'Main Input'!T83</f>
        <v>0</v>
      </c>
      <c r="U83" s="753">
        <f>'Main Input'!U83</f>
        <v>0</v>
      </c>
      <c r="V83" s="753" t="str">
        <f>'Main Input'!V83</f>
        <v>4_ATP</v>
      </c>
      <c r="W83" s="753">
        <f>'Main Input'!W83</f>
        <v>0</v>
      </c>
      <c r="X83" s="753">
        <f>'Main Input'!X83</f>
        <v>0</v>
      </c>
      <c r="Y83" s="753">
        <f>'Main Input'!Y83</f>
        <v>0</v>
      </c>
      <c r="Z83" s="753">
        <f>'Main Input'!Z83</f>
        <v>0</v>
      </c>
      <c r="AA83" s="753">
        <f>'Main Input'!AA83</f>
        <v>0</v>
      </c>
      <c r="AB83" s="763">
        <f>'Main Input'!AB83</f>
        <v>0</v>
      </c>
      <c r="AC83" s="763" t="str">
        <f>'Main Input'!AC83</f>
        <v>Days</v>
      </c>
      <c r="AD83" s="764">
        <f>'Main Input'!AD83</f>
        <v>85</v>
      </c>
      <c r="AE83" s="765">
        <f t="shared" ca="1" si="30"/>
        <v>34108.974358974359</v>
      </c>
      <c r="AF83" s="299">
        <f ca="1">'Cost Plus'!$AE83*f_MilPro</f>
        <v>0</v>
      </c>
      <c r="AG83" s="300">
        <f ca="1">'Cost Plus'!$AE83*f_MilPro</f>
        <v>0</v>
      </c>
      <c r="AH83" s="300">
        <f ca="1">'Cost Plus'!$AE83*f_MilPro</f>
        <v>0</v>
      </c>
      <c r="AI83" s="300">
        <f ca="1">'Cost Plus'!$AE83*f_MilPro</f>
        <v>0</v>
      </c>
      <c r="AJ83" s="300">
        <f ca="1">'Cost Plus'!$AE83*f_MilPro</f>
        <v>0</v>
      </c>
      <c r="AK83" s="300">
        <f ca="1">'Cost Plus'!$AE83*f_MilPro</f>
        <v>34108.974358974359</v>
      </c>
      <c r="AL83" s="300">
        <f ca="1">'Cost Plus'!$AE83*f_MilPro</f>
        <v>0</v>
      </c>
      <c r="AM83" s="300">
        <f ca="1">'Cost Plus'!$AE83*f_MilPro</f>
        <v>0</v>
      </c>
      <c r="AN83" s="300">
        <f ca="1">'Cost Plus'!$AE83*f_MilPro</f>
        <v>0</v>
      </c>
      <c r="AO83" s="300">
        <f ca="1">'Cost Plus'!$AE83*f_MilPro</f>
        <v>0</v>
      </c>
      <c r="AP83" s="300">
        <f ca="1">'Cost Plus'!$AE83*f_MilPro</f>
        <v>0</v>
      </c>
      <c r="AQ83" s="300">
        <f ca="1">'Cost Plus'!$AE83*f_MilPro</f>
        <v>0</v>
      </c>
      <c r="AR83" s="300">
        <f ca="1">'Cost Plus'!$AE83*f_MilPro</f>
        <v>0</v>
      </c>
      <c r="AS83" s="300">
        <f ca="1">'Cost Plus'!$AE83*f_MilPro</f>
        <v>0</v>
      </c>
      <c r="AT83" s="300">
        <f ca="1">'Cost Plus'!$AE83*f_MilPro</f>
        <v>0</v>
      </c>
      <c r="AU83" s="300">
        <f ca="1">'Cost Plus'!$AE83*f_MilPro</f>
        <v>0</v>
      </c>
      <c r="AV83" s="300">
        <f ca="1">'Cost Plus'!$AE83*f_MilPro</f>
        <v>0</v>
      </c>
      <c r="AW83" s="300">
        <f ca="1">'Cost Plus'!$AE83*f_MilPro</f>
        <v>0</v>
      </c>
      <c r="AX83" s="300">
        <f ca="1">'Cost Plus'!$AE83*f_MilPro</f>
        <v>0</v>
      </c>
      <c r="AY83" s="300">
        <f ca="1">'Cost Plus'!$AE83*f_MilPro</f>
        <v>0</v>
      </c>
      <c r="AZ83" s="300">
        <f ca="1">'Cost Plus'!$AE83*f_MilPro</f>
        <v>0</v>
      </c>
      <c r="BA83" s="300">
        <f ca="1">'Cost Plus'!$AE83*f_MilPro</f>
        <v>0</v>
      </c>
      <c r="BB83" s="300">
        <f ca="1">'Cost Plus'!$AE83*f_MilPro</f>
        <v>0</v>
      </c>
      <c r="BC83" s="300">
        <f ca="1">'Cost Plus'!$AE83*f_MilPro</f>
        <v>0</v>
      </c>
      <c r="BD83" s="300">
        <f ca="1">'Cost Plus'!$AE83*f_MilPro</f>
        <v>0</v>
      </c>
      <c r="BE83" s="300">
        <f ca="1">'Cost Plus'!$AE83*f_MilPro</f>
        <v>0</v>
      </c>
      <c r="BF83" s="300">
        <f ca="1">'Cost Plus'!$AE83*f_MilPro</f>
        <v>0</v>
      </c>
      <c r="BG83" s="300">
        <f ca="1">'Cost Plus'!$AE83*f_MilPro</f>
        <v>0</v>
      </c>
      <c r="BH83" s="300">
        <f ca="1">'Cost Plus'!$AE83*f_MilPro</f>
        <v>0</v>
      </c>
      <c r="BI83" s="300">
        <f ca="1">'Cost Plus'!$AE83*f_MilPro</f>
        <v>0</v>
      </c>
      <c r="BJ83" s="300">
        <f ca="1">'Cost Plus'!$AE83*f_MilPro</f>
        <v>0</v>
      </c>
      <c r="BK83" s="300">
        <f ca="1">'Cost Plus'!$AE83*f_MilPro</f>
        <v>0</v>
      </c>
      <c r="BL83" s="300">
        <f ca="1">'Cost Plus'!$AE83*f_MilPro</f>
        <v>0</v>
      </c>
      <c r="BM83" s="300">
        <f ca="1">'Cost Plus'!$AE83*f_MilPro</f>
        <v>0</v>
      </c>
      <c r="BN83" s="300">
        <f ca="1">'Cost Plus'!$AE83*f_MilPro</f>
        <v>0</v>
      </c>
      <c r="BO83" s="300">
        <f ca="1">'Cost Plus'!$AE83*f_MilPro</f>
        <v>0</v>
      </c>
      <c r="BP83" s="300">
        <f ca="1">'Cost Plus'!$AE83*f_MilPro</f>
        <v>0</v>
      </c>
      <c r="BQ83" s="300">
        <f ca="1">'Cost Plus'!$AE83*f_MilPro</f>
        <v>0</v>
      </c>
      <c r="BR83" s="300">
        <f ca="1">'Cost Plus'!$AE83*f_MilPro</f>
        <v>0</v>
      </c>
      <c r="BS83" s="300">
        <f ca="1">'Cost Plus'!$AE83*f_MilPro</f>
        <v>0</v>
      </c>
      <c r="BT83" s="300">
        <f ca="1">'Cost Plus'!$AE83*f_MilPro</f>
        <v>0</v>
      </c>
      <c r="BU83" s="300">
        <f ca="1">'Cost Plus'!$AE83*f_MilPro</f>
        <v>0</v>
      </c>
      <c r="BV83" s="300">
        <f ca="1">'Cost Plus'!$AE83*f_MilPro</f>
        <v>0</v>
      </c>
      <c r="BW83" s="300">
        <f ca="1">'Cost Plus'!$AE83*f_MilPro</f>
        <v>0</v>
      </c>
      <c r="BX83" s="300">
        <f ca="1">'Cost Plus'!$AE83*f_MilPro</f>
        <v>0</v>
      </c>
      <c r="BY83" s="300">
        <f ca="1">'Cost Plus'!$AE83*f_MilPro</f>
        <v>0</v>
      </c>
      <c r="BZ83" s="300">
        <f ca="1">'Cost Plus'!$AE83*f_MilPro</f>
        <v>0</v>
      </c>
      <c r="CA83" s="300">
        <f ca="1">'Cost Plus'!$AE83*f_MilPro</f>
        <v>0</v>
      </c>
      <c r="CB83" s="300">
        <f ca="1">'Cost Plus'!$AE83*f_MilPro</f>
        <v>0</v>
      </c>
      <c r="CC83" s="300">
        <f ca="1">'Cost Plus'!$AE83*f_MilPro</f>
        <v>0</v>
      </c>
      <c r="CD83" s="300">
        <f ca="1">'Cost Plus'!$AE83*f_MilPro</f>
        <v>0</v>
      </c>
      <c r="CE83" s="300">
        <f ca="1">'Cost Plus'!$AE83*f_MilPro</f>
        <v>0</v>
      </c>
      <c r="CF83" s="300">
        <f ca="1">'Cost Plus'!$AE83*f_MilPro</f>
        <v>0</v>
      </c>
      <c r="CG83" s="300">
        <f ca="1">'Cost Plus'!$AE83*f_MilPro</f>
        <v>0</v>
      </c>
      <c r="CH83" s="300">
        <f ca="1">'Cost Plus'!$AE83*f_MilPro</f>
        <v>0</v>
      </c>
      <c r="CI83" s="300">
        <f ca="1">'Cost Plus'!$AE83*f_MilPro</f>
        <v>0</v>
      </c>
      <c r="CJ83" s="300">
        <f ca="1">'Cost Plus'!$AE83*f_MilPro</f>
        <v>0</v>
      </c>
      <c r="CK83" s="300">
        <f ca="1">'Cost Plus'!$AE83*f_MilPro</f>
        <v>0</v>
      </c>
      <c r="CL83" s="300">
        <f ca="1">'Cost Plus'!$AE83*f_MilPro</f>
        <v>0</v>
      </c>
      <c r="CM83" s="300">
        <f ca="1">'Cost Plus'!$AE83*f_MilPro</f>
        <v>0</v>
      </c>
      <c r="CN83" s="300">
        <f ca="1">'Cost Plus'!$AE83*f_MilPro</f>
        <v>0</v>
      </c>
      <c r="CO83" s="300">
        <f ca="1">'Cost Plus'!$AE83*f_MilPro</f>
        <v>0</v>
      </c>
      <c r="CP83" s="300">
        <f ca="1">'Cost Plus'!$AE83*f_MilPro</f>
        <v>0</v>
      </c>
      <c r="CQ83" s="300">
        <f ca="1">'Cost Plus'!$AE83*f_MilPro</f>
        <v>0</v>
      </c>
      <c r="CR83" s="300">
        <f ca="1">'Cost Plus'!$AE83*f_MilPro</f>
        <v>0</v>
      </c>
      <c r="CS83" s="300">
        <f ca="1">'Cost Plus'!$AE83*f_MilPro</f>
        <v>0</v>
      </c>
      <c r="CT83" s="300">
        <f ca="1">'Cost Plus'!$AE83*f_MilPro</f>
        <v>0</v>
      </c>
      <c r="CU83" s="300">
        <f ca="1">'Cost Plus'!$AE83*f_MilPro</f>
        <v>0</v>
      </c>
      <c r="CV83" s="300">
        <f ca="1">'Cost Plus'!$AE83*f_MilPro</f>
        <v>0</v>
      </c>
      <c r="CW83" s="300">
        <f ca="1">'Cost Plus'!$AE83*f_MilPro</f>
        <v>0</v>
      </c>
      <c r="CX83" s="300">
        <f ca="1">'Cost Plus'!$AE83*f_MilPro</f>
        <v>0</v>
      </c>
      <c r="CY83" s="300">
        <f ca="1">'Cost Plus'!$AE83*f_MilPro</f>
        <v>0</v>
      </c>
      <c r="CZ83" s="300">
        <f ca="1">'Cost Plus'!$AE83*f_MilPro</f>
        <v>0</v>
      </c>
      <c r="DA83" s="300">
        <f ca="1">'Cost Plus'!$AE83*f_MilPro</f>
        <v>0</v>
      </c>
      <c r="DB83" s="300">
        <f ca="1">'Cost Plus'!$AE83*f_MilPro</f>
        <v>0</v>
      </c>
      <c r="DC83" s="300">
        <f ca="1">'Cost Plus'!$AE83*f_MilPro</f>
        <v>0</v>
      </c>
      <c r="DD83" s="300">
        <f ca="1">'Cost Plus'!$AE83*f_MilPro</f>
        <v>0</v>
      </c>
      <c r="DE83" s="300">
        <f ca="1">'Cost Plus'!$AE83*f_MilPro</f>
        <v>0</v>
      </c>
      <c r="DF83" s="300">
        <f ca="1">'Cost Plus'!$AE83*f_MilPro</f>
        <v>0</v>
      </c>
      <c r="DG83" s="300">
        <f ca="1">'Cost Plus'!$AE83*f_MilPro</f>
        <v>0</v>
      </c>
      <c r="DH83" s="300">
        <f ca="1">'Cost Plus'!$AE83*f_MilPro</f>
        <v>0</v>
      </c>
      <c r="DI83" s="300">
        <f ca="1">'Cost Plus'!$AE83*f_MilPro</f>
        <v>0</v>
      </c>
      <c r="DJ83" s="300">
        <f ca="1">'Cost Plus'!$AE83*f_MilPro</f>
        <v>0</v>
      </c>
      <c r="DK83" s="300">
        <f ca="1">'Cost Plus'!$AE83*f_MilPro</f>
        <v>0</v>
      </c>
      <c r="DL83" s="300">
        <f ca="1">'Cost Plus'!$AE83*f_MilPro</f>
        <v>0</v>
      </c>
      <c r="DM83" s="300">
        <f ca="1">'Cost Plus'!$AE83*f_MilPro</f>
        <v>0</v>
      </c>
      <c r="DN83" s="300">
        <f ca="1">'Cost Plus'!$AE83*f_MilPro</f>
        <v>0</v>
      </c>
      <c r="DO83" s="300">
        <f ca="1">'Cost Plus'!$AE83*f_MilPro</f>
        <v>0</v>
      </c>
      <c r="DP83" s="300">
        <f ca="1">'Cost Plus'!$AE83*f_MilPro</f>
        <v>0</v>
      </c>
      <c r="DQ83" s="300">
        <f ca="1">'Cost Plus'!$AE83*f_MilPro</f>
        <v>0</v>
      </c>
      <c r="DR83" s="300">
        <f ca="1">'Cost Plus'!$AE83*f_MilPro</f>
        <v>0</v>
      </c>
      <c r="DS83" s="300">
        <f ca="1">'Cost Plus'!$AE83*f_MilPro</f>
        <v>0</v>
      </c>
      <c r="DT83" s="300">
        <f ca="1">'Cost Plus'!$AE83*f_MilPro</f>
        <v>0</v>
      </c>
      <c r="DU83" s="300">
        <f ca="1">'Cost Plus'!$AE83*f_MilPro</f>
        <v>0</v>
      </c>
      <c r="DV83" s="300">
        <f ca="1">'Cost Plus'!$AE83*f_MilPro</f>
        <v>0</v>
      </c>
      <c r="DW83" s="300">
        <f ca="1">'Cost Plus'!$AE83*f_MilPro</f>
        <v>0</v>
      </c>
      <c r="DX83" s="300">
        <f ca="1">'Cost Plus'!$AE83*f_MilPro</f>
        <v>0</v>
      </c>
      <c r="DY83" s="300">
        <f ca="1">'Cost Plus'!$AE83*f_MilPro</f>
        <v>0</v>
      </c>
      <c r="DZ83" s="300">
        <f ca="1">'Cost Plus'!$AE83*f_MilPro</f>
        <v>0</v>
      </c>
      <c r="EA83" s="300">
        <f ca="1">'Cost Plus'!$AE83*f_MilPro</f>
        <v>0</v>
      </c>
      <c r="EB83" s="300">
        <f ca="1">'Cost Plus'!$AE83*f_MilPro</f>
        <v>0</v>
      </c>
      <c r="EC83" s="300">
        <f ca="1">'Cost Plus'!$AE83*f_MilPro</f>
        <v>0</v>
      </c>
      <c r="ED83" s="300">
        <f ca="1">'Cost Plus'!$AE83*f_MilPro</f>
        <v>0</v>
      </c>
      <c r="EE83" s="300">
        <f ca="1">'Cost Plus'!$AE83*f_MilPro</f>
        <v>0</v>
      </c>
      <c r="EF83" s="300">
        <f ca="1">'Cost Plus'!$AE83*f_MilPro</f>
        <v>0</v>
      </c>
      <c r="EG83" s="300">
        <f ca="1">'Cost Plus'!$AE83*f_MilPro</f>
        <v>0</v>
      </c>
      <c r="EH83" s="300">
        <f ca="1">'Cost Plus'!$AE83*f_MilPro</f>
        <v>0</v>
      </c>
      <c r="EI83" s="300">
        <f ca="1">'Cost Plus'!$AE83*f_MilPro</f>
        <v>0</v>
      </c>
      <c r="EJ83" s="300">
        <f ca="1">'Cost Plus'!$AE83*f_MilPro</f>
        <v>0</v>
      </c>
      <c r="EK83" s="300">
        <f ca="1">'Cost Plus'!$AE83*f_MilPro</f>
        <v>0</v>
      </c>
      <c r="EL83" s="300">
        <f ca="1">'Cost Plus'!$AE83*f_MilPro</f>
        <v>0</v>
      </c>
      <c r="EM83" s="300">
        <f ca="1">'Cost Plus'!$AE83*f_MilPro</f>
        <v>0</v>
      </c>
      <c r="EN83" s="300">
        <f ca="1">'Cost Plus'!$AE83*f_MilPro</f>
        <v>0</v>
      </c>
      <c r="EO83" s="300">
        <f ca="1">'Cost Plus'!$AE83*f_MilPro</f>
        <v>0</v>
      </c>
      <c r="EP83" s="300">
        <f ca="1">'Cost Plus'!$AE83*f_MilPro</f>
        <v>0</v>
      </c>
      <c r="EQ83" s="300">
        <f ca="1">'Cost Plus'!$AE83*f_MilPro</f>
        <v>0</v>
      </c>
      <c r="ER83" s="300">
        <f ca="1">'Cost Plus'!$AE83*f_MilPro</f>
        <v>0</v>
      </c>
      <c r="ES83" s="300">
        <f ca="1">'Cost Plus'!$AE83*f_MilPro</f>
        <v>0</v>
      </c>
      <c r="ET83" s="300">
        <f ca="1">'Cost Plus'!$AE83*f_MilPro</f>
        <v>0</v>
      </c>
      <c r="EU83" s="300">
        <f ca="1">'Cost Plus'!$AE83*f_MilPro</f>
        <v>0</v>
      </c>
      <c r="EV83" s="300">
        <f ca="1">'Cost Plus'!$AE83*f_MilPro</f>
        <v>0</v>
      </c>
      <c r="EW83" s="300">
        <f ca="1">'Cost Plus'!$AE83*f_MilPro</f>
        <v>0</v>
      </c>
      <c r="EX83" s="300">
        <f ca="1">'Cost Plus'!$AE83*f_MilPro</f>
        <v>0</v>
      </c>
      <c r="EY83" s="612"/>
      <c r="EZ83" s="757" t="str">
        <f>'Main Input'!EZ83</f>
        <v>RPI</v>
      </c>
      <c r="FA83" s="757" t="str">
        <f>'Main Input'!FA83</f>
        <v>N/A</v>
      </c>
      <c r="FB83" s="766">
        <f>'Main Input'!FB83</f>
        <v>0</v>
      </c>
      <c r="FC83" s="766" t="str">
        <f>'Main Input'!FC83</f>
        <v>IT Solutions</v>
      </c>
      <c r="FD83" s="766" t="str">
        <f>'Main Input'!FD83</f>
        <v>Managed Services</v>
      </c>
      <c r="FE83" s="757" t="str">
        <f>'Main Input'!FE83</f>
        <v>Opex</v>
      </c>
      <c r="FF83" s="757" t="str">
        <f>'Main Input'!FF83</f>
        <v>ContractAccrual</v>
      </c>
      <c r="FG83" s="757" t="str">
        <f>'Main Input'!FG83</f>
        <v>Expense</v>
      </c>
      <c r="FH83" s="767" t="str">
        <f>'Main Input'!FH83</f>
        <v>A</v>
      </c>
      <c r="FI83" s="768">
        <f>'Main Input'!FI83</f>
        <v>0.22</v>
      </c>
      <c r="FJ83" s="768">
        <f>'Main Input'!FJ83</f>
        <v>0</v>
      </c>
      <c r="FK83" s="612"/>
      <c r="FL83" s="531">
        <f t="shared" si="31"/>
        <v>0</v>
      </c>
      <c r="FM83" s="86"/>
      <c r="FN83" s="612"/>
    </row>
    <row r="84" spans="1:170" ht="12.75" customHeight="1">
      <c r="A84" s="750" t="str">
        <f>'Main Input'!A84</f>
        <v>MTB</v>
      </c>
      <c r="B84" s="762" t="str">
        <f>'Main Input'!B84</f>
        <v>Business Unit</v>
      </c>
      <c r="C84" s="762" t="str">
        <f>'Main Input'!C84</f>
        <v>Labour</v>
      </c>
      <c r="D84" s="762" t="str">
        <f>'Main Input'!D84</f>
        <v>TFR</v>
      </c>
      <c r="E84" s="762" t="str">
        <f>'Main Input'!E84</f>
        <v>Migration Engineer #3 (Wintel)</v>
      </c>
      <c r="F84" s="753" t="str">
        <f>'Main Input'!F84</f>
        <v>direct</v>
      </c>
      <c r="G84" s="753" t="str">
        <f>'Main Input'!G84</f>
        <v>Person</v>
      </c>
      <c r="H84" s="753" t="str">
        <f>'Main Input'!H84</f>
        <v>TAC.CSA.2</v>
      </c>
      <c r="I84" s="753">
        <f>'Main Input'!I84</f>
        <v>0</v>
      </c>
      <c r="J84" s="753">
        <f>'Main Input'!J84</f>
        <v>0</v>
      </c>
      <c r="K84" s="753" t="str">
        <f>'Main Input'!K84</f>
        <v>FJS</v>
      </c>
      <c r="L84" s="753" t="str">
        <f>'Main Input'!L84</f>
        <v>pTran</v>
      </c>
      <c r="M84" s="753">
        <f>'Main Input'!M84</f>
        <v>0</v>
      </c>
      <c r="N84" s="753">
        <f>'Main Input'!N84</f>
        <v>0</v>
      </c>
      <c r="O84" s="753" t="str">
        <f>'Main Input'!O84</f>
        <v>SPAIN</v>
      </c>
      <c r="P84" s="753">
        <f>'Main Input'!P84</f>
        <v>313</v>
      </c>
      <c r="Q84" s="753" t="str">
        <f>'Main Input'!Q84</f>
        <v>EUR</v>
      </c>
      <c r="R84" s="753" t="str">
        <f>'Main Input'!R84</f>
        <v>EMEA</v>
      </c>
      <c r="S84" s="753" t="str">
        <f>'Main Input'!S84</f>
        <v>Local</v>
      </c>
      <c r="T84" s="753">
        <f>'Main Input'!T84</f>
        <v>0</v>
      </c>
      <c r="U84" s="753">
        <f>'Main Input'!U84</f>
        <v>0</v>
      </c>
      <c r="V84" s="753" t="str">
        <f>'Main Input'!V84</f>
        <v>4_ATP</v>
      </c>
      <c r="W84" s="753">
        <f>'Main Input'!W84</f>
        <v>0</v>
      </c>
      <c r="X84" s="753">
        <f>'Main Input'!X84</f>
        <v>0</v>
      </c>
      <c r="Y84" s="753">
        <f>'Main Input'!Y84</f>
        <v>0</v>
      </c>
      <c r="Z84" s="753">
        <f>'Main Input'!Z84</f>
        <v>0</v>
      </c>
      <c r="AA84" s="753">
        <f>'Main Input'!AA84</f>
        <v>0</v>
      </c>
      <c r="AB84" s="763">
        <f>'Main Input'!AB84</f>
        <v>0</v>
      </c>
      <c r="AC84" s="763" t="str">
        <f>'Main Input'!AC84</f>
        <v>Days</v>
      </c>
      <c r="AD84" s="764">
        <f>'Main Input'!AD84</f>
        <v>85</v>
      </c>
      <c r="AE84" s="765">
        <f t="shared" ca="1" si="30"/>
        <v>34108.974358974359</v>
      </c>
      <c r="AF84" s="299">
        <f ca="1">'Cost Plus'!$AE84*f_MilPro</f>
        <v>0</v>
      </c>
      <c r="AG84" s="300">
        <f ca="1">'Cost Plus'!$AE84*f_MilPro</f>
        <v>0</v>
      </c>
      <c r="AH84" s="300">
        <f ca="1">'Cost Plus'!$AE84*f_MilPro</f>
        <v>0</v>
      </c>
      <c r="AI84" s="300">
        <f ca="1">'Cost Plus'!$AE84*f_MilPro</f>
        <v>0</v>
      </c>
      <c r="AJ84" s="300">
        <f ca="1">'Cost Plus'!$AE84*f_MilPro</f>
        <v>0</v>
      </c>
      <c r="AK84" s="300">
        <f ca="1">'Cost Plus'!$AE84*f_MilPro</f>
        <v>34108.974358974359</v>
      </c>
      <c r="AL84" s="300">
        <f ca="1">'Cost Plus'!$AE84*f_MilPro</f>
        <v>0</v>
      </c>
      <c r="AM84" s="300">
        <f ca="1">'Cost Plus'!$AE84*f_MilPro</f>
        <v>0</v>
      </c>
      <c r="AN84" s="300">
        <f ca="1">'Cost Plus'!$AE84*f_MilPro</f>
        <v>0</v>
      </c>
      <c r="AO84" s="300">
        <f ca="1">'Cost Plus'!$AE84*f_MilPro</f>
        <v>0</v>
      </c>
      <c r="AP84" s="300">
        <f ca="1">'Cost Plus'!$AE84*f_MilPro</f>
        <v>0</v>
      </c>
      <c r="AQ84" s="300">
        <f ca="1">'Cost Plus'!$AE84*f_MilPro</f>
        <v>0</v>
      </c>
      <c r="AR84" s="300">
        <f ca="1">'Cost Plus'!$AE84*f_MilPro</f>
        <v>0</v>
      </c>
      <c r="AS84" s="300">
        <f ca="1">'Cost Plus'!$AE84*f_MilPro</f>
        <v>0</v>
      </c>
      <c r="AT84" s="300">
        <f ca="1">'Cost Plus'!$AE84*f_MilPro</f>
        <v>0</v>
      </c>
      <c r="AU84" s="300">
        <f ca="1">'Cost Plus'!$AE84*f_MilPro</f>
        <v>0</v>
      </c>
      <c r="AV84" s="300">
        <f ca="1">'Cost Plus'!$AE84*f_MilPro</f>
        <v>0</v>
      </c>
      <c r="AW84" s="300">
        <f ca="1">'Cost Plus'!$AE84*f_MilPro</f>
        <v>0</v>
      </c>
      <c r="AX84" s="300">
        <f ca="1">'Cost Plus'!$AE84*f_MilPro</f>
        <v>0</v>
      </c>
      <c r="AY84" s="300">
        <f ca="1">'Cost Plus'!$AE84*f_MilPro</f>
        <v>0</v>
      </c>
      <c r="AZ84" s="300">
        <f ca="1">'Cost Plus'!$AE84*f_MilPro</f>
        <v>0</v>
      </c>
      <c r="BA84" s="300">
        <f ca="1">'Cost Plus'!$AE84*f_MilPro</f>
        <v>0</v>
      </c>
      <c r="BB84" s="300">
        <f ca="1">'Cost Plus'!$AE84*f_MilPro</f>
        <v>0</v>
      </c>
      <c r="BC84" s="300">
        <f ca="1">'Cost Plus'!$AE84*f_MilPro</f>
        <v>0</v>
      </c>
      <c r="BD84" s="300">
        <f ca="1">'Cost Plus'!$AE84*f_MilPro</f>
        <v>0</v>
      </c>
      <c r="BE84" s="300">
        <f ca="1">'Cost Plus'!$AE84*f_MilPro</f>
        <v>0</v>
      </c>
      <c r="BF84" s="300">
        <f ca="1">'Cost Plus'!$AE84*f_MilPro</f>
        <v>0</v>
      </c>
      <c r="BG84" s="300">
        <f ca="1">'Cost Plus'!$AE84*f_MilPro</f>
        <v>0</v>
      </c>
      <c r="BH84" s="300">
        <f ca="1">'Cost Plus'!$AE84*f_MilPro</f>
        <v>0</v>
      </c>
      <c r="BI84" s="300">
        <f ca="1">'Cost Plus'!$AE84*f_MilPro</f>
        <v>0</v>
      </c>
      <c r="BJ84" s="300">
        <f ca="1">'Cost Plus'!$AE84*f_MilPro</f>
        <v>0</v>
      </c>
      <c r="BK84" s="300">
        <f ca="1">'Cost Plus'!$AE84*f_MilPro</f>
        <v>0</v>
      </c>
      <c r="BL84" s="300">
        <f ca="1">'Cost Plus'!$AE84*f_MilPro</f>
        <v>0</v>
      </c>
      <c r="BM84" s="300">
        <f ca="1">'Cost Plus'!$AE84*f_MilPro</f>
        <v>0</v>
      </c>
      <c r="BN84" s="300">
        <f ca="1">'Cost Plus'!$AE84*f_MilPro</f>
        <v>0</v>
      </c>
      <c r="BO84" s="300">
        <f ca="1">'Cost Plus'!$AE84*f_MilPro</f>
        <v>0</v>
      </c>
      <c r="BP84" s="300">
        <f ca="1">'Cost Plus'!$AE84*f_MilPro</f>
        <v>0</v>
      </c>
      <c r="BQ84" s="300">
        <f ca="1">'Cost Plus'!$AE84*f_MilPro</f>
        <v>0</v>
      </c>
      <c r="BR84" s="300">
        <f ca="1">'Cost Plus'!$AE84*f_MilPro</f>
        <v>0</v>
      </c>
      <c r="BS84" s="300">
        <f ca="1">'Cost Plus'!$AE84*f_MilPro</f>
        <v>0</v>
      </c>
      <c r="BT84" s="300">
        <f ca="1">'Cost Plus'!$AE84*f_MilPro</f>
        <v>0</v>
      </c>
      <c r="BU84" s="300">
        <f ca="1">'Cost Plus'!$AE84*f_MilPro</f>
        <v>0</v>
      </c>
      <c r="BV84" s="300">
        <f ca="1">'Cost Plus'!$AE84*f_MilPro</f>
        <v>0</v>
      </c>
      <c r="BW84" s="300">
        <f ca="1">'Cost Plus'!$AE84*f_MilPro</f>
        <v>0</v>
      </c>
      <c r="BX84" s="300">
        <f ca="1">'Cost Plus'!$AE84*f_MilPro</f>
        <v>0</v>
      </c>
      <c r="BY84" s="300">
        <f ca="1">'Cost Plus'!$AE84*f_MilPro</f>
        <v>0</v>
      </c>
      <c r="BZ84" s="300">
        <f ca="1">'Cost Plus'!$AE84*f_MilPro</f>
        <v>0</v>
      </c>
      <c r="CA84" s="300">
        <f ca="1">'Cost Plus'!$AE84*f_MilPro</f>
        <v>0</v>
      </c>
      <c r="CB84" s="300">
        <f ca="1">'Cost Plus'!$AE84*f_MilPro</f>
        <v>0</v>
      </c>
      <c r="CC84" s="300">
        <f ca="1">'Cost Plus'!$AE84*f_MilPro</f>
        <v>0</v>
      </c>
      <c r="CD84" s="300">
        <f ca="1">'Cost Plus'!$AE84*f_MilPro</f>
        <v>0</v>
      </c>
      <c r="CE84" s="300">
        <f ca="1">'Cost Plus'!$AE84*f_MilPro</f>
        <v>0</v>
      </c>
      <c r="CF84" s="300">
        <f ca="1">'Cost Plus'!$AE84*f_MilPro</f>
        <v>0</v>
      </c>
      <c r="CG84" s="300">
        <f ca="1">'Cost Plus'!$AE84*f_MilPro</f>
        <v>0</v>
      </c>
      <c r="CH84" s="300">
        <f ca="1">'Cost Plus'!$AE84*f_MilPro</f>
        <v>0</v>
      </c>
      <c r="CI84" s="300">
        <f ca="1">'Cost Plus'!$AE84*f_MilPro</f>
        <v>0</v>
      </c>
      <c r="CJ84" s="300">
        <f ca="1">'Cost Plus'!$AE84*f_MilPro</f>
        <v>0</v>
      </c>
      <c r="CK84" s="300">
        <f ca="1">'Cost Plus'!$AE84*f_MilPro</f>
        <v>0</v>
      </c>
      <c r="CL84" s="300">
        <f ca="1">'Cost Plus'!$AE84*f_MilPro</f>
        <v>0</v>
      </c>
      <c r="CM84" s="300">
        <f ca="1">'Cost Plus'!$AE84*f_MilPro</f>
        <v>0</v>
      </c>
      <c r="CN84" s="300">
        <f ca="1">'Cost Plus'!$AE84*f_MilPro</f>
        <v>0</v>
      </c>
      <c r="CO84" s="300">
        <f ca="1">'Cost Plus'!$AE84*f_MilPro</f>
        <v>0</v>
      </c>
      <c r="CP84" s="300">
        <f ca="1">'Cost Plus'!$AE84*f_MilPro</f>
        <v>0</v>
      </c>
      <c r="CQ84" s="300">
        <f ca="1">'Cost Plus'!$AE84*f_MilPro</f>
        <v>0</v>
      </c>
      <c r="CR84" s="300">
        <f ca="1">'Cost Plus'!$AE84*f_MilPro</f>
        <v>0</v>
      </c>
      <c r="CS84" s="300">
        <f ca="1">'Cost Plus'!$AE84*f_MilPro</f>
        <v>0</v>
      </c>
      <c r="CT84" s="300">
        <f ca="1">'Cost Plus'!$AE84*f_MilPro</f>
        <v>0</v>
      </c>
      <c r="CU84" s="300">
        <f ca="1">'Cost Plus'!$AE84*f_MilPro</f>
        <v>0</v>
      </c>
      <c r="CV84" s="300">
        <f ca="1">'Cost Plus'!$AE84*f_MilPro</f>
        <v>0</v>
      </c>
      <c r="CW84" s="300">
        <f ca="1">'Cost Plus'!$AE84*f_MilPro</f>
        <v>0</v>
      </c>
      <c r="CX84" s="300">
        <f ca="1">'Cost Plus'!$AE84*f_MilPro</f>
        <v>0</v>
      </c>
      <c r="CY84" s="300">
        <f ca="1">'Cost Plus'!$AE84*f_MilPro</f>
        <v>0</v>
      </c>
      <c r="CZ84" s="300">
        <f ca="1">'Cost Plus'!$AE84*f_MilPro</f>
        <v>0</v>
      </c>
      <c r="DA84" s="300">
        <f ca="1">'Cost Plus'!$AE84*f_MilPro</f>
        <v>0</v>
      </c>
      <c r="DB84" s="300">
        <f ca="1">'Cost Plus'!$AE84*f_MilPro</f>
        <v>0</v>
      </c>
      <c r="DC84" s="300">
        <f ca="1">'Cost Plus'!$AE84*f_MilPro</f>
        <v>0</v>
      </c>
      <c r="DD84" s="300">
        <f ca="1">'Cost Plus'!$AE84*f_MilPro</f>
        <v>0</v>
      </c>
      <c r="DE84" s="300">
        <f ca="1">'Cost Plus'!$AE84*f_MilPro</f>
        <v>0</v>
      </c>
      <c r="DF84" s="300">
        <f ca="1">'Cost Plus'!$AE84*f_MilPro</f>
        <v>0</v>
      </c>
      <c r="DG84" s="300">
        <f ca="1">'Cost Plus'!$AE84*f_MilPro</f>
        <v>0</v>
      </c>
      <c r="DH84" s="300">
        <f ca="1">'Cost Plus'!$AE84*f_MilPro</f>
        <v>0</v>
      </c>
      <c r="DI84" s="300">
        <f ca="1">'Cost Plus'!$AE84*f_MilPro</f>
        <v>0</v>
      </c>
      <c r="DJ84" s="300">
        <f ca="1">'Cost Plus'!$AE84*f_MilPro</f>
        <v>0</v>
      </c>
      <c r="DK84" s="300">
        <f ca="1">'Cost Plus'!$AE84*f_MilPro</f>
        <v>0</v>
      </c>
      <c r="DL84" s="300">
        <f ca="1">'Cost Plus'!$AE84*f_MilPro</f>
        <v>0</v>
      </c>
      <c r="DM84" s="300">
        <f ca="1">'Cost Plus'!$AE84*f_MilPro</f>
        <v>0</v>
      </c>
      <c r="DN84" s="300">
        <f ca="1">'Cost Plus'!$AE84*f_MilPro</f>
        <v>0</v>
      </c>
      <c r="DO84" s="300">
        <f ca="1">'Cost Plus'!$AE84*f_MilPro</f>
        <v>0</v>
      </c>
      <c r="DP84" s="300">
        <f ca="1">'Cost Plus'!$AE84*f_MilPro</f>
        <v>0</v>
      </c>
      <c r="DQ84" s="300">
        <f ca="1">'Cost Plus'!$AE84*f_MilPro</f>
        <v>0</v>
      </c>
      <c r="DR84" s="300">
        <f ca="1">'Cost Plus'!$AE84*f_MilPro</f>
        <v>0</v>
      </c>
      <c r="DS84" s="300">
        <f ca="1">'Cost Plus'!$AE84*f_MilPro</f>
        <v>0</v>
      </c>
      <c r="DT84" s="300">
        <f ca="1">'Cost Plus'!$AE84*f_MilPro</f>
        <v>0</v>
      </c>
      <c r="DU84" s="300">
        <f ca="1">'Cost Plus'!$AE84*f_MilPro</f>
        <v>0</v>
      </c>
      <c r="DV84" s="300">
        <f ca="1">'Cost Plus'!$AE84*f_MilPro</f>
        <v>0</v>
      </c>
      <c r="DW84" s="300">
        <f ca="1">'Cost Plus'!$AE84*f_MilPro</f>
        <v>0</v>
      </c>
      <c r="DX84" s="300">
        <f ca="1">'Cost Plus'!$AE84*f_MilPro</f>
        <v>0</v>
      </c>
      <c r="DY84" s="300">
        <f ca="1">'Cost Plus'!$AE84*f_MilPro</f>
        <v>0</v>
      </c>
      <c r="DZ84" s="300">
        <f ca="1">'Cost Plus'!$AE84*f_MilPro</f>
        <v>0</v>
      </c>
      <c r="EA84" s="300">
        <f ca="1">'Cost Plus'!$AE84*f_MilPro</f>
        <v>0</v>
      </c>
      <c r="EB84" s="300">
        <f ca="1">'Cost Plus'!$AE84*f_MilPro</f>
        <v>0</v>
      </c>
      <c r="EC84" s="300">
        <f ca="1">'Cost Plus'!$AE84*f_MilPro</f>
        <v>0</v>
      </c>
      <c r="ED84" s="300">
        <f ca="1">'Cost Plus'!$AE84*f_MilPro</f>
        <v>0</v>
      </c>
      <c r="EE84" s="300">
        <f ca="1">'Cost Plus'!$AE84*f_MilPro</f>
        <v>0</v>
      </c>
      <c r="EF84" s="300">
        <f ca="1">'Cost Plus'!$AE84*f_MilPro</f>
        <v>0</v>
      </c>
      <c r="EG84" s="300">
        <f ca="1">'Cost Plus'!$AE84*f_MilPro</f>
        <v>0</v>
      </c>
      <c r="EH84" s="300">
        <f ca="1">'Cost Plus'!$AE84*f_MilPro</f>
        <v>0</v>
      </c>
      <c r="EI84" s="300">
        <f ca="1">'Cost Plus'!$AE84*f_MilPro</f>
        <v>0</v>
      </c>
      <c r="EJ84" s="300">
        <f ca="1">'Cost Plus'!$AE84*f_MilPro</f>
        <v>0</v>
      </c>
      <c r="EK84" s="300">
        <f ca="1">'Cost Plus'!$AE84*f_MilPro</f>
        <v>0</v>
      </c>
      <c r="EL84" s="300">
        <f ca="1">'Cost Plus'!$AE84*f_MilPro</f>
        <v>0</v>
      </c>
      <c r="EM84" s="300">
        <f ca="1">'Cost Plus'!$AE84*f_MilPro</f>
        <v>0</v>
      </c>
      <c r="EN84" s="300">
        <f ca="1">'Cost Plus'!$AE84*f_MilPro</f>
        <v>0</v>
      </c>
      <c r="EO84" s="300">
        <f ca="1">'Cost Plus'!$AE84*f_MilPro</f>
        <v>0</v>
      </c>
      <c r="EP84" s="300">
        <f ca="1">'Cost Plus'!$AE84*f_MilPro</f>
        <v>0</v>
      </c>
      <c r="EQ84" s="300">
        <f ca="1">'Cost Plus'!$AE84*f_MilPro</f>
        <v>0</v>
      </c>
      <c r="ER84" s="300">
        <f ca="1">'Cost Plus'!$AE84*f_MilPro</f>
        <v>0</v>
      </c>
      <c r="ES84" s="300">
        <f ca="1">'Cost Plus'!$AE84*f_MilPro</f>
        <v>0</v>
      </c>
      <c r="ET84" s="300">
        <f ca="1">'Cost Plus'!$AE84*f_MilPro</f>
        <v>0</v>
      </c>
      <c r="EU84" s="300">
        <f ca="1">'Cost Plus'!$AE84*f_MilPro</f>
        <v>0</v>
      </c>
      <c r="EV84" s="300">
        <f ca="1">'Cost Plus'!$AE84*f_MilPro</f>
        <v>0</v>
      </c>
      <c r="EW84" s="300">
        <f ca="1">'Cost Plus'!$AE84*f_MilPro</f>
        <v>0</v>
      </c>
      <c r="EX84" s="300">
        <f ca="1">'Cost Plus'!$AE84*f_MilPro</f>
        <v>0</v>
      </c>
      <c r="EY84" s="612"/>
      <c r="EZ84" s="757" t="str">
        <f>'Main Input'!EZ84</f>
        <v>RPI</v>
      </c>
      <c r="FA84" s="757" t="str">
        <f>'Main Input'!FA84</f>
        <v>N/A</v>
      </c>
      <c r="FB84" s="766">
        <f>'Main Input'!FB84</f>
        <v>0</v>
      </c>
      <c r="FC84" s="766" t="str">
        <f>'Main Input'!FC84</f>
        <v>IT Solutions</v>
      </c>
      <c r="FD84" s="766" t="str">
        <f>'Main Input'!FD84</f>
        <v>Managed Services</v>
      </c>
      <c r="FE84" s="757" t="str">
        <f>'Main Input'!FE84</f>
        <v>Opex</v>
      </c>
      <c r="FF84" s="757" t="str">
        <f>'Main Input'!FF84</f>
        <v>ContractAccrual</v>
      </c>
      <c r="FG84" s="757" t="str">
        <f>'Main Input'!FG84</f>
        <v>Expense</v>
      </c>
      <c r="FH84" s="767" t="str">
        <f>'Main Input'!FH84</f>
        <v>A</v>
      </c>
      <c r="FI84" s="768">
        <f>'Main Input'!FI84</f>
        <v>0.22</v>
      </c>
      <c r="FJ84" s="768">
        <f>'Main Input'!FJ84</f>
        <v>0</v>
      </c>
      <c r="FK84" s="612"/>
      <c r="FL84" s="531">
        <f t="shared" si="31"/>
        <v>0</v>
      </c>
      <c r="FM84" s="86"/>
      <c r="FN84" s="612"/>
    </row>
    <row r="85" spans="1:170" ht="12.75" customHeight="1">
      <c r="A85" s="750" t="str">
        <f>'Main Input'!A85</f>
        <v>MTB</v>
      </c>
      <c r="B85" s="762" t="str">
        <f>'Main Input'!B85</f>
        <v>Business Unit</v>
      </c>
      <c r="C85" s="762" t="str">
        <f>'Main Input'!C85</f>
        <v>Labour</v>
      </c>
      <c r="D85" s="762" t="str">
        <f>'Main Input'!D85</f>
        <v>TFR</v>
      </c>
      <c r="E85" s="762" t="str">
        <f>'Main Input'!E85</f>
        <v>Migration Engineer #4 (Wintel)</v>
      </c>
      <c r="F85" s="753" t="str">
        <f>'Main Input'!F85</f>
        <v>direct</v>
      </c>
      <c r="G85" s="753" t="str">
        <f>'Main Input'!G85</f>
        <v>Person</v>
      </c>
      <c r="H85" s="753" t="str">
        <f>'Main Input'!H85</f>
        <v>TAC.CSA.2</v>
      </c>
      <c r="I85" s="753">
        <f>'Main Input'!I85</f>
        <v>0</v>
      </c>
      <c r="J85" s="753">
        <f>'Main Input'!J85</f>
        <v>0</v>
      </c>
      <c r="K85" s="753" t="str">
        <f>'Main Input'!K85</f>
        <v>FJS</v>
      </c>
      <c r="L85" s="753" t="str">
        <f>'Main Input'!L85</f>
        <v>pTran</v>
      </c>
      <c r="M85" s="753">
        <f>'Main Input'!M85</f>
        <v>0</v>
      </c>
      <c r="N85" s="753">
        <f>'Main Input'!N85</f>
        <v>0</v>
      </c>
      <c r="O85" s="753" t="str">
        <f>'Main Input'!O85</f>
        <v>SPAIN</v>
      </c>
      <c r="P85" s="753">
        <f>'Main Input'!P85</f>
        <v>313</v>
      </c>
      <c r="Q85" s="753" t="str">
        <f>'Main Input'!Q85</f>
        <v>EUR</v>
      </c>
      <c r="R85" s="753" t="str">
        <f>'Main Input'!R85</f>
        <v>EMEA</v>
      </c>
      <c r="S85" s="753" t="str">
        <f>'Main Input'!S85</f>
        <v>Local</v>
      </c>
      <c r="T85" s="753">
        <f>'Main Input'!T85</f>
        <v>0</v>
      </c>
      <c r="U85" s="753">
        <f>'Main Input'!U85</f>
        <v>0</v>
      </c>
      <c r="V85" s="753" t="str">
        <f>'Main Input'!V85</f>
        <v>4_ATP</v>
      </c>
      <c r="W85" s="753">
        <f>'Main Input'!W85</f>
        <v>0</v>
      </c>
      <c r="X85" s="753">
        <f>'Main Input'!X85</f>
        <v>0</v>
      </c>
      <c r="Y85" s="753">
        <f>'Main Input'!Y85</f>
        <v>0</v>
      </c>
      <c r="Z85" s="753">
        <f>'Main Input'!Z85</f>
        <v>0</v>
      </c>
      <c r="AA85" s="753">
        <f>'Main Input'!AA85</f>
        <v>0</v>
      </c>
      <c r="AB85" s="763">
        <f>'Main Input'!AB85</f>
        <v>0</v>
      </c>
      <c r="AC85" s="763" t="str">
        <f>'Main Input'!AC85</f>
        <v>Days</v>
      </c>
      <c r="AD85" s="764">
        <f>'Main Input'!AD85</f>
        <v>85</v>
      </c>
      <c r="AE85" s="765">
        <f t="shared" ca="1" si="30"/>
        <v>34108.974358974359</v>
      </c>
      <c r="AF85" s="299">
        <f ca="1">'Cost Plus'!$AE85*f_MilPro</f>
        <v>0</v>
      </c>
      <c r="AG85" s="300">
        <f ca="1">'Cost Plus'!$AE85*f_MilPro</f>
        <v>0</v>
      </c>
      <c r="AH85" s="300">
        <f ca="1">'Cost Plus'!$AE85*f_MilPro</f>
        <v>0</v>
      </c>
      <c r="AI85" s="300">
        <f ca="1">'Cost Plus'!$AE85*f_MilPro</f>
        <v>0</v>
      </c>
      <c r="AJ85" s="300">
        <f ca="1">'Cost Plus'!$AE85*f_MilPro</f>
        <v>0</v>
      </c>
      <c r="AK85" s="300">
        <f ca="1">'Cost Plus'!$AE85*f_MilPro</f>
        <v>34108.974358974359</v>
      </c>
      <c r="AL85" s="300">
        <f ca="1">'Cost Plus'!$AE85*f_MilPro</f>
        <v>0</v>
      </c>
      <c r="AM85" s="300">
        <f ca="1">'Cost Plus'!$AE85*f_MilPro</f>
        <v>0</v>
      </c>
      <c r="AN85" s="300">
        <f ca="1">'Cost Plus'!$AE85*f_MilPro</f>
        <v>0</v>
      </c>
      <c r="AO85" s="300">
        <f ca="1">'Cost Plus'!$AE85*f_MilPro</f>
        <v>0</v>
      </c>
      <c r="AP85" s="300">
        <f ca="1">'Cost Plus'!$AE85*f_MilPro</f>
        <v>0</v>
      </c>
      <c r="AQ85" s="300">
        <f ca="1">'Cost Plus'!$AE85*f_MilPro</f>
        <v>0</v>
      </c>
      <c r="AR85" s="300">
        <f ca="1">'Cost Plus'!$AE85*f_MilPro</f>
        <v>0</v>
      </c>
      <c r="AS85" s="300">
        <f ca="1">'Cost Plus'!$AE85*f_MilPro</f>
        <v>0</v>
      </c>
      <c r="AT85" s="300">
        <f ca="1">'Cost Plus'!$AE85*f_MilPro</f>
        <v>0</v>
      </c>
      <c r="AU85" s="300">
        <f ca="1">'Cost Plus'!$AE85*f_MilPro</f>
        <v>0</v>
      </c>
      <c r="AV85" s="300">
        <f ca="1">'Cost Plus'!$AE85*f_MilPro</f>
        <v>0</v>
      </c>
      <c r="AW85" s="300">
        <f ca="1">'Cost Plus'!$AE85*f_MilPro</f>
        <v>0</v>
      </c>
      <c r="AX85" s="300">
        <f ca="1">'Cost Plus'!$AE85*f_MilPro</f>
        <v>0</v>
      </c>
      <c r="AY85" s="300">
        <f ca="1">'Cost Plus'!$AE85*f_MilPro</f>
        <v>0</v>
      </c>
      <c r="AZ85" s="300">
        <f ca="1">'Cost Plus'!$AE85*f_MilPro</f>
        <v>0</v>
      </c>
      <c r="BA85" s="300">
        <f ca="1">'Cost Plus'!$AE85*f_MilPro</f>
        <v>0</v>
      </c>
      <c r="BB85" s="300">
        <f ca="1">'Cost Plus'!$AE85*f_MilPro</f>
        <v>0</v>
      </c>
      <c r="BC85" s="300">
        <f ca="1">'Cost Plus'!$AE85*f_MilPro</f>
        <v>0</v>
      </c>
      <c r="BD85" s="300">
        <f ca="1">'Cost Plus'!$AE85*f_MilPro</f>
        <v>0</v>
      </c>
      <c r="BE85" s="300">
        <f ca="1">'Cost Plus'!$AE85*f_MilPro</f>
        <v>0</v>
      </c>
      <c r="BF85" s="300">
        <f ca="1">'Cost Plus'!$AE85*f_MilPro</f>
        <v>0</v>
      </c>
      <c r="BG85" s="300">
        <f ca="1">'Cost Plus'!$AE85*f_MilPro</f>
        <v>0</v>
      </c>
      <c r="BH85" s="300">
        <f ca="1">'Cost Plus'!$AE85*f_MilPro</f>
        <v>0</v>
      </c>
      <c r="BI85" s="300">
        <f ca="1">'Cost Plus'!$AE85*f_MilPro</f>
        <v>0</v>
      </c>
      <c r="BJ85" s="300">
        <f ca="1">'Cost Plus'!$AE85*f_MilPro</f>
        <v>0</v>
      </c>
      <c r="BK85" s="300">
        <f ca="1">'Cost Plus'!$AE85*f_MilPro</f>
        <v>0</v>
      </c>
      <c r="BL85" s="300">
        <f ca="1">'Cost Plus'!$AE85*f_MilPro</f>
        <v>0</v>
      </c>
      <c r="BM85" s="300">
        <f ca="1">'Cost Plus'!$AE85*f_MilPro</f>
        <v>0</v>
      </c>
      <c r="BN85" s="300">
        <f ca="1">'Cost Plus'!$AE85*f_MilPro</f>
        <v>0</v>
      </c>
      <c r="BO85" s="300">
        <f ca="1">'Cost Plus'!$AE85*f_MilPro</f>
        <v>0</v>
      </c>
      <c r="BP85" s="300">
        <f ca="1">'Cost Plus'!$AE85*f_MilPro</f>
        <v>0</v>
      </c>
      <c r="BQ85" s="300">
        <f ca="1">'Cost Plus'!$AE85*f_MilPro</f>
        <v>0</v>
      </c>
      <c r="BR85" s="300">
        <f ca="1">'Cost Plus'!$AE85*f_MilPro</f>
        <v>0</v>
      </c>
      <c r="BS85" s="300">
        <f ca="1">'Cost Plus'!$AE85*f_MilPro</f>
        <v>0</v>
      </c>
      <c r="BT85" s="300">
        <f ca="1">'Cost Plus'!$AE85*f_MilPro</f>
        <v>0</v>
      </c>
      <c r="BU85" s="300">
        <f ca="1">'Cost Plus'!$AE85*f_MilPro</f>
        <v>0</v>
      </c>
      <c r="BV85" s="300">
        <f ca="1">'Cost Plus'!$AE85*f_MilPro</f>
        <v>0</v>
      </c>
      <c r="BW85" s="300">
        <f ca="1">'Cost Plus'!$AE85*f_MilPro</f>
        <v>0</v>
      </c>
      <c r="BX85" s="300">
        <f ca="1">'Cost Plus'!$AE85*f_MilPro</f>
        <v>0</v>
      </c>
      <c r="BY85" s="300">
        <f ca="1">'Cost Plus'!$AE85*f_MilPro</f>
        <v>0</v>
      </c>
      <c r="BZ85" s="300">
        <f ca="1">'Cost Plus'!$AE85*f_MilPro</f>
        <v>0</v>
      </c>
      <c r="CA85" s="300">
        <f ca="1">'Cost Plus'!$AE85*f_MilPro</f>
        <v>0</v>
      </c>
      <c r="CB85" s="300">
        <f ca="1">'Cost Plus'!$AE85*f_MilPro</f>
        <v>0</v>
      </c>
      <c r="CC85" s="300">
        <f ca="1">'Cost Plus'!$AE85*f_MilPro</f>
        <v>0</v>
      </c>
      <c r="CD85" s="300">
        <f ca="1">'Cost Plus'!$AE85*f_MilPro</f>
        <v>0</v>
      </c>
      <c r="CE85" s="300">
        <f ca="1">'Cost Plus'!$AE85*f_MilPro</f>
        <v>0</v>
      </c>
      <c r="CF85" s="300">
        <f ca="1">'Cost Plus'!$AE85*f_MilPro</f>
        <v>0</v>
      </c>
      <c r="CG85" s="300">
        <f ca="1">'Cost Plus'!$AE85*f_MilPro</f>
        <v>0</v>
      </c>
      <c r="CH85" s="300">
        <f ca="1">'Cost Plus'!$AE85*f_MilPro</f>
        <v>0</v>
      </c>
      <c r="CI85" s="300">
        <f ca="1">'Cost Plus'!$AE85*f_MilPro</f>
        <v>0</v>
      </c>
      <c r="CJ85" s="300">
        <f ca="1">'Cost Plus'!$AE85*f_MilPro</f>
        <v>0</v>
      </c>
      <c r="CK85" s="300">
        <f ca="1">'Cost Plus'!$AE85*f_MilPro</f>
        <v>0</v>
      </c>
      <c r="CL85" s="300">
        <f ca="1">'Cost Plus'!$AE85*f_MilPro</f>
        <v>0</v>
      </c>
      <c r="CM85" s="300">
        <f ca="1">'Cost Plus'!$AE85*f_MilPro</f>
        <v>0</v>
      </c>
      <c r="CN85" s="300">
        <f ca="1">'Cost Plus'!$AE85*f_MilPro</f>
        <v>0</v>
      </c>
      <c r="CO85" s="300">
        <f ca="1">'Cost Plus'!$AE85*f_MilPro</f>
        <v>0</v>
      </c>
      <c r="CP85" s="300">
        <f ca="1">'Cost Plus'!$AE85*f_MilPro</f>
        <v>0</v>
      </c>
      <c r="CQ85" s="300">
        <f ca="1">'Cost Plus'!$AE85*f_MilPro</f>
        <v>0</v>
      </c>
      <c r="CR85" s="300">
        <f ca="1">'Cost Plus'!$AE85*f_MilPro</f>
        <v>0</v>
      </c>
      <c r="CS85" s="300">
        <f ca="1">'Cost Plus'!$AE85*f_MilPro</f>
        <v>0</v>
      </c>
      <c r="CT85" s="300">
        <f ca="1">'Cost Plus'!$AE85*f_MilPro</f>
        <v>0</v>
      </c>
      <c r="CU85" s="300">
        <f ca="1">'Cost Plus'!$AE85*f_MilPro</f>
        <v>0</v>
      </c>
      <c r="CV85" s="300">
        <f ca="1">'Cost Plus'!$AE85*f_MilPro</f>
        <v>0</v>
      </c>
      <c r="CW85" s="300">
        <f ca="1">'Cost Plus'!$AE85*f_MilPro</f>
        <v>0</v>
      </c>
      <c r="CX85" s="300">
        <f ca="1">'Cost Plus'!$AE85*f_MilPro</f>
        <v>0</v>
      </c>
      <c r="CY85" s="300">
        <f ca="1">'Cost Plus'!$AE85*f_MilPro</f>
        <v>0</v>
      </c>
      <c r="CZ85" s="300">
        <f ca="1">'Cost Plus'!$AE85*f_MilPro</f>
        <v>0</v>
      </c>
      <c r="DA85" s="300">
        <f ca="1">'Cost Plus'!$AE85*f_MilPro</f>
        <v>0</v>
      </c>
      <c r="DB85" s="300">
        <f ca="1">'Cost Plus'!$AE85*f_MilPro</f>
        <v>0</v>
      </c>
      <c r="DC85" s="300">
        <f ca="1">'Cost Plus'!$AE85*f_MilPro</f>
        <v>0</v>
      </c>
      <c r="DD85" s="300">
        <f ca="1">'Cost Plus'!$AE85*f_MilPro</f>
        <v>0</v>
      </c>
      <c r="DE85" s="300">
        <f ca="1">'Cost Plus'!$AE85*f_MilPro</f>
        <v>0</v>
      </c>
      <c r="DF85" s="300">
        <f ca="1">'Cost Plus'!$AE85*f_MilPro</f>
        <v>0</v>
      </c>
      <c r="DG85" s="300">
        <f ca="1">'Cost Plus'!$AE85*f_MilPro</f>
        <v>0</v>
      </c>
      <c r="DH85" s="300">
        <f ca="1">'Cost Plus'!$AE85*f_MilPro</f>
        <v>0</v>
      </c>
      <c r="DI85" s="300">
        <f ca="1">'Cost Plus'!$AE85*f_MilPro</f>
        <v>0</v>
      </c>
      <c r="DJ85" s="300">
        <f ca="1">'Cost Plus'!$AE85*f_MilPro</f>
        <v>0</v>
      </c>
      <c r="DK85" s="300">
        <f ca="1">'Cost Plus'!$AE85*f_MilPro</f>
        <v>0</v>
      </c>
      <c r="DL85" s="300">
        <f ca="1">'Cost Plus'!$AE85*f_MilPro</f>
        <v>0</v>
      </c>
      <c r="DM85" s="300">
        <f ca="1">'Cost Plus'!$AE85*f_MilPro</f>
        <v>0</v>
      </c>
      <c r="DN85" s="300">
        <f ca="1">'Cost Plus'!$AE85*f_MilPro</f>
        <v>0</v>
      </c>
      <c r="DO85" s="300">
        <f ca="1">'Cost Plus'!$AE85*f_MilPro</f>
        <v>0</v>
      </c>
      <c r="DP85" s="300">
        <f ca="1">'Cost Plus'!$AE85*f_MilPro</f>
        <v>0</v>
      </c>
      <c r="DQ85" s="300">
        <f ca="1">'Cost Plus'!$AE85*f_MilPro</f>
        <v>0</v>
      </c>
      <c r="DR85" s="300">
        <f ca="1">'Cost Plus'!$AE85*f_MilPro</f>
        <v>0</v>
      </c>
      <c r="DS85" s="300">
        <f ca="1">'Cost Plus'!$AE85*f_MilPro</f>
        <v>0</v>
      </c>
      <c r="DT85" s="300">
        <f ca="1">'Cost Plus'!$AE85*f_MilPro</f>
        <v>0</v>
      </c>
      <c r="DU85" s="300">
        <f ca="1">'Cost Plus'!$AE85*f_MilPro</f>
        <v>0</v>
      </c>
      <c r="DV85" s="300">
        <f ca="1">'Cost Plus'!$AE85*f_MilPro</f>
        <v>0</v>
      </c>
      <c r="DW85" s="300">
        <f ca="1">'Cost Plus'!$AE85*f_MilPro</f>
        <v>0</v>
      </c>
      <c r="DX85" s="300">
        <f ca="1">'Cost Plus'!$AE85*f_MilPro</f>
        <v>0</v>
      </c>
      <c r="DY85" s="300">
        <f ca="1">'Cost Plus'!$AE85*f_MilPro</f>
        <v>0</v>
      </c>
      <c r="DZ85" s="300">
        <f ca="1">'Cost Plus'!$AE85*f_MilPro</f>
        <v>0</v>
      </c>
      <c r="EA85" s="300">
        <f ca="1">'Cost Plus'!$AE85*f_MilPro</f>
        <v>0</v>
      </c>
      <c r="EB85" s="300">
        <f ca="1">'Cost Plus'!$AE85*f_MilPro</f>
        <v>0</v>
      </c>
      <c r="EC85" s="300">
        <f ca="1">'Cost Plus'!$AE85*f_MilPro</f>
        <v>0</v>
      </c>
      <c r="ED85" s="300">
        <f ca="1">'Cost Plus'!$AE85*f_MilPro</f>
        <v>0</v>
      </c>
      <c r="EE85" s="300">
        <f ca="1">'Cost Plus'!$AE85*f_MilPro</f>
        <v>0</v>
      </c>
      <c r="EF85" s="300">
        <f ca="1">'Cost Plus'!$AE85*f_MilPro</f>
        <v>0</v>
      </c>
      <c r="EG85" s="300">
        <f ca="1">'Cost Plus'!$AE85*f_MilPro</f>
        <v>0</v>
      </c>
      <c r="EH85" s="300">
        <f ca="1">'Cost Plus'!$AE85*f_MilPro</f>
        <v>0</v>
      </c>
      <c r="EI85" s="300">
        <f ca="1">'Cost Plus'!$AE85*f_MilPro</f>
        <v>0</v>
      </c>
      <c r="EJ85" s="300">
        <f ca="1">'Cost Plus'!$AE85*f_MilPro</f>
        <v>0</v>
      </c>
      <c r="EK85" s="300">
        <f ca="1">'Cost Plus'!$AE85*f_MilPro</f>
        <v>0</v>
      </c>
      <c r="EL85" s="300">
        <f ca="1">'Cost Plus'!$AE85*f_MilPro</f>
        <v>0</v>
      </c>
      <c r="EM85" s="300">
        <f ca="1">'Cost Plus'!$AE85*f_MilPro</f>
        <v>0</v>
      </c>
      <c r="EN85" s="300">
        <f ca="1">'Cost Plus'!$AE85*f_MilPro</f>
        <v>0</v>
      </c>
      <c r="EO85" s="300">
        <f ca="1">'Cost Plus'!$AE85*f_MilPro</f>
        <v>0</v>
      </c>
      <c r="EP85" s="300">
        <f ca="1">'Cost Plus'!$AE85*f_MilPro</f>
        <v>0</v>
      </c>
      <c r="EQ85" s="300">
        <f ca="1">'Cost Plus'!$AE85*f_MilPro</f>
        <v>0</v>
      </c>
      <c r="ER85" s="300">
        <f ca="1">'Cost Plus'!$AE85*f_MilPro</f>
        <v>0</v>
      </c>
      <c r="ES85" s="300">
        <f ca="1">'Cost Plus'!$AE85*f_MilPro</f>
        <v>0</v>
      </c>
      <c r="ET85" s="300">
        <f ca="1">'Cost Plus'!$AE85*f_MilPro</f>
        <v>0</v>
      </c>
      <c r="EU85" s="300">
        <f ca="1">'Cost Plus'!$AE85*f_MilPro</f>
        <v>0</v>
      </c>
      <c r="EV85" s="300">
        <f ca="1">'Cost Plus'!$AE85*f_MilPro</f>
        <v>0</v>
      </c>
      <c r="EW85" s="300">
        <f ca="1">'Cost Plus'!$AE85*f_MilPro</f>
        <v>0</v>
      </c>
      <c r="EX85" s="300">
        <f ca="1">'Cost Plus'!$AE85*f_MilPro</f>
        <v>0</v>
      </c>
      <c r="EY85" s="612"/>
      <c r="EZ85" s="757" t="str">
        <f>'Main Input'!EZ85</f>
        <v>RPI</v>
      </c>
      <c r="FA85" s="757" t="str">
        <f>'Main Input'!FA85</f>
        <v>N/A</v>
      </c>
      <c r="FB85" s="766">
        <f>'Main Input'!FB85</f>
        <v>0</v>
      </c>
      <c r="FC85" s="766" t="str">
        <f>'Main Input'!FC85</f>
        <v>IT Solutions</v>
      </c>
      <c r="FD85" s="766" t="str">
        <f>'Main Input'!FD85</f>
        <v>Managed Services</v>
      </c>
      <c r="FE85" s="757" t="str">
        <f>'Main Input'!FE85</f>
        <v>Opex</v>
      </c>
      <c r="FF85" s="757" t="str">
        <f>'Main Input'!FF85</f>
        <v>ContractAccrual</v>
      </c>
      <c r="FG85" s="757" t="str">
        <f>'Main Input'!FG85</f>
        <v>Expense</v>
      </c>
      <c r="FH85" s="767" t="str">
        <f>'Main Input'!FH85</f>
        <v>A</v>
      </c>
      <c r="FI85" s="768">
        <f>'Main Input'!FI85</f>
        <v>0.22</v>
      </c>
      <c r="FJ85" s="768">
        <f>'Main Input'!FJ85</f>
        <v>0</v>
      </c>
      <c r="FK85" s="612"/>
      <c r="FL85" s="531">
        <f t="shared" si="31"/>
        <v>0</v>
      </c>
      <c r="FM85" s="86"/>
      <c r="FN85" s="612"/>
    </row>
    <row r="86" spans="1:170" ht="12.75" customHeight="1">
      <c r="A86" s="750" t="str">
        <f>'Main Input'!A86</f>
        <v>MTB</v>
      </c>
      <c r="B86" s="762" t="str">
        <f>'Main Input'!B86</f>
        <v>Business Unit</v>
      </c>
      <c r="C86" s="762" t="str">
        <f>'Main Input'!C86</f>
        <v>Labour</v>
      </c>
      <c r="D86" s="762" t="str">
        <f>'Main Input'!D86</f>
        <v>TFR</v>
      </c>
      <c r="E86" s="762" t="str">
        <f>'Main Input'!E86</f>
        <v>Migration Engineer #5 (Wintel)</v>
      </c>
      <c r="F86" s="753" t="str">
        <f>'Main Input'!F86</f>
        <v>direct</v>
      </c>
      <c r="G86" s="753" t="str">
        <f>'Main Input'!G86</f>
        <v>Person</v>
      </c>
      <c r="H86" s="753" t="str">
        <f>'Main Input'!H86</f>
        <v>TAC.CSA.2</v>
      </c>
      <c r="I86" s="753">
        <f>'Main Input'!I86</f>
        <v>0</v>
      </c>
      <c r="J86" s="753">
        <f>'Main Input'!J86</f>
        <v>0</v>
      </c>
      <c r="K86" s="753" t="str">
        <f>'Main Input'!K86</f>
        <v>FJS</v>
      </c>
      <c r="L86" s="753" t="str">
        <f>'Main Input'!L86</f>
        <v>pTran</v>
      </c>
      <c r="M86" s="753">
        <f>'Main Input'!M86</f>
        <v>0</v>
      </c>
      <c r="N86" s="753">
        <f>'Main Input'!N86</f>
        <v>0</v>
      </c>
      <c r="O86" s="753" t="str">
        <f>'Main Input'!O86</f>
        <v>SPAIN</v>
      </c>
      <c r="P86" s="753">
        <f>'Main Input'!P86</f>
        <v>313</v>
      </c>
      <c r="Q86" s="753" t="str">
        <f>'Main Input'!Q86</f>
        <v>EUR</v>
      </c>
      <c r="R86" s="753" t="str">
        <f>'Main Input'!R86</f>
        <v>EMEA</v>
      </c>
      <c r="S86" s="753" t="str">
        <f>'Main Input'!S86</f>
        <v>Local</v>
      </c>
      <c r="T86" s="753">
        <f>'Main Input'!T86</f>
        <v>0</v>
      </c>
      <c r="U86" s="753">
        <f>'Main Input'!U86</f>
        <v>0</v>
      </c>
      <c r="V86" s="753" t="str">
        <f>'Main Input'!V86</f>
        <v>4_ATP</v>
      </c>
      <c r="W86" s="753">
        <f>'Main Input'!W86</f>
        <v>0</v>
      </c>
      <c r="X86" s="753">
        <f>'Main Input'!X86</f>
        <v>0</v>
      </c>
      <c r="Y86" s="753">
        <f>'Main Input'!Y86</f>
        <v>0</v>
      </c>
      <c r="Z86" s="753">
        <f>'Main Input'!Z86</f>
        <v>0</v>
      </c>
      <c r="AA86" s="753">
        <f>'Main Input'!AA86</f>
        <v>0</v>
      </c>
      <c r="AB86" s="763">
        <f>'Main Input'!AB86</f>
        <v>0</v>
      </c>
      <c r="AC86" s="763" t="str">
        <f>'Main Input'!AC86</f>
        <v>Days</v>
      </c>
      <c r="AD86" s="764">
        <f>'Main Input'!AD86</f>
        <v>85</v>
      </c>
      <c r="AE86" s="765">
        <f t="shared" ca="1" si="30"/>
        <v>34108.974358974359</v>
      </c>
      <c r="AF86" s="299">
        <f ca="1">'Cost Plus'!$AE86*f_MilPro</f>
        <v>0</v>
      </c>
      <c r="AG86" s="300">
        <f ca="1">'Cost Plus'!$AE86*f_MilPro</f>
        <v>0</v>
      </c>
      <c r="AH86" s="300">
        <f ca="1">'Cost Plus'!$AE86*f_MilPro</f>
        <v>0</v>
      </c>
      <c r="AI86" s="300">
        <f ca="1">'Cost Plus'!$AE86*f_MilPro</f>
        <v>0</v>
      </c>
      <c r="AJ86" s="300">
        <f ca="1">'Cost Plus'!$AE86*f_MilPro</f>
        <v>0</v>
      </c>
      <c r="AK86" s="300">
        <f ca="1">'Cost Plus'!$AE86*f_MilPro</f>
        <v>34108.974358974359</v>
      </c>
      <c r="AL86" s="300">
        <f ca="1">'Cost Plus'!$AE86*f_MilPro</f>
        <v>0</v>
      </c>
      <c r="AM86" s="300">
        <f ca="1">'Cost Plus'!$AE86*f_MilPro</f>
        <v>0</v>
      </c>
      <c r="AN86" s="300">
        <f ca="1">'Cost Plus'!$AE86*f_MilPro</f>
        <v>0</v>
      </c>
      <c r="AO86" s="300">
        <f ca="1">'Cost Plus'!$AE86*f_MilPro</f>
        <v>0</v>
      </c>
      <c r="AP86" s="300">
        <f ca="1">'Cost Plus'!$AE86*f_MilPro</f>
        <v>0</v>
      </c>
      <c r="AQ86" s="300">
        <f ca="1">'Cost Plus'!$AE86*f_MilPro</f>
        <v>0</v>
      </c>
      <c r="AR86" s="300">
        <f ca="1">'Cost Plus'!$AE86*f_MilPro</f>
        <v>0</v>
      </c>
      <c r="AS86" s="300">
        <f ca="1">'Cost Plus'!$AE86*f_MilPro</f>
        <v>0</v>
      </c>
      <c r="AT86" s="300">
        <f ca="1">'Cost Plus'!$AE86*f_MilPro</f>
        <v>0</v>
      </c>
      <c r="AU86" s="300">
        <f ca="1">'Cost Plus'!$AE86*f_MilPro</f>
        <v>0</v>
      </c>
      <c r="AV86" s="300">
        <f ca="1">'Cost Plus'!$AE86*f_MilPro</f>
        <v>0</v>
      </c>
      <c r="AW86" s="300">
        <f ca="1">'Cost Plus'!$AE86*f_MilPro</f>
        <v>0</v>
      </c>
      <c r="AX86" s="300">
        <f ca="1">'Cost Plus'!$AE86*f_MilPro</f>
        <v>0</v>
      </c>
      <c r="AY86" s="300">
        <f ca="1">'Cost Plus'!$AE86*f_MilPro</f>
        <v>0</v>
      </c>
      <c r="AZ86" s="300">
        <f ca="1">'Cost Plus'!$AE86*f_MilPro</f>
        <v>0</v>
      </c>
      <c r="BA86" s="300">
        <f ca="1">'Cost Plus'!$AE86*f_MilPro</f>
        <v>0</v>
      </c>
      <c r="BB86" s="300">
        <f ca="1">'Cost Plus'!$AE86*f_MilPro</f>
        <v>0</v>
      </c>
      <c r="BC86" s="300">
        <f ca="1">'Cost Plus'!$AE86*f_MilPro</f>
        <v>0</v>
      </c>
      <c r="BD86" s="300">
        <f ca="1">'Cost Plus'!$AE86*f_MilPro</f>
        <v>0</v>
      </c>
      <c r="BE86" s="300">
        <f ca="1">'Cost Plus'!$AE86*f_MilPro</f>
        <v>0</v>
      </c>
      <c r="BF86" s="300">
        <f ca="1">'Cost Plus'!$AE86*f_MilPro</f>
        <v>0</v>
      </c>
      <c r="BG86" s="300">
        <f ca="1">'Cost Plus'!$AE86*f_MilPro</f>
        <v>0</v>
      </c>
      <c r="BH86" s="300">
        <f ca="1">'Cost Plus'!$AE86*f_MilPro</f>
        <v>0</v>
      </c>
      <c r="BI86" s="300">
        <f ca="1">'Cost Plus'!$AE86*f_MilPro</f>
        <v>0</v>
      </c>
      <c r="BJ86" s="300">
        <f ca="1">'Cost Plus'!$AE86*f_MilPro</f>
        <v>0</v>
      </c>
      <c r="BK86" s="300">
        <f ca="1">'Cost Plus'!$AE86*f_MilPro</f>
        <v>0</v>
      </c>
      <c r="BL86" s="300">
        <f ca="1">'Cost Plus'!$AE86*f_MilPro</f>
        <v>0</v>
      </c>
      <c r="BM86" s="300">
        <f ca="1">'Cost Plus'!$AE86*f_MilPro</f>
        <v>0</v>
      </c>
      <c r="BN86" s="300">
        <f ca="1">'Cost Plus'!$AE86*f_MilPro</f>
        <v>0</v>
      </c>
      <c r="BO86" s="300">
        <f ca="1">'Cost Plus'!$AE86*f_MilPro</f>
        <v>0</v>
      </c>
      <c r="BP86" s="300">
        <f ca="1">'Cost Plus'!$AE86*f_MilPro</f>
        <v>0</v>
      </c>
      <c r="BQ86" s="300">
        <f ca="1">'Cost Plus'!$AE86*f_MilPro</f>
        <v>0</v>
      </c>
      <c r="BR86" s="300">
        <f ca="1">'Cost Plus'!$AE86*f_MilPro</f>
        <v>0</v>
      </c>
      <c r="BS86" s="300">
        <f ca="1">'Cost Plus'!$AE86*f_MilPro</f>
        <v>0</v>
      </c>
      <c r="BT86" s="300">
        <f ca="1">'Cost Plus'!$AE86*f_MilPro</f>
        <v>0</v>
      </c>
      <c r="BU86" s="300">
        <f ca="1">'Cost Plus'!$AE86*f_MilPro</f>
        <v>0</v>
      </c>
      <c r="BV86" s="300">
        <f ca="1">'Cost Plus'!$AE86*f_MilPro</f>
        <v>0</v>
      </c>
      <c r="BW86" s="300">
        <f ca="1">'Cost Plus'!$AE86*f_MilPro</f>
        <v>0</v>
      </c>
      <c r="BX86" s="300">
        <f ca="1">'Cost Plus'!$AE86*f_MilPro</f>
        <v>0</v>
      </c>
      <c r="BY86" s="300">
        <f ca="1">'Cost Plus'!$AE86*f_MilPro</f>
        <v>0</v>
      </c>
      <c r="BZ86" s="300">
        <f ca="1">'Cost Plus'!$AE86*f_MilPro</f>
        <v>0</v>
      </c>
      <c r="CA86" s="300">
        <f ca="1">'Cost Plus'!$AE86*f_MilPro</f>
        <v>0</v>
      </c>
      <c r="CB86" s="300">
        <f ca="1">'Cost Plus'!$AE86*f_MilPro</f>
        <v>0</v>
      </c>
      <c r="CC86" s="300">
        <f ca="1">'Cost Plus'!$AE86*f_MilPro</f>
        <v>0</v>
      </c>
      <c r="CD86" s="300">
        <f ca="1">'Cost Plus'!$AE86*f_MilPro</f>
        <v>0</v>
      </c>
      <c r="CE86" s="300">
        <f ca="1">'Cost Plus'!$AE86*f_MilPro</f>
        <v>0</v>
      </c>
      <c r="CF86" s="300">
        <f ca="1">'Cost Plus'!$AE86*f_MilPro</f>
        <v>0</v>
      </c>
      <c r="CG86" s="300">
        <f ca="1">'Cost Plus'!$AE86*f_MilPro</f>
        <v>0</v>
      </c>
      <c r="CH86" s="300">
        <f ca="1">'Cost Plus'!$AE86*f_MilPro</f>
        <v>0</v>
      </c>
      <c r="CI86" s="300">
        <f ca="1">'Cost Plus'!$AE86*f_MilPro</f>
        <v>0</v>
      </c>
      <c r="CJ86" s="300">
        <f ca="1">'Cost Plus'!$AE86*f_MilPro</f>
        <v>0</v>
      </c>
      <c r="CK86" s="300">
        <f ca="1">'Cost Plus'!$AE86*f_MilPro</f>
        <v>0</v>
      </c>
      <c r="CL86" s="300">
        <f ca="1">'Cost Plus'!$AE86*f_MilPro</f>
        <v>0</v>
      </c>
      <c r="CM86" s="300">
        <f ca="1">'Cost Plus'!$AE86*f_MilPro</f>
        <v>0</v>
      </c>
      <c r="CN86" s="300">
        <f ca="1">'Cost Plus'!$AE86*f_MilPro</f>
        <v>0</v>
      </c>
      <c r="CO86" s="300">
        <f ca="1">'Cost Plus'!$AE86*f_MilPro</f>
        <v>0</v>
      </c>
      <c r="CP86" s="300">
        <f ca="1">'Cost Plus'!$AE86*f_MilPro</f>
        <v>0</v>
      </c>
      <c r="CQ86" s="300">
        <f ca="1">'Cost Plus'!$AE86*f_MilPro</f>
        <v>0</v>
      </c>
      <c r="CR86" s="300">
        <f ca="1">'Cost Plus'!$AE86*f_MilPro</f>
        <v>0</v>
      </c>
      <c r="CS86" s="300">
        <f ca="1">'Cost Plus'!$AE86*f_MilPro</f>
        <v>0</v>
      </c>
      <c r="CT86" s="300">
        <f ca="1">'Cost Plus'!$AE86*f_MilPro</f>
        <v>0</v>
      </c>
      <c r="CU86" s="300">
        <f ca="1">'Cost Plus'!$AE86*f_MilPro</f>
        <v>0</v>
      </c>
      <c r="CV86" s="300">
        <f ca="1">'Cost Plus'!$AE86*f_MilPro</f>
        <v>0</v>
      </c>
      <c r="CW86" s="300">
        <f ca="1">'Cost Plus'!$AE86*f_MilPro</f>
        <v>0</v>
      </c>
      <c r="CX86" s="300">
        <f ca="1">'Cost Plus'!$AE86*f_MilPro</f>
        <v>0</v>
      </c>
      <c r="CY86" s="300">
        <f ca="1">'Cost Plus'!$AE86*f_MilPro</f>
        <v>0</v>
      </c>
      <c r="CZ86" s="300">
        <f ca="1">'Cost Plus'!$AE86*f_MilPro</f>
        <v>0</v>
      </c>
      <c r="DA86" s="300">
        <f ca="1">'Cost Plus'!$AE86*f_MilPro</f>
        <v>0</v>
      </c>
      <c r="DB86" s="300">
        <f ca="1">'Cost Plus'!$AE86*f_MilPro</f>
        <v>0</v>
      </c>
      <c r="DC86" s="300">
        <f ca="1">'Cost Plus'!$AE86*f_MilPro</f>
        <v>0</v>
      </c>
      <c r="DD86" s="300">
        <f ca="1">'Cost Plus'!$AE86*f_MilPro</f>
        <v>0</v>
      </c>
      <c r="DE86" s="300">
        <f ca="1">'Cost Plus'!$AE86*f_MilPro</f>
        <v>0</v>
      </c>
      <c r="DF86" s="300">
        <f ca="1">'Cost Plus'!$AE86*f_MilPro</f>
        <v>0</v>
      </c>
      <c r="DG86" s="300">
        <f ca="1">'Cost Plus'!$AE86*f_MilPro</f>
        <v>0</v>
      </c>
      <c r="DH86" s="300">
        <f ca="1">'Cost Plus'!$AE86*f_MilPro</f>
        <v>0</v>
      </c>
      <c r="DI86" s="300">
        <f ca="1">'Cost Plus'!$AE86*f_MilPro</f>
        <v>0</v>
      </c>
      <c r="DJ86" s="300">
        <f ca="1">'Cost Plus'!$AE86*f_MilPro</f>
        <v>0</v>
      </c>
      <c r="DK86" s="300">
        <f ca="1">'Cost Plus'!$AE86*f_MilPro</f>
        <v>0</v>
      </c>
      <c r="DL86" s="300">
        <f ca="1">'Cost Plus'!$AE86*f_MilPro</f>
        <v>0</v>
      </c>
      <c r="DM86" s="300">
        <f ca="1">'Cost Plus'!$AE86*f_MilPro</f>
        <v>0</v>
      </c>
      <c r="DN86" s="300">
        <f ca="1">'Cost Plus'!$AE86*f_MilPro</f>
        <v>0</v>
      </c>
      <c r="DO86" s="300">
        <f ca="1">'Cost Plus'!$AE86*f_MilPro</f>
        <v>0</v>
      </c>
      <c r="DP86" s="300">
        <f ca="1">'Cost Plus'!$AE86*f_MilPro</f>
        <v>0</v>
      </c>
      <c r="DQ86" s="300">
        <f ca="1">'Cost Plus'!$AE86*f_MilPro</f>
        <v>0</v>
      </c>
      <c r="DR86" s="300">
        <f ca="1">'Cost Plus'!$AE86*f_MilPro</f>
        <v>0</v>
      </c>
      <c r="DS86" s="300">
        <f ca="1">'Cost Plus'!$AE86*f_MilPro</f>
        <v>0</v>
      </c>
      <c r="DT86" s="300">
        <f ca="1">'Cost Plus'!$AE86*f_MilPro</f>
        <v>0</v>
      </c>
      <c r="DU86" s="300">
        <f ca="1">'Cost Plus'!$AE86*f_MilPro</f>
        <v>0</v>
      </c>
      <c r="DV86" s="300">
        <f ca="1">'Cost Plus'!$AE86*f_MilPro</f>
        <v>0</v>
      </c>
      <c r="DW86" s="300">
        <f ca="1">'Cost Plus'!$AE86*f_MilPro</f>
        <v>0</v>
      </c>
      <c r="DX86" s="300">
        <f ca="1">'Cost Plus'!$AE86*f_MilPro</f>
        <v>0</v>
      </c>
      <c r="DY86" s="300">
        <f ca="1">'Cost Plus'!$AE86*f_MilPro</f>
        <v>0</v>
      </c>
      <c r="DZ86" s="300">
        <f ca="1">'Cost Plus'!$AE86*f_MilPro</f>
        <v>0</v>
      </c>
      <c r="EA86" s="300">
        <f ca="1">'Cost Plus'!$AE86*f_MilPro</f>
        <v>0</v>
      </c>
      <c r="EB86" s="300">
        <f ca="1">'Cost Plus'!$AE86*f_MilPro</f>
        <v>0</v>
      </c>
      <c r="EC86" s="300">
        <f ca="1">'Cost Plus'!$AE86*f_MilPro</f>
        <v>0</v>
      </c>
      <c r="ED86" s="300">
        <f ca="1">'Cost Plus'!$AE86*f_MilPro</f>
        <v>0</v>
      </c>
      <c r="EE86" s="300">
        <f ca="1">'Cost Plus'!$AE86*f_MilPro</f>
        <v>0</v>
      </c>
      <c r="EF86" s="300">
        <f ca="1">'Cost Plus'!$AE86*f_MilPro</f>
        <v>0</v>
      </c>
      <c r="EG86" s="300">
        <f ca="1">'Cost Plus'!$AE86*f_MilPro</f>
        <v>0</v>
      </c>
      <c r="EH86" s="300">
        <f ca="1">'Cost Plus'!$AE86*f_MilPro</f>
        <v>0</v>
      </c>
      <c r="EI86" s="300">
        <f ca="1">'Cost Plus'!$AE86*f_MilPro</f>
        <v>0</v>
      </c>
      <c r="EJ86" s="300">
        <f ca="1">'Cost Plus'!$AE86*f_MilPro</f>
        <v>0</v>
      </c>
      <c r="EK86" s="300">
        <f ca="1">'Cost Plus'!$AE86*f_MilPro</f>
        <v>0</v>
      </c>
      <c r="EL86" s="300">
        <f ca="1">'Cost Plus'!$AE86*f_MilPro</f>
        <v>0</v>
      </c>
      <c r="EM86" s="300">
        <f ca="1">'Cost Plus'!$AE86*f_MilPro</f>
        <v>0</v>
      </c>
      <c r="EN86" s="300">
        <f ca="1">'Cost Plus'!$AE86*f_MilPro</f>
        <v>0</v>
      </c>
      <c r="EO86" s="300">
        <f ca="1">'Cost Plus'!$AE86*f_MilPro</f>
        <v>0</v>
      </c>
      <c r="EP86" s="300">
        <f ca="1">'Cost Plus'!$AE86*f_MilPro</f>
        <v>0</v>
      </c>
      <c r="EQ86" s="300">
        <f ca="1">'Cost Plus'!$AE86*f_MilPro</f>
        <v>0</v>
      </c>
      <c r="ER86" s="300">
        <f ca="1">'Cost Plus'!$AE86*f_MilPro</f>
        <v>0</v>
      </c>
      <c r="ES86" s="300">
        <f ca="1">'Cost Plus'!$AE86*f_MilPro</f>
        <v>0</v>
      </c>
      <c r="ET86" s="300">
        <f ca="1">'Cost Plus'!$AE86*f_MilPro</f>
        <v>0</v>
      </c>
      <c r="EU86" s="300">
        <f ca="1">'Cost Plus'!$AE86*f_MilPro</f>
        <v>0</v>
      </c>
      <c r="EV86" s="300">
        <f ca="1">'Cost Plus'!$AE86*f_MilPro</f>
        <v>0</v>
      </c>
      <c r="EW86" s="300">
        <f ca="1">'Cost Plus'!$AE86*f_MilPro</f>
        <v>0</v>
      </c>
      <c r="EX86" s="300">
        <f ca="1">'Cost Plus'!$AE86*f_MilPro</f>
        <v>0</v>
      </c>
      <c r="EY86" s="612"/>
      <c r="EZ86" s="757" t="str">
        <f>'Main Input'!EZ86</f>
        <v>RPI</v>
      </c>
      <c r="FA86" s="757" t="str">
        <f>'Main Input'!FA86</f>
        <v>N/A</v>
      </c>
      <c r="FB86" s="766">
        <f>'Main Input'!FB86</f>
        <v>0</v>
      </c>
      <c r="FC86" s="766" t="str">
        <f>'Main Input'!FC86</f>
        <v>IT Solutions</v>
      </c>
      <c r="FD86" s="766" t="str">
        <f>'Main Input'!FD86</f>
        <v>Managed Services</v>
      </c>
      <c r="FE86" s="757" t="str">
        <f>'Main Input'!FE86</f>
        <v>Opex</v>
      </c>
      <c r="FF86" s="757" t="str">
        <f>'Main Input'!FF86</f>
        <v>ContractAccrual</v>
      </c>
      <c r="FG86" s="757" t="str">
        <f>'Main Input'!FG86</f>
        <v>Expense</v>
      </c>
      <c r="FH86" s="767" t="str">
        <f>'Main Input'!FH86</f>
        <v>A</v>
      </c>
      <c r="FI86" s="768">
        <f>'Main Input'!FI86</f>
        <v>0.22</v>
      </c>
      <c r="FJ86" s="768">
        <f>'Main Input'!FJ86</f>
        <v>0</v>
      </c>
      <c r="FK86" s="612"/>
      <c r="FL86" s="531">
        <f t="shared" si="31"/>
        <v>0</v>
      </c>
      <c r="FM86" s="86"/>
      <c r="FN86" s="612"/>
    </row>
    <row r="87" spans="1:170" ht="12.75" customHeight="1">
      <c r="A87" s="750" t="str">
        <f>'Main Input'!A87</f>
        <v>MTB</v>
      </c>
      <c r="B87" s="762" t="str">
        <f>'Main Input'!B87</f>
        <v>Business Unit</v>
      </c>
      <c r="C87" s="762" t="str">
        <f>'Main Input'!C87</f>
        <v>Labour</v>
      </c>
      <c r="D87" s="762" t="str">
        <f>'Main Input'!D87</f>
        <v>TFR</v>
      </c>
      <c r="E87" s="762" t="str">
        <f>'Main Input'!E87</f>
        <v>Migration Engineer #6 (Wintel)</v>
      </c>
      <c r="F87" s="753" t="str">
        <f>'Main Input'!F87</f>
        <v>direct</v>
      </c>
      <c r="G87" s="753" t="str">
        <f>'Main Input'!G87</f>
        <v>Person</v>
      </c>
      <c r="H87" s="753" t="str">
        <f>'Main Input'!H87</f>
        <v>TAC.CSA.2</v>
      </c>
      <c r="I87" s="753">
        <f>'Main Input'!I87</f>
        <v>0</v>
      </c>
      <c r="J87" s="753">
        <f>'Main Input'!J87</f>
        <v>0</v>
      </c>
      <c r="K87" s="753" t="str">
        <f>'Main Input'!K87</f>
        <v>FJS</v>
      </c>
      <c r="L87" s="753" t="str">
        <f>'Main Input'!L87</f>
        <v>pTran</v>
      </c>
      <c r="M87" s="753">
        <f>'Main Input'!M87</f>
        <v>0</v>
      </c>
      <c r="N87" s="753">
        <f>'Main Input'!N87</f>
        <v>0</v>
      </c>
      <c r="O87" s="753" t="str">
        <f>'Main Input'!O87</f>
        <v>SPAIN</v>
      </c>
      <c r="P87" s="753">
        <f>'Main Input'!P87</f>
        <v>313</v>
      </c>
      <c r="Q87" s="753" t="str">
        <f>'Main Input'!Q87</f>
        <v>EUR</v>
      </c>
      <c r="R87" s="753" t="str">
        <f>'Main Input'!R87</f>
        <v>EMEA</v>
      </c>
      <c r="S87" s="753" t="str">
        <f>'Main Input'!S87</f>
        <v>Local</v>
      </c>
      <c r="T87" s="753">
        <f>'Main Input'!T87</f>
        <v>0</v>
      </c>
      <c r="U87" s="753">
        <f>'Main Input'!U87</f>
        <v>0</v>
      </c>
      <c r="V87" s="753" t="str">
        <f>'Main Input'!V87</f>
        <v>4_ATP</v>
      </c>
      <c r="W87" s="753">
        <f>'Main Input'!W87</f>
        <v>0</v>
      </c>
      <c r="X87" s="753">
        <f>'Main Input'!X87</f>
        <v>0</v>
      </c>
      <c r="Y87" s="753">
        <f>'Main Input'!Y87</f>
        <v>0</v>
      </c>
      <c r="Z87" s="753">
        <f>'Main Input'!Z87</f>
        <v>0</v>
      </c>
      <c r="AA87" s="753">
        <f>'Main Input'!AA87</f>
        <v>0</v>
      </c>
      <c r="AB87" s="763">
        <f>'Main Input'!AB87</f>
        <v>0</v>
      </c>
      <c r="AC87" s="763" t="str">
        <f>'Main Input'!AC87</f>
        <v>Days</v>
      </c>
      <c r="AD87" s="764">
        <f>'Main Input'!AD87</f>
        <v>85</v>
      </c>
      <c r="AE87" s="765">
        <f t="shared" ca="1" si="30"/>
        <v>34108.974358974359</v>
      </c>
      <c r="AF87" s="299">
        <f ca="1">'Cost Plus'!$AE87*f_MilPro</f>
        <v>0</v>
      </c>
      <c r="AG87" s="300">
        <f ca="1">'Cost Plus'!$AE87*f_MilPro</f>
        <v>0</v>
      </c>
      <c r="AH87" s="300">
        <f ca="1">'Cost Plus'!$AE87*f_MilPro</f>
        <v>0</v>
      </c>
      <c r="AI87" s="300">
        <f ca="1">'Cost Plus'!$AE87*f_MilPro</f>
        <v>0</v>
      </c>
      <c r="AJ87" s="300">
        <f ca="1">'Cost Plus'!$AE87*f_MilPro</f>
        <v>0</v>
      </c>
      <c r="AK87" s="300">
        <f ca="1">'Cost Plus'!$AE87*f_MilPro</f>
        <v>34108.974358974359</v>
      </c>
      <c r="AL87" s="300">
        <f ca="1">'Cost Plus'!$AE87*f_MilPro</f>
        <v>0</v>
      </c>
      <c r="AM87" s="300">
        <f ca="1">'Cost Plus'!$AE87*f_MilPro</f>
        <v>0</v>
      </c>
      <c r="AN87" s="300">
        <f ca="1">'Cost Plus'!$AE87*f_MilPro</f>
        <v>0</v>
      </c>
      <c r="AO87" s="300">
        <f ca="1">'Cost Plus'!$AE87*f_MilPro</f>
        <v>0</v>
      </c>
      <c r="AP87" s="300">
        <f ca="1">'Cost Plus'!$AE87*f_MilPro</f>
        <v>0</v>
      </c>
      <c r="AQ87" s="300">
        <f ca="1">'Cost Plus'!$AE87*f_MilPro</f>
        <v>0</v>
      </c>
      <c r="AR87" s="300">
        <f ca="1">'Cost Plus'!$AE87*f_MilPro</f>
        <v>0</v>
      </c>
      <c r="AS87" s="300">
        <f ca="1">'Cost Plus'!$AE87*f_MilPro</f>
        <v>0</v>
      </c>
      <c r="AT87" s="300">
        <f ca="1">'Cost Plus'!$AE87*f_MilPro</f>
        <v>0</v>
      </c>
      <c r="AU87" s="300">
        <f ca="1">'Cost Plus'!$AE87*f_MilPro</f>
        <v>0</v>
      </c>
      <c r="AV87" s="300">
        <f ca="1">'Cost Plus'!$AE87*f_MilPro</f>
        <v>0</v>
      </c>
      <c r="AW87" s="300">
        <f ca="1">'Cost Plus'!$AE87*f_MilPro</f>
        <v>0</v>
      </c>
      <c r="AX87" s="300">
        <f ca="1">'Cost Plus'!$AE87*f_MilPro</f>
        <v>0</v>
      </c>
      <c r="AY87" s="300">
        <f ca="1">'Cost Plus'!$AE87*f_MilPro</f>
        <v>0</v>
      </c>
      <c r="AZ87" s="300">
        <f ca="1">'Cost Plus'!$AE87*f_MilPro</f>
        <v>0</v>
      </c>
      <c r="BA87" s="300">
        <f ca="1">'Cost Plus'!$AE87*f_MilPro</f>
        <v>0</v>
      </c>
      <c r="BB87" s="300">
        <f ca="1">'Cost Plus'!$AE87*f_MilPro</f>
        <v>0</v>
      </c>
      <c r="BC87" s="300">
        <f ca="1">'Cost Plus'!$AE87*f_MilPro</f>
        <v>0</v>
      </c>
      <c r="BD87" s="300">
        <f ca="1">'Cost Plus'!$AE87*f_MilPro</f>
        <v>0</v>
      </c>
      <c r="BE87" s="300">
        <f ca="1">'Cost Plus'!$AE87*f_MilPro</f>
        <v>0</v>
      </c>
      <c r="BF87" s="300">
        <f ca="1">'Cost Plus'!$AE87*f_MilPro</f>
        <v>0</v>
      </c>
      <c r="BG87" s="300">
        <f ca="1">'Cost Plus'!$AE87*f_MilPro</f>
        <v>0</v>
      </c>
      <c r="BH87" s="300">
        <f ca="1">'Cost Plus'!$AE87*f_MilPro</f>
        <v>0</v>
      </c>
      <c r="BI87" s="300">
        <f ca="1">'Cost Plus'!$AE87*f_MilPro</f>
        <v>0</v>
      </c>
      <c r="BJ87" s="300">
        <f ca="1">'Cost Plus'!$AE87*f_MilPro</f>
        <v>0</v>
      </c>
      <c r="BK87" s="300">
        <f ca="1">'Cost Plus'!$AE87*f_MilPro</f>
        <v>0</v>
      </c>
      <c r="BL87" s="300">
        <f ca="1">'Cost Plus'!$AE87*f_MilPro</f>
        <v>0</v>
      </c>
      <c r="BM87" s="300">
        <f ca="1">'Cost Plus'!$AE87*f_MilPro</f>
        <v>0</v>
      </c>
      <c r="BN87" s="300">
        <f ca="1">'Cost Plus'!$AE87*f_MilPro</f>
        <v>0</v>
      </c>
      <c r="BO87" s="300">
        <f ca="1">'Cost Plus'!$AE87*f_MilPro</f>
        <v>0</v>
      </c>
      <c r="BP87" s="300">
        <f ca="1">'Cost Plus'!$AE87*f_MilPro</f>
        <v>0</v>
      </c>
      <c r="BQ87" s="300">
        <f ca="1">'Cost Plus'!$AE87*f_MilPro</f>
        <v>0</v>
      </c>
      <c r="BR87" s="300">
        <f ca="1">'Cost Plus'!$AE87*f_MilPro</f>
        <v>0</v>
      </c>
      <c r="BS87" s="300">
        <f ca="1">'Cost Plus'!$AE87*f_MilPro</f>
        <v>0</v>
      </c>
      <c r="BT87" s="300">
        <f ca="1">'Cost Plus'!$AE87*f_MilPro</f>
        <v>0</v>
      </c>
      <c r="BU87" s="300">
        <f ca="1">'Cost Plus'!$AE87*f_MilPro</f>
        <v>0</v>
      </c>
      <c r="BV87" s="300">
        <f ca="1">'Cost Plus'!$AE87*f_MilPro</f>
        <v>0</v>
      </c>
      <c r="BW87" s="300">
        <f ca="1">'Cost Plus'!$AE87*f_MilPro</f>
        <v>0</v>
      </c>
      <c r="BX87" s="300">
        <f ca="1">'Cost Plus'!$AE87*f_MilPro</f>
        <v>0</v>
      </c>
      <c r="BY87" s="300">
        <f ca="1">'Cost Plus'!$AE87*f_MilPro</f>
        <v>0</v>
      </c>
      <c r="BZ87" s="300">
        <f ca="1">'Cost Plus'!$AE87*f_MilPro</f>
        <v>0</v>
      </c>
      <c r="CA87" s="300">
        <f ca="1">'Cost Plus'!$AE87*f_MilPro</f>
        <v>0</v>
      </c>
      <c r="CB87" s="300">
        <f ca="1">'Cost Plus'!$AE87*f_MilPro</f>
        <v>0</v>
      </c>
      <c r="CC87" s="300">
        <f ca="1">'Cost Plus'!$AE87*f_MilPro</f>
        <v>0</v>
      </c>
      <c r="CD87" s="300">
        <f ca="1">'Cost Plus'!$AE87*f_MilPro</f>
        <v>0</v>
      </c>
      <c r="CE87" s="300">
        <f ca="1">'Cost Plus'!$AE87*f_MilPro</f>
        <v>0</v>
      </c>
      <c r="CF87" s="300">
        <f ca="1">'Cost Plus'!$AE87*f_MilPro</f>
        <v>0</v>
      </c>
      <c r="CG87" s="300">
        <f ca="1">'Cost Plus'!$AE87*f_MilPro</f>
        <v>0</v>
      </c>
      <c r="CH87" s="300">
        <f ca="1">'Cost Plus'!$AE87*f_MilPro</f>
        <v>0</v>
      </c>
      <c r="CI87" s="300">
        <f ca="1">'Cost Plus'!$AE87*f_MilPro</f>
        <v>0</v>
      </c>
      <c r="CJ87" s="300">
        <f ca="1">'Cost Plus'!$AE87*f_MilPro</f>
        <v>0</v>
      </c>
      <c r="CK87" s="300">
        <f ca="1">'Cost Plus'!$AE87*f_MilPro</f>
        <v>0</v>
      </c>
      <c r="CL87" s="300">
        <f ca="1">'Cost Plus'!$AE87*f_MilPro</f>
        <v>0</v>
      </c>
      <c r="CM87" s="300">
        <f ca="1">'Cost Plus'!$AE87*f_MilPro</f>
        <v>0</v>
      </c>
      <c r="CN87" s="300">
        <f ca="1">'Cost Plus'!$AE87*f_MilPro</f>
        <v>0</v>
      </c>
      <c r="CO87" s="300">
        <f ca="1">'Cost Plus'!$AE87*f_MilPro</f>
        <v>0</v>
      </c>
      <c r="CP87" s="300">
        <f ca="1">'Cost Plus'!$AE87*f_MilPro</f>
        <v>0</v>
      </c>
      <c r="CQ87" s="300">
        <f ca="1">'Cost Plus'!$AE87*f_MilPro</f>
        <v>0</v>
      </c>
      <c r="CR87" s="300">
        <f ca="1">'Cost Plus'!$AE87*f_MilPro</f>
        <v>0</v>
      </c>
      <c r="CS87" s="300">
        <f ca="1">'Cost Plus'!$AE87*f_MilPro</f>
        <v>0</v>
      </c>
      <c r="CT87" s="300">
        <f ca="1">'Cost Plus'!$AE87*f_MilPro</f>
        <v>0</v>
      </c>
      <c r="CU87" s="300">
        <f ca="1">'Cost Plus'!$AE87*f_MilPro</f>
        <v>0</v>
      </c>
      <c r="CV87" s="300">
        <f ca="1">'Cost Plus'!$AE87*f_MilPro</f>
        <v>0</v>
      </c>
      <c r="CW87" s="300">
        <f ca="1">'Cost Plus'!$AE87*f_MilPro</f>
        <v>0</v>
      </c>
      <c r="CX87" s="300">
        <f ca="1">'Cost Plus'!$AE87*f_MilPro</f>
        <v>0</v>
      </c>
      <c r="CY87" s="300">
        <f ca="1">'Cost Plus'!$AE87*f_MilPro</f>
        <v>0</v>
      </c>
      <c r="CZ87" s="300">
        <f ca="1">'Cost Plus'!$AE87*f_MilPro</f>
        <v>0</v>
      </c>
      <c r="DA87" s="300">
        <f ca="1">'Cost Plus'!$AE87*f_MilPro</f>
        <v>0</v>
      </c>
      <c r="DB87" s="300">
        <f ca="1">'Cost Plus'!$AE87*f_MilPro</f>
        <v>0</v>
      </c>
      <c r="DC87" s="300">
        <f ca="1">'Cost Plus'!$AE87*f_MilPro</f>
        <v>0</v>
      </c>
      <c r="DD87" s="300">
        <f ca="1">'Cost Plus'!$AE87*f_MilPro</f>
        <v>0</v>
      </c>
      <c r="DE87" s="300">
        <f ca="1">'Cost Plus'!$AE87*f_MilPro</f>
        <v>0</v>
      </c>
      <c r="DF87" s="300">
        <f ca="1">'Cost Plus'!$AE87*f_MilPro</f>
        <v>0</v>
      </c>
      <c r="DG87" s="300">
        <f ca="1">'Cost Plus'!$AE87*f_MilPro</f>
        <v>0</v>
      </c>
      <c r="DH87" s="300">
        <f ca="1">'Cost Plus'!$AE87*f_MilPro</f>
        <v>0</v>
      </c>
      <c r="DI87" s="300">
        <f ca="1">'Cost Plus'!$AE87*f_MilPro</f>
        <v>0</v>
      </c>
      <c r="DJ87" s="300">
        <f ca="1">'Cost Plus'!$AE87*f_MilPro</f>
        <v>0</v>
      </c>
      <c r="DK87" s="300">
        <f ca="1">'Cost Plus'!$AE87*f_MilPro</f>
        <v>0</v>
      </c>
      <c r="DL87" s="300">
        <f ca="1">'Cost Plus'!$AE87*f_MilPro</f>
        <v>0</v>
      </c>
      <c r="DM87" s="300">
        <f ca="1">'Cost Plus'!$AE87*f_MilPro</f>
        <v>0</v>
      </c>
      <c r="DN87" s="300">
        <f ca="1">'Cost Plus'!$AE87*f_MilPro</f>
        <v>0</v>
      </c>
      <c r="DO87" s="300">
        <f ca="1">'Cost Plus'!$AE87*f_MilPro</f>
        <v>0</v>
      </c>
      <c r="DP87" s="300">
        <f ca="1">'Cost Plus'!$AE87*f_MilPro</f>
        <v>0</v>
      </c>
      <c r="DQ87" s="300">
        <f ca="1">'Cost Plus'!$AE87*f_MilPro</f>
        <v>0</v>
      </c>
      <c r="DR87" s="300">
        <f ca="1">'Cost Plus'!$AE87*f_MilPro</f>
        <v>0</v>
      </c>
      <c r="DS87" s="300">
        <f ca="1">'Cost Plus'!$AE87*f_MilPro</f>
        <v>0</v>
      </c>
      <c r="DT87" s="300">
        <f ca="1">'Cost Plus'!$AE87*f_MilPro</f>
        <v>0</v>
      </c>
      <c r="DU87" s="300">
        <f ca="1">'Cost Plus'!$AE87*f_MilPro</f>
        <v>0</v>
      </c>
      <c r="DV87" s="300">
        <f ca="1">'Cost Plus'!$AE87*f_MilPro</f>
        <v>0</v>
      </c>
      <c r="DW87" s="300">
        <f ca="1">'Cost Plus'!$AE87*f_MilPro</f>
        <v>0</v>
      </c>
      <c r="DX87" s="300">
        <f ca="1">'Cost Plus'!$AE87*f_MilPro</f>
        <v>0</v>
      </c>
      <c r="DY87" s="300">
        <f ca="1">'Cost Plus'!$AE87*f_MilPro</f>
        <v>0</v>
      </c>
      <c r="DZ87" s="300">
        <f ca="1">'Cost Plus'!$AE87*f_MilPro</f>
        <v>0</v>
      </c>
      <c r="EA87" s="300">
        <f ca="1">'Cost Plus'!$AE87*f_MilPro</f>
        <v>0</v>
      </c>
      <c r="EB87" s="300">
        <f ca="1">'Cost Plus'!$AE87*f_MilPro</f>
        <v>0</v>
      </c>
      <c r="EC87" s="300">
        <f ca="1">'Cost Plus'!$AE87*f_MilPro</f>
        <v>0</v>
      </c>
      <c r="ED87" s="300">
        <f ca="1">'Cost Plus'!$AE87*f_MilPro</f>
        <v>0</v>
      </c>
      <c r="EE87" s="300">
        <f ca="1">'Cost Plus'!$AE87*f_MilPro</f>
        <v>0</v>
      </c>
      <c r="EF87" s="300">
        <f ca="1">'Cost Plus'!$AE87*f_MilPro</f>
        <v>0</v>
      </c>
      <c r="EG87" s="300">
        <f ca="1">'Cost Plus'!$AE87*f_MilPro</f>
        <v>0</v>
      </c>
      <c r="EH87" s="300">
        <f ca="1">'Cost Plus'!$AE87*f_MilPro</f>
        <v>0</v>
      </c>
      <c r="EI87" s="300">
        <f ca="1">'Cost Plus'!$AE87*f_MilPro</f>
        <v>0</v>
      </c>
      <c r="EJ87" s="300">
        <f ca="1">'Cost Plus'!$AE87*f_MilPro</f>
        <v>0</v>
      </c>
      <c r="EK87" s="300">
        <f ca="1">'Cost Plus'!$AE87*f_MilPro</f>
        <v>0</v>
      </c>
      <c r="EL87" s="300">
        <f ca="1">'Cost Plus'!$AE87*f_MilPro</f>
        <v>0</v>
      </c>
      <c r="EM87" s="300">
        <f ca="1">'Cost Plus'!$AE87*f_MilPro</f>
        <v>0</v>
      </c>
      <c r="EN87" s="300">
        <f ca="1">'Cost Plus'!$AE87*f_MilPro</f>
        <v>0</v>
      </c>
      <c r="EO87" s="300">
        <f ca="1">'Cost Plus'!$AE87*f_MilPro</f>
        <v>0</v>
      </c>
      <c r="EP87" s="300">
        <f ca="1">'Cost Plus'!$AE87*f_MilPro</f>
        <v>0</v>
      </c>
      <c r="EQ87" s="300">
        <f ca="1">'Cost Plus'!$AE87*f_MilPro</f>
        <v>0</v>
      </c>
      <c r="ER87" s="300">
        <f ca="1">'Cost Plus'!$AE87*f_MilPro</f>
        <v>0</v>
      </c>
      <c r="ES87" s="300">
        <f ca="1">'Cost Plus'!$AE87*f_MilPro</f>
        <v>0</v>
      </c>
      <c r="ET87" s="300">
        <f ca="1">'Cost Plus'!$AE87*f_MilPro</f>
        <v>0</v>
      </c>
      <c r="EU87" s="300">
        <f ca="1">'Cost Plus'!$AE87*f_MilPro</f>
        <v>0</v>
      </c>
      <c r="EV87" s="300">
        <f ca="1">'Cost Plus'!$AE87*f_MilPro</f>
        <v>0</v>
      </c>
      <c r="EW87" s="300">
        <f ca="1">'Cost Plus'!$AE87*f_MilPro</f>
        <v>0</v>
      </c>
      <c r="EX87" s="300">
        <f ca="1">'Cost Plus'!$AE87*f_MilPro</f>
        <v>0</v>
      </c>
      <c r="EY87" s="612"/>
      <c r="EZ87" s="757" t="str">
        <f>'Main Input'!EZ87</f>
        <v>RPI</v>
      </c>
      <c r="FA87" s="757" t="str">
        <f>'Main Input'!FA87</f>
        <v>N/A</v>
      </c>
      <c r="FB87" s="766">
        <f>'Main Input'!FB87</f>
        <v>0</v>
      </c>
      <c r="FC87" s="766" t="str">
        <f>'Main Input'!FC87</f>
        <v>IT Solutions</v>
      </c>
      <c r="FD87" s="766" t="str">
        <f>'Main Input'!FD87</f>
        <v>Managed Services</v>
      </c>
      <c r="FE87" s="757" t="str">
        <f>'Main Input'!FE87</f>
        <v>Opex</v>
      </c>
      <c r="FF87" s="757" t="str">
        <f>'Main Input'!FF87</f>
        <v>ContractAccrual</v>
      </c>
      <c r="FG87" s="757" t="str">
        <f>'Main Input'!FG87</f>
        <v>Expense</v>
      </c>
      <c r="FH87" s="767" t="str">
        <f>'Main Input'!FH87</f>
        <v>A</v>
      </c>
      <c r="FI87" s="768">
        <f>'Main Input'!FI87</f>
        <v>0.22</v>
      </c>
      <c r="FJ87" s="768">
        <f>'Main Input'!FJ87</f>
        <v>0</v>
      </c>
      <c r="FK87" s="612"/>
      <c r="FL87" s="531">
        <f t="shared" si="31"/>
        <v>0</v>
      </c>
      <c r="FM87" s="86"/>
      <c r="FN87" s="612"/>
    </row>
    <row r="88" spans="1:170" ht="12.75" customHeight="1">
      <c r="A88" s="750" t="str">
        <f>'Main Input'!A88</f>
        <v>MTB</v>
      </c>
      <c r="B88" s="762" t="str">
        <f>'Main Input'!B88</f>
        <v>Business Unit</v>
      </c>
      <c r="C88" s="762" t="str">
        <f>'Main Input'!C88</f>
        <v>Labour</v>
      </c>
      <c r="D88" s="762" t="str">
        <f>'Main Input'!D88</f>
        <v>TFR</v>
      </c>
      <c r="E88" s="762" t="str">
        <f>'Main Input'!E88</f>
        <v>Migration Engineer #7 (Wintel)</v>
      </c>
      <c r="F88" s="753" t="str">
        <f>'Main Input'!F88</f>
        <v>direct</v>
      </c>
      <c r="G88" s="753" t="str">
        <f>'Main Input'!G88</f>
        <v>Person</v>
      </c>
      <c r="H88" s="753" t="str">
        <f>'Main Input'!H88</f>
        <v>TAC.CSA.2</v>
      </c>
      <c r="I88" s="753">
        <f>'Main Input'!I88</f>
        <v>0</v>
      </c>
      <c r="J88" s="753">
        <f>'Main Input'!J88</f>
        <v>0</v>
      </c>
      <c r="K88" s="753" t="str">
        <f>'Main Input'!K88</f>
        <v>FJS</v>
      </c>
      <c r="L88" s="753" t="str">
        <f>'Main Input'!L88</f>
        <v>pTran</v>
      </c>
      <c r="M88" s="753">
        <f>'Main Input'!M88</f>
        <v>0</v>
      </c>
      <c r="N88" s="753">
        <f>'Main Input'!N88</f>
        <v>0</v>
      </c>
      <c r="O88" s="753" t="str">
        <f>'Main Input'!O88</f>
        <v>SPAIN</v>
      </c>
      <c r="P88" s="753">
        <f>'Main Input'!P88</f>
        <v>313</v>
      </c>
      <c r="Q88" s="753" t="str">
        <f>'Main Input'!Q88</f>
        <v>EUR</v>
      </c>
      <c r="R88" s="753" t="str">
        <f>'Main Input'!R88</f>
        <v>EMEA</v>
      </c>
      <c r="S88" s="753" t="str">
        <f>'Main Input'!S88</f>
        <v>Local</v>
      </c>
      <c r="T88" s="753">
        <f>'Main Input'!T88</f>
        <v>0</v>
      </c>
      <c r="U88" s="753">
        <f>'Main Input'!U88</f>
        <v>0</v>
      </c>
      <c r="V88" s="753" t="str">
        <f>'Main Input'!V88</f>
        <v>4_ATP</v>
      </c>
      <c r="W88" s="753">
        <f>'Main Input'!W88</f>
        <v>0</v>
      </c>
      <c r="X88" s="753">
        <f>'Main Input'!X88</f>
        <v>0</v>
      </c>
      <c r="Y88" s="753">
        <f>'Main Input'!Y88</f>
        <v>0</v>
      </c>
      <c r="Z88" s="753">
        <f>'Main Input'!Z88</f>
        <v>0</v>
      </c>
      <c r="AA88" s="753">
        <f>'Main Input'!AA88</f>
        <v>0</v>
      </c>
      <c r="AB88" s="763">
        <f>'Main Input'!AB88</f>
        <v>0</v>
      </c>
      <c r="AC88" s="763" t="str">
        <f>'Main Input'!AC88</f>
        <v>Days</v>
      </c>
      <c r="AD88" s="764">
        <f>'Main Input'!AD88</f>
        <v>85</v>
      </c>
      <c r="AE88" s="765">
        <f t="shared" ca="1" si="30"/>
        <v>34108.974358974359</v>
      </c>
      <c r="AF88" s="299">
        <f ca="1">'Cost Plus'!$AE88*f_MilPro</f>
        <v>0</v>
      </c>
      <c r="AG88" s="300">
        <f ca="1">'Cost Plus'!$AE88*f_MilPro</f>
        <v>0</v>
      </c>
      <c r="AH88" s="300">
        <f ca="1">'Cost Plus'!$AE88*f_MilPro</f>
        <v>0</v>
      </c>
      <c r="AI88" s="300">
        <f ca="1">'Cost Plus'!$AE88*f_MilPro</f>
        <v>0</v>
      </c>
      <c r="AJ88" s="300">
        <f ca="1">'Cost Plus'!$AE88*f_MilPro</f>
        <v>0</v>
      </c>
      <c r="AK88" s="300">
        <f ca="1">'Cost Plus'!$AE88*f_MilPro</f>
        <v>34108.974358974359</v>
      </c>
      <c r="AL88" s="300">
        <f ca="1">'Cost Plus'!$AE88*f_MilPro</f>
        <v>0</v>
      </c>
      <c r="AM88" s="300">
        <f ca="1">'Cost Plus'!$AE88*f_MilPro</f>
        <v>0</v>
      </c>
      <c r="AN88" s="300">
        <f ca="1">'Cost Plus'!$AE88*f_MilPro</f>
        <v>0</v>
      </c>
      <c r="AO88" s="300">
        <f ca="1">'Cost Plus'!$AE88*f_MilPro</f>
        <v>0</v>
      </c>
      <c r="AP88" s="300">
        <f ca="1">'Cost Plus'!$AE88*f_MilPro</f>
        <v>0</v>
      </c>
      <c r="AQ88" s="300">
        <f ca="1">'Cost Plus'!$AE88*f_MilPro</f>
        <v>0</v>
      </c>
      <c r="AR88" s="300">
        <f ca="1">'Cost Plus'!$AE88*f_MilPro</f>
        <v>0</v>
      </c>
      <c r="AS88" s="300">
        <f ca="1">'Cost Plus'!$AE88*f_MilPro</f>
        <v>0</v>
      </c>
      <c r="AT88" s="300">
        <f ca="1">'Cost Plus'!$AE88*f_MilPro</f>
        <v>0</v>
      </c>
      <c r="AU88" s="300">
        <f ca="1">'Cost Plus'!$AE88*f_MilPro</f>
        <v>0</v>
      </c>
      <c r="AV88" s="300">
        <f ca="1">'Cost Plus'!$AE88*f_MilPro</f>
        <v>0</v>
      </c>
      <c r="AW88" s="300">
        <f ca="1">'Cost Plus'!$AE88*f_MilPro</f>
        <v>0</v>
      </c>
      <c r="AX88" s="300">
        <f ca="1">'Cost Plus'!$AE88*f_MilPro</f>
        <v>0</v>
      </c>
      <c r="AY88" s="300">
        <f ca="1">'Cost Plus'!$AE88*f_MilPro</f>
        <v>0</v>
      </c>
      <c r="AZ88" s="300">
        <f ca="1">'Cost Plus'!$AE88*f_MilPro</f>
        <v>0</v>
      </c>
      <c r="BA88" s="300">
        <f ca="1">'Cost Plus'!$AE88*f_MilPro</f>
        <v>0</v>
      </c>
      <c r="BB88" s="300">
        <f ca="1">'Cost Plus'!$AE88*f_MilPro</f>
        <v>0</v>
      </c>
      <c r="BC88" s="300">
        <f ca="1">'Cost Plus'!$AE88*f_MilPro</f>
        <v>0</v>
      </c>
      <c r="BD88" s="300">
        <f ca="1">'Cost Plus'!$AE88*f_MilPro</f>
        <v>0</v>
      </c>
      <c r="BE88" s="300">
        <f ca="1">'Cost Plus'!$AE88*f_MilPro</f>
        <v>0</v>
      </c>
      <c r="BF88" s="300">
        <f ca="1">'Cost Plus'!$AE88*f_MilPro</f>
        <v>0</v>
      </c>
      <c r="BG88" s="300">
        <f ca="1">'Cost Plus'!$AE88*f_MilPro</f>
        <v>0</v>
      </c>
      <c r="BH88" s="300">
        <f ca="1">'Cost Plus'!$AE88*f_MilPro</f>
        <v>0</v>
      </c>
      <c r="BI88" s="300">
        <f ca="1">'Cost Plus'!$AE88*f_MilPro</f>
        <v>0</v>
      </c>
      <c r="BJ88" s="300">
        <f ca="1">'Cost Plus'!$AE88*f_MilPro</f>
        <v>0</v>
      </c>
      <c r="BK88" s="300">
        <f ca="1">'Cost Plus'!$AE88*f_MilPro</f>
        <v>0</v>
      </c>
      <c r="BL88" s="300">
        <f ca="1">'Cost Plus'!$AE88*f_MilPro</f>
        <v>0</v>
      </c>
      <c r="BM88" s="300">
        <f ca="1">'Cost Plus'!$AE88*f_MilPro</f>
        <v>0</v>
      </c>
      <c r="BN88" s="300">
        <f ca="1">'Cost Plus'!$AE88*f_MilPro</f>
        <v>0</v>
      </c>
      <c r="BO88" s="300">
        <f ca="1">'Cost Plus'!$AE88*f_MilPro</f>
        <v>0</v>
      </c>
      <c r="BP88" s="300">
        <f ca="1">'Cost Plus'!$AE88*f_MilPro</f>
        <v>0</v>
      </c>
      <c r="BQ88" s="300">
        <f ca="1">'Cost Plus'!$AE88*f_MilPro</f>
        <v>0</v>
      </c>
      <c r="BR88" s="300">
        <f ca="1">'Cost Plus'!$AE88*f_MilPro</f>
        <v>0</v>
      </c>
      <c r="BS88" s="300">
        <f ca="1">'Cost Plus'!$AE88*f_MilPro</f>
        <v>0</v>
      </c>
      <c r="BT88" s="300">
        <f ca="1">'Cost Plus'!$AE88*f_MilPro</f>
        <v>0</v>
      </c>
      <c r="BU88" s="300">
        <f ca="1">'Cost Plus'!$AE88*f_MilPro</f>
        <v>0</v>
      </c>
      <c r="BV88" s="300">
        <f ca="1">'Cost Plus'!$AE88*f_MilPro</f>
        <v>0</v>
      </c>
      <c r="BW88" s="300">
        <f ca="1">'Cost Plus'!$AE88*f_MilPro</f>
        <v>0</v>
      </c>
      <c r="BX88" s="300">
        <f ca="1">'Cost Plus'!$AE88*f_MilPro</f>
        <v>0</v>
      </c>
      <c r="BY88" s="300">
        <f ca="1">'Cost Plus'!$AE88*f_MilPro</f>
        <v>0</v>
      </c>
      <c r="BZ88" s="300">
        <f ca="1">'Cost Plus'!$AE88*f_MilPro</f>
        <v>0</v>
      </c>
      <c r="CA88" s="300">
        <f ca="1">'Cost Plus'!$AE88*f_MilPro</f>
        <v>0</v>
      </c>
      <c r="CB88" s="300">
        <f ca="1">'Cost Plus'!$AE88*f_MilPro</f>
        <v>0</v>
      </c>
      <c r="CC88" s="300">
        <f ca="1">'Cost Plus'!$AE88*f_MilPro</f>
        <v>0</v>
      </c>
      <c r="CD88" s="300">
        <f ca="1">'Cost Plus'!$AE88*f_MilPro</f>
        <v>0</v>
      </c>
      <c r="CE88" s="300">
        <f ca="1">'Cost Plus'!$AE88*f_MilPro</f>
        <v>0</v>
      </c>
      <c r="CF88" s="300">
        <f ca="1">'Cost Plus'!$AE88*f_MilPro</f>
        <v>0</v>
      </c>
      <c r="CG88" s="300">
        <f ca="1">'Cost Plus'!$AE88*f_MilPro</f>
        <v>0</v>
      </c>
      <c r="CH88" s="300">
        <f ca="1">'Cost Plus'!$AE88*f_MilPro</f>
        <v>0</v>
      </c>
      <c r="CI88" s="300">
        <f ca="1">'Cost Plus'!$AE88*f_MilPro</f>
        <v>0</v>
      </c>
      <c r="CJ88" s="300">
        <f ca="1">'Cost Plus'!$AE88*f_MilPro</f>
        <v>0</v>
      </c>
      <c r="CK88" s="300">
        <f ca="1">'Cost Plus'!$AE88*f_MilPro</f>
        <v>0</v>
      </c>
      <c r="CL88" s="300">
        <f ca="1">'Cost Plus'!$AE88*f_MilPro</f>
        <v>0</v>
      </c>
      <c r="CM88" s="300">
        <f ca="1">'Cost Plus'!$AE88*f_MilPro</f>
        <v>0</v>
      </c>
      <c r="CN88" s="300">
        <f ca="1">'Cost Plus'!$AE88*f_MilPro</f>
        <v>0</v>
      </c>
      <c r="CO88" s="300">
        <f ca="1">'Cost Plus'!$AE88*f_MilPro</f>
        <v>0</v>
      </c>
      <c r="CP88" s="300">
        <f ca="1">'Cost Plus'!$AE88*f_MilPro</f>
        <v>0</v>
      </c>
      <c r="CQ88" s="300">
        <f ca="1">'Cost Plus'!$AE88*f_MilPro</f>
        <v>0</v>
      </c>
      <c r="CR88" s="300">
        <f ca="1">'Cost Plus'!$AE88*f_MilPro</f>
        <v>0</v>
      </c>
      <c r="CS88" s="300">
        <f ca="1">'Cost Plus'!$AE88*f_MilPro</f>
        <v>0</v>
      </c>
      <c r="CT88" s="300">
        <f ca="1">'Cost Plus'!$AE88*f_MilPro</f>
        <v>0</v>
      </c>
      <c r="CU88" s="300">
        <f ca="1">'Cost Plus'!$AE88*f_MilPro</f>
        <v>0</v>
      </c>
      <c r="CV88" s="300">
        <f ca="1">'Cost Plus'!$AE88*f_MilPro</f>
        <v>0</v>
      </c>
      <c r="CW88" s="300">
        <f ca="1">'Cost Plus'!$AE88*f_MilPro</f>
        <v>0</v>
      </c>
      <c r="CX88" s="300">
        <f ca="1">'Cost Plus'!$AE88*f_MilPro</f>
        <v>0</v>
      </c>
      <c r="CY88" s="300">
        <f ca="1">'Cost Plus'!$AE88*f_MilPro</f>
        <v>0</v>
      </c>
      <c r="CZ88" s="300">
        <f ca="1">'Cost Plus'!$AE88*f_MilPro</f>
        <v>0</v>
      </c>
      <c r="DA88" s="300">
        <f ca="1">'Cost Plus'!$AE88*f_MilPro</f>
        <v>0</v>
      </c>
      <c r="DB88" s="300">
        <f ca="1">'Cost Plus'!$AE88*f_MilPro</f>
        <v>0</v>
      </c>
      <c r="DC88" s="300">
        <f ca="1">'Cost Plus'!$AE88*f_MilPro</f>
        <v>0</v>
      </c>
      <c r="DD88" s="300">
        <f ca="1">'Cost Plus'!$AE88*f_MilPro</f>
        <v>0</v>
      </c>
      <c r="DE88" s="300">
        <f ca="1">'Cost Plus'!$AE88*f_MilPro</f>
        <v>0</v>
      </c>
      <c r="DF88" s="300">
        <f ca="1">'Cost Plus'!$AE88*f_MilPro</f>
        <v>0</v>
      </c>
      <c r="DG88" s="300">
        <f ca="1">'Cost Plus'!$AE88*f_MilPro</f>
        <v>0</v>
      </c>
      <c r="DH88" s="300">
        <f ca="1">'Cost Plus'!$AE88*f_MilPro</f>
        <v>0</v>
      </c>
      <c r="DI88" s="300">
        <f ca="1">'Cost Plus'!$AE88*f_MilPro</f>
        <v>0</v>
      </c>
      <c r="DJ88" s="300">
        <f ca="1">'Cost Plus'!$AE88*f_MilPro</f>
        <v>0</v>
      </c>
      <c r="DK88" s="300">
        <f ca="1">'Cost Plus'!$AE88*f_MilPro</f>
        <v>0</v>
      </c>
      <c r="DL88" s="300">
        <f ca="1">'Cost Plus'!$AE88*f_MilPro</f>
        <v>0</v>
      </c>
      <c r="DM88" s="300">
        <f ca="1">'Cost Plus'!$AE88*f_MilPro</f>
        <v>0</v>
      </c>
      <c r="DN88" s="300">
        <f ca="1">'Cost Plus'!$AE88*f_MilPro</f>
        <v>0</v>
      </c>
      <c r="DO88" s="300">
        <f ca="1">'Cost Plus'!$AE88*f_MilPro</f>
        <v>0</v>
      </c>
      <c r="DP88" s="300">
        <f ca="1">'Cost Plus'!$AE88*f_MilPro</f>
        <v>0</v>
      </c>
      <c r="DQ88" s="300">
        <f ca="1">'Cost Plus'!$AE88*f_MilPro</f>
        <v>0</v>
      </c>
      <c r="DR88" s="300">
        <f ca="1">'Cost Plus'!$AE88*f_MilPro</f>
        <v>0</v>
      </c>
      <c r="DS88" s="300">
        <f ca="1">'Cost Plus'!$AE88*f_MilPro</f>
        <v>0</v>
      </c>
      <c r="DT88" s="300">
        <f ca="1">'Cost Plus'!$AE88*f_MilPro</f>
        <v>0</v>
      </c>
      <c r="DU88" s="300">
        <f ca="1">'Cost Plus'!$AE88*f_MilPro</f>
        <v>0</v>
      </c>
      <c r="DV88" s="300">
        <f ca="1">'Cost Plus'!$AE88*f_MilPro</f>
        <v>0</v>
      </c>
      <c r="DW88" s="300">
        <f ca="1">'Cost Plus'!$AE88*f_MilPro</f>
        <v>0</v>
      </c>
      <c r="DX88" s="300">
        <f ca="1">'Cost Plus'!$AE88*f_MilPro</f>
        <v>0</v>
      </c>
      <c r="DY88" s="300">
        <f ca="1">'Cost Plus'!$AE88*f_MilPro</f>
        <v>0</v>
      </c>
      <c r="DZ88" s="300">
        <f ca="1">'Cost Plus'!$AE88*f_MilPro</f>
        <v>0</v>
      </c>
      <c r="EA88" s="300">
        <f ca="1">'Cost Plus'!$AE88*f_MilPro</f>
        <v>0</v>
      </c>
      <c r="EB88" s="300">
        <f ca="1">'Cost Plus'!$AE88*f_MilPro</f>
        <v>0</v>
      </c>
      <c r="EC88" s="300">
        <f ca="1">'Cost Plus'!$AE88*f_MilPro</f>
        <v>0</v>
      </c>
      <c r="ED88" s="300">
        <f ca="1">'Cost Plus'!$AE88*f_MilPro</f>
        <v>0</v>
      </c>
      <c r="EE88" s="300">
        <f ca="1">'Cost Plus'!$AE88*f_MilPro</f>
        <v>0</v>
      </c>
      <c r="EF88" s="300">
        <f ca="1">'Cost Plus'!$AE88*f_MilPro</f>
        <v>0</v>
      </c>
      <c r="EG88" s="300">
        <f ca="1">'Cost Plus'!$AE88*f_MilPro</f>
        <v>0</v>
      </c>
      <c r="EH88" s="300">
        <f ca="1">'Cost Plus'!$AE88*f_MilPro</f>
        <v>0</v>
      </c>
      <c r="EI88" s="300">
        <f ca="1">'Cost Plus'!$AE88*f_MilPro</f>
        <v>0</v>
      </c>
      <c r="EJ88" s="300">
        <f ca="1">'Cost Plus'!$AE88*f_MilPro</f>
        <v>0</v>
      </c>
      <c r="EK88" s="300">
        <f ca="1">'Cost Plus'!$AE88*f_MilPro</f>
        <v>0</v>
      </c>
      <c r="EL88" s="300">
        <f ca="1">'Cost Plus'!$AE88*f_MilPro</f>
        <v>0</v>
      </c>
      <c r="EM88" s="300">
        <f ca="1">'Cost Plus'!$AE88*f_MilPro</f>
        <v>0</v>
      </c>
      <c r="EN88" s="300">
        <f ca="1">'Cost Plus'!$AE88*f_MilPro</f>
        <v>0</v>
      </c>
      <c r="EO88" s="300">
        <f ca="1">'Cost Plus'!$AE88*f_MilPro</f>
        <v>0</v>
      </c>
      <c r="EP88" s="300">
        <f ca="1">'Cost Plus'!$AE88*f_MilPro</f>
        <v>0</v>
      </c>
      <c r="EQ88" s="300">
        <f ca="1">'Cost Plus'!$AE88*f_MilPro</f>
        <v>0</v>
      </c>
      <c r="ER88" s="300">
        <f ca="1">'Cost Plus'!$AE88*f_MilPro</f>
        <v>0</v>
      </c>
      <c r="ES88" s="300">
        <f ca="1">'Cost Plus'!$AE88*f_MilPro</f>
        <v>0</v>
      </c>
      <c r="ET88" s="300">
        <f ca="1">'Cost Plus'!$AE88*f_MilPro</f>
        <v>0</v>
      </c>
      <c r="EU88" s="300">
        <f ca="1">'Cost Plus'!$AE88*f_MilPro</f>
        <v>0</v>
      </c>
      <c r="EV88" s="300">
        <f ca="1">'Cost Plus'!$AE88*f_MilPro</f>
        <v>0</v>
      </c>
      <c r="EW88" s="300">
        <f ca="1">'Cost Plus'!$AE88*f_MilPro</f>
        <v>0</v>
      </c>
      <c r="EX88" s="300">
        <f ca="1">'Cost Plus'!$AE88*f_MilPro</f>
        <v>0</v>
      </c>
      <c r="EY88" s="612"/>
      <c r="EZ88" s="757" t="str">
        <f>'Main Input'!EZ88</f>
        <v>RPI</v>
      </c>
      <c r="FA88" s="757" t="str">
        <f>'Main Input'!FA88</f>
        <v>N/A</v>
      </c>
      <c r="FB88" s="766">
        <f>'Main Input'!FB88</f>
        <v>0</v>
      </c>
      <c r="FC88" s="766" t="str">
        <f>'Main Input'!FC88</f>
        <v>IT Solutions</v>
      </c>
      <c r="FD88" s="766" t="str">
        <f>'Main Input'!FD88</f>
        <v>Managed Services</v>
      </c>
      <c r="FE88" s="757" t="str">
        <f>'Main Input'!FE88</f>
        <v>Opex</v>
      </c>
      <c r="FF88" s="757" t="str">
        <f>'Main Input'!FF88</f>
        <v>ContractAccrual</v>
      </c>
      <c r="FG88" s="757" t="str">
        <f>'Main Input'!FG88</f>
        <v>Expense</v>
      </c>
      <c r="FH88" s="767" t="str">
        <f>'Main Input'!FH88</f>
        <v>A</v>
      </c>
      <c r="FI88" s="768">
        <f>'Main Input'!FI88</f>
        <v>0.22</v>
      </c>
      <c r="FJ88" s="768">
        <f>'Main Input'!FJ88</f>
        <v>0</v>
      </c>
      <c r="FK88" s="612"/>
      <c r="FL88" s="531">
        <f t="shared" si="31"/>
        <v>0</v>
      </c>
      <c r="FM88" s="86"/>
      <c r="FN88" s="612"/>
    </row>
    <row r="89" spans="1:170" ht="12.75" customHeight="1">
      <c r="A89" s="750" t="str">
        <f>'Main Input'!A89</f>
        <v>MTB</v>
      </c>
      <c r="B89" s="762" t="str">
        <f>'Main Input'!B89</f>
        <v>Business Unit</v>
      </c>
      <c r="C89" s="762" t="str">
        <f>'Main Input'!C89</f>
        <v>Labour</v>
      </c>
      <c r="D89" s="762" t="str">
        <f>'Main Input'!D89</f>
        <v>TFR</v>
      </c>
      <c r="E89" s="762" t="str">
        <f>'Main Input'!E89</f>
        <v>Migration Engineer #8 (Wintel)</v>
      </c>
      <c r="F89" s="753" t="str">
        <f>'Main Input'!F89</f>
        <v>direct</v>
      </c>
      <c r="G89" s="753" t="str">
        <f>'Main Input'!G89</f>
        <v>Person</v>
      </c>
      <c r="H89" s="753" t="str">
        <f>'Main Input'!H89</f>
        <v>TAC.CSA.2</v>
      </c>
      <c r="I89" s="753">
        <f>'Main Input'!I89</f>
        <v>0</v>
      </c>
      <c r="J89" s="753">
        <f>'Main Input'!J89</f>
        <v>0</v>
      </c>
      <c r="K89" s="753" t="str">
        <f>'Main Input'!K89</f>
        <v>FJS</v>
      </c>
      <c r="L89" s="753" t="str">
        <f>'Main Input'!L89</f>
        <v>pTran</v>
      </c>
      <c r="M89" s="753">
        <f>'Main Input'!M89</f>
        <v>0</v>
      </c>
      <c r="N89" s="753">
        <f>'Main Input'!N89</f>
        <v>0</v>
      </c>
      <c r="O89" s="753" t="str">
        <f>'Main Input'!O89</f>
        <v>SPAIN</v>
      </c>
      <c r="P89" s="753">
        <f>'Main Input'!P89</f>
        <v>313</v>
      </c>
      <c r="Q89" s="753" t="str">
        <f>'Main Input'!Q89</f>
        <v>EUR</v>
      </c>
      <c r="R89" s="753" t="str">
        <f>'Main Input'!R89</f>
        <v>EMEA</v>
      </c>
      <c r="S89" s="753" t="str">
        <f>'Main Input'!S89</f>
        <v>Local</v>
      </c>
      <c r="T89" s="753">
        <f>'Main Input'!T89</f>
        <v>0</v>
      </c>
      <c r="U89" s="753">
        <f>'Main Input'!U89</f>
        <v>0</v>
      </c>
      <c r="V89" s="753" t="str">
        <f>'Main Input'!V89</f>
        <v>4_ATP</v>
      </c>
      <c r="W89" s="753">
        <f>'Main Input'!W89</f>
        <v>0</v>
      </c>
      <c r="X89" s="753">
        <f>'Main Input'!X89</f>
        <v>0</v>
      </c>
      <c r="Y89" s="753">
        <f>'Main Input'!Y89</f>
        <v>0</v>
      </c>
      <c r="Z89" s="753">
        <f>'Main Input'!Z89</f>
        <v>0</v>
      </c>
      <c r="AA89" s="753">
        <f>'Main Input'!AA89</f>
        <v>0</v>
      </c>
      <c r="AB89" s="763">
        <f>'Main Input'!AB89</f>
        <v>0</v>
      </c>
      <c r="AC89" s="763" t="str">
        <f>'Main Input'!AC89</f>
        <v>Days</v>
      </c>
      <c r="AD89" s="764">
        <f>'Main Input'!AD89</f>
        <v>85</v>
      </c>
      <c r="AE89" s="765">
        <f t="shared" ca="1" si="30"/>
        <v>34108.974358974359</v>
      </c>
      <c r="AF89" s="299">
        <f ca="1">'Cost Plus'!$AE89*f_MilPro</f>
        <v>0</v>
      </c>
      <c r="AG89" s="300">
        <f ca="1">'Cost Plus'!$AE89*f_MilPro</f>
        <v>0</v>
      </c>
      <c r="AH89" s="300">
        <f ca="1">'Cost Plus'!$AE89*f_MilPro</f>
        <v>0</v>
      </c>
      <c r="AI89" s="300">
        <f ca="1">'Cost Plus'!$AE89*f_MilPro</f>
        <v>0</v>
      </c>
      <c r="AJ89" s="300">
        <f ca="1">'Cost Plus'!$AE89*f_MilPro</f>
        <v>0</v>
      </c>
      <c r="AK89" s="300">
        <f ca="1">'Cost Plus'!$AE89*f_MilPro</f>
        <v>34108.974358974359</v>
      </c>
      <c r="AL89" s="300">
        <f ca="1">'Cost Plus'!$AE89*f_MilPro</f>
        <v>0</v>
      </c>
      <c r="AM89" s="300">
        <f ca="1">'Cost Plus'!$AE89*f_MilPro</f>
        <v>0</v>
      </c>
      <c r="AN89" s="300">
        <f ca="1">'Cost Plus'!$AE89*f_MilPro</f>
        <v>0</v>
      </c>
      <c r="AO89" s="300">
        <f ca="1">'Cost Plus'!$AE89*f_MilPro</f>
        <v>0</v>
      </c>
      <c r="AP89" s="300">
        <f ca="1">'Cost Plus'!$AE89*f_MilPro</f>
        <v>0</v>
      </c>
      <c r="AQ89" s="300">
        <f ca="1">'Cost Plus'!$AE89*f_MilPro</f>
        <v>0</v>
      </c>
      <c r="AR89" s="300">
        <f ca="1">'Cost Plus'!$AE89*f_MilPro</f>
        <v>0</v>
      </c>
      <c r="AS89" s="300">
        <f ca="1">'Cost Plus'!$AE89*f_MilPro</f>
        <v>0</v>
      </c>
      <c r="AT89" s="300">
        <f ca="1">'Cost Plus'!$AE89*f_MilPro</f>
        <v>0</v>
      </c>
      <c r="AU89" s="300">
        <f ca="1">'Cost Plus'!$AE89*f_MilPro</f>
        <v>0</v>
      </c>
      <c r="AV89" s="300">
        <f ca="1">'Cost Plus'!$AE89*f_MilPro</f>
        <v>0</v>
      </c>
      <c r="AW89" s="300">
        <f ca="1">'Cost Plus'!$AE89*f_MilPro</f>
        <v>0</v>
      </c>
      <c r="AX89" s="300">
        <f ca="1">'Cost Plus'!$AE89*f_MilPro</f>
        <v>0</v>
      </c>
      <c r="AY89" s="300">
        <f ca="1">'Cost Plus'!$AE89*f_MilPro</f>
        <v>0</v>
      </c>
      <c r="AZ89" s="300">
        <f ca="1">'Cost Plus'!$AE89*f_MilPro</f>
        <v>0</v>
      </c>
      <c r="BA89" s="300">
        <f ca="1">'Cost Plus'!$AE89*f_MilPro</f>
        <v>0</v>
      </c>
      <c r="BB89" s="300">
        <f ca="1">'Cost Plus'!$AE89*f_MilPro</f>
        <v>0</v>
      </c>
      <c r="BC89" s="300">
        <f ca="1">'Cost Plus'!$AE89*f_MilPro</f>
        <v>0</v>
      </c>
      <c r="BD89" s="300">
        <f ca="1">'Cost Plus'!$AE89*f_MilPro</f>
        <v>0</v>
      </c>
      <c r="BE89" s="300">
        <f ca="1">'Cost Plus'!$AE89*f_MilPro</f>
        <v>0</v>
      </c>
      <c r="BF89" s="300">
        <f ca="1">'Cost Plus'!$AE89*f_MilPro</f>
        <v>0</v>
      </c>
      <c r="BG89" s="300">
        <f ca="1">'Cost Plus'!$AE89*f_MilPro</f>
        <v>0</v>
      </c>
      <c r="BH89" s="300">
        <f ca="1">'Cost Plus'!$AE89*f_MilPro</f>
        <v>0</v>
      </c>
      <c r="BI89" s="300">
        <f ca="1">'Cost Plus'!$AE89*f_MilPro</f>
        <v>0</v>
      </c>
      <c r="BJ89" s="300">
        <f ca="1">'Cost Plus'!$AE89*f_MilPro</f>
        <v>0</v>
      </c>
      <c r="BK89" s="300">
        <f ca="1">'Cost Plus'!$AE89*f_MilPro</f>
        <v>0</v>
      </c>
      <c r="BL89" s="300">
        <f ca="1">'Cost Plus'!$AE89*f_MilPro</f>
        <v>0</v>
      </c>
      <c r="BM89" s="300">
        <f ca="1">'Cost Plus'!$AE89*f_MilPro</f>
        <v>0</v>
      </c>
      <c r="BN89" s="300">
        <f ca="1">'Cost Plus'!$AE89*f_MilPro</f>
        <v>0</v>
      </c>
      <c r="BO89" s="300">
        <f ca="1">'Cost Plus'!$AE89*f_MilPro</f>
        <v>0</v>
      </c>
      <c r="BP89" s="300">
        <f ca="1">'Cost Plus'!$AE89*f_MilPro</f>
        <v>0</v>
      </c>
      <c r="BQ89" s="300">
        <f ca="1">'Cost Plus'!$AE89*f_MilPro</f>
        <v>0</v>
      </c>
      <c r="BR89" s="300">
        <f ca="1">'Cost Plus'!$AE89*f_MilPro</f>
        <v>0</v>
      </c>
      <c r="BS89" s="300">
        <f ca="1">'Cost Plus'!$AE89*f_MilPro</f>
        <v>0</v>
      </c>
      <c r="BT89" s="300">
        <f ca="1">'Cost Plus'!$AE89*f_MilPro</f>
        <v>0</v>
      </c>
      <c r="BU89" s="300">
        <f ca="1">'Cost Plus'!$AE89*f_MilPro</f>
        <v>0</v>
      </c>
      <c r="BV89" s="300">
        <f ca="1">'Cost Plus'!$AE89*f_MilPro</f>
        <v>0</v>
      </c>
      <c r="BW89" s="300">
        <f ca="1">'Cost Plus'!$AE89*f_MilPro</f>
        <v>0</v>
      </c>
      <c r="BX89" s="300">
        <f ca="1">'Cost Plus'!$AE89*f_MilPro</f>
        <v>0</v>
      </c>
      <c r="BY89" s="300">
        <f ca="1">'Cost Plus'!$AE89*f_MilPro</f>
        <v>0</v>
      </c>
      <c r="BZ89" s="300">
        <f ca="1">'Cost Plus'!$AE89*f_MilPro</f>
        <v>0</v>
      </c>
      <c r="CA89" s="300">
        <f ca="1">'Cost Plus'!$AE89*f_MilPro</f>
        <v>0</v>
      </c>
      <c r="CB89" s="300">
        <f ca="1">'Cost Plus'!$AE89*f_MilPro</f>
        <v>0</v>
      </c>
      <c r="CC89" s="300">
        <f ca="1">'Cost Plus'!$AE89*f_MilPro</f>
        <v>0</v>
      </c>
      <c r="CD89" s="300">
        <f ca="1">'Cost Plus'!$AE89*f_MilPro</f>
        <v>0</v>
      </c>
      <c r="CE89" s="300">
        <f ca="1">'Cost Plus'!$AE89*f_MilPro</f>
        <v>0</v>
      </c>
      <c r="CF89" s="300">
        <f ca="1">'Cost Plus'!$AE89*f_MilPro</f>
        <v>0</v>
      </c>
      <c r="CG89" s="300">
        <f ca="1">'Cost Plus'!$AE89*f_MilPro</f>
        <v>0</v>
      </c>
      <c r="CH89" s="300">
        <f ca="1">'Cost Plus'!$AE89*f_MilPro</f>
        <v>0</v>
      </c>
      <c r="CI89" s="300">
        <f ca="1">'Cost Plus'!$AE89*f_MilPro</f>
        <v>0</v>
      </c>
      <c r="CJ89" s="300">
        <f ca="1">'Cost Plus'!$AE89*f_MilPro</f>
        <v>0</v>
      </c>
      <c r="CK89" s="300">
        <f ca="1">'Cost Plus'!$AE89*f_MilPro</f>
        <v>0</v>
      </c>
      <c r="CL89" s="300">
        <f ca="1">'Cost Plus'!$AE89*f_MilPro</f>
        <v>0</v>
      </c>
      <c r="CM89" s="300">
        <f ca="1">'Cost Plus'!$AE89*f_MilPro</f>
        <v>0</v>
      </c>
      <c r="CN89" s="300">
        <f ca="1">'Cost Plus'!$AE89*f_MilPro</f>
        <v>0</v>
      </c>
      <c r="CO89" s="300">
        <f ca="1">'Cost Plus'!$AE89*f_MilPro</f>
        <v>0</v>
      </c>
      <c r="CP89" s="300">
        <f ca="1">'Cost Plus'!$AE89*f_MilPro</f>
        <v>0</v>
      </c>
      <c r="CQ89" s="300">
        <f ca="1">'Cost Plus'!$AE89*f_MilPro</f>
        <v>0</v>
      </c>
      <c r="CR89" s="300">
        <f ca="1">'Cost Plus'!$AE89*f_MilPro</f>
        <v>0</v>
      </c>
      <c r="CS89" s="300">
        <f ca="1">'Cost Plus'!$AE89*f_MilPro</f>
        <v>0</v>
      </c>
      <c r="CT89" s="300">
        <f ca="1">'Cost Plus'!$AE89*f_MilPro</f>
        <v>0</v>
      </c>
      <c r="CU89" s="300">
        <f ca="1">'Cost Plus'!$AE89*f_MilPro</f>
        <v>0</v>
      </c>
      <c r="CV89" s="300">
        <f ca="1">'Cost Plus'!$AE89*f_MilPro</f>
        <v>0</v>
      </c>
      <c r="CW89" s="300">
        <f ca="1">'Cost Plus'!$AE89*f_MilPro</f>
        <v>0</v>
      </c>
      <c r="CX89" s="300">
        <f ca="1">'Cost Plus'!$AE89*f_MilPro</f>
        <v>0</v>
      </c>
      <c r="CY89" s="300">
        <f ca="1">'Cost Plus'!$AE89*f_MilPro</f>
        <v>0</v>
      </c>
      <c r="CZ89" s="300">
        <f ca="1">'Cost Plus'!$AE89*f_MilPro</f>
        <v>0</v>
      </c>
      <c r="DA89" s="300">
        <f ca="1">'Cost Plus'!$AE89*f_MilPro</f>
        <v>0</v>
      </c>
      <c r="DB89" s="300">
        <f ca="1">'Cost Plus'!$AE89*f_MilPro</f>
        <v>0</v>
      </c>
      <c r="DC89" s="300">
        <f ca="1">'Cost Plus'!$AE89*f_MilPro</f>
        <v>0</v>
      </c>
      <c r="DD89" s="300">
        <f ca="1">'Cost Plus'!$AE89*f_MilPro</f>
        <v>0</v>
      </c>
      <c r="DE89" s="300">
        <f ca="1">'Cost Plus'!$AE89*f_MilPro</f>
        <v>0</v>
      </c>
      <c r="DF89" s="300">
        <f ca="1">'Cost Plus'!$AE89*f_MilPro</f>
        <v>0</v>
      </c>
      <c r="DG89" s="300">
        <f ca="1">'Cost Plus'!$AE89*f_MilPro</f>
        <v>0</v>
      </c>
      <c r="DH89" s="300">
        <f ca="1">'Cost Plus'!$AE89*f_MilPro</f>
        <v>0</v>
      </c>
      <c r="DI89" s="300">
        <f ca="1">'Cost Plus'!$AE89*f_MilPro</f>
        <v>0</v>
      </c>
      <c r="DJ89" s="300">
        <f ca="1">'Cost Plus'!$AE89*f_MilPro</f>
        <v>0</v>
      </c>
      <c r="DK89" s="300">
        <f ca="1">'Cost Plus'!$AE89*f_MilPro</f>
        <v>0</v>
      </c>
      <c r="DL89" s="300">
        <f ca="1">'Cost Plus'!$AE89*f_MilPro</f>
        <v>0</v>
      </c>
      <c r="DM89" s="300">
        <f ca="1">'Cost Plus'!$AE89*f_MilPro</f>
        <v>0</v>
      </c>
      <c r="DN89" s="300">
        <f ca="1">'Cost Plus'!$AE89*f_MilPro</f>
        <v>0</v>
      </c>
      <c r="DO89" s="300">
        <f ca="1">'Cost Plus'!$AE89*f_MilPro</f>
        <v>0</v>
      </c>
      <c r="DP89" s="300">
        <f ca="1">'Cost Plus'!$AE89*f_MilPro</f>
        <v>0</v>
      </c>
      <c r="DQ89" s="300">
        <f ca="1">'Cost Plus'!$AE89*f_MilPro</f>
        <v>0</v>
      </c>
      <c r="DR89" s="300">
        <f ca="1">'Cost Plus'!$AE89*f_MilPro</f>
        <v>0</v>
      </c>
      <c r="DS89" s="300">
        <f ca="1">'Cost Plus'!$AE89*f_MilPro</f>
        <v>0</v>
      </c>
      <c r="DT89" s="300">
        <f ca="1">'Cost Plus'!$AE89*f_MilPro</f>
        <v>0</v>
      </c>
      <c r="DU89" s="300">
        <f ca="1">'Cost Plus'!$AE89*f_MilPro</f>
        <v>0</v>
      </c>
      <c r="DV89" s="300">
        <f ca="1">'Cost Plus'!$AE89*f_MilPro</f>
        <v>0</v>
      </c>
      <c r="DW89" s="300">
        <f ca="1">'Cost Plus'!$AE89*f_MilPro</f>
        <v>0</v>
      </c>
      <c r="DX89" s="300">
        <f ca="1">'Cost Plus'!$AE89*f_MilPro</f>
        <v>0</v>
      </c>
      <c r="DY89" s="300">
        <f ca="1">'Cost Plus'!$AE89*f_MilPro</f>
        <v>0</v>
      </c>
      <c r="DZ89" s="300">
        <f ca="1">'Cost Plus'!$AE89*f_MilPro</f>
        <v>0</v>
      </c>
      <c r="EA89" s="300">
        <f ca="1">'Cost Plus'!$AE89*f_MilPro</f>
        <v>0</v>
      </c>
      <c r="EB89" s="300">
        <f ca="1">'Cost Plus'!$AE89*f_MilPro</f>
        <v>0</v>
      </c>
      <c r="EC89" s="300">
        <f ca="1">'Cost Plus'!$AE89*f_MilPro</f>
        <v>0</v>
      </c>
      <c r="ED89" s="300">
        <f ca="1">'Cost Plus'!$AE89*f_MilPro</f>
        <v>0</v>
      </c>
      <c r="EE89" s="300">
        <f ca="1">'Cost Plus'!$AE89*f_MilPro</f>
        <v>0</v>
      </c>
      <c r="EF89" s="300">
        <f ca="1">'Cost Plus'!$AE89*f_MilPro</f>
        <v>0</v>
      </c>
      <c r="EG89" s="300">
        <f ca="1">'Cost Plus'!$AE89*f_MilPro</f>
        <v>0</v>
      </c>
      <c r="EH89" s="300">
        <f ca="1">'Cost Plus'!$AE89*f_MilPro</f>
        <v>0</v>
      </c>
      <c r="EI89" s="300">
        <f ca="1">'Cost Plus'!$AE89*f_MilPro</f>
        <v>0</v>
      </c>
      <c r="EJ89" s="300">
        <f ca="1">'Cost Plus'!$AE89*f_MilPro</f>
        <v>0</v>
      </c>
      <c r="EK89" s="300">
        <f ca="1">'Cost Plus'!$AE89*f_MilPro</f>
        <v>0</v>
      </c>
      <c r="EL89" s="300">
        <f ca="1">'Cost Plus'!$AE89*f_MilPro</f>
        <v>0</v>
      </c>
      <c r="EM89" s="300">
        <f ca="1">'Cost Plus'!$AE89*f_MilPro</f>
        <v>0</v>
      </c>
      <c r="EN89" s="300">
        <f ca="1">'Cost Plus'!$AE89*f_MilPro</f>
        <v>0</v>
      </c>
      <c r="EO89" s="300">
        <f ca="1">'Cost Plus'!$AE89*f_MilPro</f>
        <v>0</v>
      </c>
      <c r="EP89" s="300">
        <f ca="1">'Cost Plus'!$AE89*f_MilPro</f>
        <v>0</v>
      </c>
      <c r="EQ89" s="300">
        <f ca="1">'Cost Plus'!$AE89*f_MilPro</f>
        <v>0</v>
      </c>
      <c r="ER89" s="300">
        <f ca="1">'Cost Plus'!$AE89*f_MilPro</f>
        <v>0</v>
      </c>
      <c r="ES89" s="300">
        <f ca="1">'Cost Plus'!$AE89*f_MilPro</f>
        <v>0</v>
      </c>
      <c r="ET89" s="300">
        <f ca="1">'Cost Plus'!$AE89*f_MilPro</f>
        <v>0</v>
      </c>
      <c r="EU89" s="300">
        <f ca="1">'Cost Plus'!$AE89*f_MilPro</f>
        <v>0</v>
      </c>
      <c r="EV89" s="300">
        <f ca="1">'Cost Plus'!$AE89*f_MilPro</f>
        <v>0</v>
      </c>
      <c r="EW89" s="300">
        <f ca="1">'Cost Plus'!$AE89*f_MilPro</f>
        <v>0</v>
      </c>
      <c r="EX89" s="300">
        <f ca="1">'Cost Plus'!$AE89*f_MilPro</f>
        <v>0</v>
      </c>
      <c r="EY89" s="612"/>
      <c r="EZ89" s="757" t="str">
        <f>'Main Input'!EZ89</f>
        <v>RPI</v>
      </c>
      <c r="FA89" s="757" t="str">
        <f>'Main Input'!FA89</f>
        <v>N/A</v>
      </c>
      <c r="FB89" s="766">
        <f>'Main Input'!FB89</f>
        <v>0</v>
      </c>
      <c r="FC89" s="766" t="str">
        <f>'Main Input'!FC89</f>
        <v>IT Solutions</v>
      </c>
      <c r="FD89" s="766" t="str">
        <f>'Main Input'!FD89</f>
        <v>Managed Services</v>
      </c>
      <c r="FE89" s="757" t="str">
        <f>'Main Input'!FE89</f>
        <v>Opex</v>
      </c>
      <c r="FF89" s="757" t="str">
        <f>'Main Input'!FF89</f>
        <v>ContractAccrual</v>
      </c>
      <c r="FG89" s="757" t="str">
        <f>'Main Input'!FG89</f>
        <v>Expense</v>
      </c>
      <c r="FH89" s="767" t="str">
        <f>'Main Input'!FH89</f>
        <v>A</v>
      </c>
      <c r="FI89" s="768">
        <f>'Main Input'!FI89</f>
        <v>0.22</v>
      </c>
      <c r="FJ89" s="768">
        <f>'Main Input'!FJ89</f>
        <v>0</v>
      </c>
      <c r="FK89" s="612"/>
      <c r="FL89" s="531">
        <f t="shared" si="31"/>
        <v>0</v>
      </c>
      <c r="FM89" s="86"/>
      <c r="FN89" s="612"/>
    </row>
    <row r="90" spans="1:170" ht="12.75" customHeight="1">
      <c r="A90" s="750" t="str">
        <f>'Main Input'!A90</f>
        <v>MTB</v>
      </c>
      <c r="B90" s="762" t="str">
        <f>'Main Input'!B90</f>
        <v>Business Unit</v>
      </c>
      <c r="C90" s="762" t="str">
        <f>'Main Input'!C90</f>
        <v>Labour</v>
      </c>
      <c r="D90" s="762" t="str">
        <f>'Main Input'!D90</f>
        <v>TFR</v>
      </c>
      <c r="E90" s="762" t="str">
        <f>'Main Input'!E90</f>
        <v>Migration Engineer #9 (Wintel)</v>
      </c>
      <c r="F90" s="753" t="str">
        <f>'Main Input'!F90</f>
        <v>direct</v>
      </c>
      <c r="G90" s="753" t="str">
        <f>'Main Input'!G90</f>
        <v>Person</v>
      </c>
      <c r="H90" s="753" t="str">
        <f>'Main Input'!H90</f>
        <v>TAC.CSA.2</v>
      </c>
      <c r="I90" s="753">
        <f>'Main Input'!I90</f>
        <v>0</v>
      </c>
      <c r="J90" s="753">
        <f>'Main Input'!J90</f>
        <v>0</v>
      </c>
      <c r="K90" s="753" t="str">
        <f>'Main Input'!K90</f>
        <v>FJS</v>
      </c>
      <c r="L90" s="753" t="str">
        <f>'Main Input'!L90</f>
        <v>pTran</v>
      </c>
      <c r="M90" s="753">
        <f>'Main Input'!M90</f>
        <v>0</v>
      </c>
      <c r="N90" s="753">
        <f>'Main Input'!N90</f>
        <v>0</v>
      </c>
      <c r="O90" s="753" t="str">
        <f>'Main Input'!O90</f>
        <v>SPAIN</v>
      </c>
      <c r="P90" s="753">
        <f>'Main Input'!P90</f>
        <v>313</v>
      </c>
      <c r="Q90" s="753" t="str">
        <f>'Main Input'!Q90</f>
        <v>EUR</v>
      </c>
      <c r="R90" s="753" t="str">
        <f>'Main Input'!R90</f>
        <v>EMEA</v>
      </c>
      <c r="S90" s="753" t="str">
        <f>'Main Input'!S90</f>
        <v>Local</v>
      </c>
      <c r="T90" s="753">
        <f>'Main Input'!T90</f>
        <v>0</v>
      </c>
      <c r="U90" s="753">
        <f>'Main Input'!U90</f>
        <v>0</v>
      </c>
      <c r="V90" s="753" t="str">
        <f>'Main Input'!V90</f>
        <v>4_ATP</v>
      </c>
      <c r="W90" s="753">
        <f>'Main Input'!W90</f>
        <v>0</v>
      </c>
      <c r="X90" s="753">
        <f>'Main Input'!X90</f>
        <v>0</v>
      </c>
      <c r="Y90" s="753">
        <f>'Main Input'!Y90</f>
        <v>0</v>
      </c>
      <c r="Z90" s="753">
        <f>'Main Input'!Z90</f>
        <v>0</v>
      </c>
      <c r="AA90" s="753">
        <f>'Main Input'!AA90</f>
        <v>0</v>
      </c>
      <c r="AB90" s="763">
        <f>'Main Input'!AB90</f>
        <v>0</v>
      </c>
      <c r="AC90" s="763" t="str">
        <f>'Main Input'!AC90</f>
        <v>Days</v>
      </c>
      <c r="AD90" s="764">
        <f>'Main Input'!AD90</f>
        <v>85</v>
      </c>
      <c r="AE90" s="765">
        <f t="shared" ca="1" si="30"/>
        <v>34108.974358974359</v>
      </c>
      <c r="AF90" s="299">
        <f ca="1">'Cost Plus'!$AE90*f_MilPro</f>
        <v>0</v>
      </c>
      <c r="AG90" s="300">
        <f ca="1">'Cost Plus'!$AE90*f_MilPro</f>
        <v>0</v>
      </c>
      <c r="AH90" s="300">
        <f ca="1">'Cost Plus'!$AE90*f_MilPro</f>
        <v>0</v>
      </c>
      <c r="AI90" s="300">
        <f ca="1">'Cost Plus'!$AE90*f_MilPro</f>
        <v>0</v>
      </c>
      <c r="AJ90" s="300">
        <f ca="1">'Cost Plus'!$AE90*f_MilPro</f>
        <v>0</v>
      </c>
      <c r="AK90" s="300">
        <f ca="1">'Cost Plus'!$AE90*f_MilPro</f>
        <v>34108.974358974359</v>
      </c>
      <c r="AL90" s="300">
        <f ca="1">'Cost Plus'!$AE90*f_MilPro</f>
        <v>0</v>
      </c>
      <c r="AM90" s="300">
        <f ca="1">'Cost Plus'!$AE90*f_MilPro</f>
        <v>0</v>
      </c>
      <c r="AN90" s="300">
        <f ca="1">'Cost Plus'!$AE90*f_MilPro</f>
        <v>0</v>
      </c>
      <c r="AO90" s="300">
        <f ca="1">'Cost Plus'!$AE90*f_MilPro</f>
        <v>0</v>
      </c>
      <c r="AP90" s="300">
        <f ca="1">'Cost Plus'!$AE90*f_MilPro</f>
        <v>0</v>
      </c>
      <c r="AQ90" s="300">
        <f ca="1">'Cost Plus'!$AE90*f_MilPro</f>
        <v>0</v>
      </c>
      <c r="AR90" s="300">
        <f ca="1">'Cost Plus'!$AE90*f_MilPro</f>
        <v>0</v>
      </c>
      <c r="AS90" s="300">
        <f ca="1">'Cost Plus'!$AE90*f_MilPro</f>
        <v>0</v>
      </c>
      <c r="AT90" s="300">
        <f ca="1">'Cost Plus'!$AE90*f_MilPro</f>
        <v>0</v>
      </c>
      <c r="AU90" s="300">
        <f ca="1">'Cost Plus'!$AE90*f_MilPro</f>
        <v>0</v>
      </c>
      <c r="AV90" s="300">
        <f ca="1">'Cost Plus'!$AE90*f_MilPro</f>
        <v>0</v>
      </c>
      <c r="AW90" s="300">
        <f ca="1">'Cost Plus'!$AE90*f_MilPro</f>
        <v>0</v>
      </c>
      <c r="AX90" s="300">
        <f ca="1">'Cost Plus'!$AE90*f_MilPro</f>
        <v>0</v>
      </c>
      <c r="AY90" s="300">
        <f ca="1">'Cost Plus'!$AE90*f_MilPro</f>
        <v>0</v>
      </c>
      <c r="AZ90" s="300">
        <f ca="1">'Cost Plus'!$AE90*f_MilPro</f>
        <v>0</v>
      </c>
      <c r="BA90" s="300">
        <f ca="1">'Cost Plus'!$AE90*f_MilPro</f>
        <v>0</v>
      </c>
      <c r="BB90" s="300">
        <f ca="1">'Cost Plus'!$AE90*f_MilPro</f>
        <v>0</v>
      </c>
      <c r="BC90" s="300">
        <f ca="1">'Cost Plus'!$AE90*f_MilPro</f>
        <v>0</v>
      </c>
      <c r="BD90" s="300">
        <f ca="1">'Cost Plus'!$AE90*f_MilPro</f>
        <v>0</v>
      </c>
      <c r="BE90" s="300">
        <f ca="1">'Cost Plus'!$AE90*f_MilPro</f>
        <v>0</v>
      </c>
      <c r="BF90" s="300">
        <f ca="1">'Cost Plus'!$AE90*f_MilPro</f>
        <v>0</v>
      </c>
      <c r="BG90" s="300">
        <f ca="1">'Cost Plus'!$AE90*f_MilPro</f>
        <v>0</v>
      </c>
      <c r="BH90" s="300">
        <f ca="1">'Cost Plus'!$AE90*f_MilPro</f>
        <v>0</v>
      </c>
      <c r="BI90" s="300">
        <f ca="1">'Cost Plus'!$AE90*f_MilPro</f>
        <v>0</v>
      </c>
      <c r="BJ90" s="300">
        <f ca="1">'Cost Plus'!$AE90*f_MilPro</f>
        <v>0</v>
      </c>
      <c r="BK90" s="300">
        <f ca="1">'Cost Plus'!$AE90*f_MilPro</f>
        <v>0</v>
      </c>
      <c r="BL90" s="300">
        <f ca="1">'Cost Plus'!$AE90*f_MilPro</f>
        <v>0</v>
      </c>
      <c r="BM90" s="300">
        <f ca="1">'Cost Plus'!$AE90*f_MilPro</f>
        <v>0</v>
      </c>
      <c r="BN90" s="300">
        <f ca="1">'Cost Plus'!$AE90*f_MilPro</f>
        <v>0</v>
      </c>
      <c r="BO90" s="300">
        <f ca="1">'Cost Plus'!$AE90*f_MilPro</f>
        <v>0</v>
      </c>
      <c r="BP90" s="300">
        <f ca="1">'Cost Plus'!$AE90*f_MilPro</f>
        <v>0</v>
      </c>
      <c r="BQ90" s="300">
        <f ca="1">'Cost Plus'!$AE90*f_MilPro</f>
        <v>0</v>
      </c>
      <c r="BR90" s="300">
        <f ca="1">'Cost Plus'!$AE90*f_MilPro</f>
        <v>0</v>
      </c>
      <c r="BS90" s="300">
        <f ca="1">'Cost Plus'!$AE90*f_MilPro</f>
        <v>0</v>
      </c>
      <c r="BT90" s="300">
        <f ca="1">'Cost Plus'!$AE90*f_MilPro</f>
        <v>0</v>
      </c>
      <c r="BU90" s="300">
        <f ca="1">'Cost Plus'!$AE90*f_MilPro</f>
        <v>0</v>
      </c>
      <c r="BV90" s="300">
        <f ca="1">'Cost Plus'!$AE90*f_MilPro</f>
        <v>0</v>
      </c>
      <c r="BW90" s="300">
        <f ca="1">'Cost Plus'!$AE90*f_MilPro</f>
        <v>0</v>
      </c>
      <c r="BX90" s="300">
        <f ca="1">'Cost Plus'!$AE90*f_MilPro</f>
        <v>0</v>
      </c>
      <c r="BY90" s="300">
        <f ca="1">'Cost Plus'!$AE90*f_MilPro</f>
        <v>0</v>
      </c>
      <c r="BZ90" s="300">
        <f ca="1">'Cost Plus'!$AE90*f_MilPro</f>
        <v>0</v>
      </c>
      <c r="CA90" s="300">
        <f ca="1">'Cost Plus'!$AE90*f_MilPro</f>
        <v>0</v>
      </c>
      <c r="CB90" s="300">
        <f ca="1">'Cost Plus'!$AE90*f_MilPro</f>
        <v>0</v>
      </c>
      <c r="CC90" s="300">
        <f ca="1">'Cost Plus'!$AE90*f_MilPro</f>
        <v>0</v>
      </c>
      <c r="CD90" s="300">
        <f ca="1">'Cost Plus'!$AE90*f_MilPro</f>
        <v>0</v>
      </c>
      <c r="CE90" s="300">
        <f ca="1">'Cost Plus'!$AE90*f_MilPro</f>
        <v>0</v>
      </c>
      <c r="CF90" s="300">
        <f ca="1">'Cost Plus'!$AE90*f_MilPro</f>
        <v>0</v>
      </c>
      <c r="CG90" s="300">
        <f ca="1">'Cost Plus'!$AE90*f_MilPro</f>
        <v>0</v>
      </c>
      <c r="CH90" s="300">
        <f ca="1">'Cost Plus'!$AE90*f_MilPro</f>
        <v>0</v>
      </c>
      <c r="CI90" s="300">
        <f ca="1">'Cost Plus'!$AE90*f_MilPro</f>
        <v>0</v>
      </c>
      <c r="CJ90" s="300">
        <f ca="1">'Cost Plus'!$AE90*f_MilPro</f>
        <v>0</v>
      </c>
      <c r="CK90" s="300">
        <f ca="1">'Cost Plus'!$AE90*f_MilPro</f>
        <v>0</v>
      </c>
      <c r="CL90" s="300">
        <f ca="1">'Cost Plus'!$AE90*f_MilPro</f>
        <v>0</v>
      </c>
      <c r="CM90" s="300">
        <f ca="1">'Cost Plus'!$AE90*f_MilPro</f>
        <v>0</v>
      </c>
      <c r="CN90" s="300">
        <f ca="1">'Cost Plus'!$AE90*f_MilPro</f>
        <v>0</v>
      </c>
      <c r="CO90" s="300">
        <f ca="1">'Cost Plus'!$AE90*f_MilPro</f>
        <v>0</v>
      </c>
      <c r="CP90" s="300">
        <f ca="1">'Cost Plus'!$AE90*f_MilPro</f>
        <v>0</v>
      </c>
      <c r="CQ90" s="300">
        <f ca="1">'Cost Plus'!$AE90*f_MilPro</f>
        <v>0</v>
      </c>
      <c r="CR90" s="300">
        <f ca="1">'Cost Plus'!$AE90*f_MilPro</f>
        <v>0</v>
      </c>
      <c r="CS90" s="300">
        <f ca="1">'Cost Plus'!$AE90*f_MilPro</f>
        <v>0</v>
      </c>
      <c r="CT90" s="300">
        <f ca="1">'Cost Plus'!$AE90*f_MilPro</f>
        <v>0</v>
      </c>
      <c r="CU90" s="300">
        <f ca="1">'Cost Plus'!$AE90*f_MilPro</f>
        <v>0</v>
      </c>
      <c r="CV90" s="300">
        <f ca="1">'Cost Plus'!$AE90*f_MilPro</f>
        <v>0</v>
      </c>
      <c r="CW90" s="300">
        <f ca="1">'Cost Plus'!$AE90*f_MilPro</f>
        <v>0</v>
      </c>
      <c r="CX90" s="300">
        <f ca="1">'Cost Plus'!$AE90*f_MilPro</f>
        <v>0</v>
      </c>
      <c r="CY90" s="300">
        <f ca="1">'Cost Plus'!$AE90*f_MilPro</f>
        <v>0</v>
      </c>
      <c r="CZ90" s="300">
        <f ca="1">'Cost Plus'!$AE90*f_MilPro</f>
        <v>0</v>
      </c>
      <c r="DA90" s="300">
        <f ca="1">'Cost Plus'!$AE90*f_MilPro</f>
        <v>0</v>
      </c>
      <c r="DB90" s="300">
        <f ca="1">'Cost Plus'!$AE90*f_MilPro</f>
        <v>0</v>
      </c>
      <c r="DC90" s="300">
        <f ca="1">'Cost Plus'!$AE90*f_MilPro</f>
        <v>0</v>
      </c>
      <c r="DD90" s="300">
        <f ca="1">'Cost Plus'!$AE90*f_MilPro</f>
        <v>0</v>
      </c>
      <c r="DE90" s="300">
        <f ca="1">'Cost Plus'!$AE90*f_MilPro</f>
        <v>0</v>
      </c>
      <c r="DF90" s="300">
        <f ca="1">'Cost Plus'!$AE90*f_MilPro</f>
        <v>0</v>
      </c>
      <c r="DG90" s="300">
        <f ca="1">'Cost Plus'!$AE90*f_MilPro</f>
        <v>0</v>
      </c>
      <c r="DH90" s="300">
        <f ca="1">'Cost Plus'!$AE90*f_MilPro</f>
        <v>0</v>
      </c>
      <c r="DI90" s="300">
        <f ca="1">'Cost Plus'!$AE90*f_MilPro</f>
        <v>0</v>
      </c>
      <c r="DJ90" s="300">
        <f ca="1">'Cost Plus'!$AE90*f_MilPro</f>
        <v>0</v>
      </c>
      <c r="DK90" s="300">
        <f ca="1">'Cost Plus'!$AE90*f_MilPro</f>
        <v>0</v>
      </c>
      <c r="DL90" s="300">
        <f ca="1">'Cost Plus'!$AE90*f_MilPro</f>
        <v>0</v>
      </c>
      <c r="DM90" s="300">
        <f ca="1">'Cost Plus'!$AE90*f_MilPro</f>
        <v>0</v>
      </c>
      <c r="DN90" s="300">
        <f ca="1">'Cost Plus'!$AE90*f_MilPro</f>
        <v>0</v>
      </c>
      <c r="DO90" s="300">
        <f ca="1">'Cost Plus'!$AE90*f_MilPro</f>
        <v>0</v>
      </c>
      <c r="DP90" s="300">
        <f ca="1">'Cost Plus'!$AE90*f_MilPro</f>
        <v>0</v>
      </c>
      <c r="DQ90" s="300">
        <f ca="1">'Cost Plus'!$AE90*f_MilPro</f>
        <v>0</v>
      </c>
      <c r="DR90" s="300">
        <f ca="1">'Cost Plus'!$AE90*f_MilPro</f>
        <v>0</v>
      </c>
      <c r="DS90" s="300">
        <f ca="1">'Cost Plus'!$AE90*f_MilPro</f>
        <v>0</v>
      </c>
      <c r="DT90" s="300">
        <f ca="1">'Cost Plus'!$AE90*f_MilPro</f>
        <v>0</v>
      </c>
      <c r="DU90" s="300">
        <f ca="1">'Cost Plus'!$AE90*f_MilPro</f>
        <v>0</v>
      </c>
      <c r="DV90" s="300">
        <f ca="1">'Cost Plus'!$AE90*f_MilPro</f>
        <v>0</v>
      </c>
      <c r="DW90" s="300">
        <f ca="1">'Cost Plus'!$AE90*f_MilPro</f>
        <v>0</v>
      </c>
      <c r="DX90" s="300">
        <f ca="1">'Cost Plus'!$AE90*f_MilPro</f>
        <v>0</v>
      </c>
      <c r="DY90" s="300">
        <f ca="1">'Cost Plus'!$AE90*f_MilPro</f>
        <v>0</v>
      </c>
      <c r="DZ90" s="300">
        <f ca="1">'Cost Plus'!$AE90*f_MilPro</f>
        <v>0</v>
      </c>
      <c r="EA90" s="300">
        <f ca="1">'Cost Plus'!$AE90*f_MilPro</f>
        <v>0</v>
      </c>
      <c r="EB90" s="300">
        <f ca="1">'Cost Plus'!$AE90*f_MilPro</f>
        <v>0</v>
      </c>
      <c r="EC90" s="300">
        <f ca="1">'Cost Plus'!$AE90*f_MilPro</f>
        <v>0</v>
      </c>
      <c r="ED90" s="300">
        <f ca="1">'Cost Plus'!$AE90*f_MilPro</f>
        <v>0</v>
      </c>
      <c r="EE90" s="300">
        <f ca="1">'Cost Plus'!$AE90*f_MilPro</f>
        <v>0</v>
      </c>
      <c r="EF90" s="300">
        <f ca="1">'Cost Plus'!$AE90*f_MilPro</f>
        <v>0</v>
      </c>
      <c r="EG90" s="300">
        <f ca="1">'Cost Plus'!$AE90*f_MilPro</f>
        <v>0</v>
      </c>
      <c r="EH90" s="300">
        <f ca="1">'Cost Plus'!$AE90*f_MilPro</f>
        <v>0</v>
      </c>
      <c r="EI90" s="300">
        <f ca="1">'Cost Plus'!$AE90*f_MilPro</f>
        <v>0</v>
      </c>
      <c r="EJ90" s="300">
        <f ca="1">'Cost Plus'!$AE90*f_MilPro</f>
        <v>0</v>
      </c>
      <c r="EK90" s="300">
        <f ca="1">'Cost Plus'!$AE90*f_MilPro</f>
        <v>0</v>
      </c>
      <c r="EL90" s="300">
        <f ca="1">'Cost Plus'!$AE90*f_MilPro</f>
        <v>0</v>
      </c>
      <c r="EM90" s="300">
        <f ca="1">'Cost Plus'!$AE90*f_MilPro</f>
        <v>0</v>
      </c>
      <c r="EN90" s="300">
        <f ca="1">'Cost Plus'!$AE90*f_MilPro</f>
        <v>0</v>
      </c>
      <c r="EO90" s="300">
        <f ca="1">'Cost Plus'!$AE90*f_MilPro</f>
        <v>0</v>
      </c>
      <c r="EP90" s="300">
        <f ca="1">'Cost Plus'!$AE90*f_MilPro</f>
        <v>0</v>
      </c>
      <c r="EQ90" s="300">
        <f ca="1">'Cost Plus'!$AE90*f_MilPro</f>
        <v>0</v>
      </c>
      <c r="ER90" s="300">
        <f ca="1">'Cost Plus'!$AE90*f_MilPro</f>
        <v>0</v>
      </c>
      <c r="ES90" s="300">
        <f ca="1">'Cost Plus'!$AE90*f_MilPro</f>
        <v>0</v>
      </c>
      <c r="ET90" s="300">
        <f ca="1">'Cost Plus'!$AE90*f_MilPro</f>
        <v>0</v>
      </c>
      <c r="EU90" s="300">
        <f ca="1">'Cost Plus'!$AE90*f_MilPro</f>
        <v>0</v>
      </c>
      <c r="EV90" s="300">
        <f ca="1">'Cost Plus'!$AE90*f_MilPro</f>
        <v>0</v>
      </c>
      <c r="EW90" s="300">
        <f ca="1">'Cost Plus'!$AE90*f_MilPro</f>
        <v>0</v>
      </c>
      <c r="EX90" s="300">
        <f ca="1">'Cost Plus'!$AE90*f_MilPro</f>
        <v>0</v>
      </c>
      <c r="EY90" s="612"/>
      <c r="EZ90" s="757" t="str">
        <f>'Main Input'!EZ90</f>
        <v>RPI</v>
      </c>
      <c r="FA90" s="757" t="str">
        <f>'Main Input'!FA90</f>
        <v>N/A</v>
      </c>
      <c r="FB90" s="766">
        <f>'Main Input'!FB90</f>
        <v>0</v>
      </c>
      <c r="FC90" s="766" t="str">
        <f>'Main Input'!FC90</f>
        <v>IT Solutions</v>
      </c>
      <c r="FD90" s="766" t="str">
        <f>'Main Input'!FD90</f>
        <v>Managed Services</v>
      </c>
      <c r="FE90" s="757" t="str">
        <f>'Main Input'!FE90</f>
        <v>Opex</v>
      </c>
      <c r="FF90" s="757" t="str">
        <f>'Main Input'!FF90</f>
        <v>ContractAccrual</v>
      </c>
      <c r="FG90" s="757" t="str">
        <f>'Main Input'!FG90</f>
        <v>Expense</v>
      </c>
      <c r="FH90" s="767" t="str">
        <f>'Main Input'!FH90</f>
        <v>A</v>
      </c>
      <c r="FI90" s="768">
        <f>'Main Input'!FI90</f>
        <v>0.22</v>
      </c>
      <c r="FJ90" s="768">
        <f>'Main Input'!FJ90</f>
        <v>0</v>
      </c>
      <c r="FK90" s="612"/>
      <c r="FL90" s="531">
        <f t="shared" ref="FL90:FL112" si="32">CVbloc6</f>
        <v>0</v>
      </c>
      <c r="FM90" s="86"/>
      <c r="FN90" s="612"/>
    </row>
    <row r="91" spans="1:170" ht="12.75" customHeight="1">
      <c r="A91" s="750" t="str">
        <f>'Main Input'!A91</f>
        <v>MTB</v>
      </c>
      <c r="B91" s="762" t="str">
        <f>'Main Input'!B91</f>
        <v>Business Unit</v>
      </c>
      <c r="C91" s="762" t="str">
        <f>'Main Input'!C91</f>
        <v>Labour</v>
      </c>
      <c r="D91" s="762" t="str">
        <f>'Main Input'!D91</f>
        <v>TFR</v>
      </c>
      <c r="E91" s="762" t="str">
        <f>'Main Input'!E91</f>
        <v>Migration Engineer #10 (Wintel)</v>
      </c>
      <c r="F91" s="753" t="str">
        <f>'Main Input'!F91</f>
        <v>direct</v>
      </c>
      <c r="G91" s="753" t="str">
        <f>'Main Input'!G91</f>
        <v>Person</v>
      </c>
      <c r="H91" s="753" t="str">
        <f>'Main Input'!H91</f>
        <v>TAC.CSA.2</v>
      </c>
      <c r="I91" s="753">
        <f>'Main Input'!I91</f>
        <v>0</v>
      </c>
      <c r="J91" s="753">
        <f>'Main Input'!J91</f>
        <v>0</v>
      </c>
      <c r="K91" s="753" t="str">
        <f>'Main Input'!K91</f>
        <v>FJS</v>
      </c>
      <c r="L91" s="753" t="str">
        <f>'Main Input'!L91</f>
        <v>pTran</v>
      </c>
      <c r="M91" s="753">
        <f>'Main Input'!M91</f>
        <v>0</v>
      </c>
      <c r="N91" s="753">
        <f>'Main Input'!N91</f>
        <v>0</v>
      </c>
      <c r="O91" s="753" t="str">
        <f>'Main Input'!O91</f>
        <v>SPAIN</v>
      </c>
      <c r="P91" s="753">
        <f>'Main Input'!P91</f>
        <v>313</v>
      </c>
      <c r="Q91" s="753" t="str">
        <f>'Main Input'!Q91</f>
        <v>EUR</v>
      </c>
      <c r="R91" s="753" t="str">
        <f>'Main Input'!R91</f>
        <v>EMEA</v>
      </c>
      <c r="S91" s="753" t="str">
        <f>'Main Input'!S91</f>
        <v>Local</v>
      </c>
      <c r="T91" s="753">
        <f>'Main Input'!T91</f>
        <v>0</v>
      </c>
      <c r="U91" s="753">
        <f>'Main Input'!U91</f>
        <v>0</v>
      </c>
      <c r="V91" s="753" t="str">
        <f>'Main Input'!V91</f>
        <v>4_ATP</v>
      </c>
      <c r="W91" s="753">
        <f>'Main Input'!W91</f>
        <v>0</v>
      </c>
      <c r="X91" s="753">
        <f>'Main Input'!X91</f>
        <v>0</v>
      </c>
      <c r="Y91" s="753">
        <f>'Main Input'!Y91</f>
        <v>0</v>
      </c>
      <c r="Z91" s="753">
        <f>'Main Input'!Z91</f>
        <v>0</v>
      </c>
      <c r="AA91" s="753">
        <f>'Main Input'!AA91</f>
        <v>0</v>
      </c>
      <c r="AB91" s="763">
        <f>'Main Input'!AB91</f>
        <v>0</v>
      </c>
      <c r="AC91" s="763" t="str">
        <f>'Main Input'!AC91</f>
        <v>Days</v>
      </c>
      <c r="AD91" s="764">
        <f>'Main Input'!AD91</f>
        <v>85</v>
      </c>
      <c r="AE91" s="765">
        <f t="shared" ca="1" si="30"/>
        <v>34108.974358974359</v>
      </c>
      <c r="AF91" s="299">
        <f ca="1">'Cost Plus'!$AE91*f_MilPro</f>
        <v>0</v>
      </c>
      <c r="AG91" s="300">
        <f ca="1">'Cost Plus'!$AE91*f_MilPro</f>
        <v>0</v>
      </c>
      <c r="AH91" s="300">
        <f ca="1">'Cost Plus'!$AE91*f_MilPro</f>
        <v>0</v>
      </c>
      <c r="AI91" s="300">
        <f ca="1">'Cost Plus'!$AE91*f_MilPro</f>
        <v>0</v>
      </c>
      <c r="AJ91" s="300">
        <f ca="1">'Cost Plus'!$AE91*f_MilPro</f>
        <v>0</v>
      </c>
      <c r="AK91" s="300">
        <f ca="1">'Cost Plus'!$AE91*f_MilPro</f>
        <v>34108.974358974359</v>
      </c>
      <c r="AL91" s="300">
        <f ca="1">'Cost Plus'!$AE91*f_MilPro</f>
        <v>0</v>
      </c>
      <c r="AM91" s="300">
        <f ca="1">'Cost Plus'!$AE91*f_MilPro</f>
        <v>0</v>
      </c>
      <c r="AN91" s="300">
        <f ca="1">'Cost Plus'!$AE91*f_MilPro</f>
        <v>0</v>
      </c>
      <c r="AO91" s="300">
        <f ca="1">'Cost Plus'!$AE91*f_MilPro</f>
        <v>0</v>
      </c>
      <c r="AP91" s="300">
        <f ca="1">'Cost Plus'!$AE91*f_MilPro</f>
        <v>0</v>
      </c>
      <c r="AQ91" s="300">
        <f ca="1">'Cost Plus'!$AE91*f_MilPro</f>
        <v>0</v>
      </c>
      <c r="AR91" s="300">
        <f ca="1">'Cost Plus'!$AE91*f_MilPro</f>
        <v>0</v>
      </c>
      <c r="AS91" s="300">
        <f ca="1">'Cost Plus'!$AE91*f_MilPro</f>
        <v>0</v>
      </c>
      <c r="AT91" s="300">
        <f ca="1">'Cost Plus'!$AE91*f_MilPro</f>
        <v>0</v>
      </c>
      <c r="AU91" s="300">
        <f ca="1">'Cost Plus'!$AE91*f_MilPro</f>
        <v>0</v>
      </c>
      <c r="AV91" s="300">
        <f ca="1">'Cost Plus'!$AE91*f_MilPro</f>
        <v>0</v>
      </c>
      <c r="AW91" s="300">
        <f ca="1">'Cost Plus'!$AE91*f_MilPro</f>
        <v>0</v>
      </c>
      <c r="AX91" s="300">
        <f ca="1">'Cost Plus'!$AE91*f_MilPro</f>
        <v>0</v>
      </c>
      <c r="AY91" s="300">
        <f ca="1">'Cost Plus'!$AE91*f_MilPro</f>
        <v>0</v>
      </c>
      <c r="AZ91" s="300">
        <f ca="1">'Cost Plus'!$AE91*f_MilPro</f>
        <v>0</v>
      </c>
      <c r="BA91" s="300">
        <f ca="1">'Cost Plus'!$AE91*f_MilPro</f>
        <v>0</v>
      </c>
      <c r="BB91" s="300">
        <f ca="1">'Cost Plus'!$AE91*f_MilPro</f>
        <v>0</v>
      </c>
      <c r="BC91" s="300">
        <f ca="1">'Cost Plus'!$AE91*f_MilPro</f>
        <v>0</v>
      </c>
      <c r="BD91" s="300">
        <f ca="1">'Cost Plus'!$AE91*f_MilPro</f>
        <v>0</v>
      </c>
      <c r="BE91" s="300">
        <f ca="1">'Cost Plus'!$AE91*f_MilPro</f>
        <v>0</v>
      </c>
      <c r="BF91" s="300">
        <f ca="1">'Cost Plus'!$AE91*f_MilPro</f>
        <v>0</v>
      </c>
      <c r="BG91" s="300">
        <f ca="1">'Cost Plus'!$AE91*f_MilPro</f>
        <v>0</v>
      </c>
      <c r="BH91" s="300">
        <f ca="1">'Cost Plus'!$AE91*f_MilPro</f>
        <v>0</v>
      </c>
      <c r="BI91" s="300">
        <f ca="1">'Cost Plus'!$AE91*f_MilPro</f>
        <v>0</v>
      </c>
      <c r="BJ91" s="300">
        <f ca="1">'Cost Plus'!$AE91*f_MilPro</f>
        <v>0</v>
      </c>
      <c r="BK91" s="300">
        <f ca="1">'Cost Plus'!$AE91*f_MilPro</f>
        <v>0</v>
      </c>
      <c r="BL91" s="300">
        <f ca="1">'Cost Plus'!$AE91*f_MilPro</f>
        <v>0</v>
      </c>
      <c r="BM91" s="300">
        <f ca="1">'Cost Plus'!$AE91*f_MilPro</f>
        <v>0</v>
      </c>
      <c r="BN91" s="300">
        <f ca="1">'Cost Plus'!$AE91*f_MilPro</f>
        <v>0</v>
      </c>
      <c r="BO91" s="300">
        <f ca="1">'Cost Plus'!$AE91*f_MilPro</f>
        <v>0</v>
      </c>
      <c r="BP91" s="300">
        <f ca="1">'Cost Plus'!$AE91*f_MilPro</f>
        <v>0</v>
      </c>
      <c r="BQ91" s="300">
        <f ca="1">'Cost Plus'!$AE91*f_MilPro</f>
        <v>0</v>
      </c>
      <c r="BR91" s="300">
        <f ca="1">'Cost Plus'!$AE91*f_MilPro</f>
        <v>0</v>
      </c>
      <c r="BS91" s="300">
        <f ca="1">'Cost Plus'!$AE91*f_MilPro</f>
        <v>0</v>
      </c>
      <c r="BT91" s="300">
        <f ca="1">'Cost Plus'!$AE91*f_MilPro</f>
        <v>0</v>
      </c>
      <c r="BU91" s="300">
        <f ca="1">'Cost Plus'!$AE91*f_MilPro</f>
        <v>0</v>
      </c>
      <c r="BV91" s="300">
        <f ca="1">'Cost Plus'!$AE91*f_MilPro</f>
        <v>0</v>
      </c>
      <c r="BW91" s="300">
        <f ca="1">'Cost Plus'!$AE91*f_MilPro</f>
        <v>0</v>
      </c>
      <c r="BX91" s="300">
        <f ca="1">'Cost Plus'!$AE91*f_MilPro</f>
        <v>0</v>
      </c>
      <c r="BY91" s="300">
        <f ca="1">'Cost Plus'!$AE91*f_MilPro</f>
        <v>0</v>
      </c>
      <c r="BZ91" s="300">
        <f ca="1">'Cost Plus'!$AE91*f_MilPro</f>
        <v>0</v>
      </c>
      <c r="CA91" s="300">
        <f ca="1">'Cost Plus'!$AE91*f_MilPro</f>
        <v>0</v>
      </c>
      <c r="CB91" s="300">
        <f ca="1">'Cost Plus'!$AE91*f_MilPro</f>
        <v>0</v>
      </c>
      <c r="CC91" s="300">
        <f ca="1">'Cost Plus'!$AE91*f_MilPro</f>
        <v>0</v>
      </c>
      <c r="CD91" s="300">
        <f ca="1">'Cost Plus'!$AE91*f_MilPro</f>
        <v>0</v>
      </c>
      <c r="CE91" s="300">
        <f ca="1">'Cost Plus'!$AE91*f_MilPro</f>
        <v>0</v>
      </c>
      <c r="CF91" s="300">
        <f ca="1">'Cost Plus'!$AE91*f_MilPro</f>
        <v>0</v>
      </c>
      <c r="CG91" s="300">
        <f ca="1">'Cost Plus'!$AE91*f_MilPro</f>
        <v>0</v>
      </c>
      <c r="CH91" s="300">
        <f ca="1">'Cost Plus'!$AE91*f_MilPro</f>
        <v>0</v>
      </c>
      <c r="CI91" s="300">
        <f ca="1">'Cost Plus'!$AE91*f_MilPro</f>
        <v>0</v>
      </c>
      <c r="CJ91" s="300">
        <f ca="1">'Cost Plus'!$AE91*f_MilPro</f>
        <v>0</v>
      </c>
      <c r="CK91" s="300">
        <f ca="1">'Cost Plus'!$AE91*f_MilPro</f>
        <v>0</v>
      </c>
      <c r="CL91" s="300">
        <f ca="1">'Cost Plus'!$AE91*f_MilPro</f>
        <v>0</v>
      </c>
      <c r="CM91" s="300">
        <f ca="1">'Cost Plus'!$AE91*f_MilPro</f>
        <v>0</v>
      </c>
      <c r="CN91" s="300">
        <f ca="1">'Cost Plus'!$AE91*f_MilPro</f>
        <v>0</v>
      </c>
      <c r="CO91" s="300">
        <f ca="1">'Cost Plus'!$AE91*f_MilPro</f>
        <v>0</v>
      </c>
      <c r="CP91" s="300">
        <f ca="1">'Cost Plus'!$AE91*f_MilPro</f>
        <v>0</v>
      </c>
      <c r="CQ91" s="300">
        <f ca="1">'Cost Plus'!$AE91*f_MilPro</f>
        <v>0</v>
      </c>
      <c r="CR91" s="300">
        <f ca="1">'Cost Plus'!$AE91*f_MilPro</f>
        <v>0</v>
      </c>
      <c r="CS91" s="300">
        <f ca="1">'Cost Plus'!$AE91*f_MilPro</f>
        <v>0</v>
      </c>
      <c r="CT91" s="300">
        <f ca="1">'Cost Plus'!$AE91*f_MilPro</f>
        <v>0</v>
      </c>
      <c r="CU91" s="300">
        <f ca="1">'Cost Plus'!$AE91*f_MilPro</f>
        <v>0</v>
      </c>
      <c r="CV91" s="300">
        <f ca="1">'Cost Plus'!$AE91*f_MilPro</f>
        <v>0</v>
      </c>
      <c r="CW91" s="300">
        <f ca="1">'Cost Plus'!$AE91*f_MilPro</f>
        <v>0</v>
      </c>
      <c r="CX91" s="300">
        <f ca="1">'Cost Plus'!$AE91*f_MilPro</f>
        <v>0</v>
      </c>
      <c r="CY91" s="300">
        <f ca="1">'Cost Plus'!$AE91*f_MilPro</f>
        <v>0</v>
      </c>
      <c r="CZ91" s="300">
        <f ca="1">'Cost Plus'!$AE91*f_MilPro</f>
        <v>0</v>
      </c>
      <c r="DA91" s="300">
        <f ca="1">'Cost Plus'!$AE91*f_MilPro</f>
        <v>0</v>
      </c>
      <c r="DB91" s="300">
        <f ca="1">'Cost Plus'!$AE91*f_MilPro</f>
        <v>0</v>
      </c>
      <c r="DC91" s="300">
        <f ca="1">'Cost Plus'!$AE91*f_MilPro</f>
        <v>0</v>
      </c>
      <c r="DD91" s="300">
        <f ca="1">'Cost Plus'!$AE91*f_MilPro</f>
        <v>0</v>
      </c>
      <c r="DE91" s="300">
        <f ca="1">'Cost Plus'!$AE91*f_MilPro</f>
        <v>0</v>
      </c>
      <c r="DF91" s="300">
        <f ca="1">'Cost Plus'!$AE91*f_MilPro</f>
        <v>0</v>
      </c>
      <c r="DG91" s="300">
        <f ca="1">'Cost Plus'!$AE91*f_MilPro</f>
        <v>0</v>
      </c>
      <c r="DH91" s="300">
        <f ca="1">'Cost Plus'!$AE91*f_MilPro</f>
        <v>0</v>
      </c>
      <c r="DI91" s="300">
        <f ca="1">'Cost Plus'!$AE91*f_MilPro</f>
        <v>0</v>
      </c>
      <c r="DJ91" s="300">
        <f ca="1">'Cost Plus'!$AE91*f_MilPro</f>
        <v>0</v>
      </c>
      <c r="DK91" s="300">
        <f ca="1">'Cost Plus'!$AE91*f_MilPro</f>
        <v>0</v>
      </c>
      <c r="DL91" s="300">
        <f ca="1">'Cost Plus'!$AE91*f_MilPro</f>
        <v>0</v>
      </c>
      <c r="DM91" s="300">
        <f ca="1">'Cost Plus'!$AE91*f_MilPro</f>
        <v>0</v>
      </c>
      <c r="DN91" s="300">
        <f ca="1">'Cost Plus'!$AE91*f_MilPro</f>
        <v>0</v>
      </c>
      <c r="DO91" s="300">
        <f ca="1">'Cost Plus'!$AE91*f_MilPro</f>
        <v>0</v>
      </c>
      <c r="DP91" s="300">
        <f ca="1">'Cost Plus'!$AE91*f_MilPro</f>
        <v>0</v>
      </c>
      <c r="DQ91" s="300">
        <f ca="1">'Cost Plus'!$AE91*f_MilPro</f>
        <v>0</v>
      </c>
      <c r="DR91" s="300">
        <f ca="1">'Cost Plus'!$AE91*f_MilPro</f>
        <v>0</v>
      </c>
      <c r="DS91" s="300">
        <f ca="1">'Cost Plus'!$AE91*f_MilPro</f>
        <v>0</v>
      </c>
      <c r="DT91" s="300">
        <f ca="1">'Cost Plus'!$AE91*f_MilPro</f>
        <v>0</v>
      </c>
      <c r="DU91" s="300">
        <f ca="1">'Cost Plus'!$AE91*f_MilPro</f>
        <v>0</v>
      </c>
      <c r="DV91" s="300">
        <f ca="1">'Cost Plus'!$AE91*f_MilPro</f>
        <v>0</v>
      </c>
      <c r="DW91" s="300">
        <f ca="1">'Cost Plus'!$AE91*f_MilPro</f>
        <v>0</v>
      </c>
      <c r="DX91" s="300">
        <f ca="1">'Cost Plus'!$AE91*f_MilPro</f>
        <v>0</v>
      </c>
      <c r="DY91" s="300">
        <f ca="1">'Cost Plus'!$AE91*f_MilPro</f>
        <v>0</v>
      </c>
      <c r="DZ91" s="300">
        <f ca="1">'Cost Plus'!$AE91*f_MilPro</f>
        <v>0</v>
      </c>
      <c r="EA91" s="300">
        <f ca="1">'Cost Plus'!$AE91*f_MilPro</f>
        <v>0</v>
      </c>
      <c r="EB91" s="300">
        <f ca="1">'Cost Plus'!$AE91*f_MilPro</f>
        <v>0</v>
      </c>
      <c r="EC91" s="300">
        <f ca="1">'Cost Plus'!$AE91*f_MilPro</f>
        <v>0</v>
      </c>
      <c r="ED91" s="300">
        <f ca="1">'Cost Plus'!$AE91*f_MilPro</f>
        <v>0</v>
      </c>
      <c r="EE91" s="300">
        <f ca="1">'Cost Plus'!$AE91*f_MilPro</f>
        <v>0</v>
      </c>
      <c r="EF91" s="300">
        <f ca="1">'Cost Plus'!$AE91*f_MilPro</f>
        <v>0</v>
      </c>
      <c r="EG91" s="300">
        <f ca="1">'Cost Plus'!$AE91*f_MilPro</f>
        <v>0</v>
      </c>
      <c r="EH91" s="300">
        <f ca="1">'Cost Plus'!$AE91*f_MilPro</f>
        <v>0</v>
      </c>
      <c r="EI91" s="300">
        <f ca="1">'Cost Plus'!$AE91*f_MilPro</f>
        <v>0</v>
      </c>
      <c r="EJ91" s="300">
        <f ca="1">'Cost Plus'!$AE91*f_MilPro</f>
        <v>0</v>
      </c>
      <c r="EK91" s="300">
        <f ca="1">'Cost Plus'!$AE91*f_MilPro</f>
        <v>0</v>
      </c>
      <c r="EL91" s="300">
        <f ca="1">'Cost Plus'!$AE91*f_MilPro</f>
        <v>0</v>
      </c>
      <c r="EM91" s="300">
        <f ca="1">'Cost Plus'!$AE91*f_MilPro</f>
        <v>0</v>
      </c>
      <c r="EN91" s="300">
        <f ca="1">'Cost Plus'!$AE91*f_MilPro</f>
        <v>0</v>
      </c>
      <c r="EO91" s="300">
        <f ca="1">'Cost Plus'!$AE91*f_MilPro</f>
        <v>0</v>
      </c>
      <c r="EP91" s="300">
        <f ca="1">'Cost Plus'!$AE91*f_MilPro</f>
        <v>0</v>
      </c>
      <c r="EQ91" s="300">
        <f ca="1">'Cost Plus'!$AE91*f_MilPro</f>
        <v>0</v>
      </c>
      <c r="ER91" s="300">
        <f ca="1">'Cost Plus'!$AE91*f_MilPro</f>
        <v>0</v>
      </c>
      <c r="ES91" s="300">
        <f ca="1">'Cost Plus'!$AE91*f_MilPro</f>
        <v>0</v>
      </c>
      <c r="ET91" s="300">
        <f ca="1">'Cost Plus'!$AE91*f_MilPro</f>
        <v>0</v>
      </c>
      <c r="EU91" s="300">
        <f ca="1">'Cost Plus'!$AE91*f_MilPro</f>
        <v>0</v>
      </c>
      <c r="EV91" s="300">
        <f ca="1">'Cost Plus'!$AE91*f_MilPro</f>
        <v>0</v>
      </c>
      <c r="EW91" s="300">
        <f ca="1">'Cost Plus'!$AE91*f_MilPro</f>
        <v>0</v>
      </c>
      <c r="EX91" s="300">
        <f ca="1">'Cost Plus'!$AE91*f_MilPro</f>
        <v>0</v>
      </c>
      <c r="EY91" s="612"/>
      <c r="EZ91" s="757" t="str">
        <f>'Main Input'!EZ91</f>
        <v>RPI</v>
      </c>
      <c r="FA91" s="757" t="str">
        <f>'Main Input'!FA91</f>
        <v>N/A</v>
      </c>
      <c r="FB91" s="766">
        <f>'Main Input'!FB91</f>
        <v>0</v>
      </c>
      <c r="FC91" s="766" t="str">
        <f>'Main Input'!FC91</f>
        <v>IT Solutions</v>
      </c>
      <c r="FD91" s="766" t="str">
        <f>'Main Input'!FD91</f>
        <v>Managed Services</v>
      </c>
      <c r="FE91" s="757" t="str">
        <f>'Main Input'!FE91</f>
        <v>Opex</v>
      </c>
      <c r="FF91" s="757" t="str">
        <f>'Main Input'!FF91</f>
        <v>ContractAccrual</v>
      </c>
      <c r="FG91" s="757" t="str">
        <f>'Main Input'!FG91</f>
        <v>Expense</v>
      </c>
      <c r="FH91" s="767" t="str">
        <f>'Main Input'!FH91</f>
        <v>A</v>
      </c>
      <c r="FI91" s="768">
        <f>'Main Input'!FI91</f>
        <v>0.22</v>
      </c>
      <c r="FJ91" s="768">
        <f>'Main Input'!FJ91</f>
        <v>0</v>
      </c>
      <c r="FK91" s="612"/>
      <c r="FL91" s="531">
        <f t="shared" si="32"/>
        <v>0</v>
      </c>
      <c r="FM91" s="86"/>
      <c r="FN91" s="612"/>
    </row>
    <row r="92" spans="1:170" ht="12.75" customHeight="1">
      <c r="A92" s="750" t="str">
        <f>'Main Input'!A92</f>
        <v>MTB</v>
      </c>
      <c r="B92" s="762" t="str">
        <f>'Main Input'!B92</f>
        <v>Business Unit</v>
      </c>
      <c r="C92" s="762" t="str">
        <f>'Main Input'!C92</f>
        <v>Labour</v>
      </c>
      <c r="D92" s="762" t="str">
        <f>'Main Input'!D92</f>
        <v>TFR</v>
      </c>
      <c r="E92" s="762" t="str">
        <f>'Main Input'!E92</f>
        <v>Migration Engineer #11 (Wintel)</v>
      </c>
      <c r="F92" s="753" t="str">
        <f>'Main Input'!F92</f>
        <v>direct</v>
      </c>
      <c r="G92" s="753" t="str">
        <f>'Main Input'!G92</f>
        <v>Person</v>
      </c>
      <c r="H92" s="753" t="str">
        <f>'Main Input'!H92</f>
        <v>TAC.CSA.2</v>
      </c>
      <c r="I92" s="753">
        <f>'Main Input'!I92</f>
        <v>0</v>
      </c>
      <c r="J92" s="753">
        <f>'Main Input'!J92</f>
        <v>0</v>
      </c>
      <c r="K92" s="753" t="str">
        <f>'Main Input'!K92</f>
        <v>FJS</v>
      </c>
      <c r="L92" s="753" t="str">
        <f>'Main Input'!L92</f>
        <v>pTran</v>
      </c>
      <c r="M92" s="753">
        <f>'Main Input'!M92</f>
        <v>0</v>
      </c>
      <c r="N92" s="753">
        <f>'Main Input'!N92</f>
        <v>0</v>
      </c>
      <c r="O92" s="753" t="str">
        <f>'Main Input'!O92</f>
        <v>SPAIN</v>
      </c>
      <c r="P92" s="753">
        <f>'Main Input'!P92</f>
        <v>313</v>
      </c>
      <c r="Q92" s="753" t="str">
        <f>'Main Input'!Q92</f>
        <v>EUR</v>
      </c>
      <c r="R92" s="753" t="str">
        <f>'Main Input'!R92</f>
        <v>EMEA</v>
      </c>
      <c r="S92" s="753" t="str">
        <f>'Main Input'!S92</f>
        <v>Local</v>
      </c>
      <c r="T92" s="753">
        <f>'Main Input'!T92</f>
        <v>0</v>
      </c>
      <c r="U92" s="753">
        <f>'Main Input'!U92</f>
        <v>0</v>
      </c>
      <c r="V92" s="753" t="str">
        <f>'Main Input'!V92</f>
        <v>4_ATP</v>
      </c>
      <c r="W92" s="753">
        <f>'Main Input'!W92</f>
        <v>0</v>
      </c>
      <c r="X92" s="753">
        <f>'Main Input'!X92</f>
        <v>0</v>
      </c>
      <c r="Y92" s="753">
        <f>'Main Input'!Y92</f>
        <v>0</v>
      </c>
      <c r="Z92" s="753">
        <f>'Main Input'!Z92</f>
        <v>0</v>
      </c>
      <c r="AA92" s="753">
        <f>'Main Input'!AA92</f>
        <v>0</v>
      </c>
      <c r="AB92" s="763">
        <f>'Main Input'!AB92</f>
        <v>0</v>
      </c>
      <c r="AC92" s="763" t="str">
        <f>'Main Input'!AC92</f>
        <v>Days</v>
      </c>
      <c r="AD92" s="764">
        <f>'Main Input'!AD92</f>
        <v>85</v>
      </c>
      <c r="AE92" s="765">
        <f t="shared" ca="1" si="30"/>
        <v>34108.974358974359</v>
      </c>
      <c r="AF92" s="299">
        <f ca="1">'Cost Plus'!$AE92*f_MilPro</f>
        <v>0</v>
      </c>
      <c r="AG92" s="300">
        <f ca="1">'Cost Plus'!$AE92*f_MilPro</f>
        <v>0</v>
      </c>
      <c r="AH92" s="300">
        <f ca="1">'Cost Plus'!$AE92*f_MilPro</f>
        <v>0</v>
      </c>
      <c r="AI92" s="300">
        <f ca="1">'Cost Plus'!$AE92*f_MilPro</f>
        <v>0</v>
      </c>
      <c r="AJ92" s="300">
        <f ca="1">'Cost Plus'!$AE92*f_MilPro</f>
        <v>0</v>
      </c>
      <c r="AK92" s="300">
        <f ca="1">'Cost Plus'!$AE92*f_MilPro</f>
        <v>34108.974358974359</v>
      </c>
      <c r="AL92" s="300">
        <f ca="1">'Cost Plus'!$AE92*f_MilPro</f>
        <v>0</v>
      </c>
      <c r="AM92" s="300">
        <f ca="1">'Cost Plus'!$AE92*f_MilPro</f>
        <v>0</v>
      </c>
      <c r="AN92" s="300">
        <f ca="1">'Cost Plus'!$AE92*f_MilPro</f>
        <v>0</v>
      </c>
      <c r="AO92" s="300">
        <f ca="1">'Cost Plus'!$AE92*f_MilPro</f>
        <v>0</v>
      </c>
      <c r="AP92" s="300">
        <f ca="1">'Cost Plus'!$AE92*f_MilPro</f>
        <v>0</v>
      </c>
      <c r="AQ92" s="300">
        <f ca="1">'Cost Plus'!$AE92*f_MilPro</f>
        <v>0</v>
      </c>
      <c r="AR92" s="300">
        <f ca="1">'Cost Plus'!$AE92*f_MilPro</f>
        <v>0</v>
      </c>
      <c r="AS92" s="300">
        <f ca="1">'Cost Plus'!$AE92*f_MilPro</f>
        <v>0</v>
      </c>
      <c r="AT92" s="300">
        <f ca="1">'Cost Plus'!$AE92*f_MilPro</f>
        <v>0</v>
      </c>
      <c r="AU92" s="300">
        <f ca="1">'Cost Plus'!$AE92*f_MilPro</f>
        <v>0</v>
      </c>
      <c r="AV92" s="300">
        <f ca="1">'Cost Plus'!$AE92*f_MilPro</f>
        <v>0</v>
      </c>
      <c r="AW92" s="300">
        <f ca="1">'Cost Plus'!$AE92*f_MilPro</f>
        <v>0</v>
      </c>
      <c r="AX92" s="300">
        <f ca="1">'Cost Plus'!$AE92*f_MilPro</f>
        <v>0</v>
      </c>
      <c r="AY92" s="300">
        <f ca="1">'Cost Plus'!$AE92*f_MilPro</f>
        <v>0</v>
      </c>
      <c r="AZ92" s="300">
        <f ca="1">'Cost Plus'!$AE92*f_MilPro</f>
        <v>0</v>
      </c>
      <c r="BA92" s="300">
        <f ca="1">'Cost Plus'!$AE92*f_MilPro</f>
        <v>0</v>
      </c>
      <c r="BB92" s="300">
        <f ca="1">'Cost Plus'!$AE92*f_MilPro</f>
        <v>0</v>
      </c>
      <c r="BC92" s="300">
        <f ca="1">'Cost Plus'!$AE92*f_MilPro</f>
        <v>0</v>
      </c>
      <c r="BD92" s="300">
        <f ca="1">'Cost Plus'!$AE92*f_MilPro</f>
        <v>0</v>
      </c>
      <c r="BE92" s="300">
        <f ca="1">'Cost Plus'!$AE92*f_MilPro</f>
        <v>0</v>
      </c>
      <c r="BF92" s="300">
        <f ca="1">'Cost Plus'!$AE92*f_MilPro</f>
        <v>0</v>
      </c>
      <c r="BG92" s="300">
        <f ca="1">'Cost Plus'!$AE92*f_MilPro</f>
        <v>0</v>
      </c>
      <c r="BH92" s="300">
        <f ca="1">'Cost Plus'!$AE92*f_MilPro</f>
        <v>0</v>
      </c>
      <c r="BI92" s="300">
        <f ca="1">'Cost Plus'!$AE92*f_MilPro</f>
        <v>0</v>
      </c>
      <c r="BJ92" s="300">
        <f ca="1">'Cost Plus'!$AE92*f_MilPro</f>
        <v>0</v>
      </c>
      <c r="BK92" s="300">
        <f ca="1">'Cost Plus'!$AE92*f_MilPro</f>
        <v>0</v>
      </c>
      <c r="BL92" s="300">
        <f ca="1">'Cost Plus'!$AE92*f_MilPro</f>
        <v>0</v>
      </c>
      <c r="BM92" s="300">
        <f ca="1">'Cost Plus'!$AE92*f_MilPro</f>
        <v>0</v>
      </c>
      <c r="BN92" s="300">
        <f ca="1">'Cost Plus'!$AE92*f_MilPro</f>
        <v>0</v>
      </c>
      <c r="BO92" s="300">
        <f ca="1">'Cost Plus'!$AE92*f_MilPro</f>
        <v>0</v>
      </c>
      <c r="BP92" s="300">
        <f ca="1">'Cost Plus'!$AE92*f_MilPro</f>
        <v>0</v>
      </c>
      <c r="BQ92" s="300">
        <f ca="1">'Cost Plus'!$AE92*f_MilPro</f>
        <v>0</v>
      </c>
      <c r="BR92" s="300">
        <f ca="1">'Cost Plus'!$AE92*f_MilPro</f>
        <v>0</v>
      </c>
      <c r="BS92" s="300">
        <f ca="1">'Cost Plus'!$AE92*f_MilPro</f>
        <v>0</v>
      </c>
      <c r="BT92" s="300">
        <f ca="1">'Cost Plus'!$AE92*f_MilPro</f>
        <v>0</v>
      </c>
      <c r="BU92" s="300">
        <f ca="1">'Cost Plus'!$AE92*f_MilPro</f>
        <v>0</v>
      </c>
      <c r="BV92" s="300">
        <f ca="1">'Cost Plus'!$AE92*f_MilPro</f>
        <v>0</v>
      </c>
      <c r="BW92" s="300">
        <f ca="1">'Cost Plus'!$AE92*f_MilPro</f>
        <v>0</v>
      </c>
      <c r="BX92" s="300">
        <f ca="1">'Cost Plus'!$AE92*f_MilPro</f>
        <v>0</v>
      </c>
      <c r="BY92" s="300">
        <f ca="1">'Cost Plus'!$AE92*f_MilPro</f>
        <v>0</v>
      </c>
      <c r="BZ92" s="300">
        <f ca="1">'Cost Plus'!$AE92*f_MilPro</f>
        <v>0</v>
      </c>
      <c r="CA92" s="300">
        <f ca="1">'Cost Plus'!$AE92*f_MilPro</f>
        <v>0</v>
      </c>
      <c r="CB92" s="300">
        <f ca="1">'Cost Plus'!$AE92*f_MilPro</f>
        <v>0</v>
      </c>
      <c r="CC92" s="300">
        <f ca="1">'Cost Plus'!$AE92*f_MilPro</f>
        <v>0</v>
      </c>
      <c r="CD92" s="300">
        <f ca="1">'Cost Plus'!$AE92*f_MilPro</f>
        <v>0</v>
      </c>
      <c r="CE92" s="300">
        <f ca="1">'Cost Plus'!$AE92*f_MilPro</f>
        <v>0</v>
      </c>
      <c r="CF92" s="300">
        <f ca="1">'Cost Plus'!$AE92*f_MilPro</f>
        <v>0</v>
      </c>
      <c r="CG92" s="300">
        <f ca="1">'Cost Plus'!$AE92*f_MilPro</f>
        <v>0</v>
      </c>
      <c r="CH92" s="300">
        <f ca="1">'Cost Plus'!$AE92*f_MilPro</f>
        <v>0</v>
      </c>
      <c r="CI92" s="300">
        <f ca="1">'Cost Plus'!$AE92*f_MilPro</f>
        <v>0</v>
      </c>
      <c r="CJ92" s="300">
        <f ca="1">'Cost Plus'!$AE92*f_MilPro</f>
        <v>0</v>
      </c>
      <c r="CK92" s="300">
        <f ca="1">'Cost Plus'!$AE92*f_MilPro</f>
        <v>0</v>
      </c>
      <c r="CL92" s="300">
        <f ca="1">'Cost Plus'!$AE92*f_MilPro</f>
        <v>0</v>
      </c>
      <c r="CM92" s="300">
        <f ca="1">'Cost Plus'!$AE92*f_MilPro</f>
        <v>0</v>
      </c>
      <c r="CN92" s="300">
        <f ca="1">'Cost Plus'!$AE92*f_MilPro</f>
        <v>0</v>
      </c>
      <c r="CO92" s="300">
        <f ca="1">'Cost Plus'!$AE92*f_MilPro</f>
        <v>0</v>
      </c>
      <c r="CP92" s="300">
        <f ca="1">'Cost Plus'!$AE92*f_MilPro</f>
        <v>0</v>
      </c>
      <c r="CQ92" s="300">
        <f ca="1">'Cost Plus'!$AE92*f_MilPro</f>
        <v>0</v>
      </c>
      <c r="CR92" s="300">
        <f ca="1">'Cost Plus'!$AE92*f_MilPro</f>
        <v>0</v>
      </c>
      <c r="CS92" s="300">
        <f ca="1">'Cost Plus'!$AE92*f_MilPro</f>
        <v>0</v>
      </c>
      <c r="CT92" s="300">
        <f ca="1">'Cost Plus'!$AE92*f_MilPro</f>
        <v>0</v>
      </c>
      <c r="CU92" s="300">
        <f ca="1">'Cost Plus'!$AE92*f_MilPro</f>
        <v>0</v>
      </c>
      <c r="CV92" s="300">
        <f ca="1">'Cost Plus'!$AE92*f_MilPro</f>
        <v>0</v>
      </c>
      <c r="CW92" s="300">
        <f ca="1">'Cost Plus'!$AE92*f_MilPro</f>
        <v>0</v>
      </c>
      <c r="CX92" s="300">
        <f ca="1">'Cost Plus'!$AE92*f_MilPro</f>
        <v>0</v>
      </c>
      <c r="CY92" s="300">
        <f ca="1">'Cost Plus'!$AE92*f_MilPro</f>
        <v>0</v>
      </c>
      <c r="CZ92" s="300">
        <f ca="1">'Cost Plus'!$AE92*f_MilPro</f>
        <v>0</v>
      </c>
      <c r="DA92" s="300">
        <f ca="1">'Cost Plus'!$AE92*f_MilPro</f>
        <v>0</v>
      </c>
      <c r="DB92" s="300">
        <f ca="1">'Cost Plus'!$AE92*f_MilPro</f>
        <v>0</v>
      </c>
      <c r="DC92" s="300">
        <f ca="1">'Cost Plus'!$AE92*f_MilPro</f>
        <v>0</v>
      </c>
      <c r="DD92" s="300">
        <f ca="1">'Cost Plus'!$AE92*f_MilPro</f>
        <v>0</v>
      </c>
      <c r="DE92" s="300">
        <f ca="1">'Cost Plus'!$AE92*f_MilPro</f>
        <v>0</v>
      </c>
      <c r="DF92" s="300">
        <f ca="1">'Cost Plus'!$AE92*f_MilPro</f>
        <v>0</v>
      </c>
      <c r="DG92" s="300">
        <f ca="1">'Cost Plus'!$AE92*f_MilPro</f>
        <v>0</v>
      </c>
      <c r="DH92" s="300">
        <f ca="1">'Cost Plus'!$AE92*f_MilPro</f>
        <v>0</v>
      </c>
      <c r="DI92" s="300">
        <f ca="1">'Cost Plus'!$AE92*f_MilPro</f>
        <v>0</v>
      </c>
      <c r="DJ92" s="300">
        <f ca="1">'Cost Plus'!$AE92*f_MilPro</f>
        <v>0</v>
      </c>
      <c r="DK92" s="300">
        <f ca="1">'Cost Plus'!$AE92*f_MilPro</f>
        <v>0</v>
      </c>
      <c r="DL92" s="300">
        <f ca="1">'Cost Plus'!$AE92*f_MilPro</f>
        <v>0</v>
      </c>
      <c r="DM92" s="300">
        <f ca="1">'Cost Plus'!$AE92*f_MilPro</f>
        <v>0</v>
      </c>
      <c r="DN92" s="300">
        <f ca="1">'Cost Plus'!$AE92*f_MilPro</f>
        <v>0</v>
      </c>
      <c r="DO92" s="300">
        <f ca="1">'Cost Plus'!$AE92*f_MilPro</f>
        <v>0</v>
      </c>
      <c r="DP92" s="300">
        <f ca="1">'Cost Plus'!$AE92*f_MilPro</f>
        <v>0</v>
      </c>
      <c r="DQ92" s="300">
        <f ca="1">'Cost Plus'!$AE92*f_MilPro</f>
        <v>0</v>
      </c>
      <c r="DR92" s="300">
        <f ca="1">'Cost Plus'!$AE92*f_MilPro</f>
        <v>0</v>
      </c>
      <c r="DS92" s="300">
        <f ca="1">'Cost Plus'!$AE92*f_MilPro</f>
        <v>0</v>
      </c>
      <c r="DT92" s="300">
        <f ca="1">'Cost Plus'!$AE92*f_MilPro</f>
        <v>0</v>
      </c>
      <c r="DU92" s="300">
        <f ca="1">'Cost Plus'!$AE92*f_MilPro</f>
        <v>0</v>
      </c>
      <c r="DV92" s="300">
        <f ca="1">'Cost Plus'!$AE92*f_MilPro</f>
        <v>0</v>
      </c>
      <c r="DW92" s="300">
        <f ca="1">'Cost Plus'!$AE92*f_MilPro</f>
        <v>0</v>
      </c>
      <c r="DX92" s="300">
        <f ca="1">'Cost Plus'!$AE92*f_MilPro</f>
        <v>0</v>
      </c>
      <c r="DY92" s="300">
        <f ca="1">'Cost Plus'!$AE92*f_MilPro</f>
        <v>0</v>
      </c>
      <c r="DZ92" s="300">
        <f ca="1">'Cost Plus'!$AE92*f_MilPro</f>
        <v>0</v>
      </c>
      <c r="EA92" s="300">
        <f ca="1">'Cost Plus'!$AE92*f_MilPro</f>
        <v>0</v>
      </c>
      <c r="EB92" s="300">
        <f ca="1">'Cost Plus'!$AE92*f_MilPro</f>
        <v>0</v>
      </c>
      <c r="EC92" s="300">
        <f ca="1">'Cost Plus'!$AE92*f_MilPro</f>
        <v>0</v>
      </c>
      <c r="ED92" s="300">
        <f ca="1">'Cost Plus'!$AE92*f_MilPro</f>
        <v>0</v>
      </c>
      <c r="EE92" s="300">
        <f ca="1">'Cost Plus'!$AE92*f_MilPro</f>
        <v>0</v>
      </c>
      <c r="EF92" s="300">
        <f ca="1">'Cost Plus'!$AE92*f_MilPro</f>
        <v>0</v>
      </c>
      <c r="EG92" s="300">
        <f ca="1">'Cost Plus'!$AE92*f_MilPro</f>
        <v>0</v>
      </c>
      <c r="EH92" s="300">
        <f ca="1">'Cost Plus'!$AE92*f_MilPro</f>
        <v>0</v>
      </c>
      <c r="EI92" s="300">
        <f ca="1">'Cost Plus'!$AE92*f_MilPro</f>
        <v>0</v>
      </c>
      <c r="EJ92" s="300">
        <f ca="1">'Cost Plus'!$AE92*f_MilPro</f>
        <v>0</v>
      </c>
      <c r="EK92" s="300">
        <f ca="1">'Cost Plus'!$AE92*f_MilPro</f>
        <v>0</v>
      </c>
      <c r="EL92" s="300">
        <f ca="1">'Cost Plus'!$AE92*f_MilPro</f>
        <v>0</v>
      </c>
      <c r="EM92" s="300">
        <f ca="1">'Cost Plus'!$AE92*f_MilPro</f>
        <v>0</v>
      </c>
      <c r="EN92" s="300">
        <f ca="1">'Cost Plus'!$AE92*f_MilPro</f>
        <v>0</v>
      </c>
      <c r="EO92" s="300">
        <f ca="1">'Cost Plus'!$AE92*f_MilPro</f>
        <v>0</v>
      </c>
      <c r="EP92" s="300">
        <f ca="1">'Cost Plus'!$AE92*f_MilPro</f>
        <v>0</v>
      </c>
      <c r="EQ92" s="300">
        <f ca="1">'Cost Plus'!$AE92*f_MilPro</f>
        <v>0</v>
      </c>
      <c r="ER92" s="300">
        <f ca="1">'Cost Plus'!$AE92*f_MilPro</f>
        <v>0</v>
      </c>
      <c r="ES92" s="300">
        <f ca="1">'Cost Plus'!$AE92*f_MilPro</f>
        <v>0</v>
      </c>
      <c r="ET92" s="300">
        <f ca="1">'Cost Plus'!$AE92*f_MilPro</f>
        <v>0</v>
      </c>
      <c r="EU92" s="300">
        <f ca="1">'Cost Plus'!$AE92*f_MilPro</f>
        <v>0</v>
      </c>
      <c r="EV92" s="300">
        <f ca="1">'Cost Plus'!$AE92*f_MilPro</f>
        <v>0</v>
      </c>
      <c r="EW92" s="300">
        <f ca="1">'Cost Plus'!$AE92*f_MilPro</f>
        <v>0</v>
      </c>
      <c r="EX92" s="300">
        <f ca="1">'Cost Plus'!$AE92*f_MilPro</f>
        <v>0</v>
      </c>
      <c r="EY92" s="612"/>
      <c r="EZ92" s="757" t="str">
        <f>'Main Input'!EZ92</f>
        <v>RPI</v>
      </c>
      <c r="FA92" s="757" t="str">
        <f>'Main Input'!FA92</f>
        <v>N/A</v>
      </c>
      <c r="FB92" s="766">
        <f>'Main Input'!FB92</f>
        <v>0</v>
      </c>
      <c r="FC92" s="766" t="str">
        <f>'Main Input'!FC92</f>
        <v>IT Solutions</v>
      </c>
      <c r="FD92" s="766" t="str">
        <f>'Main Input'!FD92</f>
        <v>Managed Services</v>
      </c>
      <c r="FE92" s="757" t="str">
        <f>'Main Input'!FE92</f>
        <v>Opex</v>
      </c>
      <c r="FF92" s="757" t="str">
        <f>'Main Input'!FF92</f>
        <v>ContractAccrual</v>
      </c>
      <c r="FG92" s="757" t="str">
        <f>'Main Input'!FG92</f>
        <v>Expense</v>
      </c>
      <c r="FH92" s="767" t="str">
        <f>'Main Input'!FH92</f>
        <v>A</v>
      </c>
      <c r="FI92" s="768">
        <f>'Main Input'!FI92</f>
        <v>0.22</v>
      </c>
      <c r="FJ92" s="768">
        <f>'Main Input'!FJ92</f>
        <v>0</v>
      </c>
      <c r="FK92" s="612"/>
      <c r="FL92" s="531">
        <f t="shared" si="32"/>
        <v>0</v>
      </c>
      <c r="FM92" s="86"/>
      <c r="FN92" s="612"/>
    </row>
    <row r="93" spans="1:170" ht="12.75" customHeight="1">
      <c r="A93" s="750" t="str">
        <f>'Main Input'!A93</f>
        <v>MTB</v>
      </c>
      <c r="B93" s="762" t="str">
        <f>'Main Input'!B93</f>
        <v>Business Unit</v>
      </c>
      <c r="C93" s="762" t="str">
        <f>'Main Input'!C93</f>
        <v>Labour</v>
      </c>
      <c r="D93" s="762" t="str">
        <f>'Main Input'!D93</f>
        <v>TFR</v>
      </c>
      <c r="E93" s="762" t="str">
        <f>'Main Input'!E93</f>
        <v>Migration Engineer #12 (Wintel)</v>
      </c>
      <c r="F93" s="753" t="str">
        <f>'Main Input'!F93</f>
        <v>direct</v>
      </c>
      <c r="G93" s="753" t="str">
        <f>'Main Input'!G93</f>
        <v>Person</v>
      </c>
      <c r="H93" s="753" t="str">
        <f>'Main Input'!H93</f>
        <v>TAC.CSA.2</v>
      </c>
      <c r="I93" s="753">
        <f>'Main Input'!I93</f>
        <v>0</v>
      </c>
      <c r="J93" s="753">
        <f>'Main Input'!J93</f>
        <v>0</v>
      </c>
      <c r="K93" s="753" t="str">
        <f>'Main Input'!K93</f>
        <v>FJS</v>
      </c>
      <c r="L93" s="753" t="str">
        <f>'Main Input'!L93</f>
        <v>pTran</v>
      </c>
      <c r="M93" s="753">
        <f>'Main Input'!M93</f>
        <v>0</v>
      </c>
      <c r="N93" s="753">
        <f>'Main Input'!N93</f>
        <v>0</v>
      </c>
      <c r="O93" s="753" t="str">
        <f>'Main Input'!O93</f>
        <v>SPAIN</v>
      </c>
      <c r="P93" s="753">
        <f>'Main Input'!P93</f>
        <v>313</v>
      </c>
      <c r="Q93" s="753" t="str">
        <f>'Main Input'!Q93</f>
        <v>EUR</v>
      </c>
      <c r="R93" s="753" t="str">
        <f>'Main Input'!R93</f>
        <v>EMEA</v>
      </c>
      <c r="S93" s="753" t="str">
        <f>'Main Input'!S93</f>
        <v>Local</v>
      </c>
      <c r="T93" s="753">
        <f>'Main Input'!T93</f>
        <v>0</v>
      </c>
      <c r="U93" s="753">
        <f>'Main Input'!U93</f>
        <v>0</v>
      </c>
      <c r="V93" s="753" t="str">
        <f>'Main Input'!V93</f>
        <v>4_ATP</v>
      </c>
      <c r="W93" s="753">
        <f>'Main Input'!W93</f>
        <v>0</v>
      </c>
      <c r="X93" s="753">
        <f>'Main Input'!X93</f>
        <v>0</v>
      </c>
      <c r="Y93" s="753">
        <f>'Main Input'!Y93</f>
        <v>0</v>
      </c>
      <c r="Z93" s="753">
        <f>'Main Input'!Z93</f>
        <v>0</v>
      </c>
      <c r="AA93" s="753">
        <f>'Main Input'!AA93</f>
        <v>0</v>
      </c>
      <c r="AB93" s="763">
        <f>'Main Input'!AB93</f>
        <v>0</v>
      </c>
      <c r="AC93" s="763" t="str">
        <f>'Main Input'!AC93</f>
        <v>Days</v>
      </c>
      <c r="AD93" s="764">
        <f>'Main Input'!AD93</f>
        <v>85</v>
      </c>
      <c r="AE93" s="765">
        <f t="shared" ca="1" si="30"/>
        <v>34108.974358974359</v>
      </c>
      <c r="AF93" s="299">
        <f ca="1">'Cost Plus'!$AE93*f_MilPro</f>
        <v>0</v>
      </c>
      <c r="AG93" s="300">
        <f ca="1">'Cost Plus'!$AE93*f_MilPro</f>
        <v>0</v>
      </c>
      <c r="AH93" s="300">
        <f ca="1">'Cost Plus'!$AE93*f_MilPro</f>
        <v>0</v>
      </c>
      <c r="AI93" s="300">
        <f ca="1">'Cost Plus'!$AE93*f_MilPro</f>
        <v>0</v>
      </c>
      <c r="AJ93" s="300">
        <f ca="1">'Cost Plus'!$AE93*f_MilPro</f>
        <v>0</v>
      </c>
      <c r="AK93" s="300">
        <f ca="1">'Cost Plus'!$AE93*f_MilPro</f>
        <v>34108.974358974359</v>
      </c>
      <c r="AL93" s="300">
        <f ca="1">'Cost Plus'!$AE93*f_MilPro</f>
        <v>0</v>
      </c>
      <c r="AM93" s="300">
        <f ca="1">'Cost Plus'!$AE93*f_MilPro</f>
        <v>0</v>
      </c>
      <c r="AN93" s="300">
        <f ca="1">'Cost Plus'!$AE93*f_MilPro</f>
        <v>0</v>
      </c>
      <c r="AO93" s="300">
        <f ca="1">'Cost Plus'!$AE93*f_MilPro</f>
        <v>0</v>
      </c>
      <c r="AP93" s="300">
        <f ca="1">'Cost Plus'!$AE93*f_MilPro</f>
        <v>0</v>
      </c>
      <c r="AQ93" s="300">
        <f ca="1">'Cost Plus'!$AE93*f_MilPro</f>
        <v>0</v>
      </c>
      <c r="AR93" s="300">
        <f ca="1">'Cost Plus'!$AE93*f_MilPro</f>
        <v>0</v>
      </c>
      <c r="AS93" s="300">
        <f ca="1">'Cost Plus'!$AE93*f_MilPro</f>
        <v>0</v>
      </c>
      <c r="AT93" s="300">
        <f ca="1">'Cost Plus'!$AE93*f_MilPro</f>
        <v>0</v>
      </c>
      <c r="AU93" s="300">
        <f ca="1">'Cost Plus'!$AE93*f_MilPro</f>
        <v>0</v>
      </c>
      <c r="AV93" s="300">
        <f ca="1">'Cost Plus'!$AE93*f_MilPro</f>
        <v>0</v>
      </c>
      <c r="AW93" s="300">
        <f ca="1">'Cost Plus'!$AE93*f_MilPro</f>
        <v>0</v>
      </c>
      <c r="AX93" s="300">
        <f ca="1">'Cost Plus'!$AE93*f_MilPro</f>
        <v>0</v>
      </c>
      <c r="AY93" s="300">
        <f ca="1">'Cost Plus'!$AE93*f_MilPro</f>
        <v>0</v>
      </c>
      <c r="AZ93" s="300">
        <f ca="1">'Cost Plus'!$AE93*f_MilPro</f>
        <v>0</v>
      </c>
      <c r="BA93" s="300">
        <f ca="1">'Cost Plus'!$AE93*f_MilPro</f>
        <v>0</v>
      </c>
      <c r="BB93" s="300">
        <f ca="1">'Cost Plus'!$AE93*f_MilPro</f>
        <v>0</v>
      </c>
      <c r="BC93" s="300">
        <f ca="1">'Cost Plus'!$AE93*f_MilPro</f>
        <v>0</v>
      </c>
      <c r="BD93" s="300">
        <f ca="1">'Cost Plus'!$AE93*f_MilPro</f>
        <v>0</v>
      </c>
      <c r="BE93" s="300">
        <f ca="1">'Cost Plus'!$AE93*f_MilPro</f>
        <v>0</v>
      </c>
      <c r="BF93" s="300">
        <f ca="1">'Cost Plus'!$AE93*f_MilPro</f>
        <v>0</v>
      </c>
      <c r="BG93" s="300">
        <f ca="1">'Cost Plus'!$AE93*f_MilPro</f>
        <v>0</v>
      </c>
      <c r="BH93" s="300">
        <f ca="1">'Cost Plus'!$AE93*f_MilPro</f>
        <v>0</v>
      </c>
      <c r="BI93" s="300">
        <f ca="1">'Cost Plus'!$AE93*f_MilPro</f>
        <v>0</v>
      </c>
      <c r="BJ93" s="300">
        <f ca="1">'Cost Plus'!$AE93*f_MilPro</f>
        <v>0</v>
      </c>
      <c r="BK93" s="300">
        <f ca="1">'Cost Plus'!$AE93*f_MilPro</f>
        <v>0</v>
      </c>
      <c r="BL93" s="300">
        <f ca="1">'Cost Plus'!$AE93*f_MilPro</f>
        <v>0</v>
      </c>
      <c r="BM93" s="300">
        <f ca="1">'Cost Plus'!$AE93*f_MilPro</f>
        <v>0</v>
      </c>
      <c r="BN93" s="300">
        <f ca="1">'Cost Plus'!$AE93*f_MilPro</f>
        <v>0</v>
      </c>
      <c r="BO93" s="300">
        <f ca="1">'Cost Plus'!$AE93*f_MilPro</f>
        <v>0</v>
      </c>
      <c r="BP93" s="300">
        <f ca="1">'Cost Plus'!$AE93*f_MilPro</f>
        <v>0</v>
      </c>
      <c r="BQ93" s="300">
        <f ca="1">'Cost Plus'!$AE93*f_MilPro</f>
        <v>0</v>
      </c>
      <c r="BR93" s="300">
        <f ca="1">'Cost Plus'!$AE93*f_MilPro</f>
        <v>0</v>
      </c>
      <c r="BS93" s="300">
        <f ca="1">'Cost Plus'!$AE93*f_MilPro</f>
        <v>0</v>
      </c>
      <c r="BT93" s="300">
        <f ca="1">'Cost Plus'!$AE93*f_MilPro</f>
        <v>0</v>
      </c>
      <c r="BU93" s="300">
        <f ca="1">'Cost Plus'!$AE93*f_MilPro</f>
        <v>0</v>
      </c>
      <c r="BV93" s="300">
        <f ca="1">'Cost Plus'!$AE93*f_MilPro</f>
        <v>0</v>
      </c>
      <c r="BW93" s="300">
        <f ca="1">'Cost Plus'!$AE93*f_MilPro</f>
        <v>0</v>
      </c>
      <c r="BX93" s="300">
        <f ca="1">'Cost Plus'!$AE93*f_MilPro</f>
        <v>0</v>
      </c>
      <c r="BY93" s="300">
        <f ca="1">'Cost Plus'!$AE93*f_MilPro</f>
        <v>0</v>
      </c>
      <c r="BZ93" s="300">
        <f ca="1">'Cost Plus'!$AE93*f_MilPro</f>
        <v>0</v>
      </c>
      <c r="CA93" s="300">
        <f ca="1">'Cost Plus'!$AE93*f_MilPro</f>
        <v>0</v>
      </c>
      <c r="CB93" s="300">
        <f ca="1">'Cost Plus'!$AE93*f_MilPro</f>
        <v>0</v>
      </c>
      <c r="CC93" s="300">
        <f ca="1">'Cost Plus'!$AE93*f_MilPro</f>
        <v>0</v>
      </c>
      <c r="CD93" s="300">
        <f ca="1">'Cost Plus'!$AE93*f_MilPro</f>
        <v>0</v>
      </c>
      <c r="CE93" s="300">
        <f ca="1">'Cost Plus'!$AE93*f_MilPro</f>
        <v>0</v>
      </c>
      <c r="CF93" s="300">
        <f ca="1">'Cost Plus'!$AE93*f_MilPro</f>
        <v>0</v>
      </c>
      <c r="CG93" s="300">
        <f ca="1">'Cost Plus'!$AE93*f_MilPro</f>
        <v>0</v>
      </c>
      <c r="CH93" s="300">
        <f ca="1">'Cost Plus'!$AE93*f_MilPro</f>
        <v>0</v>
      </c>
      <c r="CI93" s="300">
        <f ca="1">'Cost Plus'!$AE93*f_MilPro</f>
        <v>0</v>
      </c>
      <c r="CJ93" s="300">
        <f ca="1">'Cost Plus'!$AE93*f_MilPro</f>
        <v>0</v>
      </c>
      <c r="CK93" s="300">
        <f ca="1">'Cost Plus'!$AE93*f_MilPro</f>
        <v>0</v>
      </c>
      <c r="CL93" s="300">
        <f ca="1">'Cost Plus'!$AE93*f_MilPro</f>
        <v>0</v>
      </c>
      <c r="CM93" s="300">
        <f ca="1">'Cost Plus'!$AE93*f_MilPro</f>
        <v>0</v>
      </c>
      <c r="CN93" s="300">
        <f ca="1">'Cost Plus'!$AE93*f_MilPro</f>
        <v>0</v>
      </c>
      <c r="CO93" s="300">
        <f ca="1">'Cost Plus'!$AE93*f_MilPro</f>
        <v>0</v>
      </c>
      <c r="CP93" s="300">
        <f ca="1">'Cost Plus'!$AE93*f_MilPro</f>
        <v>0</v>
      </c>
      <c r="CQ93" s="300">
        <f ca="1">'Cost Plus'!$AE93*f_MilPro</f>
        <v>0</v>
      </c>
      <c r="CR93" s="300">
        <f ca="1">'Cost Plus'!$AE93*f_MilPro</f>
        <v>0</v>
      </c>
      <c r="CS93" s="300">
        <f ca="1">'Cost Plus'!$AE93*f_MilPro</f>
        <v>0</v>
      </c>
      <c r="CT93" s="300">
        <f ca="1">'Cost Plus'!$AE93*f_MilPro</f>
        <v>0</v>
      </c>
      <c r="CU93" s="300">
        <f ca="1">'Cost Plus'!$AE93*f_MilPro</f>
        <v>0</v>
      </c>
      <c r="CV93" s="300">
        <f ca="1">'Cost Plus'!$AE93*f_MilPro</f>
        <v>0</v>
      </c>
      <c r="CW93" s="300">
        <f ca="1">'Cost Plus'!$AE93*f_MilPro</f>
        <v>0</v>
      </c>
      <c r="CX93" s="300">
        <f ca="1">'Cost Plus'!$AE93*f_MilPro</f>
        <v>0</v>
      </c>
      <c r="CY93" s="300">
        <f ca="1">'Cost Plus'!$AE93*f_MilPro</f>
        <v>0</v>
      </c>
      <c r="CZ93" s="300">
        <f ca="1">'Cost Plus'!$AE93*f_MilPro</f>
        <v>0</v>
      </c>
      <c r="DA93" s="300">
        <f ca="1">'Cost Plus'!$AE93*f_MilPro</f>
        <v>0</v>
      </c>
      <c r="DB93" s="300">
        <f ca="1">'Cost Plus'!$AE93*f_MilPro</f>
        <v>0</v>
      </c>
      <c r="DC93" s="300">
        <f ca="1">'Cost Plus'!$AE93*f_MilPro</f>
        <v>0</v>
      </c>
      <c r="DD93" s="300">
        <f ca="1">'Cost Plus'!$AE93*f_MilPro</f>
        <v>0</v>
      </c>
      <c r="DE93" s="300">
        <f ca="1">'Cost Plus'!$AE93*f_MilPro</f>
        <v>0</v>
      </c>
      <c r="DF93" s="300">
        <f ca="1">'Cost Plus'!$AE93*f_MilPro</f>
        <v>0</v>
      </c>
      <c r="DG93" s="300">
        <f ca="1">'Cost Plus'!$AE93*f_MilPro</f>
        <v>0</v>
      </c>
      <c r="DH93" s="300">
        <f ca="1">'Cost Plus'!$AE93*f_MilPro</f>
        <v>0</v>
      </c>
      <c r="DI93" s="300">
        <f ca="1">'Cost Plus'!$AE93*f_MilPro</f>
        <v>0</v>
      </c>
      <c r="DJ93" s="300">
        <f ca="1">'Cost Plus'!$AE93*f_MilPro</f>
        <v>0</v>
      </c>
      <c r="DK93" s="300">
        <f ca="1">'Cost Plus'!$AE93*f_MilPro</f>
        <v>0</v>
      </c>
      <c r="DL93" s="300">
        <f ca="1">'Cost Plus'!$AE93*f_MilPro</f>
        <v>0</v>
      </c>
      <c r="DM93" s="300">
        <f ca="1">'Cost Plus'!$AE93*f_MilPro</f>
        <v>0</v>
      </c>
      <c r="DN93" s="300">
        <f ca="1">'Cost Plus'!$AE93*f_MilPro</f>
        <v>0</v>
      </c>
      <c r="DO93" s="300">
        <f ca="1">'Cost Plus'!$AE93*f_MilPro</f>
        <v>0</v>
      </c>
      <c r="DP93" s="300">
        <f ca="1">'Cost Plus'!$AE93*f_MilPro</f>
        <v>0</v>
      </c>
      <c r="DQ93" s="300">
        <f ca="1">'Cost Plus'!$AE93*f_MilPro</f>
        <v>0</v>
      </c>
      <c r="DR93" s="300">
        <f ca="1">'Cost Plus'!$AE93*f_MilPro</f>
        <v>0</v>
      </c>
      <c r="DS93" s="300">
        <f ca="1">'Cost Plus'!$AE93*f_MilPro</f>
        <v>0</v>
      </c>
      <c r="DT93" s="300">
        <f ca="1">'Cost Plus'!$AE93*f_MilPro</f>
        <v>0</v>
      </c>
      <c r="DU93" s="300">
        <f ca="1">'Cost Plus'!$AE93*f_MilPro</f>
        <v>0</v>
      </c>
      <c r="DV93" s="300">
        <f ca="1">'Cost Plus'!$AE93*f_MilPro</f>
        <v>0</v>
      </c>
      <c r="DW93" s="300">
        <f ca="1">'Cost Plus'!$AE93*f_MilPro</f>
        <v>0</v>
      </c>
      <c r="DX93" s="300">
        <f ca="1">'Cost Plus'!$AE93*f_MilPro</f>
        <v>0</v>
      </c>
      <c r="DY93" s="300">
        <f ca="1">'Cost Plus'!$AE93*f_MilPro</f>
        <v>0</v>
      </c>
      <c r="DZ93" s="300">
        <f ca="1">'Cost Plus'!$AE93*f_MilPro</f>
        <v>0</v>
      </c>
      <c r="EA93" s="300">
        <f ca="1">'Cost Plus'!$AE93*f_MilPro</f>
        <v>0</v>
      </c>
      <c r="EB93" s="300">
        <f ca="1">'Cost Plus'!$AE93*f_MilPro</f>
        <v>0</v>
      </c>
      <c r="EC93" s="300">
        <f ca="1">'Cost Plus'!$AE93*f_MilPro</f>
        <v>0</v>
      </c>
      <c r="ED93" s="300">
        <f ca="1">'Cost Plus'!$AE93*f_MilPro</f>
        <v>0</v>
      </c>
      <c r="EE93" s="300">
        <f ca="1">'Cost Plus'!$AE93*f_MilPro</f>
        <v>0</v>
      </c>
      <c r="EF93" s="300">
        <f ca="1">'Cost Plus'!$AE93*f_MilPro</f>
        <v>0</v>
      </c>
      <c r="EG93" s="300">
        <f ca="1">'Cost Plus'!$AE93*f_MilPro</f>
        <v>0</v>
      </c>
      <c r="EH93" s="300">
        <f ca="1">'Cost Plus'!$AE93*f_MilPro</f>
        <v>0</v>
      </c>
      <c r="EI93" s="300">
        <f ca="1">'Cost Plus'!$AE93*f_MilPro</f>
        <v>0</v>
      </c>
      <c r="EJ93" s="300">
        <f ca="1">'Cost Plus'!$AE93*f_MilPro</f>
        <v>0</v>
      </c>
      <c r="EK93" s="300">
        <f ca="1">'Cost Plus'!$AE93*f_MilPro</f>
        <v>0</v>
      </c>
      <c r="EL93" s="300">
        <f ca="1">'Cost Plus'!$AE93*f_MilPro</f>
        <v>0</v>
      </c>
      <c r="EM93" s="300">
        <f ca="1">'Cost Plus'!$AE93*f_MilPro</f>
        <v>0</v>
      </c>
      <c r="EN93" s="300">
        <f ca="1">'Cost Plus'!$AE93*f_MilPro</f>
        <v>0</v>
      </c>
      <c r="EO93" s="300">
        <f ca="1">'Cost Plus'!$AE93*f_MilPro</f>
        <v>0</v>
      </c>
      <c r="EP93" s="300">
        <f ca="1">'Cost Plus'!$AE93*f_MilPro</f>
        <v>0</v>
      </c>
      <c r="EQ93" s="300">
        <f ca="1">'Cost Plus'!$AE93*f_MilPro</f>
        <v>0</v>
      </c>
      <c r="ER93" s="300">
        <f ca="1">'Cost Plus'!$AE93*f_MilPro</f>
        <v>0</v>
      </c>
      <c r="ES93" s="300">
        <f ca="1">'Cost Plus'!$AE93*f_MilPro</f>
        <v>0</v>
      </c>
      <c r="ET93" s="300">
        <f ca="1">'Cost Plus'!$AE93*f_MilPro</f>
        <v>0</v>
      </c>
      <c r="EU93" s="300">
        <f ca="1">'Cost Plus'!$AE93*f_MilPro</f>
        <v>0</v>
      </c>
      <c r="EV93" s="300">
        <f ca="1">'Cost Plus'!$AE93*f_MilPro</f>
        <v>0</v>
      </c>
      <c r="EW93" s="300">
        <f ca="1">'Cost Plus'!$AE93*f_MilPro</f>
        <v>0</v>
      </c>
      <c r="EX93" s="300">
        <f ca="1">'Cost Plus'!$AE93*f_MilPro</f>
        <v>0</v>
      </c>
      <c r="EY93" s="612"/>
      <c r="EZ93" s="757" t="str">
        <f>'Main Input'!EZ93</f>
        <v>RPI</v>
      </c>
      <c r="FA93" s="757" t="str">
        <f>'Main Input'!FA93</f>
        <v>N/A</v>
      </c>
      <c r="FB93" s="766">
        <f>'Main Input'!FB93</f>
        <v>0</v>
      </c>
      <c r="FC93" s="766" t="str">
        <f>'Main Input'!FC93</f>
        <v>IT Solutions</v>
      </c>
      <c r="FD93" s="766" t="str">
        <f>'Main Input'!FD93</f>
        <v>Managed Services</v>
      </c>
      <c r="FE93" s="757" t="str">
        <f>'Main Input'!FE93</f>
        <v>Opex</v>
      </c>
      <c r="FF93" s="757" t="str">
        <f>'Main Input'!FF93</f>
        <v>ContractAccrual</v>
      </c>
      <c r="FG93" s="757" t="str">
        <f>'Main Input'!FG93</f>
        <v>Expense</v>
      </c>
      <c r="FH93" s="767" t="str">
        <f>'Main Input'!FH93</f>
        <v>A</v>
      </c>
      <c r="FI93" s="768">
        <f>'Main Input'!FI93</f>
        <v>0.22</v>
      </c>
      <c r="FJ93" s="768">
        <f>'Main Input'!FJ93</f>
        <v>0</v>
      </c>
      <c r="FK93" s="612"/>
      <c r="FL93" s="531">
        <f t="shared" si="32"/>
        <v>0</v>
      </c>
      <c r="FM93" s="86"/>
      <c r="FN93" s="612"/>
    </row>
    <row r="94" spans="1:170" ht="12.75" customHeight="1">
      <c r="A94" s="750" t="str">
        <f>'Main Input'!A94</f>
        <v>MTB</v>
      </c>
      <c r="B94" s="762" t="str">
        <f>'Main Input'!B94</f>
        <v>Business Unit</v>
      </c>
      <c r="C94" s="762" t="str">
        <f>'Main Input'!C94</f>
        <v>Labour</v>
      </c>
      <c r="D94" s="762" t="str">
        <f>'Main Input'!D94</f>
        <v>TFR</v>
      </c>
      <c r="E94" s="762" t="str">
        <f>'Main Input'!E94</f>
        <v>Migration Engineer #13 (Wintel)</v>
      </c>
      <c r="F94" s="753" t="str">
        <f>'Main Input'!F94</f>
        <v>direct</v>
      </c>
      <c r="G94" s="753" t="str">
        <f>'Main Input'!G94</f>
        <v>Person</v>
      </c>
      <c r="H94" s="753" t="str">
        <f>'Main Input'!H94</f>
        <v>TAC.CSA.2</v>
      </c>
      <c r="I94" s="753">
        <f>'Main Input'!I94</f>
        <v>0</v>
      </c>
      <c r="J94" s="753">
        <f>'Main Input'!J94</f>
        <v>0</v>
      </c>
      <c r="K94" s="753" t="str">
        <f>'Main Input'!K94</f>
        <v>FJS</v>
      </c>
      <c r="L94" s="753" t="str">
        <f>'Main Input'!L94</f>
        <v>pTran</v>
      </c>
      <c r="M94" s="753">
        <f>'Main Input'!M94</f>
        <v>0</v>
      </c>
      <c r="N94" s="753">
        <f>'Main Input'!N94</f>
        <v>0</v>
      </c>
      <c r="O94" s="753" t="str">
        <f>'Main Input'!O94</f>
        <v>SPAIN</v>
      </c>
      <c r="P94" s="753">
        <f>'Main Input'!P94</f>
        <v>313</v>
      </c>
      <c r="Q94" s="753" t="str">
        <f>'Main Input'!Q94</f>
        <v>EUR</v>
      </c>
      <c r="R94" s="753" t="str">
        <f>'Main Input'!R94</f>
        <v>EMEA</v>
      </c>
      <c r="S94" s="753" t="str">
        <f>'Main Input'!S94</f>
        <v>Local</v>
      </c>
      <c r="T94" s="753">
        <f>'Main Input'!T94</f>
        <v>0</v>
      </c>
      <c r="U94" s="753">
        <f>'Main Input'!U94</f>
        <v>0</v>
      </c>
      <c r="V94" s="753" t="str">
        <f>'Main Input'!V94</f>
        <v>4_ATP</v>
      </c>
      <c r="W94" s="753">
        <f>'Main Input'!W94</f>
        <v>0</v>
      </c>
      <c r="X94" s="753">
        <f>'Main Input'!X94</f>
        <v>0</v>
      </c>
      <c r="Y94" s="753">
        <f>'Main Input'!Y94</f>
        <v>0</v>
      </c>
      <c r="Z94" s="753">
        <f>'Main Input'!Z94</f>
        <v>0</v>
      </c>
      <c r="AA94" s="753">
        <f>'Main Input'!AA94</f>
        <v>0</v>
      </c>
      <c r="AB94" s="763">
        <f>'Main Input'!AB94</f>
        <v>0</v>
      </c>
      <c r="AC94" s="763" t="str">
        <f>'Main Input'!AC94</f>
        <v>Days</v>
      </c>
      <c r="AD94" s="764">
        <f>'Main Input'!AD94</f>
        <v>85</v>
      </c>
      <c r="AE94" s="765">
        <f t="shared" ca="1" si="30"/>
        <v>34108.974358974359</v>
      </c>
      <c r="AF94" s="299">
        <f ca="1">'Cost Plus'!$AE94*f_MilPro</f>
        <v>0</v>
      </c>
      <c r="AG94" s="300">
        <f ca="1">'Cost Plus'!$AE94*f_MilPro</f>
        <v>0</v>
      </c>
      <c r="AH94" s="300">
        <f ca="1">'Cost Plus'!$AE94*f_MilPro</f>
        <v>0</v>
      </c>
      <c r="AI94" s="300">
        <f ca="1">'Cost Plus'!$AE94*f_MilPro</f>
        <v>0</v>
      </c>
      <c r="AJ94" s="300">
        <f ca="1">'Cost Plus'!$AE94*f_MilPro</f>
        <v>0</v>
      </c>
      <c r="AK94" s="300">
        <f ca="1">'Cost Plus'!$AE94*f_MilPro</f>
        <v>34108.974358974359</v>
      </c>
      <c r="AL94" s="300">
        <f ca="1">'Cost Plus'!$AE94*f_MilPro</f>
        <v>0</v>
      </c>
      <c r="AM94" s="300">
        <f ca="1">'Cost Plus'!$AE94*f_MilPro</f>
        <v>0</v>
      </c>
      <c r="AN94" s="300">
        <f ca="1">'Cost Plus'!$AE94*f_MilPro</f>
        <v>0</v>
      </c>
      <c r="AO94" s="300">
        <f ca="1">'Cost Plus'!$AE94*f_MilPro</f>
        <v>0</v>
      </c>
      <c r="AP94" s="300">
        <f ca="1">'Cost Plus'!$AE94*f_MilPro</f>
        <v>0</v>
      </c>
      <c r="AQ94" s="300">
        <f ca="1">'Cost Plus'!$AE94*f_MilPro</f>
        <v>0</v>
      </c>
      <c r="AR94" s="300">
        <f ca="1">'Cost Plus'!$AE94*f_MilPro</f>
        <v>0</v>
      </c>
      <c r="AS94" s="300">
        <f ca="1">'Cost Plus'!$AE94*f_MilPro</f>
        <v>0</v>
      </c>
      <c r="AT94" s="300">
        <f ca="1">'Cost Plus'!$AE94*f_MilPro</f>
        <v>0</v>
      </c>
      <c r="AU94" s="300">
        <f ca="1">'Cost Plus'!$AE94*f_MilPro</f>
        <v>0</v>
      </c>
      <c r="AV94" s="300">
        <f ca="1">'Cost Plus'!$AE94*f_MilPro</f>
        <v>0</v>
      </c>
      <c r="AW94" s="300">
        <f ca="1">'Cost Plus'!$AE94*f_MilPro</f>
        <v>0</v>
      </c>
      <c r="AX94" s="300">
        <f ca="1">'Cost Plus'!$AE94*f_MilPro</f>
        <v>0</v>
      </c>
      <c r="AY94" s="300">
        <f ca="1">'Cost Plus'!$AE94*f_MilPro</f>
        <v>0</v>
      </c>
      <c r="AZ94" s="300">
        <f ca="1">'Cost Plus'!$AE94*f_MilPro</f>
        <v>0</v>
      </c>
      <c r="BA94" s="300">
        <f ca="1">'Cost Plus'!$AE94*f_MilPro</f>
        <v>0</v>
      </c>
      <c r="BB94" s="300">
        <f ca="1">'Cost Plus'!$AE94*f_MilPro</f>
        <v>0</v>
      </c>
      <c r="BC94" s="300">
        <f ca="1">'Cost Plus'!$AE94*f_MilPro</f>
        <v>0</v>
      </c>
      <c r="BD94" s="300">
        <f ca="1">'Cost Plus'!$AE94*f_MilPro</f>
        <v>0</v>
      </c>
      <c r="BE94" s="300">
        <f ca="1">'Cost Plus'!$AE94*f_MilPro</f>
        <v>0</v>
      </c>
      <c r="BF94" s="300">
        <f ca="1">'Cost Plus'!$AE94*f_MilPro</f>
        <v>0</v>
      </c>
      <c r="BG94" s="300">
        <f ca="1">'Cost Plus'!$AE94*f_MilPro</f>
        <v>0</v>
      </c>
      <c r="BH94" s="300">
        <f ca="1">'Cost Plus'!$AE94*f_MilPro</f>
        <v>0</v>
      </c>
      <c r="BI94" s="300">
        <f ca="1">'Cost Plus'!$AE94*f_MilPro</f>
        <v>0</v>
      </c>
      <c r="BJ94" s="300">
        <f ca="1">'Cost Plus'!$AE94*f_MilPro</f>
        <v>0</v>
      </c>
      <c r="BK94" s="300">
        <f ca="1">'Cost Plus'!$AE94*f_MilPro</f>
        <v>0</v>
      </c>
      <c r="BL94" s="300">
        <f ca="1">'Cost Plus'!$AE94*f_MilPro</f>
        <v>0</v>
      </c>
      <c r="BM94" s="300">
        <f ca="1">'Cost Plus'!$AE94*f_MilPro</f>
        <v>0</v>
      </c>
      <c r="BN94" s="300">
        <f ca="1">'Cost Plus'!$AE94*f_MilPro</f>
        <v>0</v>
      </c>
      <c r="BO94" s="300">
        <f ca="1">'Cost Plus'!$AE94*f_MilPro</f>
        <v>0</v>
      </c>
      <c r="BP94" s="300">
        <f ca="1">'Cost Plus'!$AE94*f_MilPro</f>
        <v>0</v>
      </c>
      <c r="BQ94" s="300">
        <f ca="1">'Cost Plus'!$AE94*f_MilPro</f>
        <v>0</v>
      </c>
      <c r="BR94" s="300">
        <f ca="1">'Cost Plus'!$AE94*f_MilPro</f>
        <v>0</v>
      </c>
      <c r="BS94" s="300">
        <f ca="1">'Cost Plus'!$AE94*f_MilPro</f>
        <v>0</v>
      </c>
      <c r="BT94" s="300">
        <f ca="1">'Cost Plus'!$AE94*f_MilPro</f>
        <v>0</v>
      </c>
      <c r="BU94" s="300">
        <f ca="1">'Cost Plus'!$AE94*f_MilPro</f>
        <v>0</v>
      </c>
      <c r="BV94" s="300">
        <f ca="1">'Cost Plus'!$AE94*f_MilPro</f>
        <v>0</v>
      </c>
      <c r="BW94" s="300">
        <f ca="1">'Cost Plus'!$AE94*f_MilPro</f>
        <v>0</v>
      </c>
      <c r="BX94" s="300">
        <f ca="1">'Cost Plus'!$AE94*f_MilPro</f>
        <v>0</v>
      </c>
      <c r="BY94" s="300">
        <f ca="1">'Cost Plus'!$AE94*f_MilPro</f>
        <v>0</v>
      </c>
      <c r="BZ94" s="300">
        <f ca="1">'Cost Plus'!$AE94*f_MilPro</f>
        <v>0</v>
      </c>
      <c r="CA94" s="300">
        <f ca="1">'Cost Plus'!$AE94*f_MilPro</f>
        <v>0</v>
      </c>
      <c r="CB94" s="300">
        <f ca="1">'Cost Plus'!$AE94*f_MilPro</f>
        <v>0</v>
      </c>
      <c r="CC94" s="300">
        <f ca="1">'Cost Plus'!$AE94*f_MilPro</f>
        <v>0</v>
      </c>
      <c r="CD94" s="300">
        <f ca="1">'Cost Plus'!$AE94*f_MilPro</f>
        <v>0</v>
      </c>
      <c r="CE94" s="300">
        <f ca="1">'Cost Plus'!$AE94*f_MilPro</f>
        <v>0</v>
      </c>
      <c r="CF94" s="300">
        <f ca="1">'Cost Plus'!$AE94*f_MilPro</f>
        <v>0</v>
      </c>
      <c r="CG94" s="300">
        <f ca="1">'Cost Plus'!$AE94*f_MilPro</f>
        <v>0</v>
      </c>
      <c r="CH94" s="300">
        <f ca="1">'Cost Plus'!$AE94*f_MilPro</f>
        <v>0</v>
      </c>
      <c r="CI94" s="300">
        <f ca="1">'Cost Plus'!$AE94*f_MilPro</f>
        <v>0</v>
      </c>
      <c r="CJ94" s="300">
        <f ca="1">'Cost Plus'!$AE94*f_MilPro</f>
        <v>0</v>
      </c>
      <c r="CK94" s="300">
        <f ca="1">'Cost Plus'!$AE94*f_MilPro</f>
        <v>0</v>
      </c>
      <c r="CL94" s="300">
        <f ca="1">'Cost Plus'!$AE94*f_MilPro</f>
        <v>0</v>
      </c>
      <c r="CM94" s="300">
        <f ca="1">'Cost Plus'!$AE94*f_MilPro</f>
        <v>0</v>
      </c>
      <c r="CN94" s="300">
        <f ca="1">'Cost Plus'!$AE94*f_MilPro</f>
        <v>0</v>
      </c>
      <c r="CO94" s="300">
        <f ca="1">'Cost Plus'!$AE94*f_MilPro</f>
        <v>0</v>
      </c>
      <c r="CP94" s="300">
        <f ca="1">'Cost Plus'!$AE94*f_MilPro</f>
        <v>0</v>
      </c>
      <c r="CQ94" s="300">
        <f ca="1">'Cost Plus'!$AE94*f_MilPro</f>
        <v>0</v>
      </c>
      <c r="CR94" s="300">
        <f ca="1">'Cost Plus'!$AE94*f_MilPro</f>
        <v>0</v>
      </c>
      <c r="CS94" s="300">
        <f ca="1">'Cost Plus'!$AE94*f_MilPro</f>
        <v>0</v>
      </c>
      <c r="CT94" s="300">
        <f ca="1">'Cost Plus'!$AE94*f_MilPro</f>
        <v>0</v>
      </c>
      <c r="CU94" s="300">
        <f ca="1">'Cost Plus'!$AE94*f_MilPro</f>
        <v>0</v>
      </c>
      <c r="CV94" s="300">
        <f ca="1">'Cost Plus'!$AE94*f_MilPro</f>
        <v>0</v>
      </c>
      <c r="CW94" s="300">
        <f ca="1">'Cost Plus'!$AE94*f_MilPro</f>
        <v>0</v>
      </c>
      <c r="CX94" s="300">
        <f ca="1">'Cost Plus'!$AE94*f_MilPro</f>
        <v>0</v>
      </c>
      <c r="CY94" s="300">
        <f ca="1">'Cost Plus'!$AE94*f_MilPro</f>
        <v>0</v>
      </c>
      <c r="CZ94" s="300">
        <f ca="1">'Cost Plus'!$AE94*f_MilPro</f>
        <v>0</v>
      </c>
      <c r="DA94" s="300">
        <f ca="1">'Cost Plus'!$AE94*f_MilPro</f>
        <v>0</v>
      </c>
      <c r="DB94" s="300">
        <f ca="1">'Cost Plus'!$AE94*f_MilPro</f>
        <v>0</v>
      </c>
      <c r="DC94" s="300">
        <f ca="1">'Cost Plus'!$AE94*f_MilPro</f>
        <v>0</v>
      </c>
      <c r="DD94" s="300">
        <f ca="1">'Cost Plus'!$AE94*f_MilPro</f>
        <v>0</v>
      </c>
      <c r="DE94" s="300">
        <f ca="1">'Cost Plus'!$AE94*f_MilPro</f>
        <v>0</v>
      </c>
      <c r="DF94" s="300">
        <f ca="1">'Cost Plus'!$AE94*f_MilPro</f>
        <v>0</v>
      </c>
      <c r="DG94" s="300">
        <f ca="1">'Cost Plus'!$AE94*f_MilPro</f>
        <v>0</v>
      </c>
      <c r="DH94" s="300">
        <f ca="1">'Cost Plus'!$AE94*f_MilPro</f>
        <v>0</v>
      </c>
      <c r="DI94" s="300">
        <f ca="1">'Cost Plus'!$AE94*f_MilPro</f>
        <v>0</v>
      </c>
      <c r="DJ94" s="300">
        <f ca="1">'Cost Plus'!$AE94*f_MilPro</f>
        <v>0</v>
      </c>
      <c r="DK94" s="300">
        <f ca="1">'Cost Plus'!$AE94*f_MilPro</f>
        <v>0</v>
      </c>
      <c r="DL94" s="300">
        <f ca="1">'Cost Plus'!$AE94*f_MilPro</f>
        <v>0</v>
      </c>
      <c r="DM94" s="300">
        <f ca="1">'Cost Plus'!$AE94*f_MilPro</f>
        <v>0</v>
      </c>
      <c r="DN94" s="300">
        <f ca="1">'Cost Plus'!$AE94*f_MilPro</f>
        <v>0</v>
      </c>
      <c r="DO94" s="300">
        <f ca="1">'Cost Plus'!$AE94*f_MilPro</f>
        <v>0</v>
      </c>
      <c r="DP94" s="300">
        <f ca="1">'Cost Plus'!$AE94*f_MilPro</f>
        <v>0</v>
      </c>
      <c r="DQ94" s="300">
        <f ca="1">'Cost Plus'!$AE94*f_MilPro</f>
        <v>0</v>
      </c>
      <c r="DR94" s="300">
        <f ca="1">'Cost Plus'!$AE94*f_MilPro</f>
        <v>0</v>
      </c>
      <c r="DS94" s="300">
        <f ca="1">'Cost Plus'!$AE94*f_MilPro</f>
        <v>0</v>
      </c>
      <c r="DT94" s="300">
        <f ca="1">'Cost Plus'!$AE94*f_MilPro</f>
        <v>0</v>
      </c>
      <c r="DU94" s="300">
        <f ca="1">'Cost Plus'!$AE94*f_MilPro</f>
        <v>0</v>
      </c>
      <c r="DV94" s="300">
        <f ca="1">'Cost Plus'!$AE94*f_MilPro</f>
        <v>0</v>
      </c>
      <c r="DW94" s="300">
        <f ca="1">'Cost Plus'!$AE94*f_MilPro</f>
        <v>0</v>
      </c>
      <c r="DX94" s="300">
        <f ca="1">'Cost Plus'!$AE94*f_MilPro</f>
        <v>0</v>
      </c>
      <c r="DY94" s="300">
        <f ca="1">'Cost Plus'!$AE94*f_MilPro</f>
        <v>0</v>
      </c>
      <c r="DZ94" s="300">
        <f ca="1">'Cost Plus'!$AE94*f_MilPro</f>
        <v>0</v>
      </c>
      <c r="EA94" s="300">
        <f ca="1">'Cost Plus'!$AE94*f_MilPro</f>
        <v>0</v>
      </c>
      <c r="EB94" s="300">
        <f ca="1">'Cost Plus'!$AE94*f_MilPro</f>
        <v>0</v>
      </c>
      <c r="EC94" s="300">
        <f ca="1">'Cost Plus'!$AE94*f_MilPro</f>
        <v>0</v>
      </c>
      <c r="ED94" s="300">
        <f ca="1">'Cost Plus'!$AE94*f_MilPro</f>
        <v>0</v>
      </c>
      <c r="EE94" s="300">
        <f ca="1">'Cost Plus'!$AE94*f_MilPro</f>
        <v>0</v>
      </c>
      <c r="EF94" s="300">
        <f ca="1">'Cost Plus'!$AE94*f_MilPro</f>
        <v>0</v>
      </c>
      <c r="EG94" s="300">
        <f ca="1">'Cost Plus'!$AE94*f_MilPro</f>
        <v>0</v>
      </c>
      <c r="EH94" s="300">
        <f ca="1">'Cost Plus'!$AE94*f_MilPro</f>
        <v>0</v>
      </c>
      <c r="EI94" s="300">
        <f ca="1">'Cost Plus'!$AE94*f_MilPro</f>
        <v>0</v>
      </c>
      <c r="EJ94" s="300">
        <f ca="1">'Cost Plus'!$AE94*f_MilPro</f>
        <v>0</v>
      </c>
      <c r="EK94" s="300">
        <f ca="1">'Cost Plus'!$AE94*f_MilPro</f>
        <v>0</v>
      </c>
      <c r="EL94" s="300">
        <f ca="1">'Cost Plus'!$AE94*f_MilPro</f>
        <v>0</v>
      </c>
      <c r="EM94" s="300">
        <f ca="1">'Cost Plus'!$AE94*f_MilPro</f>
        <v>0</v>
      </c>
      <c r="EN94" s="300">
        <f ca="1">'Cost Plus'!$AE94*f_MilPro</f>
        <v>0</v>
      </c>
      <c r="EO94" s="300">
        <f ca="1">'Cost Plus'!$AE94*f_MilPro</f>
        <v>0</v>
      </c>
      <c r="EP94" s="300">
        <f ca="1">'Cost Plus'!$AE94*f_MilPro</f>
        <v>0</v>
      </c>
      <c r="EQ94" s="300">
        <f ca="1">'Cost Plus'!$AE94*f_MilPro</f>
        <v>0</v>
      </c>
      <c r="ER94" s="300">
        <f ca="1">'Cost Plus'!$AE94*f_MilPro</f>
        <v>0</v>
      </c>
      <c r="ES94" s="300">
        <f ca="1">'Cost Plus'!$AE94*f_MilPro</f>
        <v>0</v>
      </c>
      <c r="ET94" s="300">
        <f ca="1">'Cost Plus'!$AE94*f_MilPro</f>
        <v>0</v>
      </c>
      <c r="EU94" s="300">
        <f ca="1">'Cost Plus'!$AE94*f_MilPro</f>
        <v>0</v>
      </c>
      <c r="EV94" s="300">
        <f ca="1">'Cost Plus'!$AE94*f_MilPro</f>
        <v>0</v>
      </c>
      <c r="EW94" s="300">
        <f ca="1">'Cost Plus'!$AE94*f_MilPro</f>
        <v>0</v>
      </c>
      <c r="EX94" s="300">
        <f ca="1">'Cost Plus'!$AE94*f_MilPro</f>
        <v>0</v>
      </c>
      <c r="EY94" s="612"/>
      <c r="EZ94" s="757" t="str">
        <f>'Main Input'!EZ94</f>
        <v>RPI</v>
      </c>
      <c r="FA94" s="757" t="str">
        <f>'Main Input'!FA94</f>
        <v>N/A</v>
      </c>
      <c r="FB94" s="766">
        <f>'Main Input'!FB94</f>
        <v>0</v>
      </c>
      <c r="FC94" s="766" t="str">
        <f>'Main Input'!FC94</f>
        <v>IT Solutions</v>
      </c>
      <c r="FD94" s="766" t="str">
        <f>'Main Input'!FD94</f>
        <v>Managed Services</v>
      </c>
      <c r="FE94" s="757" t="str">
        <f>'Main Input'!FE94</f>
        <v>Opex</v>
      </c>
      <c r="FF94" s="757" t="str">
        <f>'Main Input'!FF94</f>
        <v>ContractAccrual</v>
      </c>
      <c r="FG94" s="757" t="str">
        <f>'Main Input'!FG94</f>
        <v>Expense</v>
      </c>
      <c r="FH94" s="767" t="str">
        <f>'Main Input'!FH94</f>
        <v>A</v>
      </c>
      <c r="FI94" s="768">
        <f>'Main Input'!FI94</f>
        <v>0.22</v>
      </c>
      <c r="FJ94" s="768">
        <f>'Main Input'!FJ94</f>
        <v>0</v>
      </c>
      <c r="FK94" s="612"/>
      <c r="FL94" s="531">
        <f t="shared" si="32"/>
        <v>0</v>
      </c>
      <c r="FM94" s="86"/>
      <c r="FN94" s="612"/>
    </row>
    <row r="95" spans="1:170" ht="12.75" customHeight="1">
      <c r="A95" s="750" t="str">
        <f>'Main Input'!A95</f>
        <v>MTB</v>
      </c>
      <c r="B95" s="762" t="str">
        <f>'Main Input'!B95</f>
        <v>Business Unit</v>
      </c>
      <c r="C95" s="762" t="str">
        <f>'Main Input'!C95</f>
        <v>Labour</v>
      </c>
      <c r="D95" s="762" t="str">
        <f>'Main Input'!D95</f>
        <v>TFR</v>
      </c>
      <c r="E95" s="762" t="str">
        <f>'Main Input'!E95</f>
        <v>Migration Engineer #14 (Wintel)</v>
      </c>
      <c r="F95" s="753" t="str">
        <f>'Main Input'!F95</f>
        <v>direct</v>
      </c>
      <c r="G95" s="753" t="str">
        <f>'Main Input'!G95</f>
        <v>Person</v>
      </c>
      <c r="H95" s="753" t="str">
        <f>'Main Input'!H95</f>
        <v>TAC.CSA.2</v>
      </c>
      <c r="I95" s="753">
        <f>'Main Input'!I95</f>
        <v>0</v>
      </c>
      <c r="J95" s="753">
        <f>'Main Input'!J95</f>
        <v>0</v>
      </c>
      <c r="K95" s="753" t="str">
        <f>'Main Input'!K95</f>
        <v>FJS</v>
      </c>
      <c r="L95" s="753" t="str">
        <f>'Main Input'!L95</f>
        <v>pTran</v>
      </c>
      <c r="M95" s="753">
        <f>'Main Input'!M95</f>
        <v>0</v>
      </c>
      <c r="N95" s="753">
        <f>'Main Input'!N95</f>
        <v>0</v>
      </c>
      <c r="O95" s="753" t="str">
        <f>'Main Input'!O95</f>
        <v>SPAIN</v>
      </c>
      <c r="P95" s="753">
        <f>'Main Input'!P95</f>
        <v>313</v>
      </c>
      <c r="Q95" s="753" t="str">
        <f>'Main Input'!Q95</f>
        <v>EUR</v>
      </c>
      <c r="R95" s="753" t="str">
        <f>'Main Input'!R95</f>
        <v>EMEA</v>
      </c>
      <c r="S95" s="753" t="str">
        <f>'Main Input'!S95</f>
        <v>Local</v>
      </c>
      <c r="T95" s="753">
        <f>'Main Input'!T95</f>
        <v>0</v>
      </c>
      <c r="U95" s="753">
        <f>'Main Input'!U95</f>
        <v>0</v>
      </c>
      <c r="V95" s="753" t="str">
        <f>'Main Input'!V95</f>
        <v>4_ATP</v>
      </c>
      <c r="W95" s="753">
        <f>'Main Input'!W95</f>
        <v>0</v>
      </c>
      <c r="X95" s="753">
        <f>'Main Input'!X95</f>
        <v>0</v>
      </c>
      <c r="Y95" s="753">
        <f>'Main Input'!Y95</f>
        <v>0</v>
      </c>
      <c r="Z95" s="753">
        <f>'Main Input'!Z95</f>
        <v>0</v>
      </c>
      <c r="AA95" s="753">
        <f>'Main Input'!AA95</f>
        <v>0</v>
      </c>
      <c r="AB95" s="763">
        <f>'Main Input'!AB95</f>
        <v>0</v>
      </c>
      <c r="AC95" s="763" t="str">
        <f>'Main Input'!AC95</f>
        <v>Days</v>
      </c>
      <c r="AD95" s="764">
        <f>'Main Input'!AD95</f>
        <v>85</v>
      </c>
      <c r="AE95" s="765">
        <f t="shared" ca="1" si="30"/>
        <v>34108.974358974359</v>
      </c>
      <c r="AF95" s="299">
        <f ca="1">'Cost Plus'!$AE95*f_MilPro</f>
        <v>0</v>
      </c>
      <c r="AG95" s="300">
        <f ca="1">'Cost Plus'!$AE95*f_MilPro</f>
        <v>0</v>
      </c>
      <c r="AH95" s="300">
        <f ca="1">'Cost Plus'!$AE95*f_MilPro</f>
        <v>0</v>
      </c>
      <c r="AI95" s="300">
        <f ca="1">'Cost Plus'!$AE95*f_MilPro</f>
        <v>0</v>
      </c>
      <c r="AJ95" s="300">
        <f ca="1">'Cost Plus'!$AE95*f_MilPro</f>
        <v>0</v>
      </c>
      <c r="AK95" s="300">
        <f ca="1">'Cost Plus'!$AE95*f_MilPro</f>
        <v>34108.974358974359</v>
      </c>
      <c r="AL95" s="300">
        <f ca="1">'Cost Plus'!$AE95*f_MilPro</f>
        <v>0</v>
      </c>
      <c r="AM95" s="300">
        <f ca="1">'Cost Plus'!$AE95*f_MilPro</f>
        <v>0</v>
      </c>
      <c r="AN95" s="300">
        <f ca="1">'Cost Plus'!$AE95*f_MilPro</f>
        <v>0</v>
      </c>
      <c r="AO95" s="300">
        <f ca="1">'Cost Plus'!$AE95*f_MilPro</f>
        <v>0</v>
      </c>
      <c r="AP95" s="300">
        <f ca="1">'Cost Plus'!$AE95*f_MilPro</f>
        <v>0</v>
      </c>
      <c r="AQ95" s="300">
        <f ca="1">'Cost Plus'!$AE95*f_MilPro</f>
        <v>0</v>
      </c>
      <c r="AR95" s="300">
        <f ca="1">'Cost Plus'!$AE95*f_MilPro</f>
        <v>0</v>
      </c>
      <c r="AS95" s="300">
        <f ca="1">'Cost Plus'!$AE95*f_MilPro</f>
        <v>0</v>
      </c>
      <c r="AT95" s="300">
        <f ca="1">'Cost Plus'!$AE95*f_MilPro</f>
        <v>0</v>
      </c>
      <c r="AU95" s="300">
        <f ca="1">'Cost Plus'!$AE95*f_MilPro</f>
        <v>0</v>
      </c>
      <c r="AV95" s="300">
        <f ca="1">'Cost Plus'!$AE95*f_MilPro</f>
        <v>0</v>
      </c>
      <c r="AW95" s="300">
        <f ca="1">'Cost Plus'!$AE95*f_MilPro</f>
        <v>0</v>
      </c>
      <c r="AX95" s="300">
        <f ca="1">'Cost Plus'!$AE95*f_MilPro</f>
        <v>0</v>
      </c>
      <c r="AY95" s="300">
        <f ca="1">'Cost Plus'!$AE95*f_MilPro</f>
        <v>0</v>
      </c>
      <c r="AZ95" s="300">
        <f ca="1">'Cost Plus'!$AE95*f_MilPro</f>
        <v>0</v>
      </c>
      <c r="BA95" s="300">
        <f ca="1">'Cost Plus'!$AE95*f_MilPro</f>
        <v>0</v>
      </c>
      <c r="BB95" s="300">
        <f ca="1">'Cost Plus'!$AE95*f_MilPro</f>
        <v>0</v>
      </c>
      <c r="BC95" s="300">
        <f ca="1">'Cost Plus'!$AE95*f_MilPro</f>
        <v>0</v>
      </c>
      <c r="BD95" s="300">
        <f ca="1">'Cost Plus'!$AE95*f_MilPro</f>
        <v>0</v>
      </c>
      <c r="BE95" s="300">
        <f ca="1">'Cost Plus'!$AE95*f_MilPro</f>
        <v>0</v>
      </c>
      <c r="BF95" s="300">
        <f ca="1">'Cost Plus'!$AE95*f_MilPro</f>
        <v>0</v>
      </c>
      <c r="BG95" s="300">
        <f ca="1">'Cost Plus'!$AE95*f_MilPro</f>
        <v>0</v>
      </c>
      <c r="BH95" s="300">
        <f ca="1">'Cost Plus'!$AE95*f_MilPro</f>
        <v>0</v>
      </c>
      <c r="BI95" s="300">
        <f ca="1">'Cost Plus'!$AE95*f_MilPro</f>
        <v>0</v>
      </c>
      <c r="BJ95" s="300">
        <f ca="1">'Cost Plus'!$AE95*f_MilPro</f>
        <v>0</v>
      </c>
      <c r="BK95" s="300">
        <f ca="1">'Cost Plus'!$AE95*f_MilPro</f>
        <v>0</v>
      </c>
      <c r="BL95" s="300">
        <f ca="1">'Cost Plus'!$AE95*f_MilPro</f>
        <v>0</v>
      </c>
      <c r="BM95" s="300">
        <f ca="1">'Cost Plus'!$AE95*f_MilPro</f>
        <v>0</v>
      </c>
      <c r="BN95" s="300">
        <f ca="1">'Cost Plus'!$AE95*f_MilPro</f>
        <v>0</v>
      </c>
      <c r="BO95" s="300">
        <f ca="1">'Cost Plus'!$AE95*f_MilPro</f>
        <v>0</v>
      </c>
      <c r="BP95" s="300">
        <f ca="1">'Cost Plus'!$AE95*f_MilPro</f>
        <v>0</v>
      </c>
      <c r="BQ95" s="300">
        <f ca="1">'Cost Plus'!$AE95*f_MilPro</f>
        <v>0</v>
      </c>
      <c r="BR95" s="300">
        <f ca="1">'Cost Plus'!$AE95*f_MilPro</f>
        <v>0</v>
      </c>
      <c r="BS95" s="300">
        <f ca="1">'Cost Plus'!$AE95*f_MilPro</f>
        <v>0</v>
      </c>
      <c r="BT95" s="300">
        <f ca="1">'Cost Plus'!$AE95*f_MilPro</f>
        <v>0</v>
      </c>
      <c r="BU95" s="300">
        <f ca="1">'Cost Plus'!$AE95*f_MilPro</f>
        <v>0</v>
      </c>
      <c r="BV95" s="300">
        <f ca="1">'Cost Plus'!$AE95*f_MilPro</f>
        <v>0</v>
      </c>
      <c r="BW95" s="300">
        <f ca="1">'Cost Plus'!$AE95*f_MilPro</f>
        <v>0</v>
      </c>
      <c r="BX95" s="300">
        <f ca="1">'Cost Plus'!$AE95*f_MilPro</f>
        <v>0</v>
      </c>
      <c r="BY95" s="300">
        <f ca="1">'Cost Plus'!$AE95*f_MilPro</f>
        <v>0</v>
      </c>
      <c r="BZ95" s="300">
        <f ca="1">'Cost Plus'!$AE95*f_MilPro</f>
        <v>0</v>
      </c>
      <c r="CA95" s="300">
        <f ca="1">'Cost Plus'!$AE95*f_MilPro</f>
        <v>0</v>
      </c>
      <c r="CB95" s="300">
        <f ca="1">'Cost Plus'!$AE95*f_MilPro</f>
        <v>0</v>
      </c>
      <c r="CC95" s="300">
        <f ca="1">'Cost Plus'!$AE95*f_MilPro</f>
        <v>0</v>
      </c>
      <c r="CD95" s="300">
        <f ca="1">'Cost Plus'!$AE95*f_MilPro</f>
        <v>0</v>
      </c>
      <c r="CE95" s="300">
        <f ca="1">'Cost Plus'!$AE95*f_MilPro</f>
        <v>0</v>
      </c>
      <c r="CF95" s="300">
        <f ca="1">'Cost Plus'!$AE95*f_MilPro</f>
        <v>0</v>
      </c>
      <c r="CG95" s="300">
        <f ca="1">'Cost Plus'!$AE95*f_MilPro</f>
        <v>0</v>
      </c>
      <c r="CH95" s="300">
        <f ca="1">'Cost Plus'!$AE95*f_MilPro</f>
        <v>0</v>
      </c>
      <c r="CI95" s="300">
        <f ca="1">'Cost Plus'!$AE95*f_MilPro</f>
        <v>0</v>
      </c>
      <c r="CJ95" s="300">
        <f ca="1">'Cost Plus'!$AE95*f_MilPro</f>
        <v>0</v>
      </c>
      <c r="CK95" s="300">
        <f ca="1">'Cost Plus'!$AE95*f_MilPro</f>
        <v>0</v>
      </c>
      <c r="CL95" s="300">
        <f ca="1">'Cost Plus'!$AE95*f_MilPro</f>
        <v>0</v>
      </c>
      <c r="CM95" s="300">
        <f ca="1">'Cost Plus'!$AE95*f_MilPro</f>
        <v>0</v>
      </c>
      <c r="CN95" s="300">
        <f ca="1">'Cost Plus'!$AE95*f_MilPro</f>
        <v>0</v>
      </c>
      <c r="CO95" s="300">
        <f ca="1">'Cost Plus'!$AE95*f_MilPro</f>
        <v>0</v>
      </c>
      <c r="CP95" s="300">
        <f ca="1">'Cost Plus'!$AE95*f_MilPro</f>
        <v>0</v>
      </c>
      <c r="CQ95" s="300">
        <f ca="1">'Cost Plus'!$AE95*f_MilPro</f>
        <v>0</v>
      </c>
      <c r="CR95" s="300">
        <f ca="1">'Cost Plus'!$AE95*f_MilPro</f>
        <v>0</v>
      </c>
      <c r="CS95" s="300">
        <f ca="1">'Cost Plus'!$AE95*f_MilPro</f>
        <v>0</v>
      </c>
      <c r="CT95" s="300">
        <f ca="1">'Cost Plus'!$AE95*f_MilPro</f>
        <v>0</v>
      </c>
      <c r="CU95" s="300">
        <f ca="1">'Cost Plus'!$AE95*f_MilPro</f>
        <v>0</v>
      </c>
      <c r="CV95" s="300">
        <f ca="1">'Cost Plus'!$AE95*f_MilPro</f>
        <v>0</v>
      </c>
      <c r="CW95" s="300">
        <f ca="1">'Cost Plus'!$AE95*f_MilPro</f>
        <v>0</v>
      </c>
      <c r="CX95" s="300">
        <f ca="1">'Cost Plus'!$AE95*f_MilPro</f>
        <v>0</v>
      </c>
      <c r="CY95" s="300">
        <f ca="1">'Cost Plus'!$AE95*f_MilPro</f>
        <v>0</v>
      </c>
      <c r="CZ95" s="300">
        <f ca="1">'Cost Plus'!$AE95*f_MilPro</f>
        <v>0</v>
      </c>
      <c r="DA95" s="300">
        <f ca="1">'Cost Plus'!$AE95*f_MilPro</f>
        <v>0</v>
      </c>
      <c r="DB95" s="300">
        <f ca="1">'Cost Plus'!$AE95*f_MilPro</f>
        <v>0</v>
      </c>
      <c r="DC95" s="300">
        <f ca="1">'Cost Plus'!$AE95*f_MilPro</f>
        <v>0</v>
      </c>
      <c r="DD95" s="300">
        <f ca="1">'Cost Plus'!$AE95*f_MilPro</f>
        <v>0</v>
      </c>
      <c r="DE95" s="300">
        <f ca="1">'Cost Plus'!$AE95*f_MilPro</f>
        <v>0</v>
      </c>
      <c r="DF95" s="300">
        <f ca="1">'Cost Plus'!$AE95*f_MilPro</f>
        <v>0</v>
      </c>
      <c r="DG95" s="300">
        <f ca="1">'Cost Plus'!$AE95*f_MilPro</f>
        <v>0</v>
      </c>
      <c r="DH95" s="300">
        <f ca="1">'Cost Plus'!$AE95*f_MilPro</f>
        <v>0</v>
      </c>
      <c r="DI95" s="300">
        <f ca="1">'Cost Plus'!$AE95*f_MilPro</f>
        <v>0</v>
      </c>
      <c r="DJ95" s="300">
        <f ca="1">'Cost Plus'!$AE95*f_MilPro</f>
        <v>0</v>
      </c>
      <c r="DK95" s="300">
        <f ca="1">'Cost Plus'!$AE95*f_MilPro</f>
        <v>0</v>
      </c>
      <c r="DL95" s="300">
        <f ca="1">'Cost Plus'!$AE95*f_MilPro</f>
        <v>0</v>
      </c>
      <c r="DM95" s="300">
        <f ca="1">'Cost Plus'!$AE95*f_MilPro</f>
        <v>0</v>
      </c>
      <c r="DN95" s="300">
        <f ca="1">'Cost Plus'!$AE95*f_MilPro</f>
        <v>0</v>
      </c>
      <c r="DO95" s="300">
        <f ca="1">'Cost Plus'!$AE95*f_MilPro</f>
        <v>0</v>
      </c>
      <c r="DP95" s="300">
        <f ca="1">'Cost Plus'!$AE95*f_MilPro</f>
        <v>0</v>
      </c>
      <c r="DQ95" s="300">
        <f ca="1">'Cost Plus'!$AE95*f_MilPro</f>
        <v>0</v>
      </c>
      <c r="DR95" s="300">
        <f ca="1">'Cost Plus'!$AE95*f_MilPro</f>
        <v>0</v>
      </c>
      <c r="DS95" s="300">
        <f ca="1">'Cost Plus'!$AE95*f_MilPro</f>
        <v>0</v>
      </c>
      <c r="DT95" s="300">
        <f ca="1">'Cost Plus'!$AE95*f_MilPro</f>
        <v>0</v>
      </c>
      <c r="DU95" s="300">
        <f ca="1">'Cost Plus'!$AE95*f_MilPro</f>
        <v>0</v>
      </c>
      <c r="DV95" s="300">
        <f ca="1">'Cost Plus'!$AE95*f_MilPro</f>
        <v>0</v>
      </c>
      <c r="DW95" s="300">
        <f ca="1">'Cost Plus'!$AE95*f_MilPro</f>
        <v>0</v>
      </c>
      <c r="DX95" s="300">
        <f ca="1">'Cost Plus'!$AE95*f_MilPro</f>
        <v>0</v>
      </c>
      <c r="DY95" s="300">
        <f ca="1">'Cost Plus'!$AE95*f_MilPro</f>
        <v>0</v>
      </c>
      <c r="DZ95" s="300">
        <f ca="1">'Cost Plus'!$AE95*f_MilPro</f>
        <v>0</v>
      </c>
      <c r="EA95" s="300">
        <f ca="1">'Cost Plus'!$AE95*f_MilPro</f>
        <v>0</v>
      </c>
      <c r="EB95" s="300">
        <f ca="1">'Cost Plus'!$AE95*f_MilPro</f>
        <v>0</v>
      </c>
      <c r="EC95" s="300">
        <f ca="1">'Cost Plus'!$AE95*f_MilPro</f>
        <v>0</v>
      </c>
      <c r="ED95" s="300">
        <f ca="1">'Cost Plus'!$AE95*f_MilPro</f>
        <v>0</v>
      </c>
      <c r="EE95" s="300">
        <f ca="1">'Cost Plus'!$AE95*f_MilPro</f>
        <v>0</v>
      </c>
      <c r="EF95" s="300">
        <f ca="1">'Cost Plus'!$AE95*f_MilPro</f>
        <v>0</v>
      </c>
      <c r="EG95" s="300">
        <f ca="1">'Cost Plus'!$AE95*f_MilPro</f>
        <v>0</v>
      </c>
      <c r="EH95" s="300">
        <f ca="1">'Cost Plus'!$AE95*f_MilPro</f>
        <v>0</v>
      </c>
      <c r="EI95" s="300">
        <f ca="1">'Cost Plus'!$AE95*f_MilPro</f>
        <v>0</v>
      </c>
      <c r="EJ95" s="300">
        <f ca="1">'Cost Plus'!$AE95*f_MilPro</f>
        <v>0</v>
      </c>
      <c r="EK95" s="300">
        <f ca="1">'Cost Plus'!$AE95*f_MilPro</f>
        <v>0</v>
      </c>
      <c r="EL95" s="300">
        <f ca="1">'Cost Plus'!$AE95*f_MilPro</f>
        <v>0</v>
      </c>
      <c r="EM95" s="300">
        <f ca="1">'Cost Plus'!$AE95*f_MilPro</f>
        <v>0</v>
      </c>
      <c r="EN95" s="300">
        <f ca="1">'Cost Plus'!$AE95*f_MilPro</f>
        <v>0</v>
      </c>
      <c r="EO95" s="300">
        <f ca="1">'Cost Plus'!$AE95*f_MilPro</f>
        <v>0</v>
      </c>
      <c r="EP95" s="300">
        <f ca="1">'Cost Plus'!$AE95*f_MilPro</f>
        <v>0</v>
      </c>
      <c r="EQ95" s="300">
        <f ca="1">'Cost Plus'!$AE95*f_MilPro</f>
        <v>0</v>
      </c>
      <c r="ER95" s="300">
        <f ca="1">'Cost Plus'!$AE95*f_MilPro</f>
        <v>0</v>
      </c>
      <c r="ES95" s="300">
        <f ca="1">'Cost Plus'!$AE95*f_MilPro</f>
        <v>0</v>
      </c>
      <c r="ET95" s="300">
        <f ca="1">'Cost Plus'!$AE95*f_MilPro</f>
        <v>0</v>
      </c>
      <c r="EU95" s="300">
        <f ca="1">'Cost Plus'!$AE95*f_MilPro</f>
        <v>0</v>
      </c>
      <c r="EV95" s="300">
        <f ca="1">'Cost Plus'!$AE95*f_MilPro</f>
        <v>0</v>
      </c>
      <c r="EW95" s="300">
        <f ca="1">'Cost Plus'!$AE95*f_MilPro</f>
        <v>0</v>
      </c>
      <c r="EX95" s="300">
        <f ca="1">'Cost Plus'!$AE95*f_MilPro</f>
        <v>0</v>
      </c>
      <c r="EY95" s="612"/>
      <c r="EZ95" s="757" t="str">
        <f>'Main Input'!EZ95</f>
        <v>RPI</v>
      </c>
      <c r="FA95" s="757" t="str">
        <f>'Main Input'!FA95</f>
        <v>N/A</v>
      </c>
      <c r="FB95" s="766">
        <f>'Main Input'!FB95</f>
        <v>0</v>
      </c>
      <c r="FC95" s="766" t="str">
        <f>'Main Input'!FC95</f>
        <v>IT Solutions</v>
      </c>
      <c r="FD95" s="766" t="str">
        <f>'Main Input'!FD95</f>
        <v>Managed Services</v>
      </c>
      <c r="FE95" s="757" t="str">
        <f>'Main Input'!FE95</f>
        <v>Opex</v>
      </c>
      <c r="FF95" s="757" t="str">
        <f>'Main Input'!FF95</f>
        <v>ContractAccrual</v>
      </c>
      <c r="FG95" s="757" t="str">
        <f>'Main Input'!FG95</f>
        <v>Expense</v>
      </c>
      <c r="FH95" s="767" t="str">
        <f>'Main Input'!FH95</f>
        <v>A</v>
      </c>
      <c r="FI95" s="768">
        <f>'Main Input'!FI95</f>
        <v>0.22</v>
      </c>
      <c r="FJ95" s="768">
        <f>'Main Input'!FJ95</f>
        <v>0</v>
      </c>
      <c r="FK95" s="612"/>
      <c r="FL95" s="531">
        <f t="shared" si="32"/>
        <v>0</v>
      </c>
      <c r="FM95" s="86"/>
      <c r="FN95" s="612"/>
    </row>
    <row r="96" spans="1:170" ht="12.75" customHeight="1">
      <c r="A96" s="750" t="str">
        <f>'Main Input'!A96</f>
        <v>MTB</v>
      </c>
      <c r="B96" s="762" t="str">
        <f>'Main Input'!B96</f>
        <v>Business Unit</v>
      </c>
      <c r="C96" s="762" t="str">
        <f>'Main Input'!C96</f>
        <v>Labour</v>
      </c>
      <c r="D96" s="762" t="str">
        <f>'Main Input'!D96</f>
        <v>TFR</v>
      </c>
      <c r="E96" s="762" t="str">
        <f>'Main Input'!E96</f>
        <v>Migration Engineer #15 (Wintel)</v>
      </c>
      <c r="F96" s="753" t="str">
        <f>'Main Input'!F96</f>
        <v>direct</v>
      </c>
      <c r="G96" s="753" t="str">
        <f>'Main Input'!G96</f>
        <v>Person</v>
      </c>
      <c r="H96" s="753" t="str">
        <f>'Main Input'!H96</f>
        <v>TAC.CSA.2</v>
      </c>
      <c r="I96" s="753">
        <f>'Main Input'!I96</f>
        <v>0</v>
      </c>
      <c r="J96" s="753">
        <f>'Main Input'!J96</f>
        <v>0</v>
      </c>
      <c r="K96" s="753" t="str">
        <f>'Main Input'!K96</f>
        <v>FJS</v>
      </c>
      <c r="L96" s="753" t="str">
        <f>'Main Input'!L96</f>
        <v>pTran</v>
      </c>
      <c r="M96" s="753">
        <f>'Main Input'!M96</f>
        <v>0</v>
      </c>
      <c r="N96" s="753">
        <f>'Main Input'!N96</f>
        <v>0</v>
      </c>
      <c r="O96" s="753" t="str">
        <f>'Main Input'!O96</f>
        <v>SPAIN</v>
      </c>
      <c r="P96" s="753">
        <f>'Main Input'!P96</f>
        <v>313</v>
      </c>
      <c r="Q96" s="753" t="str">
        <f>'Main Input'!Q96</f>
        <v>EUR</v>
      </c>
      <c r="R96" s="753" t="str">
        <f>'Main Input'!R96</f>
        <v>EMEA</v>
      </c>
      <c r="S96" s="753" t="str">
        <f>'Main Input'!S96</f>
        <v>Local</v>
      </c>
      <c r="T96" s="753">
        <f>'Main Input'!T96</f>
        <v>0</v>
      </c>
      <c r="U96" s="753">
        <f>'Main Input'!U96</f>
        <v>0</v>
      </c>
      <c r="V96" s="753" t="str">
        <f>'Main Input'!V96</f>
        <v>4_ATP</v>
      </c>
      <c r="W96" s="753">
        <f>'Main Input'!W96</f>
        <v>0</v>
      </c>
      <c r="X96" s="753">
        <f>'Main Input'!X96</f>
        <v>0</v>
      </c>
      <c r="Y96" s="753">
        <f>'Main Input'!Y96</f>
        <v>0</v>
      </c>
      <c r="Z96" s="753">
        <f>'Main Input'!Z96</f>
        <v>0</v>
      </c>
      <c r="AA96" s="753">
        <f>'Main Input'!AA96</f>
        <v>0</v>
      </c>
      <c r="AB96" s="763">
        <f>'Main Input'!AB96</f>
        <v>0</v>
      </c>
      <c r="AC96" s="763" t="str">
        <f>'Main Input'!AC96</f>
        <v>Days</v>
      </c>
      <c r="AD96" s="764">
        <f>'Main Input'!AD96</f>
        <v>90</v>
      </c>
      <c r="AE96" s="765">
        <f t="shared" ca="1" si="30"/>
        <v>36115.384615384617</v>
      </c>
      <c r="AF96" s="299">
        <f ca="1">'Cost Plus'!$AE96*f_MilPro</f>
        <v>0</v>
      </c>
      <c r="AG96" s="300">
        <f ca="1">'Cost Plus'!$AE96*f_MilPro</f>
        <v>0</v>
      </c>
      <c r="AH96" s="300">
        <f ca="1">'Cost Plus'!$AE96*f_MilPro</f>
        <v>0</v>
      </c>
      <c r="AI96" s="300">
        <f ca="1">'Cost Plus'!$AE96*f_MilPro</f>
        <v>0</v>
      </c>
      <c r="AJ96" s="300">
        <f ca="1">'Cost Plus'!$AE96*f_MilPro</f>
        <v>0</v>
      </c>
      <c r="AK96" s="300">
        <f ca="1">'Cost Plus'!$AE96*f_MilPro</f>
        <v>36115.384615384617</v>
      </c>
      <c r="AL96" s="300">
        <f ca="1">'Cost Plus'!$AE96*f_MilPro</f>
        <v>0</v>
      </c>
      <c r="AM96" s="300">
        <f ca="1">'Cost Plus'!$AE96*f_MilPro</f>
        <v>0</v>
      </c>
      <c r="AN96" s="300">
        <f ca="1">'Cost Plus'!$AE96*f_MilPro</f>
        <v>0</v>
      </c>
      <c r="AO96" s="300">
        <f ca="1">'Cost Plus'!$AE96*f_MilPro</f>
        <v>0</v>
      </c>
      <c r="AP96" s="300">
        <f ca="1">'Cost Plus'!$AE96*f_MilPro</f>
        <v>0</v>
      </c>
      <c r="AQ96" s="300">
        <f ca="1">'Cost Plus'!$AE96*f_MilPro</f>
        <v>0</v>
      </c>
      <c r="AR96" s="300">
        <f ca="1">'Cost Plus'!$AE96*f_MilPro</f>
        <v>0</v>
      </c>
      <c r="AS96" s="300">
        <f ca="1">'Cost Plus'!$AE96*f_MilPro</f>
        <v>0</v>
      </c>
      <c r="AT96" s="300">
        <f ca="1">'Cost Plus'!$AE96*f_MilPro</f>
        <v>0</v>
      </c>
      <c r="AU96" s="300">
        <f ca="1">'Cost Plus'!$AE96*f_MilPro</f>
        <v>0</v>
      </c>
      <c r="AV96" s="300">
        <f ca="1">'Cost Plus'!$AE96*f_MilPro</f>
        <v>0</v>
      </c>
      <c r="AW96" s="300">
        <f ca="1">'Cost Plus'!$AE96*f_MilPro</f>
        <v>0</v>
      </c>
      <c r="AX96" s="300">
        <f ca="1">'Cost Plus'!$AE96*f_MilPro</f>
        <v>0</v>
      </c>
      <c r="AY96" s="300">
        <f ca="1">'Cost Plus'!$AE96*f_MilPro</f>
        <v>0</v>
      </c>
      <c r="AZ96" s="300">
        <f ca="1">'Cost Plus'!$AE96*f_MilPro</f>
        <v>0</v>
      </c>
      <c r="BA96" s="300">
        <f ca="1">'Cost Plus'!$AE96*f_MilPro</f>
        <v>0</v>
      </c>
      <c r="BB96" s="300">
        <f ca="1">'Cost Plus'!$AE96*f_MilPro</f>
        <v>0</v>
      </c>
      <c r="BC96" s="300">
        <f ca="1">'Cost Plus'!$AE96*f_MilPro</f>
        <v>0</v>
      </c>
      <c r="BD96" s="300">
        <f ca="1">'Cost Plus'!$AE96*f_MilPro</f>
        <v>0</v>
      </c>
      <c r="BE96" s="300">
        <f ca="1">'Cost Plus'!$AE96*f_MilPro</f>
        <v>0</v>
      </c>
      <c r="BF96" s="300">
        <f ca="1">'Cost Plus'!$AE96*f_MilPro</f>
        <v>0</v>
      </c>
      <c r="BG96" s="300">
        <f ca="1">'Cost Plus'!$AE96*f_MilPro</f>
        <v>0</v>
      </c>
      <c r="BH96" s="300">
        <f ca="1">'Cost Plus'!$AE96*f_MilPro</f>
        <v>0</v>
      </c>
      <c r="BI96" s="300">
        <f ca="1">'Cost Plus'!$AE96*f_MilPro</f>
        <v>0</v>
      </c>
      <c r="BJ96" s="300">
        <f ca="1">'Cost Plus'!$AE96*f_MilPro</f>
        <v>0</v>
      </c>
      <c r="BK96" s="300">
        <f ca="1">'Cost Plus'!$AE96*f_MilPro</f>
        <v>0</v>
      </c>
      <c r="BL96" s="300">
        <f ca="1">'Cost Plus'!$AE96*f_MilPro</f>
        <v>0</v>
      </c>
      <c r="BM96" s="300">
        <f ca="1">'Cost Plus'!$AE96*f_MilPro</f>
        <v>0</v>
      </c>
      <c r="BN96" s="300">
        <f ca="1">'Cost Plus'!$AE96*f_MilPro</f>
        <v>0</v>
      </c>
      <c r="BO96" s="300">
        <f ca="1">'Cost Plus'!$AE96*f_MilPro</f>
        <v>0</v>
      </c>
      <c r="BP96" s="300">
        <f ca="1">'Cost Plus'!$AE96*f_MilPro</f>
        <v>0</v>
      </c>
      <c r="BQ96" s="300">
        <f ca="1">'Cost Plus'!$AE96*f_MilPro</f>
        <v>0</v>
      </c>
      <c r="BR96" s="300">
        <f ca="1">'Cost Plus'!$AE96*f_MilPro</f>
        <v>0</v>
      </c>
      <c r="BS96" s="300">
        <f ca="1">'Cost Plus'!$AE96*f_MilPro</f>
        <v>0</v>
      </c>
      <c r="BT96" s="300">
        <f ca="1">'Cost Plus'!$AE96*f_MilPro</f>
        <v>0</v>
      </c>
      <c r="BU96" s="300">
        <f ca="1">'Cost Plus'!$AE96*f_MilPro</f>
        <v>0</v>
      </c>
      <c r="BV96" s="300">
        <f ca="1">'Cost Plus'!$AE96*f_MilPro</f>
        <v>0</v>
      </c>
      <c r="BW96" s="300">
        <f ca="1">'Cost Plus'!$AE96*f_MilPro</f>
        <v>0</v>
      </c>
      <c r="BX96" s="300">
        <f ca="1">'Cost Plus'!$AE96*f_MilPro</f>
        <v>0</v>
      </c>
      <c r="BY96" s="300">
        <f ca="1">'Cost Plus'!$AE96*f_MilPro</f>
        <v>0</v>
      </c>
      <c r="BZ96" s="300">
        <f ca="1">'Cost Plus'!$AE96*f_MilPro</f>
        <v>0</v>
      </c>
      <c r="CA96" s="300">
        <f ca="1">'Cost Plus'!$AE96*f_MilPro</f>
        <v>0</v>
      </c>
      <c r="CB96" s="300">
        <f ca="1">'Cost Plus'!$AE96*f_MilPro</f>
        <v>0</v>
      </c>
      <c r="CC96" s="300">
        <f ca="1">'Cost Plus'!$AE96*f_MilPro</f>
        <v>0</v>
      </c>
      <c r="CD96" s="300">
        <f ca="1">'Cost Plus'!$AE96*f_MilPro</f>
        <v>0</v>
      </c>
      <c r="CE96" s="300">
        <f ca="1">'Cost Plus'!$AE96*f_MilPro</f>
        <v>0</v>
      </c>
      <c r="CF96" s="300">
        <f ca="1">'Cost Plus'!$AE96*f_MilPro</f>
        <v>0</v>
      </c>
      <c r="CG96" s="300">
        <f ca="1">'Cost Plus'!$AE96*f_MilPro</f>
        <v>0</v>
      </c>
      <c r="CH96" s="300">
        <f ca="1">'Cost Plus'!$AE96*f_MilPro</f>
        <v>0</v>
      </c>
      <c r="CI96" s="300">
        <f ca="1">'Cost Plus'!$AE96*f_MilPro</f>
        <v>0</v>
      </c>
      <c r="CJ96" s="300">
        <f ca="1">'Cost Plus'!$AE96*f_MilPro</f>
        <v>0</v>
      </c>
      <c r="CK96" s="300">
        <f ca="1">'Cost Plus'!$AE96*f_MilPro</f>
        <v>0</v>
      </c>
      <c r="CL96" s="300">
        <f ca="1">'Cost Plus'!$AE96*f_MilPro</f>
        <v>0</v>
      </c>
      <c r="CM96" s="300">
        <f ca="1">'Cost Plus'!$AE96*f_MilPro</f>
        <v>0</v>
      </c>
      <c r="CN96" s="300">
        <f ca="1">'Cost Plus'!$AE96*f_MilPro</f>
        <v>0</v>
      </c>
      <c r="CO96" s="300">
        <f ca="1">'Cost Plus'!$AE96*f_MilPro</f>
        <v>0</v>
      </c>
      <c r="CP96" s="300">
        <f ca="1">'Cost Plus'!$AE96*f_MilPro</f>
        <v>0</v>
      </c>
      <c r="CQ96" s="300">
        <f ca="1">'Cost Plus'!$AE96*f_MilPro</f>
        <v>0</v>
      </c>
      <c r="CR96" s="300">
        <f ca="1">'Cost Plus'!$AE96*f_MilPro</f>
        <v>0</v>
      </c>
      <c r="CS96" s="300">
        <f ca="1">'Cost Plus'!$AE96*f_MilPro</f>
        <v>0</v>
      </c>
      <c r="CT96" s="300">
        <f ca="1">'Cost Plus'!$AE96*f_MilPro</f>
        <v>0</v>
      </c>
      <c r="CU96" s="300">
        <f ca="1">'Cost Plus'!$AE96*f_MilPro</f>
        <v>0</v>
      </c>
      <c r="CV96" s="300">
        <f ca="1">'Cost Plus'!$AE96*f_MilPro</f>
        <v>0</v>
      </c>
      <c r="CW96" s="300">
        <f ca="1">'Cost Plus'!$AE96*f_MilPro</f>
        <v>0</v>
      </c>
      <c r="CX96" s="300">
        <f ca="1">'Cost Plus'!$AE96*f_MilPro</f>
        <v>0</v>
      </c>
      <c r="CY96" s="300">
        <f ca="1">'Cost Plus'!$AE96*f_MilPro</f>
        <v>0</v>
      </c>
      <c r="CZ96" s="300">
        <f ca="1">'Cost Plus'!$AE96*f_MilPro</f>
        <v>0</v>
      </c>
      <c r="DA96" s="300">
        <f ca="1">'Cost Plus'!$AE96*f_MilPro</f>
        <v>0</v>
      </c>
      <c r="DB96" s="300">
        <f ca="1">'Cost Plus'!$AE96*f_MilPro</f>
        <v>0</v>
      </c>
      <c r="DC96" s="300">
        <f ca="1">'Cost Plus'!$AE96*f_MilPro</f>
        <v>0</v>
      </c>
      <c r="DD96" s="300">
        <f ca="1">'Cost Plus'!$AE96*f_MilPro</f>
        <v>0</v>
      </c>
      <c r="DE96" s="300">
        <f ca="1">'Cost Plus'!$AE96*f_MilPro</f>
        <v>0</v>
      </c>
      <c r="DF96" s="300">
        <f ca="1">'Cost Plus'!$AE96*f_MilPro</f>
        <v>0</v>
      </c>
      <c r="DG96" s="300">
        <f ca="1">'Cost Plus'!$AE96*f_MilPro</f>
        <v>0</v>
      </c>
      <c r="DH96" s="300">
        <f ca="1">'Cost Plus'!$AE96*f_MilPro</f>
        <v>0</v>
      </c>
      <c r="DI96" s="300">
        <f ca="1">'Cost Plus'!$AE96*f_MilPro</f>
        <v>0</v>
      </c>
      <c r="DJ96" s="300">
        <f ca="1">'Cost Plus'!$AE96*f_MilPro</f>
        <v>0</v>
      </c>
      <c r="DK96" s="300">
        <f ca="1">'Cost Plus'!$AE96*f_MilPro</f>
        <v>0</v>
      </c>
      <c r="DL96" s="300">
        <f ca="1">'Cost Plus'!$AE96*f_MilPro</f>
        <v>0</v>
      </c>
      <c r="DM96" s="300">
        <f ca="1">'Cost Plus'!$AE96*f_MilPro</f>
        <v>0</v>
      </c>
      <c r="DN96" s="300">
        <f ca="1">'Cost Plus'!$AE96*f_MilPro</f>
        <v>0</v>
      </c>
      <c r="DO96" s="300">
        <f ca="1">'Cost Plus'!$AE96*f_MilPro</f>
        <v>0</v>
      </c>
      <c r="DP96" s="300">
        <f ca="1">'Cost Plus'!$AE96*f_MilPro</f>
        <v>0</v>
      </c>
      <c r="DQ96" s="300">
        <f ca="1">'Cost Plus'!$AE96*f_MilPro</f>
        <v>0</v>
      </c>
      <c r="DR96" s="300">
        <f ca="1">'Cost Plus'!$AE96*f_MilPro</f>
        <v>0</v>
      </c>
      <c r="DS96" s="300">
        <f ca="1">'Cost Plus'!$AE96*f_MilPro</f>
        <v>0</v>
      </c>
      <c r="DT96" s="300">
        <f ca="1">'Cost Plus'!$AE96*f_MilPro</f>
        <v>0</v>
      </c>
      <c r="DU96" s="300">
        <f ca="1">'Cost Plus'!$AE96*f_MilPro</f>
        <v>0</v>
      </c>
      <c r="DV96" s="300">
        <f ca="1">'Cost Plus'!$AE96*f_MilPro</f>
        <v>0</v>
      </c>
      <c r="DW96" s="300">
        <f ca="1">'Cost Plus'!$AE96*f_MilPro</f>
        <v>0</v>
      </c>
      <c r="DX96" s="300">
        <f ca="1">'Cost Plus'!$AE96*f_MilPro</f>
        <v>0</v>
      </c>
      <c r="DY96" s="300">
        <f ca="1">'Cost Plus'!$AE96*f_MilPro</f>
        <v>0</v>
      </c>
      <c r="DZ96" s="300">
        <f ca="1">'Cost Plus'!$AE96*f_MilPro</f>
        <v>0</v>
      </c>
      <c r="EA96" s="300">
        <f ca="1">'Cost Plus'!$AE96*f_MilPro</f>
        <v>0</v>
      </c>
      <c r="EB96" s="300">
        <f ca="1">'Cost Plus'!$AE96*f_MilPro</f>
        <v>0</v>
      </c>
      <c r="EC96" s="300">
        <f ca="1">'Cost Plus'!$AE96*f_MilPro</f>
        <v>0</v>
      </c>
      <c r="ED96" s="300">
        <f ca="1">'Cost Plus'!$AE96*f_MilPro</f>
        <v>0</v>
      </c>
      <c r="EE96" s="300">
        <f ca="1">'Cost Plus'!$AE96*f_MilPro</f>
        <v>0</v>
      </c>
      <c r="EF96" s="300">
        <f ca="1">'Cost Plus'!$AE96*f_MilPro</f>
        <v>0</v>
      </c>
      <c r="EG96" s="300">
        <f ca="1">'Cost Plus'!$AE96*f_MilPro</f>
        <v>0</v>
      </c>
      <c r="EH96" s="300">
        <f ca="1">'Cost Plus'!$AE96*f_MilPro</f>
        <v>0</v>
      </c>
      <c r="EI96" s="300">
        <f ca="1">'Cost Plus'!$AE96*f_MilPro</f>
        <v>0</v>
      </c>
      <c r="EJ96" s="300">
        <f ca="1">'Cost Plus'!$AE96*f_MilPro</f>
        <v>0</v>
      </c>
      <c r="EK96" s="300">
        <f ca="1">'Cost Plus'!$AE96*f_MilPro</f>
        <v>0</v>
      </c>
      <c r="EL96" s="300">
        <f ca="1">'Cost Plus'!$AE96*f_MilPro</f>
        <v>0</v>
      </c>
      <c r="EM96" s="300">
        <f ca="1">'Cost Plus'!$AE96*f_MilPro</f>
        <v>0</v>
      </c>
      <c r="EN96" s="300">
        <f ca="1">'Cost Plus'!$AE96*f_MilPro</f>
        <v>0</v>
      </c>
      <c r="EO96" s="300">
        <f ca="1">'Cost Plus'!$AE96*f_MilPro</f>
        <v>0</v>
      </c>
      <c r="EP96" s="300">
        <f ca="1">'Cost Plus'!$AE96*f_MilPro</f>
        <v>0</v>
      </c>
      <c r="EQ96" s="300">
        <f ca="1">'Cost Plus'!$AE96*f_MilPro</f>
        <v>0</v>
      </c>
      <c r="ER96" s="300">
        <f ca="1">'Cost Plus'!$AE96*f_MilPro</f>
        <v>0</v>
      </c>
      <c r="ES96" s="300">
        <f ca="1">'Cost Plus'!$AE96*f_MilPro</f>
        <v>0</v>
      </c>
      <c r="ET96" s="300">
        <f ca="1">'Cost Plus'!$AE96*f_MilPro</f>
        <v>0</v>
      </c>
      <c r="EU96" s="300">
        <f ca="1">'Cost Plus'!$AE96*f_MilPro</f>
        <v>0</v>
      </c>
      <c r="EV96" s="300">
        <f ca="1">'Cost Plus'!$AE96*f_MilPro</f>
        <v>0</v>
      </c>
      <c r="EW96" s="300">
        <f ca="1">'Cost Plus'!$AE96*f_MilPro</f>
        <v>0</v>
      </c>
      <c r="EX96" s="300">
        <f ca="1">'Cost Plus'!$AE96*f_MilPro</f>
        <v>0</v>
      </c>
      <c r="EY96" s="612"/>
      <c r="EZ96" s="757" t="str">
        <f>'Main Input'!EZ96</f>
        <v>RPI</v>
      </c>
      <c r="FA96" s="757" t="str">
        <f>'Main Input'!FA96</f>
        <v>N/A</v>
      </c>
      <c r="FB96" s="766">
        <f>'Main Input'!FB96</f>
        <v>0</v>
      </c>
      <c r="FC96" s="766" t="str">
        <f>'Main Input'!FC96</f>
        <v>IT Solutions</v>
      </c>
      <c r="FD96" s="766" t="str">
        <f>'Main Input'!FD96</f>
        <v>Managed Services</v>
      </c>
      <c r="FE96" s="757" t="str">
        <f>'Main Input'!FE96</f>
        <v>Opex</v>
      </c>
      <c r="FF96" s="757" t="str">
        <f>'Main Input'!FF96</f>
        <v>ContractAccrual</v>
      </c>
      <c r="FG96" s="757" t="str">
        <f>'Main Input'!FG96</f>
        <v>Expense</v>
      </c>
      <c r="FH96" s="767" t="str">
        <f>'Main Input'!FH96</f>
        <v>A</v>
      </c>
      <c r="FI96" s="768">
        <f>'Main Input'!FI96</f>
        <v>0.22</v>
      </c>
      <c r="FJ96" s="768">
        <f>'Main Input'!FJ96</f>
        <v>0</v>
      </c>
      <c r="FK96" s="612"/>
      <c r="FL96" s="531">
        <f t="shared" si="32"/>
        <v>0</v>
      </c>
      <c r="FM96" s="86"/>
      <c r="FN96" s="612"/>
    </row>
    <row r="97" spans="1:170" ht="12.75" customHeight="1">
      <c r="A97" s="750" t="str">
        <f>'Main Input'!A97</f>
        <v>MTB</v>
      </c>
      <c r="B97" s="762" t="str">
        <f>'Main Input'!B97</f>
        <v>Business Unit</v>
      </c>
      <c r="C97" s="762" t="str">
        <f>'Main Input'!C97</f>
        <v>Labour</v>
      </c>
      <c r="D97" s="762" t="str">
        <f>'Main Input'!D97</f>
        <v>TFR</v>
      </c>
      <c r="E97" s="762" t="str">
        <f>'Main Input'!E97</f>
        <v>Migration Engineer #16 (Wintel)</v>
      </c>
      <c r="F97" s="753" t="str">
        <f>'Main Input'!F97</f>
        <v>direct</v>
      </c>
      <c r="G97" s="753" t="str">
        <f>'Main Input'!G97</f>
        <v>Person</v>
      </c>
      <c r="H97" s="753" t="str">
        <f>'Main Input'!H97</f>
        <v>TAC.CSA.2</v>
      </c>
      <c r="I97" s="753">
        <f>'Main Input'!I97</f>
        <v>0</v>
      </c>
      <c r="J97" s="753">
        <f>'Main Input'!J97</f>
        <v>0</v>
      </c>
      <c r="K97" s="753" t="str">
        <f>'Main Input'!K97</f>
        <v>FJS</v>
      </c>
      <c r="L97" s="753" t="str">
        <f>'Main Input'!L97</f>
        <v>pTran</v>
      </c>
      <c r="M97" s="753">
        <f>'Main Input'!M97</f>
        <v>0</v>
      </c>
      <c r="N97" s="753">
        <f>'Main Input'!N97</f>
        <v>0</v>
      </c>
      <c r="O97" s="753" t="str">
        <f>'Main Input'!O97</f>
        <v>SPAIN</v>
      </c>
      <c r="P97" s="753">
        <f>'Main Input'!P97</f>
        <v>313</v>
      </c>
      <c r="Q97" s="753" t="str">
        <f>'Main Input'!Q97</f>
        <v>EUR</v>
      </c>
      <c r="R97" s="753" t="str">
        <f>'Main Input'!R97</f>
        <v>EMEA</v>
      </c>
      <c r="S97" s="753" t="str">
        <f>'Main Input'!S97</f>
        <v>Local</v>
      </c>
      <c r="T97" s="753">
        <f>'Main Input'!T97</f>
        <v>0</v>
      </c>
      <c r="U97" s="753">
        <f>'Main Input'!U97</f>
        <v>0</v>
      </c>
      <c r="V97" s="753" t="str">
        <f>'Main Input'!V97</f>
        <v>4_ATP</v>
      </c>
      <c r="W97" s="753">
        <f>'Main Input'!W97</f>
        <v>0</v>
      </c>
      <c r="X97" s="753">
        <f>'Main Input'!X97</f>
        <v>0</v>
      </c>
      <c r="Y97" s="753">
        <f>'Main Input'!Y97</f>
        <v>0</v>
      </c>
      <c r="Z97" s="753">
        <f>'Main Input'!Z97</f>
        <v>0</v>
      </c>
      <c r="AA97" s="753">
        <f>'Main Input'!AA97</f>
        <v>0</v>
      </c>
      <c r="AB97" s="763">
        <f>'Main Input'!AB97</f>
        <v>0</v>
      </c>
      <c r="AC97" s="763" t="str">
        <f>'Main Input'!AC97</f>
        <v>Days</v>
      </c>
      <c r="AD97" s="764">
        <f>'Main Input'!AD97</f>
        <v>90</v>
      </c>
      <c r="AE97" s="765">
        <f t="shared" ca="1" si="30"/>
        <v>36115.384615384617</v>
      </c>
      <c r="AF97" s="299">
        <f ca="1">'Cost Plus'!$AE97*f_MilPro</f>
        <v>0</v>
      </c>
      <c r="AG97" s="300">
        <f ca="1">'Cost Plus'!$AE97*f_MilPro</f>
        <v>0</v>
      </c>
      <c r="AH97" s="300">
        <f ca="1">'Cost Plus'!$AE97*f_MilPro</f>
        <v>0</v>
      </c>
      <c r="AI97" s="300">
        <f ca="1">'Cost Plus'!$AE97*f_MilPro</f>
        <v>0</v>
      </c>
      <c r="AJ97" s="300">
        <f ca="1">'Cost Plus'!$AE97*f_MilPro</f>
        <v>0</v>
      </c>
      <c r="AK97" s="300">
        <f ca="1">'Cost Plus'!$AE97*f_MilPro</f>
        <v>36115.384615384617</v>
      </c>
      <c r="AL97" s="300">
        <f ca="1">'Cost Plus'!$AE97*f_MilPro</f>
        <v>0</v>
      </c>
      <c r="AM97" s="300">
        <f ca="1">'Cost Plus'!$AE97*f_MilPro</f>
        <v>0</v>
      </c>
      <c r="AN97" s="300">
        <f ca="1">'Cost Plus'!$AE97*f_MilPro</f>
        <v>0</v>
      </c>
      <c r="AO97" s="300">
        <f ca="1">'Cost Plus'!$AE97*f_MilPro</f>
        <v>0</v>
      </c>
      <c r="AP97" s="300">
        <f ca="1">'Cost Plus'!$AE97*f_MilPro</f>
        <v>0</v>
      </c>
      <c r="AQ97" s="300">
        <f ca="1">'Cost Plus'!$AE97*f_MilPro</f>
        <v>0</v>
      </c>
      <c r="AR97" s="300">
        <f ca="1">'Cost Plus'!$AE97*f_MilPro</f>
        <v>0</v>
      </c>
      <c r="AS97" s="300">
        <f ca="1">'Cost Plus'!$AE97*f_MilPro</f>
        <v>0</v>
      </c>
      <c r="AT97" s="300">
        <f ca="1">'Cost Plus'!$AE97*f_MilPro</f>
        <v>0</v>
      </c>
      <c r="AU97" s="300">
        <f ca="1">'Cost Plus'!$AE97*f_MilPro</f>
        <v>0</v>
      </c>
      <c r="AV97" s="300">
        <f ca="1">'Cost Plus'!$AE97*f_MilPro</f>
        <v>0</v>
      </c>
      <c r="AW97" s="300">
        <f ca="1">'Cost Plus'!$AE97*f_MilPro</f>
        <v>0</v>
      </c>
      <c r="AX97" s="300">
        <f ca="1">'Cost Plus'!$AE97*f_MilPro</f>
        <v>0</v>
      </c>
      <c r="AY97" s="300">
        <f ca="1">'Cost Plus'!$AE97*f_MilPro</f>
        <v>0</v>
      </c>
      <c r="AZ97" s="300">
        <f ca="1">'Cost Plus'!$AE97*f_MilPro</f>
        <v>0</v>
      </c>
      <c r="BA97" s="300">
        <f ca="1">'Cost Plus'!$AE97*f_MilPro</f>
        <v>0</v>
      </c>
      <c r="BB97" s="300">
        <f ca="1">'Cost Plus'!$AE97*f_MilPro</f>
        <v>0</v>
      </c>
      <c r="BC97" s="300">
        <f ca="1">'Cost Plus'!$AE97*f_MilPro</f>
        <v>0</v>
      </c>
      <c r="BD97" s="300">
        <f ca="1">'Cost Plus'!$AE97*f_MilPro</f>
        <v>0</v>
      </c>
      <c r="BE97" s="300">
        <f ca="1">'Cost Plus'!$AE97*f_MilPro</f>
        <v>0</v>
      </c>
      <c r="BF97" s="300">
        <f ca="1">'Cost Plus'!$AE97*f_MilPro</f>
        <v>0</v>
      </c>
      <c r="BG97" s="300">
        <f ca="1">'Cost Plus'!$AE97*f_MilPro</f>
        <v>0</v>
      </c>
      <c r="BH97" s="300">
        <f ca="1">'Cost Plus'!$AE97*f_MilPro</f>
        <v>0</v>
      </c>
      <c r="BI97" s="300">
        <f ca="1">'Cost Plus'!$AE97*f_MilPro</f>
        <v>0</v>
      </c>
      <c r="BJ97" s="300">
        <f ca="1">'Cost Plus'!$AE97*f_MilPro</f>
        <v>0</v>
      </c>
      <c r="BK97" s="300">
        <f ca="1">'Cost Plus'!$AE97*f_MilPro</f>
        <v>0</v>
      </c>
      <c r="BL97" s="300">
        <f ca="1">'Cost Plus'!$AE97*f_MilPro</f>
        <v>0</v>
      </c>
      <c r="BM97" s="300">
        <f ca="1">'Cost Plus'!$AE97*f_MilPro</f>
        <v>0</v>
      </c>
      <c r="BN97" s="300">
        <f ca="1">'Cost Plus'!$AE97*f_MilPro</f>
        <v>0</v>
      </c>
      <c r="BO97" s="300">
        <f ca="1">'Cost Plus'!$AE97*f_MilPro</f>
        <v>0</v>
      </c>
      <c r="BP97" s="300">
        <f ca="1">'Cost Plus'!$AE97*f_MilPro</f>
        <v>0</v>
      </c>
      <c r="BQ97" s="300">
        <f ca="1">'Cost Plus'!$AE97*f_MilPro</f>
        <v>0</v>
      </c>
      <c r="BR97" s="300">
        <f ca="1">'Cost Plus'!$AE97*f_MilPro</f>
        <v>0</v>
      </c>
      <c r="BS97" s="300">
        <f ca="1">'Cost Plus'!$AE97*f_MilPro</f>
        <v>0</v>
      </c>
      <c r="BT97" s="300">
        <f ca="1">'Cost Plus'!$AE97*f_MilPro</f>
        <v>0</v>
      </c>
      <c r="BU97" s="300">
        <f ca="1">'Cost Plus'!$AE97*f_MilPro</f>
        <v>0</v>
      </c>
      <c r="BV97" s="300">
        <f ca="1">'Cost Plus'!$AE97*f_MilPro</f>
        <v>0</v>
      </c>
      <c r="BW97" s="300">
        <f ca="1">'Cost Plus'!$AE97*f_MilPro</f>
        <v>0</v>
      </c>
      <c r="BX97" s="300">
        <f ca="1">'Cost Plus'!$AE97*f_MilPro</f>
        <v>0</v>
      </c>
      <c r="BY97" s="300">
        <f ca="1">'Cost Plus'!$AE97*f_MilPro</f>
        <v>0</v>
      </c>
      <c r="BZ97" s="300">
        <f ca="1">'Cost Plus'!$AE97*f_MilPro</f>
        <v>0</v>
      </c>
      <c r="CA97" s="300">
        <f ca="1">'Cost Plus'!$AE97*f_MilPro</f>
        <v>0</v>
      </c>
      <c r="CB97" s="300">
        <f ca="1">'Cost Plus'!$AE97*f_MilPro</f>
        <v>0</v>
      </c>
      <c r="CC97" s="300">
        <f ca="1">'Cost Plus'!$AE97*f_MilPro</f>
        <v>0</v>
      </c>
      <c r="CD97" s="300">
        <f ca="1">'Cost Plus'!$AE97*f_MilPro</f>
        <v>0</v>
      </c>
      <c r="CE97" s="300">
        <f ca="1">'Cost Plus'!$AE97*f_MilPro</f>
        <v>0</v>
      </c>
      <c r="CF97" s="300">
        <f ca="1">'Cost Plus'!$AE97*f_MilPro</f>
        <v>0</v>
      </c>
      <c r="CG97" s="300">
        <f ca="1">'Cost Plus'!$AE97*f_MilPro</f>
        <v>0</v>
      </c>
      <c r="CH97" s="300">
        <f ca="1">'Cost Plus'!$AE97*f_MilPro</f>
        <v>0</v>
      </c>
      <c r="CI97" s="300">
        <f ca="1">'Cost Plus'!$AE97*f_MilPro</f>
        <v>0</v>
      </c>
      <c r="CJ97" s="300">
        <f ca="1">'Cost Plus'!$AE97*f_MilPro</f>
        <v>0</v>
      </c>
      <c r="CK97" s="300">
        <f ca="1">'Cost Plus'!$AE97*f_MilPro</f>
        <v>0</v>
      </c>
      <c r="CL97" s="300">
        <f ca="1">'Cost Plus'!$AE97*f_MilPro</f>
        <v>0</v>
      </c>
      <c r="CM97" s="300">
        <f ca="1">'Cost Plus'!$AE97*f_MilPro</f>
        <v>0</v>
      </c>
      <c r="CN97" s="300">
        <f ca="1">'Cost Plus'!$AE97*f_MilPro</f>
        <v>0</v>
      </c>
      <c r="CO97" s="300">
        <f ca="1">'Cost Plus'!$AE97*f_MilPro</f>
        <v>0</v>
      </c>
      <c r="CP97" s="300">
        <f ca="1">'Cost Plus'!$AE97*f_MilPro</f>
        <v>0</v>
      </c>
      <c r="CQ97" s="300">
        <f ca="1">'Cost Plus'!$AE97*f_MilPro</f>
        <v>0</v>
      </c>
      <c r="CR97" s="300">
        <f ca="1">'Cost Plus'!$AE97*f_MilPro</f>
        <v>0</v>
      </c>
      <c r="CS97" s="300">
        <f ca="1">'Cost Plus'!$AE97*f_MilPro</f>
        <v>0</v>
      </c>
      <c r="CT97" s="300">
        <f ca="1">'Cost Plus'!$AE97*f_MilPro</f>
        <v>0</v>
      </c>
      <c r="CU97" s="300">
        <f ca="1">'Cost Plus'!$AE97*f_MilPro</f>
        <v>0</v>
      </c>
      <c r="CV97" s="300">
        <f ca="1">'Cost Plus'!$AE97*f_MilPro</f>
        <v>0</v>
      </c>
      <c r="CW97" s="300">
        <f ca="1">'Cost Plus'!$AE97*f_MilPro</f>
        <v>0</v>
      </c>
      <c r="CX97" s="300">
        <f ca="1">'Cost Plus'!$AE97*f_MilPro</f>
        <v>0</v>
      </c>
      <c r="CY97" s="300">
        <f ca="1">'Cost Plus'!$AE97*f_MilPro</f>
        <v>0</v>
      </c>
      <c r="CZ97" s="300">
        <f ca="1">'Cost Plus'!$AE97*f_MilPro</f>
        <v>0</v>
      </c>
      <c r="DA97" s="300">
        <f ca="1">'Cost Plus'!$AE97*f_MilPro</f>
        <v>0</v>
      </c>
      <c r="DB97" s="300">
        <f ca="1">'Cost Plus'!$AE97*f_MilPro</f>
        <v>0</v>
      </c>
      <c r="DC97" s="300">
        <f ca="1">'Cost Plus'!$AE97*f_MilPro</f>
        <v>0</v>
      </c>
      <c r="DD97" s="300">
        <f ca="1">'Cost Plus'!$AE97*f_MilPro</f>
        <v>0</v>
      </c>
      <c r="DE97" s="300">
        <f ca="1">'Cost Plus'!$AE97*f_MilPro</f>
        <v>0</v>
      </c>
      <c r="DF97" s="300">
        <f ca="1">'Cost Plus'!$AE97*f_MilPro</f>
        <v>0</v>
      </c>
      <c r="DG97" s="300">
        <f ca="1">'Cost Plus'!$AE97*f_MilPro</f>
        <v>0</v>
      </c>
      <c r="DH97" s="300">
        <f ca="1">'Cost Plus'!$AE97*f_MilPro</f>
        <v>0</v>
      </c>
      <c r="DI97" s="300">
        <f ca="1">'Cost Plus'!$AE97*f_MilPro</f>
        <v>0</v>
      </c>
      <c r="DJ97" s="300">
        <f ca="1">'Cost Plus'!$AE97*f_MilPro</f>
        <v>0</v>
      </c>
      <c r="DK97" s="300">
        <f ca="1">'Cost Plus'!$AE97*f_MilPro</f>
        <v>0</v>
      </c>
      <c r="DL97" s="300">
        <f ca="1">'Cost Plus'!$AE97*f_MilPro</f>
        <v>0</v>
      </c>
      <c r="DM97" s="300">
        <f ca="1">'Cost Plus'!$AE97*f_MilPro</f>
        <v>0</v>
      </c>
      <c r="DN97" s="300">
        <f ca="1">'Cost Plus'!$AE97*f_MilPro</f>
        <v>0</v>
      </c>
      <c r="DO97" s="300">
        <f ca="1">'Cost Plus'!$AE97*f_MilPro</f>
        <v>0</v>
      </c>
      <c r="DP97" s="300">
        <f ca="1">'Cost Plus'!$AE97*f_MilPro</f>
        <v>0</v>
      </c>
      <c r="DQ97" s="300">
        <f ca="1">'Cost Plus'!$AE97*f_MilPro</f>
        <v>0</v>
      </c>
      <c r="DR97" s="300">
        <f ca="1">'Cost Plus'!$AE97*f_MilPro</f>
        <v>0</v>
      </c>
      <c r="DS97" s="300">
        <f ca="1">'Cost Plus'!$AE97*f_MilPro</f>
        <v>0</v>
      </c>
      <c r="DT97" s="300">
        <f ca="1">'Cost Plus'!$AE97*f_MilPro</f>
        <v>0</v>
      </c>
      <c r="DU97" s="300">
        <f ca="1">'Cost Plus'!$AE97*f_MilPro</f>
        <v>0</v>
      </c>
      <c r="DV97" s="300">
        <f ca="1">'Cost Plus'!$AE97*f_MilPro</f>
        <v>0</v>
      </c>
      <c r="DW97" s="300">
        <f ca="1">'Cost Plus'!$AE97*f_MilPro</f>
        <v>0</v>
      </c>
      <c r="DX97" s="300">
        <f ca="1">'Cost Plus'!$AE97*f_MilPro</f>
        <v>0</v>
      </c>
      <c r="DY97" s="300">
        <f ca="1">'Cost Plus'!$AE97*f_MilPro</f>
        <v>0</v>
      </c>
      <c r="DZ97" s="300">
        <f ca="1">'Cost Plus'!$AE97*f_MilPro</f>
        <v>0</v>
      </c>
      <c r="EA97" s="300">
        <f ca="1">'Cost Plus'!$AE97*f_MilPro</f>
        <v>0</v>
      </c>
      <c r="EB97" s="300">
        <f ca="1">'Cost Plus'!$AE97*f_MilPro</f>
        <v>0</v>
      </c>
      <c r="EC97" s="300">
        <f ca="1">'Cost Plus'!$AE97*f_MilPro</f>
        <v>0</v>
      </c>
      <c r="ED97" s="300">
        <f ca="1">'Cost Plus'!$AE97*f_MilPro</f>
        <v>0</v>
      </c>
      <c r="EE97" s="300">
        <f ca="1">'Cost Plus'!$AE97*f_MilPro</f>
        <v>0</v>
      </c>
      <c r="EF97" s="300">
        <f ca="1">'Cost Plus'!$AE97*f_MilPro</f>
        <v>0</v>
      </c>
      <c r="EG97" s="300">
        <f ca="1">'Cost Plus'!$AE97*f_MilPro</f>
        <v>0</v>
      </c>
      <c r="EH97" s="300">
        <f ca="1">'Cost Plus'!$AE97*f_MilPro</f>
        <v>0</v>
      </c>
      <c r="EI97" s="300">
        <f ca="1">'Cost Plus'!$AE97*f_MilPro</f>
        <v>0</v>
      </c>
      <c r="EJ97" s="300">
        <f ca="1">'Cost Plus'!$AE97*f_MilPro</f>
        <v>0</v>
      </c>
      <c r="EK97" s="300">
        <f ca="1">'Cost Plus'!$AE97*f_MilPro</f>
        <v>0</v>
      </c>
      <c r="EL97" s="300">
        <f ca="1">'Cost Plus'!$AE97*f_MilPro</f>
        <v>0</v>
      </c>
      <c r="EM97" s="300">
        <f ca="1">'Cost Plus'!$AE97*f_MilPro</f>
        <v>0</v>
      </c>
      <c r="EN97" s="300">
        <f ca="1">'Cost Plus'!$AE97*f_MilPro</f>
        <v>0</v>
      </c>
      <c r="EO97" s="300">
        <f ca="1">'Cost Plus'!$AE97*f_MilPro</f>
        <v>0</v>
      </c>
      <c r="EP97" s="300">
        <f ca="1">'Cost Plus'!$AE97*f_MilPro</f>
        <v>0</v>
      </c>
      <c r="EQ97" s="300">
        <f ca="1">'Cost Plus'!$AE97*f_MilPro</f>
        <v>0</v>
      </c>
      <c r="ER97" s="300">
        <f ca="1">'Cost Plus'!$AE97*f_MilPro</f>
        <v>0</v>
      </c>
      <c r="ES97" s="300">
        <f ca="1">'Cost Plus'!$AE97*f_MilPro</f>
        <v>0</v>
      </c>
      <c r="ET97" s="300">
        <f ca="1">'Cost Plus'!$AE97*f_MilPro</f>
        <v>0</v>
      </c>
      <c r="EU97" s="300">
        <f ca="1">'Cost Plus'!$AE97*f_MilPro</f>
        <v>0</v>
      </c>
      <c r="EV97" s="300">
        <f ca="1">'Cost Plus'!$AE97*f_MilPro</f>
        <v>0</v>
      </c>
      <c r="EW97" s="300">
        <f ca="1">'Cost Plus'!$AE97*f_MilPro</f>
        <v>0</v>
      </c>
      <c r="EX97" s="300">
        <f ca="1">'Cost Plus'!$AE97*f_MilPro</f>
        <v>0</v>
      </c>
      <c r="EY97" s="612"/>
      <c r="EZ97" s="757" t="str">
        <f>'Main Input'!EZ97</f>
        <v>RPI</v>
      </c>
      <c r="FA97" s="757" t="str">
        <f>'Main Input'!FA97</f>
        <v>N/A</v>
      </c>
      <c r="FB97" s="766">
        <f>'Main Input'!FB97</f>
        <v>0</v>
      </c>
      <c r="FC97" s="766" t="str">
        <f>'Main Input'!FC97</f>
        <v>IT Solutions</v>
      </c>
      <c r="FD97" s="766" t="str">
        <f>'Main Input'!FD97</f>
        <v>Managed Services</v>
      </c>
      <c r="FE97" s="757" t="str">
        <f>'Main Input'!FE97</f>
        <v>Opex</v>
      </c>
      <c r="FF97" s="757" t="str">
        <f>'Main Input'!FF97</f>
        <v>ContractAccrual</v>
      </c>
      <c r="FG97" s="757" t="str">
        <f>'Main Input'!FG97</f>
        <v>Expense</v>
      </c>
      <c r="FH97" s="767" t="str">
        <f>'Main Input'!FH97</f>
        <v>A</v>
      </c>
      <c r="FI97" s="768">
        <f>'Main Input'!FI97</f>
        <v>0.22</v>
      </c>
      <c r="FJ97" s="768">
        <f>'Main Input'!FJ97</f>
        <v>0</v>
      </c>
      <c r="FK97" s="612"/>
      <c r="FL97" s="531">
        <f t="shared" si="32"/>
        <v>0</v>
      </c>
      <c r="FM97" s="86"/>
      <c r="FN97" s="612"/>
    </row>
    <row r="98" spans="1:170" ht="12.75" customHeight="1">
      <c r="A98" s="750" t="str">
        <f>'Main Input'!A98</f>
        <v>MTB</v>
      </c>
      <c r="B98" s="762" t="str">
        <f>'Main Input'!B98</f>
        <v>Business Unit</v>
      </c>
      <c r="C98" s="762" t="str">
        <f>'Main Input'!C98</f>
        <v>Labour</v>
      </c>
      <c r="D98" s="762" t="str">
        <f>'Main Input'!D98</f>
        <v>TFR</v>
      </c>
      <c r="E98" s="762" t="str">
        <f>'Main Input'!E98</f>
        <v>Migration Engineer #17 (Wintel)</v>
      </c>
      <c r="F98" s="753" t="str">
        <f>'Main Input'!F98</f>
        <v>direct</v>
      </c>
      <c r="G98" s="753" t="str">
        <f>'Main Input'!G98</f>
        <v>Person</v>
      </c>
      <c r="H98" s="753" t="str">
        <f>'Main Input'!H98</f>
        <v>TAC.CSA.2</v>
      </c>
      <c r="I98" s="753">
        <f>'Main Input'!I98</f>
        <v>0</v>
      </c>
      <c r="J98" s="753">
        <f>'Main Input'!J98</f>
        <v>0</v>
      </c>
      <c r="K98" s="753" t="str">
        <f>'Main Input'!K98</f>
        <v>FJS</v>
      </c>
      <c r="L98" s="753" t="str">
        <f>'Main Input'!L98</f>
        <v>pTran</v>
      </c>
      <c r="M98" s="753">
        <f>'Main Input'!M98</f>
        <v>0</v>
      </c>
      <c r="N98" s="753">
        <f>'Main Input'!N98</f>
        <v>0</v>
      </c>
      <c r="O98" s="753" t="str">
        <f>'Main Input'!O98</f>
        <v>SPAIN</v>
      </c>
      <c r="P98" s="753">
        <f>'Main Input'!P98</f>
        <v>313</v>
      </c>
      <c r="Q98" s="753" t="str">
        <f>'Main Input'!Q98</f>
        <v>EUR</v>
      </c>
      <c r="R98" s="753" t="str">
        <f>'Main Input'!R98</f>
        <v>EMEA</v>
      </c>
      <c r="S98" s="753" t="str">
        <f>'Main Input'!S98</f>
        <v>Local</v>
      </c>
      <c r="T98" s="753">
        <f>'Main Input'!T98</f>
        <v>0</v>
      </c>
      <c r="U98" s="753">
        <f>'Main Input'!U98</f>
        <v>0</v>
      </c>
      <c r="V98" s="753" t="str">
        <f>'Main Input'!V98</f>
        <v>4_ATP</v>
      </c>
      <c r="W98" s="753">
        <f>'Main Input'!W98</f>
        <v>0</v>
      </c>
      <c r="X98" s="753">
        <f>'Main Input'!X98</f>
        <v>0</v>
      </c>
      <c r="Y98" s="753">
        <f>'Main Input'!Y98</f>
        <v>0</v>
      </c>
      <c r="Z98" s="753">
        <f>'Main Input'!Z98</f>
        <v>0</v>
      </c>
      <c r="AA98" s="753">
        <f>'Main Input'!AA98</f>
        <v>0</v>
      </c>
      <c r="AB98" s="763">
        <f>'Main Input'!AB98</f>
        <v>0</v>
      </c>
      <c r="AC98" s="763" t="str">
        <f>'Main Input'!AC98</f>
        <v>Days</v>
      </c>
      <c r="AD98" s="764">
        <f>'Main Input'!AD98</f>
        <v>90</v>
      </c>
      <c r="AE98" s="765">
        <f t="shared" ca="1" si="30"/>
        <v>36115.384615384617</v>
      </c>
      <c r="AF98" s="299">
        <f ca="1">'Cost Plus'!$AE98*f_MilPro</f>
        <v>0</v>
      </c>
      <c r="AG98" s="300">
        <f ca="1">'Cost Plus'!$AE98*f_MilPro</f>
        <v>0</v>
      </c>
      <c r="AH98" s="300">
        <f ca="1">'Cost Plus'!$AE98*f_MilPro</f>
        <v>0</v>
      </c>
      <c r="AI98" s="300">
        <f ca="1">'Cost Plus'!$AE98*f_MilPro</f>
        <v>0</v>
      </c>
      <c r="AJ98" s="300">
        <f ca="1">'Cost Plus'!$AE98*f_MilPro</f>
        <v>0</v>
      </c>
      <c r="AK98" s="300">
        <f ca="1">'Cost Plus'!$AE98*f_MilPro</f>
        <v>36115.384615384617</v>
      </c>
      <c r="AL98" s="300">
        <f ca="1">'Cost Plus'!$AE98*f_MilPro</f>
        <v>0</v>
      </c>
      <c r="AM98" s="300">
        <f ca="1">'Cost Plus'!$AE98*f_MilPro</f>
        <v>0</v>
      </c>
      <c r="AN98" s="300">
        <f ca="1">'Cost Plus'!$AE98*f_MilPro</f>
        <v>0</v>
      </c>
      <c r="AO98" s="300">
        <f ca="1">'Cost Plus'!$AE98*f_MilPro</f>
        <v>0</v>
      </c>
      <c r="AP98" s="300">
        <f ca="1">'Cost Plus'!$AE98*f_MilPro</f>
        <v>0</v>
      </c>
      <c r="AQ98" s="300">
        <f ca="1">'Cost Plus'!$AE98*f_MilPro</f>
        <v>0</v>
      </c>
      <c r="AR98" s="300">
        <f ca="1">'Cost Plus'!$AE98*f_MilPro</f>
        <v>0</v>
      </c>
      <c r="AS98" s="300">
        <f ca="1">'Cost Plus'!$AE98*f_MilPro</f>
        <v>0</v>
      </c>
      <c r="AT98" s="300">
        <f ca="1">'Cost Plus'!$AE98*f_MilPro</f>
        <v>0</v>
      </c>
      <c r="AU98" s="300">
        <f ca="1">'Cost Plus'!$AE98*f_MilPro</f>
        <v>0</v>
      </c>
      <c r="AV98" s="300">
        <f ca="1">'Cost Plus'!$AE98*f_MilPro</f>
        <v>0</v>
      </c>
      <c r="AW98" s="300">
        <f ca="1">'Cost Plus'!$AE98*f_MilPro</f>
        <v>0</v>
      </c>
      <c r="AX98" s="300">
        <f ca="1">'Cost Plus'!$AE98*f_MilPro</f>
        <v>0</v>
      </c>
      <c r="AY98" s="300">
        <f ca="1">'Cost Plus'!$AE98*f_MilPro</f>
        <v>0</v>
      </c>
      <c r="AZ98" s="300">
        <f ca="1">'Cost Plus'!$AE98*f_MilPro</f>
        <v>0</v>
      </c>
      <c r="BA98" s="300">
        <f ca="1">'Cost Plus'!$AE98*f_MilPro</f>
        <v>0</v>
      </c>
      <c r="BB98" s="300">
        <f ca="1">'Cost Plus'!$AE98*f_MilPro</f>
        <v>0</v>
      </c>
      <c r="BC98" s="300">
        <f ca="1">'Cost Plus'!$AE98*f_MilPro</f>
        <v>0</v>
      </c>
      <c r="BD98" s="300">
        <f ca="1">'Cost Plus'!$AE98*f_MilPro</f>
        <v>0</v>
      </c>
      <c r="BE98" s="300">
        <f ca="1">'Cost Plus'!$AE98*f_MilPro</f>
        <v>0</v>
      </c>
      <c r="BF98" s="300">
        <f ca="1">'Cost Plus'!$AE98*f_MilPro</f>
        <v>0</v>
      </c>
      <c r="BG98" s="300">
        <f ca="1">'Cost Plus'!$AE98*f_MilPro</f>
        <v>0</v>
      </c>
      <c r="BH98" s="300">
        <f ca="1">'Cost Plus'!$AE98*f_MilPro</f>
        <v>0</v>
      </c>
      <c r="BI98" s="300">
        <f ca="1">'Cost Plus'!$AE98*f_MilPro</f>
        <v>0</v>
      </c>
      <c r="BJ98" s="300">
        <f ca="1">'Cost Plus'!$AE98*f_MilPro</f>
        <v>0</v>
      </c>
      <c r="BK98" s="300">
        <f ca="1">'Cost Plus'!$AE98*f_MilPro</f>
        <v>0</v>
      </c>
      <c r="BL98" s="300">
        <f ca="1">'Cost Plus'!$AE98*f_MilPro</f>
        <v>0</v>
      </c>
      <c r="BM98" s="300">
        <f ca="1">'Cost Plus'!$AE98*f_MilPro</f>
        <v>0</v>
      </c>
      <c r="BN98" s="300">
        <f ca="1">'Cost Plus'!$AE98*f_MilPro</f>
        <v>0</v>
      </c>
      <c r="BO98" s="300">
        <f ca="1">'Cost Plus'!$AE98*f_MilPro</f>
        <v>0</v>
      </c>
      <c r="BP98" s="300">
        <f ca="1">'Cost Plus'!$AE98*f_MilPro</f>
        <v>0</v>
      </c>
      <c r="BQ98" s="300">
        <f ca="1">'Cost Plus'!$AE98*f_MilPro</f>
        <v>0</v>
      </c>
      <c r="BR98" s="300">
        <f ca="1">'Cost Plus'!$AE98*f_MilPro</f>
        <v>0</v>
      </c>
      <c r="BS98" s="300">
        <f ca="1">'Cost Plus'!$AE98*f_MilPro</f>
        <v>0</v>
      </c>
      <c r="BT98" s="300">
        <f ca="1">'Cost Plus'!$AE98*f_MilPro</f>
        <v>0</v>
      </c>
      <c r="BU98" s="300">
        <f ca="1">'Cost Plus'!$AE98*f_MilPro</f>
        <v>0</v>
      </c>
      <c r="BV98" s="300">
        <f ca="1">'Cost Plus'!$AE98*f_MilPro</f>
        <v>0</v>
      </c>
      <c r="BW98" s="300">
        <f ca="1">'Cost Plus'!$AE98*f_MilPro</f>
        <v>0</v>
      </c>
      <c r="BX98" s="300">
        <f ca="1">'Cost Plus'!$AE98*f_MilPro</f>
        <v>0</v>
      </c>
      <c r="BY98" s="300">
        <f ca="1">'Cost Plus'!$AE98*f_MilPro</f>
        <v>0</v>
      </c>
      <c r="BZ98" s="300">
        <f ca="1">'Cost Plus'!$AE98*f_MilPro</f>
        <v>0</v>
      </c>
      <c r="CA98" s="300">
        <f ca="1">'Cost Plus'!$AE98*f_MilPro</f>
        <v>0</v>
      </c>
      <c r="CB98" s="300">
        <f ca="1">'Cost Plus'!$AE98*f_MilPro</f>
        <v>0</v>
      </c>
      <c r="CC98" s="300">
        <f ca="1">'Cost Plus'!$AE98*f_MilPro</f>
        <v>0</v>
      </c>
      <c r="CD98" s="300">
        <f ca="1">'Cost Plus'!$AE98*f_MilPro</f>
        <v>0</v>
      </c>
      <c r="CE98" s="300">
        <f ca="1">'Cost Plus'!$AE98*f_MilPro</f>
        <v>0</v>
      </c>
      <c r="CF98" s="300">
        <f ca="1">'Cost Plus'!$AE98*f_MilPro</f>
        <v>0</v>
      </c>
      <c r="CG98" s="300">
        <f ca="1">'Cost Plus'!$AE98*f_MilPro</f>
        <v>0</v>
      </c>
      <c r="CH98" s="300">
        <f ca="1">'Cost Plus'!$AE98*f_MilPro</f>
        <v>0</v>
      </c>
      <c r="CI98" s="300">
        <f ca="1">'Cost Plus'!$AE98*f_MilPro</f>
        <v>0</v>
      </c>
      <c r="CJ98" s="300">
        <f ca="1">'Cost Plus'!$AE98*f_MilPro</f>
        <v>0</v>
      </c>
      <c r="CK98" s="300">
        <f ca="1">'Cost Plus'!$AE98*f_MilPro</f>
        <v>0</v>
      </c>
      <c r="CL98" s="300">
        <f ca="1">'Cost Plus'!$AE98*f_MilPro</f>
        <v>0</v>
      </c>
      <c r="CM98" s="300">
        <f ca="1">'Cost Plus'!$AE98*f_MilPro</f>
        <v>0</v>
      </c>
      <c r="CN98" s="300">
        <f ca="1">'Cost Plus'!$AE98*f_MilPro</f>
        <v>0</v>
      </c>
      <c r="CO98" s="300">
        <f ca="1">'Cost Plus'!$AE98*f_MilPro</f>
        <v>0</v>
      </c>
      <c r="CP98" s="300">
        <f ca="1">'Cost Plus'!$AE98*f_MilPro</f>
        <v>0</v>
      </c>
      <c r="CQ98" s="300">
        <f ca="1">'Cost Plus'!$AE98*f_MilPro</f>
        <v>0</v>
      </c>
      <c r="CR98" s="300">
        <f ca="1">'Cost Plus'!$AE98*f_MilPro</f>
        <v>0</v>
      </c>
      <c r="CS98" s="300">
        <f ca="1">'Cost Plus'!$AE98*f_MilPro</f>
        <v>0</v>
      </c>
      <c r="CT98" s="300">
        <f ca="1">'Cost Plus'!$AE98*f_MilPro</f>
        <v>0</v>
      </c>
      <c r="CU98" s="300">
        <f ca="1">'Cost Plus'!$AE98*f_MilPro</f>
        <v>0</v>
      </c>
      <c r="CV98" s="300">
        <f ca="1">'Cost Plus'!$AE98*f_MilPro</f>
        <v>0</v>
      </c>
      <c r="CW98" s="300">
        <f ca="1">'Cost Plus'!$AE98*f_MilPro</f>
        <v>0</v>
      </c>
      <c r="CX98" s="300">
        <f ca="1">'Cost Plus'!$AE98*f_MilPro</f>
        <v>0</v>
      </c>
      <c r="CY98" s="300">
        <f ca="1">'Cost Plus'!$AE98*f_MilPro</f>
        <v>0</v>
      </c>
      <c r="CZ98" s="300">
        <f ca="1">'Cost Plus'!$AE98*f_MilPro</f>
        <v>0</v>
      </c>
      <c r="DA98" s="300">
        <f ca="1">'Cost Plus'!$AE98*f_MilPro</f>
        <v>0</v>
      </c>
      <c r="DB98" s="300">
        <f ca="1">'Cost Plus'!$AE98*f_MilPro</f>
        <v>0</v>
      </c>
      <c r="DC98" s="300">
        <f ca="1">'Cost Plus'!$AE98*f_MilPro</f>
        <v>0</v>
      </c>
      <c r="DD98" s="300">
        <f ca="1">'Cost Plus'!$AE98*f_MilPro</f>
        <v>0</v>
      </c>
      <c r="DE98" s="300">
        <f ca="1">'Cost Plus'!$AE98*f_MilPro</f>
        <v>0</v>
      </c>
      <c r="DF98" s="300">
        <f ca="1">'Cost Plus'!$AE98*f_MilPro</f>
        <v>0</v>
      </c>
      <c r="DG98" s="300">
        <f ca="1">'Cost Plus'!$AE98*f_MilPro</f>
        <v>0</v>
      </c>
      <c r="DH98" s="300">
        <f ca="1">'Cost Plus'!$AE98*f_MilPro</f>
        <v>0</v>
      </c>
      <c r="DI98" s="300">
        <f ca="1">'Cost Plus'!$AE98*f_MilPro</f>
        <v>0</v>
      </c>
      <c r="DJ98" s="300">
        <f ca="1">'Cost Plus'!$AE98*f_MilPro</f>
        <v>0</v>
      </c>
      <c r="DK98" s="300">
        <f ca="1">'Cost Plus'!$AE98*f_MilPro</f>
        <v>0</v>
      </c>
      <c r="DL98" s="300">
        <f ca="1">'Cost Plus'!$AE98*f_MilPro</f>
        <v>0</v>
      </c>
      <c r="DM98" s="300">
        <f ca="1">'Cost Plus'!$AE98*f_MilPro</f>
        <v>0</v>
      </c>
      <c r="DN98" s="300">
        <f ca="1">'Cost Plus'!$AE98*f_MilPro</f>
        <v>0</v>
      </c>
      <c r="DO98" s="300">
        <f ca="1">'Cost Plus'!$AE98*f_MilPro</f>
        <v>0</v>
      </c>
      <c r="DP98" s="300">
        <f ca="1">'Cost Plus'!$AE98*f_MilPro</f>
        <v>0</v>
      </c>
      <c r="DQ98" s="300">
        <f ca="1">'Cost Plus'!$AE98*f_MilPro</f>
        <v>0</v>
      </c>
      <c r="DR98" s="300">
        <f ca="1">'Cost Plus'!$AE98*f_MilPro</f>
        <v>0</v>
      </c>
      <c r="DS98" s="300">
        <f ca="1">'Cost Plus'!$AE98*f_MilPro</f>
        <v>0</v>
      </c>
      <c r="DT98" s="300">
        <f ca="1">'Cost Plus'!$AE98*f_MilPro</f>
        <v>0</v>
      </c>
      <c r="DU98" s="300">
        <f ca="1">'Cost Plus'!$AE98*f_MilPro</f>
        <v>0</v>
      </c>
      <c r="DV98" s="300">
        <f ca="1">'Cost Plus'!$AE98*f_MilPro</f>
        <v>0</v>
      </c>
      <c r="DW98" s="300">
        <f ca="1">'Cost Plus'!$AE98*f_MilPro</f>
        <v>0</v>
      </c>
      <c r="DX98" s="300">
        <f ca="1">'Cost Plus'!$AE98*f_MilPro</f>
        <v>0</v>
      </c>
      <c r="DY98" s="300">
        <f ca="1">'Cost Plus'!$AE98*f_MilPro</f>
        <v>0</v>
      </c>
      <c r="DZ98" s="300">
        <f ca="1">'Cost Plus'!$AE98*f_MilPro</f>
        <v>0</v>
      </c>
      <c r="EA98" s="300">
        <f ca="1">'Cost Plus'!$AE98*f_MilPro</f>
        <v>0</v>
      </c>
      <c r="EB98" s="300">
        <f ca="1">'Cost Plus'!$AE98*f_MilPro</f>
        <v>0</v>
      </c>
      <c r="EC98" s="300">
        <f ca="1">'Cost Plus'!$AE98*f_MilPro</f>
        <v>0</v>
      </c>
      <c r="ED98" s="300">
        <f ca="1">'Cost Plus'!$AE98*f_MilPro</f>
        <v>0</v>
      </c>
      <c r="EE98" s="300">
        <f ca="1">'Cost Plus'!$AE98*f_MilPro</f>
        <v>0</v>
      </c>
      <c r="EF98" s="300">
        <f ca="1">'Cost Plus'!$AE98*f_MilPro</f>
        <v>0</v>
      </c>
      <c r="EG98" s="300">
        <f ca="1">'Cost Plus'!$AE98*f_MilPro</f>
        <v>0</v>
      </c>
      <c r="EH98" s="300">
        <f ca="1">'Cost Plus'!$AE98*f_MilPro</f>
        <v>0</v>
      </c>
      <c r="EI98" s="300">
        <f ca="1">'Cost Plus'!$AE98*f_MilPro</f>
        <v>0</v>
      </c>
      <c r="EJ98" s="300">
        <f ca="1">'Cost Plus'!$AE98*f_MilPro</f>
        <v>0</v>
      </c>
      <c r="EK98" s="300">
        <f ca="1">'Cost Plus'!$AE98*f_MilPro</f>
        <v>0</v>
      </c>
      <c r="EL98" s="300">
        <f ca="1">'Cost Plus'!$AE98*f_MilPro</f>
        <v>0</v>
      </c>
      <c r="EM98" s="300">
        <f ca="1">'Cost Plus'!$AE98*f_MilPro</f>
        <v>0</v>
      </c>
      <c r="EN98" s="300">
        <f ca="1">'Cost Plus'!$AE98*f_MilPro</f>
        <v>0</v>
      </c>
      <c r="EO98" s="300">
        <f ca="1">'Cost Plus'!$AE98*f_MilPro</f>
        <v>0</v>
      </c>
      <c r="EP98" s="300">
        <f ca="1">'Cost Plus'!$AE98*f_MilPro</f>
        <v>0</v>
      </c>
      <c r="EQ98" s="300">
        <f ca="1">'Cost Plus'!$AE98*f_MilPro</f>
        <v>0</v>
      </c>
      <c r="ER98" s="300">
        <f ca="1">'Cost Plus'!$AE98*f_MilPro</f>
        <v>0</v>
      </c>
      <c r="ES98" s="300">
        <f ca="1">'Cost Plus'!$AE98*f_MilPro</f>
        <v>0</v>
      </c>
      <c r="ET98" s="300">
        <f ca="1">'Cost Plus'!$AE98*f_MilPro</f>
        <v>0</v>
      </c>
      <c r="EU98" s="300">
        <f ca="1">'Cost Plus'!$AE98*f_MilPro</f>
        <v>0</v>
      </c>
      <c r="EV98" s="300">
        <f ca="1">'Cost Plus'!$AE98*f_MilPro</f>
        <v>0</v>
      </c>
      <c r="EW98" s="300">
        <f ca="1">'Cost Plus'!$AE98*f_MilPro</f>
        <v>0</v>
      </c>
      <c r="EX98" s="300">
        <f ca="1">'Cost Plus'!$AE98*f_MilPro</f>
        <v>0</v>
      </c>
      <c r="EY98" s="612"/>
      <c r="EZ98" s="757" t="str">
        <f>'Main Input'!EZ98</f>
        <v>RPI</v>
      </c>
      <c r="FA98" s="757" t="str">
        <f>'Main Input'!FA98</f>
        <v>N/A</v>
      </c>
      <c r="FB98" s="766">
        <f>'Main Input'!FB98</f>
        <v>0</v>
      </c>
      <c r="FC98" s="766" t="str">
        <f>'Main Input'!FC98</f>
        <v>IT Solutions</v>
      </c>
      <c r="FD98" s="766" t="str">
        <f>'Main Input'!FD98</f>
        <v>Managed Services</v>
      </c>
      <c r="FE98" s="757" t="str">
        <f>'Main Input'!FE98</f>
        <v>Opex</v>
      </c>
      <c r="FF98" s="757" t="str">
        <f>'Main Input'!FF98</f>
        <v>ContractAccrual</v>
      </c>
      <c r="FG98" s="757" t="str">
        <f>'Main Input'!FG98</f>
        <v>Expense</v>
      </c>
      <c r="FH98" s="767" t="str">
        <f>'Main Input'!FH98</f>
        <v>A</v>
      </c>
      <c r="FI98" s="768">
        <f>'Main Input'!FI98</f>
        <v>0.22</v>
      </c>
      <c r="FJ98" s="768">
        <f>'Main Input'!FJ98</f>
        <v>0</v>
      </c>
      <c r="FK98" s="612"/>
      <c r="FL98" s="531">
        <f t="shared" si="32"/>
        <v>0</v>
      </c>
      <c r="FM98" s="86"/>
      <c r="FN98" s="612"/>
    </row>
    <row r="99" spans="1:170" ht="12.75" customHeight="1">
      <c r="A99" s="750" t="str">
        <f>'Main Input'!A99</f>
        <v>MTB</v>
      </c>
      <c r="B99" s="762" t="str">
        <f>'Main Input'!B99</f>
        <v>Business Unit</v>
      </c>
      <c r="C99" s="762" t="str">
        <f>'Main Input'!C99</f>
        <v>Labour</v>
      </c>
      <c r="D99" s="762" t="str">
        <f>'Main Input'!D99</f>
        <v>TFR</v>
      </c>
      <c r="E99" s="762" t="str">
        <f>'Main Input'!E99</f>
        <v>Migration Engineer #18 (Wintel)</v>
      </c>
      <c r="F99" s="753" t="str">
        <f>'Main Input'!F99</f>
        <v>direct</v>
      </c>
      <c r="G99" s="753" t="str">
        <f>'Main Input'!G99</f>
        <v>Person</v>
      </c>
      <c r="H99" s="753" t="str">
        <f>'Main Input'!H99</f>
        <v>TAC.CSA.2</v>
      </c>
      <c r="I99" s="753">
        <f>'Main Input'!I99</f>
        <v>0</v>
      </c>
      <c r="J99" s="753">
        <f>'Main Input'!J99</f>
        <v>0</v>
      </c>
      <c r="K99" s="753" t="str">
        <f>'Main Input'!K99</f>
        <v>FJS</v>
      </c>
      <c r="L99" s="753" t="str">
        <f>'Main Input'!L99</f>
        <v>pTran</v>
      </c>
      <c r="M99" s="753">
        <f>'Main Input'!M99</f>
        <v>0</v>
      </c>
      <c r="N99" s="753">
        <f>'Main Input'!N99</f>
        <v>0</v>
      </c>
      <c r="O99" s="753" t="str">
        <f>'Main Input'!O99</f>
        <v>SPAIN</v>
      </c>
      <c r="P99" s="753">
        <f>'Main Input'!P99</f>
        <v>313</v>
      </c>
      <c r="Q99" s="753" t="str">
        <f>'Main Input'!Q99</f>
        <v>EUR</v>
      </c>
      <c r="R99" s="753" t="str">
        <f>'Main Input'!R99</f>
        <v>EMEA</v>
      </c>
      <c r="S99" s="753" t="str">
        <f>'Main Input'!S99</f>
        <v>Local</v>
      </c>
      <c r="T99" s="753">
        <f>'Main Input'!T99</f>
        <v>0</v>
      </c>
      <c r="U99" s="753">
        <f>'Main Input'!U99</f>
        <v>0</v>
      </c>
      <c r="V99" s="753" t="str">
        <f>'Main Input'!V99</f>
        <v>4_ATP</v>
      </c>
      <c r="W99" s="753">
        <f>'Main Input'!W99</f>
        <v>0</v>
      </c>
      <c r="X99" s="753">
        <f>'Main Input'!X99</f>
        <v>0</v>
      </c>
      <c r="Y99" s="753">
        <f>'Main Input'!Y99</f>
        <v>0</v>
      </c>
      <c r="Z99" s="753">
        <f>'Main Input'!Z99</f>
        <v>0</v>
      </c>
      <c r="AA99" s="753">
        <f>'Main Input'!AA99</f>
        <v>0</v>
      </c>
      <c r="AB99" s="763">
        <f>'Main Input'!AB99</f>
        <v>0</v>
      </c>
      <c r="AC99" s="763" t="str">
        <f>'Main Input'!AC99</f>
        <v>Days</v>
      </c>
      <c r="AD99" s="764">
        <f>'Main Input'!AD99</f>
        <v>90</v>
      </c>
      <c r="AE99" s="765">
        <f t="shared" ca="1" si="30"/>
        <v>36115.384615384617</v>
      </c>
      <c r="AF99" s="299">
        <f ca="1">'Cost Plus'!$AE99*f_MilPro</f>
        <v>0</v>
      </c>
      <c r="AG99" s="300">
        <f ca="1">'Cost Plus'!$AE99*f_MilPro</f>
        <v>0</v>
      </c>
      <c r="AH99" s="300">
        <f ca="1">'Cost Plus'!$AE99*f_MilPro</f>
        <v>0</v>
      </c>
      <c r="AI99" s="300">
        <f ca="1">'Cost Plus'!$AE99*f_MilPro</f>
        <v>0</v>
      </c>
      <c r="AJ99" s="300">
        <f ca="1">'Cost Plus'!$AE99*f_MilPro</f>
        <v>0</v>
      </c>
      <c r="AK99" s="300">
        <f ca="1">'Cost Plus'!$AE99*f_MilPro</f>
        <v>36115.384615384617</v>
      </c>
      <c r="AL99" s="300">
        <f ca="1">'Cost Plus'!$AE99*f_MilPro</f>
        <v>0</v>
      </c>
      <c r="AM99" s="300">
        <f ca="1">'Cost Plus'!$AE99*f_MilPro</f>
        <v>0</v>
      </c>
      <c r="AN99" s="300">
        <f ca="1">'Cost Plus'!$AE99*f_MilPro</f>
        <v>0</v>
      </c>
      <c r="AO99" s="300">
        <f ca="1">'Cost Plus'!$AE99*f_MilPro</f>
        <v>0</v>
      </c>
      <c r="AP99" s="300">
        <f ca="1">'Cost Plus'!$AE99*f_MilPro</f>
        <v>0</v>
      </c>
      <c r="AQ99" s="300">
        <f ca="1">'Cost Plus'!$AE99*f_MilPro</f>
        <v>0</v>
      </c>
      <c r="AR99" s="300">
        <f ca="1">'Cost Plus'!$AE99*f_MilPro</f>
        <v>0</v>
      </c>
      <c r="AS99" s="300">
        <f ca="1">'Cost Plus'!$AE99*f_MilPro</f>
        <v>0</v>
      </c>
      <c r="AT99" s="300">
        <f ca="1">'Cost Plus'!$AE99*f_MilPro</f>
        <v>0</v>
      </c>
      <c r="AU99" s="300">
        <f ca="1">'Cost Plus'!$AE99*f_MilPro</f>
        <v>0</v>
      </c>
      <c r="AV99" s="300">
        <f ca="1">'Cost Plus'!$AE99*f_MilPro</f>
        <v>0</v>
      </c>
      <c r="AW99" s="300">
        <f ca="1">'Cost Plus'!$AE99*f_MilPro</f>
        <v>0</v>
      </c>
      <c r="AX99" s="300">
        <f ca="1">'Cost Plus'!$AE99*f_MilPro</f>
        <v>0</v>
      </c>
      <c r="AY99" s="300">
        <f ca="1">'Cost Plus'!$AE99*f_MilPro</f>
        <v>0</v>
      </c>
      <c r="AZ99" s="300">
        <f ca="1">'Cost Plus'!$AE99*f_MilPro</f>
        <v>0</v>
      </c>
      <c r="BA99" s="300">
        <f ca="1">'Cost Plus'!$AE99*f_MilPro</f>
        <v>0</v>
      </c>
      <c r="BB99" s="300">
        <f ca="1">'Cost Plus'!$AE99*f_MilPro</f>
        <v>0</v>
      </c>
      <c r="BC99" s="300">
        <f ca="1">'Cost Plus'!$AE99*f_MilPro</f>
        <v>0</v>
      </c>
      <c r="BD99" s="300">
        <f ca="1">'Cost Plus'!$AE99*f_MilPro</f>
        <v>0</v>
      </c>
      <c r="BE99" s="300">
        <f ca="1">'Cost Plus'!$AE99*f_MilPro</f>
        <v>0</v>
      </c>
      <c r="BF99" s="300">
        <f ca="1">'Cost Plus'!$AE99*f_MilPro</f>
        <v>0</v>
      </c>
      <c r="BG99" s="300">
        <f ca="1">'Cost Plus'!$AE99*f_MilPro</f>
        <v>0</v>
      </c>
      <c r="BH99" s="300">
        <f ca="1">'Cost Plus'!$AE99*f_MilPro</f>
        <v>0</v>
      </c>
      <c r="BI99" s="300">
        <f ca="1">'Cost Plus'!$AE99*f_MilPro</f>
        <v>0</v>
      </c>
      <c r="BJ99" s="300">
        <f ca="1">'Cost Plus'!$AE99*f_MilPro</f>
        <v>0</v>
      </c>
      <c r="BK99" s="300">
        <f ca="1">'Cost Plus'!$AE99*f_MilPro</f>
        <v>0</v>
      </c>
      <c r="BL99" s="300">
        <f ca="1">'Cost Plus'!$AE99*f_MilPro</f>
        <v>0</v>
      </c>
      <c r="BM99" s="300">
        <f ca="1">'Cost Plus'!$AE99*f_MilPro</f>
        <v>0</v>
      </c>
      <c r="BN99" s="300">
        <f ca="1">'Cost Plus'!$AE99*f_MilPro</f>
        <v>0</v>
      </c>
      <c r="BO99" s="300">
        <f ca="1">'Cost Plus'!$AE99*f_MilPro</f>
        <v>0</v>
      </c>
      <c r="BP99" s="300">
        <f ca="1">'Cost Plus'!$AE99*f_MilPro</f>
        <v>0</v>
      </c>
      <c r="BQ99" s="300">
        <f ca="1">'Cost Plus'!$AE99*f_MilPro</f>
        <v>0</v>
      </c>
      <c r="BR99" s="300">
        <f ca="1">'Cost Plus'!$AE99*f_MilPro</f>
        <v>0</v>
      </c>
      <c r="BS99" s="300">
        <f ca="1">'Cost Plus'!$AE99*f_MilPro</f>
        <v>0</v>
      </c>
      <c r="BT99" s="300">
        <f ca="1">'Cost Plus'!$AE99*f_MilPro</f>
        <v>0</v>
      </c>
      <c r="BU99" s="300">
        <f ca="1">'Cost Plus'!$AE99*f_MilPro</f>
        <v>0</v>
      </c>
      <c r="BV99" s="300">
        <f ca="1">'Cost Plus'!$AE99*f_MilPro</f>
        <v>0</v>
      </c>
      <c r="BW99" s="300">
        <f ca="1">'Cost Plus'!$AE99*f_MilPro</f>
        <v>0</v>
      </c>
      <c r="BX99" s="300">
        <f ca="1">'Cost Plus'!$AE99*f_MilPro</f>
        <v>0</v>
      </c>
      <c r="BY99" s="300">
        <f ca="1">'Cost Plus'!$AE99*f_MilPro</f>
        <v>0</v>
      </c>
      <c r="BZ99" s="300">
        <f ca="1">'Cost Plus'!$AE99*f_MilPro</f>
        <v>0</v>
      </c>
      <c r="CA99" s="300">
        <f ca="1">'Cost Plus'!$AE99*f_MilPro</f>
        <v>0</v>
      </c>
      <c r="CB99" s="300">
        <f ca="1">'Cost Plus'!$AE99*f_MilPro</f>
        <v>0</v>
      </c>
      <c r="CC99" s="300">
        <f ca="1">'Cost Plus'!$AE99*f_MilPro</f>
        <v>0</v>
      </c>
      <c r="CD99" s="300">
        <f ca="1">'Cost Plus'!$AE99*f_MilPro</f>
        <v>0</v>
      </c>
      <c r="CE99" s="300">
        <f ca="1">'Cost Plus'!$AE99*f_MilPro</f>
        <v>0</v>
      </c>
      <c r="CF99" s="300">
        <f ca="1">'Cost Plus'!$AE99*f_MilPro</f>
        <v>0</v>
      </c>
      <c r="CG99" s="300">
        <f ca="1">'Cost Plus'!$AE99*f_MilPro</f>
        <v>0</v>
      </c>
      <c r="CH99" s="300">
        <f ca="1">'Cost Plus'!$AE99*f_MilPro</f>
        <v>0</v>
      </c>
      <c r="CI99" s="300">
        <f ca="1">'Cost Plus'!$AE99*f_MilPro</f>
        <v>0</v>
      </c>
      <c r="CJ99" s="300">
        <f ca="1">'Cost Plus'!$AE99*f_MilPro</f>
        <v>0</v>
      </c>
      <c r="CK99" s="300">
        <f ca="1">'Cost Plus'!$AE99*f_MilPro</f>
        <v>0</v>
      </c>
      <c r="CL99" s="300">
        <f ca="1">'Cost Plus'!$AE99*f_MilPro</f>
        <v>0</v>
      </c>
      <c r="CM99" s="300">
        <f ca="1">'Cost Plus'!$AE99*f_MilPro</f>
        <v>0</v>
      </c>
      <c r="CN99" s="300">
        <f ca="1">'Cost Plus'!$AE99*f_MilPro</f>
        <v>0</v>
      </c>
      <c r="CO99" s="300">
        <f ca="1">'Cost Plus'!$AE99*f_MilPro</f>
        <v>0</v>
      </c>
      <c r="CP99" s="300">
        <f ca="1">'Cost Plus'!$AE99*f_MilPro</f>
        <v>0</v>
      </c>
      <c r="CQ99" s="300">
        <f ca="1">'Cost Plus'!$AE99*f_MilPro</f>
        <v>0</v>
      </c>
      <c r="CR99" s="300">
        <f ca="1">'Cost Plus'!$AE99*f_MilPro</f>
        <v>0</v>
      </c>
      <c r="CS99" s="300">
        <f ca="1">'Cost Plus'!$AE99*f_MilPro</f>
        <v>0</v>
      </c>
      <c r="CT99" s="300">
        <f ca="1">'Cost Plus'!$AE99*f_MilPro</f>
        <v>0</v>
      </c>
      <c r="CU99" s="300">
        <f ca="1">'Cost Plus'!$AE99*f_MilPro</f>
        <v>0</v>
      </c>
      <c r="CV99" s="300">
        <f ca="1">'Cost Plus'!$AE99*f_MilPro</f>
        <v>0</v>
      </c>
      <c r="CW99" s="300">
        <f ca="1">'Cost Plus'!$AE99*f_MilPro</f>
        <v>0</v>
      </c>
      <c r="CX99" s="300">
        <f ca="1">'Cost Plus'!$AE99*f_MilPro</f>
        <v>0</v>
      </c>
      <c r="CY99" s="300">
        <f ca="1">'Cost Plus'!$AE99*f_MilPro</f>
        <v>0</v>
      </c>
      <c r="CZ99" s="300">
        <f ca="1">'Cost Plus'!$AE99*f_MilPro</f>
        <v>0</v>
      </c>
      <c r="DA99" s="300">
        <f ca="1">'Cost Plus'!$AE99*f_MilPro</f>
        <v>0</v>
      </c>
      <c r="DB99" s="300">
        <f ca="1">'Cost Plus'!$AE99*f_MilPro</f>
        <v>0</v>
      </c>
      <c r="DC99" s="300">
        <f ca="1">'Cost Plus'!$AE99*f_MilPro</f>
        <v>0</v>
      </c>
      <c r="DD99" s="300">
        <f ca="1">'Cost Plus'!$AE99*f_MilPro</f>
        <v>0</v>
      </c>
      <c r="DE99" s="300">
        <f ca="1">'Cost Plus'!$AE99*f_MilPro</f>
        <v>0</v>
      </c>
      <c r="DF99" s="300">
        <f ca="1">'Cost Plus'!$AE99*f_MilPro</f>
        <v>0</v>
      </c>
      <c r="DG99" s="300">
        <f ca="1">'Cost Plus'!$AE99*f_MilPro</f>
        <v>0</v>
      </c>
      <c r="DH99" s="300">
        <f ca="1">'Cost Plus'!$AE99*f_MilPro</f>
        <v>0</v>
      </c>
      <c r="DI99" s="300">
        <f ca="1">'Cost Plus'!$AE99*f_MilPro</f>
        <v>0</v>
      </c>
      <c r="DJ99" s="300">
        <f ca="1">'Cost Plus'!$AE99*f_MilPro</f>
        <v>0</v>
      </c>
      <c r="DK99" s="300">
        <f ca="1">'Cost Plus'!$AE99*f_MilPro</f>
        <v>0</v>
      </c>
      <c r="DL99" s="300">
        <f ca="1">'Cost Plus'!$AE99*f_MilPro</f>
        <v>0</v>
      </c>
      <c r="DM99" s="300">
        <f ca="1">'Cost Plus'!$AE99*f_MilPro</f>
        <v>0</v>
      </c>
      <c r="DN99" s="300">
        <f ca="1">'Cost Plus'!$AE99*f_MilPro</f>
        <v>0</v>
      </c>
      <c r="DO99" s="300">
        <f ca="1">'Cost Plus'!$AE99*f_MilPro</f>
        <v>0</v>
      </c>
      <c r="DP99" s="300">
        <f ca="1">'Cost Plus'!$AE99*f_MilPro</f>
        <v>0</v>
      </c>
      <c r="DQ99" s="300">
        <f ca="1">'Cost Plus'!$AE99*f_MilPro</f>
        <v>0</v>
      </c>
      <c r="DR99" s="300">
        <f ca="1">'Cost Plus'!$AE99*f_MilPro</f>
        <v>0</v>
      </c>
      <c r="DS99" s="300">
        <f ca="1">'Cost Plus'!$AE99*f_MilPro</f>
        <v>0</v>
      </c>
      <c r="DT99" s="300">
        <f ca="1">'Cost Plus'!$AE99*f_MilPro</f>
        <v>0</v>
      </c>
      <c r="DU99" s="300">
        <f ca="1">'Cost Plus'!$AE99*f_MilPro</f>
        <v>0</v>
      </c>
      <c r="DV99" s="300">
        <f ca="1">'Cost Plus'!$AE99*f_MilPro</f>
        <v>0</v>
      </c>
      <c r="DW99" s="300">
        <f ca="1">'Cost Plus'!$AE99*f_MilPro</f>
        <v>0</v>
      </c>
      <c r="DX99" s="300">
        <f ca="1">'Cost Plus'!$AE99*f_MilPro</f>
        <v>0</v>
      </c>
      <c r="DY99" s="300">
        <f ca="1">'Cost Plus'!$AE99*f_MilPro</f>
        <v>0</v>
      </c>
      <c r="DZ99" s="300">
        <f ca="1">'Cost Plus'!$AE99*f_MilPro</f>
        <v>0</v>
      </c>
      <c r="EA99" s="300">
        <f ca="1">'Cost Plus'!$AE99*f_MilPro</f>
        <v>0</v>
      </c>
      <c r="EB99" s="300">
        <f ca="1">'Cost Plus'!$AE99*f_MilPro</f>
        <v>0</v>
      </c>
      <c r="EC99" s="300">
        <f ca="1">'Cost Plus'!$AE99*f_MilPro</f>
        <v>0</v>
      </c>
      <c r="ED99" s="300">
        <f ca="1">'Cost Plus'!$AE99*f_MilPro</f>
        <v>0</v>
      </c>
      <c r="EE99" s="300">
        <f ca="1">'Cost Plus'!$AE99*f_MilPro</f>
        <v>0</v>
      </c>
      <c r="EF99" s="300">
        <f ca="1">'Cost Plus'!$AE99*f_MilPro</f>
        <v>0</v>
      </c>
      <c r="EG99" s="300">
        <f ca="1">'Cost Plus'!$AE99*f_MilPro</f>
        <v>0</v>
      </c>
      <c r="EH99" s="300">
        <f ca="1">'Cost Plus'!$AE99*f_MilPro</f>
        <v>0</v>
      </c>
      <c r="EI99" s="300">
        <f ca="1">'Cost Plus'!$AE99*f_MilPro</f>
        <v>0</v>
      </c>
      <c r="EJ99" s="300">
        <f ca="1">'Cost Plus'!$AE99*f_MilPro</f>
        <v>0</v>
      </c>
      <c r="EK99" s="300">
        <f ca="1">'Cost Plus'!$AE99*f_MilPro</f>
        <v>0</v>
      </c>
      <c r="EL99" s="300">
        <f ca="1">'Cost Plus'!$AE99*f_MilPro</f>
        <v>0</v>
      </c>
      <c r="EM99" s="300">
        <f ca="1">'Cost Plus'!$AE99*f_MilPro</f>
        <v>0</v>
      </c>
      <c r="EN99" s="300">
        <f ca="1">'Cost Plus'!$AE99*f_MilPro</f>
        <v>0</v>
      </c>
      <c r="EO99" s="300">
        <f ca="1">'Cost Plus'!$AE99*f_MilPro</f>
        <v>0</v>
      </c>
      <c r="EP99" s="300">
        <f ca="1">'Cost Plus'!$AE99*f_MilPro</f>
        <v>0</v>
      </c>
      <c r="EQ99" s="300">
        <f ca="1">'Cost Plus'!$AE99*f_MilPro</f>
        <v>0</v>
      </c>
      <c r="ER99" s="300">
        <f ca="1">'Cost Plus'!$AE99*f_MilPro</f>
        <v>0</v>
      </c>
      <c r="ES99" s="300">
        <f ca="1">'Cost Plus'!$AE99*f_MilPro</f>
        <v>0</v>
      </c>
      <c r="ET99" s="300">
        <f ca="1">'Cost Plus'!$AE99*f_MilPro</f>
        <v>0</v>
      </c>
      <c r="EU99" s="300">
        <f ca="1">'Cost Plus'!$AE99*f_MilPro</f>
        <v>0</v>
      </c>
      <c r="EV99" s="300">
        <f ca="1">'Cost Plus'!$AE99*f_MilPro</f>
        <v>0</v>
      </c>
      <c r="EW99" s="300">
        <f ca="1">'Cost Plus'!$AE99*f_MilPro</f>
        <v>0</v>
      </c>
      <c r="EX99" s="300">
        <f ca="1">'Cost Plus'!$AE99*f_MilPro</f>
        <v>0</v>
      </c>
      <c r="EY99" s="612"/>
      <c r="EZ99" s="757" t="str">
        <f>'Main Input'!EZ99</f>
        <v>RPI</v>
      </c>
      <c r="FA99" s="757" t="str">
        <f>'Main Input'!FA99</f>
        <v>N/A</v>
      </c>
      <c r="FB99" s="766">
        <f>'Main Input'!FB99</f>
        <v>0</v>
      </c>
      <c r="FC99" s="766" t="str">
        <f>'Main Input'!FC99</f>
        <v>IT Solutions</v>
      </c>
      <c r="FD99" s="766" t="str">
        <f>'Main Input'!FD99</f>
        <v>Managed Services</v>
      </c>
      <c r="FE99" s="757" t="str">
        <f>'Main Input'!FE99</f>
        <v>Opex</v>
      </c>
      <c r="FF99" s="757" t="str">
        <f>'Main Input'!FF99</f>
        <v>ContractAccrual</v>
      </c>
      <c r="FG99" s="757" t="str">
        <f>'Main Input'!FG99</f>
        <v>Expense</v>
      </c>
      <c r="FH99" s="767" t="str">
        <f>'Main Input'!FH99</f>
        <v>A</v>
      </c>
      <c r="FI99" s="768">
        <f>'Main Input'!FI99</f>
        <v>0.22</v>
      </c>
      <c r="FJ99" s="768">
        <f>'Main Input'!FJ99</f>
        <v>0</v>
      </c>
      <c r="FK99" s="612"/>
      <c r="FL99" s="531">
        <f t="shared" si="32"/>
        <v>0</v>
      </c>
      <c r="FM99" s="86"/>
      <c r="FN99" s="612"/>
    </row>
    <row r="100" spans="1:170" ht="12.75" customHeight="1">
      <c r="A100" s="750" t="str">
        <f>'Main Input'!A100</f>
        <v>MTB</v>
      </c>
      <c r="B100" s="762" t="str">
        <f>'Main Input'!B100</f>
        <v>Business Unit</v>
      </c>
      <c r="C100" s="762" t="str">
        <f>'Main Input'!C100</f>
        <v>Labour</v>
      </c>
      <c r="D100" s="762" t="str">
        <f>'Main Input'!D100</f>
        <v>TFR</v>
      </c>
      <c r="E100" s="762" t="str">
        <f>'Main Input'!E100</f>
        <v>Migration Engineer #19 (Wintel)</v>
      </c>
      <c r="F100" s="753" t="str">
        <f>'Main Input'!F100</f>
        <v>direct</v>
      </c>
      <c r="G100" s="753" t="str">
        <f>'Main Input'!G100</f>
        <v>Person</v>
      </c>
      <c r="H100" s="753" t="str">
        <f>'Main Input'!H100</f>
        <v>SDC.TSS.4</v>
      </c>
      <c r="I100" s="753">
        <f>'Main Input'!I100</f>
        <v>0</v>
      </c>
      <c r="J100" s="753">
        <f>'Main Input'!J100</f>
        <v>0</v>
      </c>
      <c r="K100" s="753" t="str">
        <f>'Main Input'!K100</f>
        <v>FJS</v>
      </c>
      <c r="L100" s="753" t="str">
        <f>'Main Input'!L100</f>
        <v>pTran</v>
      </c>
      <c r="M100" s="753">
        <f>'Main Input'!M100</f>
        <v>0</v>
      </c>
      <c r="N100" s="753">
        <f>'Main Input'!N100</f>
        <v>0</v>
      </c>
      <c r="O100" s="753" t="str">
        <f>'Main Input'!O100</f>
        <v>SPAIN</v>
      </c>
      <c r="P100" s="753">
        <f>'Main Input'!P100</f>
        <v>313</v>
      </c>
      <c r="Q100" s="753" t="str">
        <f>'Main Input'!Q100</f>
        <v>EUR</v>
      </c>
      <c r="R100" s="753" t="str">
        <f>'Main Input'!R100</f>
        <v>EMEA</v>
      </c>
      <c r="S100" s="753" t="str">
        <f>'Main Input'!S100</f>
        <v>Local</v>
      </c>
      <c r="T100" s="753">
        <f>'Main Input'!T100</f>
        <v>0</v>
      </c>
      <c r="U100" s="753">
        <f>'Main Input'!U100</f>
        <v>0</v>
      </c>
      <c r="V100" s="753" t="str">
        <f>'Main Input'!V100</f>
        <v>4_ATP</v>
      </c>
      <c r="W100" s="753">
        <f>'Main Input'!W100</f>
        <v>0</v>
      </c>
      <c r="X100" s="753">
        <f>'Main Input'!X100</f>
        <v>0</v>
      </c>
      <c r="Y100" s="753">
        <f>'Main Input'!Y100</f>
        <v>0</v>
      </c>
      <c r="Z100" s="753">
        <f>'Main Input'!Z100</f>
        <v>0</v>
      </c>
      <c r="AA100" s="753">
        <f>'Main Input'!AA100</f>
        <v>0</v>
      </c>
      <c r="AB100" s="763">
        <f>'Main Input'!AB100</f>
        <v>0</v>
      </c>
      <c r="AC100" s="763" t="str">
        <f>'Main Input'!AC100</f>
        <v>Days</v>
      </c>
      <c r="AD100" s="764">
        <f>'Main Input'!AD100</f>
        <v>90</v>
      </c>
      <c r="AE100" s="765">
        <f t="shared" ca="1" si="30"/>
        <v>36115.384615384617</v>
      </c>
      <c r="AF100" s="299">
        <f ca="1">'Cost Plus'!$AE100*f_MilPro</f>
        <v>0</v>
      </c>
      <c r="AG100" s="300">
        <f ca="1">'Cost Plus'!$AE100*f_MilPro</f>
        <v>0</v>
      </c>
      <c r="AH100" s="300">
        <f ca="1">'Cost Plus'!$AE100*f_MilPro</f>
        <v>0</v>
      </c>
      <c r="AI100" s="300">
        <f ca="1">'Cost Plus'!$AE100*f_MilPro</f>
        <v>0</v>
      </c>
      <c r="AJ100" s="300">
        <f ca="1">'Cost Plus'!$AE100*f_MilPro</f>
        <v>0</v>
      </c>
      <c r="AK100" s="300">
        <f ca="1">'Cost Plus'!$AE100*f_MilPro</f>
        <v>36115.384615384617</v>
      </c>
      <c r="AL100" s="300">
        <f ca="1">'Cost Plus'!$AE100*f_MilPro</f>
        <v>0</v>
      </c>
      <c r="AM100" s="300">
        <f ca="1">'Cost Plus'!$AE100*f_MilPro</f>
        <v>0</v>
      </c>
      <c r="AN100" s="300">
        <f ca="1">'Cost Plus'!$AE100*f_MilPro</f>
        <v>0</v>
      </c>
      <c r="AO100" s="300">
        <f ca="1">'Cost Plus'!$AE100*f_MilPro</f>
        <v>0</v>
      </c>
      <c r="AP100" s="300">
        <f ca="1">'Cost Plus'!$AE100*f_MilPro</f>
        <v>0</v>
      </c>
      <c r="AQ100" s="300">
        <f ca="1">'Cost Plus'!$AE100*f_MilPro</f>
        <v>0</v>
      </c>
      <c r="AR100" s="300">
        <f ca="1">'Cost Plus'!$AE100*f_MilPro</f>
        <v>0</v>
      </c>
      <c r="AS100" s="300">
        <f ca="1">'Cost Plus'!$AE100*f_MilPro</f>
        <v>0</v>
      </c>
      <c r="AT100" s="300">
        <f ca="1">'Cost Plus'!$AE100*f_MilPro</f>
        <v>0</v>
      </c>
      <c r="AU100" s="300">
        <f ca="1">'Cost Plus'!$AE100*f_MilPro</f>
        <v>0</v>
      </c>
      <c r="AV100" s="300">
        <f ca="1">'Cost Plus'!$AE100*f_MilPro</f>
        <v>0</v>
      </c>
      <c r="AW100" s="300">
        <f ca="1">'Cost Plus'!$AE100*f_MilPro</f>
        <v>0</v>
      </c>
      <c r="AX100" s="300">
        <f ca="1">'Cost Plus'!$AE100*f_MilPro</f>
        <v>0</v>
      </c>
      <c r="AY100" s="300">
        <f ca="1">'Cost Plus'!$AE100*f_MilPro</f>
        <v>0</v>
      </c>
      <c r="AZ100" s="300">
        <f ca="1">'Cost Plus'!$AE100*f_MilPro</f>
        <v>0</v>
      </c>
      <c r="BA100" s="300">
        <f ca="1">'Cost Plus'!$AE100*f_MilPro</f>
        <v>0</v>
      </c>
      <c r="BB100" s="300">
        <f ca="1">'Cost Plus'!$AE100*f_MilPro</f>
        <v>0</v>
      </c>
      <c r="BC100" s="300">
        <f ca="1">'Cost Plus'!$AE100*f_MilPro</f>
        <v>0</v>
      </c>
      <c r="BD100" s="300">
        <f ca="1">'Cost Plus'!$AE100*f_MilPro</f>
        <v>0</v>
      </c>
      <c r="BE100" s="300">
        <f ca="1">'Cost Plus'!$AE100*f_MilPro</f>
        <v>0</v>
      </c>
      <c r="BF100" s="300">
        <f ca="1">'Cost Plus'!$AE100*f_MilPro</f>
        <v>0</v>
      </c>
      <c r="BG100" s="300">
        <f ca="1">'Cost Plus'!$AE100*f_MilPro</f>
        <v>0</v>
      </c>
      <c r="BH100" s="300">
        <f ca="1">'Cost Plus'!$AE100*f_MilPro</f>
        <v>0</v>
      </c>
      <c r="BI100" s="300">
        <f ca="1">'Cost Plus'!$AE100*f_MilPro</f>
        <v>0</v>
      </c>
      <c r="BJ100" s="300">
        <f ca="1">'Cost Plus'!$AE100*f_MilPro</f>
        <v>0</v>
      </c>
      <c r="BK100" s="300">
        <f ca="1">'Cost Plus'!$AE100*f_MilPro</f>
        <v>0</v>
      </c>
      <c r="BL100" s="300">
        <f ca="1">'Cost Plus'!$AE100*f_MilPro</f>
        <v>0</v>
      </c>
      <c r="BM100" s="300">
        <f ca="1">'Cost Plus'!$AE100*f_MilPro</f>
        <v>0</v>
      </c>
      <c r="BN100" s="300">
        <f ca="1">'Cost Plus'!$AE100*f_MilPro</f>
        <v>0</v>
      </c>
      <c r="BO100" s="300">
        <f ca="1">'Cost Plus'!$AE100*f_MilPro</f>
        <v>0</v>
      </c>
      <c r="BP100" s="300">
        <f ca="1">'Cost Plus'!$AE100*f_MilPro</f>
        <v>0</v>
      </c>
      <c r="BQ100" s="300">
        <f ca="1">'Cost Plus'!$AE100*f_MilPro</f>
        <v>0</v>
      </c>
      <c r="BR100" s="300">
        <f ca="1">'Cost Plus'!$AE100*f_MilPro</f>
        <v>0</v>
      </c>
      <c r="BS100" s="300">
        <f ca="1">'Cost Plus'!$AE100*f_MilPro</f>
        <v>0</v>
      </c>
      <c r="BT100" s="300">
        <f ca="1">'Cost Plus'!$AE100*f_MilPro</f>
        <v>0</v>
      </c>
      <c r="BU100" s="300">
        <f ca="1">'Cost Plus'!$AE100*f_MilPro</f>
        <v>0</v>
      </c>
      <c r="BV100" s="300">
        <f ca="1">'Cost Plus'!$AE100*f_MilPro</f>
        <v>0</v>
      </c>
      <c r="BW100" s="300">
        <f ca="1">'Cost Plus'!$AE100*f_MilPro</f>
        <v>0</v>
      </c>
      <c r="BX100" s="300">
        <f ca="1">'Cost Plus'!$AE100*f_MilPro</f>
        <v>0</v>
      </c>
      <c r="BY100" s="300">
        <f ca="1">'Cost Plus'!$AE100*f_MilPro</f>
        <v>0</v>
      </c>
      <c r="BZ100" s="300">
        <f ca="1">'Cost Plus'!$AE100*f_MilPro</f>
        <v>0</v>
      </c>
      <c r="CA100" s="300">
        <f ca="1">'Cost Plus'!$AE100*f_MilPro</f>
        <v>0</v>
      </c>
      <c r="CB100" s="300">
        <f ca="1">'Cost Plus'!$AE100*f_MilPro</f>
        <v>0</v>
      </c>
      <c r="CC100" s="300">
        <f ca="1">'Cost Plus'!$AE100*f_MilPro</f>
        <v>0</v>
      </c>
      <c r="CD100" s="300">
        <f ca="1">'Cost Plus'!$AE100*f_MilPro</f>
        <v>0</v>
      </c>
      <c r="CE100" s="300">
        <f ca="1">'Cost Plus'!$AE100*f_MilPro</f>
        <v>0</v>
      </c>
      <c r="CF100" s="300">
        <f ca="1">'Cost Plus'!$AE100*f_MilPro</f>
        <v>0</v>
      </c>
      <c r="CG100" s="300">
        <f ca="1">'Cost Plus'!$AE100*f_MilPro</f>
        <v>0</v>
      </c>
      <c r="CH100" s="300">
        <f ca="1">'Cost Plus'!$AE100*f_MilPro</f>
        <v>0</v>
      </c>
      <c r="CI100" s="300">
        <f ca="1">'Cost Plus'!$AE100*f_MilPro</f>
        <v>0</v>
      </c>
      <c r="CJ100" s="300">
        <f ca="1">'Cost Plus'!$AE100*f_MilPro</f>
        <v>0</v>
      </c>
      <c r="CK100" s="300">
        <f ca="1">'Cost Plus'!$AE100*f_MilPro</f>
        <v>0</v>
      </c>
      <c r="CL100" s="300">
        <f ca="1">'Cost Plus'!$AE100*f_MilPro</f>
        <v>0</v>
      </c>
      <c r="CM100" s="300">
        <f ca="1">'Cost Plus'!$AE100*f_MilPro</f>
        <v>0</v>
      </c>
      <c r="CN100" s="300">
        <f ca="1">'Cost Plus'!$AE100*f_MilPro</f>
        <v>0</v>
      </c>
      <c r="CO100" s="300">
        <f ca="1">'Cost Plus'!$AE100*f_MilPro</f>
        <v>0</v>
      </c>
      <c r="CP100" s="300">
        <f ca="1">'Cost Plus'!$AE100*f_MilPro</f>
        <v>0</v>
      </c>
      <c r="CQ100" s="300">
        <f ca="1">'Cost Plus'!$AE100*f_MilPro</f>
        <v>0</v>
      </c>
      <c r="CR100" s="300">
        <f ca="1">'Cost Plus'!$AE100*f_MilPro</f>
        <v>0</v>
      </c>
      <c r="CS100" s="300">
        <f ca="1">'Cost Plus'!$AE100*f_MilPro</f>
        <v>0</v>
      </c>
      <c r="CT100" s="300">
        <f ca="1">'Cost Plus'!$AE100*f_MilPro</f>
        <v>0</v>
      </c>
      <c r="CU100" s="300">
        <f ca="1">'Cost Plus'!$AE100*f_MilPro</f>
        <v>0</v>
      </c>
      <c r="CV100" s="300">
        <f ca="1">'Cost Plus'!$AE100*f_MilPro</f>
        <v>0</v>
      </c>
      <c r="CW100" s="300">
        <f ca="1">'Cost Plus'!$AE100*f_MilPro</f>
        <v>0</v>
      </c>
      <c r="CX100" s="300">
        <f ca="1">'Cost Plus'!$AE100*f_MilPro</f>
        <v>0</v>
      </c>
      <c r="CY100" s="300">
        <f ca="1">'Cost Plus'!$AE100*f_MilPro</f>
        <v>0</v>
      </c>
      <c r="CZ100" s="300">
        <f ca="1">'Cost Plus'!$AE100*f_MilPro</f>
        <v>0</v>
      </c>
      <c r="DA100" s="300">
        <f ca="1">'Cost Plus'!$AE100*f_MilPro</f>
        <v>0</v>
      </c>
      <c r="DB100" s="300">
        <f ca="1">'Cost Plus'!$AE100*f_MilPro</f>
        <v>0</v>
      </c>
      <c r="DC100" s="300">
        <f ca="1">'Cost Plus'!$AE100*f_MilPro</f>
        <v>0</v>
      </c>
      <c r="DD100" s="300">
        <f ca="1">'Cost Plus'!$AE100*f_MilPro</f>
        <v>0</v>
      </c>
      <c r="DE100" s="300">
        <f ca="1">'Cost Plus'!$AE100*f_MilPro</f>
        <v>0</v>
      </c>
      <c r="DF100" s="300">
        <f ca="1">'Cost Plus'!$AE100*f_MilPro</f>
        <v>0</v>
      </c>
      <c r="DG100" s="300">
        <f ca="1">'Cost Plus'!$AE100*f_MilPro</f>
        <v>0</v>
      </c>
      <c r="DH100" s="300">
        <f ca="1">'Cost Plus'!$AE100*f_MilPro</f>
        <v>0</v>
      </c>
      <c r="DI100" s="300">
        <f ca="1">'Cost Plus'!$AE100*f_MilPro</f>
        <v>0</v>
      </c>
      <c r="DJ100" s="300">
        <f ca="1">'Cost Plus'!$AE100*f_MilPro</f>
        <v>0</v>
      </c>
      <c r="DK100" s="300">
        <f ca="1">'Cost Plus'!$AE100*f_MilPro</f>
        <v>0</v>
      </c>
      <c r="DL100" s="300">
        <f ca="1">'Cost Plus'!$AE100*f_MilPro</f>
        <v>0</v>
      </c>
      <c r="DM100" s="300">
        <f ca="1">'Cost Plus'!$AE100*f_MilPro</f>
        <v>0</v>
      </c>
      <c r="DN100" s="300">
        <f ca="1">'Cost Plus'!$AE100*f_MilPro</f>
        <v>0</v>
      </c>
      <c r="DO100" s="300">
        <f ca="1">'Cost Plus'!$AE100*f_MilPro</f>
        <v>0</v>
      </c>
      <c r="DP100" s="300">
        <f ca="1">'Cost Plus'!$AE100*f_MilPro</f>
        <v>0</v>
      </c>
      <c r="DQ100" s="300">
        <f ca="1">'Cost Plus'!$AE100*f_MilPro</f>
        <v>0</v>
      </c>
      <c r="DR100" s="300">
        <f ca="1">'Cost Plus'!$AE100*f_MilPro</f>
        <v>0</v>
      </c>
      <c r="DS100" s="300">
        <f ca="1">'Cost Plus'!$AE100*f_MilPro</f>
        <v>0</v>
      </c>
      <c r="DT100" s="300">
        <f ca="1">'Cost Plus'!$AE100*f_MilPro</f>
        <v>0</v>
      </c>
      <c r="DU100" s="300">
        <f ca="1">'Cost Plus'!$AE100*f_MilPro</f>
        <v>0</v>
      </c>
      <c r="DV100" s="300">
        <f ca="1">'Cost Plus'!$AE100*f_MilPro</f>
        <v>0</v>
      </c>
      <c r="DW100" s="300">
        <f ca="1">'Cost Plus'!$AE100*f_MilPro</f>
        <v>0</v>
      </c>
      <c r="DX100" s="300">
        <f ca="1">'Cost Plus'!$AE100*f_MilPro</f>
        <v>0</v>
      </c>
      <c r="DY100" s="300">
        <f ca="1">'Cost Plus'!$AE100*f_MilPro</f>
        <v>0</v>
      </c>
      <c r="DZ100" s="300">
        <f ca="1">'Cost Plus'!$AE100*f_MilPro</f>
        <v>0</v>
      </c>
      <c r="EA100" s="300">
        <f ca="1">'Cost Plus'!$AE100*f_MilPro</f>
        <v>0</v>
      </c>
      <c r="EB100" s="300">
        <f ca="1">'Cost Plus'!$AE100*f_MilPro</f>
        <v>0</v>
      </c>
      <c r="EC100" s="300">
        <f ca="1">'Cost Plus'!$AE100*f_MilPro</f>
        <v>0</v>
      </c>
      <c r="ED100" s="300">
        <f ca="1">'Cost Plus'!$AE100*f_MilPro</f>
        <v>0</v>
      </c>
      <c r="EE100" s="300">
        <f ca="1">'Cost Plus'!$AE100*f_MilPro</f>
        <v>0</v>
      </c>
      <c r="EF100" s="300">
        <f ca="1">'Cost Plus'!$AE100*f_MilPro</f>
        <v>0</v>
      </c>
      <c r="EG100" s="300">
        <f ca="1">'Cost Plus'!$AE100*f_MilPro</f>
        <v>0</v>
      </c>
      <c r="EH100" s="300">
        <f ca="1">'Cost Plus'!$AE100*f_MilPro</f>
        <v>0</v>
      </c>
      <c r="EI100" s="300">
        <f ca="1">'Cost Plus'!$AE100*f_MilPro</f>
        <v>0</v>
      </c>
      <c r="EJ100" s="300">
        <f ca="1">'Cost Plus'!$AE100*f_MilPro</f>
        <v>0</v>
      </c>
      <c r="EK100" s="300">
        <f ca="1">'Cost Plus'!$AE100*f_MilPro</f>
        <v>0</v>
      </c>
      <c r="EL100" s="300">
        <f ca="1">'Cost Plus'!$AE100*f_MilPro</f>
        <v>0</v>
      </c>
      <c r="EM100" s="300">
        <f ca="1">'Cost Plus'!$AE100*f_MilPro</f>
        <v>0</v>
      </c>
      <c r="EN100" s="300">
        <f ca="1">'Cost Plus'!$AE100*f_MilPro</f>
        <v>0</v>
      </c>
      <c r="EO100" s="300">
        <f ca="1">'Cost Plus'!$AE100*f_MilPro</f>
        <v>0</v>
      </c>
      <c r="EP100" s="300">
        <f ca="1">'Cost Plus'!$AE100*f_MilPro</f>
        <v>0</v>
      </c>
      <c r="EQ100" s="300">
        <f ca="1">'Cost Plus'!$AE100*f_MilPro</f>
        <v>0</v>
      </c>
      <c r="ER100" s="300">
        <f ca="1">'Cost Plus'!$AE100*f_MilPro</f>
        <v>0</v>
      </c>
      <c r="ES100" s="300">
        <f ca="1">'Cost Plus'!$AE100*f_MilPro</f>
        <v>0</v>
      </c>
      <c r="ET100" s="300">
        <f ca="1">'Cost Plus'!$AE100*f_MilPro</f>
        <v>0</v>
      </c>
      <c r="EU100" s="300">
        <f ca="1">'Cost Plus'!$AE100*f_MilPro</f>
        <v>0</v>
      </c>
      <c r="EV100" s="300">
        <f ca="1">'Cost Plus'!$AE100*f_MilPro</f>
        <v>0</v>
      </c>
      <c r="EW100" s="300">
        <f ca="1">'Cost Plus'!$AE100*f_MilPro</f>
        <v>0</v>
      </c>
      <c r="EX100" s="300">
        <f ca="1">'Cost Plus'!$AE100*f_MilPro</f>
        <v>0</v>
      </c>
      <c r="EY100" s="612"/>
      <c r="EZ100" s="757" t="str">
        <f>'Main Input'!EZ100</f>
        <v>RPI</v>
      </c>
      <c r="FA100" s="757" t="str">
        <f>'Main Input'!FA100</f>
        <v>N/A</v>
      </c>
      <c r="FB100" s="766">
        <f>'Main Input'!FB100</f>
        <v>0</v>
      </c>
      <c r="FC100" s="766" t="str">
        <f>'Main Input'!FC100</f>
        <v>IT Solutions</v>
      </c>
      <c r="FD100" s="766" t="str">
        <f>'Main Input'!FD100</f>
        <v>Managed Services</v>
      </c>
      <c r="FE100" s="757" t="str">
        <f>'Main Input'!FE100</f>
        <v>Opex</v>
      </c>
      <c r="FF100" s="757" t="str">
        <f>'Main Input'!FF100</f>
        <v>ContractAccrual</v>
      </c>
      <c r="FG100" s="757" t="str">
        <f>'Main Input'!FG100</f>
        <v>Expense</v>
      </c>
      <c r="FH100" s="767" t="str">
        <f>'Main Input'!FH100</f>
        <v>A</v>
      </c>
      <c r="FI100" s="768">
        <f>'Main Input'!FI100</f>
        <v>0.22</v>
      </c>
      <c r="FJ100" s="768">
        <f>'Main Input'!FJ100</f>
        <v>0</v>
      </c>
      <c r="FK100" s="612"/>
      <c r="FL100" s="531">
        <f t="shared" si="32"/>
        <v>0</v>
      </c>
      <c r="FM100" s="86"/>
      <c r="FN100" s="612"/>
    </row>
    <row r="101" spans="1:170" ht="12.75" customHeight="1">
      <c r="A101" s="750" t="str">
        <f>'Main Input'!A101</f>
        <v>MTB</v>
      </c>
      <c r="B101" s="762" t="str">
        <f>'Main Input'!B101</f>
        <v>Business Unit</v>
      </c>
      <c r="C101" s="762" t="str">
        <f>'Main Input'!C101</f>
        <v>Labour</v>
      </c>
      <c r="D101" s="762" t="str">
        <f>'Main Input'!D101</f>
        <v>TFR</v>
      </c>
      <c r="E101" s="762" t="str">
        <f>'Main Input'!E101</f>
        <v>Migration Engineer #20 (Wintel)</v>
      </c>
      <c r="F101" s="753" t="str">
        <f>'Main Input'!F101</f>
        <v>direct</v>
      </c>
      <c r="G101" s="753" t="str">
        <f>'Main Input'!G101</f>
        <v>Person</v>
      </c>
      <c r="H101" s="753" t="str">
        <f>'Main Input'!H101</f>
        <v>SDC.TSS.4</v>
      </c>
      <c r="I101" s="753">
        <f>'Main Input'!I101</f>
        <v>0</v>
      </c>
      <c r="J101" s="753">
        <f>'Main Input'!J101</f>
        <v>0</v>
      </c>
      <c r="K101" s="753" t="str">
        <f>'Main Input'!K101</f>
        <v>FJS</v>
      </c>
      <c r="L101" s="753" t="str">
        <f>'Main Input'!L101</f>
        <v>pTran</v>
      </c>
      <c r="M101" s="753">
        <f>'Main Input'!M101</f>
        <v>0</v>
      </c>
      <c r="N101" s="753">
        <f>'Main Input'!N101</f>
        <v>0</v>
      </c>
      <c r="O101" s="753" t="str">
        <f>'Main Input'!O101</f>
        <v>SPAIN</v>
      </c>
      <c r="P101" s="753">
        <f>'Main Input'!P101</f>
        <v>313</v>
      </c>
      <c r="Q101" s="753" t="str">
        <f>'Main Input'!Q101</f>
        <v>EUR</v>
      </c>
      <c r="R101" s="753" t="str">
        <f>'Main Input'!R101</f>
        <v>EMEA</v>
      </c>
      <c r="S101" s="753" t="str">
        <f>'Main Input'!S101</f>
        <v>Local</v>
      </c>
      <c r="T101" s="753">
        <f>'Main Input'!T101</f>
        <v>0</v>
      </c>
      <c r="U101" s="753">
        <f>'Main Input'!U101</f>
        <v>0</v>
      </c>
      <c r="V101" s="753" t="str">
        <f>'Main Input'!V101</f>
        <v>4_ATP</v>
      </c>
      <c r="W101" s="753">
        <f>'Main Input'!W101</f>
        <v>0</v>
      </c>
      <c r="X101" s="753">
        <f>'Main Input'!X101</f>
        <v>0</v>
      </c>
      <c r="Y101" s="753">
        <f>'Main Input'!Y101</f>
        <v>0</v>
      </c>
      <c r="Z101" s="753">
        <f>'Main Input'!Z101</f>
        <v>0</v>
      </c>
      <c r="AA101" s="753">
        <f>'Main Input'!AA101</f>
        <v>0</v>
      </c>
      <c r="AB101" s="763">
        <f>'Main Input'!AB101</f>
        <v>0</v>
      </c>
      <c r="AC101" s="763" t="str">
        <f>'Main Input'!AC101</f>
        <v>Days</v>
      </c>
      <c r="AD101" s="764">
        <f>'Main Input'!AD101</f>
        <v>90</v>
      </c>
      <c r="AE101" s="765">
        <f t="shared" ca="1" si="30"/>
        <v>36115.384615384617</v>
      </c>
      <c r="AF101" s="299">
        <f ca="1">'Cost Plus'!$AE101*f_MilPro</f>
        <v>0</v>
      </c>
      <c r="AG101" s="300">
        <f ca="1">'Cost Plus'!$AE101*f_MilPro</f>
        <v>0</v>
      </c>
      <c r="AH101" s="300">
        <f ca="1">'Cost Plus'!$AE101*f_MilPro</f>
        <v>0</v>
      </c>
      <c r="AI101" s="300">
        <f ca="1">'Cost Plus'!$AE101*f_MilPro</f>
        <v>0</v>
      </c>
      <c r="AJ101" s="300">
        <f ca="1">'Cost Plus'!$AE101*f_MilPro</f>
        <v>0</v>
      </c>
      <c r="AK101" s="300">
        <f ca="1">'Cost Plus'!$AE101*f_MilPro</f>
        <v>36115.384615384617</v>
      </c>
      <c r="AL101" s="300">
        <f ca="1">'Cost Plus'!$AE101*f_MilPro</f>
        <v>0</v>
      </c>
      <c r="AM101" s="300">
        <f ca="1">'Cost Plus'!$AE101*f_MilPro</f>
        <v>0</v>
      </c>
      <c r="AN101" s="300">
        <f ca="1">'Cost Plus'!$AE101*f_MilPro</f>
        <v>0</v>
      </c>
      <c r="AO101" s="300">
        <f ca="1">'Cost Plus'!$AE101*f_MilPro</f>
        <v>0</v>
      </c>
      <c r="AP101" s="300">
        <f ca="1">'Cost Plus'!$AE101*f_MilPro</f>
        <v>0</v>
      </c>
      <c r="AQ101" s="300">
        <f ca="1">'Cost Plus'!$AE101*f_MilPro</f>
        <v>0</v>
      </c>
      <c r="AR101" s="300">
        <f ca="1">'Cost Plus'!$AE101*f_MilPro</f>
        <v>0</v>
      </c>
      <c r="AS101" s="300">
        <f ca="1">'Cost Plus'!$AE101*f_MilPro</f>
        <v>0</v>
      </c>
      <c r="AT101" s="300">
        <f ca="1">'Cost Plus'!$AE101*f_MilPro</f>
        <v>0</v>
      </c>
      <c r="AU101" s="300">
        <f ca="1">'Cost Plus'!$AE101*f_MilPro</f>
        <v>0</v>
      </c>
      <c r="AV101" s="300">
        <f ca="1">'Cost Plus'!$AE101*f_MilPro</f>
        <v>0</v>
      </c>
      <c r="AW101" s="300">
        <f ca="1">'Cost Plus'!$AE101*f_MilPro</f>
        <v>0</v>
      </c>
      <c r="AX101" s="300">
        <f ca="1">'Cost Plus'!$AE101*f_MilPro</f>
        <v>0</v>
      </c>
      <c r="AY101" s="300">
        <f ca="1">'Cost Plus'!$AE101*f_MilPro</f>
        <v>0</v>
      </c>
      <c r="AZ101" s="300">
        <f ca="1">'Cost Plus'!$AE101*f_MilPro</f>
        <v>0</v>
      </c>
      <c r="BA101" s="300">
        <f ca="1">'Cost Plus'!$AE101*f_MilPro</f>
        <v>0</v>
      </c>
      <c r="BB101" s="300">
        <f ca="1">'Cost Plus'!$AE101*f_MilPro</f>
        <v>0</v>
      </c>
      <c r="BC101" s="300">
        <f ca="1">'Cost Plus'!$AE101*f_MilPro</f>
        <v>0</v>
      </c>
      <c r="BD101" s="300">
        <f ca="1">'Cost Plus'!$AE101*f_MilPro</f>
        <v>0</v>
      </c>
      <c r="BE101" s="300">
        <f ca="1">'Cost Plus'!$AE101*f_MilPro</f>
        <v>0</v>
      </c>
      <c r="BF101" s="300">
        <f ca="1">'Cost Plus'!$AE101*f_MilPro</f>
        <v>0</v>
      </c>
      <c r="BG101" s="300">
        <f ca="1">'Cost Plus'!$AE101*f_MilPro</f>
        <v>0</v>
      </c>
      <c r="BH101" s="300">
        <f ca="1">'Cost Plus'!$AE101*f_MilPro</f>
        <v>0</v>
      </c>
      <c r="BI101" s="300">
        <f ca="1">'Cost Plus'!$AE101*f_MilPro</f>
        <v>0</v>
      </c>
      <c r="BJ101" s="300">
        <f ca="1">'Cost Plus'!$AE101*f_MilPro</f>
        <v>0</v>
      </c>
      <c r="BK101" s="300">
        <f ca="1">'Cost Plus'!$AE101*f_MilPro</f>
        <v>0</v>
      </c>
      <c r="BL101" s="300">
        <f ca="1">'Cost Plus'!$AE101*f_MilPro</f>
        <v>0</v>
      </c>
      <c r="BM101" s="300">
        <f ca="1">'Cost Plus'!$AE101*f_MilPro</f>
        <v>0</v>
      </c>
      <c r="BN101" s="300">
        <f ca="1">'Cost Plus'!$AE101*f_MilPro</f>
        <v>0</v>
      </c>
      <c r="BO101" s="300">
        <f ca="1">'Cost Plus'!$AE101*f_MilPro</f>
        <v>0</v>
      </c>
      <c r="BP101" s="300">
        <f ca="1">'Cost Plus'!$AE101*f_MilPro</f>
        <v>0</v>
      </c>
      <c r="BQ101" s="300">
        <f ca="1">'Cost Plus'!$AE101*f_MilPro</f>
        <v>0</v>
      </c>
      <c r="BR101" s="300">
        <f ca="1">'Cost Plus'!$AE101*f_MilPro</f>
        <v>0</v>
      </c>
      <c r="BS101" s="300">
        <f ca="1">'Cost Plus'!$AE101*f_MilPro</f>
        <v>0</v>
      </c>
      <c r="BT101" s="300">
        <f ca="1">'Cost Plus'!$AE101*f_MilPro</f>
        <v>0</v>
      </c>
      <c r="BU101" s="300">
        <f ca="1">'Cost Plus'!$AE101*f_MilPro</f>
        <v>0</v>
      </c>
      <c r="BV101" s="300">
        <f ca="1">'Cost Plus'!$AE101*f_MilPro</f>
        <v>0</v>
      </c>
      <c r="BW101" s="300">
        <f ca="1">'Cost Plus'!$AE101*f_MilPro</f>
        <v>0</v>
      </c>
      <c r="BX101" s="300">
        <f ca="1">'Cost Plus'!$AE101*f_MilPro</f>
        <v>0</v>
      </c>
      <c r="BY101" s="300">
        <f ca="1">'Cost Plus'!$AE101*f_MilPro</f>
        <v>0</v>
      </c>
      <c r="BZ101" s="300">
        <f ca="1">'Cost Plus'!$AE101*f_MilPro</f>
        <v>0</v>
      </c>
      <c r="CA101" s="300">
        <f ca="1">'Cost Plus'!$AE101*f_MilPro</f>
        <v>0</v>
      </c>
      <c r="CB101" s="300">
        <f ca="1">'Cost Plus'!$AE101*f_MilPro</f>
        <v>0</v>
      </c>
      <c r="CC101" s="300">
        <f ca="1">'Cost Plus'!$AE101*f_MilPro</f>
        <v>0</v>
      </c>
      <c r="CD101" s="300">
        <f ca="1">'Cost Plus'!$AE101*f_MilPro</f>
        <v>0</v>
      </c>
      <c r="CE101" s="300">
        <f ca="1">'Cost Plus'!$AE101*f_MilPro</f>
        <v>0</v>
      </c>
      <c r="CF101" s="300">
        <f ca="1">'Cost Plus'!$AE101*f_MilPro</f>
        <v>0</v>
      </c>
      <c r="CG101" s="300">
        <f ca="1">'Cost Plus'!$AE101*f_MilPro</f>
        <v>0</v>
      </c>
      <c r="CH101" s="300">
        <f ca="1">'Cost Plus'!$AE101*f_MilPro</f>
        <v>0</v>
      </c>
      <c r="CI101" s="300">
        <f ca="1">'Cost Plus'!$AE101*f_MilPro</f>
        <v>0</v>
      </c>
      <c r="CJ101" s="300">
        <f ca="1">'Cost Plus'!$AE101*f_MilPro</f>
        <v>0</v>
      </c>
      <c r="CK101" s="300">
        <f ca="1">'Cost Plus'!$AE101*f_MilPro</f>
        <v>0</v>
      </c>
      <c r="CL101" s="300">
        <f ca="1">'Cost Plus'!$AE101*f_MilPro</f>
        <v>0</v>
      </c>
      <c r="CM101" s="300">
        <f ca="1">'Cost Plus'!$AE101*f_MilPro</f>
        <v>0</v>
      </c>
      <c r="CN101" s="300">
        <f ca="1">'Cost Plus'!$AE101*f_MilPro</f>
        <v>0</v>
      </c>
      <c r="CO101" s="300">
        <f ca="1">'Cost Plus'!$AE101*f_MilPro</f>
        <v>0</v>
      </c>
      <c r="CP101" s="300">
        <f ca="1">'Cost Plus'!$AE101*f_MilPro</f>
        <v>0</v>
      </c>
      <c r="CQ101" s="300">
        <f ca="1">'Cost Plus'!$AE101*f_MilPro</f>
        <v>0</v>
      </c>
      <c r="CR101" s="300">
        <f ca="1">'Cost Plus'!$AE101*f_MilPro</f>
        <v>0</v>
      </c>
      <c r="CS101" s="300">
        <f ca="1">'Cost Plus'!$AE101*f_MilPro</f>
        <v>0</v>
      </c>
      <c r="CT101" s="300">
        <f ca="1">'Cost Plus'!$AE101*f_MilPro</f>
        <v>0</v>
      </c>
      <c r="CU101" s="300">
        <f ca="1">'Cost Plus'!$AE101*f_MilPro</f>
        <v>0</v>
      </c>
      <c r="CV101" s="300">
        <f ca="1">'Cost Plus'!$AE101*f_MilPro</f>
        <v>0</v>
      </c>
      <c r="CW101" s="300">
        <f ca="1">'Cost Plus'!$AE101*f_MilPro</f>
        <v>0</v>
      </c>
      <c r="CX101" s="300">
        <f ca="1">'Cost Plus'!$AE101*f_MilPro</f>
        <v>0</v>
      </c>
      <c r="CY101" s="300">
        <f ca="1">'Cost Plus'!$AE101*f_MilPro</f>
        <v>0</v>
      </c>
      <c r="CZ101" s="300">
        <f ca="1">'Cost Plus'!$AE101*f_MilPro</f>
        <v>0</v>
      </c>
      <c r="DA101" s="300">
        <f ca="1">'Cost Plus'!$AE101*f_MilPro</f>
        <v>0</v>
      </c>
      <c r="DB101" s="300">
        <f ca="1">'Cost Plus'!$AE101*f_MilPro</f>
        <v>0</v>
      </c>
      <c r="DC101" s="300">
        <f ca="1">'Cost Plus'!$AE101*f_MilPro</f>
        <v>0</v>
      </c>
      <c r="DD101" s="300">
        <f ca="1">'Cost Plus'!$AE101*f_MilPro</f>
        <v>0</v>
      </c>
      <c r="DE101" s="300">
        <f ca="1">'Cost Plus'!$AE101*f_MilPro</f>
        <v>0</v>
      </c>
      <c r="DF101" s="300">
        <f ca="1">'Cost Plus'!$AE101*f_MilPro</f>
        <v>0</v>
      </c>
      <c r="DG101" s="300">
        <f ca="1">'Cost Plus'!$AE101*f_MilPro</f>
        <v>0</v>
      </c>
      <c r="DH101" s="300">
        <f ca="1">'Cost Plus'!$AE101*f_MilPro</f>
        <v>0</v>
      </c>
      <c r="DI101" s="300">
        <f ca="1">'Cost Plus'!$AE101*f_MilPro</f>
        <v>0</v>
      </c>
      <c r="DJ101" s="300">
        <f ca="1">'Cost Plus'!$AE101*f_MilPro</f>
        <v>0</v>
      </c>
      <c r="DK101" s="300">
        <f ca="1">'Cost Plus'!$AE101*f_MilPro</f>
        <v>0</v>
      </c>
      <c r="DL101" s="300">
        <f ca="1">'Cost Plus'!$AE101*f_MilPro</f>
        <v>0</v>
      </c>
      <c r="DM101" s="300">
        <f ca="1">'Cost Plus'!$AE101*f_MilPro</f>
        <v>0</v>
      </c>
      <c r="DN101" s="300">
        <f ca="1">'Cost Plus'!$AE101*f_MilPro</f>
        <v>0</v>
      </c>
      <c r="DO101" s="300">
        <f ca="1">'Cost Plus'!$AE101*f_MilPro</f>
        <v>0</v>
      </c>
      <c r="DP101" s="300">
        <f ca="1">'Cost Plus'!$AE101*f_MilPro</f>
        <v>0</v>
      </c>
      <c r="DQ101" s="300">
        <f ca="1">'Cost Plus'!$AE101*f_MilPro</f>
        <v>0</v>
      </c>
      <c r="DR101" s="300">
        <f ca="1">'Cost Plus'!$AE101*f_MilPro</f>
        <v>0</v>
      </c>
      <c r="DS101" s="300">
        <f ca="1">'Cost Plus'!$AE101*f_MilPro</f>
        <v>0</v>
      </c>
      <c r="DT101" s="300">
        <f ca="1">'Cost Plus'!$AE101*f_MilPro</f>
        <v>0</v>
      </c>
      <c r="DU101" s="300">
        <f ca="1">'Cost Plus'!$AE101*f_MilPro</f>
        <v>0</v>
      </c>
      <c r="DV101" s="300">
        <f ca="1">'Cost Plus'!$AE101*f_MilPro</f>
        <v>0</v>
      </c>
      <c r="DW101" s="300">
        <f ca="1">'Cost Plus'!$AE101*f_MilPro</f>
        <v>0</v>
      </c>
      <c r="DX101" s="300">
        <f ca="1">'Cost Plus'!$AE101*f_MilPro</f>
        <v>0</v>
      </c>
      <c r="DY101" s="300">
        <f ca="1">'Cost Plus'!$AE101*f_MilPro</f>
        <v>0</v>
      </c>
      <c r="DZ101" s="300">
        <f ca="1">'Cost Plus'!$AE101*f_MilPro</f>
        <v>0</v>
      </c>
      <c r="EA101" s="300">
        <f ca="1">'Cost Plus'!$AE101*f_MilPro</f>
        <v>0</v>
      </c>
      <c r="EB101" s="300">
        <f ca="1">'Cost Plus'!$AE101*f_MilPro</f>
        <v>0</v>
      </c>
      <c r="EC101" s="300">
        <f ca="1">'Cost Plus'!$AE101*f_MilPro</f>
        <v>0</v>
      </c>
      <c r="ED101" s="300">
        <f ca="1">'Cost Plus'!$AE101*f_MilPro</f>
        <v>0</v>
      </c>
      <c r="EE101" s="300">
        <f ca="1">'Cost Plus'!$AE101*f_MilPro</f>
        <v>0</v>
      </c>
      <c r="EF101" s="300">
        <f ca="1">'Cost Plus'!$AE101*f_MilPro</f>
        <v>0</v>
      </c>
      <c r="EG101" s="300">
        <f ca="1">'Cost Plus'!$AE101*f_MilPro</f>
        <v>0</v>
      </c>
      <c r="EH101" s="300">
        <f ca="1">'Cost Plus'!$AE101*f_MilPro</f>
        <v>0</v>
      </c>
      <c r="EI101" s="300">
        <f ca="1">'Cost Plus'!$AE101*f_MilPro</f>
        <v>0</v>
      </c>
      <c r="EJ101" s="300">
        <f ca="1">'Cost Plus'!$AE101*f_MilPro</f>
        <v>0</v>
      </c>
      <c r="EK101" s="300">
        <f ca="1">'Cost Plus'!$AE101*f_MilPro</f>
        <v>0</v>
      </c>
      <c r="EL101" s="300">
        <f ca="1">'Cost Plus'!$AE101*f_MilPro</f>
        <v>0</v>
      </c>
      <c r="EM101" s="300">
        <f ca="1">'Cost Plus'!$AE101*f_MilPro</f>
        <v>0</v>
      </c>
      <c r="EN101" s="300">
        <f ca="1">'Cost Plus'!$AE101*f_MilPro</f>
        <v>0</v>
      </c>
      <c r="EO101" s="300">
        <f ca="1">'Cost Plus'!$AE101*f_MilPro</f>
        <v>0</v>
      </c>
      <c r="EP101" s="300">
        <f ca="1">'Cost Plus'!$AE101*f_MilPro</f>
        <v>0</v>
      </c>
      <c r="EQ101" s="300">
        <f ca="1">'Cost Plus'!$AE101*f_MilPro</f>
        <v>0</v>
      </c>
      <c r="ER101" s="300">
        <f ca="1">'Cost Plus'!$AE101*f_MilPro</f>
        <v>0</v>
      </c>
      <c r="ES101" s="300">
        <f ca="1">'Cost Plus'!$AE101*f_MilPro</f>
        <v>0</v>
      </c>
      <c r="ET101" s="300">
        <f ca="1">'Cost Plus'!$AE101*f_MilPro</f>
        <v>0</v>
      </c>
      <c r="EU101" s="300">
        <f ca="1">'Cost Plus'!$AE101*f_MilPro</f>
        <v>0</v>
      </c>
      <c r="EV101" s="300">
        <f ca="1">'Cost Plus'!$AE101*f_MilPro</f>
        <v>0</v>
      </c>
      <c r="EW101" s="300">
        <f ca="1">'Cost Plus'!$AE101*f_MilPro</f>
        <v>0</v>
      </c>
      <c r="EX101" s="300">
        <f ca="1">'Cost Plus'!$AE101*f_MilPro</f>
        <v>0</v>
      </c>
      <c r="EY101" s="612"/>
      <c r="EZ101" s="757" t="str">
        <f>'Main Input'!EZ101</f>
        <v>RPI</v>
      </c>
      <c r="FA101" s="757" t="str">
        <f>'Main Input'!FA101</f>
        <v>N/A</v>
      </c>
      <c r="FB101" s="766">
        <f>'Main Input'!FB101</f>
        <v>0</v>
      </c>
      <c r="FC101" s="766" t="str">
        <f>'Main Input'!FC101</f>
        <v>IT Solutions</v>
      </c>
      <c r="FD101" s="766" t="str">
        <f>'Main Input'!FD101</f>
        <v>Managed Services</v>
      </c>
      <c r="FE101" s="757" t="str">
        <f>'Main Input'!FE101</f>
        <v>Opex</v>
      </c>
      <c r="FF101" s="757" t="str">
        <f>'Main Input'!FF101</f>
        <v>ContractAccrual</v>
      </c>
      <c r="FG101" s="757" t="str">
        <f>'Main Input'!FG101</f>
        <v>Expense</v>
      </c>
      <c r="FH101" s="767" t="str">
        <f>'Main Input'!FH101</f>
        <v>A</v>
      </c>
      <c r="FI101" s="768">
        <f>'Main Input'!FI101</f>
        <v>0.22</v>
      </c>
      <c r="FJ101" s="768">
        <f>'Main Input'!FJ101</f>
        <v>0</v>
      </c>
      <c r="FK101" s="612"/>
      <c r="FL101" s="531">
        <f t="shared" si="32"/>
        <v>0</v>
      </c>
      <c r="FM101" s="86"/>
      <c r="FN101" s="612"/>
    </row>
    <row r="102" spans="1:170" ht="12.75" customHeight="1">
      <c r="A102" s="750" t="str">
        <f>'Main Input'!A102</f>
        <v>MTB</v>
      </c>
      <c r="B102" s="762" t="str">
        <f>'Main Input'!B102</f>
        <v>Business Unit</v>
      </c>
      <c r="C102" s="762" t="str">
        <f>'Main Input'!C102</f>
        <v>Labour</v>
      </c>
      <c r="D102" s="762" t="str">
        <f>'Main Input'!D102</f>
        <v>TFR</v>
      </c>
      <c r="E102" s="762" t="str">
        <f>'Main Input'!E102</f>
        <v>Migration Engineer #21 (Wintel)</v>
      </c>
      <c r="F102" s="753" t="str">
        <f>'Main Input'!F102</f>
        <v>direct</v>
      </c>
      <c r="G102" s="753" t="str">
        <f>'Main Input'!G102</f>
        <v>Person</v>
      </c>
      <c r="H102" s="753" t="str">
        <f>'Main Input'!H102</f>
        <v>SDC.TSS.4</v>
      </c>
      <c r="I102" s="753">
        <f>'Main Input'!I102</f>
        <v>0</v>
      </c>
      <c r="J102" s="753">
        <f>'Main Input'!J102</f>
        <v>0</v>
      </c>
      <c r="K102" s="753" t="str">
        <f>'Main Input'!K102</f>
        <v>FJS</v>
      </c>
      <c r="L102" s="753" t="str">
        <f>'Main Input'!L102</f>
        <v>pTran</v>
      </c>
      <c r="M102" s="753">
        <f>'Main Input'!M102</f>
        <v>0</v>
      </c>
      <c r="N102" s="753">
        <f>'Main Input'!N102</f>
        <v>0</v>
      </c>
      <c r="O102" s="753" t="str">
        <f>'Main Input'!O102</f>
        <v>SPAIN</v>
      </c>
      <c r="P102" s="753">
        <f>'Main Input'!P102</f>
        <v>313</v>
      </c>
      <c r="Q102" s="753" t="str">
        <f>'Main Input'!Q102</f>
        <v>EUR</v>
      </c>
      <c r="R102" s="753" t="str">
        <f>'Main Input'!R102</f>
        <v>EMEA</v>
      </c>
      <c r="S102" s="753" t="str">
        <f>'Main Input'!S102</f>
        <v>Local</v>
      </c>
      <c r="T102" s="753">
        <f>'Main Input'!T102</f>
        <v>0</v>
      </c>
      <c r="U102" s="753">
        <f>'Main Input'!U102</f>
        <v>0</v>
      </c>
      <c r="V102" s="753" t="str">
        <f>'Main Input'!V102</f>
        <v>4_ATP</v>
      </c>
      <c r="W102" s="753">
        <f>'Main Input'!W102</f>
        <v>0</v>
      </c>
      <c r="X102" s="753">
        <f>'Main Input'!X102</f>
        <v>0</v>
      </c>
      <c r="Y102" s="753">
        <f>'Main Input'!Y102</f>
        <v>0</v>
      </c>
      <c r="Z102" s="753">
        <f>'Main Input'!Z102</f>
        <v>0</v>
      </c>
      <c r="AA102" s="753">
        <f>'Main Input'!AA102</f>
        <v>0</v>
      </c>
      <c r="AB102" s="763">
        <f>'Main Input'!AB102</f>
        <v>0</v>
      </c>
      <c r="AC102" s="763" t="str">
        <f>'Main Input'!AC102</f>
        <v>Days</v>
      </c>
      <c r="AD102" s="764">
        <f>'Main Input'!AD102</f>
        <v>90</v>
      </c>
      <c r="AE102" s="765">
        <f t="shared" ca="1" si="30"/>
        <v>36115.384615384617</v>
      </c>
      <c r="AF102" s="299">
        <f ca="1">'Cost Plus'!$AE102*f_MilPro</f>
        <v>0</v>
      </c>
      <c r="AG102" s="300">
        <f ca="1">'Cost Plus'!$AE102*f_MilPro</f>
        <v>0</v>
      </c>
      <c r="AH102" s="300">
        <f ca="1">'Cost Plus'!$AE102*f_MilPro</f>
        <v>0</v>
      </c>
      <c r="AI102" s="300">
        <f ca="1">'Cost Plus'!$AE102*f_MilPro</f>
        <v>0</v>
      </c>
      <c r="AJ102" s="300">
        <f ca="1">'Cost Plus'!$AE102*f_MilPro</f>
        <v>0</v>
      </c>
      <c r="AK102" s="300">
        <f ca="1">'Cost Plus'!$AE102*f_MilPro</f>
        <v>36115.384615384617</v>
      </c>
      <c r="AL102" s="300">
        <f ca="1">'Cost Plus'!$AE102*f_MilPro</f>
        <v>0</v>
      </c>
      <c r="AM102" s="300">
        <f ca="1">'Cost Plus'!$AE102*f_MilPro</f>
        <v>0</v>
      </c>
      <c r="AN102" s="300">
        <f ca="1">'Cost Plus'!$AE102*f_MilPro</f>
        <v>0</v>
      </c>
      <c r="AO102" s="300">
        <f ca="1">'Cost Plus'!$AE102*f_MilPro</f>
        <v>0</v>
      </c>
      <c r="AP102" s="300">
        <f ca="1">'Cost Plus'!$AE102*f_MilPro</f>
        <v>0</v>
      </c>
      <c r="AQ102" s="300">
        <f ca="1">'Cost Plus'!$AE102*f_MilPro</f>
        <v>0</v>
      </c>
      <c r="AR102" s="300">
        <f ca="1">'Cost Plus'!$AE102*f_MilPro</f>
        <v>0</v>
      </c>
      <c r="AS102" s="300">
        <f ca="1">'Cost Plus'!$AE102*f_MilPro</f>
        <v>0</v>
      </c>
      <c r="AT102" s="300">
        <f ca="1">'Cost Plus'!$AE102*f_MilPro</f>
        <v>0</v>
      </c>
      <c r="AU102" s="300">
        <f ca="1">'Cost Plus'!$AE102*f_MilPro</f>
        <v>0</v>
      </c>
      <c r="AV102" s="300">
        <f ca="1">'Cost Plus'!$AE102*f_MilPro</f>
        <v>0</v>
      </c>
      <c r="AW102" s="300">
        <f ca="1">'Cost Plus'!$AE102*f_MilPro</f>
        <v>0</v>
      </c>
      <c r="AX102" s="300">
        <f ca="1">'Cost Plus'!$AE102*f_MilPro</f>
        <v>0</v>
      </c>
      <c r="AY102" s="300">
        <f ca="1">'Cost Plus'!$AE102*f_MilPro</f>
        <v>0</v>
      </c>
      <c r="AZ102" s="300">
        <f ca="1">'Cost Plus'!$AE102*f_MilPro</f>
        <v>0</v>
      </c>
      <c r="BA102" s="300">
        <f ca="1">'Cost Plus'!$AE102*f_MilPro</f>
        <v>0</v>
      </c>
      <c r="BB102" s="300">
        <f ca="1">'Cost Plus'!$AE102*f_MilPro</f>
        <v>0</v>
      </c>
      <c r="BC102" s="300">
        <f ca="1">'Cost Plus'!$AE102*f_MilPro</f>
        <v>0</v>
      </c>
      <c r="BD102" s="300">
        <f ca="1">'Cost Plus'!$AE102*f_MilPro</f>
        <v>0</v>
      </c>
      <c r="BE102" s="300">
        <f ca="1">'Cost Plus'!$AE102*f_MilPro</f>
        <v>0</v>
      </c>
      <c r="BF102" s="300">
        <f ca="1">'Cost Plus'!$AE102*f_MilPro</f>
        <v>0</v>
      </c>
      <c r="BG102" s="300">
        <f ca="1">'Cost Plus'!$AE102*f_MilPro</f>
        <v>0</v>
      </c>
      <c r="BH102" s="300">
        <f ca="1">'Cost Plus'!$AE102*f_MilPro</f>
        <v>0</v>
      </c>
      <c r="BI102" s="300">
        <f ca="1">'Cost Plus'!$AE102*f_MilPro</f>
        <v>0</v>
      </c>
      <c r="BJ102" s="300">
        <f ca="1">'Cost Plus'!$AE102*f_MilPro</f>
        <v>0</v>
      </c>
      <c r="BK102" s="300">
        <f ca="1">'Cost Plus'!$AE102*f_MilPro</f>
        <v>0</v>
      </c>
      <c r="BL102" s="300">
        <f ca="1">'Cost Plus'!$AE102*f_MilPro</f>
        <v>0</v>
      </c>
      <c r="BM102" s="300">
        <f ca="1">'Cost Plus'!$AE102*f_MilPro</f>
        <v>0</v>
      </c>
      <c r="BN102" s="300">
        <f ca="1">'Cost Plus'!$AE102*f_MilPro</f>
        <v>0</v>
      </c>
      <c r="BO102" s="300">
        <f ca="1">'Cost Plus'!$AE102*f_MilPro</f>
        <v>0</v>
      </c>
      <c r="BP102" s="300">
        <f ca="1">'Cost Plus'!$AE102*f_MilPro</f>
        <v>0</v>
      </c>
      <c r="BQ102" s="300">
        <f ca="1">'Cost Plus'!$AE102*f_MilPro</f>
        <v>0</v>
      </c>
      <c r="BR102" s="300">
        <f ca="1">'Cost Plus'!$AE102*f_MilPro</f>
        <v>0</v>
      </c>
      <c r="BS102" s="300">
        <f ca="1">'Cost Plus'!$AE102*f_MilPro</f>
        <v>0</v>
      </c>
      <c r="BT102" s="300">
        <f ca="1">'Cost Plus'!$AE102*f_MilPro</f>
        <v>0</v>
      </c>
      <c r="BU102" s="300">
        <f ca="1">'Cost Plus'!$AE102*f_MilPro</f>
        <v>0</v>
      </c>
      <c r="BV102" s="300">
        <f ca="1">'Cost Plus'!$AE102*f_MilPro</f>
        <v>0</v>
      </c>
      <c r="BW102" s="300">
        <f ca="1">'Cost Plus'!$AE102*f_MilPro</f>
        <v>0</v>
      </c>
      <c r="BX102" s="300">
        <f ca="1">'Cost Plus'!$AE102*f_MilPro</f>
        <v>0</v>
      </c>
      <c r="BY102" s="300">
        <f ca="1">'Cost Plus'!$AE102*f_MilPro</f>
        <v>0</v>
      </c>
      <c r="BZ102" s="300">
        <f ca="1">'Cost Plus'!$AE102*f_MilPro</f>
        <v>0</v>
      </c>
      <c r="CA102" s="300">
        <f ca="1">'Cost Plus'!$AE102*f_MilPro</f>
        <v>0</v>
      </c>
      <c r="CB102" s="300">
        <f ca="1">'Cost Plus'!$AE102*f_MilPro</f>
        <v>0</v>
      </c>
      <c r="CC102" s="300">
        <f ca="1">'Cost Plus'!$AE102*f_MilPro</f>
        <v>0</v>
      </c>
      <c r="CD102" s="300">
        <f ca="1">'Cost Plus'!$AE102*f_MilPro</f>
        <v>0</v>
      </c>
      <c r="CE102" s="300">
        <f ca="1">'Cost Plus'!$AE102*f_MilPro</f>
        <v>0</v>
      </c>
      <c r="CF102" s="300">
        <f ca="1">'Cost Plus'!$AE102*f_MilPro</f>
        <v>0</v>
      </c>
      <c r="CG102" s="300">
        <f ca="1">'Cost Plus'!$AE102*f_MilPro</f>
        <v>0</v>
      </c>
      <c r="CH102" s="300">
        <f ca="1">'Cost Plus'!$AE102*f_MilPro</f>
        <v>0</v>
      </c>
      <c r="CI102" s="300">
        <f ca="1">'Cost Plus'!$AE102*f_MilPro</f>
        <v>0</v>
      </c>
      <c r="CJ102" s="300">
        <f ca="1">'Cost Plus'!$AE102*f_MilPro</f>
        <v>0</v>
      </c>
      <c r="CK102" s="300">
        <f ca="1">'Cost Plus'!$AE102*f_MilPro</f>
        <v>0</v>
      </c>
      <c r="CL102" s="300">
        <f ca="1">'Cost Plus'!$AE102*f_MilPro</f>
        <v>0</v>
      </c>
      <c r="CM102" s="300">
        <f ca="1">'Cost Plus'!$AE102*f_MilPro</f>
        <v>0</v>
      </c>
      <c r="CN102" s="300">
        <f ca="1">'Cost Plus'!$AE102*f_MilPro</f>
        <v>0</v>
      </c>
      <c r="CO102" s="300">
        <f ca="1">'Cost Plus'!$AE102*f_MilPro</f>
        <v>0</v>
      </c>
      <c r="CP102" s="300">
        <f ca="1">'Cost Plus'!$AE102*f_MilPro</f>
        <v>0</v>
      </c>
      <c r="CQ102" s="300">
        <f ca="1">'Cost Plus'!$AE102*f_MilPro</f>
        <v>0</v>
      </c>
      <c r="CR102" s="300">
        <f ca="1">'Cost Plus'!$AE102*f_MilPro</f>
        <v>0</v>
      </c>
      <c r="CS102" s="300">
        <f ca="1">'Cost Plus'!$AE102*f_MilPro</f>
        <v>0</v>
      </c>
      <c r="CT102" s="300">
        <f ca="1">'Cost Plus'!$AE102*f_MilPro</f>
        <v>0</v>
      </c>
      <c r="CU102" s="300">
        <f ca="1">'Cost Plus'!$AE102*f_MilPro</f>
        <v>0</v>
      </c>
      <c r="CV102" s="300">
        <f ca="1">'Cost Plus'!$AE102*f_MilPro</f>
        <v>0</v>
      </c>
      <c r="CW102" s="300">
        <f ca="1">'Cost Plus'!$AE102*f_MilPro</f>
        <v>0</v>
      </c>
      <c r="CX102" s="300">
        <f ca="1">'Cost Plus'!$AE102*f_MilPro</f>
        <v>0</v>
      </c>
      <c r="CY102" s="300">
        <f ca="1">'Cost Plus'!$AE102*f_MilPro</f>
        <v>0</v>
      </c>
      <c r="CZ102" s="300">
        <f ca="1">'Cost Plus'!$AE102*f_MilPro</f>
        <v>0</v>
      </c>
      <c r="DA102" s="300">
        <f ca="1">'Cost Plus'!$AE102*f_MilPro</f>
        <v>0</v>
      </c>
      <c r="DB102" s="300">
        <f ca="1">'Cost Plus'!$AE102*f_MilPro</f>
        <v>0</v>
      </c>
      <c r="DC102" s="300">
        <f ca="1">'Cost Plus'!$AE102*f_MilPro</f>
        <v>0</v>
      </c>
      <c r="DD102" s="300">
        <f ca="1">'Cost Plus'!$AE102*f_MilPro</f>
        <v>0</v>
      </c>
      <c r="DE102" s="300">
        <f ca="1">'Cost Plus'!$AE102*f_MilPro</f>
        <v>0</v>
      </c>
      <c r="DF102" s="300">
        <f ca="1">'Cost Plus'!$AE102*f_MilPro</f>
        <v>0</v>
      </c>
      <c r="DG102" s="300">
        <f ca="1">'Cost Plus'!$AE102*f_MilPro</f>
        <v>0</v>
      </c>
      <c r="DH102" s="300">
        <f ca="1">'Cost Plus'!$AE102*f_MilPro</f>
        <v>0</v>
      </c>
      <c r="DI102" s="300">
        <f ca="1">'Cost Plus'!$AE102*f_MilPro</f>
        <v>0</v>
      </c>
      <c r="DJ102" s="300">
        <f ca="1">'Cost Plus'!$AE102*f_MilPro</f>
        <v>0</v>
      </c>
      <c r="DK102" s="300">
        <f ca="1">'Cost Plus'!$AE102*f_MilPro</f>
        <v>0</v>
      </c>
      <c r="DL102" s="300">
        <f ca="1">'Cost Plus'!$AE102*f_MilPro</f>
        <v>0</v>
      </c>
      <c r="DM102" s="300">
        <f ca="1">'Cost Plus'!$AE102*f_MilPro</f>
        <v>0</v>
      </c>
      <c r="DN102" s="300">
        <f ca="1">'Cost Plus'!$AE102*f_MilPro</f>
        <v>0</v>
      </c>
      <c r="DO102" s="300">
        <f ca="1">'Cost Plus'!$AE102*f_MilPro</f>
        <v>0</v>
      </c>
      <c r="DP102" s="300">
        <f ca="1">'Cost Plus'!$AE102*f_MilPro</f>
        <v>0</v>
      </c>
      <c r="DQ102" s="300">
        <f ca="1">'Cost Plus'!$AE102*f_MilPro</f>
        <v>0</v>
      </c>
      <c r="DR102" s="300">
        <f ca="1">'Cost Plus'!$AE102*f_MilPro</f>
        <v>0</v>
      </c>
      <c r="DS102" s="300">
        <f ca="1">'Cost Plus'!$AE102*f_MilPro</f>
        <v>0</v>
      </c>
      <c r="DT102" s="300">
        <f ca="1">'Cost Plus'!$AE102*f_MilPro</f>
        <v>0</v>
      </c>
      <c r="DU102" s="300">
        <f ca="1">'Cost Plus'!$AE102*f_MilPro</f>
        <v>0</v>
      </c>
      <c r="DV102" s="300">
        <f ca="1">'Cost Plus'!$AE102*f_MilPro</f>
        <v>0</v>
      </c>
      <c r="DW102" s="300">
        <f ca="1">'Cost Plus'!$AE102*f_MilPro</f>
        <v>0</v>
      </c>
      <c r="DX102" s="300">
        <f ca="1">'Cost Plus'!$AE102*f_MilPro</f>
        <v>0</v>
      </c>
      <c r="DY102" s="300">
        <f ca="1">'Cost Plus'!$AE102*f_MilPro</f>
        <v>0</v>
      </c>
      <c r="DZ102" s="300">
        <f ca="1">'Cost Plus'!$AE102*f_MilPro</f>
        <v>0</v>
      </c>
      <c r="EA102" s="300">
        <f ca="1">'Cost Plus'!$AE102*f_MilPro</f>
        <v>0</v>
      </c>
      <c r="EB102" s="300">
        <f ca="1">'Cost Plus'!$AE102*f_MilPro</f>
        <v>0</v>
      </c>
      <c r="EC102" s="300">
        <f ca="1">'Cost Plus'!$AE102*f_MilPro</f>
        <v>0</v>
      </c>
      <c r="ED102" s="300">
        <f ca="1">'Cost Plus'!$AE102*f_MilPro</f>
        <v>0</v>
      </c>
      <c r="EE102" s="300">
        <f ca="1">'Cost Plus'!$AE102*f_MilPro</f>
        <v>0</v>
      </c>
      <c r="EF102" s="300">
        <f ca="1">'Cost Plus'!$AE102*f_MilPro</f>
        <v>0</v>
      </c>
      <c r="EG102" s="300">
        <f ca="1">'Cost Plus'!$AE102*f_MilPro</f>
        <v>0</v>
      </c>
      <c r="EH102" s="300">
        <f ca="1">'Cost Plus'!$AE102*f_MilPro</f>
        <v>0</v>
      </c>
      <c r="EI102" s="300">
        <f ca="1">'Cost Plus'!$AE102*f_MilPro</f>
        <v>0</v>
      </c>
      <c r="EJ102" s="300">
        <f ca="1">'Cost Plus'!$AE102*f_MilPro</f>
        <v>0</v>
      </c>
      <c r="EK102" s="300">
        <f ca="1">'Cost Plus'!$AE102*f_MilPro</f>
        <v>0</v>
      </c>
      <c r="EL102" s="300">
        <f ca="1">'Cost Plus'!$AE102*f_MilPro</f>
        <v>0</v>
      </c>
      <c r="EM102" s="300">
        <f ca="1">'Cost Plus'!$AE102*f_MilPro</f>
        <v>0</v>
      </c>
      <c r="EN102" s="300">
        <f ca="1">'Cost Plus'!$AE102*f_MilPro</f>
        <v>0</v>
      </c>
      <c r="EO102" s="300">
        <f ca="1">'Cost Plus'!$AE102*f_MilPro</f>
        <v>0</v>
      </c>
      <c r="EP102" s="300">
        <f ca="1">'Cost Plus'!$AE102*f_MilPro</f>
        <v>0</v>
      </c>
      <c r="EQ102" s="300">
        <f ca="1">'Cost Plus'!$AE102*f_MilPro</f>
        <v>0</v>
      </c>
      <c r="ER102" s="300">
        <f ca="1">'Cost Plus'!$AE102*f_MilPro</f>
        <v>0</v>
      </c>
      <c r="ES102" s="300">
        <f ca="1">'Cost Plus'!$AE102*f_MilPro</f>
        <v>0</v>
      </c>
      <c r="ET102" s="300">
        <f ca="1">'Cost Plus'!$AE102*f_MilPro</f>
        <v>0</v>
      </c>
      <c r="EU102" s="300">
        <f ca="1">'Cost Plus'!$AE102*f_MilPro</f>
        <v>0</v>
      </c>
      <c r="EV102" s="300">
        <f ca="1">'Cost Plus'!$AE102*f_MilPro</f>
        <v>0</v>
      </c>
      <c r="EW102" s="300">
        <f ca="1">'Cost Plus'!$AE102*f_MilPro</f>
        <v>0</v>
      </c>
      <c r="EX102" s="300">
        <f ca="1">'Cost Plus'!$AE102*f_MilPro</f>
        <v>0</v>
      </c>
      <c r="EY102" s="612"/>
      <c r="EZ102" s="757" t="str">
        <f>'Main Input'!EZ102</f>
        <v>RPI</v>
      </c>
      <c r="FA102" s="757" t="str">
        <f>'Main Input'!FA102</f>
        <v>N/A</v>
      </c>
      <c r="FB102" s="766">
        <f>'Main Input'!FB102</f>
        <v>0</v>
      </c>
      <c r="FC102" s="766" t="str">
        <f>'Main Input'!FC102</f>
        <v>IT Solutions</v>
      </c>
      <c r="FD102" s="766" t="str">
        <f>'Main Input'!FD102</f>
        <v>Managed Services</v>
      </c>
      <c r="FE102" s="757" t="str">
        <f>'Main Input'!FE102</f>
        <v>Opex</v>
      </c>
      <c r="FF102" s="757" t="str">
        <f>'Main Input'!FF102</f>
        <v>ContractAccrual</v>
      </c>
      <c r="FG102" s="757" t="str">
        <f>'Main Input'!FG102</f>
        <v>Expense</v>
      </c>
      <c r="FH102" s="767" t="str">
        <f>'Main Input'!FH102</f>
        <v>A</v>
      </c>
      <c r="FI102" s="768">
        <f>'Main Input'!FI102</f>
        <v>0.22</v>
      </c>
      <c r="FJ102" s="768">
        <f>'Main Input'!FJ102</f>
        <v>0</v>
      </c>
      <c r="FK102" s="612"/>
      <c r="FL102" s="531">
        <f t="shared" si="32"/>
        <v>0</v>
      </c>
      <c r="FM102" s="86"/>
      <c r="FN102" s="612"/>
    </row>
    <row r="103" spans="1:170" ht="12.75" customHeight="1">
      <c r="A103" s="750" t="str">
        <f>'Main Input'!A103</f>
        <v>MTB</v>
      </c>
      <c r="B103" s="762" t="str">
        <f>'Main Input'!B103</f>
        <v>Business Unit</v>
      </c>
      <c r="C103" s="762" t="str">
        <f>'Main Input'!C103</f>
        <v>Labour</v>
      </c>
      <c r="D103" s="762" t="str">
        <f>'Main Input'!D103</f>
        <v>TFR</v>
      </c>
      <c r="E103" s="762" t="str">
        <f>'Main Input'!E103</f>
        <v>Migration Engineer #22 (Wintel)</v>
      </c>
      <c r="F103" s="753" t="str">
        <f>'Main Input'!F103</f>
        <v>direct</v>
      </c>
      <c r="G103" s="753" t="str">
        <f>'Main Input'!G103</f>
        <v>Person</v>
      </c>
      <c r="H103" s="753" t="str">
        <f>'Main Input'!H103</f>
        <v>SDC.TSS.4</v>
      </c>
      <c r="I103" s="753">
        <f>'Main Input'!I103</f>
        <v>0</v>
      </c>
      <c r="J103" s="753">
        <f>'Main Input'!J103</f>
        <v>0</v>
      </c>
      <c r="K103" s="753" t="str">
        <f>'Main Input'!K103</f>
        <v>FJS</v>
      </c>
      <c r="L103" s="753" t="str">
        <f>'Main Input'!L103</f>
        <v>pTran</v>
      </c>
      <c r="M103" s="753">
        <f>'Main Input'!M103</f>
        <v>0</v>
      </c>
      <c r="N103" s="753">
        <f>'Main Input'!N103</f>
        <v>0</v>
      </c>
      <c r="O103" s="753" t="str">
        <f>'Main Input'!O103</f>
        <v>SPAIN</v>
      </c>
      <c r="P103" s="753">
        <f>'Main Input'!P103</f>
        <v>313</v>
      </c>
      <c r="Q103" s="753" t="str">
        <f>'Main Input'!Q103</f>
        <v>EUR</v>
      </c>
      <c r="R103" s="753" t="str">
        <f>'Main Input'!R103</f>
        <v>EMEA</v>
      </c>
      <c r="S103" s="753" t="str">
        <f>'Main Input'!S103</f>
        <v>Local</v>
      </c>
      <c r="T103" s="753">
        <f>'Main Input'!T103</f>
        <v>0</v>
      </c>
      <c r="U103" s="753">
        <f>'Main Input'!U103</f>
        <v>0</v>
      </c>
      <c r="V103" s="753" t="str">
        <f>'Main Input'!V103</f>
        <v>4_ATP</v>
      </c>
      <c r="W103" s="753">
        <f>'Main Input'!W103</f>
        <v>0</v>
      </c>
      <c r="X103" s="753">
        <f>'Main Input'!X103</f>
        <v>0</v>
      </c>
      <c r="Y103" s="753">
        <f>'Main Input'!Y103</f>
        <v>0</v>
      </c>
      <c r="Z103" s="753">
        <f>'Main Input'!Z103</f>
        <v>0</v>
      </c>
      <c r="AA103" s="753">
        <f>'Main Input'!AA103</f>
        <v>0</v>
      </c>
      <c r="AB103" s="763">
        <f>'Main Input'!AB103</f>
        <v>0</v>
      </c>
      <c r="AC103" s="763" t="str">
        <f>'Main Input'!AC103</f>
        <v>Days</v>
      </c>
      <c r="AD103" s="764">
        <f>'Main Input'!AD103</f>
        <v>90</v>
      </c>
      <c r="AE103" s="765">
        <f t="shared" ca="1" si="30"/>
        <v>36115.384615384617</v>
      </c>
      <c r="AF103" s="299">
        <f ca="1">'Cost Plus'!$AE103*f_MilPro</f>
        <v>0</v>
      </c>
      <c r="AG103" s="300">
        <f ca="1">'Cost Plus'!$AE103*f_MilPro</f>
        <v>0</v>
      </c>
      <c r="AH103" s="300">
        <f ca="1">'Cost Plus'!$AE103*f_MilPro</f>
        <v>0</v>
      </c>
      <c r="AI103" s="300">
        <f ca="1">'Cost Plus'!$AE103*f_MilPro</f>
        <v>0</v>
      </c>
      <c r="AJ103" s="300">
        <f ca="1">'Cost Plus'!$AE103*f_MilPro</f>
        <v>0</v>
      </c>
      <c r="AK103" s="300">
        <f ca="1">'Cost Plus'!$AE103*f_MilPro</f>
        <v>36115.384615384617</v>
      </c>
      <c r="AL103" s="300">
        <f ca="1">'Cost Plus'!$AE103*f_MilPro</f>
        <v>0</v>
      </c>
      <c r="AM103" s="300">
        <f ca="1">'Cost Plus'!$AE103*f_MilPro</f>
        <v>0</v>
      </c>
      <c r="AN103" s="300">
        <f ca="1">'Cost Plus'!$AE103*f_MilPro</f>
        <v>0</v>
      </c>
      <c r="AO103" s="300">
        <f ca="1">'Cost Plus'!$AE103*f_MilPro</f>
        <v>0</v>
      </c>
      <c r="AP103" s="300">
        <f ca="1">'Cost Plus'!$AE103*f_MilPro</f>
        <v>0</v>
      </c>
      <c r="AQ103" s="300">
        <f ca="1">'Cost Plus'!$AE103*f_MilPro</f>
        <v>0</v>
      </c>
      <c r="AR103" s="300">
        <f ca="1">'Cost Plus'!$AE103*f_MilPro</f>
        <v>0</v>
      </c>
      <c r="AS103" s="300">
        <f ca="1">'Cost Plus'!$AE103*f_MilPro</f>
        <v>0</v>
      </c>
      <c r="AT103" s="300">
        <f ca="1">'Cost Plus'!$AE103*f_MilPro</f>
        <v>0</v>
      </c>
      <c r="AU103" s="300">
        <f ca="1">'Cost Plus'!$AE103*f_MilPro</f>
        <v>0</v>
      </c>
      <c r="AV103" s="300">
        <f ca="1">'Cost Plus'!$AE103*f_MilPro</f>
        <v>0</v>
      </c>
      <c r="AW103" s="300">
        <f ca="1">'Cost Plus'!$AE103*f_MilPro</f>
        <v>0</v>
      </c>
      <c r="AX103" s="300">
        <f ca="1">'Cost Plus'!$AE103*f_MilPro</f>
        <v>0</v>
      </c>
      <c r="AY103" s="300">
        <f ca="1">'Cost Plus'!$AE103*f_MilPro</f>
        <v>0</v>
      </c>
      <c r="AZ103" s="300">
        <f ca="1">'Cost Plus'!$AE103*f_MilPro</f>
        <v>0</v>
      </c>
      <c r="BA103" s="300">
        <f ca="1">'Cost Plus'!$AE103*f_MilPro</f>
        <v>0</v>
      </c>
      <c r="BB103" s="300">
        <f ca="1">'Cost Plus'!$AE103*f_MilPro</f>
        <v>0</v>
      </c>
      <c r="BC103" s="300">
        <f ca="1">'Cost Plus'!$AE103*f_MilPro</f>
        <v>0</v>
      </c>
      <c r="BD103" s="300">
        <f ca="1">'Cost Plus'!$AE103*f_MilPro</f>
        <v>0</v>
      </c>
      <c r="BE103" s="300">
        <f ca="1">'Cost Plus'!$AE103*f_MilPro</f>
        <v>0</v>
      </c>
      <c r="BF103" s="300">
        <f ca="1">'Cost Plus'!$AE103*f_MilPro</f>
        <v>0</v>
      </c>
      <c r="BG103" s="300">
        <f ca="1">'Cost Plus'!$AE103*f_MilPro</f>
        <v>0</v>
      </c>
      <c r="BH103" s="300">
        <f ca="1">'Cost Plus'!$AE103*f_MilPro</f>
        <v>0</v>
      </c>
      <c r="BI103" s="300">
        <f ca="1">'Cost Plus'!$AE103*f_MilPro</f>
        <v>0</v>
      </c>
      <c r="BJ103" s="300">
        <f ca="1">'Cost Plus'!$AE103*f_MilPro</f>
        <v>0</v>
      </c>
      <c r="BK103" s="300">
        <f ca="1">'Cost Plus'!$AE103*f_MilPro</f>
        <v>0</v>
      </c>
      <c r="BL103" s="300">
        <f ca="1">'Cost Plus'!$AE103*f_MilPro</f>
        <v>0</v>
      </c>
      <c r="BM103" s="300">
        <f ca="1">'Cost Plus'!$AE103*f_MilPro</f>
        <v>0</v>
      </c>
      <c r="BN103" s="300">
        <f ca="1">'Cost Plus'!$AE103*f_MilPro</f>
        <v>0</v>
      </c>
      <c r="BO103" s="300">
        <f ca="1">'Cost Plus'!$AE103*f_MilPro</f>
        <v>0</v>
      </c>
      <c r="BP103" s="300">
        <f ca="1">'Cost Plus'!$AE103*f_MilPro</f>
        <v>0</v>
      </c>
      <c r="BQ103" s="300">
        <f ca="1">'Cost Plus'!$AE103*f_MilPro</f>
        <v>0</v>
      </c>
      <c r="BR103" s="300">
        <f ca="1">'Cost Plus'!$AE103*f_MilPro</f>
        <v>0</v>
      </c>
      <c r="BS103" s="300">
        <f ca="1">'Cost Plus'!$AE103*f_MilPro</f>
        <v>0</v>
      </c>
      <c r="BT103" s="300">
        <f ca="1">'Cost Plus'!$AE103*f_MilPro</f>
        <v>0</v>
      </c>
      <c r="BU103" s="300">
        <f ca="1">'Cost Plus'!$AE103*f_MilPro</f>
        <v>0</v>
      </c>
      <c r="BV103" s="300">
        <f ca="1">'Cost Plus'!$AE103*f_MilPro</f>
        <v>0</v>
      </c>
      <c r="BW103" s="300">
        <f ca="1">'Cost Plus'!$AE103*f_MilPro</f>
        <v>0</v>
      </c>
      <c r="BX103" s="300">
        <f ca="1">'Cost Plus'!$AE103*f_MilPro</f>
        <v>0</v>
      </c>
      <c r="BY103" s="300">
        <f ca="1">'Cost Plus'!$AE103*f_MilPro</f>
        <v>0</v>
      </c>
      <c r="BZ103" s="300">
        <f ca="1">'Cost Plus'!$AE103*f_MilPro</f>
        <v>0</v>
      </c>
      <c r="CA103" s="300">
        <f ca="1">'Cost Plus'!$AE103*f_MilPro</f>
        <v>0</v>
      </c>
      <c r="CB103" s="300">
        <f ca="1">'Cost Plus'!$AE103*f_MilPro</f>
        <v>0</v>
      </c>
      <c r="CC103" s="300">
        <f ca="1">'Cost Plus'!$AE103*f_MilPro</f>
        <v>0</v>
      </c>
      <c r="CD103" s="300">
        <f ca="1">'Cost Plus'!$AE103*f_MilPro</f>
        <v>0</v>
      </c>
      <c r="CE103" s="300">
        <f ca="1">'Cost Plus'!$AE103*f_MilPro</f>
        <v>0</v>
      </c>
      <c r="CF103" s="300">
        <f ca="1">'Cost Plus'!$AE103*f_MilPro</f>
        <v>0</v>
      </c>
      <c r="CG103" s="300">
        <f ca="1">'Cost Plus'!$AE103*f_MilPro</f>
        <v>0</v>
      </c>
      <c r="CH103" s="300">
        <f ca="1">'Cost Plus'!$AE103*f_MilPro</f>
        <v>0</v>
      </c>
      <c r="CI103" s="300">
        <f ca="1">'Cost Plus'!$AE103*f_MilPro</f>
        <v>0</v>
      </c>
      <c r="CJ103" s="300">
        <f ca="1">'Cost Plus'!$AE103*f_MilPro</f>
        <v>0</v>
      </c>
      <c r="CK103" s="300">
        <f ca="1">'Cost Plus'!$AE103*f_MilPro</f>
        <v>0</v>
      </c>
      <c r="CL103" s="300">
        <f ca="1">'Cost Plus'!$AE103*f_MilPro</f>
        <v>0</v>
      </c>
      <c r="CM103" s="300">
        <f ca="1">'Cost Plus'!$AE103*f_MilPro</f>
        <v>0</v>
      </c>
      <c r="CN103" s="300">
        <f ca="1">'Cost Plus'!$AE103*f_MilPro</f>
        <v>0</v>
      </c>
      <c r="CO103" s="300">
        <f ca="1">'Cost Plus'!$AE103*f_MilPro</f>
        <v>0</v>
      </c>
      <c r="CP103" s="300">
        <f ca="1">'Cost Plus'!$AE103*f_MilPro</f>
        <v>0</v>
      </c>
      <c r="CQ103" s="300">
        <f ca="1">'Cost Plus'!$AE103*f_MilPro</f>
        <v>0</v>
      </c>
      <c r="CR103" s="300">
        <f ca="1">'Cost Plus'!$AE103*f_MilPro</f>
        <v>0</v>
      </c>
      <c r="CS103" s="300">
        <f ca="1">'Cost Plus'!$AE103*f_MilPro</f>
        <v>0</v>
      </c>
      <c r="CT103" s="300">
        <f ca="1">'Cost Plus'!$AE103*f_MilPro</f>
        <v>0</v>
      </c>
      <c r="CU103" s="300">
        <f ca="1">'Cost Plus'!$AE103*f_MilPro</f>
        <v>0</v>
      </c>
      <c r="CV103" s="300">
        <f ca="1">'Cost Plus'!$AE103*f_MilPro</f>
        <v>0</v>
      </c>
      <c r="CW103" s="300">
        <f ca="1">'Cost Plus'!$AE103*f_MilPro</f>
        <v>0</v>
      </c>
      <c r="CX103" s="300">
        <f ca="1">'Cost Plus'!$AE103*f_MilPro</f>
        <v>0</v>
      </c>
      <c r="CY103" s="300">
        <f ca="1">'Cost Plus'!$AE103*f_MilPro</f>
        <v>0</v>
      </c>
      <c r="CZ103" s="300">
        <f ca="1">'Cost Plus'!$AE103*f_MilPro</f>
        <v>0</v>
      </c>
      <c r="DA103" s="300">
        <f ca="1">'Cost Plus'!$AE103*f_MilPro</f>
        <v>0</v>
      </c>
      <c r="DB103" s="300">
        <f ca="1">'Cost Plus'!$AE103*f_MilPro</f>
        <v>0</v>
      </c>
      <c r="DC103" s="300">
        <f ca="1">'Cost Plus'!$AE103*f_MilPro</f>
        <v>0</v>
      </c>
      <c r="DD103" s="300">
        <f ca="1">'Cost Plus'!$AE103*f_MilPro</f>
        <v>0</v>
      </c>
      <c r="DE103" s="300">
        <f ca="1">'Cost Plus'!$AE103*f_MilPro</f>
        <v>0</v>
      </c>
      <c r="DF103" s="300">
        <f ca="1">'Cost Plus'!$AE103*f_MilPro</f>
        <v>0</v>
      </c>
      <c r="DG103" s="300">
        <f ca="1">'Cost Plus'!$AE103*f_MilPro</f>
        <v>0</v>
      </c>
      <c r="DH103" s="300">
        <f ca="1">'Cost Plus'!$AE103*f_MilPro</f>
        <v>0</v>
      </c>
      <c r="DI103" s="300">
        <f ca="1">'Cost Plus'!$AE103*f_MilPro</f>
        <v>0</v>
      </c>
      <c r="DJ103" s="300">
        <f ca="1">'Cost Plus'!$AE103*f_MilPro</f>
        <v>0</v>
      </c>
      <c r="DK103" s="300">
        <f ca="1">'Cost Plus'!$AE103*f_MilPro</f>
        <v>0</v>
      </c>
      <c r="DL103" s="300">
        <f ca="1">'Cost Plus'!$AE103*f_MilPro</f>
        <v>0</v>
      </c>
      <c r="DM103" s="300">
        <f ca="1">'Cost Plus'!$AE103*f_MilPro</f>
        <v>0</v>
      </c>
      <c r="DN103" s="300">
        <f ca="1">'Cost Plus'!$AE103*f_MilPro</f>
        <v>0</v>
      </c>
      <c r="DO103" s="300">
        <f ca="1">'Cost Plus'!$AE103*f_MilPro</f>
        <v>0</v>
      </c>
      <c r="DP103" s="300">
        <f ca="1">'Cost Plus'!$AE103*f_MilPro</f>
        <v>0</v>
      </c>
      <c r="DQ103" s="300">
        <f ca="1">'Cost Plus'!$AE103*f_MilPro</f>
        <v>0</v>
      </c>
      <c r="DR103" s="300">
        <f ca="1">'Cost Plus'!$AE103*f_MilPro</f>
        <v>0</v>
      </c>
      <c r="DS103" s="300">
        <f ca="1">'Cost Plus'!$AE103*f_MilPro</f>
        <v>0</v>
      </c>
      <c r="DT103" s="300">
        <f ca="1">'Cost Plus'!$AE103*f_MilPro</f>
        <v>0</v>
      </c>
      <c r="DU103" s="300">
        <f ca="1">'Cost Plus'!$AE103*f_MilPro</f>
        <v>0</v>
      </c>
      <c r="DV103" s="300">
        <f ca="1">'Cost Plus'!$AE103*f_MilPro</f>
        <v>0</v>
      </c>
      <c r="DW103" s="300">
        <f ca="1">'Cost Plus'!$AE103*f_MilPro</f>
        <v>0</v>
      </c>
      <c r="DX103" s="300">
        <f ca="1">'Cost Plus'!$AE103*f_MilPro</f>
        <v>0</v>
      </c>
      <c r="DY103" s="300">
        <f ca="1">'Cost Plus'!$AE103*f_MilPro</f>
        <v>0</v>
      </c>
      <c r="DZ103" s="300">
        <f ca="1">'Cost Plus'!$AE103*f_MilPro</f>
        <v>0</v>
      </c>
      <c r="EA103" s="300">
        <f ca="1">'Cost Plus'!$AE103*f_MilPro</f>
        <v>0</v>
      </c>
      <c r="EB103" s="300">
        <f ca="1">'Cost Plus'!$AE103*f_MilPro</f>
        <v>0</v>
      </c>
      <c r="EC103" s="300">
        <f ca="1">'Cost Plus'!$AE103*f_MilPro</f>
        <v>0</v>
      </c>
      <c r="ED103" s="300">
        <f ca="1">'Cost Plus'!$AE103*f_MilPro</f>
        <v>0</v>
      </c>
      <c r="EE103" s="300">
        <f ca="1">'Cost Plus'!$AE103*f_MilPro</f>
        <v>0</v>
      </c>
      <c r="EF103" s="300">
        <f ca="1">'Cost Plus'!$AE103*f_MilPro</f>
        <v>0</v>
      </c>
      <c r="EG103" s="300">
        <f ca="1">'Cost Plus'!$AE103*f_MilPro</f>
        <v>0</v>
      </c>
      <c r="EH103" s="300">
        <f ca="1">'Cost Plus'!$AE103*f_MilPro</f>
        <v>0</v>
      </c>
      <c r="EI103" s="300">
        <f ca="1">'Cost Plus'!$AE103*f_MilPro</f>
        <v>0</v>
      </c>
      <c r="EJ103" s="300">
        <f ca="1">'Cost Plus'!$AE103*f_MilPro</f>
        <v>0</v>
      </c>
      <c r="EK103" s="300">
        <f ca="1">'Cost Plus'!$AE103*f_MilPro</f>
        <v>0</v>
      </c>
      <c r="EL103" s="300">
        <f ca="1">'Cost Plus'!$AE103*f_MilPro</f>
        <v>0</v>
      </c>
      <c r="EM103" s="300">
        <f ca="1">'Cost Plus'!$AE103*f_MilPro</f>
        <v>0</v>
      </c>
      <c r="EN103" s="300">
        <f ca="1">'Cost Plus'!$AE103*f_MilPro</f>
        <v>0</v>
      </c>
      <c r="EO103" s="300">
        <f ca="1">'Cost Plus'!$AE103*f_MilPro</f>
        <v>0</v>
      </c>
      <c r="EP103" s="300">
        <f ca="1">'Cost Plus'!$AE103*f_MilPro</f>
        <v>0</v>
      </c>
      <c r="EQ103" s="300">
        <f ca="1">'Cost Plus'!$AE103*f_MilPro</f>
        <v>0</v>
      </c>
      <c r="ER103" s="300">
        <f ca="1">'Cost Plus'!$AE103*f_MilPro</f>
        <v>0</v>
      </c>
      <c r="ES103" s="300">
        <f ca="1">'Cost Plus'!$AE103*f_MilPro</f>
        <v>0</v>
      </c>
      <c r="ET103" s="300">
        <f ca="1">'Cost Plus'!$AE103*f_MilPro</f>
        <v>0</v>
      </c>
      <c r="EU103" s="300">
        <f ca="1">'Cost Plus'!$AE103*f_MilPro</f>
        <v>0</v>
      </c>
      <c r="EV103" s="300">
        <f ca="1">'Cost Plus'!$AE103*f_MilPro</f>
        <v>0</v>
      </c>
      <c r="EW103" s="300">
        <f ca="1">'Cost Plus'!$AE103*f_MilPro</f>
        <v>0</v>
      </c>
      <c r="EX103" s="300">
        <f ca="1">'Cost Plus'!$AE103*f_MilPro</f>
        <v>0</v>
      </c>
      <c r="EY103" s="612"/>
      <c r="EZ103" s="757" t="str">
        <f>'Main Input'!EZ103</f>
        <v>RPI</v>
      </c>
      <c r="FA103" s="757" t="str">
        <f>'Main Input'!FA103</f>
        <v>N/A</v>
      </c>
      <c r="FB103" s="766">
        <f>'Main Input'!FB103</f>
        <v>0</v>
      </c>
      <c r="FC103" s="766" t="str">
        <f>'Main Input'!FC103</f>
        <v>IT Solutions</v>
      </c>
      <c r="FD103" s="766" t="str">
        <f>'Main Input'!FD103</f>
        <v>Managed Services</v>
      </c>
      <c r="FE103" s="757" t="str">
        <f>'Main Input'!FE103</f>
        <v>Opex</v>
      </c>
      <c r="FF103" s="757" t="str">
        <f>'Main Input'!FF103</f>
        <v>ContractAccrual</v>
      </c>
      <c r="FG103" s="757" t="str">
        <f>'Main Input'!FG103</f>
        <v>Expense</v>
      </c>
      <c r="FH103" s="767" t="str">
        <f>'Main Input'!FH103</f>
        <v>A</v>
      </c>
      <c r="FI103" s="768">
        <f>'Main Input'!FI103</f>
        <v>0.22</v>
      </c>
      <c r="FJ103" s="768">
        <f>'Main Input'!FJ103</f>
        <v>0</v>
      </c>
      <c r="FK103" s="612"/>
      <c r="FL103" s="531">
        <f t="shared" si="32"/>
        <v>0</v>
      </c>
      <c r="FM103" s="86"/>
      <c r="FN103" s="612"/>
    </row>
    <row r="104" spans="1:170" ht="12.75" customHeight="1">
      <c r="A104" s="750" t="str">
        <f>'Main Input'!A104</f>
        <v>MTB</v>
      </c>
      <c r="B104" s="762" t="str">
        <f>'Main Input'!B104</f>
        <v>Business Unit</v>
      </c>
      <c r="C104" s="762" t="str">
        <f>'Main Input'!C104</f>
        <v>Labour</v>
      </c>
      <c r="D104" s="762" t="str">
        <f>'Main Input'!D104</f>
        <v>TFR</v>
      </c>
      <c r="E104" s="762" t="str">
        <f>'Main Input'!E104</f>
        <v>Migration Engineer #23 (Wintel)</v>
      </c>
      <c r="F104" s="753" t="str">
        <f>'Main Input'!F104</f>
        <v>direct</v>
      </c>
      <c r="G104" s="753" t="str">
        <f>'Main Input'!G104</f>
        <v>Person</v>
      </c>
      <c r="H104" s="753" t="str">
        <f>'Main Input'!H104</f>
        <v>SDC.TSS.4</v>
      </c>
      <c r="I104" s="753">
        <f>'Main Input'!I104</f>
        <v>0</v>
      </c>
      <c r="J104" s="753">
        <f>'Main Input'!J104</f>
        <v>0</v>
      </c>
      <c r="K104" s="753" t="str">
        <f>'Main Input'!K104</f>
        <v>FJS</v>
      </c>
      <c r="L104" s="753" t="str">
        <f>'Main Input'!L104</f>
        <v>pTran</v>
      </c>
      <c r="M104" s="753">
        <f>'Main Input'!M104</f>
        <v>0</v>
      </c>
      <c r="N104" s="753">
        <f>'Main Input'!N104</f>
        <v>0</v>
      </c>
      <c r="O104" s="753" t="str">
        <f>'Main Input'!O104</f>
        <v>SPAIN</v>
      </c>
      <c r="P104" s="753">
        <f>'Main Input'!P104</f>
        <v>313</v>
      </c>
      <c r="Q104" s="753" t="str">
        <f>'Main Input'!Q104</f>
        <v>EUR</v>
      </c>
      <c r="R104" s="753" t="str">
        <f>'Main Input'!R104</f>
        <v>EMEA</v>
      </c>
      <c r="S104" s="753" t="str">
        <f>'Main Input'!S104</f>
        <v>Local</v>
      </c>
      <c r="T104" s="753">
        <f>'Main Input'!T104</f>
        <v>0</v>
      </c>
      <c r="U104" s="753">
        <f>'Main Input'!U104</f>
        <v>0</v>
      </c>
      <c r="V104" s="753" t="str">
        <f>'Main Input'!V104</f>
        <v>4_ATP</v>
      </c>
      <c r="W104" s="753">
        <f>'Main Input'!W104</f>
        <v>0</v>
      </c>
      <c r="X104" s="753">
        <f>'Main Input'!X104</f>
        <v>0</v>
      </c>
      <c r="Y104" s="753">
        <f>'Main Input'!Y104</f>
        <v>0</v>
      </c>
      <c r="Z104" s="753">
        <f>'Main Input'!Z104</f>
        <v>0</v>
      </c>
      <c r="AA104" s="753">
        <f>'Main Input'!AA104</f>
        <v>0</v>
      </c>
      <c r="AB104" s="763">
        <f>'Main Input'!AB104</f>
        <v>0</v>
      </c>
      <c r="AC104" s="763" t="str">
        <f>'Main Input'!AC104</f>
        <v>Days</v>
      </c>
      <c r="AD104" s="764">
        <f>'Main Input'!AD104</f>
        <v>85</v>
      </c>
      <c r="AE104" s="765">
        <f t="shared" ca="1" si="30"/>
        <v>34108.974358974359</v>
      </c>
      <c r="AF104" s="299">
        <f ca="1">'Cost Plus'!$AE104*f_MilPro</f>
        <v>0</v>
      </c>
      <c r="AG104" s="300">
        <f ca="1">'Cost Plus'!$AE104*f_MilPro</f>
        <v>0</v>
      </c>
      <c r="AH104" s="300">
        <f ca="1">'Cost Plus'!$AE104*f_MilPro</f>
        <v>0</v>
      </c>
      <c r="AI104" s="300">
        <f ca="1">'Cost Plus'!$AE104*f_MilPro</f>
        <v>0</v>
      </c>
      <c r="AJ104" s="300">
        <f ca="1">'Cost Plus'!$AE104*f_MilPro</f>
        <v>0</v>
      </c>
      <c r="AK104" s="300">
        <f ca="1">'Cost Plus'!$AE104*f_MilPro</f>
        <v>34108.974358974359</v>
      </c>
      <c r="AL104" s="300">
        <f ca="1">'Cost Plus'!$AE104*f_MilPro</f>
        <v>0</v>
      </c>
      <c r="AM104" s="300">
        <f ca="1">'Cost Plus'!$AE104*f_MilPro</f>
        <v>0</v>
      </c>
      <c r="AN104" s="300">
        <f ca="1">'Cost Plus'!$AE104*f_MilPro</f>
        <v>0</v>
      </c>
      <c r="AO104" s="300">
        <f ca="1">'Cost Plus'!$AE104*f_MilPro</f>
        <v>0</v>
      </c>
      <c r="AP104" s="300">
        <f ca="1">'Cost Plus'!$AE104*f_MilPro</f>
        <v>0</v>
      </c>
      <c r="AQ104" s="300">
        <f ca="1">'Cost Plus'!$AE104*f_MilPro</f>
        <v>0</v>
      </c>
      <c r="AR104" s="300">
        <f ca="1">'Cost Plus'!$AE104*f_MilPro</f>
        <v>0</v>
      </c>
      <c r="AS104" s="300">
        <f ca="1">'Cost Plus'!$AE104*f_MilPro</f>
        <v>0</v>
      </c>
      <c r="AT104" s="300">
        <f ca="1">'Cost Plus'!$AE104*f_MilPro</f>
        <v>0</v>
      </c>
      <c r="AU104" s="300">
        <f ca="1">'Cost Plus'!$AE104*f_MilPro</f>
        <v>0</v>
      </c>
      <c r="AV104" s="300">
        <f ca="1">'Cost Plus'!$AE104*f_MilPro</f>
        <v>0</v>
      </c>
      <c r="AW104" s="300">
        <f ca="1">'Cost Plus'!$AE104*f_MilPro</f>
        <v>0</v>
      </c>
      <c r="AX104" s="300">
        <f ca="1">'Cost Plus'!$AE104*f_MilPro</f>
        <v>0</v>
      </c>
      <c r="AY104" s="300">
        <f ca="1">'Cost Plus'!$AE104*f_MilPro</f>
        <v>0</v>
      </c>
      <c r="AZ104" s="300">
        <f ca="1">'Cost Plus'!$AE104*f_MilPro</f>
        <v>0</v>
      </c>
      <c r="BA104" s="300">
        <f ca="1">'Cost Plus'!$AE104*f_MilPro</f>
        <v>0</v>
      </c>
      <c r="BB104" s="300">
        <f ca="1">'Cost Plus'!$AE104*f_MilPro</f>
        <v>0</v>
      </c>
      <c r="BC104" s="300">
        <f ca="1">'Cost Plus'!$AE104*f_MilPro</f>
        <v>0</v>
      </c>
      <c r="BD104" s="300">
        <f ca="1">'Cost Plus'!$AE104*f_MilPro</f>
        <v>0</v>
      </c>
      <c r="BE104" s="300">
        <f ca="1">'Cost Plus'!$AE104*f_MilPro</f>
        <v>0</v>
      </c>
      <c r="BF104" s="300">
        <f ca="1">'Cost Plus'!$AE104*f_MilPro</f>
        <v>0</v>
      </c>
      <c r="BG104" s="300">
        <f ca="1">'Cost Plus'!$AE104*f_MilPro</f>
        <v>0</v>
      </c>
      <c r="BH104" s="300">
        <f ca="1">'Cost Plus'!$AE104*f_MilPro</f>
        <v>0</v>
      </c>
      <c r="BI104" s="300">
        <f ca="1">'Cost Plus'!$AE104*f_MilPro</f>
        <v>0</v>
      </c>
      <c r="BJ104" s="300">
        <f ca="1">'Cost Plus'!$AE104*f_MilPro</f>
        <v>0</v>
      </c>
      <c r="BK104" s="300">
        <f ca="1">'Cost Plus'!$AE104*f_MilPro</f>
        <v>0</v>
      </c>
      <c r="BL104" s="300">
        <f ca="1">'Cost Plus'!$AE104*f_MilPro</f>
        <v>0</v>
      </c>
      <c r="BM104" s="300">
        <f ca="1">'Cost Plus'!$AE104*f_MilPro</f>
        <v>0</v>
      </c>
      <c r="BN104" s="300">
        <f ca="1">'Cost Plus'!$AE104*f_MilPro</f>
        <v>0</v>
      </c>
      <c r="BO104" s="300">
        <f ca="1">'Cost Plus'!$AE104*f_MilPro</f>
        <v>0</v>
      </c>
      <c r="BP104" s="300">
        <f ca="1">'Cost Plus'!$AE104*f_MilPro</f>
        <v>0</v>
      </c>
      <c r="BQ104" s="300">
        <f ca="1">'Cost Plus'!$AE104*f_MilPro</f>
        <v>0</v>
      </c>
      <c r="BR104" s="300">
        <f ca="1">'Cost Plus'!$AE104*f_MilPro</f>
        <v>0</v>
      </c>
      <c r="BS104" s="300">
        <f ca="1">'Cost Plus'!$AE104*f_MilPro</f>
        <v>0</v>
      </c>
      <c r="BT104" s="300">
        <f ca="1">'Cost Plus'!$AE104*f_MilPro</f>
        <v>0</v>
      </c>
      <c r="BU104" s="300">
        <f ca="1">'Cost Plus'!$AE104*f_MilPro</f>
        <v>0</v>
      </c>
      <c r="BV104" s="300">
        <f ca="1">'Cost Plus'!$AE104*f_MilPro</f>
        <v>0</v>
      </c>
      <c r="BW104" s="300">
        <f ca="1">'Cost Plus'!$AE104*f_MilPro</f>
        <v>0</v>
      </c>
      <c r="BX104" s="300">
        <f ca="1">'Cost Plus'!$AE104*f_MilPro</f>
        <v>0</v>
      </c>
      <c r="BY104" s="300">
        <f ca="1">'Cost Plus'!$AE104*f_MilPro</f>
        <v>0</v>
      </c>
      <c r="BZ104" s="300">
        <f ca="1">'Cost Plus'!$AE104*f_MilPro</f>
        <v>0</v>
      </c>
      <c r="CA104" s="300">
        <f ca="1">'Cost Plus'!$AE104*f_MilPro</f>
        <v>0</v>
      </c>
      <c r="CB104" s="300">
        <f ca="1">'Cost Plus'!$AE104*f_MilPro</f>
        <v>0</v>
      </c>
      <c r="CC104" s="300">
        <f ca="1">'Cost Plus'!$AE104*f_MilPro</f>
        <v>0</v>
      </c>
      <c r="CD104" s="300">
        <f ca="1">'Cost Plus'!$AE104*f_MilPro</f>
        <v>0</v>
      </c>
      <c r="CE104" s="300">
        <f ca="1">'Cost Plus'!$AE104*f_MilPro</f>
        <v>0</v>
      </c>
      <c r="CF104" s="300">
        <f ca="1">'Cost Plus'!$AE104*f_MilPro</f>
        <v>0</v>
      </c>
      <c r="CG104" s="300">
        <f ca="1">'Cost Plus'!$AE104*f_MilPro</f>
        <v>0</v>
      </c>
      <c r="CH104" s="300">
        <f ca="1">'Cost Plus'!$AE104*f_MilPro</f>
        <v>0</v>
      </c>
      <c r="CI104" s="300">
        <f ca="1">'Cost Plus'!$AE104*f_MilPro</f>
        <v>0</v>
      </c>
      <c r="CJ104" s="300">
        <f ca="1">'Cost Plus'!$AE104*f_MilPro</f>
        <v>0</v>
      </c>
      <c r="CK104" s="300">
        <f ca="1">'Cost Plus'!$AE104*f_MilPro</f>
        <v>0</v>
      </c>
      <c r="CL104" s="300">
        <f ca="1">'Cost Plus'!$AE104*f_MilPro</f>
        <v>0</v>
      </c>
      <c r="CM104" s="300">
        <f ca="1">'Cost Plus'!$AE104*f_MilPro</f>
        <v>0</v>
      </c>
      <c r="CN104" s="300">
        <f ca="1">'Cost Plus'!$AE104*f_MilPro</f>
        <v>0</v>
      </c>
      <c r="CO104" s="300">
        <f ca="1">'Cost Plus'!$AE104*f_MilPro</f>
        <v>0</v>
      </c>
      <c r="CP104" s="300">
        <f ca="1">'Cost Plus'!$AE104*f_MilPro</f>
        <v>0</v>
      </c>
      <c r="CQ104" s="300">
        <f ca="1">'Cost Plus'!$AE104*f_MilPro</f>
        <v>0</v>
      </c>
      <c r="CR104" s="300">
        <f ca="1">'Cost Plus'!$AE104*f_MilPro</f>
        <v>0</v>
      </c>
      <c r="CS104" s="300">
        <f ca="1">'Cost Plus'!$AE104*f_MilPro</f>
        <v>0</v>
      </c>
      <c r="CT104" s="300">
        <f ca="1">'Cost Plus'!$AE104*f_MilPro</f>
        <v>0</v>
      </c>
      <c r="CU104" s="300">
        <f ca="1">'Cost Plus'!$AE104*f_MilPro</f>
        <v>0</v>
      </c>
      <c r="CV104" s="300">
        <f ca="1">'Cost Plus'!$AE104*f_MilPro</f>
        <v>0</v>
      </c>
      <c r="CW104" s="300">
        <f ca="1">'Cost Plus'!$AE104*f_MilPro</f>
        <v>0</v>
      </c>
      <c r="CX104" s="300">
        <f ca="1">'Cost Plus'!$AE104*f_MilPro</f>
        <v>0</v>
      </c>
      <c r="CY104" s="300">
        <f ca="1">'Cost Plus'!$AE104*f_MilPro</f>
        <v>0</v>
      </c>
      <c r="CZ104" s="300">
        <f ca="1">'Cost Plus'!$AE104*f_MilPro</f>
        <v>0</v>
      </c>
      <c r="DA104" s="300">
        <f ca="1">'Cost Plus'!$AE104*f_MilPro</f>
        <v>0</v>
      </c>
      <c r="DB104" s="300">
        <f ca="1">'Cost Plus'!$AE104*f_MilPro</f>
        <v>0</v>
      </c>
      <c r="DC104" s="300">
        <f ca="1">'Cost Plus'!$AE104*f_MilPro</f>
        <v>0</v>
      </c>
      <c r="DD104" s="300">
        <f ca="1">'Cost Plus'!$AE104*f_MilPro</f>
        <v>0</v>
      </c>
      <c r="DE104" s="300">
        <f ca="1">'Cost Plus'!$AE104*f_MilPro</f>
        <v>0</v>
      </c>
      <c r="DF104" s="300">
        <f ca="1">'Cost Plus'!$AE104*f_MilPro</f>
        <v>0</v>
      </c>
      <c r="DG104" s="300">
        <f ca="1">'Cost Plus'!$AE104*f_MilPro</f>
        <v>0</v>
      </c>
      <c r="DH104" s="300">
        <f ca="1">'Cost Plus'!$AE104*f_MilPro</f>
        <v>0</v>
      </c>
      <c r="DI104" s="300">
        <f ca="1">'Cost Plus'!$AE104*f_MilPro</f>
        <v>0</v>
      </c>
      <c r="DJ104" s="300">
        <f ca="1">'Cost Plus'!$AE104*f_MilPro</f>
        <v>0</v>
      </c>
      <c r="DK104" s="300">
        <f ca="1">'Cost Plus'!$AE104*f_MilPro</f>
        <v>0</v>
      </c>
      <c r="DL104" s="300">
        <f ca="1">'Cost Plus'!$AE104*f_MilPro</f>
        <v>0</v>
      </c>
      <c r="DM104" s="300">
        <f ca="1">'Cost Plus'!$AE104*f_MilPro</f>
        <v>0</v>
      </c>
      <c r="DN104" s="300">
        <f ca="1">'Cost Plus'!$AE104*f_MilPro</f>
        <v>0</v>
      </c>
      <c r="DO104" s="300">
        <f ca="1">'Cost Plus'!$AE104*f_MilPro</f>
        <v>0</v>
      </c>
      <c r="DP104" s="300">
        <f ca="1">'Cost Plus'!$AE104*f_MilPro</f>
        <v>0</v>
      </c>
      <c r="DQ104" s="300">
        <f ca="1">'Cost Plus'!$AE104*f_MilPro</f>
        <v>0</v>
      </c>
      <c r="DR104" s="300">
        <f ca="1">'Cost Plus'!$AE104*f_MilPro</f>
        <v>0</v>
      </c>
      <c r="DS104" s="300">
        <f ca="1">'Cost Plus'!$AE104*f_MilPro</f>
        <v>0</v>
      </c>
      <c r="DT104" s="300">
        <f ca="1">'Cost Plus'!$AE104*f_MilPro</f>
        <v>0</v>
      </c>
      <c r="DU104" s="300">
        <f ca="1">'Cost Plus'!$AE104*f_MilPro</f>
        <v>0</v>
      </c>
      <c r="DV104" s="300">
        <f ca="1">'Cost Plus'!$AE104*f_MilPro</f>
        <v>0</v>
      </c>
      <c r="DW104" s="300">
        <f ca="1">'Cost Plus'!$AE104*f_MilPro</f>
        <v>0</v>
      </c>
      <c r="DX104" s="300">
        <f ca="1">'Cost Plus'!$AE104*f_MilPro</f>
        <v>0</v>
      </c>
      <c r="DY104" s="300">
        <f ca="1">'Cost Plus'!$AE104*f_MilPro</f>
        <v>0</v>
      </c>
      <c r="DZ104" s="300">
        <f ca="1">'Cost Plus'!$AE104*f_MilPro</f>
        <v>0</v>
      </c>
      <c r="EA104" s="300">
        <f ca="1">'Cost Plus'!$AE104*f_MilPro</f>
        <v>0</v>
      </c>
      <c r="EB104" s="300">
        <f ca="1">'Cost Plus'!$AE104*f_MilPro</f>
        <v>0</v>
      </c>
      <c r="EC104" s="300">
        <f ca="1">'Cost Plus'!$AE104*f_MilPro</f>
        <v>0</v>
      </c>
      <c r="ED104" s="300">
        <f ca="1">'Cost Plus'!$AE104*f_MilPro</f>
        <v>0</v>
      </c>
      <c r="EE104" s="300">
        <f ca="1">'Cost Plus'!$AE104*f_MilPro</f>
        <v>0</v>
      </c>
      <c r="EF104" s="300">
        <f ca="1">'Cost Plus'!$AE104*f_MilPro</f>
        <v>0</v>
      </c>
      <c r="EG104" s="300">
        <f ca="1">'Cost Plus'!$AE104*f_MilPro</f>
        <v>0</v>
      </c>
      <c r="EH104" s="300">
        <f ca="1">'Cost Plus'!$AE104*f_MilPro</f>
        <v>0</v>
      </c>
      <c r="EI104" s="300">
        <f ca="1">'Cost Plus'!$AE104*f_MilPro</f>
        <v>0</v>
      </c>
      <c r="EJ104" s="300">
        <f ca="1">'Cost Plus'!$AE104*f_MilPro</f>
        <v>0</v>
      </c>
      <c r="EK104" s="300">
        <f ca="1">'Cost Plus'!$AE104*f_MilPro</f>
        <v>0</v>
      </c>
      <c r="EL104" s="300">
        <f ca="1">'Cost Plus'!$AE104*f_MilPro</f>
        <v>0</v>
      </c>
      <c r="EM104" s="300">
        <f ca="1">'Cost Plus'!$AE104*f_MilPro</f>
        <v>0</v>
      </c>
      <c r="EN104" s="300">
        <f ca="1">'Cost Plus'!$AE104*f_MilPro</f>
        <v>0</v>
      </c>
      <c r="EO104" s="300">
        <f ca="1">'Cost Plus'!$AE104*f_MilPro</f>
        <v>0</v>
      </c>
      <c r="EP104" s="300">
        <f ca="1">'Cost Plus'!$AE104*f_MilPro</f>
        <v>0</v>
      </c>
      <c r="EQ104" s="300">
        <f ca="1">'Cost Plus'!$AE104*f_MilPro</f>
        <v>0</v>
      </c>
      <c r="ER104" s="300">
        <f ca="1">'Cost Plus'!$AE104*f_MilPro</f>
        <v>0</v>
      </c>
      <c r="ES104" s="300">
        <f ca="1">'Cost Plus'!$AE104*f_MilPro</f>
        <v>0</v>
      </c>
      <c r="ET104" s="300">
        <f ca="1">'Cost Plus'!$AE104*f_MilPro</f>
        <v>0</v>
      </c>
      <c r="EU104" s="300">
        <f ca="1">'Cost Plus'!$AE104*f_MilPro</f>
        <v>0</v>
      </c>
      <c r="EV104" s="300">
        <f ca="1">'Cost Plus'!$AE104*f_MilPro</f>
        <v>0</v>
      </c>
      <c r="EW104" s="300">
        <f ca="1">'Cost Plus'!$AE104*f_MilPro</f>
        <v>0</v>
      </c>
      <c r="EX104" s="300">
        <f ca="1">'Cost Plus'!$AE104*f_MilPro</f>
        <v>0</v>
      </c>
      <c r="EY104" s="612"/>
      <c r="EZ104" s="757" t="str">
        <f>'Main Input'!EZ104</f>
        <v>RPI</v>
      </c>
      <c r="FA104" s="757" t="str">
        <f>'Main Input'!FA104</f>
        <v>N/A</v>
      </c>
      <c r="FB104" s="766">
        <f>'Main Input'!FB104</f>
        <v>0</v>
      </c>
      <c r="FC104" s="766" t="str">
        <f>'Main Input'!FC104</f>
        <v>IT Solutions</v>
      </c>
      <c r="FD104" s="766" t="str">
        <f>'Main Input'!FD104</f>
        <v>Managed Services</v>
      </c>
      <c r="FE104" s="757" t="str">
        <f>'Main Input'!FE104</f>
        <v>Opex</v>
      </c>
      <c r="FF104" s="757" t="str">
        <f>'Main Input'!FF104</f>
        <v>ContractAccrual</v>
      </c>
      <c r="FG104" s="757" t="str">
        <f>'Main Input'!FG104</f>
        <v>Expense</v>
      </c>
      <c r="FH104" s="767" t="str">
        <f>'Main Input'!FH104</f>
        <v>A</v>
      </c>
      <c r="FI104" s="768">
        <f>'Main Input'!FI104</f>
        <v>0.22</v>
      </c>
      <c r="FJ104" s="768">
        <f>'Main Input'!FJ104</f>
        <v>0</v>
      </c>
      <c r="FK104" s="612"/>
      <c r="FL104" s="531">
        <f t="shared" si="32"/>
        <v>0</v>
      </c>
      <c r="FM104" s="86"/>
      <c r="FN104" s="612"/>
    </row>
    <row r="105" spans="1:170" ht="12.75" customHeight="1">
      <c r="A105" s="750" t="str">
        <f>'Main Input'!A105</f>
        <v>MTB</v>
      </c>
      <c r="B105" s="762" t="str">
        <f>'Main Input'!B105</f>
        <v>Business Unit</v>
      </c>
      <c r="C105" s="762" t="str">
        <f>'Main Input'!C105</f>
        <v>Labour</v>
      </c>
      <c r="D105" s="762" t="str">
        <f>'Main Input'!D105</f>
        <v>TFR</v>
      </c>
      <c r="E105" s="762" t="str">
        <f>'Main Input'!E105</f>
        <v>Migration Engineer #24 (Wintel)</v>
      </c>
      <c r="F105" s="753" t="str">
        <f>'Main Input'!F105</f>
        <v>direct</v>
      </c>
      <c r="G105" s="753" t="str">
        <f>'Main Input'!G105</f>
        <v>Person</v>
      </c>
      <c r="H105" s="753" t="str">
        <f>'Main Input'!H105</f>
        <v>SDC.TSS.4</v>
      </c>
      <c r="I105" s="753">
        <f>'Main Input'!I105</f>
        <v>0</v>
      </c>
      <c r="J105" s="753">
        <f>'Main Input'!J105</f>
        <v>0</v>
      </c>
      <c r="K105" s="753" t="str">
        <f>'Main Input'!K105</f>
        <v>FJS</v>
      </c>
      <c r="L105" s="753" t="str">
        <f>'Main Input'!L105</f>
        <v>pTran</v>
      </c>
      <c r="M105" s="753">
        <f>'Main Input'!M105</f>
        <v>0</v>
      </c>
      <c r="N105" s="753">
        <f>'Main Input'!N105</f>
        <v>0</v>
      </c>
      <c r="O105" s="753" t="str">
        <f>'Main Input'!O105</f>
        <v>SPAIN</v>
      </c>
      <c r="P105" s="753">
        <f>'Main Input'!P105</f>
        <v>313</v>
      </c>
      <c r="Q105" s="753" t="str">
        <f>'Main Input'!Q105</f>
        <v>EUR</v>
      </c>
      <c r="R105" s="753" t="str">
        <f>'Main Input'!R105</f>
        <v>EMEA</v>
      </c>
      <c r="S105" s="753" t="str">
        <f>'Main Input'!S105</f>
        <v>Local</v>
      </c>
      <c r="T105" s="753">
        <f>'Main Input'!T105</f>
        <v>0</v>
      </c>
      <c r="U105" s="753">
        <f>'Main Input'!U105</f>
        <v>0</v>
      </c>
      <c r="V105" s="753" t="str">
        <f>'Main Input'!V105</f>
        <v>4_ATP</v>
      </c>
      <c r="W105" s="753">
        <f>'Main Input'!W105</f>
        <v>0</v>
      </c>
      <c r="X105" s="753">
        <f>'Main Input'!X105</f>
        <v>0</v>
      </c>
      <c r="Y105" s="753">
        <f>'Main Input'!Y105</f>
        <v>0</v>
      </c>
      <c r="Z105" s="753">
        <f>'Main Input'!Z105</f>
        <v>0</v>
      </c>
      <c r="AA105" s="753">
        <f>'Main Input'!AA105</f>
        <v>0</v>
      </c>
      <c r="AB105" s="763">
        <f>'Main Input'!AB105</f>
        <v>0</v>
      </c>
      <c r="AC105" s="763" t="str">
        <f>'Main Input'!AC105</f>
        <v>Days</v>
      </c>
      <c r="AD105" s="764">
        <f>'Main Input'!AD105</f>
        <v>85</v>
      </c>
      <c r="AE105" s="765">
        <f t="shared" ca="1" si="30"/>
        <v>34108.974358974359</v>
      </c>
      <c r="AF105" s="299">
        <f ca="1">'Cost Plus'!$AE105*f_MilPro</f>
        <v>0</v>
      </c>
      <c r="AG105" s="300">
        <f ca="1">'Cost Plus'!$AE105*f_MilPro</f>
        <v>0</v>
      </c>
      <c r="AH105" s="300">
        <f ca="1">'Cost Plus'!$AE105*f_MilPro</f>
        <v>0</v>
      </c>
      <c r="AI105" s="300">
        <f ca="1">'Cost Plus'!$AE105*f_MilPro</f>
        <v>0</v>
      </c>
      <c r="AJ105" s="300">
        <f ca="1">'Cost Plus'!$AE105*f_MilPro</f>
        <v>0</v>
      </c>
      <c r="AK105" s="300">
        <f ca="1">'Cost Plus'!$AE105*f_MilPro</f>
        <v>34108.974358974359</v>
      </c>
      <c r="AL105" s="300">
        <f ca="1">'Cost Plus'!$AE105*f_MilPro</f>
        <v>0</v>
      </c>
      <c r="AM105" s="300">
        <f ca="1">'Cost Plus'!$AE105*f_MilPro</f>
        <v>0</v>
      </c>
      <c r="AN105" s="300">
        <f ca="1">'Cost Plus'!$AE105*f_MilPro</f>
        <v>0</v>
      </c>
      <c r="AO105" s="300">
        <f ca="1">'Cost Plus'!$AE105*f_MilPro</f>
        <v>0</v>
      </c>
      <c r="AP105" s="300">
        <f ca="1">'Cost Plus'!$AE105*f_MilPro</f>
        <v>0</v>
      </c>
      <c r="AQ105" s="300">
        <f ca="1">'Cost Plus'!$AE105*f_MilPro</f>
        <v>0</v>
      </c>
      <c r="AR105" s="300">
        <f ca="1">'Cost Plus'!$AE105*f_MilPro</f>
        <v>0</v>
      </c>
      <c r="AS105" s="300">
        <f ca="1">'Cost Plus'!$AE105*f_MilPro</f>
        <v>0</v>
      </c>
      <c r="AT105" s="300">
        <f ca="1">'Cost Plus'!$AE105*f_MilPro</f>
        <v>0</v>
      </c>
      <c r="AU105" s="300">
        <f ca="1">'Cost Plus'!$AE105*f_MilPro</f>
        <v>0</v>
      </c>
      <c r="AV105" s="300">
        <f ca="1">'Cost Plus'!$AE105*f_MilPro</f>
        <v>0</v>
      </c>
      <c r="AW105" s="300">
        <f ca="1">'Cost Plus'!$AE105*f_MilPro</f>
        <v>0</v>
      </c>
      <c r="AX105" s="300">
        <f ca="1">'Cost Plus'!$AE105*f_MilPro</f>
        <v>0</v>
      </c>
      <c r="AY105" s="300">
        <f ca="1">'Cost Plus'!$AE105*f_MilPro</f>
        <v>0</v>
      </c>
      <c r="AZ105" s="300">
        <f ca="1">'Cost Plus'!$AE105*f_MilPro</f>
        <v>0</v>
      </c>
      <c r="BA105" s="300">
        <f ca="1">'Cost Plus'!$AE105*f_MilPro</f>
        <v>0</v>
      </c>
      <c r="BB105" s="300">
        <f ca="1">'Cost Plus'!$AE105*f_MilPro</f>
        <v>0</v>
      </c>
      <c r="BC105" s="300">
        <f ca="1">'Cost Plus'!$AE105*f_MilPro</f>
        <v>0</v>
      </c>
      <c r="BD105" s="300">
        <f ca="1">'Cost Plus'!$AE105*f_MilPro</f>
        <v>0</v>
      </c>
      <c r="BE105" s="300">
        <f ca="1">'Cost Plus'!$AE105*f_MilPro</f>
        <v>0</v>
      </c>
      <c r="BF105" s="300">
        <f ca="1">'Cost Plus'!$AE105*f_MilPro</f>
        <v>0</v>
      </c>
      <c r="BG105" s="300">
        <f ca="1">'Cost Plus'!$AE105*f_MilPro</f>
        <v>0</v>
      </c>
      <c r="BH105" s="300">
        <f ca="1">'Cost Plus'!$AE105*f_MilPro</f>
        <v>0</v>
      </c>
      <c r="BI105" s="300">
        <f ca="1">'Cost Plus'!$AE105*f_MilPro</f>
        <v>0</v>
      </c>
      <c r="BJ105" s="300">
        <f ca="1">'Cost Plus'!$AE105*f_MilPro</f>
        <v>0</v>
      </c>
      <c r="BK105" s="300">
        <f ca="1">'Cost Plus'!$AE105*f_MilPro</f>
        <v>0</v>
      </c>
      <c r="BL105" s="300">
        <f ca="1">'Cost Plus'!$AE105*f_MilPro</f>
        <v>0</v>
      </c>
      <c r="BM105" s="300">
        <f ca="1">'Cost Plus'!$AE105*f_MilPro</f>
        <v>0</v>
      </c>
      <c r="BN105" s="300">
        <f ca="1">'Cost Plus'!$AE105*f_MilPro</f>
        <v>0</v>
      </c>
      <c r="BO105" s="300">
        <f ca="1">'Cost Plus'!$AE105*f_MilPro</f>
        <v>0</v>
      </c>
      <c r="BP105" s="300">
        <f ca="1">'Cost Plus'!$AE105*f_MilPro</f>
        <v>0</v>
      </c>
      <c r="BQ105" s="300">
        <f ca="1">'Cost Plus'!$AE105*f_MilPro</f>
        <v>0</v>
      </c>
      <c r="BR105" s="300">
        <f ca="1">'Cost Plus'!$AE105*f_MilPro</f>
        <v>0</v>
      </c>
      <c r="BS105" s="300">
        <f ca="1">'Cost Plus'!$AE105*f_MilPro</f>
        <v>0</v>
      </c>
      <c r="BT105" s="300">
        <f ca="1">'Cost Plus'!$AE105*f_MilPro</f>
        <v>0</v>
      </c>
      <c r="BU105" s="300">
        <f ca="1">'Cost Plus'!$AE105*f_MilPro</f>
        <v>0</v>
      </c>
      <c r="BV105" s="300">
        <f ca="1">'Cost Plus'!$AE105*f_MilPro</f>
        <v>0</v>
      </c>
      <c r="BW105" s="300">
        <f ca="1">'Cost Plus'!$AE105*f_MilPro</f>
        <v>0</v>
      </c>
      <c r="BX105" s="300">
        <f ca="1">'Cost Plus'!$AE105*f_MilPro</f>
        <v>0</v>
      </c>
      <c r="BY105" s="300">
        <f ca="1">'Cost Plus'!$AE105*f_MilPro</f>
        <v>0</v>
      </c>
      <c r="BZ105" s="300">
        <f ca="1">'Cost Plus'!$AE105*f_MilPro</f>
        <v>0</v>
      </c>
      <c r="CA105" s="300">
        <f ca="1">'Cost Plus'!$AE105*f_MilPro</f>
        <v>0</v>
      </c>
      <c r="CB105" s="300">
        <f ca="1">'Cost Plus'!$AE105*f_MilPro</f>
        <v>0</v>
      </c>
      <c r="CC105" s="300">
        <f ca="1">'Cost Plus'!$AE105*f_MilPro</f>
        <v>0</v>
      </c>
      <c r="CD105" s="300">
        <f ca="1">'Cost Plus'!$AE105*f_MilPro</f>
        <v>0</v>
      </c>
      <c r="CE105" s="300">
        <f ca="1">'Cost Plus'!$AE105*f_MilPro</f>
        <v>0</v>
      </c>
      <c r="CF105" s="300">
        <f ca="1">'Cost Plus'!$AE105*f_MilPro</f>
        <v>0</v>
      </c>
      <c r="CG105" s="300">
        <f ca="1">'Cost Plus'!$AE105*f_MilPro</f>
        <v>0</v>
      </c>
      <c r="CH105" s="300">
        <f ca="1">'Cost Plus'!$AE105*f_MilPro</f>
        <v>0</v>
      </c>
      <c r="CI105" s="300">
        <f ca="1">'Cost Plus'!$AE105*f_MilPro</f>
        <v>0</v>
      </c>
      <c r="CJ105" s="300">
        <f ca="1">'Cost Plus'!$AE105*f_MilPro</f>
        <v>0</v>
      </c>
      <c r="CK105" s="300">
        <f ca="1">'Cost Plus'!$AE105*f_MilPro</f>
        <v>0</v>
      </c>
      <c r="CL105" s="300">
        <f ca="1">'Cost Plus'!$AE105*f_MilPro</f>
        <v>0</v>
      </c>
      <c r="CM105" s="300">
        <f ca="1">'Cost Plus'!$AE105*f_MilPro</f>
        <v>0</v>
      </c>
      <c r="CN105" s="300">
        <f ca="1">'Cost Plus'!$AE105*f_MilPro</f>
        <v>0</v>
      </c>
      <c r="CO105" s="300">
        <f ca="1">'Cost Plus'!$AE105*f_MilPro</f>
        <v>0</v>
      </c>
      <c r="CP105" s="300">
        <f ca="1">'Cost Plus'!$AE105*f_MilPro</f>
        <v>0</v>
      </c>
      <c r="CQ105" s="300">
        <f ca="1">'Cost Plus'!$AE105*f_MilPro</f>
        <v>0</v>
      </c>
      <c r="CR105" s="300">
        <f ca="1">'Cost Plus'!$AE105*f_MilPro</f>
        <v>0</v>
      </c>
      <c r="CS105" s="300">
        <f ca="1">'Cost Plus'!$AE105*f_MilPro</f>
        <v>0</v>
      </c>
      <c r="CT105" s="300">
        <f ca="1">'Cost Plus'!$AE105*f_MilPro</f>
        <v>0</v>
      </c>
      <c r="CU105" s="300">
        <f ca="1">'Cost Plus'!$AE105*f_MilPro</f>
        <v>0</v>
      </c>
      <c r="CV105" s="300">
        <f ca="1">'Cost Plus'!$AE105*f_MilPro</f>
        <v>0</v>
      </c>
      <c r="CW105" s="300">
        <f ca="1">'Cost Plus'!$AE105*f_MilPro</f>
        <v>0</v>
      </c>
      <c r="CX105" s="300">
        <f ca="1">'Cost Plus'!$AE105*f_MilPro</f>
        <v>0</v>
      </c>
      <c r="CY105" s="300">
        <f ca="1">'Cost Plus'!$AE105*f_MilPro</f>
        <v>0</v>
      </c>
      <c r="CZ105" s="300">
        <f ca="1">'Cost Plus'!$AE105*f_MilPro</f>
        <v>0</v>
      </c>
      <c r="DA105" s="300">
        <f ca="1">'Cost Plus'!$AE105*f_MilPro</f>
        <v>0</v>
      </c>
      <c r="DB105" s="300">
        <f ca="1">'Cost Plus'!$AE105*f_MilPro</f>
        <v>0</v>
      </c>
      <c r="DC105" s="300">
        <f ca="1">'Cost Plus'!$AE105*f_MilPro</f>
        <v>0</v>
      </c>
      <c r="DD105" s="300">
        <f ca="1">'Cost Plus'!$AE105*f_MilPro</f>
        <v>0</v>
      </c>
      <c r="DE105" s="300">
        <f ca="1">'Cost Plus'!$AE105*f_MilPro</f>
        <v>0</v>
      </c>
      <c r="DF105" s="300">
        <f ca="1">'Cost Plus'!$AE105*f_MilPro</f>
        <v>0</v>
      </c>
      <c r="DG105" s="300">
        <f ca="1">'Cost Plus'!$AE105*f_MilPro</f>
        <v>0</v>
      </c>
      <c r="DH105" s="300">
        <f ca="1">'Cost Plus'!$AE105*f_MilPro</f>
        <v>0</v>
      </c>
      <c r="DI105" s="300">
        <f ca="1">'Cost Plus'!$AE105*f_MilPro</f>
        <v>0</v>
      </c>
      <c r="DJ105" s="300">
        <f ca="1">'Cost Plus'!$AE105*f_MilPro</f>
        <v>0</v>
      </c>
      <c r="DK105" s="300">
        <f ca="1">'Cost Plus'!$AE105*f_MilPro</f>
        <v>0</v>
      </c>
      <c r="DL105" s="300">
        <f ca="1">'Cost Plus'!$AE105*f_MilPro</f>
        <v>0</v>
      </c>
      <c r="DM105" s="300">
        <f ca="1">'Cost Plus'!$AE105*f_MilPro</f>
        <v>0</v>
      </c>
      <c r="DN105" s="300">
        <f ca="1">'Cost Plus'!$AE105*f_MilPro</f>
        <v>0</v>
      </c>
      <c r="DO105" s="300">
        <f ca="1">'Cost Plus'!$AE105*f_MilPro</f>
        <v>0</v>
      </c>
      <c r="DP105" s="300">
        <f ca="1">'Cost Plus'!$AE105*f_MilPro</f>
        <v>0</v>
      </c>
      <c r="DQ105" s="300">
        <f ca="1">'Cost Plus'!$AE105*f_MilPro</f>
        <v>0</v>
      </c>
      <c r="DR105" s="300">
        <f ca="1">'Cost Plus'!$AE105*f_MilPro</f>
        <v>0</v>
      </c>
      <c r="DS105" s="300">
        <f ca="1">'Cost Plus'!$AE105*f_MilPro</f>
        <v>0</v>
      </c>
      <c r="DT105" s="300">
        <f ca="1">'Cost Plus'!$AE105*f_MilPro</f>
        <v>0</v>
      </c>
      <c r="DU105" s="300">
        <f ca="1">'Cost Plus'!$AE105*f_MilPro</f>
        <v>0</v>
      </c>
      <c r="DV105" s="300">
        <f ca="1">'Cost Plus'!$AE105*f_MilPro</f>
        <v>0</v>
      </c>
      <c r="DW105" s="300">
        <f ca="1">'Cost Plus'!$AE105*f_MilPro</f>
        <v>0</v>
      </c>
      <c r="DX105" s="300">
        <f ca="1">'Cost Plus'!$AE105*f_MilPro</f>
        <v>0</v>
      </c>
      <c r="DY105" s="300">
        <f ca="1">'Cost Plus'!$AE105*f_MilPro</f>
        <v>0</v>
      </c>
      <c r="DZ105" s="300">
        <f ca="1">'Cost Plus'!$AE105*f_MilPro</f>
        <v>0</v>
      </c>
      <c r="EA105" s="300">
        <f ca="1">'Cost Plus'!$AE105*f_MilPro</f>
        <v>0</v>
      </c>
      <c r="EB105" s="300">
        <f ca="1">'Cost Plus'!$AE105*f_MilPro</f>
        <v>0</v>
      </c>
      <c r="EC105" s="300">
        <f ca="1">'Cost Plus'!$AE105*f_MilPro</f>
        <v>0</v>
      </c>
      <c r="ED105" s="300">
        <f ca="1">'Cost Plus'!$AE105*f_MilPro</f>
        <v>0</v>
      </c>
      <c r="EE105" s="300">
        <f ca="1">'Cost Plus'!$AE105*f_MilPro</f>
        <v>0</v>
      </c>
      <c r="EF105" s="300">
        <f ca="1">'Cost Plus'!$AE105*f_MilPro</f>
        <v>0</v>
      </c>
      <c r="EG105" s="300">
        <f ca="1">'Cost Plus'!$AE105*f_MilPro</f>
        <v>0</v>
      </c>
      <c r="EH105" s="300">
        <f ca="1">'Cost Plus'!$AE105*f_MilPro</f>
        <v>0</v>
      </c>
      <c r="EI105" s="300">
        <f ca="1">'Cost Plus'!$AE105*f_MilPro</f>
        <v>0</v>
      </c>
      <c r="EJ105" s="300">
        <f ca="1">'Cost Plus'!$AE105*f_MilPro</f>
        <v>0</v>
      </c>
      <c r="EK105" s="300">
        <f ca="1">'Cost Plus'!$AE105*f_MilPro</f>
        <v>0</v>
      </c>
      <c r="EL105" s="300">
        <f ca="1">'Cost Plus'!$AE105*f_MilPro</f>
        <v>0</v>
      </c>
      <c r="EM105" s="300">
        <f ca="1">'Cost Plus'!$AE105*f_MilPro</f>
        <v>0</v>
      </c>
      <c r="EN105" s="300">
        <f ca="1">'Cost Plus'!$AE105*f_MilPro</f>
        <v>0</v>
      </c>
      <c r="EO105" s="300">
        <f ca="1">'Cost Plus'!$AE105*f_MilPro</f>
        <v>0</v>
      </c>
      <c r="EP105" s="300">
        <f ca="1">'Cost Plus'!$AE105*f_MilPro</f>
        <v>0</v>
      </c>
      <c r="EQ105" s="300">
        <f ca="1">'Cost Plus'!$AE105*f_MilPro</f>
        <v>0</v>
      </c>
      <c r="ER105" s="300">
        <f ca="1">'Cost Plus'!$AE105*f_MilPro</f>
        <v>0</v>
      </c>
      <c r="ES105" s="300">
        <f ca="1">'Cost Plus'!$AE105*f_MilPro</f>
        <v>0</v>
      </c>
      <c r="ET105" s="300">
        <f ca="1">'Cost Plus'!$AE105*f_MilPro</f>
        <v>0</v>
      </c>
      <c r="EU105" s="300">
        <f ca="1">'Cost Plus'!$AE105*f_MilPro</f>
        <v>0</v>
      </c>
      <c r="EV105" s="300">
        <f ca="1">'Cost Plus'!$AE105*f_MilPro</f>
        <v>0</v>
      </c>
      <c r="EW105" s="300">
        <f ca="1">'Cost Plus'!$AE105*f_MilPro</f>
        <v>0</v>
      </c>
      <c r="EX105" s="300">
        <f ca="1">'Cost Plus'!$AE105*f_MilPro</f>
        <v>0</v>
      </c>
      <c r="EY105" s="612"/>
      <c r="EZ105" s="757" t="str">
        <f>'Main Input'!EZ105</f>
        <v>RPI</v>
      </c>
      <c r="FA105" s="757" t="str">
        <f>'Main Input'!FA105</f>
        <v>N/A</v>
      </c>
      <c r="FB105" s="766">
        <f>'Main Input'!FB105</f>
        <v>0</v>
      </c>
      <c r="FC105" s="766" t="str">
        <f>'Main Input'!FC105</f>
        <v>IT Solutions</v>
      </c>
      <c r="FD105" s="766" t="str">
        <f>'Main Input'!FD105</f>
        <v>Managed Services</v>
      </c>
      <c r="FE105" s="757" t="str">
        <f>'Main Input'!FE105</f>
        <v>Opex</v>
      </c>
      <c r="FF105" s="757" t="str">
        <f>'Main Input'!FF105</f>
        <v>ContractAccrual</v>
      </c>
      <c r="FG105" s="757" t="str">
        <f>'Main Input'!FG105</f>
        <v>Expense</v>
      </c>
      <c r="FH105" s="767" t="str">
        <f>'Main Input'!FH105</f>
        <v>A</v>
      </c>
      <c r="FI105" s="768">
        <f>'Main Input'!FI105</f>
        <v>0.22</v>
      </c>
      <c r="FJ105" s="768">
        <f>'Main Input'!FJ105</f>
        <v>0</v>
      </c>
      <c r="FK105" s="612"/>
      <c r="FL105" s="531">
        <f t="shared" si="32"/>
        <v>0</v>
      </c>
      <c r="FM105" s="86"/>
      <c r="FN105" s="612"/>
    </row>
    <row r="106" spans="1:170" ht="12.75" customHeight="1">
      <c r="A106" s="750" t="str">
        <f>'Main Input'!A106</f>
        <v>MTB</v>
      </c>
      <c r="B106" s="762" t="str">
        <f>'Main Input'!B106</f>
        <v>Business Unit</v>
      </c>
      <c r="C106" s="762" t="str">
        <f>'Main Input'!C106</f>
        <v>Labour</v>
      </c>
      <c r="D106" s="762" t="str">
        <f>'Main Input'!D106</f>
        <v>TFR</v>
      </c>
      <c r="E106" s="762" t="str">
        <f>'Main Input'!E106</f>
        <v>Migration Engineer #25 (Wintel)</v>
      </c>
      <c r="F106" s="753" t="str">
        <f>'Main Input'!F106</f>
        <v>direct</v>
      </c>
      <c r="G106" s="753" t="str">
        <f>'Main Input'!G106</f>
        <v>Person</v>
      </c>
      <c r="H106" s="753" t="str">
        <f>'Main Input'!H106</f>
        <v>SDC.TSS.4</v>
      </c>
      <c r="I106" s="753">
        <f>'Main Input'!I106</f>
        <v>0</v>
      </c>
      <c r="J106" s="753">
        <f>'Main Input'!J106</f>
        <v>0</v>
      </c>
      <c r="K106" s="753" t="str">
        <f>'Main Input'!K106</f>
        <v>FJS</v>
      </c>
      <c r="L106" s="753" t="str">
        <f>'Main Input'!L106</f>
        <v>pTran</v>
      </c>
      <c r="M106" s="753">
        <f>'Main Input'!M106</f>
        <v>0</v>
      </c>
      <c r="N106" s="753">
        <f>'Main Input'!N106</f>
        <v>0</v>
      </c>
      <c r="O106" s="753" t="str">
        <f>'Main Input'!O106</f>
        <v>SPAIN</v>
      </c>
      <c r="P106" s="753">
        <f>'Main Input'!P106</f>
        <v>313</v>
      </c>
      <c r="Q106" s="753" t="str">
        <f>'Main Input'!Q106</f>
        <v>EUR</v>
      </c>
      <c r="R106" s="753" t="str">
        <f>'Main Input'!R106</f>
        <v>EMEA</v>
      </c>
      <c r="S106" s="753" t="str">
        <f>'Main Input'!S106</f>
        <v>Local</v>
      </c>
      <c r="T106" s="753">
        <f>'Main Input'!T106</f>
        <v>0</v>
      </c>
      <c r="U106" s="753">
        <f>'Main Input'!U106</f>
        <v>0</v>
      </c>
      <c r="V106" s="753" t="str">
        <f>'Main Input'!V106</f>
        <v>4_ATP</v>
      </c>
      <c r="W106" s="753">
        <f>'Main Input'!W106</f>
        <v>0</v>
      </c>
      <c r="X106" s="753">
        <f>'Main Input'!X106</f>
        <v>0</v>
      </c>
      <c r="Y106" s="753">
        <f>'Main Input'!Y106</f>
        <v>0</v>
      </c>
      <c r="Z106" s="753">
        <f>'Main Input'!Z106</f>
        <v>0</v>
      </c>
      <c r="AA106" s="753">
        <f>'Main Input'!AA106</f>
        <v>0</v>
      </c>
      <c r="AB106" s="763">
        <f>'Main Input'!AB106</f>
        <v>0</v>
      </c>
      <c r="AC106" s="763" t="str">
        <f>'Main Input'!AC106</f>
        <v>Days</v>
      </c>
      <c r="AD106" s="764">
        <f>'Main Input'!AD106</f>
        <v>85</v>
      </c>
      <c r="AE106" s="765">
        <f t="shared" ca="1" si="30"/>
        <v>34108.974358974359</v>
      </c>
      <c r="AF106" s="299">
        <f ca="1">'Cost Plus'!$AE106*f_MilPro</f>
        <v>0</v>
      </c>
      <c r="AG106" s="300">
        <f ca="1">'Cost Plus'!$AE106*f_MilPro</f>
        <v>0</v>
      </c>
      <c r="AH106" s="300">
        <f ca="1">'Cost Plus'!$AE106*f_MilPro</f>
        <v>0</v>
      </c>
      <c r="AI106" s="300">
        <f ca="1">'Cost Plus'!$AE106*f_MilPro</f>
        <v>0</v>
      </c>
      <c r="AJ106" s="300">
        <f ca="1">'Cost Plus'!$AE106*f_MilPro</f>
        <v>0</v>
      </c>
      <c r="AK106" s="300">
        <f ca="1">'Cost Plus'!$AE106*f_MilPro</f>
        <v>34108.974358974359</v>
      </c>
      <c r="AL106" s="300">
        <f ca="1">'Cost Plus'!$AE106*f_MilPro</f>
        <v>0</v>
      </c>
      <c r="AM106" s="300">
        <f ca="1">'Cost Plus'!$AE106*f_MilPro</f>
        <v>0</v>
      </c>
      <c r="AN106" s="300">
        <f ca="1">'Cost Plus'!$AE106*f_MilPro</f>
        <v>0</v>
      </c>
      <c r="AO106" s="300">
        <f ca="1">'Cost Plus'!$AE106*f_MilPro</f>
        <v>0</v>
      </c>
      <c r="AP106" s="300">
        <f ca="1">'Cost Plus'!$AE106*f_MilPro</f>
        <v>0</v>
      </c>
      <c r="AQ106" s="300">
        <f ca="1">'Cost Plus'!$AE106*f_MilPro</f>
        <v>0</v>
      </c>
      <c r="AR106" s="300">
        <f ca="1">'Cost Plus'!$AE106*f_MilPro</f>
        <v>0</v>
      </c>
      <c r="AS106" s="300">
        <f ca="1">'Cost Plus'!$AE106*f_MilPro</f>
        <v>0</v>
      </c>
      <c r="AT106" s="300">
        <f ca="1">'Cost Plus'!$AE106*f_MilPro</f>
        <v>0</v>
      </c>
      <c r="AU106" s="300">
        <f ca="1">'Cost Plus'!$AE106*f_MilPro</f>
        <v>0</v>
      </c>
      <c r="AV106" s="300">
        <f ca="1">'Cost Plus'!$AE106*f_MilPro</f>
        <v>0</v>
      </c>
      <c r="AW106" s="300">
        <f ca="1">'Cost Plus'!$AE106*f_MilPro</f>
        <v>0</v>
      </c>
      <c r="AX106" s="300">
        <f ca="1">'Cost Plus'!$AE106*f_MilPro</f>
        <v>0</v>
      </c>
      <c r="AY106" s="300">
        <f ca="1">'Cost Plus'!$AE106*f_MilPro</f>
        <v>0</v>
      </c>
      <c r="AZ106" s="300">
        <f ca="1">'Cost Plus'!$AE106*f_MilPro</f>
        <v>0</v>
      </c>
      <c r="BA106" s="300">
        <f ca="1">'Cost Plus'!$AE106*f_MilPro</f>
        <v>0</v>
      </c>
      <c r="BB106" s="300">
        <f ca="1">'Cost Plus'!$AE106*f_MilPro</f>
        <v>0</v>
      </c>
      <c r="BC106" s="300">
        <f ca="1">'Cost Plus'!$AE106*f_MilPro</f>
        <v>0</v>
      </c>
      <c r="BD106" s="300">
        <f ca="1">'Cost Plus'!$AE106*f_MilPro</f>
        <v>0</v>
      </c>
      <c r="BE106" s="300">
        <f ca="1">'Cost Plus'!$AE106*f_MilPro</f>
        <v>0</v>
      </c>
      <c r="BF106" s="300">
        <f ca="1">'Cost Plus'!$AE106*f_MilPro</f>
        <v>0</v>
      </c>
      <c r="BG106" s="300">
        <f ca="1">'Cost Plus'!$AE106*f_MilPro</f>
        <v>0</v>
      </c>
      <c r="BH106" s="300">
        <f ca="1">'Cost Plus'!$AE106*f_MilPro</f>
        <v>0</v>
      </c>
      <c r="BI106" s="300">
        <f ca="1">'Cost Plus'!$AE106*f_MilPro</f>
        <v>0</v>
      </c>
      <c r="BJ106" s="300">
        <f ca="1">'Cost Plus'!$AE106*f_MilPro</f>
        <v>0</v>
      </c>
      <c r="BK106" s="300">
        <f ca="1">'Cost Plus'!$AE106*f_MilPro</f>
        <v>0</v>
      </c>
      <c r="BL106" s="300">
        <f ca="1">'Cost Plus'!$AE106*f_MilPro</f>
        <v>0</v>
      </c>
      <c r="BM106" s="300">
        <f ca="1">'Cost Plus'!$AE106*f_MilPro</f>
        <v>0</v>
      </c>
      <c r="BN106" s="300">
        <f ca="1">'Cost Plus'!$AE106*f_MilPro</f>
        <v>0</v>
      </c>
      <c r="BO106" s="300">
        <f ca="1">'Cost Plus'!$AE106*f_MilPro</f>
        <v>0</v>
      </c>
      <c r="BP106" s="300">
        <f ca="1">'Cost Plus'!$AE106*f_MilPro</f>
        <v>0</v>
      </c>
      <c r="BQ106" s="300">
        <f ca="1">'Cost Plus'!$AE106*f_MilPro</f>
        <v>0</v>
      </c>
      <c r="BR106" s="300">
        <f ca="1">'Cost Plus'!$AE106*f_MilPro</f>
        <v>0</v>
      </c>
      <c r="BS106" s="300">
        <f ca="1">'Cost Plus'!$AE106*f_MilPro</f>
        <v>0</v>
      </c>
      <c r="BT106" s="300">
        <f ca="1">'Cost Plus'!$AE106*f_MilPro</f>
        <v>0</v>
      </c>
      <c r="BU106" s="300">
        <f ca="1">'Cost Plus'!$AE106*f_MilPro</f>
        <v>0</v>
      </c>
      <c r="BV106" s="300">
        <f ca="1">'Cost Plus'!$AE106*f_MilPro</f>
        <v>0</v>
      </c>
      <c r="BW106" s="300">
        <f ca="1">'Cost Plus'!$AE106*f_MilPro</f>
        <v>0</v>
      </c>
      <c r="BX106" s="300">
        <f ca="1">'Cost Plus'!$AE106*f_MilPro</f>
        <v>0</v>
      </c>
      <c r="BY106" s="300">
        <f ca="1">'Cost Plus'!$AE106*f_MilPro</f>
        <v>0</v>
      </c>
      <c r="BZ106" s="300">
        <f ca="1">'Cost Plus'!$AE106*f_MilPro</f>
        <v>0</v>
      </c>
      <c r="CA106" s="300">
        <f ca="1">'Cost Plus'!$AE106*f_MilPro</f>
        <v>0</v>
      </c>
      <c r="CB106" s="300">
        <f ca="1">'Cost Plus'!$AE106*f_MilPro</f>
        <v>0</v>
      </c>
      <c r="CC106" s="300">
        <f ca="1">'Cost Plus'!$AE106*f_MilPro</f>
        <v>0</v>
      </c>
      <c r="CD106" s="300">
        <f ca="1">'Cost Plus'!$AE106*f_MilPro</f>
        <v>0</v>
      </c>
      <c r="CE106" s="300">
        <f ca="1">'Cost Plus'!$AE106*f_MilPro</f>
        <v>0</v>
      </c>
      <c r="CF106" s="300">
        <f ca="1">'Cost Plus'!$AE106*f_MilPro</f>
        <v>0</v>
      </c>
      <c r="CG106" s="300">
        <f ca="1">'Cost Plus'!$AE106*f_MilPro</f>
        <v>0</v>
      </c>
      <c r="CH106" s="300">
        <f ca="1">'Cost Plus'!$AE106*f_MilPro</f>
        <v>0</v>
      </c>
      <c r="CI106" s="300">
        <f ca="1">'Cost Plus'!$AE106*f_MilPro</f>
        <v>0</v>
      </c>
      <c r="CJ106" s="300">
        <f ca="1">'Cost Plus'!$AE106*f_MilPro</f>
        <v>0</v>
      </c>
      <c r="CK106" s="300">
        <f ca="1">'Cost Plus'!$AE106*f_MilPro</f>
        <v>0</v>
      </c>
      <c r="CL106" s="300">
        <f ca="1">'Cost Plus'!$AE106*f_MilPro</f>
        <v>0</v>
      </c>
      <c r="CM106" s="300">
        <f ca="1">'Cost Plus'!$AE106*f_MilPro</f>
        <v>0</v>
      </c>
      <c r="CN106" s="300">
        <f ca="1">'Cost Plus'!$AE106*f_MilPro</f>
        <v>0</v>
      </c>
      <c r="CO106" s="300">
        <f ca="1">'Cost Plus'!$AE106*f_MilPro</f>
        <v>0</v>
      </c>
      <c r="CP106" s="300">
        <f ca="1">'Cost Plus'!$AE106*f_MilPro</f>
        <v>0</v>
      </c>
      <c r="CQ106" s="300">
        <f ca="1">'Cost Plus'!$AE106*f_MilPro</f>
        <v>0</v>
      </c>
      <c r="CR106" s="300">
        <f ca="1">'Cost Plus'!$AE106*f_MilPro</f>
        <v>0</v>
      </c>
      <c r="CS106" s="300">
        <f ca="1">'Cost Plus'!$AE106*f_MilPro</f>
        <v>0</v>
      </c>
      <c r="CT106" s="300">
        <f ca="1">'Cost Plus'!$AE106*f_MilPro</f>
        <v>0</v>
      </c>
      <c r="CU106" s="300">
        <f ca="1">'Cost Plus'!$AE106*f_MilPro</f>
        <v>0</v>
      </c>
      <c r="CV106" s="300">
        <f ca="1">'Cost Plus'!$AE106*f_MilPro</f>
        <v>0</v>
      </c>
      <c r="CW106" s="300">
        <f ca="1">'Cost Plus'!$AE106*f_MilPro</f>
        <v>0</v>
      </c>
      <c r="CX106" s="300">
        <f ca="1">'Cost Plus'!$AE106*f_MilPro</f>
        <v>0</v>
      </c>
      <c r="CY106" s="300">
        <f ca="1">'Cost Plus'!$AE106*f_MilPro</f>
        <v>0</v>
      </c>
      <c r="CZ106" s="300">
        <f ca="1">'Cost Plus'!$AE106*f_MilPro</f>
        <v>0</v>
      </c>
      <c r="DA106" s="300">
        <f ca="1">'Cost Plus'!$AE106*f_MilPro</f>
        <v>0</v>
      </c>
      <c r="DB106" s="300">
        <f ca="1">'Cost Plus'!$AE106*f_MilPro</f>
        <v>0</v>
      </c>
      <c r="DC106" s="300">
        <f ca="1">'Cost Plus'!$AE106*f_MilPro</f>
        <v>0</v>
      </c>
      <c r="DD106" s="300">
        <f ca="1">'Cost Plus'!$AE106*f_MilPro</f>
        <v>0</v>
      </c>
      <c r="DE106" s="300">
        <f ca="1">'Cost Plus'!$AE106*f_MilPro</f>
        <v>0</v>
      </c>
      <c r="DF106" s="300">
        <f ca="1">'Cost Plus'!$AE106*f_MilPro</f>
        <v>0</v>
      </c>
      <c r="DG106" s="300">
        <f ca="1">'Cost Plus'!$AE106*f_MilPro</f>
        <v>0</v>
      </c>
      <c r="DH106" s="300">
        <f ca="1">'Cost Plus'!$AE106*f_MilPro</f>
        <v>0</v>
      </c>
      <c r="DI106" s="300">
        <f ca="1">'Cost Plus'!$AE106*f_MilPro</f>
        <v>0</v>
      </c>
      <c r="DJ106" s="300">
        <f ca="1">'Cost Plus'!$AE106*f_MilPro</f>
        <v>0</v>
      </c>
      <c r="DK106" s="300">
        <f ca="1">'Cost Plus'!$AE106*f_MilPro</f>
        <v>0</v>
      </c>
      <c r="DL106" s="300">
        <f ca="1">'Cost Plus'!$AE106*f_MilPro</f>
        <v>0</v>
      </c>
      <c r="DM106" s="300">
        <f ca="1">'Cost Plus'!$AE106*f_MilPro</f>
        <v>0</v>
      </c>
      <c r="DN106" s="300">
        <f ca="1">'Cost Plus'!$AE106*f_MilPro</f>
        <v>0</v>
      </c>
      <c r="DO106" s="300">
        <f ca="1">'Cost Plus'!$AE106*f_MilPro</f>
        <v>0</v>
      </c>
      <c r="DP106" s="300">
        <f ca="1">'Cost Plus'!$AE106*f_MilPro</f>
        <v>0</v>
      </c>
      <c r="DQ106" s="300">
        <f ca="1">'Cost Plus'!$AE106*f_MilPro</f>
        <v>0</v>
      </c>
      <c r="DR106" s="300">
        <f ca="1">'Cost Plus'!$AE106*f_MilPro</f>
        <v>0</v>
      </c>
      <c r="DS106" s="300">
        <f ca="1">'Cost Plus'!$AE106*f_MilPro</f>
        <v>0</v>
      </c>
      <c r="DT106" s="300">
        <f ca="1">'Cost Plus'!$AE106*f_MilPro</f>
        <v>0</v>
      </c>
      <c r="DU106" s="300">
        <f ca="1">'Cost Plus'!$AE106*f_MilPro</f>
        <v>0</v>
      </c>
      <c r="DV106" s="300">
        <f ca="1">'Cost Plus'!$AE106*f_MilPro</f>
        <v>0</v>
      </c>
      <c r="DW106" s="300">
        <f ca="1">'Cost Plus'!$AE106*f_MilPro</f>
        <v>0</v>
      </c>
      <c r="DX106" s="300">
        <f ca="1">'Cost Plus'!$AE106*f_MilPro</f>
        <v>0</v>
      </c>
      <c r="DY106" s="300">
        <f ca="1">'Cost Plus'!$AE106*f_MilPro</f>
        <v>0</v>
      </c>
      <c r="DZ106" s="300">
        <f ca="1">'Cost Plus'!$AE106*f_MilPro</f>
        <v>0</v>
      </c>
      <c r="EA106" s="300">
        <f ca="1">'Cost Plus'!$AE106*f_MilPro</f>
        <v>0</v>
      </c>
      <c r="EB106" s="300">
        <f ca="1">'Cost Plus'!$AE106*f_MilPro</f>
        <v>0</v>
      </c>
      <c r="EC106" s="300">
        <f ca="1">'Cost Plus'!$AE106*f_MilPro</f>
        <v>0</v>
      </c>
      <c r="ED106" s="300">
        <f ca="1">'Cost Plus'!$AE106*f_MilPro</f>
        <v>0</v>
      </c>
      <c r="EE106" s="300">
        <f ca="1">'Cost Plus'!$AE106*f_MilPro</f>
        <v>0</v>
      </c>
      <c r="EF106" s="300">
        <f ca="1">'Cost Plus'!$AE106*f_MilPro</f>
        <v>0</v>
      </c>
      <c r="EG106" s="300">
        <f ca="1">'Cost Plus'!$AE106*f_MilPro</f>
        <v>0</v>
      </c>
      <c r="EH106" s="300">
        <f ca="1">'Cost Plus'!$AE106*f_MilPro</f>
        <v>0</v>
      </c>
      <c r="EI106" s="300">
        <f ca="1">'Cost Plus'!$AE106*f_MilPro</f>
        <v>0</v>
      </c>
      <c r="EJ106" s="300">
        <f ca="1">'Cost Plus'!$AE106*f_MilPro</f>
        <v>0</v>
      </c>
      <c r="EK106" s="300">
        <f ca="1">'Cost Plus'!$AE106*f_MilPro</f>
        <v>0</v>
      </c>
      <c r="EL106" s="300">
        <f ca="1">'Cost Plus'!$AE106*f_MilPro</f>
        <v>0</v>
      </c>
      <c r="EM106" s="300">
        <f ca="1">'Cost Plus'!$AE106*f_MilPro</f>
        <v>0</v>
      </c>
      <c r="EN106" s="300">
        <f ca="1">'Cost Plus'!$AE106*f_MilPro</f>
        <v>0</v>
      </c>
      <c r="EO106" s="300">
        <f ca="1">'Cost Plus'!$AE106*f_MilPro</f>
        <v>0</v>
      </c>
      <c r="EP106" s="300">
        <f ca="1">'Cost Plus'!$AE106*f_MilPro</f>
        <v>0</v>
      </c>
      <c r="EQ106" s="300">
        <f ca="1">'Cost Plus'!$AE106*f_MilPro</f>
        <v>0</v>
      </c>
      <c r="ER106" s="300">
        <f ca="1">'Cost Plus'!$AE106*f_MilPro</f>
        <v>0</v>
      </c>
      <c r="ES106" s="300">
        <f ca="1">'Cost Plus'!$AE106*f_MilPro</f>
        <v>0</v>
      </c>
      <c r="ET106" s="300">
        <f ca="1">'Cost Plus'!$AE106*f_MilPro</f>
        <v>0</v>
      </c>
      <c r="EU106" s="300">
        <f ca="1">'Cost Plus'!$AE106*f_MilPro</f>
        <v>0</v>
      </c>
      <c r="EV106" s="300">
        <f ca="1">'Cost Plus'!$AE106*f_MilPro</f>
        <v>0</v>
      </c>
      <c r="EW106" s="300">
        <f ca="1">'Cost Plus'!$AE106*f_MilPro</f>
        <v>0</v>
      </c>
      <c r="EX106" s="300">
        <f ca="1">'Cost Plus'!$AE106*f_MilPro</f>
        <v>0</v>
      </c>
      <c r="EY106" s="612"/>
      <c r="EZ106" s="757" t="str">
        <f>'Main Input'!EZ106</f>
        <v>RPI</v>
      </c>
      <c r="FA106" s="757" t="str">
        <f>'Main Input'!FA106</f>
        <v>N/A</v>
      </c>
      <c r="FB106" s="766">
        <f>'Main Input'!FB106</f>
        <v>0</v>
      </c>
      <c r="FC106" s="766" t="str">
        <f>'Main Input'!FC106</f>
        <v>IT Solutions</v>
      </c>
      <c r="FD106" s="766" t="str">
        <f>'Main Input'!FD106</f>
        <v>Managed Services</v>
      </c>
      <c r="FE106" s="757" t="str">
        <f>'Main Input'!FE106</f>
        <v>Opex</v>
      </c>
      <c r="FF106" s="757" t="str">
        <f>'Main Input'!FF106</f>
        <v>ContractAccrual</v>
      </c>
      <c r="FG106" s="757" t="str">
        <f>'Main Input'!FG106</f>
        <v>Expense</v>
      </c>
      <c r="FH106" s="767" t="str">
        <f>'Main Input'!FH106</f>
        <v>A</v>
      </c>
      <c r="FI106" s="768">
        <f>'Main Input'!FI106</f>
        <v>0.22</v>
      </c>
      <c r="FJ106" s="768">
        <f>'Main Input'!FJ106</f>
        <v>0</v>
      </c>
      <c r="FK106" s="612"/>
      <c r="FL106" s="531">
        <f t="shared" si="32"/>
        <v>0</v>
      </c>
      <c r="FM106" s="86"/>
      <c r="FN106" s="612"/>
    </row>
    <row r="107" spans="1:170" ht="12.75" customHeight="1">
      <c r="A107" s="750" t="str">
        <f>'Main Input'!A107</f>
        <v>MTB</v>
      </c>
      <c r="B107" s="762" t="str">
        <f>'Main Input'!B107</f>
        <v>Business Unit</v>
      </c>
      <c r="C107" s="762" t="str">
        <f>'Main Input'!C107</f>
        <v>Labour</v>
      </c>
      <c r="D107" s="762" t="str">
        <f>'Main Input'!D107</f>
        <v>TFR</v>
      </c>
      <c r="E107" s="762" t="str">
        <f>'Main Input'!E107</f>
        <v>Migration Engineer #26 (Wintel)</v>
      </c>
      <c r="F107" s="753" t="str">
        <f>'Main Input'!F107</f>
        <v>direct</v>
      </c>
      <c r="G107" s="753" t="str">
        <f>'Main Input'!G107</f>
        <v>Person</v>
      </c>
      <c r="H107" s="753" t="str">
        <f>'Main Input'!H107</f>
        <v>SDC.TSS.4</v>
      </c>
      <c r="I107" s="753">
        <f>'Main Input'!I107</f>
        <v>0</v>
      </c>
      <c r="J107" s="753">
        <f>'Main Input'!J107</f>
        <v>0</v>
      </c>
      <c r="K107" s="753" t="str">
        <f>'Main Input'!K107</f>
        <v>FJS</v>
      </c>
      <c r="L107" s="753" t="str">
        <f>'Main Input'!L107</f>
        <v>pTran</v>
      </c>
      <c r="M107" s="753">
        <f>'Main Input'!M107</f>
        <v>0</v>
      </c>
      <c r="N107" s="753">
        <f>'Main Input'!N107</f>
        <v>0</v>
      </c>
      <c r="O107" s="753" t="str">
        <f>'Main Input'!O107</f>
        <v>SPAIN</v>
      </c>
      <c r="P107" s="753">
        <f>'Main Input'!P107</f>
        <v>313</v>
      </c>
      <c r="Q107" s="753" t="str">
        <f>'Main Input'!Q107</f>
        <v>EUR</v>
      </c>
      <c r="R107" s="753" t="str">
        <f>'Main Input'!R107</f>
        <v>EMEA</v>
      </c>
      <c r="S107" s="753" t="str">
        <f>'Main Input'!S107</f>
        <v>Local</v>
      </c>
      <c r="T107" s="753">
        <f>'Main Input'!T107</f>
        <v>0</v>
      </c>
      <c r="U107" s="753">
        <f>'Main Input'!U107</f>
        <v>0</v>
      </c>
      <c r="V107" s="753" t="str">
        <f>'Main Input'!V107</f>
        <v>4_ATP</v>
      </c>
      <c r="W107" s="753">
        <f>'Main Input'!W107</f>
        <v>0</v>
      </c>
      <c r="X107" s="753">
        <f>'Main Input'!X107</f>
        <v>0</v>
      </c>
      <c r="Y107" s="753">
        <f>'Main Input'!Y107</f>
        <v>0</v>
      </c>
      <c r="Z107" s="753">
        <f>'Main Input'!Z107</f>
        <v>0</v>
      </c>
      <c r="AA107" s="753">
        <f>'Main Input'!AA107</f>
        <v>0</v>
      </c>
      <c r="AB107" s="763">
        <f>'Main Input'!AB107</f>
        <v>0</v>
      </c>
      <c r="AC107" s="763" t="str">
        <f>'Main Input'!AC107</f>
        <v>Days</v>
      </c>
      <c r="AD107" s="764">
        <f>'Main Input'!AD107</f>
        <v>85</v>
      </c>
      <c r="AE107" s="765">
        <f t="shared" ca="1" si="30"/>
        <v>34108.974358974359</v>
      </c>
      <c r="AF107" s="299">
        <f ca="1">'Cost Plus'!$AE107*f_MilPro</f>
        <v>0</v>
      </c>
      <c r="AG107" s="300">
        <f ca="1">'Cost Plus'!$AE107*f_MilPro</f>
        <v>0</v>
      </c>
      <c r="AH107" s="300">
        <f ca="1">'Cost Plus'!$AE107*f_MilPro</f>
        <v>0</v>
      </c>
      <c r="AI107" s="300">
        <f ca="1">'Cost Plus'!$AE107*f_MilPro</f>
        <v>0</v>
      </c>
      <c r="AJ107" s="300">
        <f ca="1">'Cost Plus'!$AE107*f_MilPro</f>
        <v>0</v>
      </c>
      <c r="AK107" s="300">
        <f ca="1">'Cost Plus'!$AE107*f_MilPro</f>
        <v>34108.974358974359</v>
      </c>
      <c r="AL107" s="300">
        <f ca="1">'Cost Plus'!$AE107*f_MilPro</f>
        <v>0</v>
      </c>
      <c r="AM107" s="300">
        <f ca="1">'Cost Plus'!$AE107*f_MilPro</f>
        <v>0</v>
      </c>
      <c r="AN107" s="300">
        <f ca="1">'Cost Plus'!$AE107*f_MilPro</f>
        <v>0</v>
      </c>
      <c r="AO107" s="300">
        <f ca="1">'Cost Plus'!$AE107*f_MilPro</f>
        <v>0</v>
      </c>
      <c r="AP107" s="300">
        <f ca="1">'Cost Plus'!$AE107*f_MilPro</f>
        <v>0</v>
      </c>
      <c r="AQ107" s="300">
        <f ca="1">'Cost Plus'!$AE107*f_MilPro</f>
        <v>0</v>
      </c>
      <c r="AR107" s="300">
        <f ca="1">'Cost Plus'!$AE107*f_MilPro</f>
        <v>0</v>
      </c>
      <c r="AS107" s="300">
        <f ca="1">'Cost Plus'!$AE107*f_MilPro</f>
        <v>0</v>
      </c>
      <c r="AT107" s="300">
        <f ca="1">'Cost Plus'!$AE107*f_MilPro</f>
        <v>0</v>
      </c>
      <c r="AU107" s="300">
        <f ca="1">'Cost Plus'!$AE107*f_MilPro</f>
        <v>0</v>
      </c>
      <c r="AV107" s="300">
        <f ca="1">'Cost Plus'!$AE107*f_MilPro</f>
        <v>0</v>
      </c>
      <c r="AW107" s="300">
        <f ca="1">'Cost Plus'!$AE107*f_MilPro</f>
        <v>0</v>
      </c>
      <c r="AX107" s="300">
        <f ca="1">'Cost Plus'!$AE107*f_MilPro</f>
        <v>0</v>
      </c>
      <c r="AY107" s="300">
        <f ca="1">'Cost Plus'!$AE107*f_MilPro</f>
        <v>0</v>
      </c>
      <c r="AZ107" s="300">
        <f ca="1">'Cost Plus'!$AE107*f_MilPro</f>
        <v>0</v>
      </c>
      <c r="BA107" s="300">
        <f ca="1">'Cost Plus'!$AE107*f_MilPro</f>
        <v>0</v>
      </c>
      <c r="BB107" s="300">
        <f ca="1">'Cost Plus'!$AE107*f_MilPro</f>
        <v>0</v>
      </c>
      <c r="BC107" s="300">
        <f ca="1">'Cost Plus'!$AE107*f_MilPro</f>
        <v>0</v>
      </c>
      <c r="BD107" s="300">
        <f ca="1">'Cost Plus'!$AE107*f_MilPro</f>
        <v>0</v>
      </c>
      <c r="BE107" s="300">
        <f ca="1">'Cost Plus'!$AE107*f_MilPro</f>
        <v>0</v>
      </c>
      <c r="BF107" s="300">
        <f ca="1">'Cost Plus'!$AE107*f_MilPro</f>
        <v>0</v>
      </c>
      <c r="BG107" s="300">
        <f ca="1">'Cost Plus'!$AE107*f_MilPro</f>
        <v>0</v>
      </c>
      <c r="BH107" s="300">
        <f ca="1">'Cost Plus'!$AE107*f_MilPro</f>
        <v>0</v>
      </c>
      <c r="BI107" s="300">
        <f ca="1">'Cost Plus'!$AE107*f_MilPro</f>
        <v>0</v>
      </c>
      <c r="BJ107" s="300">
        <f ca="1">'Cost Plus'!$AE107*f_MilPro</f>
        <v>0</v>
      </c>
      <c r="BK107" s="300">
        <f ca="1">'Cost Plus'!$AE107*f_MilPro</f>
        <v>0</v>
      </c>
      <c r="BL107" s="300">
        <f ca="1">'Cost Plus'!$AE107*f_MilPro</f>
        <v>0</v>
      </c>
      <c r="BM107" s="300">
        <f ca="1">'Cost Plus'!$AE107*f_MilPro</f>
        <v>0</v>
      </c>
      <c r="BN107" s="300">
        <f ca="1">'Cost Plus'!$AE107*f_MilPro</f>
        <v>0</v>
      </c>
      <c r="BO107" s="300">
        <f ca="1">'Cost Plus'!$AE107*f_MilPro</f>
        <v>0</v>
      </c>
      <c r="BP107" s="300">
        <f ca="1">'Cost Plus'!$AE107*f_MilPro</f>
        <v>0</v>
      </c>
      <c r="BQ107" s="300">
        <f ca="1">'Cost Plus'!$AE107*f_MilPro</f>
        <v>0</v>
      </c>
      <c r="BR107" s="300">
        <f ca="1">'Cost Plus'!$AE107*f_MilPro</f>
        <v>0</v>
      </c>
      <c r="BS107" s="300">
        <f ca="1">'Cost Plus'!$AE107*f_MilPro</f>
        <v>0</v>
      </c>
      <c r="BT107" s="300">
        <f ca="1">'Cost Plus'!$AE107*f_MilPro</f>
        <v>0</v>
      </c>
      <c r="BU107" s="300">
        <f ca="1">'Cost Plus'!$AE107*f_MilPro</f>
        <v>0</v>
      </c>
      <c r="BV107" s="300">
        <f ca="1">'Cost Plus'!$AE107*f_MilPro</f>
        <v>0</v>
      </c>
      <c r="BW107" s="300">
        <f ca="1">'Cost Plus'!$AE107*f_MilPro</f>
        <v>0</v>
      </c>
      <c r="BX107" s="300">
        <f ca="1">'Cost Plus'!$AE107*f_MilPro</f>
        <v>0</v>
      </c>
      <c r="BY107" s="300">
        <f ca="1">'Cost Plus'!$AE107*f_MilPro</f>
        <v>0</v>
      </c>
      <c r="BZ107" s="300">
        <f ca="1">'Cost Plus'!$AE107*f_MilPro</f>
        <v>0</v>
      </c>
      <c r="CA107" s="300">
        <f ca="1">'Cost Plus'!$AE107*f_MilPro</f>
        <v>0</v>
      </c>
      <c r="CB107" s="300">
        <f ca="1">'Cost Plus'!$AE107*f_MilPro</f>
        <v>0</v>
      </c>
      <c r="CC107" s="300">
        <f ca="1">'Cost Plus'!$AE107*f_MilPro</f>
        <v>0</v>
      </c>
      <c r="CD107" s="300">
        <f ca="1">'Cost Plus'!$AE107*f_MilPro</f>
        <v>0</v>
      </c>
      <c r="CE107" s="300">
        <f ca="1">'Cost Plus'!$AE107*f_MilPro</f>
        <v>0</v>
      </c>
      <c r="CF107" s="300">
        <f ca="1">'Cost Plus'!$AE107*f_MilPro</f>
        <v>0</v>
      </c>
      <c r="CG107" s="300">
        <f ca="1">'Cost Plus'!$AE107*f_MilPro</f>
        <v>0</v>
      </c>
      <c r="CH107" s="300">
        <f ca="1">'Cost Plus'!$AE107*f_MilPro</f>
        <v>0</v>
      </c>
      <c r="CI107" s="300">
        <f ca="1">'Cost Plus'!$AE107*f_MilPro</f>
        <v>0</v>
      </c>
      <c r="CJ107" s="300">
        <f ca="1">'Cost Plus'!$AE107*f_MilPro</f>
        <v>0</v>
      </c>
      <c r="CK107" s="300">
        <f ca="1">'Cost Plus'!$AE107*f_MilPro</f>
        <v>0</v>
      </c>
      <c r="CL107" s="300">
        <f ca="1">'Cost Plus'!$AE107*f_MilPro</f>
        <v>0</v>
      </c>
      <c r="CM107" s="300">
        <f ca="1">'Cost Plus'!$AE107*f_MilPro</f>
        <v>0</v>
      </c>
      <c r="CN107" s="300">
        <f ca="1">'Cost Plus'!$AE107*f_MilPro</f>
        <v>0</v>
      </c>
      <c r="CO107" s="300">
        <f ca="1">'Cost Plus'!$AE107*f_MilPro</f>
        <v>0</v>
      </c>
      <c r="CP107" s="300">
        <f ca="1">'Cost Plus'!$AE107*f_MilPro</f>
        <v>0</v>
      </c>
      <c r="CQ107" s="300">
        <f ca="1">'Cost Plus'!$AE107*f_MilPro</f>
        <v>0</v>
      </c>
      <c r="CR107" s="300">
        <f ca="1">'Cost Plus'!$AE107*f_MilPro</f>
        <v>0</v>
      </c>
      <c r="CS107" s="300">
        <f ca="1">'Cost Plus'!$AE107*f_MilPro</f>
        <v>0</v>
      </c>
      <c r="CT107" s="300">
        <f ca="1">'Cost Plus'!$AE107*f_MilPro</f>
        <v>0</v>
      </c>
      <c r="CU107" s="300">
        <f ca="1">'Cost Plus'!$AE107*f_MilPro</f>
        <v>0</v>
      </c>
      <c r="CV107" s="300">
        <f ca="1">'Cost Plus'!$AE107*f_MilPro</f>
        <v>0</v>
      </c>
      <c r="CW107" s="300">
        <f ca="1">'Cost Plus'!$AE107*f_MilPro</f>
        <v>0</v>
      </c>
      <c r="CX107" s="300">
        <f ca="1">'Cost Plus'!$AE107*f_MilPro</f>
        <v>0</v>
      </c>
      <c r="CY107" s="300">
        <f ca="1">'Cost Plus'!$AE107*f_MilPro</f>
        <v>0</v>
      </c>
      <c r="CZ107" s="300">
        <f ca="1">'Cost Plus'!$AE107*f_MilPro</f>
        <v>0</v>
      </c>
      <c r="DA107" s="300">
        <f ca="1">'Cost Plus'!$AE107*f_MilPro</f>
        <v>0</v>
      </c>
      <c r="DB107" s="300">
        <f ca="1">'Cost Plus'!$AE107*f_MilPro</f>
        <v>0</v>
      </c>
      <c r="DC107" s="300">
        <f ca="1">'Cost Plus'!$AE107*f_MilPro</f>
        <v>0</v>
      </c>
      <c r="DD107" s="300">
        <f ca="1">'Cost Plus'!$AE107*f_MilPro</f>
        <v>0</v>
      </c>
      <c r="DE107" s="300">
        <f ca="1">'Cost Plus'!$AE107*f_MilPro</f>
        <v>0</v>
      </c>
      <c r="DF107" s="300">
        <f ca="1">'Cost Plus'!$AE107*f_MilPro</f>
        <v>0</v>
      </c>
      <c r="DG107" s="300">
        <f ca="1">'Cost Plus'!$AE107*f_MilPro</f>
        <v>0</v>
      </c>
      <c r="DH107" s="300">
        <f ca="1">'Cost Plus'!$AE107*f_MilPro</f>
        <v>0</v>
      </c>
      <c r="DI107" s="300">
        <f ca="1">'Cost Plus'!$AE107*f_MilPro</f>
        <v>0</v>
      </c>
      <c r="DJ107" s="300">
        <f ca="1">'Cost Plus'!$AE107*f_MilPro</f>
        <v>0</v>
      </c>
      <c r="DK107" s="300">
        <f ca="1">'Cost Plus'!$AE107*f_MilPro</f>
        <v>0</v>
      </c>
      <c r="DL107" s="300">
        <f ca="1">'Cost Plus'!$AE107*f_MilPro</f>
        <v>0</v>
      </c>
      <c r="DM107" s="300">
        <f ca="1">'Cost Plus'!$AE107*f_MilPro</f>
        <v>0</v>
      </c>
      <c r="DN107" s="300">
        <f ca="1">'Cost Plus'!$AE107*f_MilPro</f>
        <v>0</v>
      </c>
      <c r="DO107" s="300">
        <f ca="1">'Cost Plus'!$AE107*f_MilPro</f>
        <v>0</v>
      </c>
      <c r="DP107" s="300">
        <f ca="1">'Cost Plus'!$AE107*f_MilPro</f>
        <v>0</v>
      </c>
      <c r="DQ107" s="300">
        <f ca="1">'Cost Plus'!$AE107*f_MilPro</f>
        <v>0</v>
      </c>
      <c r="DR107" s="300">
        <f ca="1">'Cost Plus'!$AE107*f_MilPro</f>
        <v>0</v>
      </c>
      <c r="DS107" s="300">
        <f ca="1">'Cost Plus'!$AE107*f_MilPro</f>
        <v>0</v>
      </c>
      <c r="DT107" s="300">
        <f ca="1">'Cost Plus'!$AE107*f_MilPro</f>
        <v>0</v>
      </c>
      <c r="DU107" s="300">
        <f ca="1">'Cost Plus'!$AE107*f_MilPro</f>
        <v>0</v>
      </c>
      <c r="DV107" s="300">
        <f ca="1">'Cost Plus'!$AE107*f_MilPro</f>
        <v>0</v>
      </c>
      <c r="DW107" s="300">
        <f ca="1">'Cost Plus'!$AE107*f_MilPro</f>
        <v>0</v>
      </c>
      <c r="DX107" s="300">
        <f ca="1">'Cost Plus'!$AE107*f_MilPro</f>
        <v>0</v>
      </c>
      <c r="DY107" s="300">
        <f ca="1">'Cost Plus'!$AE107*f_MilPro</f>
        <v>0</v>
      </c>
      <c r="DZ107" s="300">
        <f ca="1">'Cost Plus'!$AE107*f_MilPro</f>
        <v>0</v>
      </c>
      <c r="EA107" s="300">
        <f ca="1">'Cost Plus'!$AE107*f_MilPro</f>
        <v>0</v>
      </c>
      <c r="EB107" s="300">
        <f ca="1">'Cost Plus'!$AE107*f_MilPro</f>
        <v>0</v>
      </c>
      <c r="EC107" s="300">
        <f ca="1">'Cost Plus'!$AE107*f_MilPro</f>
        <v>0</v>
      </c>
      <c r="ED107" s="300">
        <f ca="1">'Cost Plus'!$AE107*f_MilPro</f>
        <v>0</v>
      </c>
      <c r="EE107" s="300">
        <f ca="1">'Cost Plus'!$AE107*f_MilPro</f>
        <v>0</v>
      </c>
      <c r="EF107" s="300">
        <f ca="1">'Cost Plus'!$AE107*f_MilPro</f>
        <v>0</v>
      </c>
      <c r="EG107" s="300">
        <f ca="1">'Cost Plus'!$AE107*f_MilPro</f>
        <v>0</v>
      </c>
      <c r="EH107" s="300">
        <f ca="1">'Cost Plus'!$AE107*f_MilPro</f>
        <v>0</v>
      </c>
      <c r="EI107" s="300">
        <f ca="1">'Cost Plus'!$AE107*f_MilPro</f>
        <v>0</v>
      </c>
      <c r="EJ107" s="300">
        <f ca="1">'Cost Plus'!$AE107*f_MilPro</f>
        <v>0</v>
      </c>
      <c r="EK107" s="300">
        <f ca="1">'Cost Plus'!$AE107*f_MilPro</f>
        <v>0</v>
      </c>
      <c r="EL107" s="300">
        <f ca="1">'Cost Plus'!$AE107*f_MilPro</f>
        <v>0</v>
      </c>
      <c r="EM107" s="300">
        <f ca="1">'Cost Plus'!$AE107*f_MilPro</f>
        <v>0</v>
      </c>
      <c r="EN107" s="300">
        <f ca="1">'Cost Plus'!$AE107*f_MilPro</f>
        <v>0</v>
      </c>
      <c r="EO107" s="300">
        <f ca="1">'Cost Plus'!$AE107*f_MilPro</f>
        <v>0</v>
      </c>
      <c r="EP107" s="300">
        <f ca="1">'Cost Plus'!$AE107*f_MilPro</f>
        <v>0</v>
      </c>
      <c r="EQ107" s="300">
        <f ca="1">'Cost Plus'!$AE107*f_MilPro</f>
        <v>0</v>
      </c>
      <c r="ER107" s="300">
        <f ca="1">'Cost Plus'!$AE107*f_MilPro</f>
        <v>0</v>
      </c>
      <c r="ES107" s="300">
        <f ca="1">'Cost Plus'!$AE107*f_MilPro</f>
        <v>0</v>
      </c>
      <c r="ET107" s="300">
        <f ca="1">'Cost Plus'!$AE107*f_MilPro</f>
        <v>0</v>
      </c>
      <c r="EU107" s="300">
        <f ca="1">'Cost Plus'!$AE107*f_MilPro</f>
        <v>0</v>
      </c>
      <c r="EV107" s="300">
        <f ca="1">'Cost Plus'!$AE107*f_MilPro</f>
        <v>0</v>
      </c>
      <c r="EW107" s="300">
        <f ca="1">'Cost Plus'!$AE107*f_MilPro</f>
        <v>0</v>
      </c>
      <c r="EX107" s="300">
        <f ca="1">'Cost Plus'!$AE107*f_MilPro</f>
        <v>0</v>
      </c>
      <c r="EY107" s="612"/>
      <c r="EZ107" s="757" t="str">
        <f>'Main Input'!EZ107</f>
        <v>RPI</v>
      </c>
      <c r="FA107" s="757" t="str">
        <f>'Main Input'!FA107</f>
        <v>N/A</v>
      </c>
      <c r="FB107" s="766">
        <f>'Main Input'!FB107</f>
        <v>0</v>
      </c>
      <c r="FC107" s="766" t="str">
        <f>'Main Input'!FC107</f>
        <v>IT Solutions</v>
      </c>
      <c r="FD107" s="766" t="str">
        <f>'Main Input'!FD107</f>
        <v>Managed Services</v>
      </c>
      <c r="FE107" s="757" t="str">
        <f>'Main Input'!FE107</f>
        <v>Opex</v>
      </c>
      <c r="FF107" s="757" t="str">
        <f>'Main Input'!FF107</f>
        <v>ContractAccrual</v>
      </c>
      <c r="FG107" s="757" t="str">
        <f>'Main Input'!FG107</f>
        <v>Expense</v>
      </c>
      <c r="FH107" s="767" t="str">
        <f>'Main Input'!FH107</f>
        <v>A</v>
      </c>
      <c r="FI107" s="768">
        <f>'Main Input'!FI107</f>
        <v>0.22</v>
      </c>
      <c r="FJ107" s="768">
        <f>'Main Input'!FJ107</f>
        <v>0</v>
      </c>
      <c r="FK107" s="612"/>
      <c r="FL107" s="531">
        <f t="shared" si="32"/>
        <v>0</v>
      </c>
      <c r="FM107" s="86"/>
      <c r="FN107" s="612"/>
    </row>
    <row r="108" spans="1:170" ht="12.75" customHeight="1">
      <c r="A108" s="750" t="str">
        <f>'Main Input'!A108</f>
        <v>MTB</v>
      </c>
      <c r="B108" s="762" t="str">
        <f>'Main Input'!B108</f>
        <v>Business Unit</v>
      </c>
      <c r="C108" s="762" t="str">
        <f>'Main Input'!C108</f>
        <v>Labour</v>
      </c>
      <c r="D108" s="762" t="str">
        <f>'Main Input'!D108</f>
        <v>TFR</v>
      </c>
      <c r="E108" s="762" t="str">
        <f>'Main Input'!E108</f>
        <v>Migration Engineer #27 (Wintel)</v>
      </c>
      <c r="F108" s="753" t="str">
        <f>'Main Input'!F108</f>
        <v>direct</v>
      </c>
      <c r="G108" s="753" t="str">
        <f>'Main Input'!G108</f>
        <v>Person</v>
      </c>
      <c r="H108" s="753" t="str">
        <f>'Main Input'!H108</f>
        <v>SDC.TSS.4</v>
      </c>
      <c r="I108" s="753">
        <f>'Main Input'!I108</f>
        <v>0</v>
      </c>
      <c r="J108" s="753">
        <f>'Main Input'!J108</f>
        <v>0</v>
      </c>
      <c r="K108" s="753" t="str">
        <f>'Main Input'!K108</f>
        <v>FJS</v>
      </c>
      <c r="L108" s="753" t="str">
        <f>'Main Input'!L108</f>
        <v>pTran</v>
      </c>
      <c r="M108" s="753">
        <f>'Main Input'!M108</f>
        <v>0</v>
      </c>
      <c r="N108" s="753">
        <f>'Main Input'!N108</f>
        <v>0</v>
      </c>
      <c r="O108" s="753" t="str">
        <f>'Main Input'!O108</f>
        <v>SPAIN</v>
      </c>
      <c r="P108" s="753">
        <f>'Main Input'!P108</f>
        <v>313</v>
      </c>
      <c r="Q108" s="753" t="str">
        <f>'Main Input'!Q108</f>
        <v>EUR</v>
      </c>
      <c r="R108" s="753" t="str">
        <f>'Main Input'!R108</f>
        <v>EMEA</v>
      </c>
      <c r="S108" s="753" t="str">
        <f>'Main Input'!S108</f>
        <v>Local</v>
      </c>
      <c r="T108" s="753">
        <f>'Main Input'!T108</f>
        <v>0</v>
      </c>
      <c r="U108" s="753">
        <f>'Main Input'!U108</f>
        <v>0</v>
      </c>
      <c r="V108" s="753" t="str">
        <f>'Main Input'!V108</f>
        <v>4_ATP</v>
      </c>
      <c r="W108" s="753">
        <f>'Main Input'!W108</f>
        <v>0</v>
      </c>
      <c r="X108" s="753">
        <f>'Main Input'!X108</f>
        <v>0</v>
      </c>
      <c r="Y108" s="753">
        <f>'Main Input'!Y108</f>
        <v>0</v>
      </c>
      <c r="Z108" s="753">
        <f>'Main Input'!Z108</f>
        <v>0</v>
      </c>
      <c r="AA108" s="753">
        <f>'Main Input'!AA108</f>
        <v>0</v>
      </c>
      <c r="AB108" s="763">
        <f>'Main Input'!AB108</f>
        <v>0</v>
      </c>
      <c r="AC108" s="763" t="str">
        <f>'Main Input'!AC108</f>
        <v>Days</v>
      </c>
      <c r="AD108" s="764">
        <f>'Main Input'!AD108</f>
        <v>85</v>
      </c>
      <c r="AE108" s="765">
        <f t="shared" ca="1" si="30"/>
        <v>34108.974358974359</v>
      </c>
      <c r="AF108" s="299">
        <f ca="1">'Cost Plus'!$AE108*f_MilPro</f>
        <v>0</v>
      </c>
      <c r="AG108" s="300">
        <f ca="1">'Cost Plus'!$AE108*f_MilPro</f>
        <v>0</v>
      </c>
      <c r="AH108" s="300">
        <f ca="1">'Cost Plus'!$AE108*f_MilPro</f>
        <v>0</v>
      </c>
      <c r="AI108" s="300">
        <f ca="1">'Cost Plus'!$AE108*f_MilPro</f>
        <v>0</v>
      </c>
      <c r="AJ108" s="300">
        <f ca="1">'Cost Plus'!$AE108*f_MilPro</f>
        <v>0</v>
      </c>
      <c r="AK108" s="300">
        <f ca="1">'Cost Plus'!$AE108*f_MilPro</f>
        <v>34108.974358974359</v>
      </c>
      <c r="AL108" s="300">
        <f ca="1">'Cost Plus'!$AE108*f_MilPro</f>
        <v>0</v>
      </c>
      <c r="AM108" s="300">
        <f ca="1">'Cost Plus'!$AE108*f_MilPro</f>
        <v>0</v>
      </c>
      <c r="AN108" s="300">
        <f ca="1">'Cost Plus'!$AE108*f_MilPro</f>
        <v>0</v>
      </c>
      <c r="AO108" s="300">
        <f ca="1">'Cost Plus'!$AE108*f_MilPro</f>
        <v>0</v>
      </c>
      <c r="AP108" s="300">
        <f ca="1">'Cost Plus'!$AE108*f_MilPro</f>
        <v>0</v>
      </c>
      <c r="AQ108" s="300">
        <f ca="1">'Cost Plus'!$AE108*f_MilPro</f>
        <v>0</v>
      </c>
      <c r="AR108" s="300">
        <f ca="1">'Cost Plus'!$AE108*f_MilPro</f>
        <v>0</v>
      </c>
      <c r="AS108" s="300">
        <f ca="1">'Cost Plus'!$AE108*f_MilPro</f>
        <v>0</v>
      </c>
      <c r="AT108" s="300">
        <f ca="1">'Cost Plus'!$AE108*f_MilPro</f>
        <v>0</v>
      </c>
      <c r="AU108" s="300">
        <f ca="1">'Cost Plus'!$AE108*f_MilPro</f>
        <v>0</v>
      </c>
      <c r="AV108" s="300">
        <f ca="1">'Cost Plus'!$AE108*f_MilPro</f>
        <v>0</v>
      </c>
      <c r="AW108" s="300">
        <f ca="1">'Cost Plus'!$AE108*f_MilPro</f>
        <v>0</v>
      </c>
      <c r="AX108" s="300">
        <f ca="1">'Cost Plus'!$AE108*f_MilPro</f>
        <v>0</v>
      </c>
      <c r="AY108" s="300">
        <f ca="1">'Cost Plus'!$AE108*f_MilPro</f>
        <v>0</v>
      </c>
      <c r="AZ108" s="300">
        <f ca="1">'Cost Plus'!$AE108*f_MilPro</f>
        <v>0</v>
      </c>
      <c r="BA108" s="300">
        <f ca="1">'Cost Plus'!$AE108*f_MilPro</f>
        <v>0</v>
      </c>
      <c r="BB108" s="300">
        <f ca="1">'Cost Plus'!$AE108*f_MilPro</f>
        <v>0</v>
      </c>
      <c r="BC108" s="300">
        <f ca="1">'Cost Plus'!$AE108*f_MilPro</f>
        <v>0</v>
      </c>
      <c r="BD108" s="300">
        <f ca="1">'Cost Plus'!$AE108*f_MilPro</f>
        <v>0</v>
      </c>
      <c r="BE108" s="300">
        <f ca="1">'Cost Plus'!$AE108*f_MilPro</f>
        <v>0</v>
      </c>
      <c r="BF108" s="300">
        <f ca="1">'Cost Plus'!$AE108*f_MilPro</f>
        <v>0</v>
      </c>
      <c r="BG108" s="300">
        <f ca="1">'Cost Plus'!$AE108*f_MilPro</f>
        <v>0</v>
      </c>
      <c r="BH108" s="300">
        <f ca="1">'Cost Plus'!$AE108*f_MilPro</f>
        <v>0</v>
      </c>
      <c r="BI108" s="300">
        <f ca="1">'Cost Plus'!$AE108*f_MilPro</f>
        <v>0</v>
      </c>
      <c r="BJ108" s="300">
        <f ca="1">'Cost Plus'!$AE108*f_MilPro</f>
        <v>0</v>
      </c>
      <c r="BK108" s="300">
        <f ca="1">'Cost Plus'!$AE108*f_MilPro</f>
        <v>0</v>
      </c>
      <c r="BL108" s="300">
        <f ca="1">'Cost Plus'!$AE108*f_MilPro</f>
        <v>0</v>
      </c>
      <c r="BM108" s="300">
        <f ca="1">'Cost Plus'!$AE108*f_MilPro</f>
        <v>0</v>
      </c>
      <c r="BN108" s="300">
        <f ca="1">'Cost Plus'!$AE108*f_MilPro</f>
        <v>0</v>
      </c>
      <c r="BO108" s="300">
        <f ca="1">'Cost Plus'!$AE108*f_MilPro</f>
        <v>0</v>
      </c>
      <c r="BP108" s="300">
        <f ca="1">'Cost Plus'!$AE108*f_MilPro</f>
        <v>0</v>
      </c>
      <c r="BQ108" s="300">
        <f ca="1">'Cost Plus'!$AE108*f_MilPro</f>
        <v>0</v>
      </c>
      <c r="BR108" s="300">
        <f ca="1">'Cost Plus'!$AE108*f_MilPro</f>
        <v>0</v>
      </c>
      <c r="BS108" s="300">
        <f ca="1">'Cost Plus'!$AE108*f_MilPro</f>
        <v>0</v>
      </c>
      <c r="BT108" s="300">
        <f ca="1">'Cost Plus'!$AE108*f_MilPro</f>
        <v>0</v>
      </c>
      <c r="BU108" s="300">
        <f ca="1">'Cost Plus'!$AE108*f_MilPro</f>
        <v>0</v>
      </c>
      <c r="BV108" s="300">
        <f ca="1">'Cost Plus'!$AE108*f_MilPro</f>
        <v>0</v>
      </c>
      <c r="BW108" s="300">
        <f ca="1">'Cost Plus'!$AE108*f_MilPro</f>
        <v>0</v>
      </c>
      <c r="BX108" s="300">
        <f ca="1">'Cost Plus'!$AE108*f_MilPro</f>
        <v>0</v>
      </c>
      <c r="BY108" s="300">
        <f ca="1">'Cost Plus'!$AE108*f_MilPro</f>
        <v>0</v>
      </c>
      <c r="BZ108" s="300">
        <f ca="1">'Cost Plus'!$AE108*f_MilPro</f>
        <v>0</v>
      </c>
      <c r="CA108" s="300">
        <f ca="1">'Cost Plus'!$AE108*f_MilPro</f>
        <v>0</v>
      </c>
      <c r="CB108" s="300">
        <f ca="1">'Cost Plus'!$AE108*f_MilPro</f>
        <v>0</v>
      </c>
      <c r="CC108" s="300">
        <f ca="1">'Cost Plus'!$AE108*f_MilPro</f>
        <v>0</v>
      </c>
      <c r="CD108" s="300">
        <f ca="1">'Cost Plus'!$AE108*f_MilPro</f>
        <v>0</v>
      </c>
      <c r="CE108" s="300">
        <f ca="1">'Cost Plus'!$AE108*f_MilPro</f>
        <v>0</v>
      </c>
      <c r="CF108" s="300">
        <f ca="1">'Cost Plus'!$AE108*f_MilPro</f>
        <v>0</v>
      </c>
      <c r="CG108" s="300">
        <f ca="1">'Cost Plus'!$AE108*f_MilPro</f>
        <v>0</v>
      </c>
      <c r="CH108" s="300">
        <f ca="1">'Cost Plus'!$AE108*f_MilPro</f>
        <v>0</v>
      </c>
      <c r="CI108" s="300">
        <f ca="1">'Cost Plus'!$AE108*f_MilPro</f>
        <v>0</v>
      </c>
      <c r="CJ108" s="300">
        <f ca="1">'Cost Plus'!$AE108*f_MilPro</f>
        <v>0</v>
      </c>
      <c r="CK108" s="300">
        <f ca="1">'Cost Plus'!$AE108*f_MilPro</f>
        <v>0</v>
      </c>
      <c r="CL108" s="300">
        <f ca="1">'Cost Plus'!$AE108*f_MilPro</f>
        <v>0</v>
      </c>
      <c r="CM108" s="300">
        <f ca="1">'Cost Plus'!$AE108*f_MilPro</f>
        <v>0</v>
      </c>
      <c r="CN108" s="300">
        <f ca="1">'Cost Plus'!$AE108*f_MilPro</f>
        <v>0</v>
      </c>
      <c r="CO108" s="300">
        <f ca="1">'Cost Plus'!$AE108*f_MilPro</f>
        <v>0</v>
      </c>
      <c r="CP108" s="300">
        <f ca="1">'Cost Plus'!$AE108*f_MilPro</f>
        <v>0</v>
      </c>
      <c r="CQ108" s="300">
        <f ca="1">'Cost Plus'!$AE108*f_MilPro</f>
        <v>0</v>
      </c>
      <c r="CR108" s="300">
        <f ca="1">'Cost Plus'!$AE108*f_MilPro</f>
        <v>0</v>
      </c>
      <c r="CS108" s="300">
        <f ca="1">'Cost Plus'!$AE108*f_MilPro</f>
        <v>0</v>
      </c>
      <c r="CT108" s="300">
        <f ca="1">'Cost Plus'!$AE108*f_MilPro</f>
        <v>0</v>
      </c>
      <c r="CU108" s="300">
        <f ca="1">'Cost Plus'!$AE108*f_MilPro</f>
        <v>0</v>
      </c>
      <c r="CV108" s="300">
        <f ca="1">'Cost Plus'!$AE108*f_MilPro</f>
        <v>0</v>
      </c>
      <c r="CW108" s="300">
        <f ca="1">'Cost Plus'!$AE108*f_MilPro</f>
        <v>0</v>
      </c>
      <c r="CX108" s="300">
        <f ca="1">'Cost Plus'!$AE108*f_MilPro</f>
        <v>0</v>
      </c>
      <c r="CY108" s="300">
        <f ca="1">'Cost Plus'!$AE108*f_MilPro</f>
        <v>0</v>
      </c>
      <c r="CZ108" s="300">
        <f ca="1">'Cost Plus'!$AE108*f_MilPro</f>
        <v>0</v>
      </c>
      <c r="DA108" s="300">
        <f ca="1">'Cost Plus'!$AE108*f_MilPro</f>
        <v>0</v>
      </c>
      <c r="DB108" s="300">
        <f ca="1">'Cost Plus'!$AE108*f_MilPro</f>
        <v>0</v>
      </c>
      <c r="DC108" s="300">
        <f ca="1">'Cost Plus'!$AE108*f_MilPro</f>
        <v>0</v>
      </c>
      <c r="DD108" s="300">
        <f ca="1">'Cost Plus'!$AE108*f_MilPro</f>
        <v>0</v>
      </c>
      <c r="DE108" s="300">
        <f ca="1">'Cost Plus'!$AE108*f_MilPro</f>
        <v>0</v>
      </c>
      <c r="DF108" s="300">
        <f ca="1">'Cost Plus'!$AE108*f_MilPro</f>
        <v>0</v>
      </c>
      <c r="DG108" s="300">
        <f ca="1">'Cost Plus'!$AE108*f_MilPro</f>
        <v>0</v>
      </c>
      <c r="DH108" s="300">
        <f ca="1">'Cost Plus'!$AE108*f_MilPro</f>
        <v>0</v>
      </c>
      <c r="DI108" s="300">
        <f ca="1">'Cost Plus'!$AE108*f_MilPro</f>
        <v>0</v>
      </c>
      <c r="DJ108" s="300">
        <f ca="1">'Cost Plus'!$AE108*f_MilPro</f>
        <v>0</v>
      </c>
      <c r="DK108" s="300">
        <f ca="1">'Cost Plus'!$AE108*f_MilPro</f>
        <v>0</v>
      </c>
      <c r="DL108" s="300">
        <f ca="1">'Cost Plus'!$AE108*f_MilPro</f>
        <v>0</v>
      </c>
      <c r="DM108" s="300">
        <f ca="1">'Cost Plus'!$AE108*f_MilPro</f>
        <v>0</v>
      </c>
      <c r="DN108" s="300">
        <f ca="1">'Cost Plus'!$AE108*f_MilPro</f>
        <v>0</v>
      </c>
      <c r="DO108" s="300">
        <f ca="1">'Cost Plus'!$AE108*f_MilPro</f>
        <v>0</v>
      </c>
      <c r="DP108" s="300">
        <f ca="1">'Cost Plus'!$AE108*f_MilPro</f>
        <v>0</v>
      </c>
      <c r="DQ108" s="300">
        <f ca="1">'Cost Plus'!$AE108*f_MilPro</f>
        <v>0</v>
      </c>
      <c r="DR108" s="300">
        <f ca="1">'Cost Plus'!$AE108*f_MilPro</f>
        <v>0</v>
      </c>
      <c r="DS108" s="300">
        <f ca="1">'Cost Plus'!$AE108*f_MilPro</f>
        <v>0</v>
      </c>
      <c r="DT108" s="300">
        <f ca="1">'Cost Plus'!$AE108*f_MilPro</f>
        <v>0</v>
      </c>
      <c r="DU108" s="300">
        <f ca="1">'Cost Plus'!$AE108*f_MilPro</f>
        <v>0</v>
      </c>
      <c r="DV108" s="300">
        <f ca="1">'Cost Plus'!$AE108*f_MilPro</f>
        <v>0</v>
      </c>
      <c r="DW108" s="300">
        <f ca="1">'Cost Plus'!$AE108*f_MilPro</f>
        <v>0</v>
      </c>
      <c r="DX108" s="300">
        <f ca="1">'Cost Plus'!$AE108*f_MilPro</f>
        <v>0</v>
      </c>
      <c r="DY108" s="300">
        <f ca="1">'Cost Plus'!$AE108*f_MilPro</f>
        <v>0</v>
      </c>
      <c r="DZ108" s="300">
        <f ca="1">'Cost Plus'!$AE108*f_MilPro</f>
        <v>0</v>
      </c>
      <c r="EA108" s="300">
        <f ca="1">'Cost Plus'!$AE108*f_MilPro</f>
        <v>0</v>
      </c>
      <c r="EB108" s="300">
        <f ca="1">'Cost Plus'!$AE108*f_MilPro</f>
        <v>0</v>
      </c>
      <c r="EC108" s="300">
        <f ca="1">'Cost Plus'!$AE108*f_MilPro</f>
        <v>0</v>
      </c>
      <c r="ED108" s="300">
        <f ca="1">'Cost Plus'!$AE108*f_MilPro</f>
        <v>0</v>
      </c>
      <c r="EE108" s="300">
        <f ca="1">'Cost Plus'!$AE108*f_MilPro</f>
        <v>0</v>
      </c>
      <c r="EF108" s="300">
        <f ca="1">'Cost Plus'!$AE108*f_MilPro</f>
        <v>0</v>
      </c>
      <c r="EG108" s="300">
        <f ca="1">'Cost Plus'!$AE108*f_MilPro</f>
        <v>0</v>
      </c>
      <c r="EH108" s="300">
        <f ca="1">'Cost Plus'!$AE108*f_MilPro</f>
        <v>0</v>
      </c>
      <c r="EI108" s="300">
        <f ca="1">'Cost Plus'!$AE108*f_MilPro</f>
        <v>0</v>
      </c>
      <c r="EJ108" s="300">
        <f ca="1">'Cost Plus'!$AE108*f_MilPro</f>
        <v>0</v>
      </c>
      <c r="EK108" s="300">
        <f ca="1">'Cost Plus'!$AE108*f_MilPro</f>
        <v>0</v>
      </c>
      <c r="EL108" s="300">
        <f ca="1">'Cost Plus'!$AE108*f_MilPro</f>
        <v>0</v>
      </c>
      <c r="EM108" s="300">
        <f ca="1">'Cost Plus'!$AE108*f_MilPro</f>
        <v>0</v>
      </c>
      <c r="EN108" s="300">
        <f ca="1">'Cost Plus'!$AE108*f_MilPro</f>
        <v>0</v>
      </c>
      <c r="EO108" s="300">
        <f ca="1">'Cost Plus'!$AE108*f_MilPro</f>
        <v>0</v>
      </c>
      <c r="EP108" s="300">
        <f ca="1">'Cost Plus'!$AE108*f_MilPro</f>
        <v>0</v>
      </c>
      <c r="EQ108" s="300">
        <f ca="1">'Cost Plus'!$AE108*f_MilPro</f>
        <v>0</v>
      </c>
      <c r="ER108" s="300">
        <f ca="1">'Cost Plus'!$AE108*f_MilPro</f>
        <v>0</v>
      </c>
      <c r="ES108" s="300">
        <f ca="1">'Cost Plus'!$AE108*f_MilPro</f>
        <v>0</v>
      </c>
      <c r="ET108" s="300">
        <f ca="1">'Cost Plus'!$AE108*f_MilPro</f>
        <v>0</v>
      </c>
      <c r="EU108" s="300">
        <f ca="1">'Cost Plus'!$AE108*f_MilPro</f>
        <v>0</v>
      </c>
      <c r="EV108" s="300">
        <f ca="1">'Cost Plus'!$AE108*f_MilPro</f>
        <v>0</v>
      </c>
      <c r="EW108" s="300">
        <f ca="1">'Cost Plus'!$AE108*f_MilPro</f>
        <v>0</v>
      </c>
      <c r="EX108" s="300">
        <f ca="1">'Cost Plus'!$AE108*f_MilPro</f>
        <v>0</v>
      </c>
      <c r="EY108" s="612"/>
      <c r="EZ108" s="757" t="str">
        <f>'Main Input'!EZ108</f>
        <v>RPI</v>
      </c>
      <c r="FA108" s="757" t="str">
        <f>'Main Input'!FA108</f>
        <v>N/A</v>
      </c>
      <c r="FB108" s="766">
        <f>'Main Input'!FB108</f>
        <v>0</v>
      </c>
      <c r="FC108" s="766" t="str">
        <f>'Main Input'!FC108</f>
        <v>IT Solutions</v>
      </c>
      <c r="FD108" s="766" t="str">
        <f>'Main Input'!FD108</f>
        <v>Managed Services</v>
      </c>
      <c r="FE108" s="757" t="str">
        <f>'Main Input'!FE108</f>
        <v>Opex</v>
      </c>
      <c r="FF108" s="757" t="str">
        <f>'Main Input'!FF108</f>
        <v>ContractAccrual</v>
      </c>
      <c r="FG108" s="757" t="str">
        <f>'Main Input'!FG108</f>
        <v>Expense</v>
      </c>
      <c r="FH108" s="767" t="str">
        <f>'Main Input'!FH108</f>
        <v>A</v>
      </c>
      <c r="FI108" s="768">
        <f>'Main Input'!FI108</f>
        <v>0.22</v>
      </c>
      <c r="FJ108" s="768">
        <f>'Main Input'!FJ108</f>
        <v>0</v>
      </c>
      <c r="FK108" s="612"/>
      <c r="FL108" s="531">
        <f t="shared" si="32"/>
        <v>0</v>
      </c>
      <c r="FM108" s="86"/>
      <c r="FN108" s="612"/>
    </row>
    <row r="109" spans="1:170" ht="12.75" customHeight="1">
      <c r="A109" s="750" t="str">
        <f>'Main Input'!A109</f>
        <v>MTB</v>
      </c>
      <c r="B109" s="762" t="str">
        <f>'Main Input'!B109</f>
        <v>Business Unit</v>
      </c>
      <c r="C109" s="762" t="str">
        <f>'Main Input'!C109</f>
        <v>Labour</v>
      </c>
      <c r="D109" s="762" t="str">
        <f>'Main Input'!D109</f>
        <v>TFR</v>
      </c>
      <c r="E109" s="762" t="str">
        <f>'Main Input'!E109</f>
        <v>Migration Engineer #28 (Wintel)</v>
      </c>
      <c r="F109" s="753" t="str">
        <f>'Main Input'!F109</f>
        <v>direct</v>
      </c>
      <c r="G109" s="753" t="str">
        <f>'Main Input'!G109</f>
        <v>Person</v>
      </c>
      <c r="H109" s="753" t="str">
        <f>'Main Input'!H109</f>
        <v>SDC.TSS.4</v>
      </c>
      <c r="I109" s="753">
        <f>'Main Input'!I109</f>
        <v>0</v>
      </c>
      <c r="J109" s="753">
        <f>'Main Input'!J109</f>
        <v>0</v>
      </c>
      <c r="K109" s="753" t="str">
        <f>'Main Input'!K109</f>
        <v>FJS</v>
      </c>
      <c r="L109" s="753" t="str">
        <f>'Main Input'!L109</f>
        <v>pTran</v>
      </c>
      <c r="M109" s="753">
        <f>'Main Input'!M109</f>
        <v>0</v>
      </c>
      <c r="N109" s="753">
        <f>'Main Input'!N109</f>
        <v>0</v>
      </c>
      <c r="O109" s="753" t="str">
        <f>'Main Input'!O109</f>
        <v>SPAIN</v>
      </c>
      <c r="P109" s="753">
        <f>'Main Input'!P109</f>
        <v>313</v>
      </c>
      <c r="Q109" s="753" t="str">
        <f>'Main Input'!Q109</f>
        <v>EUR</v>
      </c>
      <c r="R109" s="753" t="str">
        <f>'Main Input'!R109</f>
        <v>EMEA</v>
      </c>
      <c r="S109" s="753" t="str">
        <f>'Main Input'!S109</f>
        <v>Local</v>
      </c>
      <c r="T109" s="753">
        <f>'Main Input'!T109</f>
        <v>0</v>
      </c>
      <c r="U109" s="753">
        <f>'Main Input'!U109</f>
        <v>0</v>
      </c>
      <c r="V109" s="753" t="str">
        <f>'Main Input'!V109</f>
        <v>4_ATP</v>
      </c>
      <c r="W109" s="753">
        <f>'Main Input'!W109</f>
        <v>0</v>
      </c>
      <c r="X109" s="753">
        <f>'Main Input'!X109</f>
        <v>0</v>
      </c>
      <c r="Y109" s="753">
        <f>'Main Input'!Y109</f>
        <v>0</v>
      </c>
      <c r="Z109" s="753">
        <f>'Main Input'!Z109</f>
        <v>0</v>
      </c>
      <c r="AA109" s="753">
        <f>'Main Input'!AA109</f>
        <v>0</v>
      </c>
      <c r="AB109" s="763">
        <f>'Main Input'!AB109</f>
        <v>0</v>
      </c>
      <c r="AC109" s="763" t="str">
        <f>'Main Input'!AC109</f>
        <v>Days</v>
      </c>
      <c r="AD109" s="764">
        <f>'Main Input'!AD109</f>
        <v>85</v>
      </c>
      <c r="AE109" s="765">
        <f t="shared" ca="1" si="30"/>
        <v>34108.974358974359</v>
      </c>
      <c r="AF109" s="299">
        <f ca="1">'Cost Plus'!$AE109*f_MilPro</f>
        <v>0</v>
      </c>
      <c r="AG109" s="300">
        <f ca="1">'Cost Plus'!$AE109*f_MilPro</f>
        <v>0</v>
      </c>
      <c r="AH109" s="300">
        <f ca="1">'Cost Plus'!$AE109*f_MilPro</f>
        <v>0</v>
      </c>
      <c r="AI109" s="300">
        <f ca="1">'Cost Plus'!$AE109*f_MilPro</f>
        <v>0</v>
      </c>
      <c r="AJ109" s="300">
        <f ca="1">'Cost Plus'!$AE109*f_MilPro</f>
        <v>0</v>
      </c>
      <c r="AK109" s="300">
        <f ca="1">'Cost Plus'!$AE109*f_MilPro</f>
        <v>34108.974358974359</v>
      </c>
      <c r="AL109" s="300">
        <f ca="1">'Cost Plus'!$AE109*f_MilPro</f>
        <v>0</v>
      </c>
      <c r="AM109" s="300">
        <f ca="1">'Cost Plus'!$AE109*f_MilPro</f>
        <v>0</v>
      </c>
      <c r="AN109" s="300">
        <f ca="1">'Cost Plus'!$AE109*f_MilPro</f>
        <v>0</v>
      </c>
      <c r="AO109" s="300">
        <f ca="1">'Cost Plus'!$AE109*f_MilPro</f>
        <v>0</v>
      </c>
      <c r="AP109" s="300">
        <f ca="1">'Cost Plus'!$AE109*f_MilPro</f>
        <v>0</v>
      </c>
      <c r="AQ109" s="300">
        <f ca="1">'Cost Plus'!$AE109*f_MilPro</f>
        <v>0</v>
      </c>
      <c r="AR109" s="300">
        <f ca="1">'Cost Plus'!$AE109*f_MilPro</f>
        <v>0</v>
      </c>
      <c r="AS109" s="300">
        <f ca="1">'Cost Plus'!$AE109*f_MilPro</f>
        <v>0</v>
      </c>
      <c r="AT109" s="300">
        <f ca="1">'Cost Plus'!$AE109*f_MilPro</f>
        <v>0</v>
      </c>
      <c r="AU109" s="300">
        <f ca="1">'Cost Plus'!$AE109*f_MilPro</f>
        <v>0</v>
      </c>
      <c r="AV109" s="300">
        <f ca="1">'Cost Plus'!$AE109*f_MilPro</f>
        <v>0</v>
      </c>
      <c r="AW109" s="300">
        <f ca="1">'Cost Plus'!$AE109*f_MilPro</f>
        <v>0</v>
      </c>
      <c r="AX109" s="300">
        <f ca="1">'Cost Plus'!$AE109*f_MilPro</f>
        <v>0</v>
      </c>
      <c r="AY109" s="300">
        <f ca="1">'Cost Plus'!$AE109*f_MilPro</f>
        <v>0</v>
      </c>
      <c r="AZ109" s="300">
        <f ca="1">'Cost Plus'!$AE109*f_MilPro</f>
        <v>0</v>
      </c>
      <c r="BA109" s="300">
        <f ca="1">'Cost Plus'!$AE109*f_MilPro</f>
        <v>0</v>
      </c>
      <c r="BB109" s="300">
        <f ca="1">'Cost Plus'!$AE109*f_MilPro</f>
        <v>0</v>
      </c>
      <c r="BC109" s="300">
        <f ca="1">'Cost Plus'!$AE109*f_MilPro</f>
        <v>0</v>
      </c>
      <c r="BD109" s="300">
        <f ca="1">'Cost Plus'!$AE109*f_MilPro</f>
        <v>0</v>
      </c>
      <c r="BE109" s="300">
        <f ca="1">'Cost Plus'!$AE109*f_MilPro</f>
        <v>0</v>
      </c>
      <c r="BF109" s="300">
        <f ca="1">'Cost Plus'!$AE109*f_MilPro</f>
        <v>0</v>
      </c>
      <c r="BG109" s="300">
        <f ca="1">'Cost Plus'!$AE109*f_MilPro</f>
        <v>0</v>
      </c>
      <c r="BH109" s="300">
        <f ca="1">'Cost Plus'!$AE109*f_MilPro</f>
        <v>0</v>
      </c>
      <c r="BI109" s="300">
        <f ca="1">'Cost Plus'!$AE109*f_MilPro</f>
        <v>0</v>
      </c>
      <c r="BJ109" s="300">
        <f ca="1">'Cost Plus'!$AE109*f_MilPro</f>
        <v>0</v>
      </c>
      <c r="BK109" s="300">
        <f ca="1">'Cost Plus'!$AE109*f_MilPro</f>
        <v>0</v>
      </c>
      <c r="BL109" s="300">
        <f ca="1">'Cost Plus'!$AE109*f_MilPro</f>
        <v>0</v>
      </c>
      <c r="BM109" s="300">
        <f ca="1">'Cost Plus'!$AE109*f_MilPro</f>
        <v>0</v>
      </c>
      <c r="BN109" s="300">
        <f ca="1">'Cost Plus'!$AE109*f_MilPro</f>
        <v>0</v>
      </c>
      <c r="BO109" s="300">
        <f ca="1">'Cost Plus'!$AE109*f_MilPro</f>
        <v>0</v>
      </c>
      <c r="BP109" s="300">
        <f ca="1">'Cost Plus'!$AE109*f_MilPro</f>
        <v>0</v>
      </c>
      <c r="BQ109" s="300">
        <f ca="1">'Cost Plus'!$AE109*f_MilPro</f>
        <v>0</v>
      </c>
      <c r="BR109" s="300">
        <f ca="1">'Cost Plus'!$AE109*f_MilPro</f>
        <v>0</v>
      </c>
      <c r="BS109" s="300">
        <f ca="1">'Cost Plus'!$AE109*f_MilPro</f>
        <v>0</v>
      </c>
      <c r="BT109" s="300">
        <f ca="1">'Cost Plus'!$AE109*f_MilPro</f>
        <v>0</v>
      </c>
      <c r="BU109" s="300">
        <f ca="1">'Cost Plus'!$AE109*f_MilPro</f>
        <v>0</v>
      </c>
      <c r="BV109" s="300">
        <f ca="1">'Cost Plus'!$AE109*f_MilPro</f>
        <v>0</v>
      </c>
      <c r="BW109" s="300">
        <f ca="1">'Cost Plus'!$AE109*f_MilPro</f>
        <v>0</v>
      </c>
      <c r="BX109" s="300">
        <f ca="1">'Cost Plus'!$AE109*f_MilPro</f>
        <v>0</v>
      </c>
      <c r="BY109" s="300">
        <f ca="1">'Cost Plus'!$AE109*f_MilPro</f>
        <v>0</v>
      </c>
      <c r="BZ109" s="300">
        <f ca="1">'Cost Plus'!$AE109*f_MilPro</f>
        <v>0</v>
      </c>
      <c r="CA109" s="300">
        <f ca="1">'Cost Plus'!$AE109*f_MilPro</f>
        <v>0</v>
      </c>
      <c r="CB109" s="300">
        <f ca="1">'Cost Plus'!$AE109*f_MilPro</f>
        <v>0</v>
      </c>
      <c r="CC109" s="300">
        <f ca="1">'Cost Plus'!$AE109*f_MilPro</f>
        <v>0</v>
      </c>
      <c r="CD109" s="300">
        <f ca="1">'Cost Plus'!$AE109*f_MilPro</f>
        <v>0</v>
      </c>
      <c r="CE109" s="300">
        <f ca="1">'Cost Plus'!$AE109*f_MilPro</f>
        <v>0</v>
      </c>
      <c r="CF109" s="300">
        <f ca="1">'Cost Plus'!$AE109*f_MilPro</f>
        <v>0</v>
      </c>
      <c r="CG109" s="300">
        <f ca="1">'Cost Plus'!$AE109*f_MilPro</f>
        <v>0</v>
      </c>
      <c r="CH109" s="300">
        <f ca="1">'Cost Plus'!$AE109*f_MilPro</f>
        <v>0</v>
      </c>
      <c r="CI109" s="300">
        <f ca="1">'Cost Plus'!$AE109*f_MilPro</f>
        <v>0</v>
      </c>
      <c r="CJ109" s="300">
        <f ca="1">'Cost Plus'!$AE109*f_MilPro</f>
        <v>0</v>
      </c>
      <c r="CK109" s="300">
        <f ca="1">'Cost Plus'!$AE109*f_MilPro</f>
        <v>0</v>
      </c>
      <c r="CL109" s="300">
        <f ca="1">'Cost Plus'!$AE109*f_MilPro</f>
        <v>0</v>
      </c>
      <c r="CM109" s="300">
        <f ca="1">'Cost Plus'!$AE109*f_MilPro</f>
        <v>0</v>
      </c>
      <c r="CN109" s="300">
        <f ca="1">'Cost Plus'!$AE109*f_MilPro</f>
        <v>0</v>
      </c>
      <c r="CO109" s="300">
        <f ca="1">'Cost Plus'!$AE109*f_MilPro</f>
        <v>0</v>
      </c>
      <c r="CP109" s="300">
        <f ca="1">'Cost Plus'!$AE109*f_MilPro</f>
        <v>0</v>
      </c>
      <c r="CQ109" s="300">
        <f ca="1">'Cost Plus'!$AE109*f_MilPro</f>
        <v>0</v>
      </c>
      <c r="CR109" s="300">
        <f ca="1">'Cost Plus'!$AE109*f_MilPro</f>
        <v>0</v>
      </c>
      <c r="CS109" s="300">
        <f ca="1">'Cost Plus'!$AE109*f_MilPro</f>
        <v>0</v>
      </c>
      <c r="CT109" s="300">
        <f ca="1">'Cost Plus'!$AE109*f_MilPro</f>
        <v>0</v>
      </c>
      <c r="CU109" s="300">
        <f ca="1">'Cost Plus'!$AE109*f_MilPro</f>
        <v>0</v>
      </c>
      <c r="CV109" s="300">
        <f ca="1">'Cost Plus'!$AE109*f_MilPro</f>
        <v>0</v>
      </c>
      <c r="CW109" s="300">
        <f ca="1">'Cost Plus'!$AE109*f_MilPro</f>
        <v>0</v>
      </c>
      <c r="CX109" s="300">
        <f ca="1">'Cost Plus'!$AE109*f_MilPro</f>
        <v>0</v>
      </c>
      <c r="CY109" s="300">
        <f ca="1">'Cost Plus'!$AE109*f_MilPro</f>
        <v>0</v>
      </c>
      <c r="CZ109" s="300">
        <f ca="1">'Cost Plus'!$AE109*f_MilPro</f>
        <v>0</v>
      </c>
      <c r="DA109" s="300">
        <f ca="1">'Cost Plus'!$AE109*f_MilPro</f>
        <v>0</v>
      </c>
      <c r="DB109" s="300">
        <f ca="1">'Cost Plus'!$AE109*f_MilPro</f>
        <v>0</v>
      </c>
      <c r="DC109" s="300">
        <f ca="1">'Cost Plus'!$AE109*f_MilPro</f>
        <v>0</v>
      </c>
      <c r="DD109" s="300">
        <f ca="1">'Cost Plus'!$AE109*f_MilPro</f>
        <v>0</v>
      </c>
      <c r="DE109" s="300">
        <f ca="1">'Cost Plus'!$AE109*f_MilPro</f>
        <v>0</v>
      </c>
      <c r="DF109" s="300">
        <f ca="1">'Cost Plus'!$AE109*f_MilPro</f>
        <v>0</v>
      </c>
      <c r="DG109" s="300">
        <f ca="1">'Cost Plus'!$AE109*f_MilPro</f>
        <v>0</v>
      </c>
      <c r="DH109" s="300">
        <f ca="1">'Cost Plus'!$AE109*f_MilPro</f>
        <v>0</v>
      </c>
      <c r="DI109" s="300">
        <f ca="1">'Cost Plus'!$AE109*f_MilPro</f>
        <v>0</v>
      </c>
      <c r="DJ109" s="300">
        <f ca="1">'Cost Plus'!$AE109*f_MilPro</f>
        <v>0</v>
      </c>
      <c r="DK109" s="300">
        <f ca="1">'Cost Plus'!$AE109*f_MilPro</f>
        <v>0</v>
      </c>
      <c r="DL109" s="300">
        <f ca="1">'Cost Plus'!$AE109*f_MilPro</f>
        <v>0</v>
      </c>
      <c r="DM109" s="300">
        <f ca="1">'Cost Plus'!$AE109*f_MilPro</f>
        <v>0</v>
      </c>
      <c r="DN109" s="300">
        <f ca="1">'Cost Plus'!$AE109*f_MilPro</f>
        <v>0</v>
      </c>
      <c r="DO109" s="300">
        <f ca="1">'Cost Plus'!$AE109*f_MilPro</f>
        <v>0</v>
      </c>
      <c r="DP109" s="300">
        <f ca="1">'Cost Plus'!$AE109*f_MilPro</f>
        <v>0</v>
      </c>
      <c r="DQ109" s="300">
        <f ca="1">'Cost Plus'!$AE109*f_MilPro</f>
        <v>0</v>
      </c>
      <c r="DR109" s="300">
        <f ca="1">'Cost Plus'!$AE109*f_MilPro</f>
        <v>0</v>
      </c>
      <c r="DS109" s="300">
        <f ca="1">'Cost Plus'!$AE109*f_MilPro</f>
        <v>0</v>
      </c>
      <c r="DT109" s="300">
        <f ca="1">'Cost Plus'!$AE109*f_MilPro</f>
        <v>0</v>
      </c>
      <c r="DU109" s="300">
        <f ca="1">'Cost Plus'!$AE109*f_MilPro</f>
        <v>0</v>
      </c>
      <c r="DV109" s="300">
        <f ca="1">'Cost Plus'!$AE109*f_MilPro</f>
        <v>0</v>
      </c>
      <c r="DW109" s="300">
        <f ca="1">'Cost Plus'!$AE109*f_MilPro</f>
        <v>0</v>
      </c>
      <c r="DX109" s="300">
        <f ca="1">'Cost Plus'!$AE109*f_MilPro</f>
        <v>0</v>
      </c>
      <c r="DY109" s="300">
        <f ca="1">'Cost Plus'!$AE109*f_MilPro</f>
        <v>0</v>
      </c>
      <c r="DZ109" s="300">
        <f ca="1">'Cost Plus'!$AE109*f_MilPro</f>
        <v>0</v>
      </c>
      <c r="EA109" s="300">
        <f ca="1">'Cost Plus'!$AE109*f_MilPro</f>
        <v>0</v>
      </c>
      <c r="EB109" s="300">
        <f ca="1">'Cost Plus'!$AE109*f_MilPro</f>
        <v>0</v>
      </c>
      <c r="EC109" s="300">
        <f ca="1">'Cost Plus'!$AE109*f_MilPro</f>
        <v>0</v>
      </c>
      <c r="ED109" s="300">
        <f ca="1">'Cost Plus'!$AE109*f_MilPro</f>
        <v>0</v>
      </c>
      <c r="EE109" s="300">
        <f ca="1">'Cost Plus'!$AE109*f_MilPro</f>
        <v>0</v>
      </c>
      <c r="EF109" s="300">
        <f ca="1">'Cost Plus'!$AE109*f_MilPro</f>
        <v>0</v>
      </c>
      <c r="EG109" s="300">
        <f ca="1">'Cost Plus'!$AE109*f_MilPro</f>
        <v>0</v>
      </c>
      <c r="EH109" s="300">
        <f ca="1">'Cost Plus'!$AE109*f_MilPro</f>
        <v>0</v>
      </c>
      <c r="EI109" s="300">
        <f ca="1">'Cost Plus'!$AE109*f_MilPro</f>
        <v>0</v>
      </c>
      <c r="EJ109" s="300">
        <f ca="1">'Cost Plus'!$AE109*f_MilPro</f>
        <v>0</v>
      </c>
      <c r="EK109" s="300">
        <f ca="1">'Cost Plus'!$AE109*f_MilPro</f>
        <v>0</v>
      </c>
      <c r="EL109" s="300">
        <f ca="1">'Cost Plus'!$AE109*f_MilPro</f>
        <v>0</v>
      </c>
      <c r="EM109" s="300">
        <f ca="1">'Cost Plus'!$AE109*f_MilPro</f>
        <v>0</v>
      </c>
      <c r="EN109" s="300">
        <f ca="1">'Cost Plus'!$AE109*f_MilPro</f>
        <v>0</v>
      </c>
      <c r="EO109" s="300">
        <f ca="1">'Cost Plus'!$AE109*f_MilPro</f>
        <v>0</v>
      </c>
      <c r="EP109" s="300">
        <f ca="1">'Cost Plus'!$AE109*f_MilPro</f>
        <v>0</v>
      </c>
      <c r="EQ109" s="300">
        <f ca="1">'Cost Plus'!$AE109*f_MilPro</f>
        <v>0</v>
      </c>
      <c r="ER109" s="300">
        <f ca="1">'Cost Plus'!$AE109*f_MilPro</f>
        <v>0</v>
      </c>
      <c r="ES109" s="300">
        <f ca="1">'Cost Plus'!$AE109*f_MilPro</f>
        <v>0</v>
      </c>
      <c r="ET109" s="300">
        <f ca="1">'Cost Plus'!$AE109*f_MilPro</f>
        <v>0</v>
      </c>
      <c r="EU109" s="300">
        <f ca="1">'Cost Plus'!$AE109*f_MilPro</f>
        <v>0</v>
      </c>
      <c r="EV109" s="300">
        <f ca="1">'Cost Plus'!$AE109*f_MilPro</f>
        <v>0</v>
      </c>
      <c r="EW109" s="300">
        <f ca="1">'Cost Plus'!$AE109*f_MilPro</f>
        <v>0</v>
      </c>
      <c r="EX109" s="300">
        <f ca="1">'Cost Plus'!$AE109*f_MilPro</f>
        <v>0</v>
      </c>
      <c r="EY109" s="612"/>
      <c r="EZ109" s="757" t="str">
        <f>'Main Input'!EZ109</f>
        <v>RPI</v>
      </c>
      <c r="FA109" s="757" t="str">
        <f>'Main Input'!FA109</f>
        <v>N/A</v>
      </c>
      <c r="FB109" s="766">
        <f>'Main Input'!FB109</f>
        <v>0</v>
      </c>
      <c r="FC109" s="766" t="str">
        <f>'Main Input'!FC109</f>
        <v>IT Solutions</v>
      </c>
      <c r="FD109" s="766" t="str">
        <f>'Main Input'!FD109</f>
        <v>Managed Services</v>
      </c>
      <c r="FE109" s="757" t="str">
        <f>'Main Input'!FE109</f>
        <v>Opex</v>
      </c>
      <c r="FF109" s="757" t="str">
        <f>'Main Input'!FF109</f>
        <v>ContractAccrual</v>
      </c>
      <c r="FG109" s="757" t="str">
        <f>'Main Input'!FG109</f>
        <v>Expense</v>
      </c>
      <c r="FH109" s="767" t="str">
        <f>'Main Input'!FH109</f>
        <v>A</v>
      </c>
      <c r="FI109" s="768">
        <f>'Main Input'!FI109</f>
        <v>0.22</v>
      </c>
      <c r="FJ109" s="768">
        <f>'Main Input'!FJ109</f>
        <v>0</v>
      </c>
      <c r="FK109" s="612"/>
      <c r="FL109" s="531">
        <f t="shared" si="32"/>
        <v>0</v>
      </c>
      <c r="FM109" s="86"/>
      <c r="FN109" s="612"/>
    </row>
    <row r="110" spans="1:170" ht="12.75" customHeight="1">
      <c r="A110" s="750" t="str">
        <f>'Main Input'!A110</f>
        <v>MTB</v>
      </c>
      <c r="B110" s="762" t="str">
        <f>'Main Input'!B110</f>
        <v>Business Unit</v>
      </c>
      <c r="C110" s="762" t="str">
        <f>'Main Input'!C110</f>
        <v>Labour</v>
      </c>
      <c r="D110" s="762" t="str">
        <f>'Main Input'!D110</f>
        <v>TFR</v>
      </c>
      <c r="E110" s="762" t="str">
        <f>'Main Input'!E110</f>
        <v>Migration Engineer #29 (Wintel)</v>
      </c>
      <c r="F110" s="753" t="str">
        <f>'Main Input'!F110</f>
        <v>direct</v>
      </c>
      <c r="G110" s="753" t="str">
        <f>'Main Input'!G110</f>
        <v>Person</v>
      </c>
      <c r="H110" s="753" t="str">
        <f>'Main Input'!H110</f>
        <v>SDC.TSS.4</v>
      </c>
      <c r="I110" s="753">
        <f>'Main Input'!I110</f>
        <v>0</v>
      </c>
      <c r="J110" s="753">
        <f>'Main Input'!J110</f>
        <v>0</v>
      </c>
      <c r="K110" s="753" t="str">
        <f>'Main Input'!K110</f>
        <v>FJS</v>
      </c>
      <c r="L110" s="753" t="str">
        <f>'Main Input'!L110</f>
        <v>pTran</v>
      </c>
      <c r="M110" s="753">
        <f>'Main Input'!M110</f>
        <v>0</v>
      </c>
      <c r="N110" s="753">
        <f>'Main Input'!N110</f>
        <v>0</v>
      </c>
      <c r="O110" s="753" t="str">
        <f>'Main Input'!O110</f>
        <v>SPAIN</v>
      </c>
      <c r="P110" s="753">
        <f>'Main Input'!P110</f>
        <v>313</v>
      </c>
      <c r="Q110" s="753" t="str">
        <f>'Main Input'!Q110</f>
        <v>EUR</v>
      </c>
      <c r="R110" s="753" t="str">
        <f>'Main Input'!R110</f>
        <v>EMEA</v>
      </c>
      <c r="S110" s="753" t="str">
        <f>'Main Input'!S110</f>
        <v>Local</v>
      </c>
      <c r="T110" s="753">
        <f>'Main Input'!T110</f>
        <v>0</v>
      </c>
      <c r="U110" s="753">
        <f>'Main Input'!U110</f>
        <v>0</v>
      </c>
      <c r="V110" s="753" t="str">
        <f>'Main Input'!V110</f>
        <v>4_ATP</v>
      </c>
      <c r="W110" s="753">
        <f>'Main Input'!W110</f>
        <v>0</v>
      </c>
      <c r="X110" s="753">
        <f>'Main Input'!X110</f>
        <v>0</v>
      </c>
      <c r="Y110" s="753">
        <f>'Main Input'!Y110</f>
        <v>0</v>
      </c>
      <c r="Z110" s="753">
        <f>'Main Input'!Z110</f>
        <v>0</v>
      </c>
      <c r="AA110" s="753">
        <f>'Main Input'!AA110</f>
        <v>0</v>
      </c>
      <c r="AB110" s="763">
        <f>'Main Input'!AB110</f>
        <v>0</v>
      </c>
      <c r="AC110" s="763" t="str">
        <f>'Main Input'!AC110</f>
        <v>Days</v>
      </c>
      <c r="AD110" s="764">
        <f>'Main Input'!AD110</f>
        <v>85</v>
      </c>
      <c r="AE110" s="765">
        <f t="shared" ca="1" si="30"/>
        <v>34108.974358974359</v>
      </c>
      <c r="AF110" s="299">
        <f ca="1">'Cost Plus'!$AE110*f_MilPro</f>
        <v>0</v>
      </c>
      <c r="AG110" s="300">
        <f ca="1">'Cost Plus'!$AE110*f_MilPro</f>
        <v>0</v>
      </c>
      <c r="AH110" s="300">
        <f ca="1">'Cost Plus'!$AE110*f_MilPro</f>
        <v>0</v>
      </c>
      <c r="AI110" s="300">
        <f ca="1">'Cost Plus'!$AE110*f_MilPro</f>
        <v>0</v>
      </c>
      <c r="AJ110" s="300">
        <f ca="1">'Cost Plus'!$AE110*f_MilPro</f>
        <v>0</v>
      </c>
      <c r="AK110" s="300">
        <f ca="1">'Cost Plus'!$AE110*f_MilPro</f>
        <v>34108.974358974359</v>
      </c>
      <c r="AL110" s="300">
        <f ca="1">'Cost Plus'!$AE110*f_MilPro</f>
        <v>0</v>
      </c>
      <c r="AM110" s="300">
        <f ca="1">'Cost Plus'!$AE110*f_MilPro</f>
        <v>0</v>
      </c>
      <c r="AN110" s="300">
        <f ca="1">'Cost Plus'!$AE110*f_MilPro</f>
        <v>0</v>
      </c>
      <c r="AO110" s="300">
        <f ca="1">'Cost Plus'!$AE110*f_MilPro</f>
        <v>0</v>
      </c>
      <c r="AP110" s="300">
        <f ca="1">'Cost Plus'!$AE110*f_MilPro</f>
        <v>0</v>
      </c>
      <c r="AQ110" s="300">
        <f ca="1">'Cost Plus'!$AE110*f_MilPro</f>
        <v>0</v>
      </c>
      <c r="AR110" s="300">
        <f ca="1">'Cost Plus'!$AE110*f_MilPro</f>
        <v>0</v>
      </c>
      <c r="AS110" s="300">
        <f ca="1">'Cost Plus'!$AE110*f_MilPro</f>
        <v>0</v>
      </c>
      <c r="AT110" s="300">
        <f ca="1">'Cost Plus'!$AE110*f_MilPro</f>
        <v>0</v>
      </c>
      <c r="AU110" s="300">
        <f ca="1">'Cost Plus'!$AE110*f_MilPro</f>
        <v>0</v>
      </c>
      <c r="AV110" s="300">
        <f ca="1">'Cost Plus'!$AE110*f_MilPro</f>
        <v>0</v>
      </c>
      <c r="AW110" s="300">
        <f ca="1">'Cost Plus'!$AE110*f_MilPro</f>
        <v>0</v>
      </c>
      <c r="AX110" s="300">
        <f ca="1">'Cost Plus'!$AE110*f_MilPro</f>
        <v>0</v>
      </c>
      <c r="AY110" s="300">
        <f ca="1">'Cost Plus'!$AE110*f_MilPro</f>
        <v>0</v>
      </c>
      <c r="AZ110" s="300">
        <f ca="1">'Cost Plus'!$AE110*f_MilPro</f>
        <v>0</v>
      </c>
      <c r="BA110" s="300">
        <f ca="1">'Cost Plus'!$AE110*f_MilPro</f>
        <v>0</v>
      </c>
      <c r="BB110" s="300">
        <f ca="1">'Cost Plus'!$AE110*f_MilPro</f>
        <v>0</v>
      </c>
      <c r="BC110" s="300">
        <f ca="1">'Cost Plus'!$AE110*f_MilPro</f>
        <v>0</v>
      </c>
      <c r="BD110" s="300">
        <f ca="1">'Cost Plus'!$AE110*f_MilPro</f>
        <v>0</v>
      </c>
      <c r="BE110" s="300">
        <f ca="1">'Cost Plus'!$AE110*f_MilPro</f>
        <v>0</v>
      </c>
      <c r="BF110" s="300">
        <f ca="1">'Cost Plus'!$AE110*f_MilPro</f>
        <v>0</v>
      </c>
      <c r="BG110" s="300">
        <f ca="1">'Cost Plus'!$AE110*f_MilPro</f>
        <v>0</v>
      </c>
      <c r="BH110" s="300">
        <f ca="1">'Cost Plus'!$AE110*f_MilPro</f>
        <v>0</v>
      </c>
      <c r="BI110" s="300">
        <f ca="1">'Cost Plus'!$AE110*f_MilPro</f>
        <v>0</v>
      </c>
      <c r="BJ110" s="300">
        <f ca="1">'Cost Plus'!$AE110*f_MilPro</f>
        <v>0</v>
      </c>
      <c r="BK110" s="300">
        <f ca="1">'Cost Plus'!$AE110*f_MilPro</f>
        <v>0</v>
      </c>
      <c r="BL110" s="300">
        <f ca="1">'Cost Plus'!$AE110*f_MilPro</f>
        <v>0</v>
      </c>
      <c r="BM110" s="300">
        <f ca="1">'Cost Plus'!$AE110*f_MilPro</f>
        <v>0</v>
      </c>
      <c r="BN110" s="300">
        <f ca="1">'Cost Plus'!$AE110*f_MilPro</f>
        <v>0</v>
      </c>
      <c r="BO110" s="300">
        <f ca="1">'Cost Plus'!$AE110*f_MilPro</f>
        <v>0</v>
      </c>
      <c r="BP110" s="300">
        <f ca="1">'Cost Plus'!$AE110*f_MilPro</f>
        <v>0</v>
      </c>
      <c r="BQ110" s="300">
        <f ca="1">'Cost Plus'!$AE110*f_MilPro</f>
        <v>0</v>
      </c>
      <c r="BR110" s="300">
        <f ca="1">'Cost Plus'!$AE110*f_MilPro</f>
        <v>0</v>
      </c>
      <c r="BS110" s="300">
        <f ca="1">'Cost Plus'!$AE110*f_MilPro</f>
        <v>0</v>
      </c>
      <c r="BT110" s="300">
        <f ca="1">'Cost Plus'!$AE110*f_MilPro</f>
        <v>0</v>
      </c>
      <c r="BU110" s="300">
        <f ca="1">'Cost Plus'!$AE110*f_MilPro</f>
        <v>0</v>
      </c>
      <c r="BV110" s="300">
        <f ca="1">'Cost Plus'!$AE110*f_MilPro</f>
        <v>0</v>
      </c>
      <c r="BW110" s="300">
        <f ca="1">'Cost Plus'!$AE110*f_MilPro</f>
        <v>0</v>
      </c>
      <c r="BX110" s="300">
        <f ca="1">'Cost Plus'!$AE110*f_MilPro</f>
        <v>0</v>
      </c>
      <c r="BY110" s="300">
        <f ca="1">'Cost Plus'!$AE110*f_MilPro</f>
        <v>0</v>
      </c>
      <c r="BZ110" s="300">
        <f ca="1">'Cost Plus'!$AE110*f_MilPro</f>
        <v>0</v>
      </c>
      <c r="CA110" s="300">
        <f ca="1">'Cost Plus'!$AE110*f_MilPro</f>
        <v>0</v>
      </c>
      <c r="CB110" s="300">
        <f ca="1">'Cost Plus'!$AE110*f_MilPro</f>
        <v>0</v>
      </c>
      <c r="CC110" s="300">
        <f ca="1">'Cost Plus'!$AE110*f_MilPro</f>
        <v>0</v>
      </c>
      <c r="CD110" s="300">
        <f ca="1">'Cost Plus'!$AE110*f_MilPro</f>
        <v>0</v>
      </c>
      <c r="CE110" s="300">
        <f ca="1">'Cost Plus'!$AE110*f_MilPro</f>
        <v>0</v>
      </c>
      <c r="CF110" s="300">
        <f ca="1">'Cost Plus'!$AE110*f_MilPro</f>
        <v>0</v>
      </c>
      <c r="CG110" s="300">
        <f ca="1">'Cost Plus'!$AE110*f_MilPro</f>
        <v>0</v>
      </c>
      <c r="CH110" s="300">
        <f ca="1">'Cost Plus'!$AE110*f_MilPro</f>
        <v>0</v>
      </c>
      <c r="CI110" s="300">
        <f ca="1">'Cost Plus'!$AE110*f_MilPro</f>
        <v>0</v>
      </c>
      <c r="CJ110" s="300">
        <f ca="1">'Cost Plus'!$AE110*f_MilPro</f>
        <v>0</v>
      </c>
      <c r="CK110" s="300">
        <f ca="1">'Cost Plus'!$AE110*f_MilPro</f>
        <v>0</v>
      </c>
      <c r="CL110" s="300">
        <f ca="1">'Cost Plus'!$AE110*f_MilPro</f>
        <v>0</v>
      </c>
      <c r="CM110" s="300">
        <f ca="1">'Cost Plus'!$AE110*f_MilPro</f>
        <v>0</v>
      </c>
      <c r="CN110" s="300">
        <f ca="1">'Cost Plus'!$AE110*f_MilPro</f>
        <v>0</v>
      </c>
      <c r="CO110" s="300">
        <f ca="1">'Cost Plus'!$AE110*f_MilPro</f>
        <v>0</v>
      </c>
      <c r="CP110" s="300">
        <f ca="1">'Cost Plus'!$AE110*f_MilPro</f>
        <v>0</v>
      </c>
      <c r="CQ110" s="300">
        <f ca="1">'Cost Plus'!$AE110*f_MilPro</f>
        <v>0</v>
      </c>
      <c r="CR110" s="300">
        <f ca="1">'Cost Plus'!$AE110*f_MilPro</f>
        <v>0</v>
      </c>
      <c r="CS110" s="300">
        <f ca="1">'Cost Plus'!$AE110*f_MilPro</f>
        <v>0</v>
      </c>
      <c r="CT110" s="300">
        <f ca="1">'Cost Plus'!$AE110*f_MilPro</f>
        <v>0</v>
      </c>
      <c r="CU110" s="300">
        <f ca="1">'Cost Plus'!$AE110*f_MilPro</f>
        <v>0</v>
      </c>
      <c r="CV110" s="300">
        <f ca="1">'Cost Plus'!$AE110*f_MilPro</f>
        <v>0</v>
      </c>
      <c r="CW110" s="300">
        <f ca="1">'Cost Plus'!$AE110*f_MilPro</f>
        <v>0</v>
      </c>
      <c r="CX110" s="300">
        <f ca="1">'Cost Plus'!$AE110*f_MilPro</f>
        <v>0</v>
      </c>
      <c r="CY110" s="300">
        <f ca="1">'Cost Plus'!$AE110*f_MilPro</f>
        <v>0</v>
      </c>
      <c r="CZ110" s="300">
        <f ca="1">'Cost Plus'!$AE110*f_MilPro</f>
        <v>0</v>
      </c>
      <c r="DA110" s="300">
        <f ca="1">'Cost Plus'!$AE110*f_MilPro</f>
        <v>0</v>
      </c>
      <c r="DB110" s="300">
        <f ca="1">'Cost Plus'!$AE110*f_MilPro</f>
        <v>0</v>
      </c>
      <c r="DC110" s="300">
        <f ca="1">'Cost Plus'!$AE110*f_MilPro</f>
        <v>0</v>
      </c>
      <c r="DD110" s="300">
        <f ca="1">'Cost Plus'!$AE110*f_MilPro</f>
        <v>0</v>
      </c>
      <c r="DE110" s="300">
        <f ca="1">'Cost Plus'!$AE110*f_MilPro</f>
        <v>0</v>
      </c>
      <c r="DF110" s="300">
        <f ca="1">'Cost Plus'!$AE110*f_MilPro</f>
        <v>0</v>
      </c>
      <c r="DG110" s="300">
        <f ca="1">'Cost Plus'!$AE110*f_MilPro</f>
        <v>0</v>
      </c>
      <c r="DH110" s="300">
        <f ca="1">'Cost Plus'!$AE110*f_MilPro</f>
        <v>0</v>
      </c>
      <c r="DI110" s="300">
        <f ca="1">'Cost Plus'!$AE110*f_MilPro</f>
        <v>0</v>
      </c>
      <c r="DJ110" s="300">
        <f ca="1">'Cost Plus'!$AE110*f_MilPro</f>
        <v>0</v>
      </c>
      <c r="DK110" s="300">
        <f ca="1">'Cost Plus'!$AE110*f_MilPro</f>
        <v>0</v>
      </c>
      <c r="DL110" s="300">
        <f ca="1">'Cost Plus'!$AE110*f_MilPro</f>
        <v>0</v>
      </c>
      <c r="DM110" s="300">
        <f ca="1">'Cost Plus'!$AE110*f_MilPro</f>
        <v>0</v>
      </c>
      <c r="DN110" s="300">
        <f ca="1">'Cost Plus'!$AE110*f_MilPro</f>
        <v>0</v>
      </c>
      <c r="DO110" s="300">
        <f ca="1">'Cost Plus'!$AE110*f_MilPro</f>
        <v>0</v>
      </c>
      <c r="DP110" s="300">
        <f ca="1">'Cost Plus'!$AE110*f_MilPro</f>
        <v>0</v>
      </c>
      <c r="DQ110" s="300">
        <f ca="1">'Cost Plus'!$AE110*f_MilPro</f>
        <v>0</v>
      </c>
      <c r="DR110" s="300">
        <f ca="1">'Cost Plus'!$AE110*f_MilPro</f>
        <v>0</v>
      </c>
      <c r="DS110" s="300">
        <f ca="1">'Cost Plus'!$AE110*f_MilPro</f>
        <v>0</v>
      </c>
      <c r="DT110" s="300">
        <f ca="1">'Cost Plus'!$AE110*f_MilPro</f>
        <v>0</v>
      </c>
      <c r="DU110" s="300">
        <f ca="1">'Cost Plus'!$AE110*f_MilPro</f>
        <v>0</v>
      </c>
      <c r="DV110" s="300">
        <f ca="1">'Cost Plus'!$AE110*f_MilPro</f>
        <v>0</v>
      </c>
      <c r="DW110" s="300">
        <f ca="1">'Cost Plus'!$AE110*f_MilPro</f>
        <v>0</v>
      </c>
      <c r="DX110" s="300">
        <f ca="1">'Cost Plus'!$AE110*f_MilPro</f>
        <v>0</v>
      </c>
      <c r="DY110" s="300">
        <f ca="1">'Cost Plus'!$AE110*f_MilPro</f>
        <v>0</v>
      </c>
      <c r="DZ110" s="300">
        <f ca="1">'Cost Plus'!$AE110*f_MilPro</f>
        <v>0</v>
      </c>
      <c r="EA110" s="300">
        <f ca="1">'Cost Plus'!$AE110*f_MilPro</f>
        <v>0</v>
      </c>
      <c r="EB110" s="300">
        <f ca="1">'Cost Plus'!$AE110*f_MilPro</f>
        <v>0</v>
      </c>
      <c r="EC110" s="300">
        <f ca="1">'Cost Plus'!$AE110*f_MilPro</f>
        <v>0</v>
      </c>
      <c r="ED110" s="300">
        <f ca="1">'Cost Plus'!$AE110*f_MilPro</f>
        <v>0</v>
      </c>
      <c r="EE110" s="300">
        <f ca="1">'Cost Plus'!$AE110*f_MilPro</f>
        <v>0</v>
      </c>
      <c r="EF110" s="300">
        <f ca="1">'Cost Plus'!$AE110*f_MilPro</f>
        <v>0</v>
      </c>
      <c r="EG110" s="300">
        <f ca="1">'Cost Plus'!$AE110*f_MilPro</f>
        <v>0</v>
      </c>
      <c r="EH110" s="300">
        <f ca="1">'Cost Plus'!$AE110*f_MilPro</f>
        <v>0</v>
      </c>
      <c r="EI110" s="300">
        <f ca="1">'Cost Plus'!$AE110*f_MilPro</f>
        <v>0</v>
      </c>
      <c r="EJ110" s="300">
        <f ca="1">'Cost Plus'!$AE110*f_MilPro</f>
        <v>0</v>
      </c>
      <c r="EK110" s="300">
        <f ca="1">'Cost Plus'!$AE110*f_MilPro</f>
        <v>0</v>
      </c>
      <c r="EL110" s="300">
        <f ca="1">'Cost Plus'!$AE110*f_MilPro</f>
        <v>0</v>
      </c>
      <c r="EM110" s="300">
        <f ca="1">'Cost Plus'!$AE110*f_MilPro</f>
        <v>0</v>
      </c>
      <c r="EN110" s="300">
        <f ca="1">'Cost Plus'!$AE110*f_MilPro</f>
        <v>0</v>
      </c>
      <c r="EO110" s="300">
        <f ca="1">'Cost Plus'!$AE110*f_MilPro</f>
        <v>0</v>
      </c>
      <c r="EP110" s="300">
        <f ca="1">'Cost Plus'!$AE110*f_MilPro</f>
        <v>0</v>
      </c>
      <c r="EQ110" s="300">
        <f ca="1">'Cost Plus'!$AE110*f_MilPro</f>
        <v>0</v>
      </c>
      <c r="ER110" s="300">
        <f ca="1">'Cost Plus'!$AE110*f_MilPro</f>
        <v>0</v>
      </c>
      <c r="ES110" s="300">
        <f ca="1">'Cost Plus'!$AE110*f_MilPro</f>
        <v>0</v>
      </c>
      <c r="ET110" s="300">
        <f ca="1">'Cost Plus'!$AE110*f_MilPro</f>
        <v>0</v>
      </c>
      <c r="EU110" s="300">
        <f ca="1">'Cost Plus'!$AE110*f_MilPro</f>
        <v>0</v>
      </c>
      <c r="EV110" s="300">
        <f ca="1">'Cost Plus'!$AE110*f_MilPro</f>
        <v>0</v>
      </c>
      <c r="EW110" s="300">
        <f ca="1">'Cost Plus'!$AE110*f_MilPro</f>
        <v>0</v>
      </c>
      <c r="EX110" s="300">
        <f ca="1">'Cost Plus'!$AE110*f_MilPro</f>
        <v>0</v>
      </c>
      <c r="EY110" s="612"/>
      <c r="EZ110" s="757" t="str">
        <f>'Main Input'!EZ110</f>
        <v>RPI</v>
      </c>
      <c r="FA110" s="757" t="str">
        <f>'Main Input'!FA110</f>
        <v>N/A</v>
      </c>
      <c r="FB110" s="766">
        <f>'Main Input'!FB110</f>
        <v>0</v>
      </c>
      <c r="FC110" s="766" t="str">
        <f>'Main Input'!FC110</f>
        <v>IT Solutions</v>
      </c>
      <c r="FD110" s="766" t="str">
        <f>'Main Input'!FD110</f>
        <v>Managed Services</v>
      </c>
      <c r="FE110" s="757" t="str">
        <f>'Main Input'!FE110</f>
        <v>Opex</v>
      </c>
      <c r="FF110" s="757" t="str">
        <f>'Main Input'!FF110</f>
        <v>ContractAccrual</v>
      </c>
      <c r="FG110" s="757" t="str">
        <f>'Main Input'!FG110</f>
        <v>Expense</v>
      </c>
      <c r="FH110" s="767" t="str">
        <f>'Main Input'!FH110</f>
        <v>A</v>
      </c>
      <c r="FI110" s="768">
        <f>'Main Input'!FI110</f>
        <v>0.22</v>
      </c>
      <c r="FJ110" s="768">
        <f>'Main Input'!FJ110</f>
        <v>0</v>
      </c>
      <c r="FK110" s="612"/>
      <c r="FL110" s="531">
        <f t="shared" si="32"/>
        <v>0</v>
      </c>
      <c r="FM110" s="86"/>
      <c r="FN110" s="612"/>
    </row>
    <row r="111" spans="1:170" ht="12.75" customHeight="1">
      <c r="A111" s="750" t="str">
        <f>'Main Input'!A111</f>
        <v>MTB</v>
      </c>
      <c r="B111" s="762" t="str">
        <f>'Main Input'!B111</f>
        <v>Other</v>
      </c>
      <c r="C111" s="762" t="str">
        <f>'Main Input'!C111</f>
        <v>Contingency</v>
      </c>
      <c r="D111" s="762" t="str">
        <f>'Main Input'!D111</f>
        <v>TOBE</v>
      </c>
      <c r="E111" s="762" t="str">
        <f>'Main Input'!E111</f>
        <v>Risk</v>
      </c>
      <c r="F111" s="753" t="str">
        <f>'Main Input'!F111</f>
        <v>direct</v>
      </c>
      <c r="G111" s="753" t="str">
        <f>'Main Input'!G111</f>
        <v>Person</v>
      </c>
      <c r="H111" s="753" t="str">
        <f>'Main Input'!H111</f>
        <v>TAC.CSA.2</v>
      </c>
      <c r="I111" s="753">
        <f>'Main Input'!I111</f>
        <v>0</v>
      </c>
      <c r="J111" s="753">
        <f>'Main Input'!J111</f>
        <v>0</v>
      </c>
      <c r="K111" s="753" t="str">
        <f>'Main Input'!K111</f>
        <v>FJS</v>
      </c>
      <c r="L111" s="753" t="str">
        <f>'Main Input'!L111</f>
        <v>oRisk</v>
      </c>
      <c r="M111" s="753">
        <f>'Main Input'!M111</f>
        <v>0</v>
      </c>
      <c r="N111" s="753">
        <f>'Main Input'!N111</f>
        <v>0</v>
      </c>
      <c r="O111" s="753" t="str">
        <f>'Main Input'!O111</f>
        <v>SPAIN</v>
      </c>
      <c r="P111" s="753">
        <f>'Main Input'!P111</f>
        <v>300</v>
      </c>
      <c r="Q111" s="753" t="str">
        <f>'Main Input'!Q111</f>
        <v>EUR</v>
      </c>
      <c r="R111" s="753" t="str">
        <f>'Main Input'!R111</f>
        <v>EMEA</v>
      </c>
      <c r="S111" s="753" t="str">
        <f>'Main Input'!S111</f>
        <v>Local</v>
      </c>
      <c r="T111" s="753">
        <f>'Main Input'!T111</f>
        <v>0</v>
      </c>
      <c r="U111" s="753">
        <f>'Main Input'!U111</f>
        <v>0</v>
      </c>
      <c r="V111" s="753" t="str">
        <f>'Main Input'!V111</f>
        <v>ZZZ</v>
      </c>
      <c r="W111" s="753">
        <f>'Main Input'!W111</f>
        <v>0</v>
      </c>
      <c r="X111" s="753">
        <f>'Main Input'!X111</f>
        <v>0</v>
      </c>
      <c r="Y111" s="753">
        <f>'Main Input'!Y111</f>
        <v>0</v>
      </c>
      <c r="Z111" s="753">
        <f>'Main Input'!Z111</f>
        <v>0</v>
      </c>
      <c r="AA111" s="753">
        <f>'Main Input'!AA111</f>
        <v>0</v>
      </c>
      <c r="AB111" s="763">
        <f>'Main Input'!AB111</f>
        <v>0</v>
      </c>
      <c r="AC111" s="763" t="str">
        <f>'Main Input'!AC111</f>
        <v>Days</v>
      </c>
      <c r="AD111" s="764">
        <f>'Main Input'!AD111</f>
        <v>6400</v>
      </c>
      <c r="AE111" s="765">
        <f t="shared" ref="AE111:AE142" ca="1" si="33">SUM(AF111:EY111)</f>
        <v>2563717.0587076922</v>
      </c>
      <c r="AF111" s="299">
        <f ca="1">'Cost Plus'!$AE111*f_MilPro</f>
        <v>0</v>
      </c>
      <c r="AG111" s="300">
        <f ca="1">'Cost Plus'!$AE111*f_MilPro</f>
        <v>21606.704704207576</v>
      </c>
      <c r="AH111" s="300">
        <f ca="1">'Cost Plus'!$AE111*f_MilPro</f>
        <v>27573.6987767684</v>
      </c>
      <c r="AI111" s="300">
        <f ca="1">'Cost Plus'!$AE111*f_MilPro</f>
        <v>1320836.8516842995</v>
      </c>
      <c r="AJ111" s="300">
        <f ca="1">'Cost Plus'!$AE111*f_MilPro</f>
        <v>35583.21622918814</v>
      </c>
      <c r="AK111" s="300">
        <f ca="1">'Cost Plus'!$AE111*f_MilPro</f>
        <v>75607.884017840159</v>
      </c>
      <c r="AL111" s="300">
        <f ca="1">'Cost Plus'!$AE111*f_MilPro</f>
        <v>31972.106447075515</v>
      </c>
      <c r="AM111" s="300">
        <f ca="1">'Cost Plus'!$AE111*f_MilPro</f>
        <v>31972.106447075515</v>
      </c>
      <c r="AN111" s="300">
        <f ca="1">'Cost Plus'!$AE111*f_MilPro</f>
        <v>17214.201593370854</v>
      </c>
      <c r="AO111" s="300">
        <f ca="1">'Cost Plus'!$AE111*f_MilPro</f>
        <v>17214.201593370566</v>
      </c>
      <c r="AP111" s="300">
        <f ca="1">'Cost Plus'!$AE111*f_MilPro</f>
        <v>17214.201593370566</v>
      </c>
      <c r="AQ111" s="300">
        <f ca="1">'Cost Plus'!$AE111*f_MilPro</f>
        <v>16770.346424664804</v>
      </c>
      <c r="AR111" s="300">
        <f ca="1">'Cost Plus'!$AE111*f_MilPro</f>
        <v>16770.346424664516</v>
      </c>
      <c r="AS111" s="300">
        <f ca="1">'Cost Plus'!$AE111*f_MilPro</f>
        <v>16770.346424664804</v>
      </c>
      <c r="AT111" s="300">
        <f ca="1">'Cost Plus'!$AE111*f_MilPro</f>
        <v>16770.346424664516</v>
      </c>
      <c r="AU111" s="300">
        <f ca="1">'Cost Plus'!$AE111*f_MilPro</f>
        <v>16770.346424664516</v>
      </c>
      <c r="AV111" s="300">
        <f ca="1">'Cost Plus'!$AE111*f_MilPro</f>
        <v>17105.753353157921</v>
      </c>
      <c r="AW111" s="300">
        <f ca="1">'Cost Plus'!$AE111*f_MilPro</f>
        <v>17105.753353157921</v>
      </c>
      <c r="AX111" s="300">
        <f ca="1">'Cost Plus'!$AE111*f_MilPro</f>
        <v>17105.753353157637</v>
      </c>
      <c r="AY111" s="300">
        <f ca="1">'Cost Plus'!$AE111*f_MilPro</f>
        <v>17105.753353157921</v>
      </c>
      <c r="AZ111" s="300">
        <f ca="1">'Cost Plus'!$AE111*f_MilPro</f>
        <v>17105.753353157637</v>
      </c>
      <c r="BA111" s="300">
        <f ca="1">'Cost Plus'!$AE111*f_MilPro</f>
        <v>17105.753353157921</v>
      </c>
      <c r="BB111" s="300">
        <f ca="1">'Cost Plus'!$AE111*f_MilPro</f>
        <v>17105.753353157921</v>
      </c>
      <c r="BC111" s="300">
        <f ca="1">'Cost Plus'!$AE111*f_MilPro</f>
        <v>17105.753353157637</v>
      </c>
      <c r="BD111" s="300">
        <f ca="1">'Cost Plus'!$AE111*f_MilPro</f>
        <v>17105.753353158205</v>
      </c>
      <c r="BE111" s="300">
        <f ca="1">'Cost Plus'!$AE111*f_MilPro</f>
        <v>17105.753353157637</v>
      </c>
      <c r="BF111" s="300">
        <f ca="1">'Cost Plus'!$AE111*f_MilPro</f>
        <v>17105.753353157921</v>
      </c>
      <c r="BG111" s="300">
        <f ca="1">'Cost Plus'!$AE111*f_MilPro</f>
        <v>17105.753353157637</v>
      </c>
      <c r="BH111" s="300">
        <f ca="1">'Cost Plus'!$AE111*f_MilPro</f>
        <v>17447.868420221257</v>
      </c>
      <c r="BI111" s="300">
        <f ca="1">'Cost Plus'!$AE111*f_MilPro</f>
        <v>17447.868420221257</v>
      </c>
      <c r="BJ111" s="300">
        <f ca="1">'Cost Plus'!$AE111*f_MilPro</f>
        <v>17447.868420221257</v>
      </c>
      <c r="BK111" s="300">
        <f ca="1">'Cost Plus'!$AE111*f_MilPro</f>
        <v>17447.868420221257</v>
      </c>
      <c r="BL111" s="300">
        <f ca="1">'Cost Plus'!$AE111*f_MilPro</f>
        <v>17447.868420221257</v>
      </c>
      <c r="BM111" s="300">
        <f ca="1">'Cost Plus'!$AE111*f_MilPro</f>
        <v>17447.86842022097</v>
      </c>
      <c r="BN111" s="300">
        <f ca="1">'Cost Plus'!$AE111*f_MilPro</f>
        <v>17447.868420221257</v>
      </c>
      <c r="BO111" s="300">
        <f ca="1">'Cost Plus'!$AE111*f_MilPro</f>
        <v>17447.868420221257</v>
      </c>
      <c r="BP111" s="300">
        <f ca="1">'Cost Plus'!$AE111*f_MilPro</f>
        <v>17447.868420221257</v>
      </c>
      <c r="BQ111" s="300">
        <f ca="1">'Cost Plus'!$AE111*f_MilPro</f>
        <v>17447.868420221257</v>
      </c>
      <c r="BR111" s="300">
        <f ca="1">'Cost Plus'!$AE111*f_MilPro</f>
        <v>17447.868420221257</v>
      </c>
      <c r="BS111" s="300">
        <f ca="1">'Cost Plus'!$AE111*f_MilPro</f>
        <v>17447.868420221257</v>
      </c>
      <c r="BT111" s="300">
        <f ca="1">'Cost Plus'!$AE111*f_MilPro</f>
        <v>17796.825788625316</v>
      </c>
      <c r="BU111" s="300">
        <f ca="1">'Cost Plus'!$AE111*f_MilPro</f>
        <v>17796.825788625316</v>
      </c>
      <c r="BV111" s="300">
        <f ca="1">'Cost Plus'!$AE111*f_MilPro</f>
        <v>17796.825788625316</v>
      </c>
      <c r="BW111" s="300">
        <f ca="1">'Cost Plus'!$AE111*f_MilPro</f>
        <v>17796.825788625316</v>
      </c>
      <c r="BX111" s="300">
        <f ca="1">'Cost Plus'!$AE111*f_MilPro</f>
        <v>17796.825788625316</v>
      </c>
      <c r="BY111" s="300">
        <f ca="1">'Cost Plus'!$AE111*f_MilPro</f>
        <v>17796.825788625316</v>
      </c>
      <c r="BZ111" s="300">
        <f ca="1">'Cost Plus'!$AE111*f_MilPro</f>
        <v>17796.8257886256</v>
      </c>
      <c r="CA111" s="300">
        <f ca="1">'Cost Plus'!$AE111*f_MilPro</f>
        <v>17796.825788625316</v>
      </c>
      <c r="CB111" s="300">
        <f ca="1">'Cost Plus'!$AE111*f_MilPro</f>
        <v>17796.825788625316</v>
      </c>
      <c r="CC111" s="300">
        <f ca="1">'Cost Plus'!$AE111*f_MilPro</f>
        <v>17796.825788625316</v>
      </c>
      <c r="CD111" s="300">
        <f ca="1">'Cost Plus'!$AE111*f_MilPro</f>
        <v>17796.825788625316</v>
      </c>
      <c r="CE111" s="300">
        <f ca="1">'Cost Plus'!$AE111*f_MilPro</f>
        <v>17796.825788625316</v>
      </c>
      <c r="CF111" s="300">
        <f ca="1">'Cost Plus'!$AE111*f_MilPro</f>
        <v>18152.762304398118</v>
      </c>
      <c r="CG111" s="300">
        <f ca="1">'Cost Plus'!$AE111*f_MilPro</f>
        <v>18152.762304397835</v>
      </c>
      <c r="CH111" s="300">
        <f ca="1">'Cost Plus'!$AE111*f_MilPro</f>
        <v>18152.762304398118</v>
      </c>
      <c r="CI111" s="300">
        <f ca="1">'Cost Plus'!$AE111*f_MilPro</f>
        <v>18152.762304397835</v>
      </c>
      <c r="CJ111" s="300">
        <f ca="1">'Cost Plus'!$AE111*f_MilPro</f>
        <v>18152.762304398118</v>
      </c>
      <c r="CK111" s="300">
        <f ca="1">'Cost Plus'!$AE111*f_MilPro</f>
        <v>18152.762304398118</v>
      </c>
      <c r="CL111" s="300">
        <f ca="1">'Cost Plus'!$AE111*f_MilPro</f>
        <v>18152.762304397835</v>
      </c>
      <c r="CM111" s="300">
        <f ca="1">'Cost Plus'!$AE111*f_MilPro</f>
        <v>18152.762304398118</v>
      </c>
      <c r="CN111" s="300">
        <f ca="1">'Cost Plus'!$AE111*f_MilPro</f>
        <v>18152.762304397835</v>
      </c>
      <c r="CO111" s="300">
        <f ca="1">'Cost Plus'!$AE111*f_MilPro</f>
        <v>18152.762304398118</v>
      </c>
      <c r="CP111" s="300">
        <f ca="1">'Cost Plus'!$AE111*f_MilPro</f>
        <v>18152.762304397835</v>
      </c>
      <c r="CQ111" s="300">
        <f ca="1">'Cost Plus'!$AE111*f_MilPro</f>
        <v>18152.762304398118</v>
      </c>
      <c r="CR111" s="300">
        <f ca="1">'Cost Plus'!$AE111*f_MilPro</f>
        <v>18515.817550485866</v>
      </c>
      <c r="CS111" s="300">
        <f ca="1">'Cost Plus'!$AE111*f_MilPro</f>
        <v>18515.817550485866</v>
      </c>
      <c r="CT111" s="300">
        <f ca="1">'Cost Plus'!$AE111*f_MilPro</f>
        <v>0</v>
      </c>
      <c r="CU111" s="300">
        <f ca="1">'Cost Plus'!$AE111*f_MilPro</f>
        <v>0</v>
      </c>
      <c r="CV111" s="300">
        <f ca="1">'Cost Plus'!$AE111*f_MilPro</f>
        <v>0</v>
      </c>
      <c r="CW111" s="300">
        <f ca="1">'Cost Plus'!$AE111*f_MilPro</f>
        <v>0</v>
      </c>
      <c r="CX111" s="300">
        <f ca="1">'Cost Plus'!$AE111*f_MilPro</f>
        <v>0</v>
      </c>
      <c r="CY111" s="300">
        <f ca="1">'Cost Plus'!$AE111*f_MilPro</f>
        <v>0</v>
      </c>
      <c r="CZ111" s="300">
        <f ca="1">'Cost Plus'!$AE111*f_MilPro</f>
        <v>0</v>
      </c>
      <c r="DA111" s="300">
        <f ca="1">'Cost Plus'!$AE111*f_MilPro</f>
        <v>0</v>
      </c>
      <c r="DB111" s="300">
        <f ca="1">'Cost Plus'!$AE111*f_MilPro</f>
        <v>0</v>
      </c>
      <c r="DC111" s="300">
        <f ca="1">'Cost Plus'!$AE111*f_MilPro</f>
        <v>0</v>
      </c>
      <c r="DD111" s="300">
        <f ca="1">'Cost Plus'!$AE111*f_MilPro</f>
        <v>0</v>
      </c>
      <c r="DE111" s="300">
        <f ca="1">'Cost Plus'!$AE111*f_MilPro</f>
        <v>0</v>
      </c>
      <c r="DF111" s="300">
        <f ca="1">'Cost Plus'!$AE111*f_MilPro</f>
        <v>0</v>
      </c>
      <c r="DG111" s="300">
        <f ca="1">'Cost Plus'!$AE111*f_MilPro</f>
        <v>0</v>
      </c>
      <c r="DH111" s="300">
        <f ca="1">'Cost Plus'!$AE111*f_MilPro</f>
        <v>0</v>
      </c>
      <c r="DI111" s="300">
        <f ca="1">'Cost Plus'!$AE111*f_MilPro</f>
        <v>0</v>
      </c>
      <c r="DJ111" s="300">
        <f ca="1">'Cost Plus'!$AE111*f_MilPro</f>
        <v>0</v>
      </c>
      <c r="DK111" s="300">
        <f ca="1">'Cost Plus'!$AE111*f_MilPro</f>
        <v>0</v>
      </c>
      <c r="DL111" s="300">
        <f ca="1">'Cost Plus'!$AE111*f_MilPro</f>
        <v>0</v>
      </c>
      <c r="DM111" s="300">
        <f ca="1">'Cost Plus'!$AE111*f_MilPro</f>
        <v>0</v>
      </c>
      <c r="DN111" s="300">
        <f ca="1">'Cost Plus'!$AE111*f_MilPro</f>
        <v>0</v>
      </c>
      <c r="DO111" s="300">
        <f ca="1">'Cost Plus'!$AE111*f_MilPro</f>
        <v>0</v>
      </c>
      <c r="DP111" s="300">
        <f ca="1">'Cost Plus'!$AE111*f_MilPro</f>
        <v>0</v>
      </c>
      <c r="DQ111" s="300">
        <f ca="1">'Cost Plus'!$AE111*f_MilPro</f>
        <v>0</v>
      </c>
      <c r="DR111" s="300">
        <f ca="1">'Cost Plus'!$AE111*f_MilPro</f>
        <v>0</v>
      </c>
      <c r="DS111" s="300">
        <f ca="1">'Cost Plus'!$AE111*f_MilPro</f>
        <v>0</v>
      </c>
      <c r="DT111" s="300">
        <f ca="1">'Cost Plus'!$AE111*f_MilPro</f>
        <v>0</v>
      </c>
      <c r="DU111" s="300">
        <f ca="1">'Cost Plus'!$AE111*f_MilPro</f>
        <v>0</v>
      </c>
      <c r="DV111" s="300">
        <f ca="1">'Cost Plus'!$AE111*f_MilPro</f>
        <v>0</v>
      </c>
      <c r="DW111" s="300">
        <f ca="1">'Cost Plus'!$AE111*f_MilPro</f>
        <v>0</v>
      </c>
      <c r="DX111" s="300">
        <f ca="1">'Cost Plus'!$AE111*f_MilPro</f>
        <v>0</v>
      </c>
      <c r="DY111" s="300">
        <f ca="1">'Cost Plus'!$AE111*f_MilPro</f>
        <v>0</v>
      </c>
      <c r="DZ111" s="300">
        <f ca="1">'Cost Plus'!$AE111*f_MilPro</f>
        <v>0</v>
      </c>
      <c r="EA111" s="300">
        <f ca="1">'Cost Plus'!$AE111*f_MilPro</f>
        <v>0</v>
      </c>
      <c r="EB111" s="300">
        <f ca="1">'Cost Plus'!$AE111*f_MilPro</f>
        <v>0</v>
      </c>
      <c r="EC111" s="300">
        <f ca="1">'Cost Plus'!$AE111*f_MilPro</f>
        <v>0</v>
      </c>
      <c r="ED111" s="300">
        <f ca="1">'Cost Plus'!$AE111*f_MilPro</f>
        <v>0</v>
      </c>
      <c r="EE111" s="300">
        <f ca="1">'Cost Plus'!$AE111*f_MilPro</f>
        <v>0</v>
      </c>
      <c r="EF111" s="300">
        <f ca="1">'Cost Plus'!$AE111*f_MilPro</f>
        <v>0</v>
      </c>
      <c r="EG111" s="300">
        <f ca="1">'Cost Plus'!$AE111*f_MilPro</f>
        <v>0</v>
      </c>
      <c r="EH111" s="300">
        <f ca="1">'Cost Plus'!$AE111*f_MilPro</f>
        <v>0</v>
      </c>
      <c r="EI111" s="300">
        <f ca="1">'Cost Plus'!$AE111*f_MilPro</f>
        <v>0</v>
      </c>
      <c r="EJ111" s="300">
        <f ca="1">'Cost Plus'!$AE111*f_MilPro</f>
        <v>0</v>
      </c>
      <c r="EK111" s="300">
        <f ca="1">'Cost Plus'!$AE111*f_MilPro</f>
        <v>0</v>
      </c>
      <c r="EL111" s="300">
        <f ca="1">'Cost Plus'!$AE111*f_MilPro</f>
        <v>0</v>
      </c>
      <c r="EM111" s="300">
        <f ca="1">'Cost Plus'!$AE111*f_MilPro</f>
        <v>0</v>
      </c>
      <c r="EN111" s="300">
        <f ca="1">'Cost Plus'!$AE111*f_MilPro</f>
        <v>0</v>
      </c>
      <c r="EO111" s="300">
        <f ca="1">'Cost Plus'!$AE111*f_MilPro</f>
        <v>0</v>
      </c>
      <c r="EP111" s="300">
        <f ca="1">'Cost Plus'!$AE111*f_MilPro</f>
        <v>0</v>
      </c>
      <c r="EQ111" s="300">
        <f ca="1">'Cost Plus'!$AE111*f_MilPro</f>
        <v>0</v>
      </c>
      <c r="ER111" s="300">
        <f ca="1">'Cost Plus'!$AE111*f_MilPro</f>
        <v>0</v>
      </c>
      <c r="ES111" s="300">
        <f ca="1">'Cost Plus'!$AE111*f_MilPro</f>
        <v>0</v>
      </c>
      <c r="ET111" s="300">
        <f ca="1">'Cost Plus'!$AE111*f_MilPro</f>
        <v>0</v>
      </c>
      <c r="EU111" s="300">
        <f ca="1">'Cost Plus'!$AE111*f_MilPro</f>
        <v>0</v>
      </c>
      <c r="EV111" s="300">
        <f ca="1">'Cost Plus'!$AE111*f_MilPro</f>
        <v>0</v>
      </c>
      <c r="EW111" s="300">
        <f ca="1">'Cost Plus'!$AE111*f_MilPro</f>
        <v>0</v>
      </c>
      <c r="EX111" s="300">
        <f ca="1">'Cost Plus'!$AE111*f_MilPro</f>
        <v>0</v>
      </c>
      <c r="EY111" s="612"/>
      <c r="EZ111" s="757" t="str">
        <f>'Main Input'!EZ111</f>
        <v>RPI</v>
      </c>
      <c r="FA111" s="757" t="str">
        <f>'Main Input'!FA111</f>
        <v>N/A</v>
      </c>
      <c r="FB111" s="766">
        <f>'Main Input'!FB111</f>
        <v>0</v>
      </c>
      <c r="FC111" s="766" t="str">
        <f>'Main Input'!FC111</f>
        <v>IT Solutions</v>
      </c>
      <c r="FD111" s="766" t="str">
        <f>'Main Input'!FD111</f>
        <v>Managed Services</v>
      </c>
      <c r="FE111" s="757" t="str">
        <f>'Main Input'!FE111</f>
        <v>Opex</v>
      </c>
      <c r="FF111" s="757" t="str">
        <f>'Main Input'!FF111</f>
        <v>ContractAccrual</v>
      </c>
      <c r="FG111" s="757" t="str">
        <f>'Main Input'!FG111</f>
        <v>Expense</v>
      </c>
      <c r="FH111" s="767" t="str">
        <f>'Main Input'!FH111</f>
        <v>A</v>
      </c>
      <c r="FI111" s="768">
        <f>'Main Input'!FI111</f>
        <v>0.22</v>
      </c>
      <c r="FJ111" s="768">
        <f>'Main Input'!FJ111</f>
        <v>0</v>
      </c>
      <c r="FK111" s="612"/>
      <c r="FL111" s="531">
        <f t="shared" si="32"/>
        <v>0</v>
      </c>
      <c r="FM111" s="86"/>
      <c r="FN111" s="612"/>
    </row>
    <row r="112" spans="1:170" ht="12.75" customHeight="1">
      <c r="A112" s="750">
        <f>'Main Input'!A112</f>
        <v>0</v>
      </c>
      <c r="B112" s="762">
        <f>'Main Input'!B112</f>
        <v>0</v>
      </c>
      <c r="C112" s="762">
        <f>'Main Input'!C112</f>
        <v>0</v>
      </c>
      <c r="D112" s="762">
        <f>'Main Input'!D112</f>
        <v>0</v>
      </c>
      <c r="E112" s="762">
        <f>'Main Input'!E112</f>
        <v>0</v>
      </c>
      <c r="F112" s="753">
        <f>'Main Input'!F112</f>
        <v>0</v>
      </c>
      <c r="G112" s="753">
        <f>'Main Input'!G112</f>
        <v>0</v>
      </c>
      <c r="H112" s="753">
        <f>'Main Input'!H112</f>
        <v>0</v>
      </c>
      <c r="I112" s="753">
        <f>'Main Input'!I112</f>
        <v>0</v>
      </c>
      <c r="J112" s="753">
        <f>'Main Input'!J112</f>
        <v>0</v>
      </c>
      <c r="K112" s="753">
        <f>'Main Input'!K112</f>
        <v>0</v>
      </c>
      <c r="L112" s="753">
        <f>'Main Input'!L112</f>
        <v>0</v>
      </c>
      <c r="M112" s="753">
        <f>'Main Input'!M112</f>
        <v>0</v>
      </c>
      <c r="N112" s="753">
        <f>'Main Input'!N112</f>
        <v>0</v>
      </c>
      <c r="O112" s="753">
        <f>'Main Input'!O112</f>
        <v>0</v>
      </c>
      <c r="P112" s="753">
        <f>'Main Input'!P112</f>
        <v>0</v>
      </c>
      <c r="Q112" s="753">
        <f>'Main Input'!Q112</f>
        <v>0</v>
      </c>
      <c r="R112" s="753">
        <f>'Main Input'!R112</f>
        <v>0</v>
      </c>
      <c r="S112" s="753">
        <f>'Main Input'!S112</f>
        <v>0</v>
      </c>
      <c r="T112" s="753">
        <f>'Main Input'!T112</f>
        <v>0</v>
      </c>
      <c r="U112" s="753">
        <f>'Main Input'!U112</f>
        <v>0</v>
      </c>
      <c r="V112" s="753">
        <f>'Main Input'!V112</f>
        <v>0</v>
      </c>
      <c r="W112" s="753">
        <f>'Main Input'!W112</f>
        <v>0</v>
      </c>
      <c r="X112" s="753">
        <f>'Main Input'!X112</f>
        <v>0</v>
      </c>
      <c r="Y112" s="753">
        <f>'Main Input'!Y112</f>
        <v>0</v>
      </c>
      <c r="Z112" s="753">
        <f>'Main Input'!Z112</f>
        <v>0</v>
      </c>
      <c r="AA112" s="753">
        <f>'Main Input'!AA112</f>
        <v>0</v>
      </c>
      <c r="AB112" s="763">
        <f>'Main Input'!AB112</f>
        <v>0</v>
      </c>
      <c r="AC112" s="763">
        <f>'Main Input'!AC112</f>
        <v>0</v>
      </c>
      <c r="AD112" s="764">
        <f>'Main Input'!AD112</f>
        <v>0</v>
      </c>
      <c r="AE112" s="765">
        <f t="shared" si="33"/>
        <v>0</v>
      </c>
      <c r="AF112" s="299">
        <f>'Cost Plus'!$AE112*f_MilPro</f>
        <v>0</v>
      </c>
      <c r="AG112" s="300">
        <f>'Cost Plus'!$AE112*f_MilPro</f>
        <v>0</v>
      </c>
      <c r="AH112" s="300">
        <f>'Cost Plus'!$AE112*f_MilPro</f>
        <v>0</v>
      </c>
      <c r="AI112" s="300">
        <f>'Cost Plus'!$AE112*f_MilPro</f>
        <v>0</v>
      </c>
      <c r="AJ112" s="300">
        <f>'Cost Plus'!$AE112*f_MilPro</f>
        <v>0</v>
      </c>
      <c r="AK112" s="300">
        <f>'Cost Plus'!$AE112*f_MilPro</f>
        <v>0</v>
      </c>
      <c r="AL112" s="300">
        <f>'Cost Plus'!$AE112*f_MilPro</f>
        <v>0</v>
      </c>
      <c r="AM112" s="300">
        <f>'Cost Plus'!$AE112*f_MilPro</f>
        <v>0</v>
      </c>
      <c r="AN112" s="300">
        <f>'Cost Plus'!$AE112*f_MilPro</f>
        <v>0</v>
      </c>
      <c r="AO112" s="300">
        <f>'Cost Plus'!$AE112*f_MilPro</f>
        <v>0</v>
      </c>
      <c r="AP112" s="300">
        <f>'Cost Plus'!$AE112*f_MilPro</f>
        <v>0</v>
      </c>
      <c r="AQ112" s="300">
        <f>'Cost Plus'!$AE112*f_MilPro</f>
        <v>0</v>
      </c>
      <c r="AR112" s="300">
        <f>'Cost Plus'!$AE112*f_MilPro</f>
        <v>0</v>
      </c>
      <c r="AS112" s="300">
        <f>'Cost Plus'!$AE112*f_MilPro</f>
        <v>0</v>
      </c>
      <c r="AT112" s="300">
        <f>'Cost Plus'!$AE112*f_MilPro</f>
        <v>0</v>
      </c>
      <c r="AU112" s="300">
        <f>'Cost Plus'!$AE112*f_MilPro</f>
        <v>0</v>
      </c>
      <c r="AV112" s="300">
        <f>'Cost Plus'!$AE112*f_MilPro</f>
        <v>0</v>
      </c>
      <c r="AW112" s="300">
        <f>'Cost Plus'!$AE112*f_MilPro</f>
        <v>0</v>
      </c>
      <c r="AX112" s="300">
        <f>'Cost Plus'!$AE112*f_MilPro</f>
        <v>0</v>
      </c>
      <c r="AY112" s="300">
        <f>'Cost Plus'!$AE112*f_MilPro</f>
        <v>0</v>
      </c>
      <c r="AZ112" s="300">
        <f>'Cost Plus'!$AE112*f_MilPro</f>
        <v>0</v>
      </c>
      <c r="BA112" s="300">
        <f>'Cost Plus'!$AE112*f_MilPro</f>
        <v>0</v>
      </c>
      <c r="BB112" s="300">
        <f>'Cost Plus'!$AE112*f_MilPro</f>
        <v>0</v>
      </c>
      <c r="BC112" s="300">
        <f>'Cost Plus'!$AE112*f_MilPro</f>
        <v>0</v>
      </c>
      <c r="BD112" s="300">
        <f>'Cost Plus'!$AE112*f_MilPro</f>
        <v>0</v>
      </c>
      <c r="BE112" s="300">
        <f>'Cost Plus'!$AE112*f_MilPro</f>
        <v>0</v>
      </c>
      <c r="BF112" s="300">
        <f>'Cost Plus'!$AE112*f_MilPro</f>
        <v>0</v>
      </c>
      <c r="BG112" s="300">
        <f>'Cost Plus'!$AE112*f_MilPro</f>
        <v>0</v>
      </c>
      <c r="BH112" s="300">
        <f>'Cost Plus'!$AE112*f_MilPro</f>
        <v>0</v>
      </c>
      <c r="BI112" s="300">
        <f>'Cost Plus'!$AE112*f_MilPro</f>
        <v>0</v>
      </c>
      <c r="BJ112" s="300">
        <f>'Cost Plus'!$AE112*f_MilPro</f>
        <v>0</v>
      </c>
      <c r="BK112" s="300">
        <f>'Cost Plus'!$AE112*f_MilPro</f>
        <v>0</v>
      </c>
      <c r="BL112" s="300">
        <f>'Cost Plus'!$AE112*f_MilPro</f>
        <v>0</v>
      </c>
      <c r="BM112" s="300">
        <f>'Cost Plus'!$AE112*f_MilPro</f>
        <v>0</v>
      </c>
      <c r="BN112" s="300">
        <f>'Cost Plus'!$AE112*f_MilPro</f>
        <v>0</v>
      </c>
      <c r="BO112" s="300">
        <f>'Cost Plus'!$AE112*f_MilPro</f>
        <v>0</v>
      </c>
      <c r="BP112" s="300">
        <f>'Cost Plus'!$AE112*f_MilPro</f>
        <v>0</v>
      </c>
      <c r="BQ112" s="300">
        <f>'Cost Plus'!$AE112*f_MilPro</f>
        <v>0</v>
      </c>
      <c r="BR112" s="300">
        <f>'Cost Plus'!$AE112*f_MilPro</f>
        <v>0</v>
      </c>
      <c r="BS112" s="300">
        <f>'Cost Plus'!$AE112*f_MilPro</f>
        <v>0</v>
      </c>
      <c r="BT112" s="300">
        <f>'Cost Plus'!$AE112*f_MilPro</f>
        <v>0</v>
      </c>
      <c r="BU112" s="300">
        <f>'Cost Plus'!$AE112*f_MilPro</f>
        <v>0</v>
      </c>
      <c r="BV112" s="300">
        <f>'Cost Plus'!$AE112*f_MilPro</f>
        <v>0</v>
      </c>
      <c r="BW112" s="300">
        <f>'Cost Plus'!$AE112*f_MilPro</f>
        <v>0</v>
      </c>
      <c r="BX112" s="300">
        <f>'Cost Plus'!$AE112*f_MilPro</f>
        <v>0</v>
      </c>
      <c r="BY112" s="300">
        <f>'Cost Plus'!$AE112*f_MilPro</f>
        <v>0</v>
      </c>
      <c r="BZ112" s="300">
        <f>'Cost Plus'!$AE112*f_MilPro</f>
        <v>0</v>
      </c>
      <c r="CA112" s="300">
        <f>'Cost Plus'!$AE112*f_MilPro</f>
        <v>0</v>
      </c>
      <c r="CB112" s="300">
        <f>'Cost Plus'!$AE112*f_MilPro</f>
        <v>0</v>
      </c>
      <c r="CC112" s="300">
        <f>'Cost Plus'!$AE112*f_MilPro</f>
        <v>0</v>
      </c>
      <c r="CD112" s="300">
        <f>'Cost Plus'!$AE112*f_MilPro</f>
        <v>0</v>
      </c>
      <c r="CE112" s="300">
        <f>'Cost Plus'!$AE112*f_MilPro</f>
        <v>0</v>
      </c>
      <c r="CF112" s="300">
        <f>'Cost Plus'!$AE112*f_MilPro</f>
        <v>0</v>
      </c>
      <c r="CG112" s="300">
        <f>'Cost Plus'!$AE112*f_MilPro</f>
        <v>0</v>
      </c>
      <c r="CH112" s="300">
        <f>'Cost Plus'!$AE112*f_MilPro</f>
        <v>0</v>
      </c>
      <c r="CI112" s="300">
        <f>'Cost Plus'!$AE112*f_MilPro</f>
        <v>0</v>
      </c>
      <c r="CJ112" s="300">
        <f>'Cost Plus'!$AE112*f_MilPro</f>
        <v>0</v>
      </c>
      <c r="CK112" s="300">
        <f>'Cost Plus'!$AE112*f_MilPro</f>
        <v>0</v>
      </c>
      <c r="CL112" s="300">
        <f>'Cost Plus'!$AE112*f_MilPro</f>
        <v>0</v>
      </c>
      <c r="CM112" s="300">
        <f>'Cost Plus'!$AE112*f_MilPro</f>
        <v>0</v>
      </c>
      <c r="CN112" s="300">
        <f>'Cost Plus'!$AE112*f_MilPro</f>
        <v>0</v>
      </c>
      <c r="CO112" s="300">
        <f>'Cost Plus'!$AE112*f_MilPro</f>
        <v>0</v>
      </c>
      <c r="CP112" s="300">
        <f>'Cost Plus'!$AE112*f_MilPro</f>
        <v>0</v>
      </c>
      <c r="CQ112" s="300">
        <f>'Cost Plus'!$AE112*f_MilPro</f>
        <v>0</v>
      </c>
      <c r="CR112" s="300">
        <f>'Cost Plus'!$AE112*f_MilPro</f>
        <v>0</v>
      </c>
      <c r="CS112" s="300">
        <f>'Cost Plus'!$AE112*f_MilPro</f>
        <v>0</v>
      </c>
      <c r="CT112" s="300">
        <f>'Cost Plus'!$AE112*f_MilPro</f>
        <v>0</v>
      </c>
      <c r="CU112" s="300">
        <f>'Cost Plus'!$AE112*f_MilPro</f>
        <v>0</v>
      </c>
      <c r="CV112" s="300">
        <f>'Cost Plus'!$AE112*f_MilPro</f>
        <v>0</v>
      </c>
      <c r="CW112" s="300">
        <f>'Cost Plus'!$AE112*f_MilPro</f>
        <v>0</v>
      </c>
      <c r="CX112" s="300">
        <f>'Cost Plus'!$AE112*f_MilPro</f>
        <v>0</v>
      </c>
      <c r="CY112" s="300">
        <f>'Cost Plus'!$AE112*f_MilPro</f>
        <v>0</v>
      </c>
      <c r="CZ112" s="300">
        <f>'Cost Plus'!$AE112*f_MilPro</f>
        <v>0</v>
      </c>
      <c r="DA112" s="300">
        <f>'Cost Plus'!$AE112*f_MilPro</f>
        <v>0</v>
      </c>
      <c r="DB112" s="300">
        <f>'Cost Plus'!$AE112*f_MilPro</f>
        <v>0</v>
      </c>
      <c r="DC112" s="300">
        <f>'Cost Plus'!$AE112*f_MilPro</f>
        <v>0</v>
      </c>
      <c r="DD112" s="300">
        <f>'Cost Plus'!$AE112*f_MilPro</f>
        <v>0</v>
      </c>
      <c r="DE112" s="300">
        <f>'Cost Plus'!$AE112*f_MilPro</f>
        <v>0</v>
      </c>
      <c r="DF112" s="300">
        <f>'Cost Plus'!$AE112*f_MilPro</f>
        <v>0</v>
      </c>
      <c r="DG112" s="300">
        <f>'Cost Plus'!$AE112*f_MilPro</f>
        <v>0</v>
      </c>
      <c r="DH112" s="300">
        <f>'Cost Plus'!$AE112*f_MilPro</f>
        <v>0</v>
      </c>
      <c r="DI112" s="300">
        <f>'Cost Plus'!$AE112*f_MilPro</f>
        <v>0</v>
      </c>
      <c r="DJ112" s="300">
        <f>'Cost Plus'!$AE112*f_MilPro</f>
        <v>0</v>
      </c>
      <c r="DK112" s="300">
        <f>'Cost Plus'!$AE112*f_MilPro</f>
        <v>0</v>
      </c>
      <c r="DL112" s="300">
        <f>'Cost Plus'!$AE112*f_MilPro</f>
        <v>0</v>
      </c>
      <c r="DM112" s="300">
        <f>'Cost Plus'!$AE112*f_MilPro</f>
        <v>0</v>
      </c>
      <c r="DN112" s="300">
        <f>'Cost Plus'!$AE112*f_MilPro</f>
        <v>0</v>
      </c>
      <c r="DO112" s="300">
        <f>'Cost Plus'!$AE112*f_MilPro</f>
        <v>0</v>
      </c>
      <c r="DP112" s="300">
        <f>'Cost Plus'!$AE112*f_MilPro</f>
        <v>0</v>
      </c>
      <c r="DQ112" s="300">
        <f>'Cost Plus'!$AE112*f_MilPro</f>
        <v>0</v>
      </c>
      <c r="DR112" s="300">
        <f>'Cost Plus'!$AE112*f_MilPro</f>
        <v>0</v>
      </c>
      <c r="DS112" s="300">
        <f>'Cost Plus'!$AE112*f_MilPro</f>
        <v>0</v>
      </c>
      <c r="DT112" s="300">
        <f>'Cost Plus'!$AE112*f_MilPro</f>
        <v>0</v>
      </c>
      <c r="DU112" s="300">
        <f>'Cost Plus'!$AE112*f_MilPro</f>
        <v>0</v>
      </c>
      <c r="DV112" s="300">
        <f>'Cost Plus'!$AE112*f_MilPro</f>
        <v>0</v>
      </c>
      <c r="DW112" s="300">
        <f>'Cost Plus'!$AE112*f_MilPro</f>
        <v>0</v>
      </c>
      <c r="DX112" s="300">
        <f>'Cost Plus'!$AE112*f_MilPro</f>
        <v>0</v>
      </c>
      <c r="DY112" s="300">
        <f>'Cost Plus'!$AE112*f_MilPro</f>
        <v>0</v>
      </c>
      <c r="DZ112" s="300">
        <f>'Cost Plus'!$AE112*f_MilPro</f>
        <v>0</v>
      </c>
      <c r="EA112" s="300">
        <f>'Cost Plus'!$AE112*f_MilPro</f>
        <v>0</v>
      </c>
      <c r="EB112" s="300">
        <f>'Cost Plus'!$AE112*f_MilPro</f>
        <v>0</v>
      </c>
      <c r="EC112" s="300">
        <f>'Cost Plus'!$AE112*f_MilPro</f>
        <v>0</v>
      </c>
      <c r="ED112" s="300">
        <f>'Cost Plus'!$AE112*f_MilPro</f>
        <v>0</v>
      </c>
      <c r="EE112" s="300">
        <f>'Cost Plus'!$AE112*f_MilPro</f>
        <v>0</v>
      </c>
      <c r="EF112" s="300">
        <f>'Cost Plus'!$AE112*f_MilPro</f>
        <v>0</v>
      </c>
      <c r="EG112" s="300">
        <f>'Cost Plus'!$AE112*f_MilPro</f>
        <v>0</v>
      </c>
      <c r="EH112" s="300">
        <f>'Cost Plus'!$AE112*f_MilPro</f>
        <v>0</v>
      </c>
      <c r="EI112" s="300">
        <f>'Cost Plus'!$AE112*f_MilPro</f>
        <v>0</v>
      </c>
      <c r="EJ112" s="300">
        <f>'Cost Plus'!$AE112*f_MilPro</f>
        <v>0</v>
      </c>
      <c r="EK112" s="300">
        <f>'Cost Plus'!$AE112*f_MilPro</f>
        <v>0</v>
      </c>
      <c r="EL112" s="300">
        <f>'Cost Plus'!$AE112*f_MilPro</f>
        <v>0</v>
      </c>
      <c r="EM112" s="300">
        <f>'Cost Plus'!$AE112*f_MilPro</f>
        <v>0</v>
      </c>
      <c r="EN112" s="300">
        <f>'Cost Plus'!$AE112*f_MilPro</f>
        <v>0</v>
      </c>
      <c r="EO112" s="300">
        <f>'Cost Plus'!$AE112*f_MilPro</f>
        <v>0</v>
      </c>
      <c r="EP112" s="300">
        <f>'Cost Plus'!$AE112*f_MilPro</f>
        <v>0</v>
      </c>
      <c r="EQ112" s="300">
        <f>'Cost Plus'!$AE112*f_MilPro</f>
        <v>0</v>
      </c>
      <c r="ER112" s="300">
        <f>'Cost Plus'!$AE112*f_MilPro</f>
        <v>0</v>
      </c>
      <c r="ES112" s="300">
        <f>'Cost Plus'!$AE112*f_MilPro</f>
        <v>0</v>
      </c>
      <c r="ET112" s="300">
        <f>'Cost Plus'!$AE112*f_MilPro</f>
        <v>0</v>
      </c>
      <c r="EU112" s="300">
        <f>'Cost Plus'!$AE112*f_MilPro</f>
        <v>0</v>
      </c>
      <c r="EV112" s="300">
        <f>'Cost Plus'!$AE112*f_MilPro</f>
        <v>0</v>
      </c>
      <c r="EW112" s="300">
        <f>'Cost Plus'!$AE112*f_MilPro</f>
        <v>0</v>
      </c>
      <c r="EX112" s="300">
        <f>'Cost Plus'!$AE112*f_MilPro</f>
        <v>0</v>
      </c>
      <c r="EY112" s="612"/>
      <c r="EZ112" s="757">
        <f>'Main Input'!EZ112</f>
        <v>0</v>
      </c>
      <c r="FA112" s="757">
        <f>'Main Input'!FA112</f>
        <v>0</v>
      </c>
      <c r="FB112" s="766">
        <f>'Main Input'!FB112</f>
        <v>0</v>
      </c>
      <c r="FC112" s="766">
        <f>'Main Input'!FC112</f>
        <v>0</v>
      </c>
      <c r="FD112" s="766">
        <f>'Main Input'!FD112</f>
        <v>0</v>
      </c>
      <c r="FE112" s="757">
        <f>'Main Input'!FE112</f>
        <v>0</v>
      </c>
      <c r="FF112" s="757">
        <f>'Main Input'!FF112</f>
        <v>0</v>
      </c>
      <c r="FG112" s="757">
        <f>'Main Input'!FG112</f>
        <v>0</v>
      </c>
      <c r="FH112" s="767">
        <f>'Main Input'!FH112</f>
        <v>0</v>
      </c>
      <c r="FI112" s="768">
        <f>'Main Input'!FI112</f>
        <v>0</v>
      </c>
      <c r="FJ112" s="768">
        <f>'Main Input'!FJ112</f>
        <v>0</v>
      </c>
      <c r="FK112" s="612"/>
      <c r="FL112" s="531">
        <f t="shared" si="32"/>
        <v>1</v>
      </c>
      <c r="FM112" s="86"/>
      <c r="FN112" s="612"/>
    </row>
    <row r="113" spans="1:170" ht="12.75" customHeight="1">
      <c r="A113" s="769">
        <f>'Main Input'!A113</f>
        <v>0</v>
      </c>
      <c r="B113" s="770">
        <f>'Main Input'!B113</f>
        <v>0</v>
      </c>
      <c r="C113" s="770">
        <f>'Main Input'!C113</f>
        <v>0</v>
      </c>
      <c r="D113" s="770">
        <f>'Main Input'!D113</f>
        <v>0</v>
      </c>
      <c r="E113" s="770">
        <f>'Main Input'!E113</f>
        <v>0</v>
      </c>
      <c r="F113" s="771">
        <f>'Main Input'!F113</f>
        <v>0</v>
      </c>
      <c r="G113" s="771">
        <f>'Main Input'!G113</f>
        <v>0</v>
      </c>
      <c r="H113" s="771">
        <f>'Main Input'!H113</f>
        <v>0</v>
      </c>
      <c r="I113" s="771">
        <f>'Main Input'!I113</f>
        <v>0</v>
      </c>
      <c r="J113" s="771">
        <f>'Main Input'!J113</f>
        <v>0</v>
      </c>
      <c r="K113" s="771">
        <f>'Main Input'!K113</f>
        <v>0</v>
      </c>
      <c r="L113" s="771">
        <f>'Main Input'!L113</f>
        <v>0</v>
      </c>
      <c r="M113" s="771">
        <f>'Main Input'!M113</f>
        <v>0</v>
      </c>
      <c r="N113" s="771">
        <f>'Main Input'!N113</f>
        <v>0</v>
      </c>
      <c r="O113" s="771">
        <f>'Main Input'!O113</f>
        <v>0</v>
      </c>
      <c r="P113" s="771">
        <f>'Main Input'!P113</f>
        <v>0</v>
      </c>
      <c r="Q113" s="771">
        <f>'Main Input'!Q113</f>
        <v>0</v>
      </c>
      <c r="R113" s="771">
        <f>'Main Input'!R113</f>
        <v>0</v>
      </c>
      <c r="S113" s="771">
        <f>'Main Input'!S113</f>
        <v>0</v>
      </c>
      <c r="T113" s="771">
        <f>'Main Input'!T113</f>
        <v>0</v>
      </c>
      <c r="U113" s="771">
        <f>'Main Input'!U113</f>
        <v>0</v>
      </c>
      <c r="V113" s="771">
        <f>'Main Input'!V113</f>
        <v>0</v>
      </c>
      <c r="W113" s="771">
        <f>'Main Input'!W113</f>
        <v>0</v>
      </c>
      <c r="X113" s="771">
        <f>'Main Input'!X113</f>
        <v>0</v>
      </c>
      <c r="Y113" s="771">
        <f>'Main Input'!Y113</f>
        <v>0</v>
      </c>
      <c r="Z113" s="771">
        <f>'Main Input'!Z113</f>
        <v>0</v>
      </c>
      <c r="AA113" s="771">
        <f>'Main Input'!AA113</f>
        <v>0</v>
      </c>
      <c r="AB113" s="772">
        <f>'Main Input'!AB113</f>
        <v>0</v>
      </c>
      <c r="AC113" s="772">
        <f>'Main Input'!AC113</f>
        <v>0</v>
      </c>
      <c r="AD113" s="773">
        <f>'Main Input'!AD113</f>
        <v>0</v>
      </c>
      <c r="AE113" s="774">
        <f t="shared" si="33"/>
        <v>0</v>
      </c>
      <c r="AF113" s="775">
        <f>'Cost Plus'!$AE113*f_MilPro</f>
        <v>0</v>
      </c>
      <c r="AG113" s="776">
        <f>'Cost Plus'!$AE113*f_MilPro</f>
        <v>0</v>
      </c>
      <c r="AH113" s="776">
        <f>'Cost Plus'!$AE113*f_MilPro</f>
        <v>0</v>
      </c>
      <c r="AI113" s="776">
        <f>'Cost Plus'!$AE113*f_MilPro</f>
        <v>0</v>
      </c>
      <c r="AJ113" s="776">
        <f>'Cost Plus'!$AE113*f_MilPro</f>
        <v>0</v>
      </c>
      <c r="AK113" s="776">
        <f>'Cost Plus'!$AE113*f_MilPro</f>
        <v>0</v>
      </c>
      <c r="AL113" s="776">
        <f>'Cost Plus'!$AE113*f_MilPro</f>
        <v>0</v>
      </c>
      <c r="AM113" s="776">
        <f>'Cost Plus'!$AE113*f_MilPro</f>
        <v>0</v>
      </c>
      <c r="AN113" s="776">
        <f>'Cost Plus'!$AE113*f_MilPro</f>
        <v>0</v>
      </c>
      <c r="AO113" s="776">
        <f>'Cost Plus'!$AE113*f_MilPro</f>
        <v>0</v>
      </c>
      <c r="AP113" s="776">
        <f>'Cost Plus'!$AE113*f_MilPro</f>
        <v>0</v>
      </c>
      <c r="AQ113" s="776">
        <f>'Cost Plus'!$AE113*f_MilPro</f>
        <v>0</v>
      </c>
      <c r="AR113" s="776">
        <f>'Cost Plus'!$AE113*f_MilPro</f>
        <v>0</v>
      </c>
      <c r="AS113" s="776">
        <f>'Cost Plus'!$AE113*f_MilPro</f>
        <v>0</v>
      </c>
      <c r="AT113" s="776">
        <f>'Cost Plus'!$AE113*f_MilPro</f>
        <v>0</v>
      </c>
      <c r="AU113" s="776">
        <f>'Cost Plus'!$AE113*f_MilPro</f>
        <v>0</v>
      </c>
      <c r="AV113" s="776">
        <f>'Cost Plus'!$AE113*f_MilPro</f>
        <v>0</v>
      </c>
      <c r="AW113" s="776">
        <f>'Cost Plus'!$AE113*f_MilPro</f>
        <v>0</v>
      </c>
      <c r="AX113" s="776">
        <f>'Cost Plus'!$AE113*f_MilPro</f>
        <v>0</v>
      </c>
      <c r="AY113" s="776">
        <f>'Cost Plus'!$AE113*f_MilPro</f>
        <v>0</v>
      </c>
      <c r="AZ113" s="776">
        <f>'Cost Plus'!$AE113*f_MilPro</f>
        <v>0</v>
      </c>
      <c r="BA113" s="776">
        <f>'Cost Plus'!$AE113*f_MilPro</f>
        <v>0</v>
      </c>
      <c r="BB113" s="776">
        <f>'Cost Plus'!$AE113*f_MilPro</f>
        <v>0</v>
      </c>
      <c r="BC113" s="776">
        <f>'Cost Plus'!$AE113*f_MilPro</f>
        <v>0</v>
      </c>
      <c r="BD113" s="776">
        <f>'Cost Plus'!$AE113*f_MilPro</f>
        <v>0</v>
      </c>
      <c r="BE113" s="776">
        <f>'Cost Plus'!$AE113*f_MilPro</f>
        <v>0</v>
      </c>
      <c r="BF113" s="776">
        <f>'Cost Plus'!$AE113*f_MilPro</f>
        <v>0</v>
      </c>
      <c r="BG113" s="776">
        <f>'Cost Plus'!$AE113*f_MilPro</f>
        <v>0</v>
      </c>
      <c r="BH113" s="776">
        <f>'Cost Plus'!$AE113*f_MilPro</f>
        <v>0</v>
      </c>
      <c r="BI113" s="776">
        <f>'Cost Plus'!$AE113*f_MilPro</f>
        <v>0</v>
      </c>
      <c r="BJ113" s="776">
        <f>'Cost Plus'!$AE113*f_MilPro</f>
        <v>0</v>
      </c>
      <c r="BK113" s="776">
        <f>'Cost Plus'!$AE113*f_MilPro</f>
        <v>0</v>
      </c>
      <c r="BL113" s="776">
        <f>'Cost Plus'!$AE113*f_MilPro</f>
        <v>0</v>
      </c>
      <c r="BM113" s="776">
        <f>'Cost Plus'!$AE113*f_MilPro</f>
        <v>0</v>
      </c>
      <c r="BN113" s="776">
        <f>'Cost Plus'!$AE113*f_MilPro</f>
        <v>0</v>
      </c>
      <c r="BO113" s="776">
        <f>'Cost Plus'!$AE113*f_MilPro</f>
        <v>0</v>
      </c>
      <c r="BP113" s="776">
        <f>'Cost Plus'!$AE113*f_MilPro</f>
        <v>0</v>
      </c>
      <c r="BQ113" s="776">
        <f>'Cost Plus'!$AE113*f_MilPro</f>
        <v>0</v>
      </c>
      <c r="BR113" s="776">
        <f>'Cost Plus'!$AE113*f_MilPro</f>
        <v>0</v>
      </c>
      <c r="BS113" s="776">
        <f>'Cost Plus'!$AE113*f_MilPro</f>
        <v>0</v>
      </c>
      <c r="BT113" s="776">
        <f>'Cost Plus'!$AE113*f_MilPro</f>
        <v>0</v>
      </c>
      <c r="BU113" s="776">
        <f>'Cost Plus'!$AE113*f_MilPro</f>
        <v>0</v>
      </c>
      <c r="BV113" s="776">
        <f>'Cost Plus'!$AE113*f_MilPro</f>
        <v>0</v>
      </c>
      <c r="BW113" s="776">
        <f>'Cost Plus'!$AE113*f_MilPro</f>
        <v>0</v>
      </c>
      <c r="BX113" s="776">
        <f>'Cost Plus'!$AE113*f_MilPro</f>
        <v>0</v>
      </c>
      <c r="BY113" s="776">
        <f>'Cost Plus'!$AE113*f_MilPro</f>
        <v>0</v>
      </c>
      <c r="BZ113" s="776">
        <f>'Cost Plus'!$AE113*f_MilPro</f>
        <v>0</v>
      </c>
      <c r="CA113" s="776">
        <f>'Cost Plus'!$AE113*f_MilPro</f>
        <v>0</v>
      </c>
      <c r="CB113" s="776">
        <f>'Cost Plus'!$AE113*f_MilPro</f>
        <v>0</v>
      </c>
      <c r="CC113" s="776">
        <f>'Cost Plus'!$AE113*f_MilPro</f>
        <v>0</v>
      </c>
      <c r="CD113" s="776">
        <f>'Cost Plus'!$AE113*f_MilPro</f>
        <v>0</v>
      </c>
      <c r="CE113" s="776">
        <f>'Cost Plus'!$AE113*f_MilPro</f>
        <v>0</v>
      </c>
      <c r="CF113" s="776">
        <f>'Cost Plus'!$AE113*f_MilPro</f>
        <v>0</v>
      </c>
      <c r="CG113" s="776">
        <f>'Cost Plus'!$AE113*f_MilPro</f>
        <v>0</v>
      </c>
      <c r="CH113" s="776">
        <f>'Cost Plus'!$AE113*f_MilPro</f>
        <v>0</v>
      </c>
      <c r="CI113" s="776">
        <f>'Cost Plus'!$AE113*f_MilPro</f>
        <v>0</v>
      </c>
      <c r="CJ113" s="776">
        <f>'Cost Plus'!$AE113*f_MilPro</f>
        <v>0</v>
      </c>
      <c r="CK113" s="776">
        <f>'Cost Plus'!$AE113*f_MilPro</f>
        <v>0</v>
      </c>
      <c r="CL113" s="776">
        <f>'Cost Plus'!$AE113*f_MilPro</f>
        <v>0</v>
      </c>
      <c r="CM113" s="776">
        <f>'Cost Plus'!$AE113*f_MilPro</f>
        <v>0</v>
      </c>
      <c r="CN113" s="776">
        <f>'Cost Plus'!$AE113*f_MilPro</f>
        <v>0</v>
      </c>
      <c r="CO113" s="776">
        <f>'Cost Plus'!$AE113*f_MilPro</f>
        <v>0</v>
      </c>
      <c r="CP113" s="776">
        <f>'Cost Plus'!$AE113*f_MilPro</f>
        <v>0</v>
      </c>
      <c r="CQ113" s="776">
        <f>'Cost Plus'!$AE113*f_MilPro</f>
        <v>0</v>
      </c>
      <c r="CR113" s="776">
        <f>'Cost Plus'!$AE113*f_MilPro</f>
        <v>0</v>
      </c>
      <c r="CS113" s="776">
        <f>'Cost Plus'!$AE113*f_MilPro</f>
        <v>0</v>
      </c>
      <c r="CT113" s="776">
        <f>'Cost Plus'!$AE113*f_MilPro</f>
        <v>0</v>
      </c>
      <c r="CU113" s="776">
        <f>'Cost Plus'!$AE113*f_MilPro</f>
        <v>0</v>
      </c>
      <c r="CV113" s="776">
        <f>'Cost Plus'!$AE113*f_MilPro</f>
        <v>0</v>
      </c>
      <c r="CW113" s="776">
        <f>'Cost Plus'!$AE113*f_MilPro</f>
        <v>0</v>
      </c>
      <c r="CX113" s="776">
        <f>'Cost Plus'!$AE113*f_MilPro</f>
        <v>0</v>
      </c>
      <c r="CY113" s="776">
        <f>'Cost Plus'!$AE113*f_MilPro</f>
        <v>0</v>
      </c>
      <c r="CZ113" s="776">
        <f>'Cost Plus'!$AE113*f_MilPro</f>
        <v>0</v>
      </c>
      <c r="DA113" s="776">
        <f>'Cost Plus'!$AE113*f_MilPro</f>
        <v>0</v>
      </c>
      <c r="DB113" s="776">
        <f>'Cost Plus'!$AE113*f_MilPro</f>
        <v>0</v>
      </c>
      <c r="DC113" s="776">
        <f>'Cost Plus'!$AE113*f_MilPro</f>
        <v>0</v>
      </c>
      <c r="DD113" s="776">
        <f>'Cost Plus'!$AE113*f_MilPro</f>
        <v>0</v>
      </c>
      <c r="DE113" s="776">
        <f>'Cost Plus'!$AE113*f_MilPro</f>
        <v>0</v>
      </c>
      <c r="DF113" s="776">
        <f>'Cost Plus'!$AE113*f_MilPro</f>
        <v>0</v>
      </c>
      <c r="DG113" s="776">
        <f>'Cost Plus'!$AE113*f_MilPro</f>
        <v>0</v>
      </c>
      <c r="DH113" s="776">
        <f>'Cost Plus'!$AE113*f_MilPro</f>
        <v>0</v>
      </c>
      <c r="DI113" s="776">
        <f>'Cost Plus'!$AE113*f_MilPro</f>
        <v>0</v>
      </c>
      <c r="DJ113" s="776">
        <f>'Cost Plus'!$AE113*f_MilPro</f>
        <v>0</v>
      </c>
      <c r="DK113" s="776">
        <f>'Cost Plus'!$AE113*f_MilPro</f>
        <v>0</v>
      </c>
      <c r="DL113" s="776">
        <f>'Cost Plus'!$AE113*f_MilPro</f>
        <v>0</v>
      </c>
      <c r="DM113" s="776">
        <f>'Cost Plus'!$AE113*f_MilPro</f>
        <v>0</v>
      </c>
      <c r="DN113" s="776">
        <f>'Cost Plus'!$AE113*f_MilPro</f>
        <v>0</v>
      </c>
      <c r="DO113" s="776">
        <f>'Cost Plus'!$AE113*f_MilPro</f>
        <v>0</v>
      </c>
      <c r="DP113" s="776">
        <f>'Cost Plus'!$AE113*f_MilPro</f>
        <v>0</v>
      </c>
      <c r="DQ113" s="776">
        <f>'Cost Plus'!$AE113*f_MilPro</f>
        <v>0</v>
      </c>
      <c r="DR113" s="776">
        <f>'Cost Plus'!$AE113*f_MilPro</f>
        <v>0</v>
      </c>
      <c r="DS113" s="776">
        <f>'Cost Plus'!$AE113*f_MilPro</f>
        <v>0</v>
      </c>
      <c r="DT113" s="776">
        <f>'Cost Plus'!$AE113*f_MilPro</f>
        <v>0</v>
      </c>
      <c r="DU113" s="776">
        <f>'Cost Plus'!$AE113*f_MilPro</f>
        <v>0</v>
      </c>
      <c r="DV113" s="776">
        <f>'Cost Plus'!$AE113*f_MilPro</f>
        <v>0</v>
      </c>
      <c r="DW113" s="776">
        <f>'Cost Plus'!$AE113*f_MilPro</f>
        <v>0</v>
      </c>
      <c r="DX113" s="776">
        <f>'Cost Plus'!$AE113*f_MilPro</f>
        <v>0</v>
      </c>
      <c r="DY113" s="776">
        <f>'Cost Plus'!$AE113*f_MilPro</f>
        <v>0</v>
      </c>
      <c r="DZ113" s="776">
        <f>'Cost Plus'!$AE113*f_MilPro</f>
        <v>0</v>
      </c>
      <c r="EA113" s="776">
        <f>'Cost Plus'!$AE113*f_MilPro</f>
        <v>0</v>
      </c>
      <c r="EB113" s="776">
        <f>'Cost Plus'!$AE113*f_MilPro</f>
        <v>0</v>
      </c>
      <c r="EC113" s="776">
        <f>'Cost Plus'!$AE113*f_MilPro</f>
        <v>0</v>
      </c>
      <c r="ED113" s="776">
        <f>'Cost Plus'!$AE113*f_MilPro</f>
        <v>0</v>
      </c>
      <c r="EE113" s="776">
        <f>'Cost Plus'!$AE113*f_MilPro</f>
        <v>0</v>
      </c>
      <c r="EF113" s="776">
        <f>'Cost Plus'!$AE113*f_MilPro</f>
        <v>0</v>
      </c>
      <c r="EG113" s="776">
        <f>'Cost Plus'!$AE113*f_MilPro</f>
        <v>0</v>
      </c>
      <c r="EH113" s="776">
        <f>'Cost Plus'!$AE113*f_MilPro</f>
        <v>0</v>
      </c>
      <c r="EI113" s="776">
        <f>'Cost Plus'!$AE113*f_MilPro</f>
        <v>0</v>
      </c>
      <c r="EJ113" s="776">
        <f>'Cost Plus'!$AE113*f_MilPro</f>
        <v>0</v>
      </c>
      <c r="EK113" s="776">
        <f>'Cost Plus'!$AE113*f_MilPro</f>
        <v>0</v>
      </c>
      <c r="EL113" s="776">
        <f>'Cost Plus'!$AE113*f_MilPro</f>
        <v>0</v>
      </c>
      <c r="EM113" s="776">
        <f>'Cost Plus'!$AE113*f_MilPro</f>
        <v>0</v>
      </c>
      <c r="EN113" s="776">
        <f>'Cost Plus'!$AE113*f_MilPro</f>
        <v>0</v>
      </c>
      <c r="EO113" s="776">
        <f>'Cost Plus'!$AE113*f_MilPro</f>
        <v>0</v>
      </c>
      <c r="EP113" s="776">
        <f>'Cost Plus'!$AE113*f_MilPro</f>
        <v>0</v>
      </c>
      <c r="EQ113" s="776">
        <f>'Cost Plus'!$AE113*f_MilPro</f>
        <v>0</v>
      </c>
      <c r="ER113" s="776">
        <f>'Cost Plus'!$AE113*f_MilPro</f>
        <v>0</v>
      </c>
      <c r="ES113" s="776">
        <f>'Cost Plus'!$AE113*f_MilPro</f>
        <v>0</v>
      </c>
      <c r="ET113" s="776">
        <f>'Cost Plus'!$AE113*f_MilPro</f>
        <v>0</v>
      </c>
      <c r="EU113" s="776">
        <f>'Cost Plus'!$AE113*f_MilPro</f>
        <v>0</v>
      </c>
      <c r="EV113" s="776">
        <f>'Cost Plus'!$AE113*f_MilPro</f>
        <v>0</v>
      </c>
      <c r="EW113" s="776">
        <f>'Cost Plus'!$AE113*f_MilPro</f>
        <v>0</v>
      </c>
      <c r="EX113" s="776">
        <f>'Cost Plus'!$AE113*f_MilPro</f>
        <v>0</v>
      </c>
      <c r="EY113" s="612"/>
      <c r="EZ113" s="777">
        <f>'Main Input'!EZ113</f>
        <v>0</v>
      </c>
      <c r="FA113" s="777">
        <f>'Main Input'!FA113</f>
        <v>0</v>
      </c>
      <c r="FB113" s="778">
        <f>'Main Input'!FB113</f>
        <v>0</v>
      </c>
      <c r="FC113" s="778">
        <f>'Main Input'!FC113</f>
        <v>0</v>
      </c>
      <c r="FD113" s="778">
        <f>'Main Input'!FD113</f>
        <v>0</v>
      </c>
      <c r="FE113" s="777">
        <f>'Main Input'!FE113</f>
        <v>0</v>
      </c>
      <c r="FF113" s="777">
        <f>'Main Input'!FF113</f>
        <v>0</v>
      </c>
      <c r="FG113" s="777">
        <f>'Main Input'!FG113</f>
        <v>0</v>
      </c>
      <c r="FH113" s="779">
        <f>'Main Input'!FH113</f>
        <v>0</v>
      </c>
      <c r="FI113" s="780">
        <f>'Main Input'!FI113</f>
        <v>0</v>
      </c>
      <c r="FJ113" s="780">
        <f>'Main Input'!FJ113</f>
        <v>0</v>
      </c>
      <c r="FK113" s="612"/>
      <c r="FL113" s="531">
        <f>CVbloc6</f>
        <v>1</v>
      </c>
      <c r="FM113" s="86"/>
      <c r="FN113" s="612"/>
    </row>
    <row r="114" spans="1:170" s="634" customFormat="1" ht="5.0999999999999996" customHeight="1">
      <c r="A114" s="205"/>
      <c r="B114" s="201"/>
      <c r="C114" s="201"/>
      <c r="D114" s="201"/>
      <c r="E114" s="234"/>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2"/>
      <c r="AC114" s="201"/>
      <c r="AD114" s="203"/>
      <c r="AE114" s="296"/>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c r="CH114" s="301"/>
      <c r="CI114" s="301"/>
      <c r="CJ114" s="301"/>
      <c r="CK114" s="301"/>
      <c r="CL114" s="301"/>
      <c r="CM114" s="301"/>
      <c r="CN114" s="301"/>
      <c r="CO114" s="301"/>
      <c r="CP114" s="301"/>
      <c r="CQ114" s="301"/>
      <c r="CR114" s="301"/>
      <c r="CS114" s="301"/>
      <c r="CT114" s="301"/>
      <c r="CU114" s="301"/>
      <c r="CV114" s="301"/>
      <c r="CW114" s="301"/>
      <c r="CX114" s="301"/>
      <c r="CY114" s="301"/>
      <c r="CZ114" s="301"/>
      <c r="DA114" s="301"/>
      <c r="DB114" s="301"/>
      <c r="DC114" s="301"/>
      <c r="DD114" s="301"/>
      <c r="DE114" s="301"/>
      <c r="DF114" s="301"/>
      <c r="DG114" s="301"/>
      <c r="DH114" s="301"/>
      <c r="DI114" s="301"/>
      <c r="DJ114" s="301"/>
      <c r="DK114" s="301"/>
      <c r="DL114" s="301"/>
      <c r="DM114" s="301"/>
      <c r="DN114" s="301"/>
      <c r="DO114" s="301"/>
      <c r="DP114" s="301"/>
      <c r="DQ114" s="301"/>
      <c r="DR114" s="301"/>
      <c r="DS114" s="301"/>
      <c r="DT114" s="301"/>
      <c r="DU114" s="301"/>
      <c r="DV114" s="301"/>
      <c r="DW114" s="301"/>
      <c r="DX114" s="301"/>
      <c r="DY114" s="301"/>
      <c r="DZ114" s="301"/>
      <c r="EA114" s="301"/>
      <c r="EB114" s="301"/>
      <c r="EC114" s="301"/>
      <c r="ED114" s="301"/>
      <c r="EE114" s="301"/>
      <c r="EF114" s="301"/>
      <c r="EG114" s="301"/>
      <c r="EH114" s="301"/>
      <c r="EI114" s="301"/>
      <c r="EJ114" s="301"/>
      <c r="EK114" s="301"/>
      <c r="EL114" s="301"/>
      <c r="EM114" s="301"/>
      <c r="EN114" s="301"/>
      <c r="EO114" s="301"/>
      <c r="EP114" s="301"/>
      <c r="EQ114" s="301"/>
      <c r="ER114" s="301"/>
      <c r="ES114" s="301"/>
      <c r="ET114" s="301"/>
      <c r="EU114" s="301"/>
      <c r="EV114" s="301"/>
      <c r="EW114" s="301"/>
      <c r="EX114" s="301"/>
      <c r="EY114" s="632"/>
      <c r="EZ114" s="201"/>
      <c r="FA114" s="201"/>
      <c r="FB114" s="201"/>
      <c r="FC114" s="201"/>
      <c r="FD114" s="201"/>
      <c r="FE114" s="201"/>
      <c r="FF114" s="201"/>
      <c r="FG114" s="201"/>
      <c r="FH114" s="201"/>
      <c r="FI114" s="201"/>
      <c r="FJ114" s="201"/>
      <c r="FK114" s="632"/>
      <c r="FL114" s="201"/>
      <c r="FM114" s="201"/>
      <c r="FN114" s="633"/>
    </row>
    <row r="115" spans="1:170" ht="12.75" customHeight="1">
      <c r="A115" s="727">
        <f>ROWS(A14:A114)</f>
        <v>101</v>
      </c>
      <c r="B115" s="86"/>
      <c r="C115" s="232"/>
      <c r="D115" s="863">
        <f>IF(ABS(A115-ChkRow1)&gt;ErrTol,1,0)</f>
        <v>0</v>
      </c>
      <c r="E115" s="86"/>
      <c r="AD115" s="827">
        <f t="shared" ref="AD115:BI115" si="34">SUM(AD14:AD114)</f>
        <v>36581</v>
      </c>
      <c r="AE115" s="668">
        <f t="shared" ca="1" si="34"/>
        <v>35701684.273700744</v>
      </c>
      <c r="AF115" s="783">
        <f t="shared" ca="1" si="34"/>
        <v>0</v>
      </c>
      <c r="AG115" s="784">
        <f t="shared" ca="1" si="34"/>
        <v>49553.36538461539</v>
      </c>
      <c r="AH115" s="784">
        <f t="shared" ca="1" si="34"/>
        <v>499166.96031168418</v>
      </c>
      <c r="AI115" s="784">
        <f t="shared" ca="1" si="34"/>
        <v>3384989.3341097618</v>
      </c>
      <c r="AJ115" s="784">
        <f t="shared" ca="1" si="34"/>
        <v>437356.00077642762</v>
      </c>
      <c r="AK115" s="784">
        <f t="shared" ca="1" si="34"/>
        <v>1774901.6998950155</v>
      </c>
      <c r="AL115" s="784">
        <f t="shared" ca="1" si="34"/>
        <v>429074.18987899151</v>
      </c>
      <c r="AM115" s="784">
        <f t="shared" ca="1" si="34"/>
        <v>786420.34372514533</v>
      </c>
      <c r="AN115" s="784">
        <f t="shared" ca="1" si="34"/>
        <v>1148916.0428437339</v>
      </c>
      <c r="AO115" s="784">
        <f t="shared" ca="1" si="34"/>
        <v>395228.03603283758</v>
      </c>
      <c r="AP115" s="784">
        <f t="shared" ca="1" si="34"/>
        <v>395228.03603283758</v>
      </c>
      <c r="AQ115" s="784">
        <f t="shared" ca="1" si="34"/>
        <v>634750.65822835092</v>
      </c>
      <c r="AR115" s="784">
        <f t="shared" ca="1" si="34"/>
        <v>394210.08731488895</v>
      </c>
      <c r="AS115" s="784">
        <f t="shared" ca="1" si="34"/>
        <v>394210.08731488988</v>
      </c>
      <c r="AT115" s="784">
        <f t="shared" ca="1" si="34"/>
        <v>667916.81207450433</v>
      </c>
      <c r="AU115" s="784">
        <f t="shared" ca="1" si="34"/>
        <v>427376.24116104282</v>
      </c>
      <c r="AV115" s="784">
        <f t="shared" ca="1" si="34"/>
        <v>428145.47193027381</v>
      </c>
      <c r="AW115" s="784">
        <f t="shared" ca="1" si="34"/>
        <v>671893.25045591441</v>
      </c>
      <c r="AX115" s="784">
        <f t="shared" ca="1" si="34"/>
        <v>394979.31808411947</v>
      </c>
      <c r="AY115" s="784">
        <f t="shared" ca="1" si="34"/>
        <v>394979.31808411999</v>
      </c>
      <c r="AZ115" s="784">
        <f t="shared" ca="1" si="34"/>
        <v>640330.70041584922</v>
      </c>
      <c r="BA115" s="784">
        <f t="shared" ca="1" si="34"/>
        <v>394979.31808411999</v>
      </c>
      <c r="BB115" s="784">
        <f t="shared" ca="1" si="34"/>
        <v>394979.31808411999</v>
      </c>
      <c r="BC115" s="784">
        <f t="shared" ca="1" si="34"/>
        <v>640330.70041584945</v>
      </c>
      <c r="BD115" s="784">
        <f t="shared" ca="1" si="34"/>
        <v>394979.31808412075</v>
      </c>
      <c r="BE115" s="784">
        <f t="shared" ca="1" si="34"/>
        <v>394979.31808411947</v>
      </c>
      <c r="BF115" s="784">
        <f t="shared" ca="1" si="34"/>
        <v>640330.70041585003</v>
      </c>
      <c r="BG115" s="784">
        <f t="shared" ca="1" si="34"/>
        <v>391421.83259558596</v>
      </c>
      <c r="BH115" s="784">
        <f t="shared" ca="1" si="34"/>
        <v>392206.44798020227</v>
      </c>
      <c r="BI115" s="784">
        <f t="shared" ca="1" si="34"/>
        <v>640829.18207635591</v>
      </c>
      <c r="BJ115" s="784">
        <f t="shared" ref="BJ115:CO115" ca="1" si="35">SUM(BJ14:BJ114)</f>
        <v>392206.44798020227</v>
      </c>
      <c r="BK115" s="784">
        <f t="shared" ca="1" si="35"/>
        <v>392206.44798020227</v>
      </c>
      <c r="BL115" s="784">
        <f t="shared" ca="1" si="35"/>
        <v>642464.85795856791</v>
      </c>
      <c r="BM115" s="784">
        <f t="shared" ca="1" si="35"/>
        <v>392206.44798020151</v>
      </c>
      <c r="BN115" s="784">
        <f t="shared" ca="1" si="35"/>
        <v>392206.44798020227</v>
      </c>
      <c r="BO115" s="784">
        <f t="shared" ca="1" si="35"/>
        <v>642464.85795856756</v>
      </c>
      <c r="BP115" s="784">
        <f t="shared" ca="1" si="35"/>
        <v>392206.44798020227</v>
      </c>
      <c r="BQ115" s="784">
        <f t="shared" ca="1" si="35"/>
        <v>392206.44798020227</v>
      </c>
      <c r="BR115" s="784">
        <f t="shared" ca="1" si="35"/>
        <v>642464.85795856814</v>
      </c>
      <c r="BS115" s="784">
        <f t="shared" ca="1" si="35"/>
        <v>388648.96249166876</v>
      </c>
      <c r="BT115" s="784">
        <f t="shared" ca="1" si="35"/>
        <v>389449.27018397563</v>
      </c>
      <c r="BU115" s="784">
        <f t="shared" ca="1" si="35"/>
        <v>643044.45896205236</v>
      </c>
      <c r="BV115" s="784">
        <f t="shared" ca="1" si="35"/>
        <v>389449.27018397563</v>
      </c>
      <c r="BW115" s="784">
        <f t="shared" ca="1" si="35"/>
        <v>389449.27018397563</v>
      </c>
      <c r="BX115" s="784">
        <f t="shared" ca="1" si="35"/>
        <v>644712.84836190823</v>
      </c>
      <c r="BY115" s="784">
        <f t="shared" ca="1" si="35"/>
        <v>389449.27018397563</v>
      </c>
      <c r="BZ115" s="784">
        <f t="shared" ca="1" si="35"/>
        <v>389449.27018397622</v>
      </c>
      <c r="CA115" s="784">
        <f t="shared" ca="1" si="35"/>
        <v>644712.84836190881</v>
      </c>
      <c r="CB115" s="784">
        <f t="shared" ca="1" si="35"/>
        <v>389449.27018397563</v>
      </c>
      <c r="CC115" s="784">
        <f t="shared" ca="1" si="35"/>
        <v>389449.27018397563</v>
      </c>
      <c r="CD115" s="784">
        <f t="shared" ca="1" si="35"/>
        <v>644712.84836190823</v>
      </c>
      <c r="CE115" s="784">
        <f t="shared" ca="1" si="35"/>
        <v>385891.78469544213</v>
      </c>
      <c r="CF115" s="784">
        <f t="shared" ca="1" si="35"/>
        <v>386708.09854159679</v>
      </c>
      <c r="CG115" s="784">
        <f t="shared" ca="1" si="35"/>
        <v>645375.19109523471</v>
      </c>
      <c r="CH115" s="784">
        <f t="shared" ca="1" si="35"/>
        <v>386708.09854159679</v>
      </c>
      <c r="CI115" s="784">
        <f t="shared" ca="1" si="35"/>
        <v>386708.09854159597</v>
      </c>
      <c r="CJ115" s="784">
        <f t="shared" ca="1" si="35"/>
        <v>647076.94828308921</v>
      </c>
      <c r="CK115" s="784">
        <f t="shared" ca="1" si="35"/>
        <v>386708.09854159679</v>
      </c>
      <c r="CL115" s="784">
        <f t="shared" ca="1" si="35"/>
        <v>386708.09854159597</v>
      </c>
      <c r="CM115" s="784">
        <f t="shared" ca="1" si="35"/>
        <v>647076.94828308863</v>
      </c>
      <c r="CN115" s="784">
        <f t="shared" ca="1" si="35"/>
        <v>386708.09854159597</v>
      </c>
      <c r="CO115" s="784">
        <f t="shared" ca="1" si="35"/>
        <v>386708.09854159679</v>
      </c>
      <c r="CP115" s="784">
        <f t="shared" ref="CP115:DU115" ca="1" si="36">SUM(CP14:CP114)</f>
        <v>647076.94828308793</v>
      </c>
      <c r="CQ115" s="784">
        <f t="shared" ca="1" si="36"/>
        <v>383150.61305306328</v>
      </c>
      <c r="CR115" s="784">
        <f t="shared" ca="1" si="36"/>
        <v>383983.25317613955</v>
      </c>
      <c r="CS115" s="784">
        <f t="shared" ca="1" si="36"/>
        <v>647823.68758085172</v>
      </c>
      <c r="CT115" s="784">
        <f t="shared" ca="1" si="36"/>
        <v>0</v>
      </c>
      <c r="CU115" s="784">
        <f t="shared" ca="1" si="36"/>
        <v>0</v>
      </c>
      <c r="CV115" s="784">
        <f t="shared" ca="1" si="36"/>
        <v>0</v>
      </c>
      <c r="CW115" s="784">
        <f t="shared" ca="1" si="36"/>
        <v>0</v>
      </c>
      <c r="CX115" s="784">
        <f t="shared" ca="1" si="36"/>
        <v>0</v>
      </c>
      <c r="CY115" s="784">
        <f t="shared" ca="1" si="36"/>
        <v>0</v>
      </c>
      <c r="CZ115" s="784">
        <f t="shared" ca="1" si="36"/>
        <v>0</v>
      </c>
      <c r="DA115" s="784">
        <f t="shared" ca="1" si="36"/>
        <v>0</v>
      </c>
      <c r="DB115" s="784">
        <f t="shared" ca="1" si="36"/>
        <v>0</v>
      </c>
      <c r="DC115" s="784">
        <f t="shared" ca="1" si="36"/>
        <v>0</v>
      </c>
      <c r="DD115" s="784">
        <f t="shared" ca="1" si="36"/>
        <v>0</v>
      </c>
      <c r="DE115" s="784">
        <f t="shared" ca="1" si="36"/>
        <v>0</v>
      </c>
      <c r="DF115" s="784">
        <f t="shared" ca="1" si="36"/>
        <v>0</v>
      </c>
      <c r="DG115" s="784">
        <f t="shared" ca="1" si="36"/>
        <v>0</v>
      </c>
      <c r="DH115" s="784">
        <f t="shared" ca="1" si="36"/>
        <v>0</v>
      </c>
      <c r="DI115" s="784">
        <f t="shared" ca="1" si="36"/>
        <v>0</v>
      </c>
      <c r="DJ115" s="784">
        <f t="shared" ca="1" si="36"/>
        <v>0</v>
      </c>
      <c r="DK115" s="784">
        <f t="shared" ca="1" si="36"/>
        <v>0</v>
      </c>
      <c r="DL115" s="784">
        <f t="shared" ca="1" si="36"/>
        <v>0</v>
      </c>
      <c r="DM115" s="784">
        <f t="shared" ca="1" si="36"/>
        <v>0</v>
      </c>
      <c r="DN115" s="784">
        <f t="shared" ca="1" si="36"/>
        <v>0</v>
      </c>
      <c r="DO115" s="784">
        <f t="shared" ca="1" si="36"/>
        <v>0</v>
      </c>
      <c r="DP115" s="784">
        <f t="shared" ca="1" si="36"/>
        <v>0</v>
      </c>
      <c r="DQ115" s="784">
        <f t="shared" ca="1" si="36"/>
        <v>0</v>
      </c>
      <c r="DR115" s="784">
        <f t="shared" ca="1" si="36"/>
        <v>0</v>
      </c>
      <c r="DS115" s="784">
        <f t="shared" ca="1" si="36"/>
        <v>0</v>
      </c>
      <c r="DT115" s="784">
        <f t="shared" ca="1" si="36"/>
        <v>0</v>
      </c>
      <c r="DU115" s="784">
        <f t="shared" ca="1" si="36"/>
        <v>0</v>
      </c>
      <c r="DV115" s="784">
        <f t="shared" ref="DV115:EX115" ca="1" si="37">SUM(DV14:DV114)</f>
        <v>0</v>
      </c>
      <c r="DW115" s="784">
        <f t="shared" ca="1" si="37"/>
        <v>0</v>
      </c>
      <c r="DX115" s="784">
        <f t="shared" ca="1" si="37"/>
        <v>0</v>
      </c>
      <c r="DY115" s="784">
        <f t="shared" ca="1" si="37"/>
        <v>0</v>
      </c>
      <c r="DZ115" s="784">
        <f t="shared" ca="1" si="37"/>
        <v>0</v>
      </c>
      <c r="EA115" s="784">
        <f t="shared" ca="1" si="37"/>
        <v>0</v>
      </c>
      <c r="EB115" s="784">
        <f t="shared" ca="1" si="37"/>
        <v>0</v>
      </c>
      <c r="EC115" s="784">
        <f t="shared" ca="1" si="37"/>
        <v>0</v>
      </c>
      <c r="ED115" s="784">
        <f t="shared" ca="1" si="37"/>
        <v>0</v>
      </c>
      <c r="EE115" s="784">
        <f t="shared" ca="1" si="37"/>
        <v>0</v>
      </c>
      <c r="EF115" s="784">
        <f t="shared" ca="1" si="37"/>
        <v>0</v>
      </c>
      <c r="EG115" s="784">
        <f t="shared" ca="1" si="37"/>
        <v>0</v>
      </c>
      <c r="EH115" s="784">
        <f t="shared" ca="1" si="37"/>
        <v>0</v>
      </c>
      <c r="EI115" s="784">
        <f t="shared" ca="1" si="37"/>
        <v>0</v>
      </c>
      <c r="EJ115" s="784">
        <f t="shared" ca="1" si="37"/>
        <v>0</v>
      </c>
      <c r="EK115" s="784">
        <f t="shared" ca="1" si="37"/>
        <v>0</v>
      </c>
      <c r="EL115" s="784">
        <f t="shared" ca="1" si="37"/>
        <v>0</v>
      </c>
      <c r="EM115" s="784">
        <f t="shared" ca="1" si="37"/>
        <v>0</v>
      </c>
      <c r="EN115" s="784">
        <f t="shared" ca="1" si="37"/>
        <v>0</v>
      </c>
      <c r="EO115" s="784">
        <f t="shared" ca="1" si="37"/>
        <v>0</v>
      </c>
      <c r="EP115" s="784">
        <f t="shared" ca="1" si="37"/>
        <v>0</v>
      </c>
      <c r="EQ115" s="784">
        <f t="shared" ca="1" si="37"/>
        <v>0</v>
      </c>
      <c r="ER115" s="784">
        <f t="shared" ca="1" si="37"/>
        <v>0</v>
      </c>
      <c r="ES115" s="784">
        <f t="shared" ca="1" si="37"/>
        <v>0</v>
      </c>
      <c r="ET115" s="784">
        <f t="shared" ca="1" si="37"/>
        <v>0</v>
      </c>
      <c r="EU115" s="784">
        <f t="shared" ca="1" si="37"/>
        <v>0</v>
      </c>
      <c r="EV115" s="784">
        <f t="shared" ca="1" si="37"/>
        <v>0</v>
      </c>
      <c r="EW115" s="784">
        <f t="shared" ca="1" si="37"/>
        <v>0</v>
      </c>
      <c r="EX115" s="785">
        <f t="shared" ca="1" si="37"/>
        <v>0</v>
      </c>
      <c r="EY115" s="612"/>
      <c r="FK115" s="612"/>
      <c r="FL115" s="86"/>
      <c r="FM115" s="86"/>
      <c r="FN115" s="612"/>
    </row>
    <row r="116" spans="1:170">
      <c r="AE116" s="621"/>
      <c r="EY116" s="612"/>
      <c r="FK116" s="612"/>
      <c r="FL116" s="86"/>
      <c r="FM116" s="86"/>
      <c r="FN116" s="612"/>
    </row>
    <row r="117" spans="1:170" s="679" customFormat="1" ht="12.75" customHeight="1">
      <c r="A117" s="180" t="s">
        <v>75</v>
      </c>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1"/>
      <c r="AC117" s="91"/>
      <c r="AD117" s="91"/>
      <c r="AE117" s="91"/>
      <c r="AF117" s="91"/>
      <c r="AG117" s="91"/>
      <c r="AH117" s="91"/>
      <c r="AI117" s="91"/>
      <c r="AJ117" s="91"/>
      <c r="AK117" s="91"/>
      <c r="AL117" s="91"/>
      <c r="AM117" s="91"/>
      <c r="AN117" s="91"/>
      <c r="AO117" s="91"/>
      <c r="AP117" s="91"/>
      <c r="AQ117" s="93"/>
      <c r="AR117" s="93"/>
      <c r="AS117" s="93"/>
      <c r="AT117" s="93"/>
      <c r="AU117" s="93"/>
      <c r="AV117" s="93"/>
      <c r="AW117" s="93"/>
      <c r="AX117" s="93"/>
      <c r="AY117" s="93"/>
      <c r="AZ117" s="93"/>
      <c r="BA117" s="93"/>
      <c r="BB117" s="93"/>
      <c r="BC117" s="93"/>
      <c r="BD117" s="93"/>
      <c r="BE117" s="93"/>
      <c r="BF117" s="93"/>
      <c r="BG117" s="93"/>
      <c r="BH117" s="93"/>
      <c r="BI117" s="93"/>
      <c r="BJ117" s="93"/>
      <c r="BK117" s="93"/>
      <c r="BL117" s="93"/>
      <c r="BM117" s="93"/>
      <c r="BN117" s="93"/>
      <c r="BO117" s="93"/>
      <c r="BP117" s="93"/>
      <c r="BQ117" s="93"/>
      <c r="BR117" s="93"/>
      <c r="BS117" s="93"/>
      <c r="BT117" s="93"/>
      <c r="BU117" s="93"/>
      <c r="BV117" s="93"/>
      <c r="BW117" s="93"/>
      <c r="BX117" s="93"/>
      <c r="BY117" s="93"/>
      <c r="BZ117" s="93"/>
      <c r="CA117" s="93"/>
      <c r="CB117" s="93"/>
      <c r="CC117" s="93"/>
      <c r="CD117" s="93"/>
      <c r="CE117" s="93"/>
      <c r="CF117" s="93"/>
      <c r="CG117" s="93"/>
      <c r="CH117" s="93"/>
      <c r="CI117" s="93"/>
      <c r="CJ117" s="93"/>
      <c r="CK117" s="93"/>
      <c r="CL117" s="93"/>
      <c r="CM117" s="93"/>
      <c r="CN117" s="93"/>
      <c r="CO117" s="93"/>
      <c r="CP117" s="93"/>
      <c r="CQ117" s="93"/>
      <c r="CR117" s="93"/>
      <c r="CS117" s="93"/>
      <c r="CT117" s="93"/>
      <c r="CU117" s="93"/>
      <c r="CV117" s="93"/>
      <c r="CW117" s="93"/>
      <c r="CX117" s="93"/>
      <c r="CY117" s="93"/>
      <c r="CZ117" s="93"/>
      <c r="DA117" s="93"/>
      <c r="DB117" s="93"/>
      <c r="DC117" s="93"/>
      <c r="DD117" s="93"/>
      <c r="DE117" s="93"/>
      <c r="DF117" s="93"/>
      <c r="DG117" s="93"/>
      <c r="DH117" s="93"/>
      <c r="DI117" s="93"/>
      <c r="DJ117" s="93"/>
      <c r="DK117" s="93"/>
      <c r="DL117" s="93"/>
      <c r="DM117" s="93"/>
      <c r="DN117" s="93"/>
      <c r="DO117" s="93"/>
      <c r="DP117" s="93"/>
      <c r="DQ117" s="93"/>
      <c r="DR117" s="93"/>
      <c r="DS117" s="93"/>
      <c r="DT117" s="93"/>
      <c r="DU117" s="93"/>
      <c r="DV117" s="93"/>
      <c r="DW117" s="93"/>
      <c r="DX117" s="93"/>
      <c r="DY117" s="93"/>
      <c r="DZ117" s="93"/>
      <c r="EA117" s="93"/>
      <c r="EB117" s="93"/>
      <c r="EC117" s="93"/>
      <c r="ED117" s="93"/>
      <c r="EE117" s="93"/>
      <c r="EF117" s="93"/>
      <c r="EG117" s="93"/>
      <c r="EH117" s="93"/>
      <c r="EI117" s="93"/>
      <c r="EJ117" s="93"/>
      <c r="EK117" s="93"/>
      <c r="EL117" s="93"/>
      <c r="EM117" s="93"/>
      <c r="EN117" s="93"/>
      <c r="EO117" s="93"/>
      <c r="EP117" s="93"/>
      <c r="EQ117" s="93"/>
      <c r="ER117" s="93"/>
      <c r="ES117" s="93"/>
      <c r="ET117" s="93"/>
      <c r="EU117" s="93"/>
      <c r="EV117" s="93"/>
      <c r="EW117" s="93"/>
      <c r="EX117" s="93"/>
      <c r="EY117" s="93"/>
      <c r="EZ117" s="93"/>
      <c r="FA117" s="93"/>
      <c r="FB117" s="93"/>
      <c r="FC117" s="93"/>
      <c r="FD117" s="93"/>
      <c r="FE117" s="93"/>
      <c r="FF117" s="93"/>
      <c r="FG117" s="93"/>
      <c r="FH117" s="93"/>
      <c r="FI117" s="93"/>
      <c r="FJ117" s="93"/>
      <c r="FK117" s="93"/>
      <c r="FL117" s="93"/>
      <c r="FM117" s="93"/>
      <c r="FN117" s="93"/>
    </row>
    <row r="118" spans="1:170" hidden="1"/>
    <row r="119" spans="1:170" hidden="1"/>
    <row r="120" spans="1:170" hidden="1"/>
    <row r="121" spans="1:170" hidden="1"/>
    <row r="122" spans="1:170" hidden="1"/>
    <row r="123" spans="1:170" hidden="1">
      <c r="C123" s="232"/>
    </row>
    <row r="124" spans="1:170" hidden="1"/>
    <row r="125" spans="1:170" hidden="1"/>
    <row r="126" spans="1:170" hidden="1"/>
    <row r="127" spans="1:170" hidden="1"/>
    <row r="128" spans="1:170"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spans="1:1" hidden="1"/>
    <row r="722" spans="1:1" hidden="1"/>
    <row r="723" spans="1:1" hidden="1"/>
    <row r="724" spans="1:1" hidden="1"/>
    <row r="725" spans="1:1" hidden="1"/>
    <row r="726" spans="1:1" hidden="1"/>
    <row r="727" spans="1:1" hidden="1"/>
    <row r="728" spans="1:1" hidden="1"/>
    <row r="729" spans="1:1" hidden="1"/>
    <row r="730" spans="1:1" hidden="1"/>
    <row r="731" spans="1:1" hidden="1"/>
    <row r="732" spans="1:1" hidden="1"/>
    <row r="733" spans="1:1" hidden="1"/>
    <row r="734" spans="1:1" hidden="1"/>
    <row r="735" spans="1:1" hidden="1">
      <c r="A735"/>
    </row>
    <row r="736" spans="1:1" hidden="1">
      <c r="A736"/>
    </row>
    <row r="737" hidden="1"/>
    <row r="738" hidden="1"/>
    <row r="739" hidden="1"/>
  </sheetData>
  <sheetCalcPr fullCalcOnLoad="1"/>
  <sheetProtection sheet="1" objects="1" scenarios="1" autoFilter="0"/>
  <autoFilter ref="A13:AC115"/>
  <phoneticPr fontId="0" type="noConversion"/>
  <conditionalFormatting sqref="AF3:EX3 AF5:EX5 AF8:EX9 AF115:EX115">
    <cfRule type="expression" dxfId="68" priority="1" stopIfTrue="1">
      <formula>AF$9&lt;&gt;0</formula>
    </cfRule>
  </conditionalFormatting>
  <conditionalFormatting sqref="D115 D1 D12 FM5">
    <cfRule type="cellIs" dxfId="67" priority="2" stopIfTrue="1" operator="greaterThan">
      <formula>0</formula>
    </cfRule>
    <cfRule type="cellIs" dxfId="66" priority="3" stopIfTrue="1" operator="lessThan">
      <formula>0</formula>
    </cfRule>
  </conditionalFormatting>
  <conditionalFormatting sqref="EZ15:FJ113 A15:AE113">
    <cfRule type="expression" dxfId="65" priority="4" stopIfTrue="1">
      <formula>$FL15=1</formula>
    </cfRule>
  </conditionalFormatting>
  <conditionalFormatting sqref="FL15:FL113">
    <cfRule type="cellIs" dxfId="64" priority="5" stopIfTrue="1" operator="equal">
      <formula>0</formula>
    </cfRule>
  </conditionalFormatting>
  <conditionalFormatting sqref="AF6:EX7">
    <cfRule type="cellIs" dxfId="63" priority="6" stopIfTrue="1" operator="between">
      <formula>PreContractStartDateIn</formula>
      <formula>ContractEndDateIn</formula>
    </cfRule>
  </conditionalFormatting>
  <conditionalFormatting sqref="A1:C1 E1:FN1">
    <cfRule type="expression" dxfId="62" priority="7" stopIfTrue="1">
      <formula>ErrorsPresent&gt;0</formula>
    </cfRule>
    <cfRule type="expression" dxfId="61" priority="8" stopIfTrue="1">
      <formula>ErrorsPresent&lt;0</formula>
    </cfRule>
  </conditionalFormatting>
  <conditionalFormatting sqref="AF15:EX113">
    <cfRule type="expression" dxfId="60" priority="9" stopIfTrue="1">
      <formula>$FL15=1</formula>
    </cfRule>
    <cfRule type="expression" dxfId="59" priority="10" stopIfTrue="1">
      <formula>AF$9&lt;&gt;0</formula>
    </cfRule>
  </conditionalFormatting>
  <hyperlinks>
    <hyperlink ref="D1" location="PLA5A" tooltip="Hyperlink to &quot;Error Checks&quot; sheet" display="PLA5A"/>
  </hyperlinks>
  <pageMargins left="0.4" right="0.4" top="1" bottom="1" header="0.5" footer="0.5"/>
  <pageSetup scale="51"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18" man="1"/>
    <brk id="31" min="14" max="118" man="1"/>
    <brk id="154" min="14" max="118" man="1"/>
    <brk id="166" min="14" max="118" man="1"/>
  </colBreaks>
  <drawing r:id="rId2"/>
  <legacyDrawing r:id="rId3"/>
  <mc:AlternateContent xmlns:mc="http://schemas.openxmlformats.org/markup-compatibility/2006">
    <mc:Choice Requires="x14">
      <controls>
        <mc:AlternateContent xmlns:mc="http://schemas.openxmlformats.org/markup-compatibility/2006">
          <mc:Choice Requires="x14">
            <control shapeId="139334" r:id="rId4" name="o_PB2">
              <controlPr defaultSize="0" print="0" autoFill="0" autoPict="0" macro="[0]!ProfileMC">
                <anchor moveWithCells="1" sizeWithCells="1">
                  <from>
                    <xdr:col>3</xdr:col>
                    <xdr:colOff>304800</xdr:colOff>
                    <xdr:row>6</xdr:row>
                    <xdr:rowOff>47625</xdr:rowOff>
                  </from>
                  <to>
                    <xdr:col>4</xdr:col>
                    <xdr:colOff>352425</xdr:colOff>
                    <xdr:row>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23"/>
    <outlinePr summaryBelow="0" summaryRight="0"/>
  </sheetPr>
  <dimension ref="A1:FB30"/>
  <sheetViews>
    <sheetView showGridLines="0" showZeros="0" zoomScale="87" workbookViewId="0">
      <pane xSplit="31" ySplit="11" topLeftCell="EU12" activePane="bottomRight" state="frozen"/>
      <selection pane="topRight" activeCell="AF1" sqref="AF1"/>
      <selection pane="bottomLeft" activeCell="A12" sqref="A12"/>
      <selection pane="bottomRight"/>
    </sheetView>
  </sheetViews>
  <sheetFormatPr defaultColWidth="0" defaultRowHeight="12.75" zeroHeight="1" outlineLevelRow="1" outlineLevelCol="1"/>
  <cols>
    <col min="1" max="1" width="5.7109375" style="128" customWidth="1"/>
    <col min="2" max="2" width="13.28515625" style="128" customWidth="1"/>
    <col min="3" max="3" width="32.85546875" style="128" customWidth="1"/>
    <col min="4" max="4" width="10.5703125" style="128" customWidth="1" collapsed="1"/>
    <col min="5" max="29" width="9.140625" style="128" hidden="1" customWidth="1" outlineLevel="1"/>
    <col min="30" max="30" width="12.140625" style="128" customWidth="1"/>
    <col min="31" max="31" width="16.5703125" style="128" bestFit="1" customWidth="1"/>
    <col min="32" max="36" width="9.7109375" style="128" customWidth="1"/>
    <col min="37" max="154" width="9.140625" style="128" customWidth="1"/>
    <col min="155" max="155" width="1.5703125" style="128" customWidth="1"/>
    <col min="156" max="157" width="9.140625" style="128" customWidth="1" outlineLevel="1"/>
    <col min="158" max="158" width="1.5703125" style="128" customWidth="1"/>
    <col min="159" max="16384" width="0" style="128" hidden="1"/>
  </cols>
  <sheetData>
    <row r="1" spans="1:158" ht="15">
      <c r="A1" s="32" t="str">
        <f ca="1">Bookname</f>
        <v>IPM_Pricing_v1.2.xlsm</v>
      </c>
      <c r="B1" s="32"/>
      <c r="C1" s="32"/>
      <c r="D1" s="863">
        <f ca="1">IF(OR(SUM(EY:FB)&gt;0,D12&gt;0),1,0)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row>
    <row r="2" spans="1:158">
      <c r="A2" s="84" t="str">
        <f>ClientNameIn</f>
        <v>Client Name</v>
      </c>
      <c r="D2" s="828"/>
      <c r="EY2" s="612"/>
      <c r="FB2" s="612"/>
    </row>
    <row r="3" spans="1:158">
      <c r="A3" s="86" t="str">
        <f ca="1">ModelNameIn</f>
        <v>Intermediate Pricing Model v1.2</v>
      </c>
      <c r="D3" s="828"/>
      <c r="EY3" s="612"/>
      <c r="FB3" s="612"/>
    </row>
    <row r="4" spans="1:158">
      <c r="A4" s="86" t="str">
        <f ca="1">MID(CELL("filename",A1),FIND("]",CELL("filename",A1))+1, LEN(CELL("filename",A1))-FIND("]",CELL("filename",A1)))</f>
        <v>CoM</v>
      </c>
      <c r="D4" s="828"/>
      <c r="EY4" s="612"/>
      <c r="FB4" s="612"/>
    </row>
    <row r="5" spans="1:158">
      <c r="D5" s="828"/>
      <c r="AE5" s="158" t="s">
        <v>2034</v>
      </c>
      <c r="AF5" s="312" t="str">
        <f t="shared" ref="AF5:CQ5" si="0">AnnSum</f>
        <v>Year 0</v>
      </c>
      <c r="AG5" s="312" t="str">
        <f t="shared" si="0"/>
        <v>Year 0</v>
      </c>
      <c r="AH5" s="257" t="str">
        <f t="shared" si="0"/>
        <v>Year 0</v>
      </c>
      <c r="AI5" s="257" t="str">
        <f t="shared" si="0"/>
        <v>Q1</v>
      </c>
      <c r="AJ5" s="257" t="str">
        <f t="shared" si="0"/>
        <v>Q1</v>
      </c>
      <c r="AK5" s="257" t="str">
        <f t="shared" si="0"/>
        <v>Q1</v>
      </c>
      <c r="AL5" s="257" t="str">
        <f t="shared" si="0"/>
        <v>Q2</v>
      </c>
      <c r="AM5" s="257" t="str">
        <f t="shared" si="0"/>
        <v>Q2</v>
      </c>
      <c r="AN5" s="257" t="str">
        <f t="shared" si="0"/>
        <v>Q2</v>
      </c>
      <c r="AO5" s="257" t="str">
        <f t="shared" si="0"/>
        <v>Q3</v>
      </c>
      <c r="AP5" s="257" t="str">
        <f t="shared" si="0"/>
        <v>Q3</v>
      </c>
      <c r="AQ5" s="257" t="str">
        <f t="shared" si="0"/>
        <v>Q3</v>
      </c>
      <c r="AR5" s="257" t="str">
        <f t="shared" si="0"/>
        <v>Q4</v>
      </c>
      <c r="AS5" s="257" t="str">
        <f t="shared" si="0"/>
        <v>Q4</v>
      </c>
      <c r="AT5" s="257" t="str">
        <f t="shared" si="0"/>
        <v>Q4</v>
      </c>
      <c r="AU5" s="257" t="str">
        <f t="shared" si="0"/>
        <v>Year 2</v>
      </c>
      <c r="AV5" s="257" t="str">
        <f t="shared" si="0"/>
        <v>Year 2</v>
      </c>
      <c r="AW5" s="257" t="str">
        <f t="shared" si="0"/>
        <v>Year 2</v>
      </c>
      <c r="AX5" s="257" t="str">
        <f t="shared" si="0"/>
        <v>Year 2</v>
      </c>
      <c r="AY5" s="257" t="str">
        <f t="shared" si="0"/>
        <v>Year 2</v>
      </c>
      <c r="AZ5" s="257" t="str">
        <f t="shared" si="0"/>
        <v>Year 2</v>
      </c>
      <c r="BA5" s="257" t="str">
        <f t="shared" si="0"/>
        <v>Year 2</v>
      </c>
      <c r="BB5" s="257" t="str">
        <f t="shared" si="0"/>
        <v>Year 2</v>
      </c>
      <c r="BC5" s="257" t="str">
        <f t="shared" si="0"/>
        <v>Year 2</v>
      </c>
      <c r="BD5" s="257" t="str">
        <f t="shared" si="0"/>
        <v>Year 2</v>
      </c>
      <c r="BE5" s="257" t="str">
        <f t="shared" si="0"/>
        <v>Year 2</v>
      </c>
      <c r="BF5" s="257" t="str">
        <f t="shared" si="0"/>
        <v>Year 2</v>
      </c>
      <c r="BG5" s="257" t="str">
        <f t="shared" si="0"/>
        <v>Year 3</v>
      </c>
      <c r="BH5" s="257" t="str">
        <f t="shared" si="0"/>
        <v>Year 3</v>
      </c>
      <c r="BI5" s="257" t="str">
        <f t="shared" si="0"/>
        <v>Year 3</v>
      </c>
      <c r="BJ5" s="257" t="str">
        <f t="shared" si="0"/>
        <v>Year 3</v>
      </c>
      <c r="BK5" s="257" t="str">
        <f t="shared" si="0"/>
        <v>Year 3</v>
      </c>
      <c r="BL5" s="257" t="str">
        <f t="shared" si="0"/>
        <v>Year 3</v>
      </c>
      <c r="BM5" s="257" t="str">
        <f t="shared" si="0"/>
        <v>Year 3</v>
      </c>
      <c r="BN5" s="257" t="str">
        <f t="shared" si="0"/>
        <v>Year 3</v>
      </c>
      <c r="BO5" s="257" t="str">
        <f t="shared" si="0"/>
        <v>Year 3</v>
      </c>
      <c r="BP5" s="257" t="str">
        <f t="shared" si="0"/>
        <v>Year 3</v>
      </c>
      <c r="BQ5" s="257" t="str">
        <f t="shared" si="0"/>
        <v>Year 3</v>
      </c>
      <c r="BR5" s="257" t="str">
        <f t="shared" si="0"/>
        <v>Year 3</v>
      </c>
      <c r="BS5" s="257" t="str">
        <f t="shared" si="0"/>
        <v>Year 4</v>
      </c>
      <c r="BT5" s="257" t="str">
        <f t="shared" si="0"/>
        <v>Year 4</v>
      </c>
      <c r="BU5" s="257" t="str">
        <f t="shared" si="0"/>
        <v>Year 4</v>
      </c>
      <c r="BV5" s="257" t="str">
        <f t="shared" si="0"/>
        <v>Year 4</v>
      </c>
      <c r="BW5" s="257" t="str">
        <f t="shared" si="0"/>
        <v>Year 4</v>
      </c>
      <c r="BX5" s="257" t="str">
        <f t="shared" si="0"/>
        <v>Year 4</v>
      </c>
      <c r="BY5" s="257" t="str">
        <f t="shared" si="0"/>
        <v>Year 4</v>
      </c>
      <c r="BZ5" s="257" t="str">
        <f t="shared" si="0"/>
        <v>Year 4</v>
      </c>
      <c r="CA5" s="257" t="str">
        <f t="shared" si="0"/>
        <v>Year 4</v>
      </c>
      <c r="CB5" s="257" t="str">
        <f t="shared" si="0"/>
        <v>Year 4</v>
      </c>
      <c r="CC5" s="257" t="str">
        <f t="shared" si="0"/>
        <v>Year 4</v>
      </c>
      <c r="CD5" s="257" t="str">
        <f t="shared" si="0"/>
        <v>Year 4</v>
      </c>
      <c r="CE5" s="257" t="str">
        <f t="shared" si="0"/>
        <v>Year 5</v>
      </c>
      <c r="CF5" s="257" t="str">
        <f t="shared" si="0"/>
        <v>Year 5</v>
      </c>
      <c r="CG5" s="257" t="str">
        <f t="shared" si="0"/>
        <v>Year 5</v>
      </c>
      <c r="CH5" s="257" t="str">
        <f t="shared" si="0"/>
        <v>Year 5</v>
      </c>
      <c r="CI5" s="257" t="str">
        <f t="shared" si="0"/>
        <v>Year 5</v>
      </c>
      <c r="CJ5" s="257" t="str">
        <f t="shared" si="0"/>
        <v>Year 5</v>
      </c>
      <c r="CK5" s="257" t="str">
        <f t="shared" si="0"/>
        <v>Year 5</v>
      </c>
      <c r="CL5" s="257" t="str">
        <f t="shared" si="0"/>
        <v>Year 5</v>
      </c>
      <c r="CM5" s="257" t="str">
        <f t="shared" si="0"/>
        <v>Year 5</v>
      </c>
      <c r="CN5" s="257" t="str">
        <f t="shared" si="0"/>
        <v>Year 5</v>
      </c>
      <c r="CO5" s="257" t="str">
        <f t="shared" si="0"/>
        <v>Year 5</v>
      </c>
      <c r="CP5" s="257" t="str">
        <f t="shared" si="0"/>
        <v>Year 5</v>
      </c>
      <c r="CQ5" s="257" t="str">
        <f t="shared" si="0"/>
        <v>Year 6</v>
      </c>
      <c r="CR5" s="257" t="str">
        <f t="shared" ref="CR5:EX5" si="1">AnnSum</f>
        <v>Year 6</v>
      </c>
      <c r="CS5" s="257" t="str">
        <f t="shared" si="1"/>
        <v>Year 6</v>
      </c>
      <c r="CT5" s="257" t="str">
        <f t="shared" si="1"/>
        <v>Year 6</v>
      </c>
      <c r="CU5" s="257" t="str">
        <f t="shared" si="1"/>
        <v>Year 6</v>
      </c>
      <c r="CV5" s="257" t="str">
        <f t="shared" si="1"/>
        <v>Year 6</v>
      </c>
      <c r="CW5" s="257" t="str">
        <f t="shared" si="1"/>
        <v>Year 6</v>
      </c>
      <c r="CX5" s="257" t="str">
        <f t="shared" si="1"/>
        <v>Year 6</v>
      </c>
      <c r="CY5" s="257" t="str">
        <f t="shared" si="1"/>
        <v>Year 6</v>
      </c>
      <c r="CZ5" s="257" t="str">
        <f t="shared" si="1"/>
        <v>Year 6</v>
      </c>
      <c r="DA5" s="257" t="str">
        <f t="shared" si="1"/>
        <v>Year 6</v>
      </c>
      <c r="DB5" s="257" t="str">
        <f t="shared" si="1"/>
        <v>Year 6</v>
      </c>
      <c r="DC5" s="257" t="str">
        <f t="shared" si="1"/>
        <v>Year 7</v>
      </c>
      <c r="DD5" s="257" t="str">
        <f t="shared" si="1"/>
        <v>Year 7</v>
      </c>
      <c r="DE5" s="257" t="str">
        <f t="shared" si="1"/>
        <v>Year 7</v>
      </c>
      <c r="DF5" s="257" t="str">
        <f t="shared" si="1"/>
        <v>Year 7</v>
      </c>
      <c r="DG5" s="257" t="str">
        <f t="shared" si="1"/>
        <v>Year 7</v>
      </c>
      <c r="DH5" s="257" t="str">
        <f t="shared" si="1"/>
        <v>Year 7</v>
      </c>
      <c r="DI5" s="257" t="str">
        <f t="shared" si="1"/>
        <v>Year 7</v>
      </c>
      <c r="DJ5" s="257" t="str">
        <f t="shared" si="1"/>
        <v>Year 7</v>
      </c>
      <c r="DK5" s="257" t="str">
        <f t="shared" si="1"/>
        <v>Year 7</v>
      </c>
      <c r="DL5" s="257" t="str">
        <f t="shared" si="1"/>
        <v>Year 7</v>
      </c>
      <c r="DM5" s="257" t="str">
        <f t="shared" si="1"/>
        <v>Year 7</v>
      </c>
      <c r="DN5" s="257" t="str">
        <f t="shared" si="1"/>
        <v>Year 7</v>
      </c>
      <c r="DO5" s="257" t="str">
        <f t="shared" si="1"/>
        <v>Year 8</v>
      </c>
      <c r="DP5" s="257" t="str">
        <f t="shared" si="1"/>
        <v>Year 8</v>
      </c>
      <c r="DQ5" s="257" t="str">
        <f t="shared" si="1"/>
        <v>Year 8</v>
      </c>
      <c r="DR5" s="257" t="str">
        <f t="shared" si="1"/>
        <v>Year 8</v>
      </c>
      <c r="DS5" s="257" t="str">
        <f t="shared" si="1"/>
        <v>Year 8</v>
      </c>
      <c r="DT5" s="257" t="str">
        <f t="shared" si="1"/>
        <v>Year 8</v>
      </c>
      <c r="DU5" s="257" t="str">
        <f t="shared" si="1"/>
        <v>Year 8</v>
      </c>
      <c r="DV5" s="257" t="str">
        <f t="shared" si="1"/>
        <v>Year 8</v>
      </c>
      <c r="DW5" s="257" t="str">
        <f t="shared" si="1"/>
        <v>Year 8</v>
      </c>
      <c r="DX5" s="257" t="str">
        <f t="shared" si="1"/>
        <v>Year 8</v>
      </c>
      <c r="DY5" s="257" t="str">
        <f t="shared" si="1"/>
        <v>Year 8</v>
      </c>
      <c r="DZ5" s="257" t="str">
        <f t="shared" si="1"/>
        <v>Year 8</v>
      </c>
      <c r="EA5" s="257" t="str">
        <f t="shared" si="1"/>
        <v>Year 9</v>
      </c>
      <c r="EB5" s="257" t="str">
        <f t="shared" si="1"/>
        <v>Year 9</v>
      </c>
      <c r="EC5" s="257" t="str">
        <f t="shared" si="1"/>
        <v>Year 9</v>
      </c>
      <c r="ED5" s="257" t="str">
        <f t="shared" si="1"/>
        <v>Year 9</v>
      </c>
      <c r="EE5" s="257" t="str">
        <f t="shared" si="1"/>
        <v>Year 9</v>
      </c>
      <c r="EF5" s="257" t="str">
        <f t="shared" si="1"/>
        <v>Year 9</v>
      </c>
      <c r="EG5" s="257" t="str">
        <f t="shared" si="1"/>
        <v>Year 9</v>
      </c>
      <c r="EH5" s="257" t="str">
        <f t="shared" si="1"/>
        <v>Year 9</v>
      </c>
      <c r="EI5" s="257" t="str">
        <f t="shared" si="1"/>
        <v>Year 9</v>
      </c>
      <c r="EJ5" s="257" t="str">
        <f t="shared" si="1"/>
        <v>Year 9</v>
      </c>
      <c r="EK5" s="257" t="str">
        <f t="shared" si="1"/>
        <v>Year 9</v>
      </c>
      <c r="EL5" s="257" t="str">
        <f t="shared" si="1"/>
        <v>Year 9</v>
      </c>
      <c r="EM5" s="257" t="str">
        <f t="shared" si="1"/>
        <v>Year 10</v>
      </c>
      <c r="EN5" s="257" t="str">
        <f t="shared" si="1"/>
        <v>Year 10</v>
      </c>
      <c r="EO5" s="257" t="str">
        <f t="shared" si="1"/>
        <v>Year 10</v>
      </c>
      <c r="EP5" s="257" t="str">
        <f t="shared" si="1"/>
        <v>Year 10</v>
      </c>
      <c r="EQ5" s="257" t="str">
        <f t="shared" si="1"/>
        <v>Year 10</v>
      </c>
      <c r="ER5" s="257" t="str">
        <f t="shared" si="1"/>
        <v>Year 10</v>
      </c>
      <c r="ES5" s="257" t="str">
        <f t="shared" si="1"/>
        <v>Year 10</v>
      </c>
      <c r="ET5" s="257" t="str">
        <f t="shared" si="1"/>
        <v>Year 10</v>
      </c>
      <c r="EU5" s="257" t="str">
        <f t="shared" si="1"/>
        <v>Year 10</v>
      </c>
      <c r="EV5" s="257" t="str">
        <f t="shared" si="1"/>
        <v>Year 10</v>
      </c>
      <c r="EW5" s="257" t="str">
        <f t="shared" si="1"/>
        <v>Year 10</v>
      </c>
      <c r="EX5" s="259" t="str">
        <f t="shared" si="1"/>
        <v>Year 10</v>
      </c>
      <c r="EY5" s="612"/>
      <c r="EZ5" s="863">
        <f>IF(COUNTA(SCENE17)-COUNTA(PeriodNoMth)&lt;&gt;0,1,0)</f>
        <v>0</v>
      </c>
      <c r="FA5" s="86"/>
      <c r="FB5" s="612"/>
    </row>
    <row r="6" spans="1:158">
      <c r="D6" s="828"/>
      <c r="AE6" s="158" t="s">
        <v>2017</v>
      </c>
      <c r="AF6" s="266">
        <f t="shared" ref="AF6:CQ6" si="2">DateFromMth</f>
        <v>39722</v>
      </c>
      <c r="AG6" s="267">
        <f t="shared" si="2"/>
        <v>39753</v>
      </c>
      <c r="AH6" s="268">
        <f t="shared" si="2"/>
        <v>39783</v>
      </c>
      <c r="AI6" s="268">
        <f t="shared" si="2"/>
        <v>39814</v>
      </c>
      <c r="AJ6" s="268">
        <f t="shared" si="2"/>
        <v>39845</v>
      </c>
      <c r="AK6" s="268">
        <f t="shared" si="2"/>
        <v>39873</v>
      </c>
      <c r="AL6" s="268">
        <f t="shared" si="2"/>
        <v>39904</v>
      </c>
      <c r="AM6" s="268">
        <f t="shared" si="2"/>
        <v>39934</v>
      </c>
      <c r="AN6" s="268">
        <f t="shared" si="2"/>
        <v>39965</v>
      </c>
      <c r="AO6" s="268">
        <f t="shared" si="2"/>
        <v>39995</v>
      </c>
      <c r="AP6" s="268">
        <f t="shared" si="2"/>
        <v>40026</v>
      </c>
      <c r="AQ6" s="268">
        <f t="shared" si="2"/>
        <v>40057</v>
      </c>
      <c r="AR6" s="268">
        <f t="shared" si="2"/>
        <v>40087</v>
      </c>
      <c r="AS6" s="268">
        <f t="shared" si="2"/>
        <v>40118</v>
      </c>
      <c r="AT6" s="268">
        <f t="shared" si="2"/>
        <v>40148</v>
      </c>
      <c r="AU6" s="268">
        <f t="shared" si="2"/>
        <v>40179</v>
      </c>
      <c r="AV6" s="268">
        <f t="shared" si="2"/>
        <v>40210</v>
      </c>
      <c r="AW6" s="268">
        <f t="shared" si="2"/>
        <v>40238</v>
      </c>
      <c r="AX6" s="268">
        <f t="shared" si="2"/>
        <v>40269</v>
      </c>
      <c r="AY6" s="268">
        <f t="shared" si="2"/>
        <v>40299</v>
      </c>
      <c r="AZ6" s="268">
        <f t="shared" si="2"/>
        <v>40330</v>
      </c>
      <c r="BA6" s="268">
        <f t="shared" si="2"/>
        <v>40360</v>
      </c>
      <c r="BB6" s="268">
        <f t="shared" si="2"/>
        <v>40391</v>
      </c>
      <c r="BC6" s="268">
        <f t="shared" si="2"/>
        <v>40422</v>
      </c>
      <c r="BD6" s="268">
        <f t="shared" si="2"/>
        <v>40452</v>
      </c>
      <c r="BE6" s="268">
        <f t="shared" si="2"/>
        <v>40483</v>
      </c>
      <c r="BF6" s="268">
        <f t="shared" si="2"/>
        <v>40513</v>
      </c>
      <c r="BG6" s="268">
        <f t="shared" si="2"/>
        <v>40544</v>
      </c>
      <c r="BH6" s="268">
        <f t="shared" si="2"/>
        <v>40575</v>
      </c>
      <c r="BI6" s="268">
        <f t="shared" si="2"/>
        <v>40603</v>
      </c>
      <c r="BJ6" s="268">
        <f t="shared" si="2"/>
        <v>40634</v>
      </c>
      <c r="BK6" s="268">
        <f t="shared" si="2"/>
        <v>40664</v>
      </c>
      <c r="BL6" s="268">
        <f t="shared" si="2"/>
        <v>40695</v>
      </c>
      <c r="BM6" s="268">
        <f t="shared" si="2"/>
        <v>40725</v>
      </c>
      <c r="BN6" s="268">
        <f t="shared" si="2"/>
        <v>40756</v>
      </c>
      <c r="BO6" s="268">
        <f t="shared" si="2"/>
        <v>40787</v>
      </c>
      <c r="BP6" s="268">
        <f t="shared" si="2"/>
        <v>40817</v>
      </c>
      <c r="BQ6" s="268">
        <f t="shared" si="2"/>
        <v>40848</v>
      </c>
      <c r="BR6" s="268">
        <f t="shared" si="2"/>
        <v>40878</v>
      </c>
      <c r="BS6" s="268">
        <f t="shared" si="2"/>
        <v>40909</v>
      </c>
      <c r="BT6" s="268">
        <f t="shared" si="2"/>
        <v>40940</v>
      </c>
      <c r="BU6" s="268">
        <f t="shared" si="2"/>
        <v>40969</v>
      </c>
      <c r="BV6" s="268">
        <f t="shared" si="2"/>
        <v>41000</v>
      </c>
      <c r="BW6" s="268">
        <f t="shared" si="2"/>
        <v>41030</v>
      </c>
      <c r="BX6" s="268">
        <f t="shared" si="2"/>
        <v>41061</v>
      </c>
      <c r="BY6" s="268">
        <f t="shared" si="2"/>
        <v>41091</v>
      </c>
      <c r="BZ6" s="268">
        <f t="shared" si="2"/>
        <v>41122</v>
      </c>
      <c r="CA6" s="268">
        <f t="shared" si="2"/>
        <v>41153</v>
      </c>
      <c r="CB6" s="268">
        <f t="shared" si="2"/>
        <v>41183</v>
      </c>
      <c r="CC6" s="268">
        <f t="shared" si="2"/>
        <v>41214</v>
      </c>
      <c r="CD6" s="268">
        <f t="shared" si="2"/>
        <v>41244</v>
      </c>
      <c r="CE6" s="268">
        <f t="shared" si="2"/>
        <v>41275</v>
      </c>
      <c r="CF6" s="268">
        <f t="shared" si="2"/>
        <v>41306</v>
      </c>
      <c r="CG6" s="268">
        <f t="shared" si="2"/>
        <v>41334</v>
      </c>
      <c r="CH6" s="268">
        <f t="shared" si="2"/>
        <v>41365</v>
      </c>
      <c r="CI6" s="268">
        <f t="shared" si="2"/>
        <v>41395</v>
      </c>
      <c r="CJ6" s="268">
        <f t="shared" si="2"/>
        <v>41426</v>
      </c>
      <c r="CK6" s="268">
        <f t="shared" si="2"/>
        <v>41456</v>
      </c>
      <c r="CL6" s="268">
        <f t="shared" si="2"/>
        <v>41487</v>
      </c>
      <c r="CM6" s="268">
        <f t="shared" si="2"/>
        <v>41518</v>
      </c>
      <c r="CN6" s="268">
        <f t="shared" si="2"/>
        <v>41548</v>
      </c>
      <c r="CO6" s="268">
        <f t="shared" si="2"/>
        <v>41579</v>
      </c>
      <c r="CP6" s="268">
        <f t="shared" si="2"/>
        <v>41609</v>
      </c>
      <c r="CQ6" s="268">
        <f t="shared" si="2"/>
        <v>41640</v>
      </c>
      <c r="CR6" s="268">
        <f t="shared" ref="CR6:EX6" si="3">DateFromMth</f>
        <v>41671</v>
      </c>
      <c r="CS6" s="268">
        <f t="shared" si="3"/>
        <v>41699</v>
      </c>
      <c r="CT6" s="268">
        <f t="shared" si="3"/>
        <v>41730</v>
      </c>
      <c r="CU6" s="268">
        <f t="shared" si="3"/>
        <v>41760</v>
      </c>
      <c r="CV6" s="268">
        <f t="shared" si="3"/>
        <v>41791</v>
      </c>
      <c r="CW6" s="268">
        <f t="shared" si="3"/>
        <v>41821</v>
      </c>
      <c r="CX6" s="268">
        <f t="shared" si="3"/>
        <v>41852</v>
      </c>
      <c r="CY6" s="268">
        <f t="shared" si="3"/>
        <v>41883</v>
      </c>
      <c r="CZ6" s="268">
        <f t="shared" si="3"/>
        <v>41913</v>
      </c>
      <c r="DA6" s="268">
        <f t="shared" si="3"/>
        <v>41944</v>
      </c>
      <c r="DB6" s="268">
        <f t="shared" si="3"/>
        <v>41974</v>
      </c>
      <c r="DC6" s="268">
        <f t="shared" si="3"/>
        <v>42005</v>
      </c>
      <c r="DD6" s="268">
        <f t="shared" si="3"/>
        <v>42036</v>
      </c>
      <c r="DE6" s="268">
        <f t="shared" si="3"/>
        <v>42064</v>
      </c>
      <c r="DF6" s="268">
        <f t="shared" si="3"/>
        <v>42095</v>
      </c>
      <c r="DG6" s="268">
        <f t="shared" si="3"/>
        <v>42125</v>
      </c>
      <c r="DH6" s="268">
        <f t="shared" si="3"/>
        <v>42156</v>
      </c>
      <c r="DI6" s="268">
        <f t="shared" si="3"/>
        <v>42186</v>
      </c>
      <c r="DJ6" s="268">
        <f t="shared" si="3"/>
        <v>42217</v>
      </c>
      <c r="DK6" s="268">
        <f t="shared" si="3"/>
        <v>42248</v>
      </c>
      <c r="DL6" s="268">
        <f t="shared" si="3"/>
        <v>42278</v>
      </c>
      <c r="DM6" s="268">
        <f t="shared" si="3"/>
        <v>42309</v>
      </c>
      <c r="DN6" s="268">
        <f t="shared" si="3"/>
        <v>42339</v>
      </c>
      <c r="DO6" s="268">
        <f t="shared" si="3"/>
        <v>42370</v>
      </c>
      <c r="DP6" s="268">
        <f t="shared" si="3"/>
        <v>42401</v>
      </c>
      <c r="DQ6" s="268">
        <f t="shared" si="3"/>
        <v>42430</v>
      </c>
      <c r="DR6" s="268">
        <f t="shared" si="3"/>
        <v>42461</v>
      </c>
      <c r="DS6" s="268">
        <f t="shared" si="3"/>
        <v>42491</v>
      </c>
      <c r="DT6" s="268">
        <f t="shared" si="3"/>
        <v>42522</v>
      </c>
      <c r="DU6" s="268">
        <f t="shared" si="3"/>
        <v>42552</v>
      </c>
      <c r="DV6" s="268">
        <f t="shared" si="3"/>
        <v>42583</v>
      </c>
      <c r="DW6" s="268">
        <f t="shared" si="3"/>
        <v>42614</v>
      </c>
      <c r="DX6" s="268">
        <f t="shared" si="3"/>
        <v>42644</v>
      </c>
      <c r="DY6" s="268">
        <f t="shared" si="3"/>
        <v>42675</v>
      </c>
      <c r="DZ6" s="268">
        <f t="shared" si="3"/>
        <v>42705</v>
      </c>
      <c r="EA6" s="268">
        <f t="shared" si="3"/>
        <v>42736</v>
      </c>
      <c r="EB6" s="268">
        <f t="shared" si="3"/>
        <v>42767</v>
      </c>
      <c r="EC6" s="268">
        <f t="shared" si="3"/>
        <v>42795</v>
      </c>
      <c r="ED6" s="268">
        <f t="shared" si="3"/>
        <v>42826</v>
      </c>
      <c r="EE6" s="268">
        <f t="shared" si="3"/>
        <v>42856</v>
      </c>
      <c r="EF6" s="268">
        <f t="shared" si="3"/>
        <v>42887</v>
      </c>
      <c r="EG6" s="268">
        <f t="shared" si="3"/>
        <v>42917</v>
      </c>
      <c r="EH6" s="268">
        <f t="shared" si="3"/>
        <v>42948</v>
      </c>
      <c r="EI6" s="268">
        <f t="shared" si="3"/>
        <v>42979</v>
      </c>
      <c r="EJ6" s="268">
        <f t="shared" si="3"/>
        <v>43009</v>
      </c>
      <c r="EK6" s="268">
        <f t="shared" si="3"/>
        <v>43040</v>
      </c>
      <c r="EL6" s="268">
        <f t="shared" si="3"/>
        <v>43070</v>
      </c>
      <c r="EM6" s="268">
        <f t="shared" si="3"/>
        <v>43101</v>
      </c>
      <c r="EN6" s="268">
        <f t="shared" si="3"/>
        <v>43132</v>
      </c>
      <c r="EO6" s="268">
        <f t="shared" si="3"/>
        <v>43160</v>
      </c>
      <c r="EP6" s="268">
        <f t="shared" si="3"/>
        <v>43191</v>
      </c>
      <c r="EQ6" s="268">
        <f t="shared" si="3"/>
        <v>43221</v>
      </c>
      <c r="ER6" s="268">
        <f t="shared" si="3"/>
        <v>43252</v>
      </c>
      <c r="ES6" s="268">
        <f t="shared" si="3"/>
        <v>43282</v>
      </c>
      <c r="ET6" s="268">
        <f t="shared" si="3"/>
        <v>43313</v>
      </c>
      <c r="EU6" s="268">
        <f t="shared" si="3"/>
        <v>43344</v>
      </c>
      <c r="EV6" s="268">
        <f t="shared" si="3"/>
        <v>43374</v>
      </c>
      <c r="EW6" s="268">
        <f t="shared" si="3"/>
        <v>43405</v>
      </c>
      <c r="EX6" s="268">
        <f t="shared" si="3"/>
        <v>43435</v>
      </c>
      <c r="EY6" s="612"/>
      <c r="EZ6" s="86"/>
      <c r="FA6" s="86"/>
      <c r="FB6" s="612"/>
    </row>
    <row r="7" spans="1:158">
      <c r="D7" s="828"/>
      <c r="AE7" s="158" t="s">
        <v>2018</v>
      </c>
      <c r="AF7" s="266">
        <f t="shared" ref="AF7:CQ7" si="4">DateToMth</f>
        <v>39752</v>
      </c>
      <c r="AG7" s="267">
        <f t="shared" si="4"/>
        <v>39782</v>
      </c>
      <c r="AH7" s="268">
        <f t="shared" si="4"/>
        <v>39813</v>
      </c>
      <c r="AI7" s="268">
        <f t="shared" si="4"/>
        <v>39844</v>
      </c>
      <c r="AJ7" s="268">
        <f t="shared" si="4"/>
        <v>39872</v>
      </c>
      <c r="AK7" s="268">
        <f t="shared" si="4"/>
        <v>39903</v>
      </c>
      <c r="AL7" s="268">
        <f t="shared" si="4"/>
        <v>39933</v>
      </c>
      <c r="AM7" s="268">
        <f t="shared" si="4"/>
        <v>39964</v>
      </c>
      <c r="AN7" s="268">
        <f t="shared" si="4"/>
        <v>39994</v>
      </c>
      <c r="AO7" s="268">
        <f t="shared" si="4"/>
        <v>40025</v>
      </c>
      <c r="AP7" s="268">
        <f t="shared" si="4"/>
        <v>40056</v>
      </c>
      <c r="AQ7" s="268">
        <f t="shared" si="4"/>
        <v>40086</v>
      </c>
      <c r="AR7" s="268">
        <f t="shared" si="4"/>
        <v>40117</v>
      </c>
      <c r="AS7" s="268">
        <f t="shared" si="4"/>
        <v>40147</v>
      </c>
      <c r="AT7" s="268">
        <f t="shared" si="4"/>
        <v>40178</v>
      </c>
      <c r="AU7" s="268">
        <f t="shared" si="4"/>
        <v>40209</v>
      </c>
      <c r="AV7" s="268">
        <f t="shared" si="4"/>
        <v>40237</v>
      </c>
      <c r="AW7" s="268">
        <f t="shared" si="4"/>
        <v>40268</v>
      </c>
      <c r="AX7" s="268">
        <f t="shared" si="4"/>
        <v>40298</v>
      </c>
      <c r="AY7" s="268">
        <f t="shared" si="4"/>
        <v>40329</v>
      </c>
      <c r="AZ7" s="268">
        <f t="shared" si="4"/>
        <v>40359</v>
      </c>
      <c r="BA7" s="268">
        <f t="shared" si="4"/>
        <v>40390</v>
      </c>
      <c r="BB7" s="268">
        <f t="shared" si="4"/>
        <v>40421</v>
      </c>
      <c r="BC7" s="268">
        <f t="shared" si="4"/>
        <v>40451</v>
      </c>
      <c r="BD7" s="268">
        <f t="shared" si="4"/>
        <v>40482</v>
      </c>
      <c r="BE7" s="268">
        <f t="shared" si="4"/>
        <v>40512</v>
      </c>
      <c r="BF7" s="268">
        <f t="shared" si="4"/>
        <v>40543</v>
      </c>
      <c r="BG7" s="268">
        <f t="shared" si="4"/>
        <v>40574</v>
      </c>
      <c r="BH7" s="268">
        <f t="shared" si="4"/>
        <v>40602</v>
      </c>
      <c r="BI7" s="268">
        <f t="shared" si="4"/>
        <v>40633</v>
      </c>
      <c r="BJ7" s="268">
        <f t="shared" si="4"/>
        <v>40663</v>
      </c>
      <c r="BK7" s="268">
        <f t="shared" si="4"/>
        <v>40694</v>
      </c>
      <c r="BL7" s="268">
        <f t="shared" si="4"/>
        <v>40724</v>
      </c>
      <c r="BM7" s="268">
        <f t="shared" si="4"/>
        <v>40755</v>
      </c>
      <c r="BN7" s="268">
        <f t="shared" si="4"/>
        <v>40786</v>
      </c>
      <c r="BO7" s="268">
        <f t="shared" si="4"/>
        <v>40816</v>
      </c>
      <c r="BP7" s="268">
        <f t="shared" si="4"/>
        <v>40847</v>
      </c>
      <c r="BQ7" s="268">
        <f t="shared" si="4"/>
        <v>40877</v>
      </c>
      <c r="BR7" s="268">
        <f t="shared" si="4"/>
        <v>40908</v>
      </c>
      <c r="BS7" s="268">
        <f t="shared" si="4"/>
        <v>40939</v>
      </c>
      <c r="BT7" s="268">
        <f t="shared" si="4"/>
        <v>40968</v>
      </c>
      <c r="BU7" s="268">
        <f t="shared" si="4"/>
        <v>40999</v>
      </c>
      <c r="BV7" s="268">
        <f t="shared" si="4"/>
        <v>41029</v>
      </c>
      <c r="BW7" s="268">
        <f t="shared" si="4"/>
        <v>41060</v>
      </c>
      <c r="BX7" s="268">
        <f t="shared" si="4"/>
        <v>41090</v>
      </c>
      <c r="BY7" s="268">
        <f t="shared" si="4"/>
        <v>41121</v>
      </c>
      <c r="BZ7" s="268">
        <f t="shared" si="4"/>
        <v>41152</v>
      </c>
      <c r="CA7" s="268">
        <f t="shared" si="4"/>
        <v>41182</v>
      </c>
      <c r="CB7" s="268">
        <f t="shared" si="4"/>
        <v>41213</v>
      </c>
      <c r="CC7" s="268">
        <f t="shared" si="4"/>
        <v>41243</v>
      </c>
      <c r="CD7" s="268">
        <f t="shared" si="4"/>
        <v>41274</v>
      </c>
      <c r="CE7" s="268">
        <f t="shared" si="4"/>
        <v>41305</v>
      </c>
      <c r="CF7" s="268">
        <f t="shared" si="4"/>
        <v>41333</v>
      </c>
      <c r="CG7" s="268">
        <f t="shared" si="4"/>
        <v>41364</v>
      </c>
      <c r="CH7" s="268">
        <f t="shared" si="4"/>
        <v>41394</v>
      </c>
      <c r="CI7" s="268">
        <f t="shared" si="4"/>
        <v>41425</v>
      </c>
      <c r="CJ7" s="268">
        <f t="shared" si="4"/>
        <v>41455</v>
      </c>
      <c r="CK7" s="268">
        <f t="shared" si="4"/>
        <v>41486</v>
      </c>
      <c r="CL7" s="268">
        <f t="shared" si="4"/>
        <v>41517</v>
      </c>
      <c r="CM7" s="268">
        <f t="shared" si="4"/>
        <v>41547</v>
      </c>
      <c r="CN7" s="268">
        <f t="shared" si="4"/>
        <v>41578</v>
      </c>
      <c r="CO7" s="268">
        <f t="shared" si="4"/>
        <v>41608</v>
      </c>
      <c r="CP7" s="268">
        <f t="shared" si="4"/>
        <v>41639</v>
      </c>
      <c r="CQ7" s="268">
        <f t="shared" si="4"/>
        <v>41670</v>
      </c>
      <c r="CR7" s="268">
        <f t="shared" ref="CR7:EX7" si="5">DateToMth</f>
        <v>41698</v>
      </c>
      <c r="CS7" s="268">
        <f t="shared" si="5"/>
        <v>41729</v>
      </c>
      <c r="CT7" s="268">
        <f t="shared" si="5"/>
        <v>41759</v>
      </c>
      <c r="CU7" s="268">
        <f t="shared" si="5"/>
        <v>41790</v>
      </c>
      <c r="CV7" s="268">
        <f t="shared" si="5"/>
        <v>41820</v>
      </c>
      <c r="CW7" s="268">
        <f t="shared" si="5"/>
        <v>41851</v>
      </c>
      <c r="CX7" s="268">
        <f t="shared" si="5"/>
        <v>41882</v>
      </c>
      <c r="CY7" s="268">
        <f t="shared" si="5"/>
        <v>41912</v>
      </c>
      <c r="CZ7" s="268">
        <f t="shared" si="5"/>
        <v>41943</v>
      </c>
      <c r="DA7" s="268">
        <f t="shared" si="5"/>
        <v>41973</v>
      </c>
      <c r="DB7" s="268">
        <f t="shared" si="5"/>
        <v>42004</v>
      </c>
      <c r="DC7" s="268">
        <f t="shared" si="5"/>
        <v>42035</v>
      </c>
      <c r="DD7" s="268">
        <f t="shared" si="5"/>
        <v>42063</v>
      </c>
      <c r="DE7" s="268">
        <f t="shared" si="5"/>
        <v>42094</v>
      </c>
      <c r="DF7" s="268">
        <f t="shared" si="5"/>
        <v>42124</v>
      </c>
      <c r="DG7" s="268">
        <f t="shared" si="5"/>
        <v>42155</v>
      </c>
      <c r="DH7" s="268">
        <f t="shared" si="5"/>
        <v>42185</v>
      </c>
      <c r="DI7" s="268">
        <f t="shared" si="5"/>
        <v>42216</v>
      </c>
      <c r="DJ7" s="268">
        <f t="shared" si="5"/>
        <v>42247</v>
      </c>
      <c r="DK7" s="268">
        <f t="shared" si="5"/>
        <v>42277</v>
      </c>
      <c r="DL7" s="268">
        <f t="shared" si="5"/>
        <v>42308</v>
      </c>
      <c r="DM7" s="268">
        <f t="shared" si="5"/>
        <v>42338</v>
      </c>
      <c r="DN7" s="268">
        <f t="shared" si="5"/>
        <v>42369</v>
      </c>
      <c r="DO7" s="268">
        <f t="shared" si="5"/>
        <v>42400</v>
      </c>
      <c r="DP7" s="268">
        <f t="shared" si="5"/>
        <v>42429</v>
      </c>
      <c r="DQ7" s="268">
        <f t="shared" si="5"/>
        <v>42460</v>
      </c>
      <c r="DR7" s="268">
        <f t="shared" si="5"/>
        <v>42490</v>
      </c>
      <c r="DS7" s="268">
        <f t="shared" si="5"/>
        <v>42521</v>
      </c>
      <c r="DT7" s="268">
        <f t="shared" si="5"/>
        <v>42551</v>
      </c>
      <c r="DU7" s="268">
        <f t="shared" si="5"/>
        <v>42582</v>
      </c>
      <c r="DV7" s="268">
        <f t="shared" si="5"/>
        <v>42613</v>
      </c>
      <c r="DW7" s="268">
        <f t="shared" si="5"/>
        <v>42643</v>
      </c>
      <c r="DX7" s="268">
        <f t="shared" si="5"/>
        <v>42674</v>
      </c>
      <c r="DY7" s="268">
        <f t="shared" si="5"/>
        <v>42704</v>
      </c>
      <c r="DZ7" s="268">
        <f t="shared" si="5"/>
        <v>42735</v>
      </c>
      <c r="EA7" s="268">
        <f t="shared" si="5"/>
        <v>42766</v>
      </c>
      <c r="EB7" s="268">
        <f t="shared" si="5"/>
        <v>42794</v>
      </c>
      <c r="EC7" s="268">
        <f t="shared" si="5"/>
        <v>42825</v>
      </c>
      <c r="ED7" s="268">
        <f t="shared" si="5"/>
        <v>42855</v>
      </c>
      <c r="EE7" s="268">
        <f t="shared" si="5"/>
        <v>42886</v>
      </c>
      <c r="EF7" s="268">
        <f t="shared" si="5"/>
        <v>42916</v>
      </c>
      <c r="EG7" s="268">
        <f t="shared" si="5"/>
        <v>42947</v>
      </c>
      <c r="EH7" s="268">
        <f t="shared" si="5"/>
        <v>42978</v>
      </c>
      <c r="EI7" s="268">
        <f t="shared" si="5"/>
        <v>43008</v>
      </c>
      <c r="EJ7" s="268">
        <f t="shared" si="5"/>
        <v>43039</v>
      </c>
      <c r="EK7" s="268">
        <f t="shared" si="5"/>
        <v>43069</v>
      </c>
      <c r="EL7" s="268">
        <f t="shared" si="5"/>
        <v>43100</v>
      </c>
      <c r="EM7" s="268">
        <f t="shared" si="5"/>
        <v>43131</v>
      </c>
      <c r="EN7" s="268">
        <f t="shared" si="5"/>
        <v>43159</v>
      </c>
      <c r="EO7" s="268">
        <f t="shared" si="5"/>
        <v>43190</v>
      </c>
      <c r="EP7" s="268">
        <f t="shared" si="5"/>
        <v>43220</v>
      </c>
      <c r="EQ7" s="268">
        <f t="shared" si="5"/>
        <v>43251</v>
      </c>
      <c r="ER7" s="268">
        <f t="shared" si="5"/>
        <v>43281</v>
      </c>
      <c r="ES7" s="268">
        <f t="shared" si="5"/>
        <v>43312</v>
      </c>
      <c r="ET7" s="268">
        <f t="shared" si="5"/>
        <v>43343</v>
      </c>
      <c r="EU7" s="268">
        <f t="shared" si="5"/>
        <v>43373</v>
      </c>
      <c r="EV7" s="268">
        <f t="shared" si="5"/>
        <v>43404</v>
      </c>
      <c r="EW7" s="268">
        <f t="shared" si="5"/>
        <v>43434</v>
      </c>
      <c r="EX7" s="268">
        <f t="shared" si="5"/>
        <v>43465</v>
      </c>
      <c r="EY7" s="612"/>
      <c r="EZ7" s="86"/>
      <c r="FA7" s="86"/>
      <c r="FB7" s="612"/>
    </row>
    <row r="8" spans="1:158">
      <c r="D8" s="828"/>
      <c r="AE8" s="158" t="s">
        <v>2019</v>
      </c>
      <c r="AF8" s="256" t="str">
        <f t="shared" ref="AF8:CQ8" si="6">TimelineIn</f>
        <v>M-3</v>
      </c>
      <c r="AG8" s="256" t="str">
        <f t="shared" si="6"/>
        <v>M-2</v>
      </c>
      <c r="AH8" s="256" t="str">
        <f t="shared" si="6"/>
        <v>M-1</v>
      </c>
      <c r="AI8" s="256" t="str">
        <f t="shared" si="6"/>
        <v>Y1M1</v>
      </c>
      <c r="AJ8" s="256" t="str">
        <f t="shared" si="6"/>
        <v>Y1M2</v>
      </c>
      <c r="AK8" s="256" t="str">
        <f t="shared" si="6"/>
        <v>Y1M3</v>
      </c>
      <c r="AL8" s="256" t="str">
        <f t="shared" si="6"/>
        <v>Y1M4</v>
      </c>
      <c r="AM8" s="256" t="str">
        <f t="shared" si="6"/>
        <v>Y1M5</v>
      </c>
      <c r="AN8" s="256" t="str">
        <f t="shared" si="6"/>
        <v>Y1M6</v>
      </c>
      <c r="AO8" s="256" t="str">
        <f t="shared" si="6"/>
        <v>Y1M7</v>
      </c>
      <c r="AP8" s="256" t="str">
        <f t="shared" si="6"/>
        <v>Y1M8</v>
      </c>
      <c r="AQ8" s="256" t="str">
        <f t="shared" si="6"/>
        <v>Y1M9</v>
      </c>
      <c r="AR8" s="256" t="str">
        <f t="shared" si="6"/>
        <v>Y1M10</v>
      </c>
      <c r="AS8" s="256" t="str">
        <f t="shared" si="6"/>
        <v>Y1M11</v>
      </c>
      <c r="AT8" s="256" t="str">
        <f t="shared" si="6"/>
        <v>Y1M12</v>
      </c>
      <c r="AU8" s="256" t="str">
        <f t="shared" si="6"/>
        <v>Y2M1</v>
      </c>
      <c r="AV8" s="256" t="str">
        <f t="shared" si="6"/>
        <v>Y2M2</v>
      </c>
      <c r="AW8" s="256" t="str">
        <f t="shared" si="6"/>
        <v>Y2M3</v>
      </c>
      <c r="AX8" s="256" t="str">
        <f t="shared" si="6"/>
        <v>Y2M4</v>
      </c>
      <c r="AY8" s="256" t="str">
        <f t="shared" si="6"/>
        <v>Y2M5</v>
      </c>
      <c r="AZ8" s="256" t="str">
        <f t="shared" si="6"/>
        <v>Y2M6</v>
      </c>
      <c r="BA8" s="256" t="str">
        <f t="shared" si="6"/>
        <v>Y2M7</v>
      </c>
      <c r="BB8" s="256" t="str">
        <f t="shared" si="6"/>
        <v>Y2M8</v>
      </c>
      <c r="BC8" s="256" t="str">
        <f t="shared" si="6"/>
        <v>Y2M9</v>
      </c>
      <c r="BD8" s="256" t="str">
        <f t="shared" si="6"/>
        <v>Y2M10</v>
      </c>
      <c r="BE8" s="256" t="str">
        <f t="shared" si="6"/>
        <v>Y2M11</v>
      </c>
      <c r="BF8" s="256" t="str">
        <f t="shared" si="6"/>
        <v>Y2M12</v>
      </c>
      <c r="BG8" s="256" t="str">
        <f t="shared" si="6"/>
        <v>Y3M1</v>
      </c>
      <c r="BH8" s="256" t="str">
        <f t="shared" si="6"/>
        <v>Y3M2</v>
      </c>
      <c r="BI8" s="256" t="str">
        <f t="shared" si="6"/>
        <v>Y3M3</v>
      </c>
      <c r="BJ8" s="256" t="str">
        <f t="shared" si="6"/>
        <v>Y3M4</v>
      </c>
      <c r="BK8" s="256" t="str">
        <f t="shared" si="6"/>
        <v>Y3M5</v>
      </c>
      <c r="BL8" s="256" t="str">
        <f t="shared" si="6"/>
        <v>Y3M6</v>
      </c>
      <c r="BM8" s="256" t="str">
        <f t="shared" si="6"/>
        <v>Y3M7</v>
      </c>
      <c r="BN8" s="256" t="str">
        <f t="shared" si="6"/>
        <v>Y3M8</v>
      </c>
      <c r="BO8" s="256" t="str">
        <f t="shared" si="6"/>
        <v>Y3M9</v>
      </c>
      <c r="BP8" s="256" t="str">
        <f t="shared" si="6"/>
        <v>Y3M10</v>
      </c>
      <c r="BQ8" s="256" t="str">
        <f t="shared" si="6"/>
        <v>Y3M11</v>
      </c>
      <c r="BR8" s="256" t="str">
        <f t="shared" si="6"/>
        <v>Y3M12</v>
      </c>
      <c r="BS8" s="256" t="str">
        <f t="shared" si="6"/>
        <v>Y4M1</v>
      </c>
      <c r="BT8" s="256" t="str">
        <f t="shared" si="6"/>
        <v>Y4M2</v>
      </c>
      <c r="BU8" s="256" t="str">
        <f t="shared" si="6"/>
        <v>Y4M3</v>
      </c>
      <c r="BV8" s="256" t="str">
        <f t="shared" si="6"/>
        <v>Y4M4</v>
      </c>
      <c r="BW8" s="256" t="str">
        <f t="shared" si="6"/>
        <v>Y4M5</v>
      </c>
      <c r="BX8" s="256" t="str">
        <f t="shared" si="6"/>
        <v>Y4M6</v>
      </c>
      <c r="BY8" s="256" t="str">
        <f t="shared" si="6"/>
        <v>Y4M7</v>
      </c>
      <c r="BZ8" s="256" t="str">
        <f t="shared" si="6"/>
        <v>Y4M8</v>
      </c>
      <c r="CA8" s="256" t="str">
        <f t="shared" si="6"/>
        <v>Y4M9</v>
      </c>
      <c r="CB8" s="256" t="str">
        <f t="shared" si="6"/>
        <v>Y4M10</v>
      </c>
      <c r="CC8" s="256" t="str">
        <f t="shared" si="6"/>
        <v>Y4M11</v>
      </c>
      <c r="CD8" s="256" t="str">
        <f t="shared" si="6"/>
        <v>Y4M12</v>
      </c>
      <c r="CE8" s="256" t="str">
        <f t="shared" si="6"/>
        <v>Y5M1</v>
      </c>
      <c r="CF8" s="256" t="str">
        <f t="shared" si="6"/>
        <v>Y5M2</v>
      </c>
      <c r="CG8" s="256" t="str">
        <f t="shared" si="6"/>
        <v>Y5M3</v>
      </c>
      <c r="CH8" s="256" t="str">
        <f t="shared" si="6"/>
        <v>Y5M4</v>
      </c>
      <c r="CI8" s="256" t="str">
        <f t="shared" si="6"/>
        <v>Y5M5</v>
      </c>
      <c r="CJ8" s="256" t="str">
        <f t="shared" si="6"/>
        <v>Y5M6</v>
      </c>
      <c r="CK8" s="256" t="str">
        <f t="shared" si="6"/>
        <v>Y5M7</v>
      </c>
      <c r="CL8" s="256" t="str">
        <f t="shared" si="6"/>
        <v>Y5M8</v>
      </c>
      <c r="CM8" s="256" t="str">
        <f t="shared" si="6"/>
        <v>Y5M9</v>
      </c>
      <c r="CN8" s="256" t="str">
        <f t="shared" si="6"/>
        <v>Y5M10</v>
      </c>
      <c r="CO8" s="256" t="str">
        <f t="shared" si="6"/>
        <v>Y5M11</v>
      </c>
      <c r="CP8" s="256" t="str">
        <f t="shared" si="6"/>
        <v>Y5M12</v>
      </c>
      <c r="CQ8" s="256" t="str">
        <f t="shared" si="6"/>
        <v>Y6M1</v>
      </c>
      <c r="CR8" s="256" t="str">
        <f t="shared" ref="CR8:EX8" si="7">TimelineIn</f>
        <v>Y6M2</v>
      </c>
      <c r="CS8" s="256" t="str">
        <f t="shared" si="7"/>
        <v>Y6M3</v>
      </c>
      <c r="CT8" s="256" t="str">
        <f t="shared" si="7"/>
        <v>Y6M4</v>
      </c>
      <c r="CU8" s="256" t="str">
        <f t="shared" si="7"/>
        <v>Y6M5</v>
      </c>
      <c r="CV8" s="256" t="str">
        <f t="shared" si="7"/>
        <v>Y6M6</v>
      </c>
      <c r="CW8" s="256" t="str">
        <f t="shared" si="7"/>
        <v>Y6M7</v>
      </c>
      <c r="CX8" s="256" t="str">
        <f t="shared" si="7"/>
        <v>Y6M8</v>
      </c>
      <c r="CY8" s="256" t="str">
        <f t="shared" si="7"/>
        <v>Y6M9</v>
      </c>
      <c r="CZ8" s="256" t="str">
        <f t="shared" si="7"/>
        <v>Y6M10</v>
      </c>
      <c r="DA8" s="256" t="str">
        <f t="shared" si="7"/>
        <v>Y6M11</v>
      </c>
      <c r="DB8" s="256" t="str">
        <f t="shared" si="7"/>
        <v>Y6M12</v>
      </c>
      <c r="DC8" s="256" t="str">
        <f t="shared" si="7"/>
        <v>Y7M1</v>
      </c>
      <c r="DD8" s="256" t="str">
        <f t="shared" si="7"/>
        <v>Y7M2</v>
      </c>
      <c r="DE8" s="256" t="str">
        <f t="shared" si="7"/>
        <v>Y7M3</v>
      </c>
      <c r="DF8" s="256" t="str">
        <f t="shared" si="7"/>
        <v>Y7M4</v>
      </c>
      <c r="DG8" s="256" t="str">
        <f t="shared" si="7"/>
        <v>Y7M5</v>
      </c>
      <c r="DH8" s="256" t="str">
        <f t="shared" si="7"/>
        <v>Y7M6</v>
      </c>
      <c r="DI8" s="256" t="str">
        <f t="shared" si="7"/>
        <v>Y7M7</v>
      </c>
      <c r="DJ8" s="256" t="str">
        <f t="shared" si="7"/>
        <v>Y7M8</v>
      </c>
      <c r="DK8" s="256" t="str">
        <f t="shared" si="7"/>
        <v>Y7M9</v>
      </c>
      <c r="DL8" s="256" t="str">
        <f t="shared" si="7"/>
        <v>Y7M10</v>
      </c>
      <c r="DM8" s="256" t="str">
        <f t="shared" si="7"/>
        <v>Y7M11</v>
      </c>
      <c r="DN8" s="256" t="str">
        <f t="shared" si="7"/>
        <v>Y7M12</v>
      </c>
      <c r="DO8" s="256" t="str">
        <f t="shared" si="7"/>
        <v>Y8M1</v>
      </c>
      <c r="DP8" s="256" t="str">
        <f t="shared" si="7"/>
        <v>Y8M2</v>
      </c>
      <c r="DQ8" s="256" t="str">
        <f t="shared" si="7"/>
        <v>Y8M3</v>
      </c>
      <c r="DR8" s="256" t="str">
        <f t="shared" si="7"/>
        <v>Y8M4</v>
      </c>
      <c r="DS8" s="256" t="str">
        <f t="shared" si="7"/>
        <v>Y8M5</v>
      </c>
      <c r="DT8" s="256" t="str">
        <f t="shared" si="7"/>
        <v>Y8M6</v>
      </c>
      <c r="DU8" s="256" t="str">
        <f t="shared" si="7"/>
        <v>Y8M7</v>
      </c>
      <c r="DV8" s="256" t="str">
        <f t="shared" si="7"/>
        <v>Y8M8</v>
      </c>
      <c r="DW8" s="256" t="str">
        <f t="shared" si="7"/>
        <v>Y8M9</v>
      </c>
      <c r="DX8" s="256" t="str">
        <f t="shared" si="7"/>
        <v>Y8M10</v>
      </c>
      <c r="DY8" s="256" t="str">
        <f t="shared" si="7"/>
        <v>Y8M11</v>
      </c>
      <c r="DZ8" s="256" t="str">
        <f t="shared" si="7"/>
        <v>Y8M12</v>
      </c>
      <c r="EA8" s="256" t="str">
        <f t="shared" si="7"/>
        <v>Y9M1</v>
      </c>
      <c r="EB8" s="256" t="str">
        <f t="shared" si="7"/>
        <v>Y9M2</v>
      </c>
      <c r="EC8" s="256" t="str">
        <f t="shared" si="7"/>
        <v>Y9M3</v>
      </c>
      <c r="ED8" s="256" t="str">
        <f t="shared" si="7"/>
        <v>Y9M4</v>
      </c>
      <c r="EE8" s="256" t="str">
        <f t="shared" si="7"/>
        <v>Y9M5</v>
      </c>
      <c r="EF8" s="256" t="str">
        <f t="shared" si="7"/>
        <v>Y9M6</v>
      </c>
      <c r="EG8" s="256" t="str">
        <f t="shared" si="7"/>
        <v>Y9M7</v>
      </c>
      <c r="EH8" s="256" t="str">
        <f t="shared" si="7"/>
        <v>Y9M8</v>
      </c>
      <c r="EI8" s="256" t="str">
        <f t="shared" si="7"/>
        <v>Y9M9</v>
      </c>
      <c r="EJ8" s="256" t="str">
        <f t="shared" si="7"/>
        <v>Y9M10</v>
      </c>
      <c r="EK8" s="256" t="str">
        <f t="shared" si="7"/>
        <v>Y9M11</v>
      </c>
      <c r="EL8" s="256" t="str">
        <f t="shared" si="7"/>
        <v>Y9M12</v>
      </c>
      <c r="EM8" s="256" t="str">
        <f t="shared" si="7"/>
        <v>Y10M1</v>
      </c>
      <c r="EN8" s="256" t="str">
        <f t="shared" si="7"/>
        <v>Y10M2</v>
      </c>
      <c r="EO8" s="256" t="str">
        <f t="shared" si="7"/>
        <v>Y10M3</v>
      </c>
      <c r="EP8" s="256" t="str">
        <f t="shared" si="7"/>
        <v>Y10M4</v>
      </c>
      <c r="EQ8" s="256" t="str">
        <f t="shared" si="7"/>
        <v>Y10M5</v>
      </c>
      <c r="ER8" s="256" t="str">
        <f t="shared" si="7"/>
        <v>Y10M6</v>
      </c>
      <c r="ES8" s="256" t="str">
        <f t="shared" si="7"/>
        <v>Y10M7</v>
      </c>
      <c r="ET8" s="256" t="str">
        <f t="shared" si="7"/>
        <v>Y10M8</v>
      </c>
      <c r="EU8" s="256" t="str">
        <f t="shared" si="7"/>
        <v>Y10M9</v>
      </c>
      <c r="EV8" s="256" t="str">
        <f t="shared" si="7"/>
        <v>Y10M10</v>
      </c>
      <c r="EW8" s="256" t="str">
        <f t="shared" si="7"/>
        <v>Y10M11</v>
      </c>
      <c r="EX8" s="258" t="str">
        <f t="shared" si="7"/>
        <v>Y10M12</v>
      </c>
      <c r="EY8" s="612"/>
      <c r="EZ8" s="86"/>
      <c r="FA8" s="86"/>
      <c r="FB8" s="612"/>
    </row>
    <row r="9" spans="1:158">
      <c r="D9" s="828"/>
      <c r="AE9" s="142" t="s">
        <v>1064</v>
      </c>
      <c r="AF9" s="257">
        <f t="shared" ref="AF9:CQ9" si="8">Markers</f>
        <v>0</v>
      </c>
      <c r="AG9" s="257">
        <f t="shared" si="8"/>
        <v>0</v>
      </c>
      <c r="AH9" s="257">
        <f t="shared" si="8"/>
        <v>0</v>
      </c>
      <c r="AI9" s="257">
        <f t="shared" si="8"/>
        <v>0</v>
      </c>
      <c r="AJ9" s="257">
        <f t="shared" si="8"/>
        <v>0</v>
      </c>
      <c r="AK9" s="257">
        <f t="shared" si="8"/>
        <v>0</v>
      </c>
      <c r="AL9" s="257">
        <f t="shared" si="8"/>
        <v>0</v>
      </c>
      <c r="AM9" s="257">
        <f t="shared" si="8"/>
        <v>0</v>
      </c>
      <c r="AN9" s="257">
        <f t="shared" si="8"/>
        <v>0</v>
      </c>
      <c r="AO9" s="257">
        <f t="shared" si="8"/>
        <v>0</v>
      </c>
      <c r="AP9" s="257">
        <f t="shared" si="8"/>
        <v>0</v>
      </c>
      <c r="AQ9" s="257">
        <f t="shared" si="8"/>
        <v>0</v>
      </c>
      <c r="AR9" s="257">
        <f t="shared" si="8"/>
        <v>0</v>
      </c>
      <c r="AS9" s="257">
        <f t="shared" si="8"/>
        <v>0</v>
      </c>
      <c r="AT9" s="257">
        <f t="shared" si="8"/>
        <v>0</v>
      </c>
      <c r="AU9" s="257">
        <f t="shared" si="8"/>
        <v>0</v>
      </c>
      <c r="AV9" s="257">
        <f t="shared" si="8"/>
        <v>0</v>
      </c>
      <c r="AW9" s="257">
        <f t="shared" si="8"/>
        <v>0</v>
      </c>
      <c r="AX9" s="257">
        <f t="shared" si="8"/>
        <v>0</v>
      </c>
      <c r="AY9" s="257">
        <f t="shared" si="8"/>
        <v>0</v>
      </c>
      <c r="AZ9" s="257">
        <f t="shared" si="8"/>
        <v>0</v>
      </c>
      <c r="BA9" s="257">
        <f t="shared" si="8"/>
        <v>0</v>
      </c>
      <c r="BB9" s="257">
        <f t="shared" si="8"/>
        <v>0</v>
      </c>
      <c r="BC9" s="257">
        <f t="shared" si="8"/>
        <v>0</v>
      </c>
      <c r="BD9" s="257">
        <f t="shared" si="8"/>
        <v>0</v>
      </c>
      <c r="BE9" s="257">
        <f t="shared" si="8"/>
        <v>0</v>
      </c>
      <c r="BF9" s="257">
        <f t="shared" si="8"/>
        <v>0</v>
      </c>
      <c r="BG9" s="257">
        <f t="shared" si="8"/>
        <v>0</v>
      </c>
      <c r="BH9" s="257">
        <f t="shared" si="8"/>
        <v>0</v>
      </c>
      <c r="BI9" s="257">
        <f t="shared" si="8"/>
        <v>0</v>
      </c>
      <c r="BJ9" s="257">
        <f t="shared" si="8"/>
        <v>0</v>
      </c>
      <c r="BK9" s="257">
        <f t="shared" si="8"/>
        <v>0</v>
      </c>
      <c r="BL9" s="257">
        <f t="shared" si="8"/>
        <v>0</v>
      </c>
      <c r="BM9" s="257">
        <f t="shared" si="8"/>
        <v>0</v>
      </c>
      <c r="BN9" s="257">
        <f t="shared" si="8"/>
        <v>0</v>
      </c>
      <c r="BO9" s="257">
        <f t="shared" si="8"/>
        <v>0</v>
      </c>
      <c r="BP9" s="257">
        <f t="shared" si="8"/>
        <v>0</v>
      </c>
      <c r="BQ9" s="257">
        <f t="shared" si="8"/>
        <v>0</v>
      </c>
      <c r="BR9" s="257">
        <f t="shared" si="8"/>
        <v>0</v>
      </c>
      <c r="BS9" s="257">
        <f t="shared" si="8"/>
        <v>0</v>
      </c>
      <c r="BT9" s="257">
        <f t="shared" si="8"/>
        <v>0</v>
      </c>
      <c r="BU9" s="257">
        <f t="shared" si="8"/>
        <v>0</v>
      </c>
      <c r="BV9" s="257">
        <f t="shared" si="8"/>
        <v>0</v>
      </c>
      <c r="BW9" s="257">
        <f t="shared" si="8"/>
        <v>0</v>
      </c>
      <c r="BX9" s="257">
        <f t="shared" si="8"/>
        <v>0</v>
      </c>
      <c r="BY9" s="257">
        <f t="shared" si="8"/>
        <v>0</v>
      </c>
      <c r="BZ9" s="257">
        <f t="shared" si="8"/>
        <v>0</v>
      </c>
      <c r="CA9" s="257">
        <f t="shared" si="8"/>
        <v>0</v>
      </c>
      <c r="CB9" s="257">
        <f t="shared" si="8"/>
        <v>0</v>
      </c>
      <c r="CC9" s="257">
        <f t="shared" si="8"/>
        <v>0</v>
      </c>
      <c r="CD9" s="257">
        <f t="shared" si="8"/>
        <v>0</v>
      </c>
      <c r="CE9" s="257">
        <f t="shared" si="8"/>
        <v>0</v>
      </c>
      <c r="CF9" s="257">
        <f t="shared" si="8"/>
        <v>0</v>
      </c>
      <c r="CG9" s="257">
        <f t="shared" si="8"/>
        <v>0</v>
      </c>
      <c r="CH9" s="257">
        <f t="shared" si="8"/>
        <v>0</v>
      </c>
      <c r="CI9" s="257">
        <f t="shared" si="8"/>
        <v>0</v>
      </c>
      <c r="CJ9" s="257">
        <f t="shared" si="8"/>
        <v>0</v>
      </c>
      <c r="CK9" s="257">
        <f t="shared" si="8"/>
        <v>0</v>
      </c>
      <c r="CL9" s="257">
        <f t="shared" si="8"/>
        <v>0</v>
      </c>
      <c r="CM9" s="257">
        <f t="shared" si="8"/>
        <v>0</v>
      </c>
      <c r="CN9" s="257">
        <f t="shared" si="8"/>
        <v>0</v>
      </c>
      <c r="CO9" s="257">
        <f t="shared" si="8"/>
        <v>0</v>
      </c>
      <c r="CP9" s="257">
        <f t="shared" si="8"/>
        <v>0</v>
      </c>
      <c r="CQ9" s="257">
        <f t="shared" si="8"/>
        <v>0</v>
      </c>
      <c r="CR9" s="257">
        <f t="shared" ref="CR9:EX9" si="9">Markers</f>
        <v>0</v>
      </c>
      <c r="CS9" s="257">
        <f t="shared" si="9"/>
        <v>0</v>
      </c>
      <c r="CT9" s="257">
        <f t="shared" si="9"/>
        <v>0</v>
      </c>
      <c r="CU9" s="257">
        <f t="shared" si="9"/>
        <v>0</v>
      </c>
      <c r="CV9" s="257">
        <f t="shared" si="9"/>
        <v>0</v>
      </c>
      <c r="CW9" s="257">
        <f t="shared" si="9"/>
        <v>0</v>
      </c>
      <c r="CX9" s="257">
        <f t="shared" si="9"/>
        <v>0</v>
      </c>
      <c r="CY9" s="257">
        <f t="shared" si="9"/>
        <v>0</v>
      </c>
      <c r="CZ9" s="257">
        <f t="shared" si="9"/>
        <v>0</v>
      </c>
      <c r="DA9" s="257">
        <f t="shared" si="9"/>
        <v>0</v>
      </c>
      <c r="DB9" s="257">
        <f t="shared" si="9"/>
        <v>0</v>
      </c>
      <c r="DC9" s="257">
        <f t="shared" si="9"/>
        <v>0</v>
      </c>
      <c r="DD9" s="257">
        <f t="shared" si="9"/>
        <v>0</v>
      </c>
      <c r="DE9" s="257">
        <f t="shared" si="9"/>
        <v>0</v>
      </c>
      <c r="DF9" s="257">
        <f t="shared" si="9"/>
        <v>0</v>
      </c>
      <c r="DG9" s="257">
        <f t="shared" si="9"/>
        <v>0</v>
      </c>
      <c r="DH9" s="257">
        <f t="shared" si="9"/>
        <v>0</v>
      </c>
      <c r="DI9" s="257">
        <f t="shared" si="9"/>
        <v>0</v>
      </c>
      <c r="DJ9" s="257">
        <f t="shared" si="9"/>
        <v>0</v>
      </c>
      <c r="DK9" s="257">
        <f t="shared" si="9"/>
        <v>0</v>
      </c>
      <c r="DL9" s="257">
        <f t="shared" si="9"/>
        <v>0</v>
      </c>
      <c r="DM9" s="257">
        <f t="shared" si="9"/>
        <v>0</v>
      </c>
      <c r="DN9" s="257">
        <f t="shared" si="9"/>
        <v>0</v>
      </c>
      <c r="DO9" s="257">
        <f t="shared" si="9"/>
        <v>0</v>
      </c>
      <c r="DP9" s="257">
        <f t="shared" si="9"/>
        <v>0</v>
      </c>
      <c r="DQ9" s="257">
        <f t="shared" si="9"/>
        <v>0</v>
      </c>
      <c r="DR9" s="257">
        <f t="shared" si="9"/>
        <v>0</v>
      </c>
      <c r="DS9" s="257">
        <f t="shared" si="9"/>
        <v>0</v>
      </c>
      <c r="DT9" s="257">
        <f t="shared" si="9"/>
        <v>0</v>
      </c>
      <c r="DU9" s="257">
        <f t="shared" si="9"/>
        <v>0</v>
      </c>
      <c r="DV9" s="257">
        <f t="shared" si="9"/>
        <v>0</v>
      </c>
      <c r="DW9" s="257">
        <f t="shared" si="9"/>
        <v>0</v>
      </c>
      <c r="DX9" s="257">
        <f t="shared" si="9"/>
        <v>0</v>
      </c>
      <c r="DY9" s="257">
        <f t="shared" si="9"/>
        <v>0</v>
      </c>
      <c r="DZ9" s="257">
        <f t="shared" si="9"/>
        <v>0</v>
      </c>
      <c r="EA9" s="257">
        <f t="shared" si="9"/>
        <v>0</v>
      </c>
      <c r="EB9" s="257">
        <f t="shared" si="9"/>
        <v>0</v>
      </c>
      <c r="EC9" s="257">
        <f t="shared" si="9"/>
        <v>0</v>
      </c>
      <c r="ED9" s="257">
        <f t="shared" si="9"/>
        <v>0</v>
      </c>
      <c r="EE9" s="257">
        <f t="shared" si="9"/>
        <v>0</v>
      </c>
      <c r="EF9" s="257">
        <f t="shared" si="9"/>
        <v>0</v>
      </c>
      <c r="EG9" s="257">
        <f t="shared" si="9"/>
        <v>0</v>
      </c>
      <c r="EH9" s="257">
        <f t="shared" si="9"/>
        <v>0</v>
      </c>
      <c r="EI9" s="257">
        <f t="shared" si="9"/>
        <v>0</v>
      </c>
      <c r="EJ9" s="257">
        <f t="shared" si="9"/>
        <v>0</v>
      </c>
      <c r="EK9" s="257">
        <f t="shared" si="9"/>
        <v>0</v>
      </c>
      <c r="EL9" s="257">
        <f t="shared" si="9"/>
        <v>0</v>
      </c>
      <c r="EM9" s="257">
        <f t="shared" si="9"/>
        <v>0</v>
      </c>
      <c r="EN9" s="257">
        <f t="shared" si="9"/>
        <v>0</v>
      </c>
      <c r="EO9" s="257">
        <f t="shared" si="9"/>
        <v>0</v>
      </c>
      <c r="EP9" s="257">
        <f t="shared" si="9"/>
        <v>0</v>
      </c>
      <c r="EQ9" s="257">
        <f t="shared" si="9"/>
        <v>0</v>
      </c>
      <c r="ER9" s="257">
        <f t="shared" si="9"/>
        <v>0</v>
      </c>
      <c r="ES9" s="257">
        <f t="shared" si="9"/>
        <v>0</v>
      </c>
      <c r="ET9" s="257">
        <f t="shared" si="9"/>
        <v>0</v>
      </c>
      <c r="EU9" s="257">
        <f t="shared" si="9"/>
        <v>0</v>
      </c>
      <c r="EV9" s="257">
        <f t="shared" si="9"/>
        <v>0</v>
      </c>
      <c r="EW9" s="257">
        <f t="shared" si="9"/>
        <v>0</v>
      </c>
      <c r="EX9" s="259">
        <f t="shared" si="9"/>
        <v>0</v>
      </c>
      <c r="EY9" s="612"/>
      <c r="EZ9" s="616" t="s">
        <v>2293</v>
      </c>
      <c r="FA9" s="616" t="s">
        <v>2294</v>
      </c>
      <c r="FB9" s="612"/>
    </row>
    <row r="10" spans="1:158" hidden="1"/>
    <row r="11" spans="1:158" hidden="1"/>
    <row r="12" spans="1:158" s="86" customFormat="1">
      <c r="A12" s="305" t="s">
        <v>827</v>
      </c>
      <c r="B12" s="306"/>
      <c r="C12" s="617"/>
      <c r="D12" s="864">
        <f ca="1">IF(OR(EZ15&lt;&gt;0,EZ18&lt;&gt;0,EZ16&lt;&gt;0,PLA8C&lt;&gt;0),1,0)</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620"/>
      <c r="FA12" s="620"/>
      <c r="FB12" s="308"/>
    </row>
    <row r="13" spans="1:158" s="86" customFormat="1" outlineLevel="1">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E13" s="621"/>
      <c r="EY13" s="612"/>
      <c r="FB13" s="623"/>
    </row>
    <row r="14" spans="1:158" s="634" customFormat="1" ht="5.0999999999999996" customHeight="1" outlineLevel="1">
      <c r="A14" s="627"/>
      <c r="B14" s="627"/>
      <c r="C14" s="627"/>
      <c r="D14" s="627"/>
      <c r="E14" s="628"/>
      <c r="F14" s="627"/>
      <c r="G14" s="627"/>
      <c r="H14" s="627"/>
      <c r="I14" s="627"/>
      <c r="J14" s="627"/>
      <c r="K14" s="627"/>
      <c r="L14" s="627"/>
      <c r="M14" s="627"/>
      <c r="N14" s="627"/>
      <c r="O14" s="627"/>
      <c r="P14" s="627"/>
      <c r="Q14" s="627"/>
      <c r="R14" s="627"/>
      <c r="S14" s="627"/>
      <c r="T14" s="627"/>
      <c r="U14" s="627"/>
      <c r="V14" s="627"/>
      <c r="W14" s="627"/>
      <c r="X14" s="627"/>
      <c r="Y14" s="627"/>
      <c r="Z14" s="627"/>
      <c r="AA14" s="627"/>
      <c r="AB14" s="629"/>
      <c r="AC14" s="627"/>
      <c r="AD14" s="630"/>
      <c r="AE14" s="631"/>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796"/>
    </row>
    <row r="15" spans="1:158" s="147" customFormat="1" outlineLevel="1">
      <c r="A15" s="86"/>
      <c r="B15" s="196" t="str">
        <f>'Customer Charges'!A209</f>
        <v>Cost Plus</v>
      </c>
      <c r="C15" s="196"/>
      <c r="E15" s="829"/>
      <c r="F15" s="85"/>
      <c r="G15" s="85"/>
      <c r="H15" s="85"/>
      <c r="I15" s="85"/>
      <c r="J15" s="85"/>
      <c r="K15" s="85"/>
      <c r="L15" s="85"/>
      <c r="M15" s="85"/>
      <c r="N15" s="85"/>
      <c r="O15" s="85"/>
      <c r="P15" s="85"/>
      <c r="Q15" s="85"/>
      <c r="R15" s="85"/>
      <c r="S15" s="85"/>
      <c r="T15" s="85"/>
      <c r="U15" s="85"/>
      <c r="V15" s="85"/>
      <c r="W15" s="85"/>
      <c r="X15" s="85"/>
      <c r="Y15" s="85"/>
      <c r="Z15" s="85"/>
      <c r="AA15" s="85"/>
      <c r="AB15" s="86"/>
      <c r="AD15" s="601">
        <f ca="1">NPV($AD$19,$AF$15:$EY$15)</f>
        <v>27725910.011967599</v>
      </c>
      <c r="AE15" s="830">
        <f ca="1">SUM(AF15:EY15)</f>
        <v>36000513.054737553</v>
      </c>
      <c r="AF15" s="831">
        <f>'Customer Charges'!AF228</f>
        <v>1554566.4032051282</v>
      </c>
      <c r="AG15" s="832">
        <f ca="1">'Customer Charges'!AG228</f>
        <v>345031.94384512736</v>
      </c>
      <c r="AH15" s="832">
        <f ca="1">'Customer Charges'!AH228</f>
        <v>2358605.911458333</v>
      </c>
      <c r="AI15" s="832">
        <f ca="1">'Customer Charges'!AI228</f>
        <v>3500287.962740384</v>
      </c>
      <c r="AJ15" s="832">
        <f ca="1">'Customer Charges'!AJ228</f>
        <v>542449.50120192324</v>
      </c>
      <c r="AK15" s="832">
        <f ca="1">'Customer Charges'!AK228</f>
        <v>634243.09094551299</v>
      </c>
      <c r="AL15" s="832">
        <f ca="1">'Customer Charges'!AL228</f>
        <v>718541.08774038451</v>
      </c>
      <c r="AM15" s="832">
        <f ca="1">'Customer Charges'!AM228</f>
        <v>718541.08774038451</v>
      </c>
      <c r="AN15" s="832">
        <f ca="1">'Customer Charges'!AN228</f>
        <v>370428.90825320513</v>
      </c>
      <c r="AO15" s="832">
        <f ca="1">'Customer Charges'!AO228</f>
        <v>370428.90825320513</v>
      </c>
      <c r="AP15" s="832">
        <f ca="1">'Customer Charges'!AP228</f>
        <v>370428.90825320513</v>
      </c>
      <c r="AQ15" s="832">
        <f ca="1">'Customer Charges'!AQ228</f>
        <v>369410.95953525638</v>
      </c>
      <c r="AR15" s="832">
        <f ca="1">'Customer Charges'!AR228</f>
        <v>369410.95953525638</v>
      </c>
      <c r="AS15" s="832">
        <f ca="1">'Customer Charges'!AS228</f>
        <v>632755.96427781973</v>
      </c>
      <c r="AT15" s="832">
        <f ca="1">'Customer Charges'!AT228</f>
        <v>650582.75440705125</v>
      </c>
      <c r="AU15" s="832">
        <f ca="1">'Customer Charges'!AU228</f>
        <v>402203.26722756407</v>
      </c>
      <c r="AV15" s="832">
        <f ca="1">'Customer Charges'!AV228</f>
        <v>414931.48641826923</v>
      </c>
      <c r="AW15" s="832">
        <f ca="1">'Customer Charges'!AW228</f>
        <v>414931.48641826923</v>
      </c>
      <c r="AX15" s="832">
        <f ca="1">'Customer Charges'!AX228</f>
        <v>376799.17872596154</v>
      </c>
      <c r="AY15" s="832">
        <f ca="1">'Customer Charges'!AY228</f>
        <v>376799.17872596154</v>
      </c>
      <c r="AZ15" s="832">
        <f ca="1">'Customer Charges'!AZ228</f>
        <v>376799.17872596154</v>
      </c>
      <c r="BA15" s="832">
        <f ca="1">'Customer Charges'!BA228</f>
        <v>376799.17872596154</v>
      </c>
      <c r="BB15" s="832">
        <f ca="1">'Customer Charges'!BB228</f>
        <v>376799.17872596154</v>
      </c>
      <c r="BC15" s="832">
        <f ca="1">'Customer Charges'!BC228</f>
        <v>376799.17872596154</v>
      </c>
      <c r="BD15" s="832">
        <f ca="1">'Customer Charges'!BD228</f>
        <v>376799.17872596154</v>
      </c>
      <c r="BE15" s="832">
        <f ca="1">'Customer Charges'!BE228</f>
        <v>645411.08356337599</v>
      </c>
      <c r="BF15" s="832">
        <f ca="1">'Customer Charges'!BF228</f>
        <v>639514.5633413461</v>
      </c>
      <c r="BG15" s="832">
        <f ca="1">'Customer Charges'!BG228</f>
        <v>376799.17872596154</v>
      </c>
      <c r="BH15" s="832">
        <f ca="1">'Customer Charges'!BH228</f>
        <v>384335.1623004807</v>
      </c>
      <c r="BI15" s="832">
        <f ca="1">'Customer Charges'!BI228</f>
        <v>384335.1623004807</v>
      </c>
      <c r="BJ15" s="832">
        <f ca="1">'Customer Charges'!BJ228</f>
        <v>384335.1623004807</v>
      </c>
      <c r="BK15" s="832">
        <f ca="1">'Customer Charges'!BK228</f>
        <v>384335.1623004807</v>
      </c>
      <c r="BL15" s="832">
        <f ca="1">'Customer Charges'!BL228</f>
        <v>384335.1623004807</v>
      </c>
      <c r="BM15" s="832">
        <f ca="1">'Customer Charges'!BM228</f>
        <v>384335.1623004807</v>
      </c>
      <c r="BN15" s="832">
        <f ca="1">'Customer Charges'!BN228</f>
        <v>384335.1623004807</v>
      </c>
      <c r="BO15" s="832">
        <f ca="1">'Customer Charges'!BO228</f>
        <v>384335.1623004807</v>
      </c>
      <c r="BP15" s="832">
        <f ca="1">'Customer Charges'!BP228</f>
        <v>384335.1623004807</v>
      </c>
      <c r="BQ15" s="832">
        <f ca="1">'Customer Charges'!BQ228</f>
        <v>658319.30523464363</v>
      </c>
      <c r="BR15" s="832">
        <f ca="1">'Customer Charges'!BR228</f>
        <v>1426439.5212748395</v>
      </c>
      <c r="BS15" s="832">
        <f ca="1">'Customer Charges'!BS228</f>
        <v>384335.1623004807</v>
      </c>
      <c r="BT15" s="832">
        <f ca="1">'Customer Charges'!BT228</f>
        <v>392021.86554649041</v>
      </c>
      <c r="BU15" s="832">
        <f ca="1">'Customer Charges'!BU228</f>
        <v>392021.86554649041</v>
      </c>
      <c r="BV15" s="832">
        <f ca="1">'Customer Charges'!BV228</f>
        <v>392021.86554649041</v>
      </c>
      <c r="BW15" s="832">
        <f ca="1">'Customer Charges'!BW228</f>
        <v>392021.86554649041</v>
      </c>
      <c r="BX15" s="832">
        <f ca="1">'Customer Charges'!BX228</f>
        <v>392021.86554649041</v>
      </c>
      <c r="BY15" s="832">
        <f ca="1">'Customer Charges'!BY228</f>
        <v>392021.86554649041</v>
      </c>
      <c r="BZ15" s="832">
        <f ca="1">'Customer Charges'!BZ228</f>
        <v>392021.86554649041</v>
      </c>
      <c r="CA15" s="832">
        <f ca="1">'Customer Charges'!CA228</f>
        <v>392021.86554649041</v>
      </c>
      <c r="CB15" s="832">
        <f ca="1">'Customer Charges'!CB228</f>
        <v>392021.86554649041</v>
      </c>
      <c r="CC15" s="832">
        <f ca="1">'Customer Charges'!CC228</f>
        <v>671485.69133933645</v>
      </c>
      <c r="CD15" s="832">
        <f ca="1">'Customer Charges'!CD228</f>
        <v>513501.45939264423</v>
      </c>
      <c r="CE15" s="832">
        <f ca="1">'Customer Charges'!CE228</f>
        <v>392021.86554649041</v>
      </c>
      <c r="CF15" s="832">
        <f ca="1">'Customer Charges'!CF228</f>
        <v>399862.30285742017</v>
      </c>
      <c r="CG15" s="832">
        <f ca="1">'Customer Charges'!CG228</f>
        <v>399862.30285742017</v>
      </c>
      <c r="CH15" s="832">
        <f ca="1">'Customer Charges'!CH228</f>
        <v>399862.30285742017</v>
      </c>
      <c r="CI15" s="832">
        <f ca="1">'Customer Charges'!CI228</f>
        <v>399862.30285742017</v>
      </c>
      <c r="CJ15" s="832">
        <f ca="1">'Customer Charges'!CJ228</f>
        <v>399862.30285742017</v>
      </c>
      <c r="CK15" s="832">
        <f ca="1">'Customer Charges'!CK228</f>
        <v>399862.30285742017</v>
      </c>
      <c r="CL15" s="832">
        <f ca="1">'Customer Charges'!CL228</f>
        <v>399862.30285742017</v>
      </c>
      <c r="CM15" s="832">
        <f ca="1">'Customer Charges'!CM228</f>
        <v>399862.30285742017</v>
      </c>
      <c r="CN15" s="832">
        <f ca="1">'Customer Charges'!CN228</f>
        <v>399862.30285742017</v>
      </c>
      <c r="CO15" s="832">
        <f ca="1">'Customer Charges'!CO228</f>
        <v>684915.40516612318</v>
      </c>
      <c r="CP15" s="832">
        <f ca="1">'Customer Charges'!CP228</f>
        <v>430839.59928818943</v>
      </c>
      <c r="CQ15" s="832">
        <f ca="1">'Customer Charges'!CQ228</f>
        <v>399862.30285742017</v>
      </c>
      <c r="CR15" s="832">
        <f ca="1">'Customer Charges'!CR228</f>
        <v>407859.54891456862</v>
      </c>
      <c r="CS15" s="832">
        <f ca="1">'Customer Charges'!CS228</f>
        <v>407859.54891456862</v>
      </c>
      <c r="CT15" s="832">
        <f ca="1">'Customer Charges'!CT228</f>
        <v>0</v>
      </c>
      <c r="CU15" s="832">
        <f ca="1">'Customer Charges'!CU228</f>
        <v>0</v>
      </c>
      <c r="CV15" s="832">
        <f ca="1">'Customer Charges'!CV228</f>
        <v>0</v>
      </c>
      <c r="CW15" s="832">
        <f ca="1">'Customer Charges'!CW228</f>
        <v>0</v>
      </c>
      <c r="CX15" s="832">
        <f ca="1">'Customer Charges'!CX228</f>
        <v>0</v>
      </c>
      <c r="CY15" s="832">
        <f ca="1">'Customer Charges'!CY228</f>
        <v>0</v>
      </c>
      <c r="CZ15" s="832">
        <f ca="1">'Customer Charges'!CZ228</f>
        <v>0</v>
      </c>
      <c r="DA15" s="832">
        <f ca="1">'Customer Charges'!DA228</f>
        <v>0</v>
      </c>
      <c r="DB15" s="832">
        <f ca="1">'Customer Charges'!DB228</f>
        <v>0</v>
      </c>
      <c r="DC15" s="832">
        <f ca="1">'Customer Charges'!DC228</f>
        <v>0</v>
      </c>
      <c r="DD15" s="832">
        <f ca="1">'Customer Charges'!DD228</f>
        <v>0</v>
      </c>
      <c r="DE15" s="832">
        <f ca="1">'Customer Charges'!DE228</f>
        <v>0</v>
      </c>
      <c r="DF15" s="832">
        <f ca="1">'Customer Charges'!DF228</f>
        <v>0</v>
      </c>
      <c r="DG15" s="832">
        <f ca="1">'Customer Charges'!DG228</f>
        <v>0</v>
      </c>
      <c r="DH15" s="832">
        <f ca="1">'Customer Charges'!DH228</f>
        <v>0</v>
      </c>
      <c r="DI15" s="832">
        <f ca="1">'Customer Charges'!DI228</f>
        <v>0</v>
      </c>
      <c r="DJ15" s="832">
        <f ca="1">'Customer Charges'!DJ228</f>
        <v>0</v>
      </c>
      <c r="DK15" s="832">
        <f ca="1">'Customer Charges'!DK228</f>
        <v>0</v>
      </c>
      <c r="DL15" s="832">
        <f ca="1">'Customer Charges'!DL228</f>
        <v>0</v>
      </c>
      <c r="DM15" s="832">
        <f ca="1">'Customer Charges'!DM228</f>
        <v>0</v>
      </c>
      <c r="DN15" s="832">
        <f ca="1">'Customer Charges'!DN228</f>
        <v>0</v>
      </c>
      <c r="DO15" s="832">
        <f ca="1">'Customer Charges'!DO228</f>
        <v>0</v>
      </c>
      <c r="DP15" s="832">
        <f ca="1">'Customer Charges'!DP228</f>
        <v>0</v>
      </c>
      <c r="DQ15" s="832">
        <f ca="1">'Customer Charges'!DQ228</f>
        <v>0</v>
      </c>
      <c r="DR15" s="832">
        <f ca="1">'Customer Charges'!DR228</f>
        <v>0</v>
      </c>
      <c r="DS15" s="832">
        <f ca="1">'Customer Charges'!DS228</f>
        <v>0</v>
      </c>
      <c r="DT15" s="832">
        <f ca="1">'Customer Charges'!DT228</f>
        <v>0</v>
      </c>
      <c r="DU15" s="832">
        <f ca="1">'Customer Charges'!DU228</f>
        <v>0</v>
      </c>
      <c r="DV15" s="832">
        <f ca="1">'Customer Charges'!DV228</f>
        <v>0</v>
      </c>
      <c r="DW15" s="832">
        <f ca="1">'Customer Charges'!DW228</f>
        <v>0</v>
      </c>
      <c r="DX15" s="832">
        <f ca="1">'Customer Charges'!DX228</f>
        <v>0</v>
      </c>
      <c r="DY15" s="832">
        <f ca="1">'Customer Charges'!DY228</f>
        <v>0</v>
      </c>
      <c r="DZ15" s="832">
        <f ca="1">'Customer Charges'!DZ228</f>
        <v>0</v>
      </c>
      <c r="EA15" s="832">
        <f ca="1">'Customer Charges'!EA228</f>
        <v>0</v>
      </c>
      <c r="EB15" s="832">
        <f ca="1">'Customer Charges'!EB228</f>
        <v>0</v>
      </c>
      <c r="EC15" s="832">
        <f ca="1">'Customer Charges'!EC228</f>
        <v>0</v>
      </c>
      <c r="ED15" s="832">
        <f ca="1">'Customer Charges'!ED228</f>
        <v>0</v>
      </c>
      <c r="EE15" s="832">
        <f ca="1">'Customer Charges'!EE228</f>
        <v>0</v>
      </c>
      <c r="EF15" s="832">
        <f ca="1">'Customer Charges'!EF228</f>
        <v>0</v>
      </c>
      <c r="EG15" s="832">
        <f ca="1">'Customer Charges'!EG228</f>
        <v>0</v>
      </c>
      <c r="EH15" s="832">
        <f ca="1">'Customer Charges'!EH228</f>
        <v>0</v>
      </c>
      <c r="EI15" s="832">
        <f ca="1">'Customer Charges'!EI228</f>
        <v>0</v>
      </c>
      <c r="EJ15" s="832">
        <f ca="1">'Customer Charges'!EJ228</f>
        <v>0</v>
      </c>
      <c r="EK15" s="832">
        <f ca="1">'Customer Charges'!EK228</f>
        <v>0</v>
      </c>
      <c r="EL15" s="832">
        <f ca="1">'Customer Charges'!EL228</f>
        <v>0</v>
      </c>
      <c r="EM15" s="832">
        <f ca="1">'Customer Charges'!EM228</f>
        <v>0</v>
      </c>
      <c r="EN15" s="832">
        <f ca="1">'Customer Charges'!EN228</f>
        <v>0</v>
      </c>
      <c r="EO15" s="832">
        <f ca="1">'Customer Charges'!EO228</f>
        <v>0</v>
      </c>
      <c r="EP15" s="832">
        <f ca="1">'Customer Charges'!EP228</f>
        <v>0</v>
      </c>
      <c r="EQ15" s="832">
        <f ca="1">'Customer Charges'!EQ228</f>
        <v>0</v>
      </c>
      <c r="ER15" s="832">
        <f ca="1">'Customer Charges'!ER228</f>
        <v>0</v>
      </c>
      <c r="ES15" s="832">
        <f ca="1">'Customer Charges'!ES228</f>
        <v>0</v>
      </c>
      <c r="ET15" s="832">
        <f ca="1">'Customer Charges'!ET228</f>
        <v>0</v>
      </c>
      <c r="EU15" s="832">
        <f ca="1">'Customer Charges'!EU228</f>
        <v>0</v>
      </c>
      <c r="EV15" s="832">
        <f ca="1">'Customer Charges'!EV228</f>
        <v>0</v>
      </c>
      <c r="EW15" s="832">
        <f ca="1">'Customer Charges'!EW228</f>
        <v>0</v>
      </c>
      <c r="EX15" s="833">
        <f ca="1">'Customer Charges'!EX228</f>
        <v>0</v>
      </c>
      <c r="EY15" s="612"/>
      <c r="EZ15" s="863">
        <f ca="1">IF(ABS(AE15-'Customer Charges'!$AE$228)&gt;ErrTol,1,0)</f>
        <v>0</v>
      </c>
      <c r="FA15" s="86"/>
      <c r="FB15" s="612"/>
    </row>
    <row r="16" spans="1:158" s="147" customFormat="1" outlineLevel="1">
      <c r="A16" s="753">
        <f>RecOffNum</f>
        <v>1</v>
      </c>
      <c r="B16" s="196" t="str">
        <f>"Customer Charges OFF-SET before CoM"</f>
        <v>Customer Charges OFF-SET before CoM</v>
      </c>
      <c r="C16" s="85"/>
      <c r="E16" s="232"/>
      <c r="F16" s="85"/>
      <c r="G16" s="85"/>
      <c r="H16" s="85"/>
      <c r="I16" s="85"/>
      <c r="J16" s="85"/>
      <c r="K16" s="85"/>
      <c r="L16" s="85"/>
      <c r="M16" s="85"/>
      <c r="N16" s="85"/>
      <c r="O16" s="85"/>
      <c r="P16" s="85"/>
      <c r="Q16" s="85"/>
      <c r="R16" s="85"/>
      <c r="S16" s="85"/>
      <c r="T16" s="85"/>
      <c r="U16" s="85"/>
      <c r="V16" s="85"/>
      <c r="W16" s="85"/>
      <c r="X16" s="85"/>
      <c r="Y16" s="85"/>
      <c r="Z16" s="85"/>
      <c r="AA16" s="85"/>
      <c r="AB16" s="86"/>
      <c r="AD16" s="601">
        <f ca="1">NPV($AD$19,$AF$16:$EY$16)</f>
        <v>26542287.17363593</v>
      </c>
      <c r="AE16" s="782">
        <f ca="1">SUM(AF16:EY16)</f>
        <v>35701684.273700707</v>
      </c>
      <c r="AF16" s="834">
        <f ca="1">IF($A16&gt;0,0,OFFSET('Customer Charges'!AF270,0,-$A16))</f>
        <v>0</v>
      </c>
      <c r="AG16" s="835">
        <f ca="1">IF($A16&gt;1,0,OFFSET('Customer Charges'!AG270,0,-$A16))</f>
        <v>0</v>
      </c>
      <c r="AH16" s="835">
        <f ca="1">IF($A16&gt;2,0,OFFSET('Customer Charges'!AH270,0,-$A16))</f>
        <v>49553.36538461539</v>
      </c>
      <c r="AI16" s="835">
        <f ca="1">IF($A16&gt;3,0,OFFSET('Customer Charges'!AI270,0,-$A16))</f>
        <v>499166.96031168418</v>
      </c>
      <c r="AJ16" s="835">
        <f ca="1">IF($A16&gt;4,0,OFFSET('Customer Charges'!AJ270,0,-$A16))</f>
        <v>3384989.3341097613</v>
      </c>
      <c r="AK16" s="835">
        <f ca="1">OFFSET('Customer Charges'!AK270,0,-$A16)</f>
        <v>437356.00077642757</v>
      </c>
      <c r="AL16" s="732">
        <f ca="1">OFFSET('Customer Charges'!AL270,0,-$A16)</f>
        <v>1774901.6998950175</v>
      </c>
      <c r="AM16" s="732">
        <f ca="1">OFFSET('Customer Charges'!AM270,0,-$A16)</f>
        <v>429074.18987899169</v>
      </c>
      <c r="AN16" s="732">
        <f ca="1">OFFSET('Customer Charges'!AN270,0,-$A16)</f>
        <v>786420.34372514556</v>
      </c>
      <c r="AO16" s="732">
        <f ca="1">OFFSET('Customer Charges'!AO270,0,-$A16)</f>
        <v>1148916.0428437358</v>
      </c>
      <c r="AP16" s="732">
        <f ca="1">OFFSET('Customer Charges'!AP270,0,-$A16)</f>
        <v>395228.03603283758</v>
      </c>
      <c r="AQ16" s="732">
        <f ca="1">OFFSET('Customer Charges'!AQ270,0,-$A16)</f>
        <v>395228.03603283758</v>
      </c>
      <c r="AR16" s="732">
        <f ca="1">OFFSET('Customer Charges'!AR270,0,-$A16)</f>
        <v>634750.65822835139</v>
      </c>
      <c r="AS16" s="732">
        <f ca="1">OFFSET('Customer Charges'!AS270,0,-$A16)</f>
        <v>394210.08731488907</v>
      </c>
      <c r="AT16" s="732">
        <f ca="1">OFFSET('Customer Charges'!AT270,0,-$A16)</f>
        <v>394210.08731488971</v>
      </c>
      <c r="AU16" s="732">
        <f ca="1">OFFSET('Customer Charges'!AU270,0,-$A16)</f>
        <v>667916.81207450468</v>
      </c>
      <c r="AV16" s="732">
        <f ca="1">OFFSET('Customer Charges'!AV270,0,-$A16)</f>
        <v>427376.24116104294</v>
      </c>
      <c r="AW16" s="732">
        <f ca="1">OFFSET('Customer Charges'!AW270,0,-$A16)</f>
        <v>428145.47193027392</v>
      </c>
      <c r="AX16" s="732">
        <f ca="1">OFFSET('Customer Charges'!AX270,0,-$A16)</f>
        <v>671893.25045591476</v>
      </c>
      <c r="AY16" s="732">
        <f ca="1">OFFSET('Customer Charges'!AY270,0,-$A16)</f>
        <v>394979.31808411941</v>
      </c>
      <c r="AZ16" s="732">
        <f ca="1">OFFSET('Customer Charges'!AZ270,0,-$A16)</f>
        <v>394979.31808412005</v>
      </c>
      <c r="BA16" s="732">
        <f ca="1">OFFSET('Customer Charges'!BA270,0,-$A16)</f>
        <v>640330.70041584992</v>
      </c>
      <c r="BB16" s="732">
        <f ca="1">OFFSET('Customer Charges'!BB270,0,-$A16)</f>
        <v>394979.31808412005</v>
      </c>
      <c r="BC16" s="732">
        <f ca="1">OFFSET('Customer Charges'!BC270,0,-$A16)</f>
        <v>394979.31808412005</v>
      </c>
      <c r="BD16" s="732">
        <f ca="1">OFFSET('Customer Charges'!BD270,0,-$A16)</f>
        <v>640330.70041585015</v>
      </c>
      <c r="BE16" s="732">
        <f ca="1">OFFSET('Customer Charges'!BE270,0,-$A16)</f>
        <v>394979.31808412075</v>
      </c>
      <c r="BF16" s="732">
        <f ca="1">OFFSET('Customer Charges'!BF270,0,-$A16)</f>
        <v>394979.31808411941</v>
      </c>
      <c r="BG16" s="732">
        <f ca="1">OFFSET('Customer Charges'!BG270,0,-$A16)</f>
        <v>640330.70041585062</v>
      </c>
      <c r="BH16" s="732">
        <f ca="1">OFFSET('Customer Charges'!BH270,0,-$A16)</f>
        <v>391421.8325955859</v>
      </c>
      <c r="BI16" s="732">
        <f ca="1">OFFSET('Customer Charges'!BI270,0,-$A16)</f>
        <v>392206.44798020239</v>
      </c>
      <c r="BJ16" s="732">
        <f ca="1">OFFSET('Customer Charges'!BJ270,0,-$A16)</f>
        <v>640829.18207635614</v>
      </c>
      <c r="BK16" s="732">
        <f ca="1">OFFSET('Customer Charges'!BK270,0,-$A16)</f>
        <v>392206.44798020239</v>
      </c>
      <c r="BL16" s="732">
        <f ca="1">OFFSET('Customer Charges'!BL270,0,-$A16)</f>
        <v>392206.44798020239</v>
      </c>
      <c r="BM16" s="732">
        <f ca="1">OFFSET('Customer Charges'!BM270,0,-$A16)</f>
        <v>642464.85795856803</v>
      </c>
      <c r="BN16" s="732">
        <f ca="1">OFFSET('Customer Charges'!BN270,0,-$A16)</f>
        <v>392206.44798020169</v>
      </c>
      <c r="BO16" s="732">
        <f ca="1">OFFSET('Customer Charges'!BO270,0,-$A16)</f>
        <v>392206.44798020239</v>
      </c>
      <c r="BP16" s="732">
        <f ca="1">OFFSET('Customer Charges'!BP270,0,-$A16)</f>
        <v>642464.85795856768</v>
      </c>
      <c r="BQ16" s="732">
        <f ca="1">OFFSET('Customer Charges'!BQ270,0,-$A16)</f>
        <v>392206.44798020239</v>
      </c>
      <c r="BR16" s="732">
        <f ca="1">OFFSET('Customer Charges'!BR270,0,-$A16)</f>
        <v>392206.44798020239</v>
      </c>
      <c r="BS16" s="732">
        <f ca="1">OFFSET('Customer Charges'!BS270,0,-$A16)</f>
        <v>642464.85795856826</v>
      </c>
      <c r="BT16" s="732">
        <f ca="1">OFFSET('Customer Charges'!BT270,0,-$A16)</f>
        <v>388648.96249166888</v>
      </c>
      <c r="BU16" s="732">
        <f ca="1">OFFSET('Customer Charges'!BU270,0,-$A16)</f>
        <v>389449.27018397569</v>
      </c>
      <c r="BV16" s="732">
        <f ca="1">OFFSET('Customer Charges'!BV270,0,-$A16)</f>
        <v>643044.45896205283</v>
      </c>
      <c r="BW16" s="732">
        <f ca="1">OFFSET('Customer Charges'!BW270,0,-$A16)</f>
        <v>389449.27018397569</v>
      </c>
      <c r="BX16" s="732">
        <f ca="1">OFFSET('Customer Charges'!BX270,0,-$A16)</f>
        <v>389449.27018397569</v>
      </c>
      <c r="BY16" s="732">
        <f ca="1">OFFSET('Customer Charges'!BY270,0,-$A16)</f>
        <v>644712.84836190869</v>
      </c>
      <c r="BZ16" s="732">
        <f ca="1">OFFSET('Customer Charges'!BZ270,0,-$A16)</f>
        <v>389449.27018397569</v>
      </c>
      <c r="CA16" s="732">
        <f ca="1">OFFSET('Customer Charges'!CA270,0,-$A16)</f>
        <v>389449.27018397639</v>
      </c>
      <c r="CB16" s="732">
        <f ca="1">OFFSET('Customer Charges'!CB270,0,-$A16)</f>
        <v>644712.84836190927</v>
      </c>
      <c r="CC16" s="732">
        <f ca="1">OFFSET('Customer Charges'!CC270,0,-$A16)</f>
        <v>389449.27018397569</v>
      </c>
      <c r="CD16" s="732">
        <f ca="1">OFFSET('Customer Charges'!CD270,0,-$A16)</f>
        <v>389449.27018397569</v>
      </c>
      <c r="CE16" s="732">
        <f ca="1">OFFSET('Customer Charges'!CE270,0,-$A16)</f>
        <v>644712.84836190869</v>
      </c>
      <c r="CF16" s="732">
        <f ca="1">OFFSET('Customer Charges'!CF270,0,-$A16)</f>
        <v>385891.78469544218</v>
      </c>
      <c r="CG16" s="732">
        <f ca="1">OFFSET('Customer Charges'!CG270,0,-$A16)</f>
        <v>386708.09854159673</v>
      </c>
      <c r="CH16" s="732">
        <f ca="1">OFFSET('Customer Charges'!CH270,0,-$A16)</f>
        <v>645375.19109523506</v>
      </c>
      <c r="CI16" s="732">
        <f ca="1">OFFSET('Customer Charges'!CI270,0,-$A16)</f>
        <v>386708.09854159673</v>
      </c>
      <c r="CJ16" s="732">
        <f ca="1">OFFSET('Customer Charges'!CJ270,0,-$A16)</f>
        <v>386708.09854159609</v>
      </c>
      <c r="CK16" s="732">
        <f ca="1">OFFSET('Customer Charges'!CK270,0,-$A16)</f>
        <v>647076.94828308956</v>
      </c>
      <c r="CL16" s="732">
        <f ca="1">OFFSET('Customer Charges'!CL270,0,-$A16)</f>
        <v>386708.09854159673</v>
      </c>
      <c r="CM16" s="732">
        <f ca="1">OFFSET('Customer Charges'!CM270,0,-$A16)</f>
        <v>386708.09854159609</v>
      </c>
      <c r="CN16" s="732">
        <f ca="1">OFFSET('Customer Charges'!CN270,0,-$A16)</f>
        <v>647076.94828308898</v>
      </c>
      <c r="CO16" s="732">
        <f ca="1">OFFSET('Customer Charges'!CO270,0,-$A16)</f>
        <v>386708.09854159609</v>
      </c>
      <c r="CP16" s="732">
        <f ca="1">OFFSET('Customer Charges'!CP270,0,-$A16)</f>
        <v>386708.09854159673</v>
      </c>
      <c r="CQ16" s="732">
        <f ca="1">OFFSET('Customer Charges'!CQ270,0,-$A16)</f>
        <v>647076.94828308828</v>
      </c>
      <c r="CR16" s="732">
        <f ca="1">OFFSET('Customer Charges'!CR270,0,-$A16)</f>
        <v>383150.61305306322</v>
      </c>
      <c r="CS16" s="732">
        <f ca="1">OFFSET('Customer Charges'!CS270,0,-$A16)</f>
        <v>383983.25317613967</v>
      </c>
      <c r="CT16" s="732">
        <f ca="1">OFFSET('Customer Charges'!CT270,0,-$A16)</f>
        <v>647823.68758085207</v>
      </c>
      <c r="CU16" s="732">
        <f ca="1">OFFSET('Customer Charges'!CU270,0,-$A16)</f>
        <v>0</v>
      </c>
      <c r="CV16" s="732">
        <f ca="1">OFFSET('Customer Charges'!CV270,0,-$A16)</f>
        <v>0</v>
      </c>
      <c r="CW16" s="732">
        <f ca="1">OFFSET('Customer Charges'!CW270,0,-$A16)</f>
        <v>0</v>
      </c>
      <c r="CX16" s="732">
        <f ca="1">OFFSET('Customer Charges'!CX270,0,-$A16)</f>
        <v>0</v>
      </c>
      <c r="CY16" s="732">
        <f ca="1">OFFSET('Customer Charges'!CY270,0,-$A16)</f>
        <v>0</v>
      </c>
      <c r="CZ16" s="732">
        <f ca="1">OFFSET('Customer Charges'!CZ270,0,-$A16)</f>
        <v>0</v>
      </c>
      <c r="DA16" s="732">
        <f ca="1">OFFSET('Customer Charges'!DA270,0,-$A16)</f>
        <v>0</v>
      </c>
      <c r="DB16" s="732">
        <f ca="1">OFFSET('Customer Charges'!DB270,0,-$A16)</f>
        <v>0</v>
      </c>
      <c r="DC16" s="732">
        <f ca="1">OFFSET('Customer Charges'!DC270,0,-$A16)</f>
        <v>0</v>
      </c>
      <c r="DD16" s="732">
        <f ca="1">OFFSET('Customer Charges'!DD270,0,-$A16)</f>
        <v>0</v>
      </c>
      <c r="DE16" s="732">
        <f ca="1">OFFSET('Customer Charges'!DE270,0,-$A16)</f>
        <v>0</v>
      </c>
      <c r="DF16" s="732">
        <f ca="1">OFFSET('Customer Charges'!DF270,0,-$A16)</f>
        <v>0</v>
      </c>
      <c r="DG16" s="732">
        <f ca="1">OFFSET('Customer Charges'!DG270,0,-$A16)</f>
        <v>0</v>
      </c>
      <c r="DH16" s="732">
        <f ca="1">OFFSET('Customer Charges'!DH270,0,-$A16)</f>
        <v>0</v>
      </c>
      <c r="DI16" s="732">
        <f ca="1">OFFSET('Customer Charges'!DI270,0,-$A16)</f>
        <v>0</v>
      </c>
      <c r="DJ16" s="732">
        <f ca="1">OFFSET('Customer Charges'!DJ270,0,-$A16)</f>
        <v>0</v>
      </c>
      <c r="DK16" s="732">
        <f ca="1">OFFSET('Customer Charges'!DK270,0,-$A16)</f>
        <v>0</v>
      </c>
      <c r="DL16" s="732">
        <f ca="1">OFFSET('Customer Charges'!DL270,0,-$A16)</f>
        <v>0</v>
      </c>
      <c r="DM16" s="732">
        <f ca="1">OFFSET('Customer Charges'!DM270,0,-$A16)</f>
        <v>0</v>
      </c>
      <c r="DN16" s="732">
        <f ca="1">OFFSET('Customer Charges'!DN270,0,-$A16)</f>
        <v>0</v>
      </c>
      <c r="DO16" s="732">
        <f ca="1">OFFSET('Customer Charges'!DO270,0,-$A16)</f>
        <v>0</v>
      </c>
      <c r="DP16" s="732">
        <f ca="1">OFFSET('Customer Charges'!DP270,0,-$A16)</f>
        <v>0</v>
      </c>
      <c r="DQ16" s="732">
        <f ca="1">OFFSET('Customer Charges'!DQ270,0,-$A16)</f>
        <v>0</v>
      </c>
      <c r="DR16" s="732">
        <f ca="1">OFFSET('Customer Charges'!DR270,0,-$A16)</f>
        <v>0</v>
      </c>
      <c r="DS16" s="732">
        <f ca="1">OFFSET('Customer Charges'!DS270,0,-$A16)</f>
        <v>0</v>
      </c>
      <c r="DT16" s="732">
        <f ca="1">OFFSET('Customer Charges'!DT270,0,-$A16)</f>
        <v>0</v>
      </c>
      <c r="DU16" s="732">
        <f ca="1">OFFSET('Customer Charges'!DU270,0,-$A16)</f>
        <v>0</v>
      </c>
      <c r="DV16" s="732">
        <f ca="1">OFFSET('Customer Charges'!DV270,0,-$A16)</f>
        <v>0</v>
      </c>
      <c r="DW16" s="732">
        <f ca="1">OFFSET('Customer Charges'!DW270,0,-$A16)</f>
        <v>0</v>
      </c>
      <c r="DX16" s="732">
        <f ca="1">OFFSET('Customer Charges'!DX270,0,-$A16)</f>
        <v>0</v>
      </c>
      <c r="DY16" s="732">
        <f ca="1">OFFSET('Customer Charges'!DY270,0,-$A16)</f>
        <v>0</v>
      </c>
      <c r="DZ16" s="732">
        <f ca="1">OFFSET('Customer Charges'!DZ270,0,-$A16)</f>
        <v>0</v>
      </c>
      <c r="EA16" s="732">
        <f ca="1">OFFSET('Customer Charges'!EA270,0,-$A16)</f>
        <v>0</v>
      </c>
      <c r="EB16" s="732">
        <f ca="1">OFFSET('Customer Charges'!EB270,0,-$A16)</f>
        <v>0</v>
      </c>
      <c r="EC16" s="732">
        <f ca="1">OFFSET('Customer Charges'!EC270,0,-$A16)</f>
        <v>0</v>
      </c>
      <c r="ED16" s="732">
        <f ca="1">OFFSET('Customer Charges'!ED270,0,-$A16)</f>
        <v>0</v>
      </c>
      <c r="EE16" s="732">
        <f ca="1">OFFSET('Customer Charges'!EE270,0,-$A16)</f>
        <v>0</v>
      </c>
      <c r="EF16" s="732">
        <f ca="1">OFFSET('Customer Charges'!EF270,0,-$A16)</f>
        <v>0</v>
      </c>
      <c r="EG16" s="732">
        <f ca="1">OFFSET('Customer Charges'!EG270,0,-$A16)</f>
        <v>0</v>
      </c>
      <c r="EH16" s="732">
        <f ca="1">OFFSET('Customer Charges'!EH270,0,-$A16)</f>
        <v>0</v>
      </c>
      <c r="EI16" s="732">
        <f ca="1">OFFSET('Customer Charges'!EI270,0,-$A16)</f>
        <v>0</v>
      </c>
      <c r="EJ16" s="732">
        <f ca="1">OFFSET('Customer Charges'!EJ270,0,-$A16)</f>
        <v>0</v>
      </c>
      <c r="EK16" s="732">
        <f ca="1">OFFSET('Customer Charges'!EK270,0,-$A16)</f>
        <v>0</v>
      </c>
      <c r="EL16" s="732">
        <f ca="1">OFFSET('Customer Charges'!EL270,0,-$A16)</f>
        <v>0</v>
      </c>
      <c r="EM16" s="732">
        <f ca="1">OFFSET('Customer Charges'!EM270,0,-$A16)</f>
        <v>0</v>
      </c>
      <c r="EN16" s="732">
        <f ca="1">OFFSET('Customer Charges'!EN270,0,-$A16)</f>
        <v>0</v>
      </c>
      <c r="EO16" s="732">
        <f ca="1">OFFSET('Customer Charges'!EO270,0,-$A16)</f>
        <v>0</v>
      </c>
      <c r="EP16" s="732">
        <f ca="1">OFFSET('Customer Charges'!EP270,0,-$A16)</f>
        <v>0</v>
      </c>
      <c r="EQ16" s="732">
        <f ca="1">OFFSET('Customer Charges'!EQ270,0,-$A16)</f>
        <v>0</v>
      </c>
      <c r="ER16" s="732">
        <f ca="1">OFFSET('Customer Charges'!ER270,0,-$A16)</f>
        <v>0</v>
      </c>
      <c r="ES16" s="732">
        <f ca="1">OFFSET('Customer Charges'!ES270,0,-$A16)</f>
        <v>0</v>
      </c>
      <c r="ET16" s="732">
        <f ca="1">OFFSET('Customer Charges'!ET270,0,-$A16)</f>
        <v>0</v>
      </c>
      <c r="EU16" s="732">
        <f ca="1">OFFSET('Customer Charges'!EU270,0,-$A16)</f>
        <v>0</v>
      </c>
      <c r="EV16" s="732">
        <f ca="1">OFFSET('Customer Charges'!EV270,0,-$A16)</f>
        <v>0</v>
      </c>
      <c r="EW16" s="732">
        <f ca="1">OFFSET('Customer Charges'!EW270,0,-$A16)</f>
        <v>0</v>
      </c>
      <c r="EX16" s="733">
        <f ca="1">OFFSET('Customer Charges'!EX270,0,-$A16)</f>
        <v>0</v>
      </c>
      <c r="EY16" s="612"/>
      <c r="EZ16" s="863">
        <f ca="1">IF(ABS('Profile before CoM'!AE115-AE16)&gt;ErrTol,1,0)</f>
        <v>0</v>
      </c>
      <c r="FA16" s="86"/>
      <c r="FB16" s="612"/>
    </row>
    <row r="17" spans="1:158" s="634" customFormat="1" ht="5.0999999999999996" customHeight="1" outlineLevel="1">
      <c r="A17" s="627"/>
      <c r="B17" s="627"/>
      <c r="C17" s="627"/>
      <c r="D17" s="627"/>
      <c r="E17" s="628"/>
      <c r="F17" s="627"/>
      <c r="G17" s="627"/>
      <c r="H17" s="627"/>
      <c r="I17" s="627"/>
      <c r="J17" s="627"/>
      <c r="K17" s="627"/>
      <c r="L17" s="627"/>
      <c r="M17" s="627"/>
      <c r="N17" s="627"/>
      <c r="O17" s="627"/>
      <c r="P17" s="627"/>
      <c r="Q17" s="627"/>
      <c r="R17" s="627"/>
      <c r="S17" s="627"/>
      <c r="T17" s="627"/>
      <c r="U17" s="627"/>
      <c r="V17" s="627"/>
      <c r="W17" s="627"/>
      <c r="X17" s="627"/>
      <c r="Y17" s="627"/>
      <c r="Z17" s="627"/>
      <c r="AA17" s="627"/>
      <c r="AB17" s="629"/>
      <c r="AC17" s="627"/>
      <c r="AD17" s="630"/>
      <c r="AE17" s="631"/>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4"/>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c r="DA17" s="204"/>
      <c r="DB17" s="204"/>
      <c r="DC17" s="204"/>
      <c r="DD17" s="204"/>
      <c r="DE17" s="204"/>
      <c r="DF17" s="204"/>
      <c r="DG17" s="204"/>
      <c r="DH17" s="204"/>
      <c r="DI17" s="204"/>
      <c r="DJ17" s="204"/>
      <c r="DK17" s="204"/>
      <c r="DL17" s="204"/>
      <c r="DM17" s="204"/>
      <c r="DN17" s="204"/>
      <c r="DO17" s="204"/>
      <c r="DP17" s="204"/>
      <c r="DQ17" s="204"/>
      <c r="DR17" s="204"/>
      <c r="DS17" s="204"/>
      <c r="DT17" s="204"/>
      <c r="DU17" s="204"/>
      <c r="DV17" s="204"/>
      <c r="DW17" s="204"/>
      <c r="DX17" s="204"/>
      <c r="DY17" s="204"/>
      <c r="DZ17" s="204"/>
      <c r="EA17" s="204"/>
      <c r="EB17" s="204"/>
      <c r="EC17" s="204"/>
      <c r="ED17" s="204"/>
      <c r="EE17" s="204"/>
      <c r="EF17" s="204"/>
      <c r="EG17" s="204"/>
      <c r="EH17" s="204"/>
      <c r="EI17" s="204"/>
      <c r="EJ17" s="204"/>
      <c r="EK17" s="204"/>
      <c r="EL17" s="204"/>
      <c r="EM17" s="204"/>
      <c r="EN17" s="204"/>
      <c r="EO17" s="204"/>
      <c r="EP17" s="204"/>
      <c r="EQ17" s="204"/>
      <c r="ER17" s="204"/>
      <c r="ES17" s="204"/>
      <c r="ET17" s="204"/>
      <c r="EU17" s="204"/>
      <c r="EV17" s="204"/>
      <c r="EW17" s="204"/>
      <c r="EX17" s="204"/>
      <c r="EY17" s="632"/>
      <c r="EZ17" s="201"/>
      <c r="FA17" s="201"/>
      <c r="FB17" s="796"/>
    </row>
    <row r="18" spans="1:158" s="86" customFormat="1" outlineLevel="1">
      <c r="B18" s="196" t="s">
        <v>1756</v>
      </c>
      <c r="C18" s="196"/>
      <c r="E18" s="85"/>
      <c r="F18" s="85"/>
      <c r="G18" s="85"/>
      <c r="H18" s="85"/>
      <c r="I18" s="85"/>
      <c r="J18" s="85"/>
      <c r="K18" s="85"/>
      <c r="L18" s="85"/>
      <c r="M18" s="85"/>
      <c r="N18" s="85"/>
      <c r="O18" s="85"/>
      <c r="P18" s="85"/>
      <c r="Q18" s="85"/>
      <c r="R18" s="85"/>
      <c r="S18" s="85"/>
      <c r="T18" s="85"/>
      <c r="U18" s="85"/>
      <c r="V18" s="85"/>
      <c r="W18" s="85"/>
      <c r="X18" s="85"/>
      <c r="Y18" s="85"/>
      <c r="Z18" s="85"/>
      <c r="AA18" s="85"/>
      <c r="AD18" s="602">
        <f ca="1">IF(AD16=0,1,IF(AD15/AD16&lt;0,1,AD15/AD16))</f>
        <v>1.044593852466013</v>
      </c>
      <c r="AE18" s="836"/>
      <c r="EY18" s="612"/>
      <c r="EZ18" s="863">
        <f ca="1">IF(ABS(('Profile before CoM'!AE115*AD18)-AE19)&gt;ErrTol,1,0)</f>
        <v>0</v>
      </c>
      <c r="FB18" s="612"/>
    </row>
    <row r="19" spans="1:158" s="147" customFormat="1" outlineLevel="1">
      <c r="A19" s="86"/>
      <c r="B19" s="196" t="str">
        <f>"Customer Charges OFF-SET with CoM"</f>
        <v>Customer Charges OFF-SET with CoM</v>
      </c>
      <c r="C19" s="85"/>
      <c r="E19" s="829"/>
      <c r="F19" s="85"/>
      <c r="G19" s="85"/>
      <c r="H19" s="85"/>
      <c r="I19" s="85"/>
      <c r="J19" s="85"/>
      <c r="K19" s="85"/>
      <c r="L19" s="85"/>
      <c r="M19" s="85"/>
      <c r="N19" s="85"/>
      <c r="O19" s="85"/>
      <c r="P19" s="85"/>
      <c r="Q19" s="85"/>
      <c r="R19" s="85"/>
      <c r="S19" s="85"/>
      <c r="T19" s="85"/>
      <c r="U19" s="85"/>
      <c r="V19" s="85"/>
      <c r="W19" s="85"/>
      <c r="X19" s="85"/>
      <c r="Y19" s="85"/>
      <c r="Z19" s="85"/>
      <c r="AA19" s="85"/>
      <c r="AB19" s="86"/>
      <c r="AD19" s="603">
        <f>((1+WACCRate)^(1/MinY))-1</f>
        <v>1.0162312880815705E-2</v>
      </c>
      <c r="AE19" s="837">
        <f ca="1">SUM(AF19:EY19)</f>
        <v>37293759.914990291</v>
      </c>
      <c r="AF19" s="838">
        <f t="shared" ref="AF19:BK19" ca="1" si="10">AF16*_CoM02</f>
        <v>0</v>
      </c>
      <c r="AG19" s="839">
        <f t="shared" ca="1" si="10"/>
        <v>0</v>
      </c>
      <c r="AH19" s="839">
        <f t="shared" ca="1" si="10"/>
        <v>51763.140849771364</v>
      </c>
      <c r="AI19" s="839">
        <f t="shared" ca="1" si="10"/>
        <v>521426.73809573159</v>
      </c>
      <c r="AJ19" s="839">
        <f t="shared" ca="1" si="10"/>
        <v>3535939.0490740794</v>
      </c>
      <c r="AK19" s="839">
        <f t="shared" ca="1" si="10"/>
        <v>456859.38975017704</v>
      </c>
      <c r="AL19" s="839">
        <f t="shared" ca="1" si="10"/>
        <v>1854051.4044418116</v>
      </c>
      <c r="AM19" s="839">
        <f t="shared" ca="1" si="10"/>
        <v>448208.26099942951</v>
      </c>
      <c r="AN19" s="839">
        <f t="shared" ca="1" si="10"/>
        <v>821489.85650949588</v>
      </c>
      <c r="AO19" s="839">
        <f t="shared" ca="1" si="10"/>
        <v>1200150.6353541447</v>
      </c>
      <c r="AP19" s="839">
        <f t="shared" ca="1" si="10"/>
        <v>412852.77676211798</v>
      </c>
      <c r="AQ19" s="839">
        <f t="shared" ca="1" si="10"/>
        <v>412852.77676211798</v>
      </c>
      <c r="AR19" s="839">
        <f t="shared" ca="1" si="10"/>
        <v>663056.63543409109</v>
      </c>
      <c r="AS19" s="839">
        <f t="shared" ca="1" si="10"/>
        <v>411789.43378922332</v>
      </c>
      <c r="AT19" s="839">
        <f t="shared" ca="1" si="10"/>
        <v>411789.43378922401</v>
      </c>
      <c r="AU19" s="839">
        <f t="shared" ca="1" si="10"/>
        <v>697701.79585172492</v>
      </c>
      <c r="AV19" s="839">
        <f t="shared" ca="1" si="10"/>
        <v>446434.59420685767</v>
      </c>
      <c r="AW19" s="839">
        <f t="shared" ca="1" si="10"/>
        <v>447238.12793952407</v>
      </c>
      <c r="AX19" s="839">
        <f t="shared" ca="1" si="10"/>
        <v>701855.55893965578</v>
      </c>
      <c r="AY19" s="839">
        <f t="shared" ca="1" si="10"/>
        <v>412592.96752188908</v>
      </c>
      <c r="AZ19" s="839">
        <f t="shared" ca="1" si="10"/>
        <v>412592.96752188972</v>
      </c>
      <c r="BA19" s="839">
        <f t="shared" ca="1" si="10"/>
        <v>668885.51319965313</v>
      </c>
      <c r="BB19" s="839">
        <f t="shared" ca="1" si="10"/>
        <v>412592.96752188972</v>
      </c>
      <c r="BC19" s="839">
        <f t="shared" ca="1" si="10"/>
        <v>412592.96752188972</v>
      </c>
      <c r="BD19" s="839">
        <f t="shared" ca="1" si="10"/>
        <v>668885.51319965336</v>
      </c>
      <c r="BE19" s="839">
        <f t="shared" ca="1" si="10"/>
        <v>412592.96752189047</v>
      </c>
      <c r="BF19" s="839">
        <f t="shared" ca="1" si="10"/>
        <v>412592.96752188908</v>
      </c>
      <c r="BG19" s="839">
        <f t="shared" ca="1" si="10"/>
        <v>668885.51319965383</v>
      </c>
      <c r="BH19" s="839">
        <f t="shared" ca="1" si="10"/>
        <v>408876.84005032992</v>
      </c>
      <c r="BI19" s="839">
        <f t="shared" ca="1" si="10"/>
        <v>409696.44445765053</v>
      </c>
      <c r="BJ19" s="839">
        <f t="shared" ca="1" si="10"/>
        <v>669406.22407778492</v>
      </c>
      <c r="BK19" s="839">
        <f t="shared" ca="1" si="10"/>
        <v>409696.44445765053</v>
      </c>
      <c r="BL19" s="839">
        <f t="shared" ref="BL19:CQ19" ca="1" si="11">BL16*_CoM02</f>
        <v>409696.44445765053</v>
      </c>
      <c r="BM19" s="839">
        <f t="shared" ca="1" si="11"/>
        <v>671114.84104897035</v>
      </c>
      <c r="BN19" s="839">
        <f t="shared" ca="1" si="11"/>
        <v>409696.44445764978</v>
      </c>
      <c r="BO19" s="839">
        <f t="shared" ca="1" si="11"/>
        <v>409696.44445765053</v>
      </c>
      <c r="BP19" s="839">
        <f t="shared" ca="1" si="11"/>
        <v>671114.84104897</v>
      </c>
      <c r="BQ19" s="839">
        <f t="shared" ca="1" si="11"/>
        <v>409696.44445765053</v>
      </c>
      <c r="BR19" s="839">
        <f t="shared" ca="1" si="11"/>
        <v>409696.44445765053</v>
      </c>
      <c r="BS19" s="839">
        <f t="shared" ca="1" si="11"/>
        <v>671114.8410489707</v>
      </c>
      <c r="BT19" s="839">
        <f t="shared" ca="1" si="11"/>
        <v>405980.31698609138</v>
      </c>
      <c r="BU19" s="839">
        <f t="shared" ca="1" si="11"/>
        <v>406816.31348155631</v>
      </c>
      <c r="BV19" s="839">
        <f t="shared" ca="1" si="11"/>
        <v>671720.2886940937</v>
      </c>
      <c r="BW19" s="839">
        <f t="shared" ca="1" si="11"/>
        <v>406816.31348155631</v>
      </c>
      <c r="BX19" s="839">
        <f t="shared" ca="1" si="11"/>
        <v>406816.31348155631</v>
      </c>
      <c r="BY19" s="839">
        <f t="shared" ca="1" si="11"/>
        <v>673463.07800470269</v>
      </c>
      <c r="BZ19" s="839">
        <f t="shared" ca="1" si="11"/>
        <v>406816.31348155631</v>
      </c>
      <c r="CA19" s="839">
        <f t="shared" ca="1" si="11"/>
        <v>406816.31348155707</v>
      </c>
      <c r="CB19" s="839">
        <f t="shared" ca="1" si="11"/>
        <v>673463.07800470327</v>
      </c>
      <c r="CC19" s="839">
        <f t="shared" ca="1" si="11"/>
        <v>406816.31348155631</v>
      </c>
      <c r="CD19" s="839">
        <f t="shared" ca="1" si="11"/>
        <v>406816.31348155631</v>
      </c>
      <c r="CE19" s="839">
        <f t="shared" ca="1" si="11"/>
        <v>673463.07800470269</v>
      </c>
      <c r="CF19" s="839">
        <f t="shared" ca="1" si="11"/>
        <v>403100.18600999721</v>
      </c>
      <c r="CG19" s="839">
        <f t="shared" ca="1" si="11"/>
        <v>403952.90243537311</v>
      </c>
      <c r="CH19" s="839">
        <f t="shared" ca="1" si="11"/>
        <v>674154.95715216093</v>
      </c>
      <c r="CI19" s="839">
        <f t="shared" ca="1" si="11"/>
        <v>403952.90243537311</v>
      </c>
      <c r="CJ19" s="839">
        <f t="shared" ca="1" si="11"/>
        <v>403952.90243537247</v>
      </c>
      <c r="CK19" s="839">
        <f t="shared" ca="1" si="11"/>
        <v>675932.60224898357</v>
      </c>
      <c r="CL19" s="839">
        <f t="shared" ca="1" si="11"/>
        <v>403952.90243537311</v>
      </c>
      <c r="CM19" s="839">
        <f t="shared" ca="1" si="11"/>
        <v>403952.90243537247</v>
      </c>
      <c r="CN19" s="839">
        <f t="shared" ca="1" si="11"/>
        <v>675932.60224898299</v>
      </c>
      <c r="CO19" s="839">
        <f t="shared" ca="1" si="11"/>
        <v>403952.90243537247</v>
      </c>
      <c r="CP19" s="839">
        <f t="shared" ca="1" si="11"/>
        <v>403952.90243537311</v>
      </c>
      <c r="CQ19" s="839">
        <f t="shared" ca="1" si="11"/>
        <v>675932.60224898229</v>
      </c>
      <c r="CR19" s="839">
        <f t="shared" ref="CR19:DW19" ca="1" si="12">CR16*_CoM02</f>
        <v>400236.77496381395</v>
      </c>
      <c r="CS19" s="839">
        <f t="shared" ca="1" si="12"/>
        <v>401106.54571769614</v>
      </c>
      <c r="CT19" s="839">
        <f t="shared" ca="1" si="12"/>
        <v>676712.64152882108</v>
      </c>
      <c r="CU19" s="839">
        <f t="shared" ca="1" si="12"/>
        <v>0</v>
      </c>
      <c r="CV19" s="839">
        <f t="shared" ca="1" si="12"/>
        <v>0</v>
      </c>
      <c r="CW19" s="839">
        <f t="shared" ca="1" si="12"/>
        <v>0</v>
      </c>
      <c r="CX19" s="839">
        <f t="shared" ca="1" si="12"/>
        <v>0</v>
      </c>
      <c r="CY19" s="839">
        <f t="shared" ca="1" si="12"/>
        <v>0</v>
      </c>
      <c r="CZ19" s="839">
        <f t="shared" ca="1" si="12"/>
        <v>0</v>
      </c>
      <c r="DA19" s="839">
        <f t="shared" ca="1" si="12"/>
        <v>0</v>
      </c>
      <c r="DB19" s="839">
        <f t="shared" ca="1" si="12"/>
        <v>0</v>
      </c>
      <c r="DC19" s="839">
        <f t="shared" ca="1" si="12"/>
        <v>0</v>
      </c>
      <c r="DD19" s="839">
        <f t="shared" ca="1" si="12"/>
        <v>0</v>
      </c>
      <c r="DE19" s="839">
        <f t="shared" ca="1" si="12"/>
        <v>0</v>
      </c>
      <c r="DF19" s="839">
        <f t="shared" ca="1" si="12"/>
        <v>0</v>
      </c>
      <c r="DG19" s="839">
        <f t="shared" ca="1" si="12"/>
        <v>0</v>
      </c>
      <c r="DH19" s="839">
        <f t="shared" ca="1" si="12"/>
        <v>0</v>
      </c>
      <c r="DI19" s="839">
        <f t="shared" ca="1" si="12"/>
        <v>0</v>
      </c>
      <c r="DJ19" s="839">
        <f t="shared" ca="1" si="12"/>
        <v>0</v>
      </c>
      <c r="DK19" s="839">
        <f t="shared" ca="1" si="12"/>
        <v>0</v>
      </c>
      <c r="DL19" s="839">
        <f t="shared" ca="1" si="12"/>
        <v>0</v>
      </c>
      <c r="DM19" s="839">
        <f t="shared" ca="1" si="12"/>
        <v>0</v>
      </c>
      <c r="DN19" s="839">
        <f t="shared" ca="1" si="12"/>
        <v>0</v>
      </c>
      <c r="DO19" s="839">
        <f t="shared" ca="1" si="12"/>
        <v>0</v>
      </c>
      <c r="DP19" s="839">
        <f t="shared" ca="1" si="12"/>
        <v>0</v>
      </c>
      <c r="DQ19" s="839">
        <f t="shared" ca="1" si="12"/>
        <v>0</v>
      </c>
      <c r="DR19" s="839">
        <f t="shared" ca="1" si="12"/>
        <v>0</v>
      </c>
      <c r="DS19" s="839">
        <f t="shared" ca="1" si="12"/>
        <v>0</v>
      </c>
      <c r="DT19" s="839">
        <f t="shared" ca="1" si="12"/>
        <v>0</v>
      </c>
      <c r="DU19" s="839">
        <f t="shared" ca="1" si="12"/>
        <v>0</v>
      </c>
      <c r="DV19" s="839">
        <f t="shared" ca="1" si="12"/>
        <v>0</v>
      </c>
      <c r="DW19" s="839">
        <f t="shared" ca="1" si="12"/>
        <v>0</v>
      </c>
      <c r="DX19" s="839">
        <f t="shared" ref="DX19:EX19" ca="1" si="13">DX16*_CoM02</f>
        <v>0</v>
      </c>
      <c r="DY19" s="839">
        <f t="shared" ca="1" si="13"/>
        <v>0</v>
      </c>
      <c r="DZ19" s="839">
        <f t="shared" ca="1" si="13"/>
        <v>0</v>
      </c>
      <c r="EA19" s="839">
        <f t="shared" ca="1" si="13"/>
        <v>0</v>
      </c>
      <c r="EB19" s="839">
        <f t="shared" ca="1" si="13"/>
        <v>0</v>
      </c>
      <c r="EC19" s="839">
        <f t="shared" ca="1" si="13"/>
        <v>0</v>
      </c>
      <c r="ED19" s="839">
        <f t="shared" ca="1" si="13"/>
        <v>0</v>
      </c>
      <c r="EE19" s="839">
        <f t="shared" ca="1" si="13"/>
        <v>0</v>
      </c>
      <c r="EF19" s="839">
        <f t="shared" ca="1" si="13"/>
        <v>0</v>
      </c>
      <c r="EG19" s="839">
        <f t="shared" ca="1" si="13"/>
        <v>0</v>
      </c>
      <c r="EH19" s="839">
        <f t="shared" ca="1" si="13"/>
        <v>0</v>
      </c>
      <c r="EI19" s="839">
        <f t="shared" ca="1" si="13"/>
        <v>0</v>
      </c>
      <c r="EJ19" s="839">
        <f t="shared" ca="1" si="13"/>
        <v>0</v>
      </c>
      <c r="EK19" s="839">
        <f t="shared" ca="1" si="13"/>
        <v>0</v>
      </c>
      <c r="EL19" s="839">
        <f t="shared" ca="1" si="13"/>
        <v>0</v>
      </c>
      <c r="EM19" s="839">
        <f t="shared" ca="1" si="13"/>
        <v>0</v>
      </c>
      <c r="EN19" s="839">
        <f t="shared" ca="1" si="13"/>
        <v>0</v>
      </c>
      <c r="EO19" s="839">
        <f t="shared" ca="1" si="13"/>
        <v>0</v>
      </c>
      <c r="EP19" s="839">
        <f t="shared" ca="1" si="13"/>
        <v>0</v>
      </c>
      <c r="EQ19" s="839">
        <f t="shared" ca="1" si="13"/>
        <v>0</v>
      </c>
      <c r="ER19" s="839">
        <f t="shared" ca="1" si="13"/>
        <v>0</v>
      </c>
      <c r="ES19" s="839">
        <f t="shared" ca="1" si="13"/>
        <v>0</v>
      </c>
      <c r="ET19" s="839">
        <f t="shared" ca="1" si="13"/>
        <v>0</v>
      </c>
      <c r="EU19" s="839">
        <f t="shared" ca="1" si="13"/>
        <v>0</v>
      </c>
      <c r="EV19" s="839">
        <f t="shared" ca="1" si="13"/>
        <v>0</v>
      </c>
      <c r="EW19" s="839">
        <f t="shared" ca="1" si="13"/>
        <v>0</v>
      </c>
      <c r="EX19" s="840">
        <f t="shared" ca="1" si="13"/>
        <v>0</v>
      </c>
      <c r="EY19" s="612"/>
      <c r="EZ19" s="85"/>
      <c r="FA19" s="86"/>
      <c r="FB19" s="612"/>
    </row>
    <row r="20" spans="1:158" s="634" customFormat="1" ht="5.0999999999999996" customHeight="1" outlineLevel="1">
      <c r="A20" s="627"/>
      <c r="B20" s="627"/>
      <c r="C20" s="627"/>
      <c r="D20" s="627"/>
      <c r="E20" s="628"/>
      <c r="F20" s="627"/>
      <c r="G20" s="627"/>
      <c r="H20" s="627"/>
      <c r="I20" s="627"/>
      <c r="J20" s="627"/>
      <c r="K20" s="627"/>
      <c r="L20" s="627"/>
      <c r="M20" s="627"/>
      <c r="N20" s="627"/>
      <c r="O20" s="627"/>
      <c r="P20" s="627"/>
      <c r="Q20" s="627"/>
      <c r="R20" s="627"/>
      <c r="S20" s="627"/>
      <c r="T20" s="627"/>
      <c r="U20" s="627"/>
      <c r="V20" s="627"/>
      <c r="W20" s="627"/>
      <c r="X20" s="627"/>
      <c r="Y20" s="627"/>
      <c r="Z20" s="627"/>
      <c r="AA20" s="627"/>
      <c r="AB20" s="629"/>
      <c r="AC20" s="627"/>
      <c r="AD20" s="630"/>
      <c r="AE20" s="631"/>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c r="BD20" s="204"/>
      <c r="BE20" s="204"/>
      <c r="BF20" s="204"/>
      <c r="BG20" s="204"/>
      <c r="BH20" s="204"/>
      <c r="BI20" s="204"/>
      <c r="BJ20" s="204"/>
      <c r="BK20" s="204"/>
      <c r="BL20" s="204"/>
      <c r="BM20" s="204"/>
      <c r="BN20" s="204"/>
      <c r="BO20" s="204"/>
      <c r="BP20" s="204"/>
      <c r="BQ20" s="204"/>
      <c r="BR20" s="204"/>
      <c r="BS20" s="204"/>
      <c r="BT20" s="204"/>
      <c r="BU20" s="204"/>
      <c r="BV20" s="204"/>
      <c r="BW20" s="204"/>
      <c r="BX20" s="204"/>
      <c r="BY20" s="204"/>
      <c r="BZ20" s="204"/>
      <c r="CA20" s="204"/>
      <c r="CB20" s="204"/>
      <c r="CC20" s="204"/>
      <c r="CD20" s="204"/>
      <c r="CE20" s="204"/>
      <c r="CF20" s="204"/>
      <c r="CG20" s="204"/>
      <c r="CH20" s="204"/>
      <c r="CI20" s="204"/>
      <c r="CJ20" s="204"/>
      <c r="CK20" s="204"/>
      <c r="CL20" s="204"/>
      <c r="CM20" s="204"/>
      <c r="CN20" s="204"/>
      <c r="CO20" s="204"/>
      <c r="CP20" s="204"/>
      <c r="CQ20" s="204"/>
      <c r="CR20" s="204"/>
      <c r="CS20" s="204"/>
      <c r="CT20" s="204"/>
      <c r="CU20" s="204"/>
      <c r="CV20" s="204"/>
      <c r="CW20" s="204"/>
      <c r="CX20" s="204"/>
      <c r="CY20" s="204"/>
      <c r="CZ20" s="204"/>
      <c r="DA20" s="204"/>
      <c r="DB20" s="204"/>
      <c r="DC20" s="204"/>
      <c r="DD20" s="204"/>
      <c r="DE20" s="204"/>
      <c r="DF20" s="204"/>
      <c r="DG20" s="204"/>
      <c r="DH20" s="204"/>
      <c r="DI20" s="204"/>
      <c r="DJ20" s="204"/>
      <c r="DK20" s="204"/>
      <c r="DL20" s="204"/>
      <c r="DM20" s="204"/>
      <c r="DN20" s="204"/>
      <c r="DO20" s="204"/>
      <c r="DP20" s="204"/>
      <c r="DQ20" s="204"/>
      <c r="DR20" s="204"/>
      <c r="DS20" s="204"/>
      <c r="DT20" s="204"/>
      <c r="DU20" s="204"/>
      <c r="DV20" s="204"/>
      <c r="DW20" s="204"/>
      <c r="DX20" s="204"/>
      <c r="DY20" s="204"/>
      <c r="DZ20" s="204"/>
      <c r="EA20" s="204"/>
      <c r="EB20" s="204"/>
      <c r="EC20" s="204"/>
      <c r="ED20" s="204"/>
      <c r="EE20" s="204"/>
      <c r="EF20" s="204"/>
      <c r="EG20" s="204"/>
      <c r="EH20" s="204"/>
      <c r="EI20" s="204"/>
      <c r="EJ20" s="204"/>
      <c r="EK20" s="204"/>
      <c r="EL20" s="204"/>
      <c r="EM20" s="204"/>
      <c r="EN20" s="204"/>
      <c r="EO20" s="204"/>
      <c r="EP20" s="204"/>
      <c r="EQ20" s="204"/>
      <c r="ER20" s="204"/>
      <c r="ES20" s="204"/>
      <c r="ET20" s="204"/>
      <c r="EU20" s="204"/>
      <c r="EV20" s="204"/>
      <c r="EW20" s="204"/>
      <c r="EX20" s="204"/>
      <c r="EY20" s="632"/>
      <c r="EZ20" s="201"/>
      <c r="FA20" s="201"/>
      <c r="FB20" s="633"/>
    </row>
    <row r="21" spans="1:158" s="86" customFormat="1" outlineLevel="1">
      <c r="B21" s="196" t="s">
        <v>1968</v>
      </c>
      <c r="C21" s="85"/>
      <c r="E21" s="85"/>
      <c r="F21" s="85"/>
      <c r="G21" s="85"/>
      <c r="H21" s="85"/>
      <c r="I21" s="85"/>
      <c r="J21" s="85"/>
      <c r="K21" s="85"/>
      <c r="L21" s="85"/>
      <c r="M21" s="85"/>
      <c r="N21" s="85"/>
      <c r="O21" s="85"/>
      <c r="P21" s="85"/>
      <c r="Q21" s="85"/>
      <c r="R21" s="85"/>
      <c r="S21" s="85"/>
      <c r="T21" s="85"/>
      <c r="U21" s="85"/>
      <c r="V21" s="85"/>
      <c r="W21" s="85"/>
      <c r="X21" s="85"/>
      <c r="Y21" s="85"/>
      <c r="Z21" s="85"/>
      <c r="AA21" s="85"/>
      <c r="AD21" s="600">
        <f ca="1">IF(ISERR((1+IRR(AF21:EY21,A20))^MinY-1)=TRUE,WACCRate,(1+IRR(AF21:EY21,A20))^MinY-1)</f>
        <v>0.12899999999999223</v>
      </c>
      <c r="AE21" s="841">
        <f ca="1">SUM(AF21:EY21)</f>
        <v>1293246.8602527706</v>
      </c>
      <c r="AF21" s="831">
        <f t="shared" ref="AF21:BK21" ca="1" si="14">AF19-AF15</f>
        <v>-1554566.4032051282</v>
      </c>
      <c r="AG21" s="832">
        <f t="shared" ca="1" si="14"/>
        <v>-345031.94384512736</v>
      </c>
      <c r="AH21" s="832">
        <f t="shared" ca="1" si="14"/>
        <v>-2306842.7706085616</v>
      </c>
      <c r="AI21" s="832">
        <f t="shared" ca="1" si="14"/>
        <v>-2978861.2246446526</v>
      </c>
      <c r="AJ21" s="832">
        <f t="shared" ca="1" si="14"/>
        <v>2993489.5478721559</v>
      </c>
      <c r="AK21" s="832">
        <f t="shared" ca="1" si="14"/>
        <v>-177383.70119533595</v>
      </c>
      <c r="AL21" s="832">
        <f t="shared" ca="1" si="14"/>
        <v>1135510.3167014271</v>
      </c>
      <c r="AM21" s="832">
        <f t="shared" ca="1" si="14"/>
        <v>-270332.826740955</v>
      </c>
      <c r="AN21" s="832">
        <f t="shared" ca="1" si="14"/>
        <v>451060.94825629075</v>
      </c>
      <c r="AO21" s="832">
        <f t="shared" ca="1" si="14"/>
        <v>829721.72710093961</v>
      </c>
      <c r="AP21" s="832">
        <f t="shared" ca="1" si="14"/>
        <v>42423.868508912856</v>
      </c>
      <c r="AQ21" s="832">
        <f t="shared" ca="1" si="14"/>
        <v>43441.817226861604</v>
      </c>
      <c r="AR21" s="832">
        <f t="shared" ca="1" si="14"/>
        <v>293645.67589883471</v>
      </c>
      <c r="AS21" s="832">
        <f t="shared" ca="1" si="14"/>
        <v>-220966.53048859641</v>
      </c>
      <c r="AT21" s="832">
        <f t="shared" ca="1" si="14"/>
        <v>-238793.32061782724</v>
      </c>
      <c r="AU21" s="832">
        <f t="shared" ca="1" si="14"/>
        <v>295498.52862416086</v>
      </c>
      <c r="AV21" s="832">
        <f t="shared" ca="1" si="14"/>
        <v>31503.107788588444</v>
      </c>
      <c r="AW21" s="832">
        <f t="shared" ca="1" si="14"/>
        <v>32306.641521254845</v>
      </c>
      <c r="AX21" s="832">
        <f t="shared" ca="1" si="14"/>
        <v>325056.38021369424</v>
      </c>
      <c r="AY21" s="832">
        <f t="shared" ca="1" si="14"/>
        <v>35793.788795927539</v>
      </c>
      <c r="AZ21" s="832">
        <f t="shared" ca="1" si="14"/>
        <v>35793.78879592818</v>
      </c>
      <c r="BA21" s="832">
        <f t="shared" ca="1" si="14"/>
        <v>292086.33447369159</v>
      </c>
      <c r="BB21" s="832">
        <f t="shared" ca="1" si="14"/>
        <v>35793.78879592818</v>
      </c>
      <c r="BC21" s="832">
        <f t="shared" ca="1" si="14"/>
        <v>35793.78879592818</v>
      </c>
      <c r="BD21" s="832">
        <f t="shared" ca="1" si="14"/>
        <v>292086.33447369182</v>
      </c>
      <c r="BE21" s="832">
        <f t="shared" ca="1" si="14"/>
        <v>-232818.11604148551</v>
      </c>
      <c r="BF21" s="832">
        <f t="shared" ca="1" si="14"/>
        <v>-226921.59581945703</v>
      </c>
      <c r="BG21" s="832">
        <f t="shared" ca="1" si="14"/>
        <v>292086.33447369229</v>
      </c>
      <c r="BH21" s="832">
        <f t="shared" ca="1" si="14"/>
        <v>24541.677749849216</v>
      </c>
      <c r="BI21" s="832">
        <f t="shared" ca="1" si="14"/>
        <v>25361.28215716983</v>
      </c>
      <c r="BJ21" s="832">
        <f t="shared" ca="1" si="14"/>
        <v>285071.06177730422</v>
      </c>
      <c r="BK21" s="832">
        <f t="shared" ca="1" si="14"/>
        <v>25361.28215716983</v>
      </c>
      <c r="BL21" s="832">
        <f t="shared" ref="BL21:CQ21" ca="1" si="15">BL19-BL15</f>
        <v>25361.28215716983</v>
      </c>
      <c r="BM21" s="832">
        <f t="shared" ca="1" si="15"/>
        <v>286779.67874848965</v>
      </c>
      <c r="BN21" s="832">
        <f t="shared" ca="1" si="15"/>
        <v>25361.282157169073</v>
      </c>
      <c r="BO21" s="832">
        <f t="shared" ca="1" si="15"/>
        <v>25361.28215716983</v>
      </c>
      <c r="BP21" s="832">
        <f t="shared" ca="1" si="15"/>
        <v>286779.6787484893</v>
      </c>
      <c r="BQ21" s="832">
        <f t="shared" ca="1" si="15"/>
        <v>-248622.8607769931</v>
      </c>
      <c r="BR21" s="832">
        <f t="shared" ca="1" si="15"/>
        <v>-1016743.076817189</v>
      </c>
      <c r="BS21" s="832">
        <f t="shared" ca="1" si="15"/>
        <v>286779.67874849</v>
      </c>
      <c r="BT21" s="832">
        <f t="shared" ca="1" si="15"/>
        <v>13958.451439600962</v>
      </c>
      <c r="BU21" s="832">
        <f t="shared" ca="1" si="15"/>
        <v>14794.447935065895</v>
      </c>
      <c r="BV21" s="832">
        <f t="shared" ca="1" si="15"/>
        <v>279698.42314760329</v>
      </c>
      <c r="BW21" s="832">
        <f t="shared" ca="1" si="15"/>
        <v>14794.447935065895</v>
      </c>
      <c r="BX21" s="832">
        <f t="shared" ca="1" si="15"/>
        <v>14794.447935065895</v>
      </c>
      <c r="BY21" s="832">
        <f t="shared" ca="1" si="15"/>
        <v>281441.21245821228</v>
      </c>
      <c r="BZ21" s="832">
        <f t="shared" ca="1" si="15"/>
        <v>14794.447935065895</v>
      </c>
      <c r="CA21" s="832">
        <f t="shared" ca="1" si="15"/>
        <v>14794.447935066652</v>
      </c>
      <c r="CB21" s="832">
        <f t="shared" ca="1" si="15"/>
        <v>281441.21245821286</v>
      </c>
      <c r="CC21" s="832">
        <f t="shared" ca="1" si="15"/>
        <v>-264669.37785778014</v>
      </c>
      <c r="CD21" s="832">
        <f t="shared" ca="1" si="15"/>
        <v>-106685.14591108792</v>
      </c>
      <c r="CE21" s="832">
        <f t="shared" ca="1" si="15"/>
        <v>281441.21245821228</v>
      </c>
      <c r="CF21" s="832">
        <f t="shared" ca="1" si="15"/>
        <v>3237.8831525770365</v>
      </c>
      <c r="CG21" s="832">
        <f t="shared" ca="1" si="15"/>
        <v>4090.599577952933</v>
      </c>
      <c r="CH21" s="832">
        <f t="shared" ca="1" si="15"/>
        <v>274292.65429474076</v>
      </c>
      <c r="CI21" s="832">
        <f t="shared" ca="1" si="15"/>
        <v>4090.599577952933</v>
      </c>
      <c r="CJ21" s="832">
        <f t="shared" ca="1" si="15"/>
        <v>4090.5995779522927</v>
      </c>
      <c r="CK21" s="832">
        <f t="shared" ca="1" si="15"/>
        <v>276070.2993915634</v>
      </c>
      <c r="CL21" s="832">
        <f t="shared" ca="1" si="15"/>
        <v>4090.599577952933</v>
      </c>
      <c r="CM21" s="832">
        <f t="shared" ca="1" si="15"/>
        <v>4090.5995779522927</v>
      </c>
      <c r="CN21" s="832">
        <f t="shared" ca="1" si="15"/>
        <v>276070.29939156282</v>
      </c>
      <c r="CO21" s="832">
        <f t="shared" ca="1" si="15"/>
        <v>-280962.50273075071</v>
      </c>
      <c r="CP21" s="832">
        <f t="shared" ca="1" si="15"/>
        <v>-26886.696852816327</v>
      </c>
      <c r="CQ21" s="832">
        <f t="shared" ca="1" si="15"/>
        <v>276070.29939156212</v>
      </c>
      <c r="CR21" s="832">
        <f t="shared" ref="CR21:DW21" ca="1" si="16">CR19-CR15</f>
        <v>-7622.7739507546648</v>
      </c>
      <c r="CS21" s="832">
        <f t="shared" ca="1" si="16"/>
        <v>-6753.0031968724797</v>
      </c>
      <c r="CT21" s="832">
        <f t="shared" ca="1" si="16"/>
        <v>676712.64152882108</v>
      </c>
      <c r="CU21" s="832">
        <f t="shared" ca="1" si="16"/>
        <v>0</v>
      </c>
      <c r="CV21" s="832">
        <f t="shared" ca="1" si="16"/>
        <v>0</v>
      </c>
      <c r="CW21" s="832">
        <f t="shared" ca="1" si="16"/>
        <v>0</v>
      </c>
      <c r="CX21" s="832">
        <f t="shared" ca="1" si="16"/>
        <v>0</v>
      </c>
      <c r="CY21" s="832">
        <f t="shared" ca="1" si="16"/>
        <v>0</v>
      </c>
      <c r="CZ21" s="832">
        <f t="shared" ca="1" si="16"/>
        <v>0</v>
      </c>
      <c r="DA21" s="832">
        <f t="shared" ca="1" si="16"/>
        <v>0</v>
      </c>
      <c r="DB21" s="832">
        <f t="shared" ca="1" si="16"/>
        <v>0</v>
      </c>
      <c r="DC21" s="832">
        <f t="shared" ca="1" si="16"/>
        <v>0</v>
      </c>
      <c r="DD21" s="832">
        <f t="shared" ca="1" si="16"/>
        <v>0</v>
      </c>
      <c r="DE21" s="832">
        <f t="shared" ca="1" si="16"/>
        <v>0</v>
      </c>
      <c r="DF21" s="832">
        <f t="shared" ca="1" si="16"/>
        <v>0</v>
      </c>
      <c r="DG21" s="832">
        <f t="shared" ca="1" si="16"/>
        <v>0</v>
      </c>
      <c r="DH21" s="832">
        <f t="shared" ca="1" si="16"/>
        <v>0</v>
      </c>
      <c r="DI21" s="832">
        <f t="shared" ca="1" si="16"/>
        <v>0</v>
      </c>
      <c r="DJ21" s="832">
        <f t="shared" ca="1" si="16"/>
        <v>0</v>
      </c>
      <c r="DK21" s="832">
        <f t="shared" ca="1" si="16"/>
        <v>0</v>
      </c>
      <c r="DL21" s="832">
        <f t="shared" ca="1" si="16"/>
        <v>0</v>
      </c>
      <c r="DM21" s="832">
        <f t="shared" ca="1" si="16"/>
        <v>0</v>
      </c>
      <c r="DN21" s="832">
        <f t="shared" ca="1" si="16"/>
        <v>0</v>
      </c>
      <c r="DO21" s="832">
        <f t="shared" ca="1" si="16"/>
        <v>0</v>
      </c>
      <c r="DP21" s="832">
        <f t="shared" ca="1" si="16"/>
        <v>0</v>
      </c>
      <c r="DQ21" s="832">
        <f t="shared" ca="1" si="16"/>
        <v>0</v>
      </c>
      <c r="DR21" s="832">
        <f t="shared" ca="1" si="16"/>
        <v>0</v>
      </c>
      <c r="DS21" s="832">
        <f t="shared" ca="1" si="16"/>
        <v>0</v>
      </c>
      <c r="DT21" s="832">
        <f t="shared" ca="1" si="16"/>
        <v>0</v>
      </c>
      <c r="DU21" s="832">
        <f t="shared" ca="1" si="16"/>
        <v>0</v>
      </c>
      <c r="DV21" s="832">
        <f t="shared" ca="1" si="16"/>
        <v>0</v>
      </c>
      <c r="DW21" s="832">
        <f t="shared" ca="1" si="16"/>
        <v>0</v>
      </c>
      <c r="DX21" s="832">
        <f t="shared" ref="DX21:EX21" ca="1" si="17">DX19-DX15</f>
        <v>0</v>
      </c>
      <c r="DY21" s="832">
        <f t="shared" ca="1" si="17"/>
        <v>0</v>
      </c>
      <c r="DZ21" s="832">
        <f t="shared" ca="1" si="17"/>
        <v>0</v>
      </c>
      <c r="EA21" s="832">
        <f t="shared" ca="1" si="17"/>
        <v>0</v>
      </c>
      <c r="EB21" s="832">
        <f t="shared" ca="1" si="17"/>
        <v>0</v>
      </c>
      <c r="EC21" s="832">
        <f t="shared" ca="1" si="17"/>
        <v>0</v>
      </c>
      <c r="ED21" s="832">
        <f t="shared" ca="1" si="17"/>
        <v>0</v>
      </c>
      <c r="EE21" s="832">
        <f t="shared" ca="1" si="17"/>
        <v>0</v>
      </c>
      <c r="EF21" s="832">
        <f t="shared" ca="1" si="17"/>
        <v>0</v>
      </c>
      <c r="EG21" s="832">
        <f t="shared" ca="1" si="17"/>
        <v>0</v>
      </c>
      <c r="EH21" s="832">
        <f t="shared" ca="1" si="17"/>
        <v>0</v>
      </c>
      <c r="EI21" s="832">
        <f t="shared" ca="1" si="17"/>
        <v>0</v>
      </c>
      <c r="EJ21" s="832">
        <f t="shared" ca="1" si="17"/>
        <v>0</v>
      </c>
      <c r="EK21" s="832">
        <f t="shared" ca="1" si="17"/>
        <v>0</v>
      </c>
      <c r="EL21" s="832">
        <f t="shared" ca="1" si="17"/>
        <v>0</v>
      </c>
      <c r="EM21" s="832">
        <f t="shared" ca="1" si="17"/>
        <v>0</v>
      </c>
      <c r="EN21" s="832">
        <f t="shared" ca="1" si="17"/>
        <v>0</v>
      </c>
      <c r="EO21" s="832">
        <f t="shared" ca="1" si="17"/>
        <v>0</v>
      </c>
      <c r="EP21" s="832">
        <f t="shared" ca="1" si="17"/>
        <v>0</v>
      </c>
      <c r="EQ21" s="832">
        <f t="shared" ca="1" si="17"/>
        <v>0</v>
      </c>
      <c r="ER21" s="832">
        <f t="shared" ca="1" si="17"/>
        <v>0</v>
      </c>
      <c r="ES21" s="832">
        <f t="shared" ca="1" si="17"/>
        <v>0</v>
      </c>
      <c r="ET21" s="832">
        <f t="shared" ca="1" si="17"/>
        <v>0</v>
      </c>
      <c r="EU21" s="832">
        <f t="shared" ca="1" si="17"/>
        <v>0</v>
      </c>
      <c r="EV21" s="832">
        <f t="shared" ca="1" si="17"/>
        <v>0</v>
      </c>
      <c r="EW21" s="832">
        <f t="shared" ca="1" si="17"/>
        <v>0</v>
      </c>
      <c r="EX21" s="832">
        <f t="shared" ca="1" si="17"/>
        <v>0</v>
      </c>
      <c r="EY21" s="612"/>
      <c r="EZ21" s="863">
        <f ca="1">IF(ABS(AD21-WACCRate)&gt;(ErrTol/KMult),1,0)</f>
        <v>0</v>
      </c>
      <c r="FB21" s="612"/>
    </row>
    <row r="22" spans="1:158" s="86" customFormat="1" outlineLevel="1">
      <c r="B22" s="196" t="s">
        <v>1967</v>
      </c>
      <c r="C22" s="85"/>
      <c r="D22" s="147"/>
      <c r="E22" s="85"/>
      <c r="F22" s="85"/>
      <c r="G22" s="85"/>
      <c r="H22" s="85"/>
      <c r="I22" s="85"/>
      <c r="J22" s="85"/>
      <c r="K22" s="85"/>
      <c r="L22" s="85"/>
      <c r="M22" s="85"/>
      <c r="N22" s="85"/>
      <c r="O22" s="85"/>
      <c r="P22" s="85"/>
      <c r="Q22" s="85"/>
      <c r="R22" s="85"/>
      <c r="S22" s="85"/>
      <c r="T22" s="85"/>
      <c r="U22" s="85"/>
      <c r="V22" s="85"/>
      <c r="W22" s="85"/>
      <c r="X22" s="85"/>
      <c r="Y22" s="85"/>
      <c r="Z22" s="85"/>
      <c r="AA22" s="85"/>
      <c r="AD22" s="147"/>
      <c r="AE22" s="842">
        <f ca="1">NPV($AD$19,$AF$21:$EY$21)</f>
        <v>-5.4740982872440923E-9</v>
      </c>
      <c r="AF22" s="843"/>
      <c r="AG22" s="843"/>
      <c r="AH22" s="843"/>
      <c r="AI22" s="843"/>
      <c r="AJ22" s="843"/>
      <c r="AK22" s="843"/>
      <c r="AL22" s="843"/>
      <c r="AM22" s="843"/>
      <c r="AN22" s="843"/>
      <c r="AO22" s="843"/>
      <c r="AP22" s="843"/>
      <c r="AQ22" s="843"/>
      <c r="AR22" s="843"/>
      <c r="AS22" s="843"/>
      <c r="AT22" s="843"/>
      <c r="AU22" s="843"/>
      <c r="AV22" s="843"/>
      <c r="AW22" s="843"/>
      <c r="AX22" s="843"/>
      <c r="AY22" s="843"/>
      <c r="AZ22" s="843"/>
      <c r="BA22" s="843"/>
      <c r="BB22" s="843"/>
      <c r="BC22" s="843"/>
      <c r="BD22" s="843"/>
      <c r="BE22" s="843"/>
      <c r="BF22" s="843"/>
      <c r="BG22" s="843"/>
      <c r="BH22" s="843"/>
      <c r="BI22" s="843"/>
      <c r="BJ22" s="843"/>
      <c r="BK22" s="843"/>
      <c r="BL22" s="843"/>
      <c r="BM22" s="843"/>
      <c r="BN22" s="843"/>
      <c r="BO22" s="843"/>
      <c r="BP22" s="843"/>
      <c r="BQ22" s="843"/>
      <c r="BR22" s="843"/>
      <c r="BS22" s="843"/>
      <c r="BT22" s="843"/>
      <c r="BU22" s="843"/>
      <c r="BV22" s="843"/>
      <c r="BW22" s="843"/>
      <c r="BX22" s="843"/>
      <c r="BY22" s="843"/>
      <c r="BZ22" s="843"/>
      <c r="CA22" s="843"/>
      <c r="CB22" s="843"/>
      <c r="CC22" s="843"/>
      <c r="CD22" s="843"/>
      <c r="CE22" s="843"/>
      <c r="CF22" s="843"/>
      <c r="CG22" s="843"/>
      <c r="CH22" s="843"/>
      <c r="CI22" s="843"/>
      <c r="CJ22" s="843"/>
      <c r="CK22" s="843"/>
      <c r="CL22" s="843"/>
      <c r="CM22" s="843"/>
      <c r="CN22" s="843"/>
      <c r="CO22" s="843"/>
      <c r="CP22" s="843"/>
      <c r="CQ22" s="843"/>
      <c r="CR22" s="843"/>
      <c r="CS22" s="843"/>
      <c r="CT22" s="843"/>
      <c r="CU22" s="843"/>
      <c r="CV22" s="843"/>
      <c r="CW22" s="843"/>
      <c r="CX22" s="843"/>
      <c r="CY22" s="843"/>
      <c r="CZ22" s="843"/>
      <c r="DA22" s="843"/>
      <c r="DB22" s="843"/>
      <c r="DC22" s="843"/>
      <c r="DD22" s="843"/>
      <c r="DE22" s="843"/>
      <c r="DF22" s="843"/>
      <c r="DG22" s="843"/>
      <c r="DH22" s="843"/>
      <c r="DI22" s="843"/>
      <c r="DJ22" s="843"/>
      <c r="DK22" s="843"/>
      <c r="DL22" s="843"/>
      <c r="DM22" s="843"/>
      <c r="DN22" s="843"/>
      <c r="DO22" s="843"/>
      <c r="DP22" s="843"/>
      <c r="DQ22" s="843"/>
      <c r="DR22" s="843"/>
      <c r="DS22" s="843"/>
      <c r="DT22" s="843"/>
      <c r="DU22" s="843"/>
      <c r="DV22" s="843"/>
      <c r="DW22" s="843"/>
      <c r="DX22" s="843"/>
      <c r="DY22" s="843"/>
      <c r="DZ22" s="843"/>
      <c r="EA22" s="843"/>
      <c r="EB22" s="843"/>
      <c r="EC22" s="843"/>
      <c r="ED22" s="843"/>
      <c r="EE22" s="843"/>
      <c r="EF22" s="843"/>
      <c r="EG22" s="843"/>
      <c r="EH22" s="843"/>
      <c r="EI22" s="843"/>
      <c r="EJ22" s="843"/>
      <c r="EK22" s="843"/>
      <c r="EL22" s="843"/>
      <c r="EM22" s="843"/>
      <c r="EN22" s="843"/>
      <c r="EO22" s="843"/>
      <c r="EP22" s="843"/>
      <c r="EQ22" s="843"/>
      <c r="ER22" s="843"/>
      <c r="ES22" s="843"/>
      <c r="ET22" s="843"/>
      <c r="EU22" s="843"/>
      <c r="EV22" s="843"/>
      <c r="EW22" s="843"/>
      <c r="EX22" s="843"/>
      <c r="EY22" s="612"/>
      <c r="EZ22" s="85"/>
      <c r="FB22" s="612"/>
    </row>
    <row r="23" spans="1:158" s="634" customFormat="1" ht="5.0999999999999996" customHeight="1" outlineLevel="1">
      <c r="A23" s="627"/>
      <c r="B23" s="627"/>
      <c r="C23" s="627"/>
      <c r="D23" s="627"/>
      <c r="E23" s="628"/>
      <c r="F23" s="627"/>
      <c r="G23" s="627"/>
      <c r="H23" s="627"/>
      <c r="I23" s="627"/>
      <c r="J23" s="627"/>
      <c r="K23" s="627"/>
      <c r="L23" s="627"/>
      <c r="M23" s="627"/>
      <c r="N23" s="627"/>
      <c r="O23" s="627"/>
      <c r="P23" s="627"/>
      <c r="Q23" s="627"/>
      <c r="R23" s="627"/>
      <c r="S23" s="627"/>
      <c r="T23" s="627"/>
      <c r="U23" s="627"/>
      <c r="V23" s="627"/>
      <c r="W23" s="627"/>
      <c r="X23" s="627"/>
      <c r="Y23" s="627"/>
      <c r="Z23" s="627"/>
      <c r="AA23" s="627"/>
      <c r="AB23" s="629"/>
      <c r="AC23" s="627"/>
      <c r="AD23" s="630"/>
      <c r="AE23" s="631"/>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c r="CA23" s="204"/>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c r="DA23" s="204"/>
      <c r="DB23" s="204"/>
      <c r="DC23" s="204"/>
      <c r="DD23" s="204"/>
      <c r="DE23" s="204"/>
      <c r="DF23" s="204"/>
      <c r="DG23" s="204"/>
      <c r="DH23" s="204"/>
      <c r="DI23" s="204"/>
      <c r="DJ23" s="204"/>
      <c r="DK23" s="204"/>
      <c r="DL23" s="204"/>
      <c r="DM23" s="204"/>
      <c r="DN23" s="204"/>
      <c r="DO23" s="204"/>
      <c r="DP23" s="204"/>
      <c r="DQ23" s="204"/>
      <c r="DR23" s="204"/>
      <c r="DS23" s="204"/>
      <c r="DT23" s="204"/>
      <c r="DU23" s="204"/>
      <c r="DV23" s="204"/>
      <c r="DW23" s="204"/>
      <c r="DX23" s="204"/>
      <c r="DY23" s="204"/>
      <c r="DZ23" s="204"/>
      <c r="EA23" s="204"/>
      <c r="EB23" s="204"/>
      <c r="EC23" s="204"/>
      <c r="ED23" s="204"/>
      <c r="EE23" s="204"/>
      <c r="EF23" s="204"/>
      <c r="EG23" s="204"/>
      <c r="EH23" s="204"/>
      <c r="EI23" s="204"/>
      <c r="EJ23" s="204"/>
      <c r="EK23" s="204"/>
      <c r="EL23" s="204"/>
      <c r="EM23" s="204"/>
      <c r="EN23" s="204"/>
      <c r="EO23" s="204"/>
      <c r="EP23" s="204"/>
      <c r="EQ23" s="204"/>
      <c r="ER23" s="204"/>
      <c r="ES23" s="204"/>
      <c r="ET23" s="204"/>
      <c r="EU23" s="204"/>
      <c r="EV23" s="204"/>
      <c r="EW23" s="204"/>
      <c r="EX23" s="204"/>
      <c r="EY23" s="632"/>
      <c r="EZ23" s="201"/>
      <c r="FA23" s="201"/>
      <c r="FB23" s="633"/>
    </row>
    <row r="24" spans="1:158" s="86" customFormat="1" outlineLevel="1">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E24" s="621"/>
      <c r="EY24" s="612"/>
      <c r="FB24" s="612"/>
    </row>
    <row r="25" spans="1:158" s="86" customFormat="1" outlineLevel="1">
      <c r="B25" s="85"/>
      <c r="C25" s="128"/>
      <c r="D25" s="85"/>
      <c r="E25" s="844"/>
      <c r="F25" s="85"/>
      <c r="G25" s="85"/>
      <c r="H25" s="85"/>
      <c r="I25" s="85"/>
      <c r="J25" s="85"/>
      <c r="K25" s="85"/>
      <c r="L25" s="85"/>
      <c r="M25" s="85"/>
      <c r="N25" s="85"/>
      <c r="O25" s="85"/>
      <c r="P25" s="85"/>
      <c r="Q25" s="85"/>
      <c r="R25" s="85"/>
      <c r="S25" s="85"/>
      <c r="T25" s="85"/>
      <c r="U25" s="85"/>
      <c r="V25" s="85"/>
      <c r="W25" s="85"/>
      <c r="X25" s="85"/>
      <c r="Y25" s="85"/>
      <c r="Z25" s="85"/>
      <c r="AA25" s="85"/>
      <c r="AD25" s="819"/>
      <c r="AE25" s="85"/>
      <c r="AH25" s="845"/>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EY25" s="612"/>
      <c r="FB25" s="612"/>
    </row>
    <row r="26" spans="1:158">
      <c r="EY26" s="612"/>
      <c r="EZ26" s="86"/>
      <c r="FA26" s="86"/>
      <c r="FB26" s="612"/>
    </row>
    <row r="27" spans="1:158">
      <c r="EY27" s="612"/>
      <c r="EZ27" s="86"/>
      <c r="FA27" s="86"/>
      <c r="FB27" s="612"/>
    </row>
    <row r="28" spans="1:158" s="679" customFormat="1" ht="12.75" customHeight="1">
      <c r="A28" s="180" t="s">
        <v>75</v>
      </c>
      <c r="B28" s="92"/>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1"/>
      <c r="AC28" s="91"/>
      <c r="AD28" s="91"/>
      <c r="AE28" s="91"/>
      <c r="AF28" s="91"/>
      <c r="AG28" s="91"/>
      <c r="AH28" s="91"/>
      <c r="AI28" s="91"/>
      <c r="AJ28" s="91"/>
      <c r="AK28" s="91"/>
      <c r="AL28" s="91"/>
      <c r="AM28" s="91"/>
      <c r="AN28" s="91"/>
      <c r="AO28" s="91"/>
      <c r="AP28" s="91"/>
      <c r="AQ28" s="93"/>
      <c r="AR28" s="93"/>
      <c r="AS28" s="93"/>
      <c r="AT28" s="93"/>
      <c r="AU28" s="93"/>
      <c r="AV28" s="93"/>
      <c r="AW28" s="93"/>
      <c r="AX28" s="93"/>
      <c r="AY28" s="93"/>
      <c r="AZ28" s="93"/>
      <c r="BA28" s="93"/>
      <c r="BB28" s="93"/>
      <c r="BC28" s="93"/>
      <c r="BD28" s="93"/>
      <c r="BE28" s="93"/>
      <c r="BF28" s="93"/>
      <c r="BG28" s="93"/>
      <c r="BH28" s="93"/>
      <c r="BI28" s="93"/>
      <c r="BJ28" s="93"/>
      <c r="BK28" s="93"/>
      <c r="BL28" s="93"/>
      <c r="BM28" s="93"/>
      <c r="BN28" s="93"/>
      <c r="BO28" s="93"/>
      <c r="BP28" s="93"/>
      <c r="BQ28" s="93"/>
      <c r="BR28" s="93"/>
      <c r="BS28" s="93"/>
      <c r="BT28" s="93"/>
      <c r="BU28" s="93"/>
      <c r="BV28" s="93"/>
      <c r="BW28" s="93"/>
      <c r="BX28" s="93"/>
      <c r="BY28" s="93"/>
      <c r="BZ28" s="93"/>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row>
    <row r="29" spans="1:158" hidden="1">
      <c r="A29"/>
    </row>
    <row r="30" spans="1:158" hidden="1">
      <c r="A30"/>
    </row>
  </sheetData>
  <sheetCalcPr fullCalcOnLoad="1"/>
  <sheetProtection sheet="1" objects="1" scenarios="1" autoFilter="0"/>
  <phoneticPr fontId="7" type="noConversion"/>
  <conditionalFormatting sqref="A1:C1 E1:FB1">
    <cfRule type="expression" dxfId="58" priority="1" stopIfTrue="1">
      <formula>ErrorsPresent&gt;0</formula>
    </cfRule>
    <cfRule type="expression" dxfId="57" priority="2" stopIfTrue="1">
      <formula>ErrorsPresent&lt;0</formula>
    </cfRule>
  </conditionalFormatting>
  <conditionalFormatting sqref="AF6:EX7">
    <cfRule type="cellIs" dxfId="56" priority="3" stopIfTrue="1" operator="between">
      <formula>PreContractStartDateIn</formula>
      <formula>ContractEndDateIn</formula>
    </cfRule>
  </conditionalFormatting>
  <conditionalFormatting sqref="AF5:EX5 AF8:EX9 AF15:EX16 AF19:EX19 AF21:EX22">
    <cfRule type="expression" dxfId="55" priority="4" stopIfTrue="1">
      <formula>AF$9&lt;&gt;0</formula>
    </cfRule>
  </conditionalFormatting>
  <conditionalFormatting sqref="D1 D12 EZ5 EZ15:EZ16 EZ18 EZ21">
    <cfRule type="cellIs" dxfId="54" priority="5" stopIfTrue="1" operator="greaterThan">
      <formula>0</formula>
    </cfRule>
    <cfRule type="cellIs" dxfId="53" priority="6" stopIfTrue="1" operator="lessThan">
      <formula>0</formula>
    </cfRule>
  </conditionalFormatting>
  <hyperlinks>
    <hyperlink ref="D1" location="PLA5A" tooltip="Hyperlink to &quot;Error Checks&quot; sheet" display="PLA5A"/>
  </hyperlink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60530" r:id="rId4" name="o_CM2">
              <controlPr defaultSize="0" print="0" autoFill="0" autoPict="0" macro="[0]!CoMMC">
                <anchor moveWithCells="1" sizeWithCells="1">
                  <from>
                    <xdr:col>2</xdr:col>
                    <xdr:colOff>762000</xdr:colOff>
                    <xdr:row>6</xdr:row>
                    <xdr:rowOff>28575</xdr:rowOff>
                  </from>
                  <to>
                    <xdr:col>2</xdr:col>
                    <xdr:colOff>1447800</xdr:colOff>
                    <xdr:row>8</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tabColor indexed="23"/>
    <outlinePr summaryRight="0"/>
    <pageSetUpPr autoPageBreaks="0"/>
  </sheetPr>
  <dimension ref="A1:HX725"/>
  <sheetViews>
    <sheetView showGridLines="0" showZeros="0" zoomScale="87" zoomScaleNormal="87" workbookViewId="0">
      <pane xSplit="6" ySplit="14" topLeftCell="G15" activePane="bottomRight" state="frozen"/>
      <selection pane="topRight"/>
      <selection pane="bottomLeft"/>
      <selection pane="bottomRight"/>
    </sheetView>
  </sheetViews>
  <sheetFormatPr defaultColWidth="0" defaultRowHeight="12.75" zeroHeight="1" outlineLevelCol="1"/>
  <cols>
    <col min="1" max="1" width="5.7109375" style="86" customWidth="1"/>
    <col min="2" max="2" width="13.28515625" style="85" customWidth="1"/>
    <col min="3" max="3" width="21.140625" style="85" customWidth="1"/>
    <col min="4" max="4" width="9.5703125" style="85" customWidth="1"/>
    <col min="5" max="5" width="28.42578125" style="85" customWidth="1"/>
    <col min="6" max="6" width="19.42578125" style="85" customWidth="1"/>
    <col min="7" max="7" width="7.85546875" style="85" customWidth="1" outlineLevel="1"/>
    <col min="8" max="8" width="7.28515625" style="85" customWidth="1" outlineLevel="1"/>
    <col min="9" max="9" width="14.42578125" style="85" customWidth="1" outlineLevel="1"/>
    <col min="10" max="10" width="8.85546875" style="85" customWidth="1" outlineLevel="1"/>
    <col min="11" max="12" width="10.7109375" style="85" customWidth="1" outlineLevel="1"/>
    <col min="13" max="13" width="9.5703125" style="85" customWidth="1" outlineLevel="1"/>
    <col min="14" max="14" width="10.7109375" style="85" customWidth="1" outlineLevel="1"/>
    <col min="15" max="15" width="15.140625" style="85" customWidth="1" outlineLevel="1"/>
    <col min="16" max="18" width="10.7109375" style="85" customWidth="1" outlineLevel="1"/>
    <col min="19" max="21" width="9.140625" style="85" customWidth="1" outlineLevel="1"/>
    <col min="22" max="22" width="14.140625" style="85" customWidth="1" outlineLevel="1"/>
    <col min="23" max="27" width="10.5703125" style="85" customWidth="1" outlineLevel="1"/>
    <col min="28" max="28" width="10.7109375" style="86" customWidth="1" outlineLevel="1"/>
    <col min="29" max="29" width="9.7109375" style="86" customWidth="1" outlineLevel="1"/>
    <col min="30" max="30" width="12.140625" style="86" customWidth="1"/>
    <col min="31" max="31" width="16.5703125" style="86" bestFit="1" customWidth="1"/>
    <col min="32" max="154" width="9.7109375" style="86" customWidth="1" outlineLevel="1"/>
    <col min="155" max="155" width="1.7109375" style="558" customWidth="1"/>
    <col min="156" max="156" width="9.28515625" style="86" customWidth="1" outlineLevel="1"/>
    <col min="157" max="158" width="17.5703125" style="86" customWidth="1" outlineLevel="1"/>
    <col min="159" max="159" width="18.85546875" style="86" customWidth="1" outlineLevel="1"/>
    <col min="160" max="160" width="17.5703125" style="86" customWidth="1" outlineLevel="1"/>
    <col min="161" max="161" width="12.42578125" style="86" customWidth="1" outlineLevel="1"/>
    <col min="162" max="162" width="20.85546875" style="86" customWidth="1" outlineLevel="1"/>
    <col min="163" max="163" width="12.28515625" style="86" customWidth="1" outlineLevel="1"/>
    <col min="164" max="164" width="12.85546875" style="86" customWidth="1" outlineLevel="1"/>
    <col min="165" max="166" width="9.140625" style="86" customWidth="1" outlineLevel="1"/>
    <col min="167" max="167" width="1.7109375" style="128" customWidth="1"/>
    <col min="168" max="168" width="4" style="558" customWidth="1" outlineLevel="1"/>
    <col min="169" max="169" width="8.42578125" style="558" customWidth="1" outlineLevel="1"/>
    <col min="170" max="170" width="1.7109375" style="86" customWidth="1"/>
    <col min="171" max="16384" width="9.140625" style="86" hidden="1"/>
  </cols>
  <sheetData>
    <row r="1" spans="1:232" s="558" customFormat="1" ht="15">
      <c r="A1" s="32" t="str">
        <f ca="1">Bookname</f>
        <v>IPM_Pricing_v1.2.xlsm</v>
      </c>
      <c r="B1" s="32"/>
      <c r="C1" s="32"/>
      <c r="D1" s="863">
        <f>IF(OR(D12&gt;0,D115&gt;0),1,0)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row>
    <row r="2" spans="1:232">
      <c r="A2" s="84" t="str">
        <f>ClientNameIn</f>
        <v>Client Name</v>
      </c>
      <c r="E2" s="158"/>
      <c r="EY2" s="612"/>
      <c r="FK2" s="612"/>
      <c r="FL2" s="86"/>
      <c r="FM2" s="86"/>
      <c r="FN2" s="612"/>
    </row>
    <row r="3" spans="1:232">
      <c r="A3" s="86" t="str">
        <f ca="1">ModelNameIn</f>
        <v>Intermediate Pricing Model v1.2</v>
      </c>
      <c r="E3" s="158"/>
      <c r="AD3" s="328" t="s">
        <v>2336</v>
      </c>
      <c r="AE3" s="691">
        <f t="shared" ref="AE3:BJ3" ca="1" si="0">SUBTOTAL(9,AE14:AE114)</f>
        <v>37293759.91499041</v>
      </c>
      <c r="AF3" s="692">
        <f t="shared" ca="1" si="0"/>
        <v>0</v>
      </c>
      <c r="AG3" s="693">
        <f t="shared" ca="1" si="0"/>
        <v>51763.140849771356</v>
      </c>
      <c r="AH3" s="693">
        <f t="shared" ca="1" si="0"/>
        <v>521426.73809573153</v>
      </c>
      <c r="AI3" s="693">
        <f t="shared" ca="1" si="0"/>
        <v>3535939.0490740798</v>
      </c>
      <c r="AJ3" s="693">
        <f t="shared" ca="1" si="0"/>
        <v>456859.38975017698</v>
      </c>
      <c r="AK3" s="693">
        <f t="shared" ca="1" si="0"/>
        <v>1854051.4044418116</v>
      </c>
      <c r="AL3" s="693">
        <f t="shared" ca="1" si="0"/>
        <v>448208.26099942927</v>
      </c>
      <c r="AM3" s="693">
        <f t="shared" ca="1" si="0"/>
        <v>821489.85650949576</v>
      </c>
      <c r="AN3" s="693">
        <f t="shared" ca="1" si="0"/>
        <v>1200150.6353541447</v>
      </c>
      <c r="AO3" s="693">
        <f t="shared" ca="1" si="0"/>
        <v>412852.77676211816</v>
      </c>
      <c r="AP3" s="693">
        <f t="shared" ca="1" si="0"/>
        <v>412852.77676211816</v>
      </c>
      <c r="AQ3" s="693">
        <f t="shared" ca="1" si="0"/>
        <v>663056.63543409109</v>
      </c>
      <c r="AR3" s="693">
        <f t="shared" ca="1" si="0"/>
        <v>411789.43378922332</v>
      </c>
      <c r="AS3" s="693">
        <f t="shared" ca="1" si="0"/>
        <v>411789.43378922419</v>
      </c>
      <c r="AT3" s="693">
        <f t="shared" ca="1" si="0"/>
        <v>697701.7958517248</v>
      </c>
      <c r="AU3" s="693">
        <f t="shared" ca="1" si="0"/>
        <v>446434.59420685761</v>
      </c>
      <c r="AV3" s="693">
        <f t="shared" ca="1" si="0"/>
        <v>447238.12793952413</v>
      </c>
      <c r="AW3" s="693">
        <f t="shared" ca="1" si="0"/>
        <v>701855.55893965589</v>
      </c>
      <c r="AX3" s="693">
        <f t="shared" ca="1" si="0"/>
        <v>412592.96752188925</v>
      </c>
      <c r="AY3" s="693">
        <f t="shared" ca="1" si="0"/>
        <v>412592.96752188983</v>
      </c>
      <c r="AZ3" s="693">
        <f t="shared" ca="1" si="0"/>
        <v>668885.51319965266</v>
      </c>
      <c r="BA3" s="693">
        <f t="shared" ca="1" si="0"/>
        <v>412592.96752188983</v>
      </c>
      <c r="BB3" s="693">
        <f t="shared" ca="1" si="0"/>
        <v>412592.96752188983</v>
      </c>
      <c r="BC3" s="693">
        <f t="shared" ca="1" si="0"/>
        <v>668885.51319965289</v>
      </c>
      <c r="BD3" s="693">
        <f t="shared" ca="1" si="0"/>
        <v>412592.96752189036</v>
      </c>
      <c r="BE3" s="693">
        <f t="shared" ca="1" si="0"/>
        <v>412592.96752188925</v>
      </c>
      <c r="BF3" s="693">
        <f t="shared" ca="1" si="0"/>
        <v>668885.51319965394</v>
      </c>
      <c r="BG3" s="693">
        <f t="shared" ca="1" si="0"/>
        <v>408876.84005033004</v>
      </c>
      <c r="BH3" s="693">
        <f t="shared" ca="1" si="0"/>
        <v>409696.44445765042</v>
      </c>
      <c r="BI3" s="693">
        <f t="shared" ca="1" si="0"/>
        <v>669406.22407778457</v>
      </c>
      <c r="BJ3" s="693">
        <f t="shared" ca="1" si="0"/>
        <v>409696.44445765042</v>
      </c>
      <c r="BK3" s="693">
        <f t="shared" ref="BK3:CP3" ca="1" si="1">SUBTOTAL(9,BK14:BK114)</f>
        <v>409696.44445765042</v>
      </c>
      <c r="BL3" s="693">
        <f t="shared" ca="1" si="1"/>
        <v>671114.84104897</v>
      </c>
      <c r="BM3" s="693">
        <f t="shared" ca="1" si="1"/>
        <v>409696.44445764972</v>
      </c>
      <c r="BN3" s="693">
        <f t="shared" ca="1" si="1"/>
        <v>409696.44445765042</v>
      </c>
      <c r="BO3" s="693">
        <f t="shared" ca="1" si="1"/>
        <v>671114.84104896977</v>
      </c>
      <c r="BP3" s="693">
        <f t="shared" ca="1" si="1"/>
        <v>409696.44445765042</v>
      </c>
      <c r="BQ3" s="693">
        <f t="shared" ca="1" si="1"/>
        <v>409696.44445765042</v>
      </c>
      <c r="BR3" s="693">
        <f t="shared" ca="1" si="1"/>
        <v>671114.84104897035</v>
      </c>
      <c r="BS3" s="693">
        <f t="shared" ca="1" si="1"/>
        <v>405980.31698609114</v>
      </c>
      <c r="BT3" s="693">
        <f t="shared" ca="1" si="1"/>
        <v>406816.31348155637</v>
      </c>
      <c r="BU3" s="693">
        <f t="shared" ca="1" si="1"/>
        <v>671720.28869409324</v>
      </c>
      <c r="BV3" s="693">
        <f t="shared" ca="1" si="1"/>
        <v>406816.31348155637</v>
      </c>
      <c r="BW3" s="693">
        <f t="shared" ca="1" si="1"/>
        <v>406816.31348155637</v>
      </c>
      <c r="BX3" s="693">
        <f t="shared" ca="1" si="1"/>
        <v>673463.07800470223</v>
      </c>
      <c r="BY3" s="693">
        <f t="shared" ca="1" si="1"/>
        <v>406816.31348155637</v>
      </c>
      <c r="BZ3" s="693">
        <f t="shared" ca="1" si="1"/>
        <v>406816.31348155712</v>
      </c>
      <c r="CA3" s="693">
        <f t="shared" ca="1" si="1"/>
        <v>673463.07800470281</v>
      </c>
      <c r="CB3" s="693">
        <f t="shared" ca="1" si="1"/>
        <v>406816.31348155637</v>
      </c>
      <c r="CC3" s="693">
        <f t="shared" ca="1" si="1"/>
        <v>406816.31348155637</v>
      </c>
      <c r="CD3" s="693">
        <f t="shared" ca="1" si="1"/>
        <v>673463.07800470223</v>
      </c>
      <c r="CE3" s="693">
        <f t="shared" ca="1" si="1"/>
        <v>403100.18600999727</v>
      </c>
      <c r="CF3" s="693">
        <f t="shared" ca="1" si="1"/>
        <v>403952.90243537305</v>
      </c>
      <c r="CG3" s="693">
        <f t="shared" ca="1" si="1"/>
        <v>674154.95715216035</v>
      </c>
      <c r="CH3" s="693">
        <f t="shared" ca="1" si="1"/>
        <v>403952.90243537305</v>
      </c>
      <c r="CI3" s="693">
        <f t="shared" ca="1" si="1"/>
        <v>403952.90243537223</v>
      </c>
      <c r="CJ3" s="693">
        <f t="shared" ca="1" si="1"/>
        <v>675932.60224898334</v>
      </c>
      <c r="CK3" s="693">
        <f t="shared" ca="1" si="1"/>
        <v>403952.90243537305</v>
      </c>
      <c r="CL3" s="693">
        <f t="shared" ca="1" si="1"/>
        <v>403952.90243537223</v>
      </c>
      <c r="CM3" s="693">
        <f t="shared" ca="1" si="1"/>
        <v>675932.60224898276</v>
      </c>
      <c r="CN3" s="693">
        <f t="shared" ca="1" si="1"/>
        <v>403952.90243537223</v>
      </c>
      <c r="CO3" s="693">
        <f t="shared" ca="1" si="1"/>
        <v>403952.90243537305</v>
      </c>
      <c r="CP3" s="693">
        <f t="shared" ca="1" si="1"/>
        <v>675932.60224898183</v>
      </c>
      <c r="CQ3" s="693">
        <f t="shared" ref="CQ3:DV3" ca="1" si="2">SUBTOTAL(9,CQ14:CQ114)</f>
        <v>400236.77496381401</v>
      </c>
      <c r="CR3" s="693">
        <f t="shared" ca="1" si="2"/>
        <v>401106.54571769614</v>
      </c>
      <c r="CS3" s="693">
        <f t="shared" ca="1" si="2"/>
        <v>676712.64152882074</v>
      </c>
      <c r="CT3" s="693">
        <f t="shared" ca="1" si="2"/>
        <v>0</v>
      </c>
      <c r="CU3" s="693">
        <f t="shared" ca="1" si="2"/>
        <v>0</v>
      </c>
      <c r="CV3" s="693">
        <f t="shared" ca="1" si="2"/>
        <v>0</v>
      </c>
      <c r="CW3" s="693">
        <f t="shared" ca="1" si="2"/>
        <v>0</v>
      </c>
      <c r="CX3" s="693">
        <f t="shared" ca="1" si="2"/>
        <v>0</v>
      </c>
      <c r="CY3" s="693">
        <f t="shared" ca="1" si="2"/>
        <v>0</v>
      </c>
      <c r="CZ3" s="693">
        <f t="shared" ca="1" si="2"/>
        <v>0</v>
      </c>
      <c r="DA3" s="693">
        <f t="shared" ca="1" si="2"/>
        <v>0</v>
      </c>
      <c r="DB3" s="693">
        <f t="shared" ca="1" si="2"/>
        <v>0</v>
      </c>
      <c r="DC3" s="693">
        <f t="shared" ca="1" si="2"/>
        <v>0</v>
      </c>
      <c r="DD3" s="693">
        <f t="shared" ca="1" si="2"/>
        <v>0</v>
      </c>
      <c r="DE3" s="693">
        <f t="shared" ca="1" si="2"/>
        <v>0</v>
      </c>
      <c r="DF3" s="693">
        <f t="shared" ca="1" si="2"/>
        <v>0</v>
      </c>
      <c r="DG3" s="693">
        <f t="shared" ca="1" si="2"/>
        <v>0</v>
      </c>
      <c r="DH3" s="693">
        <f t="shared" ca="1" si="2"/>
        <v>0</v>
      </c>
      <c r="DI3" s="693">
        <f t="shared" ca="1" si="2"/>
        <v>0</v>
      </c>
      <c r="DJ3" s="693">
        <f t="shared" ca="1" si="2"/>
        <v>0</v>
      </c>
      <c r="DK3" s="693">
        <f t="shared" ca="1" si="2"/>
        <v>0</v>
      </c>
      <c r="DL3" s="693">
        <f t="shared" ca="1" si="2"/>
        <v>0</v>
      </c>
      <c r="DM3" s="693">
        <f t="shared" ca="1" si="2"/>
        <v>0</v>
      </c>
      <c r="DN3" s="693">
        <f t="shared" ca="1" si="2"/>
        <v>0</v>
      </c>
      <c r="DO3" s="693">
        <f t="shared" ca="1" si="2"/>
        <v>0</v>
      </c>
      <c r="DP3" s="693">
        <f t="shared" ca="1" si="2"/>
        <v>0</v>
      </c>
      <c r="DQ3" s="693">
        <f t="shared" ca="1" si="2"/>
        <v>0</v>
      </c>
      <c r="DR3" s="693">
        <f t="shared" ca="1" si="2"/>
        <v>0</v>
      </c>
      <c r="DS3" s="693">
        <f t="shared" ca="1" si="2"/>
        <v>0</v>
      </c>
      <c r="DT3" s="693">
        <f t="shared" ca="1" si="2"/>
        <v>0</v>
      </c>
      <c r="DU3" s="693">
        <f t="shared" ca="1" si="2"/>
        <v>0</v>
      </c>
      <c r="DV3" s="693">
        <f t="shared" ca="1" si="2"/>
        <v>0</v>
      </c>
      <c r="DW3" s="693">
        <f t="shared" ref="DW3:EX3" ca="1" si="3">SUBTOTAL(9,DW14:DW114)</f>
        <v>0</v>
      </c>
      <c r="DX3" s="693">
        <f t="shared" ca="1" si="3"/>
        <v>0</v>
      </c>
      <c r="DY3" s="693">
        <f t="shared" ca="1" si="3"/>
        <v>0</v>
      </c>
      <c r="DZ3" s="693">
        <f t="shared" ca="1" si="3"/>
        <v>0</v>
      </c>
      <c r="EA3" s="693">
        <f t="shared" ca="1" si="3"/>
        <v>0</v>
      </c>
      <c r="EB3" s="693">
        <f t="shared" ca="1" si="3"/>
        <v>0</v>
      </c>
      <c r="EC3" s="693">
        <f t="shared" ca="1" si="3"/>
        <v>0</v>
      </c>
      <c r="ED3" s="693">
        <f t="shared" ca="1" si="3"/>
        <v>0</v>
      </c>
      <c r="EE3" s="693">
        <f t="shared" ca="1" si="3"/>
        <v>0</v>
      </c>
      <c r="EF3" s="693">
        <f t="shared" ca="1" si="3"/>
        <v>0</v>
      </c>
      <c r="EG3" s="693">
        <f t="shared" ca="1" si="3"/>
        <v>0</v>
      </c>
      <c r="EH3" s="693">
        <f t="shared" ca="1" si="3"/>
        <v>0</v>
      </c>
      <c r="EI3" s="693">
        <f t="shared" ca="1" si="3"/>
        <v>0</v>
      </c>
      <c r="EJ3" s="693">
        <f t="shared" ca="1" si="3"/>
        <v>0</v>
      </c>
      <c r="EK3" s="693">
        <f t="shared" ca="1" si="3"/>
        <v>0</v>
      </c>
      <c r="EL3" s="693">
        <f t="shared" ca="1" si="3"/>
        <v>0</v>
      </c>
      <c r="EM3" s="693">
        <f t="shared" ca="1" si="3"/>
        <v>0</v>
      </c>
      <c r="EN3" s="693">
        <f t="shared" ca="1" si="3"/>
        <v>0</v>
      </c>
      <c r="EO3" s="693">
        <f t="shared" ca="1" si="3"/>
        <v>0</v>
      </c>
      <c r="EP3" s="693">
        <f t="shared" ca="1" si="3"/>
        <v>0</v>
      </c>
      <c r="EQ3" s="693">
        <f t="shared" ca="1" si="3"/>
        <v>0</v>
      </c>
      <c r="ER3" s="693">
        <f t="shared" ca="1" si="3"/>
        <v>0</v>
      </c>
      <c r="ES3" s="693">
        <f t="shared" ca="1" si="3"/>
        <v>0</v>
      </c>
      <c r="ET3" s="693">
        <f t="shared" ca="1" si="3"/>
        <v>0</v>
      </c>
      <c r="EU3" s="693">
        <f t="shared" ca="1" si="3"/>
        <v>0</v>
      </c>
      <c r="EV3" s="693">
        <f t="shared" ca="1" si="3"/>
        <v>0</v>
      </c>
      <c r="EW3" s="693">
        <f t="shared" ca="1" si="3"/>
        <v>0</v>
      </c>
      <c r="EX3" s="693">
        <f t="shared" ca="1" si="3"/>
        <v>0</v>
      </c>
      <c r="EY3" s="612"/>
      <c r="FK3" s="612"/>
      <c r="FL3" s="86"/>
      <c r="FM3" s="86"/>
      <c r="FN3" s="612"/>
    </row>
    <row r="4" spans="1:232">
      <c r="A4" s="86" t="str">
        <f ca="1">MID(CELL("filename",A1),FIND("]",CELL("filename",A1))+1, LEN(CELL("filename",A1))-FIND("]",CELL("filename",A1)))</f>
        <v>Profile with CoM</v>
      </c>
      <c r="E4" s="158"/>
      <c r="AA4" s="614"/>
      <c r="AB4" s="146"/>
      <c r="AC4" s="146"/>
      <c r="AD4" s="160"/>
      <c r="AE4" s="615"/>
      <c r="EY4" s="612"/>
      <c r="FK4" s="612"/>
      <c r="FL4" s="86"/>
      <c r="FM4" s="86"/>
      <c r="FN4" s="612"/>
    </row>
    <row r="5" spans="1:232">
      <c r="A5" s="128"/>
      <c r="E5" s="158"/>
      <c r="AD5" s="160"/>
      <c r="AE5" s="158" t="s">
        <v>2034</v>
      </c>
      <c r="AF5" s="312" t="str">
        <f t="shared" ref="AF5:BK5" si="4">AnnSum</f>
        <v>Year 0</v>
      </c>
      <c r="AG5" s="312" t="str">
        <f t="shared" si="4"/>
        <v>Year 0</v>
      </c>
      <c r="AH5" s="257" t="str">
        <f t="shared" si="4"/>
        <v>Year 0</v>
      </c>
      <c r="AI5" s="257" t="str">
        <f t="shared" si="4"/>
        <v>Q1</v>
      </c>
      <c r="AJ5" s="257" t="str">
        <f t="shared" si="4"/>
        <v>Q1</v>
      </c>
      <c r="AK5" s="257" t="str">
        <f t="shared" si="4"/>
        <v>Q1</v>
      </c>
      <c r="AL5" s="257" t="str">
        <f t="shared" si="4"/>
        <v>Q2</v>
      </c>
      <c r="AM5" s="257" t="str">
        <f t="shared" si="4"/>
        <v>Q2</v>
      </c>
      <c r="AN5" s="257" t="str">
        <f t="shared" si="4"/>
        <v>Q2</v>
      </c>
      <c r="AO5" s="257" t="str">
        <f t="shared" si="4"/>
        <v>Q3</v>
      </c>
      <c r="AP5" s="257" t="str">
        <f t="shared" si="4"/>
        <v>Q3</v>
      </c>
      <c r="AQ5" s="257" t="str">
        <f t="shared" si="4"/>
        <v>Q3</v>
      </c>
      <c r="AR5" s="257" t="str">
        <f t="shared" si="4"/>
        <v>Q4</v>
      </c>
      <c r="AS5" s="257" t="str">
        <f t="shared" si="4"/>
        <v>Q4</v>
      </c>
      <c r="AT5" s="257" t="str">
        <f t="shared" si="4"/>
        <v>Q4</v>
      </c>
      <c r="AU5" s="257" t="str">
        <f t="shared" si="4"/>
        <v>Year 2</v>
      </c>
      <c r="AV5" s="257" t="str">
        <f t="shared" si="4"/>
        <v>Year 2</v>
      </c>
      <c r="AW5" s="257" t="str">
        <f t="shared" si="4"/>
        <v>Year 2</v>
      </c>
      <c r="AX5" s="257" t="str">
        <f t="shared" si="4"/>
        <v>Year 2</v>
      </c>
      <c r="AY5" s="257" t="str">
        <f t="shared" si="4"/>
        <v>Year 2</v>
      </c>
      <c r="AZ5" s="257" t="str">
        <f t="shared" si="4"/>
        <v>Year 2</v>
      </c>
      <c r="BA5" s="257" t="str">
        <f t="shared" si="4"/>
        <v>Year 2</v>
      </c>
      <c r="BB5" s="257" t="str">
        <f t="shared" si="4"/>
        <v>Year 2</v>
      </c>
      <c r="BC5" s="257" t="str">
        <f t="shared" si="4"/>
        <v>Year 2</v>
      </c>
      <c r="BD5" s="257" t="str">
        <f t="shared" si="4"/>
        <v>Year 2</v>
      </c>
      <c r="BE5" s="257" t="str">
        <f t="shared" si="4"/>
        <v>Year 2</v>
      </c>
      <c r="BF5" s="257" t="str">
        <f t="shared" si="4"/>
        <v>Year 2</v>
      </c>
      <c r="BG5" s="257" t="str">
        <f t="shared" si="4"/>
        <v>Year 3</v>
      </c>
      <c r="BH5" s="257" t="str">
        <f t="shared" si="4"/>
        <v>Year 3</v>
      </c>
      <c r="BI5" s="257" t="str">
        <f t="shared" si="4"/>
        <v>Year 3</v>
      </c>
      <c r="BJ5" s="257" t="str">
        <f t="shared" si="4"/>
        <v>Year 3</v>
      </c>
      <c r="BK5" s="257" t="str">
        <f t="shared" si="4"/>
        <v>Year 3</v>
      </c>
      <c r="BL5" s="257" t="str">
        <f t="shared" ref="BL5:CQ5" si="5">AnnSum</f>
        <v>Year 3</v>
      </c>
      <c r="BM5" s="257" t="str">
        <f t="shared" si="5"/>
        <v>Year 3</v>
      </c>
      <c r="BN5" s="257" t="str">
        <f t="shared" si="5"/>
        <v>Year 3</v>
      </c>
      <c r="BO5" s="257" t="str">
        <f t="shared" si="5"/>
        <v>Year 3</v>
      </c>
      <c r="BP5" s="257" t="str">
        <f t="shared" si="5"/>
        <v>Year 3</v>
      </c>
      <c r="BQ5" s="257" t="str">
        <f t="shared" si="5"/>
        <v>Year 3</v>
      </c>
      <c r="BR5" s="257" t="str">
        <f t="shared" si="5"/>
        <v>Year 3</v>
      </c>
      <c r="BS5" s="257" t="str">
        <f t="shared" si="5"/>
        <v>Year 4</v>
      </c>
      <c r="BT5" s="257" t="str">
        <f t="shared" si="5"/>
        <v>Year 4</v>
      </c>
      <c r="BU5" s="257" t="str">
        <f t="shared" si="5"/>
        <v>Year 4</v>
      </c>
      <c r="BV5" s="257" t="str">
        <f t="shared" si="5"/>
        <v>Year 4</v>
      </c>
      <c r="BW5" s="257" t="str">
        <f t="shared" si="5"/>
        <v>Year 4</v>
      </c>
      <c r="BX5" s="257" t="str">
        <f t="shared" si="5"/>
        <v>Year 4</v>
      </c>
      <c r="BY5" s="257" t="str">
        <f t="shared" si="5"/>
        <v>Year 4</v>
      </c>
      <c r="BZ5" s="257" t="str">
        <f t="shared" si="5"/>
        <v>Year 4</v>
      </c>
      <c r="CA5" s="257" t="str">
        <f t="shared" si="5"/>
        <v>Year 4</v>
      </c>
      <c r="CB5" s="257" t="str">
        <f t="shared" si="5"/>
        <v>Year 4</v>
      </c>
      <c r="CC5" s="257" t="str">
        <f t="shared" si="5"/>
        <v>Year 4</v>
      </c>
      <c r="CD5" s="257" t="str">
        <f t="shared" si="5"/>
        <v>Year 4</v>
      </c>
      <c r="CE5" s="257" t="str">
        <f t="shared" si="5"/>
        <v>Year 5</v>
      </c>
      <c r="CF5" s="257" t="str">
        <f t="shared" si="5"/>
        <v>Year 5</v>
      </c>
      <c r="CG5" s="257" t="str">
        <f t="shared" si="5"/>
        <v>Year 5</v>
      </c>
      <c r="CH5" s="257" t="str">
        <f t="shared" si="5"/>
        <v>Year 5</v>
      </c>
      <c r="CI5" s="257" t="str">
        <f t="shared" si="5"/>
        <v>Year 5</v>
      </c>
      <c r="CJ5" s="257" t="str">
        <f t="shared" si="5"/>
        <v>Year 5</v>
      </c>
      <c r="CK5" s="257" t="str">
        <f t="shared" si="5"/>
        <v>Year 5</v>
      </c>
      <c r="CL5" s="257" t="str">
        <f t="shared" si="5"/>
        <v>Year 5</v>
      </c>
      <c r="CM5" s="257" t="str">
        <f t="shared" si="5"/>
        <v>Year 5</v>
      </c>
      <c r="CN5" s="257" t="str">
        <f t="shared" si="5"/>
        <v>Year 5</v>
      </c>
      <c r="CO5" s="257" t="str">
        <f t="shared" si="5"/>
        <v>Year 5</v>
      </c>
      <c r="CP5" s="257" t="str">
        <f t="shared" si="5"/>
        <v>Year 5</v>
      </c>
      <c r="CQ5" s="257" t="str">
        <f t="shared" si="5"/>
        <v>Year 6</v>
      </c>
      <c r="CR5" s="257" t="str">
        <f t="shared" ref="CR5:DW5" si="6">AnnSum</f>
        <v>Year 6</v>
      </c>
      <c r="CS5" s="257" t="str">
        <f t="shared" si="6"/>
        <v>Year 6</v>
      </c>
      <c r="CT5" s="257" t="str">
        <f t="shared" si="6"/>
        <v>Year 6</v>
      </c>
      <c r="CU5" s="257" t="str">
        <f t="shared" si="6"/>
        <v>Year 6</v>
      </c>
      <c r="CV5" s="257" t="str">
        <f t="shared" si="6"/>
        <v>Year 6</v>
      </c>
      <c r="CW5" s="257" t="str">
        <f t="shared" si="6"/>
        <v>Year 6</v>
      </c>
      <c r="CX5" s="257" t="str">
        <f t="shared" si="6"/>
        <v>Year 6</v>
      </c>
      <c r="CY5" s="257" t="str">
        <f t="shared" si="6"/>
        <v>Year 6</v>
      </c>
      <c r="CZ5" s="257" t="str">
        <f t="shared" si="6"/>
        <v>Year 6</v>
      </c>
      <c r="DA5" s="257" t="str">
        <f t="shared" si="6"/>
        <v>Year 6</v>
      </c>
      <c r="DB5" s="257" t="str">
        <f t="shared" si="6"/>
        <v>Year 6</v>
      </c>
      <c r="DC5" s="257" t="str">
        <f t="shared" si="6"/>
        <v>Year 7</v>
      </c>
      <c r="DD5" s="257" t="str">
        <f t="shared" si="6"/>
        <v>Year 7</v>
      </c>
      <c r="DE5" s="257" t="str">
        <f t="shared" si="6"/>
        <v>Year 7</v>
      </c>
      <c r="DF5" s="257" t="str">
        <f t="shared" si="6"/>
        <v>Year 7</v>
      </c>
      <c r="DG5" s="257" t="str">
        <f t="shared" si="6"/>
        <v>Year 7</v>
      </c>
      <c r="DH5" s="257" t="str">
        <f t="shared" si="6"/>
        <v>Year 7</v>
      </c>
      <c r="DI5" s="257" t="str">
        <f t="shared" si="6"/>
        <v>Year 7</v>
      </c>
      <c r="DJ5" s="257" t="str">
        <f t="shared" si="6"/>
        <v>Year 7</v>
      </c>
      <c r="DK5" s="257" t="str">
        <f t="shared" si="6"/>
        <v>Year 7</v>
      </c>
      <c r="DL5" s="257" t="str">
        <f t="shared" si="6"/>
        <v>Year 7</v>
      </c>
      <c r="DM5" s="257" t="str">
        <f t="shared" si="6"/>
        <v>Year 7</v>
      </c>
      <c r="DN5" s="257" t="str">
        <f t="shared" si="6"/>
        <v>Year 7</v>
      </c>
      <c r="DO5" s="257" t="str">
        <f t="shared" si="6"/>
        <v>Year 8</v>
      </c>
      <c r="DP5" s="257" t="str">
        <f t="shared" si="6"/>
        <v>Year 8</v>
      </c>
      <c r="DQ5" s="257" t="str">
        <f t="shared" si="6"/>
        <v>Year 8</v>
      </c>
      <c r="DR5" s="257" t="str">
        <f t="shared" si="6"/>
        <v>Year 8</v>
      </c>
      <c r="DS5" s="257" t="str">
        <f t="shared" si="6"/>
        <v>Year 8</v>
      </c>
      <c r="DT5" s="257" t="str">
        <f t="shared" si="6"/>
        <v>Year 8</v>
      </c>
      <c r="DU5" s="257" t="str">
        <f t="shared" si="6"/>
        <v>Year 8</v>
      </c>
      <c r="DV5" s="257" t="str">
        <f t="shared" si="6"/>
        <v>Year 8</v>
      </c>
      <c r="DW5" s="257" t="str">
        <f t="shared" si="6"/>
        <v>Year 8</v>
      </c>
      <c r="DX5" s="257" t="str">
        <f t="shared" ref="DX5:EX5" si="7">AnnSum</f>
        <v>Year 8</v>
      </c>
      <c r="DY5" s="257" t="str">
        <f t="shared" si="7"/>
        <v>Year 8</v>
      </c>
      <c r="DZ5" s="257" t="str">
        <f t="shared" si="7"/>
        <v>Year 8</v>
      </c>
      <c r="EA5" s="257" t="str">
        <f t="shared" si="7"/>
        <v>Year 9</v>
      </c>
      <c r="EB5" s="257" t="str">
        <f t="shared" si="7"/>
        <v>Year 9</v>
      </c>
      <c r="EC5" s="257" t="str">
        <f t="shared" si="7"/>
        <v>Year 9</v>
      </c>
      <c r="ED5" s="257" t="str">
        <f t="shared" si="7"/>
        <v>Year 9</v>
      </c>
      <c r="EE5" s="257" t="str">
        <f t="shared" si="7"/>
        <v>Year 9</v>
      </c>
      <c r="EF5" s="257" t="str">
        <f t="shared" si="7"/>
        <v>Year 9</v>
      </c>
      <c r="EG5" s="257" t="str">
        <f t="shared" si="7"/>
        <v>Year 9</v>
      </c>
      <c r="EH5" s="257" t="str">
        <f t="shared" si="7"/>
        <v>Year 9</v>
      </c>
      <c r="EI5" s="257" t="str">
        <f t="shared" si="7"/>
        <v>Year 9</v>
      </c>
      <c r="EJ5" s="257" t="str">
        <f t="shared" si="7"/>
        <v>Year 9</v>
      </c>
      <c r="EK5" s="257" t="str">
        <f t="shared" si="7"/>
        <v>Year 9</v>
      </c>
      <c r="EL5" s="257" t="str">
        <f t="shared" si="7"/>
        <v>Year 9</v>
      </c>
      <c r="EM5" s="257" t="str">
        <f t="shared" si="7"/>
        <v>Year 10</v>
      </c>
      <c r="EN5" s="257" t="str">
        <f t="shared" si="7"/>
        <v>Year 10</v>
      </c>
      <c r="EO5" s="257" t="str">
        <f t="shared" si="7"/>
        <v>Year 10</v>
      </c>
      <c r="EP5" s="257" t="str">
        <f t="shared" si="7"/>
        <v>Year 10</v>
      </c>
      <c r="EQ5" s="257" t="str">
        <f t="shared" si="7"/>
        <v>Year 10</v>
      </c>
      <c r="ER5" s="257" t="str">
        <f t="shared" si="7"/>
        <v>Year 10</v>
      </c>
      <c r="ES5" s="257" t="str">
        <f t="shared" si="7"/>
        <v>Year 10</v>
      </c>
      <c r="ET5" s="257" t="str">
        <f t="shared" si="7"/>
        <v>Year 10</v>
      </c>
      <c r="EU5" s="257" t="str">
        <f t="shared" si="7"/>
        <v>Year 10</v>
      </c>
      <c r="EV5" s="257" t="str">
        <f t="shared" si="7"/>
        <v>Year 10</v>
      </c>
      <c r="EW5" s="257" t="str">
        <f t="shared" si="7"/>
        <v>Year 10</v>
      </c>
      <c r="EX5" s="259" t="str">
        <f t="shared" si="7"/>
        <v>Year 10</v>
      </c>
      <c r="EY5" s="612"/>
      <c r="FK5" s="612"/>
      <c r="FL5" s="86"/>
      <c r="FM5" s="863">
        <f>IF(COUNTA(SCENE20)-COUNTA(PeriodNoMth)&lt;&gt;0,1,0)</f>
        <v>0</v>
      </c>
      <c r="FN5" s="612"/>
    </row>
    <row r="6" spans="1:232">
      <c r="C6" s="232"/>
      <c r="E6" s="158"/>
      <c r="AD6" s="160"/>
      <c r="AE6" s="158" t="s">
        <v>2017</v>
      </c>
      <c r="AF6" s="266">
        <f t="shared" ref="AF6:BK6" si="8">DateFromMth</f>
        <v>39722</v>
      </c>
      <c r="AG6" s="267">
        <f t="shared" si="8"/>
        <v>39753</v>
      </c>
      <c r="AH6" s="268">
        <f t="shared" si="8"/>
        <v>39783</v>
      </c>
      <c r="AI6" s="268">
        <f t="shared" si="8"/>
        <v>39814</v>
      </c>
      <c r="AJ6" s="268">
        <f t="shared" si="8"/>
        <v>39845</v>
      </c>
      <c r="AK6" s="268">
        <f t="shared" si="8"/>
        <v>39873</v>
      </c>
      <c r="AL6" s="268">
        <f t="shared" si="8"/>
        <v>39904</v>
      </c>
      <c r="AM6" s="268">
        <f t="shared" si="8"/>
        <v>39934</v>
      </c>
      <c r="AN6" s="268">
        <f t="shared" si="8"/>
        <v>39965</v>
      </c>
      <c r="AO6" s="268">
        <f t="shared" si="8"/>
        <v>39995</v>
      </c>
      <c r="AP6" s="268">
        <f t="shared" si="8"/>
        <v>40026</v>
      </c>
      <c r="AQ6" s="268">
        <f t="shared" si="8"/>
        <v>40057</v>
      </c>
      <c r="AR6" s="268">
        <f t="shared" si="8"/>
        <v>40087</v>
      </c>
      <c r="AS6" s="268">
        <f t="shared" si="8"/>
        <v>40118</v>
      </c>
      <c r="AT6" s="268">
        <f t="shared" si="8"/>
        <v>40148</v>
      </c>
      <c r="AU6" s="268">
        <f t="shared" si="8"/>
        <v>40179</v>
      </c>
      <c r="AV6" s="268">
        <f t="shared" si="8"/>
        <v>40210</v>
      </c>
      <c r="AW6" s="268">
        <f t="shared" si="8"/>
        <v>40238</v>
      </c>
      <c r="AX6" s="268">
        <f t="shared" si="8"/>
        <v>40269</v>
      </c>
      <c r="AY6" s="268">
        <f t="shared" si="8"/>
        <v>40299</v>
      </c>
      <c r="AZ6" s="268">
        <f t="shared" si="8"/>
        <v>40330</v>
      </c>
      <c r="BA6" s="268">
        <f t="shared" si="8"/>
        <v>40360</v>
      </c>
      <c r="BB6" s="268">
        <f t="shared" si="8"/>
        <v>40391</v>
      </c>
      <c r="BC6" s="268">
        <f t="shared" si="8"/>
        <v>40422</v>
      </c>
      <c r="BD6" s="268">
        <f t="shared" si="8"/>
        <v>40452</v>
      </c>
      <c r="BE6" s="268">
        <f t="shared" si="8"/>
        <v>40483</v>
      </c>
      <c r="BF6" s="268">
        <f t="shared" si="8"/>
        <v>40513</v>
      </c>
      <c r="BG6" s="268">
        <f t="shared" si="8"/>
        <v>40544</v>
      </c>
      <c r="BH6" s="268">
        <f t="shared" si="8"/>
        <v>40575</v>
      </c>
      <c r="BI6" s="268">
        <f t="shared" si="8"/>
        <v>40603</v>
      </c>
      <c r="BJ6" s="268">
        <f t="shared" si="8"/>
        <v>40634</v>
      </c>
      <c r="BK6" s="268">
        <f t="shared" si="8"/>
        <v>40664</v>
      </c>
      <c r="BL6" s="268">
        <f t="shared" ref="BL6:CQ6" si="9">DateFromMth</f>
        <v>40695</v>
      </c>
      <c r="BM6" s="268">
        <f t="shared" si="9"/>
        <v>40725</v>
      </c>
      <c r="BN6" s="268">
        <f t="shared" si="9"/>
        <v>40756</v>
      </c>
      <c r="BO6" s="268">
        <f t="shared" si="9"/>
        <v>40787</v>
      </c>
      <c r="BP6" s="268">
        <f t="shared" si="9"/>
        <v>40817</v>
      </c>
      <c r="BQ6" s="268">
        <f t="shared" si="9"/>
        <v>40848</v>
      </c>
      <c r="BR6" s="268">
        <f t="shared" si="9"/>
        <v>40878</v>
      </c>
      <c r="BS6" s="268">
        <f t="shared" si="9"/>
        <v>40909</v>
      </c>
      <c r="BT6" s="268">
        <f t="shared" si="9"/>
        <v>40940</v>
      </c>
      <c r="BU6" s="268">
        <f t="shared" si="9"/>
        <v>40969</v>
      </c>
      <c r="BV6" s="268">
        <f t="shared" si="9"/>
        <v>41000</v>
      </c>
      <c r="BW6" s="268">
        <f t="shared" si="9"/>
        <v>41030</v>
      </c>
      <c r="BX6" s="268">
        <f t="shared" si="9"/>
        <v>41061</v>
      </c>
      <c r="BY6" s="268">
        <f t="shared" si="9"/>
        <v>41091</v>
      </c>
      <c r="BZ6" s="268">
        <f t="shared" si="9"/>
        <v>41122</v>
      </c>
      <c r="CA6" s="268">
        <f t="shared" si="9"/>
        <v>41153</v>
      </c>
      <c r="CB6" s="268">
        <f t="shared" si="9"/>
        <v>41183</v>
      </c>
      <c r="CC6" s="268">
        <f t="shared" si="9"/>
        <v>41214</v>
      </c>
      <c r="CD6" s="268">
        <f t="shared" si="9"/>
        <v>41244</v>
      </c>
      <c r="CE6" s="268">
        <f t="shared" si="9"/>
        <v>41275</v>
      </c>
      <c r="CF6" s="268">
        <f t="shared" si="9"/>
        <v>41306</v>
      </c>
      <c r="CG6" s="268">
        <f t="shared" si="9"/>
        <v>41334</v>
      </c>
      <c r="CH6" s="268">
        <f t="shared" si="9"/>
        <v>41365</v>
      </c>
      <c r="CI6" s="268">
        <f t="shared" si="9"/>
        <v>41395</v>
      </c>
      <c r="CJ6" s="268">
        <f t="shared" si="9"/>
        <v>41426</v>
      </c>
      <c r="CK6" s="268">
        <f t="shared" si="9"/>
        <v>41456</v>
      </c>
      <c r="CL6" s="268">
        <f t="shared" si="9"/>
        <v>41487</v>
      </c>
      <c r="CM6" s="268">
        <f t="shared" si="9"/>
        <v>41518</v>
      </c>
      <c r="CN6" s="268">
        <f t="shared" si="9"/>
        <v>41548</v>
      </c>
      <c r="CO6" s="268">
        <f t="shared" si="9"/>
        <v>41579</v>
      </c>
      <c r="CP6" s="268">
        <f t="shared" si="9"/>
        <v>41609</v>
      </c>
      <c r="CQ6" s="268">
        <f t="shared" si="9"/>
        <v>41640</v>
      </c>
      <c r="CR6" s="268">
        <f t="shared" ref="CR6:DW6" si="10">DateFromMth</f>
        <v>41671</v>
      </c>
      <c r="CS6" s="268">
        <f t="shared" si="10"/>
        <v>41699</v>
      </c>
      <c r="CT6" s="268">
        <f t="shared" si="10"/>
        <v>41730</v>
      </c>
      <c r="CU6" s="268">
        <f t="shared" si="10"/>
        <v>41760</v>
      </c>
      <c r="CV6" s="268">
        <f t="shared" si="10"/>
        <v>41791</v>
      </c>
      <c r="CW6" s="268">
        <f t="shared" si="10"/>
        <v>41821</v>
      </c>
      <c r="CX6" s="268">
        <f t="shared" si="10"/>
        <v>41852</v>
      </c>
      <c r="CY6" s="268">
        <f t="shared" si="10"/>
        <v>41883</v>
      </c>
      <c r="CZ6" s="268">
        <f t="shared" si="10"/>
        <v>41913</v>
      </c>
      <c r="DA6" s="268">
        <f t="shared" si="10"/>
        <v>41944</v>
      </c>
      <c r="DB6" s="268">
        <f t="shared" si="10"/>
        <v>41974</v>
      </c>
      <c r="DC6" s="268">
        <f t="shared" si="10"/>
        <v>42005</v>
      </c>
      <c r="DD6" s="268">
        <f t="shared" si="10"/>
        <v>42036</v>
      </c>
      <c r="DE6" s="268">
        <f t="shared" si="10"/>
        <v>42064</v>
      </c>
      <c r="DF6" s="268">
        <f t="shared" si="10"/>
        <v>42095</v>
      </c>
      <c r="DG6" s="268">
        <f t="shared" si="10"/>
        <v>42125</v>
      </c>
      <c r="DH6" s="268">
        <f t="shared" si="10"/>
        <v>42156</v>
      </c>
      <c r="DI6" s="268">
        <f t="shared" si="10"/>
        <v>42186</v>
      </c>
      <c r="DJ6" s="268">
        <f t="shared" si="10"/>
        <v>42217</v>
      </c>
      <c r="DK6" s="268">
        <f t="shared" si="10"/>
        <v>42248</v>
      </c>
      <c r="DL6" s="268">
        <f t="shared" si="10"/>
        <v>42278</v>
      </c>
      <c r="DM6" s="268">
        <f t="shared" si="10"/>
        <v>42309</v>
      </c>
      <c r="DN6" s="268">
        <f t="shared" si="10"/>
        <v>42339</v>
      </c>
      <c r="DO6" s="268">
        <f t="shared" si="10"/>
        <v>42370</v>
      </c>
      <c r="DP6" s="268">
        <f t="shared" si="10"/>
        <v>42401</v>
      </c>
      <c r="DQ6" s="268">
        <f t="shared" si="10"/>
        <v>42430</v>
      </c>
      <c r="DR6" s="268">
        <f t="shared" si="10"/>
        <v>42461</v>
      </c>
      <c r="DS6" s="268">
        <f t="shared" si="10"/>
        <v>42491</v>
      </c>
      <c r="DT6" s="268">
        <f t="shared" si="10"/>
        <v>42522</v>
      </c>
      <c r="DU6" s="268">
        <f t="shared" si="10"/>
        <v>42552</v>
      </c>
      <c r="DV6" s="268">
        <f t="shared" si="10"/>
        <v>42583</v>
      </c>
      <c r="DW6" s="268">
        <f t="shared" si="10"/>
        <v>42614</v>
      </c>
      <c r="DX6" s="268">
        <f t="shared" ref="DX6:EX6" si="11">DateFromMth</f>
        <v>42644</v>
      </c>
      <c r="DY6" s="268">
        <f t="shared" si="11"/>
        <v>42675</v>
      </c>
      <c r="DZ6" s="268">
        <f t="shared" si="11"/>
        <v>42705</v>
      </c>
      <c r="EA6" s="268">
        <f t="shared" si="11"/>
        <v>42736</v>
      </c>
      <c r="EB6" s="268">
        <f t="shared" si="11"/>
        <v>42767</v>
      </c>
      <c r="EC6" s="268">
        <f t="shared" si="11"/>
        <v>42795</v>
      </c>
      <c r="ED6" s="268">
        <f t="shared" si="11"/>
        <v>42826</v>
      </c>
      <c r="EE6" s="268">
        <f t="shared" si="11"/>
        <v>42856</v>
      </c>
      <c r="EF6" s="268">
        <f t="shared" si="11"/>
        <v>42887</v>
      </c>
      <c r="EG6" s="268">
        <f t="shared" si="11"/>
        <v>42917</v>
      </c>
      <c r="EH6" s="268">
        <f t="shared" si="11"/>
        <v>42948</v>
      </c>
      <c r="EI6" s="268">
        <f t="shared" si="11"/>
        <v>42979</v>
      </c>
      <c r="EJ6" s="268">
        <f t="shared" si="11"/>
        <v>43009</v>
      </c>
      <c r="EK6" s="268">
        <f t="shared" si="11"/>
        <v>43040</v>
      </c>
      <c r="EL6" s="268">
        <f t="shared" si="11"/>
        <v>43070</v>
      </c>
      <c r="EM6" s="268">
        <f t="shared" si="11"/>
        <v>43101</v>
      </c>
      <c r="EN6" s="268">
        <f t="shared" si="11"/>
        <v>43132</v>
      </c>
      <c r="EO6" s="268">
        <f t="shared" si="11"/>
        <v>43160</v>
      </c>
      <c r="EP6" s="268">
        <f t="shared" si="11"/>
        <v>43191</v>
      </c>
      <c r="EQ6" s="268">
        <f t="shared" si="11"/>
        <v>43221</v>
      </c>
      <c r="ER6" s="268">
        <f t="shared" si="11"/>
        <v>43252</v>
      </c>
      <c r="ES6" s="268">
        <f t="shared" si="11"/>
        <v>43282</v>
      </c>
      <c r="ET6" s="268">
        <f t="shared" si="11"/>
        <v>43313</v>
      </c>
      <c r="EU6" s="268">
        <f t="shared" si="11"/>
        <v>43344</v>
      </c>
      <c r="EV6" s="268">
        <f t="shared" si="11"/>
        <v>43374</v>
      </c>
      <c r="EW6" s="268">
        <f t="shared" si="11"/>
        <v>43405</v>
      </c>
      <c r="EX6" s="268">
        <f t="shared" si="11"/>
        <v>43435</v>
      </c>
      <c r="EY6" s="612"/>
      <c r="FK6" s="612"/>
      <c r="FL6" s="86"/>
      <c r="FM6" s="86"/>
      <c r="FN6" s="612"/>
    </row>
    <row r="7" spans="1:232">
      <c r="E7" s="158"/>
      <c r="AD7" s="160"/>
      <c r="AE7" s="158" t="s">
        <v>2018</v>
      </c>
      <c r="AF7" s="266">
        <f t="shared" ref="AF7:BK7" si="12">DateToMth</f>
        <v>39752</v>
      </c>
      <c r="AG7" s="267">
        <f t="shared" si="12"/>
        <v>39782</v>
      </c>
      <c r="AH7" s="268">
        <f t="shared" si="12"/>
        <v>39813</v>
      </c>
      <c r="AI7" s="268">
        <f t="shared" si="12"/>
        <v>39844</v>
      </c>
      <c r="AJ7" s="268">
        <f t="shared" si="12"/>
        <v>39872</v>
      </c>
      <c r="AK7" s="268">
        <f t="shared" si="12"/>
        <v>39903</v>
      </c>
      <c r="AL7" s="268">
        <f t="shared" si="12"/>
        <v>39933</v>
      </c>
      <c r="AM7" s="268">
        <f t="shared" si="12"/>
        <v>39964</v>
      </c>
      <c r="AN7" s="268">
        <f t="shared" si="12"/>
        <v>39994</v>
      </c>
      <c r="AO7" s="268">
        <f t="shared" si="12"/>
        <v>40025</v>
      </c>
      <c r="AP7" s="268">
        <f t="shared" si="12"/>
        <v>40056</v>
      </c>
      <c r="AQ7" s="268">
        <f t="shared" si="12"/>
        <v>40086</v>
      </c>
      <c r="AR7" s="268">
        <f t="shared" si="12"/>
        <v>40117</v>
      </c>
      <c r="AS7" s="268">
        <f t="shared" si="12"/>
        <v>40147</v>
      </c>
      <c r="AT7" s="268">
        <f t="shared" si="12"/>
        <v>40178</v>
      </c>
      <c r="AU7" s="268">
        <f t="shared" si="12"/>
        <v>40209</v>
      </c>
      <c r="AV7" s="268">
        <f t="shared" si="12"/>
        <v>40237</v>
      </c>
      <c r="AW7" s="268">
        <f t="shared" si="12"/>
        <v>40268</v>
      </c>
      <c r="AX7" s="268">
        <f t="shared" si="12"/>
        <v>40298</v>
      </c>
      <c r="AY7" s="268">
        <f t="shared" si="12"/>
        <v>40329</v>
      </c>
      <c r="AZ7" s="268">
        <f t="shared" si="12"/>
        <v>40359</v>
      </c>
      <c r="BA7" s="268">
        <f t="shared" si="12"/>
        <v>40390</v>
      </c>
      <c r="BB7" s="268">
        <f t="shared" si="12"/>
        <v>40421</v>
      </c>
      <c r="BC7" s="268">
        <f t="shared" si="12"/>
        <v>40451</v>
      </c>
      <c r="BD7" s="268">
        <f t="shared" si="12"/>
        <v>40482</v>
      </c>
      <c r="BE7" s="268">
        <f t="shared" si="12"/>
        <v>40512</v>
      </c>
      <c r="BF7" s="268">
        <f t="shared" si="12"/>
        <v>40543</v>
      </c>
      <c r="BG7" s="268">
        <f t="shared" si="12"/>
        <v>40574</v>
      </c>
      <c r="BH7" s="268">
        <f t="shared" si="12"/>
        <v>40602</v>
      </c>
      <c r="BI7" s="268">
        <f t="shared" si="12"/>
        <v>40633</v>
      </c>
      <c r="BJ7" s="268">
        <f t="shared" si="12"/>
        <v>40663</v>
      </c>
      <c r="BK7" s="268">
        <f t="shared" si="12"/>
        <v>40694</v>
      </c>
      <c r="BL7" s="268">
        <f t="shared" ref="BL7:CQ7" si="13">DateToMth</f>
        <v>40724</v>
      </c>
      <c r="BM7" s="268">
        <f t="shared" si="13"/>
        <v>40755</v>
      </c>
      <c r="BN7" s="268">
        <f t="shared" si="13"/>
        <v>40786</v>
      </c>
      <c r="BO7" s="268">
        <f t="shared" si="13"/>
        <v>40816</v>
      </c>
      <c r="BP7" s="268">
        <f t="shared" si="13"/>
        <v>40847</v>
      </c>
      <c r="BQ7" s="268">
        <f t="shared" si="13"/>
        <v>40877</v>
      </c>
      <c r="BR7" s="268">
        <f t="shared" si="13"/>
        <v>40908</v>
      </c>
      <c r="BS7" s="268">
        <f t="shared" si="13"/>
        <v>40939</v>
      </c>
      <c r="BT7" s="268">
        <f t="shared" si="13"/>
        <v>40968</v>
      </c>
      <c r="BU7" s="268">
        <f t="shared" si="13"/>
        <v>40999</v>
      </c>
      <c r="BV7" s="268">
        <f t="shared" si="13"/>
        <v>41029</v>
      </c>
      <c r="BW7" s="268">
        <f t="shared" si="13"/>
        <v>41060</v>
      </c>
      <c r="BX7" s="268">
        <f t="shared" si="13"/>
        <v>41090</v>
      </c>
      <c r="BY7" s="268">
        <f t="shared" si="13"/>
        <v>41121</v>
      </c>
      <c r="BZ7" s="268">
        <f t="shared" si="13"/>
        <v>41152</v>
      </c>
      <c r="CA7" s="268">
        <f t="shared" si="13"/>
        <v>41182</v>
      </c>
      <c r="CB7" s="268">
        <f t="shared" si="13"/>
        <v>41213</v>
      </c>
      <c r="CC7" s="268">
        <f t="shared" si="13"/>
        <v>41243</v>
      </c>
      <c r="CD7" s="268">
        <f t="shared" si="13"/>
        <v>41274</v>
      </c>
      <c r="CE7" s="268">
        <f t="shared" si="13"/>
        <v>41305</v>
      </c>
      <c r="CF7" s="268">
        <f t="shared" si="13"/>
        <v>41333</v>
      </c>
      <c r="CG7" s="268">
        <f t="shared" si="13"/>
        <v>41364</v>
      </c>
      <c r="CH7" s="268">
        <f t="shared" si="13"/>
        <v>41394</v>
      </c>
      <c r="CI7" s="268">
        <f t="shared" si="13"/>
        <v>41425</v>
      </c>
      <c r="CJ7" s="268">
        <f t="shared" si="13"/>
        <v>41455</v>
      </c>
      <c r="CK7" s="268">
        <f t="shared" si="13"/>
        <v>41486</v>
      </c>
      <c r="CL7" s="268">
        <f t="shared" si="13"/>
        <v>41517</v>
      </c>
      <c r="CM7" s="268">
        <f t="shared" si="13"/>
        <v>41547</v>
      </c>
      <c r="CN7" s="268">
        <f t="shared" si="13"/>
        <v>41578</v>
      </c>
      <c r="CO7" s="268">
        <f t="shared" si="13"/>
        <v>41608</v>
      </c>
      <c r="CP7" s="268">
        <f t="shared" si="13"/>
        <v>41639</v>
      </c>
      <c r="CQ7" s="268">
        <f t="shared" si="13"/>
        <v>41670</v>
      </c>
      <c r="CR7" s="268">
        <f t="shared" ref="CR7:DW7" si="14">DateToMth</f>
        <v>41698</v>
      </c>
      <c r="CS7" s="268">
        <f t="shared" si="14"/>
        <v>41729</v>
      </c>
      <c r="CT7" s="268">
        <f t="shared" si="14"/>
        <v>41759</v>
      </c>
      <c r="CU7" s="268">
        <f t="shared" si="14"/>
        <v>41790</v>
      </c>
      <c r="CV7" s="268">
        <f t="shared" si="14"/>
        <v>41820</v>
      </c>
      <c r="CW7" s="268">
        <f t="shared" si="14"/>
        <v>41851</v>
      </c>
      <c r="CX7" s="268">
        <f t="shared" si="14"/>
        <v>41882</v>
      </c>
      <c r="CY7" s="268">
        <f t="shared" si="14"/>
        <v>41912</v>
      </c>
      <c r="CZ7" s="268">
        <f t="shared" si="14"/>
        <v>41943</v>
      </c>
      <c r="DA7" s="268">
        <f t="shared" si="14"/>
        <v>41973</v>
      </c>
      <c r="DB7" s="268">
        <f t="shared" si="14"/>
        <v>42004</v>
      </c>
      <c r="DC7" s="268">
        <f t="shared" si="14"/>
        <v>42035</v>
      </c>
      <c r="DD7" s="268">
        <f t="shared" si="14"/>
        <v>42063</v>
      </c>
      <c r="DE7" s="268">
        <f t="shared" si="14"/>
        <v>42094</v>
      </c>
      <c r="DF7" s="268">
        <f t="shared" si="14"/>
        <v>42124</v>
      </c>
      <c r="DG7" s="268">
        <f t="shared" si="14"/>
        <v>42155</v>
      </c>
      <c r="DH7" s="268">
        <f t="shared" si="14"/>
        <v>42185</v>
      </c>
      <c r="DI7" s="268">
        <f t="shared" si="14"/>
        <v>42216</v>
      </c>
      <c r="DJ7" s="268">
        <f t="shared" si="14"/>
        <v>42247</v>
      </c>
      <c r="DK7" s="268">
        <f t="shared" si="14"/>
        <v>42277</v>
      </c>
      <c r="DL7" s="268">
        <f t="shared" si="14"/>
        <v>42308</v>
      </c>
      <c r="DM7" s="268">
        <f t="shared" si="14"/>
        <v>42338</v>
      </c>
      <c r="DN7" s="268">
        <f t="shared" si="14"/>
        <v>42369</v>
      </c>
      <c r="DO7" s="268">
        <f t="shared" si="14"/>
        <v>42400</v>
      </c>
      <c r="DP7" s="268">
        <f t="shared" si="14"/>
        <v>42429</v>
      </c>
      <c r="DQ7" s="268">
        <f t="shared" si="14"/>
        <v>42460</v>
      </c>
      <c r="DR7" s="268">
        <f t="shared" si="14"/>
        <v>42490</v>
      </c>
      <c r="DS7" s="268">
        <f t="shared" si="14"/>
        <v>42521</v>
      </c>
      <c r="DT7" s="268">
        <f t="shared" si="14"/>
        <v>42551</v>
      </c>
      <c r="DU7" s="268">
        <f t="shared" si="14"/>
        <v>42582</v>
      </c>
      <c r="DV7" s="268">
        <f t="shared" si="14"/>
        <v>42613</v>
      </c>
      <c r="DW7" s="268">
        <f t="shared" si="14"/>
        <v>42643</v>
      </c>
      <c r="DX7" s="268">
        <f t="shared" ref="DX7:EX7" si="15">DateToMth</f>
        <v>42674</v>
      </c>
      <c r="DY7" s="268">
        <f t="shared" si="15"/>
        <v>42704</v>
      </c>
      <c r="DZ7" s="268">
        <f t="shared" si="15"/>
        <v>42735</v>
      </c>
      <c r="EA7" s="268">
        <f t="shared" si="15"/>
        <v>42766</v>
      </c>
      <c r="EB7" s="268">
        <f t="shared" si="15"/>
        <v>42794</v>
      </c>
      <c r="EC7" s="268">
        <f t="shared" si="15"/>
        <v>42825</v>
      </c>
      <c r="ED7" s="268">
        <f t="shared" si="15"/>
        <v>42855</v>
      </c>
      <c r="EE7" s="268">
        <f t="shared" si="15"/>
        <v>42886</v>
      </c>
      <c r="EF7" s="268">
        <f t="shared" si="15"/>
        <v>42916</v>
      </c>
      <c r="EG7" s="268">
        <f t="shared" si="15"/>
        <v>42947</v>
      </c>
      <c r="EH7" s="268">
        <f t="shared" si="15"/>
        <v>42978</v>
      </c>
      <c r="EI7" s="268">
        <f t="shared" si="15"/>
        <v>43008</v>
      </c>
      <c r="EJ7" s="268">
        <f t="shared" si="15"/>
        <v>43039</v>
      </c>
      <c r="EK7" s="268">
        <f t="shared" si="15"/>
        <v>43069</v>
      </c>
      <c r="EL7" s="268">
        <f t="shared" si="15"/>
        <v>43100</v>
      </c>
      <c r="EM7" s="268">
        <f t="shared" si="15"/>
        <v>43131</v>
      </c>
      <c r="EN7" s="268">
        <f t="shared" si="15"/>
        <v>43159</v>
      </c>
      <c r="EO7" s="268">
        <f t="shared" si="15"/>
        <v>43190</v>
      </c>
      <c r="EP7" s="268">
        <f t="shared" si="15"/>
        <v>43220</v>
      </c>
      <c r="EQ7" s="268">
        <f t="shared" si="15"/>
        <v>43251</v>
      </c>
      <c r="ER7" s="268">
        <f t="shared" si="15"/>
        <v>43281</v>
      </c>
      <c r="ES7" s="268">
        <f t="shared" si="15"/>
        <v>43312</v>
      </c>
      <c r="ET7" s="268">
        <f t="shared" si="15"/>
        <v>43343</v>
      </c>
      <c r="EU7" s="268">
        <f t="shared" si="15"/>
        <v>43373</v>
      </c>
      <c r="EV7" s="268">
        <f t="shared" si="15"/>
        <v>43404</v>
      </c>
      <c r="EW7" s="268">
        <f t="shared" si="15"/>
        <v>43434</v>
      </c>
      <c r="EX7" s="268">
        <f t="shared" si="15"/>
        <v>43465</v>
      </c>
      <c r="EY7" s="612"/>
      <c r="FK7" s="612"/>
      <c r="FL7" s="86"/>
      <c r="FM7" s="86"/>
      <c r="FN7" s="612"/>
    </row>
    <row r="8" spans="1:232">
      <c r="E8" s="158"/>
      <c r="AD8" s="160"/>
      <c r="AE8" s="158" t="s">
        <v>2019</v>
      </c>
      <c r="AF8" s="256" t="str">
        <f t="shared" ref="AF8:BK8" si="16">TimelineIn</f>
        <v>M-3</v>
      </c>
      <c r="AG8" s="256" t="str">
        <f t="shared" si="16"/>
        <v>M-2</v>
      </c>
      <c r="AH8" s="256" t="str">
        <f t="shared" si="16"/>
        <v>M-1</v>
      </c>
      <c r="AI8" s="256" t="str">
        <f t="shared" si="16"/>
        <v>Y1M1</v>
      </c>
      <c r="AJ8" s="256" t="str">
        <f t="shared" si="16"/>
        <v>Y1M2</v>
      </c>
      <c r="AK8" s="256" t="str">
        <f t="shared" si="16"/>
        <v>Y1M3</v>
      </c>
      <c r="AL8" s="256" t="str">
        <f t="shared" si="16"/>
        <v>Y1M4</v>
      </c>
      <c r="AM8" s="256" t="str">
        <f t="shared" si="16"/>
        <v>Y1M5</v>
      </c>
      <c r="AN8" s="256" t="str">
        <f t="shared" si="16"/>
        <v>Y1M6</v>
      </c>
      <c r="AO8" s="256" t="str">
        <f t="shared" si="16"/>
        <v>Y1M7</v>
      </c>
      <c r="AP8" s="256" t="str">
        <f t="shared" si="16"/>
        <v>Y1M8</v>
      </c>
      <c r="AQ8" s="256" t="str">
        <f t="shared" si="16"/>
        <v>Y1M9</v>
      </c>
      <c r="AR8" s="256" t="str">
        <f t="shared" si="16"/>
        <v>Y1M10</v>
      </c>
      <c r="AS8" s="256" t="str">
        <f t="shared" si="16"/>
        <v>Y1M11</v>
      </c>
      <c r="AT8" s="256" t="str">
        <f t="shared" si="16"/>
        <v>Y1M12</v>
      </c>
      <c r="AU8" s="256" t="str">
        <f t="shared" si="16"/>
        <v>Y2M1</v>
      </c>
      <c r="AV8" s="256" t="str">
        <f t="shared" si="16"/>
        <v>Y2M2</v>
      </c>
      <c r="AW8" s="256" t="str">
        <f t="shared" si="16"/>
        <v>Y2M3</v>
      </c>
      <c r="AX8" s="256" t="str">
        <f t="shared" si="16"/>
        <v>Y2M4</v>
      </c>
      <c r="AY8" s="256" t="str">
        <f t="shared" si="16"/>
        <v>Y2M5</v>
      </c>
      <c r="AZ8" s="256" t="str">
        <f t="shared" si="16"/>
        <v>Y2M6</v>
      </c>
      <c r="BA8" s="256" t="str">
        <f t="shared" si="16"/>
        <v>Y2M7</v>
      </c>
      <c r="BB8" s="256" t="str">
        <f t="shared" si="16"/>
        <v>Y2M8</v>
      </c>
      <c r="BC8" s="256" t="str">
        <f t="shared" si="16"/>
        <v>Y2M9</v>
      </c>
      <c r="BD8" s="256" t="str">
        <f t="shared" si="16"/>
        <v>Y2M10</v>
      </c>
      <c r="BE8" s="256" t="str">
        <f t="shared" si="16"/>
        <v>Y2M11</v>
      </c>
      <c r="BF8" s="256" t="str">
        <f t="shared" si="16"/>
        <v>Y2M12</v>
      </c>
      <c r="BG8" s="256" t="str">
        <f t="shared" si="16"/>
        <v>Y3M1</v>
      </c>
      <c r="BH8" s="256" t="str">
        <f t="shared" si="16"/>
        <v>Y3M2</v>
      </c>
      <c r="BI8" s="256" t="str">
        <f t="shared" si="16"/>
        <v>Y3M3</v>
      </c>
      <c r="BJ8" s="256" t="str">
        <f t="shared" si="16"/>
        <v>Y3M4</v>
      </c>
      <c r="BK8" s="256" t="str">
        <f t="shared" si="16"/>
        <v>Y3M5</v>
      </c>
      <c r="BL8" s="256" t="str">
        <f t="shared" ref="BL8:CQ8" si="17">TimelineIn</f>
        <v>Y3M6</v>
      </c>
      <c r="BM8" s="256" t="str">
        <f t="shared" si="17"/>
        <v>Y3M7</v>
      </c>
      <c r="BN8" s="256" t="str">
        <f t="shared" si="17"/>
        <v>Y3M8</v>
      </c>
      <c r="BO8" s="256" t="str">
        <f t="shared" si="17"/>
        <v>Y3M9</v>
      </c>
      <c r="BP8" s="256" t="str">
        <f t="shared" si="17"/>
        <v>Y3M10</v>
      </c>
      <c r="BQ8" s="256" t="str">
        <f t="shared" si="17"/>
        <v>Y3M11</v>
      </c>
      <c r="BR8" s="256" t="str">
        <f t="shared" si="17"/>
        <v>Y3M12</v>
      </c>
      <c r="BS8" s="256" t="str">
        <f t="shared" si="17"/>
        <v>Y4M1</v>
      </c>
      <c r="BT8" s="256" t="str">
        <f t="shared" si="17"/>
        <v>Y4M2</v>
      </c>
      <c r="BU8" s="256" t="str">
        <f t="shared" si="17"/>
        <v>Y4M3</v>
      </c>
      <c r="BV8" s="256" t="str">
        <f t="shared" si="17"/>
        <v>Y4M4</v>
      </c>
      <c r="BW8" s="256" t="str">
        <f t="shared" si="17"/>
        <v>Y4M5</v>
      </c>
      <c r="BX8" s="256" t="str">
        <f t="shared" si="17"/>
        <v>Y4M6</v>
      </c>
      <c r="BY8" s="256" t="str">
        <f t="shared" si="17"/>
        <v>Y4M7</v>
      </c>
      <c r="BZ8" s="256" t="str">
        <f t="shared" si="17"/>
        <v>Y4M8</v>
      </c>
      <c r="CA8" s="256" t="str">
        <f t="shared" si="17"/>
        <v>Y4M9</v>
      </c>
      <c r="CB8" s="256" t="str">
        <f t="shared" si="17"/>
        <v>Y4M10</v>
      </c>
      <c r="CC8" s="256" t="str">
        <f t="shared" si="17"/>
        <v>Y4M11</v>
      </c>
      <c r="CD8" s="256" t="str">
        <f t="shared" si="17"/>
        <v>Y4M12</v>
      </c>
      <c r="CE8" s="256" t="str">
        <f t="shared" si="17"/>
        <v>Y5M1</v>
      </c>
      <c r="CF8" s="256" t="str">
        <f t="shared" si="17"/>
        <v>Y5M2</v>
      </c>
      <c r="CG8" s="256" t="str">
        <f t="shared" si="17"/>
        <v>Y5M3</v>
      </c>
      <c r="CH8" s="256" t="str">
        <f t="shared" si="17"/>
        <v>Y5M4</v>
      </c>
      <c r="CI8" s="256" t="str">
        <f t="shared" si="17"/>
        <v>Y5M5</v>
      </c>
      <c r="CJ8" s="256" t="str">
        <f t="shared" si="17"/>
        <v>Y5M6</v>
      </c>
      <c r="CK8" s="256" t="str">
        <f t="shared" si="17"/>
        <v>Y5M7</v>
      </c>
      <c r="CL8" s="256" t="str">
        <f t="shared" si="17"/>
        <v>Y5M8</v>
      </c>
      <c r="CM8" s="256" t="str">
        <f t="shared" si="17"/>
        <v>Y5M9</v>
      </c>
      <c r="CN8" s="256" t="str">
        <f t="shared" si="17"/>
        <v>Y5M10</v>
      </c>
      <c r="CO8" s="256" t="str">
        <f t="shared" si="17"/>
        <v>Y5M11</v>
      </c>
      <c r="CP8" s="256" t="str">
        <f t="shared" si="17"/>
        <v>Y5M12</v>
      </c>
      <c r="CQ8" s="256" t="str">
        <f t="shared" si="17"/>
        <v>Y6M1</v>
      </c>
      <c r="CR8" s="256" t="str">
        <f t="shared" ref="CR8:DW8" si="18">TimelineIn</f>
        <v>Y6M2</v>
      </c>
      <c r="CS8" s="256" t="str">
        <f t="shared" si="18"/>
        <v>Y6M3</v>
      </c>
      <c r="CT8" s="256" t="str">
        <f t="shared" si="18"/>
        <v>Y6M4</v>
      </c>
      <c r="CU8" s="256" t="str">
        <f t="shared" si="18"/>
        <v>Y6M5</v>
      </c>
      <c r="CV8" s="256" t="str">
        <f t="shared" si="18"/>
        <v>Y6M6</v>
      </c>
      <c r="CW8" s="256" t="str">
        <f t="shared" si="18"/>
        <v>Y6M7</v>
      </c>
      <c r="CX8" s="256" t="str">
        <f t="shared" si="18"/>
        <v>Y6M8</v>
      </c>
      <c r="CY8" s="256" t="str">
        <f t="shared" si="18"/>
        <v>Y6M9</v>
      </c>
      <c r="CZ8" s="256" t="str">
        <f t="shared" si="18"/>
        <v>Y6M10</v>
      </c>
      <c r="DA8" s="256" t="str">
        <f t="shared" si="18"/>
        <v>Y6M11</v>
      </c>
      <c r="DB8" s="256" t="str">
        <f t="shared" si="18"/>
        <v>Y6M12</v>
      </c>
      <c r="DC8" s="256" t="str">
        <f t="shared" si="18"/>
        <v>Y7M1</v>
      </c>
      <c r="DD8" s="256" t="str">
        <f t="shared" si="18"/>
        <v>Y7M2</v>
      </c>
      <c r="DE8" s="256" t="str">
        <f t="shared" si="18"/>
        <v>Y7M3</v>
      </c>
      <c r="DF8" s="256" t="str">
        <f t="shared" si="18"/>
        <v>Y7M4</v>
      </c>
      <c r="DG8" s="256" t="str">
        <f t="shared" si="18"/>
        <v>Y7M5</v>
      </c>
      <c r="DH8" s="256" t="str">
        <f t="shared" si="18"/>
        <v>Y7M6</v>
      </c>
      <c r="DI8" s="256" t="str">
        <f t="shared" si="18"/>
        <v>Y7M7</v>
      </c>
      <c r="DJ8" s="256" t="str">
        <f t="shared" si="18"/>
        <v>Y7M8</v>
      </c>
      <c r="DK8" s="256" t="str">
        <f t="shared" si="18"/>
        <v>Y7M9</v>
      </c>
      <c r="DL8" s="256" t="str">
        <f t="shared" si="18"/>
        <v>Y7M10</v>
      </c>
      <c r="DM8" s="256" t="str">
        <f t="shared" si="18"/>
        <v>Y7M11</v>
      </c>
      <c r="DN8" s="256" t="str">
        <f t="shared" si="18"/>
        <v>Y7M12</v>
      </c>
      <c r="DO8" s="256" t="str">
        <f t="shared" si="18"/>
        <v>Y8M1</v>
      </c>
      <c r="DP8" s="256" t="str">
        <f t="shared" si="18"/>
        <v>Y8M2</v>
      </c>
      <c r="DQ8" s="256" t="str">
        <f t="shared" si="18"/>
        <v>Y8M3</v>
      </c>
      <c r="DR8" s="256" t="str">
        <f t="shared" si="18"/>
        <v>Y8M4</v>
      </c>
      <c r="DS8" s="256" t="str">
        <f t="shared" si="18"/>
        <v>Y8M5</v>
      </c>
      <c r="DT8" s="256" t="str">
        <f t="shared" si="18"/>
        <v>Y8M6</v>
      </c>
      <c r="DU8" s="256" t="str">
        <f t="shared" si="18"/>
        <v>Y8M7</v>
      </c>
      <c r="DV8" s="256" t="str">
        <f t="shared" si="18"/>
        <v>Y8M8</v>
      </c>
      <c r="DW8" s="256" t="str">
        <f t="shared" si="18"/>
        <v>Y8M9</v>
      </c>
      <c r="DX8" s="256" t="str">
        <f t="shared" ref="DX8:EX8" si="19">TimelineIn</f>
        <v>Y8M10</v>
      </c>
      <c r="DY8" s="256" t="str">
        <f t="shared" si="19"/>
        <v>Y8M11</v>
      </c>
      <c r="DZ8" s="256" t="str">
        <f t="shared" si="19"/>
        <v>Y8M12</v>
      </c>
      <c r="EA8" s="256" t="str">
        <f t="shared" si="19"/>
        <v>Y9M1</v>
      </c>
      <c r="EB8" s="256" t="str">
        <f t="shared" si="19"/>
        <v>Y9M2</v>
      </c>
      <c r="EC8" s="256" t="str">
        <f t="shared" si="19"/>
        <v>Y9M3</v>
      </c>
      <c r="ED8" s="256" t="str">
        <f t="shared" si="19"/>
        <v>Y9M4</v>
      </c>
      <c r="EE8" s="256" t="str">
        <f t="shared" si="19"/>
        <v>Y9M5</v>
      </c>
      <c r="EF8" s="256" t="str">
        <f t="shared" si="19"/>
        <v>Y9M6</v>
      </c>
      <c r="EG8" s="256" t="str">
        <f t="shared" si="19"/>
        <v>Y9M7</v>
      </c>
      <c r="EH8" s="256" t="str">
        <f t="shared" si="19"/>
        <v>Y9M8</v>
      </c>
      <c r="EI8" s="256" t="str">
        <f t="shared" si="19"/>
        <v>Y9M9</v>
      </c>
      <c r="EJ8" s="256" t="str">
        <f t="shared" si="19"/>
        <v>Y9M10</v>
      </c>
      <c r="EK8" s="256" t="str">
        <f t="shared" si="19"/>
        <v>Y9M11</v>
      </c>
      <c r="EL8" s="256" t="str">
        <f t="shared" si="19"/>
        <v>Y9M12</v>
      </c>
      <c r="EM8" s="256" t="str">
        <f t="shared" si="19"/>
        <v>Y10M1</v>
      </c>
      <c r="EN8" s="256" t="str">
        <f t="shared" si="19"/>
        <v>Y10M2</v>
      </c>
      <c r="EO8" s="256" t="str">
        <f t="shared" si="19"/>
        <v>Y10M3</v>
      </c>
      <c r="EP8" s="256" t="str">
        <f t="shared" si="19"/>
        <v>Y10M4</v>
      </c>
      <c r="EQ8" s="256" t="str">
        <f t="shared" si="19"/>
        <v>Y10M5</v>
      </c>
      <c r="ER8" s="256" t="str">
        <f t="shared" si="19"/>
        <v>Y10M6</v>
      </c>
      <c r="ES8" s="256" t="str">
        <f t="shared" si="19"/>
        <v>Y10M7</v>
      </c>
      <c r="ET8" s="256" t="str">
        <f t="shared" si="19"/>
        <v>Y10M8</v>
      </c>
      <c r="EU8" s="256" t="str">
        <f t="shared" si="19"/>
        <v>Y10M9</v>
      </c>
      <c r="EV8" s="256" t="str">
        <f t="shared" si="19"/>
        <v>Y10M10</v>
      </c>
      <c r="EW8" s="256" t="str">
        <f t="shared" si="19"/>
        <v>Y10M11</v>
      </c>
      <c r="EX8" s="258" t="str">
        <f t="shared" si="19"/>
        <v>Y10M12</v>
      </c>
      <c r="EY8" s="612"/>
      <c r="FK8" s="612"/>
      <c r="FL8" s="86"/>
      <c r="FM8" s="86"/>
      <c r="FN8" s="612"/>
    </row>
    <row r="9" spans="1:232">
      <c r="E9" s="158"/>
      <c r="AE9" s="142" t="s">
        <v>1064</v>
      </c>
      <c r="AF9" s="257">
        <f t="shared" ref="AF9:BK9" si="20">Markers</f>
        <v>0</v>
      </c>
      <c r="AG9" s="257">
        <f t="shared" si="20"/>
        <v>0</v>
      </c>
      <c r="AH9" s="257">
        <f t="shared" si="20"/>
        <v>0</v>
      </c>
      <c r="AI9" s="257">
        <f t="shared" si="20"/>
        <v>0</v>
      </c>
      <c r="AJ9" s="257">
        <f t="shared" si="20"/>
        <v>0</v>
      </c>
      <c r="AK9" s="257">
        <f t="shared" si="20"/>
        <v>0</v>
      </c>
      <c r="AL9" s="257">
        <f t="shared" si="20"/>
        <v>0</v>
      </c>
      <c r="AM9" s="257">
        <f t="shared" si="20"/>
        <v>0</v>
      </c>
      <c r="AN9" s="257">
        <f t="shared" si="20"/>
        <v>0</v>
      </c>
      <c r="AO9" s="257">
        <f t="shared" si="20"/>
        <v>0</v>
      </c>
      <c r="AP9" s="257">
        <f t="shared" si="20"/>
        <v>0</v>
      </c>
      <c r="AQ9" s="257">
        <f t="shared" si="20"/>
        <v>0</v>
      </c>
      <c r="AR9" s="257">
        <f t="shared" si="20"/>
        <v>0</v>
      </c>
      <c r="AS9" s="257">
        <f t="shared" si="20"/>
        <v>0</v>
      </c>
      <c r="AT9" s="257">
        <f t="shared" si="20"/>
        <v>0</v>
      </c>
      <c r="AU9" s="257">
        <f t="shared" si="20"/>
        <v>0</v>
      </c>
      <c r="AV9" s="257">
        <f t="shared" si="20"/>
        <v>0</v>
      </c>
      <c r="AW9" s="257">
        <f t="shared" si="20"/>
        <v>0</v>
      </c>
      <c r="AX9" s="257">
        <f t="shared" si="20"/>
        <v>0</v>
      </c>
      <c r="AY9" s="257">
        <f t="shared" si="20"/>
        <v>0</v>
      </c>
      <c r="AZ9" s="257">
        <f t="shared" si="20"/>
        <v>0</v>
      </c>
      <c r="BA9" s="257">
        <f t="shared" si="20"/>
        <v>0</v>
      </c>
      <c r="BB9" s="257">
        <f t="shared" si="20"/>
        <v>0</v>
      </c>
      <c r="BC9" s="257">
        <f t="shared" si="20"/>
        <v>0</v>
      </c>
      <c r="BD9" s="257">
        <f t="shared" si="20"/>
        <v>0</v>
      </c>
      <c r="BE9" s="257">
        <f t="shared" si="20"/>
        <v>0</v>
      </c>
      <c r="BF9" s="257">
        <f t="shared" si="20"/>
        <v>0</v>
      </c>
      <c r="BG9" s="257">
        <f t="shared" si="20"/>
        <v>0</v>
      </c>
      <c r="BH9" s="257">
        <f t="shared" si="20"/>
        <v>0</v>
      </c>
      <c r="BI9" s="257">
        <f t="shared" si="20"/>
        <v>0</v>
      </c>
      <c r="BJ9" s="257">
        <f t="shared" si="20"/>
        <v>0</v>
      </c>
      <c r="BK9" s="257">
        <f t="shared" si="20"/>
        <v>0</v>
      </c>
      <c r="BL9" s="257">
        <f t="shared" ref="BL9:CQ9" si="21">Markers</f>
        <v>0</v>
      </c>
      <c r="BM9" s="257">
        <f t="shared" si="21"/>
        <v>0</v>
      </c>
      <c r="BN9" s="257">
        <f t="shared" si="21"/>
        <v>0</v>
      </c>
      <c r="BO9" s="257">
        <f t="shared" si="21"/>
        <v>0</v>
      </c>
      <c r="BP9" s="257">
        <f t="shared" si="21"/>
        <v>0</v>
      </c>
      <c r="BQ9" s="257">
        <f t="shared" si="21"/>
        <v>0</v>
      </c>
      <c r="BR9" s="257">
        <f t="shared" si="21"/>
        <v>0</v>
      </c>
      <c r="BS9" s="257">
        <f t="shared" si="21"/>
        <v>0</v>
      </c>
      <c r="BT9" s="257">
        <f t="shared" si="21"/>
        <v>0</v>
      </c>
      <c r="BU9" s="257">
        <f t="shared" si="21"/>
        <v>0</v>
      </c>
      <c r="BV9" s="257">
        <f t="shared" si="21"/>
        <v>0</v>
      </c>
      <c r="BW9" s="257">
        <f t="shared" si="21"/>
        <v>0</v>
      </c>
      <c r="BX9" s="257">
        <f t="shared" si="21"/>
        <v>0</v>
      </c>
      <c r="BY9" s="257">
        <f t="shared" si="21"/>
        <v>0</v>
      </c>
      <c r="BZ9" s="257">
        <f t="shared" si="21"/>
        <v>0</v>
      </c>
      <c r="CA9" s="257">
        <f t="shared" si="21"/>
        <v>0</v>
      </c>
      <c r="CB9" s="257">
        <f t="shared" si="21"/>
        <v>0</v>
      </c>
      <c r="CC9" s="257">
        <f t="shared" si="21"/>
        <v>0</v>
      </c>
      <c r="CD9" s="257">
        <f t="shared" si="21"/>
        <v>0</v>
      </c>
      <c r="CE9" s="257">
        <f t="shared" si="21"/>
        <v>0</v>
      </c>
      <c r="CF9" s="257">
        <f t="shared" si="21"/>
        <v>0</v>
      </c>
      <c r="CG9" s="257">
        <f t="shared" si="21"/>
        <v>0</v>
      </c>
      <c r="CH9" s="257">
        <f t="shared" si="21"/>
        <v>0</v>
      </c>
      <c r="CI9" s="257">
        <f t="shared" si="21"/>
        <v>0</v>
      </c>
      <c r="CJ9" s="257">
        <f t="shared" si="21"/>
        <v>0</v>
      </c>
      <c r="CK9" s="257">
        <f t="shared" si="21"/>
        <v>0</v>
      </c>
      <c r="CL9" s="257">
        <f t="shared" si="21"/>
        <v>0</v>
      </c>
      <c r="CM9" s="257">
        <f t="shared" si="21"/>
        <v>0</v>
      </c>
      <c r="CN9" s="257">
        <f t="shared" si="21"/>
        <v>0</v>
      </c>
      <c r="CO9" s="257">
        <f t="shared" si="21"/>
        <v>0</v>
      </c>
      <c r="CP9" s="257">
        <f t="shared" si="21"/>
        <v>0</v>
      </c>
      <c r="CQ9" s="257">
        <f t="shared" si="21"/>
        <v>0</v>
      </c>
      <c r="CR9" s="257">
        <f t="shared" ref="CR9:DW9" si="22">Markers</f>
        <v>0</v>
      </c>
      <c r="CS9" s="257">
        <f t="shared" si="22"/>
        <v>0</v>
      </c>
      <c r="CT9" s="257">
        <f t="shared" si="22"/>
        <v>0</v>
      </c>
      <c r="CU9" s="257">
        <f t="shared" si="22"/>
        <v>0</v>
      </c>
      <c r="CV9" s="257">
        <f t="shared" si="22"/>
        <v>0</v>
      </c>
      <c r="CW9" s="257">
        <f t="shared" si="22"/>
        <v>0</v>
      </c>
      <c r="CX9" s="257">
        <f t="shared" si="22"/>
        <v>0</v>
      </c>
      <c r="CY9" s="257">
        <f t="shared" si="22"/>
        <v>0</v>
      </c>
      <c r="CZ9" s="257">
        <f t="shared" si="22"/>
        <v>0</v>
      </c>
      <c r="DA9" s="257">
        <f t="shared" si="22"/>
        <v>0</v>
      </c>
      <c r="DB9" s="257">
        <f t="shared" si="22"/>
        <v>0</v>
      </c>
      <c r="DC9" s="257">
        <f t="shared" si="22"/>
        <v>0</v>
      </c>
      <c r="DD9" s="257">
        <f t="shared" si="22"/>
        <v>0</v>
      </c>
      <c r="DE9" s="257">
        <f t="shared" si="22"/>
        <v>0</v>
      </c>
      <c r="DF9" s="257">
        <f t="shared" si="22"/>
        <v>0</v>
      </c>
      <c r="DG9" s="257">
        <f t="shared" si="22"/>
        <v>0</v>
      </c>
      <c r="DH9" s="257">
        <f t="shared" si="22"/>
        <v>0</v>
      </c>
      <c r="DI9" s="257">
        <f t="shared" si="22"/>
        <v>0</v>
      </c>
      <c r="DJ9" s="257">
        <f t="shared" si="22"/>
        <v>0</v>
      </c>
      <c r="DK9" s="257">
        <f t="shared" si="22"/>
        <v>0</v>
      </c>
      <c r="DL9" s="257">
        <f t="shared" si="22"/>
        <v>0</v>
      </c>
      <c r="DM9" s="257">
        <f t="shared" si="22"/>
        <v>0</v>
      </c>
      <c r="DN9" s="257">
        <f t="shared" si="22"/>
        <v>0</v>
      </c>
      <c r="DO9" s="257">
        <f t="shared" si="22"/>
        <v>0</v>
      </c>
      <c r="DP9" s="257">
        <f t="shared" si="22"/>
        <v>0</v>
      </c>
      <c r="DQ9" s="257">
        <f t="shared" si="22"/>
        <v>0</v>
      </c>
      <c r="DR9" s="257">
        <f t="shared" si="22"/>
        <v>0</v>
      </c>
      <c r="DS9" s="257">
        <f t="shared" si="22"/>
        <v>0</v>
      </c>
      <c r="DT9" s="257">
        <f t="shared" si="22"/>
        <v>0</v>
      </c>
      <c r="DU9" s="257">
        <f t="shared" si="22"/>
        <v>0</v>
      </c>
      <c r="DV9" s="257">
        <f t="shared" si="22"/>
        <v>0</v>
      </c>
      <c r="DW9" s="257">
        <f t="shared" si="22"/>
        <v>0</v>
      </c>
      <c r="DX9" s="257">
        <f t="shared" ref="DX9:EX9" si="23">Markers</f>
        <v>0</v>
      </c>
      <c r="DY9" s="257">
        <f t="shared" si="23"/>
        <v>0</v>
      </c>
      <c r="DZ9" s="257">
        <f t="shared" si="23"/>
        <v>0</v>
      </c>
      <c r="EA9" s="257">
        <f t="shared" si="23"/>
        <v>0</v>
      </c>
      <c r="EB9" s="257">
        <f t="shared" si="23"/>
        <v>0</v>
      </c>
      <c r="EC9" s="257">
        <f t="shared" si="23"/>
        <v>0</v>
      </c>
      <c r="ED9" s="257">
        <f t="shared" si="23"/>
        <v>0</v>
      </c>
      <c r="EE9" s="257">
        <f t="shared" si="23"/>
        <v>0</v>
      </c>
      <c r="EF9" s="257">
        <f t="shared" si="23"/>
        <v>0</v>
      </c>
      <c r="EG9" s="257">
        <f t="shared" si="23"/>
        <v>0</v>
      </c>
      <c r="EH9" s="257">
        <f t="shared" si="23"/>
        <v>0</v>
      </c>
      <c r="EI9" s="257">
        <f t="shared" si="23"/>
        <v>0</v>
      </c>
      <c r="EJ9" s="257">
        <f t="shared" si="23"/>
        <v>0</v>
      </c>
      <c r="EK9" s="257">
        <f t="shared" si="23"/>
        <v>0</v>
      </c>
      <c r="EL9" s="257">
        <f t="shared" si="23"/>
        <v>0</v>
      </c>
      <c r="EM9" s="257">
        <f t="shared" si="23"/>
        <v>0</v>
      </c>
      <c r="EN9" s="257">
        <f t="shared" si="23"/>
        <v>0</v>
      </c>
      <c r="EO9" s="257">
        <f t="shared" si="23"/>
        <v>0</v>
      </c>
      <c r="EP9" s="257">
        <f t="shared" si="23"/>
        <v>0</v>
      </c>
      <c r="EQ9" s="257">
        <f t="shared" si="23"/>
        <v>0</v>
      </c>
      <c r="ER9" s="257">
        <f t="shared" si="23"/>
        <v>0</v>
      </c>
      <c r="ES9" s="257">
        <f t="shared" si="23"/>
        <v>0</v>
      </c>
      <c r="ET9" s="257">
        <f t="shared" si="23"/>
        <v>0</v>
      </c>
      <c r="EU9" s="257">
        <f t="shared" si="23"/>
        <v>0</v>
      </c>
      <c r="EV9" s="257">
        <f t="shared" si="23"/>
        <v>0</v>
      </c>
      <c r="EW9" s="257">
        <f t="shared" si="23"/>
        <v>0</v>
      </c>
      <c r="EX9" s="259">
        <f t="shared" si="23"/>
        <v>0</v>
      </c>
      <c r="EY9" s="612"/>
      <c r="FK9" s="612"/>
      <c r="FL9" s="86"/>
      <c r="FM9" s="86"/>
      <c r="FN9" s="612"/>
    </row>
    <row r="10" spans="1:232" hidden="1">
      <c r="AE10" s="265"/>
      <c r="EY10" s="612"/>
      <c r="FK10" s="612"/>
      <c r="FL10" s="86"/>
      <c r="FM10" s="86"/>
      <c r="FN10" s="612"/>
    </row>
    <row r="11" spans="1:232" hidden="1">
      <c r="AE11" s="265"/>
      <c r="EY11" s="612"/>
      <c r="FK11" s="612"/>
      <c r="FL11" s="86"/>
      <c r="FM11" s="86"/>
      <c r="FN11" s="612"/>
    </row>
    <row r="12" spans="1:232" s="558" customFormat="1" ht="12.75" customHeight="1">
      <c r="A12" s="305"/>
      <c r="B12" s="306"/>
      <c r="C12" s="617"/>
      <c r="D12" s="864">
        <f>SUM(FM:FM)</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9"/>
      <c r="FC12" s="309"/>
      <c r="FD12" s="309"/>
      <c r="FE12" s="309"/>
      <c r="FF12" s="309"/>
      <c r="FG12" s="309"/>
      <c r="FH12" s="309"/>
      <c r="FI12" s="309"/>
      <c r="FJ12" s="309"/>
      <c r="FK12" s="309"/>
      <c r="FL12" s="309"/>
      <c r="FM12" s="309"/>
      <c r="FN12" s="309"/>
    </row>
    <row r="13" spans="1:232" ht="35.25" customHeight="1">
      <c r="A13" s="745" t="str">
        <f>'Main Input'!A13</f>
        <v>Orig</v>
      </c>
      <c r="B13" s="745" t="str">
        <f>'Main Input'!B13</f>
        <v>CU Name</v>
      </c>
      <c r="C13" s="745" t="str">
        <f>'Main Input'!C13</f>
        <v>Cost Type</v>
      </c>
      <c r="D13" s="745" t="str">
        <f>'Main Input'!D13</f>
        <v>Cost Phase</v>
      </c>
      <c r="E13" s="745" t="str">
        <f>'Main Input'!E13</f>
        <v>Description</v>
      </c>
      <c r="F13" s="745" t="str">
        <f>'Main Input'!F13</f>
        <v>Notes</v>
      </c>
      <c r="G13" s="745" t="str">
        <f>'Main Input'!G13</f>
        <v>Cost Class</v>
      </c>
      <c r="H13" s="745" t="str">
        <f>'Main Input'!H13</f>
        <v>Role</v>
      </c>
      <c r="I13" s="745" t="str">
        <f>'Main Input'!I13</f>
        <v>FTE factor</v>
      </c>
      <c r="J13" s="745" t="str">
        <f>'Main Input'!J13</f>
        <v>Site</v>
      </c>
      <c r="K13" s="745" t="str">
        <f>'Main Input'!K13</f>
        <v>Supplier</v>
      </c>
      <c r="L13" s="745" t="str">
        <f>'Main Input'!L13</f>
        <v>BAR Code</v>
      </c>
      <c r="M13" s="745" t="str">
        <f>'Main Input'!M13</f>
        <v>ForV</v>
      </c>
      <c r="N13" s="745" t="str">
        <f>'Main Input'!N13</f>
        <v>Oracle</v>
      </c>
      <c r="O13" s="745" t="str">
        <f>'Main Input'!O13</f>
        <v>Delivery Country</v>
      </c>
      <c r="P13" s="745" t="str">
        <f>'Main Input'!P13</f>
        <v>Unit Cost</v>
      </c>
      <c r="Q13" s="745" t="str">
        <f>'Main Input'!Q13</f>
        <v>Currency</v>
      </c>
      <c r="R13" s="745" t="str">
        <f>'Main Input'!R13</f>
        <v>Region</v>
      </c>
      <c r="S13" s="745" t="str">
        <f>'Main Input'!S13</f>
        <v>User Code 1</v>
      </c>
      <c r="T13" s="745" t="str">
        <f>'Main Input'!T13</f>
        <v>User Code 2</v>
      </c>
      <c r="U13" s="745" t="str">
        <f>'Main Input'!U13</f>
        <v>User Code 3</v>
      </c>
      <c r="V13" s="745" t="str">
        <f>'Main Input'!V13</f>
        <v>Custmer Service Code</v>
      </c>
      <c r="W13" s="745" t="str">
        <f>'Main Input'!W13</f>
        <v>Sub-Country</v>
      </c>
      <c r="X13" s="745" t="str">
        <f>'Main Input'!X13</f>
        <v>Operating Entity</v>
      </c>
      <c r="Y13" s="745" t="str">
        <f>'Main Input'!Y13</f>
        <v>Tower</v>
      </c>
      <c r="Z13" s="745" t="str">
        <f>'Main Input'!Z13</f>
        <v>Category</v>
      </c>
      <c r="AA13" s="745" t="str">
        <f>'Main Input'!AA13</f>
        <v>Customer Code F</v>
      </c>
      <c r="AB13" s="745" t="str">
        <f>'Main Input'!AB13</f>
        <v>Unit Cost</v>
      </c>
      <c r="AC13" s="745" t="str">
        <f>'Main Input'!AC13</f>
        <v>Unit Types</v>
      </c>
      <c r="AD13" s="745" t="str">
        <f>'Main Input'!AD13</f>
        <v>Qty</v>
      </c>
      <c r="AE13" s="746" t="str">
        <f ca="1">Conversion!AE13</f>
        <v>Value in Euros</v>
      </c>
      <c r="AF13" s="61" t="str">
        <f>OutCur</f>
        <v>EUR</v>
      </c>
      <c r="AG13" s="61" t="str">
        <f t="shared" ref="AG13:BL13" si="24">$AF$13</f>
        <v>EUR</v>
      </c>
      <c r="AH13" s="61" t="str">
        <f t="shared" si="24"/>
        <v>EUR</v>
      </c>
      <c r="AI13" s="61" t="str">
        <f t="shared" si="24"/>
        <v>EUR</v>
      </c>
      <c r="AJ13" s="61" t="str">
        <f t="shared" si="24"/>
        <v>EUR</v>
      </c>
      <c r="AK13" s="61" t="str">
        <f t="shared" si="24"/>
        <v>EUR</v>
      </c>
      <c r="AL13" s="61" t="str">
        <f t="shared" si="24"/>
        <v>EUR</v>
      </c>
      <c r="AM13" s="61" t="str">
        <f t="shared" si="24"/>
        <v>EUR</v>
      </c>
      <c r="AN13" s="61" t="str">
        <f t="shared" si="24"/>
        <v>EUR</v>
      </c>
      <c r="AO13" s="61" t="str">
        <f t="shared" si="24"/>
        <v>EUR</v>
      </c>
      <c r="AP13" s="61" t="str">
        <f t="shared" si="24"/>
        <v>EUR</v>
      </c>
      <c r="AQ13" s="61" t="str">
        <f t="shared" si="24"/>
        <v>EUR</v>
      </c>
      <c r="AR13" s="61" t="str">
        <f t="shared" si="24"/>
        <v>EUR</v>
      </c>
      <c r="AS13" s="61" t="str">
        <f t="shared" si="24"/>
        <v>EUR</v>
      </c>
      <c r="AT13" s="61" t="str">
        <f t="shared" si="24"/>
        <v>EUR</v>
      </c>
      <c r="AU13" s="61" t="str">
        <f t="shared" si="24"/>
        <v>EUR</v>
      </c>
      <c r="AV13" s="61" t="str">
        <f t="shared" si="24"/>
        <v>EUR</v>
      </c>
      <c r="AW13" s="61" t="str">
        <f t="shared" si="24"/>
        <v>EUR</v>
      </c>
      <c r="AX13" s="61" t="str">
        <f t="shared" si="24"/>
        <v>EUR</v>
      </c>
      <c r="AY13" s="61" t="str">
        <f t="shared" si="24"/>
        <v>EUR</v>
      </c>
      <c r="AZ13" s="61" t="str">
        <f t="shared" si="24"/>
        <v>EUR</v>
      </c>
      <c r="BA13" s="61" t="str">
        <f t="shared" si="24"/>
        <v>EUR</v>
      </c>
      <c r="BB13" s="61" t="str">
        <f t="shared" si="24"/>
        <v>EUR</v>
      </c>
      <c r="BC13" s="61" t="str">
        <f t="shared" si="24"/>
        <v>EUR</v>
      </c>
      <c r="BD13" s="61" t="str">
        <f t="shared" si="24"/>
        <v>EUR</v>
      </c>
      <c r="BE13" s="61" t="str">
        <f t="shared" si="24"/>
        <v>EUR</v>
      </c>
      <c r="BF13" s="61" t="str">
        <f t="shared" si="24"/>
        <v>EUR</v>
      </c>
      <c r="BG13" s="61" t="str">
        <f t="shared" si="24"/>
        <v>EUR</v>
      </c>
      <c r="BH13" s="61" t="str">
        <f t="shared" si="24"/>
        <v>EUR</v>
      </c>
      <c r="BI13" s="61" t="str">
        <f t="shared" si="24"/>
        <v>EUR</v>
      </c>
      <c r="BJ13" s="61" t="str">
        <f t="shared" si="24"/>
        <v>EUR</v>
      </c>
      <c r="BK13" s="61" t="str">
        <f t="shared" si="24"/>
        <v>EUR</v>
      </c>
      <c r="BL13" s="61" t="str">
        <f t="shared" si="24"/>
        <v>EUR</v>
      </c>
      <c r="BM13" s="61" t="str">
        <f t="shared" ref="BM13:CR13" si="25">$AF$13</f>
        <v>EUR</v>
      </c>
      <c r="BN13" s="61" t="str">
        <f t="shared" si="25"/>
        <v>EUR</v>
      </c>
      <c r="BO13" s="61" t="str">
        <f t="shared" si="25"/>
        <v>EUR</v>
      </c>
      <c r="BP13" s="61" t="str">
        <f t="shared" si="25"/>
        <v>EUR</v>
      </c>
      <c r="BQ13" s="61" t="str">
        <f t="shared" si="25"/>
        <v>EUR</v>
      </c>
      <c r="BR13" s="61" t="str">
        <f t="shared" si="25"/>
        <v>EUR</v>
      </c>
      <c r="BS13" s="61" t="str">
        <f t="shared" si="25"/>
        <v>EUR</v>
      </c>
      <c r="BT13" s="61" t="str">
        <f t="shared" si="25"/>
        <v>EUR</v>
      </c>
      <c r="BU13" s="61" t="str">
        <f t="shared" si="25"/>
        <v>EUR</v>
      </c>
      <c r="BV13" s="61" t="str">
        <f t="shared" si="25"/>
        <v>EUR</v>
      </c>
      <c r="BW13" s="61" t="str">
        <f t="shared" si="25"/>
        <v>EUR</v>
      </c>
      <c r="BX13" s="61" t="str">
        <f t="shared" si="25"/>
        <v>EUR</v>
      </c>
      <c r="BY13" s="61" t="str">
        <f t="shared" si="25"/>
        <v>EUR</v>
      </c>
      <c r="BZ13" s="61" t="str">
        <f t="shared" si="25"/>
        <v>EUR</v>
      </c>
      <c r="CA13" s="61" t="str">
        <f t="shared" si="25"/>
        <v>EUR</v>
      </c>
      <c r="CB13" s="61" t="str">
        <f t="shared" si="25"/>
        <v>EUR</v>
      </c>
      <c r="CC13" s="61" t="str">
        <f t="shared" si="25"/>
        <v>EUR</v>
      </c>
      <c r="CD13" s="61" t="str">
        <f t="shared" si="25"/>
        <v>EUR</v>
      </c>
      <c r="CE13" s="61" t="str">
        <f t="shared" si="25"/>
        <v>EUR</v>
      </c>
      <c r="CF13" s="61" t="str">
        <f t="shared" si="25"/>
        <v>EUR</v>
      </c>
      <c r="CG13" s="61" t="str">
        <f t="shared" si="25"/>
        <v>EUR</v>
      </c>
      <c r="CH13" s="61" t="str">
        <f t="shared" si="25"/>
        <v>EUR</v>
      </c>
      <c r="CI13" s="61" t="str">
        <f t="shared" si="25"/>
        <v>EUR</v>
      </c>
      <c r="CJ13" s="61" t="str">
        <f t="shared" si="25"/>
        <v>EUR</v>
      </c>
      <c r="CK13" s="61" t="str">
        <f t="shared" si="25"/>
        <v>EUR</v>
      </c>
      <c r="CL13" s="61" t="str">
        <f t="shared" si="25"/>
        <v>EUR</v>
      </c>
      <c r="CM13" s="61" t="str">
        <f t="shared" si="25"/>
        <v>EUR</v>
      </c>
      <c r="CN13" s="61" t="str">
        <f t="shared" si="25"/>
        <v>EUR</v>
      </c>
      <c r="CO13" s="61" t="str">
        <f t="shared" si="25"/>
        <v>EUR</v>
      </c>
      <c r="CP13" s="61" t="str">
        <f t="shared" si="25"/>
        <v>EUR</v>
      </c>
      <c r="CQ13" s="61" t="str">
        <f t="shared" si="25"/>
        <v>EUR</v>
      </c>
      <c r="CR13" s="61" t="str">
        <f t="shared" si="25"/>
        <v>EUR</v>
      </c>
      <c r="CS13" s="61" t="str">
        <f t="shared" ref="CS13:DX13" si="26">$AF$13</f>
        <v>EUR</v>
      </c>
      <c r="CT13" s="61" t="str">
        <f t="shared" si="26"/>
        <v>EUR</v>
      </c>
      <c r="CU13" s="61" t="str">
        <f t="shared" si="26"/>
        <v>EUR</v>
      </c>
      <c r="CV13" s="61" t="str">
        <f t="shared" si="26"/>
        <v>EUR</v>
      </c>
      <c r="CW13" s="61" t="str">
        <f t="shared" si="26"/>
        <v>EUR</v>
      </c>
      <c r="CX13" s="61" t="str">
        <f t="shared" si="26"/>
        <v>EUR</v>
      </c>
      <c r="CY13" s="61" t="str">
        <f t="shared" si="26"/>
        <v>EUR</v>
      </c>
      <c r="CZ13" s="61" t="str">
        <f t="shared" si="26"/>
        <v>EUR</v>
      </c>
      <c r="DA13" s="61" t="str">
        <f t="shared" si="26"/>
        <v>EUR</v>
      </c>
      <c r="DB13" s="61" t="str">
        <f t="shared" si="26"/>
        <v>EUR</v>
      </c>
      <c r="DC13" s="61" t="str">
        <f t="shared" si="26"/>
        <v>EUR</v>
      </c>
      <c r="DD13" s="61" t="str">
        <f t="shared" si="26"/>
        <v>EUR</v>
      </c>
      <c r="DE13" s="61" t="str">
        <f t="shared" si="26"/>
        <v>EUR</v>
      </c>
      <c r="DF13" s="61" t="str">
        <f t="shared" si="26"/>
        <v>EUR</v>
      </c>
      <c r="DG13" s="61" t="str">
        <f t="shared" si="26"/>
        <v>EUR</v>
      </c>
      <c r="DH13" s="61" t="str">
        <f t="shared" si="26"/>
        <v>EUR</v>
      </c>
      <c r="DI13" s="61" t="str">
        <f t="shared" si="26"/>
        <v>EUR</v>
      </c>
      <c r="DJ13" s="61" t="str">
        <f t="shared" si="26"/>
        <v>EUR</v>
      </c>
      <c r="DK13" s="61" t="str">
        <f t="shared" si="26"/>
        <v>EUR</v>
      </c>
      <c r="DL13" s="61" t="str">
        <f t="shared" si="26"/>
        <v>EUR</v>
      </c>
      <c r="DM13" s="61" t="str">
        <f t="shared" si="26"/>
        <v>EUR</v>
      </c>
      <c r="DN13" s="61" t="str">
        <f t="shared" si="26"/>
        <v>EUR</v>
      </c>
      <c r="DO13" s="61" t="str">
        <f t="shared" si="26"/>
        <v>EUR</v>
      </c>
      <c r="DP13" s="61" t="str">
        <f t="shared" si="26"/>
        <v>EUR</v>
      </c>
      <c r="DQ13" s="61" t="str">
        <f t="shared" si="26"/>
        <v>EUR</v>
      </c>
      <c r="DR13" s="61" t="str">
        <f t="shared" si="26"/>
        <v>EUR</v>
      </c>
      <c r="DS13" s="61" t="str">
        <f t="shared" si="26"/>
        <v>EUR</v>
      </c>
      <c r="DT13" s="61" t="str">
        <f t="shared" si="26"/>
        <v>EUR</v>
      </c>
      <c r="DU13" s="61" t="str">
        <f t="shared" si="26"/>
        <v>EUR</v>
      </c>
      <c r="DV13" s="61" t="str">
        <f t="shared" si="26"/>
        <v>EUR</v>
      </c>
      <c r="DW13" s="61" t="str">
        <f t="shared" si="26"/>
        <v>EUR</v>
      </c>
      <c r="DX13" s="61" t="str">
        <f t="shared" si="26"/>
        <v>EUR</v>
      </c>
      <c r="DY13" s="61" t="str">
        <f t="shared" ref="DY13:EX13" si="27">$AF$13</f>
        <v>EUR</v>
      </c>
      <c r="DZ13" s="61" t="str">
        <f t="shared" si="27"/>
        <v>EUR</v>
      </c>
      <c r="EA13" s="61" t="str">
        <f t="shared" si="27"/>
        <v>EUR</v>
      </c>
      <c r="EB13" s="61" t="str">
        <f t="shared" si="27"/>
        <v>EUR</v>
      </c>
      <c r="EC13" s="61" t="str">
        <f t="shared" si="27"/>
        <v>EUR</v>
      </c>
      <c r="ED13" s="61" t="str">
        <f t="shared" si="27"/>
        <v>EUR</v>
      </c>
      <c r="EE13" s="61" t="str">
        <f t="shared" si="27"/>
        <v>EUR</v>
      </c>
      <c r="EF13" s="61" t="str">
        <f t="shared" si="27"/>
        <v>EUR</v>
      </c>
      <c r="EG13" s="61" t="str">
        <f t="shared" si="27"/>
        <v>EUR</v>
      </c>
      <c r="EH13" s="61" t="str">
        <f t="shared" si="27"/>
        <v>EUR</v>
      </c>
      <c r="EI13" s="61" t="str">
        <f t="shared" si="27"/>
        <v>EUR</v>
      </c>
      <c r="EJ13" s="61" t="str">
        <f t="shared" si="27"/>
        <v>EUR</v>
      </c>
      <c r="EK13" s="61" t="str">
        <f t="shared" si="27"/>
        <v>EUR</v>
      </c>
      <c r="EL13" s="61" t="str">
        <f t="shared" si="27"/>
        <v>EUR</v>
      </c>
      <c r="EM13" s="61" t="str">
        <f t="shared" si="27"/>
        <v>EUR</v>
      </c>
      <c r="EN13" s="61" t="str">
        <f t="shared" si="27"/>
        <v>EUR</v>
      </c>
      <c r="EO13" s="61" t="str">
        <f t="shared" si="27"/>
        <v>EUR</v>
      </c>
      <c r="EP13" s="61" t="str">
        <f t="shared" si="27"/>
        <v>EUR</v>
      </c>
      <c r="EQ13" s="61" t="str">
        <f t="shared" si="27"/>
        <v>EUR</v>
      </c>
      <c r="ER13" s="61" t="str">
        <f t="shared" si="27"/>
        <v>EUR</v>
      </c>
      <c r="ES13" s="61" t="str">
        <f t="shared" si="27"/>
        <v>EUR</v>
      </c>
      <c r="ET13" s="61" t="str">
        <f t="shared" si="27"/>
        <v>EUR</v>
      </c>
      <c r="EU13" s="61" t="str">
        <f t="shared" si="27"/>
        <v>EUR</v>
      </c>
      <c r="EV13" s="61" t="str">
        <f t="shared" si="27"/>
        <v>EUR</v>
      </c>
      <c r="EW13" s="61" t="str">
        <f t="shared" si="27"/>
        <v>EUR</v>
      </c>
      <c r="EX13" s="61" t="str">
        <f t="shared" si="27"/>
        <v>EUR</v>
      </c>
      <c r="EY13" s="612"/>
      <c r="EZ13" s="745" t="str">
        <f>'Main Input'!EZ13</f>
        <v>Index Code</v>
      </c>
      <c r="FA13" s="745" t="str">
        <f>'Main Input'!FA13</f>
        <v>Financing</v>
      </c>
      <c r="FB13" s="745" t="str">
        <f>'Main Input'!FB13</f>
        <v>Capital Life</v>
      </c>
      <c r="FC13" s="745" t="str">
        <f>'Main Input'!FC13</f>
        <v>Margin Code</v>
      </c>
      <c r="FD13" s="745" t="str">
        <f>'Main Input'!FD13</f>
        <v>Revenue Class</v>
      </c>
      <c r="FE13" s="745" t="str">
        <f>'Main Input'!FE13</f>
        <v>Capex/Opex</v>
      </c>
      <c r="FF13" s="745" t="str">
        <f>'Main Input'!FF13</f>
        <v>Pre-payment Accrual Code</v>
      </c>
      <c r="FG13" s="745" t="str">
        <f>'Main Input'!FG13</f>
        <v>Accounting Treatment</v>
      </c>
      <c r="FH13" s="745" t="str">
        <f>'Main Input'!FH13</f>
        <v>Payment Type</v>
      </c>
      <c r="FI13" s="745" t="str">
        <f>'Main Input'!FI13</f>
        <v>Margin</v>
      </c>
      <c r="FJ13" s="745" t="str">
        <f>'Main Input'!FJ13</f>
        <v>Finance Rate</v>
      </c>
      <c r="FK13" s="612"/>
      <c r="FL13" s="747" t="str">
        <f>'Main Input'!FL13</f>
        <v>ManChk</v>
      </c>
      <c r="FM13" s="622" t="s">
        <v>1861</v>
      </c>
      <c r="FN13" s="612"/>
    </row>
    <row r="14" spans="1:232" s="634" customFormat="1" ht="5.0999999999999996" customHeight="1">
      <c r="A14" s="2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2"/>
      <c r="AC14" s="201"/>
      <c r="AD14" s="203"/>
      <c r="AE14" s="26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201"/>
      <c r="FC14" s="201"/>
      <c r="FD14" s="201"/>
      <c r="FE14" s="201"/>
      <c r="FF14" s="201"/>
      <c r="FG14" s="201"/>
      <c r="FH14" s="201"/>
      <c r="FI14" s="201"/>
      <c r="FJ14" s="201"/>
      <c r="FK14" s="632"/>
      <c r="FL14" s="201"/>
      <c r="FM14" s="201"/>
      <c r="FN14" s="632"/>
      <c r="HX14" s="846"/>
    </row>
    <row r="15" spans="1:232" ht="12.75" customHeight="1">
      <c r="A15" s="939" t="str">
        <f>'Main Input'!A15</f>
        <v>Pepe</v>
      </c>
      <c r="B15" s="940" t="str">
        <f>'Main Input'!B15</f>
        <v>EDRM</v>
      </c>
      <c r="C15" s="940" t="str">
        <f>'Main Input'!C15</f>
        <v>Third Party</v>
      </c>
      <c r="D15" s="940" t="str">
        <f>'Main Input'!D15</f>
        <v>TRF</v>
      </c>
      <c r="E15" s="940" t="str">
        <f>'Main Input'!E15</f>
        <v>DC Network HW &amp; Cabling</v>
      </c>
      <c r="F15" s="941" t="str">
        <f>'Main Input'!F15</f>
        <v>direct</v>
      </c>
      <c r="G15" s="941" t="str">
        <f>'Main Input'!G15</f>
        <v>Person</v>
      </c>
      <c r="H15" s="941">
        <f>'Main Input'!H15</f>
        <v>0</v>
      </c>
      <c r="I15" s="941">
        <f>'Main Input'!I15</f>
        <v>0</v>
      </c>
      <c r="J15" s="941">
        <f>'Main Input'!J15</f>
        <v>0</v>
      </c>
      <c r="K15" s="941" t="str">
        <f>'Main Input'!K15</f>
        <v>FJS</v>
      </c>
      <c r="L15" s="941" t="str">
        <f>'Main Input'!L15</f>
        <v>oISDC</v>
      </c>
      <c r="M15" s="941" t="str">
        <f>'Main Input'!M15</f>
        <v>V</v>
      </c>
      <c r="N15" s="941">
        <f>'Main Input'!N15</f>
        <v>0</v>
      </c>
      <c r="O15" s="941" t="str">
        <f>'Main Input'!O15</f>
        <v>SPAIN</v>
      </c>
      <c r="P15" s="941">
        <f>'Main Input'!P15</f>
        <v>560</v>
      </c>
      <c r="Q15" s="941" t="str">
        <f>'Main Input'!Q15</f>
        <v>EUR</v>
      </c>
      <c r="R15" s="941" t="str">
        <f>'Main Input'!R15</f>
        <v>EMEA</v>
      </c>
      <c r="S15" s="941" t="str">
        <f>'Main Input'!S15</f>
        <v>Local</v>
      </c>
      <c r="T15" s="941">
        <f>'Main Input'!T15</f>
        <v>0</v>
      </c>
      <c r="U15" s="941">
        <f>'Main Input'!U15</f>
        <v>0</v>
      </c>
      <c r="V15" s="941" t="str">
        <f>'Main Input'!V15</f>
        <v>1_ATP</v>
      </c>
      <c r="W15" s="941">
        <f>'Main Input'!W15</f>
        <v>0</v>
      </c>
      <c r="X15" s="941">
        <f>'Main Input'!X15</f>
        <v>0</v>
      </c>
      <c r="Y15" s="941">
        <f>'Main Input'!Y15</f>
        <v>0</v>
      </c>
      <c r="Z15" s="941">
        <f>'Main Input'!Z15</f>
        <v>0</v>
      </c>
      <c r="AA15" s="941">
        <f>'Main Input'!AA15</f>
        <v>0</v>
      </c>
      <c r="AB15" s="942">
        <f>'Main Input'!AB15</f>
        <v>0</v>
      </c>
      <c r="AC15" s="942" t="str">
        <f>'Main Input'!AC15</f>
        <v>Money</v>
      </c>
      <c r="AD15" s="943">
        <f>'Main Input'!AD15</f>
        <v>560</v>
      </c>
      <c r="AE15" s="951">
        <f t="shared" ref="AE15:AE46" ca="1" si="28">SUM(AF15:EY15)</f>
        <v>414468.05620075879</v>
      </c>
      <c r="AF15" s="898">
        <f ca="1">'Profile before CoM'!AF15*f_CoMC01</f>
        <v>0</v>
      </c>
      <c r="AG15" s="873">
        <f ca="1">'Profile before CoM'!AG15*f_CoMC01</f>
        <v>0</v>
      </c>
      <c r="AH15" s="873">
        <f ca="1">'Profile before CoM'!AH15*f_CoMC01</f>
        <v>6562.1921501070046</v>
      </c>
      <c r="AI15" s="873">
        <f ca="1">'Profile before CoM'!AI15*f_CoMC01</f>
        <v>6562.1921501070046</v>
      </c>
      <c r="AJ15" s="873">
        <f ca="1">'Profile before CoM'!AJ15*f_CoMC01</f>
        <v>6562.1921501070046</v>
      </c>
      <c r="AK15" s="873">
        <f ca="1">'Profile before CoM'!AK15*f_CoMC01</f>
        <v>6562.1921501070046</v>
      </c>
      <c r="AL15" s="873">
        <f ca="1">'Profile before CoM'!AL15*f_CoMC01</f>
        <v>6562.1921501070046</v>
      </c>
      <c r="AM15" s="873">
        <f ca="1">'Profile before CoM'!AM15*f_CoMC01</f>
        <v>6562.1921501070046</v>
      </c>
      <c r="AN15" s="873">
        <f ca="1">'Profile before CoM'!AN15*f_CoMC01</f>
        <v>6562.1921501070046</v>
      </c>
      <c r="AO15" s="873">
        <f ca="1">'Profile before CoM'!AO15*f_CoMC01</f>
        <v>6562.1921501070046</v>
      </c>
      <c r="AP15" s="873">
        <f ca="1">'Profile before CoM'!AP15*f_CoMC01</f>
        <v>6562.1921501070046</v>
      </c>
      <c r="AQ15" s="873">
        <f ca="1">'Profile before CoM'!AQ15*f_CoMC01</f>
        <v>6562.1921501070046</v>
      </c>
      <c r="AR15" s="873">
        <f ca="1">'Profile before CoM'!AR15*f_CoMC01</f>
        <v>6562.1921501070046</v>
      </c>
      <c r="AS15" s="873">
        <f ca="1">'Profile before CoM'!AS15*f_CoMC01</f>
        <v>6562.1921501070046</v>
      </c>
      <c r="AT15" s="873">
        <f ca="1">'Profile before CoM'!AT15*f_CoMC01</f>
        <v>6562.1921501070046</v>
      </c>
      <c r="AU15" s="873">
        <f ca="1">'Profile before CoM'!AU15*f_CoMC01</f>
        <v>6562.1921501070046</v>
      </c>
      <c r="AV15" s="873">
        <f ca="1">'Profile before CoM'!AV15*f_CoMC01</f>
        <v>6562.1921501070046</v>
      </c>
      <c r="AW15" s="873">
        <f ca="1">'Profile before CoM'!AW15*f_CoMC01</f>
        <v>6562.1921501070046</v>
      </c>
      <c r="AX15" s="873">
        <f ca="1">'Profile before CoM'!AX15*f_CoMC01</f>
        <v>6562.1921501070046</v>
      </c>
      <c r="AY15" s="873">
        <f ca="1">'Profile before CoM'!AY15*f_CoMC01</f>
        <v>6562.1921501070046</v>
      </c>
      <c r="AZ15" s="873">
        <f ca="1">'Profile before CoM'!AZ15*f_CoMC01</f>
        <v>6562.1921501070046</v>
      </c>
      <c r="BA15" s="873">
        <f ca="1">'Profile before CoM'!BA15*f_CoMC01</f>
        <v>6562.1921501070046</v>
      </c>
      <c r="BB15" s="873">
        <f ca="1">'Profile before CoM'!BB15*f_CoMC01</f>
        <v>6562.1921501070046</v>
      </c>
      <c r="BC15" s="873">
        <f ca="1">'Profile before CoM'!BC15*f_CoMC01</f>
        <v>6562.1921501070046</v>
      </c>
      <c r="BD15" s="873">
        <f ca="1">'Profile before CoM'!BD15*f_CoMC01</f>
        <v>6562.1921501070046</v>
      </c>
      <c r="BE15" s="873">
        <f ca="1">'Profile before CoM'!BE15*f_CoMC01</f>
        <v>6562.1921501070046</v>
      </c>
      <c r="BF15" s="873">
        <f ca="1">'Profile before CoM'!BF15*f_CoMC01</f>
        <v>6562.1921501070046</v>
      </c>
      <c r="BG15" s="873">
        <f ca="1">'Profile before CoM'!BG15*f_CoMC01</f>
        <v>6496.570228605935</v>
      </c>
      <c r="BH15" s="873">
        <f ca="1">'Profile before CoM'!BH15*f_CoMC01</f>
        <v>6496.570228605935</v>
      </c>
      <c r="BI15" s="873">
        <f ca="1">'Profile before CoM'!BI15*f_CoMC01</f>
        <v>6496.570228605935</v>
      </c>
      <c r="BJ15" s="873">
        <f ca="1">'Profile before CoM'!BJ15*f_CoMC01</f>
        <v>6496.570228605935</v>
      </c>
      <c r="BK15" s="873">
        <f ca="1">'Profile before CoM'!BK15*f_CoMC01</f>
        <v>6496.570228605935</v>
      </c>
      <c r="BL15" s="873">
        <f ca="1">'Profile before CoM'!BL15*f_CoMC01</f>
        <v>6496.570228605935</v>
      </c>
      <c r="BM15" s="873">
        <f ca="1">'Profile before CoM'!BM15*f_CoMC01</f>
        <v>6496.570228605935</v>
      </c>
      <c r="BN15" s="873">
        <f ca="1">'Profile before CoM'!BN15*f_CoMC01</f>
        <v>6496.570228605935</v>
      </c>
      <c r="BO15" s="873">
        <f ca="1">'Profile before CoM'!BO15*f_CoMC01</f>
        <v>6496.570228605935</v>
      </c>
      <c r="BP15" s="873">
        <f ca="1">'Profile before CoM'!BP15*f_CoMC01</f>
        <v>6496.570228605935</v>
      </c>
      <c r="BQ15" s="873">
        <f ca="1">'Profile before CoM'!BQ15*f_CoMC01</f>
        <v>6496.570228605935</v>
      </c>
      <c r="BR15" s="873">
        <f ca="1">'Profile before CoM'!BR15*f_CoMC01</f>
        <v>6496.570228605935</v>
      </c>
      <c r="BS15" s="873">
        <f ca="1">'Profile before CoM'!BS15*f_CoMC01</f>
        <v>6430.9483071048653</v>
      </c>
      <c r="BT15" s="873">
        <f ca="1">'Profile before CoM'!BT15*f_CoMC01</f>
        <v>6430.9483071048653</v>
      </c>
      <c r="BU15" s="873">
        <f ca="1">'Profile before CoM'!BU15*f_CoMC01</f>
        <v>6430.9483071048653</v>
      </c>
      <c r="BV15" s="873">
        <f ca="1">'Profile before CoM'!BV15*f_CoMC01</f>
        <v>6430.9483071048653</v>
      </c>
      <c r="BW15" s="873">
        <f ca="1">'Profile before CoM'!BW15*f_CoMC01</f>
        <v>6430.9483071048653</v>
      </c>
      <c r="BX15" s="873">
        <f ca="1">'Profile before CoM'!BX15*f_CoMC01</f>
        <v>6430.9483071048653</v>
      </c>
      <c r="BY15" s="873">
        <f ca="1">'Profile before CoM'!BY15*f_CoMC01</f>
        <v>6430.9483071048653</v>
      </c>
      <c r="BZ15" s="873">
        <f ca="1">'Profile before CoM'!BZ15*f_CoMC01</f>
        <v>6430.9483071048653</v>
      </c>
      <c r="CA15" s="873">
        <f ca="1">'Profile before CoM'!CA15*f_CoMC01</f>
        <v>6430.9483071048653</v>
      </c>
      <c r="CB15" s="873">
        <f ca="1">'Profile before CoM'!CB15*f_CoMC01</f>
        <v>6430.9483071048653</v>
      </c>
      <c r="CC15" s="873">
        <f ca="1">'Profile before CoM'!CC15*f_CoMC01</f>
        <v>6430.9483071048653</v>
      </c>
      <c r="CD15" s="873">
        <f ca="1">'Profile before CoM'!CD15*f_CoMC01</f>
        <v>6430.9483071048653</v>
      </c>
      <c r="CE15" s="873">
        <f ca="1">'Profile before CoM'!CE15*f_CoMC01</f>
        <v>6365.3263856037938</v>
      </c>
      <c r="CF15" s="873">
        <f ca="1">'Profile before CoM'!CF15*f_CoMC01</f>
        <v>6365.3263856037938</v>
      </c>
      <c r="CG15" s="873">
        <f ca="1">'Profile before CoM'!CG15*f_CoMC01</f>
        <v>6365.3263856037938</v>
      </c>
      <c r="CH15" s="873">
        <f ca="1">'Profile before CoM'!CH15*f_CoMC01</f>
        <v>6365.3263856037938</v>
      </c>
      <c r="CI15" s="873">
        <f ca="1">'Profile before CoM'!CI15*f_CoMC01</f>
        <v>6365.3263856037938</v>
      </c>
      <c r="CJ15" s="873">
        <f ca="1">'Profile before CoM'!CJ15*f_CoMC01</f>
        <v>6365.3263856037938</v>
      </c>
      <c r="CK15" s="873">
        <f ca="1">'Profile before CoM'!CK15*f_CoMC01</f>
        <v>6365.3263856037938</v>
      </c>
      <c r="CL15" s="873">
        <f ca="1">'Profile before CoM'!CL15*f_CoMC01</f>
        <v>6365.3263856037938</v>
      </c>
      <c r="CM15" s="873">
        <f ca="1">'Profile before CoM'!CM15*f_CoMC01</f>
        <v>6365.3263856037938</v>
      </c>
      <c r="CN15" s="873">
        <f ca="1">'Profile before CoM'!CN15*f_CoMC01</f>
        <v>6365.3263856037938</v>
      </c>
      <c r="CO15" s="873">
        <f ca="1">'Profile before CoM'!CO15*f_CoMC01</f>
        <v>6365.3263856037938</v>
      </c>
      <c r="CP15" s="873">
        <f ca="1">'Profile before CoM'!CP15*f_CoMC01</f>
        <v>6365.3263856037938</v>
      </c>
      <c r="CQ15" s="873">
        <f ca="1">'Profile before CoM'!CQ15*f_CoMC01</f>
        <v>6299.7044641027242</v>
      </c>
      <c r="CR15" s="873">
        <f ca="1">'Profile before CoM'!CR15*f_CoMC01</f>
        <v>6299.7044641027242</v>
      </c>
      <c r="CS15" s="873">
        <f ca="1">'Profile before CoM'!CS15*f_CoMC01</f>
        <v>6299.7044641027242</v>
      </c>
      <c r="CT15" s="873">
        <f ca="1">'Profile before CoM'!CT15*f_CoMC01</f>
        <v>0</v>
      </c>
      <c r="CU15" s="873">
        <f ca="1">'Profile before CoM'!CU15*f_CoMC01</f>
        <v>0</v>
      </c>
      <c r="CV15" s="873">
        <f ca="1">'Profile before CoM'!CV15*f_CoMC01</f>
        <v>0</v>
      </c>
      <c r="CW15" s="873">
        <f ca="1">'Profile before CoM'!CW15*f_CoMC01</f>
        <v>0</v>
      </c>
      <c r="CX15" s="873">
        <f ca="1">'Profile before CoM'!CX15*f_CoMC01</f>
        <v>0</v>
      </c>
      <c r="CY15" s="873">
        <f ca="1">'Profile before CoM'!CY15*f_CoMC01</f>
        <v>0</v>
      </c>
      <c r="CZ15" s="873">
        <f ca="1">'Profile before CoM'!CZ15*f_CoMC01</f>
        <v>0</v>
      </c>
      <c r="DA15" s="873">
        <f ca="1">'Profile before CoM'!DA15*f_CoMC01</f>
        <v>0</v>
      </c>
      <c r="DB15" s="873">
        <f ca="1">'Profile before CoM'!DB15*f_CoMC01</f>
        <v>0</v>
      </c>
      <c r="DC15" s="873">
        <f ca="1">'Profile before CoM'!DC15*f_CoMC01</f>
        <v>0</v>
      </c>
      <c r="DD15" s="873">
        <f ca="1">'Profile before CoM'!DD15*f_CoMC01</f>
        <v>0</v>
      </c>
      <c r="DE15" s="873">
        <f ca="1">'Profile before CoM'!DE15*f_CoMC01</f>
        <v>0</v>
      </c>
      <c r="DF15" s="873">
        <f ca="1">'Profile before CoM'!DF15*f_CoMC01</f>
        <v>0</v>
      </c>
      <c r="DG15" s="873">
        <f ca="1">'Profile before CoM'!DG15*f_CoMC01</f>
        <v>0</v>
      </c>
      <c r="DH15" s="873">
        <f ca="1">'Profile before CoM'!DH15*f_CoMC01</f>
        <v>0</v>
      </c>
      <c r="DI15" s="873">
        <f ca="1">'Profile before CoM'!DI15*f_CoMC01</f>
        <v>0</v>
      </c>
      <c r="DJ15" s="873">
        <f ca="1">'Profile before CoM'!DJ15*f_CoMC01</f>
        <v>0</v>
      </c>
      <c r="DK15" s="873">
        <f ca="1">'Profile before CoM'!DK15*f_CoMC01</f>
        <v>0</v>
      </c>
      <c r="DL15" s="873">
        <f ca="1">'Profile before CoM'!DL15*f_CoMC01</f>
        <v>0</v>
      </c>
      <c r="DM15" s="873">
        <f ca="1">'Profile before CoM'!DM15*f_CoMC01</f>
        <v>0</v>
      </c>
      <c r="DN15" s="873">
        <f ca="1">'Profile before CoM'!DN15*f_CoMC01</f>
        <v>0</v>
      </c>
      <c r="DO15" s="873">
        <f ca="1">'Profile before CoM'!DO15*f_CoMC01</f>
        <v>0</v>
      </c>
      <c r="DP15" s="873">
        <f ca="1">'Profile before CoM'!DP15*f_CoMC01</f>
        <v>0</v>
      </c>
      <c r="DQ15" s="873">
        <f ca="1">'Profile before CoM'!DQ15*f_CoMC01</f>
        <v>0</v>
      </c>
      <c r="DR15" s="873">
        <f ca="1">'Profile before CoM'!DR15*f_CoMC01</f>
        <v>0</v>
      </c>
      <c r="DS15" s="873">
        <f ca="1">'Profile before CoM'!DS15*f_CoMC01</f>
        <v>0</v>
      </c>
      <c r="DT15" s="873">
        <f ca="1">'Profile before CoM'!DT15*f_CoMC01</f>
        <v>0</v>
      </c>
      <c r="DU15" s="873">
        <f ca="1">'Profile before CoM'!DU15*f_CoMC01</f>
        <v>0</v>
      </c>
      <c r="DV15" s="873">
        <f ca="1">'Profile before CoM'!DV15*f_CoMC01</f>
        <v>0</v>
      </c>
      <c r="DW15" s="873">
        <f ca="1">'Profile before CoM'!DW15*f_CoMC01</f>
        <v>0</v>
      </c>
      <c r="DX15" s="873">
        <f ca="1">'Profile before CoM'!DX15*f_CoMC01</f>
        <v>0</v>
      </c>
      <c r="DY15" s="873">
        <f ca="1">'Profile before CoM'!DY15*f_CoMC01</f>
        <v>0</v>
      </c>
      <c r="DZ15" s="873">
        <f ca="1">'Profile before CoM'!DZ15*f_CoMC01</f>
        <v>0</v>
      </c>
      <c r="EA15" s="873">
        <f ca="1">'Profile before CoM'!EA15*f_CoMC01</f>
        <v>0</v>
      </c>
      <c r="EB15" s="873">
        <f ca="1">'Profile before CoM'!EB15*f_CoMC01</f>
        <v>0</v>
      </c>
      <c r="EC15" s="873">
        <f ca="1">'Profile before CoM'!EC15*f_CoMC01</f>
        <v>0</v>
      </c>
      <c r="ED15" s="873">
        <f ca="1">'Profile before CoM'!ED15*f_CoMC01</f>
        <v>0</v>
      </c>
      <c r="EE15" s="873">
        <f ca="1">'Profile before CoM'!EE15*f_CoMC01</f>
        <v>0</v>
      </c>
      <c r="EF15" s="873">
        <f ca="1">'Profile before CoM'!EF15*f_CoMC01</f>
        <v>0</v>
      </c>
      <c r="EG15" s="873">
        <f ca="1">'Profile before CoM'!EG15*f_CoMC01</f>
        <v>0</v>
      </c>
      <c r="EH15" s="873">
        <f ca="1">'Profile before CoM'!EH15*f_CoMC01</f>
        <v>0</v>
      </c>
      <c r="EI15" s="873">
        <f ca="1">'Profile before CoM'!EI15*f_CoMC01</f>
        <v>0</v>
      </c>
      <c r="EJ15" s="873">
        <f ca="1">'Profile before CoM'!EJ15*f_CoMC01</f>
        <v>0</v>
      </c>
      <c r="EK15" s="873">
        <f ca="1">'Profile before CoM'!EK15*f_CoMC01</f>
        <v>0</v>
      </c>
      <c r="EL15" s="873">
        <f ca="1">'Profile before CoM'!EL15*f_CoMC01</f>
        <v>0</v>
      </c>
      <c r="EM15" s="873">
        <f ca="1">'Profile before CoM'!EM15*f_CoMC01</f>
        <v>0</v>
      </c>
      <c r="EN15" s="873">
        <f ca="1">'Profile before CoM'!EN15*f_CoMC01</f>
        <v>0</v>
      </c>
      <c r="EO15" s="873">
        <f ca="1">'Profile before CoM'!EO15*f_CoMC01</f>
        <v>0</v>
      </c>
      <c r="EP15" s="873">
        <f ca="1">'Profile before CoM'!EP15*f_CoMC01</f>
        <v>0</v>
      </c>
      <c r="EQ15" s="873">
        <f ca="1">'Profile before CoM'!EQ15*f_CoMC01</f>
        <v>0</v>
      </c>
      <c r="ER15" s="873">
        <f ca="1">'Profile before CoM'!ER15*f_CoMC01</f>
        <v>0</v>
      </c>
      <c r="ES15" s="873">
        <f ca="1">'Profile before CoM'!ES15*f_CoMC01</f>
        <v>0</v>
      </c>
      <c r="ET15" s="873">
        <f ca="1">'Profile before CoM'!ET15*f_CoMC01</f>
        <v>0</v>
      </c>
      <c r="EU15" s="873">
        <f ca="1">'Profile before CoM'!EU15*f_CoMC01</f>
        <v>0</v>
      </c>
      <c r="EV15" s="873">
        <f ca="1">'Profile before CoM'!EV15*f_CoMC01</f>
        <v>0</v>
      </c>
      <c r="EW15" s="873">
        <f ca="1">'Profile before CoM'!EW15*f_CoMC01</f>
        <v>0</v>
      </c>
      <c r="EX15" s="944">
        <f ca="1">'Profile before CoM'!EX15*f_CoMC01</f>
        <v>0</v>
      </c>
      <c r="EY15" s="612"/>
      <c r="EZ15" s="945" t="str">
        <f>'Main Input'!EZ15</f>
        <v>RPI</v>
      </c>
      <c r="FA15" s="947" t="str">
        <f>'Main Input'!FA15</f>
        <v>N/A</v>
      </c>
      <c r="FB15" s="946">
        <f>'Main Input'!FB15</f>
        <v>0</v>
      </c>
      <c r="FC15" s="946" t="str">
        <f>'Main Input'!FC15</f>
        <v>IT Solutions</v>
      </c>
      <c r="FD15" s="946" t="str">
        <f>'Main Input'!FD15</f>
        <v>Managed Services</v>
      </c>
      <c r="FE15" s="947" t="str">
        <f>'Main Input'!FE15</f>
        <v>Opex</v>
      </c>
      <c r="FF15" s="947" t="str">
        <f>'Main Input'!FF15</f>
        <v>ContractAccrual</v>
      </c>
      <c r="FG15" s="947" t="str">
        <f>'Main Input'!FG15</f>
        <v>Expense</v>
      </c>
      <c r="FH15" s="948" t="str">
        <f>'Main Input'!FH15</f>
        <v>A</v>
      </c>
      <c r="FI15" s="949">
        <f>'Main Input'!FI15</f>
        <v>0.22</v>
      </c>
      <c r="FJ15" s="950">
        <f>'Main Input'!FJ15</f>
        <v>0</v>
      </c>
      <c r="FK15" s="612"/>
      <c r="FL15" s="531">
        <f t="shared" ref="FL15:FL46" si="29">CVbloc6</f>
        <v>0</v>
      </c>
      <c r="FM15" s="86"/>
      <c r="FN15" s="612"/>
    </row>
    <row r="16" spans="1:232" ht="12.75" customHeight="1">
      <c r="A16" s="750" t="str">
        <f>'Main Input'!A16</f>
        <v>Pepe</v>
      </c>
      <c r="B16" s="762" t="str">
        <f>'Main Input'!B16</f>
        <v>EDRM</v>
      </c>
      <c r="C16" s="762" t="str">
        <f>'Main Input'!C16</f>
        <v>Hardware</v>
      </c>
      <c r="D16" s="762" t="str">
        <f>'Main Input'!D16</f>
        <v>TOBE</v>
      </c>
      <c r="E16" s="762" t="str">
        <f>'Main Input'!E16</f>
        <v>AD-1112</v>
      </c>
      <c r="F16" s="753" t="str">
        <f>'Main Input'!F16</f>
        <v>direct</v>
      </c>
      <c r="G16" s="753" t="str">
        <f>'Main Input'!G16</f>
        <v>Server</v>
      </c>
      <c r="H16" s="753">
        <f>'Main Input'!H16</f>
        <v>0</v>
      </c>
      <c r="I16" s="753">
        <f>'Main Input'!I16</f>
        <v>0</v>
      </c>
      <c r="J16" s="753">
        <f>'Main Input'!J16</f>
        <v>0</v>
      </c>
      <c r="K16" s="753" t="str">
        <f>'Main Input'!K16</f>
        <v>FJS</v>
      </c>
      <c r="L16" s="753" t="str">
        <f>'Main Input'!L16</f>
        <v>oISDC</v>
      </c>
      <c r="M16" s="753">
        <f>'Main Input'!M16</f>
        <v>0</v>
      </c>
      <c r="N16" s="753">
        <f>'Main Input'!N16</f>
        <v>0</v>
      </c>
      <c r="O16" s="753" t="str">
        <f>'Main Input'!O16</f>
        <v>SPAIN</v>
      </c>
      <c r="P16" s="753">
        <f>'Main Input'!P16</f>
        <v>46600</v>
      </c>
      <c r="Q16" s="753" t="str">
        <f>'Main Input'!Q16</f>
        <v>EUR</v>
      </c>
      <c r="R16" s="753" t="str">
        <f>'Main Input'!R16</f>
        <v>EMEA</v>
      </c>
      <c r="S16" s="753" t="str">
        <f>'Main Input'!S16</f>
        <v>Local</v>
      </c>
      <c r="T16" s="753">
        <f>'Main Input'!T16</f>
        <v>0</v>
      </c>
      <c r="U16" s="753">
        <f>'Main Input'!U16</f>
        <v>0</v>
      </c>
      <c r="V16" s="753" t="str">
        <f>'Main Input'!V16</f>
        <v>1_ATP</v>
      </c>
      <c r="W16" s="753">
        <f>'Main Input'!W16</f>
        <v>0</v>
      </c>
      <c r="X16" s="753">
        <f>'Main Input'!X16</f>
        <v>0</v>
      </c>
      <c r="Y16" s="753">
        <f>'Main Input'!Y16</f>
        <v>0</v>
      </c>
      <c r="Z16" s="753">
        <f>'Main Input'!Z16</f>
        <v>0</v>
      </c>
      <c r="AA16" s="753">
        <f>'Main Input'!AA16</f>
        <v>0</v>
      </c>
      <c r="AB16" s="763">
        <f>'Main Input'!AB16</f>
        <v>0</v>
      </c>
      <c r="AC16" s="763" t="str">
        <f>'Main Input'!AC16</f>
        <v>Days</v>
      </c>
      <c r="AD16" s="764">
        <f>'Main Input'!AD16</f>
        <v>33</v>
      </c>
      <c r="AE16" s="765">
        <f t="shared" ca="1" si="28"/>
        <v>1743935.1156865046</v>
      </c>
      <c r="AF16" s="299">
        <f ca="1">'Profile before CoM'!AF16*f_CoMC01</f>
        <v>0</v>
      </c>
      <c r="AG16" s="300">
        <f ca="1">'Profile before CoM'!AG16*f_CoMC01</f>
        <v>0</v>
      </c>
      <c r="AH16" s="300">
        <f ca="1">'Profile before CoM'!AH16*f_CoMC01</f>
        <v>27611.385618849046</v>
      </c>
      <c r="AI16" s="300">
        <f ca="1">'Profile before CoM'!AI16*f_CoMC01</f>
        <v>27611.385618849046</v>
      </c>
      <c r="AJ16" s="300">
        <f ca="1">'Profile before CoM'!AJ16*f_CoMC01</f>
        <v>27611.385618849046</v>
      </c>
      <c r="AK16" s="300">
        <f ca="1">'Profile before CoM'!AK16*f_CoMC01</f>
        <v>27611.385618849046</v>
      </c>
      <c r="AL16" s="300">
        <f ca="1">'Profile before CoM'!AL16*f_CoMC01</f>
        <v>27611.385618849046</v>
      </c>
      <c r="AM16" s="300">
        <f ca="1">'Profile before CoM'!AM16*f_CoMC01</f>
        <v>27611.385618849046</v>
      </c>
      <c r="AN16" s="300">
        <f ca="1">'Profile before CoM'!AN16*f_CoMC01</f>
        <v>27611.385618849046</v>
      </c>
      <c r="AO16" s="300">
        <f ca="1">'Profile before CoM'!AO16*f_CoMC01</f>
        <v>27611.385618849046</v>
      </c>
      <c r="AP16" s="300">
        <f ca="1">'Profile before CoM'!AP16*f_CoMC01</f>
        <v>27611.385618849046</v>
      </c>
      <c r="AQ16" s="300">
        <f ca="1">'Profile before CoM'!AQ16*f_CoMC01</f>
        <v>27611.385618849046</v>
      </c>
      <c r="AR16" s="300">
        <f ca="1">'Profile before CoM'!AR16*f_CoMC01</f>
        <v>27611.385618849046</v>
      </c>
      <c r="AS16" s="300">
        <f ca="1">'Profile before CoM'!AS16*f_CoMC01</f>
        <v>27611.385618849046</v>
      </c>
      <c r="AT16" s="300">
        <f ca="1">'Profile before CoM'!AT16*f_CoMC01</f>
        <v>27611.385618849046</v>
      </c>
      <c r="AU16" s="300">
        <f ca="1">'Profile before CoM'!AU16*f_CoMC01</f>
        <v>27611.385618849046</v>
      </c>
      <c r="AV16" s="300">
        <f ca="1">'Profile before CoM'!AV16*f_CoMC01</f>
        <v>27611.385618849046</v>
      </c>
      <c r="AW16" s="300">
        <f ca="1">'Profile before CoM'!AW16*f_CoMC01</f>
        <v>27611.385618849046</v>
      </c>
      <c r="AX16" s="300">
        <f ca="1">'Profile before CoM'!AX16*f_CoMC01</f>
        <v>27611.385618849046</v>
      </c>
      <c r="AY16" s="300">
        <f ca="1">'Profile before CoM'!AY16*f_CoMC01</f>
        <v>27611.385618849046</v>
      </c>
      <c r="AZ16" s="300">
        <f ca="1">'Profile before CoM'!AZ16*f_CoMC01</f>
        <v>27611.385618849046</v>
      </c>
      <c r="BA16" s="300">
        <f ca="1">'Profile before CoM'!BA16*f_CoMC01</f>
        <v>27611.385618849046</v>
      </c>
      <c r="BB16" s="300">
        <f ca="1">'Profile before CoM'!BB16*f_CoMC01</f>
        <v>27611.385618849046</v>
      </c>
      <c r="BC16" s="300">
        <f ca="1">'Profile before CoM'!BC16*f_CoMC01</f>
        <v>27611.385618849046</v>
      </c>
      <c r="BD16" s="300">
        <f ca="1">'Profile before CoM'!BD16*f_CoMC01</f>
        <v>27611.385618849046</v>
      </c>
      <c r="BE16" s="300">
        <f ca="1">'Profile before CoM'!BE16*f_CoMC01</f>
        <v>27611.385618849046</v>
      </c>
      <c r="BF16" s="300">
        <f ca="1">'Profile before CoM'!BF16*f_CoMC01</f>
        <v>27611.385618849046</v>
      </c>
      <c r="BG16" s="300">
        <f ca="1">'Profile before CoM'!BG16*f_CoMC01</f>
        <v>27335.271762660559</v>
      </c>
      <c r="BH16" s="300">
        <f ca="1">'Profile before CoM'!BH16*f_CoMC01</f>
        <v>27335.271762660559</v>
      </c>
      <c r="BI16" s="300">
        <f ca="1">'Profile before CoM'!BI16*f_CoMC01</f>
        <v>27335.271762660559</v>
      </c>
      <c r="BJ16" s="300">
        <f ca="1">'Profile before CoM'!BJ16*f_CoMC01</f>
        <v>27335.271762660559</v>
      </c>
      <c r="BK16" s="300">
        <f ca="1">'Profile before CoM'!BK16*f_CoMC01</f>
        <v>27335.271762660559</v>
      </c>
      <c r="BL16" s="300">
        <f ca="1">'Profile before CoM'!BL16*f_CoMC01</f>
        <v>27335.271762660559</v>
      </c>
      <c r="BM16" s="300">
        <f ca="1">'Profile before CoM'!BM16*f_CoMC01</f>
        <v>27335.271762660559</v>
      </c>
      <c r="BN16" s="300">
        <f ca="1">'Profile before CoM'!BN16*f_CoMC01</f>
        <v>27335.271762660559</v>
      </c>
      <c r="BO16" s="300">
        <f ca="1">'Profile before CoM'!BO16*f_CoMC01</f>
        <v>27335.271762660559</v>
      </c>
      <c r="BP16" s="300">
        <f ca="1">'Profile before CoM'!BP16*f_CoMC01</f>
        <v>27335.271762660559</v>
      </c>
      <c r="BQ16" s="300">
        <f ca="1">'Profile before CoM'!BQ16*f_CoMC01</f>
        <v>27335.271762660559</v>
      </c>
      <c r="BR16" s="300">
        <f ca="1">'Profile before CoM'!BR16*f_CoMC01</f>
        <v>27335.271762660559</v>
      </c>
      <c r="BS16" s="300">
        <f ca="1">'Profile before CoM'!BS16*f_CoMC01</f>
        <v>27059.157906472068</v>
      </c>
      <c r="BT16" s="300">
        <f ca="1">'Profile before CoM'!BT16*f_CoMC01</f>
        <v>27059.157906472068</v>
      </c>
      <c r="BU16" s="300">
        <f ca="1">'Profile before CoM'!BU16*f_CoMC01</f>
        <v>27059.157906472068</v>
      </c>
      <c r="BV16" s="300">
        <f ca="1">'Profile before CoM'!BV16*f_CoMC01</f>
        <v>27059.157906472068</v>
      </c>
      <c r="BW16" s="300">
        <f ca="1">'Profile before CoM'!BW16*f_CoMC01</f>
        <v>27059.157906472068</v>
      </c>
      <c r="BX16" s="300">
        <f ca="1">'Profile before CoM'!BX16*f_CoMC01</f>
        <v>27059.157906472068</v>
      </c>
      <c r="BY16" s="300">
        <f ca="1">'Profile before CoM'!BY16*f_CoMC01</f>
        <v>27059.157906472068</v>
      </c>
      <c r="BZ16" s="300">
        <f ca="1">'Profile before CoM'!BZ16*f_CoMC01</f>
        <v>27059.157906472068</v>
      </c>
      <c r="CA16" s="300">
        <f ca="1">'Profile before CoM'!CA16*f_CoMC01</f>
        <v>27059.157906472068</v>
      </c>
      <c r="CB16" s="300">
        <f ca="1">'Profile before CoM'!CB16*f_CoMC01</f>
        <v>27059.157906472068</v>
      </c>
      <c r="CC16" s="300">
        <f ca="1">'Profile before CoM'!CC16*f_CoMC01</f>
        <v>27059.157906472068</v>
      </c>
      <c r="CD16" s="300">
        <f ca="1">'Profile before CoM'!CD16*f_CoMC01</f>
        <v>27059.157906472068</v>
      </c>
      <c r="CE16" s="300">
        <f ca="1">'Profile before CoM'!CE16*f_CoMC01</f>
        <v>26783.044050283577</v>
      </c>
      <c r="CF16" s="300">
        <f ca="1">'Profile before CoM'!CF16*f_CoMC01</f>
        <v>26783.044050283577</v>
      </c>
      <c r="CG16" s="300">
        <f ca="1">'Profile before CoM'!CG16*f_CoMC01</f>
        <v>26783.044050283577</v>
      </c>
      <c r="CH16" s="300">
        <f ca="1">'Profile before CoM'!CH16*f_CoMC01</f>
        <v>26783.044050283577</v>
      </c>
      <c r="CI16" s="300">
        <f ca="1">'Profile before CoM'!CI16*f_CoMC01</f>
        <v>26783.044050283577</v>
      </c>
      <c r="CJ16" s="300">
        <f ca="1">'Profile before CoM'!CJ16*f_CoMC01</f>
        <v>26783.044050283577</v>
      </c>
      <c r="CK16" s="300">
        <f ca="1">'Profile before CoM'!CK16*f_CoMC01</f>
        <v>26783.044050283577</v>
      </c>
      <c r="CL16" s="300">
        <f ca="1">'Profile before CoM'!CL16*f_CoMC01</f>
        <v>26783.044050283577</v>
      </c>
      <c r="CM16" s="300">
        <f ca="1">'Profile before CoM'!CM16*f_CoMC01</f>
        <v>26783.044050283577</v>
      </c>
      <c r="CN16" s="300">
        <f ca="1">'Profile before CoM'!CN16*f_CoMC01</f>
        <v>26783.044050283577</v>
      </c>
      <c r="CO16" s="300">
        <f ca="1">'Profile before CoM'!CO16*f_CoMC01</f>
        <v>26783.044050283577</v>
      </c>
      <c r="CP16" s="300">
        <f ca="1">'Profile before CoM'!CP16*f_CoMC01</f>
        <v>26783.044050283577</v>
      </c>
      <c r="CQ16" s="300">
        <f ca="1">'Profile before CoM'!CQ16*f_CoMC01</f>
        <v>26506.930194095086</v>
      </c>
      <c r="CR16" s="300">
        <f ca="1">'Profile before CoM'!CR16*f_CoMC01</f>
        <v>26506.930194095086</v>
      </c>
      <c r="CS16" s="300">
        <f ca="1">'Profile before CoM'!CS16*f_CoMC01</f>
        <v>26506.930194095086</v>
      </c>
      <c r="CT16" s="300">
        <f ca="1">'Profile before CoM'!CT16*f_CoMC01</f>
        <v>0</v>
      </c>
      <c r="CU16" s="300">
        <f ca="1">'Profile before CoM'!CU16*f_CoMC01</f>
        <v>0</v>
      </c>
      <c r="CV16" s="300">
        <f ca="1">'Profile before CoM'!CV16*f_CoMC01</f>
        <v>0</v>
      </c>
      <c r="CW16" s="300">
        <f ca="1">'Profile before CoM'!CW16*f_CoMC01</f>
        <v>0</v>
      </c>
      <c r="CX16" s="300">
        <f ca="1">'Profile before CoM'!CX16*f_CoMC01</f>
        <v>0</v>
      </c>
      <c r="CY16" s="300">
        <f ca="1">'Profile before CoM'!CY16*f_CoMC01</f>
        <v>0</v>
      </c>
      <c r="CZ16" s="300">
        <f ca="1">'Profile before CoM'!CZ16*f_CoMC01</f>
        <v>0</v>
      </c>
      <c r="DA16" s="300">
        <f ca="1">'Profile before CoM'!DA16*f_CoMC01</f>
        <v>0</v>
      </c>
      <c r="DB16" s="300">
        <f ca="1">'Profile before CoM'!DB16*f_CoMC01</f>
        <v>0</v>
      </c>
      <c r="DC16" s="300">
        <f ca="1">'Profile before CoM'!DC16*f_CoMC01</f>
        <v>0</v>
      </c>
      <c r="DD16" s="300">
        <f ca="1">'Profile before CoM'!DD16*f_CoMC01</f>
        <v>0</v>
      </c>
      <c r="DE16" s="300">
        <f ca="1">'Profile before CoM'!DE16*f_CoMC01</f>
        <v>0</v>
      </c>
      <c r="DF16" s="300">
        <f ca="1">'Profile before CoM'!DF16*f_CoMC01</f>
        <v>0</v>
      </c>
      <c r="DG16" s="300">
        <f ca="1">'Profile before CoM'!DG16*f_CoMC01</f>
        <v>0</v>
      </c>
      <c r="DH16" s="300">
        <f ca="1">'Profile before CoM'!DH16*f_CoMC01</f>
        <v>0</v>
      </c>
      <c r="DI16" s="300">
        <f ca="1">'Profile before CoM'!DI16*f_CoMC01</f>
        <v>0</v>
      </c>
      <c r="DJ16" s="300">
        <f ca="1">'Profile before CoM'!DJ16*f_CoMC01</f>
        <v>0</v>
      </c>
      <c r="DK16" s="300">
        <f ca="1">'Profile before CoM'!DK16*f_CoMC01</f>
        <v>0</v>
      </c>
      <c r="DL16" s="300">
        <f ca="1">'Profile before CoM'!DL16*f_CoMC01</f>
        <v>0</v>
      </c>
      <c r="DM16" s="300">
        <f ca="1">'Profile before CoM'!DM16*f_CoMC01</f>
        <v>0</v>
      </c>
      <c r="DN16" s="300">
        <f ca="1">'Profile before CoM'!DN16*f_CoMC01</f>
        <v>0</v>
      </c>
      <c r="DO16" s="300">
        <f ca="1">'Profile before CoM'!DO16*f_CoMC01</f>
        <v>0</v>
      </c>
      <c r="DP16" s="300">
        <f ca="1">'Profile before CoM'!DP16*f_CoMC01</f>
        <v>0</v>
      </c>
      <c r="DQ16" s="300">
        <f ca="1">'Profile before CoM'!DQ16*f_CoMC01</f>
        <v>0</v>
      </c>
      <c r="DR16" s="300">
        <f ca="1">'Profile before CoM'!DR16*f_CoMC01</f>
        <v>0</v>
      </c>
      <c r="DS16" s="300">
        <f ca="1">'Profile before CoM'!DS16*f_CoMC01</f>
        <v>0</v>
      </c>
      <c r="DT16" s="300">
        <f ca="1">'Profile before CoM'!DT16*f_CoMC01</f>
        <v>0</v>
      </c>
      <c r="DU16" s="300">
        <f ca="1">'Profile before CoM'!DU16*f_CoMC01</f>
        <v>0</v>
      </c>
      <c r="DV16" s="300">
        <f ca="1">'Profile before CoM'!DV16*f_CoMC01</f>
        <v>0</v>
      </c>
      <c r="DW16" s="300">
        <f ca="1">'Profile before CoM'!DW16*f_CoMC01</f>
        <v>0</v>
      </c>
      <c r="DX16" s="300">
        <f ca="1">'Profile before CoM'!DX16*f_CoMC01</f>
        <v>0</v>
      </c>
      <c r="DY16" s="300">
        <f ca="1">'Profile before CoM'!DY16*f_CoMC01</f>
        <v>0</v>
      </c>
      <c r="DZ16" s="300">
        <f ca="1">'Profile before CoM'!DZ16*f_CoMC01</f>
        <v>0</v>
      </c>
      <c r="EA16" s="300">
        <f ca="1">'Profile before CoM'!EA16*f_CoMC01</f>
        <v>0</v>
      </c>
      <c r="EB16" s="300">
        <f ca="1">'Profile before CoM'!EB16*f_CoMC01</f>
        <v>0</v>
      </c>
      <c r="EC16" s="300">
        <f ca="1">'Profile before CoM'!EC16*f_CoMC01</f>
        <v>0</v>
      </c>
      <c r="ED16" s="300">
        <f ca="1">'Profile before CoM'!ED16*f_CoMC01</f>
        <v>0</v>
      </c>
      <c r="EE16" s="300">
        <f ca="1">'Profile before CoM'!EE16*f_CoMC01</f>
        <v>0</v>
      </c>
      <c r="EF16" s="300">
        <f ca="1">'Profile before CoM'!EF16*f_CoMC01</f>
        <v>0</v>
      </c>
      <c r="EG16" s="300">
        <f ca="1">'Profile before CoM'!EG16*f_CoMC01</f>
        <v>0</v>
      </c>
      <c r="EH16" s="300">
        <f ca="1">'Profile before CoM'!EH16*f_CoMC01</f>
        <v>0</v>
      </c>
      <c r="EI16" s="300">
        <f ca="1">'Profile before CoM'!EI16*f_CoMC01</f>
        <v>0</v>
      </c>
      <c r="EJ16" s="300">
        <f ca="1">'Profile before CoM'!EJ16*f_CoMC01</f>
        <v>0</v>
      </c>
      <c r="EK16" s="300">
        <f ca="1">'Profile before CoM'!EK16*f_CoMC01</f>
        <v>0</v>
      </c>
      <c r="EL16" s="300">
        <f ca="1">'Profile before CoM'!EL16*f_CoMC01</f>
        <v>0</v>
      </c>
      <c r="EM16" s="300">
        <f ca="1">'Profile before CoM'!EM16*f_CoMC01</f>
        <v>0</v>
      </c>
      <c r="EN16" s="300">
        <f ca="1">'Profile before CoM'!EN16*f_CoMC01</f>
        <v>0</v>
      </c>
      <c r="EO16" s="300">
        <f ca="1">'Profile before CoM'!EO16*f_CoMC01</f>
        <v>0</v>
      </c>
      <c r="EP16" s="300">
        <f ca="1">'Profile before CoM'!EP16*f_CoMC01</f>
        <v>0</v>
      </c>
      <c r="EQ16" s="300">
        <f ca="1">'Profile before CoM'!EQ16*f_CoMC01</f>
        <v>0</v>
      </c>
      <c r="ER16" s="300">
        <f ca="1">'Profile before CoM'!ER16*f_CoMC01</f>
        <v>0</v>
      </c>
      <c r="ES16" s="300">
        <f ca="1">'Profile before CoM'!ES16*f_CoMC01</f>
        <v>0</v>
      </c>
      <c r="ET16" s="300">
        <f ca="1">'Profile before CoM'!ET16*f_CoMC01</f>
        <v>0</v>
      </c>
      <c r="EU16" s="300">
        <f ca="1">'Profile before CoM'!EU16*f_CoMC01</f>
        <v>0</v>
      </c>
      <c r="EV16" s="300">
        <f ca="1">'Profile before CoM'!EV16*f_CoMC01</f>
        <v>0</v>
      </c>
      <c r="EW16" s="300">
        <f ca="1">'Profile before CoM'!EW16*f_CoMC01</f>
        <v>0</v>
      </c>
      <c r="EX16" s="300">
        <f ca="1">'Profile before CoM'!EX16*f_CoMC01</f>
        <v>0</v>
      </c>
      <c r="EY16" s="612"/>
      <c r="EZ16" s="757" t="str">
        <f>'Main Input'!EZ16</f>
        <v>RPI</v>
      </c>
      <c r="FA16" s="757" t="str">
        <f>'Main Input'!FA16</f>
        <v>N/A</v>
      </c>
      <c r="FB16" s="766" t="str">
        <f>'Main Input'!FB16</f>
        <v>3 years</v>
      </c>
      <c r="FC16" s="766" t="str">
        <f>'Main Input'!FC16</f>
        <v>IT Solutions</v>
      </c>
      <c r="FD16" s="766" t="str">
        <f>'Main Input'!FD16</f>
        <v>Managed Services</v>
      </c>
      <c r="FE16" s="757" t="str">
        <f>'Main Input'!FE16</f>
        <v>Capex</v>
      </c>
      <c r="FF16" s="757" t="str">
        <f>'Main Input'!FF16</f>
        <v>ContractAccrual</v>
      </c>
      <c r="FG16" s="757" t="str">
        <f>'Main Input'!FG16</f>
        <v>ASS-13</v>
      </c>
      <c r="FH16" s="767" t="str">
        <f>'Main Input'!FH16</f>
        <v>A</v>
      </c>
      <c r="FI16" s="768">
        <f>'Main Input'!FI16</f>
        <v>0.22</v>
      </c>
      <c r="FJ16" s="768">
        <f>'Main Input'!FJ16</f>
        <v>0</v>
      </c>
      <c r="FK16" s="612"/>
      <c r="FL16" s="531">
        <f t="shared" si="29"/>
        <v>0</v>
      </c>
      <c r="FM16" s="86"/>
      <c r="FN16" s="612"/>
    </row>
    <row r="17" spans="1:170" ht="12.75" customHeight="1">
      <c r="A17" s="750" t="str">
        <f>'Main Input'!A17</f>
        <v>Pepe</v>
      </c>
      <c r="B17" s="762" t="str">
        <f>'Main Input'!B17</f>
        <v>EDRM</v>
      </c>
      <c r="C17" s="762" t="str">
        <f>'Main Input'!C17</f>
        <v>Hardware</v>
      </c>
      <c r="D17" s="762" t="str">
        <f>'Main Input'!D17</f>
        <v>TOBE</v>
      </c>
      <c r="E17" s="762" t="str">
        <f>'Main Input'!E17</f>
        <v>AD-1114</v>
      </c>
      <c r="F17" s="753" t="str">
        <f>'Main Input'!F17</f>
        <v>direct</v>
      </c>
      <c r="G17" s="753" t="str">
        <f>'Main Input'!G17</f>
        <v>Server</v>
      </c>
      <c r="H17" s="753">
        <f>'Main Input'!H17</f>
        <v>0</v>
      </c>
      <c r="I17" s="753">
        <f>'Main Input'!I17</f>
        <v>0</v>
      </c>
      <c r="J17" s="753">
        <f>'Main Input'!J17</f>
        <v>0</v>
      </c>
      <c r="K17" s="753" t="str">
        <f>'Main Input'!K17</f>
        <v>FJS</v>
      </c>
      <c r="L17" s="753" t="str">
        <f>'Main Input'!L17</f>
        <v>oISDC</v>
      </c>
      <c r="M17" s="753">
        <f>'Main Input'!M17</f>
        <v>0</v>
      </c>
      <c r="N17" s="753">
        <f>'Main Input'!N17</f>
        <v>0</v>
      </c>
      <c r="O17" s="753" t="str">
        <f>'Main Input'!O17</f>
        <v>SPAIN</v>
      </c>
      <c r="P17" s="753">
        <f>'Main Input'!P17</f>
        <v>35900</v>
      </c>
      <c r="Q17" s="753" t="str">
        <f>'Main Input'!Q17</f>
        <v>EUR</v>
      </c>
      <c r="R17" s="753" t="str">
        <f>'Main Input'!R17</f>
        <v>EMEA</v>
      </c>
      <c r="S17" s="753" t="str">
        <f>'Main Input'!S17</f>
        <v>Local</v>
      </c>
      <c r="T17" s="753">
        <f>'Main Input'!T17</f>
        <v>0</v>
      </c>
      <c r="U17" s="753">
        <f>'Main Input'!U17</f>
        <v>0</v>
      </c>
      <c r="V17" s="753" t="str">
        <f>'Main Input'!V17</f>
        <v>1_ATP</v>
      </c>
      <c r="W17" s="753">
        <f>'Main Input'!W17</f>
        <v>0</v>
      </c>
      <c r="X17" s="753">
        <f>'Main Input'!X17</f>
        <v>0</v>
      </c>
      <c r="Y17" s="753">
        <f>'Main Input'!Y17</f>
        <v>0</v>
      </c>
      <c r="Z17" s="753">
        <f>'Main Input'!Z17</f>
        <v>0</v>
      </c>
      <c r="AA17" s="753">
        <f>'Main Input'!AA17</f>
        <v>0</v>
      </c>
      <c r="AB17" s="763">
        <f>'Main Input'!AB17</f>
        <v>0</v>
      </c>
      <c r="AC17" s="763" t="str">
        <f>'Main Input'!AC17</f>
        <v>Days</v>
      </c>
      <c r="AD17" s="764">
        <f>'Main Input'!AD17</f>
        <v>47</v>
      </c>
      <c r="AE17" s="765">
        <f t="shared" ca="1" si="28"/>
        <v>1896637.8016601091</v>
      </c>
      <c r="AF17" s="299">
        <f ca="1">'Profile before CoM'!AF17*f_CoMC01</f>
        <v>0</v>
      </c>
      <c r="AG17" s="300">
        <f ca="1">'Profile before CoM'!AG17*f_CoMC01</f>
        <v>0</v>
      </c>
      <c r="AH17" s="300">
        <f ca="1">'Profile before CoM'!AH17*f_CoMC01</f>
        <v>30029.097556366505</v>
      </c>
      <c r="AI17" s="300">
        <f ca="1">'Profile before CoM'!AI17*f_CoMC01</f>
        <v>30029.097556366505</v>
      </c>
      <c r="AJ17" s="300">
        <f ca="1">'Profile before CoM'!AJ17*f_CoMC01</f>
        <v>30029.097556366505</v>
      </c>
      <c r="AK17" s="300">
        <f ca="1">'Profile before CoM'!AK17*f_CoMC01</f>
        <v>30029.097556366505</v>
      </c>
      <c r="AL17" s="300">
        <f ca="1">'Profile before CoM'!AL17*f_CoMC01</f>
        <v>30029.097556366505</v>
      </c>
      <c r="AM17" s="300">
        <f ca="1">'Profile before CoM'!AM17*f_CoMC01</f>
        <v>30029.097556366505</v>
      </c>
      <c r="AN17" s="300">
        <f ca="1">'Profile before CoM'!AN17*f_CoMC01</f>
        <v>30029.097556366505</v>
      </c>
      <c r="AO17" s="300">
        <f ca="1">'Profile before CoM'!AO17*f_CoMC01</f>
        <v>30029.097556366505</v>
      </c>
      <c r="AP17" s="300">
        <f ca="1">'Profile before CoM'!AP17*f_CoMC01</f>
        <v>30029.097556366505</v>
      </c>
      <c r="AQ17" s="300">
        <f ca="1">'Profile before CoM'!AQ17*f_CoMC01</f>
        <v>30029.097556366505</v>
      </c>
      <c r="AR17" s="300">
        <f ca="1">'Profile before CoM'!AR17*f_CoMC01</f>
        <v>30029.097556366505</v>
      </c>
      <c r="AS17" s="300">
        <f ca="1">'Profile before CoM'!AS17*f_CoMC01</f>
        <v>30029.097556366505</v>
      </c>
      <c r="AT17" s="300">
        <f ca="1">'Profile before CoM'!AT17*f_CoMC01</f>
        <v>30029.097556366505</v>
      </c>
      <c r="AU17" s="300">
        <f ca="1">'Profile before CoM'!AU17*f_CoMC01</f>
        <v>30029.097556366505</v>
      </c>
      <c r="AV17" s="300">
        <f ca="1">'Profile before CoM'!AV17*f_CoMC01</f>
        <v>30029.097556366505</v>
      </c>
      <c r="AW17" s="300">
        <f ca="1">'Profile before CoM'!AW17*f_CoMC01</f>
        <v>30029.097556366505</v>
      </c>
      <c r="AX17" s="300">
        <f ca="1">'Profile before CoM'!AX17*f_CoMC01</f>
        <v>30029.097556366505</v>
      </c>
      <c r="AY17" s="300">
        <f ca="1">'Profile before CoM'!AY17*f_CoMC01</f>
        <v>30029.097556366505</v>
      </c>
      <c r="AZ17" s="300">
        <f ca="1">'Profile before CoM'!AZ17*f_CoMC01</f>
        <v>30029.097556366505</v>
      </c>
      <c r="BA17" s="300">
        <f ca="1">'Profile before CoM'!BA17*f_CoMC01</f>
        <v>30029.097556366505</v>
      </c>
      <c r="BB17" s="300">
        <f ca="1">'Profile before CoM'!BB17*f_CoMC01</f>
        <v>30029.097556366505</v>
      </c>
      <c r="BC17" s="300">
        <f ca="1">'Profile before CoM'!BC17*f_CoMC01</f>
        <v>30029.097556366505</v>
      </c>
      <c r="BD17" s="300">
        <f ca="1">'Profile before CoM'!BD17*f_CoMC01</f>
        <v>30029.097556366505</v>
      </c>
      <c r="BE17" s="300">
        <f ca="1">'Profile before CoM'!BE17*f_CoMC01</f>
        <v>30029.097556366505</v>
      </c>
      <c r="BF17" s="300">
        <f ca="1">'Profile before CoM'!BF17*f_CoMC01</f>
        <v>30029.097556366505</v>
      </c>
      <c r="BG17" s="300">
        <f ca="1">'Profile before CoM'!BG17*f_CoMC01</f>
        <v>29728.806580802837</v>
      </c>
      <c r="BH17" s="300">
        <f ca="1">'Profile before CoM'!BH17*f_CoMC01</f>
        <v>29728.806580802837</v>
      </c>
      <c r="BI17" s="300">
        <f ca="1">'Profile before CoM'!BI17*f_CoMC01</f>
        <v>29728.806580802837</v>
      </c>
      <c r="BJ17" s="300">
        <f ca="1">'Profile before CoM'!BJ17*f_CoMC01</f>
        <v>29728.806580802837</v>
      </c>
      <c r="BK17" s="300">
        <f ca="1">'Profile before CoM'!BK17*f_CoMC01</f>
        <v>29728.806580802837</v>
      </c>
      <c r="BL17" s="300">
        <f ca="1">'Profile before CoM'!BL17*f_CoMC01</f>
        <v>29728.806580802837</v>
      </c>
      <c r="BM17" s="300">
        <f ca="1">'Profile before CoM'!BM17*f_CoMC01</f>
        <v>29728.806580802837</v>
      </c>
      <c r="BN17" s="300">
        <f ca="1">'Profile before CoM'!BN17*f_CoMC01</f>
        <v>29728.806580802837</v>
      </c>
      <c r="BO17" s="300">
        <f ca="1">'Profile before CoM'!BO17*f_CoMC01</f>
        <v>29728.806580802837</v>
      </c>
      <c r="BP17" s="300">
        <f ca="1">'Profile before CoM'!BP17*f_CoMC01</f>
        <v>29728.806580802837</v>
      </c>
      <c r="BQ17" s="300">
        <f ca="1">'Profile before CoM'!BQ17*f_CoMC01</f>
        <v>29728.806580802837</v>
      </c>
      <c r="BR17" s="300">
        <f ca="1">'Profile before CoM'!BR17*f_CoMC01</f>
        <v>29728.806580802837</v>
      </c>
      <c r="BS17" s="300">
        <f ca="1">'Profile before CoM'!BS17*f_CoMC01</f>
        <v>29428.515605239172</v>
      </c>
      <c r="BT17" s="300">
        <f ca="1">'Profile before CoM'!BT17*f_CoMC01</f>
        <v>29428.515605239172</v>
      </c>
      <c r="BU17" s="300">
        <f ca="1">'Profile before CoM'!BU17*f_CoMC01</f>
        <v>29428.515605239172</v>
      </c>
      <c r="BV17" s="300">
        <f ca="1">'Profile before CoM'!BV17*f_CoMC01</f>
        <v>29428.515605239172</v>
      </c>
      <c r="BW17" s="300">
        <f ca="1">'Profile before CoM'!BW17*f_CoMC01</f>
        <v>29428.515605239172</v>
      </c>
      <c r="BX17" s="300">
        <f ca="1">'Profile before CoM'!BX17*f_CoMC01</f>
        <v>29428.515605239172</v>
      </c>
      <c r="BY17" s="300">
        <f ca="1">'Profile before CoM'!BY17*f_CoMC01</f>
        <v>29428.515605239172</v>
      </c>
      <c r="BZ17" s="300">
        <f ca="1">'Profile before CoM'!BZ17*f_CoMC01</f>
        <v>29428.515605239172</v>
      </c>
      <c r="CA17" s="300">
        <f ca="1">'Profile before CoM'!CA17*f_CoMC01</f>
        <v>29428.515605239172</v>
      </c>
      <c r="CB17" s="300">
        <f ca="1">'Profile before CoM'!CB17*f_CoMC01</f>
        <v>29428.515605239172</v>
      </c>
      <c r="CC17" s="300">
        <f ca="1">'Profile before CoM'!CC17*f_CoMC01</f>
        <v>29428.515605239172</v>
      </c>
      <c r="CD17" s="300">
        <f ca="1">'Profile before CoM'!CD17*f_CoMC01</f>
        <v>29428.515605239172</v>
      </c>
      <c r="CE17" s="300">
        <f ca="1">'Profile before CoM'!CE17*f_CoMC01</f>
        <v>29128.224629675507</v>
      </c>
      <c r="CF17" s="300">
        <f ca="1">'Profile before CoM'!CF17*f_CoMC01</f>
        <v>29128.224629675507</v>
      </c>
      <c r="CG17" s="300">
        <f ca="1">'Profile before CoM'!CG17*f_CoMC01</f>
        <v>29128.224629675507</v>
      </c>
      <c r="CH17" s="300">
        <f ca="1">'Profile before CoM'!CH17*f_CoMC01</f>
        <v>29128.224629675507</v>
      </c>
      <c r="CI17" s="300">
        <f ca="1">'Profile before CoM'!CI17*f_CoMC01</f>
        <v>29128.224629675507</v>
      </c>
      <c r="CJ17" s="300">
        <f ca="1">'Profile before CoM'!CJ17*f_CoMC01</f>
        <v>29128.224629675507</v>
      </c>
      <c r="CK17" s="300">
        <f ca="1">'Profile before CoM'!CK17*f_CoMC01</f>
        <v>29128.224629675507</v>
      </c>
      <c r="CL17" s="300">
        <f ca="1">'Profile before CoM'!CL17*f_CoMC01</f>
        <v>29128.224629675507</v>
      </c>
      <c r="CM17" s="300">
        <f ca="1">'Profile before CoM'!CM17*f_CoMC01</f>
        <v>29128.224629675507</v>
      </c>
      <c r="CN17" s="300">
        <f ca="1">'Profile before CoM'!CN17*f_CoMC01</f>
        <v>29128.224629675507</v>
      </c>
      <c r="CO17" s="300">
        <f ca="1">'Profile before CoM'!CO17*f_CoMC01</f>
        <v>29128.224629675507</v>
      </c>
      <c r="CP17" s="300">
        <f ca="1">'Profile before CoM'!CP17*f_CoMC01</f>
        <v>29128.224629675507</v>
      </c>
      <c r="CQ17" s="300">
        <f ca="1">'Profile before CoM'!CQ17*f_CoMC01</f>
        <v>28827.933654111843</v>
      </c>
      <c r="CR17" s="300">
        <f ca="1">'Profile before CoM'!CR17*f_CoMC01</f>
        <v>28827.933654111843</v>
      </c>
      <c r="CS17" s="300">
        <f ca="1">'Profile before CoM'!CS17*f_CoMC01</f>
        <v>28827.933654111843</v>
      </c>
      <c r="CT17" s="300">
        <f ca="1">'Profile before CoM'!CT17*f_CoMC01</f>
        <v>0</v>
      </c>
      <c r="CU17" s="300">
        <f ca="1">'Profile before CoM'!CU17*f_CoMC01</f>
        <v>0</v>
      </c>
      <c r="CV17" s="300">
        <f ca="1">'Profile before CoM'!CV17*f_CoMC01</f>
        <v>0</v>
      </c>
      <c r="CW17" s="300">
        <f ca="1">'Profile before CoM'!CW17*f_CoMC01</f>
        <v>0</v>
      </c>
      <c r="CX17" s="300">
        <f ca="1">'Profile before CoM'!CX17*f_CoMC01</f>
        <v>0</v>
      </c>
      <c r="CY17" s="300">
        <f ca="1">'Profile before CoM'!CY17*f_CoMC01</f>
        <v>0</v>
      </c>
      <c r="CZ17" s="300">
        <f ca="1">'Profile before CoM'!CZ17*f_CoMC01</f>
        <v>0</v>
      </c>
      <c r="DA17" s="300">
        <f ca="1">'Profile before CoM'!DA17*f_CoMC01</f>
        <v>0</v>
      </c>
      <c r="DB17" s="300">
        <f ca="1">'Profile before CoM'!DB17*f_CoMC01</f>
        <v>0</v>
      </c>
      <c r="DC17" s="300">
        <f ca="1">'Profile before CoM'!DC17*f_CoMC01</f>
        <v>0</v>
      </c>
      <c r="DD17" s="300">
        <f ca="1">'Profile before CoM'!DD17*f_CoMC01</f>
        <v>0</v>
      </c>
      <c r="DE17" s="300">
        <f ca="1">'Profile before CoM'!DE17*f_CoMC01</f>
        <v>0</v>
      </c>
      <c r="DF17" s="300">
        <f ca="1">'Profile before CoM'!DF17*f_CoMC01</f>
        <v>0</v>
      </c>
      <c r="DG17" s="300">
        <f ca="1">'Profile before CoM'!DG17*f_CoMC01</f>
        <v>0</v>
      </c>
      <c r="DH17" s="300">
        <f ca="1">'Profile before CoM'!DH17*f_CoMC01</f>
        <v>0</v>
      </c>
      <c r="DI17" s="300">
        <f ca="1">'Profile before CoM'!DI17*f_CoMC01</f>
        <v>0</v>
      </c>
      <c r="DJ17" s="300">
        <f ca="1">'Profile before CoM'!DJ17*f_CoMC01</f>
        <v>0</v>
      </c>
      <c r="DK17" s="300">
        <f ca="1">'Profile before CoM'!DK17*f_CoMC01</f>
        <v>0</v>
      </c>
      <c r="DL17" s="300">
        <f ca="1">'Profile before CoM'!DL17*f_CoMC01</f>
        <v>0</v>
      </c>
      <c r="DM17" s="300">
        <f ca="1">'Profile before CoM'!DM17*f_CoMC01</f>
        <v>0</v>
      </c>
      <c r="DN17" s="300">
        <f ca="1">'Profile before CoM'!DN17*f_CoMC01</f>
        <v>0</v>
      </c>
      <c r="DO17" s="300">
        <f ca="1">'Profile before CoM'!DO17*f_CoMC01</f>
        <v>0</v>
      </c>
      <c r="DP17" s="300">
        <f ca="1">'Profile before CoM'!DP17*f_CoMC01</f>
        <v>0</v>
      </c>
      <c r="DQ17" s="300">
        <f ca="1">'Profile before CoM'!DQ17*f_CoMC01</f>
        <v>0</v>
      </c>
      <c r="DR17" s="300">
        <f ca="1">'Profile before CoM'!DR17*f_CoMC01</f>
        <v>0</v>
      </c>
      <c r="DS17" s="300">
        <f ca="1">'Profile before CoM'!DS17*f_CoMC01</f>
        <v>0</v>
      </c>
      <c r="DT17" s="300">
        <f ca="1">'Profile before CoM'!DT17*f_CoMC01</f>
        <v>0</v>
      </c>
      <c r="DU17" s="300">
        <f ca="1">'Profile before CoM'!DU17*f_CoMC01</f>
        <v>0</v>
      </c>
      <c r="DV17" s="300">
        <f ca="1">'Profile before CoM'!DV17*f_CoMC01</f>
        <v>0</v>
      </c>
      <c r="DW17" s="300">
        <f ca="1">'Profile before CoM'!DW17*f_CoMC01</f>
        <v>0</v>
      </c>
      <c r="DX17" s="300">
        <f ca="1">'Profile before CoM'!DX17*f_CoMC01</f>
        <v>0</v>
      </c>
      <c r="DY17" s="300">
        <f ca="1">'Profile before CoM'!DY17*f_CoMC01</f>
        <v>0</v>
      </c>
      <c r="DZ17" s="300">
        <f ca="1">'Profile before CoM'!DZ17*f_CoMC01</f>
        <v>0</v>
      </c>
      <c r="EA17" s="300">
        <f ca="1">'Profile before CoM'!EA17*f_CoMC01</f>
        <v>0</v>
      </c>
      <c r="EB17" s="300">
        <f ca="1">'Profile before CoM'!EB17*f_CoMC01</f>
        <v>0</v>
      </c>
      <c r="EC17" s="300">
        <f ca="1">'Profile before CoM'!EC17*f_CoMC01</f>
        <v>0</v>
      </c>
      <c r="ED17" s="300">
        <f ca="1">'Profile before CoM'!ED17*f_CoMC01</f>
        <v>0</v>
      </c>
      <c r="EE17" s="300">
        <f ca="1">'Profile before CoM'!EE17*f_CoMC01</f>
        <v>0</v>
      </c>
      <c r="EF17" s="300">
        <f ca="1">'Profile before CoM'!EF17*f_CoMC01</f>
        <v>0</v>
      </c>
      <c r="EG17" s="300">
        <f ca="1">'Profile before CoM'!EG17*f_CoMC01</f>
        <v>0</v>
      </c>
      <c r="EH17" s="300">
        <f ca="1">'Profile before CoM'!EH17*f_CoMC01</f>
        <v>0</v>
      </c>
      <c r="EI17" s="300">
        <f ca="1">'Profile before CoM'!EI17*f_CoMC01</f>
        <v>0</v>
      </c>
      <c r="EJ17" s="300">
        <f ca="1">'Profile before CoM'!EJ17*f_CoMC01</f>
        <v>0</v>
      </c>
      <c r="EK17" s="300">
        <f ca="1">'Profile before CoM'!EK17*f_CoMC01</f>
        <v>0</v>
      </c>
      <c r="EL17" s="300">
        <f ca="1">'Profile before CoM'!EL17*f_CoMC01</f>
        <v>0</v>
      </c>
      <c r="EM17" s="300">
        <f ca="1">'Profile before CoM'!EM17*f_CoMC01</f>
        <v>0</v>
      </c>
      <c r="EN17" s="300">
        <f ca="1">'Profile before CoM'!EN17*f_CoMC01</f>
        <v>0</v>
      </c>
      <c r="EO17" s="300">
        <f ca="1">'Profile before CoM'!EO17*f_CoMC01</f>
        <v>0</v>
      </c>
      <c r="EP17" s="300">
        <f ca="1">'Profile before CoM'!EP17*f_CoMC01</f>
        <v>0</v>
      </c>
      <c r="EQ17" s="300">
        <f ca="1">'Profile before CoM'!EQ17*f_CoMC01</f>
        <v>0</v>
      </c>
      <c r="ER17" s="300">
        <f ca="1">'Profile before CoM'!ER17*f_CoMC01</f>
        <v>0</v>
      </c>
      <c r="ES17" s="300">
        <f ca="1">'Profile before CoM'!ES17*f_CoMC01</f>
        <v>0</v>
      </c>
      <c r="ET17" s="300">
        <f ca="1">'Profile before CoM'!ET17*f_CoMC01</f>
        <v>0</v>
      </c>
      <c r="EU17" s="300">
        <f ca="1">'Profile before CoM'!EU17*f_CoMC01</f>
        <v>0</v>
      </c>
      <c r="EV17" s="300">
        <f ca="1">'Profile before CoM'!EV17*f_CoMC01</f>
        <v>0</v>
      </c>
      <c r="EW17" s="300">
        <f ca="1">'Profile before CoM'!EW17*f_CoMC01</f>
        <v>0</v>
      </c>
      <c r="EX17" s="300">
        <f ca="1">'Profile before CoM'!EX17*f_CoMC01</f>
        <v>0</v>
      </c>
      <c r="EY17" s="612"/>
      <c r="EZ17" s="757" t="str">
        <f>'Main Input'!EZ17</f>
        <v>RPI</v>
      </c>
      <c r="FA17" s="757" t="str">
        <f>'Main Input'!FA17</f>
        <v>N/A</v>
      </c>
      <c r="FB17" s="766" t="str">
        <f>'Main Input'!FB17</f>
        <v>3 years</v>
      </c>
      <c r="FC17" s="766" t="str">
        <f>'Main Input'!FC17</f>
        <v>IT Solutions</v>
      </c>
      <c r="FD17" s="766" t="str">
        <f>'Main Input'!FD17</f>
        <v>Managed Services</v>
      </c>
      <c r="FE17" s="757" t="str">
        <f>'Main Input'!FE17</f>
        <v>Capex</v>
      </c>
      <c r="FF17" s="757" t="str">
        <f>'Main Input'!FF17</f>
        <v>ContractAccrual</v>
      </c>
      <c r="FG17" s="757" t="str">
        <f>'Main Input'!FG17</f>
        <v>ASS-14</v>
      </c>
      <c r="FH17" s="767" t="str">
        <f>'Main Input'!FH17</f>
        <v>A</v>
      </c>
      <c r="FI17" s="768">
        <f>'Main Input'!FI17</f>
        <v>0.22</v>
      </c>
      <c r="FJ17" s="768">
        <f>'Main Input'!FJ17</f>
        <v>0</v>
      </c>
      <c r="FK17" s="612"/>
      <c r="FL17" s="531">
        <f t="shared" si="29"/>
        <v>0</v>
      </c>
      <c r="FM17" s="86"/>
      <c r="FN17" s="612"/>
    </row>
    <row r="18" spans="1:170" ht="12.75" customHeight="1">
      <c r="A18" s="750" t="str">
        <f>'Main Input'!A18</f>
        <v>Chema</v>
      </c>
      <c r="B18" s="762" t="str">
        <f>'Main Input'!B18</f>
        <v>Business Unit</v>
      </c>
      <c r="C18" s="762" t="str">
        <f>'Main Input'!C18</f>
        <v>Labour</v>
      </c>
      <c r="D18" s="762" t="str">
        <f>'Main Input'!D18</f>
        <v>TRF</v>
      </c>
      <c r="E18" s="762" t="str">
        <f>'Main Input'!E18</f>
        <v>Infrastructure</v>
      </c>
      <c r="F18" s="753" t="str">
        <f>'Main Input'!F18</f>
        <v>direct</v>
      </c>
      <c r="G18" s="753" t="str">
        <f>'Main Input'!G18</f>
        <v>Person</v>
      </c>
      <c r="H18" s="753">
        <f>'Main Input'!H18</f>
        <v>0</v>
      </c>
      <c r="I18" s="753">
        <f>'Main Input'!I18</f>
        <v>0</v>
      </c>
      <c r="J18" s="753">
        <f>'Main Input'!J18</f>
        <v>0</v>
      </c>
      <c r="K18" s="753" t="str">
        <f>'Main Input'!K18</f>
        <v>FJS</v>
      </c>
      <c r="L18" s="753" t="str">
        <f>'Main Input'!L18</f>
        <v>oCSSD</v>
      </c>
      <c r="M18" s="753">
        <f>'Main Input'!M18</f>
        <v>0</v>
      </c>
      <c r="N18" s="753">
        <f>'Main Input'!N18</f>
        <v>0</v>
      </c>
      <c r="O18" s="753" t="str">
        <f>'Main Input'!O18</f>
        <v>SPAIN</v>
      </c>
      <c r="P18" s="753">
        <f>'Main Input'!P18</f>
        <v>480</v>
      </c>
      <c r="Q18" s="753" t="str">
        <f>'Main Input'!Q18</f>
        <v>EUR</v>
      </c>
      <c r="R18" s="753" t="str">
        <f>'Main Input'!R18</f>
        <v>EMEA</v>
      </c>
      <c r="S18" s="753" t="str">
        <f>'Main Input'!S18</f>
        <v>Local</v>
      </c>
      <c r="T18" s="753">
        <f>'Main Input'!T18</f>
        <v>0</v>
      </c>
      <c r="U18" s="753">
        <f>'Main Input'!U18</f>
        <v>0</v>
      </c>
      <c r="V18" s="753" t="str">
        <f>'Main Input'!V18</f>
        <v>ZZZ</v>
      </c>
      <c r="W18" s="753">
        <f>'Main Input'!W18</f>
        <v>0</v>
      </c>
      <c r="X18" s="753">
        <f>'Main Input'!X18</f>
        <v>0</v>
      </c>
      <c r="Y18" s="753">
        <f>'Main Input'!Y18</f>
        <v>0</v>
      </c>
      <c r="Z18" s="753">
        <f>'Main Input'!Z18</f>
        <v>0</v>
      </c>
      <c r="AA18" s="753">
        <f>'Main Input'!AA18</f>
        <v>0</v>
      </c>
      <c r="AB18" s="763">
        <f>'Main Input'!AB18</f>
        <v>0</v>
      </c>
      <c r="AC18" s="763" t="str">
        <f>'Main Input'!AC18</f>
        <v>Money</v>
      </c>
      <c r="AD18" s="764">
        <f>'Main Input'!AD18</f>
        <v>165</v>
      </c>
      <c r="AE18" s="765">
        <f t="shared" ca="1" si="28"/>
        <v>106066.45271193354</v>
      </c>
      <c r="AF18" s="299">
        <f ca="1">'Profile before CoM'!AF18*f_CoMC01</f>
        <v>0</v>
      </c>
      <c r="AG18" s="300">
        <f ca="1">'Profile before CoM'!AG18*f_CoMC01</f>
        <v>893.91554149300794</v>
      </c>
      <c r="AH18" s="300">
        <f ca="1">'Profile before CoM'!AH18*f_CoMC01</f>
        <v>1140.7828361814047</v>
      </c>
      <c r="AI18" s="300">
        <f ca="1">'Profile before CoM'!AI18*f_CoMC01</f>
        <v>54645.842837263561</v>
      </c>
      <c r="AJ18" s="300">
        <f ca="1">'Profile before CoM'!AJ18*f_CoMC01</f>
        <v>1472.1536874331098</v>
      </c>
      <c r="AK18" s="300">
        <f ca="1">'Profile before CoM'!AK18*f_CoMC01</f>
        <v>3128.0597161022233</v>
      </c>
      <c r="AL18" s="300">
        <f ca="1">'Profile before CoM'!AL18*f_CoMC01</f>
        <v>1322.7543597494537</v>
      </c>
      <c r="AM18" s="300">
        <f ca="1">'Profile before CoM'!AM18*f_CoMC01</f>
        <v>1322.7543597494537</v>
      </c>
      <c r="AN18" s="300">
        <f ca="1">'Profile before CoM'!AN18*f_CoMC01</f>
        <v>712.18830216674917</v>
      </c>
      <c r="AO18" s="300">
        <f ca="1">'Profile before CoM'!AO18*f_CoMC01</f>
        <v>712.18830216673734</v>
      </c>
      <c r="AP18" s="300">
        <f ca="1">'Profile before CoM'!AP18*f_CoMC01</f>
        <v>712.18830216673734</v>
      </c>
      <c r="AQ18" s="300">
        <f ca="1">'Profile before CoM'!AQ18*f_CoMC01</f>
        <v>693.82506543490854</v>
      </c>
      <c r="AR18" s="300">
        <f ca="1">'Profile before CoM'!AR18*f_CoMC01</f>
        <v>693.82506543489671</v>
      </c>
      <c r="AS18" s="300">
        <f ca="1">'Profile before CoM'!AS18*f_CoMC01</f>
        <v>693.82506543490854</v>
      </c>
      <c r="AT18" s="300">
        <f ca="1">'Profile before CoM'!AT18*f_CoMC01</f>
        <v>693.82506543489671</v>
      </c>
      <c r="AU18" s="300">
        <f ca="1">'Profile before CoM'!AU18*f_CoMC01</f>
        <v>693.82506543489671</v>
      </c>
      <c r="AV18" s="300">
        <f ca="1">'Profile before CoM'!AV18*f_CoMC01</f>
        <v>707.7015667435993</v>
      </c>
      <c r="AW18" s="300">
        <f ca="1">'Profile before CoM'!AW18*f_CoMC01</f>
        <v>707.7015667435993</v>
      </c>
      <c r="AX18" s="300">
        <f ca="1">'Profile before CoM'!AX18*f_CoMC01</f>
        <v>707.70156674358759</v>
      </c>
      <c r="AY18" s="300">
        <f ca="1">'Profile before CoM'!AY18*f_CoMC01</f>
        <v>707.7015667435993</v>
      </c>
      <c r="AZ18" s="300">
        <f ca="1">'Profile before CoM'!AZ18*f_CoMC01</f>
        <v>707.70156674358759</v>
      </c>
      <c r="BA18" s="300">
        <f ca="1">'Profile before CoM'!BA18*f_CoMC01</f>
        <v>707.7015667435993</v>
      </c>
      <c r="BB18" s="300">
        <f ca="1">'Profile before CoM'!BB18*f_CoMC01</f>
        <v>707.7015667435993</v>
      </c>
      <c r="BC18" s="300">
        <f ca="1">'Profile before CoM'!BC18*f_CoMC01</f>
        <v>707.70156674358759</v>
      </c>
      <c r="BD18" s="300">
        <f ca="1">'Profile before CoM'!BD18*f_CoMC01</f>
        <v>707.70156674361101</v>
      </c>
      <c r="BE18" s="300">
        <f ca="1">'Profile before CoM'!BE18*f_CoMC01</f>
        <v>707.70156674358759</v>
      </c>
      <c r="BF18" s="300">
        <f ca="1">'Profile before CoM'!BF18*f_CoMC01</f>
        <v>707.7015667435993</v>
      </c>
      <c r="BG18" s="300">
        <f ca="1">'Profile before CoM'!BG18*f_CoMC01</f>
        <v>707.70156674358759</v>
      </c>
      <c r="BH18" s="300">
        <f ca="1">'Profile before CoM'!BH18*f_CoMC01</f>
        <v>721.85559807847869</v>
      </c>
      <c r="BI18" s="300">
        <f ca="1">'Profile before CoM'!BI18*f_CoMC01</f>
        <v>721.85559807847869</v>
      </c>
      <c r="BJ18" s="300">
        <f ca="1">'Profile before CoM'!BJ18*f_CoMC01</f>
        <v>721.85559807847869</v>
      </c>
      <c r="BK18" s="300">
        <f ca="1">'Profile before CoM'!BK18*f_CoMC01</f>
        <v>721.85559807847869</v>
      </c>
      <c r="BL18" s="300">
        <f ca="1">'Profile before CoM'!BL18*f_CoMC01</f>
        <v>721.85559807847869</v>
      </c>
      <c r="BM18" s="300">
        <f ca="1">'Profile before CoM'!BM18*f_CoMC01</f>
        <v>721.85559807846687</v>
      </c>
      <c r="BN18" s="300">
        <f ca="1">'Profile before CoM'!BN18*f_CoMC01</f>
        <v>721.85559807847869</v>
      </c>
      <c r="BO18" s="300">
        <f ca="1">'Profile before CoM'!BO18*f_CoMC01</f>
        <v>721.85559807847869</v>
      </c>
      <c r="BP18" s="300">
        <f ca="1">'Profile before CoM'!BP18*f_CoMC01</f>
        <v>721.85559807847869</v>
      </c>
      <c r="BQ18" s="300">
        <f ca="1">'Profile before CoM'!BQ18*f_CoMC01</f>
        <v>721.85559807847869</v>
      </c>
      <c r="BR18" s="300">
        <f ca="1">'Profile before CoM'!BR18*f_CoMC01</f>
        <v>721.85559807847869</v>
      </c>
      <c r="BS18" s="300">
        <f ca="1">'Profile before CoM'!BS18*f_CoMC01</f>
        <v>721.85559807847869</v>
      </c>
      <c r="BT18" s="300">
        <f ca="1">'Profile before CoM'!BT18*f_CoMC01</f>
        <v>736.29271004003306</v>
      </c>
      <c r="BU18" s="300">
        <f ca="1">'Profile before CoM'!BU18*f_CoMC01</f>
        <v>736.29271004003306</v>
      </c>
      <c r="BV18" s="300">
        <f ca="1">'Profile before CoM'!BV18*f_CoMC01</f>
        <v>736.29271004003306</v>
      </c>
      <c r="BW18" s="300">
        <f ca="1">'Profile before CoM'!BW18*f_CoMC01</f>
        <v>736.29271004003306</v>
      </c>
      <c r="BX18" s="300">
        <f ca="1">'Profile before CoM'!BX18*f_CoMC01</f>
        <v>736.29271004003306</v>
      </c>
      <c r="BY18" s="300">
        <f ca="1">'Profile before CoM'!BY18*f_CoMC01</f>
        <v>736.29271004003306</v>
      </c>
      <c r="BZ18" s="300">
        <f ca="1">'Profile before CoM'!BZ18*f_CoMC01</f>
        <v>736.29271004004477</v>
      </c>
      <c r="CA18" s="300">
        <f ca="1">'Profile before CoM'!CA18*f_CoMC01</f>
        <v>736.29271004003306</v>
      </c>
      <c r="CB18" s="300">
        <f ca="1">'Profile before CoM'!CB18*f_CoMC01</f>
        <v>736.29271004003306</v>
      </c>
      <c r="CC18" s="300">
        <f ca="1">'Profile before CoM'!CC18*f_CoMC01</f>
        <v>736.29271004003306</v>
      </c>
      <c r="CD18" s="300">
        <f ca="1">'Profile before CoM'!CD18*f_CoMC01</f>
        <v>736.29271004003306</v>
      </c>
      <c r="CE18" s="300">
        <f ca="1">'Profile before CoM'!CE18*f_CoMC01</f>
        <v>736.29271004003306</v>
      </c>
      <c r="CF18" s="300">
        <f ca="1">'Profile before CoM'!CF18*f_CoMC01</f>
        <v>751.01856424084599</v>
      </c>
      <c r="CG18" s="300">
        <f ca="1">'Profile before CoM'!CG18*f_CoMC01</f>
        <v>751.01856424083417</v>
      </c>
      <c r="CH18" s="300">
        <f ca="1">'Profile before CoM'!CH18*f_CoMC01</f>
        <v>751.01856424084599</v>
      </c>
      <c r="CI18" s="300">
        <f ca="1">'Profile before CoM'!CI18*f_CoMC01</f>
        <v>751.01856424083417</v>
      </c>
      <c r="CJ18" s="300">
        <f ca="1">'Profile before CoM'!CJ18*f_CoMC01</f>
        <v>751.01856424084599</v>
      </c>
      <c r="CK18" s="300">
        <f ca="1">'Profile before CoM'!CK18*f_CoMC01</f>
        <v>751.01856424084599</v>
      </c>
      <c r="CL18" s="300">
        <f ca="1">'Profile before CoM'!CL18*f_CoMC01</f>
        <v>751.01856424083417</v>
      </c>
      <c r="CM18" s="300">
        <f ca="1">'Profile before CoM'!CM18*f_CoMC01</f>
        <v>751.01856424084599</v>
      </c>
      <c r="CN18" s="300">
        <f ca="1">'Profile before CoM'!CN18*f_CoMC01</f>
        <v>751.01856424083417</v>
      </c>
      <c r="CO18" s="300">
        <f ca="1">'Profile before CoM'!CO18*f_CoMC01</f>
        <v>751.01856424084599</v>
      </c>
      <c r="CP18" s="300">
        <f ca="1">'Profile before CoM'!CP18*f_CoMC01</f>
        <v>751.01856424083417</v>
      </c>
      <c r="CQ18" s="300">
        <f ca="1">'Profile before CoM'!CQ18*f_CoMC01</f>
        <v>751.01856424084599</v>
      </c>
      <c r="CR18" s="300">
        <f ca="1">'Profile before CoM'!CR18*f_CoMC01</f>
        <v>766.03893552565398</v>
      </c>
      <c r="CS18" s="300">
        <f ca="1">'Profile before CoM'!CS18*f_CoMC01</f>
        <v>766.03893552565398</v>
      </c>
      <c r="CT18" s="300">
        <f ca="1">'Profile before CoM'!CT18*f_CoMC01</f>
        <v>0</v>
      </c>
      <c r="CU18" s="300">
        <f ca="1">'Profile before CoM'!CU18*f_CoMC01</f>
        <v>0</v>
      </c>
      <c r="CV18" s="300">
        <f ca="1">'Profile before CoM'!CV18*f_CoMC01</f>
        <v>0</v>
      </c>
      <c r="CW18" s="300">
        <f ca="1">'Profile before CoM'!CW18*f_CoMC01</f>
        <v>0</v>
      </c>
      <c r="CX18" s="300">
        <f ca="1">'Profile before CoM'!CX18*f_CoMC01</f>
        <v>0</v>
      </c>
      <c r="CY18" s="300">
        <f ca="1">'Profile before CoM'!CY18*f_CoMC01</f>
        <v>0</v>
      </c>
      <c r="CZ18" s="300">
        <f ca="1">'Profile before CoM'!CZ18*f_CoMC01</f>
        <v>0</v>
      </c>
      <c r="DA18" s="300">
        <f ca="1">'Profile before CoM'!DA18*f_CoMC01</f>
        <v>0</v>
      </c>
      <c r="DB18" s="300">
        <f ca="1">'Profile before CoM'!DB18*f_CoMC01</f>
        <v>0</v>
      </c>
      <c r="DC18" s="300">
        <f ca="1">'Profile before CoM'!DC18*f_CoMC01</f>
        <v>0</v>
      </c>
      <c r="DD18" s="300">
        <f ca="1">'Profile before CoM'!DD18*f_CoMC01</f>
        <v>0</v>
      </c>
      <c r="DE18" s="300">
        <f ca="1">'Profile before CoM'!DE18*f_CoMC01</f>
        <v>0</v>
      </c>
      <c r="DF18" s="300">
        <f ca="1">'Profile before CoM'!DF18*f_CoMC01</f>
        <v>0</v>
      </c>
      <c r="DG18" s="300">
        <f ca="1">'Profile before CoM'!DG18*f_CoMC01</f>
        <v>0</v>
      </c>
      <c r="DH18" s="300">
        <f ca="1">'Profile before CoM'!DH18*f_CoMC01</f>
        <v>0</v>
      </c>
      <c r="DI18" s="300">
        <f ca="1">'Profile before CoM'!DI18*f_CoMC01</f>
        <v>0</v>
      </c>
      <c r="DJ18" s="300">
        <f ca="1">'Profile before CoM'!DJ18*f_CoMC01</f>
        <v>0</v>
      </c>
      <c r="DK18" s="300">
        <f ca="1">'Profile before CoM'!DK18*f_CoMC01</f>
        <v>0</v>
      </c>
      <c r="DL18" s="300">
        <f ca="1">'Profile before CoM'!DL18*f_CoMC01</f>
        <v>0</v>
      </c>
      <c r="DM18" s="300">
        <f ca="1">'Profile before CoM'!DM18*f_CoMC01</f>
        <v>0</v>
      </c>
      <c r="DN18" s="300">
        <f ca="1">'Profile before CoM'!DN18*f_CoMC01</f>
        <v>0</v>
      </c>
      <c r="DO18" s="300">
        <f ca="1">'Profile before CoM'!DO18*f_CoMC01</f>
        <v>0</v>
      </c>
      <c r="DP18" s="300">
        <f ca="1">'Profile before CoM'!DP18*f_CoMC01</f>
        <v>0</v>
      </c>
      <c r="DQ18" s="300">
        <f ca="1">'Profile before CoM'!DQ18*f_CoMC01</f>
        <v>0</v>
      </c>
      <c r="DR18" s="300">
        <f ca="1">'Profile before CoM'!DR18*f_CoMC01</f>
        <v>0</v>
      </c>
      <c r="DS18" s="300">
        <f ca="1">'Profile before CoM'!DS18*f_CoMC01</f>
        <v>0</v>
      </c>
      <c r="DT18" s="300">
        <f ca="1">'Profile before CoM'!DT18*f_CoMC01</f>
        <v>0</v>
      </c>
      <c r="DU18" s="300">
        <f ca="1">'Profile before CoM'!DU18*f_CoMC01</f>
        <v>0</v>
      </c>
      <c r="DV18" s="300">
        <f ca="1">'Profile before CoM'!DV18*f_CoMC01</f>
        <v>0</v>
      </c>
      <c r="DW18" s="300">
        <f ca="1">'Profile before CoM'!DW18*f_CoMC01</f>
        <v>0</v>
      </c>
      <c r="DX18" s="300">
        <f ca="1">'Profile before CoM'!DX18*f_CoMC01</f>
        <v>0</v>
      </c>
      <c r="DY18" s="300">
        <f ca="1">'Profile before CoM'!DY18*f_CoMC01</f>
        <v>0</v>
      </c>
      <c r="DZ18" s="300">
        <f ca="1">'Profile before CoM'!DZ18*f_CoMC01</f>
        <v>0</v>
      </c>
      <c r="EA18" s="300">
        <f ca="1">'Profile before CoM'!EA18*f_CoMC01</f>
        <v>0</v>
      </c>
      <c r="EB18" s="300">
        <f ca="1">'Profile before CoM'!EB18*f_CoMC01</f>
        <v>0</v>
      </c>
      <c r="EC18" s="300">
        <f ca="1">'Profile before CoM'!EC18*f_CoMC01</f>
        <v>0</v>
      </c>
      <c r="ED18" s="300">
        <f ca="1">'Profile before CoM'!ED18*f_CoMC01</f>
        <v>0</v>
      </c>
      <c r="EE18" s="300">
        <f ca="1">'Profile before CoM'!EE18*f_CoMC01</f>
        <v>0</v>
      </c>
      <c r="EF18" s="300">
        <f ca="1">'Profile before CoM'!EF18*f_CoMC01</f>
        <v>0</v>
      </c>
      <c r="EG18" s="300">
        <f ca="1">'Profile before CoM'!EG18*f_CoMC01</f>
        <v>0</v>
      </c>
      <c r="EH18" s="300">
        <f ca="1">'Profile before CoM'!EH18*f_CoMC01</f>
        <v>0</v>
      </c>
      <c r="EI18" s="300">
        <f ca="1">'Profile before CoM'!EI18*f_CoMC01</f>
        <v>0</v>
      </c>
      <c r="EJ18" s="300">
        <f ca="1">'Profile before CoM'!EJ18*f_CoMC01</f>
        <v>0</v>
      </c>
      <c r="EK18" s="300">
        <f ca="1">'Profile before CoM'!EK18*f_CoMC01</f>
        <v>0</v>
      </c>
      <c r="EL18" s="300">
        <f ca="1">'Profile before CoM'!EL18*f_CoMC01</f>
        <v>0</v>
      </c>
      <c r="EM18" s="300">
        <f ca="1">'Profile before CoM'!EM18*f_CoMC01</f>
        <v>0</v>
      </c>
      <c r="EN18" s="300">
        <f ca="1">'Profile before CoM'!EN18*f_CoMC01</f>
        <v>0</v>
      </c>
      <c r="EO18" s="300">
        <f ca="1">'Profile before CoM'!EO18*f_CoMC01</f>
        <v>0</v>
      </c>
      <c r="EP18" s="300">
        <f ca="1">'Profile before CoM'!EP18*f_CoMC01</f>
        <v>0</v>
      </c>
      <c r="EQ18" s="300">
        <f ca="1">'Profile before CoM'!EQ18*f_CoMC01</f>
        <v>0</v>
      </c>
      <c r="ER18" s="300">
        <f ca="1">'Profile before CoM'!ER18*f_CoMC01</f>
        <v>0</v>
      </c>
      <c r="ES18" s="300">
        <f ca="1">'Profile before CoM'!ES18*f_CoMC01</f>
        <v>0</v>
      </c>
      <c r="ET18" s="300">
        <f ca="1">'Profile before CoM'!ET18*f_CoMC01</f>
        <v>0</v>
      </c>
      <c r="EU18" s="300">
        <f ca="1">'Profile before CoM'!EU18*f_CoMC01</f>
        <v>0</v>
      </c>
      <c r="EV18" s="300">
        <f ca="1">'Profile before CoM'!EV18*f_CoMC01</f>
        <v>0</v>
      </c>
      <c r="EW18" s="300">
        <f ca="1">'Profile before CoM'!EW18*f_CoMC01</f>
        <v>0</v>
      </c>
      <c r="EX18" s="300">
        <f ca="1">'Profile before CoM'!EX18*f_CoMC01</f>
        <v>0</v>
      </c>
      <c r="EY18" s="612"/>
      <c r="EZ18" s="757" t="str">
        <f>'Main Input'!EZ18</f>
        <v>RPI</v>
      </c>
      <c r="FA18" s="757" t="str">
        <f>'Main Input'!FA18</f>
        <v>N/A</v>
      </c>
      <c r="FB18" s="766">
        <f>'Main Input'!FB18</f>
        <v>0</v>
      </c>
      <c r="FC18" s="766" t="str">
        <f>'Main Input'!FC18</f>
        <v>IT Solutions</v>
      </c>
      <c r="FD18" s="766" t="str">
        <f>'Main Input'!FD18</f>
        <v>Managed Services</v>
      </c>
      <c r="FE18" s="757" t="str">
        <f>'Main Input'!FE18</f>
        <v>Opex</v>
      </c>
      <c r="FF18" s="757" t="str">
        <f>'Main Input'!FF18</f>
        <v>ContractAccrual</v>
      </c>
      <c r="FG18" s="757" t="str">
        <f>'Main Input'!FG18</f>
        <v>Expense</v>
      </c>
      <c r="FH18" s="767" t="str">
        <f>'Main Input'!FH18</f>
        <v>A</v>
      </c>
      <c r="FI18" s="768">
        <f>'Main Input'!FI18</f>
        <v>0.22</v>
      </c>
      <c r="FJ18" s="768">
        <f>'Main Input'!FJ18</f>
        <v>0</v>
      </c>
      <c r="FK18" s="612"/>
      <c r="FL18" s="531">
        <f t="shared" si="29"/>
        <v>0</v>
      </c>
      <c r="FM18" s="86"/>
      <c r="FN18" s="612"/>
    </row>
    <row r="19" spans="1:170" ht="12.75" customHeight="1">
      <c r="A19" s="750" t="str">
        <f>'Main Input'!A19</f>
        <v>Chema</v>
      </c>
      <c r="B19" s="762" t="str">
        <f>'Main Input'!B19</f>
        <v>Business Unit</v>
      </c>
      <c r="C19" s="762" t="str">
        <f>'Main Input'!C19</f>
        <v>Labour</v>
      </c>
      <c r="D19" s="762" t="str">
        <f>'Main Input'!D19</f>
        <v>TRF</v>
      </c>
      <c r="E19" s="762" t="str">
        <f>'Main Input'!E19</f>
        <v xml:space="preserve">Supervisor </v>
      </c>
      <c r="F19" s="753" t="str">
        <f>'Main Input'!F19</f>
        <v>direct</v>
      </c>
      <c r="G19" s="753" t="str">
        <f>'Main Input'!G19</f>
        <v>Person</v>
      </c>
      <c r="H19" s="753">
        <f>'Main Input'!H19</f>
        <v>0</v>
      </c>
      <c r="I19" s="753">
        <f>'Main Input'!I19</f>
        <v>0</v>
      </c>
      <c r="J19" s="753">
        <f>'Main Input'!J19</f>
        <v>0</v>
      </c>
      <c r="K19" s="753" t="str">
        <f>'Main Input'!K19</f>
        <v>FJS</v>
      </c>
      <c r="L19" s="753" t="str">
        <f>'Main Input'!L19</f>
        <v>pAD</v>
      </c>
      <c r="M19" s="753">
        <f>'Main Input'!M19</f>
        <v>0</v>
      </c>
      <c r="N19" s="753">
        <f>'Main Input'!N19</f>
        <v>0</v>
      </c>
      <c r="O19" s="753" t="str">
        <f>'Main Input'!O19</f>
        <v>SPAIN</v>
      </c>
      <c r="P19" s="753">
        <f>'Main Input'!P19</f>
        <v>520</v>
      </c>
      <c r="Q19" s="753" t="str">
        <f>'Main Input'!Q19</f>
        <v>EUR</v>
      </c>
      <c r="R19" s="753" t="str">
        <f>'Main Input'!R19</f>
        <v>EMEA</v>
      </c>
      <c r="S19" s="753" t="str">
        <f>'Main Input'!S19</f>
        <v>Local</v>
      </c>
      <c r="T19" s="753">
        <f>'Main Input'!T19</f>
        <v>0</v>
      </c>
      <c r="U19" s="753">
        <f>'Main Input'!U19</f>
        <v>0</v>
      </c>
      <c r="V19" s="753" t="str">
        <f>'Main Input'!V19</f>
        <v>ZZZ</v>
      </c>
      <c r="W19" s="753">
        <f>'Main Input'!W19</f>
        <v>0</v>
      </c>
      <c r="X19" s="753">
        <f>'Main Input'!X19</f>
        <v>0</v>
      </c>
      <c r="Y19" s="753">
        <f>'Main Input'!Y19</f>
        <v>0</v>
      </c>
      <c r="Z19" s="753">
        <f>'Main Input'!Z19</f>
        <v>0</v>
      </c>
      <c r="AA19" s="753">
        <f>'Main Input'!AA19</f>
        <v>0</v>
      </c>
      <c r="AB19" s="763">
        <f>'Main Input'!AB19</f>
        <v>0</v>
      </c>
      <c r="AC19" s="763" t="str">
        <f>'Main Input'!AC19</f>
        <v>Hours</v>
      </c>
      <c r="AD19" s="764">
        <f>'Main Input'!AD19</f>
        <v>14</v>
      </c>
      <c r="AE19" s="765">
        <f t="shared" ca="1" si="28"/>
        <v>9749.5426230161193</v>
      </c>
      <c r="AF19" s="299">
        <f ca="1">'Profile before CoM'!AF19*f_CoMC01</f>
        <v>0</v>
      </c>
      <c r="AG19" s="300">
        <f ca="1">'Profile before CoM'!AG19*f_CoMC01</f>
        <v>82.167994218044157</v>
      </c>
      <c r="AH19" s="300">
        <f ca="1">'Profile before CoM'!AH19*f_CoMC01</f>
        <v>104.85983645707859</v>
      </c>
      <c r="AI19" s="300">
        <f ca="1">'Profile before CoM'!AI19*f_CoMC01</f>
        <v>5023.0017153444278</v>
      </c>
      <c r="AJ19" s="300">
        <f ca="1">'Profile before CoM'!AJ19*f_CoMC01</f>
        <v>135.31917732971007</v>
      </c>
      <c r="AK19" s="300">
        <f ca="1">'Profile before CoM'!AK19*f_CoMC01</f>
        <v>287.52872137909327</v>
      </c>
      <c r="AL19" s="300">
        <f ca="1">'Profile before CoM'!AL19*f_CoMC01</f>
        <v>121.58651185575785</v>
      </c>
      <c r="AM19" s="300">
        <f ca="1">'Profile before CoM'!AM19*f_CoMC01</f>
        <v>121.58651185575785</v>
      </c>
      <c r="AN19" s="300">
        <f ca="1">'Profile before CoM'!AN19*f_CoMC01</f>
        <v>65.463773229468856</v>
      </c>
      <c r="AO19" s="300">
        <f ca="1">'Profile before CoM'!AO19*f_CoMC01</f>
        <v>65.463773229467776</v>
      </c>
      <c r="AP19" s="300">
        <f ca="1">'Profile before CoM'!AP19*f_CoMC01</f>
        <v>65.463773229467776</v>
      </c>
      <c r="AQ19" s="300">
        <f ca="1">'Profile before CoM'!AQ19*f_CoMC01</f>
        <v>63.775839348057247</v>
      </c>
      <c r="AR19" s="300">
        <f ca="1">'Profile before CoM'!AR19*f_CoMC01</f>
        <v>63.775839348056152</v>
      </c>
      <c r="AS19" s="300">
        <f ca="1">'Profile before CoM'!AS19*f_CoMC01</f>
        <v>63.775839348057247</v>
      </c>
      <c r="AT19" s="300">
        <f ca="1">'Profile before CoM'!AT19*f_CoMC01</f>
        <v>63.775839348056152</v>
      </c>
      <c r="AU19" s="300">
        <f ca="1">'Profile before CoM'!AU19*f_CoMC01</f>
        <v>63.775839348056152</v>
      </c>
      <c r="AV19" s="300">
        <f ca="1">'Profile before CoM'!AV19*f_CoMC01</f>
        <v>65.051356135017713</v>
      </c>
      <c r="AW19" s="300">
        <f ca="1">'Profile before CoM'!AW19*f_CoMC01</f>
        <v>65.051356135017713</v>
      </c>
      <c r="AX19" s="300">
        <f ca="1">'Profile before CoM'!AX19*f_CoMC01</f>
        <v>65.051356135016633</v>
      </c>
      <c r="AY19" s="300">
        <f ca="1">'Profile before CoM'!AY19*f_CoMC01</f>
        <v>65.051356135017713</v>
      </c>
      <c r="AZ19" s="300">
        <f ca="1">'Profile before CoM'!AZ19*f_CoMC01</f>
        <v>65.051356135016633</v>
      </c>
      <c r="BA19" s="300">
        <f ca="1">'Profile before CoM'!BA19*f_CoMC01</f>
        <v>65.051356135017713</v>
      </c>
      <c r="BB19" s="300">
        <f ca="1">'Profile before CoM'!BB19*f_CoMC01</f>
        <v>65.051356135017713</v>
      </c>
      <c r="BC19" s="300">
        <f ca="1">'Profile before CoM'!BC19*f_CoMC01</f>
        <v>65.051356135016633</v>
      </c>
      <c r="BD19" s="300">
        <f ca="1">'Profile before CoM'!BD19*f_CoMC01</f>
        <v>65.051356135018779</v>
      </c>
      <c r="BE19" s="300">
        <f ca="1">'Profile before CoM'!BE19*f_CoMC01</f>
        <v>65.051356135016633</v>
      </c>
      <c r="BF19" s="300">
        <f ca="1">'Profile before CoM'!BF19*f_CoMC01</f>
        <v>65.051356135017713</v>
      </c>
      <c r="BG19" s="300">
        <f ca="1">'Profile before CoM'!BG19*f_CoMC01</f>
        <v>65.051356135016633</v>
      </c>
      <c r="BH19" s="300">
        <f ca="1">'Profile before CoM'!BH19*f_CoMC01</f>
        <v>66.352383257718742</v>
      </c>
      <c r="BI19" s="300">
        <f ca="1">'Profile before CoM'!BI19*f_CoMC01</f>
        <v>66.352383257718742</v>
      </c>
      <c r="BJ19" s="300">
        <f ca="1">'Profile before CoM'!BJ19*f_CoMC01</f>
        <v>66.352383257718742</v>
      </c>
      <c r="BK19" s="300">
        <f ca="1">'Profile before CoM'!BK19*f_CoMC01</f>
        <v>66.352383257718742</v>
      </c>
      <c r="BL19" s="300">
        <f ca="1">'Profile before CoM'!BL19*f_CoMC01</f>
        <v>66.352383257718742</v>
      </c>
      <c r="BM19" s="300">
        <f ca="1">'Profile before CoM'!BM19*f_CoMC01</f>
        <v>66.352383257717648</v>
      </c>
      <c r="BN19" s="300">
        <f ca="1">'Profile before CoM'!BN19*f_CoMC01</f>
        <v>66.352383257718742</v>
      </c>
      <c r="BO19" s="300">
        <f ca="1">'Profile before CoM'!BO19*f_CoMC01</f>
        <v>66.352383257718742</v>
      </c>
      <c r="BP19" s="300">
        <f ca="1">'Profile before CoM'!BP19*f_CoMC01</f>
        <v>66.352383257718742</v>
      </c>
      <c r="BQ19" s="300">
        <f ca="1">'Profile before CoM'!BQ19*f_CoMC01</f>
        <v>66.352383257718742</v>
      </c>
      <c r="BR19" s="300">
        <f ca="1">'Profile before CoM'!BR19*f_CoMC01</f>
        <v>66.352383257718742</v>
      </c>
      <c r="BS19" s="300">
        <f ca="1">'Profile before CoM'!BS19*f_CoMC01</f>
        <v>66.352383257718742</v>
      </c>
      <c r="BT19" s="300">
        <f ca="1">'Profile before CoM'!BT19*f_CoMC01</f>
        <v>67.679430922871717</v>
      </c>
      <c r="BU19" s="300">
        <f ca="1">'Profile before CoM'!BU19*f_CoMC01</f>
        <v>67.679430922871717</v>
      </c>
      <c r="BV19" s="300">
        <f ca="1">'Profile before CoM'!BV19*f_CoMC01</f>
        <v>67.679430922871717</v>
      </c>
      <c r="BW19" s="300">
        <f ca="1">'Profile before CoM'!BW19*f_CoMC01</f>
        <v>67.679430922871717</v>
      </c>
      <c r="BX19" s="300">
        <f ca="1">'Profile before CoM'!BX19*f_CoMC01</f>
        <v>67.679430922871717</v>
      </c>
      <c r="BY19" s="300">
        <f ca="1">'Profile before CoM'!BY19*f_CoMC01</f>
        <v>67.679430922871717</v>
      </c>
      <c r="BZ19" s="300">
        <f ca="1">'Profile before CoM'!BZ19*f_CoMC01</f>
        <v>67.679430922872797</v>
      </c>
      <c r="CA19" s="300">
        <f ca="1">'Profile before CoM'!CA19*f_CoMC01</f>
        <v>67.679430922871717</v>
      </c>
      <c r="CB19" s="300">
        <f ca="1">'Profile before CoM'!CB19*f_CoMC01</f>
        <v>67.679430922871717</v>
      </c>
      <c r="CC19" s="300">
        <f ca="1">'Profile before CoM'!CC19*f_CoMC01</f>
        <v>67.679430922871717</v>
      </c>
      <c r="CD19" s="300">
        <f ca="1">'Profile before CoM'!CD19*f_CoMC01</f>
        <v>67.679430922871717</v>
      </c>
      <c r="CE19" s="300">
        <f ca="1">'Profile before CoM'!CE19*f_CoMC01</f>
        <v>67.679430922871717</v>
      </c>
      <c r="CF19" s="300">
        <f ca="1">'Profile before CoM'!CF19*f_CoMC01</f>
        <v>69.033019541330276</v>
      </c>
      <c r="CG19" s="300">
        <f ca="1">'Profile before CoM'!CG19*f_CoMC01</f>
        <v>69.033019541329196</v>
      </c>
      <c r="CH19" s="300">
        <f ca="1">'Profile before CoM'!CH19*f_CoMC01</f>
        <v>69.033019541330276</v>
      </c>
      <c r="CI19" s="300">
        <f ca="1">'Profile before CoM'!CI19*f_CoMC01</f>
        <v>69.033019541329196</v>
      </c>
      <c r="CJ19" s="300">
        <f ca="1">'Profile before CoM'!CJ19*f_CoMC01</f>
        <v>69.033019541330276</v>
      </c>
      <c r="CK19" s="300">
        <f ca="1">'Profile before CoM'!CK19*f_CoMC01</f>
        <v>69.033019541330276</v>
      </c>
      <c r="CL19" s="300">
        <f ca="1">'Profile before CoM'!CL19*f_CoMC01</f>
        <v>69.033019541329196</v>
      </c>
      <c r="CM19" s="300">
        <f ca="1">'Profile before CoM'!CM19*f_CoMC01</f>
        <v>69.033019541330276</v>
      </c>
      <c r="CN19" s="300">
        <f ca="1">'Profile before CoM'!CN19*f_CoMC01</f>
        <v>69.033019541329196</v>
      </c>
      <c r="CO19" s="300">
        <f ca="1">'Profile before CoM'!CO19*f_CoMC01</f>
        <v>69.033019541330276</v>
      </c>
      <c r="CP19" s="300">
        <f ca="1">'Profile before CoM'!CP19*f_CoMC01</f>
        <v>69.033019541329196</v>
      </c>
      <c r="CQ19" s="300">
        <f ca="1">'Profile before CoM'!CQ19*f_CoMC01</f>
        <v>69.033019541330276</v>
      </c>
      <c r="CR19" s="300">
        <f ca="1">'Profile before CoM'!CR19*f_CoMC01</f>
        <v>70.413679932156057</v>
      </c>
      <c r="CS19" s="300">
        <f ca="1">'Profile before CoM'!CS19*f_CoMC01</f>
        <v>70.413679932156057</v>
      </c>
      <c r="CT19" s="300">
        <f ca="1">'Profile before CoM'!CT19*f_CoMC01</f>
        <v>0</v>
      </c>
      <c r="CU19" s="300">
        <f ca="1">'Profile before CoM'!CU19*f_CoMC01</f>
        <v>0</v>
      </c>
      <c r="CV19" s="300">
        <f ca="1">'Profile before CoM'!CV19*f_CoMC01</f>
        <v>0</v>
      </c>
      <c r="CW19" s="300">
        <f ca="1">'Profile before CoM'!CW19*f_CoMC01</f>
        <v>0</v>
      </c>
      <c r="CX19" s="300">
        <f ca="1">'Profile before CoM'!CX19*f_CoMC01</f>
        <v>0</v>
      </c>
      <c r="CY19" s="300">
        <f ca="1">'Profile before CoM'!CY19*f_CoMC01</f>
        <v>0</v>
      </c>
      <c r="CZ19" s="300">
        <f ca="1">'Profile before CoM'!CZ19*f_CoMC01</f>
        <v>0</v>
      </c>
      <c r="DA19" s="300">
        <f ca="1">'Profile before CoM'!DA19*f_CoMC01</f>
        <v>0</v>
      </c>
      <c r="DB19" s="300">
        <f ca="1">'Profile before CoM'!DB19*f_CoMC01</f>
        <v>0</v>
      </c>
      <c r="DC19" s="300">
        <f ca="1">'Profile before CoM'!DC19*f_CoMC01</f>
        <v>0</v>
      </c>
      <c r="DD19" s="300">
        <f ca="1">'Profile before CoM'!DD19*f_CoMC01</f>
        <v>0</v>
      </c>
      <c r="DE19" s="300">
        <f ca="1">'Profile before CoM'!DE19*f_CoMC01</f>
        <v>0</v>
      </c>
      <c r="DF19" s="300">
        <f ca="1">'Profile before CoM'!DF19*f_CoMC01</f>
        <v>0</v>
      </c>
      <c r="DG19" s="300">
        <f ca="1">'Profile before CoM'!DG19*f_CoMC01</f>
        <v>0</v>
      </c>
      <c r="DH19" s="300">
        <f ca="1">'Profile before CoM'!DH19*f_CoMC01</f>
        <v>0</v>
      </c>
      <c r="DI19" s="300">
        <f ca="1">'Profile before CoM'!DI19*f_CoMC01</f>
        <v>0</v>
      </c>
      <c r="DJ19" s="300">
        <f ca="1">'Profile before CoM'!DJ19*f_CoMC01</f>
        <v>0</v>
      </c>
      <c r="DK19" s="300">
        <f ca="1">'Profile before CoM'!DK19*f_CoMC01</f>
        <v>0</v>
      </c>
      <c r="DL19" s="300">
        <f ca="1">'Profile before CoM'!DL19*f_CoMC01</f>
        <v>0</v>
      </c>
      <c r="DM19" s="300">
        <f ca="1">'Profile before CoM'!DM19*f_CoMC01</f>
        <v>0</v>
      </c>
      <c r="DN19" s="300">
        <f ca="1">'Profile before CoM'!DN19*f_CoMC01</f>
        <v>0</v>
      </c>
      <c r="DO19" s="300">
        <f ca="1">'Profile before CoM'!DO19*f_CoMC01</f>
        <v>0</v>
      </c>
      <c r="DP19" s="300">
        <f ca="1">'Profile before CoM'!DP19*f_CoMC01</f>
        <v>0</v>
      </c>
      <c r="DQ19" s="300">
        <f ca="1">'Profile before CoM'!DQ19*f_CoMC01</f>
        <v>0</v>
      </c>
      <c r="DR19" s="300">
        <f ca="1">'Profile before CoM'!DR19*f_CoMC01</f>
        <v>0</v>
      </c>
      <c r="DS19" s="300">
        <f ca="1">'Profile before CoM'!DS19*f_CoMC01</f>
        <v>0</v>
      </c>
      <c r="DT19" s="300">
        <f ca="1">'Profile before CoM'!DT19*f_CoMC01</f>
        <v>0</v>
      </c>
      <c r="DU19" s="300">
        <f ca="1">'Profile before CoM'!DU19*f_CoMC01</f>
        <v>0</v>
      </c>
      <c r="DV19" s="300">
        <f ca="1">'Profile before CoM'!DV19*f_CoMC01</f>
        <v>0</v>
      </c>
      <c r="DW19" s="300">
        <f ca="1">'Profile before CoM'!DW19*f_CoMC01</f>
        <v>0</v>
      </c>
      <c r="DX19" s="300">
        <f ca="1">'Profile before CoM'!DX19*f_CoMC01</f>
        <v>0</v>
      </c>
      <c r="DY19" s="300">
        <f ca="1">'Profile before CoM'!DY19*f_CoMC01</f>
        <v>0</v>
      </c>
      <c r="DZ19" s="300">
        <f ca="1">'Profile before CoM'!DZ19*f_CoMC01</f>
        <v>0</v>
      </c>
      <c r="EA19" s="300">
        <f ca="1">'Profile before CoM'!EA19*f_CoMC01</f>
        <v>0</v>
      </c>
      <c r="EB19" s="300">
        <f ca="1">'Profile before CoM'!EB19*f_CoMC01</f>
        <v>0</v>
      </c>
      <c r="EC19" s="300">
        <f ca="1">'Profile before CoM'!EC19*f_CoMC01</f>
        <v>0</v>
      </c>
      <c r="ED19" s="300">
        <f ca="1">'Profile before CoM'!ED19*f_CoMC01</f>
        <v>0</v>
      </c>
      <c r="EE19" s="300">
        <f ca="1">'Profile before CoM'!EE19*f_CoMC01</f>
        <v>0</v>
      </c>
      <c r="EF19" s="300">
        <f ca="1">'Profile before CoM'!EF19*f_CoMC01</f>
        <v>0</v>
      </c>
      <c r="EG19" s="300">
        <f ca="1">'Profile before CoM'!EG19*f_CoMC01</f>
        <v>0</v>
      </c>
      <c r="EH19" s="300">
        <f ca="1">'Profile before CoM'!EH19*f_CoMC01</f>
        <v>0</v>
      </c>
      <c r="EI19" s="300">
        <f ca="1">'Profile before CoM'!EI19*f_CoMC01</f>
        <v>0</v>
      </c>
      <c r="EJ19" s="300">
        <f ca="1">'Profile before CoM'!EJ19*f_CoMC01</f>
        <v>0</v>
      </c>
      <c r="EK19" s="300">
        <f ca="1">'Profile before CoM'!EK19*f_CoMC01</f>
        <v>0</v>
      </c>
      <c r="EL19" s="300">
        <f ca="1">'Profile before CoM'!EL19*f_CoMC01</f>
        <v>0</v>
      </c>
      <c r="EM19" s="300">
        <f ca="1">'Profile before CoM'!EM19*f_CoMC01</f>
        <v>0</v>
      </c>
      <c r="EN19" s="300">
        <f ca="1">'Profile before CoM'!EN19*f_CoMC01</f>
        <v>0</v>
      </c>
      <c r="EO19" s="300">
        <f ca="1">'Profile before CoM'!EO19*f_CoMC01</f>
        <v>0</v>
      </c>
      <c r="EP19" s="300">
        <f ca="1">'Profile before CoM'!EP19*f_CoMC01</f>
        <v>0</v>
      </c>
      <c r="EQ19" s="300">
        <f ca="1">'Profile before CoM'!EQ19*f_CoMC01</f>
        <v>0</v>
      </c>
      <c r="ER19" s="300">
        <f ca="1">'Profile before CoM'!ER19*f_CoMC01</f>
        <v>0</v>
      </c>
      <c r="ES19" s="300">
        <f ca="1">'Profile before CoM'!ES19*f_CoMC01</f>
        <v>0</v>
      </c>
      <c r="ET19" s="300">
        <f ca="1">'Profile before CoM'!ET19*f_CoMC01</f>
        <v>0</v>
      </c>
      <c r="EU19" s="300">
        <f ca="1">'Profile before CoM'!EU19*f_CoMC01</f>
        <v>0</v>
      </c>
      <c r="EV19" s="300">
        <f ca="1">'Profile before CoM'!EV19*f_CoMC01</f>
        <v>0</v>
      </c>
      <c r="EW19" s="300">
        <f ca="1">'Profile before CoM'!EW19*f_CoMC01</f>
        <v>0</v>
      </c>
      <c r="EX19" s="300">
        <f ca="1">'Profile before CoM'!EX19*f_CoMC01</f>
        <v>0</v>
      </c>
      <c r="EY19" s="612"/>
      <c r="EZ19" s="757" t="str">
        <f>'Main Input'!EZ19</f>
        <v>RPI</v>
      </c>
      <c r="FA19" s="757" t="str">
        <f>'Main Input'!FA19</f>
        <v>N/A</v>
      </c>
      <c r="FB19" s="766">
        <f>'Main Input'!FB19</f>
        <v>0</v>
      </c>
      <c r="FC19" s="766" t="str">
        <f>'Main Input'!FC19</f>
        <v>IT Solutions</v>
      </c>
      <c r="FD19" s="766" t="str">
        <f>'Main Input'!FD19</f>
        <v>Managed Services</v>
      </c>
      <c r="FE19" s="757" t="str">
        <f>'Main Input'!FE19</f>
        <v>Opex</v>
      </c>
      <c r="FF19" s="757" t="str">
        <f>'Main Input'!FF19</f>
        <v>ContractAccrual</v>
      </c>
      <c r="FG19" s="757" t="str">
        <f>'Main Input'!FG19</f>
        <v>Expense</v>
      </c>
      <c r="FH19" s="767" t="str">
        <f>'Main Input'!FH19</f>
        <v>A</v>
      </c>
      <c r="FI19" s="768">
        <f>'Main Input'!FI19</f>
        <v>0.22</v>
      </c>
      <c r="FJ19" s="768">
        <f>'Main Input'!FJ19</f>
        <v>0</v>
      </c>
      <c r="FK19" s="612"/>
      <c r="FL19" s="531">
        <f t="shared" si="29"/>
        <v>0</v>
      </c>
      <c r="FM19" s="86"/>
      <c r="FN19" s="612"/>
    </row>
    <row r="20" spans="1:170" ht="12.75" customHeight="1">
      <c r="A20" s="750" t="str">
        <f>'Main Input'!A20</f>
        <v>Chema</v>
      </c>
      <c r="B20" s="762" t="str">
        <f>'Main Input'!B20</f>
        <v>Business Unit</v>
      </c>
      <c r="C20" s="762" t="str">
        <f>'Main Input'!C20</f>
        <v>Labour</v>
      </c>
      <c r="D20" s="762" t="str">
        <f>'Main Input'!D20</f>
        <v>TRF</v>
      </c>
      <c r="E20" s="762" t="str">
        <f>'Main Input'!E20</f>
        <v>Agents Level-1</v>
      </c>
      <c r="F20" s="753" t="str">
        <f>'Main Input'!F20</f>
        <v>direct</v>
      </c>
      <c r="G20" s="753" t="str">
        <f>'Main Input'!G20</f>
        <v>Person</v>
      </c>
      <c r="H20" s="753">
        <f>'Main Input'!H20</f>
        <v>0</v>
      </c>
      <c r="I20" s="753">
        <f>'Main Input'!I20</f>
        <v>0</v>
      </c>
      <c r="J20" s="753">
        <f>'Main Input'!J20</f>
        <v>0</v>
      </c>
      <c r="K20" s="753" t="str">
        <f>'Main Input'!K20</f>
        <v>FJS</v>
      </c>
      <c r="L20" s="753" t="str">
        <f>'Main Input'!L20</f>
        <v>oCSSD</v>
      </c>
      <c r="M20" s="753">
        <f>'Main Input'!M20</f>
        <v>0</v>
      </c>
      <c r="N20" s="753">
        <f>'Main Input'!N20</f>
        <v>0</v>
      </c>
      <c r="O20" s="753" t="str">
        <f>'Main Input'!O20</f>
        <v>SPAIN</v>
      </c>
      <c r="P20" s="753">
        <f>'Main Input'!P20</f>
        <v>550</v>
      </c>
      <c r="Q20" s="753" t="str">
        <f>'Main Input'!Q20</f>
        <v>EUR</v>
      </c>
      <c r="R20" s="753" t="str">
        <f>'Main Input'!R20</f>
        <v>EMEA</v>
      </c>
      <c r="S20" s="753" t="str">
        <f>'Main Input'!S20</f>
        <v>Local</v>
      </c>
      <c r="T20" s="753">
        <f>'Main Input'!T20</f>
        <v>0</v>
      </c>
      <c r="U20" s="753">
        <f>'Main Input'!U20</f>
        <v>0</v>
      </c>
      <c r="V20" s="753" t="str">
        <f>'Main Input'!V20</f>
        <v>ZZZ</v>
      </c>
      <c r="W20" s="753">
        <f>'Main Input'!W20</f>
        <v>0</v>
      </c>
      <c r="X20" s="753">
        <f>'Main Input'!X20</f>
        <v>0</v>
      </c>
      <c r="Y20" s="753">
        <f>'Main Input'!Y20</f>
        <v>0</v>
      </c>
      <c r="Z20" s="753">
        <f>'Main Input'!Z20</f>
        <v>0</v>
      </c>
      <c r="AA20" s="753">
        <f>'Main Input'!AA20</f>
        <v>0</v>
      </c>
      <c r="AB20" s="763">
        <f>'Main Input'!AB20</f>
        <v>0</v>
      </c>
      <c r="AC20" s="763" t="str">
        <f>'Main Input'!AC20</f>
        <v>Hours</v>
      </c>
      <c r="AD20" s="764">
        <f>'Main Input'!AD20</f>
        <v>67.5</v>
      </c>
      <c r="AE20" s="765">
        <f t="shared" ca="1" si="28"/>
        <v>49718.649708718913</v>
      </c>
      <c r="AF20" s="299">
        <f ca="1">'Profile before CoM'!AF20*f_CoMC01</f>
        <v>0</v>
      </c>
      <c r="AG20" s="300">
        <f ca="1">'Profile before CoM'!AG20*f_CoMC01</f>
        <v>419.02291007484752</v>
      </c>
      <c r="AH20" s="300">
        <f ca="1">'Profile before CoM'!AH20*f_CoMC01</f>
        <v>534.74195446003341</v>
      </c>
      <c r="AI20" s="300">
        <f ca="1">'Profile before CoM'!AI20*f_CoMC01</f>
        <v>25615.238829967293</v>
      </c>
      <c r="AJ20" s="300">
        <f ca="1">'Profile before CoM'!AJ20*f_CoMC01</f>
        <v>690.07204098427019</v>
      </c>
      <c r="AK20" s="300">
        <f ca="1">'Profile before CoM'!AK20*f_CoMC01</f>
        <v>1466.2779919229174</v>
      </c>
      <c r="AL20" s="300">
        <f ca="1">'Profile before CoM'!AL20*f_CoMC01</f>
        <v>620.04110613255648</v>
      </c>
      <c r="AM20" s="300">
        <f ca="1">'Profile before CoM'!AM20*f_CoMC01</f>
        <v>620.04110613255648</v>
      </c>
      <c r="AN20" s="300">
        <f ca="1">'Profile before CoM'!AN20*f_CoMC01</f>
        <v>333.83826664066368</v>
      </c>
      <c r="AO20" s="300">
        <f ca="1">'Profile before CoM'!AO20*f_CoMC01</f>
        <v>333.83826664065811</v>
      </c>
      <c r="AP20" s="300">
        <f ca="1">'Profile before CoM'!AP20*f_CoMC01</f>
        <v>333.83826664065811</v>
      </c>
      <c r="AQ20" s="300">
        <f ca="1">'Profile before CoM'!AQ20*f_CoMC01</f>
        <v>325.23049942261338</v>
      </c>
      <c r="AR20" s="300">
        <f ca="1">'Profile before CoM'!AR20*f_CoMC01</f>
        <v>325.23049942260781</v>
      </c>
      <c r="AS20" s="300">
        <f ca="1">'Profile before CoM'!AS20*f_CoMC01</f>
        <v>325.23049942261338</v>
      </c>
      <c r="AT20" s="300">
        <f ca="1">'Profile before CoM'!AT20*f_CoMC01</f>
        <v>325.23049942260781</v>
      </c>
      <c r="AU20" s="300">
        <f ca="1">'Profile before CoM'!AU20*f_CoMC01</f>
        <v>325.23049942260781</v>
      </c>
      <c r="AV20" s="300">
        <f ca="1">'Profile before CoM'!AV20*f_CoMC01</f>
        <v>331.73510941106218</v>
      </c>
      <c r="AW20" s="300">
        <f ca="1">'Profile before CoM'!AW20*f_CoMC01</f>
        <v>331.73510941106218</v>
      </c>
      <c r="AX20" s="300">
        <f ca="1">'Profile before CoM'!AX20*f_CoMC01</f>
        <v>331.73510941105661</v>
      </c>
      <c r="AY20" s="300">
        <f ca="1">'Profile before CoM'!AY20*f_CoMC01</f>
        <v>331.73510941106218</v>
      </c>
      <c r="AZ20" s="300">
        <f ca="1">'Profile before CoM'!AZ20*f_CoMC01</f>
        <v>331.73510941105661</v>
      </c>
      <c r="BA20" s="300">
        <f ca="1">'Profile before CoM'!BA20*f_CoMC01</f>
        <v>331.73510941106218</v>
      </c>
      <c r="BB20" s="300">
        <f ca="1">'Profile before CoM'!BB20*f_CoMC01</f>
        <v>331.73510941106218</v>
      </c>
      <c r="BC20" s="300">
        <f ca="1">'Profile before CoM'!BC20*f_CoMC01</f>
        <v>331.73510941105661</v>
      </c>
      <c r="BD20" s="300">
        <f ca="1">'Profile before CoM'!BD20*f_CoMC01</f>
        <v>331.7351094110677</v>
      </c>
      <c r="BE20" s="300">
        <f ca="1">'Profile before CoM'!BE20*f_CoMC01</f>
        <v>331.73510941105661</v>
      </c>
      <c r="BF20" s="300">
        <f ca="1">'Profile before CoM'!BF20*f_CoMC01</f>
        <v>331.73510941106218</v>
      </c>
      <c r="BG20" s="300">
        <f ca="1">'Profile before CoM'!BG20*f_CoMC01</f>
        <v>331.73510941105661</v>
      </c>
      <c r="BH20" s="300">
        <f ca="1">'Profile before CoM'!BH20*f_CoMC01</f>
        <v>338.36981159928689</v>
      </c>
      <c r="BI20" s="300">
        <f ca="1">'Profile before CoM'!BI20*f_CoMC01</f>
        <v>338.36981159928689</v>
      </c>
      <c r="BJ20" s="300">
        <f ca="1">'Profile before CoM'!BJ20*f_CoMC01</f>
        <v>338.36981159928689</v>
      </c>
      <c r="BK20" s="300">
        <f ca="1">'Profile before CoM'!BK20*f_CoMC01</f>
        <v>338.36981159928689</v>
      </c>
      <c r="BL20" s="300">
        <f ca="1">'Profile before CoM'!BL20*f_CoMC01</f>
        <v>338.36981159928689</v>
      </c>
      <c r="BM20" s="300">
        <f ca="1">'Profile before CoM'!BM20*f_CoMC01</f>
        <v>338.36981159928132</v>
      </c>
      <c r="BN20" s="300">
        <f ca="1">'Profile before CoM'!BN20*f_CoMC01</f>
        <v>338.36981159928689</v>
      </c>
      <c r="BO20" s="300">
        <f ca="1">'Profile before CoM'!BO20*f_CoMC01</f>
        <v>338.36981159928689</v>
      </c>
      <c r="BP20" s="300">
        <f ca="1">'Profile before CoM'!BP20*f_CoMC01</f>
        <v>338.36981159928689</v>
      </c>
      <c r="BQ20" s="300">
        <f ca="1">'Profile before CoM'!BQ20*f_CoMC01</f>
        <v>338.36981159928689</v>
      </c>
      <c r="BR20" s="300">
        <f ca="1">'Profile before CoM'!BR20*f_CoMC01</f>
        <v>338.36981159928689</v>
      </c>
      <c r="BS20" s="300">
        <f ca="1">'Profile before CoM'!BS20*f_CoMC01</f>
        <v>338.36981159928689</v>
      </c>
      <c r="BT20" s="300">
        <f ca="1">'Profile before CoM'!BT20*f_CoMC01</f>
        <v>345.13720783126553</v>
      </c>
      <c r="BU20" s="300">
        <f ca="1">'Profile before CoM'!BU20*f_CoMC01</f>
        <v>345.13720783126553</v>
      </c>
      <c r="BV20" s="300">
        <f ca="1">'Profile before CoM'!BV20*f_CoMC01</f>
        <v>345.13720783126553</v>
      </c>
      <c r="BW20" s="300">
        <f ca="1">'Profile before CoM'!BW20*f_CoMC01</f>
        <v>345.13720783126553</v>
      </c>
      <c r="BX20" s="300">
        <f ca="1">'Profile before CoM'!BX20*f_CoMC01</f>
        <v>345.13720783126553</v>
      </c>
      <c r="BY20" s="300">
        <f ca="1">'Profile before CoM'!BY20*f_CoMC01</f>
        <v>345.13720783126553</v>
      </c>
      <c r="BZ20" s="300">
        <f ca="1">'Profile before CoM'!BZ20*f_CoMC01</f>
        <v>345.13720783127098</v>
      </c>
      <c r="CA20" s="300">
        <f ca="1">'Profile before CoM'!CA20*f_CoMC01</f>
        <v>345.13720783126553</v>
      </c>
      <c r="CB20" s="300">
        <f ca="1">'Profile before CoM'!CB20*f_CoMC01</f>
        <v>345.13720783126553</v>
      </c>
      <c r="CC20" s="300">
        <f ca="1">'Profile before CoM'!CC20*f_CoMC01</f>
        <v>345.13720783126553</v>
      </c>
      <c r="CD20" s="300">
        <f ca="1">'Profile before CoM'!CD20*f_CoMC01</f>
        <v>345.13720783126553</v>
      </c>
      <c r="CE20" s="300">
        <f ca="1">'Profile before CoM'!CE20*f_CoMC01</f>
        <v>345.13720783126553</v>
      </c>
      <c r="CF20" s="300">
        <f ca="1">'Profile before CoM'!CF20*f_CoMC01</f>
        <v>352.03995198789659</v>
      </c>
      <c r="CG20" s="300">
        <f ca="1">'Profile before CoM'!CG20*f_CoMC01</f>
        <v>352.03995198789107</v>
      </c>
      <c r="CH20" s="300">
        <f ca="1">'Profile before CoM'!CH20*f_CoMC01</f>
        <v>352.03995198789659</v>
      </c>
      <c r="CI20" s="300">
        <f ca="1">'Profile before CoM'!CI20*f_CoMC01</f>
        <v>352.03995198789107</v>
      </c>
      <c r="CJ20" s="300">
        <f ca="1">'Profile before CoM'!CJ20*f_CoMC01</f>
        <v>352.03995198789659</v>
      </c>
      <c r="CK20" s="300">
        <f ca="1">'Profile before CoM'!CK20*f_CoMC01</f>
        <v>352.03995198789659</v>
      </c>
      <c r="CL20" s="300">
        <f ca="1">'Profile before CoM'!CL20*f_CoMC01</f>
        <v>352.03995198789107</v>
      </c>
      <c r="CM20" s="300">
        <f ca="1">'Profile before CoM'!CM20*f_CoMC01</f>
        <v>352.03995198789659</v>
      </c>
      <c r="CN20" s="300">
        <f ca="1">'Profile before CoM'!CN20*f_CoMC01</f>
        <v>352.03995198789107</v>
      </c>
      <c r="CO20" s="300">
        <f ca="1">'Profile before CoM'!CO20*f_CoMC01</f>
        <v>352.03995198789659</v>
      </c>
      <c r="CP20" s="300">
        <f ca="1">'Profile before CoM'!CP20*f_CoMC01</f>
        <v>352.03995198789107</v>
      </c>
      <c r="CQ20" s="300">
        <f ca="1">'Profile before CoM'!CQ20*f_CoMC01</f>
        <v>352.03995198789659</v>
      </c>
      <c r="CR20" s="300">
        <f ca="1">'Profile before CoM'!CR20*f_CoMC01</f>
        <v>359.08075102765031</v>
      </c>
      <c r="CS20" s="300">
        <f ca="1">'Profile before CoM'!CS20*f_CoMC01</f>
        <v>359.08075102765031</v>
      </c>
      <c r="CT20" s="300">
        <f ca="1">'Profile before CoM'!CT20*f_CoMC01</f>
        <v>0</v>
      </c>
      <c r="CU20" s="300">
        <f ca="1">'Profile before CoM'!CU20*f_CoMC01</f>
        <v>0</v>
      </c>
      <c r="CV20" s="300">
        <f ca="1">'Profile before CoM'!CV20*f_CoMC01</f>
        <v>0</v>
      </c>
      <c r="CW20" s="300">
        <f ca="1">'Profile before CoM'!CW20*f_CoMC01</f>
        <v>0</v>
      </c>
      <c r="CX20" s="300">
        <f ca="1">'Profile before CoM'!CX20*f_CoMC01</f>
        <v>0</v>
      </c>
      <c r="CY20" s="300">
        <f ca="1">'Profile before CoM'!CY20*f_CoMC01</f>
        <v>0</v>
      </c>
      <c r="CZ20" s="300">
        <f ca="1">'Profile before CoM'!CZ20*f_CoMC01</f>
        <v>0</v>
      </c>
      <c r="DA20" s="300">
        <f ca="1">'Profile before CoM'!DA20*f_CoMC01</f>
        <v>0</v>
      </c>
      <c r="DB20" s="300">
        <f ca="1">'Profile before CoM'!DB20*f_CoMC01</f>
        <v>0</v>
      </c>
      <c r="DC20" s="300">
        <f ca="1">'Profile before CoM'!DC20*f_CoMC01</f>
        <v>0</v>
      </c>
      <c r="DD20" s="300">
        <f ca="1">'Profile before CoM'!DD20*f_CoMC01</f>
        <v>0</v>
      </c>
      <c r="DE20" s="300">
        <f ca="1">'Profile before CoM'!DE20*f_CoMC01</f>
        <v>0</v>
      </c>
      <c r="DF20" s="300">
        <f ca="1">'Profile before CoM'!DF20*f_CoMC01</f>
        <v>0</v>
      </c>
      <c r="DG20" s="300">
        <f ca="1">'Profile before CoM'!DG20*f_CoMC01</f>
        <v>0</v>
      </c>
      <c r="DH20" s="300">
        <f ca="1">'Profile before CoM'!DH20*f_CoMC01</f>
        <v>0</v>
      </c>
      <c r="DI20" s="300">
        <f ca="1">'Profile before CoM'!DI20*f_CoMC01</f>
        <v>0</v>
      </c>
      <c r="DJ20" s="300">
        <f ca="1">'Profile before CoM'!DJ20*f_CoMC01</f>
        <v>0</v>
      </c>
      <c r="DK20" s="300">
        <f ca="1">'Profile before CoM'!DK20*f_CoMC01</f>
        <v>0</v>
      </c>
      <c r="DL20" s="300">
        <f ca="1">'Profile before CoM'!DL20*f_CoMC01</f>
        <v>0</v>
      </c>
      <c r="DM20" s="300">
        <f ca="1">'Profile before CoM'!DM20*f_CoMC01</f>
        <v>0</v>
      </c>
      <c r="DN20" s="300">
        <f ca="1">'Profile before CoM'!DN20*f_CoMC01</f>
        <v>0</v>
      </c>
      <c r="DO20" s="300">
        <f ca="1">'Profile before CoM'!DO20*f_CoMC01</f>
        <v>0</v>
      </c>
      <c r="DP20" s="300">
        <f ca="1">'Profile before CoM'!DP20*f_CoMC01</f>
        <v>0</v>
      </c>
      <c r="DQ20" s="300">
        <f ca="1">'Profile before CoM'!DQ20*f_CoMC01</f>
        <v>0</v>
      </c>
      <c r="DR20" s="300">
        <f ca="1">'Profile before CoM'!DR20*f_CoMC01</f>
        <v>0</v>
      </c>
      <c r="DS20" s="300">
        <f ca="1">'Profile before CoM'!DS20*f_CoMC01</f>
        <v>0</v>
      </c>
      <c r="DT20" s="300">
        <f ca="1">'Profile before CoM'!DT20*f_CoMC01</f>
        <v>0</v>
      </c>
      <c r="DU20" s="300">
        <f ca="1">'Profile before CoM'!DU20*f_CoMC01</f>
        <v>0</v>
      </c>
      <c r="DV20" s="300">
        <f ca="1">'Profile before CoM'!DV20*f_CoMC01</f>
        <v>0</v>
      </c>
      <c r="DW20" s="300">
        <f ca="1">'Profile before CoM'!DW20*f_CoMC01</f>
        <v>0</v>
      </c>
      <c r="DX20" s="300">
        <f ca="1">'Profile before CoM'!DX20*f_CoMC01</f>
        <v>0</v>
      </c>
      <c r="DY20" s="300">
        <f ca="1">'Profile before CoM'!DY20*f_CoMC01</f>
        <v>0</v>
      </c>
      <c r="DZ20" s="300">
        <f ca="1">'Profile before CoM'!DZ20*f_CoMC01</f>
        <v>0</v>
      </c>
      <c r="EA20" s="300">
        <f ca="1">'Profile before CoM'!EA20*f_CoMC01</f>
        <v>0</v>
      </c>
      <c r="EB20" s="300">
        <f ca="1">'Profile before CoM'!EB20*f_CoMC01</f>
        <v>0</v>
      </c>
      <c r="EC20" s="300">
        <f ca="1">'Profile before CoM'!EC20*f_CoMC01</f>
        <v>0</v>
      </c>
      <c r="ED20" s="300">
        <f ca="1">'Profile before CoM'!ED20*f_CoMC01</f>
        <v>0</v>
      </c>
      <c r="EE20" s="300">
        <f ca="1">'Profile before CoM'!EE20*f_CoMC01</f>
        <v>0</v>
      </c>
      <c r="EF20" s="300">
        <f ca="1">'Profile before CoM'!EF20*f_CoMC01</f>
        <v>0</v>
      </c>
      <c r="EG20" s="300">
        <f ca="1">'Profile before CoM'!EG20*f_CoMC01</f>
        <v>0</v>
      </c>
      <c r="EH20" s="300">
        <f ca="1">'Profile before CoM'!EH20*f_CoMC01</f>
        <v>0</v>
      </c>
      <c r="EI20" s="300">
        <f ca="1">'Profile before CoM'!EI20*f_CoMC01</f>
        <v>0</v>
      </c>
      <c r="EJ20" s="300">
        <f ca="1">'Profile before CoM'!EJ20*f_CoMC01</f>
        <v>0</v>
      </c>
      <c r="EK20" s="300">
        <f ca="1">'Profile before CoM'!EK20*f_CoMC01</f>
        <v>0</v>
      </c>
      <c r="EL20" s="300">
        <f ca="1">'Profile before CoM'!EL20*f_CoMC01</f>
        <v>0</v>
      </c>
      <c r="EM20" s="300">
        <f ca="1">'Profile before CoM'!EM20*f_CoMC01</f>
        <v>0</v>
      </c>
      <c r="EN20" s="300">
        <f ca="1">'Profile before CoM'!EN20*f_CoMC01</f>
        <v>0</v>
      </c>
      <c r="EO20" s="300">
        <f ca="1">'Profile before CoM'!EO20*f_CoMC01</f>
        <v>0</v>
      </c>
      <c r="EP20" s="300">
        <f ca="1">'Profile before CoM'!EP20*f_CoMC01</f>
        <v>0</v>
      </c>
      <c r="EQ20" s="300">
        <f ca="1">'Profile before CoM'!EQ20*f_CoMC01</f>
        <v>0</v>
      </c>
      <c r="ER20" s="300">
        <f ca="1">'Profile before CoM'!ER20*f_CoMC01</f>
        <v>0</v>
      </c>
      <c r="ES20" s="300">
        <f ca="1">'Profile before CoM'!ES20*f_CoMC01</f>
        <v>0</v>
      </c>
      <c r="ET20" s="300">
        <f ca="1">'Profile before CoM'!ET20*f_CoMC01</f>
        <v>0</v>
      </c>
      <c r="EU20" s="300">
        <f ca="1">'Profile before CoM'!EU20*f_CoMC01</f>
        <v>0</v>
      </c>
      <c r="EV20" s="300">
        <f ca="1">'Profile before CoM'!EV20*f_CoMC01</f>
        <v>0</v>
      </c>
      <c r="EW20" s="300">
        <f ca="1">'Profile before CoM'!EW20*f_CoMC01</f>
        <v>0</v>
      </c>
      <c r="EX20" s="300">
        <f ca="1">'Profile before CoM'!EX20*f_CoMC01</f>
        <v>0</v>
      </c>
      <c r="EY20" s="612"/>
      <c r="EZ20" s="757" t="str">
        <f>'Main Input'!EZ20</f>
        <v>RPI</v>
      </c>
      <c r="FA20" s="757" t="str">
        <f>'Main Input'!FA20</f>
        <v>N/A</v>
      </c>
      <c r="FB20" s="766">
        <f>'Main Input'!FB20</f>
        <v>0</v>
      </c>
      <c r="FC20" s="766" t="str">
        <f>'Main Input'!FC20</f>
        <v>IT Solutions</v>
      </c>
      <c r="FD20" s="766" t="str">
        <f>'Main Input'!FD20</f>
        <v>Managed Services</v>
      </c>
      <c r="FE20" s="757" t="str">
        <f>'Main Input'!FE20</f>
        <v>Opex</v>
      </c>
      <c r="FF20" s="757" t="str">
        <f>'Main Input'!FF20</f>
        <v>ContractAccrual</v>
      </c>
      <c r="FG20" s="757" t="str">
        <f>'Main Input'!FG20</f>
        <v>Expense</v>
      </c>
      <c r="FH20" s="767" t="str">
        <f>'Main Input'!FH20</f>
        <v>A</v>
      </c>
      <c r="FI20" s="768">
        <f>'Main Input'!FI20</f>
        <v>0.22</v>
      </c>
      <c r="FJ20" s="768">
        <f>'Main Input'!FJ20</f>
        <v>0</v>
      </c>
      <c r="FK20" s="612"/>
      <c r="FL20" s="531">
        <f t="shared" si="29"/>
        <v>0</v>
      </c>
      <c r="FM20" s="86"/>
      <c r="FN20" s="612"/>
    </row>
    <row r="21" spans="1:170" ht="12.75" customHeight="1">
      <c r="A21" s="750" t="str">
        <f>'Main Input'!A21</f>
        <v>Chema</v>
      </c>
      <c r="B21" s="762" t="str">
        <f>'Main Input'!B21</f>
        <v>Business Unit</v>
      </c>
      <c r="C21" s="762" t="str">
        <f>'Main Input'!C21</f>
        <v>Labour</v>
      </c>
      <c r="D21" s="762" t="str">
        <f>'Main Input'!D21</f>
        <v>TRF</v>
      </c>
      <c r="E21" s="762" t="str">
        <f>'Main Input'!E21</f>
        <v>Monthly Cost Maintenance</v>
      </c>
      <c r="F21" s="753" t="str">
        <f>'Main Input'!F21</f>
        <v>direct</v>
      </c>
      <c r="G21" s="753" t="str">
        <f>'Main Input'!G21</f>
        <v>Person</v>
      </c>
      <c r="H21" s="753">
        <f>'Main Input'!H21</f>
        <v>0</v>
      </c>
      <c r="I21" s="753">
        <f>'Main Input'!I21</f>
        <v>0</v>
      </c>
      <c r="J21" s="753">
        <f>'Main Input'!J21</f>
        <v>0</v>
      </c>
      <c r="K21" s="753" t="str">
        <f>'Main Input'!K21</f>
        <v>FJS</v>
      </c>
      <c r="L21" s="753" t="str">
        <f>'Main Input'!L21</f>
        <v>oCSSD</v>
      </c>
      <c r="M21" s="753">
        <f>'Main Input'!M21</f>
        <v>0</v>
      </c>
      <c r="N21" s="753">
        <f>'Main Input'!N21</f>
        <v>0</v>
      </c>
      <c r="O21" s="753" t="str">
        <f>'Main Input'!O21</f>
        <v>SPAIN</v>
      </c>
      <c r="P21" s="753">
        <f>'Main Input'!P21</f>
        <v>397</v>
      </c>
      <c r="Q21" s="753" t="str">
        <f>'Main Input'!Q21</f>
        <v>EUR</v>
      </c>
      <c r="R21" s="753" t="str">
        <f>'Main Input'!R21</f>
        <v>EMEA</v>
      </c>
      <c r="S21" s="753" t="str">
        <f>'Main Input'!S21</f>
        <v>Local</v>
      </c>
      <c r="T21" s="753">
        <f>'Main Input'!T21</f>
        <v>0</v>
      </c>
      <c r="U21" s="753">
        <f>'Main Input'!U21</f>
        <v>0</v>
      </c>
      <c r="V21" s="753" t="str">
        <f>'Main Input'!V21</f>
        <v>ZZZ</v>
      </c>
      <c r="W21" s="753">
        <f>'Main Input'!W21</f>
        <v>0</v>
      </c>
      <c r="X21" s="753">
        <f>'Main Input'!X21</f>
        <v>0</v>
      </c>
      <c r="Y21" s="753">
        <f>'Main Input'!Y21</f>
        <v>0</v>
      </c>
      <c r="Z21" s="753">
        <f>'Main Input'!Z21</f>
        <v>0</v>
      </c>
      <c r="AA21" s="753">
        <f>'Main Input'!AA21</f>
        <v>0</v>
      </c>
      <c r="AB21" s="763">
        <f>'Main Input'!AB21</f>
        <v>0</v>
      </c>
      <c r="AC21" s="763" t="str">
        <f>'Main Input'!AC21</f>
        <v>Money</v>
      </c>
      <c r="AD21" s="764">
        <f>'Main Input'!AD21</f>
        <v>12</v>
      </c>
      <c r="AE21" s="765">
        <f t="shared" ca="1" si="28"/>
        <v>6380.0578373693443</v>
      </c>
      <c r="AF21" s="299">
        <f ca="1">'Profile before CoM'!AF21*f_CoMC01</f>
        <v>0</v>
      </c>
      <c r="AG21" s="300">
        <f ca="1">'Profile before CoM'!AG21*f_CoMC01</f>
        <v>53.770374238291545</v>
      </c>
      <c r="AH21" s="300">
        <f ca="1">'Profile before CoM'!AH21*f_CoMC01</f>
        <v>68.619816055154189</v>
      </c>
      <c r="AI21" s="300">
        <f ca="1">'Profile before CoM'!AI21*f_CoMC01</f>
        <v>3287.0302433929746</v>
      </c>
      <c r="AJ21" s="300">
        <f ca="1">'Profile before CoM'!AJ21*f_CoMC01</f>
        <v>88.552274834991607</v>
      </c>
      <c r="AK21" s="300">
        <f ca="1">'Profile before CoM'!AK21*f_CoMC01</f>
        <v>188.1575314079671</v>
      </c>
      <c r="AL21" s="300">
        <f ca="1">'Profile before CoM'!AL21*f_CoMC01</f>
        <v>79.565678912201989</v>
      </c>
      <c r="AM21" s="300">
        <f ca="1">'Profile before CoM'!AM21*f_CoMC01</f>
        <v>79.565678912201989</v>
      </c>
      <c r="AN21" s="300">
        <f ca="1">'Profile before CoM'!AN21*f_CoMC01</f>
        <v>42.839205448515067</v>
      </c>
      <c r="AO21" s="300">
        <f ca="1">'Profile before CoM'!AO21*f_CoMC01</f>
        <v>42.839205448514356</v>
      </c>
      <c r="AP21" s="300">
        <f ca="1">'Profile before CoM'!AP21*f_CoMC01</f>
        <v>42.839205448514356</v>
      </c>
      <c r="AQ21" s="300">
        <f ca="1">'Profile before CoM'!AQ21*f_CoMC01</f>
        <v>41.734628936008889</v>
      </c>
      <c r="AR21" s="300">
        <f ca="1">'Profile before CoM'!AR21*f_CoMC01</f>
        <v>41.734628936008178</v>
      </c>
      <c r="AS21" s="300">
        <f ca="1">'Profile before CoM'!AS21*f_CoMC01</f>
        <v>41.734628936008889</v>
      </c>
      <c r="AT21" s="300">
        <f ca="1">'Profile before CoM'!AT21*f_CoMC01</f>
        <v>41.734628936008178</v>
      </c>
      <c r="AU21" s="300">
        <f ca="1">'Profile before CoM'!AU21*f_CoMC01</f>
        <v>41.734628936008178</v>
      </c>
      <c r="AV21" s="300">
        <f ca="1">'Profile before CoM'!AV21*f_CoMC01</f>
        <v>42.569321514728628</v>
      </c>
      <c r="AW21" s="300">
        <f ca="1">'Profile before CoM'!AW21*f_CoMC01</f>
        <v>42.569321514728628</v>
      </c>
      <c r="AX21" s="300">
        <f ca="1">'Profile before CoM'!AX21*f_CoMC01</f>
        <v>42.569321514727918</v>
      </c>
      <c r="AY21" s="300">
        <f ca="1">'Profile before CoM'!AY21*f_CoMC01</f>
        <v>42.569321514728628</v>
      </c>
      <c r="AZ21" s="300">
        <f ca="1">'Profile before CoM'!AZ21*f_CoMC01</f>
        <v>42.569321514727918</v>
      </c>
      <c r="BA21" s="300">
        <f ca="1">'Profile before CoM'!BA21*f_CoMC01</f>
        <v>42.569321514728628</v>
      </c>
      <c r="BB21" s="300">
        <f ca="1">'Profile before CoM'!BB21*f_CoMC01</f>
        <v>42.569321514728628</v>
      </c>
      <c r="BC21" s="300">
        <f ca="1">'Profile before CoM'!BC21*f_CoMC01</f>
        <v>42.569321514727918</v>
      </c>
      <c r="BD21" s="300">
        <f ca="1">'Profile before CoM'!BD21*f_CoMC01</f>
        <v>42.569321514729332</v>
      </c>
      <c r="BE21" s="300">
        <f ca="1">'Profile before CoM'!BE21*f_CoMC01</f>
        <v>42.569321514727918</v>
      </c>
      <c r="BF21" s="300">
        <f ca="1">'Profile before CoM'!BF21*f_CoMC01</f>
        <v>42.569321514728628</v>
      </c>
      <c r="BG21" s="300">
        <f ca="1">'Profile before CoM'!BG21*f_CoMC01</f>
        <v>42.569321514727918</v>
      </c>
      <c r="BH21" s="300">
        <f ca="1">'Profile before CoM'!BH21*f_CoMC01</f>
        <v>43.420707945023644</v>
      </c>
      <c r="BI21" s="300">
        <f ca="1">'Profile before CoM'!BI21*f_CoMC01</f>
        <v>43.420707945023644</v>
      </c>
      <c r="BJ21" s="300">
        <f ca="1">'Profile before CoM'!BJ21*f_CoMC01</f>
        <v>43.420707945023644</v>
      </c>
      <c r="BK21" s="300">
        <f ca="1">'Profile before CoM'!BK21*f_CoMC01</f>
        <v>43.420707945023644</v>
      </c>
      <c r="BL21" s="300">
        <f ca="1">'Profile before CoM'!BL21*f_CoMC01</f>
        <v>43.420707945023644</v>
      </c>
      <c r="BM21" s="300">
        <f ca="1">'Profile before CoM'!BM21*f_CoMC01</f>
        <v>43.420707945022926</v>
      </c>
      <c r="BN21" s="300">
        <f ca="1">'Profile before CoM'!BN21*f_CoMC01</f>
        <v>43.420707945023644</v>
      </c>
      <c r="BO21" s="300">
        <f ca="1">'Profile before CoM'!BO21*f_CoMC01</f>
        <v>43.420707945023644</v>
      </c>
      <c r="BP21" s="300">
        <f ca="1">'Profile before CoM'!BP21*f_CoMC01</f>
        <v>43.420707945023644</v>
      </c>
      <c r="BQ21" s="300">
        <f ca="1">'Profile before CoM'!BQ21*f_CoMC01</f>
        <v>43.420707945023644</v>
      </c>
      <c r="BR21" s="300">
        <f ca="1">'Profile before CoM'!BR21*f_CoMC01</f>
        <v>43.420707945023644</v>
      </c>
      <c r="BS21" s="300">
        <f ca="1">'Profile before CoM'!BS21*f_CoMC01</f>
        <v>43.420707945023644</v>
      </c>
      <c r="BT21" s="300">
        <f ca="1">'Profile before CoM'!BT21*f_CoMC01</f>
        <v>44.289122103923205</v>
      </c>
      <c r="BU21" s="300">
        <f ca="1">'Profile before CoM'!BU21*f_CoMC01</f>
        <v>44.289122103923205</v>
      </c>
      <c r="BV21" s="300">
        <f ca="1">'Profile before CoM'!BV21*f_CoMC01</f>
        <v>44.289122103923205</v>
      </c>
      <c r="BW21" s="300">
        <f ca="1">'Profile before CoM'!BW21*f_CoMC01</f>
        <v>44.289122103923205</v>
      </c>
      <c r="BX21" s="300">
        <f ca="1">'Profile before CoM'!BX21*f_CoMC01</f>
        <v>44.289122103923205</v>
      </c>
      <c r="BY21" s="300">
        <f ca="1">'Profile before CoM'!BY21*f_CoMC01</f>
        <v>44.289122103923205</v>
      </c>
      <c r="BZ21" s="300">
        <f ca="1">'Profile before CoM'!BZ21*f_CoMC01</f>
        <v>44.289122103923908</v>
      </c>
      <c r="CA21" s="300">
        <f ca="1">'Profile before CoM'!CA21*f_CoMC01</f>
        <v>44.289122103923205</v>
      </c>
      <c r="CB21" s="300">
        <f ca="1">'Profile before CoM'!CB21*f_CoMC01</f>
        <v>44.289122103923205</v>
      </c>
      <c r="CC21" s="300">
        <f ca="1">'Profile before CoM'!CC21*f_CoMC01</f>
        <v>44.289122103923205</v>
      </c>
      <c r="CD21" s="300">
        <f ca="1">'Profile before CoM'!CD21*f_CoMC01</f>
        <v>44.289122103923205</v>
      </c>
      <c r="CE21" s="300">
        <f ca="1">'Profile before CoM'!CE21*f_CoMC01</f>
        <v>44.289122103923205</v>
      </c>
      <c r="CF21" s="300">
        <f ca="1">'Profile before CoM'!CF21*f_CoMC01</f>
        <v>45.174904546002402</v>
      </c>
      <c r="CG21" s="300">
        <f ca="1">'Profile before CoM'!CG21*f_CoMC01</f>
        <v>45.174904546001699</v>
      </c>
      <c r="CH21" s="300">
        <f ca="1">'Profile before CoM'!CH21*f_CoMC01</f>
        <v>45.174904546002402</v>
      </c>
      <c r="CI21" s="300">
        <f ca="1">'Profile before CoM'!CI21*f_CoMC01</f>
        <v>45.174904546001699</v>
      </c>
      <c r="CJ21" s="300">
        <f ca="1">'Profile before CoM'!CJ21*f_CoMC01</f>
        <v>45.174904546002402</v>
      </c>
      <c r="CK21" s="300">
        <f ca="1">'Profile before CoM'!CK21*f_CoMC01</f>
        <v>45.174904546002402</v>
      </c>
      <c r="CL21" s="300">
        <f ca="1">'Profile before CoM'!CL21*f_CoMC01</f>
        <v>45.174904546001699</v>
      </c>
      <c r="CM21" s="300">
        <f ca="1">'Profile before CoM'!CM21*f_CoMC01</f>
        <v>45.174904546002402</v>
      </c>
      <c r="CN21" s="300">
        <f ca="1">'Profile before CoM'!CN21*f_CoMC01</f>
        <v>45.174904546001699</v>
      </c>
      <c r="CO21" s="300">
        <f ca="1">'Profile before CoM'!CO21*f_CoMC01</f>
        <v>45.174904546002402</v>
      </c>
      <c r="CP21" s="300">
        <f ca="1">'Profile before CoM'!CP21*f_CoMC01</f>
        <v>45.174904546001699</v>
      </c>
      <c r="CQ21" s="300">
        <f ca="1">'Profile before CoM'!CQ21*f_CoMC01</f>
        <v>45.174904546002402</v>
      </c>
      <c r="CR21" s="300">
        <f ca="1">'Profile before CoM'!CR21*f_CoMC01</f>
        <v>46.078402636921915</v>
      </c>
      <c r="CS21" s="300">
        <f ca="1">'Profile before CoM'!CS21*f_CoMC01</f>
        <v>46.078402636921915</v>
      </c>
      <c r="CT21" s="300">
        <f ca="1">'Profile before CoM'!CT21*f_CoMC01</f>
        <v>0</v>
      </c>
      <c r="CU21" s="300">
        <f ca="1">'Profile before CoM'!CU21*f_CoMC01</f>
        <v>0</v>
      </c>
      <c r="CV21" s="300">
        <f ca="1">'Profile before CoM'!CV21*f_CoMC01</f>
        <v>0</v>
      </c>
      <c r="CW21" s="300">
        <f ca="1">'Profile before CoM'!CW21*f_CoMC01</f>
        <v>0</v>
      </c>
      <c r="CX21" s="300">
        <f ca="1">'Profile before CoM'!CX21*f_CoMC01</f>
        <v>0</v>
      </c>
      <c r="CY21" s="300">
        <f ca="1">'Profile before CoM'!CY21*f_CoMC01</f>
        <v>0</v>
      </c>
      <c r="CZ21" s="300">
        <f ca="1">'Profile before CoM'!CZ21*f_CoMC01</f>
        <v>0</v>
      </c>
      <c r="DA21" s="300">
        <f ca="1">'Profile before CoM'!DA21*f_CoMC01</f>
        <v>0</v>
      </c>
      <c r="DB21" s="300">
        <f ca="1">'Profile before CoM'!DB21*f_CoMC01</f>
        <v>0</v>
      </c>
      <c r="DC21" s="300">
        <f ca="1">'Profile before CoM'!DC21*f_CoMC01</f>
        <v>0</v>
      </c>
      <c r="DD21" s="300">
        <f ca="1">'Profile before CoM'!DD21*f_CoMC01</f>
        <v>0</v>
      </c>
      <c r="DE21" s="300">
        <f ca="1">'Profile before CoM'!DE21*f_CoMC01</f>
        <v>0</v>
      </c>
      <c r="DF21" s="300">
        <f ca="1">'Profile before CoM'!DF21*f_CoMC01</f>
        <v>0</v>
      </c>
      <c r="DG21" s="300">
        <f ca="1">'Profile before CoM'!DG21*f_CoMC01</f>
        <v>0</v>
      </c>
      <c r="DH21" s="300">
        <f ca="1">'Profile before CoM'!DH21*f_CoMC01</f>
        <v>0</v>
      </c>
      <c r="DI21" s="300">
        <f ca="1">'Profile before CoM'!DI21*f_CoMC01</f>
        <v>0</v>
      </c>
      <c r="DJ21" s="300">
        <f ca="1">'Profile before CoM'!DJ21*f_CoMC01</f>
        <v>0</v>
      </c>
      <c r="DK21" s="300">
        <f ca="1">'Profile before CoM'!DK21*f_CoMC01</f>
        <v>0</v>
      </c>
      <c r="DL21" s="300">
        <f ca="1">'Profile before CoM'!DL21*f_CoMC01</f>
        <v>0</v>
      </c>
      <c r="DM21" s="300">
        <f ca="1">'Profile before CoM'!DM21*f_CoMC01</f>
        <v>0</v>
      </c>
      <c r="DN21" s="300">
        <f ca="1">'Profile before CoM'!DN21*f_CoMC01</f>
        <v>0</v>
      </c>
      <c r="DO21" s="300">
        <f ca="1">'Profile before CoM'!DO21*f_CoMC01</f>
        <v>0</v>
      </c>
      <c r="DP21" s="300">
        <f ca="1">'Profile before CoM'!DP21*f_CoMC01</f>
        <v>0</v>
      </c>
      <c r="DQ21" s="300">
        <f ca="1">'Profile before CoM'!DQ21*f_CoMC01</f>
        <v>0</v>
      </c>
      <c r="DR21" s="300">
        <f ca="1">'Profile before CoM'!DR21*f_CoMC01</f>
        <v>0</v>
      </c>
      <c r="DS21" s="300">
        <f ca="1">'Profile before CoM'!DS21*f_CoMC01</f>
        <v>0</v>
      </c>
      <c r="DT21" s="300">
        <f ca="1">'Profile before CoM'!DT21*f_CoMC01</f>
        <v>0</v>
      </c>
      <c r="DU21" s="300">
        <f ca="1">'Profile before CoM'!DU21*f_CoMC01</f>
        <v>0</v>
      </c>
      <c r="DV21" s="300">
        <f ca="1">'Profile before CoM'!DV21*f_CoMC01</f>
        <v>0</v>
      </c>
      <c r="DW21" s="300">
        <f ca="1">'Profile before CoM'!DW21*f_CoMC01</f>
        <v>0</v>
      </c>
      <c r="DX21" s="300">
        <f ca="1">'Profile before CoM'!DX21*f_CoMC01</f>
        <v>0</v>
      </c>
      <c r="DY21" s="300">
        <f ca="1">'Profile before CoM'!DY21*f_CoMC01</f>
        <v>0</v>
      </c>
      <c r="DZ21" s="300">
        <f ca="1">'Profile before CoM'!DZ21*f_CoMC01</f>
        <v>0</v>
      </c>
      <c r="EA21" s="300">
        <f ca="1">'Profile before CoM'!EA21*f_CoMC01</f>
        <v>0</v>
      </c>
      <c r="EB21" s="300">
        <f ca="1">'Profile before CoM'!EB21*f_CoMC01</f>
        <v>0</v>
      </c>
      <c r="EC21" s="300">
        <f ca="1">'Profile before CoM'!EC21*f_CoMC01</f>
        <v>0</v>
      </c>
      <c r="ED21" s="300">
        <f ca="1">'Profile before CoM'!ED21*f_CoMC01</f>
        <v>0</v>
      </c>
      <c r="EE21" s="300">
        <f ca="1">'Profile before CoM'!EE21*f_CoMC01</f>
        <v>0</v>
      </c>
      <c r="EF21" s="300">
        <f ca="1">'Profile before CoM'!EF21*f_CoMC01</f>
        <v>0</v>
      </c>
      <c r="EG21" s="300">
        <f ca="1">'Profile before CoM'!EG21*f_CoMC01</f>
        <v>0</v>
      </c>
      <c r="EH21" s="300">
        <f ca="1">'Profile before CoM'!EH21*f_CoMC01</f>
        <v>0</v>
      </c>
      <c r="EI21" s="300">
        <f ca="1">'Profile before CoM'!EI21*f_CoMC01</f>
        <v>0</v>
      </c>
      <c r="EJ21" s="300">
        <f ca="1">'Profile before CoM'!EJ21*f_CoMC01</f>
        <v>0</v>
      </c>
      <c r="EK21" s="300">
        <f ca="1">'Profile before CoM'!EK21*f_CoMC01</f>
        <v>0</v>
      </c>
      <c r="EL21" s="300">
        <f ca="1">'Profile before CoM'!EL21*f_CoMC01</f>
        <v>0</v>
      </c>
      <c r="EM21" s="300">
        <f ca="1">'Profile before CoM'!EM21*f_CoMC01</f>
        <v>0</v>
      </c>
      <c r="EN21" s="300">
        <f ca="1">'Profile before CoM'!EN21*f_CoMC01</f>
        <v>0</v>
      </c>
      <c r="EO21" s="300">
        <f ca="1">'Profile before CoM'!EO21*f_CoMC01</f>
        <v>0</v>
      </c>
      <c r="EP21" s="300">
        <f ca="1">'Profile before CoM'!EP21*f_CoMC01</f>
        <v>0</v>
      </c>
      <c r="EQ21" s="300">
        <f ca="1">'Profile before CoM'!EQ21*f_CoMC01</f>
        <v>0</v>
      </c>
      <c r="ER21" s="300">
        <f ca="1">'Profile before CoM'!ER21*f_CoMC01</f>
        <v>0</v>
      </c>
      <c r="ES21" s="300">
        <f ca="1">'Profile before CoM'!ES21*f_CoMC01</f>
        <v>0</v>
      </c>
      <c r="ET21" s="300">
        <f ca="1">'Profile before CoM'!ET21*f_CoMC01</f>
        <v>0</v>
      </c>
      <c r="EU21" s="300">
        <f ca="1">'Profile before CoM'!EU21*f_CoMC01</f>
        <v>0</v>
      </c>
      <c r="EV21" s="300">
        <f ca="1">'Profile before CoM'!EV21*f_CoMC01</f>
        <v>0</v>
      </c>
      <c r="EW21" s="300">
        <f ca="1">'Profile before CoM'!EW21*f_CoMC01</f>
        <v>0</v>
      </c>
      <c r="EX21" s="300">
        <f ca="1">'Profile before CoM'!EX21*f_CoMC01</f>
        <v>0</v>
      </c>
      <c r="EY21" s="612"/>
      <c r="EZ21" s="757" t="str">
        <f>'Main Input'!EZ21</f>
        <v>RPI</v>
      </c>
      <c r="FA21" s="757" t="str">
        <f>'Main Input'!FA21</f>
        <v>N/A</v>
      </c>
      <c r="FB21" s="766">
        <f>'Main Input'!FB21</f>
        <v>0</v>
      </c>
      <c r="FC21" s="766" t="str">
        <f>'Main Input'!FC21</f>
        <v>IT Solutions</v>
      </c>
      <c r="FD21" s="766" t="str">
        <f>'Main Input'!FD21</f>
        <v>Managed Services</v>
      </c>
      <c r="FE21" s="757" t="str">
        <f>'Main Input'!FE21</f>
        <v>Opex</v>
      </c>
      <c r="FF21" s="757" t="str">
        <f>'Main Input'!FF21</f>
        <v>ContractAccrual</v>
      </c>
      <c r="FG21" s="757" t="str">
        <f>'Main Input'!FG21</f>
        <v>Expense</v>
      </c>
      <c r="FH21" s="767" t="str">
        <f>'Main Input'!FH21</f>
        <v>A</v>
      </c>
      <c r="FI21" s="768">
        <f>'Main Input'!FI21</f>
        <v>0.22</v>
      </c>
      <c r="FJ21" s="768">
        <f>'Main Input'!FJ21</f>
        <v>0</v>
      </c>
      <c r="FK21" s="612"/>
      <c r="FL21" s="531">
        <f t="shared" si="29"/>
        <v>0</v>
      </c>
      <c r="FM21" s="86"/>
      <c r="FN21" s="612"/>
    </row>
    <row r="22" spans="1:170" ht="12.75" customHeight="1">
      <c r="A22" s="750" t="str">
        <f>'Main Input'!A22</f>
        <v>Romualdo</v>
      </c>
      <c r="B22" s="762" t="str">
        <f>'Main Input'!B22</f>
        <v>Field Maintenance Service</v>
      </c>
      <c r="C22" s="762" t="str">
        <f>'Main Input'!C22</f>
        <v>Labour</v>
      </c>
      <c r="D22" s="762" t="str">
        <f>'Main Input'!D22</f>
        <v>ASIS</v>
      </c>
      <c r="E22" s="762" t="str">
        <f>'Main Input'!E22</f>
        <v>Control Systems  Maintenance</v>
      </c>
      <c r="F22" s="753" t="str">
        <f>'Main Input'!F22</f>
        <v>direct</v>
      </c>
      <c r="G22" s="753" t="str">
        <f>'Main Input'!G22</f>
        <v>Person</v>
      </c>
      <c r="H22" s="753">
        <f>'Main Input'!H22</f>
        <v>0</v>
      </c>
      <c r="I22" s="753">
        <f>'Main Input'!I22</f>
        <v>0</v>
      </c>
      <c r="J22" s="753">
        <f>'Main Input'!J22</f>
        <v>0</v>
      </c>
      <c r="K22" s="753" t="str">
        <f>'Main Input'!K22</f>
        <v>FJS</v>
      </c>
      <c r="L22" s="753" t="str">
        <f>'Main Input'!L22</f>
        <v>oCSFM</v>
      </c>
      <c r="M22" s="753">
        <f>'Main Input'!M22</f>
        <v>0</v>
      </c>
      <c r="N22" s="753">
        <f>'Main Input'!N22</f>
        <v>0</v>
      </c>
      <c r="O22" s="753" t="str">
        <f>'Main Input'!O22</f>
        <v>SPAIN</v>
      </c>
      <c r="P22" s="753">
        <f>'Main Input'!P22</f>
        <v>489</v>
      </c>
      <c r="Q22" s="753" t="str">
        <f>'Main Input'!Q22</f>
        <v>EUR</v>
      </c>
      <c r="R22" s="753" t="str">
        <f>'Main Input'!R22</f>
        <v>EMEA</v>
      </c>
      <c r="S22" s="753" t="str">
        <f>'Main Input'!S22</f>
        <v>Local</v>
      </c>
      <c r="T22" s="753">
        <f>'Main Input'!T22</f>
        <v>0</v>
      </c>
      <c r="U22" s="753">
        <f>'Main Input'!U22</f>
        <v>0</v>
      </c>
      <c r="V22" s="753" t="str">
        <f>'Main Input'!V22</f>
        <v>1_ATP</v>
      </c>
      <c r="W22" s="753">
        <f>'Main Input'!W22</f>
        <v>0</v>
      </c>
      <c r="X22" s="753">
        <f>'Main Input'!X22</f>
        <v>0</v>
      </c>
      <c r="Y22" s="753">
        <f>'Main Input'!Y22</f>
        <v>0</v>
      </c>
      <c r="Z22" s="753">
        <f>'Main Input'!Z22</f>
        <v>0</v>
      </c>
      <c r="AA22" s="753">
        <f>'Main Input'!AA22</f>
        <v>0</v>
      </c>
      <c r="AB22" s="763">
        <f>'Main Input'!AB22</f>
        <v>0</v>
      </c>
      <c r="AC22" s="763" t="str">
        <f>'Main Input'!AC22</f>
        <v>Money</v>
      </c>
      <c r="AD22" s="764">
        <f>'Main Input'!AD22</f>
        <v>6000</v>
      </c>
      <c r="AE22" s="765">
        <f t="shared" ca="1" si="28"/>
        <v>4049402.9577393117</v>
      </c>
      <c r="AF22" s="299">
        <f ca="1">'Profile before CoM'!AF22*f_CoMC01</f>
        <v>0</v>
      </c>
      <c r="AG22" s="300">
        <f ca="1">'Profile before CoM'!AG22*f_CoMC01</f>
        <v>0</v>
      </c>
      <c r="AH22" s="300">
        <f ca="1">'Profile before CoM'!AH22*f_CoMC01</f>
        <v>64113.409717215152</v>
      </c>
      <c r="AI22" s="300">
        <f ca="1">'Profile before CoM'!AI22*f_CoMC01</f>
        <v>64113.409717215152</v>
      </c>
      <c r="AJ22" s="300">
        <f ca="1">'Profile before CoM'!AJ22*f_CoMC01</f>
        <v>64113.409717215152</v>
      </c>
      <c r="AK22" s="300">
        <f ca="1">'Profile before CoM'!AK22*f_CoMC01</f>
        <v>64113.409717215152</v>
      </c>
      <c r="AL22" s="300">
        <f ca="1">'Profile before CoM'!AL22*f_CoMC01</f>
        <v>64113.409717215152</v>
      </c>
      <c r="AM22" s="300">
        <f ca="1">'Profile before CoM'!AM22*f_CoMC01</f>
        <v>64113.409717215152</v>
      </c>
      <c r="AN22" s="300">
        <f ca="1">'Profile before CoM'!AN22*f_CoMC01</f>
        <v>64113.409717215152</v>
      </c>
      <c r="AO22" s="300">
        <f ca="1">'Profile before CoM'!AO22*f_CoMC01</f>
        <v>64113.409717215152</v>
      </c>
      <c r="AP22" s="300">
        <f ca="1">'Profile before CoM'!AP22*f_CoMC01</f>
        <v>64113.409717215152</v>
      </c>
      <c r="AQ22" s="300">
        <f ca="1">'Profile before CoM'!AQ22*f_CoMC01</f>
        <v>64113.409717215152</v>
      </c>
      <c r="AR22" s="300">
        <f ca="1">'Profile before CoM'!AR22*f_CoMC01</f>
        <v>64113.409717215152</v>
      </c>
      <c r="AS22" s="300">
        <f ca="1">'Profile before CoM'!AS22*f_CoMC01</f>
        <v>64113.409717215152</v>
      </c>
      <c r="AT22" s="300">
        <f ca="1">'Profile before CoM'!AT22*f_CoMC01</f>
        <v>64113.409717215152</v>
      </c>
      <c r="AU22" s="300">
        <f ca="1">'Profile before CoM'!AU22*f_CoMC01</f>
        <v>64113.409717215152</v>
      </c>
      <c r="AV22" s="300">
        <f ca="1">'Profile before CoM'!AV22*f_CoMC01</f>
        <v>64113.409717215152</v>
      </c>
      <c r="AW22" s="300">
        <f ca="1">'Profile before CoM'!AW22*f_CoMC01</f>
        <v>64113.409717215152</v>
      </c>
      <c r="AX22" s="300">
        <f ca="1">'Profile before CoM'!AX22*f_CoMC01</f>
        <v>64113.409717215152</v>
      </c>
      <c r="AY22" s="300">
        <f ca="1">'Profile before CoM'!AY22*f_CoMC01</f>
        <v>64113.409717215152</v>
      </c>
      <c r="AZ22" s="300">
        <f ca="1">'Profile before CoM'!AZ22*f_CoMC01</f>
        <v>64113.409717215152</v>
      </c>
      <c r="BA22" s="300">
        <f ca="1">'Profile before CoM'!BA22*f_CoMC01</f>
        <v>64113.409717215152</v>
      </c>
      <c r="BB22" s="300">
        <f ca="1">'Profile before CoM'!BB22*f_CoMC01</f>
        <v>64113.409717215152</v>
      </c>
      <c r="BC22" s="300">
        <f ca="1">'Profile before CoM'!BC22*f_CoMC01</f>
        <v>64113.409717215152</v>
      </c>
      <c r="BD22" s="300">
        <f ca="1">'Profile before CoM'!BD22*f_CoMC01</f>
        <v>64113.409717215152</v>
      </c>
      <c r="BE22" s="300">
        <f ca="1">'Profile before CoM'!BE22*f_CoMC01</f>
        <v>64113.409717215152</v>
      </c>
      <c r="BF22" s="300">
        <f ca="1">'Profile before CoM'!BF22*f_CoMC01</f>
        <v>64113.409717215152</v>
      </c>
      <c r="BG22" s="300">
        <f ca="1">'Profile before CoM'!BG22*f_CoMC01</f>
        <v>63472.275620043001</v>
      </c>
      <c r="BH22" s="300">
        <f ca="1">'Profile before CoM'!BH22*f_CoMC01</f>
        <v>63472.275620043001</v>
      </c>
      <c r="BI22" s="300">
        <f ca="1">'Profile before CoM'!BI22*f_CoMC01</f>
        <v>63472.275620043001</v>
      </c>
      <c r="BJ22" s="300">
        <f ca="1">'Profile before CoM'!BJ22*f_CoMC01</f>
        <v>63472.275620043001</v>
      </c>
      <c r="BK22" s="300">
        <f ca="1">'Profile before CoM'!BK22*f_CoMC01</f>
        <v>63472.275620043001</v>
      </c>
      <c r="BL22" s="300">
        <f ca="1">'Profile before CoM'!BL22*f_CoMC01</f>
        <v>63472.275620043001</v>
      </c>
      <c r="BM22" s="300">
        <f ca="1">'Profile before CoM'!BM22*f_CoMC01</f>
        <v>63472.275620043001</v>
      </c>
      <c r="BN22" s="300">
        <f ca="1">'Profile before CoM'!BN22*f_CoMC01</f>
        <v>63472.275620043001</v>
      </c>
      <c r="BO22" s="300">
        <f ca="1">'Profile before CoM'!BO22*f_CoMC01</f>
        <v>63472.275620043001</v>
      </c>
      <c r="BP22" s="300">
        <f ca="1">'Profile before CoM'!BP22*f_CoMC01</f>
        <v>63472.275620043001</v>
      </c>
      <c r="BQ22" s="300">
        <f ca="1">'Profile before CoM'!BQ22*f_CoMC01</f>
        <v>63472.275620043001</v>
      </c>
      <c r="BR22" s="300">
        <f ca="1">'Profile before CoM'!BR22*f_CoMC01</f>
        <v>63472.275620043001</v>
      </c>
      <c r="BS22" s="300">
        <f ca="1">'Profile before CoM'!BS22*f_CoMC01</f>
        <v>62831.141522870843</v>
      </c>
      <c r="BT22" s="300">
        <f ca="1">'Profile before CoM'!BT22*f_CoMC01</f>
        <v>62831.141522870843</v>
      </c>
      <c r="BU22" s="300">
        <f ca="1">'Profile before CoM'!BU22*f_CoMC01</f>
        <v>62831.141522870843</v>
      </c>
      <c r="BV22" s="300">
        <f ca="1">'Profile before CoM'!BV22*f_CoMC01</f>
        <v>62831.141522870843</v>
      </c>
      <c r="BW22" s="300">
        <f ca="1">'Profile before CoM'!BW22*f_CoMC01</f>
        <v>62831.141522870843</v>
      </c>
      <c r="BX22" s="300">
        <f ca="1">'Profile before CoM'!BX22*f_CoMC01</f>
        <v>62831.141522870843</v>
      </c>
      <c r="BY22" s="300">
        <f ca="1">'Profile before CoM'!BY22*f_CoMC01</f>
        <v>62831.141522870843</v>
      </c>
      <c r="BZ22" s="300">
        <f ca="1">'Profile before CoM'!BZ22*f_CoMC01</f>
        <v>62831.141522870843</v>
      </c>
      <c r="CA22" s="300">
        <f ca="1">'Profile before CoM'!CA22*f_CoMC01</f>
        <v>62831.141522870843</v>
      </c>
      <c r="CB22" s="300">
        <f ca="1">'Profile before CoM'!CB22*f_CoMC01</f>
        <v>62831.141522870843</v>
      </c>
      <c r="CC22" s="300">
        <f ca="1">'Profile before CoM'!CC22*f_CoMC01</f>
        <v>62831.141522870843</v>
      </c>
      <c r="CD22" s="300">
        <f ca="1">'Profile before CoM'!CD22*f_CoMC01</f>
        <v>62831.141522870843</v>
      </c>
      <c r="CE22" s="300">
        <f ca="1">'Profile before CoM'!CE22*f_CoMC01</f>
        <v>62190.007425698692</v>
      </c>
      <c r="CF22" s="300">
        <f ca="1">'Profile before CoM'!CF22*f_CoMC01</f>
        <v>62190.007425698692</v>
      </c>
      <c r="CG22" s="300">
        <f ca="1">'Profile before CoM'!CG22*f_CoMC01</f>
        <v>62190.007425698692</v>
      </c>
      <c r="CH22" s="300">
        <f ca="1">'Profile before CoM'!CH22*f_CoMC01</f>
        <v>62190.007425698692</v>
      </c>
      <c r="CI22" s="300">
        <f ca="1">'Profile before CoM'!CI22*f_CoMC01</f>
        <v>62190.007425698692</v>
      </c>
      <c r="CJ22" s="300">
        <f ca="1">'Profile before CoM'!CJ22*f_CoMC01</f>
        <v>62190.007425698692</v>
      </c>
      <c r="CK22" s="300">
        <f ca="1">'Profile before CoM'!CK22*f_CoMC01</f>
        <v>62190.007425698692</v>
      </c>
      <c r="CL22" s="300">
        <f ca="1">'Profile before CoM'!CL22*f_CoMC01</f>
        <v>62190.007425698692</v>
      </c>
      <c r="CM22" s="300">
        <f ca="1">'Profile before CoM'!CM22*f_CoMC01</f>
        <v>62190.007425698692</v>
      </c>
      <c r="CN22" s="300">
        <f ca="1">'Profile before CoM'!CN22*f_CoMC01</f>
        <v>62190.007425698692</v>
      </c>
      <c r="CO22" s="300">
        <f ca="1">'Profile before CoM'!CO22*f_CoMC01</f>
        <v>62190.007425698692</v>
      </c>
      <c r="CP22" s="300">
        <f ca="1">'Profile before CoM'!CP22*f_CoMC01</f>
        <v>62190.007425698692</v>
      </c>
      <c r="CQ22" s="300">
        <f ca="1">'Profile before CoM'!CQ22*f_CoMC01</f>
        <v>61548.873328526548</v>
      </c>
      <c r="CR22" s="300">
        <f ca="1">'Profile before CoM'!CR22*f_CoMC01</f>
        <v>61548.873328526548</v>
      </c>
      <c r="CS22" s="300">
        <f ca="1">'Profile before CoM'!CS22*f_CoMC01</f>
        <v>61548.873328526548</v>
      </c>
      <c r="CT22" s="300">
        <f ca="1">'Profile before CoM'!CT22*f_CoMC01</f>
        <v>0</v>
      </c>
      <c r="CU22" s="300">
        <f ca="1">'Profile before CoM'!CU22*f_CoMC01</f>
        <v>0</v>
      </c>
      <c r="CV22" s="300">
        <f ca="1">'Profile before CoM'!CV22*f_CoMC01</f>
        <v>0</v>
      </c>
      <c r="CW22" s="300">
        <f ca="1">'Profile before CoM'!CW22*f_CoMC01</f>
        <v>0</v>
      </c>
      <c r="CX22" s="300">
        <f ca="1">'Profile before CoM'!CX22*f_CoMC01</f>
        <v>0</v>
      </c>
      <c r="CY22" s="300">
        <f ca="1">'Profile before CoM'!CY22*f_CoMC01</f>
        <v>0</v>
      </c>
      <c r="CZ22" s="300">
        <f ca="1">'Profile before CoM'!CZ22*f_CoMC01</f>
        <v>0</v>
      </c>
      <c r="DA22" s="300">
        <f ca="1">'Profile before CoM'!DA22*f_CoMC01</f>
        <v>0</v>
      </c>
      <c r="DB22" s="300">
        <f ca="1">'Profile before CoM'!DB22*f_CoMC01</f>
        <v>0</v>
      </c>
      <c r="DC22" s="300">
        <f ca="1">'Profile before CoM'!DC22*f_CoMC01</f>
        <v>0</v>
      </c>
      <c r="DD22" s="300">
        <f ca="1">'Profile before CoM'!DD22*f_CoMC01</f>
        <v>0</v>
      </c>
      <c r="DE22" s="300">
        <f ca="1">'Profile before CoM'!DE22*f_CoMC01</f>
        <v>0</v>
      </c>
      <c r="DF22" s="300">
        <f ca="1">'Profile before CoM'!DF22*f_CoMC01</f>
        <v>0</v>
      </c>
      <c r="DG22" s="300">
        <f ca="1">'Profile before CoM'!DG22*f_CoMC01</f>
        <v>0</v>
      </c>
      <c r="DH22" s="300">
        <f ca="1">'Profile before CoM'!DH22*f_CoMC01</f>
        <v>0</v>
      </c>
      <c r="DI22" s="300">
        <f ca="1">'Profile before CoM'!DI22*f_CoMC01</f>
        <v>0</v>
      </c>
      <c r="DJ22" s="300">
        <f ca="1">'Profile before CoM'!DJ22*f_CoMC01</f>
        <v>0</v>
      </c>
      <c r="DK22" s="300">
        <f ca="1">'Profile before CoM'!DK22*f_CoMC01</f>
        <v>0</v>
      </c>
      <c r="DL22" s="300">
        <f ca="1">'Profile before CoM'!DL22*f_CoMC01</f>
        <v>0</v>
      </c>
      <c r="DM22" s="300">
        <f ca="1">'Profile before CoM'!DM22*f_CoMC01</f>
        <v>0</v>
      </c>
      <c r="DN22" s="300">
        <f ca="1">'Profile before CoM'!DN22*f_CoMC01</f>
        <v>0</v>
      </c>
      <c r="DO22" s="300">
        <f ca="1">'Profile before CoM'!DO22*f_CoMC01</f>
        <v>0</v>
      </c>
      <c r="DP22" s="300">
        <f ca="1">'Profile before CoM'!DP22*f_CoMC01</f>
        <v>0</v>
      </c>
      <c r="DQ22" s="300">
        <f ca="1">'Profile before CoM'!DQ22*f_CoMC01</f>
        <v>0</v>
      </c>
      <c r="DR22" s="300">
        <f ca="1">'Profile before CoM'!DR22*f_CoMC01</f>
        <v>0</v>
      </c>
      <c r="DS22" s="300">
        <f ca="1">'Profile before CoM'!DS22*f_CoMC01</f>
        <v>0</v>
      </c>
      <c r="DT22" s="300">
        <f ca="1">'Profile before CoM'!DT22*f_CoMC01</f>
        <v>0</v>
      </c>
      <c r="DU22" s="300">
        <f ca="1">'Profile before CoM'!DU22*f_CoMC01</f>
        <v>0</v>
      </c>
      <c r="DV22" s="300">
        <f ca="1">'Profile before CoM'!DV22*f_CoMC01</f>
        <v>0</v>
      </c>
      <c r="DW22" s="300">
        <f ca="1">'Profile before CoM'!DW22*f_CoMC01</f>
        <v>0</v>
      </c>
      <c r="DX22" s="300">
        <f ca="1">'Profile before CoM'!DX22*f_CoMC01</f>
        <v>0</v>
      </c>
      <c r="DY22" s="300">
        <f ca="1">'Profile before CoM'!DY22*f_CoMC01</f>
        <v>0</v>
      </c>
      <c r="DZ22" s="300">
        <f ca="1">'Profile before CoM'!DZ22*f_CoMC01</f>
        <v>0</v>
      </c>
      <c r="EA22" s="300">
        <f ca="1">'Profile before CoM'!EA22*f_CoMC01</f>
        <v>0</v>
      </c>
      <c r="EB22" s="300">
        <f ca="1">'Profile before CoM'!EB22*f_CoMC01</f>
        <v>0</v>
      </c>
      <c r="EC22" s="300">
        <f ca="1">'Profile before CoM'!EC22*f_CoMC01</f>
        <v>0</v>
      </c>
      <c r="ED22" s="300">
        <f ca="1">'Profile before CoM'!ED22*f_CoMC01</f>
        <v>0</v>
      </c>
      <c r="EE22" s="300">
        <f ca="1">'Profile before CoM'!EE22*f_CoMC01</f>
        <v>0</v>
      </c>
      <c r="EF22" s="300">
        <f ca="1">'Profile before CoM'!EF22*f_CoMC01</f>
        <v>0</v>
      </c>
      <c r="EG22" s="300">
        <f ca="1">'Profile before CoM'!EG22*f_CoMC01</f>
        <v>0</v>
      </c>
      <c r="EH22" s="300">
        <f ca="1">'Profile before CoM'!EH22*f_CoMC01</f>
        <v>0</v>
      </c>
      <c r="EI22" s="300">
        <f ca="1">'Profile before CoM'!EI22*f_CoMC01</f>
        <v>0</v>
      </c>
      <c r="EJ22" s="300">
        <f ca="1">'Profile before CoM'!EJ22*f_CoMC01</f>
        <v>0</v>
      </c>
      <c r="EK22" s="300">
        <f ca="1">'Profile before CoM'!EK22*f_CoMC01</f>
        <v>0</v>
      </c>
      <c r="EL22" s="300">
        <f ca="1">'Profile before CoM'!EL22*f_CoMC01</f>
        <v>0</v>
      </c>
      <c r="EM22" s="300">
        <f ca="1">'Profile before CoM'!EM22*f_CoMC01</f>
        <v>0</v>
      </c>
      <c r="EN22" s="300">
        <f ca="1">'Profile before CoM'!EN22*f_CoMC01</f>
        <v>0</v>
      </c>
      <c r="EO22" s="300">
        <f ca="1">'Profile before CoM'!EO22*f_CoMC01</f>
        <v>0</v>
      </c>
      <c r="EP22" s="300">
        <f ca="1">'Profile before CoM'!EP22*f_CoMC01</f>
        <v>0</v>
      </c>
      <c r="EQ22" s="300">
        <f ca="1">'Profile before CoM'!EQ22*f_CoMC01</f>
        <v>0</v>
      </c>
      <c r="ER22" s="300">
        <f ca="1">'Profile before CoM'!ER22*f_CoMC01</f>
        <v>0</v>
      </c>
      <c r="ES22" s="300">
        <f ca="1">'Profile before CoM'!ES22*f_CoMC01</f>
        <v>0</v>
      </c>
      <c r="ET22" s="300">
        <f ca="1">'Profile before CoM'!ET22*f_CoMC01</f>
        <v>0</v>
      </c>
      <c r="EU22" s="300">
        <f ca="1">'Profile before CoM'!EU22*f_CoMC01</f>
        <v>0</v>
      </c>
      <c r="EV22" s="300">
        <f ca="1">'Profile before CoM'!EV22*f_CoMC01</f>
        <v>0</v>
      </c>
      <c r="EW22" s="300">
        <f ca="1">'Profile before CoM'!EW22*f_CoMC01</f>
        <v>0</v>
      </c>
      <c r="EX22" s="300">
        <f ca="1">'Profile before CoM'!EX22*f_CoMC01</f>
        <v>0</v>
      </c>
      <c r="EY22" s="612"/>
      <c r="EZ22" s="757" t="str">
        <f>'Main Input'!EZ22</f>
        <v>RPI</v>
      </c>
      <c r="FA22" s="757" t="str">
        <f>'Main Input'!FA22</f>
        <v>N/A</v>
      </c>
      <c r="FB22" s="766">
        <f>'Main Input'!FB22</f>
        <v>0</v>
      </c>
      <c r="FC22" s="766" t="str">
        <f>'Main Input'!FC22</f>
        <v>IT Solutions</v>
      </c>
      <c r="FD22" s="766" t="str">
        <f>'Main Input'!FD22</f>
        <v>Managed Services</v>
      </c>
      <c r="FE22" s="757" t="str">
        <f>'Main Input'!FE22</f>
        <v>Opex</v>
      </c>
      <c r="FF22" s="757" t="str">
        <f>'Main Input'!FF22</f>
        <v>ContractAccrual</v>
      </c>
      <c r="FG22" s="757" t="str">
        <f>'Main Input'!FG22</f>
        <v>Expense</v>
      </c>
      <c r="FH22" s="767" t="str">
        <f>'Main Input'!FH22</f>
        <v>A</v>
      </c>
      <c r="FI22" s="768">
        <f>'Main Input'!FI22</f>
        <v>0.22</v>
      </c>
      <c r="FJ22" s="768">
        <f>'Main Input'!FJ22</f>
        <v>0</v>
      </c>
      <c r="FK22" s="612"/>
      <c r="FL22" s="531">
        <f t="shared" si="29"/>
        <v>0</v>
      </c>
      <c r="FM22" s="86"/>
      <c r="FN22" s="612"/>
    </row>
    <row r="23" spans="1:170" ht="12.75" customHeight="1">
      <c r="A23" s="750" t="str">
        <f>'Main Input'!A23</f>
        <v>Romualdo</v>
      </c>
      <c r="B23" s="762" t="str">
        <f>'Main Input'!B23</f>
        <v>Field Maintenance Service</v>
      </c>
      <c r="C23" s="762" t="str">
        <f>'Main Input'!C23</f>
        <v>Labour</v>
      </c>
      <c r="D23" s="762" t="str">
        <f>'Main Input'!D23</f>
        <v>ASIS</v>
      </c>
      <c r="E23" s="762" t="str">
        <f>'Main Input'!E23</f>
        <v xml:space="preserve">Microinformática </v>
      </c>
      <c r="F23" s="753" t="str">
        <f>'Main Input'!F23</f>
        <v>direct</v>
      </c>
      <c r="G23" s="753" t="str">
        <f>'Main Input'!G23</f>
        <v>Person</v>
      </c>
      <c r="H23" s="753">
        <f>'Main Input'!H23</f>
        <v>0</v>
      </c>
      <c r="I23" s="753">
        <f>'Main Input'!I23</f>
        <v>0</v>
      </c>
      <c r="J23" s="753">
        <f>'Main Input'!J23</f>
        <v>0</v>
      </c>
      <c r="K23" s="753" t="str">
        <f>'Main Input'!K23</f>
        <v>FJS</v>
      </c>
      <c r="L23" s="753" t="str">
        <f>'Main Input'!L23</f>
        <v>oCSFM</v>
      </c>
      <c r="M23" s="753">
        <f>'Main Input'!M23</f>
        <v>0</v>
      </c>
      <c r="N23" s="753">
        <f>'Main Input'!N23</f>
        <v>0</v>
      </c>
      <c r="O23" s="753" t="str">
        <f>'Main Input'!O23</f>
        <v>SPAIN</v>
      </c>
      <c r="P23" s="753">
        <f>'Main Input'!P23</f>
        <v>489</v>
      </c>
      <c r="Q23" s="753" t="str">
        <f>'Main Input'!Q23</f>
        <v>EUR</v>
      </c>
      <c r="R23" s="753" t="str">
        <f>'Main Input'!R23</f>
        <v>EMEA</v>
      </c>
      <c r="S23" s="753" t="str">
        <f>'Main Input'!S23</f>
        <v>Local</v>
      </c>
      <c r="T23" s="753">
        <f>'Main Input'!T23</f>
        <v>0</v>
      </c>
      <c r="U23" s="753">
        <f>'Main Input'!U23</f>
        <v>0</v>
      </c>
      <c r="V23" s="753" t="str">
        <f>'Main Input'!V23</f>
        <v>1_ATP</v>
      </c>
      <c r="W23" s="753">
        <f>'Main Input'!W23</f>
        <v>0</v>
      </c>
      <c r="X23" s="753">
        <f>'Main Input'!X23</f>
        <v>0</v>
      </c>
      <c r="Y23" s="753">
        <f>'Main Input'!Y23</f>
        <v>0</v>
      </c>
      <c r="Z23" s="753">
        <f>'Main Input'!Z23</f>
        <v>0</v>
      </c>
      <c r="AA23" s="753">
        <f>'Main Input'!AA23</f>
        <v>0</v>
      </c>
      <c r="AB23" s="763">
        <f>'Main Input'!AB23</f>
        <v>0</v>
      </c>
      <c r="AC23" s="763" t="str">
        <f>'Main Input'!AC23</f>
        <v>Money</v>
      </c>
      <c r="AD23" s="764">
        <f>'Main Input'!AD23</f>
        <v>18000</v>
      </c>
      <c r="AE23" s="765">
        <f t="shared" ca="1" si="28"/>
        <v>12148208.873217912</v>
      </c>
      <c r="AF23" s="299">
        <f ca="1">'Profile before CoM'!AF23*f_CoMC01</f>
        <v>0</v>
      </c>
      <c r="AG23" s="300">
        <f ca="1">'Profile before CoM'!AG23*f_CoMC01</f>
        <v>0</v>
      </c>
      <c r="AH23" s="300">
        <f ca="1">'Profile before CoM'!AH23*f_CoMC01</f>
        <v>192340.22915164509</v>
      </c>
      <c r="AI23" s="300">
        <f ca="1">'Profile before CoM'!AI23*f_CoMC01</f>
        <v>192340.22915164509</v>
      </c>
      <c r="AJ23" s="300">
        <f ca="1">'Profile before CoM'!AJ23*f_CoMC01</f>
        <v>192340.22915164509</v>
      </c>
      <c r="AK23" s="300">
        <f ca="1">'Profile before CoM'!AK23*f_CoMC01</f>
        <v>192340.22915164509</v>
      </c>
      <c r="AL23" s="300">
        <f ca="1">'Profile before CoM'!AL23*f_CoMC01</f>
        <v>192340.22915164509</v>
      </c>
      <c r="AM23" s="300">
        <f ca="1">'Profile before CoM'!AM23*f_CoMC01</f>
        <v>192340.22915164509</v>
      </c>
      <c r="AN23" s="300">
        <f ca="1">'Profile before CoM'!AN23*f_CoMC01</f>
        <v>192340.22915164509</v>
      </c>
      <c r="AO23" s="300">
        <f ca="1">'Profile before CoM'!AO23*f_CoMC01</f>
        <v>192340.22915164509</v>
      </c>
      <c r="AP23" s="300">
        <f ca="1">'Profile before CoM'!AP23*f_CoMC01</f>
        <v>192340.22915164509</v>
      </c>
      <c r="AQ23" s="300">
        <f ca="1">'Profile before CoM'!AQ23*f_CoMC01</f>
        <v>192340.22915164509</v>
      </c>
      <c r="AR23" s="300">
        <f ca="1">'Profile before CoM'!AR23*f_CoMC01</f>
        <v>192340.22915164509</v>
      </c>
      <c r="AS23" s="300">
        <f ca="1">'Profile before CoM'!AS23*f_CoMC01</f>
        <v>192340.22915164509</v>
      </c>
      <c r="AT23" s="300">
        <f ca="1">'Profile before CoM'!AT23*f_CoMC01</f>
        <v>192340.22915164509</v>
      </c>
      <c r="AU23" s="300">
        <f ca="1">'Profile before CoM'!AU23*f_CoMC01</f>
        <v>192340.22915164509</v>
      </c>
      <c r="AV23" s="300">
        <f ca="1">'Profile before CoM'!AV23*f_CoMC01</f>
        <v>192340.22915164509</v>
      </c>
      <c r="AW23" s="300">
        <f ca="1">'Profile before CoM'!AW23*f_CoMC01</f>
        <v>192340.22915164509</v>
      </c>
      <c r="AX23" s="300">
        <f ca="1">'Profile before CoM'!AX23*f_CoMC01</f>
        <v>192340.22915164509</v>
      </c>
      <c r="AY23" s="300">
        <f ca="1">'Profile before CoM'!AY23*f_CoMC01</f>
        <v>192340.22915164509</v>
      </c>
      <c r="AZ23" s="300">
        <f ca="1">'Profile before CoM'!AZ23*f_CoMC01</f>
        <v>192340.22915164509</v>
      </c>
      <c r="BA23" s="300">
        <f ca="1">'Profile before CoM'!BA23*f_CoMC01</f>
        <v>192340.22915164509</v>
      </c>
      <c r="BB23" s="300">
        <f ca="1">'Profile before CoM'!BB23*f_CoMC01</f>
        <v>192340.22915164509</v>
      </c>
      <c r="BC23" s="300">
        <f ca="1">'Profile before CoM'!BC23*f_CoMC01</f>
        <v>192340.22915164509</v>
      </c>
      <c r="BD23" s="300">
        <f ca="1">'Profile before CoM'!BD23*f_CoMC01</f>
        <v>192340.22915164509</v>
      </c>
      <c r="BE23" s="300">
        <f ca="1">'Profile before CoM'!BE23*f_CoMC01</f>
        <v>192340.22915164509</v>
      </c>
      <c r="BF23" s="300">
        <f ca="1">'Profile before CoM'!BF23*f_CoMC01</f>
        <v>192340.22915164509</v>
      </c>
      <c r="BG23" s="300">
        <f ca="1">'Profile before CoM'!BG23*f_CoMC01</f>
        <v>190416.82686012864</v>
      </c>
      <c r="BH23" s="300">
        <f ca="1">'Profile before CoM'!BH23*f_CoMC01</f>
        <v>190416.82686012864</v>
      </c>
      <c r="BI23" s="300">
        <f ca="1">'Profile before CoM'!BI23*f_CoMC01</f>
        <v>190416.82686012864</v>
      </c>
      <c r="BJ23" s="300">
        <f ca="1">'Profile before CoM'!BJ23*f_CoMC01</f>
        <v>190416.82686012864</v>
      </c>
      <c r="BK23" s="300">
        <f ca="1">'Profile before CoM'!BK23*f_CoMC01</f>
        <v>190416.82686012864</v>
      </c>
      <c r="BL23" s="300">
        <f ca="1">'Profile before CoM'!BL23*f_CoMC01</f>
        <v>190416.82686012864</v>
      </c>
      <c r="BM23" s="300">
        <f ca="1">'Profile before CoM'!BM23*f_CoMC01</f>
        <v>190416.82686012864</v>
      </c>
      <c r="BN23" s="300">
        <f ca="1">'Profile before CoM'!BN23*f_CoMC01</f>
        <v>190416.82686012864</v>
      </c>
      <c r="BO23" s="300">
        <f ca="1">'Profile before CoM'!BO23*f_CoMC01</f>
        <v>190416.82686012864</v>
      </c>
      <c r="BP23" s="300">
        <f ca="1">'Profile before CoM'!BP23*f_CoMC01</f>
        <v>190416.82686012864</v>
      </c>
      <c r="BQ23" s="300">
        <f ca="1">'Profile before CoM'!BQ23*f_CoMC01</f>
        <v>190416.82686012864</v>
      </c>
      <c r="BR23" s="300">
        <f ca="1">'Profile before CoM'!BR23*f_CoMC01</f>
        <v>190416.82686012864</v>
      </c>
      <c r="BS23" s="300">
        <f ca="1">'Profile before CoM'!BS23*f_CoMC01</f>
        <v>188493.42456861219</v>
      </c>
      <c r="BT23" s="300">
        <f ca="1">'Profile before CoM'!BT23*f_CoMC01</f>
        <v>188493.42456861219</v>
      </c>
      <c r="BU23" s="300">
        <f ca="1">'Profile before CoM'!BU23*f_CoMC01</f>
        <v>188493.42456861219</v>
      </c>
      <c r="BV23" s="300">
        <f ca="1">'Profile before CoM'!BV23*f_CoMC01</f>
        <v>188493.42456861219</v>
      </c>
      <c r="BW23" s="300">
        <f ca="1">'Profile before CoM'!BW23*f_CoMC01</f>
        <v>188493.42456861219</v>
      </c>
      <c r="BX23" s="300">
        <f ca="1">'Profile before CoM'!BX23*f_CoMC01</f>
        <v>188493.42456861219</v>
      </c>
      <c r="BY23" s="300">
        <f ca="1">'Profile before CoM'!BY23*f_CoMC01</f>
        <v>188493.42456861219</v>
      </c>
      <c r="BZ23" s="300">
        <f ca="1">'Profile before CoM'!BZ23*f_CoMC01</f>
        <v>188493.42456861219</v>
      </c>
      <c r="CA23" s="300">
        <f ca="1">'Profile before CoM'!CA23*f_CoMC01</f>
        <v>188493.42456861219</v>
      </c>
      <c r="CB23" s="300">
        <f ca="1">'Profile before CoM'!CB23*f_CoMC01</f>
        <v>188493.42456861219</v>
      </c>
      <c r="CC23" s="300">
        <f ca="1">'Profile before CoM'!CC23*f_CoMC01</f>
        <v>188493.42456861219</v>
      </c>
      <c r="CD23" s="300">
        <f ca="1">'Profile before CoM'!CD23*f_CoMC01</f>
        <v>188493.42456861219</v>
      </c>
      <c r="CE23" s="300">
        <f ca="1">'Profile before CoM'!CE23*f_CoMC01</f>
        <v>186570.02227709573</v>
      </c>
      <c r="CF23" s="300">
        <f ca="1">'Profile before CoM'!CF23*f_CoMC01</f>
        <v>186570.02227709573</v>
      </c>
      <c r="CG23" s="300">
        <f ca="1">'Profile before CoM'!CG23*f_CoMC01</f>
        <v>186570.02227709573</v>
      </c>
      <c r="CH23" s="300">
        <f ca="1">'Profile before CoM'!CH23*f_CoMC01</f>
        <v>186570.02227709573</v>
      </c>
      <c r="CI23" s="300">
        <f ca="1">'Profile before CoM'!CI23*f_CoMC01</f>
        <v>186570.02227709573</v>
      </c>
      <c r="CJ23" s="300">
        <f ca="1">'Profile before CoM'!CJ23*f_CoMC01</f>
        <v>186570.02227709573</v>
      </c>
      <c r="CK23" s="300">
        <f ca="1">'Profile before CoM'!CK23*f_CoMC01</f>
        <v>186570.02227709573</v>
      </c>
      <c r="CL23" s="300">
        <f ca="1">'Profile before CoM'!CL23*f_CoMC01</f>
        <v>186570.02227709573</v>
      </c>
      <c r="CM23" s="300">
        <f ca="1">'Profile before CoM'!CM23*f_CoMC01</f>
        <v>186570.02227709573</v>
      </c>
      <c r="CN23" s="300">
        <f ca="1">'Profile before CoM'!CN23*f_CoMC01</f>
        <v>186570.02227709573</v>
      </c>
      <c r="CO23" s="300">
        <f ca="1">'Profile before CoM'!CO23*f_CoMC01</f>
        <v>186570.02227709573</v>
      </c>
      <c r="CP23" s="300">
        <f ca="1">'Profile before CoM'!CP23*f_CoMC01</f>
        <v>186570.02227709573</v>
      </c>
      <c r="CQ23" s="300">
        <f ca="1">'Profile before CoM'!CQ23*f_CoMC01</f>
        <v>184646.61998557928</v>
      </c>
      <c r="CR23" s="300">
        <f ca="1">'Profile before CoM'!CR23*f_CoMC01</f>
        <v>184646.61998557928</v>
      </c>
      <c r="CS23" s="300">
        <f ca="1">'Profile before CoM'!CS23*f_CoMC01</f>
        <v>184646.61998557928</v>
      </c>
      <c r="CT23" s="300">
        <f ca="1">'Profile before CoM'!CT23*f_CoMC01</f>
        <v>0</v>
      </c>
      <c r="CU23" s="300">
        <f ca="1">'Profile before CoM'!CU23*f_CoMC01</f>
        <v>0</v>
      </c>
      <c r="CV23" s="300">
        <f ca="1">'Profile before CoM'!CV23*f_CoMC01</f>
        <v>0</v>
      </c>
      <c r="CW23" s="300">
        <f ca="1">'Profile before CoM'!CW23*f_CoMC01</f>
        <v>0</v>
      </c>
      <c r="CX23" s="300">
        <f ca="1">'Profile before CoM'!CX23*f_CoMC01</f>
        <v>0</v>
      </c>
      <c r="CY23" s="300">
        <f ca="1">'Profile before CoM'!CY23*f_CoMC01</f>
        <v>0</v>
      </c>
      <c r="CZ23" s="300">
        <f ca="1">'Profile before CoM'!CZ23*f_CoMC01</f>
        <v>0</v>
      </c>
      <c r="DA23" s="300">
        <f ca="1">'Profile before CoM'!DA23*f_CoMC01</f>
        <v>0</v>
      </c>
      <c r="DB23" s="300">
        <f ca="1">'Profile before CoM'!DB23*f_CoMC01</f>
        <v>0</v>
      </c>
      <c r="DC23" s="300">
        <f ca="1">'Profile before CoM'!DC23*f_CoMC01</f>
        <v>0</v>
      </c>
      <c r="DD23" s="300">
        <f ca="1">'Profile before CoM'!DD23*f_CoMC01</f>
        <v>0</v>
      </c>
      <c r="DE23" s="300">
        <f ca="1">'Profile before CoM'!DE23*f_CoMC01</f>
        <v>0</v>
      </c>
      <c r="DF23" s="300">
        <f ca="1">'Profile before CoM'!DF23*f_CoMC01</f>
        <v>0</v>
      </c>
      <c r="DG23" s="300">
        <f ca="1">'Profile before CoM'!DG23*f_CoMC01</f>
        <v>0</v>
      </c>
      <c r="DH23" s="300">
        <f ca="1">'Profile before CoM'!DH23*f_CoMC01</f>
        <v>0</v>
      </c>
      <c r="DI23" s="300">
        <f ca="1">'Profile before CoM'!DI23*f_CoMC01</f>
        <v>0</v>
      </c>
      <c r="DJ23" s="300">
        <f ca="1">'Profile before CoM'!DJ23*f_CoMC01</f>
        <v>0</v>
      </c>
      <c r="DK23" s="300">
        <f ca="1">'Profile before CoM'!DK23*f_CoMC01</f>
        <v>0</v>
      </c>
      <c r="DL23" s="300">
        <f ca="1">'Profile before CoM'!DL23*f_CoMC01</f>
        <v>0</v>
      </c>
      <c r="DM23" s="300">
        <f ca="1">'Profile before CoM'!DM23*f_CoMC01</f>
        <v>0</v>
      </c>
      <c r="DN23" s="300">
        <f ca="1">'Profile before CoM'!DN23*f_CoMC01</f>
        <v>0</v>
      </c>
      <c r="DO23" s="300">
        <f ca="1">'Profile before CoM'!DO23*f_CoMC01</f>
        <v>0</v>
      </c>
      <c r="DP23" s="300">
        <f ca="1">'Profile before CoM'!DP23*f_CoMC01</f>
        <v>0</v>
      </c>
      <c r="DQ23" s="300">
        <f ca="1">'Profile before CoM'!DQ23*f_CoMC01</f>
        <v>0</v>
      </c>
      <c r="DR23" s="300">
        <f ca="1">'Profile before CoM'!DR23*f_CoMC01</f>
        <v>0</v>
      </c>
      <c r="DS23" s="300">
        <f ca="1">'Profile before CoM'!DS23*f_CoMC01</f>
        <v>0</v>
      </c>
      <c r="DT23" s="300">
        <f ca="1">'Profile before CoM'!DT23*f_CoMC01</f>
        <v>0</v>
      </c>
      <c r="DU23" s="300">
        <f ca="1">'Profile before CoM'!DU23*f_CoMC01</f>
        <v>0</v>
      </c>
      <c r="DV23" s="300">
        <f ca="1">'Profile before CoM'!DV23*f_CoMC01</f>
        <v>0</v>
      </c>
      <c r="DW23" s="300">
        <f ca="1">'Profile before CoM'!DW23*f_CoMC01</f>
        <v>0</v>
      </c>
      <c r="DX23" s="300">
        <f ca="1">'Profile before CoM'!DX23*f_CoMC01</f>
        <v>0</v>
      </c>
      <c r="DY23" s="300">
        <f ca="1">'Profile before CoM'!DY23*f_CoMC01</f>
        <v>0</v>
      </c>
      <c r="DZ23" s="300">
        <f ca="1">'Profile before CoM'!DZ23*f_CoMC01</f>
        <v>0</v>
      </c>
      <c r="EA23" s="300">
        <f ca="1">'Profile before CoM'!EA23*f_CoMC01</f>
        <v>0</v>
      </c>
      <c r="EB23" s="300">
        <f ca="1">'Profile before CoM'!EB23*f_CoMC01</f>
        <v>0</v>
      </c>
      <c r="EC23" s="300">
        <f ca="1">'Profile before CoM'!EC23*f_CoMC01</f>
        <v>0</v>
      </c>
      <c r="ED23" s="300">
        <f ca="1">'Profile before CoM'!ED23*f_CoMC01</f>
        <v>0</v>
      </c>
      <c r="EE23" s="300">
        <f ca="1">'Profile before CoM'!EE23*f_CoMC01</f>
        <v>0</v>
      </c>
      <c r="EF23" s="300">
        <f ca="1">'Profile before CoM'!EF23*f_CoMC01</f>
        <v>0</v>
      </c>
      <c r="EG23" s="300">
        <f ca="1">'Profile before CoM'!EG23*f_CoMC01</f>
        <v>0</v>
      </c>
      <c r="EH23" s="300">
        <f ca="1">'Profile before CoM'!EH23*f_CoMC01</f>
        <v>0</v>
      </c>
      <c r="EI23" s="300">
        <f ca="1">'Profile before CoM'!EI23*f_CoMC01</f>
        <v>0</v>
      </c>
      <c r="EJ23" s="300">
        <f ca="1">'Profile before CoM'!EJ23*f_CoMC01</f>
        <v>0</v>
      </c>
      <c r="EK23" s="300">
        <f ca="1">'Profile before CoM'!EK23*f_CoMC01</f>
        <v>0</v>
      </c>
      <c r="EL23" s="300">
        <f ca="1">'Profile before CoM'!EL23*f_CoMC01</f>
        <v>0</v>
      </c>
      <c r="EM23" s="300">
        <f ca="1">'Profile before CoM'!EM23*f_CoMC01</f>
        <v>0</v>
      </c>
      <c r="EN23" s="300">
        <f ca="1">'Profile before CoM'!EN23*f_CoMC01</f>
        <v>0</v>
      </c>
      <c r="EO23" s="300">
        <f ca="1">'Profile before CoM'!EO23*f_CoMC01</f>
        <v>0</v>
      </c>
      <c r="EP23" s="300">
        <f ca="1">'Profile before CoM'!EP23*f_CoMC01</f>
        <v>0</v>
      </c>
      <c r="EQ23" s="300">
        <f ca="1">'Profile before CoM'!EQ23*f_CoMC01</f>
        <v>0</v>
      </c>
      <c r="ER23" s="300">
        <f ca="1">'Profile before CoM'!ER23*f_CoMC01</f>
        <v>0</v>
      </c>
      <c r="ES23" s="300">
        <f ca="1">'Profile before CoM'!ES23*f_CoMC01</f>
        <v>0</v>
      </c>
      <c r="ET23" s="300">
        <f ca="1">'Profile before CoM'!ET23*f_CoMC01</f>
        <v>0</v>
      </c>
      <c r="EU23" s="300">
        <f ca="1">'Profile before CoM'!EU23*f_CoMC01</f>
        <v>0</v>
      </c>
      <c r="EV23" s="300">
        <f ca="1">'Profile before CoM'!EV23*f_CoMC01</f>
        <v>0</v>
      </c>
      <c r="EW23" s="300">
        <f ca="1">'Profile before CoM'!EW23*f_CoMC01</f>
        <v>0</v>
      </c>
      <c r="EX23" s="300">
        <f ca="1">'Profile before CoM'!EX23*f_CoMC01</f>
        <v>0</v>
      </c>
      <c r="EY23" s="612"/>
      <c r="EZ23" s="757" t="str">
        <f>'Main Input'!EZ23</f>
        <v>RPI</v>
      </c>
      <c r="FA23" s="757" t="str">
        <f>'Main Input'!FA23</f>
        <v>N/A</v>
      </c>
      <c r="FB23" s="766">
        <f>'Main Input'!FB23</f>
        <v>0</v>
      </c>
      <c r="FC23" s="766" t="str">
        <f>'Main Input'!FC23</f>
        <v>IT Solutions</v>
      </c>
      <c r="FD23" s="766" t="str">
        <f>'Main Input'!FD23</f>
        <v>Managed Services</v>
      </c>
      <c r="FE23" s="757" t="str">
        <f>'Main Input'!FE23</f>
        <v>Opex</v>
      </c>
      <c r="FF23" s="757" t="str">
        <f>'Main Input'!FF23</f>
        <v>ContractAccrual</v>
      </c>
      <c r="FG23" s="757" t="str">
        <f>'Main Input'!FG23</f>
        <v>Expense</v>
      </c>
      <c r="FH23" s="767" t="str">
        <f>'Main Input'!FH23</f>
        <v>A</v>
      </c>
      <c r="FI23" s="768">
        <f>'Main Input'!FI23</f>
        <v>0.22</v>
      </c>
      <c r="FJ23" s="768">
        <f>'Main Input'!FJ23</f>
        <v>0</v>
      </c>
      <c r="FK23" s="612"/>
      <c r="FL23" s="531">
        <f t="shared" si="29"/>
        <v>0</v>
      </c>
      <c r="FM23" s="86"/>
      <c r="FN23" s="612"/>
    </row>
    <row r="24" spans="1:170" ht="12.75" customHeight="1">
      <c r="A24" s="750" t="str">
        <f>'Main Input'!A24</f>
        <v>Pepe</v>
      </c>
      <c r="B24" s="762" t="str">
        <f>'Main Input'!B24</f>
        <v>Datacentre Operations</v>
      </c>
      <c r="C24" s="762" t="str">
        <f>'Main Input'!C24</f>
        <v>Pass through</v>
      </c>
      <c r="D24" s="762" t="str">
        <f>'Main Input'!D24</f>
        <v>TRF</v>
      </c>
      <c r="E24" s="762" t="str">
        <f>'Main Input'!E24</f>
        <v>Hosting for DC1</v>
      </c>
      <c r="F24" s="753" t="str">
        <f>'Main Input'!F24</f>
        <v>direct</v>
      </c>
      <c r="G24" s="753" t="str">
        <f>'Main Input'!G24</f>
        <v>Person</v>
      </c>
      <c r="H24" s="753">
        <f>'Main Input'!H24</f>
        <v>0</v>
      </c>
      <c r="I24" s="753">
        <f>'Main Input'!I24</f>
        <v>0</v>
      </c>
      <c r="J24" s="753">
        <f>'Main Input'!J24</f>
        <v>0</v>
      </c>
      <c r="K24" s="753" t="str">
        <f>'Main Input'!K24</f>
        <v>FJS</v>
      </c>
      <c r="L24" s="753" t="str">
        <f>'Main Input'!L24</f>
        <v>pTran</v>
      </c>
      <c r="M24" s="753">
        <f>'Main Input'!M24</f>
        <v>0</v>
      </c>
      <c r="N24" s="753">
        <f>'Main Input'!N24</f>
        <v>0</v>
      </c>
      <c r="O24" s="753" t="str">
        <f>'Main Input'!O24</f>
        <v>SPAIN</v>
      </c>
      <c r="P24" s="753">
        <f>'Main Input'!P24</f>
        <v>34452.6</v>
      </c>
      <c r="Q24" s="753" t="str">
        <f>'Main Input'!Q24</f>
        <v>EUR</v>
      </c>
      <c r="R24" s="753" t="str">
        <f>'Main Input'!R24</f>
        <v>EMEA</v>
      </c>
      <c r="S24" s="753" t="str">
        <f>'Main Input'!S24</f>
        <v>Local</v>
      </c>
      <c r="T24" s="753">
        <f>'Main Input'!T24</f>
        <v>0</v>
      </c>
      <c r="U24" s="753">
        <f>'Main Input'!U24</f>
        <v>0</v>
      </c>
      <c r="V24" s="753" t="str">
        <f>'Main Input'!V24</f>
        <v>2_ATP</v>
      </c>
      <c r="W24" s="753">
        <f>'Main Input'!W24</f>
        <v>0</v>
      </c>
      <c r="X24" s="753">
        <f>'Main Input'!X24</f>
        <v>0</v>
      </c>
      <c r="Y24" s="753">
        <f>'Main Input'!Y24</f>
        <v>0</v>
      </c>
      <c r="Z24" s="753">
        <f>'Main Input'!Z24</f>
        <v>0</v>
      </c>
      <c r="AA24" s="753">
        <f>'Main Input'!AA24</f>
        <v>0</v>
      </c>
      <c r="AB24" s="763">
        <f>'Main Input'!AB24</f>
        <v>0</v>
      </c>
      <c r="AC24" s="763" t="str">
        <f>'Main Input'!AC24</f>
        <v>Licenses</v>
      </c>
      <c r="AD24" s="764">
        <f>'Main Input'!AD24</f>
        <v>64</v>
      </c>
      <c r="AE24" s="765">
        <f t="shared" ca="1" si="28"/>
        <v>3075518.2327717496</v>
      </c>
      <c r="AF24" s="299">
        <f ca="1">'Profile before CoM'!AF24*f_CoMC01</f>
        <v>0</v>
      </c>
      <c r="AG24" s="300">
        <f ca="1">'Profile before CoM'!AG24*f_CoMC01</f>
        <v>0</v>
      </c>
      <c r="AH24" s="300">
        <f ca="1">'Profile before CoM'!AH24*f_CoMC01</f>
        <v>46139.710463423769</v>
      </c>
      <c r="AI24" s="300">
        <f ca="1">'Profile before CoM'!AI24*f_CoMC01</f>
        <v>0</v>
      </c>
      <c r="AJ24" s="300">
        <f ca="1">'Profile before CoM'!AJ24*f_CoMC01</f>
        <v>0</v>
      </c>
      <c r="AK24" s="300">
        <f ca="1">'Profile before CoM'!AK24*f_CoMC01</f>
        <v>138419.13139027133</v>
      </c>
      <c r="AL24" s="300">
        <f ca="1">'Profile before CoM'!AL24*f_CoMC01</f>
        <v>0</v>
      </c>
      <c r="AM24" s="300">
        <f ca="1">'Profile before CoM'!AM24*f_CoMC01</f>
        <v>0</v>
      </c>
      <c r="AN24" s="300">
        <f ca="1">'Profile before CoM'!AN24*f_CoMC01</f>
        <v>138419.1313902713</v>
      </c>
      <c r="AO24" s="300">
        <f ca="1">'Profile before CoM'!AO24*f_CoMC01</f>
        <v>0</v>
      </c>
      <c r="AP24" s="300">
        <f ca="1">'Profile before CoM'!AP24*f_CoMC01</f>
        <v>0</v>
      </c>
      <c r="AQ24" s="300">
        <f ca="1">'Profile before CoM'!AQ24*f_CoMC01</f>
        <v>138419.13139027139</v>
      </c>
      <c r="AR24" s="300">
        <f ca="1">'Profile before CoM'!AR24*f_CoMC01</f>
        <v>0</v>
      </c>
      <c r="AS24" s="300">
        <f ca="1">'Profile before CoM'!AS24*f_CoMC01</f>
        <v>0</v>
      </c>
      <c r="AT24" s="300">
        <f ca="1">'Profile before CoM'!AT24*f_CoMC01</f>
        <v>138419.13139027145</v>
      </c>
      <c r="AU24" s="300">
        <f ca="1">'Profile before CoM'!AU24*f_CoMC01</f>
        <v>0</v>
      </c>
      <c r="AV24" s="300">
        <f ca="1">'Profile before CoM'!AV24*f_CoMC01</f>
        <v>0</v>
      </c>
      <c r="AW24" s="300">
        <f ca="1">'Profile before CoM'!AW24*f_CoMC01</f>
        <v>140264.71980880818</v>
      </c>
      <c r="AX24" s="300">
        <f ca="1">'Profile before CoM'!AX24*f_CoMC01</f>
        <v>0</v>
      </c>
      <c r="AY24" s="300">
        <f ca="1">'Profile before CoM'!AY24*f_CoMC01</f>
        <v>0</v>
      </c>
      <c r="AZ24" s="300">
        <f ca="1">'Profile before CoM'!AZ24*f_CoMC01</f>
        <v>141187.51401807659</v>
      </c>
      <c r="BA24" s="300">
        <f ca="1">'Profile before CoM'!BA24*f_CoMC01</f>
        <v>0</v>
      </c>
      <c r="BB24" s="300">
        <f ca="1">'Profile before CoM'!BB24*f_CoMC01</f>
        <v>0</v>
      </c>
      <c r="BC24" s="300">
        <f ca="1">'Profile before CoM'!BC24*f_CoMC01</f>
        <v>141187.51401807673</v>
      </c>
      <c r="BD24" s="300">
        <f ca="1">'Profile before CoM'!BD24*f_CoMC01</f>
        <v>0</v>
      </c>
      <c r="BE24" s="300">
        <f ca="1">'Profile before CoM'!BE24*f_CoMC01</f>
        <v>0</v>
      </c>
      <c r="BF24" s="300">
        <f ca="1">'Profile before CoM'!BF24*f_CoMC01</f>
        <v>141187.51401807659</v>
      </c>
      <c r="BG24" s="300">
        <f ca="1">'Profile before CoM'!BG24*f_CoMC01</f>
        <v>0</v>
      </c>
      <c r="BH24" s="300">
        <f ca="1">'Profile before CoM'!BH24*f_CoMC01</f>
        <v>0</v>
      </c>
      <c r="BI24" s="300">
        <f ca="1">'Profile before CoM'!BI24*f_CoMC01</f>
        <v>143070.01420498433</v>
      </c>
      <c r="BJ24" s="300">
        <f ca="1">'Profile before CoM'!BJ24*f_CoMC01</f>
        <v>0</v>
      </c>
      <c r="BK24" s="300">
        <f ca="1">'Profile before CoM'!BK24*f_CoMC01</f>
        <v>0</v>
      </c>
      <c r="BL24" s="300">
        <f ca="1">'Profile before CoM'!BL24*f_CoMC01</f>
        <v>144011.26429843839</v>
      </c>
      <c r="BM24" s="300">
        <f ca="1">'Profile before CoM'!BM24*f_CoMC01</f>
        <v>0</v>
      </c>
      <c r="BN24" s="300">
        <f ca="1">'Profile before CoM'!BN24*f_CoMC01</f>
        <v>0</v>
      </c>
      <c r="BO24" s="300">
        <f ca="1">'Profile before CoM'!BO24*f_CoMC01</f>
        <v>144011.26429843821</v>
      </c>
      <c r="BP24" s="300">
        <f ca="1">'Profile before CoM'!BP24*f_CoMC01</f>
        <v>0</v>
      </c>
      <c r="BQ24" s="300">
        <f ca="1">'Profile before CoM'!BQ24*f_CoMC01</f>
        <v>0</v>
      </c>
      <c r="BR24" s="300">
        <f ca="1">'Profile before CoM'!BR24*f_CoMC01</f>
        <v>144011.26429843856</v>
      </c>
      <c r="BS24" s="300">
        <f ca="1">'Profile before CoM'!BS24*f_CoMC01</f>
        <v>0</v>
      </c>
      <c r="BT24" s="300">
        <f ca="1">'Profile before CoM'!BT24*f_CoMC01</f>
        <v>0</v>
      </c>
      <c r="BU24" s="300">
        <f ca="1">'Profile before CoM'!BU24*f_CoMC01</f>
        <v>145931.41448908419</v>
      </c>
      <c r="BV24" s="300">
        <f ca="1">'Profile before CoM'!BV24*f_CoMC01</f>
        <v>0</v>
      </c>
      <c r="BW24" s="300">
        <f ca="1">'Profile before CoM'!BW24*f_CoMC01</f>
        <v>0</v>
      </c>
      <c r="BX24" s="300">
        <f ca="1">'Profile before CoM'!BX24*f_CoMC01</f>
        <v>146891.48958440716</v>
      </c>
      <c r="BY24" s="300">
        <f ca="1">'Profile before CoM'!BY24*f_CoMC01</f>
        <v>0</v>
      </c>
      <c r="BZ24" s="300">
        <f ca="1">'Profile before CoM'!BZ24*f_CoMC01</f>
        <v>0</v>
      </c>
      <c r="CA24" s="300">
        <f ca="1">'Profile before CoM'!CA24*f_CoMC01</f>
        <v>146891.48958440751</v>
      </c>
      <c r="CB24" s="300">
        <f ca="1">'Profile before CoM'!CB24*f_CoMC01</f>
        <v>0</v>
      </c>
      <c r="CC24" s="300">
        <f ca="1">'Profile before CoM'!CC24*f_CoMC01</f>
        <v>0</v>
      </c>
      <c r="CD24" s="300">
        <f ca="1">'Profile before CoM'!CD24*f_CoMC01</f>
        <v>146891.48958440716</v>
      </c>
      <c r="CE24" s="300">
        <f ca="1">'Profile before CoM'!CE24*f_CoMC01</f>
        <v>0</v>
      </c>
      <c r="CF24" s="300">
        <f ca="1">'Profile before CoM'!CF24*f_CoMC01</f>
        <v>0</v>
      </c>
      <c r="CG24" s="300">
        <f ca="1">'Profile before CoM'!CG24*f_CoMC01</f>
        <v>148850.04277886605</v>
      </c>
      <c r="CH24" s="300">
        <f ca="1">'Profile before CoM'!CH24*f_CoMC01</f>
        <v>0</v>
      </c>
      <c r="CI24" s="300">
        <f ca="1">'Profile before CoM'!CI24*f_CoMC01</f>
        <v>0</v>
      </c>
      <c r="CJ24" s="300">
        <f ca="1">'Profile before CoM'!CJ24*f_CoMC01</f>
        <v>149829.31937609601</v>
      </c>
      <c r="CK24" s="300">
        <f ca="1">'Profile before CoM'!CK24*f_CoMC01</f>
        <v>0</v>
      </c>
      <c r="CL24" s="300">
        <f ca="1">'Profile before CoM'!CL24*f_CoMC01</f>
        <v>0</v>
      </c>
      <c r="CM24" s="300">
        <f ca="1">'Profile before CoM'!CM24*f_CoMC01</f>
        <v>149829.31937609566</v>
      </c>
      <c r="CN24" s="300">
        <f ca="1">'Profile before CoM'!CN24*f_CoMC01</f>
        <v>0</v>
      </c>
      <c r="CO24" s="300">
        <f ca="1">'Profile before CoM'!CO24*f_CoMC01</f>
        <v>0</v>
      </c>
      <c r="CP24" s="300">
        <f ca="1">'Profile before CoM'!CP24*f_CoMC01</f>
        <v>149829.31937609566</v>
      </c>
      <c r="CQ24" s="300">
        <f ca="1">'Profile before CoM'!CQ24*f_CoMC01</f>
        <v>0</v>
      </c>
      <c r="CR24" s="300">
        <f ca="1">'Profile before CoM'!CR24*f_CoMC01</f>
        <v>0</v>
      </c>
      <c r="CS24" s="300">
        <f ca="1">'Profile before CoM'!CS24*f_CoMC01</f>
        <v>151827.04363444378</v>
      </c>
      <c r="CT24" s="300">
        <f ca="1">'Profile before CoM'!CT24*f_CoMC01</f>
        <v>0</v>
      </c>
      <c r="CU24" s="300">
        <f ca="1">'Profile before CoM'!CU24*f_CoMC01</f>
        <v>0</v>
      </c>
      <c r="CV24" s="300">
        <f ca="1">'Profile before CoM'!CV24*f_CoMC01</f>
        <v>0</v>
      </c>
      <c r="CW24" s="300">
        <f ca="1">'Profile before CoM'!CW24*f_CoMC01</f>
        <v>0</v>
      </c>
      <c r="CX24" s="300">
        <f ca="1">'Profile before CoM'!CX24*f_CoMC01</f>
        <v>0</v>
      </c>
      <c r="CY24" s="300">
        <f ca="1">'Profile before CoM'!CY24*f_CoMC01</f>
        <v>0</v>
      </c>
      <c r="CZ24" s="300">
        <f ca="1">'Profile before CoM'!CZ24*f_CoMC01</f>
        <v>0</v>
      </c>
      <c r="DA24" s="300">
        <f ca="1">'Profile before CoM'!DA24*f_CoMC01</f>
        <v>0</v>
      </c>
      <c r="DB24" s="300">
        <f ca="1">'Profile before CoM'!DB24*f_CoMC01</f>
        <v>0</v>
      </c>
      <c r="DC24" s="300">
        <f ca="1">'Profile before CoM'!DC24*f_CoMC01</f>
        <v>0</v>
      </c>
      <c r="DD24" s="300">
        <f ca="1">'Profile before CoM'!DD24*f_CoMC01</f>
        <v>0</v>
      </c>
      <c r="DE24" s="300">
        <f ca="1">'Profile before CoM'!DE24*f_CoMC01</f>
        <v>0</v>
      </c>
      <c r="DF24" s="300">
        <f ca="1">'Profile before CoM'!DF24*f_CoMC01</f>
        <v>0</v>
      </c>
      <c r="DG24" s="300">
        <f ca="1">'Profile before CoM'!DG24*f_CoMC01</f>
        <v>0</v>
      </c>
      <c r="DH24" s="300">
        <f ca="1">'Profile before CoM'!DH24*f_CoMC01</f>
        <v>0</v>
      </c>
      <c r="DI24" s="300">
        <f ca="1">'Profile before CoM'!DI24*f_CoMC01</f>
        <v>0</v>
      </c>
      <c r="DJ24" s="300">
        <f ca="1">'Profile before CoM'!DJ24*f_CoMC01</f>
        <v>0</v>
      </c>
      <c r="DK24" s="300">
        <f ca="1">'Profile before CoM'!DK24*f_CoMC01</f>
        <v>0</v>
      </c>
      <c r="DL24" s="300">
        <f ca="1">'Profile before CoM'!DL24*f_CoMC01</f>
        <v>0</v>
      </c>
      <c r="DM24" s="300">
        <f ca="1">'Profile before CoM'!DM24*f_CoMC01</f>
        <v>0</v>
      </c>
      <c r="DN24" s="300">
        <f ca="1">'Profile before CoM'!DN24*f_CoMC01</f>
        <v>0</v>
      </c>
      <c r="DO24" s="300">
        <f ca="1">'Profile before CoM'!DO24*f_CoMC01</f>
        <v>0</v>
      </c>
      <c r="DP24" s="300">
        <f ca="1">'Profile before CoM'!DP24*f_CoMC01</f>
        <v>0</v>
      </c>
      <c r="DQ24" s="300">
        <f ca="1">'Profile before CoM'!DQ24*f_CoMC01</f>
        <v>0</v>
      </c>
      <c r="DR24" s="300">
        <f ca="1">'Profile before CoM'!DR24*f_CoMC01</f>
        <v>0</v>
      </c>
      <c r="DS24" s="300">
        <f ca="1">'Profile before CoM'!DS24*f_CoMC01</f>
        <v>0</v>
      </c>
      <c r="DT24" s="300">
        <f ca="1">'Profile before CoM'!DT24*f_CoMC01</f>
        <v>0</v>
      </c>
      <c r="DU24" s="300">
        <f ca="1">'Profile before CoM'!DU24*f_CoMC01</f>
        <v>0</v>
      </c>
      <c r="DV24" s="300">
        <f ca="1">'Profile before CoM'!DV24*f_CoMC01</f>
        <v>0</v>
      </c>
      <c r="DW24" s="300">
        <f ca="1">'Profile before CoM'!DW24*f_CoMC01</f>
        <v>0</v>
      </c>
      <c r="DX24" s="300">
        <f ca="1">'Profile before CoM'!DX24*f_CoMC01</f>
        <v>0</v>
      </c>
      <c r="DY24" s="300">
        <f ca="1">'Profile before CoM'!DY24*f_CoMC01</f>
        <v>0</v>
      </c>
      <c r="DZ24" s="300">
        <f ca="1">'Profile before CoM'!DZ24*f_CoMC01</f>
        <v>0</v>
      </c>
      <c r="EA24" s="300">
        <f ca="1">'Profile before CoM'!EA24*f_CoMC01</f>
        <v>0</v>
      </c>
      <c r="EB24" s="300">
        <f ca="1">'Profile before CoM'!EB24*f_CoMC01</f>
        <v>0</v>
      </c>
      <c r="EC24" s="300">
        <f ca="1">'Profile before CoM'!EC24*f_CoMC01</f>
        <v>0</v>
      </c>
      <c r="ED24" s="300">
        <f ca="1">'Profile before CoM'!ED24*f_CoMC01</f>
        <v>0</v>
      </c>
      <c r="EE24" s="300">
        <f ca="1">'Profile before CoM'!EE24*f_CoMC01</f>
        <v>0</v>
      </c>
      <c r="EF24" s="300">
        <f ca="1">'Profile before CoM'!EF24*f_CoMC01</f>
        <v>0</v>
      </c>
      <c r="EG24" s="300">
        <f ca="1">'Profile before CoM'!EG24*f_CoMC01</f>
        <v>0</v>
      </c>
      <c r="EH24" s="300">
        <f ca="1">'Profile before CoM'!EH24*f_CoMC01</f>
        <v>0</v>
      </c>
      <c r="EI24" s="300">
        <f ca="1">'Profile before CoM'!EI24*f_CoMC01</f>
        <v>0</v>
      </c>
      <c r="EJ24" s="300">
        <f ca="1">'Profile before CoM'!EJ24*f_CoMC01</f>
        <v>0</v>
      </c>
      <c r="EK24" s="300">
        <f ca="1">'Profile before CoM'!EK24*f_CoMC01</f>
        <v>0</v>
      </c>
      <c r="EL24" s="300">
        <f ca="1">'Profile before CoM'!EL24*f_CoMC01</f>
        <v>0</v>
      </c>
      <c r="EM24" s="300">
        <f ca="1">'Profile before CoM'!EM24*f_CoMC01</f>
        <v>0</v>
      </c>
      <c r="EN24" s="300">
        <f ca="1">'Profile before CoM'!EN24*f_CoMC01</f>
        <v>0</v>
      </c>
      <c r="EO24" s="300">
        <f ca="1">'Profile before CoM'!EO24*f_CoMC01</f>
        <v>0</v>
      </c>
      <c r="EP24" s="300">
        <f ca="1">'Profile before CoM'!EP24*f_CoMC01</f>
        <v>0</v>
      </c>
      <c r="EQ24" s="300">
        <f ca="1">'Profile before CoM'!EQ24*f_CoMC01</f>
        <v>0</v>
      </c>
      <c r="ER24" s="300">
        <f ca="1">'Profile before CoM'!ER24*f_CoMC01</f>
        <v>0</v>
      </c>
      <c r="ES24" s="300">
        <f ca="1">'Profile before CoM'!ES24*f_CoMC01</f>
        <v>0</v>
      </c>
      <c r="ET24" s="300">
        <f ca="1">'Profile before CoM'!ET24*f_CoMC01</f>
        <v>0</v>
      </c>
      <c r="EU24" s="300">
        <f ca="1">'Profile before CoM'!EU24*f_CoMC01</f>
        <v>0</v>
      </c>
      <c r="EV24" s="300">
        <f ca="1">'Profile before CoM'!EV24*f_CoMC01</f>
        <v>0</v>
      </c>
      <c r="EW24" s="300">
        <f ca="1">'Profile before CoM'!EW24*f_CoMC01</f>
        <v>0</v>
      </c>
      <c r="EX24" s="300">
        <f ca="1">'Profile before CoM'!EX24*f_CoMC01</f>
        <v>0</v>
      </c>
      <c r="EY24" s="612"/>
      <c r="EZ24" s="757" t="str">
        <f>'Main Input'!EZ24</f>
        <v>RPI</v>
      </c>
      <c r="FA24" s="757" t="str">
        <f>'Main Input'!FA24</f>
        <v>N/A</v>
      </c>
      <c r="FB24" s="766">
        <f>'Main Input'!FB24</f>
        <v>0</v>
      </c>
      <c r="FC24" s="766" t="str">
        <f>'Main Input'!FC24</f>
        <v>IT Solutions</v>
      </c>
      <c r="FD24" s="766" t="str">
        <f>'Main Input'!FD24</f>
        <v>Passthrough</v>
      </c>
      <c r="FE24" s="757" t="str">
        <f>'Main Input'!FE24</f>
        <v>Opex</v>
      </c>
      <c r="FF24" s="757" t="str">
        <f>'Main Input'!FF24</f>
        <v>ContractAccrual</v>
      </c>
      <c r="FG24" s="757" t="str">
        <f>'Main Input'!FG24</f>
        <v>Expense</v>
      </c>
      <c r="FH24" s="767" t="str">
        <f>'Main Input'!FH24</f>
        <v>A</v>
      </c>
      <c r="FI24" s="768">
        <f>'Main Input'!FI24</f>
        <v>0.22</v>
      </c>
      <c r="FJ24" s="768">
        <f>'Main Input'!FJ24</f>
        <v>0</v>
      </c>
      <c r="FK24" s="612"/>
      <c r="FL24" s="531">
        <f t="shared" si="29"/>
        <v>0</v>
      </c>
      <c r="FM24" s="86"/>
      <c r="FN24" s="612"/>
    </row>
    <row r="25" spans="1:170" ht="12.75" customHeight="1">
      <c r="A25" s="750" t="str">
        <f>'Main Input'!A25</f>
        <v>Pepe</v>
      </c>
      <c r="B25" s="762" t="str">
        <f>'Main Input'!B25</f>
        <v>Datacentre Operations</v>
      </c>
      <c r="C25" s="762" t="str">
        <f>'Main Input'!C25</f>
        <v>Pass through</v>
      </c>
      <c r="D25" s="762" t="str">
        <f>'Main Input'!D25</f>
        <v>TRF</v>
      </c>
      <c r="E25" s="762" t="str">
        <f>'Main Input'!E25</f>
        <v>Hosting for DC2</v>
      </c>
      <c r="F25" s="753" t="str">
        <f>'Main Input'!F25</f>
        <v>direct</v>
      </c>
      <c r="G25" s="753" t="str">
        <f>'Main Input'!G25</f>
        <v>Person</v>
      </c>
      <c r="H25" s="753">
        <f>'Main Input'!H25</f>
        <v>0</v>
      </c>
      <c r="I25" s="753">
        <f>'Main Input'!I25</f>
        <v>0</v>
      </c>
      <c r="J25" s="753">
        <f>'Main Input'!J25</f>
        <v>0</v>
      </c>
      <c r="K25" s="753" t="str">
        <f>'Main Input'!K25</f>
        <v>FJS</v>
      </c>
      <c r="L25" s="753" t="str">
        <f>'Main Input'!L25</f>
        <v>pTran</v>
      </c>
      <c r="M25" s="753">
        <f>'Main Input'!M25</f>
        <v>0</v>
      </c>
      <c r="N25" s="753">
        <f>'Main Input'!N25</f>
        <v>0</v>
      </c>
      <c r="O25" s="753" t="str">
        <f>'Main Input'!O25</f>
        <v>SPAIN</v>
      </c>
      <c r="P25" s="753">
        <f>'Main Input'!P25</f>
        <v>28087.948437499999</v>
      </c>
      <c r="Q25" s="753" t="str">
        <f>'Main Input'!Q25</f>
        <v>EUR</v>
      </c>
      <c r="R25" s="753" t="str">
        <f>'Main Input'!R25</f>
        <v>EMEA</v>
      </c>
      <c r="S25" s="753" t="str">
        <f>'Main Input'!S25</f>
        <v>Local</v>
      </c>
      <c r="T25" s="753">
        <f>'Main Input'!T25</f>
        <v>0</v>
      </c>
      <c r="U25" s="753">
        <f>'Main Input'!U25</f>
        <v>0</v>
      </c>
      <c r="V25" s="753" t="str">
        <f>'Main Input'!V25</f>
        <v>2_ATP</v>
      </c>
      <c r="W25" s="753">
        <f>'Main Input'!W25</f>
        <v>0</v>
      </c>
      <c r="X25" s="753">
        <f>'Main Input'!X25</f>
        <v>0</v>
      </c>
      <c r="Y25" s="753">
        <f>'Main Input'!Y25</f>
        <v>0</v>
      </c>
      <c r="Z25" s="753">
        <f>'Main Input'!Z25</f>
        <v>0</v>
      </c>
      <c r="AA25" s="753">
        <f>'Main Input'!AA25</f>
        <v>0</v>
      </c>
      <c r="AB25" s="763">
        <f>'Main Input'!AB25</f>
        <v>0</v>
      </c>
      <c r="AC25" s="763" t="str">
        <f>'Main Input'!AC25</f>
        <v>Licenses</v>
      </c>
      <c r="AD25" s="764">
        <f>'Main Input'!AD25</f>
        <v>64</v>
      </c>
      <c r="AE25" s="765">
        <f t="shared" ca="1" si="28"/>
        <v>2507357.863867572</v>
      </c>
      <c r="AF25" s="299">
        <f ca="1">'Profile before CoM'!AF25*f_CoMC01</f>
        <v>0</v>
      </c>
      <c r="AG25" s="300">
        <f ca="1">'Profile before CoM'!AG25*f_CoMC01</f>
        <v>0</v>
      </c>
      <c r="AH25" s="300">
        <f ca="1">'Profile before CoM'!AH25*f_CoMC01</f>
        <v>37616.023418198456</v>
      </c>
      <c r="AI25" s="300">
        <f ca="1">'Profile before CoM'!AI25*f_CoMC01</f>
        <v>0</v>
      </c>
      <c r="AJ25" s="300">
        <f ca="1">'Profile before CoM'!AJ25*f_CoMC01</f>
        <v>0</v>
      </c>
      <c r="AK25" s="300">
        <f ca="1">'Profile before CoM'!AK25*f_CoMC01</f>
        <v>112848.07025459538</v>
      </c>
      <c r="AL25" s="300">
        <f ca="1">'Profile before CoM'!AL25*f_CoMC01</f>
        <v>0</v>
      </c>
      <c r="AM25" s="300">
        <f ca="1">'Profile before CoM'!AM25*f_CoMC01</f>
        <v>0</v>
      </c>
      <c r="AN25" s="300">
        <f ca="1">'Profile before CoM'!AN25*f_CoMC01</f>
        <v>112848.07025459535</v>
      </c>
      <c r="AO25" s="300">
        <f ca="1">'Profile before CoM'!AO25*f_CoMC01</f>
        <v>0</v>
      </c>
      <c r="AP25" s="300">
        <f ca="1">'Profile before CoM'!AP25*f_CoMC01</f>
        <v>0</v>
      </c>
      <c r="AQ25" s="300">
        <f ca="1">'Profile before CoM'!AQ25*f_CoMC01</f>
        <v>112848.07025459544</v>
      </c>
      <c r="AR25" s="300">
        <f ca="1">'Profile before CoM'!AR25*f_CoMC01</f>
        <v>0</v>
      </c>
      <c r="AS25" s="300">
        <f ca="1">'Profile before CoM'!AS25*f_CoMC01</f>
        <v>0</v>
      </c>
      <c r="AT25" s="300">
        <f ca="1">'Profile before CoM'!AT25*f_CoMC01</f>
        <v>112848.07025459547</v>
      </c>
      <c r="AU25" s="300">
        <f ca="1">'Profile before CoM'!AU25*f_CoMC01</f>
        <v>0</v>
      </c>
      <c r="AV25" s="300">
        <f ca="1">'Profile before CoM'!AV25*f_CoMC01</f>
        <v>0</v>
      </c>
      <c r="AW25" s="300">
        <f ca="1">'Profile before CoM'!AW25*f_CoMC01</f>
        <v>114352.71119132324</v>
      </c>
      <c r="AX25" s="300">
        <f ca="1">'Profile before CoM'!AX25*f_CoMC01</f>
        <v>0</v>
      </c>
      <c r="AY25" s="300">
        <f ca="1">'Profile before CoM'!AY25*f_CoMC01</f>
        <v>0</v>
      </c>
      <c r="AZ25" s="300">
        <f ca="1">'Profile before CoM'!AZ25*f_CoMC01</f>
        <v>115105.03165968713</v>
      </c>
      <c r="BA25" s="300">
        <f ca="1">'Profile before CoM'!BA25*f_CoMC01</f>
        <v>0</v>
      </c>
      <c r="BB25" s="300">
        <f ca="1">'Profile before CoM'!BB25*f_CoMC01</f>
        <v>0</v>
      </c>
      <c r="BC25" s="300">
        <f ca="1">'Profile before CoM'!BC25*f_CoMC01</f>
        <v>115105.03165968729</v>
      </c>
      <c r="BD25" s="300">
        <f ca="1">'Profile before CoM'!BD25*f_CoMC01</f>
        <v>0</v>
      </c>
      <c r="BE25" s="300">
        <f ca="1">'Profile before CoM'!BE25*f_CoMC01</f>
        <v>0</v>
      </c>
      <c r="BF25" s="300">
        <f ca="1">'Profile before CoM'!BF25*f_CoMC01</f>
        <v>115105.03165968713</v>
      </c>
      <c r="BG25" s="300">
        <f ca="1">'Profile before CoM'!BG25*f_CoMC01</f>
        <v>0</v>
      </c>
      <c r="BH25" s="300">
        <f ca="1">'Profile before CoM'!BH25*f_CoMC01</f>
        <v>0</v>
      </c>
      <c r="BI25" s="300">
        <f ca="1">'Profile before CoM'!BI25*f_CoMC01</f>
        <v>116639.76541514971</v>
      </c>
      <c r="BJ25" s="300">
        <f ca="1">'Profile before CoM'!BJ25*f_CoMC01</f>
        <v>0</v>
      </c>
      <c r="BK25" s="300">
        <f ca="1">'Profile before CoM'!BK25*f_CoMC01</f>
        <v>0</v>
      </c>
      <c r="BL25" s="300">
        <f ca="1">'Profile before CoM'!BL25*f_CoMC01</f>
        <v>117407.13229288113</v>
      </c>
      <c r="BM25" s="300">
        <f ca="1">'Profile before CoM'!BM25*f_CoMC01</f>
        <v>0</v>
      </c>
      <c r="BN25" s="300">
        <f ca="1">'Profile before CoM'!BN25*f_CoMC01</f>
        <v>0</v>
      </c>
      <c r="BO25" s="300">
        <f ca="1">'Profile before CoM'!BO25*f_CoMC01</f>
        <v>117407.13229288098</v>
      </c>
      <c r="BP25" s="300">
        <f ca="1">'Profile before CoM'!BP25*f_CoMC01</f>
        <v>0</v>
      </c>
      <c r="BQ25" s="300">
        <f ca="1">'Profile before CoM'!BQ25*f_CoMC01</f>
        <v>0</v>
      </c>
      <c r="BR25" s="300">
        <f ca="1">'Profile before CoM'!BR25*f_CoMC01</f>
        <v>117407.13229288126</v>
      </c>
      <c r="BS25" s="300">
        <f ca="1">'Profile before CoM'!BS25*f_CoMC01</f>
        <v>0</v>
      </c>
      <c r="BT25" s="300">
        <f ca="1">'Profile before CoM'!BT25*f_CoMC01</f>
        <v>0</v>
      </c>
      <c r="BU25" s="300">
        <f ca="1">'Profile before CoM'!BU25*f_CoMC01</f>
        <v>118972.56072345283</v>
      </c>
      <c r="BV25" s="300">
        <f ca="1">'Profile before CoM'!BV25*f_CoMC01</f>
        <v>0</v>
      </c>
      <c r="BW25" s="300">
        <f ca="1">'Profile before CoM'!BW25*f_CoMC01</f>
        <v>0</v>
      </c>
      <c r="BX25" s="300">
        <f ca="1">'Profile before CoM'!BX25*f_CoMC01</f>
        <v>119755.27493873874</v>
      </c>
      <c r="BY25" s="300">
        <f ca="1">'Profile before CoM'!BY25*f_CoMC01</f>
        <v>0</v>
      </c>
      <c r="BZ25" s="300">
        <f ca="1">'Profile before CoM'!BZ25*f_CoMC01</f>
        <v>0</v>
      </c>
      <c r="CA25" s="300">
        <f ca="1">'Profile before CoM'!CA25*f_CoMC01</f>
        <v>119755.27493873904</v>
      </c>
      <c r="CB25" s="300">
        <f ca="1">'Profile before CoM'!CB25*f_CoMC01</f>
        <v>0</v>
      </c>
      <c r="CC25" s="300">
        <f ca="1">'Profile before CoM'!CC25*f_CoMC01</f>
        <v>0</v>
      </c>
      <c r="CD25" s="300">
        <f ca="1">'Profile before CoM'!CD25*f_CoMC01</f>
        <v>119755.27493873874</v>
      </c>
      <c r="CE25" s="300">
        <f ca="1">'Profile before CoM'!CE25*f_CoMC01</f>
        <v>0</v>
      </c>
      <c r="CF25" s="300">
        <f ca="1">'Profile before CoM'!CF25*f_CoMC01</f>
        <v>0</v>
      </c>
      <c r="CG25" s="300">
        <f ca="1">'Profile before CoM'!CG25*f_CoMC01</f>
        <v>121352.01193792204</v>
      </c>
      <c r="CH25" s="300">
        <f ca="1">'Profile before CoM'!CH25*f_CoMC01</f>
        <v>0</v>
      </c>
      <c r="CI25" s="300">
        <f ca="1">'Profile before CoM'!CI25*f_CoMC01</f>
        <v>0</v>
      </c>
      <c r="CJ25" s="300">
        <f ca="1">'Profile before CoM'!CJ25*f_CoMC01</f>
        <v>122150.38043751409</v>
      </c>
      <c r="CK25" s="300">
        <f ca="1">'Profile before CoM'!CK25*f_CoMC01</f>
        <v>0</v>
      </c>
      <c r="CL25" s="300">
        <f ca="1">'Profile before CoM'!CL25*f_CoMC01</f>
        <v>0</v>
      </c>
      <c r="CM25" s="300">
        <f ca="1">'Profile before CoM'!CM25*f_CoMC01</f>
        <v>122150.38043751383</v>
      </c>
      <c r="CN25" s="300">
        <f ca="1">'Profile before CoM'!CN25*f_CoMC01</f>
        <v>0</v>
      </c>
      <c r="CO25" s="300">
        <f ca="1">'Profile before CoM'!CO25*f_CoMC01</f>
        <v>0</v>
      </c>
      <c r="CP25" s="300">
        <f ca="1">'Profile before CoM'!CP25*f_CoMC01</f>
        <v>122150.38043751383</v>
      </c>
      <c r="CQ25" s="300">
        <f ca="1">'Profile before CoM'!CQ25*f_CoMC01</f>
        <v>0</v>
      </c>
      <c r="CR25" s="300">
        <f ca="1">'Profile before CoM'!CR25*f_CoMC01</f>
        <v>0</v>
      </c>
      <c r="CS25" s="300">
        <f ca="1">'Profile before CoM'!CS25*f_CoMC01</f>
        <v>123779.05217668081</v>
      </c>
      <c r="CT25" s="300">
        <f ca="1">'Profile before CoM'!CT25*f_CoMC01</f>
        <v>0</v>
      </c>
      <c r="CU25" s="300">
        <f ca="1">'Profile before CoM'!CU25*f_CoMC01</f>
        <v>0</v>
      </c>
      <c r="CV25" s="300">
        <f ca="1">'Profile before CoM'!CV25*f_CoMC01</f>
        <v>0</v>
      </c>
      <c r="CW25" s="300">
        <f ca="1">'Profile before CoM'!CW25*f_CoMC01</f>
        <v>0</v>
      </c>
      <c r="CX25" s="300">
        <f ca="1">'Profile before CoM'!CX25*f_CoMC01</f>
        <v>0</v>
      </c>
      <c r="CY25" s="300">
        <f ca="1">'Profile before CoM'!CY25*f_CoMC01</f>
        <v>0</v>
      </c>
      <c r="CZ25" s="300">
        <f ca="1">'Profile before CoM'!CZ25*f_CoMC01</f>
        <v>0</v>
      </c>
      <c r="DA25" s="300">
        <f ca="1">'Profile before CoM'!DA25*f_CoMC01</f>
        <v>0</v>
      </c>
      <c r="DB25" s="300">
        <f ca="1">'Profile before CoM'!DB25*f_CoMC01</f>
        <v>0</v>
      </c>
      <c r="DC25" s="300">
        <f ca="1">'Profile before CoM'!DC25*f_CoMC01</f>
        <v>0</v>
      </c>
      <c r="DD25" s="300">
        <f ca="1">'Profile before CoM'!DD25*f_CoMC01</f>
        <v>0</v>
      </c>
      <c r="DE25" s="300">
        <f ca="1">'Profile before CoM'!DE25*f_CoMC01</f>
        <v>0</v>
      </c>
      <c r="DF25" s="300">
        <f ca="1">'Profile before CoM'!DF25*f_CoMC01</f>
        <v>0</v>
      </c>
      <c r="DG25" s="300">
        <f ca="1">'Profile before CoM'!DG25*f_CoMC01</f>
        <v>0</v>
      </c>
      <c r="DH25" s="300">
        <f ca="1">'Profile before CoM'!DH25*f_CoMC01</f>
        <v>0</v>
      </c>
      <c r="DI25" s="300">
        <f ca="1">'Profile before CoM'!DI25*f_CoMC01</f>
        <v>0</v>
      </c>
      <c r="DJ25" s="300">
        <f ca="1">'Profile before CoM'!DJ25*f_CoMC01</f>
        <v>0</v>
      </c>
      <c r="DK25" s="300">
        <f ca="1">'Profile before CoM'!DK25*f_CoMC01</f>
        <v>0</v>
      </c>
      <c r="DL25" s="300">
        <f ca="1">'Profile before CoM'!DL25*f_CoMC01</f>
        <v>0</v>
      </c>
      <c r="DM25" s="300">
        <f ca="1">'Profile before CoM'!DM25*f_CoMC01</f>
        <v>0</v>
      </c>
      <c r="DN25" s="300">
        <f ca="1">'Profile before CoM'!DN25*f_CoMC01</f>
        <v>0</v>
      </c>
      <c r="DO25" s="300">
        <f ca="1">'Profile before CoM'!DO25*f_CoMC01</f>
        <v>0</v>
      </c>
      <c r="DP25" s="300">
        <f ca="1">'Profile before CoM'!DP25*f_CoMC01</f>
        <v>0</v>
      </c>
      <c r="DQ25" s="300">
        <f ca="1">'Profile before CoM'!DQ25*f_CoMC01</f>
        <v>0</v>
      </c>
      <c r="DR25" s="300">
        <f ca="1">'Profile before CoM'!DR25*f_CoMC01</f>
        <v>0</v>
      </c>
      <c r="DS25" s="300">
        <f ca="1">'Profile before CoM'!DS25*f_CoMC01</f>
        <v>0</v>
      </c>
      <c r="DT25" s="300">
        <f ca="1">'Profile before CoM'!DT25*f_CoMC01</f>
        <v>0</v>
      </c>
      <c r="DU25" s="300">
        <f ca="1">'Profile before CoM'!DU25*f_CoMC01</f>
        <v>0</v>
      </c>
      <c r="DV25" s="300">
        <f ca="1">'Profile before CoM'!DV25*f_CoMC01</f>
        <v>0</v>
      </c>
      <c r="DW25" s="300">
        <f ca="1">'Profile before CoM'!DW25*f_CoMC01</f>
        <v>0</v>
      </c>
      <c r="DX25" s="300">
        <f ca="1">'Profile before CoM'!DX25*f_CoMC01</f>
        <v>0</v>
      </c>
      <c r="DY25" s="300">
        <f ca="1">'Profile before CoM'!DY25*f_CoMC01</f>
        <v>0</v>
      </c>
      <c r="DZ25" s="300">
        <f ca="1">'Profile before CoM'!DZ25*f_CoMC01</f>
        <v>0</v>
      </c>
      <c r="EA25" s="300">
        <f ca="1">'Profile before CoM'!EA25*f_CoMC01</f>
        <v>0</v>
      </c>
      <c r="EB25" s="300">
        <f ca="1">'Profile before CoM'!EB25*f_CoMC01</f>
        <v>0</v>
      </c>
      <c r="EC25" s="300">
        <f ca="1">'Profile before CoM'!EC25*f_CoMC01</f>
        <v>0</v>
      </c>
      <c r="ED25" s="300">
        <f ca="1">'Profile before CoM'!ED25*f_CoMC01</f>
        <v>0</v>
      </c>
      <c r="EE25" s="300">
        <f ca="1">'Profile before CoM'!EE25*f_CoMC01</f>
        <v>0</v>
      </c>
      <c r="EF25" s="300">
        <f ca="1">'Profile before CoM'!EF25*f_CoMC01</f>
        <v>0</v>
      </c>
      <c r="EG25" s="300">
        <f ca="1">'Profile before CoM'!EG25*f_CoMC01</f>
        <v>0</v>
      </c>
      <c r="EH25" s="300">
        <f ca="1">'Profile before CoM'!EH25*f_CoMC01</f>
        <v>0</v>
      </c>
      <c r="EI25" s="300">
        <f ca="1">'Profile before CoM'!EI25*f_CoMC01</f>
        <v>0</v>
      </c>
      <c r="EJ25" s="300">
        <f ca="1">'Profile before CoM'!EJ25*f_CoMC01</f>
        <v>0</v>
      </c>
      <c r="EK25" s="300">
        <f ca="1">'Profile before CoM'!EK25*f_CoMC01</f>
        <v>0</v>
      </c>
      <c r="EL25" s="300">
        <f ca="1">'Profile before CoM'!EL25*f_CoMC01</f>
        <v>0</v>
      </c>
      <c r="EM25" s="300">
        <f ca="1">'Profile before CoM'!EM25*f_CoMC01</f>
        <v>0</v>
      </c>
      <c r="EN25" s="300">
        <f ca="1">'Profile before CoM'!EN25*f_CoMC01</f>
        <v>0</v>
      </c>
      <c r="EO25" s="300">
        <f ca="1">'Profile before CoM'!EO25*f_CoMC01</f>
        <v>0</v>
      </c>
      <c r="EP25" s="300">
        <f ca="1">'Profile before CoM'!EP25*f_CoMC01</f>
        <v>0</v>
      </c>
      <c r="EQ25" s="300">
        <f ca="1">'Profile before CoM'!EQ25*f_CoMC01</f>
        <v>0</v>
      </c>
      <c r="ER25" s="300">
        <f ca="1">'Profile before CoM'!ER25*f_CoMC01</f>
        <v>0</v>
      </c>
      <c r="ES25" s="300">
        <f ca="1">'Profile before CoM'!ES25*f_CoMC01</f>
        <v>0</v>
      </c>
      <c r="ET25" s="300">
        <f ca="1">'Profile before CoM'!ET25*f_CoMC01</f>
        <v>0</v>
      </c>
      <c r="EU25" s="300">
        <f ca="1">'Profile before CoM'!EU25*f_CoMC01</f>
        <v>0</v>
      </c>
      <c r="EV25" s="300">
        <f ca="1">'Profile before CoM'!EV25*f_CoMC01</f>
        <v>0</v>
      </c>
      <c r="EW25" s="300">
        <f ca="1">'Profile before CoM'!EW25*f_CoMC01</f>
        <v>0</v>
      </c>
      <c r="EX25" s="300">
        <f ca="1">'Profile before CoM'!EX25*f_CoMC01</f>
        <v>0</v>
      </c>
      <c r="EY25" s="612"/>
      <c r="EZ25" s="757" t="str">
        <f>'Main Input'!EZ25</f>
        <v>RPI</v>
      </c>
      <c r="FA25" s="757" t="str">
        <f>'Main Input'!FA25</f>
        <v>N/A</v>
      </c>
      <c r="FB25" s="766">
        <f>'Main Input'!FB25</f>
        <v>0</v>
      </c>
      <c r="FC25" s="766" t="str">
        <f>'Main Input'!FC25</f>
        <v>IT Solutions</v>
      </c>
      <c r="FD25" s="766" t="str">
        <f>'Main Input'!FD25</f>
        <v>Passthrough</v>
      </c>
      <c r="FE25" s="757" t="str">
        <f>'Main Input'!FE25</f>
        <v>Opex</v>
      </c>
      <c r="FF25" s="757" t="str">
        <f>'Main Input'!FF25</f>
        <v>ContractAccrual</v>
      </c>
      <c r="FG25" s="757" t="str">
        <f>'Main Input'!FG25</f>
        <v>Expense</v>
      </c>
      <c r="FH25" s="767" t="str">
        <f>'Main Input'!FH25</f>
        <v>A</v>
      </c>
      <c r="FI25" s="768">
        <f>'Main Input'!FI25</f>
        <v>0.22</v>
      </c>
      <c r="FJ25" s="768">
        <f>'Main Input'!FJ25</f>
        <v>0</v>
      </c>
      <c r="FK25" s="612"/>
      <c r="FL25" s="531">
        <f t="shared" si="29"/>
        <v>0</v>
      </c>
      <c r="FM25" s="86"/>
      <c r="FN25" s="612"/>
    </row>
    <row r="26" spans="1:170" ht="12.75" customHeight="1">
      <c r="A26" s="750" t="str">
        <f>'Main Input'!A26</f>
        <v>MTB</v>
      </c>
      <c r="B26" s="762" t="str">
        <f>'Main Input'!B26</f>
        <v>Field Maintenance Service</v>
      </c>
      <c r="C26" s="762" t="str">
        <f>'Main Input'!C26</f>
        <v>Third Party</v>
      </c>
      <c r="D26" s="762" t="str">
        <f>'Main Input'!D26</f>
        <v>TRA</v>
      </c>
      <c r="E26" s="762" t="str">
        <f>'Main Input'!E26</f>
        <v>4th Line Incidents [4th Line]</v>
      </c>
      <c r="F26" s="753" t="str">
        <f>'Main Input'!F26</f>
        <v>direct</v>
      </c>
      <c r="G26" s="753" t="str">
        <f>'Main Input'!G26</f>
        <v>Person</v>
      </c>
      <c r="H26" s="753">
        <f>'Main Input'!H26</f>
        <v>0</v>
      </c>
      <c r="I26" s="753">
        <f>'Main Input'!I26</f>
        <v>0</v>
      </c>
      <c r="J26" s="753">
        <f>'Main Input'!J26</f>
        <v>0</v>
      </c>
      <c r="K26" s="753" t="str">
        <f>'Main Input'!K26</f>
        <v>FJS</v>
      </c>
      <c r="L26" s="753" t="str">
        <f>'Main Input'!L26</f>
        <v>pTran</v>
      </c>
      <c r="M26" s="753">
        <f>'Main Input'!M26</f>
        <v>0</v>
      </c>
      <c r="N26" s="753">
        <f>'Main Input'!N26</f>
        <v>0</v>
      </c>
      <c r="O26" s="753" t="str">
        <f>'Main Input'!O26</f>
        <v>SPAIN</v>
      </c>
      <c r="P26" s="753">
        <f>'Main Input'!P26</f>
        <v>375.99</v>
      </c>
      <c r="Q26" s="753" t="str">
        <f>'Main Input'!Q26</f>
        <v>EUR</v>
      </c>
      <c r="R26" s="753" t="str">
        <f>'Main Input'!R26</f>
        <v>EMEA</v>
      </c>
      <c r="S26" s="753" t="str">
        <f>'Main Input'!S26</f>
        <v>Local</v>
      </c>
      <c r="T26" s="753">
        <f>'Main Input'!T26</f>
        <v>0</v>
      </c>
      <c r="U26" s="753">
        <f>'Main Input'!U26</f>
        <v>0</v>
      </c>
      <c r="V26" s="753" t="str">
        <f>'Main Input'!V26</f>
        <v>ZZZ</v>
      </c>
      <c r="W26" s="753">
        <f>'Main Input'!W26</f>
        <v>0</v>
      </c>
      <c r="X26" s="753">
        <f>'Main Input'!X26</f>
        <v>0</v>
      </c>
      <c r="Y26" s="753">
        <f>'Main Input'!Y26</f>
        <v>0</v>
      </c>
      <c r="Z26" s="753">
        <f>'Main Input'!Z26</f>
        <v>0</v>
      </c>
      <c r="AA26" s="753">
        <f>'Main Input'!AA26</f>
        <v>0</v>
      </c>
      <c r="AB26" s="763">
        <f>'Main Input'!AB26</f>
        <v>0</v>
      </c>
      <c r="AC26" s="763" t="str">
        <f>'Main Input'!AC26</f>
        <v>Incidents</v>
      </c>
      <c r="AD26" s="764">
        <f>'Main Input'!AD26</f>
        <v>112.5</v>
      </c>
      <c r="AE26" s="765">
        <f t="shared" ca="1" si="28"/>
        <v>56647.621527215837</v>
      </c>
      <c r="AF26" s="299">
        <f ca="1">'Profile before CoM'!AF26*f_CoMC01</f>
        <v>0</v>
      </c>
      <c r="AG26" s="300">
        <f ca="1">'Profile before CoM'!AG26*f_CoMC01</f>
        <v>477.41946654255133</v>
      </c>
      <c r="AH26" s="300">
        <f ca="1">'Profile before CoM'!AH26*f_CoMC01</f>
        <v>609.26553774978174</v>
      </c>
      <c r="AI26" s="300">
        <f ca="1">'Profile before CoM'!AI26*f_CoMC01</f>
        <v>29185.071659634556</v>
      </c>
      <c r="AJ26" s="300">
        <f ca="1">'Profile before CoM'!AJ26*f_CoMC01</f>
        <v>786.24298996871448</v>
      </c>
      <c r="AK26" s="300">
        <f ca="1">'Profile before CoM'!AK26*f_CoMC01</f>
        <v>1670.623824797266</v>
      </c>
      <c r="AL26" s="300">
        <f ca="1">'Profile before CoM'!AL26*f_CoMC01</f>
        <v>706.45228937812089</v>
      </c>
      <c r="AM26" s="300">
        <f ca="1">'Profile before CoM'!AM26*f_CoMC01</f>
        <v>706.45228937812089</v>
      </c>
      <c r="AN26" s="300">
        <f ca="1">'Profile before CoM'!AN26*f_CoMC01</f>
        <v>380.36318143703988</v>
      </c>
      <c r="AO26" s="300">
        <f ca="1">'Profile before CoM'!AO26*f_CoMC01</f>
        <v>380.36318143703357</v>
      </c>
      <c r="AP26" s="300">
        <f ca="1">'Profile before CoM'!AP26*f_CoMC01</f>
        <v>380.36318143703357</v>
      </c>
      <c r="AQ26" s="300">
        <f ca="1">'Profile before CoM'!AQ26*f_CoMC01</f>
        <v>370.55580447851037</v>
      </c>
      <c r="AR26" s="300">
        <f ca="1">'Profile before CoM'!AR26*f_CoMC01</f>
        <v>370.55580447850406</v>
      </c>
      <c r="AS26" s="300">
        <f ca="1">'Profile before CoM'!AS26*f_CoMC01</f>
        <v>370.55580447851037</v>
      </c>
      <c r="AT26" s="300">
        <f ca="1">'Profile before CoM'!AT26*f_CoMC01</f>
        <v>370.55580447850406</v>
      </c>
      <c r="AU26" s="300">
        <f ca="1">'Profile before CoM'!AU26*f_CoMC01</f>
        <v>370.55580447850406</v>
      </c>
      <c r="AV26" s="300">
        <f ca="1">'Profile before CoM'!AV26*f_CoMC01</f>
        <v>377.96692056807666</v>
      </c>
      <c r="AW26" s="300">
        <f ca="1">'Profile before CoM'!AW26*f_CoMC01</f>
        <v>377.96692056807666</v>
      </c>
      <c r="AX26" s="300">
        <f ca="1">'Profile before CoM'!AX26*f_CoMC01</f>
        <v>377.96692056807035</v>
      </c>
      <c r="AY26" s="300">
        <f ca="1">'Profile before CoM'!AY26*f_CoMC01</f>
        <v>377.96692056807666</v>
      </c>
      <c r="AZ26" s="300">
        <f ca="1">'Profile before CoM'!AZ26*f_CoMC01</f>
        <v>377.96692056807035</v>
      </c>
      <c r="BA26" s="300">
        <f ca="1">'Profile before CoM'!BA26*f_CoMC01</f>
        <v>377.96692056807666</v>
      </c>
      <c r="BB26" s="300">
        <f ca="1">'Profile before CoM'!BB26*f_CoMC01</f>
        <v>377.96692056807666</v>
      </c>
      <c r="BC26" s="300">
        <f ca="1">'Profile before CoM'!BC26*f_CoMC01</f>
        <v>377.96692056807035</v>
      </c>
      <c r="BD26" s="300">
        <f ca="1">'Profile before CoM'!BD26*f_CoMC01</f>
        <v>377.96692056808291</v>
      </c>
      <c r="BE26" s="300">
        <f ca="1">'Profile before CoM'!BE26*f_CoMC01</f>
        <v>377.96692056807035</v>
      </c>
      <c r="BF26" s="300">
        <f ca="1">'Profile before CoM'!BF26*f_CoMC01</f>
        <v>377.96692056807666</v>
      </c>
      <c r="BG26" s="300">
        <f ca="1">'Profile before CoM'!BG26*f_CoMC01</f>
        <v>377.96692056807035</v>
      </c>
      <c r="BH26" s="300">
        <f ca="1">'Profile before CoM'!BH26*f_CoMC01</f>
        <v>385.5262589794421</v>
      </c>
      <c r="BI26" s="300">
        <f ca="1">'Profile before CoM'!BI26*f_CoMC01</f>
        <v>385.5262589794421</v>
      </c>
      <c r="BJ26" s="300">
        <f ca="1">'Profile before CoM'!BJ26*f_CoMC01</f>
        <v>385.5262589794421</v>
      </c>
      <c r="BK26" s="300">
        <f ca="1">'Profile before CoM'!BK26*f_CoMC01</f>
        <v>385.5262589794421</v>
      </c>
      <c r="BL26" s="300">
        <f ca="1">'Profile before CoM'!BL26*f_CoMC01</f>
        <v>385.5262589794421</v>
      </c>
      <c r="BM26" s="300">
        <f ca="1">'Profile before CoM'!BM26*f_CoMC01</f>
        <v>385.52625897943574</v>
      </c>
      <c r="BN26" s="300">
        <f ca="1">'Profile before CoM'!BN26*f_CoMC01</f>
        <v>385.5262589794421</v>
      </c>
      <c r="BO26" s="300">
        <f ca="1">'Profile before CoM'!BO26*f_CoMC01</f>
        <v>385.5262589794421</v>
      </c>
      <c r="BP26" s="300">
        <f ca="1">'Profile before CoM'!BP26*f_CoMC01</f>
        <v>385.5262589794421</v>
      </c>
      <c r="BQ26" s="300">
        <f ca="1">'Profile before CoM'!BQ26*f_CoMC01</f>
        <v>385.5262589794421</v>
      </c>
      <c r="BR26" s="300">
        <f ca="1">'Profile before CoM'!BR26*f_CoMC01</f>
        <v>385.5262589794421</v>
      </c>
      <c r="BS26" s="300">
        <f ca="1">'Profile before CoM'!BS26*f_CoMC01</f>
        <v>385.5262589794421</v>
      </c>
      <c r="BT26" s="300">
        <f ca="1">'Profile before CoM'!BT26*f_CoMC01</f>
        <v>393.23678415902282</v>
      </c>
      <c r="BU26" s="300">
        <f ca="1">'Profile before CoM'!BU26*f_CoMC01</f>
        <v>393.23678415902282</v>
      </c>
      <c r="BV26" s="300">
        <f ca="1">'Profile before CoM'!BV26*f_CoMC01</f>
        <v>393.23678415902282</v>
      </c>
      <c r="BW26" s="300">
        <f ca="1">'Profile before CoM'!BW26*f_CoMC01</f>
        <v>393.23678415902282</v>
      </c>
      <c r="BX26" s="300">
        <f ca="1">'Profile before CoM'!BX26*f_CoMC01</f>
        <v>393.23678415902282</v>
      </c>
      <c r="BY26" s="300">
        <f ca="1">'Profile before CoM'!BY26*f_CoMC01</f>
        <v>393.23678415902282</v>
      </c>
      <c r="BZ26" s="300">
        <f ca="1">'Profile before CoM'!BZ26*f_CoMC01</f>
        <v>393.23678415902913</v>
      </c>
      <c r="CA26" s="300">
        <f ca="1">'Profile before CoM'!CA26*f_CoMC01</f>
        <v>393.23678415902282</v>
      </c>
      <c r="CB26" s="300">
        <f ca="1">'Profile before CoM'!CB26*f_CoMC01</f>
        <v>393.23678415902282</v>
      </c>
      <c r="CC26" s="300">
        <f ca="1">'Profile before CoM'!CC26*f_CoMC01</f>
        <v>393.23678415902282</v>
      </c>
      <c r="CD26" s="300">
        <f ca="1">'Profile before CoM'!CD26*f_CoMC01</f>
        <v>393.23678415902282</v>
      </c>
      <c r="CE26" s="300">
        <f ca="1">'Profile before CoM'!CE26*f_CoMC01</f>
        <v>393.23678415902282</v>
      </c>
      <c r="CF26" s="300">
        <f ca="1">'Profile before CoM'!CF26*f_CoMC01</f>
        <v>401.10151984220983</v>
      </c>
      <c r="CG26" s="300">
        <f ca="1">'Profile before CoM'!CG26*f_CoMC01</f>
        <v>401.10151984220352</v>
      </c>
      <c r="CH26" s="300">
        <f ca="1">'Profile before CoM'!CH26*f_CoMC01</f>
        <v>401.10151984220983</v>
      </c>
      <c r="CI26" s="300">
        <f ca="1">'Profile before CoM'!CI26*f_CoMC01</f>
        <v>401.10151984220352</v>
      </c>
      <c r="CJ26" s="300">
        <f ca="1">'Profile before CoM'!CJ26*f_CoMC01</f>
        <v>401.10151984220983</v>
      </c>
      <c r="CK26" s="300">
        <f ca="1">'Profile before CoM'!CK26*f_CoMC01</f>
        <v>401.10151984220983</v>
      </c>
      <c r="CL26" s="300">
        <f ca="1">'Profile before CoM'!CL26*f_CoMC01</f>
        <v>401.10151984220352</v>
      </c>
      <c r="CM26" s="300">
        <f ca="1">'Profile before CoM'!CM26*f_CoMC01</f>
        <v>401.10151984220983</v>
      </c>
      <c r="CN26" s="300">
        <f ca="1">'Profile before CoM'!CN26*f_CoMC01</f>
        <v>401.10151984220352</v>
      </c>
      <c r="CO26" s="300">
        <f ca="1">'Profile before CoM'!CO26*f_CoMC01</f>
        <v>401.10151984220983</v>
      </c>
      <c r="CP26" s="300">
        <f ca="1">'Profile before CoM'!CP26*f_CoMC01</f>
        <v>401.10151984220352</v>
      </c>
      <c r="CQ26" s="300">
        <f ca="1">'Profile before CoM'!CQ26*f_CoMC01</f>
        <v>401.10151984220983</v>
      </c>
      <c r="CR26" s="300">
        <f ca="1">'Profile before CoM'!CR26*f_CoMC01</f>
        <v>409.12355023904928</v>
      </c>
      <c r="CS26" s="300">
        <f ca="1">'Profile before CoM'!CS26*f_CoMC01</f>
        <v>409.12355023904928</v>
      </c>
      <c r="CT26" s="300">
        <f ca="1">'Profile before CoM'!CT26*f_CoMC01</f>
        <v>0</v>
      </c>
      <c r="CU26" s="300">
        <f ca="1">'Profile before CoM'!CU26*f_CoMC01</f>
        <v>0</v>
      </c>
      <c r="CV26" s="300">
        <f ca="1">'Profile before CoM'!CV26*f_CoMC01</f>
        <v>0</v>
      </c>
      <c r="CW26" s="300">
        <f ca="1">'Profile before CoM'!CW26*f_CoMC01</f>
        <v>0</v>
      </c>
      <c r="CX26" s="300">
        <f ca="1">'Profile before CoM'!CX26*f_CoMC01</f>
        <v>0</v>
      </c>
      <c r="CY26" s="300">
        <f ca="1">'Profile before CoM'!CY26*f_CoMC01</f>
        <v>0</v>
      </c>
      <c r="CZ26" s="300">
        <f ca="1">'Profile before CoM'!CZ26*f_CoMC01</f>
        <v>0</v>
      </c>
      <c r="DA26" s="300">
        <f ca="1">'Profile before CoM'!DA26*f_CoMC01</f>
        <v>0</v>
      </c>
      <c r="DB26" s="300">
        <f ca="1">'Profile before CoM'!DB26*f_CoMC01</f>
        <v>0</v>
      </c>
      <c r="DC26" s="300">
        <f ca="1">'Profile before CoM'!DC26*f_CoMC01</f>
        <v>0</v>
      </c>
      <c r="DD26" s="300">
        <f ca="1">'Profile before CoM'!DD26*f_CoMC01</f>
        <v>0</v>
      </c>
      <c r="DE26" s="300">
        <f ca="1">'Profile before CoM'!DE26*f_CoMC01</f>
        <v>0</v>
      </c>
      <c r="DF26" s="300">
        <f ca="1">'Profile before CoM'!DF26*f_CoMC01</f>
        <v>0</v>
      </c>
      <c r="DG26" s="300">
        <f ca="1">'Profile before CoM'!DG26*f_CoMC01</f>
        <v>0</v>
      </c>
      <c r="DH26" s="300">
        <f ca="1">'Profile before CoM'!DH26*f_CoMC01</f>
        <v>0</v>
      </c>
      <c r="DI26" s="300">
        <f ca="1">'Profile before CoM'!DI26*f_CoMC01</f>
        <v>0</v>
      </c>
      <c r="DJ26" s="300">
        <f ca="1">'Profile before CoM'!DJ26*f_CoMC01</f>
        <v>0</v>
      </c>
      <c r="DK26" s="300">
        <f ca="1">'Profile before CoM'!DK26*f_CoMC01</f>
        <v>0</v>
      </c>
      <c r="DL26" s="300">
        <f ca="1">'Profile before CoM'!DL26*f_CoMC01</f>
        <v>0</v>
      </c>
      <c r="DM26" s="300">
        <f ca="1">'Profile before CoM'!DM26*f_CoMC01</f>
        <v>0</v>
      </c>
      <c r="DN26" s="300">
        <f ca="1">'Profile before CoM'!DN26*f_CoMC01</f>
        <v>0</v>
      </c>
      <c r="DO26" s="300">
        <f ca="1">'Profile before CoM'!DO26*f_CoMC01</f>
        <v>0</v>
      </c>
      <c r="DP26" s="300">
        <f ca="1">'Profile before CoM'!DP26*f_CoMC01</f>
        <v>0</v>
      </c>
      <c r="DQ26" s="300">
        <f ca="1">'Profile before CoM'!DQ26*f_CoMC01</f>
        <v>0</v>
      </c>
      <c r="DR26" s="300">
        <f ca="1">'Profile before CoM'!DR26*f_CoMC01</f>
        <v>0</v>
      </c>
      <c r="DS26" s="300">
        <f ca="1">'Profile before CoM'!DS26*f_CoMC01</f>
        <v>0</v>
      </c>
      <c r="DT26" s="300">
        <f ca="1">'Profile before CoM'!DT26*f_CoMC01</f>
        <v>0</v>
      </c>
      <c r="DU26" s="300">
        <f ca="1">'Profile before CoM'!DU26*f_CoMC01</f>
        <v>0</v>
      </c>
      <c r="DV26" s="300">
        <f ca="1">'Profile before CoM'!DV26*f_CoMC01</f>
        <v>0</v>
      </c>
      <c r="DW26" s="300">
        <f ca="1">'Profile before CoM'!DW26*f_CoMC01</f>
        <v>0</v>
      </c>
      <c r="DX26" s="300">
        <f ca="1">'Profile before CoM'!DX26*f_CoMC01</f>
        <v>0</v>
      </c>
      <c r="DY26" s="300">
        <f ca="1">'Profile before CoM'!DY26*f_CoMC01</f>
        <v>0</v>
      </c>
      <c r="DZ26" s="300">
        <f ca="1">'Profile before CoM'!DZ26*f_CoMC01</f>
        <v>0</v>
      </c>
      <c r="EA26" s="300">
        <f ca="1">'Profile before CoM'!EA26*f_CoMC01</f>
        <v>0</v>
      </c>
      <c r="EB26" s="300">
        <f ca="1">'Profile before CoM'!EB26*f_CoMC01</f>
        <v>0</v>
      </c>
      <c r="EC26" s="300">
        <f ca="1">'Profile before CoM'!EC26*f_CoMC01</f>
        <v>0</v>
      </c>
      <c r="ED26" s="300">
        <f ca="1">'Profile before CoM'!ED26*f_CoMC01</f>
        <v>0</v>
      </c>
      <c r="EE26" s="300">
        <f ca="1">'Profile before CoM'!EE26*f_CoMC01</f>
        <v>0</v>
      </c>
      <c r="EF26" s="300">
        <f ca="1">'Profile before CoM'!EF26*f_CoMC01</f>
        <v>0</v>
      </c>
      <c r="EG26" s="300">
        <f ca="1">'Profile before CoM'!EG26*f_CoMC01</f>
        <v>0</v>
      </c>
      <c r="EH26" s="300">
        <f ca="1">'Profile before CoM'!EH26*f_CoMC01</f>
        <v>0</v>
      </c>
      <c r="EI26" s="300">
        <f ca="1">'Profile before CoM'!EI26*f_CoMC01</f>
        <v>0</v>
      </c>
      <c r="EJ26" s="300">
        <f ca="1">'Profile before CoM'!EJ26*f_CoMC01</f>
        <v>0</v>
      </c>
      <c r="EK26" s="300">
        <f ca="1">'Profile before CoM'!EK26*f_CoMC01</f>
        <v>0</v>
      </c>
      <c r="EL26" s="300">
        <f ca="1">'Profile before CoM'!EL26*f_CoMC01</f>
        <v>0</v>
      </c>
      <c r="EM26" s="300">
        <f ca="1">'Profile before CoM'!EM26*f_CoMC01</f>
        <v>0</v>
      </c>
      <c r="EN26" s="300">
        <f ca="1">'Profile before CoM'!EN26*f_CoMC01</f>
        <v>0</v>
      </c>
      <c r="EO26" s="300">
        <f ca="1">'Profile before CoM'!EO26*f_CoMC01</f>
        <v>0</v>
      </c>
      <c r="EP26" s="300">
        <f ca="1">'Profile before CoM'!EP26*f_CoMC01</f>
        <v>0</v>
      </c>
      <c r="EQ26" s="300">
        <f ca="1">'Profile before CoM'!EQ26*f_CoMC01</f>
        <v>0</v>
      </c>
      <c r="ER26" s="300">
        <f ca="1">'Profile before CoM'!ER26*f_CoMC01</f>
        <v>0</v>
      </c>
      <c r="ES26" s="300">
        <f ca="1">'Profile before CoM'!ES26*f_CoMC01</f>
        <v>0</v>
      </c>
      <c r="ET26" s="300">
        <f ca="1">'Profile before CoM'!ET26*f_CoMC01</f>
        <v>0</v>
      </c>
      <c r="EU26" s="300">
        <f ca="1">'Profile before CoM'!EU26*f_CoMC01</f>
        <v>0</v>
      </c>
      <c r="EV26" s="300">
        <f ca="1">'Profile before CoM'!EV26*f_CoMC01</f>
        <v>0</v>
      </c>
      <c r="EW26" s="300">
        <f ca="1">'Profile before CoM'!EW26*f_CoMC01</f>
        <v>0</v>
      </c>
      <c r="EX26" s="300">
        <f ca="1">'Profile before CoM'!EX26*f_CoMC01</f>
        <v>0</v>
      </c>
      <c r="EY26" s="612"/>
      <c r="EZ26" s="757" t="str">
        <f>'Main Input'!EZ26</f>
        <v>RPI</v>
      </c>
      <c r="FA26" s="757" t="str">
        <f>'Main Input'!FA26</f>
        <v>N/A</v>
      </c>
      <c r="FB26" s="766">
        <f>'Main Input'!FB26</f>
        <v>0</v>
      </c>
      <c r="FC26" s="766" t="str">
        <f>'Main Input'!FC26</f>
        <v>IT Solutions</v>
      </c>
      <c r="FD26" s="766" t="str">
        <f>'Main Input'!FD26</f>
        <v>Managed Services</v>
      </c>
      <c r="FE26" s="757" t="str">
        <f>'Main Input'!FE26</f>
        <v>Opex</v>
      </c>
      <c r="FF26" s="757" t="str">
        <f>'Main Input'!FF26</f>
        <v>ContractAccrual</v>
      </c>
      <c r="FG26" s="757" t="str">
        <f>'Main Input'!FG26</f>
        <v>Expense</v>
      </c>
      <c r="FH26" s="767" t="str">
        <f>'Main Input'!FH26</f>
        <v>A</v>
      </c>
      <c r="FI26" s="768">
        <f>'Main Input'!FI26</f>
        <v>0.22</v>
      </c>
      <c r="FJ26" s="768">
        <f>'Main Input'!FJ26</f>
        <v>0</v>
      </c>
      <c r="FK26" s="612"/>
      <c r="FL26" s="531">
        <f t="shared" si="29"/>
        <v>0</v>
      </c>
      <c r="FM26" s="86"/>
      <c r="FN26" s="612"/>
    </row>
    <row r="27" spans="1:170" ht="12.75" customHeight="1">
      <c r="A27" s="750" t="str">
        <f>'Main Input'!A27</f>
        <v>MTB</v>
      </c>
      <c r="B27" s="762" t="str">
        <f>'Main Input'!B27</f>
        <v>Field Maintenance Service</v>
      </c>
      <c r="C27" s="762" t="str">
        <f>'Main Input'!C27</f>
        <v>Third Party</v>
      </c>
      <c r="D27" s="762" t="str">
        <f>'Main Input'!D27</f>
        <v>TRF</v>
      </c>
      <c r="E27" s="762" t="str">
        <f>'Main Input'!E27</f>
        <v>TRIOLE fS Project Manager - Transition</v>
      </c>
      <c r="F27" s="753" t="str">
        <f>'Main Input'!F27</f>
        <v>direct</v>
      </c>
      <c r="G27" s="753" t="str">
        <f>'Main Input'!G27</f>
        <v>Person</v>
      </c>
      <c r="H27" s="753">
        <f>'Main Input'!H27</f>
        <v>0</v>
      </c>
      <c r="I27" s="753">
        <f>'Main Input'!I27</f>
        <v>0</v>
      </c>
      <c r="J27" s="753">
        <f>'Main Input'!J27</f>
        <v>0</v>
      </c>
      <c r="K27" s="753" t="str">
        <f>'Main Input'!K27</f>
        <v>FJS</v>
      </c>
      <c r="L27" s="753" t="str">
        <f>'Main Input'!L27</f>
        <v>pTran</v>
      </c>
      <c r="M27" s="753">
        <f>'Main Input'!M27</f>
        <v>0</v>
      </c>
      <c r="N27" s="753">
        <f>'Main Input'!N27</f>
        <v>0</v>
      </c>
      <c r="O27" s="753" t="str">
        <f>'Main Input'!O27</f>
        <v>SPAIN</v>
      </c>
      <c r="P27" s="753">
        <f>'Main Input'!P27</f>
        <v>398</v>
      </c>
      <c r="Q27" s="753" t="str">
        <f>'Main Input'!Q27</f>
        <v>EUR</v>
      </c>
      <c r="R27" s="753" t="str">
        <f>'Main Input'!R27</f>
        <v>EMEA</v>
      </c>
      <c r="S27" s="753" t="str">
        <f>'Main Input'!S27</f>
        <v>Local</v>
      </c>
      <c r="T27" s="753">
        <f>'Main Input'!T27</f>
        <v>0</v>
      </c>
      <c r="U27" s="753">
        <f>'Main Input'!U27</f>
        <v>0</v>
      </c>
      <c r="V27" s="753" t="str">
        <f>'Main Input'!V27</f>
        <v>ZZZ</v>
      </c>
      <c r="W27" s="753">
        <f>'Main Input'!W27</f>
        <v>0</v>
      </c>
      <c r="X27" s="753">
        <f>'Main Input'!X27</f>
        <v>0</v>
      </c>
      <c r="Y27" s="753">
        <f>'Main Input'!Y27</f>
        <v>0</v>
      </c>
      <c r="Z27" s="753">
        <f>'Main Input'!Z27</f>
        <v>0</v>
      </c>
      <c r="AA27" s="753">
        <f>'Main Input'!AA27</f>
        <v>0</v>
      </c>
      <c r="AB27" s="763">
        <f>'Main Input'!AB27</f>
        <v>0</v>
      </c>
      <c r="AC27" s="763" t="str">
        <f>'Main Input'!AC27</f>
        <v>Days</v>
      </c>
      <c r="AD27" s="764">
        <f>'Main Input'!AD27</f>
        <v>54</v>
      </c>
      <c r="AE27" s="765">
        <f t="shared" ca="1" si="28"/>
        <v>28782.578304101957</v>
      </c>
      <c r="AF27" s="299">
        <f ca="1">'Profile before CoM'!AF27*f_CoMC01</f>
        <v>0</v>
      </c>
      <c r="AG27" s="300">
        <f ca="1">'Profile before CoM'!AG27*f_CoMC01</f>
        <v>242.57617194151175</v>
      </c>
      <c r="AH27" s="300">
        <f ca="1">'Profile before CoM'!AH27*f_CoMC01</f>
        <v>309.56697872740847</v>
      </c>
      <c r="AI27" s="300">
        <f ca="1">'Profile before CoM'!AI27*f_CoMC01</f>
        <v>14828.894624475613</v>
      </c>
      <c r="AJ27" s="300">
        <f ca="1">'Profile before CoM'!AJ27*f_CoMC01</f>
        <v>399.4889779079848</v>
      </c>
      <c r="AK27" s="300">
        <f ca="1">'Profile before CoM'!AK27*f_CoMC01</f>
        <v>848.84165932410349</v>
      </c>
      <c r="AL27" s="300">
        <f ca="1">'Profile before CoM'!AL27*f_CoMC01</f>
        <v>358.9474330774654</v>
      </c>
      <c r="AM27" s="300">
        <f ca="1">'Profile before CoM'!AM27*f_CoMC01</f>
        <v>358.9474330774654</v>
      </c>
      <c r="AN27" s="300">
        <f ca="1">'Profile before CoM'!AN27*f_CoMC01</f>
        <v>193.26200745161336</v>
      </c>
      <c r="AO27" s="300">
        <f ca="1">'Profile before CoM'!AO27*f_CoMC01</f>
        <v>193.26200745161012</v>
      </c>
      <c r="AP27" s="300">
        <f ca="1">'Profile before CoM'!AP27*f_CoMC01</f>
        <v>193.26200745161012</v>
      </c>
      <c r="AQ27" s="300">
        <f ca="1">'Profile before CoM'!AQ27*f_CoMC01</f>
        <v>188.27889275665473</v>
      </c>
      <c r="AR27" s="300">
        <f ca="1">'Profile before CoM'!AR27*f_CoMC01</f>
        <v>188.27889275665152</v>
      </c>
      <c r="AS27" s="300">
        <f ca="1">'Profile before CoM'!AS27*f_CoMC01</f>
        <v>188.27889275665473</v>
      </c>
      <c r="AT27" s="300">
        <f ca="1">'Profile before CoM'!AT27*f_CoMC01</f>
        <v>188.27889275665152</v>
      </c>
      <c r="AU27" s="300">
        <f ca="1">'Profile before CoM'!AU27*f_CoMC01</f>
        <v>188.27889275665152</v>
      </c>
      <c r="AV27" s="300">
        <f ca="1">'Profile before CoM'!AV27*f_CoMC01</f>
        <v>192.04447061178584</v>
      </c>
      <c r="AW27" s="300">
        <f ca="1">'Profile before CoM'!AW27*f_CoMC01</f>
        <v>192.04447061178584</v>
      </c>
      <c r="AX27" s="300">
        <f ca="1">'Profile before CoM'!AX27*f_CoMC01</f>
        <v>192.04447061178266</v>
      </c>
      <c r="AY27" s="300">
        <f ca="1">'Profile before CoM'!AY27*f_CoMC01</f>
        <v>192.04447061178584</v>
      </c>
      <c r="AZ27" s="300">
        <f ca="1">'Profile before CoM'!AZ27*f_CoMC01</f>
        <v>192.04447061178266</v>
      </c>
      <c r="BA27" s="300">
        <f ca="1">'Profile before CoM'!BA27*f_CoMC01</f>
        <v>192.04447061178584</v>
      </c>
      <c r="BB27" s="300">
        <f ca="1">'Profile before CoM'!BB27*f_CoMC01</f>
        <v>192.04447061178584</v>
      </c>
      <c r="BC27" s="300">
        <f ca="1">'Profile before CoM'!BC27*f_CoMC01</f>
        <v>192.04447061178266</v>
      </c>
      <c r="BD27" s="300">
        <f ca="1">'Profile before CoM'!BD27*f_CoMC01</f>
        <v>192.044470611789</v>
      </c>
      <c r="BE27" s="300">
        <f ca="1">'Profile before CoM'!BE27*f_CoMC01</f>
        <v>192.04447061178266</v>
      </c>
      <c r="BF27" s="300">
        <f ca="1">'Profile before CoM'!BF27*f_CoMC01</f>
        <v>192.04447061178584</v>
      </c>
      <c r="BG27" s="300">
        <f ca="1">'Profile before CoM'!BG27*f_CoMC01</f>
        <v>192.04447061178266</v>
      </c>
      <c r="BH27" s="300">
        <f ca="1">'Profile before CoM'!BH27*f_CoMC01</f>
        <v>195.88536002402358</v>
      </c>
      <c r="BI27" s="300">
        <f ca="1">'Profile before CoM'!BI27*f_CoMC01</f>
        <v>195.88536002402358</v>
      </c>
      <c r="BJ27" s="300">
        <f ca="1">'Profile before CoM'!BJ27*f_CoMC01</f>
        <v>195.88536002402358</v>
      </c>
      <c r="BK27" s="300">
        <f ca="1">'Profile before CoM'!BK27*f_CoMC01</f>
        <v>195.88536002402358</v>
      </c>
      <c r="BL27" s="300">
        <f ca="1">'Profile before CoM'!BL27*f_CoMC01</f>
        <v>195.88536002402358</v>
      </c>
      <c r="BM27" s="300">
        <f ca="1">'Profile before CoM'!BM27*f_CoMC01</f>
        <v>195.88536002402034</v>
      </c>
      <c r="BN27" s="300">
        <f ca="1">'Profile before CoM'!BN27*f_CoMC01</f>
        <v>195.88536002402358</v>
      </c>
      <c r="BO27" s="300">
        <f ca="1">'Profile before CoM'!BO27*f_CoMC01</f>
        <v>195.88536002402358</v>
      </c>
      <c r="BP27" s="300">
        <f ca="1">'Profile before CoM'!BP27*f_CoMC01</f>
        <v>195.88536002402358</v>
      </c>
      <c r="BQ27" s="300">
        <f ca="1">'Profile before CoM'!BQ27*f_CoMC01</f>
        <v>195.88536002402358</v>
      </c>
      <c r="BR27" s="300">
        <f ca="1">'Profile before CoM'!BR27*f_CoMC01</f>
        <v>195.88536002402358</v>
      </c>
      <c r="BS27" s="300">
        <f ca="1">'Profile before CoM'!BS27*f_CoMC01</f>
        <v>195.88536002402358</v>
      </c>
      <c r="BT27" s="300">
        <f ca="1">'Profile before CoM'!BT27*f_CoMC01</f>
        <v>199.8030672244999</v>
      </c>
      <c r="BU27" s="300">
        <f ca="1">'Profile before CoM'!BU27*f_CoMC01</f>
        <v>199.8030672244999</v>
      </c>
      <c r="BV27" s="300">
        <f ca="1">'Profile before CoM'!BV27*f_CoMC01</f>
        <v>199.8030672244999</v>
      </c>
      <c r="BW27" s="300">
        <f ca="1">'Profile before CoM'!BW27*f_CoMC01</f>
        <v>199.8030672244999</v>
      </c>
      <c r="BX27" s="300">
        <f ca="1">'Profile before CoM'!BX27*f_CoMC01</f>
        <v>199.8030672244999</v>
      </c>
      <c r="BY27" s="300">
        <f ca="1">'Profile before CoM'!BY27*f_CoMC01</f>
        <v>199.8030672244999</v>
      </c>
      <c r="BZ27" s="300">
        <f ca="1">'Profile before CoM'!BZ27*f_CoMC01</f>
        <v>199.80306722450308</v>
      </c>
      <c r="CA27" s="300">
        <f ca="1">'Profile before CoM'!CA27*f_CoMC01</f>
        <v>199.8030672244999</v>
      </c>
      <c r="CB27" s="300">
        <f ca="1">'Profile before CoM'!CB27*f_CoMC01</f>
        <v>199.8030672244999</v>
      </c>
      <c r="CC27" s="300">
        <f ca="1">'Profile before CoM'!CC27*f_CoMC01</f>
        <v>199.8030672244999</v>
      </c>
      <c r="CD27" s="300">
        <f ca="1">'Profile before CoM'!CD27*f_CoMC01</f>
        <v>199.8030672244999</v>
      </c>
      <c r="CE27" s="300">
        <f ca="1">'Profile before CoM'!CE27*f_CoMC01</f>
        <v>199.8030672244999</v>
      </c>
      <c r="CF27" s="300">
        <f ca="1">'Profile before CoM'!CF27*f_CoMC01</f>
        <v>203.79912856899324</v>
      </c>
      <c r="CG27" s="300">
        <f ca="1">'Profile before CoM'!CG27*f_CoMC01</f>
        <v>203.79912856899006</v>
      </c>
      <c r="CH27" s="300">
        <f ca="1">'Profile before CoM'!CH27*f_CoMC01</f>
        <v>203.79912856899324</v>
      </c>
      <c r="CI27" s="300">
        <f ca="1">'Profile before CoM'!CI27*f_CoMC01</f>
        <v>203.79912856899006</v>
      </c>
      <c r="CJ27" s="300">
        <f ca="1">'Profile before CoM'!CJ27*f_CoMC01</f>
        <v>203.79912856899324</v>
      </c>
      <c r="CK27" s="300">
        <f ca="1">'Profile before CoM'!CK27*f_CoMC01</f>
        <v>203.79912856899324</v>
      </c>
      <c r="CL27" s="300">
        <f ca="1">'Profile before CoM'!CL27*f_CoMC01</f>
        <v>203.79912856899006</v>
      </c>
      <c r="CM27" s="300">
        <f ca="1">'Profile before CoM'!CM27*f_CoMC01</f>
        <v>203.79912856899324</v>
      </c>
      <c r="CN27" s="300">
        <f ca="1">'Profile before CoM'!CN27*f_CoMC01</f>
        <v>203.79912856899006</v>
      </c>
      <c r="CO27" s="300">
        <f ca="1">'Profile before CoM'!CO27*f_CoMC01</f>
        <v>203.79912856899324</v>
      </c>
      <c r="CP27" s="300">
        <f ca="1">'Profile before CoM'!CP27*f_CoMC01</f>
        <v>203.79912856899006</v>
      </c>
      <c r="CQ27" s="300">
        <f ca="1">'Profile before CoM'!CQ27*f_CoMC01</f>
        <v>203.79912856899324</v>
      </c>
      <c r="CR27" s="300">
        <f ca="1">'Profile before CoM'!CR27*f_CoMC01</f>
        <v>207.87511114037068</v>
      </c>
      <c r="CS27" s="300">
        <f ca="1">'Profile before CoM'!CS27*f_CoMC01</f>
        <v>207.87511114037068</v>
      </c>
      <c r="CT27" s="300">
        <f ca="1">'Profile before CoM'!CT27*f_CoMC01</f>
        <v>0</v>
      </c>
      <c r="CU27" s="300">
        <f ca="1">'Profile before CoM'!CU27*f_CoMC01</f>
        <v>0</v>
      </c>
      <c r="CV27" s="300">
        <f ca="1">'Profile before CoM'!CV27*f_CoMC01</f>
        <v>0</v>
      </c>
      <c r="CW27" s="300">
        <f ca="1">'Profile before CoM'!CW27*f_CoMC01</f>
        <v>0</v>
      </c>
      <c r="CX27" s="300">
        <f ca="1">'Profile before CoM'!CX27*f_CoMC01</f>
        <v>0</v>
      </c>
      <c r="CY27" s="300">
        <f ca="1">'Profile before CoM'!CY27*f_CoMC01</f>
        <v>0</v>
      </c>
      <c r="CZ27" s="300">
        <f ca="1">'Profile before CoM'!CZ27*f_CoMC01</f>
        <v>0</v>
      </c>
      <c r="DA27" s="300">
        <f ca="1">'Profile before CoM'!DA27*f_CoMC01</f>
        <v>0</v>
      </c>
      <c r="DB27" s="300">
        <f ca="1">'Profile before CoM'!DB27*f_CoMC01</f>
        <v>0</v>
      </c>
      <c r="DC27" s="300">
        <f ca="1">'Profile before CoM'!DC27*f_CoMC01</f>
        <v>0</v>
      </c>
      <c r="DD27" s="300">
        <f ca="1">'Profile before CoM'!DD27*f_CoMC01</f>
        <v>0</v>
      </c>
      <c r="DE27" s="300">
        <f ca="1">'Profile before CoM'!DE27*f_CoMC01</f>
        <v>0</v>
      </c>
      <c r="DF27" s="300">
        <f ca="1">'Profile before CoM'!DF27*f_CoMC01</f>
        <v>0</v>
      </c>
      <c r="DG27" s="300">
        <f ca="1">'Profile before CoM'!DG27*f_CoMC01</f>
        <v>0</v>
      </c>
      <c r="DH27" s="300">
        <f ca="1">'Profile before CoM'!DH27*f_CoMC01</f>
        <v>0</v>
      </c>
      <c r="DI27" s="300">
        <f ca="1">'Profile before CoM'!DI27*f_CoMC01</f>
        <v>0</v>
      </c>
      <c r="DJ27" s="300">
        <f ca="1">'Profile before CoM'!DJ27*f_CoMC01</f>
        <v>0</v>
      </c>
      <c r="DK27" s="300">
        <f ca="1">'Profile before CoM'!DK27*f_CoMC01</f>
        <v>0</v>
      </c>
      <c r="DL27" s="300">
        <f ca="1">'Profile before CoM'!DL27*f_CoMC01</f>
        <v>0</v>
      </c>
      <c r="DM27" s="300">
        <f ca="1">'Profile before CoM'!DM27*f_CoMC01</f>
        <v>0</v>
      </c>
      <c r="DN27" s="300">
        <f ca="1">'Profile before CoM'!DN27*f_CoMC01</f>
        <v>0</v>
      </c>
      <c r="DO27" s="300">
        <f ca="1">'Profile before CoM'!DO27*f_CoMC01</f>
        <v>0</v>
      </c>
      <c r="DP27" s="300">
        <f ca="1">'Profile before CoM'!DP27*f_CoMC01</f>
        <v>0</v>
      </c>
      <c r="DQ27" s="300">
        <f ca="1">'Profile before CoM'!DQ27*f_CoMC01</f>
        <v>0</v>
      </c>
      <c r="DR27" s="300">
        <f ca="1">'Profile before CoM'!DR27*f_CoMC01</f>
        <v>0</v>
      </c>
      <c r="DS27" s="300">
        <f ca="1">'Profile before CoM'!DS27*f_CoMC01</f>
        <v>0</v>
      </c>
      <c r="DT27" s="300">
        <f ca="1">'Profile before CoM'!DT27*f_CoMC01</f>
        <v>0</v>
      </c>
      <c r="DU27" s="300">
        <f ca="1">'Profile before CoM'!DU27*f_CoMC01</f>
        <v>0</v>
      </c>
      <c r="DV27" s="300">
        <f ca="1">'Profile before CoM'!DV27*f_CoMC01</f>
        <v>0</v>
      </c>
      <c r="DW27" s="300">
        <f ca="1">'Profile before CoM'!DW27*f_CoMC01</f>
        <v>0</v>
      </c>
      <c r="DX27" s="300">
        <f ca="1">'Profile before CoM'!DX27*f_CoMC01</f>
        <v>0</v>
      </c>
      <c r="DY27" s="300">
        <f ca="1">'Profile before CoM'!DY27*f_CoMC01</f>
        <v>0</v>
      </c>
      <c r="DZ27" s="300">
        <f ca="1">'Profile before CoM'!DZ27*f_CoMC01</f>
        <v>0</v>
      </c>
      <c r="EA27" s="300">
        <f ca="1">'Profile before CoM'!EA27*f_CoMC01</f>
        <v>0</v>
      </c>
      <c r="EB27" s="300">
        <f ca="1">'Profile before CoM'!EB27*f_CoMC01</f>
        <v>0</v>
      </c>
      <c r="EC27" s="300">
        <f ca="1">'Profile before CoM'!EC27*f_CoMC01</f>
        <v>0</v>
      </c>
      <c r="ED27" s="300">
        <f ca="1">'Profile before CoM'!ED27*f_CoMC01</f>
        <v>0</v>
      </c>
      <c r="EE27" s="300">
        <f ca="1">'Profile before CoM'!EE27*f_CoMC01</f>
        <v>0</v>
      </c>
      <c r="EF27" s="300">
        <f ca="1">'Profile before CoM'!EF27*f_CoMC01</f>
        <v>0</v>
      </c>
      <c r="EG27" s="300">
        <f ca="1">'Profile before CoM'!EG27*f_CoMC01</f>
        <v>0</v>
      </c>
      <c r="EH27" s="300">
        <f ca="1">'Profile before CoM'!EH27*f_CoMC01</f>
        <v>0</v>
      </c>
      <c r="EI27" s="300">
        <f ca="1">'Profile before CoM'!EI27*f_CoMC01</f>
        <v>0</v>
      </c>
      <c r="EJ27" s="300">
        <f ca="1">'Profile before CoM'!EJ27*f_CoMC01</f>
        <v>0</v>
      </c>
      <c r="EK27" s="300">
        <f ca="1">'Profile before CoM'!EK27*f_CoMC01</f>
        <v>0</v>
      </c>
      <c r="EL27" s="300">
        <f ca="1">'Profile before CoM'!EL27*f_CoMC01</f>
        <v>0</v>
      </c>
      <c r="EM27" s="300">
        <f ca="1">'Profile before CoM'!EM27*f_CoMC01</f>
        <v>0</v>
      </c>
      <c r="EN27" s="300">
        <f ca="1">'Profile before CoM'!EN27*f_CoMC01</f>
        <v>0</v>
      </c>
      <c r="EO27" s="300">
        <f ca="1">'Profile before CoM'!EO27*f_CoMC01</f>
        <v>0</v>
      </c>
      <c r="EP27" s="300">
        <f ca="1">'Profile before CoM'!EP27*f_CoMC01</f>
        <v>0</v>
      </c>
      <c r="EQ27" s="300">
        <f ca="1">'Profile before CoM'!EQ27*f_CoMC01</f>
        <v>0</v>
      </c>
      <c r="ER27" s="300">
        <f ca="1">'Profile before CoM'!ER27*f_CoMC01</f>
        <v>0</v>
      </c>
      <c r="ES27" s="300">
        <f ca="1">'Profile before CoM'!ES27*f_CoMC01</f>
        <v>0</v>
      </c>
      <c r="ET27" s="300">
        <f ca="1">'Profile before CoM'!ET27*f_CoMC01</f>
        <v>0</v>
      </c>
      <c r="EU27" s="300">
        <f ca="1">'Profile before CoM'!EU27*f_CoMC01</f>
        <v>0</v>
      </c>
      <c r="EV27" s="300">
        <f ca="1">'Profile before CoM'!EV27*f_CoMC01</f>
        <v>0</v>
      </c>
      <c r="EW27" s="300">
        <f ca="1">'Profile before CoM'!EW27*f_CoMC01</f>
        <v>0</v>
      </c>
      <c r="EX27" s="300">
        <f ca="1">'Profile before CoM'!EX27*f_CoMC01</f>
        <v>0</v>
      </c>
      <c r="EY27" s="612"/>
      <c r="EZ27" s="757" t="str">
        <f>'Main Input'!EZ27</f>
        <v>RPI</v>
      </c>
      <c r="FA27" s="757" t="str">
        <f>'Main Input'!FA27</f>
        <v>N/A</v>
      </c>
      <c r="FB27" s="766">
        <f>'Main Input'!FB27</f>
        <v>0</v>
      </c>
      <c r="FC27" s="766" t="str">
        <f>'Main Input'!FC27</f>
        <v>IT Solutions</v>
      </c>
      <c r="FD27" s="766" t="str">
        <f>'Main Input'!FD27</f>
        <v>Managed Services</v>
      </c>
      <c r="FE27" s="757" t="str">
        <f>'Main Input'!FE27</f>
        <v>Opex</v>
      </c>
      <c r="FF27" s="757" t="str">
        <f>'Main Input'!FF27</f>
        <v>ContractAccrual</v>
      </c>
      <c r="FG27" s="757" t="str">
        <f>'Main Input'!FG27</f>
        <v>Expense</v>
      </c>
      <c r="FH27" s="767" t="str">
        <f>'Main Input'!FH27</f>
        <v>A</v>
      </c>
      <c r="FI27" s="768">
        <f>'Main Input'!FI27</f>
        <v>0.22</v>
      </c>
      <c r="FJ27" s="768">
        <f>'Main Input'!FJ27</f>
        <v>0</v>
      </c>
      <c r="FK27" s="612"/>
      <c r="FL27" s="531">
        <f t="shared" si="29"/>
        <v>0</v>
      </c>
      <c r="FM27" s="86"/>
      <c r="FN27" s="612"/>
    </row>
    <row r="28" spans="1:170" ht="12.75" customHeight="1">
      <c r="A28" s="750" t="str">
        <f>'Main Input'!A28</f>
        <v>MTB</v>
      </c>
      <c r="B28" s="762" t="str">
        <f>'Main Input'!B28</f>
        <v>Field Maintenance Service</v>
      </c>
      <c r="C28" s="762" t="str">
        <f>'Main Input'!C28</f>
        <v>Third Party</v>
      </c>
      <c r="D28" s="762" t="str">
        <f>'Main Input'!D28</f>
        <v>TRF</v>
      </c>
      <c r="E28" s="762">
        <f>'Main Input'!E28</f>
        <v>0</v>
      </c>
      <c r="F28" s="753" t="str">
        <f>'Main Input'!F28</f>
        <v>direct</v>
      </c>
      <c r="G28" s="753" t="str">
        <f>'Main Input'!G28</f>
        <v>Person</v>
      </c>
      <c r="H28" s="753">
        <f>'Main Input'!H28</f>
        <v>0</v>
      </c>
      <c r="I28" s="753">
        <f>'Main Input'!I28</f>
        <v>0</v>
      </c>
      <c r="J28" s="753">
        <f>'Main Input'!J28</f>
        <v>0</v>
      </c>
      <c r="K28" s="753" t="str">
        <f>'Main Input'!K28</f>
        <v>FJS</v>
      </c>
      <c r="L28" s="753" t="str">
        <f>'Main Input'!L28</f>
        <v>pTran</v>
      </c>
      <c r="M28" s="753">
        <f>'Main Input'!M28</f>
        <v>0</v>
      </c>
      <c r="N28" s="753">
        <f>'Main Input'!N28</f>
        <v>0</v>
      </c>
      <c r="O28" s="753" t="str">
        <f>'Main Input'!O28</f>
        <v>SPAIN</v>
      </c>
      <c r="P28" s="753">
        <f>'Main Input'!P28</f>
        <v>398</v>
      </c>
      <c r="Q28" s="753" t="str">
        <f>'Main Input'!Q28</f>
        <v>EUR</v>
      </c>
      <c r="R28" s="753" t="str">
        <f>'Main Input'!R28</f>
        <v>EMEA</v>
      </c>
      <c r="S28" s="753" t="str">
        <f>'Main Input'!S28</f>
        <v>Local</v>
      </c>
      <c r="T28" s="753">
        <f>'Main Input'!T28</f>
        <v>0</v>
      </c>
      <c r="U28" s="753">
        <f>'Main Input'!U28</f>
        <v>0</v>
      </c>
      <c r="V28" s="753" t="str">
        <f>'Main Input'!V28</f>
        <v>ZZZ</v>
      </c>
      <c r="W28" s="753">
        <f>'Main Input'!W28</f>
        <v>0</v>
      </c>
      <c r="X28" s="753">
        <f>'Main Input'!X28</f>
        <v>0</v>
      </c>
      <c r="Y28" s="753">
        <f>'Main Input'!Y28</f>
        <v>0</v>
      </c>
      <c r="Z28" s="753">
        <f>'Main Input'!Z28</f>
        <v>0</v>
      </c>
      <c r="AA28" s="753">
        <f>'Main Input'!AA28</f>
        <v>0</v>
      </c>
      <c r="AB28" s="763">
        <f>'Main Input'!AB28</f>
        <v>0</v>
      </c>
      <c r="AC28" s="763" t="str">
        <f>'Main Input'!AC28</f>
        <v>Days</v>
      </c>
      <c r="AD28" s="764">
        <f>'Main Input'!AD28</f>
        <v>54</v>
      </c>
      <c r="AE28" s="765">
        <f t="shared" ca="1" si="28"/>
        <v>28782.578304101957</v>
      </c>
      <c r="AF28" s="299">
        <f ca="1">'Profile before CoM'!AF28*f_CoMC01</f>
        <v>0</v>
      </c>
      <c r="AG28" s="300">
        <f ca="1">'Profile before CoM'!AG28*f_CoMC01</f>
        <v>242.57617194151175</v>
      </c>
      <c r="AH28" s="300">
        <f ca="1">'Profile before CoM'!AH28*f_CoMC01</f>
        <v>309.56697872740847</v>
      </c>
      <c r="AI28" s="300">
        <f ca="1">'Profile before CoM'!AI28*f_CoMC01</f>
        <v>14828.894624475613</v>
      </c>
      <c r="AJ28" s="300">
        <f ca="1">'Profile before CoM'!AJ28*f_CoMC01</f>
        <v>399.4889779079848</v>
      </c>
      <c r="AK28" s="300">
        <f ca="1">'Profile before CoM'!AK28*f_CoMC01</f>
        <v>848.84165932410349</v>
      </c>
      <c r="AL28" s="300">
        <f ca="1">'Profile before CoM'!AL28*f_CoMC01</f>
        <v>358.9474330774654</v>
      </c>
      <c r="AM28" s="300">
        <f ca="1">'Profile before CoM'!AM28*f_CoMC01</f>
        <v>358.9474330774654</v>
      </c>
      <c r="AN28" s="300">
        <f ca="1">'Profile before CoM'!AN28*f_CoMC01</f>
        <v>193.26200745161336</v>
      </c>
      <c r="AO28" s="300">
        <f ca="1">'Profile before CoM'!AO28*f_CoMC01</f>
        <v>193.26200745161012</v>
      </c>
      <c r="AP28" s="300">
        <f ca="1">'Profile before CoM'!AP28*f_CoMC01</f>
        <v>193.26200745161012</v>
      </c>
      <c r="AQ28" s="300">
        <f ca="1">'Profile before CoM'!AQ28*f_CoMC01</f>
        <v>188.27889275665473</v>
      </c>
      <c r="AR28" s="300">
        <f ca="1">'Profile before CoM'!AR28*f_CoMC01</f>
        <v>188.27889275665152</v>
      </c>
      <c r="AS28" s="300">
        <f ca="1">'Profile before CoM'!AS28*f_CoMC01</f>
        <v>188.27889275665473</v>
      </c>
      <c r="AT28" s="300">
        <f ca="1">'Profile before CoM'!AT28*f_CoMC01</f>
        <v>188.27889275665152</v>
      </c>
      <c r="AU28" s="300">
        <f ca="1">'Profile before CoM'!AU28*f_CoMC01</f>
        <v>188.27889275665152</v>
      </c>
      <c r="AV28" s="300">
        <f ca="1">'Profile before CoM'!AV28*f_CoMC01</f>
        <v>192.04447061178584</v>
      </c>
      <c r="AW28" s="300">
        <f ca="1">'Profile before CoM'!AW28*f_CoMC01</f>
        <v>192.04447061178584</v>
      </c>
      <c r="AX28" s="300">
        <f ca="1">'Profile before CoM'!AX28*f_CoMC01</f>
        <v>192.04447061178266</v>
      </c>
      <c r="AY28" s="300">
        <f ca="1">'Profile before CoM'!AY28*f_CoMC01</f>
        <v>192.04447061178584</v>
      </c>
      <c r="AZ28" s="300">
        <f ca="1">'Profile before CoM'!AZ28*f_CoMC01</f>
        <v>192.04447061178266</v>
      </c>
      <c r="BA28" s="300">
        <f ca="1">'Profile before CoM'!BA28*f_CoMC01</f>
        <v>192.04447061178584</v>
      </c>
      <c r="BB28" s="300">
        <f ca="1">'Profile before CoM'!BB28*f_CoMC01</f>
        <v>192.04447061178584</v>
      </c>
      <c r="BC28" s="300">
        <f ca="1">'Profile before CoM'!BC28*f_CoMC01</f>
        <v>192.04447061178266</v>
      </c>
      <c r="BD28" s="300">
        <f ca="1">'Profile before CoM'!BD28*f_CoMC01</f>
        <v>192.044470611789</v>
      </c>
      <c r="BE28" s="300">
        <f ca="1">'Profile before CoM'!BE28*f_CoMC01</f>
        <v>192.04447061178266</v>
      </c>
      <c r="BF28" s="300">
        <f ca="1">'Profile before CoM'!BF28*f_CoMC01</f>
        <v>192.04447061178584</v>
      </c>
      <c r="BG28" s="300">
        <f ca="1">'Profile before CoM'!BG28*f_CoMC01</f>
        <v>192.04447061178266</v>
      </c>
      <c r="BH28" s="300">
        <f ca="1">'Profile before CoM'!BH28*f_CoMC01</f>
        <v>195.88536002402358</v>
      </c>
      <c r="BI28" s="300">
        <f ca="1">'Profile before CoM'!BI28*f_CoMC01</f>
        <v>195.88536002402358</v>
      </c>
      <c r="BJ28" s="300">
        <f ca="1">'Profile before CoM'!BJ28*f_CoMC01</f>
        <v>195.88536002402358</v>
      </c>
      <c r="BK28" s="300">
        <f ca="1">'Profile before CoM'!BK28*f_CoMC01</f>
        <v>195.88536002402358</v>
      </c>
      <c r="BL28" s="300">
        <f ca="1">'Profile before CoM'!BL28*f_CoMC01</f>
        <v>195.88536002402358</v>
      </c>
      <c r="BM28" s="300">
        <f ca="1">'Profile before CoM'!BM28*f_CoMC01</f>
        <v>195.88536002402034</v>
      </c>
      <c r="BN28" s="300">
        <f ca="1">'Profile before CoM'!BN28*f_CoMC01</f>
        <v>195.88536002402358</v>
      </c>
      <c r="BO28" s="300">
        <f ca="1">'Profile before CoM'!BO28*f_CoMC01</f>
        <v>195.88536002402358</v>
      </c>
      <c r="BP28" s="300">
        <f ca="1">'Profile before CoM'!BP28*f_CoMC01</f>
        <v>195.88536002402358</v>
      </c>
      <c r="BQ28" s="300">
        <f ca="1">'Profile before CoM'!BQ28*f_CoMC01</f>
        <v>195.88536002402358</v>
      </c>
      <c r="BR28" s="300">
        <f ca="1">'Profile before CoM'!BR28*f_CoMC01</f>
        <v>195.88536002402358</v>
      </c>
      <c r="BS28" s="300">
        <f ca="1">'Profile before CoM'!BS28*f_CoMC01</f>
        <v>195.88536002402358</v>
      </c>
      <c r="BT28" s="300">
        <f ca="1">'Profile before CoM'!BT28*f_CoMC01</f>
        <v>199.8030672244999</v>
      </c>
      <c r="BU28" s="300">
        <f ca="1">'Profile before CoM'!BU28*f_CoMC01</f>
        <v>199.8030672244999</v>
      </c>
      <c r="BV28" s="300">
        <f ca="1">'Profile before CoM'!BV28*f_CoMC01</f>
        <v>199.8030672244999</v>
      </c>
      <c r="BW28" s="300">
        <f ca="1">'Profile before CoM'!BW28*f_CoMC01</f>
        <v>199.8030672244999</v>
      </c>
      <c r="BX28" s="300">
        <f ca="1">'Profile before CoM'!BX28*f_CoMC01</f>
        <v>199.8030672244999</v>
      </c>
      <c r="BY28" s="300">
        <f ca="1">'Profile before CoM'!BY28*f_CoMC01</f>
        <v>199.8030672244999</v>
      </c>
      <c r="BZ28" s="300">
        <f ca="1">'Profile before CoM'!BZ28*f_CoMC01</f>
        <v>199.80306722450308</v>
      </c>
      <c r="CA28" s="300">
        <f ca="1">'Profile before CoM'!CA28*f_CoMC01</f>
        <v>199.8030672244999</v>
      </c>
      <c r="CB28" s="300">
        <f ca="1">'Profile before CoM'!CB28*f_CoMC01</f>
        <v>199.8030672244999</v>
      </c>
      <c r="CC28" s="300">
        <f ca="1">'Profile before CoM'!CC28*f_CoMC01</f>
        <v>199.8030672244999</v>
      </c>
      <c r="CD28" s="300">
        <f ca="1">'Profile before CoM'!CD28*f_CoMC01</f>
        <v>199.8030672244999</v>
      </c>
      <c r="CE28" s="300">
        <f ca="1">'Profile before CoM'!CE28*f_CoMC01</f>
        <v>199.8030672244999</v>
      </c>
      <c r="CF28" s="300">
        <f ca="1">'Profile before CoM'!CF28*f_CoMC01</f>
        <v>203.79912856899324</v>
      </c>
      <c r="CG28" s="300">
        <f ca="1">'Profile before CoM'!CG28*f_CoMC01</f>
        <v>203.79912856899006</v>
      </c>
      <c r="CH28" s="300">
        <f ca="1">'Profile before CoM'!CH28*f_CoMC01</f>
        <v>203.79912856899324</v>
      </c>
      <c r="CI28" s="300">
        <f ca="1">'Profile before CoM'!CI28*f_CoMC01</f>
        <v>203.79912856899006</v>
      </c>
      <c r="CJ28" s="300">
        <f ca="1">'Profile before CoM'!CJ28*f_CoMC01</f>
        <v>203.79912856899324</v>
      </c>
      <c r="CK28" s="300">
        <f ca="1">'Profile before CoM'!CK28*f_CoMC01</f>
        <v>203.79912856899324</v>
      </c>
      <c r="CL28" s="300">
        <f ca="1">'Profile before CoM'!CL28*f_CoMC01</f>
        <v>203.79912856899006</v>
      </c>
      <c r="CM28" s="300">
        <f ca="1">'Profile before CoM'!CM28*f_CoMC01</f>
        <v>203.79912856899324</v>
      </c>
      <c r="CN28" s="300">
        <f ca="1">'Profile before CoM'!CN28*f_CoMC01</f>
        <v>203.79912856899006</v>
      </c>
      <c r="CO28" s="300">
        <f ca="1">'Profile before CoM'!CO28*f_CoMC01</f>
        <v>203.79912856899324</v>
      </c>
      <c r="CP28" s="300">
        <f ca="1">'Profile before CoM'!CP28*f_CoMC01</f>
        <v>203.79912856899006</v>
      </c>
      <c r="CQ28" s="300">
        <f ca="1">'Profile before CoM'!CQ28*f_CoMC01</f>
        <v>203.79912856899324</v>
      </c>
      <c r="CR28" s="300">
        <f ca="1">'Profile before CoM'!CR28*f_CoMC01</f>
        <v>207.87511114037068</v>
      </c>
      <c r="CS28" s="300">
        <f ca="1">'Profile before CoM'!CS28*f_CoMC01</f>
        <v>207.87511114037068</v>
      </c>
      <c r="CT28" s="300">
        <f ca="1">'Profile before CoM'!CT28*f_CoMC01</f>
        <v>0</v>
      </c>
      <c r="CU28" s="300">
        <f ca="1">'Profile before CoM'!CU28*f_CoMC01</f>
        <v>0</v>
      </c>
      <c r="CV28" s="300">
        <f ca="1">'Profile before CoM'!CV28*f_CoMC01</f>
        <v>0</v>
      </c>
      <c r="CW28" s="300">
        <f ca="1">'Profile before CoM'!CW28*f_CoMC01</f>
        <v>0</v>
      </c>
      <c r="CX28" s="300">
        <f ca="1">'Profile before CoM'!CX28*f_CoMC01</f>
        <v>0</v>
      </c>
      <c r="CY28" s="300">
        <f ca="1">'Profile before CoM'!CY28*f_CoMC01</f>
        <v>0</v>
      </c>
      <c r="CZ28" s="300">
        <f ca="1">'Profile before CoM'!CZ28*f_CoMC01</f>
        <v>0</v>
      </c>
      <c r="DA28" s="300">
        <f ca="1">'Profile before CoM'!DA28*f_CoMC01</f>
        <v>0</v>
      </c>
      <c r="DB28" s="300">
        <f ca="1">'Profile before CoM'!DB28*f_CoMC01</f>
        <v>0</v>
      </c>
      <c r="DC28" s="300">
        <f ca="1">'Profile before CoM'!DC28*f_CoMC01</f>
        <v>0</v>
      </c>
      <c r="DD28" s="300">
        <f ca="1">'Profile before CoM'!DD28*f_CoMC01</f>
        <v>0</v>
      </c>
      <c r="DE28" s="300">
        <f ca="1">'Profile before CoM'!DE28*f_CoMC01</f>
        <v>0</v>
      </c>
      <c r="DF28" s="300">
        <f ca="1">'Profile before CoM'!DF28*f_CoMC01</f>
        <v>0</v>
      </c>
      <c r="DG28" s="300">
        <f ca="1">'Profile before CoM'!DG28*f_CoMC01</f>
        <v>0</v>
      </c>
      <c r="DH28" s="300">
        <f ca="1">'Profile before CoM'!DH28*f_CoMC01</f>
        <v>0</v>
      </c>
      <c r="DI28" s="300">
        <f ca="1">'Profile before CoM'!DI28*f_CoMC01</f>
        <v>0</v>
      </c>
      <c r="DJ28" s="300">
        <f ca="1">'Profile before CoM'!DJ28*f_CoMC01</f>
        <v>0</v>
      </c>
      <c r="DK28" s="300">
        <f ca="1">'Profile before CoM'!DK28*f_CoMC01</f>
        <v>0</v>
      </c>
      <c r="DL28" s="300">
        <f ca="1">'Profile before CoM'!DL28*f_CoMC01</f>
        <v>0</v>
      </c>
      <c r="DM28" s="300">
        <f ca="1">'Profile before CoM'!DM28*f_CoMC01</f>
        <v>0</v>
      </c>
      <c r="DN28" s="300">
        <f ca="1">'Profile before CoM'!DN28*f_CoMC01</f>
        <v>0</v>
      </c>
      <c r="DO28" s="300">
        <f ca="1">'Profile before CoM'!DO28*f_CoMC01</f>
        <v>0</v>
      </c>
      <c r="DP28" s="300">
        <f ca="1">'Profile before CoM'!DP28*f_CoMC01</f>
        <v>0</v>
      </c>
      <c r="DQ28" s="300">
        <f ca="1">'Profile before CoM'!DQ28*f_CoMC01</f>
        <v>0</v>
      </c>
      <c r="DR28" s="300">
        <f ca="1">'Profile before CoM'!DR28*f_CoMC01</f>
        <v>0</v>
      </c>
      <c r="DS28" s="300">
        <f ca="1">'Profile before CoM'!DS28*f_CoMC01</f>
        <v>0</v>
      </c>
      <c r="DT28" s="300">
        <f ca="1">'Profile before CoM'!DT28*f_CoMC01</f>
        <v>0</v>
      </c>
      <c r="DU28" s="300">
        <f ca="1">'Profile before CoM'!DU28*f_CoMC01</f>
        <v>0</v>
      </c>
      <c r="DV28" s="300">
        <f ca="1">'Profile before CoM'!DV28*f_CoMC01</f>
        <v>0</v>
      </c>
      <c r="DW28" s="300">
        <f ca="1">'Profile before CoM'!DW28*f_CoMC01</f>
        <v>0</v>
      </c>
      <c r="DX28" s="300">
        <f ca="1">'Profile before CoM'!DX28*f_CoMC01</f>
        <v>0</v>
      </c>
      <c r="DY28" s="300">
        <f ca="1">'Profile before CoM'!DY28*f_CoMC01</f>
        <v>0</v>
      </c>
      <c r="DZ28" s="300">
        <f ca="1">'Profile before CoM'!DZ28*f_CoMC01</f>
        <v>0</v>
      </c>
      <c r="EA28" s="300">
        <f ca="1">'Profile before CoM'!EA28*f_CoMC01</f>
        <v>0</v>
      </c>
      <c r="EB28" s="300">
        <f ca="1">'Profile before CoM'!EB28*f_CoMC01</f>
        <v>0</v>
      </c>
      <c r="EC28" s="300">
        <f ca="1">'Profile before CoM'!EC28*f_CoMC01</f>
        <v>0</v>
      </c>
      <c r="ED28" s="300">
        <f ca="1">'Profile before CoM'!ED28*f_CoMC01</f>
        <v>0</v>
      </c>
      <c r="EE28" s="300">
        <f ca="1">'Profile before CoM'!EE28*f_CoMC01</f>
        <v>0</v>
      </c>
      <c r="EF28" s="300">
        <f ca="1">'Profile before CoM'!EF28*f_CoMC01</f>
        <v>0</v>
      </c>
      <c r="EG28" s="300">
        <f ca="1">'Profile before CoM'!EG28*f_CoMC01</f>
        <v>0</v>
      </c>
      <c r="EH28" s="300">
        <f ca="1">'Profile before CoM'!EH28*f_CoMC01</f>
        <v>0</v>
      </c>
      <c r="EI28" s="300">
        <f ca="1">'Profile before CoM'!EI28*f_CoMC01</f>
        <v>0</v>
      </c>
      <c r="EJ28" s="300">
        <f ca="1">'Profile before CoM'!EJ28*f_CoMC01</f>
        <v>0</v>
      </c>
      <c r="EK28" s="300">
        <f ca="1">'Profile before CoM'!EK28*f_CoMC01</f>
        <v>0</v>
      </c>
      <c r="EL28" s="300">
        <f ca="1">'Profile before CoM'!EL28*f_CoMC01</f>
        <v>0</v>
      </c>
      <c r="EM28" s="300">
        <f ca="1">'Profile before CoM'!EM28*f_CoMC01</f>
        <v>0</v>
      </c>
      <c r="EN28" s="300">
        <f ca="1">'Profile before CoM'!EN28*f_CoMC01</f>
        <v>0</v>
      </c>
      <c r="EO28" s="300">
        <f ca="1">'Profile before CoM'!EO28*f_CoMC01</f>
        <v>0</v>
      </c>
      <c r="EP28" s="300">
        <f ca="1">'Profile before CoM'!EP28*f_CoMC01</f>
        <v>0</v>
      </c>
      <c r="EQ28" s="300">
        <f ca="1">'Profile before CoM'!EQ28*f_CoMC01</f>
        <v>0</v>
      </c>
      <c r="ER28" s="300">
        <f ca="1">'Profile before CoM'!ER28*f_CoMC01</f>
        <v>0</v>
      </c>
      <c r="ES28" s="300">
        <f ca="1">'Profile before CoM'!ES28*f_CoMC01</f>
        <v>0</v>
      </c>
      <c r="ET28" s="300">
        <f ca="1">'Profile before CoM'!ET28*f_CoMC01</f>
        <v>0</v>
      </c>
      <c r="EU28" s="300">
        <f ca="1">'Profile before CoM'!EU28*f_CoMC01</f>
        <v>0</v>
      </c>
      <c r="EV28" s="300">
        <f ca="1">'Profile before CoM'!EV28*f_CoMC01</f>
        <v>0</v>
      </c>
      <c r="EW28" s="300">
        <f ca="1">'Profile before CoM'!EW28*f_CoMC01</f>
        <v>0</v>
      </c>
      <c r="EX28" s="300">
        <f ca="1">'Profile before CoM'!EX28*f_CoMC01</f>
        <v>0</v>
      </c>
      <c r="EY28" s="612"/>
      <c r="EZ28" s="757" t="str">
        <f>'Main Input'!EZ28</f>
        <v>RPI</v>
      </c>
      <c r="FA28" s="757" t="str">
        <f>'Main Input'!FA28</f>
        <v>N/A</v>
      </c>
      <c r="FB28" s="766">
        <f>'Main Input'!FB28</f>
        <v>0</v>
      </c>
      <c r="FC28" s="766" t="str">
        <f>'Main Input'!FC28</f>
        <v>IT Solutions</v>
      </c>
      <c r="FD28" s="766" t="str">
        <f>'Main Input'!FD28</f>
        <v>Managed Services</v>
      </c>
      <c r="FE28" s="757" t="str">
        <f>'Main Input'!FE28</f>
        <v>Opex</v>
      </c>
      <c r="FF28" s="757" t="str">
        <f>'Main Input'!FF28</f>
        <v>ContractAccrual</v>
      </c>
      <c r="FG28" s="757" t="str">
        <f>'Main Input'!FG28</f>
        <v>Expense</v>
      </c>
      <c r="FH28" s="767" t="str">
        <f>'Main Input'!FH28</f>
        <v>A</v>
      </c>
      <c r="FI28" s="768">
        <f>'Main Input'!FI28</f>
        <v>0.22</v>
      </c>
      <c r="FJ28" s="768">
        <f>'Main Input'!FJ28</f>
        <v>0</v>
      </c>
      <c r="FK28" s="612"/>
      <c r="FL28" s="531">
        <f t="shared" si="29"/>
        <v>0</v>
      </c>
      <c r="FM28" s="86"/>
      <c r="FN28" s="612"/>
    </row>
    <row r="29" spans="1:170" ht="12.75" customHeight="1">
      <c r="A29" s="750" t="str">
        <f>'Main Input'!A29</f>
        <v>MTB</v>
      </c>
      <c r="B29" s="762" t="str">
        <f>'Main Input'!B29</f>
        <v>Field Maintenance Service</v>
      </c>
      <c r="C29" s="762" t="str">
        <f>'Main Input'!C29</f>
        <v>Third Party</v>
      </c>
      <c r="D29" s="762" t="str">
        <f>'Main Input'!D29</f>
        <v>TRF</v>
      </c>
      <c r="E29" s="762" t="str">
        <f>'Main Input'!E29</f>
        <v>Control Systems Project Manager - Transition</v>
      </c>
      <c r="F29" s="753" t="str">
        <f>'Main Input'!F29</f>
        <v>direct</v>
      </c>
      <c r="G29" s="753" t="str">
        <f>'Main Input'!G29</f>
        <v>Person</v>
      </c>
      <c r="H29" s="753">
        <f>'Main Input'!H29</f>
        <v>0</v>
      </c>
      <c r="I29" s="753">
        <f>'Main Input'!I29</f>
        <v>0</v>
      </c>
      <c r="J29" s="753">
        <f>'Main Input'!J29</f>
        <v>0</v>
      </c>
      <c r="K29" s="753" t="str">
        <f>'Main Input'!K29</f>
        <v>FJS</v>
      </c>
      <c r="L29" s="753" t="str">
        <f>'Main Input'!L29</f>
        <v>pTran</v>
      </c>
      <c r="M29" s="753">
        <f>'Main Input'!M29</f>
        <v>0</v>
      </c>
      <c r="N29" s="753">
        <f>'Main Input'!N29</f>
        <v>0</v>
      </c>
      <c r="O29" s="753" t="str">
        <f>'Main Input'!O29</f>
        <v>SPAIN</v>
      </c>
      <c r="P29" s="753">
        <f>'Main Input'!P29</f>
        <v>284</v>
      </c>
      <c r="Q29" s="753" t="str">
        <f>'Main Input'!Q29</f>
        <v>EUR</v>
      </c>
      <c r="R29" s="753" t="str">
        <f>'Main Input'!R29</f>
        <v>EMEA</v>
      </c>
      <c r="S29" s="753" t="str">
        <f>'Main Input'!S29</f>
        <v>Local</v>
      </c>
      <c r="T29" s="753">
        <f>'Main Input'!T29</f>
        <v>0</v>
      </c>
      <c r="U29" s="753">
        <f>'Main Input'!U29</f>
        <v>0</v>
      </c>
      <c r="V29" s="753" t="str">
        <f>'Main Input'!V29</f>
        <v>ZZZ</v>
      </c>
      <c r="W29" s="753">
        <f>'Main Input'!W29</f>
        <v>0</v>
      </c>
      <c r="X29" s="753">
        <f>'Main Input'!X29</f>
        <v>0</v>
      </c>
      <c r="Y29" s="753">
        <f>'Main Input'!Y29</f>
        <v>0</v>
      </c>
      <c r="Z29" s="753">
        <f>'Main Input'!Z29</f>
        <v>0</v>
      </c>
      <c r="AA29" s="753">
        <f>'Main Input'!AA29</f>
        <v>0</v>
      </c>
      <c r="AB29" s="763">
        <f>'Main Input'!AB29</f>
        <v>0</v>
      </c>
      <c r="AC29" s="763" t="str">
        <f>'Main Input'!AC29</f>
        <v>Days</v>
      </c>
      <c r="AD29" s="764">
        <f>'Main Input'!AD29</f>
        <v>108</v>
      </c>
      <c r="AE29" s="765">
        <f t="shared" ca="1" si="28"/>
        <v>41076.644413894348</v>
      </c>
      <c r="AF29" s="299">
        <f ca="1">'Profile before CoM'!AF29*f_CoMC01</f>
        <v>0</v>
      </c>
      <c r="AG29" s="300">
        <f ca="1">'Profile before CoM'!AG29*f_CoMC01</f>
        <v>346.18910970547398</v>
      </c>
      <c r="AH29" s="300">
        <f ca="1">'Profile before CoM'!AH29*f_CoMC01</f>
        <v>441.79408019388939</v>
      </c>
      <c r="AI29" s="300">
        <f ca="1">'Profile before CoM'!AI29*f_CoMC01</f>
        <v>21162.844589703887</v>
      </c>
      <c r="AJ29" s="300">
        <f ca="1">'Profile before CoM'!AJ29*f_CoMC01</f>
        <v>570.12497349682246</v>
      </c>
      <c r="AK29" s="300">
        <f ca="1">'Profile before CoM'!AK29*f_CoMC01</f>
        <v>1211.4122173268613</v>
      </c>
      <c r="AL29" s="300">
        <f ca="1">'Profile before CoM'!AL29*f_CoMC01</f>
        <v>512.26668841206117</v>
      </c>
      <c r="AM29" s="300">
        <f ca="1">'Profile before CoM'!AM29*f_CoMC01</f>
        <v>512.26668841206117</v>
      </c>
      <c r="AN29" s="300">
        <f ca="1">'Profile before CoM'!AN29*f_CoMC01</f>
        <v>275.81110611185017</v>
      </c>
      <c r="AO29" s="300">
        <f ca="1">'Profile before CoM'!AO29*f_CoMC01</f>
        <v>275.81110611184556</v>
      </c>
      <c r="AP29" s="300">
        <f ca="1">'Profile before CoM'!AP29*f_CoMC01</f>
        <v>275.81110611184556</v>
      </c>
      <c r="AQ29" s="300">
        <f ca="1">'Profile before CoM'!AQ29*f_CoMC01</f>
        <v>268.69952534115549</v>
      </c>
      <c r="AR29" s="300">
        <f ca="1">'Profile before CoM'!AR29*f_CoMC01</f>
        <v>268.69952534115089</v>
      </c>
      <c r="AS29" s="300">
        <f ca="1">'Profile before CoM'!AS29*f_CoMC01</f>
        <v>268.69952534115549</v>
      </c>
      <c r="AT29" s="300">
        <f ca="1">'Profile before CoM'!AT29*f_CoMC01</f>
        <v>268.69952534115089</v>
      </c>
      <c r="AU29" s="300">
        <f ca="1">'Profile before CoM'!AU29*f_CoMC01</f>
        <v>268.69952534115089</v>
      </c>
      <c r="AV29" s="300">
        <f ca="1">'Profile before CoM'!AV29*f_CoMC01</f>
        <v>274.07351584797573</v>
      </c>
      <c r="AW29" s="300">
        <f ca="1">'Profile before CoM'!AW29*f_CoMC01</f>
        <v>274.07351584797573</v>
      </c>
      <c r="AX29" s="300">
        <f ca="1">'Profile before CoM'!AX29*f_CoMC01</f>
        <v>274.07351584797118</v>
      </c>
      <c r="AY29" s="300">
        <f ca="1">'Profile before CoM'!AY29*f_CoMC01</f>
        <v>274.07351584797573</v>
      </c>
      <c r="AZ29" s="300">
        <f ca="1">'Profile before CoM'!AZ29*f_CoMC01</f>
        <v>274.07351584797118</v>
      </c>
      <c r="BA29" s="300">
        <f ca="1">'Profile before CoM'!BA29*f_CoMC01</f>
        <v>274.07351584797573</v>
      </c>
      <c r="BB29" s="300">
        <f ca="1">'Profile before CoM'!BB29*f_CoMC01</f>
        <v>274.07351584797573</v>
      </c>
      <c r="BC29" s="300">
        <f ca="1">'Profile before CoM'!BC29*f_CoMC01</f>
        <v>274.07351584797118</v>
      </c>
      <c r="BD29" s="300">
        <f ca="1">'Profile before CoM'!BD29*f_CoMC01</f>
        <v>274.07351584798022</v>
      </c>
      <c r="BE29" s="300">
        <f ca="1">'Profile before CoM'!BE29*f_CoMC01</f>
        <v>274.07351584797118</v>
      </c>
      <c r="BF29" s="300">
        <f ca="1">'Profile before CoM'!BF29*f_CoMC01</f>
        <v>274.07351584797573</v>
      </c>
      <c r="BG29" s="300">
        <f ca="1">'Profile before CoM'!BG29*f_CoMC01</f>
        <v>274.07351584797118</v>
      </c>
      <c r="BH29" s="300">
        <f ca="1">'Profile before CoM'!BH29*f_CoMC01</f>
        <v>279.55498616493816</v>
      </c>
      <c r="BI29" s="300">
        <f ca="1">'Profile before CoM'!BI29*f_CoMC01</f>
        <v>279.55498616493816</v>
      </c>
      <c r="BJ29" s="300">
        <f ca="1">'Profile before CoM'!BJ29*f_CoMC01</f>
        <v>279.55498616493816</v>
      </c>
      <c r="BK29" s="300">
        <f ca="1">'Profile before CoM'!BK29*f_CoMC01</f>
        <v>279.55498616493816</v>
      </c>
      <c r="BL29" s="300">
        <f ca="1">'Profile before CoM'!BL29*f_CoMC01</f>
        <v>279.55498616493816</v>
      </c>
      <c r="BM29" s="300">
        <f ca="1">'Profile before CoM'!BM29*f_CoMC01</f>
        <v>279.5549861649335</v>
      </c>
      <c r="BN29" s="300">
        <f ca="1">'Profile before CoM'!BN29*f_CoMC01</f>
        <v>279.55498616493816</v>
      </c>
      <c r="BO29" s="300">
        <f ca="1">'Profile before CoM'!BO29*f_CoMC01</f>
        <v>279.55498616493816</v>
      </c>
      <c r="BP29" s="300">
        <f ca="1">'Profile before CoM'!BP29*f_CoMC01</f>
        <v>279.55498616493816</v>
      </c>
      <c r="BQ29" s="300">
        <f ca="1">'Profile before CoM'!BQ29*f_CoMC01</f>
        <v>279.55498616493816</v>
      </c>
      <c r="BR29" s="300">
        <f ca="1">'Profile before CoM'!BR29*f_CoMC01</f>
        <v>279.55498616493816</v>
      </c>
      <c r="BS29" s="300">
        <f ca="1">'Profile before CoM'!BS29*f_CoMC01</f>
        <v>279.55498616493816</v>
      </c>
      <c r="BT29" s="300">
        <f ca="1">'Profile before CoM'!BT29*f_CoMC01</f>
        <v>285.14608588823103</v>
      </c>
      <c r="BU29" s="300">
        <f ca="1">'Profile before CoM'!BU29*f_CoMC01</f>
        <v>285.14608588823103</v>
      </c>
      <c r="BV29" s="300">
        <f ca="1">'Profile before CoM'!BV29*f_CoMC01</f>
        <v>285.14608588823103</v>
      </c>
      <c r="BW29" s="300">
        <f ca="1">'Profile before CoM'!BW29*f_CoMC01</f>
        <v>285.14608588823103</v>
      </c>
      <c r="BX29" s="300">
        <f ca="1">'Profile before CoM'!BX29*f_CoMC01</f>
        <v>285.14608588823103</v>
      </c>
      <c r="BY29" s="300">
        <f ca="1">'Profile before CoM'!BY29*f_CoMC01</f>
        <v>285.14608588823103</v>
      </c>
      <c r="BZ29" s="300">
        <f ca="1">'Profile before CoM'!BZ29*f_CoMC01</f>
        <v>285.14608588823552</v>
      </c>
      <c r="CA29" s="300">
        <f ca="1">'Profile before CoM'!CA29*f_CoMC01</f>
        <v>285.14608588823103</v>
      </c>
      <c r="CB29" s="300">
        <f ca="1">'Profile before CoM'!CB29*f_CoMC01</f>
        <v>285.14608588823103</v>
      </c>
      <c r="CC29" s="300">
        <f ca="1">'Profile before CoM'!CC29*f_CoMC01</f>
        <v>285.14608588823103</v>
      </c>
      <c r="CD29" s="300">
        <f ca="1">'Profile before CoM'!CD29*f_CoMC01</f>
        <v>285.14608588823103</v>
      </c>
      <c r="CE29" s="300">
        <f ca="1">'Profile before CoM'!CE29*f_CoMC01</f>
        <v>285.14608588823103</v>
      </c>
      <c r="CF29" s="300">
        <f ca="1">'Profile before CoM'!CF29*f_CoMC01</f>
        <v>290.84900760600038</v>
      </c>
      <c r="CG29" s="300">
        <f ca="1">'Profile before CoM'!CG29*f_CoMC01</f>
        <v>290.84900760599584</v>
      </c>
      <c r="CH29" s="300">
        <f ca="1">'Profile before CoM'!CH29*f_CoMC01</f>
        <v>290.84900760600038</v>
      </c>
      <c r="CI29" s="300">
        <f ca="1">'Profile before CoM'!CI29*f_CoMC01</f>
        <v>290.84900760599584</v>
      </c>
      <c r="CJ29" s="300">
        <f ca="1">'Profile before CoM'!CJ29*f_CoMC01</f>
        <v>290.84900760600038</v>
      </c>
      <c r="CK29" s="300">
        <f ca="1">'Profile before CoM'!CK29*f_CoMC01</f>
        <v>290.84900760600038</v>
      </c>
      <c r="CL29" s="300">
        <f ca="1">'Profile before CoM'!CL29*f_CoMC01</f>
        <v>290.84900760599584</v>
      </c>
      <c r="CM29" s="300">
        <f ca="1">'Profile before CoM'!CM29*f_CoMC01</f>
        <v>290.84900760600038</v>
      </c>
      <c r="CN29" s="300">
        <f ca="1">'Profile before CoM'!CN29*f_CoMC01</f>
        <v>290.84900760599584</v>
      </c>
      <c r="CO29" s="300">
        <f ca="1">'Profile before CoM'!CO29*f_CoMC01</f>
        <v>290.84900760600038</v>
      </c>
      <c r="CP29" s="300">
        <f ca="1">'Profile before CoM'!CP29*f_CoMC01</f>
        <v>290.84900760599584</v>
      </c>
      <c r="CQ29" s="300">
        <f ca="1">'Profile before CoM'!CQ29*f_CoMC01</f>
        <v>290.84900760600038</v>
      </c>
      <c r="CR29" s="300">
        <f ca="1">'Profile before CoM'!CR29*f_CoMC01</f>
        <v>296.6659877581169</v>
      </c>
      <c r="CS29" s="300">
        <f ca="1">'Profile before CoM'!CS29*f_CoMC01</f>
        <v>296.6659877581169</v>
      </c>
      <c r="CT29" s="300">
        <f ca="1">'Profile before CoM'!CT29*f_CoMC01</f>
        <v>0</v>
      </c>
      <c r="CU29" s="300">
        <f ca="1">'Profile before CoM'!CU29*f_CoMC01</f>
        <v>0</v>
      </c>
      <c r="CV29" s="300">
        <f ca="1">'Profile before CoM'!CV29*f_CoMC01</f>
        <v>0</v>
      </c>
      <c r="CW29" s="300">
        <f ca="1">'Profile before CoM'!CW29*f_CoMC01</f>
        <v>0</v>
      </c>
      <c r="CX29" s="300">
        <f ca="1">'Profile before CoM'!CX29*f_CoMC01</f>
        <v>0</v>
      </c>
      <c r="CY29" s="300">
        <f ca="1">'Profile before CoM'!CY29*f_CoMC01</f>
        <v>0</v>
      </c>
      <c r="CZ29" s="300">
        <f ca="1">'Profile before CoM'!CZ29*f_CoMC01</f>
        <v>0</v>
      </c>
      <c r="DA29" s="300">
        <f ca="1">'Profile before CoM'!DA29*f_CoMC01</f>
        <v>0</v>
      </c>
      <c r="DB29" s="300">
        <f ca="1">'Profile before CoM'!DB29*f_CoMC01</f>
        <v>0</v>
      </c>
      <c r="DC29" s="300">
        <f ca="1">'Profile before CoM'!DC29*f_CoMC01</f>
        <v>0</v>
      </c>
      <c r="DD29" s="300">
        <f ca="1">'Profile before CoM'!DD29*f_CoMC01</f>
        <v>0</v>
      </c>
      <c r="DE29" s="300">
        <f ca="1">'Profile before CoM'!DE29*f_CoMC01</f>
        <v>0</v>
      </c>
      <c r="DF29" s="300">
        <f ca="1">'Profile before CoM'!DF29*f_CoMC01</f>
        <v>0</v>
      </c>
      <c r="DG29" s="300">
        <f ca="1">'Profile before CoM'!DG29*f_CoMC01</f>
        <v>0</v>
      </c>
      <c r="DH29" s="300">
        <f ca="1">'Profile before CoM'!DH29*f_CoMC01</f>
        <v>0</v>
      </c>
      <c r="DI29" s="300">
        <f ca="1">'Profile before CoM'!DI29*f_CoMC01</f>
        <v>0</v>
      </c>
      <c r="DJ29" s="300">
        <f ca="1">'Profile before CoM'!DJ29*f_CoMC01</f>
        <v>0</v>
      </c>
      <c r="DK29" s="300">
        <f ca="1">'Profile before CoM'!DK29*f_CoMC01</f>
        <v>0</v>
      </c>
      <c r="DL29" s="300">
        <f ca="1">'Profile before CoM'!DL29*f_CoMC01</f>
        <v>0</v>
      </c>
      <c r="DM29" s="300">
        <f ca="1">'Profile before CoM'!DM29*f_CoMC01</f>
        <v>0</v>
      </c>
      <c r="DN29" s="300">
        <f ca="1">'Profile before CoM'!DN29*f_CoMC01</f>
        <v>0</v>
      </c>
      <c r="DO29" s="300">
        <f ca="1">'Profile before CoM'!DO29*f_CoMC01</f>
        <v>0</v>
      </c>
      <c r="DP29" s="300">
        <f ca="1">'Profile before CoM'!DP29*f_CoMC01</f>
        <v>0</v>
      </c>
      <c r="DQ29" s="300">
        <f ca="1">'Profile before CoM'!DQ29*f_CoMC01</f>
        <v>0</v>
      </c>
      <c r="DR29" s="300">
        <f ca="1">'Profile before CoM'!DR29*f_CoMC01</f>
        <v>0</v>
      </c>
      <c r="DS29" s="300">
        <f ca="1">'Profile before CoM'!DS29*f_CoMC01</f>
        <v>0</v>
      </c>
      <c r="DT29" s="300">
        <f ca="1">'Profile before CoM'!DT29*f_CoMC01</f>
        <v>0</v>
      </c>
      <c r="DU29" s="300">
        <f ca="1">'Profile before CoM'!DU29*f_CoMC01</f>
        <v>0</v>
      </c>
      <c r="DV29" s="300">
        <f ca="1">'Profile before CoM'!DV29*f_CoMC01</f>
        <v>0</v>
      </c>
      <c r="DW29" s="300">
        <f ca="1">'Profile before CoM'!DW29*f_CoMC01</f>
        <v>0</v>
      </c>
      <c r="DX29" s="300">
        <f ca="1">'Profile before CoM'!DX29*f_CoMC01</f>
        <v>0</v>
      </c>
      <c r="DY29" s="300">
        <f ca="1">'Profile before CoM'!DY29*f_CoMC01</f>
        <v>0</v>
      </c>
      <c r="DZ29" s="300">
        <f ca="1">'Profile before CoM'!DZ29*f_CoMC01</f>
        <v>0</v>
      </c>
      <c r="EA29" s="300">
        <f ca="1">'Profile before CoM'!EA29*f_CoMC01</f>
        <v>0</v>
      </c>
      <c r="EB29" s="300">
        <f ca="1">'Profile before CoM'!EB29*f_CoMC01</f>
        <v>0</v>
      </c>
      <c r="EC29" s="300">
        <f ca="1">'Profile before CoM'!EC29*f_CoMC01</f>
        <v>0</v>
      </c>
      <c r="ED29" s="300">
        <f ca="1">'Profile before CoM'!ED29*f_CoMC01</f>
        <v>0</v>
      </c>
      <c r="EE29" s="300">
        <f ca="1">'Profile before CoM'!EE29*f_CoMC01</f>
        <v>0</v>
      </c>
      <c r="EF29" s="300">
        <f ca="1">'Profile before CoM'!EF29*f_CoMC01</f>
        <v>0</v>
      </c>
      <c r="EG29" s="300">
        <f ca="1">'Profile before CoM'!EG29*f_CoMC01</f>
        <v>0</v>
      </c>
      <c r="EH29" s="300">
        <f ca="1">'Profile before CoM'!EH29*f_CoMC01</f>
        <v>0</v>
      </c>
      <c r="EI29" s="300">
        <f ca="1">'Profile before CoM'!EI29*f_CoMC01</f>
        <v>0</v>
      </c>
      <c r="EJ29" s="300">
        <f ca="1">'Profile before CoM'!EJ29*f_CoMC01</f>
        <v>0</v>
      </c>
      <c r="EK29" s="300">
        <f ca="1">'Profile before CoM'!EK29*f_CoMC01</f>
        <v>0</v>
      </c>
      <c r="EL29" s="300">
        <f ca="1">'Profile before CoM'!EL29*f_CoMC01</f>
        <v>0</v>
      </c>
      <c r="EM29" s="300">
        <f ca="1">'Profile before CoM'!EM29*f_CoMC01</f>
        <v>0</v>
      </c>
      <c r="EN29" s="300">
        <f ca="1">'Profile before CoM'!EN29*f_CoMC01</f>
        <v>0</v>
      </c>
      <c r="EO29" s="300">
        <f ca="1">'Profile before CoM'!EO29*f_CoMC01</f>
        <v>0</v>
      </c>
      <c r="EP29" s="300">
        <f ca="1">'Profile before CoM'!EP29*f_CoMC01</f>
        <v>0</v>
      </c>
      <c r="EQ29" s="300">
        <f ca="1">'Profile before CoM'!EQ29*f_CoMC01</f>
        <v>0</v>
      </c>
      <c r="ER29" s="300">
        <f ca="1">'Profile before CoM'!ER29*f_CoMC01</f>
        <v>0</v>
      </c>
      <c r="ES29" s="300">
        <f ca="1">'Profile before CoM'!ES29*f_CoMC01</f>
        <v>0</v>
      </c>
      <c r="ET29" s="300">
        <f ca="1">'Profile before CoM'!ET29*f_CoMC01</f>
        <v>0</v>
      </c>
      <c r="EU29" s="300">
        <f ca="1">'Profile before CoM'!EU29*f_CoMC01</f>
        <v>0</v>
      </c>
      <c r="EV29" s="300">
        <f ca="1">'Profile before CoM'!EV29*f_CoMC01</f>
        <v>0</v>
      </c>
      <c r="EW29" s="300">
        <f ca="1">'Profile before CoM'!EW29*f_CoMC01</f>
        <v>0</v>
      </c>
      <c r="EX29" s="300">
        <f ca="1">'Profile before CoM'!EX29*f_CoMC01</f>
        <v>0</v>
      </c>
      <c r="EY29" s="612"/>
      <c r="EZ29" s="757" t="str">
        <f>'Main Input'!EZ29</f>
        <v>RPI</v>
      </c>
      <c r="FA29" s="757" t="str">
        <f>'Main Input'!FA29</f>
        <v>N/A</v>
      </c>
      <c r="FB29" s="766">
        <f>'Main Input'!FB29</f>
        <v>0</v>
      </c>
      <c r="FC29" s="766" t="str">
        <f>'Main Input'!FC29</f>
        <v>IT Solutions</v>
      </c>
      <c r="FD29" s="766" t="str">
        <f>'Main Input'!FD29</f>
        <v>Managed Services</v>
      </c>
      <c r="FE29" s="757" t="str">
        <f>'Main Input'!FE29</f>
        <v>Opex</v>
      </c>
      <c r="FF29" s="757" t="str">
        <f>'Main Input'!FF29</f>
        <v>ContractAccrual</v>
      </c>
      <c r="FG29" s="757" t="str">
        <f>'Main Input'!FG29</f>
        <v>Expense</v>
      </c>
      <c r="FH29" s="767" t="str">
        <f>'Main Input'!FH29</f>
        <v>A</v>
      </c>
      <c r="FI29" s="768">
        <f>'Main Input'!FI29</f>
        <v>0.22</v>
      </c>
      <c r="FJ29" s="768">
        <f>'Main Input'!FJ29</f>
        <v>0</v>
      </c>
      <c r="FK29" s="612"/>
      <c r="FL29" s="531">
        <f t="shared" si="29"/>
        <v>0</v>
      </c>
      <c r="FM29" s="86"/>
      <c r="FN29" s="612"/>
    </row>
    <row r="30" spans="1:170" ht="12.75" customHeight="1">
      <c r="A30" s="750" t="str">
        <f>'Main Input'!A30</f>
        <v>MTB</v>
      </c>
      <c r="B30" s="762" t="str">
        <f>'Main Input'!B30</f>
        <v>Field Maintenance Service</v>
      </c>
      <c r="C30" s="762" t="str">
        <f>'Main Input'!C30</f>
        <v>Third Party</v>
      </c>
      <c r="D30" s="762" t="str">
        <f>'Main Input'!D30</f>
        <v>TRF</v>
      </c>
      <c r="E30" s="762" t="str">
        <f>'Main Input'!E30</f>
        <v>Mid-range Project Manager - Transition</v>
      </c>
      <c r="F30" s="753" t="str">
        <f>'Main Input'!F30</f>
        <v>direct</v>
      </c>
      <c r="G30" s="753" t="str">
        <f>'Main Input'!G30</f>
        <v>Person</v>
      </c>
      <c r="H30" s="753">
        <f>'Main Input'!H30</f>
        <v>0</v>
      </c>
      <c r="I30" s="753">
        <f>'Main Input'!I30</f>
        <v>0</v>
      </c>
      <c r="J30" s="753">
        <f>'Main Input'!J30</f>
        <v>0</v>
      </c>
      <c r="K30" s="753" t="str">
        <f>'Main Input'!K30</f>
        <v>FJS</v>
      </c>
      <c r="L30" s="753" t="str">
        <f>'Main Input'!L30</f>
        <v>pTran</v>
      </c>
      <c r="M30" s="753">
        <f>'Main Input'!M30</f>
        <v>0</v>
      </c>
      <c r="N30" s="753">
        <f>'Main Input'!N30</f>
        <v>0</v>
      </c>
      <c r="O30" s="753" t="str">
        <f>'Main Input'!O30</f>
        <v>SPAIN</v>
      </c>
      <c r="P30" s="753">
        <f>'Main Input'!P30</f>
        <v>398</v>
      </c>
      <c r="Q30" s="753" t="str">
        <f>'Main Input'!Q30</f>
        <v>EUR</v>
      </c>
      <c r="R30" s="753" t="str">
        <f>'Main Input'!R30</f>
        <v>EMEA</v>
      </c>
      <c r="S30" s="753" t="str">
        <f>'Main Input'!S30</f>
        <v>Local</v>
      </c>
      <c r="T30" s="753">
        <f>'Main Input'!T30</f>
        <v>0</v>
      </c>
      <c r="U30" s="753">
        <f>'Main Input'!U30</f>
        <v>0</v>
      </c>
      <c r="V30" s="753" t="str">
        <f>'Main Input'!V30</f>
        <v>ZZZ</v>
      </c>
      <c r="W30" s="753">
        <f>'Main Input'!W30</f>
        <v>0</v>
      </c>
      <c r="X30" s="753">
        <f>'Main Input'!X30</f>
        <v>0</v>
      </c>
      <c r="Y30" s="753">
        <f>'Main Input'!Y30</f>
        <v>0</v>
      </c>
      <c r="Z30" s="753">
        <f>'Main Input'!Z30</f>
        <v>0</v>
      </c>
      <c r="AA30" s="753">
        <f>'Main Input'!AA30</f>
        <v>0</v>
      </c>
      <c r="AB30" s="763">
        <f>'Main Input'!AB30</f>
        <v>0</v>
      </c>
      <c r="AC30" s="763" t="str">
        <f>'Main Input'!AC30</f>
        <v>Days</v>
      </c>
      <c r="AD30" s="764">
        <f>'Main Input'!AD30</f>
        <v>108</v>
      </c>
      <c r="AE30" s="765">
        <f t="shared" ca="1" si="28"/>
        <v>57565.156608203906</v>
      </c>
      <c r="AF30" s="299">
        <f ca="1">'Profile before CoM'!AF30*f_CoMC01</f>
        <v>0</v>
      </c>
      <c r="AG30" s="300">
        <f ca="1">'Profile before CoM'!AG30*f_CoMC01</f>
        <v>485.15234388302338</v>
      </c>
      <c r="AH30" s="300">
        <f ca="1">'Profile before CoM'!AH30*f_CoMC01</f>
        <v>619.13395745481682</v>
      </c>
      <c r="AI30" s="300">
        <f ca="1">'Profile before CoM'!AI30*f_CoMC01</f>
        <v>29657.789248951223</v>
      </c>
      <c r="AJ30" s="300">
        <f ca="1">'Profile before CoM'!AJ30*f_CoMC01</f>
        <v>798.97795581596949</v>
      </c>
      <c r="AK30" s="300">
        <f ca="1">'Profile before CoM'!AK30*f_CoMC01</f>
        <v>1697.6833186482068</v>
      </c>
      <c r="AL30" s="300">
        <f ca="1">'Profile before CoM'!AL30*f_CoMC01</f>
        <v>717.8948661549307</v>
      </c>
      <c r="AM30" s="300">
        <f ca="1">'Profile before CoM'!AM30*f_CoMC01</f>
        <v>717.8948661549307</v>
      </c>
      <c r="AN30" s="300">
        <f ca="1">'Profile before CoM'!AN30*f_CoMC01</f>
        <v>386.52401490322666</v>
      </c>
      <c r="AO30" s="300">
        <f ca="1">'Profile before CoM'!AO30*f_CoMC01</f>
        <v>386.52401490322018</v>
      </c>
      <c r="AP30" s="300">
        <f ca="1">'Profile before CoM'!AP30*f_CoMC01</f>
        <v>386.52401490322018</v>
      </c>
      <c r="AQ30" s="300">
        <f ca="1">'Profile before CoM'!AQ30*f_CoMC01</f>
        <v>376.55778551330945</v>
      </c>
      <c r="AR30" s="300">
        <f ca="1">'Profile before CoM'!AR30*f_CoMC01</f>
        <v>376.55778551330297</v>
      </c>
      <c r="AS30" s="300">
        <f ca="1">'Profile before CoM'!AS30*f_CoMC01</f>
        <v>376.55778551330945</v>
      </c>
      <c r="AT30" s="300">
        <f ca="1">'Profile before CoM'!AT30*f_CoMC01</f>
        <v>376.55778551330297</v>
      </c>
      <c r="AU30" s="300">
        <f ca="1">'Profile before CoM'!AU30*f_CoMC01</f>
        <v>376.55778551330297</v>
      </c>
      <c r="AV30" s="300">
        <f ca="1">'Profile before CoM'!AV30*f_CoMC01</f>
        <v>384.08894122357162</v>
      </c>
      <c r="AW30" s="300">
        <f ca="1">'Profile before CoM'!AW30*f_CoMC01</f>
        <v>384.08894122357162</v>
      </c>
      <c r="AX30" s="300">
        <f ca="1">'Profile before CoM'!AX30*f_CoMC01</f>
        <v>384.08894122356526</v>
      </c>
      <c r="AY30" s="300">
        <f ca="1">'Profile before CoM'!AY30*f_CoMC01</f>
        <v>384.08894122357162</v>
      </c>
      <c r="AZ30" s="300">
        <f ca="1">'Profile before CoM'!AZ30*f_CoMC01</f>
        <v>384.08894122356526</v>
      </c>
      <c r="BA30" s="300">
        <f ca="1">'Profile before CoM'!BA30*f_CoMC01</f>
        <v>384.08894122357162</v>
      </c>
      <c r="BB30" s="300">
        <f ca="1">'Profile before CoM'!BB30*f_CoMC01</f>
        <v>384.08894122357162</v>
      </c>
      <c r="BC30" s="300">
        <f ca="1">'Profile before CoM'!BC30*f_CoMC01</f>
        <v>384.08894122356526</v>
      </c>
      <c r="BD30" s="300">
        <f ca="1">'Profile before CoM'!BD30*f_CoMC01</f>
        <v>384.08894122357793</v>
      </c>
      <c r="BE30" s="300">
        <f ca="1">'Profile before CoM'!BE30*f_CoMC01</f>
        <v>384.08894122356526</v>
      </c>
      <c r="BF30" s="300">
        <f ca="1">'Profile before CoM'!BF30*f_CoMC01</f>
        <v>384.08894122357162</v>
      </c>
      <c r="BG30" s="300">
        <f ca="1">'Profile before CoM'!BG30*f_CoMC01</f>
        <v>384.08894122356526</v>
      </c>
      <c r="BH30" s="300">
        <f ca="1">'Profile before CoM'!BH30*f_CoMC01</f>
        <v>391.77072004804711</v>
      </c>
      <c r="BI30" s="300">
        <f ca="1">'Profile before CoM'!BI30*f_CoMC01</f>
        <v>391.77072004804711</v>
      </c>
      <c r="BJ30" s="300">
        <f ca="1">'Profile before CoM'!BJ30*f_CoMC01</f>
        <v>391.77072004804711</v>
      </c>
      <c r="BK30" s="300">
        <f ca="1">'Profile before CoM'!BK30*f_CoMC01</f>
        <v>391.77072004804711</v>
      </c>
      <c r="BL30" s="300">
        <f ca="1">'Profile before CoM'!BL30*f_CoMC01</f>
        <v>391.77072004804711</v>
      </c>
      <c r="BM30" s="300">
        <f ca="1">'Profile before CoM'!BM30*f_CoMC01</f>
        <v>391.77072004804063</v>
      </c>
      <c r="BN30" s="300">
        <f ca="1">'Profile before CoM'!BN30*f_CoMC01</f>
        <v>391.77072004804711</v>
      </c>
      <c r="BO30" s="300">
        <f ca="1">'Profile before CoM'!BO30*f_CoMC01</f>
        <v>391.77072004804711</v>
      </c>
      <c r="BP30" s="300">
        <f ca="1">'Profile before CoM'!BP30*f_CoMC01</f>
        <v>391.77072004804711</v>
      </c>
      <c r="BQ30" s="300">
        <f ca="1">'Profile before CoM'!BQ30*f_CoMC01</f>
        <v>391.77072004804711</v>
      </c>
      <c r="BR30" s="300">
        <f ca="1">'Profile before CoM'!BR30*f_CoMC01</f>
        <v>391.77072004804711</v>
      </c>
      <c r="BS30" s="300">
        <f ca="1">'Profile before CoM'!BS30*f_CoMC01</f>
        <v>391.77072004804711</v>
      </c>
      <c r="BT30" s="300">
        <f ca="1">'Profile before CoM'!BT30*f_CoMC01</f>
        <v>399.60613444899974</v>
      </c>
      <c r="BU30" s="300">
        <f ca="1">'Profile before CoM'!BU30*f_CoMC01</f>
        <v>399.60613444899974</v>
      </c>
      <c r="BV30" s="300">
        <f ca="1">'Profile before CoM'!BV30*f_CoMC01</f>
        <v>399.60613444899974</v>
      </c>
      <c r="BW30" s="300">
        <f ca="1">'Profile before CoM'!BW30*f_CoMC01</f>
        <v>399.60613444899974</v>
      </c>
      <c r="BX30" s="300">
        <f ca="1">'Profile before CoM'!BX30*f_CoMC01</f>
        <v>399.60613444899974</v>
      </c>
      <c r="BY30" s="300">
        <f ca="1">'Profile before CoM'!BY30*f_CoMC01</f>
        <v>399.60613444899974</v>
      </c>
      <c r="BZ30" s="300">
        <f ca="1">'Profile before CoM'!BZ30*f_CoMC01</f>
        <v>399.60613444900611</v>
      </c>
      <c r="CA30" s="300">
        <f ca="1">'Profile before CoM'!CA30*f_CoMC01</f>
        <v>399.60613444899974</v>
      </c>
      <c r="CB30" s="300">
        <f ca="1">'Profile before CoM'!CB30*f_CoMC01</f>
        <v>399.60613444899974</v>
      </c>
      <c r="CC30" s="300">
        <f ca="1">'Profile before CoM'!CC30*f_CoMC01</f>
        <v>399.60613444899974</v>
      </c>
      <c r="CD30" s="300">
        <f ca="1">'Profile before CoM'!CD30*f_CoMC01</f>
        <v>399.60613444899974</v>
      </c>
      <c r="CE30" s="300">
        <f ca="1">'Profile before CoM'!CE30*f_CoMC01</f>
        <v>399.60613444899974</v>
      </c>
      <c r="CF30" s="300">
        <f ca="1">'Profile before CoM'!CF30*f_CoMC01</f>
        <v>407.59825713798642</v>
      </c>
      <c r="CG30" s="300">
        <f ca="1">'Profile before CoM'!CG30*f_CoMC01</f>
        <v>407.59825713798006</v>
      </c>
      <c r="CH30" s="300">
        <f ca="1">'Profile before CoM'!CH30*f_CoMC01</f>
        <v>407.59825713798642</v>
      </c>
      <c r="CI30" s="300">
        <f ca="1">'Profile before CoM'!CI30*f_CoMC01</f>
        <v>407.59825713798006</v>
      </c>
      <c r="CJ30" s="300">
        <f ca="1">'Profile before CoM'!CJ30*f_CoMC01</f>
        <v>407.59825713798642</v>
      </c>
      <c r="CK30" s="300">
        <f ca="1">'Profile before CoM'!CK30*f_CoMC01</f>
        <v>407.59825713798642</v>
      </c>
      <c r="CL30" s="300">
        <f ca="1">'Profile before CoM'!CL30*f_CoMC01</f>
        <v>407.59825713798006</v>
      </c>
      <c r="CM30" s="300">
        <f ca="1">'Profile before CoM'!CM30*f_CoMC01</f>
        <v>407.59825713798642</v>
      </c>
      <c r="CN30" s="300">
        <f ca="1">'Profile before CoM'!CN30*f_CoMC01</f>
        <v>407.59825713798006</v>
      </c>
      <c r="CO30" s="300">
        <f ca="1">'Profile before CoM'!CO30*f_CoMC01</f>
        <v>407.59825713798642</v>
      </c>
      <c r="CP30" s="300">
        <f ca="1">'Profile before CoM'!CP30*f_CoMC01</f>
        <v>407.59825713798006</v>
      </c>
      <c r="CQ30" s="300">
        <f ca="1">'Profile before CoM'!CQ30*f_CoMC01</f>
        <v>407.59825713798642</v>
      </c>
      <c r="CR30" s="300">
        <f ca="1">'Profile before CoM'!CR30*f_CoMC01</f>
        <v>415.7502222807413</v>
      </c>
      <c r="CS30" s="300">
        <f ca="1">'Profile before CoM'!CS30*f_CoMC01</f>
        <v>415.7502222807413</v>
      </c>
      <c r="CT30" s="300">
        <f ca="1">'Profile before CoM'!CT30*f_CoMC01</f>
        <v>0</v>
      </c>
      <c r="CU30" s="300">
        <f ca="1">'Profile before CoM'!CU30*f_CoMC01</f>
        <v>0</v>
      </c>
      <c r="CV30" s="300">
        <f ca="1">'Profile before CoM'!CV30*f_CoMC01</f>
        <v>0</v>
      </c>
      <c r="CW30" s="300">
        <f ca="1">'Profile before CoM'!CW30*f_CoMC01</f>
        <v>0</v>
      </c>
      <c r="CX30" s="300">
        <f ca="1">'Profile before CoM'!CX30*f_CoMC01</f>
        <v>0</v>
      </c>
      <c r="CY30" s="300">
        <f ca="1">'Profile before CoM'!CY30*f_CoMC01</f>
        <v>0</v>
      </c>
      <c r="CZ30" s="300">
        <f ca="1">'Profile before CoM'!CZ30*f_CoMC01</f>
        <v>0</v>
      </c>
      <c r="DA30" s="300">
        <f ca="1">'Profile before CoM'!DA30*f_CoMC01</f>
        <v>0</v>
      </c>
      <c r="DB30" s="300">
        <f ca="1">'Profile before CoM'!DB30*f_CoMC01</f>
        <v>0</v>
      </c>
      <c r="DC30" s="300">
        <f ca="1">'Profile before CoM'!DC30*f_CoMC01</f>
        <v>0</v>
      </c>
      <c r="DD30" s="300">
        <f ca="1">'Profile before CoM'!DD30*f_CoMC01</f>
        <v>0</v>
      </c>
      <c r="DE30" s="300">
        <f ca="1">'Profile before CoM'!DE30*f_CoMC01</f>
        <v>0</v>
      </c>
      <c r="DF30" s="300">
        <f ca="1">'Profile before CoM'!DF30*f_CoMC01</f>
        <v>0</v>
      </c>
      <c r="DG30" s="300">
        <f ca="1">'Profile before CoM'!DG30*f_CoMC01</f>
        <v>0</v>
      </c>
      <c r="DH30" s="300">
        <f ca="1">'Profile before CoM'!DH30*f_CoMC01</f>
        <v>0</v>
      </c>
      <c r="DI30" s="300">
        <f ca="1">'Profile before CoM'!DI30*f_CoMC01</f>
        <v>0</v>
      </c>
      <c r="DJ30" s="300">
        <f ca="1">'Profile before CoM'!DJ30*f_CoMC01</f>
        <v>0</v>
      </c>
      <c r="DK30" s="300">
        <f ca="1">'Profile before CoM'!DK30*f_CoMC01</f>
        <v>0</v>
      </c>
      <c r="DL30" s="300">
        <f ca="1">'Profile before CoM'!DL30*f_CoMC01</f>
        <v>0</v>
      </c>
      <c r="DM30" s="300">
        <f ca="1">'Profile before CoM'!DM30*f_CoMC01</f>
        <v>0</v>
      </c>
      <c r="DN30" s="300">
        <f ca="1">'Profile before CoM'!DN30*f_CoMC01</f>
        <v>0</v>
      </c>
      <c r="DO30" s="300">
        <f ca="1">'Profile before CoM'!DO30*f_CoMC01</f>
        <v>0</v>
      </c>
      <c r="DP30" s="300">
        <f ca="1">'Profile before CoM'!DP30*f_CoMC01</f>
        <v>0</v>
      </c>
      <c r="DQ30" s="300">
        <f ca="1">'Profile before CoM'!DQ30*f_CoMC01</f>
        <v>0</v>
      </c>
      <c r="DR30" s="300">
        <f ca="1">'Profile before CoM'!DR30*f_CoMC01</f>
        <v>0</v>
      </c>
      <c r="DS30" s="300">
        <f ca="1">'Profile before CoM'!DS30*f_CoMC01</f>
        <v>0</v>
      </c>
      <c r="DT30" s="300">
        <f ca="1">'Profile before CoM'!DT30*f_CoMC01</f>
        <v>0</v>
      </c>
      <c r="DU30" s="300">
        <f ca="1">'Profile before CoM'!DU30*f_CoMC01</f>
        <v>0</v>
      </c>
      <c r="DV30" s="300">
        <f ca="1">'Profile before CoM'!DV30*f_CoMC01</f>
        <v>0</v>
      </c>
      <c r="DW30" s="300">
        <f ca="1">'Profile before CoM'!DW30*f_CoMC01</f>
        <v>0</v>
      </c>
      <c r="DX30" s="300">
        <f ca="1">'Profile before CoM'!DX30*f_CoMC01</f>
        <v>0</v>
      </c>
      <c r="DY30" s="300">
        <f ca="1">'Profile before CoM'!DY30*f_CoMC01</f>
        <v>0</v>
      </c>
      <c r="DZ30" s="300">
        <f ca="1">'Profile before CoM'!DZ30*f_CoMC01</f>
        <v>0</v>
      </c>
      <c r="EA30" s="300">
        <f ca="1">'Profile before CoM'!EA30*f_CoMC01</f>
        <v>0</v>
      </c>
      <c r="EB30" s="300">
        <f ca="1">'Profile before CoM'!EB30*f_CoMC01</f>
        <v>0</v>
      </c>
      <c r="EC30" s="300">
        <f ca="1">'Profile before CoM'!EC30*f_CoMC01</f>
        <v>0</v>
      </c>
      <c r="ED30" s="300">
        <f ca="1">'Profile before CoM'!ED30*f_CoMC01</f>
        <v>0</v>
      </c>
      <c r="EE30" s="300">
        <f ca="1">'Profile before CoM'!EE30*f_CoMC01</f>
        <v>0</v>
      </c>
      <c r="EF30" s="300">
        <f ca="1">'Profile before CoM'!EF30*f_CoMC01</f>
        <v>0</v>
      </c>
      <c r="EG30" s="300">
        <f ca="1">'Profile before CoM'!EG30*f_CoMC01</f>
        <v>0</v>
      </c>
      <c r="EH30" s="300">
        <f ca="1">'Profile before CoM'!EH30*f_CoMC01</f>
        <v>0</v>
      </c>
      <c r="EI30" s="300">
        <f ca="1">'Profile before CoM'!EI30*f_CoMC01</f>
        <v>0</v>
      </c>
      <c r="EJ30" s="300">
        <f ca="1">'Profile before CoM'!EJ30*f_CoMC01</f>
        <v>0</v>
      </c>
      <c r="EK30" s="300">
        <f ca="1">'Profile before CoM'!EK30*f_CoMC01</f>
        <v>0</v>
      </c>
      <c r="EL30" s="300">
        <f ca="1">'Profile before CoM'!EL30*f_CoMC01</f>
        <v>0</v>
      </c>
      <c r="EM30" s="300">
        <f ca="1">'Profile before CoM'!EM30*f_CoMC01</f>
        <v>0</v>
      </c>
      <c r="EN30" s="300">
        <f ca="1">'Profile before CoM'!EN30*f_CoMC01</f>
        <v>0</v>
      </c>
      <c r="EO30" s="300">
        <f ca="1">'Profile before CoM'!EO30*f_CoMC01</f>
        <v>0</v>
      </c>
      <c r="EP30" s="300">
        <f ca="1">'Profile before CoM'!EP30*f_CoMC01</f>
        <v>0</v>
      </c>
      <c r="EQ30" s="300">
        <f ca="1">'Profile before CoM'!EQ30*f_CoMC01</f>
        <v>0</v>
      </c>
      <c r="ER30" s="300">
        <f ca="1">'Profile before CoM'!ER30*f_CoMC01</f>
        <v>0</v>
      </c>
      <c r="ES30" s="300">
        <f ca="1">'Profile before CoM'!ES30*f_CoMC01</f>
        <v>0</v>
      </c>
      <c r="ET30" s="300">
        <f ca="1">'Profile before CoM'!ET30*f_CoMC01</f>
        <v>0</v>
      </c>
      <c r="EU30" s="300">
        <f ca="1">'Profile before CoM'!EU30*f_CoMC01</f>
        <v>0</v>
      </c>
      <c r="EV30" s="300">
        <f ca="1">'Profile before CoM'!EV30*f_CoMC01</f>
        <v>0</v>
      </c>
      <c r="EW30" s="300">
        <f ca="1">'Profile before CoM'!EW30*f_CoMC01</f>
        <v>0</v>
      </c>
      <c r="EX30" s="300">
        <f ca="1">'Profile before CoM'!EX30*f_CoMC01</f>
        <v>0</v>
      </c>
      <c r="EY30" s="612"/>
      <c r="EZ30" s="757" t="str">
        <f>'Main Input'!EZ30</f>
        <v>RPI</v>
      </c>
      <c r="FA30" s="757" t="str">
        <f>'Main Input'!FA30</f>
        <v>N/A</v>
      </c>
      <c r="FB30" s="766">
        <f>'Main Input'!FB30</f>
        <v>0</v>
      </c>
      <c r="FC30" s="766" t="str">
        <f>'Main Input'!FC30</f>
        <v>IT Solutions</v>
      </c>
      <c r="FD30" s="766" t="str">
        <f>'Main Input'!FD30</f>
        <v>Managed Services</v>
      </c>
      <c r="FE30" s="757" t="str">
        <f>'Main Input'!FE30</f>
        <v>Opex</v>
      </c>
      <c r="FF30" s="757" t="str">
        <f>'Main Input'!FF30</f>
        <v>ContractAccrual</v>
      </c>
      <c r="FG30" s="757" t="str">
        <f>'Main Input'!FG30</f>
        <v>Expense</v>
      </c>
      <c r="FH30" s="767" t="str">
        <f>'Main Input'!FH30</f>
        <v>A</v>
      </c>
      <c r="FI30" s="768">
        <f>'Main Input'!FI30</f>
        <v>0.22</v>
      </c>
      <c r="FJ30" s="768">
        <f>'Main Input'!FJ30</f>
        <v>0</v>
      </c>
      <c r="FK30" s="612"/>
      <c r="FL30" s="531">
        <f t="shared" si="29"/>
        <v>0</v>
      </c>
      <c r="FM30" s="86"/>
      <c r="FN30" s="612"/>
    </row>
    <row r="31" spans="1:170" ht="12.75" customHeight="1">
      <c r="A31" s="750" t="str">
        <f>'Main Input'!A31</f>
        <v>MTB</v>
      </c>
      <c r="B31" s="762" t="str">
        <f>'Main Input'!B31</f>
        <v>Field Maintenance Service</v>
      </c>
      <c r="C31" s="762" t="str">
        <f>'Main Input'!C31</f>
        <v>Third Party</v>
      </c>
      <c r="D31" s="762" t="str">
        <f>'Main Input'!D31</f>
        <v>Setup/Transition</v>
      </c>
      <c r="E31" s="762" t="str">
        <f>'Main Input'!E31</f>
        <v>Mainframe &amp; DC Migration Project Mngr - Transition</v>
      </c>
      <c r="F31" s="753" t="str">
        <f>'Main Input'!F31</f>
        <v>direct</v>
      </c>
      <c r="G31" s="753" t="str">
        <f>'Main Input'!G31</f>
        <v>Person</v>
      </c>
      <c r="H31" s="753">
        <f>'Main Input'!H31</f>
        <v>0</v>
      </c>
      <c r="I31" s="753">
        <f>'Main Input'!I31</f>
        <v>0</v>
      </c>
      <c r="J31" s="753">
        <f>'Main Input'!J31</f>
        <v>0</v>
      </c>
      <c r="K31" s="753" t="str">
        <f>'Main Input'!K31</f>
        <v>FJS</v>
      </c>
      <c r="L31" s="753" t="str">
        <f>'Main Input'!L31</f>
        <v>pTran</v>
      </c>
      <c r="M31" s="753">
        <f>'Main Input'!M31</f>
        <v>0</v>
      </c>
      <c r="N31" s="753">
        <f>'Main Input'!N31</f>
        <v>0</v>
      </c>
      <c r="O31" s="753" t="str">
        <f>'Main Input'!O31</f>
        <v>SPAIN</v>
      </c>
      <c r="P31" s="753">
        <f>'Main Input'!P31</f>
        <v>398</v>
      </c>
      <c r="Q31" s="753" t="str">
        <f>'Main Input'!Q31</f>
        <v>EUR</v>
      </c>
      <c r="R31" s="753" t="str">
        <f>'Main Input'!R31</f>
        <v>EMEA</v>
      </c>
      <c r="S31" s="753" t="str">
        <f>'Main Input'!S31</f>
        <v>Local</v>
      </c>
      <c r="T31" s="753">
        <f>'Main Input'!T31</f>
        <v>0</v>
      </c>
      <c r="U31" s="753">
        <f>'Main Input'!U31</f>
        <v>0</v>
      </c>
      <c r="V31" s="753" t="str">
        <f>'Main Input'!V31</f>
        <v>3_ATP</v>
      </c>
      <c r="W31" s="753">
        <f>'Main Input'!W31</f>
        <v>0</v>
      </c>
      <c r="X31" s="753">
        <f>'Main Input'!X31</f>
        <v>0</v>
      </c>
      <c r="Y31" s="753">
        <f>'Main Input'!Y31</f>
        <v>0</v>
      </c>
      <c r="Z31" s="753">
        <f>'Main Input'!Z31</f>
        <v>0</v>
      </c>
      <c r="AA31" s="753">
        <f>'Main Input'!AA31</f>
        <v>0</v>
      </c>
      <c r="AB31" s="763">
        <f>'Main Input'!AB31</f>
        <v>0</v>
      </c>
      <c r="AC31" s="763" t="str">
        <f>'Main Input'!AC31</f>
        <v>Days</v>
      </c>
      <c r="AD31" s="764">
        <f>'Main Input'!AD31</f>
        <v>135</v>
      </c>
      <c r="AE31" s="765">
        <f t="shared" ca="1" si="28"/>
        <v>71956.445760254981</v>
      </c>
      <c r="AF31" s="299">
        <f ca="1">'Profile before CoM'!AF31*f_CoMC01</f>
        <v>0</v>
      </c>
      <c r="AG31" s="300">
        <f ca="1">'Profile before CoM'!AG31*f_CoMC01</f>
        <v>0</v>
      </c>
      <c r="AH31" s="300">
        <f ca="1">'Profile before CoM'!AH31*f_CoMC01</f>
        <v>0</v>
      </c>
      <c r="AI31" s="300">
        <f ca="1">'Profile before CoM'!AI31*f_CoMC01</f>
        <v>0</v>
      </c>
      <c r="AJ31" s="300">
        <f ca="1">'Profile before CoM'!AJ31*f_CoMC01</f>
        <v>0</v>
      </c>
      <c r="AK31" s="300">
        <f ca="1">'Profile before CoM'!AK31*f_CoMC01</f>
        <v>0</v>
      </c>
      <c r="AL31" s="300">
        <f ca="1">'Profile before CoM'!AL31*f_CoMC01</f>
        <v>0</v>
      </c>
      <c r="AM31" s="300">
        <f ca="1">'Profile before CoM'!AM31*f_CoMC01</f>
        <v>71956.445760254981</v>
      </c>
      <c r="AN31" s="300">
        <f ca="1">'Profile before CoM'!AN31*f_CoMC01</f>
        <v>0</v>
      </c>
      <c r="AO31" s="300">
        <f ca="1">'Profile before CoM'!AO31*f_CoMC01</f>
        <v>0</v>
      </c>
      <c r="AP31" s="300">
        <f ca="1">'Profile before CoM'!AP31*f_CoMC01</f>
        <v>0</v>
      </c>
      <c r="AQ31" s="300">
        <f ca="1">'Profile before CoM'!AQ31*f_CoMC01</f>
        <v>0</v>
      </c>
      <c r="AR31" s="300">
        <f ca="1">'Profile before CoM'!AR31*f_CoMC01</f>
        <v>0</v>
      </c>
      <c r="AS31" s="300">
        <f ca="1">'Profile before CoM'!AS31*f_CoMC01</f>
        <v>0</v>
      </c>
      <c r="AT31" s="300">
        <f ca="1">'Profile before CoM'!AT31*f_CoMC01</f>
        <v>0</v>
      </c>
      <c r="AU31" s="300">
        <f ca="1">'Profile before CoM'!AU31*f_CoMC01</f>
        <v>0</v>
      </c>
      <c r="AV31" s="300">
        <f ca="1">'Profile before CoM'!AV31*f_CoMC01</f>
        <v>0</v>
      </c>
      <c r="AW31" s="300">
        <f ca="1">'Profile before CoM'!AW31*f_CoMC01</f>
        <v>0</v>
      </c>
      <c r="AX31" s="300">
        <f ca="1">'Profile before CoM'!AX31*f_CoMC01</f>
        <v>0</v>
      </c>
      <c r="AY31" s="300">
        <f ca="1">'Profile before CoM'!AY31*f_CoMC01</f>
        <v>0</v>
      </c>
      <c r="AZ31" s="300">
        <f ca="1">'Profile before CoM'!AZ31*f_CoMC01</f>
        <v>0</v>
      </c>
      <c r="BA31" s="300">
        <f ca="1">'Profile before CoM'!BA31*f_CoMC01</f>
        <v>0</v>
      </c>
      <c r="BB31" s="300">
        <f ca="1">'Profile before CoM'!BB31*f_CoMC01</f>
        <v>0</v>
      </c>
      <c r="BC31" s="300">
        <f ca="1">'Profile before CoM'!BC31*f_CoMC01</f>
        <v>0</v>
      </c>
      <c r="BD31" s="300">
        <f ca="1">'Profile before CoM'!BD31*f_CoMC01</f>
        <v>0</v>
      </c>
      <c r="BE31" s="300">
        <f ca="1">'Profile before CoM'!BE31*f_CoMC01</f>
        <v>0</v>
      </c>
      <c r="BF31" s="300">
        <f ca="1">'Profile before CoM'!BF31*f_CoMC01</f>
        <v>0</v>
      </c>
      <c r="BG31" s="300">
        <f ca="1">'Profile before CoM'!BG31*f_CoMC01</f>
        <v>0</v>
      </c>
      <c r="BH31" s="300">
        <f ca="1">'Profile before CoM'!BH31*f_CoMC01</f>
        <v>0</v>
      </c>
      <c r="BI31" s="300">
        <f ca="1">'Profile before CoM'!BI31*f_CoMC01</f>
        <v>0</v>
      </c>
      <c r="BJ31" s="300">
        <f ca="1">'Profile before CoM'!BJ31*f_CoMC01</f>
        <v>0</v>
      </c>
      <c r="BK31" s="300">
        <f ca="1">'Profile before CoM'!BK31*f_CoMC01</f>
        <v>0</v>
      </c>
      <c r="BL31" s="300">
        <f ca="1">'Profile before CoM'!BL31*f_CoMC01</f>
        <v>0</v>
      </c>
      <c r="BM31" s="300">
        <f ca="1">'Profile before CoM'!BM31*f_CoMC01</f>
        <v>0</v>
      </c>
      <c r="BN31" s="300">
        <f ca="1">'Profile before CoM'!BN31*f_CoMC01</f>
        <v>0</v>
      </c>
      <c r="BO31" s="300">
        <f ca="1">'Profile before CoM'!BO31*f_CoMC01</f>
        <v>0</v>
      </c>
      <c r="BP31" s="300">
        <f ca="1">'Profile before CoM'!BP31*f_CoMC01</f>
        <v>0</v>
      </c>
      <c r="BQ31" s="300">
        <f ca="1">'Profile before CoM'!BQ31*f_CoMC01</f>
        <v>0</v>
      </c>
      <c r="BR31" s="300">
        <f ca="1">'Profile before CoM'!BR31*f_CoMC01</f>
        <v>0</v>
      </c>
      <c r="BS31" s="300">
        <f ca="1">'Profile before CoM'!BS31*f_CoMC01</f>
        <v>0</v>
      </c>
      <c r="BT31" s="300">
        <f ca="1">'Profile before CoM'!BT31*f_CoMC01</f>
        <v>0</v>
      </c>
      <c r="BU31" s="300">
        <f ca="1">'Profile before CoM'!BU31*f_CoMC01</f>
        <v>0</v>
      </c>
      <c r="BV31" s="300">
        <f ca="1">'Profile before CoM'!BV31*f_CoMC01</f>
        <v>0</v>
      </c>
      <c r="BW31" s="300">
        <f ca="1">'Profile before CoM'!BW31*f_CoMC01</f>
        <v>0</v>
      </c>
      <c r="BX31" s="300">
        <f ca="1">'Profile before CoM'!BX31*f_CoMC01</f>
        <v>0</v>
      </c>
      <c r="BY31" s="300">
        <f ca="1">'Profile before CoM'!BY31*f_CoMC01</f>
        <v>0</v>
      </c>
      <c r="BZ31" s="300">
        <f ca="1">'Profile before CoM'!BZ31*f_CoMC01</f>
        <v>0</v>
      </c>
      <c r="CA31" s="300">
        <f ca="1">'Profile before CoM'!CA31*f_CoMC01</f>
        <v>0</v>
      </c>
      <c r="CB31" s="300">
        <f ca="1">'Profile before CoM'!CB31*f_CoMC01</f>
        <v>0</v>
      </c>
      <c r="CC31" s="300">
        <f ca="1">'Profile before CoM'!CC31*f_CoMC01</f>
        <v>0</v>
      </c>
      <c r="CD31" s="300">
        <f ca="1">'Profile before CoM'!CD31*f_CoMC01</f>
        <v>0</v>
      </c>
      <c r="CE31" s="300">
        <f ca="1">'Profile before CoM'!CE31*f_CoMC01</f>
        <v>0</v>
      </c>
      <c r="CF31" s="300">
        <f ca="1">'Profile before CoM'!CF31*f_CoMC01</f>
        <v>0</v>
      </c>
      <c r="CG31" s="300">
        <f ca="1">'Profile before CoM'!CG31*f_CoMC01</f>
        <v>0</v>
      </c>
      <c r="CH31" s="300">
        <f ca="1">'Profile before CoM'!CH31*f_CoMC01</f>
        <v>0</v>
      </c>
      <c r="CI31" s="300">
        <f ca="1">'Profile before CoM'!CI31*f_CoMC01</f>
        <v>0</v>
      </c>
      <c r="CJ31" s="300">
        <f ca="1">'Profile before CoM'!CJ31*f_CoMC01</f>
        <v>0</v>
      </c>
      <c r="CK31" s="300">
        <f ca="1">'Profile before CoM'!CK31*f_CoMC01</f>
        <v>0</v>
      </c>
      <c r="CL31" s="300">
        <f ca="1">'Profile before CoM'!CL31*f_CoMC01</f>
        <v>0</v>
      </c>
      <c r="CM31" s="300">
        <f ca="1">'Profile before CoM'!CM31*f_CoMC01</f>
        <v>0</v>
      </c>
      <c r="CN31" s="300">
        <f ca="1">'Profile before CoM'!CN31*f_CoMC01</f>
        <v>0</v>
      </c>
      <c r="CO31" s="300">
        <f ca="1">'Profile before CoM'!CO31*f_CoMC01</f>
        <v>0</v>
      </c>
      <c r="CP31" s="300">
        <f ca="1">'Profile before CoM'!CP31*f_CoMC01</f>
        <v>0</v>
      </c>
      <c r="CQ31" s="300">
        <f ca="1">'Profile before CoM'!CQ31*f_CoMC01</f>
        <v>0</v>
      </c>
      <c r="CR31" s="300">
        <f ca="1">'Profile before CoM'!CR31*f_CoMC01</f>
        <v>0</v>
      </c>
      <c r="CS31" s="300">
        <f ca="1">'Profile before CoM'!CS31*f_CoMC01</f>
        <v>0</v>
      </c>
      <c r="CT31" s="300">
        <f ca="1">'Profile before CoM'!CT31*f_CoMC01</f>
        <v>0</v>
      </c>
      <c r="CU31" s="300">
        <f ca="1">'Profile before CoM'!CU31*f_CoMC01</f>
        <v>0</v>
      </c>
      <c r="CV31" s="300">
        <f ca="1">'Profile before CoM'!CV31*f_CoMC01</f>
        <v>0</v>
      </c>
      <c r="CW31" s="300">
        <f ca="1">'Profile before CoM'!CW31*f_CoMC01</f>
        <v>0</v>
      </c>
      <c r="CX31" s="300">
        <f ca="1">'Profile before CoM'!CX31*f_CoMC01</f>
        <v>0</v>
      </c>
      <c r="CY31" s="300">
        <f ca="1">'Profile before CoM'!CY31*f_CoMC01</f>
        <v>0</v>
      </c>
      <c r="CZ31" s="300">
        <f ca="1">'Profile before CoM'!CZ31*f_CoMC01</f>
        <v>0</v>
      </c>
      <c r="DA31" s="300">
        <f ca="1">'Profile before CoM'!DA31*f_CoMC01</f>
        <v>0</v>
      </c>
      <c r="DB31" s="300">
        <f ca="1">'Profile before CoM'!DB31*f_CoMC01</f>
        <v>0</v>
      </c>
      <c r="DC31" s="300">
        <f ca="1">'Profile before CoM'!DC31*f_CoMC01</f>
        <v>0</v>
      </c>
      <c r="DD31" s="300">
        <f ca="1">'Profile before CoM'!DD31*f_CoMC01</f>
        <v>0</v>
      </c>
      <c r="DE31" s="300">
        <f ca="1">'Profile before CoM'!DE31*f_CoMC01</f>
        <v>0</v>
      </c>
      <c r="DF31" s="300">
        <f ca="1">'Profile before CoM'!DF31*f_CoMC01</f>
        <v>0</v>
      </c>
      <c r="DG31" s="300">
        <f ca="1">'Profile before CoM'!DG31*f_CoMC01</f>
        <v>0</v>
      </c>
      <c r="DH31" s="300">
        <f ca="1">'Profile before CoM'!DH31*f_CoMC01</f>
        <v>0</v>
      </c>
      <c r="DI31" s="300">
        <f ca="1">'Profile before CoM'!DI31*f_CoMC01</f>
        <v>0</v>
      </c>
      <c r="DJ31" s="300">
        <f ca="1">'Profile before CoM'!DJ31*f_CoMC01</f>
        <v>0</v>
      </c>
      <c r="DK31" s="300">
        <f ca="1">'Profile before CoM'!DK31*f_CoMC01</f>
        <v>0</v>
      </c>
      <c r="DL31" s="300">
        <f ca="1">'Profile before CoM'!DL31*f_CoMC01</f>
        <v>0</v>
      </c>
      <c r="DM31" s="300">
        <f ca="1">'Profile before CoM'!DM31*f_CoMC01</f>
        <v>0</v>
      </c>
      <c r="DN31" s="300">
        <f ca="1">'Profile before CoM'!DN31*f_CoMC01</f>
        <v>0</v>
      </c>
      <c r="DO31" s="300">
        <f ca="1">'Profile before CoM'!DO31*f_CoMC01</f>
        <v>0</v>
      </c>
      <c r="DP31" s="300">
        <f ca="1">'Profile before CoM'!DP31*f_CoMC01</f>
        <v>0</v>
      </c>
      <c r="DQ31" s="300">
        <f ca="1">'Profile before CoM'!DQ31*f_CoMC01</f>
        <v>0</v>
      </c>
      <c r="DR31" s="300">
        <f ca="1">'Profile before CoM'!DR31*f_CoMC01</f>
        <v>0</v>
      </c>
      <c r="DS31" s="300">
        <f ca="1">'Profile before CoM'!DS31*f_CoMC01</f>
        <v>0</v>
      </c>
      <c r="DT31" s="300">
        <f ca="1">'Profile before CoM'!DT31*f_CoMC01</f>
        <v>0</v>
      </c>
      <c r="DU31" s="300">
        <f ca="1">'Profile before CoM'!DU31*f_CoMC01</f>
        <v>0</v>
      </c>
      <c r="DV31" s="300">
        <f ca="1">'Profile before CoM'!DV31*f_CoMC01</f>
        <v>0</v>
      </c>
      <c r="DW31" s="300">
        <f ca="1">'Profile before CoM'!DW31*f_CoMC01</f>
        <v>0</v>
      </c>
      <c r="DX31" s="300">
        <f ca="1">'Profile before CoM'!DX31*f_CoMC01</f>
        <v>0</v>
      </c>
      <c r="DY31" s="300">
        <f ca="1">'Profile before CoM'!DY31*f_CoMC01</f>
        <v>0</v>
      </c>
      <c r="DZ31" s="300">
        <f ca="1">'Profile before CoM'!DZ31*f_CoMC01</f>
        <v>0</v>
      </c>
      <c r="EA31" s="300">
        <f ca="1">'Profile before CoM'!EA31*f_CoMC01</f>
        <v>0</v>
      </c>
      <c r="EB31" s="300">
        <f ca="1">'Profile before CoM'!EB31*f_CoMC01</f>
        <v>0</v>
      </c>
      <c r="EC31" s="300">
        <f ca="1">'Profile before CoM'!EC31*f_CoMC01</f>
        <v>0</v>
      </c>
      <c r="ED31" s="300">
        <f ca="1">'Profile before CoM'!ED31*f_CoMC01</f>
        <v>0</v>
      </c>
      <c r="EE31" s="300">
        <f ca="1">'Profile before CoM'!EE31*f_CoMC01</f>
        <v>0</v>
      </c>
      <c r="EF31" s="300">
        <f ca="1">'Profile before CoM'!EF31*f_CoMC01</f>
        <v>0</v>
      </c>
      <c r="EG31" s="300">
        <f ca="1">'Profile before CoM'!EG31*f_CoMC01</f>
        <v>0</v>
      </c>
      <c r="EH31" s="300">
        <f ca="1">'Profile before CoM'!EH31*f_CoMC01</f>
        <v>0</v>
      </c>
      <c r="EI31" s="300">
        <f ca="1">'Profile before CoM'!EI31*f_CoMC01</f>
        <v>0</v>
      </c>
      <c r="EJ31" s="300">
        <f ca="1">'Profile before CoM'!EJ31*f_CoMC01</f>
        <v>0</v>
      </c>
      <c r="EK31" s="300">
        <f ca="1">'Profile before CoM'!EK31*f_CoMC01</f>
        <v>0</v>
      </c>
      <c r="EL31" s="300">
        <f ca="1">'Profile before CoM'!EL31*f_CoMC01</f>
        <v>0</v>
      </c>
      <c r="EM31" s="300">
        <f ca="1">'Profile before CoM'!EM31*f_CoMC01</f>
        <v>0</v>
      </c>
      <c r="EN31" s="300">
        <f ca="1">'Profile before CoM'!EN31*f_CoMC01</f>
        <v>0</v>
      </c>
      <c r="EO31" s="300">
        <f ca="1">'Profile before CoM'!EO31*f_CoMC01</f>
        <v>0</v>
      </c>
      <c r="EP31" s="300">
        <f ca="1">'Profile before CoM'!EP31*f_CoMC01</f>
        <v>0</v>
      </c>
      <c r="EQ31" s="300">
        <f ca="1">'Profile before CoM'!EQ31*f_CoMC01</f>
        <v>0</v>
      </c>
      <c r="ER31" s="300">
        <f ca="1">'Profile before CoM'!ER31*f_CoMC01</f>
        <v>0</v>
      </c>
      <c r="ES31" s="300">
        <f ca="1">'Profile before CoM'!ES31*f_CoMC01</f>
        <v>0</v>
      </c>
      <c r="ET31" s="300">
        <f ca="1">'Profile before CoM'!ET31*f_CoMC01</f>
        <v>0</v>
      </c>
      <c r="EU31" s="300">
        <f ca="1">'Profile before CoM'!EU31*f_CoMC01</f>
        <v>0</v>
      </c>
      <c r="EV31" s="300">
        <f ca="1">'Profile before CoM'!EV31*f_CoMC01</f>
        <v>0</v>
      </c>
      <c r="EW31" s="300">
        <f ca="1">'Profile before CoM'!EW31*f_CoMC01</f>
        <v>0</v>
      </c>
      <c r="EX31" s="300">
        <f ca="1">'Profile before CoM'!EX31*f_CoMC01</f>
        <v>0</v>
      </c>
      <c r="EY31" s="612"/>
      <c r="EZ31" s="757" t="str">
        <f>'Main Input'!EZ31</f>
        <v>RPI</v>
      </c>
      <c r="FA31" s="757" t="str">
        <f>'Main Input'!FA31</f>
        <v>N/A</v>
      </c>
      <c r="FB31" s="766">
        <f>'Main Input'!FB31</f>
        <v>0</v>
      </c>
      <c r="FC31" s="766" t="str">
        <f>'Main Input'!FC31</f>
        <v>IT Solutions</v>
      </c>
      <c r="FD31" s="766" t="str">
        <f>'Main Input'!FD31</f>
        <v>Managed Services</v>
      </c>
      <c r="FE31" s="757" t="str">
        <f>'Main Input'!FE31</f>
        <v>Opex</v>
      </c>
      <c r="FF31" s="757" t="str">
        <f>'Main Input'!FF31</f>
        <v>ContractAccrual</v>
      </c>
      <c r="FG31" s="757" t="str">
        <f>'Main Input'!FG31</f>
        <v>Expense</v>
      </c>
      <c r="FH31" s="767" t="str">
        <f>'Main Input'!FH31</f>
        <v>A</v>
      </c>
      <c r="FI31" s="768">
        <f>'Main Input'!FI31</f>
        <v>0.22</v>
      </c>
      <c r="FJ31" s="768">
        <f>'Main Input'!FJ31</f>
        <v>0</v>
      </c>
      <c r="FK31" s="612"/>
      <c r="FL31" s="531">
        <f t="shared" si="29"/>
        <v>0</v>
      </c>
      <c r="FM31" s="86"/>
      <c r="FN31" s="612"/>
    </row>
    <row r="32" spans="1:170" ht="12.75" customHeight="1">
      <c r="A32" s="750" t="str">
        <f>'Main Input'!A32</f>
        <v>MTB</v>
      </c>
      <c r="B32" s="762" t="str">
        <f>'Main Input'!B32</f>
        <v>Field Maintenance Service</v>
      </c>
      <c r="C32" s="762" t="str">
        <f>'Main Input'!C32</f>
        <v>Third Party</v>
      </c>
      <c r="D32" s="762" t="str">
        <f>'Main Input'!D32</f>
        <v>TRF</v>
      </c>
      <c r="E32" s="762" t="str">
        <f>'Main Input'!E32</f>
        <v>Data Centre Migration Project Leader - Transition</v>
      </c>
      <c r="F32" s="753" t="str">
        <f>'Main Input'!F32</f>
        <v>direct</v>
      </c>
      <c r="G32" s="753" t="str">
        <f>'Main Input'!G32</f>
        <v>Person</v>
      </c>
      <c r="H32" s="753">
        <f>'Main Input'!H32</f>
        <v>0</v>
      </c>
      <c r="I32" s="753">
        <f>'Main Input'!I32</f>
        <v>0</v>
      </c>
      <c r="J32" s="753">
        <f>'Main Input'!J32</f>
        <v>0</v>
      </c>
      <c r="K32" s="753" t="str">
        <f>'Main Input'!K32</f>
        <v>FJS</v>
      </c>
      <c r="L32" s="753" t="str">
        <f>'Main Input'!L32</f>
        <v>pTran</v>
      </c>
      <c r="M32" s="753">
        <f>'Main Input'!M32</f>
        <v>0</v>
      </c>
      <c r="N32" s="753">
        <f>'Main Input'!N32</f>
        <v>0</v>
      </c>
      <c r="O32" s="753" t="str">
        <f>'Main Input'!O32</f>
        <v>SPAIN</v>
      </c>
      <c r="P32" s="753">
        <f>'Main Input'!P32</f>
        <v>284</v>
      </c>
      <c r="Q32" s="753" t="str">
        <f>'Main Input'!Q32</f>
        <v>EUR</v>
      </c>
      <c r="R32" s="753" t="str">
        <f>'Main Input'!R32</f>
        <v>EMEA</v>
      </c>
      <c r="S32" s="753" t="str">
        <f>'Main Input'!S32</f>
        <v>Local</v>
      </c>
      <c r="T32" s="753">
        <f>'Main Input'!T32</f>
        <v>0</v>
      </c>
      <c r="U32" s="753">
        <f>'Main Input'!U32</f>
        <v>0</v>
      </c>
      <c r="V32" s="753" t="str">
        <f>'Main Input'!V32</f>
        <v>3_ATP</v>
      </c>
      <c r="W32" s="753">
        <f>'Main Input'!W32</f>
        <v>0</v>
      </c>
      <c r="X32" s="753">
        <f>'Main Input'!X32</f>
        <v>0</v>
      </c>
      <c r="Y32" s="753">
        <f>'Main Input'!Y32</f>
        <v>0</v>
      </c>
      <c r="Z32" s="753">
        <f>'Main Input'!Z32</f>
        <v>0</v>
      </c>
      <c r="AA32" s="753">
        <f>'Main Input'!AA32</f>
        <v>0</v>
      </c>
      <c r="AB32" s="763">
        <f>'Main Input'!AB32</f>
        <v>0</v>
      </c>
      <c r="AC32" s="763" t="str">
        <f>'Main Input'!AC32</f>
        <v>Days</v>
      </c>
      <c r="AD32" s="764">
        <f>'Main Input'!AD32</f>
        <v>108</v>
      </c>
      <c r="AE32" s="765">
        <f t="shared" ca="1" si="28"/>
        <v>41076.644413894297</v>
      </c>
      <c r="AF32" s="299">
        <f ca="1">'Profile before CoM'!AF32*f_CoMC01</f>
        <v>0</v>
      </c>
      <c r="AG32" s="300">
        <f ca="1">'Profile before CoM'!AG32*f_CoMC01</f>
        <v>0</v>
      </c>
      <c r="AH32" s="300">
        <f ca="1">'Profile before CoM'!AH32*f_CoMC01</f>
        <v>0</v>
      </c>
      <c r="AI32" s="300">
        <f ca="1">'Profile before CoM'!AI32*f_CoMC01</f>
        <v>0</v>
      </c>
      <c r="AJ32" s="300">
        <f ca="1">'Profile before CoM'!AJ32*f_CoMC01</f>
        <v>0</v>
      </c>
      <c r="AK32" s="300">
        <f ca="1">'Profile before CoM'!AK32*f_CoMC01</f>
        <v>0</v>
      </c>
      <c r="AL32" s="300">
        <f ca="1">'Profile before CoM'!AL32*f_CoMC01</f>
        <v>0</v>
      </c>
      <c r="AM32" s="300">
        <f ca="1">'Profile before CoM'!AM32*f_CoMC01</f>
        <v>41076.644413894297</v>
      </c>
      <c r="AN32" s="300">
        <f ca="1">'Profile before CoM'!AN32*f_CoMC01</f>
        <v>0</v>
      </c>
      <c r="AO32" s="300">
        <f ca="1">'Profile before CoM'!AO32*f_CoMC01</f>
        <v>0</v>
      </c>
      <c r="AP32" s="300">
        <f ca="1">'Profile before CoM'!AP32*f_CoMC01</f>
        <v>0</v>
      </c>
      <c r="AQ32" s="300">
        <f ca="1">'Profile before CoM'!AQ32*f_CoMC01</f>
        <v>0</v>
      </c>
      <c r="AR32" s="300">
        <f ca="1">'Profile before CoM'!AR32*f_CoMC01</f>
        <v>0</v>
      </c>
      <c r="AS32" s="300">
        <f ca="1">'Profile before CoM'!AS32*f_CoMC01</f>
        <v>0</v>
      </c>
      <c r="AT32" s="300">
        <f ca="1">'Profile before CoM'!AT32*f_CoMC01</f>
        <v>0</v>
      </c>
      <c r="AU32" s="300">
        <f ca="1">'Profile before CoM'!AU32*f_CoMC01</f>
        <v>0</v>
      </c>
      <c r="AV32" s="300">
        <f ca="1">'Profile before CoM'!AV32*f_CoMC01</f>
        <v>0</v>
      </c>
      <c r="AW32" s="300">
        <f ca="1">'Profile before CoM'!AW32*f_CoMC01</f>
        <v>0</v>
      </c>
      <c r="AX32" s="300">
        <f ca="1">'Profile before CoM'!AX32*f_CoMC01</f>
        <v>0</v>
      </c>
      <c r="AY32" s="300">
        <f ca="1">'Profile before CoM'!AY32*f_CoMC01</f>
        <v>0</v>
      </c>
      <c r="AZ32" s="300">
        <f ca="1">'Profile before CoM'!AZ32*f_CoMC01</f>
        <v>0</v>
      </c>
      <c r="BA32" s="300">
        <f ca="1">'Profile before CoM'!BA32*f_CoMC01</f>
        <v>0</v>
      </c>
      <c r="BB32" s="300">
        <f ca="1">'Profile before CoM'!BB32*f_CoMC01</f>
        <v>0</v>
      </c>
      <c r="BC32" s="300">
        <f ca="1">'Profile before CoM'!BC32*f_CoMC01</f>
        <v>0</v>
      </c>
      <c r="BD32" s="300">
        <f ca="1">'Profile before CoM'!BD32*f_CoMC01</f>
        <v>0</v>
      </c>
      <c r="BE32" s="300">
        <f ca="1">'Profile before CoM'!BE32*f_CoMC01</f>
        <v>0</v>
      </c>
      <c r="BF32" s="300">
        <f ca="1">'Profile before CoM'!BF32*f_CoMC01</f>
        <v>0</v>
      </c>
      <c r="BG32" s="300">
        <f ca="1">'Profile before CoM'!BG32*f_CoMC01</f>
        <v>0</v>
      </c>
      <c r="BH32" s="300">
        <f ca="1">'Profile before CoM'!BH32*f_CoMC01</f>
        <v>0</v>
      </c>
      <c r="BI32" s="300">
        <f ca="1">'Profile before CoM'!BI32*f_CoMC01</f>
        <v>0</v>
      </c>
      <c r="BJ32" s="300">
        <f ca="1">'Profile before CoM'!BJ32*f_CoMC01</f>
        <v>0</v>
      </c>
      <c r="BK32" s="300">
        <f ca="1">'Profile before CoM'!BK32*f_CoMC01</f>
        <v>0</v>
      </c>
      <c r="BL32" s="300">
        <f ca="1">'Profile before CoM'!BL32*f_CoMC01</f>
        <v>0</v>
      </c>
      <c r="BM32" s="300">
        <f ca="1">'Profile before CoM'!BM32*f_CoMC01</f>
        <v>0</v>
      </c>
      <c r="BN32" s="300">
        <f ca="1">'Profile before CoM'!BN32*f_CoMC01</f>
        <v>0</v>
      </c>
      <c r="BO32" s="300">
        <f ca="1">'Profile before CoM'!BO32*f_CoMC01</f>
        <v>0</v>
      </c>
      <c r="BP32" s="300">
        <f ca="1">'Profile before CoM'!BP32*f_CoMC01</f>
        <v>0</v>
      </c>
      <c r="BQ32" s="300">
        <f ca="1">'Profile before CoM'!BQ32*f_CoMC01</f>
        <v>0</v>
      </c>
      <c r="BR32" s="300">
        <f ca="1">'Profile before CoM'!BR32*f_CoMC01</f>
        <v>0</v>
      </c>
      <c r="BS32" s="300">
        <f ca="1">'Profile before CoM'!BS32*f_CoMC01</f>
        <v>0</v>
      </c>
      <c r="BT32" s="300">
        <f ca="1">'Profile before CoM'!BT32*f_CoMC01</f>
        <v>0</v>
      </c>
      <c r="BU32" s="300">
        <f ca="1">'Profile before CoM'!BU32*f_CoMC01</f>
        <v>0</v>
      </c>
      <c r="BV32" s="300">
        <f ca="1">'Profile before CoM'!BV32*f_CoMC01</f>
        <v>0</v>
      </c>
      <c r="BW32" s="300">
        <f ca="1">'Profile before CoM'!BW32*f_CoMC01</f>
        <v>0</v>
      </c>
      <c r="BX32" s="300">
        <f ca="1">'Profile before CoM'!BX32*f_CoMC01</f>
        <v>0</v>
      </c>
      <c r="BY32" s="300">
        <f ca="1">'Profile before CoM'!BY32*f_CoMC01</f>
        <v>0</v>
      </c>
      <c r="BZ32" s="300">
        <f ca="1">'Profile before CoM'!BZ32*f_CoMC01</f>
        <v>0</v>
      </c>
      <c r="CA32" s="300">
        <f ca="1">'Profile before CoM'!CA32*f_CoMC01</f>
        <v>0</v>
      </c>
      <c r="CB32" s="300">
        <f ca="1">'Profile before CoM'!CB32*f_CoMC01</f>
        <v>0</v>
      </c>
      <c r="CC32" s="300">
        <f ca="1">'Profile before CoM'!CC32*f_CoMC01</f>
        <v>0</v>
      </c>
      <c r="CD32" s="300">
        <f ca="1">'Profile before CoM'!CD32*f_CoMC01</f>
        <v>0</v>
      </c>
      <c r="CE32" s="300">
        <f ca="1">'Profile before CoM'!CE32*f_CoMC01</f>
        <v>0</v>
      </c>
      <c r="CF32" s="300">
        <f ca="1">'Profile before CoM'!CF32*f_CoMC01</f>
        <v>0</v>
      </c>
      <c r="CG32" s="300">
        <f ca="1">'Profile before CoM'!CG32*f_CoMC01</f>
        <v>0</v>
      </c>
      <c r="CH32" s="300">
        <f ca="1">'Profile before CoM'!CH32*f_CoMC01</f>
        <v>0</v>
      </c>
      <c r="CI32" s="300">
        <f ca="1">'Profile before CoM'!CI32*f_CoMC01</f>
        <v>0</v>
      </c>
      <c r="CJ32" s="300">
        <f ca="1">'Profile before CoM'!CJ32*f_CoMC01</f>
        <v>0</v>
      </c>
      <c r="CK32" s="300">
        <f ca="1">'Profile before CoM'!CK32*f_CoMC01</f>
        <v>0</v>
      </c>
      <c r="CL32" s="300">
        <f ca="1">'Profile before CoM'!CL32*f_CoMC01</f>
        <v>0</v>
      </c>
      <c r="CM32" s="300">
        <f ca="1">'Profile before CoM'!CM32*f_CoMC01</f>
        <v>0</v>
      </c>
      <c r="CN32" s="300">
        <f ca="1">'Profile before CoM'!CN32*f_CoMC01</f>
        <v>0</v>
      </c>
      <c r="CO32" s="300">
        <f ca="1">'Profile before CoM'!CO32*f_CoMC01</f>
        <v>0</v>
      </c>
      <c r="CP32" s="300">
        <f ca="1">'Profile before CoM'!CP32*f_CoMC01</f>
        <v>0</v>
      </c>
      <c r="CQ32" s="300">
        <f ca="1">'Profile before CoM'!CQ32*f_CoMC01</f>
        <v>0</v>
      </c>
      <c r="CR32" s="300">
        <f ca="1">'Profile before CoM'!CR32*f_CoMC01</f>
        <v>0</v>
      </c>
      <c r="CS32" s="300">
        <f ca="1">'Profile before CoM'!CS32*f_CoMC01</f>
        <v>0</v>
      </c>
      <c r="CT32" s="300">
        <f ca="1">'Profile before CoM'!CT32*f_CoMC01</f>
        <v>0</v>
      </c>
      <c r="CU32" s="300">
        <f ca="1">'Profile before CoM'!CU32*f_CoMC01</f>
        <v>0</v>
      </c>
      <c r="CV32" s="300">
        <f ca="1">'Profile before CoM'!CV32*f_CoMC01</f>
        <v>0</v>
      </c>
      <c r="CW32" s="300">
        <f ca="1">'Profile before CoM'!CW32*f_CoMC01</f>
        <v>0</v>
      </c>
      <c r="CX32" s="300">
        <f ca="1">'Profile before CoM'!CX32*f_CoMC01</f>
        <v>0</v>
      </c>
      <c r="CY32" s="300">
        <f ca="1">'Profile before CoM'!CY32*f_CoMC01</f>
        <v>0</v>
      </c>
      <c r="CZ32" s="300">
        <f ca="1">'Profile before CoM'!CZ32*f_CoMC01</f>
        <v>0</v>
      </c>
      <c r="DA32" s="300">
        <f ca="1">'Profile before CoM'!DA32*f_CoMC01</f>
        <v>0</v>
      </c>
      <c r="DB32" s="300">
        <f ca="1">'Profile before CoM'!DB32*f_CoMC01</f>
        <v>0</v>
      </c>
      <c r="DC32" s="300">
        <f ca="1">'Profile before CoM'!DC32*f_CoMC01</f>
        <v>0</v>
      </c>
      <c r="DD32" s="300">
        <f ca="1">'Profile before CoM'!DD32*f_CoMC01</f>
        <v>0</v>
      </c>
      <c r="DE32" s="300">
        <f ca="1">'Profile before CoM'!DE32*f_CoMC01</f>
        <v>0</v>
      </c>
      <c r="DF32" s="300">
        <f ca="1">'Profile before CoM'!DF32*f_CoMC01</f>
        <v>0</v>
      </c>
      <c r="DG32" s="300">
        <f ca="1">'Profile before CoM'!DG32*f_CoMC01</f>
        <v>0</v>
      </c>
      <c r="DH32" s="300">
        <f ca="1">'Profile before CoM'!DH32*f_CoMC01</f>
        <v>0</v>
      </c>
      <c r="DI32" s="300">
        <f ca="1">'Profile before CoM'!DI32*f_CoMC01</f>
        <v>0</v>
      </c>
      <c r="DJ32" s="300">
        <f ca="1">'Profile before CoM'!DJ32*f_CoMC01</f>
        <v>0</v>
      </c>
      <c r="DK32" s="300">
        <f ca="1">'Profile before CoM'!DK32*f_CoMC01</f>
        <v>0</v>
      </c>
      <c r="DL32" s="300">
        <f ca="1">'Profile before CoM'!DL32*f_CoMC01</f>
        <v>0</v>
      </c>
      <c r="DM32" s="300">
        <f ca="1">'Profile before CoM'!DM32*f_CoMC01</f>
        <v>0</v>
      </c>
      <c r="DN32" s="300">
        <f ca="1">'Profile before CoM'!DN32*f_CoMC01</f>
        <v>0</v>
      </c>
      <c r="DO32" s="300">
        <f ca="1">'Profile before CoM'!DO32*f_CoMC01</f>
        <v>0</v>
      </c>
      <c r="DP32" s="300">
        <f ca="1">'Profile before CoM'!DP32*f_CoMC01</f>
        <v>0</v>
      </c>
      <c r="DQ32" s="300">
        <f ca="1">'Profile before CoM'!DQ32*f_CoMC01</f>
        <v>0</v>
      </c>
      <c r="DR32" s="300">
        <f ca="1">'Profile before CoM'!DR32*f_CoMC01</f>
        <v>0</v>
      </c>
      <c r="DS32" s="300">
        <f ca="1">'Profile before CoM'!DS32*f_CoMC01</f>
        <v>0</v>
      </c>
      <c r="DT32" s="300">
        <f ca="1">'Profile before CoM'!DT32*f_CoMC01</f>
        <v>0</v>
      </c>
      <c r="DU32" s="300">
        <f ca="1">'Profile before CoM'!DU32*f_CoMC01</f>
        <v>0</v>
      </c>
      <c r="DV32" s="300">
        <f ca="1">'Profile before CoM'!DV32*f_CoMC01</f>
        <v>0</v>
      </c>
      <c r="DW32" s="300">
        <f ca="1">'Profile before CoM'!DW32*f_CoMC01</f>
        <v>0</v>
      </c>
      <c r="DX32" s="300">
        <f ca="1">'Profile before CoM'!DX32*f_CoMC01</f>
        <v>0</v>
      </c>
      <c r="DY32" s="300">
        <f ca="1">'Profile before CoM'!DY32*f_CoMC01</f>
        <v>0</v>
      </c>
      <c r="DZ32" s="300">
        <f ca="1">'Profile before CoM'!DZ32*f_CoMC01</f>
        <v>0</v>
      </c>
      <c r="EA32" s="300">
        <f ca="1">'Profile before CoM'!EA32*f_CoMC01</f>
        <v>0</v>
      </c>
      <c r="EB32" s="300">
        <f ca="1">'Profile before CoM'!EB32*f_CoMC01</f>
        <v>0</v>
      </c>
      <c r="EC32" s="300">
        <f ca="1">'Profile before CoM'!EC32*f_CoMC01</f>
        <v>0</v>
      </c>
      <c r="ED32" s="300">
        <f ca="1">'Profile before CoM'!ED32*f_CoMC01</f>
        <v>0</v>
      </c>
      <c r="EE32" s="300">
        <f ca="1">'Profile before CoM'!EE32*f_CoMC01</f>
        <v>0</v>
      </c>
      <c r="EF32" s="300">
        <f ca="1">'Profile before CoM'!EF32*f_CoMC01</f>
        <v>0</v>
      </c>
      <c r="EG32" s="300">
        <f ca="1">'Profile before CoM'!EG32*f_CoMC01</f>
        <v>0</v>
      </c>
      <c r="EH32" s="300">
        <f ca="1">'Profile before CoM'!EH32*f_CoMC01</f>
        <v>0</v>
      </c>
      <c r="EI32" s="300">
        <f ca="1">'Profile before CoM'!EI32*f_CoMC01</f>
        <v>0</v>
      </c>
      <c r="EJ32" s="300">
        <f ca="1">'Profile before CoM'!EJ32*f_CoMC01</f>
        <v>0</v>
      </c>
      <c r="EK32" s="300">
        <f ca="1">'Profile before CoM'!EK32*f_CoMC01</f>
        <v>0</v>
      </c>
      <c r="EL32" s="300">
        <f ca="1">'Profile before CoM'!EL32*f_CoMC01</f>
        <v>0</v>
      </c>
      <c r="EM32" s="300">
        <f ca="1">'Profile before CoM'!EM32*f_CoMC01</f>
        <v>0</v>
      </c>
      <c r="EN32" s="300">
        <f ca="1">'Profile before CoM'!EN32*f_CoMC01</f>
        <v>0</v>
      </c>
      <c r="EO32" s="300">
        <f ca="1">'Profile before CoM'!EO32*f_CoMC01</f>
        <v>0</v>
      </c>
      <c r="EP32" s="300">
        <f ca="1">'Profile before CoM'!EP32*f_CoMC01</f>
        <v>0</v>
      </c>
      <c r="EQ32" s="300">
        <f ca="1">'Profile before CoM'!EQ32*f_CoMC01</f>
        <v>0</v>
      </c>
      <c r="ER32" s="300">
        <f ca="1">'Profile before CoM'!ER32*f_CoMC01</f>
        <v>0</v>
      </c>
      <c r="ES32" s="300">
        <f ca="1">'Profile before CoM'!ES32*f_CoMC01</f>
        <v>0</v>
      </c>
      <c r="ET32" s="300">
        <f ca="1">'Profile before CoM'!ET32*f_CoMC01</f>
        <v>0</v>
      </c>
      <c r="EU32" s="300">
        <f ca="1">'Profile before CoM'!EU32*f_CoMC01</f>
        <v>0</v>
      </c>
      <c r="EV32" s="300">
        <f ca="1">'Profile before CoM'!EV32*f_CoMC01</f>
        <v>0</v>
      </c>
      <c r="EW32" s="300">
        <f ca="1">'Profile before CoM'!EW32*f_CoMC01</f>
        <v>0</v>
      </c>
      <c r="EX32" s="300">
        <f ca="1">'Profile before CoM'!EX32*f_CoMC01</f>
        <v>0</v>
      </c>
      <c r="EY32" s="612"/>
      <c r="EZ32" s="757" t="str">
        <f>'Main Input'!EZ32</f>
        <v>RPI</v>
      </c>
      <c r="FA32" s="757" t="str">
        <f>'Main Input'!FA32</f>
        <v>N/A</v>
      </c>
      <c r="FB32" s="766">
        <f>'Main Input'!FB32</f>
        <v>0</v>
      </c>
      <c r="FC32" s="766" t="str">
        <f>'Main Input'!FC32</f>
        <v>IT Solutions</v>
      </c>
      <c r="FD32" s="766" t="str">
        <f>'Main Input'!FD32</f>
        <v>Managed Services</v>
      </c>
      <c r="FE32" s="757" t="str">
        <f>'Main Input'!FE32</f>
        <v>Opex</v>
      </c>
      <c r="FF32" s="757" t="str">
        <f>'Main Input'!FF32</f>
        <v>ContractAccrual</v>
      </c>
      <c r="FG32" s="757" t="str">
        <f>'Main Input'!FG32</f>
        <v>Expense</v>
      </c>
      <c r="FH32" s="767" t="str">
        <f>'Main Input'!FH32</f>
        <v>A</v>
      </c>
      <c r="FI32" s="768">
        <f>'Main Input'!FI32</f>
        <v>0.22</v>
      </c>
      <c r="FJ32" s="768">
        <f>'Main Input'!FJ32</f>
        <v>0</v>
      </c>
      <c r="FK32" s="612"/>
      <c r="FL32" s="531">
        <f t="shared" si="29"/>
        <v>0</v>
      </c>
      <c r="FM32" s="86"/>
      <c r="FN32" s="612"/>
    </row>
    <row r="33" spans="1:170" ht="12.75" customHeight="1">
      <c r="A33" s="750" t="str">
        <f>'Main Input'!A33</f>
        <v>MTB</v>
      </c>
      <c r="B33" s="762" t="str">
        <f>'Main Input'!B33</f>
        <v>Field Maintenance Service</v>
      </c>
      <c r="C33" s="762" t="str">
        <f>'Main Input'!C33</f>
        <v>Third Party</v>
      </c>
      <c r="D33" s="762" t="str">
        <f>'Main Input'!D33</f>
        <v>TRF</v>
      </c>
      <c r="E33" s="762" t="str">
        <f>'Main Input'!E33</f>
        <v>Data Centre Migration Project Leader - Transition</v>
      </c>
      <c r="F33" s="753" t="str">
        <f>'Main Input'!F33</f>
        <v>direct</v>
      </c>
      <c r="G33" s="753" t="str">
        <f>'Main Input'!G33</f>
        <v>Person</v>
      </c>
      <c r="H33" s="753">
        <f>'Main Input'!H33</f>
        <v>0</v>
      </c>
      <c r="I33" s="753">
        <f>'Main Input'!I33</f>
        <v>0</v>
      </c>
      <c r="J33" s="753">
        <f>'Main Input'!J33</f>
        <v>0</v>
      </c>
      <c r="K33" s="753" t="str">
        <f>'Main Input'!K33</f>
        <v>FJS</v>
      </c>
      <c r="L33" s="753" t="str">
        <f>'Main Input'!L33</f>
        <v>pTran</v>
      </c>
      <c r="M33" s="753">
        <f>'Main Input'!M33</f>
        <v>0</v>
      </c>
      <c r="N33" s="753">
        <f>'Main Input'!N33</f>
        <v>0</v>
      </c>
      <c r="O33" s="753" t="str">
        <f>'Main Input'!O33</f>
        <v>SPAIN</v>
      </c>
      <c r="P33" s="753">
        <f>'Main Input'!P33</f>
        <v>284</v>
      </c>
      <c r="Q33" s="753" t="str">
        <f>'Main Input'!Q33</f>
        <v>EUR</v>
      </c>
      <c r="R33" s="753" t="str">
        <f>'Main Input'!R33</f>
        <v>EMEA</v>
      </c>
      <c r="S33" s="753" t="str">
        <f>'Main Input'!S33</f>
        <v>Local</v>
      </c>
      <c r="T33" s="753">
        <f>'Main Input'!T33</f>
        <v>0</v>
      </c>
      <c r="U33" s="753">
        <f>'Main Input'!U33</f>
        <v>0</v>
      </c>
      <c r="V33" s="753" t="str">
        <f>'Main Input'!V33</f>
        <v>3_ATP</v>
      </c>
      <c r="W33" s="753">
        <f>'Main Input'!W33</f>
        <v>0</v>
      </c>
      <c r="X33" s="753">
        <f>'Main Input'!X33</f>
        <v>0</v>
      </c>
      <c r="Y33" s="753">
        <f>'Main Input'!Y33</f>
        <v>0</v>
      </c>
      <c r="Z33" s="753">
        <f>'Main Input'!Z33</f>
        <v>0</v>
      </c>
      <c r="AA33" s="753">
        <f>'Main Input'!AA33</f>
        <v>0</v>
      </c>
      <c r="AB33" s="763">
        <f>'Main Input'!AB33</f>
        <v>0</v>
      </c>
      <c r="AC33" s="763" t="str">
        <f>'Main Input'!AC33</f>
        <v>Days</v>
      </c>
      <c r="AD33" s="764">
        <f>'Main Input'!AD33</f>
        <v>108</v>
      </c>
      <c r="AE33" s="765">
        <f t="shared" ca="1" si="28"/>
        <v>41076.644413894297</v>
      </c>
      <c r="AF33" s="299">
        <f ca="1">'Profile before CoM'!AF33*f_CoMC01</f>
        <v>0</v>
      </c>
      <c r="AG33" s="300">
        <f ca="1">'Profile before CoM'!AG33*f_CoMC01</f>
        <v>0</v>
      </c>
      <c r="AH33" s="300">
        <f ca="1">'Profile before CoM'!AH33*f_CoMC01</f>
        <v>0</v>
      </c>
      <c r="AI33" s="300">
        <f ca="1">'Profile before CoM'!AI33*f_CoMC01</f>
        <v>0</v>
      </c>
      <c r="AJ33" s="300">
        <f ca="1">'Profile before CoM'!AJ33*f_CoMC01</f>
        <v>0</v>
      </c>
      <c r="AK33" s="300">
        <f ca="1">'Profile before CoM'!AK33*f_CoMC01</f>
        <v>0</v>
      </c>
      <c r="AL33" s="300">
        <f ca="1">'Profile before CoM'!AL33*f_CoMC01</f>
        <v>0</v>
      </c>
      <c r="AM33" s="300">
        <f ca="1">'Profile before CoM'!AM33*f_CoMC01</f>
        <v>41076.644413894297</v>
      </c>
      <c r="AN33" s="300">
        <f ca="1">'Profile before CoM'!AN33*f_CoMC01</f>
        <v>0</v>
      </c>
      <c r="AO33" s="300">
        <f ca="1">'Profile before CoM'!AO33*f_CoMC01</f>
        <v>0</v>
      </c>
      <c r="AP33" s="300">
        <f ca="1">'Profile before CoM'!AP33*f_CoMC01</f>
        <v>0</v>
      </c>
      <c r="AQ33" s="300">
        <f ca="1">'Profile before CoM'!AQ33*f_CoMC01</f>
        <v>0</v>
      </c>
      <c r="AR33" s="300">
        <f ca="1">'Profile before CoM'!AR33*f_CoMC01</f>
        <v>0</v>
      </c>
      <c r="AS33" s="300">
        <f ca="1">'Profile before CoM'!AS33*f_CoMC01</f>
        <v>0</v>
      </c>
      <c r="AT33" s="300">
        <f ca="1">'Profile before CoM'!AT33*f_CoMC01</f>
        <v>0</v>
      </c>
      <c r="AU33" s="300">
        <f ca="1">'Profile before CoM'!AU33*f_CoMC01</f>
        <v>0</v>
      </c>
      <c r="AV33" s="300">
        <f ca="1">'Profile before CoM'!AV33*f_CoMC01</f>
        <v>0</v>
      </c>
      <c r="AW33" s="300">
        <f ca="1">'Profile before CoM'!AW33*f_CoMC01</f>
        <v>0</v>
      </c>
      <c r="AX33" s="300">
        <f ca="1">'Profile before CoM'!AX33*f_CoMC01</f>
        <v>0</v>
      </c>
      <c r="AY33" s="300">
        <f ca="1">'Profile before CoM'!AY33*f_CoMC01</f>
        <v>0</v>
      </c>
      <c r="AZ33" s="300">
        <f ca="1">'Profile before CoM'!AZ33*f_CoMC01</f>
        <v>0</v>
      </c>
      <c r="BA33" s="300">
        <f ca="1">'Profile before CoM'!BA33*f_CoMC01</f>
        <v>0</v>
      </c>
      <c r="BB33" s="300">
        <f ca="1">'Profile before CoM'!BB33*f_CoMC01</f>
        <v>0</v>
      </c>
      <c r="BC33" s="300">
        <f ca="1">'Profile before CoM'!BC33*f_CoMC01</f>
        <v>0</v>
      </c>
      <c r="BD33" s="300">
        <f ca="1">'Profile before CoM'!BD33*f_CoMC01</f>
        <v>0</v>
      </c>
      <c r="BE33" s="300">
        <f ca="1">'Profile before CoM'!BE33*f_CoMC01</f>
        <v>0</v>
      </c>
      <c r="BF33" s="300">
        <f ca="1">'Profile before CoM'!BF33*f_CoMC01</f>
        <v>0</v>
      </c>
      <c r="BG33" s="300">
        <f ca="1">'Profile before CoM'!BG33*f_CoMC01</f>
        <v>0</v>
      </c>
      <c r="BH33" s="300">
        <f ca="1">'Profile before CoM'!BH33*f_CoMC01</f>
        <v>0</v>
      </c>
      <c r="BI33" s="300">
        <f ca="1">'Profile before CoM'!BI33*f_CoMC01</f>
        <v>0</v>
      </c>
      <c r="BJ33" s="300">
        <f ca="1">'Profile before CoM'!BJ33*f_CoMC01</f>
        <v>0</v>
      </c>
      <c r="BK33" s="300">
        <f ca="1">'Profile before CoM'!BK33*f_CoMC01</f>
        <v>0</v>
      </c>
      <c r="BL33" s="300">
        <f ca="1">'Profile before CoM'!BL33*f_CoMC01</f>
        <v>0</v>
      </c>
      <c r="BM33" s="300">
        <f ca="1">'Profile before CoM'!BM33*f_CoMC01</f>
        <v>0</v>
      </c>
      <c r="BN33" s="300">
        <f ca="1">'Profile before CoM'!BN33*f_CoMC01</f>
        <v>0</v>
      </c>
      <c r="BO33" s="300">
        <f ca="1">'Profile before CoM'!BO33*f_CoMC01</f>
        <v>0</v>
      </c>
      <c r="BP33" s="300">
        <f ca="1">'Profile before CoM'!BP33*f_CoMC01</f>
        <v>0</v>
      </c>
      <c r="BQ33" s="300">
        <f ca="1">'Profile before CoM'!BQ33*f_CoMC01</f>
        <v>0</v>
      </c>
      <c r="BR33" s="300">
        <f ca="1">'Profile before CoM'!BR33*f_CoMC01</f>
        <v>0</v>
      </c>
      <c r="BS33" s="300">
        <f ca="1">'Profile before CoM'!BS33*f_CoMC01</f>
        <v>0</v>
      </c>
      <c r="BT33" s="300">
        <f ca="1">'Profile before CoM'!BT33*f_CoMC01</f>
        <v>0</v>
      </c>
      <c r="BU33" s="300">
        <f ca="1">'Profile before CoM'!BU33*f_CoMC01</f>
        <v>0</v>
      </c>
      <c r="BV33" s="300">
        <f ca="1">'Profile before CoM'!BV33*f_CoMC01</f>
        <v>0</v>
      </c>
      <c r="BW33" s="300">
        <f ca="1">'Profile before CoM'!BW33*f_CoMC01</f>
        <v>0</v>
      </c>
      <c r="BX33" s="300">
        <f ca="1">'Profile before CoM'!BX33*f_CoMC01</f>
        <v>0</v>
      </c>
      <c r="BY33" s="300">
        <f ca="1">'Profile before CoM'!BY33*f_CoMC01</f>
        <v>0</v>
      </c>
      <c r="BZ33" s="300">
        <f ca="1">'Profile before CoM'!BZ33*f_CoMC01</f>
        <v>0</v>
      </c>
      <c r="CA33" s="300">
        <f ca="1">'Profile before CoM'!CA33*f_CoMC01</f>
        <v>0</v>
      </c>
      <c r="CB33" s="300">
        <f ca="1">'Profile before CoM'!CB33*f_CoMC01</f>
        <v>0</v>
      </c>
      <c r="CC33" s="300">
        <f ca="1">'Profile before CoM'!CC33*f_CoMC01</f>
        <v>0</v>
      </c>
      <c r="CD33" s="300">
        <f ca="1">'Profile before CoM'!CD33*f_CoMC01</f>
        <v>0</v>
      </c>
      <c r="CE33" s="300">
        <f ca="1">'Profile before CoM'!CE33*f_CoMC01</f>
        <v>0</v>
      </c>
      <c r="CF33" s="300">
        <f ca="1">'Profile before CoM'!CF33*f_CoMC01</f>
        <v>0</v>
      </c>
      <c r="CG33" s="300">
        <f ca="1">'Profile before CoM'!CG33*f_CoMC01</f>
        <v>0</v>
      </c>
      <c r="CH33" s="300">
        <f ca="1">'Profile before CoM'!CH33*f_CoMC01</f>
        <v>0</v>
      </c>
      <c r="CI33" s="300">
        <f ca="1">'Profile before CoM'!CI33*f_CoMC01</f>
        <v>0</v>
      </c>
      <c r="CJ33" s="300">
        <f ca="1">'Profile before CoM'!CJ33*f_CoMC01</f>
        <v>0</v>
      </c>
      <c r="CK33" s="300">
        <f ca="1">'Profile before CoM'!CK33*f_CoMC01</f>
        <v>0</v>
      </c>
      <c r="CL33" s="300">
        <f ca="1">'Profile before CoM'!CL33*f_CoMC01</f>
        <v>0</v>
      </c>
      <c r="CM33" s="300">
        <f ca="1">'Profile before CoM'!CM33*f_CoMC01</f>
        <v>0</v>
      </c>
      <c r="CN33" s="300">
        <f ca="1">'Profile before CoM'!CN33*f_CoMC01</f>
        <v>0</v>
      </c>
      <c r="CO33" s="300">
        <f ca="1">'Profile before CoM'!CO33*f_CoMC01</f>
        <v>0</v>
      </c>
      <c r="CP33" s="300">
        <f ca="1">'Profile before CoM'!CP33*f_CoMC01</f>
        <v>0</v>
      </c>
      <c r="CQ33" s="300">
        <f ca="1">'Profile before CoM'!CQ33*f_CoMC01</f>
        <v>0</v>
      </c>
      <c r="CR33" s="300">
        <f ca="1">'Profile before CoM'!CR33*f_CoMC01</f>
        <v>0</v>
      </c>
      <c r="CS33" s="300">
        <f ca="1">'Profile before CoM'!CS33*f_CoMC01</f>
        <v>0</v>
      </c>
      <c r="CT33" s="300">
        <f ca="1">'Profile before CoM'!CT33*f_CoMC01</f>
        <v>0</v>
      </c>
      <c r="CU33" s="300">
        <f ca="1">'Profile before CoM'!CU33*f_CoMC01</f>
        <v>0</v>
      </c>
      <c r="CV33" s="300">
        <f ca="1">'Profile before CoM'!CV33*f_CoMC01</f>
        <v>0</v>
      </c>
      <c r="CW33" s="300">
        <f ca="1">'Profile before CoM'!CW33*f_CoMC01</f>
        <v>0</v>
      </c>
      <c r="CX33" s="300">
        <f ca="1">'Profile before CoM'!CX33*f_CoMC01</f>
        <v>0</v>
      </c>
      <c r="CY33" s="300">
        <f ca="1">'Profile before CoM'!CY33*f_CoMC01</f>
        <v>0</v>
      </c>
      <c r="CZ33" s="300">
        <f ca="1">'Profile before CoM'!CZ33*f_CoMC01</f>
        <v>0</v>
      </c>
      <c r="DA33" s="300">
        <f ca="1">'Profile before CoM'!DA33*f_CoMC01</f>
        <v>0</v>
      </c>
      <c r="DB33" s="300">
        <f ca="1">'Profile before CoM'!DB33*f_CoMC01</f>
        <v>0</v>
      </c>
      <c r="DC33" s="300">
        <f ca="1">'Profile before CoM'!DC33*f_CoMC01</f>
        <v>0</v>
      </c>
      <c r="DD33" s="300">
        <f ca="1">'Profile before CoM'!DD33*f_CoMC01</f>
        <v>0</v>
      </c>
      <c r="DE33" s="300">
        <f ca="1">'Profile before CoM'!DE33*f_CoMC01</f>
        <v>0</v>
      </c>
      <c r="DF33" s="300">
        <f ca="1">'Profile before CoM'!DF33*f_CoMC01</f>
        <v>0</v>
      </c>
      <c r="DG33" s="300">
        <f ca="1">'Profile before CoM'!DG33*f_CoMC01</f>
        <v>0</v>
      </c>
      <c r="DH33" s="300">
        <f ca="1">'Profile before CoM'!DH33*f_CoMC01</f>
        <v>0</v>
      </c>
      <c r="DI33" s="300">
        <f ca="1">'Profile before CoM'!DI33*f_CoMC01</f>
        <v>0</v>
      </c>
      <c r="DJ33" s="300">
        <f ca="1">'Profile before CoM'!DJ33*f_CoMC01</f>
        <v>0</v>
      </c>
      <c r="DK33" s="300">
        <f ca="1">'Profile before CoM'!DK33*f_CoMC01</f>
        <v>0</v>
      </c>
      <c r="DL33" s="300">
        <f ca="1">'Profile before CoM'!DL33*f_CoMC01</f>
        <v>0</v>
      </c>
      <c r="DM33" s="300">
        <f ca="1">'Profile before CoM'!DM33*f_CoMC01</f>
        <v>0</v>
      </c>
      <c r="DN33" s="300">
        <f ca="1">'Profile before CoM'!DN33*f_CoMC01</f>
        <v>0</v>
      </c>
      <c r="DO33" s="300">
        <f ca="1">'Profile before CoM'!DO33*f_CoMC01</f>
        <v>0</v>
      </c>
      <c r="DP33" s="300">
        <f ca="1">'Profile before CoM'!DP33*f_CoMC01</f>
        <v>0</v>
      </c>
      <c r="DQ33" s="300">
        <f ca="1">'Profile before CoM'!DQ33*f_CoMC01</f>
        <v>0</v>
      </c>
      <c r="DR33" s="300">
        <f ca="1">'Profile before CoM'!DR33*f_CoMC01</f>
        <v>0</v>
      </c>
      <c r="DS33" s="300">
        <f ca="1">'Profile before CoM'!DS33*f_CoMC01</f>
        <v>0</v>
      </c>
      <c r="DT33" s="300">
        <f ca="1">'Profile before CoM'!DT33*f_CoMC01</f>
        <v>0</v>
      </c>
      <c r="DU33" s="300">
        <f ca="1">'Profile before CoM'!DU33*f_CoMC01</f>
        <v>0</v>
      </c>
      <c r="DV33" s="300">
        <f ca="1">'Profile before CoM'!DV33*f_CoMC01</f>
        <v>0</v>
      </c>
      <c r="DW33" s="300">
        <f ca="1">'Profile before CoM'!DW33*f_CoMC01</f>
        <v>0</v>
      </c>
      <c r="DX33" s="300">
        <f ca="1">'Profile before CoM'!DX33*f_CoMC01</f>
        <v>0</v>
      </c>
      <c r="DY33" s="300">
        <f ca="1">'Profile before CoM'!DY33*f_CoMC01</f>
        <v>0</v>
      </c>
      <c r="DZ33" s="300">
        <f ca="1">'Profile before CoM'!DZ33*f_CoMC01</f>
        <v>0</v>
      </c>
      <c r="EA33" s="300">
        <f ca="1">'Profile before CoM'!EA33*f_CoMC01</f>
        <v>0</v>
      </c>
      <c r="EB33" s="300">
        <f ca="1">'Profile before CoM'!EB33*f_CoMC01</f>
        <v>0</v>
      </c>
      <c r="EC33" s="300">
        <f ca="1">'Profile before CoM'!EC33*f_CoMC01</f>
        <v>0</v>
      </c>
      <c r="ED33" s="300">
        <f ca="1">'Profile before CoM'!ED33*f_CoMC01</f>
        <v>0</v>
      </c>
      <c r="EE33" s="300">
        <f ca="1">'Profile before CoM'!EE33*f_CoMC01</f>
        <v>0</v>
      </c>
      <c r="EF33" s="300">
        <f ca="1">'Profile before CoM'!EF33*f_CoMC01</f>
        <v>0</v>
      </c>
      <c r="EG33" s="300">
        <f ca="1">'Profile before CoM'!EG33*f_CoMC01</f>
        <v>0</v>
      </c>
      <c r="EH33" s="300">
        <f ca="1">'Profile before CoM'!EH33*f_CoMC01</f>
        <v>0</v>
      </c>
      <c r="EI33" s="300">
        <f ca="1">'Profile before CoM'!EI33*f_CoMC01</f>
        <v>0</v>
      </c>
      <c r="EJ33" s="300">
        <f ca="1">'Profile before CoM'!EJ33*f_CoMC01</f>
        <v>0</v>
      </c>
      <c r="EK33" s="300">
        <f ca="1">'Profile before CoM'!EK33*f_CoMC01</f>
        <v>0</v>
      </c>
      <c r="EL33" s="300">
        <f ca="1">'Profile before CoM'!EL33*f_CoMC01</f>
        <v>0</v>
      </c>
      <c r="EM33" s="300">
        <f ca="1">'Profile before CoM'!EM33*f_CoMC01</f>
        <v>0</v>
      </c>
      <c r="EN33" s="300">
        <f ca="1">'Profile before CoM'!EN33*f_CoMC01</f>
        <v>0</v>
      </c>
      <c r="EO33" s="300">
        <f ca="1">'Profile before CoM'!EO33*f_CoMC01</f>
        <v>0</v>
      </c>
      <c r="EP33" s="300">
        <f ca="1">'Profile before CoM'!EP33*f_CoMC01</f>
        <v>0</v>
      </c>
      <c r="EQ33" s="300">
        <f ca="1">'Profile before CoM'!EQ33*f_CoMC01</f>
        <v>0</v>
      </c>
      <c r="ER33" s="300">
        <f ca="1">'Profile before CoM'!ER33*f_CoMC01</f>
        <v>0</v>
      </c>
      <c r="ES33" s="300">
        <f ca="1">'Profile before CoM'!ES33*f_CoMC01</f>
        <v>0</v>
      </c>
      <c r="ET33" s="300">
        <f ca="1">'Profile before CoM'!ET33*f_CoMC01</f>
        <v>0</v>
      </c>
      <c r="EU33" s="300">
        <f ca="1">'Profile before CoM'!EU33*f_CoMC01</f>
        <v>0</v>
      </c>
      <c r="EV33" s="300">
        <f ca="1">'Profile before CoM'!EV33*f_CoMC01</f>
        <v>0</v>
      </c>
      <c r="EW33" s="300">
        <f ca="1">'Profile before CoM'!EW33*f_CoMC01</f>
        <v>0</v>
      </c>
      <c r="EX33" s="300">
        <f ca="1">'Profile before CoM'!EX33*f_CoMC01</f>
        <v>0</v>
      </c>
      <c r="EY33" s="612"/>
      <c r="EZ33" s="757" t="str">
        <f>'Main Input'!EZ33</f>
        <v>RPI</v>
      </c>
      <c r="FA33" s="757" t="str">
        <f>'Main Input'!FA33</f>
        <v>N/A</v>
      </c>
      <c r="FB33" s="766">
        <f>'Main Input'!FB33</f>
        <v>0</v>
      </c>
      <c r="FC33" s="766" t="str">
        <f>'Main Input'!FC33</f>
        <v>IT Solutions</v>
      </c>
      <c r="FD33" s="766" t="str">
        <f>'Main Input'!FD33</f>
        <v>Managed Services</v>
      </c>
      <c r="FE33" s="757" t="str">
        <f>'Main Input'!FE33</f>
        <v>Opex</v>
      </c>
      <c r="FF33" s="757" t="str">
        <f>'Main Input'!FF33</f>
        <v>ContractAccrual</v>
      </c>
      <c r="FG33" s="757" t="str">
        <f>'Main Input'!FG33</f>
        <v>Expense</v>
      </c>
      <c r="FH33" s="767" t="str">
        <f>'Main Input'!FH33</f>
        <v>A</v>
      </c>
      <c r="FI33" s="768">
        <f>'Main Input'!FI33</f>
        <v>0.22</v>
      </c>
      <c r="FJ33" s="768">
        <f>'Main Input'!FJ33</f>
        <v>0</v>
      </c>
      <c r="FK33" s="612"/>
      <c r="FL33" s="531">
        <f t="shared" si="29"/>
        <v>0</v>
      </c>
      <c r="FM33" s="86"/>
      <c r="FN33" s="612"/>
    </row>
    <row r="34" spans="1:170" s="558" customFormat="1" ht="12.75" customHeight="1">
      <c r="A34" s="750" t="str">
        <f>'Main Input'!A34</f>
        <v>MTB</v>
      </c>
      <c r="B34" s="762" t="str">
        <f>'Main Input'!B34</f>
        <v>Field Maintenance Service</v>
      </c>
      <c r="C34" s="762" t="str">
        <f>'Main Input'!C34</f>
        <v>Third Party</v>
      </c>
      <c r="D34" s="762" t="str">
        <f>'Main Input'!D34</f>
        <v>TRF</v>
      </c>
      <c r="E34" s="762" t="str">
        <f>'Main Input'!E34</f>
        <v>Data Centre Project Support - Transition</v>
      </c>
      <c r="F34" s="753" t="str">
        <f>'Main Input'!F34</f>
        <v>direct</v>
      </c>
      <c r="G34" s="753" t="str">
        <f>'Main Input'!G34</f>
        <v>Person</v>
      </c>
      <c r="H34" s="753">
        <f>'Main Input'!H34</f>
        <v>0</v>
      </c>
      <c r="I34" s="753">
        <f>'Main Input'!I34</f>
        <v>0</v>
      </c>
      <c r="J34" s="753">
        <f>'Main Input'!J34</f>
        <v>0</v>
      </c>
      <c r="K34" s="753" t="str">
        <f>'Main Input'!K34</f>
        <v>FJS</v>
      </c>
      <c r="L34" s="753" t="str">
        <f>'Main Input'!L34</f>
        <v>pTran</v>
      </c>
      <c r="M34" s="753">
        <f>'Main Input'!M34</f>
        <v>0</v>
      </c>
      <c r="N34" s="753">
        <f>'Main Input'!N34</f>
        <v>0</v>
      </c>
      <c r="O34" s="753" t="str">
        <f>'Main Input'!O34</f>
        <v>SPAIN</v>
      </c>
      <c r="P34" s="753">
        <f>'Main Input'!P34</f>
        <v>284</v>
      </c>
      <c r="Q34" s="753" t="str">
        <f>'Main Input'!Q34</f>
        <v>EUR</v>
      </c>
      <c r="R34" s="753" t="str">
        <f>'Main Input'!R34</f>
        <v>EMEA</v>
      </c>
      <c r="S34" s="753" t="str">
        <f>'Main Input'!S34</f>
        <v>Local</v>
      </c>
      <c r="T34" s="753">
        <f>'Main Input'!T34</f>
        <v>0</v>
      </c>
      <c r="U34" s="753">
        <f>'Main Input'!U34</f>
        <v>0</v>
      </c>
      <c r="V34" s="753" t="str">
        <f>'Main Input'!V34</f>
        <v>3_ATP</v>
      </c>
      <c r="W34" s="753">
        <f>'Main Input'!W34</f>
        <v>0</v>
      </c>
      <c r="X34" s="753">
        <f>'Main Input'!X34</f>
        <v>0</v>
      </c>
      <c r="Y34" s="753">
        <f>'Main Input'!Y34</f>
        <v>0</v>
      </c>
      <c r="Z34" s="753">
        <f>'Main Input'!Z34</f>
        <v>0</v>
      </c>
      <c r="AA34" s="753">
        <f>'Main Input'!AA34</f>
        <v>0</v>
      </c>
      <c r="AB34" s="763">
        <f>'Main Input'!AB34</f>
        <v>0</v>
      </c>
      <c r="AC34" s="763" t="str">
        <f>'Main Input'!AC34</f>
        <v>Days</v>
      </c>
      <c r="AD34" s="764">
        <f>'Main Input'!AD34</f>
        <v>108</v>
      </c>
      <c r="AE34" s="765">
        <f t="shared" ca="1" si="28"/>
        <v>41076.644413894297</v>
      </c>
      <c r="AF34" s="299">
        <f ca="1">'Profile before CoM'!AF34*f_CoMC01</f>
        <v>0</v>
      </c>
      <c r="AG34" s="300">
        <f ca="1">'Profile before CoM'!AG34*f_CoMC01</f>
        <v>0</v>
      </c>
      <c r="AH34" s="300">
        <f ca="1">'Profile before CoM'!AH34*f_CoMC01</f>
        <v>0</v>
      </c>
      <c r="AI34" s="300">
        <f ca="1">'Profile before CoM'!AI34*f_CoMC01</f>
        <v>0</v>
      </c>
      <c r="AJ34" s="300">
        <f ca="1">'Profile before CoM'!AJ34*f_CoMC01</f>
        <v>0</v>
      </c>
      <c r="AK34" s="300">
        <f ca="1">'Profile before CoM'!AK34*f_CoMC01</f>
        <v>0</v>
      </c>
      <c r="AL34" s="300">
        <f ca="1">'Profile before CoM'!AL34*f_CoMC01</f>
        <v>0</v>
      </c>
      <c r="AM34" s="300">
        <f ca="1">'Profile before CoM'!AM34*f_CoMC01</f>
        <v>41076.644413894297</v>
      </c>
      <c r="AN34" s="300">
        <f ca="1">'Profile before CoM'!AN34*f_CoMC01</f>
        <v>0</v>
      </c>
      <c r="AO34" s="300">
        <f ca="1">'Profile before CoM'!AO34*f_CoMC01</f>
        <v>0</v>
      </c>
      <c r="AP34" s="300">
        <f ca="1">'Profile before CoM'!AP34*f_CoMC01</f>
        <v>0</v>
      </c>
      <c r="AQ34" s="300">
        <f ca="1">'Profile before CoM'!AQ34*f_CoMC01</f>
        <v>0</v>
      </c>
      <c r="AR34" s="300">
        <f ca="1">'Profile before CoM'!AR34*f_CoMC01</f>
        <v>0</v>
      </c>
      <c r="AS34" s="300">
        <f ca="1">'Profile before CoM'!AS34*f_CoMC01</f>
        <v>0</v>
      </c>
      <c r="AT34" s="300">
        <f ca="1">'Profile before CoM'!AT34*f_CoMC01</f>
        <v>0</v>
      </c>
      <c r="AU34" s="300">
        <f ca="1">'Profile before CoM'!AU34*f_CoMC01</f>
        <v>0</v>
      </c>
      <c r="AV34" s="300">
        <f ca="1">'Profile before CoM'!AV34*f_CoMC01</f>
        <v>0</v>
      </c>
      <c r="AW34" s="300">
        <f ca="1">'Profile before CoM'!AW34*f_CoMC01</f>
        <v>0</v>
      </c>
      <c r="AX34" s="300">
        <f ca="1">'Profile before CoM'!AX34*f_CoMC01</f>
        <v>0</v>
      </c>
      <c r="AY34" s="300">
        <f ca="1">'Profile before CoM'!AY34*f_CoMC01</f>
        <v>0</v>
      </c>
      <c r="AZ34" s="300">
        <f ca="1">'Profile before CoM'!AZ34*f_CoMC01</f>
        <v>0</v>
      </c>
      <c r="BA34" s="300">
        <f ca="1">'Profile before CoM'!BA34*f_CoMC01</f>
        <v>0</v>
      </c>
      <c r="BB34" s="300">
        <f ca="1">'Profile before CoM'!BB34*f_CoMC01</f>
        <v>0</v>
      </c>
      <c r="BC34" s="300">
        <f ca="1">'Profile before CoM'!BC34*f_CoMC01</f>
        <v>0</v>
      </c>
      <c r="BD34" s="300">
        <f ca="1">'Profile before CoM'!BD34*f_CoMC01</f>
        <v>0</v>
      </c>
      <c r="BE34" s="300">
        <f ca="1">'Profile before CoM'!BE34*f_CoMC01</f>
        <v>0</v>
      </c>
      <c r="BF34" s="300">
        <f ca="1">'Profile before CoM'!BF34*f_CoMC01</f>
        <v>0</v>
      </c>
      <c r="BG34" s="300">
        <f ca="1">'Profile before CoM'!BG34*f_CoMC01</f>
        <v>0</v>
      </c>
      <c r="BH34" s="300">
        <f ca="1">'Profile before CoM'!BH34*f_CoMC01</f>
        <v>0</v>
      </c>
      <c r="BI34" s="300">
        <f ca="1">'Profile before CoM'!BI34*f_CoMC01</f>
        <v>0</v>
      </c>
      <c r="BJ34" s="300">
        <f ca="1">'Profile before CoM'!BJ34*f_CoMC01</f>
        <v>0</v>
      </c>
      <c r="BK34" s="300">
        <f ca="1">'Profile before CoM'!BK34*f_CoMC01</f>
        <v>0</v>
      </c>
      <c r="BL34" s="300">
        <f ca="1">'Profile before CoM'!BL34*f_CoMC01</f>
        <v>0</v>
      </c>
      <c r="BM34" s="300">
        <f ca="1">'Profile before CoM'!BM34*f_CoMC01</f>
        <v>0</v>
      </c>
      <c r="BN34" s="300">
        <f ca="1">'Profile before CoM'!BN34*f_CoMC01</f>
        <v>0</v>
      </c>
      <c r="BO34" s="300">
        <f ca="1">'Profile before CoM'!BO34*f_CoMC01</f>
        <v>0</v>
      </c>
      <c r="BP34" s="300">
        <f ca="1">'Profile before CoM'!BP34*f_CoMC01</f>
        <v>0</v>
      </c>
      <c r="BQ34" s="300">
        <f ca="1">'Profile before CoM'!BQ34*f_CoMC01</f>
        <v>0</v>
      </c>
      <c r="BR34" s="300">
        <f ca="1">'Profile before CoM'!BR34*f_CoMC01</f>
        <v>0</v>
      </c>
      <c r="BS34" s="300">
        <f ca="1">'Profile before CoM'!BS34*f_CoMC01</f>
        <v>0</v>
      </c>
      <c r="BT34" s="300">
        <f ca="1">'Profile before CoM'!BT34*f_CoMC01</f>
        <v>0</v>
      </c>
      <c r="BU34" s="300">
        <f ca="1">'Profile before CoM'!BU34*f_CoMC01</f>
        <v>0</v>
      </c>
      <c r="BV34" s="300">
        <f ca="1">'Profile before CoM'!BV34*f_CoMC01</f>
        <v>0</v>
      </c>
      <c r="BW34" s="300">
        <f ca="1">'Profile before CoM'!BW34*f_CoMC01</f>
        <v>0</v>
      </c>
      <c r="BX34" s="300">
        <f ca="1">'Profile before CoM'!BX34*f_CoMC01</f>
        <v>0</v>
      </c>
      <c r="BY34" s="300">
        <f ca="1">'Profile before CoM'!BY34*f_CoMC01</f>
        <v>0</v>
      </c>
      <c r="BZ34" s="300">
        <f ca="1">'Profile before CoM'!BZ34*f_CoMC01</f>
        <v>0</v>
      </c>
      <c r="CA34" s="300">
        <f ca="1">'Profile before CoM'!CA34*f_CoMC01</f>
        <v>0</v>
      </c>
      <c r="CB34" s="300">
        <f ca="1">'Profile before CoM'!CB34*f_CoMC01</f>
        <v>0</v>
      </c>
      <c r="CC34" s="300">
        <f ca="1">'Profile before CoM'!CC34*f_CoMC01</f>
        <v>0</v>
      </c>
      <c r="CD34" s="300">
        <f ca="1">'Profile before CoM'!CD34*f_CoMC01</f>
        <v>0</v>
      </c>
      <c r="CE34" s="300">
        <f ca="1">'Profile before CoM'!CE34*f_CoMC01</f>
        <v>0</v>
      </c>
      <c r="CF34" s="300">
        <f ca="1">'Profile before CoM'!CF34*f_CoMC01</f>
        <v>0</v>
      </c>
      <c r="CG34" s="300">
        <f ca="1">'Profile before CoM'!CG34*f_CoMC01</f>
        <v>0</v>
      </c>
      <c r="CH34" s="300">
        <f ca="1">'Profile before CoM'!CH34*f_CoMC01</f>
        <v>0</v>
      </c>
      <c r="CI34" s="300">
        <f ca="1">'Profile before CoM'!CI34*f_CoMC01</f>
        <v>0</v>
      </c>
      <c r="CJ34" s="300">
        <f ca="1">'Profile before CoM'!CJ34*f_CoMC01</f>
        <v>0</v>
      </c>
      <c r="CK34" s="300">
        <f ca="1">'Profile before CoM'!CK34*f_CoMC01</f>
        <v>0</v>
      </c>
      <c r="CL34" s="300">
        <f ca="1">'Profile before CoM'!CL34*f_CoMC01</f>
        <v>0</v>
      </c>
      <c r="CM34" s="300">
        <f ca="1">'Profile before CoM'!CM34*f_CoMC01</f>
        <v>0</v>
      </c>
      <c r="CN34" s="300">
        <f ca="1">'Profile before CoM'!CN34*f_CoMC01</f>
        <v>0</v>
      </c>
      <c r="CO34" s="300">
        <f ca="1">'Profile before CoM'!CO34*f_CoMC01</f>
        <v>0</v>
      </c>
      <c r="CP34" s="300">
        <f ca="1">'Profile before CoM'!CP34*f_CoMC01</f>
        <v>0</v>
      </c>
      <c r="CQ34" s="300">
        <f ca="1">'Profile before CoM'!CQ34*f_CoMC01</f>
        <v>0</v>
      </c>
      <c r="CR34" s="300">
        <f ca="1">'Profile before CoM'!CR34*f_CoMC01</f>
        <v>0</v>
      </c>
      <c r="CS34" s="300">
        <f ca="1">'Profile before CoM'!CS34*f_CoMC01</f>
        <v>0</v>
      </c>
      <c r="CT34" s="300">
        <f ca="1">'Profile before CoM'!CT34*f_CoMC01</f>
        <v>0</v>
      </c>
      <c r="CU34" s="300">
        <f ca="1">'Profile before CoM'!CU34*f_CoMC01</f>
        <v>0</v>
      </c>
      <c r="CV34" s="300">
        <f ca="1">'Profile before CoM'!CV34*f_CoMC01</f>
        <v>0</v>
      </c>
      <c r="CW34" s="300">
        <f ca="1">'Profile before CoM'!CW34*f_CoMC01</f>
        <v>0</v>
      </c>
      <c r="CX34" s="300">
        <f ca="1">'Profile before CoM'!CX34*f_CoMC01</f>
        <v>0</v>
      </c>
      <c r="CY34" s="300">
        <f ca="1">'Profile before CoM'!CY34*f_CoMC01</f>
        <v>0</v>
      </c>
      <c r="CZ34" s="300">
        <f ca="1">'Profile before CoM'!CZ34*f_CoMC01</f>
        <v>0</v>
      </c>
      <c r="DA34" s="300">
        <f ca="1">'Profile before CoM'!DA34*f_CoMC01</f>
        <v>0</v>
      </c>
      <c r="DB34" s="300">
        <f ca="1">'Profile before CoM'!DB34*f_CoMC01</f>
        <v>0</v>
      </c>
      <c r="DC34" s="300">
        <f ca="1">'Profile before CoM'!DC34*f_CoMC01</f>
        <v>0</v>
      </c>
      <c r="DD34" s="300">
        <f ca="1">'Profile before CoM'!DD34*f_CoMC01</f>
        <v>0</v>
      </c>
      <c r="DE34" s="300">
        <f ca="1">'Profile before CoM'!DE34*f_CoMC01</f>
        <v>0</v>
      </c>
      <c r="DF34" s="300">
        <f ca="1">'Profile before CoM'!DF34*f_CoMC01</f>
        <v>0</v>
      </c>
      <c r="DG34" s="300">
        <f ca="1">'Profile before CoM'!DG34*f_CoMC01</f>
        <v>0</v>
      </c>
      <c r="DH34" s="300">
        <f ca="1">'Profile before CoM'!DH34*f_CoMC01</f>
        <v>0</v>
      </c>
      <c r="DI34" s="300">
        <f ca="1">'Profile before CoM'!DI34*f_CoMC01</f>
        <v>0</v>
      </c>
      <c r="DJ34" s="300">
        <f ca="1">'Profile before CoM'!DJ34*f_CoMC01</f>
        <v>0</v>
      </c>
      <c r="DK34" s="300">
        <f ca="1">'Profile before CoM'!DK34*f_CoMC01</f>
        <v>0</v>
      </c>
      <c r="DL34" s="300">
        <f ca="1">'Profile before CoM'!DL34*f_CoMC01</f>
        <v>0</v>
      </c>
      <c r="DM34" s="300">
        <f ca="1">'Profile before CoM'!DM34*f_CoMC01</f>
        <v>0</v>
      </c>
      <c r="DN34" s="300">
        <f ca="1">'Profile before CoM'!DN34*f_CoMC01</f>
        <v>0</v>
      </c>
      <c r="DO34" s="300">
        <f ca="1">'Profile before CoM'!DO34*f_CoMC01</f>
        <v>0</v>
      </c>
      <c r="DP34" s="300">
        <f ca="1">'Profile before CoM'!DP34*f_CoMC01</f>
        <v>0</v>
      </c>
      <c r="DQ34" s="300">
        <f ca="1">'Profile before CoM'!DQ34*f_CoMC01</f>
        <v>0</v>
      </c>
      <c r="DR34" s="300">
        <f ca="1">'Profile before CoM'!DR34*f_CoMC01</f>
        <v>0</v>
      </c>
      <c r="DS34" s="300">
        <f ca="1">'Profile before CoM'!DS34*f_CoMC01</f>
        <v>0</v>
      </c>
      <c r="DT34" s="300">
        <f ca="1">'Profile before CoM'!DT34*f_CoMC01</f>
        <v>0</v>
      </c>
      <c r="DU34" s="300">
        <f ca="1">'Profile before CoM'!DU34*f_CoMC01</f>
        <v>0</v>
      </c>
      <c r="DV34" s="300">
        <f ca="1">'Profile before CoM'!DV34*f_CoMC01</f>
        <v>0</v>
      </c>
      <c r="DW34" s="300">
        <f ca="1">'Profile before CoM'!DW34*f_CoMC01</f>
        <v>0</v>
      </c>
      <c r="DX34" s="300">
        <f ca="1">'Profile before CoM'!DX34*f_CoMC01</f>
        <v>0</v>
      </c>
      <c r="DY34" s="300">
        <f ca="1">'Profile before CoM'!DY34*f_CoMC01</f>
        <v>0</v>
      </c>
      <c r="DZ34" s="300">
        <f ca="1">'Profile before CoM'!DZ34*f_CoMC01</f>
        <v>0</v>
      </c>
      <c r="EA34" s="300">
        <f ca="1">'Profile before CoM'!EA34*f_CoMC01</f>
        <v>0</v>
      </c>
      <c r="EB34" s="300">
        <f ca="1">'Profile before CoM'!EB34*f_CoMC01</f>
        <v>0</v>
      </c>
      <c r="EC34" s="300">
        <f ca="1">'Profile before CoM'!EC34*f_CoMC01</f>
        <v>0</v>
      </c>
      <c r="ED34" s="300">
        <f ca="1">'Profile before CoM'!ED34*f_CoMC01</f>
        <v>0</v>
      </c>
      <c r="EE34" s="300">
        <f ca="1">'Profile before CoM'!EE34*f_CoMC01</f>
        <v>0</v>
      </c>
      <c r="EF34" s="300">
        <f ca="1">'Profile before CoM'!EF34*f_CoMC01</f>
        <v>0</v>
      </c>
      <c r="EG34" s="300">
        <f ca="1">'Profile before CoM'!EG34*f_CoMC01</f>
        <v>0</v>
      </c>
      <c r="EH34" s="300">
        <f ca="1">'Profile before CoM'!EH34*f_CoMC01</f>
        <v>0</v>
      </c>
      <c r="EI34" s="300">
        <f ca="1">'Profile before CoM'!EI34*f_CoMC01</f>
        <v>0</v>
      </c>
      <c r="EJ34" s="300">
        <f ca="1">'Profile before CoM'!EJ34*f_CoMC01</f>
        <v>0</v>
      </c>
      <c r="EK34" s="300">
        <f ca="1">'Profile before CoM'!EK34*f_CoMC01</f>
        <v>0</v>
      </c>
      <c r="EL34" s="300">
        <f ca="1">'Profile before CoM'!EL34*f_CoMC01</f>
        <v>0</v>
      </c>
      <c r="EM34" s="300">
        <f ca="1">'Profile before CoM'!EM34*f_CoMC01</f>
        <v>0</v>
      </c>
      <c r="EN34" s="300">
        <f ca="1">'Profile before CoM'!EN34*f_CoMC01</f>
        <v>0</v>
      </c>
      <c r="EO34" s="300">
        <f ca="1">'Profile before CoM'!EO34*f_CoMC01</f>
        <v>0</v>
      </c>
      <c r="EP34" s="300">
        <f ca="1">'Profile before CoM'!EP34*f_CoMC01</f>
        <v>0</v>
      </c>
      <c r="EQ34" s="300">
        <f ca="1">'Profile before CoM'!EQ34*f_CoMC01</f>
        <v>0</v>
      </c>
      <c r="ER34" s="300">
        <f ca="1">'Profile before CoM'!ER34*f_CoMC01</f>
        <v>0</v>
      </c>
      <c r="ES34" s="300">
        <f ca="1">'Profile before CoM'!ES34*f_CoMC01</f>
        <v>0</v>
      </c>
      <c r="ET34" s="300">
        <f ca="1">'Profile before CoM'!ET34*f_CoMC01</f>
        <v>0</v>
      </c>
      <c r="EU34" s="300">
        <f ca="1">'Profile before CoM'!EU34*f_CoMC01</f>
        <v>0</v>
      </c>
      <c r="EV34" s="300">
        <f ca="1">'Profile before CoM'!EV34*f_CoMC01</f>
        <v>0</v>
      </c>
      <c r="EW34" s="300">
        <f ca="1">'Profile before CoM'!EW34*f_CoMC01</f>
        <v>0</v>
      </c>
      <c r="EX34" s="300">
        <f ca="1">'Profile before CoM'!EX34*f_CoMC01</f>
        <v>0</v>
      </c>
      <c r="EY34" s="612"/>
      <c r="EZ34" s="757" t="str">
        <f>'Main Input'!EZ34</f>
        <v>RPI</v>
      </c>
      <c r="FA34" s="757" t="str">
        <f>'Main Input'!FA34</f>
        <v>N/A</v>
      </c>
      <c r="FB34" s="766">
        <f>'Main Input'!FB34</f>
        <v>0</v>
      </c>
      <c r="FC34" s="766" t="str">
        <f>'Main Input'!FC34</f>
        <v>IT Solutions</v>
      </c>
      <c r="FD34" s="766" t="str">
        <f>'Main Input'!FD34</f>
        <v>Managed Services</v>
      </c>
      <c r="FE34" s="757" t="str">
        <f>'Main Input'!FE34</f>
        <v>Opex</v>
      </c>
      <c r="FF34" s="757" t="str">
        <f>'Main Input'!FF34</f>
        <v>ContractAccrual</v>
      </c>
      <c r="FG34" s="757" t="str">
        <f>'Main Input'!FG34</f>
        <v>Expense</v>
      </c>
      <c r="FH34" s="767" t="str">
        <f>'Main Input'!FH34</f>
        <v>A</v>
      </c>
      <c r="FI34" s="768">
        <f>'Main Input'!FI34</f>
        <v>0.22</v>
      </c>
      <c r="FJ34" s="768">
        <f>'Main Input'!FJ34</f>
        <v>0</v>
      </c>
      <c r="FK34" s="612"/>
      <c r="FL34" s="531">
        <f t="shared" si="29"/>
        <v>0</v>
      </c>
      <c r="FM34" s="86"/>
      <c r="FN34" s="612"/>
    </row>
    <row r="35" spans="1:170" ht="12.75" customHeight="1">
      <c r="A35" s="750" t="str">
        <f>'Main Input'!A35</f>
        <v>MTB</v>
      </c>
      <c r="B35" s="762" t="str">
        <f>'Main Input'!B35</f>
        <v>Business Unit</v>
      </c>
      <c r="C35" s="762" t="str">
        <f>'Main Input'!C35</f>
        <v>Labour</v>
      </c>
      <c r="D35" s="762" t="str">
        <f>'Main Input'!D35</f>
        <v>TRF</v>
      </c>
      <c r="E35" s="762" t="str">
        <f>'Main Input'!E35</f>
        <v>EM Project Manager - Transition</v>
      </c>
      <c r="F35" s="753" t="str">
        <f>'Main Input'!F35</f>
        <v>direct</v>
      </c>
      <c r="G35" s="753" t="str">
        <f>'Main Input'!G35</f>
        <v>Person</v>
      </c>
      <c r="H35" s="753">
        <f>'Main Input'!H35</f>
        <v>0</v>
      </c>
      <c r="I35" s="753">
        <f>'Main Input'!I35</f>
        <v>0</v>
      </c>
      <c r="J35" s="753">
        <f>'Main Input'!J35</f>
        <v>0</v>
      </c>
      <c r="K35" s="753" t="str">
        <f>'Main Input'!K35</f>
        <v>FJS</v>
      </c>
      <c r="L35" s="753" t="str">
        <f>'Main Input'!L35</f>
        <v>pTran</v>
      </c>
      <c r="M35" s="753">
        <f>'Main Input'!M35</f>
        <v>0</v>
      </c>
      <c r="N35" s="753">
        <f>'Main Input'!N35</f>
        <v>0</v>
      </c>
      <c r="O35" s="753" t="str">
        <f>'Main Input'!O35</f>
        <v>SPAIN</v>
      </c>
      <c r="P35" s="753">
        <f>'Main Input'!P35</f>
        <v>398</v>
      </c>
      <c r="Q35" s="753" t="str">
        <f>'Main Input'!Q35</f>
        <v>EUR</v>
      </c>
      <c r="R35" s="753" t="str">
        <f>'Main Input'!R35</f>
        <v>EMEA</v>
      </c>
      <c r="S35" s="753" t="str">
        <f>'Main Input'!S35</f>
        <v>Local</v>
      </c>
      <c r="T35" s="753">
        <f>'Main Input'!T35</f>
        <v>0</v>
      </c>
      <c r="U35" s="753">
        <f>'Main Input'!U35</f>
        <v>0</v>
      </c>
      <c r="V35" s="753" t="str">
        <f>'Main Input'!V35</f>
        <v>3_ATP</v>
      </c>
      <c r="W35" s="753">
        <f>'Main Input'!W35</f>
        <v>0</v>
      </c>
      <c r="X35" s="753">
        <f>'Main Input'!X35</f>
        <v>0</v>
      </c>
      <c r="Y35" s="753">
        <f>'Main Input'!Y35</f>
        <v>0</v>
      </c>
      <c r="Z35" s="753">
        <f>'Main Input'!Z35</f>
        <v>0</v>
      </c>
      <c r="AA35" s="753">
        <f>'Main Input'!AA35</f>
        <v>0</v>
      </c>
      <c r="AB35" s="763">
        <f>'Main Input'!AB35</f>
        <v>0</v>
      </c>
      <c r="AC35" s="763" t="str">
        <f>'Main Input'!AC35</f>
        <v>Days</v>
      </c>
      <c r="AD35" s="764">
        <f>'Main Input'!AD35</f>
        <v>108</v>
      </c>
      <c r="AE35" s="765">
        <f t="shared" ca="1" si="28"/>
        <v>57565.156608203972</v>
      </c>
      <c r="AF35" s="299">
        <f ca="1">'Profile before CoM'!AF35*f_CoMC01</f>
        <v>0</v>
      </c>
      <c r="AG35" s="300">
        <f ca="1">'Profile before CoM'!AG35*f_CoMC01</f>
        <v>0</v>
      </c>
      <c r="AH35" s="300">
        <f ca="1">'Profile before CoM'!AH35*f_CoMC01</f>
        <v>0</v>
      </c>
      <c r="AI35" s="300">
        <f ca="1">'Profile before CoM'!AI35*f_CoMC01</f>
        <v>0</v>
      </c>
      <c r="AJ35" s="300">
        <f ca="1">'Profile before CoM'!AJ35*f_CoMC01</f>
        <v>0</v>
      </c>
      <c r="AK35" s="300">
        <f ca="1">'Profile before CoM'!AK35*f_CoMC01</f>
        <v>0</v>
      </c>
      <c r="AL35" s="300">
        <f ca="1">'Profile before CoM'!AL35*f_CoMC01</f>
        <v>0</v>
      </c>
      <c r="AM35" s="300">
        <f ca="1">'Profile before CoM'!AM35*f_CoMC01</f>
        <v>57565.156608203972</v>
      </c>
      <c r="AN35" s="300">
        <f ca="1">'Profile before CoM'!AN35*f_CoMC01</f>
        <v>0</v>
      </c>
      <c r="AO35" s="300">
        <f ca="1">'Profile before CoM'!AO35*f_CoMC01</f>
        <v>0</v>
      </c>
      <c r="AP35" s="300">
        <f ca="1">'Profile before CoM'!AP35*f_CoMC01</f>
        <v>0</v>
      </c>
      <c r="AQ35" s="300">
        <f ca="1">'Profile before CoM'!AQ35*f_CoMC01</f>
        <v>0</v>
      </c>
      <c r="AR35" s="300">
        <f ca="1">'Profile before CoM'!AR35*f_CoMC01</f>
        <v>0</v>
      </c>
      <c r="AS35" s="300">
        <f ca="1">'Profile before CoM'!AS35*f_CoMC01</f>
        <v>0</v>
      </c>
      <c r="AT35" s="300">
        <f ca="1">'Profile before CoM'!AT35*f_CoMC01</f>
        <v>0</v>
      </c>
      <c r="AU35" s="300">
        <f ca="1">'Profile before CoM'!AU35*f_CoMC01</f>
        <v>0</v>
      </c>
      <c r="AV35" s="300">
        <f ca="1">'Profile before CoM'!AV35*f_CoMC01</f>
        <v>0</v>
      </c>
      <c r="AW35" s="300">
        <f ca="1">'Profile before CoM'!AW35*f_CoMC01</f>
        <v>0</v>
      </c>
      <c r="AX35" s="300">
        <f ca="1">'Profile before CoM'!AX35*f_CoMC01</f>
        <v>0</v>
      </c>
      <c r="AY35" s="300">
        <f ca="1">'Profile before CoM'!AY35*f_CoMC01</f>
        <v>0</v>
      </c>
      <c r="AZ35" s="300">
        <f ca="1">'Profile before CoM'!AZ35*f_CoMC01</f>
        <v>0</v>
      </c>
      <c r="BA35" s="300">
        <f ca="1">'Profile before CoM'!BA35*f_CoMC01</f>
        <v>0</v>
      </c>
      <c r="BB35" s="300">
        <f ca="1">'Profile before CoM'!BB35*f_CoMC01</f>
        <v>0</v>
      </c>
      <c r="BC35" s="300">
        <f ca="1">'Profile before CoM'!BC35*f_CoMC01</f>
        <v>0</v>
      </c>
      <c r="BD35" s="300">
        <f ca="1">'Profile before CoM'!BD35*f_CoMC01</f>
        <v>0</v>
      </c>
      <c r="BE35" s="300">
        <f ca="1">'Profile before CoM'!BE35*f_CoMC01</f>
        <v>0</v>
      </c>
      <c r="BF35" s="300">
        <f ca="1">'Profile before CoM'!BF35*f_CoMC01</f>
        <v>0</v>
      </c>
      <c r="BG35" s="300">
        <f ca="1">'Profile before CoM'!BG35*f_CoMC01</f>
        <v>0</v>
      </c>
      <c r="BH35" s="300">
        <f ca="1">'Profile before CoM'!BH35*f_CoMC01</f>
        <v>0</v>
      </c>
      <c r="BI35" s="300">
        <f ca="1">'Profile before CoM'!BI35*f_CoMC01</f>
        <v>0</v>
      </c>
      <c r="BJ35" s="300">
        <f ca="1">'Profile before CoM'!BJ35*f_CoMC01</f>
        <v>0</v>
      </c>
      <c r="BK35" s="300">
        <f ca="1">'Profile before CoM'!BK35*f_CoMC01</f>
        <v>0</v>
      </c>
      <c r="BL35" s="300">
        <f ca="1">'Profile before CoM'!BL35*f_CoMC01</f>
        <v>0</v>
      </c>
      <c r="BM35" s="300">
        <f ca="1">'Profile before CoM'!BM35*f_CoMC01</f>
        <v>0</v>
      </c>
      <c r="BN35" s="300">
        <f ca="1">'Profile before CoM'!BN35*f_CoMC01</f>
        <v>0</v>
      </c>
      <c r="BO35" s="300">
        <f ca="1">'Profile before CoM'!BO35*f_CoMC01</f>
        <v>0</v>
      </c>
      <c r="BP35" s="300">
        <f ca="1">'Profile before CoM'!BP35*f_CoMC01</f>
        <v>0</v>
      </c>
      <c r="BQ35" s="300">
        <f ca="1">'Profile before CoM'!BQ35*f_CoMC01</f>
        <v>0</v>
      </c>
      <c r="BR35" s="300">
        <f ca="1">'Profile before CoM'!BR35*f_CoMC01</f>
        <v>0</v>
      </c>
      <c r="BS35" s="300">
        <f ca="1">'Profile before CoM'!BS35*f_CoMC01</f>
        <v>0</v>
      </c>
      <c r="BT35" s="300">
        <f ca="1">'Profile before CoM'!BT35*f_CoMC01</f>
        <v>0</v>
      </c>
      <c r="BU35" s="300">
        <f ca="1">'Profile before CoM'!BU35*f_CoMC01</f>
        <v>0</v>
      </c>
      <c r="BV35" s="300">
        <f ca="1">'Profile before CoM'!BV35*f_CoMC01</f>
        <v>0</v>
      </c>
      <c r="BW35" s="300">
        <f ca="1">'Profile before CoM'!BW35*f_CoMC01</f>
        <v>0</v>
      </c>
      <c r="BX35" s="300">
        <f ca="1">'Profile before CoM'!BX35*f_CoMC01</f>
        <v>0</v>
      </c>
      <c r="BY35" s="300">
        <f ca="1">'Profile before CoM'!BY35*f_CoMC01</f>
        <v>0</v>
      </c>
      <c r="BZ35" s="300">
        <f ca="1">'Profile before CoM'!BZ35*f_CoMC01</f>
        <v>0</v>
      </c>
      <c r="CA35" s="300">
        <f ca="1">'Profile before CoM'!CA35*f_CoMC01</f>
        <v>0</v>
      </c>
      <c r="CB35" s="300">
        <f ca="1">'Profile before CoM'!CB35*f_CoMC01</f>
        <v>0</v>
      </c>
      <c r="CC35" s="300">
        <f ca="1">'Profile before CoM'!CC35*f_CoMC01</f>
        <v>0</v>
      </c>
      <c r="CD35" s="300">
        <f ca="1">'Profile before CoM'!CD35*f_CoMC01</f>
        <v>0</v>
      </c>
      <c r="CE35" s="300">
        <f ca="1">'Profile before CoM'!CE35*f_CoMC01</f>
        <v>0</v>
      </c>
      <c r="CF35" s="300">
        <f ca="1">'Profile before CoM'!CF35*f_CoMC01</f>
        <v>0</v>
      </c>
      <c r="CG35" s="300">
        <f ca="1">'Profile before CoM'!CG35*f_CoMC01</f>
        <v>0</v>
      </c>
      <c r="CH35" s="300">
        <f ca="1">'Profile before CoM'!CH35*f_CoMC01</f>
        <v>0</v>
      </c>
      <c r="CI35" s="300">
        <f ca="1">'Profile before CoM'!CI35*f_CoMC01</f>
        <v>0</v>
      </c>
      <c r="CJ35" s="300">
        <f ca="1">'Profile before CoM'!CJ35*f_CoMC01</f>
        <v>0</v>
      </c>
      <c r="CK35" s="300">
        <f ca="1">'Profile before CoM'!CK35*f_CoMC01</f>
        <v>0</v>
      </c>
      <c r="CL35" s="300">
        <f ca="1">'Profile before CoM'!CL35*f_CoMC01</f>
        <v>0</v>
      </c>
      <c r="CM35" s="300">
        <f ca="1">'Profile before CoM'!CM35*f_CoMC01</f>
        <v>0</v>
      </c>
      <c r="CN35" s="300">
        <f ca="1">'Profile before CoM'!CN35*f_CoMC01</f>
        <v>0</v>
      </c>
      <c r="CO35" s="300">
        <f ca="1">'Profile before CoM'!CO35*f_CoMC01</f>
        <v>0</v>
      </c>
      <c r="CP35" s="300">
        <f ca="1">'Profile before CoM'!CP35*f_CoMC01</f>
        <v>0</v>
      </c>
      <c r="CQ35" s="300">
        <f ca="1">'Profile before CoM'!CQ35*f_CoMC01</f>
        <v>0</v>
      </c>
      <c r="CR35" s="300">
        <f ca="1">'Profile before CoM'!CR35*f_CoMC01</f>
        <v>0</v>
      </c>
      <c r="CS35" s="300">
        <f ca="1">'Profile before CoM'!CS35*f_CoMC01</f>
        <v>0</v>
      </c>
      <c r="CT35" s="300">
        <f ca="1">'Profile before CoM'!CT35*f_CoMC01</f>
        <v>0</v>
      </c>
      <c r="CU35" s="300">
        <f ca="1">'Profile before CoM'!CU35*f_CoMC01</f>
        <v>0</v>
      </c>
      <c r="CV35" s="300">
        <f ca="1">'Profile before CoM'!CV35*f_CoMC01</f>
        <v>0</v>
      </c>
      <c r="CW35" s="300">
        <f ca="1">'Profile before CoM'!CW35*f_CoMC01</f>
        <v>0</v>
      </c>
      <c r="CX35" s="300">
        <f ca="1">'Profile before CoM'!CX35*f_CoMC01</f>
        <v>0</v>
      </c>
      <c r="CY35" s="300">
        <f ca="1">'Profile before CoM'!CY35*f_CoMC01</f>
        <v>0</v>
      </c>
      <c r="CZ35" s="300">
        <f ca="1">'Profile before CoM'!CZ35*f_CoMC01</f>
        <v>0</v>
      </c>
      <c r="DA35" s="300">
        <f ca="1">'Profile before CoM'!DA35*f_CoMC01</f>
        <v>0</v>
      </c>
      <c r="DB35" s="300">
        <f ca="1">'Profile before CoM'!DB35*f_CoMC01</f>
        <v>0</v>
      </c>
      <c r="DC35" s="300">
        <f ca="1">'Profile before CoM'!DC35*f_CoMC01</f>
        <v>0</v>
      </c>
      <c r="DD35" s="300">
        <f ca="1">'Profile before CoM'!DD35*f_CoMC01</f>
        <v>0</v>
      </c>
      <c r="DE35" s="300">
        <f ca="1">'Profile before CoM'!DE35*f_CoMC01</f>
        <v>0</v>
      </c>
      <c r="DF35" s="300">
        <f ca="1">'Profile before CoM'!DF35*f_CoMC01</f>
        <v>0</v>
      </c>
      <c r="DG35" s="300">
        <f ca="1">'Profile before CoM'!DG35*f_CoMC01</f>
        <v>0</v>
      </c>
      <c r="DH35" s="300">
        <f ca="1">'Profile before CoM'!DH35*f_CoMC01</f>
        <v>0</v>
      </c>
      <c r="DI35" s="300">
        <f ca="1">'Profile before CoM'!DI35*f_CoMC01</f>
        <v>0</v>
      </c>
      <c r="DJ35" s="300">
        <f ca="1">'Profile before CoM'!DJ35*f_CoMC01</f>
        <v>0</v>
      </c>
      <c r="DK35" s="300">
        <f ca="1">'Profile before CoM'!DK35*f_CoMC01</f>
        <v>0</v>
      </c>
      <c r="DL35" s="300">
        <f ca="1">'Profile before CoM'!DL35*f_CoMC01</f>
        <v>0</v>
      </c>
      <c r="DM35" s="300">
        <f ca="1">'Profile before CoM'!DM35*f_CoMC01</f>
        <v>0</v>
      </c>
      <c r="DN35" s="300">
        <f ca="1">'Profile before CoM'!DN35*f_CoMC01</f>
        <v>0</v>
      </c>
      <c r="DO35" s="300">
        <f ca="1">'Profile before CoM'!DO35*f_CoMC01</f>
        <v>0</v>
      </c>
      <c r="DP35" s="300">
        <f ca="1">'Profile before CoM'!DP35*f_CoMC01</f>
        <v>0</v>
      </c>
      <c r="DQ35" s="300">
        <f ca="1">'Profile before CoM'!DQ35*f_CoMC01</f>
        <v>0</v>
      </c>
      <c r="DR35" s="300">
        <f ca="1">'Profile before CoM'!DR35*f_CoMC01</f>
        <v>0</v>
      </c>
      <c r="DS35" s="300">
        <f ca="1">'Profile before CoM'!DS35*f_CoMC01</f>
        <v>0</v>
      </c>
      <c r="DT35" s="300">
        <f ca="1">'Profile before CoM'!DT35*f_CoMC01</f>
        <v>0</v>
      </c>
      <c r="DU35" s="300">
        <f ca="1">'Profile before CoM'!DU35*f_CoMC01</f>
        <v>0</v>
      </c>
      <c r="DV35" s="300">
        <f ca="1">'Profile before CoM'!DV35*f_CoMC01</f>
        <v>0</v>
      </c>
      <c r="DW35" s="300">
        <f ca="1">'Profile before CoM'!DW35*f_CoMC01</f>
        <v>0</v>
      </c>
      <c r="DX35" s="300">
        <f ca="1">'Profile before CoM'!DX35*f_CoMC01</f>
        <v>0</v>
      </c>
      <c r="DY35" s="300">
        <f ca="1">'Profile before CoM'!DY35*f_CoMC01</f>
        <v>0</v>
      </c>
      <c r="DZ35" s="300">
        <f ca="1">'Profile before CoM'!DZ35*f_CoMC01</f>
        <v>0</v>
      </c>
      <c r="EA35" s="300">
        <f ca="1">'Profile before CoM'!EA35*f_CoMC01</f>
        <v>0</v>
      </c>
      <c r="EB35" s="300">
        <f ca="1">'Profile before CoM'!EB35*f_CoMC01</f>
        <v>0</v>
      </c>
      <c r="EC35" s="300">
        <f ca="1">'Profile before CoM'!EC35*f_CoMC01</f>
        <v>0</v>
      </c>
      <c r="ED35" s="300">
        <f ca="1">'Profile before CoM'!ED35*f_CoMC01</f>
        <v>0</v>
      </c>
      <c r="EE35" s="300">
        <f ca="1">'Profile before CoM'!EE35*f_CoMC01</f>
        <v>0</v>
      </c>
      <c r="EF35" s="300">
        <f ca="1">'Profile before CoM'!EF35*f_CoMC01</f>
        <v>0</v>
      </c>
      <c r="EG35" s="300">
        <f ca="1">'Profile before CoM'!EG35*f_CoMC01</f>
        <v>0</v>
      </c>
      <c r="EH35" s="300">
        <f ca="1">'Profile before CoM'!EH35*f_CoMC01</f>
        <v>0</v>
      </c>
      <c r="EI35" s="300">
        <f ca="1">'Profile before CoM'!EI35*f_CoMC01</f>
        <v>0</v>
      </c>
      <c r="EJ35" s="300">
        <f ca="1">'Profile before CoM'!EJ35*f_CoMC01</f>
        <v>0</v>
      </c>
      <c r="EK35" s="300">
        <f ca="1">'Profile before CoM'!EK35*f_CoMC01</f>
        <v>0</v>
      </c>
      <c r="EL35" s="300">
        <f ca="1">'Profile before CoM'!EL35*f_CoMC01</f>
        <v>0</v>
      </c>
      <c r="EM35" s="300">
        <f ca="1">'Profile before CoM'!EM35*f_CoMC01</f>
        <v>0</v>
      </c>
      <c r="EN35" s="300">
        <f ca="1">'Profile before CoM'!EN35*f_CoMC01</f>
        <v>0</v>
      </c>
      <c r="EO35" s="300">
        <f ca="1">'Profile before CoM'!EO35*f_CoMC01</f>
        <v>0</v>
      </c>
      <c r="EP35" s="300">
        <f ca="1">'Profile before CoM'!EP35*f_CoMC01</f>
        <v>0</v>
      </c>
      <c r="EQ35" s="300">
        <f ca="1">'Profile before CoM'!EQ35*f_CoMC01</f>
        <v>0</v>
      </c>
      <c r="ER35" s="300">
        <f ca="1">'Profile before CoM'!ER35*f_CoMC01</f>
        <v>0</v>
      </c>
      <c r="ES35" s="300">
        <f ca="1">'Profile before CoM'!ES35*f_CoMC01</f>
        <v>0</v>
      </c>
      <c r="ET35" s="300">
        <f ca="1">'Profile before CoM'!ET35*f_CoMC01</f>
        <v>0</v>
      </c>
      <c r="EU35" s="300">
        <f ca="1">'Profile before CoM'!EU35*f_CoMC01</f>
        <v>0</v>
      </c>
      <c r="EV35" s="300">
        <f ca="1">'Profile before CoM'!EV35*f_CoMC01</f>
        <v>0</v>
      </c>
      <c r="EW35" s="300">
        <f ca="1">'Profile before CoM'!EW35*f_CoMC01</f>
        <v>0</v>
      </c>
      <c r="EX35" s="300">
        <f ca="1">'Profile before CoM'!EX35*f_CoMC01</f>
        <v>0</v>
      </c>
      <c r="EY35" s="612"/>
      <c r="EZ35" s="757" t="str">
        <f>'Main Input'!EZ35</f>
        <v>RPI</v>
      </c>
      <c r="FA35" s="757" t="str">
        <f>'Main Input'!FA35</f>
        <v>N/A</v>
      </c>
      <c r="FB35" s="766">
        <f>'Main Input'!FB35</f>
        <v>0</v>
      </c>
      <c r="FC35" s="766" t="str">
        <f>'Main Input'!FC35</f>
        <v>IT Solutions</v>
      </c>
      <c r="FD35" s="766" t="str">
        <f>'Main Input'!FD35</f>
        <v>Managed Services</v>
      </c>
      <c r="FE35" s="757" t="str">
        <f>'Main Input'!FE35</f>
        <v>Opex</v>
      </c>
      <c r="FF35" s="757" t="str">
        <f>'Main Input'!FF35</f>
        <v>ContractAccrual</v>
      </c>
      <c r="FG35" s="757" t="str">
        <f>'Main Input'!FG35</f>
        <v>Expense</v>
      </c>
      <c r="FH35" s="767" t="str">
        <f>'Main Input'!FH35</f>
        <v>A</v>
      </c>
      <c r="FI35" s="768">
        <f>'Main Input'!FI35</f>
        <v>0.22</v>
      </c>
      <c r="FJ35" s="768">
        <f>'Main Input'!FJ35</f>
        <v>0</v>
      </c>
      <c r="FK35" s="612"/>
      <c r="FL35" s="531">
        <f t="shared" si="29"/>
        <v>0</v>
      </c>
      <c r="FM35" s="86"/>
      <c r="FN35" s="612"/>
    </row>
    <row r="36" spans="1:170" ht="12.75" customHeight="1">
      <c r="A36" s="750" t="str">
        <f>'Main Input'!A36</f>
        <v>MTB</v>
      </c>
      <c r="B36" s="762" t="str">
        <f>'Main Input'!B36</f>
        <v>Business Unit</v>
      </c>
      <c r="C36" s="762" t="str">
        <f>'Main Input'!C36</f>
        <v>Labour</v>
      </c>
      <c r="D36" s="762" t="str">
        <f>'Main Input'!D36</f>
        <v>TRF</v>
      </c>
      <c r="E36" s="762" t="str">
        <f>'Main Input'!E36</f>
        <v>DMS Project Manager - Transition</v>
      </c>
      <c r="F36" s="753" t="str">
        <f>'Main Input'!F36</f>
        <v>direct</v>
      </c>
      <c r="G36" s="753" t="str">
        <f>'Main Input'!G36</f>
        <v>Person</v>
      </c>
      <c r="H36" s="753">
        <f>'Main Input'!H36</f>
        <v>0</v>
      </c>
      <c r="I36" s="753">
        <f>'Main Input'!I36</f>
        <v>0</v>
      </c>
      <c r="J36" s="753">
        <f>'Main Input'!J36</f>
        <v>0</v>
      </c>
      <c r="K36" s="753" t="str">
        <f>'Main Input'!K36</f>
        <v>FJS</v>
      </c>
      <c r="L36" s="753" t="str">
        <f>'Main Input'!L36</f>
        <v>pTran</v>
      </c>
      <c r="M36" s="753">
        <f>'Main Input'!M36</f>
        <v>0</v>
      </c>
      <c r="N36" s="753">
        <f>'Main Input'!N36</f>
        <v>0</v>
      </c>
      <c r="O36" s="753" t="str">
        <f>'Main Input'!O36</f>
        <v>SPAIN</v>
      </c>
      <c r="P36" s="753">
        <f>'Main Input'!P36</f>
        <v>398</v>
      </c>
      <c r="Q36" s="753" t="str">
        <f>'Main Input'!Q36</f>
        <v>EUR</v>
      </c>
      <c r="R36" s="753" t="str">
        <f>'Main Input'!R36</f>
        <v>EMEA</v>
      </c>
      <c r="S36" s="753" t="str">
        <f>'Main Input'!S36</f>
        <v>Local</v>
      </c>
      <c r="T36" s="753">
        <f>'Main Input'!T36</f>
        <v>0</v>
      </c>
      <c r="U36" s="753">
        <f>'Main Input'!U36</f>
        <v>0</v>
      </c>
      <c r="V36" s="753" t="str">
        <f>'Main Input'!V36</f>
        <v>5_ATP</v>
      </c>
      <c r="W36" s="753">
        <f>'Main Input'!W36</f>
        <v>0</v>
      </c>
      <c r="X36" s="753">
        <f>'Main Input'!X36</f>
        <v>0</v>
      </c>
      <c r="Y36" s="753">
        <f>'Main Input'!Y36</f>
        <v>0</v>
      </c>
      <c r="Z36" s="753">
        <f>'Main Input'!Z36</f>
        <v>0</v>
      </c>
      <c r="AA36" s="753">
        <f>'Main Input'!AA36</f>
        <v>0</v>
      </c>
      <c r="AB36" s="763">
        <f>'Main Input'!AB36</f>
        <v>0</v>
      </c>
      <c r="AC36" s="763" t="str">
        <f>'Main Input'!AC36</f>
        <v>Days</v>
      </c>
      <c r="AD36" s="764">
        <f>'Main Input'!AD36</f>
        <v>54</v>
      </c>
      <c r="AE36" s="765">
        <f t="shared" ca="1" si="28"/>
        <v>29166.34601482335</v>
      </c>
      <c r="AF36" s="299">
        <f ca="1">'Profile before CoM'!AF36*f_CoMC01</f>
        <v>0</v>
      </c>
      <c r="AG36" s="300">
        <f ca="1">'Profile before CoM'!AG36*f_CoMC01</f>
        <v>0</v>
      </c>
      <c r="AH36" s="300">
        <f ca="1">'Profile before CoM'!AH36*f_CoMC01</f>
        <v>0</v>
      </c>
      <c r="AI36" s="300">
        <f ca="1">'Profile before CoM'!AI36*f_CoMC01</f>
        <v>0</v>
      </c>
      <c r="AJ36" s="300">
        <f ca="1">'Profile before CoM'!AJ36*f_CoMC01</f>
        <v>0</v>
      </c>
      <c r="AK36" s="300">
        <f ca="1">'Profile before CoM'!AK36*f_CoMC01</f>
        <v>0</v>
      </c>
      <c r="AL36" s="300">
        <f ca="1">'Profile before CoM'!AL36*f_CoMC01</f>
        <v>0</v>
      </c>
      <c r="AM36" s="300">
        <f ca="1">'Profile before CoM'!AM36*f_CoMC01</f>
        <v>0</v>
      </c>
      <c r="AN36" s="300">
        <f ca="1">'Profile before CoM'!AN36*f_CoMC01</f>
        <v>0</v>
      </c>
      <c r="AO36" s="300">
        <f ca="1">'Profile before CoM'!AO36*f_CoMC01</f>
        <v>0</v>
      </c>
      <c r="AP36" s="300">
        <f ca="1">'Profile before CoM'!AP36*f_CoMC01</f>
        <v>0</v>
      </c>
      <c r="AQ36" s="300">
        <f ca="1">'Profile before CoM'!AQ36*f_CoMC01</f>
        <v>0</v>
      </c>
      <c r="AR36" s="300">
        <f ca="1">'Profile before CoM'!AR36*f_CoMC01</f>
        <v>0</v>
      </c>
      <c r="AS36" s="300">
        <f ca="1">'Profile before CoM'!AS36*f_CoMC01</f>
        <v>0</v>
      </c>
      <c r="AT36" s="300">
        <f ca="1">'Profile before CoM'!AT36*f_CoMC01</f>
        <v>7291.5865037058375</v>
      </c>
      <c r="AU36" s="300">
        <f ca="1">'Profile before CoM'!AU36*f_CoMC01</f>
        <v>7291.5865037058375</v>
      </c>
      <c r="AV36" s="300">
        <f ca="1">'Profile before CoM'!AV36*f_CoMC01</f>
        <v>7291.5865037058375</v>
      </c>
      <c r="AW36" s="300">
        <f ca="1">'Profile before CoM'!AW36*f_CoMC01</f>
        <v>7291.5865037058375</v>
      </c>
      <c r="AX36" s="300">
        <f ca="1">'Profile before CoM'!AX36*f_CoMC01</f>
        <v>0</v>
      </c>
      <c r="AY36" s="300">
        <f ca="1">'Profile before CoM'!AY36*f_CoMC01</f>
        <v>0</v>
      </c>
      <c r="AZ36" s="300">
        <f ca="1">'Profile before CoM'!AZ36*f_CoMC01</f>
        <v>0</v>
      </c>
      <c r="BA36" s="300">
        <f ca="1">'Profile before CoM'!BA36*f_CoMC01</f>
        <v>0</v>
      </c>
      <c r="BB36" s="300">
        <f ca="1">'Profile before CoM'!BB36*f_CoMC01</f>
        <v>0</v>
      </c>
      <c r="BC36" s="300">
        <f ca="1">'Profile before CoM'!BC36*f_CoMC01</f>
        <v>0</v>
      </c>
      <c r="BD36" s="300">
        <f ca="1">'Profile before CoM'!BD36*f_CoMC01</f>
        <v>0</v>
      </c>
      <c r="BE36" s="300">
        <f ca="1">'Profile before CoM'!BE36*f_CoMC01</f>
        <v>0</v>
      </c>
      <c r="BF36" s="300">
        <f ca="1">'Profile before CoM'!BF36*f_CoMC01</f>
        <v>0</v>
      </c>
      <c r="BG36" s="300">
        <f ca="1">'Profile before CoM'!BG36*f_CoMC01</f>
        <v>0</v>
      </c>
      <c r="BH36" s="300">
        <f ca="1">'Profile before CoM'!BH36*f_CoMC01</f>
        <v>0</v>
      </c>
      <c r="BI36" s="300">
        <f ca="1">'Profile before CoM'!BI36*f_CoMC01</f>
        <v>0</v>
      </c>
      <c r="BJ36" s="300">
        <f ca="1">'Profile before CoM'!BJ36*f_CoMC01</f>
        <v>0</v>
      </c>
      <c r="BK36" s="300">
        <f ca="1">'Profile before CoM'!BK36*f_CoMC01</f>
        <v>0</v>
      </c>
      <c r="BL36" s="300">
        <f ca="1">'Profile before CoM'!BL36*f_CoMC01</f>
        <v>0</v>
      </c>
      <c r="BM36" s="300">
        <f ca="1">'Profile before CoM'!BM36*f_CoMC01</f>
        <v>0</v>
      </c>
      <c r="BN36" s="300">
        <f ca="1">'Profile before CoM'!BN36*f_CoMC01</f>
        <v>0</v>
      </c>
      <c r="BO36" s="300">
        <f ca="1">'Profile before CoM'!BO36*f_CoMC01</f>
        <v>0</v>
      </c>
      <c r="BP36" s="300">
        <f ca="1">'Profile before CoM'!BP36*f_CoMC01</f>
        <v>0</v>
      </c>
      <c r="BQ36" s="300">
        <f ca="1">'Profile before CoM'!BQ36*f_CoMC01</f>
        <v>0</v>
      </c>
      <c r="BR36" s="300">
        <f ca="1">'Profile before CoM'!BR36*f_CoMC01</f>
        <v>0</v>
      </c>
      <c r="BS36" s="300">
        <f ca="1">'Profile before CoM'!BS36*f_CoMC01</f>
        <v>0</v>
      </c>
      <c r="BT36" s="300">
        <f ca="1">'Profile before CoM'!BT36*f_CoMC01</f>
        <v>0</v>
      </c>
      <c r="BU36" s="300">
        <f ca="1">'Profile before CoM'!BU36*f_CoMC01</f>
        <v>0</v>
      </c>
      <c r="BV36" s="300">
        <f ca="1">'Profile before CoM'!BV36*f_CoMC01</f>
        <v>0</v>
      </c>
      <c r="BW36" s="300">
        <f ca="1">'Profile before CoM'!BW36*f_CoMC01</f>
        <v>0</v>
      </c>
      <c r="BX36" s="300">
        <f ca="1">'Profile before CoM'!BX36*f_CoMC01</f>
        <v>0</v>
      </c>
      <c r="BY36" s="300">
        <f ca="1">'Profile before CoM'!BY36*f_CoMC01</f>
        <v>0</v>
      </c>
      <c r="BZ36" s="300">
        <f ca="1">'Profile before CoM'!BZ36*f_CoMC01</f>
        <v>0</v>
      </c>
      <c r="CA36" s="300">
        <f ca="1">'Profile before CoM'!CA36*f_CoMC01</f>
        <v>0</v>
      </c>
      <c r="CB36" s="300">
        <f ca="1">'Profile before CoM'!CB36*f_CoMC01</f>
        <v>0</v>
      </c>
      <c r="CC36" s="300">
        <f ca="1">'Profile before CoM'!CC36*f_CoMC01</f>
        <v>0</v>
      </c>
      <c r="CD36" s="300">
        <f ca="1">'Profile before CoM'!CD36*f_CoMC01</f>
        <v>0</v>
      </c>
      <c r="CE36" s="300">
        <f ca="1">'Profile before CoM'!CE36*f_CoMC01</f>
        <v>0</v>
      </c>
      <c r="CF36" s="300">
        <f ca="1">'Profile before CoM'!CF36*f_CoMC01</f>
        <v>0</v>
      </c>
      <c r="CG36" s="300">
        <f ca="1">'Profile before CoM'!CG36*f_CoMC01</f>
        <v>0</v>
      </c>
      <c r="CH36" s="300">
        <f ca="1">'Profile before CoM'!CH36*f_CoMC01</f>
        <v>0</v>
      </c>
      <c r="CI36" s="300">
        <f ca="1">'Profile before CoM'!CI36*f_CoMC01</f>
        <v>0</v>
      </c>
      <c r="CJ36" s="300">
        <f ca="1">'Profile before CoM'!CJ36*f_CoMC01</f>
        <v>0</v>
      </c>
      <c r="CK36" s="300">
        <f ca="1">'Profile before CoM'!CK36*f_CoMC01</f>
        <v>0</v>
      </c>
      <c r="CL36" s="300">
        <f ca="1">'Profile before CoM'!CL36*f_CoMC01</f>
        <v>0</v>
      </c>
      <c r="CM36" s="300">
        <f ca="1">'Profile before CoM'!CM36*f_CoMC01</f>
        <v>0</v>
      </c>
      <c r="CN36" s="300">
        <f ca="1">'Profile before CoM'!CN36*f_CoMC01</f>
        <v>0</v>
      </c>
      <c r="CO36" s="300">
        <f ca="1">'Profile before CoM'!CO36*f_CoMC01</f>
        <v>0</v>
      </c>
      <c r="CP36" s="300">
        <f ca="1">'Profile before CoM'!CP36*f_CoMC01</f>
        <v>0</v>
      </c>
      <c r="CQ36" s="300">
        <f ca="1">'Profile before CoM'!CQ36*f_CoMC01</f>
        <v>0</v>
      </c>
      <c r="CR36" s="300">
        <f ca="1">'Profile before CoM'!CR36*f_CoMC01</f>
        <v>0</v>
      </c>
      <c r="CS36" s="300">
        <f ca="1">'Profile before CoM'!CS36*f_CoMC01</f>
        <v>0</v>
      </c>
      <c r="CT36" s="300">
        <f ca="1">'Profile before CoM'!CT36*f_CoMC01</f>
        <v>0</v>
      </c>
      <c r="CU36" s="300">
        <f ca="1">'Profile before CoM'!CU36*f_CoMC01</f>
        <v>0</v>
      </c>
      <c r="CV36" s="300">
        <f ca="1">'Profile before CoM'!CV36*f_CoMC01</f>
        <v>0</v>
      </c>
      <c r="CW36" s="300">
        <f ca="1">'Profile before CoM'!CW36*f_CoMC01</f>
        <v>0</v>
      </c>
      <c r="CX36" s="300">
        <f ca="1">'Profile before CoM'!CX36*f_CoMC01</f>
        <v>0</v>
      </c>
      <c r="CY36" s="300">
        <f ca="1">'Profile before CoM'!CY36*f_CoMC01</f>
        <v>0</v>
      </c>
      <c r="CZ36" s="300">
        <f ca="1">'Profile before CoM'!CZ36*f_CoMC01</f>
        <v>0</v>
      </c>
      <c r="DA36" s="300">
        <f ca="1">'Profile before CoM'!DA36*f_CoMC01</f>
        <v>0</v>
      </c>
      <c r="DB36" s="300">
        <f ca="1">'Profile before CoM'!DB36*f_CoMC01</f>
        <v>0</v>
      </c>
      <c r="DC36" s="300">
        <f ca="1">'Profile before CoM'!DC36*f_CoMC01</f>
        <v>0</v>
      </c>
      <c r="DD36" s="300">
        <f ca="1">'Profile before CoM'!DD36*f_CoMC01</f>
        <v>0</v>
      </c>
      <c r="DE36" s="300">
        <f ca="1">'Profile before CoM'!DE36*f_CoMC01</f>
        <v>0</v>
      </c>
      <c r="DF36" s="300">
        <f ca="1">'Profile before CoM'!DF36*f_CoMC01</f>
        <v>0</v>
      </c>
      <c r="DG36" s="300">
        <f ca="1">'Profile before CoM'!DG36*f_CoMC01</f>
        <v>0</v>
      </c>
      <c r="DH36" s="300">
        <f ca="1">'Profile before CoM'!DH36*f_CoMC01</f>
        <v>0</v>
      </c>
      <c r="DI36" s="300">
        <f ca="1">'Profile before CoM'!DI36*f_CoMC01</f>
        <v>0</v>
      </c>
      <c r="DJ36" s="300">
        <f ca="1">'Profile before CoM'!DJ36*f_CoMC01</f>
        <v>0</v>
      </c>
      <c r="DK36" s="300">
        <f ca="1">'Profile before CoM'!DK36*f_CoMC01</f>
        <v>0</v>
      </c>
      <c r="DL36" s="300">
        <f ca="1">'Profile before CoM'!DL36*f_CoMC01</f>
        <v>0</v>
      </c>
      <c r="DM36" s="300">
        <f ca="1">'Profile before CoM'!DM36*f_CoMC01</f>
        <v>0</v>
      </c>
      <c r="DN36" s="300">
        <f ca="1">'Profile before CoM'!DN36*f_CoMC01</f>
        <v>0</v>
      </c>
      <c r="DO36" s="300">
        <f ca="1">'Profile before CoM'!DO36*f_CoMC01</f>
        <v>0</v>
      </c>
      <c r="DP36" s="300">
        <f ca="1">'Profile before CoM'!DP36*f_CoMC01</f>
        <v>0</v>
      </c>
      <c r="DQ36" s="300">
        <f ca="1">'Profile before CoM'!DQ36*f_CoMC01</f>
        <v>0</v>
      </c>
      <c r="DR36" s="300">
        <f ca="1">'Profile before CoM'!DR36*f_CoMC01</f>
        <v>0</v>
      </c>
      <c r="DS36" s="300">
        <f ca="1">'Profile before CoM'!DS36*f_CoMC01</f>
        <v>0</v>
      </c>
      <c r="DT36" s="300">
        <f ca="1">'Profile before CoM'!DT36*f_CoMC01</f>
        <v>0</v>
      </c>
      <c r="DU36" s="300">
        <f ca="1">'Profile before CoM'!DU36*f_CoMC01</f>
        <v>0</v>
      </c>
      <c r="DV36" s="300">
        <f ca="1">'Profile before CoM'!DV36*f_CoMC01</f>
        <v>0</v>
      </c>
      <c r="DW36" s="300">
        <f ca="1">'Profile before CoM'!DW36*f_CoMC01</f>
        <v>0</v>
      </c>
      <c r="DX36" s="300">
        <f ca="1">'Profile before CoM'!DX36*f_CoMC01</f>
        <v>0</v>
      </c>
      <c r="DY36" s="300">
        <f ca="1">'Profile before CoM'!DY36*f_CoMC01</f>
        <v>0</v>
      </c>
      <c r="DZ36" s="300">
        <f ca="1">'Profile before CoM'!DZ36*f_CoMC01</f>
        <v>0</v>
      </c>
      <c r="EA36" s="300">
        <f ca="1">'Profile before CoM'!EA36*f_CoMC01</f>
        <v>0</v>
      </c>
      <c r="EB36" s="300">
        <f ca="1">'Profile before CoM'!EB36*f_CoMC01</f>
        <v>0</v>
      </c>
      <c r="EC36" s="300">
        <f ca="1">'Profile before CoM'!EC36*f_CoMC01</f>
        <v>0</v>
      </c>
      <c r="ED36" s="300">
        <f ca="1">'Profile before CoM'!ED36*f_CoMC01</f>
        <v>0</v>
      </c>
      <c r="EE36" s="300">
        <f ca="1">'Profile before CoM'!EE36*f_CoMC01</f>
        <v>0</v>
      </c>
      <c r="EF36" s="300">
        <f ca="1">'Profile before CoM'!EF36*f_CoMC01</f>
        <v>0</v>
      </c>
      <c r="EG36" s="300">
        <f ca="1">'Profile before CoM'!EG36*f_CoMC01</f>
        <v>0</v>
      </c>
      <c r="EH36" s="300">
        <f ca="1">'Profile before CoM'!EH36*f_CoMC01</f>
        <v>0</v>
      </c>
      <c r="EI36" s="300">
        <f ca="1">'Profile before CoM'!EI36*f_CoMC01</f>
        <v>0</v>
      </c>
      <c r="EJ36" s="300">
        <f ca="1">'Profile before CoM'!EJ36*f_CoMC01</f>
        <v>0</v>
      </c>
      <c r="EK36" s="300">
        <f ca="1">'Profile before CoM'!EK36*f_CoMC01</f>
        <v>0</v>
      </c>
      <c r="EL36" s="300">
        <f ca="1">'Profile before CoM'!EL36*f_CoMC01</f>
        <v>0</v>
      </c>
      <c r="EM36" s="300">
        <f ca="1">'Profile before CoM'!EM36*f_CoMC01</f>
        <v>0</v>
      </c>
      <c r="EN36" s="300">
        <f ca="1">'Profile before CoM'!EN36*f_CoMC01</f>
        <v>0</v>
      </c>
      <c r="EO36" s="300">
        <f ca="1">'Profile before CoM'!EO36*f_CoMC01</f>
        <v>0</v>
      </c>
      <c r="EP36" s="300">
        <f ca="1">'Profile before CoM'!EP36*f_CoMC01</f>
        <v>0</v>
      </c>
      <c r="EQ36" s="300">
        <f ca="1">'Profile before CoM'!EQ36*f_CoMC01</f>
        <v>0</v>
      </c>
      <c r="ER36" s="300">
        <f ca="1">'Profile before CoM'!ER36*f_CoMC01</f>
        <v>0</v>
      </c>
      <c r="ES36" s="300">
        <f ca="1">'Profile before CoM'!ES36*f_CoMC01</f>
        <v>0</v>
      </c>
      <c r="ET36" s="300">
        <f ca="1">'Profile before CoM'!ET36*f_CoMC01</f>
        <v>0</v>
      </c>
      <c r="EU36" s="300">
        <f ca="1">'Profile before CoM'!EU36*f_CoMC01</f>
        <v>0</v>
      </c>
      <c r="EV36" s="300">
        <f ca="1">'Profile before CoM'!EV36*f_CoMC01</f>
        <v>0</v>
      </c>
      <c r="EW36" s="300">
        <f ca="1">'Profile before CoM'!EW36*f_CoMC01</f>
        <v>0</v>
      </c>
      <c r="EX36" s="300">
        <f ca="1">'Profile before CoM'!EX36*f_CoMC01</f>
        <v>0</v>
      </c>
      <c r="EY36" s="612"/>
      <c r="EZ36" s="757" t="str">
        <f>'Main Input'!EZ36</f>
        <v>RPI</v>
      </c>
      <c r="FA36" s="757" t="str">
        <f>'Main Input'!FA36</f>
        <v>N/A</v>
      </c>
      <c r="FB36" s="766">
        <f>'Main Input'!FB36</f>
        <v>0</v>
      </c>
      <c r="FC36" s="766" t="str">
        <f>'Main Input'!FC36</f>
        <v>IT Solutions</v>
      </c>
      <c r="FD36" s="766" t="str">
        <f>'Main Input'!FD36</f>
        <v>Managed Services</v>
      </c>
      <c r="FE36" s="757" t="str">
        <f>'Main Input'!FE36</f>
        <v>Opex</v>
      </c>
      <c r="FF36" s="757" t="str">
        <f>'Main Input'!FF36</f>
        <v>ContractAccrual</v>
      </c>
      <c r="FG36" s="757" t="str">
        <f>'Main Input'!FG36</f>
        <v>Expense</v>
      </c>
      <c r="FH36" s="767" t="str">
        <f>'Main Input'!FH36</f>
        <v>A</v>
      </c>
      <c r="FI36" s="768">
        <f>'Main Input'!FI36</f>
        <v>0.22</v>
      </c>
      <c r="FJ36" s="768">
        <f>'Main Input'!FJ36</f>
        <v>0</v>
      </c>
      <c r="FK36" s="612"/>
      <c r="FL36" s="531">
        <f t="shared" si="29"/>
        <v>0</v>
      </c>
      <c r="FM36" s="86"/>
      <c r="FN36" s="612"/>
    </row>
    <row r="37" spans="1:170" ht="12.75" customHeight="1">
      <c r="A37" s="750" t="str">
        <f>'Main Input'!A37</f>
        <v>MTB</v>
      </c>
      <c r="B37" s="762" t="str">
        <f>'Main Input'!B37</f>
        <v>Business Unit</v>
      </c>
      <c r="C37" s="762" t="str">
        <f>'Main Input'!C37</f>
        <v>Labour</v>
      </c>
      <c r="D37" s="762" t="str">
        <f>'Main Input'!D37</f>
        <v>TRF</v>
      </c>
      <c r="E37" s="762" t="str">
        <f>'Main Input'!E37</f>
        <v>FMS/DSS Implementation PM - Transition</v>
      </c>
      <c r="F37" s="753" t="str">
        <f>'Main Input'!F37</f>
        <v>direct</v>
      </c>
      <c r="G37" s="753" t="str">
        <f>'Main Input'!G37</f>
        <v>Person</v>
      </c>
      <c r="H37" s="753">
        <f>'Main Input'!H37</f>
        <v>0</v>
      </c>
      <c r="I37" s="753">
        <f>'Main Input'!I37</f>
        <v>0</v>
      </c>
      <c r="J37" s="753">
        <f>'Main Input'!J37</f>
        <v>0</v>
      </c>
      <c r="K37" s="753" t="str">
        <f>'Main Input'!K37</f>
        <v>FJS</v>
      </c>
      <c r="L37" s="753" t="str">
        <f>'Main Input'!L37</f>
        <v>pTran</v>
      </c>
      <c r="M37" s="753">
        <f>'Main Input'!M37</f>
        <v>0</v>
      </c>
      <c r="N37" s="753">
        <f>'Main Input'!N37</f>
        <v>0</v>
      </c>
      <c r="O37" s="753" t="str">
        <f>'Main Input'!O37</f>
        <v>SPAIN</v>
      </c>
      <c r="P37" s="753">
        <f>'Main Input'!P37</f>
        <v>398</v>
      </c>
      <c r="Q37" s="753" t="str">
        <f>'Main Input'!Q37</f>
        <v>EUR</v>
      </c>
      <c r="R37" s="753" t="str">
        <f>'Main Input'!R37</f>
        <v>EMEA</v>
      </c>
      <c r="S37" s="753" t="str">
        <f>'Main Input'!S37</f>
        <v>Local</v>
      </c>
      <c r="T37" s="753">
        <f>'Main Input'!T37</f>
        <v>0</v>
      </c>
      <c r="U37" s="753">
        <f>'Main Input'!U37</f>
        <v>0</v>
      </c>
      <c r="V37" s="753" t="str">
        <f>'Main Input'!V37</f>
        <v>5_ATP</v>
      </c>
      <c r="W37" s="753">
        <f>'Main Input'!W37</f>
        <v>0</v>
      </c>
      <c r="X37" s="753">
        <f>'Main Input'!X37</f>
        <v>0</v>
      </c>
      <c r="Y37" s="753">
        <f>'Main Input'!Y37</f>
        <v>0</v>
      </c>
      <c r="Z37" s="753">
        <f>'Main Input'!Z37</f>
        <v>0</v>
      </c>
      <c r="AA37" s="753">
        <f>'Main Input'!AA37</f>
        <v>0</v>
      </c>
      <c r="AB37" s="763">
        <f>'Main Input'!AB37</f>
        <v>0</v>
      </c>
      <c r="AC37" s="763" t="str">
        <f>'Main Input'!AC37</f>
        <v>Days</v>
      </c>
      <c r="AD37" s="764">
        <f>'Main Input'!AD37</f>
        <v>18</v>
      </c>
      <c r="AE37" s="765">
        <f t="shared" ca="1" si="28"/>
        <v>9786.0766233946761</v>
      </c>
      <c r="AF37" s="299">
        <f ca="1">'Profile before CoM'!AF37*f_CoMC01</f>
        <v>0</v>
      </c>
      <c r="AG37" s="300">
        <f ca="1">'Profile before CoM'!AG37*f_CoMC01</f>
        <v>0</v>
      </c>
      <c r="AH37" s="300">
        <f ca="1">'Profile before CoM'!AH37*f_CoMC01</f>
        <v>0</v>
      </c>
      <c r="AI37" s="300">
        <f ca="1">'Profile before CoM'!AI37*f_CoMC01</f>
        <v>0</v>
      </c>
      <c r="AJ37" s="300">
        <f ca="1">'Profile before CoM'!AJ37*f_CoMC01</f>
        <v>0</v>
      </c>
      <c r="AK37" s="300">
        <f ca="1">'Profile before CoM'!AK37*f_CoMC01</f>
        <v>0</v>
      </c>
      <c r="AL37" s="300">
        <f ca="1">'Profile before CoM'!AL37*f_CoMC01</f>
        <v>0</v>
      </c>
      <c r="AM37" s="300">
        <f ca="1">'Profile before CoM'!AM37*f_CoMC01</f>
        <v>0</v>
      </c>
      <c r="AN37" s="300">
        <f ca="1">'Profile before CoM'!AN37*f_CoMC01</f>
        <v>0</v>
      </c>
      <c r="AO37" s="300">
        <f ca="1">'Profile before CoM'!AO37*f_CoMC01</f>
        <v>0</v>
      </c>
      <c r="AP37" s="300">
        <f ca="1">'Profile before CoM'!AP37*f_CoMC01</f>
        <v>0</v>
      </c>
      <c r="AQ37" s="300">
        <f ca="1">'Profile before CoM'!AQ37*f_CoMC01</f>
        <v>0</v>
      </c>
      <c r="AR37" s="300">
        <f ca="1">'Profile before CoM'!AR37*f_CoMC01</f>
        <v>0</v>
      </c>
      <c r="AS37" s="300">
        <f ca="1">'Profile before CoM'!AS37*f_CoMC01</f>
        <v>0</v>
      </c>
      <c r="AT37" s="300">
        <f ca="1">'Profile before CoM'!AT37*f_CoMC01</f>
        <v>2446.519155848669</v>
      </c>
      <c r="AU37" s="300">
        <f ca="1">'Profile before CoM'!AU37*f_CoMC01</f>
        <v>2446.519155848669</v>
      </c>
      <c r="AV37" s="300">
        <f ca="1">'Profile before CoM'!AV37*f_CoMC01</f>
        <v>2446.519155848669</v>
      </c>
      <c r="AW37" s="300">
        <f ca="1">'Profile before CoM'!AW37*f_CoMC01</f>
        <v>2446.519155848669</v>
      </c>
      <c r="AX37" s="300">
        <f ca="1">'Profile before CoM'!AX37*f_CoMC01</f>
        <v>0</v>
      </c>
      <c r="AY37" s="300">
        <f ca="1">'Profile before CoM'!AY37*f_CoMC01</f>
        <v>0</v>
      </c>
      <c r="AZ37" s="300">
        <f ca="1">'Profile before CoM'!AZ37*f_CoMC01</f>
        <v>0</v>
      </c>
      <c r="BA37" s="300">
        <f ca="1">'Profile before CoM'!BA37*f_CoMC01</f>
        <v>0</v>
      </c>
      <c r="BB37" s="300">
        <f ca="1">'Profile before CoM'!BB37*f_CoMC01</f>
        <v>0</v>
      </c>
      <c r="BC37" s="300">
        <f ca="1">'Profile before CoM'!BC37*f_CoMC01</f>
        <v>0</v>
      </c>
      <c r="BD37" s="300">
        <f ca="1">'Profile before CoM'!BD37*f_CoMC01</f>
        <v>0</v>
      </c>
      <c r="BE37" s="300">
        <f ca="1">'Profile before CoM'!BE37*f_CoMC01</f>
        <v>0</v>
      </c>
      <c r="BF37" s="300">
        <f ca="1">'Profile before CoM'!BF37*f_CoMC01</f>
        <v>0</v>
      </c>
      <c r="BG37" s="300">
        <f ca="1">'Profile before CoM'!BG37*f_CoMC01</f>
        <v>0</v>
      </c>
      <c r="BH37" s="300">
        <f ca="1">'Profile before CoM'!BH37*f_CoMC01</f>
        <v>0</v>
      </c>
      <c r="BI37" s="300">
        <f ca="1">'Profile before CoM'!BI37*f_CoMC01</f>
        <v>0</v>
      </c>
      <c r="BJ37" s="300">
        <f ca="1">'Profile before CoM'!BJ37*f_CoMC01</f>
        <v>0</v>
      </c>
      <c r="BK37" s="300">
        <f ca="1">'Profile before CoM'!BK37*f_CoMC01</f>
        <v>0</v>
      </c>
      <c r="BL37" s="300">
        <f ca="1">'Profile before CoM'!BL37*f_CoMC01</f>
        <v>0</v>
      </c>
      <c r="BM37" s="300">
        <f ca="1">'Profile before CoM'!BM37*f_CoMC01</f>
        <v>0</v>
      </c>
      <c r="BN37" s="300">
        <f ca="1">'Profile before CoM'!BN37*f_CoMC01</f>
        <v>0</v>
      </c>
      <c r="BO37" s="300">
        <f ca="1">'Profile before CoM'!BO37*f_CoMC01</f>
        <v>0</v>
      </c>
      <c r="BP37" s="300">
        <f ca="1">'Profile before CoM'!BP37*f_CoMC01</f>
        <v>0</v>
      </c>
      <c r="BQ37" s="300">
        <f ca="1">'Profile before CoM'!BQ37*f_CoMC01</f>
        <v>0</v>
      </c>
      <c r="BR37" s="300">
        <f ca="1">'Profile before CoM'!BR37*f_CoMC01</f>
        <v>0</v>
      </c>
      <c r="BS37" s="300">
        <f ca="1">'Profile before CoM'!BS37*f_CoMC01</f>
        <v>0</v>
      </c>
      <c r="BT37" s="300">
        <f ca="1">'Profile before CoM'!BT37*f_CoMC01</f>
        <v>0</v>
      </c>
      <c r="BU37" s="300">
        <f ca="1">'Profile before CoM'!BU37*f_CoMC01</f>
        <v>0</v>
      </c>
      <c r="BV37" s="300">
        <f ca="1">'Profile before CoM'!BV37*f_CoMC01</f>
        <v>0</v>
      </c>
      <c r="BW37" s="300">
        <f ca="1">'Profile before CoM'!BW37*f_CoMC01</f>
        <v>0</v>
      </c>
      <c r="BX37" s="300">
        <f ca="1">'Profile before CoM'!BX37*f_CoMC01</f>
        <v>0</v>
      </c>
      <c r="BY37" s="300">
        <f ca="1">'Profile before CoM'!BY37*f_CoMC01</f>
        <v>0</v>
      </c>
      <c r="BZ37" s="300">
        <f ca="1">'Profile before CoM'!BZ37*f_CoMC01</f>
        <v>0</v>
      </c>
      <c r="CA37" s="300">
        <f ca="1">'Profile before CoM'!CA37*f_CoMC01</f>
        <v>0</v>
      </c>
      <c r="CB37" s="300">
        <f ca="1">'Profile before CoM'!CB37*f_CoMC01</f>
        <v>0</v>
      </c>
      <c r="CC37" s="300">
        <f ca="1">'Profile before CoM'!CC37*f_CoMC01</f>
        <v>0</v>
      </c>
      <c r="CD37" s="300">
        <f ca="1">'Profile before CoM'!CD37*f_CoMC01</f>
        <v>0</v>
      </c>
      <c r="CE37" s="300">
        <f ca="1">'Profile before CoM'!CE37*f_CoMC01</f>
        <v>0</v>
      </c>
      <c r="CF37" s="300">
        <f ca="1">'Profile before CoM'!CF37*f_CoMC01</f>
        <v>0</v>
      </c>
      <c r="CG37" s="300">
        <f ca="1">'Profile before CoM'!CG37*f_CoMC01</f>
        <v>0</v>
      </c>
      <c r="CH37" s="300">
        <f ca="1">'Profile before CoM'!CH37*f_CoMC01</f>
        <v>0</v>
      </c>
      <c r="CI37" s="300">
        <f ca="1">'Profile before CoM'!CI37*f_CoMC01</f>
        <v>0</v>
      </c>
      <c r="CJ37" s="300">
        <f ca="1">'Profile before CoM'!CJ37*f_CoMC01</f>
        <v>0</v>
      </c>
      <c r="CK37" s="300">
        <f ca="1">'Profile before CoM'!CK37*f_CoMC01</f>
        <v>0</v>
      </c>
      <c r="CL37" s="300">
        <f ca="1">'Profile before CoM'!CL37*f_CoMC01</f>
        <v>0</v>
      </c>
      <c r="CM37" s="300">
        <f ca="1">'Profile before CoM'!CM37*f_CoMC01</f>
        <v>0</v>
      </c>
      <c r="CN37" s="300">
        <f ca="1">'Profile before CoM'!CN37*f_CoMC01</f>
        <v>0</v>
      </c>
      <c r="CO37" s="300">
        <f ca="1">'Profile before CoM'!CO37*f_CoMC01</f>
        <v>0</v>
      </c>
      <c r="CP37" s="300">
        <f ca="1">'Profile before CoM'!CP37*f_CoMC01</f>
        <v>0</v>
      </c>
      <c r="CQ37" s="300">
        <f ca="1">'Profile before CoM'!CQ37*f_CoMC01</f>
        <v>0</v>
      </c>
      <c r="CR37" s="300">
        <f ca="1">'Profile before CoM'!CR37*f_CoMC01</f>
        <v>0</v>
      </c>
      <c r="CS37" s="300">
        <f ca="1">'Profile before CoM'!CS37*f_CoMC01</f>
        <v>0</v>
      </c>
      <c r="CT37" s="300">
        <f ca="1">'Profile before CoM'!CT37*f_CoMC01</f>
        <v>0</v>
      </c>
      <c r="CU37" s="300">
        <f ca="1">'Profile before CoM'!CU37*f_CoMC01</f>
        <v>0</v>
      </c>
      <c r="CV37" s="300">
        <f ca="1">'Profile before CoM'!CV37*f_CoMC01</f>
        <v>0</v>
      </c>
      <c r="CW37" s="300">
        <f ca="1">'Profile before CoM'!CW37*f_CoMC01</f>
        <v>0</v>
      </c>
      <c r="CX37" s="300">
        <f ca="1">'Profile before CoM'!CX37*f_CoMC01</f>
        <v>0</v>
      </c>
      <c r="CY37" s="300">
        <f ca="1">'Profile before CoM'!CY37*f_CoMC01</f>
        <v>0</v>
      </c>
      <c r="CZ37" s="300">
        <f ca="1">'Profile before CoM'!CZ37*f_CoMC01</f>
        <v>0</v>
      </c>
      <c r="DA37" s="300">
        <f ca="1">'Profile before CoM'!DA37*f_CoMC01</f>
        <v>0</v>
      </c>
      <c r="DB37" s="300">
        <f ca="1">'Profile before CoM'!DB37*f_CoMC01</f>
        <v>0</v>
      </c>
      <c r="DC37" s="300">
        <f ca="1">'Profile before CoM'!DC37*f_CoMC01</f>
        <v>0</v>
      </c>
      <c r="DD37" s="300">
        <f ca="1">'Profile before CoM'!DD37*f_CoMC01</f>
        <v>0</v>
      </c>
      <c r="DE37" s="300">
        <f ca="1">'Profile before CoM'!DE37*f_CoMC01</f>
        <v>0</v>
      </c>
      <c r="DF37" s="300">
        <f ca="1">'Profile before CoM'!DF37*f_CoMC01</f>
        <v>0</v>
      </c>
      <c r="DG37" s="300">
        <f ca="1">'Profile before CoM'!DG37*f_CoMC01</f>
        <v>0</v>
      </c>
      <c r="DH37" s="300">
        <f ca="1">'Profile before CoM'!DH37*f_CoMC01</f>
        <v>0</v>
      </c>
      <c r="DI37" s="300">
        <f ca="1">'Profile before CoM'!DI37*f_CoMC01</f>
        <v>0</v>
      </c>
      <c r="DJ37" s="300">
        <f ca="1">'Profile before CoM'!DJ37*f_CoMC01</f>
        <v>0</v>
      </c>
      <c r="DK37" s="300">
        <f ca="1">'Profile before CoM'!DK37*f_CoMC01</f>
        <v>0</v>
      </c>
      <c r="DL37" s="300">
        <f ca="1">'Profile before CoM'!DL37*f_CoMC01</f>
        <v>0</v>
      </c>
      <c r="DM37" s="300">
        <f ca="1">'Profile before CoM'!DM37*f_CoMC01</f>
        <v>0</v>
      </c>
      <c r="DN37" s="300">
        <f ca="1">'Profile before CoM'!DN37*f_CoMC01</f>
        <v>0</v>
      </c>
      <c r="DO37" s="300">
        <f ca="1">'Profile before CoM'!DO37*f_CoMC01</f>
        <v>0</v>
      </c>
      <c r="DP37" s="300">
        <f ca="1">'Profile before CoM'!DP37*f_CoMC01</f>
        <v>0</v>
      </c>
      <c r="DQ37" s="300">
        <f ca="1">'Profile before CoM'!DQ37*f_CoMC01</f>
        <v>0</v>
      </c>
      <c r="DR37" s="300">
        <f ca="1">'Profile before CoM'!DR37*f_CoMC01</f>
        <v>0</v>
      </c>
      <c r="DS37" s="300">
        <f ca="1">'Profile before CoM'!DS37*f_CoMC01</f>
        <v>0</v>
      </c>
      <c r="DT37" s="300">
        <f ca="1">'Profile before CoM'!DT37*f_CoMC01</f>
        <v>0</v>
      </c>
      <c r="DU37" s="300">
        <f ca="1">'Profile before CoM'!DU37*f_CoMC01</f>
        <v>0</v>
      </c>
      <c r="DV37" s="300">
        <f ca="1">'Profile before CoM'!DV37*f_CoMC01</f>
        <v>0</v>
      </c>
      <c r="DW37" s="300">
        <f ca="1">'Profile before CoM'!DW37*f_CoMC01</f>
        <v>0</v>
      </c>
      <c r="DX37" s="300">
        <f ca="1">'Profile before CoM'!DX37*f_CoMC01</f>
        <v>0</v>
      </c>
      <c r="DY37" s="300">
        <f ca="1">'Profile before CoM'!DY37*f_CoMC01</f>
        <v>0</v>
      </c>
      <c r="DZ37" s="300">
        <f ca="1">'Profile before CoM'!DZ37*f_CoMC01</f>
        <v>0</v>
      </c>
      <c r="EA37" s="300">
        <f ca="1">'Profile before CoM'!EA37*f_CoMC01</f>
        <v>0</v>
      </c>
      <c r="EB37" s="300">
        <f ca="1">'Profile before CoM'!EB37*f_CoMC01</f>
        <v>0</v>
      </c>
      <c r="EC37" s="300">
        <f ca="1">'Profile before CoM'!EC37*f_CoMC01</f>
        <v>0</v>
      </c>
      <c r="ED37" s="300">
        <f ca="1">'Profile before CoM'!ED37*f_CoMC01</f>
        <v>0</v>
      </c>
      <c r="EE37" s="300">
        <f ca="1">'Profile before CoM'!EE37*f_CoMC01</f>
        <v>0</v>
      </c>
      <c r="EF37" s="300">
        <f ca="1">'Profile before CoM'!EF37*f_CoMC01</f>
        <v>0</v>
      </c>
      <c r="EG37" s="300">
        <f ca="1">'Profile before CoM'!EG37*f_CoMC01</f>
        <v>0</v>
      </c>
      <c r="EH37" s="300">
        <f ca="1">'Profile before CoM'!EH37*f_CoMC01</f>
        <v>0</v>
      </c>
      <c r="EI37" s="300">
        <f ca="1">'Profile before CoM'!EI37*f_CoMC01</f>
        <v>0</v>
      </c>
      <c r="EJ37" s="300">
        <f ca="1">'Profile before CoM'!EJ37*f_CoMC01</f>
        <v>0</v>
      </c>
      <c r="EK37" s="300">
        <f ca="1">'Profile before CoM'!EK37*f_CoMC01</f>
        <v>0</v>
      </c>
      <c r="EL37" s="300">
        <f ca="1">'Profile before CoM'!EL37*f_CoMC01</f>
        <v>0</v>
      </c>
      <c r="EM37" s="300">
        <f ca="1">'Profile before CoM'!EM37*f_CoMC01</f>
        <v>0</v>
      </c>
      <c r="EN37" s="300">
        <f ca="1">'Profile before CoM'!EN37*f_CoMC01</f>
        <v>0</v>
      </c>
      <c r="EO37" s="300">
        <f ca="1">'Profile before CoM'!EO37*f_CoMC01</f>
        <v>0</v>
      </c>
      <c r="EP37" s="300">
        <f ca="1">'Profile before CoM'!EP37*f_CoMC01</f>
        <v>0</v>
      </c>
      <c r="EQ37" s="300">
        <f ca="1">'Profile before CoM'!EQ37*f_CoMC01</f>
        <v>0</v>
      </c>
      <c r="ER37" s="300">
        <f ca="1">'Profile before CoM'!ER37*f_CoMC01</f>
        <v>0</v>
      </c>
      <c r="ES37" s="300">
        <f ca="1">'Profile before CoM'!ES37*f_CoMC01</f>
        <v>0</v>
      </c>
      <c r="ET37" s="300">
        <f ca="1">'Profile before CoM'!ET37*f_CoMC01</f>
        <v>0</v>
      </c>
      <c r="EU37" s="300">
        <f ca="1">'Profile before CoM'!EU37*f_CoMC01</f>
        <v>0</v>
      </c>
      <c r="EV37" s="300">
        <f ca="1">'Profile before CoM'!EV37*f_CoMC01</f>
        <v>0</v>
      </c>
      <c r="EW37" s="300">
        <f ca="1">'Profile before CoM'!EW37*f_CoMC01</f>
        <v>0</v>
      </c>
      <c r="EX37" s="300">
        <f ca="1">'Profile before CoM'!EX37*f_CoMC01</f>
        <v>0</v>
      </c>
      <c r="EY37" s="612"/>
      <c r="EZ37" s="757" t="str">
        <f>'Main Input'!EZ37</f>
        <v>RPI</v>
      </c>
      <c r="FA37" s="757" t="str">
        <f>'Main Input'!FA37</f>
        <v>N/A</v>
      </c>
      <c r="FB37" s="766">
        <f>'Main Input'!FB37</f>
        <v>0</v>
      </c>
      <c r="FC37" s="766" t="str">
        <f>'Main Input'!FC37</f>
        <v>IT Solutions</v>
      </c>
      <c r="FD37" s="766" t="str">
        <f>'Main Input'!FD37</f>
        <v>Managed Services</v>
      </c>
      <c r="FE37" s="757" t="str">
        <f>'Main Input'!FE37</f>
        <v>Opex</v>
      </c>
      <c r="FF37" s="757" t="str">
        <f>'Main Input'!FF37</f>
        <v>ContractAccrual</v>
      </c>
      <c r="FG37" s="757" t="str">
        <f>'Main Input'!FG37</f>
        <v>Expense</v>
      </c>
      <c r="FH37" s="767" t="str">
        <f>'Main Input'!FH37</f>
        <v>A</v>
      </c>
      <c r="FI37" s="768">
        <f>'Main Input'!FI37</f>
        <v>0.22</v>
      </c>
      <c r="FJ37" s="768">
        <f>'Main Input'!FJ37</f>
        <v>0</v>
      </c>
      <c r="FK37" s="612"/>
      <c r="FL37" s="531">
        <f t="shared" si="29"/>
        <v>0</v>
      </c>
      <c r="FM37" s="86"/>
      <c r="FN37" s="612"/>
    </row>
    <row r="38" spans="1:170" ht="12.75" customHeight="1">
      <c r="A38" s="750" t="str">
        <f>'Main Input'!A38</f>
        <v>MTB</v>
      </c>
      <c r="B38" s="762" t="str">
        <f>'Main Input'!B38</f>
        <v>Business Unit</v>
      </c>
      <c r="C38" s="762" t="str">
        <f>'Main Input'!C38</f>
        <v>Labour</v>
      </c>
      <c r="D38" s="762" t="str">
        <f>'Main Input'!D38</f>
        <v>TRF</v>
      </c>
      <c r="E38" s="762" t="str">
        <f>'Main Input'!E38</f>
        <v>Technical Architect - MicroComputing</v>
      </c>
      <c r="F38" s="753" t="str">
        <f>'Main Input'!F38</f>
        <v>direct</v>
      </c>
      <c r="G38" s="753" t="str">
        <f>'Main Input'!G38</f>
        <v>Person</v>
      </c>
      <c r="H38" s="753" t="str">
        <f>'Main Input'!H38</f>
        <v>TAC.CSA.3</v>
      </c>
      <c r="I38" s="753">
        <f>'Main Input'!I38</f>
        <v>0</v>
      </c>
      <c r="J38" s="753">
        <f>'Main Input'!J38</f>
        <v>0</v>
      </c>
      <c r="K38" s="753" t="str">
        <f>'Main Input'!K38</f>
        <v>FJS</v>
      </c>
      <c r="L38" s="753" t="str">
        <f>'Main Input'!L38</f>
        <v>pTran</v>
      </c>
      <c r="M38" s="753">
        <f>'Main Input'!M38</f>
        <v>0</v>
      </c>
      <c r="N38" s="753">
        <f>'Main Input'!N38</f>
        <v>0</v>
      </c>
      <c r="O38" s="753" t="str">
        <f>'Main Input'!O38</f>
        <v>SPAIN</v>
      </c>
      <c r="P38" s="753">
        <f>'Main Input'!P38</f>
        <v>341</v>
      </c>
      <c r="Q38" s="753" t="str">
        <f>'Main Input'!Q38</f>
        <v>EUR</v>
      </c>
      <c r="R38" s="753" t="str">
        <f>'Main Input'!R38</f>
        <v>EMEA</v>
      </c>
      <c r="S38" s="753" t="str">
        <f>'Main Input'!S38</f>
        <v>Local</v>
      </c>
      <c r="T38" s="753">
        <f>'Main Input'!T38</f>
        <v>0</v>
      </c>
      <c r="U38" s="753">
        <f>'Main Input'!U38</f>
        <v>0</v>
      </c>
      <c r="V38" s="753" t="str">
        <f>'Main Input'!V38</f>
        <v>5_ATP</v>
      </c>
      <c r="W38" s="753">
        <f>'Main Input'!W38</f>
        <v>0</v>
      </c>
      <c r="X38" s="753">
        <f>'Main Input'!X38</f>
        <v>0</v>
      </c>
      <c r="Y38" s="753">
        <f>'Main Input'!Y38</f>
        <v>0</v>
      </c>
      <c r="Z38" s="753">
        <f>'Main Input'!Z38</f>
        <v>0</v>
      </c>
      <c r="AA38" s="753">
        <f>'Main Input'!AA38</f>
        <v>0</v>
      </c>
      <c r="AB38" s="763">
        <f>'Main Input'!AB38</f>
        <v>0</v>
      </c>
      <c r="AC38" s="763" t="str">
        <f>'Main Input'!AC38</f>
        <v>Days</v>
      </c>
      <c r="AD38" s="764">
        <f>'Main Input'!AD38</f>
        <v>72</v>
      </c>
      <c r="AE38" s="765">
        <f t="shared" ca="1" si="28"/>
        <v>33209.406344106414</v>
      </c>
      <c r="AF38" s="299">
        <f ca="1">'Profile before CoM'!AF38*f_CoMC01</f>
        <v>0</v>
      </c>
      <c r="AG38" s="300">
        <f ca="1">'Profile before CoM'!AG38*f_CoMC01</f>
        <v>0</v>
      </c>
      <c r="AH38" s="300">
        <f ca="1">'Profile before CoM'!AH38*f_CoMC01</f>
        <v>0</v>
      </c>
      <c r="AI38" s="300">
        <f ca="1">'Profile before CoM'!AI38*f_CoMC01</f>
        <v>0</v>
      </c>
      <c r="AJ38" s="300">
        <f ca="1">'Profile before CoM'!AJ38*f_CoMC01</f>
        <v>0</v>
      </c>
      <c r="AK38" s="300">
        <f ca="1">'Profile before CoM'!AK38*f_CoMC01</f>
        <v>0</v>
      </c>
      <c r="AL38" s="300">
        <f ca="1">'Profile before CoM'!AL38*f_CoMC01</f>
        <v>0</v>
      </c>
      <c r="AM38" s="300">
        <f ca="1">'Profile before CoM'!AM38*f_CoMC01</f>
        <v>0</v>
      </c>
      <c r="AN38" s="300">
        <f ca="1">'Profile before CoM'!AN38*f_CoMC01</f>
        <v>0</v>
      </c>
      <c r="AO38" s="300">
        <f ca="1">'Profile before CoM'!AO38*f_CoMC01</f>
        <v>0</v>
      </c>
      <c r="AP38" s="300">
        <f ca="1">'Profile before CoM'!AP38*f_CoMC01</f>
        <v>0</v>
      </c>
      <c r="AQ38" s="300">
        <f ca="1">'Profile before CoM'!AQ38*f_CoMC01</f>
        <v>0</v>
      </c>
      <c r="AR38" s="300">
        <f ca="1">'Profile before CoM'!AR38*f_CoMC01</f>
        <v>0</v>
      </c>
      <c r="AS38" s="300">
        <f ca="1">'Profile before CoM'!AS38*f_CoMC01</f>
        <v>0</v>
      </c>
      <c r="AT38" s="300">
        <f ca="1">'Profile before CoM'!AT38*f_CoMC01</f>
        <v>8302.3515860266034</v>
      </c>
      <c r="AU38" s="300">
        <f ca="1">'Profile before CoM'!AU38*f_CoMC01</f>
        <v>8302.3515860266034</v>
      </c>
      <c r="AV38" s="300">
        <f ca="1">'Profile before CoM'!AV38*f_CoMC01</f>
        <v>8302.3515860266034</v>
      </c>
      <c r="AW38" s="300">
        <f ca="1">'Profile before CoM'!AW38*f_CoMC01</f>
        <v>8302.3515860266034</v>
      </c>
      <c r="AX38" s="300">
        <f ca="1">'Profile before CoM'!AX38*f_CoMC01</f>
        <v>0</v>
      </c>
      <c r="AY38" s="300">
        <f ca="1">'Profile before CoM'!AY38*f_CoMC01</f>
        <v>0</v>
      </c>
      <c r="AZ38" s="300">
        <f ca="1">'Profile before CoM'!AZ38*f_CoMC01</f>
        <v>0</v>
      </c>
      <c r="BA38" s="300">
        <f ca="1">'Profile before CoM'!BA38*f_CoMC01</f>
        <v>0</v>
      </c>
      <c r="BB38" s="300">
        <f ca="1">'Profile before CoM'!BB38*f_CoMC01</f>
        <v>0</v>
      </c>
      <c r="BC38" s="300">
        <f ca="1">'Profile before CoM'!BC38*f_CoMC01</f>
        <v>0</v>
      </c>
      <c r="BD38" s="300">
        <f ca="1">'Profile before CoM'!BD38*f_CoMC01</f>
        <v>0</v>
      </c>
      <c r="BE38" s="300">
        <f ca="1">'Profile before CoM'!BE38*f_CoMC01</f>
        <v>0</v>
      </c>
      <c r="BF38" s="300">
        <f ca="1">'Profile before CoM'!BF38*f_CoMC01</f>
        <v>0</v>
      </c>
      <c r="BG38" s="300">
        <f ca="1">'Profile before CoM'!BG38*f_CoMC01</f>
        <v>0</v>
      </c>
      <c r="BH38" s="300">
        <f ca="1">'Profile before CoM'!BH38*f_CoMC01</f>
        <v>0</v>
      </c>
      <c r="BI38" s="300">
        <f ca="1">'Profile before CoM'!BI38*f_CoMC01</f>
        <v>0</v>
      </c>
      <c r="BJ38" s="300">
        <f ca="1">'Profile before CoM'!BJ38*f_CoMC01</f>
        <v>0</v>
      </c>
      <c r="BK38" s="300">
        <f ca="1">'Profile before CoM'!BK38*f_CoMC01</f>
        <v>0</v>
      </c>
      <c r="BL38" s="300">
        <f ca="1">'Profile before CoM'!BL38*f_CoMC01</f>
        <v>0</v>
      </c>
      <c r="BM38" s="300">
        <f ca="1">'Profile before CoM'!BM38*f_CoMC01</f>
        <v>0</v>
      </c>
      <c r="BN38" s="300">
        <f ca="1">'Profile before CoM'!BN38*f_CoMC01</f>
        <v>0</v>
      </c>
      <c r="BO38" s="300">
        <f ca="1">'Profile before CoM'!BO38*f_CoMC01</f>
        <v>0</v>
      </c>
      <c r="BP38" s="300">
        <f ca="1">'Profile before CoM'!BP38*f_CoMC01</f>
        <v>0</v>
      </c>
      <c r="BQ38" s="300">
        <f ca="1">'Profile before CoM'!BQ38*f_CoMC01</f>
        <v>0</v>
      </c>
      <c r="BR38" s="300">
        <f ca="1">'Profile before CoM'!BR38*f_CoMC01</f>
        <v>0</v>
      </c>
      <c r="BS38" s="300">
        <f ca="1">'Profile before CoM'!BS38*f_CoMC01</f>
        <v>0</v>
      </c>
      <c r="BT38" s="300">
        <f ca="1">'Profile before CoM'!BT38*f_CoMC01</f>
        <v>0</v>
      </c>
      <c r="BU38" s="300">
        <f ca="1">'Profile before CoM'!BU38*f_CoMC01</f>
        <v>0</v>
      </c>
      <c r="BV38" s="300">
        <f ca="1">'Profile before CoM'!BV38*f_CoMC01</f>
        <v>0</v>
      </c>
      <c r="BW38" s="300">
        <f ca="1">'Profile before CoM'!BW38*f_CoMC01</f>
        <v>0</v>
      </c>
      <c r="BX38" s="300">
        <f ca="1">'Profile before CoM'!BX38*f_CoMC01</f>
        <v>0</v>
      </c>
      <c r="BY38" s="300">
        <f ca="1">'Profile before CoM'!BY38*f_CoMC01</f>
        <v>0</v>
      </c>
      <c r="BZ38" s="300">
        <f ca="1">'Profile before CoM'!BZ38*f_CoMC01</f>
        <v>0</v>
      </c>
      <c r="CA38" s="300">
        <f ca="1">'Profile before CoM'!CA38*f_CoMC01</f>
        <v>0</v>
      </c>
      <c r="CB38" s="300">
        <f ca="1">'Profile before CoM'!CB38*f_CoMC01</f>
        <v>0</v>
      </c>
      <c r="CC38" s="300">
        <f ca="1">'Profile before CoM'!CC38*f_CoMC01</f>
        <v>0</v>
      </c>
      <c r="CD38" s="300">
        <f ca="1">'Profile before CoM'!CD38*f_CoMC01</f>
        <v>0</v>
      </c>
      <c r="CE38" s="300">
        <f ca="1">'Profile before CoM'!CE38*f_CoMC01</f>
        <v>0</v>
      </c>
      <c r="CF38" s="300">
        <f ca="1">'Profile before CoM'!CF38*f_CoMC01</f>
        <v>0</v>
      </c>
      <c r="CG38" s="300">
        <f ca="1">'Profile before CoM'!CG38*f_CoMC01</f>
        <v>0</v>
      </c>
      <c r="CH38" s="300">
        <f ca="1">'Profile before CoM'!CH38*f_CoMC01</f>
        <v>0</v>
      </c>
      <c r="CI38" s="300">
        <f ca="1">'Profile before CoM'!CI38*f_CoMC01</f>
        <v>0</v>
      </c>
      <c r="CJ38" s="300">
        <f ca="1">'Profile before CoM'!CJ38*f_CoMC01</f>
        <v>0</v>
      </c>
      <c r="CK38" s="300">
        <f ca="1">'Profile before CoM'!CK38*f_CoMC01</f>
        <v>0</v>
      </c>
      <c r="CL38" s="300">
        <f ca="1">'Profile before CoM'!CL38*f_CoMC01</f>
        <v>0</v>
      </c>
      <c r="CM38" s="300">
        <f ca="1">'Profile before CoM'!CM38*f_CoMC01</f>
        <v>0</v>
      </c>
      <c r="CN38" s="300">
        <f ca="1">'Profile before CoM'!CN38*f_CoMC01</f>
        <v>0</v>
      </c>
      <c r="CO38" s="300">
        <f ca="1">'Profile before CoM'!CO38*f_CoMC01</f>
        <v>0</v>
      </c>
      <c r="CP38" s="300">
        <f ca="1">'Profile before CoM'!CP38*f_CoMC01</f>
        <v>0</v>
      </c>
      <c r="CQ38" s="300">
        <f ca="1">'Profile before CoM'!CQ38*f_CoMC01</f>
        <v>0</v>
      </c>
      <c r="CR38" s="300">
        <f ca="1">'Profile before CoM'!CR38*f_CoMC01</f>
        <v>0</v>
      </c>
      <c r="CS38" s="300">
        <f ca="1">'Profile before CoM'!CS38*f_CoMC01</f>
        <v>0</v>
      </c>
      <c r="CT38" s="300">
        <f ca="1">'Profile before CoM'!CT38*f_CoMC01</f>
        <v>0</v>
      </c>
      <c r="CU38" s="300">
        <f ca="1">'Profile before CoM'!CU38*f_CoMC01</f>
        <v>0</v>
      </c>
      <c r="CV38" s="300">
        <f ca="1">'Profile before CoM'!CV38*f_CoMC01</f>
        <v>0</v>
      </c>
      <c r="CW38" s="300">
        <f ca="1">'Profile before CoM'!CW38*f_CoMC01</f>
        <v>0</v>
      </c>
      <c r="CX38" s="300">
        <f ca="1">'Profile before CoM'!CX38*f_CoMC01</f>
        <v>0</v>
      </c>
      <c r="CY38" s="300">
        <f ca="1">'Profile before CoM'!CY38*f_CoMC01</f>
        <v>0</v>
      </c>
      <c r="CZ38" s="300">
        <f ca="1">'Profile before CoM'!CZ38*f_CoMC01</f>
        <v>0</v>
      </c>
      <c r="DA38" s="300">
        <f ca="1">'Profile before CoM'!DA38*f_CoMC01</f>
        <v>0</v>
      </c>
      <c r="DB38" s="300">
        <f ca="1">'Profile before CoM'!DB38*f_CoMC01</f>
        <v>0</v>
      </c>
      <c r="DC38" s="300">
        <f ca="1">'Profile before CoM'!DC38*f_CoMC01</f>
        <v>0</v>
      </c>
      <c r="DD38" s="300">
        <f ca="1">'Profile before CoM'!DD38*f_CoMC01</f>
        <v>0</v>
      </c>
      <c r="DE38" s="300">
        <f ca="1">'Profile before CoM'!DE38*f_CoMC01</f>
        <v>0</v>
      </c>
      <c r="DF38" s="300">
        <f ca="1">'Profile before CoM'!DF38*f_CoMC01</f>
        <v>0</v>
      </c>
      <c r="DG38" s="300">
        <f ca="1">'Profile before CoM'!DG38*f_CoMC01</f>
        <v>0</v>
      </c>
      <c r="DH38" s="300">
        <f ca="1">'Profile before CoM'!DH38*f_CoMC01</f>
        <v>0</v>
      </c>
      <c r="DI38" s="300">
        <f ca="1">'Profile before CoM'!DI38*f_CoMC01</f>
        <v>0</v>
      </c>
      <c r="DJ38" s="300">
        <f ca="1">'Profile before CoM'!DJ38*f_CoMC01</f>
        <v>0</v>
      </c>
      <c r="DK38" s="300">
        <f ca="1">'Profile before CoM'!DK38*f_CoMC01</f>
        <v>0</v>
      </c>
      <c r="DL38" s="300">
        <f ca="1">'Profile before CoM'!DL38*f_CoMC01</f>
        <v>0</v>
      </c>
      <c r="DM38" s="300">
        <f ca="1">'Profile before CoM'!DM38*f_CoMC01</f>
        <v>0</v>
      </c>
      <c r="DN38" s="300">
        <f ca="1">'Profile before CoM'!DN38*f_CoMC01</f>
        <v>0</v>
      </c>
      <c r="DO38" s="300">
        <f ca="1">'Profile before CoM'!DO38*f_CoMC01</f>
        <v>0</v>
      </c>
      <c r="DP38" s="300">
        <f ca="1">'Profile before CoM'!DP38*f_CoMC01</f>
        <v>0</v>
      </c>
      <c r="DQ38" s="300">
        <f ca="1">'Profile before CoM'!DQ38*f_CoMC01</f>
        <v>0</v>
      </c>
      <c r="DR38" s="300">
        <f ca="1">'Profile before CoM'!DR38*f_CoMC01</f>
        <v>0</v>
      </c>
      <c r="DS38" s="300">
        <f ca="1">'Profile before CoM'!DS38*f_CoMC01</f>
        <v>0</v>
      </c>
      <c r="DT38" s="300">
        <f ca="1">'Profile before CoM'!DT38*f_CoMC01</f>
        <v>0</v>
      </c>
      <c r="DU38" s="300">
        <f ca="1">'Profile before CoM'!DU38*f_CoMC01</f>
        <v>0</v>
      </c>
      <c r="DV38" s="300">
        <f ca="1">'Profile before CoM'!DV38*f_CoMC01</f>
        <v>0</v>
      </c>
      <c r="DW38" s="300">
        <f ca="1">'Profile before CoM'!DW38*f_CoMC01</f>
        <v>0</v>
      </c>
      <c r="DX38" s="300">
        <f ca="1">'Profile before CoM'!DX38*f_CoMC01</f>
        <v>0</v>
      </c>
      <c r="DY38" s="300">
        <f ca="1">'Profile before CoM'!DY38*f_CoMC01</f>
        <v>0</v>
      </c>
      <c r="DZ38" s="300">
        <f ca="1">'Profile before CoM'!DZ38*f_CoMC01</f>
        <v>0</v>
      </c>
      <c r="EA38" s="300">
        <f ca="1">'Profile before CoM'!EA38*f_CoMC01</f>
        <v>0</v>
      </c>
      <c r="EB38" s="300">
        <f ca="1">'Profile before CoM'!EB38*f_CoMC01</f>
        <v>0</v>
      </c>
      <c r="EC38" s="300">
        <f ca="1">'Profile before CoM'!EC38*f_CoMC01</f>
        <v>0</v>
      </c>
      <c r="ED38" s="300">
        <f ca="1">'Profile before CoM'!ED38*f_CoMC01</f>
        <v>0</v>
      </c>
      <c r="EE38" s="300">
        <f ca="1">'Profile before CoM'!EE38*f_CoMC01</f>
        <v>0</v>
      </c>
      <c r="EF38" s="300">
        <f ca="1">'Profile before CoM'!EF38*f_CoMC01</f>
        <v>0</v>
      </c>
      <c r="EG38" s="300">
        <f ca="1">'Profile before CoM'!EG38*f_CoMC01</f>
        <v>0</v>
      </c>
      <c r="EH38" s="300">
        <f ca="1">'Profile before CoM'!EH38*f_CoMC01</f>
        <v>0</v>
      </c>
      <c r="EI38" s="300">
        <f ca="1">'Profile before CoM'!EI38*f_CoMC01</f>
        <v>0</v>
      </c>
      <c r="EJ38" s="300">
        <f ca="1">'Profile before CoM'!EJ38*f_CoMC01</f>
        <v>0</v>
      </c>
      <c r="EK38" s="300">
        <f ca="1">'Profile before CoM'!EK38*f_CoMC01</f>
        <v>0</v>
      </c>
      <c r="EL38" s="300">
        <f ca="1">'Profile before CoM'!EL38*f_CoMC01</f>
        <v>0</v>
      </c>
      <c r="EM38" s="300">
        <f ca="1">'Profile before CoM'!EM38*f_CoMC01</f>
        <v>0</v>
      </c>
      <c r="EN38" s="300">
        <f ca="1">'Profile before CoM'!EN38*f_CoMC01</f>
        <v>0</v>
      </c>
      <c r="EO38" s="300">
        <f ca="1">'Profile before CoM'!EO38*f_CoMC01</f>
        <v>0</v>
      </c>
      <c r="EP38" s="300">
        <f ca="1">'Profile before CoM'!EP38*f_CoMC01</f>
        <v>0</v>
      </c>
      <c r="EQ38" s="300">
        <f ca="1">'Profile before CoM'!EQ38*f_CoMC01</f>
        <v>0</v>
      </c>
      <c r="ER38" s="300">
        <f ca="1">'Profile before CoM'!ER38*f_CoMC01</f>
        <v>0</v>
      </c>
      <c r="ES38" s="300">
        <f ca="1">'Profile before CoM'!ES38*f_CoMC01</f>
        <v>0</v>
      </c>
      <c r="ET38" s="300">
        <f ca="1">'Profile before CoM'!ET38*f_CoMC01</f>
        <v>0</v>
      </c>
      <c r="EU38" s="300">
        <f ca="1">'Profile before CoM'!EU38*f_CoMC01</f>
        <v>0</v>
      </c>
      <c r="EV38" s="300">
        <f ca="1">'Profile before CoM'!EV38*f_CoMC01</f>
        <v>0</v>
      </c>
      <c r="EW38" s="300">
        <f ca="1">'Profile before CoM'!EW38*f_CoMC01</f>
        <v>0</v>
      </c>
      <c r="EX38" s="300">
        <f ca="1">'Profile before CoM'!EX38*f_CoMC01</f>
        <v>0</v>
      </c>
      <c r="EY38" s="612"/>
      <c r="EZ38" s="757" t="str">
        <f>'Main Input'!EZ38</f>
        <v>RPI</v>
      </c>
      <c r="FA38" s="757" t="str">
        <f>'Main Input'!FA38</f>
        <v>N/A</v>
      </c>
      <c r="FB38" s="766">
        <f>'Main Input'!FB38</f>
        <v>0</v>
      </c>
      <c r="FC38" s="766" t="str">
        <f>'Main Input'!FC38</f>
        <v>IT Solutions</v>
      </c>
      <c r="FD38" s="766" t="str">
        <f>'Main Input'!FD38</f>
        <v>Managed Services</v>
      </c>
      <c r="FE38" s="757" t="str">
        <f>'Main Input'!FE38</f>
        <v>Opex</v>
      </c>
      <c r="FF38" s="757" t="str">
        <f>'Main Input'!FF38</f>
        <v>ContractAccrual</v>
      </c>
      <c r="FG38" s="757" t="str">
        <f>'Main Input'!FG38</f>
        <v>Expense</v>
      </c>
      <c r="FH38" s="767" t="str">
        <f>'Main Input'!FH38</f>
        <v>A</v>
      </c>
      <c r="FI38" s="768">
        <f>'Main Input'!FI38</f>
        <v>0.22</v>
      </c>
      <c r="FJ38" s="768">
        <f>'Main Input'!FJ38</f>
        <v>0</v>
      </c>
      <c r="FK38" s="612"/>
      <c r="FL38" s="531">
        <f t="shared" si="29"/>
        <v>0</v>
      </c>
      <c r="FM38" s="86"/>
      <c r="FN38" s="612"/>
    </row>
    <row r="39" spans="1:170" ht="12.75" customHeight="1">
      <c r="A39" s="750" t="str">
        <f>'Main Input'!A39</f>
        <v>MTB</v>
      </c>
      <c r="B39" s="762" t="str">
        <f>'Main Input'!B39</f>
        <v>Business Unit</v>
      </c>
      <c r="C39" s="762" t="str">
        <f>'Main Input'!C39</f>
        <v>Labour</v>
      </c>
      <c r="D39" s="762" t="str">
        <f>'Main Input'!D39</f>
        <v>TRF</v>
      </c>
      <c r="E39" s="762" t="str">
        <f>'Main Input'!E39</f>
        <v>Technical Architect - Midrange</v>
      </c>
      <c r="F39" s="753" t="str">
        <f>'Main Input'!F39</f>
        <v>direct</v>
      </c>
      <c r="G39" s="753" t="str">
        <f>'Main Input'!G39</f>
        <v>Person</v>
      </c>
      <c r="H39" s="753" t="str">
        <f>'Main Input'!H39</f>
        <v>TAC.CSA.3</v>
      </c>
      <c r="I39" s="753">
        <f>'Main Input'!I39</f>
        <v>0</v>
      </c>
      <c r="J39" s="753">
        <f>'Main Input'!J39</f>
        <v>0</v>
      </c>
      <c r="K39" s="753" t="str">
        <f>'Main Input'!K39</f>
        <v>FJS</v>
      </c>
      <c r="L39" s="753" t="str">
        <f>'Main Input'!L39</f>
        <v>pTran</v>
      </c>
      <c r="M39" s="753">
        <f>'Main Input'!M39</f>
        <v>0</v>
      </c>
      <c r="N39" s="753">
        <f>'Main Input'!N39</f>
        <v>0</v>
      </c>
      <c r="O39" s="753" t="str">
        <f>'Main Input'!O39</f>
        <v>SPAIN</v>
      </c>
      <c r="P39" s="753">
        <f>'Main Input'!P39</f>
        <v>341</v>
      </c>
      <c r="Q39" s="753" t="str">
        <f>'Main Input'!Q39</f>
        <v>EUR</v>
      </c>
      <c r="R39" s="753" t="str">
        <f>'Main Input'!R39</f>
        <v>EMEA</v>
      </c>
      <c r="S39" s="753" t="str">
        <f>'Main Input'!S39</f>
        <v>Local</v>
      </c>
      <c r="T39" s="753">
        <f>'Main Input'!T39</f>
        <v>0</v>
      </c>
      <c r="U39" s="753">
        <f>'Main Input'!U39</f>
        <v>0</v>
      </c>
      <c r="V39" s="753" t="str">
        <f>'Main Input'!V39</f>
        <v>5_ATP</v>
      </c>
      <c r="W39" s="753">
        <f>'Main Input'!W39</f>
        <v>0</v>
      </c>
      <c r="X39" s="753">
        <f>'Main Input'!X39</f>
        <v>0</v>
      </c>
      <c r="Y39" s="753">
        <f>'Main Input'!Y39</f>
        <v>0</v>
      </c>
      <c r="Z39" s="753">
        <f>'Main Input'!Z39</f>
        <v>0</v>
      </c>
      <c r="AA39" s="753">
        <f>'Main Input'!AA39</f>
        <v>0</v>
      </c>
      <c r="AB39" s="763">
        <f>'Main Input'!AB39</f>
        <v>0</v>
      </c>
      <c r="AC39" s="763" t="str">
        <f>'Main Input'!AC39</f>
        <v>Days</v>
      </c>
      <c r="AD39" s="764">
        <f>'Main Input'!AD39</f>
        <v>72</v>
      </c>
      <c r="AE39" s="765">
        <f t="shared" ca="1" si="28"/>
        <v>33209.406344106414</v>
      </c>
      <c r="AF39" s="299">
        <f ca="1">'Profile before CoM'!AF39*f_CoMC01</f>
        <v>0</v>
      </c>
      <c r="AG39" s="300">
        <f ca="1">'Profile before CoM'!AG39*f_CoMC01</f>
        <v>0</v>
      </c>
      <c r="AH39" s="300">
        <f ca="1">'Profile before CoM'!AH39*f_CoMC01</f>
        <v>0</v>
      </c>
      <c r="AI39" s="300">
        <f ca="1">'Profile before CoM'!AI39*f_CoMC01</f>
        <v>0</v>
      </c>
      <c r="AJ39" s="300">
        <f ca="1">'Profile before CoM'!AJ39*f_CoMC01</f>
        <v>0</v>
      </c>
      <c r="AK39" s="300">
        <f ca="1">'Profile before CoM'!AK39*f_CoMC01</f>
        <v>0</v>
      </c>
      <c r="AL39" s="300">
        <f ca="1">'Profile before CoM'!AL39*f_CoMC01</f>
        <v>0</v>
      </c>
      <c r="AM39" s="300">
        <f ca="1">'Profile before CoM'!AM39*f_CoMC01</f>
        <v>0</v>
      </c>
      <c r="AN39" s="300">
        <f ca="1">'Profile before CoM'!AN39*f_CoMC01</f>
        <v>0</v>
      </c>
      <c r="AO39" s="300">
        <f ca="1">'Profile before CoM'!AO39*f_CoMC01</f>
        <v>0</v>
      </c>
      <c r="AP39" s="300">
        <f ca="1">'Profile before CoM'!AP39*f_CoMC01</f>
        <v>0</v>
      </c>
      <c r="AQ39" s="300">
        <f ca="1">'Profile before CoM'!AQ39*f_CoMC01</f>
        <v>0</v>
      </c>
      <c r="AR39" s="300">
        <f ca="1">'Profile before CoM'!AR39*f_CoMC01</f>
        <v>0</v>
      </c>
      <c r="AS39" s="300">
        <f ca="1">'Profile before CoM'!AS39*f_CoMC01</f>
        <v>0</v>
      </c>
      <c r="AT39" s="300">
        <f ca="1">'Profile before CoM'!AT39*f_CoMC01</f>
        <v>8302.3515860266034</v>
      </c>
      <c r="AU39" s="300">
        <f ca="1">'Profile before CoM'!AU39*f_CoMC01</f>
        <v>8302.3515860266034</v>
      </c>
      <c r="AV39" s="300">
        <f ca="1">'Profile before CoM'!AV39*f_CoMC01</f>
        <v>8302.3515860266034</v>
      </c>
      <c r="AW39" s="300">
        <f ca="1">'Profile before CoM'!AW39*f_CoMC01</f>
        <v>8302.3515860266034</v>
      </c>
      <c r="AX39" s="300">
        <f ca="1">'Profile before CoM'!AX39*f_CoMC01</f>
        <v>0</v>
      </c>
      <c r="AY39" s="300">
        <f ca="1">'Profile before CoM'!AY39*f_CoMC01</f>
        <v>0</v>
      </c>
      <c r="AZ39" s="300">
        <f ca="1">'Profile before CoM'!AZ39*f_CoMC01</f>
        <v>0</v>
      </c>
      <c r="BA39" s="300">
        <f ca="1">'Profile before CoM'!BA39*f_CoMC01</f>
        <v>0</v>
      </c>
      <c r="BB39" s="300">
        <f ca="1">'Profile before CoM'!BB39*f_CoMC01</f>
        <v>0</v>
      </c>
      <c r="BC39" s="300">
        <f ca="1">'Profile before CoM'!BC39*f_CoMC01</f>
        <v>0</v>
      </c>
      <c r="BD39" s="300">
        <f ca="1">'Profile before CoM'!BD39*f_CoMC01</f>
        <v>0</v>
      </c>
      <c r="BE39" s="300">
        <f ca="1">'Profile before CoM'!BE39*f_CoMC01</f>
        <v>0</v>
      </c>
      <c r="BF39" s="300">
        <f ca="1">'Profile before CoM'!BF39*f_CoMC01</f>
        <v>0</v>
      </c>
      <c r="BG39" s="300">
        <f ca="1">'Profile before CoM'!BG39*f_CoMC01</f>
        <v>0</v>
      </c>
      <c r="BH39" s="300">
        <f ca="1">'Profile before CoM'!BH39*f_CoMC01</f>
        <v>0</v>
      </c>
      <c r="BI39" s="300">
        <f ca="1">'Profile before CoM'!BI39*f_CoMC01</f>
        <v>0</v>
      </c>
      <c r="BJ39" s="300">
        <f ca="1">'Profile before CoM'!BJ39*f_CoMC01</f>
        <v>0</v>
      </c>
      <c r="BK39" s="300">
        <f ca="1">'Profile before CoM'!BK39*f_CoMC01</f>
        <v>0</v>
      </c>
      <c r="BL39" s="300">
        <f ca="1">'Profile before CoM'!BL39*f_CoMC01</f>
        <v>0</v>
      </c>
      <c r="BM39" s="300">
        <f ca="1">'Profile before CoM'!BM39*f_CoMC01</f>
        <v>0</v>
      </c>
      <c r="BN39" s="300">
        <f ca="1">'Profile before CoM'!BN39*f_CoMC01</f>
        <v>0</v>
      </c>
      <c r="BO39" s="300">
        <f ca="1">'Profile before CoM'!BO39*f_CoMC01</f>
        <v>0</v>
      </c>
      <c r="BP39" s="300">
        <f ca="1">'Profile before CoM'!BP39*f_CoMC01</f>
        <v>0</v>
      </c>
      <c r="BQ39" s="300">
        <f ca="1">'Profile before CoM'!BQ39*f_CoMC01</f>
        <v>0</v>
      </c>
      <c r="BR39" s="300">
        <f ca="1">'Profile before CoM'!BR39*f_CoMC01</f>
        <v>0</v>
      </c>
      <c r="BS39" s="300">
        <f ca="1">'Profile before CoM'!BS39*f_CoMC01</f>
        <v>0</v>
      </c>
      <c r="BT39" s="300">
        <f ca="1">'Profile before CoM'!BT39*f_CoMC01</f>
        <v>0</v>
      </c>
      <c r="BU39" s="300">
        <f ca="1">'Profile before CoM'!BU39*f_CoMC01</f>
        <v>0</v>
      </c>
      <c r="BV39" s="300">
        <f ca="1">'Profile before CoM'!BV39*f_CoMC01</f>
        <v>0</v>
      </c>
      <c r="BW39" s="300">
        <f ca="1">'Profile before CoM'!BW39*f_CoMC01</f>
        <v>0</v>
      </c>
      <c r="BX39" s="300">
        <f ca="1">'Profile before CoM'!BX39*f_CoMC01</f>
        <v>0</v>
      </c>
      <c r="BY39" s="300">
        <f ca="1">'Profile before CoM'!BY39*f_CoMC01</f>
        <v>0</v>
      </c>
      <c r="BZ39" s="300">
        <f ca="1">'Profile before CoM'!BZ39*f_CoMC01</f>
        <v>0</v>
      </c>
      <c r="CA39" s="300">
        <f ca="1">'Profile before CoM'!CA39*f_CoMC01</f>
        <v>0</v>
      </c>
      <c r="CB39" s="300">
        <f ca="1">'Profile before CoM'!CB39*f_CoMC01</f>
        <v>0</v>
      </c>
      <c r="CC39" s="300">
        <f ca="1">'Profile before CoM'!CC39*f_CoMC01</f>
        <v>0</v>
      </c>
      <c r="CD39" s="300">
        <f ca="1">'Profile before CoM'!CD39*f_CoMC01</f>
        <v>0</v>
      </c>
      <c r="CE39" s="300">
        <f ca="1">'Profile before CoM'!CE39*f_CoMC01</f>
        <v>0</v>
      </c>
      <c r="CF39" s="300">
        <f ca="1">'Profile before CoM'!CF39*f_CoMC01</f>
        <v>0</v>
      </c>
      <c r="CG39" s="300">
        <f ca="1">'Profile before CoM'!CG39*f_CoMC01</f>
        <v>0</v>
      </c>
      <c r="CH39" s="300">
        <f ca="1">'Profile before CoM'!CH39*f_CoMC01</f>
        <v>0</v>
      </c>
      <c r="CI39" s="300">
        <f ca="1">'Profile before CoM'!CI39*f_CoMC01</f>
        <v>0</v>
      </c>
      <c r="CJ39" s="300">
        <f ca="1">'Profile before CoM'!CJ39*f_CoMC01</f>
        <v>0</v>
      </c>
      <c r="CK39" s="300">
        <f ca="1">'Profile before CoM'!CK39*f_CoMC01</f>
        <v>0</v>
      </c>
      <c r="CL39" s="300">
        <f ca="1">'Profile before CoM'!CL39*f_CoMC01</f>
        <v>0</v>
      </c>
      <c r="CM39" s="300">
        <f ca="1">'Profile before CoM'!CM39*f_CoMC01</f>
        <v>0</v>
      </c>
      <c r="CN39" s="300">
        <f ca="1">'Profile before CoM'!CN39*f_CoMC01</f>
        <v>0</v>
      </c>
      <c r="CO39" s="300">
        <f ca="1">'Profile before CoM'!CO39*f_CoMC01</f>
        <v>0</v>
      </c>
      <c r="CP39" s="300">
        <f ca="1">'Profile before CoM'!CP39*f_CoMC01</f>
        <v>0</v>
      </c>
      <c r="CQ39" s="300">
        <f ca="1">'Profile before CoM'!CQ39*f_CoMC01</f>
        <v>0</v>
      </c>
      <c r="CR39" s="300">
        <f ca="1">'Profile before CoM'!CR39*f_CoMC01</f>
        <v>0</v>
      </c>
      <c r="CS39" s="300">
        <f ca="1">'Profile before CoM'!CS39*f_CoMC01</f>
        <v>0</v>
      </c>
      <c r="CT39" s="300">
        <f ca="1">'Profile before CoM'!CT39*f_CoMC01</f>
        <v>0</v>
      </c>
      <c r="CU39" s="300">
        <f ca="1">'Profile before CoM'!CU39*f_CoMC01</f>
        <v>0</v>
      </c>
      <c r="CV39" s="300">
        <f ca="1">'Profile before CoM'!CV39*f_CoMC01</f>
        <v>0</v>
      </c>
      <c r="CW39" s="300">
        <f ca="1">'Profile before CoM'!CW39*f_CoMC01</f>
        <v>0</v>
      </c>
      <c r="CX39" s="300">
        <f ca="1">'Profile before CoM'!CX39*f_CoMC01</f>
        <v>0</v>
      </c>
      <c r="CY39" s="300">
        <f ca="1">'Profile before CoM'!CY39*f_CoMC01</f>
        <v>0</v>
      </c>
      <c r="CZ39" s="300">
        <f ca="1">'Profile before CoM'!CZ39*f_CoMC01</f>
        <v>0</v>
      </c>
      <c r="DA39" s="300">
        <f ca="1">'Profile before CoM'!DA39*f_CoMC01</f>
        <v>0</v>
      </c>
      <c r="DB39" s="300">
        <f ca="1">'Profile before CoM'!DB39*f_CoMC01</f>
        <v>0</v>
      </c>
      <c r="DC39" s="300">
        <f ca="1">'Profile before CoM'!DC39*f_CoMC01</f>
        <v>0</v>
      </c>
      <c r="DD39" s="300">
        <f ca="1">'Profile before CoM'!DD39*f_CoMC01</f>
        <v>0</v>
      </c>
      <c r="DE39" s="300">
        <f ca="1">'Profile before CoM'!DE39*f_CoMC01</f>
        <v>0</v>
      </c>
      <c r="DF39" s="300">
        <f ca="1">'Profile before CoM'!DF39*f_CoMC01</f>
        <v>0</v>
      </c>
      <c r="DG39" s="300">
        <f ca="1">'Profile before CoM'!DG39*f_CoMC01</f>
        <v>0</v>
      </c>
      <c r="DH39" s="300">
        <f ca="1">'Profile before CoM'!DH39*f_CoMC01</f>
        <v>0</v>
      </c>
      <c r="DI39" s="300">
        <f ca="1">'Profile before CoM'!DI39*f_CoMC01</f>
        <v>0</v>
      </c>
      <c r="DJ39" s="300">
        <f ca="1">'Profile before CoM'!DJ39*f_CoMC01</f>
        <v>0</v>
      </c>
      <c r="DK39" s="300">
        <f ca="1">'Profile before CoM'!DK39*f_CoMC01</f>
        <v>0</v>
      </c>
      <c r="DL39" s="300">
        <f ca="1">'Profile before CoM'!DL39*f_CoMC01</f>
        <v>0</v>
      </c>
      <c r="DM39" s="300">
        <f ca="1">'Profile before CoM'!DM39*f_CoMC01</f>
        <v>0</v>
      </c>
      <c r="DN39" s="300">
        <f ca="1">'Profile before CoM'!DN39*f_CoMC01</f>
        <v>0</v>
      </c>
      <c r="DO39" s="300">
        <f ca="1">'Profile before CoM'!DO39*f_CoMC01</f>
        <v>0</v>
      </c>
      <c r="DP39" s="300">
        <f ca="1">'Profile before CoM'!DP39*f_CoMC01</f>
        <v>0</v>
      </c>
      <c r="DQ39" s="300">
        <f ca="1">'Profile before CoM'!DQ39*f_CoMC01</f>
        <v>0</v>
      </c>
      <c r="DR39" s="300">
        <f ca="1">'Profile before CoM'!DR39*f_CoMC01</f>
        <v>0</v>
      </c>
      <c r="DS39" s="300">
        <f ca="1">'Profile before CoM'!DS39*f_CoMC01</f>
        <v>0</v>
      </c>
      <c r="DT39" s="300">
        <f ca="1">'Profile before CoM'!DT39*f_CoMC01</f>
        <v>0</v>
      </c>
      <c r="DU39" s="300">
        <f ca="1">'Profile before CoM'!DU39*f_CoMC01</f>
        <v>0</v>
      </c>
      <c r="DV39" s="300">
        <f ca="1">'Profile before CoM'!DV39*f_CoMC01</f>
        <v>0</v>
      </c>
      <c r="DW39" s="300">
        <f ca="1">'Profile before CoM'!DW39*f_CoMC01</f>
        <v>0</v>
      </c>
      <c r="DX39" s="300">
        <f ca="1">'Profile before CoM'!DX39*f_CoMC01</f>
        <v>0</v>
      </c>
      <c r="DY39" s="300">
        <f ca="1">'Profile before CoM'!DY39*f_CoMC01</f>
        <v>0</v>
      </c>
      <c r="DZ39" s="300">
        <f ca="1">'Profile before CoM'!DZ39*f_CoMC01</f>
        <v>0</v>
      </c>
      <c r="EA39" s="300">
        <f ca="1">'Profile before CoM'!EA39*f_CoMC01</f>
        <v>0</v>
      </c>
      <c r="EB39" s="300">
        <f ca="1">'Profile before CoM'!EB39*f_CoMC01</f>
        <v>0</v>
      </c>
      <c r="EC39" s="300">
        <f ca="1">'Profile before CoM'!EC39*f_CoMC01</f>
        <v>0</v>
      </c>
      <c r="ED39" s="300">
        <f ca="1">'Profile before CoM'!ED39*f_CoMC01</f>
        <v>0</v>
      </c>
      <c r="EE39" s="300">
        <f ca="1">'Profile before CoM'!EE39*f_CoMC01</f>
        <v>0</v>
      </c>
      <c r="EF39" s="300">
        <f ca="1">'Profile before CoM'!EF39*f_CoMC01</f>
        <v>0</v>
      </c>
      <c r="EG39" s="300">
        <f ca="1">'Profile before CoM'!EG39*f_CoMC01</f>
        <v>0</v>
      </c>
      <c r="EH39" s="300">
        <f ca="1">'Profile before CoM'!EH39*f_CoMC01</f>
        <v>0</v>
      </c>
      <c r="EI39" s="300">
        <f ca="1">'Profile before CoM'!EI39*f_CoMC01</f>
        <v>0</v>
      </c>
      <c r="EJ39" s="300">
        <f ca="1">'Profile before CoM'!EJ39*f_CoMC01</f>
        <v>0</v>
      </c>
      <c r="EK39" s="300">
        <f ca="1">'Profile before CoM'!EK39*f_CoMC01</f>
        <v>0</v>
      </c>
      <c r="EL39" s="300">
        <f ca="1">'Profile before CoM'!EL39*f_CoMC01</f>
        <v>0</v>
      </c>
      <c r="EM39" s="300">
        <f ca="1">'Profile before CoM'!EM39*f_CoMC01</f>
        <v>0</v>
      </c>
      <c r="EN39" s="300">
        <f ca="1">'Profile before CoM'!EN39*f_CoMC01</f>
        <v>0</v>
      </c>
      <c r="EO39" s="300">
        <f ca="1">'Profile before CoM'!EO39*f_CoMC01</f>
        <v>0</v>
      </c>
      <c r="EP39" s="300">
        <f ca="1">'Profile before CoM'!EP39*f_CoMC01</f>
        <v>0</v>
      </c>
      <c r="EQ39" s="300">
        <f ca="1">'Profile before CoM'!EQ39*f_CoMC01</f>
        <v>0</v>
      </c>
      <c r="ER39" s="300">
        <f ca="1">'Profile before CoM'!ER39*f_CoMC01</f>
        <v>0</v>
      </c>
      <c r="ES39" s="300">
        <f ca="1">'Profile before CoM'!ES39*f_CoMC01</f>
        <v>0</v>
      </c>
      <c r="ET39" s="300">
        <f ca="1">'Profile before CoM'!ET39*f_CoMC01</f>
        <v>0</v>
      </c>
      <c r="EU39" s="300">
        <f ca="1">'Profile before CoM'!EU39*f_CoMC01</f>
        <v>0</v>
      </c>
      <c r="EV39" s="300">
        <f ca="1">'Profile before CoM'!EV39*f_CoMC01</f>
        <v>0</v>
      </c>
      <c r="EW39" s="300">
        <f ca="1">'Profile before CoM'!EW39*f_CoMC01</f>
        <v>0</v>
      </c>
      <c r="EX39" s="300">
        <f ca="1">'Profile before CoM'!EX39*f_CoMC01</f>
        <v>0</v>
      </c>
      <c r="EY39" s="612"/>
      <c r="EZ39" s="757" t="str">
        <f>'Main Input'!EZ39</f>
        <v>RPI</v>
      </c>
      <c r="FA39" s="757" t="str">
        <f>'Main Input'!FA39</f>
        <v>N/A</v>
      </c>
      <c r="FB39" s="766">
        <f>'Main Input'!FB39</f>
        <v>0</v>
      </c>
      <c r="FC39" s="766" t="str">
        <f>'Main Input'!FC39</f>
        <v>IT Solutions</v>
      </c>
      <c r="FD39" s="766" t="str">
        <f>'Main Input'!FD39</f>
        <v>Managed Services</v>
      </c>
      <c r="FE39" s="757" t="str">
        <f>'Main Input'!FE39</f>
        <v>Opex</v>
      </c>
      <c r="FF39" s="757" t="str">
        <f>'Main Input'!FF39</f>
        <v>ContractAccrual</v>
      </c>
      <c r="FG39" s="757" t="str">
        <f>'Main Input'!FG39</f>
        <v>Expense</v>
      </c>
      <c r="FH39" s="767" t="str">
        <f>'Main Input'!FH39</f>
        <v>A</v>
      </c>
      <c r="FI39" s="768">
        <f>'Main Input'!FI39</f>
        <v>0.22</v>
      </c>
      <c r="FJ39" s="768">
        <f>'Main Input'!FJ39</f>
        <v>0</v>
      </c>
      <c r="FK39" s="612"/>
      <c r="FL39" s="531">
        <f t="shared" si="29"/>
        <v>0</v>
      </c>
      <c r="FM39" s="86"/>
      <c r="FN39" s="612"/>
    </row>
    <row r="40" spans="1:170" ht="12.75" customHeight="1">
      <c r="A40" s="750" t="str">
        <f>'Main Input'!A40</f>
        <v>MTB</v>
      </c>
      <c r="B40" s="762" t="str">
        <f>'Main Input'!B40</f>
        <v>Business Unit</v>
      </c>
      <c r="C40" s="762" t="str">
        <f>'Main Input'!C40</f>
        <v>Labour</v>
      </c>
      <c r="D40" s="762" t="str">
        <f>'Main Input'!D40</f>
        <v>TRF</v>
      </c>
      <c r="E40" s="762" t="str">
        <f>'Main Input'!E40</f>
        <v>Technical Architect - Control Systems</v>
      </c>
      <c r="F40" s="753" t="str">
        <f>'Main Input'!F40</f>
        <v>direct</v>
      </c>
      <c r="G40" s="753" t="str">
        <f>'Main Input'!G40</f>
        <v>Person</v>
      </c>
      <c r="H40" s="753" t="str">
        <f>'Main Input'!H40</f>
        <v>TAC.CSA.3</v>
      </c>
      <c r="I40" s="753">
        <f>'Main Input'!I40</f>
        <v>0</v>
      </c>
      <c r="J40" s="753">
        <f>'Main Input'!J40</f>
        <v>0</v>
      </c>
      <c r="K40" s="753" t="str">
        <f>'Main Input'!K40</f>
        <v>FJS</v>
      </c>
      <c r="L40" s="753" t="str">
        <f>'Main Input'!L40</f>
        <v>pTran</v>
      </c>
      <c r="M40" s="753">
        <f>'Main Input'!M40</f>
        <v>0</v>
      </c>
      <c r="N40" s="753">
        <f>'Main Input'!N40</f>
        <v>0</v>
      </c>
      <c r="O40" s="753" t="str">
        <f>'Main Input'!O40</f>
        <v>SPAIN</v>
      </c>
      <c r="P40" s="753">
        <f>'Main Input'!P40</f>
        <v>341</v>
      </c>
      <c r="Q40" s="753" t="str">
        <f>'Main Input'!Q40</f>
        <v>EUR</v>
      </c>
      <c r="R40" s="753" t="str">
        <f>'Main Input'!R40</f>
        <v>EMEA</v>
      </c>
      <c r="S40" s="753" t="str">
        <f>'Main Input'!S40</f>
        <v>Local</v>
      </c>
      <c r="T40" s="753">
        <f>'Main Input'!T40</f>
        <v>0</v>
      </c>
      <c r="U40" s="753">
        <f>'Main Input'!U40</f>
        <v>0</v>
      </c>
      <c r="V40" s="753" t="str">
        <f>'Main Input'!V40</f>
        <v>5_ATP</v>
      </c>
      <c r="W40" s="753">
        <f>'Main Input'!W40</f>
        <v>0</v>
      </c>
      <c r="X40" s="753">
        <f>'Main Input'!X40</f>
        <v>0</v>
      </c>
      <c r="Y40" s="753">
        <f>'Main Input'!Y40</f>
        <v>0</v>
      </c>
      <c r="Z40" s="753">
        <f>'Main Input'!Z40</f>
        <v>0</v>
      </c>
      <c r="AA40" s="753">
        <f>'Main Input'!AA40</f>
        <v>0</v>
      </c>
      <c r="AB40" s="763">
        <f>'Main Input'!AB40</f>
        <v>0</v>
      </c>
      <c r="AC40" s="763" t="str">
        <f>'Main Input'!AC40</f>
        <v>Days</v>
      </c>
      <c r="AD40" s="764">
        <f>'Main Input'!AD40</f>
        <v>72</v>
      </c>
      <c r="AE40" s="765">
        <f t="shared" ca="1" si="28"/>
        <v>33209.406344106414</v>
      </c>
      <c r="AF40" s="299">
        <f ca="1">'Profile before CoM'!AF40*f_CoMC01</f>
        <v>0</v>
      </c>
      <c r="AG40" s="300">
        <f ca="1">'Profile before CoM'!AG40*f_CoMC01</f>
        <v>0</v>
      </c>
      <c r="AH40" s="300">
        <f ca="1">'Profile before CoM'!AH40*f_CoMC01</f>
        <v>0</v>
      </c>
      <c r="AI40" s="300">
        <f ca="1">'Profile before CoM'!AI40*f_CoMC01</f>
        <v>0</v>
      </c>
      <c r="AJ40" s="300">
        <f ca="1">'Profile before CoM'!AJ40*f_CoMC01</f>
        <v>0</v>
      </c>
      <c r="AK40" s="300">
        <f ca="1">'Profile before CoM'!AK40*f_CoMC01</f>
        <v>0</v>
      </c>
      <c r="AL40" s="300">
        <f ca="1">'Profile before CoM'!AL40*f_CoMC01</f>
        <v>0</v>
      </c>
      <c r="AM40" s="300">
        <f ca="1">'Profile before CoM'!AM40*f_CoMC01</f>
        <v>0</v>
      </c>
      <c r="AN40" s="300">
        <f ca="1">'Profile before CoM'!AN40*f_CoMC01</f>
        <v>0</v>
      </c>
      <c r="AO40" s="300">
        <f ca="1">'Profile before CoM'!AO40*f_CoMC01</f>
        <v>0</v>
      </c>
      <c r="AP40" s="300">
        <f ca="1">'Profile before CoM'!AP40*f_CoMC01</f>
        <v>0</v>
      </c>
      <c r="AQ40" s="300">
        <f ca="1">'Profile before CoM'!AQ40*f_CoMC01</f>
        <v>0</v>
      </c>
      <c r="AR40" s="300">
        <f ca="1">'Profile before CoM'!AR40*f_CoMC01</f>
        <v>0</v>
      </c>
      <c r="AS40" s="300">
        <f ca="1">'Profile before CoM'!AS40*f_CoMC01</f>
        <v>0</v>
      </c>
      <c r="AT40" s="300">
        <f ca="1">'Profile before CoM'!AT40*f_CoMC01</f>
        <v>8302.3515860266034</v>
      </c>
      <c r="AU40" s="300">
        <f ca="1">'Profile before CoM'!AU40*f_CoMC01</f>
        <v>8302.3515860266034</v>
      </c>
      <c r="AV40" s="300">
        <f ca="1">'Profile before CoM'!AV40*f_CoMC01</f>
        <v>8302.3515860266034</v>
      </c>
      <c r="AW40" s="300">
        <f ca="1">'Profile before CoM'!AW40*f_CoMC01</f>
        <v>8302.3515860266034</v>
      </c>
      <c r="AX40" s="300">
        <f ca="1">'Profile before CoM'!AX40*f_CoMC01</f>
        <v>0</v>
      </c>
      <c r="AY40" s="300">
        <f ca="1">'Profile before CoM'!AY40*f_CoMC01</f>
        <v>0</v>
      </c>
      <c r="AZ40" s="300">
        <f ca="1">'Profile before CoM'!AZ40*f_CoMC01</f>
        <v>0</v>
      </c>
      <c r="BA40" s="300">
        <f ca="1">'Profile before CoM'!BA40*f_CoMC01</f>
        <v>0</v>
      </c>
      <c r="BB40" s="300">
        <f ca="1">'Profile before CoM'!BB40*f_CoMC01</f>
        <v>0</v>
      </c>
      <c r="BC40" s="300">
        <f ca="1">'Profile before CoM'!BC40*f_CoMC01</f>
        <v>0</v>
      </c>
      <c r="BD40" s="300">
        <f ca="1">'Profile before CoM'!BD40*f_CoMC01</f>
        <v>0</v>
      </c>
      <c r="BE40" s="300">
        <f ca="1">'Profile before CoM'!BE40*f_CoMC01</f>
        <v>0</v>
      </c>
      <c r="BF40" s="300">
        <f ca="1">'Profile before CoM'!BF40*f_CoMC01</f>
        <v>0</v>
      </c>
      <c r="BG40" s="300">
        <f ca="1">'Profile before CoM'!BG40*f_CoMC01</f>
        <v>0</v>
      </c>
      <c r="BH40" s="300">
        <f ca="1">'Profile before CoM'!BH40*f_CoMC01</f>
        <v>0</v>
      </c>
      <c r="BI40" s="300">
        <f ca="1">'Profile before CoM'!BI40*f_CoMC01</f>
        <v>0</v>
      </c>
      <c r="BJ40" s="300">
        <f ca="1">'Profile before CoM'!BJ40*f_CoMC01</f>
        <v>0</v>
      </c>
      <c r="BK40" s="300">
        <f ca="1">'Profile before CoM'!BK40*f_CoMC01</f>
        <v>0</v>
      </c>
      <c r="BL40" s="300">
        <f ca="1">'Profile before CoM'!BL40*f_CoMC01</f>
        <v>0</v>
      </c>
      <c r="BM40" s="300">
        <f ca="1">'Profile before CoM'!BM40*f_CoMC01</f>
        <v>0</v>
      </c>
      <c r="BN40" s="300">
        <f ca="1">'Profile before CoM'!BN40*f_CoMC01</f>
        <v>0</v>
      </c>
      <c r="BO40" s="300">
        <f ca="1">'Profile before CoM'!BO40*f_CoMC01</f>
        <v>0</v>
      </c>
      <c r="BP40" s="300">
        <f ca="1">'Profile before CoM'!BP40*f_CoMC01</f>
        <v>0</v>
      </c>
      <c r="BQ40" s="300">
        <f ca="1">'Profile before CoM'!BQ40*f_CoMC01</f>
        <v>0</v>
      </c>
      <c r="BR40" s="300">
        <f ca="1">'Profile before CoM'!BR40*f_CoMC01</f>
        <v>0</v>
      </c>
      <c r="BS40" s="300">
        <f ca="1">'Profile before CoM'!BS40*f_CoMC01</f>
        <v>0</v>
      </c>
      <c r="BT40" s="300">
        <f ca="1">'Profile before CoM'!BT40*f_CoMC01</f>
        <v>0</v>
      </c>
      <c r="BU40" s="300">
        <f ca="1">'Profile before CoM'!BU40*f_CoMC01</f>
        <v>0</v>
      </c>
      <c r="BV40" s="300">
        <f ca="1">'Profile before CoM'!BV40*f_CoMC01</f>
        <v>0</v>
      </c>
      <c r="BW40" s="300">
        <f ca="1">'Profile before CoM'!BW40*f_CoMC01</f>
        <v>0</v>
      </c>
      <c r="BX40" s="300">
        <f ca="1">'Profile before CoM'!BX40*f_CoMC01</f>
        <v>0</v>
      </c>
      <c r="BY40" s="300">
        <f ca="1">'Profile before CoM'!BY40*f_CoMC01</f>
        <v>0</v>
      </c>
      <c r="BZ40" s="300">
        <f ca="1">'Profile before CoM'!BZ40*f_CoMC01</f>
        <v>0</v>
      </c>
      <c r="CA40" s="300">
        <f ca="1">'Profile before CoM'!CA40*f_CoMC01</f>
        <v>0</v>
      </c>
      <c r="CB40" s="300">
        <f ca="1">'Profile before CoM'!CB40*f_CoMC01</f>
        <v>0</v>
      </c>
      <c r="CC40" s="300">
        <f ca="1">'Profile before CoM'!CC40*f_CoMC01</f>
        <v>0</v>
      </c>
      <c r="CD40" s="300">
        <f ca="1">'Profile before CoM'!CD40*f_CoMC01</f>
        <v>0</v>
      </c>
      <c r="CE40" s="300">
        <f ca="1">'Profile before CoM'!CE40*f_CoMC01</f>
        <v>0</v>
      </c>
      <c r="CF40" s="300">
        <f ca="1">'Profile before CoM'!CF40*f_CoMC01</f>
        <v>0</v>
      </c>
      <c r="CG40" s="300">
        <f ca="1">'Profile before CoM'!CG40*f_CoMC01</f>
        <v>0</v>
      </c>
      <c r="CH40" s="300">
        <f ca="1">'Profile before CoM'!CH40*f_CoMC01</f>
        <v>0</v>
      </c>
      <c r="CI40" s="300">
        <f ca="1">'Profile before CoM'!CI40*f_CoMC01</f>
        <v>0</v>
      </c>
      <c r="CJ40" s="300">
        <f ca="1">'Profile before CoM'!CJ40*f_CoMC01</f>
        <v>0</v>
      </c>
      <c r="CK40" s="300">
        <f ca="1">'Profile before CoM'!CK40*f_CoMC01</f>
        <v>0</v>
      </c>
      <c r="CL40" s="300">
        <f ca="1">'Profile before CoM'!CL40*f_CoMC01</f>
        <v>0</v>
      </c>
      <c r="CM40" s="300">
        <f ca="1">'Profile before CoM'!CM40*f_CoMC01</f>
        <v>0</v>
      </c>
      <c r="CN40" s="300">
        <f ca="1">'Profile before CoM'!CN40*f_CoMC01</f>
        <v>0</v>
      </c>
      <c r="CO40" s="300">
        <f ca="1">'Profile before CoM'!CO40*f_CoMC01</f>
        <v>0</v>
      </c>
      <c r="CP40" s="300">
        <f ca="1">'Profile before CoM'!CP40*f_CoMC01</f>
        <v>0</v>
      </c>
      <c r="CQ40" s="300">
        <f ca="1">'Profile before CoM'!CQ40*f_CoMC01</f>
        <v>0</v>
      </c>
      <c r="CR40" s="300">
        <f ca="1">'Profile before CoM'!CR40*f_CoMC01</f>
        <v>0</v>
      </c>
      <c r="CS40" s="300">
        <f ca="1">'Profile before CoM'!CS40*f_CoMC01</f>
        <v>0</v>
      </c>
      <c r="CT40" s="300">
        <f ca="1">'Profile before CoM'!CT40*f_CoMC01</f>
        <v>0</v>
      </c>
      <c r="CU40" s="300">
        <f ca="1">'Profile before CoM'!CU40*f_CoMC01</f>
        <v>0</v>
      </c>
      <c r="CV40" s="300">
        <f ca="1">'Profile before CoM'!CV40*f_CoMC01</f>
        <v>0</v>
      </c>
      <c r="CW40" s="300">
        <f ca="1">'Profile before CoM'!CW40*f_CoMC01</f>
        <v>0</v>
      </c>
      <c r="CX40" s="300">
        <f ca="1">'Profile before CoM'!CX40*f_CoMC01</f>
        <v>0</v>
      </c>
      <c r="CY40" s="300">
        <f ca="1">'Profile before CoM'!CY40*f_CoMC01</f>
        <v>0</v>
      </c>
      <c r="CZ40" s="300">
        <f ca="1">'Profile before CoM'!CZ40*f_CoMC01</f>
        <v>0</v>
      </c>
      <c r="DA40" s="300">
        <f ca="1">'Profile before CoM'!DA40*f_CoMC01</f>
        <v>0</v>
      </c>
      <c r="DB40" s="300">
        <f ca="1">'Profile before CoM'!DB40*f_CoMC01</f>
        <v>0</v>
      </c>
      <c r="DC40" s="300">
        <f ca="1">'Profile before CoM'!DC40*f_CoMC01</f>
        <v>0</v>
      </c>
      <c r="DD40" s="300">
        <f ca="1">'Profile before CoM'!DD40*f_CoMC01</f>
        <v>0</v>
      </c>
      <c r="DE40" s="300">
        <f ca="1">'Profile before CoM'!DE40*f_CoMC01</f>
        <v>0</v>
      </c>
      <c r="DF40" s="300">
        <f ca="1">'Profile before CoM'!DF40*f_CoMC01</f>
        <v>0</v>
      </c>
      <c r="DG40" s="300">
        <f ca="1">'Profile before CoM'!DG40*f_CoMC01</f>
        <v>0</v>
      </c>
      <c r="DH40" s="300">
        <f ca="1">'Profile before CoM'!DH40*f_CoMC01</f>
        <v>0</v>
      </c>
      <c r="DI40" s="300">
        <f ca="1">'Profile before CoM'!DI40*f_CoMC01</f>
        <v>0</v>
      </c>
      <c r="DJ40" s="300">
        <f ca="1">'Profile before CoM'!DJ40*f_CoMC01</f>
        <v>0</v>
      </c>
      <c r="DK40" s="300">
        <f ca="1">'Profile before CoM'!DK40*f_CoMC01</f>
        <v>0</v>
      </c>
      <c r="DL40" s="300">
        <f ca="1">'Profile before CoM'!DL40*f_CoMC01</f>
        <v>0</v>
      </c>
      <c r="DM40" s="300">
        <f ca="1">'Profile before CoM'!DM40*f_CoMC01</f>
        <v>0</v>
      </c>
      <c r="DN40" s="300">
        <f ca="1">'Profile before CoM'!DN40*f_CoMC01</f>
        <v>0</v>
      </c>
      <c r="DO40" s="300">
        <f ca="1">'Profile before CoM'!DO40*f_CoMC01</f>
        <v>0</v>
      </c>
      <c r="DP40" s="300">
        <f ca="1">'Profile before CoM'!DP40*f_CoMC01</f>
        <v>0</v>
      </c>
      <c r="DQ40" s="300">
        <f ca="1">'Profile before CoM'!DQ40*f_CoMC01</f>
        <v>0</v>
      </c>
      <c r="DR40" s="300">
        <f ca="1">'Profile before CoM'!DR40*f_CoMC01</f>
        <v>0</v>
      </c>
      <c r="DS40" s="300">
        <f ca="1">'Profile before CoM'!DS40*f_CoMC01</f>
        <v>0</v>
      </c>
      <c r="DT40" s="300">
        <f ca="1">'Profile before CoM'!DT40*f_CoMC01</f>
        <v>0</v>
      </c>
      <c r="DU40" s="300">
        <f ca="1">'Profile before CoM'!DU40*f_CoMC01</f>
        <v>0</v>
      </c>
      <c r="DV40" s="300">
        <f ca="1">'Profile before CoM'!DV40*f_CoMC01</f>
        <v>0</v>
      </c>
      <c r="DW40" s="300">
        <f ca="1">'Profile before CoM'!DW40*f_CoMC01</f>
        <v>0</v>
      </c>
      <c r="DX40" s="300">
        <f ca="1">'Profile before CoM'!DX40*f_CoMC01</f>
        <v>0</v>
      </c>
      <c r="DY40" s="300">
        <f ca="1">'Profile before CoM'!DY40*f_CoMC01</f>
        <v>0</v>
      </c>
      <c r="DZ40" s="300">
        <f ca="1">'Profile before CoM'!DZ40*f_CoMC01</f>
        <v>0</v>
      </c>
      <c r="EA40" s="300">
        <f ca="1">'Profile before CoM'!EA40*f_CoMC01</f>
        <v>0</v>
      </c>
      <c r="EB40" s="300">
        <f ca="1">'Profile before CoM'!EB40*f_CoMC01</f>
        <v>0</v>
      </c>
      <c r="EC40" s="300">
        <f ca="1">'Profile before CoM'!EC40*f_CoMC01</f>
        <v>0</v>
      </c>
      <c r="ED40" s="300">
        <f ca="1">'Profile before CoM'!ED40*f_CoMC01</f>
        <v>0</v>
      </c>
      <c r="EE40" s="300">
        <f ca="1">'Profile before CoM'!EE40*f_CoMC01</f>
        <v>0</v>
      </c>
      <c r="EF40" s="300">
        <f ca="1">'Profile before CoM'!EF40*f_CoMC01</f>
        <v>0</v>
      </c>
      <c r="EG40" s="300">
        <f ca="1">'Profile before CoM'!EG40*f_CoMC01</f>
        <v>0</v>
      </c>
      <c r="EH40" s="300">
        <f ca="1">'Profile before CoM'!EH40*f_CoMC01</f>
        <v>0</v>
      </c>
      <c r="EI40" s="300">
        <f ca="1">'Profile before CoM'!EI40*f_CoMC01</f>
        <v>0</v>
      </c>
      <c r="EJ40" s="300">
        <f ca="1">'Profile before CoM'!EJ40*f_CoMC01</f>
        <v>0</v>
      </c>
      <c r="EK40" s="300">
        <f ca="1">'Profile before CoM'!EK40*f_CoMC01</f>
        <v>0</v>
      </c>
      <c r="EL40" s="300">
        <f ca="1">'Profile before CoM'!EL40*f_CoMC01</f>
        <v>0</v>
      </c>
      <c r="EM40" s="300">
        <f ca="1">'Profile before CoM'!EM40*f_CoMC01</f>
        <v>0</v>
      </c>
      <c r="EN40" s="300">
        <f ca="1">'Profile before CoM'!EN40*f_CoMC01</f>
        <v>0</v>
      </c>
      <c r="EO40" s="300">
        <f ca="1">'Profile before CoM'!EO40*f_CoMC01</f>
        <v>0</v>
      </c>
      <c r="EP40" s="300">
        <f ca="1">'Profile before CoM'!EP40*f_CoMC01</f>
        <v>0</v>
      </c>
      <c r="EQ40" s="300">
        <f ca="1">'Profile before CoM'!EQ40*f_CoMC01</f>
        <v>0</v>
      </c>
      <c r="ER40" s="300">
        <f ca="1">'Profile before CoM'!ER40*f_CoMC01</f>
        <v>0</v>
      </c>
      <c r="ES40" s="300">
        <f ca="1">'Profile before CoM'!ES40*f_CoMC01</f>
        <v>0</v>
      </c>
      <c r="ET40" s="300">
        <f ca="1">'Profile before CoM'!ET40*f_CoMC01</f>
        <v>0</v>
      </c>
      <c r="EU40" s="300">
        <f ca="1">'Profile before CoM'!EU40*f_CoMC01</f>
        <v>0</v>
      </c>
      <c r="EV40" s="300">
        <f ca="1">'Profile before CoM'!EV40*f_CoMC01</f>
        <v>0</v>
      </c>
      <c r="EW40" s="300">
        <f ca="1">'Profile before CoM'!EW40*f_CoMC01</f>
        <v>0</v>
      </c>
      <c r="EX40" s="300">
        <f ca="1">'Profile before CoM'!EX40*f_CoMC01</f>
        <v>0</v>
      </c>
      <c r="EY40" s="612"/>
      <c r="EZ40" s="757" t="str">
        <f>'Main Input'!EZ40</f>
        <v>RPI</v>
      </c>
      <c r="FA40" s="757" t="str">
        <f>'Main Input'!FA40</f>
        <v>N/A</v>
      </c>
      <c r="FB40" s="766">
        <f>'Main Input'!FB40</f>
        <v>0</v>
      </c>
      <c r="FC40" s="766" t="str">
        <f>'Main Input'!FC40</f>
        <v>IT Solutions</v>
      </c>
      <c r="FD40" s="766" t="str">
        <f>'Main Input'!FD40</f>
        <v>Managed Services</v>
      </c>
      <c r="FE40" s="757" t="str">
        <f>'Main Input'!FE40</f>
        <v>Opex</v>
      </c>
      <c r="FF40" s="757" t="str">
        <f>'Main Input'!FF40</f>
        <v>ContractAccrual</v>
      </c>
      <c r="FG40" s="757" t="str">
        <f>'Main Input'!FG40</f>
        <v>Expense</v>
      </c>
      <c r="FH40" s="767" t="str">
        <f>'Main Input'!FH40</f>
        <v>A</v>
      </c>
      <c r="FI40" s="768">
        <f>'Main Input'!FI40</f>
        <v>0.22</v>
      </c>
      <c r="FJ40" s="768">
        <f>'Main Input'!FJ40</f>
        <v>0</v>
      </c>
      <c r="FK40" s="612"/>
      <c r="FL40" s="531">
        <f t="shared" si="29"/>
        <v>0</v>
      </c>
      <c r="FM40" s="86"/>
      <c r="FN40" s="612"/>
    </row>
    <row r="41" spans="1:170" ht="12.75" customHeight="1">
      <c r="A41" s="750" t="str">
        <f>'Main Input'!A41</f>
        <v>MTB</v>
      </c>
      <c r="B41" s="762" t="str">
        <f>'Main Input'!B41</f>
        <v>Datacentre Operations</v>
      </c>
      <c r="C41" s="762" t="str">
        <f>'Main Input'!C41</f>
        <v>Data Network</v>
      </c>
      <c r="D41" s="762" t="str">
        <f>'Main Input'!D41</f>
        <v>TFR</v>
      </c>
      <c r="E41" s="762" t="str">
        <f>'Main Input'!E41</f>
        <v>PRIMECENTER Rack 38 U, 1000 deep DATABASE</v>
      </c>
      <c r="F41" s="753" t="str">
        <f>'Main Input'!F41</f>
        <v>direct</v>
      </c>
      <c r="G41" s="753" t="str">
        <f>'Main Input'!G41</f>
        <v>Person</v>
      </c>
      <c r="H41" s="753">
        <f>'Main Input'!H41</f>
        <v>0</v>
      </c>
      <c r="I41" s="753">
        <f>'Main Input'!I41</f>
        <v>0</v>
      </c>
      <c r="J41" s="753">
        <f>'Main Input'!J41</f>
        <v>0</v>
      </c>
      <c r="K41" s="753" t="str">
        <f>'Main Input'!K41</f>
        <v>FJS</v>
      </c>
      <c r="L41" s="753" t="str">
        <f>'Main Input'!L41</f>
        <v>pHW</v>
      </c>
      <c r="M41" s="753">
        <f>'Main Input'!M41</f>
        <v>0</v>
      </c>
      <c r="N41" s="753">
        <f>'Main Input'!N41</f>
        <v>0</v>
      </c>
      <c r="O41" s="753" t="str">
        <f>'Main Input'!O41</f>
        <v>SPAIN</v>
      </c>
      <c r="P41" s="753">
        <f>'Main Input'!P41</f>
        <v>34426</v>
      </c>
      <c r="Q41" s="753" t="str">
        <f>'Main Input'!Q41</f>
        <v>EUR</v>
      </c>
      <c r="R41" s="753" t="str">
        <f>'Main Input'!R41</f>
        <v>EMEA</v>
      </c>
      <c r="S41" s="753" t="str">
        <f>'Main Input'!S41</f>
        <v>Local</v>
      </c>
      <c r="T41" s="753">
        <f>'Main Input'!T41</f>
        <v>0</v>
      </c>
      <c r="U41" s="753">
        <f>'Main Input'!U41</f>
        <v>0</v>
      </c>
      <c r="V41" s="753" t="str">
        <f>'Main Input'!V41</f>
        <v>ZZZ</v>
      </c>
      <c r="W41" s="753">
        <f>'Main Input'!W41</f>
        <v>0</v>
      </c>
      <c r="X41" s="753">
        <f>'Main Input'!X41</f>
        <v>0</v>
      </c>
      <c r="Y41" s="753">
        <f>'Main Input'!Y41</f>
        <v>0</v>
      </c>
      <c r="Z41" s="753">
        <f>'Main Input'!Z41</f>
        <v>0</v>
      </c>
      <c r="AA41" s="753">
        <f>'Main Input'!AA41</f>
        <v>0</v>
      </c>
      <c r="AB41" s="763">
        <f>'Main Input'!AB41</f>
        <v>0</v>
      </c>
      <c r="AC41" s="763" t="str">
        <f>'Main Input'!AC41</f>
        <v>Servers</v>
      </c>
      <c r="AD41" s="764">
        <f>'Main Input'!AD41</f>
        <v>10</v>
      </c>
      <c r="AE41" s="765">
        <f t="shared" ca="1" si="28"/>
        <v>461040.87134608929</v>
      </c>
      <c r="AF41" s="299">
        <f ca="1">'Profile before CoM'!AF41*f_CoMC01</f>
        <v>0</v>
      </c>
      <c r="AG41" s="300">
        <f ca="1">'Profile before CoM'!AG41*f_CoMC01</f>
        <v>3885.5980342725115</v>
      </c>
      <c r="AH41" s="300">
        <f ca="1">'Profile before CoM'!AH41*f_CoMC01</f>
        <v>4958.660343229928</v>
      </c>
      <c r="AI41" s="300">
        <f ca="1">'Profile before CoM'!AI41*f_CoMC01</f>
        <v>237530.02342369131</v>
      </c>
      <c r="AJ41" s="300">
        <f ca="1">'Profile before CoM'!AJ41*f_CoMC01</f>
        <v>6399.0357125722521</v>
      </c>
      <c r="AK41" s="300">
        <f ca="1">'Profile before CoM'!AK41*f_CoMC01</f>
        <v>13596.790882138277</v>
      </c>
      <c r="AL41" s="300">
        <f ca="1">'Profile before CoM'!AL41*f_CoMC01</f>
        <v>5749.6390894867036</v>
      </c>
      <c r="AM41" s="300">
        <f ca="1">'Profile before CoM'!AM41*f_CoMC01</f>
        <v>5749.6390894867036</v>
      </c>
      <c r="AN41" s="300">
        <f ca="1">'Profile before CoM'!AN41*f_CoMC01</f>
        <v>3095.6811225243064</v>
      </c>
      <c r="AO41" s="300">
        <f ca="1">'Profile before CoM'!AO41*f_CoMC01</f>
        <v>3095.681122524255</v>
      </c>
      <c r="AP41" s="300">
        <f ca="1">'Profile before CoM'!AP41*f_CoMC01</f>
        <v>3095.681122524255</v>
      </c>
      <c r="AQ41" s="300">
        <f ca="1">'Profile before CoM'!AQ41*f_CoMC01</f>
        <v>3015.8613260937072</v>
      </c>
      <c r="AR41" s="300">
        <f ca="1">'Profile before CoM'!AR41*f_CoMC01</f>
        <v>3015.8613260936554</v>
      </c>
      <c r="AS41" s="300">
        <f ca="1">'Profile before CoM'!AS41*f_CoMC01</f>
        <v>3015.8613260937072</v>
      </c>
      <c r="AT41" s="300">
        <f ca="1">'Profile before CoM'!AT41*f_CoMC01</f>
        <v>3015.8613260936554</v>
      </c>
      <c r="AU41" s="300">
        <f ca="1">'Profile before CoM'!AU41*f_CoMC01</f>
        <v>3015.8613260936554</v>
      </c>
      <c r="AV41" s="300">
        <f ca="1">'Profile before CoM'!AV41*f_CoMC01</f>
        <v>3076.1785526155491</v>
      </c>
      <c r="AW41" s="300">
        <f ca="1">'Profile before CoM'!AW41*f_CoMC01</f>
        <v>3076.1785526155491</v>
      </c>
      <c r="AX41" s="300">
        <f ca="1">'Profile before CoM'!AX41*f_CoMC01</f>
        <v>3076.1785526154977</v>
      </c>
      <c r="AY41" s="300">
        <f ca="1">'Profile before CoM'!AY41*f_CoMC01</f>
        <v>3076.1785526155491</v>
      </c>
      <c r="AZ41" s="300">
        <f ca="1">'Profile before CoM'!AZ41*f_CoMC01</f>
        <v>3076.1785526154977</v>
      </c>
      <c r="BA41" s="300">
        <f ca="1">'Profile before CoM'!BA41*f_CoMC01</f>
        <v>3076.1785526155491</v>
      </c>
      <c r="BB41" s="300">
        <f ca="1">'Profile before CoM'!BB41*f_CoMC01</f>
        <v>3076.1785526155491</v>
      </c>
      <c r="BC41" s="300">
        <f ca="1">'Profile before CoM'!BC41*f_CoMC01</f>
        <v>3076.1785526154977</v>
      </c>
      <c r="BD41" s="300">
        <f ca="1">'Profile before CoM'!BD41*f_CoMC01</f>
        <v>3076.1785526156</v>
      </c>
      <c r="BE41" s="300">
        <f ca="1">'Profile before CoM'!BE41*f_CoMC01</f>
        <v>3076.1785526154977</v>
      </c>
      <c r="BF41" s="300">
        <f ca="1">'Profile before CoM'!BF41*f_CoMC01</f>
        <v>3076.1785526155491</v>
      </c>
      <c r="BG41" s="300">
        <f ca="1">'Profile before CoM'!BG41*f_CoMC01</f>
        <v>3076.1785526154977</v>
      </c>
      <c r="BH41" s="300">
        <f ca="1">'Profile before CoM'!BH41*f_CoMC01</f>
        <v>3137.7021236678925</v>
      </c>
      <c r="BI41" s="300">
        <f ca="1">'Profile before CoM'!BI41*f_CoMC01</f>
        <v>3137.7021236678925</v>
      </c>
      <c r="BJ41" s="300">
        <f ca="1">'Profile before CoM'!BJ41*f_CoMC01</f>
        <v>3137.7021236678925</v>
      </c>
      <c r="BK41" s="300">
        <f ca="1">'Profile before CoM'!BK41*f_CoMC01</f>
        <v>3137.7021236678925</v>
      </c>
      <c r="BL41" s="300">
        <f ca="1">'Profile before CoM'!BL41*f_CoMC01</f>
        <v>3137.7021236678925</v>
      </c>
      <c r="BM41" s="300">
        <f ca="1">'Profile before CoM'!BM41*f_CoMC01</f>
        <v>3137.7021236678406</v>
      </c>
      <c r="BN41" s="300">
        <f ca="1">'Profile before CoM'!BN41*f_CoMC01</f>
        <v>3137.7021236678925</v>
      </c>
      <c r="BO41" s="300">
        <f ca="1">'Profile before CoM'!BO41*f_CoMC01</f>
        <v>3137.7021236678925</v>
      </c>
      <c r="BP41" s="300">
        <f ca="1">'Profile before CoM'!BP41*f_CoMC01</f>
        <v>3137.7021236678925</v>
      </c>
      <c r="BQ41" s="300">
        <f ca="1">'Profile before CoM'!BQ41*f_CoMC01</f>
        <v>3137.7021236678925</v>
      </c>
      <c r="BR41" s="300">
        <f ca="1">'Profile before CoM'!BR41*f_CoMC01</f>
        <v>3137.7021236678925</v>
      </c>
      <c r="BS41" s="300">
        <f ca="1">'Profile before CoM'!BS41*f_CoMC01</f>
        <v>3137.7021236678925</v>
      </c>
      <c r="BT41" s="300">
        <f ca="1">'Profile before CoM'!BT41*f_CoMC01</f>
        <v>3200.4561661411844</v>
      </c>
      <c r="BU41" s="300">
        <f ca="1">'Profile before CoM'!BU41*f_CoMC01</f>
        <v>3200.4561661411844</v>
      </c>
      <c r="BV41" s="300">
        <f ca="1">'Profile before CoM'!BV41*f_CoMC01</f>
        <v>3200.4561661411844</v>
      </c>
      <c r="BW41" s="300">
        <f ca="1">'Profile before CoM'!BW41*f_CoMC01</f>
        <v>3200.4561661411844</v>
      </c>
      <c r="BX41" s="300">
        <f ca="1">'Profile before CoM'!BX41*f_CoMC01</f>
        <v>3200.4561661411844</v>
      </c>
      <c r="BY41" s="300">
        <f ca="1">'Profile before CoM'!BY41*f_CoMC01</f>
        <v>3200.4561661411844</v>
      </c>
      <c r="BZ41" s="300">
        <f ca="1">'Profile before CoM'!BZ41*f_CoMC01</f>
        <v>3200.4561661412349</v>
      </c>
      <c r="CA41" s="300">
        <f ca="1">'Profile before CoM'!CA41*f_CoMC01</f>
        <v>3200.4561661411844</v>
      </c>
      <c r="CB41" s="300">
        <f ca="1">'Profile before CoM'!CB41*f_CoMC01</f>
        <v>3200.4561661411844</v>
      </c>
      <c r="CC41" s="300">
        <f ca="1">'Profile before CoM'!CC41*f_CoMC01</f>
        <v>3200.4561661411844</v>
      </c>
      <c r="CD41" s="300">
        <f ca="1">'Profile before CoM'!CD41*f_CoMC01</f>
        <v>3200.4561661411844</v>
      </c>
      <c r="CE41" s="300">
        <f ca="1">'Profile before CoM'!CE41*f_CoMC01</f>
        <v>3200.4561661411844</v>
      </c>
      <c r="CF41" s="300">
        <f ca="1">'Profile before CoM'!CF41*f_CoMC01</f>
        <v>3264.4652894640608</v>
      </c>
      <c r="CG41" s="300">
        <f ca="1">'Profile before CoM'!CG41*f_CoMC01</f>
        <v>3264.4652894640099</v>
      </c>
      <c r="CH41" s="300">
        <f ca="1">'Profile before CoM'!CH41*f_CoMC01</f>
        <v>3264.4652894640608</v>
      </c>
      <c r="CI41" s="300">
        <f ca="1">'Profile before CoM'!CI41*f_CoMC01</f>
        <v>3264.4652894640099</v>
      </c>
      <c r="CJ41" s="300">
        <f ca="1">'Profile before CoM'!CJ41*f_CoMC01</f>
        <v>3264.4652894640608</v>
      </c>
      <c r="CK41" s="300">
        <f ca="1">'Profile before CoM'!CK41*f_CoMC01</f>
        <v>3264.4652894640608</v>
      </c>
      <c r="CL41" s="300">
        <f ca="1">'Profile before CoM'!CL41*f_CoMC01</f>
        <v>3264.4652894640099</v>
      </c>
      <c r="CM41" s="300">
        <f ca="1">'Profile before CoM'!CM41*f_CoMC01</f>
        <v>3264.4652894640608</v>
      </c>
      <c r="CN41" s="300">
        <f ca="1">'Profile before CoM'!CN41*f_CoMC01</f>
        <v>3264.4652894640099</v>
      </c>
      <c r="CO41" s="300">
        <f ca="1">'Profile before CoM'!CO41*f_CoMC01</f>
        <v>3264.4652894640608</v>
      </c>
      <c r="CP41" s="300">
        <f ca="1">'Profile before CoM'!CP41*f_CoMC01</f>
        <v>3264.4652894640099</v>
      </c>
      <c r="CQ41" s="300">
        <f ca="1">'Profile before CoM'!CQ41*f_CoMC01</f>
        <v>3264.4652894640608</v>
      </c>
      <c r="CR41" s="300">
        <f ca="1">'Profile before CoM'!CR41*f_CoMC01</f>
        <v>3329.7545952533033</v>
      </c>
      <c r="CS41" s="300">
        <f ca="1">'Profile before CoM'!CS41*f_CoMC01</f>
        <v>3329.7545952533033</v>
      </c>
      <c r="CT41" s="300">
        <f ca="1">'Profile before CoM'!CT41*f_CoMC01</f>
        <v>0</v>
      </c>
      <c r="CU41" s="300">
        <f ca="1">'Profile before CoM'!CU41*f_CoMC01</f>
        <v>0</v>
      </c>
      <c r="CV41" s="300">
        <f ca="1">'Profile before CoM'!CV41*f_CoMC01</f>
        <v>0</v>
      </c>
      <c r="CW41" s="300">
        <f ca="1">'Profile before CoM'!CW41*f_CoMC01</f>
        <v>0</v>
      </c>
      <c r="CX41" s="300">
        <f ca="1">'Profile before CoM'!CX41*f_CoMC01</f>
        <v>0</v>
      </c>
      <c r="CY41" s="300">
        <f ca="1">'Profile before CoM'!CY41*f_CoMC01</f>
        <v>0</v>
      </c>
      <c r="CZ41" s="300">
        <f ca="1">'Profile before CoM'!CZ41*f_CoMC01</f>
        <v>0</v>
      </c>
      <c r="DA41" s="300">
        <f ca="1">'Profile before CoM'!DA41*f_CoMC01</f>
        <v>0</v>
      </c>
      <c r="DB41" s="300">
        <f ca="1">'Profile before CoM'!DB41*f_CoMC01</f>
        <v>0</v>
      </c>
      <c r="DC41" s="300">
        <f ca="1">'Profile before CoM'!DC41*f_CoMC01</f>
        <v>0</v>
      </c>
      <c r="DD41" s="300">
        <f ca="1">'Profile before CoM'!DD41*f_CoMC01</f>
        <v>0</v>
      </c>
      <c r="DE41" s="300">
        <f ca="1">'Profile before CoM'!DE41*f_CoMC01</f>
        <v>0</v>
      </c>
      <c r="DF41" s="300">
        <f ca="1">'Profile before CoM'!DF41*f_CoMC01</f>
        <v>0</v>
      </c>
      <c r="DG41" s="300">
        <f ca="1">'Profile before CoM'!DG41*f_CoMC01</f>
        <v>0</v>
      </c>
      <c r="DH41" s="300">
        <f ca="1">'Profile before CoM'!DH41*f_CoMC01</f>
        <v>0</v>
      </c>
      <c r="DI41" s="300">
        <f ca="1">'Profile before CoM'!DI41*f_CoMC01</f>
        <v>0</v>
      </c>
      <c r="DJ41" s="300">
        <f ca="1">'Profile before CoM'!DJ41*f_CoMC01</f>
        <v>0</v>
      </c>
      <c r="DK41" s="300">
        <f ca="1">'Profile before CoM'!DK41*f_CoMC01</f>
        <v>0</v>
      </c>
      <c r="DL41" s="300">
        <f ca="1">'Profile before CoM'!DL41*f_CoMC01</f>
        <v>0</v>
      </c>
      <c r="DM41" s="300">
        <f ca="1">'Profile before CoM'!DM41*f_CoMC01</f>
        <v>0</v>
      </c>
      <c r="DN41" s="300">
        <f ca="1">'Profile before CoM'!DN41*f_CoMC01</f>
        <v>0</v>
      </c>
      <c r="DO41" s="300">
        <f ca="1">'Profile before CoM'!DO41*f_CoMC01</f>
        <v>0</v>
      </c>
      <c r="DP41" s="300">
        <f ca="1">'Profile before CoM'!DP41*f_CoMC01</f>
        <v>0</v>
      </c>
      <c r="DQ41" s="300">
        <f ca="1">'Profile before CoM'!DQ41*f_CoMC01</f>
        <v>0</v>
      </c>
      <c r="DR41" s="300">
        <f ca="1">'Profile before CoM'!DR41*f_CoMC01</f>
        <v>0</v>
      </c>
      <c r="DS41" s="300">
        <f ca="1">'Profile before CoM'!DS41*f_CoMC01</f>
        <v>0</v>
      </c>
      <c r="DT41" s="300">
        <f ca="1">'Profile before CoM'!DT41*f_CoMC01</f>
        <v>0</v>
      </c>
      <c r="DU41" s="300">
        <f ca="1">'Profile before CoM'!DU41*f_CoMC01</f>
        <v>0</v>
      </c>
      <c r="DV41" s="300">
        <f ca="1">'Profile before CoM'!DV41*f_CoMC01</f>
        <v>0</v>
      </c>
      <c r="DW41" s="300">
        <f ca="1">'Profile before CoM'!DW41*f_CoMC01</f>
        <v>0</v>
      </c>
      <c r="DX41" s="300">
        <f ca="1">'Profile before CoM'!DX41*f_CoMC01</f>
        <v>0</v>
      </c>
      <c r="DY41" s="300">
        <f ca="1">'Profile before CoM'!DY41*f_CoMC01</f>
        <v>0</v>
      </c>
      <c r="DZ41" s="300">
        <f ca="1">'Profile before CoM'!DZ41*f_CoMC01</f>
        <v>0</v>
      </c>
      <c r="EA41" s="300">
        <f ca="1">'Profile before CoM'!EA41*f_CoMC01</f>
        <v>0</v>
      </c>
      <c r="EB41" s="300">
        <f ca="1">'Profile before CoM'!EB41*f_CoMC01</f>
        <v>0</v>
      </c>
      <c r="EC41" s="300">
        <f ca="1">'Profile before CoM'!EC41*f_CoMC01</f>
        <v>0</v>
      </c>
      <c r="ED41" s="300">
        <f ca="1">'Profile before CoM'!ED41*f_CoMC01</f>
        <v>0</v>
      </c>
      <c r="EE41" s="300">
        <f ca="1">'Profile before CoM'!EE41*f_CoMC01</f>
        <v>0</v>
      </c>
      <c r="EF41" s="300">
        <f ca="1">'Profile before CoM'!EF41*f_CoMC01</f>
        <v>0</v>
      </c>
      <c r="EG41" s="300">
        <f ca="1">'Profile before CoM'!EG41*f_CoMC01</f>
        <v>0</v>
      </c>
      <c r="EH41" s="300">
        <f ca="1">'Profile before CoM'!EH41*f_CoMC01</f>
        <v>0</v>
      </c>
      <c r="EI41" s="300">
        <f ca="1">'Profile before CoM'!EI41*f_CoMC01</f>
        <v>0</v>
      </c>
      <c r="EJ41" s="300">
        <f ca="1">'Profile before CoM'!EJ41*f_CoMC01</f>
        <v>0</v>
      </c>
      <c r="EK41" s="300">
        <f ca="1">'Profile before CoM'!EK41*f_CoMC01</f>
        <v>0</v>
      </c>
      <c r="EL41" s="300">
        <f ca="1">'Profile before CoM'!EL41*f_CoMC01</f>
        <v>0</v>
      </c>
      <c r="EM41" s="300">
        <f ca="1">'Profile before CoM'!EM41*f_CoMC01</f>
        <v>0</v>
      </c>
      <c r="EN41" s="300">
        <f ca="1">'Profile before CoM'!EN41*f_CoMC01</f>
        <v>0</v>
      </c>
      <c r="EO41" s="300">
        <f ca="1">'Profile before CoM'!EO41*f_CoMC01</f>
        <v>0</v>
      </c>
      <c r="EP41" s="300">
        <f ca="1">'Profile before CoM'!EP41*f_CoMC01</f>
        <v>0</v>
      </c>
      <c r="EQ41" s="300">
        <f ca="1">'Profile before CoM'!EQ41*f_CoMC01</f>
        <v>0</v>
      </c>
      <c r="ER41" s="300">
        <f ca="1">'Profile before CoM'!ER41*f_CoMC01</f>
        <v>0</v>
      </c>
      <c r="ES41" s="300">
        <f ca="1">'Profile before CoM'!ES41*f_CoMC01</f>
        <v>0</v>
      </c>
      <c r="ET41" s="300">
        <f ca="1">'Profile before CoM'!ET41*f_CoMC01</f>
        <v>0</v>
      </c>
      <c r="EU41" s="300">
        <f ca="1">'Profile before CoM'!EU41*f_CoMC01</f>
        <v>0</v>
      </c>
      <c r="EV41" s="300">
        <f ca="1">'Profile before CoM'!EV41*f_CoMC01</f>
        <v>0</v>
      </c>
      <c r="EW41" s="300">
        <f ca="1">'Profile before CoM'!EW41*f_CoMC01</f>
        <v>0</v>
      </c>
      <c r="EX41" s="300">
        <f ca="1">'Profile before CoM'!EX41*f_CoMC01</f>
        <v>0</v>
      </c>
      <c r="EY41" s="612"/>
      <c r="EZ41" s="757" t="str">
        <f>'Main Input'!EZ41</f>
        <v>RPI</v>
      </c>
      <c r="FA41" s="757" t="str">
        <f>'Main Input'!FA41</f>
        <v>N/A</v>
      </c>
      <c r="FB41" s="766">
        <f>'Main Input'!FB41</f>
        <v>0</v>
      </c>
      <c r="FC41" s="766" t="str">
        <f>'Main Input'!FC41</f>
        <v>IT Solutions</v>
      </c>
      <c r="FD41" s="766" t="str">
        <f>'Main Input'!FD41</f>
        <v>Managed Services</v>
      </c>
      <c r="FE41" s="757" t="str">
        <f>'Main Input'!FE41</f>
        <v>Opex</v>
      </c>
      <c r="FF41" s="757" t="str">
        <f>'Main Input'!FF41</f>
        <v>ContractAccrual</v>
      </c>
      <c r="FG41" s="757" t="str">
        <f>'Main Input'!FG41</f>
        <v>Expense</v>
      </c>
      <c r="FH41" s="767" t="str">
        <f>'Main Input'!FH41</f>
        <v>A</v>
      </c>
      <c r="FI41" s="768">
        <f>'Main Input'!FI41</f>
        <v>0.22</v>
      </c>
      <c r="FJ41" s="768">
        <f>'Main Input'!FJ41</f>
        <v>0</v>
      </c>
      <c r="FK41" s="612"/>
      <c r="FL41" s="531">
        <f t="shared" si="29"/>
        <v>0</v>
      </c>
      <c r="FM41" s="86"/>
      <c r="FN41" s="612"/>
    </row>
    <row r="42" spans="1:170" ht="12.75" customHeight="1">
      <c r="A42" s="750" t="str">
        <f>'Main Input'!A42</f>
        <v>MTB</v>
      </c>
      <c r="B42" s="762" t="str">
        <f>'Main Input'!B42</f>
        <v>Datacentre Operations</v>
      </c>
      <c r="C42" s="762" t="str">
        <f>'Main Input'!C42</f>
        <v>Data Network</v>
      </c>
      <c r="D42" s="762" t="str">
        <f>'Main Input'!D42</f>
        <v>TFR</v>
      </c>
      <c r="E42" s="762" t="str">
        <f>'Main Input'!E42</f>
        <v>PRIMECENTER Rack 38 U, 1000 deep FAM</v>
      </c>
      <c r="F42" s="753" t="str">
        <f>'Main Input'!F42</f>
        <v>direct</v>
      </c>
      <c r="G42" s="753" t="str">
        <f>'Main Input'!G42</f>
        <v>Person</v>
      </c>
      <c r="H42" s="753">
        <f>'Main Input'!H42</f>
        <v>0</v>
      </c>
      <c r="I42" s="753">
        <f>'Main Input'!I42</f>
        <v>0</v>
      </c>
      <c r="J42" s="753">
        <f>'Main Input'!J42</f>
        <v>0</v>
      </c>
      <c r="K42" s="753" t="str">
        <f>'Main Input'!K42</f>
        <v>FJS</v>
      </c>
      <c r="L42" s="753" t="str">
        <f>'Main Input'!L42</f>
        <v>pHW</v>
      </c>
      <c r="M42" s="753">
        <f>'Main Input'!M42</f>
        <v>0</v>
      </c>
      <c r="N42" s="753">
        <f>'Main Input'!N42</f>
        <v>0</v>
      </c>
      <c r="O42" s="753" t="str">
        <f>'Main Input'!O42</f>
        <v>SPAIN</v>
      </c>
      <c r="P42" s="753">
        <f>'Main Input'!P42</f>
        <v>15681</v>
      </c>
      <c r="Q42" s="753" t="str">
        <f>'Main Input'!Q42</f>
        <v>EUR</v>
      </c>
      <c r="R42" s="753" t="str">
        <f>'Main Input'!R42</f>
        <v>EMEA</v>
      </c>
      <c r="S42" s="753" t="str">
        <f>'Main Input'!S42</f>
        <v>Local</v>
      </c>
      <c r="T42" s="753">
        <f>'Main Input'!T42</f>
        <v>0</v>
      </c>
      <c r="U42" s="753">
        <f>'Main Input'!U42</f>
        <v>0</v>
      </c>
      <c r="V42" s="753" t="str">
        <f>'Main Input'!V42</f>
        <v>ZZZ</v>
      </c>
      <c r="W42" s="753">
        <f>'Main Input'!W42</f>
        <v>0</v>
      </c>
      <c r="X42" s="753">
        <f>'Main Input'!X42</f>
        <v>0</v>
      </c>
      <c r="Y42" s="753">
        <f>'Main Input'!Y42</f>
        <v>0</v>
      </c>
      <c r="Z42" s="753">
        <f>'Main Input'!Z42</f>
        <v>0</v>
      </c>
      <c r="AA42" s="753">
        <f>'Main Input'!AA42</f>
        <v>0</v>
      </c>
      <c r="AB42" s="763">
        <f>'Main Input'!AB42</f>
        <v>0</v>
      </c>
      <c r="AC42" s="763" t="str">
        <f>'Main Input'!AC42</f>
        <v>Servers</v>
      </c>
      <c r="AD42" s="764">
        <f>'Main Input'!AD42</f>
        <v>12</v>
      </c>
      <c r="AE42" s="765">
        <f t="shared" ca="1" si="28"/>
        <v>252004.24923876202</v>
      </c>
      <c r="AF42" s="299">
        <f ca="1">'Profile before CoM'!AF42*f_CoMC01</f>
        <v>0</v>
      </c>
      <c r="AG42" s="300">
        <f ca="1">'Profile before CoM'!AG42*f_CoMC01</f>
        <v>2123.8620615381606</v>
      </c>
      <c r="AH42" s="300">
        <f ca="1">'Profile before CoM'!AH42*f_CoMC01</f>
        <v>2710.3963112364554</v>
      </c>
      <c r="AI42" s="300">
        <f ca="1">'Profile before CoM'!AI42*f_CoMC01</f>
        <v>129833.55477744392</v>
      </c>
      <c r="AJ42" s="300">
        <f ca="1">'Profile before CoM'!AJ42*f_CoMC01</f>
        <v>3497.7033291876655</v>
      </c>
      <c r="AK42" s="300">
        <f ca="1">'Profile before CoM'!AK42*f_CoMC01</f>
        <v>7431.9855163937837</v>
      </c>
      <c r="AL42" s="300">
        <f ca="1">'Profile before CoM'!AL42*f_CoMC01</f>
        <v>3142.7441083683611</v>
      </c>
      <c r="AM42" s="300">
        <f ca="1">'Profile before CoM'!AM42*f_CoMC01</f>
        <v>3142.7441083683611</v>
      </c>
      <c r="AN42" s="300">
        <f ca="1">'Profile before CoM'!AN42*f_CoMC01</f>
        <v>1692.0946615570901</v>
      </c>
      <c r="AO42" s="300">
        <f ca="1">'Profile before CoM'!AO42*f_CoMC01</f>
        <v>1692.0946615570617</v>
      </c>
      <c r="AP42" s="300">
        <f ca="1">'Profile before CoM'!AP42*f_CoMC01</f>
        <v>1692.0946615570617</v>
      </c>
      <c r="AQ42" s="300">
        <f ca="1">'Profile before CoM'!AQ42*f_CoMC01</f>
        <v>1648.4652804673942</v>
      </c>
      <c r="AR42" s="300">
        <f ca="1">'Profile before CoM'!AR42*f_CoMC01</f>
        <v>1648.4652804673658</v>
      </c>
      <c r="AS42" s="300">
        <f ca="1">'Profile before CoM'!AS42*f_CoMC01</f>
        <v>1648.4652804673942</v>
      </c>
      <c r="AT42" s="300">
        <f ca="1">'Profile before CoM'!AT42*f_CoMC01</f>
        <v>1648.4652804673658</v>
      </c>
      <c r="AU42" s="300">
        <f ca="1">'Profile before CoM'!AU42*f_CoMC01</f>
        <v>1648.4652804673658</v>
      </c>
      <c r="AV42" s="300">
        <f ca="1">'Profile before CoM'!AV42*f_CoMC01</f>
        <v>1681.4345860767244</v>
      </c>
      <c r="AW42" s="300">
        <f ca="1">'Profile before CoM'!AW42*f_CoMC01</f>
        <v>1681.4345860767244</v>
      </c>
      <c r="AX42" s="300">
        <f ca="1">'Profile before CoM'!AX42*f_CoMC01</f>
        <v>1681.4345860766966</v>
      </c>
      <c r="AY42" s="300">
        <f ca="1">'Profile before CoM'!AY42*f_CoMC01</f>
        <v>1681.4345860767244</v>
      </c>
      <c r="AZ42" s="300">
        <f ca="1">'Profile before CoM'!AZ42*f_CoMC01</f>
        <v>1681.4345860766966</v>
      </c>
      <c r="BA42" s="300">
        <f ca="1">'Profile before CoM'!BA42*f_CoMC01</f>
        <v>1681.4345860767244</v>
      </c>
      <c r="BB42" s="300">
        <f ca="1">'Profile before CoM'!BB42*f_CoMC01</f>
        <v>1681.4345860767244</v>
      </c>
      <c r="BC42" s="300">
        <f ca="1">'Profile before CoM'!BC42*f_CoMC01</f>
        <v>1681.4345860766966</v>
      </c>
      <c r="BD42" s="300">
        <f ca="1">'Profile before CoM'!BD42*f_CoMC01</f>
        <v>1681.4345860767521</v>
      </c>
      <c r="BE42" s="300">
        <f ca="1">'Profile before CoM'!BE42*f_CoMC01</f>
        <v>1681.4345860766966</v>
      </c>
      <c r="BF42" s="300">
        <f ca="1">'Profile before CoM'!BF42*f_CoMC01</f>
        <v>1681.4345860767244</v>
      </c>
      <c r="BG42" s="300">
        <f ca="1">'Profile before CoM'!BG42*f_CoMC01</f>
        <v>1681.4345860766966</v>
      </c>
      <c r="BH42" s="300">
        <f ca="1">'Profile before CoM'!BH42*f_CoMC01</f>
        <v>1715.0632777982767</v>
      </c>
      <c r="BI42" s="300">
        <f ca="1">'Profile before CoM'!BI42*f_CoMC01</f>
        <v>1715.0632777982767</v>
      </c>
      <c r="BJ42" s="300">
        <f ca="1">'Profile before CoM'!BJ42*f_CoMC01</f>
        <v>1715.0632777982767</v>
      </c>
      <c r="BK42" s="300">
        <f ca="1">'Profile before CoM'!BK42*f_CoMC01</f>
        <v>1715.0632777982767</v>
      </c>
      <c r="BL42" s="300">
        <f ca="1">'Profile before CoM'!BL42*f_CoMC01</f>
        <v>1715.0632777982767</v>
      </c>
      <c r="BM42" s="300">
        <f ca="1">'Profile before CoM'!BM42*f_CoMC01</f>
        <v>1715.0632777982482</v>
      </c>
      <c r="BN42" s="300">
        <f ca="1">'Profile before CoM'!BN42*f_CoMC01</f>
        <v>1715.0632777982767</v>
      </c>
      <c r="BO42" s="300">
        <f ca="1">'Profile before CoM'!BO42*f_CoMC01</f>
        <v>1715.0632777982767</v>
      </c>
      <c r="BP42" s="300">
        <f ca="1">'Profile before CoM'!BP42*f_CoMC01</f>
        <v>1715.0632777982767</v>
      </c>
      <c r="BQ42" s="300">
        <f ca="1">'Profile before CoM'!BQ42*f_CoMC01</f>
        <v>1715.0632777982767</v>
      </c>
      <c r="BR42" s="300">
        <f ca="1">'Profile before CoM'!BR42*f_CoMC01</f>
        <v>1715.0632777982767</v>
      </c>
      <c r="BS42" s="300">
        <f ca="1">'Profile before CoM'!BS42*f_CoMC01</f>
        <v>1715.0632777982767</v>
      </c>
      <c r="BT42" s="300">
        <f ca="1">'Profile before CoM'!BT42*f_CoMC01</f>
        <v>1749.364543354206</v>
      </c>
      <c r="BU42" s="300">
        <f ca="1">'Profile before CoM'!BU42*f_CoMC01</f>
        <v>1749.364543354206</v>
      </c>
      <c r="BV42" s="300">
        <f ca="1">'Profile before CoM'!BV42*f_CoMC01</f>
        <v>1749.364543354206</v>
      </c>
      <c r="BW42" s="300">
        <f ca="1">'Profile before CoM'!BW42*f_CoMC01</f>
        <v>1749.364543354206</v>
      </c>
      <c r="BX42" s="300">
        <f ca="1">'Profile before CoM'!BX42*f_CoMC01</f>
        <v>1749.364543354206</v>
      </c>
      <c r="BY42" s="300">
        <f ca="1">'Profile before CoM'!BY42*f_CoMC01</f>
        <v>1749.364543354206</v>
      </c>
      <c r="BZ42" s="300">
        <f ca="1">'Profile before CoM'!BZ42*f_CoMC01</f>
        <v>1749.3645433542338</v>
      </c>
      <c r="CA42" s="300">
        <f ca="1">'Profile before CoM'!CA42*f_CoMC01</f>
        <v>1749.364543354206</v>
      </c>
      <c r="CB42" s="300">
        <f ca="1">'Profile before CoM'!CB42*f_CoMC01</f>
        <v>1749.364543354206</v>
      </c>
      <c r="CC42" s="300">
        <f ca="1">'Profile before CoM'!CC42*f_CoMC01</f>
        <v>1749.364543354206</v>
      </c>
      <c r="CD42" s="300">
        <f ca="1">'Profile before CoM'!CD42*f_CoMC01</f>
        <v>1749.364543354206</v>
      </c>
      <c r="CE42" s="300">
        <f ca="1">'Profile before CoM'!CE42*f_CoMC01</f>
        <v>1749.364543354206</v>
      </c>
      <c r="CF42" s="300">
        <f ca="1">'Profile before CoM'!CF42*f_CoMC01</f>
        <v>1784.351834221319</v>
      </c>
      <c r="CG42" s="300">
        <f ca="1">'Profile before CoM'!CG42*f_CoMC01</f>
        <v>1784.3518342212913</v>
      </c>
      <c r="CH42" s="300">
        <f ca="1">'Profile before CoM'!CH42*f_CoMC01</f>
        <v>1784.351834221319</v>
      </c>
      <c r="CI42" s="300">
        <f ca="1">'Profile before CoM'!CI42*f_CoMC01</f>
        <v>1784.3518342212913</v>
      </c>
      <c r="CJ42" s="300">
        <f ca="1">'Profile before CoM'!CJ42*f_CoMC01</f>
        <v>1784.351834221319</v>
      </c>
      <c r="CK42" s="300">
        <f ca="1">'Profile before CoM'!CK42*f_CoMC01</f>
        <v>1784.351834221319</v>
      </c>
      <c r="CL42" s="300">
        <f ca="1">'Profile before CoM'!CL42*f_CoMC01</f>
        <v>1784.3518342212913</v>
      </c>
      <c r="CM42" s="300">
        <f ca="1">'Profile before CoM'!CM42*f_CoMC01</f>
        <v>1784.351834221319</v>
      </c>
      <c r="CN42" s="300">
        <f ca="1">'Profile before CoM'!CN42*f_CoMC01</f>
        <v>1784.3518342212913</v>
      </c>
      <c r="CO42" s="300">
        <f ca="1">'Profile before CoM'!CO42*f_CoMC01</f>
        <v>1784.351834221319</v>
      </c>
      <c r="CP42" s="300">
        <f ca="1">'Profile before CoM'!CP42*f_CoMC01</f>
        <v>1784.3518342212913</v>
      </c>
      <c r="CQ42" s="300">
        <f ca="1">'Profile before CoM'!CQ42*f_CoMC01</f>
        <v>1784.351834221319</v>
      </c>
      <c r="CR42" s="300">
        <f ca="1">'Profile before CoM'!CR42*f_CoMC01</f>
        <v>1820.0388709057243</v>
      </c>
      <c r="CS42" s="300">
        <f ca="1">'Profile before CoM'!CS42*f_CoMC01</f>
        <v>1820.0388709057243</v>
      </c>
      <c r="CT42" s="300">
        <f ca="1">'Profile before CoM'!CT42*f_CoMC01</f>
        <v>0</v>
      </c>
      <c r="CU42" s="300">
        <f ca="1">'Profile before CoM'!CU42*f_CoMC01</f>
        <v>0</v>
      </c>
      <c r="CV42" s="300">
        <f ca="1">'Profile before CoM'!CV42*f_CoMC01</f>
        <v>0</v>
      </c>
      <c r="CW42" s="300">
        <f ca="1">'Profile before CoM'!CW42*f_CoMC01</f>
        <v>0</v>
      </c>
      <c r="CX42" s="300">
        <f ca="1">'Profile before CoM'!CX42*f_CoMC01</f>
        <v>0</v>
      </c>
      <c r="CY42" s="300">
        <f ca="1">'Profile before CoM'!CY42*f_CoMC01</f>
        <v>0</v>
      </c>
      <c r="CZ42" s="300">
        <f ca="1">'Profile before CoM'!CZ42*f_CoMC01</f>
        <v>0</v>
      </c>
      <c r="DA42" s="300">
        <f ca="1">'Profile before CoM'!DA42*f_CoMC01</f>
        <v>0</v>
      </c>
      <c r="DB42" s="300">
        <f ca="1">'Profile before CoM'!DB42*f_CoMC01</f>
        <v>0</v>
      </c>
      <c r="DC42" s="300">
        <f ca="1">'Profile before CoM'!DC42*f_CoMC01</f>
        <v>0</v>
      </c>
      <c r="DD42" s="300">
        <f ca="1">'Profile before CoM'!DD42*f_CoMC01</f>
        <v>0</v>
      </c>
      <c r="DE42" s="300">
        <f ca="1">'Profile before CoM'!DE42*f_CoMC01</f>
        <v>0</v>
      </c>
      <c r="DF42" s="300">
        <f ca="1">'Profile before CoM'!DF42*f_CoMC01</f>
        <v>0</v>
      </c>
      <c r="DG42" s="300">
        <f ca="1">'Profile before CoM'!DG42*f_CoMC01</f>
        <v>0</v>
      </c>
      <c r="DH42" s="300">
        <f ca="1">'Profile before CoM'!DH42*f_CoMC01</f>
        <v>0</v>
      </c>
      <c r="DI42" s="300">
        <f ca="1">'Profile before CoM'!DI42*f_CoMC01</f>
        <v>0</v>
      </c>
      <c r="DJ42" s="300">
        <f ca="1">'Profile before CoM'!DJ42*f_CoMC01</f>
        <v>0</v>
      </c>
      <c r="DK42" s="300">
        <f ca="1">'Profile before CoM'!DK42*f_CoMC01</f>
        <v>0</v>
      </c>
      <c r="DL42" s="300">
        <f ca="1">'Profile before CoM'!DL42*f_CoMC01</f>
        <v>0</v>
      </c>
      <c r="DM42" s="300">
        <f ca="1">'Profile before CoM'!DM42*f_CoMC01</f>
        <v>0</v>
      </c>
      <c r="DN42" s="300">
        <f ca="1">'Profile before CoM'!DN42*f_CoMC01</f>
        <v>0</v>
      </c>
      <c r="DO42" s="300">
        <f ca="1">'Profile before CoM'!DO42*f_CoMC01</f>
        <v>0</v>
      </c>
      <c r="DP42" s="300">
        <f ca="1">'Profile before CoM'!DP42*f_CoMC01</f>
        <v>0</v>
      </c>
      <c r="DQ42" s="300">
        <f ca="1">'Profile before CoM'!DQ42*f_CoMC01</f>
        <v>0</v>
      </c>
      <c r="DR42" s="300">
        <f ca="1">'Profile before CoM'!DR42*f_CoMC01</f>
        <v>0</v>
      </c>
      <c r="DS42" s="300">
        <f ca="1">'Profile before CoM'!DS42*f_CoMC01</f>
        <v>0</v>
      </c>
      <c r="DT42" s="300">
        <f ca="1">'Profile before CoM'!DT42*f_CoMC01</f>
        <v>0</v>
      </c>
      <c r="DU42" s="300">
        <f ca="1">'Profile before CoM'!DU42*f_CoMC01</f>
        <v>0</v>
      </c>
      <c r="DV42" s="300">
        <f ca="1">'Profile before CoM'!DV42*f_CoMC01</f>
        <v>0</v>
      </c>
      <c r="DW42" s="300">
        <f ca="1">'Profile before CoM'!DW42*f_CoMC01</f>
        <v>0</v>
      </c>
      <c r="DX42" s="300">
        <f ca="1">'Profile before CoM'!DX42*f_CoMC01</f>
        <v>0</v>
      </c>
      <c r="DY42" s="300">
        <f ca="1">'Profile before CoM'!DY42*f_CoMC01</f>
        <v>0</v>
      </c>
      <c r="DZ42" s="300">
        <f ca="1">'Profile before CoM'!DZ42*f_CoMC01</f>
        <v>0</v>
      </c>
      <c r="EA42" s="300">
        <f ca="1">'Profile before CoM'!EA42*f_CoMC01</f>
        <v>0</v>
      </c>
      <c r="EB42" s="300">
        <f ca="1">'Profile before CoM'!EB42*f_CoMC01</f>
        <v>0</v>
      </c>
      <c r="EC42" s="300">
        <f ca="1">'Profile before CoM'!EC42*f_CoMC01</f>
        <v>0</v>
      </c>
      <c r="ED42" s="300">
        <f ca="1">'Profile before CoM'!ED42*f_CoMC01</f>
        <v>0</v>
      </c>
      <c r="EE42" s="300">
        <f ca="1">'Profile before CoM'!EE42*f_CoMC01</f>
        <v>0</v>
      </c>
      <c r="EF42" s="300">
        <f ca="1">'Profile before CoM'!EF42*f_CoMC01</f>
        <v>0</v>
      </c>
      <c r="EG42" s="300">
        <f ca="1">'Profile before CoM'!EG42*f_CoMC01</f>
        <v>0</v>
      </c>
      <c r="EH42" s="300">
        <f ca="1">'Profile before CoM'!EH42*f_CoMC01</f>
        <v>0</v>
      </c>
      <c r="EI42" s="300">
        <f ca="1">'Profile before CoM'!EI42*f_CoMC01</f>
        <v>0</v>
      </c>
      <c r="EJ42" s="300">
        <f ca="1">'Profile before CoM'!EJ42*f_CoMC01</f>
        <v>0</v>
      </c>
      <c r="EK42" s="300">
        <f ca="1">'Profile before CoM'!EK42*f_CoMC01</f>
        <v>0</v>
      </c>
      <c r="EL42" s="300">
        <f ca="1">'Profile before CoM'!EL42*f_CoMC01</f>
        <v>0</v>
      </c>
      <c r="EM42" s="300">
        <f ca="1">'Profile before CoM'!EM42*f_CoMC01</f>
        <v>0</v>
      </c>
      <c r="EN42" s="300">
        <f ca="1">'Profile before CoM'!EN42*f_CoMC01</f>
        <v>0</v>
      </c>
      <c r="EO42" s="300">
        <f ca="1">'Profile before CoM'!EO42*f_CoMC01</f>
        <v>0</v>
      </c>
      <c r="EP42" s="300">
        <f ca="1">'Profile before CoM'!EP42*f_CoMC01</f>
        <v>0</v>
      </c>
      <c r="EQ42" s="300">
        <f ca="1">'Profile before CoM'!EQ42*f_CoMC01</f>
        <v>0</v>
      </c>
      <c r="ER42" s="300">
        <f ca="1">'Profile before CoM'!ER42*f_CoMC01</f>
        <v>0</v>
      </c>
      <c r="ES42" s="300">
        <f ca="1">'Profile before CoM'!ES42*f_CoMC01</f>
        <v>0</v>
      </c>
      <c r="ET42" s="300">
        <f ca="1">'Profile before CoM'!ET42*f_CoMC01</f>
        <v>0</v>
      </c>
      <c r="EU42" s="300">
        <f ca="1">'Profile before CoM'!EU42*f_CoMC01</f>
        <v>0</v>
      </c>
      <c r="EV42" s="300">
        <f ca="1">'Profile before CoM'!EV42*f_CoMC01</f>
        <v>0</v>
      </c>
      <c r="EW42" s="300">
        <f ca="1">'Profile before CoM'!EW42*f_CoMC01</f>
        <v>0</v>
      </c>
      <c r="EX42" s="300">
        <f ca="1">'Profile before CoM'!EX42*f_CoMC01</f>
        <v>0</v>
      </c>
      <c r="EY42" s="612"/>
      <c r="EZ42" s="757" t="str">
        <f>'Main Input'!EZ42</f>
        <v>RPI</v>
      </c>
      <c r="FA42" s="757" t="str">
        <f>'Main Input'!FA42</f>
        <v>N/A</v>
      </c>
      <c r="FB42" s="766">
        <f>'Main Input'!FB42</f>
        <v>0</v>
      </c>
      <c r="FC42" s="766" t="str">
        <f>'Main Input'!FC42</f>
        <v>IT Solutions</v>
      </c>
      <c r="FD42" s="766" t="str">
        <f>'Main Input'!FD42</f>
        <v>Managed Services</v>
      </c>
      <c r="FE42" s="757" t="str">
        <f>'Main Input'!FE42</f>
        <v>Opex</v>
      </c>
      <c r="FF42" s="757" t="str">
        <f>'Main Input'!FF42</f>
        <v>ContractAccrual</v>
      </c>
      <c r="FG42" s="757" t="str">
        <f>'Main Input'!FG42</f>
        <v>Expense</v>
      </c>
      <c r="FH42" s="767" t="str">
        <f>'Main Input'!FH42</f>
        <v>A</v>
      </c>
      <c r="FI42" s="768">
        <f>'Main Input'!FI42</f>
        <v>0.22</v>
      </c>
      <c r="FJ42" s="768">
        <f>'Main Input'!FJ42</f>
        <v>0</v>
      </c>
      <c r="FK42" s="612"/>
      <c r="FL42" s="531">
        <f t="shared" si="29"/>
        <v>0</v>
      </c>
      <c r="FM42" s="86"/>
      <c r="FN42" s="612"/>
    </row>
    <row r="43" spans="1:170" ht="12.75" customHeight="1">
      <c r="A43" s="750" t="str">
        <f>'Main Input'!A43</f>
        <v>MTB</v>
      </c>
      <c r="B43" s="762" t="str">
        <f>'Main Input'!B43</f>
        <v>Datacentre Operations</v>
      </c>
      <c r="C43" s="762" t="str">
        <f>'Main Input'!C43</f>
        <v>Data Network</v>
      </c>
      <c r="D43" s="762" t="str">
        <f>'Main Input'!D43</f>
        <v>TFR</v>
      </c>
      <c r="E43" s="762" t="str">
        <f>'Main Input'!E43</f>
        <v>PRIMECENTER Rack 38 U, 1000 deep PORTAL</v>
      </c>
      <c r="F43" s="753" t="str">
        <f>'Main Input'!F43</f>
        <v>direct</v>
      </c>
      <c r="G43" s="753" t="str">
        <f>'Main Input'!G43</f>
        <v>Person</v>
      </c>
      <c r="H43" s="753">
        <f>'Main Input'!H43</f>
        <v>0</v>
      </c>
      <c r="I43" s="753">
        <f>'Main Input'!I43</f>
        <v>0</v>
      </c>
      <c r="J43" s="753">
        <f>'Main Input'!J43</f>
        <v>0</v>
      </c>
      <c r="K43" s="753" t="str">
        <f>'Main Input'!K43</f>
        <v>FJS</v>
      </c>
      <c r="L43" s="753" t="str">
        <f>'Main Input'!L43</f>
        <v>pHW</v>
      </c>
      <c r="M43" s="753">
        <f>'Main Input'!M43</f>
        <v>0</v>
      </c>
      <c r="N43" s="753">
        <f>'Main Input'!N43</f>
        <v>0</v>
      </c>
      <c r="O43" s="753" t="str">
        <f>'Main Input'!O43</f>
        <v>SPAIN</v>
      </c>
      <c r="P43" s="753">
        <f>'Main Input'!P43</f>
        <v>16993</v>
      </c>
      <c r="Q43" s="753" t="str">
        <f>'Main Input'!Q43</f>
        <v>EUR</v>
      </c>
      <c r="R43" s="753" t="str">
        <f>'Main Input'!R43</f>
        <v>EMEA</v>
      </c>
      <c r="S43" s="753" t="str">
        <f>'Main Input'!S43</f>
        <v>Local</v>
      </c>
      <c r="T43" s="753">
        <f>'Main Input'!T43</f>
        <v>0</v>
      </c>
      <c r="U43" s="753">
        <f>'Main Input'!U43</f>
        <v>0</v>
      </c>
      <c r="V43" s="753" t="str">
        <f>'Main Input'!V43</f>
        <v>ZZZ</v>
      </c>
      <c r="W43" s="753">
        <f>'Main Input'!W43</f>
        <v>0</v>
      </c>
      <c r="X43" s="753">
        <f>'Main Input'!X43</f>
        <v>0</v>
      </c>
      <c r="Y43" s="753">
        <f>'Main Input'!Y43</f>
        <v>0</v>
      </c>
      <c r="Z43" s="753">
        <f>'Main Input'!Z43</f>
        <v>0</v>
      </c>
      <c r="AA43" s="753">
        <f>'Main Input'!AA43</f>
        <v>0</v>
      </c>
      <c r="AB43" s="763">
        <f>'Main Input'!AB43</f>
        <v>0</v>
      </c>
      <c r="AC43" s="763" t="str">
        <f>'Main Input'!AC43</f>
        <v>Servers</v>
      </c>
      <c r="AD43" s="764">
        <f>'Main Input'!AD43</f>
        <v>15</v>
      </c>
      <c r="AE43" s="765">
        <f t="shared" ca="1" si="28"/>
        <v>341361.21797990269</v>
      </c>
      <c r="AF43" s="299">
        <f ca="1">'Profile before CoM'!AF43*f_CoMC01</f>
        <v>0</v>
      </c>
      <c r="AG43" s="300">
        <f ca="1">'Profile before CoM'!AG43*f_CoMC01</f>
        <v>2876.9520448088415</v>
      </c>
      <c r="AH43" s="300">
        <f ca="1">'Profile before CoM'!AH43*f_CoMC01</f>
        <v>3671.462639248221</v>
      </c>
      <c r="AI43" s="300">
        <f ca="1">'Profile before CoM'!AI43*f_CoMC01</f>
        <v>175870.60744954916</v>
      </c>
      <c r="AJ43" s="300">
        <f ca="1">'Profile before CoM'!AJ43*f_CoMC01</f>
        <v>4737.9370474528096</v>
      </c>
      <c r="AK43" s="300">
        <f ca="1">'Profile before CoM'!AK43*f_CoMC01</f>
        <v>10067.257340099448</v>
      </c>
      <c r="AL43" s="300">
        <f ca="1">'Profile before CoM'!AL43*f_CoMC01</f>
        <v>4257.1145521254666</v>
      </c>
      <c r="AM43" s="300">
        <f ca="1">'Profile before CoM'!AM43*f_CoMC01</f>
        <v>4257.1145521254666</v>
      </c>
      <c r="AN43" s="300">
        <f ca="1">'Profile before CoM'!AN43*f_CoMC01</f>
        <v>2292.0863293029488</v>
      </c>
      <c r="AO43" s="300">
        <f ca="1">'Profile before CoM'!AO43*f_CoMC01</f>
        <v>2292.0863293029101</v>
      </c>
      <c r="AP43" s="300">
        <f ca="1">'Profile before CoM'!AP43*f_CoMC01</f>
        <v>2292.0863293029101</v>
      </c>
      <c r="AQ43" s="300">
        <f ca="1">'Profile before CoM'!AQ43*f_CoMC01</f>
        <v>2232.9866168438257</v>
      </c>
      <c r="AR43" s="300">
        <f ca="1">'Profile before CoM'!AR43*f_CoMC01</f>
        <v>2232.9866168437875</v>
      </c>
      <c r="AS43" s="300">
        <f ca="1">'Profile before CoM'!AS43*f_CoMC01</f>
        <v>2232.9866168438257</v>
      </c>
      <c r="AT43" s="300">
        <f ca="1">'Profile before CoM'!AT43*f_CoMC01</f>
        <v>2232.9866168437875</v>
      </c>
      <c r="AU43" s="300">
        <f ca="1">'Profile before CoM'!AU43*f_CoMC01</f>
        <v>2232.9866168437875</v>
      </c>
      <c r="AV43" s="300">
        <f ca="1">'Profile before CoM'!AV43*f_CoMC01</f>
        <v>2277.6463491806785</v>
      </c>
      <c r="AW43" s="300">
        <f ca="1">'Profile before CoM'!AW43*f_CoMC01</f>
        <v>2277.6463491806785</v>
      </c>
      <c r="AX43" s="300">
        <f ca="1">'Profile before CoM'!AX43*f_CoMC01</f>
        <v>2277.6463491806403</v>
      </c>
      <c r="AY43" s="300">
        <f ca="1">'Profile before CoM'!AY43*f_CoMC01</f>
        <v>2277.6463491806785</v>
      </c>
      <c r="AZ43" s="300">
        <f ca="1">'Profile before CoM'!AZ43*f_CoMC01</f>
        <v>2277.6463491806403</v>
      </c>
      <c r="BA43" s="300">
        <f ca="1">'Profile before CoM'!BA43*f_CoMC01</f>
        <v>2277.6463491806785</v>
      </c>
      <c r="BB43" s="300">
        <f ca="1">'Profile before CoM'!BB43*f_CoMC01</f>
        <v>2277.6463491806785</v>
      </c>
      <c r="BC43" s="300">
        <f ca="1">'Profile before CoM'!BC43*f_CoMC01</f>
        <v>2277.6463491806403</v>
      </c>
      <c r="BD43" s="300">
        <f ca="1">'Profile before CoM'!BD43*f_CoMC01</f>
        <v>2277.6463491807158</v>
      </c>
      <c r="BE43" s="300">
        <f ca="1">'Profile before CoM'!BE43*f_CoMC01</f>
        <v>2277.6463491806403</v>
      </c>
      <c r="BF43" s="300">
        <f ca="1">'Profile before CoM'!BF43*f_CoMC01</f>
        <v>2277.6463491806785</v>
      </c>
      <c r="BG43" s="300">
        <f ca="1">'Profile before CoM'!BG43*f_CoMC01</f>
        <v>2277.6463491806403</v>
      </c>
      <c r="BH43" s="300">
        <f ca="1">'Profile before CoM'!BH43*f_CoMC01</f>
        <v>2323.199276164316</v>
      </c>
      <c r="BI43" s="300">
        <f ca="1">'Profile before CoM'!BI43*f_CoMC01</f>
        <v>2323.199276164316</v>
      </c>
      <c r="BJ43" s="300">
        <f ca="1">'Profile before CoM'!BJ43*f_CoMC01</f>
        <v>2323.199276164316</v>
      </c>
      <c r="BK43" s="300">
        <f ca="1">'Profile before CoM'!BK43*f_CoMC01</f>
        <v>2323.199276164316</v>
      </c>
      <c r="BL43" s="300">
        <f ca="1">'Profile before CoM'!BL43*f_CoMC01</f>
        <v>2323.199276164316</v>
      </c>
      <c r="BM43" s="300">
        <f ca="1">'Profile before CoM'!BM43*f_CoMC01</f>
        <v>2323.1992761642778</v>
      </c>
      <c r="BN43" s="300">
        <f ca="1">'Profile before CoM'!BN43*f_CoMC01</f>
        <v>2323.199276164316</v>
      </c>
      <c r="BO43" s="300">
        <f ca="1">'Profile before CoM'!BO43*f_CoMC01</f>
        <v>2323.199276164316</v>
      </c>
      <c r="BP43" s="300">
        <f ca="1">'Profile before CoM'!BP43*f_CoMC01</f>
        <v>2323.199276164316</v>
      </c>
      <c r="BQ43" s="300">
        <f ca="1">'Profile before CoM'!BQ43*f_CoMC01</f>
        <v>2323.199276164316</v>
      </c>
      <c r="BR43" s="300">
        <f ca="1">'Profile before CoM'!BR43*f_CoMC01</f>
        <v>2323.199276164316</v>
      </c>
      <c r="BS43" s="300">
        <f ca="1">'Profile before CoM'!BS43*f_CoMC01</f>
        <v>2323.199276164316</v>
      </c>
      <c r="BT43" s="300">
        <f ca="1">'Profile before CoM'!BT43*f_CoMC01</f>
        <v>2369.6632616875536</v>
      </c>
      <c r="BU43" s="300">
        <f ca="1">'Profile before CoM'!BU43*f_CoMC01</f>
        <v>2369.6632616875536</v>
      </c>
      <c r="BV43" s="300">
        <f ca="1">'Profile before CoM'!BV43*f_CoMC01</f>
        <v>2369.6632616875536</v>
      </c>
      <c r="BW43" s="300">
        <f ca="1">'Profile before CoM'!BW43*f_CoMC01</f>
        <v>2369.6632616875536</v>
      </c>
      <c r="BX43" s="300">
        <f ca="1">'Profile before CoM'!BX43*f_CoMC01</f>
        <v>2369.6632616875536</v>
      </c>
      <c r="BY43" s="300">
        <f ca="1">'Profile before CoM'!BY43*f_CoMC01</f>
        <v>2369.6632616875536</v>
      </c>
      <c r="BZ43" s="300">
        <f ca="1">'Profile before CoM'!BZ43*f_CoMC01</f>
        <v>2369.6632616875909</v>
      </c>
      <c r="CA43" s="300">
        <f ca="1">'Profile before CoM'!CA43*f_CoMC01</f>
        <v>2369.6632616875536</v>
      </c>
      <c r="CB43" s="300">
        <f ca="1">'Profile before CoM'!CB43*f_CoMC01</f>
        <v>2369.6632616875536</v>
      </c>
      <c r="CC43" s="300">
        <f ca="1">'Profile before CoM'!CC43*f_CoMC01</f>
        <v>2369.6632616875536</v>
      </c>
      <c r="CD43" s="300">
        <f ca="1">'Profile before CoM'!CD43*f_CoMC01</f>
        <v>2369.6632616875536</v>
      </c>
      <c r="CE43" s="300">
        <f ca="1">'Profile before CoM'!CE43*f_CoMC01</f>
        <v>2369.6632616875536</v>
      </c>
      <c r="CF43" s="300">
        <f ca="1">'Profile before CoM'!CF43*f_CoMC01</f>
        <v>2417.0565269213439</v>
      </c>
      <c r="CG43" s="300">
        <f ca="1">'Profile before CoM'!CG43*f_CoMC01</f>
        <v>2417.0565269213062</v>
      </c>
      <c r="CH43" s="300">
        <f ca="1">'Profile before CoM'!CH43*f_CoMC01</f>
        <v>2417.0565269213439</v>
      </c>
      <c r="CI43" s="300">
        <f ca="1">'Profile before CoM'!CI43*f_CoMC01</f>
        <v>2417.0565269213062</v>
      </c>
      <c r="CJ43" s="300">
        <f ca="1">'Profile before CoM'!CJ43*f_CoMC01</f>
        <v>2417.0565269213439</v>
      </c>
      <c r="CK43" s="300">
        <f ca="1">'Profile before CoM'!CK43*f_CoMC01</f>
        <v>2417.0565269213439</v>
      </c>
      <c r="CL43" s="300">
        <f ca="1">'Profile before CoM'!CL43*f_CoMC01</f>
        <v>2417.0565269213062</v>
      </c>
      <c r="CM43" s="300">
        <f ca="1">'Profile before CoM'!CM43*f_CoMC01</f>
        <v>2417.0565269213439</v>
      </c>
      <c r="CN43" s="300">
        <f ca="1">'Profile before CoM'!CN43*f_CoMC01</f>
        <v>2417.0565269213062</v>
      </c>
      <c r="CO43" s="300">
        <f ca="1">'Profile before CoM'!CO43*f_CoMC01</f>
        <v>2417.0565269213439</v>
      </c>
      <c r="CP43" s="300">
        <f ca="1">'Profile before CoM'!CP43*f_CoMC01</f>
        <v>2417.0565269213062</v>
      </c>
      <c r="CQ43" s="300">
        <f ca="1">'Profile before CoM'!CQ43*f_CoMC01</f>
        <v>2417.0565269213439</v>
      </c>
      <c r="CR43" s="300">
        <f ca="1">'Profile before CoM'!CR43*f_CoMC01</f>
        <v>2465.3976574597423</v>
      </c>
      <c r="CS43" s="300">
        <f ca="1">'Profile before CoM'!CS43*f_CoMC01</f>
        <v>2465.3976574597423</v>
      </c>
      <c r="CT43" s="300">
        <f ca="1">'Profile before CoM'!CT43*f_CoMC01</f>
        <v>0</v>
      </c>
      <c r="CU43" s="300">
        <f ca="1">'Profile before CoM'!CU43*f_CoMC01</f>
        <v>0</v>
      </c>
      <c r="CV43" s="300">
        <f ca="1">'Profile before CoM'!CV43*f_CoMC01</f>
        <v>0</v>
      </c>
      <c r="CW43" s="300">
        <f ca="1">'Profile before CoM'!CW43*f_CoMC01</f>
        <v>0</v>
      </c>
      <c r="CX43" s="300">
        <f ca="1">'Profile before CoM'!CX43*f_CoMC01</f>
        <v>0</v>
      </c>
      <c r="CY43" s="300">
        <f ca="1">'Profile before CoM'!CY43*f_CoMC01</f>
        <v>0</v>
      </c>
      <c r="CZ43" s="300">
        <f ca="1">'Profile before CoM'!CZ43*f_CoMC01</f>
        <v>0</v>
      </c>
      <c r="DA43" s="300">
        <f ca="1">'Profile before CoM'!DA43*f_CoMC01</f>
        <v>0</v>
      </c>
      <c r="DB43" s="300">
        <f ca="1">'Profile before CoM'!DB43*f_CoMC01</f>
        <v>0</v>
      </c>
      <c r="DC43" s="300">
        <f ca="1">'Profile before CoM'!DC43*f_CoMC01</f>
        <v>0</v>
      </c>
      <c r="DD43" s="300">
        <f ca="1">'Profile before CoM'!DD43*f_CoMC01</f>
        <v>0</v>
      </c>
      <c r="DE43" s="300">
        <f ca="1">'Profile before CoM'!DE43*f_CoMC01</f>
        <v>0</v>
      </c>
      <c r="DF43" s="300">
        <f ca="1">'Profile before CoM'!DF43*f_CoMC01</f>
        <v>0</v>
      </c>
      <c r="DG43" s="300">
        <f ca="1">'Profile before CoM'!DG43*f_CoMC01</f>
        <v>0</v>
      </c>
      <c r="DH43" s="300">
        <f ca="1">'Profile before CoM'!DH43*f_CoMC01</f>
        <v>0</v>
      </c>
      <c r="DI43" s="300">
        <f ca="1">'Profile before CoM'!DI43*f_CoMC01</f>
        <v>0</v>
      </c>
      <c r="DJ43" s="300">
        <f ca="1">'Profile before CoM'!DJ43*f_CoMC01</f>
        <v>0</v>
      </c>
      <c r="DK43" s="300">
        <f ca="1">'Profile before CoM'!DK43*f_CoMC01</f>
        <v>0</v>
      </c>
      <c r="DL43" s="300">
        <f ca="1">'Profile before CoM'!DL43*f_CoMC01</f>
        <v>0</v>
      </c>
      <c r="DM43" s="300">
        <f ca="1">'Profile before CoM'!DM43*f_CoMC01</f>
        <v>0</v>
      </c>
      <c r="DN43" s="300">
        <f ca="1">'Profile before CoM'!DN43*f_CoMC01</f>
        <v>0</v>
      </c>
      <c r="DO43" s="300">
        <f ca="1">'Profile before CoM'!DO43*f_CoMC01</f>
        <v>0</v>
      </c>
      <c r="DP43" s="300">
        <f ca="1">'Profile before CoM'!DP43*f_CoMC01</f>
        <v>0</v>
      </c>
      <c r="DQ43" s="300">
        <f ca="1">'Profile before CoM'!DQ43*f_CoMC01</f>
        <v>0</v>
      </c>
      <c r="DR43" s="300">
        <f ca="1">'Profile before CoM'!DR43*f_CoMC01</f>
        <v>0</v>
      </c>
      <c r="DS43" s="300">
        <f ca="1">'Profile before CoM'!DS43*f_CoMC01</f>
        <v>0</v>
      </c>
      <c r="DT43" s="300">
        <f ca="1">'Profile before CoM'!DT43*f_CoMC01</f>
        <v>0</v>
      </c>
      <c r="DU43" s="300">
        <f ca="1">'Profile before CoM'!DU43*f_CoMC01</f>
        <v>0</v>
      </c>
      <c r="DV43" s="300">
        <f ca="1">'Profile before CoM'!DV43*f_CoMC01</f>
        <v>0</v>
      </c>
      <c r="DW43" s="300">
        <f ca="1">'Profile before CoM'!DW43*f_CoMC01</f>
        <v>0</v>
      </c>
      <c r="DX43" s="300">
        <f ca="1">'Profile before CoM'!DX43*f_CoMC01</f>
        <v>0</v>
      </c>
      <c r="DY43" s="300">
        <f ca="1">'Profile before CoM'!DY43*f_CoMC01</f>
        <v>0</v>
      </c>
      <c r="DZ43" s="300">
        <f ca="1">'Profile before CoM'!DZ43*f_CoMC01</f>
        <v>0</v>
      </c>
      <c r="EA43" s="300">
        <f ca="1">'Profile before CoM'!EA43*f_CoMC01</f>
        <v>0</v>
      </c>
      <c r="EB43" s="300">
        <f ca="1">'Profile before CoM'!EB43*f_CoMC01</f>
        <v>0</v>
      </c>
      <c r="EC43" s="300">
        <f ca="1">'Profile before CoM'!EC43*f_CoMC01</f>
        <v>0</v>
      </c>
      <c r="ED43" s="300">
        <f ca="1">'Profile before CoM'!ED43*f_CoMC01</f>
        <v>0</v>
      </c>
      <c r="EE43" s="300">
        <f ca="1">'Profile before CoM'!EE43*f_CoMC01</f>
        <v>0</v>
      </c>
      <c r="EF43" s="300">
        <f ca="1">'Profile before CoM'!EF43*f_CoMC01</f>
        <v>0</v>
      </c>
      <c r="EG43" s="300">
        <f ca="1">'Profile before CoM'!EG43*f_CoMC01</f>
        <v>0</v>
      </c>
      <c r="EH43" s="300">
        <f ca="1">'Profile before CoM'!EH43*f_CoMC01</f>
        <v>0</v>
      </c>
      <c r="EI43" s="300">
        <f ca="1">'Profile before CoM'!EI43*f_CoMC01</f>
        <v>0</v>
      </c>
      <c r="EJ43" s="300">
        <f ca="1">'Profile before CoM'!EJ43*f_CoMC01</f>
        <v>0</v>
      </c>
      <c r="EK43" s="300">
        <f ca="1">'Profile before CoM'!EK43*f_CoMC01</f>
        <v>0</v>
      </c>
      <c r="EL43" s="300">
        <f ca="1">'Profile before CoM'!EL43*f_CoMC01</f>
        <v>0</v>
      </c>
      <c r="EM43" s="300">
        <f ca="1">'Profile before CoM'!EM43*f_CoMC01</f>
        <v>0</v>
      </c>
      <c r="EN43" s="300">
        <f ca="1">'Profile before CoM'!EN43*f_CoMC01</f>
        <v>0</v>
      </c>
      <c r="EO43" s="300">
        <f ca="1">'Profile before CoM'!EO43*f_CoMC01</f>
        <v>0</v>
      </c>
      <c r="EP43" s="300">
        <f ca="1">'Profile before CoM'!EP43*f_CoMC01</f>
        <v>0</v>
      </c>
      <c r="EQ43" s="300">
        <f ca="1">'Profile before CoM'!EQ43*f_CoMC01</f>
        <v>0</v>
      </c>
      <c r="ER43" s="300">
        <f ca="1">'Profile before CoM'!ER43*f_CoMC01</f>
        <v>0</v>
      </c>
      <c r="ES43" s="300">
        <f ca="1">'Profile before CoM'!ES43*f_CoMC01</f>
        <v>0</v>
      </c>
      <c r="ET43" s="300">
        <f ca="1">'Profile before CoM'!ET43*f_CoMC01</f>
        <v>0</v>
      </c>
      <c r="EU43" s="300">
        <f ca="1">'Profile before CoM'!EU43*f_CoMC01</f>
        <v>0</v>
      </c>
      <c r="EV43" s="300">
        <f ca="1">'Profile before CoM'!EV43*f_CoMC01</f>
        <v>0</v>
      </c>
      <c r="EW43" s="300">
        <f ca="1">'Profile before CoM'!EW43*f_CoMC01</f>
        <v>0</v>
      </c>
      <c r="EX43" s="300">
        <f ca="1">'Profile before CoM'!EX43*f_CoMC01</f>
        <v>0</v>
      </c>
      <c r="EY43" s="612"/>
      <c r="EZ43" s="757" t="str">
        <f>'Main Input'!EZ43</f>
        <v>RPI</v>
      </c>
      <c r="FA43" s="757" t="str">
        <f>'Main Input'!FA43</f>
        <v>N/A</v>
      </c>
      <c r="FB43" s="766">
        <f>'Main Input'!FB43</f>
        <v>0</v>
      </c>
      <c r="FC43" s="766" t="str">
        <f>'Main Input'!FC43</f>
        <v>IT Solutions</v>
      </c>
      <c r="FD43" s="766" t="str">
        <f>'Main Input'!FD43</f>
        <v>Managed Services</v>
      </c>
      <c r="FE43" s="757" t="str">
        <f>'Main Input'!FE43</f>
        <v>Opex</v>
      </c>
      <c r="FF43" s="757" t="str">
        <f>'Main Input'!FF43</f>
        <v>ContractAccrual</v>
      </c>
      <c r="FG43" s="757" t="str">
        <f>'Main Input'!FG43</f>
        <v>Expense</v>
      </c>
      <c r="FH43" s="767" t="str">
        <f>'Main Input'!FH43</f>
        <v>A</v>
      </c>
      <c r="FI43" s="768">
        <f>'Main Input'!FI43</f>
        <v>0.22</v>
      </c>
      <c r="FJ43" s="768">
        <f>'Main Input'!FJ43</f>
        <v>0</v>
      </c>
      <c r="FK43" s="612"/>
      <c r="FL43" s="531">
        <f t="shared" si="29"/>
        <v>0</v>
      </c>
      <c r="FM43" s="86"/>
      <c r="FN43" s="612"/>
    </row>
    <row r="44" spans="1:170" ht="12.75" customHeight="1">
      <c r="A44" s="750" t="str">
        <f>'Main Input'!A44</f>
        <v>MTB</v>
      </c>
      <c r="B44" s="762" t="str">
        <f>'Main Input'!B44</f>
        <v>Enterprise Management</v>
      </c>
      <c r="C44" s="762" t="str">
        <f>'Main Input'!C44</f>
        <v>Infrastructure</v>
      </c>
      <c r="D44" s="762" t="str">
        <f>'Main Input'!D44</f>
        <v>TFR</v>
      </c>
      <c r="E44" s="762" t="str">
        <f>'Main Input'!E44</f>
        <v>PRIMECENTER Rack 38 U, 1000 deep SERVICE DESK</v>
      </c>
      <c r="F44" s="753" t="str">
        <f>'Main Input'!F44</f>
        <v>direct</v>
      </c>
      <c r="G44" s="753" t="str">
        <f>'Main Input'!G44</f>
        <v>Person</v>
      </c>
      <c r="H44" s="753">
        <f>'Main Input'!H44</f>
        <v>0</v>
      </c>
      <c r="I44" s="753">
        <f>'Main Input'!I44</f>
        <v>0</v>
      </c>
      <c r="J44" s="753">
        <f>'Main Input'!J44</f>
        <v>0</v>
      </c>
      <c r="K44" s="753" t="str">
        <f>'Main Input'!K44</f>
        <v>FJS</v>
      </c>
      <c r="L44" s="753" t="str">
        <f>'Main Input'!L44</f>
        <v>pHW</v>
      </c>
      <c r="M44" s="753">
        <f>'Main Input'!M44</f>
        <v>0</v>
      </c>
      <c r="N44" s="753">
        <f>'Main Input'!N44</f>
        <v>0</v>
      </c>
      <c r="O44" s="753" t="str">
        <f>'Main Input'!O44</f>
        <v>SPAIN</v>
      </c>
      <c r="P44" s="753">
        <f>'Main Input'!P44</f>
        <v>241500</v>
      </c>
      <c r="Q44" s="753" t="str">
        <f>'Main Input'!Q44</f>
        <v>EUR</v>
      </c>
      <c r="R44" s="753" t="str">
        <f>'Main Input'!R44</f>
        <v>EMEA</v>
      </c>
      <c r="S44" s="753" t="str">
        <f>'Main Input'!S44</f>
        <v>Local</v>
      </c>
      <c r="T44" s="753">
        <f>'Main Input'!T44</f>
        <v>0</v>
      </c>
      <c r="U44" s="753">
        <f>'Main Input'!U44</f>
        <v>0</v>
      </c>
      <c r="V44" s="753" t="str">
        <f>'Main Input'!V44</f>
        <v>ZZZ</v>
      </c>
      <c r="W44" s="753">
        <f>'Main Input'!W44</f>
        <v>0</v>
      </c>
      <c r="X44" s="753">
        <f>'Main Input'!X44</f>
        <v>0</v>
      </c>
      <c r="Y44" s="753">
        <f>'Main Input'!Y44</f>
        <v>0</v>
      </c>
      <c r="Z44" s="753">
        <f>'Main Input'!Z44</f>
        <v>0</v>
      </c>
      <c r="AA44" s="753">
        <f>'Main Input'!AA44</f>
        <v>0</v>
      </c>
      <c r="AB44" s="763">
        <f>'Main Input'!AB44</f>
        <v>0</v>
      </c>
      <c r="AC44" s="763" t="str">
        <f>'Main Input'!AC44</f>
        <v>Servers</v>
      </c>
      <c r="AD44" s="764">
        <f>'Main Input'!AD44</f>
        <v>1</v>
      </c>
      <c r="AE44" s="765">
        <f t="shared" ca="1" si="28"/>
        <v>323422.32739813102</v>
      </c>
      <c r="AF44" s="299">
        <f ca="1">'Profile before CoM'!AF44*f_CoMC01</f>
        <v>0</v>
      </c>
      <c r="AG44" s="300">
        <f ca="1">'Profile before CoM'!AG44*f_CoMC01</f>
        <v>2725.7651928101191</v>
      </c>
      <c r="AH44" s="300">
        <f ca="1">'Profile before CoM'!AH44*f_CoMC01</f>
        <v>3478.5234209319347</v>
      </c>
      <c r="AI44" s="300">
        <f ca="1">'Profile before CoM'!AI44*f_CoMC01</f>
        <v>166628.42228786807</v>
      </c>
      <c r="AJ44" s="300">
        <f ca="1">'Profile before CoM'!AJ44*f_CoMC01</f>
        <v>4488.9534787259599</v>
      </c>
      <c r="AK44" s="300">
        <f ca="1">'Profile before CoM'!AK44*f_CoMC01</f>
        <v>9538.2123919026144</v>
      </c>
      <c r="AL44" s="300">
        <f ca="1">'Profile before CoM'!AL44*f_CoMC01</f>
        <v>4033.3987105996603</v>
      </c>
      <c r="AM44" s="300">
        <f ca="1">'Profile before CoM'!AM44*f_CoMC01</f>
        <v>4033.3987105996603</v>
      </c>
      <c r="AN44" s="300">
        <f ca="1">'Profile before CoM'!AN44*f_CoMC01</f>
        <v>2171.6347850160346</v>
      </c>
      <c r="AO44" s="300">
        <f ca="1">'Profile before CoM'!AO44*f_CoMC01</f>
        <v>2171.6347850159987</v>
      </c>
      <c r="AP44" s="300">
        <f ca="1">'Profile before CoM'!AP44*f_CoMC01</f>
        <v>2171.6347850159987</v>
      </c>
      <c r="AQ44" s="300">
        <f ca="1">'Profile before CoM'!AQ44*f_CoMC01</f>
        <v>2115.640824526899</v>
      </c>
      <c r="AR44" s="300">
        <f ca="1">'Profile before CoM'!AR44*f_CoMC01</f>
        <v>2115.6408245268631</v>
      </c>
      <c r="AS44" s="300">
        <f ca="1">'Profile before CoM'!AS44*f_CoMC01</f>
        <v>2115.640824526899</v>
      </c>
      <c r="AT44" s="300">
        <f ca="1">'Profile before CoM'!AT44*f_CoMC01</f>
        <v>2115.6408245268631</v>
      </c>
      <c r="AU44" s="300">
        <f ca="1">'Profile before CoM'!AU44*f_CoMC01</f>
        <v>2115.6408245268631</v>
      </c>
      <c r="AV44" s="300">
        <f ca="1">'Profile before CoM'!AV44*f_CoMC01</f>
        <v>2157.9536410174146</v>
      </c>
      <c r="AW44" s="300">
        <f ca="1">'Profile before CoM'!AW44*f_CoMC01</f>
        <v>2157.9536410174146</v>
      </c>
      <c r="AX44" s="300">
        <f ca="1">'Profile before CoM'!AX44*f_CoMC01</f>
        <v>2157.9536410173787</v>
      </c>
      <c r="AY44" s="300">
        <f ca="1">'Profile before CoM'!AY44*f_CoMC01</f>
        <v>2157.9536410174146</v>
      </c>
      <c r="AZ44" s="300">
        <f ca="1">'Profile before CoM'!AZ44*f_CoMC01</f>
        <v>2157.9536410173787</v>
      </c>
      <c r="BA44" s="300">
        <f ca="1">'Profile before CoM'!BA44*f_CoMC01</f>
        <v>2157.9536410174146</v>
      </c>
      <c r="BB44" s="300">
        <f ca="1">'Profile before CoM'!BB44*f_CoMC01</f>
        <v>2157.9536410174146</v>
      </c>
      <c r="BC44" s="300">
        <f ca="1">'Profile before CoM'!BC44*f_CoMC01</f>
        <v>2157.9536410173787</v>
      </c>
      <c r="BD44" s="300">
        <f ca="1">'Profile before CoM'!BD44*f_CoMC01</f>
        <v>2157.9536410174501</v>
      </c>
      <c r="BE44" s="300">
        <f ca="1">'Profile before CoM'!BE44*f_CoMC01</f>
        <v>2157.9536410173787</v>
      </c>
      <c r="BF44" s="300">
        <f ca="1">'Profile before CoM'!BF44*f_CoMC01</f>
        <v>2157.9536410174146</v>
      </c>
      <c r="BG44" s="300">
        <f ca="1">'Profile before CoM'!BG44*f_CoMC01</f>
        <v>2157.9536410173787</v>
      </c>
      <c r="BH44" s="300">
        <f ca="1">'Profile before CoM'!BH44*f_CoMC01</f>
        <v>2201.1127138377856</v>
      </c>
      <c r="BI44" s="300">
        <f ca="1">'Profile before CoM'!BI44*f_CoMC01</f>
        <v>2201.1127138377856</v>
      </c>
      <c r="BJ44" s="300">
        <f ca="1">'Profile before CoM'!BJ44*f_CoMC01</f>
        <v>2201.1127138377856</v>
      </c>
      <c r="BK44" s="300">
        <f ca="1">'Profile before CoM'!BK44*f_CoMC01</f>
        <v>2201.1127138377856</v>
      </c>
      <c r="BL44" s="300">
        <f ca="1">'Profile before CoM'!BL44*f_CoMC01</f>
        <v>2201.1127138377856</v>
      </c>
      <c r="BM44" s="300">
        <f ca="1">'Profile before CoM'!BM44*f_CoMC01</f>
        <v>2201.1127138377492</v>
      </c>
      <c r="BN44" s="300">
        <f ca="1">'Profile before CoM'!BN44*f_CoMC01</f>
        <v>2201.1127138377856</v>
      </c>
      <c r="BO44" s="300">
        <f ca="1">'Profile before CoM'!BO44*f_CoMC01</f>
        <v>2201.1127138377856</v>
      </c>
      <c r="BP44" s="300">
        <f ca="1">'Profile before CoM'!BP44*f_CoMC01</f>
        <v>2201.1127138377856</v>
      </c>
      <c r="BQ44" s="300">
        <f ca="1">'Profile before CoM'!BQ44*f_CoMC01</f>
        <v>2201.1127138377856</v>
      </c>
      <c r="BR44" s="300">
        <f ca="1">'Profile before CoM'!BR44*f_CoMC01</f>
        <v>2201.1127138377856</v>
      </c>
      <c r="BS44" s="300">
        <f ca="1">'Profile before CoM'!BS44*f_CoMC01</f>
        <v>2201.1127138377856</v>
      </c>
      <c r="BT44" s="300">
        <f ca="1">'Profile before CoM'!BT44*f_CoMC01</f>
        <v>2245.1349681144952</v>
      </c>
      <c r="BU44" s="300">
        <f ca="1">'Profile before CoM'!BU44*f_CoMC01</f>
        <v>2245.1349681144952</v>
      </c>
      <c r="BV44" s="300">
        <f ca="1">'Profile before CoM'!BV44*f_CoMC01</f>
        <v>2245.1349681144952</v>
      </c>
      <c r="BW44" s="300">
        <f ca="1">'Profile before CoM'!BW44*f_CoMC01</f>
        <v>2245.1349681144952</v>
      </c>
      <c r="BX44" s="300">
        <f ca="1">'Profile before CoM'!BX44*f_CoMC01</f>
        <v>2245.1349681144952</v>
      </c>
      <c r="BY44" s="300">
        <f ca="1">'Profile before CoM'!BY44*f_CoMC01</f>
        <v>2245.1349681144952</v>
      </c>
      <c r="BZ44" s="300">
        <f ca="1">'Profile before CoM'!BZ44*f_CoMC01</f>
        <v>2245.1349681145307</v>
      </c>
      <c r="CA44" s="300">
        <f ca="1">'Profile before CoM'!CA44*f_CoMC01</f>
        <v>2245.1349681144952</v>
      </c>
      <c r="CB44" s="300">
        <f ca="1">'Profile before CoM'!CB44*f_CoMC01</f>
        <v>2245.1349681144952</v>
      </c>
      <c r="CC44" s="300">
        <f ca="1">'Profile before CoM'!CC44*f_CoMC01</f>
        <v>2245.1349681144952</v>
      </c>
      <c r="CD44" s="300">
        <f ca="1">'Profile before CoM'!CD44*f_CoMC01</f>
        <v>2245.1349681144952</v>
      </c>
      <c r="CE44" s="300">
        <f ca="1">'Profile before CoM'!CE44*f_CoMC01</f>
        <v>2245.1349681144952</v>
      </c>
      <c r="CF44" s="300">
        <f ca="1">'Profile before CoM'!CF44*f_CoMC01</f>
        <v>2290.0376674768222</v>
      </c>
      <c r="CG44" s="300">
        <f ca="1">'Profile before CoM'!CG44*f_CoMC01</f>
        <v>2290.0376674767863</v>
      </c>
      <c r="CH44" s="300">
        <f ca="1">'Profile before CoM'!CH44*f_CoMC01</f>
        <v>2290.0376674768222</v>
      </c>
      <c r="CI44" s="300">
        <f ca="1">'Profile before CoM'!CI44*f_CoMC01</f>
        <v>2290.0376674767863</v>
      </c>
      <c r="CJ44" s="300">
        <f ca="1">'Profile before CoM'!CJ44*f_CoMC01</f>
        <v>2290.0376674768222</v>
      </c>
      <c r="CK44" s="300">
        <f ca="1">'Profile before CoM'!CK44*f_CoMC01</f>
        <v>2290.0376674768222</v>
      </c>
      <c r="CL44" s="300">
        <f ca="1">'Profile before CoM'!CL44*f_CoMC01</f>
        <v>2290.0376674767863</v>
      </c>
      <c r="CM44" s="300">
        <f ca="1">'Profile before CoM'!CM44*f_CoMC01</f>
        <v>2290.0376674768222</v>
      </c>
      <c r="CN44" s="300">
        <f ca="1">'Profile before CoM'!CN44*f_CoMC01</f>
        <v>2290.0376674767863</v>
      </c>
      <c r="CO44" s="300">
        <f ca="1">'Profile before CoM'!CO44*f_CoMC01</f>
        <v>2290.0376674768222</v>
      </c>
      <c r="CP44" s="300">
        <f ca="1">'Profile before CoM'!CP44*f_CoMC01</f>
        <v>2290.0376674767863</v>
      </c>
      <c r="CQ44" s="300">
        <f ca="1">'Profile before CoM'!CQ44*f_CoMC01</f>
        <v>2290.0376674768222</v>
      </c>
      <c r="CR44" s="300">
        <f ca="1">'Profile before CoM'!CR44*f_CoMC01</f>
        <v>2335.8384208263315</v>
      </c>
      <c r="CS44" s="300">
        <f ca="1">'Profile before CoM'!CS44*f_CoMC01</f>
        <v>2335.8384208263315</v>
      </c>
      <c r="CT44" s="300">
        <f ca="1">'Profile before CoM'!CT44*f_CoMC01</f>
        <v>0</v>
      </c>
      <c r="CU44" s="300">
        <f ca="1">'Profile before CoM'!CU44*f_CoMC01</f>
        <v>0</v>
      </c>
      <c r="CV44" s="300">
        <f ca="1">'Profile before CoM'!CV44*f_CoMC01</f>
        <v>0</v>
      </c>
      <c r="CW44" s="300">
        <f ca="1">'Profile before CoM'!CW44*f_CoMC01</f>
        <v>0</v>
      </c>
      <c r="CX44" s="300">
        <f ca="1">'Profile before CoM'!CX44*f_CoMC01</f>
        <v>0</v>
      </c>
      <c r="CY44" s="300">
        <f ca="1">'Profile before CoM'!CY44*f_CoMC01</f>
        <v>0</v>
      </c>
      <c r="CZ44" s="300">
        <f ca="1">'Profile before CoM'!CZ44*f_CoMC01</f>
        <v>0</v>
      </c>
      <c r="DA44" s="300">
        <f ca="1">'Profile before CoM'!DA44*f_CoMC01</f>
        <v>0</v>
      </c>
      <c r="DB44" s="300">
        <f ca="1">'Profile before CoM'!DB44*f_CoMC01</f>
        <v>0</v>
      </c>
      <c r="DC44" s="300">
        <f ca="1">'Profile before CoM'!DC44*f_CoMC01</f>
        <v>0</v>
      </c>
      <c r="DD44" s="300">
        <f ca="1">'Profile before CoM'!DD44*f_CoMC01</f>
        <v>0</v>
      </c>
      <c r="DE44" s="300">
        <f ca="1">'Profile before CoM'!DE44*f_CoMC01</f>
        <v>0</v>
      </c>
      <c r="DF44" s="300">
        <f ca="1">'Profile before CoM'!DF44*f_CoMC01</f>
        <v>0</v>
      </c>
      <c r="DG44" s="300">
        <f ca="1">'Profile before CoM'!DG44*f_CoMC01</f>
        <v>0</v>
      </c>
      <c r="DH44" s="300">
        <f ca="1">'Profile before CoM'!DH44*f_CoMC01</f>
        <v>0</v>
      </c>
      <c r="DI44" s="300">
        <f ca="1">'Profile before CoM'!DI44*f_CoMC01</f>
        <v>0</v>
      </c>
      <c r="DJ44" s="300">
        <f ca="1">'Profile before CoM'!DJ44*f_CoMC01</f>
        <v>0</v>
      </c>
      <c r="DK44" s="300">
        <f ca="1">'Profile before CoM'!DK44*f_CoMC01</f>
        <v>0</v>
      </c>
      <c r="DL44" s="300">
        <f ca="1">'Profile before CoM'!DL44*f_CoMC01</f>
        <v>0</v>
      </c>
      <c r="DM44" s="300">
        <f ca="1">'Profile before CoM'!DM44*f_CoMC01</f>
        <v>0</v>
      </c>
      <c r="DN44" s="300">
        <f ca="1">'Profile before CoM'!DN44*f_CoMC01</f>
        <v>0</v>
      </c>
      <c r="DO44" s="300">
        <f ca="1">'Profile before CoM'!DO44*f_CoMC01</f>
        <v>0</v>
      </c>
      <c r="DP44" s="300">
        <f ca="1">'Profile before CoM'!DP44*f_CoMC01</f>
        <v>0</v>
      </c>
      <c r="DQ44" s="300">
        <f ca="1">'Profile before CoM'!DQ44*f_CoMC01</f>
        <v>0</v>
      </c>
      <c r="DR44" s="300">
        <f ca="1">'Profile before CoM'!DR44*f_CoMC01</f>
        <v>0</v>
      </c>
      <c r="DS44" s="300">
        <f ca="1">'Profile before CoM'!DS44*f_CoMC01</f>
        <v>0</v>
      </c>
      <c r="DT44" s="300">
        <f ca="1">'Profile before CoM'!DT44*f_CoMC01</f>
        <v>0</v>
      </c>
      <c r="DU44" s="300">
        <f ca="1">'Profile before CoM'!DU44*f_CoMC01</f>
        <v>0</v>
      </c>
      <c r="DV44" s="300">
        <f ca="1">'Profile before CoM'!DV44*f_CoMC01</f>
        <v>0</v>
      </c>
      <c r="DW44" s="300">
        <f ca="1">'Profile before CoM'!DW44*f_CoMC01</f>
        <v>0</v>
      </c>
      <c r="DX44" s="300">
        <f ca="1">'Profile before CoM'!DX44*f_CoMC01</f>
        <v>0</v>
      </c>
      <c r="DY44" s="300">
        <f ca="1">'Profile before CoM'!DY44*f_CoMC01</f>
        <v>0</v>
      </c>
      <c r="DZ44" s="300">
        <f ca="1">'Profile before CoM'!DZ44*f_CoMC01</f>
        <v>0</v>
      </c>
      <c r="EA44" s="300">
        <f ca="1">'Profile before CoM'!EA44*f_CoMC01</f>
        <v>0</v>
      </c>
      <c r="EB44" s="300">
        <f ca="1">'Profile before CoM'!EB44*f_CoMC01</f>
        <v>0</v>
      </c>
      <c r="EC44" s="300">
        <f ca="1">'Profile before CoM'!EC44*f_CoMC01</f>
        <v>0</v>
      </c>
      <c r="ED44" s="300">
        <f ca="1">'Profile before CoM'!ED44*f_CoMC01</f>
        <v>0</v>
      </c>
      <c r="EE44" s="300">
        <f ca="1">'Profile before CoM'!EE44*f_CoMC01</f>
        <v>0</v>
      </c>
      <c r="EF44" s="300">
        <f ca="1">'Profile before CoM'!EF44*f_CoMC01</f>
        <v>0</v>
      </c>
      <c r="EG44" s="300">
        <f ca="1">'Profile before CoM'!EG44*f_CoMC01</f>
        <v>0</v>
      </c>
      <c r="EH44" s="300">
        <f ca="1">'Profile before CoM'!EH44*f_CoMC01</f>
        <v>0</v>
      </c>
      <c r="EI44" s="300">
        <f ca="1">'Profile before CoM'!EI44*f_CoMC01</f>
        <v>0</v>
      </c>
      <c r="EJ44" s="300">
        <f ca="1">'Profile before CoM'!EJ44*f_CoMC01</f>
        <v>0</v>
      </c>
      <c r="EK44" s="300">
        <f ca="1">'Profile before CoM'!EK44*f_CoMC01</f>
        <v>0</v>
      </c>
      <c r="EL44" s="300">
        <f ca="1">'Profile before CoM'!EL44*f_CoMC01</f>
        <v>0</v>
      </c>
      <c r="EM44" s="300">
        <f ca="1">'Profile before CoM'!EM44*f_CoMC01</f>
        <v>0</v>
      </c>
      <c r="EN44" s="300">
        <f ca="1">'Profile before CoM'!EN44*f_CoMC01</f>
        <v>0</v>
      </c>
      <c r="EO44" s="300">
        <f ca="1">'Profile before CoM'!EO44*f_CoMC01</f>
        <v>0</v>
      </c>
      <c r="EP44" s="300">
        <f ca="1">'Profile before CoM'!EP44*f_CoMC01</f>
        <v>0</v>
      </c>
      <c r="EQ44" s="300">
        <f ca="1">'Profile before CoM'!EQ44*f_CoMC01</f>
        <v>0</v>
      </c>
      <c r="ER44" s="300">
        <f ca="1">'Profile before CoM'!ER44*f_CoMC01</f>
        <v>0</v>
      </c>
      <c r="ES44" s="300">
        <f ca="1">'Profile before CoM'!ES44*f_CoMC01</f>
        <v>0</v>
      </c>
      <c r="ET44" s="300">
        <f ca="1">'Profile before CoM'!ET44*f_CoMC01</f>
        <v>0</v>
      </c>
      <c r="EU44" s="300">
        <f ca="1">'Profile before CoM'!EU44*f_CoMC01</f>
        <v>0</v>
      </c>
      <c r="EV44" s="300">
        <f ca="1">'Profile before CoM'!EV44*f_CoMC01</f>
        <v>0</v>
      </c>
      <c r="EW44" s="300">
        <f ca="1">'Profile before CoM'!EW44*f_CoMC01</f>
        <v>0</v>
      </c>
      <c r="EX44" s="300">
        <f ca="1">'Profile before CoM'!EX44*f_CoMC01</f>
        <v>0</v>
      </c>
      <c r="EY44" s="612"/>
      <c r="EZ44" s="757" t="str">
        <f>'Main Input'!EZ44</f>
        <v>RPI</v>
      </c>
      <c r="FA44" s="757" t="str">
        <f>'Main Input'!FA44</f>
        <v>N/A</v>
      </c>
      <c r="FB44" s="766">
        <f>'Main Input'!FB44</f>
        <v>0</v>
      </c>
      <c r="FC44" s="766" t="str">
        <f>'Main Input'!FC44</f>
        <v>IT Solutions</v>
      </c>
      <c r="FD44" s="766" t="str">
        <f>'Main Input'!FD44</f>
        <v>Managed Services</v>
      </c>
      <c r="FE44" s="757" t="str">
        <f>'Main Input'!FE44</f>
        <v>Opex</v>
      </c>
      <c r="FF44" s="757" t="str">
        <f>'Main Input'!FF44</f>
        <v>ContractAccrual</v>
      </c>
      <c r="FG44" s="757" t="str">
        <f>'Main Input'!FG44</f>
        <v>Expense</v>
      </c>
      <c r="FH44" s="767" t="str">
        <f>'Main Input'!FH44</f>
        <v>A</v>
      </c>
      <c r="FI44" s="768">
        <f>'Main Input'!FI44</f>
        <v>0.22</v>
      </c>
      <c r="FJ44" s="768">
        <f>'Main Input'!FJ44</f>
        <v>0</v>
      </c>
      <c r="FK44" s="612"/>
      <c r="FL44" s="531">
        <f t="shared" si="29"/>
        <v>0</v>
      </c>
      <c r="FM44" s="86"/>
      <c r="FN44" s="612"/>
    </row>
    <row r="45" spans="1:170" ht="12.75" customHeight="1">
      <c r="A45" s="750" t="str">
        <f>'Main Input'!A45</f>
        <v>MTB</v>
      </c>
      <c r="B45" s="762" t="str">
        <f>'Main Input'!B45</f>
        <v>Enterprise Management</v>
      </c>
      <c r="C45" s="762" t="str">
        <f>'Main Input'!C45</f>
        <v>Software</v>
      </c>
      <c r="D45" s="762" t="str">
        <f>'Main Input'!D45</f>
        <v>TRA</v>
      </c>
      <c r="E45" s="762" t="str">
        <f>'Main Input'!E45</f>
        <v>Addon product</v>
      </c>
      <c r="F45" s="753" t="str">
        <f>'Main Input'!F45</f>
        <v>direct</v>
      </c>
      <c r="G45" s="753" t="str">
        <f>'Main Input'!G45</f>
        <v>Person</v>
      </c>
      <c r="H45" s="753">
        <f>'Main Input'!H45</f>
        <v>0</v>
      </c>
      <c r="I45" s="753">
        <f>'Main Input'!I45</f>
        <v>0</v>
      </c>
      <c r="J45" s="753">
        <f>'Main Input'!J45</f>
        <v>0</v>
      </c>
      <c r="K45" s="753" t="str">
        <f>'Main Input'!K45</f>
        <v>FJS</v>
      </c>
      <c r="L45" s="753" t="str">
        <f>'Main Input'!L45</f>
        <v>pHW</v>
      </c>
      <c r="M45" s="753">
        <f>'Main Input'!M45</f>
        <v>0</v>
      </c>
      <c r="N45" s="753">
        <f>'Main Input'!N45</f>
        <v>0</v>
      </c>
      <c r="O45" s="753" t="str">
        <f>'Main Input'!O45</f>
        <v>SPAIN</v>
      </c>
      <c r="P45" s="753">
        <f>'Main Input'!P45</f>
        <v>60375</v>
      </c>
      <c r="Q45" s="753" t="str">
        <f>'Main Input'!Q45</f>
        <v>EUR</v>
      </c>
      <c r="R45" s="753" t="str">
        <f>'Main Input'!R45</f>
        <v>EMEA</v>
      </c>
      <c r="S45" s="753" t="str">
        <f>'Main Input'!S45</f>
        <v>Local</v>
      </c>
      <c r="T45" s="753">
        <f>'Main Input'!T45</f>
        <v>0</v>
      </c>
      <c r="U45" s="753">
        <f>'Main Input'!U45</f>
        <v>0</v>
      </c>
      <c r="V45" s="753" t="str">
        <f>'Main Input'!V45</f>
        <v>ZZZ</v>
      </c>
      <c r="W45" s="753">
        <f>'Main Input'!W45</f>
        <v>0</v>
      </c>
      <c r="X45" s="753">
        <f>'Main Input'!X45</f>
        <v>0</v>
      </c>
      <c r="Y45" s="753">
        <f>'Main Input'!Y45</f>
        <v>0</v>
      </c>
      <c r="Z45" s="753">
        <f>'Main Input'!Z45</f>
        <v>0</v>
      </c>
      <c r="AA45" s="753">
        <f>'Main Input'!AA45</f>
        <v>0</v>
      </c>
      <c r="AB45" s="763">
        <f>'Main Input'!AB45</f>
        <v>0</v>
      </c>
      <c r="AC45" s="763" t="str">
        <f>'Main Input'!AC45</f>
        <v>Servers</v>
      </c>
      <c r="AD45" s="764">
        <f>'Main Input'!AD45</f>
        <v>1</v>
      </c>
      <c r="AE45" s="765">
        <f t="shared" ca="1" si="28"/>
        <v>80855.581849532755</v>
      </c>
      <c r="AF45" s="299">
        <f ca="1">'Profile before CoM'!AF45*f_CoMC01</f>
        <v>0</v>
      </c>
      <c r="AG45" s="300">
        <f ca="1">'Profile before CoM'!AG45*f_CoMC01</f>
        <v>681.44129820252977</v>
      </c>
      <c r="AH45" s="300">
        <f ca="1">'Profile before CoM'!AH45*f_CoMC01</f>
        <v>869.63085523298366</v>
      </c>
      <c r="AI45" s="300">
        <f ca="1">'Profile before CoM'!AI45*f_CoMC01</f>
        <v>41657.105571967018</v>
      </c>
      <c r="AJ45" s="300">
        <f ca="1">'Profile before CoM'!AJ45*f_CoMC01</f>
        <v>1122.23836968149</v>
      </c>
      <c r="AK45" s="300">
        <f ca="1">'Profile before CoM'!AK45*f_CoMC01</f>
        <v>2384.5530979756536</v>
      </c>
      <c r="AL45" s="300">
        <f ca="1">'Profile before CoM'!AL45*f_CoMC01</f>
        <v>1008.3496776499151</v>
      </c>
      <c r="AM45" s="300">
        <f ca="1">'Profile before CoM'!AM45*f_CoMC01</f>
        <v>1008.3496776499151</v>
      </c>
      <c r="AN45" s="300">
        <f ca="1">'Profile before CoM'!AN45*f_CoMC01</f>
        <v>542.90869625400865</v>
      </c>
      <c r="AO45" s="300">
        <f ca="1">'Profile before CoM'!AO45*f_CoMC01</f>
        <v>542.90869625399966</v>
      </c>
      <c r="AP45" s="300">
        <f ca="1">'Profile before CoM'!AP45*f_CoMC01</f>
        <v>542.90869625399966</v>
      </c>
      <c r="AQ45" s="300">
        <f ca="1">'Profile before CoM'!AQ45*f_CoMC01</f>
        <v>528.91020613172475</v>
      </c>
      <c r="AR45" s="300">
        <f ca="1">'Profile before CoM'!AR45*f_CoMC01</f>
        <v>528.91020613171577</v>
      </c>
      <c r="AS45" s="300">
        <f ca="1">'Profile before CoM'!AS45*f_CoMC01</f>
        <v>528.91020613172475</v>
      </c>
      <c r="AT45" s="300">
        <f ca="1">'Profile before CoM'!AT45*f_CoMC01</f>
        <v>528.91020613171577</v>
      </c>
      <c r="AU45" s="300">
        <f ca="1">'Profile before CoM'!AU45*f_CoMC01</f>
        <v>528.91020613171577</v>
      </c>
      <c r="AV45" s="300">
        <f ca="1">'Profile before CoM'!AV45*f_CoMC01</f>
        <v>539.48841025435365</v>
      </c>
      <c r="AW45" s="300">
        <f ca="1">'Profile before CoM'!AW45*f_CoMC01</f>
        <v>539.48841025435365</v>
      </c>
      <c r="AX45" s="300">
        <f ca="1">'Profile before CoM'!AX45*f_CoMC01</f>
        <v>539.48841025434467</v>
      </c>
      <c r="AY45" s="300">
        <f ca="1">'Profile before CoM'!AY45*f_CoMC01</f>
        <v>539.48841025435365</v>
      </c>
      <c r="AZ45" s="300">
        <f ca="1">'Profile before CoM'!AZ45*f_CoMC01</f>
        <v>539.48841025434467</v>
      </c>
      <c r="BA45" s="300">
        <f ca="1">'Profile before CoM'!BA45*f_CoMC01</f>
        <v>539.48841025435365</v>
      </c>
      <c r="BB45" s="300">
        <f ca="1">'Profile before CoM'!BB45*f_CoMC01</f>
        <v>539.48841025435365</v>
      </c>
      <c r="BC45" s="300">
        <f ca="1">'Profile before CoM'!BC45*f_CoMC01</f>
        <v>539.48841025434467</v>
      </c>
      <c r="BD45" s="300">
        <f ca="1">'Profile before CoM'!BD45*f_CoMC01</f>
        <v>539.48841025436252</v>
      </c>
      <c r="BE45" s="300">
        <f ca="1">'Profile before CoM'!BE45*f_CoMC01</f>
        <v>539.48841025434467</v>
      </c>
      <c r="BF45" s="300">
        <f ca="1">'Profile before CoM'!BF45*f_CoMC01</f>
        <v>539.48841025435365</v>
      </c>
      <c r="BG45" s="300">
        <f ca="1">'Profile before CoM'!BG45*f_CoMC01</f>
        <v>539.48841025434467</v>
      </c>
      <c r="BH45" s="300">
        <f ca="1">'Profile before CoM'!BH45*f_CoMC01</f>
        <v>550.27817845944639</v>
      </c>
      <c r="BI45" s="300">
        <f ca="1">'Profile before CoM'!BI45*f_CoMC01</f>
        <v>550.27817845944639</v>
      </c>
      <c r="BJ45" s="300">
        <f ca="1">'Profile before CoM'!BJ45*f_CoMC01</f>
        <v>550.27817845944639</v>
      </c>
      <c r="BK45" s="300">
        <f ca="1">'Profile before CoM'!BK45*f_CoMC01</f>
        <v>550.27817845944639</v>
      </c>
      <c r="BL45" s="300">
        <f ca="1">'Profile before CoM'!BL45*f_CoMC01</f>
        <v>550.27817845944639</v>
      </c>
      <c r="BM45" s="300">
        <f ca="1">'Profile before CoM'!BM45*f_CoMC01</f>
        <v>550.2781784594373</v>
      </c>
      <c r="BN45" s="300">
        <f ca="1">'Profile before CoM'!BN45*f_CoMC01</f>
        <v>550.27817845944639</v>
      </c>
      <c r="BO45" s="300">
        <f ca="1">'Profile before CoM'!BO45*f_CoMC01</f>
        <v>550.27817845944639</v>
      </c>
      <c r="BP45" s="300">
        <f ca="1">'Profile before CoM'!BP45*f_CoMC01</f>
        <v>550.27817845944639</v>
      </c>
      <c r="BQ45" s="300">
        <f ca="1">'Profile before CoM'!BQ45*f_CoMC01</f>
        <v>550.27817845944639</v>
      </c>
      <c r="BR45" s="300">
        <f ca="1">'Profile before CoM'!BR45*f_CoMC01</f>
        <v>550.27817845944639</v>
      </c>
      <c r="BS45" s="300">
        <f ca="1">'Profile before CoM'!BS45*f_CoMC01</f>
        <v>550.27817845944639</v>
      </c>
      <c r="BT45" s="300">
        <f ca="1">'Profile before CoM'!BT45*f_CoMC01</f>
        <v>561.28374202862381</v>
      </c>
      <c r="BU45" s="300">
        <f ca="1">'Profile before CoM'!BU45*f_CoMC01</f>
        <v>561.28374202862381</v>
      </c>
      <c r="BV45" s="300">
        <f ca="1">'Profile before CoM'!BV45*f_CoMC01</f>
        <v>561.28374202862381</v>
      </c>
      <c r="BW45" s="300">
        <f ca="1">'Profile before CoM'!BW45*f_CoMC01</f>
        <v>561.28374202862381</v>
      </c>
      <c r="BX45" s="300">
        <f ca="1">'Profile before CoM'!BX45*f_CoMC01</f>
        <v>561.28374202862381</v>
      </c>
      <c r="BY45" s="300">
        <f ca="1">'Profile before CoM'!BY45*f_CoMC01</f>
        <v>561.28374202862381</v>
      </c>
      <c r="BZ45" s="300">
        <f ca="1">'Profile before CoM'!BZ45*f_CoMC01</f>
        <v>561.28374202863267</v>
      </c>
      <c r="CA45" s="300">
        <f ca="1">'Profile before CoM'!CA45*f_CoMC01</f>
        <v>561.28374202862381</v>
      </c>
      <c r="CB45" s="300">
        <f ca="1">'Profile before CoM'!CB45*f_CoMC01</f>
        <v>561.28374202862381</v>
      </c>
      <c r="CC45" s="300">
        <f ca="1">'Profile before CoM'!CC45*f_CoMC01</f>
        <v>561.28374202862381</v>
      </c>
      <c r="CD45" s="300">
        <f ca="1">'Profile before CoM'!CD45*f_CoMC01</f>
        <v>561.28374202862381</v>
      </c>
      <c r="CE45" s="300">
        <f ca="1">'Profile before CoM'!CE45*f_CoMC01</f>
        <v>561.28374202862381</v>
      </c>
      <c r="CF45" s="300">
        <f ca="1">'Profile before CoM'!CF45*f_CoMC01</f>
        <v>572.50941686920555</v>
      </c>
      <c r="CG45" s="300">
        <f ca="1">'Profile before CoM'!CG45*f_CoMC01</f>
        <v>572.50941686919657</v>
      </c>
      <c r="CH45" s="300">
        <f ca="1">'Profile before CoM'!CH45*f_CoMC01</f>
        <v>572.50941686920555</v>
      </c>
      <c r="CI45" s="300">
        <f ca="1">'Profile before CoM'!CI45*f_CoMC01</f>
        <v>572.50941686919657</v>
      </c>
      <c r="CJ45" s="300">
        <f ca="1">'Profile before CoM'!CJ45*f_CoMC01</f>
        <v>572.50941686920555</v>
      </c>
      <c r="CK45" s="300">
        <f ca="1">'Profile before CoM'!CK45*f_CoMC01</f>
        <v>572.50941686920555</v>
      </c>
      <c r="CL45" s="300">
        <f ca="1">'Profile before CoM'!CL45*f_CoMC01</f>
        <v>572.50941686919657</v>
      </c>
      <c r="CM45" s="300">
        <f ca="1">'Profile before CoM'!CM45*f_CoMC01</f>
        <v>572.50941686920555</v>
      </c>
      <c r="CN45" s="300">
        <f ca="1">'Profile before CoM'!CN45*f_CoMC01</f>
        <v>572.50941686919657</v>
      </c>
      <c r="CO45" s="300">
        <f ca="1">'Profile before CoM'!CO45*f_CoMC01</f>
        <v>572.50941686920555</v>
      </c>
      <c r="CP45" s="300">
        <f ca="1">'Profile before CoM'!CP45*f_CoMC01</f>
        <v>572.50941686919657</v>
      </c>
      <c r="CQ45" s="300">
        <f ca="1">'Profile before CoM'!CQ45*f_CoMC01</f>
        <v>572.50941686920555</v>
      </c>
      <c r="CR45" s="300">
        <f ca="1">'Profile before CoM'!CR45*f_CoMC01</f>
        <v>583.95960520658286</v>
      </c>
      <c r="CS45" s="300">
        <f ca="1">'Profile before CoM'!CS45*f_CoMC01</f>
        <v>583.95960520658286</v>
      </c>
      <c r="CT45" s="300">
        <f ca="1">'Profile before CoM'!CT45*f_CoMC01</f>
        <v>0</v>
      </c>
      <c r="CU45" s="300">
        <f ca="1">'Profile before CoM'!CU45*f_CoMC01</f>
        <v>0</v>
      </c>
      <c r="CV45" s="300">
        <f ca="1">'Profile before CoM'!CV45*f_CoMC01</f>
        <v>0</v>
      </c>
      <c r="CW45" s="300">
        <f ca="1">'Profile before CoM'!CW45*f_CoMC01</f>
        <v>0</v>
      </c>
      <c r="CX45" s="300">
        <f ca="1">'Profile before CoM'!CX45*f_CoMC01</f>
        <v>0</v>
      </c>
      <c r="CY45" s="300">
        <f ca="1">'Profile before CoM'!CY45*f_CoMC01</f>
        <v>0</v>
      </c>
      <c r="CZ45" s="300">
        <f ca="1">'Profile before CoM'!CZ45*f_CoMC01</f>
        <v>0</v>
      </c>
      <c r="DA45" s="300">
        <f ca="1">'Profile before CoM'!DA45*f_CoMC01</f>
        <v>0</v>
      </c>
      <c r="DB45" s="300">
        <f ca="1">'Profile before CoM'!DB45*f_CoMC01</f>
        <v>0</v>
      </c>
      <c r="DC45" s="300">
        <f ca="1">'Profile before CoM'!DC45*f_CoMC01</f>
        <v>0</v>
      </c>
      <c r="DD45" s="300">
        <f ca="1">'Profile before CoM'!DD45*f_CoMC01</f>
        <v>0</v>
      </c>
      <c r="DE45" s="300">
        <f ca="1">'Profile before CoM'!DE45*f_CoMC01</f>
        <v>0</v>
      </c>
      <c r="DF45" s="300">
        <f ca="1">'Profile before CoM'!DF45*f_CoMC01</f>
        <v>0</v>
      </c>
      <c r="DG45" s="300">
        <f ca="1">'Profile before CoM'!DG45*f_CoMC01</f>
        <v>0</v>
      </c>
      <c r="DH45" s="300">
        <f ca="1">'Profile before CoM'!DH45*f_CoMC01</f>
        <v>0</v>
      </c>
      <c r="DI45" s="300">
        <f ca="1">'Profile before CoM'!DI45*f_CoMC01</f>
        <v>0</v>
      </c>
      <c r="DJ45" s="300">
        <f ca="1">'Profile before CoM'!DJ45*f_CoMC01</f>
        <v>0</v>
      </c>
      <c r="DK45" s="300">
        <f ca="1">'Profile before CoM'!DK45*f_CoMC01</f>
        <v>0</v>
      </c>
      <c r="DL45" s="300">
        <f ca="1">'Profile before CoM'!DL45*f_CoMC01</f>
        <v>0</v>
      </c>
      <c r="DM45" s="300">
        <f ca="1">'Profile before CoM'!DM45*f_CoMC01</f>
        <v>0</v>
      </c>
      <c r="DN45" s="300">
        <f ca="1">'Profile before CoM'!DN45*f_CoMC01</f>
        <v>0</v>
      </c>
      <c r="DO45" s="300">
        <f ca="1">'Profile before CoM'!DO45*f_CoMC01</f>
        <v>0</v>
      </c>
      <c r="DP45" s="300">
        <f ca="1">'Profile before CoM'!DP45*f_CoMC01</f>
        <v>0</v>
      </c>
      <c r="DQ45" s="300">
        <f ca="1">'Profile before CoM'!DQ45*f_CoMC01</f>
        <v>0</v>
      </c>
      <c r="DR45" s="300">
        <f ca="1">'Profile before CoM'!DR45*f_CoMC01</f>
        <v>0</v>
      </c>
      <c r="DS45" s="300">
        <f ca="1">'Profile before CoM'!DS45*f_CoMC01</f>
        <v>0</v>
      </c>
      <c r="DT45" s="300">
        <f ca="1">'Profile before CoM'!DT45*f_CoMC01</f>
        <v>0</v>
      </c>
      <c r="DU45" s="300">
        <f ca="1">'Profile before CoM'!DU45*f_CoMC01</f>
        <v>0</v>
      </c>
      <c r="DV45" s="300">
        <f ca="1">'Profile before CoM'!DV45*f_CoMC01</f>
        <v>0</v>
      </c>
      <c r="DW45" s="300">
        <f ca="1">'Profile before CoM'!DW45*f_CoMC01</f>
        <v>0</v>
      </c>
      <c r="DX45" s="300">
        <f ca="1">'Profile before CoM'!DX45*f_CoMC01</f>
        <v>0</v>
      </c>
      <c r="DY45" s="300">
        <f ca="1">'Profile before CoM'!DY45*f_CoMC01</f>
        <v>0</v>
      </c>
      <c r="DZ45" s="300">
        <f ca="1">'Profile before CoM'!DZ45*f_CoMC01</f>
        <v>0</v>
      </c>
      <c r="EA45" s="300">
        <f ca="1">'Profile before CoM'!EA45*f_CoMC01</f>
        <v>0</v>
      </c>
      <c r="EB45" s="300">
        <f ca="1">'Profile before CoM'!EB45*f_CoMC01</f>
        <v>0</v>
      </c>
      <c r="EC45" s="300">
        <f ca="1">'Profile before CoM'!EC45*f_CoMC01</f>
        <v>0</v>
      </c>
      <c r="ED45" s="300">
        <f ca="1">'Profile before CoM'!ED45*f_CoMC01</f>
        <v>0</v>
      </c>
      <c r="EE45" s="300">
        <f ca="1">'Profile before CoM'!EE45*f_CoMC01</f>
        <v>0</v>
      </c>
      <c r="EF45" s="300">
        <f ca="1">'Profile before CoM'!EF45*f_CoMC01</f>
        <v>0</v>
      </c>
      <c r="EG45" s="300">
        <f ca="1">'Profile before CoM'!EG45*f_CoMC01</f>
        <v>0</v>
      </c>
      <c r="EH45" s="300">
        <f ca="1">'Profile before CoM'!EH45*f_CoMC01</f>
        <v>0</v>
      </c>
      <c r="EI45" s="300">
        <f ca="1">'Profile before CoM'!EI45*f_CoMC01</f>
        <v>0</v>
      </c>
      <c r="EJ45" s="300">
        <f ca="1">'Profile before CoM'!EJ45*f_CoMC01</f>
        <v>0</v>
      </c>
      <c r="EK45" s="300">
        <f ca="1">'Profile before CoM'!EK45*f_CoMC01</f>
        <v>0</v>
      </c>
      <c r="EL45" s="300">
        <f ca="1">'Profile before CoM'!EL45*f_CoMC01</f>
        <v>0</v>
      </c>
      <c r="EM45" s="300">
        <f ca="1">'Profile before CoM'!EM45*f_CoMC01</f>
        <v>0</v>
      </c>
      <c r="EN45" s="300">
        <f ca="1">'Profile before CoM'!EN45*f_CoMC01</f>
        <v>0</v>
      </c>
      <c r="EO45" s="300">
        <f ca="1">'Profile before CoM'!EO45*f_CoMC01</f>
        <v>0</v>
      </c>
      <c r="EP45" s="300">
        <f ca="1">'Profile before CoM'!EP45*f_CoMC01</f>
        <v>0</v>
      </c>
      <c r="EQ45" s="300">
        <f ca="1">'Profile before CoM'!EQ45*f_CoMC01</f>
        <v>0</v>
      </c>
      <c r="ER45" s="300">
        <f ca="1">'Profile before CoM'!ER45*f_CoMC01</f>
        <v>0</v>
      </c>
      <c r="ES45" s="300">
        <f ca="1">'Profile before CoM'!ES45*f_CoMC01</f>
        <v>0</v>
      </c>
      <c r="ET45" s="300">
        <f ca="1">'Profile before CoM'!ET45*f_CoMC01</f>
        <v>0</v>
      </c>
      <c r="EU45" s="300">
        <f ca="1">'Profile before CoM'!EU45*f_CoMC01</f>
        <v>0</v>
      </c>
      <c r="EV45" s="300">
        <f ca="1">'Profile before CoM'!EV45*f_CoMC01</f>
        <v>0</v>
      </c>
      <c r="EW45" s="300">
        <f ca="1">'Profile before CoM'!EW45*f_CoMC01</f>
        <v>0</v>
      </c>
      <c r="EX45" s="300">
        <f ca="1">'Profile before CoM'!EX45*f_CoMC01</f>
        <v>0</v>
      </c>
      <c r="EY45" s="612"/>
      <c r="EZ45" s="757" t="str">
        <f>'Main Input'!EZ45</f>
        <v>RPI</v>
      </c>
      <c r="FA45" s="757" t="str">
        <f>'Main Input'!FA45</f>
        <v>N/A</v>
      </c>
      <c r="FB45" s="766">
        <f>'Main Input'!FB45</f>
        <v>0</v>
      </c>
      <c r="FC45" s="766" t="str">
        <f>'Main Input'!FC45</f>
        <v>IT Solutions</v>
      </c>
      <c r="FD45" s="766" t="str">
        <f>'Main Input'!FD45</f>
        <v>Managed Services</v>
      </c>
      <c r="FE45" s="757" t="str">
        <f>'Main Input'!FE45</f>
        <v>Opex</v>
      </c>
      <c r="FF45" s="757" t="str">
        <f>'Main Input'!FF45</f>
        <v>ContractAccrual</v>
      </c>
      <c r="FG45" s="757" t="str">
        <f>'Main Input'!FG45</f>
        <v>Expense</v>
      </c>
      <c r="FH45" s="767" t="str">
        <f>'Main Input'!FH45</f>
        <v>A</v>
      </c>
      <c r="FI45" s="768">
        <f>'Main Input'!FI45</f>
        <v>0.22</v>
      </c>
      <c r="FJ45" s="768">
        <f>'Main Input'!FJ45</f>
        <v>0</v>
      </c>
      <c r="FK45" s="612"/>
      <c r="FL45" s="531">
        <f t="shared" si="29"/>
        <v>0</v>
      </c>
      <c r="FM45" s="86"/>
      <c r="FN45" s="612"/>
    </row>
    <row r="46" spans="1:170" ht="12.75" customHeight="1">
      <c r="A46" s="750" t="str">
        <f>'Main Input'!A46</f>
        <v>MTB</v>
      </c>
      <c r="B46" s="762" t="str">
        <f>'Main Input'!B46</f>
        <v>Enterprise Management</v>
      </c>
      <c r="C46" s="762" t="str">
        <f>'Main Input'!C46</f>
        <v>Data Network</v>
      </c>
      <c r="D46" s="762" t="str">
        <f>'Main Input'!D46</f>
        <v>TFR</v>
      </c>
      <c r="E46" s="762" t="str">
        <f>'Main Input'!E46</f>
        <v>PRIMECENTER Rack 38 U, 1000 deep DATABASE</v>
      </c>
      <c r="F46" s="753" t="str">
        <f>'Main Input'!F46</f>
        <v>direct</v>
      </c>
      <c r="G46" s="753" t="str">
        <f>'Main Input'!G46</f>
        <v>Person</v>
      </c>
      <c r="H46" s="753">
        <f>'Main Input'!H46</f>
        <v>0</v>
      </c>
      <c r="I46" s="753">
        <f>'Main Input'!I46</f>
        <v>0</v>
      </c>
      <c r="J46" s="753">
        <f>'Main Input'!J46</f>
        <v>0</v>
      </c>
      <c r="K46" s="753" t="str">
        <f>'Main Input'!K46</f>
        <v>FJS</v>
      </c>
      <c r="L46" s="753" t="str">
        <f>'Main Input'!L46</f>
        <v>pHW</v>
      </c>
      <c r="M46" s="753">
        <f>'Main Input'!M46</f>
        <v>0</v>
      </c>
      <c r="N46" s="753">
        <f>'Main Input'!N46</f>
        <v>0</v>
      </c>
      <c r="O46" s="753" t="str">
        <f>'Main Input'!O46</f>
        <v>SPAIN</v>
      </c>
      <c r="P46" s="753">
        <f>'Main Input'!P46</f>
        <v>34426</v>
      </c>
      <c r="Q46" s="753" t="str">
        <f>'Main Input'!Q46</f>
        <v>EUR</v>
      </c>
      <c r="R46" s="753" t="str">
        <f>'Main Input'!R46</f>
        <v>EMEA</v>
      </c>
      <c r="S46" s="753" t="str">
        <f>'Main Input'!S46</f>
        <v>Local</v>
      </c>
      <c r="T46" s="753">
        <f>'Main Input'!T46</f>
        <v>0</v>
      </c>
      <c r="U46" s="753">
        <f>'Main Input'!U46</f>
        <v>0</v>
      </c>
      <c r="V46" s="753" t="str">
        <f>'Main Input'!V46</f>
        <v>ZZZ</v>
      </c>
      <c r="W46" s="753">
        <f>'Main Input'!W46</f>
        <v>0</v>
      </c>
      <c r="X46" s="753">
        <f>'Main Input'!X46</f>
        <v>0</v>
      </c>
      <c r="Y46" s="753">
        <f>'Main Input'!Y46</f>
        <v>0</v>
      </c>
      <c r="Z46" s="753">
        <f>'Main Input'!Z46</f>
        <v>0</v>
      </c>
      <c r="AA46" s="753">
        <f>'Main Input'!AA46</f>
        <v>0</v>
      </c>
      <c r="AB46" s="763">
        <f>'Main Input'!AB46</f>
        <v>0</v>
      </c>
      <c r="AC46" s="763" t="str">
        <f>'Main Input'!AC46</f>
        <v>Servers</v>
      </c>
      <c r="AD46" s="764">
        <f>'Main Input'!AD46</f>
        <v>10</v>
      </c>
      <c r="AE46" s="765">
        <f t="shared" ca="1" si="28"/>
        <v>461040.87134608929</v>
      </c>
      <c r="AF46" s="299">
        <f ca="1">'Profile before CoM'!AF46*f_CoMC01</f>
        <v>0</v>
      </c>
      <c r="AG46" s="300">
        <f ca="1">'Profile before CoM'!AG46*f_CoMC01</f>
        <v>3885.5980342725115</v>
      </c>
      <c r="AH46" s="300">
        <f ca="1">'Profile before CoM'!AH46*f_CoMC01</f>
        <v>4958.660343229928</v>
      </c>
      <c r="AI46" s="300">
        <f ca="1">'Profile before CoM'!AI46*f_CoMC01</f>
        <v>237530.02342369131</v>
      </c>
      <c r="AJ46" s="300">
        <f ca="1">'Profile before CoM'!AJ46*f_CoMC01</f>
        <v>6399.0357125722521</v>
      </c>
      <c r="AK46" s="300">
        <f ca="1">'Profile before CoM'!AK46*f_CoMC01</f>
        <v>13596.790882138277</v>
      </c>
      <c r="AL46" s="300">
        <f ca="1">'Profile before CoM'!AL46*f_CoMC01</f>
        <v>5749.6390894867036</v>
      </c>
      <c r="AM46" s="300">
        <f ca="1">'Profile before CoM'!AM46*f_CoMC01</f>
        <v>5749.6390894867036</v>
      </c>
      <c r="AN46" s="300">
        <f ca="1">'Profile before CoM'!AN46*f_CoMC01</f>
        <v>3095.6811225243064</v>
      </c>
      <c r="AO46" s="300">
        <f ca="1">'Profile before CoM'!AO46*f_CoMC01</f>
        <v>3095.681122524255</v>
      </c>
      <c r="AP46" s="300">
        <f ca="1">'Profile before CoM'!AP46*f_CoMC01</f>
        <v>3095.681122524255</v>
      </c>
      <c r="AQ46" s="300">
        <f ca="1">'Profile before CoM'!AQ46*f_CoMC01</f>
        <v>3015.8613260937072</v>
      </c>
      <c r="AR46" s="300">
        <f ca="1">'Profile before CoM'!AR46*f_CoMC01</f>
        <v>3015.8613260936554</v>
      </c>
      <c r="AS46" s="300">
        <f ca="1">'Profile before CoM'!AS46*f_CoMC01</f>
        <v>3015.8613260937072</v>
      </c>
      <c r="AT46" s="300">
        <f ca="1">'Profile before CoM'!AT46*f_CoMC01</f>
        <v>3015.8613260936554</v>
      </c>
      <c r="AU46" s="300">
        <f ca="1">'Profile before CoM'!AU46*f_CoMC01</f>
        <v>3015.8613260936554</v>
      </c>
      <c r="AV46" s="300">
        <f ca="1">'Profile before CoM'!AV46*f_CoMC01</f>
        <v>3076.1785526155491</v>
      </c>
      <c r="AW46" s="300">
        <f ca="1">'Profile before CoM'!AW46*f_CoMC01</f>
        <v>3076.1785526155491</v>
      </c>
      <c r="AX46" s="300">
        <f ca="1">'Profile before CoM'!AX46*f_CoMC01</f>
        <v>3076.1785526154977</v>
      </c>
      <c r="AY46" s="300">
        <f ca="1">'Profile before CoM'!AY46*f_CoMC01</f>
        <v>3076.1785526155491</v>
      </c>
      <c r="AZ46" s="300">
        <f ca="1">'Profile before CoM'!AZ46*f_CoMC01</f>
        <v>3076.1785526154977</v>
      </c>
      <c r="BA46" s="300">
        <f ca="1">'Profile before CoM'!BA46*f_CoMC01</f>
        <v>3076.1785526155491</v>
      </c>
      <c r="BB46" s="300">
        <f ca="1">'Profile before CoM'!BB46*f_CoMC01</f>
        <v>3076.1785526155491</v>
      </c>
      <c r="BC46" s="300">
        <f ca="1">'Profile before CoM'!BC46*f_CoMC01</f>
        <v>3076.1785526154977</v>
      </c>
      <c r="BD46" s="300">
        <f ca="1">'Profile before CoM'!BD46*f_CoMC01</f>
        <v>3076.1785526156</v>
      </c>
      <c r="BE46" s="300">
        <f ca="1">'Profile before CoM'!BE46*f_CoMC01</f>
        <v>3076.1785526154977</v>
      </c>
      <c r="BF46" s="300">
        <f ca="1">'Profile before CoM'!BF46*f_CoMC01</f>
        <v>3076.1785526155491</v>
      </c>
      <c r="BG46" s="300">
        <f ca="1">'Profile before CoM'!BG46*f_CoMC01</f>
        <v>3076.1785526154977</v>
      </c>
      <c r="BH46" s="300">
        <f ca="1">'Profile before CoM'!BH46*f_CoMC01</f>
        <v>3137.7021236678925</v>
      </c>
      <c r="BI46" s="300">
        <f ca="1">'Profile before CoM'!BI46*f_CoMC01</f>
        <v>3137.7021236678925</v>
      </c>
      <c r="BJ46" s="300">
        <f ca="1">'Profile before CoM'!BJ46*f_CoMC01</f>
        <v>3137.7021236678925</v>
      </c>
      <c r="BK46" s="300">
        <f ca="1">'Profile before CoM'!BK46*f_CoMC01</f>
        <v>3137.7021236678925</v>
      </c>
      <c r="BL46" s="300">
        <f ca="1">'Profile before CoM'!BL46*f_CoMC01</f>
        <v>3137.7021236678925</v>
      </c>
      <c r="BM46" s="300">
        <f ca="1">'Profile before CoM'!BM46*f_CoMC01</f>
        <v>3137.7021236678406</v>
      </c>
      <c r="BN46" s="300">
        <f ca="1">'Profile before CoM'!BN46*f_CoMC01</f>
        <v>3137.7021236678925</v>
      </c>
      <c r="BO46" s="300">
        <f ca="1">'Profile before CoM'!BO46*f_CoMC01</f>
        <v>3137.7021236678925</v>
      </c>
      <c r="BP46" s="300">
        <f ca="1">'Profile before CoM'!BP46*f_CoMC01</f>
        <v>3137.7021236678925</v>
      </c>
      <c r="BQ46" s="300">
        <f ca="1">'Profile before CoM'!BQ46*f_CoMC01</f>
        <v>3137.7021236678925</v>
      </c>
      <c r="BR46" s="300">
        <f ca="1">'Profile before CoM'!BR46*f_CoMC01</f>
        <v>3137.7021236678925</v>
      </c>
      <c r="BS46" s="300">
        <f ca="1">'Profile before CoM'!BS46*f_CoMC01</f>
        <v>3137.7021236678925</v>
      </c>
      <c r="BT46" s="300">
        <f ca="1">'Profile before CoM'!BT46*f_CoMC01</f>
        <v>3200.4561661411844</v>
      </c>
      <c r="BU46" s="300">
        <f ca="1">'Profile before CoM'!BU46*f_CoMC01</f>
        <v>3200.4561661411844</v>
      </c>
      <c r="BV46" s="300">
        <f ca="1">'Profile before CoM'!BV46*f_CoMC01</f>
        <v>3200.4561661411844</v>
      </c>
      <c r="BW46" s="300">
        <f ca="1">'Profile before CoM'!BW46*f_CoMC01</f>
        <v>3200.4561661411844</v>
      </c>
      <c r="BX46" s="300">
        <f ca="1">'Profile before CoM'!BX46*f_CoMC01</f>
        <v>3200.4561661411844</v>
      </c>
      <c r="BY46" s="300">
        <f ca="1">'Profile before CoM'!BY46*f_CoMC01</f>
        <v>3200.4561661411844</v>
      </c>
      <c r="BZ46" s="300">
        <f ca="1">'Profile before CoM'!BZ46*f_CoMC01</f>
        <v>3200.4561661412349</v>
      </c>
      <c r="CA46" s="300">
        <f ca="1">'Profile before CoM'!CA46*f_CoMC01</f>
        <v>3200.4561661411844</v>
      </c>
      <c r="CB46" s="300">
        <f ca="1">'Profile before CoM'!CB46*f_CoMC01</f>
        <v>3200.4561661411844</v>
      </c>
      <c r="CC46" s="300">
        <f ca="1">'Profile before CoM'!CC46*f_CoMC01</f>
        <v>3200.4561661411844</v>
      </c>
      <c r="CD46" s="300">
        <f ca="1">'Profile before CoM'!CD46*f_CoMC01</f>
        <v>3200.4561661411844</v>
      </c>
      <c r="CE46" s="300">
        <f ca="1">'Profile before CoM'!CE46*f_CoMC01</f>
        <v>3200.4561661411844</v>
      </c>
      <c r="CF46" s="300">
        <f ca="1">'Profile before CoM'!CF46*f_CoMC01</f>
        <v>3264.4652894640608</v>
      </c>
      <c r="CG46" s="300">
        <f ca="1">'Profile before CoM'!CG46*f_CoMC01</f>
        <v>3264.4652894640099</v>
      </c>
      <c r="CH46" s="300">
        <f ca="1">'Profile before CoM'!CH46*f_CoMC01</f>
        <v>3264.4652894640608</v>
      </c>
      <c r="CI46" s="300">
        <f ca="1">'Profile before CoM'!CI46*f_CoMC01</f>
        <v>3264.4652894640099</v>
      </c>
      <c r="CJ46" s="300">
        <f ca="1">'Profile before CoM'!CJ46*f_CoMC01</f>
        <v>3264.4652894640608</v>
      </c>
      <c r="CK46" s="300">
        <f ca="1">'Profile before CoM'!CK46*f_CoMC01</f>
        <v>3264.4652894640608</v>
      </c>
      <c r="CL46" s="300">
        <f ca="1">'Profile before CoM'!CL46*f_CoMC01</f>
        <v>3264.4652894640099</v>
      </c>
      <c r="CM46" s="300">
        <f ca="1">'Profile before CoM'!CM46*f_CoMC01</f>
        <v>3264.4652894640608</v>
      </c>
      <c r="CN46" s="300">
        <f ca="1">'Profile before CoM'!CN46*f_CoMC01</f>
        <v>3264.4652894640099</v>
      </c>
      <c r="CO46" s="300">
        <f ca="1">'Profile before CoM'!CO46*f_CoMC01</f>
        <v>3264.4652894640608</v>
      </c>
      <c r="CP46" s="300">
        <f ca="1">'Profile before CoM'!CP46*f_CoMC01</f>
        <v>3264.4652894640099</v>
      </c>
      <c r="CQ46" s="300">
        <f ca="1">'Profile before CoM'!CQ46*f_CoMC01</f>
        <v>3264.4652894640608</v>
      </c>
      <c r="CR46" s="300">
        <f ca="1">'Profile before CoM'!CR46*f_CoMC01</f>
        <v>3329.7545952533033</v>
      </c>
      <c r="CS46" s="300">
        <f ca="1">'Profile before CoM'!CS46*f_CoMC01</f>
        <v>3329.7545952533033</v>
      </c>
      <c r="CT46" s="300">
        <f ca="1">'Profile before CoM'!CT46*f_CoMC01</f>
        <v>0</v>
      </c>
      <c r="CU46" s="300">
        <f ca="1">'Profile before CoM'!CU46*f_CoMC01</f>
        <v>0</v>
      </c>
      <c r="CV46" s="300">
        <f ca="1">'Profile before CoM'!CV46*f_CoMC01</f>
        <v>0</v>
      </c>
      <c r="CW46" s="300">
        <f ca="1">'Profile before CoM'!CW46*f_CoMC01</f>
        <v>0</v>
      </c>
      <c r="CX46" s="300">
        <f ca="1">'Profile before CoM'!CX46*f_CoMC01</f>
        <v>0</v>
      </c>
      <c r="CY46" s="300">
        <f ca="1">'Profile before CoM'!CY46*f_CoMC01</f>
        <v>0</v>
      </c>
      <c r="CZ46" s="300">
        <f ca="1">'Profile before CoM'!CZ46*f_CoMC01</f>
        <v>0</v>
      </c>
      <c r="DA46" s="300">
        <f ca="1">'Profile before CoM'!DA46*f_CoMC01</f>
        <v>0</v>
      </c>
      <c r="DB46" s="300">
        <f ca="1">'Profile before CoM'!DB46*f_CoMC01</f>
        <v>0</v>
      </c>
      <c r="DC46" s="300">
        <f ca="1">'Profile before CoM'!DC46*f_CoMC01</f>
        <v>0</v>
      </c>
      <c r="DD46" s="300">
        <f ca="1">'Profile before CoM'!DD46*f_CoMC01</f>
        <v>0</v>
      </c>
      <c r="DE46" s="300">
        <f ca="1">'Profile before CoM'!DE46*f_CoMC01</f>
        <v>0</v>
      </c>
      <c r="DF46" s="300">
        <f ca="1">'Profile before CoM'!DF46*f_CoMC01</f>
        <v>0</v>
      </c>
      <c r="DG46" s="300">
        <f ca="1">'Profile before CoM'!DG46*f_CoMC01</f>
        <v>0</v>
      </c>
      <c r="DH46" s="300">
        <f ca="1">'Profile before CoM'!DH46*f_CoMC01</f>
        <v>0</v>
      </c>
      <c r="DI46" s="300">
        <f ca="1">'Profile before CoM'!DI46*f_CoMC01</f>
        <v>0</v>
      </c>
      <c r="DJ46" s="300">
        <f ca="1">'Profile before CoM'!DJ46*f_CoMC01</f>
        <v>0</v>
      </c>
      <c r="DK46" s="300">
        <f ca="1">'Profile before CoM'!DK46*f_CoMC01</f>
        <v>0</v>
      </c>
      <c r="DL46" s="300">
        <f ca="1">'Profile before CoM'!DL46*f_CoMC01</f>
        <v>0</v>
      </c>
      <c r="DM46" s="300">
        <f ca="1">'Profile before CoM'!DM46*f_CoMC01</f>
        <v>0</v>
      </c>
      <c r="DN46" s="300">
        <f ca="1">'Profile before CoM'!DN46*f_CoMC01</f>
        <v>0</v>
      </c>
      <c r="DO46" s="300">
        <f ca="1">'Profile before CoM'!DO46*f_CoMC01</f>
        <v>0</v>
      </c>
      <c r="DP46" s="300">
        <f ca="1">'Profile before CoM'!DP46*f_CoMC01</f>
        <v>0</v>
      </c>
      <c r="DQ46" s="300">
        <f ca="1">'Profile before CoM'!DQ46*f_CoMC01</f>
        <v>0</v>
      </c>
      <c r="DR46" s="300">
        <f ca="1">'Profile before CoM'!DR46*f_CoMC01</f>
        <v>0</v>
      </c>
      <c r="DS46" s="300">
        <f ca="1">'Profile before CoM'!DS46*f_CoMC01</f>
        <v>0</v>
      </c>
      <c r="DT46" s="300">
        <f ca="1">'Profile before CoM'!DT46*f_CoMC01</f>
        <v>0</v>
      </c>
      <c r="DU46" s="300">
        <f ca="1">'Profile before CoM'!DU46*f_CoMC01</f>
        <v>0</v>
      </c>
      <c r="DV46" s="300">
        <f ca="1">'Profile before CoM'!DV46*f_CoMC01</f>
        <v>0</v>
      </c>
      <c r="DW46" s="300">
        <f ca="1">'Profile before CoM'!DW46*f_CoMC01</f>
        <v>0</v>
      </c>
      <c r="DX46" s="300">
        <f ca="1">'Profile before CoM'!DX46*f_CoMC01</f>
        <v>0</v>
      </c>
      <c r="DY46" s="300">
        <f ca="1">'Profile before CoM'!DY46*f_CoMC01</f>
        <v>0</v>
      </c>
      <c r="DZ46" s="300">
        <f ca="1">'Profile before CoM'!DZ46*f_CoMC01</f>
        <v>0</v>
      </c>
      <c r="EA46" s="300">
        <f ca="1">'Profile before CoM'!EA46*f_CoMC01</f>
        <v>0</v>
      </c>
      <c r="EB46" s="300">
        <f ca="1">'Profile before CoM'!EB46*f_CoMC01</f>
        <v>0</v>
      </c>
      <c r="EC46" s="300">
        <f ca="1">'Profile before CoM'!EC46*f_CoMC01</f>
        <v>0</v>
      </c>
      <c r="ED46" s="300">
        <f ca="1">'Profile before CoM'!ED46*f_CoMC01</f>
        <v>0</v>
      </c>
      <c r="EE46" s="300">
        <f ca="1">'Profile before CoM'!EE46*f_CoMC01</f>
        <v>0</v>
      </c>
      <c r="EF46" s="300">
        <f ca="1">'Profile before CoM'!EF46*f_CoMC01</f>
        <v>0</v>
      </c>
      <c r="EG46" s="300">
        <f ca="1">'Profile before CoM'!EG46*f_CoMC01</f>
        <v>0</v>
      </c>
      <c r="EH46" s="300">
        <f ca="1">'Profile before CoM'!EH46*f_CoMC01</f>
        <v>0</v>
      </c>
      <c r="EI46" s="300">
        <f ca="1">'Profile before CoM'!EI46*f_CoMC01</f>
        <v>0</v>
      </c>
      <c r="EJ46" s="300">
        <f ca="1">'Profile before CoM'!EJ46*f_CoMC01</f>
        <v>0</v>
      </c>
      <c r="EK46" s="300">
        <f ca="1">'Profile before CoM'!EK46*f_CoMC01</f>
        <v>0</v>
      </c>
      <c r="EL46" s="300">
        <f ca="1">'Profile before CoM'!EL46*f_CoMC01</f>
        <v>0</v>
      </c>
      <c r="EM46" s="300">
        <f ca="1">'Profile before CoM'!EM46*f_CoMC01</f>
        <v>0</v>
      </c>
      <c r="EN46" s="300">
        <f ca="1">'Profile before CoM'!EN46*f_CoMC01</f>
        <v>0</v>
      </c>
      <c r="EO46" s="300">
        <f ca="1">'Profile before CoM'!EO46*f_CoMC01</f>
        <v>0</v>
      </c>
      <c r="EP46" s="300">
        <f ca="1">'Profile before CoM'!EP46*f_CoMC01</f>
        <v>0</v>
      </c>
      <c r="EQ46" s="300">
        <f ca="1">'Profile before CoM'!EQ46*f_CoMC01</f>
        <v>0</v>
      </c>
      <c r="ER46" s="300">
        <f ca="1">'Profile before CoM'!ER46*f_CoMC01</f>
        <v>0</v>
      </c>
      <c r="ES46" s="300">
        <f ca="1">'Profile before CoM'!ES46*f_CoMC01</f>
        <v>0</v>
      </c>
      <c r="ET46" s="300">
        <f ca="1">'Profile before CoM'!ET46*f_CoMC01</f>
        <v>0</v>
      </c>
      <c r="EU46" s="300">
        <f ca="1">'Profile before CoM'!EU46*f_CoMC01</f>
        <v>0</v>
      </c>
      <c r="EV46" s="300">
        <f ca="1">'Profile before CoM'!EV46*f_CoMC01</f>
        <v>0</v>
      </c>
      <c r="EW46" s="300">
        <f ca="1">'Profile before CoM'!EW46*f_CoMC01</f>
        <v>0</v>
      </c>
      <c r="EX46" s="300">
        <f ca="1">'Profile before CoM'!EX46*f_CoMC01</f>
        <v>0</v>
      </c>
      <c r="EY46" s="612"/>
      <c r="EZ46" s="757" t="str">
        <f>'Main Input'!EZ46</f>
        <v>RPI</v>
      </c>
      <c r="FA46" s="757" t="str">
        <f>'Main Input'!FA46</f>
        <v>N/A</v>
      </c>
      <c r="FB46" s="766">
        <f>'Main Input'!FB46</f>
        <v>0</v>
      </c>
      <c r="FC46" s="766" t="str">
        <f>'Main Input'!FC46</f>
        <v>IT Solutions</v>
      </c>
      <c r="FD46" s="766" t="str">
        <f>'Main Input'!FD46</f>
        <v>Managed Services</v>
      </c>
      <c r="FE46" s="757" t="str">
        <f>'Main Input'!FE46</f>
        <v>Opex</v>
      </c>
      <c r="FF46" s="757" t="str">
        <f>'Main Input'!FF46</f>
        <v>ContractAccrual</v>
      </c>
      <c r="FG46" s="757" t="str">
        <f>'Main Input'!FG46</f>
        <v>Expense</v>
      </c>
      <c r="FH46" s="767" t="str">
        <f>'Main Input'!FH46</f>
        <v>A</v>
      </c>
      <c r="FI46" s="768">
        <f>'Main Input'!FI46</f>
        <v>0.22</v>
      </c>
      <c r="FJ46" s="768">
        <f>'Main Input'!FJ46</f>
        <v>0</v>
      </c>
      <c r="FK46" s="612"/>
      <c r="FL46" s="531">
        <f t="shared" si="29"/>
        <v>0</v>
      </c>
      <c r="FM46" s="86"/>
      <c r="FN46" s="612"/>
    </row>
    <row r="47" spans="1:170" ht="12.75" customHeight="1">
      <c r="A47" s="750" t="str">
        <f>'Main Input'!A47</f>
        <v>MTB</v>
      </c>
      <c r="B47" s="762" t="str">
        <f>'Main Input'!B47</f>
        <v>Enterprise Management</v>
      </c>
      <c r="C47" s="762" t="str">
        <f>'Main Input'!C47</f>
        <v>Data Network</v>
      </c>
      <c r="D47" s="762" t="str">
        <f>'Main Input'!D47</f>
        <v>TFR</v>
      </c>
      <c r="E47" s="762" t="str">
        <f>'Main Input'!E47</f>
        <v>PRIMECENTER Rack 38 U, 1000 deep FAM</v>
      </c>
      <c r="F47" s="753" t="str">
        <f>'Main Input'!F47</f>
        <v>direct</v>
      </c>
      <c r="G47" s="753" t="str">
        <f>'Main Input'!G47</f>
        <v>Person</v>
      </c>
      <c r="H47" s="753">
        <f>'Main Input'!H47</f>
        <v>0</v>
      </c>
      <c r="I47" s="753">
        <f>'Main Input'!I47</f>
        <v>0</v>
      </c>
      <c r="J47" s="753">
        <f>'Main Input'!J47</f>
        <v>0</v>
      </c>
      <c r="K47" s="753" t="str">
        <f>'Main Input'!K47</f>
        <v>FJS</v>
      </c>
      <c r="L47" s="753" t="str">
        <f>'Main Input'!L47</f>
        <v>pHW</v>
      </c>
      <c r="M47" s="753">
        <f>'Main Input'!M47</f>
        <v>0</v>
      </c>
      <c r="N47" s="753">
        <f>'Main Input'!N47</f>
        <v>0</v>
      </c>
      <c r="O47" s="753" t="str">
        <f>'Main Input'!O47</f>
        <v>SPAIN</v>
      </c>
      <c r="P47" s="753">
        <f>'Main Input'!P47</f>
        <v>15681</v>
      </c>
      <c r="Q47" s="753" t="str">
        <f>'Main Input'!Q47</f>
        <v>EUR</v>
      </c>
      <c r="R47" s="753" t="str">
        <f>'Main Input'!R47</f>
        <v>EMEA</v>
      </c>
      <c r="S47" s="753" t="str">
        <f>'Main Input'!S47</f>
        <v>Local</v>
      </c>
      <c r="T47" s="753">
        <f>'Main Input'!T47</f>
        <v>0</v>
      </c>
      <c r="U47" s="753">
        <f>'Main Input'!U47</f>
        <v>0</v>
      </c>
      <c r="V47" s="753" t="str">
        <f>'Main Input'!V47</f>
        <v>ZZZ</v>
      </c>
      <c r="W47" s="753">
        <f>'Main Input'!W47</f>
        <v>0</v>
      </c>
      <c r="X47" s="753">
        <f>'Main Input'!X47</f>
        <v>0</v>
      </c>
      <c r="Y47" s="753">
        <f>'Main Input'!Y47</f>
        <v>0</v>
      </c>
      <c r="Z47" s="753">
        <f>'Main Input'!Z47</f>
        <v>0</v>
      </c>
      <c r="AA47" s="753">
        <f>'Main Input'!AA47</f>
        <v>0</v>
      </c>
      <c r="AB47" s="763">
        <f>'Main Input'!AB47</f>
        <v>0</v>
      </c>
      <c r="AC47" s="763" t="str">
        <f>'Main Input'!AC47</f>
        <v>Servers</v>
      </c>
      <c r="AD47" s="764">
        <f>'Main Input'!AD47</f>
        <v>12</v>
      </c>
      <c r="AE47" s="765">
        <f t="shared" ref="AE47:AE78" ca="1" si="30">SUM(AF47:EY47)</f>
        <v>252004.24923876202</v>
      </c>
      <c r="AF47" s="299">
        <f ca="1">'Profile before CoM'!AF47*f_CoMC01</f>
        <v>0</v>
      </c>
      <c r="AG47" s="300">
        <f ca="1">'Profile before CoM'!AG47*f_CoMC01</f>
        <v>2123.8620615381606</v>
      </c>
      <c r="AH47" s="300">
        <f ca="1">'Profile before CoM'!AH47*f_CoMC01</f>
        <v>2710.3963112364554</v>
      </c>
      <c r="AI47" s="300">
        <f ca="1">'Profile before CoM'!AI47*f_CoMC01</f>
        <v>129833.55477744392</v>
      </c>
      <c r="AJ47" s="300">
        <f ca="1">'Profile before CoM'!AJ47*f_CoMC01</f>
        <v>3497.7033291876655</v>
      </c>
      <c r="AK47" s="300">
        <f ca="1">'Profile before CoM'!AK47*f_CoMC01</f>
        <v>7431.9855163937837</v>
      </c>
      <c r="AL47" s="300">
        <f ca="1">'Profile before CoM'!AL47*f_CoMC01</f>
        <v>3142.7441083683611</v>
      </c>
      <c r="AM47" s="300">
        <f ca="1">'Profile before CoM'!AM47*f_CoMC01</f>
        <v>3142.7441083683611</v>
      </c>
      <c r="AN47" s="300">
        <f ca="1">'Profile before CoM'!AN47*f_CoMC01</f>
        <v>1692.0946615570901</v>
      </c>
      <c r="AO47" s="300">
        <f ca="1">'Profile before CoM'!AO47*f_CoMC01</f>
        <v>1692.0946615570617</v>
      </c>
      <c r="AP47" s="300">
        <f ca="1">'Profile before CoM'!AP47*f_CoMC01</f>
        <v>1692.0946615570617</v>
      </c>
      <c r="AQ47" s="300">
        <f ca="1">'Profile before CoM'!AQ47*f_CoMC01</f>
        <v>1648.4652804673942</v>
      </c>
      <c r="AR47" s="300">
        <f ca="1">'Profile before CoM'!AR47*f_CoMC01</f>
        <v>1648.4652804673658</v>
      </c>
      <c r="AS47" s="300">
        <f ca="1">'Profile before CoM'!AS47*f_CoMC01</f>
        <v>1648.4652804673942</v>
      </c>
      <c r="AT47" s="300">
        <f ca="1">'Profile before CoM'!AT47*f_CoMC01</f>
        <v>1648.4652804673658</v>
      </c>
      <c r="AU47" s="300">
        <f ca="1">'Profile before CoM'!AU47*f_CoMC01</f>
        <v>1648.4652804673658</v>
      </c>
      <c r="AV47" s="300">
        <f ca="1">'Profile before CoM'!AV47*f_CoMC01</f>
        <v>1681.4345860767244</v>
      </c>
      <c r="AW47" s="300">
        <f ca="1">'Profile before CoM'!AW47*f_CoMC01</f>
        <v>1681.4345860767244</v>
      </c>
      <c r="AX47" s="300">
        <f ca="1">'Profile before CoM'!AX47*f_CoMC01</f>
        <v>1681.4345860766966</v>
      </c>
      <c r="AY47" s="300">
        <f ca="1">'Profile before CoM'!AY47*f_CoMC01</f>
        <v>1681.4345860767244</v>
      </c>
      <c r="AZ47" s="300">
        <f ca="1">'Profile before CoM'!AZ47*f_CoMC01</f>
        <v>1681.4345860766966</v>
      </c>
      <c r="BA47" s="300">
        <f ca="1">'Profile before CoM'!BA47*f_CoMC01</f>
        <v>1681.4345860767244</v>
      </c>
      <c r="BB47" s="300">
        <f ca="1">'Profile before CoM'!BB47*f_CoMC01</f>
        <v>1681.4345860767244</v>
      </c>
      <c r="BC47" s="300">
        <f ca="1">'Profile before CoM'!BC47*f_CoMC01</f>
        <v>1681.4345860766966</v>
      </c>
      <c r="BD47" s="300">
        <f ca="1">'Profile before CoM'!BD47*f_CoMC01</f>
        <v>1681.4345860767521</v>
      </c>
      <c r="BE47" s="300">
        <f ca="1">'Profile before CoM'!BE47*f_CoMC01</f>
        <v>1681.4345860766966</v>
      </c>
      <c r="BF47" s="300">
        <f ca="1">'Profile before CoM'!BF47*f_CoMC01</f>
        <v>1681.4345860767244</v>
      </c>
      <c r="BG47" s="300">
        <f ca="1">'Profile before CoM'!BG47*f_CoMC01</f>
        <v>1681.4345860766966</v>
      </c>
      <c r="BH47" s="300">
        <f ca="1">'Profile before CoM'!BH47*f_CoMC01</f>
        <v>1715.0632777982767</v>
      </c>
      <c r="BI47" s="300">
        <f ca="1">'Profile before CoM'!BI47*f_CoMC01</f>
        <v>1715.0632777982767</v>
      </c>
      <c r="BJ47" s="300">
        <f ca="1">'Profile before CoM'!BJ47*f_CoMC01</f>
        <v>1715.0632777982767</v>
      </c>
      <c r="BK47" s="300">
        <f ca="1">'Profile before CoM'!BK47*f_CoMC01</f>
        <v>1715.0632777982767</v>
      </c>
      <c r="BL47" s="300">
        <f ca="1">'Profile before CoM'!BL47*f_CoMC01</f>
        <v>1715.0632777982767</v>
      </c>
      <c r="BM47" s="300">
        <f ca="1">'Profile before CoM'!BM47*f_CoMC01</f>
        <v>1715.0632777982482</v>
      </c>
      <c r="BN47" s="300">
        <f ca="1">'Profile before CoM'!BN47*f_CoMC01</f>
        <v>1715.0632777982767</v>
      </c>
      <c r="BO47" s="300">
        <f ca="1">'Profile before CoM'!BO47*f_CoMC01</f>
        <v>1715.0632777982767</v>
      </c>
      <c r="BP47" s="300">
        <f ca="1">'Profile before CoM'!BP47*f_CoMC01</f>
        <v>1715.0632777982767</v>
      </c>
      <c r="BQ47" s="300">
        <f ca="1">'Profile before CoM'!BQ47*f_CoMC01</f>
        <v>1715.0632777982767</v>
      </c>
      <c r="BR47" s="300">
        <f ca="1">'Profile before CoM'!BR47*f_CoMC01</f>
        <v>1715.0632777982767</v>
      </c>
      <c r="BS47" s="300">
        <f ca="1">'Profile before CoM'!BS47*f_CoMC01</f>
        <v>1715.0632777982767</v>
      </c>
      <c r="BT47" s="300">
        <f ca="1">'Profile before CoM'!BT47*f_CoMC01</f>
        <v>1749.364543354206</v>
      </c>
      <c r="BU47" s="300">
        <f ca="1">'Profile before CoM'!BU47*f_CoMC01</f>
        <v>1749.364543354206</v>
      </c>
      <c r="BV47" s="300">
        <f ca="1">'Profile before CoM'!BV47*f_CoMC01</f>
        <v>1749.364543354206</v>
      </c>
      <c r="BW47" s="300">
        <f ca="1">'Profile before CoM'!BW47*f_CoMC01</f>
        <v>1749.364543354206</v>
      </c>
      <c r="BX47" s="300">
        <f ca="1">'Profile before CoM'!BX47*f_CoMC01</f>
        <v>1749.364543354206</v>
      </c>
      <c r="BY47" s="300">
        <f ca="1">'Profile before CoM'!BY47*f_CoMC01</f>
        <v>1749.364543354206</v>
      </c>
      <c r="BZ47" s="300">
        <f ca="1">'Profile before CoM'!BZ47*f_CoMC01</f>
        <v>1749.3645433542338</v>
      </c>
      <c r="CA47" s="300">
        <f ca="1">'Profile before CoM'!CA47*f_CoMC01</f>
        <v>1749.364543354206</v>
      </c>
      <c r="CB47" s="300">
        <f ca="1">'Profile before CoM'!CB47*f_CoMC01</f>
        <v>1749.364543354206</v>
      </c>
      <c r="CC47" s="300">
        <f ca="1">'Profile before CoM'!CC47*f_CoMC01</f>
        <v>1749.364543354206</v>
      </c>
      <c r="CD47" s="300">
        <f ca="1">'Profile before CoM'!CD47*f_CoMC01</f>
        <v>1749.364543354206</v>
      </c>
      <c r="CE47" s="300">
        <f ca="1">'Profile before CoM'!CE47*f_CoMC01</f>
        <v>1749.364543354206</v>
      </c>
      <c r="CF47" s="300">
        <f ca="1">'Profile before CoM'!CF47*f_CoMC01</f>
        <v>1784.351834221319</v>
      </c>
      <c r="CG47" s="300">
        <f ca="1">'Profile before CoM'!CG47*f_CoMC01</f>
        <v>1784.3518342212913</v>
      </c>
      <c r="CH47" s="300">
        <f ca="1">'Profile before CoM'!CH47*f_CoMC01</f>
        <v>1784.351834221319</v>
      </c>
      <c r="CI47" s="300">
        <f ca="1">'Profile before CoM'!CI47*f_CoMC01</f>
        <v>1784.3518342212913</v>
      </c>
      <c r="CJ47" s="300">
        <f ca="1">'Profile before CoM'!CJ47*f_CoMC01</f>
        <v>1784.351834221319</v>
      </c>
      <c r="CK47" s="300">
        <f ca="1">'Profile before CoM'!CK47*f_CoMC01</f>
        <v>1784.351834221319</v>
      </c>
      <c r="CL47" s="300">
        <f ca="1">'Profile before CoM'!CL47*f_CoMC01</f>
        <v>1784.3518342212913</v>
      </c>
      <c r="CM47" s="300">
        <f ca="1">'Profile before CoM'!CM47*f_CoMC01</f>
        <v>1784.351834221319</v>
      </c>
      <c r="CN47" s="300">
        <f ca="1">'Profile before CoM'!CN47*f_CoMC01</f>
        <v>1784.3518342212913</v>
      </c>
      <c r="CO47" s="300">
        <f ca="1">'Profile before CoM'!CO47*f_CoMC01</f>
        <v>1784.351834221319</v>
      </c>
      <c r="CP47" s="300">
        <f ca="1">'Profile before CoM'!CP47*f_CoMC01</f>
        <v>1784.3518342212913</v>
      </c>
      <c r="CQ47" s="300">
        <f ca="1">'Profile before CoM'!CQ47*f_CoMC01</f>
        <v>1784.351834221319</v>
      </c>
      <c r="CR47" s="300">
        <f ca="1">'Profile before CoM'!CR47*f_CoMC01</f>
        <v>1820.0388709057243</v>
      </c>
      <c r="CS47" s="300">
        <f ca="1">'Profile before CoM'!CS47*f_CoMC01</f>
        <v>1820.0388709057243</v>
      </c>
      <c r="CT47" s="300">
        <f ca="1">'Profile before CoM'!CT47*f_CoMC01</f>
        <v>0</v>
      </c>
      <c r="CU47" s="300">
        <f ca="1">'Profile before CoM'!CU47*f_CoMC01</f>
        <v>0</v>
      </c>
      <c r="CV47" s="300">
        <f ca="1">'Profile before CoM'!CV47*f_CoMC01</f>
        <v>0</v>
      </c>
      <c r="CW47" s="300">
        <f ca="1">'Profile before CoM'!CW47*f_CoMC01</f>
        <v>0</v>
      </c>
      <c r="CX47" s="300">
        <f ca="1">'Profile before CoM'!CX47*f_CoMC01</f>
        <v>0</v>
      </c>
      <c r="CY47" s="300">
        <f ca="1">'Profile before CoM'!CY47*f_CoMC01</f>
        <v>0</v>
      </c>
      <c r="CZ47" s="300">
        <f ca="1">'Profile before CoM'!CZ47*f_CoMC01</f>
        <v>0</v>
      </c>
      <c r="DA47" s="300">
        <f ca="1">'Profile before CoM'!DA47*f_CoMC01</f>
        <v>0</v>
      </c>
      <c r="DB47" s="300">
        <f ca="1">'Profile before CoM'!DB47*f_CoMC01</f>
        <v>0</v>
      </c>
      <c r="DC47" s="300">
        <f ca="1">'Profile before CoM'!DC47*f_CoMC01</f>
        <v>0</v>
      </c>
      <c r="DD47" s="300">
        <f ca="1">'Profile before CoM'!DD47*f_CoMC01</f>
        <v>0</v>
      </c>
      <c r="DE47" s="300">
        <f ca="1">'Profile before CoM'!DE47*f_CoMC01</f>
        <v>0</v>
      </c>
      <c r="DF47" s="300">
        <f ca="1">'Profile before CoM'!DF47*f_CoMC01</f>
        <v>0</v>
      </c>
      <c r="DG47" s="300">
        <f ca="1">'Profile before CoM'!DG47*f_CoMC01</f>
        <v>0</v>
      </c>
      <c r="DH47" s="300">
        <f ca="1">'Profile before CoM'!DH47*f_CoMC01</f>
        <v>0</v>
      </c>
      <c r="DI47" s="300">
        <f ca="1">'Profile before CoM'!DI47*f_CoMC01</f>
        <v>0</v>
      </c>
      <c r="DJ47" s="300">
        <f ca="1">'Profile before CoM'!DJ47*f_CoMC01</f>
        <v>0</v>
      </c>
      <c r="DK47" s="300">
        <f ca="1">'Profile before CoM'!DK47*f_CoMC01</f>
        <v>0</v>
      </c>
      <c r="DL47" s="300">
        <f ca="1">'Profile before CoM'!DL47*f_CoMC01</f>
        <v>0</v>
      </c>
      <c r="DM47" s="300">
        <f ca="1">'Profile before CoM'!DM47*f_CoMC01</f>
        <v>0</v>
      </c>
      <c r="DN47" s="300">
        <f ca="1">'Profile before CoM'!DN47*f_CoMC01</f>
        <v>0</v>
      </c>
      <c r="DO47" s="300">
        <f ca="1">'Profile before CoM'!DO47*f_CoMC01</f>
        <v>0</v>
      </c>
      <c r="DP47" s="300">
        <f ca="1">'Profile before CoM'!DP47*f_CoMC01</f>
        <v>0</v>
      </c>
      <c r="DQ47" s="300">
        <f ca="1">'Profile before CoM'!DQ47*f_CoMC01</f>
        <v>0</v>
      </c>
      <c r="DR47" s="300">
        <f ca="1">'Profile before CoM'!DR47*f_CoMC01</f>
        <v>0</v>
      </c>
      <c r="DS47" s="300">
        <f ca="1">'Profile before CoM'!DS47*f_CoMC01</f>
        <v>0</v>
      </c>
      <c r="DT47" s="300">
        <f ca="1">'Profile before CoM'!DT47*f_CoMC01</f>
        <v>0</v>
      </c>
      <c r="DU47" s="300">
        <f ca="1">'Profile before CoM'!DU47*f_CoMC01</f>
        <v>0</v>
      </c>
      <c r="DV47" s="300">
        <f ca="1">'Profile before CoM'!DV47*f_CoMC01</f>
        <v>0</v>
      </c>
      <c r="DW47" s="300">
        <f ca="1">'Profile before CoM'!DW47*f_CoMC01</f>
        <v>0</v>
      </c>
      <c r="DX47" s="300">
        <f ca="1">'Profile before CoM'!DX47*f_CoMC01</f>
        <v>0</v>
      </c>
      <c r="DY47" s="300">
        <f ca="1">'Profile before CoM'!DY47*f_CoMC01</f>
        <v>0</v>
      </c>
      <c r="DZ47" s="300">
        <f ca="1">'Profile before CoM'!DZ47*f_CoMC01</f>
        <v>0</v>
      </c>
      <c r="EA47" s="300">
        <f ca="1">'Profile before CoM'!EA47*f_CoMC01</f>
        <v>0</v>
      </c>
      <c r="EB47" s="300">
        <f ca="1">'Profile before CoM'!EB47*f_CoMC01</f>
        <v>0</v>
      </c>
      <c r="EC47" s="300">
        <f ca="1">'Profile before CoM'!EC47*f_CoMC01</f>
        <v>0</v>
      </c>
      <c r="ED47" s="300">
        <f ca="1">'Profile before CoM'!ED47*f_CoMC01</f>
        <v>0</v>
      </c>
      <c r="EE47" s="300">
        <f ca="1">'Profile before CoM'!EE47*f_CoMC01</f>
        <v>0</v>
      </c>
      <c r="EF47" s="300">
        <f ca="1">'Profile before CoM'!EF47*f_CoMC01</f>
        <v>0</v>
      </c>
      <c r="EG47" s="300">
        <f ca="1">'Profile before CoM'!EG47*f_CoMC01</f>
        <v>0</v>
      </c>
      <c r="EH47" s="300">
        <f ca="1">'Profile before CoM'!EH47*f_CoMC01</f>
        <v>0</v>
      </c>
      <c r="EI47" s="300">
        <f ca="1">'Profile before CoM'!EI47*f_CoMC01</f>
        <v>0</v>
      </c>
      <c r="EJ47" s="300">
        <f ca="1">'Profile before CoM'!EJ47*f_CoMC01</f>
        <v>0</v>
      </c>
      <c r="EK47" s="300">
        <f ca="1">'Profile before CoM'!EK47*f_CoMC01</f>
        <v>0</v>
      </c>
      <c r="EL47" s="300">
        <f ca="1">'Profile before CoM'!EL47*f_CoMC01</f>
        <v>0</v>
      </c>
      <c r="EM47" s="300">
        <f ca="1">'Profile before CoM'!EM47*f_CoMC01</f>
        <v>0</v>
      </c>
      <c r="EN47" s="300">
        <f ca="1">'Profile before CoM'!EN47*f_CoMC01</f>
        <v>0</v>
      </c>
      <c r="EO47" s="300">
        <f ca="1">'Profile before CoM'!EO47*f_CoMC01</f>
        <v>0</v>
      </c>
      <c r="EP47" s="300">
        <f ca="1">'Profile before CoM'!EP47*f_CoMC01</f>
        <v>0</v>
      </c>
      <c r="EQ47" s="300">
        <f ca="1">'Profile before CoM'!EQ47*f_CoMC01</f>
        <v>0</v>
      </c>
      <c r="ER47" s="300">
        <f ca="1">'Profile before CoM'!ER47*f_CoMC01</f>
        <v>0</v>
      </c>
      <c r="ES47" s="300">
        <f ca="1">'Profile before CoM'!ES47*f_CoMC01</f>
        <v>0</v>
      </c>
      <c r="ET47" s="300">
        <f ca="1">'Profile before CoM'!ET47*f_CoMC01</f>
        <v>0</v>
      </c>
      <c r="EU47" s="300">
        <f ca="1">'Profile before CoM'!EU47*f_CoMC01</f>
        <v>0</v>
      </c>
      <c r="EV47" s="300">
        <f ca="1">'Profile before CoM'!EV47*f_CoMC01</f>
        <v>0</v>
      </c>
      <c r="EW47" s="300">
        <f ca="1">'Profile before CoM'!EW47*f_CoMC01</f>
        <v>0</v>
      </c>
      <c r="EX47" s="300">
        <f ca="1">'Profile before CoM'!EX47*f_CoMC01</f>
        <v>0</v>
      </c>
      <c r="EY47" s="612"/>
      <c r="EZ47" s="757" t="str">
        <f>'Main Input'!EZ47</f>
        <v>RPI</v>
      </c>
      <c r="FA47" s="757" t="str">
        <f>'Main Input'!FA47</f>
        <v>N/A</v>
      </c>
      <c r="FB47" s="766">
        <f>'Main Input'!FB47</f>
        <v>0</v>
      </c>
      <c r="FC47" s="766" t="str">
        <f>'Main Input'!FC47</f>
        <v>IT Solutions</v>
      </c>
      <c r="FD47" s="766" t="str">
        <f>'Main Input'!FD47</f>
        <v>Managed Services</v>
      </c>
      <c r="FE47" s="757" t="str">
        <f>'Main Input'!FE47</f>
        <v>Opex</v>
      </c>
      <c r="FF47" s="757" t="str">
        <f>'Main Input'!FF47</f>
        <v>ContractAccrual</v>
      </c>
      <c r="FG47" s="757" t="str">
        <f>'Main Input'!FG47</f>
        <v>Expense</v>
      </c>
      <c r="FH47" s="767" t="str">
        <f>'Main Input'!FH47</f>
        <v>A</v>
      </c>
      <c r="FI47" s="768">
        <f>'Main Input'!FI47</f>
        <v>0.22</v>
      </c>
      <c r="FJ47" s="768">
        <f>'Main Input'!FJ47</f>
        <v>0</v>
      </c>
      <c r="FK47" s="612"/>
      <c r="FL47" s="531">
        <f t="shared" ref="FL47:FL78" si="31">CVbloc6</f>
        <v>0</v>
      </c>
      <c r="FM47" s="86"/>
      <c r="FN47" s="612"/>
    </row>
    <row r="48" spans="1:170" ht="12.75" customHeight="1">
      <c r="A48" s="750" t="str">
        <f>'Main Input'!A48</f>
        <v>MTB</v>
      </c>
      <c r="B48" s="762" t="str">
        <f>'Main Input'!B48</f>
        <v>Enterprise Management</v>
      </c>
      <c r="C48" s="762" t="str">
        <f>'Main Input'!C48</f>
        <v>Data Network</v>
      </c>
      <c r="D48" s="762" t="str">
        <f>'Main Input'!D48</f>
        <v>TFR</v>
      </c>
      <c r="E48" s="762" t="str">
        <f>'Main Input'!E48</f>
        <v>PRIMECENTER Rack 38 U, 1000 deep PORTAL</v>
      </c>
      <c r="F48" s="753" t="str">
        <f>'Main Input'!F48</f>
        <v>direct</v>
      </c>
      <c r="G48" s="753" t="str">
        <f>'Main Input'!G48</f>
        <v>Person</v>
      </c>
      <c r="H48" s="753">
        <f>'Main Input'!H48</f>
        <v>0</v>
      </c>
      <c r="I48" s="753">
        <f>'Main Input'!I48</f>
        <v>0</v>
      </c>
      <c r="J48" s="753">
        <f>'Main Input'!J48</f>
        <v>0</v>
      </c>
      <c r="K48" s="753" t="str">
        <f>'Main Input'!K48</f>
        <v>FJS</v>
      </c>
      <c r="L48" s="753" t="str">
        <f>'Main Input'!L48</f>
        <v>pHW</v>
      </c>
      <c r="M48" s="753">
        <f>'Main Input'!M48</f>
        <v>0</v>
      </c>
      <c r="N48" s="753">
        <f>'Main Input'!N48</f>
        <v>0</v>
      </c>
      <c r="O48" s="753" t="str">
        <f>'Main Input'!O48</f>
        <v>SPAIN</v>
      </c>
      <c r="P48" s="753">
        <f>'Main Input'!P48</f>
        <v>16993</v>
      </c>
      <c r="Q48" s="753" t="str">
        <f>'Main Input'!Q48</f>
        <v>EUR</v>
      </c>
      <c r="R48" s="753" t="str">
        <f>'Main Input'!R48</f>
        <v>EMEA</v>
      </c>
      <c r="S48" s="753" t="str">
        <f>'Main Input'!S48</f>
        <v>Local</v>
      </c>
      <c r="T48" s="753">
        <f>'Main Input'!T48</f>
        <v>0</v>
      </c>
      <c r="U48" s="753">
        <f>'Main Input'!U48</f>
        <v>0</v>
      </c>
      <c r="V48" s="753" t="str">
        <f>'Main Input'!V48</f>
        <v>ZZZ</v>
      </c>
      <c r="W48" s="753">
        <f>'Main Input'!W48</f>
        <v>0</v>
      </c>
      <c r="X48" s="753">
        <f>'Main Input'!X48</f>
        <v>0</v>
      </c>
      <c r="Y48" s="753">
        <f>'Main Input'!Y48</f>
        <v>0</v>
      </c>
      <c r="Z48" s="753">
        <f>'Main Input'!Z48</f>
        <v>0</v>
      </c>
      <c r="AA48" s="753">
        <f>'Main Input'!AA48</f>
        <v>0</v>
      </c>
      <c r="AB48" s="763">
        <f>'Main Input'!AB48</f>
        <v>0</v>
      </c>
      <c r="AC48" s="763" t="str">
        <f>'Main Input'!AC48</f>
        <v>Servers</v>
      </c>
      <c r="AD48" s="764">
        <f>'Main Input'!AD48</f>
        <v>15</v>
      </c>
      <c r="AE48" s="765">
        <f t="shared" ca="1" si="30"/>
        <v>341361.21797990269</v>
      </c>
      <c r="AF48" s="299">
        <f ca="1">'Profile before CoM'!AF48*f_CoMC01</f>
        <v>0</v>
      </c>
      <c r="AG48" s="300">
        <f ca="1">'Profile before CoM'!AG48*f_CoMC01</f>
        <v>2876.9520448088415</v>
      </c>
      <c r="AH48" s="300">
        <f ca="1">'Profile before CoM'!AH48*f_CoMC01</f>
        <v>3671.462639248221</v>
      </c>
      <c r="AI48" s="300">
        <f ca="1">'Profile before CoM'!AI48*f_CoMC01</f>
        <v>175870.60744954916</v>
      </c>
      <c r="AJ48" s="300">
        <f ca="1">'Profile before CoM'!AJ48*f_CoMC01</f>
        <v>4737.9370474528096</v>
      </c>
      <c r="AK48" s="300">
        <f ca="1">'Profile before CoM'!AK48*f_CoMC01</f>
        <v>10067.257340099448</v>
      </c>
      <c r="AL48" s="300">
        <f ca="1">'Profile before CoM'!AL48*f_CoMC01</f>
        <v>4257.1145521254666</v>
      </c>
      <c r="AM48" s="300">
        <f ca="1">'Profile before CoM'!AM48*f_CoMC01</f>
        <v>4257.1145521254666</v>
      </c>
      <c r="AN48" s="300">
        <f ca="1">'Profile before CoM'!AN48*f_CoMC01</f>
        <v>2292.0863293029488</v>
      </c>
      <c r="AO48" s="300">
        <f ca="1">'Profile before CoM'!AO48*f_CoMC01</f>
        <v>2292.0863293029101</v>
      </c>
      <c r="AP48" s="300">
        <f ca="1">'Profile before CoM'!AP48*f_CoMC01</f>
        <v>2292.0863293029101</v>
      </c>
      <c r="AQ48" s="300">
        <f ca="1">'Profile before CoM'!AQ48*f_CoMC01</f>
        <v>2232.9866168438257</v>
      </c>
      <c r="AR48" s="300">
        <f ca="1">'Profile before CoM'!AR48*f_CoMC01</f>
        <v>2232.9866168437875</v>
      </c>
      <c r="AS48" s="300">
        <f ca="1">'Profile before CoM'!AS48*f_CoMC01</f>
        <v>2232.9866168438257</v>
      </c>
      <c r="AT48" s="300">
        <f ca="1">'Profile before CoM'!AT48*f_CoMC01</f>
        <v>2232.9866168437875</v>
      </c>
      <c r="AU48" s="300">
        <f ca="1">'Profile before CoM'!AU48*f_CoMC01</f>
        <v>2232.9866168437875</v>
      </c>
      <c r="AV48" s="300">
        <f ca="1">'Profile before CoM'!AV48*f_CoMC01</f>
        <v>2277.6463491806785</v>
      </c>
      <c r="AW48" s="300">
        <f ca="1">'Profile before CoM'!AW48*f_CoMC01</f>
        <v>2277.6463491806785</v>
      </c>
      <c r="AX48" s="300">
        <f ca="1">'Profile before CoM'!AX48*f_CoMC01</f>
        <v>2277.6463491806403</v>
      </c>
      <c r="AY48" s="300">
        <f ca="1">'Profile before CoM'!AY48*f_CoMC01</f>
        <v>2277.6463491806785</v>
      </c>
      <c r="AZ48" s="300">
        <f ca="1">'Profile before CoM'!AZ48*f_CoMC01</f>
        <v>2277.6463491806403</v>
      </c>
      <c r="BA48" s="300">
        <f ca="1">'Profile before CoM'!BA48*f_CoMC01</f>
        <v>2277.6463491806785</v>
      </c>
      <c r="BB48" s="300">
        <f ca="1">'Profile before CoM'!BB48*f_CoMC01</f>
        <v>2277.6463491806785</v>
      </c>
      <c r="BC48" s="300">
        <f ca="1">'Profile before CoM'!BC48*f_CoMC01</f>
        <v>2277.6463491806403</v>
      </c>
      <c r="BD48" s="300">
        <f ca="1">'Profile before CoM'!BD48*f_CoMC01</f>
        <v>2277.6463491807158</v>
      </c>
      <c r="BE48" s="300">
        <f ca="1">'Profile before CoM'!BE48*f_CoMC01</f>
        <v>2277.6463491806403</v>
      </c>
      <c r="BF48" s="300">
        <f ca="1">'Profile before CoM'!BF48*f_CoMC01</f>
        <v>2277.6463491806785</v>
      </c>
      <c r="BG48" s="300">
        <f ca="1">'Profile before CoM'!BG48*f_CoMC01</f>
        <v>2277.6463491806403</v>
      </c>
      <c r="BH48" s="300">
        <f ca="1">'Profile before CoM'!BH48*f_CoMC01</f>
        <v>2323.199276164316</v>
      </c>
      <c r="BI48" s="300">
        <f ca="1">'Profile before CoM'!BI48*f_CoMC01</f>
        <v>2323.199276164316</v>
      </c>
      <c r="BJ48" s="300">
        <f ca="1">'Profile before CoM'!BJ48*f_CoMC01</f>
        <v>2323.199276164316</v>
      </c>
      <c r="BK48" s="300">
        <f ca="1">'Profile before CoM'!BK48*f_CoMC01</f>
        <v>2323.199276164316</v>
      </c>
      <c r="BL48" s="300">
        <f ca="1">'Profile before CoM'!BL48*f_CoMC01</f>
        <v>2323.199276164316</v>
      </c>
      <c r="BM48" s="300">
        <f ca="1">'Profile before CoM'!BM48*f_CoMC01</f>
        <v>2323.1992761642778</v>
      </c>
      <c r="BN48" s="300">
        <f ca="1">'Profile before CoM'!BN48*f_CoMC01</f>
        <v>2323.199276164316</v>
      </c>
      <c r="BO48" s="300">
        <f ca="1">'Profile before CoM'!BO48*f_CoMC01</f>
        <v>2323.199276164316</v>
      </c>
      <c r="BP48" s="300">
        <f ca="1">'Profile before CoM'!BP48*f_CoMC01</f>
        <v>2323.199276164316</v>
      </c>
      <c r="BQ48" s="300">
        <f ca="1">'Profile before CoM'!BQ48*f_CoMC01</f>
        <v>2323.199276164316</v>
      </c>
      <c r="BR48" s="300">
        <f ca="1">'Profile before CoM'!BR48*f_CoMC01</f>
        <v>2323.199276164316</v>
      </c>
      <c r="BS48" s="300">
        <f ca="1">'Profile before CoM'!BS48*f_CoMC01</f>
        <v>2323.199276164316</v>
      </c>
      <c r="BT48" s="300">
        <f ca="1">'Profile before CoM'!BT48*f_CoMC01</f>
        <v>2369.6632616875536</v>
      </c>
      <c r="BU48" s="300">
        <f ca="1">'Profile before CoM'!BU48*f_CoMC01</f>
        <v>2369.6632616875536</v>
      </c>
      <c r="BV48" s="300">
        <f ca="1">'Profile before CoM'!BV48*f_CoMC01</f>
        <v>2369.6632616875536</v>
      </c>
      <c r="BW48" s="300">
        <f ca="1">'Profile before CoM'!BW48*f_CoMC01</f>
        <v>2369.6632616875536</v>
      </c>
      <c r="BX48" s="300">
        <f ca="1">'Profile before CoM'!BX48*f_CoMC01</f>
        <v>2369.6632616875536</v>
      </c>
      <c r="BY48" s="300">
        <f ca="1">'Profile before CoM'!BY48*f_CoMC01</f>
        <v>2369.6632616875536</v>
      </c>
      <c r="BZ48" s="300">
        <f ca="1">'Profile before CoM'!BZ48*f_CoMC01</f>
        <v>2369.6632616875909</v>
      </c>
      <c r="CA48" s="300">
        <f ca="1">'Profile before CoM'!CA48*f_CoMC01</f>
        <v>2369.6632616875536</v>
      </c>
      <c r="CB48" s="300">
        <f ca="1">'Profile before CoM'!CB48*f_CoMC01</f>
        <v>2369.6632616875536</v>
      </c>
      <c r="CC48" s="300">
        <f ca="1">'Profile before CoM'!CC48*f_CoMC01</f>
        <v>2369.6632616875536</v>
      </c>
      <c r="CD48" s="300">
        <f ca="1">'Profile before CoM'!CD48*f_CoMC01</f>
        <v>2369.6632616875536</v>
      </c>
      <c r="CE48" s="300">
        <f ca="1">'Profile before CoM'!CE48*f_CoMC01</f>
        <v>2369.6632616875536</v>
      </c>
      <c r="CF48" s="300">
        <f ca="1">'Profile before CoM'!CF48*f_CoMC01</f>
        <v>2417.0565269213439</v>
      </c>
      <c r="CG48" s="300">
        <f ca="1">'Profile before CoM'!CG48*f_CoMC01</f>
        <v>2417.0565269213062</v>
      </c>
      <c r="CH48" s="300">
        <f ca="1">'Profile before CoM'!CH48*f_CoMC01</f>
        <v>2417.0565269213439</v>
      </c>
      <c r="CI48" s="300">
        <f ca="1">'Profile before CoM'!CI48*f_CoMC01</f>
        <v>2417.0565269213062</v>
      </c>
      <c r="CJ48" s="300">
        <f ca="1">'Profile before CoM'!CJ48*f_CoMC01</f>
        <v>2417.0565269213439</v>
      </c>
      <c r="CK48" s="300">
        <f ca="1">'Profile before CoM'!CK48*f_CoMC01</f>
        <v>2417.0565269213439</v>
      </c>
      <c r="CL48" s="300">
        <f ca="1">'Profile before CoM'!CL48*f_CoMC01</f>
        <v>2417.0565269213062</v>
      </c>
      <c r="CM48" s="300">
        <f ca="1">'Profile before CoM'!CM48*f_CoMC01</f>
        <v>2417.0565269213439</v>
      </c>
      <c r="CN48" s="300">
        <f ca="1">'Profile before CoM'!CN48*f_CoMC01</f>
        <v>2417.0565269213062</v>
      </c>
      <c r="CO48" s="300">
        <f ca="1">'Profile before CoM'!CO48*f_CoMC01</f>
        <v>2417.0565269213439</v>
      </c>
      <c r="CP48" s="300">
        <f ca="1">'Profile before CoM'!CP48*f_CoMC01</f>
        <v>2417.0565269213062</v>
      </c>
      <c r="CQ48" s="300">
        <f ca="1">'Profile before CoM'!CQ48*f_CoMC01</f>
        <v>2417.0565269213439</v>
      </c>
      <c r="CR48" s="300">
        <f ca="1">'Profile before CoM'!CR48*f_CoMC01</f>
        <v>2465.3976574597423</v>
      </c>
      <c r="CS48" s="300">
        <f ca="1">'Profile before CoM'!CS48*f_CoMC01</f>
        <v>2465.3976574597423</v>
      </c>
      <c r="CT48" s="300">
        <f ca="1">'Profile before CoM'!CT48*f_CoMC01</f>
        <v>0</v>
      </c>
      <c r="CU48" s="300">
        <f ca="1">'Profile before CoM'!CU48*f_CoMC01</f>
        <v>0</v>
      </c>
      <c r="CV48" s="300">
        <f ca="1">'Profile before CoM'!CV48*f_CoMC01</f>
        <v>0</v>
      </c>
      <c r="CW48" s="300">
        <f ca="1">'Profile before CoM'!CW48*f_CoMC01</f>
        <v>0</v>
      </c>
      <c r="CX48" s="300">
        <f ca="1">'Profile before CoM'!CX48*f_CoMC01</f>
        <v>0</v>
      </c>
      <c r="CY48" s="300">
        <f ca="1">'Profile before CoM'!CY48*f_CoMC01</f>
        <v>0</v>
      </c>
      <c r="CZ48" s="300">
        <f ca="1">'Profile before CoM'!CZ48*f_CoMC01</f>
        <v>0</v>
      </c>
      <c r="DA48" s="300">
        <f ca="1">'Profile before CoM'!DA48*f_CoMC01</f>
        <v>0</v>
      </c>
      <c r="DB48" s="300">
        <f ca="1">'Profile before CoM'!DB48*f_CoMC01</f>
        <v>0</v>
      </c>
      <c r="DC48" s="300">
        <f ca="1">'Profile before CoM'!DC48*f_CoMC01</f>
        <v>0</v>
      </c>
      <c r="DD48" s="300">
        <f ca="1">'Profile before CoM'!DD48*f_CoMC01</f>
        <v>0</v>
      </c>
      <c r="DE48" s="300">
        <f ca="1">'Profile before CoM'!DE48*f_CoMC01</f>
        <v>0</v>
      </c>
      <c r="DF48" s="300">
        <f ca="1">'Profile before CoM'!DF48*f_CoMC01</f>
        <v>0</v>
      </c>
      <c r="DG48" s="300">
        <f ca="1">'Profile before CoM'!DG48*f_CoMC01</f>
        <v>0</v>
      </c>
      <c r="DH48" s="300">
        <f ca="1">'Profile before CoM'!DH48*f_CoMC01</f>
        <v>0</v>
      </c>
      <c r="DI48" s="300">
        <f ca="1">'Profile before CoM'!DI48*f_CoMC01</f>
        <v>0</v>
      </c>
      <c r="DJ48" s="300">
        <f ca="1">'Profile before CoM'!DJ48*f_CoMC01</f>
        <v>0</v>
      </c>
      <c r="DK48" s="300">
        <f ca="1">'Profile before CoM'!DK48*f_CoMC01</f>
        <v>0</v>
      </c>
      <c r="DL48" s="300">
        <f ca="1">'Profile before CoM'!DL48*f_CoMC01</f>
        <v>0</v>
      </c>
      <c r="DM48" s="300">
        <f ca="1">'Profile before CoM'!DM48*f_CoMC01</f>
        <v>0</v>
      </c>
      <c r="DN48" s="300">
        <f ca="1">'Profile before CoM'!DN48*f_CoMC01</f>
        <v>0</v>
      </c>
      <c r="DO48" s="300">
        <f ca="1">'Profile before CoM'!DO48*f_CoMC01</f>
        <v>0</v>
      </c>
      <c r="DP48" s="300">
        <f ca="1">'Profile before CoM'!DP48*f_CoMC01</f>
        <v>0</v>
      </c>
      <c r="DQ48" s="300">
        <f ca="1">'Profile before CoM'!DQ48*f_CoMC01</f>
        <v>0</v>
      </c>
      <c r="DR48" s="300">
        <f ca="1">'Profile before CoM'!DR48*f_CoMC01</f>
        <v>0</v>
      </c>
      <c r="DS48" s="300">
        <f ca="1">'Profile before CoM'!DS48*f_CoMC01</f>
        <v>0</v>
      </c>
      <c r="DT48" s="300">
        <f ca="1">'Profile before CoM'!DT48*f_CoMC01</f>
        <v>0</v>
      </c>
      <c r="DU48" s="300">
        <f ca="1">'Profile before CoM'!DU48*f_CoMC01</f>
        <v>0</v>
      </c>
      <c r="DV48" s="300">
        <f ca="1">'Profile before CoM'!DV48*f_CoMC01</f>
        <v>0</v>
      </c>
      <c r="DW48" s="300">
        <f ca="1">'Profile before CoM'!DW48*f_CoMC01</f>
        <v>0</v>
      </c>
      <c r="DX48" s="300">
        <f ca="1">'Profile before CoM'!DX48*f_CoMC01</f>
        <v>0</v>
      </c>
      <c r="DY48" s="300">
        <f ca="1">'Profile before CoM'!DY48*f_CoMC01</f>
        <v>0</v>
      </c>
      <c r="DZ48" s="300">
        <f ca="1">'Profile before CoM'!DZ48*f_CoMC01</f>
        <v>0</v>
      </c>
      <c r="EA48" s="300">
        <f ca="1">'Profile before CoM'!EA48*f_CoMC01</f>
        <v>0</v>
      </c>
      <c r="EB48" s="300">
        <f ca="1">'Profile before CoM'!EB48*f_CoMC01</f>
        <v>0</v>
      </c>
      <c r="EC48" s="300">
        <f ca="1">'Profile before CoM'!EC48*f_CoMC01</f>
        <v>0</v>
      </c>
      <c r="ED48" s="300">
        <f ca="1">'Profile before CoM'!ED48*f_CoMC01</f>
        <v>0</v>
      </c>
      <c r="EE48" s="300">
        <f ca="1">'Profile before CoM'!EE48*f_CoMC01</f>
        <v>0</v>
      </c>
      <c r="EF48" s="300">
        <f ca="1">'Profile before CoM'!EF48*f_CoMC01</f>
        <v>0</v>
      </c>
      <c r="EG48" s="300">
        <f ca="1">'Profile before CoM'!EG48*f_CoMC01</f>
        <v>0</v>
      </c>
      <c r="EH48" s="300">
        <f ca="1">'Profile before CoM'!EH48*f_CoMC01</f>
        <v>0</v>
      </c>
      <c r="EI48" s="300">
        <f ca="1">'Profile before CoM'!EI48*f_CoMC01</f>
        <v>0</v>
      </c>
      <c r="EJ48" s="300">
        <f ca="1">'Profile before CoM'!EJ48*f_CoMC01</f>
        <v>0</v>
      </c>
      <c r="EK48" s="300">
        <f ca="1">'Profile before CoM'!EK48*f_CoMC01</f>
        <v>0</v>
      </c>
      <c r="EL48" s="300">
        <f ca="1">'Profile before CoM'!EL48*f_CoMC01</f>
        <v>0</v>
      </c>
      <c r="EM48" s="300">
        <f ca="1">'Profile before CoM'!EM48*f_CoMC01</f>
        <v>0</v>
      </c>
      <c r="EN48" s="300">
        <f ca="1">'Profile before CoM'!EN48*f_CoMC01</f>
        <v>0</v>
      </c>
      <c r="EO48" s="300">
        <f ca="1">'Profile before CoM'!EO48*f_CoMC01</f>
        <v>0</v>
      </c>
      <c r="EP48" s="300">
        <f ca="1">'Profile before CoM'!EP48*f_CoMC01</f>
        <v>0</v>
      </c>
      <c r="EQ48" s="300">
        <f ca="1">'Profile before CoM'!EQ48*f_CoMC01</f>
        <v>0</v>
      </c>
      <c r="ER48" s="300">
        <f ca="1">'Profile before CoM'!ER48*f_CoMC01</f>
        <v>0</v>
      </c>
      <c r="ES48" s="300">
        <f ca="1">'Profile before CoM'!ES48*f_CoMC01</f>
        <v>0</v>
      </c>
      <c r="ET48" s="300">
        <f ca="1">'Profile before CoM'!ET48*f_CoMC01</f>
        <v>0</v>
      </c>
      <c r="EU48" s="300">
        <f ca="1">'Profile before CoM'!EU48*f_CoMC01</f>
        <v>0</v>
      </c>
      <c r="EV48" s="300">
        <f ca="1">'Profile before CoM'!EV48*f_CoMC01</f>
        <v>0</v>
      </c>
      <c r="EW48" s="300">
        <f ca="1">'Profile before CoM'!EW48*f_CoMC01</f>
        <v>0</v>
      </c>
      <c r="EX48" s="300">
        <f ca="1">'Profile before CoM'!EX48*f_CoMC01</f>
        <v>0</v>
      </c>
      <c r="EY48" s="612"/>
      <c r="EZ48" s="757" t="str">
        <f>'Main Input'!EZ48</f>
        <v>RPI</v>
      </c>
      <c r="FA48" s="757" t="str">
        <f>'Main Input'!FA48</f>
        <v>N/A</v>
      </c>
      <c r="FB48" s="766">
        <f>'Main Input'!FB48</f>
        <v>0</v>
      </c>
      <c r="FC48" s="766" t="str">
        <f>'Main Input'!FC48</f>
        <v>IT Solutions</v>
      </c>
      <c r="FD48" s="766" t="str">
        <f>'Main Input'!FD48</f>
        <v>Managed Services</v>
      </c>
      <c r="FE48" s="757" t="str">
        <f>'Main Input'!FE48</f>
        <v>Opex</v>
      </c>
      <c r="FF48" s="757" t="str">
        <f>'Main Input'!FF48</f>
        <v>ContractAccrual</v>
      </c>
      <c r="FG48" s="757" t="str">
        <f>'Main Input'!FG48</f>
        <v>Expense</v>
      </c>
      <c r="FH48" s="767" t="str">
        <f>'Main Input'!FH48</f>
        <v>A</v>
      </c>
      <c r="FI48" s="768">
        <f>'Main Input'!FI48</f>
        <v>0.22</v>
      </c>
      <c r="FJ48" s="768">
        <f>'Main Input'!FJ48</f>
        <v>0</v>
      </c>
      <c r="FK48" s="612"/>
      <c r="FL48" s="531">
        <f t="shared" si="31"/>
        <v>0</v>
      </c>
      <c r="FM48" s="86"/>
      <c r="FN48" s="612"/>
    </row>
    <row r="49" spans="1:170" ht="12.75" customHeight="1">
      <c r="A49" s="750" t="str">
        <f>'Main Input'!A49</f>
        <v>MTB</v>
      </c>
      <c r="B49" s="762" t="str">
        <f>'Main Input'!B49</f>
        <v>Enterprise Management</v>
      </c>
      <c r="C49" s="762" t="str">
        <f>'Main Input'!C49</f>
        <v>Infrastructure</v>
      </c>
      <c r="D49" s="762" t="str">
        <f>'Main Input'!D49</f>
        <v>TFR</v>
      </c>
      <c r="E49" s="762" t="str">
        <f>'Main Input'!E49</f>
        <v>PRIMECENTER Rack 38 U, 1000 deep SERVICE DESK</v>
      </c>
      <c r="F49" s="753" t="str">
        <f>'Main Input'!F49</f>
        <v>direct</v>
      </c>
      <c r="G49" s="753" t="str">
        <f>'Main Input'!G49</f>
        <v>Person</v>
      </c>
      <c r="H49" s="753">
        <f>'Main Input'!H49</f>
        <v>0</v>
      </c>
      <c r="I49" s="753">
        <f>'Main Input'!I49</f>
        <v>0</v>
      </c>
      <c r="J49" s="753">
        <f>'Main Input'!J49</f>
        <v>0</v>
      </c>
      <c r="K49" s="753" t="str">
        <f>'Main Input'!K49</f>
        <v>FJS</v>
      </c>
      <c r="L49" s="753" t="str">
        <f>'Main Input'!L49</f>
        <v>pHW</v>
      </c>
      <c r="M49" s="753">
        <f>'Main Input'!M49</f>
        <v>0</v>
      </c>
      <c r="N49" s="753">
        <f>'Main Input'!N49</f>
        <v>0</v>
      </c>
      <c r="O49" s="753" t="str">
        <f>'Main Input'!O49</f>
        <v>SPAIN</v>
      </c>
      <c r="P49" s="753">
        <f>'Main Input'!P49</f>
        <v>362250</v>
      </c>
      <c r="Q49" s="753" t="str">
        <f>'Main Input'!Q49</f>
        <v>EUR</v>
      </c>
      <c r="R49" s="753" t="str">
        <f>'Main Input'!R49</f>
        <v>EMEA</v>
      </c>
      <c r="S49" s="753" t="str">
        <f>'Main Input'!S49</f>
        <v>Local</v>
      </c>
      <c r="T49" s="753">
        <f>'Main Input'!T49</f>
        <v>0</v>
      </c>
      <c r="U49" s="753">
        <f>'Main Input'!U49</f>
        <v>0</v>
      </c>
      <c r="V49" s="753" t="str">
        <f>'Main Input'!V49</f>
        <v>ZZZ</v>
      </c>
      <c r="W49" s="753">
        <f>'Main Input'!W49</f>
        <v>0</v>
      </c>
      <c r="X49" s="753">
        <f>'Main Input'!X49</f>
        <v>0</v>
      </c>
      <c r="Y49" s="753">
        <f>'Main Input'!Y49</f>
        <v>0</v>
      </c>
      <c r="Z49" s="753">
        <f>'Main Input'!Z49</f>
        <v>0</v>
      </c>
      <c r="AA49" s="753">
        <f>'Main Input'!AA49</f>
        <v>0</v>
      </c>
      <c r="AB49" s="763">
        <f>'Main Input'!AB49</f>
        <v>0</v>
      </c>
      <c r="AC49" s="763" t="str">
        <f>'Main Input'!AC49</f>
        <v>Servers</v>
      </c>
      <c r="AD49" s="764">
        <f>'Main Input'!AD49</f>
        <v>1</v>
      </c>
      <c r="AE49" s="765">
        <f t="shared" ca="1" si="30"/>
        <v>485133.49109719717</v>
      </c>
      <c r="AF49" s="299">
        <f ca="1">'Profile before CoM'!AF49*f_CoMC01</f>
        <v>0</v>
      </c>
      <c r="AG49" s="300">
        <f ca="1">'Profile before CoM'!AG49*f_CoMC01</f>
        <v>4088.6477892151784</v>
      </c>
      <c r="AH49" s="300">
        <f ca="1">'Profile before CoM'!AH49*f_CoMC01</f>
        <v>5217.7851313979008</v>
      </c>
      <c r="AI49" s="300">
        <f ca="1">'Profile before CoM'!AI49*f_CoMC01</f>
        <v>249942.63343180204</v>
      </c>
      <c r="AJ49" s="300">
        <f ca="1">'Profile before CoM'!AJ49*f_CoMC01</f>
        <v>6733.430218088939</v>
      </c>
      <c r="AK49" s="300">
        <f ca="1">'Profile before CoM'!AK49*f_CoMC01</f>
        <v>14307.318587853921</v>
      </c>
      <c r="AL49" s="300">
        <f ca="1">'Profile before CoM'!AL49*f_CoMC01</f>
        <v>6050.0980658994895</v>
      </c>
      <c r="AM49" s="300">
        <f ca="1">'Profile before CoM'!AM49*f_CoMC01</f>
        <v>6050.0980658994895</v>
      </c>
      <c r="AN49" s="300">
        <f ca="1">'Profile before CoM'!AN49*f_CoMC01</f>
        <v>3257.4521775240514</v>
      </c>
      <c r="AO49" s="300">
        <f ca="1">'Profile before CoM'!AO49*f_CoMC01</f>
        <v>3257.4521775239973</v>
      </c>
      <c r="AP49" s="300">
        <f ca="1">'Profile before CoM'!AP49*f_CoMC01</f>
        <v>3257.4521775239973</v>
      </c>
      <c r="AQ49" s="300">
        <f ca="1">'Profile before CoM'!AQ49*f_CoMC01</f>
        <v>3173.4612367903487</v>
      </c>
      <c r="AR49" s="300">
        <f ca="1">'Profile before CoM'!AR49*f_CoMC01</f>
        <v>3173.4612367902946</v>
      </c>
      <c r="AS49" s="300">
        <f ca="1">'Profile before CoM'!AS49*f_CoMC01</f>
        <v>3173.4612367903487</v>
      </c>
      <c r="AT49" s="300">
        <f ca="1">'Profile before CoM'!AT49*f_CoMC01</f>
        <v>3173.4612367902946</v>
      </c>
      <c r="AU49" s="300">
        <f ca="1">'Profile before CoM'!AU49*f_CoMC01</f>
        <v>3173.4612367902946</v>
      </c>
      <c r="AV49" s="300">
        <f ca="1">'Profile before CoM'!AV49*f_CoMC01</f>
        <v>3236.9304615261217</v>
      </c>
      <c r="AW49" s="300">
        <f ca="1">'Profile before CoM'!AW49*f_CoMC01</f>
        <v>3236.9304615261217</v>
      </c>
      <c r="AX49" s="300">
        <f ca="1">'Profile before CoM'!AX49*f_CoMC01</f>
        <v>3236.930461526068</v>
      </c>
      <c r="AY49" s="300">
        <f ca="1">'Profile before CoM'!AY49*f_CoMC01</f>
        <v>3236.9304615261217</v>
      </c>
      <c r="AZ49" s="300">
        <f ca="1">'Profile before CoM'!AZ49*f_CoMC01</f>
        <v>3236.930461526068</v>
      </c>
      <c r="BA49" s="300">
        <f ca="1">'Profile before CoM'!BA49*f_CoMC01</f>
        <v>3236.9304615261217</v>
      </c>
      <c r="BB49" s="300">
        <f ca="1">'Profile before CoM'!BB49*f_CoMC01</f>
        <v>3236.9304615261217</v>
      </c>
      <c r="BC49" s="300">
        <f ca="1">'Profile before CoM'!BC49*f_CoMC01</f>
        <v>3236.930461526068</v>
      </c>
      <c r="BD49" s="300">
        <f ca="1">'Profile before CoM'!BD49*f_CoMC01</f>
        <v>3236.9304615261749</v>
      </c>
      <c r="BE49" s="300">
        <f ca="1">'Profile before CoM'!BE49*f_CoMC01</f>
        <v>3236.930461526068</v>
      </c>
      <c r="BF49" s="300">
        <f ca="1">'Profile before CoM'!BF49*f_CoMC01</f>
        <v>3236.9304615261217</v>
      </c>
      <c r="BG49" s="300">
        <f ca="1">'Profile before CoM'!BG49*f_CoMC01</f>
        <v>3236.930461526068</v>
      </c>
      <c r="BH49" s="300">
        <f ca="1">'Profile before CoM'!BH49*f_CoMC01</f>
        <v>3301.6690707566777</v>
      </c>
      <c r="BI49" s="300">
        <f ca="1">'Profile before CoM'!BI49*f_CoMC01</f>
        <v>3301.6690707566777</v>
      </c>
      <c r="BJ49" s="300">
        <f ca="1">'Profile before CoM'!BJ49*f_CoMC01</f>
        <v>3301.6690707566777</v>
      </c>
      <c r="BK49" s="300">
        <f ca="1">'Profile before CoM'!BK49*f_CoMC01</f>
        <v>3301.6690707566777</v>
      </c>
      <c r="BL49" s="300">
        <f ca="1">'Profile before CoM'!BL49*f_CoMC01</f>
        <v>3301.6690707566777</v>
      </c>
      <c r="BM49" s="300">
        <f ca="1">'Profile before CoM'!BM49*f_CoMC01</f>
        <v>3301.6690707566236</v>
      </c>
      <c r="BN49" s="300">
        <f ca="1">'Profile before CoM'!BN49*f_CoMC01</f>
        <v>3301.6690707566777</v>
      </c>
      <c r="BO49" s="300">
        <f ca="1">'Profile before CoM'!BO49*f_CoMC01</f>
        <v>3301.6690707566777</v>
      </c>
      <c r="BP49" s="300">
        <f ca="1">'Profile before CoM'!BP49*f_CoMC01</f>
        <v>3301.6690707566777</v>
      </c>
      <c r="BQ49" s="300">
        <f ca="1">'Profile before CoM'!BQ49*f_CoMC01</f>
        <v>3301.6690707566777</v>
      </c>
      <c r="BR49" s="300">
        <f ca="1">'Profile before CoM'!BR49*f_CoMC01</f>
        <v>3301.6690707566777</v>
      </c>
      <c r="BS49" s="300">
        <f ca="1">'Profile before CoM'!BS49*f_CoMC01</f>
        <v>3301.6690707566777</v>
      </c>
      <c r="BT49" s="300">
        <f ca="1">'Profile before CoM'!BT49*f_CoMC01</f>
        <v>3367.7024521717422</v>
      </c>
      <c r="BU49" s="300">
        <f ca="1">'Profile before CoM'!BU49*f_CoMC01</f>
        <v>3367.7024521717422</v>
      </c>
      <c r="BV49" s="300">
        <f ca="1">'Profile before CoM'!BV49*f_CoMC01</f>
        <v>3367.7024521717422</v>
      </c>
      <c r="BW49" s="300">
        <f ca="1">'Profile before CoM'!BW49*f_CoMC01</f>
        <v>3367.7024521717422</v>
      </c>
      <c r="BX49" s="300">
        <f ca="1">'Profile before CoM'!BX49*f_CoMC01</f>
        <v>3367.7024521717422</v>
      </c>
      <c r="BY49" s="300">
        <f ca="1">'Profile before CoM'!BY49*f_CoMC01</f>
        <v>3367.7024521717422</v>
      </c>
      <c r="BZ49" s="300">
        <f ca="1">'Profile before CoM'!BZ49*f_CoMC01</f>
        <v>3367.7024521717958</v>
      </c>
      <c r="CA49" s="300">
        <f ca="1">'Profile before CoM'!CA49*f_CoMC01</f>
        <v>3367.7024521717422</v>
      </c>
      <c r="CB49" s="300">
        <f ca="1">'Profile before CoM'!CB49*f_CoMC01</f>
        <v>3367.7024521717422</v>
      </c>
      <c r="CC49" s="300">
        <f ca="1">'Profile before CoM'!CC49*f_CoMC01</f>
        <v>3367.7024521717422</v>
      </c>
      <c r="CD49" s="300">
        <f ca="1">'Profile before CoM'!CD49*f_CoMC01</f>
        <v>3367.7024521717422</v>
      </c>
      <c r="CE49" s="300">
        <f ca="1">'Profile before CoM'!CE49*f_CoMC01</f>
        <v>3367.7024521717422</v>
      </c>
      <c r="CF49" s="300">
        <f ca="1">'Profile before CoM'!CF49*f_CoMC01</f>
        <v>3435.0565012152329</v>
      </c>
      <c r="CG49" s="300">
        <f ca="1">'Profile before CoM'!CG49*f_CoMC01</f>
        <v>3435.0565012151792</v>
      </c>
      <c r="CH49" s="300">
        <f ca="1">'Profile before CoM'!CH49*f_CoMC01</f>
        <v>3435.0565012152329</v>
      </c>
      <c r="CI49" s="300">
        <f ca="1">'Profile before CoM'!CI49*f_CoMC01</f>
        <v>3435.0565012151792</v>
      </c>
      <c r="CJ49" s="300">
        <f ca="1">'Profile before CoM'!CJ49*f_CoMC01</f>
        <v>3435.0565012152329</v>
      </c>
      <c r="CK49" s="300">
        <f ca="1">'Profile before CoM'!CK49*f_CoMC01</f>
        <v>3435.0565012152329</v>
      </c>
      <c r="CL49" s="300">
        <f ca="1">'Profile before CoM'!CL49*f_CoMC01</f>
        <v>3435.0565012151792</v>
      </c>
      <c r="CM49" s="300">
        <f ca="1">'Profile before CoM'!CM49*f_CoMC01</f>
        <v>3435.0565012152329</v>
      </c>
      <c r="CN49" s="300">
        <f ca="1">'Profile before CoM'!CN49*f_CoMC01</f>
        <v>3435.0565012151792</v>
      </c>
      <c r="CO49" s="300">
        <f ca="1">'Profile before CoM'!CO49*f_CoMC01</f>
        <v>3435.0565012152329</v>
      </c>
      <c r="CP49" s="300">
        <f ca="1">'Profile before CoM'!CP49*f_CoMC01</f>
        <v>3435.0565012151792</v>
      </c>
      <c r="CQ49" s="300">
        <f ca="1">'Profile before CoM'!CQ49*f_CoMC01</f>
        <v>3435.0565012152329</v>
      </c>
      <c r="CR49" s="300">
        <f ca="1">'Profile before CoM'!CR49*f_CoMC01</f>
        <v>3503.7576312394967</v>
      </c>
      <c r="CS49" s="300">
        <f ca="1">'Profile before CoM'!CS49*f_CoMC01</f>
        <v>3503.7576312394967</v>
      </c>
      <c r="CT49" s="300">
        <f ca="1">'Profile before CoM'!CT49*f_CoMC01</f>
        <v>0</v>
      </c>
      <c r="CU49" s="300">
        <f ca="1">'Profile before CoM'!CU49*f_CoMC01</f>
        <v>0</v>
      </c>
      <c r="CV49" s="300">
        <f ca="1">'Profile before CoM'!CV49*f_CoMC01</f>
        <v>0</v>
      </c>
      <c r="CW49" s="300">
        <f ca="1">'Profile before CoM'!CW49*f_CoMC01</f>
        <v>0</v>
      </c>
      <c r="CX49" s="300">
        <f ca="1">'Profile before CoM'!CX49*f_CoMC01</f>
        <v>0</v>
      </c>
      <c r="CY49" s="300">
        <f ca="1">'Profile before CoM'!CY49*f_CoMC01</f>
        <v>0</v>
      </c>
      <c r="CZ49" s="300">
        <f ca="1">'Profile before CoM'!CZ49*f_CoMC01</f>
        <v>0</v>
      </c>
      <c r="DA49" s="300">
        <f ca="1">'Profile before CoM'!DA49*f_CoMC01</f>
        <v>0</v>
      </c>
      <c r="DB49" s="300">
        <f ca="1">'Profile before CoM'!DB49*f_CoMC01</f>
        <v>0</v>
      </c>
      <c r="DC49" s="300">
        <f ca="1">'Profile before CoM'!DC49*f_CoMC01</f>
        <v>0</v>
      </c>
      <c r="DD49" s="300">
        <f ca="1">'Profile before CoM'!DD49*f_CoMC01</f>
        <v>0</v>
      </c>
      <c r="DE49" s="300">
        <f ca="1">'Profile before CoM'!DE49*f_CoMC01</f>
        <v>0</v>
      </c>
      <c r="DF49" s="300">
        <f ca="1">'Profile before CoM'!DF49*f_CoMC01</f>
        <v>0</v>
      </c>
      <c r="DG49" s="300">
        <f ca="1">'Profile before CoM'!DG49*f_CoMC01</f>
        <v>0</v>
      </c>
      <c r="DH49" s="300">
        <f ca="1">'Profile before CoM'!DH49*f_CoMC01</f>
        <v>0</v>
      </c>
      <c r="DI49" s="300">
        <f ca="1">'Profile before CoM'!DI49*f_CoMC01</f>
        <v>0</v>
      </c>
      <c r="DJ49" s="300">
        <f ca="1">'Profile before CoM'!DJ49*f_CoMC01</f>
        <v>0</v>
      </c>
      <c r="DK49" s="300">
        <f ca="1">'Profile before CoM'!DK49*f_CoMC01</f>
        <v>0</v>
      </c>
      <c r="DL49" s="300">
        <f ca="1">'Profile before CoM'!DL49*f_CoMC01</f>
        <v>0</v>
      </c>
      <c r="DM49" s="300">
        <f ca="1">'Profile before CoM'!DM49*f_CoMC01</f>
        <v>0</v>
      </c>
      <c r="DN49" s="300">
        <f ca="1">'Profile before CoM'!DN49*f_CoMC01</f>
        <v>0</v>
      </c>
      <c r="DO49" s="300">
        <f ca="1">'Profile before CoM'!DO49*f_CoMC01</f>
        <v>0</v>
      </c>
      <c r="DP49" s="300">
        <f ca="1">'Profile before CoM'!DP49*f_CoMC01</f>
        <v>0</v>
      </c>
      <c r="DQ49" s="300">
        <f ca="1">'Profile before CoM'!DQ49*f_CoMC01</f>
        <v>0</v>
      </c>
      <c r="DR49" s="300">
        <f ca="1">'Profile before CoM'!DR49*f_CoMC01</f>
        <v>0</v>
      </c>
      <c r="DS49" s="300">
        <f ca="1">'Profile before CoM'!DS49*f_CoMC01</f>
        <v>0</v>
      </c>
      <c r="DT49" s="300">
        <f ca="1">'Profile before CoM'!DT49*f_CoMC01</f>
        <v>0</v>
      </c>
      <c r="DU49" s="300">
        <f ca="1">'Profile before CoM'!DU49*f_CoMC01</f>
        <v>0</v>
      </c>
      <c r="DV49" s="300">
        <f ca="1">'Profile before CoM'!DV49*f_CoMC01</f>
        <v>0</v>
      </c>
      <c r="DW49" s="300">
        <f ca="1">'Profile before CoM'!DW49*f_CoMC01</f>
        <v>0</v>
      </c>
      <c r="DX49" s="300">
        <f ca="1">'Profile before CoM'!DX49*f_CoMC01</f>
        <v>0</v>
      </c>
      <c r="DY49" s="300">
        <f ca="1">'Profile before CoM'!DY49*f_CoMC01</f>
        <v>0</v>
      </c>
      <c r="DZ49" s="300">
        <f ca="1">'Profile before CoM'!DZ49*f_CoMC01</f>
        <v>0</v>
      </c>
      <c r="EA49" s="300">
        <f ca="1">'Profile before CoM'!EA49*f_CoMC01</f>
        <v>0</v>
      </c>
      <c r="EB49" s="300">
        <f ca="1">'Profile before CoM'!EB49*f_CoMC01</f>
        <v>0</v>
      </c>
      <c r="EC49" s="300">
        <f ca="1">'Profile before CoM'!EC49*f_CoMC01</f>
        <v>0</v>
      </c>
      <c r="ED49" s="300">
        <f ca="1">'Profile before CoM'!ED49*f_CoMC01</f>
        <v>0</v>
      </c>
      <c r="EE49" s="300">
        <f ca="1">'Profile before CoM'!EE49*f_CoMC01</f>
        <v>0</v>
      </c>
      <c r="EF49" s="300">
        <f ca="1">'Profile before CoM'!EF49*f_CoMC01</f>
        <v>0</v>
      </c>
      <c r="EG49" s="300">
        <f ca="1">'Profile before CoM'!EG49*f_CoMC01</f>
        <v>0</v>
      </c>
      <c r="EH49" s="300">
        <f ca="1">'Profile before CoM'!EH49*f_CoMC01</f>
        <v>0</v>
      </c>
      <c r="EI49" s="300">
        <f ca="1">'Profile before CoM'!EI49*f_CoMC01</f>
        <v>0</v>
      </c>
      <c r="EJ49" s="300">
        <f ca="1">'Profile before CoM'!EJ49*f_CoMC01</f>
        <v>0</v>
      </c>
      <c r="EK49" s="300">
        <f ca="1">'Profile before CoM'!EK49*f_CoMC01</f>
        <v>0</v>
      </c>
      <c r="EL49" s="300">
        <f ca="1">'Profile before CoM'!EL49*f_CoMC01</f>
        <v>0</v>
      </c>
      <c r="EM49" s="300">
        <f ca="1">'Profile before CoM'!EM49*f_CoMC01</f>
        <v>0</v>
      </c>
      <c r="EN49" s="300">
        <f ca="1">'Profile before CoM'!EN49*f_CoMC01</f>
        <v>0</v>
      </c>
      <c r="EO49" s="300">
        <f ca="1">'Profile before CoM'!EO49*f_CoMC01</f>
        <v>0</v>
      </c>
      <c r="EP49" s="300">
        <f ca="1">'Profile before CoM'!EP49*f_CoMC01</f>
        <v>0</v>
      </c>
      <c r="EQ49" s="300">
        <f ca="1">'Profile before CoM'!EQ49*f_CoMC01</f>
        <v>0</v>
      </c>
      <c r="ER49" s="300">
        <f ca="1">'Profile before CoM'!ER49*f_CoMC01</f>
        <v>0</v>
      </c>
      <c r="ES49" s="300">
        <f ca="1">'Profile before CoM'!ES49*f_CoMC01</f>
        <v>0</v>
      </c>
      <c r="ET49" s="300">
        <f ca="1">'Profile before CoM'!ET49*f_CoMC01</f>
        <v>0</v>
      </c>
      <c r="EU49" s="300">
        <f ca="1">'Profile before CoM'!EU49*f_CoMC01</f>
        <v>0</v>
      </c>
      <c r="EV49" s="300">
        <f ca="1">'Profile before CoM'!EV49*f_CoMC01</f>
        <v>0</v>
      </c>
      <c r="EW49" s="300">
        <f ca="1">'Profile before CoM'!EW49*f_CoMC01</f>
        <v>0</v>
      </c>
      <c r="EX49" s="300">
        <f ca="1">'Profile before CoM'!EX49*f_CoMC01</f>
        <v>0</v>
      </c>
      <c r="EY49" s="612"/>
      <c r="EZ49" s="757" t="str">
        <f>'Main Input'!EZ49</f>
        <v>RPI</v>
      </c>
      <c r="FA49" s="757" t="str">
        <f>'Main Input'!FA49</f>
        <v>N/A</v>
      </c>
      <c r="FB49" s="766">
        <f>'Main Input'!FB49</f>
        <v>0</v>
      </c>
      <c r="FC49" s="766" t="str">
        <f>'Main Input'!FC49</f>
        <v>IT Solutions</v>
      </c>
      <c r="FD49" s="766" t="str">
        <f>'Main Input'!FD49</f>
        <v>Managed Services</v>
      </c>
      <c r="FE49" s="757" t="str">
        <f>'Main Input'!FE49</f>
        <v>Opex</v>
      </c>
      <c r="FF49" s="757" t="str">
        <f>'Main Input'!FF49</f>
        <v>ContractAccrual</v>
      </c>
      <c r="FG49" s="757" t="str">
        <f>'Main Input'!FG49</f>
        <v>Expense</v>
      </c>
      <c r="FH49" s="767" t="str">
        <f>'Main Input'!FH49</f>
        <v>A</v>
      </c>
      <c r="FI49" s="768">
        <f>'Main Input'!FI49</f>
        <v>0.22</v>
      </c>
      <c r="FJ49" s="768">
        <f>'Main Input'!FJ49</f>
        <v>0</v>
      </c>
      <c r="FK49" s="612"/>
      <c r="FL49" s="531">
        <f t="shared" si="31"/>
        <v>0</v>
      </c>
      <c r="FM49" s="86"/>
      <c r="FN49" s="612"/>
    </row>
    <row r="50" spans="1:170" ht="12.75" customHeight="1">
      <c r="A50" s="750" t="str">
        <f>'Main Input'!A50</f>
        <v>MTB</v>
      </c>
      <c r="B50" s="762" t="str">
        <f>'Main Input'!B50</f>
        <v>Enterprise Management</v>
      </c>
      <c r="C50" s="762" t="str">
        <f>'Main Input'!C50</f>
        <v>Software</v>
      </c>
      <c r="D50" s="762" t="str">
        <f>'Main Input'!D50</f>
        <v>TRA</v>
      </c>
      <c r="E50" s="762" t="str">
        <f>'Main Input'!E50</f>
        <v>Addon product</v>
      </c>
      <c r="F50" s="753" t="str">
        <f>'Main Input'!F50</f>
        <v>direct</v>
      </c>
      <c r="G50" s="753" t="str">
        <f>'Main Input'!G50</f>
        <v>Person</v>
      </c>
      <c r="H50" s="753">
        <f>'Main Input'!H50</f>
        <v>0</v>
      </c>
      <c r="I50" s="753">
        <f>'Main Input'!I50</f>
        <v>0</v>
      </c>
      <c r="J50" s="753">
        <f>'Main Input'!J50</f>
        <v>0</v>
      </c>
      <c r="K50" s="753" t="str">
        <f>'Main Input'!K50</f>
        <v>FJS</v>
      </c>
      <c r="L50" s="753" t="str">
        <f>'Main Input'!L50</f>
        <v>pHW</v>
      </c>
      <c r="M50" s="753">
        <f>'Main Input'!M50</f>
        <v>0</v>
      </c>
      <c r="N50" s="753">
        <f>'Main Input'!N50</f>
        <v>0</v>
      </c>
      <c r="O50" s="753" t="str">
        <f>'Main Input'!O50</f>
        <v>SPAIN</v>
      </c>
      <c r="P50" s="753">
        <f>'Main Input'!P50</f>
        <v>60375</v>
      </c>
      <c r="Q50" s="753" t="str">
        <f>'Main Input'!Q50</f>
        <v>EUR</v>
      </c>
      <c r="R50" s="753" t="str">
        <f>'Main Input'!R50</f>
        <v>EMEA</v>
      </c>
      <c r="S50" s="753" t="str">
        <f>'Main Input'!S50</f>
        <v>Local</v>
      </c>
      <c r="T50" s="753">
        <f>'Main Input'!T50</f>
        <v>0</v>
      </c>
      <c r="U50" s="753">
        <f>'Main Input'!U50</f>
        <v>0</v>
      </c>
      <c r="V50" s="753" t="str">
        <f>'Main Input'!V50</f>
        <v>ZZZ</v>
      </c>
      <c r="W50" s="753">
        <f>'Main Input'!W50</f>
        <v>0</v>
      </c>
      <c r="X50" s="753">
        <f>'Main Input'!X50</f>
        <v>0</v>
      </c>
      <c r="Y50" s="753">
        <f>'Main Input'!Y50</f>
        <v>0</v>
      </c>
      <c r="Z50" s="753">
        <f>'Main Input'!Z50</f>
        <v>0</v>
      </c>
      <c r="AA50" s="753">
        <f>'Main Input'!AA50</f>
        <v>0</v>
      </c>
      <c r="AB50" s="763">
        <f>'Main Input'!AB50</f>
        <v>0</v>
      </c>
      <c r="AC50" s="763" t="str">
        <f>'Main Input'!AC50</f>
        <v>Servers</v>
      </c>
      <c r="AD50" s="764">
        <f>'Main Input'!AD50</f>
        <v>1</v>
      </c>
      <c r="AE50" s="765">
        <f t="shared" ca="1" si="30"/>
        <v>80855.581849532755</v>
      </c>
      <c r="AF50" s="299">
        <f ca="1">'Profile before CoM'!AF50*f_CoMC01</f>
        <v>0</v>
      </c>
      <c r="AG50" s="300">
        <f ca="1">'Profile before CoM'!AG50*f_CoMC01</f>
        <v>681.44129820252977</v>
      </c>
      <c r="AH50" s="300">
        <f ca="1">'Profile before CoM'!AH50*f_CoMC01</f>
        <v>869.63085523298366</v>
      </c>
      <c r="AI50" s="300">
        <f ca="1">'Profile before CoM'!AI50*f_CoMC01</f>
        <v>41657.105571967018</v>
      </c>
      <c r="AJ50" s="300">
        <f ca="1">'Profile before CoM'!AJ50*f_CoMC01</f>
        <v>1122.23836968149</v>
      </c>
      <c r="AK50" s="300">
        <f ca="1">'Profile before CoM'!AK50*f_CoMC01</f>
        <v>2384.5530979756536</v>
      </c>
      <c r="AL50" s="300">
        <f ca="1">'Profile before CoM'!AL50*f_CoMC01</f>
        <v>1008.3496776499151</v>
      </c>
      <c r="AM50" s="300">
        <f ca="1">'Profile before CoM'!AM50*f_CoMC01</f>
        <v>1008.3496776499151</v>
      </c>
      <c r="AN50" s="300">
        <f ca="1">'Profile before CoM'!AN50*f_CoMC01</f>
        <v>542.90869625400865</v>
      </c>
      <c r="AO50" s="300">
        <f ca="1">'Profile before CoM'!AO50*f_CoMC01</f>
        <v>542.90869625399966</v>
      </c>
      <c r="AP50" s="300">
        <f ca="1">'Profile before CoM'!AP50*f_CoMC01</f>
        <v>542.90869625399966</v>
      </c>
      <c r="AQ50" s="300">
        <f ca="1">'Profile before CoM'!AQ50*f_CoMC01</f>
        <v>528.91020613172475</v>
      </c>
      <c r="AR50" s="300">
        <f ca="1">'Profile before CoM'!AR50*f_CoMC01</f>
        <v>528.91020613171577</v>
      </c>
      <c r="AS50" s="300">
        <f ca="1">'Profile before CoM'!AS50*f_CoMC01</f>
        <v>528.91020613172475</v>
      </c>
      <c r="AT50" s="300">
        <f ca="1">'Profile before CoM'!AT50*f_CoMC01</f>
        <v>528.91020613171577</v>
      </c>
      <c r="AU50" s="300">
        <f ca="1">'Profile before CoM'!AU50*f_CoMC01</f>
        <v>528.91020613171577</v>
      </c>
      <c r="AV50" s="300">
        <f ca="1">'Profile before CoM'!AV50*f_CoMC01</f>
        <v>539.48841025435365</v>
      </c>
      <c r="AW50" s="300">
        <f ca="1">'Profile before CoM'!AW50*f_CoMC01</f>
        <v>539.48841025435365</v>
      </c>
      <c r="AX50" s="300">
        <f ca="1">'Profile before CoM'!AX50*f_CoMC01</f>
        <v>539.48841025434467</v>
      </c>
      <c r="AY50" s="300">
        <f ca="1">'Profile before CoM'!AY50*f_CoMC01</f>
        <v>539.48841025435365</v>
      </c>
      <c r="AZ50" s="300">
        <f ca="1">'Profile before CoM'!AZ50*f_CoMC01</f>
        <v>539.48841025434467</v>
      </c>
      <c r="BA50" s="300">
        <f ca="1">'Profile before CoM'!BA50*f_CoMC01</f>
        <v>539.48841025435365</v>
      </c>
      <c r="BB50" s="300">
        <f ca="1">'Profile before CoM'!BB50*f_CoMC01</f>
        <v>539.48841025435365</v>
      </c>
      <c r="BC50" s="300">
        <f ca="1">'Profile before CoM'!BC50*f_CoMC01</f>
        <v>539.48841025434467</v>
      </c>
      <c r="BD50" s="300">
        <f ca="1">'Profile before CoM'!BD50*f_CoMC01</f>
        <v>539.48841025436252</v>
      </c>
      <c r="BE50" s="300">
        <f ca="1">'Profile before CoM'!BE50*f_CoMC01</f>
        <v>539.48841025434467</v>
      </c>
      <c r="BF50" s="300">
        <f ca="1">'Profile before CoM'!BF50*f_CoMC01</f>
        <v>539.48841025435365</v>
      </c>
      <c r="BG50" s="300">
        <f ca="1">'Profile before CoM'!BG50*f_CoMC01</f>
        <v>539.48841025434467</v>
      </c>
      <c r="BH50" s="300">
        <f ca="1">'Profile before CoM'!BH50*f_CoMC01</f>
        <v>550.27817845944639</v>
      </c>
      <c r="BI50" s="300">
        <f ca="1">'Profile before CoM'!BI50*f_CoMC01</f>
        <v>550.27817845944639</v>
      </c>
      <c r="BJ50" s="300">
        <f ca="1">'Profile before CoM'!BJ50*f_CoMC01</f>
        <v>550.27817845944639</v>
      </c>
      <c r="BK50" s="300">
        <f ca="1">'Profile before CoM'!BK50*f_CoMC01</f>
        <v>550.27817845944639</v>
      </c>
      <c r="BL50" s="300">
        <f ca="1">'Profile before CoM'!BL50*f_CoMC01</f>
        <v>550.27817845944639</v>
      </c>
      <c r="BM50" s="300">
        <f ca="1">'Profile before CoM'!BM50*f_CoMC01</f>
        <v>550.2781784594373</v>
      </c>
      <c r="BN50" s="300">
        <f ca="1">'Profile before CoM'!BN50*f_CoMC01</f>
        <v>550.27817845944639</v>
      </c>
      <c r="BO50" s="300">
        <f ca="1">'Profile before CoM'!BO50*f_CoMC01</f>
        <v>550.27817845944639</v>
      </c>
      <c r="BP50" s="300">
        <f ca="1">'Profile before CoM'!BP50*f_CoMC01</f>
        <v>550.27817845944639</v>
      </c>
      <c r="BQ50" s="300">
        <f ca="1">'Profile before CoM'!BQ50*f_CoMC01</f>
        <v>550.27817845944639</v>
      </c>
      <c r="BR50" s="300">
        <f ca="1">'Profile before CoM'!BR50*f_CoMC01</f>
        <v>550.27817845944639</v>
      </c>
      <c r="BS50" s="300">
        <f ca="1">'Profile before CoM'!BS50*f_CoMC01</f>
        <v>550.27817845944639</v>
      </c>
      <c r="BT50" s="300">
        <f ca="1">'Profile before CoM'!BT50*f_CoMC01</f>
        <v>561.28374202862381</v>
      </c>
      <c r="BU50" s="300">
        <f ca="1">'Profile before CoM'!BU50*f_CoMC01</f>
        <v>561.28374202862381</v>
      </c>
      <c r="BV50" s="300">
        <f ca="1">'Profile before CoM'!BV50*f_CoMC01</f>
        <v>561.28374202862381</v>
      </c>
      <c r="BW50" s="300">
        <f ca="1">'Profile before CoM'!BW50*f_CoMC01</f>
        <v>561.28374202862381</v>
      </c>
      <c r="BX50" s="300">
        <f ca="1">'Profile before CoM'!BX50*f_CoMC01</f>
        <v>561.28374202862381</v>
      </c>
      <c r="BY50" s="300">
        <f ca="1">'Profile before CoM'!BY50*f_CoMC01</f>
        <v>561.28374202862381</v>
      </c>
      <c r="BZ50" s="300">
        <f ca="1">'Profile before CoM'!BZ50*f_CoMC01</f>
        <v>561.28374202863267</v>
      </c>
      <c r="CA50" s="300">
        <f ca="1">'Profile before CoM'!CA50*f_CoMC01</f>
        <v>561.28374202862381</v>
      </c>
      <c r="CB50" s="300">
        <f ca="1">'Profile before CoM'!CB50*f_CoMC01</f>
        <v>561.28374202862381</v>
      </c>
      <c r="CC50" s="300">
        <f ca="1">'Profile before CoM'!CC50*f_CoMC01</f>
        <v>561.28374202862381</v>
      </c>
      <c r="CD50" s="300">
        <f ca="1">'Profile before CoM'!CD50*f_CoMC01</f>
        <v>561.28374202862381</v>
      </c>
      <c r="CE50" s="300">
        <f ca="1">'Profile before CoM'!CE50*f_CoMC01</f>
        <v>561.28374202862381</v>
      </c>
      <c r="CF50" s="300">
        <f ca="1">'Profile before CoM'!CF50*f_CoMC01</f>
        <v>572.50941686920555</v>
      </c>
      <c r="CG50" s="300">
        <f ca="1">'Profile before CoM'!CG50*f_CoMC01</f>
        <v>572.50941686919657</v>
      </c>
      <c r="CH50" s="300">
        <f ca="1">'Profile before CoM'!CH50*f_CoMC01</f>
        <v>572.50941686920555</v>
      </c>
      <c r="CI50" s="300">
        <f ca="1">'Profile before CoM'!CI50*f_CoMC01</f>
        <v>572.50941686919657</v>
      </c>
      <c r="CJ50" s="300">
        <f ca="1">'Profile before CoM'!CJ50*f_CoMC01</f>
        <v>572.50941686920555</v>
      </c>
      <c r="CK50" s="300">
        <f ca="1">'Profile before CoM'!CK50*f_CoMC01</f>
        <v>572.50941686920555</v>
      </c>
      <c r="CL50" s="300">
        <f ca="1">'Profile before CoM'!CL50*f_CoMC01</f>
        <v>572.50941686919657</v>
      </c>
      <c r="CM50" s="300">
        <f ca="1">'Profile before CoM'!CM50*f_CoMC01</f>
        <v>572.50941686920555</v>
      </c>
      <c r="CN50" s="300">
        <f ca="1">'Profile before CoM'!CN50*f_CoMC01</f>
        <v>572.50941686919657</v>
      </c>
      <c r="CO50" s="300">
        <f ca="1">'Profile before CoM'!CO50*f_CoMC01</f>
        <v>572.50941686920555</v>
      </c>
      <c r="CP50" s="300">
        <f ca="1">'Profile before CoM'!CP50*f_CoMC01</f>
        <v>572.50941686919657</v>
      </c>
      <c r="CQ50" s="300">
        <f ca="1">'Profile before CoM'!CQ50*f_CoMC01</f>
        <v>572.50941686920555</v>
      </c>
      <c r="CR50" s="300">
        <f ca="1">'Profile before CoM'!CR50*f_CoMC01</f>
        <v>583.95960520658286</v>
      </c>
      <c r="CS50" s="300">
        <f ca="1">'Profile before CoM'!CS50*f_CoMC01</f>
        <v>583.95960520658286</v>
      </c>
      <c r="CT50" s="300">
        <f ca="1">'Profile before CoM'!CT50*f_CoMC01</f>
        <v>0</v>
      </c>
      <c r="CU50" s="300">
        <f ca="1">'Profile before CoM'!CU50*f_CoMC01</f>
        <v>0</v>
      </c>
      <c r="CV50" s="300">
        <f ca="1">'Profile before CoM'!CV50*f_CoMC01</f>
        <v>0</v>
      </c>
      <c r="CW50" s="300">
        <f ca="1">'Profile before CoM'!CW50*f_CoMC01</f>
        <v>0</v>
      </c>
      <c r="CX50" s="300">
        <f ca="1">'Profile before CoM'!CX50*f_CoMC01</f>
        <v>0</v>
      </c>
      <c r="CY50" s="300">
        <f ca="1">'Profile before CoM'!CY50*f_CoMC01</f>
        <v>0</v>
      </c>
      <c r="CZ50" s="300">
        <f ca="1">'Profile before CoM'!CZ50*f_CoMC01</f>
        <v>0</v>
      </c>
      <c r="DA50" s="300">
        <f ca="1">'Profile before CoM'!DA50*f_CoMC01</f>
        <v>0</v>
      </c>
      <c r="DB50" s="300">
        <f ca="1">'Profile before CoM'!DB50*f_CoMC01</f>
        <v>0</v>
      </c>
      <c r="DC50" s="300">
        <f ca="1">'Profile before CoM'!DC50*f_CoMC01</f>
        <v>0</v>
      </c>
      <c r="DD50" s="300">
        <f ca="1">'Profile before CoM'!DD50*f_CoMC01</f>
        <v>0</v>
      </c>
      <c r="DE50" s="300">
        <f ca="1">'Profile before CoM'!DE50*f_CoMC01</f>
        <v>0</v>
      </c>
      <c r="DF50" s="300">
        <f ca="1">'Profile before CoM'!DF50*f_CoMC01</f>
        <v>0</v>
      </c>
      <c r="DG50" s="300">
        <f ca="1">'Profile before CoM'!DG50*f_CoMC01</f>
        <v>0</v>
      </c>
      <c r="DH50" s="300">
        <f ca="1">'Profile before CoM'!DH50*f_CoMC01</f>
        <v>0</v>
      </c>
      <c r="DI50" s="300">
        <f ca="1">'Profile before CoM'!DI50*f_CoMC01</f>
        <v>0</v>
      </c>
      <c r="DJ50" s="300">
        <f ca="1">'Profile before CoM'!DJ50*f_CoMC01</f>
        <v>0</v>
      </c>
      <c r="DK50" s="300">
        <f ca="1">'Profile before CoM'!DK50*f_CoMC01</f>
        <v>0</v>
      </c>
      <c r="DL50" s="300">
        <f ca="1">'Profile before CoM'!DL50*f_CoMC01</f>
        <v>0</v>
      </c>
      <c r="DM50" s="300">
        <f ca="1">'Profile before CoM'!DM50*f_CoMC01</f>
        <v>0</v>
      </c>
      <c r="DN50" s="300">
        <f ca="1">'Profile before CoM'!DN50*f_CoMC01</f>
        <v>0</v>
      </c>
      <c r="DO50" s="300">
        <f ca="1">'Profile before CoM'!DO50*f_CoMC01</f>
        <v>0</v>
      </c>
      <c r="DP50" s="300">
        <f ca="1">'Profile before CoM'!DP50*f_CoMC01</f>
        <v>0</v>
      </c>
      <c r="DQ50" s="300">
        <f ca="1">'Profile before CoM'!DQ50*f_CoMC01</f>
        <v>0</v>
      </c>
      <c r="DR50" s="300">
        <f ca="1">'Profile before CoM'!DR50*f_CoMC01</f>
        <v>0</v>
      </c>
      <c r="DS50" s="300">
        <f ca="1">'Profile before CoM'!DS50*f_CoMC01</f>
        <v>0</v>
      </c>
      <c r="DT50" s="300">
        <f ca="1">'Profile before CoM'!DT50*f_CoMC01</f>
        <v>0</v>
      </c>
      <c r="DU50" s="300">
        <f ca="1">'Profile before CoM'!DU50*f_CoMC01</f>
        <v>0</v>
      </c>
      <c r="DV50" s="300">
        <f ca="1">'Profile before CoM'!DV50*f_CoMC01</f>
        <v>0</v>
      </c>
      <c r="DW50" s="300">
        <f ca="1">'Profile before CoM'!DW50*f_CoMC01</f>
        <v>0</v>
      </c>
      <c r="DX50" s="300">
        <f ca="1">'Profile before CoM'!DX50*f_CoMC01</f>
        <v>0</v>
      </c>
      <c r="DY50" s="300">
        <f ca="1">'Profile before CoM'!DY50*f_CoMC01</f>
        <v>0</v>
      </c>
      <c r="DZ50" s="300">
        <f ca="1">'Profile before CoM'!DZ50*f_CoMC01</f>
        <v>0</v>
      </c>
      <c r="EA50" s="300">
        <f ca="1">'Profile before CoM'!EA50*f_CoMC01</f>
        <v>0</v>
      </c>
      <c r="EB50" s="300">
        <f ca="1">'Profile before CoM'!EB50*f_CoMC01</f>
        <v>0</v>
      </c>
      <c r="EC50" s="300">
        <f ca="1">'Profile before CoM'!EC50*f_CoMC01</f>
        <v>0</v>
      </c>
      <c r="ED50" s="300">
        <f ca="1">'Profile before CoM'!ED50*f_CoMC01</f>
        <v>0</v>
      </c>
      <c r="EE50" s="300">
        <f ca="1">'Profile before CoM'!EE50*f_CoMC01</f>
        <v>0</v>
      </c>
      <c r="EF50" s="300">
        <f ca="1">'Profile before CoM'!EF50*f_CoMC01</f>
        <v>0</v>
      </c>
      <c r="EG50" s="300">
        <f ca="1">'Profile before CoM'!EG50*f_CoMC01</f>
        <v>0</v>
      </c>
      <c r="EH50" s="300">
        <f ca="1">'Profile before CoM'!EH50*f_CoMC01</f>
        <v>0</v>
      </c>
      <c r="EI50" s="300">
        <f ca="1">'Profile before CoM'!EI50*f_CoMC01</f>
        <v>0</v>
      </c>
      <c r="EJ50" s="300">
        <f ca="1">'Profile before CoM'!EJ50*f_CoMC01</f>
        <v>0</v>
      </c>
      <c r="EK50" s="300">
        <f ca="1">'Profile before CoM'!EK50*f_CoMC01</f>
        <v>0</v>
      </c>
      <c r="EL50" s="300">
        <f ca="1">'Profile before CoM'!EL50*f_CoMC01</f>
        <v>0</v>
      </c>
      <c r="EM50" s="300">
        <f ca="1">'Profile before CoM'!EM50*f_CoMC01</f>
        <v>0</v>
      </c>
      <c r="EN50" s="300">
        <f ca="1">'Profile before CoM'!EN50*f_CoMC01</f>
        <v>0</v>
      </c>
      <c r="EO50" s="300">
        <f ca="1">'Profile before CoM'!EO50*f_CoMC01</f>
        <v>0</v>
      </c>
      <c r="EP50" s="300">
        <f ca="1">'Profile before CoM'!EP50*f_CoMC01</f>
        <v>0</v>
      </c>
      <c r="EQ50" s="300">
        <f ca="1">'Profile before CoM'!EQ50*f_CoMC01</f>
        <v>0</v>
      </c>
      <c r="ER50" s="300">
        <f ca="1">'Profile before CoM'!ER50*f_CoMC01</f>
        <v>0</v>
      </c>
      <c r="ES50" s="300">
        <f ca="1">'Profile before CoM'!ES50*f_CoMC01</f>
        <v>0</v>
      </c>
      <c r="ET50" s="300">
        <f ca="1">'Profile before CoM'!ET50*f_CoMC01</f>
        <v>0</v>
      </c>
      <c r="EU50" s="300">
        <f ca="1">'Profile before CoM'!EU50*f_CoMC01</f>
        <v>0</v>
      </c>
      <c r="EV50" s="300">
        <f ca="1">'Profile before CoM'!EV50*f_CoMC01</f>
        <v>0</v>
      </c>
      <c r="EW50" s="300">
        <f ca="1">'Profile before CoM'!EW50*f_CoMC01</f>
        <v>0</v>
      </c>
      <c r="EX50" s="300">
        <f ca="1">'Profile before CoM'!EX50*f_CoMC01</f>
        <v>0</v>
      </c>
      <c r="EY50" s="612"/>
      <c r="EZ50" s="757" t="str">
        <f>'Main Input'!EZ50</f>
        <v>RPI</v>
      </c>
      <c r="FA50" s="757" t="str">
        <f>'Main Input'!FA50</f>
        <v>N/A</v>
      </c>
      <c r="FB50" s="766">
        <f>'Main Input'!FB50</f>
        <v>0</v>
      </c>
      <c r="FC50" s="766" t="str">
        <f>'Main Input'!FC50</f>
        <v>IT Solutions</v>
      </c>
      <c r="FD50" s="766" t="str">
        <f>'Main Input'!FD50</f>
        <v>Managed Services</v>
      </c>
      <c r="FE50" s="757" t="str">
        <f>'Main Input'!FE50</f>
        <v>Opex</v>
      </c>
      <c r="FF50" s="757" t="str">
        <f>'Main Input'!FF50</f>
        <v>ContractAccrual</v>
      </c>
      <c r="FG50" s="757" t="str">
        <f>'Main Input'!FG50</f>
        <v>Expense</v>
      </c>
      <c r="FH50" s="767" t="str">
        <f>'Main Input'!FH50</f>
        <v>A</v>
      </c>
      <c r="FI50" s="768">
        <f>'Main Input'!FI50</f>
        <v>0.22</v>
      </c>
      <c r="FJ50" s="768">
        <f>'Main Input'!FJ50</f>
        <v>0</v>
      </c>
      <c r="FK50" s="612"/>
      <c r="FL50" s="531">
        <f t="shared" si="31"/>
        <v>0</v>
      </c>
      <c r="FM50" s="86"/>
      <c r="FN50" s="612"/>
    </row>
    <row r="51" spans="1:170" ht="12.75" customHeight="1">
      <c r="A51" s="750" t="str">
        <f>'Main Input'!A51</f>
        <v>MTB</v>
      </c>
      <c r="B51" s="762" t="str">
        <f>'Main Input'!B51</f>
        <v>Enterprise Management</v>
      </c>
      <c r="C51" s="762" t="str">
        <f>'Main Input'!C51</f>
        <v>Hardware</v>
      </c>
      <c r="D51" s="762" t="str">
        <f>'Main Input'!D51</f>
        <v>TFR</v>
      </c>
      <c r="E51" s="762" t="str">
        <f>'Main Input'!E51</f>
        <v>Server Hardware</v>
      </c>
      <c r="F51" s="753" t="str">
        <f>'Main Input'!F51</f>
        <v>direct</v>
      </c>
      <c r="G51" s="753" t="str">
        <f>'Main Input'!G51</f>
        <v>Server</v>
      </c>
      <c r="H51" s="753">
        <f>'Main Input'!H51</f>
        <v>0</v>
      </c>
      <c r="I51" s="753">
        <f>'Main Input'!I51</f>
        <v>0</v>
      </c>
      <c r="J51" s="753">
        <f>'Main Input'!J51</f>
        <v>0</v>
      </c>
      <c r="K51" s="753" t="str">
        <f>'Main Input'!K51</f>
        <v>FJS</v>
      </c>
      <c r="L51" s="753" t="str">
        <f>'Main Input'!L51</f>
        <v>pHW</v>
      </c>
      <c r="M51" s="753">
        <f>'Main Input'!M51</f>
        <v>0</v>
      </c>
      <c r="N51" s="753">
        <f>'Main Input'!N51</f>
        <v>0</v>
      </c>
      <c r="O51" s="753" t="str">
        <f>'Main Input'!O51</f>
        <v>SPAIN</v>
      </c>
      <c r="P51" s="753">
        <f>'Main Input'!P51</f>
        <v>108267.73200000002</v>
      </c>
      <c r="Q51" s="753" t="str">
        <f>'Main Input'!Q51</f>
        <v>EUR</v>
      </c>
      <c r="R51" s="753" t="str">
        <f>'Main Input'!R51</f>
        <v>EMEA</v>
      </c>
      <c r="S51" s="753" t="str">
        <f>'Main Input'!S51</f>
        <v>Local</v>
      </c>
      <c r="T51" s="753">
        <f>'Main Input'!T51</f>
        <v>0</v>
      </c>
      <c r="U51" s="753">
        <f>'Main Input'!U51</f>
        <v>0</v>
      </c>
      <c r="V51" s="753" t="str">
        <f>'Main Input'!V51</f>
        <v>1_ATP</v>
      </c>
      <c r="W51" s="753">
        <f>'Main Input'!W51</f>
        <v>0</v>
      </c>
      <c r="X51" s="753">
        <f>'Main Input'!X51</f>
        <v>0</v>
      </c>
      <c r="Y51" s="753">
        <f>'Main Input'!Y51</f>
        <v>0</v>
      </c>
      <c r="Z51" s="753">
        <f>'Main Input'!Z51</f>
        <v>0</v>
      </c>
      <c r="AA51" s="753">
        <f>'Main Input'!AA51</f>
        <v>0</v>
      </c>
      <c r="AB51" s="763">
        <f>'Main Input'!AB51</f>
        <v>0</v>
      </c>
      <c r="AC51" s="763" t="str">
        <f>'Main Input'!AC51</f>
        <v>Servers</v>
      </c>
      <c r="AD51" s="764">
        <f>'Main Input'!AD51</f>
        <v>1</v>
      </c>
      <c r="AE51" s="765">
        <f t="shared" ca="1" si="30"/>
        <v>143091.57025288488</v>
      </c>
      <c r="AF51" s="299">
        <f ca="1">'Profile before CoM'!AF51*f_CoMC01</f>
        <v>0</v>
      </c>
      <c r="AG51" s="300">
        <f ca="1">'Profile before CoM'!AG51*f_CoMC01</f>
        <v>0</v>
      </c>
      <c r="AH51" s="300">
        <f ca="1">'Profile before CoM'!AH51*f_CoMC01</f>
        <v>2265.5410109703098</v>
      </c>
      <c r="AI51" s="300">
        <f ca="1">'Profile before CoM'!AI51*f_CoMC01</f>
        <v>2265.5410109703098</v>
      </c>
      <c r="AJ51" s="300">
        <f ca="1">'Profile before CoM'!AJ51*f_CoMC01</f>
        <v>2265.5410109703098</v>
      </c>
      <c r="AK51" s="300">
        <f ca="1">'Profile before CoM'!AK51*f_CoMC01</f>
        <v>2265.5410109703098</v>
      </c>
      <c r="AL51" s="300">
        <f ca="1">'Profile before CoM'!AL51*f_CoMC01</f>
        <v>2265.5410109703098</v>
      </c>
      <c r="AM51" s="300">
        <f ca="1">'Profile before CoM'!AM51*f_CoMC01</f>
        <v>2265.5410109703098</v>
      </c>
      <c r="AN51" s="300">
        <f ca="1">'Profile before CoM'!AN51*f_CoMC01</f>
        <v>2265.5410109703098</v>
      </c>
      <c r="AO51" s="300">
        <f ca="1">'Profile before CoM'!AO51*f_CoMC01</f>
        <v>2265.5410109703098</v>
      </c>
      <c r="AP51" s="300">
        <f ca="1">'Profile before CoM'!AP51*f_CoMC01</f>
        <v>2265.5410109703098</v>
      </c>
      <c r="AQ51" s="300">
        <f ca="1">'Profile before CoM'!AQ51*f_CoMC01</f>
        <v>2265.5410109703098</v>
      </c>
      <c r="AR51" s="300">
        <f ca="1">'Profile before CoM'!AR51*f_CoMC01</f>
        <v>2265.5410109703098</v>
      </c>
      <c r="AS51" s="300">
        <f ca="1">'Profile before CoM'!AS51*f_CoMC01</f>
        <v>2265.5410109703098</v>
      </c>
      <c r="AT51" s="300">
        <f ca="1">'Profile before CoM'!AT51*f_CoMC01</f>
        <v>2265.5410109703098</v>
      </c>
      <c r="AU51" s="300">
        <f ca="1">'Profile before CoM'!AU51*f_CoMC01</f>
        <v>2265.5410109703098</v>
      </c>
      <c r="AV51" s="300">
        <f ca="1">'Profile before CoM'!AV51*f_CoMC01</f>
        <v>2265.5410109703098</v>
      </c>
      <c r="AW51" s="300">
        <f ca="1">'Profile before CoM'!AW51*f_CoMC01</f>
        <v>2265.5410109703098</v>
      </c>
      <c r="AX51" s="300">
        <f ca="1">'Profile before CoM'!AX51*f_CoMC01</f>
        <v>2265.5410109703098</v>
      </c>
      <c r="AY51" s="300">
        <f ca="1">'Profile before CoM'!AY51*f_CoMC01</f>
        <v>2265.5410109703098</v>
      </c>
      <c r="AZ51" s="300">
        <f ca="1">'Profile before CoM'!AZ51*f_CoMC01</f>
        <v>2265.5410109703098</v>
      </c>
      <c r="BA51" s="300">
        <f ca="1">'Profile before CoM'!BA51*f_CoMC01</f>
        <v>2265.5410109703098</v>
      </c>
      <c r="BB51" s="300">
        <f ca="1">'Profile before CoM'!BB51*f_CoMC01</f>
        <v>2265.5410109703098</v>
      </c>
      <c r="BC51" s="300">
        <f ca="1">'Profile before CoM'!BC51*f_CoMC01</f>
        <v>2265.5410109703098</v>
      </c>
      <c r="BD51" s="300">
        <f ca="1">'Profile before CoM'!BD51*f_CoMC01</f>
        <v>2265.5410109703098</v>
      </c>
      <c r="BE51" s="300">
        <f ca="1">'Profile before CoM'!BE51*f_CoMC01</f>
        <v>2265.5410109703098</v>
      </c>
      <c r="BF51" s="300">
        <f ca="1">'Profile before CoM'!BF51*f_CoMC01</f>
        <v>2265.5410109703098</v>
      </c>
      <c r="BG51" s="300">
        <f ca="1">'Profile before CoM'!BG51*f_CoMC01</f>
        <v>2242.8856008606067</v>
      </c>
      <c r="BH51" s="300">
        <f ca="1">'Profile before CoM'!BH51*f_CoMC01</f>
        <v>2242.8856008606067</v>
      </c>
      <c r="BI51" s="300">
        <f ca="1">'Profile before CoM'!BI51*f_CoMC01</f>
        <v>2242.8856008606067</v>
      </c>
      <c r="BJ51" s="300">
        <f ca="1">'Profile before CoM'!BJ51*f_CoMC01</f>
        <v>2242.8856008606067</v>
      </c>
      <c r="BK51" s="300">
        <f ca="1">'Profile before CoM'!BK51*f_CoMC01</f>
        <v>2242.8856008606067</v>
      </c>
      <c r="BL51" s="300">
        <f ca="1">'Profile before CoM'!BL51*f_CoMC01</f>
        <v>2242.8856008606067</v>
      </c>
      <c r="BM51" s="300">
        <f ca="1">'Profile before CoM'!BM51*f_CoMC01</f>
        <v>2242.8856008606067</v>
      </c>
      <c r="BN51" s="300">
        <f ca="1">'Profile before CoM'!BN51*f_CoMC01</f>
        <v>2242.8856008606067</v>
      </c>
      <c r="BO51" s="300">
        <f ca="1">'Profile before CoM'!BO51*f_CoMC01</f>
        <v>2242.8856008606067</v>
      </c>
      <c r="BP51" s="300">
        <f ca="1">'Profile before CoM'!BP51*f_CoMC01</f>
        <v>2242.8856008606067</v>
      </c>
      <c r="BQ51" s="300">
        <f ca="1">'Profile before CoM'!BQ51*f_CoMC01</f>
        <v>2242.8856008606067</v>
      </c>
      <c r="BR51" s="300">
        <f ca="1">'Profile before CoM'!BR51*f_CoMC01</f>
        <v>2242.8856008606067</v>
      </c>
      <c r="BS51" s="300">
        <f ca="1">'Profile before CoM'!BS51*f_CoMC01</f>
        <v>2220.2301907509036</v>
      </c>
      <c r="BT51" s="300">
        <f ca="1">'Profile before CoM'!BT51*f_CoMC01</f>
        <v>2220.2301907509036</v>
      </c>
      <c r="BU51" s="300">
        <f ca="1">'Profile before CoM'!BU51*f_CoMC01</f>
        <v>2220.2301907509036</v>
      </c>
      <c r="BV51" s="300">
        <f ca="1">'Profile before CoM'!BV51*f_CoMC01</f>
        <v>2220.2301907509036</v>
      </c>
      <c r="BW51" s="300">
        <f ca="1">'Profile before CoM'!BW51*f_CoMC01</f>
        <v>2220.2301907509036</v>
      </c>
      <c r="BX51" s="300">
        <f ca="1">'Profile before CoM'!BX51*f_CoMC01</f>
        <v>2220.2301907509036</v>
      </c>
      <c r="BY51" s="300">
        <f ca="1">'Profile before CoM'!BY51*f_CoMC01</f>
        <v>2220.2301907509036</v>
      </c>
      <c r="BZ51" s="300">
        <f ca="1">'Profile before CoM'!BZ51*f_CoMC01</f>
        <v>2220.2301907509036</v>
      </c>
      <c r="CA51" s="300">
        <f ca="1">'Profile before CoM'!CA51*f_CoMC01</f>
        <v>2220.2301907509036</v>
      </c>
      <c r="CB51" s="300">
        <f ca="1">'Profile before CoM'!CB51*f_CoMC01</f>
        <v>2220.2301907509036</v>
      </c>
      <c r="CC51" s="300">
        <f ca="1">'Profile before CoM'!CC51*f_CoMC01</f>
        <v>2220.2301907509036</v>
      </c>
      <c r="CD51" s="300">
        <f ca="1">'Profile before CoM'!CD51*f_CoMC01</f>
        <v>2220.2301907509036</v>
      </c>
      <c r="CE51" s="300">
        <f ca="1">'Profile before CoM'!CE51*f_CoMC01</f>
        <v>2197.5747806412005</v>
      </c>
      <c r="CF51" s="300">
        <f ca="1">'Profile before CoM'!CF51*f_CoMC01</f>
        <v>2197.5747806412005</v>
      </c>
      <c r="CG51" s="300">
        <f ca="1">'Profile before CoM'!CG51*f_CoMC01</f>
        <v>2197.5747806412005</v>
      </c>
      <c r="CH51" s="300">
        <f ca="1">'Profile before CoM'!CH51*f_CoMC01</f>
        <v>2197.5747806412005</v>
      </c>
      <c r="CI51" s="300">
        <f ca="1">'Profile before CoM'!CI51*f_CoMC01</f>
        <v>2197.5747806412005</v>
      </c>
      <c r="CJ51" s="300">
        <f ca="1">'Profile before CoM'!CJ51*f_CoMC01</f>
        <v>2197.5747806412005</v>
      </c>
      <c r="CK51" s="300">
        <f ca="1">'Profile before CoM'!CK51*f_CoMC01</f>
        <v>2197.5747806412005</v>
      </c>
      <c r="CL51" s="300">
        <f ca="1">'Profile before CoM'!CL51*f_CoMC01</f>
        <v>2197.5747806412005</v>
      </c>
      <c r="CM51" s="300">
        <f ca="1">'Profile before CoM'!CM51*f_CoMC01</f>
        <v>2197.5747806412005</v>
      </c>
      <c r="CN51" s="300">
        <f ca="1">'Profile before CoM'!CN51*f_CoMC01</f>
        <v>2197.5747806412005</v>
      </c>
      <c r="CO51" s="300">
        <f ca="1">'Profile before CoM'!CO51*f_CoMC01</f>
        <v>2197.5747806412005</v>
      </c>
      <c r="CP51" s="300">
        <f ca="1">'Profile before CoM'!CP51*f_CoMC01</f>
        <v>2197.5747806412005</v>
      </c>
      <c r="CQ51" s="300">
        <f ca="1">'Profile before CoM'!CQ51*f_CoMC01</f>
        <v>2174.9193705314974</v>
      </c>
      <c r="CR51" s="300">
        <f ca="1">'Profile before CoM'!CR51*f_CoMC01</f>
        <v>2174.9193705314974</v>
      </c>
      <c r="CS51" s="300">
        <f ca="1">'Profile before CoM'!CS51*f_CoMC01</f>
        <v>2174.9193705314974</v>
      </c>
      <c r="CT51" s="300">
        <f ca="1">'Profile before CoM'!CT51*f_CoMC01</f>
        <v>0</v>
      </c>
      <c r="CU51" s="300">
        <f ca="1">'Profile before CoM'!CU51*f_CoMC01</f>
        <v>0</v>
      </c>
      <c r="CV51" s="300">
        <f ca="1">'Profile before CoM'!CV51*f_CoMC01</f>
        <v>0</v>
      </c>
      <c r="CW51" s="300">
        <f ca="1">'Profile before CoM'!CW51*f_CoMC01</f>
        <v>0</v>
      </c>
      <c r="CX51" s="300">
        <f ca="1">'Profile before CoM'!CX51*f_CoMC01</f>
        <v>0</v>
      </c>
      <c r="CY51" s="300">
        <f ca="1">'Profile before CoM'!CY51*f_CoMC01</f>
        <v>0</v>
      </c>
      <c r="CZ51" s="300">
        <f ca="1">'Profile before CoM'!CZ51*f_CoMC01</f>
        <v>0</v>
      </c>
      <c r="DA51" s="300">
        <f ca="1">'Profile before CoM'!DA51*f_CoMC01</f>
        <v>0</v>
      </c>
      <c r="DB51" s="300">
        <f ca="1">'Profile before CoM'!DB51*f_CoMC01</f>
        <v>0</v>
      </c>
      <c r="DC51" s="300">
        <f ca="1">'Profile before CoM'!DC51*f_CoMC01</f>
        <v>0</v>
      </c>
      <c r="DD51" s="300">
        <f ca="1">'Profile before CoM'!DD51*f_CoMC01</f>
        <v>0</v>
      </c>
      <c r="DE51" s="300">
        <f ca="1">'Profile before CoM'!DE51*f_CoMC01</f>
        <v>0</v>
      </c>
      <c r="DF51" s="300">
        <f ca="1">'Profile before CoM'!DF51*f_CoMC01</f>
        <v>0</v>
      </c>
      <c r="DG51" s="300">
        <f ca="1">'Profile before CoM'!DG51*f_CoMC01</f>
        <v>0</v>
      </c>
      <c r="DH51" s="300">
        <f ca="1">'Profile before CoM'!DH51*f_CoMC01</f>
        <v>0</v>
      </c>
      <c r="DI51" s="300">
        <f ca="1">'Profile before CoM'!DI51*f_CoMC01</f>
        <v>0</v>
      </c>
      <c r="DJ51" s="300">
        <f ca="1">'Profile before CoM'!DJ51*f_CoMC01</f>
        <v>0</v>
      </c>
      <c r="DK51" s="300">
        <f ca="1">'Profile before CoM'!DK51*f_CoMC01</f>
        <v>0</v>
      </c>
      <c r="DL51" s="300">
        <f ca="1">'Profile before CoM'!DL51*f_CoMC01</f>
        <v>0</v>
      </c>
      <c r="DM51" s="300">
        <f ca="1">'Profile before CoM'!DM51*f_CoMC01</f>
        <v>0</v>
      </c>
      <c r="DN51" s="300">
        <f ca="1">'Profile before CoM'!DN51*f_CoMC01</f>
        <v>0</v>
      </c>
      <c r="DO51" s="300">
        <f ca="1">'Profile before CoM'!DO51*f_CoMC01</f>
        <v>0</v>
      </c>
      <c r="DP51" s="300">
        <f ca="1">'Profile before CoM'!DP51*f_CoMC01</f>
        <v>0</v>
      </c>
      <c r="DQ51" s="300">
        <f ca="1">'Profile before CoM'!DQ51*f_CoMC01</f>
        <v>0</v>
      </c>
      <c r="DR51" s="300">
        <f ca="1">'Profile before CoM'!DR51*f_CoMC01</f>
        <v>0</v>
      </c>
      <c r="DS51" s="300">
        <f ca="1">'Profile before CoM'!DS51*f_CoMC01</f>
        <v>0</v>
      </c>
      <c r="DT51" s="300">
        <f ca="1">'Profile before CoM'!DT51*f_CoMC01</f>
        <v>0</v>
      </c>
      <c r="DU51" s="300">
        <f ca="1">'Profile before CoM'!DU51*f_CoMC01</f>
        <v>0</v>
      </c>
      <c r="DV51" s="300">
        <f ca="1">'Profile before CoM'!DV51*f_CoMC01</f>
        <v>0</v>
      </c>
      <c r="DW51" s="300">
        <f ca="1">'Profile before CoM'!DW51*f_CoMC01</f>
        <v>0</v>
      </c>
      <c r="DX51" s="300">
        <f ca="1">'Profile before CoM'!DX51*f_CoMC01</f>
        <v>0</v>
      </c>
      <c r="DY51" s="300">
        <f ca="1">'Profile before CoM'!DY51*f_CoMC01</f>
        <v>0</v>
      </c>
      <c r="DZ51" s="300">
        <f ca="1">'Profile before CoM'!DZ51*f_CoMC01</f>
        <v>0</v>
      </c>
      <c r="EA51" s="300">
        <f ca="1">'Profile before CoM'!EA51*f_CoMC01</f>
        <v>0</v>
      </c>
      <c r="EB51" s="300">
        <f ca="1">'Profile before CoM'!EB51*f_CoMC01</f>
        <v>0</v>
      </c>
      <c r="EC51" s="300">
        <f ca="1">'Profile before CoM'!EC51*f_CoMC01</f>
        <v>0</v>
      </c>
      <c r="ED51" s="300">
        <f ca="1">'Profile before CoM'!ED51*f_CoMC01</f>
        <v>0</v>
      </c>
      <c r="EE51" s="300">
        <f ca="1">'Profile before CoM'!EE51*f_CoMC01</f>
        <v>0</v>
      </c>
      <c r="EF51" s="300">
        <f ca="1">'Profile before CoM'!EF51*f_CoMC01</f>
        <v>0</v>
      </c>
      <c r="EG51" s="300">
        <f ca="1">'Profile before CoM'!EG51*f_CoMC01</f>
        <v>0</v>
      </c>
      <c r="EH51" s="300">
        <f ca="1">'Profile before CoM'!EH51*f_CoMC01</f>
        <v>0</v>
      </c>
      <c r="EI51" s="300">
        <f ca="1">'Profile before CoM'!EI51*f_CoMC01</f>
        <v>0</v>
      </c>
      <c r="EJ51" s="300">
        <f ca="1">'Profile before CoM'!EJ51*f_CoMC01</f>
        <v>0</v>
      </c>
      <c r="EK51" s="300">
        <f ca="1">'Profile before CoM'!EK51*f_CoMC01</f>
        <v>0</v>
      </c>
      <c r="EL51" s="300">
        <f ca="1">'Profile before CoM'!EL51*f_CoMC01</f>
        <v>0</v>
      </c>
      <c r="EM51" s="300">
        <f ca="1">'Profile before CoM'!EM51*f_CoMC01</f>
        <v>0</v>
      </c>
      <c r="EN51" s="300">
        <f ca="1">'Profile before CoM'!EN51*f_CoMC01</f>
        <v>0</v>
      </c>
      <c r="EO51" s="300">
        <f ca="1">'Profile before CoM'!EO51*f_CoMC01</f>
        <v>0</v>
      </c>
      <c r="EP51" s="300">
        <f ca="1">'Profile before CoM'!EP51*f_CoMC01</f>
        <v>0</v>
      </c>
      <c r="EQ51" s="300">
        <f ca="1">'Profile before CoM'!EQ51*f_CoMC01</f>
        <v>0</v>
      </c>
      <c r="ER51" s="300">
        <f ca="1">'Profile before CoM'!ER51*f_CoMC01</f>
        <v>0</v>
      </c>
      <c r="ES51" s="300">
        <f ca="1">'Profile before CoM'!ES51*f_CoMC01</f>
        <v>0</v>
      </c>
      <c r="ET51" s="300">
        <f ca="1">'Profile before CoM'!ET51*f_CoMC01</f>
        <v>0</v>
      </c>
      <c r="EU51" s="300">
        <f ca="1">'Profile before CoM'!EU51*f_CoMC01</f>
        <v>0</v>
      </c>
      <c r="EV51" s="300">
        <f ca="1">'Profile before CoM'!EV51*f_CoMC01</f>
        <v>0</v>
      </c>
      <c r="EW51" s="300">
        <f ca="1">'Profile before CoM'!EW51*f_CoMC01</f>
        <v>0</v>
      </c>
      <c r="EX51" s="300">
        <f ca="1">'Profile before CoM'!EX51*f_CoMC01</f>
        <v>0</v>
      </c>
      <c r="EY51" s="612"/>
      <c r="EZ51" s="757" t="str">
        <f>'Main Input'!EZ51</f>
        <v>RPI</v>
      </c>
      <c r="FA51" s="757" t="str">
        <f>'Main Input'!FA51</f>
        <v>N/A</v>
      </c>
      <c r="FB51" s="766" t="str">
        <f>'Main Input'!FB51</f>
        <v>5 years</v>
      </c>
      <c r="FC51" s="766" t="str">
        <f>'Main Input'!FC51</f>
        <v>Hardware (standalone)</v>
      </c>
      <c r="FD51" s="766" t="str">
        <f>'Main Input'!FD51</f>
        <v>Managed Services</v>
      </c>
      <c r="FE51" s="757" t="str">
        <f>'Main Input'!FE51</f>
        <v>Capex</v>
      </c>
      <c r="FF51" s="757" t="str">
        <f>'Main Input'!FF51</f>
        <v>ContractAccrual</v>
      </c>
      <c r="FG51" s="757" t="str">
        <f>'Main Input'!FG51</f>
        <v>ASS-13</v>
      </c>
      <c r="FH51" s="767" t="str">
        <f>'Main Input'!FH51</f>
        <v>A</v>
      </c>
      <c r="FI51" s="768">
        <f>'Main Input'!FI51</f>
        <v>0.22</v>
      </c>
      <c r="FJ51" s="768">
        <f>'Main Input'!FJ51</f>
        <v>0</v>
      </c>
      <c r="FK51" s="612"/>
      <c r="FL51" s="531">
        <f t="shared" si="31"/>
        <v>0</v>
      </c>
      <c r="FM51" s="86"/>
      <c r="FN51" s="612"/>
    </row>
    <row r="52" spans="1:170" ht="12.75" customHeight="1">
      <c r="A52" s="750" t="str">
        <f>'Main Input'!A52</f>
        <v>MTB</v>
      </c>
      <c r="B52" s="762" t="str">
        <f>'Main Input'!B52</f>
        <v>Enterprise Management</v>
      </c>
      <c r="C52" s="762" t="str">
        <f>'Main Input'!C52</f>
        <v>Hardware Maint</v>
      </c>
      <c r="D52" s="762" t="str">
        <f>'Main Input'!D52</f>
        <v>TOBE</v>
      </c>
      <c r="E52" s="762" t="str">
        <f>'Main Input'!E52</f>
        <v>Maintenance of legacy hardware</v>
      </c>
      <c r="F52" s="753" t="str">
        <f>'Main Input'!F52</f>
        <v>Not worth it</v>
      </c>
      <c r="G52" s="753">
        <f>'Main Input'!G52</f>
        <v>0</v>
      </c>
      <c r="H52" s="753">
        <f>'Main Input'!H52</f>
        <v>0</v>
      </c>
      <c r="I52" s="753">
        <f>'Main Input'!I52</f>
        <v>0</v>
      </c>
      <c r="J52" s="753">
        <f>'Main Input'!J52</f>
        <v>0</v>
      </c>
      <c r="K52" s="753" t="str">
        <f>'Main Input'!K52</f>
        <v>FJS</v>
      </c>
      <c r="L52" s="753" t="str">
        <f>'Main Input'!L52</f>
        <v>pSW</v>
      </c>
      <c r="M52" s="753">
        <f>'Main Input'!M52</f>
        <v>0</v>
      </c>
      <c r="N52" s="753">
        <f>'Main Input'!N52</f>
        <v>0</v>
      </c>
      <c r="O52" s="753" t="str">
        <f>'Main Input'!O52</f>
        <v>SPAIN</v>
      </c>
      <c r="P52" s="753">
        <f>'Main Input'!P52</f>
        <v>1232454.6221951961</v>
      </c>
      <c r="Q52" s="753" t="str">
        <f>'Main Input'!Q52</f>
        <v>EUR</v>
      </c>
      <c r="R52" s="753" t="str">
        <f>'Main Input'!R52</f>
        <v>EMEA</v>
      </c>
      <c r="S52" s="753" t="str">
        <f>'Main Input'!S52</f>
        <v>Local</v>
      </c>
      <c r="T52" s="753">
        <f>'Main Input'!T52</f>
        <v>0</v>
      </c>
      <c r="U52" s="753">
        <f>'Main Input'!U52</f>
        <v>0</v>
      </c>
      <c r="V52" s="753" t="str">
        <f>'Main Input'!V52</f>
        <v>1_ATP</v>
      </c>
      <c r="W52" s="753">
        <f>'Main Input'!W52</f>
        <v>0</v>
      </c>
      <c r="X52" s="753">
        <f>'Main Input'!X52</f>
        <v>0</v>
      </c>
      <c r="Y52" s="753">
        <f>'Main Input'!Y52</f>
        <v>0</v>
      </c>
      <c r="Z52" s="753">
        <f>'Main Input'!Z52</f>
        <v>0</v>
      </c>
      <c r="AA52" s="753">
        <f>'Main Input'!AA52</f>
        <v>0</v>
      </c>
      <c r="AB52" s="763">
        <f>'Main Input'!AB52</f>
        <v>0</v>
      </c>
      <c r="AC52" s="763" t="str">
        <f>'Main Input'!AC52</f>
        <v>Licenses</v>
      </c>
      <c r="AD52" s="764">
        <f>'Main Input'!AD52</f>
        <v>0.99999999999999989</v>
      </c>
      <c r="AE52" s="765">
        <f t="shared" ca="1" si="30"/>
        <v>1684260.6348661229</v>
      </c>
      <c r="AF52" s="299">
        <f ca="1">'Profile before CoM'!AF52*f_CoMC01</f>
        <v>0</v>
      </c>
      <c r="AG52" s="300">
        <f ca="1">'Profile before CoM'!AG52*f_CoMC01</f>
        <v>0</v>
      </c>
      <c r="AH52" s="300">
        <f ca="1">'Profile before CoM'!AH52*f_CoMC01</f>
        <v>26666.571166341408</v>
      </c>
      <c r="AI52" s="300">
        <f ca="1">'Profile before CoM'!AI52*f_CoMC01</f>
        <v>26666.571166341408</v>
      </c>
      <c r="AJ52" s="300">
        <f ca="1">'Profile before CoM'!AJ52*f_CoMC01</f>
        <v>26666.571166341408</v>
      </c>
      <c r="AK52" s="300">
        <f ca="1">'Profile before CoM'!AK52*f_CoMC01</f>
        <v>26666.571166341408</v>
      </c>
      <c r="AL52" s="300">
        <f ca="1">'Profile before CoM'!AL52*f_CoMC01</f>
        <v>26666.571166341408</v>
      </c>
      <c r="AM52" s="300">
        <f ca="1">'Profile before CoM'!AM52*f_CoMC01</f>
        <v>26666.571166341408</v>
      </c>
      <c r="AN52" s="300">
        <f ca="1">'Profile before CoM'!AN52*f_CoMC01</f>
        <v>26666.571166341408</v>
      </c>
      <c r="AO52" s="300">
        <f ca="1">'Profile before CoM'!AO52*f_CoMC01</f>
        <v>26666.571166341408</v>
      </c>
      <c r="AP52" s="300">
        <f ca="1">'Profile before CoM'!AP52*f_CoMC01</f>
        <v>26666.571166341408</v>
      </c>
      <c r="AQ52" s="300">
        <f ca="1">'Profile before CoM'!AQ52*f_CoMC01</f>
        <v>26666.571166341408</v>
      </c>
      <c r="AR52" s="300">
        <f ca="1">'Profile before CoM'!AR52*f_CoMC01</f>
        <v>26666.571166341408</v>
      </c>
      <c r="AS52" s="300">
        <f ca="1">'Profile before CoM'!AS52*f_CoMC01</f>
        <v>26666.571166341408</v>
      </c>
      <c r="AT52" s="300">
        <f ca="1">'Profile before CoM'!AT52*f_CoMC01</f>
        <v>26666.571166341408</v>
      </c>
      <c r="AU52" s="300">
        <f ca="1">'Profile before CoM'!AU52*f_CoMC01</f>
        <v>26666.571166341408</v>
      </c>
      <c r="AV52" s="300">
        <f ca="1">'Profile before CoM'!AV52*f_CoMC01</f>
        <v>26666.571166341408</v>
      </c>
      <c r="AW52" s="300">
        <f ca="1">'Profile before CoM'!AW52*f_CoMC01</f>
        <v>26666.571166341408</v>
      </c>
      <c r="AX52" s="300">
        <f ca="1">'Profile before CoM'!AX52*f_CoMC01</f>
        <v>26666.571166341408</v>
      </c>
      <c r="AY52" s="300">
        <f ca="1">'Profile before CoM'!AY52*f_CoMC01</f>
        <v>26666.571166341408</v>
      </c>
      <c r="AZ52" s="300">
        <f ca="1">'Profile before CoM'!AZ52*f_CoMC01</f>
        <v>26666.571166341408</v>
      </c>
      <c r="BA52" s="300">
        <f ca="1">'Profile before CoM'!BA52*f_CoMC01</f>
        <v>26666.571166341408</v>
      </c>
      <c r="BB52" s="300">
        <f ca="1">'Profile before CoM'!BB52*f_CoMC01</f>
        <v>26666.571166341408</v>
      </c>
      <c r="BC52" s="300">
        <f ca="1">'Profile before CoM'!BC52*f_CoMC01</f>
        <v>26666.571166341408</v>
      </c>
      <c r="BD52" s="300">
        <f ca="1">'Profile before CoM'!BD52*f_CoMC01</f>
        <v>26666.571166341408</v>
      </c>
      <c r="BE52" s="300">
        <f ca="1">'Profile before CoM'!BE52*f_CoMC01</f>
        <v>26666.571166341408</v>
      </c>
      <c r="BF52" s="300">
        <f ca="1">'Profile before CoM'!BF52*f_CoMC01</f>
        <v>26666.571166341408</v>
      </c>
      <c r="BG52" s="300">
        <f ca="1">'Profile before CoM'!BG52*f_CoMC01</f>
        <v>26399.905454677992</v>
      </c>
      <c r="BH52" s="300">
        <f ca="1">'Profile before CoM'!BH52*f_CoMC01</f>
        <v>26399.905454677992</v>
      </c>
      <c r="BI52" s="300">
        <f ca="1">'Profile before CoM'!BI52*f_CoMC01</f>
        <v>26399.905454677992</v>
      </c>
      <c r="BJ52" s="300">
        <f ca="1">'Profile before CoM'!BJ52*f_CoMC01</f>
        <v>26399.905454677992</v>
      </c>
      <c r="BK52" s="300">
        <f ca="1">'Profile before CoM'!BK52*f_CoMC01</f>
        <v>26399.905454677992</v>
      </c>
      <c r="BL52" s="300">
        <f ca="1">'Profile before CoM'!BL52*f_CoMC01</f>
        <v>26399.905454677992</v>
      </c>
      <c r="BM52" s="300">
        <f ca="1">'Profile before CoM'!BM52*f_CoMC01</f>
        <v>26399.905454677992</v>
      </c>
      <c r="BN52" s="300">
        <f ca="1">'Profile before CoM'!BN52*f_CoMC01</f>
        <v>26399.905454677992</v>
      </c>
      <c r="BO52" s="300">
        <f ca="1">'Profile before CoM'!BO52*f_CoMC01</f>
        <v>26399.905454677992</v>
      </c>
      <c r="BP52" s="300">
        <f ca="1">'Profile before CoM'!BP52*f_CoMC01</f>
        <v>26399.905454677992</v>
      </c>
      <c r="BQ52" s="300">
        <f ca="1">'Profile before CoM'!BQ52*f_CoMC01</f>
        <v>26399.905454677992</v>
      </c>
      <c r="BR52" s="300">
        <f ca="1">'Profile before CoM'!BR52*f_CoMC01</f>
        <v>26399.905454677992</v>
      </c>
      <c r="BS52" s="300">
        <f ca="1">'Profile before CoM'!BS52*f_CoMC01</f>
        <v>26133.239743014583</v>
      </c>
      <c r="BT52" s="300">
        <f ca="1">'Profile before CoM'!BT52*f_CoMC01</f>
        <v>26133.239743014583</v>
      </c>
      <c r="BU52" s="300">
        <f ca="1">'Profile before CoM'!BU52*f_CoMC01</f>
        <v>26133.239743014583</v>
      </c>
      <c r="BV52" s="300">
        <f ca="1">'Profile before CoM'!BV52*f_CoMC01</f>
        <v>26133.239743014583</v>
      </c>
      <c r="BW52" s="300">
        <f ca="1">'Profile before CoM'!BW52*f_CoMC01</f>
        <v>26133.239743014583</v>
      </c>
      <c r="BX52" s="300">
        <f ca="1">'Profile before CoM'!BX52*f_CoMC01</f>
        <v>26133.239743014583</v>
      </c>
      <c r="BY52" s="300">
        <f ca="1">'Profile before CoM'!BY52*f_CoMC01</f>
        <v>26133.239743014583</v>
      </c>
      <c r="BZ52" s="300">
        <f ca="1">'Profile before CoM'!BZ52*f_CoMC01</f>
        <v>26133.239743014583</v>
      </c>
      <c r="CA52" s="300">
        <f ca="1">'Profile before CoM'!CA52*f_CoMC01</f>
        <v>26133.239743014583</v>
      </c>
      <c r="CB52" s="300">
        <f ca="1">'Profile before CoM'!CB52*f_CoMC01</f>
        <v>26133.239743014583</v>
      </c>
      <c r="CC52" s="300">
        <f ca="1">'Profile before CoM'!CC52*f_CoMC01</f>
        <v>26133.239743014583</v>
      </c>
      <c r="CD52" s="300">
        <f ca="1">'Profile before CoM'!CD52*f_CoMC01</f>
        <v>26133.239743014583</v>
      </c>
      <c r="CE52" s="300">
        <f ca="1">'Profile before CoM'!CE52*f_CoMC01</f>
        <v>25866.574031351167</v>
      </c>
      <c r="CF52" s="300">
        <f ca="1">'Profile before CoM'!CF52*f_CoMC01</f>
        <v>25866.574031351167</v>
      </c>
      <c r="CG52" s="300">
        <f ca="1">'Profile before CoM'!CG52*f_CoMC01</f>
        <v>25866.574031351167</v>
      </c>
      <c r="CH52" s="300">
        <f ca="1">'Profile before CoM'!CH52*f_CoMC01</f>
        <v>25866.574031351167</v>
      </c>
      <c r="CI52" s="300">
        <f ca="1">'Profile before CoM'!CI52*f_CoMC01</f>
        <v>25866.574031351167</v>
      </c>
      <c r="CJ52" s="300">
        <f ca="1">'Profile before CoM'!CJ52*f_CoMC01</f>
        <v>25866.574031351167</v>
      </c>
      <c r="CK52" s="300">
        <f ca="1">'Profile before CoM'!CK52*f_CoMC01</f>
        <v>25866.574031351167</v>
      </c>
      <c r="CL52" s="300">
        <f ca="1">'Profile before CoM'!CL52*f_CoMC01</f>
        <v>25866.574031351167</v>
      </c>
      <c r="CM52" s="300">
        <f ca="1">'Profile before CoM'!CM52*f_CoMC01</f>
        <v>25866.574031351167</v>
      </c>
      <c r="CN52" s="300">
        <f ca="1">'Profile before CoM'!CN52*f_CoMC01</f>
        <v>25866.574031351167</v>
      </c>
      <c r="CO52" s="300">
        <f ca="1">'Profile before CoM'!CO52*f_CoMC01</f>
        <v>25866.574031351167</v>
      </c>
      <c r="CP52" s="300">
        <f ca="1">'Profile before CoM'!CP52*f_CoMC01</f>
        <v>25866.574031351167</v>
      </c>
      <c r="CQ52" s="300">
        <f ca="1">'Profile before CoM'!CQ52*f_CoMC01</f>
        <v>25599.908319687751</v>
      </c>
      <c r="CR52" s="300">
        <f ca="1">'Profile before CoM'!CR52*f_CoMC01</f>
        <v>25599.908319687751</v>
      </c>
      <c r="CS52" s="300">
        <f ca="1">'Profile before CoM'!CS52*f_CoMC01</f>
        <v>25599.908319687751</v>
      </c>
      <c r="CT52" s="300">
        <f ca="1">'Profile before CoM'!CT52*f_CoMC01</f>
        <v>0</v>
      </c>
      <c r="CU52" s="300">
        <f ca="1">'Profile before CoM'!CU52*f_CoMC01</f>
        <v>0</v>
      </c>
      <c r="CV52" s="300">
        <f ca="1">'Profile before CoM'!CV52*f_CoMC01</f>
        <v>0</v>
      </c>
      <c r="CW52" s="300">
        <f ca="1">'Profile before CoM'!CW52*f_CoMC01</f>
        <v>0</v>
      </c>
      <c r="CX52" s="300">
        <f ca="1">'Profile before CoM'!CX52*f_CoMC01</f>
        <v>0</v>
      </c>
      <c r="CY52" s="300">
        <f ca="1">'Profile before CoM'!CY52*f_CoMC01</f>
        <v>0</v>
      </c>
      <c r="CZ52" s="300">
        <f ca="1">'Profile before CoM'!CZ52*f_CoMC01</f>
        <v>0</v>
      </c>
      <c r="DA52" s="300">
        <f ca="1">'Profile before CoM'!DA52*f_CoMC01</f>
        <v>0</v>
      </c>
      <c r="DB52" s="300">
        <f ca="1">'Profile before CoM'!DB52*f_CoMC01</f>
        <v>0</v>
      </c>
      <c r="DC52" s="300">
        <f ca="1">'Profile before CoM'!DC52*f_CoMC01</f>
        <v>0</v>
      </c>
      <c r="DD52" s="300">
        <f ca="1">'Profile before CoM'!DD52*f_CoMC01</f>
        <v>0</v>
      </c>
      <c r="DE52" s="300">
        <f ca="1">'Profile before CoM'!DE52*f_CoMC01</f>
        <v>0</v>
      </c>
      <c r="DF52" s="300">
        <f ca="1">'Profile before CoM'!DF52*f_CoMC01</f>
        <v>0</v>
      </c>
      <c r="DG52" s="300">
        <f ca="1">'Profile before CoM'!DG52*f_CoMC01</f>
        <v>0</v>
      </c>
      <c r="DH52" s="300">
        <f ca="1">'Profile before CoM'!DH52*f_CoMC01</f>
        <v>0</v>
      </c>
      <c r="DI52" s="300">
        <f ca="1">'Profile before CoM'!DI52*f_CoMC01</f>
        <v>0</v>
      </c>
      <c r="DJ52" s="300">
        <f ca="1">'Profile before CoM'!DJ52*f_CoMC01</f>
        <v>0</v>
      </c>
      <c r="DK52" s="300">
        <f ca="1">'Profile before CoM'!DK52*f_CoMC01</f>
        <v>0</v>
      </c>
      <c r="DL52" s="300">
        <f ca="1">'Profile before CoM'!DL52*f_CoMC01</f>
        <v>0</v>
      </c>
      <c r="DM52" s="300">
        <f ca="1">'Profile before CoM'!DM52*f_CoMC01</f>
        <v>0</v>
      </c>
      <c r="DN52" s="300">
        <f ca="1">'Profile before CoM'!DN52*f_CoMC01</f>
        <v>0</v>
      </c>
      <c r="DO52" s="300">
        <f ca="1">'Profile before CoM'!DO52*f_CoMC01</f>
        <v>0</v>
      </c>
      <c r="DP52" s="300">
        <f ca="1">'Profile before CoM'!DP52*f_CoMC01</f>
        <v>0</v>
      </c>
      <c r="DQ52" s="300">
        <f ca="1">'Profile before CoM'!DQ52*f_CoMC01</f>
        <v>0</v>
      </c>
      <c r="DR52" s="300">
        <f ca="1">'Profile before CoM'!DR52*f_CoMC01</f>
        <v>0</v>
      </c>
      <c r="DS52" s="300">
        <f ca="1">'Profile before CoM'!DS52*f_CoMC01</f>
        <v>0</v>
      </c>
      <c r="DT52" s="300">
        <f ca="1">'Profile before CoM'!DT52*f_CoMC01</f>
        <v>0</v>
      </c>
      <c r="DU52" s="300">
        <f ca="1">'Profile before CoM'!DU52*f_CoMC01</f>
        <v>0</v>
      </c>
      <c r="DV52" s="300">
        <f ca="1">'Profile before CoM'!DV52*f_CoMC01</f>
        <v>0</v>
      </c>
      <c r="DW52" s="300">
        <f ca="1">'Profile before CoM'!DW52*f_CoMC01</f>
        <v>0</v>
      </c>
      <c r="DX52" s="300">
        <f ca="1">'Profile before CoM'!DX52*f_CoMC01</f>
        <v>0</v>
      </c>
      <c r="DY52" s="300">
        <f ca="1">'Profile before CoM'!DY52*f_CoMC01</f>
        <v>0</v>
      </c>
      <c r="DZ52" s="300">
        <f ca="1">'Profile before CoM'!DZ52*f_CoMC01</f>
        <v>0</v>
      </c>
      <c r="EA52" s="300">
        <f ca="1">'Profile before CoM'!EA52*f_CoMC01</f>
        <v>0</v>
      </c>
      <c r="EB52" s="300">
        <f ca="1">'Profile before CoM'!EB52*f_CoMC01</f>
        <v>0</v>
      </c>
      <c r="EC52" s="300">
        <f ca="1">'Profile before CoM'!EC52*f_CoMC01</f>
        <v>0</v>
      </c>
      <c r="ED52" s="300">
        <f ca="1">'Profile before CoM'!ED52*f_CoMC01</f>
        <v>0</v>
      </c>
      <c r="EE52" s="300">
        <f ca="1">'Profile before CoM'!EE52*f_CoMC01</f>
        <v>0</v>
      </c>
      <c r="EF52" s="300">
        <f ca="1">'Profile before CoM'!EF52*f_CoMC01</f>
        <v>0</v>
      </c>
      <c r="EG52" s="300">
        <f ca="1">'Profile before CoM'!EG52*f_CoMC01</f>
        <v>0</v>
      </c>
      <c r="EH52" s="300">
        <f ca="1">'Profile before CoM'!EH52*f_CoMC01</f>
        <v>0</v>
      </c>
      <c r="EI52" s="300">
        <f ca="1">'Profile before CoM'!EI52*f_CoMC01</f>
        <v>0</v>
      </c>
      <c r="EJ52" s="300">
        <f ca="1">'Profile before CoM'!EJ52*f_CoMC01</f>
        <v>0</v>
      </c>
      <c r="EK52" s="300">
        <f ca="1">'Profile before CoM'!EK52*f_CoMC01</f>
        <v>0</v>
      </c>
      <c r="EL52" s="300">
        <f ca="1">'Profile before CoM'!EL52*f_CoMC01</f>
        <v>0</v>
      </c>
      <c r="EM52" s="300">
        <f ca="1">'Profile before CoM'!EM52*f_CoMC01</f>
        <v>0</v>
      </c>
      <c r="EN52" s="300">
        <f ca="1">'Profile before CoM'!EN52*f_CoMC01</f>
        <v>0</v>
      </c>
      <c r="EO52" s="300">
        <f ca="1">'Profile before CoM'!EO52*f_CoMC01</f>
        <v>0</v>
      </c>
      <c r="EP52" s="300">
        <f ca="1">'Profile before CoM'!EP52*f_CoMC01</f>
        <v>0</v>
      </c>
      <c r="EQ52" s="300">
        <f ca="1">'Profile before CoM'!EQ52*f_CoMC01</f>
        <v>0</v>
      </c>
      <c r="ER52" s="300">
        <f ca="1">'Profile before CoM'!ER52*f_CoMC01</f>
        <v>0</v>
      </c>
      <c r="ES52" s="300">
        <f ca="1">'Profile before CoM'!ES52*f_CoMC01</f>
        <v>0</v>
      </c>
      <c r="ET52" s="300">
        <f ca="1">'Profile before CoM'!ET52*f_CoMC01</f>
        <v>0</v>
      </c>
      <c r="EU52" s="300">
        <f ca="1">'Profile before CoM'!EU52*f_CoMC01</f>
        <v>0</v>
      </c>
      <c r="EV52" s="300">
        <f ca="1">'Profile before CoM'!EV52*f_CoMC01</f>
        <v>0</v>
      </c>
      <c r="EW52" s="300">
        <f ca="1">'Profile before CoM'!EW52*f_CoMC01</f>
        <v>0</v>
      </c>
      <c r="EX52" s="300">
        <f ca="1">'Profile before CoM'!EX52*f_CoMC01</f>
        <v>0</v>
      </c>
      <c r="EY52" s="612"/>
      <c r="EZ52" s="757" t="str">
        <f>'Main Input'!EZ52</f>
        <v>RPI</v>
      </c>
      <c r="FA52" s="757" t="str">
        <f>'Main Input'!FA52</f>
        <v>N/A</v>
      </c>
      <c r="FB52" s="766">
        <f>'Main Input'!FB52</f>
        <v>0</v>
      </c>
      <c r="FC52" s="766" t="str">
        <f>'Main Input'!FC52</f>
        <v>IT Solutions</v>
      </c>
      <c r="FD52" s="766" t="str">
        <f>'Main Input'!FD52</f>
        <v>Managed Services</v>
      </c>
      <c r="FE52" s="757" t="str">
        <f>'Main Input'!FE52</f>
        <v>Opex</v>
      </c>
      <c r="FF52" s="757" t="str">
        <f>'Main Input'!FF52</f>
        <v>ContractAccrual</v>
      </c>
      <c r="FG52" s="757" t="str">
        <f>'Main Input'!FG52</f>
        <v>Expense</v>
      </c>
      <c r="FH52" s="767" t="str">
        <f>'Main Input'!FH52</f>
        <v>A</v>
      </c>
      <c r="FI52" s="768">
        <f>'Main Input'!FI52</f>
        <v>0.22</v>
      </c>
      <c r="FJ52" s="768">
        <f>'Main Input'!FJ52</f>
        <v>0</v>
      </c>
      <c r="FK52" s="612"/>
      <c r="FL52" s="531">
        <f t="shared" si="31"/>
        <v>0</v>
      </c>
      <c r="FM52" s="86"/>
      <c r="FN52" s="612"/>
    </row>
    <row r="53" spans="1:170" ht="12.75" customHeight="1">
      <c r="A53" s="750" t="str">
        <f>'Main Input'!A53</f>
        <v>MTB</v>
      </c>
      <c r="B53" s="762" t="str">
        <f>'Main Input'!B53</f>
        <v>Datacentre Operations</v>
      </c>
      <c r="C53" s="762" t="str">
        <f>'Main Input'!C53</f>
        <v>Third Party</v>
      </c>
      <c r="D53" s="762" t="str">
        <f>'Main Input'!D53</f>
        <v>TFR</v>
      </c>
      <c r="E53" s="762" t="str">
        <f>'Main Input'!E53</f>
        <v>Configure hardware</v>
      </c>
      <c r="F53" s="753" t="str">
        <f>'Main Input'!F53</f>
        <v>direct</v>
      </c>
      <c r="G53" s="753" t="str">
        <f>'Main Input'!G53</f>
        <v>Person</v>
      </c>
      <c r="H53" s="753">
        <f>'Main Input'!H53</f>
        <v>0</v>
      </c>
      <c r="I53" s="753">
        <f>'Main Input'!I53</f>
        <v>0</v>
      </c>
      <c r="J53" s="753">
        <f>'Main Input'!J53</f>
        <v>0</v>
      </c>
      <c r="K53" s="753" t="str">
        <f>'Main Input'!K53</f>
        <v>FJS</v>
      </c>
      <c r="L53" s="753" t="str">
        <f>'Main Input'!L53</f>
        <v>pHW</v>
      </c>
      <c r="M53" s="753">
        <f>'Main Input'!M53</f>
        <v>0</v>
      </c>
      <c r="N53" s="753">
        <f>'Main Input'!N53</f>
        <v>0</v>
      </c>
      <c r="O53" s="753" t="str">
        <f>'Main Input'!O53</f>
        <v>SPAIN</v>
      </c>
      <c r="P53" s="753">
        <f>'Main Input'!P53</f>
        <v>192480.25</v>
      </c>
      <c r="Q53" s="753" t="str">
        <f>'Main Input'!Q53</f>
        <v>EUR</v>
      </c>
      <c r="R53" s="753" t="str">
        <f>'Main Input'!R53</f>
        <v>EMEA</v>
      </c>
      <c r="S53" s="753" t="str">
        <f>'Main Input'!S53</f>
        <v>Local</v>
      </c>
      <c r="T53" s="753">
        <f>'Main Input'!T53</f>
        <v>0</v>
      </c>
      <c r="U53" s="753">
        <f>'Main Input'!U53</f>
        <v>0</v>
      </c>
      <c r="V53" s="753" t="str">
        <f>'Main Input'!V53</f>
        <v>1_ATP</v>
      </c>
      <c r="W53" s="753">
        <f>'Main Input'!W53</f>
        <v>0</v>
      </c>
      <c r="X53" s="753">
        <f>'Main Input'!X53</f>
        <v>0</v>
      </c>
      <c r="Y53" s="753">
        <f>'Main Input'!Y53</f>
        <v>0</v>
      </c>
      <c r="Z53" s="753">
        <f>'Main Input'!Z53</f>
        <v>0</v>
      </c>
      <c r="AA53" s="753">
        <f>'Main Input'!AA53</f>
        <v>0</v>
      </c>
      <c r="AB53" s="763">
        <f>'Main Input'!AB53</f>
        <v>0</v>
      </c>
      <c r="AC53" s="763" t="str">
        <f>'Main Input'!AC53</f>
        <v>Servers</v>
      </c>
      <c r="AD53" s="764">
        <f>'Main Input'!AD53</f>
        <v>1</v>
      </c>
      <c r="AE53" s="765">
        <f t="shared" ca="1" si="30"/>
        <v>254390.67306931142</v>
      </c>
      <c r="AF53" s="299">
        <f ca="1">'Profile before CoM'!AF53*f_CoMC01</f>
        <v>0</v>
      </c>
      <c r="AG53" s="300">
        <f ca="1">'Profile before CoM'!AG53*f_CoMC01</f>
        <v>0</v>
      </c>
      <c r="AH53" s="300">
        <f ca="1">'Profile before CoM'!AH53*f_CoMC01</f>
        <v>4027.7180663285517</v>
      </c>
      <c r="AI53" s="300">
        <f ca="1">'Profile before CoM'!AI53*f_CoMC01</f>
        <v>4027.7180663285517</v>
      </c>
      <c r="AJ53" s="300">
        <f ca="1">'Profile before CoM'!AJ53*f_CoMC01</f>
        <v>4027.7180663285517</v>
      </c>
      <c r="AK53" s="300">
        <f ca="1">'Profile before CoM'!AK53*f_CoMC01</f>
        <v>4027.7180663285517</v>
      </c>
      <c r="AL53" s="300">
        <f ca="1">'Profile before CoM'!AL53*f_CoMC01</f>
        <v>4027.7180663285517</v>
      </c>
      <c r="AM53" s="300">
        <f ca="1">'Profile before CoM'!AM53*f_CoMC01</f>
        <v>4027.7180663285517</v>
      </c>
      <c r="AN53" s="300">
        <f ca="1">'Profile before CoM'!AN53*f_CoMC01</f>
        <v>4027.7180663285517</v>
      </c>
      <c r="AO53" s="300">
        <f ca="1">'Profile before CoM'!AO53*f_CoMC01</f>
        <v>4027.7180663285517</v>
      </c>
      <c r="AP53" s="300">
        <f ca="1">'Profile before CoM'!AP53*f_CoMC01</f>
        <v>4027.7180663285517</v>
      </c>
      <c r="AQ53" s="300">
        <f ca="1">'Profile before CoM'!AQ53*f_CoMC01</f>
        <v>4027.7180663285517</v>
      </c>
      <c r="AR53" s="300">
        <f ca="1">'Profile before CoM'!AR53*f_CoMC01</f>
        <v>4027.7180663285517</v>
      </c>
      <c r="AS53" s="300">
        <f ca="1">'Profile before CoM'!AS53*f_CoMC01</f>
        <v>4027.7180663285517</v>
      </c>
      <c r="AT53" s="300">
        <f ca="1">'Profile before CoM'!AT53*f_CoMC01</f>
        <v>4027.7180663285517</v>
      </c>
      <c r="AU53" s="300">
        <f ca="1">'Profile before CoM'!AU53*f_CoMC01</f>
        <v>4027.7180663285517</v>
      </c>
      <c r="AV53" s="300">
        <f ca="1">'Profile before CoM'!AV53*f_CoMC01</f>
        <v>4027.7180663285517</v>
      </c>
      <c r="AW53" s="300">
        <f ca="1">'Profile before CoM'!AW53*f_CoMC01</f>
        <v>4027.7180663285517</v>
      </c>
      <c r="AX53" s="300">
        <f ca="1">'Profile before CoM'!AX53*f_CoMC01</f>
        <v>4027.7180663285517</v>
      </c>
      <c r="AY53" s="300">
        <f ca="1">'Profile before CoM'!AY53*f_CoMC01</f>
        <v>4027.7180663285517</v>
      </c>
      <c r="AZ53" s="300">
        <f ca="1">'Profile before CoM'!AZ53*f_CoMC01</f>
        <v>4027.7180663285517</v>
      </c>
      <c r="BA53" s="300">
        <f ca="1">'Profile before CoM'!BA53*f_CoMC01</f>
        <v>4027.7180663285517</v>
      </c>
      <c r="BB53" s="300">
        <f ca="1">'Profile before CoM'!BB53*f_CoMC01</f>
        <v>4027.7180663285517</v>
      </c>
      <c r="BC53" s="300">
        <f ca="1">'Profile before CoM'!BC53*f_CoMC01</f>
        <v>4027.7180663285517</v>
      </c>
      <c r="BD53" s="300">
        <f ca="1">'Profile before CoM'!BD53*f_CoMC01</f>
        <v>4027.7180663285517</v>
      </c>
      <c r="BE53" s="300">
        <f ca="1">'Profile before CoM'!BE53*f_CoMC01</f>
        <v>4027.7180663285517</v>
      </c>
      <c r="BF53" s="300">
        <f ca="1">'Profile before CoM'!BF53*f_CoMC01</f>
        <v>4027.7180663285517</v>
      </c>
      <c r="BG53" s="300">
        <f ca="1">'Profile before CoM'!BG53*f_CoMC01</f>
        <v>3987.4408856652663</v>
      </c>
      <c r="BH53" s="300">
        <f ca="1">'Profile before CoM'!BH53*f_CoMC01</f>
        <v>3987.4408856652663</v>
      </c>
      <c r="BI53" s="300">
        <f ca="1">'Profile before CoM'!BI53*f_CoMC01</f>
        <v>3987.4408856652663</v>
      </c>
      <c r="BJ53" s="300">
        <f ca="1">'Profile before CoM'!BJ53*f_CoMC01</f>
        <v>3987.4408856652663</v>
      </c>
      <c r="BK53" s="300">
        <f ca="1">'Profile before CoM'!BK53*f_CoMC01</f>
        <v>3987.4408856652663</v>
      </c>
      <c r="BL53" s="300">
        <f ca="1">'Profile before CoM'!BL53*f_CoMC01</f>
        <v>3987.4408856652663</v>
      </c>
      <c r="BM53" s="300">
        <f ca="1">'Profile before CoM'!BM53*f_CoMC01</f>
        <v>3987.4408856652663</v>
      </c>
      <c r="BN53" s="300">
        <f ca="1">'Profile before CoM'!BN53*f_CoMC01</f>
        <v>3987.4408856652663</v>
      </c>
      <c r="BO53" s="300">
        <f ca="1">'Profile before CoM'!BO53*f_CoMC01</f>
        <v>3987.4408856652663</v>
      </c>
      <c r="BP53" s="300">
        <f ca="1">'Profile before CoM'!BP53*f_CoMC01</f>
        <v>3987.4408856652663</v>
      </c>
      <c r="BQ53" s="300">
        <f ca="1">'Profile before CoM'!BQ53*f_CoMC01</f>
        <v>3987.4408856652663</v>
      </c>
      <c r="BR53" s="300">
        <f ca="1">'Profile before CoM'!BR53*f_CoMC01</f>
        <v>3987.4408856652663</v>
      </c>
      <c r="BS53" s="300">
        <f ca="1">'Profile before CoM'!BS53*f_CoMC01</f>
        <v>3947.1637050019804</v>
      </c>
      <c r="BT53" s="300">
        <f ca="1">'Profile before CoM'!BT53*f_CoMC01</f>
        <v>3947.1637050019804</v>
      </c>
      <c r="BU53" s="300">
        <f ca="1">'Profile before CoM'!BU53*f_CoMC01</f>
        <v>3947.1637050019804</v>
      </c>
      <c r="BV53" s="300">
        <f ca="1">'Profile before CoM'!BV53*f_CoMC01</f>
        <v>3947.1637050019804</v>
      </c>
      <c r="BW53" s="300">
        <f ca="1">'Profile before CoM'!BW53*f_CoMC01</f>
        <v>3947.1637050019804</v>
      </c>
      <c r="BX53" s="300">
        <f ca="1">'Profile before CoM'!BX53*f_CoMC01</f>
        <v>3947.1637050019804</v>
      </c>
      <c r="BY53" s="300">
        <f ca="1">'Profile before CoM'!BY53*f_CoMC01</f>
        <v>3947.1637050019804</v>
      </c>
      <c r="BZ53" s="300">
        <f ca="1">'Profile before CoM'!BZ53*f_CoMC01</f>
        <v>3947.1637050019804</v>
      </c>
      <c r="CA53" s="300">
        <f ca="1">'Profile before CoM'!CA53*f_CoMC01</f>
        <v>3947.1637050019804</v>
      </c>
      <c r="CB53" s="300">
        <f ca="1">'Profile before CoM'!CB53*f_CoMC01</f>
        <v>3947.1637050019804</v>
      </c>
      <c r="CC53" s="300">
        <f ca="1">'Profile before CoM'!CC53*f_CoMC01</f>
        <v>3947.1637050019804</v>
      </c>
      <c r="CD53" s="300">
        <f ca="1">'Profile before CoM'!CD53*f_CoMC01</f>
        <v>3947.1637050019804</v>
      </c>
      <c r="CE53" s="300">
        <f ca="1">'Profile before CoM'!CE53*f_CoMC01</f>
        <v>3906.8865243386954</v>
      </c>
      <c r="CF53" s="300">
        <f ca="1">'Profile before CoM'!CF53*f_CoMC01</f>
        <v>3906.8865243386954</v>
      </c>
      <c r="CG53" s="300">
        <f ca="1">'Profile before CoM'!CG53*f_CoMC01</f>
        <v>3906.8865243386954</v>
      </c>
      <c r="CH53" s="300">
        <f ca="1">'Profile before CoM'!CH53*f_CoMC01</f>
        <v>3906.8865243386954</v>
      </c>
      <c r="CI53" s="300">
        <f ca="1">'Profile before CoM'!CI53*f_CoMC01</f>
        <v>3906.8865243386954</v>
      </c>
      <c r="CJ53" s="300">
        <f ca="1">'Profile before CoM'!CJ53*f_CoMC01</f>
        <v>3906.8865243386954</v>
      </c>
      <c r="CK53" s="300">
        <f ca="1">'Profile before CoM'!CK53*f_CoMC01</f>
        <v>3906.8865243386954</v>
      </c>
      <c r="CL53" s="300">
        <f ca="1">'Profile before CoM'!CL53*f_CoMC01</f>
        <v>3906.8865243386954</v>
      </c>
      <c r="CM53" s="300">
        <f ca="1">'Profile before CoM'!CM53*f_CoMC01</f>
        <v>3906.8865243386954</v>
      </c>
      <c r="CN53" s="300">
        <f ca="1">'Profile before CoM'!CN53*f_CoMC01</f>
        <v>3906.8865243386954</v>
      </c>
      <c r="CO53" s="300">
        <f ca="1">'Profile before CoM'!CO53*f_CoMC01</f>
        <v>3906.8865243386954</v>
      </c>
      <c r="CP53" s="300">
        <f ca="1">'Profile before CoM'!CP53*f_CoMC01</f>
        <v>3906.8865243386954</v>
      </c>
      <c r="CQ53" s="300">
        <f ca="1">'Profile before CoM'!CQ53*f_CoMC01</f>
        <v>3866.6093436754095</v>
      </c>
      <c r="CR53" s="300">
        <f ca="1">'Profile before CoM'!CR53*f_CoMC01</f>
        <v>3866.6093436754095</v>
      </c>
      <c r="CS53" s="300">
        <f ca="1">'Profile before CoM'!CS53*f_CoMC01</f>
        <v>3866.6093436754095</v>
      </c>
      <c r="CT53" s="300">
        <f ca="1">'Profile before CoM'!CT53*f_CoMC01</f>
        <v>0</v>
      </c>
      <c r="CU53" s="300">
        <f ca="1">'Profile before CoM'!CU53*f_CoMC01</f>
        <v>0</v>
      </c>
      <c r="CV53" s="300">
        <f ca="1">'Profile before CoM'!CV53*f_CoMC01</f>
        <v>0</v>
      </c>
      <c r="CW53" s="300">
        <f ca="1">'Profile before CoM'!CW53*f_CoMC01</f>
        <v>0</v>
      </c>
      <c r="CX53" s="300">
        <f ca="1">'Profile before CoM'!CX53*f_CoMC01</f>
        <v>0</v>
      </c>
      <c r="CY53" s="300">
        <f ca="1">'Profile before CoM'!CY53*f_CoMC01</f>
        <v>0</v>
      </c>
      <c r="CZ53" s="300">
        <f ca="1">'Profile before CoM'!CZ53*f_CoMC01</f>
        <v>0</v>
      </c>
      <c r="DA53" s="300">
        <f ca="1">'Profile before CoM'!DA53*f_CoMC01</f>
        <v>0</v>
      </c>
      <c r="DB53" s="300">
        <f ca="1">'Profile before CoM'!DB53*f_CoMC01</f>
        <v>0</v>
      </c>
      <c r="DC53" s="300">
        <f ca="1">'Profile before CoM'!DC53*f_CoMC01</f>
        <v>0</v>
      </c>
      <c r="DD53" s="300">
        <f ca="1">'Profile before CoM'!DD53*f_CoMC01</f>
        <v>0</v>
      </c>
      <c r="DE53" s="300">
        <f ca="1">'Profile before CoM'!DE53*f_CoMC01</f>
        <v>0</v>
      </c>
      <c r="DF53" s="300">
        <f ca="1">'Profile before CoM'!DF53*f_CoMC01</f>
        <v>0</v>
      </c>
      <c r="DG53" s="300">
        <f ca="1">'Profile before CoM'!DG53*f_CoMC01</f>
        <v>0</v>
      </c>
      <c r="DH53" s="300">
        <f ca="1">'Profile before CoM'!DH53*f_CoMC01</f>
        <v>0</v>
      </c>
      <c r="DI53" s="300">
        <f ca="1">'Profile before CoM'!DI53*f_CoMC01</f>
        <v>0</v>
      </c>
      <c r="DJ53" s="300">
        <f ca="1">'Profile before CoM'!DJ53*f_CoMC01</f>
        <v>0</v>
      </c>
      <c r="DK53" s="300">
        <f ca="1">'Profile before CoM'!DK53*f_CoMC01</f>
        <v>0</v>
      </c>
      <c r="DL53" s="300">
        <f ca="1">'Profile before CoM'!DL53*f_CoMC01</f>
        <v>0</v>
      </c>
      <c r="DM53" s="300">
        <f ca="1">'Profile before CoM'!DM53*f_CoMC01</f>
        <v>0</v>
      </c>
      <c r="DN53" s="300">
        <f ca="1">'Profile before CoM'!DN53*f_CoMC01</f>
        <v>0</v>
      </c>
      <c r="DO53" s="300">
        <f ca="1">'Profile before CoM'!DO53*f_CoMC01</f>
        <v>0</v>
      </c>
      <c r="DP53" s="300">
        <f ca="1">'Profile before CoM'!DP53*f_CoMC01</f>
        <v>0</v>
      </c>
      <c r="DQ53" s="300">
        <f ca="1">'Profile before CoM'!DQ53*f_CoMC01</f>
        <v>0</v>
      </c>
      <c r="DR53" s="300">
        <f ca="1">'Profile before CoM'!DR53*f_CoMC01</f>
        <v>0</v>
      </c>
      <c r="DS53" s="300">
        <f ca="1">'Profile before CoM'!DS53*f_CoMC01</f>
        <v>0</v>
      </c>
      <c r="DT53" s="300">
        <f ca="1">'Profile before CoM'!DT53*f_CoMC01</f>
        <v>0</v>
      </c>
      <c r="DU53" s="300">
        <f ca="1">'Profile before CoM'!DU53*f_CoMC01</f>
        <v>0</v>
      </c>
      <c r="DV53" s="300">
        <f ca="1">'Profile before CoM'!DV53*f_CoMC01</f>
        <v>0</v>
      </c>
      <c r="DW53" s="300">
        <f ca="1">'Profile before CoM'!DW53*f_CoMC01</f>
        <v>0</v>
      </c>
      <c r="DX53" s="300">
        <f ca="1">'Profile before CoM'!DX53*f_CoMC01</f>
        <v>0</v>
      </c>
      <c r="DY53" s="300">
        <f ca="1">'Profile before CoM'!DY53*f_CoMC01</f>
        <v>0</v>
      </c>
      <c r="DZ53" s="300">
        <f ca="1">'Profile before CoM'!DZ53*f_CoMC01</f>
        <v>0</v>
      </c>
      <c r="EA53" s="300">
        <f ca="1">'Profile before CoM'!EA53*f_CoMC01</f>
        <v>0</v>
      </c>
      <c r="EB53" s="300">
        <f ca="1">'Profile before CoM'!EB53*f_CoMC01</f>
        <v>0</v>
      </c>
      <c r="EC53" s="300">
        <f ca="1">'Profile before CoM'!EC53*f_CoMC01</f>
        <v>0</v>
      </c>
      <c r="ED53" s="300">
        <f ca="1">'Profile before CoM'!ED53*f_CoMC01</f>
        <v>0</v>
      </c>
      <c r="EE53" s="300">
        <f ca="1">'Profile before CoM'!EE53*f_CoMC01</f>
        <v>0</v>
      </c>
      <c r="EF53" s="300">
        <f ca="1">'Profile before CoM'!EF53*f_CoMC01</f>
        <v>0</v>
      </c>
      <c r="EG53" s="300">
        <f ca="1">'Profile before CoM'!EG53*f_CoMC01</f>
        <v>0</v>
      </c>
      <c r="EH53" s="300">
        <f ca="1">'Profile before CoM'!EH53*f_CoMC01</f>
        <v>0</v>
      </c>
      <c r="EI53" s="300">
        <f ca="1">'Profile before CoM'!EI53*f_CoMC01</f>
        <v>0</v>
      </c>
      <c r="EJ53" s="300">
        <f ca="1">'Profile before CoM'!EJ53*f_CoMC01</f>
        <v>0</v>
      </c>
      <c r="EK53" s="300">
        <f ca="1">'Profile before CoM'!EK53*f_CoMC01</f>
        <v>0</v>
      </c>
      <c r="EL53" s="300">
        <f ca="1">'Profile before CoM'!EL53*f_CoMC01</f>
        <v>0</v>
      </c>
      <c r="EM53" s="300">
        <f ca="1">'Profile before CoM'!EM53*f_CoMC01</f>
        <v>0</v>
      </c>
      <c r="EN53" s="300">
        <f ca="1">'Profile before CoM'!EN53*f_CoMC01</f>
        <v>0</v>
      </c>
      <c r="EO53" s="300">
        <f ca="1">'Profile before CoM'!EO53*f_CoMC01</f>
        <v>0</v>
      </c>
      <c r="EP53" s="300">
        <f ca="1">'Profile before CoM'!EP53*f_CoMC01</f>
        <v>0</v>
      </c>
      <c r="EQ53" s="300">
        <f ca="1">'Profile before CoM'!EQ53*f_CoMC01</f>
        <v>0</v>
      </c>
      <c r="ER53" s="300">
        <f ca="1">'Profile before CoM'!ER53*f_CoMC01</f>
        <v>0</v>
      </c>
      <c r="ES53" s="300">
        <f ca="1">'Profile before CoM'!ES53*f_CoMC01</f>
        <v>0</v>
      </c>
      <c r="ET53" s="300">
        <f ca="1">'Profile before CoM'!ET53*f_CoMC01</f>
        <v>0</v>
      </c>
      <c r="EU53" s="300">
        <f ca="1">'Profile before CoM'!EU53*f_CoMC01</f>
        <v>0</v>
      </c>
      <c r="EV53" s="300">
        <f ca="1">'Profile before CoM'!EV53*f_CoMC01</f>
        <v>0</v>
      </c>
      <c r="EW53" s="300">
        <f ca="1">'Profile before CoM'!EW53*f_CoMC01</f>
        <v>0</v>
      </c>
      <c r="EX53" s="300">
        <f ca="1">'Profile before CoM'!EX53*f_CoMC01</f>
        <v>0</v>
      </c>
      <c r="EY53" s="612"/>
      <c r="EZ53" s="757" t="str">
        <f>'Main Input'!EZ53</f>
        <v>RPI</v>
      </c>
      <c r="FA53" s="757" t="str">
        <f>'Main Input'!FA53</f>
        <v>N/A</v>
      </c>
      <c r="FB53" s="766">
        <f>'Main Input'!FB53</f>
        <v>0</v>
      </c>
      <c r="FC53" s="766" t="str">
        <f>'Main Input'!FC53</f>
        <v>IT Solutions</v>
      </c>
      <c r="FD53" s="766" t="str">
        <f>'Main Input'!FD53</f>
        <v>Managed Services</v>
      </c>
      <c r="FE53" s="757" t="str">
        <f>'Main Input'!FE53</f>
        <v>Opex</v>
      </c>
      <c r="FF53" s="757" t="str">
        <f>'Main Input'!FF53</f>
        <v>ContractAccrual</v>
      </c>
      <c r="FG53" s="757" t="str">
        <f>'Main Input'!FG53</f>
        <v>Expense</v>
      </c>
      <c r="FH53" s="767" t="str">
        <f>'Main Input'!FH53</f>
        <v>A</v>
      </c>
      <c r="FI53" s="768">
        <f>'Main Input'!FI53</f>
        <v>0.22</v>
      </c>
      <c r="FJ53" s="768">
        <f>'Main Input'!FJ53</f>
        <v>0</v>
      </c>
      <c r="FK53" s="612"/>
      <c r="FL53" s="531">
        <f t="shared" si="31"/>
        <v>0</v>
      </c>
      <c r="FM53" s="86"/>
      <c r="FN53" s="612"/>
    </row>
    <row r="54" spans="1:170" ht="12.75" customHeight="1">
      <c r="A54" s="750" t="str">
        <f>'Main Input'!A54</f>
        <v>MTB</v>
      </c>
      <c r="B54" s="762" t="str">
        <f>'Main Input'!B54</f>
        <v>Datacentre Operations</v>
      </c>
      <c r="C54" s="762" t="str">
        <f>'Main Input'!C54</f>
        <v>Software</v>
      </c>
      <c r="D54" s="762" t="str">
        <f>'Main Input'!D54</f>
        <v>TFR</v>
      </c>
      <c r="E54" s="762" t="str">
        <f>'Main Input'!E54</f>
        <v>Necessary software purchase</v>
      </c>
      <c r="F54" s="753" t="str">
        <f>'Main Input'!F54</f>
        <v>direct</v>
      </c>
      <c r="G54" s="753">
        <f>'Main Input'!G54</f>
        <v>0</v>
      </c>
      <c r="H54" s="753">
        <f>'Main Input'!H54</f>
        <v>0</v>
      </c>
      <c r="I54" s="753">
        <f>'Main Input'!I54</f>
        <v>0</v>
      </c>
      <c r="J54" s="753">
        <f>'Main Input'!J54</f>
        <v>0</v>
      </c>
      <c r="K54" s="753" t="str">
        <f>'Main Input'!K54</f>
        <v>FJS</v>
      </c>
      <c r="L54" s="753" t="str">
        <f>'Main Input'!L54</f>
        <v>pHW</v>
      </c>
      <c r="M54" s="753">
        <f>'Main Input'!M54</f>
        <v>0</v>
      </c>
      <c r="N54" s="753">
        <f>'Main Input'!N54</f>
        <v>0</v>
      </c>
      <c r="O54" s="753" t="str">
        <f>'Main Input'!O54</f>
        <v>SPAIN</v>
      </c>
      <c r="P54" s="753">
        <f>'Main Input'!P54</f>
        <v>100000</v>
      </c>
      <c r="Q54" s="753" t="str">
        <f>'Main Input'!Q54</f>
        <v>EUR</v>
      </c>
      <c r="R54" s="753" t="str">
        <f>'Main Input'!R54</f>
        <v>EMEA</v>
      </c>
      <c r="S54" s="753" t="str">
        <f>'Main Input'!S54</f>
        <v>Local</v>
      </c>
      <c r="T54" s="753">
        <f>'Main Input'!T54</f>
        <v>0</v>
      </c>
      <c r="U54" s="753">
        <f>'Main Input'!U54</f>
        <v>0</v>
      </c>
      <c r="V54" s="753" t="str">
        <f>'Main Input'!V54</f>
        <v>1_ATP</v>
      </c>
      <c r="W54" s="753">
        <f>'Main Input'!W54</f>
        <v>0</v>
      </c>
      <c r="X54" s="753">
        <f>'Main Input'!X54</f>
        <v>0</v>
      </c>
      <c r="Y54" s="753">
        <f>'Main Input'!Y54</f>
        <v>0</v>
      </c>
      <c r="Z54" s="753">
        <f>'Main Input'!Z54</f>
        <v>0</v>
      </c>
      <c r="AA54" s="753">
        <f>'Main Input'!AA54</f>
        <v>0</v>
      </c>
      <c r="AB54" s="763">
        <f>'Main Input'!AB54</f>
        <v>0</v>
      </c>
      <c r="AC54" s="763" t="str">
        <f>'Main Input'!AC54</f>
        <v>Servers</v>
      </c>
      <c r="AD54" s="764">
        <f>'Main Input'!AD54</f>
        <v>6</v>
      </c>
      <c r="AE54" s="765">
        <f t="shared" ca="1" si="30"/>
        <v>792987.35242492158</v>
      </c>
      <c r="AF54" s="299">
        <f ca="1">'Profile before CoM'!AF54*f_CoMC01</f>
        <v>0</v>
      </c>
      <c r="AG54" s="300">
        <f ca="1">'Profile before CoM'!AG54*f_CoMC01</f>
        <v>0</v>
      </c>
      <c r="AH54" s="300">
        <f ca="1">'Profile before CoM'!AH54*f_CoMC01</f>
        <v>12555.21457290881</v>
      </c>
      <c r="AI54" s="300">
        <f ca="1">'Profile before CoM'!AI54*f_CoMC01</f>
        <v>12555.21457290881</v>
      </c>
      <c r="AJ54" s="300">
        <f ca="1">'Profile before CoM'!AJ54*f_CoMC01</f>
        <v>12555.21457290881</v>
      </c>
      <c r="AK54" s="300">
        <f ca="1">'Profile before CoM'!AK54*f_CoMC01</f>
        <v>12555.21457290881</v>
      </c>
      <c r="AL54" s="300">
        <f ca="1">'Profile before CoM'!AL54*f_CoMC01</f>
        <v>12555.21457290881</v>
      </c>
      <c r="AM54" s="300">
        <f ca="1">'Profile before CoM'!AM54*f_CoMC01</f>
        <v>12555.21457290881</v>
      </c>
      <c r="AN54" s="300">
        <f ca="1">'Profile before CoM'!AN54*f_CoMC01</f>
        <v>12555.21457290881</v>
      </c>
      <c r="AO54" s="300">
        <f ca="1">'Profile before CoM'!AO54*f_CoMC01</f>
        <v>12555.21457290881</v>
      </c>
      <c r="AP54" s="300">
        <f ca="1">'Profile before CoM'!AP54*f_CoMC01</f>
        <v>12555.21457290881</v>
      </c>
      <c r="AQ54" s="300">
        <f ca="1">'Profile before CoM'!AQ54*f_CoMC01</f>
        <v>12555.21457290881</v>
      </c>
      <c r="AR54" s="300">
        <f ca="1">'Profile before CoM'!AR54*f_CoMC01</f>
        <v>12555.21457290881</v>
      </c>
      <c r="AS54" s="300">
        <f ca="1">'Profile before CoM'!AS54*f_CoMC01</f>
        <v>12555.21457290881</v>
      </c>
      <c r="AT54" s="300">
        <f ca="1">'Profile before CoM'!AT54*f_CoMC01</f>
        <v>12555.21457290881</v>
      </c>
      <c r="AU54" s="300">
        <f ca="1">'Profile before CoM'!AU54*f_CoMC01</f>
        <v>12555.21457290881</v>
      </c>
      <c r="AV54" s="300">
        <f ca="1">'Profile before CoM'!AV54*f_CoMC01</f>
        <v>12555.21457290881</v>
      </c>
      <c r="AW54" s="300">
        <f ca="1">'Profile before CoM'!AW54*f_CoMC01</f>
        <v>12555.21457290881</v>
      </c>
      <c r="AX54" s="300">
        <f ca="1">'Profile before CoM'!AX54*f_CoMC01</f>
        <v>12555.21457290881</v>
      </c>
      <c r="AY54" s="300">
        <f ca="1">'Profile before CoM'!AY54*f_CoMC01</f>
        <v>12555.21457290881</v>
      </c>
      <c r="AZ54" s="300">
        <f ca="1">'Profile before CoM'!AZ54*f_CoMC01</f>
        <v>12555.21457290881</v>
      </c>
      <c r="BA54" s="300">
        <f ca="1">'Profile before CoM'!BA54*f_CoMC01</f>
        <v>12555.21457290881</v>
      </c>
      <c r="BB54" s="300">
        <f ca="1">'Profile before CoM'!BB54*f_CoMC01</f>
        <v>12555.21457290881</v>
      </c>
      <c r="BC54" s="300">
        <f ca="1">'Profile before CoM'!BC54*f_CoMC01</f>
        <v>12555.21457290881</v>
      </c>
      <c r="BD54" s="300">
        <f ca="1">'Profile before CoM'!BD54*f_CoMC01</f>
        <v>12555.21457290881</v>
      </c>
      <c r="BE54" s="300">
        <f ca="1">'Profile before CoM'!BE54*f_CoMC01</f>
        <v>12555.21457290881</v>
      </c>
      <c r="BF54" s="300">
        <f ca="1">'Profile before CoM'!BF54*f_CoMC01</f>
        <v>12555.21457290881</v>
      </c>
      <c r="BG54" s="300">
        <f ca="1">'Profile before CoM'!BG54*f_CoMC01</f>
        <v>12429.662427179721</v>
      </c>
      <c r="BH54" s="300">
        <f ca="1">'Profile before CoM'!BH54*f_CoMC01</f>
        <v>12429.662427179721</v>
      </c>
      <c r="BI54" s="300">
        <f ca="1">'Profile before CoM'!BI54*f_CoMC01</f>
        <v>12429.662427179721</v>
      </c>
      <c r="BJ54" s="300">
        <f ca="1">'Profile before CoM'!BJ54*f_CoMC01</f>
        <v>12429.662427179721</v>
      </c>
      <c r="BK54" s="300">
        <f ca="1">'Profile before CoM'!BK54*f_CoMC01</f>
        <v>12429.662427179721</v>
      </c>
      <c r="BL54" s="300">
        <f ca="1">'Profile before CoM'!BL54*f_CoMC01</f>
        <v>12429.662427179721</v>
      </c>
      <c r="BM54" s="300">
        <f ca="1">'Profile before CoM'!BM54*f_CoMC01</f>
        <v>12429.662427179721</v>
      </c>
      <c r="BN54" s="300">
        <f ca="1">'Profile before CoM'!BN54*f_CoMC01</f>
        <v>12429.662427179721</v>
      </c>
      <c r="BO54" s="300">
        <f ca="1">'Profile before CoM'!BO54*f_CoMC01</f>
        <v>12429.662427179721</v>
      </c>
      <c r="BP54" s="300">
        <f ca="1">'Profile before CoM'!BP54*f_CoMC01</f>
        <v>12429.662427179721</v>
      </c>
      <c r="BQ54" s="300">
        <f ca="1">'Profile before CoM'!BQ54*f_CoMC01</f>
        <v>12429.662427179721</v>
      </c>
      <c r="BR54" s="300">
        <f ca="1">'Profile before CoM'!BR54*f_CoMC01</f>
        <v>12429.662427179721</v>
      </c>
      <c r="BS54" s="300">
        <f ca="1">'Profile before CoM'!BS54*f_CoMC01</f>
        <v>12304.110281450634</v>
      </c>
      <c r="BT54" s="300">
        <f ca="1">'Profile before CoM'!BT54*f_CoMC01</f>
        <v>12304.110281450634</v>
      </c>
      <c r="BU54" s="300">
        <f ca="1">'Profile before CoM'!BU54*f_CoMC01</f>
        <v>12304.110281450634</v>
      </c>
      <c r="BV54" s="300">
        <f ca="1">'Profile before CoM'!BV54*f_CoMC01</f>
        <v>12304.110281450634</v>
      </c>
      <c r="BW54" s="300">
        <f ca="1">'Profile before CoM'!BW54*f_CoMC01</f>
        <v>12304.110281450634</v>
      </c>
      <c r="BX54" s="300">
        <f ca="1">'Profile before CoM'!BX54*f_CoMC01</f>
        <v>12304.110281450634</v>
      </c>
      <c r="BY54" s="300">
        <f ca="1">'Profile before CoM'!BY54*f_CoMC01</f>
        <v>12304.110281450634</v>
      </c>
      <c r="BZ54" s="300">
        <f ca="1">'Profile before CoM'!BZ54*f_CoMC01</f>
        <v>12304.110281450634</v>
      </c>
      <c r="CA54" s="300">
        <f ca="1">'Profile before CoM'!CA54*f_CoMC01</f>
        <v>12304.110281450634</v>
      </c>
      <c r="CB54" s="300">
        <f ca="1">'Profile before CoM'!CB54*f_CoMC01</f>
        <v>12304.110281450634</v>
      </c>
      <c r="CC54" s="300">
        <f ca="1">'Profile before CoM'!CC54*f_CoMC01</f>
        <v>12304.110281450634</v>
      </c>
      <c r="CD54" s="300">
        <f ca="1">'Profile before CoM'!CD54*f_CoMC01</f>
        <v>12304.110281450634</v>
      </c>
      <c r="CE54" s="300">
        <f ca="1">'Profile before CoM'!CE54*f_CoMC01</f>
        <v>12178.558135721545</v>
      </c>
      <c r="CF54" s="300">
        <f ca="1">'Profile before CoM'!CF54*f_CoMC01</f>
        <v>12178.558135721545</v>
      </c>
      <c r="CG54" s="300">
        <f ca="1">'Profile before CoM'!CG54*f_CoMC01</f>
        <v>12178.558135721545</v>
      </c>
      <c r="CH54" s="300">
        <f ca="1">'Profile before CoM'!CH54*f_CoMC01</f>
        <v>12178.558135721545</v>
      </c>
      <c r="CI54" s="300">
        <f ca="1">'Profile before CoM'!CI54*f_CoMC01</f>
        <v>12178.558135721545</v>
      </c>
      <c r="CJ54" s="300">
        <f ca="1">'Profile before CoM'!CJ54*f_CoMC01</f>
        <v>12178.558135721545</v>
      </c>
      <c r="CK54" s="300">
        <f ca="1">'Profile before CoM'!CK54*f_CoMC01</f>
        <v>12178.558135721545</v>
      </c>
      <c r="CL54" s="300">
        <f ca="1">'Profile before CoM'!CL54*f_CoMC01</f>
        <v>12178.558135721545</v>
      </c>
      <c r="CM54" s="300">
        <f ca="1">'Profile before CoM'!CM54*f_CoMC01</f>
        <v>12178.558135721545</v>
      </c>
      <c r="CN54" s="300">
        <f ca="1">'Profile before CoM'!CN54*f_CoMC01</f>
        <v>12178.558135721545</v>
      </c>
      <c r="CO54" s="300">
        <f ca="1">'Profile before CoM'!CO54*f_CoMC01</f>
        <v>12178.558135721545</v>
      </c>
      <c r="CP54" s="300">
        <f ca="1">'Profile before CoM'!CP54*f_CoMC01</f>
        <v>12178.558135721545</v>
      </c>
      <c r="CQ54" s="300">
        <f ca="1">'Profile before CoM'!CQ54*f_CoMC01</f>
        <v>12053.005989992458</v>
      </c>
      <c r="CR54" s="300">
        <f ca="1">'Profile before CoM'!CR54*f_CoMC01</f>
        <v>12053.005989992458</v>
      </c>
      <c r="CS54" s="300">
        <f ca="1">'Profile before CoM'!CS54*f_CoMC01</f>
        <v>12053.005989992458</v>
      </c>
      <c r="CT54" s="300">
        <f ca="1">'Profile before CoM'!CT54*f_CoMC01</f>
        <v>0</v>
      </c>
      <c r="CU54" s="300">
        <f ca="1">'Profile before CoM'!CU54*f_CoMC01</f>
        <v>0</v>
      </c>
      <c r="CV54" s="300">
        <f ca="1">'Profile before CoM'!CV54*f_CoMC01</f>
        <v>0</v>
      </c>
      <c r="CW54" s="300">
        <f ca="1">'Profile before CoM'!CW54*f_CoMC01</f>
        <v>0</v>
      </c>
      <c r="CX54" s="300">
        <f ca="1">'Profile before CoM'!CX54*f_CoMC01</f>
        <v>0</v>
      </c>
      <c r="CY54" s="300">
        <f ca="1">'Profile before CoM'!CY54*f_CoMC01</f>
        <v>0</v>
      </c>
      <c r="CZ54" s="300">
        <f ca="1">'Profile before CoM'!CZ54*f_CoMC01</f>
        <v>0</v>
      </c>
      <c r="DA54" s="300">
        <f ca="1">'Profile before CoM'!DA54*f_CoMC01</f>
        <v>0</v>
      </c>
      <c r="DB54" s="300">
        <f ca="1">'Profile before CoM'!DB54*f_CoMC01</f>
        <v>0</v>
      </c>
      <c r="DC54" s="300">
        <f ca="1">'Profile before CoM'!DC54*f_CoMC01</f>
        <v>0</v>
      </c>
      <c r="DD54" s="300">
        <f ca="1">'Profile before CoM'!DD54*f_CoMC01</f>
        <v>0</v>
      </c>
      <c r="DE54" s="300">
        <f ca="1">'Profile before CoM'!DE54*f_CoMC01</f>
        <v>0</v>
      </c>
      <c r="DF54" s="300">
        <f ca="1">'Profile before CoM'!DF54*f_CoMC01</f>
        <v>0</v>
      </c>
      <c r="DG54" s="300">
        <f ca="1">'Profile before CoM'!DG54*f_CoMC01</f>
        <v>0</v>
      </c>
      <c r="DH54" s="300">
        <f ca="1">'Profile before CoM'!DH54*f_CoMC01</f>
        <v>0</v>
      </c>
      <c r="DI54" s="300">
        <f ca="1">'Profile before CoM'!DI54*f_CoMC01</f>
        <v>0</v>
      </c>
      <c r="DJ54" s="300">
        <f ca="1">'Profile before CoM'!DJ54*f_CoMC01</f>
        <v>0</v>
      </c>
      <c r="DK54" s="300">
        <f ca="1">'Profile before CoM'!DK54*f_CoMC01</f>
        <v>0</v>
      </c>
      <c r="DL54" s="300">
        <f ca="1">'Profile before CoM'!DL54*f_CoMC01</f>
        <v>0</v>
      </c>
      <c r="DM54" s="300">
        <f ca="1">'Profile before CoM'!DM54*f_CoMC01</f>
        <v>0</v>
      </c>
      <c r="DN54" s="300">
        <f ca="1">'Profile before CoM'!DN54*f_CoMC01</f>
        <v>0</v>
      </c>
      <c r="DO54" s="300">
        <f ca="1">'Profile before CoM'!DO54*f_CoMC01</f>
        <v>0</v>
      </c>
      <c r="DP54" s="300">
        <f ca="1">'Profile before CoM'!DP54*f_CoMC01</f>
        <v>0</v>
      </c>
      <c r="DQ54" s="300">
        <f ca="1">'Profile before CoM'!DQ54*f_CoMC01</f>
        <v>0</v>
      </c>
      <c r="DR54" s="300">
        <f ca="1">'Profile before CoM'!DR54*f_CoMC01</f>
        <v>0</v>
      </c>
      <c r="DS54" s="300">
        <f ca="1">'Profile before CoM'!DS54*f_CoMC01</f>
        <v>0</v>
      </c>
      <c r="DT54" s="300">
        <f ca="1">'Profile before CoM'!DT54*f_CoMC01</f>
        <v>0</v>
      </c>
      <c r="DU54" s="300">
        <f ca="1">'Profile before CoM'!DU54*f_CoMC01</f>
        <v>0</v>
      </c>
      <c r="DV54" s="300">
        <f ca="1">'Profile before CoM'!DV54*f_CoMC01</f>
        <v>0</v>
      </c>
      <c r="DW54" s="300">
        <f ca="1">'Profile before CoM'!DW54*f_CoMC01</f>
        <v>0</v>
      </c>
      <c r="DX54" s="300">
        <f ca="1">'Profile before CoM'!DX54*f_CoMC01</f>
        <v>0</v>
      </c>
      <c r="DY54" s="300">
        <f ca="1">'Profile before CoM'!DY54*f_CoMC01</f>
        <v>0</v>
      </c>
      <c r="DZ54" s="300">
        <f ca="1">'Profile before CoM'!DZ54*f_CoMC01</f>
        <v>0</v>
      </c>
      <c r="EA54" s="300">
        <f ca="1">'Profile before CoM'!EA54*f_CoMC01</f>
        <v>0</v>
      </c>
      <c r="EB54" s="300">
        <f ca="1">'Profile before CoM'!EB54*f_CoMC01</f>
        <v>0</v>
      </c>
      <c r="EC54" s="300">
        <f ca="1">'Profile before CoM'!EC54*f_CoMC01</f>
        <v>0</v>
      </c>
      <c r="ED54" s="300">
        <f ca="1">'Profile before CoM'!ED54*f_CoMC01</f>
        <v>0</v>
      </c>
      <c r="EE54" s="300">
        <f ca="1">'Profile before CoM'!EE54*f_CoMC01</f>
        <v>0</v>
      </c>
      <c r="EF54" s="300">
        <f ca="1">'Profile before CoM'!EF54*f_CoMC01</f>
        <v>0</v>
      </c>
      <c r="EG54" s="300">
        <f ca="1">'Profile before CoM'!EG54*f_CoMC01</f>
        <v>0</v>
      </c>
      <c r="EH54" s="300">
        <f ca="1">'Profile before CoM'!EH54*f_CoMC01</f>
        <v>0</v>
      </c>
      <c r="EI54" s="300">
        <f ca="1">'Profile before CoM'!EI54*f_CoMC01</f>
        <v>0</v>
      </c>
      <c r="EJ54" s="300">
        <f ca="1">'Profile before CoM'!EJ54*f_CoMC01</f>
        <v>0</v>
      </c>
      <c r="EK54" s="300">
        <f ca="1">'Profile before CoM'!EK54*f_CoMC01</f>
        <v>0</v>
      </c>
      <c r="EL54" s="300">
        <f ca="1">'Profile before CoM'!EL54*f_CoMC01</f>
        <v>0</v>
      </c>
      <c r="EM54" s="300">
        <f ca="1">'Profile before CoM'!EM54*f_CoMC01</f>
        <v>0</v>
      </c>
      <c r="EN54" s="300">
        <f ca="1">'Profile before CoM'!EN54*f_CoMC01</f>
        <v>0</v>
      </c>
      <c r="EO54" s="300">
        <f ca="1">'Profile before CoM'!EO54*f_CoMC01</f>
        <v>0</v>
      </c>
      <c r="EP54" s="300">
        <f ca="1">'Profile before CoM'!EP54*f_CoMC01</f>
        <v>0</v>
      </c>
      <c r="EQ54" s="300">
        <f ca="1">'Profile before CoM'!EQ54*f_CoMC01</f>
        <v>0</v>
      </c>
      <c r="ER54" s="300">
        <f ca="1">'Profile before CoM'!ER54*f_CoMC01</f>
        <v>0</v>
      </c>
      <c r="ES54" s="300">
        <f ca="1">'Profile before CoM'!ES54*f_CoMC01</f>
        <v>0</v>
      </c>
      <c r="ET54" s="300">
        <f ca="1">'Profile before CoM'!ET54*f_CoMC01</f>
        <v>0</v>
      </c>
      <c r="EU54" s="300">
        <f ca="1">'Profile before CoM'!EU54*f_CoMC01</f>
        <v>0</v>
      </c>
      <c r="EV54" s="300">
        <f ca="1">'Profile before CoM'!EV54*f_CoMC01</f>
        <v>0</v>
      </c>
      <c r="EW54" s="300">
        <f ca="1">'Profile before CoM'!EW54*f_CoMC01</f>
        <v>0</v>
      </c>
      <c r="EX54" s="300">
        <f ca="1">'Profile before CoM'!EX54*f_CoMC01</f>
        <v>0</v>
      </c>
      <c r="EY54" s="612"/>
      <c r="EZ54" s="757" t="str">
        <f>'Main Input'!EZ54</f>
        <v>RPI</v>
      </c>
      <c r="FA54" s="757" t="str">
        <f>'Main Input'!FA54</f>
        <v>N/A</v>
      </c>
      <c r="FB54" s="766">
        <f>'Main Input'!FB54</f>
        <v>0</v>
      </c>
      <c r="FC54" s="766" t="str">
        <f>'Main Input'!FC54</f>
        <v>IT Solutions</v>
      </c>
      <c r="FD54" s="766" t="str">
        <f>'Main Input'!FD54</f>
        <v>Managed Services</v>
      </c>
      <c r="FE54" s="757" t="str">
        <f>'Main Input'!FE54</f>
        <v>Opex</v>
      </c>
      <c r="FF54" s="757" t="str">
        <f>'Main Input'!FF54</f>
        <v>ContractAccrual</v>
      </c>
      <c r="FG54" s="757" t="str">
        <f>'Main Input'!FG54</f>
        <v>Expense</v>
      </c>
      <c r="FH54" s="767" t="str">
        <f>'Main Input'!FH54</f>
        <v>A</v>
      </c>
      <c r="FI54" s="768">
        <f>'Main Input'!FI54</f>
        <v>0.22</v>
      </c>
      <c r="FJ54" s="768">
        <f>'Main Input'!FJ54</f>
        <v>0</v>
      </c>
      <c r="FK54" s="612"/>
      <c r="FL54" s="531">
        <f t="shared" si="31"/>
        <v>0</v>
      </c>
      <c r="FM54" s="86"/>
      <c r="FN54" s="612"/>
    </row>
    <row r="55" spans="1:170" ht="12.75" customHeight="1">
      <c r="A55" s="750" t="str">
        <f>'Main Input'!A55</f>
        <v>MTB</v>
      </c>
      <c r="B55" s="762" t="str">
        <f>'Main Input'!B55</f>
        <v>Datacentre Operations</v>
      </c>
      <c r="C55" s="762" t="str">
        <f>'Main Input'!C55</f>
        <v>Third Party</v>
      </c>
      <c r="D55" s="762" t="str">
        <f>'Main Input'!D55</f>
        <v>TFR</v>
      </c>
      <c r="E55" s="762" t="str">
        <f>'Main Input'!E55</f>
        <v>Configure software</v>
      </c>
      <c r="F55" s="753" t="str">
        <f>'Main Input'!F55</f>
        <v>direct</v>
      </c>
      <c r="G55" s="753" t="str">
        <f>'Main Input'!G55</f>
        <v>Person</v>
      </c>
      <c r="H55" s="753">
        <f>'Main Input'!H55</f>
        <v>0</v>
      </c>
      <c r="I55" s="753">
        <f>'Main Input'!I55</f>
        <v>0</v>
      </c>
      <c r="J55" s="753">
        <f>'Main Input'!J55</f>
        <v>0</v>
      </c>
      <c r="K55" s="753" t="str">
        <f>'Main Input'!K55</f>
        <v>FJS</v>
      </c>
      <c r="L55" s="753" t="str">
        <f>'Main Input'!L55</f>
        <v>pHW</v>
      </c>
      <c r="M55" s="753">
        <f>'Main Input'!M55</f>
        <v>0</v>
      </c>
      <c r="N55" s="753">
        <f>'Main Input'!N55</f>
        <v>0</v>
      </c>
      <c r="O55" s="753" t="str">
        <f>'Main Input'!O55</f>
        <v>SPAIN</v>
      </c>
      <c r="P55" s="753">
        <f>'Main Input'!P55</f>
        <v>260038</v>
      </c>
      <c r="Q55" s="753" t="str">
        <f>'Main Input'!Q55</f>
        <v>EUR</v>
      </c>
      <c r="R55" s="753" t="str">
        <f>'Main Input'!R55</f>
        <v>EMEA</v>
      </c>
      <c r="S55" s="753" t="str">
        <f>'Main Input'!S55</f>
        <v>Local</v>
      </c>
      <c r="T55" s="753">
        <f>'Main Input'!T55</f>
        <v>0</v>
      </c>
      <c r="U55" s="753">
        <f>'Main Input'!U55</f>
        <v>0</v>
      </c>
      <c r="V55" s="753" t="str">
        <f>'Main Input'!V55</f>
        <v>1_ATP</v>
      </c>
      <c r="W55" s="753">
        <f>'Main Input'!W55</f>
        <v>0</v>
      </c>
      <c r="X55" s="753">
        <f>'Main Input'!X55</f>
        <v>0</v>
      </c>
      <c r="Y55" s="753">
        <f>'Main Input'!Y55</f>
        <v>0</v>
      </c>
      <c r="Z55" s="753">
        <f>'Main Input'!Z55</f>
        <v>0</v>
      </c>
      <c r="AA55" s="753">
        <f>'Main Input'!AA55</f>
        <v>0</v>
      </c>
      <c r="AB55" s="763">
        <f>'Main Input'!AB55</f>
        <v>0</v>
      </c>
      <c r="AC55" s="763" t="str">
        <f>'Main Input'!AC55</f>
        <v>Servers</v>
      </c>
      <c r="AD55" s="764">
        <f>'Main Input'!AD55</f>
        <v>1</v>
      </c>
      <c r="AE55" s="765">
        <f t="shared" ca="1" si="30"/>
        <v>343678.0752497855</v>
      </c>
      <c r="AF55" s="299">
        <f ca="1">'Profile before CoM'!AF55*f_CoMC01</f>
        <v>0</v>
      </c>
      <c r="AG55" s="300">
        <f ca="1">'Profile before CoM'!AG55*f_CoMC01</f>
        <v>0</v>
      </c>
      <c r="AH55" s="300">
        <f ca="1">'Profile before CoM'!AH55*f_CoMC01</f>
        <v>5441.388145183435</v>
      </c>
      <c r="AI55" s="300">
        <f ca="1">'Profile before CoM'!AI55*f_CoMC01</f>
        <v>5441.388145183435</v>
      </c>
      <c r="AJ55" s="300">
        <f ca="1">'Profile before CoM'!AJ55*f_CoMC01</f>
        <v>5441.388145183435</v>
      </c>
      <c r="AK55" s="300">
        <f ca="1">'Profile before CoM'!AK55*f_CoMC01</f>
        <v>5441.388145183435</v>
      </c>
      <c r="AL55" s="300">
        <f ca="1">'Profile before CoM'!AL55*f_CoMC01</f>
        <v>5441.388145183435</v>
      </c>
      <c r="AM55" s="300">
        <f ca="1">'Profile before CoM'!AM55*f_CoMC01</f>
        <v>5441.388145183435</v>
      </c>
      <c r="AN55" s="300">
        <f ca="1">'Profile before CoM'!AN55*f_CoMC01</f>
        <v>5441.388145183435</v>
      </c>
      <c r="AO55" s="300">
        <f ca="1">'Profile before CoM'!AO55*f_CoMC01</f>
        <v>5441.388145183435</v>
      </c>
      <c r="AP55" s="300">
        <f ca="1">'Profile before CoM'!AP55*f_CoMC01</f>
        <v>5441.388145183435</v>
      </c>
      <c r="AQ55" s="300">
        <f ca="1">'Profile before CoM'!AQ55*f_CoMC01</f>
        <v>5441.388145183435</v>
      </c>
      <c r="AR55" s="300">
        <f ca="1">'Profile before CoM'!AR55*f_CoMC01</f>
        <v>5441.388145183435</v>
      </c>
      <c r="AS55" s="300">
        <f ca="1">'Profile before CoM'!AS55*f_CoMC01</f>
        <v>5441.388145183435</v>
      </c>
      <c r="AT55" s="300">
        <f ca="1">'Profile before CoM'!AT55*f_CoMC01</f>
        <v>5441.388145183435</v>
      </c>
      <c r="AU55" s="300">
        <f ca="1">'Profile before CoM'!AU55*f_CoMC01</f>
        <v>5441.388145183435</v>
      </c>
      <c r="AV55" s="300">
        <f ca="1">'Profile before CoM'!AV55*f_CoMC01</f>
        <v>5441.388145183435</v>
      </c>
      <c r="AW55" s="300">
        <f ca="1">'Profile before CoM'!AW55*f_CoMC01</f>
        <v>5441.388145183435</v>
      </c>
      <c r="AX55" s="300">
        <f ca="1">'Profile before CoM'!AX55*f_CoMC01</f>
        <v>5441.388145183435</v>
      </c>
      <c r="AY55" s="300">
        <f ca="1">'Profile before CoM'!AY55*f_CoMC01</f>
        <v>5441.388145183435</v>
      </c>
      <c r="AZ55" s="300">
        <f ca="1">'Profile before CoM'!AZ55*f_CoMC01</f>
        <v>5441.388145183435</v>
      </c>
      <c r="BA55" s="300">
        <f ca="1">'Profile before CoM'!BA55*f_CoMC01</f>
        <v>5441.388145183435</v>
      </c>
      <c r="BB55" s="300">
        <f ca="1">'Profile before CoM'!BB55*f_CoMC01</f>
        <v>5441.388145183435</v>
      </c>
      <c r="BC55" s="300">
        <f ca="1">'Profile before CoM'!BC55*f_CoMC01</f>
        <v>5441.388145183435</v>
      </c>
      <c r="BD55" s="300">
        <f ca="1">'Profile before CoM'!BD55*f_CoMC01</f>
        <v>5441.388145183435</v>
      </c>
      <c r="BE55" s="300">
        <f ca="1">'Profile before CoM'!BE55*f_CoMC01</f>
        <v>5441.388145183435</v>
      </c>
      <c r="BF55" s="300">
        <f ca="1">'Profile before CoM'!BF55*f_CoMC01</f>
        <v>5441.388145183435</v>
      </c>
      <c r="BG55" s="300">
        <f ca="1">'Profile before CoM'!BG55*f_CoMC01</f>
        <v>5386.9742637316003</v>
      </c>
      <c r="BH55" s="300">
        <f ca="1">'Profile before CoM'!BH55*f_CoMC01</f>
        <v>5386.9742637316003</v>
      </c>
      <c r="BI55" s="300">
        <f ca="1">'Profile before CoM'!BI55*f_CoMC01</f>
        <v>5386.9742637316003</v>
      </c>
      <c r="BJ55" s="300">
        <f ca="1">'Profile before CoM'!BJ55*f_CoMC01</f>
        <v>5386.9742637316003</v>
      </c>
      <c r="BK55" s="300">
        <f ca="1">'Profile before CoM'!BK55*f_CoMC01</f>
        <v>5386.9742637316003</v>
      </c>
      <c r="BL55" s="300">
        <f ca="1">'Profile before CoM'!BL55*f_CoMC01</f>
        <v>5386.9742637316003</v>
      </c>
      <c r="BM55" s="300">
        <f ca="1">'Profile before CoM'!BM55*f_CoMC01</f>
        <v>5386.9742637316003</v>
      </c>
      <c r="BN55" s="300">
        <f ca="1">'Profile before CoM'!BN55*f_CoMC01</f>
        <v>5386.9742637316003</v>
      </c>
      <c r="BO55" s="300">
        <f ca="1">'Profile before CoM'!BO55*f_CoMC01</f>
        <v>5386.9742637316003</v>
      </c>
      <c r="BP55" s="300">
        <f ca="1">'Profile before CoM'!BP55*f_CoMC01</f>
        <v>5386.9742637316003</v>
      </c>
      <c r="BQ55" s="300">
        <f ca="1">'Profile before CoM'!BQ55*f_CoMC01</f>
        <v>5386.9742637316003</v>
      </c>
      <c r="BR55" s="300">
        <f ca="1">'Profile before CoM'!BR55*f_CoMC01</f>
        <v>5386.9742637316003</v>
      </c>
      <c r="BS55" s="300">
        <f ca="1">'Profile before CoM'!BS55*f_CoMC01</f>
        <v>5332.5603822797657</v>
      </c>
      <c r="BT55" s="300">
        <f ca="1">'Profile before CoM'!BT55*f_CoMC01</f>
        <v>5332.5603822797657</v>
      </c>
      <c r="BU55" s="300">
        <f ca="1">'Profile before CoM'!BU55*f_CoMC01</f>
        <v>5332.5603822797657</v>
      </c>
      <c r="BV55" s="300">
        <f ca="1">'Profile before CoM'!BV55*f_CoMC01</f>
        <v>5332.5603822797657</v>
      </c>
      <c r="BW55" s="300">
        <f ca="1">'Profile before CoM'!BW55*f_CoMC01</f>
        <v>5332.5603822797657</v>
      </c>
      <c r="BX55" s="300">
        <f ca="1">'Profile before CoM'!BX55*f_CoMC01</f>
        <v>5332.5603822797657</v>
      </c>
      <c r="BY55" s="300">
        <f ca="1">'Profile before CoM'!BY55*f_CoMC01</f>
        <v>5332.5603822797657</v>
      </c>
      <c r="BZ55" s="300">
        <f ca="1">'Profile before CoM'!BZ55*f_CoMC01</f>
        <v>5332.5603822797657</v>
      </c>
      <c r="CA55" s="300">
        <f ca="1">'Profile before CoM'!CA55*f_CoMC01</f>
        <v>5332.5603822797657</v>
      </c>
      <c r="CB55" s="300">
        <f ca="1">'Profile before CoM'!CB55*f_CoMC01</f>
        <v>5332.5603822797657</v>
      </c>
      <c r="CC55" s="300">
        <f ca="1">'Profile before CoM'!CC55*f_CoMC01</f>
        <v>5332.5603822797657</v>
      </c>
      <c r="CD55" s="300">
        <f ca="1">'Profile before CoM'!CD55*f_CoMC01</f>
        <v>5332.5603822797657</v>
      </c>
      <c r="CE55" s="300">
        <f ca="1">'Profile before CoM'!CE55*f_CoMC01</f>
        <v>5278.146500827931</v>
      </c>
      <c r="CF55" s="300">
        <f ca="1">'Profile before CoM'!CF55*f_CoMC01</f>
        <v>5278.146500827931</v>
      </c>
      <c r="CG55" s="300">
        <f ca="1">'Profile before CoM'!CG55*f_CoMC01</f>
        <v>5278.146500827931</v>
      </c>
      <c r="CH55" s="300">
        <f ca="1">'Profile before CoM'!CH55*f_CoMC01</f>
        <v>5278.146500827931</v>
      </c>
      <c r="CI55" s="300">
        <f ca="1">'Profile before CoM'!CI55*f_CoMC01</f>
        <v>5278.146500827931</v>
      </c>
      <c r="CJ55" s="300">
        <f ca="1">'Profile before CoM'!CJ55*f_CoMC01</f>
        <v>5278.146500827931</v>
      </c>
      <c r="CK55" s="300">
        <f ca="1">'Profile before CoM'!CK55*f_CoMC01</f>
        <v>5278.146500827931</v>
      </c>
      <c r="CL55" s="300">
        <f ca="1">'Profile before CoM'!CL55*f_CoMC01</f>
        <v>5278.146500827931</v>
      </c>
      <c r="CM55" s="300">
        <f ca="1">'Profile before CoM'!CM55*f_CoMC01</f>
        <v>5278.146500827931</v>
      </c>
      <c r="CN55" s="300">
        <f ca="1">'Profile before CoM'!CN55*f_CoMC01</f>
        <v>5278.146500827931</v>
      </c>
      <c r="CO55" s="300">
        <f ca="1">'Profile before CoM'!CO55*f_CoMC01</f>
        <v>5278.146500827931</v>
      </c>
      <c r="CP55" s="300">
        <f ca="1">'Profile before CoM'!CP55*f_CoMC01</f>
        <v>5278.146500827931</v>
      </c>
      <c r="CQ55" s="300">
        <f ca="1">'Profile before CoM'!CQ55*f_CoMC01</f>
        <v>5223.7326193760973</v>
      </c>
      <c r="CR55" s="300">
        <f ca="1">'Profile before CoM'!CR55*f_CoMC01</f>
        <v>5223.7326193760973</v>
      </c>
      <c r="CS55" s="300">
        <f ca="1">'Profile before CoM'!CS55*f_CoMC01</f>
        <v>5223.7326193760973</v>
      </c>
      <c r="CT55" s="300">
        <f ca="1">'Profile before CoM'!CT55*f_CoMC01</f>
        <v>0</v>
      </c>
      <c r="CU55" s="300">
        <f ca="1">'Profile before CoM'!CU55*f_CoMC01</f>
        <v>0</v>
      </c>
      <c r="CV55" s="300">
        <f ca="1">'Profile before CoM'!CV55*f_CoMC01</f>
        <v>0</v>
      </c>
      <c r="CW55" s="300">
        <f ca="1">'Profile before CoM'!CW55*f_CoMC01</f>
        <v>0</v>
      </c>
      <c r="CX55" s="300">
        <f ca="1">'Profile before CoM'!CX55*f_CoMC01</f>
        <v>0</v>
      </c>
      <c r="CY55" s="300">
        <f ca="1">'Profile before CoM'!CY55*f_CoMC01</f>
        <v>0</v>
      </c>
      <c r="CZ55" s="300">
        <f ca="1">'Profile before CoM'!CZ55*f_CoMC01</f>
        <v>0</v>
      </c>
      <c r="DA55" s="300">
        <f ca="1">'Profile before CoM'!DA55*f_CoMC01</f>
        <v>0</v>
      </c>
      <c r="DB55" s="300">
        <f ca="1">'Profile before CoM'!DB55*f_CoMC01</f>
        <v>0</v>
      </c>
      <c r="DC55" s="300">
        <f ca="1">'Profile before CoM'!DC55*f_CoMC01</f>
        <v>0</v>
      </c>
      <c r="DD55" s="300">
        <f ca="1">'Profile before CoM'!DD55*f_CoMC01</f>
        <v>0</v>
      </c>
      <c r="DE55" s="300">
        <f ca="1">'Profile before CoM'!DE55*f_CoMC01</f>
        <v>0</v>
      </c>
      <c r="DF55" s="300">
        <f ca="1">'Profile before CoM'!DF55*f_CoMC01</f>
        <v>0</v>
      </c>
      <c r="DG55" s="300">
        <f ca="1">'Profile before CoM'!DG55*f_CoMC01</f>
        <v>0</v>
      </c>
      <c r="DH55" s="300">
        <f ca="1">'Profile before CoM'!DH55*f_CoMC01</f>
        <v>0</v>
      </c>
      <c r="DI55" s="300">
        <f ca="1">'Profile before CoM'!DI55*f_CoMC01</f>
        <v>0</v>
      </c>
      <c r="DJ55" s="300">
        <f ca="1">'Profile before CoM'!DJ55*f_CoMC01</f>
        <v>0</v>
      </c>
      <c r="DK55" s="300">
        <f ca="1">'Profile before CoM'!DK55*f_CoMC01</f>
        <v>0</v>
      </c>
      <c r="DL55" s="300">
        <f ca="1">'Profile before CoM'!DL55*f_CoMC01</f>
        <v>0</v>
      </c>
      <c r="DM55" s="300">
        <f ca="1">'Profile before CoM'!DM55*f_CoMC01</f>
        <v>0</v>
      </c>
      <c r="DN55" s="300">
        <f ca="1">'Profile before CoM'!DN55*f_CoMC01</f>
        <v>0</v>
      </c>
      <c r="DO55" s="300">
        <f ca="1">'Profile before CoM'!DO55*f_CoMC01</f>
        <v>0</v>
      </c>
      <c r="DP55" s="300">
        <f ca="1">'Profile before CoM'!DP55*f_CoMC01</f>
        <v>0</v>
      </c>
      <c r="DQ55" s="300">
        <f ca="1">'Profile before CoM'!DQ55*f_CoMC01</f>
        <v>0</v>
      </c>
      <c r="DR55" s="300">
        <f ca="1">'Profile before CoM'!DR55*f_CoMC01</f>
        <v>0</v>
      </c>
      <c r="DS55" s="300">
        <f ca="1">'Profile before CoM'!DS55*f_CoMC01</f>
        <v>0</v>
      </c>
      <c r="DT55" s="300">
        <f ca="1">'Profile before CoM'!DT55*f_CoMC01</f>
        <v>0</v>
      </c>
      <c r="DU55" s="300">
        <f ca="1">'Profile before CoM'!DU55*f_CoMC01</f>
        <v>0</v>
      </c>
      <c r="DV55" s="300">
        <f ca="1">'Profile before CoM'!DV55*f_CoMC01</f>
        <v>0</v>
      </c>
      <c r="DW55" s="300">
        <f ca="1">'Profile before CoM'!DW55*f_CoMC01</f>
        <v>0</v>
      </c>
      <c r="DX55" s="300">
        <f ca="1">'Profile before CoM'!DX55*f_CoMC01</f>
        <v>0</v>
      </c>
      <c r="DY55" s="300">
        <f ca="1">'Profile before CoM'!DY55*f_CoMC01</f>
        <v>0</v>
      </c>
      <c r="DZ55" s="300">
        <f ca="1">'Profile before CoM'!DZ55*f_CoMC01</f>
        <v>0</v>
      </c>
      <c r="EA55" s="300">
        <f ca="1">'Profile before CoM'!EA55*f_CoMC01</f>
        <v>0</v>
      </c>
      <c r="EB55" s="300">
        <f ca="1">'Profile before CoM'!EB55*f_CoMC01</f>
        <v>0</v>
      </c>
      <c r="EC55" s="300">
        <f ca="1">'Profile before CoM'!EC55*f_CoMC01</f>
        <v>0</v>
      </c>
      <c r="ED55" s="300">
        <f ca="1">'Profile before CoM'!ED55*f_CoMC01</f>
        <v>0</v>
      </c>
      <c r="EE55" s="300">
        <f ca="1">'Profile before CoM'!EE55*f_CoMC01</f>
        <v>0</v>
      </c>
      <c r="EF55" s="300">
        <f ca="1">'Profile before CoM'!EF55*f_CoMC01</f>
        <v>0</v>
      </c>
      <c r="EG55" s="300">
        <f ca="1">'Profile before CoM'!EG55*f_CoMC01</f>
        <v>0</v>
      </c>
      <c r="EH55" s="300">
        <f ca="1">'Profile before CoM'!EH55*f_CoMC01</f>
        <v>0</v>
      </c>
      <c r="EI55" s="300">
        <f ca="1">'Profile before CoM'!EI55*f_CoMC01</f>
        <v>0</v>
      </c>
      <c r="EJ55" s="300">
        <f ca="1">'Profile before CoM'!EJ55*f_CoMC01</f>
        <v>0</v>
      </c>
      <c r="EK55" s="300">
        <f ca="1">'Profile before CoM'!EK55*f_CoMC01</f>
        <v>0</v>
      </c>
      <c r="EL55" s="300">
        <f ca="1">'Profile before CoM'!EL55*f_CoMC01</f>
        <v>0</v>
      </c>
      <c r="EM55" s="300">
        <f ca="1">'Profile before CoM'!EM55*f_CoMC01</f>
        <v>0</v>
      </c>
      <c r="EN55" s="300">
        <f ca="1">'Profile before CoM'!EN55*f_CoMC01</f>
        <v>0</v>
      </c>
      <c r="EO55" s="300">
        <f ca="1">'Profile before CoM'!EO55*f_CoMC01</f>
        <v>0</v>
      </c>
      <c r="EP55" s="300">
        <f ca="1">'Profile before CoM'!EP55*f_CoMC01</f>
        <v>0</v>
      </c>
      <c r="EQ55" s="300">
        <f ca="1">'Profile before CoM'!EQ55*f_CoMC01</f>
        <v>0</v>
      </c>
      <c r="ER55" s="300">
        <f ca="1">'Profile before CoM'!ER55*f_CoMC01</f>
        <v>0</v>
      </c>
      <c r="ES55" s="300">
        <f ca="1">'Profile before CoM'!ES55*f_CoMC01</f>
        <v>0</v>
      </c>
      <c r="ET55" s="300">
        <f ca="1">'Profile before CoM'!ET55*f_CoMC01</f>
        <v>0</v>
      </c>
      <c r="EU55" s="300">
        <f ca="1">'Profile before CoM'!EU55*f_CoMC01</f>
        <v>0</v>
      </c>
      <c r="EV55" s="300">
        <f ca="1">'Profile before CoM'!EV55*f_CoMC01</f>
        <v>0</v>
      </c>
      <c r="EW55" s="300">
        <f ca="1">'Profile before CoM'!EW55*f_CoMC01</f>
        <v>0</v>
      </c>
      <c r="EX55" s="300">
        <f ca="1">'Profile before CoM'!EX55*f_CoMC01</f>
        <v>0</v>
      </c>
      <c r="EY55" s="612"/>
      <c r="EZ55" s="757" t="str">
        <f>'Main Input'!EZ55</f>
        <v>RPI</v>
      </c>
      <c r="FA55" s="757" t="str">
        <f>'Main Input'!FA55</f>
        <v>N/A</v>
      </c>
      <c r="FB55" s="766">
        <f>'Main Input'!FB55</f>
        <v>0</v>
      </c>
      <c r="FC55" s="766" t="str">
        <f>'Main Input'!FC55</f>
        <v>IT Solutions</v>
      </c>
      <c r="FD55" s="766" t="str">
        <f>'Main Input'!FD55</f>
        <v>Managed Services</v>
      </c>
      <c r="FE55" s="757" t="str">
        <f>'Main Input'!FE55</f>
        <v>Opex</v>
      </c>
      <c r="FF55" s="757" t="str">
        <f>'Main Input'!FF55</f>
        <v>ContractAccrual</v>
      </c>
      <c r="FG55" s="757" t="str">
        <f>'Main Input'!FG55</f>
        <v>Expense</v>
      </c>
      <c r="FH55" s="767" t="str">
        <f>'Main Input'!FH55</f>
        <v>A</v>
      </c>
      <c r="FI55" s="768">
        <f>'Main Input'!FI55</f>
        <v>0.22</v>
      </c>
      <c r="FJ55" s="768">
        <f>'Main Input'!FJ55</f>
        <v>0</v>
      </c>
      <c r="FK55" s="612"/>
      <c r="FL55" s="531">
        <f t="shared" si="31"/>
        <v>0</v>
      </c>
      <c r="FM55" s="86"/>
      <c r="FN55" s="612"/>
    </row>
    <row r="56" spans="1:170" ht="12.75" customHeight="1">
      <c r="A56" s="750" t="str">
        <f>'Main Input'!A56</f>
        <v>MTB</v>
      </c>
      <c r="B56" s="762" t="str">
        <f>'Main Input'!B56</f>
        <v>Business Unit</v>
      </c>
      <c r="C56" s="762" t="str">
        <f>'Main Input'!C56</f>
        <v>Labour</v>
      </c>
      <c r="D56" s="762" t="str">
        <f>'Main Input'!D56</f>
        <v>TFR</v>
      </c>
      <c r="E56" s="762" t="str">
        <f>'Main Input'!E56</f>
        <v>Migration Lead Designer / Team lead (Wintel)</v>
      </c>
      <c r="F56" s="753" t="str">
        <f>'Main Input'!F56</f>
        <v>direct</v>
      </c>
      <c r="G56" s="753" t="str">
        <f>'Main Input'!G56</f>
        <v>Person</v>
      </c>
      <c r="H56" s="753" t="str">
        <f>'Main Input'!H56</f>
        <v>TAC.CSA.2</v>
      </c>
      <c r="I56" s="753">
        <f>'Main Input'!I56</f>
        <v>0</v>
      </c>
      <c r="J56" s="753">
        <f>'Main Input'!J56</f>
        <v>0</v>
      </c>
      <c r="K56" s="753" t="str">
        <f>'Main Input'!K56</f>
        <v>FJS</v>
      </c>
      <c r="L56" s="753" t="str">
        <f>'Main Input'!L56</f>
        <v>pTran</v>
      </c>
      <c r="M56" s="753">
        <f>'Main Input'!M56</f>
        <v>0</v>
      </c>
      <c r="N56" s="753">
        <f>'Main Input'!N56</f>
        <v>0</v>
      </c>
      <c r="O56" s="753" t="str">
        <f>'Main Input'!O56</f>
        <v>SPAIN</v>
      </c>
      <c r="P56" s="753">
        <f>'Main Input'!P56</f>
        <v>313</v>
      </c>
      <c r="Q56" s="753" t="str">
        <f>'Main Input'!Q56</f>
        <v>EUR</v>
      </c>
      <c r="R56" s="753" t="str">
        <f>'Main Input'!R56</f>
        <v>EMEA</v>
      </c>
      <c r="S56" s="753" t="str">
        <f>'Main Input'!S56</f>
        <v>Local</v>
      </c>
      <c r="T56" s="753">
        <f>'Main Input'!T56</f>
        <v>0</v>
      </c>
      <c r="U56" s="753">
        <f>'Main Input'!U56</f>
        <v>0</v>
      </c>
      <c r="V56" s="753" t="str">
        <f>'Main Input'!V56</f>
        <v>6_ATP</v>
      </c>
      <c r="W56" s="753">
        <f>'Main Input'!W56</f>
        <v>0</v>
      </c>
      <c r="X56" s="753">
        <f>'Main Input'!X56</f>
        <v>0</v>
      </c>
      <c r="Y56" s="753">
        <f>'Main Input'!Y56</f>
        <v>0</v>
      </c>
      <c r="Z56" s="753">
        <f>'Main Input'!Z56</f>
        <v>0</v>
      </c>
      <c r="AA56" s="753">
        <f>'Main Input'!AA56</f>
        <v>0</v>
      </c>
      <c r="AB56" s="763">
        <f>'Main Input'!AB56</f>
        <v>0</v>
      </c>
      <c r="AC56" s="763" t="str">
        <f>'Main Input'!AC56</f>
        <v>Days</v>
      </c>
      <c r="AD56" s="764">
        <f>'Main Input'!AD56</f>
        <v>50</v>
      </c>
      <c r="AE56" s="765">
        <f t="shared" ca="1" si="30"/>
        <v>20958.838193709107</v>
      </c>
      <c r="AF56" s="299">
        <f ca="1">'Profile before CoM'!AF56*f_CoMC01</f>
        <v>0</v>
      </c>
      <c r="AG56" s="300">
        <f ca="1">'Profile before CoM'!AG56*f_CoMC01</f>
        <v>0</v>
      </c>
      <c r="AH56" s="300">
        <f ca="1">'Profile before CoM'!AH56*f_CoMC01</f>
        <v>0</v>
      </c>
      <c r="AI56" s="300">
        <f ca="1">'Profile before CoM'!AI56*f_CoMC01</f>
        <v>0</v>
      </c>
      <c r="AJ56" s="300">
        <f ca="1">'Profile before CoM'!AJ56*f_CoMC01</f>
        <v>0</v>
      </c>
      <c r="AK56" s="300">
        <f ca="1">'Profile before CoM'!AK56*f_CoMC01</f>
        <v>0</v>
      </c>
      <c r="AL56" s="300">
        <f ca="1">'Profile before CoM'!AL56*f_CoMC01</f>
        <v>0</v>
      </c>
      <c r="AM56" s="300">
        <f ca="1">'Profile before CoM'!AM56*f_CoMC01</f>
        <v>0</v>
      </c>
      <c r="AN56" s="300">
        <f ca="1">'Profile before CoM'!AN56*f_CoMC01</f>
        <v>20958.838193709107</v>
      </c>
      <c r="AO56" s="300">
        <f ca="1">'Profile before CoM'!AO56*f_CoMC01</f>
        <v>0</v>
      </c>
      <c r="AP56" s="300">
        <f ca="1">'Profile before CoM'!AP56*f_CoMC01</f>
        <v>0</v>
      </c>
      <c r="AQ56" s="300">
        <f ca="1">'Profile before CoM'!AQ56*f_CoMC01</f>
        <v>0</v>
      </c>
      <c r="AR56" s="300">
        <f ca="1">'Profile before CoM'!AR56*f_CoMC01</f>
        <v>0</v>
      </c>
      <c r="AS56" s="300">
        <f ca="1">'Profile before CoM'!AS56*f_CoMC01</f>
        <v>0</v>
      </c>
      <c r="AT56" s="300">
        <f ca="1">'Profile before CoM'!AT56*f_CoMC01</f>
        <v>0</v>
      </c>
      <c r="AU56" s="300">
        <f ca="1">'Profile before CoM'!AU56*f_CoMC01</f>
        <v>0</v>
      </c>
      <c r="AV56" s="300">
        <f ca="1">'Profile before CoM'!AV56*f_CoMC01</f>
        <v>0</v>
      </c>
      <c r="AW56" s="300">
        <f ca="1">'Profile before CoM'!AW56*f_CoMC01</f>
        <v>0</v>
      </c>
      <c r="AX56" s="300">
        <f ca="1">'Profile before CoM'!AX56*f_CoMC01</f>
        <v>0</v>
      </c>
      <c r="AY56" s="300">
        <f ca="1">'Profile before CoM'!AY56*f_CoMC01</f>
        <v>0</v>
      </c>
      <c r="AZ56" s="300">
        <f ca="1">'Profile before CoM'!AZ56*f_CoMC01</f>
        <v>0</v>
      </c>
      <c r="BA56" s="300">
        <f ca="1">'Profile before CoM'!BA56*f_CoMC01</f>
        <v>0</v>
      </c>
      <c r="BB56" s="300">
        <f ca="1">'Profile before CoM'!BB56*f_CoMC01</f>
        <v>0</v>
      </c>
      <c r="BC56" s="300">
        <f ca="1">'Profile before CoM'!BC56*f_CoMC01</f>
        <v>0</v>
      </c>
      <c r="BD56" s="300">
        <f ca="1">'Profile before CoM'!BD56*f_CoMC01</f>
        <v>0</v>
      </c>
      <c r="BE56" s="300">
        <f ca="1">'Profile before CoM'!BE56*f_CoMC01</f>
        <v>0</v>
      </c>
      <c r="BF56" s="300">
        <f ca="1">'Profile before CoM'!BF56*f_CoMC01</f>
        <v>0</v>
      </c>
      <c r="BG56" s="300">
        <f ca="1">'Profile before CoM'!BG56*f_CoMC01</f>
        <v>0</v>
      </c>
      <c r="BH56" s="300">
        <f ca="1">'Profile before CoM'!BH56*f_CoMC01</f>
        <v>0</v>
      </c>
      <c r="BI56" s="300">
        <f ca="1">'Profile before CoM'!BI56*f_CoMC01</f>
        <v>0</v>
      </c>
      <c r="BJ56" s="300">
        <f ca="1">'Profile before CoM'!BJ56*f_CoMC01</f>
        <v>0</v>
      </c>
      <c r="BK56" s="300">
        <f ca="1">'Profile before CoM'!BK56*f_CoMC01</f>
        <v>0</v>
      </c>
      <c r="BL56" s="300">
        <f ca="1">'Profile before CoM'!BL56*f_CoMC01</f>
        <v>0</v>
      </c>
      <c r="BM56" s="300">
        <f ca="1">'Profile before CoM'!BM56*f_CoMC01</f>
        <v>0</v>
      </c>
      <c r="BN56" s="300">
        <f ca="1">'Profile before CoM'!BN56*f_CoMC01</f>
        <v>0</v>
      </c>
      <c r="BO56" s="300">
        <f ca="1">'Profile before CoM'!BO56*f_CoMC01</f>
        <v>0</v>
      </c>
      <c r="BP56" s="300">
        <f ca="1">'Profile before CoM'!BP56*f_CoMC01</f>
        <v>0</v>
      </c>
      <c r="BQ56" s="300">
        <f ca="1">'Profile before CoM'!BQ56*f_CoMC01</f>
        <v>0</v>
      </c>
      <c r="BR56" s="300">
        <f ca="1">'Profile before CoM'!BR56*f_CoMC01</f>
        <v>0</v>
      </c>
      <c r="BS56" s="300">
        <f ca="1">'Profile before CoM'!BS56*f_CoMC01</f>
        <v>0</v>
      </c>
      <c r="BT56" s="300">
        <f ca="1">'Profile before CoM'!BT56*f_CoMC01</f>
        <v>0</v>
      </c>
      <c r="BU56" s="300">
        <f ca="1">'Profile before CoM'!BU56*f_CoMC01</f>
        <v>0</v>
      </c>
      <c r="BV56" s="300">
        <f ca="1">'Profile before CoM'!BV56*f_CoMC01</f>
        <v>0</v>
      </c>
      <c r="BW56" s="300">
        <f ca="1">'Profile before CoM'!BW56*f_CoMC01</f>
        <v>0</v>
      </c>
      <c r="BX56" s="300">
        <f ca="1">'Profile before CoM'!BX56*f_CoMC01</f>
        <v>0</v>
      </c>
      <c r="BY56" s="300">
        <f ca="1">'Profile before CoM'!BY56*f_CoMC01</f>
        <v>0</v>
      </c>
      <c r="BZ56" s="300">
        <f ca="1">'Profile before CoM'!BZ56*f_CoMC01</f>
        <v>0</v>
      </c>
      <c r="CA56" s="300">
        <f ca="1">'Profile before CoM'!CA56*f_CoMC01</f>
        <v>0</v>
      </c>
      <c r="CB56" s="300">
        <f ca="1">'Profile before CoM'!CB56*f_CoMC01</f>
        <v>0</v>
      </c>
      <c r="CC56" s="300">
        <f ca="1">'Profile before CoM'!CC56*f_CoMC01</f>
        <v>0</v>
      </c>
      <c r="CD56" s="300">
        <f ca="1">'Profile before CoM'!CD56*f_CoMC01</f>
        <v>0</v>
      </c>
      <c r="CE56" s="300">
        <f ca="1">'Profile before CoM'!CE56*f_CoMC01</f>
        <v>0</v>
      </c>
      <c r="CF56" s="300">
        <f ca="1">'Profile before CoM'!CF56*f_CoMC01</f>
        <v>0</v>
      </c>
      <c r="CG56" s="300">
        <f ca="1">'Profile before CoM'!CG56*f_CoMC01</f>
        <v>0</v>
      </c>
      <c r="CH56" s="300">
        <f ca="1">'Profile before CoM'!CH56*f_CoMC01</f>
        <v>0</v>
      </c>
      <c r="CI56" s="300">
        <f ca="1">'Profile before CoM'!CI56*f_CoMC01</f>
        <v>0</v>
      </c>
      <c r="CJ56" s="300">
        <f ca="1">'Profile before CoM'!CJ56*f_CoMC01</f>
        <v>0</v>
      </c>
      <c r="CK56" s="300">
        <f ca="1">'Profile before CoM'!CK56*f_CoMC01</f>
        <v>0</v>
      </c>
      <c r="CL56" s="300">
        <f ca="1">'Profile before CoM'!CL56*f_CoMC01</f>
        <v>0</v>
      </c>
      <c r="CM56" s="300">
        <f ca="1">'Profile before CoM'!CM56*f_CoMC01</f>
        <v>0</v>
      </c>
      <c r="CN56" s="300">
        <f ca="1">'Profile before CoM'!CN56*f_CoMC01</f>
        <v>0</v>
      </c>
      <c r="CO56" s="300">
        <f ca="1">'Profile before CoM'!CO56*f_CoMC01</f>
        <v>0</v>
      </c>
      <c r="CP56" s="300">
        <f ca="1">'Profile before CoM'!CP56*f_CoMC01</f>
        <v>0</v>
      </c>
      <c r="CQ56" s="300">
        <f ca="1">'Profile before CoM'!CQ56*f_CoMC01</f>
        <v>0</v>
      </c>
      <c r="CR56" s="300">
        <f ca="1">'Profile before CoM'!CR56*f_CoMC01</f>
        <v>0</v>
      </c>
      <c r="CS56" s="300">
        <f ca="1">'Profile before CoM'!CS56*f_CoMC01</f>
        <v>0</v>
      </c>
      <c r="CT56" s="300">
        <f ca="1">'Profile before CoM'!CT56*f_CoMC01</f>
        <v>0</v>
      </c>
      <c r="CU56" s="300">
        <f ca="1">'Profile before CoM'!CU56*f_CoMC01</f>
        <v>0</v>
      </c>
      <c r="CV56" s="300">
        <f ca="1">'Profile before CoM'!CV56*f_CoMC01</f>
        <v>0</v>
      </c>
      <c r="CW56" s="300">
        <f ca="1">'Profile before CoM'!CW56*f_CoMC01</f>
        <v>0</v>
      </c>
      <c r="CX56" s="300">
        <f ca="1">'Profile before CoM'!CX56*f_CoMC01</f>
        <v>0</v>
      </c>
      <c r="CY56" s="300">
        <f ca="1">'Profile before CoM'!CY56*f_CoMC01</f>
        <v>0</v>
      </c>
      <c r="CZ56" s="300">
        <f ca="1">'Profile before CoM'!CZ56*f_CoMC01</f>
        <v>0</v>
      </c>
      <c r="DA56" s="300">
        <f ca="1">'Profile before CoM'!DA56*f_CoMC01</f>
        <v>0</v>
      </c>
      <c r="DB56" s="300">
        <f ca="1">'Profile before CoM'!DB56*f_CoMC01</f>
        <v>0</v>
      </c>
      <c r="DC56" s="300">
        <f ca="1">'Profile before CoM'!DC56*f_CoMC01</f>
        <v>0</v>
      </c>
      <c r="DD56" s="300">
        <f ca="1">'Profile before CoM'!DD56*f_CoMC01</f>
        <v>0</v>
      </c>
      <c r="DE56" s="300">
        <f ca="1">'Profile before CoM'!DE56*f_CoMC01</f>
        <v>0</v>
      </c>
      <c r="DF56" s="300">
        <f ca="1">'Profile before CoM'!DF56*f_CoMC01</f>
        <v>0</v>
      </c>
      <c r="DG56" s="300">
        <f ca="1">'Profile before CoM'!DG56*f_CoMC01</f>
        <v>0</v>
      </c>
      <c r="DH56" s="300">
        <f ca="1">'Profile before CoM'!DH56*f_CoMC01</f>
        <v>0</v>
      </c>
      <c r="DI56" s="300">
        <f ca="1">'Profile before CoM'!DI56*f_CoMC01</f>
        <v>0</v>
      </c>
      <c r="DJ56" s="300">
        <f ca="1">'Profile before CoM'!DJ56*f_CoMC01</f>
        <v>0</v>
      </c>
      <c r="DK56" s="300">
        <f ca="1">'Profile before CoM'!DK56*f_CoMC01</f>
        <v>0</v>
      </c>
      <c r="DL56" s="300">
        <f ca="1">'Profile before CoM'!DL56*f_CoMC01</f>
        <v>0</v>
      </c>
      <c r="DM56" s="300">
        <f ca="1">'Profile before CoM'!DM56*f_CoMC01</f>
        <v>0</v>
      </c>
      <c r="DN56" s="300">
        <f ca="1">'Profile before CoM'!DN56*f_CoMC01</f>
        <v>0</v>
      </c>
      <c r="DO56" s="300">
        <f ca="1">'Profile before CoM'!DO56*f_CoMC01</f>
        <v>0</v>
      </c>
      <c r="DP56" s="300">
        <f ca="1">'Profile before CoM'!DP56*f_CoMC01</f>
        <v>0</v>
      </c>
      <c r="DQ56" s="300">
        <f ca="1">'Profile before CoM'!DQ56*f_CoMC01</f>
        <v>0</v>
      </c>
      <c r="DR56" s="300">
        <f ca="1">'Profile before CoM'!DR56*f_CoMC01</f>
        <v>0</v>
      </c>
      <c r="DS56" s="300">
        <f ca="1">'Profile before CoM'!DS56*f_CoMC01</f>
        <v>0</v>
      </c>
      <c r="DT56" s="300">
        <f ca="1">'Profile before CoM'!DT56*f_CoMC01</f>
        <v>0</v>
      </c>
      <c r="DU56" s="300">
        <f ca="1">'Profile before CoM'!DU56*f_CoMC01</f>
        <v>0</v>
      </c>
      <c r="DV56" s="300">
        <f ca="1">'Profile before CoM'!DV56*f_CoMC01</f>
        <v>0</v>
      </c>
      <c r="DW56" s="300">
        <f ca="1">'Profile before CoM'!DW56*f_CoMC01</f>
        <v>0</v>
      </c>
      <c r="DX56" s="300">
        <f ca="1">'Profile before CoM'!DX56*f_CoMC01</f>
        <v>0</v>
      </c>
      <c r="DY56" s="300">
        <f ca="1">'Profile before CoM'!DY56*f_CoMC01</f>
        <v>0</v>
      </c>
      <c r="DZ56" s="300">
        <f ca="1">'Profile before CoM'!DZ56*f_CoMC01</f>
        <v>0</v>
      </c>
      <c r="EA56" s="300">
        <f ca="1">'Profile before CoM'!EA56*f_CoMC01</f>
        <v>0</v>
      </c>
      <c r="EB56" s="300">
        <f ca="1">'Profile before CoM'!EB56*f_CoMC01</f>
        <v>0</v>
      </c>
      <c r="EC56" s="300">
        <f ca="1">'Profile before CoM'!EC56*f_CoMC01</f>
        <v>0</v>
      </c>
      <c r="ED56" s="300">
        <f ca="1">'Profile before CoM'!ED56*f_CoMC01</f>
        <v>0</v>
      </c>
      <c r="EE56" s="300">
        <f ca="1">'Profile before CoM'!EE56*f_CoMC01</f>
        <v>0</v>
      </c>
      <c r="EF56" s="300">
        <f ca="1">'Profile before CoM'!EF56*f_CoMC01</f>
        <v>0</v>
      </c>
      <c r="EG56" s="300">
        <f ca="1">'Profile before CoM'!EG56*f_CoMC01</f>
        <v>0</v>
      </c>
      <c r="EH56" s="300">
        <f ca="1">'Profile before CoM'!EH56*f_CoMC01</f>
        <v>0</v>
      </c>
      <c r="EI56" s="300">
        <f ca="1">'Profile before CoM'!EI56*f_CoMC01</f>
        <v>0</v>
      </c>
      <c r="EJ56" s="300">
        <f ca="1">'Profile before CoM'!EJ56*f_CoMC01</f>
        <v>0</v>
      </c>
      <c r="EK56" s="300">
        <f ca="1">'Profile before CoM'!EK56*f_CoMC01</f>
        <v>0</v>
      </c>
      <c r="EL56" s="300">
        <f ca="1">'Profile before CoM'!EL56*f_CoMC01</f>
        <v>0</v>
      </c>
      <c r="EM56" s="300">
        <f ca="1">'Profile before CoM'!EM56*f_CoMC01</f>
        <v>0</v>
      </c>
      <c r="EN56" s="300">
        <f ca="1">'Profile before CoM'!EN56*f_CoMC01</f>
        <v>0</v>
      </c>
      <c r="EO56" s="300">
        <f ca="1">'Profile before CoM'!EO56*f_CoMC01</f>
        <v>0</v>
      </c>
      <c r="EP56" s="300">
        <f ca="1">'Profile before CoM'!EP56*f_CoMC01</f>
        <v>0</v>
      </c>
      <c r="EQ56" s="300">
        <f ca="1">'Profile before CoM'!EQ56*f_CoMC01</f>
        <v>0</v>
      </c>
      <c r="ER56" s="300">
        <f ca="1">'Profile before CoM'!ER56*f_CoMC01</f>
        <v>0</v>
      </c>
      <c r="ES56" s="300">
        <f ca="1">'Profile before CoM'!ES56*f_CoMC01</f>
        <v>0</v>
      </c>
      <c r="ET56" s="300">
        <f ca="1">'Profile before CoM'!ET56*f_CoMC01</f>
        <v>0</v>
      </c>
      <c r="EU56" s="300">
        <f ca="1">'Profile before CoM'!EU56*f_CoMC01</f>
        <v>0</v>
      </c>
      <c r="EV56" s="300">
        <f ca="1">'Profile before CoM'!EV56*f_CoMC01</f>
        <v>0</v>
      </c>
      <c r="EW56" s="300">
        <f ca="1">'Profile before CoM'!EW56*f_CoMC01</f>
        <v>0</v>
      </c>
      <c r="EX56" s="300">
        <f ca="1">'Profile before CoM'!EX56*f_CoMC01</f>
        <v>0</v>
      </c>
      <c r="EY56" s="612"/>
      <c r="EZ56" s="757" t="str">
        <f>'Main Input'!EZ56</f>
        <v>RPI</v>
      </c>
      <c r="FA56" s="757" t="str">
        <f>'Main Input'!FA56</f>
        <v>N/A</v>
      </c>
      <c r="FB56" s="766">
        <f>'Main Input'!FB56</f>
        <v>0</v>
      </c>
      <c r="FC56" s="766" t="str">
        <f>'Main Input'!FC56</f>
        <v>IT Solutions</v>
      </c>
      <c r="FD56" s="766" t="str">
        <f>'Main Input'!FD56</f>
        <v>Managed Services</v>
      </c>
      <c r="FE56" s="757" t="str">
        <f>'Main Input'!FE56</f>
        <v>Opex</v>
      </c>
      <c r="FF56" s="757" t="str">
        <f>'Main Input'!FF56</f>
        <v>ContractAccrual</v>
      </c>
      <c r="FG56" s="757" t="str">
        <f>'Main Input'!FG56</f>
        <v>Expense</v>
      </c>
      <c r="FH56" s="767" t="str">
        <f>'Main Input'!FH56</f>
        <v>A</v>
      </c>
      <c r="FI56" s="768">
        <f>'Main Input'!FI56</f>
        <v>0.22</v>
      </c>
      <c r="FJ56" s="768">
        <f>'Main Input'!FJ56</f>
        <v>0</v>
      </c>
      <c r="FK56" s="612"/>
      <c r="FL56" s="531">
        <f t="shared" si="31"/>
        <v>0</v>
      </c>
      <c r="FM56" s="86"/>
      <c r="FN56" s="612"/>
    </row>
    <row r="57" spans="1:170" ht="12.75" customHeight="1">
      <c r="A57" s="750" t="str">
        <f>'Main Input'!A57</f>
        <v>MTB</v>
      </c>
      <c r="B57" s="762" t="str">
        <f>'Main Input'!B57</f>
        <v>Business Unit</v>
      </c>
      <c r="C57" s="762" t="str">
        <f>'Main Input'!C57</f>
        <v>Labour</v>
      </c>
      <c r="D57" s="762" t="str">
        <f>'Main Input'!D57</f>
        <v>TFR</v>
      </c>
      <c r="E57" s="762" t="str">
        <f>'Main Input'!E57</f>
        <v>Migration Designer #2 (Wintel)</v>
      </c>
      <c r="F57" s="753" t="str">
        <f>'Main Input'!F57</f>
        <v>direct</v>
      </c>
      <c r="G57" s="753" t="str">
        <f>'Main Input'!G57</f>
        <v>Person</v>
      </c>
      <c r="H57" s="753" t="str">
        <f>'Main Input'!H57</f>
        <v>TAC.CSA.2</v>
      </c>
      <c r="I57" s="753">
        <f>'Main Input'!I57</f>
        <v>0</v>
      </c>
      <c r="J57" s="753">
        <f>'Main Input'!J57</f>
        <v>0</v>
      </c>
      <c r="K57" s="753" t="str">
        <f>'Main Input'!K57</f>
        <v>FJS</v>
      </c>
      <c r="L57" s="753" t="str">
        <f>'Main Input'!L57</f>
        <v>pTran</v>
      </c>
      <c r="M57" s="753">
        <f>'Main Input'!M57</f>
        <v>0</v>
      </c>
      <c r="N57" s="753">
        <f>'Main Input'!N57</f>
        <v>0</v>
      </c>
      <c r="O57" s="753" t="str">
        <f>'Main Input'!O57</f>
        <v>SPAIN</v>
      </c>
      <c r="P57" s="753">
        <f>'Main Input'!P57</f>
        <v>313</v>
      </c>
      <c r="Q57" s="753" t="str">
        <f>'Main Input'!Q57</f>
        <v>EUR</v>
      </c>
      <c r="R57" s="753" t="str">
        <f>'Main Input'!R57</f>
        <v>EMEA</v>
      </c>
      <c r="S57" s="753" t="str">
        <f>'Main Input'!S57</f>
        <v>Local</v>
      </c>
      <c r="T57" s="753">
        <f>'Main Input'!T57</f>
        <v>0</v>
      </c>
      <c r="U57" s="753">
        <f>'Main Input'!U57</f>
        <v>0</v>
      </c>
      <c r="V57" s="753" t="str">
        <f>'Main Input'!V57</f>
        <v>6_ATP</v>
      </c>
      <c r="W57" s="753">
        <f>'Main Input'!W57</f>
        <v>0</v>
      </c>
      <c r="X57" s="753">
        <f>'Main Input'!X57</f>
        <v>0</v>
      </c>
      <c r="Y57" s="753">
        <f>'Main Input'!Y57</f>
        <v>0</v>
      </c>
      <c r="Z57" s="753">
        <f>'Main Input'!Z57</f>
        <v>0</v>
      </c>
      <c r="AA57" s="753">
        <f>'Main Input'!AA57</f>
        <v>0</v>
      </c>
      <c r="AB57" s="763">
        <f>'Main Input'!AB57</f>
        <v>0</v>
      </c>
      <c r="AC57" s="763" t="str">
        <f>'Main Input'!AC57</f>
        <v>Days</v>
      </c>
      <c r="AD57" s="764">
        <f>'Main Input'!AD57</f>
        <v>50</v>
      </c>
      <c r="AE57" s="765">
        <f t="shared" ca="1" si="30"/>
        <v>20958.838193709107</v>
      </c>
      <c r="AF57" s="299">
        <f ca="1">'Profile before CoM'!AF57*f_CoMC01</f>
        <v>0</v>
      </c>
      <c r="AG57" s="300">
        <f ca="1">'Profile before CoM'!AG57*f_CoMC01</f>
        <v>0</v>
      </c>
      <c r="AH57" s="300">
        <f ca="1">'Profile before CoM'!AH57*f_CoMC01</f>
        <v>0</v>
      </c>
      <c r="AI57" s="300">
        <f ca="1">'Profile before CoM'!AI57*f_CoMC01</f>
        <v>0</v>
      </c>
      <c r="AJ57" s="300">
        <f ca="1">'Profile before CoM'!AJ57*f_CoMC01</f>
        <v>0</v>
      </c>
      <c r="AK57" s="300">
        <f ca="1">'Profile before CoM'!AK57*f_CoMC01</f>
        <v>0</v>
      </c>
      <c r="AL57" s="300">
        <f ca="1">'Profile before CoM'!AL57*f_CoMC01</f>
        <v>0</v>
      </c>
      <c r="AM57" s="300">
        <f ca="1">'Profile before CoM'!AM57*f_CoMC01</f>
        <v>0</v>
      </c>
      <c r="AN57" s="300">
        <f ca="1">'Profile before CoM'!AN57*f_CoMC01</f>
        <v>20958.838193709107</v>
      </c>
      <c r="AO57" s="300">
        <f ca="1">'Profile before CoM'!AO57*f_CoMC01</f>
        <v>0</v>
      </c>
      <c r="AP57" s="300">
        <f ca="1">'Profile before CoM'!AP57*f_CoMC01</f>
        <v>0</v>
      </c>
      <c r="AQ57" s="300">
        <f ca="1">'Profile before CoM'!AQ57*f_CoMC01</f>
        <v>0</v>
      </c>
      <c r="AR57" s="300">
        <f ca="1">'Profile before CoM'!AR57*f_CoMC01</f>
        <v>0</v>
      </c>
      <c r="AS57" s="300">
        <f ca="1">'Profile before CoM'!AS57*f_CoMC01</f>
        <v>0</v>
      </c>
      <c r="AT57" s="300">
        <f ca="1">'Profile before CoM'!AT57*f_CoMC01</f>
        <v>0</v>
      </c>
      <c r="AU57" s="300">
        <f ca="1">'Profile before CoM'!AU57*f_CoMC01</f>
        <v>0</v>
      </c>
      <c r="AV57" s="300">
        <f ca="1">'Profile before CoM'!AV57*f_CoMC01</f>
        <v>0</v>
      </c>
      <c r="AW57" s="300">
        <f ca="1">'Profile before CoM'!AW57*f_CoMC01</f>
        <v>0</v>
      </c>
      <c r="AX57" s="300">
        <f ca="1">'Profile before CoM'!AX57*f_CoMC01</f>
        <v>0</v>
      </c>
      <c r="AY57" s="300">
        <f ca="1">'Profile before CoM'!AY57*f_CoMC01</f>
        <v>0</v>
      </c>
      <c r="AZ57" s="300">
        <f ca="1">'Profile before CoM'!AZ57*f_CoMC01</f>
        <v>0</v>
      </c>
      <c r="BA57" s="300">
        <f ca="1">'Profile before CoM'!BA57*f_CoMC01</f>
        <v>0</v>
      </c>
      <c r="BB57" s="300">
        <f ca="1">'Profile before CoM'!BB57*f_CoMC01</f>
        <v>0</v>
      </c>
      <c r="BC57" s="300">
        <f ca="1">'Profile before CoM'!BC57*f_CoMC01</f>
        <v>0</v>
      </c>
      <c r="BD57" s="300">
        <f ca="1">'Profile before CoM'!BD57*f_CoMC01</f>
        <v>0</v>
      </c>
      <c r="BE57" s="300">
        <f ca="1">'Profile before CoM'!BE57*f_CoMC01</f>
        <v>0</v>
      </c>
      <c r="BF57" s="300">
        <f ca="1">'Profile before CoM'!BF57*f_CoMC01</f>
        <v>0</v>
      </c>
      <c r="BG57" s="300">
        <f ca="1">'Profile before CoM'!BG57*f_CoMC01</f>
        <v>0</v>
      </c>
      <c r="BH57" s="300">
        <f ca="1">'Profile before CoM'!BH57*f_CoMC01</f>
        <v>0</v>
      </c>
      <c r="BI57" s="300">
        <f ca="1">'Profile before CoM'!BI57*f_CoMC01</f>
        <v>0</v>
      </c>
      <c r="BJ57" s="300">
        <f ca="1">'Profile before CoM'!BJ57*f_CoMC01</f>
        <v>0</v>
      </c>
      <c r="BK57" s="300">
        <f ca="1">'Profile before CoM'!BK57*f_CoMC01</f>
        <v>0</v>
      </c>
      <c r="BL57" s="300">
        <f ca="1">'Profile before CoM'!BL57*f_CoMC01</f>
        <v>0</v>
      </c>
      <c r="BM57" s="300">
        <f ca="1">'Profile before CoM'!BM57*f_CoMC01</f>
        <v>0</v>
      </c>
      <c r="BN57" s="300">
        <f ca="1">'Profile before CoM'!BN57*f_CoMC01</f>
        <v>0</v>
      </c>
      <c r="BO57" s="300">
        <f ca="1">'Profile before CoM'!BO57*f_CoMC01</f>
        <v>0</v>
      </c>
      <c r="BP57" s="300">
        <f ca="1">'Profile before CoM'!BP57*f_CoMC01</f>
        <v>0</v>
      </c>
      <c r="BQ57" s="300">
        <f ca="1">'Profile before CoM'!BQ57*f_CoMC01</f>
        <v>0</v>
      </c>
      <c r="BR57" s="300">
        <f ca="1">'Profile before CoM'!BR57*f_CoMC01</f>
        <v>0</v>
      </c>
      <c r="BS57" s="300">
        <f ca="1">'Profile before CoM'!BS57*f_CoMC01</f>
        <v>0</v>
      </c>
      <c r="BT57" s="300">
        <f ca="1">'Profile before CoM'!BT57*f_CoMC01</f>
        <v>0</v>
      </c>
      <c r="BU57" s="300">
        <f ca="1">'Profile before CoM'!BU57*f_CoMC01</f>
        <v>0</v>
      </c>
      <c r="BV57" s="300">
        <f ca="1">'Profile before CoM'!BV57*f_CoMC01</f>
        <v>0</v>
      </c>
      <c r="BW57" s="300">
        <f ca="1">'Profile before CoM'!BW57*f_CoMC01</f>
        <v>0</v>
      </c>
      <c r="BX57" s="300">
        <f ca="1">'Profile before CoM'!BX57*f_CoMC01</f>
        <v>0</v>
      </c>
      <c r="BY57" s="300">
        <f ca="1">'Profile before CoM'!BY57*f_CoMC01</f>
        <v>0</v>
      </c>
      <c r="BZ57" s="300">
        <f ca="1">'Profile before CoM'!BZ57*f_CoMC01</f>
        <v>0</v>
      </c>
      <c r="CA57" s="300">
        <f ca="1">'Profile before CoM'!CA57*f_CoMC01</f>
        <v>0</v>
      </c>
      <c r="CB57" s="300">
        <f ca="1">'Profile before CoM'!CB57*f_CoMC01</f>
        <v>0</v>
      </c>
      <c r="CC57" s="300">
        <f ca="1">'Profile before CoM'!CC57*f_CoMC01</f>
        <v>0</v>
      </c>
      <c r="CD57" s="300">
        <f ca="1">'Profile before CoM'!CD57*f_CoMC01</f>
        <v>0</v>
      </c>
      <c r="CE57" s="300">
        <f ca="1">'Profile before CoM'!CE57*f_CoMC01</f>
        <v>0</v>
      </c>
      <c r="CF57" s="300">
        <f ca="1">'Profile before CoM'!CF57*f_CoMC01</f>
        <v>0</v>
      </c>
      <c r="CG57" s="300">
        <f ca="1">'Profile before CoM'!CG57*f_CoMC01</f>
        <v>0</v>
      </c>
      <c r="CH57" s="300">
        <f ca="1">'Profile before CoM'!CH57*f_CoMC01</f>
        <v>0</v>
      </c>
      <c r="CI57" s="300">
        <f ca="1">'Profile before CoM'!CI57*f_CoMC01</f>
        <v>0</v>
      </c>
      <c r="CJ57" s="300">
        <f ca="1">'Profile before CoM'!CJ57*f_CoMC01</f>
        <v>0</v>
      </c>
      <c r="CK57" s="300">
        <f ca="1">'Profile before CoM'!CK57*f_CoMC01</f>
        <v>0</v>
      </c>
      <c r="CL57" s="300">
        <f ca="1">'Profile before CoM'!CL57*f_CoMC01</f>
        <v>0</v>
      </c>
      <c r="CM57" s="300">
        <f ca="1">'Profile before CoM'!CM57*f_CoMC01</f>
        <v>0</v>
      </c>
      <c r="CN57" s="300">
        <f ca="1">'Profile before CoM'!CN57*f_CoMC01</f>
        <v>0</v>
      </c>
      <c r="CO57" s="300">
        <f ca="1">'Profile before CoM'!CO57*f_CoMC01</f>
        <v>0</v>
      </c>
      <c r="CP57" s="300">
        <f ca="1">'Profile before CoM'!CP57*f_CoMC01</f>
        <v>0</v>
      </c>
      <c r="CQ57" s="300">
        <f ca="1">'Profile before CoM'!CQ57*f_CoMC01</f>
        <v>0</v>
      </c>
      <c r="CR57" s="300">
        <f ca="1">'Profile before CoM'!CR57*f_CoMC01</f>
        <v>0</v>
      </c>
      <c r="CS57" s="300">
        <f ca="1">'Profile before CoM'!CS57*f_CoMC01</f>
        <v>0</v>
      </c>
      <c r="CT57" s="300">
        <f ca="1">'Profile before CoM'!CT57*f_CoMC01</f>
        <v>0</v>
      </c>
      <c r="CU57" s="300">
        <f ca="1">'Profile before CoM'!CU57*f_CoMC01</f>
        <v>0</v>
      </c>
      <c r="CV57" s="300">
        <f ca="1">'Profile before CoM'!CV57*f_CoMC01</f>
        <v>0</v>
      </c>
      <c r="CW57" s="300">
        <f ca="1">'Profile before CoM'!CW57*f_CoMC01</f>
        <v>0</v>
      </c>
      <c r="CX57" s="300">
        <f ca="1">'Profile before CoM'!CX57*f_CoMC01</f>
        <v>0</v>
      </c>
      <c r="CY57" s="300">
        <f ca="1">'Profile before CoM'!CY57*f_CoMC01</f>
        <v>0</v>
      </c>
      <c r="CZ57" s="300">
        <f ca="1">'Profile before CoM'!CZ57*f_CoMC01</f>
        <v>0</v>
      </c>
      <c r="DA57" s="300">
        <f ca="1">'Profile before CoM'!DA57*f_CoMC01</f>
        <v>0</v>
      </c>
      <c r="DB57" s="300">
        <f ca="1">'Profile before CoM'!DB57*f_CoMC01</f>
        <v>0</v>
      </c>
      <c r="DC57" s="300">
        <f ca="1">'Profile before CoM'!DC57*f_CoMC01</f>
        <v>0</v>
      </c>
      <c r="DD57" s="300">
        <f ca="1">'Profile before CoM'!DD57*f_CoMC01</f>
        <v>0</v>
      </c>
      <c r="DE57" s="300">
        <f ca="1">'Profile before CoM'!DE57*f_CoMC01</f>
        <v>0</v>
      </c>
      <c r="DF57" s="300">
        <f ca="1">'Profile before CoM'!DF57*f_CoMC01</f>
        <v>0</v>
      </c>
      <c r="DG57" s="300">
        <f ca="1">'Profile before CoM'!DG57*f_CoMC01</f>
        <v>0</v>
      </c>
      <c r="DH57" s="300">
        <f ca="1">'Profile before CoM'!DH57*f_CoMC01</f>
        <v>0</v>
      </c>
      <c r="DI57" s="300">
        <f ca="1">'Profile before CoM'!DI57*f_CoMC01</f>
        <v>0</v>
      </c>
      <c r="DJ57" s="300">
        <f ca="1">'Profile before CoM'!DJ57*f_CoMC01</f>
        <v>0</v>
      </c>
      <c r="DK57" s="300">
        <f ca="1">'Profile before CoM'!DK57*f_CoMC01</f>
        <v>0</v>
      </c>
      <c r="DL57" s="300">
        <f ca="1">'Profile before CoM'!DL57*f_CoMC01</f>
        <v>0</v>
      </c>
      <c r="DM57" s="300">
        <f ca="1">'Profile before CoM'!DM57*f_CoMC01</f>
        <v>0</v>
      </c>
      <c r="DN57" s="300">
        <f ca="1">'Profile before CoM'!DN57*f_CoMC01</f>
        <v>0</v>
      </c>
      <c r="DO57" s="300">
        <f ca="1">'Profile before CoM'!DO57*f_CoMC01</f>
        <v>0</v>
      </c>
      <c r="DP57" s="300">
        <f ca="1">'Profile before CoM'!DP57*f_CoMC01</f>
        <v>0</v>
      </c>
      <c r="DQ57" s="300">
        <f ca="1">'Profile before CoM'!DQ57*f_CoMC01</f>
        <v>0</v>
      </c>
      <c r="DR57" s="300">
        <f ca="1">'Profile before CoM'!DR57*f_CoMC01</f>
        <v>0</v>
      </c>
      <c r="DS57" s="300">
        <f ca="1">'Profile before CoM'!DS57*f_CoMC01</f>
        <v>0</v>
      </c>
      <c r="DT57" s="300">
        <f ca="1">'Profile before CoM'!DT57*f_CoMC01</f>
        <v>0</v>
      </c>
      <c r="DU57" s="300">
        <f ca="1">'Profile before CoM'!DU57*f_CoMC01</f>
        <v>0</v>
      </c>
      <c r="DV57" s="300">
        <f ca="1">'Profile before CoM'!DV57*f_CoMC01</f>
        <v>0</v>
      </c>
      <c r="DW57" s="300">
        <f ca="1">'Profile before CoM'!DW57*f_CoMC01</f>
        <v>0</v>
      </c>
      <c r="DX57" s="300">
        <f ca="1">'Profile before CoM'!DX57*f_CoMC01</f>
        <v>0</v>
      </c>
      <c r="DY57" s="300">
        <f ca="1">'Profile before CoM'!DY57*f_CoMC01</f>
        <v>0</v>
      </c>
      <c r="DZ57" s="300">
        <f ca="1">'Profile before CoM'!DZ57*f_CoMC01</f>
        <v>0</v>
      </c>
      <c r="EA57" s="300">
        <f ca="1">'Profile before CoM'!EA57*f_CoMC01</f>
        <v>0</v>
      </c>
      <c r="EB57" s="300">
        <f ca="1">'Profile before CoM'!EB57*f_CoMC01</f>
        <v>0</v>
      </c>
      <c r="EC57" s="300">
        <f ca="1">'Profile before CoM'!EC57*f_CoMC01</f>
        <v>0</v>
      </c>
      <c r="ED57" s="300">
        <f ca="1">'Profile before CoM'!ED57*f_CoMC01</f>
        <v>0</v>
      </c>
      <c r="EE57" s="300">
        <f ca="1">'Profile before CoM'!EE57*f_CoMC01</f>
        <v>0</v>
      </c>
      <c r="EF57" s="300">
        <f ca="1">'Profile before CoM'!EF57*f_CoMC01</f>
        <v>0</v>
      </c>
      <c r="EG57" s="300">
        <f ca="1">'Profile before CoM'!EG57*f_CoMC01</f>
        <v>0</v>
      </c>
      <c r="EH57" s="300">
        <f ca="1">'Profile before CoM'!EH57*f_CoMC01</f>
        <v>0</v>
      </c>
      <c r="EI57" s="300">
        <f ca="1">'Profile before CoM'!EI57*f_CoMC01</f>
        <v>0</v>
      </c>
      <c r="EJ57" s="300">
        <f ca="1">'Profile before CoM'!EJ57*f_CoMC01</f>
        <v>0</v>
      </c>
      <c r="EK57" s="300">
        <f ca="1">'Profile before CoM'!EK57*f_CoMC01</f>
        <v>0</v>
      </c>
      <c r="EL57" s="300">
        <f ca="1">'Profile before CoM'!EL57*f_CoMC01</f>
        <v>0</v>
      </c>
      <c r="EM57" s="300">
        <f ca="1">'Profile before CoM'!EM57*f_CoMC01</f>
        <v>0</v>
      </c>
      <c r="EN57" s="300">
        <f ca="1">'Profile before CoM'!EN57*f_CoMC01</f>
        <v>0</v>
      </c>
      <c r="EO57" s="300">
        <f ca="1">'Profile before CoM'!EO57*f_CoMC01</f>
        <v>0</v>
      </c>
      <c r="EP57" s="300">
        <f ca="1">'Profile before CoM'!EP57*f_CoMC01</f>
        <v>0</v>
      </c>
      <c r="EQ57" s="300">
        <f ca="1">'Profile before CoM'!EQ57*f_CoMC01</f>
        <v>0</v>
      </c>
      <c r="ER57" s="300">
        <f ca="1">'Profile before CoM'!ER57*f_CoMC01</f>
        <v>0</v>
      </c>
      <c r="ES57" s="300">
        <f ca="1">'Profile before CoM'!ES57*f_CoMC01</f>
        <v>0</v>
      </c>
      <c r="ET57" s="300">
        <f ca="1">'Profile before CoM'!ET57*f_CoMC01</f>
        <v>0</v>
      </c>
      <c r="EU57" s="300">
        <f ca="1">'Profile before CoM'!EU57*f_CoMC01</f>
        <v>0</v>
      </c>
      <c r="EV57" s="300">
        <f ca="1">'Profile before CoM'!EV57*f_CoMC01</f>
        <v>0</v>
      </c>
      <c r="EW57" s="300">
        <f ca="1">'Profile before CoM'!EW57*f_CoMC01</f>
        <v>0</v>
      </c>
      <c r="EX57" s="300">
        <f ca="1">'Profile before CoM'!EX57*f_CoMC01</f>
        <v>0</v>
      </c>
      <c r="EY57" s="612"/>
      <c r="EZ57" s="757" t="str">
        <f>'Main Input'!EZ57</f>
        <v>RPI</v>
      </c>
      <c r="FA57" s="757" t="str">
        <f>'Main Input'!FA57</f>
        <v>N/A</v>
      </c>
      <c r="FB57" s="766">
        <f>'Main Input'!FB57</f>
        <v>0</v>
      </c>
      <c r="FC57" s="766" t="str">
        <f>'Main Input'!FC57</f>
        <v>IT Solutions</v>
      </c>
      <c r="FD57" s="766" t="str">
        <f>'Main Input'!FD57</f>
        <v>Managed Services</v>
      </c>
      <c r="FE57" s="757" t="str">
        <f>'Main Input'!FE57</f>
        <v>Opex</v>
      </c>
      <c r="FF57" s="757" t="str">
        <f>'Main Input'!FF57</f>
        <v>ContractAccrual</v>
      </c>
      <c r="FG57" s="757" t="str">
        <f>'Main Input'!FG57</f>
        <v>Expense</v>
      </c>
      <c r="FH57" s="767" t="str">
        <f>'Main Input'!FH57</f>
        <v>A</v>
      </c>
      <c r="FI57" s="768">
        <f>'Main Input'!FI57</f>
        <v>0.22</v>
      </c>
      <c r="FJ57" s="768">
        <f>'Main Input'!FJ57</f>
        <v>0</v>
      </c>
      <c r="FK57" s="612"/>
      <c r="FL57" s="531">
        <f t="shared" si="31"/>
        <v>0</v>
      </c>
      <c r="FM57" s="86"/>
      <c r="FN57" s="612"/>
    </row>
    <row r="58" spans="1:170" ht="12.75" customHeight="1">
      <c r="A58" s="750" t="str">
        <f>'Main Input'!A58</f>
        <v>MTB</v>
      </c>
      <c r="B58" s="762" t="str">
        <f>'Main Input'!B58</f>
        <v>Business Unit</v>
      </c>
      <c r="C58" s="762" t="str">
        <f>'Main Input'!C58</f>
        <v>Labour</v>
      </c>
      <c r="D58" s="762" t="str">
        <f>'Main Input'!D58</f>
        <v>TFR</v>
      </c>
      <c r="E58" s="762" t="str">
        <f>'Main Input'!E58</f>
        <v>Migration Designer #3 (Wintel)</v>
      </c>
      <c r="F58" s="753" t="str">
        <f>'Main Input'!F58</f>
        <v>direct</v>
      </c>
      <c r="G58" s="753" t="str">
        <f>'Main Input'!G58</f>
        <v>Person</v>
      </c>
      <c r="H58" s="753" t="str">
        <f>'Main Input'!H58</f>
        <v>TAC.CSA.2</v>
      </c>
      <c r="I58" s="753">
        <f>'Main Input'!I58</f>
        <v>0</v>
      </c>
      <c r="J58" s="753">
        <f>'Main Input'!J58</f>
        <v>0</v>
      </c>
      <c r="K58" s="753" t="str">
        <f>'Main Input'!K58</f>
        <v>FJS</v>
      </c>
      <c r="L58" s="753" t="str">
        <f>'Main Input'!L58</f>
        <v>pTran</v>
      </c>
      <c r="M58" s="753">
        <f>'Main Input'!M58</f>
        <v>0</v>
      </c>
      <c r="N58" s="753">
        <f>'Main Input'!N58</f>
        <v>0</v>
      </c>
      <c r="O58" s="753" t="str">
        <f>'Main Input'!O58</f>
        <v>SPAIN</v>
      </c>
      <c r="P58" s="753">
        <f>'Main Input'!P58</f>
        <v>313</v>
      </c>
      <c r="Q58" s="753" t="str">
        <f>'Main Input'!Q58</f>
        <v>EUR</v>
      </c>
      <c r="R58" s="753" t="str">
        <f>'Main Input'!R58</f>
        <v>EMEA</v>
      </c>
      <c r="S58" s="753" t="str">
        <f>'Main Input'!S58</f>
        <v>Local</v>
      </c>
      <c r="T58" s="753">
        <f>'Main Input'!T58</f>
        <v>0</v>
      </c>
      <c r="U58" s="753">
        <f>'Main Input'!U58</f>
        <v>0</v>
      </c>
      <c r="V58" s="753" t="str">
        <f>'Main Input'!V58</f>
        <v>6_ATP</v>
      </c>
      <c r="W58" s="753">
        <f>'Main Input'!W58</f>
        <v>0</v>
      </c>
      <c r="X58" s="753">
        <f>'Main Input'!X58</f>
        <v>0</v>
      </c>
      <c r="Y58" s="753">
        <f>'Main Input'!Y58</f>
        <v>0</v>
      </c>
      <c r="Z58" s="753">
        <f>'Main Input'!Z58</f>
        <v>0</v>
      </c>
      <c r="AA58" s="753">
        <f>'Main Input'!AA58</f>
        <v>0</v>
      </c>
      <c r="AB58" s="763">
        <f>'Main Input'!AB58</f>
        <v>0</v>
      </c>
      <c r="AC58" s="763" t="str">
        <f>'Main Input'!AC58</f>
        <v>Days</v>
      </c>
      <c r="AD58" s="764">
        <f>'Main Input'!AD58</f>
        <v>50</v>
      </c>
      <c r="AE58" s="765">
        <f t="shared" ca="1" si="30"/>
        <v>20958.838193709107</v>
      </c>
      <c r="AF58" s="299">
        <f ca="1">'Profile before CoM'!AF58*f_CoMC01</f>
        <v>0</v>
      </c>
      <c r="AG58" s="300">
        <f ca="1">'Profile before CoM'!AG58*f_CoMC01</f>
        <v>0</v>
      </c>
      <c r="AH58" s="300">
        <f ca="1">'Profile before CoM'!AH58*f_CoMC01</f>
        <v>0</v>
      </c>
      <c r="AI58" s="300">
        <f ca="1">'Profile before CoM'!AI58*f_CoMC01</f>
        <v>0</v>
      </c>
      <c r="AJ58" s="300">
        <f ca="1">'Profile before CoM'!AJ58*f_CoMC01</f>
        <v>0</v>
      </c>
      <c r="AK58" s="300">
        <f ca="1">'Profile before CoM'!AK58*f_CoMC01</f>
        <v>0</v>
      </c>
      <c r="AL58" s="300">
        <f ca="1">'Profile before CoM'!AL58*f_CoMC01</f>
        <v>0</v>
      </c>
      <c r="AM58" s="300">
        <f ca="1">'Profile before CoM'!AM58*f_CoMC01</f>
        <v>0</v>
      </c>
      <c r="AN58" s="300">
        <f ca="1">'Profile before CoM'!AN58*f_CoMC01</f>
        <v>20958.838193709107</v>
      </c>
      <c r="AO58" s="300">
        <f ca="1">'Profile before CoM'!AO58*f_CoMC01</f>
        <v>0</v>
      </c>
      <c r="AP58" s="300">
        <f ca="1">'Profile before CoM'!AP58*f_CoMC01</f>
        <v>0</v>
      </c>
      <c r="AQ58" s="300">
        <f ca="1">'Profile before CoM'!AQ58*f_CoMC01</f>
        <v>0</v>
      </c>
      <c r="AR58" s="300">
        <f ca="1">'Profile before CoM'!AR58*f_CoMC01</f>
        <v>0</v>
      </c>
      <c r="AS58" s="300">
        <f ca="1">'Profile before CoM'!AS58*f_CoMC01</f>
        <v>0</v>
      </c>
      <c r="AT58" s="300">
        <f ca="1">'Profile before CoM'!AT58*f_CoMC01</f>
        <v>0</v>
      </c>
      <c r="AU58" s="300">
        <f ca="1">'Profile before CoM'!AU58*f_CoMC01</f>
        <v>0</v>
      </c>
      <c r="AV58" s="300">
        <f ca="1">'Profile before CoM'!AV58*f_CoMC01</f>
        <v>0</v>
      </c>
      <c r="AW58" s="300">
        <f ca="1">'Profile before CoM'!AW58*f_CoMC01</f>
        <v>0</v>
      </c>
      <c r="AX58" s="300">
        <f ca="1">'Profile before CoM'!AX58*f_CoMC01</f>
        <v>0</v>
      </c>
      <c r="AY58" s="300">
        <f ca="1">'Profile before CoM'!AY58*f_CoMC01</f>
        <v>0</v>
      </c>
      <c r="AZ58" s="300">
        <f ca="1">'Profile before CoM'!AZ58*f_CoMC01</f>
        <v>0</v>
      </c>
      <c r="BA58" s="300">
        <f ca="1">'Profile before CoM'!BA58*f_CoMC01</f>
        <v>0</v>
      </c>
      <c r="BB58" s="300">
        <f ca="1">'Profile before CoM'!BB58*f_CoMC01</f>
        <v>0</v>
      </c>
      <c r="BC58" s="300">
        <f ca="1">'Profile before CoM'!BC58*f_CoMC01</f>
        <v>0</v>
      </c>
      <c r="BD58" s="300">
        <f ca="1">'Profile before CoM'!BD58*f_CoMC01</f>
        <v>0</v>
      </c>
      <c r="BE58" s="300">
        <f ca="1">'Profile before CoM'!BE58*f_CoMC01</f>
        <v>0</v>
      </c>
      <c r="BF58" s="300">
        <f ca="1">'Profile before CoM'!BF58*f_CoMC01</f>
        <v>0</v>
      </c>
      <c r="BG58" s="300">
        <f ca="1">'Profile before CoM'!BG58*f_CoMC01</f>
        <v>0</v>
      </c>
      <c r="BH58" s="300">
        <f ca="1">'Profile before CoM'!BH58*f_CoMC01</f>
        <v>0</v>
      </c>
      <c r="BI58" s="300">
        <f ca="1">'Profile before CoM'!BI58*f_CoMC01</f>
        <v>0</v>
      </c>
      <c r="BJ58" s="300">
        <f ca="1">'Profile before CoM'!BJ58*f_CoMC01</f>
        <v>0</v>
      </c>
      <c r="BK58" s="300">
        <f ca="1">'Profile before CoM'!BK58*f_CoMC01</f>
        <v>0</v>
      </c>
      <c r="BL58" s="300">
        <f ca="1">'Profile before CoM'!BL58*f_CoMC01</f>
        <v>0</v>
      </c>
      <c r="BM58" s="300">
        <f ca="1">'Profile before CoM'!BM58*f_CoMC01</f>
        <v>0</v>
      </c>
      <c r="BN58" s="300">
        <f ca="1">'Profile before CoM'!BN58*f_CoMC01</f>
        <v>0</v>
      </c>
      <c r="BO58" s="300">
        <f ca="1">'Profile before CoM'!BO58*f_CoMC01</f>
        <v>0</v>
      </c>
      <c r="BP58" s="300">
        <f ca="1">'Profile before CoM'!BP58*f_CoMC01</f>
        <v>0</v>
      </c>
      <c r="BQ58" s="300">
        <f ca="1">'Profile before CoM'!BQ58*f_CoMC01</f>
        <v>0</v>
      </c>
      <c r="BR58" s="300">
        <f ca="1">'Profile before CoM'!BR58*f_CoMC01</f>
        <v>0</v>
      </c>
      <c r="BS58" s="300">
        <f ca="1">'Profile before CoM'!BS58*f_CoMC01</f>
        <v>0</v>
      </c>
      <c r="BT58" s="300">
        <f ca="1">'Profile before CoM'!BT58*f_CoMC01</f>
        <v>0</v>
      </c>
      <c r="BU58" s="300">
        <f ca="1">'Profile before CoM'!BU58*f_CoMC01</f>
        <v>0</v>
      </c>
      <c r="BV58" s="300">
        <f ca="1">'Profile before CoM'!BV58*f_CoMC01</f>
        <v>0</v>
      </c>
      <c r="BW58" s="300">
        <f ca="1">'Profile before CoM'!BW58*f_CoMC01</f>
        <v>0</v>
      </c>
      <c r="BX58" s="300">
        <f ca="1">'Profile before CoM'!BX58*f_CoMC01</f>
        <v>0</v>
      </c>
      <c r="BY58" s="300">
        <f ca="1">'Profile before CoM'!BY58*f_CoMC01</f>
        <v>0</v>
      </c>
      <c r="BZ58" s="300">
        <f ca="1">'Profile before CoM'!BZ58*f_CoMC01</f>
        <v>0</v>
      </c>
      <c r="CA58" s="300">
        <f ca="1">'Profile before CoM'!CA58*f_CoMC01</f>
        <v>0</v>
      </c>
      <c r="CB58" s="300">
        <f ca="1">'Profile before CoM'!CB58*f_CoMC01</f>
        <v>0</v>
      </c>
      <c r="CC58" s="300">
        <f ca="1">'Profile before CoM'!CC58*f_CoMC01</f>
        <v>0</v>
      </c>
      <c r="CD58" s="300">
        <f ca="1">'Profile before CoM'!CD58*f_CoMC01</f>
        <v>0</v>
      </c>
      <c r="CE58" s="300">
        <f ca="1">'Profile before CoM'!CE58*f_CoMC01</f>
        <v>0</v>
      </c>
      <c r="CF58" s="300">
        <f ca="1">'Profile before CoM'!CF58*f_CoMC01</f>
        <v>0</v>
      </c>
      <c r="CG58" s="300">
        <f ca="1">'Profile before CoM'!CG58*f_CoMC01</f>
        <v>0</v>
      </c>
      <c r="CH58" s="300">
        <f ca="1">'Profile before CoM'!CH58*f_CoMC01</f>
        <v>0</v>
      </c>
      <c r="CI58" s="300">
        <f ca="1">'Profile before CoM'!CI58*f_CoMC01</f>
        <v>0</v>
      </c>
      <c r="CJ58" s="300">
        <f ca="1">'Profile before CoM'!CJ58*f_CoMC01</f>
        <v>0</v>
      </c>
      <c r="CK58" s="300">
        <f ca="1">'Profile before CoM'!CK58*f_CoMC01</f>
        <v>0</v>
      </c>
      <c r="CL58" s="300">
        <f ca="1">'Profile before CoM'!CL58*f_CoMC01</f>
        <v>0</v>
      </c>
      <c r="CM58" s="300">
        <f ca="1">'Profile before CoM'!CM58*f_CoMC01</f>
        <v>0</v>
      </c>
      <c r="CN58" s="300">
        <f ca="1">'Profile before CoM'!CN58*f_CoMC01</f>
        <v>0</v>
      </c>
      <c r="CO58" s="300">
        <f ca="1">'Profile before CoM'!CO58*f_CoMC01</f>
        <v>0</v>
      </c>
      <c r="CP58" s="300">
        <f ca="1">'Profile before CoM'!CP58*f_CoMC01</f>
        <v>0</v>
      </c>
      <c r="CQ58" s="300">
        <f ca="1">'Profile before CoM'!CQ58*f_CoMC01</f>
        <v>0</v>
      </c>
      <c r="CR58" s="300">
        <f ca="1">'Profile before CoM'!CR58*f_CoMC01</f>
        <v>0</v>
      </c>
      <c r="CS58" s="300">
        <f ca="1">'Profile before CoM'!CS58*f_CoMC01</f>
        <v>0</v>
      </c>
      <c r="CT58" s="300">
        <f ca="1">'Profile before CoM'!CT58*f_CoMC01</f>
        <v>0</v>
      </c>
      <c r="CU58" s="300">
        <f ca="1">'Profile before CoM'!CU58*f_CoMC01</f>
        <v>0</v>
      </c>
      <c r="CV58" s="300">
        <f ca="1">'Profile before CoM'!CV58*f_CoMC01</f>
        <v>0</v>
      </c>
      <c r="CW58" s="300">
        <f ca="1">'Profile before CoM'!CW58*f_CoMC01</f>
        <v>0</v>
      </c>
      <c r="CX58" s="300">
        <f ca="1">'Profile before CoM'!CX58*f_CoMC01</f>
        <v>0</v>
      </c>
      <c r="CY58" s="300">
        <f ca="1">'Profile before CoM'!CY58*f_CoMC01</f>
        <v>0</v>
      </c>
      <c r="CZ58" s="300">
        <f ca="1">'Profile before CoM'!CZ58*f_CoMC01</f>
        <v>0</v>
      </c>
      <c r="DA58" s="300">
        <f ca="1">'Profile before CoM'!DA58*f_CoMC01</f>
        <v>0</v>
      </c>
      <c r="DB58" s="300">
        <f ca="1">'Profile before CoM'!DB58*f_CoMC01</f>
        <v>0</v>
      </c>
      <c r="DC58" s="300">
        <f ca="1">'Profile before CoM'!DC58*f_CoMC01</f>
        <v>0</v>
      </c>
      <c r="DD58" s="300">
        <f ca="1">'Profile before CoM'!DD58*f_CoMC01</f>
        <v>0</v>
      </c>
      <c r="DE58" s="300">
        <f ca="1">'Profile before CoM'!DE58*f_CoMC01</f>
        <v>0</v>
      </c>
      <c r="DF58" s="300">
        <f ca="1">'Profile before CoM'!DF58*f_CoMC01</f>
        <v>0</v>
      </c>
      <c r="DG58" s="300">
        <f ca="1">'Profile before CoM'!DG58*f_CoMC01</f>
        <v>0</v>
      </c>
      <c r="DH58" s="300">
        <f ca="1">'Profile before CoM'!DH58*f_CoMC01</f>
        <v>0</v>
      </c>
      <c r="DI58" s="300">
        <f ca="1">'Profile before CoM'!DI58*f_CoMC01</f>
        <v>0</v>
      </c>
      <c r="DJ58" s="300">
        <f ca="1">'Profile before CoM'!DJ58*f_CoMC01</f>
        <v>0</v>
      </c>
      <c r="DK58" s="300">
        <f ca="1">'Profile before CoM'!DK58*f_CoMC01</f>
        <v>0</v>
      </c>
      <c r="DL58" s="300">
        <f ca="1">'Profile before CoM'!DL58*f_CoMC01</f>
        <v>0</v>
      </c>
      <c r="DM58" s="300">
        <f ca="1">'Profile before CoM'!DM58*f_CoMC01</f>
        <v>0</v>
      </c>
      <c r="DN58" s="300">
        <f ca="1">'Profile before CoM'!DN58*f_CoMC01</f>
        <v>0</v>
      </c>
      <c r="DO58" s="300">
        <f ca="1">'Profile before CoM'!DO58*f_CoMC01</f>
        <v>0</v>
      </c>
      <c r="DP58" s="300">
        <f ca="1">'Profile before CoM'!DP58*f_CoMC01</f>
        <v>0</v>
      </c>
      <c r="DQ58" s="300">
        <f ca="1">'Profile before CoM'!DQ58*f_CoMC01</f>
        <v>0</v>
      </c>
      <c r="DR58" s="300">
        <f ca="1">'Profile before CoM'!DR58*f_CoMC01</f>
        <v>0</v>
      </c>
      <c r="DS58" s="300">
        <f ca="1">'Profile before CoM'!DS58*f_CoMC01</f>
        <v>0</v>
      </c>
      <c r="DT58" s="300">
        <f ca="1">'Profile before CoM'!DT58*f_CoMC01</f>
        <v>0</v>
      </c>
      <c r="DU58" s="300">
        <f ca="1">'Profile before CoM'!DU58*f_CoMC01</f>
        <v>0</v>
      </c>
      <c r="DV58" s="300">
        <f ca="1">'Profile before CoM'!DV58*f_CoMC01</f>
        <v>0</v>
      </c>
      <c r="DW58" s="300">
        <f ca="1">'Profile before CoM'!DW58*f_CoMC01</f>
        <v>0</v>
      </c>
      <c r="DX58" s="300">
        <f ca="1">'Profile before CoM'!DX58*f_CoMC01</f>
        <v>0</v>
      </c>
      <c r="DY58" s="300">
        <f ca="1">'Profile before CoM'!DY58*f_CoMC01</f>
        <v>0</v>
      </c>
      <c r="DZ58" s="300">
        <f ca="1">'Profile before CoM'!DZ58*f_CoMC01</f>
        <v>0</v>
      </c>
      <c r="EA58" s="300">
        <f ca="1">'Profile before CoM'!EA58*f_CoMC01</f>
        <v>0</v>
      </c>
      <c r="EB58" s="300">
        <f ca="1">'Profile before CoM'!EB58*f_CoMC01</f>
        <v>0</v>
      </c>
      <c r="EC58" s="300">
        <f ca="1">'Profile before CoM'!EC58*f_CoMC01</f>
        <v>0</v>
      </c>
      <c r="ED58" s="300">
        <f ca="1">'Profile before CoM'!ED58*f_CoMC01</f>
        <v>0</v>
      </c>
      <c r="EE58" s="300">
        <f ca="1">'Profile before CoM'!EE58*f_CoMC01</f>
        <v>0</v>
      </c>
      <c r="EF58" s="300">
        <f ca="1">'Profile before CoM'!EF58*f_CoMC01</f>
        <v>0</v>
      </c>
      <c r="EG58" s="300">
        <f ca="1">'Profile before CoM'!EG58*f_CoMC01</f>
        <v>0</v>
      </c>
      <c r="EH58" s="300">
        <f ca="1">'Profile before CoM'!EH58*f_CoMC01</f>
        <v>0</v>
      </c>
      <c r="EI58" s="300">
        <f ca="1">'Profile before CoM'!EI58*f_CoMC01</f>
        <v>0</v>
      </c>
      <c r="EJ58" s="300">
        <f ca="1">'Profile before CoM'!EJ58*f_CoMC01</f>
        <v>0</v>
      </c>
      <c r="EK58" s="300">
        <f ca="1">'Profile before CoM'!EK58*f_CoMC01</f>
        <v>0</v>
      </c>
      <c r="EL58" s="300">
        <f ca="1">'Profile before CoM'!EL58*f_CoMC01</f>
        <v>0</v>
      </c>
      <c r="EM58" s="300">
        <f ca="1">'Profile before CoM'!EM58*f_CoMC01</f>
        <v>0</v>
      </c>
      <c r="EN58" s="300">
        <f ca="1">'Profile before CoM'!EN58*f_CoMC01</f>
        <v>0</v>
      </c>
      <c r="EO58" s="300">
        <f ca="1">'Profile before CoM'!EO58*f_CoMC01</f>
        <v>0</v>
      </c>
      <c r="EP58" s="300">
        <f ca="1">'Profile before CoM'!EP58*f_CoMC01</f>
        <v>0</v>
      </c>
      <c r="EQ58" s="300">
        <f ca="1">'Profile before CoM'!EQ58*f_CoMC01</f>
        <v>0</v>
      </c>
      <c r="ER58" s="300">
        <f ca="1">'Profile before CoM'!ER58*f_CoMC01</f>
        <v>0</v>
      </c>
      <c r="ES58" s="300">
        <f ca="1">'Profile before CoM'!ES58*f_CoMC01</f>
        <v>0</v>
      </c>
      <c r="ET58" s="300">
        <f ca="1">'Profile before CoM'!ET58*f_CoMC01</f>
        <v>0</v>
      </c>
      <c r="EU58" s="300">
        <f ca="1">'Profile before CoM'!EU58*f_CoMC01</f>
        <v>0</v>
      </c>
      <c r="EV58" s="300">
        <f ca="1">'Profile before CoM'!EV58*f_CoMC01</f>
        <v>0</v>
      </c>
      <c r="EW58" s="300">
        <f ca="1">'Profile before CoM'!EW58*f_CoMC01</f>
        <v>0</v>
      </c>
      <c r="EX58" s="300">
        <f ca="1">'Profile before CoM'!EX58*f_CoMC01</f>
        <v>0</v>
      </c>
      <c r="EY58" s="612"/>
      <c r="EZ58" s="757" t="str">
        <f>'Main Input'!EZ58</f>
        <v>RPI</v>
      </c>
      <c r="FA58" s="757" t="str">
        <f>'Main Input'!FA58</f>
        <v>N/A</v>
      </c>
      <c r="FB58" s="766">
        <f>'Main Input'!FB58</f>
        <v>0</v>
      </c>
      <c r="FC58" s="766" t="str">
        <f>'Main Input'!FC58</f>
        <v>IT Solutions</v>
      </c>
      <c r="FD58" s="766" t="str">
        <f>'Main Input'!FD58</f>
        <v>Managed Services</v>
      </c>
      <c r="FE58" s="757" t="str">
        <f>'Main Input'!FE58</f>
        <v>Opex</v>
      </c>
      <c r="FF58" s="757" t="str">
        <f>'Main Input'!FF58</f>
        <v>ContractAccrual</v>
      </c>
      <c r="FG58" s="757" t="str">
        <f>'Main Input'!FG58</f>
        <v>Expense</v>
      </c>
      <c r="FH58" s="767" t="str">
        <f>'Main Input'!FH58</f>
        <v>A</v>
      </c>
      <c r="FI58" s="768">
        <f>'Main Input'!FI58</f>
        <v>0.22</v>
      </c>
      <c r="FJ58" s="768">
        <f>'Main Input'!FJ58</f>
        <v>0</v>
      </c>
      <c r="FK58" s="612"/>
      <c r="FL58" s="531">
        <f t="shared" si="31"/>
        <v>0</v>
      </c>
      <c r="FM58" s="86"/>
      <c r="FN58" s="612"/>
    </row>
    <row r="59" spans="1:170" ht="12.75" customHeight="1">
      <c r="A59" s="750" t="str">
        <f>'Main Input'!A59</f>
        <v>MTB</v>
      </c>
      <c r="B59" s="762" t="str">
        <f>'Main Input'!B59</f>
        <v>Business Unit</v>
      </c>
      <c r="C59" s="762" t="str">
        <f>'Main Input'!C59</f>
        <v>Labour</v>
      </c>
      <c r="D59" s="762" t="str">
        <f>'Main Input'!D59</f>
        <v>TFR</v>
      </c>
      <c r="E59" s="762" t="str">
        <f>'Main Input'!E59</f>
        <v>Migration Designer #4 (Wintel)</v>
      </c>
      <c r="F59" s="753" t="str">
        <f>'Main Input'!F59</f>
        <v>direct</v>
      </c>
      <c r="G59" s="753" t="str">
        <f>'Main Input'!G59</f>
        <v>Person</v>
      </c>
      <c r="H59" s="753" t="str">
        <f>'Main Input'!H59</f>
        <v>TAC.CSA.2</v>
      </c>
      <c r="I59" s="753">
        <f>'Main Input'!I59</f>
        <v>0</v>
      </c>
      <c r="J59" s="753">
        <f>'Main Input'!J59</f>
        <v>0</v>
      </c>
      <c r="K59" s="753" t="str">
        <f>'Main Input'!K59</f>
        <v>FJS</v>
      </c>
      <c r="L59" s="753" t="str">
        <f>'Main Input'!L59</f>
        <v>pTran</v>
      </c>
      <c r="M59" s="753">
        <f>'Main Input'!M59</f>
        <v>0</v>
      </c>
      <c r="N59" s="753">
        <f>'Main Input'!N59</f>
        <v>0</v>
      </c>
      <c r="O59" s="753" t="str">
        <f>'Main Input'!O59</f>
        <v>SPAIN</v>
      </c>
      <c r="P59" s="753">
        <f>'Main Input'!P59</f>
        <v>313</v>
      </c>
      <c r="Q59" s="753" t="str">
        <f>'Main Input'!Q59</f>
        <v>EUR</v>
      </c>
      <c r="R59" s="753" t="str">
        <f>'Main Input'!R59</f>
        <v>EMEA</v>
      </c>
      <c r="S59" s="753" t="str">
        <f>'Main Input'!S59</f>
        <v>Local</v>
      </c>
      <c r="T59" s="753">
        <f>'Main Input'!T59</f>
        <v>0</v>
      </c>
      <c r="U59" s="753">
        <f>'Main Input'!U59</f>
        <v>0</v>
      </c>
      <c r="V59" s="753" t="str">
        <f>'Main Input'!V59</f>
        <v>6_ATP</v>
      </c>
      <c r="W59" s="753">
        <f>'Main Input'!W59</f>
        <v>0</v>
      </c>
      <c r="X59" s="753">
        <f>'Main Input'!X59</f>
        <v>0</v>
      </c>
      <c r="Y59" s="753">
        <f>'Main Input'!Y59</f>
        <v>0</v>
      </c>
      <c r="Z59" s="753">
        <f>'Main Input'!Z59</f>
        <v>0</v>
      </c>
      <c r="AA59" s="753">
        <f>'Main Input'!AA59</f>
        <v>0</v>
      </c>
      <c r="AB59" s="763">
        <f>'Main Input'!AB59</f>
        <v>0</v>
      </c>
      <c r="AC59" s="763" t="str">
        <f>'Main Input'!AC59</f>
        <v>Days</v>
      </c>
      <c r="AD59" s="764">
        <f>'Main Input'!AD59</f>
        <v>50</v>
      </c>
      <c r="AE59" s="765">
        <f t="shared" ca="1" si="30"/>
        <v>20958.838193709107</v>
      </c>
      <c r="AF59" s="299">
        <f ca="1">'Profile before CoM'!AF59*f_CoMC01</f>
        <v>0</v>
      </c>
      <c r="AG59" s="300">
        <f ca="1">'Profile before CoM'!AG59*f_CoMC01</f>
        <v>0</v>
      </c>
      <c r="AH59" s="300">
        <f ca="1">'Profile before CoM'!AH59*f_CoMC01</f>
        <v>0</v>
      </c>
      <c r="AI59" s="300">
        <f ca="1">'Profile before CoM'!AI59*f_CoMC01</f>
        <v>0</v>
      </c>
      <c r="AJ59" s="300">
        <f ca="1">'Profile before CoM'!AJ59*f_CoMC01</f>
        <v>0</v>
      </c>
      <c r="AK59" s="300">
        <f ca="1">'Profile before CoM'!AK59*f_CoMC01</f>
        <v>0</v>
      </c>
      <c r="AL59" s="300">
        <f ca="1">'Profile before CoM'!AL59*f_CoMC01</f>
        <v>0</v>
      </c>
      <c r="AM59" s="300">
        <f ca="1">'Profile before CoM'!AM59*f_CoMC01</f>
        <v>0</v>
      </c>
      <c r="AN59" s="300">
        <f ca="1">'Profile before CoM'!AN59*f_CoMC01</f>
        <v>20958.838193709107</v>
      </c>
      <c r="AO59" s="300">
        <f ca="1">'Profile before CoM'!AO59*f_CoMC01</f>
        <v>0</v>
      </c>
      <c r="AP59" s="300">
        <f ca="1">'Profile before CoM'!AP59*f_CoMC01</f>
        <v>0</v>
      </c>
      <c r="AQ59" s="300">
        <f ca="1">'Profile before CoM'!AQ59*f_CoMC01</f>
        <v>0</v>
      </c>
      <c r="AR59" s="300">
        <f ca="1">'Profile before CoM'!AR59*f_CoMC01</f>
        <v>0</v>
      </c>
      <c r="AS59" s="300">
        <f ca="1">'Profile before CoM'!AS59*f_CoMC01</f>
        <v>0</v>
      </c>
      <c r="AT59" s="300">
        <f ca="1">'Profile before CoM'!AT59*f_CoMC01</f>
        <v>0</v>
      </c>
      <c r="AU59" s="300">
        <f ca="1">'Profile before CoM'!AU59*f_CoMC01</f>
        <v>0</v>
      </c>
      <c r="AV59" s="300">
        <f ca="1">'Profile before CoM'!AV59*f_CoMC01</f>
        <v>0</v>
      </c>
      <c r="AW59" s="300">
        <f ca="1">'Profile before CoM'!AW59*f_CoMC01</f>
        <v>0</v>
      </c>
      <c r="AX59" s="300">
        <f ca="1">'Profile before CoM'!AX59*f_CoMC01</f>
        <v>0</v>
      </c>
      <c r="AY59" s="300">
        <f ca="1">'Profile before CoM'!AY59*f_CoMC01</f>
        <v>0</v>
      </c>
      <c r="AZ59" s="300">
        <f ca="1">'Profile before CoM'!AZ59*f_CoMC01</f>
        <v>0</v>
      </c>
      <c r="BA59" s="300">
        <f ca="1">'Profile before CoM'!BA59*f_CoMC01</f>
        <v>0</v>
      </c>
      <c r="BB59" s="300">
        <f ca="1">'Profile before CoM'!BB59*f_CoMC01</f>
        <v>0</v>
      </c>
      <c r="BC59" s="300">
        <f ca="1">'Profile before CoM'!BC59*f_CoMC01</f>
        <v>0</v>
      </c>
      <c r="BD59" s="300">
        <f ca="1">'Profile before CoM'!BD59*f_CoMC01</f>
        <v>0</v>
      </c>
      <c r="BE59" s="300">
        <f ca="1">'Profile before CoM'!BE59*f_CoMC01</f>
        <v>0</v>
      </c>
      <c r="BF59" s="300">
        <f ca="1">'Profile before CoM'!BF59*f_CoMC01</f>
        <v>0</v>
      </c>
      <c r="BG59" s="300">
        <f ca="1">'Profile before CoM'!BG59*f_CoMC01</f>
        <v>0</v>
      </c>
      <c r="BH59" s="300">
        <f ca="1">'Profile before CoM'!BH59*f_CoMC01</f>
        <v>0</v>
      </c>
      <c r="BI59" s="300">
        <f ca="1">'Profile before CoM'!BI59*f_CoMC01</f>
        <v>0</v>
      </c>
      <c r="BJ59" s="300">
        <f ca="1">'Profile before CoM'!BJ59*f_CoMC01</f>
        <v>0</v>
      </c>
      <c r="BK59" s="300">
        <f ca="1">'Profile before CoM'!BK59*f_CoMC01</f>
        <v>0</v>
      </c>
      <c r="BL59" s="300">
        <f ca="1">'Profile before CoM'!BL59*f_CoMC01</f>
        <v>0</v>
      </c>
      <c r="BM59" s="300">
        <f ca="1">'Profile before CoM'!BM59*f_CoMC01</f>
        <v>0</v>
      </c>
      <c r="BN59" s="300">
        <f ca="1">'Profile before CoM'!BN59*f_CoMC01</f>
        <v>0</v>
      </c>
      <c r="BO59" s="300">
        <f ca="1">'Profile before CoM'!BO59*f_CoMC01</f>
        <v>0</v>
      </c>
      <c r="BP59" s="300">
        <f ca="1">'Profile before CoM'!BP59*f_CoMC01</f>
        <v>0</v>
      </c>
      <c r="BQ59" s="300">
        <f ca="1">'Profile before CoM'!BQ59*f_CoMC01</f>
        <v>0</v>
      </c>
      <c r="BR59" s="300">
        <f ca="1">'Profile before CoM'!BR59*f_CoMC01</f>
        <v>0</v>
      </c>
      <c r="BS59" s="300">
        <f ca="1">'Profile before CoM'!BS59*f_CoMC01</f>
        <v>0</v>
      </c>
      <c r="BT59" s="300">
        <f ca="1">'Profile before CoM'!BT59*f_CoMC01</f>
        <v>0</v>
      </c>
      <c r="BU59" s="300">
        <f ca="1">'Profile before CoM'!BU59*f_CoMC01</f>
        <v>0</v>
      </c>
      <c r="BV59" s="300">
        <f ca="1">'Profile before CoM'!BV59*f_CoMC01</f>
        <v>0</v>
      </c>
      <c r="BW59" s="300">
        <f ca="1">'Profile before CoM'!BW59*f_CoMC01</f>
        <v>0</v>
      </c>
      <c r="BX59" s="300">
        <f ca="1">'Profile before CoM'!BX59*f_CoMC01</f>
        <v>0</v>
      </c>
      <c r="BY59" s="300">
        <f ca="1">'Profile before CoM'!BY59*f_CoMC01</f>
        <v>0</v>
      </c>
      <c r="BZ59" s="300">
        <f ca="1">'Profile before CoM'!BZ59*f_CoMC01</f>
        <v>0</v>
      </c>
      <c r="CA59" s="300">
        <f ca="1">'Profile before CoM'!CA59*f_CoMC01</f>
        <v>0</v>
      </c>
      <c r="CB59" s="300">
        <f ca="1">'Profile before CoM'!CB59*f_CoMC01</f>
        <v>0</v>
      </c>
      <c r="CC59" s="300">
        <f ca="1">'Profile before CoM'!CC59*f_CoMC01</f>
        <v>0</v>
      </c>
      <c r="CD59" s="300">
        <f ca="1">'Profile before CoM'!CD59*f_CoMC01</f>
        <v>0</v>
      </c>
      <c r="CE59" s="300">
        <f ca="1">'Profile before CoM'!CE59*f_CoMC01</f>
        <v>0</v>
      </c>
      <c r="CF59" s="300">
        <f ca="1">'Profile before CoM'!CF59*f_CoMC01</f>
        <v>0</v>
      </c>
      <c r="CG59" s="300">
        <f ca="1">'Profile before CoM'!CG59*f_CoMC01</f>
        <v>0</v>
      </c>
      <c r="CH59" s="300">
        <f ca="1">'Profile before CoM'!CH59*f_CoMC01</f>
        <v>0</v>
      </c>
      <c r="CI59" s="300">
        <f ca="1">'Profile before CoM'!CI59*f_CoMC01</f>
        <v>0</v>
      </c>
      <c r="CJ59" s="300">
        <f ca="1">'Profile before CoM'!CJ59*f_CoMC01</f>
        <v>0</v>
      </c>
      <c r="CK59" s="300">
        <f ca="1">'Profile before CoM'!CK59*f_CoMC01</f>
        <v>0</v>
      </c>
      <c r="CL59" s="300">
        <f ca="1">'Profile before CoM'!CL59*f_CoMC01</f>
        <v>0</v>
      </c>
      <c r="CM59" s="300">
        <f ca="1">'Profile before CoM'!CM59*f_CoMC01</f>
        <v>0</v>
      </c>
      <c r="CN59" s="300">
        <f ca="1">'Profile before CoM'!CN59*f_CoMC01</f>
        <v>0</v>
      </c>
      <c r="CO59" s="300">
        <f ca="1">'Profile before CoM'!CO59*f_CoMC01</f>
        <v>0</v>
      </c>
      <c r="CP59" s="300">
        <f ca="1">'Profile before CoM'!CP59*f_CoMC01</f>
        <v>0</v>
      </c>
      <c r="CQ59" s="300">
        <f ca="1">'Profile before CoM'!CQ59*f_CoMC01</f>
        <v>0</v>
      </c>
      <c r="CR59" s="300">
        <f ca="1">'Profile before CoM'!CR59*f_CoMC01</f>
        <v>0</v>
      </c>
      <c r="CS59" s="300">
        <f ca="1">'Profile before CoM'!CS59*f_CoMC01</f>
        <v>0</v>
      </c>
      <c r="CT59" s="300">
        <f ca="1">'Profile before CoM'!CT59*f_CoMC01</f>
        <v>0</v>
      </c>
      <c r="CU59" s="300">
        <f ca="1">'Profile before CoM'!CU59*f_CoMC01</f>
        <v>0</v>
      </c>
      <c r="CV59" s="300">
        <f ca="1">'Profile before CoM'!CV59*f_CoMC01</f>
        <v>0</v>
      </c>
      <c r="CW59" s="300">
        <f ca="1">'Profile before CoM'!CW59*f_CoMC01</f>
        <v>0</v>
      </c>
      <c r="CX59" s="300">
        <f ca="1">'Profile before CoM'!CX59*f_CoMC01</f>
        <v>0</v>
      </c>
      <c r="CY59" s="300">
        <f ca="1">'Profile before CoM'!CY59*f_CoMC01</f>
        <v>0</v>
      </c>
      <c r="CZ59" s="300">
        <f ca="1">'Profile before CoM'!CZ59*f_CoMC01</f>
        <v>0</v>
      </c>
      <c r="DA59" s="300">
        <f ca="1">'Profile before CoM'!DA59*f_CoMC01</f>
        <v>0</v>
      </c>
      <c r="DB59" s="300">
        <f ca="1">'Profile before CoM'!DB59*f_CoMC01</f>
        <v>0</v>
      </c>
      <c r="DC59" s="300">
        <f ca="1">'Profile before CoM'!DC59*f_CoMC01</f>
        <v>0</v>
      </c>
      <c r="DD59" s="300">
        <f ca="1">'Profile before CoM'!DD59*f_CoMC01</f>
        <v>0</v>
      </c>
      <c r="DE59" s="300">
        <f ca="1">'Profile before CoM'!DE59*f_CoMC01</f>
        <v>0</v>
      </c>
      <c r="DF59" s="300">
        <f ca="1">'Profile before CoM'!DF59*f_CoMC01</f>
        <v>0</v>
      </c>
      <c r="DG59" s="300">
        <f ca="1">'Profile before CoM'!DG59*f_CoMC01</f>
        <v>0</v>
      </c>
      <c r="DH59" s="300">
        <f ca="1">'Profile before CoM'!DH59*f_CoMC01</f>
        <v>0</v>
      </c>
      <c r="DI59" s="300">
        <f ca="1">'Profile before CoM'!DI59*f_CoMC01</f>
        <v>0</v>
      </c>
      <c r="DJ59" s="300">
        <f ca="1">'Profile before CoM'!DJ59*f_CoMC01</f>
        <v>0</v>
      </c>
      <c r="DK59" s="300">
        <f ca="1">'Profile before CoM'!DK59*f_CoMC01</f>
        <v>0</v>
      </c>
      <c r="DL59" s="300">
        <f ca="1">'Profile before CoM'!DL59*f_CoMC01</f>
        <v>0</v>
      </c>
      <c r="DM59" s="300">
        <f ca="1">'Profile before CoM'!DM59*f_CoMC01</f>
        <v>0</v>
      </c>
      <c r="DN59" s="300">
        <f ca="1">'Profile before CoM'!DN59*f_CoMC01</f>
        <v>0</v>
      </c>
      <c r="DO59" s="300">
        <f ca="1">'Profile before CoM'!DO59*f_CoMC01</f>
        <v>0</v>
      </c>
      <c r="DP59" s="300">
        <f ca="1">'Profile before CoM'!DP59*f_CoMC01</f>
        <v>0</v>
      </c>
      <c r="DQ59" s="300">
        <f ca="1">'Profile before CoM'!DQ59*f_CoMC01</f>
        <v>0</v>
      </c>
      <c r="DR59" s="300">
        <f ca="1">'Profile before CoM'!DR59*f_CoMC01</f>
        <v>0</v>
      </c>
      <c r="DS59" s="300">
        <f ca="1">'Profile before CoM'!DS59*f_CoMC01</f>
        <v>0</v>
      </c>
      <c r="DT59" s="300">
        <f ca="1">'Profile before CoM'!DT59*f_CoMC01</f>
        <v>0</v>
      </c>
      <c r="DU59" s="300">
        <f ca="1">'Profile before CoM'!DU59*f_CoMC01</f>
        <v>0</v>
      </c>
      <c r="DV59" s="300">
        <f ca="1">'Profile before CoM'!DV59*f_CoMC01</f>
        <v>0</v>
      </c>
      <c r="DW59" s="300">
        <f ca="1">'Profile before CoM'!DW59*f_CoMC01</f>
        <v>0</v>
      </c>
      <c r="DX59" s="300">
        <f ca="1">'Profile before CoM'!DX59*f_CoMC01</f>
        <v>0</v>
      </c>
      <c r="DY59" s="300">
        <f ca="1">'Profile before CoM'!DY59*f_CoMC01</f>
        <v>0</v>
      </c>
      <c r="DZ59" s="300">
        <f ca="1">'Profile before CoM'!DZ59*f_CoMC01</f>
        <v>0</v>
      </c>
      <c r="EA59" s="300">
        <f ca="1">'Profile before CoM'!EA59*f_CoMC01</f>
        <v>0</v>
      </c>
      <c r="EB59" s="300">
        <f ca="1">'Profile before CoM'!EB59*f_CoMC01</f>
        <v>0</v>
      </c>
      <c r="EC59" s="300">
        <f ca="1">'Profile before CoM'!EC59*f_CoMC01</f>
        <v>0</v>
      </c>
      <c r="ED59" s="300">
        <f ca="1">'Profile before CoM'!ED59*f_CoMC01</f>
        <v>0</v>
      </c>
      <c r="EE59" s="300">
        <f ca="1">'Profile before CoM'!EE59*f_CoMC01</f>
        <v>0</v>
      </c>
      <c r="EF59" s="300">
        <f ca="1">'Profile before CoM'!EF59*f_CoMC01</f>
        <v>0</v>
      </c>
      <c r="EG59" s="300">
        <f ca="1">'Profile before CoM'!EG59*f_CoMC01</f>
        <v>0</v>
      </c>
      <c r="EH59" s="300">
        <f ca="1">'Profile before CoM'!EH59*f_CoMC01</f>
        <v>0</v>
      </c>
      <c r="EI59" s="300">
        <f ca="1">'Profile before CoM'!EI59*f_CoMC01</f>
        <v>0</v>
      </c>
      <c r="EJ59" s="300">
        <f ca="1">'Profile before CoM'!EJ59*f_CoMC01</f>
        <v>0</v>
      </c>
      <c r="EK59" s="300">
        <f ca="1">'Profile before CoM'!EK59*f_CoMC01</f>
        <v>0</v>
      </c>
      <c r="EL59" s="300">
        <f ca="1">'Profile before CoM'!EL59*f_CoMC01</f>
        <v>0</v>
      </c>
      <c r="EM59" s="300">
        <f ca="1">'Profile before CoM'!EM59*f_CoMC01</f>
        <v>0</v>
      </c>
      <c r="EN59" s="300">
        <f ca="1">'Profile before CoM'!EN59*f_CoMC01</f>
        <v>0</v>
      </c>
      <c r="EO59" s="300">
        <f ca="1">'Profile before CoM'!EO59*f_CoMC01</f>
        <v>0</v>
      </c>
      <c r="EP59" s="300">
        <f ca="1">'Profile before CoM'!EP59*f_CoMC01</f>
        <v>0</v>
      </c>
      <c r="EQ59" s="300">
        <f ca="1">'Profile before CoM'!EQ59*f_CoMC01</f>
        <v>0</v>
      </c>
      <c r="ER59" s="300">
        <f ca="1">'Profile before CoM'!ER59*f_CoMC01</f>
        <v>0</v>
      </c>
      <c r="ES59" s="300">
        <f ca="1">'Profile before CoM'!ES59*f_CoMC01</f>
        <v>0</v>
      </c>
      <c r="ET59" s="300">
        <f ca="1">'Profile before CoM'!ET59*f_CoMC01</f>
        <v>0</v>
      </c>
      <c r="EU59" s="300">
        <f ca="1">'Profile before CoM'!EU59*f_CoMC01</f>
        <v>0</v>
      </c>
      <c r="EV59" s="300">
        <f ca="1">'Profile before CoM'!EV59*f_CoMC01</f>
        <v>0</v>
      </c>
      <c r="EW59" s="300">
        <f ca="1">'Profile before CoM'!EW59*f_CoMC01</f>
        <v>0</v>
      </c>
      <c r="EX59" s="300">
        <f ca="1">'Profile before CoM'!EX59*f_CoMC01</f>
        <v>0</v>
      </c>
      <c r="EY59" s="612"/>
      <c r="EZ59" s="757" t="str">
        <f>'Main Input'!EZ59</f>
        <v>RPI</v>
      </c>
      <c r="FA59" s="757" t="str">
        <f>'Main Input'!FA59</f>
        <v>N/A</v>
      </c>
      <c r="FB59" s="766">
        <f>'Main Input'!FB59</f>
        <v>0</v>
      </c>
      <c r="FC59" s="766" t="str">
        <f>'Main Input'!FC59</f>
        <v>IT Solutions</v>
      </c>
      <c r="FD59" s="766" t="str">
        <f>'Main Input'!FD59</f>
        <v>Managed Services</v>
      </c>
      <c r="FE59" s="757" t="str">
        <f>'Main Input'!FE59</f>
        <v>Opex</v>
      </c>
      <c r="FF59" s="757" t="str">
        <f>'Main Input'!FF59</f>
        <v>ContractAccrual</v>
      </c>
      <c r="FG59" s="757" t="str">
        <f>'Main Input'!FG59</f>
        <v>Expense</v>
      </c>
      <c r="FH59" s="767" t="str">
        <f>'Main Input'!FH59</f>
        <v>A</v>
      </c>
      <c r="FI59" s="768">
        <f>'Main Input'!FI59</f>
        <v>0.22</v>
      </c>
      <c r="FJ59" s="768">
        <f>'Main Input'!FJ59</f>
        <v>0</v>
      </c>
      <c r="FK59" s="612"/>
      <c r="FL59" s="531">
        <f t="shared" si="31"/>
        <v>0</v>
      </c>
      <c r="FM59" s="86"/>
      <c r="FN59" s="612"/>
    </row>
    <row r="60" spans="1:170" ht="12.75" customHeight="1">
      <c r="A60" s="750" t="str">
        <f>'Main Input'!A60</f>
        <v>MTB</v>
      </c>
      <c r="B60" s="762" t="str">
        <f>'Main Input'!B60</f>
        <v>Business Unit</v>
      </c>
      <c r="C60" s="762" t="str">
        <f>'Main Input'!C60</f>
        <v>Labour</v>
      </c>
      <c r="D60" s="762" t="str">
        <f>'Main Input'!D60</f>
        <v>TFR</v>
      </c>
      <c r="E60" s="762" t="str">
        <f>'Main Input'!E60</f>
        <v>Migration Designer #5 (Wintel)</v>
      </c>
      <c r="F60" s="753" t="str">
        <f>'Main Input'!F60</f>
        <v>direct</v>
      </c>
      <c r="G60" s="753" t="str">
        <f>'Main Input'!G60</f>
        <v>Person</v>
      </c>
      <c r="H60" s="753" t="str">
        <f>'Main Input'!H60</f>
        <v>TAC.CSA.2</v>
      </c>
      <c r="I60" s="753">
        <f>'Main Input'!I60</f>
        <v>0</v>
      </c>
      <c r="J60" s="753">
        <f>'Main Input'!J60</f>
        <v>0</v>
      </c>
      <c r="K60" s="753" t="str">
        <f>'Main Input'!K60</f>
        <v>FJS</v>
      </c>
      <c r="L60" s="753" t="str">
        <f>'Main Input'!L60</f>
        <v>pTran</v>
      </c>
      <c r="M60" s="753">
        <f>'Main Input'!M60</f>
        <v>0</v>
      </c>
      <c r="N60" s="753">
        <f>'Main Input'!N60</f>
        <v>0</v>
      </c>
      <c r="O60" s="753" t="str">
        <f>'Main Input'!O60</f>
        <v>SPAIN</v>
      </c>
      <c r="P60" s="753">
        <f>'Main Input'!P60</f>
        <v>313</v>
      </c>
      <c r="Q60" s="753" t="str">
        <f>'Main Input'!Q60</f>
        <v>EUR</v>
      </c>
      <c r="R60" s="753" t="str">
        <f>'Main Input'!R60</f>
        <v>EMEA</v>
      </c>
      <c r="S60" s="753" t="str">
        <f>'Main Input'!S60</f>
        <v>Local</v>
      </c>
      <c r="T60" s="753">
        <f>'Main Input'!T60</f>
        <v>0</v>
      </c>
      <c r="U60" s="753">
        <f>'Main Input'!U60</f>
        <v>0</v>
      </c>
      <c r="V60" s="753" t="str">
        <f>'Main Input'!V60</f>
        <v>6_ATP</v>
      </c>
      <c r="W60" s="753">
        <f>'Main Input'!W60</f>
        <v>0</v>
      </c>
      <c r="X60" s="753">
        <f>'Main Input'!X60</f>
        <v>0</v>
      </c>
      <c r="Y60" s="753">
        <f>'Main Input'!Y60</f>
        <v>0</v>
      </c>
      <c r="Z60" s="753">
        <f>'Main Input'!Z60</f>
        <v>0</v>
      </c>
      <c r="AA60" s="753">
        <f>'Main Input'!AA60</f>
        <v>0</v>
      </c>
      <c r="AB60" s="763">
        <f>'Main Input'!AB60</f>
        <v>0</v>
      </c>
      <c r="AC60" s="763" t="str">
        <f>'Main Input'!AC60</f>
        <v>Days</v>
      </c>
      <c r="AD60" s="764">
        <f>'Main Input'!AD60</f>
        <v>50</v>
      </c>
      <c r="AE60" s="765">
        <f t="shared" ca="1" si="30"/>
        <v>20958.838193709107</v>
      </c>
      <c r="AF60" s="299">
        <f ca="1">'Profile before CoM'!AF60*f_CoMC01</f>
        <v>0</v>
      </c>
      <c r="AG60" s="300">
        <f ca="1">'Profile before CoM'!AG60*f_CoMC01</f>
        <v>0</v>
      </c>
      <c r="AH60" s="300">
        <f ca="1">'Profile before CoM'!AH60*f_CoMC01</f>
        <v>0</v>
      </c>
      <c r="AI60" s="300">
        <f ca="1">'Profile before CoM'!AI60*f_CoMC01</f>
        <v>0</v>
      </c>
      <c r="AJ60" s="300">
        <f ca="1">'Profile before CoM'!AJ60*f_CoMC01</f>
        <v>0</v>
      </c>
      <c r="AK60" s="300">
        <f ca="1">'Profile before CoM'!AK60*f_CoMC01</f>
        <v>0</v>
      </c>
      <c r="AL60" s="300">
        <f ca="1">'Profile before CoM'!AL60*f_CoMC01</f>
        <v>0</v>
      </c>
      <c r="AM60" s="300">
        <f ca="1">'Profile before CoM'!AM60*f_CoMC01</f>
        <v>0</v>
      </c>
      <c r="AN60" s="300">
        <f ca="1">'Profile before CoM'!AN60*f_CoMC01</f>
        <v>20958.838193709107</v>
      </c>
      <c r="AO60" s="300">
        <f ca="1">'Profile before CoM'!AO60*f_CoMC01</f>
        <v>0</v>
      </c>
      <c r="AP60" s="300">
        <f ca="1">'Profile before CoM'!AP60*f_CoMC01</f>
        <v>0</v>
      </c>
      <c r="AQ60" s="300">
        <f ca="1">'Profile before CoM'!AQ60*f_CoMC01</f>
        <v>0</v>
      </c>
      <c r="AR60" s="300">
        <f ca="1">'Profile before CoM'!AR60*f_CoMC01</f>
        <v>0</v>
      </c>
      <c r="AS60" s="300">
        <f ca="1">'Profile before CoM'!AS60*f_CoMC01</f>
        <v>0</v>
      </c>
      <c r="AT60" s="300">
        <f ca="1">'Profile before CoM'!AT60*f_CoMC01</f>
        <v>0</v>
      </c>
      <c r="AU60" s="300">
        <f ca="1">'Profile before CoM'!AU60*f_CoMC01</f>
        <v>0</v>
      </c>
      <c r="AV60" s="300">
        <f ca="1">'Profile before CoM'!AV60*f_CoMC01</f>
        <v>0</v>
      </c>
      <c r="AW60" s="300">
        <f ca="1">'Profile before CoM'!AW60*f_CoMC01</f>
        <v>0</v>
      </c>
      <c r="AX60" s="300">
        <f ca="1">'Profile before CoM'!AX60*f_CoMC01</f>
        <v>0</v>
      </c>
      <c r="AY60" s="300">
        <f ca="1">'Profile before CoM'!AY60*f_CoMC01</f>
        <v>0</v>
      </c>
      <c r="AZ60" s="300">
        <f ca="1">'Profile before CoM'!AZ60*f_CoMC01</f>
        <v>0</v>
      </c>
      <c r="BA60" s="300">
        <f ca="1">'Profile before CoM'!BA60*f_CoMC01</f>
        <v>0</v>
      </c>
      <c r="BB60" s="300">
        <f ca="1">'Profile before CoM'!BB60*f_CoMC01</f>
        <v>0</v>
      </c>
      <c r="BC60" s="300">
        <f ca="1">'Profile before CoM'!BC60*f_CoMC01</f>
        <v>0</v>
      </c>
      <c r="BD60" s="300">
        <f ca="1">'Profile before CoM'!BD60*f_CoMC01</f>
        <v>0</v>
      </c>
      <c r="BE60" s="300">
        <f ca="1">'Profile before CoM'!BE60*f_CoMC01</f>
        <v>0</v>
      </c>
      <c r="BF60" s="300">
        <f ca="1">'Profile before CoM'!BF60*f_CoMC01</f>
        <v>0</v>
      </c>
      <c r="BG60" s="300">
        <f ca="1">'Profile before CoM'!BG60*f_CoMC01</f>
        <v>0</v>
      </c>
      <c r="BH60" s="300">
        <f ca="1">'Profile before CoM'!BH60*f_CoMC01</f>
        <v>0</v>
      </c>
      <c r="BI60" s="300">
        <f ca="1">'Profile before CoM'!BI60*f_CoMC01</f>
        <v>0</v>
      </c>
      <c r="BJ60" s="300">
        <f ca="1">'Profile before CoM'!BJ60*f_CoMC01</f>
        <v>0</v>
      </c>
      <c r="BK60" s="300">
        <f ca="1">'Profile before CoM'!BK60*f_CoMC01</f>
        <v>0</v>
      </c>
      <c r="BL60" s="300">
        <f ca="1">'Profile before CoM'!BL60*f_CoMC01</f>
        <v>0</v>
      </c>
      <c r="BM60" s="300">
        <f ca="1">'Profile before CoM'!BM60*f_CoMC01</f>
        <v>0</v>
      </c>
      <c r="BN60" s="300">
        <f ca="1">'Profile before CoM'!BN60*f_CoMC01</f>
        <v>0</v>
      </c>
      <c r="BO60" s="300">
        <f ca="1">'Profile before CoM'!BO60*f_CoMC01</f>
        <v>0</v>
      </c>
      <c r="BP60" s="300">
        <f ca="1">'Profile before CoM'!BP60*f_CoMC01</f>
        <v>0</v>
      </c>
      <c r="BQ60" s="300">
        <f ca="1">'Profile before CoM'!BQ60*f_CoMC01</f>
        <v>0</v>
      </c>
      <c r="BR60" s="300">
        <f ca="1">'Profile before CoM'!BR60*f_CoMC01</f>
        <v>0</v>
      </c>
      <c r="BS60" s="300">
        <f ca="1">'Profile before CoM'!BS60*f_CoMC01</f>
        <v>0</v>
      </c>
      <c r="BT60" s="300">
        <f ca="1">'Profile before CoM'!BT60*f_CoMC01</f>
        <v>0</v>
      </c>
      <c r="BU60" s="300">
        <f ca="1">'Profile before CoM'!BU60*f_CoMC01</f>
        <v>0</v>
      </c>
      <c r="BV60" s="300">
        <f ca="1">'Profile before CoM'!BV60*f_CoMC01</f>
        <v>0</v>
      </c>
      <c r="BW60" s="300">
        <f ca="1">'Profile before CoM'!BW60*f_CoMC01</f>
        <v>0</v>
      </c>
      <c r="BX60" s="300">
        <f ca="1">'Profile before CoM'!BX60*f_CoMC01</f>
        <v>0</v>
      </c>
      <c r="BY60" s="300">
        <f ca="1">'Profile before CoM'!BY60*f_CoMC01</f>
        <v>0</v>
      </c>
      <c r="BZ60" s="300">
        <f ca="1">'Profile before CoM'!BZ60*f_CoMC01</f>
        <v>0</v>
      </c>
      <c r="CA60" s="300">
        <f ca="1">'Profile before CoM'!CA60*f_CoMC01</f>
        <v>0</v>
      </c>
      <c r="CB60" s="300">
        <f ca="1">'Profile before CoM'!CB60*f_CoMC01</f>
        <v>0</v>
      </c>
      <c r="CC60" s="300">
        <f ca="1">'Profile before CoM'!CC60*f_CoMC01</f>
        <v>0</v>
      </c>
      <c r="CD60" s="300">
        <f ca="1">'Profile before CoM'!CD60*f_CoMC01</f>
        <v>0</v>
      </c>
      <c r="CE60" s="300">
        <f ca="1">'Profile before CoM'!CE60*f_CoMC01</f>
        <v>0</v>
      </c>
      <c r="CF60" s="300">
        <f ca="1">'Profile before CoM'!CF60*f_CoMC01</f>
        <v>0</v>
      </c>
      <c r="CG60" s="300">
        <f ca="1">'Profile before CoM'!CG60*f_CoMC01</f>
        <v>0</v>
      </c>
      <c r="CH60" s="300">
        <f ca="1">'Profile before CoM'!CH60*f_CoMC01</f>
        <v>0</v>
      </c>
      <c r="CI60" s="300">
        <f ca="1">'Profile before CoM'!CI60*f_CoMC01</f>
        <v>0</v>
      </c>
      <c r="CJ60" s="300">
        <f ca="1">'Profile before CoM'!CJ60*f_CoMC01</f>
        <v>0</v>
      </c>
      <c r="CK60" s="300">
        <f ca="1">'Profile before CoM'!CK60*f_CoMC01</f>
        <v>0</v>
      </c>
      <c r="CL60" s="300">
        <f ca="1">'Profile before CoM'!CL60*f_CoMC01</f>
        <v>0</v>
      </c>
      <c r="CM60" s="300">
        <f ca="1">'Profile before CoM'!CM60*f_CoMC01</f>
        <v>0</v>
      </c>
      <c r="CN60" s="300">
        <f ca="1">'Profile before CoM'!CN60*f_CoMC01</f>
        <v>0</v>
      </c>
      <c r="CO60" s="300">
        <f ca="1">'Profile before CoM'!CO60*f_CoMC01</f>
        <v>0</v>
      </c>
      <c r="CP60" s="300">
        <f ca="1">'Profile before CoM'!CP60*f_CoMC01</f>
        <v>0</v>
      </c>
      <c r="CQ60" s="300">
        <f ca="1">'Profile before CoM'!CQ60*f_CoMC01</f>
        <v>0</v>
      </c>
      <c r="CR60" s="300">
        <f ca="1">'Profile before CoM'!CR60*f_CoMC01</f>
        <v>0</v>
      </c>
      <c r="CS60" s="300">
        <f ca="1">'Profile before CoM'!CS60*f_CoMC01</f>
        <v>0</v>
      </c>
      <c r="CT60" s="300">
        <f ca="1">'Profile before CoM'!CT60*f_CoMC01</f>
        <v>0</v>
      </c>
      <c r="CU60" s="300">
        <f ca="1">'Profile before CoM'!CU60*f_CoMC01</f>
        <v>0</v>
      </c>
      <c r="CV60" s="300">
        <f ca="1">'Profile before CoM'!CV60*f_CoMC01</f>
        <v>0</v>
      </c>
      <c r="CW60" s="300">
        <f ca="1">'Profile before CoM'!CW60*f_CoMC01</f>
        <v>0</v>
      </c>
      <c r="CX60" s="300">
        <f ca="1">'Profile before CoM'!CX60*f_CoMC01</f>
        <v>0</v>
      </c>
      <c r="CY60" s="300">
        <f ca="1">'Profile before CoM'!CY60*f_CoMC01</f>
        <v>0</v>
      </c>
      <c r="CZ60" s="300">
        <f ca="1">'Profile before CoM'!CZ60*f_CoMC01</f>
        <v>0</v>
      </c>
      <c r="DA60" s="300">
        <f ca="1">'Profile before CoM'!DA60*f_CoMC01</f>
        <v>0</v>
      </c>
      <c r="DB60" s="300">
        <f ca="1">'Profile before CoM'!DB60*f_CoMC01</f>
        <v>0</v>
      </c>
      <c r="DC60" s="300">
        <f ca="1">'Profile before CoM'!DC60*f_CoMC01</f>
        <v>0</v>
      </c>
      <c r="DD60" s="300">
        <f ca="1">'Profile before CoM'!DD60*f_CoMC01</f>
        <v>0</v>
      </c>
      <c r="DE60" s="300">
        <f ca="1">'Profile before CoM'!DE60*f_CoMC01</f>
        <v>0</v>
      </c>
      <c r="DF60" s="300">
        <f ca="1">'Profile before CoM'!DF60*f_CoMC01</f>
        <v>0</v>
      </c>
      <c r="DG60" s="300">
        <f ca="1">'Profile before CoM'!DG60*f_CoMC01</f>
        <v>0</v>
      </c>
      <c r="DH60" s="300">
        <f ca="1">'Profile before CoM'!DH60*f_CoMC01</f>
        <v>0</v>
      </c>
      <c r="DI60" s="300">
        <f ca="1">'Profile before CoM'!DI60*f_CoMC01</f>
        <v>0</v>
      </c>
      <c r="DJ60" s="300">
        <f ca="1">'Profile before CoM'!DJ60*f_CoMC01</f>
        <v>0</v>
      </c>
      <c r="DK60" s="300">
        <f ca="1">'Profile before CoM'!DK60*f_CoMC01</f>
        <v>0</v>
      </c>
      <c r="DL60" s="300">
        <f ca="1">'Profile before CoM'!DL60*f_CoMC01</f>
        <v>0</v>
      </c>
      <c r="DM60" s="300">
        <f ca="1">'Profile before CoM'!DM60*f_CoMC01</f>
        <v>0</v>
      </c>
      <c r="DN60" s="300">
        <f ca="1">'Profile before CoM'!DN60*f_CoMC01</f>
        <v>0</v>
      </c>
      <c r="DO60" s="300">
        <f ca="1">'Profile before CoM'!DO60*f_CoMC01</f>
        <v>0</v>
      </c>
      <c r="DP60" s="300">
        <f ca="1">'Profile before CoM'!DP60*f_CoMC01</f>
        <v>0</v>
      </c>
      <c r="DQ60" s="300">
        <f ca="1">'Profile before CoM'!DQ60*f_CoMC01</f>
        <v>0</v>
      </c>
      <c r="DR60" s="300">
        <f ca="1">'Profile before CoM'!DR60*f_CoMC01</f>
        <v>0</v>
      </c>
      <c r="DS60" s="300">
        <f ca="1">'Profile before CoM'!DS60*f_CoMC01</f>
        <v>0</v>
      </c>
      <c r="DT60" s="300">
        <f ca="1">'Profile before CoM'!DT60*f_CoMC01</f>
        <v>0</v>
      </c>
      <c r="DU60" s="300">
        <f ca="1">'Profile before CoM'!DU60*f_CoMC01</f>
        <v>0</v>
      </c>
      <c r="DV60" s="300">
        <f ca="1">'Profile before CoM'!DV60*f_CoMC01</f>
        <v>0</v>
      </c>
      <c r="DW60" s="300">
        <f ca="1">'Profile before CoM'!DW60*f_CoMC01</f>
        <v>0</v>
      </c>
      <c r="DX60" s="300">
        <f ca="1">'Profile before CoM'!DX60*f_CoMC01</f>
        <v>0</v>
      </c>
      <c r="DY60" s="300">
        <f ca="1">'Profile before CoM'!DY60*f_CoMC01</f>
        <v>0</v>
      </c>
      <c r="DZ60" s="300">
        <f ca="1">'Profile before CoM'!DZ60*f_CoMC01</f>
        <v>0</v>
      </c>
      <c r="EA60" s="300">
        <f ca="1">'Profile before CoM'!EA60*f_CoMC01</f>
        <v>0</v>
      </c>
      <c r="EB60" s="300">
        <f ca="1">'Profile before CoM'!EB60*f_CoMC01</f>
        <v>0</v>
      </c>
      <c r="EC60" s="300">
        <f ca="1">'Profile before CoM'!EC60*f_CoMC01</f>
        <v>0</v>
      </c>
      <c r="ED60" s="300">
        <f ca="1">'Profile before CoM'!ED60*f_CoMC01</f>
        <v>0</v>
      </c>
      <c r="EE60" s="300">
        <f ca="1">'Profile before CoM'!EE60*f_CoMC01</f>
        <v>0</v>
      </c>
      <c r="EF60" s="300">
        <f ca="1">'Profile before CoM'!EF60*f_CoMC01</f>
        <v>0</v>
      </c>
      <c r="EG60" s="300">
        <f ca="1">'Profile before CoM'!EG60*f_CoMC01</f>
        <v>0</v>
      </c>
      <c r="EH60" s="300">
        <f ca="1">'Profile before CoM'!EH60*f_CoMC01</f>
        <v>0</v>
      </c>
      <c r="EI60" s="300">
        <f ca="1">'Profile before CoM'!EI60*f_CoMC01</f>
        <v>0</v>
      </c>
      <c r="EJ60" s="300">
        <f ca="1">'Profile before CoM'!EJ60*f_CoMC01</f>
        <v>0</v>
      </c>
      <c r="EK60" s="300">
        <f ca="1">'Profile before CoM'!EK60*f_CoMC01</f>
        <v>0</v>
      </c>
      <c r="EL60" s="300">
        <f ca="1">'Profile before CoM'!EL60*f_CoMC01</f>
        <v>0</v>
      </c>
      <c r="EM60" s="300">
        <f ca="1">'Profile before CoM'!EM60*f_CoMC01</f>
        <v>0</v>
      </c>
      <c r="EN60" s="300">
        <f ca="1">'Profile before CoM'!EN60*f_CoMC01</f>
        <v>0</v>
      </c>
      <c r="EO60" s="300">
        <f ca="1">'Profile before CoM'!EO60*f_CoMC01</f>
        <v>0</v>
      </c>
      <c r="EP60" s="300">
        <f ca="1">'Profile before CoM'!EP60*f_CoMC01</f>
        <v>0</v>
      </c>
      <c r="EQ60" s="300">
        <f ca="1">'Profile before CoM'!EQ60*f_CoMC01</f>
        <v>0</v>
      </c>
      <c r="ER60" s="300">
        <f ca="1">'Profile before CoM'!ER60*f_CoMC01</f>
        <v>0</v>
      </c>
      <c r="ES60" s="300">
        <f ca="1">'Profile before CoM'!ES60*f_CoMC01</f>
        <v>0</v>
      </c>
      <c r="ET60" s="300">
        <f ca="1">'Profile before CoM'!ET60*f_CoMC01</f>
        <v>0</v>
      </c>
      <c r="EU60" s="300">
        <f ca="1">'Profile before CoM'!EU60*f_CoMC01</f>
        <v>0</v>
      </c>
      <c r="EV60" s="300">
        <f ca="1">'Profile before CoM'!EV60*f_CoMC01</f>
        <v>0</v>
      </c>
      <c r="EW60" s="300">
        <f ca="1">'Profile before CoM'!EW60*f_CoMC01</f>
        <v>0</v>
      </c>
      <c r="EX60" s="300">
        <f ca="1">'Profile before CoM'!EX60*f_CoMC01</f>
        <v>0</v>
      </c>
      <c r="EY60" s="612"/>
      <c r="EZ60" s="757" t="str">
        <f>'Main Input'!EZ60</f>
        <v>RPI</v>
      </c>
      <c r="FA60" s="757" t="str">
        <f>'Main Input'!FA60</f>
        <v>N/A</v>
      </c>
      <c r="FB60" s="766">
        <f>'Main Input'!FB60</f>
        <v>0</v>
      </c>
      <c r="FC60" s="766" t="str">
        <f>'Main Input'!FC60</f>
        <v>IT Solutions</v>
      </c>
      <c r="FD60" s="766" t="str">
        <f>'Main Input'!FD60</f>
        <v>Managed Services</v>
      </c>
      <c r="FE60" s="757" t="str">
        <f>'Main Input'!FE60</f>
        <v>Opex</v>
      </c>
      <c r="FF60" s="757" t="str">
        <f>'Main Input'!FF60</f>
        <v>ContractAccrual</v>
      </c>
      <c r="FG60" s="757" t="str">
        <f>'Main Input'!FG60</f>
        <v>Expense</v>
      </c>
      <c r="FH60" s="767" t="str">
        <f>'Main Input'!FH60</f>
        <v>A</v>
      </c>
      <c r="FI60" s="768">
        <f>'Main Input'!FI60</f>
        <v>0.22</v>
      </c>
      <c r="FJ60" s="768">
        <f>'Main Input'!FJ60</f>
        <v>0</v>
      </c>
      <c r="FK60" s="612"/>
      <c r="FL60" s="531">
        <f t="shared" si="31"/>
        <v>0</v>
      </c>
      <c r="FM60" s="86"/>
      <c r="FN60" s="612"/>
    </row>
    <row r="61" spans="1:170" ht="12.75" customHeight="1">
      <c r="A61" s="750" t="str">
        <f>'Main Input'!A61</f>
        <v>MTB</v>
      </c>
      <c r="B61" s="762" t="str">
        <f>'Main Input'!B61</f>
        <v>Business Unit</v>
      </c>
      <c r="C61" s="762" t="str">
        <f>'Main Input'!C61</f>
        <v>Labour</v>
      </c>
      <c r="D61" s="762" t="str">
        <f>'Main Input'!D61</f>
        <v>TFR</v>
      </c>
      <c r="E61" s="762" t="str">
        <f>'Main Input'!E61</f>
        <v>Migration Designer #6 (Wintel)</v>
      </c>
      <c r="F61" s="753" t="str">
        <f>'Main Input'!F61</f>
        <v>direct</v>
      </c>
      <c r="G61" s="753" t="str">
        <f>'Main Input'!G61</f>
        <v>Person</v>
      </c>
      <c r="H61" s="753" t="str">
        <f>'Main Input'!H61</f>
        <v>TAC.CSA.2</v>
      </c>
      <c r="I61" s="753">
        <f>'Main Input'!I61</f>
        <v>0</v>
      </c>
      <c r="J61" s="753">
        <f>'Main Input'!J61</f>
        <v>0</v>
      </c>
      <c r="K61" s="753" t="str">
        <f>'Main Input'!K61</f>
        <v>FJS</v>
      </c>
      <c r="L61" s="753" t="str">
        <f>'Main Input'!L61</f>
        <v>pTran</v>
      </c>
      <c r="M61" s="753">
        <f>'Main Input'!M61</f>
        <v>0</v>
      </c>
      <c r="N61" s="753">
        <f>'Main Input'!N61</f>
        <v>0</v>
      </c>
      <c r="O61" s="753" t="str">
        <f>'Main Input'!O61</f>
        <v>SPAIN</v>
      </c>
      <c r="P61" s="753">
        <f>'Main Input'!P61</f>
        <v>313</v>
      </c>
      <c r="Q61" s="753" t="str">
        <f>'Main Input'!Q61</f>
        <v>EUR</v>
      </c>
      <c r="R61" s="753" t="str">
        <f>'Main Input'!R61</f>
        <v>EMEA</v>
      </c>
      <c r="S61" s="753" t="str">
        <f>'Main Input'!S61</f>
        <v>Local</v>
      </c>
      <c r="T61" s="753">
        <f>'Main Input'!T61</f>
        <v>0</v>
      </c>
      <c r="U61" s="753">
        <f>'Main Input'!U61</f>
        <v>0</v>
      </c>
      <c r="V61" s="753" t="str">
        <f>'Main Input'!V61</f>
        <v>6_ATP</v>
      </c>
      <c r="W61" s="753">
        <f>'Main Input'!W61</f>
        <v>0</v>
      </c>
      <c r="X61" s="753">
        <f>'Main Input'!X61</f>
        <v>0</v>
      </c>
      <c r="Y61" s="753">
        <f>'Main Input'!Y61</f>
        <v>0</v>
      </c>
      <c r="Z61" s="753">
        <f>'Main Input'!Z61</f>
        <v>0</v>
      </c>
      <c r="AA61" s="753">
        <f>'Main Input'!AA61</f>
        <v>0</v>
      </c>
      <c r="AB61" s="763">
        <f>'Main Input'!AB61</f>
        <v>0</v>
      </c>
      <c r="AC61" s="763" t="str">
        <f>'Main Input'!AC61</f>
        <v>Days</v>
      </c>
      <c r="AD61" s="764">
        <f>'Main Input'!AD61</f>
        <v>50</v>
      </c>
      <c r="AE61" s="765">
        <f t="shared" ca="1" si="30"/>
        <v>20958.838193709107</v>
      </c>
      <c r="AF61" s="299">
        <f ca="1">'Profile before CoM'!AF61*f_CoMC01</f>
        <v>0</v>
      </c>
      <c r="AG61" s="300">
        <f ca="1">'Profile before CoM'!AG61*f_CoMC01</f>
        <v>0</v>
      </c>
      <c r="AH61" s="300">
        <f ca="1">'Profile before CoM'!AH61*f_CoMC01</f>
        <v>0</v>
      </c>
      <c r="AI61" s="300">
        <f ca="1">'Profile before CoM'!AI61*f_CoMC01</f>
        <v>0</v>
      </c>
      <c r="AJ61" s="300">
        <f ca="1">'Profile before CoM'!AJ61*f_CoMC01</f>
        <v>0</v>
      </c>
      <c r="AK61" s="300">
        <f ca="1">'Profile before CoM'!AK61*f_CoMC01</f>
        <v>0</v>
      </c>
      <c r="AL61" s="300">
        <f ca="1">'Profile before CoM'!AL61*f_CoMC01</f>
        <v>0</v>
      </c>
      <c r="AM61" s="300">
        <f ca="1">'Profile before CoM'!AM61*f_CoMC01</f>
        <v>0</v>
      </c>
      <c r="AN61" s="300">
        <f ca="1">'Profile before CoM'!AN61*f_CoMC01</f>
        <v>20958.838193709107</v>
      </c>
      <c r="AO61" s="300">
        <f ca="1">'Profile before CoM'!AO61*f_CoMC01</f>
        <v>0</v>
      </c>
      <c r="AP61" s="300">
        <f ca="1">'Profile before CoM'!AP61*f_CoMC01</f>
        <v>0</v>
      </c>
      <c r="AQ61" s="300">
        <f ca="1">'Profile before CoM'!AQ61*f_CoMC01</f>
        <v>0</v>
      </c>
      <c r="AR61" s="300">
        <f ca="1">'Profile before CoM'!AR61*f_CoMC01</f>
        <v>0</v>
      </c>
      <c r="AS61" s="300">
        <f ca="1">'Profile before CoM'!AS61*f_CoMC01</f>
        <v>0</v>
      </c>
      <c r="AT61" s="300">
        <f ca="1">'Profile before CoM'!AT61*f_CoMC01</f>
        <v>0</v>
      </c>
      <c r="AU61" s="300">
        <f ca="1">'Profile before CoM'!AU61*f_CoMC01</f>
        <v>0</v>
      </c>
      <c r="AV61" s="300">
        <f ca="1">'Profile before CoM'!AV61*f_CoMC01</f>
        <v>0</v>
      </c>
      <c r="AW61" s="300">
        <f ca="1">'Profile before CoM'!AW61*f_CoMC01</f>
        <v>0</v>
      </c>
      <c r="AX61" s="300">
        <f ca="1">'Profile before CoM'!AX61*f_CoMC01</f>
        <v>0</v>
      </c>
      <c r="AY61" s="300">
        <f ca="1">'Profile before CoM'!AY61*f_CoMC01</f>
        <v>0</v>
      </c>
      <c r="AZ61" s="300">
        <f ca="1">'Profile before CoM'!AZ61*f_CoMC01</f>
        <v>0</v>
      </c>
      <c r="BA61" s="300">
        <f ca="1">'Profile before CoM'!BA61*f_CoMC01</f>
        <v>0</v>
      </c>
      <c r="BB61" s="300">
        <f ca="1">'Profile before CoM'!BB61*f_CoMC01</f>
        <v>0</v>
      </c>
      <c r="BC61" s="300">
        <f ca="1">'Profile before CoM'!BC61*f_CoMC01</f>
        <v>0</v>
      </c>
      <c r="BD61" s="300">
        <f ca="1">'Profile before CoM'!BD61*f_CoMC01</f>
        <v>0</v>
      </c>
      <c r="BE61" s="300">
        <f ca="1">'Profile before CoM'!BE61*f_CoMC01</f>
        <v>0</v>
      </c>
      <c r="BF61" s="300">
        <f ca="1">'Profile before CoM'!BF61*f_CoMC01</f>
        <v>0</v>
      </c>
      <c r="BG61" s="300">
        <f ca="1">'Profile before CoM'!BG61*f_CoMC01</f>
        <v>0</v>
      </c>
      <c r="BH61" s="300">
        <f ca="1">'Profile before CoM'!BH61*f_CoMC01</f>
        <v>0</v>
      </c>
      <c r="BI61" s="300">
        <f ca="1">'Profile before CoM'!BI61*f_CoMC01</f>
        <v>0</v>
      </c>
      <c r="BJ61" s="300">
        <f ca="1">'Profile before CoM'!BJ61*f_CoMC01</f>
        <v>0</v>
      </c>
      <c r="BK61" s="300">
        <f ca="1">'Profile before CoM'!BK61*f_CoMC01</f>
        <v>0</v>
      </c>
      <c r="BL61" s="300">
        <f ca="1">'Profile before CoM'!BL61*f_CoMC01</f>
        <v>0</v>
      </c>
      <c r="BM61" s="300">
        <f ca="1">'Profile before CoM'!BM61*f_CoMC01</f>
        <v>0</v>
      </c>
      <c r="BN61" s="300">
        <f ca="1">'Profile before CoM'!BN61*f_CoMC01</f>
        <v>0</v>
      </c>
      <c r="BO61" s="300">
        <f ca="1">'Profile before CoM'!BO61*f_CoMC01</f>
        <v>0</v>
      </c>
      <c r="BP61" s="300">
        <f ca="1">'Profile before CoM'!BP61*f_CoMC01</f>
        <v>0</v>
      </c>
      <c r="BQ61" s="300">
        <f ca="1">'Profile before CoM'!BQ61*f_CoMC01</f>
        <v>0</v>
      </c>
      <c r="BR61" s="300">
        <f ca="1">'Profile before CoM'!BR61*f_CoMC01</f>
        <v>0</v>
      </c>
      <c r="BS61" s="300">
        <f ca="1">'Profile before CoM'!BS61*f_CoMC01</f>
        <v>0</v>
      </c>
      <c r="BT61" s="300">
        <f ca="1">'Profile before CoM'!BT61*f_CoMC01</f>
        <v>0</v>
      </c>
      <c r="BU61" s="300">
        <f ca="1">'Profile before CoM'!BU61*f_CoMC01</f>
        <v>0</v>
      </c>
      <c r="BV61" s="300">
        <f ca="1">'Profile before CoM'!BV61*f_CoMC01</f>
        <v>0</v>
      </c>
      <c r="BW61" s="300">
        <f ca="1">'Profile before CoM'!BW61*f_CoMC01</f>
        <v>0</v>
      </c>
      <c r="BX61" s="300">
        <f ca="1">'Profile before CoM'!BX61*f_CoMC01</f>
        <v>0</v>
      </c>
      <c r="BY61" s="300">
        <f ca="1">'Profile before CoM'!BY61*f_CoMC01</f>
        <v>0</v>
      </c>
      <c r="BZ61" s="300">
        <f ca="1">'Profile before CoM'!BZ61*f_CoMC01</f>
        <v>0</v>
      </c>
      <c r="CA61" s="300">
        <f ca="1">'Profile before CoM'!CA61*f_CoMC01</f>
        <v>0</v>
      </c>
      <c r="CB61" s="300">
        <f ca="1">'Profile before CoM'!CB61*f_CoMC01</f>
        <v>0</v>
      </c>
      <c r="CC61" s="300">
        <f ca="1">'Profile before CoM'!CC61*f_CoMC01</f>
        <v>0</v>
      </c>
      <c r="CD61" s="300">
        <f ca="1">'Profile before CoM'!CD61*f_CoMC01</f>
        <v>0</v>
      </c>
      <c r="CE61" s="300">
        <f ca="1">'Profile before CoM'!CE61*f_CoMC01</f>
        <v>0</v>
      </c>
      <c r="CF61" s="300">
        <f ca="1">'Profile before CoM'!CF61*f_CoMC01</f>
        <v>0</v>
      </c>
      <c r="CG61" s="300">
        <f ca="1">'Profile before CoM'!CG61*f_CoMC01</f>
        <v>0</v>
      </c>
      <c r="CH61" s="300">
        <f ca="1">'Profile before CoM'!CH61*f_CoMC01</f>
        <v>0</v>
      </c>
      <c r="CI61" s="300">
        <f ca="1">'Profile before CoM'!CI61*f_CoMC01</f>
        <v>0</v>
      </c>
      <c r="CJ61" s="300">
        <f ca="1">'Profile before CoM'!CJ61*f_CoMC01</f>
        <v>0</v>
      </c>
      <c r="CK61" s="300">
        <f ca="1">'Profile before CoM'!CK61*f_CoMC01</f>
        <v>0</v>
      </c>
      <c r="CL61" s="300">
        <f ca="1">'Profile before CoM'!CL61*f_CoMC01</f>
        <v>0</v>
      </c>
      <c r="CM61" s="300">
        <f ca="1">'Profile before CoM'!CM61*f_CoMC01</f>
        <v>0</v>
      </c>
      <c r="CN61" s="300">
        <f ca="1">'Profile before CoM'!CN61*f_CoMC01</f>
        <v>0</v>
      </c>
      <c r="CO61" s="300">
        <f ca="1">'Profile before CoM'!CO61*f_CoMC01</f>
        <v>0</v>
      </c>
      <c r="CP61" s="300">
        <f ca="1">'Profile before CoM'!CP61*f_CoMC01</f>
        <v>0</v>
      </c>
      <c r="CQ61" s="300">
        <f ca="1">'Profile before CoM'!CQ61*f_CoMC01</f>
        <v>0</v>
      </c>
      <c r="CR61" s="300">
        <f ca="1">'Profile before CoM'!CR61*f_CoMC01</f>
        <v>0</v>
      </c>
      <c r="CS61" s="300">
        <f ca="1">'Profile before CoM'!CS61*f_CoMC01</f>
        <v>0</v>
      </c>
      <c r="CT61" s="300">
        <f ca="1">'Profile before CoM'!CT61*f_CoMC01</f>
        <v>0</v>
      </c>
      <c r="CU61" s="300">
        <f ca="1">'Profile before CoM'!CU61*f_CoMC01</f>
        <v>0</v>
      </c>
      <c r="CV61" s="300">
        <f ca="1">'Profile before CoM'!CV61*f_CoMC01</f>
        <v>0</v>
      </c>
      <c r="CW61" s="300">
        <f ca="1">'Profile before CoM'!CW61*f_CoMC01</f>
        <v>0</v>
      </c>
      <c r="CX61" s="300">
        <f ca="1">'Profile before CoM'!CX61*f_CoMC01</f>
        <v>0</v>
      </c>
      <c r="CY61" s="300">
        <f ca="1">'Profile before CoM'!CY61*f_CoMC01</f>
        <v>0</v>
      </c>
      <c r="CZ61" s="300">
        <f ca="1">'Profile before CoM'!CZ61*f_CoMC01</f>
        <v>0</v>
      </c>
      <c r="DA61" s="300">
        <f ca="1">'Profile before CoM'!DA61*f_CoMC01</f>
        <v>0</v>
      </c>
      <c r="DB61" s="300">
        <f ca="1">'Profile before CoM'!DB61*f_CoMC01</f>
        <v>0</v>
      </c>
      <c r="DC61" s="300">
        <f ca="1">'Profile before CoM'!DC61*f_CoMC01</f>
        <v>0</v>
      </c>
      <c r="DD61" s="300">
        <f ca="1">'Profile before CoM'!DD61*f_CoMC01</f>
        <v>0</v>
      </c>
      <c r="DE61" s="300">
        <f ca="1">'Profile before CoM'!DE61*f_CoMC01</f>
        <v>0</v>
      </c>
      <c r="DF61" s="300">
        <f ca="1">'Profile before CoM'!DF61*f_CoMC01</f>
        <v>0</v>
      </c>
      <c r="DG61" s="300">
        <f ca="1">'Profile before CoM'!DG61*f_CoMC01</f>
        <v>0</v>
      </c>
      <c r="DH61" s="300">
        <f ca="1">'Profile before CoM'!DH61*f_CoMC01</f>
        <v>0</v>
      </c>
      <c r="DI61" s="300">
        <f ca="1">'Profile before CoM'!DI61*f_CoMC01</f>
        <v>0</v>
      </c>
      <c r="DJ61" s="300">
        <f ca="1">'Profile before CoM'!DJ61*f_CoMC01</f>
        <v>0</v>
      </c>
      <c r="DK61" s="300">
        <f ca="1">'Profile before CoM'!DK61*f_CoMC01</f>
        <v>0</v>
      </c>
      <c r="DL61" s="300">
        <f ca="1">'Profile before CoM'!DL61*f_CoMC01</f>
        <v>0</v>
      </c>
      <c r="DM61" s="300">
        <f ca="1">'Profile before CoM'!DM61*f_CoMC01</f>
        <v>0</v>
      </c>
      <c r="DN61" s="300">
        <f ca="1">'Profile before CoM'!DN61*f_CoMC01</f>
        <v>0</v>
      </c>
      <c r="DO61" s="300">
        <f ca="1">'Profile before CoM'!DO61*f_CoMC01</f>
        <v>0</v>
      </c>
      <c r="DP61" s="300">
        <f ca="1">'Profile before CoM'!DP61*f_CoMC01</f>
        <v>0</v>
      </c>
      <c r="DQ61" s="300">
        <f ca="1">'Profile before CoM'!DQ61*f_CoMC01</f>
        <v>0</v>
      </c>
      <c r="DR61" s="300">
        <f ca="1">'Profile before CoM'!DR61*f_CoMC01</f>
        <v>0</v>
      </c>
      <c r="DS61" s="300">
        <f ca="1">'Profile before CoM'!DS61*f_CoMC01</f>
        <v>0</v>
      </c>
      <c r="DT61" s="300">
        <f ca="1">'Profile before CoM'!DT61*f_CoMC01</f>
        <v>0</v>
      </c>
      <c r="DU61" s="300">
        <f ca="1">'Profile before CoM'!DU61*f_CoMC01</f>
        <v>0</v>
      </c>
      <c r="DV61" s="300">
        <f ca="1">'Profile before CoM'!DV61*f_CoMC01</f>
        <v>0</v>
      </c>
      <c r="DW61" s="300">
        <f ca="1">'Profile before CoM'!DW61*f_CoMC01</f>
        <v>0</v>
      </c>
      <c r="DX61" s="300">
        <f ca="1">'Profile before CoM'!DX61*f_CoMC01</f>
        <v>0</v>
      </c>
      <c r="DY61" s="300">
        <f ca="1">'Profile before CoM'!DY61*f_CoMC01</f>
        <v>0</v>
      </c>
      <c r="DZ61" s="300">
        <f ca="1">'Profile before CoM'!DZ61*f_CoMC01</f>
        <v>0</v>
      </c>
      <c r="EA61" s="300">
        <f ca="1">'Profile before CoM'!EA61*f_CoMC01</f>
        <v>0</v>
      </c>
      <c r="EB61" s="300">
        <f ca="1">'Profile before CoM'!EB61*f_CoMC01</f>
        <v>0</v>
      </c>
      <c r="EC61" s="300">
        <f ca="1">'Profile before CoM'!EC61*f_CoMC01</f>
        <v>0</v>
      </c>
      <c r="ED61" s="300">
        <f ca="1">'Profile before CoM'!ED61*f_CoMC01</f>
        <v>0</v>
      </c>
      <c r="EE61" s="300">
        <f ca="1">'Profile before CoM'!EE61*f_CoMC01</f>
        <v>0</v>
      </c>
      <c r="EF61" s="300">
        <f ca="1">'Profile before CoM'!EF61*f_CoMC01</f>
        <v>0</v>
      </c>
      <c r="EG61" s="300">
        <f ca="1">'Profile before CoM'!EG61*f_CoMC01</f>
        <v>0</v>
      </c>
      <c r="EH61" s="300">
        <f ca="1">'Profile before CoM'!EH61*f_CoMC01</f>
        <v>0</v>
      </c>
      <c r="EI61" s="300">
        <f ca="1">'Profile before CoM'!EI61*f_CoMC01</f>
        <v>0</v>
      </c>
      <c r="EJ61" s="300">
        <f ca="1">'Profile before CoM'!EJ61*f_CoMC01</f>
        <v>0</v>
      </c>
      <c r="EK61" s="300">
        <f ca="1">'Profile before CoM'!EK61*f_CoMC01</f>
        <v>0</v>
      </c>
      <c r="EL61" s="300">
        <f ca="1">'Profile before CoM'!EL61*f_CoMC01</f>
        <v>0</v>
      </c>
      <c r="EM61" s="300">
        <f ca="1">'Profile before CoM'!EM61*f_CoMC01</f>
        <v>0</v>
      </c>
      <c r="EN61" s="300">
        <f ca="1">'Profile before CoM'!EN61*f_CoMC01</f>
        <v>0</v>
      </c>
      <c r="EO61" s="300">
        <f ca="1">'Profile before CoM'!EO61*f_CoMC01</f>
        <v>0</v>
      </c>
      <c r="EP61" s="300">
        <f ca="1">'Profile before CoM'!EP61*f_CoMC01</f>
        <v>0</v>
      </c>
      <c r="EQ61" s="300">
        <f ca="1">'Profile before CoM'!EQ61*f_CoMC01</f>
        <v>0</v>
      </c>
      <c r="ER61" s="300">
        <f ca="1">'Profile before CoM'!ER61*f_CoMC01</f>
        <v>0</v>
      </c>
      <c r="ES61" s="300">
        <f ca="1">'Profile before CoM'!ES61*f_CoMC01</f>
        <v>0</v>
      </c>
      <c r="ET61" s="300">
        <f ca="1">'Profile before CoM'!ET61*f_CoMC01</f>
        <v>0</v>
      </c>
      <c r="EU61" s="300">
        <f ca="1">'Profile before CoM'!EU61*f_CoMC01</f>
        <v>0</v>
      </c>
      <c r="EV61" s="300">
        <f ca="1">'Profile before CoM'!EV61*f_CoMC01</f>
        <v>0</v>
      </c>
      <c r="EW61" s="300">
        <f ca="1">'Profile before CoM'!EW61*f_CoMC01</f>
        <v>0</v>
      </c>
      <c r="EX61" s="300">
        <f ca="1">'Profile before CoM'!EX61*f_CoMC01</f>
        <v>0</v>
      </c>
      <c r="EY61" s="612"/>
      <c r="EZ61" s="757" t="str">
        <f>'Main Input'!EZ61</f>
        <v>RPI</v>
      </c>
      <c r="FA61" s="757" t="str">
        <f>'Main Input'!FA61</f>
        <v>N/A</v>
      </c>
      <c r="FB61" s="766">
        <f>'Main Input'!FB61</f>
        <v>0</v>
      </c>
      <c r="FC61" s="766" t="str">
        <f>'Main Input'!FC61</f>
        <v>IT Solutions</v>
      </c>
      <c r="FD61" s="766" t="str">
        <f>'Main Input'!FD61</f>
        <v>Managed Services</v>
      </c>
      <c r="FE61" s="757" t="str">
        <f>'Main Input'!FE61</f>
        <v>Opex</v>
      </c>
      <c r="FF61" s="757" t="str">
        <f>'Main Input'!FF61</f>
        <v>ContractAccrual</v>
      </c>
      <c r="FG61" s="757" t="str">
        <f>'Main Input'!FG61</f>
        <v>Expense</v>
      </c>
      <c r="FH61" s="767" t="str">
        <f>'Main Input'!FH61</f>
        <v>A</v>
      </c>
      <c r="FI61" s="768">
        <f>'Main Input'!FI61</f>
        <v>0.22</v>
      </c>
      <c r="FJ61" s="768">
        <f>'Main Input'!FJ61</f>
        <v>0</v>
      </c>
      <c r="FK61" s="612"/>
      <c r="FL61" s="531">
        <f t="shared" si="31"/>
        <v>0</v>
      </c>
      <c r="FM61" s="86"/>
      <c r="FN61" s="612"/>
    </row>
    <row r="62" spans="1:170" ht="12.75" customHeight="1">
      <c r="A62" s="750" t="str">
        <f>'Main Input'!A62</f>
        <v>MTB</v>
      </c>
      <c r="B62" s="762" t="str">
        <f>'Main Input'!B62</f>
        <v>Business Unit</v>
      </c>
      <c r="C62" s="762" t="str">
        <f>'Main Input'!C62</f>
        <v>Labour</v>
      </c>
      <c r="D62" s="762" t="str">
        <f>'Main Input'!D62</f>
        <v>TFR</v>
      </c>
      <c r="E62" s="762" t="str">
        <f>'Main Input'!E62</f>
        <v>Migration Designer #7 (Wintel)</v>
      </c>
      <c r="F62" s="753" t="str">
        <f>'Main Input'!F62</f>
        <v>direct</v>
      </c>
      <c r="G62" s="753" t="str">
        <f>'Main Input'!G62</f>
        <v>Person</v>
      </c>
      <c r="H62" s="753" t="str">
        <f>'Main Input'!H62</f>
        <v>TAC.CSA.2</v>
      </c>
      <c r="I62" s="753">
        <f>'Main Input'!I62</f>
        <v>0</v>
      </c>
      <c r="J62" s="753">
        <f>'Main Input'!J62</f>
        <v>0</v>
      </c>
      <c r="K62" s="753" t="str">
        <f>'Main Input'!K62</f>
        <v>FJS</v>
      </c>
      <c r="L62" s="753" t="str">
        <f>'Main Input'!L62</f>
        <v>pTran</v>
      </c>
      <c r="M62" s="753">
        <f>'Main Input'!M62</f>
        <v>0</v>
      </c>
      <c r="N62" s="753">
        <f>'Main Input'!N62</f>
        <v>0</v>
      </c>
      <c r="O62" s="753" t="str">
        <f>'Main Input'!O62</f>
        <v>SPAIN</v>
      </c>
      <c r="P62" s="753">
        <f>'Main Input'!P62</f>
        <v>313</v>
      </c>
      <c r="Q62" s="753" t="str">
        <f>'Main Input'!Q62</f>
        <v>EUR</v>
      </c>
      <c r="R62" s="753" t="str">
        <f>'Main Input'!R62</f>
        <v>EMEA</v>
      </c>
      <c r="S62" s="753" t="str">
        <f>'Main Input'!S62</f>
        <v>Local</v>
      </c>
      <c r="T62" s="753">
        <f>'Main Input'!T62</f>
        <v>0</v>
      </c>
      <c r="U62" s="753">
        <f>'Main Input'!U62</f>
        <v>0</v>
      </c>
      <c r="V62" s="753" t="str">
        <f>'Main Input'!V62</f>
        <v>6_ATP</v>
      </c>
      <c r="W62" s="753">
        <f>'Main Input'!W62</f>
        <v>0</v>
      </c>
      <c r="X62" s="753">
        <f>'Main Input'!X62</f>
        <v>0</v>
      </c>
      <c r="Y62" s="753">
        <f>'Main Input'!Y62</f>
        <v>0</v>
      </c>
      <c r="Z62" s="753">
        <f>'Main Input'!Z62</f>
        <v>0</v>
      </c>
      <c r="AA62" s="753">
        <f>'Main Input'!AA62</f>
        <v>0</v>
      </c>
      <c r="AB62" s="763">
        <f>'Main Input'!AB62</f>
        <v>0</v>
      </c>
      <c r="AC62" s="763" t="str">
        <f>'Main Input'!AC62</f>
        <v>Days</v>
      </c>
      <c r="AD62" s="764">
        <f>'Main Input'!AD62</f>
        <v>50</v>
      </c>
      <c r="AE62" s="765">
        <f t="shared" ca="1" si="30"/>
        <v>20958.838193709107</v>
      </c>
      <c r="AF62" s="299">
        <f ca="1">'Profile before CoM'!AF62*f_CoMC01</f>
        <v>0</v>
      </c>
      <c r="AG62" s="300">
        <f ca="1">'Profile before CoM'!AG62*f_CoMC01</f>
        <v>0</v>
      </c>
      <c r="AH62" s="300">
        <f ca="1">'Profile before CoM'!AH62*f_CoMC01</f>
        <v>0</v>
      </c>
      <c r="AI62" s="300">
        <f ca="1">'Profile before CoM'!AI62*f_CoMC01</f>
        <v>0</v>
      </c>
      <c r="AJ62" s="300">
        <f ca="1">'Profile before CoM'!AJ62*f_CoMC01</f>
        <v>0</v>
      </c>
      <c r="AK62" s="300">
        <f ca="1">'Profile before CoM'!AK62*f_CoMC01</f>
        <v>0</v>
      </c>
      <c r="AL62" s="300">
        <f ca="1">'Profile before CoM'!AL62*f_CoMC01</f>
        <v>0</v>
      </c>
      <c r="AM62" s="300">
        <f ca="1">'Profile before CoM'!AM62*f_CoMC01</f>
        <v>0</v>
      </c>
      <c r="AN62" s="300">
        <f ca="1">'Profile before CoM'!AN62*f_CoMC01</f>
        <v>20958.838193709107</v>
      </c>
      <c r="AO62" s="300">
        <f ca="1">'Profile before CoM'!AO62*f_CoMC01</f>
        <v>0</v>
      </c>
      <c r="AP62" s="300">
        <f ca="1">'Profile before CoM'!AP62*f_CoMC01</f>
        <v>0</v>
      </c>
      <c r="AQ62" s="300">
        <f ca="1">'Profile before CoM'!AQ62*f_CoMC01</f>
        <v>0</v>
      </c>
      <c r="AR62" s="300">
        <f ca="1">'Profile before CoM'!AR62*f_CoMC01</f>
        <v>0</v>
      </c>
      <c r="AS62" s="300">
        <f ca="1">'Profile before CoM'!AS62*f_CoMC01</f>
        <v>0</v>
      </c>
      <c r="AT62" s="300">
        <f ca="1">'Profile before CoM'!AT62*f_CoMC01</f>
        <v>0</v>
      </c>
      <c r="AU62" s="300">
        <f ca="1">'Profile before CoM'!AU62*f_CoMC01</f>
        <v>0</v>
      </c>
      <c r="AV62" s="300">
        <f ca="1">'Profile before CoM'!AV62*f_CoMC01</f>
        <v>0</v>
      </c>
      <c r="AW62" s="300">
        <f ca="1">'Profile before CoM'!AW62*f_CoMC01</f>
        <v>0</v>
      </c>
      <c r="AX62" s="300">
        <f ca="1">'Profile before CoM'!AX62*f_CoMC01</f>
        <v>0</v>
      </c>
      <c r="AY62" s="300">
        <f ca="1">'Profile before CoM'!AY62*f_CoMC01</f>
        <v>0</v>
      </c>
      <c r="AZ62" s="300">
        <f ca="1">'Profile before CoM'!AZ62*f_CoMC01</f>
        <v>0</v>
      </c>
      <c r="BA62" s="300">
        <f ca="1">'Profile before CoM'!BA62*f_CoMC01</f>
        <v>0</v>
      </c>
      <c r="BB62" s="300">
        <f ca="1">'Profile before CoM'!BB62*f_CoMC01</f>
        <v>0</v>
      </c>
      <c r="BC62" s="300">
        <f ca="1">'Profile before CoM'!BC62*f_CoMC01</f>
        <v>0</v>
      </c>
      <c r="BD62" s="300">
        <f ca="1">'Profile before CoM'!BD62*f_CoMC01</f>
        <v>0</v>
      </c>
      <c r="BE62" s="300">
        <f ca="1">'Profile before CoM'!BE62*f_CoMC01</f>
        <v>0</v>
      </c>
      <c r="BF62" s="300">
        <f ca="1">'Profile before CoM'!BF62*f_CoMC01</f>
        <v>0</v>
      </c>
      <c r="BG62" s="300">
        <f ca="1">'Profile before CoM'!BG62*f_CoMC01</f>
        <v>0</v>
      </c>
      <c r="BH62" s="300">
        <f ca="1">'Profile before CoM'!BH62*f_CoMC01</f>
        <v>0</v>
      </c>
      <c r="BI62" s="300">
        <f ca="1">'Profile before CoM'!BI62*f_CoMC01</f>
        <v>0</v>
      </c>
      <c r="BJ62" s="300">
        <f ca="1">'Profile before CoM'!BJ62*f_CoMC01</f>
        <v>0</v>
      </c>
      <c r="BK62" s="300">
        <f ca="1">'Profile before CoM'!BK62*f_CoMC01</f>
        <v>0</v>
      </c>
      <c r="BL62" s="300">
        <f ca="1">'Profile before CoM'!BL62*f_CoMC01</f>
        <v>0</v>
      </c>
      <c r="BM62" s="300">
        <f ca="1">'Profile before CoM'!BM62*f_CoMC01</f>
        <v>0</v>
      </c>
      <c r="BN62" s="300">
        <f ca="1">'Profile before CoM'!BN62*f_CoMC01</f>
        <v>0</v>
      </c>
      <c r="BO62" s="300">
        <f ca="1">'Profile before CoM'!BO62*f_CoMC01</f>
        <v>0</v>
      </c>
      <c r="BP62" s="300">
        <f ca="1">'Profile before CoM'!BP62*f_CoMC01</f>
        <v>0</v>
      </c>
      <c r="BQ62" s="300">
        <f ca="1">'Profile before CoM'!BQ62*f_CoMC01</f>
        <v>0</v>
      </c>
      <c r="BR62" s="300">
        <f ca="1">'Profile before CoM'!BR62*f_CoMC01</f>
        <v>0</v>
      </c>
      <c r="BS62" s="300">
        <f ca="1">'Profile before CoM'!BS62*f_CoMC01</f>
        <v>0</v>
      </c>
      <c r="BT62" s="300">
        <f ca="1">'Profile before CoM'!BT62*f_CoMC01</f>
        <v>0</v>
      </c>
      <c r="BU62" s="300">
        <f ca="1">'Profile before CoM'!BU62*f_CoMC01</f>
        <v>0</v>
      </c>
      <c r="BV62" s="300">
        <f ca="1">'Profile before CoM'!BV62*f_CoMC01</f>
        <v>0</v>
      </c>
      <c r="BW62" s="300">
        <f ca="1">'Profile before CoM'!BW62*f_CoMC01</f>
        <v>0</v>
      </c>
      <c r="BX62" s="300">
        <f ca="1">'Profile before CoM'!BX62*f_CoMC01</f>
        <v>0</v>
      </c>
      <c r="BY62" s="300">
        <f ca="1">'Profile before CoM'!BY62*f_CoMC01</f>
        <v>0</v>
      </c>
      <c r="BZ62" s="300">
        <f ca="1">'Profile before CoM'!BZ62*f_CoMC01</f>
        <v>0</v>
      </c>
      <c r="CA62" s="300">
        <f ca="1">'Profile before CoM'!CA62*f_CoMC01</f>
        <v>0</v>
      </c>
      <c r="CB62" s="300">
        <f ca="1">'Profile before CoM'!CB62*f_CoMC01</f>
        <v>0</v>
      </c>
      <c r="CC62" s="300">
        <f ca="1">'Profile before CoM'!CC62*f_CoMC01</f>
        <v>0</v>
      </c>
      <c r="CD62" s="300">
        <f ca="1">'Profile before CoM'!CD62*f_CoMC01</f>
        <v>0</v>
      </c>
      <c r="CE62" s="300">
        <f ca="1">'Profile before CoM'!CE62*f_CoMC01</f>
        <v>0</v>
      </c>
      <c r="CF62" s="300">
        <f ca="1">'Profile before CoM'!CF62*f_CoMC01</f>
        <v>0</v>
      </c>
      <c r="CG62" s="300">
        <f ca="1">'Profile before CoM'!CG62*f_CoMC01</f>
        <v>0</v>
      </c>
      <c r="CH62" s="300">
        <f ca="1">'Profile before CoM'!CH62*f_CoMC01</f>
        <v>0</v>
      </c>
      <c r="CI62" s="300">
        <f ca="1">'Profile before CoM'!CI62*f_CoMC01</f>
        <v>0</v>
      </c>
      <c r="CJ62" s="300">
        <f ca="1">'Profile before CoM'!CJ62*f_CoMC01</f>
        <v>0</v>
      </c>
      <c r="CK62" s="300">
        <f ca="1">'Profile before CoM'!CK62*f_CoMC01</f>
        <v>0</v>
      </c>
      <c r="CL62" s="300">
        <f ca="1">'Profile before CoM'!CL62*f_CoMC01</f>
        <v>0</v>
      </c>
      <c r="CM62" s="300">
        <f ca="1">'Profile before CoM'!CM62*f_CoMC01</f>
        <v>0</v>
      </c>
      <c r="CN62" s="300">
        <f ca="1">'Profile before CoM'!CN62*f_CoMC01</f>
        <v>0</v>
      </c>
      <c r="CO62" s="300">
        <f ca="1">'Profile before CoM'!CO62*f_CoMC01</f>
        <v>0</v>
      </c>
      <c r="CP62" s="300">
        <f ca="1">'Profile before CoM'!CP62*f_CoMC01</f>
        <v>0</v>
      </c>
      <c r="CQ62" s="300">
        <f ca="1">'Profile before CoM'!CQ62*f_CoMC01</f>
        <v>0</v>
      </c>
      <c r="CR62" s="300">
        <f ca="1">'Profile before CoM'!CR62*f_CoMC01</f>
        <v>0</v>
      </c>
      <c r="CS62" s="300">
        <f ca="1">'Profile before CoM'!CS62*f_CoMC01</f>
        <v>0</v>
      </c>
      <c r="CT62" s="300">
        <f ca="1">'Profile before CoM'!CT62*f_CoMC01</f>
        <v>0</v>
      </c>
      <c r="CU62" s="300">
        <f ca="1">'Profile before CoM'!CU62*f_CoMC01</f>
        <v>0</v>
      </c>
      <c r="CV62" s="300">
        <f ca="1">'Profile before CoM'!CV62*f_CoMC01</f>
        <v>0</v>
      </c>
      <c r="CW62" s="300">
        <f ca="1">'Profile before CoM'!CW62*f_CoMC01</f>
        <v>0</v>
      </c>
      <c r="CX62" s="300">
        <f ca="1">'Profile before CoM'!CX62*f_CoMC01</f>
        <v>0</v>
      </c>
      <c r="CY62" s="300">
        <f ca="1">'Profile before CoM'!CY62*f_CoMC01</f>
        <v>0</v>
      </c>
      <c r="CZ62" s="300">
        <f ca="1">'Profile before CoM'!CZ62*f_CoMC01</f>
        <v>0</v>
      </c>
      <c r="DA62" s="300">
        <f ca="1">'Profile before CoM'!DA62*f_CoMC01</f>
        <v>0</v>
      </c>
      <c r="DB62" s="300">
        <f ca="1">'Profile before CoM'!DB62*f_CoMC01</f>
        <v>0</v>
      </c>
      <c r="DC62" s="300">
        <f ca="1">'Profile before CoM'!DC62*f_CoMC01</f>
        <v>0</v>
      </c>
      <c r="DD62" s="300">
        <f ca="1">'Profile before CoM'!DD62*f_CoMC01</f>
        <v>0</v>
      </c>
      <c r="DE62" s="300">
        <f ca="1">'Profile before CoM'!DE62*f_CoMC01</f>
        <v>0</v>
      </c>
      <c r="DF62" s="300">
        <f ca="1">'Profile before CoM'!DF62*f_CoMC01</f>
        <v>0</v>
      </c>
      <c r="DG62" s="300">
        <f ca="1">'Profile before CoM'!DG62*f_CoMC01</f>
        <v>0</v>
      </c>
      <c r="DH62" s="300">
        <f ca="1">'Profile before CoM'!DH62*f_CoMC01</f>
        <v>0</v>
      </c>
      <c r="DI62" s="300">
        <f ca="1">'Profile before CoM'!DI62*f_CoMC01</f>
        <v>0</v>
      </c>
      <c r="DJ62" s="300">
        <f ca="1">'Profile before CoM'!DJ62*f_CoMC01</f>
        <v>0</v>
      </c>
      <c r="DK62" s="300">
        <f ca="1">'Profile before CoM'!DK62*f_CoMC01</f>
        <v>0</v>
      </c>
      <c r="DL62" s="300">
        <f ca="1">'Profile before CoM'!DL62*f_CoMC01</f>
        <v>0</v>
      </c>
      <c r="DM62" s="300">
        <f ca="1">'Profile before CoM'!DM62*f_CoMC01</f>
        <v>0</v>
      </c>
      <c r="DN62" s="300">
        <f ca="1">'Profile before CoM'!DN62*f_CoMC01</f>
        <v>0</v>
      </c>
      <c r="DO62" s="300">
        <f ca="1">'Profile before CoM'!DO62*f_CoMC01</f>
        <v>0</v>
      </c>
      <c r="DP62" s="300">
        <f ca="1">'Profile before CoM'!DP62*f_CoMC01</f>
        <v>0</v>
      </c>
      <c r="DQ62" s="300">
        <f ca="1">'Profile before CoM'!DQ62*f_CoMC01</f>
        <v>0</v>
      </c>
      <c r="DR62" s="300">
        <f ca="1">'Profile before CoM'!DR62*f_CoMC01</f>
        <v>0</v>
      </c>
      <c r="DS62" s="300">
        <f ca="1">'Profile before CoM'!DS62*f_CoMC01</f>
        <v>0</v>
      </c>
      <c r="DT62" s="300">
        <f ca="1">'Profile before CoM'!DT62*f_CoMC01</f>
        <v>0</v>
      </c>
      <c r="DU62" s="300">
        <f ca="1">'Profile before CoM'!DU62*f_CoMC01</f>
        <v>0</v>
      </c>
      <c r="DV62" s="300">
        <f ca="1">'Profile before CoM'!DV62*f_CoMC01</f>
        <v>0</v>
      </c>
      <c r="DW62" s="300">
        <f ca="1">'Profile before CoM'!DW62*f_CoMC01</f>
        <v>0</v>
      </c>
      <c r="DX62" s="300">
        <f ca="1">'Profile before CoM'!DX62*f_CoMC01</f>
        <v>0</v>
      </c>
      <c r="DY62" s="300">
        <f ca="1">'Profile before CoM'!DY62*f_CoMC01</f>
        <v>0</v>
      </c>
      <c r="DZ62" s="300">
        <f ca="1">'Profile before CoM'!DZ62*f_CoMC01</f>
        <v>0</v>
      </c>
      <c r="EA62" s="300">
        <f ca="1">'Profile before CoM'!EA62*f_CoMC01</f>
        <v>0</v>
      </c>
      <c r="EB62" s="300">
        <f ca="1">'Profile before CoM'!EB62*f_CoMC01</f>
        <v>0</v>
      </c>
      <c r="EC62" s="300">
        <f ca="1">'Profile before CoM'!EC62*f_CoMC01</f>
        <v>0</v>
      </c>
      <c r="ED62" s="300">
        <f ca="1">'Profile before CoM'!ED62*f_CoMC01</f>
        <v>0</v>
      </c>
      <c r="EE62" s="300">
        <f ca="1">'Profile before CoM'!EE62*f_CoMC01</f>
        <v>0</v>
      </c>
      <c r="EF62" s="300">
        <f ca="1">'Profile before CoM'!EF62*f_CoMC01</f>
        <v>0</v>
      </c>
      <c r="EG62" s="300">
        <f ca="1">'Profile before CoM'!EG62*f_CoMC01</f>
        <v>0</v>
      </c>
      <c r="EH62" s="300">
        <f ca="1">'Profile before CoM'!EH62*f_CoMC01</f>
        <v>0</v>
      </c>
      <c r="EI62" s="300">
        <f ca="1">'Profile before CoM'!EI62*f_CoMC01</f>
        <v>0</v>
      </c>
      <c r="EJ62" s="300">
        <f ca="1">'Profile before CoM'!EJ62*f_CoMC01</f>
        <v>0</v>
      </c>
      <c r="EK62" s="300">
        <f ca="1">'Profile before CoM'!EK62*f_CoMC01</f>
        <v>0</v>
      </c>
      <c r="EL62" s="300">
        <f ca="1">'Profile before CoM'!EL62*f_CoMC01</f>
        <v>0</v>
      </c>
      <c r="EM62" s="300">
        <f ca="1">'Profile before CoM'!EM62*f_CoMC01</f>
        <v>0</v>
      </c>
      <c r="EN62" s="300">
        <f ca="1">'Profile before CoM'!EN62*f_CoMC01</f>
        <v>0</v>
      </c>
      <c r="EO62" s="300">
        <f ca="1">'Profile before CoM'!EO62*f_CoMC01</f>
        <v>0</v>
      </c>
      <c r="EP62" s="300">
        <f ca="1">'Profile before CoM'!EP62*f_CoMC01</f>
        <v>0</v>
      </c>
      <c r="EQ62" s="300">
        <f ca="1">'Profile before CoM'!EQ62*f_CoMC01</f>
        <v>0</v>
      </c>
      <c r="ER62" s="300">
        <f ca="1">'Profile before CoM'!ER62*f_CoMC01</f>
        <v>0</v>
      </c>
      <c r="ES62" s="300">
        <f ca="1">'Profile before CoM'!ES62*f_CoMC01</f>
        <v>0</v>
      </c>
      <c r="ET62" s="300">
        <f ca="1">'Profile before CoM'!ET62*f_CoMC01</f>
        <v>0</v>
      </c>
      <c r="EU62" s="300">
        <f ca="1">'Profile before CoM'!EU62*f_CoMC01</f>
        <v>0</v>
      </c>
      <c r="EV62" s="300">
        <f ca="1">'Profile before CoM'!EV62*f_CoMC01</f>
        <v>0</v>
      </c>
      <c r="EW62" s="300">
        <f ca="1">'Profile before CoM'!EW62*f_CoMC01</f>
        <v>0</v>
      </c>
      <c r="EX62" s="300">
        <f ca="1">'Profile before CoM'!EX62*f_CoMC01</f>
        <v>0</v>
      </c>
      <c r="EY62" s="612"/>
      <c r="EZ62" s="757" t="str">
        <f>'Main Input'!EZ62</f>
        <v>RPI</v>
      </c>
      <c r="FA62" s="757" t="str">
        <f>'Main Input'!FA62</f>
        <v>N/A</v>
      </c>
      <c r="FB62" s="766">
        <f>'Main Input'!FB62</f>
        <v>0</v>
      </c>
      <c r="FC62" s="766" t="str">
        <f>'Main Input'!FC62</f>
        <v>IT Solutions</v>
      </c>
      <c r="FD62" s="766" t="str">
        <f>'Main Input'!FD62</f>
        <v>Managed Services</v>
      </c>
      <c r="FE62" s="757" t="str">
        <f>'Main Input'!FE62</f>
        <v>Opex</v>
      </c>
      <c r="FF62" s="757" t="str">
        <f>'Main Input'!FF62</f>
        <v>ContractAccrual</v>
      </c>
      <c r="FG62" s="757" t="str">
        <f>'Main Input'!FG62</f>
        <v>Expense</v>
      </c>
      <c r="FH62" s="767" t="str">
        <f>'Main Input'!FH62</f>
        <v>A</v>
      </c>
      <c r="FI62" s="768">
        <f>'Main Input'!FI62</f>
        <v>0.22</v>
      </c>
      <c r="FJ62" s="768">
        <f>'Main Input'!FJ62</f>
        <v>0</v>
      </c>
      <c r="FK62" s="612"/>
      <c r="FL62" s="531">
        <f t="shared" si="31"/>
        <v>0</v>
      </c>
      <c r="FM62" s="86"/>
      <c r="FN62" s="612"/>
    </row>
    <row r="63" spans="1:170" ht="12.75" customHeight="1">
      <c r="A63" s="750" t="str">
        <f>'Main Input'!A63</f>
        <v>MTB</v>
      </c>
      <c r="B63" s="762" t="str">
        <f>'Main Input'!B63</f>
        <v>Business Unit</v>
      </c>
      <c r="C63" s="762" t="str">
        <f>'Main Input'!C63</f>
        <v>Labour</v>
      </c>
      <c r="D63" s="762" t="str">
        <f>'Main Input'!D63</f>
        <v>TFR</v>
      </c>
      <c r="E63" s="762" t="str">
        <f>'Main Input'!E63</f>
        <v>Migration Designer #8 (Wintel)</v>
      </c>
      <c r="F63" s="753" t="str">
        <f>'Main Input'!F63</f>
        <v>direct</v>
      </c>
      <c r="G63" s="753" t="str">
        <f>'Main Input'!G63</f>
        <v>Person</v>
      </c>
      <c r="H63" s="753" t="str">
        <f>'Main Input'!H63</f>
        <v>TAC.CSA.2</v>
      </c>
      <c r="I63" s="753">
        <f>'Main Input'!I63</f>
        <v>0</v>
      </c>
      <c r="J63" s="753">
        <f>'Main Input'!J63</f>
        <v>0</v>
      </c>
      <c r="K63" s="753" t="str">
        <f>'Main Input'!K63</f>
        <v>FJS</v>
      </c>
      <c r="L63" s="753" t="str">
        <f>'Main Input'!L63</f>
        <v>pTran</v>
      </c>
      <c r="M63" s="753">
        <f>'Main Input'!M63</f>
        <v>0</v>
      </c>
      <c r="N63" s="753">
        <f>'Main Input'!N63</f>
        <v>0</v>
      </c>
      <c r="O63" s="753" t="str">
        <f>'Main Input'!O63</f>
        <v>SPAIN</v>
      </c>
      <c r="P63" s="753">
        <f>'Main Input'!P63</f>
        <v>313</v>
      </c>
      <c r="Q63" s="753" t="str">
        <f>'Main Input'!Q63</f>
        <v>EUR</v>
      </c>
      <c r="R63" s="753" t="str">
        <f>'Main Input'!R63</f>
        <v>EMEA</v>
      </c>
      <c r="S63" s="753" t="str">
        <f>'Main Input'!S63</f>
        <v>Local</v>
      </c>
      <c r="T63" s="753">
        <f>'Main Input'!T63</f>
        <v>0</v>
      </c>
      <c r="U63" s="753">
        <f>'Main Input'!U63</f>
        <v>0</v>
      </c>
      <c r="V63" s="753" t="str">
        <f>'Main Input'!V63</f>
        <v>6_ATP</v>
      </c>
      <c r="W63" s="753">
        <f>'Main Input'!W63</f>
        <v>0</v>
      </c>
      <c r="X63" s="753">
        <f>'Main Input'!X63</f>
        <v>0</v>
      </c>
      <c r="Y63" s="753">
        <f>'Main Input'!Y63</f>
        <v>0</v>
      </c>
      <c r="Z63" s="753">
        <f>'Main Input'!Z63</f>
        <v>0</v>
      </c>
      <c r="AA63" s="753">
        <f>'Main Input'!AA63</f>
        <v>0</v>
      </c>
      <c r="AB63" s="763">
        <f>'Main Input'!AB63</f>
        <v>0</v>
      </c>
      <c r="AC63" s="763" t="str">
        <f>'Main Input'!AC63</f>
        <v>Days</v>
      </c>
      <c r="AD63" s="764">
        <f>'Main Input'!AD63</f>
        <v>50</v>
      </c>
      <c r="AE63" s="765">
        <f t="shared" ca="1" si="30"/>
        <v>20958.838193709107</v>
      </c>
      <c r="AF63" s="299">
        <f ca="1">'Profile before CoM'!AF63*f_CoMC01</f>
        <v>0</v>
      </c>
      <c r="AG63" s="300">
        <f ca="1">'Profile before CoM'!AG63*f_CoMC01</f>
        <v>0</v>
      </c>
      <c r="AH63" s="300">
        <f ca="1">'Profile before CoM'!AH63*f_CoMC01</f>
        <v>0</v>
      </c>
      <c r="AI63" s="300">
        <f ca="1">'Profile before CoM'!AI63*f_CoMC01</f>
        <v>0</v>
      </c>
      <c r="AJ63" s="300">
        <f ca="1">'Profile before CoM'!AJ63*f_CoMC01</f>
        <v>0</v>
      </c>
      <c r="AK63" s="300">
        <f ca="1">'Profile before CoM'!AK63*f_CoMC01</f>
        <v>0</v>
      </c>
      <c r="AL63" s="300">
        <f ca="1">'Profile before CoM'!AL63*f_CoMC01</f>
        <v>0</v>
      </c>
      <c r="AM63" s="300">
        <f ca="1">'Profile before CoM'!AM63*f_CoMC01</f>
        <v>0</v>
      </c>
      <c r="AN63" s="300">
        <f ca="1">'Profile before CoM'!AN63*f_CoMC01</f>
        <v>20958.838193709107</v>
      </c>
      <c r="AO63" s="300">
        <f ca="1">'Profile before CoM'!AO63*f_CoMC01</f>
        <v>0</v>
      </c>
      <c r="AP63" s="300">
        <f ca="1">'Profile before CoM'!AP63*f_CoMC01</f>
        <v>0</v>
      </c>
      <c r="AQ63" s="300">
        <f ca="1">'Profile before CoM'!AQ63*f_CoMC01</f>
        <v>0</v>
      </c>
      <c r="AR63" s="300">
        <f ca="1">'Profile before CoM'!AR63*f_CoMC01</f>
        <v>0</v>
      </c>
      <c r="AS63" s="300">
        <f ca="1">'Profile before CoM'!AS63*f_CoMC01</f>
        <v>0</v>
      </c>
      <c r="AT63" s="300">
        <f ca="1">'Profile before CoM'!AT63*f_CoMC01</f>
        <v>0</v>
      </c>
      <c r="AU63" s="300">
        <f ca="1">'Profile before CoM'!AU63*f_CoMC01</f>
        <v>0</v>
      </c>
      <c r="AV63" s="300">
        <f ca="1">'Profile before CoM'!AV63*f_CoMC01</f>
        <v>0</v>
      </c>
      <c r="AW63" s="300">
        <f ca="1">'Profile before CoM'!AW63*f_CoMC01</f>
        <v>0</v>
      </c>
      <c r="AX63" s="300">
        <f ca="1">'Profile before CoM'!AX63*f_CoMC01</f>
        <v>0</v>
      </c>
      <c r="AY63" s="300">
        <f ca="1">'Profile before CoM'!AY63*f_CoMC01</f>
        <v>0</v>
      </c>
      <c r="AZ63" s="300">
        <f ca="1">'Profile before CoM'!AZ63*f_CoMC01</f>
        <v>0</v>
      </c>
      <c r="BA63" s="300">
        <f ca="1">'Profile before CoM'!BA63*f_CoMC01</f>
        <v>0</v>
      </c>
      <c r="BB63" s="300">
        <f ca="1">'Profile before CoM'!BB63*f_CoMC01</f>
        <v>0</v>
      </c>
      <c r="BC63" s="300">
        <f ca="1">'Profile before CoM'!BC63*f_CoMC01</f>
        <v>0</v>
      </c>
      <c r="BD63" s="300">
        <f ca="1">'Profile before CoM'!BD63*f_CoMC01</f>
        <v>0</v>
      </c>
      <c r="BE63" s="300">
        <f ca="1">'Profile before CoM'!BE63*f_CoMC01</f>
        <v>0</v>
      </c>
      <c r="BF63" s="300">
        <f ca="1">'Profile before CoM'!BF63*f_CoMC01</f>
        <v>0</v>
      </c>
      <c r="BG63" s="300">
        <f ca="1">'Profile before CoM'!BG63*f_CoMC01</f>
        <v>0</v>
      </c>
      <c r="BH63" s="300">
        <f ca="1">'Profile before CoM'!BH63*f_CoMC01</f>
        <v>0</v>
      </c>
      <c r="BI63" s="300">
        <f ca="1">'Profile before CoM'!BI63*f_CoMC01</f>
        <v>0</v>
      </c>
      <c r="BJ63" s="300">
        <f ca="1">'Profile before CoM'!BJ63*f_CoMC01</f>
        <v>0</v>
      </c>
      <c r="BK63" s="300">
        <f ca="1">'Profile before CoM'!BK63*f_CoMC01</f>
        <v>0</v>
      </c>
      <c r="BL63" s="300">
        <f ca="1">'Profile before CoM'!BL63*f_CoMC01</f>
        <v>0</v>
      </c>
      <c r="BM63" s="300">
        <f ca="1">'Profile before CoM'!BM63*f_CoMC01</f>
        <v>0</v>
      </c>
      <c r="BN63" s="300">
        <f ca="1">'Profile before CoM'!BN63*f_CoMC01</f>
        <v>0</v>
      </c>
      <c r="BO63" s="300">
        <f ca="1">'Profile before CoM'!BO63*f_CoMC01</f>
        <v>0</v>
      </c>
      <c r="BP63" s="300">
        <f ca="1">'Profile before CoM'!BP63*f_CoMC01</f>
        <v>0</v>
      </c>
      <c r="BQ63" s="300">
        <f ca="1">'Profile before CoM'!BQ63*f_CoMC01</f>
        <v>0</v>
      </c>
      <c r="BR63" s="300">
        <f ca="1">'Profile before CoM'!BR63*f_CoMC01</f>
        <v>0</v>
      </c>
      <c r="BS63" s="300">
        <f ca="1">'Profile before CoM'!BS63*f_CoMC01</f>
        <v>0</v>
      </c>
      <c r="BT63" s="300">
        <f ca="1">'Profile before CoM'!BT63*f_CoMC01</f>
        <v>0</v>
      </c>
      <c r="BU63" s="300">
        <f ca="1">'Profile before CoM'!BU63*f_CoMC01</f>
        <v>0</v>
      </c>
      <c r="BV63" s="300">
        <f ca="1">'Profile before CoM'!BV63*f_CoMC01</f>
        <v>0</v>
      </c>
      <c r="BW63" s="300">
        <f ca="1">'Profile before CoM'!BW63*f_CoMC01</f>
        <v>0</v>
      </c>
      <c r="BX63" s="300">
        <f ca="1">'Profile before CoM'!BX63*f_CoMC01</f>
        <v>0</v>
      </c>
      <c r="BY63" s="300">
        <f ca="1">'Profile before CoM'!BY63*f_CoMC01</f>
        <v>0</v>
      </c>
      <c r="BZ63" s="300">
        <f ca="1">'Profile before CoM'!BZ63*f_CoMC01</f>
        <v>0</v>
      </c>
      <c r="CA63" s="300">
        <f ca="1">'Profile before CoM'!CA63*f_CoMC01</f>
        <v>0</v>
      </c>
      <c r="CB63" s="300">
        <f ca="1">'Profile before CoM'!CB63*f_CoMC01</f>
        <v>0</v>
      </c>
      <c r="CC63" s="300">
        <f ca="1">'Profile before CoM'!CC63*f_CoMC01</f>
        <v>0</v>
      </c>
      <c r="CD63" s="300">
        <f ca="1">'Profile before CoM'!CD63*f_CoMC01</f>
        <v>0</v>
      </c>
      <c r="CE63" s="300">
        <f ca="1">'Profile before CoM'!CE63*f_CoMC01</f>
        <v>0</v>
      </c>
      <c r="CF63" s="300">
        <f ca="1">'Profile before CoM'!CF63*f_CoMC01</f>
        <v>0</v>
      </c>
      <c r="CG63" s="300">
        <f ca="1">'Profile before CoM'!CG63*f_CoMC01</f>
        <v>0</v>
      </c>
      <c r="CH63" s="300">
        <f ca="1">'Profile before CoM'!CH63*f_CoMC01</f>
        <v>0</v>
      </c>
      <c r="CI63" s="300">
        <f ca="1">'Profile before CoM'!CI63*f_CoMC01</f>
        <v>0</v>
      </c>
      <c r="CJ63" s="300">
        <f ca="1">'Profile before CoM'!CJ63*f_CoMC01</f>
        <v>0</v>
      </c>
      <c r="CK63" s="300">
        <f ca="1">'Profile before CoM'!CK63*f_CoMC01</f>
        <v>0</v>
      </c>
      <c r="CL63" s="300">
        <f ca="1">'Profile before CoM'!CL63*f_CoMC01</f>
        <v>0</v>
      </c>
      <c r="CM63" s="300">
        <f ca="1">'Profile before CoM'!CM63*f_CoMC01</f>
        <v>0</v>
      </c>
      <c r="CN63" s="300">
        <f ca="1">'Profile before CoM'!CN63*f_CoMC01</f>
        <v>0</v>
      </c>
      <c r="CO63" s="300">
        <f ca="1">'Profile before CoM'!CO63*f_CoMC01</f>
        <v>0</v>
      </c>
      <c r="CP63" s="300">
        <f ca="1">'Profile before CoM'!CP63*f_CoMC01</f>
        <v>0</v>
      </c>
      <c r="CQ63" s="300">
        <f ca="1">'Profile before CoM'!CQ63*f_CoMC01</f>
        <v>0</v>
      </c>
      <c r="CR63" s="300">
        <f ca="1">'Profile before CoM'!CR63*f_CoMC01</f>
        <v>0</v>
      </c>
      <c r="CS63" s="300">
        <f ca="1">'Profile before CoM'!CS63*f_CoMC01</f>
        <v>0</v>
      </c>
      <c r="CT63" s="300">
        <f ca="1">'Profile before CoM'!CT63*f_CoMC01</f>
        <v>0</v>
      </c>
      <c r="CU63" s="300">
        <f ca="1">'Profile before CoM'!CU63*f_CoMC01</f>
        <v>0</v>
      </c>
      <c r="CV63" s="300">
        <f ca="1">'Profile before CoM'!CV63*f_CoMC01</f>
        <v>0</v>
      </c>
      <c r="CW63" s="300">
        <f ca="1">'Profile before CoM'!CW63*f_CoMC01</f>
        <v>0</v>
      </c>
      <c r="CX63" s="300">
        <f ca="1">'Profile before CoM'!CX63*f_CoMC01</f>
        <v>0</v>
      </c>
      <c r="CY63" s="300">
        <f ca="1">'Profile before CoM'!CY63*f_CoMC01</f>
        <v>0</v>
      </c>
      <c r="CZ63" s="300">
        <f ca="1">'Profile before CoM'!CZ63*f_CoMC01</f>
        <v>0</v>
      </c>
      <c r="DA63" s="300">
        <f ca="1">'Profile before CoM'!DA63*f_CoMC01</f>
        <v>0</v>
      </c>
      <c r="DB63" s="300">
        <f ca="1">'Profile before CoM'!DB63*f_CoMC01</f>
        <v>0</v>
      </c>
      <c r="DC63" s="300">
        <f ca="1">'Profile before CoM'!DC63*f_CoMC01</f>
        <v>0</v>
      </c>
      <c r="DD63" s="300">
        <f ca="1">'Profile before CoM'!DD63*f_CoMC01</f>
        <v>0</v>
      </c>
      <c r="DE63" s="300">
        <f ca="1">'Profile before CoM'!DE63*f_CoMC01</f>
        <v>0</v>
      </c>
      <c r="DF63" s="300">
        <f ca="1">'Profile before CoM'!DF63*f_CoMC01</f>
        <v>0</v>
      </c>
      <c r="DG63" s="300">
        <f ca="1">'Profile before CoM'!DG63*f_CoMC01</f>
        <v>0</v>
      </c>
      <c r="DH63" s="300">
        <f ca="1">'Profile before CoM'!DH63*f_CoMC01</f>
        <v>0</v>
      </c>
      <c r="DI63" s="300">
        <f ca="1">'Profile before CoM'!DI63*f_CoMC01</f>
        <v>0</v>
      </c>
      <c r="DJ63" s="300">
        <f ca="1">'Profile before CoM'!DJ63*f_CoMC01</f>
        <v>0</v>
      </c>
      <c r="DK63" s="300">
        <f ca="1">'Profile before CoM'!DK63*f_CoMC01</f>
        <v>0</v>
      </c>
      <c r="DL63" s="300">
        <f ca="1">'Profile before CoM'!DL63*f_CoMC01</f>
        <v>0</v>
      </c>
      <c r="DM63" s="300">
        <f ca="1">'Profile before CoM'!DM63*f_CoMC01</f>
        <v>0</v>
      </c>
      <c r="DN63" s="300">
        <f ca="1">'Profile before CoM'!DN63*f_CoMC01</f>
        <v>0</v>
      </c>
      <c r="DO63" s="300">
        <f ca="1">'Profile before CoM'!DO63*f_CoMC01</f>
        <v>0</v>
      </c>
      <c r="DP63" s="300">
        <f ca="1">'Profile before CoM'!DP63*f_CoMC01</f>
        <v>0</v>
      </c>
      <c r="DQ63" s="300">
        <f ca="1">'Profile before CoM'!DQ63*f_CoMC01</f>
        <v>0</v>
      </c>
      <c r="DR63" s="300">
        <f ca="1">'Profile before CoM'!DR63*f_CoMC01</f>
        <v>0</v>
      </c>
      <c r="DS63" s="300">
        <f ca="1">'Profile before CoM'!DS63*f_CoMC01</f>
        <v>0</v>
      </c>
      <c r="DT63" s="300">
        <f ca="1">'Profile before CoM'!DT63*f_CoMC01</f>
        <v>0</v>
      </c>
      <c r="DU63" s="300">
        <f ca="1">'Profile before CoM'!DU63*f_CoMC01</f>
        <v>0</v>
      </c>
      <c r="DV63" s="300">
        <f ca="1">'Profile before CoM'!DV63*f_CoMC01</f>
        <v>0</v>
      </c>
      <c r="DW63" s="300">
        <f ca="1">'Profile before CoM'!DW63*f_CoMC01</f>
        <v>0</v>
      </c>
      <c r="DX63" s="300">
        <f ca="1">'Profile before CoM'!DX63*f_CoMC01</f>
        <v>0</v>
      </c>
      <c r="DY63" s="300">
        <f ca="1">'Profile before CoM'!DY63*f_CoMC01</f>
        <v>0</v>
      </c>
      <c r="DZ63" s="300">
        <f ca="1">'Profile before CoM'!DZ63*f_CoMC01</f>
        <v>0</v>
      </c>
      <c r="EA63" s="300">
        <f ca="1">'Profile before CoM'!EA63*f_CoMC01</f>
        <v>0</v>
      </c>
      <c r="EB63" s="300">
        <f ca="1">'Profile before CoM'!EB63*f_CoMC01</f>
        <v>0</v>
      </c>
      <c r="EC63" s="300">
        <f ca="1">'Profile before CoM'!EC63*f_CoMC01</f>
        <v>0</v>
      </c>
      <c r="ED63" s="300">
        <f ca="1">'Profile before CoM'!ED63*f_CoMC01</f>
        <v>0</v>
      </c>
      <c r="EE63" s="300">
        <f ca="1">'Profile before CoM'!EE63*f_CoMC01</f>
        <v>0</v>
      </c>
      <c r="EF63" s="300">
        <f ca="1">'Profile before CoM'!EF63*f_CoMC01</f>
        <v>0</v>
      </c>
      <c r="EG63" s="300">
        <f ca="1">'Profile before CoM'!EG63*f_CoMC01</f>
        <v>0</v>
      </c>
      <c r="EH63" s="300">
        <f ca="1">'Profile before CoM'!EH63*f_CoMC01</f>
        <v>0</v>
      </c>
      <c r="EI63" s="300">
        <f ca="1">'Profile before CoM'!EI63*f_CoMC01</f>
        <v>0</v>
      </c>
      <c r="EJ63" s="300">
        <f ca="1">'Profile before CoM'!EJ63*f_CoMC01</f>
        <v>0</v>
      </c>
      <c r="EK63" s="300">
        <f ca="1">'Profile before CoM'!EK63*f_CoMC01</f>
        <v>0</v>
      </c>
      <c r="EL63" s="300">
        <f ca="1">'Profile before CoM'!EL63*f_CoMC01</f>
        <v>0</v>
      </c>
      <c r="EM63" s="300">
        <f ca="1">'Profile before CoM'!EM63*f_CoMC01</f>
        <v>0</v>
      </c>
      <c r="EN63" s="300">
        <f ca="1">'Profile before CoM'!EN63*f_CoMC01</f>
        <v>0</v>
      </c>
      <c r="EO63" s="300">
        <f ca="1">'Profile before CoM'!EO63*f_CoMC01</f>
        <v>0</v>
      </c>
      <c r="EP63" s="300">
        <f ca="1">'Profile before CoM'!EP63*f_CoMC01</f>
        <v>0</v>
      </c>
      <c r="EQ63" s="300">
        <f ca="1">'Profile before CoM'!EQ63*f_CoMC01</f>
        <v>0</v>
      </c>
      <c r="ER63" s="300">
        <f ca="1">'Profile before CoM'!ER63*f_CoMC01</f>
        <v>0</v>
      </c>
      <c r="ES63" s="300">
        <f ca="1">'Profile before CoM'!ES63*f_CoMC01</f>
        <v>0</v>
      </c>
      <c r="ET63" s="300">
        <f ca="1">'Profile before CoM'!ET63*f_CoMC01</f>
        <v>0</v>
      </c>
      <c r="EU63" s="300">
        <f ca="1">'Profile before CoM'!EU63*f_CoMC01</f>
        <v>0</v>
      </c>
      <c r="EV63" s="300">
        <f ca="1">'Profile before CoM'!EV63*f_CoMC01</f>
        <v>0</v>
      </c>
      <c r="EW63" s="300">
        <f ca="1">'Profile before CoM'!EW63*f_CoMC01</f>
        <v>0</v>
      </c>
      <c r="EX63" s="300">
        <f ca="1">'Profile before CoM'!EX63*f_CoMC01</f>
        <v>0</v>
      </c>
      <c r="EY63" s="612"/>
      <c r="EZ63" s="757" t="str">
        <f>'Main Input'!EZ63</f>
        <v>RPI</v>
      </c>
      <c r="FA63" s="757" t="str">
        <f>'Main Input'!FA63</f>
        <v>N/A</v>
      </c>
      <c r="FB63" s="766">
        <f>'Main Input'!FB63</f>
        <v>0</v>
      </c>
      <c r="FC63" s="766" t="str">
        <f>'Main Input'!FC63</f>
        <v>IT Solutions</v>
      </c>
      <c r="FD63" s="766" t="str">
        <f>'Main Input'!FD63</f>
        <v>Managed Services</v>
      </c>
      <c r="FE63" s="757" t="str">
        <f>'Main Input'!FE63</f>
        <v>Opex</v>
      </c>
      <c r="FF63" s="757" t="str">
        <f>'Main Input'!FF63</f>
        <v>ContractAccrual</v>
      </c>
      <c r="FG63" s="757" t="str">
        <f>'Main Input'!FG63</f>
        <v>Expense</v>
      </c>
      <c r="FH63" s="767" t="str">
        <f>'Main Input'!FH63</f>
        <v>A</v>
      </c>
      <c r="FI63" s="768">
        <f>'Main Input'!FI63</f>
        <v>0.22</v>
      </c>
      <c r="FJ63" s="768">
        <f>'Main Input'!FJ63</f>
        <v>0</v>
      </c>
      <c r="FK63" s="612"/>
      <c r="FL63" s="531">
        <f t="shared" si="31"/>
        <v>0</v>
      </c>
      <c r="FM63" s="86"/>
      <c r="FN63" s="612"/>
    </row>
    <row r="64" spans="1:170" ht="12.75" customHeight="1">
      <c r="A64" s="750" t="str">
        <f>'Main Input'!A64</f>
        <v>MTB</v>
      </c>
      <c r="B64" s="762" t="str">
        <f>'Main Input'!B64</f>
        <v>Business Unit</v>
      </c>
      <c r="C64" s="762" t="str">
        <f>'Main Input'!C64</f>
        <v>Labour</v>
      </c>
      <c r="D64" s="762" t="str">
        <f>'Main Input'!D64</f>
        <v>TFR</v>
      </c>
      <c r="E64" s="762" t="str">
        <f>'Main Input'!E64</f>
        <v>Migration Designer #9 (Wintel)</v>
      </c>
      <c r="F64" s="753" t="str">
        <f>'Main Input'!F64</f>
        <v>direct</v>
      </c>
      <c r="G64" s="753" t="str">
        <f>'Main Input'!G64</f>
        <v>Person</v>
      </c>
      <c r="H64" s="753" t="str">
        <f>'Main Input'!H64</f>
        <v>TAC.CSA.2</v>
      </c>
      <c r="I64" s="753">
        <f>'Main Input'!I64</f>
        <v>0</v>
      </c>
      <c r="J64" s="753">
        <f>'Main Input'!J64</f>
        <v>0</v>
      </c>
      <c r="K64" s="753" t="str">
        <f>'Main Input'!K64</f>
        <v>FJS</v>
      </c>
      <c r="L64" s="753" t="str">
        <f>'Main Input'!L64</f>
        <v>pTran</v>
      </c>
      <c r="M64" s="753">
        <f>'Main Input'!M64</f>
        <v>0</v>
      </c>
      <c r="N64" s="753">
        <f>'Main Input'!N64</f>
        <v>0</v>
      </c>
      <c r="O64" s="753" t="str">
        <f>'Main Input'!O64</f>
        <v>SPAIN</v>
      </c>
      <c r="P64" s="753">
        <f>'Main Input'!P64</f>
        <v>313</v>
      </c>
      <c r="Q64" s="753" t="str">
        <f>'Main Input'!Q64</f>
        <v>EUR</v>
      </c>
      <c r="R64" s="753" t="str">
        <f>'Main Input'!R64</f>
        <v>EMEA</v>
      </c>
      <c r="S64" s="753" t="str">
        <f>'Main Input'!S64</f>
        <v>Local</v>
      </c>
      <c r="T64" s="753">
        <f>'Main Input'!T64</f>
        <v>0</v>
      </c>
      <c r="U64" s="753">
        <f>'Main Input'!U64</f>
        <v>0</v>
      </c>
      <c r="V64" s="753" t="str">
        <f>'Main Input'!V64</f>
        <v>6_ATP</v>
      </c>
      <c r="W64" s="753">
        <f>'Main Input'!W64</f>
        <v>0</v>
      </c>
      <c r="X64" s="753">
        <f>'Main Input'!X64</f>
        <v>0</v>
      </c>
      <c r="Y64" s="753">
        <f>'Main Input'!Y64</f>
        <v>0</v>
      </c>
      <c r="Z64" s="753">
        <f>'Main Input'!Z64</f>
        <v>0</v>
      </c>
      <c r="AA64" s="753">
        <f>'Main Input'!AA64</f>
        <v>0</v>
      </c>
      <c r="AB64" s="763">
        <f>'Main Input'!AB64</f>
        <v>0</v>
      </c>
      <c r="AC64" s="763" t="str">
        <f>'Main Input'!AC64</f>
        <v>Days</v>
      </c>
      <c r="AD64" s="764">
        <f>'Main Input'!AD64</f>
        <v>50</v>
      </c>
      <c r="AE64" s="765">
        <f t="shared" ca="1" si="30"/>
        <v>20958.838193709107</v>
      </c>
      <c r="AF64" s="299">
        <f ca="1">'Profile before CoM'!AF64*f_CoMC01</f>
        <v>0</v>
      </c>
      <c r="AG64" s="300">
        <f ca="1">'Profile before CoM'!AG64*f_CoMC01</f>
        <v>0</v>
      </c>
      <c r="AH64" s="300">
        <f ca="1">'Profile before CoM'!AH64*f_CoMC01</f>
        <v>0</v>
      </c>
      <c r="AI64" s="300">
        <f ca="1">'Profile before CoM'!AI64*f_CoMC01</f>
        <v>0</v>
      </c>
      <c r="AJ64" s="300">
        <f ca="1">'Profile before CoM'!AJ64*f_CoMC01</f>
        <v>0</v>
      </c>
      <c r="AK64" s="300">
        <f ca="1">'Profile before CoM'!AK64*f_CoMC01</f>
        <v>0</v>
      </c>
      <c r="AL64" s="300">
        <f ca="1">'Profile before CoM'!AL64*f_CoMC01</f>
        <v>0</v>
      </c>
      <c r="AM64" s="300">
        <f ca="1">'Profile before CoM'!AM64*f_CoMC01</f>
        <v>0</v>
      </c>
      <c r="AN64" s="300">
        <f ca="1">'Profile before CoM'!AN64*f_CoMC01</f>
        <v>20958.838193709107</v>
      </c>
      <c r="AO64" s="300">
        <f ca="1">'Profile before CoM'!AO64*f_CoMC01</f>
        <v>0</v>
      </c>
      <c r="AP64" s="300">
        <f ca="1">'Profile before CoM'!AP64*f_CoMC01</f>
        <v>0</v>
      </c>
      <c r="AQ64" s="300">
        <f ca="1">'Profile before CoM'!AQ64*f_CoMC01</f>
        <v>0</v>
      </c>
      <c r="AR64" s="300">
        <f ca="1">'Profile before CoM'!AR64*f_CoMC01</f>
        <v>0</v>
      </c>
      <c r="AS64" s="300">
        <f ca="1">'Profile before CoM'!AS64*f_CoMC01</f>
        <v>0</v>
      </c>
      <c r="AT64" s="300">
        <f ca="1">'Profile before CoM'!AT64*f_CoMC01</f>
        <v>0</v>
      </c>
      <c r="AU64" s="300">
        <f ca="1">'Profile before CoM'!AU64*f_CoMC01</f>
        <v>0</v>
      </c>
      <c r="AV64" s="300">
        <f ca="1">'Profile before CoM'!AV64*f_CoMC01</f>
        <v>0</v>
      </c>
      <c r="AW64" s="300">
        <f ca="1">'Profile before CoM'!AW64*f_CoMC01</f>
        <v>0</v>
      </c>
      <c r="AX64" s="300">
        <f ca="1">'Profile before CoM'!AX64*f_CoMC01</f>
        <v>0</v>
      </c>
      <c r="AY64" s="300">
        <f ca="1">'Profile before CoM'!AY64*f_CoMC01</f>
        <v>0</v>
      </c>
      <c r="AZ64" s="300">
        <f ca="1">'Profile before CoM'!AZ64*f_CoMC01</f>
        <v>0</v>
      </c>
      <c r="BA64" s="300">
        <f ca="1">'Profile before CoM'!BA64*f_CoMC01</f>
        <v>0</v>
      </c>
      <c r="BB64" s="300">
        <f ca="1">'Profile before CoM'!BB64*f_CoMC01</f>
        <v>0</v>
      </c>
      <c r="BC64" s="300">
        <f ca="1">'Profile before CoM'!BC64*f_CoMC01</f>
        <v>0</v>
      </c>
      <c r="BD64" s="300">
        <f ca="1">'Profile before CoM'!BD64*f_CoMC01</f>
        <v>0</v>
      </c>
      <c r="BE64" s="300">
        <f ca="1">'Profile before CoM'!BE64*f_CoMC01</f>
        <v>0</v>
      </c>
      <c r="BF64" s="300">
        <f ca="1">'Profile before CoM'!BF64*f_CoMC01</f>
        <v>0</v>
      </c>
      <c r="BG64" s="300">
        <f ca="1">'Profile before CoM'!BG64*f_CoMC01</f>
        <v>0</v>
      </c>
      <c r="BH64" s="300">
        <f ca="1">'Profile before CoM'!BH64*f_CoMC01</f>
        <v>0</v>
      </c>
      <c r="BI64" s="300">
        <f ca="1">'Profile before CoM'!BI64*f_CoMC01</f>
        <v>0</v>
      </c>
      <c r="BJ64" s="300">
        <f ca="1">'Profile before CoM'!BJ64*f_CoMC01</f>
        <v>0</v>
      </c>
      <c r="BK64" s="300">
        <f ca="1">'Profile before CoM'!BK64*f_CoMC01</f>
        <v>0</v>
      </c>
      <c r="BL64" s="300">
        <f ca="1">'Profile before CoM'!BL64*f_CoMC01</f>
        <v>0</v>
      </c>
      <c r="BM64" s="300">
        <f ca="1">'Profile before CoM'!BM64*f_CoMC01</f>
        <v>0</v>
      </c>
      <c r="BN64" s="300">
        <f ca="1">'Profile before CoM'!BN64*f_CoMC01</f>
        <v>0</v>
      </c>
      <c r="BO64" s="300">
        <f ca="1">'Profile before CoM'!BO64*f_CoMC01</f>
        <v>0</v>
      </c>
      <c r="BP64" s="300">
        <f ca="1">'Profile before CoM'!BP64*f_CoMC01</f>
        <v>0</v>
      </c>
      <c r="BQ64" s="300">
        <f ca="1">'Profile before CoM'!BQ64*f_CoMC01</f>
        <v>0</v>
      </c>
      <c r="BR64" s="300">
        <f ca="1">'Profile before CoM'!BR64*f_CoMC01</f>
        <v>0</v>
      </c>
      <c r="BS64" s="300">
        <f ca="1">'Profile before CoM'!BS64*f_CoMC01</f>
        <v>0</v>
      </c>
      <c r="BT64" s="300">
        <f ca="1">'Profile before CoM'!BT64*f_CoMC01</f>
        <v>0</v>
      </c>
      <c r="BU64" s="300">
        <f ca="1">'Profile before CoM'!BU64*f_CoMC01</f>
        <v>0</v>
      </c>
      <c r="BV64" s="300">
        <f ca="1">'Profile before CoM'!BV64*f_CoMC01</f>
        <v>0</v>
      </c>
      <c r="BW64" s="300">
        <f ca="1">'Profile before CoM'!BW64*f_CoMC01</f>
        <v>0</v>
      </c>
      <c r="BX64" s="300">
        <f ca="1">'Profile before CoM'!BX64*f_CoMC01</f>
        <v>0</v>
      </c>
      <c r="BY64" s="300">
        <f ca="1">'Profile before CoM'!BY64*f_CoMC01</f>
        <v>0</v>
      </c>
      <c r="BZ64" s="300">
        <f ca="1">'Profile before CoM'!BZ64*f_CoMC01</f>
        <v>0</v>
      </c>
      <c r="CA64" s="300">
        <f ca="1">'Profile before CoM'!CA64*f_CoMC01</f>
        <v>0</v>
      </c>
      <c r="CB64" s="300">
        <f ca="1">'Profile before CoM'!CB64*f_CoMC01</f>
        <v>0</v>
      </c>
      <c r="CC64" s="300">
        <f ca="1">'Profile before CoM'!CC64*f_CoMC01</f>
        <v>0</v>
      </c>
      <c r="CD64" s="300">
        <f ca="1">'Profile before CoM'!CD64*f_CoMC01</f>
        <v>0</v>
      </c>
      <c r="CE64" s="300">
        <f ca="1">'Profile before CoM'!CE64*f_CoMC01</f>
        <v>0</v>
      </c>
      <c r="CF64" s="300">
        <f ca="1">'Profile before CoM'!CF64*f_CoMC01</f>
        <v>0</v>
      </c>
      <c r="CG64" s="300">
        <f ca="1">'Profile before CoM'!CG64*f_CoMC01</f>
        <v>0</v>
      </c>
      <c r="CH64" s="300">
        <f ca="1">'Profile before CoM'!CH64*f_CoMC01</f>
        <v>0</v>
      </c>
      <c r="CI64" s="300">
        <f ca="1">'Profile before CoM'!CI64*f_CoMC01</f>
        <v>0</v>
      </c>
      <c r="CJ64" s="300">
        <f ca="1">'Profile before CoM'!CJ64*f_CoMC01</f>
        <v>0</v>
      </c>
      <c r="CK64" s="300">
        <f ca="1">'Profile before CoM'!CK64*f_CoMC01</f>
        <v>0</v>
      </c>
      <c r="CL64" s="300">
        <f ca="1">'Profile before CoM'!CL64*f_CoMC01</f>
        <v>0</v>
      </c>
      <c r="CM64" s="300">
        <f ca="1">'Profile before CoM'!CM64*f_CoMC01</f>
        <v>0</v>
      </c>
      <c r="CN64" s="300">
        <f ca="1">'Profile before CoM'!CN64*f_CoMC01</f>
        <v>0</v>
      </c>
      <c r="CO64" s="300">
        <f ca="1">'Profile before CoM'!CO64*f_CoMC01</f>
        <v>0</v>
      </c>
      <c r="CP64" s="300">
        <f ca="1">'Profile before CoM'!CP64*f_CoMC01</f>
        <v>0</v>
      </c>
      <c r="CQ64" s="300">
        <f ca="1">'Profile before CoM'!CQ64*f_CoMC01</f>
        <v>0</v>
      </c>
      <c r="CR64" s="300">
        <f ca="1">'Profile before CoM'!CR64*f_CoMC01</f>
        <v>0</v>
      </c>
      <c r="CS64" s="300">
        <f ca="1">'Profile before CoM'!CS64*f_CoMC01</f>
        <v>0</v>
      </c>
      <c r="CT64" s="300">
        <f ca="1">'Profile before CoM'!CT64*f_CoMC01</f>
        <v>0</v>
      </c>
      <c r="CU64" s="300">
        <f ca="1">'Profile before CoM'!CU64*f_CoMC01</f>
        <v>0</v>
      </c>
      <c r="CV64" s="300">
        <f ca="1">'Profile before CoM'!CV64*f_CoMC01</f>
        <v>0</v>
      </c>
      <c r="CW64" s="300">
        <f ca="1">'Profile before CoM'!CW64*f_CoMC01</f>
        <v>0</v>
      </c>
      <c r="CX64" s="300">
        <f ca="1">'Profile before CoM'!CX64*f_CoMC01</f>
        <v>0</v>
      </c>
      <c r="CY64" s="300">
        <f ca="1">'Profile before CoM'!CY64*f_CoMC01</f>
        <v>0</v>
      </c>
      <c r="CZ64" s="300">
        <f ca="1">'Profile before CoM'!CZ64*f_CoMC01</f>
        <v>0</v>
      </c>
      <c r="DA64" s="300">
        <f ca="1">'Profile before CoM'!DA64*f_CoMC01</f>
        <v>0</v>
      </c>
      <c r="DB64" s="300">
        <f ca="1">'Profile before CoM'!DB64*f_CoMC01</f>
        <v>0</v>
      </c>
      <c r="DC64" s="300">
        <f ca="1">'Profile before CoM'!DC64*f_CoMC01</f>
        <v>0</v>
      </c>
      <c r="DD64" s="300">
        <f ca="1">'Profile before CoM'!DD64*f_CoMC01</f>
        <v>0</v>
      </c>
      <c r="DE64" s="300">
        <f ca="1">'Profile before CoM'!DE64*f_CoMC01</f>
        <v>0</v>
      </c>
      <c r="DF64" s="300">
        <f ca="1">'Profile before CoM'!DF64*f_CoMC01</f>
        <v>0</v>
      </c>
      <c r="DG64" s="300">
        <f ca="1">'Profile before CoM'!DG64*f_CoMC01</f>
        <v>0</v>
      </c>
      <c r="DH64" s="300">
        <f ca="1">'Profile before CoM'!DH64*f_CoMC01</f>
        <v>0</v>
      </c>
      <c r="DI64" s="300">
        <f ca="1">'Profile before CoM'!DI64*f_CoMC01</f>
        <v>0</v>
      </c>
      <c r="DJ64" s="300">
        <f ca="1">'Profile before CoM'!DJ64*f_CoMC01</f>
        <v>0</v>
      </c>
      <c r="DK64" s="300">
        <f ca="1">'Profile before CoM'!DK64*f_CoMC01</f>
        <v>0</v>
      </c>
      <c r="DL64" s="300">
        <f ca="1">'Profile before CoM'!DL64*f_CoMC01</f>
        <v>0</v>
      </c>
      <c r="DM64" s="300">
        <f ca="1">'Profile before CoM'!DM64*f_CoMC01</f>
        <v>0</v>
      </c>
      <c r="DN64" s="300">
        <f ca="1">'Profile before CoM'!DN64*f_CoMC01</f>
        <v>0</v>
      </c>
      <c r="DO64" s="300">
        <f ca="1">'Profile before CoM'!DO64*f_CoMC01</f>
        <v>0</v>
      </c>
      <c r="DP64" s="300">
        <f ca="1">'Profile before CoM'!DP64*f_CoMC01</f>
        <v>0</v>
      </c>
      <c r="DQ64" s="300">
        <f ca="1">'Profile before CoM'!DQ64*f_CoMC01</f>
        <v>0</v>
      </c>
      <c r="DR64" s="300">
        <f ca="1">'Profile before CoM'!DR64*f_CoMC01</f>
        <v>0</v>
      </c>
      <c r="DS64" s="300">
        <f ca="1">'Profile before CoM'!DS64*f_CoMC01</f>
        <v>0</v>
      </c>
      <c r="DT64" s="300">
        <f ca="1">'Profile before CoM'!DT64*f_CoMC01</f>
        <v>0</v>
      </c>
      <c r="DU64" s="300">
        <f ca="1">'Profile before CoM'!DU64*f_CoMC01</f>
        <v>0</v>
      </c>
      <c r="DV64" s="300">
        <f ca="1">'Profile before CoM'!DV64*f_CoMC01</f>
        <v>0</v>
      </c>
      <c r="DW64" s="300">
        <f ca="1">'Profile before CoM'!DW64*f_CoMC01</f>
        <v>0</v>
      </c>
      <c r="DX64" s="300">
        <f ca="1">'Profile before CoM'!DX64*f_CoMC01</f>
        <v>0</v>
      </c>
      <c r="DY64" s="300">
        <f ca="1">'Profile before CoM'!DY64*f_CoMC01</f>
        <v>0</v>
      </c>
      <c r="DZ64" s="300">
        <f ca="1">'Profile before CoM'!DZ64*f_CoMC01</f>
        <v>0</v>
      </c>
      <c r="EA64" s="300">
        <f ca="1">'Profile before CoM'!EA64*f_CoMC01</f>
        <v>0</v>
      </c>
      <c r="EB64" s="300">
        <f ca="1">'Profile before CoM'!EB64*f_CoMC01</f>
        <v>0</v>
      </c>
      <c r="EC64" s="300">
        <f ca="1">'Profile before CoM'!EC64*f_CoMC01</f>
        <v>0</v>
      </c>
      <c r="ED64" s="300">
        <f ca="1">'Profile before CoM'!ED64*f_CoMC01</f>
        <v>0</v>
      </c>
      <c r="EE64" s="300">
        <f ca="1">'Profile before CoM'!EE64*f_CoMC01</f>
        <v>0</v>
      </c>
      <c r="EF64" s="300">
        <f ca="1">'Profile before CoM'!EF64*f_CoMC01</f>
        <v>0</v>
      </c>
      <c r="EG64" s="300">
        <f ca="1">'Profile before CoM'!EG64*f_CoMC01</f>
        <v>0</v>
      </c>
      <c r="EH64" s="300">
        <f ca="1">'Profile before CoM'!EH64*f_CoMC01</f>
        <v>0</v>
      </c>
      <c r="EI64" s="300">
        <f ca="1">'Profile before CoM'!EI64*f_CoMC01</f>
        <v>0</v>
      </c>
      <c r="EJ64" s="300">
        <f ca="1">'Profile before CoM'!EJ64*f_CoMC01</f>
        <v>0</v>
      </c>
      <c r="EK64" s="300">
        <f ca="1">'Profile before CoM'!EK64*f_CoMC01</f>
        <v>0</v>
      </c>
      <c r="EL64" s="300">
        <f ca="1">'Profile before CoM'!EL64*f_CoMC01</f>
        <v>0</v>
      </c>
      <c r="EM64" s="300">
        <f ca="1">'Profile before CoM'!EM64*f_CoMC01</f>
        <v>0</v>
      </c>
      <c r="EN64" s="300">
        <f ca="1">'Profile before CoM'!EN64*f_CoMC01</f>
        <v>0</v>
      </c>
      <c r="EO64" s="300">
        <f ca="1">'Profile before CoM'!EO64*f_CoMC01</f>
        <v>0</v>
      </c>
      <c r="EP64" s="300">
        <f ca="1">'Profile before CoM'!EP64*f_CoMC01</f>
        <v>0</v>
      </c>
      <c r="EQ64" s="300">
        <f ca="1">'Profile before CoM'!EQ64*f_CoMC01</f>
        <v>0</v>
      </c>
      <c r="ER64" s="300">
        <f ca="1">'Profile before CoM'!ER64*f_CoMC01</f>
        <v>0</v>
      </c>
      <c r="ES64" s="300">
        <f ca="1">'Profile before CoM'!ES64*f_CoMC01</f>
        <v>0</v>
      </c>
      <c r="ET64" s="300">
        <f ca="1">'Profile before CoM'!ET64*f_CoMC01</f>
        <v>0</v>
      </c>
      <c r="EU64" s="300">
        <f ca="1">'Profile before CoM'!EU64*f_CoMC01</f>
        <v>0</v>
      </c>
      <c r="EV64" s="300">
        <f ca="1">'Profile before CoM'!EV64*f_CoMC01</f>
        <v>0</v>
      </c>
      <c r="EW64" s="300">
        <f ca="1">'Profile before CoM'!EW64*f_CoMC01</f>
        <v>0</v>
      </c>
      <c r="EX64" s="300">
        <f ca="1">'Profile before CoM'!EX64*f_CoMC01</f>
        <v>0</v>
      </c>
      <c r="EY64" s="612"/>
      <c r="EZ64" s="757" t="str">
        <f>'Main Input'!EZ64</f>
        <v>RPI</v>
      </c>
      <c r="FA64" s="757" t="str">
        <f>'Main Input'!FA64</f>
        <v>N/A</v>
      </c>
      <c r="FB64" s="766">
        <f>'Main Input'!FB64</f>
        <v>0</v>
      </c>
      <c r="FC64" s="766" t="str">
        <f>'Main Input'!FC64</f>
        <v>IT Solutions</v>
      </c>
      <c r="FD64" s="766" t="str">
        <f>'Main Input'!FD64</f>
        <v>Managed Services</v>
      </c>
      <c r="FE64" s="757" t="str">
        <f>'Main Input'!FE64</f>
        <v>Opex</v>
      </c>
      <c r="FF64" s="757" t="str">
        <f>'Main Input'!FF64</f>
        <v>ContractAccrual</v>
      </c>
      <c r="FG64" s="757" t="str">
        <f>'Main Input'!FG64</f>
        <v>Expense</v>
      </c>
      <c r="FH64" s="767" t="str">
        <f>'Main Input'!FH64</f>
        <v>A</v>
      </c>
      <c r="FI64" s="768">
        <f>'Main Input'!FI64</f>
        <v>0.22</v>
      </c>
      <c r="FJ64" s="768">
        <f>'Main Input'!FJ64</f>
        <v>0</v>
      </c>
      <c r="FK64" s="612"/>
      <c r="FL64" s="531">
        <f t="shared" si="31"/>
        <v>0</v>
      </c>
      <c r="FM64" s="86"/>
      <c r="FN64" s="612"/>
    </row>
    <row r="65" spans="1:170" ht="12.75" customHeight="1">
      <c r="A65" s="750" t="str">
        <f>'Main Input'!A65</f>
        <v>MTB</v>
      </c>
      <c r="B65" s="762" t="str">
        <f>'Main Input'!B65</f>
        <v>Business Unit</v>
      </c>
      <c r="C65" s="762" t="str">
        <f>'Main Input'!C65</f>
        <v>Labour</v>
      </c>
      <c r="D65" s="762" t="str">
        <f>'Main Input'!D65</f>
        <v>TFR</v>
      </c>
      <c r="E65" s="762" t="str">
        <f>'Main Input'!E65</f>
        <v>Migration Designer #10 (Wintel)</v>
      </c>
      <c r="F65" s="753" t="str">
        <f>'Main Input'!F65</f>
        <v>direct</v>
      </c>
      <c r="G65" s="753" t="str">
        <f>'Main Input'!G65</f>
        <v>Person</v>
      </c>
      <c r="H65" s="753" t="str">
        <f>'Main Input'!H65</f>
        <v>TAC.CSA.2</v>
      </c>
      <c r="I65" s="753">
        <f>'Main Input'!I65</f>
        <v>0</v>
      </c>
      <c r="J65" s="753">
        <f>'Main Input'!J65</f>
        <v>0</v>
      </c>
      <c r="K65" s="753" t="str">
        <f>'Main Input'!K65</f>
        <v>FJS</v>
      </c>
      <c r="L65" s="753" t="str">
        <f>'Main Input'!L65</f>
        <v>pTran</v>
      </c>
      <c r="M65" s="753">
        <f>'Main Input'!M65</f>
        <v>0</v>
      </c>
      <c r="N65" s="753">
        <f>'Main Input'!N65</f>
        <v>0</v>
      </c>
      <c r="O65" s="753" t="str">
        <f>'Main Input'!O65</f>
        <v>SPAIN</v>
      </c>
      <c r="P65" s="753">
        <f>'Main Input'!P65</f>
        <v>313</v>
      </c>
      <c r="Q65" s="753" t="str">
        <f>'Main Input'!Q65</f>
        <v>EUR</v>
      </c>
      <c r="R65" s="753" t="str">
        <f>'Main Input'!R65</f>
        <v>EMEA</v>
      </c>
      <c r="S65" s="753" t="str">
        <f>'Main Input'!S65</f>
        <v>Local</v>
      </c>
      <c r="T65" s="753">
        <f>'Main Input'!T65</f>
        <v>0</v>
      </c>
      <c r="U65" s="753">
        <f>'Main Input'!U65</f>
        <v>0</v>
      </c>
      <c r="V65" s="753" t="str">
        <f>'Main Input'!V65</f>
        <v>6_ATP</v>
      </c>
      <c r="W65" s="753">
        <f>'Main Input'!W65</f>
        <v>0</v>
      </c>
      <c r="X65" s="753">
        <f>'Main Input'!X65</f>
        <v>0</v>
      </c>
      <c r="Y65" s="753">
        <f>'Main Input'!Y65</f>
        <v>0</v>
      </c>
      <c r="Z65" s="753">
        <f>'Main Input'!Z65</f>
        <v>0</v>
      </c>
      <c r="AA65" s="753">
        <f>'Main Input'!AA65</f>
        <v>0</v>
      </c>
      <c r="AB65" s="763">
        <f>'Main Input'!AB65</f>
        <v>0</v>
      </c>
      <c r="AC65" s="763" t="str">
        <f>'Main Input'!AC65</f>
        <v>Days</v>
      </c>
      <c r="AD65" s="764">
        <f>'Main Input'!AD65</f>
        <v>50</v>
      </c>
      <c r="AE65" s="765">
        <f t="shared" ca="1" si="30"/>
        <v>20958.838193709107</v>
      </c>
      <c r="AF65" s="299">
        <f ca="1">'Profile before CoM'!AF65*f_CoMC01</f>
        <v>0</v>
      </c>
      <c r="AG65" s="300">
        <f ca="1">'Profile before CoM'!AG65*f_CoMC01</f>
        <v>0</v>
      </c>
      <c r="AH65" s="300">
        <f ca="1">'Profile before CoM'!AH65*f_CoMC01</f>
        <v>0</v>
      </c>
      <c r="AI65" s="300">
        <f ca="1">'Profile before CoM'!AI65*f_CoMC01</f>
        <v>0</v>
      </c>
      <c r="AJ65" s="300">
        <f ca="1">'Profile before CoM'!AJ65*f_CoMC01</f>
        <v>0</v>
      </c>
      <c r="AK65" s="300">
        <f ca="1">'Profile before CoM'!AK65*f_CoMC01</f>
        <v>0</v>
      </c>
      <c r="AL65" s="300">
        <f ca="1">'Profile before CoM'!AL65*f_CoMC01</f>
        <v>0</v>
      </c>
      <c r="AM65" s="300">
        <f ca="1">'Profile before CoM'!AM65*f_CoMC01</f>
        <v>0</v>
      </c>
      <c r="AN65" s="300">
        <f ca="1">'Profile before CoM'!AN65*f_CoMC01</f>
        <v>20958.838193709107</v>
      </c>
      <c r="AO65" s="300">
        <f ca="1">'Profile before CoM'!AO65*f_CoMC01</f>
        <v>0</v>
      </c>
      <c r="AP65" s="300">
        <f ca="1">'Profile before CoM'!AP65*f_CoMC01</f>
        <v>0</v>
      </c>
      <c r="AQ65" s="300">
        <f ca="1">'Profile before CoM'!AQ65*f_CoMC01</f>
        <v>0</v>
      </c>
      <c r="AR65" s="300">
        <f ca="1">'Profile before CoM'!AR65*f_CoMC01</f>
        <v>0</v>
      </c>
      <c r="AS65" s="300">
        <f ca="1">'Profile before CoM'!AS65*f_CoMC01</f>
        <v>0</v>
      </c>
      <c r="AT65" s="300">
        <f ca="1">'Profile before CoM'!AT65*f_CoMC01</f>
        <v>0</v>
      </c>
      <c r="AU65" s="300">
        <f ca="1">'Profile before CoM'!AU65*f_CoMC01</f>
        <v>0</v>
      </c>
      <c r="AV65" s="300">
        <f ca="1">'Profile before CoM'!AV65*f_CoMC01</f>
        <v>0</v>
      </c>
      <c r="AW65" s="300">
        <f ca="1">'Profile before CoM'!AW65*f_CoMC01</f>
        <v>0</v>
      </c>
      <c r="AX65" s="300">
        <f ca="1">'Profile before CoM'!AX65*f_CoMC01</f>
        <v>0</v>
      </c>
      <c r="AY65" s="300">
        <f ca="1">'Profile before CoM'!AY65*f_CoMC01</f>
        <v>0</v>
      </c>
      <c r="AZ65" s="300">
        <f ca="1">'Profile before CoM'!AZ65*f_CoMC01</f>
        <v>0</v>
      </c>
      <c r="BA65" s="300">
        <f ca="1">'Profile before CoM'!BA65*f_CoMC01</f>
        <v>0</v>
      </c>
      <c r="BB65" s="300">
        <f ca="1">'Profile before CoM'!BB65*f_CoMC01</f>
        <v>0</v>
      </c>
      <c r="BC65" s="300">
        <f ca="1">'Profile before CoM'!BC65*f_CoMC01</f>
        <v>0</v>
      </c>
      <c r="BD65" s="300">
        <f ca="1">'Profile before CoM'!BD65*f_CoMC01</f>
        <v>0</v>
      </c>
      <c r="BE65" s="300">
        <f ca="1">'Profile before CoM'!BE65*f_CoMC01</f>
        <v>0</v>
      </c>
      <c r="BF65" s="300">
        <f ca="1">'Profile before CoM'!BF65*f_CoMC01</f>
        <v>0</v>
      </c>
      <c r="BG65" s="300">
        <f ca="1">'Profile before CoM'!BG65*f_CoMC01</f>
        <v>0</v>
      </c>
      <c r="BH65" s="300">
        <f ca="1">'Profile before CoM'!BH65*f_CoMC01</f>
        <v>0</v>
      </c>
      <c r="BI65" s="300">
        <f ca="1">'Profile before CoM'!BI65*f_CoMC01</f>
        <v>0</v>
      </c>
      <c r="BJ65" s="300">
        <f ca="1">'Profile before CoM'!BJ65*f_CoMC01</f>
        <v>0</v>
      </c>
      <c r="BK65" s="300">
        <f ca="1">'Profile before CoM'!BK65*f_CoMC01</f>
        <v>0</v>
      </c>
      <c r="BL65" s="300">
        <f ca="1">'Profile before CoM'!BL65*f_CoMC01</f>
        <v>0</v>
      </c>
      <c r="BM65" s="300">
        <f ca="1">'Profile before CoM'!BM65*f_CoMC01</f>
        <v>0</v>
      </c>
      <c r="BN65" s="300">
        <f ca="1">'Profile before CoM'!BN65*f_CoMC01</f>
        <v>0</v>
      </c>
      <c r="BO65" s="300">
        <f ca="1">'Profile before CoM'!BO65*f_CoMC01</f>
        <v>0</v>
      </c>
      <c r="BP65" s="300">
        <f ca="1">'Profile before CoM'!BP65*f_CoMC01</f>
        <v>0</v>
      </c>
      <c r="BQ65" s="300">
        <f ca="1">'Profile before CoM'!BQ65*f_CoMC01</f>
        <v>0</v>
      </c>
      <c r="BR65" s="300">
        <f ca="1">'Profile before CoM'!BR65*f_CoMC01</f>
        <v>0</v>
      </c>
      <c r="BS65" s="300">
        <f ca="1">'Profile before CoM'!BS65*f_CoMC01</f>
        <v>0</v>
      </c>
      <c r="BT65" s="300">
        <f ca="1">'Profile before CoM'!BT65*f_CoMC01</f>
        <v>0</v>
      </c>
      <c r="BU65" s="300">
        <f ca="1">'Profile before CoM'!BU65*f_CoMC01</f>
        <v>0</v>
      </c>
      <c r="BV65" s="300">
        <f ca="1">'Profile before CoM'!BV65*f_CoMC01</f>
        <v>0</v>
      </c>
      <c r="BW65" s="300">
        <f ca="1">'Profile before CoM'!BW65*f_CoMC01</f>
        <v>0</v>
      </c>
      <c r="BX65" s="300">
        <f ca="1">'Profile before CoM'!BX65*f_CoMC01</f>
        <v>0</v>
      </c>
      <c r="BY65" s="300">
        <f ca="1">'Profile before CoM'!BY65*f_CoMC01</f>
        <v>0</v>
      </c>
      <c r="BZ65" s="300">
        <f ca="1">'Profile before CoM'!BZ65*f_CoMC01</f>
        <v>0</v>
      </c>
      <c r="CA65" s="300">
        <f ca="1">'Profile before CoM'!CA65*f_CoMC01</f>
        <v>0</v>
      </c>
      <c r="CB65" s="300">
        <f ca="1">'Profile before CoM'!CB65*f_CoMC01</f>
        <v>0</v>
      </c>
      <c r="CC65" s="300">
        <f ca="1">'Profile before CoM'!CC65*f_CoMC01</f>
        <v>0</v>
      </c>
      <c r="CD65" s="300">
        <f ca="1">'Profile before CoM'!CD65*f_CoMC01</f>
        <v>0</v>
      </c>
      <c r="CE65" s="300">
        <f ca="1">'Profile before CoM'!CE65*f_CoMC01</f>
        <v>0</v>
      </c>
      <c r="CF65" s="300">
        <f ca="1">'Profile before CoM'!CF65*f_CoMC01</f>
        <v>0</v>
      </c>
      <c r="CG65" s="300">
        <f ca="1">'Profile before CoM'!CG65*f_CoMC01</f>
        <v>0</v>
      </c>
      <c r="CH65" s="300">
        <f ca="1">'Profile before CoM'!CH65*f_CoMC01</f>
        <v>0</v>
      </c>
      <c r="CI65" s="300">
        <f ca="1">'Profile before CoM'!CI65*f_CoMC01</f>
        <v>0</v>
      </c>
      <c r="CJ65" s="300">
        <f ca="1">'Profile before CoM'!CJ65*f_CoMC01</f>
        <v>0</v>
      </c>
      <c r="CK65" s="300">
        <f ca="1">'Profile before CoM'!CK65*f_CoMC01</f>
        <v>0</v>
      </c>
      <c r="CL65" s="300">
        <f ca="1">'Profile before CoM'!CL65*f_CoMC01</f>
        <v>0</v>
      </c>
      <c r="CM65" s="300">
        <f ca="1">'Profile before CoM'!CM65*f_CoMC01</f>
        <v>0</v>
      </c>
      <c r="CN65" s="300">
        <f ca="1">'Profile before CoM'!CN65*f_CoMC01</f>
        <v>0</v>
      </c>
      <c r="CO65" s="300">
        <f ca="1">'Profile before CoM'!CO65*f_CoMC01</f>
        <v>0</v>
      </c>
      <c r="CP65" s="300">
        <f ca="1">'Profile before CoM'!CP65*f_CoMC01</f>
        <v>0</v>
      </c>
      <c r="CQ65" s="300">
        <f ca="1">'Profile before CoM'!CQ65*f_CoMC01</f>
        <v>0</v>
      </c>
      <c r="CR65" s="300">
        <f ca="1">'Profile before CoM'!CR65*f_CoMC01</f>
        <v>0</v>
      </c>
      <c r="CS65" s="300">
        <f ca="1">'Profile before CoM'!CS65*f_CoMC01</f>
        <v>0</v>
      </c>
      <c r="CT65" s="300">
        <f ca="1">'Profile before CoM'!CT65*f_CoMC01</f>
        <v>0</v>
      </c>
      <c r="CU65" s="300">
        <f ca="1">'Profile before CoM'!CU65*f_CoMC01</f>
        <v>0</v>
      </c>
      <c r="CV65" s="300">
        <f ca="1">'Profile before CoM'!CV65*f_CoMC01</f>
        <v>0</v>
      </c>
      <c r="CW65" s="300">
        <f ca="1">'Profile before CoM'!CW65*f_CoMC01</f>
        <v>0</v>
      </c>
      <c r="CX65" s="300">
        <f ca="1">'Profile before CoM'!CX65*f_CoMC01</f>
        <v>0</v>
      </c>
      <c r="CY65" s="300">
        <f ca="1">'Profile before CoM'!CY65*f_CoMC01</f>
        <v>0</v>
      </c>
      <c r="CZ65" s="300">
        <f ca="1">'Profile before CoM'!CZ65*f_CoMC01</f>
        <v>0</v>
      </c>
      <c r="DA65" s="300">
        <f ca="1">'Profile before CoM'!DA65*f_CoMC01</f>
        <v>0</v>
      </c>
      <c r="DB65" s="300">
        <f ca="1">'Profile before CoM'!DB65*f_CoMC01</f>
        <v>0</v>
      </c>
      <c r="DC65" s="300">
        <f ca="1">'Profile before CoM'!DC65*f_CoMC01</f>
        <v>0</v>
      </c>
      <c r="DD65" s="300">
        <f ca="1">'Profile before CoM'!DD65*f_CoMC01</f>
        <v>0</v>
      </c>
      <c r="DE65" s="300">
        <f ca="1">'Profile before CoM'!DE65*f_CoMC01</f>
        <v>0</v>
      </c>
      <c r="DF65" s="300">
        <f ca="1">'Profile before CoM'!DF65*f_CoMC01</f>
        <v>0</v>
      </c>
      <c r="DG65" s="300">
        <f ca="1">'Profile before CoM'!DG65*f_CoMC01</f>
        <v>0</v>
      </c>
      <c r="DH65" s="300">
        <f ca="1">'Profile before CoM'!DH65*f_CoMC01</f>
        <v>0</v>
      </c>
      <c r="DI65" s="300">
        <f ca="1">'Profile before CoM'!DI65*f_CoMC01</f>
        <v>0</v>
      </c>
      <c r="DJ65" s="300">
        <f ca="1">'Profile before CoM'!DJ65*f_CoMC01</f>
        <v>0</v>
      </c>
      <c r="DK65" s="300">
        <f ca="1">'Profile before CoM'!DK65*f_CoMC01</f>
        <v>0</v>
      </c>
      <c r="DL65" s="300">
        <f ca="1">'Profile before CoM'!DL65*f_CoMC01</f>
        <v>0</v>
      </c>
      <c r="DM65" s="300">
        <f ca="1">'Profile before CoM'!DM65*f_CoMC01</f>
        <v>0</v>
      </c>
      <c r="DN65" s="300">
        <f ca="1">'Profile before CoM'!DN65*f_CoMC01</f>
        <v>0</v>
      </c>
      <c r="DO65" s="300">
        <f ca="1">'Profile before CoM'!DO65*f_CoMC01</f>
        <v>0</v>
      </c>
      <c r="DP65" s="300">
        <f ca="1">'Profile before CoM'!DP65*f_CoMC01</f>
        <v>0</v>
      </c>
      <c r="DQ65" s="300">
        <f ca="1">'Profile before CoM'!DQ65*f_CoMC01</f>
        <v>0</v>
      </c>
      <c r="DR65" s="300">
        <f ca="1">'Profile before CoM'!DR65*f_CoMC01</f>
        <v>0</v>
      </c>
      <c r="DS65" s="300">
        <f ca="1">'Profile before CoM'!DS65*f_CoMC01</f>
        <v>0</v>
      </c>
      <c r="DT65" s="300">
        <f ca="1">'Profile before CoM'!DT65*f_CoMC01</f>
        <v>0</v>
      </c>
      <c r="DU65" s="300">
        <f ca="1">'Profile before CoM'!DU65*f_CoMC01</f>
        <v>0</v>
      </c>
      <c r="DV65" s="300">
        <f ca="1">'Profile before CoM'!DV65*f_CoMC01</f>
        <v>0</v>
      </c>
      <c r="DW65" s="300">
        <f ca="1">'Profile before CoM'!DW65*f_CoMC01</f>
        <v>0</v>
      </c>
      <c r="DX65" s="300">
        <f ca="1">'Profile before CoM'!DX65*f_CoMC01</f>
        <v>0</v>
      </c>
      <c r="DY65" s="300">
        <f ca="1">'Profile before CoM'!DY65*f_CoMC01</f>
        <v>0</v>
      </c>
      <c r="DZ65" s="300">
        <f ca="1">'Profile before CoM'!DZ65*f_CoMC01</f>
        <v>0</v>
      </c>
      <c r="EA65" s="300">
        <f ca="1">'Profile before CoM'!EA65*f_CoMC01</f>
        <v>0</v>
      </c>
      <c r="EB65" s="300">
        <f ca="1">'Profile before CoM'!EB65*f_CoMC01</f>
        <v>0</v>
      </c>
      <c r="EC65" s="300">
        <f ca="1">'Profile before CoM'!EC65*f_CoMC01</f>
        <v>0</v>
      </c>
      <c r="ED65" s="300">
        <f ca="1">'Profile before CoM'!ED65*f_CoMC01</f>
        <v>0</v>
      </c>
      <c r="EE65" s="300">
        <f ca="1">'Profile before CoM'!EE65*f_CoMC01</f>
        <v>0</v>
      </c>
      <c r="EF65" s="300">
        <f ca="1">'Profile before CoM'!EF65*f_CoMC01</f>
        <v>0</v>
      </c>
      <c r="EG65" s="300">
        <f ca="1">'Profile before CoM'!EG65*f_CoMC01</f>
        <v>0</v>
      </c>
      <c r="EH65" s="300">
        <f ca="1">'Profile before CoM'!EH65*f_CoMC01</f>
        <v>0</v>
      </c>
      <c r="EI65" s="300">
        <f ca="1">'Profile before CoM'!EI65*f_CoMC01</f>
        <v>0</v>
      </c>
      <c r="EJ65" s="300">
        <f ca="1">'Profile before CoM'!EJ65*f_CoMC01</f>
        <v>0</v>
      </c>
      <c r="EK65" s="300">
        <f ca="1">'Profile before CoM'!EK65*f_CoMC01</f>
        <v>0</v>
      </c>
      <c r="EL65" s="300">
        <f ca="1">'Profile before CoM'!EL65*f_CoMC01</f>
        <v>0</v>
      </c>
      <c r="EM65" s="300">
        <f ca="1">'Profile before CoM'!EM65*f_CoMC01</f>
        <v>0</v>
      </c>
      <c r="EN65" s="300">
        <f ca="1">'Profile before CoM'!EN65*f_CoMC01</f>
        <v>0</v>
      </c>
      <c r="EO65" s="300">
        <f ca="1">'Profile before CoM'!EO65*f_CoMC01</f>
        <v>0</v>
      </c>
      <c r="EP65" s="300">
        <f ca="1">'Profile before CoM'!EP65*f_CoMC01</f>
        <v>0</v>
      </c>
      <c r="EQ65" s="300">
        <f ca="1">'Profile before CoM'!EQ65*f_CoMC01</f>
        <v>0</v>
      </c>
      <c r="ER65" s="300">
        <f ca="1">'Profile before CoM'!ER65*f_CoMC01</f>
        <v>0</v>
      </c>
      <c r="ES65" s="300">
        <f ca="1">'Profile before CoM'!ES65*f_CoMC01</f>
        <v>0</v>
      </c>
      <c r="ET65" s="300">
        <f ca="1">'Profile before CoM'!ET65*f_CoMC01</f>
        <v>0</v>
      </c>
      <c r="EU65" s="300">
        <f ca="1">'Profile before CoM'!EU65*f_CoMC01</f>
        <v>0</v>
      </c>
      <c r="EV65" s="300">
        <f ca="1">'Profile before CoM'!EV65*f_CoMC01</f>
        <v>0</v>
      </c>
      <c r="EW65" s="300">
        <f ca="1">'Profile before CoM'!EW65*f_CoMC01</f>
        <v>0</v>
      </c>
      <c r="EX65" s="300">
        <f ca="1">'Profile before CoM'!EX65*f_CoMC01</f>
        <v>0</v>
      </c>
      <c r="EY65" s="612"/>
      <c r="EZ65" s="757" t="str">
        <f>'Main Input'!EZ65</f>
        <v>RPI</v>
      </c>
      <c r="FA65" s="757" t="str">
        <f>'Main Input'!FA65</f>
        <v>N/A</v>
      </c>
      <c r="FB65" s="766">
        <f>'Main Input'!FB65</f>
        <v>0</v>
      </c>
      <c r="FC65" s="766" t="str">
        <f>'Main Input'!FC65</f>
        <v>IT Solutions</v>
      </c>
      <c r="FD65" s="766" t="str">
        <f>'Main Input'!FD65</f>
        <v>Managed Services</v>
      </c>
      <c r="FE65" s="757" t="str">
        <f>'Main Input'!FE65</f>
        <v>Opex</v>
      </c>
      <c r="FF65" s="757" t="str">
        <f>'Main Input'!FF65</f>
        <v>ContractAccrual</v>
      </c>
      <c r="FG65" s="757" t="str">
        <f>'Main Input'!FG65</f>
        <v>Expense</v>
      </c>
      <c r="FH65" s="767" t="str">
        <f>'Main Input'!FH65</f>
        <v>A</v>
      </c>
      <c r="FI65" s="768">
        <f>'Main Input'!FI65</f>
        <v>0.22</v>
      </c>
      <c r="FJ65" s="768">
        <f>'Main Input'!FJ65</f>
        <v>0</v>
      </c>
      <c r="FK65" s="612"/>
      <c r="FL65" s="531">
        <f t="shared" si="31"/>
        <v>0</v>
      </c>
      <c r="FM65" s="86"/>
      <c r="FN65" s="612"/>
    </row>
    <row r="66" spans="1:170" ht="12.75" customHeight="1">
      <c r="A66" s="750" t="str">
        <f>'Main Input'!A66</f>
        <v>MTB</v>
      </c>
      <c r="B66" s="762" t="str">
        <f>'Main Input'!B66</f>
        <v>Business Unit</v>
      </c>
      <c r="C66" s="762" t="str">
        <f>'Main Input'!C66</f>
        <v>Labour</v>
      </c>
      <c r="D66" s="762" t="str">
        <f>'Main Input'!D66</f>
        <v>TFR</v>
      </c>
      <c r="E66" s="762" t="str">
        <f>'Main Input'!E66</f>
        <v>Migration Designer #11 (Wintel)</v>
      </c>
      <c r="F66" s="753" t="str">
        <f>'Main Input'!F66</f>
        <v>direct</v>
      </c>
      <c r="G66" s="753" t="str">
        <f>'Main Input'!G66</f>
        <v>Person</v>
      </c>
      <c r="H66" s="753" t="str">
        <f>'Main Input'!H66</f>
        <v>TAC.CSA.2</v>
      </c>
      <c r="I66" s="753">
        <f>'Main Input'!I66</f>
        <v>0</v>
      </c>
      <c r="J66" s="753">
        <f>'Main Input'!J66</f>
        <v>0</v>
      </c>
      <c r="K66" s="753" t="str">
        <f>'Main Input'!K66</f>
        <v>FJS</v>
      </c>
      <c r="L66" s="753" t="str">
        <f>'Main Input'!L66</f>
        <v>pTran</v>
      </c>
      <c r="M66" s="753">
        <f>'Main Input'!M66</f>
        <v>0</v>
      </c>
      <c r="N66" s="753">
        <f>'Main Input'!N66</f>
        <v>0</v>
      </c>
      <c r="O66" s="753" t="str">
        <f>'Main Input'!O66</f>
        <v>SPAIN</v>
      </c>
      <c r="P66" s="753">
        <f>'Main Input'!P66</f>
        <v>313</v>
      </c>
      <c r="Q66" s="753" t="str">
        <f>'Main Input'!Q66</f>
        <v>EUR</v>
      </c>
      <c r="R66" s="753" t="str">
        <f>'Main Input'!R66</f>
        <v>EMEA</v>
      </c>
      <c r="S66" s="753" t="str">
        <f>'Main Input'!S66</f>
        <v>Local</v>
      </c>
      <c r="T66" s="753">
        <f>'Main Input'!T66</f>
        <v>0</v>
      </c>
      <c r="U66" s="753">
        <f>'Main Input'!U66</f>
        <v>0</v>
      </c>
      <c r="V66" s="753" t="str">
        <f>'Main Input'!V66</f>
        <v>6_ATP</v>
      </c>
      <c r="W66" s="753">
        <f>'Main Input'!W66</f>
        <v>0</v>
      </c>
      <c r="X66" s="753">
        <f>'Main Input'!X66</f>
        <v>0</v>
      </c>
      <c r="Y66" s="753">
        <f>'Main Input'!Y66</f>
        <v>0</v>
      </c>
      <c r="Z66" s="753">
        <f>'Main Input'!Z66</f>
        <v>0</v>
      </c>
      <c r="AA66" s="753">
        <f>'Main Input'!AA66</f>
        <v>0</v>
      </c>
      <c r="AB66" s="763">
        <f>'Main Input'!AB66</f>
        <v>0</v>
      </c>
      <c r="AC66" s="763" t="str">
        <f>'Main Input'!AC66</f>
        <v>Days</v>
      </c>
      <c r="AD66" s="764">
        <f>'Main Input'!AD66</f>
        <v>50</v>
      </c>
      <c r="AE66" s="765">
        <f t="shared" ca="1" si="30"/>
        <v>20958.838193709107</v>
      </c>
      <c r="AF66" s="299">
        <f ca="1">'Profile before CoM'!AF66*f_CoMC01</f>
        <v>0</v>
      </c>
      <c r="AG66" s="300">
        <f ca="1">'Profile before CoM'!AG66*f_CoMC01</f>
        <v>0</v>
      </c>
      <c r="AH66" s="300">
        <f ca="1">'Profile before CoM'!AH66*f_CoMC01</f>
        <v>0</v>
      </c>
      <c r="AI66" s="300">
        <f ca="1">'Profile before CoM'!AI66*f_CoMC01</f>
        <v>0</v>
      </c>
      <c r="AJ66" s="300">
        <f ca="1">'Profile before CoM'!AJ66*f_CoMC01</f>
        <v>0</v>
      </c>
      <c r="AK66" s="300">
        <f ca="1">'Profile before CoM'!AK66*f_CoMC01</f>
        <v>0</v>
      </c>
      <c r="AL66" s="300">
        <f ca="1">'Profile before CoM'!AL66*f_CoMC01</f>
        <v>0</v>
      </c>
      <c r="AM66" s="300">
        <f ca="1">'Profile before CoM'!AM66*f_CoMC01</f>
        <v>0</v>
      </c>
      <c r="AN66" s="300">
        <f ca="1">'Profile before CoM'!AN66*f_CoMC01</f>
        <v>20958.838193709107</v>
      </c>
      <c r="AO66" s="300">
        <f ca="1">'Profile before CoM'!AO66*f_CoMC01</f>
        <v>0</v>
      </c>
      <c r="AP66" s="300">
        <f ca="1">'Profile before CoM'!AP66*f_CoMC01</f>
        <v>0</v>
      </c>
      <c r="AQ66" s="300">
        <f ca="1">'Profile before CoM'!AQ66*f_CoMC01</f>
        <v>0</v>
      </c>
      <c r="AR66" s="300">
        <f ca="1">'Profile before CoM'!AR66*f_CoMC01</f>
        <v>0</v>
      </c>
      <c r="AS66" s="300">
        <f ca="1">'Profile before CoM'!AS66*f_CoMC01</f>
        <v>0</v>
      </c>
      <c r="AT66" s="300">
        <f ca="1">'Profile before CoM'!AT66*f_CoMC01</f>
        <v>0</v>
      </c>
      <c r="AU66" s="300">
        <f ca="1">'Profile before CoM'!AU66*f_CoMC01</f>
        <v>0</v>
      </c>
      <c r="AV66" s="300">
        <f ca="1">'Profile before CoM'!AV66*f_CoMC01</f>
        <v>0</v>
      </c>
      <c r="AW66" s="300">
        <f ca="1">'Profile before CoM'!AW66*f_CoMC01</f>
        <v>0</v>
      </c>
      <c r="AX66" s="300">
        <f ca="1">'Profile before CoM'!AX66*f_CoMC01</f>
        <v>0</v>
      </c>
      <c r="AY66" s="300">
        <f ca="1">'Profile before CoM'!AY66*f_CoMC01</f>
        <v>0</v>
      </c>
      <c r="AZ66" s="300">
        <f ca="1">'Profile before CoM'!AZ66*f_CoMC01</f>
        <v>0</v>
      </c>
      <c r="BA66" s="300">
        <f ca="1">'Profile before CoM'!BA66*f_CoMC01</f>
        <v>0</v>
      </c>
      <c r="BB66" s="300">
        <f ca="1">'Profile before CoM'!BB66*f_CoMC01</f>
        <v>0</v>
      </c>
      <c r="BC66" s="300">
        <f ca="1">'Profile before CoM'!BC66*f_CoMC01</f>
        <v>0</v>
      </c>
      <c r="BD66" s="300">
        <f ca="1">'Profile before CoM'!BD66*f_CoMC01</f>
        <v>0</v>
      </c>
      <c r="BE66" s="300">
        <f ca="1">'Profile before CoM'!BE66*f_CoMC01</f>
        <v>0</v>
      </c>
      <c r="BF66" s="300">
        <f ca="1">'Profile before CoM'!BF66*f_CoMC01</f>
        <v>0</v>
      </c>
      <c r="BG66" s="300">
        <f ca="1">'Profile before CoM'!BG66*f_CoMC01</f>
        <v>0</v>
      </c>
      <c r="BH66" s="300">
        <f ca="1">'Profile before CoM'!BH66*f_CoMC01</f>
        <v>0</v>
      </c>
      <c r="BI66" s="300">
        <f ca="1">'Profile before CoM'!BI66*f_CoMC01</f>
        <v>0</v>
      </c>
      <c r="BJ66" s="300">
        <f ca="1">'Profile before CoM'!BJ66*f_CoMC01</f>
        <v>0</v>
      </c>
      <c r="BK66" s="300">
        <f ca="1">'Profile before CoM'!BK66*f_CoMC01</f>
        <v>0</v>
      </c>
      <c r="BL66" s="300">
        <f ca="1">'Profile before CoM'!BL66*f_CoMC01</f>
        <v>0</v>
      </c>
      <c r="BM66" s="300">
        <f ca="1">'Profile before CoM'!BM66*f_CoMC01</f>
        <v>0</v>
      </c>
      <c r="BN66" s="300">
        <f ca="1">'Profile before CoM'!BN66*f_CoMC01</f>
        <v>0</v>
      </c>
      <c r="BO66" s="300">
        <f ca="1">'Profile before CoM'!BO66*f_CoMC01</f>
        <v>0</v>
      </c>
      <c r="BP66" s="300">
        <f ca="1">'Profile before CoM'!BP66*f_CoMC01</f>
        <v>0</v>
      </c>
      <c r="BQ66" s="300">
        <f ca="1">'Profile before CoM'!BQ66*f_CoMC01</f>
        <v>0</v>
      </c>
      <c r="BR66" s="300">
        <f ca="1">'Profile before CoM'!BR66*f_CoMC01</f>
        <v>0</v>
      </c>
      <c r="BS66" s="300">
        <f ca="1">'Profile before CoM'!BS66*f_CoMC01</f>
        <v>0</v>
      </c>
      <c r="BT66" s="300">
        <f ca="1">'Profile before CoM'!BT66*f_CoMC01</f>
        <v>0</v>
      </c>
      <c r="BU66" s="300">
        <f ca="1">'Profile before CoM'!BU66*f_CoMC01</f>
        <v>0</v>
      </c>
      <c r="BV66" s="300">
        <f ca="1">'Profile before CoM'!BV66*f_CoMC01</f>
        <v>0</v>
      </c>
      <c r="BW66" s="300">
        <f ca="1">'Profile before CoM'!BW66*f_CoMC01</f>
        <v>0</v>
      </c>
      <c r="BX66" s="300">
        <f ca="1">'Profile before CoM'!BX66*f_CoMC01</f>
        <v>0</v>
      </c>
      <c r="BY66" s="300">
        <f ca="1">'Profile before CoM'!BY66*f_CoMC01</f>
        <v>0</v>
      </c>
      <c r="BZ66" s="300">
        <f ca="1">'Profile before CoM'!BZ66*f_CoMC01</f>
        <v>0</v>
      </c>
      <c r="CA66" s="300">
        <f ca="1">'Profile before CoM'!CA66*f_CoMC01</f>
        <v>0</v>
      </c>
      <c r="CB66" s="300">
        <f ca="1">'Profile before CoM'!CB66*f_CoMC01</f>
        <v>0</v>
      </c>
      <c r="CC66" s="300">
        <f ca="1">'Profile before CoM'!CC66*f_CoMC01</f>
        <v>0</v>
      </c>
      <c r="CD66" s="300">
        <f ca="1">'Profile before CoM'!CD66*f_CoMC01</f>
        <v>0</v>
      </c>
      <c r="CE66" s="300">
        <f ca="1">'Profile before CoM'!CE66*f_CoMC01</f>
        <v>0</v>
      </c>
      <c r="CF66" s="300">
        <f ca="1">'Profile before CoM'!CF66*f_CoMC01</f>
        <v>0</v>
      </c>
      <c r="CG66" s="300">
        <f ca="1">'Profile before CoM'!CG66*f_CoMC01</f>
        <v>0</v>
      </c>
      <c r="CH66" s="300">
        <f ca="1">'Profile before CoM'!CH66*f_CoMC01</f>
        <v>0</v>
      </c>
      <c r="CI66" s="300">
        <f ca="1">'Profile before CoM'!CI66*f_CoMC01</f>
        <v>0</v>
      </c>
      <c r="CJ66" s="300">
        <f ca="1">'Profile before CoM'!CJ66*f_CoMC01</f>
        <v>0</v>
      </c>
      <c r="CK66" s="300">
        <f ca="1">'Profile before CoM'!CK66*f_CoMC01</f>
        <v>0</v>
      </c>
      <c r="CL66" s="300">
        <f ca="1">'Profile before CoM'!CL66*f_CoMC01</f>
        <v>0</v>
      </c>
      <c r="CM66" s="300">
        <f ca="1">'Profile before CoM'!CM66*f_CoMC01</f>
        <v>0</v>
      </c>
      <c r="CN66" s="300">
        <f ca="1">'Profile before CoM'!CN66*f_CoMC01</f>
        <v>0</v>
      </c>
      <c r="CO66" s="300">
        <f ca="1">'Profile before CoM'!CO66*f_CoMC01</f>
        <v>0</v>
      </c>
      <c r="CP66" s="300">
        <f ca="1">'Profile before CoM'!CP66*f_CoMC01</f>
        <v>0</v>
      </c>
      <c r="CQ66" s="300">
        <f ca="1">'Profile before CoM'!CQ66*f_CoMC01</f>
        <v>0</v>
      </c>
      <c r="CR66" s="300">
        <f ca="1">'Profile before CoM'!CR66*f_CoMC01</f>
        <v>0</v>
      </c>
      <c r="CS66" s="300">
        <f ca="1">'Profile before CoM'!CS66*f_CoMC01</f>
        <v>0</v>
      </c>
      <c r="CT66" s="300">
        <f ca="1">'Profile before CoM'!CT66*f_CoMC01</f>
        <v>0</v>
      </c>
      <c r="CU66" s="300">
        <f ca="1">'Profile before CoM'!CU66*f_CoMC01</f>
        <v>0</v>
      </c>
      <c r="CV66" s="300">
        <f ca="1">'Profile before CoM'!CV66*f_CoMC01</f>
        <v>0</v>
      </c>
      <c r="CW66" s="300">
        <f ca="1">'Profile before CoM'!CW66*f_CoMC01</f>
        <v>0</v>
      </c>
      <c r="CX66" s="300">
        <f ca="1">'Profile before CoM'!CX66*f_CoMC01</f>
        <v>0</v>
      </c>
      <c r="CY66" s="300">
        <f ca="1">'Profile before CoM'!CY66*f_CoMC01</f>
        <v>0</v>
      </c>
      <c r="CZ66" s="300">
        <f ca="1">'Profile before CoM'!CZ66*f_CoMC01</f>
        <v>0</v>
      </c>
      <c r="DA66" s="300">
        <f ca="1">'Profile before CoM'!DA66*f_CoMC01</f>
        <v>0</v>
      </c>
      <c r="DB66" s="300">
        <f ca="1">'Profile before CoM'!DB66*f_CoMC01</f>
        <v>0</v>
      </c>
      <c r="DC66" s="300">
        <f ca="1">'Profile before CoM'!DC66*f_CoMC01</f>
        <v>0</v>
      </c>
      <c r="DD66" s="300">
        <f ca="1">'Profile before CoM'!DD66*f_CoMC01</f>
        <v>0</v>
      </c>
      <c r="DE66" s="300">
        <f ca="1">'Profile before CoM'!DE66*f_CoMC01</f>
        <v>0</v>
      </c>
      <c r="DF66" s="300">
        <f ca="1">'Profile before CoM'!DF66*f_CoMC01</f>
        <v>0</v>
      </c>
      <c r="DG66" s="300">
        <f ca="1">'Profile before CoM'!DG66*f_CoMC01</f>
        <v>0</v>
      </c>
      <c r="DH66" s="300">
        <f ca="1">'Profile before CoM'!DH66*f_CoMC01</f>
        <v>0</v>
      </c>
      <c r="DI66" s="300">
        <f ca="1">'Profile before CoM'!DI66*f_CoMC01</f>
        <v>0</v>
      </c>
      <c r="DJ66" s="300">
        <f ca="1">'Profile before CoM'!DJ66*f_CoMC01</f>
        <v>0</v>
      </c>
      <c r="DK66" s="300">
        <f ca="1">'Profile before CoM'!DK66*f_CoMC01</f>
        <v>0</v>
      </c>
      <c r="DL66" s="300">
        <f ca="1">'Profile before CoM'!DL66*f_CoMC01</f>
        <v>0</v>
      </c>
      <c r="DM66" s="300">
        <f ca="1">'Profile before CoM'!DM66*f_CoMC01</f>
        <v>0</v>
      </c>
      <c r="DN66" s="300">
        <f ca="1">'Profile before CoM'!DN66*f_CoMC01</f>
        <v>0</v>
      </c>
      <c r="DO66" s="300">
        <f ca="1">'Profile before CoM'!DO66*f_CoMC01</f>
        <v>0</v>
      </c>
      <c r="DP66" s="300">
        <f ca="1">'Profile before CoM'!DP66*f_CoMC01</f>
        <v>0</v>
      </c>
      <c r="DQ66" s="300">
        <f ca="1">'Profile before CoM'!DQ66*f_CoMC01</f>
        <v>0</v>
      </c>
      <c r="DR66" s="300">
        <f ca="1">'Profile before CoM'!DR66*f_CoMC01</f>
        <v>0</v>
      </c>
      <c r="DS66" s="300">
        <f ca="1">'Profile before CoM'!DS66*f_CoMC01</f>
        <v>0</v>
      </c>
      <c r="DT66" s="300">
        <f ca="1">'Profile before CoM'!DT66*f_CoMC01</f>
        <v>0</v>
      </c>
      <c r="DU66" s="300">
        <f ca="1">'Profile before CoM'!DU66*f_CoMC01</f>
        <v>0</v>
      </c>
      <c r="DV66" s="300">
        <f ca="1">'Profile before CoM'!DV66*f_CoMC01</f>
        <v>0</v>
      </c>
      <c r="DW66" s="300">
        <f ca="1">'Profile before CoM'!DW66*f_CoMC01</f>
        <v>0</v>
      </c>
      <c r="DX66" s="300">
        <f ca="1">'Profile before CoM'!DX66*f_CoMC01</f>
        <v>0</v>
      </c>
      <c r="DY66" s="300">
        <f ca="1">'Profile before CoM'!DY66*f_CoMC01</f>
        <v>0</v>
      </c>
      <c r="DZ66" s="300">
        <f ca="1">'Profile before CoM'!DZ66*f_CoMC01</f>
        <v>0</v>
      </c>
      <c r="EA66" s="300">
        <f ca="1">'Profile before CoM'!EA66*f_CoMC01</f>
        <v>0</v>
      </c>
      <c r="EB66" s="300">
        <f ca="1">'Profile before CoM'!EB66*f_CoMC01</f>
        <v>0</v>
      </c>
      <c r="EC66" s="300">
        <f ca="1">'Profile before CoM'!EC66*f_CoMC01</f>
        <v>0</v>
      </c>
      <c r="ED66" s="300">
        <f ca="1">'Profile before CoM'!ED66*f_CoMC01</f>
        <v>0</v>
      </c>
      <c r="EE66" s="300">
        <f ca="1">'Profile before CoM'!EE66*f_CoMC01</f>
        <v>0</v>
      </c>
      <c r="EF66" s="300">
        <f ca="1">'Profile before CoM'!EF66*f_CoMC01</f>
        <v>0</v>
      </c>
      <c r="EG66" s="300">
        <f ca="1">'Profile before CoM'!EG66*f_CoMC01</f>
        <v>0</v>
      </c>
      <c r="EH66" s="300">
        <f ca="1">'Profile before CoM'!EH66*f_CoMC01</f>
        <v>0</v>
      </c>
      <c r="EI66" s="300">
        <f ca="1">'Profile before CoM'!EI66*f_CoMC01</f>
        <v>0</v>
      </c>
      <c r="EJ66" s="300">
        <f ca="1">'Profile before CoM'!EJ66*f_CoMC01</f>
        <v>0</v>
      </c>
      <c r="EK66" s="300">
        <f ca="1">'Profile before CoM'!EK66*f_CoMC01</f>
        <v>0</v>
      </c>
      <c r="EL66" s="300">
        <f ca="1">'Profile before CoM'!EL66*f_CoMC01</f>
        <v>0</v>
      </c>
      <c r="EM66" s="300">
        <f ca="1">'Profile before CoM'!EM66*f_CoMC01</f>
        <v>0</v>
      </c>
      <c r="EN66" s="300">
        <f ca="1">'Profile before CoM'!EN66*f_CoMC01</f>
        <v>0</v>
      </c>
      <c r="EO66" s="300">
        <f ca="1">'Profile before CoM'!EO66*f_CoMC01</f>
        <v>0</v>
      </c>
      <c r="EP66" s="300">
        <f ca="1">'Profile before CoM'!EP66*f_CoMC01</f>
        <v>0</v>
      </c>
      <c r="EQ66" s="300">
        <f ca="1">'Profile before CoM'!EQ66*f_CoMC01</f>
        <v>0</v>
      </c>
      <c r="ER66" s="300">
        <f ca="1">'Profile before CoM'!ER66*f_CoMC01</f>
        <v>0</v>
      </c>
      <c r="ES66" s="300">
        <f ca="1">'Profile before CoM'!ES66*f_CoMC01</f>
        <v>0</v>
      </c>
      <c r="ET66" s="300">
        <f ca="1">'Profile before CoM'!ET66*f_CoMC01</f>
        <v>0</v>
      </c>
      <c r="EU66" s="300">
        <f ca="1">'Profile before CoM'!EU66*f_CoMC01</f>
        <v>0</v>
      </c>
      <c r="EV66" s="300">
        <f ca="1">'Profile before CoM'!EV66*f_CoMC01</f>
        <v>0</v>
      </c>
      <c r="EW66" s="300">
        <f ca="1">'Profile before CoM'!EW66*f_CoMC01</f>
        <v>0</v>
      </c>
      <c r="EX66" s="300">
        <f ca="1">'Profile before CoM'!EX66*f_CoMC01</f>
        <v>0</v>
      </c>
      <c r="EY66" s="612"/>
      <c r="EZ66" s="757" t="str">
        <f>'Main Input'!EZ66</f>
        <v>RPI</v>
      </c>
      <c r="FA66" s="757" t="str">
        <f>'Main Input'!FA66</f>
        <v>N/A</v>
      </c>
      <c r="FB66" s="766">
        <f>'Main Input'!FB66</f>
        <v>0</v>
      </c>
      <c r="FC66" s="766" t="str">
        <f>'Main Input'!FC66</f>
        <v>IT Solutions</v>
      </c>
      <c r="FD66" s="766" t="str">
        <f>'Main Input'!FD66</f>
        <v>Managed Services</v>
      </c>
      <c r="FE66" s="757" t="str">
        <f>'Main Input'!FE66</f>
        <v>Opex</v>
      </c>
      <c r="FF66" s="757" t="str">
        <f>'Main Input'!FF66</f>
        <v>ContractAccrual</v>
      </c>
      <c r="FG66" s="757" t="str">
        <f>'Main Input'!FG66</f>
        <v>Expense</v>
      </c>
      <c r="FH66" s="767" t="str">
        <f>'Main Input'!FH66</f>
        <v>A</v>
      </c>
      <c r="FI66" s="768">
        <f>'Main Input'!FI66</f>
        <v>0.22</v>
      </c>
      <c r="FJ66" s="768">
        <f>'Main Input'!FJ66</f>
        <v>0</v>
      </c>
      <c r="FK66" s="612"/>
      <c r="FL66" s="531">
        <f t="shared" si="31"/>
        <v>0</v>
      </c>
      <c r="FM66" s="86"/>
      <c r="FN66" s="612"/>
    </row>
    <row r="67" spans="1:170" ht="12.75" customHeight="1">
      <c r="A67" s="750" t="str">
        <f>'Main Input'!A67</f>
        <v>MTB</v>
      </c>
      <c r="B67" s="762" t="str">
        <f>'Main Input'!B67</f>
        <v>Business Unit</v>
      </c>
      <c r="C67" s="762" t="str">
        <f>'Main Input'!C67</f>
        <v>Labour</v>
      </c>
      <c r="D67" s="762" t="str">
        <f>'Main Input'!D67</f>
        <v>TFR</v>
      </c>
      <c r="E67" s="762" t="str">
        <f>'Main Input'!E67</f>
        <v>Migration Designer #12 (Wintel)</v>
      </c>
      <c r="F67" s="753" t="str">
        <f>'Main Input'!F67</f>
        <v>direct</v>
      </c>
      <c r="G67" s="753" t="str">
        <f>'Main Input'!G67</f>
        <v>Person</v>
      </c>
      <c r="H67" s="753" t="str">
        <f>'Main Input'!H67</f>
        <v>TAC.CSA.2</v>
      </c>
      <c r="I67" s="753">
        <f>'Main Input'!I67</f>
        <v>0</v>
      </c>
      <c r="J67" s="753">
        <f>'Main Input'!J67</f>
        <v>0</v>
      </c>
      <c r="K67" s="753" t="str">
        <f>'Main Input'!K67</f>
        <v>FJS</v>
      </c>
      <c r="L67" s="753" t="str">
        <f>'Main Input'!L67</f>
        <v>pTran</v>
      </c>
      <c r="M67" s="753">
        <f>'Main Input'!M67</f>
        <v>0</v>
      </c>
      <c r="N67" s="753">
        <f>'Main Input'!N67</f>
        <v>0</v>
      </c>
      <c r="O67" s="753" t="str">
        <f>'Main Input'!O67</f>
        <v>SPAIN</v>
      </c>
      <c r="P67" s="753">
        <f>'Main Input'!P67</f>
        <v>313</v>
      </c>
      <c r="Q67" s="753" t="str">
        <f>'Main Input'!Q67</f>
        <v>EUR</v>
      </c>
      <c r="R67" s="753" t="str">
        <f>'Main Input'!R67</f>
        <v>EMEA</v>
      </c>
      <c r="S67" s="753" t="str">
        <f>'Main Input'!S67</f>
        <v>Local</v>
      </c>
      <c r="T67" s="753">
        <f>'Main Input'!T67</f>
        <v>0</v>
      </c>
      <c r="U67" s="753">
        <f>'Main Input'!U67</f>
        <v>0</v>
      </c>
      <c r="V67" s="753" t="str">
        <f>'Main Input'!V67</f>
        <v>6_ATP</v>
      </c>
      <c r="W67" s="753">
        <f>'Main Input'!W67</f>
        <v>0</v>
      </c>
      <c r="X67" s="753">
        <f>'Main Input'!X67</f>
        <v>0</v>
      </c>
      <c r="Y67" s="753">
        <f>'Main Input'!Y67</f>
        <v>0</v>
      </c>
      <c r="Z67" s="753">
        <f>'Main Input'!Z67</f>
        <v>0</v>
      </c>
      <c r="AA67" s="753">
        <f>'Main Input'!AA67</f>
        <v>0</v>
      </c>
      <c r="AB67" s="763">
        <f>'Main Input'!AB67</f>
        <v>0</v>
      </c>
      <c r="AC67" s="763" t="str">
        <f>'Main Input'!AC67</f>
        <v>Days</v>
      </c>
      <c r="AD67" s="764">
        <f>'Main Input'!AD67</f>
        <v>50</v>
      </c>
      <c r="AE67" s="765">
        <f t="shared" ca="1" si="30"/>
        <v>20958.838193709107</v>
      </c>
      <c r="AF67" s="299">
        <f ca="1">'Profile before CoM'!AF67*f_CoMC01</f>
        <v>0</v>
      </c>
      <c r="AG67" s="300">
        <f ca="1">'Profile before CoM'!AG67*f_CoMC01</f>
        <v>0</v>
      </c>
      <c r="AH67" s="300">
        <f ca="1">'Profile before CoM'!AH67*f_CoMC01</f>
        <v>0</v>
      </c>
      <c r="AI67" s="300">
        <f ca="1">'Profile before CoM'!AI67*f_CoMC01</f>
        <v>0</v>
      </c>
      <c r="AJ67" s="300">
        <f ca="1">'Profile before CoM'!AJ67*f_CoMC01</f>
        <v>0</v>
      </c>
      <c r="AK67" s="300">
        <f ca="1">'Profile before CoM'!AK67*f_CoMC01</f>
        <v>0</v>
      </c>
      <c r="AL67" s="300">
        <f ca="1">'Profile before CoM'!AL67*f_CoMC01</f>
        <v>0</v>
      </c>
      <c r="AM67" s="300">
        <f ca="1">'Profile before CoM'!AM67*f_CoMC01</f>
        <v>0</v>
      </c>
      <c r="AN67" s="300">
        <f ca="1">'Profile before CoM'!AN67*f_CoMC01</f>
        <v>20958.838193709107</v>
      </c>
      <c r="AO67" s="300">
        <f ca="1">'Profile before CoM'!AO67*f_CoMC01</f>
        <v>0</v>
      </c>
      <c r="AP67" s="300">
        <f ca="1">'Profile before CoM'!AP67*f_CoMC01</f>
        <v>0</v>
      </c>
      <c r="AQ67" s="300">
        <f ca="1">'Profile before CoM'!AQ67*f_CoMC01</f>
        <v>0</v>
      </c>
      <c r="AR67" s="300">
        <f ca="1">'Profile before CoM'!AR67*f_CoMC01</f>
        <v>0</v>
      </c>
      <c r="AS67" s="300">
        <f ca="1">'Profile before CoM'!AS67*f_CoMC01</f>
        <v>0</v>
      </c>
      <c r="AT67" s="300">
        <f ca="1">'Profile before CoM'!AT67*f_CoMC01</f>
        <v>0</v>
      </c>
      <c r="AU67" s="300">
        <f ca="1">'Profile before CoM'!AU67*f_CoMC01</f>
        <v>0</v>
      </c>
      <c r="AV67" s="300">
        <f ca="1">'Profile before CoM'!AV67*f_CoMC01</f>
        <v>0</v>
      </c>
      <c r="AW67" s="300">
        <f ca="1">'Profile before CoM'!AW67*f_CoMC01</f>
        <v>0</v>
      </c>
      <c r="AX67" s="300">
        <f ca="1">'Profile before CoM'!AX67*f_CoMC01</f>
        <v>0</v>
      </c>
      <c r="AY67" s="300">
        <f ca="1">'Profile before CoM'!AY67*f_CoMC01</f>
        <v>0</v>
      </c>
      <c r="AZ67" s="300">
        <f ca="1">'Profile before CoM'!AZ67*f_CoMC01</f>
        <v>0</v>
      </c>
      <c r="BA67" s="300">
        <f ca="1">'Profile before CoM'!BA67*f_CoMC01</f>
        <v>0</v>
      </c>
      <c r="BB67" s="300">
        <f ca="1">'Profile before CoM'!BB67*f_CoMC01</f>
        <v>0</v>
      </c>
      <c r="BC67" s="300">
        <f ca="1">'Profile before CoM'!BC67*f_CoMC01</f>
        <v>0</v>
      </c>
      <c r="BD67" s="300">
        <f ca="1">'Profile before CoM'!BD67*f_CoMC01</f>
        <v>0</v>
      </c>
      <c r="BE67" s="300">
        <f ca="1">'Profile before CoM'!BE67*f_CoMC01</f>
        <v>0</v>
      </c>
      <c r="BF67" s="300">
        <f ca="1">'Profile before CoM'!BF67*f_CoMC01</f>
        <v>0</v>
      </c>
      <c r="BG67" s="300">
        <f ca="1">'Profile before CoM'!BG67*f_CoMC01</f>
        <v>0</v>
      </c>
      <c r="BH67" s="300">
        <f ca="1">'Profile before CoM'!BH67*f_CoMC01</f>
        <v>0</v>
      </c>
      <c r="BI67" s="300">
        <f ca="1">'Profile before CoM'!BI67*f_CoMC01</f>
        <v>0</v>
      </c>
      <c r="BJ67" s="300">
        <f ca="1">'Profile before CoM'!BJ67*f_CoMC01</f>
        <v>0</v>
      </c>
      <c r="BK67" s="300">
        <f ca="1">'Profile before CoM'!BK67*f_CoMC01</f>
        <v>0</v>
      </c>
      <c r="BL67" s="300">
        <f ca="1">'Profile before CoM'!BL67*f_CoMC01</f>
        <v>0</v>
      </c>
      <c r="BM67" s="300">
        <f ca="1">'Profile before CoM'!BM67*f_CoMC01</f>
        <v>0</v>
      </c>
      <c r="BN67" s="300">
        <f ca="1">'Profile before CoM'!BN67*f_CoMC01</f>
        <v>0</v>
      </c>
      <c r="BO67" s="300">
        <f ca="1">'Profile before CoM'!BO67*f_CoMC01</f>
        <v>0</v>
      </c>
      <c r="BP67" s="300">
        <f ca="1">'Profile before CoM'!BP67*f_CoMC01</f>
        <v>0</v>
      </c>
      <c r="BQ67" s="300">
        <f ca="1">'Profile before CoM'!BQ67*f_CoMC01</f>
        <v>0</v>
      </c>
      <c r="BR67" s="300">
        <f ca="1">'Profile before CoM'!BR67*f_CoMC01</f>
        <v>0</v>
      </c>
      <c r="BS67" s="300">
        <f ca="1">'Profile before CoM'!BS67*f_CoMC01</f>
        <v>0</v>
      </c>
      <c r="BT67" s="300">
        <f ca="1">'Profile before CoM'!BT67*f_CoMC01</f>
        <v>0</v>
      </c>
      <c r="BU67" s="300">
        <f ca="1">'Profile before CoM'!BU67*f_CoMC01</f>
        <v>0</v>
      </c>
      <c r="BV67" s="300">
        <f ca="1">'Profile before CoM'!BV67*f_CoMC01</f>
        <v>0</v>
      </c>
      <c r="BW67" s="300">
        <f ca="1">'Profile before CoM'!BW67*f_CoMC01</f>
        <v>0</v>
      </c>
      <c r="BX67" s="300">
        <f ca="1">'Profile before CoM'!BX67*f_CoMC01</f>
        <v>0</v>
      </c>
      <c r="BY67" s="300">
        <f ca="1">'Profile before CoM'!BY67*f_CoMC01</f>
        <v>0</v>
      </c>
      <c r="BZ67" s="300">
        <f ca="1">'Profile before CoM'!BZ67*f_CoMC01</f>
        <v>0</v>
      </c>
      <c r="CA67" s="300">
        <f ca="1">'Profile before CoM'!CA67*f_CoMC01</f>
        <v>0</v>
      </c>
      <c r="CB67" s="300">
        <f ca="1">'Profile before CoM'!CB67*f_CoMC01</f>
        <v>0</v>
      </c>
      <c r="CC67" s="300">
        <f ca="1">'Profile before CoM'!CC67*f_CoMC01</f>
        <v>0</v>
      </c>
      <c r="CD67" s="300">
        <f ca="1">'Profile before CoM'!CD67*f_CoMC01</f>
        <v>0</v>
      </c>
      <c r="CE67" s="300">
        <f ca="1">'Profile before CoM'!CE67*f_CoMC01</f>
        <v>0</v>
      </c>
      <c r="CF67" s="300">
        <f ca="1">'Profile before CoM'!CF67*f_CoMC01</f>
        <v>0</v>
      </c>
      <c r="CG67" s="300">
        <f ca="1">'Profile before CoM'!CG67*f_CoMC01</f>
        <v>0</v>
      </c>
      <c r="CH67" s="300">
        <f ca="1">'Profile before CoM'!CH67*f_CoMC01</f>
        <v>0</v>
      </c>
      <c r="CI67" s="300">
        <f ca="1">'Profile before CoM'!CI67*f_CoMC01</f>
        <v>0</v>
      </c>
      <c r="CJ67" s="300">
        <f ca="1">'Profile before CoM'!CJ67*f_CoMC01</f>
        <v>0</v>
      </c>
      <c r="CK67" s="300">
        <f ca="1">'Profile before CoM'!CK67*f_CoMC01</f>
        <v>0</v>
      </c>
      <c r="CL67" s="300">
        <f ca="1">'Profile before CoM'!CL67*f_CoMC01</f>
        <v>0</v>
      </c>
      <c r="CM67" s="300">
        <f ca="1">'Profile before CoM'!CM67*f_CoMC01</f>
        <v>0</v>
      </c>
      <c r="CN67" s="300">
        <f ca="1">'Profile before CoM'!CN67*f_CoMC01</f>
        <v>0</v>
      </c>
      <c r="CO67" s="300">
        <f ca="1">'Profile before CoM'!CO67*f_CoMC01</f>
        <v>0</v>
      </c>
      <c r="CP67" s="300">
        <f ca="1">'Profile before CoM'!CP67*f_CoMC01</f>
        <v>0</v>
      </c>
      <c r="CQ67" s="300">
        <f ca="1">'Profile before CoM'!CQ67*f_CoMC01</f>
        <v>0</v>
      </c>
      <c r="CR67" s="300">
        <f ca="1">'Profile before CoM'!CR67*f_CoMC01</f>
        <v>0</v>
      </c>
      <c r="CS67" s="300">
        <f ca="1">'Profile before CoM'!CS67*f_CoMC01</f>
        <v>0</v>
      </c>
      <c r="CT67" s="300">
        <f ca="1">'Profile before CoM'!CT67*f_CoMC01</f>
        <v>0</v>
      </c>
      <c r="CU67" s="300">
        <f ca="1">'Profile before CoM'!CU67*f_CoMC01</f>
        <v>0</v>
      </c>
      <c r="CV67" s="300">
        <f ca="1">'Profile before CoM'!CV67*f_CoMC01</f>
        <v>0</v>
      </c>
      <c r="CW67" s="300">
        <f ca="1">'Profile before CoM'!CW67*f_CoMC01</f>
        <v>0</v>
      </c>
      <c r="CX67" s="300">
        <f ca="1">'Profile before CoM'!CX67*f_CoMC01</f>
        <v>0</v>
      </c>
      <c r="CY67" s="300">
        <f ca="1">'Profile before CoM'!CY67*f_CoMC01</f>
        <v>0</v>
      </c>
      <c r="CZ67" s="300">
        <f ca="1">'Profile before CoM'!CZ67*f_CoMC01</f>
        <v>0</v>
      </c>
      <c r="DA67" s="300">
        <f ca="1">'Profile before CoM'!DA67*f_CoMC01</f>
        <v>0</v>
      </c>
      <c r="DB67" s="300">
        <f ca="1">'Profile before CoM'!DB67*f_CoMC01</f>
        <v>0</v>
      </c>
      <c r="DC67" s="300">
        <f ca="1">'Profile before CoM'!DC67*f_CoMC01</f>
        <v>0</v>
      </c>
      <c r="DD67" s="300">
        <f ca="1">'Profile before CoM'!DD67*f_CoMC01</f>
        <v>0</v>
      </c>
      <c r="DE67" s="300">
        <f ca="1">'Profile before CoM'!DE67*f_CoMC01</f>
        <v>0</v>
      </c>
      <c r="DF67" s="300">
        <f ca="1">'Profile before CoM'!DF67*f_CoMC01</f>
        <v>0</v>
      </c>
      <c r="DG67" s="300">
        <f ca="1">'Profile before CoM'!DG67*f_CoMC01</f>
        <v>0</v>
      </c>
      <c r="DH67" s="300">
        <f ca="1">'Profile before CoM'!DH67*f_CoMC01</f>
        <v>0</v>
      </c>
      <c r="DI67" s="300">
        <f ca="1">'Profile before CoM'!DI67*f_CoMC01</f>
        <v>0</v>
      </c>
      <c r="DJ67" s="300">
        <f ca="1">'Profile before CoM'!DJ67*f_CoMC01</f>
        <v>0</v>
      </c>
      <c r="DK67" s="300">
        <f ca="1">'Profile before CoM'!DK67*f_CoMC01</f>
        <v>0</v>
      </c>
      <c r="DL67" s="300">
        <f ca="1">'Profile before CoM'!DL67*f_CoMC01</f>
        <v>0</v>
      </c>
      <c r="DM67" s="300">
        <f ca="1">'Profile before CoM'!DM67*f_CoMC01</f>
        <v>0</v>
      </c>
      <c r="DN67" s="300">
        <f ca="1">'Profile before CoM'!DN67*f_CoMC01</f>
        <v>0</v>
      </c>
      <c r="DO67" s="300">
        <f ca="1">'Profile before CoM'!DO67*f_CoMC01</f>
        <v>0</v>
      </c>
      <c r="DP67" s="300">
        <f ca="1">'Profile before CoM'!DP67*f_CoMC01</f>
        <v>0</v>
      </c>
      <c r="DQ67" s="300">
        <f ca="1">'Profile before CoM'!DQ67*f_CoMC01</f>
        <v>0</v>
      </c>
      <c r="DR67" s="300">
        <f ca="1">'Profile before CoM'!DR67*f_CoMC01</f>
        <v>0</v>
      </c>
      <c r="DS67" s="300">
        <f ca="1">'Profile before CoM'!DS67*f_CoMC01</f>
        <v>0</v>
      </c>
      <c r="DT67" s="300">
        <f ca="1">'Profile before CoM'!DT67*f_CoMC01</f>
        <v>0</v>
      </c>
      <c r="DU67" s="300">
        <f ca="1">'Profile before CoM'!DU67*f_CoMC01</f>
        <v>0</v>
      </c>
      <c r="DV67" s="300">
        <f ca="1">'Profile before CoM'!DV67*f_CoMC01</f>
        <v>0</v>
      </c>
      <c r="DW67" s="300">
        <f ca="1">'Profile before CoM'!DW67*f_CoMC01</f>
        <v>0</v>
      </c>
      <c r="DX67" s="300">
        <f ca="1">'Profile before CoM'!DX67*f_CoMC01</f>
        <v>0</v>
      </c>
      <c r="DY67" s="300">
        <f ca="1">'Profile before CoM'!DY67*f_CoMC01</f>
        <v>0</v>
      </c>
      <c r="DZ67" s="300">
        <f ca="1">'Profile before CoM'!DZ67*f_CoMC01</f>
        <v>0</v>
      </c>
      <c r="EA67" s="300">
        <f ca="1">'Profile before CoM'!EA67*f_CoMC01</f>
        <v>0</v>
      </c>
      <c r="EB67" s="300">
        <f ca="1">'Profile before CoM'!EB67*f_CoMC01</f>
        <v>0</v>
      </c>
      <c r="EC67" s="300">
        <f ca="1">'Profile before CoM'!EC67*f_CoMC01</f>
        <v>0</v>
      </c>
      <c r="ED67" s="300">
        <f ca="1">'Profile before CoM'!ED67*f_CoMC01</f>
        <v>0</v>
      </c>
      <c r="EE67" s="300">
        <f ca="1">'Profile before CoM'!EE67*f_CoMC01</f>
        <v>0</v>
      </c>
      <c r="EF67" s="300">
        <f ca="1">'Profile before CoM'!EF67*f_CoMC01</f>
        <v>0</v>
      </c>
      <c r="EG67" s="300">
        <f ca="1">'Profile before CoM'!EG67*f_CoMC01</f>
        <v>0</v>
      </c>
      <c r="EH67" s="300">
        <f ca="1">'Profile before CoM'!EH67*f_CoMC01</f>
        <v>0</v>
      </c>
      <c r="EI67" s="300">
        <f ca="1">'Profile before CoM'!EI67*f_CoMC01</f>
        <v>0</v>
      </c>
      <c r="EJ67" s="300">
        <f ca="1">'Profile before CoM'!EJ67*f_CoMC01</f>
        <v>0</v>
      </c>
      <c r="EK67" s="300">
        <f ca="1">'Profile before CoM'!EK67*f_CoMC01</f>
        <v>0</v>
      </c>
      <c r="EL67" s="300">
        <f ca="1">'Profile before CoM'!EL67*f_CoMC01</f>
        <v>0</v>
      </c>
      <c r="EM67" s="300">
        <f ca="1">'Profile before CoM'!EM67*f_CoMC01</f>
        <v>0</v>
      </c>
      <c r="EN67" s="300">
        <f ca="1">'Profile before CoM'!EN67*f_CoMC01</f>
        <v>0</v>
      </c>
      <c r="EO67" s="300">
        <f ca="1">'Profile before CoM'!EO67*f_CoMC01</f>
        <v>0</v>
      </c>
      <c r="EP67" s="300">
        <f ca="1">'Profile before CoM'!EP67*f_CoMC01</f>
        <v>0</v>
      </c>
      <c r="EQ67" s="300">
        <f ca="1">'Profile before CoM'!EQ67*f_CoMC01</f>
        <v>0</v>
      </c>
      <c r="ER67" s="300">
        <f ca="1">'Profile before CoM'!ER67*f_CoMC01</f>
        <v>0</v>
      </c>
      <c r="ES67" s="300">
        <f ca="1">'Profile before CoM'!ES67*f_CoMC01</f>
        <v>0</v>
      </c>
      <c r="ET67" s="300">
        <f ca="1">'Profile before CoM'!ET67*f_CoMC01</f>
        <v>0</v>
      </c>
      <c r="EU67" s="300">
        <f ca="1">'Profile before CoM'!EU67*f_CoMC01</f>
        <v>0</v>
      </c>
      <c r="EV67" s="300">
        <f ca="1">'Profile before CoM'!EV67*f_CoMC01</f>
        <v>0</v>
      </c>
      <c r="EW67" s="300">
        <f ca="1">'Profile before CoM'!EW67*f_CoMC01</f>
        <v>0</v>
      </c>
      <c r="EX67" s="300">
        <f ca="1">'Profile before CoM'!EX67*f_CoMC01</f>
        <v>0</v>
      </c>
      <c r="EY67" s="612"/>
      <c r="EZ67" s="757" t="str">
        <f>'Main Input'!EZ67</f>
        <v>RPI</v>
      </c>
      <c r="FA67" s="757" t="str">
        <f>'Main Input'!FA67</f>
        <v>N/A</v>
      </c>
      <c r="FB67" s="766">
        <f>'Main Input'!FB67</f>
        <v>0</v>
      </c>
      <c r="FC67" s="766" t="str">
        <f>'Main Input'!FC67</f>
        <v>IT Solutions</v>
      </c>
      <c r="FD67" s="766" t="str">
        <f>'Main Input'!FD67</f>
        <v>Managed Services</v>
      </c>
      <c r="FE67" s="757" t="str">
        <f>'Main Input'!FE67</f>
        <v>Opex</v>
      </c>
      <c r="FF67" s="757" t="str">
        <f>'Main Input'!FF67</f>
        <v>ContractAccrual</v>
      </c>
      <c r="FG67" s="757" t="str">
        <f>'Main Input'!FG67</f>
        <v>Expense</v>
      </c>
      <c r="FH67" s="767" t="str">
        <f>'Main Input'!FH67</f>
        <v>A</v>
      </c>
      <c r="FI67" s="768">
        <f>'Main Input'!FI67</f>
        <v>0.22</v>
      </c>
      <c r="FJ67" s="768">
        <f>'Main Input'!FJ67</f>
        <v>0</v>
      </c>
      <c r="FK67" s="612"/>
      <c r="FL67" s="531">
        <f t="shared" si="31"/>
        <v>0</v>
      </c>
      <c r="FM67" s="86"/>
      <c r="FN67" s="612"/>
    </row>
    <row r="68" spans="1:170" ht="12.75" customHeight="1">
      <c r="A68" s="750" t="str">
        <f>'Main Input'!A68</f>
        <v>MTB</v>
      </c>
      <c r="B68" s="762" t="str">
        <f>'Main Input'!B68</f>
        <v>Business Unit</v>
      </c>
      <c r="C68" s="762" t="str">
        <f>'Main Input'!C68</f>
        <v>Labour</v>
      </c>
      <c r="D68" s="762" t="str">
        <f>'Main Input'!D68</f>
        <v>TFR</v>
      </c>
      <c r="E68" s="762" t="str">
        <f>'Main Input'!E68</f>
        <v>Migration Designer #13 (Wintel)</v>
      </c>
      <c r="F68" s="753" t="str">
        <f>'Main Input'!F68</f>
        <v>direct</v>
      </c>
      <c r="G68" s="753" t="str">
        <f>'Main Input'!G68</f>
        <v>Person</v>
      </c>
      <c r="H68" s="753" t="str">
        <f>'Main Input'!H68</f>
        <v>TAC.CSA.2</v>
      </c>
      <c r="I68" s="753">
        <f>'Main Input'!I68</f>
        <v>0</v>
      </c>
      <c r="J68" s="753">
        <f>'Main Input'!J68</f>
        <v>0</v>
      </c>
      <c r="K68" s="753" t="str">
        <f>'Main Input'!K68</f>
        <v>FJS</v>
      </c>
      <c r="L68" s="753" t="str">
        <f>'Main Input'!L68</f>
        <v>pTran</v>
      </c>
      <c r="M68" s="753">
        <f>'Main Input'!M68</f>
        <v>0</v>
      </c>
      <c r="N68" s="753">
        <f>'Main Input'!N68</f>
        <v>0</v>
      </c>
      <c r="O68" s="753" t="str">
        <f>'Main Input'!O68</f>
        <v>SPAIN</v>
      </c>
      <c r="P68" s="753">
        <f>'Main Input'!P68</f>
        <v>313</v>
      </c>
      <c r="Q68" s="753" t="str">
        <f>'Main Input'!Q68</f>
        <v>EUR</v>
      </c>
      <c r="R68" s="753" t="str">
        <f>'Main Input'!R68</f>
        <v>EMEA</v>
      </c>
      <c r="S68" s="753" t="str">
        <f>'Main Input'!S68</f>
        <v>Local</v>
      </c>
      <c r="T68" s="753">
        <f>'Main Input'!T68</f>
        <v>0</v>
      </c>
      <c r="U68" s="753">
        <f>'Main Input'!U68</f>
        <v>0</v>
      </c>
      <c r="V68" s="753" t="str">
        <f>'Main Input'!V68</f>
        <v>6_ATP</v>
      </c>
      <c r="W68" s="753">
        <f>'Main Input'!W68</f>
        <v>0</v>
      </c>
      <c r="X68" s="753">
        <f>'Main Input'!X68</f>
        <v>0</v>
      </c>
      <c r="Y68" s="753">
        <f>'Main Input'!Y68</f>
        <v>0</v>
      </c>
      <c r="Z68" s="753">
        <f>'Main Input'!Z68</f>
        <v>0</v>
      </c>
      <c r="AA68" s="753">
        <f>'Main Input'!AA68</f>
        <v>0</v>
      </c>
      <c r="AB68" s="763">
        <f>'Main Input'!AB68</f>
        <v>0</v>
      </c>
      <c r="AC68" s="763" t="str">
        <f>'Main Input'!AC68</f>
        <v>Days</v>
      </c>
      <c r="AD68" s="764">
        <f>'Main Input'!AD68</f>
        <v>50</v>
      </c>
      <c r="AE68" s="765">
        <f t="shared" ca="1" si="30"/>
        <v>20958.838193709107</v>
      </c>
      <c r="AF68" s="299">
        <f ca="1">'Profile before CoM'!AF68*f_CoMC01</f>
        <v>0</v>
      </c>
      <c r="AG68" s="300">
        <f ca="1">'Profile before CoM'!AG68*f_CoMC01</f>
        <v>0</v>
      </c>
      <c r="AH68" s="300">
        <f ca="1">'Profile before CoM'!AH68*f_CoMC01</f>
        <v>0</v>
      </c>
      <c r="AI68" s="300">
        <f ca="1">'Profile before CoM'!AI68*f_CoMC01</f>
        <v>0</v>
      </c>
      <c r="AJ68" s="300">
        <f ca="1">'Profile before CoM'!AJ68*f_CoMC01</f>
        <v>0</v>
      </c>
      <c r="AK68" s="300">
        <f ca="1">'Profile before CoM'!AK68*f_CoMC01</f>
        <v>0</v>
      </c>
      <c r="AL68" s="300">
        <f ca="1">'Profile before CoM'!AL68*f_CoMC01</f>
        <v>0</v>
      </c>
      <c r="AM68" s="300">
        <f ca="1">'Profile before CoM'!AM68*f_CoMC01</f>
        <v>0</v>
      </c>
      <c r="AN68" s="300">
        <f ca="1">'Profile before CoM'!AN68*f_CoMC01</f>
        <v>20958.838193709107</v>
      </c>
      <c r="AO68" s="300">
        <f ca="1">'Profile before CoM'!AO68*f_CoMC01</f>
        <v>0</v>
      </c>
      <c r="AP68" s="300">
        <f ca="1">'Profile before CoM'!AP68*f_CoMC01</f>
        <v>0</v>
      </c>
      <c r="AQ68" s="300">
        <f ca="1">'Profile before CoM'!AQ68*f_CoMC01</f>
        <v>0</v>
      </c>
      <c r="AR68" s="300">
        <f ca="1">'Profile before CoM'!AR68*f_CoMC01</f>
        <v>0</v>
      </c>
      <c r="AS68" s="300">
        <f ca="1">'Profile before CoM'!AS68*f_CoMC01</f>
        <v>0</v>
      </c>
      <c r="AT68" s="300">
        <f ca="1">'Profile before CoM'!AT68*f_CoMC01</f>
        <v>0</v>
      </c>
      <c r="AU68" s="300">
        <f ca="1">'Profile before CoM'!AU68*f_CoMC01</f>
        <v>0</v>
      </c>
      <c r="AV68" s="300">
        <f ca="1">'Profile before CoM'!AV68*f_CoMC01</f>
        <v>0</v>
      </c>
      <c r="AW68" s="300">
        <f ca="1">'Profile before CoM'!AW68*f_CoMC01</f>
        <v>0</v>
      </c>
      <c r="AX68" s="300">
        <f ca="1">'Profile before CoM'!AX68*f_CoMC01</f>
        <v>0</v>
      </c>
      <c r="AY68" s="300">
        <f ca="1">'Profile before CoM'!AY68*f_CoMC01</f>
        <v>0</v>
      </c>
      <c r="AZ68" s="300">
        <f ca="1">'Profile before CoM'!AZ68*f_CoMC01</f>
        <v>0</v>
      </c>
      <c r="BA68" s="300">
        <f ca="1">'Profile before CoM'!BA68*f_CoMC01</f>
        <v>0</v>
      </c>
      <c r="BB68" s="300">
        <f ca="1">'Profile before CoM'!BB68*f_CoMC01</f>
        <v>0</v>
      </c>
      <c r="BC68" s="300">
        <f ca="1">'Profile before CoM'!BC68*f_CoMC01</f>
        <v>0</v>
      </c>
      <c r="BD68" s="300">
        <f ca="1">'Profile before CoM'!BD68*f_CoMC01</f>
        <v>0</v>
      </c>
      <c r="BE68" s="300">
        <f ca="1">'Profile before CoM'!BE68*f_CoMC01</f>
        <v>0</v>
      </c>
      <c r="BF68" s="300">
        <f ca="1">'Profile before CoM'!BF68*f_CoMC01</f>
        <v>0</v>
      </c>
      <c r="BG68" s="300">
        <f ca="1">'Profile before CoM'!BG68*f_CoMC01</f>
        <v>0</v>
      </c>
      <c r="BH68" s="300">
        <f ca="1">'Profile before CoM'!BH68*f_CoMC01</f>
        <v>0</v>
      </c>
      <c r="BI68" s="300">
        <f ca="1">'Profile before CoM'!BI68*f_CoMC01</f>
        <v>0</v>
      </c>
      <c r="BJ68" s="300">
        <f ca="1">'Profile before CoM'!BJ68*f_CoMC01</f>
        <v>0</v>
      </c>
      <c r="BK68" s="300">
        <f ca="1">'Profile before CoM'!BK68*f_CoMC01</f>
        <v>0</v>
      </c>
      <c r="BL68" s="300">
        <f ca="1">'Profile before CoM'!BL68*f_CoMC01</f>
        <v>0</v>
      </c>
      <c r="BM68" s="300">
        <f ca="1">'Profile before CoM'!BM68*f_CoMC01</f>
        <v>0</v>
      </c>
      <c r="BN68" s="300">
        <f ca="1">'Profile before CoM'!BN68*f_CoMC01</f>
        <v>0</v>
      </c>
      <c r="BO68" s="300">
        <f ca="1">'Profile before CoM'!BO68*f_CoMC01</f>
        <v>0</v>
      </c>
      <c r="BP68" s="300">
        <f ca="1">'Profile before CoM'!BP68*f_CoMC01</f>
        <v>0</v>
      </c>
      <c r="BQ68" s="300">
        <f ca="1">'Profile before CoM'!BQ68*f_CoMC01</f>
        <v>0</v>
      </c>
      <c r="BR68" s="300">
        <f ca="1">'Profile before CoM'!BR68*f_CoMC01</f>
        <v>0</v>
      </c>
      <c r="BS68" s="300">
        <f ca="1">'Profile before CoM'!BS68*f_CoMC01</f>
        <v>0</v>
      </c>
      <c r="BT68" s="300">
        <f ca="1">'Profile before CoM'!BT68*f_CoMC01</f>
        <v>0</v>
      </c>
      <c r="BU68" s="300">
        <f ca="1">'Profile before CoM'!BU68*f_CoMC01</f>
        <v>0</v>
      </c>
      <c r="BV68" s="300">
        <f ca="1">'Profile before CoM'!BV68*f_CoMC01</f>
        <v>0</v>
      </c>
      <c r="BW68" s="300">
        <f ca="1">'Profile before CoM'!BW68*f_CoMC01</f>
        <v>0</v>
      </c>
      <c r="BX68" s="300">
        <f ca="1">'Profile before CoM'!BX68*f_CoMC01</f>
        <v>0</v>
      </c>
      <c r="BY68" s="300">
        <f ca="1">'Profile before CoM'!BY68*f_CoMC01</f>
        <v>0</v>
      </c>
      <c r="BZ68" s="300">
        <f ca="1">'Profile before CoM'!BZ68*f_CoMC01</f>
        <v>0</v>
      </c>
      <c r="CA68" s="300">
        <f ca="1">'Profile before CoM'!CA68*f_CoMC01</f>
        <v>0</v>
      </c>
      <c r="CB68" s="300">
        <f ca="1">'Profile before CoM'!CB68*f_CoMC01</f>
        <v>0</v>
      </c>
      <c r="CC68" s="300">
        <f ca="1">'Profile before CoM'!CC68*f_CoMC01</f>
        <v>0</v>
      </c>
      <c r="CD68" s="300">
        <f ca="1">'Profile before CoM'!CD68*f_CoMC01</f>
        <v>0</v>
      </c>
      <c r="CE68" s="300">
        <f ca="1">'Profile before CoM'!CE68*f_CoMC01</f>
        <v>0</v>
      </c>
      <c r="CF68" s="300">
        <f ca="1">'Profile before CoM'!CF68*f_CoMC01</f>
        <v>0</v>
      </c>
      <c r="CG68" s="300">
        <f ca="1">'Profile before CoM'!CG68*f_CoMC01</f>
        <v>0</v>
      </c>
      <c r="CH68" s="300">
        <f ca="1">'Profile before CoM'!CH68*f_CoMC01</f>
        <v>0</v>
      </c>
      <c r="CI68" s="300">
        <f ca="1">'Profile before CoM'!CI68*f_CoMC01</f>
        <v>0</v>
      </c>
      <c r="CJ68" s="300">
        <f ca="1">'Profile before CoM'!CJ68*f_CoMC01</f>
        <v>0</v>
      </c>
      <c r="CK68" s="300">
        <f ca="1">'Profile before CoM'!CK68*f_CoMC01</f>
        <v>0</v>
      </c>
      <c r="CL68" s="300">
        <f ca="1">'Profile before CoM'!CL68*f_CoMC01</f>
        <v>0</v>
      </c>
      <c r="CM68" s="300">
        <f ca="1">'Profile before CoM'!CM68*f_CoMC01</f>
        <v>0</v>
      </c>
      <c r="CN68" s="300">
        <f ca="1">'Profile before CoM'!CN68*f_CoMC01</f>
        <v>0</v>
      </c>
      <c r="CO68" s="300">
        <f ca="1">'Profile before CoM'!CO68*f_CoMC01</f>
        <v>0</v>
      </c>
      <c r="CP68" s="300">
        <f ca="1">'Profile before CoM'!CP68*f_CoMC01</f>
        <v>0</v>
      </c>
      <c r="CQ68" s="300">
        <f ca="1">'Profile before CoM'!CQ68*f_CoMC01</f>
        <v>0</v>
      </c>
      <c r="CR68" s="300">
        <f ca="1">'Profile before CoM'!CR68*f_CoMC01</f>
        <v>0</v>
      </c>
      <c r="CS68" s="300">
        <f ca="1">'Profile before CoM'!CS68*f_CoMC01</f>
        <v>0</v>
      </c>
      <c r="CT68" s="300">
        <f ca="1">'Profile before CoM'!CT68*f_CoMC01</f>
        <v>0</v>
      </c>
      <c r="CU68" s="300">
        <f ca="1">'Profile before CoM'!CU68*f_CoMC01</f>
        <v>0</v>
      </c>
      <c r="CV68" s="300">
        <f ca="1">'Profile before CoM'!CV68*f_CoMC01</f>
        <v>0</v>
      </c>
      <c r="CW68" s="300">
        <f ca="1">'Profile before CoM'!CW68*f_CoMC01</f>
        <v>0</v>
      </c>
      <c r="CX68" s="300">
        <f ca="1">'Profile before CoM'!CX68*f_CoMC01</f>
        <v>0</v>
      </c>
      <c r="CY68" s="300">
        <f ca="1">'Profile before CoM'!CY68*f_CoMC01</f>
        <v>0</v>
      </c>
      <c r="CZ68" s="300">
        <f ca="1">'Profile before CoM'!CZ68*f_CoMC01</f>
        <v>0</v>
      </c>
      <c r="DA68" s="300">
        <f ca="1">'Profile before CoM'!DA68*f_CoMC01</f>
        <v>0</v>
      </c>
      <c r="DB68" s="300">
        <f ca="1">'Profile before CoM'!DB68*f_CoMC01</f>
        <v>0</v>
      </c>
      <c r="DC68" s="300">
        <f ca="1">'Profile before CoM'!DC68*f_CoMC01</f>
        <v>0</v>
      </c>
      <c r="DD68" s="300">
        <f ca="1">'Profile before CoM'!DD68*f_CoMC01</f>
        <v>0</v>
      </c>
      <c r="DE68" s="300">
        <f ca="1">'Profile before CoM'!DE68*f_CoMC01</f>
        <v>0</v>
      </c>
      <c r="DF68" s="300">
        <f ca="1">'Profile before CoM'!DF68*f_CoMC01</f>
        <v>0</v>
      </c>
      <c r="DG68" s="300">
        <f ca="1">'Profile before CoM'!DG68*f_CoMC01</f>
        <v>0</v>
      </c>
      <c r="DH68" s="300">
        <f ca="1">'Profile before CoM'!DH68*f_CoMC01</f>
        <v>0</v>
      </c>
      <c r="DI68" s="300">
        <f ca="1">'Profile before CoM'!DI68*f_CoMC01</f>
        <v>0</v>
      </c>
      <c r="DJ68" s="300">
        <f ca="1">'Profile before CoM'!DJ68*f_CoMC01</f>
        <v>0</v>
      </c>
      <c r="DK68" s="300">
        <f ca="1">'Profile before CoM'!DK68*f_CoMC01</f>
        <v>0</v>
      </c>
      <c r="DL68" s="300">
        <f ca="1">'Profile before CoM'!DL68*f_CoMC01</f>
        <v>0</v>
      </c>
      <c r="DM68" s="300">
        <f ca="1">'Profile before CoM'!DM68*f_CoMC01</f>
        <v>0</v>
      </c>
      <c r="DN68" s="300">
        <f ca="1">'Profile before CoM'!DN68*f_CoMC01</f>
        <v>0</v>
      </c>
      <c r="DO68" s="300">
        <f ca="1">'Profile before CoM'!DO68*f_CoMC01</f>
        <v>0</v>
      </c>
      <c r="DP68" s="300">
        <f ca="1">'Profile before CoM'!DP68*f_CoMC01</f>
        <v>0</v>
      </c>
      <c r="DQ68" s="300">
        <f ca="1">'Profile before CoM'!DQ68*f_CoMC01</f>
        <v>0</v>
      </c>
      <c r="DR68" s="300">
        <f ca="1">'Profile before CoM'!DR68*f_CoMC01</f>
        <v>0</v>
      </c>
      <c r="DS68" s="300">
        <f ca="1">'Profile before CoM'!DS68*f_CoMC01</f>
        <v>0</v>
      </c>
      <c r="DT68" s="300">
        <f ca="1">'Profile before CoM'!DT68*f_CoMC01</f>
        <v>0</v>
      </c>
      <c r="DU68" s="300">
        <f ca="1">'Profile before CoM'!DU68*f_CoMC01</f>
        <v>0</v>
      </c>
      <c r="DV68" s="300">
        <f ca="1">'Profile before CoM'!DV68*f_CoMC01</f>
        <v>0</v>
      </c>
      <c r="DW68" s="300">
        <f ca="1">'Profile before CoM'!DW68*f_CoMC01</f>
        <v>0</v>
      </c>
      <c r="DX68" s="300">
        <f ca="1">'Profile before CoM'!DX68*f_CoMC01</f>
        <v>0</v>
      </c>
      <c r="DY68" s="300">
        <f ca="1">'Profile before CoM'!DY68*f_CoMC01</f>
        <v>0</v>
      </c>
      <c r="DZ68" s="300">
        <f ca="1">'Profile before CoM'!DZ68*f_CoMC01</f>
        <v>0</v>
      </c>
      <c r="EA68" s="300">
        <f ca="1">'Profile before CoM'!EA68*f_CoMC01</f>
        <v>0</v>
      </c>
      <c r="EB68" s="300">
        <f ca="1">'Profile before CoM'!EB68*f_CoMC01</f>
        <v>0</v>
      </c>
      <c r="EC68" s="300">
        <f ca="1">'Profile before CoM'!EC68*f_CoMC01</f>
        <v>0</v>
      </c>
      <c r="ED68" s="300">
        <f ca="1">'Profile before CoM'!ED68*f_CoMC01</f>
        <v>0</v>
      </c>
      <c r="EE68" s="300">
        <f ca="1">'Profile before CoM'!EE68*f_CoMC01</f>
        <v>0</v>
      </c>
      <c r="EF68" s="300">
        <f ca="1">'Profile before CoM'!EF68*f_CoMC01</f>
        <v>0</v>
      </c>
      <c r="EG68" s="300">
        <f ca="1">'Profile before CoM'!EG68*f_CoMC01</f>
        <v>0</v>
      </c>
      <c r="EH68" s="300">
        <f ca="1">'Profile before CoM'!EH68*f_CoMC01</f>
        <v>0</v>
      </c>
      <c r="EI68" s="300">
        <f ca="1">'Profile before CoM'!EI68*f_CoMC01</f>
        <v>0</v>
      </c>
      <c r="EJ68" s="300">
        <f ca="1">'Profile before CoM'!EJ68*f_CoMC01</f>
        <v>0</v>
      </c>
      <c r="EK68" s="300">
        <f ca="1">'Profile before CoM'!EK68*f_CoMC01</f>
        <v>0</v>
      </c>
      <c r="EL68" s="300">
        <f ca="1">'Profile before CoM'!EL68*f_CoMC01</f>
        <v>0</v>
      </c>
      <c r="EM68" s="300">
        <f ca="1">'Profile before CoM'!EM68*f_CoMC01</f>
        <v>0</v>
      </c>
      <c r="EN68" s="300">
        <f ca="1">'Profile before CoM'!EN68*f_CoMC01</f>
        <v>0</v>
      </c>
      <c r="EO68" s="300">
        <f ca="1">'Profile before CoM'!EO68*f_CoMC01</f>
        <v>0</v>
      </c>
      <c r="EP68" s="300">
        <f ca="1">'Profile before CoM'!EP68*f_CoMC01</f>
        <v>0</v>
      </c>
      <c r="EQ68" s="300">
        <f ca="1">'Profile before CoM'!EQ68*f_CoMC01</f>
        <v>0</v>
      </c>
      <c r="ER68" s="300">
        <f ca="1">'Profile before CoM'!ER68*f_CoMC01</f>
        <v>0</v>
      </c>
      <c r="ES68" s="300">
        <f ca="1">'Profile before CoM'!ES68*f_CoMC01</f>
        <v>0</v>
      </c>
      <c r="ET68" s="300">
        <f ca="1">'Profile before CoM'!ET68*f_CoMC01</f>
        <v>0</v>
      </c>
      <c r="EU68" s="300">
        <f ca="1">'Profile before CoM'!EU68*f_CoMC01</f>
        <v>0</v>
      </c>
      <c r="EV68" s="300">
        <f ca="1">'Profile before CoM'!EV68*f_CoMC01</f>
        <v>0</v>
      </c>
      <c r="EW68" s="300">
        <f ca="1">'Profile before CoM'!EW68*f_CoMC01</f>
        <v>0</v>
      </c>
      <c r="EX68" s="300">
        <f ca="1">'Profile before CoM'!EX68*f_CoMC01</f>
        <v>0</v>
      </c>
      <c r="EY68" s="612"/>
      <c r="EZ68" s="757" t="str">
        <f>'Main Input'!EZ68</f>
        <v>RPI</v>
      </c>
      <c r="FA68" s="757" t="str">
        <f>'Main Input'!FA68</f>
        <v>N/A</v>
      </c>
      <c r="FB68" s="766">
        <f>'Main Input'!FB68</f>
        <v>0</v>
      </c>
      <c r="FC68" s="766" t="str">
        <f>'Main Input'!FC68</f>
        <v>IT Solutions</v>
      </c>
      <c r="FD68" s="766" t="str">
        <f>'Main Input'!FD68</f>
        <v>Managed Services</v>
      </c>
      <c r="FE68" s="757" t="str">
        <f>'Main Input'!FE68</f>
        <v>Opex</v>
      </c>
      <c r="FF68" s="757" t="str">
        <f>'Main Input'!FF68</f>
        <v>ContractAccrual</v>
      </c>
      <c r="FG68" s="757" t="str">
        <f>'Main Input'!FG68</f>
        <v>Expense</v>
      </c>
      <c r="FH68" s="767" t="str">
        <f>'Main Input'!FH68</f>
        <v>A</v>
      </c>
      <c r="FI68" s="768">
        <f>'Main Input'!FI68</f>
        <v>0.22</v>
      </c>
      <c r="FJ68" s="768">
        <f>'Main Input'!FJ68</f>
        <v>0</v>
      </c>
      <c r="FK68" s="612"/>
      <c r="FL68" s="531">
        <f t="shared" si="31"/>
        <v>0</v>
      </c>
      <c r="FM68" s="86"/>
      <c r="FN68" s="612"/>
    </row>
    <row r="69" spans="1:170" ht="12.75" customHeight="1">
      <c r="A69" s="750" t="str">
        <f>'Main Input'!A69</f>
        <v>MTB</v>
      </c>
      <c r="B69" s="762" t="str">
        <f>'Main Input'!B69</f>
        <v>Business Unit</v>
      </c>
      <c r="C69" s="762" t="str">
        <f>'Main Input'!C69</f>
        <v>Labour</v>
      </c>
      <c r="D69" s="762" t="str">
        <f>'Main Input'!D69</f>
        <v>TFR</v>
      </c>
      <c r="E69" s="762" t="str">
        <f>'Main Input'!E69</f>
        <v>Migration Designer #14 (Wintel)</v>
      </c>
      <c r="F69" s="753" t="str">
        <f>'Main Input'!F69</f>
        <v>direct</v>
      </c>
      <c r="G69" s="753" t="str">
        <f>'Main Input'!G69</f>
        <v>Person</v>
      </c>
      <c r="H69" s="753" t="str">
        <f>'Main Input'!H69</f>
        <v>TAC.CSA.2</v>
      </c>
      <c r="I69" s="753">
        <f>'Main Input'!I69</f>
        <v>0</v>
      </c>
      <c r="J69" s="753">
        <f>'Main Input'!J69</f>
        <v>0</v>
      </c>
      <c r="K69" s="753" t="str">
        <f>'Main Input'!K69</f>
        <v>FJS</v>
      </c>
      <c r="L69" s="753" t="str">
        <f>'Main Input'!L69</f>
        <v>pTran</v>
      </c>
      <c r="M69" s="753">
        <f>'Main Input'!M69</f>
        <v>0</v>
      </c>
      <c r="N69" s="753">
        <f>'Main Input'!N69</f>
        <v>0</v>
      </c>
      <c r="O69" s="753" t="str">
        <f>'Main Input'!O69</f>
        <v>SPAIN</v>
      </c>
      <c r="P69" s="753">
        <f>'Main Input'!P69</f>
        <v>313</v>
      </c>
      <c r="Q69" s="753" t="str">
        <f>'Main Input'!Q69</f>
        <v>EUR</v>
      </c>
      <c r="R69" s="753" t="str">
        <f>'Main Input'!R69</f>
        <v>EMEA</v>
      </c>
      <c r="S69" s="753" t="str">
        <f>'Main Input'!S69</f>
        <v>Local</v>
      </c>
      <c r="T69" s="753">
        <f>'Main Input'!T69</f>
        <v>0</v>
      </c>
      <c r="U69" s="753">
        <f>'Main Input'!U69</f>
        <v>0</v>
      </c>
      <c r="V69" s="753" t="str">
        <f>'Main Input'!V69</f>
        <v>6_ATP</v>
      </c>
      <c r="W69" s="753">
        <f>'Main Input'!W69</f>
        <v>0</v>
      </c>
      <c r="X69" s="753">
        <f>'Main Input'!X69</f>
        <v>0</v>
      </c>
      <c r="Y69" s="753">
        <f>'Main Input'!Y69</f>
        <v>0</v>
      </c>
      <c r="Z69" s="753">
        <f>'Main Input'!Z69</f>
        <v>0</v>
      </c>
      <c r="AA69" s="753">
        <f>'Main Input'!AA69</f>
        <v>0</v>
      </c>
      <c r="AB69" s="763">
        <f>'Main Input'!AB69</f>
        <v>0</v>
      </c>
      <c r="AC69" s="763" t="str">
        <f>'Main Input'!AC69</f>
        <v>Days</v>
      </c>
      <c r="AD69" s="764">
        <f>'Main Input'!AD69</f>
        <v>50</v>
      </c>
      <c r="AE69" s="765">
        <f t="shared" ca="1" si="30"/>
        <v>20958.838193709107</v>
      </c>
      <c r="AF69" s="299">
        <f ca="1">'Profile before CoM'!AF69*f_CoMC01</f>
        <v>0</v>
      </c>
      <c r="AG69" s="300">
        <f ca="1">'Profile before CoM'!AG69*f_CoMC01</f>
        <v>0</v>
      </c>
      <c r="AH69" s="300">
        <f ca="1">'Profile before CoM'!AH69*f_CoMC01</f>
        <v>0</v>
      </c>
      <c r="AI69" s="300">
        <f ca="1">'Profile before CoM'!AI69*f_CoMC01</f>
        <v>0</v>
      </c>
      <c r="AJ69" s="300">
        <f ca="1">'Profile before CoM'!AJ69*f_CoMC01</f>
        <v>0</v>
      </c>
      <c r="AK69" s="300">
        <f ca="1">'Profile before CoM'!AK69*f_CoMC01</f>
        <v>0</v>
      </c>
      <c r="AL69" s="300">
        <f ca="1">'Profile before CoM'!AL69*f_CoMC01</f>
        <v>0</v>
      </c>
      <c r="AM69" s="300">
        <f ca="1">'Profile before CoM'!AM69*f_CoMC01</f>
        <v>0</v>
      </c>
      <c r="AN69" s="300">
        <f ca="1">'Profile before CoM'!AN69*f_CoMC01</f>
        <v>20958.838193709107</v>
      </c>
      <c r="AO69" s="300">
        <f ca="1">'Profile before CoM'!AO69*f_CoMC01</f>
        <v>0</v>
      </c>
      <c r="AP69" s="300">
        <f ca="1">'Profile before CoM'!AP69*f_CoMC01</f>
        <v>0</v>
      </c>
      <c r="AQ69" s="300">
        <f ca="1">'Profile before CoM'!AQ69*f_CoMC01</f>
        <v>0</v>
      </c>
      <c r="AR69" s="300">
        <f ca="1">'Profile before CoM'!AR69*f_CoMC01</f>
        <v>0</v>
      </c>
      <c r="AS69" s="300">
        <f ca="1">'Profile before CoM'!AS69*f_CoMC01</f>
        <v>0</v>
      </c>
      <c r="AT69" s="300">
        <f ca="1">'Profile before CoM'!AT69*f_CoMC01</f>
        <v>0</v>
      </c>
      <c r="AU69" s="300">
        <f ca="1">'Profile before CoM'!AU69*f_CoMC01</f>
        <v>0</v>
      </c>
      <c r="AV69" s="300">
        <f ca="1">'Profile before CoM'!AV69*f_CoMC01</f>
        <v>0</v>
      </c>
      <c r="AW69" s="300">
        <f ca="1">'Profile before CoM'!AW69*f_CoMC01</f>
        <v>0</v>
      </c>
      <c r="AX69" s="300">
        <f ca="1">'Profile before CoM'!AX69*f_CoMC01</f>
        <v>0</v>
      </c>
      <c r="AY69" s="300">
        <f ca="1">'Profile before CoM'!AY69*f_CoMC01</f>
        <v>0</v>
      </c>
      <c r="AZ69" s="300">
        <f ca="1">'Profile before CoM'!AZ69*f_CoMC01</f>
        <v>0</v>
      </c>
      <c r="BA69" s="300">
        <f ca="1">'Profile before CoM'!BA69*f_CoMC01</f>
        <v>0</v>
      </c>
      <c r="BB69" s="300">
        <f ca="1">'Profile before CoM'!BB69*f_CoMC01</f>
        <v>0</v>
      </c>
      <c r="BC69" s="300">
        <f ca="1">'Profile before CoM'!BC69*f_CoMC01</f>
        <v>0</v>
      </c>
      <c r="BD69" s="300">
        <f ca="1">'Profile before CoM'!BD69*f_CoMC01</f>
        <v>0</v>
      </c>
      <c r="BE69" s="300">
        <f ca="1">'Profile before CoM'!BE69*f_CoMC01</f>
        <v>0</v>
      </c>
      <c r="BF69" s="300">
        <f ca="1">'Profile before CoM'!BF69*f_CoMC01</f>
        <v>0</v>
      </c>
      <c r="BG69" s="300">
        <f ca="1">'Profile before CoM'!BG69*f_CoMC01</f>
        <v>0</v>
      </c>
      <c r="BH69" s="300">
        <f ca="1">'Profile before CoM'!BH69*f_CoMC01</f>
        <v>0</v>
      </c>
      <c r="BI69" s="300">
        <f ca="1">'Profile before CoM'!BI69*f_CoMC01</f>
        <v>0</v>
      </c>
      <c r="BJ69" s="300">
        <f ca="1">'Profile before CoM'!BJ69*f_CoMC01</f>
        <v>0</v>
      </c>
      <c r="BK69" s="300">
        <f ca="1">'Profile before CoM'!BK69*f_CoMC01</f>
        <v>0</v>
      </c>
      <c r="BL69" s="300">
        <f ca="1">'Profile before CoM'!BL69*f_CoMC01</f>
        <v>0</v>
      </c>
      <c r="BM69" s="300">
        <f ca="1">'Profile before CoM'!BM69*f_CoMC01</f>
        <v>0</v>
      </c>
      <c r="BN69" s="300">
        <f ca="1">'Profile before CoM'!BN69*f_CoMC01</f>
        <v>0</v>
      </c>
      <c r="BO69" s="300">
        <f ca="1">'Profile before CoM'!BO69*f_CoMC01</f>
        <v>0</v>
      </c>
      <c r="BP69" s="300">
        <f ca="1">'Profile before CoM'!BP69*f_CoMC01</f>
        <v>0</v>
      </c>
      <c r="BQ69" s="300">
        <f ca="1">'Profile before CoM'!BQ69*f_CoMC01</f>
        <v>0</v>
      </c>
      <c r="BR69" s="300">
        <f ca="1">'Profile before CoM'!BR69*f_CoMC01</f>
        <v>0</v>
      </c>
      <c r="BS69" s="300">
        <f ca="1">'Profile before CoM'!BS69*f_CoMC01</f>
        <v>0</v>
      </c>
      <c r="BT69" s="300">
        <f ca="1">'Profile before CoM'!BT69*f_CoMC01</f>
        <v>0</v>
      </c>
      <c r="BU69" s="300">
        <f ca="1">'Profile before CoM'!BU69*f_CoMC01</f>
        <v>0</v>
      </c>
      <c r="BV69" s="300">
        <f ca="1">'Profile before CoM'!BV69*f_CoMC01</f>
        <v>0</v>
      </c>
      <c r="BW69" s="300">
        <f ca="1">'Profile before CoM'!BW69*f_CoMC01</f>
        <v>0</v>
      </c>
      <c r="BX69" s="300">
        <f ca="1">'Profile before CoM'!BX69*f_CoMC01</f>
        <v>0</v>
      </c>
      <c r="BY69" s="300">
        <f ca="1">'Profile before CoM'!BY69*f_CoMC01</f>
        <v>0</v>
      </c>
      <c r="BZ69" s="300">
        <f ca="1">'Profile before CoM'!BZ69*f_CoMC01</f>
        <v>0</v>
      </c>
      <c r="CA69" s="300">
        <f ca="1">'Profile before CoM'!CA69*f_CoMC01</f>
        <v>0</v>
      </c>
      <c r="CB69" s="300">
        <f ca="1">'Profile before CoM'!CB69*f_CoMC01</f>
        <v>0</v>
      </c>
      <c r="CC69" s="300">
        <f ca="1">'Profile before CoM'!CC69*f_CoMC01</f>
        <v>0</v>
      </c>
      <c r="CD69" s="300">
        <f ca="1">'Profile before CoM'!CD69*f_CoMC01</f>
        <v>0</v>
      </c>
      <c r="CE69" s="300">
        <f ca="1">'Profile before CoM'!CE69*f_CoMC01</f>
        <v>0</v>
      </c>
      <c r="CF69" s="300">
        <f ca="1">'Profile before CoM'!CF69*f_CoMC01</f>
        <v>0</v>
      </c>
      <c r="CG69" s="300">
        <f ca="1">'Profile before CoM'!CG69*f_CoMC01</f>
        <v>0</v>
      </c>
      <c r="CH69" s="300">
        <f ca="1">'Profile before CoM'!CH69*f_CoMC01</f>
        <v>0</v>
      </c>
      <c r="CI69" s="300">
        <f ca="1">'Profile before CoM'!CI69*f_CoMC01</f>
        <v>0</v>
      </c>
      <c r="CJ69" s="300">
        <f ca="1">'Profile before CoM'!CJ69*f_CoMC01</f>
        <v>0</v>
      </c>
      <c r="CK69" s="300">
        <f ca="1">'Profile before CoM'!CK69*f_CoMC01</f>
        <v>0</v>
      </c>
      <c r="CL69" s="300">
        <f ca="1">'Profile before CoM'!CL69*f_CoMC01</f>
        <v>0</v>
      </c>
      <c r="CM69" s="300">
        <f ca="1">'Profile before CoM'!CM69*f_CoMC01</f>
        <v>0</v>
      </c>
      <c r="CN69" s="300">
        <f ca="1">'Profile before CoM'!CN69*f_CoMC01</f>
        <v>0</v>
      </c>
      <c r="CO69" s="300">
        <f ca="1">'Profile before CoM'!CO69*f_CoMC01</f>
        <v>0</v>
      </c>
      <c r="CP69" s="300">
        <f ca="1">'Profile before CoM'!CP69*f_CoMC01</f>
        <v>0</v>
      </c>
      <c r="CQ69" s="300">
        <f ca="1">'Profile before CoM'!CQ69*f_CoMC01</f>
        <v>0</v>
      </c>
      <c r="CR69" s="300">
        <f ca="1">'Profile before CoM'!CR69*f_CoMC01</f>
        <v>0</v>
      </c>
      <c r="CS69" s="300">
        <f ca="1">'Profile before CoM'!CS69*f_CoMC01</f>
        <v>0</v>
      </c>
      <c r="CT69" s="300">
        <f ca="1">'Profile before CoM'!CT69*f_CoMC01</f>
        <v>0</v>
      </c>
      <c r="CU69" s="300">
        <f ca="1">'Profile before CoM'!CU69*f_CoMC01</f>
        <v>0</v>
      </c>
      <c r="CV69" s="300">
        <f ca="1">'Profile before CoM'!CV69*f_CoMC01</f>
        <v>0</v>
      </c>
      <c r="CW69" s="300">
        <f ca="1">'Profile before CoM'!CW69*f_CoMC01</f>
        <v>0</v>
      </c>
      <c r="CX69" s="300">
        <f ca="1">'Profile before CoM'!CX69*f_CoMC01</f>
        <v>0</v>
      </c>
      <c r="CY69" s="300">
        <f ca="1">'Profile before CoM'!CY69*f_CoMC01</f>
        <v>0</v>
      </c>
      <c r="CZ69" s="300">
        <f ca="1">'Profile before CoM'!CZ69*f_CoMC01</f>
        <v>0</v>
      </c>
      <c r="DA69" s="300">
        <f ca="1">'Profile before CoM'!DA69*f_CoMC01</f>
        <v>0</v>
      </c>
      <c r="DB69" s="300">
        <f ca="1">'Profile before CoM'!DB69*f_CoMC01</f>
        <v>0</v>
      </c>
      <c r="DC69" s="300">
        <f ca="1">'Profile before CoM'!DC69*f_CoMC01</f>
        <v>0</v>
      </c>
      <c r="DD69" s="300">
        <f ca="1">'Profile before CoM'!DD69*f_CoMC01</f>
        <v>0</v>
      </c>
      <c r="DE69" s="300">
        <f ca="1">'Profile before CoM'!DE69*f_CoMC01</f>
        <v>0</v>
      </c>
      <c r="DF69" s="300">
        <f ca="1">'Profile before CoM'!DF69*f_CoMC01</f>
        <v>0</v>
      </c>
      <c r="DG69" s="300">
        <f ca="1">'Profile before CoM'!DG69*f_CoMC01</f>
        <v>0</v>
      </c>
      <c r="DH69" s="300">
        <f ca="1">'Profile before CoM'!DH69*f_CoMC01</f>
        <v>0</v>
      </c>
      <c r="DI69" s="300">
        <f ca="1">'Profile before CoM'!DI69*f_CoMC01</f>
        <v>0</v>
      </c>
      <c r="DJ69" s="300">
        <f ca="1">'Profile before CoM'!DJ69*f_CoMC01</f>
        <v>0</v>
      </c>
      <c r="DK69" s="300">
        <f ca="1">'Profile before CoM'!DK69*f_CoMC01</f>
        <v>0</v>
      </c>
      <c r="DL69" s="300">
        <f ca="1">'Profile before CoM'!DL69*f_CoMC01</f>
        <v>0</v>
      </c>
      <c r="DM69" s="300">
        <f ca="1">'Profile before CoM'!DM69*f_CoMC01</f>
        <v>0</v>
      </c>
      <c r="DN69" s="300">
        <f ca="1">'Profile before CoM'!DN69*f_CoMC01</f>
        <v>0</v>
      </c>
      <c r="DO69" s="300">
        <f ca="1">'Profile before CoM'!DO69*f_CoMC01</f>
        <v>0</v>
      </c>
      <c r="DP69" s="300">
        <f ca="1">'Profile before CoM'!DP69*f_CoMC01</f>
        <v>0</v>
      </c>
      <c r="DQ69" s="300">
        <f ca="1">'Profile before CoM'!DQ69*f_CoMC01</f>
        <v>0</v>
      </c>
      <c r="DR69" s="300">
        <f ca="1">'Profile before CoM'!DR69*f_CoMC01</f>
        <v>0</v>
      </c>
      <c r="DS69" s="300">
        <f ca="1">'Profile before CoM'!DS69*f_CoMC01</f>
        <v>0</v>
      </c>
      <c r="DT69" s="300">
        <f ca="1">'Profile before CoM'!DT69*f_CoMC01</f>
        <v>0</v>
      </c>
      <c r="DU69" s="300">
        <f ca="1">'Profile before CoM'!DU69*f_CoMC01</f>
        <v>0</v>
      </c>
      <c r="DV69" s="300">
        <f ca="1">'Profile before CoM'!DV69*f_CoMC01</f>
        <v>0</v>
      </c>
      <c r="DW69" s="300">
        <f ca="1">'Profile before CoM'!DW69*f_CoMC01</f>
        <v>0</v>
      </c>
      <c r="DX69" s="300">
        <f ca="1">'Profile before CoM'!DX69*f_CoMC01</f>
        <v>0</v>
      </c>
      <c r="DY69" s="300">
        <f ca="1">'Profile before CoM'!DY69*f_CoMC01</f>
        <v>0</v>
      </c>
      <c r="DZ69" s="300">
        <f ca="1">'Profile before CoM'!DZ69*f_CoMC01</f>
        <v>0</v>
      </c>
      <c r="EA69" s="300">
        <f ca="1">'Profile before CoM'!EA69*f_CoMC01</f>
        <v>0</v>
      </c>
      <c r="EB69" s="300">
        <f ca="1">'Profile before CoM'!EB69*f_CoMC01</f>
        <v>0</v>
      </c>
      <c r="EC69" s="300">
        <f ca="1">'Profile before CoM'!EC69*f_CoMC01</f>
        <v>0</v>
      </c>
      <c r="ED69" s="300">
        <f ca="1">'Profile before CoM'!ED69*f_CoMC01</f>
        <v>0</v>
      </c>
      <c r="EE69" s="300">
        <f ca="1">'Profile before CoM'!EE69*f_CoMC01</f>
        <v>0</v>
      </c>
      <c r="EF69" s="300">
        <f ca="1">'Profile before CoM'!EF69*f_CoMC01</f>
        <v>0</v>
      </c>
      <c r="EG69" s="300">
        <f ca="1">'Profile before CoM'!EG69*f_CoMC01</f>
        <v>0</v>
      </c>
      <c r="EH69" s="300">
        <f ca="1">'Profile before CoM'!EH69*f_CoMC01</f>
        <v>0</v>
      </c>
      <c r="EI69" s="300">
        <f ca="1">'Profile before CoM'!EI69*f_CoMC01</f>
        <v>0</v>
      </c>
      <c r="EJ69" s="300">
        <f ca="1">'Profile before CoM'!EJ69*f_CoMC01</f>
        <v>0</v>
      </c>
      <c r="EK69" s="300">
        <f ca="1">'Profile before CoM'!EK69*f_CoMC01</f>
        <v>0</v>
      </c>
      <c r="EL69" s="300">
        <f ca="1">'Profile before CoM'!EL69*f_CoMC01</f>
        <v>0</v>
      </c>
      <c r="EM69" s="300">
        <f ca="1">'Profile before CoM'!EM69*f_CoMC01</f>
        <v>0</v>
      </c>
      <c r="EN69" s="300">
        <f ca="1">'Profile before CoM'!EN69*f_CoMC01</f>
        <v>0</v>
      </c>
      <c r="EO69" s="300">
        <f ca="1">'Profile before CoM'!EO69*f_CoMC01</f>
        <v>0</v>
      </c>
      <c r="EP69" s="300">
        <f ca="1">'Profile before CoM'!EP69*f_CoMC01</f>
        <v>0</v>
      </c>
      <c r="EQ69" s="300">
        <f ca="1">'Profile before CoM'!EQ69*f_CoMC01</f>
        <v>0</v>
      </c>
      <c r="ER69" s="300">
        <f ca="1">'Profile before CoM'!ER69*f_CoMC01</f>
        <v>0</v>
      </c>
      <c r="ES69" s="300">
        <f ca="1">'Profile before CoM'!ES69*f_CoMC01</f>
        <v>0</v>
      </c>
      <c r="ET69" s="300">
        <f ca="1">'Profile before CoM'!ET69*f_CoMC01</f>
        <v>0</v>
      </c>
      <c r="EU69" s="300">
        <f ca="1">'Profile before CoM'!EU69*f_CoMC01</f>
        <v>0</v>
      </c>
      <c r="EV69" s="300">
        <f ca="1">'Profile before CoM'!EV69*f_CoMC01</f>
        <v>0</v>
      </c>
      <c r="EW69" s="300">
        <f ca="1">'Profile before CoM'!EW69*f_CoMC01</f>
        <v>0</v>
      </c>
      <c r="EX69" s="300">
        <f ca="1">'Profile before CoM'!EX69*f_CoMC01</f>
        <v>0</v>
      </c>
      <c r="EY69" s="612"/>
      <c r="EZ69" s="757" t="str">
        <f>'Main Input'!EZ69</f>
        <v>RPI</v>
      </c>
      <c r="FA69" s="757" t="str">
        <f>'Main Input'!FA69</f>
        <v>N/A</v>
      </c>
      <c r="FB69" s="766">
        <f>'Main Input'!FB69</f>
        <v>0</v>
      </c>
      <c r="FC69" s="766" t="str">
        <f>'Main Input'!FC69</f>
        <v>IT Solutions</v>
      </c>
      <c r="FD69" s="766" t="str">
        <f>'Main Input'!FD69</f>
        <v>Managed Services</v>
      </c>
      <c r="FE69" s="757" t="str">
        <f>'Main Input'!FE69</f>
        <v>Opex</v>
      </c>
      <c r="FF69" s="757" t="str">
        <f>'Main Input'!FF69</f>
        <v>ContractAccrual</v>
      </c>
      <c r="FG69" s="757" t="str">
        <f>'Main Input'!FG69</f>
        <v>Expense</v>
      </c>
      <c r="FH69" s="767" t="str">
        <f>'Main Input'!FH69</f>
        <v>A</v>
      </c>
      <c r="FI69" s="768">
        <f>'Main Input'!FI69</f>
        <v>0.22</v>
      </c>
      <c r="FJ69" s="768">
        <f>'Main Input'!FJ69</f>
        <v>0</v>
      </c>
      <c r="FK69" s="612"/>
      <c r="FL69" s="531">
        <f t="shared" si="31"/>
        <v>0</v>
      </c>
      <c r="FM69" s="86"/>
      <c r="FN69" s="612"/>
    </row>
    <row r="70" spans="1:170" ht="12.75" customHeight="1">
      <c r="A70" s="750" t="str">
        <f>'Main Input'!A70</f>
        <v>MTB</v>
      </c>
      <c r="B70" s="762" t="str">
        <f>'Main Input'!B70</f>
        <v>Business Unit</v>
      </c>
      <c r="C70" s="762" t="str">
        <f>'Main Input'!C70</f>
        <v>Labour</v>
      </c>
      <c r="D70" s="762" t="str">
        <f>'Main Input'!D70</f>
        <v>TFR</v>
      </c>
      <c r="E70" s="762" t="str">
        <f>'Main Input'!E70</f>
        <v>Migration Designer #15 (Wintel)</v>
      </c>
      <c r="F70" s="753" t="str">
        <f>'Main Input'!F70</f>
        <v>direct</v>
      </c>
      <c r="G70" s="753" t="str">
        <f>'Main Input'!G70</f>
        <v>Person</v>
      </c>
      <c r="H70" s="753" t="str">
        <f>'Main Input'!H70</f>
        <v>TAC.CSA.2</v>
      </c>
      <c r="I70" s="753">
        <f>'Main Input'!I70</f>
        <v>0</v>
      </c>
      <c r="J70" s="753">
        <f>'Main Input'!J70</f>
        <v>0</v>
      </c>
      <c r="K70" s="753" t="str">
        <f>'Main Input'!K70</f>
        <v>FJS</v>
      </c>
      <c r="L70" s="753" t="str">
        <f>'Main Input'!L70</f>
        <v>pTran</v>
      </c>
      <c r="M70" s="753">
        <f>'Main Input'!M70</f>
        <v>0</v>
      </c>
      <c r="N70" s="753">
        <f>'Main Input'!N70</f>
        <v>0</v>
      </c>
      <c r="O70" s="753" t="str">
        <f>'Main Input'!O70</f>
        <v>SPAIN</v>
      </c>
      <c r="P70" s="753">
        <f>'Main Input'!P70</f>
        <v>313</v>
      </c>
      <c r="Q70" s="753" t="str">
        <f>'Main Input'!Q70</f>
        <v>EUR</v>
      </c>
      <c r="R70" s="753" t="str">
        <f>'Main Input'!R70</f>
        <v>EMEA</v>
      </c>
      <c r="S70" s="753" t="str">
        <f>'Main Input'!S70</f>
        <v>Local</v>
      </c>
      <c r="T70" s="753">
        <f>'Main Input'!T70</f>
        <v>0</v>
      </c>
      <c r="U70" s="753">
        <f>'Main Input'!U70</f>
        <v>0</v>
      </c>
      <c r="V70" s="753" t="str">
        <f>'Main Input'!V70</f>
        <v>6_ATP</v>
      </c>
      <c r="W70" s="753">
        <f>'Main Input'!W70</f>
        <v>0</v>
      </c>
      <c r="X70" s="753">
        <f>'Main Input'!X70</f>
        <v>0</v>
      </c>
      <c r="Y70" s="753">
        <f>'Main Input'!Y70</f>
        <v>0</v>
      </c>
      <c r="Z70" s="753">
        <f>'Main Input'!Z70</f>
        <v>0</v>
      </c>
      <c r="AA70" s="753">
        <f>'Main Input'!AA70</f>
        <v>0</v>
      </c>
      <c r="AB70" s="763">
        <f>'Main Input'!AB70</f>
        <v>0</v>
      </c>
      <c r="AC70" s="763" t="str">
        <f>'Main Input'!AC70</f>
        <v>Days</v>
      </c>
      <c r="AD70" s="764">
        <f>'Main Input'!AD70</f>
        <v>45</v>
      </c>
      <c r="AE70" s="765">
        <f t="shared" ca="1" si="30"/>
        <v>18862.954374338198</v>
      </c>
      <c r="AF70" s="299">
        <f ca="1">'Profile before CoM'!AF70*f_CoMC01</f>
        <v>0</v>
      </c>
      <c r="AG70" s="300">
        <f ca="1">'Profile before CoM'!AG70*f_CoMC01</f>
        <v>0</v>
      </c>
      <c r="AH70" s="300">
        <f ca="1">'Profile before CoM'!AH70*f_CoMC01</f>
        <v>0</v>
      </c>
      <c r="AI70" s="300">
        <f ca="1">'Profile before CoM'!AI70*f_CoMC01</f>
        <v>0</v>
      </c>
      <c r="AJ70" s="300">
        <f ca="1">'Profile before CoM'!AJ70*f_CoMC01</f>
        <v>0</v>
      </c>
      <c r="AK70" s="300">
        <f ca="1">'Profile before CoM'!AK70*f_CoMC01</f>
        <v>0</v>
      </c>
      <c r="AL70" s="300">
        <f ca="1">'Profile before CoM'!AL70*f_CoMC01</f>
        <v>0</v>
      </c>
      <c r="AM70" s="300">
        <f ca="1">'Profile before CoM'!AM70*f_CoMC01</f>
        <v>0</v>
      </c>
      <c r="AN70" s="300">
        <f ca="1">'Profile before CoM'!AN70*f_CoMC01</f>
        <v>18862.954374338198</v>
      </c>
      <c r="AO70" s="300">
        <f ca="1">'Profile before CoM'!AO70*f_CoMC01</f>
        <v>0</v>
      </c>
      <c r="AP70" s="300">
        <f ca="1">'Profile before CoM'!AP70*f_CoMC01</f>
        <v>0</v>
      </c>
      <c r="AQ70" s="300">
        <f ca="1">'Profile before CoM'!AQ70*f_CoMC01</f>
        <v>0</v>
      </c>
      <c r="AR70" s="300">
        <f ca="1">'Profile before CoM'!AR70*f_CoMC01</f>
        <v>0</v>
      </c>
      <c r="AS70" s="300">
        <f ca="1">'Profile before CoM'!AS70*f_CoMC01</f>
        <v>0</v>
      </c>
      <c r="AT70" s="300">
        <f ca="1">'Profile before CoM'!AT70*f_CoMC01</f>
        <v>0</v>
      </c>
      <c r="AU70" s="300">
        <f ca="1">'Profile before CoM'!AU70*f_CoMC01</f>
        <v>0</v>
      </c>
      <c r="AV70" s="300">
        <f ca="1">'Profile before CoM'!AV70*f_CoMC01</f>
        <v>0</v>
      </c>
      <c r="AW70" s="300">
        <f ca="1">'Profile before CoM'!AW70*f_CoMC01</f>
        <v>0</v>
      </c>
      <c r="AX70" s="300">
        <f ca="1">'Profile before CoM'!AX70*f_CoMC01</f>
        <v>0</v>
      </c>
      <c r="AY70" s="300">
        <f ca="1">'Profile before CoM'!AY70*f_CoMC01</f>
        <v>0</v>
      </c>
      <c r="AZ70" s="300">
        <f ca="1">'Profile before CoM'!AZ70*f_CoMC01</f>
        <v>0</v>
      </c>
      <c r="BA70" s="300">
        <f ca="1">'Profile before CoM'!BA70*f_CoMC01</f>
        <v>0</v>
      </c>
      <c r="BB70" s="300">
        <f ca="1">'Profile before CoM'!BB70*f_CoMC01</f>
        <v>0</v>
      </c>
      <c r="BC70" s="300">
        <f ca="1">'Profile before CoM'!BC70*f_CoMC01</f>
        <v>0</v>
      </c>
      <c r="BD70" s="300">
        <f ca="1">'Profile before CoM'!BD70*f_CoMC01</f>
        <v>0</v>
      </c>
      <c r="BE70" s="300">
        <f ca="1">'Profile before CoM'!BE70*f_CoMC01</f>
        <v>0</v>
      </c>
      <c r="BF70" s="300">
        <f ca="1">'Profile before CoM'!BF70*f_CoMC01</f>
        <v>0</v>
      </c>
      <c r="BG70" s="300">
        <f ca="1">'Profile before CoM'!BG70*f_CoMC01</f>
        <v>0</v>
      </c>
      <c r="BH70" s="300">
        <f ca="1">'Profile before CoM'!BH70*f_CoMC01</f>
        <v>0</v>
      </c>
      <c r="BI70" s="300">
        <f ca="1">'Profile before CoM'!BI70*f_CoMC01</f>
        <v>0</v>
      </c>
      <c r="BJ70" s="300">
        <f ca="1">'Profile before CoM'!BJ70*f_CoMC01</f>
        <v>0</v>
      </c>
      <c r="BK70" s="300">
        <f ca="1">'Profile before CoM'!BK70*f_CoMC01</f>
        <v>0</v>
      </c>
      <c r="BL70" s="300">
        <f ca="1">'Profile before CoM'!BL70*f_CoMC01</f>
        <v>0</v>
      </c>
      <c r="BM70" s="300">
        <f ca="1">'Profile before CoM'!BM70*f_CoMC01</f>
        <v>0</v>
      </c>
      <c r="BN70" s="300">
        <f ca="1">'Profile before CoM'!BN70*f_CoMC01</f>
        <v>0</v>
      </c>
      <c r="BO70" s="300">
        <f ca="1">'Profile before CoM'!BO70*f_CoMC01</f>
        <v>0</v>
      </c>
      <c r="BP70" s="300">
        <f ca="1">'Profile before CoM'!BP70*f_CoMC01</f>
        <v>0</v>
      </c>
      <c r="BQ70" s="300">
        <f ca="1">'Profile before CoM'!BQ70*f_CoMC01</f>
        <v>0</v>
      </c>
      <c r="BR70" s="300">
        <f ca="1">'Profile before CoM'!BR70*f_CoMC01</f>
        <v>0</v>
      </c>
      <c r="BS70" s="300">
        <f ca="1">'Profile before CoM'!BS70*f_CoMC01</f>
        <v>0</v>
      </c>
      <c r="BT70" s="300">
        <f ca="1">'Profile before CoM'!BT70*f_CoMC01</f>
        <v>0</v>
      </c>
      <c r="BU70" s="300">
        <f ca="1">'Profile before CoM'!BU70*f_CoMC01</f>
        <v>0</v>
      </c>
      <c r="BV70" s="300">
        <f ca="1">'Profile before CoM'!BV70*f_CoMC01</f>
        <v>0</v>
      </c>
      <c r="BW70" s="300">
        <f ca="1">'Profile before CoM'!BW70*f_CoMC01</f>
        <v>0</v>
      </c>
      <c r="BX70" s="300">
        <f ca="1">'Profile before CoM'!BX70*f_CoMC01</f>
        <v>0</v>
      </c>
      <c r="BY70" s="300">
        <f ca="1">'Profile before CoM'!BY70*f_CoMC01</f>
        <v>0</v>
      </c>
      <c r="BZ70" s="300">
        <f ca="1">'Profile before CoM'!BZ70*f_CoMC01</f>
        <v>0</v>
      </c>
      <c r="CA70" s="300">
        <f ca="1">'Profile before CoM'!CA70*f_CoMC01</f>
        <v>0</v>
      </c>
      <c r="CB70" s="300">
        <f ca="1">'Profile before CoM'!CB70*f_CoMC01</f>
        <v>0</v>
      </c>
      <c r="CC70" s="300">
        <f ca="1">'Profile before CoM'!CC70*f_CoMC01</f>
        <v>0</v>
      </c>
      <c r="CD70" s="300">
        <f ca="1">'Profile before CoM'!CD70*f_CoMC01</f>
        <v>0</v>
      </c>
      <c r="CE70" s="300">
        <f ca="1">'Profile before CoM'!CE70*f_CoMC01</f>
        <v>0</v>
      </c>
      <c r="CF70" s="300">
        <f ca="1">'Profile before CoM'!CF70*f_CoMC01</f>
        <v>0</v>
      </c>
      <c r="CG70" s="300">
        <f ca="1">'Profile before CoM'!CG70*f_CoMC01</f>
        <v>0</v>
      </c>
      <c r="CH70" s="300">
        <f ca="1">'Profile before CoM'!CH70*f_CoMC01</f>
        <v>0</v>
      </c>
      <c r="CI70" s="300">
        <f ca="1">'Profile before CoM'!CI70*f_CoMC01</f>
        <v>0</v>
      </c>
      <c r="CJ70" s="300">
        <f ca="1">'Profile before CoM'!CJ70*f_CoMC01</f>
        <v>0</v>
      </c>
      <c r="CK70" s="300">
        <f ca="1">'Profile before CoM'!CK70*f_CoMC01</f>
        <v>0</v>
      </c>
      <c r="CL70" s="300">
        <f ca="1">'Profile before CoM'!CL70*f_CoMC01</f>
        <v>0</v>
      </c>
      <c r="CM70" s="300">
        <f ca="1">'Profile before CoM'!CM70*f_CoMC01</f>
        <v>0</v>
      </c>
      <c r="CN70" s="300">
        <f ca="1">'Profile before CoM'!CN70*f_CoMC01</f>
        <v>0</v>
      </c>
      <c r="CO70" s="300">
        <f ca="1">'Profile before CoM'!CO70*f_CoMC01</f>
        <v>0</v>
      </c>
      <c r="CP70" s="300">
        <f ca="1">'Profile before CoM'!CP70*f_CoMC01</f>
        <v>0</v>
      </c>
      <c r="CQ70" s="300">
        <f ca="1">'Profile before CoM'!CQ70*f_CoMC01</f>
        <v>0</v>
      </c>
      <c r="CR70" s="300">
        <f ca="1">'Profile before CoM'!CR70*f_CoMC01</f>
        <v>0</v>
      </c>
      <c r="CS70" s="300">
        <f ca="1">'Profile before CoM'!CS70*f_CoMC01</f>
        <v>0</v>
      </c>
      <c r="CT70" s="300">
        <f ca="1">'Profile before CoM'!CT70*f_CoMC01</f>
        <v>0</v>
      </c>
      <c r="CU70" s="300">
        <f ca="1">'Profile before CoM'!CU70*f_CoMC01</f>
        <v>0</v>
      </c>
      <c r="CV70" s="300">
        <f ca="1">'Profile before CoM'!CV70*f_CoMC01</f>
        <v>0</v>
      </c>
      <c r="CW70" s="300">
        <f ca="1">'Profile before CoM'!CW70*f_CoMC01</f>
        <v>0</v>
      </c>
      <c r="CX70" s="300">
        <f ca="1">'Profile before CoM'!CX70*f_CoMC01</f>
        <v>0</v>
      </c>
      <c r="CY70" s="300">
        <f ca="1">'Profile before CoM'!CY70*f_CoMC01</f>
        <v>0</v>
      </c>
      <c r="CZ70" s="300">
        <f ca="1">'Profile before CoM'!CZ70*f_CoMC01</f>
        <v>0</v>
      </c>
      <c r="DA70" s="300">
        <f ca="1">'Profile before CoM'!DA70*f_CoMC01</f>
        <v>0</v>
      </c>
      <c r="DB70" s="300">
        <f ca="1">'Profile before CoM'!DB70*f_CoMC01</f>
        <v>0</v>
      </c>
      <c r="DC70" s="300">
        <f ca="1">'Profile before CoM'!DC70*f_CoMC01</f>
        <v>0</v>
      </c>
      <c r="DD70" s="300">
        <f ca="1">'Profile before CoM'!DD70*f_CoMC01</f>
        <v>0</v>
      </c>
      <c r="DE70" s="300">
        <f ca="1">'Profile before CoM'!DE70*f_CoMC01</f>
        <v>0</v>
      </c>
      <c r="DF70" s="300">
        <f ca="1">'Profile before CoM'!DF70*f_CoMC01</f>
        <v>0</v>
      </c>
      <c r="DG70" s="300">
        <f ca="1">'Profile before CoM'!DG70*f_CoMC01</f>
        <v>0</v>
      </c>
      <c r="DH70" s="300">
        <f ca="1">'Profile before CoM'!DH70*f_CoMC01</f>
        <v>0</v>
      </c>
      <c r="DI70" s="300">
        <f ca="1">'Profile before CoM'!DI70*f_CoMC01</f>
        <v>0</v>
      </c>
      <c r="DJ70" s="300">
        <f ca="1">'Profile before CoM'!DJ70*f_CoMC01</f>
        <v>0</v>
      </c>
      <c r="DK70" s="300">
        <f ca="1">'Profile before CoM'!DK70*f_CoMC01</f>
        <v>0</v>
      </c>
      <c r="DL70" s="300">
        <f ca="1">'Profile before CoM'!DL70*f_CoMC01</f>
        <v>0</v>
      </c>
      <c r="DM70" s="300">
        <f ca="1">'Profile before CoM'!DM70*f_CoMC01</f>
        <v>0</v>
      </c>
      <c r="DN70" s="300">
        <f ca="1">'Profile before CoM'!DN70*f_CoMC01</f>
        <v>0</v>
      </c>
      <c r="DO70" s="300">
        <f ca="1">'Profile before CoM'!DO70*f_CoMC01</f>
        <v>0</v>
      </c>
      <c r="DP70" s="300">
        <f ca="1">'Profile before CoM'!DP70*f_CoMC01</f>
        <v>0</v>
      </c>
      <c r="DQ70" s="300">
        <f ca="1">'Profile before CoM'!DQ70*f_CoMC01</f>
        <v>0</v>
      </c>
      <c r="DR70" s="300">
        <f ca="1">'Profile before CoM'!DR70*f_CoMC01</f>
        <v>0</v>
      </c>
      <c r="DS70" s="300">
        <f ca="1">'Profile before CoM'!DS70*f_CoMC01</f>
        <v>0</v>
      </c>
      <c r="DT70" s="300">
        <f ca="1">'Profile before CoM'!DT70*f_CoMC01</f>
        <v>0</v>
      </c>
      <c r="DU70" s="300">
        <f ca="1">'Profile before CoM'!DU70*f_CoMC01</f>
        <v>0</v>
      </c>
      <c r="DV70" s="300">
        <f ca="1">'Profile before CoM'!DV70*f_CoMC01</f>
        <v>0</v>
      </c>
      <c r="DW70" s="300">
        <f ca="1">'Profile before CoM'!DW70*f_CoMC01</f>
        <v>0</v>
      </c>
      <c r="DX70" s="300">
        <f ca="1">'Profile before CoM'!DX70*f_CoMC01</f>
        <v>0</v>
      </c>
      <c r="DY70" s="300">
        <f ca="1">'Profile before CoM'!DY70*f_CoMC01</f>
        <v>0</v>
      </c>
      <c r="DZ70" s="300">
        <f ca="1">'Profile before CoM'!DZ70*f_CoMC01</f>
        <v>0</v>
      </c>
      <c r="EA70" s="300">
        <f ca="1">'Profile before CoM'!EA70*f_CoMC01</f>
        <v>0</v>
      </c>
      <c r="EB70" s="300">
        <f ca="1">'Profile before CoM'!EB70*f_CoMC01</f>
        <v>0</v>
      </c>
      <c r="EC70" s="300">
        <f ca="1">'Profile before CoM'!EC70*f_CoMC01</f>
        <v>0</v>
      </c>
      <c r="ED70" s="300">
        <f ca="1">'Profile before CoM'!ED70*f_CoMC01</f>
        <v>0</v>
      </c>
      <c r="EE70" s="300">
        <f ca="1">'Profile before CoM'!EE70*f_CoMC01</f>
        <v>0</v>
      </c>
      <c r="EF70" s="300">
        <f ca="1">'Profile before CoM'!EF70*f_CoMC01</f>
        <v>0</v>
      </c>
      <c r="EG70" s="300">
        <f ca="1">'Profile before CoM'!EG70*f_CoMC01</f>
        <v>0</v>
      </c>
      <c r="EH70" s="300">
        <f ca="1">'Profile before CoM'!EH70*f_CoMC01</f>
        <v>0</v>
      </c>
      <c r="EI70" s="300">
        <f ca="1">'Profile before CoM'!EI70*f_CoMC01</f>
        <v>0</v>
      </c>
      <c r="EJ70" s="300">
        <f ca="1">'Profile before CoM'!EJ70*f_CoMC01</f>
        <v>0</v>
      </c>
      <c r="EK70" s="300">
        <f ca="1">'Profile before CoM'!EK70*f_CoMC01</f>
        <v>0</v>
      </c>
      <c r="EL70" s="300">
        <f ca="1">'Profile before CoM'!EL70*f_CoMC01</f>
        <v>0</v>
      </c>
      <c r="EM70" s="300">
        <f ca="1">'Profile before CoM'!EM70*f_CoMC01</f>
        <v>0</v>
      </c>
      <c r="EN70" s="300">
        <f ca="1">'Profile before CoM'!EN70*f_CoMC01</f>
        <v>0</v>
      </c>
      <c r="EO70" s="300">
        <f ca="1">'Profile before CoM'!EO70*f_CoMC01</f>
        <v>0</v>
      </c>
      <c r="EP70" s="300">
        <f ca="1">'Profile before CoM'!EP70*f_CoMC01</f>
        <v>0</v>
      </c>
      <c r="EQ70" s="300">
        <f ca="1">'Profile before CoM'!EQ70*f_CoMC01</f>
        <v>0</v>
      </c>
      <c r="ER70" s="300">
        <f ca="1">'Profile before CoM'!ER70*f_CoMC01</f>
        <v>0</v>
      </c>
      <c r="ES70" s="300">
        <f ca="1">'Profile before CoM'!ES70*f_CoMC01</f>
        <v>0</v>
      </c>
      <c r="ET70" s="300">
        <f ca="1">'Profile before CoM'!ET70*f_CoMC01</f>
        <v>0</v>
      </c>
      <c r="EU70" s="300">
        <f ca="1">'Profile before CoM'!EU70*f_CoMC01</f>
        <v>0</v>
      </c>
      <c r="EV70" s="300">
        <f ca="1">'Profile before CoM'!EV70*f_CoMC01</f>
        <v>0</v>
      </c>
      <c r="EW70" s="300">
        <f ca="1">'Profile before CoM'!EW70*f_CoMC01</f>
        <v>0</v>
      </c>
      <c r="EX70" s="300">
        <f ca="1">'Profile before CoM'!EX70*f_CoMC01</f>
        <v>0</v>
      </c>
      <c r="EY70" s="612"/>
      <c r="EZ70" s="757" t="str">
        <f>'Main Input'!EZ70</f>
        <v>RPI</v>
      </c>
      <c r="FA70" s="757" t="str">
        <f>'Main Input'!FA70</f>
        <v>N/A</v>
      </c>
      <c r="FB70" s="766">
        <f>'Main Input'!FB70</f>
        <v>0</v>
      </c>
      <c r="FC70" s="766" t="str">
        <f>'Main Input'!FC70</f>
        <v>IT Solutions</v>
      </c>
      <c r="FD70" s="766" t="str">
        <f>'Main Input'!FD70</f>
        <v>Managed Services</v>
      </c>
      <c r="FE70" s="757" t="str">
        <f>'Main Input'!FE70</f>
        <v>Opex</v>
      </c>
      <c r="FF70" s="757" t="str">
        <f>'Main Input'!FF70</f>
        <v>ContractAccrual</v>
      </c>
      <c r="FG70" s="757" t="str">
        <f>'Main Input'!FG70</f>
        <v>Expense</v>
      </c>
      <c r="FH70" s="767" t="str">
        <f>'Main Input'!FH70</f>
        <v>A</v>
      </c>
      <c r="FI70" s="768">
        <f>'Main Input'!FI70</f>
        <v>0.22</v>
      </c>
      <c r="FJ70" s="768">
        <f>'Main Input'!FJ70</f>
        <v>0</v>
      </c>
      <c r="FK70" s="612"/>
      <c r="FL70" s="531">
        <f t="shared" si="31"/>
        <v>0</v>
      </c>
      <c r="FM70" s="86"/>
      <c r="FN70" s="612"/>
    </row>
    <row r="71" spans="1:170" ht="12.75" customHeight="1">
      <c r="A71" s="750" t="str">
        <f>'Main Input'!A71</f>
        <v>MTB</v>
      </c>
      <c r="B71" s="762" t="str">
        <f>'Main Input'!B71</f>
        <v>Business Unit</v>
      </c>
      <c r="C71" s="762" t="str">
        <f>'Main Input'!C71</f>
        <v>Labour</v>
      </c>
      <c r="D71" s="762" t="str">
        <f>'Main Input'!D71</f>
        <v>TFR</v>
      </c>
      <c r="E71" s="762" t="str">
        <f>'Main Input'!E71</f>
        <v>Migration Designer #16 (Wintel)</v>
      </c>
      <c r="F71" s="753" t="str">
        <f>'Main Input'!F71</f>
        <v>direct</v>
      </c>
      <c r="G71" s="753" t="str">
        <f>'Main Input'!G71</f>
        <v>Person</v>
      </c>
      <c r="H71" s="753" t="str">
        <f>'Main Input'!H71</f>
        <v>TAC.CSA.2</v>
      </c>
      <c r="I71" s="753">
        <f>'Main Input'!I71</f>
        <v>0</v>
      </c>
      <c r="J71" s="753">
        <f>'Main Input'!J71</f>
        <v>0</v>
      </c>
      <c r="K71" s="753" t="str">
        <f>'Main Input'!K71</f>
        <v>FJS</v>
      </c>
      <c r="L71" s="753" t="str">
        <f>'Main Input'!L71</f>
        <v>pTran</v>
      </c>
      <c r="M71" s="753">
        <f>'Main Input'!M71</f>
        <v>0</v>
      </c>
      <c r="N71" s="753">
        <f>'Main Input'!N71</f>
        <v>0</v>
      </c>
      <c r="O71" s="753" t="str">
        <f>'Main Input'!O71</f>
        <v>SPAIN</v>
      </c>
      <c r="P71" s="753">
        <f>'Main Input'!P71</f>
        <v>313</v>
      </c>
      <c r="Q71" s="753" t="str">
        <f>'Main Input'!Q71</f>
        <v>EUR</v>
      </c>
      <c r="R71" s="753" t="str">
        <f>'Main Input'!R71</f>
        <v>EMEA</v>
      </c>
      <c r="S71" s="753" t="str">
        <f>'Main Input'!S71</f>
        <v>Local</v>
      </c>
      <c r="T71" s="753">
        <f>'Main Input'!T71</f>
        <v>0</v>
      </c>
      <c r="U71" s="753">
        <f>'Main Input'!U71</f>
        <v>0</v>
      </c>
      <c r="V71" s="753" t="str">
        <f>'Main Input'!V71</f>
        <v>6_ATP</v>
      </c>
      <c r="W71" s="753">
        <f>'Main Input'!W71</f>
        <v>0</v>
      </c>
      <c r="X71" s="753">
        <f>'Main Input'!X71</f>
        <v>0</v>
      </c>
      <c r="Y71" s="753">
        <f>'Main Input'!Y71</f>
        <v>0</v>
      </c>
      <c r="Z71" s="753">
        <f>'Main Input'!Z71</f>
        <v>0</v>
      </c>
      <c r="AA71" s="753">
        <f>'Main Input'!AA71</f>
        <v>0</v>
      </c>
      <c r="AB71" s="763">
        <f>'Main Input'!AB71</f>
        <v>0</v>
      </c>
      <c r="AC71" s="763" t="str">
        <f>'Main Input'!AC71</f>
        <v>Days</v>
      </c>
      <c r="AD71" s="764">
        <f>'Main Input'!AD71</f>
        <v>45</v>
      </c>
      <c r="AE71" s="765">
        <f t="shared" ca="1" si="30"/>
        <v>18862.954374338198</v>
      </c>
      <c r="AF71" s="299">
        <f ca="1">'Profile before CoM'!AF71*f_CoMC01</f>
        <v>0</v>
      </c>
      <c r="AG71" s="300">
        <f ca="1">'Profile before CoM'!AG71*f_CoMC01</f>
        <v>0</v>
      </c>
      <c r="AH71" s="300">
        <f ca="1">'Profile before CoM'!AH71*f_CoMC01</f>
        <v>0</v>
      </c>
      <c r="AI71" s="300">
        <f ca="1">'Profile before CoM'!AI71*f_CoMC01</f>
        <v>0</v>
      </c>
      <c r="AJ71" s="300">
        <f ca="1">'Profile before CoM'!AJ71*f_CoMC01</f>
        <v>0</v>
      </c>
      <c r="AK71" s="300">
        <f ca="1">'Profile before CoM'!AK71*f_CoMC01</f>
        <v>0</v>
      </c>
      <c r="AL71" s="300">
        <f ca="1">'Profile before CoM'!AL71*f_CoMC01</f>
        <v>0</v>
      </c>
      <c r="AM71" s="300">
        <f ca="1">'Profile before CoM'!AM71*f_CoMC01</f>
        <v>0</v>
      </c>
      <c r="AN71" s="300">
        <f ca="1">'Profile before CoM'!AN71*f_CoMC01</f>
        <v>18862.954374338198</v>
      </c>
      <c r="AO71" s="300">
        <f ca="1">'Profile before CoM'!AO71*f_CoMC01</f>
        <v>0</v>
      </c>
      <c r="AP71" s="300">
        <f ca="1">'Profile before CoM'!AP71*f_CoMC01</f>
        <v>0</v>
      </c>
      <c r="AQ71" s="300">
        <f ca="1">'Profile before CoM'!AQ71*f_CoMC01</f>
        <v>0</v>
      </c>
      <c r="AR71" s="300">
        <f ca="1">'Profile before CoM'!AR71*f_CoMC01</f>
        <v>0</v>
      </c>
      <c r="AS71" s="300">
        <f ca="1">'Profile before CoM'!AS71*f_CoMC01</f>
        <v>0</v>
      </c>
      <c r="AT71" s="300">
        <f ca="1">'Profile before CoM'!AT71*f_CoMC01</f>
        <v>0</v>
      </c>
      <c r="AU71" s="300">
        <f ca="1">'Profile before CoM'!AU71*f_CoMC01</f>
        <v>0</v>
      </c>
      <c r="AV71" s="300">
        <f ca="1">'Profile before CoM'!AV71*f_CoMC01</f>
        <v>0</v>
      </c>
      <c r="AW71" s="300">
        <f ca="1">'Profile before CoM'!AW71*f_CoMC01</f>
        <v>0</v>
      </c>
      <c r="AX71" s="300">
        <f ca="1">'Profile before CoM'!AX71*f_CoMC01</f>
        <v>0</v>
      </c>
      <c r="AY71" s="300">
        <f ca="1">'Profile before CoM'!AY71*f_CoMC01</f>
        <v>0</v>
      </c>
      <c r="AZ71" s="300">
        <f ca="1">'Profile before CoM'!AZ71*f_CoMC01</f>
        <v>0</v>
      </c>
      <c r="BA71" s="300">
        <f ca="1">'Profile before CoM'!BA71*f_CoMC01</f>
        <v>0</v>
      </c>
      <c r="BB71" s="300">
        <f ca="1">'Profile before CoM'!BB71*f_CoMC01</f>
        <v>0</v>
      </c>
      <c r="BC71" s="300">
        <f ca="1">'Profile before CoM'!BC71*f_CoMC01</f>
        <v>0</v>
      </c>
      <c r="BD71" s="300">
        <f ca="1">'Profile before CoM'!BD71*f_CoMC01</f>
        <v>0</v>
      </c>
      <c r="BE71" s="300">
        <f ca="1">'Profile before CoM'!BE71*f_CoMC01</f>
        <v>0</v>
      </c>
      <c r="BF71" s="300">
        <f ca="1">'Profile before CoM'!BF71*f_CoMC01</f>
        <v>0</v>
      </c>
      <c r="BG71" s="300">
        <f ca="1">'Profile before CoM'!BG71*f_CoMC01</f>
        <v>0</v>
      </c>
      <c r="BH71" s="300">
        <f ca="1">'Profile before CoM'!BH71*f_CoMC01</f>
        <v>0</v>
      </c>
      <c r="BI71" s="300">
        <f ca="1">'Profile before CoM'!BI71*f_CoMC01</f>
        <v>0</v>
      </c>
      <c r="BJ71" s="300">
        <f ca="1">'Profile before CoM'!BJ71*f_CoMC01</f>
        <v>0</v>
      </c>
      <c r="BK71" s="300">
        <f ca="1">'Profile before CoM'!BK71*f_CoMC01</f>
        <v>0</v>
      </c>
      <c r="BL71" s="300">
        <f ca="1">'Profile before CoM'!BL71*f_CoMC01</f>
        <v>0</v>
      </c>
      <c r="BM71" s="300">
        <f ca="1">'Profile before CoM'!BM71*f_CoMC01</f>
        <v>0</v>
      </c>
      <c r="BN71" s="300">
        <f ca="1">'Profile before CoM'!BN71*f_CoMC01</f>
        <v>0</v>
      </c>
      <c r="BO71" s="300">
        <f ca="1">'Profile before CoM'!BO71*f_CoMC01</f>
        <v>0</v>
      </c>
      <c r="BP71" s="300">
        <f ca="1">'Profile before CoM'!BP71*f_CoMC01</f>
        <v>0</v>
      </c>
      <c r="BQ71" s="300">
        <f ca="1">'Profile before CoM'!BQ71*f_CoMC01</f>
        <v>0</v>
      </c>
      <c r="BR71" s="300">
        <f ca="1">'Profile before CoM'!BR71*f_CoMC01</f>
        <v>0</v>
      </c>
      <c r="BS71" s="300">
        <f ca="1">'Profile before CoM'!BS71*f_CoMC01</f>
        <v>0</v>
      </c>
      <c r="BT71" s="300">
        <f ca="1">'Profile before CoM'!BT71*f_CoMC01</f>
        <v>0</v>
      </c>
      <c r="BU71" s="300">
        <f ca="1">'Profile before CoM'!BU71*f_CoMC01</f>
        <v>0</v>
      </c>
      <c r="BV71" s="300">
        <f ca="1">'Profile before CoM'!BV71*f_CoMC01</f>
        <v>0</v>
      </c>
      <c r="BW71" s="300">
        <f ca="1">'Profile before CoM'!BW71*f_CoMC01</f>
        <v>0</v>
      </c>
      <c r="BX71" s="300">
        <f ca="1">'Profile before CoM'!BX71*f_CoMC01</f>
        <v>0</v>
      </c>
      <c r="BY71" s="300">
        <f ca="1">'Profile before CoM'!BY71*f_CoMC01</f>
        <v>0</v>
      </c>
      <c r="BZ71" s="300">
        <f ca="1">'Profile before CoM'!BZ71*f_CoMC01</f>
        <v>0</v>
      </c>
      <c r="CA71" s="300">
        <f ca="1">'Profile before CoM'!CA71*f_CoMC01</f>
        <v>0</v>
      </c>
      <c r="CB71" s="300">
        <f ca="1">'Profile before CoM'!CB71*f_CoMC01</f>
        <v>0</v>
      </c>
      <c r="CC71" s="300">
        <f ca="1">'Profile before CoM'!CC71*f_CoMC01</f>
        <v>0</v>
      </c>
      <c r="CD71" s="300">
        <f ca="1">'Profile before CoM'!CD71*f_CoMC01</f>
        <v>0</v>
      </c>
      <c r="CE71" s="300">
        <f ca="1">'Profile before CoM'!CE71*f_CoMC01</f>
        <v>0</v>
      </c>
      <c r="CF71" s="300">
        <f ca="1">'Profile before CoM'!CF71*f_CoMC01</f>
        <v>0</v>
      </c>
      <c r="CG71" s="300">
        <f ca="1">'Profile before CoM'!CG71*f_CoMC01</f>
        <v>0</v>
      </c>
      <c r="CH71" s="300">
        <f ca="1">'Profile before CoM'!CH71*f_CoMC01</f>
        <v>0</v>
      </c>
      <c r="CI71" s="300">
        <f ca="1">'Profile before CoM'!CI71*f_CoMC01</f>
        <v>0</v>
      </c>
      <c r="CJ71" s="300">
        <f ca="1">'Profile before CoM'!CJ71*f_CoMC01</f>
        <v>0</v>
      </c>
      <c r="CK71" s="300">
        <f ca="1">'Profile before CoM'!CK71*f_CoMC01</f>
        <v>0</v>
      </c>
      <c r="CL71" s="300">
        <f ca="1">'Profile before CoM'!CL71*f_CoMC01</f>
        <v>0</v>
      </c>
      <c r="CM71" s="300">
        <f ca="1">'Profile before CoM'!CM71*f_CoMC01</f>
        <v>0</v>
      </c>
      <c r="CN71" s="300">
        <f ca="1">'Profile before CoM'!CN71*f_CoMC01</f>
        <v>0</v>
      </c>
      <c r="CO71" s="300">
        <f ca="1">'Profile before CoM'!CO71*f_CoMC01</f>
        <v>0</v>
      </c>
      <c r="CP71" s="300">
        <f ca="1">'Profile before CoM'!CP71*f_CoMC01</f>
        <v>0</v>
      </c>
      <c r="CQ71" s="300">
        <f ca="1">'Profile before CoM'!CQ71*f_CoMC01</f>
        <v>0</v>
      </c>
      <c r="CR71" s="300">
        <f ca="1">'Profile before CoM'!CR71*f_CoMC01</f>
        <v>0</v>
      </c>
      <c r="CS71" s="300">
        <f ca="1">'Profile before CoM'!CS71*f_CoMC01</f>
        <v>0</v>
      </c>
      <c r="CT71" s="300">
        <f ca="1">'Profile before CoM'!CT71*f_CoMC01</f>
        <v>0</v>
      </c>
      <c r="CU71" s="300">
        <f ca="1">'Profile before CoM'!CU71*f_CoMC01</f>
        <v>0</v>
      </c>
      <c r="CV71" s="300">
        <f ca="1">'Profile before CoM'!CV71*f_CoMC01</f>
        <v>0</v>
      </c>
      <c r="CW71" s="300">
        <f ca="1">'Profile before CoM'!CW71*f_CoMC01</f>
        <v>0</v>
      </c>
      <c r="CX71" s="300">
        <f ca="1">'Profile before CoM'!CX71*f_CoMC01</f>
        <v>0</v>
      </c>
      <c r="CY71" s="300">
        <f ca="1">'Profile before CoM'!CY71*f_CoMC01</f>
        <v>0</v>
      </c>
      <c r="CZ71" s="300">
        <f ca="1">'Profile before CoM'!CZ71*f_CoMC01</f>
        <v>0</v>
      </c>
      <c r="DA71" s="300">
        <f ca="1">'Profile before CoM'!DA71*f_CoMC01</f>
        <v>0</v>
      </c>
      <c r="DB71" s="300">
        <f ca="1">'Profile before CoM'!DB71*f_CoMC01</f>
        <v>0</v>
      </c>
      <c r="DC71" s="300">
        <f ca="1">'Profile before CoM'!DC71*f_CoMC01</f>
        <v>0</v>
      </c>
      <c r="DD71" s="300">
        <f ca="1">'Profile before CoM'!DD71*f_CoMC01</f>
        <v>0</v>
      </c>
      <c r="DE71" s="300">
        <f ca="1">'Profile before CoM'!DE71*f_CoMC01</f>
        <v>0</v>
      </c>
      <c r="DF71" s="300">
        <f ca="1">'Profile before CoM'!DF71*f_CoMC01</f>
        <v>0</v>
      </c>
      <c r="DG71" s="300">
        <f ca="1">'Profile before CoM'!DG71*f_CoMC01</f>
        <v>0</v>
      </c>
      <c r="DH71" s="300">
        <f ca="1">'Profile before CoM'!DH71*f_CoMC01</f>
        <v>0</v>
      </c>
      <c r="DI71" s="300">
        <f ca="1">'Profile before CoM'!DI71*f_CoMC01</f>
        <v>0</v>
      </c>
      <c r="DJ71" s="300">
        <f ca="1">'Profile before CoM'!DJ71*f_CoMC01</f>
        <v>0</v>
      </c>
      <c r="DK71" s="300">
        <f ca="1">'Profile before CoM'!DK71*f_CoMC01</f>
        <v>0</v>
      </c>
      <c r="DL71" s="300">
        <f ca="1">'Profile before CoM'!DL71*f_CoMC01</f>
        <v>0</v>
      </c>
      <c r="DM71" s="300">
        <f ca="1">'Profile before CoM'!DM71*f_CoMC01</f>
        <v>0</v>
      </c>
      <c r="DN71" s="300">
        <f ca="1">'Profile before CoM'!DN71*f_CoMC01</f>
        <v>0</v>
      </c>
      <c r="DO71" s="300">
        <f ca="1">'Profile before CoM'!DO71*f_CoMC01</f>
        <v>0</v>
      </c>
      <c r="DP71" s="300">
        <f ca="1">'Profile before CoM'!DP71*f_CoMC01</f>
        <v>0</v>
      </c>
      <c r="DQ71" s="300">
        <f ca="1">'Profile before CoM'!DQ71*f_CoMC01</f>
        <v>0</v>
      </c>
      <c r="DR71" s="300">
        <f ca="1">'Profile before CoM'!DR71*f_CoMC01</f>
        <v>0</v>
      </c>
      <c r="DS71" s="300">
        <f ca="1">'Profile before CoM'!DS71*f_CoMC01</f>
        <v>0</v>
      </c>
      <c r="DT71" s="300">
        <f ca="1">'Profile before CoM'!DT71*f_CoMC01</f>
        <v>0</v>
      </c>
      <c r="DU71" s="300">
        <f ca="1">'Profile before CoM'!DU71*f_CoMC01</f>
        <v>0</v>
      </c>
      <c r="DV71" s="300">
        <f ca="1">'Profile before CoM'!DV71*f_CoMC01</f>
        <v>0</v>
      </c>
      <c r="DW71" s="300">
        <f ca="1">'Profile before CoM'!DW71*f_CoMC01</f>
        <v>0</v>
      </c>
      <c r="DX71" s="300">
        <f ca="1">'Profile before CoM'!DX71*f_CoMC01</f>
        <v>0</v>
      </c>
      <c r="DY71" s="300">
        <f ca="1">'Profile before CoM'!DY71*f_CoMC01</f>
        <v>0</v>
      </c>
      <c r="DZ71" s="300">
        <f ca="1">'Profile before CoM'!DZ71*f_CoMC01</f>
        <v>0</v>
      </c>
      <c r="EA71" s="300">
        <f ca="1">'Profile before CoM'!EA71*f_CoMC01</f>
        <v>0</v>
      </c>
      <c r="EB71" s="300">
        <f ca="1">'Profile before CoM'!EB71*f_CoMC01</f>
        <v>0</v>
      </c>
      <c r="EC71" s="300">
        <f ca="1">'Profile before CoM'!EC71*f_CoMC01</f>
        <v>0</v>
      </c>
      <c r="ED71" s="300">
        <f ca="1">'Profile before CoM'!ED71*f_CoMC01</f>
        <v>0</v>
      </c>
      <c r="EE71" s="300">
        <f ca="1">'Profile before CoM'!EE71*f_CoMC01</f>
        <v>0</v>
      </c>
      <c r="EF71" s="300">
        <f ca="1">'Profile before CoM'!EF71*f_CoMC01</f>
        <v>0</v>
      </c>
      <c r="EG71" s="300">
        <f ca="1">'Profile before CoM'!EG71*f_CoMC01</f>
        <v>0</v>
      </c>
      <c r="EH71" s="300">
        <f ca="1">'Profile before CoM'!EH71*f_CoMC01</f>
        <v>0</v>
      </c>
      <c r="EI71" s="300">
        <f ca="1">'Profile before CoM'!EI71*f_CoMC01</f>
        <v>0</v>
      </c>
      <c r="EJ71" s="300">
        <f ca="1">'Profile before CoM'!EJ71*f_CoMC01</f>
        <v>0</v>
      </c>
      <c r="EK71" s="300">
        <f ca="1">'Profile before CoM'!EK71*f_CoMC01</f>
        <v>0</v>
      </c>
      <c r="EL71" s="300">
        <f ca="1">'Profile before CoM'!EL71*f_CoMC01</f>
        <v>0</v>
      </c>
      <c r="EM71" s="300">
        <f ca="1">'Profile before CoM'!EM71*f_CoMC01</f>
        <v>0</v>
      </c>
      <c r="EN71" s="300">
        <f ca="1">'Profile before CoM'!EN71*f_CoMC01</f>
        <v>0</v>
      </c>
      <c r="EO71" s="300">
        <f ca="1">'Profile before CoM'!EO71*f_CoMC01</f>
        <v>0</v>
      </c>
      <c r="EP71" s="300">
        <f ca="1">'Profile before CoM'!EP71*f_CoMC01</f>
        <v>0</v>
      </c>
      <c r="EQ71" s="300">
        <f ca="1">'Profile before CoM'!EQ71*f_CoMC01</f>
        <v>0</v>
      </c>
      <c r="ER71" s="300">
        <f ca="1">'Profile before CoM'!ER71*f_CoMC01</f>
        <v>0</v>
      </c>
      <c r="ES71" s="300">
        <f ca="1">'Profile before CoM'!ES71*f_CoMC01</f>
        <v>0</v>
      </c>
      <c r="ET71" s="300">
        <f ca="1">'Profile before CoM'!ET71*f_CoMC01</f>
        <v>0</v>
      </c>
      <c r="EU71" s="300">
        <f ca="1">'Profile before CoM'!EU71*f_CoMC01</f>
        <v>0</v>
      </c>
      <c r="EV71" s="300">
        <f ca="1">'Profile before CoM'!EV71*f_CoMC01</f>
        <v>0</v>
      </c>
      <c r="EW71" s="300">
        <f ca="1">'Profile before CoM'!EW71*f_CoMC01</f>
        <v>0</v>
      </c>
      <c r="EX71" s="300">
        <f ca="1">'Profile before CoM'!EX71*f_CoMC01</f>
        <v>0</v>
      </c>
      <c r="EY71" s="612"/>
      <c r="EZ71" s="757" t="str">
        <f>'Main Input'!EZ71</f>
        <v>RPI</v>
      </c>
      <c r="FA71" s="757" t="str">
        <f>'Main Input'!FA71</f>
        <v>N/A</v>
      </c>
      <c r="FB71" s="766">
        <f>'Main Input'!FB71</f>
        <v>0</v>
      </c>
      <c r="FC71" s="766" t="str">
        <f>'Main Input'!FC71</f>
        <v>IT Solutions</v>
      </c>
      <c r="FD71" s="766" t="str">
        <f>'Main Input'!FD71</f>
        <v>Managed Services</v>
      </c>
      <c r="FE71" s="757" t="str">
        <f>'Main Input'!FE71</f>
        <v>Opex</v>
      </c>
      <c r="FF71" s="757" t="str">
        <f>'Main Input'!FF71</f>
        <v>ContractAccrual</v>
      </c>
      <c r="FG71" s="757" t="str">
        <f>'Main Input'!FG71</f>
        <v>Expense</v>
      </c>
      <c r="FH71" s="767" t="str">
        <f>'Main Input'!FH71</f>
        <v>A</v>
      </c>
      <c r="FI71" s="768">
        <f>'Main Input'!FI71</f>
        <v>0.22</v>
      </c>
      <c r="FJ71" s="768">
        <f>'Main Input'!FJ71</f>
        <v>0</v>
      </c>
      <c r="FK71" s="612"/>
      <c r="FL71" s="531">
        <f t="shared" si="31"/>
        <v>0</v>
      </c>
      <c r="FM71" s="86"/>
      <c r="FN71" s="612"/>
    </row>
    <row r="72" spans="1:170" ht="12.75" customHeight="1">
      <c r="A72" s="750" t="str">
        <f>'Main Input'!A72</f>
        <v>MTB</v>
      </c>
      <c r="B72" s="762" t="str">
        <f>'Main Input'!B72</f>
        <v>Business Unit</v>
      </c>
      <c r="C72" s="762" t="str">
        <f>'Main Input'!C72</f>
        <v>Labour</v>
      </c>
      <c r="D72" s="762" t="str">
        <f>'Main Input'!D72</f>
        <v>TFR</v>
      </c>
      <c r="E72" s="762" t="str">
        <f>'Main Input'!E72</f>
        <v>Migration Designer #17 (Wintel)</v>
      </c>
      <c r="F72" s="753" t="str">
        <f>'Main Input'!F72</f>
        <v>direct</v>
      </c>
      <c r="G72" s="753" t="str">
        <f>'Main Input'!G72</f>
        <v>Person</v>
      </c>
      <c r="H72" s="753" t="str">
        <f>'Main Input'!H72</f>
        <v>TAC.CSA.2</v>
      </c>
      <c r="I72" s="753">
        <f>'Main Input'!I72</f>
        <v>0</v>
      </c>
      <c r="J72" s="753">
        <f>'Main Input'!J72</f>
        <v>0</v>
      </c>
      <c r="K72" s="753" t="str">
        <f>'Main Input'!K72</f>
        <v>FJS</v>
      </c>
      <c r="L72" s="753" t="str">
        <f>'Main Input'!L72</f>
        <v>pTran</v>
      </c>
      <c r="M72" s="753">
        <f>'Main Input'!M72</f>
        <v>0</v>
      </c>
      <c r="N72" s="753">
        <f>'Main Input'!N72</f>
        <v>0</v>
      </c>
      <c r="O72" s="753" t="str">
        <f>'Main Input'!O72</f>
        <v>SPAIN</v>
      </c>
      <c r="P72" s="753">
        <f>'Main Input'!P72</f>
        <v>313</v>
      </c>
      <c r="Q72" s="753" t="str">
        <f>'Main Input'!Q72</f>
        <v>EUR</v>
      </c>
      <c r="R72" s="753" t="str">
        <f>'Main Input'!R72</f>
        <v>EMEA</v>
      </c>
      <c r="S72" s="753" t="str">
        <f>'Main Input'!S72</f>
        <v>Local</v>
      </c>
      <c r="T72" s="753">
        <f>'Main Input'!T72</f>
        <v>0</v>
      </c>
      <c r="U72" s="753">
        <f>'Main Input'!U72</f>
        <v>0</v>
      </c>
      <c r="V72" s="753" t="str">
        <f>'Main Input'!V72</f>
        <v>6_ATP</v>
      </c>
      <c r="W72" s="753">
        <f>'Main Input'!W72</f>
        <v>0</v>
      </c>
      <c r="X72" s="753">
        <f>'Main Input'!X72</f>
        <v>0</v>
      </c>
      <c r="Y72" s="753">
        <f>'Main Input'!Y72</f>
        <v>0</v>
      </c>
      <c r="Z72" s="753">
        <f>'Main Input'!Z72</f>
        <v>0</v>
      </c>
      <c r="AA72" s="753">
        <f>'Main Input'!AA72</f>
        <v>0</v>
      </c>
      <c r="AB72" s="763">
        <f>'Main Input'!AB72</f>
        <v>0</v>
      </c>
      <c r="AC72" s="763" t="str">
        <f>'Main Input'!AC72</f>
        <v>Days</v>
      </c>
      <c r="AD72" s="764">
        <f>'Main Input'!AD72</f>
        <v>45</v>
      </c>
      <c r="AE72" s="765">
        <f t="shared" ca="1" si="30"/>
        <v>18862.954374338198</v>
      </c>
      <c r="AF72" s="299">
        <f ca="1">'Profile before CoM'!AF72*f_CoMC01</f>
        <v>0</v>
      </c>
      <c r="AG72" s="300">
        <f ca="1">'Profile before CoM'!AG72*f_CoMC01</f>
        <v>0</v>
      </c>
      <c r="AH72" s="300">
        <f ca="1">'Profile before CoM'!AH72*f_CoMC01</f>
        <v>0</v>
      </c>
      <c r="AI72" s="300">
        <f ca="1">'Profile before CoM'!AI72*f_CoMC01</f>
        <v>0</v>
      </c>
      <c r="AJ72" s="300">
        <f ca="1">'Profile before CoM'!AJ72*f_CoMC01</f>
        <v>0</v>
      </c>
      <c r="AK72" s="300">
        <f ca="1">'Profile before CoM'!AK72*f_CoMC01</f>
        <v>0</v>
      </c>
      <c r="AL72" s="300">
        <f ca="1">'Profile before CoM'!AL72*f_CoMC01</f>
        <v>0</v>
      </c>
      <c r="AM72" s="300">
        <f ca="1">'Profile before CoM'!AM72*f_CoMC01</f>
        <v>0</v>
      </c>
      <c r="AN72" s="300">
        <f ca="1">'Profile before CoM'!AN72*f_CoMC01</f>
        <v>18862.954374338198</v>
      </c>
      <c r="AO72" s="300">
        <f ca="1">'Profile before CoM'!AO72*f_CoMC01</f>
        <v>0</v>
      </c>
      <c r="AP72" s="300">
        <f ca="1">'Profile before CoM'!AP72*f_CoMC01</f>
        <v>0</v>
      </c>
      <c r="AQ72" s="300">
        <f ca="1">'Profile before CoM'!AQ72*f_CoMC01</f>
        <v>0</v>
      </c>
      <c r="AR72" s="300">
        <f ca="1">'Profile before CoM'!AR72*f_CoMC01</f>
        <v>0</v>
      </c>
      <c r="AS72" s="300">
        <f ca="1">'Profile before CoM'!AS72*f_CoMC01</f>
        <v>0</v>
      </c>
      <c r="AT72" s="300">
        <f ca="1">'Profile before CoM'!AT72*f_CoMC01</f>
        <v>0</v>
      </c>
      <c r="AU72" s="300">
        <f ca="1">'Profile before CoM'!AU72*f_CoMC01</f>
        <v>0</v>
      </c>
      <c r="AV72" s="300">
        <f ca="1">'Profile before CoM'!AV72*f_CoMC01</f>
        <v>0</v>
      </c>
      <c r="AW72" s="300">
        <f ca="1">'Profile before CoM'!AW72*f_CoMC01</f>
        <v>0</v>
      </c>
      <c r="AX72" s="300">
        <f ca="1">'Profile before CoM'!AX72*f_CoMC01</f>
        <v>0</v>
      </c>
      <c r="AY72" s="300">
        <f ca="1">'Profile before CoM'!AY72*f_CoMC01</f>
        <v>0</v>
      </c>
      <c r="AZ72" s="300">
        <f ca="1">'Profile before CoM'!AZ72*f_CoMC01</f>
        <v>0</v>
      </c>
      <c r="BA72" s="300">
        <f ca="1">'Profile before CoM'!BA72*f_CoMC01</f>
        <v>0</v>
      </c>
      <c r="BB72" s="300">
        <f ca="1">'Profile before CoM'!BB72*f_CoMC01</f>
        <v>0</v>
      </c>
      <c r="BC72" s="300">
        <f ca="1">'Profile before CoM'!BC72*f_CoMC01</f>
        <v>0</v>
      </c>
      <c r="BD72" s="300">
        <f ca="1">'Profile before CoM'!BD72*f_CoMC01</f>
        <v>0</v>
      </c>
      <c r="BE72" s="300">
        <f ca="1">'Profile before CoM'!BE72*f_CoMC01</f>
        <v>0</v>
      </c>
      <c r="BF72" s="300">
        <f ca="1">'Profile before CoM'!BF72*f_CoMC01</f>
        <v>0</v>
      </c>
      <c r="BG72" s="300">
        <f ca="1">'Profile before CoM'!BG72*f_CoMC01</f>
        <v>0</v>
      </c>
      <c r="BH72" s="300">
        <f ca="1">'Profile before CoM'!BH72*f_CoMC01</f>
        <v>0</v>
      </c>
      <c r="BI72" s="300">
        <f ca="1">'Profile before CoM'!BI72*f_CoMC01</f>
        <v>0</v>
      </c>
      <c r="BJ72" s="300">
        <f ca="1">'Profile before CoM'!BJ72*f_CoMC01</f>
        <v>0</v>
      </c>
      <c r="BK72" s="300">
        <f ca="1">'Profile before CoM'!BK72*f_CoMC01</f>
        <v>0</v>
      </c>
      <c r="BL72" s="300">
        <f ca="1">'Profile before CoM'!BL72*f_CoMC01</f>
        <v>0</v>
      </c>
      <c r="BM72" s="300">
        <f ca="1">'Profile before CoM'!BM72*f_CoMC01</f>
        <v>0</v>
      </c>
      <c r="BN72" s="300">
        <f ca="1">'Profile before CoM'!BN72*f_CoMC01</f>
        <v>0</v>
      </c>
      <c r="BO72" s="300">
        <f ca="1">'Profile before CoM'!BO72*f_CoMC01</f>
        <v>0</v>
      </c>
      <c r="BP72" s="300">
        <f ca="1">'Profile before CoM'!BP72*f_CoMC01</f>
        <v>0</v>
      </c>
      <c r="BQ72" s="300">
        <f ca="1">'Profile before CoM'!BQ72*f_CoMC01</f>
        <v>0</v>
      </c>
      <c r="BR72" s="300">
        <f ca="1">'Profile before CoM'!BR72*f_CoMC01</f>
        <v>0</v>
      </c>
      <c r="BS72" s="300">
        <f ca="1">'Profile before CoM'!BS72*f_CoMC01</f>
        <v>0</v>
      </c>
      <c r="BT72" s="300">
        <f ca="1">'Profile before CoM'!BT72*f_CoMC01</f>
        <v>0</v>
      </c>
      <c r="BU72" s="300">
        <f ca="1">'Profile before CoM'!BU72*f_CoMC01</f>
        <v>0</v>
      </c>
      <c r="BV72" s="300">
        <f ca="1">'Profile before CoM'!BV72*f_CoMC01</f>
        <v>0</v>
      </c>
      <c r="BW72" s="300">
        <f ca="1">'Profile before CoM'!BW72*f_CoMC01</f>
        <v>0</v>
      </c>
      <c r="BX72" s="300">
        <f ca="1">'Profile before CoM'!BX72*f_CoMC01</f>
        <v>0</v>
      </c>
      <c r="BY72" s="300">
        <f ca="1">'Profile before CoM'!BY72*f_CoMC01</f>
        <v>0</v>
      </c>
      <c r="BZ72" s="300">
        <f ca="1">'Profile before CoM'!BZ72*f_CoMC01</f>
        <v>0</v>
      </c>
      <c r="CA72" s="300">
        <f ca="1">'Profile before CoM'!CA72*f_CoMC01</f>
        <v>0</v>
      </c>
      <c r="CB72" s="300">
        <f ca="1">'Profile before CoM'!CB72*f_CoMC01</f>
        <v>0</v>
      </c>
      <c r="CC72" s="300">
        <f ca="1">'Profile before CoM'!CC72*f_CoMC01</f>
        <v>0</v>
      </c>
      <c r="CD72" s="300">
        <f ca="1">'Profile before CoM'!CD72*f_CoMC01</f>
        <v>0</v>
      </c>
      <c r="CE72" s="300">
        <f ca="1">'Profile before CoM'!CE72*f_CoMC01</f>
        <v>0</v>
      </c>
      <c r="CF72" s="300">
        <f ca="1">'Profile before CoM'!CF72*f_CoMC01</f>
        <v>0</v>
      </c>
      <c r="CG72" s="300">
        <f ca="1">'Profile before CoM'!CG72*f_CoMC01</f>
        <v>0</v>
      </c>
      <c r="CH72" s="300">
        <f ca="1">'Profile before CoM'!CH72*f_CoMC01</f>
        <v>0</v>
      </c>
      <c r="CI72" s="300">
        <f ca="1">'Profile before CoM'!CI72*f_CoMC01</f>
        <v>0</v>
      </c>
      <c r="CJ72" s="300">
        <f ca="1">'Profile before CoM'!CJ72*f_CoMC01</f>
        <v>0</v>
      </c>
      <c r="CK72" s="300">
        <f ca="1">'Profile before CoM'!CK72*f_CoMC01</f>
        <v>0</v>
      </c>
      <c r="CL72" s="300">
        <f ca="1">'Profile before CoM'!CL72*f_CoMC01</f>
        <v>0</v>
      </c>
      <c r="CM72" s="300">
        <f ca="1">'Profile before CoM'!CM72*f_CoMC01</f>
        <v>0</v>
      </c>
      <c r="CN72" s="300">
        <f ca="1">'Profile before CoM'!CN72*f_CoMC01</f>
        <v>0</v>
      </c>
      <c r="CO72" s="300">
        <f ca="1">'Profile before CoM'!CO72*f_CoMC01</f>
        <v>0</v>
      </c>
      <c r="CP72" s="300">
        <f ca="1">'Profile before CoM'!CP72*f_CoMC01</f>
        <v>0</v>
      </c>
      <c r="CQ72" s="300">
        <f ca="1">'Profile before CoM'!CQ72*f_CoMC01</f>
        <v>0</v>
      </c>
      <c r="CR72" s="300">
        <f ca="1">'Profile before CoM'!CR72*f_CoMC01</f>
        <v>0</v>
      </c>
      <c r="CS72" s="300">
        <f ca="1">'Profile before CoM'!CS72*f_CoMC01</f>
        <v>0</v>
      </c>
      <c r="CT72" s="300">
        <f ca="1">'Profile before CoM'!CT72*f_CoMC01</f>
        <v>0</v>
      </c>
      <c r="CU72" s="300">
        <f ca="1">'Profile before CoM'!CU72*f_CoMC01</f>
        <v>0</v>
      </c>
      <c r="CV72" s="300">
        <f ca="1">'Profile before CoM'!CV72*f_CoMC01</f>
        <v>0</v>
      </c>
      <c r="CW72" s="300">
        <f ca="1">'Profile before CoM'!CW72*f_CoMC01</f>
        <v>0</v>
      </c>
      <c r="CX72" s="300">
        <f ca="1">'Profile before CoM'!CX72*f_CoMC01</f>
        <v>0</v>
      </c>
      <c r="CY72" s="300">
        <f ca="1">'Profile before CoM'!CY72*f_CoMC01</f>
        <v>0</v>
      </c>
      <c r="CZ72" s="300">
        <f ca="1">'Profile before CoM'!CZ72*f_CoMC01</f>
        <v>0</v>
      </c>
      <c r="DA72" s="300">
        <f ca="1">'Profile before CoM'!DA72*f_CoMC01</f>
        <v>0</v>
      </c>
      <c r="DB72" s="300">
        <f ca="1">'Profile before CoM'!DB72*f_CoMC01</f>
        <v>0</v>
      </c>
      <c r="DC72" s="300">
        <f ca="1">'Profile before CoM'!DC72*f_CoMC01</f>
        <v>0</v>
      </c>
      <c r="DD72" s="300">
        <f ca="1">'Profile before CoM'!DD72*f_CoMC01</f>
        <v>0</v>
      </c>
      <c r="DE72" s="300">
        <f ca="1">'Profile before CoM'!DE72*f_CoMC01</f>
        <v>0</v>
      </c>
      <c r="DF72" s="300">
        <f ca="1">'Profile before CoM'!DF72*f_CoMC01</f>
        <v>0</v>
      </c>
      <c r="DG72" s="300">
        <f ca="1">'Profile before CoM'!DG72*f_CoMC01</f>
        <v>0</v>
      </c>
      <c r="DH72" s="300">
        <f ca="1">'Profile before CoM'!DH72*f_CoMC01</f>
        <v>0</v>
      </c>
      <c r="DI72" s="300">
        <f ca="1">'Profile before CoM'!DI72*f_CoMC01</f>
        <v>0</v>
      </c>
      <c r="DJ72" s="300">
        <f ca="1">'Profile before CoM'!DJ72*f_CoMC01</f>
        <v>0</v>
      </c>
      <c r="DK72" s="300">
        <f ca="1">'Profile before CoM'!DK72*f_CoMC01</f>
        <v>0</v>
      </c>
      <c r="DL72" s="300">
        <f ca="1">'Profile before CoM'!DL72*f_CoMC01</f>
        <v>0</v>
      </c>
      <c r="DM72" s="300">
        <f ca="1">'Profile before CoM'!DM72*f_CoMC01</f>
        <v>0</v>
      </c>
      <c r="DN72" s="300">
        <f ca="1">'Profile before CoM'!DN72*f_CoMC01</f>
        <v>0</v>
      </c>
      <c r="DO72" s="300">
        <f ca="1">'Profile before CoM'!DO72*f_CoMC01</f>
        <v>0</v>
      </c>
      <c r="DP72" s="300">
        <f ca="1">'Profile before CoM'!DP72*f_CoMC01</f>
        <v>0</v>
      </c>
      <c r="DQ72" s="300">
        <f ca="1">'Profile before CoM'!DQ72*f_CoMC01</f>
        <v>0</v>
      </c>
      <c r="DR72" s="300">
        <f ca="1">'Profile before CoM'!DR72*f_CoMC01</f>
        <v>0</v>
      </c>
      <c r="DS72" s="300">
        <f ca="1">'Profile before CoM'!DS72*f_CoMC01</f>
        <v>0</v>
      </c>
      <c r="DT72" s="300">
        <f ca="1">'Profile before CoM'!DT72*f_CoMC01</f>
        <v>0</v>
      </c>
      <c r="DU72" s="300">
        <f ca="1">'Profile before CoM'!DU72*f_CoMC01</f>
        <v>0</v>
      </c>
      <c r="DV72" s="300">
        <f ca="1">'Profile before CoM'!DV72*f_CoMC01</f>
        <v>0</v>
      </c>
      <c r="DW72" s="300">
        <f ca="1">'Profile before CoM'!DW72*f_CoMC01</f>
        <v>0</v>
      </c>
      <c r="DX72" s="300">
        <f ca="1">'Profile before CoM'!DX72*f_CoMC01</f>
        <v>0</v>
      </c>
      <c r="DY72" s="300">
        <f ca="1">'Profile before CoM'!DY72*f_CoMC01</f>
        <v>0</v>
      </c>
      <c r="DZ72" s="300">
        <f ca="1">'Profile before CoM'!DZ72*f_CoMC01</f>
        <v>0</v>
      </c>
      <c r="EA72" s="300">
        <f ca="1">'Profile before CoM'!EA72*f_CoMC01</f>
        <v>0</v>
      </c>
      <c r="EB72" s="300">
        <f ca="1">'Profile before CoM'!EB72*f_CoMC01</f>
        <v>0</v>
      </c>
      <c r="EC72" s="300">
        <f ca="1">'Profile before CoM'!EC72*f_CoMC01</f>
        <v>0</v>
      </c>
      <c r="ED72" s="300">
        <f ca="1">'Profile before CoM'!ED72*f_CoMC01</f>
        <v>0</v>
      </c>
      <c r="EE72" s="300">
        <f ca="1">'Profile before CoM'!EE72*f_CoMC01</f>
        <v>0</v>
      </c>
      <c r="EF72" s="300">
        <f ca="1">'Profile before CoM'!EF72*f_CoMC01</f>
        <v>0</v>
      </c>
      <c r="EG72" s="300">
        <f ca="1">'Profile before CoM'!EG72*f_CoMC01</f>
        <v>0</v>
      </c>
      <c r="EH72" s="300">
        <f ca="1">'Profile before CoM'!EH72*f_CoMC01</f>
        <v>0</v>
      </c>
      <c r="EI72" s="300">
        <f ca="1">'Profile before CoM'!EI72*f_CoMC01</f>
        <v>0</v>
      </c>
      <c r="EJ72" s="300">
        <f ca="1">'Profile before CoM'!EJ72*f_CoMC01</f>
        <v>0</v>
      </c>
      <c r="EK72" s="300">
        <f ca="1">'Profile before CoM'!EK72*f_CoMC01</f>
        <v>0</v>
      </c>
      <c r="EL72" s="300">
        <f ca="1">'Profile before CoM'!EL72*f_CoMC01</f>
        <v>0</v>
      </c>
      <c r="EM72" s="300">
        <f ca="1">'Profile before CoM'!EM72*f_CoMC01</f>
        <v>0</v>
      </c>
      <c r="EN72" s="300">
        <f ca="1">'Profile before CoM'!EN72*f_CoMC01</f>
        <v>0</v>
      </c>
      <c r="EO72" s="300">
        <f ca="1">'Profile before CoM'!EO72*f_CoMC01</f>
        <v>0</v>
      </c>
      <c r="EP72" s="300">
        <f ca="1">'Profile before CoM'!EP72*f_CoMC01</f>
        <v>0</v>
      </c>
      <c r="EQ72" s="300">
        <f ca="1">'Profile before CoM'!EQ72*f_CoMC01</f>
        <v>0</v>
      </c>
      <c r="ER72" s="300">
        <f ca="1">'Profile before CoM'!ER72*f_CoMC01</f>
        <v>0</v>
      </c>
      <c r="ES72" s="300">
        <f ca="1">'Profile before CoM'!ES72*f_CoMC01</f>
        <v>0</v>
      </c>
      <c r="ET72" s="300">
        <f ca="1">'Profile before CoM'!ET72*f_CoMC01</f>
        <v>0</v>
      </c>
      <c r="EU72" s="300">
        <f ca="1">'Profile before CoM'!EU72*f_CoMC01</f>
        <v>0</v>
      </c>
      <c r="EV72" s="300">
        <f ca="1">'Profile before CoM'!EV72*f_CoMC01</f>
        <v>0</v>
      </c>
      <c r="EW72" s="300">
        <f ca="1">'Profile before CoM'!EW72*f_CoMC01</f>
        <v>0</v>
      </c>
      <c r="EX72" s="300">
        <f ca="1">'Profile before CoM'!EX72*f_CoMC01</f>
        <v>0</v>
      </c>
      <c r="EY72" s="612"/>
      <c r="EZ72" s="757" t="str">
        <f>'Main Input'!EZ72</f>
        <v>RPI</v>
      </c>
      <c r="FA72" s="757" t="str">
        <f>'Main Input'!FA72</f>
        <v>N/A</v>
      </c>
      <c r="FB72" s="766">
        <f>'Main Input'!FB72</f>
        <v>0</v>
      </c>
      <c r="FC72" s="766" t="str">
        <f>'Main Input'!FC72</f>
        <v>IT Solutions</v>
      </c>
      <c r="FD72" s="766" t="str">
        <f>'Main Input'!FD72</f>
        <v>Managed Services</v>
      </c>
      <c r="FE72" s="757" t="str">
        <f>'Main Input'!FE72</f>
        <v>Opex</v>
      </c>
      <c r="FF72" s="757" t="str">
        <f>'Main Input'!FF72</f>
        <v>ContractAccrual</v>
      </c>
      <c r="FG72" s="757" t="str">
        <f>'Main Input'!FG72</f>
        <v>Expense</v>
      </c>
      <c r="FH72" s="767" t="str">
        <f>'Main Input'!FH72</f>
        <v>A</v>
      </c>
      <c r="FI72" s="768">
        <f>'Main Input'!FI72</f>
        <v>0.22</v>
      </c>
      <c r="FJ72" s="768">
        <f>'Main Input'!FJ72</f>
        <v>0</v>
      </c>
      <c r="FK72" s="612"/>
      <c r="FL72" s="531">
        <f t="shared" si="31"/>
        <v>0</v>
      </c>
      <c r="FM72" s="86"/>
      <c r="FN72" s="612"/>
    </row>
    <row r="73" spans="1:170" ht="12.75" customHeight="1">
      <c r="A73" s="750" t="str">
        <f>'Main Input'!A73</f>
        <v>MTB</v>
      </c>
      <c r="B73" s="762" t="str">
        <f>'Main Input'!B73</f>
        <v>Business Unit</v>
      </c>
      <c r="C73" s="762" t="str">
        <f>'Main Input'!C73</f>
        <v>Labour</v>
      </c>
      <c r="D73" s="762" t="str">
        <f>'Main Input'!D73</f>
        <v>TFR</v>
      </c>
      <c r="E73" s="762" t="str">
        <f>'Main Input'!E73</f>
        <v>Migration Designer #18 (Wintel)</v>
      </c>
      <c r="F73" s="753" t="str">
        <f>'Main Input'!F73</f>
        <v>direct</v>
      </c>
      <c r="G73" s="753" t="str">
        <f>'Main Input'!G73</f>
        <v>Person</v>
      </c>
      <c r="H73" s="753" t="str">
        <f>'Main Input'!H73</f>
        <v>TAC.CSA.2</v>
      </c>
      <c r="I73" s="753">
        <f>'Main Input'!I73</f>
        <v>0</v>
      </c>
      <c r="J73" s="753">
        <f>'Main Input'!J73</f>
        <v>0</v>
      </c>
      <c r="K73" s="753" t="str">
        <f>'Main Input'!K73</f>
        <v>FJS</v>
      </c>
      <c r="L73" s="753" t="str">
        <f>'Main Input'!L73</f>
        <v>pTran</v>
      </c>
      <c r="M73" s="753">
        <f>'Main Input'!M73</f>
        <v>0</v>
      </c>
      <c r="N73" s="753">
        <f>'Main Input'!N73</f>
        <v>0</v>
      </c>
      <c r="O73" s="753" t="str">
        <f>'Main Input'!O73</f>
        <v>SPAIN</v>
      </c>
      <c r="P73" s="753">
        <f>'Main Input'!P73</f>
        <v>313</v>
      </c>
      <c r="Q73" s="753" t="str">
        <f>'Main Input'!Q73</f>
        <v>EUR</v>
      </c>
      <c r="R73" s="753" t="str">
        <f>'Main Input'!R73</f>
        <v>EMEA</v>
      </c>
      <c r="S73" s="753" t="str">
        <f>'Main Input'!S73</f>
        <v>Local</v>
      </c>
      <c r="T73" s="753">
        <f>'Main Input'!T73</f>
        <v>0</v>
      </c>
      <c r="U73" s="753">
        <f>'Main Input'!U73</f>
        <v>0</v>
      </c>
      <c r="V73" s="753" t="str">
        <f>'Main Input'!V73</f>
        <v>6_ATP</v>
      </c>
      <c r="W73" s="753">
        <f>'Main Input'!W73</f>
        <v>0</v>
      </c>
      <c r="X73" s="753">
        <f>'Main Input'!X73</f>
        <v>0</v>
      </c>
      <c r="Y73" s="753">
        <f>'Main Input'!Y73</f>
        <v>0</v>
      </c>
      <c r="Z73" s="753">
        <f>'Main Input'!Z73</f>
        <v>0</v>
      </c>
      <c r="AA73" s="753">
        <f>'Main Input'!AA73</f>
        <v>0</v>
      </c>
      <c r="AB73" s="763">
        <f>'Main Input'!AB73</f>
        <v>0</v>
      </c>
      <c r="AC73" s="763" t="str">
        <f>'Main Input'!AC73</f>
        <v>Days</v>
      </c>
      <c r="AD73" s="764">
        <f>'Main Input'!AD73</f>
        <v>45</v>
      </c>
      <c r="AE73" s="765">
        <f t="shared" ca="1" si="30"/>
        <v>18862.954374338198</v>
      </c>
      <c r="AF73" s="299">
        <f ca="1">'Profile before CoM'!AF73*f_CoMC01</f>
        <v>0</v>
      </c>
      <c r="AG73" s="300">
        <f ca="1">'Profile before CoM'!AG73*f_CoMC01</f>
        <v>0</v>
      </c>
      <c r="AH73" s="300">
        <f ca="1">'Profile before CoM'!AH73*f_CoMC01</f>
        <v>0</v>
      </c>
      <c r="AI73" s="300">
        <f ca="1">'Profile before CoM'!AI73*f_CoMC01</f>
        <v>0</v>
      </c>
      <c r="AJ73" s="300">
        <f ca="1">'Profile before CoM'!AJ73*f_CoMC01</f>
        <v>0</v>
      </c>
      <c r="AK73" s="300">
        <f ca="1">'Profile before CoM'!AK73*f_CoMC01</f>
        <v>0</v>
      </c>
      <c r="AL73" s="300">
        <f ca="1">'Profile before CoM'!AL73*f_CoMC01</f>
        <v>0</v>
      </c>
      <c r="AM73" s="300">
        <f ca="1">'Profile before CoM'!AM73*f_CoMC01</f>
        <v>0</v>
      </c>
      <c r="AN73" s="300">
        <f ca="1">'Profile before CoM'!AN73*f_CoMC01</f>
        <v>18862.954374338198</v>
      </c>
      <c r="AO73" s="300">
        <f ca="1">'Profile before CoM'!AO73*f_CoMC01</f>
        <v>0</v>
      </c>
      <c r="AP73" s="300">
        <f ca="1">'Profile before CoM'!AP73*f_CoMC01</f>
        <v>0</v>
      </c>
      <c r="AQ73" s="300">
        <f ca="1">'Profile before CoM'!AQ73*f_CoMC01</f>
        <v>0</v>
      </c>
      <c r="AR73" s="300">
        <f ca="1">'Profile before CoM'!AR73*f_CoMC01</f>
        <v>0</v>
      </c>
      <c r="AS73" s="300">
        <f ca="1">'Profile before CoM'!AS73*f_CoMC01</f>
        <v>0</v>
      </c>
      <c r="AT73" s="300">
        <f ca="1">'Profile before CoM'!AT73*f_CoMC01</f>
        <v>0</v>
      </c>
      <c r="AU73" s="300">
        <f ca="1">'Profile before CoM'!AU73*f_CoMC01</f>
        <v>0</v>
      </c>
      <c r="AV73" s="300">
        <f ca="1">'Profile before CoM'!AV73*f_CoMC01</f>
        <v>0</v>
      </c>
      <c r="AW73" s="300">
        <f ca="1">'Profile before CoM'!AW73*f_CoMC01</f>
        <v>0</v>
      </c>
      <c r="AX73" s="300">
        <f ca="1">'Profile before CoM'!AX73*f_CoMC01</f>
        <v>0</v>
      </c>
      <c r="AY73" s="300">
        <f ca="1">'Profile before CoM'!AY73*f_CoMC01</f>
        <v>0</v>
      </c>
      <c r="AZ73" s="300">
        <f ca="1">'Profile before CoM'!AZ73*f_CoMC01</f>
        <v>0</v>
      </c>
      <c r="BA73" s="300">
        <f ca="1">'Profile before CoM'!BA73*f_CoMC01</f>
        <v>0</v>
      </c>
      <c r="BB73" s="300">
        <f ca="1">'Profile before CoM'!BB73*f_CoMC01</f>
        <v>0</v>
      </c>
      <c r="BC73" s="300">
        <f ca="1">'Profile before CoM'!BC73*f_CoMC01</f>
        <v>0</v>
      </c>
      <c r="BD73" s="300">
        <f ca="1">'Profile before CoM'!BD73*f_CoMC01</f>
        <v>0</v>
      </c>
      <c r="BE73" s="300">
        <f ca="1">'Profile before CoM'!BE73*f_CoMC01</f>
        <v>0</v>
      </c>
      <c r="BF73" s="300">
        <f ca="1">'Profile before CoM'!BF73*f_CoMC01</f>
        <v>0</v>
      </c>
      <c r="BG73" s="300">
        <f ca="1">'Profile before CoM'!BG73*f_CoMC01</f>
        <v>0</v>
      </c>
      <c r="BH73" s="300">
        <f ca="1">'Profile before CoM'!BH73*f_CoMC01</f>
        <v>0</v>
      </c>
      <c r="BI73" s="300">
        <f ca="1">'Profile before CoM'!BI73*f_CoMC01</f>
        <v>0</v>
      </c>
      <c r="BJ73" s="300">
        <f ca="1">'Profile before CoM'!BJ73*f_CoMC01</f>
        <v>0</v>
      </c>
      <c r="BK73" s="300">
        <f ca="1">'Profile before CoM'!BK73*f_CoMC01</f>
        <v>0</v>
      </c>
      <c r="BL73" s="300">
        <f ca="1">'Profile before CoM'!BL73*f_CoMC01</f>
        <v>0</v>
      </c>
      <c r="BM73" s="300">
        <f ca="1">'Profile before CoM'!BM73*f_CoMC01</f>
        <v>0</v>
      </c>
      <c r="BN73" s="300">
        <f ca="1">'Profile before CoM'!BN73*f_CoMC01</f>
        <v>0</v>
      </c>
      <c r="BO73" s="300">
        <f ca="1">'Profile before CoM'!BO73*f_CoMC01</f>
        <v>0</v>
      </c>
      <c r="BP73" s="300">
        <f ca="1">'Profile before CoM'!BP73*f_CoMC01</f>
        <v>0</v>
      </c>
      <c r="BQ73" s="300">
        <f ca="1">'Profile before CoM'!BQ73*f_CoMC01</f>
        <v>0</v>
      </c>
      <c r="BR73" s="300">
        <f ca="1">'Profile before CoM'!BR73*f_CoMC01</f>
        <v>0</v>
      </c>
      <c r="BS73" s="300">
        <f ca="1">'Profile before CoM'!BS73*f_CoMC01</f>
        <v>0</v>
      </c>
      <c r="BT73" s="300">
        <f ca="1">'Profile before CoM'!BT73*f_CoMC01</f>
        <v>0</v>
      </c>
      <c r="BU73" s="300">
        <f ca="1">'Profile before CoM'!BU73*f_CoMC01</f>
        <v>0</v>
      </c>
      <c r="BV73" s="300">
        <f ca="1">'Profile before CoM'!BV73*f_CoMC01</f>
        <v>0</v>
      </c>
      <c r="BW73" s="300">
        <f ca="1">'Profile before CoM'!BW73*f_CoMC01</f>
        <v>0</v>
      </c>
      <c r="BX73" s="300">
        <f ca="1">'Profile before CoM'!BX73*f_CoMC01</f>
        <v>0</v>
      </c>
      <c r="BY73" s="300">
        <f ca="1">'Profile before CoM'!BY73*f_CoMC01</f>
        <v>0</v>
      </c>
      <c r="BZ73" s="300">
        <f ca="1">'Profile before CoM'!BZ73*f_CoMC01</f>
        <v>0</v>
      </c>
      <c r="CA73" s="300">
        <f ca="1">'Profile before CoM'!CA73*f_CoMC01</f>
        <v>0</v>
      </c>
      <c r="CB73" s="300">
        <f ca="1">'Profile before CoM'!CB73*f_CoMC01</f>
        <v>0</v>
      </c>
      <c r="CC73" s="300">
        <f ca="1">'Profile before CoM'!CC73*f_CoMC01</f>
        <v>0</v>
      </c>
      <c r="CD73" s="300">
        <f ca="1">'Profile before CoM'!CD73*f_CoMC01</f>
        <v>0</v>
      </c>
      <c r="CE73" s="300">
        <f ca="1">'Profile before CoM'!CE73*f_CoMC01</f>
        <v>0</v>
      </c>
      <c r="CF73" s="300">
        <f ca="1">'Profile before CoM'!CF73*f_CoMC01</f>
        <v>0</v>
      </c>
      <c r="CG73" s="300">
        <f ca="1">'Profile before CoM'!CG73*f_CoMC01</f>
        <v>0</v>
      </c>
      <c r="CH73" s="300">
        <f ca="1">'Profile before CoM'!CH73*f_CoMC01</f>
        <v>0</v>
      </c>
      <c r="CI73" s="300">
        <f ca="1">'Profile before CoM'!CI73*f_CoMC01</f>
        <v>0</v>
      </c>
      <c r="CJ73" s="300">
        <f ca="1">'Profile before CoM'!CJ73*f_CoMC01</f>
        <v>0</v>
      </c>
      <c r="CK73" s="300">
        <f ca="1">'Profile before CoM'!CK73*f_CoMC01</f>
        <v>0</v>
      </c>
      <c r="CL73" s="300">
        <f ca="1">'Profile before CoM'!CL73*f_CoMC01</f>
        <v>0</v>
      </c>
      <c r="CM73" s="300">
        <f ca="1">'Profile before CoM'!CM73*f_CoMC01</f>
        <v>0</v>
      </c>
      <c r="CN73" s="300">
        <f ca="1">'Profile before CoM'!CN73*f_CoMC01</f>
        <v>0</v>
      </c>
      <c r="CO73" s="300">
        <f ca="1">'Profile before CoM'!CO73*f_CoMC01</f>
        <v>0</v>
      </c>
      <c r="CP73" s="300">
        <f ca="1">'Profile before CoM'!CP73*f_CoMC01</f>
        <v>0</v>
      </c>
      <c r="CQ73" s="300">
        <f ca="1">'Profile before CoM'!CQ73*f_CoMC01</f>
        <v>0</v>
      </c>
      <c r="CR73" s="300">
        <f ca="1">'Profile before CoM'!CR73*f_CoMC01</f>
        <v>0</v>
      </c>
      <c r="CS73" s="300">
        <f ca="1">'Profile before CoM'!CS73*f_CoMC01</f>
        <v>0</v>
      </c>
      <c r="CT73" s="300">
        <f ca="1">'Profile before CoM'!CT73*f_CoMC01</f>
        <v>0</v>
      </c>
      <c r="CU73" s="300">
        <f ca="1">'Profile before CoM'!CU73*f_CoMC01</f>
        <v>0</v>
      </c>
      <c r="CV73" s="300">
        <f ca="1">'Profile before CoM'!CV73*f_CoMC01</f>
        <v>0</v>
      </c>
      <c r="CW73" s="300">
        <f ca="1">'Profile before CoM'!CW73*f_CoMC01</f>
        <v>0</v>
      </c>
      <c r="CX73" s="300">
        <f ca="1">'Profile before CoM'!CX73*f_CoMC01</f>
        <v>0</v>
      </c>
      <c r="CY73" s="300">
        <f ca="1">'Profile before CoM'!CY73*f_CoMC01</f>
        <v>0</v>
      </c>
      <c r="CZ73" s="300">
        <f ca="1">'Profile before CoM'!CZ73*f_CoMC01</f>
        <v>0</v>
      </c>
      <c r="DA73" s="300">
        <f ca="1">'Profile before CoM'!DA73*f_CoMC01</f>
        <v>0</v>
      </c>
      <c r="DB73" s="300">
        <f ca="1">'Profile before CoM'!DB73*f_CoMC01</f>
        <v>0</v>
      </c>
      <c r="DC73" s="300">
        <f ca="1">'Profile before CoM'!DC73*f_CoMC01</f>
        <v>0</v>
      </c>
      <c r="DD73" s="300">
        <f ca="1">'Profile before CoM'!DD73*f_CoMC01</f>
        <v>0</v>
      </c>
      <c r="DE73" s="300">
        <f ca="1">'Profile before CoM'!DE73*f_CoMC01</f>
        <v>0</v>
      </c>
      <c r="DF73" s="300">
        <f ca="1">'Profile before CoM'!DF73*f_CoMC01</f>
        <v>0</v>
      </c>
      <c r="DG73" s="300">
        <f ca="1">'Profile before CoM'!DG73*f_CoMC01</f>
        <v>0</v>
      </c>
      <c r="DH73" s="300">
        <f ca="1">'Profile before CoM'!DH73*f_CoMC01</f>
        <v>0</v>
      </c>
      <c r="DI73" s="300">
        <f ca="1">'Profile before CoM'!DI73*f_CoMC01</f>
        <v>0</v>
      </c>
      <c r="DJ73" s="300">
        <f ca="1">'Profile before CoM'!DJ73*f_CoMC01</f>
        <v>0</v>
      </c>
      <c r="DK73" s="300">
        <f ca="1">'Profile before CoM'!DK73*f_CoMC01</f>
        <v>0</v>
      </c>
      <c r="DL73" s="300">
        <f ca="1">'Profile before CoM'!DL73*f_CoMC01</f>
        <v>0</v>
      </c>
      <c r="DM73" s="300">
        <f ca="1">'Profile before CoM'!DM73*f_CoMC01</f>
        <v>0</v>
      </c>
      <c r="DN73" s="300">
        <f ca="1">'Profile before CoM'!DN73*f_CoMC01</f>
        <v>0</v>
      </c>
      <c r="DO73" s="300">
        <f ca="1">'Profile before CoM'!DO73*f_CoMC01</f>
        <v>0</v>
      </c>
      <c r="DP73" s="300">
        <f ca="1">'Profile before CoM'!DP73*f_CoMC01</f>
        <v>0</v>
      </c>
      <c r="DQ73" s="300">
        <f ca="1">'Profile before CoM'!DQ73*f_CoMC01</f>
        <v>0</v>
      </c>
      <c r="DR73" s="300">
        <f ca="1">'Profile before CoM'!DR73*f_CoMC01</f>
        <v>0</v>
      </c>
      <c r="DS73" s="300">
        <f ca="1">'Profile before CoM'!DS73*f_CoMC01</f>
        <v>0</v>
      </c>
      <c r="DT73" s="300">
        <f ca="1">'Profile before CoM'!DT73*f_CoMC01</f>
        <v>0</v>
      </c>
      <c r="DU73" s="300">
        <f ca="1">'Profile before CoM'!DU73*f_CoMC01</f>
        <v>0</v>
      </c>
      <c r="DV73" s="300">
        <f ca="1">'Profile before CoM'!DV73*f_CoMC01</f>
        <v>0</v>
      </c>
      <c r="DW73" s="300">
        <f ca="1">'Profile before CoM'!DW73*f_CoMC01</f>
        <v>0</v>
      </c>
      <c r="DX73" s="300">
        <f ca="1">'Profile before CoM'!DX73*f_CoMC01</f>
        <v>0</v>
      </c>
      <c r="DY73" s="300">
        <f ca="1">'Profile before CoM'!DY73*f_CoMC01</f>
        <v>0</v>
      </c>
      <c r="DZ73" s="300">
        <f ca="1">'Profile before CoM'!DZ73*f_CoMC01</f>
        <v>0</v>
      </c>
      <c r="EA73" s="300">
        <f ca="1">'Profile before CoM'!EA73*f_CoMC01</f>
        <v>0</v>
      </c>
      <c r="EB73" s="300">
        <f ca="1">'Profile before CoM'!EB73*f_CoMC01</f>
        <v>0</v>
      </c>
      <c r="EC73" s="300">
        <f ca="1">'Profile before CoM'!EC73*f_CoMC01</f>
        <v>0</v>
      </c>
      <c r="ED73" s="300">
        <f ca="1">'Profile before CoM'!ED73*f_CoMC01</f>
        <v>0</v>
      </c>
      <c r="EE73" s="300">
        <f ca="1">'Profile before CoM'!EE73*f_CoMC01</f>
        <v>0</v>
      </c>
      <c r="EF73" s="300">
        <f ca="1">'Profile before CoM'!EF73*f_CoMC01</f>
        <v>0</v>
      </c>
      <c r="EG73" s="300">
        <f ca="1">'Profile before CoM'!EG73*f_CoMC01</f>
        <v>0</v>
      </c>
      <c r="EH73" s="300">
        <f ca="1">'Profile before CoM'!EH73*f_CoMC01</f>
        <v>0</v>
      </c>
      <c r="EI73" s="300">
        <f ca="1">'Profile before CoM'!EI73*f_CoMC01</f>
        <v>0</v>
      </c>
      <c r="EJ73" s="300">
        <f ca="1">'Profile before CoM'!EJ73*f_CoMC01</f>
        <v>0</v>
      </c>
      <c r="EK73" s="300">
        <f ca="1">'Profile before CoM'!EK73*f_CoMC01</f>
        <v>0</v>
      </c>
      <c r="EL73" s="300">
        <f ca="1">'Profile before CoM'!EL73*f_CoMC01</f>
        <v>0</v>
      </c>
      <c r="EM73" s="300">
        <f ca="1">'Profile before CoM'!EM73*f_CoMC01</f>
        <v>0</v>
      </c>
      <c r="EN73" s="300">
        <f ca="1">'Profile before CoM'!EN73*f_CoMC01</f>
        <v>0</v>
      </c>
      <c r="EO73" s="300">
        <f ca="1">'Profile before CoM'!EO73*f_CoMC01</f>
        <v>0</v>
      </c>
      <c r="EP73" s="300">
        <f ca="1">'Profile before CoM'!EP73*f_CoMC01</f>
        <v>0</v>
      </c>
      <c r="EQ73" s="300">
        <f ca="1">'Profile before CoM'!EQ73*f_CoMC01</f>
        <v>0</v>
      </c>
      <c r="ER73" s="300">
        <f ca="1">'Profile before CoM'!ER73*f_CoMC01</f>
        <v>0</v>
      </c>
      <c r="ES73" s="300">
        <f ca="1">'Profile before CoM'!ES73*f_CoMC01</f>
        <v>0</v>
      </c>
      <c r="ET73" s="300">
        <f ca="1">'Profile before CoM'!ET73*f_CoMC01</f>
        <v>0</v>
      </c>
      <c r="EU73" s="300">
        <f ca="1">'Profile before CoM'!EU73*f_CoMC01</f>
        <v>0</v>
      </c>
      <c r="EV73" s="300">
        <f ca="1">'Profile before CoM'!EV73*f_CoMC01</f>
        <v>0</v>
      </c>
      <c r="EW73" s="300">
        <f ca="1">'Profile before CoM'!EW73*f_CoMC01</f>
        <v>0</v>
      </c>
      <c r="EX73" s="300">
        <f ca="1">'Profile before CoM'!EX73*f_CoMC01</f>
        <v>0</v>
      </c>
      <c r="EY73" s="612"/>
      <c r="EZ73" s="757" t="str">
        <f>'Main Input'!EZ73</f>
        <v>RPI</v>
      </c>
      <c r="FA73" s="757" t="str">
        <f>'Main Input'!FA73</f>
        <v>N/A</v>
      </c>
      <c r="FB73" s="766">
        <f>'Main Input'!FB73</f>
        <v>0</v>
      </c>
      <c r="FC73" s="766" t="str">
        <f>'Main Input'!FC73</f>
        <v>IT Solutions</v>
      </c>
      <c r="FD73" s="766" t="str">
        <f>'Main Input'!FD73</f>
        <v>Managed Services</v>
      </c>
      <c r="FE73" s="757" t="str">
        <f>'Main Input'!FE73</f>
        <v>Opex</v>
      </c>
      <c r="FF73" s="757" t="str">
        <f>'Main Input'!FF73</f>
        <v>ContractAccrual</v>
      </c>
      <c r="FG73" s="757" t="str">
        <f>'Main Input'!FG73</f>
        <v>Expense</v>
      </c>
      <c r="FH73" s="767" t="str">
        <f>'Main Input'!FH73</f>
        <v>A</v>
      </c>
      <c r="FI73" s="768">
        <f>'Main Input'!FI73</f>
        <v>0.22</v>
      </c>
      <c r="FJ73" s="768">
        <f>'Main Input'!FJ73</f>
        <v>0</v>
      </c>
      <c r="FK73" s="612"/>
      <c r="FL73" s="531">
        <f t="shared" si="31"/>
        <v>0</v>
      </c>
      <c r="FM73" s="86"/>
      <c r="FN73" s="612"/>
    </row>
    <row r="74" spans="1:170" ht="12.75" customHeight="1">
      <c r="A74" s="750" t="str">
        <f>'Main Input'!A74</f>
        <v>MTB</v>
      </c>
      <c r="B74" s="762" t="str">
        <f>'Main Input'!B74</f>
        <v>Business Unit</v>
      </c>
      <c r="C74" s="762" t="str">
        <f>'Main Input'!C74</f>
        <v>Labour</v>
      </c>
      <c r="D74" s="762" t="str">
        <f>'Main Input'!D74</f>
        <v>TFR</v>
      </c>
      <c r="E74" s="762" t="str">
        <f>'Main Input'!E74</f>
        <v>Migration Lead Designer / Team lead (UNIX)</v>
      </c>
      <c r="F74" s="753" t="str">
        <f>'Main Input'!F74</f>
        <v>direct</v>
      </c>
      <c r="G74" s="753" t="str">
        <f>'Main Input'!G74</f>
        <v>Person</v>
      </c>
      <c r="H74" s="753" t="str">
        <f>'Main Input'!H74</f>
        <v>TAC.CSA.2</v>
      </c>
      <c r="I74" s="753">
        <f>'Main Input'!I74</f>
        <v>0</v>
      </c>
      <c r="J74" s="753">
        <f>'Main Input'!J74</f>
        <v>0</v>
      </c>
      <c r="K74" s="753" t="str">
        <f>'Main Input'!K74</f>
        <v>FJS</v>
      </c>
      <c r="L74" s="753" t="str">
        <f>'Main Input'!L74</f>
        <v>pTran</v>
      </c>
      <c r="M74" s="753">
        <f>'Main Input'!M74</f>
        <v>0</v>
      </c>
      <c r="N74" s="753">
        <f>'Main Input'!N74</f>
        <v>0</v>
      </c>
      <c r="O74" s="753" t="str">
        <f>'Main Input'!O74</f>
        <v>SPAIN</v>
      </c>
      <c r="P74" s="753">
        <f>'Main Input'!P74</f>
        <v>313</v>
      </c>
      <c r="Q74" s="753" t="str">
        <f>'Main Input'!Q74</f>
        <v>EUR</v>
      </c>
      <c r="R74" s="753" t="str">
        <f>'Main Input'!R74</f>
        <v>EMEA</v>
      </c>
      <c r="S74" s="753" t="str">
        <f>'Main Input'!S74</f>
        <v>Local</v>
      </c>
      <c r="T74" s="753">
        <f>'Main Input'!T74</f>
        <v>0</v>
      </c>
      <c r="U74" s="753">
        <f>'Main Input'!U74</f>
        <v>0</v>
      </c>
      <c r="V74" s="753" t="str">
        <f>'Main Input'!V74</f>
        <v>6_ATP</v>
      </c>
      <c r="W74" s="753">
        <f>'Main Input'!W74</f>
        <v>0</v>
      </c>
      <c r="X74" s="753">
        <f>'Main Input'!X74</f>
        <v>0</v>
      </c>
      <c r="Y74" s="753">
        <f>'Main Input'!Y74</f>
        <v>0</v>
      </c>
      <c r="Z74" s="753">
        <f>'Main Input'!Z74</f>
        <v>0</v>
      </c>
      <c r="AA74" s="753">
        <f>'Main Input'!AA74</f>
        <v>0</v>
      </c>
      <c r="AB74" s="763">
        <f>'Main Input'!AB74</f>
        <v>0</v>
      </c>
      <c r="AC74" s="763" t="str">
        <f>'Main Input'!AC74</f>
        <v>Days</v>
      </c>
      <c r="AD74" s="764">
        <f>'Main Input'!AD74</f>
        <v>55</v>
      </c>
      <c r="AE74" s="765">
        <f t="shared" ca="1" si="30"/>
        <v>23054.722013080016</v>
      </c>
      <c r="AF74" s="299">
        <f ca="1">'Profile before CoM'!AF74*f_CoMC01</f>
        <v>0</v>
      </c>
      <c r="AG74" s="300">
        <f ca="1">'Profile before CoM'!AG74*f_CoMC01</f>
        <v>0</v>
      </c>
      <c r="AH74" s="300">
        <f ca="1">'Profile before CoM'!AH74*f_CoMC01</f>
        <v>0</v>
      </c>
      <c r="AI74" s="300">
        <f ca="1">'Profile before CoM'!AI74*f_CoMC01</f>
        <v>0</v>
      </c>
      <c r="AJ74" s="300">
        <f ca="1">'Profile before CoM'!AJ74*f_CoMC01</f>
        <v>0</v>
      </c>
      <c r="AK74" s="300">
        <f ca="1">'Profile before CoM'!AK74*f_CoMC01</f>
        <v>0</v>
      </c>
      <c r="AL74" s="300">
        <f ca="1">'Profile before CoM'!AL74*f_CoMC01</f>
        <v>0</v>
      </c>
      <c r="AM74" s="300">
        <f ca="1">'Profile before CoM'!AM74*f_CoMC01</f>
        <v>0</v>
      </c>
      <c r="AN74" s="300">
        <f ca="1">'Profile before CoM'!AN74*f_CoMC01</f>
        <v>23054.722013080016</v>
      </c>
      <c r="AO74" s="300">
        <f ca="1">'Profile before CoM'!AO74*f_CoMC01</f>
        <v>0</v>
      </c>
      <c r="AP74" s="300">
        <f ca="1">'Profile before CoM'!AP74*f_CoMC01</f>
        <v>0</v>
      </c>
      <c r="AQ74" s="300">
        <f ca="1">'Profile before CoM'!AQ74*f_CoMC01</f>
        <v>0</v>
      </c>
      <c r="AR74" s="300">
        <f ca="1">'Profile before CoM'!AR74*f_CoMC01</f>
        <v>0</v>
      </c>
      <c r="AS74" s="300">
        <f ca="1">'Profile before CoM'!AS74*f_CoMC01</f>
        <v>0</v>
      </c>
      <c r="AT74" s="300">
        <f ca="1">'Profile before CoM'!AT74*f_CoMC01</f>
        <v>0</v>
      </c>
      <c r="AU74" s="300">
        <f ca="1">'Profile before CoM'!AU74*f_CoMC01</f>
        <v>0</v>
      </c>
      <c r="AV74" s="300">
        <f ca="1">'Profile before CoM'!AV74*f_CoMC01</f>
        <v>0</v>
      </c>
      <c r="AW74" s="300">
        <f ca="1">'Profile before CoM'!AW74*f_CoMC01</f>
        <v>0</v>
      </c>
      <c r="AX74" s="300">
        <f ca="1">'Profile before CoM'!AX74*f_CoMC01</f>
        <v>0</v>
      </c>
      <c r="AY74" s="300">
        <f ca="1">'Profile before CoM'!AY74*f_CoMC01</f>
        <v>0</v>
      </c>
      <c r="AZ74" s="300">
        <f ca="1">'Profile before CoM'!AZ74*f_CoMC01</f>
        <v>0</v>
      </c>
      <c r="BA74" s="300">
        <f ca="1">'Profile before CoM'!BA74*f_CoMC01</f>
        <v>0</v>
      </c>
      <c r="BB74" s="300">
        <f ca="1">'Profile before CoM'!BB74*f_CoMC01</f>
        <v>0</v>
      </c>
      <c r="BC74" s="300">
        <f ca="1">'Profile before CoM'!BC74*f_CoMC01</f>
        <v>0</v>
      </c>
      <c r="BD74" s="300">
        <f ca="1">'Profile before CoM'!BD74*f_CoMC01</f>
        <v>0</v>
      </c>
      <c r="BE74" s="300">
        <f ca="1">'Profile before CoM'!BE74*f_CoMC01</f>
        <v>0</v>
      </c>
      <c r="BF74" s="300">
        <f ca="1">'Profile before CoM'!BF74*f_CoMC01</f>
        <v>0</v>
      </c>
      <c r="BG74" s="300">
        <f ca="1">'Profile before CoM'!BG74*f_CoMC01</f>
        <v>0</v>
      </c>
      <c r="BH74" s="300">
        <f ca="1">'Profile before CoM'!BH74*f_CoMC01</f>
        <v>0</v>
      </c>
      <c r="BI74" s="300">
        <f ca="1">'Profile before CoM'!BI74*f_CoMC01</f>
        <v>0</v>
      </c>
      <c r="BJ74" s="300">
        <f ca="1">'Profile before CoM'!BJ74*f_CoMC01</f>
        <v>0</v>
      </c>
      <c r="BK74" s="300">
        <f ca="1">'Profile before CoM'!BK74*f_CoMC01</f>
        <v>0</v>
      </c>
      <c r="BL74" s="300">
        <f ca="1">'Profile before CoM'!BL74*f_CoMC01</f>
        <v>0</v>
      </c>
      <c r="BM74" s="300">
        <f ca="1">'Profile before CoM'!BM74*f_CoMC01</f>
        <v>0</v>
      </c>
      <c r="BN74" s="300">
        <f ca="1">'Profile before CoM'!BN74*f_CoMC01</f>
        <v>0</v>
      </c>
      <c r="BO74" s="300">
        <f ca="1">'Profile before CoM'!BO74*f_CoMC01</f>
        <v>0</v>
      </c>
      <c r="BP74" s="300">
        <f ca="1">'Profile before CoM'!BP74*f_CoMC01</f>
        <v>0</v>
      </c>
      <c r="BQ74" s="300">
        <f ca="1">'Profile before CoM'!BQ74*f_CoMC01</f>
        <v>0</v>
      </c>
      <c r="BR74" s="300">
        <f ca="1">'Profile before CoM'!BR74*f_CoMC01</f>
        <v>0</v>
      </c>
      <c r="BS74" s="300">
        <f ca="1">'Profile before CoM'!BS74*f_CoMC01</f>
        <v>0</v>
      </c>
      <c r="BT74" s="300">
        <f ca="1">'Profile before CoM'!BT74*f_CoMC01</f>
        <v>0</v>
      </c>
      <c r="BU74" s="300">
        <f ca="1">'Profile before CoM'!BU74*f_CoMC01</f>
        <v>0</v>
      </c>
      <c r="BV74" s="300">
        <f ca="1">'Profile before CoM'!BV74*f_CoMC01</f>
        <v>0</v>
      </c>
      <c r="BW74" s="300">
        <f ca="1">'Profile before CoM'!BW74*f_CoMC01</f>
        <v>0</v>
      </c>
      <c r="BX74" s="300">
        <f ca="1">'Profile before CoM'!BX74*f_CoMC01</f>
        <v>0</v>
      </c>
      <c r="BY74" s="300">
        <f ca="1">'Profile before CoM'!BY74*f_CoMC01</f>
        <v>0</v>
      </c>
      <c r="BZ74" s="300">
        <f ca="1">'Profile before CoM'!BZ74*f_CoMC01</f>
        <v>0</v>
      </c>
      <c r="CA74" s="300">
        <f ca="1">'Profile before CoM'!CA74*f_CoMC01</f>
        <v>0</v>
      </c>
      <c r="CB74" s="300">
        <f ca="1">'Profile before CoM'!CB74*f_CoMC01</f>
        <v>0</v>
      </c>
      <c r="CC74" s="300">
        <f ca="1">'Profile before CoM'!CC74*f_CoMC01</f>
        <v>0</v>
      </c>
      <c r="CD74" s="300">
        <f ca="1">'Profile before CoM'!CD74*f_CoMC01</f>
        <v>0</v>
      </c>
      <c r="CE74" s="300">
        <f ca="1">'Profile before CoM'!CE74*f_CoMC01</f>
        <v>0</v>
      </c>
      <c r="CF74" s="300">
        <f ca="1">'Profile before CoM'!CF74*f_CoMC01</f>
        <v>0</v>
      </c>
      <c r="CG74" s="300">
        <f ca="1">'Profile before CoM'!CG74*f_CoMC01</f>
        <v>0</v>
      </c>
      <c r="CH74" s="300">
        <f ca="1">'Profile before CoM'!CH74*f_CoMC01</f>
        <v>0</v>
      </c>
      <c r="CI74" s="300">
        <f ca="1">'Profile before CoM'!CI74*f_CoMC01</f>
        <v>0</v>
      </c>
      <c r="CJ74" s="300">
        <f ca="1">'Profile before CoM'!CJ74*f_CoMC01</f>
        <v>0</v>
      </c>
      <c r="CK74" s="300">
        <f ca="1">'Profile before CoM'!CK74*f_CoMC01</f>
        <v>0</v>
      </c>
      <c r="CL74" s="300">
        <f ca="1">'Profile before CoM'!CL74*f_CoMC01</f>
        <v>0</v>
      </c>
      <c r="CM74" s="300">
        <f ca="1">'Profile before CoM'!CM74*f_CoMC01</f>
        <v>0</v>
      </c>
      <c r="CN74" s="300">
        <f ca="1">'Profile before CoM'!CN74*f_CoMC01</f>
        <v>0</v>
      </c>
      <c r="CO74" s="300">
        <f ca="1">'Profile before CoM'!CO74*f_CoMC01</f>
        <v>0</v>
      </c>
      <c r="CP74" s="300">
        <f ca="1">'Profile before CoM'!CP74*f_CoMC01</f>
        <v>0</v>
      </c>
      <c r="CQ74" s="300">
        <f ca="1">'Profile before CoM'!CQ74*f_CoMC01</f>
        <v>0</v>
      </c>
      <c r="CR74" s="300">
        <f ca="1">'Profile before CoM'!CR74*f_CoMC01</f>
        <v>0</v>
      </c>
      <c r="CS74" s="300">
        <f ca="1">'Profile before CoM'!CS74*f_CoMC01</f>
        <v>0</v>
      </c>
      <c r="CT74" s="300">
        <f ca="1">'Profile before CoM'!CT74*f_CoMC01</f>
        <v>0</v>
      </c>
      <c r="CU74" s="300">
        <f ca="1">'Profile before CoM'!CU74*f_CoMC01</f>
        <v>0</v>
      </c>
      <c r="CV74" s="300">
        <f ca="1">'Profile before CoM'!CV74*f_CoMC01</f>
        <v>0</v>
      </c>
      <c r="CW74" s="300">
        <f ca="1">'Profile before CoM'!CW74*f_CoMC01</f>
        <v>0</v>
      </c>
      <c r="CX74" s="300">
        <f ca="1">'Profile before CoM'!CX74*f_CoMC01</f>
        <v>0</v>
      </c>
      <c r="CY74" s="300">
        <f ca="1">'Profile before CoM'!CY74*f_CoMC01</f>
        <v>0</v>
      </c>
      <c r="CZ74" s="300">
        <f ca="1">'Profile before CoM'!CZ74*f_CoMC01</f>
        <v>0</v>
      </c>
      <c r="DA74" s="300">
        <f ca="1">'Profile before CoM'!DA74*f_CoMC01</f>
        <v>0</v>
      </c>
      <c r="DB74" s="300">
        <f ca="1">'Profile before CoM'!DB74*f_CoMC01</f>
        <v>0</v>
      </c>
      <c r="DC74" s="300">
        <f ca="1">'Profile before CoM'!DC74*f_CoMC01</f>
        <v>0</v>
      </c>
      <c r="DD74" s="300">
        <f ca="1">'Profile before CoM'!DD74*f_CoMC01</f>
        <v>0</v>
      </c>
      <c r="DE74" s="300">
        <f ca="1">'Profile before CoM'!DE74*f_CoMC01</f>
        <v>0</v>
      </c>
      <c r="DF74" s="300">
        <f ca="1">'Profile before CoM'!DF74*f_CoMC01</f>
        <v>0</v>
      </c>
      <c r="DG74" s="300">
        <f ca="1">'Profile before CoM'!DG74*f_CoMC01</f>
        <v>0</v>
      </c>
      <c r="DH74" s="300">
        <f ca="1">'Profile before CoM'!DH74*f_CoMC01</f>
        <v>0</v>
      </c>
      <c r="DI74" s="300">
        <f ca="1">'Profile before CoM'!DI74*f_CoMC01</f>
        <v>0</v>
      </c>
      <c r="DJ74" s="300">
        <f ca="1">'Profile before CoM'!DJ74*f_CoMC01</f>
        <v>0</v>
      </c>
      <c r="DK74" s="300">
        <f ca="1">'Profile before CoM'!DK74*f_CoMC01</f>
        <v>0</v>
      </c>
      <c r="DL74" s="300">
        <f ca="1">'Profile before CoM'!DL74*f_CoMC01</f>
        <v>0</v>
      </c>
      <c r="DM74" s="300">
        <f ca="1">'Profile before CoM'!DM74*f_CoMC01</f>
        <v>0</v>
      </c>
      <c r="DN74" s="300">
        <f ca="1">'Profile before CoM'!DN74*f_CoMC01</f>
        <v>0</v>
      </c>
      <c r="DO74" s="300">
        <f ca="1">'Profile before CoM'!DO74*f_CoMC01</f>
        <v>0</v>
      </c>
      <c r="DP74" s="300">
        <f ca="1">'Profile before CoM'!DP74*f_CoMC01</f>
        <v>0</v>
      </c>
      <c r="DQ74" s="300">
        <f ca="1">'Profile before CoM'!DQ74*f_CoMC01</f>
        <v>0</v>
      </c>
      <c r="DR74" s="300">
        <f ca="1">'Profile before CoM'!DR74*f_CoMC01</f>
        <v>0</v>
      </c>
      <c r="DS74" s="300">
        <f ca="1">'Profile before CoM'!DS74*f_CoMC01</f>
        <v>0</v>
      </c>
      <c r="DT74" s="300">
        <f ca="1">'Profile before CoM'!DT74*f_CoMC01</f>
        <v>0</v>
      </c>
      <c r="DU74" s="300">
        <f ca="1">'Profile before CoM'!DU74*f_CoMC01</f>
        <v>0</v>
      </c>
      <c r="DV74" s="300">
        <f ca="1">'Profile before CoM'!DV74*f_CoMC01</f>
        <v>0</v>
      </c>
      <c r="DW74" s="300">
        <f ca="1">'Profile before CoM'!DW74*f_CoMC01</f>
        <v>0</v>
      </c>
      <c r="DX74" s="300">
        <f ca="1">'Profile before CoM'!DX74*f_CoMC01</f>
        <v>0</v>
      </c>
      <c r="DY74" s="300">
        <f ca="1">'Profile before CoM'!DY74*f_CoMC01</f>
        <v>0</v>
      </c>
      <c r="DZ74" s="300">
        <f ca="1">'Profile before CoM'!DZ74*f_CoMC01</f>
        <v>0</v>
      </c>
      <c r="EA74" s="300">
        <f ca="1">'Profile before CoM'!EA74*f_CoMC01</f>
        <v>0</v>
      </c>
      <c r="EB74" s="300">
        <f ca="1">'Profile before CoM'!EB74*f_CoMC01</f>
        <v>0</v>
      </c>
      <c r="EC74" s="300">
        <f ca="1">'Profile before CoM'!EC74*f_CoMC01</f>
        <v>0</v>
      </c>
      <c r="ED74" s="300">
        <f ca="1">'Profile before CoM'!ED74*f_CoMC01</f>
        <v>0</v>
      </c>
      <c r="EE74" s="300">
        <f ca="1">'Profile before CoM'!EE74*f_CoMC01</f>
        <v>0</v>
      </c>
      <c r="EF74" s="300">
        <f ca="1">'Profile before CoM'!EF74*f_CoMC01</f>
        <v>0</v>
      </c>
      <c r="EG74" s="300">
        <f ca="1">'Profile before CoM'!EG74*f_CoMC01</f>
        <v>0</v>
      </c>
      <c r="EH74" s="300">
        <f ca="1">'Profile before CoM'!EH74*f_CoMC01</f>
        <v>0</v>
      </c>
      <c r="EI74" s="300">
        <f ca="1">'Profile before CoM'!EI74*f_CoMC01</f>
        <v>0</v>
      </c>
      <c r="EJ74" s="300">
        <f ca="1">'Profile before CoM'!EJ74*f_CoMC01</f>
        <v>0</v>
      </c>
      <c r="EK74" s="300">
        <f ca="1">'Profile before CoM'!EK74*f_CoMC01</f>
        <v>0</v>
      </c>
      <c r="EL74" s="300">
        <f ca="1">'Profile before CoM'!EL74*f_CoMC01</f>
        <v>0</v>
      </c>
      <c r="EM74" s="300">
        <f ca="1">'Profile before CoM'!EM74*f_CoMC01</f>
        <v>0</v>
      </c>
      <c r="EN74" s="300">
        <f ca="1">'Profile before CoM'!EN74*f_CoMC01</f>
        <v>0</v>
      </c>
      <c r="EO74" s="300">
        <f ca="1">'Profile before CoM'!EO74*f_CoMC01</f>
        <v>0</v>
      </c>
      <c r="EP74" s="300">
        <f ca="1">'Profile before CoM'!EP74*f_CoMC01</f>
        <v>0</v>
      </c>
      <c r="EQ74" s="300">
        <f ca="1">'Profile before CoM'!EQ74*f_CoMC01</f>
        <v>0</v>
      </c>
      <c r="ER74" s="300">
        <f ca="1">'Profile before CoM'!ER74*f_CoMC01</f>
        <v>0</v>
      </c>
      <c r="ES74" s="300">
        <f ca="1">'Profile before CoM'!ES74*f_CoMC01</f>
        <v>0</v>
      </c>
      <c r="ET74" s="300">
        <f ca="1">'Profile before CoM'!ET74*f_CoMC01</f>
        <v>0</v>
      </c>
      <c r="EU74" s="300">
        <f ca="1">'Profile before CoM'!EU74*f_CoMC01</f>
        <v>0</v>
      </c>
      <c r="EV74" s="300">
        <f ca="1">'Profile before CoM'!EV74*f_CoMC01</f>
        <v>0</v>
      </c>
      <c r="EW74" s="300">
        <f ca="1">'Profile before CoM'!EW74*f_CoMC01</f>
        <v>0</v>
      </c>
      <c r="EX74" s="300">
        <f ca="1">'Profile before CoM'!EX74*f_CoMC01</f>
        <v>0</v>
      </c>
      <c r="EY74" s="612"/>
      <c r="EZ74" s="757" t="str">
        <f>'Main Input'!EZ74</f>
        <v>RPI</v>
      </c>
      <c r="FA74" s="757" t="str">
        <f>'Main Input'!FA74</f>
        <v>N/A</v>
      </c>
      <c r="FB74" s="766">
        <f>'Main Input'!FB74</f>
        <v>0</v>
      </c>
      <c r="FC74" s="766" t="str">
        <f>'Main Input'!FC74</f>
        <v>IT Solutions</v>
      </c>
      <c r="FD74" s="766" t="str">
        <f>'Main Input'!FD74</f>
        <v>Managed Services</v>
      </c>
      <c r="FE74" s="757" t="str">
        <f>'Main Input'!FE74</f>
        <v>Opex</v>
      </c>
      <c r="FF74" s="757" t="str">
        <f>'Main Input'!FF74</f>
        <v>ContractAccrual</v>
      </c>
      <c r="FG74" s="757" t="str">
        <f>'Main Input'!FG74</f>
        <v>Expense</v>
      </c>
      <c r="FH74" s="767" t="str">
        <f>'Main Input'!FH74</f>
        <v>A</v>
      </c>
      <c r="FI74" s="768">
        <f>'Main Input'!FI74</f>
        <v>0.22</v>
      </c>
      <c r="FJ74" s="768">
        <f>'Main Input'!FJ74</f>
        <v>0</v>
      </c>
      <c r="FK74" s="612"/>
      <c r="FL74" s="531">
        <f t="shared" si="31"/>
        <v>0</v>
      </c>
      <c r="FM74" s="86"/>
      <c r="FN74" s="612"/>
    </row>
    <row r="75" spans="1:170" ht="12.75" customHeight="1">
      <c r="A75" s="750" t="str">
        <f>'Main Input'!A75</f>
        <v>MTB</v>
      </c>
      <c r="B75" s="762" t="str">
        <f>'Main Input'!B75</f>
        <v>Business Unit</v>
      </c>
      <c r="C75" s="762" t="str">
        <f>'Main Input'!C75</f>
        <v>Labour</v>
      </c>
      <c r="D75" s="762" t="str">
        <f>'Main Input'!D75</f>
        <v>TFR</v>
      </c>
      <c r="E75" s="762" t="str">
        <f>'Main Input'!E75</f>
        <v>Migration Designer #2 (UNIX)</v>
      </c>
      <c r="F75" s="753" t="str">
        <f>'Main Input'!F75</f>
        <v>direct</v>
      </c>
      <c r="G75" s="753" t="str">
        <f>'Main Input'!G75</f>
        <v>Person</v>
      </c>
      <c r="H75" s="753" t="str">
        <f>'Main Input'!H75</f>
        <v>TAC.CSA.2</v>
      </c>
      <c r="I75" s="753">
        <f>'Main Input'!I75</f>
        <v>0</v>
      </c>
      <c r="J75" s="753">
        <f>'Main Input'!J75</f>
        <v>0</v>
      </c>
      <c r="K75" s="753" t="str">
        <f>'Main Input'!K75</f>
        <v>FJS</v>
      </c>
      <c r="L75" s="753" t="str">
        <f>'Main Input'!L75</f>
        <v>pTran</v>
      </c>
      <c r="M75" s="753">
        <f>'Main Input'!M75</f>
        <v>0</v>
      </c>
      <c r="N75" s="753">
        <f>'Main Input'!N75</f>
        <v>0</v>
      </c>
      <c r="O75" s="753" t="str">
        <f>'Main Input'!O75</f>
        <v>SPAIN</v>
      </c>
      <c r="P75" s="753">
        <f>'Main Input'!P75</f>
        <v>313</v>
      </c>
      <c r="Q75" s="753" t="str">
        <f>'Main Input'!Q75</f>
        <v>EUR</v>
      </c>
      <c r="R75" s="753" t="str">
        <f>'Main Input'!R75</f>
        <v>EMEA</v>
      </c>
      <c r="S75" s="753" t="str">
        <f>'Main Input'!S75</f>
        <v>Local</v>
      </c>
      <c r="T75" s="753">
        <f>'Main Input'!T75</f>
        <v>0</v>
      </c>
      <c r="U75" s="753">
        <f>'Main Input'!U75</f>
        <v>0</v>
      </c>
      <c r="V75" s="753" t="str">
        <f>'Main Input'!V75</f>
        <v>6_ATP</v>
      </c>
      <c r="W75" s="753">
        <f>'Main Input'!W75</f>
        <v>0</v>
      </c>
      <c r="X75" s="753">
        <f>'Main Input'!X75</f>
        <v>0</v>
      </c>
      <c r="Y75" s="753">
        <f>'Main Input'!Y75</f>
        <v>0</v>
      </c>
      <c r="Z75" s="753">
        <f>'Main Input'!Z75</f>
        <v>0</v>
      </c>
      <c r="AA75" s="753">
        <f>'Main Input'!AA75</f>
        <v>0</v>
      </c>
      <c r="AB75" s="763">
        <f>'Main Input'!AB75</f>
        <v>0</v>
      </c>
      <c r="AC75" s="763" t="str">
        <f>'Main Input'!AC75</f>
        <v>Days</v>
      </c>
      <c r="AD75" s="764">
        <f>'Main Input'!AD75</f>
        <v>50</v>
      </c>
      <c r="AE75" s="765">
        <f t="shared" ca="1" si="30"/>
        <v>20958.838193709107</v>
      </c>
      <c r="AF75" s="299">
        <f ca="1">'Profile before CoM'!AF75*f_CoMC01</f>
        <v>0</v>
      </c>
      <c r="AG75" s="300">
        <f ca="1">'Profile before CoM'!AG75*f_CoMC01</f>
        <v>0</v>
      </c>
      <c r="AH75" s="300">
        <f ca="1">'Profile before CoM'!AH75*f_CoMC01</f>
        <v>0</v>
      </c>
      <c r="AI75" s="300">
        <f ca="1">'Profile before CoM'!AI75*f_CoMC01</f>
        <v>0</v>
      </c>
      <c r="AJ75" s="300">
        <f ca="1">'Profile before CoM'!AJ75*f_CoMC01</f>
        <v>0</v>
      </c>
      <c r="AK75" s="300">
        <f ca="1">'Profile before CoM'!AK75*f_CoMC01</f>
        <v>0</v>
      </c>
      <c r="AL75" s="300">
        <f ca="1">'Profile before CoM'!AL75*f_CoMC01</f>
        <v>0</v>
      </c>
      <c r="AM75" s="300">
        <f ca="1">'Profile before CoM'!AM75*f_CoMC01</f>
        <v>0</v>
      </c>
      <c r="AN75" s="300">
        <f ca="1">'Profile before CoM'!AN75*f_CoMC01</f>
        <v>20958.838193709107</v>
      </c>
      <c r="AO75" s="300">
        <f ca="1">'Profile before CoM'!AO75*f_CoMC01</f>
        <v>0</v>
      </c>
      <c r="AP75" s="300">
        <f ca="1">'Profile before CoM'!AP75*f_CoMC01</f>
        <v>0</v>
      </c>
      <c r="AQ75" s="300">
        <f ca="1">'Profile before CoM'!AQ75*f_CoMC01</f>
        <v>0</v>
      </c>
      <c r="AR75" s="300">
        <f ca="1">'Profile before CoM'!AR75*f_CoMC01</f>
        <v>0</v>
      </c>
      <c r="AS75" s="300">
        <f ca="1">'Profile before CoM'!AS75*f_CoMC01</f>
        <v>0</v>
      </c>
      <c r="AT75" s="300">
        <f ca="1">'Profile before CoM'!AT75*f_CoMC01</f>
        <v>0</v>
      </c>
      <c r="AU75" s="300">
        <f ca="1">'Profile before CoM'!AU75*f_CoMC01</f>
        <v>0</v>
      </c>
      <c r="AV75" s="300">
        <f ca="1">'Profile before CoM'!AV75*f_CoMC01</f>
        <v>0</v>
      </c>
      <c r="AW75" s="300">
        <f ca="1">'Profile before CoM'!AW75*f_CoMC01</f>
        <v>0</v>
      </c>
      <c r="AX75" s="300">
        <f ca="1">'Profile before CoM'!AX75*f_CoMC01</f>
        <v>0</v>
      </c>
      <c r="AY75" s="300">
        <f ca="1">'Profile before CoM'!AY75*f_CoMC01</f>
        <v>0</v>
      </c>
      <c r="AZ75" s="300">
        <f ca="1">'Profile before CoM'!AZ75*f_CoMC01</f>
        <v>0</v>
      </c>
      <c r="BA75" s="300">
        <f ca="1">'Profile before CoM'!BA75*f_CoMC01</f>
        <v>0</v>
      </c>
      <c r="BB75" s="300">
        <f ca="1">'Profile before CoM'!BB75*f_CoMC01</f>
        <v>0</v>
      </c>
      <c r="BC75" s="300">
        <f ca="1">'Profile before CoM'!BC75*f_CoMC01</f>
        <v>0</v>
      </c>
      <c r="BD75" s="300">
        <f ca="1">'Profile before CoM'!BD75*f_CoMC01</f>
        <v>0</v>
      </c>
      <c r="BE75" s="300">
        <f ca="1">'Profile before CoM'!BE75*f_CoMC01</f>
        <v>0</v>
      </c>
      <c r="BF75" s="300">
        <f ca="1">'Profile before CoM'!BF75*f_CoMC01</f>
        <v>0</v>
      </c>
      <c r="BG75" s="300">
        <f ca="1">'Profile before CoM'!BG75*f_CoMC01</f>
        <v>0</v>
      </c>
      <c r="BH75" s="300">
        <f ca="1">'Profile before CoM'!BH75*f_CoMC01</f>
        <v>0</v>
      </c>
      <c r="BI75" s="300">
        <f ca="1">'Profile before CoM'!BI75*f_CoMC01</f>
        <v>0</v>
      </c>
      <c r="BJ75" s="300">
        <f ca="1">'Profile before CoM'!BJ75*f_CoMC01</f>
        <v>0</v>
      </c>
      <c r="BK75" s="300">
        <f ca="1">'Profile before CoM'!BK75*f_CoMC01</f>
        <v>0</v>
      </c>
      <c r="BL75" s="300">
        <f ca="1">'Profile before CoM'!BL75*f_CoMC01</f>
        <v>0</v>
      </c>
      <c r="BM75" s="300">
        <f ca="1">'Profile before CoM'!BM75*f_CoMC01</f>
        <v>0</v>
      </c>
      <c r="BN75" s="300">
        <f ca="1">'Profile before CoM'!BN75*f_CoMC01</f>
        <v>0</v>
      </c>
      <c r="BO75" s="300">
        <f ca="1">'Profile before CoM'!BO75*f_CoMC01</f>
        <v>0</v>
      </c>
      <c r="BP75" s="300">
        <f ca="1">'Profile before CoM'!BP75*f_CoMC01</f>
        <v>0</v>
      </c>
      <c r="BQ75" s="300">
        <f ca="1">'Profile before CoM'!BQ75*f_CoMC01</f>
        <v>0</v>
      </c>
      <c r="BR75" s="300">
        <f ca="1">'Profile before CoM'!BR75*f_CoMC01</f>
        <v>0</v>
      </c>
      <c r="BS75" s="300">
        <f ca="1">'Profile before CoM'!BS75*f_CoMC01</f>
        <v>0</v>
      </c>
      <c r="BT75" s="300">
        <f ca="1">'Profile before CoM'!BT75*f_CoMC01</f>
        <v>0</v>
      </c>
      <c r="BU75" s="300">
        <f ca="1">'Profile before CoM'!BU75*f_CoMC01</f>
        <v>0</v>
      </c>
      <c r="BV75" s="300">
        <f ca="1">'Profile before CoM'!BV75*f_CoMC01</f>
        <v>0</v>
      </c>
      <c r="BW75" s="300">
        <f ca="1">'Profile before CoM'!BW75*f_CoMC01</f>
        <v>0</v>
      </c>
      <c r="BX75" s="300">
        <f ca="1">'Profile before CoM'!BX75*f_CoMC01</f>
        <v>0</v>
      </c>
      <c r="BY75" s="300">
        <f ca="1">'Profile before CoM'!BY75*f_CoMC01</f>
        <v>0</v>
      </c>
      <c r="BZ75" s="300">
        <f ca="1">'Profile before CoM'!BZ75*f_CoMC01</f>
        <v>0</v>
      </c>
      <c r="CA75" s="300">
        <f ca="1">'Profile before CoM'!CA75*f_CoMC01</f>
        <v>0</v>
      </c>
      <c r="CB75" s="300">
        <f ca="1">'Profile before CoM'!CB75*f_CoMC01</f>
        <v>0</v>
      </c>
      <c r="CC75" s="300">
        <f ca="1">'Profile before CoM'!CC75*f_CoMC01</f>
        <v>0</v>
      </c>
      <c r="CD75" s="300">
        <f ca="1">'Profile before CoM'!CD75*f_CoMC01</f>
        <v>0</v>
      </c>
      <c r="CE75" s="300">
        <f ca="1">'Profile before CoM'!CE75*f_CoMC01</f>
        <v>0</v>
      </c>
      <c r="CF75" s="300">
        <f ca="1">'Profile before CoM'!CF75*f_CoMC01</f>
        <v>0</v>
      </c>
      <c r="CG75" s="300">
        <f ca="1">'Profile before CoM'!CG75*f_CoMC01</f>
        <v>0</v>
      </c>
      <c r="CH75" s="300">
        <f ca="1">'Profile before CoM'!CH75*f_CoMC01</f>
        <v>0</v>
      </c>
      <c r="CI75" s="300">
        <f ca="1">'Profile before CoM'!CI75*f_CoMC01</f>
        <v>0</v>
      </c>
      <c r="CJ75" s="300">
        <f ca="1">'Profile before CoM'!CJ75*f_CoMC01</f>
        <v>0</v>
      </c>
      <c r="CK75" s="300">
        <f ca="1">'Profile before CoM'!CK75*f_CoMC01</f>
        <v>0</v>
      </c>
      <c r="CL75" s="300">
        <f ca="1">'Profile before CoM'!CL75*f_CoMC01</f>
        <v>0</v>
      </c>
      <c r="CM75" s="300">
        <f ca="1">'Profile before CoM'!CM75*f_CoMC01</f>
        <v>0</v>
      </c>
      <c r="CN75" s="300">
        <f ca="1">'Profile before CoM'!CN75*f_CoMC01</f>
        <v>0</v>
      </c>
      <c r="CO75" s="300">
        <f ca="1">'Profile before CoM'!CO75*f_CoMC01</f>
        <v>0</v>
      </c>
      <c r="CP75" s="300">
        <f ca="1">'Profile before CoM'!CP75*f_CoMC01</f>
        <v>0</v>
      </c>
      <c r="CQ75" s="300">
        <f ca="1">'Profile before CoM'!CQ75*f_CoMC01</f>
        <v>0</v>
      </c>
      <c r="CR75" s="300">
        <f ca="1">'Profile before CoM'!CR75*f_CoMC01</f>
        <v>0</v>
      </c>
      <c r="CS75" s="300">
        <f ca="1">'Profile before CoM'!CS75*f_CoMC01</f>
        <v>0</v>
      </c>
      <c r="CT75" s="300">
        <f ca="1">'Profile before CoM'!CT75*f_CoMC01</f>
        <v>0</v>
      </c>
      <c r="CU75" s="300">
        <f ca="1">'Profile before CoM'!CU75*f_CoMC01</f>
        <v>0</v>
      </c>
      <c r="CV75" s="300">
        <f ca="1">'Profile before CoM'!CV75*f_CoMC01</f>
        <v>0</v>
      </c>
      <c r="CW75" s="300">
        <f ca="1">'Profile before CoM'!CW75*f_CoMC01</f>
        <v>0</v>
      </c>
      <c r="CX75" s="300">
        <f ca="1">'Profile before CoM'!CX75*f_CoMC01</f>
        <v>0</v>
      </c>
      <c r="CY75" s="300">
        <f ca="1">'Profile before CoM'!CY75*f_CoMC01</f>
        <v>0</v>
      </c>
      <c r="CZ75" s="300">
        <f ca="1">'Profile before CoM'!CZ75*f_CoMC01</f>
        <v>0</v>
      </c>
      <c r="DA75" s="300">
        <f ca="1">'Profile before CoM'!DA75*f_CoMC01</f>
        <v>0</v>
      </c>
      <c r="DB75" s="300">
        <f ca="1">'Profile before CoM'!DB75*f_CoMC01</f>
        <v>0</v>
      </c>
      <c r="DC75" s="300">
        <f ca="1">'Profile before CoM'!DC75*f_CoMC01</f>
        <v>0</v>
      </c>
      <c r="DD75" s="300">
        <f ca="1">'Profile before CoM'!DD75*f_CoMC01</f>
        <v>0</v>
      </c>
      <c r="DE75" s="300">
        <f ca="1">'Profile before CoM'!DE75*f_CoMC01</f>
        <v>0</v>
      </c>
      <c r="DF75" s="300">
        <f ca="1">'Profile before CoM'!DF75*f_CoMC01</f>
        <v>0</v>
      </c>
      <c r="DG75" s="300">
        <f ca="1">'Profile before CoM'!DG75*f_CoMC01</f>
        <v>0</v>
      </c>
      <c r="DH75" s="300">
        <f ca="1">'Profile before CoM'!DH75*f_CoMC01</f>
        <v>0</v>
      </c>
      <c r="DI75" s="300">
        <f ca="1">'Profile before CoM'!DI75*f_CoMC01</f>
        <v>0</v>
      </c>
      <c r="DJ75" s="300">
        <f ca="1">'Profile before CoM'!DJ75*f_CoMC01</f>
        <v>0</v>
      </c>
      <c r="DK75" s="300">
        <f ca="1">'Profile before CoM'!DK75*f_CoMC01</f>
        <v>0</v>
      </c>
      <c r="DL75" s="300">
        <f ca="1">'Profile before CoM'!DL75*f_CoMC01</f>
        <v>0</v>
      </c>
      <c r="DM75" s="300">
        <f ca="1">'Profile before CoM'!DM75*f_CoMC01</f>
        <v>0</v>
      </c>
      <c r="DN75" s="300">
        <f ca="1">'Profile before CoM'!DN75*f_CoMC01</f>
        <v>0</v>
      </c>
      <c r="DO75" s="300">
        <f ca="1">'Profile before CoM'!DO75*f_CoMC01</f>
        <v>0</v>
      </c>
      <c r="DP75" s="300">
        <f ca="1">'Profile before CoM'!DP75*f_CoMC01</f>
        <v>0</v>
      </c>
      <c r="DQ75" s="300">
        <f ca="1">'Profile before CoM'!DQ75*f_CoMC01</f>
        <v>0</v>
      </c>
      <c r="DR75" s="300">
        <f ca="1">'Profile before CoM'!DR75*f_CoMC01</f>
        <v>0</v>
      </c>
      <c r="DS75" s="300">
        <f ca="1">'Profile before CoM'!DS75*f_CoMC01</f>
        <v>0</v>
      </c>
      <c r="DT75" s="300">
        <f ca="1">'Profile before CoM'!DT75*f_CoMC01</f>
        <v>0</v>
      </c>
      <c r="DU75" s="300">
        <f ca="1">'Profile before CoM'!DU75*f_CoMC01</f>
        <v>0</v>
      </c>
      <c r="DV75" s="300">
        <f ca="1">'Profile before CoM'!DV75*f_CoMC01</f>
        <v>0</v>
      </c>
      <c r="DW75" s="300">
        <f ca="1">'Profile before CoM'!DW75*f_CoMC01</f>
        <v>0</v>
      </c>
      <c r="DX75" s="300">
        <f ca="1">'Profile before CoM'!DX75*f_CoMC01</f>
        <v>0</v>
      </c>
      <c r="DY75" s="300">
        <f ca="1">'Profile before CoM'!DY75*f_CoMC01</f>
        <v>0</v>
      </c>
      <c r="DZ75" s="300">
        <f ca="1">'Profile before CoM'!DZ75*f_CoMC01</f>
        <v>0</v>
      </c>
      <c r="EA75" s="300">
        <f ca="1">'Profile before CoM'!EA75*f_CoMC01</f>
        <v>0</v>
      </c>
      <c r="EB75" s="300">
        <f ca="1">'Profile before CoM'!EB75*f_CoMC01</f>
        <v>0</v>
      </c>
      <c r="EC75" s="300">
        <f ca="1">'Profile before CoM'!EC75*f_CoMC01</f>
        <v>0</v>
      </c>
      <c r="ED75" s="300">
        <f ca="1">'Profile before CoM'!ED75*f_CoMC01</f>
        <v>0</v>
      </c>
      <c r="EE75" s="300">
        <f ca="1">'Profile before CoM'!EE75*f_CoMC01</f>
        <v>0</v>
      </c>
      <c r="EF75" s="300">
        <f ca="1">'Profile before CoM'!EF75*f_CoMC01</f>
        <v>0</v>
      </c>
      <c r="EG75" s="300">
        <f ca="1">'Profile before CoM'!EG75*f_CoMC01</f>
        <v>0</v>
      </c>
      <c r="EH75" s="300">
        <f ca="1">'Profile before CoM'!EH75*f_CoMC01</f>
        <v>0</v>
      </c>
      <c r="EI75" s="300">
        <f ca="1">'Profile before CoM'!EI75*f_CoMC01</f>
        <v>0</v>
      </c>
      <c r="EJ75" s="300">
        <f ca="1">'Profile before CoM'!EJ75*f_CoMC01</f>
        <v>0</v>
      </c>
      <c r="EK75" s="300">
        <f ca="1">'Profile before CoM'!EK75*f_CoMC01</f>
        <v>0</v>
      </c>
      <c r="EL75" s="300">
        <f ca="1">'Profile before CoM'!EL75*f_CoMC01</f>
        <v>0</v>
      </c>
      <c r="EM75" s="300">
        <f ca="1">'Profile before CoM'!EM75*f_CoMC01</f>
        <v>0</v>
      </c>
      <c r="EN75" s="300">
        <f ca="1">'Profile before CoM'!EN75*f_CoMC01</f>
        <v>0</v>
      </c>
      <c r="EO75" s="300">
        <f ca="1">'Profile before CoM'!EO75*f_CoMC01</f>
        <v>0</v>
      </c>
      <c r="EP75" s="300">
        <f ca="1">'Profile before CoM'!EP75*f_CoMC01</f>
        <v>0</v>
      </c>
      <c r="EQ75" s="300">
        <f ca="1">'Profile before CoM'!EQ75*f_CoMC01</f>
        <v>0</v>
      </c>
      <c r="ER75" s="300">
        <f ca="1">'Profile before CoM'!ER75*f_CoMC01</f>
        <v>0</v>
      </c>
      <c r="ES75" s="300">
        <f ca="1">'Profile before CoM'!ES75*f_CoMC01</f>
        <v>0</v>
      </c>
      <c r="ET75" s="300">
        <f ca="1">'Profile before CoM'!ET75*f_CoMC01</f>
        <v>0</v>
      </c>
      <c r="EU75" s="300">
        <f ca="1">'Profile before CoM'!EU75*f_CoMC01</f>
        <v>0</v>
      </c>
      <c r="EV75" s="300">
        <f ca="1">'Profile before CoM'!EV75*f_CoMC01</f>
        <v>0</v>
      </c>
      <c r="EW75" s="300">
        <f ca="1">'Profile before CoM'!EW75*f_CoMC01</f>
        <v>0</v>
      </c>
      <c r="EX75" s="300">
        <f ca="1">'Profile before CoM'!EX75*f_CoMC01</f>
        <v>0</v>
      </c>
      <c r="EY75" s="612"/>
      <c r="EZ75" s="757" t="str">
        <f>'Main Input'!EZ75</f>
        <v>RPI</v>
      </c>
      <c r="FA75" s="757" t="str">
        <f>'Main Input'!FA75</f>
        <v>N/A</v>
      </c>
      <c r="FB75" s="766">
        <f>'Main Input'!FB75</f>
        <v>0</v>
      </c>
      <c r="FC75" s="766" t="str">
        <f>'Main Input'!FC75</f>
        <v>IT Solutions</v>
      </c>
      <c r="FD75" s="766" t="str">
        <f>'Main Input'!FD75</f>
        <v>Managed Services</v>
      </c>
      <c r="FE75" s="757" t="str">
        <f>'Main Input'!FE75</f>
        <v>Opex</v>
      </c>
      <c r="FF75" s="757" t="str">
        <f>'Main Input'!FF75</f>
        <v>ContractAccrual</v>
      </c>
      <c r="FG75" s="757" t="str">
        <f>'Main Input'!FG75</f>
        <v>Expense</v>
      </c>
      <c r="FH75" s="767" t="str">
        <f>'Main Input'!FH75</f>
        <v>A</v>
      </c>
      <c r="FI75" s="768">
        <f>'Main Input'!FI75</f>
        <v>0.22</v>
      </c>
      <c r="FJ75" s="768">
        <f>'Main Input'!FJ75</f>
        <v>0</v>
      </c>
      <c r="FK75" s="612"/>
      <c r="FL75" s="531">
        <f t="shared" si="31"/>
        <v>0</v>
      </c>
      <c r="FM75" s="86"/>
      <c r="FN75" s="612"/>
    </row>
    <row r="76" spans="1:170" ht="12.75" customHeight="1">
      <c r="A76" s="750" t="str">
        <f>'Main Input'!A76</f>
        <v>MTB</v>
      </c>
      <c r="B76" s="762" t="str">
        <f>'Main Input'!B76</f>
        <v>Business Unit</v>
      </c>
      <c r="C76" s="762" t="str">
        <f>'Main Input'!C76</f>
        <v>Labour</v>
      </c>
      <c r="D76" s="762" t="str">
        <f>'Main Input'!D76</f>
        <v>TFR</v>
      </c>
      <c r="E76" s="762" t="str">
        <f>'Main Input'!E76</f>
        <v>Migration Designer #3 (UNIX)</v>
      </c>
      <c r="F76" s="753" t="str">
        <f>'Main Input'!F76</f>
        <v>direct</v>
      </c>
      <c r="G76" s="753" t="str">
        <f>'Main Input'!G76</f>
        <v>Person</v>
      </c>
      <c r="H76" s="753" t="str">
        <f>'Main Input'!H76</f>
        <v>TAC.CSA.2</v>
      </c>
      <c r="I76" s="753">
        <f>'Main Input'!I76</f>
        <v>0</v>
      </c>
      <c r="J76" s="753">
        <f>'Main Input'!J76</f>
        <v>0</v>
      </c>
      <c r="K76" s="753" t="str">
        <f>'Main Input'!K76</f>
        <v>FJS</v>
      </c>
      <c r="L76" s="753" t="str">
        <f>'Main Input'!L76</f>
        <v>pTran</v>
      </c>
      <c r="M76" s="753">
        <f>'Main Input'!M76</f>
        <v>0</v>
      </c>
      <c r="N76" s="753">
        <f>'Main Input'!N76</f>
        <v>0</v>
      </c>
      <c r="O76" s="753" t="str">
        <f>'Main Input'!O76</f>
        <v>SPAIN</v>
      </c>
      <c r="P76" s="753">
        <f>'Main Input'!P76</f>
        <v>313</v>
      </c>
      <c r="Q76" s="753" t="str">
        <f>'Main Input'!Q76</f>
        <v>EUR</v>
      </c>
      <c r="R76" s="753" t="str">
        <f>'Main Input'!R76</f>
        <v>EMEA</v>
      </c>
      <c r="S76" s="753" t="str">
        <f>'Main Input'!S76</f>
        <v>Local</v>
      </c>
      <c r="T76" s="753">
        <f>'Main Input'!T76</f>
        <v>0</v>
      </c>
      <c r="U76" s="753">
        <f>'Main Input'!U76</f>
        <v>0</v>
      </c>
      <c r="V76" s="753" t="str">
        <f>'Main Input'!V76</f>
        <v>6_ATP</v>
      </c>
      <c r="W76" s="753">
        <f>'Main Input'!W76</f>
        <v>0</v>
      </c>
      <c r="X76" s="753">
        <f>'Main Input'!X76</f>
        <v>0</v>
      </c>
      <c r="Y76" s="753">
        <f>'Main Input'!Y76</f>
        <v>0</v>
      </c>
      <c r="Z76" s="753">
        <f>'Main Input'!Z76</f>
        <v>0</v>
      </c>
      <c r="AA76" s="753">
        <f>'Main Input'!AA76</f>
        <v>0</v>
      </c>
      <c r="AB76" s="763">
        <f>'Main Input'!AB76</f>
        <v>0</v>
      </c>
      <c r="AC76" s="763" t="str">
        <f>'Main Input'!AC76</f>
        <v>Days</v>
      </c>
      <c r="AD76" s="764">
        <f>'Main Input'!AD76</f>
        <v>50</v>
      </c>
      <c r="AE76" s="765">
        <f t="shared" ca="1" si="30"/>
        <v>20958.838193709107</v>
      </c>
      <c r="AF76" s="299">
        <f ca="1">'Profile before CoM'!AF76*f_CoMC01</f>
        <v>0</v>
      </c>
      <c r="AG76" s="300">
        <f ca="1">'Profile before CoM'!AG76*f_CoMC01</f>
        <v>0</v>
      </c>
      <c r="AH76" s="300">
        <f ca="1">'Profile before CoM'!AH76*f_CoMC01</f>
        <v>0</v>
      </c>
      <c r="AI76" s="300">
        <f ca="1">'Profile before CoM'!AI76*f_CoMC01</f>
        <v>0</v>
      </c>
      <c r="AJ76" s="300">
        <f ca="1">'Profile before CoM'!AJ76*f_CoMC01</f>
        <v>0</v>
      </c>
      <c r="AK76" s="300">
        <f ca="1">'Profile before CoM'!AK76*f_CoMC01</f>
        <v>0</v>
      </c>
      <c r="AL76" s="300">
        <f ca="1">'Profile before CoM'!AL76*f_CoMC01</f>
        <v>0</v>
      </c>
      <c r="AM76" s="300">
        <f ca="1">'Profile before CoM'!AM76*f_CoMC01</f>
        <v>0</v>
      </c>
      <c r="AN76" s="300">
        <f ca="1">'Profile before CoM'!AN76*f_CoMC01</f>
        <v>20958.838193709107</v>
      </c>
      <c r="AO76" s="300">
        <f ca="1">'Profile before CoM'!AO76*f_CoMC01</f>
        <v>0</v>
      </c>
      <c r="AP76" s="300">
        <f ca="1">'Profile before CoM'!AP76*f_CoMC01</f>
        <v>0</v>
      </c>
      <c r="AQ76" s="300">
        <f ca="1">'Profile before CoM'!AQ76*f_CoMC01</f>
        <v>0</v>
      </c>
      <c r="AR76" s="300">
        <f ca="1">'Profile before CoM'!AR76*f_CoMC01</f>
        <v>0</v>
      </c>
      <c r="AS76" s="300">
        <f ca="1">'Profile before CoM'!AS76*f_CoMC01</f>
        <v>0</v>
      </c>
      <c r="AT76" s="300">
        <f ca="1">'Profile before CoM'!AT76*f_CoMC01</f>
        <v>0</v>
      </c>
      <c r="AU76" s="300">
        <f ca="1">'Profile before CoM'!AU76*f_CoMC01</f>
        <v>0</v>
      </c>
      <c r="AV76" s="300">
        <f ca="1">'Profile before CoM'!AV76*f_CoMC01</f>
        <v>0</v>
      </c>
      <c r="AW76" s="300">
        <f ca="1">'Profile before CoM'!AW76*f_CoMC01</f>
        <v>0</v>
      </c>
      <c r="AX76" s="300">
        <f ca="1">'Profile before CoM'!AX76*f_CoMC01</f>
        <v>0</v>
      </c>
      <c r="AY76" s="300">
        <f ca="1">'Profile before CoM'!AY76*f_CoMC01</f>
        <v>0</v>
      </c>
      <c r="AZ76" s="300">
        <f ca="1">'Profile before CoM'!AZ76*f_CoMC01</f>
        <v>0</v>
      </c>
      <c r="BA76" s="300">
        <f ca="1">'Profile before CoM'!BA76*f_CoMC01</f>
        <v>0</v>
      </c>
      <c r="BB76" s="300">
        <f ca="1">'Profile before CoM'!BB76*f_CoMC01</f>
        <v>0</v>
      </c>
      <c r="BC76" s="300">
        <f ca="1">'Profile before CoM'!BC76*f_CoMC01</f>
        <v>0</v>
      </c>
      <c r="BD76" s="300">
        <f ca="1">'Profile before CoM'!BD76*f_CoMC01</f>
        <v>0</v>
      </c>
      <c r="BE76" s="300">
        <f ca="1">'Profile before CoM'!BE76*f_CoMC01</f>
        <v>0</v>
      </c>
      <c r="BF76" s="300">
        <f ca="1">'Profile before CoM'!BF76*f_CoMC01</f>
        <v>0</v>
      </c>
      <c r="BG76" s="300">
        <f ca="1">'Profile before CoM'!BG76*f_CoMC01</f>
        <v>0</v>
      </c>
      <c r="BH76" s="300">
        <f ca="1">'Profile before CoM'!BH76*f_CoMC01</f>
        <v>0</v>
      </c>
      <c r="BI76" s="300">
        <f ca="1">'Profile before CoM'!BI76*f_CoMC01</f>
        <v>0</v>
      </c>
      <c r="BJ76" s="300">
        <f ca="1">'Profile before CoM'!BJ76*f_CoMC01</f>
        <v>0</v>
      </c>
      <c r="BK76" s="300">
        <f ca="1">'Profile before CoM'!BK76*f_CoMC01</f>
        <v>0</v>
      </c>
      <c r="BL76" s="300">
        <f ca="1">'Profile before CoM'!BL76*f_CoMC01</f>
        <v>0</v>
      </c>
      <c r="BM76" s="300">
        <f ca="1">'Profile before CoM'!BM76*f_CoMC01</f>
        <v>0</v>
      </c>
      <c r="BN76" s="300">
        <f ca="1">'Profile before CoM'!BN76*f_CoMC01</f>
        <v>0</v>
      </c>
      <c r="BO76" s="300">
        <f ca="1">'Profile before CoM'!BO76*f_CoMC01</f>
        <v>0</v>
      </c>
      <c r="BP76" s="300">
        <f ca="1">'Profile before CoM'!BP76*f_CoMC01</f>
        <v>0</v>
      </c>
      <c r="BQ76" s="300">
        <f ca="1">'Profile before CoM'!BQ76*f_CoMC01</f>
        <v>0</v>
      </c>
      <c r="BR76" s="300">
        <f ca="1">'Profile before CoM'!BR76*f_CoMC01</f>
        <v>0</v>
      </c>
      <c r="BS76" s="300">
        <f ca="1">'Profile before CoM'!BS76*f_CoMC01</f>
        <v>0</v>
      </c>
      <c r="BT76" s="300">
        <f ca="1">'Profile before CoM'!BT76*f_CoMC01</f>
        <v>0</v>
      </c>
      <c r="BU76" s="300">
        <f ca="1">'Profile before CoM'!BU76*f_CoMC01</f>
        <v>0</v>
      </c>
      <c r="BV76" s="300">
        <f ca="1">'Profile before CoM'!BV76*f_CoMC01</f>
        <v>0</v>
      </c>
      <c r="BW76" s="300">
        <f ca="1">'Profile before CoM'!BW76*f_CoMC01</f>
        <v>0</v>
      </c>
      <c r="BX76" s="300">
        <f ca="1">'Profile before CoM'!BX76*f_CoMC01</f>
        <v>0</v>
      </c>
      <c r="BY76" s="300">
        <f ca="1">'Profile before CoM'!BY76*f_CoMC01</f>
        <v>0</v>
      </c>
      <c r="BZ76" s="300">
        <f ca="1">'Profile before CoM'!BZ76*f_CoMC01</f>
        <v>0</v>
      </c>
      <c r="CA76" s="300">
        <f ca="1">'Profile before CoM'!CA76*f_CoMC01</f>
        <v>0</v>
      </c>
      <c r="CB76" s="300">
        <f ca="1">'Profile before CoM'!CB76*f_CoMC01</f>
        <v>0</v>
      </c>
      <c r="CC76" s="300">
        <f ca="1">'Profile before CoM'!CC76*f_CoMC01</f>
        <v>0</v>
      </c>
      <c r="CD76" s="300">
        <f ca="1">'Profile before CoM'!CD76*f_CoMC01</f>
        <v>0</v>
      </c>
      <c r="CE76" s="300">
        <f ca="1">'Profile before CoM'!CE76*f_CoMC01</f>
        <v>0</v>
      </c>
      <c r="CF76" s="300">
        <f ca="1">'Profile before CoM'!CF76*f_CoMC01</f>
        <v>0</v>
      </c>
      <c r="CG76" s="300">
        <f ca="1">'Profile before CoM'!CG76*f_CoMC01</f>
        <v>0</v>
      </c>
      <c r="CH76" s="300">
        <f ca="1">'Profile before CoM'!CH76*f_CoMC01</f>
        <v>0</v>
      </c>
      <c r="CI76" s="300">
        <f ca="1">'Profile before CoM'!CI76*f_CoMC01</f>
        <v>0</v>
      </c>
      <c r="CJ76" s="300">
        <f ca="1">'Profile before CoM'!CJ76*f_CoMC01</f>
        <v>0</v>
      </c>
      <c r="CK76" s="300">
        <f ca="1">'Profile before CoM'!CK76*f_CoMC01</f>
        <v>0</v>
      </c>
      <c r="CL76" s="300">
        <f ca="1">'Profile before CoM'!CL76*f_CoMC01</f>
        <v>0</v>
      </c>
      <c r="CM76" s="300">
        <f ca="1">'Profile before CoM'!CM76*f_CoMC01</f>
        <v>0</v>
      </c>
      <c r="CN76" s="300">
        <f ca="1">'Profile before CoM'!CN76*f_CoMC01</f>
        <v>0</v>
      </c>
      <c r="CO76" s="300">
        <f ca="1">'Profile before CoM'!CO76*f_CoMC01</f>
        <v>0</v>
      </c>
      <c r="CP76" s="300">
        <f ca="1">'Profile before CoM'!CP76*f_CoMC01</f>
        <v>0</v>
      </c>
      <c r="CQ76" s="300">
        <f ca="1">'Profile before CoM'!CQ76*f_CoMC01</f>
        <v>0</v>
      </c>
      <c r="CR76" s="300">
        <f ca="1">'Profile before CoM'!CR76*f_CoMC01</f>
        <v>0</v>
      </c>
      <c r="CS76" s="300">
        <f ca="1">'Profile before CoM'!CS76*f_CoMC01</f>
        <v>0</v>
      </c>
      <c r="CT76" s="300">
        <f ca="1">'Profile before CoM'!CT76*f_CoMC01</f>
        <v>0</v>
      </c>
      <c r="CU76" s="300">
        <f ca="1">'Profile before CoM'!CU76*f_CoMC01</f>
        <v>0</v>
      </c>
      <c r="CV76" s="300">
        <f ca="1">'Profile before CoM'!CV76*f_CoMC01</f>
        <v>0</v>
      </c>
      <c r="CW76" s="300">
        <f ca="1">'Profile before CoM'!CW76*f_CoMC01</f>
        <v>0</v>
      </c>
      <c r="CX76" s="300">
        <f ca="1">'Profile before CoM'!CX76*f_CoMC01</f>
        <v>0</v>
      </c>
      <c r="CY76" s="300">
        <f ca="1">'Profile before CoM'!CY76*f_CoMC01</f>
        <v>0</v>
      </c>
      <c r="CZ76" s="300">
        <f ca="1">'Profile before CoM'!CZ76*f_CoMC01</f>
        <v>0</v>
      </c>
      <c r="DA76" s="300">
        <f ca="1">'Profile before CoM'!DA76*f_CoMC01</f>
        <v>0</v>
      </c>
      <c r="DB76" s="300">
        <f ca="1">'Profile before CoM'!DB76*f_CoMC01</f>
        <v>0</v>
      </c>
      <c r="DC76" s="300">
        <f ca="1">'Profile before CoM'!DC76*f_CoMC01</f>
        <v>0</v>
      </c>
      <c r="DD76" s="300">
        <f ca="1">'Profile before CoM'!DD76*f_CoMC01</f>
        <v>0</v>
      </c>
      <c r="DE76" s="300">
        <f ca="1">'Profile before CoM'!DE76*f_CoMC01</f>
        <v>0</v>
      </c>
      <c r="DF76" s="300">
        <f ca="1">'Profile before CoM'!DF76*f_CoMC01</f>
        <v>0</v>
      </c>
      <c r="DG76" s="300">
        <f ca="1">'Profile before CoM'!DG76*f_CoMC01</f>
        <v>0</v>
      </c>
      <c r="DH76" s="300">
        <f ca="1">'Profile before CoM'!DH76*f_CoMC01</f>
        <v>0</v>
      </c>
      <c r="DI76" s="300">
        <f ca="1">'Profile before CoM'!DI76*f_CoMC01</f>
        <v>0</v>
      </c>
      <c r="DJ76" s="300">
        <f ca="1">'Profile before CoM'!DJ76*f_CoMC01</f>
        <v>0</v>
      </c>
      <c r="DK76" s="300">
        <f ca="1">'Profile before CoM'!DK76*f_CoMC01</f>
        <v>0</v>
      </c>
      <c r="DL76" s="300">
        <f ca="1">'Profile before CoM'!DL76*f_CoMC01</f>
        <v>0</v>
      </c>
      <c r="DM76" s="300">
        <f ca="1">'Profile before CoM'!DM76*f_CoMC01</f>
        <v>0</v>
      </c>
      <c r="DN76" s="300">
        <f ca="1">'Profile before CoM'!DN76*f_CoMC01</f>
        <v>0</v>
      </c>
      <c r="DO76" s="300">
        <f ca="1">'Profile before CoM'!DO76*f_CoMC01</f>
        <v>0</v>
      </c>
      <c r="DP76" s="300">
        <f ca="1">'Profile before CoM'!DP76*f_CoMC01</f>
        <v>0</v>
      </c>
      <c r="DQ76" s="300">
        <f ca="1">'Profile before CoM'!DQ76*f_CoMC01</f>
        <v>0</v>
      </c>
      <c r="DR76" s="300">
        <f ca="1">'Profile before CoM'!DR76*f_CoMC01</f>
        <v>0</v>
      </c>
      <c r="DS76" s="300">
        <f ca="1">'Profile before CoM'!DS76*f_CoMC01</f>
        <v>0</v>
      </c>
      <c r="DT76" s="300">
        <f ca="1">'Profile before CoM'!DT76*f_CoMC01</f>
        <v>0</v>
      </c>
      <c r="DU76" s="300">
        <f ca="1">'Profile before CoM'!DU76*f_CoMC01</f>
        <v>0</v>
      </c>
      <c r="DV76" s="300">
        <f ca="1">'Profile before CoM'!DV76*f_CoMC01</f>
        <v>0</v>
      </c>
      <c r="DW76" s="300">
        <f ca="1">'Profile before CoM'!DW76*f_CoMC01</f>
        <v>0</v>
      </c>
      <c r="DX76" s="300">
        <f ca="1">'Profile before CoM'!DX76*f_CoMC01</f>
        <v>0</v>
      </c>
      <c r="DY76" s="300">
        <f ca="1">'Profile before CoM'!DY76*f_CoMC01</f>
        <v>0</v>
      </c>
      <c r="DZ76" s="300">
        <f ca="1">'Profile before CoM'!DZ76*f_CoMC01</f>
        <v>0</v>
      </c>
      <c r="EA76" s="300">
        <f ca="1">'Profile before CoM'!EA76*f_CoMC01</f>
        <v>0</v>
      </c>
      <c r="EB76" s="300">
        <f ca="1">'Profile before CoM'!EB76*f_CoMC01</f>
        <v>0</v>
      </c>
      <c r="EC76" s="300">
        <f ca="1">'Profile before CoM'!EC76*f_CoMC01</f>
        <v>0</v>
      </c>
      <c r="ED76" s="300">
        <f ca="1">'Profile before CoM'!ED76*f_CoMC01</f>
        <v>0</v>
      </c>
      <c r="EE76" s="300">
        <f ca="1">'Profile before CoM'!EE76*f_CoMC01</f>
        <v>0</v>
      </c>
      <c r="EF76" s="300">
        <f ca="1">'Profile before CoM'!EF76*f_CoMC01</f>
        <v>0</v>
      </c>
      <c r="EG76" s="300">
        <f ca="1">'Profile before CoM'!EG76*f_CoMC01</f>
        <v>0</v>
      </c>
      <c r="EH76" s="300">
        <f ca="1">'Profile before CoM'!EH76*f_CoMC01</f>
        <v>0</v>
      </c>
      <c r="EI76" s="300">
        <f ca="1">'Profile before CoM'!EI76*f_CoMC01</f>
        <v>0</v>
      </c>
      <c r="EJ76" s="300">
        <f ca="1">'Profile before CoM'!EJ76*f_CoMC01</f>
        <v>0</v>
      </c>
      <c r="EK76" s="300">
        <f ca="1">'Profile before CoM'!EK76*f_CoMC01</f>
        <v>0</v>
      </c>
      <c r="EL76" s="300">
        <f ca="1">'Profile before CoM'!EL76*f_CoMC01</f>
        <v>0</v>
      </c>
      <c r="EM76" s="300">
        <f ca="1">'Profile before CoM'!EM76*f_CoMC01</f>
        <v>0</v>
      </c>
      <c r="EN76" s="300">
        <f ca="1">'Profile before CoM'!EN76*f_CoMC01</f>
        <v>0</v>
      </c>
      <c r="EO76" s="300">
        <f ca="1">'Profile before CoM'!EO76*f_CoMC01</f>
        <v>0</v>
      </c>
      <c r="EP76" s="300">
        <f ca="1">'Profile before CoM'!EP76*f_CoMC01</f>
        <v>0</v>
      </c>
      <c r="EQ76" s="300">
        <f ca="1">'Profile before CoM'!EQ76*f_CoMC01</f>
        <v>0</v>
      </c>
      <c r="ER76" s="300">
        <f ca="1">'Profile before CoM'!ER76*f_CoMC01</f>
        <v>0</v>
      </c>
      <c r="ES76" s="300">
        <f ca="1">'Profile before CoM'!ES76*f_CoMC01</f>
        <v>0</v>
      </c>
      <c r="ET76" s="300">
        <f ca="1">'Profile before CoM'!ET76*f_CoMC01</f>
        <v>0</v>
      </c>
      <c r="EU76" s="300">
        <f ca="1">'Profile before CoM'!EU76*f_CoMC01</f>
        <v>0</v>
      </c>
      <c r="EV76" s="300">
        <f ca="1">'Profile before CoM'!EV76*f_CoMC01</f>
        <v>0</v>
      </c>
      <c r="EW76" s="300">
        <f ca="1">'Profile before CoM'!EW76*f_CoMC01</f>
        <v>0</v>
      </c>
      <c r="EX76" s="300">
        <f ca="1">'Profile before CoM'!EX76*f_CoMC01</f>
        <v>0</v>
      </c>
      <c r="EY76" s="612"/>
      <c r="EZ76" s="757" t="str">
        <f>'Main Input'!EZ76</f>
        <v>RPI</v>
      </c>
      <c r="FA76" s="757" t="str">
        <f>'Main Input'!FA76</f>
        <v>N/A</v>
      </c>
      <c r="FB76" s="766">
        <f>'Main Input'!FB76</f>
        <v>0</v>
      </c>
      <c r="FC76" s="766" t="str">
        <f>'Main Input'!FC76</f>
        <v>IT Solutions</v>
      </c>
      <c r="FD76" s="766" t="str">
        <f>'Main Input'!FD76</f>
        <v>Managed Services</v>
      </c>
      <c r="FE76" s="757" t="str">
        <f>'Main Input'!FE76</f>
        <v>Opex</v>
      </c>
      <c r="FF76" s="757" t="str">
        <f>'Main Input'!FF76</f>
        <v>ContractAccrual</v>
      </c>
      <c r="FG76" s="757" t="str">
        <f>'Main Input'!FG76</f>
        <v>Expense</v>
      </c>
      <c r="FH76" s="767" t="str">
        <f>'Main Input'!FH76</f>
        <v>A</v>
      </c>
      <c r="FI76" s="768">
        <f>'Main Input'!FI76</f>
        <v>0.22</v>
      </c>
      <c r="FJ76" s="768">
        <f>'Main Input'!FJ76</f>
        <v>0</v>
      </c>
      <c r="FK76" s="612"/>
      <c r="FL76" s="531">
        <f t="shared" si="31"/>
        <v>0</v>
      </c>
      <c r="FM76" s="86"/>
      <c r="FN76" s="612"/>
    </row>
    <row r="77" spans="1:170" ht="12.75" customHeight="1">
      <c r="A77" s="750" t="str">
        <f>'Main Input'!A77</f>
        <v>MTB</v>
      </c>
      <c r="B77" s="762" t="str">
        <f>'Main Input'!B77</f>
        <v>Business Unit</v>
      </c>
      <c r="C77" s="762" t="str">
        <f>'Main Input'!C77</f>
        <v>Labour</v>
      </c>
      <c r="D77" s="762" t="str">
        <f>'Main Input'!D77</f>
        <v>TFR</v>
      </c>
      <c r="E77" s="762" t="str">
        <f>'Main Input'!E77</f>
        <v>Migration Designer #4 (UNIX)</v>
      </c>
      <c r="F77" s="753" t="str">
        <f>'Main Input'!F77</f>
        <v>direct</v>
      </c>
      <c r="G77" s="753" t="str">
        <f>'Main Input'!G77</f>
        <v>Person</v>
      </c>
      <c r="H77" s="753" t="str">
        <f>'Main Input'!H77</f>
        <v>TAC.CSA.2</v>
      </c>
      <c r="I77" s="753">
        <f>'Main Input'!I77</f>
        <v>0</v>
      </c>
      <c r="J77" s="753">
        <f>'Main Input'!J77</f>
        <v>0</v>
      </c>
      <c r="K77" s="753" t="str">
        <f>'Main Input'!K77</f>
        <v>FJS</v>
      </c>
      <c r="L77" s="753" t="str">
        <f>'Main Input'!L77</f>
        <v>pTran</v>
      </c>
      <c r="M77" s="753">
        <f>'Main Input'!M77</f>
        <v>0</v>
      </c>
      <c r="N77" s="753">
        <f>'Main Input'!N77</f>
        <v>0</v>
      </c>
      <c r="O77" s="753" t="str">
        <f>'Main Input'!O77</f>
        <v>SPAIN</v>
      </c>
      <c r="P77" s="753">
        <f>'Main Input'!P77</f>
        <v>313</v>
      </c>
      <c r="Q77" s="753" t="str">
        <f>'Main Input'!Q77</f>
        <v>EUR</v>
      </c>
      <c r="R77" s="753" t="str">
        <f>'Main Input'!R77</f>
        <v>EMEA</v>
      </c>
      <c r="S77" s="753" t="str">
        <f>'Main Input'!S77</f>
        <v>Local</v>
      </c>
      <c r="T77" s="753">
        <f>'Main Input'!T77</f>
        <v>0</v>
      </c>
      <c r="U77" s="753">
        <f>'Main Input'!U77</f>
        <v>0</v>
      </c>
      <c r="V77" s="753" t="str">
        <f>'Main Input'!V77</f>
        <v>6_ATP</v>
      </c>
      <c r="W77" s="753">
        <f>'Main Input'!W77</f>
        <v>0</v>
      </c>
      <c r="X77" s="753">
        <f>'Main Input'!X77</f>
        <v>0</v>
      </c>
      <c r="Y77" s="753">
        <f>'Main Input'!Y77</f>
        <v>0</v>
      </c>
      <c r="Z77" s="753">
        <f>'Main Input'!Z77</f>
        <v>0</v>
      </c>
      <c r="AA77" s="753">
        <f>'Main Input'!AA77</f>
        <v>0</v>
      </c>
      <c r="AB77" s="763">
        <f>'Main Input'!AB77</f>
        <v>0</v>
      </c>
      <c r="AC77" s="763" t="str">
        <f>'Main Input'!AC77</f>
        <v>Days</v>
      </c>
      <c r="AD77" s="764">
        <f>'Main Input'!AD77</f>
        <v>50</v>
      </c>
      <c r="AE77" s="765">
        <f t="shared" ca="1" si="30"/>
        <v>20958.838193709107</v>
      </c>
      <c r="AF77" s="299">
        <f ca="1">'Profile before CoM'!AF77*f_CoMC01</f>
        <v>0</v>
      </c>
      <c r="AG77" s="300">
        <f ca="1">'Profile before CoM'!AG77*f_CoMC01</f>
        <v>0</v>
      </c>
      <c r="AH77" s="300">
        <f ca="1">'Profile before CoM'!AH77*f_CoMC01</f>
        <v>0</v>
      </c>
      <c r="AI77" s="300">
        <f ca="1">'Profile before CoM'!AI77*f_CoMC01</f>
        <v>0</v>
      </c>
      <c r="AJ77" s="300">
        <f ca="1">'Profile before CoM'!AJ77*f_CoMC01</f>
        <v>0</v>
      </c>
      <c r="AK77" s="300">
        <f ca="1">'Profile before CoM'!AK77*f_CoMC01</f>
        <v>0</v>
      </c>
      <c r="AL77" s="300">
        <f ca="1">'Profile before CoM'!AL77*f_CoMC01</f>
        <v>0</v>
      </c>
      <c r="AM77" s="300">
        <f ca="1">'Profile before CoM'!AM77*f_CoMC01</f>
        <v>0</v>
      </c>
      <c r="AN77" s="300">
        <f ca="1">'Profile before CoM'!AN77*f_CoMC01</f>
        <v>20958.838193709107</v>
      </c>
      <c r="AO77" s="300">
        <f ca="1">'Profile before CoM'!AO77*f_CoMC01</f>
        <v>0</v>
      </c>
      <c r="AP77" s="300">
        <f ca="1">'Profile before CoM'!AP77*f_CoMC01</f>
        <v>0</v>
      </c>
      <c r="AQ77" s="300">
        <f ca="1">'Profile before CoM'!AQ77*f_CoMC01</f>
        <v>0</v>
      </c>
      <c r="AR77" s="300">
        <f ca="1">'Profile before CoM'!AR77*f_CoMC01</f>
        <v>0</v>
      </c>
      <c r="AS77" s="300">
        <f ca="1">'Profile before CoM'!AS77*f_CoMC01</f>
        <v>0</v>
      </c>
      <c r="AT77" s="300">
        <f ca="1">'Profile before CoM'!AT77*f_CoMC01</f>
        <v>0</v>
      </c>
      <c r="AU77" s="300">
        <f ca="1">'Profile before CoM'!AU77*f_CoMC01</f>
        <v>0</v>
      </c>
      <c r="AV77" s="300">
        <f ca="1">'Profile before CoM'!AV77*f_CoMC01</f>
        <v>0</v>
      </c>
      <c r="AW77" s="300">
        <f ca="1">'Profile before CoM'!AW77*f_CoMC01</f>
        <v>0</v>
      </c>
      <c r="AX77" s="300">
        <f ca="1">'Profile before CoM'!AX77*f_CoMC01</f>
        <v>0</v>
      </c>
      <c r="AY77" s="300">
        <f ca="1">'Profile before CoM'!AY77*f_CoMC01</f>
        <v>0</v>
      </c>
      <c r="AZ77" s="300">
        <f ca="1">'Profile before CoM'!AZ77*f_CoMC01</f>
        <v>0</v>
      </c>
      <c r="BA77" s="300">
        <f ca="1">'Profile before CoM'!BA77*f_CoMC01</f>
        <v>0</v>
      </c>
      <c r="BB77" s="300">
        <f ca="1">'Profile before CoM'!BB77*f_CoMC01</f>
        <v>0</v>
      </c>
      <c r="BC77" s="300">
        <f ca="1">'Profile before CoM'!BC77*f_CoMC01</f>
        <v>0</v>
      </c>
      <c r="BD77" s="300">
        <f ca="1">'Profile before CoM'!BD77*f_CoMC01</f>
        <v>0</v>
      </c>
      <c r="BE77" s="300">
        <f ca="1">'Profile before CoM'!BE77*f_CoMC01</f>
        <v>0</v>
      </c>
      <c r="BF77" s="300">
        <f ca="1">'Profile before CoM'!BF77*f_CoMC01</f>
        <v>0</v>
      </c>
      <c r="BG77" s="300">
        <f ca="1">'Profile before CoM'!BG77*f_CoMC01</f>
        <v>0</v>
      </c>
      <c r="BH77" s="300">
        <f ca="1">'Profile before CoM'!BH77*f_CoMC01</f>
        <v>0</v>
      </c>
      <c r="BI77" s="300">
        <f ca="1">'Profile before CoM'!BI77*f_CoMC01</f>
        <v>0</v>
      </c>
      <c r="BJ77" s="300">
        <f ca="1">'Profile before CoM'!BJ77*f_CoMC01</f>
        <v>0</v>
      </c>
      <c r="BK77" s="300">
        <f ca="1">'Profile before CoM'!BK77*f_CoMC01</f>
        <v>0</v>
      </c>
      <c r="BL77" s="300">
        <f ca="1">'Profile before CoM'!BL77*f_CoMC01</f>
        <v>0</v>
      </c>
      <c r="BM77" s="300">
        <f ca="1">'Profile before CoM'!BM77*f_CoMC01</f>
        <v>0</v>
      </c>
      <c r="BN77" s="300">
        <f ca="1">'Profile before CoM'!BN77*f_CoMC01</f>
        <v>0</v>
      </c>
      <c r="BO77" s="300">
        <f ca="1">'Profile before CoM'!BO77*f_CoMC01</f>
        <v>0</v>
      </c>
      <c r="BP77" s="300">
        <f ca="1">'Profile before CoM'!BP77*f_CoMC01</f>
        <v>0</v>
      </c>
      <c r="BQ77" s="300">
        <f ca="1">'Profile before CoM'!BQ77*f_CoMC01</f>
        <v>0</v>
      </c>
      <c r="BR77" s="300">
        <f ca="1">'Profile before CoM'!BR77*f_CoMC01</f>
        <v>0</v>
      </c>
      <c r="BS77" s="300">
        <f ca="1">'Profile before CoM'!BS77*f_CoMC01</f>
        <v>0</v>
      </c>
      <c r="BT77" s="300">
        <f ca="1">'Profile before CoM'!BT77*f_CoMC01</f>
        <v>0</v>
      </c>
      <c r="BU77" s="300">
        <f ca="1">'Profile before CoM'!BU77*f_CoMC01</f>
        <v>0</v>
      </c>
      <c r="BV77" s="300">
        <f ca="1">'Profile before CoM'!BV77*f_CoMC01</f>
        <v>0</v>
      </c>
      <c r="BW77" s="300">
        <f ca="1">'Profile before CoM'!BW77*f_CoMC01</f>
        <v>0</v>
      </c>
      <c r="BX77" s="300">
        <f ca="1">'Profile before CoM'!BX77*f_CoMC01</f>
        <v>0</v>
      </c>
      <c r="BY77" s="300">
        <f ca="1">'Profile before CoM'!BY77*f_CoMC01</f>
        <v>0</v>
      </c>
      <c r="BZ77" s="300">
        <f ca="1">'Profile before CoM'!BZ77*f_CoMC01</f>
        <v>0</v>
      </c>
      <c r="CA77" s="300">
        <f ca="1">'Profile before CoM'!CA77*f_CoMC01</f>
        <v>0</v>
      </c>
      <c r="CB77" s="300">
        <f ca="1">'Profile before CoM'!CB77*f_CoMC01</f>
        <v>0</v>
      </c>
      <c r="CC77" s="300">
        <f ca="1">'Profile before CoM'!CC77*f_CoMC01</f>
        <v>0</v>
      </c>
      <c r="CD77" s="300">
        <f ca="1">'Profile before CoM'!CD77*f_CoMC01</f>
        <v>0</v>
      </c>
      <c r="CE77" s="300">
        <f ca="1">'Profile before CoM'!CE77*f_CoMC01</f>
        <v>0</v>
      </c>
      <c r="CF77" s="300">
        <f ca="1">'Profile before CoM'!CF77*f_CoMC01</f>
        <v>0</v>
      </c>
      <c r="CG77" s="300">
        <f ca="1">'Profile before CoM'!CG77*f_CoMC01</f>
        <v>0</v>
      </c>
      <c r="CH77" s="300">
        <f ca="1">'Profile before CoM'!CH77*f_CoMC01</f>
        <v>0</v>
      </c>
      <c r="CI77" s="300">
        <f ca="1">'Profile before CoM'!CI77*f_CoMC01</f>
        <v>0</v>
      </c>
      <c r="CJ77" s="300">
        <f ca="1">'Profile before CoM'!CJ77*f_CoMC01</f>
        <v>0</v>
      </c>
      <c r="CK77" s="300">
        <f ca="1">'Profile before CoM'!CK77*f_CoMC01</f>
        <v>0</v>
      </c>
      <c r="CL77" s="300">
        <f ca="1">'Profile before CoM'!CL77*f_CoMC01</f>
        <v>0</v>
      </c>
      <c r="CM77" s="300">
        <f ca="1">'Profile before CoM'!CM77*f_CoMC01</f>
        <v>0</v>
      </c>
      <c r="CN77" s="300">
        <f ca="1">'Profile before CoM'!CN77*f_CoMC01</f>
        <v>0</v>
      </c>
      <c r="CO77" s="300">
        <f ca="1">'Profile before CoM'!CO77*f_CoMC01</f>
        <v>0</v>
      </c>
      <c r="CP77" s="300">
        <f ca="1">'Profile before CoM'!CP77*f_CoMC01</f>
        <v>0</v>
      </c>
      <c r="CQ77" s="300">
        <f ca="1">'Profile before CoM'!CQ77*f_CoMC01</f>
        <v>0</v>
      </c>
      <c r="CR77" s="300">
        <f ca="1">'Profile before CoM'!CR77*f_CoMC01</f>
        <v>0</v>
      </c>
      <c r="CS77" s="300">
        <f ca="1">'Profile before CoM'!CS77*f_CoMC01</f>
        <v>0</v>
      </c>
      <c r="CT77" s="300">
        <f ca="1">'Profile before CoM'!CT77*f_CoMC01</f>
        <v>0</v>
      </c>
      <c r="CU77" s="300">
        <f ca="1">'Profile before CoM'!CU77*f_CoMC01</f>
        <v>0</v>
      </c>
      <c r="CV77" s="300">
        <f ca="1">'Profile before CoM'!CV77*f_CoMC01</f>
        <v>0</v>
      </c>
      <c r="CW77" s="300">
        <f ca="1">'Profile before CoM'!CW77*f_CoMC01</f>
        <v>0</v>
      </c>
      <c r="CX77" s="300">
        <f ca="1">'Profile before CoM'!CX77*f_CoMC01</f>
        <v>0</v>
      </c>
      <c r="CY77" s="300">
        <f ca="1">'Profile before CoM'!CY77*f_CoMC01</f>
        <v>0</v>
      </c>
      <c r="CZ77" s="300">
        <f ca="1">'Profile before CoM'!CZ77*f_CoMC01</f>
        <v>0</v>
      </c>
      <c r="DA77" s="300">
        <f ca="1">'Profile before CoM'!DA77*f_CoMC01</f>
        <v>0</v>
      </c>
      <c r="DB77" s="300">
        <f ca="1">'Profile before CoM'!DB77*f_CoMC01</f>
        <v>0</v>
      </c>
      <c r="DC77" s="300">
        <f ca="1">'Profile before CoM'!DC77*f_CoMC01</f>
        <v>0</v>
      </c>
      <c r="DD77" s="300">
        <f ca="1">'Profile before CoM'!DD77*f_CoMC01</f>
        <v>0</v>
      </c>
      <c r="DE77" s="300">
        <f ca="1">'Profile before CoM'!DE77*f_CoMC01</f>
        <v>0</v>
      </c>
      <c r="DF77" s="300">
        <f ca="1">'Profile before CoM'!DF77*f_CoMC01</f>
        <v>0</v>
      </c>
      <c r="DG77" s="300">
        <f ca="1">'Profile before CoM'!DG77*f_CoMC01</f>
        <v>0</v>
      </c>
      <c r="DH77" s="300">
        <f ca="1">'Profile before CoM'!DH77*f_CoMC01</f>
        <v>0</v>
      </c>
      <c r="DI77" s="300">
        <f ca="1">'Profile before CoM'!DI77*f_CoMC01</f>
        <v>0</v>
      </c>
      <c r="DJ77" s="300">
        <f ca="1">'Profile before CoM'!DJ77*f_CoMC01</f>
        <v>0</v>
      </c>
      <c r="DK77" s="300">
        <f ca="1">'Profile before CoM'!DK77*f_CoMC01</f>
        <v>0</v>
      </c>
      <c r="DL77" s="300">
        <f ca="1">'Profile before CoM'!DL77*f_CoMC01</f>
        <v>0</v>
      </c>
      <c r="DM77" s="300">
        <f ca="1">'Profile before CoM'!DM77*f_CoMC01</f>
        <v>0</v>
      </c>
      <c r="DN77" s="300">
        <f ca="1">'Profile before CoM'!DN77*f_CoMC01</f>
        <v>0</v>
      </c>
      <c r="DO77" s="300">
        <f ca="1">'Profile before CoM'!DO77*f_CoMC01</f>
        <v>0</v>
      </c>
      <c r="DP77" s="300">
        <f ca="1">'Profile before CoM'!DP77*f_CoMC01</f>
        <v>0</v>
      </c>
      <c r="DQ77" s="300">
        <f ca="1">'Profile before CoM'!DQ77*f_CoMC01</f>
        <v>0</v>
      </c>
      <c r="DR77" s="300">
        <f ca="1">'Profile before CoM'!DR77*f_CoMC01</f>
        <v>0</v>
      </c>
      <c r="DS77" s="300">
        <f ca="1">'Profile before CoM'!DS77*f_CoMC01</f>
        <v>0</v>
      </c>
      <c r="DT77" s="300">
        <f ca="1">'Profile before CoM'!DT77*f_CoMC01</f>
        <v>0</v>
      </c>
      <c r="DU77" s="300">
        <f ca="1">'Profile before CoM'!DU77*f_CoMC01</f>
        <v>0</v>
      </c>
      <c r="DV77" s="300">
        <f ca="1">'Profile before CoM'!DV77*f_CoMC01</f>
        <v>0</v>
      </c>
      <c r="DW77" s="300">
        <f ca="1">'Profile before CoM'!DW77*f_CoMC01</f>
        <v>0</v>
      </c>
      <c r="DX77" s="300">
        <f ca="1">'Profile before CoM'!DX77*f_CoMC01</f>
        <v>0</v>
      </c>
      <c r="DY77" s="300">
        <f ca="1">'Profile before CoM'!DY77*f_CoMC01</f>
        <v>0</v>
      </c>
      <c r="DZ77" s="300">
        <f ca="1">'Profile before CoM'!DZ77*f_CoMC01</f>
        <v>0</v>
      </c>
      <c r="EA77" s="300">
        <f ca="1">'Profile before CoM'!EA77*f_CoMC01</f>
        <v>0</v>
      </c>
      <c r="EB77" s="300">
        <f ca="1">'Profile before CoM'!EB77*f_CoMC01</f>
        <v>0</v>
      </c>
      <c r="EC77" s="300">
        <f ca="1">'Profile before CoM'!EC77*f_CoMC01</f>
        <v>0</v>
      </c>
      <c r="ED77" s="300">
        <f ca="1">'Profile before CoM'!ED77*f_CoMC01</f>
        <v>0</v>
      </c>
      <c r="EE77" s="300">
        <f ca="1">'Profile before CoM'!EE77*f_CoMC01</f>
        <v>0</v>
      </c>
      <c r="EF77" s="300">
        <f ca="1">'Profile before CoM'!EF77*f_CoMC01</f>
        <v>0</v>
      </c>
      <c r="EG77" s="300">
        <f ca="1">'Profile before CoM'!EG77*f_CoMC01</f>
        <v>0</v>
      </c>
      <c r="EH77" s="300">
        <f ca="1">'Profile before CoM'!EH77*f_CoMC01</f>
        <v>0</v>
      </c>
      <c r="EI77" s="300">
        <f ca="1">'Profile before CoM'!EI77*f_CoMC01</f>
        <v>0</v>
      </c>
      <c r="EJ77" s="300">
        <f ca="1">'Profile before CoM'!EJ77*f_CoMC01</f>
        <v>0</v>
      </c>
      <c r="EK77" s="300">
        <f ca="1">'Profile before CoM'!EK77*f_CoMC01</f>
        <v>0</v>
      </c>
      <c r="EL77" s="300">
        <f ca="1">'Profile before CoM'!EL77*f_CoMC01</f>
        <v>0</v>
      </c>
      <c r="EM77" s="300">
        <f ca="1">'Profile before CoM'!EM77*f_CoMC01</f>
        <v>0</v>
      </c>
      <c r="EN77" s="300">
        <f ca="1">'Profile before CoM'!EN77*f_CoMC01</f>
        <v>0</v>
      </c>
      <c r="EO77" s="300">
        <f ca="1">'Profile before CoM'!EO77*f_CoMC01</f>
        <v>0</v>
      </c>
      <c r="EP77" s="300">
        <f ca="1">'Profile before CoM'!EP77*f_CoMC01</f>
        <v>0</v>
      </c>
      <c r="EQ77" s="300">
        <f ca="1">'Profile before CoM'!EQ77*f_CoMC01</f>
        <v>0</v>
      </c>
      <c r="ER77" s="300">
        <f ca="1">'Profile before CoM'!ER77*f_CoMC01</f>
        <v>0</v>
      </c>
      <c r="ES77" s="300">
        <f ca="1">'Profile before CoM'!ES77*f_CoMC01</f>
        <v>0</v>
      </c>
      <c r="ET77" s="300">
        <f ca="1">'Profile before CoM'!ET77*f_CoMC01</f>
        <v>0</v>
      </c>
      <c r="EU77" s="300">
        <f ca="1">'Profile before CoM'!EU77*f_CoMC01</f>
        <v>0</v>
      </c>
      <c r="EV77" s="300">
        <f ca="1">'Profile before CoM'!EV77*f_CoMC01</f>
        <v>0</v>
      </c>
      <c r="EW77" s="300">
        <f ca="1">'Profile before CoM'!EW77*f_CoMC01</f>
        <v>0</v>
      </c>
      <c r="EX77" s="300">
        <f ca="1">'Profile before CoM'!EX77*f_CoMC01</f>
        <v>0</v>
      </c>
      <c r="EY77" s="612"/>
      <c r="EZ77" s="757" t="str">
        <f>'Main Input'!EZ77</f>
        <v>RPI</v>
      </c>
      <c r="FA77" s="757" t="str">
        <f>'Main Input'!FA77</f>
        <v>N/A</v>
      </c>
      <c r="FB77" s="766">
        <f>'Main Input'!FB77</f>
        <v>0</v>
      </c>
      <c r="FC77" s="766" t="str">
        <f>'Main Input'!FC77</f>
        <v>IT Solutions</v>
      </c>
      <c r="FD77" s="766" t="str">
        <f>'Main Input'!FD77</f>
        <v>Managed Services</v>
      </c>
      <c r="FE77" s="757" t="str">
        <f>'Main Input'!FE77</f>
        <v>Opex</v>
      </c>
      <c r="FF77" s="757" t="str">
        <f>'Main Input'!FF77</f>
        <v>ContractAccrual</v>
      </c>
      <c r="FG77" s="757" t="str">
        <f>'Main Input'!FG77</f>
        <v>Expense</v>
      </c>
      <c r="FH77" s="767" t="str">
        <f>'Main Input'!FH77</f>
        <v>A</v>
      </c>
      <c r="FI77" s="768">
        <f>'Main Input'!FI77</f>
        <v>0.22</v>
      </c>
      <c r="FJ77" s="768">
        <f>'Main Input'!FJ77</f>
        <v>0</v>
      </c>
      <c r="FK77" s="612"/>
      <c r="FL77" s="531">
        <f t="shared" si="31"/>
        <v>0</v>
      </c>
      <c r="FM77" s="86"/>
      <c r="FN77" s="612"/>
    </row>
    <row r="78" spans="1:170" ht="12.75" customHeight="1">
      <c r="A78" s="750" t="str">
        <f>'Main Input'!A78</f>
        <v>MTB</v>
      </c>
      <c r="B78" s="762" t="str">
        <f>'Main Input'!B78</f>
        <v>Business Unit</v>
      </c>
      <c r="C78" s="762" t="str">
        <f>'Main Input'!C78</f>
        <v>Labour</v>
      </c>
      <c r="D78" s="762" t="str">
        <f>'Main Input'!D78</f>
        <v>TFR</v>
      </c>
      <c r="E78" s="762" t="str">
        <f>'Main Input'!E78</f>
        <v>Migration Designer #5 (UNIX)</v>
      </c>
      <c r="F78" s="753" t="str">
        <f>'Main Input'!F78</f>
        <v>direct</v>
      </c>
      <c r="G78" s="753" t="str">
        <f>'Main Input'!G78</f>
        <v>Person</v>
      </c>
      <c r="H78" s="753" t="str">
        <f>'Main Input'!H78</f>
        <v>TAC.CSA.2</v>
      </c>
      <c r="I78" s="753">
        <f>'Main Input'!I78</f>
        <v>0</v>
      </c>
      <c r="J78" s="753">
        <f>'Main Input'!J78</f>
        <v>0</v>
      </c>
      <c r="K78" s="753" t="str">
        <f>'Main Input'!K78</f>
        <v>FJS</v>
      </c>
      <c r="L78" s="753" t="str">
        <f>'Main Input'!L78</f>
        <v>pTran</v>
      </c>
      <c r="M78" s="753">
        <f>'Main Input'!M78</f>
        <v>0</v>
      </c>
      <c r="N78" s="753">
        <f>'Main Input'!N78</f>
        <v>0</v>
      </c>
      <c r="O78" s="753" t="str">
        <f>'Main Input'!O78</f>
        <v>SPAIN</v>
      </c>
      <c r="P78" s="753">
        <f>'Main Input'!P78</f>
        <v>313</v>
      </c>
      <c r="Q78" s="753" t="str">
        <f>'Main Input'!Q78</f>
        <v>EUR</v>
      </c>
      <c r="R78" s="753" t="str">
        <f>'Main Input'!R78</f>
        <v>EMEA</v>
      </c>
      <c r="S78" s="753" t="str">
        <f>'Main Input'!S78</f>
        <v>Local</v>
      </c>
      <c r="T78" s="753">
        <f>'Main Input'!T78</f>
        <v>0</v>
      </c>
      <c r="U78" s="753">
        <f>'Main Input'!U78</f>
        <v>0</v>
      </c>
      <c r="V78" s="753" t="str">
        <f>'Main Input'!V78</f>
        <v>6_ATP</v>
      </c>
      <c r="W78" s="753">
        <f>'Main Input'!W78</f>
        <v>0</v>
      </c>
      <c r="X78" s="753">
        <f>'Main Input'!X78</f>
        <v>0</v>
      </c>
      <c r="Y78" s="753">
        <f>'Main Input'!Y78</f>
        <v>0</v>
      </c>
      <c r="Z78" s="753">
        <f>'Main Input'!Z78</f>
        <v>0</v>
      </c>
      <c r="AA78" s="753">
        <f>'Main Input'!AA78</f>
        <v>0</v>
      </c>
      <c r="AB78" s="763">
        <f>'Main Input'!AB78</f>
        <v>0</v>
      </c>
      <c r="AC78" s="763" t="str">
        <f>'Main Input'!AC78</f>
        <v>Days</v>
      </c>
      <c r="AD78" s="764">
        <f>'Main Input'!AD78</f>
        <v>50</v>
      </c>
      <c r="AE78" s="765">
        <f t="shared" ca="1" si="30"/>
        <v>20958.838193709107</v>
      </c>
      <c r="AF78" s="299">
        <f ca="1">'Profile before CoM'!AF78*f_CoMC01</f>
        <v>0</v>
      </c>
      <c r="AG78" s="300">
        <f ca="1">'Profile before CoM'!AG78*f_CoMC01</f>
        <v>0</v>
      </c>
      <c r="AH78" s="300">
        <f ca="1">'Profile before CoM'!AH78*f_CoMC01</f>
        <v>0</v>
      </c>
      <c r="AI78" s="300">
        <f ca="1">'Profile before CoM'!AI78*f_CoMC01</f>
        <v>0</v>
      </c>
      <c r="AJ78" s="300">
        <f ca="1">'Profile before CoM'!AJ78*f_CoMC01</f>
        <v>0</v>
      </c>
      <c r="AK78" s="300">
        <f ca="1">'Profile before CoM'!AK78*f_CoMC01</f>
        <v>0</v>
      </c>
      <c r="AL78" s="300">
        <f ca="1">'Profile before CoM'!AL78*f_CoMC01</f>
        <v>0</v>
      </c>
      <c r="AM78" s="300">
        <f ca="1">'Profile before CoM'!AM78*f_CoMC01</f>
        <v>0</v>
      </c>
      <c r="AN78" s="300">
        <f ca="1">'Profile before CoM'!AN78*f_CoMC01</f>
        <v>20958.838193709107</v>
      </c>
      <c r="AO78" s="300">
        <f ca="1">'Profile before CoM'!AO78*f_CoMC01</f>
        <v>0</v>
      </c>
      <c r="AP78" s="300">
        <f ca="1">'Profile before CoM'!AP78*f_CoMC01</f>
        <v>0</v>
      </c>
      <c r="AQ78" s="300">
        <f ca="1">'Profile before CoM'!AQ78*f_CoMC01</f>
        <v>0</v>
      </c>
      <c r="AR78" s="300">
        <f ca="1">'Profile before CoM'!AR78*f_CoMC01</f>
        <v>0</v>
      </c>
      <c r="AS78" s="300">
        <f ca="1">'Profile before CoM'!AS78*f_CoMC01</f>
        <v>0</v>
      </c>
      <c r="AT78" s="300">
        <f ca="1">'Profile before CoM'!AT78*f_CoMC01</f>
        <v>0</v>
      </c>
      <c r="AU78" s="300">
        <f ca="1">'Profile before CoM'!AU78*f_CoMC01</f>
        <v>0</v>
      </c>
      <c r="AV78" s="300">
        <f ca="1">'Profile before CoM'!AV78*f_CoMC01</f>
        <v>0</v>
      </c>
      <c r="AW78" s="300">
        <f ca="1">'Profile before CoM'!AW78*f_CoMC01</f>
        <v>0</v>
      </c>
      <c r="AX78" s="300">
        <f ca="1">'Profile before CoM'!AX78*f_CoMC01</f>
        <v>0</v>
      </c>
      <c r="AY78" s="300">
        <f ca="1">'Profile before CoM'!AY78*f_CoMC01</f>
        <v>0</v>
      </c>
      <c r="AZ78" s="300">
        <f ca="1">'Profile before CoM'!AZ78*f_CoMC01</f>
        <v>0</v>
      </c>
      <c r="BA78" s="300">
        <f ca="1">'Profile before CoM'!BA78*f_CoMC01</f>
        <v>0</v>
      </c>
      <c r="BB78" s="300">
        <f ca="1">'Profile before CoM'!BB78*f_CoMC01</f>
        <v>0</v>
      </c>
      <c r="BC78" s="300">
        <f ca="1">'Profile before CoM'!BC78*f_CoMC01</f>
        <v>0</v>
      </c>
      <c r="BD78" s="300">
        <f ca="1">'Profile before CoM'!BD78*f_CoMC01</f>
        <v>0</v>
      </c>
      <c r="BE78" s="300">
        <f ca="1">'Profile before CoM'!BE78*f_CoMC01</f>
        <v>0</v>
      </c>
      <c r="BF78" s="300">
        <f ca="1">'Profile before CoM'!BF78*f_CoMC01</f>
        <v>0</v>
      </c>
      <c r="BG78" s="300">
        <f ca="1">'Profile before CoM'!BG78*f_CoMC01</f>
        <v>0</v>
      </c>
      <c r="BH78" s="300">
        <f ca="1">'Profile before CoM'!BH78*f_CoMC01</f>
        <v>0</v>
      </c>
      <c r="BI78" s="300">
        <f ca="1">'Profile before CoM'!BI78*f_CoMC01</f>
        <v>0</v>
      </c>
      <c r="BJ78" s="300">
        <f ca="1">'Profile before CoM'!BJ78*f_CoMC01</f>
        <v>0</v>
      </c>
      <c r="BK78" s="300">
        <f ca="1">'Profile before CoM'!BK78*f_CoMC01</f>
        <v>0</v>
      </c>
      <c r="BL78" s="300">
        <f ca="1">'Profile before CoM'!BL78*f_CoMC01</f>
        <v>0</v>
      </c>
      <c r="BM78" s="300">
        <f ca="1">'Profile before CoM'!BM78*f_CoMC01</f>
        <v>0</v>
      </c>
      <c r="BN78" s="300">
        <f ca="1">'Profile before CoM'!BN78*f_CoMC01</f>
        <v>0</v>
      </c>
      <c r="BO78" s="300">
        <f ca="1">'Profile before CoM'!BO78*f_CoMC01</f>
        <v>0</v>
      </c>
      <c r="BP78" s="300">
        <f ca="1">'Profile before CoM'!BP78*f_CoMC01</f>
        <v>0</v>
      </c>
      <c r="BQ78" s="300">
        <f ca="1">'Profile before CoM'!BQ78*f_CoMC01</f>
        <v>0</v>
      </c>
      <c r="BR78" s="300">
        <f ca="1">'Profile before CoM'!BR78*f_CoMC01</f>
        <v>0</v>
      </c>
      <c r="BS78" s="300">
        <f ca="1">'Profile before CoM'!BS78*f_CoMC01</f>
        <v>0</v>
      </c>
      <c r="BT78" s="300">
        <f ca="1">'Profile before CoM'!BT78*f_CoMC01</f>
        <v>0</v>
      </c>
      <c r="BU78" s="300">
        <f ca="1">'Profile before CoM'!BU78*f_CoMC01</f>
        <v>0</v>
      </c>
      <c r="BV78" s="300">
        <f ca="1">'Profile before CoM'!BV78*f_CoMC01</f>
        <v>0</v>
      </c>
      <c r="BW78" s="300">
        <f ca="1">'Profile before CoM'!BW78*f_CoMC01</f>
        <v>0</v>
      </c>
      <c r="BX78" s="300">
        <f ca="1">'Profile before CoM'!BX78*f_CoMC01</f>
        <v>0</v>
      </c>
      <c r="BY78" s="300">
        <f ca="1">'Profile before CoM'!BY78*f_CoMC01</f>
        <v>0</v>
      </c>
      <c r="BZ78" s="300">
        <f ca="1">'Profile before CoM'!BZ78*f_CoMC01</f>
        <v>0</v>
      </c>
      <c r="CA78" s="300">
        <f ca="1">'Profile before CoM'!CA78*f_CoMC01</f>
        <v>0</v>
      </c>
      <c r="CB78" s="300">
        <f ca="1">'Profile before CoM'!CB78*f_CoMC01</f>
        <v>0</v>
      </c>
      <c r="CC78" s="300">
        <f ca="1">'Profile before CoM'!CC78*f_CoMC01</f>
        <v>0</v>
      </c>
      <c r="CD78" s="300">
        <f ca="1">'Profile before CoM'!CD78*f_CoMC01</f>
        <v>0</v>
      </c>
      <c r="CE78" s="300">
        <f ca="1">'Profile before CoM'!CE78*f_CoMC01</f>
        <v>0</v>
      </c>
      <c r="CF78" s="300">
        <f ca="1">'Profile before CoM'!CF78*f_CoMC01</f>
        <v>0</v>
      </c>
      <c r="CG78" s="300">
        <f ca="1">'Profile before CoM'!CG78*f_CoMC01</f>
        <v>0</v>
      </c>
      <c r="CH78" s="300">
        <f ca="1">'Profile before CoM'!CH78*f_CoMC01</f>
        <v>0</v>
      </c>
      <c r="CI78" s="300">
        <f ca="1">'Profile before CoM'!CI78*f_CoMC01</f>
        <v>0</v>
      </c>
      <c r="CJ78" s="300">
        <f ca="1">'Profile before CoM'!CJ78*f_CoMC01</f>
        <v>0</v>
      </c>
      <c r="CK78" s="300">
        <f ca="1">'Profile before CoM'!CK78*f_CoMC01</f>
        <v>0</v>
      </c>
      <c r="CL78" s="300">
        <f ca="1">'Profile before CoM'!CL78*f_CoMC01</f>
        <v>0</v>
      </c>
      <c r="CM78" s="300">
        <f ca="1">'Profile before CoM'!CM78*f_CoMC01</f>
        <v>0</v>
      </c>
      <c r="CN78" s="300">
        <f ca="1">'Profile before CoM'!CN78*f_CoMC01</f>
        <v>0</v>
      </c>
      <c r="CO78" s="300">
        <f ca="1">'Profile before CoM'!CO78*f_CoMC01</f>
        <v>0</v>
      </c>
      <c r="CP78" s="300">
        <f ca="1">'Profile before CoM'!CP78*f_CoMC01</f>
        <v>0</v>
      </c>
      <c r="CQ78" s="300">
        <f ca="1">'Profile before CoM'!CQ78*f_CoMC01</f>
        <v>0</v>
      </c>
      <c r="CR78" s="300">
        <f ca="1">'Profile before CoM'!CR78*f_CoMC01</f>
        <v>0</v>
      </c>
      <c r="CS78" s="300">
        <f ca="1">'Profile before CoM'!CS78*f_CoMC01</f>
        <v>0</v>
      </c>
      <c r="CT78" s="300">
        <f ca="1">'Profile before CoM'!CT78*f_CoMC01</f>
        <v>0</v>
      </c>
      <c r="CU78" s="300">
        <f ca="1">'Profile before CoM'!CU78*f_CoMC01</f>
        <v>0</v>
      </c>
      <c r="CV78" s="300">
        <f ca="1">'Profile before CoM'!CV78*f_CoMC01</f>
        <v>0</v>
      </c>
      <c r="CW78" s="300">
        <f ca="1">'Profile before CoM'!CW78*f_CoMC01</f>
        <v>0</v>
      </c>
      <c r="CX78" s="300">
        <f ca="1">'Profile before CoM'!CX78*f_CoMC01</f>
        <v>0</v>
      </c>
      <c r="CY78" s="300">
        <f ca="1">'Profile before CoM'!CY78*f_CoMC01</f>
        <v>0</v>
      </c>
      <c r="CZ78" s="300">
        <f ca="1">'Profile before CoM'!CZ78*f_CoMC01</f>
        <v>0</v>
      </c>
      <c r="DA78" s="300">
        <f ca="1">'Profile before CoM'!DA78*f_CoMC01</f>
        <v>0</v>
      </c>
      <c r="DB78" s="300">
        <f ca="1">'Profile before CoM'!DB78*f_CoMC01</f>
        <v>0</v>
      </c>
      <c r="DC78" s="300">
        <f ca="1">'Profile before CoM'!DC78*f_CoMC01</f>
        <v>0</v>
      </c>
      <c r="DD78" s="300">
        <f ca="1">'Profile before CoM'!DD78*f_CoMC01</f>
        <v>0</v>
      </c>
      <c r="DE78" s="300">
        <f ca="1">'Profile before CoM'!DE78*f_CoMC01</f>
        <v>0</v>
      </c>
      <c r="DF78" s="300">
        <f ca="1">'Profile before CoM'!DF78*f_CoMC01</f>
        <v>0</v>
      </c>
      <c r="DG78" s="300">
        <f ca="1">'Profile before CoM'!DG78*f_CoMC01</f>
        <v>0</v>
      </c>
      <c r="DH78" s="300">
        <f ca="1">'Profile before CoM'!DH78*f_CoMC01</f>
        <v>0</v>
      </c>
      <c r="DI78" s="300">
        <f ca="1">'Profile before CoM'!DI78*f_CoMC01</f>
        <v>0</v>
      </c>
      <c r="DJ78" s="300">
        <f ca="1">'Profile before CoM'!DJ78*f_CoMC01</f>
        <v>0</v>
      </c>
      <c r="DK78" s="300">
        <f ca="1">'Profile before CoM'!DK78*f_CoMC01</f>
        <v>0</v>
      </c>
      <c r="DL78" s="300">
        <f ca="1">'Profile before CoM'!DL78*f_CoMC01</f>
        <v>0</v>
      </c>
      <c r="DM78" s="300">
        <f ca="1">'Profile before CoM'!DM78*f_CoMC01</f>
        <v>0</v>
      </c>
      <c r="DN78" s="300">
        <f ca="1">'Profile before CoM'!DN78*f_CoMC01</f>
        <v>0</v>
      </c>
      <c r="DO78" s="300">
        <f ca="1">'Profile before CoM'!DO78*f_CoMC01</f>
        <v>0</v>
      </c>
      <c r="DP78" s="300">
        <f ca="1">'Profile before CoM'!DP78*f_CoMC01</f>
        <v>0</v>
      </c>
      <c r="DQ78" s="300">
        <f ca="1">'Profile before CoM'!DQ78*f_CoMC01</f>
        <v>0</v>
      </c>
      <c r="DR78" s="300">
        <f ca="1">'Profile before CoM'!DR78*f_CoMC01</f>
        <v>0</v>
      </c>
      <c r="DS78" s="300">
        <f ca="1">'Profile before CoM'!DS78*f_CoMC01</f>
        <v>0</v>
      </c>
      <c r="DT78" s="300">
        <f ca="1">'Profile before CoM'!DT78*f_CoMC01</f>
        <v>0</v>
      </c>
      <c r="DU78" s="300">
        <f ca="1">'Profile before CoM'!DU78*f_CoMC01</f>
        <v>0</v>
      </c>
      <c r="DV78" s="300">
        <f ca="1">'Profile before CoM'!DV78*f_CoMC01</f>
        <v>0</v>
      </c>
      <c r="DW78" s="300">
        <f ca="1">'Profile before CoM'!DW78*f_CoMC01</f>
        <v>0</v>
      </c>
      <c r="DX78" s="300">
        <f ca="1">'Profile before CoM'!DX78*f_CoMC01</f>
        <v>0</v>
      </c>
      <c r="DY78" s="300">
        <f ca="1">'Profile before CoM'!DY78*f_CoMC01</f>
        <v>0</v>
      </c>
      <c r="DZ78" s="300">
        <f ca="1">'Profile before CoM'!DZ78*f_CoMC01</f>
        <v>0</v>
      </c>
      <c r="EA78" s="300">
        <f ca="1">'Profile before CoM'!EA78*f_CoMC01</f>
        <v>0</v>
      </c>
      <c r="EB78" s="300">
        <f ca="1">'Profile before CoM'!EB78*f_CoMC01</f>
        <v>0</v>
      </c>
      <c r="EC78" s="300">
        <f ca="1">'Profile before CoM'!EC78*f_CoMC01</f>
        <v>0</v>
      </c>
      <c r="ED78" s="300">
        <f ca="1">'Profile before CoM'!ED78*f_CoMC01</f>
        <v>0</v>
      </c>
      <c r="EE78" s="300">
        <f ca="1">'Profile before CoM'!EE78*f_CoMC01</f>
        <v>0</v>
      </c>
      <c r="EF78" s="300">
        <f ca="1">'Profile before CoM'!EF78*f_CoMC01</f>
        <v>0</v>
      </c>
      <c r="EG78" s="300">
        <f ca="1">'Profile before CoM'!EG78*f_CoMC01</f>
        <v>0</v>
      </c>
      <c r="EH78" s="300">
        <f ca="1">'Profile before CoM'!EH78*f_CoMC01</f>
        <v>0</v>
      </c>
      <c r="EI78" s="300">
        <f ca="1">'Profile before CoM'!EI78*f_CoMC01</f>
        <v>0</v>
      </c>
      <c r="EJ78" s="300">
        <f ca="1">'Profile before CoM'!EJ78*f_CoMC01</f>
        <v>0</v>
      </c>
      <c r="EK78" s="300">
        <f ca="1">'Profile before CoM'!EK78*f_CoMC01</f>
        <v>0</v>
      </c>
      <c r="EL78" s="300">
        <f ca="1">'Profile before CoM'!EL78*f_CoMC01</f>
        <v>0</v>
      </c>
      <c r="EM78" s="300">
        <f ca="1">'Profile before CoM'!EM78*f_CoMC01</f>
        <v>0</v>
      </c>
      <c r="EN78" s="300">
        <f ca="1">'Profile before CoM'!EN78*f_CoMC01</f>
        <v>0</v>
      </c>
      <c r="EO78" s="300">
        <f ca="1">'Profile before CoM'!EO78*f_CoMC01</f>
        <v>0</v>
      </c>
      <c r="EP78" s="300">
        <f ca="1">'Profile before CoM'!EP78*f_CoMC01</f>
        <v>0</v>
      </c>
      <c r="EQ78" s="300">
        <f ca="1">'Profile before CoM'!EQ78*f_CoMC01</f>
        <v>0</v>
      </c>
      <c r="ER78" s="300">
        <f ca="1">'Profile before CoM'!ER78*f_CoMC01</f>
        <v>0</v>
      </c>
      <c r="ES78" s="300">
        <f ca="1">'Profile before CoM'!ES78*f_CoMC01</f>
        <v>0</v>
      </c>
      <c r="ET78" s="300">
        <f ca="1">'Profile before CoM'!ET78*f_CoMC01</f>
        <v>0</v>
      </c>
      <c r="EU78" s="300">
        <f ca="1">'Profile before CoM'!EU78*f_CoMC01</f>
        <v>0</v>
      </c>
      <c r="EV78" s="300">
        <f ca="1">'Profile before CoM'!EV78*f_CoMC01</f>
        <v>0</v>
      </c>
      <c r="EW78" s="300">
        <f ca="1">'Profile before CoM'!EW78*f_CoMC01</f>
        <v>0</v>
      </c>
      <c r="EX78" s="300">
        <f ca="1">'Profile before CoM'!EX78*f_CoMC01</f>
        <v>0</v>
      </c>
      <c r="EY78" s="612"/>
      <c r="EZ78" s="757" t="str">
        <f>'Main Input'!EZ78</f>
        <v>RPI</v>
      </c>
      <c r="FA78" s="757" t="str">
        <f>'Main Input'!FA78</f>
        <v>N/A</v>
      </c>
      <c r="FB78" s="766">
        <f>'Main Input'!FB78</f>
        <v>0</v>
      </c>
      <c r="FC78" s="766" t="str">
        <f>'Main Input'!FC78</f>
        <v>IT Solutions</v>
      </c>
      <c r="FD78" s="766" t="str">
        <f>'Main Input'!FD78</f>
        <v>Managed Services</v>
      </c>
      <c r="FE78" s="757" t="str">
        <f>'Main Input'!FE78</f>
        <v>Opex</v>
      </c>
      <c r="FF78" s="757" t="str">
        <f>'Main Input'!FF78</f>
        <v>ContractAccrual</v>
      </c>
      <c r="FG78" s="757" t="str">
        <f>'Main Input'!FG78</f>
        <v>Expense</v>
      </c>
      <c r="FH78" s="767" t="str">
        <f>'Main Input'!FH78</f>
        <v>A</v>
      </c>
      <c r="FI78" s="768">
        <f>'Main Input'!FI78</f>
        <v>0.22</v>
      </c>
      <c r="FJ78" s="768">
        <f>'Main Input'!FJ78</f>
        <v>0</v>
      </c>
      <c r="FK78" s="612"/>
      <c r="FL78" s="531">
        <f t="shared" si="31"/>
        <v>0</v>
      </c>
      <c r="FM78" s="86"/>
      <c r="FN78" s="612"/>
    </row>
    <row r="79" spans="1:170" ht="12.75" customHeight="1">
      <c r="A79" s="750" t="str">
        <f>'Main Input'!A79</f>
        <v>MTB</v>
      </c>
      <c r="B79" s="762" t="str">
        <f>'Main Input'!B79</f>
        <v>Datacentre Operations</v>
      </c>
      <c r="C79" s="762" t="str">
        <f>'Main Input'!C79</f>
        <v>Third Party</v>
      </c>
      <c r="D79" s="762" t="str">
        <f>'Main Input'!D79</f>
        <v>TFR</v>
      </c>
      <c r="E79" s="762" t="str">
        <f>'Main Input'!E79</f>
        <v>Foundation Infrastructure Design and Implementation (Wintel)</v>
      </c>
      <c r="F79" s="753" t="str">
        <f>'Main Input'!F79</f>
        <v>direct</v>
      </c>
      <c r="G79" s="753" t="str">
        <f>'Main Input'!G79</f>
        <v>Person</v>
      </c>
      <c r="H79" s="753" t="str">
        <f>'Main Input'!H79</f>
        <v>TAC.CSA.2</v>
      </c>
      <c r="I79" s="753">
        <f>'Main Input'!I79</f>
        <v>0</v>
      </c>
      <c r="J79" s="753">
        <f>'Main Input'!J79</f>
        <v>0</v>
      </c>
      <c r="K79" s="753" t="str">
        <f>'Main Input'!K79</f>
        <v>FJS</v>
      </c>
      <c r="L79" s="753" t="str">
        <f>'Main Input'!L79</f>
        <v>pTran</v>
      </c>
      <c r="M79" s="753">
        <f>'Main Input'!M79</f>
        <v>0</v>
      </c>
      <c r="N79" s="753">
        <f>'Main Input'!N79</f>
        <v>0</v>
      </c>
      <c r="O79" s="753" t="str">
        <f>'Main Input'!O79</f>
        <v>SPAIN</v>
      </c>
      <c r="P79" s="753">
        <f>'Main Input'!P79</f>
        <v>1000</v>
      </c>
      <c r="Q79" s="753" t="str">
        <f>'Main Input'!Q79</f>
        <v>EUR</v>
      </c>
      <c r="R79" s="753" t="str">
        <f>'Main Input'!R79</f>
        <v>EMEA</v>
      </c>
      <c r="S79" s="753" t="str">
        <f>'Main Input'!S79</f>
        <v>Local</v>
      </c>
      <c r="T79" s="753">
        <f>'Main Input'!T79</f>
        <v>0</v>
      </c>
      <c r="U79" s="753">
        <f>'Main Input'!U79</f>
        <v>0</v>
      </c>
      <c r="V79" s="753" t="str">
        <f>'Main Input'!V79</f>
        <v>6_ATP</v>
      </c>
      <c r="W79" s="753">
        <f>'Main Input'!W79</f>
        <v>0</v>
      </c>
      <c r="X79" s="753">
        <f>'Main Input'!X79</f>
        <v>0</v>
      </c>
      <c r="Y79" s="753">
        <f>'Main Input'!Y79</f>
        <v>0</v>
      </c>
      <c r="Z79" s="753">
        <f>'Main Input'!Z79</f>
        <v>0</v>
      </c>
      <c r="AA79" s="753">
        <f>'Main Input'!AA79</f>
        <v>0</v>
      </c>
      <c r="AB79" s="763">
        <f>'Main Input'!AB79</f>
        <v>0</v>
      </c>
      <c r="AC79" s="763" t="str">
        <f>'Main Input'!AC79</f>
        <v>Days</v>
      </c>
      <c r="AD79" s="764">
        <f>'Main Input'!AD79</f>
        <v>45</v>
      </c>
      <c r="AE79" s="765">
        <f t="shared" ref="AE79:AE110" ca="1" si="32">SUM(AF79:EY79)</f>
        <v>60265.029949962285</v>
      </c>
      <c r="AF79" s="299">
        <f ca="1">'Profile before CoM'!AF79*f_CoMC01</f>
        <v>0</v>
      </c>
      <c r="AG79" s="300">
        <f ca="1">'Profile before CoM'!AG79*f_CoMC01</f>
        <v>0</v>
      </c>
      <c r="AH79" s="300">
        <f ca="1">'Profile before CoM'!AH79*f_CoMC01</f>
        <v>0</v>
      </c>
      <c r="AI79" s="300">
        <f ca="1">'Profile before CoM'!AI79*f_CoMC01</f>
        <v>0</v>
      </c>
      <c r="AJ79" s="300">
        <f ca="1">'Profile before CoM'!AJ79*f_CoMC01</f>
        <v>0</v>
      </c>
      <c r="AK79" s="300">
        <f ca="1">'Profile before CoM'!AK79*f_CoMC01</f>
        <v>0</v>
      </c>
      <c r="AL79" s="300">
        <f ca="1">'Profile before CoM'!AL79*f_CoMC01</f>
        <v>0</v>
      </c>
      <c r="AM79" s="300">
        <f ca="1">'Profile before CoM'!AM79*f_CoMC01</f>
        <v>0</v>
      </c>
      <c r="AN79" s="300">
        <f ca="1">'Profile before CoM'!AN79*f_CoMC01</f>
        <v>60265.029949962285</v>
      </c>
      <c r="AO79" s="300">
        <f ca="1">'Profile before CoM'!AO79*f_CoMC01</f>
        <v>0</v>
      </c>
      <c r="AP79" s="300">
        <f ca="1">'Profile before CoM'!AP79*f_CoMC01</f>
        <v>0</v>
      </c>
      <c r="AQ79" s="300">
        <f ca="1">'Profile before CoM'!AQ79*f_CoMC01</f>
        <v>0</v>
      </c>
      <c r="AR79" s="300">
        <f ca="1">'Profile before CoM'!AR79*f_CoMC01</f>
        <v>0</v>
      </c>
      <c r="AS79" s="300">
        <f ca="1">'Profile before CoM'!AS79*f_CoMC01</f>
        <v>0</v>
      </c>
      <c r="AT79" s="300">
        <f ca="1">'Profile before CoM'!AT79*f_CoMC01</f>
        <v>0</v>
      </c>
      <c r="AU79" s="300">
        <f ca="1">'Profile before CoM'!AU79*f_CoMC01</f>
        <v>0</v>
      </c>
      <c r="AV79" s="300">
        <f ca="1">'Profile before CoM'!AV79*f_CoMC01</f>
        <v>0</v>
      </c>
      <c r="AW79" s="300">
        <f ca="1">'Profile before CoM'!AW79*f_CoMC01</f>
        <v>0</v>
      </c>
      <c r="AX79" s="300">
        <f ca="1">'Profile before CoM'!AX79*f_CoMC01</f>
        <v>0</v>
      </c>
      <c r="AY79" s="300">
        <f ca="1">'Profile before CoM'!AY79*f_CoMC01</f>
        <v>0</v>
      </c>
      <c r="AZ79" s="300">
        <f ca="1">'Profile before CoM'!AZ79*f_CoMC01</f>
        <v>0</v>
      </c>
      <c r="BA79" s="300">
        <f ca="1">'Profile before CoM'!BA79*f_CoMC01</f>
        <v>0</v>
      </c>
      <c r="BB79" s="300">
        <f ca="1">'Profile before CoM'!BB79*f_CoMC01</f>
        <v>0</v>
      </c>
      <c r="BC79" s="300">
        <f ca="1">'Profile before CoM'!BC79*f_CoMC01</f>
        <v>0</v>
      </c>
      <c r="BD79" s="300">
        <f ca="1">'Profile before CoM'!BD79*f_CoMC01</f>
        <v>0</v>
      </c>
      <c r="BE79" s="300">
        <f ca="1">'Profile before CoM'!BE79*f_CoMC01</f>
        <v>0</v>
      </c>
      <c r="BF79" s="300">
        <f ca="1">'Profile before CoM'!BF79*f_CoMC01</f>
        <v>0</v>
      </c>
      <c r="BG79" s="300">
        <f ca="1">'Profile before CoM'!BG79*f_CoMC01</f>
        <v>0</v>
      </c>
      <c r="BH79" s="300">
        <f ca="1">'Profile before CoM'!BH79*f_CoMC01</f>
        <v>0</v>
      </c>
      <c r="BI79" s="300">
        <f ca="1">'Profile before CoM'!BI79*f_CoMC01</f>
        <v>0</v>
      </c>
      <c r="BJ79" s="300">
        <f ca="1">'Profile before CoM'!BJ79*f_CoMC01</f>
        <v>0</v>
      </c>
      <c r="BK79" s="300">
        <f ca="1">'Profile before CoM'!BK79*f_CoMC01</f>
        <v>0</v>
      </c>
      <c r="BL79" s="300">
        <f ca="1">'Profile before CoM'!BL79*f_CoMC01</f>
        <v>0</v>
      </c>
      <c r="BM79" s="300">
        <f ca="1">'Profile before CoM'!BM79*f_CoMC01</f>
        <v>0</v>
      </c>
      <c r="BN79" s="300">
        <f ca="1">'Profile before CoM'!BN79*f_CoMC01</f>
        <v>0</v>
      </c>
      <c r="BO79" s="300">
        <f ca="1">'Profile before CoM'!BO79*f_CoMC01</f>
        <v>0</v>
      </c>
      <c r="BP79" s="300">
        <f ca="1">'Profile before CoM'!BP79*f_CoMC01</f>
        <v>0</v>
      </c>
      <c r="BQ79" s="300">
        <f ca="1">'Profile before CoM'!BQ79*f_CoMC01</f>
        <v>0</v>
      </c>
      <c r="BR79" s="300">
        <f ca="1">'Profile before CoM'!BR79*f_CoMC01</f>
        <v>0</v>
      </c>
      <c r="BS79" s="300">
        <f ca="1">'Profile before CoM'!BS79*f_CoMC01</f>
        <v>0</v>
      </c>
      <c r="BT79" s="300">
        <f ca="1">'Profile before CoM'!BT79*f_CoMC01</f>
        <v>0</v>
      </c>
      <c r="BU79" s="300">
        <f ca="1">'Profile before CoM'!BU79*f_CoMC01</f>
        <v>0</v>
      </c>
      <c r="BV79" s="300">
        <f ca="1">'Profile before CoM'!BV79*f_CoMC01</f>
        <v>0</v>
      </c>
      <c r="BW79" s="300">
        <f ca="1">'Profile before CoM'!BW79*f_CoMC01</f>
        <v>0</v>
      </c>
      <c r="BX79" s="300">
        <f ca="1">'Profile before CoM'!BX79*f_CoMC01</f>
        <v>0</v>
      </c>
      <c r="BY79" s="300">
        <f ca="1">'Profile before CoM'!BY79*f_CoMC01</f>
        <v>0</v>
      </c>
      <c r="BZ79" s="300">
        <f ca="1">'Profile before CoM'!BZ79*f_CoMC01</f>
        <v>0</v>
      </c>
      <c r="CA79" s="300">
        <f ca="1">'Profile before CoM'!CA79*f_CoMC01</f>
        <v>0</v>
      </c>
      <c r="CB79" s="300">
        <f ca="1">'Profile before CoM'!CB79*f_CoMC01</f>
        <v>0</v>
      </c>
      <c r="CC79" s="300">
        <f ca="1">'Profile before CoM'!CC79*f_CoMC01</f>
        <v>0</v>
      </c>
      <c r="CD79" s="300">
        <f ca="1">'Profile before CoM'!CD79*f_CoMC01</f>
        <v>0</v>
      </c>
      <c r="CE79" s="300">
        <f ca="1">'Profile before CoM'!CE79*f_CoMC01</f>
        <v>0</v>
      </c>
      <c r="CF79" s="300">
        <f ca="1">'Profile before CoM'!CF79*f_CoMC01</f>
        <v>0</v>
      </c>
      <c r="CG79" s="300">
        <f ca="1">'Profile before CoM'!CG79*f_CoMC01</f>
        <v>0</v>
      </c>
      <c r="CH79" s="300">
        <f ca="1">'Profile before CoM'!CH79*f_CoMC01</f>
        <v>0</v>
      </c>
      <c r="CI79" s="300">
        <f ca="1">'Profile before CoM'!CI79*f_CoMC01</f>
        <v>0</v>
      </c>
      <c r="CJ79" s="300">
        <f ca="1">'Profile before CoM'!CJ79*f_CoMC01</f>
        <v>0</v>
      </c>
      <c r="CK79" s="300">
        <f ca="1">'Profile before CoM'!CK79*f_CoMC01</f>
        <v>0</v>
      </c>
      <c r="CL79" s="300">
        <f ca="1">'Profile before CoM'!CL79*f_CoMC01</f>
        <v>0</v>
      </c>
      <c r="CM79" s="300">
        <f ca="1">'Profile before CoM'!CM79*f_CoMC01</f>
        <v>0</v>
      </c>
      <c r="CN79" s="300">
        <f ca="1">'Profile before CoM'!CN79*f_CoMC01</f>
        <v>0</v>
      </c>
      <c r="CO79" s="300">
        <f ca="1">'Profile before CoM'!CO79*f_CoMC01</f>
        <v>0</v>
      </c>
      <c r="CP79" s="300">
        <f ca="1">'Profile before CoM'!CP79*f_CoMC01</f>
        <v>0</v>
      </c>
      <c r="CQ79" s="300">
        <f ca="1">'Profile before CoM'!CQ79*f_CoMC01</f>
        <v>0</v>
      </c>
      <c r="CR79" s="300">
        <f ca="1">'Profile before CoM'!CR79*f_CoMC01</f>
        <v>0</v>
      </c>
      <c r="CS79" s="300">
        <f ca="1">'Profile before CoM'!CS79*f_CoMC01</f>
        <v>0</v>
      </c>
      <c r="CT79" s="300">
        <f ca="1">'Profile before CoM'!CT79*f_CoMC01</f>
        <v>0</v>
      </c>
      <c r="CU79" s="300">
        <f ca="1">'Profile before CoM'!CU79*f_CoMC01</f>
        <v>0</v>
      </c>
      <c r="CV79" s="300">
        <f ca="1">'Profile before CoM'!CV79*f_CoMC01</f>
        <v>0</v>
      </c>
      <c r="CW79" s="300">
        <f ca="1">'Profile before CoM'!CW79*f_CoMC01</f>
        <v>0</v>
      </c>
      <c r="CX79" s="300">
        <f ca="1">'Profile before CoM'!CX79*f_CoMC01</f>
        <v>0</v>
      </c>
      <c r="CY79" s="300">
        <f ca="1">'Profile before CoM'!CY79*f_CoMC01</f>
        <v>0</v>
      </c>
      <c r="CZ79" s="300">
        <f ca="1">'Profile before CoM'!CZ79*f_CoMC01</f>
        <v>0</v>
      </c>
      <c r="DA79" s="300">
        <f ca="1">'Profile before CoM'!DA79*f_CoMC01</f>
        <v>0</v>
      </c>
      <c r="DB79" s="300">
        <f ca="1">'Profile before CoM'!DB79*f_CoMC01</f>
        <v>0</v>
      </c>
      <c r="DC79" s="300">
        <f ca="1">'Profile before CoM'!DC79*f_CoMC01</f>
        <v>0</v>
      </c>
      <c r="DD79" s="300">
        <f ca="1">'Profile before CoM'!DD79*f_CoMC01</f>
        <v>0</v>
      </c>
      <c r="DE79" s="300">
        <f ca="1">'Profile before CoM'!DE79*f_CoMC01</f>
        <v>0</v>
      </c>
      <c r="DF79" s="300">
        <f ca="1">'Profile before CoM'!DF79*f_CoMC01</f>
        <v>0</v>
      </c>
      <c r="DG79" s="300">
        <f ca="1">'Profile before CoM'!DG79*f_CoMC01</f>
        <v>0</v>
      </c>
      <c r="DH79" s="300">
        <f ca="1">'Profile before CoM'!DH79*f_CoMC01</f>
        <v>0</v>
      </c>
      <c r="DI79" s="300">
        <f ca="1">'Profile before CoM'!DI79*f_CoMC01</f>
        <v>0</v>
      </c>
      <c r="DJ79" s="300">
        <f ca="1">'Profile before CoM'!DJ79*f_CoMC01</f>
        <v>0</v>
      </c>
      <c r="DK79" s="300">
        <f ca="1">'Profile before CoM'!DK79*f_CoMC01</f>
        <v>0</v>
      </c>
      <c r="DL79" s="300">
        <f ca="1">'Profile before CoM'!DL79*f_CoMC01</f>
        <v>0</v>
      </c>
      <c r="DM79" s="300">
        <f ca="1">'Profile before CoM'!DM79*f_CoMC01</f>
        <v>0</v>
      </c>
      <c r="DN79" s="300">
        <f ca="1">'Profile before CoM'!DN79*f_CoMC01</f>
        <v>0</v>
      </c>
      <c r="DO79" s="300">
        <f ca="1">'Profile before CoM'!DO79*f_CoMC01</f>
        <v>0</v>
      </c>
      <c r="DP79" s="300">
        <f ca="1">'Profile before CoM'!DP79*f_CoMC01</f>
        <v>0</v>
      </c>
      <c r="DQ79" s="300">
        <f ca="1">'Profile before CoM'!DQ79*f_CoMC01</f>
        <v>0</v>
      </c>
      <c r="DR79" s="300">
        <f ca="1">'Profile before CoM'!DR79*f_CoMC01</f>
        <v>0</v>
      </c>
      <c r="DS79" s="300">
        <f ca="1">'Profile before CoM'!DS79*f_CoMC01</f>
        <v>0</v>
      </c>
      <c r="DT79" s="300">
        <f ca="1">'Profile before CoM'!DT79*f_CoMC01</f>
        <v>0</v>
      </c>
      <c r="DU79" s="300">
        <f ca="1">'Profile before CoM'!DU79*f_CoMC01</f>
        <v>0</v>
      </c>
      <c r="DV79" s="300">
        <f ca="1">'Profile before CoM'!DV79*f_CoMC01</f>
        <v>0</v>
      </c>
      <c r="DW79" s="300">
        <f ca="1">'Profile before CoM'!DW79*f_CoMC01</f>
        <v>0</v>
      </c>
      <c r="DX79" s="300">
        <f ca="1">'Profile before CoM'!DX79*f_CoMC01</f>
        <v>0</v>
      </c>
      <c r="DY79" s="300">
        <f ca="1">'Profile before CoM'!DY79*f_CoMC01</f>
        <v>0</v>
      </c>
      <c r="DZ79" s="300">
        <f ca="1">'Profile before CoM'!DZ79*f_CoMC01</f>
        <v>0</v>
      </c>
      <c r="EA79" s="300">
        <f ca="1">'Profile before CoM'!EA79*f_CoMC01</f>
        <v>0</v>
      </c>
      <c r="EB79" s="300">
        <f ca="1">'Profile before CoM'!EB79*f_CoMC01</f>
        <v>0</v>
      </c>
      <c r="EC79" s="300">
        <f ca="1">'Profile before CoM'!EC79*f_CoMC01</f>
        <v>0</v>
      </c>
      <c r="ED79" s="300">
        <f ca="1">'Profile before CoM'!ED79*f_CoMC01</f>
        <v>0</v>
      </c>
      <c r="EE79" s="300">
        <f ca="1">'Profile before CoM'!EE79*f_CoMC01</f>
        <v>0</v>
      </c>
      <c r="EF79" s="300">
        <f ca="1">'Profile before CoM'!EF79*f_CoMC01</f>
        <v>0</v>
      </c>
      <c r="EG79" s="300">
        <f ca="1">'Profile before CoM'!EG79*f_CoMC01</f>
        <v>0</v>
      </c>
      <c r="EH79" s="300">
        <f ca="1">'Profile before CoM'!EH79*f_CoMC01</f>
        <v>0</v>
      </c>
      <c r="EI79" s="300">
        <f ca="1">'Profile before CoM'!EI79*f_CoMC01</f>
        <v>0</v>
      </c>
      <c r="EJ79" s="300">
        <f ca="1">'Profile before CoM'!EJ79*f_CoMC01</f>
        <v>0</v>
      </c>
      <c r="EK79" s="300">
        <f ca="1">'Profile before CoM'!EK79*f_CoMC01</f>
        <v>0</v>
      </c>
      <c r="EL79" s="300">
        <f ca="1">'Profile before CoM'!EL79*f_CoMC01</f>
        <v>0</v>
      </c>
      <c r="EM79" s="300">
        <f ca="1">'Profile before CoM'!EM79*f_CoMC01</f>
        <v>0</v>
      </c>
      <c r="EN79" s="300">
        <f ca="1">'Profile before CoM'!EN79*f_CoMC01</f>
        <v>0</v>
      </c>
      <c r="EO79" s="300">
        <f ca="1">'Profile before CoM'!EO79*f_CoMC01</f>
        <v>0</v>
      </c>
      <c r="EP79" s="300">
        <f ca="1">'Profile before CoM'!EP79*f_CoMC01</f>
        <v>0</v>
      </c>
      <c r="EQ79" s="300">
        <f ca="1">'Profile before CoM'!EQ79*f_CoMC01</f>
        <v>0</v>
      </c>
      <c r="ER79" s="300">
        <f ca="1">'Profile before CoM'!ER79*f_CoMC01</f>
        <v>0</v>
      </c>
      <c r="ES79" s="300">
        <f ca="1">'Profile before CoM'!ES79*f_CoMC01</f>
        <v>0</v>
      </c>
      <c r="ET79" s="300">
        <f ca="1">'Profile before CoM'!ET79*f_CoMC01</f>
        <v>0</v>
      </c>
      <c r="EU79" s="300">
        <f ca="1">'Profile before CoM'!EU79*f_CoMC01</f>
        <v>0</v>
      </c>
      <c r="EV79" s="300">
        <f ca="1">'Profile before CoM'!EV79*f_CoMC01</f>
        <v>0</v>
      </c>
      <c r="EW79" s="300">
        <f ca="1">'Profile before CoM'!EW79*f_CoMC01</f>
        <v>0</v>
      </c>
      <c r="EX79" s="300">
        <f ca="1">'Profile before CoM'!EX79*f_CoMC01</f>
        <v>0</v>
      </c>
      <c r="EY79" s="612"/>
      <c r="EZ79" s="757" t="str">
        <f>'Main Input'!EZ79</f>
        <v>RPI</v>
      </c>
      <c r="FA79" s="757" t="str">
        <f>'Main Input'!FA79</f>
        <v>N/A</v>
      </c>
      <c r="FB79" s="766">
        <f>'Main Input'!FB79</f>
        <v>0</v>
      </c>
      <c r="FC79" s="766" t="str">
        <f>'Main Input'!FC79</f>
        <v>IT Solutions</v>
      </c>
      <c r="FD79" s="766" t="str">
        <f>'Main Input'!FD79</f>
        <v>Managed Services</v>
      </c>
      <c r="FE79" s="757" t="str">
        <f>'Main Input'!FE79</f>
        <v>Opex</v>
      </c>
      <c r="FF79" s="757" t="str">
        <f>'Main Input'!FF79</f>
        <v>ContractAccrual</v>
      </c>
      <c r="FG79" s="757" t="str">
        <f>'Main Input'!FG79</f>
        <v>Expense</v>
      </c>
      <c r="FH79" s="767" t="str">
        <f>'Main Input'!FH79</f>
        <v>A</v>
      </c>
      <c r="FI79" s="768">
        <f>'Main Input'!FI79</f>
        <v>0.22</v>
      </c>
      <c r="FJ79" s="768">
        <f>'Main Input'!FJ79</f>
        <v>0</v>
      </c>
      <c r="FK79" s="612"/>
      <c r="FL79" s="531">
        <f t="shared" ref="FL79:FL89" si="33">CVbloc6</f>
        <v>0</v>
      </c>
      <c r="FM79" s="86"/>
      <c r="FN79" s="612"/>
    </row>
    <row r="80" spans="1:170" ht="12.75" customHeight="1">
      <c r="A80" s="750" t="str">
        <f>'Main Input'!A80</f>
        <v>MTB</v>
      </c>
      <c r="B80" s="762" t="str">
        <f>'Main Input'!B80</f>
        <v>Datacentre Operations</v>
      </c>
      <c r="C80" s="762" t="str">
        <f>'Main Input'!C80</f>
        <v>Third Party</v>
      </c>
      <c r="D80" s="762" t="str">
        <f>'Main Input'!D80</f>
        <v>TFR</v>
      </c>
      <c r="E80" s="762" t="str">
        <f>'Main Input'!E80</f>
        <v>Foundation Infrastructure Design and Implementation (Wintel)</v>
      </c>
      <c r="F80" s="753" t="str">
        <f>'Main Input'!F80</f>
        <v>direct</v>
      </c>
      <c r="G80" s="753" t="str">
        <f>'Main Input'!G80</f>
        <v>Person</v>
      </c>
      <c r="H80" s="753" t="str">
        <f>'Main Input'!H80</f>
        <v>TAC.CSA.2</v>
      </c>
      <c r="I80" s="753">
        <f>'Main Input'!I80</f>
        <v>0</v>
      </c>
      <c r="J80" s="753">
        <f>'Main Input'!J80</f>
        <v>0</v>
      </c>
      <c r="K80" s="753" t="str">
        <f>'Main Input'!K80</f>
        <v>FJS</v>
      </c>
      <c r="L80" s="753" t="str">
        <f>'Main Input'!L80</f>
        <v>pTran</v>
      </c>
      <c r="M80" s="753">
        <f>'Main Input'!M80</f>
        <v>0</v>
      </c>
      <c r="N80" s="753">
        <f>'Main Input'!N80</f>
        <v>0</v>
      </c>
      <c r="O80" s="753" t="str">
        <f>'Main Input'!O80</f>
        <v>SPAIN</v>
      </c>
      <c r="P80" s="753">
        <f>'Main Input'!P80</f>
        <v>1000</v>
      </c>
      <c r="Q80" s="753" t="str">
        <f>'Main Input'!Q80</f>
        <v>EUR</v>
      </c>
      <c r="R80" s="753" t="str">
        <f>'Main Input'!R80</f>
        <v>EMEA</v>
      </c>
      <c r="S80" s="753" t="str">
        <f>'Main Input'!S80</f>
        <v>Local</v>
      </c>
      <c r="T80" s="753">
        <f>'Main Input'!T80</f>
        <v>0</v>
      </c>
      <c r="U80" s="753">
        <f>'Main Input'!U80</f>
        <v>0</v>
      </c>
      <c r="V80" s="753" t="str">
        <f>'Main Input'!V80</f>
        <v>3_ATP</v>
      </c>
      <c r="W80" s="753">
        <f>'Main Input'!W80</f>
        <v>0</v>
      </c>
      <c r="X80" s="753">
        <f>'Main Input'!X80</f>
        <v>0</v>
      </c>
      <c r="Y80" s="753">
        <f>'Main Input'!Y80</f>
        <v>0</v>
      </c>
      <c r="Z80" s="753">
        <f>'Main Input'!Z80</f>
        <v>0</v>
      </c>
      <c r="AA80" s="753">
        <f>'Main Input'!AA80</f>
        <v>0</v>
      </c>
      <c r="AB80" s="763">
        <f>'Main Input'!AB80</f>
        <v>0</v>
      </c>
      <c r="AC80" s="763" t="str">
        <f>'Main Input'!AC80</f>
        <v>Days</v>
      </c>
      <c r="AD80" s="764">
        <f>'Main Input'!AD80</f>
        <v>45</v>
      </c>
      <c r="AE80" s="765">
        <f t="shared" ca="1" si="32"/>
        <v>60265.029949962285</v>
      </c>
      <c r="AF80" s="299">
        <f ca="1">'Profile before CoM'!AF80*f_CoMC01</f>
        <v>0</v>
      </c>
      <c r="AG80" s="300">
        <f ca="1">'Profile before CoM'!AG80*f_CoMC01</f>
        <v>0</v>
      </c>
      <c r="AH80" s="300">
        <f ca="1">'Profile before CoM'!AH80*f_CoMC01</f>
        <v>0</v>
      </c>
      <c r="AI80" s="300">
        <f ca="1">'Profile before CoM'!AI80*f_CoMC01</f>
        <v>0</v>
      </c>
      <c r="AJ80" s="300">
        <f ca="1">'Profile before CoM'!AJ80*f_CoMC01</f>
        <v>0</v>
      </c>
      <c r="AK80" s="300">
        <f ca="1">'Profile before CoM'!AK80*f_CoMC01</f>
        <v>0</v>
      </c>
      <c r="AL80" s="300">
        <f ca="1">'Profile before CoM'!AL80*f_CoMC01</f>
        <v>0</v>
      </c>
      <c r="AM80" s="300">
        <f ca="1">'Profile before CoM'!AM80*f_CoMC01</f>
        <v>60265.029949962285</v>
      </c>
      <c r="AN80" s="300">
        <f ca="1">'Profile before CoM'!AN80*f_CoMC01</f>
        <v>0</v>
      </c>
      <c r="AO80" s="300">
        <f ca="1">'Profile before CoM'!AO80*f_CoMC01</f>
        <v>0</v>
      </c>
      <c r="AP80" s="300">
        <f ca="1">'Profile before CoM'!AP80*f_CoMC01</f>
        <v>0</v>
      </c>
      <c r="AQ80" s="300">
        <f ca="1">'Profile before CoM'!AQ80*f_CoMC01</f>
        <v>0</v>
      </c>
      <c r="AR80" s="300">
        <f ca="1">'Profile before CoM'!AR80*f_CoMC01</f>
        <v>0</v>
      </c>
      <c r="AS80" s="300">
        <f ca="1">'Profile before CoM'!AS80*f_CoMC01</f>
        <v>0</v>
      </c>
      <c r="AT80" s="300">
        <f ca="1">'Profile before CoM'!AT80*f_CoMC01</f>
        <v>0</v>
      </c>
      <c r="AU80" s="300">
        <f ca="1">'Profile before CoM'!AU80*f_CoMC01</f>
        <v>0</v>
      </c>
      <c r="AV80" s="300">
        <f ca="1">'Profile before CoM'!AV80*f_CoMC01</f>
        <v>0</v>
      </c>
      <c r="AW80" s="300">
        <f ca="1">'Profile before CoM'!AW80*f_CoMC01</f>
        <v>0</v>
      </c>
      <c r="AX80" s="300">
        <f ca="1">'Profile before CoM'!AX80*f_CoMC01</f>
        <v>0</v>
      </c>
      <c r="AY80" s="300">
        <f ca="1">'Profile before CoM'!AY80*f_CoMC01</f>
        <v>0</v>
      </c>
      <c r="AZ80" s="300">
        <f ca="1">'Profile before CoM'!AZ80*f_CoMC01</f>
        <v>0</v>
      </c>
      <c r="BA80" s="300">
        <f ca="1">'Profile before CoM'!BA80*f_CoMC01</f>
        <v>0</v>
      </c>
      <c r="BB80" s="300">
        <f ca="1">'Profile before CoM'!BB80*f_CoMC01</f>
        <v>0</v>
      </c>
      <c r="BC80" s="300">
        <f ca="1">'Profile before CoM'!BC80*f_CoMC01</f>
        <v>0</v>
      </c>
      <c r="BD80" s="300">
        <f ca="1">'Profile before CoM'!BD80*f_CoMC01</f>
        <v>0</v>
      </c>
      <c r="BE80" s="300">
        <f ca="1">'Profile before CoM'!BE80*f_CoMC01</f>
        <v>0</v>
      </c>
      <c r="BF80" s="300">
        <f ca="1">'Profile before CoM'!BF80*f_CoMC01</f>
        <v>0</v>
      </c>
      <c r="BG80" s="300">
        <f ca="1">'Profile before CoM'!BG80*f_CoMC01</f>
        <v>0</v>
      </c>
      <c r="BH80" s="300">
        <f ca="1">'Profile before CoM'!BH80*f_CoMC01</f>
        <v>0</v>
      </c>
      <c r="BI80" s="300">
        <f ca="1">'Profile before CoM'!BI80*f_CoMC01</f>
        <v>0</v>
      </c>
      <c r="BJ80" s="300">
        <f ca="1">'Profile before CoM'!BJ80*f_CoMC01</f>
        <v>0</v>
      </c>
      <c r="BK80" s="300">
        <f ca="1">'Profile before CoM'!BK80*f_CoMC01</f>
        <v>0</v>
      </c>
      <c r="BL80" s="300">
        <f ca="1">'Profile before CoM'!BL80*f_CoMC01</f>
        <v>0</v>
      </c>
      <c r="BM80" s="300">
        <f ca="1">'Profile before CoM'!BM80*f_CoMC01</f>
        <v>0</v>
      </c>
      <c r="BN80" s="300">
        <f ca="1">'Profile before CoM'!BN80*f_CoMC01</f>
        <v>0</v>
      </c>
      <c r="BO80" s="300">
        <f ca="1">'Profile before CoM'!BO80*f_CoMC01</f>
        <v>0</v>
      </c>
      <c r="BP80" s="300">
        <f ca="1">'Profile before CoM'!BP80*f_CoMC01</f>
        <v>0</v>
      </c>
      <c r="BQ80" s="300">
        <f ca="1">'Profile before CoM'!BQ80*f_CoMC01</f>
        <v>0</v>
      </c>
      <c r="BR80" s="300">
        <f ca="1">'Profile before CoM'!BR80*f_CoMC01</f>
        <v>0</v>
      </c>
      <c r="BS80" s="300">
        <f ca="1">'Profile before CoM'!BS80*f_CoMC01</f>
        <v>0</v>
      </c>
      <c r="BT80" s="300">
        <f ca="1">'Profile before CoM'!BT80*f_CoMC01</f>
        <v>0</v>
      </c>
      <c r="BU80" s="300">
        <f ca="1">'Profile before CoM'!BU80*f_CoMC01</f>
        <v>0</v>
      </c>
      <c r="BV80" s="300">
        <f ca="1">'Profile before CoM'!BV80*f_CoMC01</f>
        <v>0</v>
      </c>
      <c r="BW80" s="300">
        <f ca="1">'Profile before CoM'!BW80*f_CoMC01</f>
        <v>0</v>
      </c>
      <c r="BX80" s="300">
        <f ca="1">'Profile before CoM'!BX80*f_CoMC01</f>
        <v>0</v>
      </c>
      <c r="BY80" s="300">
        <f ca="1">'Profile before CoM'!BY80*f_CoMC01</f>
        <v>0</v>
      </c>
      <c r="BZ80" s="300">
        <f ca="1">'Profile before CoM'!BZ80*f_CoMC01</f>
        <v>0</v>
      </c>
      <c r="CA80" s="300">
        <f ca="1">'Profile before CoM'!CA80*f_CoMC01</f>
        <v>0</v>
      </c>
      <c r="CB80" s="300">
        <f ca="1">'Profile before CoM'!CB80*f_CoMC01</f>
        <v>0</v>
      </c>
      <c r="CC80" s="300">
        <f ca="1">'Profile before CoM'!CC80*f_CoMC01</f>
        <v>0</v>
      </c>
      <c r="CD80" s="300">
        <f ca="1">'Profile before CoM'!CD80*f_CoMC01</f>
        <v>0</v>
      </c>
      <c r="CE80" s="300">
        <f ca="1">'Profile before CoM'!CE80*f_CoMC01</f>
        <v>0</v>
      </c>
      <c r="CF80" s="300">
        <f ca="1">'Profile before CoM'!CF80*f_CoMC01</f>
        <v>0</v>
      </c>
      <c r="CG80" s="300">
        <f ca="1">'Profile before CoM'!CG80*f_CoMC01</f>
        <v>0</v>
      </c>
      <c r="CH80" s="300">
        <f ca="1">'Profile before CoM'!CH80*f_CoMC01</f>
        <v>0</v>
      </c>
      <c r="CI80" s="300">
        <f ca="1">'Profile before CoM'!CI80*f_CoMC01</f>
        <v>0</v>
      </c>
      <c r="CJ80" s="300">
        <f ca="1">'Profile before CoM'!CJ80*f_CoMC01</f>
        <v>0</v>
      </c>
      <c r="CK80" s="300">
        <f ca="1">'Profile before CoM'!CK80*f_CoMC01</f>
        <v>0</v>
      </c>
      <c r="CL80" s="300">
        <f ca="1">'Profile before CoM'!CL80*f_CoMC01</f>
        <v>0</v>
      </c>
      <c r="CM80" s="300">
        <f ca="1">'Profile before CoM'!CM80*f_CoMC01</f>
        <v>0</v>
      </c>
      <c r="CN80" s="300">
        <f ca="1">'Profile before CoM'!CN80*f_CoMC01</f>
        <v>0</v>
      </c>
      <c r="CO80" s="300">
        <f ca="1">'Profile before CoM'!CO80*f_CoMC01</f>
        <v>0</v>
      </c>
      <c r="CP80" s="300">
        <f ca="1">'Profile before CoM'!CP80*f_CoMC01</f>
        <v>0</v>
      </c>
      <c r="CQ80" s="300">
        <f ca="1">'Profile before CoM'!CQ80*f_CoMC01</f>
        <v>0</v>
      </c>
      <c r="CR80" s="300">
        <f ca="1">'Profile before CoM'!CR80*f_CoMC01</f>
        <v>0</v>
      </c>
      <c r="CS80" s="300">
        <f ca="1">'Profile before CoM'!CS80*f_CoMC01</f>
        <v>0</v>
      </c>
      <c r="CT80" s="300">
        <f ca="1">'Profile before CoM'!CT80*f_CoMC01</f>
        <v>0</v>
      </c>
      <c r="CU80" s="300">
        <f ca="1">'Profile before CoM'!CU80*f_CoMC01</f>
        <v>0</v>
      </c>
      <c r="CV80" s="300">
        <f ca="1">'Profile before CoM'!CV80*f_CoMC01</f>
        <v>0</v>
      </c>
      <c r="CW80" s="300">
        <f ca="1">'Profile before CoM'!CW80*f_CoMC01</f>
        <v>0</v>
      </c>
      <c r="CX80" s="300">
        <f ca="1">'Profile before CoM'!CX80*f_CoMC01</f>
        <v>0</v>
      </c>
      <c r="CY80" s="300">
        <f ca="1">'Profile before CoM'!CY80*f_CoMC01</f>
        <v>0</v>
      </c>
      <c r="CZ80" s="300">
        <f ca="1">'Profile before CoM'!CZ80*f_CoMC01</f>
        <v>0</v>
      </c>
      <c r="DA80" s="300">
        <f ca="1">'Profile before CoM'!DA80*f_CoMC01</f>
        <v>0</v>
      </c>
      <c r="DB80" s="300">
        <f ca="1">'Profile before CoM'!DB80*f_CoMC01</f>
        <v>0</v>
      </c>
      <c r="DC80" s="300">
        <f ca="1">'Profile before CoM'!DC80*f_CoMC01</f>
        <v>0</v>
      </c>
      <c r="DD80" s="300">
        <f ca="1">'Profile before CoM'!DD80*f_CoMC01</f>
        <v>0</v>
      </c>
      <c r="DE80" s="300">
        <f ca="1">'Profile before CoM'!DE80*f_CoMC01</f>
        <v>0</v>
      </c>
      <c r="DF80" s="300">
        <f ca="1">'Profile before CoM'!DF80*f_CoMC01</f>
        <v>0</v>
      </c>
      <c r="DG80" s="300">
        <f ca="1">'Profile before CoM'!DG80*f_CoMC01</f>
        <v>0</v>
      </c>
      <c r="DH80" s="300">
        <f ca="1">'Profile before CoM'!DH80*f_CoMC01</f>
        <v>0</v>
      </c>
      <c r="DI80" s="300">
        <f ca="1">'Profile before CoM'!DI80*f_CoMC01</f>
        <v>0</v>
      </c>
      <c r="DJ80" s="300">
        <f ca="1">'Profile before CoM'!DJ80*f_CoMC01</f>
        <v>0</v>
      </c>
      <c r="DK80" s="300">
        <f ca="1">'Profile before CoM'!DK80*f_CoMC01</f>
        <v>0</v>
      </c>
      <c r="DL80" s="300">
        <f ca="1">'Profile before CoM'!DL80*f_CoMC01</f>
        <v>0</v>
      </c>
      <c r="DM80" s="300">
        <f ca="1">'Profile before CoM'!DM80*f_CoMC01</f>
        <v>0</v>
      </c>
      <c r="DN80" s="300">
        <f ca="1">'Profile before CoM'!DN80*f_CoMC01</f>
        <v>0</v>
      </c>
      <c r="DO80" s="300">
        <f ca="1">'Profile before CoM'!DO80*f_CoMC01</f>
        <v>0</v>
      </c>
      <c r="DP80" s="300">
        <f ca="1">'Profile before CoM'!DP80*f_CoMC01</f>
        <v>0</v>
      </c>
      <c r="DQ80" s="300">
        <f ca="1">'Profile before CoM'!DQ80*f_CoMC01</f>
        <v>0</v>
      </c>
      <c r="DR80" s="300">
        <f ca="1">'Profile before CoM'!DR80*f_CoMC01</f>
        <v>0</v>
      </c>
      <c r="DS80" s="300">
        <f ca="1">'Profile before CoM'!DS80*f_CoMC01</f>
        <v>0</v>
      </c>
      <c r="DT80" s="300">
        <f ca="1">'Profile before CoM'!DT80*f_CoMC01</f>
        <v>0</v>
      </c>
      <c r="DU80" s="300">
        <f ca="1">'Profile before CoM'!DU80*f_CoMC01</f>
        <v>0</v>
      </c>
      <c r="DV80" s="300">
        <f ca="1">'Profile before CoM'!DV80*f_CoMC01</f>
        <v>0</v>
      </c>
      <c r="DW80" s="300">
        <f ca="1">'Profile before CoM'!DW80*f_CoMC01</f>
        <v>0</v>
      </c>
      <c r="DX80" s="300">
        <f ca="1">'Profile before CoM'!DX80*f_CoMC01</f>
        <v>0</v>
      </c>
      <c r="DY80" s="300">
        <f ca="1">'Profile before CoM'!DY80*f_CoMC01</f>
        <v>0</v>
      </c>
      <c r="DZ80" s="300">
        <f ca="1">'Profile before CoM'!DZ80*f_CoMC01</f>
        <v>0</v>
      </c>
      <c r="EA80" s="300">
        <f ca="1">'Profile before CoM'!EA80*f_CoMC01</f>
        <v>0</v>
      </c>
      <c r="EB80" s="300">
        <f ca="1">'Profile before CoM'!EB80*f_CoMC01</f>
        <v>0</v>
      </c>
      <c r="EC80" s="300">
        <f ca="1">'Profile before CoM'!EC80*f_CoMC01</f>
        <v>0</v>
      </c>
      <c r="ED80" s="300">
        <f ca="1">'Profile before CoM'!ED80*f_CoMC01</f>
        <v>0</v>
      </c>
      <c r="EE80" s="300">
        <f ca="1">'Profile before CoM'!EE80*f_CoMC01</f>
        <v>0</v>
      </c>
      <c r="EF80" s="300">
        <f ca="1">'Profile before CoM'!EF80*f_CoMC01</f>
        <v>0</v>
      </c>
      <c r="EG80" s="300">
        <f ca="1">'Profile before CoM'!EG80*f_CoMC01</f>
        <v>0</v>
      </c>
      <c r="EH80" s="300">
        <f ca="1">'Profile before CoM'!EH80*f_CoMC01</f>
        <v>0</v>
      </c>
      <c r="EI80" s="300">
        <f ca="1">'Profile before CoM'!EI80*f_CoMC01</f>
        <v>0</v>
      </c>
      <c r="EJ80" s="300">
        <f ca="1">'Profile before CoM'!EJ80*f_CoMC01</f>
        <v>0</v>
      </c>
      <c r="EK80" s="300">
        <f ca="1">'Profile before CoM'!EK80*f_CoMC01</f>
        <v>0</v>
      </c>
      <c r="EL80" s="300">
        <f ca="1">'Profile before CoM'!EL80*f_CoMC01</f>
        <v>0</v>
      </c>
      <c r="EM80" s="300">
        <f ca="1">'Profile before CoM'!EM80*f_CoMC01</f>
        <v>0</v>
      </c>
      <c r="EN80" s="300">
        <f ca="1">'Profile before CoM'!EN80*f_CoMC01</f>
        <v>0</v>
      </c>
      <c r="EO80" s="300">
        <f ca="1">'Profile before CoM'!EO80*f_CoMC01</f>
        <v>0</v>
      </c>
      <c r="EP80" s="300">
        <f ca="1">'Profile before CoM'!EP80*f_CoMC01</f>
        <v>0</v>
      </c>
      <c r="EQ80" s="300">
        <f ca="1">'Profile before CoM'!EQ80*f_CoMC01</f>
        <v>0</v>
      </c>
      <c r="ER80" s="300">
        <f ca="1">'Profile before CoM'!ER80*f_CoMC01</f>
        <v>0</v>
      </c>
      <c r="ES80" s="300">
        <f ca="1">'Profile before CoM'!ES80*f_CoMC01</f>
        <v>0</v>
      </c>
      <c r="ET80" s="300">
        <f ca="1">'Profile before CoM'!ET80*f_CoMC01</f>
        <v>0</v>
      </c>
      <c r="EU80" s="300">
        <f ca="1">'Profile before CoM'!EU80*f_CoMC01</f>
        <v>0</v>
      </c>
      <c r="EV80" s="300">
        <f ca="1">'Profile before CoM'!EV80*f_CoMC01</f>
        <v>0</v>
      </c>
      <c r="EW80" s="300">
        <f ca="1">'Profile before CoM'!EW80*f_CoMC01</f>
        <v>0</v>
      </c>
      <c r="EX80" s="300">
        <f ca="1">'Profile before CoM'!EX80*f_CoMC01</f>
        <v>0</v>
      </c>
      <c r="EY80" s="612"/>
      <c r="EZ80" s="757" t="str">
        <f>'Main Input'!EZ80</f>
        <v>RPI</v>
      </c>
      <c r="FA80" s="757" t="str">
        <f>'Main Input'!FA80</f>
        <v>N/A</v>
      </c>
      <c r="FB80" s="766">
        <f>'Main Input'!FB80</f>
        <v>0</v>
      </c>
      <c r="FC80" s="766" t="str">
        <f>'Main Input'!FC80</f>
        <v>IT Solutions</v>
      </c>
      <c r="FD80" s="766" t="str">
        <f>'Main Input'!FD80</f>
        <v>Managed Services</v>
      </c>
      <c r="FE80" s="757" t="str">
        <f>'Main Input'!FE80</f>
        <v>Opex</v>
      </c>
      <c r="FF80" s="757" t="str">
        <f>'Main Input'!FF80</f>
        <v>ContractAccrual</v>
      </c>
      <c r="FG80" s="757" t="str">
        <f>'Main Input'!FG80</f>
        <v>Expense</v>
      </c>
      <c r="FH80" s="767" t="str">
        <f>'Main Input'!FH80</f>
        <v>A</v>
      </c>
      <c r="FI80" s="768">
        <f>'Main Input'!FI80</f>
        <v>0.22</v>
      </c>
      <c r="FJ80" s="768">
        <f>'Main Input'!FJ80</f>
        <v>0</v>
      </c>
      <c r="FK80" s="612"/>
      <c r="FL80" s="531">
        <f t="shared" si="33"/>
        <v>0</v>
      </c>
      <c r="FM80" s="86"/>
      <c r="FN80" s="612"/>
    </row>
    <row r="81" spans="1:170" ht="12.75" customHeight="1">
      <c r="A81" s="750" t="str">
        <f>'Main Input'!A81</f>
        <v>MTB</v>
      </c>
      <c r="B81" s="762" t="str">
        <f>'Main Input'!B81</f>
        <v>Datacentre Operations</v>
      </c>
      <c r="C81" s="762" t="str">
        <f>'Main Input'!C81</f>
        <v>Third Party</v>
      </c>
      <c r="D81" s="762" t="str">
        <f>'Main Input'!D81</f>
        <v>TFR</v>
      </c>
      <c r="E81" s="762" t="str">
        <f>'Main Input'!E81</f>
        <v>Foundation Infrastructure Design and Implementation (UNIX)</v>
      </c>
      <c r="F81" s="753" t="str">
        <f>'Main Input'!F81</f>
        <v>direct</v>
      </c>
      <c r="G81" s="753" t="str">
        <f>'Main Input'!G81</f>
        <v>Person</v>
      </c>
      <c r="H81" s="753" t="str">
        <f>'Main Input'!H81</f>
        <v>TAC.CSA.2</v>
      </c>
      <c r="I81" s="753">
        <f>'Main Input'!I81</f>
        <v>0</v>
      </c>
      <c r="J81" s="753">
        <f>'Main Input'!J81</f>
        <v>0</v>
      </c>
      <c r="K81" s="753" t="str">
        <f>'Main Input'!K81</f>
        <v>FJS</v>
      </c>
      <c r="L81" s="753" t="str">
        <f>'Main Input'!L81</f>
        <v>pTran</v>
      </c>
      <c r="M81" s="753">
        <f>'Main Input'!M81</f>
        <v>0</v>
      </c>
      <c r="N81" s="753">
        <f>'Main Input'!N81</f>
        <v>0</v>
      </c>
      <c r="O81" s="753" t="str">
        <f>'Main Input'!O81</f>
        <v>SPAIN</v>
      </c>
      <c r="P81" s="753">
        <f>'Main Input'!P81</f>
        <v>1000</v>
      </c>
      <c r="Q81" s="753" t="str">
        <f>'Main Input'!Q81</f>
        <v>EUR</v>
      </c>
      <c r="R81" s="753" t="str">
        <f>'Main Input'!R81</f>
        <v>EMEA</v>
      </c>
      <c r="S81" s="753" t="str">
        <f>'Main Input'!S81</f>
        <v>Local</v>
      </c>
      <c r="T81" s="753">
        <f>'Main Input'!T81</f>
        <v>0</v>
      </c>
      <c r="U81" s="753">
        <f>'Main Input'!U81</f>
        <v>0</v>
      </c>
      <c r="V81" s="753" t="str">
        <f>'Main Input'!V81</f>
        <v>3_ATP</v>
      </c>
      <c r="W81" s="753">
        <f>'Main Input'!W81</f>
        <v>0</v>
      </c>
      <c r="X81" s="753">
        <f>'Main Input'!X81</f>
        <v>0</v>
      </c>
      <c r="Y81" s="753">
        <f>'Main Input'!Y81</f>
        <v>0</v>
      </c>
      <c r="Z81" s="753">
        <f>'Main Input'!Z81</f>
        <v>0</v>
      </c>
      <c r="AA81" s="753">
        <f>'Main Input'!AA81</f>
        <v>0</v>
      </c>
      <c r="AB81" s="763">
        <f>'Main Input'!AB81</f>
        <v>0</v>
      </c>
      <c r="AC81" s="763" t="str">
        <f>'Main Input'!AC81</f>
        <v>Days</v>
      </c>
      <c r="AD81" s="764">
        <f>'Main Input'!AD81</f>
        <v>45</v>
      </c>
      <c r="AE81" s="765">
        <f t="shared" ca="1" si="32"/>
        <v>60265.029949962285</v>
      </c>
      <c r="AF81" s="299">
        <f ca="1">'Profile before CoM'!AF81*f_CoMC01</f>
        <v>0</v>
      </c>
      <c r="AG81" s="300">
        <f ca="1">'Profile before CoM'!AG81*f_CoMC01</f>
        <v>0</v>
      </c>
      <c r="AH81" s="300">
        <f ca="1">'Profile before CoM'!AH81*f_CoMC01</f>
        <v>0</v>
      </c>
      <c r="AI81" s="300">
        <f ca="1">'Profile before CoM'!AI81*f_CoMC01</f>
        <v>0</v>
      </c>
      <c r="AJ81" s="300">
        <f ca="1">'Profile before CoM'!AJ81*f_CoMC01</f>
        <v>0</v>
      </c>
      <c r="AK81" s="300">
        <f ca="1">'Profile before CoM'!AK81*f_CoMC01</f>
        <v>0</v>
      </c>
      <c r="AL81" s="300">
        <f ca="1">'Profile before CoM'!AL81*f_CoMC01</f>
        <v>0</v>
      </c>
      <c r="AM81" s="300">
        <f ca="1">'Profile before CoM'!AM81*f_CoMC01</f>
        <v>60265.029949962285</v>
      </c>
      <c r="AN81" s="300">
        <f ca="1">'Profile before CoM'!AN81*f_CoMC01</f>
        <v>0</v>
      </c>
      <c r="AO81" s="300">
        <f ca="1">'Profile before CoM'!AO81*f_CoMC01</f>
        <v>0</v>
      </c>
      <c r="AP81" s="300">
        <f ca="1">'Profile before CoM'!AP81*f_CoMC01</f>
        <v>0</v>
      </c>
      <c r="AQ81" s="300">
        <f ca="1">'Profile before CoM'!AQ81*f_CoMC01</f>
        <v>0</v>
      </c>
      <c r="AR81" s="300">
        <f ca="1">'Profile before CoM'!AR81*f_CoMC01</f>
        <v>0</v>
      </c>
      <c r="AS81" s="300">
        <f ca="1">'Profile before CoM'!AS81*f_CoMC01</f>
        <v>0</v>
      </c>
      <c r="AT81" s="300">
        <f ca="1">'Profile before CoM'!AT81*f_CoMC01</f>
        <v>0</v>
      </c>
      <c r="AU81" s="300">
        <f ca="1">'Profile before CoM'!AU81*f_CoMC01</f>
        <v>0</v>
      </c>
      <c r="AV81" s="300">
        <f ca="1">'Profile before CoM'!AV81*f_CoMC01</f>
        <v>0</v>
      </c>
      <c r="AW81" s="300">
        <f ca="1">'Profile before CoM'!AW81*f_CoMC01</f>
        <v>0</v>
      </c>
      <c r="AX81" s="300">
        <f ca="1">'Profile before CoM'!AX81*f_CoMC01</f>
        <v>0</v>
      </c>
      <c r="AY81" s="300">
        <f ca="1">'Profile before CoM'!AY81*f_CoMC01</f>
        <v>0</v>
      </c>
      <c r="AZ81" s="300">
        <f ca="1">'Profile before CoM'!AZ81*f_CoMC01</f>
        <v>0</v>
      </c>
      <c r="BA81" s="300">
        <f ca="1">'Profile before CoM'!BA81*f_CoMC01</f>
        <v>0</v>
      </c>
      <c r="BB81" s="300">
        <f ca="1">'Profile before CoM'!BB81*f_CoMC01</f>
        <v>0</v>
      </c>
      <c r="BC81" s="300">
        <f ca="1">'Profile before CoM'!BC81*f_CoMC01</f>
        <v>0</v>
      </c>
      <c r="BD81" s="300">
        <f ca="1">'Profile before CoM'!BD81*f_CoMC01</f>
        <v>0</v>
      </c>
      <c r="BE81" s="300">
        <f ca="1">'Profile before CoM'!BE81*f_CoMC01</f>
        <v>0</v>
      </c>
      <c r="BF81" s="300">
        <f ca="1">'Profile before CoM'!BF81*f_CoMC01</f>
        <v>0</v>
      </c>
      <c r="BG81" s="300">
        <f ca="1">'Profile before CoM'!BG81*f_CoMC01</f>
        <v>0</v>
      </c>
      <c r="BH81" s="300">
        <f ca="1">'Profile before CoM'!BH81*f_CoMC01</f>
        <v>0</v>
      </c>
      <c r="BI81" s="300">
        <f ca="1">'Profile before CoM'!BI81*f_CoMC01</f>
        <v>0</v>
      </c>
      <c r="BJ81" s="300">
        <f ca="1">'Profile before CoM'!BJ81*f_CoMC01</f>
        <v>0</v>
      </c>
      <c r="BK81" s="300">
        <f ca="1">'Profile before CoM'!BK81*f_CoMC01</f>
        <v>0</v>
      </c>
      <c r="BL81" s="300">
        <f ca="1">'Profile before CoM'!BL81*f_CoMC01</f>
        <v>0</v>
      </c>
      <c r="BM81" s="300">
        <f ca="1">'Profile before CoM'!BM81*f_CoMC01</f>
        <v>0</v>
      </c>
      <c r="BN81" s="300">
        <f ca="1">'Profile before CoM'!BN81*f_CoMC01</f>
        <v>0</v>
      </c>
      <c r="BO81" s="300">
        <f ca="1">'Profile before CoM'!BO81*f_CoMC01</f>
        <v>0</v>
      </c>
      <c r="BP81" s="300">
        <f ca="1">'Profile before CoM'!BP81*f_CoMC01</f>
        <v>0</v>
      </c>
      <c r="BQ81" s="300">
        <f ca="1">'Profile before CoM'!BQ81*f_CoMC01</f>
        <v>0</v>
      </c>
      <c r="BR81" s="300">
        <f ca="1">'Profile before CoM'!BR81*f_CoMC01</f>
        <v>0</v>
      </c>
      <c r="BS81" s="300">
        <f ca="1">'Profile before CoM'!BS81*f_CoMC01</f>
        <v>0</v>
      </c>
      <c r="BT81" s="300">
        <f ca="1">'Profile before CoM'!BT81*f_CoMC01</f>
        <v>0</v>
      </c>
      <c r="BU81" s="300">
        <f ca="1">'Profile before CoM'!BU81*f_CoMC01</f>
        <v>0</v>
      </c>
      <c r="BV81" s="300">
        <f ca="1">'Profile before CoM'!BV81*f_CoMC01</f>
        <v>0</v>
      </c>
      <c r="BW81" s="300">
        <f ca="1">'Profile before CoM'!BW81*f_CoMC01</f>
        <v>0</v>
      </c>
      <c r="BX81" s="300">
        <f ca="1">'Profile before CoM'!BX81*f_CoMC01</f>
        <v>0</v>
      </c>
      <c r="BY81" s="300">
        <f ca="1">'Profile before CoM'!BY81*f_CoMC01</f>
        <v>0</v>
      </c>
      <c r="BZ81" s="300">
        <f ca="1">'Profile before CoM'!BZ81*f_CoMC01</f>
        <v>0</v>
      </c>
      <c r="CA81" s="300">
        <f ca="1">'Profile before CoM'!CA81*f_CoMC01</f>
        <v>0</v>
      </c>
      <c r="CB81" s="300">
        <f ca="1">'Profile before CoM'!CB81*f_CoMC01</f>
        <v>0</v>
      </c>
      <c r="CC81" s="300">
        <f ca="1">'Profile before CoM'!CC81*f_CoMC01</f>
        <v>0</v>
      </c>
      <c r="CD81" s="300">
        <f ca="1">'Profile before CoM'!CD81*f_CoMC01</f>
        <v>0</v>
      </c>
      <c r="CE81" s="300">
        <f ca="1">'Profile before CoM'!CE81*f_CoMC01</f>
        <v>0</v>
      </c>
      <c r="CF81" s="300">
        <f ca="1">'Profile before CoM'!CF81*f_CoMC01</f>
        <v>0</v>
      </c>
      <c r="CG81" s="300">
        <f ca="1">'Profile before CoM'!CG81*f_CoMC01</f>
        <v>0</v>
      </c>
      <c r="CH81" s="300">
        <f ca="1">'Profile before CoM'!CH81*f_CoMC01</f>
        <v>0</v>
      </c>
      <c r="CI81" s="300">
        <f ca="1">'Profile before CoM'!CI81*f_CoMC01</f>
        <v>0</v>
      </c>
      <c r="CJ81" s="300">
        <f ca="1">'Profile before CoM'!CJ81*f_CoMC01</f>
        <v>0</v>
      </c>
      <c r="CK81" s="300">
        <f ca="1">'Profile before CoM'!CK81*f_CoMC01</f>
        <v>0</v>
      </c>
      <c r="CL81" s="300">
        <f ca="1">'Profile before CoM'!CL81*f_CoMC01</f>
        <v>0</v>
      </c>
      <c r="CM81" s="300">
        <f ca="1">'Profile before CoM'!CM81*f_CoMC01</f>
        <v>0</v>
      </c>
      <c r="CN81" s="300">
        <f ca="1">'Profile before CoM'!CN81*f_CoMC01</f>
        <v>0</v>
      </c>
      <c r="CO81" s="300">
        <f ca="1">'Profile before CoM'!CO81*f_CoMC01</f>
        <v>0</v>
      </c>
      <c r="CP81" s="300">
        <f ca="1">'Profile before CoM'!CP81*f_CoMC01</f>
        <v>0</v>
      </c>
      <c r="CQ81" s="300">
        <f ca="1">'Profile before CoM'!CQ81*f_CoMC01</f>
        <v>0</v>
      </c>
      <c r="CR81" s="300">
        <f ca="1">'Profile before CoM'!CR81*f_CoMC01</f>
        <v>0</v>
      </c>
      <c r="CS81" s="300">
        <f ca="1">'Profile before CoM'!CS81*f_CoMC01</f>
        <v>0</v>
      </c>
      <c r="CT81" s="300">
        <f ca="1">'Profile before CoM'!CT81*f_CoMC01</f>
        <v>0</v>
      </c>
      <c r="CU81" s="300">
        <f ca="1">'Profile before CoM'!CU81*f_CoMC01</f>
        <v>0</v>
      </c>
      <c r="CV81" s="300">
        <f ca="1">'Profile before CoM'!CV81*f_CoMC01</f>
        <v>0</v>
      </c>
      <c r="CW81" s="300">
        <f ca="1">'Profile before CoM'!CW81*f_CoMC01</f>
        <v>0</v>
      </c>
      <c r="CX81" s="300">
        <f ca="1">'Profile before CoM'!CX81*f_CoMC01</f>
        <v>0</v>
      </c>
      <c r="CY81" s="300">
        <f ca="1">'Profile before CoM'!CY81*f_CoMC01</f>
        <v>0</v>
      </c>
      <c r="CZ81" s="300">
        <f ca="1">'Profile before CoM'!CZ81*f_CoMC01</f>
        <v>0</v>
      </c>
      <c r="DA81" s="300">
        <f ca="1">'Profile before CoM'!DA81*f_CoMC01</f>
        <v>0</v>
      </c>
      <c r="DB81" s="300">
        <f ca="1">'Profile before CoM'!DB81*f_CoMC01</f>
        <v>0</v>
      </c>
      <c r="DC81" s="300">
        <f ca="1">'Profile before CoM'!DC81*f_CoMC01</f>
        <v>0</v>
      </c>
      <c r="DD81" s="300">
        <f ca="1">'Profile before CoM'!DD81*f_CoMC01</f>
        <v>0</v>
      </c>
      <c r="DE81" s="300">
        <f ca="1">'Profile before CoM'!DE81*f_CoMC01</f>
        <v>0</v>
      </c>
      <c r="DF81" s="300">
        <f ca="1">'Profile before CoM'!DF81*f_CoMC01</f>
        <v>0</v>
      </c>
      <c r="DG81" s="300">
        <f ca="1">'Profile before CoM'!DG81*f_CoMC01</f>
        <v>0</v>
      </c>
      <c r="DH81" s="300">
        <f ca="1">'Profile before CoM'!DH81*f_CoMC01</f>
        <v>0</v>
      </c>
      <c r="DI81" s="300">
        <f ca="1">'Profile before CoM'!DI81*f_CoMC01</f>
        <v>0</v>
      </c>
      <c r="DJ81" s="300">
        <f ca="1">'Profile before CoM'!DJ81*f_CoMC01</f>
        <v>0</v>
      </c>
      <c r="DK81" s="300">
        <f ca="1">'Profile before CoM'!DK81*f_CoMC01</f>
        <v>0</v>
      </c>
      <c r="DL81" s="300">
        <f ca="1">'Profile before CoM'!DL81*f_CoMC01</f>
        <v>0</v>
      </c>
      <c r="DM81" s="300">
        <f ca="1">'Profile before CoM'!DM81*f_CoMC01</f>
        <v>0</v>
      </c>
      <c r="DN81" s="300">
        <f ca="1">'Profile before CoM'!DN81*f_CoMC01</f>
        <v>0</v>
      </c>
      <c r="DO81" s="300">
        <f ca="1">'Profile before CoM'!DO81*f_CoMC01</f>
        <v>0</v>
      </c>
      <c r="DP81" s="300">
        <f ca="1">'Profile before CoM'!DP81*f_CoMC01</f>
        <v>0</v>
      </c>
      <c r="DQ81" s="300">
        <f ca="1">'Profile before CoM'!DQ81*f_CoMC01</f>
        <v>0</v>
      </c>
      <c r="DR81" s="300">
        <f ca="1">'Profile before CoM'!DR81*f_CoMC01</f>
        <v>0</v>
      </c>
      <c r="DS81" s="300">
        <f ca="1">'Profile before CoM'!DS81*f_CoMC01</f>
        <v>0</v>
      </c>
      <c r="DT81" s="300">
        <f ca="1">'Profile before CoM'!DT81*f_CoMC01</f>
        <v>0</v>
      </c>
      <c r="DU81" s="300">
        <f ca="1">'Profile before CoM'!DU81*f_CoMC01</f>
        <v>0</v>
      </c>
      <c r="DV81" s="300">
        <f ca="1">'Profile before CoM'!DV81*f_CoMC01</f>
        <v>0</v>
      </c>
      <c r="DW81" s="300">
        <f ca="1">'Profile before CoM'!DW81*f_CoMC01</f>
        <v>0</v>
      </c>
      <c r="DX81" s="300">
        <f ca="1">'Profile before CoM'!DX81*f_CoMC01</f>
        <v>0</v>
      </c>
      <c r="DY81" s="300">
        <f ca="1">'Profile before CoM'!DY81*f_CoMC01</f>
        <v>0</v>
      </c>
      <c r="DZ81" s="300">
        <f ca="1">'Profile before CoM'!DZ81*f_CoMC01</f>
        <v>0</v>
      </c>
      <c r="EA81" s="300">
        <f ca="1">'Profile before CoM'!EA81*f_CoMC01</f>
        <v>0</v>
      </c>
      <c r="EB81" s="300">
        <f ca="1">'Profile before CoM'!EB81*f_CoMC01</f>
        <v>0</v>
      </c>
      <c r="EC81" s="300">
        <f ca="1">'Profile before CoM'!EC81*f_CoMC01</f>
        <v>0</v>
      </c>
      <c r="ED81" s="300">
        <f ca="1">'Profile before CoM'!ED81*f_CoMC01</f>
        <v>0</v>
      </c>
      <c r="EE81" s="300">
        <f ca="1">'Profile before CoM'!EE81*f_CoMC01</f>
        <v>0</v>
      </c>
      <c r="EF81" s="300">
        <f ca="1">'Profile before CoM'!EF81*f_CoMC01</f>
        <v>0</v>
      </c>
      <c r="EG81" s="300">
        <f ca="1">'Profile before CoM'!EG81*f_CoMC01</f>
        <v>0</v>
      </c>
      <c r="EH81" s="300">
        <f ca="1">'Profile before CoM'!EH81*f_CoMC01</f>
        <v>0</v>
      </c>
      <c r="EI81" s="300">
        <f ca="1">'Profile before CoM'!EI81*f_CoMC01</f>
        <v>0</v>
      </c>
      <c r="EJ81" s="300">
        <f ca="1">'Profile before CoM'!EJ81*f_CoMC01</f>
        <v>0</v>
      </c>
      <c r="EK81" s="300">
        <f ca="1">'Profile before CoM'!EK81*f_CoMC01</f>
        <v>0</v>
      </c>
      <c r="EL81" s="300">
        <f ca="1">'Profile before CoM'!EL81*f_CoMC01</f>
        <v>0</v>
      </c>
      <c r="EM81" s="300">
        <f ca="1">'Profile before CoM'!EM81*f_CoMC01</f>
        <v>0</v>
      </c>
      <c r="EN81" s="300">
        <f ca="1">'Profile before CoM'!EN81*f_CoMC01</f>
        <v>0</v>
      </c>
      <c r="EO81" s="300">
        <f ca="1">'Profile before CoM'!EO81*f_CoMC01</f>
        <v>0</v>
      </c>
      <c r="EP81" s="300">
        <f ca="1">'Profile before CoM'!EP81*f_CoMC01</f>
        <v>0</v>
      </c>
      <c r="EQ81" s="300">
        <f ca="1">'Profile before CoM'!EQ81*f_CoMC01</f>
        <v>0</v>
      </c>
      <c r="ER81" s="300">
        <f ca="1">'Profile before CoM'!ER81*f_CoMC01</f>
        <v>0</v>
      </c>
      <c r="ES81" s="300">
        <f ca="1">'Profile before CoM'!ES81*f_CoMC01</f>
        <v>0</v>
      </c>
      <c r="ET81" s="300">
        <f ca="1">'Profile before CoM'!ET81*f_CoMC01</f>
        <v>0</v>
      </c>
      <c r="EU81" s="300">
        <f ca="1">'Profile before CoM'!EU81*f_CoMC01</f>
        <v>0</v>
      </c>
      <c r="EV81" s="300">
        <f ca="1">'Profile before CoM'!EV81*f_CoMC01</f>
        <v>0</v>
      </c>
      <c r="EW81" s="300">
        <f ca="1">'Profile before CoM'!EW81*f_CoMC01</f>
        <v>0</v>
      </c>
      <c r="EX81" s="300">
        <f ca="1">'Profile before CoM'!EX81*f_CoMC01</f>
        <v>0</v>
      </c>
      <c r="EY81" s="612"/>
      <c r="EZ81" s="757" t="str">
        <f>'Main Input'!EZ81</f>
        <v>RPI</v>
      </c>
      <c r="FA81" s="757" t="str">
        <f>'Main Input'!FA81</f>
        <v>N/A</v>
      </c>
      <c r="FB81" s="766">
        <f>'Main Input'!FB81</f>
        <v>0</v>
      </c>
      <c r="FC81" s="766" t="str">
        <f>'Main Input'!FC81</f>
        <v>IT Solutions</v>
      </c>
      <c r="FD81" s="766" t="str">
        <f>'Main Input'!FD81</f>
        <v>Managed Services</v>
      </c>
      <c r="FE81" s="757" t="str">
        <f>'Main Input'!FE81</f>
        <v>Opex</v>
      </c>
      <c r="FF81" s="757" t="str">
        <f>'Main Input'!FF81</f>
        <v>ContractAccrual</v>
      </c>
      <c r="FG81" s="757" t="str">
        <f>'Main Input'!FG81</f>
        <v>Expense</v>
      </c>
      <c r="FH81" s="767" t="str">
        <f>'Main Input'!FH81</f>
        <v>A</v>
      </c>
      <c r="FI81" s="768">
        <f>'Main Input'!FI81</f>
        <v>0.22</v>
      </c>
      <c r="FJ81" s="768">
        <f>'Main Input'!FJ81</f>
        <v>0</v>
      </c>
      <c r="FK81" s="612"/>
      <c r="FL81" s="531">
        <f t="shared" si="33"/>
        <v>0</v>
      </c>
      <c r="FM81" s="86"/>
      <c r="FN81" s="612"/>
    </row>
    <row r="82" spans="1:170" ht="12.75" customHeight="1">
      <c r="A82" s="750" t="str">
        <f>'Main Input'!A82</f>
        <v>MTB</v>
      </c>
      <c r="B82" s="762" t="str">
        <f>'Main Input'!B82</f>
        <v>Business Unit</v>
      </c>
      <c r="C82" s="762" t="str">
        <f>'Main Input'!C82</f>
        <v>Labour</v>
      </c>
      <c r="D82" s="762" t="str">
        <f>'Main Input'!D82</f>
        <v>TFR</v>
      </c>
      <c r="E82" s="762" t="str">
        <f>'Main Input'!E82</f>
        <v>Migration Lead Engineer / Team lead (Wintel)</v>
      </c>
      <c r="F82" s="753" t="str">
        <f>'Main Input'!F82</f>
        <v>direct</v>
      </c>
      <c r="G82" s="753" t="str">
        <f>'Main Input'!G82</f>
        <v>Person</v>
      </c>
      <c r="H82" s="753" t="str">
        <f>'Main Input'!H82</f>
        <v>TAC.CSA.2</v>
      </c>
      <c r="I82" s="753">
        <f>'Main Input'!I82</f>
        <v>0</v>
      </c>
      <c r="J82" s="753">
        <f>'Main Input'!J82</f>
        <v>0</v>
      </c>
      <c r="K82" s="753" t="str">
        <f>'Main Input'!K82</f>
        <v>FJS</v>
      </c>
      <c r="L82" s="753" t="str">
        <f>'Main Input'!L82</f>
        <v>pTran</v>
      </c>
      <c r="M82" s="753">
        <f>'Main Input'!M82</f>
        <v>0</v>
      </c>
      <c r="N82" s="753">
        <f>'Main Input'!N82</f>
        <v>0</v>
      </c>
      <c r="O82" s="753" t="str">
        <f>'Main Input'!O82</f>
        <v>SPAIN</v>
      </c>
      <c r="P82" s="753">
        <f>'Main Input'!P82</f>
        <v>313</v>
      </c>
      <c r="Q82" s="753" t="str">
        <f>'Main Input'!Q82</f>
        <v>EUR</v>
      </c>
      <c r="R82" s="753" t="str">
        <f>'Main Input'!R82</f>
        <v>EMEA</v>
      </c>
      <c r="S82" s="753" t="str">
        <f>'Main Input'!S82</f>
        <v>Local</v>
      </c>
      <c r="T82" s="753">
        <f>'Main Input'!T82</f>
        <v>0</v>
      </c>
      <c r="U82" s="753">
        <f>'Main Input'!U82</f>
        <v>0</v>
      </c>
      <c r="V82" s="753" t="str">
        <f>'Main Input'!V82</f>
        <v>4_ATP</v>
      </c>
      <c r="W82" s="753">
        <f>'Main Input'!W82</f>
        <v>0</v>
      </c>
      <c r="X82" s="753">
        <f>'Main Input'!X82</f>
        <v>0</v>
      </c>
      <c r="Y82" s="753">
        <f>'Main Input'!Y82</f>
        <v>0</v>
      </c>
      <c r="Z82" s="753">
        <f>'Main Input'!Z82</f>
        <v>0</v>
      </c>
      <c r="AA82" s="753">
        <f>'Main Input'!AA82</f>
        <v>0</v>
      </c>
      <c r="AB82" s="763">
        <f>'Main Input'!AB82</f>
        <v>0</v>
      </c>
      <c r="AC82" s="763" t="str">
        <f>'Main Input'!AC82</f>
        <v>Days</v>
      </c>
      <c r="AD82" s="764">
        <f>'Main Input'!AD82</f>
        <v>85</v>
      </c>
      <c r="AE82" s="765">
        <f t="shared" ca="1" si="32"/>
        <v>35630.02492930548</v>
      </c>
      <c r="AF82" s="299">
        <f ca="1">'Profile before CoM'!AF82*f_CoMC01</f>
        <v>0</v>
      </c>
      <c r="AG82" s="300">
        <f ca="1">'Profile before CoM'!AG82*f_CoMC01</f>
        <v>0</v>
      </c>
      <c r="AH82" s="300">
        <f ca="1">'Profile before CoM'!AH82*f_CoMC01</f>
        <v>0</v>
      </c>
      <c r="AI82" s="300">
        <f ca="1">'Profile before CoM'!AI82*f_CoMC01</f>
        <v>0</v>
      </c>
      <c r="AJ82" s="300">
        <f ca="1">'Profile before CoM'!AJ82*f_CoMC01</f>
        <v>0</v>
      </c>
      <c r="AK82" s="300">
        <f ca="1">'Profile before CoM'!AK82*f_CoMC01</f>
        <v>35630.02492930548</v>
      </c>
      <c r="AL82" s="300">
        <f ca="1">'Profile before CoM'!AL82*f_CoMC01</f>
        <v>0</v>
      </c>
      <c r="AM82" s="300">
        <f ca="1">'Profile before CoM'!AM82*f_CoMC01</f>
        <v>0</v>
      </c>
      <c r="AN82" s="300">
        <f ca="1">'Profile before CoM'!AN82*f_CoMC01</f>
        <v>0</v>
      </c>
      <c r="AO82" s="300">
        <f ca="1">'Profile before CoM'!AO82*f_CoMC01</f>
        <v>0</v>
      </c>
      <c r="AP82" s="300">
        <f ca="1">'Profile before CoM'!AP82*f_CoMC01</f>
        <v>0</v>
      </c>
      <c r="AQ82" s="300">
        <f ca="1">'Profile before CoM'!AQ82*f_CoMC01</f>
        <v>0</v>
      </c>
      <c r="AR82" s="300">
        <f ca="1">'Profile before CoM'!AR82*f_CoMC01</f>
        <v>0</v>
      </c>
      <c r="AS82" s="300">
        <f ca="1">'Profile before CoM'!AS82*f_CoMC01</f>
        <v>0</v>
      </c>
      <c r="AT82" s="300">
        <f ca="1">'Profile before CoM'!AT82*f_CoMC01</f>
        <v>0</v>
      </c>
      <c r="AU82" s="300">
        <f ca="1">'Profile before CoM'!AU82*f_CoMC01</f>
        <v>0</v>
      </c>
      <c r="AV82" s="300">
        <f ca="1">'Profile before CoM'!AV82*f_CoMC01</f>
        <v>0</v>
      </c>
      <c r="AW82" s="300">
        <f ca="1">'Profile before CoM'!AW82*f_CoMC01</f>
        <v>0</v>
      </c>
      <c r="AX82" s="300">
        <f ca="1">'Profile before CoM'!AX82*f_CoMC01</f>
        <v>0</v>
      </c>
      <c r="AY82" s="300">
        <f ca="1">'Profile before CoM'!AY82*f_CoMC01</f>
        <v>0</v>
      </c>
      <c r="AZ82" s="300">
        <f ca="1">'Profile before CoM'!AZ82*f_CoMC01</f>
        <v>0</v>
      </c>
      <c r="BA82" s="300">
        <f ca="1">'Profile before CoM'!BA82*f_CoMC01</f>
        <v>0</v>
      </c>
      <c r="BB82" s="300">
        <f ca="1">'Profile before CoM'!BB82*f_CoMC01</f>
        <v>0</v>
      </c>
      <c r="BC82" s="300">
        <f ca="1">'Profile before CoM'!BC82*f_CoMC01</f>
        <v>0</v>
      </c>
      <c r="BD82" s="300">
        <f ca="1">'Profile before CoM'!BD82*f_CoMC01</f>
        <v>0</v>
      </c>
      <c r="BE82" s="300">
        <f ca="1">'Profile before CoM'!BE82*f_CoMC01</f>
        <v>0</v>
      </c>
      <c r="BF82" s="300">
        <f ca="1">'Profile before CoM'!BF82*f_CoMC01</f>
        <v>0</v>
      </c>
      <c r="BG82" s="300">
        <f ca="1">'Profile before CoM'!BG82*f_CoMC01</f>
        <v>0</v>
      </c>
      <c r="BH82" s="300">
        <f ca="1">'Profile before CoM'!BH82*f_CoMC01</f>
        <v>0</v>
      </c>
      <c r="BI82" s="300">
        <f ca="1">'Profile before CoM'!BI82*f_CoMC01</f>
        <v>0</v>
      </c>
      <c r="BJ82" s="300">
        <f ca="1">'Profile before CoM'!BJ82*f_CoMC01</f>
        <v>0</v>
      </c>
      <c r="BK82" s="300">
        <f ca="1">'Profile before CoM'!BK82*f_CoMC01</f>
        <v>0</v>
      </c>
      <c r="BL82" s="300">
        <f ca="1">'Profile before CoM'!BL82*f_CoMC01</f>
        <v>0</v>
      </c>
      <c r="BM82" s="300">
        <f ca="1">'Profile before CoM'!BM82*f_CoMC01</f>
        <v>0</v>
      </c>
      <c r="BN82" s="300">
        <f ca="1">'Profile before CoM'!BN82*f_CoMC01</f>
        <v>0</v>
      </c>
      <c r="BO82" s="300">
        <f ca="1">'Profile before CoM'!BO82*f_CoMC01</f>
        <v>0</v>
      </c>
      <c r="BP82" s="300">
        <f ca="1">'Profile before CoM'!BP82*f_CoMC01</f>
        <v>0</v>
      </c>
      <c r="BQ82" s="300">
        <f ca="1">'Profile before CoM'!BQ82*f_CoMC01</f>
        <v>0</v>
      </c>
      <c r="BR82" s="300">
        <f ca="1">'Profile before CoM'!BR82*f_CoMC01</f>
        <v>0</v>
      </c>
      <c r="BS82" s="300">
        <f ca="1">'Profile before CoM'!BS82*f_CoMC01</f>
        <v>0</v>
      </c>
      <c r="BT82" s="300">
        <f ca="1">'Profile before CoM'!BT82*f_CoMC01</f>
        <v>0</v>
      </c>
      <c r="BU82" s="300">
        <f ca="1">'Profile before CoM'!BU82*f_CoMC01</f>
        <v>0</v>
      </c>
      <c r="BV82" s="300">
        <f ca="1">'Profile before CoM'!BV82*f_CoMC01</f>
        <v>0</v>
      </c>
      <c r="BW82" s="300">
        <f ca="1">'Profile before CoM'!BW82*f_CoMC01</f>
        <v>0</v>
      </c>
      <c r="BX82" s="300">
        <f ca="1">'Profile before CoM'!BX82*f_CoMC01</f>
        <v>0</v>
      </c>
      <c r="BY82" s="300">
        <f ca="1">'Profile before CoM'!BY82*f_CoMC01</f>
        <v>0</v>
      </c>
      <c r="BZ82" s="300">
        <f ca="1">'Profile before CoM'!BZ82*f_CoMC01</f>
        <v>0</v>
      </c>
      <c r="CA82" s="300">
        <f ca="1">'Profile before CoM'!CA82*f_CoMC01</f>
        <v>0</v>
      </c>
      <c r="CB82" s="300">
        <f ca="1">'Profile before CoM'!CB82*f_CoMC01</f>
        <v>0</v>
      </c>
      <c r="CC82" s="300">
        <f ca="1">'Profile before CoM'!CC82*f_CoMC01</f>
        <v>0</v>
      </c>
      <c r="CD82" s="300">
        <f ca="1">'Profile before CoM'!CD82*f_CoMC01</f>
        <v>0</v>
      </c>
      <c r="CE82" s="300">
        <f ca="1">'Profile before CoM'!CE82*f_CoMC01</f>
        <v>0</v>
      </c>
      <c r="CF82" s="300">
        <f ca="1">'Profile before CoM'!CF82*f_CoMC01</f>
        <v>0</v>
      </c>
      <c r="CG82" s="300">
        <f ca="1">'Profile before CoM'!CG82*f_CoMC01</f>
        <v>0</v>
      </c>
      <c r="CH82" s="300">
        <f ca="1">'Profile before CoM'!CH82*f_CoMC01</f>
        <v>0</v>
      </c>
      <c r="CI82" s="300">
        <f ca="1">'Profile before CoM'!CI82*f_CoMC01</f>
        <v>0</v>
      </c>
      <c r="CJ82" s="300">
        <f ca="1">'Profile before CoM'!CJ82*f_CoMC01</f>
        <v>0</v>
      </c>
      <c r="CK82" s="300">
        <f ca="1">'Profile before CoM'!CK82*f_CoMC01</f>
        <v>0</v>
      </c>
      <c r="CL82" s="300">
        <f ca="1">'Profile before CoM'!CL82*f_CoMC01</f>
        <v>0</v>
      </c>
      <c r="CM82" s="300">
        <f ca="1">'Profile before CoM'!CM82*f_CoMC01</f>
        <v>0</v>
      </c>
      <c r="CN82" s="300">
        <f ca="1">'Profile before CoM'!CN82*f_CoMC01</f>
        <v>0</v>
      </c>
      <c r="CO82" s="300">
        <f ca="1">'Profile before CoM'!CO82*f_CoMC01</f>
        <v>0</v>
      </c>
      <c r="CP82" s="300">
        <f ca="1">'Profile before CoM'!CP82*f_CoMC01</f>
        <v>0</v>
      </c>
      <c r="CQ82" s="300">
        <f ca="1">'Profile before CoM'!CQ82*f_CoMC01</f>
        <v>0</v>
      </c>
      <c r="CR82" s="300">
        <f ca="1">'Profile before CoM'!CR82*f_CoMC01</f>
        <v>0</v>
      </c>
      <c r="CS82" s="300">
        <f ca="1">'Profile before CoM'!CS82*f_CoMC01</f>
        <v>0</v>
      </c>
      <c r="CT82" s="300">
        <f ca="1">'Profile before CoM'!CT82*f_CoMC01</f>
        <v>0</v>
      </c>
      <c r="CU82" s="300">
        <f ca="1">'Profile before CoM'!CU82*f_CoMC01</f>
        <v>0</v>
      </c>
      <c r="CV82" s="300">
        <f ca="1">'Profile before CoM'!CV82*f_CoMC01</f>
        <v>0</v>
      </c>
      <c r="CW82" s="300">
        <f ca="1">'Profile before CoM'!CW82*f_CoMC01</f>
        <v>0</v>
      </c>
      <c r="CX82" s="300">
        <f ca="1">'Profile before CoM'!CX82*f_CoMC01</f>
        <v>0</v>
      </c>
      <c r="CY82" s="300">
        <f ca="1">'Profile before CoM'!CY82*f_CoMC01</f>
        <v>0</v>
      </c>
      <c r="CZ82" s="300">
        <f ca="1">'Profile before CoM'!CZ82*f_CoMC01</f>
        <v>0</v>
      </c>
      <c r="DA82" s="300">
        <f ca="1">'Profile before CoM'!DA82*f_CoMC01</f>
        <v>0</v>
      </c>
      <c r="DB82" s="300">
        <f ca="1">'Profile before CoM'!DB82*f_CoMC01</f>
        <v>0</v>
      </c>
      <c r="DC82" s="300">
        <f ca="1">'Profile before CoM'!DC82*f_CoMC01</f>
        <v>0</v>
      </c>
      <c r="DD82" s="300">
        <f ca="1">'Profile before CoM'!DD82*f_CoMC01</f>
        <v>0</v>
      </c>
      <c r="DE82" s="300">
        <f ca="1">'Profile before CoM'!DE82*f_CoMC01</f>
        <v>0</v>
      </c>
      <c r="DF82" s="300">
        <f ca="1">'Profile before CoM'!DF82*f_CoMC01</f>
        <v>0</v>
      </c>
      <c r="DG82" s="300">
        <f ca="1">'Profile before CoM'!DG82*f_CoMC01</f>
        <v>0</v>
      </c>
      <c r="DH82" s="300">
        <f ca="1">'Profile before CoM'!DH82*f_CoMC01</f>
        <v>0</v>
      </c>
      <c r="DI82" s="300">
        <f ca="1">'Profile before CoM'!DI82*f_CoMC01</f>
        <v>0</v>
      </c>
      <c r="DJ82" s="300">
        <f ca="1">'Profile before CoM'!DJ82*f_CoMC01</f>
        <v>0</v>
      </c>
      <c r="DK82" s="300">
        <f ca="1">'Profile before CoM'!DK82*f_CoMC01</f>
        <v>0</v>
      </c>
      <c r="DL82" s="300">
        <f ca="1">'Profile before CoM'!DL82*f_CoMC01</f>
        <v>0</v>
      </c>
      <c r="DM82" s="300">
        <f ca="1">'Profile before CoM'!DM82*f_CoMC01</f>
        <v>0</v>
      </c>
      <c r="DN82" s="300">
        <f ca="1">'Profile before CoM'!DN82*f_CoMC01</f>
        <v>0</v>
      </c>
      <c r="DO82" s="300">
        <f ca="1">'Profile before CoM'!DO82*f_CoMC01</f>
        <v>0</v>
      </c>
      <c r="DP82" s="300">
        <f ca="1">'Profile before CoM'!DP82*f_CoMC01</f>
        <v>0</v>
      </c>
      <c r="DQ82" s="300">
        <f ca="1">'Profile before CoM'!DQ82*f_CoMC01</f>
        <v>0</v>
      </c>
      <c r="DR82" s="300">
        <f ca="1">'Profile before CoM'!DR82*f_CoMC01</f>
        <v>0</v>
      </c>
      <c r="DS82" s="300">
        <f ca="1">'Profile before CoM'!DS82*f_CoMC01</f>
        <v>0</v>
      </c>
      <c r="DT82" s="300">
        <f ca="1">'Profile before CoM'!DT82*f_CoMC01</f>
        <v>0</v>
      </c>
      <c r="DU82" s="300">
        <f ca="1">'Profile before CoM'!DU82*f_CoMC01</f>
        <v>0</v>
      </c>
      <c r="DV82" s="300">
        <f ca="1">'Profile before CoM'!DV82*f_CoMC01</f>
        <v>0</v>
      </c>
      <c r="DW82" s="300">
        <f ca="1">'Profile before CoM'!DW82*f_CoMC01</f>
        <v>0</v>
      </c>
      <c r="DX82" s="300">
        <f ca="1">'Profile before CoM'!DX82*f_CoMC01</f>
        <v>0</v>
      </c>
      <c r="DY82" s="300">
        <f ca="1">'Profile before CoM'!DY82*f_CoMC01</f>
        <v>0</v>
      </c>
      <c r="DZ82" s="300">
        <f ca="1">'Profile before CoM'!DZ82*f_CoMC01</f>
        <v>0</v>
      </c>
      <c r="EA82" s="300">
        <f ca="1">'Profile before CoM'!EA82*f_CoMC01</f>
        <v>0</v>
      </c>
      <c r="EB82" s="300">
        <f ca="1">'Profile before CoM'!EB82*f_CoMC01</f>
        <v>0</v>
      </c>
      <c r="EC82" s="300">
        <f ca="1">'Profile before CoM'!EC82*f_CoMC01</f>
        <v>0</v>
      </c>
      <c r="ED82" s="300">
        <f ca="1">'Profile before CoM'!ED82*f_CoMC01</f>
        <v>0</v>
      </c>
      <c r="EE82" s="300">
        <f ca="1">'Profile before CoM'!EE82*f_CoMC01</f>
        <v>0</v>
      </c>
      <c r="EF82" s="300">
        <f ca="1">'Profile before CoM'!EF82*f_CoMC01</f>
        <v>0</v>
      </c>
      <c r="EG82" s="300">
        <f ca="1">'Profile before CoM'!EG82*f_CoMC01</f>
        <v>0</v>
      </c>
      <c r="EH82" s="300">
        <f ca="1">'Profile before CoM'!EH82*f_CoMC01</f>
        <v>0</v>
      </c>
      <c r="EI82" s="300">
        <f ca="1">'Profile before CoM'!EI82*f_CoMC01</f>
        <v>0</v>
      </c>
      <c r="EJ82" s="300">
        <f ca="1">'Profile before CoM'!EJ82*f_CoMC01</f>
        <v>0</v>
      </c>
      <c r="EK82" s="300">
        <f ca="1">'Profile before CoM'!EK82*f_CoMC01</f>
        <v>0</v>
      </c>
      <c r="EL82" s="300">
        <f ca="1">'Profile before CoM'!EL82*f_CoMC01</f>
        <v>0</v>
      </c>
      <c r="EM82" s="300">
        <f ca="1">'Profile before CoM'!EM82*f_CoMC01</f>
        <v>0</v>
      </c>
      <c r="EN82" s="300">
        <f ca="1">'Profile before CoM'!EN82*f_CoMC01</f>
        <v>0</v>
      </c>
      <c r="EO82" s="300">
        <f ca="1">'Profile before CoM'!EO82*f_CoMC01</f>
        <v>0</v>
      </c>
      <c r="EP82" s="300">
        <f ca="1">'Profile before CoM'!EP82*f_CoMC01</f>
        <v>0</v>
      </c>
      <c r="EQ82" s="300">
        <f ca="1">'Profile before CoM'!EQ82*f_CoMC01</f>
        <v>0</v>
      </c>
      <c r="ER82" s="300">
        <f ca="1">'Profile before CoM'!ER82*f_CoMC01</f>
        <v>0</v>
      </c>
      <c r="ES82" s="300">
        <f ca="1">'Profile before CoM'!ES82*f_CoMC01</f>
        <v>0</v>
      </c>
      <c r="ET82" s="300">
        <f ca="1">'Profile before CoM'!ET82*f_CoMC01</f>
        <v>0</v>
      </c>
      <c r="EU82" s="300">
        <f ca="1">'Profile before CoM'!EU82*f_CoMC01</f>
        <v>0</v>
      </c>
      <c r="EV82" s="300">
        <f ca="1">'Profile before CoM'!EV82*f_CoMC01</f>
        <v>0</v>
      </c>
      <c r="EW82" s="300">
        <f ca="1">'Profile before CoM'!EW82*f_CoMC01</f>
        <v>0</v>
      </c>
      <c r="EX82" s="300">
        <f ca="1">'Profile before CoM'!EX82*f_CoMC01</f>
        <v>0</v>
      </c>
      <c r="EY82" s="612"/>
      <c r="EZ82" s="757" t="str">
        <f>'Main Input'!EZ82</f>
        <v>RPI</v>
      </c>
      <c r="FA82" s="757" t="str">
        <f>'Main Input'!FA82</f>
        <v>N/A</v>
      </c>
      <c r="FB82" s="766">
        <f>'Main Input'!FB82</f>
        <v>0</v>
      </c>
      <c r="FC82" s="766" t="str">
        <f>'Main Input'!FC82</f>
        <v>IT Solutions</v>
      </c>
      <c r="FD82" s="766" t="str">
        <f>'Main Input'!FD82</f>
        <v>Managed Services</v>
      </c>
      <c r="FE82" s="757" t="str">
        <f>'Main Input'!FE82</f>
        <v>Opex</v>
      </c>
      <c r="FF82" s="757" t="str">
        <f>'Main Input'!FF82</f>
        <v>ContractAccrual</v>
      </c>
      <c r="FG82" s="757" t="str">
        <f>'Main Input'!FG82</f>
        <v>Expense</v>
      </c>
      <c r="FH82" s="767" t="str">
        <f>'Main Input'!FH82</f>
        <v>A</v>
      </c>
      <c r="FI82" s="768">
        <f>'Main Input'!FI82</f>
        <v>0.22</v>
      </c>
      <c r="FJ82" s="768">
        <f>'Main Input'!FJ82</f>
        <v>0</v>
      </c>
      <c r="FK82" s="612"/>
      <c r="FL82" s="531">
        <f t="shared" si="33"/>
        <v>0</v>
      </c>
      <c r="FM82" s="86"/>
      <c r="FN82" s="612"/>
    </row>
    <row r="83" spans="1:170" ht="12.75" customHeight="1">
      <c r="A83" s="750" t="str">
        <f>'Main Input'!A83</f>
        <v>MTB</v>
      </c>
      <c r="B83" s="762" t="str">
        <f>'Main Input'!B83</f>
        <v>Business Unit</v>
      </c>
      <c r="C83" s="762" t="str">
        <f>'Main Input'!C83</f>
        <v>Labour</v>
      </c>
      <c r="D83" s="762" t="str">
        <f>'Main Input'!D83</f>
        <v>TFR</v>
      </c>
      <c r="E83" s="762" t="str">
        <f>'Main Input'!E83</f>
        <v>Migration Engineer #2 (Wintel)</v>
      </c>
      <c r="F83" s="753" t="str">
        <f>'Main Input'!F83</f>
        <v>direct</v>
      </c>
      <c r="G83" s="753" t="str">
        <f>'Main Input'!G83</f>
        <v>Person</v>
      </c>
      <c r="H83" s="753" t="str">
        <f>'Main Input'!H83</f>
        <v>TAC.CSA.2</v>
      </c>
      <c r="I83" s="753">
        <f>'Main Input'!I83</f>
        <v>0</v>
      </c>
      <c r="J83" s="753">
        <f>'Main Input'!J83</f>
        <v>0</v>
      </c>
      <c r="K83" s="753" t="str">
        <f>'Main Input'!K83</f>
        <v>FJS</v>
      </c>
      <c r="L83" s="753" t="str">
        <f>'Main Input'!L83</f>
        <v>pTran</v>
      </c>
      <c r="M83" s="753">
        <f>'Main Input'!M83</f>
        <v>0</v>
      </c>
      <c r="N83" s="753">
        <f>'Main Input'!N83</f>
        <v>0</v>
      </c>
      <c r="O83" s="753" t="str">
        <f>'Main Input'!O83</f>
        <v>SPAIN</v>
      </c>
      <c r="P83" s="753">
        <f>'Main Input'!P83</f>
        <v>313</v>
      </c>
      <c r="Q83" s="753" t="str">
        <f>'Main Input'!Q83</f>
        <v>EUR</v>
      </c>
      <c r="R83" s="753" t="str">
        <f>'Main Input'!R83</f>
        <v>EMEA</v>
      </c>
      <c r="S83" s="753" t="str">
        <f>'Main Input'!S83</f>
        <v>Local</v>
      </c>
      <c r="T83" s="753">
        <f>'Main Input'!T83</f>
        <v>0</v>
      </c>
      <c r="U83" s="753">
        <f>'Main Input'!U83</f>
        <v>0</v>
      </c>
      <c r="V83" s="753" t="str">
        <f>'Main Input'!V83</f>
        <v>4_ATP</v>
      </c>
      <c r="W83" s="753">
        <f>'Main Input'!W83</f>
        <v>0</v>
      </c>
      <c r="X83" s="753">
        <f>'Main Input'!X83</f>
        <v>0</v>
      </c>
      <c r="Y83" s="753">
        <f>'Main Input'!Y83</f>
        <v>0</v>
      </c>
      <c r="Z83" s="753">
        <f>'Main Input'!Z83</f>
        <v>0</v>
      </c>
      <c r="AA83" s="753">
        <f>'Main Input'!AA83</f>
        <v>0</v>
      </c>
      <c r="AB83" s="763">
        <f>'Main Input'!AB83</f>
        <v>0</v>
      </c>
      <c r="AC83" s="763" t="str">
        <f>'Main Input'!AC83</f>
        <v>Days</v>
      </c>
      <c r="AD83" s="764">
        <f>'Main Input'!AD83</f>
        <v>85</v>
      </c>
      <c r="AE83" s="765">
        <f t="shared" ca="1" si="32"/>
        <v>35630.02492930548</v>
      </c>
      <c r="AF83" s="299">
        <f ca="1">'Profile before CoM'!AF83*f_CoMC01</f>
        <v>0</v>
      </c>
      <c r="AG83" s="300">
        <f ca="1">'Profile before CoM'!AG83*f_CoMC01</f>
        <v>0</v>
      </c>
      <c r="AH83" s="300">
        <f ca="1">'Profile before CoM'!AH83*f_CoMC01</f>
        <v>0</v>
      </c>
      <c r="AI83" s="300">
        <f ca="1">'Profile before CoM'!AI83*f_CoMC01</f>
        <v>0</v>
      </c>
      <c r="AJ83" s="300">
        <f ca="1">'Profile before CoM'!AJ83*f_CoMC01</f>
        <v>0</v>
      </c>
      <c r="AK83" s="300">
        <f ca="1">'Profile before CoM'!AK83*f_CoMC01</f>
        <v>35630.02492930548</v>
      </c>
      <c r="AL83" s="300">
        <f ca="1">'Profile before CoM'!AL83*f_CoMC01</f>
        <v>0</v>
      </c>
      <c r="AM83" s="300">
        <f ca="1">'Profile before CoM'!AM83*f_CoMC01</f>
        <v>0</v>
      </c>
      <c r="AN83" s="300">
        <f ca="1">'Profile before CoM'!AN83*f_CoMC01</f>
        <v>0</v>
      </c>
      <c r="AO83" s="300">
        <f ca="1">'Profile before CoM'!AO83*f_CoMC01</f>
        <v>0</v>
      </c>
      <c r="AP83" s="300">
        <f ca="1">'Profile before CoM'!AP83*f_CoMC01</f>
        <v>0</v>
      </c>
      <c r="AQ83" s="300">
        <f ca="1">'Profile before CoM'!AQ83*f_CoMC01</f>
        <v>0</v>
      </c>
      <c r="AR83" s="300">
        <f ca="1">'Profile before CoM'!AR83*f_CoMC01</f>
        <v>0</v>
      </c>
      <c r="AS83" s="300">
        <f ca="1">'Profile before CoM'!AS83*f_CoMC01</f>
        <v>0</v>
      </c>
      <c r="AT83" s="300">
        <f ca="1">'Profile before CoM'!AT83*f_CoMC01</f>
        <v>0</v>
      </c>
      <c r="AU83" s="300">
        <f ca="1">'Profile before CoM'!AU83*f_CoMC01</f>
        <v>0</v>
      </c>
      <c r="AV83" s="300">
        <f ca="1">'Profile before CoM'!AV83*f_CoMC01</f>
        <v>0</v>
      </c>
      <c r="AW83" s="300">
        <f ca="1">'Profile before CoM'!AW83*f_CoMC01</f>
        <v>0</v>
      </c>
      <c r="AX83" s="300">
        <f ca="1">'Profile before CoM'!AX83*f_CoMC01</f>
        <v>0</v>
      </c>
      <c r="AY83" s="300">
        <f ca="1">'Profile before CoM'!AY83*f_CoMC01</f>
        <v>0</v>
      </c>
      <c r="AZ83" s="300">
        <f ca="1">'Profile before CoM'!AZ83*f_CoMC01</f>
        <v>0</v>
      </c>
      <c r="BA83" s="300">
        <f ca="1">'Profile before CoM'!BA83*f_CoMC01</f>
        <v>0</v>
      </c>
      <c r="BB83" s="300">
        <f ca="1">'Profile before CoM'!BB83*f_CoMC01</f>
        <v>0</v>
      </c>
      <c r="BC83" s="300">
        <f ca="1">'Profile before CoM'!BC83*f_CoMC01</f>
        <v>0</v>
      </c>
      <c r="BD83" s="300">
        <f ca="1">'Profile before CoM'!BD83*f_CoMC01</f>
        <v>0</v>
      </c>
      <c r="BE83" s="300">
        <f ca="1">'Profile before CoM'!BE83*f_CoMC01</f>
        <v>0</v>
      </c>
      <c r="BF83" s="300">
        <f ca="1">'Profile before CoM'!BF83*f_CoMC01</f>
        <v>0</v>
      </c>
      <c r="BG83" s="300">
        <f ca="1">'Profile before CoM'!BG83*f_CoMC01</f>
        <v>0</v>
      </c>
      <c r="BH83" s="300">
        <f ca="1">'Profile before CoM'!BH83*f_CoMC01</f>
        <v>0</v>
      </c>
      <c r="BI83" s="300">
        <f ca="1">'Profile before CoM'!BI83*f_CoMC01</f>
        <v>0</v>
      </c>
      <c r="BJ83" s="300">
        <f ca="1">'Profile before CoM'!BJ83*f_CoMC01</f>
        <v>0</v>
      </c>
      <c r="BK83" s="300">
        <f ca="1">'Profile before CoM'!BK83*f_CoMC01</f>
        <v>0</v>
      </c>
      <c r="BL83" s="300">
        <f ca="1">'Profile before CoM'!BL83*f_CoMC01</f>
        <v>0</v>
      </c>
      <c r="BM83" s="300">
        <f ca="1">'Profile before CoM'!BM83*f_CoMC01</f>
        <v>0</v>
      </c>
      <c r="BN83" s="300">
        <f ca="1">'Profile before CoM'!BN83*f_CoMC01</f>
        <v>0</v>
      </c>
      <c r="BO83" s="300">
        <f ca="1">'Profile before CoM'!BO83*f_CoMC01</f>
        <v>0</v>
      </c>
      <c r="BP83" s="300">
        <f ca="1">'Profile before CoM'!BP83*f_CoMC01</f>
        <v>0</v>
      </c>
      <c r="BQ83" s="300">
        <f ca="1">'Profile before CoM'!BQ83*f_CoMC01</f>
        <v>0</v>
      </c>
      <c r="BR83" s="300">
        <f ca="1">'Profile before CoM'!BR83*f_CoMC01</f>
        <v>0</v>
      </c>
      <c r="BS83" s="300">
        <f ca="1">'Profile before CoM'!BS83*f_CoMC01</f>
        <v>0</v>
      </c>
      <c r="BT83" s="300">
        <f ca="1">'Profile before CoM'!BT83*f_CoMC01</f>
        <v>0</v>
      </c>
      <c r="BU83" s="300">
        <f ca="1">'Profile before CoM'!BU83*f_CoMC01</f>
        <v>0</v>
      </c>
      <c r="BV83" s="300">
        <f ca="1">'Profile before CoM'!BV83*f_CoMC01</f>
        <v>0</v>
      </c>
      <c r="BW83" s="300">
        <f ca="1">'Profile before CoM'!BW83*f_CoMC01</f>
        <v>0</v>
      </c>
      <c r="BX83" s="300">
        <f ca="1">'Profile before CoM'!BX83*f_CoMC01</f>
        <v>0</v>
      </c>
      <c r="BY83" s="300">
        <f ca="1">'Profile before CoM'!BY83*f_CoMC01</f>
        <v>0</v>
      </c>
      <c r="BZ83" s="300">
        <f ca="1">'Profile before CoM'!BZ83*f_CoMC01</f>
        <v>0</v>
      </c>
      <c r="CA83" s="300">
        <f ca="1">'Profile before CoM'!CA83*f_CoMC01</f>
        <v>0</v>
      </c>
      <c r="CB83" s="300">
        <f ca="1">'Profile before CoM'!CB83*f_CoMC01</f>
        <v>0</v>
      </c>
      <c r="CC83" s="300">
        <f ca="1">'Profile before CoM'!CC83*f_CoMC01</f>
        <v>0</v>
      </c>
      <c r="CD83" s="300">
        <f ca="1">'Profile before CoM'!CD83*f_CoMC01</f>
        <v>0</v>
      </c>
      <c r="CE83" s="300">
        <f ca="1">'Profile before CoM'!CE83*f_CoMC01</f>
        <v>0</v>
      </c>
      <c r="CF83" s="300">
        <f ca="1">'Profile before CoM'!CF83*f_CoMC01</f>
        <v>0</v>
      </c>
      <c r="CG83" s="300">
        <f ca="1">'Profile before CoM'!CG83*f_CoMC01</f>
        <v>0</v>
      </c>
      <c r="CH83" s="300">
        <f ca="1">'Profile before CoM'!CH83*f_CoMC01</f>
        <v>0</v>
      </c>
      <c r="CI83" s="300">
        <f ca="1">'Profile before CoM'!CI83*f_CoMC01</f>
        <v>0</v>
      </c>
      <c r="CJ83" s="300">
        <f ca="1">'Profile before CoM'!CJ83*f_CoMC01</f>
        <v>0</v>
      </c>
      <c r="CK83" s="300">
        <f ca="1">'Profile before CoM'!CK83*f_CoMC01</f>
        <v>0</v>
      </c>
      <c r="CL83" s="300">
        <f ca="1">'Profile before CoM'!CL83*f_CoMC01</f>
        <v>0</v>
      </c>
      <c r="CM83" s="300">
        <f ca="1">'Profile before CoM'!CM83*f_CoMC01</f>
        <v>0</v>
      </c>
      <c r="CN83" s="300">
        <f ca="1">'Profile before CoM'!CN83*f_CoMC01</f>
        <v>0</v>
      </c>
      <c r="CO83" s="300">
        <f ca="1">'Profile before CoM'!CO83*f_CoMC01</f>
        <v>0</v>
      </c>
      <c r="CP83" s="300">
        <f ca="1">'Profile before CoM'!CP83*f_CoMC01</f>
        <v>0</v>
      </c>
      <c r="CQ83" s="300">
        <f ca="1">'Profile before CoM'!CQ83*f_CoMC01</f>
        <v>0</v>
      </c>
      <c r="CR83" s="300">
        <f ca="1">'Profile before CoM'!CR83*f_CoMC01</f>
        <v>0</v>
      </c>
      <c r="CS83" s="300">
        <f ca="1">'Profile before CoM'!CS83*f_CoMC01</f>
        <v>0</v>
      </c>
      <c r="CT83" s="300">
        <f ca="1">'Profile before CoM'!CT83*f_CoMC01</f>
        <v>0</v>
      </c>
      <c r="CU83" s="300">
        <f ca="1">'Profile before CoM'!CU83*f_CoMC01</f>
        <v>0</v>
      </c>
      <c r="CV83" s="300">
        <f ca="1">'Profile before CoM'!CV83*f_CoMC01</f>
        <v>0</v>
      </c>
      <c r="CW83" s="300">
        <f ca="1">'Profile before CoM'!CW83*f_CoMC01</f>
        <v>0</v>
      </c>
      <c r="CX83" s="300">
        <f ca="1">'Profile before CoM'!CX83*f_CoMC01</f>
        <v>0</v>
      </c>
      <c r="CY83" s="300">
        <f ca="1">'Profile before CoM'!CY83*f_CoMC01</f>
        <v>0</v>
      </c>
      <c r="CZ83" s="300">
        <f ca="1">'Profile before CoM'!CZ83*f_CoMC01</f>
        <v>0</v>
      </c>
      <c r="DA83" s="300">
        <f ca="1">'Profile before CoM'!DA83*f_CoMC01</f>
        <v>0</v>
      </c>
      <c r="DB83" s="300">
        <f ca="1">'Profile before CoM'!DB83*f_CoMC01</f>
        <v>0</v>
      </c>
      <c r="DC83" s="300">
        <f ca="1">'Profile before CoM'!DC83*f_CoMC01</f>
        <v>0</v>
      </c>
      <c r="DD83" s="300">
        <f ca="1">'Profile before CoM'!DD83*f_CoMC01</f>
        <v>0</v>
      </c>
      <c r="DE83" s="300">
        <f ca="1">'Profile before CoM'!DE83*f_CoMC01</f>
        <v>0</v>
      </c>
      <c r="DF83" s="300">
        <f ca="1">'Profile before CoM'!DF83*f_CoMC01</f>
        <v>0</v>
      </c>
      <c r="DG83" s="300">
        <f ca="1">'Profile before CoM'!DG83*f_CoMC01</f>
        <v>0</v>
      </c>
      <c r="DH83" s="300">
        <f ca="1">'Profile before CoM'!DH83*f_CoMC01</f>
        <v>0</v>
      </c>
      <c r="DI83" s="300">
        <f ca="1">'Profile before CoM'!DI83*f_CoMC01</f>
        <v>0</v>
      </c>
      <c r="DJ83" s="300">
        <f ca="1">'Profile before CoM'!DJ83*f_CoMC01</f>
        <v>0</v>
      </c>
      <c r="DK83" s="300">
        <f ca="1">'Profile before CoM'!DK83*f_CoMC01</f>
        <v>0</v>
      </c>
      <c r="DL83" s="300">
        <f ca="1">'Profile before CoM'!DL83*f_CoMC01</f>
        <v>0</v>
      </c>
      <c r="DM83" s="300">
        <f ca="1">'Profile before CoM'!DM83*f_CoMC01</f>
        <v>0</v>
      </c>
      <c r="DN83" s="300">
        <f ca="1">'Profile before CoM'!DN83*f_CoMC01</f>
        <v>0</v>
      </c>
      <c r="DO83" s="300">
        <f ca="1">'Profile before CoM'!DO83*f_CoMC01</f>
        <v>0</v>
      </c>
      <c r="DP83" s="300">
        <f ca="1">'Profile before CoM'!DP83*f_CoMC01</f>
        <v>0</v>
      </c>
      <c r="DQ83" s="300">
        <f ca="1">'Profile before CoM'!DQ83*f_CoMC01</f>
        <v>0</v>
      </c>
      <c r="DR83" s="300">
        <f ca="1">'Profile before CoM'!DR83*f_CoMC01</f>
        <v>0</v>
      </c>
      <c r="DS83" s="300">
        <f ca="1">'Profile before CoM'!DS83*f_CoMC01</f>
        <v>0</v>
      </c>
      <c r="DT83" s="300">
        <f ca="1">'Profile before CoM'!DT83*f_CoMC01</f>
        <v>0</v>
      </c>
      <c r="DU83" s="300">
        <f ca="1">'Profile before CoM'!DU83*f_CoMC01</f>
        <v>0</v>
      </c>
      <c r="DV83" s="300">
        <f ca="1">'Profile before CoM'!DV83*f_CoMC01</f>
        <v>0</v>
      </c>
      <c r="DW83" s="300">
        <f ca="1">'Profile before CoM'!DW83*f_CoMC01</f>
        <v>0</v>
      </c>
      <c r="DX83" s="300">
        <f ca="1">'Profile before CoM'!DX83*f_CoMC01</f>
        <v>0</v>
      </c>
      <c r="DY83" s="300">
        <f ca="1">'Profile before CoM'!DY83*f_CoMC01</f>
        <v>0</v>
      </c>
      <c r="DZ83" s="300">
        <f ca="1">'Profile before CoM'!DZ83*f_CoMC01</f>
        <v>0</v>
      </c>
      <c r="EA83" s="300">
        <f ca="1">'Profile before CoM'!EA83*f_CoMC01</f>
        <v>0</v>
      </c>
      <c r="EB83" s="300">
        <f ca="1">'Profile before CoM'!EB83*f_CoMC01</f>
        <v>0</v>
      </c>
      <c r="EC83" s="300">
        <f ca="1">'Profile before CoM'!EC83*f_CoMC01</f>
        <v>0</v>
      </c>
      <c r="ED83" s="300">
        <f ca="1">'Profile before CoM'!ED83*f_CoMC01</f>
        <v>0</v>
      </c>
      <c r="EE83" s="300">
        <f ca="1">'Profile before CoM'!EE83*f_CoMC01</f>
        <v>0</v>
      </c>
      <c r="EF83" s="300">
        <f ca="1">'Profile before CoM'!EF83*f_CoMC01</f>
        <v>0</v>
      </c>
      <c r="EG83" s="300">
        <f ca="1">'Profile before CoM'!EG83*f_CoMC01</f>
        <v>0</v>
      </c>
      <c r="EH83" s="300">
        <f ca="1">'Profile before CoM'!EH83*f_CoMC01</f>
        <v>0</v>
      </c>
      <c r="EI83" s="300">
        <f ca="1">'Profile before CoM'!EI83*f_CoMC01</f>
        <v>0</v>
      </c>
      <c r="EJ83" s="300">
        <f ca="1">'Profile before CoM'!EJ83*f_CoMC01</f>
        <v>0</v>
      </c>
      <c r="EK83" s="300">
        <f ca="1">'Profile before CoM'!EK83*f_CoMC01</f>
        <v>0</v>
      </c>
      <c r="EL83" s="300">
        <f ca="1">'Profile before CoM'!EL83*f_CoMC01</f>
        <v>0</v>
      </c>
      <c r="EM83" s="300">
        <f ca="1">'Profile before CoM'!EM83*f_CoMC01</f>
        <v>0</v>
      </c>
      <c r="EN83" s="300">
        <f ca="1">'Profile before CoM'!EN83*f_CoMC01</f>
        <v>0</v>
      </c>
      <c r="EO83" s="300">
        <f ca="1">'Profile before CoM'!EO83*f_CoMC01</f>
        <v>0</v>
      </c>
      <c r="EP83" s="300">
        <f ca="1">'Profile before CoM'!EP83*f_CoMC01</f>
        <v>0</v>
      </c>
      <c r="EQ83" s="300">
        <f ca="1">'Profile before CoM'!EQ83*f_CoMC01</f>
        <v>0</v>
      </c>
      <c r="ER83" s="300">
        <f ca="1">'Profile before CoM'!ER83*f_CoMC01</f>
        <v>0</v>
      </c>
      <c r="ES83" s="300">
        <f ca="1">'Profile before CoM'!ES83*f_CoMC01</f>
        <v>0</v>
      </c>
      <c r="ET83" s="300">
        <f ca="1">'Profile before CoM'!ET83*f_CoMC01</f>
        <v>0</v>
      </c>
      <c r="EU83" s="300">
        <f ca="1">'Profile before CoM'!EU83*f_CoMC01</f>
        <v>0</v>
      </c>
      <c r="EV83" s="300">
        <f ca="1">'Profile before CoM'!EV83*f_CoMC01</f>
        <v>0</v>
      </c>
      <c r="EW83" s="300">
        <f ca="1">'Profile before CoM'!EW83*f_CoMC01</f>
        <v>0</v>
      </c>
      <c r="EX83" s="300">
        <f ca="1">'Profile before CoM'!EX83*f_CoMC01</f>
        <v>0</v>
      </c>
      <c r="EY83" s="612"/>
      <c r="EZ83" s="757" t="str">
        <f>'Main Input'!EZ83</f>
        <v>RPI</v>
      </c>
      <c r="FA83" s="757" t="str">
        <f>'Main Input'!FA83</f>
        <v>N/A</v>
      </c>
      <c r="FB83" s="766">
        <f>'Main Input'!FB83</f>
        <v>0</v>
      </c>
      <c r="FC83" s="766" t="str">
        <f>'Main Input'!FC83</f>
        <v>IT Solutions</v>
      </c>
      <c r="FD83" s="766" t="str">
        <f>'Main Input'!FD83</f>
        <v>Managed Services</v>
      </c>
      <c r="FE83" s="757" t="str">
        <f>'Main Input'!FE83</f>
        <v>Opex</v>
      </c>
      <c r="FF83" s="757" t="str">
        <f>'Main Input'!FF83</f>
        <v>ContractAccrual</v>
      </c>
      <c r="FG83" s="757" t="str">
        <f>'Main Input'!FG83</f>
        <v>Expense</v>
      </c>
      <c r="FH83" s="767" t="str">
        <f>'Main Input'!FH83</f>
        <v>A</v>
      </c>
      <c r="FI83" s="768">
        <f>'Main Input'!FI83</f>
        <v>0.22</v>
      </c>
      <c r="FJ83" s="768">
        <f>'Main Input'!FJ83</f>
        <v>0</v>
      </c>
      <c r="FK83" s="612"/>
      <c r="FL83" s="531">
        <f t="shared" si="33"/>
        <v>0</v>
      </c>
      <c r="FM83" s="86"/>
      <c r="FN83" s="612"/>
    </row>
    <row r="84" spans="1:170" ht="12.75" customHeight="1">
      <c r="A84" s="750" t="str">
        <f>'Main Input'!A84</f>
        <v>MTB</v>
      </c>
      <c r="B84" s="762" t="str">
        <f>'Main Input'!B84</f>
        <v>Business Unit</v>
      </c>
      <c r="C84" s="762" t="str">
        <f>'Main Input'!C84</f>
        <v>Labour</v>
      </c>
      <c r="D84" s="762" t="str">
        <f>'Main Input'!D84</f>
        <v>TFR</v>
      </c>
      <c r="E84" s="762" t="str">
        <f>'Main Input'!E84</f>
        <v>Migration Engineer #3 (Wintel)</v>
      </c>
      <c r="F84" s="753" t="str">
        <f>'Main Input'!F84</f>
        <v>direct</v>
      </c>
      <c r="G84" s="753" t="str">
        <f>'Main Input'!G84</f>
        <v>Person</v>
      </c>
      <c r="H84" s="753" t="str">
        <f>'Main Input'!H84</f>
        <v>TAC.CSA.2</v>
      </c>
      <c r="I84" s="753">
        <f>'Main Input'!I84</f>
        <v>0</v>
      </c>
      <c r="J84" s="753">
        <f>'Main Input'!J84</f>
        <v>0</v>
      </c>
      <c r="K84" s="753" t="str">
        <f>'Main Input'!K84</f>
        <v>FJS</v>
      </c>
      <c r="L84" s="753" t="str">
        <f>'Main Input'!L84</f>
        <v>pTran</v>
      </c>
      <c r="M84" s="753">
        <f>'Main Input'!M84</f>
        <v>0</v>
      </c>
      <c r="N84" s="753">
        <f>'Main Input'!N84</f>
        <v>0</v>
      </c>
      <c r="O84" s="753" t="str">
        <f>'Main Input'!O84</f>
        <v>SPAIN</v>
      </c>
      <c r="P84" s="753">
        <f>'Main Input'!P84</f>
        <v>313</v>
      </c>
      <c r="Q84" s="753" t="str">
        <f>'Main Input'!Q84</f>
        <v>EUR</v>
      </c>
      <c r="R84" s="753" t="str">
        <f>'Main Input'!R84</f>
        <v>EMEA</v>
      </c>
      <c r="S84" s="753" t="str">
        <f>'Main Input'!S84</f>
        <v>Local</v>
      </c>
      <c r="T84" s="753">
        <f>'Main Input'!T84</f>
        <v>0</v>
      </c>
      <c r="U84" s="753">
        <f>'Main Input'!U84</f>
        <v>0</v>
      </c>
      <c r="V84" s="753" t="str">
        <f>'Main Input'!V84</f>
        <v>4_ATP</v>
      </c>
      <c r="W84" s="753">
        <f>'Main Input'!W84</f>
        <v>0</v>
      </c>
      <c r="X84" s="753">
        <f>'Main Input'!X84</f>
        <v>0</v>
      </c>
      <c r="Y84" s="753">
        <f>'Main Input'!Y84</f>
        <v>0</v>
      </c>
      <c r="Z84" s="753">
        <f>'Main Input'!Z84</f>
        <v>0</v>
      </c>
      <c r="AA84" s="753">
        <f>'Main Input'!AA84</f>
        <v>0</v>
      </c>
      <c r="AB84" s="763">
        <f>'Main Input'!AB84</f>
        <v>0</v>
      </c>
      <c r="AC84" s="763" t="str">
        <f>'Main Input'!AC84</f>
        <v>Days</v>
      </c>
      <c r="AD84" s="764">
        <f>'Main Input'!AD84</f>
        <v>85</v>
      </c>
      <c r="AE84" s="765">
        <f t="shared" ca="1" si="32"/>
        <v>35630.02492930548</v>
      </c>
      <c r="AF84" s="299">
        <f ca="1">'Profile before CoM'!AF84*f_CoMC01</f>
        <v>0</v>
      </c>
      <c r="AG84" s="300">
        <f ca="1">'Profile before CoM'!AG84*f_CoMC01</f>
        <v>0</v>
      </c>
      <c r="AH84" s="300">
        <f ca="1">'Profile before CoM'!AH84*f_CoMC01</f>
        <v>0</v>
      </c>
      <c r="AI84" s="300">
        <f ca="1">'Profile before CoM'!AI84*f_CoMC01</f>
        <v>0</v>
      </c>
      <c r="AJ84" s="300">
        <f ca="1">'Profile before CoM'!AJ84*f_CoMC01</f>
        <v>0</v>
      </c>
      <c r="AK84" s="300">
        <f ca="1">'Profile before CoM'!AK84*f_CoMC01</f>
        <v>35630.02492930548</v>
      </c>
      <c r="AL84" s="300">
        <f ca="1">'Profile before CoM'!AL84*f_CoMC01</f>
        <v>0</v>
      </c>
      <c r="AM84" s="300">
        <f ca="1">'Profile before CoM'!AM84*f_CoMC01</f>
        <v>0</v>
      </c>
      <c r="AN84" s="300">
        <f ca="1">'Profile before CoM'!AN84*f_CoMC01</f>
        <v>0</v>
      </c>
      <c r="AO84" s="300">
        <f ca="1">'Profile before CoM'!AO84*f_CoMC01</f>
        <v>0</v>
      </c>
      <c r="AP84" s="300">
        <f ca="1">'Profile before CoM'!AP84*f_CoMC01</f>
        <v>0</v>
      </c>
      <c r="AQ84" s="300">
        <f ca="1">'Profile before CoM'!AQ84*f_CoMC01</f>
        <v>0</v>
      </c>
      <c r="AR84" s="300">
        <f ca="1">'Profile before CoM'!AR84*f_CoMC01</f>
        <v>0</v>
      </c>
      <c r="AS84" s="300">
        <f ca="1">'Profile before CoM'!AS84*f_CoMC01</f>
        <v>0</v>
      </c>
      <c r="AT84" s="300">
        <f ca="1">'Profile before CoM'!AT84*f_CoMC01</f>
        <v>0</v>
      </c>
      <c r="AU84" s="300">
        <f ca="1">'Profile before CoM'!AU84*f_CoMC01</f>
        <v>0</v>
      </c>
      <c r="AV84" s="300">
        <f ca="1">'Profile before CoM'!AV84*f_CoMC01</f>
        <v>0</v>
      </c>
      <c r="AW84" s="300">
        <f ca="1">'Profile before CoM'!AW84*f_CoMC01</f>
        <v>0</v>
      </c>
      <c r="AX84" s="300">
        <f ca="1">'Profile before CoM'!AX84*f_CoMC01</f>
        <v>0</v>
      </c>
      <c r="AY84" s="300">
        <f ca="1">'Profile before CoM'!AY84*f_CoMC01</f>
        <v>0</v>
      </c>
      <c r="AZ84" s="300">
        <f ca="1">'Profile before CoM'!AZ84*f_CoMC01</f>
        <v>0</v>
      </c>
      <c r="BA84" s="300">
        <f ca="1">'Profile before CoM'!BA84*f_CoMC01</f>
        <v>0</v>
      </c>
      <c r="BB84" s="300">
        <f ca="1">'Profile before CoM'!BB84*f_CoMC01</f>
        <v>0</v>
      </c>
      <c r="BC84" s="300">
        <f ca="1">'Profile before CoM'!BC84*f_CoMC01</f>
        <v>0</v>
      </c>
      <c r="BD84" s="300">
        <f ca="1">'Profile before CoM'!BD84*f_CoMC01</f>
        <v>0</v>
      </c>
      <c r="BE84" s="300">
        <f ca="1">'Profile before CoM'!BE84*f_CoMC01</f>
        <v>0</v>
      </c>
      <c r="BF84" s="300">
        <f ca="1">'Profile before CoM'!BF84*f_CoMC01</f>
        <v>0</v>
      </c>
      <c r="BG84" s="300">
        <f ca="1">'Profile before CoM'!BG84*f_CoMC01</f>
        <v>0</v>
      </c>
      <c r="BH84" s="300">
        <f ca="1">'Profile before CoM'!BH84*f_CoMC01</f>
        <v>0</v>
      </c>
      <c r="BI84" s="300">
        <f ca="1">'Profile before CoM'!BI84*f_CoMC01</f>
        <v>0</v>
      </c>
      <c r="BJ84" s="300">
        <f ca="1">'Profile before CoM'!BJ84*f_CoMC01</f>
        <v>0</v>
      </c>
      <c r="BK84" s="300">
        <f ca="1">'Profile before CoM'!BK84*f_CoMC01</f>
        <v>0</v>
      </c>
      <c r="BL84" s="300">
        <f ca="1">'Profile before CoM'!BL84*f_CoMC01</f>
        <v>0</v>
      </c>
      <c r="BM84" s="300">
        <f ca="1">'Profile before CoM'!BM84*f_CoMC01</f>
        <v>0</v>
      </c>
      <c r="BN84" s="300">
        <f ca="1">'Profile before CoM'!BN84*f_CoMC01</f>
        <v>0</v>
      </c>
      <c r="BO84" s="300">
        <f ca="1">'Profile before CoM'!BO84*f_CoMC01</f>
        <v>0</v>
      </c>
      <c r="BP84" s="300">
        <f ca="1">'Profile before CoM'!BP84*f_CoMC01</f>
        <v>0</v>
      </c>
      <c r="BQ84" s="300">
        <f ca="1">'Profile before CoM'!BQ84*f_CoMC01</f>
        <v>0</v>
      </c>
      <c r="BR84" s="300">
        <f ca="1">'Profile before CoM'!BR84*f_CoMC01</f>
        <v>0</v>
      </c>
      <c r="BS84" s="300">
        <f ca="1">'Profile before CoM'!BS84*f_CoMC01</f>
        <v>0</v>
      </c>
      <c r="BT84" s="300">
        <f ca="1">'Profile before CoM'!BT84*f_CoMC01</f>
        <v>0</v>
      </c>
      <c r="BU84" s="300">
        <f ca="1">'Profile before CoM'!BU84*f_CoMC01</f>
        <v>0</v>
      </c>
      <c r="BV84" s="300">
        <f ca="1">'Profile before CoM'!BV84*f_CoMC01</f>
        <v>0</v>
      </c>
      <c r="BW84" s="300">
        <f ca="1">'Profile before CoM'!BW84*f_CoMC01</f>
        <v>0</v>
      </c>
      <c r="BX84" s="300">
        <f ca="1">'Profile before CoM'!BX84*f_CoMC01</f>
        <v>0</v>
      </c>
      <c r="BY84" s="300">
        <f ca="1">'Profile before CoM'!BY84*f_CoMC01</f>
        <v>0</v>
      </c>
      <c r="BZ84" s="300">
        <f ca="1">'Profile before CoM'!BZ84*f_CoMC01</f>
        <v>0</v>
      </c>
      <c r="CA84" s="300">
        <f ca="1">'Profile before CoM'!CA84*f_CoMC01</f>
        <v>0</v>
      </c>
      <c r="CB84" s="300">
        <f ca="1">'Profile before CoM'!CB84*f_CoMC01</f>
        <v>0</v>
      </c>
      <c r="CC84" s="300">
        <f ca="1">'Profile before CoM'!CC84*f_CoMC01</f>
        <v>0</v>
      </c>
      <c r="CD84" s="300">
        <f ca="1">'Profile before CoM'!CD84*f_CoMC01</f>
        <v>0</v>
      </c>
      <c r="CE84" s="300">
        <f ca="1">'Profile before CoM'!CE84*f_CoMC01</f>
        <v>0</v>
      </c>
      <c r="CF84" s="300">
        <f ca="1">'Profile before CoM'!CF84*f_CoMC01</f>
        <v>0</v>
      </c>
      <c r="CG84" s="300">
        <f ca="1">'Profile before CoM'!CG84*f_CoMC01</f>
        <v>0</v>
      </c>
      <c r="CH84" s="300">
        <f ca="1">'Profile before CoM'!CH84*f_CoMC01</f>
        <v>0</v>
      </c>
      <c r="CI84" s="300">
        <f ca="1">'Profile before CoM'!CI84*f_CoMC01</f>
        <v>0</v>
      </c>
      <c r="CJ84" s="300">
        <f ca="1">'Profile before CoM'!CJ84*f_CoMC01</f>
        <v>0</v>
      </c>
      <c r="CK84" s="300">
        <f ca="1">'Profile before CoM'!CK84*f_CoMC01</f>
        <v>0</v>
      </c>
      <c r="CL84" s="300">
        <f ca="1">'Profile before CoM'!CL84*f_CoMC01</f>
        <v>0</v>
      </c>
      <c r="CM84" s="300">
        <f ca="1">'Profile before CoM'!CM84*f_CoMC01</f>
        <v>0</v>
      </c>
      <c r="CN84" s="300">
        <f ca="1">'Profile before CoM'!CN84*f_CoMC01</f>
        <v>0</v>
      </c>
      <c r="CO84" s="300">
        <f ca="1">'Profile before CoM'!CO84*f_CoMC01</f>
        <v>0</v>
      </c>
      <c r="CP84" s="300">
        <f ca="1">'Profile before CoM'!CP84*f_CoMC01</f>
        <v>0</v>
      </c>
      <c r="CQ84" s="300">
        <f ca="1">'Profile before CoM'!CQ84*f_CoMC01</f>
        <v>0</v>
      </c>
      <c r="CR84" s="300">
        <f ca="1">'Profile before CoM'!CR84*f_CoMC01</f>
        <v>0</v>
      </c>
      <c r="CS84" s="300">
        <f ca="1">'Profile before CoM'!CS84*f_CoMC01</f>
        <v>0</v>
      </c>
      <c r="CT84" s="300">
        <f ca="1">'Profile before CoM'!CT84*f_CoMC01</f>
        <v>0</v>
      </c>
      <c r="CU84" s="300">
        <f ca="1">'Profile before CoM'!CU84*f_CoMC01</f>
        <v>0</v>
      </c>
      <c r="CV84" s="300">
        <f ca="1">'Profile before CoM'!CV84*f_CoMC01</f>
        <v>0</v>
      </c>
      <c r="CW84" s="300">
        <f ca="1">'Profile before CoM'!CW84*f_CoMC01</f>
        <v>0</v>
      </c>
      <c r="CX84" s="300">
        <f ca="1">'Profile before CoM'!CX84*f_CoMC01</f>
        <v>0</v>
      </c>
      <c r="CY84" s="300">
        <f ca="1">'Profile before CoM'!CY84*f_CoMC01</f>
        <v>0</v>
      </c>
      <c r="CZ84" s="300">
        <f ca="1">'Profile before CoM'!CZ84*f_CoMC01</f>
        <v>0</v>
      </c>
      <c r="DA84" s="300">
        <f ca="1">'Profile before CoM'!DA84*f_CoMC01</f>
        <v>0</v>
      </c>
      <c r="DB84" s="300">
        <f ca="1">'Profile before CoM'!DB84*f_CoMC01</f>
        <v>0</v>
      </c>
      <c r="DC84" s="300">
        <f ca="1">'Profile before CoM'!DC84*f_CoMC01</f>
        <v>0</v>
      </c>
      <c r="DD84" s="300">
        <f ca="1">'Profile before CoM'!DD84*f_CoMC01</f>
        <v>0</v>
      </c>
      <c r="DE84" s="300">
        <f ca="1">'Profile before CoM'!DE84*f_CoMC01</f>
        <v>0</v>
      </c>
      <c r="DF84" s="300">
        <f ca="1">'Profile before CoM'!DF84*f_CoMC01</f>
        <v>0</v>
      </c>
      <c r="DG84" s="300">
        <f ca="1">'Profile before CoM'!DG84*f_CoMC01</f>
        <v>0</v>
      </c>
      <c r="DH84" s="300">
        <f ca="1">'Profile before CoM'!DH84*f_CoMC01</f>
        <v>0</v>
      </c>
      <c r="DI84" s="300">
        <f ca="1">'Profile before CoM'!DI84*f_CoMC01</f>
        <v>0</v>
      </c>
      <c r="DJ84" s="300">
        <f ca="1">'Profile before CoM'!DJ84*f_CoMC01</f>
        <v>0</v>
      </c>
      <c r="DK84" s="300">
        <f ca="1">'Profile before CoM'!DK84*f_CoMC01</f>
        <v>0</v>
      </c>
      <c r="DL84" s="300">
        <f ca="1">'Profile before CoM'!DL84*f_CoMC01</f>
        <v>0</v>
      </c>
      <c r="DM84" s="300">
        <f ca="1">'Profile before CoM'!DM84*f_CoMC01</f>
        <v>0</v>
      </c>
      <c r="DN84" s="300">
        <f ca="1">'Profile before CoM'!DN84*f_CoMC01</f>
        <v>0</v>
      </c>
      <c r="DO84" s="300">
        <f ca="1">'Profile before CoM'!DO84*f_CoMC01</f>
        <v>0</v>
      </c>
      <c r="DP84" s="300">
        <f ca="1">'Profile before CoM'!DP84*f_CoMC01</f>
        <v>0</v>
      </c>
      <c r="DQ84" s="300">
        <f ca="1">'Profile before CoM'!DQ84*f_CoMC01</f>
        <v>0</v>
      </c>
      <c r="DR84" s="300">
        <f ca="1">'Profile before CoM'!DR84*f_CoMC01</f>
        <v>0</v>
      </c>
      <c r="DS84" s="300">
        <f ca="1">'Profile before CoM'!DS84*f_CoMC01</f>
        <v>0</v>
      </c>
      <c r="DT84" s="300">
        <f ca="1">'Profile before CoM'!DT84*f_CoMC01</f>
        <v>0</v>
      </c>
      <c r="DU84" s="300">
        <f ca="1">'Profile before CoM'!DU84*f_CoMC01</f>
        <v>0</v>
      </c>
      <c r="DV84" s="300">
        <f ca="1">'Profile before CoM'!DV84*f_CoMC01</f>
        <v>0</v>
      </c>
      <c r="DW84" s="300">
        <f ca="1">'Profile before CoM'!DW84*f_CoMC01</f>
        <v>0</v>
      </c>
      <c r="DX84" s="300">
        <f ca="1">'Profile before CoM'!DX84*f_CoMC01</f>
        <v>0</v>
      </c>
      <c r="DY84" s="300">
        <f ca="1">'Profile before CoM'!DY84*f_CoMC01</f>
        <v>0</v>
      </c>
      <c r="DZ84" s="300">
        <f ca="1">'Profile before CoM'!DZ84*f_CoMC01</f>
        <v>0</v>
      </c>
      <c r="EA84" s="300">
        <f ca="1">'Profile before CoM'!EA84*f_CoMC01</f>
        <v>0</v>
      </c>
      <c r="EB84" s="300">
        <f ca="1">'Profile before CoM'!EB84*f_CoMC01</f>
        <v>0</v>
      </c>
      <c r="EC84" s="300">
        <f ca="1">'Profile before CoM'!EC84*f_CoMC01</f>
        <v>0</v>
      </c>
      <c r="ED84" s="300">
        <f ca="1">'Profile before CoM'!ED84*f_CoMC01</f>
        <v>0</v>
      </c>
      <c r="EE84" s="300">
        <f ca="1">'Profile before CoM'!EE84*f_CoMC01</f>
        <v>0</v>
      </c>
      <c r="EF84" s="300">
        <f ca="1">'Profile before CoM'!EF84*f_CoMC01</f>
        <v>0</v>
      </c>
      <c r="EG84" s="300">
        <f ca="1">'Profile before CoM'!EG84*f_CoMC01</f>
        <v>0</v>
      </c>
      <c r="EH84" s="300">
        <f ca="1">'Profile before CoM'!EH84*f_CoMC01</f>
        <v>0</v>
      </c>
      <c r="EI84" s="300">
        <f ca="1">'Profile before CoM'!EI84*f_CoMC01</f>
        <v>0</v>
      </c>
      <c r="EJ84" s="300">
        <f ca="1">'Profile before CoM'!EJ84*f_CoMC01</f>
        <v>0</v>
      </c>
      <c r="EK84" s="300">
        <f ca="1">'Profile before CoM'!EK84*f_CoMC01</f>
        <v>0</v>
      </c>
      <c r="EL84" s="300">
        <f ca="1">'Profile before CoM'!EL84*f_CoMC01</f>
        <v>0</v>
      </c>
      <c r="EM84" s="300">
        <f ca="1">'Profile before CoM'!EM84*f_CoMC01</f>
        <v>0</v>
      </c>
      <c r="EN84" s="300">
        <f ca="1">'Profile before CoM'!EN84*f_CoMC01</f>
        <v>0</v>
      </c>
      <c r="EO84" s="300">
        <f ca="1">'Profile before CoM'!EO84*f_CoMC01</f>
        <v>0</v>
      </c>
      <c r="EP84" s="300">
        <f ca="1">'Profile before CoM'!EP84*f_CoMC01</f>
        <v>0</v>
      </c>
      <c r="EQ84" s="300">
        <f ca="1">'Profile before CoM'!EQ84*f_CoMC01</f>
        <v>0</v>
      </c>
      <c r="ER84" s="300">
        <f ca="1">'Profile before CoM'!ER84*f_CoMC01</f>
        <v>0</v>
      </c>
      <c r="ES84" s="300">
        <f ca="1">'Profile before CoM'!ES84*f_CoMC01</f>
        <v>0</v>
      </c>
      <c r="ET84" s="300">
        <f ca="1">'Profile before CoM'!ET84*f_CoMC01</f>
        <v>0</v>
      </c>
      <c r="EU84" s="300">
        <f ca="1">'Profile before CoM'!EU84*f_CoMC01</f>
        <v>0</v>
      </c>
      <c r="EV84" s="300">
        <f ca="1">'Profile before CoM'!EV84*f_CoMC01</f>
        <v>0</v>
      </c>
      <c r="EW84" s="300">
        <f ca="1">'Profile before CoM'!EW84*f_CoMC01</f>
        <v>0</v>
      </c>
      <c r="EX84" s="300">
        <f ca="1">'Profile before CoM'!EX84*f_CoMC01</f>
        <v>0</v>
      </c>
      <c r="EY84" s="612"/>
      <c r="EZ84" s="757" t="str">
        <f>'Main Input'!EZ84</f>
        <v>RPI</v>
      </c>
      <c r="FA84" s="757" t="str">
        <f>'Main Input'!FA84</f>
        <v>N/A</v>
      </c>
      <c r="FB84" s="766">
        <f>'Main Input'!FB84</f>
        <v>0</v>
      </c>
      <c r="FC84" s="766" t="str">
        <f>'Main Input'!FC84</f>
        <v>IT Solutions</v>
      </c>
      <c r="FD84" s="766" t="str">
        <f>'Main Input'!FD84</f>
        <v>Managed Services</v>
      </c>
      <c r="FE84" s="757" t="str">
        <f>'Main Input'!FE84</f>
        <v>Opex</v>
      </c>
      <c r="FF84" s="757" t="str">
        <f>'Main Input'!FF84</f>
        <v>ContractAccrual</v>
      </c>
      <c r="FG84" s="757" t="str">
        <f>'Main Input'!FG84</f>
        <v>Expense</v>
      </c>
      <c r="FH84" s="767" t="str">
        <f>'Main Input'!FH84</f>
        <v>A</v>
      </c>
      <c r="FI84" s="768">
        <f>'Main Input'!FI84</f>
        <v>0.22</v>
      </c>
      <c r="FJ84" s="768">
        <f>'Main Input'!FJ84</f>
        <v>0</v>
      </c>
      <c r="FK84" s="612"/>
      <c r="FL84" s="531">
        <f t="shared" si="33"/>
        <v>0</v>
      </c>
      <c r="FM84" s="86"/>
      <c r="FN84" s="612"/>
    </row>
    <row r="85" spans="1:170" ht="12.75" customHeight="1">
      <c r="A85" s="750" t="str">
        <f>'Main Input'!A85</f>
        <v>MTB</v>
      </c>
      <c r="B85" s="762" t="str">
        <f>'Main Input'!B85</f>
        <v>Business Unit</v>
      </c>
      <c r="C85" s="762" t="str">
        <f>'Main Input'!C85</f>
        <v>Labour</v>
      </c>
      <c r="D85" s="762" t="str">
        <f>'Main Input'!D85</f>
        <v>TFR</v>
      </c>
      <c r="E85" s="762" t="str">
        <f>'Main Input'!E85</f>
        <v>Migration Engineer #4 (Wintel)</v>
      </c>
      <c r="F85" s="753" t="str">
        <f>'Main Input'!F85</f>
        <v>direct</v>
      </c>
      <c r="G85" s="753" t="str">
        <f>'Main Input'!G85</f>
        <v>Person</v>
      </c>
      <c r="H85" s="753" t="str">
        <f>'Main Input'!H85</f>
        <v>TAC.CSA.2</v>
      </c>
      <c r="I85" s="753">
        <f>'Main Input'!I85</f>
        <v>0</v>
      </c>
      <c r="J85" s="753">
        <f>'Main Input'!J85</f>
        <v>0</v>
      </c>
      <c r="K85" s="753" t="str">
        <f>'Main Input'!K85</f>
        <v>FJS</v>
      </c>
      <c r="L85" s="753" t="str">
        <f>'Main Input'!L85</f>
        <v>pTran</v>
      </c>
      <c r="M85" s="753">
        <f>'Main Input'!M85</f>
        <v>0</v>
      </c>
      <c r="N85" s="753">
        <f>'Main Input'!N85</f>
        <v>0</v>
      </c>
      <c r="O85" s="753" t="str">
        <f>'Main Input'!O85</f>
        <v>SPAIN</v>
      </c>
      <c r="P85" s="753">
        <f>'Main Input'!P85</f>
        <v>313</v>
      </c>
      <c r="Q85" s="753" t="str">
        <f>'Main Input'!Q85</f>
        <v>EUR</v>
      </c>
      <c r="R85" s="753" t="str">
        <f>'Main Input'!R85</f>
        <v>EMEA</v>
      </c>
      <c r="S85" s="753" t="str">
        <f>'Main Input'!S85</f>
        <v>Local</v>
      </c>
      <c r="T85" s="753">
        <f>'Main Input'!T85</f>
        <v>0</v>
      </c>
      <c r="U85" s="753">
        <f>'Main Input'!U85</f>
        <v>0</v>
      </c>
      <c r="V85" s="753" t="str">
        <f>'Main Input'!V85</f>
        <v>4_ATP</v>
      </c>
      <c r="W85" s="753">
        <f>'Main Input'!W85</f>
        <v>0</v>
      </c>
      <c r="X85" s="753">
        <f>'Main Input'!X85</f>
        <v>0</v>
      </c>
      <c r="Y85" s="753">
        <f>'Main Input'!Y85</f>
        <v>0</v>
      </c>
      <c r="Z85" s="753">
        <f>'Main Input'!Z85</f>
        <v>0</v>
      </c>
      <c r="AA85" s="753">
        <f>'Main Input'!AA85</f>
        <v>0</v>
      </c>
      <c r="AB85" s="763">
        <f>'Main Input'!AB85</f>
        <v>0</v>
      </c>
      <c r="AC85" s="763" t="str">
        <f>'Main Input'!AC85</f>
        <v>Days</v>
      </c>
      <c r="AD85" s="764">
        <f>'Main Input'!AD85</f>
        <v>85</v>
      </c>
      <c r="AE85" s="765">
        <f t="shared" ca="1" si="32"/>
        <v>35630.02492930548</v>
      </c>
      <c r="AF85" s="299">
        <f ca="1">'Profile before CoM'!AF85*f_CoMC01</f>
        <v>0</v>
      </c>
      <c r="AG85" s="300">
        <f ca="1">'Profile before CoM'!AG85*f_CoMC01</f>
        <v>0</v>
      </c>
      <c r="AH85" s="300">
        <f ca="1">'Profile before CoM'!AH85*f_CoMC01</f>
        <v>0</v>
      </c>
      <c r="AI85" s="300">
        <f ca="1">'Profile before CoM'!AI85*f_CoMC01</f>
        <v>0</v>
      </c>
      <c r="AJ85" s="300">
        <f ca="1">'Profile before CoM'!AJ85*f_CoMC01</f>
        <v>0</v>
      </c>
      <c r="AK85" s="300">
        <f ca="1">'Profile before CoM'!AK85*f_CoMC01</f>
        <v>35630.02492930548</v>
      </c>
      <c r="AL85" s="300">
        <f ca="1">'Profile before CoM'!AL85*f_CoMC01</f>
        <v>0</v>
      </c>
      <c r="AM85" s="300">
        <f ca="1">'Profile before CoM'!AM85*f_CoMC01</f>
        <v>0</v>
      </c>
      <c r="AN85" s="300">
        <f ca="1">'Profile before CoM'!AN85*f_CoMC01</f>
        <v>0</v>
      </c>
      <c r="AO85" s="300">
        <f ca="1">'Profile before CoM'!AO85*f_CoMC01</f>
        <v>0</v>
      </c>
      <c r="AP85" s="300">
        <f ca="1">'Profile before CoM'!AP85*f_CoMC01</f>
        <v>0</v>
      </c>
      <c r="AQ85" s="300">
        <f ca="1">'Profile before CoM'!AQ85*f_CoMC01</f>
        <v>0</v>
      </c>
      <c r="AR85" s="300">
        <f ca="1">'Profile before CoM'!AR85*f_CoMC01</f>
        <v>0</v>
      </c>
      <c r="AS85" s="300">
        <f ca="1">'Profile before CoM'!AS85*f_CoMC01</f>
        <v>0</v>
      </c>
      <c r="AT85" s="300">
        <f ca="1">'Profile before CoM'!AT85*f_CoMC01</f>
        <v>0</v>
      </c>
      <c r="AU85" s="300">
        <f ca="1">'Profile before CoM'!AU85*f_CoMC01</f>
        <v>0</v>
      </c>
      <c r="AV85" s="300">
        <f ca="1">'Profile before CoM'!AV85*f_CoMC01</f>
        <v>0</v>
      </c>
      <c r="AW85" s="300">
        <f ca="1">'Profile before CoM'!AW85*f_CoMC01</f>
        <v>0</v>
      </c>
      <c r="AX85" s="300">
        <f ca="1">'Profile before CoM'!AX85*f_CoMC01</f>
        <v>0</v>
      </c>
      <c r="AY85" s="300">
        <f ca="1">'Profile before CoM'!AY85*f_CoMC01</f>
        <v>0</v>
      </c>
      <c r="AZ85" s="300">
        <f ca="1">'Profile before CoM'!AZ85*f_CoMC01</f>
        <v>0</v>
      </c>
      <c r="BA85" s="300">
        <f ca="1">'Profile before CoM'!BA85*f_CoMC01</f>
        <v>0</v>
      </c>
      <c r="BB85" s="300">
        <f ca="1">'Profile before CoM'!BB85*f_CoMC01</f>
        <v>0</v>
      </c>
      <c r="BC85" s="300">
        <f ca="1">'Profile before CoM'!BC85*f_CoMC01</f>
        <v>0</v>
      </c>
      <c r="BD85" s="300">
        <f ca="1">'Profile before CoM'!BD85*f_CoMC01</f>
        <v>0</v>
      </c>
      <c r="BE85" s="300">
        <f ca="1">'Profile before CoM'!BE85*f_CoMC01</f>
        <v>0</v>
      </c>
      <c r="BF85" s="300">
        <f ca="1">'Profile before CoM'!BF85*f_CoMC01</f>
        <v>0</v>
      </c>
      <c r="BG85" s="300">
        <f ca="1">'Profile before CoM'!BG85*f_CoMC01</f>
        <v>0</v>
      </c>
      <c r="BH85" s="300">
        <f ca="1">'Profile before CoM'!BH85*f_CoMC01</f>
        <v>0</v>
      </c>
      <c r="BI85" s="300">
        <f ca="1">'Profile before CoM'!BI85*f_CoMC01</f>
        <v>0</v>
      </c>
      <c r="BJ85" s="300">
        <f ca="1">'Profile before CoM'!BJ85*f_CoMC01</f>
        <v>0</v>
      </c>
      <c r="BK85" s="300">
        <f ca="1">'Profile before CoM'!BK85*f_CoMC01</f>
        <v>0</v>
      </c>
      <c r="BL85" s="300">
        <f ca="1">'Profile before CoM'!BL85*f_CoMC01</f>
        <v>0</v>
      </c>
      <c r="BM85" s="300">
        <f ca="1">'Profile before CoM'!BM85*f_CoMC01</f>
        <v>0</v>
      </c>
      <c r="BN85" s="300">
        <f ca="1">'Profile before CoM'!BN85*f_CoMC01</f>
        <v>0</v>
      </c>
      <c r="BO85" s="300">
        <f ca="1">'Profile before CoM'!BO85*f_CoMC01</f>
        <v>0</v>
      </c>
      <c r="BP85" s="300">
        <f ca="1">'Profile before CoM'!BP85*f_CoMC01</f>
        <v>0</v>
      </c>
      <c r="BQ85" s="300">
        <f ca="1">'Profile before CoM'!BQ85*f_CoMC01</f>
        <v>0</v>
      </c>
      <c r="BR85" s="300">
        <f ca="1">'Profile before CoM'!BR85*f_CoMC01</f>
        <v>0</v>
      </c>
      <c r="BS85" s="300">
        <f ca="1">'Profile before CoM'!BS85*f_CoMC01</f>
        <v>0</v>
      </c>
      <c r="BT85" s="300">
        <f ca="1">'Profile before CoM'!BT85*f_CoMC01</f>
        <v>0</v>
      </c>
      <c r="BU85" s="300">
        <f ca="1">'Profile before CoM'!BU85*f_CoMC01</f>
        <v>0</v>
      </c>
      <c r="BV85" s="300">
        <f ca="1">'Profile before CoM'!BV85*f_CoMC01</f>
        <v>0</v>
      </c>
      <c r="BW85" s="300">
        <f ca="1">'Profile before CoM'!BW85*f_CoMC01</f>
        <v>0</v>
      </c>
      <c r="BX85" s="300">
        <f ca="1">'Profile before CoM'!BX85*f_CoMC01</f>
        <v>0</v>
      </c>
      <c r="BY85" s="300">
        <f ca="1">'Profile before CoM'!BY85*f_CoMC01</f>
        <v>0</v>
      </c>
      <c r="BZ85" s="300">
        <f ca="1">'Profile before CoM'!BZ85*f_CoMC01</f>
        <v>0</v>
      </c>
      <c r="CA85" s="300">
        <f ca="1">'Profile before CoM'!CA85*f_CoMC01</f>
        <v>0</v>
      </c>
      <c r="CB85" s="300">
        <f ca="1">'Profile before CoM'!CB85*f_CoMC01</f>
        <v>0</v>
      </c>
      <c r="CC85" s="300">
        <f ca="1">'Profile before CoM'!CC85*f_CoMC01</f>
        <v>0</v>
      </c>
      <c r="CD85" s="300">
        <f ca="1">'Profile before CoM'!CD85*f_CoMC01</f>
        <v>0</v>
      </c>
      <c r="CE85" s="300">
        <f ca="1">'Profile before CoM'!CE85*f_CoMC01</f>
        <v>0</v>
      </c>
      <c r="CF85" s="300">
        <f ca="1">'Profile before CoM'!CF85*f_CoMC01</f>
        <v>0</v>
      </c>
      <c r="CG85" s="300">
        <f ca="1">'Profile before CoM'!CG85*f_CoMC01</f>
        <v>0</v>
      </c>
      <c r="CH85" s="300">
        <f ca="1">'Profile before CoM'!CH85*f_CoMC01</f>
        <v>0</v>
      </c>
      <c r="CI85" s="300">
        <f ca="1">'Profile before CoM'!CI85*f_CoMC01</f>
        <v>0</v>
      </c>
      <c r="CJ85" s="300">
        <f ca="1">'Profile before CoM'!CJ85*f_CoMC01</f>
        <v>0</v>
      </c>
      <c r="CK85" s="300">
        <f ca="1">'Profile before CoM'!CK85*f_CoMC01</f>
        <v>0</v>
      </c>
      <c r="CL85" s="300">
        <f ca="1">'Profile before CoM'!CL85*f_CoMC01</f>
        <v>0</v>
      </c>
      <c r="CM85" s="300">
        <f ca="1">'Profile before CoM'!CM85*f_CoMC01</f>
        <v>0</v>
      </c>
      <c r="CN85" s="300">
        <f ca="1">'Profile before CoM'!CN85*f_CoMC01</f>
        <v>0</v>
      </c>
      <c r="CO85" s="300">
        <f ca="1">'Profile before CoM'!CO85*f_CoMC01</f>
        <v>0</v>
      </c>
      <c r="CP85" s="300">
        <f ca="1">'Profile before CoM'!CP85*f_CoMC01</f>
        <v>0</v>
      </c>
      <c r="CQ85" s="300">
        <f ca="1">'Profile before CoM'!CQ85*f_CoMC01</f>
        <v>0</v>
      </c>
      <c r="CR85" s="300">
        <f ca="1">'Profile before CoM'!CR85*f_CoMC01</f>
        <v>0</v>
      </c>
      <c r="CS85" s="300">
        <f ca="1">'Profile before CoM'!CS85*f_CoMC01</f>
        <v>0</v>
      </c>
      <c r="CT85" s="300">
        <f ca="1">'Profile before CoM'!CT85*f_CoMC01</f>
        <v>0</v>
      </c>
      <c r="CU85" s="300">
        <f ca="1">'Profile before CoM'!CU85*f_CoMC01</f>
        <v>0</v>
      </c>
      <c r="CV85" s="300">
        <f ca="1">'Profile before CoM'!CV85*f_CoMC01</f>
        <v>0</v>
      </c>
      <c r="CW85" s="300">
        <f ca="1">'Profile before CoM'!CW85*f_CoMC01</f>
        <v>0</v>
      </c>
      <c r="CX85" s="300">
        <f ca="1">'Profile before CoM'!CX85*f_CoMC01</f>
        <v>0</v>
      </c>
      <c r="CY85" s="300">
        <f ca="1">'Profile before CoM'!CY85*f_CoMC01</f>
        <v>0</v>
      </c>
      <c r="CZ85" s="300">
        <f ca="1">'Profile before CoM'!CZ85*f_CoMC01</f>
        <v>0</v>
      </c>
      <c r="DA85" s="300">
        <f ca="1">'Profile before CoM'!DA85*f_CoMC01</f>
        <v>0</v>
      </c>
      <c r="DB85" s="300">
        <f ca="1">'Profile before CoM'!DB85*f_CoMC01</f>
        <v>0</v>
      </c>
      <c r="DC85" s="300">
        <f ca="1">'Profile before CoM'!DC85*f_CoMC01</f>
        <v>0</v>
      </c>
      <c r="DD85" s="300">
        <f ca="1">'Profile before CoM'!DD85*f_CoMC01</f>
        <v>0</v>
      </c>
      <c r="DE85" s="300">
        <f ca="1">'Profile before CoM'!DE85*f_CoMC01</f>
        <v>0</v>
      </c>
      <c r="DF85" s="300">
        <f ca="1">'Profile before CoM'!DF85*f_CoMC01</f>
        <v>0</v>
      </c>
      <c r="DG85" s="300">
        <f ca="1">'Profile before CoM'!DG85*f_CoMC01</f>
        <v>0</v>
      </c>
      <c r="DH85" s="300">
        <f ca="1">'Profile before CoM'!DH85*f_CoMC01</f>
        <v>0</v>
      </c>
      <c r="DI85" s="300">
        <f ca="1">'Profile before CoM'!DI85*f_CoMC01</f>
        <v>0</v>
      </c>
      <c r="DJ85" s="300">
        <f ca="1">'Profile before CoM'!DJ85*f_CoMC01</f>
        <v>0</v>
      </c>
      <c r="DK85" s="300">
        <f ca="1">'Profile before CoM'!DK85*f_CoMC01</f>
        <v>0</v>
      </c>
      <c r="DL85" s="300">
        <f ca="1">'Profile before CoM'!DL85*f_CoMC01</f>
        <v>0</v>
      </c>
      <c r="DM85" s="300">
        <f ca="1">'Profile before CoM'!DM85*f_CoMC01</f>
        <v>0</v>
      </c>
      <c r="DN85" s="300">
        <f ca="1">'Profile before CoM'!DN85*f_CoMC01</f>
        <v>0</v>
      </c>
      <c r="DO85" s="300">
        <f ca="1">'Profile before CoM'!DO85*f_CoMC01</f>
        <v>0</v>
      </c>
      <c r="DP85" s="300">
        <f ca="1">'Profile before CoM'!DP85*f_CoMC01</f>
        <v>0</v>
      </c>
      <c r="DQ85" s="300">
        <f ca="1">'Profile before CoM'!DQ85*f_CoMC01</f>
        <v>0</v>
      </c>
      <c r="DR85" s="300">
        <f ca="1">'Profile before CoM'!DR85*f_CoMC01</f>
        <v>0</v>
      </c>
      <c r="DS85" s="300">
        <f ca="1">'Profile before CoM'!DS85*f_CoMC01</f>
        <v>0</v>
      </c>
      <c r="DT85" s="300">
        <f ca="1">'Profile before CoM'!DT85*f_CoMC01</f>
        <v>0</v>
      </c>
      <c r="DU85" s="300">
        <f ca="1">'Profile before CoM'!DU85*f_CoMC01</f>
        <v>0</v>
      </c>
      <c r="DV85" s="300">
        <f ca="1">'Profile before CoM'!DV85*f_CoMC01</f>
        <v>0</v>
      </c>
      <c r="DW85" s="300">
        <f ca="1">'Profile before CoM'!DW85*f_CoMC01</f>
        <v>0</v>
      </c>
      <c r="DX85" s="300">
        <f ca="1">'Profile before CoM'!DX85*f_CoMC01</f>
        <v>0</v>
      </c>
      <c r="DY85" s="300">
        <f ca="1">'Profile before CoM'!DY85*f_CoMC01</f>
        <v>0</v>
      </c>
      <c r="DZ85" s="300">
        <f ca="1">'Profile before CoM'!DZ85*f_CoMC01</f>
        <v>0</v>
      </c>
      <c r="EA85" s="300">
        <f ca="1">'Profile before CoM'!EA85*f_CoMC01</f>
        <v>0</v>
      </c>
      <c r="EB85" s="300">
        <f ca="1">'Profile before CoM'!EB85*f_CoMC01</f>
        <v>0</v>
      </c>
      <c r="EC85" s="300">
        <f ca="1">'Profile before CoM'!EC85*f_CoMC01</f>
        <v>0</v>
      </c>
      <c r="ED85" s="300">
        <f ca="1">'Profile before CoM'!ED85*f_CoMC01</f>
        <v>0</v>
      </c>
      <c r="EE85" s="300">
        <f ca="1">'Profile before CoM'!EE85*f_CoMC01</f>
        <v>0</v>
      </c>
      <c r="EF85" s="300">
        <f ca="1">'Profile before CoM'!EF85*f_CoMC01</f>
        <v>0</v>
      </c>
      <c r="EG85" s="300">
        <f ca="1">'Profile before CoM'!EG85*f_CoMC01</f>
        <v>0</v>
      </c>
      <c r="EH85" s="300">
        <f ca="1">'Profile before CoM'!EH85*f_CoMC01</f>
        <v>0</v>
      </c>
      <c r="EI85" s="300">
        <f ca="1">'Profile before CoM'!EI85*f_CoMC01</f>
        <v>0</v>
      </c>
      <c r="EJ85" s="300">
        <f ca="1">'Profile before CoM'!EJ85*f_CoMC01</f>
        <v>0</v>
      </c>
      <c r="EK85" s="300">
        <f ca="1">'Profile before CoM'!EK85*f_CoMC01</f>
        <v>0</v>
      </c>
      <c r="EL85" s="300">
        <f ca="1">'Profile before CoM'!EL85*f_CoMC01</f>
        <v>0</v>
      </c>
      <c r="EM85" s="300">
        <f ca="1">'Profile before CoM'!EM85*f_CoMC01</f>
        <v>0</v>
      </c>
      <c r="EN85" s="300">
        <f ca="1">'Profile before CoM'!EN85*f_CoMC01</f>
        <v>0</v>
      </c>
      <c r="EO85" s="300">
        <f ca="1">'Profile before CoM'!EO85*f_CoMC01</f>
        <v>0</v>
      </c>
      <c r="EP85" s="300">
        <f ca="1">'Profile before CoM'!EP85*f_CoMC01</f>
        <v>0</v>
      </c>
      <c r="EQ85" s="300">
        <f ca="1">'Profile before CoM'!EQ85*f_CoMC01</f>
        <v>0</v>
      </c>
      <c r="ER85" s="300">
        <f ca="1">'Profile before CoM'!ER85*f_CoMC01</f>
        <v>0</v>
      </c>
      <c r="ES85" s="300">
        <f ca="1">'Profile before CoM'!ES85*f_CoMC01</f>
        <v>0</v>
      </c>
      <c r="ET85" s="300">
        <f ca="1">'Profile before CoM'!ET85*f_CoMC01</f>
        <v>0</v>
      </c>
      <c r="EU85" s="300">
        <f ca="1">'Profile before CoM'!EU85*f_CoMC01</f>
        <v>0</v>
      </c>
      <c r="EV85" s="300">
        <f ca="1">'Profile before CoM'!EV85*f_CoMC01</f>
        <v>0</v>
      </c>
      <c r="EW85" s="300">
        <f ca="1">'Profile before CoM'!EW85*f_CoMC01</f>
        <v>0</v>
      </c>
      <c r="EX85" s="300">
        <f ca="1">'Profile before CoM'!EX85*f_CoMC01</f>
        <v>0</v>
      </c>
      <c r="EY85" s="612"/>
      <c r="EZ85" s="757" t="str">
        <f>'Main Input'!EZ85</f>
        <v>RPI</v>
      </c>
      <c r="FA85" s="757" t="str">
        <f>'Main Input'!FA85</f>
        <v>N/A</v>
      </c>
      <c r="FB85" s="766">
        <f>'Main Input'!FB85</f>
        <v>0</v>
      </c>
      <c r="FC85" s="766" t="str">
        <f>'Main Input'!FC85</f>
        <v>IT Solutions</v>
      </c>
      <c r="FD85" s="766" t="str">
        <f>'Main Input'!FD85</f>
        <v>Managed Services</v>
      </c>
      <c r="FE85" s="757" t="str">
        <f>'Main Input'!FE85</f>
        <v>Opex</v>
      </c>
      <c r="FF85" s="757" t="str">
        <f>'Main Input'!FF85</f>
        <v>ContractAccrual</v>
      </c>
      <c r="FG85" s="757" t="str">
        <f>'Main Input'!FG85</f>
        <v>Expense</v>
      </c>
      <c r="FH85" s="767" t="str">
        <f>'Main Input'!FH85</f>
        <v>A</v>
      </c>
      <c r="FI85" s="768">
        <f>'Main Input'!FI85</f>
        <v>0.22</v>
      </c>
      <c r="FJ85" s="768">
        <f>'Main Input'!FJ85</f>
        <v>0</v>
      </c>
      <c r="FK85" s="612"/>
      <c r="FL85" s="531">
        <f t="shared" si="33"/>
        <v>0</v>
      </c>
      <c r="FM85" s="86"/>
      <c r="FN85" s="612"/>
    </row>
    <row r="86" spans="1:170" ht="12.75" customHeight="1">
      <c r="A86" s="750" t="str">
        <f>'Main Input'!A86</f>
        <v>MTB</v>
      </c>
      <c r="B86" s="762" t="str">
        <f>'Main Input'!B86</f>
        <v>Business Unit</v>
      </c>
      <c r="C86" s="762" t="str">
        <f>'Main Input'!C86</f>
        <v>Labour</v>
      </c>
      <c r="D86" s="762" t="str">
        <f>'Main Input'!D86</f>
        <v>TFR</v>
      </c>
      <c r="E86" s="762" t="str">
        <f>'Main Input'!E86</f>
        <v>Migration Engineer #5 (Wintel)</v>
      </c>
      <c r="F86" s="753" t="str">
        <f>'Main Input'!F86</f>
        <v>direct</v>
      </c>
      <c r="G86" s="753" t="str">
        <f>'Main Input'!G86</f>
        <v>Person</v>
      </c>
      <c r="H86" s="753" t="str">
        <f>'Main Input'!H86</f>
        <v>TAC.CSA.2</v>
      </c>
      <c r="I86" s="753">
        <f>'Main Input'!I86</f>
        <v>0</v>
      </c>
      <c r="J86" s="753">
        <f>'Main Input'!J86</f>
        <v>0</v>
      </c>
      <c r="K86" s="753" t="str">
        <f>'Main Input'!K86</f>
        <v>FJS</v>
      </c>
      <c r="L86" s="753" t="str">
        <f>'Main Input'!L86</f>
        <v>pTran</v>
      </c>
      <c r="M86" s="753">
        <f>'Main Input'!M86</f>
        <v>0</v>
      </c>
      <c r="N86" s="753">
        <f>'Main Input'!N86</f>
        <v>0</v>
      </c>
      <c r="O86" s="753" t="str">
        <f>'Main Input'!O86</f>
        <v>SPAIN</v>
      </c>
      <c r="P86" s="753">
        <f>'Main Input'!P86</f>
        <v>313</v>
      </c>
      <c r="Q86" s="753" t="str">
        <f>'Main Input'!Q86</f>
        <v>EUR</v>
      </c>
      <c r="R86" s="753" t="str">
        <f>'Main Input'!R86</f>
        <v>EMEA</v>
      </c>
      <c r="S86" s="753" t="str">
        <f>'Main Input'!S86</f>
        <v>Local</v>
      </c>
      <c r="T86" s="753">
        <f>'Main Input'!T86</f>
        <v>0</v>
      </c>
      <c r="U86" s="753">
        <f>'Main Input'!U86</f>
        <v>0</v>
      </c>
      <c r="V86" s="753" t="str">
        <f>'Main Input'!V86</f>
        <v>4_ATP</v>
      </c>
      <c r="W86" s="753">
        <f>'Main Input'!W86</f>
        <v>0</v>
      </c>
      <c r="X86" s="753">
        <f>'Main Input'!X86</f>
        <v>0</v>
      </c>
      <c r="Y86" s="753">
        <f>'Main Input'!Y86</f>
        <v>0</v>
      </c>
      <c r="Z86" s="753">
        <f>'Main Input'!Z86</f>
        <v>0</v>
      </c>
      <c r="AA86" s="753">
        <f>'Main Input'!AA86</f>
        <v>0</v>
      </c>
      <c r="AB86" s="763">
        <f>'Main Input'!AB86</f>
        <v>0</v>
      </c>
      <c r="AC86" s="763" t="str">
        <f>'Main Input'!AC86</f>
        <v>Days</v>
      </c>
      <c r="AD86" s="764">
        <f>'Main Input'!AD86</f>
        <v>85</v>
      </c>
      <c r="AE86" s="765">
        <f t="shared" ca="1" si="32"/>
        <v>35630.02492930548</v>
      </c>
      <c r="AF86" s="299">
        <f ca="1">'Profile before CoM'!AF86*f_CoMC01</f>
        <v>0</v>
      </c>
      <c r="AG86" s="300">
        <f ca="1">'Profile before CoM'!AG86*f_CoMC01</f>
        <v>0</v>
      </c>
      <c r="AH86" s="300">
        <f ca="1">'Profile before CoM'!AH86*f_CoMC01</f>
        <v>0</v>
      </c>
      <c r="AI86" s="300">
        <f ca="1">'Profile before CoM'!AI86*f_CoMC01</f>
        <v>0</v>
      </c>
      <c r="AJ86" s="300">
        <f ca="1">'Profile before CoM'!AJ86*f_CoMC01</f>
        <v>0</v>
      </c>
      <c r="AK86" s="300">
        <f ca="1">'Profile before CoM'!AK86*f_CoMC01</f>
        <v>35630.02492930548</v>
      </c>
      <c r="AL86" s="300">
        <f ca="1">'Profile before CoM'!AL86*f_CoMC01</f>
        <v>0</v>
      </c>
      <c r="AM86" s="300">
        <f ca="1">'Profile before CoM'!AM86*f_CoMC01</f>
        <v>0</v>
      </c>
      <c r="AN86" s="300">
        <f ca="1">'Profile before CoM'!AN86*f_CoMC01</f>
        <v>0</v>
      </c>
      <c r="AO86" s="300">
        <f ca="1">'Profile before CoM'!AO86*f_CoMC01</f>
        <v>0</v>
      </c>
      <c r="AP86" s="300">
        <f ca="1">'Profile before CoM'!AP86*f_CoMC01</f>
        <v>0</v>
      </c>
      <c r="AQ86" s="300">
        <f ca="1">'Profile before CoM'!AQ86*f_CoMC01</f>
        <v>0</v>
      </c>
      <c r="AR86" s="300">
        <f ca="1">'Profile before CoM'!AR86*f_CoMC01</f>
        <v>0</v>
      </c>
      <c r="AS86" s="300">
        <f ca="1">'Profile before CoM'!AS86*f_CoMC01</f>
        <v>0</v>
      </c>
      <c r="AT86" s="300">
        <f ca="1">'Profile before CoM'!AT86*f_CoMC01</f>
        <v>0</v>
      </c>
      <c r="AU86" s="300">
        <f ca="1">'Profile before CoM'!AU86*f_CoMC01</f>
        <v>0</v>
      </c>
      <c r="AV86" s="300">
        <f ca="1">'Profile before CoM'!AV86*f_CoMC01</f>
        <v>0</v>
      </c>
      <c r="AW86" s="300">
        <f ca="1">'Profile before CoM'!AW86*f_CoMC01</f>
        <v>0</v>
      </c>
      <c r="AX86" s="300">
        <f ca="1">'Profile before CoM'!AX86*f_CoMC01</f>
        <v>0</v>
      </c>
      <c r="AY86" s="300">
        <f ca="1">'Profile before CoM'!AY86*f_CoMC01</f>
        <v>0</v>
      </c>
      <c r="AZ86" s="300">
        <f ca="1">'Profile before CoM'!AZ86*f_CoMC01</f>
        <v>0</v>
      </c>
      <c r="BA86" s="300">
        <f ca="1">'Profile before CoM'!BA86*f_CoMC01</f>
        <v>0</v>
      </c>
      <c r="BB86" s="300">
        <f ca="1">'Profile before CoM'!BB86*f_CoMC01</f>
        <v>0</v>
      </c>
      <c r="BC86" s="300">
        <f ca="1">'Profile before CoM'!BC86*f_CoMC01</f>
        <v>0</v>
      </c>
      <c r="BD86" s="300">
        <f ca="1">'Profile before CoM'!BD86*f_CoMC01</f>
        <v>0</v>
      </c>
      <c r="BE86" s="300">
        <f ca="1">'Profile before CoM'!BE86*f_CoMC01</f>
        <v>0</v>
      </c>
      <c r="BF86" s="300">
        <f ca="1">'Profile before CoM'!BF86*f_CoMC01</f>
        <v>0</v>
      </c>
      <c r="BG86" s="300">
        <f ca="1">'Profile before CoM'!BG86*f_CoMC01</f>
        <v>0</v>
      </c>
      <c r="BH86" s="300">
        <f ca="1">'Profile before CoM'!BH86*f_CoMC01</f>
        <v>0</v>
      </c>
      <c r="BI86" s="300">
        <f ca="1">'Profile before CoM'!BI86*f_CoMC01</f>
        <v>0</v>
      </c>
      <c r="BJ86" s="300">
        <f ca="1">'Profile before CoM'!BJ86*f_CoMC01</f>
        <v>0</v>
      </c>
      <c r="BK86" s="300">
        <f ca="1">'Profile before CoM'!BK86*f_CoMC01</f>
        <v>0</v>
      </c>
      <c r="BL86" s="300">
        <f ca="1">'Profile before CoM'!BL86*f_CoMC01</f>
        <v>0</v>
      </c>
      <c r="BM86" s="300">
        <f ca="1">'Profile before CoM'!BM86*f_CoMC01</f>
        <v>0</v>
      </c>
      <c r="BN86" s="300">
        <f ca="1">'Profile before CoM'!BN86*f_CoMC01</f>
        <v>0</v>
      </c>
      <c r="BO86" s="300">
        <f ca="1">'Profile before CoM'!BO86*f_CoMC01</f>
        <v>0</v>
      </c>
      <c r="BP86" s="300">
        <f ca="1">'Profile before CoM'!BP86*f_CoMC01</f>
        <v>0</v>
      </c>
      <c r="BQ86" s="300">
        <f ca="1">'Profile before CoM'!BQ86*f_CoMC01</f>
        <v>0</v>
      </c>
      <c r="BR86" s="300">
        <f ca="1">'Profile before CoM'!BR86*f_CoMC01</f>
        <v>0</v>
      </c>
      <c r="BS86" s="300">
        <f ca="1">'Profile before CoM'!BS86*f_CoMC01</f>
        <v>0</v>
      </c>
      <c r="BT86" s="300">
        <f ca="1">'Profile before CoM'!BT86*f_CoMC01</f>
        <v>0</v>
      </c>
      <c r="BU86" s="300">
        <f ca="1">'Profile before CoM'!BU86*f_CoMC01</f>
        <v>0</v>
      </c>
      <c r="BV86" s="300">
        <f ca="1">'Profile before CoM'!BV86*f_CoMC01</f>
        <v>0</v>
      </c>
      <c r="BW86" s="300">
        <f ca="1">'Profile before CoM'!BW86*f_CoMC01</f>
        <v>0</v>
      </c>
      <c r="BX86" s="300">
        <f ca="1">'Profile before CoM'!BX86*f_CoMC01</f>
        <v>0</v>
      </c>
      <c r="BY86" s="300">
        <f ca="1">'Profile before CoM'!BY86*f_CoMC01</f>
        <v>0</v>
      </c>
      <c r="BZ86" s="300">
        <f ca="1">'Profile before CoM'!BZ86*f_CoMC01</f>
        <v>0</v>
      </c>
      <c r="CA86" s="300">
        <f ca="1">'Profile before CoM'!CA86*f_CoMC01</f>
        <v>0</v>
      </c>
      <c r="CB86" s="300">
        <f ca="1">'Profile before CoM'!CB86*f_CoMC01</f>
        <v>0</v>
      </c>
      <c r="CC86" s="300">
        <f ca="1">'Profile before CoM'!CC86*f_CoMC01</f>
        <v>0</v>
      </c>
      <c r="CD86" s="300">
        <f ca="1">'Profile before CoM'!CD86*f_CoMC01</f>
        <v>0</v>
      </c>
      <c r="CE86" s="300">
        <f ca="1">'Profile before CoM'!CE86*f_CoMC01</f>
        <v>0</v>
      </c>
      <c r="CF86" s="300">
        <f ca="1">'Profile before CoM'!CF86*f_CoMC01</f>
        <v>0</v>
      </c>
      <c r="CG86" s="300">
        <f ca="1">'Profile before CoM'!CG86*f_CoMC01</f>
        <v>0</v>
      </c>
      <c r="CH86" s="300">
        <f ca="1">'Profile before CoM'!CH86*f_CoMC01</f>
        <v>0</v>
      </c>
      <c r="CI86" s="300">
        <f ca="1">'Profile before CoM'!CI86*f_CoMC01</f>
        <v>0</v>
      </c>
      <c r="CJ86" s="300">
        <f ca="1">'Profile before CoM'!CJ86*f_CoMC01</f>
        <v>0</v>
      </c>
      <c r="CK86" s="300">
        <f ca="1">'Profile before CoM'!CK86*f_CoMC01</f>
        <v>0</v>
      </c>
      <c r="CL86" s="300">
        <f ca="1">'Profile before CoM'!CL86*f_CoMC01</f>
        <v>0</v>
      </c>
      <c r="CM86" s="300">
        <f ca="1">'Profile before CoM'!CM86*f_CoMC01</f>
        <v>0</v>
      </c>
      <c r="CN86" s="300">
        <f ca="1">'Profile before CoM'!CN86*f_CoMC01</f>
        <v>0</v>
      </c>
      <c r="CO86" s="300">
        <f ca="1">'Profile before CoM'!CO86*f_CoMC01</f>
        <v>0</v>
      </c>
      <c r="CP86" s="300">
        <f ca="1">'Profile before CoM'!CP86*f_CoMC01</f>
        <v>0</v>
      </c>
      <c r="CQ86" s="300">
        <f ca="1">'Profile before CoM'!CQ86*f_CoMC01</f>
        <v>0</v>
      </c>
      <c r="CR86" s="300">
        <f ca="1">'Profile before CoM'!CR86*f_CoMC01</f>
        <v>0</v>
      </c>
      <c r="CS86" s="300">
        <f ca="1">'Profile before CoM'!CS86*f_CoMC01</f>
        <v>0</v>
      </c>
      <c r="CT86" s="300">
        <f ca="1">'Profile before CoM'!CT86*f_CoMC01</f>
        <v>0</v>
      </c>
      <c r="CU86" s="300">
        <f ca="1">'Profile before CoM'!CU86*f_CoMC01</f>
        <v>0</v>
      </c>
      <c r="CV86" s="300">
        <f ca="1">'Profile before CoM'!CV86*f_CoMC01</f>
        <v>0</v>
      </c>
      <c r="CW86" s="300">
        <f ca="1">'Profile before CoM'!CW86*f_CoMC01</f>
        <v>0</v>
      </c>
      <c r="CX86" s="300">
        <f ca="1">'Profile before CoM'!CX86*f_CoMC01</f>
        <v>0</v>
      </c>
      <c r="CY86" s="300">
        <f ca="1">'Profile before CoM'!CY86*f_CoMC01</f>
        <v>0</v>
      </c>
      <c r="CZ86" s="300">
        <f ca="1">'Profile before CoM'!CZ86*f_CoMC01</f>
        <v>0</v>
      </c>
      <c r="DA86" s="300">
        <f ca="1">'Profile before CoM'!DA86*f_CoMC01</f>
        <v>0</v>
      </c>
      <c r="DB86" s="300">
        <f ca="1">'Profile before CoM'!DB86*f_CoMC01</f>
        <v>0</v>
      </c>
      <c r="DC86" s="300">
        <f ca="1">'Profile before CoM'!DC86*f_CoMC01</f>
        <v>0</v>
      </c>
      <c r="DD86" s="300">
        <f ca="1">'Profile before CoM'!DD86*f_CoMC01</f>
        <v>0</v>
      </c>
      <c r="DE86" s="300">
        <f ca="1">'Profile before CoM'!DE86*f_CoMC01</f>
        <v>0</v>
      </c>
      <c r="DF86" s="300">
        <f ca="1">'Profile before CoM'!DF86*f_CoMC01</f>
        <v>0</v>
      </c>
      <c r="DG86" s="300">
        <f ca="1">'Profile before CoM'!DG86*f_CoMC01</f>
        <v>0</v>
      </c>
      <c r="DH86" s="300">
        <f ca="1">'Profile before CoM'!DH86*f_CoMC01</f>
        <v>0</v>
      </c>
      <c r="DI86" s="300">
        <f ca="1">'Profile before CoM'!DI86*f_CoMC01</f>
        <v>0</v>
      </c>
      <c r="DJ86" s="300">
        <f ca="1">'Profile before CoM'!DJ86*f_CoMC01</f>
        <v>0</v>
      </c>
      <c r="DK86" s="300">
        <f ca="1">'Profile before CoM'!DK86*f_CoMC01</f>
        <v>0</v>
      </c>
      <c r="DL86" s="300">
        <f ca="1">'Profile before CoM'!DL86*f_CoMC01</f>
        <v>0</v>
      </c>
      <c r="DM86" s="300">
        <f ca="1">'Profile before CoM'!DM86*f_CoMC01</f>
        <v>0</v>
      </c>
      <c r="DN86" s="300">
        <f ca="1">'Profile before CoM'!DN86*f_CoMC01</f>
        <v>0</v>
      </c>
      <c r="DO86" s="300">
        <f ca="1">'Profile before CoM'!DO86*f_CoMC01</f>
        <v>0</v>
      </c>
      <c r="DP86" s="300">
        <f ca="1">'Profile before CoM'!DP86*f_CoMC01</f>
        <v>0</v>
      </c>
      <c r="DQ86" s="300">
        <f ca="1">'Profile before CoM'!DQ86*f_CoMC01</f>
        <v>0</v>
      </c>
      <c r="DR86" s="300">
        <f ca="1">'Profile before CoM'!DR86*f_CoMC01</f>
        <v>0</v>
      </c>
      <c r="DS86" s="300">
        <f ca="1">'Profile before CoM'!DS86*f_CoMC01</f>
        <v>0</v>
      </c>
      <c r="DT86" s="300">
        <f ca="1">'Profile before CoM'!DT86*f_CoMC01</f>
        <v>0</v>
      </c>
      <c r="DU86" s="300">
        <f ca="1">'Profile before CoM'!DU86*f_CoMC01</f>
        <v>0</v>
      </c>
      <c r="DV86" s="300">
        <f ca="1">'Profile before CoM'!DV86*f_CoMC01</f>
        <v>0</v>
      </c>
      <c r="DW86" s="300">
        <f ca="1">'Profile before CoM'!DW86*f_CoMC01</f>
        <v>0</v>
      </c>
      <c r="DX86" s="300">
        <f ca="1">'Profile before CoM'!DX86*f_CoMC01</f>
        <v>0</v>
      </c>
      <c r="DY86" s="300">
        <f ca="1">'Profile before CoM'!DY86*f_CoMC01</f>
        <v>0</v>
      </c>
      <c r="DZ86" s="300">
        <f ca="1">'Profile before CoM'!DZ86*f_CoMC01</f>
        <v>0</v>
      </c>
      <c r="EA86" s="300">
        <f ca="1">'Profile before CoM'!EA86*f_CoMC01</f>
        <v>0</v>
      </c>
      <c r="EB86" s="300">
        <f ca="1">'Profile before CoM'!EB86*f_CoMC01</f>
        <v>0</v>
      </c>
      <c r="EC86" s="300">
        <f ca="1">'Profile before CoM'!EC86*f_CoMC01</f>
        <v>0</v>
      </c>
      <c r="ED86" s="300">
        <f ca="1">'Profile before CoM'!ED86*f_CoMC01</f>
        <v>0</v>
      </c>
      <c r="EE86" s="300">
        <f ca="1">'Profile before CoM'!EE86*f_CoMC01</f>
        <v>0</v>
      </c>
      <c r="EF86" s="300">
        <f ca="1">'Profile before CoM'!EF86*f_CoMC01</f>
        <v>0</v>
      </c>
      <c r="EG86" s="300">
        <f ca="1">'Profile before CoM'!EG86*f_CoMC01</f>
        <v>0</v>
      </c>
      <c r="EH86" s="300">
        <f ca="1">'Profile before CoM'!EH86*f_CoMC01</f>
        <v>0</v>
      </c>
      <c r="EI86" s="300">
        <f ca="1">'Profile before CoM'!EI86*f_CoMC01</f>
        <v>0</v>
      </c>
      <c r="EJ86" s="300">
        <f ca="1">'Profile before CoM'!EJ86*f_CoMC01</f>
        <v>0</v>
      </c>
      <c r="EK86" s="300">
        <f ca="1">'Profile before CoM'!EK86*f_CoMC01</f>
        <v>0</v>
      </c>
      <c r="EL86" s="300">
        <f ca="1">'Profile before CoM'!EL86*f_CoMC01</f>
        <v>0</v>
      </c>
      <c r="EM86" s="300">
        <f ca="1">'Profile before CoM'!EM86*f_CoMC01</f>
        <v>0</v>
      </c>
      <c r="EN86" s="300">
        <f ca="1">'Profile before CoM'!EN86*f_CoMC01</f>
        <v>0</v>
      </c>
      <c r="EO86" s="300">
        <f ca="1">'Profile before CoM'!EO86*f_CoMC01</f>
        <v>0</v>
      </c>
      <c r="EP86" s="300">
        <f ca="1">'Profile before CoM'!EP86*f_CoMC01</f>
        <v>0</v>
      </c>
      <c r="EQ86" s="300">
        <f ca="1">'Profile before CoM'!EQ86*f_CoMC01</f>
        <v>0</v>
      </c>
      <c r="ER86" s="300">
        <f ca="1">'Profile before CoM'!ER86*f_CoMC01</f>
        <v>0</v>
      </c>
      <c r="ES86" s="300">
        <f ca="1">'Profile before CoM'!ES86*f_CoMC01</f>
        <v>0</v>
      </c>
      <c r="ET86" s="300">
        <f ca="1">'Profile before CoM'!ET86*f_CoMC01</f>
        <v>0</v>
      </c>
      <c r="EU86" s="300">
        <f ca="1">'Profile before CoM'!EU86*f_CoMC01</f>
        <v>0</v>
      </c>
      <c r="EV86" s="300">
        <f ca="1">'Profile before CoM'!EV86*f_CoMC01</f>
        <v>0</v>
      </c>
      <c r="EW86" s="300">
        <f ca="1">'Profile before CoM'!EW86*f_CoMC01</f>
        <v>0</v>
      </c>
      <c r="EX86" s="300">
        <f ca="1">'Profile before CoM'!EX86*f_CoMC01</f>
        <v>0</v>
      </c>
      <c r="EY86" s="612"/>
      <c r="EZ86" s="757" t="str">
        <f>'Main Input'!EZ86</f>
        <v>RPI</v>
      </c>
      <c r="FA86" s="757" t="str">
        <f>'Main Input'!FA86</f>
        <v>N/A</v>
      </c>
      <c r="FB86" s="766">
        <f>'Main Input'!FB86</f>
        <v>0</v>
      </c>
      <c r="FC86" s="766" t="str">
        <f>'Main Input'!FC86</f>
        <v>IT Solutions</v>
      </c>
      <c r="FD86" s="766" t="str">
        <f>'Main Input'!FD86</f>
        <v>Managed Services</v>
      </c>
      <c r="FE86" s="757" t="str">
        <f>'Main Input'!FE86</f>
        <v>Opex</v>
      </c>
      <c r="FF86" s="757" t="str">
        <f>'Main Input'!FF86</f>
        <v>ContractAccrual</v>
      </c>
      <c r="FG86" s="757" t="str">
        <f>'Main Input'!FG86</f>
        <v>Expense</v>
      </c>
      <c r="FH86" s="767" t="str">
        <f>'Main Input'!FH86</f>
        <v>A</v>
      </c>
      <c r="FI86" s="768">
        <f>'Main Input'!FI86</f>
        <v>0.22</v>
      </c>
      <c r="FJ86" s="768">
        <f>'Main Input'!FJ86</f>
        <v>0</v>
      </c>
      <c r="FK86" s="612"/>
      <c r="FL86" s="531">
        <f t="shared" si="33"/>
        <v>0</v>
      </c>
      <c r="FM86" s="86"/>
      <c r="FN86" s="612"/>
    </row>
    <row r="87" spans="1:170" ht="12.75" customHeight="1">
      <c r="A87" s="750" t="str">
        <f>'Main Input'!A87</f>
        <v>MTB</v>
      </c>
      <c r="B87" s="762" t="str">
        <f>'Main Input'!B87</f>
        <v>Business Unit</v>
      </c>
      <c r="C87" s="762" t="str">
        <f>'Main Input'!C87</f>
        <v>Labour</v>
      </c>
      <c r="D87" s="762" t="str">
        <f>'Main Input'!D87</f>
        <v>TFR</v>
      </c>
      <c r="E87" s="762" t="str">
        <f>'Main Input'!E87</f>
        <v>Migration Engineer #6 (Wintel)</v>
      </c>
      <c r="F87" s="753" t="str">
        <f>'Main Input'!F87</f>
        <v>direct</v>
      </c>
      <c r="G87" s="753" t="str">
        <f>'Main Input'!G87</f>
        <v>Person</v>
      </c>
      <c r="H87" s="753" t="str">
        <f>'Main Input'!H87</f>
        <v>TAC.CSA.2</v>
      </c>
      <c r="I87" s="753">
        <f>'Main Input'!I87</f>
        <v>0</v>
      </c>
      <c r="J87" s="753">
        <f>'Main Input'!J87</f>
        <v>0</v>
      </c>
      <c r="K87" s="753" t="str">
        <f>'Main Input'!K87</f>
        <v>FJS</v>
      </c>
      <c r="L87" s="753" t="str">
        <f>'Main Input'!L87</f>
        <v>pTran</v>
      </c>
      <c r="M87" s="753">
        <f>'Main Input'!M87</f>
        <v>0</v>
      </c>
      <c r="N87" s="753">
        <f>'Main Input'!N87</f>
        <v>0</v>
      </c>
      <c r="O87" s="753" t="str">
        <f>'Main Input'!O87</f>
        <v>SPAIN</v>
      </c>
      <c r="P87" s="753">
        <f>'Main Input'!P87</f>
        <v>313</v>
      </c>
      <c r="Q87" s="753" t="str">
        <f>'Main Input'!Q87</f>
        <v>EUR</v>
      </c>
      <c r="R87" s="753" t="str">
        <f>'Main Input'!R87</f>
        <v>EMEA</v>
      </c>
      <c r="S87" s="753" t="str">
        <f>'Main Input'!S87</f>
        <v>Local</v>
      </c>
      <c r="T87" s="753">
        <f>'Main Input'!T87</f>
        <v>0</v>
      </c>
      <c r="U87" s="753">
        <f>'Main Input'!U87</f>
        <v>0</v>
      </c>
      <c r="V87" s="753" t="str">
        <f>'Main Input'!V87</f>
        <v>4_ATP</v>
      </c>
      <c r="W87" s="753">
        <f>'Main Input'!W87</f>
        <v>0</v>
      </c>
      <c r="X87" s="753">
        <f>'Main Input'!X87</f>
        <v>0</v>
      </c>
      <c r="Y87" s="753">
        <f>'Main Input'!Y87</f>
        <v>0</v>
      </c>
      <c r="Z87" s="753">
        <f>'Main Input'!Z87</f>
        <v>0</v>
      </c>
      <c r="AA87" s="753">
        <f>'Main Input'!AA87</f>
        <v>0</v>
      </c>
      <c r="AB87" s="763">
        <f>'Main Input'!AB87</f>
        <v>0</v>
      </c>
      <c r="AC87" s="763" t="str">
        <f>'Main Input'!AC87</f>
        <v>Days</v>
      </c>
      <c r="AD87" s="764">
        <f>'Main Input'!AD87</f>
        <v>85</v>
      </c>
      <c r="AE87" s="765">
        <f t="shared" ca="1" si="32"/>
        <v>35630.02492930548</v>
      </c>
      <c r="AF87" s="299">
        <f ca="1">'Profile before CoM'!AF87*f_CoMC01</f>
        <v>0</v>
      </c>
      <c r="AG87" s="300">
        <f ca="1">'Profile before CoM'!AG87*f_CoMC01</f>
        <v>0</v>
      </c>
      <c r="AH87" s="300">
        <f ca="1">'Profile before CoM'!AH87*f_CoMC01</f>
        <v>0</v>
      </c>
      <c r="AI87" s="300">
        <f ca="1">'Profile before CoM'!AI87*f_CoMC01</f>
        <v>0</v>
      </c>
      <c r="AJ87" s="300">
        <f ca="1">'Profile before CoM'!AJ87*f_CoMC01</f>
        <v>0</v>
      </c>
      <c r="AK87" s="300">
        <f ca="1">'Profile before CoM'!AK87*f_CoMC01</f>
        <v>35630.02492930548</v>
      </c>
      <c r="AL87" s="300">
        <f ca="1">'Profile before CoM'!AL87*f_CoMC01</f>
        <v>0</v>
      </c>
      <c r="AM87" s="300">
        <f ca="1">'Profile before CoM'!AM87*f_CoMC01</f>
        <v>0</v>
      </c>
      <c r="AN87" s="300">
        <f ca="1">'Profile before CoM'!AN87*f_CoMC01</f>
        <v>0</v>
      </c>
      <c r="AO87" s="300">
        <f ca="1">'Profile before CoM'!AO87*f_CoMC01</f>
        <v>0</v>
      </c>
      <c r="AP87" s="300">
        <f ca="1">'Profile before CoM'!AP87*f_CoMC01</f>
        <v>0</v>
      </c>
      <c r="AQ87" s="300">
        <f ca="1">'Profile before CoM'!AQ87*f_CoMC01</f>
        <v>0</v>
      </c>
      <c r="AR87" s="300">
        <f ca="1">'Profile before CoM'!AR87*f_CoMC01</f>
        <v>0</v>
      </c>
      <c r="AS87" s="300">
        <f ca="1">'Profile before CoM'!AS87*f_CoMC01</f>
        <v>0</v>
      </c>
      <c r="AT87" s="300">
        <f ca="1">'Profile before CoM'!AT87*f_CoMC01</f>
        <v>0</v>
      </c>
      <c r="AU87" s="300">
        <f ca="1">'Profile before CoM'!AU87*f_CoMC01</f>
        <v>0</v>
      </c>
      <c r="AV87" s="300">
        <f ca="1">'Profile before CoM'!AV87*f_CoMC01</f>
        <v>0</v>
      </c>
      <c r="AW87" s="300">
        <f ca="1">'Profile before CoM'!AW87*f_CoMC01</f>
        <v>0</v>
      </c>
      <c r="AX87" s="300">
        <f ca="1">'Profile before CoM'!AX87*f_CoMC01</f>
        <v>0</v>
      </c>
      <c r="AY87" s="300">
        <f ca="1">'Profile before CoM'!AY87*f_CoMC01</f>
        <v>0</v>
      </c>
      <c r="AZ87" s="300">
        <f ca="1">'Profile before CoM'!AZ87*f_CoMC01</f>
        <v>0</v>
      </c>
      <c r="BA87" s="300">
        <f ca="1">'Profile before CoM'!BA87*f_CoMC01</f>
        <v>0</v>
      </c>
      <c r="BB87" s="300">
        <f ca="1">'Profile before CoM'!BB87*f_CoMC01</f>
        <v>0</v>
      </c>
      <c r="BC87" s="300">
        <f ca="1">'Profile before CoM'!BC87*f_CoMC01</f>
        <v>0</v>
      </c>
      <c r="BD87" s="300">
        <f ca="1">'Profile before CoM'!BD87*f_CoMC01</f>
        <v>0</v>
      </c>
      <c r="BE87" s="300">
        <f ca="1">'Profile before CoM'!BE87*f_CoMC01</f>
        <v>0</v>
      </c>
      <c r="BF87" s="300">
        <f ca="1">'Profile before CoM'!BF87*f_CoMC01</f>
        <v>0</v>
      </c>
      <c r="BG87" s="300">
        <f ca="1">'Profile before CoM'!BG87*f_CoMC01</f>
        <v>0</v>
      </c>
      <c r="BH87" s="300">
        <f ca="1">'Profile before CoM'!BH87*f_CoMC01</f>
        <v>0</v>
      </c>
      <c r="BI87" s="300">
        <f ca="1">'Profile before CoM'!BI87*f_CoMC01</f>
        <v>0</v>
      </c>
      <c r="BJ87" s="300">
        <f ca="1">'Profile before CoM'!BJ87*f_CoMC01</f>
        <v>0</v>
      </c>
      <c r="BK87" s="300">
        <f ca="1">'Profile before CoM'!BK87*f_CoMC01</f>
        <v>0</v>
      </c>
      <c r="BL87" s="300">
        <f ca="1">'Profile before CoM'!BL87*f_CoMC01</f>
        <v>0</v>
      </c>
      <c r="BM87" s="300">
        <f ca="1">'Profile before CoM'!BM87*f_CoMC01</f>
        <v>0</v>
      </c>
      <c r="BN87" s="300">
        <f ca="1">'Profile before CoM'!BN87*f_CoMC01</f>
        <v>0</v>
      </c>
      <c r="BO87" s="300">
        <f ca="1">'Profile before CoM'!BO87*f_CoMC01</f>
        <v>0</v>
      </c>
      <c r="BP87" s="300">
        <f ca="1">'Profile before CoM'!BP87*f_CoMC01</f>
        <v>0</v>
      </c>
      <c r="BQ87" s="300">
        <f ca="1">'Profile before CoM'!BQ87*f_CoMC01</f>
        <v>0</v>
      </c>
      <c r="BR87" s="300">
        <f ca="1">'Profile before CoM'!BR87*f_CoMC01</f>
        <v>0</v>
      </c>
      <c r="BS87" s="300">
        <f ca="1">'Profile before CoM'!BS87*f_CoMC01</f>
        <v>0</v>
      </c>
      <c r="BT87" s="300">
        <f ca="1">'Profile before CoM'!BT87*f_CoMC01</f>
        <v>0</v>
      </c>
      <c r="BU87" s="300">
        <f ca="1">'Profile before CoM'!BU87*f_CoMC01</f>
        <v>0</v>
      </c>
      <c r="BV87" s="300">
        <f ca="1">'Profile before CoM'!BV87*f_CoMC01</f>
        <v>0</v>
      </c>
      <c r="BW87" s="300">
        <f ca="1">'Profile before CoM'!BW87*f_CoMC01</f>
        <v>0</v>
      </c>
      <c r="BX87" s="300">
        <f ca="1">'Profile before CoM'!BX87*f_CoMC01</f>
        <v>0</v>
      </c>
      <c r="BY87" s="300">
        <f ca="1">'Profile before CoM'!BY87*f_CoMC01</f>
        <v>0</v>
      </c>
      <c r="BZ87" s="300">
        <f ca="1">'Profile before CoM'!BZ87*f_CoMC01</f>
        <v>0</v>
      </c>
      <c r="CA87" s="300">
        <f ca="1">'Profile before CoM'!CA87*f_CoMC01</f>
        <v>0</v>
      </c>
      <c r="CB87" s="300">
        <f ca="1">'Profile before CoM'!CB87*f_CoMC01</f>
        <v>0</v>
      </c>
      <c r="CC87" s="300">
        <f ca="1">'Profile before CoM'!CC87*f_CoMC01</f>
        <v>0</v>
      </c>
      <c r="CD87" s="300">
        <f ca="1">'Profile before CoM'!CD87*f_CoMC01</f>
        <v>0</v>
      </c>
      <c r="CE87" s="300">
        <f ca="1">'Profile before CoM'!CE87*f_CoMC01</f>
        <v>0</v>
      </c>
      <c r="CF87" s="300">
        <f ca="1">'Profile before CoM'!CF87*f_CoMC01</f>
        <v>0</v>
      </c>
      <c r="CG87" s="300">
        <f ca="1">'Profile before CoM'!CG87*f_CoMC01</f>
        <v>0</v>
      </c>
      <c r="CH87" s="300">
        <f ca="1">'Profile before CoM'!CH87*f_CoMC01</f>
        <v>0</v>
      </c>
      <c r="CI87" s="300">
        <f ca="1">'Profile before CoM'!CI87*f_CoMC01</f>
        <v>0</v>
      </c>
      <c r="CJ87" s="300">
        <f ca="1">'Profile before CoM'!CJ87*f_CoMC01</f>
        <v>0</v>
      </c>
      <c r="CK87" s="300">
        <f ca="1">'Profile before CoM'!CK87*f_CoMC01</f>
        <v>0</v>
      </c>
      <c r="CL87" s="300">
        <f ca="1">'Profile before CoM'!CL87*f_CoMC01</f>
        <v>0</v>
      </c>
      <c r="CM87" s="300">
        <f ca="1">'Profile before CoM'!CM87*f_CoMC01</f>
        <v>0</v>
      </c>
      <c r="CN87" s="300">
        <f ca="1">'Profile before CoM'!CN87*f_CoMC01</f>
        <v>0</v>
      </c>
      <c r="CO87" s="300">
        <f ca="1">'Profile before CoM'!CO87*f_CoMC01</f>
        <v>0</v>
      </c>
      <c r="CP87" s="300">
        <f ca="1">'Profile before CoM'!CP87*f_CoMC01</f>
        <v>0</v>
      </c>
      <c r="CQ87" s="300">
        <f ca="1">'Profile before CoM'!CQ87*f_CoMC01</f>
        <v>0</v>
      </c>
      <c r="CR87" s="300">
        <f ca="1">'Profile before CoM'!CR87*f_CoMC01</f>
        <v>0</v>
      </c>
      <c r="CS87" s="300">
        <f ca="1">'Profile before CoM'!CS87*f_CoMC01</f>
        <v>0</v>
      </c>
      <c r="CT87" s="300">
        <f ca="1">'Profile before CoM'!CT87*f_CoMC01</f>
        <v>0</v>
      </c>
      <c r="CU87" s="300">
        <f ca="1">'Profile before CoM'!CU87*f_CoMC01</f>
        <v>0</v>
      </c>
      <c r="CV87" s="300">
        <f ca="1">'Profile before CoM'!CV87*f_CoMC01</f>
        <v>0</v>
      </c>
      <c r="CW87" s="300">
        <f ca="1">'Profile before CoM'!CW87*f_CoMC01</f>
        <v>0</v>
      </c>
      <c r="CX87" s="300">
        <f ca="1">'Profile before CoM'!CX87*f_CoMC01</f>
        <v>0</v>
      </c>
      <c r="CY87" s="300">
        <f ca="1">'Profile before CoM'!CY87*f_CoMC01</f>
        <v>0</v>
      </c>
      <c r="CZ87" s="300">
        <f ca="1">'Profile before CoM'!CZ87*f_CoMC01</f>
        <v>0</v>
      </c>
      <c r="DA87" s="300">
        <f ca="1">'Profile before CoM'!DA87*f_CoMC01</f>
        <v>0</v>
      </c>
      <c r="DB87" s="300">
        <f ca="1">'Profile before CoM'!DB87*f_CoMC01</f>
        <v>0</v>
      </c>
      <c r="DC87" s="300">
        <f ca="1">'Profile before CoM'!DC87*f_CoMC01</f>
        <v>0</v>
      </c>
      <c r="DD87" s="300">
        <f ca="1">'Profile before CoM'!DD87*f_CoMC01</f>
        <v>0</v>
      </c>
      <c r="DE87" s="300">
        <f ca="1">'Profile before CoM'!DE87*f_CoMC01</f>
        <v>0</v>
      </c>
      <c r="DF87" s="300">
        <f ca="1">'Profile before CoM'!DF87*f_CoMC01</f>
        <v>0</v>
      </c>
      <c r="DG87" s="300">
        <f ca="1">'Profile before CoM'!DG87*f_CoMC01</f>
        <v>0</v>
      </c>
      <c r="DH87" s="300">
        <f ca="1">'Profile before CoM'!DH87*f_CoMC01</f>
        <v>0</v>
      </c>
      <c r="DI87" s="300">
        <f ca="1">'Profile before CoM'!DI87*f_CoMC01</f>
        <v>0</v>
      </c>
      <c r="DJ87" s="300">
        <f ca="1">'Profile before CoM'!DJ87*f_CoMC01</f>
        <v>0</v>
      </c>
      <c r="DK87" s="300">
        <f ca="1">'Profile before CoM'!DK87*f_CoMC01</f>
        <v>0</v>
      </c>
      <c r="DL87" s="300">
        <f ca="1">'Profile before CoM'!DL87*f_CoMC01</f>
        <v>0</v>
      </c>
      <c r="DM87" s="300">
        <f ca="1">'Profile before CoM'!DM87*f_CoMC01</f>
        <v>0</v>
      </c>
      <c r="DN87" s="300">
        <f ca="1">'Profile before CoM'!DN87*f_CoMC01</f>
        <v>0</v>
      </c>
      <c r="DO87" s="300">
        <f ca="1">'Profile before CoM'!DO87*f_CoMC01</f>
        <v>0</v>
      </c>
      <c r="DP87" s="300">
        <f ca="1">'Profile before CoM'!DP87*f_CoMC01</f>
        <v>0</v>
      </c>
      <c r="DQ87" s="300">
        <f ca="1">'Profile before CoM'!DQ87*f_CoMC01</f>
        <v>0</v>
      </c>
      <c r="DR87" s="300">
        <f ca="1">'Profile before CoM'!DR87*f_CoMC01</f>
        <v>0</v>
      </c>
      <c r="DS87" s="300">
        <f ca="1">'Profile before CoM'!DS87*f_CoMC01</f>
        <v>0</v>
      </c>
      <c r="DT87" s="300">
        <f ca="1">'Profile before CoM'!DT87*f_CoMC01</f>
        <v>0</v>
      </c>
      <c r="DU87" s="300">
        <f ca="1">'Profile before CoM'!DU87*f_CoMC01</f>
        <v>0</v>
      </c>
      <c r="DV87" s="300">
        <f ca="1">'Profile before CoM'!DV87*f_CoMC01</f>
        <v>0</v>
      </c>
      <c r="DW87" s="300">
        <f ca="1">'Profile before CoM'!DW87*f_CoMC01</f>
        <v>0</v>
      </c>
      <c r="DX87" s="300">
        <f ca="1">'Profile before CoM'!DX87*f_CoMC01</f>
        <v>0</v>
      </c>
      <c r="DY87" s="300">
        <f ca="1">'Profile before CoM'!DY87*f_CoMC01</f>
        <v>0</v>
      </c>
      <c r="DZ87" s="300">
        <f ca="1">'Profile before CoM'!DZ87*f_CoMC01</f>
        <v>0</v>
      </c>
      <c r="EA87" s="300">
        <f ca="1">'Profile before CoM'!EA87*f_CoMC01</f>
        <v>0</v>
      </c>
      <c r="EB87" s="300">
        <f ca="1">'Profile before CoM'!EB87*f_CoMC01</f>
        <v>0</v>
      </c>
      <c r="EC87" s="300">
        <f ca="1">'Profile before CoM'!EC87*f_CoMC01</f>
        <v>0</v>
      </c>
      <c r="ED87" s="300">
        <f ca="1">'Profile before CoM'!ED87*f_CoMC01</f>
        <v>0</v>
      </c>
      <c r="EE87" s="300">
        <f ca="1">'Profile before CoM'!EE87*f_CoMC01</f>
        <v>0</v>
      </c>
      <c r="EF87" s="300">
        <f ca="1">'Profile before CoM'!EF87*f_CoMC01</f>
        <v>0</v>
      </c>
      <c r="EG87" s="300">
        <f ca="1">'Profile before CoM'!EG87*f_CoMC01</f>
        <v>0</v>
      </c>
      <c r="EH87" s="300">
        <f ca="1">'Profile before CoM'!EH87*f_CoMC01</f>
        <v>0</v>
      </c>
      <c r="EI87" s="300">
        <f ca="1">'Profile before CoM'!EI87*f_CoMC01</f>
        <v>0</v>
      </c>
      <c r="EJ87" s="300">
        <f ca="1">'Profile before CoM'!EJ87*f_CoMC01</f>
        <v>0</v>
      </c>
      <c r="EK87" s="300">
        <f ca="1">'Profile before CoM'!EK87*f_CoMC01</f>
        <v>0</v>
      </c>
      <c r="EL87" s="300">
        <f ca="1">'Profile before CoM'!EL87*f_CoMC01</f>
        <v>0</v>
      </c>
      <c r="EM87" s="300">
        <f ca="1">'Profile before CoM'!EM87*f_CoMC01</f>
        <v>0</v>
      </c>
      <c r="EN87" s="300">
        <f ca="1">'Profile before CoM'!EN87*f_CoMC01</f>
        <v>0</v>
      </c>
      <c r="EO87" s="300">
        <f ca="1">'Profile before CoM'!EO87*f_CoMC01</f>
        <v>0</v>
      </c>
      <c r="EP87" s="300">
        <f ca="1">'Profile before CoM'!EP87*f_CoMC01</f>
        <v>0</v>
      </c>
      <c r="EQ87" s="300">
        <f ca="1">'Profile before CoM'!EQ87*f_CoMC01</f>
        <v>0</v>
      </c>
      <c r="ER87" s="300">
        <f ca="1">'Profile before CoM'!ER87*f_CoMC01</f>
        <v>0</v>
      </c>
      <c r="ES87" s="300">
        <f ca="1">'Profile before CoM'!ES87*f_CoMC01</f>
        <v>0</v>
      </c>
      <c r="ET87" s="300">
        <f ca="1">'Profile before CoM'!ET87*f_CoMC01</f>
        <v>0</v>
      </c>
      <c r="EU87" s="300">
        <f ca="1">'Profile before CoM'!EU87*f_CoMC01</f>
        <v>0</v>
      </c>
      <c r="EV87" s="300">
        <f ca="1">'Profile before CoM'!EV87*f_CoMC01</f>
        <v>0</v>
      </c>
      <c r="EW87" s="300">
        <f ca="1">'Profile before CoM'!EW87*f_CoMC01</f>
        <v>0</v>
      </c>
      <c r="EX87" s="300">
        <f ca="1">'Profile before CoM'!EX87*f_CoMC01</f>
        <v>0</v>
      </c>
      <c r="EY87" s="612"/>
      <c r="EZ87" s="757" t="str">
        <f>'Main Input'!EZ87</f>
        <v>RPI</v>
      </c>
      <c r="FA87" s="757" t="str">
        <f>'Main Input'!FA87</f>
        <v>N/A</v>
      </c>
      <c r="FB87" s="766">
        <f>'Main Input'!FB87</f>
        <v>0</v>
      </c>
      <c r="FC87" s="766" t="str">
        <f>'Main Input'!FC87</f>
        <v>IT Solutions</v>
      </c>
      <c r="FD87" s="766" t="str">
        <f>'Main Input'!FD87</f>
        <v>Managed Services</v>
      </c>
      <c r="FE87" s="757" t="str">
        <f>'Main Input'!FE87</f>
        <v>Opex</v>
      </c>
      <c r="FF87" s="757" t="str">
        <f>'Main Input'!FF87</f>
        <v>ContractAccrual</v>
      </c>
      <c r="FG87" s="757" t="str">
        <f>'Main Input'!FG87</f>
        <v>Expense</v>
      </c>
      <c r="FH87" s="767" t="str">
        <f>'Main Input'!FH87</f>
        <v>A</v>
      </c>
      <c r="FI87" s="768">
        <f>'Main Input'!FI87</f>
        <v>0.22</v>
      </c>
      <c r="FJ87" s="768">
        <f>'Main Input'!FJ87</f>
        <v>0</v>
      </c>
      <c r="FK87" s="612"/>
      <c r="FL87" s="531">
        <f t="shared" si="33"/>
        <v>0</v>
      </c>
      <c r="FM87" s="86"/>
      <c r="FN87" s="612"/>
    </row>
    <row r="88" spans="1:170" ht="12.75" customHeight="1">
      <c r="A88" s="750" t="str">
        <f>'Main Input'!A88</f>
        <v>MTB</v>
      </c>
      <c r="B88" s="762" t="str">
        <f>'Main Input'!B88</f>
        <v>Business Unit</v>
      </c>
      <c r="C88" s="762" t="str">
        <f>'Main Input'!C88</f>
        <v>Labour</v>
      </c>
      <c r="D88" s="762" t="str">
        <f>'Main Input'!D88</f>
        <v>TFR</v>
      </c>
      <c r="E88" s="762" t="str">
        <f>'Main Input'!E88</f>
        <v>Migration Engineer #7 (Wintel)</v>
      </c>
      <c r="F88" s="753" t="str">
        <f>'Main Input'!F88</f>
        <v>direct</v>
      </c>
      <c r="G88" s="753" t="str">
        <f>'Main Input'!G88</f>
        <v>Person</v>
      </c>
      <c r="H88" s="753" t="str">
        <f>'Main Input'!H88</f>
        <v>TAC.CSA.2</v>
      </c>
      <c r="I88" s="753">
        <f>'Main Input'!I88</f>
        <v>0</v>
      </c>
      <c r="J88" s="753">
        <f>'Main Input'!J88</f>
        <v>0</v>
      </c>
      <c r="K88" s="753" t="str">
        <f>'Main Input'!K88</f>
        <v>FJS</v>
      </c>
      <c r="L88" s="753" t="str">
        <f>'Main Input'!L88</f>
        <v>pTran</v>
      </c>
      <c r="M88" s="753">
        <f>'Main Input'!M88</f>
        <v>0</v>
      </c>
      <c r="N88" s="753">
        <f>'Main Input'!N88</f>
        <v>0</v>
      </c>
      <c r="O88" s="753" t="str">
        <f>'Main Input'!O88</f>
        <v>SPAIN</v>
      </c>
      <c r="P88" s="753">
        <f>'Main Input'!P88</f>
        <v>313</v>
      </c>
      <c r="Q88" s="753" t="str">
        <f>'Main Input'!Q88</f>
        <v>EUR</v>
      </c>
      <c r="R88" s="753" t="str">
        <f>'Main Input'!R88</f>
        <v>EMEA</v>
      </c>
      <c r="S88" s="753" t="str">
        <f>'Main Input'!S88</f>
        <v>Local</v>
      </c>
      <c r="T88" s="753">
        <f>'Main Input'!T88</f>
        <v>0</v>
      </c>
      <c r="U88" s="753">
        <f>'Main Input'!U88</f>
        <v>0</v>
      </c>
      <c r="V88" s="753" t="str">
        <f>'Main Input'!V88</f>
        <v>4_ATP</v>
      </c>
      <c r="W88" s="753">
        <f>'Main Input'!W88</f>
        <v>0</v>
      </c>
      <c r="X88" s="753">
        <f>'Main Input'!X88</f>
        <v>0</v>
      </c>
      <c r="Y88" s="753">
        <f>'Main Input'!Y88</f>
        <v>0</v>
      </c>
      <c r="Z88" s="753">
        <f>'Main Input'!Z88</f>
        <v>0</v>
      </c>
      <c r="AA88" s="753">
        <f>'Main Input'!AA88</f>
        <v>0</v>
      </c>
      <c r="AB88" s="763">
        <f>'Main Input'!AB88</f>
        <v>0</v>
      </c>
      <c r="AC88" s="763" t="str">
        <f>'Main Input'!AC88</f>
        <v>Days</v>
      </c>
      <c r="AD88" s="764">
        <f>'Main Input'!AD88</f>
        <v>85</v>
      </c>
      <c r="AE88" s="765">
        <f t="shared" ca="1" si="32"/>
        <v>35630.02492930548</v>
      </c>
      <c r="AF88" s="299">
        <f ca="1">'Profile before CoM'!AF88*f_CoMC01</f>
        <v>0</v>
      </c>
      <c r="AG88" s="300">
        <f ca="1">'Profile before CoM'!AG88*f_CoMC01</f>
        <v>0</v>
      </c>
      <c r="AH88" s="300">
        <f ca="1">'Profile before CoM'!AH88*f_CoMC01</f>
        <v>0</v>
      </c>
      <c r="AI88" s="300">
        <f ca="1">'Profile before CoM'!AI88*f_CoMC01</f>
        <v>0</v>
      </c>
      <c r="AJ88" s="300">
        <f ca="1">'Profile before CoM'!AJ88*f_CoMC01</f>
        <v>0</v>
      </c>
      <c r="AK88" s="300">
        <f ca="1">'Profile before CoM'!AK88*f_CoMC01</f>
        <v>35630.02492930548</v>
      </c>
      <c r="AL88" s="300">
        <f ca="1">'Profile before CoM'!AL88*f_CoMC01</f>
        <v>0</v>
      </c>
      <c r="AM88" s="300">
        <f ca="1">'Profile before CoM'!AM88*f_CoMC01</f>
        <v>0</v>
      </c>
      <c r="AN88" s="300">
        <f ca="1">'Profile before CoM'!AN88*f_CoMC01</f>
        <v>0</v>
      </c>
      <c r="AO88" s="300">
        <f ca="1">'Profile before CoM'!AO88*f_CoMC01</f>
        <v>0</v>
      </c>
      <c r="AP88" s="300">
        <f ca="1">'Profile before CoM'!AP88*f_CoMC01</f>
        <v>0</v>
      </c>
      <c r="AQ88" s="300">
        <f ca="1">'Profile before CoM'!AQ88*f_CoMC01</f>
        <v>0</v>
      </c>
      <c r="AR88" s="300">
        <f ca="1">'Profile before CoM'!AR88*f_CoMC01</f>
        <v>0</v>
      </c>
      <c r="AS88" s="300">
        <f ca="1">'Profile before CoM'!AS88*f_CoMC01</f>
        <v>0</v>
      </c>
      <c r="AT88" s="300">
        <f ca="1">'Profile before CoM'!AT88*f_CoMC01</f>
        <v>0</v>
      </c>
      <c r="AU88" s="300">
        <f ca="1">'Profile before CoM'!AU88*f_CoMC01</f>
        <v>0</v>
      </c>
      <c r="AV88" s="300">
        <f ca="1">'Profile before CoM'!AV88*f_CoMC01</f>
        <v>0</v>
      </c>
      <c r="AW88" s="300">
        <f ca="1">'Profile before CoM'!AW88*f_CoMC01</f>
        <v>0</v>
      </c>
      <c r="AX88" s="300">
        <f ca="1">'Profile before CoM'!AX88*f_CoMC01</f>
        <v>0</v>
      </c>
      <c r="AY88" s="300">
        <f ca="1">'Profile before CoM'!AY88*f_CoMC01</f>
        <v>0</v>
      </c>
      <c r="AZ88" s="300">
        <f ca="1">'Profile before CoM'!AZ88*f_CoMC01</f>
        <v>0</v>
      </c>
      <c r="BA88" s="300">
        <f ca="1">'Profile before CoM'!BA88*f_CoMC01</f>
        <v>0</v>
      </c>
      <c r="BB88" s="300">
        <f ca="1">'Profile before CoM'!BB88*f_CoMC01</f>
        <v>0</v>
      </c>
      <c r="BC88" s="300">
        <f ca="1">'Profile before CoM'!BC88*f_CoMC01</f>
        <v>0</v>
      </c>
      <c r="BD88" s="300">
        <f ca="1">'Profile before CoM'!BD88*f_CoMC01</f>
        <v>0</v>
      </c>
      <c r="BE88" s="300">
        <f ca="1">'Profile before CoM'!BE88*f_CoMC01</f>
        <v>0</v>
      </c>
      <c r="BF88" s="300">
        <f ca="1">'Profile before CoM'!BF88*f_CoMC01</f>
        <v>0</v>
      </c>
      <c r="BG88" s="300">
        <f ca="1">'Profile before CoM'!BG88*f_CoMC01</f>
        <v>0</v>
      </c>
      <c r="BH88" s="300">
        <f ca="1">'Profile before CoM'!BH88*f_CoMC01</f>
        <v>0</v>
      </c>
      <c r="BI88" s="300">
        <f ca="1">'Profile before CoM'!BI88*f_CoMC01</f>
        <v>0</v>
      </c>
      <c r="BJ88" s="300">
        <f ca="1">'Profile before CoM'!BJ88*f_CoMC01</f>
        <v>0</v>
      </c>
      <c r="BK88" s="300">
        <f ca="1">'Profile before CoM'!BK88*f_CoMC01</f>
        <v>0</v>
      </c>
      <c r="BL88" s="300">
        <f ca="1">'Profile before CoM'!BL88*f_CoMC01</f>
        <v>0</v>
      </c>
      <c r="BM88" s="300">
        <f ca="1">'Profile before CoM'!BM88*f_CoMC01</f>
        <v>0</v>
      </c>
      <c r="BN88" s="300">
        <f ca="1">'Profile before CoM'!BN88*f_CoMC01</f>
        <v>0</v>
      </c>
      <c r="BO88" s="300">
        <f ca="1">'Profile before CoM'!BO88*f_CoMC01</f>
        <v>0</v>
      </c>
      <c r="BP88" s="300">
        <f ca="1">'Profile before CoM'!BP88*f_CoMC01</f>
        <v>0</v>
      </c>
      <c r="BQ88" s="300">
        <f ca="1">'Profile before CoM'!BQ88*f_CoMC01</f>
        <v>0</v>
      </c>
      <c r="BR88" s="300">
        <f ca="1">'Profile before CoM'!BR88*f_CoMC01</f>
        <v>0</v>
      </c>
      <c r="BS88" s="300">
        <f ca="1">'Profile before CoM'!BS88*f_CoMC01</f>
        <v>0</v>
      </c>
      <c r="BT88" s="300">
        <f ca="1">'Profile before CoM'!BT88*f_CoMC01</f>
        <v>0</v>
      </c>
      <c r="BU88" s="300">
        <f ca="1">'Profile before CoM'!BU88*f_CoMC01</f>
        <v>0</v>
      </c>
      <c r="BV88" s="300">
        <f ca="1">'Profile before CoM'!BV88*f_CoMC01</f>
        <v>0</v>
      </c>
      <c r="BW88" s="300">
        <f ca="1">'Profile before CoM'!BW88*f_CoMC01</f>
        <v>0</v>
      </c>
      <c r="BX88" s="300">
        <f ca="1">'Profile before CoM'!BX88*f_CoMC01</f>
        <v>0</v>
      </c>
      <c r="BY88" s="300">
        <f ca="1">'Profile before CoM'!BY88*f_CoMC01</f>
        <v>0</v>
      </c>
      <c r="BZ88" s="300">
        <f ca="1">'Profile before CoM'!BZ88*f_CoMC01</f>
        <v>0</v>
      </c>
      <c r="CA88" s="300">
        <f ca="1">'Profile before CoM'!CA88*f_CoMC01</f>
        <v>0</v>
      </c>
      <c r="CB88" s="300">
        <f ca="1">'Profile before CoM'!CB88*f_CoMC01</f>
        <v>0</v>
      </c>
      <c r="CC88" s="300">
        <f ca="1">'Profile before CoM'!CC88*f_CoMC01</f>
        <v>0</v>
      </c>
      <c r="CD88" s="300">
        <f ca="1">'Profile before CoM'!CD88*f_CoMC01</f>
        <v>0</v>
      </c>
      <c r="CE88" s="300">
        <f ca="1">'Profile before CoM'!CE88*f_CoMC01</f>
        <v>0</v>
      </c>
      <c r="CF88" s="300">
        <f ca="1">'Profile before CoM'!CF88*f_CoMC01</f>
        <v>0</v>
      </c>
      <c r="CG88" s="300">
        <f ca="1">'Profile before CoM'!CG88*f_CoMC01</f>
        <v>0</v>
      </c>
      <c r="CH88" s="300">
        <f ca="1">'Profile before CoM'!CH88*f_CoMC01</f>
        <v>0</v>
      </c>
      <c r="CI88" s="300">
        <f ca="1">'Profile before CoM'!CI88*f_CoMC01</f>
        <v>0</v>
      </c>
      <c r="CJ88" s="300">
        <f ca="1">'Profile before CoM'!CJ88*f_CoMC01</f>
        <v>0</v>
      </c>
      <c r="CK88" s="300">
        <f ca="1">'Profile before CoM'!CK88*f_CoMC01</f>
        <v>0</v>
      </c>
      <c r="CL88" s="300">
        <f ca="1">'Profile before CoM'!CL88*f_CoMC01</f>
        <v>0</v>
      </c>
      <c r="CM88" s="300">
        <f ca="1">'Profile before CoM'!CM88*f_CoMC01</f>
        <v>0</v>
      </c>
      <c r="CN88" s="300">
        <f ca="1">'Profile before CoM'!CN88*f_CoMC01</f>
        <v>0</v>
      </c>
      <c r="CO88" s="300">
        <f ca="1">'Profile before CoM'!CO88*f_CoMC01</f>
        <v>0</v>
      </c>
      <c r="CP88" s="300">
        <f ca="1">'Profile before CoM'!CP88*f_CoMC01</f>
        <v>0</v>
      </c>
      <c r="CQ88" s="300">
        <f ca="1">'Profile before CoM'!CQ88*f_CoMC01</f>
        <v>0</v>
      </c>
      <c r="CR88" s="300">
        <f ca="1">'Profile before CoM'!CR88*f_CoMC01</f>
        <v>0</v>
      </c>
      <c r="CS88" s="300">
        <f ca="1">'Profile before CoM'!CS88*f_CoMC01</f>
        <v>0</v>
      </c>
      <c r="CT88" s="300">
        <f ca="1">'Profile before CoM'!CT88*f_CoMC01</f>
        <v>0</v>
      </c>
      <c r="CU88" s="300">
        <f ca="1">'Profile before CoM'!CU88*f_CoMC01</f>
        <v>0</v>
      </c>
      <c r="CV88" s="300">
        <f ca="1">'Profile before CoM'!CV88*f_CoMC01</f>
        <v>0</v>
      </c>
      <c r="CW88" s="300">
        <f ca="1">'Profile before CoM'!CW88*f_CoMC01</f>
        <v>0</v>
      </c>
      <c r="CX88" s="300">
        <f ca="1">'Profile before CoM'!CX88*f_CoMC01</f>
        <v>0</v>
      </c>
      <c r="CY88" s="300">
        <f ca="1">'Profile before CoM'!CY88*f_CoMC01</f>
        <v>0</v>
      </c>
      <c r="CZ88" s="300">
        <f ca="1">'Profile before CoM'!CZ88*f_CoMC01</f>
        <v>0</v>
      </c>
      <c r="DA88" s="300">
        <f ca="1">'Profile before CoM'!DA88*f_CoMC01</f>
        <v>0</v>
      </c>
      <c r="DB88" s="300">
        <f ca="1">'Profile before CoM'!DB88*f_CoMC01</f>
        <v>0</v>
      </c>
      <c r="DC88" s="300">
        <f ca="1">'Profile before CoM'!DC88*f_CoMC01</f>
        <v>0</v>
      </c>
      <c r="DD88" s="300">
        <f ca="1">'Profile before CoM'!DD88*f_CoMC01</f>
        <v>0</v>
      </c>
      <c r="DE88" s="300">
        <f ca="1">'Profile before CoM'!DE88*f_CoMC01</f>
        <v>0</v>
      </c>
      <c r="DF88" s="300">
        <f ca="1">'Profile before CoM'!DF88*f_CoMC01</f>
        <v>0</v>
      </c>
      <c r="DG88" s="300">
        <f ca="1">'Profile before CoM'!DG88*f_CoMC01</f>
        <v>0</v>
      </c>
      <c r="DH88" s="300">
        <f ca="1">'Profile before CoM'!DH88*f_CoMC01</f>
        <v>0</v>
      </c>
      <c r="DI88" s="300">
        <f ca="1">'Profile before CoM'!DI88*f_CoMC01</f>
        <v>0</v>
      </c>
      <c r="DJ88" s="300">
        <f ca="1">'Profile before CoM'!DJ88*f_CoMC01</f>
        <v>0</v>
      </c>
      <c r="DK88" s="300">
        <f ca="1">'Profile before CoM'!DK88*f_CoMC01</f>
        <v>0</v>
      </c>
      <c r="DL88" s="300">
        <f ca="1">'Profile before CoM'!DL88*f_CoMC01</f>
        <v>0</v>
      </c>
      <c r="DM88" s="300">
        <f ca="1">'Profile before CoM'!DM88*f_CoMC01</f>
        <v>0</v>
      </c>
      <c r="DN88" s="300">
        <f ca="1">'Profile before CoM'!DN88*f_CoMC01</f>
        <v>0</v>
      </c>
      <c r="DO88" s="300">
        <f ca="1">'Profile before CoM'!DO88*f_CoMC01</f>
        <v>0</v>
      </c>
      <c r="DP88" s="300">
        <f ca="1">'Profile before CoM'!DP88*f_CoMC01</f>
        <v>0</v>
      </c>
      <c r="DQ88" s="300">
        <f ca="1">'Profile before CoM'!DQ88*f_CoMC01</f>
        <v>0</v>
      </c>
      <c r="DR88" s="300">
        <f ca="1">'Profile before CoM'!DR88*f_CoMC01</f>
        <v>0</v>
      </c>
      <c r="DS88" s="300">
        <f ca="1">'Profile before CoM'!DS88*f_CoMC01</f>
        <v>0</v>
      </c>
      <c r="DT88" s="300">
        <f ca="1">'Profile before CoM'!DT88*f_CoMC01</f>
        <v>0</v>
      </c>
      <c r="DU88" s="300">
        <f ca="1">'Profile before CoM'!DU88*f_CoMC01</f>
        <v>0</v>
      </c>
      <c r="DV88" s="300">
        <f ca="1">'Profile before CoM'!DV88*f_CoMC01</f>
        <v>0</v>
      </c>
      <c r="DW88" s="300">
        <f ca="1">'Profile before CoM'!DW88*f_CoMC01</f>
        <v>0</v>
      </c>
      <c r="DX88" s="300">
        <f ca="1">'Profile before CoM'!DX88*f_CoMC01</f>
        <v>0</v>
      </c>
      <c r="DY88" s="300">
        <f ca="1">'Profile before CoM'!DY88*f_CoMC01</f>
        <v>0</v>
      </c>
      <c r="DZ88" s="300">
        <f ca="1">'Profile before CoM'!DZ88*f_CoMC01</f>
        <v>0</v>
      </c>
      <c r="EA88" s="300">
        <f ca="1">'Profile before CoM'!EA88*f_CoMC01</f>
        <v>0</v>
      </c>
      <c r="EB88" s="300">
        <f ca="1">'Profile before CoM'!EB88*f_CoMC01</f>
        <v>0</v>
      </c>
      <c r="EC88" s="300">
        <f ca="1">'Profile before CoM'!EC88*f_CoMC01</f>
        <v>0</v>
      </c>
      <c r="ED88" s="300">
        <f ca="1">'Profile before CoM'!ED88*f_CoMC01</f>
        <v>0</v>
      </c>
      <c r="EE88" s="300">
        <f ca="1">'Profile before CoM'!EE88*f_CoMC01</f>
        <v>0</v>
      </c>
      <c r="EF88" s="300">
        <f ca="1">'Profile before CoM'!EF88*f_CoMC01</f>
        <v>0</v>
      </c>
      <c r="EG88" s="300">
        <f ca="1">'Profile before CoM'!EG88*f_CoMC01</f>
        <v>0</v>
      </c>
      <c r="EH88" s="300">
        <f ca="1">'Profile before CoM'!EH88*f_CoMC01</f>
        <v>0</v>
      </c>
      <c r="EI88" s="300">
        <f ca="1">'Profile before CoM'!EI88*f_CoMC01</f>
        <v>0</v>
      </c>
      <c r="EJ88" s="300">
        <f ca="1">'Profile before CoM'!EJ88*f_CoMC01</f>
        <v>0</v>
      </c>
      <c r="EK88" s="300">
        <f ca="1">'Profile before CoM'!EK88*f_CoMC01</f>
        <v>0</v>
      </c>
      <c r="EL88" s="300">
        <f ca="1">'Profile before CoM'!EL88*f_CoMC01</f>
        <v>0</v>
      </c>
      <c r="EM88" s="300">
        <f ca="1">'Profile before CoM'!EM88*f_CoMC01</f>
        <v>0</v>
      </c>
      <c r="EN88" s="300">
        <f ca="1">'Profile before CoM'!EN88*f_CoMC01</f>
        <v>0</v>
      </c>
      <c r="EO88" s="300">
        <f ca="1">'Profile before CoM'!EO88*f_CoMC01</f>
        <v>0</v>
      </c>
      <c r="EP88" s="300">
        <f ca="1">'Profile before CoM'!EP88*f_CoMC01</f>
        <v>0</v>
      </c>
      <c r="EQ88" s="300">
        <f ca="1">'Profile before CoM'!EQ88*f_CoMC01</f>
        <v>0</v>
      </c>
      <c r="ER88" s="300">
        <f ca="1">'Profile before CoM'!ER88*f_CoMC01</f>
        <v>0</v>
      </c>
      <c r="ES88" s="300">
        <f ca="1">'Profile before CoM'!ES88*f_CoMC01</f>
        <v>0</v>
      </c>
      <c r="ET88" s="300">
        <f ca="1">'Profile before CoM'!ET88*f_CoMC01</f>
        <v>0</v>
      </c>
      <c r="EU88" s="300">
        <f ca="1">'Profile before CoM'!EU88*f_CoMC01</f>
        <v>0</v>
      </c>
      <c r="EV88" s="300">
        <f ca="1">'Profile before CoM'!EV88*f_CoMC01</f>
        <v>0</v>
      </c>
      <c r="EW88" s="300">
        <f ca="1">'Profile before CoM'!EW88*f_CoMC01</f>
        <v>0</v>
      </c>
      <c r="EX88" s="300">
        <f ca="1">'Profile before CoM'!EX88*f_CoMC01</f>
        <v>0</v>
      </c>
      <c r="EY88" s="612"/>
      <c r="EZ88" s="757" t="str">
        <f>'Main Input'!EZ88</f>
        <v>RPI</v>
      </c>
      <c r="FA88" s="757" t="str">
        <f>'Main Input'!FA88</f>
        <v>N/A</v>
      </c>
      <c r="FB88" s="766">
        <f>'Main Input'!FB88</f>
        <v>0</v>
      </c>
      <c r="FC88" s="766" t="str">
        <f>'Main Input'!FC88</f>
        <v>IT Solutions</v>
      </c>
      <c r="FD88" s="766" t="str">
        <f>'Main Input'!FD88</f>
        <v>Managed Services</v>
      </c>
      <c r="FE88" s="757" t="str">
        <f>'Main Input'!FE88</f>
        <v>Opex</v>
      </c>
      <c r="FF88" s="757" t="str">
        <f>'Main Input'!FF88</f>
        <v>ContractAccrual</v>
      </c>
      <c r="FG88" s="757" t="str">
        <f>'Main Input'!FG88</f>
        <v>Expense</v>
      </c>
      <c r="FH88" s="767" t="str">
        <f>'Main Input'!FH88</f>
        <v>A</v>
      </c>
      <c r="FI88" s="768">
        <f>'Main Input'!FI88</f>
        <v>0.22</v>
      </c>
      <c r="FJ88" s="768">
        <f>'Main Input'!FJ88</f>
        <v>0</v>
      </c>
      <c r="FK88" s="612"/>
      <c r="FL88" s="531">
        <f t="shared" si="33"/>
        <v>0</v>
      </c>
      <c r="FM88" s="86"/>
      <c r="FN88" s="612"/>
    </row>
    <row r="89" spans="1:170" ht="12.75" customHeight="1">
      <c r="A89" s="750" t="str">
        <f>'Main Input'!A89</f>
        <v>MTB</v>
      </c>
      <c r="B89" s="762" t="str">
        <f>'Main Input'!B89</f>
        <v>Business Unit</v>
      </c>
      <c r="C89" s="762" t="str">
        <f>'Main Input'!C89</f>
        <v>Labour</v>
      </c>
      <c r="D89" s="762" t="str">
        <f>'Main Input'!D89</f>
        <v>TFR</v>
      </c>
      <c r="E89" s="762" t="str">
        <f>'Main Input'!E89</f>
        <v>Migration Engineer #8 (Wintel)</v>
      </c>
      <c r="F89" s="753" t="str">
        <f>'Main Input'!F89</f>
        <v>direct</v>
      </c>
      <c r="G89" s="753" t="str">
        <f>'Main Input'!G89</f>
        <v>Person</v>
      </c>
      <c r="H89" s="753" t="str">
        <f>'Main Input'!H89</f>
        <v>TAC.CSA.2</v>
      </c>
      <c r="I89" s="753">
        <f>'Main Input'!I89</f>
        <v>0</v>
      </c>
      <c r="J89" s="753">
        <f>'Main Input'!J89</f>
        <v>0</v>
      </c>
      <c r="K89" s="753" t="str">
        <f>'Main Input'!K89</f>
        <v>FJS</v>
      </c>
      <c r="L89" s="753" t="str">
        <f>'Main Input'!L89</f>
        <v>pTran</v>
      </c>
      <c r="M89" s="753">
        <f>'Main Input'!M89</f>
        <v>0</v>
      </c>
      <c r="N89" s="753">
        <f>'Main Input'!N89</f>
        <v>0</v>
      </c>
      <c r="O89" s="753" t="str">
        <f>'Main Input'!O89</f>
        <v>SPAIN</v>
      </c>
      <c r="P89" s="753">
        <f>'Main Input'!P89</f>
        <v>313</v>
      </c>
      <c r="Q89" s="753" t="str">
        <f>'Main Input'!Q89</f>
        <v>EUR</v>
      </c>
      <c r="R89" s="753" t="str">
        <f>'Main Input'!R89</f>
        <v>EMEA</v>
      </c>
      <c r="S89" s="753" t="str">
        <f>'Main Input'!S89</f>
        <v>Local</v>
      </c>
      <c r="T89" s="753">
        <f>'Main Input'!T89</f>
        <v>0</v>
      </c>
      <c r="U89" s="753">
        <f>'Main Input'!U89</f>
        <v>0</v>
      </c>
      <c r="V89" s="753" t="str">
        <f>'Main Input'!V89</f>
        <v>4_ATP</v>
      </c>
      <c r="W89" s="753">
        <f>'Main Input'!W89</f>
        <v>0</v>
      </c>
      <c r="X89" s="753">
        <f>'Main Input'!X89</f>
        <v>0</v>
      </c>
      <c r="Y89" s="753">
        <f>'Main Input'!Y89</f>
        <v>0</v>
      </c>
      <c r="Z89" s="753">
        <f>'Main Input'!Z89</f>
        <v>0</v>
      </c>
      <c r="AA89" s="753">
        <f>'Main Input'!AA89</f>
        <v>0</v>
      </c>
      <c r="AB89" s="763">
        <f>'Main Input'!AB89</f>
        <v>0</v>
      </c>
      <c r="AC89" s="763" t="str">
        <f>'Main Input'!AC89</f>
        <v>Days</v>
      </c>
      <c r="AD89" s="764">
        <f>'Main Input'!AD89</f>
        <v>85</v>
      </c>
      <c r="AE89" s="765">
        <f t="shared" ca="1" si="32"/>
        <v>35630.02492930548</v>
      </c>
      <c r="AF89" s="299">
        <f ca="1">'Profile before CoM'!AF89*f_CoMC01</f>
        <v>0</v>
      </c>
      <c r="AG89" s="300">
        <f ca="1">'Profile before CoM'!AG89*f_CoMC01</f>
        <v>0</v>
      </c>
      <c r="AH89" s="300">
        <f ca="1">'Profile before CoM'!AH89*f_CoMC01</f>
        <v>0</v>
      </c>
      <c r="AI89" s="300">
        <f ca="1">'Profile before CoM'!AI89*f_CoMC01</f>
        <v>0</v>
      </c>
      <c r="AJ89" s="300">
        <f ca="1">'Profile before CoM'!AJ89*f_CoMC01</f>
        <v>0</v>
      </c>
      <c r="AK89" s="300">
        <f ca="1">'Profile before CoM'!AK89*f_CoMC01</f>
        <v>35630.02492930548</v>
      </c>
      <c r="AL89" s="300">
        <f ca="1">'Profile before CoM'!AL89*f_CoMC01</f>
        <v>0</v>
      </c>
      <c r="AM89" s="300">
        <f ca="1">'Profile before CoM'!AM89*f_CoMC01</f>
        <v>0</v>
      </c>
      <c r="AN89" s="300">
        <f ca="1">'Profile before CoM'!AN89*f_CoMC01</f>
        <v>0</v>
      </c>
      <c r="AO89" s="300">
        <f ca="1">'Profile before CoM'!AO89*f_CoMC01</f>
        <v>0</v>
      </c>
      <c r="AP89" s="300">
        <f ca="1">'Profile before CoM'!AP89*f_CoMC01</f>
        <v>0</v>
      </c>
      <c r="AQ89" s="300">
        <f ca="1">'Profile before CoM'!AQ89*f_CoMC01</f>
        <v>0</v>
      </c>
      <c r="AR89" s="300">
        <f ca="1">'Profile before CoM'!AR89*f_CoMC01</f>
        <v>0</v>
      </c>
      <c r="AS89" s="300">
        <f ca="1">'Profile before CoM'!AS89*f_CoMC01</f>
        <v>0</v>
      </c>
      <c r="AT89" s="300">
        <f ca="1">'Profile before CoM'!AT89*f_CoMC01</f>
        <v>0</v>
      </c>
      <c r="AU89" s="300">
        <f ca="1">'Profile before CoM'!AU89*f_CoMC01</f>
        <v>0</v>
      </c>
      <c r="AV89" s="300">
        <f ca="1">'Profile before CoM'!AV89*f_CoMC01</f>
        <v>0</v>
      </c>
      <c r="AW89" s="300">
        <f ca="1">'Profile before CoM'!AW89*f_CoMC01</f>
        <v>0</v>
      </c>
      <c r="AX89" s="300">
        <f ca="1">'Profile before CoM'!AX89*f_CoMC01</f>
        <v>0</v>
      </c>
      <c r="AY89" s="300">
        <f ca="1">'Profile before CoM'!AY89*f_CoMC01</f>
        <v>0</v>
      </c>
      <c r="AZ89" s="300">
        <f ca="1">'Profile before CoM'!AZ89*f_CoMC01</f>
        <v>0</v>
      </c>
      <c r="BA89" s="300">
        <f ca="1">'Profile before CoM'!BA89*f_CoMC01</f>
        <v>0</v>
      </c>
      <c r="BB89" s="300">
        <f ca="1">'Profile before CoM'!BB89*f_CoMC01</f>
        <v>0</v>
      </c>
      <c r="BC89" s="300">
        <f ca="1">'Profile before CoM'!BC89*f_CoMC01</f>
        <v>0</v>
      </c>
      <c r="BD89" s="300">
        <f ca="1">'Profile before CoM'!BD89*f_CoMC01</f>
        <v>0</v>
      </c>
      <c r="BE89" s="300">
        <f ca="1">'Profile before CoM'!BE89*f_CoMC01</f>
        <v>0</v>
      </c>
      <c r="BF89" s="300">
        <f ca="1">'Profile before CoM'!BF89*f_CoMC01</f>
        <v>0</v>
      </c>
      <c r="BG89" s="300">
        <f ca="1">'Profile before CoM'!BG89*f_CoMC01</f>
        <v>0</v>
      </c>
      <c r="BH89" s="300">
        <f ca="1">'Profile before CoM'!BH89*f_CoMC01</f>
        <v>0</v>
      </c>
      <c r="BI89" s="300">
        <f ca="1">'Profile before CoM'!BI89*f_CoMC01</f>
        <v>0</v>
      </c>
      <c r="BJ89" s="300">
        <f ca="1">'Profile before CoM'!BJ89*f_CoMC01</f>
        <v>0</v>
      </c>
      <c r="BK89" s="300">
        <f ca="1">'Profile before CoM'!BK89*f_CoMC01</f>
        <v>0</v>
      </c>
      <c r="BL89" s="300">
        <f ca="1">'Profile before CoM'!BL89*f_CoMC01</f>
        <v>0</v>
      </c>
      <c r="BM89" s="300">
        <f ca="1">'Profile before CoM'!BM89*f_CoMC01</f>
        <v>0</v>
      </c>
      <c r="BN89" s="300">
        <f ca="1">'Profile before CoM'!BN89*f_CoMC01</f>
        <v>0</v>
      </c>
      <c r="BO89" s="300">
        <f ca="1">'Profile before CoM'!BO89*f_CoMC01</f>
        <v>0</v>
      </c>
      <c r="BP89" s="300">
        <f ca="1">'Profile before CoM'!BP89*f_CoMC01</f>
        <v>0</v>
      </c>
      <c r="BQ89" s="300">
        <f ca="1">'Profile before CoM'!BQ89*f_CoMC01</f>
        <v>0</v>
      </c>
      <c r="BR89" s="300">
        <f ca="1">'Profile before CoM'!BR89*f_CoMC01</f>
        <v>0</v>
      </c>
      <c r="BS89" s="300">
        <f ca="1">'Profile before CoM'!BS89*f_CoMC01</f>
        <v>0</v>
      </c>
      <c r="BT89" s="300">
        <f ca="1">'Profile before CoM'!BT89*f_CoMC01</f>
        <v>0</v>
      </c>
      <c r="BU89" s="300">
        <f ca="1">'Profile before CoM'!BU89*f_CoMC01</f>
        <v>0</v>
      </c>
      <c r="BV89" s="300">
        <f ca="1">'Profile before CoM'!BV89*f_CoMC01</f>
        <v>0</v>
      </c>
      <c r="BW89" s="300">
        <f ca="1">'Profile before CoM'!BW89*f_CoMC01</f>
        <v>0</v>
      </c>
      <c r="BX89" s="300">
        <f ca="1">'Profile before CoM'!BX89*f_CoMC01</f>
        <v>0</v>
      </c>
      <c r="BY89" s="300">
        <f ca="1">'Profile before CoM'!BY89*f_CoMC01</f>
        <v>0</v>
      </c>
      <c r="BZ89" s="300">
        <f ca="1">'Profile before CoM'!BZ89*f_CoMC01</f>
        <v>0</v>
      </c>
      <c r="CA89" s="300">
        <f ca="1">'Profile before CoM'!CA89*f_CoMC01</f>
        <v>0</v>
      </c>
      <c r="CB89" s="300">
        <f ca="1">'Profile before CoM'!CB89*f_CoMC01</f>
        <v>0</v>
      </c>
      <c r="CC89" s="300">
        <f ca="1">'Profile before CoM'!CC89*f_CoMC01</f>
        <v>0</v>
      </c>
      <c r="CD89" s="300">
        <f ca="1">'Profile before CoM'!CD89*f_CoMC01</f>
        <v>0</v>
      </c>
      <c r="CE89" s="300">
        <f ca="1">'Profile before CoM'!CE89*f_CoMC01</f>
        <v>0</v>
      </c>
      <c r="CF89" s="300">
        <f ca="1">'Profile before CoM'!CF89*f_CoMC01</f>
        <v>0</v>
      </c>
      <c r="CG89" s="300">
        <f ca="1">'Profile before CoM'!CG89*f_CoMC01</f>
        <v>0</v>
      </c>
      <c r="CH89" s="300">
        <f ca="1">'Profile before CoM'!CH89*f_CoMC01</f>
        <v>0</v>
      </c>
      <c r="CI89" s="300">
        <f ca="1">'Profile before CoM'!CI89*f_CoMC01</f>
        <v>0</v>
      </c>
      <c r="CJ89" s="300">
        <f ca="1">'Profile before CoM'!CJ89*f_CoMC01</f>
        <v>0</v>
      </c>
      <c r="CK89" s="300">
        <f ca="1">'Profile before CoM'!CK89*f_CoMC01</f>
        <v>0</v>
      </c>
      <c r="CL89" s="300">
        <f ca="1">'Profile before CoM'!CL89*f_CoMC01</f>
        <v>0</v>
      </c>
      <c r="CM89" s="300">
        <f ca="1">'Profile before CoM'!CM89*f_CoMC01</f>
        <v>0</v>
      </c>
      <c r="CN89" s="300">
        <f ca="1">'Profile before CoM'!CN89*f_CoMC01</f>
        <v>0</v>
      </c>
      <c r="CO89" s="300">
        <f ca="1">'Profile before CoM'!CO89*f_CoMC01</f>
        <v>0</v>
      </c>
      <c r="CP89" s="300">
        <f ca="1">'Profile before CoM'!CP89*f_CoMC01</f>
        <v>0</v>
      </c>
      <c r="CQ89" s="300">
        <f ca="1">'Profile before CoM'!CQ89*f_CoMC01</f>
        <v>0</v>
      </c>
      <c r="CR89" s="300">
        <f ca="1">'Profile before CoM'!CR89*f_CoMC01</f>
        <v>0</v>
      </c>
      <c r="CS89" s="300">
        <f ca="1">'Profile before CoM'!CS89*f_CoMC01</f>
        <v>0</v>
      </c>
      <c r="CT89" s="300">
        <f ca="1">'Profile before CoM'!CT89*f_CoMC01</f>
        <v>0</v>
      </c>
      <c r="CU89" s="300">
        <f ca="1">'Profile before CoM'!CU89*f_CoMC01</f>
        <v>0</v>
      </c>
      <c r="CV89" s="300">
        <f ca="1">'Profile before CoM'!CV89*f_CoMC01</f>
        <v>0</v>
      </c>
      <c r="CW89" s="300">
        <f ca="1">'Profile before CoM'!CW89*f_CoMC01</f>
        <v>0</v>
      </c>
      <c r="CX89" s="300">
        <f ca="1">'Profile before CoM'!CX89*f_CoMC01</f>
        <v>0</v>
      </c>
      <c r="CY89" s="300">
        <f ca="1">'Profile before CoM'!CY89*f_CoMC01</f>
        <v>0</v>
      </c>
      <c r="CZ89" s="300">
        <f ca="1">'Profile before CoM'!CZ89*f_CoMC01</f>
        <v>0</v>
      </c>
      <c r="DA89" s="300">
        <f ca="1">'Profile before CoM'!DA89*f_CoMC01</f>
        <v>0</v>
      </c>
      <c r="DB89" s="300">
        <f ca="1">'Profile before CoM'!DB89*f_CoMC01</f>
        <v>0</v>
      </c>
      <c r="DC89" s="300">
        <f ca="1">'Profile before CoM'!DC89*f_CoMC01</f>
        <v>0</v>
      </c>
      <c r="DD89" s="300">
        <f ca="1">'Profile before CoM'!DD89*f_CoMC01</f>
        <v>0</v>
      </c>
      <c r="DE89" s="300">
        <f ca="1">'Profile before CoM'!DE89*f_CoMC01</f>
        <v>0</v>
      </c>
      <c r="DF89" s="300">
        <f ca="1">'Profile before CoM'!DF89*f_CoMC01</f>
        <v>0</v>
      </c>
      <c r="DG89" s="300">
        <f ca="1">'Profile before CoM'!DG89*f_CoMC01</f>
        <v>0</v>
      </c>
      <c r="DH89" s="300">
        <f ca="1">'Profile before CoM'!DH89*f_CoMC01</f>
        <v>0</v>
      </c>
      <c r="DI89" s="300">
        <f ca="1">'Profile before CoM'!DI89*f_CoMC01</f>
        <v>0</v>
      </c>
      <c r="DJ89" s="300">
        <f ca="1">'Profile before CoM'!DJ89*f_CoMC01</f>
        <v>0</v>
      </c>
      <c r="DK89" s="300">
        <f ca="1">'Profile before CoM'!DK89*f_CoMC01</f>
        <v>0</v>
      </c>
      <c r="DL89" s="300">
        <f ca="1">'Profile before CoM'!DL89*f_CoMC01</f>
        <v>0</v>
      </c>
      <c r="DM89" s="300">
        <f ca="1">'Profile before CoM'!DM89*f_CoMC01</f>
        <v>0</v>
      </c>
      <c r="DN89" s="300">
        <f ca="1">'Profile before CoM'!DN89*f_CoMC01</f>
        <v>0</v>
      </c>
      <c r="DO89" s="300">
        <f ca="1">'Profile before CoM'!DO89*f_CoMC01</f>
        <v>0</v>
      </c>
      <c r="DP89" s="300">
        <f ca="1">'Profile before CoM'!DP89*f_CoMC01</f>
        <v>0</v>
      </c>
      <c r="DQ89" s="300">
        <f ca="1">'Profile before CoM'!DQ89*f_CoMC01</f>
        <v>0</v>
      </c>
      <c r="DR89" s="300">
        <f ca="1">'Profile before CoM'!DR89*f_CoMC01</f>
        <v>0</v>
      </c>
      <c r="DS89" s="300">
        <f ca="1">'Profile before CoM'!DS89*f_CoMC01</f>
        <v>0</v>
      </c>
      <c r="DT89" s="300">
        <f ca="1">'Profile before CoM'!DT89*f_CoMC01</f>
        <v>0</v>
      </c>
      <c r="DU89" s="300">
        <f ca="1">'Profile before CoM'!DU89*f_CoMC01</f>
        <v>0</v>
      </c>
      <c r="DV89" s="300">
        <f ca="1">'Profile before CoM'!DV89*f_CoMC01</f>
        <v>0</v>
      </c>
      <c r="DW89" s="300">
        <f ca="1">'Profile before CoM'!DW89*f_CoMC01</f>
        <v>0</v>
      </c>
      <c r="DX89" s="300">
        <f ca="1">'Profile before CoM'!DX89*f_CoMC01</f>
        <v>0</v>
      </c>
      <c r="DY89" s="300">
        <f ca="1">'Profile before CoM'!DY89*f_CoMC01</f>
        <v>0</v>
      </c>
      <c r="DZ89" s="300">
        <f ca="1">'Profile before CoM'!DZ89*f_CoMC01</f>
        <v>0</v>
      </c>
      <c r="EA89" s="300">
        <f ca="1">'Profile before CoM'!EA89*f_CoMC01</f>
        <v>0</v>
      </c>
      <c r="EB89" s="300">
        <f ca="1">'Profile before CoM'!EB89*f_CoMC01</f>
        <v>0</v>
      </c>
      <c r="EC89" s="300">
        <f ca="1">'Profile before CoM'!EC89*f_CoMC01</f>
        <v>0</v>
      </c>
      <c r="ED89" s="300">
        <f ca="1">'Profile before CoM'!ED89*f_CoMC01</f>
        <v>0</v>
      </c>
      <c r="EE89" s="300">
        <f ca="1">'Profile before CoM'!EE89*f_CoMC01</f>
        <v>0</v>
      </c>
      <c r="EF89" s="300">
        <f ca="1">'Profile before CoM'!EF89*f_CoMC01</f>
        <v>0</v>
      </c>
      <c r="EG89" s="300">
        <f ca="1">'Profile before CoM'!EG89*f_CoMC01</f>
        <v>0</v>
      </c>
      <c r="EH89" s="300">
        <f ca="1">'Profile before CoM'!EH89*f_CoMC01</f>
        <v>0</v>
      </c>
      <c r="EI89" s="300">
        <f ca="1">'Profile before CoM'!EI89*f_CoMC01</f>
        <v>0</v>
      </c>
      <c r="EJ89" s="300">
        <f ca="1">'Profile before CoM'!EJ89*f_CoMC01</f>
        <v>0</v>
      </c>
      <c r="EK89" s="300">
        <f ca="1">'Profile before CoM'!EK89*f_CoMC01</f>
        <v>0</v>
      </c>
      <c r="EL89" s="300">
        <f ca="1">'Profile before CoM'!EL89*f_CoMC01</f>
        <v>0</v>
      </c>
      <c r="EM89" s="300">
        <f ca="1">'Profile before CoM'!EM89*f_CoMC01</f>
        <v>0</v>
      </c>
      <c r="EN89" s="300">
        <f ca="1">'Profile before CoM'!EN89*f_CoMC01</f>
        <v>0</v>
      </c>
      <c r="EO89" s="300">
        <f ca="1">'Profile before CoM'!EO89*f_CoMC01</f>
        <v>0</v>
      </c>
      <c r="EP89" s="300">
        <f ca="1">'Profile before CoM'!EP89*f_CoMC01</f>
        <v>0</v>
      </c>
      <c r="EQ89" s="300">
        <f ca="1">'Profile before CoM'!EQ89*f_CoMC01</f>
        <v>0</v>
      </c>
      <c r="ER89" s="300">
        <f ca="1">'Profile before CoM'!ER89*f_CoMC01</f>
        <v>0</v>
      </c>
      <c r="ES89" s="300">
        <f ca="1">'Profile before CoM'!ES89*f_CoMC01</f>
        <v>0</v>
      </c>
      <c r="ET89" s="300">
        <f ca="1">'Profile before CoM'!ET89*f_CoMC01</f>
        <v>0</v>
      </c>
      <c r="EU89" s="300">
        <f ca="1">'Profile before CoM'!EU89*f_CoMC01</f>
        <v>0</v>
      </c>
      <c r="EV89" s="300">
        <f ca="1">'Profile before CoM'!EV89*f_CoMC01</f>
        <v>0</v>
      </c>
      <c r="EW89" s="300">
        <f ca="1">'Profile before CoM'!EW89*f_CoMC01</f>
        <v>0</v>
      </c>
      <c r="EX89" s="300">
        <f ca="1">'Profile before CoM'!EX89*f_CoMC01</f>
        <v>0</v>
      </c>
      <c r="EY89" s="612"/>
      <c r="EZ89" s="757" t="str">
        <f>'Main Input'!EZ89</f>
        <v>RPI</v>
      </c>
      <c r="FA89" s="757" t="str">
        <f>'Main Input'!FA89</f>
        <v>N/A</v>
      </c>
      <c r="FB89" s="766">
        <f>'Main Input'!FB89</f>
        <v>0</v>
      </c>
      <c r="FC89" s="766" t="str">
        <f>'Main Input'!FC89</f>
        <v>IT Solutions</v>
      </c>
      <c r="FD89" s="766" t="str">
        <f>'Main Input'!FD89</f>
        <v>Managed Services</v>
      </c>
      <c r="FE89" s="757" t="str">
        <f>'Main Input'!FE89</f>
        <v>Opex</v>
      </c>
      <c r="FF89" s="757" t="str">
        <f>'Main Input'!FF89</f>
        <v>ContractAccrual</v>
      </c>
      <c r="FG89" s="757" t="str">
        <f>'Main Input'!FG89</f>
        <v>Expense</v>
      </c>
      <c r="FH89" s="767" t="str">
        <f>'Main Input'!FH89</f>
        <v>A</v>
      </c>
      <c r="FI89" s="768">
        <f>'Main Input'!FI89</f>
        <v>0.22</v>
      </c>
      <c r="FJ89" s="768">
        <f>'Main Input'!FJ89</f>
        <v>0</v>
      </c>
      <c r="FK89" s="612"/>
      <c r="FL89" s="531">
        <f t="shared" si="33"/>
        <v>0</v>
      </c>
      <c r="FM89" s="86"/>
      <c r="FN89" s="612"/>
    </row>
    <row r="90" spans="1:170" ht="12.75" customHeight="1">
      <c r="A90" s="750" t="str">
        <f>'Main Input'!A90</f>
        <v>MTB</v>
      </c>
      <c r="B90" s="762" t="str">
        <f>'Main Input'!B90</f>
        <v>Business Unit</v>
      </c>
      <c r="C90" s="762" t="str">
        <f>'Main Input'!C90</f>
        <v>Labour</v>
      </c>
      <c r="D90" s="762" t="str">
        <f>'Main Input'!D90</f>
        <v>TFR</v>
      </c>
      <c r="E90" s="762" t="str">
        <f>'Main Input'!E90</f>
        <v>Migration Engineer #9 (Wintel)</v>
      </c>
      <c r="F90" s="753" t="str">
        <f>'Main Input'!F90</f>
        <v>direct</v>
      </c>
      <c r="G90" s="753" t="str">
        <f>'Main Input'!G90</f>
        <v>Person</v>
      </c>
      <c r="H90" s="753" t="str">
        <f>'Main Input'!H90</f>
        <v>TAC.CSA.2</v>
      </c>
      <c r="I90" s="753">
        <f>'Main Input'!I90</f>
        <v>0</v>
      </c>
      <c r="J90" s="753">
        <f>'Main Input'!J90</f>
        <v>0</v>
      </c>
      <c r="K90" s="753" t="str">
        <f>'Main Input'!K90</f>
        <v>FJS</v>
      </c>
      <c r="L90" s="753" t="str">
        <f>'Main Input'!L90</f>
        <v>pTran</v>
      </c>
      <c r="M90" s="753">
        <f>'Main Input'!M90</f>
        <v>0</v>
      </c>
      <c r="N90" s="753">
        <f>'Main Input'!N90</f>
        <v>0</v>
      </c>
      <c r="O90" s="753" t="str">
        <f>'Main Input'!O90</f>
        <v>SPAIN</v>
      </c>
      <c r="P90" s="753">
        <f>'Main Input'!P90</f>
        <v>313</v>
      </c>
      <c r="Q90" s="753" t="str">
        <f>'Main Input'!Q90</f>
        <v>EUR</v>
      </c>
      <c r="R90" s="753" t="str">
        <f>'Main Input'!R90</f>
        <v>EMEA</v>
      </c>
      <c r="S90" s="753" t="str">
        <f>'Main Input'!S90</f>
        <v>Local</v>
      </c>
      <c r="T90" s="753">
        <f>'Main Input'!T90</f>
        <v>0</v>
      </c>
      <c r="U90" s="753">
        <f>'Main Input'!U90</f>
        <v>0</v>
      </c>
      <c r="V90" s="753" t="str">
        <f>'Main Input'!V90</f>
        <v>4_ATP</v>
      </c>
      <c r="W90" s="753">
        <f>'Main Input'!W90</f>
        <v>0</v>
      </c>
      <c r="X90" s="753">
        <f>'Main Input'!X90</f>
        <v>0</v>
      </c>
      <c r="Y90" s="753">
        <f>'Main Input'!Y90</f>
        <v>0</v>
      </c>
      <c r="Z90" s="753">
        <f>'Main Input'!Z90</f>
        <v>0</v>
      </c>
      <c r="AA90" s="753">
        <f>'Main Input'!AA90</f>
        <v>0</v>
      </c>
      <c r="AB90" s="763">
        <f>'Main Input'!AB90</f>
        <v>0</v>
      </c>
      <c r="AC90" s="763" t="str">
        <f>'Main Input'!AC90</f>
        <v>Days</v>
      </c>
      <c r="AD90" s="764">
        <f>'Main Input'!AD90</f>
        <v>85</v>
      </c>
      <c r="AE90" s="765">
        <f t="shared" ca="1" si="32"/>
        <v>35630.02492930548</v>
      </c>
      <c r="AF90" s="299">
        <f ca="1">'Profile before CoM'!AF90*f_CoMC01</f>
        <v>0</v>
      </c>
      <c r="AG90" s="300">
        <f ca="1">'Profile before CoM'!AG90*f_CoMC01</f>
        <v>0</v>
      </c>
      <c r="AH90" s="300">
        <f ca="1">'Profile before CoM'!AH90*f_CoMC01</f>
        <v>0</v>
      </c>
      <c r="AI90" s="300">
        <f ca="1">'Profile before CoM'!AI90*f_CoMC01</f>
        <v>0</v>
      </c>
      <c r="AJ90" s="300">
        <f ca="1">'Profile before CoM'!AJ90*f_CoMC01</f>
        <v>0</v>
      </c>
      <c r="AK90" s="300">
        <f ca="1">'Profile before CoM'!AK90*f_CoMC01</f>
        <v>35630.02492930548</v>
      </c>
      <c r="AL90" s="300">
        <f ca="1">'Profile before CoM'!AL90*f_CoMC01</f>
        <v>0</v>
      </c>
      <c r="AM90" s="300">
        <f ca="1">'Profile before CoM'!AM90*f_CoMC01</f>
        <v>0</v>
      </c>
      <c r="AN90" s="300">
        <f ca="1">'Profile before CoM'!AN90*f_CoMC01</f>
        <v>0</v>
      </c>
      <c r="AO90" s="300">
        <f ca="1">'Profile before CoM'!AO90*f_CoMC01</f>
        <v>0</v>
      </c>
      <c r="AP90" s="300">
        <f ca="1">'Profile before CoM'!AP90*f_CoMC01</f>
        <v>0</v>
      </c>
      <c r="AQ90" s="300">
        <f ca="1">'Profile before CoM'!AQ90*f_CoMC01</f>
        <v>0</v>
      </c>
      <c r="AR90" s="300">
        <f ca="1">'Profile before CoM'!AR90*f_CoMC01</f>
        <v>0</v>
      </c>
      <c r="AS90" s="300">
        <f ca="1">'Profile before CoM'!AS90*f_CoMC01</f>
        <v>0</v>
      </c>
      <c r="AT90" s="300">
        <f ca="1">'Profile before CoM'!AT90*f_CoMC01</f>
        <v>0</v>
      </c>
      <c r="AU90" s="300">
        <f ca="1">'Profile before CoM'!AU90*f_CoMC01</f>
        <v>0</v>
      </c>
      <c r="AV90" s="300">
        <f ca="1">'Profile before CoM'!AV90*f_CoMC01</f>
        <v>0</v>
      </c>
      <c r="AW90" s="300">
        <f ca="1">'Profile before CoM'!AW90*f_CoMC01</f>
        <v>0</v>
      </c>
      <c r="AX90" s="300">
        <f ca="1">'Profile before CoM'!AX90*f_CoMC01</f>
        <v>0</v>
      </c>
      <c r="AY90" s="300">
        <f ca="1">'Profile before CoM'!AY90*f_CoMC01</f>
        <v>0</v>
      </c>
      <c r="AZ90" s="300">
        <f ca="1">'Profile before CoM'!AZ90*f_CoMC01</f>
        <v>0</v>
      </c>
      <c r="BA90" s="300">
        <f ca="1">'Profile before CoM'!BA90*f_CoMC01</f>
        <v>0</v>
      </c>
      <c r="BB90" s="300">
        <f ca="1">'Profile before CoM'!BB90*f_CoMC01</f>
        <v>0</v>
      </c>
      <c r="BC90" s="300">
        <f ca="1">'Profile before CoM'!BC90*f_CoMC01</f>
        <v>0</v>
      </c>
      <c r="BD90" s="300">
        <f ca="1">'Profile before CoM'!BD90*f_CoMC01</f>
        <v>0</v>
      </c>
      <c r="BE90" s="300">
        <f ca="1">'Profile before CoM'!BE90*f_CoMC01</f>
        <v>0</v>
      </c>
      <c r="BF90" s="300">
        <f ca="1">'Profile before CoM'!BF90*f_CoMC01</f>
        <v>0</v>
      </c>
      <c r="BG90" s="300">
        <f ca="1">'Profile before CoM'!BG90*f_CoMC01</f>
        <v>0</v>
      </c>
      <c r="BH90" s="300">
        <f ca="1">'Profile before CoM'!BH90*f_CoMC01</f>
        <v>0</v>
      </c>
      <c r="BI90" s="300">
        <f ca="1">'Profile before CoM'!BI90*f_CoMC01</f>
        <v>0</v>
      </c>
      <c r="BJ90" s="300">
        <f ca="1">'Profile before CoM'!BJ90*f_CoMC01</f>
        <v>0</v>
      </c>
      <c r="BK90" s="300">
        <f ca="1">'Profile before CoM'!BK90*f_CoMC01</f>
        <v>0</v>
      </c>
      <c r="BL90" s="300">
        <f ca="1">'Profile before CoM'!BL90*f_CoMC01</f>
        <v>0</v>
      </c>
      <c r="BM90" s="300">
        <f ca="1">'Profile before CoM'!BM90*f_CoMC01</f>
        <v>0</v>
      </c>
      <c r="BN90" s="300">
        <f ca="1">'Profile before CoM'!BN90*f_CoMC01</f>
        <v>0</v>
      </c>
      <c r="BO90" s="300">
        <f ca="1">'Profile before CoM'!BO90*f_CoMC01</f>
        <v>0</v>
      </c>
      <c r="BP90" s="300">
        <f ca="1">'Profile before CoM'!BP90*f_CoMC01</f>
        <v>0</v>
      </c>
      <c r="BQ90" s="300">
        <f ca="1">'Profile before CoM'!BQ90*f_CoMC01</f>
        <v>0</v>
      </c>
      <c r="BR90" s="300">
        <f ca="1">'Profile before CoM'!BR90*f_CoMC01</f>
        <v>0</v>
      </c>
      <c r="BS90" s="300">
        <f ca="1">'Profile before CoM'!BS90*f_CoMC01</f>
        <v>0</v>
      </c>
      <c r="BT90" s="300">
        <f ca="1">'Profile before CoM'!BT90*f_CoMC01</f>
        <v>0</v>
      </c>
      <c r="BU90" s="300">
        <f ca="1">'Profile before CoM'!BU90*f_CoMC01</f>
        <v>0</v>
      </c>
      <c r="BV90" s="300">
        <f ca="1">'Profile before CoM'!BV90*f_CoMC01</f>
        <v>0</v>
      </c>
      <c r="BW90" s="300">
        <f ca="1">'Profile before CoM'!BW90*f_CoMC01</f>
        <v>0</v>
      </c>
      <c r="BX90" s="300">
        <f ca="1">'Profile before CoM'!BX90*f_CoMC01</f>
        <v>0</v>
      </c>
      <c r="BY90" s="300">
        <f ca="1">'Profile before CoM'!BY90*f_CoMC01</f>
        <v>0</v>
      </c>
      <c r="BZ90" s="300">
        <f ca="1">'Profile before CoM'!BZ90*f_CoMC01</f>
        <v>0</v>
      </c>
      <c r="CA90" s="300">
        <f ca="1">'Profile before CoM'!CA90*f_CoMC01</f>
        <v>0</v>
      </c>
      <c r="CB90" s="300">
        <f ca="1">'Profile before CoM'!CB90*f_CoMC01</f>
        <v>0</v>
      </c>
      <c r="CC90" s="300">
        <f ca="1">'Profile before CoM'!CC90*f_CoMC01</f>
        <v>0</v>
      </c>
      <c r="CD90" s="300">
        <f ca="1">'Profile before CoM'!CD90*f_CoMC01</f>
        <v>0</v>
      </c>
      <c r="CE90" s="300">
        <f ca="1">'Profile before CoM'!CE90*f_CoMC01</f>
        <v>0</v>
      </c>
      <c r="CF90" s="300">
        <f ca="1">'Profile before CoM'!CF90*f_CoMC01</f>
        <v>0</v>
      </c>
      <c r="CG90" s="300">
        <f ca="1">'Profile before CoM'!CG90*f_CoMC01</f>
        <v>0</v>
      </c>
      <c r="CH90" s="300">
        <f ca="1">'Profile before CoM'!CH90*f_CoMC01</f>
        <v>0</v>
      </c>
      <c r="CI90" s="300">
        <f ca="1">'Profile before CoM'!CI90*f_CoMC01</f>
        <v>0</v>
      </c>
      <c r="CJ90" s="300">
        <f ca="1">'Profile before CoM'!CJ90*f_CoMC01</f>
        <v>0</v>
      </c>
      <c r="CK90" s="300">
        <f ca="1">'Profile before CoM'!CK90*f_CoMC01</f>
        <v>0</v>
      </c>
      <c r="CL90" s="300">
        <f ca="1">'Profile before CoM'!CL90*f_CoMC01</f>
        <v>0</v>
      </c>
      <c r="CM90" s="300">
        <f ca="1">'Profile before CoM'!CM90*f_CoMC01</f>
        <v>0</v>
      </c>
      <c r="CN90" s="300">
        <f ca="1">'Profile before CoM'!CN90*f_CoMC01</f>
        <v>0</v>
      </c>
      <c r="CO90" s="300">
        <f ca="1">'Profile before CoM'!CO90*f_CoMC01</f>
        <v>0</v>
      </c>
      <c r="CP90" s="300">
        <f ca="1">'Profile before CoM'!CP90*f_CoMC01</f>
        <v>0</v>
      </c>
      <c r="CQ90" s="300">
        <f ca="1">'Profile before CoM'!CQ90*f_CoMC01</f>
        <v>0</v>
      </c>
      <c r="CR90" s="300">
        <f ca="1">'Profile before CoM'!CR90*f_CoMC01</f>
        <v>0</v>
      </c>
      <c r="CS90" s="300">
        <f ca="1">'Profile before CoM'!CS90*f_CoMC01</f>
        <v>0</v>
      </c>
      <c r="CT90" s="300">
        <f ca="1">'Profile before CoM'!CT90*f_CoMC01</f>
        <v>0</v>
      </c>
      <c r="CU90" s="300">
        <f ca="1">'Profile before CoM'!CU90*f_CoMC01</f>
        <v>0</v>
      </c>
      <c r="CV90" s="300">
        <f ca="1">'Profile before CoM'!CV90*f_CoMC01</f>
        <v>0</v>
      </c>
      <c r="CW90" s="300">
        <f ca="1">'Profile before CoM'!CW90*f_CoMC01</f>
        <v>0</v>
      </c>
      <c r="CX90" s="300">
        <f ca="1">'Profile before CoM'!CX90*f_CoMC01</f>
        <v>0</v>
      </c>
      <c r="CY90" s="300">
        <f ca="1">'Profile before CoM'!CY90*f_CoMC01</f>
        <v>0</v>
      </c>
      <c r="CZ90" s="300">
        <f ca="1">'Profile before CoM'!CZ90*f_CoMC01</f>
        <v>0</v>
      </c>
      <c r="DA90" s="300">
        <f ca="1">'Profile before CoM'!DA90*f_CoMC01</f>
        <v>0</v>
      </c>
      <c r="DB90" s="300">
        <f ca="1">'Profile before CoM'!DB90*f_CoMC01</f>
        <v>0</v>
      </c>
      <c r="DC90" s="300">
        <f ca="1">'Profile before CoM'!DC90*f_CoMC01</f>
        <v>0</v>
      </c>
      <c r="DD90" s="300">
        <f ca="1">'Profile before CoM'!DD90*f_CoMC01</f>
        <v>0</v>
      </c>
      <c r="DE90" s="300">
        <f ca="1">'Profile before CoM'!DE90*f_CoMC01</f>
        <v>0</v>
      </c>
      <c r="DF90" s="300">
        <f ca="1">'Profile before CoM'!DF90*f_CoMC01</f>
        <v>0</v>
      </c>
      <c r="DG90" s="300">
        <f ca="1">'Profile before CoM'!DG90*f_CoMC01</f>
        <v>0</v>
      </c>
      <c r="DH90" s="300">
        <f ca="1">'Profile before CoM'!DH90*f_CoMC01</f>
        <v>0</v>
      </c>
      <c r="DI90" s="300">
        <f ca="1">'Profile before CoM'!DI90*f_CoMC01</f>
        <v>0</v>
      </c>
      <c r="DJ90" s="300">
        <f ca="1">'Profile before CoM'!DJ90*f_CoMC01</f>
        <v>0</v>
      </c>
      <c r="DK90" s="300">
        <f ca="1">'Profile before CoM'!DK90*f_CoMC01</f>
        <v>0</v>
      </c>
      <c r="DL90" s="300">
        <f ca="1">'Profile before CoM'!DL90*f_CoMC01</f>
        <v>0</v>
      </c>
      <c r="DM90" s="300">
        <f ca="1">'Profile before CoM'!DM90*f_CoMC01</f>
        <v>0</v>
      </c>
      <c r="DN90" s="300">
        <f ca="1">'Profile before CoM'!DN90*f_CoMC01</f>
        <v>0</v>
      </c>
      <c r="DO90" s="300">
        <f ca="1">'Profile before CoM'!DO90*f_CoMC01</f>
        <v>0</v>
      </c>
      <c r="DP90" s="300">
        <f ca="1">'Profile before CoM'!DP90*f_CoMC01</f>
        <v>0</v>
      </c>
      <c r="DQ90" s="300">
        <f ca="1">'Profile before CoM'!DQ90*f_CoMC01</f>
        <v>0</v>
      </c>
      <c r="DR90" s="300">
        <f ca="1">'Profile before CoM'!DR90*f_CoMC01</f>
        <v>0</v>
      </c>
      <c r="DS90" s="300">
        <f ca="1">'Profile before CoM'!DS90*f_CoMC01</f>
        <v>0</v>
      </c>
      <c r="DT90" s="300">
        <f ca="1">'Profile before CoM'!DT90*f_CoMC01</f>
        <v>0</v>
      </c>
      <c r="DU90" s="300">
        <f ca="1">'Profile before CoM'!DU90*f_CoMC01</f>
        <v>0</v>
      </c>
      <c r="DV90" s="300">
        <f ca="1">'Profile before CoM'!DV90*f_CoMC01</f>
        <v>0</v>
      </c>
      <c r="DW90" s="300">
        <f ca="1">'Profile before CoM'!DW90*f_CoMC01</f>
        <v>0</v>
      </c>
      <c r="DX90" s="300">
        <f ca="1">'Profile before CoM'!DX90*f_CoMC01</f>
        <v>0</v>
      </c>
      <c r="DY90" s="300">
        <f ca="1">'Profile before CoM'!DY90*f_CoMC01</f>
        <v>0</v>
      </c>
      <c r="DZ90" s="300">
        <f ca="1">'Profile before CoM'!DZ90*f_CoMC01</f>
        <v>0</v>
      </c>
      <c r="EA90" s="300">
        <f ca="1">'Profile before CoM'!EA90*f_CoMC01</f>
        <v>0</v>
      </c>
      <c r="EB90" s="300">
        <f ca="1">'Profile before CoM'!EB90*f_CoMC01</f>
        <v>0</v>
      </c>
      <c r="EC90" s="300">
        <f ca="1">'Profile before CoM'!EC90*f_CoMC01</f>
        <v>0</v>
      </c>
      <c r="ED90" s="300">
        <f ca="1">'Profile before CoM'!ED90*f_CoMC01</f>
        <v>0</v>
      </c>
      <c r="EE90" s="300">
        <f ca="1">'Profile before CoM'!EE90*f_CoMC01</f>
        <v>0</v>
      </c>
      <c r="EF90" s="300">
        <f ca="1">'Profile before CoM'!EF90*f_CoMC01</f>
        <v>0</v>
      </c>
      <c r="EG90" s="300">
        <f ca="1">'Profile before CoM'!EG90*f_CoMC01</f>
        <v>0</v>
      </c>
      <c r="EH90" s="300">
        <f ca="1">'Profile before CoM'!EH90*f_CoMC01</f>
        <v>0</v>
      </c>
      <c r="EI90" s="300">
        <f ca="1">'Profile before CoM'!EI90*f_CoMC01</f>
        <v>0</v>
      </c>
      <c r="EJ90" s="300">
        <f ca="1">'Profile before CoM'!EJ90*f_CoMC01</f>
        <v>0</v>
      </c>
      <c r="EK90" s="300">
        <f ca="1">'Profile before CoM'!EK90*f_CoMC01</f>
        <v>0</v>
      </c>
      <c r="EL90" s="300">
        <f ca="1">'Profile before CoM'!EL90*f_CoMC01</f>
        <v>0</v>
      </c>
      <c r="EM90" s="300">
        <f ca="1">'Profile before CoM'!EM90*f_CoMC01</f>
        <v>0</v>
      </c>
      <c r="EN90" s="300">
        <f ca="1">'Profile before CoM'!EN90*f_CoMC01</f>
        <v>0</v>
      </c>
      <c r="EO90" s="300">
        <f ca="1">'Profile before CoM'!EO90*f_CoMC01</f>
        <v>0</v>
      </c>
      <c r="EP90" s="300">
        <f ca="1">'Profile before CoM'!EP90*f_CoMC01</f>
        <v>0</v>
      </c>
      <c r="EQ90" s="300">
        <f ca="1">'Profile before CoM'!EQ90*f_CoMC01</f>
        <v>0</v>
      </c>
      <c r="ER90" s="300">
        <f ca="1">'Profile before CoM'!ER90*f_CoMC01</f>
        <v>0</v>
      </c>
      <c r="ES90" s="300">
        <f ca="1">'Profile before CoM'!ES90*f_CoMC01</f>
        <v>0</v>
      </c>
      <c r="ET90" s="300">
        <f ca="1">'Profile before CoM'!ET90*f_CoMC01</f>
        <v>0</v>
      </c>
      <c r="EU90" s="300">
        <f ca="1">'Profile before CoM'!EU90*f_CoMC01</f>
        <v>0</v>
      </c>
      <c r="EV90" s="300">
        <f ca="1">'Profile before CoM'!EV90*f_CoMC01</f>
        <v>0</v>
      </c>
      <c r="EW90" s="300">
        <f ca="1">'Profile before CoM'!EW90*f_CoMC01</f>
        <v>0</v>
      </c>
      <c r="EX90" s="300">
        <f ca="1">'Profile before CoM'!EX90*f_CoMC01</f>
        <v>0</v>
      </c>
      <c r="EY90" s="612"/>
      <c r="EZ90" s="757" t="str">
        <f>'Main Input'!EZ90</f>
        <v>RPI</v>
      </c>
      <c r="FA90" s="757" t="str">
        <f>'Main Input'!FA90</f>
        <v>N/A</v>
      </c>
      <c r="FB90" s="766">
        <f>'Main Input'!FB90</f>
        <v>0</v>
      </c>
      <c r="FC90" s="766" t="str">
        <f>'Main Input'!FC90</f>
        <v>IT Solutions</v>
      </c>
      <c r="FD90" s="766" t="str">
        <f>'Main Input'!FD90</f>
        <v>Managed Services</v>
      </c>
      <c r="FE90" s="757" t="str">
        <f>'Main Input'!FE90</f>
        <v>Opex</v>
      </c>
      <c r="FF90" s="757" t="str">
        <f>'Main Input'!FF90</f>
        <v>ContractAccrual</v>
      </c>
      <c r="FG90" s="757" t="str">
        <f>'Main Input'!FG90</f>
        <v>Expense</v>
      </c>
      <c r="FH90" s="767" t="str">
        <f>'Main Input'!FH90</f>
        <v>A</v>
      </c>
      <c r="FI90" s="768">
        <f>'Main Input'!FI90</f>
        <v>0.22</v>
      </c>
      <c r="FJ90" s="768">
        <f>'Main Input'!FJ90</f>
        <v>0</v>
      </c>
      <c r="FK90" s="612"/>
      <c r="FL90" s="531">
        <f t="shared" ref="FL90:FL112" si="34">CVbloc6</f>
        <v>0</v>
      </c>
      <c r="FM90" s="86"/>
      <c r="FN90" s="612"/>
    </row>
    <row r="91" spans="1:170" ht="12.75" customHeight="1">
      <c r="A91" s="750" t="str">
        <f>'Main Input'!A91</f>
        <v>MTB</v>
      </c>
      <c r="B91" s="762" t="str">
        <f>'Main Input'!B91</f>
        <v>Business Unit</v>
      </c>
      <c r="C91" s="762" t="str">
        <f>'Main Input'!C91</f>
        <v>Labour</v>
      </c>
      <c r="D91" s="762" t="str">
        <f>'Main Input'!D91</f>
        <v>TFR</v>
      </c>
      <c r="E91" s="762" t="str">
        <f>'Main Input'!E91</f>
        <v>Migration Engineer #10 (Wintel)</v>
      </c>
      <c r="F91" s="753" t="str">
        <f>'Main Input'!F91</f>
        <v>direct</v>
      </c>
      <c r="G91" s="753" t="str">
        <f>'Main Input'!G91</f>
        <v>Person</v>
      </c>
      <c r="H91" s="753" t="str">
        <f>'Main Input'!H91</f>
        <v>TAC.CSA.2</v>
      </c>
      <c r="I91" s="753">
        <f>'Main Input'!I91</f>
        <v>0</v>
      </c>
      <c r="J91" s="753">
        <f>'Main Input'!J91</f>
        <v>0</v>
      </c>
      <c r="K91" s="753" t="str">
        <f>'Main Input'!K91</f>
        <v>FJS</v>
      </c>
      <c r="L91" s="753" t="str">
        <f>'Main Input'!L91</f>
        <v>pTran</v>
      </c>
      <c r="M91" s="753">
        <f>'Main Input'!M91</f>
        <v>0</v>
      </c>
      <c r="N91" s="753">
        <f>'Main Input'!N91</f>
        <v>0</v>
      </c>
      <c r="O91" s="753" t="str">
        <f>'Main Input'!O91</f>
        <v>SPAIN</v>
      </c>
      <c r="P91" s="753">
        <f>'Main Input'!P91</f>
        <v>313</v>
      </c>
      <c r="Q91" s="753" t="str">
        <f>'Main Input'!Q91</f>
        <v>EUR</v>
      </c>
      <c r="R91" s="753" t="str">
        <f>'Main Input'!R91</f>
        <v>EMEA</v>
      </c>
      <c r="S91" s="753" t="str">
        <f>'Main Input'!S91</f>
        <v>Local</v>
      </c>
      <c r="T91" s="753">
        <f>'Main Input'!T91</f>
        <v>0</v>
      </c>
      <c r="U91" s="753">
        <f>'Main Input'!U91</f>
        <v>0</v>
      </c>
      <c r="V91" s="753" t="str">
        <f>'Main Input'!V91</f>
        <v>4_ATP</v>
      </c>
      <c r="W91" s="753">
        <f>'Main Input'!W91</f>
        <v>0</v>
      </c>
      <c r="X91" s="753">
        <f>'Main Input'!X91</f>
        <v>0</v>
      </c>
      <c r="Y91" s="753">
        <f>'Main Input'!Y91</f>
        <v>0</v>
      </c>
      <c r="Z91" s="753">
        <f>'Main Input'!Z91</f>
        <v>0</v>
      </c>
      <c r="AA91" s="753">
        <f>'Main Input'!AA91</f>
        <v>0</v>
      </c>
      <c r="AB91" s="763">
        <f>'Main Input'!AB91</f>
        <v>0</v>
      </c>
      <c r="AC91" s="763" t="str">
        <f>'Main Input'!AC91</f>
        <v>Days</v>
      </c>
      <c r="AD91" s="764">
        <f>'Main Input'!AD91</f>
        <v>85</v>
      </c>
      <c r="AE91" s="765">
        <f t="shared" ca="1" si="32"/>
        <v>35630.02492930548</v>
      </c>
      <c r="AF91" s="299">
        <f ca="1">'Profile before CoM'!AF91*f_CoMC01</f>
        <v>0</v>
      </c>
      <c r="AG91" s="300">
        <f ca="1">'Profile before CoM'!AG91*f_CoMC01</f>
        <v>0</v>
      </c>
      <c r="AH91" s="300">
        <f ca="1">'Profile before CoM'!AH91*f_CoMC01</f>
        <v>0</v>
      </c>
      <c r="AI91" s="300">
        <f ca="1">'Profile before CoM'!AI91*f_CoMC01</f>
        <v>0</v>
      </c>
      <c r="AJ91" s="300">
        <f ca="1">'Profile before CoM'!AJ91*f_CoMC01</f>
        <v>0</v>
      </c>
      <c r="AK91" s="300">
        <f ca="1">'Profile before CoM'!AK91*f_CoMC01</f>
        <v>35630.02492930548</v>
      </c>
      <c r="AL91" s="300">
        <f ca="1">'Profile before CoM'!AL91*f_CoMC01</f>
        <v>0</v>
      </c>
      <c r="AM91" s="300">
        <f ca="1">'Profile before CoM'!AM91*f_CoMC01</f>
        <v>0</v>
      </c>
      <c r="AN91" s="300">
        <f ca="1">'Profile before CoM'!AN91*f_CoMC01</f>
        <v>0</v>
      </c>
      <c r="AO91" s="300">
        <f ca="1">'Profile before CoM'!AO91*f_CoMC01</f>
        <v>0</v>
      </c>
      <c r="AP91" s="300">
        <f ca="1">'Profile before CoM'!AP91*f_CoMC01</f>
        <v>0</v>
      </c>
      <c r="AQ91" s="300">
        <f ca="1">'Profile before CoM'!AQ91*f_CoMC01</f>
        <v>0</v>
      </c>
      <c r="AR91" s="300">
        <f ca="1">'Profile before CoM'!AR91*f_CoMC01</f>
        <v>0</v>
      </c>
      <c r="AS91" s="300">
        <f ca="1">'Profile before CoM'!AS91*f_CoMC01</f>
        <v>0</v>
      </c>
      <c r="AT91" s="300">
        <f ca="1">'Profile before CoM'!AT91*f_CoMC01</f>
        <v>0</v>
      </c>
      <c r="AU91" s="300">
        <f ca="1">'Profile before CoM'!AU91*f_CoMC01</f>
        <v>0</v>
      </c>
      <c r="AV91" s="300">
        <f ca="1">'Profile before CoM'!AV91*f_CoMC01</f>
        <v>0</v>
      </c>
      <c r="AW91" s="300">
        <f ca="1">'Profile before CoM'!AW91*f_CoMC01</f>
        <v>0</v>
      </c>
      <c r="AX91" s="300">
        <f ca="1">'Profile before CoM'!AX91*f_CoMC01</f>
        <v>0</v>
      </c>
      <c r="AY91" s="300">
        <f ca="1">'Profile before CoM'!AY91*f_CoMC01</f>
        <v>0</v>
      </c>
      <c r="AZ91" s="300">
        <f ca="1">'Profile before CoM'!AZ91*f_CoMC01</f>
        <v>0</v>
      </c>
      <c r="BA91" s="300">
        <f ca="1">'Profile before CoM'!BA91*f_CoMC01</f>
        <v>0</v>
      </c>
      <c r="BB91" s="300">
        <f ca="1">'Profile before CoM'!BB91*f_CoMC01</f>
        <v>0</v>
      </c>
      <c r="BC91" s="300">
        <f ca="1">'Profile before CoM'!BC91*f_CoMC01</f>
        <v>0</v>
      </c>
      <c r="BD91" s="300">
        <f ca="1">'Profile before CoM'!BD91*f_CoMC01</f>
        <v>0</v>
      </c>
      <c r="BE91" s="300">
        <f ca="1">'Profile before CoM'!BE91*f_CoMC01</f>
        <v>0</v>
      </c>
      <c r="BF91" s="300">
        <f ca="1">'Profile before CoM'!BF91*f_CoMC01</f>
        <v>0</v>
      </c>
      <c r="BG91" s="300">
        <f ca="1">'Profile before CoM'!BG91*f_CoMC01</f>
        <v>0</v>
      </c>
      <c r="BH91" s="300">
        <f ca="1">'Profile before CoM'!BH91*f_CoMC01</f>
        <v>0</v>
      </c>
      <c r="BI91" s="300">
        <f ca="1">'Profile before CoM'!BI91*f_CoMC01</f>
        <v>0</v>
      </c>
      <c r="BJ91" s="300">
        <f ca="1">'Profile before CoM'!BJ91*f_CoMC01</f>
        <v>0</v>
      </c>
      <c r="BK91" s="300">
        <f ca="1">'Profile before CoM'!BK91*f_CoMC01</f>
        <v>0</v>
      </c>
      <c r="BL91" s="300">
        <f ca="1">'Profile before CoM'!BL91*f_CoMC01</f>
        <v>0</v>
      </c>
      <c r="BM91" s="300">
        <f ca="1">'Profile before CoM'!BM91*f_CoMC01</f>
        <v>0</v>
      </c>
      <c r="BN91" s="300">
        <f ca="1">'Profile before CoM'!BN91*f_CoMC01</f>
        <v>0</v>
      </c>
      <c r="BO91" s="300">
        <f ca="1">'Profile before CoM'!BO91*f_CoMC01</f>
        <v>0</v>
      </c>
      <c r="BP91" s="300">
        <f ca="1">'Profile before CoM'!BP91*f_CoMC01</f>
        <v>0</v>
      </c>
      <c r="BQ91" s="300">
        <f ca="1">'Profile before CoM'!BQ91*f_CoMC01</f>
        <v>0</v>
      </c>
      <c r="BR91" s="300">
        <f ca="1">'Profile before CoM'!BR91*f_CoMC01</f>
        <v>0</v>
      </c>
      <c r="BS91" s="300">
        <f ca="1">'Profile before CoM'!BS91*f_CoMC01</f>
        <v>0</v>
      </c>
      <c r="BT91" s="300">
        <f ca="1">'Profile before CoM'!BT91*f_CoMC01</f>
        <v>0</v>
      </c>
      <c r="BU91" s="300">
        <f ca="1">'Profile before CoM'!BU91*f_CoMC01</f>
        <v>0</v>
      </c>
      <c r="BV91" s="300">
        <f ca="1">'Profile before CoM'!BV91*f_CoMC01</f>
        <v>0</v>
      </c>
      <c r="BW91" s="300">
        <f ca="1">'Profile before CoM'!BW91*f_CoMC01</f>
        <v>0</v>
      </c>
      <c r="BX91" s="300">
        <f ca="1">'Profile before CoM'!BX91*f_CoMC01</f>
        <v>0</v>
      </c>
      <c r="BY91" s="300">
        <f ca="1">'Profile before CoM'!BY91*f_CoMC01</f>
        <v>0</v>
      </c>
      <c r="BZ91" s="300">
        <f ca="1">'Profile before CoM'!BZ91*f_CoMC01</f>
        <v>0</v>
      </c>
      <c r="CA91" s="300">
        <f ca="1">'Profile before CoM'!CA91*f_CoMC01</f>
        <v>0</v>
      </c>
      <c r="CB91" s="300">
        <f ca="1">'Profile before CoM'!CB91*f_CoMC01</f>
        <v>0</v>
      </c>
      <c r="CC91" s="300">
        <f ca="1">'Profile before CoM'!CC91*f_CoMC01</f>
        <v>0</v>
      </c>
      <c r="CD91" s="300">
        <f ca="1">'Profile before CoM'!CD91*f_CoMC01</f>
        <v>0</v>
      </c>
      <c r="CE91" s="300">
        <f ca="1">'Profile before CoM'!CE91*f_CoMC01</f>
        <v>0</v>
      </c>
      <c r="CF91" s="300">
        <f ca="1">'Profile before CoM'!CF91*f_CoMC01</f>
        <v>0</v>
      </c>
      <c r="CG91" s="300">
        <f ca="1">'Profile before CoM'!CG91*f_CoMC01</f>
        <v>0</v>
      </c>
      <c r="CH91" s="300">
        <f ca="1">'Profile before CoM'!CH91*f_CoMC01</f>
        <v>0</v>
      </c>
      <c r="CI91" s="300">
        <f ca="1">'Profile before CoM'!CI91*f_CoMC01</f>
        <v>0</v>
      </c>
      <c r="CJ91" s="300">
        <f ca="1">'Profile before CoM'!CJ91*f_CoMC01</f>
        <v>0</v>
      </c>
      <c r="CK91" s="300">
        <f ca="1">'Profile before CoM'!CK91*f_CoMC01</f>
        <v>0</v>
      </c>
      <c r="CL91" s="300">
        <f ca="1">'Profile before CoM'!CL91*f_CoMC01</f>
        <v>0</v>
      </c>
      <c r="CM91" s="300">
        <f ca="1">'Profile before CoM'!CM91*f_CoMC01</f>
        <v>0</v>
      </c>
      <c r="CN91" s="300">
        <f ca="1">'Profile before CoM'!CN91*f_CoMC01</f>
        <v>0</v>
      </c>
      <c r="CO91" s="300">
        <f ca="1">'Profile before CoM'!CO91*f_CoMC01</f>
        <v>0</v>
      </c>
      <c r="CP91" s="300">
        <f ca="1">'Profile before CoM'!CP91*f_CoMC01</f>
        <v>0</v>
      </c>
      <c r="CQ91" s="300">
        <f ca="1">'Profile before CoM'!CQ91*f_CoMC01</f>
        <v>0</v>
      </c>
      <c r="CR91" s="300">
        <f ca="1">'Profile before CoM'!CR91*f_CoMC01</f>
        <v>0</v>
      </c>
      <c r="CS91" s="300">
        <f ca="1">'Profile before CoM'!CS91*f_CoMC01</f>
        <v>0</v>
      </c>
      <c r="CT91" s="300">
        <f ca="1">'Profile before CoM'!CT91*f_CoMC01</f>
        <v>0</v>
      </c>
      <c r="CU91" s="300">
        <f ca="1">'Profile before CoM'!CU91*f_CoMC01</f>
        <v>0</v>
      </c>
      <c r="CV91" s="300">
        <f ca="1">'Profile before CoM'!CV91*f_CoMC01</f>
        <v>0</v>
      </c>
      <c r="CW91" s="300">
        <f ca="1">'Profile before CoM'!CW91*f_CoMC01</f>
        <v>0</v>
      </c>
      <c r="CX91" s="300">
        <f ca="1">'Profile before CoM'!CX91*f_CoMC01</f>
        <v>0</v>
      </c>
      <c r="CY91" s="300">
        <f ca="1">'Profile before CoM'!CY91*f_CoMC01</f>
        <v>0</v>
      </c>
      <c r="CZ91" s="300">
        <f ca="1">'Profile before CoM'!CZ91*f_CoMC01</f>
        <v>0</v>
      </c>
      <c r="DA91" s="300">
        <f ca="1">'Profile before CoM'!DA91*f_CoMC01</f>
        <v>0</v>
      </c>
      <c r="DB91" s="300">
        <f ca="1">'Profile before CoM'!DB91*f_CoMC01</f>
        <v>0</v>
      </c>
      <c r="DC91" s="300">
        <f ca="1">'Profile before CoM'!DC91*f_CoMC01</f>
        <v>0</v>
      </c>
      <c r="DD91" s="300">
        <f ca="1">'Profile before CoM'!DD91*f_CoMC01</f>
        <v>0</v>
      </c>
      <c r="DE91" s="300">
        <f ca="1">'Profile before CoM'!DE91*f_CoMC01</f>
        <v>0</v>
      </c>
      <c r="DF91" s="300">
        <f ca="1">'Profile before CoM'!DF91*f_CoMC01</f>
        <v>0</v>
      </c>
      <c r="DG91" s="300">
        <f ca="1">'Profile before CoM'!DG91*f_CoMC01</f>
        <v>0</v>
      </c>
      <c r="DH91" s="300">
        <f ca="1">'Profile before CoM'!DH91*f_CoMC01</f>
        <v>0</v>
      </c>
      <c r="DI91" s="300">
        <f ca="1">'Profile before CoM'!DI91*f_CoMC01</f>
        <v>0</v>
      </c>
      <c r="DJ91" s="300">
        <f ca="1">'Profile before CoM'!DJ91*f_CoMC01</f>
        <v>0</v>
      </c>
      <c r="DK91" s="300">
        <f ca="1">'Profile before CoM'!DK91*f_CoMC01</f>
        <v>0</v>
      </c>
      <c r="DL91" s="300">
        <f ca="1">'Profile before CoM'!DL91*f_CoMC01</f>
        <v>0</v>
      </c>
      <c r="DM91" s="300">
        <f ca="1">'Profile before CoM'!DM91*f_CoMC01</f>
        <v>0</v>
      </c>
      <c r="DN91" s="300">
        <f ca="1">'Profile before CoM'!DN91*f_CoMC01</f>
        <v>0</v>
      </c>
      <c r="DO91" s="300">
        <f ca="1">'Profile before CoM'!DO91*f_CoMC01</f>
        <v>0</v>
      </c>
      <c r="DP91" s="300">
        <f ca="1">'Profile before CoM'!DP91*f_CoMC01</f>
        <v>0</v>
      </c>
      <c r="DQ91" s="300">
        <f ca="1">'Profile before CoM'!DQ91*f_CoMC01</f>
        <v>0</v>
      </c>
      <c r="DR91" s="300">
        <f ca="1">'Profile before CoM'!DR91*f_CoMC01</f>
        <v>0</v>
      </c>
      <c r="DS91" s="300">
        <f ca="1">'Profile before CoM'!DS91*f_CoMC01</f>
        <v>0</v>
      </c>
      <c r="DT91" s="300">
        <f ca="1">'Profile before CoM'!DT91*f_CoMC01</f>
        <v>0</v>
      </c>
      <c r="DU91" s="300">
        <f ca="1">'Profile before CoM'!DU91*f_CoMC01</f>
        <v>0</v>
      </c>
      <c r="DV91" s="300">
        <f ca="1">'Profile before CoM'!DV91*f_CoMC01</f>
        <v>0</v>
      </c>
      <c r="DW91" s="300">
        <f ca="1">'Profile before CoM'!DW91*f_CoMC01</f>
        <v>0</v>
      </c>
      <c r="DX91" s="300">
        <f ca="1">'Profile before CoM'!DX91*f_CoMC01</f>
        <v>0</v>
      </c>
      <c r="DY91" s="300">
        <f ca="1">'Profile before CoM'!DY91*f_CoMC01</f>
        <v>0</v>
      </c>
      <c r="DZ91" s="300">
        <f ca="1">'Profile before CoM'!DZ91*f_CoMC01</f>
        <v>0</v>
      </c>
      <c r="EA91" s="300">
        <f ca="1">'Profile before CoM'!EA91*f_CoMC01</f>
        <v>0</v>
      </c>
      <c r="EB91" s="300">
        <f ca="1">'Profile before CoM'!EB91*f_CoMC01</f>
        <v>0</v>
      </c>
      <c r="EC91" s="300">
        <f ca="1">'Profile before CoM'!EC91*f_CoMC01</f>
        <v>0</v>
      </c>
      <c r="ED91" s="300">
        <f ca="1">'Profile before CoM'!ED91*f_CoMC01</f>
        <v>0</v>
      </c>
      <c r="EE91" s="300">
        <f ca="1">'Profile before CoM'!EE91*f_CoMC01</f>
        <v>0</v>
      </c>
      <c r="EF91" s="300">
        <f ca="1">'Profile before CoM'!EF91*f_CoMC01</f>
        <v>0</v>
      </c>
      <c r="EG91" s="300">
        <f ca="1">'Profile before CoM'!EG91*f_CoMC01</f>
        <v>0</v>
      </c>
      <c r="EH91" s="300">
        <f ca="1">'Profile before CoM'!EH91*f_CoMC01</f>
        <v>0</v>
      </c>
      <c r="EI91" s="300">
        <f ca="1">'Profile before CoM'!EI91*f_CoMC01</f>
        <v>0</v>
      </c>
      <c r="EJ91" s="300">
        <f ca="1">'Profile before CoM'!EJ91*f_CoMC01</f>
        <v>0</v>
      </c>
      <c r="EK91" s="300">
        <f ca="1">'Profile before CoM'!EK91*f_CoMC01</f>
        <v>0</v>
      </c>
      <c r="EL91" s="300">
        <f ca="1">'Profile before CoM'!EL91*f_CoMC01</f>
        <v>0</v>
      </c>
      <c r="EM91" s="300">
        <f ca="1">'Profile before CoM'!EM91*f_CoMC01</f>
        <v>0</v>
      </c>
      <c r="EN91" s="300">
        <f ca="1">'Profile before CoM'!EN91*f_CoMC01</f>
        <v>0</v>
      </c>
      <c r="EO91" s="300">
        <f ca="1">'Profile before CoM'!EO91*f_CoMC01</f>
        <v>0</v>
      </c>
      <c r="EP91" s="300">
        <f ca="1">'Profile before CoM'!EP91*f_CoMC01</f>
        <v>0</v>
      </c>
      <c r="EQ91" s="300">
        <f ca="1">'Profile before CoM'!EQ91*f_CoMC01</f>
        <v>0</v>
      </c>
      <c r="ER91" s="300">
        <f ca="1">'Profile before CoM'!ER91*f_CoMC01</f>
        <v>0</v>
      </c>
      <c r="ES91" s="300">
        <f ca="1">'Profile before CoM'!ES91*f_CoMC01</f>
        <v>0</v>
      </c>
      <c r="ET91" s="300">
        <f ca="1">'Profile before CoM'!ET91*f_CoMC01</f>
        <v>0</v>
      </c>
      <c r="EU91" s="300">
        <f ca="1">'Profile before CoM'!EU91*f_CoMC01</f>
        <v>0</v>
      </c>
      <c r="EV91" s="300">
        <f ca="1">'Profile before CoM'!EV91*f_CoMC01</f>
        <v>0</v>
      </c>
      <c r="EW91" s="300">
        <f ca="1">'Profile before CoM'!EW91*f_CoMC01</f>
        <v>0</v>
      </c>
      <c r="EX91" s="300">
        <f ca="1">'Profile before CoM'!EX91*f_CoMC01</f>
        <v>0</v>
      </c>
      <c r="EY91" s="612"/>
      <c r="EZ91" s="757" t="str">
        <f>'Main Input'!EZ91</f>
        <v>RPI</v>
      </c>
      <c r="FA91" s="757" t="str">
        <f>'Main Input'!FA91</f>
        <v>N/A</v>
      </c>
      <c r="FB91" s="766">
        <f>'Main Input'!FB91</f>
        <v>0</v>
      </c>
      <c r="FC91" s="766" t="str">
        <f>'Main Input'!FC91</f>
        <v>IT Solutions</v>
      </c>
      <c r="FD91" s="766" t="str">
        <f>'Main Input'!FD91</f>
        <v>Managed Services</v>
      </c>
      <c r="FE91" s="757" t="str">
        <f>'Main Input'!FE91</f>
        <v>Opex</v>
      </c>
      <c r="FF91" s="757" t="str">
        <f>'Main Input'!FF91</f>
        <v>ContractAccrual</v>
      </c>
      <c r="FG91" s="757" t="str">
        <f>'Main Input'!FG91</f>
        <v>Expense</v>
      </c>
      <c r="FH91" s="767" t="str">
        <f>'Main Input'!FH91</f>
        <v>A</v>
      </c>
      <c r="FI91" s="768">
        <f>'Main Input'!FI91</f>
        <v>0.22</v>
      </c>
      <c r="FJ91" s="768">
        <f>'Main Input'!FJ91</f>
        <v>0</v>
      </c>
      <c r="FK91" s="612"/>
      <c r="FL91" s="531">
        <f t="shared" si="34"/>
        <v>0</v>
      </c>
      <c r="FM91" s="86"/>
      <c r="FN91" s="612"/>
    </row>
    <row r="92" spans="1:170" ht="12.75" customHeight="1">
      <c r="A92" s="750" t="str">
        <f>'Main Input'!A92</f>
        <v>MTB</v>
      </c>
      <c r="B92" s="762" t="str">
        <f>'Main Input'!B92</f>
        <v>Business Unit</v>
      </c>
      <c r="C92" s="762" t="str">
        <f>'Main Input'!C92</f>
        <v>Labour</v>
      </c>
      <c r="D92" s="762" t="str">
        <f>'Main Input'!D92</f>
        <v>TFR</v>
      </c>
      <c r="E92" s="762" t="str">
        <f>'Main Input'!E92</f>
        <v>Migration Engineer #11 (Wintel)</v>
      </c>
      <c r="F92" s="753" t="str">
        <f>'Main Input'!F92</f>
        <v>direct</v>
      </c>
      <c r="G92" s="753" t="str">
        <f>'Main Input'!G92</f>
        <v>Person</v>
      </c>
      <c r="H92" s="753" t="str">
        <f>'Main Input'!H92</f>
        <v>TAC.CSA.2</v>
      </c>
      <c r="I92" s="753">
        <f>'Main Input'!I92</f>
        <v>0</v>
      </c>
      <c r="J92" s="753">
        <f>'Main Input'!J92</f>
        <v>0</v>
      </c>
      <c r="K92" s="753" t="str">
        <f>'Main Input'!K92</f>
        <v>FJS</v>
      </c>
      <c r="L92" s="753" t="str">
        <f>'Main Input'!L92</f>
        <v>pTran</v>
      </c>
      <c r="M92" s="753">
        <f>'Main Input'!M92</f>
        <v>0</v>
      </c>
      <c r="N92" s="753">
        <f>'Main Input'!N92</f>
        <v>0</v>
      </c>
      <c r="O92" s="753" t="str">
        <f>'Main Input'!O92</f>
        <v>SPAIN</v>
      </c>
      <c r="P92" s="753">
        <f>'Main Input'!P92</f>
        <v>313</v>
      </c>
      <c r="Q92" s="753" t="str">
        <f>'Main Input'!Q92</f>
        <v>EUR</v>
      </c>
      <c r="R92" s="753" t="str">
        <f>'Main Input'!R92</f>
        <v>EMEA</v>
      </c>
      <c r="S92" s="753" t="str">
        <f>'Main Input'!S92</f>
        <v>Local</v>
      </c>
      <c r="T92" s="753">
        <f>'Main Input'!T92</f>
        <v>0</v>
      </c>
      <c r="U92" s="753">
        <f>'Main Input'!U92</f>
        <v>0</v>
      </c>
      <c r="V92" s="753" t="str">
        <f>'Main Input'!V92</f>
        <v>4_ATP</v>
      </c>
      <c r="W92" s="753">
        <f>'Main Input'!W92</f>
        <v>0</v>
      </c>
      <c r="X92" s="753">
        <f>'Main Input'!X92</f>
        <v>0</v>
      </c>
      <c r="Y92" s="753">
        <f>'Main Input'!Y92</f>
        <v>0</v>
      </c>
      <c r="Z92" s="753">
        <f>'Main Input'!Z92</f>
        <v>0</v>
      </c>
      <c r="AA92" s="753">
        <f>'Main Input'!AA92</f>
        <v>0</v>
      </c>
      <c r="AB92" s="763">
        <f>'Main Input'!AB92</f>
        <v>0</v>
      </c>
      <c r="AC92" s="763" t="str">
        <f>'Main Input'!AC92</f>
        <v>Days</v>
      </c>
      <c r="AD92" s="764">
        <f>'Main Input'!AD92</f>
        <v>85</v>
      </c>
      <c r="AE92" s="765">
        <f t="shared" ca="1" si="32"/>
        <v>35630.02492930548</v>
      </c>
      <c r="AF92" s="299">
        <f ca="1">'Profile before CoM'!AF92*f_CoMC01</f>
        <v>0</v>
      </c>
      <c r="AG92" s="300">
        <f ca="1">'Profile before CoM'!AG92*f_CoMC01</f>
        <v>0</v>
      </c>
      <c r="AH92" s="300">
        <f ca="1">'Profile before CoM'!AH92*f_CoMC01</f>
        <v>0</v>
      </c>
      <c r="AI92" s="300">
        <f ca="1">'Profile before CoM'!AI92*f_CoMC01</f>
        <v>0</v>
      </c>
      <c r="AJ92" s="300">
        <f ca="1">'Profile before CoM'!AJ92*f_CoMC01</f>
        <v>0</v>
      </c>
      <c r="AK92" s="300">
        <f ca="1">'Profile before CoM'!AK92*f_CoMC01</f>
        <v>35630.02492930548</v>
      </c>
      <c r="AL92" s="300">
        <f ca="1">'Profile before CoM'!AL92*f_CoMC01</f>
        <v>0</v>
      </c>
      <c r="AM92" s="300">
        <f ca="1">'Profile before CoM'!AM92*f_CoMC01</f>
        <v>0</v>
      </c>
      <c r="AN92" s="300">
        <f ca="1">'Profile before CoM'!AN92*f_CoMC01</f>
        <v>0</v>
      </c>
      <c r="AO92" s="300">
        <f ca="1">'Profile before CoM'!AO92*f_CoMC01</f>
        <v>0</v>
      </c>
      <c r="AP92" s="300">
        <f ca="1">'Profile before CoM'!AP92*f_CoMC01</f>
        <v>0</v>
      </c>
      <c r="AQ92" s="300">
        <f ca="1">'Profile before CoM'!AQ92*f_CoMC01</f>
        <v>0</v>
      </c>
      <c r="AR92" s="300">
        <f ca="1">'Profile before CoM'!AR92*f_CoMC01</f>
        <v>0</v>
      </c>
      <c r="AS92" s="300">
        <f ca="1">'Profile before CoM'!AS92*f_CoMC01</f>
        <v>0</v>
      </c>
      <c r="AT92" s="300">
        <f ca="1">'Profile before CoM'!AT92*f_CoMC01</f>
        <v>0</v>
      </c>
      <c r="AU92" s="300">
        <f ca="1">'Profile before CoM'!AU92*f_CoMC01</f>
        <v>0</v>
      </c>
      <c r="AV92" s="300">
        <f ca="1">'Profile before CoM'!AV92*f_CoMC01</f>
        <v>0</v>
      </c>
      <c r="AW92" s="300">
        <f ca="1">'Profile before CoM'!AW92*f_CoMC01</f>
        <v>0</v>
      </c>
      <c r="AX92" s="300">
        <f ca="1">'Profile before CoM'!AX92*f_CoMC01</f>
        <v>0</v>
      </c>
      <c r="AY92" s="300">
        <f ca="1">'Profile before CoM'!AY92*f_CoMC01</f>
        <v>0</v>
      </c>
      <c r="AZ92" s="300">
        <f ca="1">'Profile before CoM'!AZ92*f_CoMC01</f>
        <v>0</v>
      </c>
      <c r="BA92" s="300">
        <f ca="1">'Profile before CoM'!BA92*f_CoMC01</f>
        <v>0</v>
      </c>
      <c r="BB92" s="300">
        <f ca="1">'Profile before CoM'!BB92*f_CoMC01</f>
        <v>0</v>
      </c>
      <c r="BC92" s="300">
        <f ca="1">'Profile before CoM'!BC92*f_CoMC01</f>
        <v>0</v>
      </c>
      <c r="BD92" s="300">
        <f ca="1">'Profile before CoM'!BD92*f_CoMC01</f>
        <v>0</v>
      </c>
      <c r="BE92" s="300">
        <f ca="1">'Profile before CoM'!BE92*f_CoMC01</f>
        <v>0</v>
      </c>
      <c r="BF92" s="300">
        <f ca="1">'Profile before CoM'!BF92*f_CoMC01</f>
        <v>0</v>
      </c>
      <c r="BG92" s="300">
        <f ca="1">'Profile before CoM'!BG92*f_CoMC01</f>
        <v>0</v>
      </c>
      <c r="BH92" s="300">
        <f ca="1">'Profile before CoM'!BH92*f_CoMC01</f>
        <v>0</v>
      </c>
      <c r="BI92" s="300">
        <f ca="1">'Profile before CoM'!BI92*f_CoMC01</f>
        <v>0</v>
      </c>
      <c r="BJ92" s="300">
        <f ca="1">'Profile before CoM'!BJ92*f_CoMC01</f>
        <v>0</v>
      </c>
      <c r="BK92" s="300">
        <f ca="1">'Profile before CoM'!BK92*f_CoMC01</f>
        <v>0</v>
      </c>
      <c r="BL92" s="300">
        <f ca="1">'Profile before CoM'!BL92*f_CoMC01</f>
        <v>0</v>
      </c>
      <c r="BM92" s="300">
        <f ca="1">'Profile before CoM'!BM92*f_CoMC01</f>
        <v>0</v>
      </c>
      <c r="BN92" s="300">
        <f ca="1">'Profile before CoM'!BN92*f_CoMC01</f>
        <v>0</v>
      </c>
      <c r="BO92" s="300">
        <f ca="1">'Profile before CoM'!BO92*f_CoMC01</f>
        <v>0</v>
      </c>
      <c r="BP92" s="300">
        <f ca="1">'Profile before CoM'!BP92*f_CoMC01</f>
        <v>0</v>
      </c>
      <c r="BQ92" s="300">
        <f ca="1">'Profile before CoM'!BQ92*f_CoMC01</f>
        <v>0</v>
      </c>
      <c r="BR92" s="300">
        <f ca="1">'Profile before CoM'!BR92*f_CoMC01</f>
        <v>0</v>
      </c>
      <c r="BS92" s="300">
        <f ca="1">'Profile before CoM'!BS92*f_CoMC01</f>
        <v>0</v>
      </c>
      <c r="BT92" s="300">
        <f ca="1">'Profile before CoM'!BT92*f_CoMC01</f>
        <v>0</v>
      </c>
      <c r="BU92" s="300">
        <f ca="1">'Profile before CoM'!BU92*f_CoMC01</f>
        <v>0</v>
      </c>
      <c r="BV92" s="300">
        <f ca="1">'Profile before CoM'!BV92*f_CoMC01</f>
        <v>0</v>
      </c>
      <c r="BW92" s="300">
        <f ca="1">'Profile before CoM'!BW92*f_CoMC01</f>
        <v>0</v>
      </c>
      <c r="BX92" s="300">
        <f ca="1">'Profile before CoM'!BX92*f_CoMC01</f>
        <v>0</v>
      </c>
      <c r="BY92" s="300">
        <f ca="1">'Profile before CoM'!BY92*f_CoMC01</f>
        <v>0</v>
      </c>
      <c r="BZ92" s="300">
        <f ca="1">'Profile before CoM'!BZ92*f_CoMC01</f>
        <v>0</v>
      </c>
      <c r="CA92" s="300">
        <f ca="1">'Profile before CoM'!CA92*f_CoMC01</f>
        <v>0</v>
      </c>
      <c r="CB92" s="300">
        <f ca="1">'Profile before CoM'!CB92*f_CoMC01</f>
        <v>0</v>
      </c>
      <c r="CC92" s="300">
        <f ca="1">'Profile before CoM'!CC92*f_CoMC01</f>
        <v>0</v>
      </c>
      <c r="CD92" s="300">
        <f ca="1">'Profile before CoM'!CD92*f_CoMC01</f>
        <v>0</v>
      </c>
      <c r="CE92" s="300">
        <f ca="1">'Profile before CoM'!CE92*f_CoMC01</f>
        <v>0</v>
      </c>
      <c r="CF92" s="300">
        <f ca="1">'Profile before CoM'!CF92*f_CoMC01</f>
        <v>0</v>
      </c>
      <c r="CG92" s="300">
        <f ca="1">'Profile before CoM'!CG92*f_CoMC01</f>
        <v>0</v>
      </c>
      <c r="CH92" s="300">
        <f ca="1">'Profile before CoM'!CH92*f_CoMC01</f>
        <v>0</v>
      </c>
      <c r="CI92" s="300">
        <f ca="1">'Profile before CoM'!CI92*f_CoMC01</f>
        <v>0</v>
      </c>
      <c r="CJ92" s="300">
        <f ca="1">'Profile before CoM'!CJ92*f_CoMC01</f>
        <v>0</v>
      </c>
      <c r="CK92" s="300">
        <f ca="1">'Profile before CoM'!CK92*f_CoMC01</f>
        <v>0</v>
      </c>
      <c r="CL92" s="300">
        <f ca="1">'Profile before CoM'!CL92*f_CoMC01</f>
        <v>0</v>
      </c>
      <c r="CM92" s="300">
        <f ca="1">'Profile before CoM'!CM92*f_CoMC01</f>
        <v>0</v>
      </c>
      <c r="CN92" s="300">
        <f ca="1">'Profile before CoM'!CN92*f_CoMC01</f>
        <v>0</v>
      </c>
      <c r="CO92" s="300">
        <f ca="1">'Profile before CoM'!CO92*f_CoMC01</f>
        <v>0</v>
      </c>
      <c r="CP92" s="300">
        <f ca="1">'Profile before CoM'!CP92*f_CoMC01</f>
        <v>0</v>
      </c>
      <c r="CQ92" s="300">
        <f ca="1">'Profile before CoM'!CQ92*f_CoMC01</f>
        <v>0</v>
      </c>
      <c r="CR92" s="300">
        <f ca="1">'Profile before CoM'!CR92*f_CoMC01</f>
        <v>0</v>
      </c>
      <c r="CS92" s="300">
        <f ca="1">'Profile before CoM'!CS92*f_CoMC01</f>
        <v>0</v>
      </c>
      <c r="CT92" s="300">
        <f ca="1">'Profile before CoM'!CT92*f_CoMC01</f>
        <v>0</v>
      </c>
      <c r="CU92" s="300">
        <f ca="1">'Profile before CoM'!CU92*f_CoMC01</f>
        <v>0</v>
      </c>
      <c r="CV92" s="300">
        <f ca="1">'Profile before CoM'!CV92*f_CoMC01</f>
        <v>0</v>
      </c>
      <c r="CW92" s="300">
        <f ca="1">'Profile before CoM'!CW92*f_CoMC01</f>
        <v>0</v>
      </c>
      <c r="CX92" s="300">
        <f ca="1">'Profile before CoM'!CX92*f_CoMC01</f>
        <v>0</v>
      </c>
      <c r="CY92" s="300">
        <f ca="1">'Profile before CoM'!CY92*f_CoMC01</f>
        <v>0</v>
      </c>
      <c r="CZ92" s="300">
        <f ca="1">'Profile before CoM'!CZ92*f_CoMC01</f>
        <v>0</v>
      </c>
      <c r="DA92" s="300">
        <f ca="1">'Profile before CoM'!DA92*f_CoMC01</f>
        <v>0</v>
      </c>
      <c r="DB92" s="300">
        <f ca="1">'Profile before CoM'!DB92*f_CoMC01</f>
        <v>0</v>
      </c>
      <c r="DC92" s="300">
        <f ca="1">'Profile before CoM'!DC92*f_CoMC01</f>
        <v>0</v>
      </c>
      <c r="DD92" s="300">
        <f ca="1">'Profile before CoM'!DD92*f_CoMC01</f>
        <v>0</v>
      </c>
      <c r="DE92" s="300">
        <f ca="1">'Profile before CoM'!DE92*f_CoMC01</f>
        <v>0</v>
      </c>
      <c r="DF92" s="300">
        <f ca="1">'Profile before CoM'!DF92*f_CoMC01</f>
        <v>0</v>
      </c>
      <c r="DG92" s="300">
        <f ca="1">'Profile before CoM'!DG92*f_CoMC01</f>
        <v>0</v>
      </c>
      <c r="DH92" s="300">
        <f ca="1">'Profile before CoM'!DH92*f_CoMC01</f>
        <v>0</v>
      </c>
      <c r="DI92" s="300">
        <f ca="1">'Profile before CoM'!DI92*f_CoMC01</f>
        <v>0</v>
      </c>
      <c r="DJ92" s="300">
        <f ca="1">'Profile before CoM'!DJ92*f_CoMC01</f>
        <v>0</v>
      </c>
      <c r="DK92" s="300">
        <f ca="1">'Profile before CoM'!DK92*f_CoMC01</f>
        <v>0</v>
      </c>
      <c r="DL92" s="300">
        <f ca="1">'Profile before CoM'!DL92*f_CoMC01</f>
        <v>0</v>
      </c>
      <c r="DM92" s="300">
        <f ca="1">'Profile before CoM'!DM92*f_CoMC01</f>
        <v>0</v>
      </c>
      <c r="DN92" s="300">
        <f ca="1">'Profile before CoM'!DN92*f_CoMC01</f>
        <v>0</v>
      </c>
      <c r="DO92" s="300">
        <f ca="1">'Profile before CoM'!DO92*f_CoMC01</f>
        <v>0</v>
      </c>
      <c r="DP92" s="300">
        <f ca="1">'Profile before CoM'!DP92*f_CoMC01</f>
        <v>0</v>
      </c>
      <c r="DQ92" s="300">
        <f ca="1">'Profile before CoM'!DQ92*f_CoMC01</f>
        <v>0</v>
      </c>
      <c r="DR92" s="300">
        <f ca="1">'Profile before CoM'!DR92*f_CoMC01</f>
        <v>0</v>
      </c>
      <c r="DS92" s="300">
        <f ca="1">'Profile before CoM'!DS92*f_CoMC01</f>
        <v>0</v>
      </c>
      <c r="DT92" s="300">
        <f ca="1">'Profile before CoM'!DT92*f_CoMC01</f>
        <v>0</v>
      </c>
      <c r="DU92" s="300">
        <f ca="1">'Profile before CoM'!DU92*f_CoMC01</f>
        <v>0</v>
      </c>
      <c r="DV92" s="300">
        <f ca="1">'Profile before CoM'!DV92*f_CoMC01</f>
        <v>0</v>
      </c>
      <c r="DW92" s="300">
        <f ca="1">'Profile before CoM'!DW92*f_CoMC01</f>
        <v>0</v>
      </c>
      <c r="DX92" s="300">
        <f ca="1">'Profile before CoM'!DX92*f_CoMC01</f>
        <v>0</v>
      </c>
      <c r="DY92" s="300">
        <f ca="1">'Profile before CoM'!DY92*f_CoMC01</f>
        <v>0</v>
      </c>
      <c r="DZ92" s="300">
        <f ca="1">'Profile before CoM'!DZ92*f_CoMC01</f>
        <v>0</v>
      </c>
      <c r="EA92" s="300">
        <f ca="1">'Profile before CoM'!EA92*f_CoMC01</f>
        <v>0</v>
      </c>
      <c r="EB92" s="300">
        <f ca="1">'Profile before CoM'!EB92*f_CoMC01</f>
        <v>0</v>
      </c>
      <c r="EC92" s="300">
        <f ca="1">'Profile before CoM'!EC92*f_CoMC01</f>
        <v>0</v>
      </c>
      <c r="ED92" s="300">
        <f ca="1">'Profile before CoM'!ED92*f_CoMC01</f>
        <v>0</v>
      </c>
      <c r="EE92" s="300">
        <f ca="1">'Profile before CoM'!EE92*f_CoMC01</f>
        <v>0</v>
      </c>
      <c r="EF92" s="300">
        <f ca="1">'Profile before CoM'!EF92*f_CoMC01</f>
        <v>0</v>
      </c>
      <c r="EG92" s="300">
        <f ca="1">'Profile before CoM'!EG92*f_CoMC01</f>
        <v>0</v>
      </c>
      <c r="EH92" s="300">
        <f ca="1">'Profile before CoM'!EH92*f_CoMC01</f>
        <v>0</v>
      </c>
      <c r="EI92" s="300">
        <f ca="1">'Profile before CoM'!EI92*f_CoMC01</f>
        <v>0</v>
      </c>
      <c r="EJ92" s="300">
        <f ca="1">'Profile before CoM'!EJ92*f_CoMC01</f>
        <v>0</v>
      </c>
      <c r="EK92" s="300">
        <f ca="1">'Profile before CoM'!EK92*f_CoMC01</f>
        <v>0</v>
      </c>
      <c r="EL92" s="300">
        <f ca="1">'Profile before CoM'!EL92*f_CoMC01</f>
        <v>0</v>
      </c>
      <c r="EM92" s="300">
        <f ca="1">'Profile before CoM'!EM92*f_CoMC01</f>
        <v>0</v>
      </c>
      <c r="EN92" s="300">
        <f ca="1">'Profile before CoM'!EN92*f_CoMC01</f>
        <v>0</v>
      </c>
      <c r="EO92" s="300">
        <f ca="1">'Profile before CoM'!EO92*f_CoMC01</f>
        <v>0</v>
      </c>
      <c r="EP92" s="300">
        <f ca="1">'Profile before CoM'!EP92*f_CoMC01</f>
        <v>0</v>
      </c>
      <c r="EQ92" s="300">
        <f ca="1">'Profile before CoM'!EQ92*f_CoMC01</f>
        <v>0</v>
      </c>
      <c r="ER92" s="300">
        <f ca="1">'Profile before CoM'!ER92*f_CoMC01</f>
        <v>0</v>
      </c>
      <c r="ES92" s="300">
        <f ca="1">'Profile before CoM'!ES92*f_CoMC01</f>
        <v>0</v>
      </c>
      <c r="ET92" s="300">
        <f ca="1">'Profile before CoM'!ET92*f_CoMC01</f>
        <v>0</v>
      </c>
      <c r="EU92" s="300">
        <f ca="1">'Profile before CoM'!EU92*f_CoMC01</f>
        <v>0</v>
      </c>
      <c r="EV92" s="300">
        <f ca="1">'Profile before CoM'!EV92*f_CoMC01</f>
        <v>0</v>
      </c>
      <c r="EW92" s="300">
        <f ca="1">'Profile before CoM'!EW92*f_CoMC01</f>
        <v>0</v>
      </c>
      <c r="EX92" s="300">
        <f ca="1">'Profile before CoM'!EX92*f_CoMC01</f>
        <v>0</v>
      </c>
      <c r="EY92" s="612"/>
      <c r="EZ92" s="757" t="str">
        <f>'Main Input'!EZ92</f>
        <v>RPI</v>
      </c>
      <c r="FA92" s="757" t="str">
        <f>'Main Input'!FA92</f>
        <v>N/A</v>
      </c>
      <c r="FB92" s="766">
        <f>'Main Input'!FB92</f>
        <v>0</v>
      </c>
      <c r="FC92" s="766" t="str">
        <f>'Main Input'!FC92</f>
        <v>IT Solutions</v>
      </c>
      <c r="FD92" s="766" t="str">
        <f>'Main Input'!FD92</f>
        <v>Managed Services</v>
      </c>
      <c r="FE92" s="757" t="str">
        <f>'Main Input'!FE92</f>
        <v>Opex</v>
      </c>
      <c r="FF92" s="757" t="str">
        <f>'Main Input'!FF92</f>
        <v>ContractAccrual</v>
      </c>
      <c r="FG92" s="757" t="str">
        <f>'Main Input'!FG92</f>
        <v>Expense</v>
      </c>
      <c r="FH92" s="767" t="str">
        <f>'Main Input'!FH92</f>
        <v>A</v>
      </c>
      <c r="FI92" s="768">
        <f>'Main Input'!FI92</f>
        <v>0.22</v>
      </c>
      <c r="FJ92" s="768">
        <f>'Main Input'!FJ92</f>
        <v>0</v>
      </c>
      <c r="FK92" s="612"/>
      <c r="FL92" s="531">
        <f t="shared" si="34"/>
        <v>0</v>
      </c>
      <c r="FM92" s="86"/>
      <c r="FN92" s="612"/>
    </row>
    <row r="93" spans="1:170" ht="12.75" customHeight="1">
      <c r="A93" s="750" t="str">
        <f>'Main Input'!A93</f>
        <v>MTB</v>
      </c>
      <c r="B93" s="762" t="str">
        <f>'Main Input'!B93</f>
        <v>Business Unit</v>
      </c>
      <c r="C93" s="762" t="str">
        <f>'Main Input'!C93</f>
        <v>Labour</v>
      </c>
      <c r="D93" s="762" t="str">
        <f>'Main Input'!D93</f>
        <v>TFR</v>
      </c>
      <c r="E93" s="762" t="str">
        <f>'Main Input'!E93</f>
        <v>Migration Engineer #12 (Wintel)</v>
      </c>
      <c r="F93" s="753" t="str">
        <f>'Main Input'!F93</f>
        <v>direct</v>
      </c>
      <c r="G93" s="753" t="str">
        <f>'Main Input'!G93</f>
        <v>Person</v>
      </c>
      <c r="H93" s="753" t="str">
        <f>'Main Input'!H93</f>
        <v>TAC.CSA.2</v>
      </c>
      <c r="I93" s="753">
        <f>'Main Input'!I93</f>
        <v>0</v>
      </c>
      <c r="J93" s="753">
        <f>'Main Input'!J93</f>
        <v>0</v>
      </c>
      <c r="K93" s="753" t="str">
        <f>'Main Input'!K93</f>
        <v>FJS</v>
      </c>
      <c r="L93" s="753" t="str">
        <f>'Main Input'!L93</f>
        <v>pTran</v>
      </c>
      <c r="M93" s="753">
        <f>'Main Input'!M93</f>
        <v>0</v>
      </c>
      <c r="N93" s="753">
        <f>'Main Input'!N93</f>
        <v>0</v>
      </c>
      <c r="O93" s="753" t="str">
        <f>'Main Input'!O93</f>
        <v>SPAIN</v>
      </c>
      <c r="P93" s="753">
        <f>'Main Input'!P93</f>
        <v>313</v>
      </c>
      <c r="Q93" s="753" t="str">
        <f>'Main Input'!Q93</f>
        <v>EUR</v>
      </c>
      <c r="R93" s="753" t="str">
        <f>'Main Input'!R93</f>
        <v>EMEA</v>
      </c>
      <c r="S93" s="753" t="str">
        <f>'Main Input'!S93</f>
        <v>Local</v>
      </c>
      <c r="T93" s="753">
        <f>'Main Input'!T93</f>
        <v>0</v>
      </c>
      <c r="U93" s="753">
        <f>'Main Input'!U93</f>
        <v>0</v>
      </c>
      <c r="V93" s="753" t="str">
        <f>'Main Input'!V93</f>
        <v>4_ATP</v>
      </c>
      <c r="W93" s="753">
        <f>'Main Input'!W93</f>
        <v>0</v>
      </c>
      <c r="X93" s="753">
        <f>'Main Input'!X93</f>
        <v>0</v>
      </c>
      <c r="Y93" s="753">
        <f>'Main Input'!Y93</f>
        <v>0</v>
      </c>
      <c r="Z93" s="753">
        <f>'Main Input'!Z93</f>
        <v>0</v>
      </c>
      <c r="AA93" s="753">
        <f>'Main Input'!AA93</f>
        <v>0</v>
      </c>
      <c r="AB93" s="763">
        <f>'Main Input'!AB93</f>
        <v>0</v>
      </c>
      <c r="AC93" s="763" t="str">
        <f>'Main Input'!AC93</f>
        <v>Days</v>
      </c>
      <c r="AD93" s="764">
        <f>'Main Input'!AD93</f>
        <v>85</v>
      </c>
      <c r="AE93" s="765">
        <f t="shared" ca="1" si="32"/>
        <v>35630.02492930548</v>
      </c>
      <c r="AF93" s="299">
        <f ca="1">'Profile before CoM'!AF93*f_CoMC01</f>
        <v>0</v>
      </c>
      <c r="AG93" s="300">
        <f ca="1">'Profile before CoM'!AG93*f_CoMC01</f>
        <v>0</v>
      </c>
      <c r="AH93" s="300">
        <f ca="1">'Profile before CoM'!AH93*f_CoMC01</f>
        <v>0</v>
      </c>
      <c r="AI93" s="300">
        <f ca="1">'Profile before CoM'!AI93*f_CoMC01</f>
        <v>0</v>
      </c>
      <c r="AJ93" s="300">
        <f ca="1">'Profile before CoM'!AJ93*f_CoMC01</f>
        <v>0</v>
      </c>
      <c r="AK93" s="300">
        <f ca="1">'Profile before CoM'!AK93*f_CoMC01</f>
        <v>35630.02492930548</v>
      </c>
      <c r="AL93" s="300">
        <f ca="1">'Profile before CoM'!AL93*f_CoMC01</f>
        <v>0</v>
      </c>
      <c r="AM93" s="300">
        <f ca="1">'Profile before CoM'!AM93*f_CoMC01</f>
        <v>0</v>
      </c>
      <c r="AN93" s="300">
        <f ca="1">'Profile before CoM'!AN93*f_CoMC01</f>
        <v>0</v>
      </c>
      <c r="AO93" s="300">
        <f ca="1">'Profile before CoM'!AO93*f_CoMC01</f>
        <v>0</v>
      </c>
      <c r="AP93" s="300">
        <f ca="1">'Profile before CoM'!AP93*f_CoMC01</f>
        <v>0</v>
      </c>
      <c r="AQ93" s="300">
        <f ca="1">'Profile before CoM'!AQ93*f_CoMC01</f>
        <v>0</v>
      </c>
      <c r="AR93" s="300">
        <f ca="1">'Profile before CoM'!AR93*f_CoMC01</f>
        <v>0</v>
      </c>
      <c r="AS93" s="300">
        <f ca="1">'Profile before CoM'!AS93*f_CoMC01</f>
        <v>0</v>
      </c>
      <c r="AT93" s="300">
        <f ca="1">'Profile before CoM'!AT93*f_CoMC01</f>
        <v>0</v>
      </c>
      <c r="AU93" s="300">
        <f ca="1">'Profile before CoM'!AU93*f_CoMC01</f>
        <v>0</v>
      </c>
      <c r="AV93" s="300">
        <f ca="1">'Profile before CoM'!AV93*f_CoMC01</f>
        <v>0</v>
      </c>
      <c r="AW93" s="300">
        <f ca="1">'Profile before CoM'!AW93*f_CoMC01</f>
        <v>0</v>
      </c>
      <c r="AX93" s="300">
        <f ca="1">'Profile before CoM'!AX93*f_CoMC01</f>
        <v>0</v>
      </c>
      <c r="AY93" s="300">
        <f ca="1">'Profile before CoM'!AY93*f_CoMC01</f>
        <v>0</v>
      </c>
      <c r="AZ93" s="300">
        <f ca="1">'Profile before CoM'!AZ93*f_CoMC01</f>
        <v>0</v>
      </c>
      <c r="BA93" s="300">
        <f ca="1">'Profile before CoM'!BA93*f_CoMC01</f>
        <v>0</v>
      </c>
      <c r="BB93" s="300">
        <f ca="1">'Profile before CoM'!BB93*f_CoMC01</f>
        <v>0</v>
      </c>
      <c r="BC93" s="300">
        <f ca="1">'Profile before CoM'!BC93*f_CoMC01</f>
        <v>0</v>
      </c>
      <c r="BD93" s="300">
        <f ca="1">'Profile before CoM'!BD93*f_CoMC01</f>
        <v>0</v>
      </c>
      <c r="BE93" s="300">
        <f ca="1">'Profile before CoM'!BE93*f_CoMC01</f>
        <v>0</v>
      </c>
      <c r="BF93" s="300">
        <f ca="1">'Profile before CoM'!BF93*f_CoMC01</f>
        <v>0</v>
      </c>
      <c r="BG93" s="300">
        <f ca="1">'Profile before CoM'!BG93*f_CoMC01</f>
        <v>0</v>
      </c>
      <c r="BH93" s="300">
        <f ca="1">'Profile before CoM'!BH93*f_CoMC01</f>
        <v>0</v>
      </c>
      <c r="BI93" s="300">
        <f ca="1">'Profile before CoM'!BI93*f_CoMC01</f>
        <v>0</v>
      </c>
      <c r="BJ93" s="300">
        <f ca="1">'Profile before CoM'!BJ93*f_CoMC01</f>
        <v>0</v>
      </c>
      <c r="BK93" s="300">
        <f ca="1">'Profile before CoM'!BK93*f_CoMC01</f>
        <v>0</v>
      </c>
      <c r="BL93" s="300">
        <f ca="1">'Profile before CoM'!BL93*f_CoMC01</f>
        <v>0</v>
      </c>
      <c r="BM93" s="300">
        <f ca="1">'Profile before CoM'!BM93*f_CoMC01</f>
        <v>0</v>
      </c>
      <c r="BN93" s="300">
        <f ca="1">'Profile before CoM'!BN93*f_CoMC01</f>
        <v>0</v>
      </c>
      <c r="BO93" s="300">
        <f ca="1">'Profile before CoM'!BO93*f_CoMC01</f>
        <v>0</v>
      </c>
      <c r="BP93" s="300">
        <f ca="1">'Profile before CoM'!BP93*f_CoMC01</f>
        <v>0</v>
      </c>
      <c r="BQ93" s="300">
        <f ca="1">'Profile before CoM'!BQ93*f_CoMC01</f>
        <v>0</v>
      </c>
      <c r="BR93" s="300">
        <f ca="1">'Profile before CoM'!BR93*f_CoMC01</f>
        <v>0</v>
      </c>
      <c r="BS93" s="300">
        <f ca="1">'Profile before CoM'!BS93*f_CoMC01</f>
        <v>0</v>
      </c>
      <c r="BT93" s="300">
        <f ca="1">'Profile before CoM'!BT93*f_CoMC01</f>
        <v>0</v>
      </c>
      <c r="BU93" s="300">
        <f ca="1">'Profile before CoM'!BU93*f_CoMC01</f>
        <v>0</v>
      </c>
      <c r="BV93" s="300">
        <f ca="1">'Profile before CoM'!BV93*f_CoMC01</f>
        <v>0</v>
      </c>
      <c r="BW93" s="300">
        <f ca="1">'Profile before CoM'!BW93*f_CoMC01</f>
        <v>0</v>
      </c>
      <c r="BX93" s="300">
        <f ca="1">'Profile before CoM'!BX93*f_CoMC01</f>
        <v>0</v>
      </c>
      <c r="BY93" s="300">
        <f ca="1">'Profile before CoM'!BY93*f_CoMC01</f>
        <v>0</v>
      </c>
      <c r="BZ93" s="300">
        <f ca="1">'Profile before CoM'!BZ93*f_CoMC01</f>
        <v>0</v>
      </c>
      <c r="CA93" s="300">
        <f ca="1">'Profile before CoM'!CA93*f_CoMC01</f>
        <v>0</v>
      </c>
      <c r="CB93" s="300">
        <f ca="1">'Profile before CoM'!CB93*f_CoMC01</f>
        <v>0</v>
      </c>
      <c r="CC93" s="300">
        <f ca="1">'Profile before CoM'!CC93*f_CoMC01</f>
        <v>0</v>
      </c>
      <c r="CD93" s="300">
        <f ca="1">'Profile before CoM'!CD93*f_CoMC01</f>
        <v>0</v>
      </c>
      <c r="CE93" s="300">
        <f ca="1">'Profile before CoM'!CE93*f_CoMC01</f>
        <v>0</v>
      </c>
      <c r="CF93" s="300">
        <f ca="1">'Profile before CoM'!CF93*f_CoMC01</f>
        <v>0</v>
      </c>
      <c r="CG93" s="300">
        <f ca="1">'Profile before CoM'!CG93*f_CoMC01</f>
        <v>0</v>
      </c>
      <c r="CH93" s="300">
        <f ca="1">'Profile before CoM'!CH93*f_CoMC01</f>
        <v>0</v>
      </c>
      <c r="CI93" s="300">
        <f ca="1">'Profile before CoM'!CI93*f_CoMC01</f>
        <v>0</v>
      </c>
      <c r="CJ93" s="300">
        <f ca="1">'Profile before CoM'!CJ93*f_CoMC01</f>
        <v>0</v>
      </c>
      <c r="CK93" s="300">
        <f ca="1">'Profile before CoM'!CK93*f_CoMC01</f>
        <v>0</v>
      </c>
      <c r="CL93" s="300">
        <f ca="1">'Profile before CoM'!CL93*f_CoMC01</f>
        <v>0</v>
      </c>
      <c r="CM93" s="300">
        <f ca="1">'Profile before CoM'!CM93*f_CoMC01</f>
        <v>0</v>
      </c>
      <c r="CN93" s="300">
        <f ca="1">'Profile before CoM'!CN93*f_CoMC01</f>
        <v>0</v>
      </c>
      <c r="CO93" s="300">
        <f ca="1">'Profile before CoM'!CO93*f_CoMC01</f>
        <v>0</v>
      </c>
      <c r="CP93" s="300">
        <f ca="1">'Profile before CoM'!CP93*f_CoMC01</f>
        <v>0</v>
      </c>
      <c r="CQ93" s="300">
        <f ca="1">'Profile before CoM'!CQ93*f_CoMC01</f>
        <v>0</v>
      </c>
      <c r="CR93" s="300">
        <f ca="1">'Profile before CoM'!CR93*f_CoMC01</f>
        <v>0</v>
      </c>
      <c r="CS93" s="300">
        <f ca="1">'Profile before CoM'!CS93*f_CoMC01</f>
        <v>0</v>
      </c>
      <c r="CT93" s="300">
        <f ca="1">'Profile before CoM'!CT93*f_CoMC01</f>
        <v>0</v>
      </c>
      <c r="CU93" s="300">
        <f ca="1">'Profile before CoM'!CU93*f_CoMC01</f>
        <v>0</v>
      </c>
      <c r="CV93" s="300">
        <f ca="1">'Profile before CoM'!CV93*f_CoMC01</f>
        <v>0</v>
      </c>
      <c r="CW93" s="300">
        <f ca="1">'Profile before CoM'!CW93*f_CoMC01</f>
        <v>0</v>
      </c>
      <c r="CX93" s="300">
        <f ca="1">'Profile before CoM'!CX93*f_CoMC01</f>
        <v>0</v>
      </c>
      <c r="CY93" s="300">
        <f ca="1">'Profile before CoM'!CY93*f_CoMC01</f>
        <v>0</v>
      </c>
      <c r="CZ93" s="300">
        <f ca="1">'Profile before CoM'!CZ93*f_CoMC01</f>
        <v>0</v>
      </c>
      <c r="DA93" s="300">
        <f ca="1">'Profile before CoM'!DA93*f_CoMC01</f>
        <v>0</v>
      </c>
      <c r="DB93" s="300">
        <f ca="1">'Profile before CoM'!DB93*f_CoMC01</f>
        <v>0</v>
      </c>
      <c r="DC93" s="300">
        <f ca="1">'Profile before CoM'!DC93*f_CoMC01</f>
        <v>0</v>
      </c>
      <c r="DD93" s="300">
        <f ca="1">'Profile before CoM'!DD93*f_CoMC01</f>
        <v>0</v>
      </c>
      <c r="DE93" s="300">
        <f ca="1">'Profile before CoM'!DE93*f_CoMC01</f>
        <v>0</v>
      </c>
      <c r="DF93" s="300">
        <f ca="1">'Profile before CoM'!DF93*f_CoMC01</f>
        <v>0</v>
      </c>
      <c r="DG93" s="300">
        <f ca="1">'Profile before CoM'!DG93*f_CoMC01</f>
        <v>0</v>
      </c>
      <c r="DH93" s="300">
        <f ca="1">'Profile before CoM'!DH93*f_CoMC01</f>
        <v>0</v>
      </c>
      <c r="DI93" s="300">
        <f ca="1">'Profile before CoM'!DI93*f_CoMC01</f>
        <v>0</v>
      </c>
      <c r="DJ93" s="300">
        <f ca="1">'Profile before CoM'!DJ93*f_CoMC01</f>
        <v>0</v>
      </c>
      <c r="DK93" s="300">
        <f ca="1">'Profile before CoM'!DK93*f_CoMC01</f>
        <v>0</v>
      </c>
      <c r="DL93" s="300">
        <f ca="1">'Profile before CoM'!DL93*f_CoMC01</f>
        <v>0</v>
      </c>
      <c r="DM93" s="300">
        <f ca="1">'Profile before CoM'!DM93*f_CoMC01</f>
        <v>0</v>
      </c>
      <c r="DN93" s="300">
        <f ca="1">'Profile before CoM'!DN93*f_CoMC01</f>
        <v>0</v>
      </c>
      <c r="DO93" s="300">
        <f ca="1">'Profile before CoM'!DO93*f_CoMC01</f>
        <v>0</v>
      </c>
      <c r="DP93" s="300">
        <f ca="1">'Profile before CoM'!DP93*f_CoMC01</f>
        <v>0</v>
      </c>
      <c r="DQ93" s="300">
        <f ca="1">'Profile before CoM'!DQ93*f_CoMC01</f>
        <v>0</v>
      </c>
      <c r="DR93" s="300">
        <f ca="1">'Profile before CoM'!DR93*f_CoMC01</f>
        <v>0</v>
      </c>
      <c r="DS93" s="300">
        <f ca="1">'Profile before CoM'!DS93*f_CoMC01</f>
        <v>0</v>
      </c>
      <c r="DT93" s="300">
        <f ca="1">'Profile before CoM'!DT93*f_CoMC01</f>
        <v>0</v>
      </c>
      <c r="DU93" s="300">
        <f ca="1">'Profile before CoM'!DU93*f_CoMC01</f>
        <v>0</v>
      </c>
      <c r="DV93" s="300">
        <f ca="1">'Profile before CoM'!DV93*f_CoMC01</f>
        <v>0</v>
      </c>
      <c r="DW93" s="300">
        <f ca="1">'Profile before CoM'!DW93*f_CoMC01</f>
        <v>0</v>
      </c>
      <c r="DX93" s="300">
        <f ca="1">'Profile before CoM'!DX93*f_CoMC01</f>
        <v>0</v>
      </c>
      <c r="DY93" s="300">
        <f ca="1">'Profile before CoM'!DY93*f_CoMC01</f>
        <v>0</v>
      </c>
      <c r="DZ93" s="300">
        <f ca="1">'Profile before CoM'!DZ93*f_CoMC01</f>
        <v>0</v>
      </c>
      <c r="EA93" s="300">
        <f ca="1">'Profile before CoM'!EA93*f_CoMC01</f>
        <v>0</v>
      </c>
      <c r="EB93" s="300">
        <f ca="1">'Profile before CoM'!EB93*f_CoMC01</f>
        <v>0</v>
      </c>
      <c r="EC93" s="300">
        <f ca="1">'Profile before CoM'!EC93*f_CoMC01</f>
        <v>0</v>
      </c>
      <c r="ED93" s="300">
        <f ca="1">'Profile before CoM'!ED93*f_CoMC01</f>
        <v>0</v>
      </c>
      <c r="EE93" s="300">
        <f ca="1">'Profile before CoM'!EE93*f_CoMC01</f>
        <v>0</v>
      </c>
      <c r="EF93" s="300">
        <f ca="1">'Profile before CoM'!EF93*f_CoMC01</f>
        <v>0</v>
      </c>
      <c r="EG93" s="300">
        <f ca="1">'Profile before CoM'!EG93*f_CoMC01</f>
        <v>0</v>
      </c>
      <c r="EH93" s="300">
        <f ca="1">'Profile before CoM'!EH93*f_CoMC01</f>
        <v>0</v>
      </c>
      <c r="EI93" s="300">
        <f ca="1">'Profile before CoM'!EI93*f_CoMC01</f>
        <v>0</v>
      </c>
      <c r="EJ93" s="300">
        <f ca="1">'Profile before CoM'!EJ93*f_CoMC01</f>
        <v>0</v>
      </c>
      <c r="EK93" s="300">
        <f ca="1">'Profile before CoM'!EK93*f_CoMC01</f>
        <v>0</v>
      </c>
      <c r="EL93" s="300">
        <f ca="1">'Profile before CoM'!EL93*f_CoMC01</f>
        <v>0</v>
      </c>
      <c r="EM93" s="300">
        <f ca="1">'Profile before CoM'!EM93*f_CoMC01</f>
        <v>0</v>
      </c>
      <c r="EN93" s="300">
        <f ca="1">'Profile before CoM'!EN93*f_CoMC01</f>
        <v>0</v>
      </c>
      <c r="EO93" s="300">
        <f ca="1">'Profile before CoM'!EO93*f_CoMC01</f>
        <v>0</v>
      </c>
      <c r="EP93" s="300">
        <f ca="1">'Profile before CoM'!EP93*f_CoMC01</f>
        <v>0</v>
      </c>
      <c r="EQ93" s="300">
        <f ca="1">'Profile before CoM'!EQ93*f_CoMC01</f>
        <v>0</v>
      </c>
      <c r="ER93" s="300">
        <f ca="1">'Profile before CoM'!ER93*f_CoMC01</f>
        <v>0</v>
      </c>
      <c r="ES93" s="300">
        <f ca="1">'Profile before CoM'!ES93*f_CoMC01</f>
        <v>0</v>
      </c>
      <c r="ET93" s="300">
        <f ca="1">'Profile before CoM'!ET93*f_CoMC01</f>
        <v>0</v>
      </c>
      <c r="EU93" s="300">
        <f ca="1">'Profile before CoM'!EU93*f_CoMC01</f>
        <v>0</v>
      </c>
      <c r="EV93" s="300">
        <f ca="1">'Profile before CoM'!EV93*f_CoMC01</f>
        <v>0</v>
      </c>
      <c r="EW93" s="300">
        <f ca="1">'Profile before CoM'!EW93*f_CoMC01</f>
        <v>0</v>
      </c>
      <c r="EX93" s="300">
        <f ca="1">'Profile before CoM'!EX93*f_CoMC01</f>
        <v>0</v>
      </c>
      <c r="EY93" s="612"/>
      <c r="EZ93" s="757" t="str">
        <f>'Main Input'!EZ93</f>
        <v>RPI</v>
      </c>
      <c r="FA93" s="757" t="str">
        <f>'Main Input'!FA93</f>
        <v>N/A</v>
      </c>
      <c r="FB93" s="766">
        <f>'Main Input'!FB93</f>
        <v>0</v>
      </c>
      <c r="FC93" s="766" t="str">
        <f>'Main Input'!FC93</f>
        <v>IT Solutions</v>
      </c>
      <c r="FD93" s="766" t="str">
        <f>'Main Input'!FD93</f>
        <v>Managed Services</v>
      </c>
      <c r="FE93" s="757" t="str">
        <f>'Main Input'!FE93</f>
        <v>Opex</v>
      </c>
      <c r="FF93" s="757" t="str">
        <f>'Main Input'!FF93</f>
        <v>ContractAccrual</v>
      </c>
      <c r="FG93" s="757" t="str">
        <f>'Main Input'!FG93</f>
        <v>Expense</v>
      </c>
      <c r="FH93" s="767" t="str">
        <f>'Main Input'!FH93</f>
        <v>A</v>
      </c>
      <c r="FI93" s="768">
        <f>'Main Input'!FI93</f>
        <v>0.22</v>
      </c>
      <c r="FJ93" s="768">
        <f>'Main Input'!FJ93</f>
        <v>0</v>
      </c>
      <c r="FK93" s="612"/>
      <c r="FL93" s="531">
        <f t="shared" si="34"/>
        <v>0</v>
      </c>
      <c r="FM93" s="86"/>
      <c r="FN93" s="612"/>
    </row>
    <row r="94" spans="1:170" ht="12.75" customHeight="1">
      <c r="A94" s="750" t="str">
        <f>'Main Input'!A94</f>
        <v>MTB</v>
      </c>
      <c r="B94" s="762" t="str">
        <f>'Main Input'!B94</f>
        <v>Business Unit</v>
      </c>
      <c r="C94" s="762" t="str">
        <f>'Main Input'!C94</f>
        <v>Labour</v>
      </c>
      <c r="D94" s="762" t="str">
        <f>'Main Input'!D94</f>
        <v>TFR</v>
      </c>
      <c r="E94" s="762" t="str">
        <f>'Main Input'!E94</f>
        <v>Migration Engineer #13 (Wintel)</v>
      </c>
      <c r="F94" s="753" t="str">
        <f>'Main Input'!F94</f>
        <v>direct</v>
      </c>
      <c r="G94" s="753" t="str">
        <f>'Main Input'!G94</f>
        <v>Person</v>
      </c>
      <c r="H94" s="753" t="str">
        <f>'Main Input'!H94</f>
        <v>TAC.CSA.2</v>
      </c>
      <c r="I94" s="753">
        <f>'Main Input'!I94</f>
        <v>0</v>
      </c>
      <c r="J94" s="753">
        <f>'Main Input'!J94</f>
        <v>0</v>
      </c>
      <c r="K94" s="753" t="str">
        <f>'Main Input'!K94</f>
        <v>FJS</v>
      </c>
      <c r="L94" s="753" t="str">
        <f>'Main Input'!L94</f>
        <v>pTran</v>
      </c>
      <c r="M94" s="753">
        <f>'Main Input'!M94</f>
        <v>0</v>
      </c>
      <c r="N94" s="753">
        <f>'Main Input'!N94</f>
        <v>0</v>
      </c>
      <c r="O94" s="753" t="str">
        <f>'Main Input'!O94</f>
        <v>SPAIN</v>
      </c>
      <c r="P94" s="753">
        <f>'Main Input'!P94</f>
        <v>313</v>
      </c>
      <c r="Q94" s="753" t="str">
        <f>'Main Input'!Q94</f>
        <v>EUR</v>
      </c>
      <c r="R94" s="753" t="str">
        <f>'Main Input'!R94</f>
        <v>EMEA</v>
      </c>
      <c r="S94" s="753" t="str">
        <f>'Main Input'!S94</f>
        <v>Local</v>
      </c>
      <c r="T94" s="753">
        <f>'Main Input'!T94</f>
        <v>0</v>
      </c>
      <c r="U94" s="753">
        <f>'Main Input'!U94</f>
        <v>0</v>
      </c>
      <c r="V94" s="753" t="str">
        <f>'Main Input'!V94</f>
        <v>4_ATP</v>
      </c>
      <c r="W94" s="753">
        <f>'Main Input'!W94</f>
        <v>0</v>
      </c>
      <c r="X94" s="753">
        <f>'Main Input'!X94</f>
        <v>0</v>
      </c>
      <c r="Y94" s="753">
        <f>'Main Input'!Y94</f>
        <v>0</v>
      </c>
      <c r="Z94" s="753">
        <f>'Main Input'!Z94</f>
        <v>0</v>
      </c>
      <c r="AA94" s="753">
        <f>'Main Input'!AA94</f>
        <v>0</v>
      </c>
      <c r="AB94" s="763">
        <f>'Main Input'!AB94</f>
        <v>0</v>
      </c>
      <c r="AC94" s="763" t="str">
        <f>'Main Input'!AC94</f>
        <v>Days</v>
      </c>
      <c r="AD94" s="764">
        <f>'Main Input'!AD94</f>
        <v>85</v>
      </c>
      <c r="AE94" s="765">
        <f t="shared" ca="1" si="32"/>
        <v>35630.02492930548</v>
      </c>
      <c r="AF94" s="299">
        <f ca="1">'Profile before CoM'!AF94*f_CoMC01</f>
        <v>0</v>
      </c>
      <c r="AG94" s="300">
        <f ca="1">'Profile before CoM'!AG94*f_CoMC01</f>
        <v>0</v>
      </c>
      <c r="AH94" s="300">
        <f ca="1">'Profile before CoM'!AH94*f_CoMC01</f>
        <v>0</v>
      </c>
      <c r="AI94" s="300">
        <f ca="1">'Profile before CoM'!AI94*f_CoMC01</f>
        <v>0</v>
      </c>
      <c r="AJ94" s="300">
        <f ca="1">'Profile before CoM'!AJ94*f_CoMC01</f>
        <v>0</v>
      </c>
      <c r="AK94" s="300">
        <f ca="1">'Profile before CoM'!AK94*f_CoMC01</f>
        <v>35630.02492930548</v>
      </c>
      <c r="AL94" s="300">
        <f ca="1">'Profile before CoM'!AL94*f_CoMC01</f>
        <v>0</v>
      </c>
      <c r="AM94" s="300">
        <f ca="1">'Profile before CoM'!AM94*f_CoMC01</f>
        <v>0</v>
      </c>
      <c r="AN94" s="300">
        <f ca="1">'Profile before CoM'!AN94*f_CoMC01</f>
        <v>0</v>
      </c>
      <c r="AO94" s="300">
        <f ca="1">'Profile before CoM'!AO94*f_CoMC01</f>
        <v>0</v>
      </c>
      <c r="AP94" s="300">
        <f ca="1">'Profile before CoM'!AP94*f_CoMC01</f>
        <v>0</v>
      </c>
      <c r="AQ94" s="300">
        <f ca="1">'Profile before CoM'!AQ94*f_CoMC01</f>
        <v>0</v>
      </c>
      <c r="AR94" s="300">
        <f ca="1">'Profile before CoM'!AR94*f_CoMC01</f>
        <v>0</v>
      </c>
      <c r="AS94" s="300">
        <f ca="1">'Profile before CoM'!AS94*f_CoMC01</f>
        <v>0</v>
      </c>
      <c r="AT94" s="300">
        <f ca="1">'Profile before CoM'!AT94*f_CoMC01</f>
        <v>0</v>
      </c>
      <c r="AU94" s="300">
        <f ca="1">'Profile before CoM'!AU94*f_CoMC01</f>
        <v>0</v>
      </c>
      <c r="AV94" s="300">
        <f ca="1">'Profile before CoM'!AV94*f_CoMC01</f>
        <v>0</v>
      </c>
      <c r="AW94" s="300">
        <f ca="1">'Profile before CoM'!AW94*f_CoMC01</f>
        <v>0</v>
      </c>
      <c r="AX94" s="300">
        <f ca="1">'Profile before CoM'!AX94*f_CoMC01</f>
        <v>0</v>
      </c>
      <c r="AY94" s="300">
        <f ca="1">'Profile before CoM'!AY94*f_CoMC01</f>
        <v>0</v>
      </c>
      <c r="AZ94" s="300">
        <f ca="1">'Profile before CoM'!AZ94*f_CoMC01</f>
        <v>0</v>
      </c>
      <c r="BA94" s="300">
        <f ca="1">'Profile before CoM'!BA94*f_CoMC01</f>
        <v>0</v>
      </c>
      <c r="BB94" s="300">
        <f ca="1">'Profile before CoM'!BB94*f_CoMC01</f>
        <v>0</v>
      </c>
      <c r="BC94" s="300">
        <f ca="1">'Profile before CoM'!BC94*f_CoMC01</f>
        <v>0</v>
      </c>
      <c r="BD94" s="300">
        <f ca="1">'Profile before CoM'!BD94*f_CoMC01</f>
        <v>0</v>
      </c>
      <c r="BE94" s="300">
        <f ca="1">'Profile before CoM'!BE94*f_CoMC01</f>
        <v>0</v>
      </c>
      <c r="BF94" s="300">
        <f ca="1">'Profile before CoM'!BF94*f_CoMC01</f>
        <v>0</v>
      </c>
      <c r="BG94" s="300">
        <f ca="1">'Profile before CoM'!BG94*f_CoMC01</f>
        <v>0</v>
      </c>
      <c r="BH94" s="300">
        <f ca="1">'Profile before CoM'!BH94*f_CoMC01</f>
        <v>0</v>
      </c>
      <c r="BI94" s="300">
        <f ca="1">'Profile before CoM'!BI94*f_CoMC01</f>
        <v>0</v>
      </c>
      <c r="BJ94" s="300">
        <f ca="1">'Profile before CoM'!BJ94*f_CoMC01</f>
        <v>0</v>
      </c>
      <c r="BK94" s="300">
        <f ca="1">'Profile before CoM'!BK94*f_CoMC01</f>
        <v>0</v>
      </c>
      <c r="BL94" s="300">
        <f ca="1">'Profile before CoM'!BL94*f_CoMC01</f>
        <v>0</v>
      </c>
      <c r="BM94" s="300">
        <f ca="1">'Profile before CoM'!BM94*f_CoMC01</f>
        <v>0</v>
      </c>
      <c r="BN94" s="300">
        <f ca="1">'Profile before CoM'!BN94*f_CoMC01</f>
        <v>0</v>
      </c>
      <c r="BO94" s="300">
        <f ca="1">'Profile before CoM'!BO94*f_CoMC01</f>
        <v>0</v>
      </c>
      <c r="BP94" s="300">
        <f ca="1">'Profile before CoM'!BP94*f_CoMC01</f>
        <v>0</v>
      </c>
      <c r="BQ94" s="300">
        <f ca="1">'Profile before CoM'!BQ94*f_CoMC01</f>
        <v>0</v>
      </c>
      <c r="BR94" s="300">
        <f ca="1">'Profile before CoM'!BR94*f_CoMC01</f>
        <v>0</v>
      </c>
      <c r="BS94" s="300">
        <f ca="1">'Profile before CoM'!BS94*f_CoMC01</f>
        <v>0</v>
      </c>
      <c r="BT94" s="300">
        <f ca="1">'Profile before CoM'!BT94*f_CoMC01</f>
        <v>0</v>
      </c>
      <c r="BU94" s="300">
        <f ca="1">'Profile before CoM'!BU94*f_CoMC01</f>
        <v>0</v>
      </c>
      <c r="BV94" s="300">
        <f ca="1">'Profile before CoM'!BV94*f_CoMC01</f>
        <v>0</v>
      </c>
      <c r="BW94" s="300">
        <f ca="1">'Profile before CoM'!BW94*f_CoMC01</f>
        <v>0</v>
      </c>
      <c r="BX94" s="300">
        <f ca="1">'Profile before CoM'!BX94*f_CoMC01</f>
        <v>0</v>
      </c>
      <c r="BY94" s="300">
        <f ca="1">'Profile before CoM'!BY94*f_CoMC01</f>
        <v>0</v>
      </c>
      <c r="BZ94" s="300">
        <f ca="1">'Profile before CoM'!BZ94*f_CoMC01</f>
        <v>0</v>
      </c>
      <c r="CA94" s="300">
        <f ca="1">'Profile before CoM'!CA94*f_CoMC01</f>
        <v>0</v>
      </c>
      <c r="CB94" s="300">
        <f ca="1">'Profile before CoM'!CB94*f_CoMC01</f>
        <v>0</v>
      </c>
      <c r="CC94" s="300">
        <f ca="1">'Profile before CoM'!CC94*f_CoMC01</f>
        <v>0</v>
      </c>
      <c r="CD94" s="300">
        <f ca="1">'Profile before CoM'!CD94*f_CoMC01</f>
        <v>0</v>
      </c>
      <c r="CE94" s="300">
        <f ca="1">'Profile before CoM'!CE94*f_CoMC01</f>
        <v>0</v>
      </c>
      <c r="CF94" s="300">
        <f ca="1">'Profile before CoM'!CF94*f_CoMC01</f>
        <v>0</v>
      </c>
      <c r="CG94" s="300">
        <f ca="1">'Profile before CoM'!CG94*f_CoMC01</f>
        <v>0</v>
      </c>
      <c r="CH94" s="300">
        <f ca="1">'Profile before CoM'!CH94*f_CoMC01</f>
        <v>0</v>
      </c>
      <c r="CI94" s="300">
        <f ca="1">'Profile before CoM'!CI94*f_CoMC01</f>
        <v>0</v>
      </c>
      <c r="CJ94" s="300">
        <f ca="1">'Profile before CoM'!CJ94*f_CoMC01</f>
        <v>0</v>
      </c>
      <c r="CK94" s="300">
        <f ca="1">'Profile before CoM'!CK94*f_CoMC01</f>
        <v>0</v>
      </c>
      <c r="CL94" s="300">
        <f ca="1">'Profile before CoM'!CL94*f_CoMC01</f>
        <v>0</v>
      </c>
      <c r="CM94" s="300">
        <f ca="1">'Profile before CoM'!CM94*f_CoMC01</f>
        <v>0</v>
      </c>
      <c r="CN94" s="300">
        <f ca="1">'Profile before CoM'!CN94*f_CoMC01</f>
        <v>0</v>
      </c>
      <c r="CO94" s="300">
        <f ca="1">'Profile before CoM'!CO94*f_CoMC01</f>
        <v>0</v>
      </c>
      <c r="CP94" s="300">
        <f ca="1">'Profile before CoM'!CP94*f_CoMC01</f>
        <v>0</v>
      </c>
      <c r="CQ94" s="300">
        <f ca="1">'Profile before CoM'!CQ94*f_CoMC01</f>
        <v>0</v>
      </c>
      <c r="CR94" s="300">
        <f ca="1">'Profile before CoM'!CR94*f_CoMC01</f>
        <v>0</v>
      </c>
      <c r="CS94" s="300">
        <f ca="1">'Profile before CoM'!CS94*f_CoMC01</f>
        <v>0</v>
      </c>
      <c r="CT94" s="300">
        <f ca="1">'Profile before CoM'!CT94*f_CoMC01</f>
        <v>0</v>
      </c>
      <c r="CU94" s="300">
        <f ca="1">'Profile before CoM'!CU94*f_CoMC01</f>
        <v>0</v>
      </c>
      <c r="CV94" s="300">
        <f ca="1">'Profile before CoM'!CV94*f_CoMC01</f>
        <v>0</v>
      </c>
      <c r="CW94" s="300">
        <f ca="1">'Profile before CoM'!CW94*f_CoMC01</f>
        <v>0</v>
      </c>
      <c r="CX94" s="300">
        <f ca="1">'Profile before CoM'!CX94*f_CoMC01</f>
        <v>0</v>
      </c>
      <c r="CY94" s="300">
        <f ca="1">'Profile before CoM'!CY94*f_CoMC01</f>
        <v>0</v>
      </c>
      <c r="CZ94" s="300">
        <f ca="1">'Profile before CoM'!CZ94*f_CoMC01</f>
        <v>0</v>
      </c>
      <c r="DA94" s="300">
        <f ca="1">'Profile before CoM'!DA94*f_CoMC01</f>
        <v>0</v>
      </c>
      <c r="DB94" s="300">
        <f ca="1">'Profile before CoM'!DB94*f_CoMC01</f>
        <v>0</v>
      </c>
      <c r="DC94" s="300">
        <f ca="1">'Profile before CoM'!DC94*f_CoMC01</f>
        <v>0</v>
      </c>
      <c r="DD94" s="300">
        <f ca="1">'Profile before CoM'!DD94*f_CoMC01</f>
        <v>0</v>
      </c>
      <c r="DE94" s="300">
        <f ca="1">'Profile before CoM'!DE94*f_CoMC01</f>
        <v>0</v>
      </c>
      <c r="DF94" s="300">
        <f ca="1">'Profile before CoM'!DF94*f_CoMC01</f>
        <v>0</v>
      </c>
      <c r="DG94" s="300">
        <f ca="1">'Profile before CoM'!DG94*f_CoMC01</f>
        <v>0</v>
      </c>
      <c r="DH94" s="300">
        <f ca="1">'Profile before CoM'!DH94*f_CoMC01</f>
        <v>0</v>
      </c>
      <c r="DI94" s="300">
        <f ca="1">'Profile before CoM'!DI94*f_CoMC01</f>
        <v>0</v>
      </c>
      <c r="DJ94" s="300">
        <f ca="1">'Profile before CoM'!DJ94*f_CoMC01</f>
        <v>0</v>
      </c>
      <c r="DK94" s="300">
        <f ca="1">'Profile before CoM'!DK94*f_CoMC01</f>
        <v>0</v>
      </c>
      <c r="DL94" s="300">
        <f ca="1">'Profile before CoM'!DL94*f_CoMC01</f>
        <v>0</v>
      </c>
      <c r="DM94" s="300">
        <f ca="1">'Profile before CoM'!DM94*f_CoMC01</f>
        <v>0</v>
      </c>
      <c r="DN94" s="300">
        <f ca="1">'Profile before CoM'!DN94*f_CoMC01</f>
        <v>0</v>
      </c>
      <c r="DO94" s="300">
        <f ca="1">'Profile before CoM'!DO94*f_CoMC01</f>
        <v>0</v>
      </c>
      <c r="DP94" s="300">
        <f ca="1">'Profile before CoM'!DP94*f_CoMC01</f>
        <v>0</v>
      </c>
      <c r="DQ94" s="300">
        <f ca="1">'Profile before CoM'!DQ94*f_CoMC01</f>
        <v>0</v>
      </c>
      <c r="DR94" s="300">
        <f ca="1">'Profile before CoM'!DR94*f_CoMC01</f>
        <v>0</v>
      </c>
      <c r="DS94" s="300">
        <f ca="1">'Profile before CoM'!DS94*f_CoMC01</f>
        <v>0</v>
      </c>
      <c r="DT94" s="300">
        <f ca="1">'Profile before CoM'!DT94*f_CoMC01</f>
        <v>0</v>
      </c>
      <c r="DU94" s="300">
        <f ca="1">'Profile before CoM'!DU94*f_CoMC01</f>
        <v>0</v>
      </c>
      <c r="DV94" s="300">
        <f ca="1">'Profile before CoM'!DV94*f_CoMC01</f>
        <v>0</v>
      </c>
      <c r="DW94" s="300">
        <f ca="1">'Profile before CoM'!DW94*f_CoMC01</f>
        <v>0</v>
      </c>
      <c r="DX94" s="300">
        <f ca="1">'Profile before CoM'!DX94*f_CoMC01</f>
        <v>0</v>
      </c>
      <c r="DY94" s="300">
        <f ca="1">'Profile before CoM'!DY94*f_CoMC01</f>
        <v>0</v>
      </c>
      <c r="DZ94" s="300">
        <f ca="1">'Profile before CoM'!DZ94*f_CoMC01</f>
        <v>0</v>
      </c>
      <c r="EA94" s="300">
        <f ca="1">'Profile before CoM'!EA94*f_CoMC01</f>
        <v>0</v>
      </c>
      <c r="EB94" s="300">
        <f ca="1">'Profile before CoM'!EB94*f_CoMC01</f>
        <v>0</v>
      </c>
      <c r="EC94" s="300">
        <f ca="1">'Profile before CoM'!EC94*f_CoMC01</f>
        <v>0</v>
      </c>
      <c r="ED94" s="300">
        <f ca="1">'Profile before CoM'!ED94*f_CoMC01</f>
        <v>0</v>
      </c>
      <c r="EE94" s="300">
        <f ca="1">'Profile before CoM'!EE94*f_CoMC01</f>
        <v>0</v>
      </c>
      <c r="EF94" s="300">
        <f ca="1">'Profile before CoM'!EF94*f_CoMC01</f>
        <v>0</v>
      </c>
      <c r="EG94" s="300">
        <f ca="1">'Profile before CoM'!EG94*f_CoMC01</f>
        <v>0</v>
      </c>
      <c r="EH94" s="300">
        <f ca="1">'Profile before CoM'!EH94*f_CoMC01</f>
        <v>0</v>
      </c>
      <c r="EI94" s="300">
        <f ca="1">'Profile before CoM'!EI94*f_CoMC01</f>
        <v>0</v>
      </c>
      <c r="EJ94" s="300">
        <f ca="1">'Profile before CoM'!EJ94*f_CoMC01</f>
        <v>0</v>
      </c>
      <c r="EK94" s="300">
        <f ca="1">'Profile before CoM'!EK94*f_CoMC01</f>
        <v>0</v>
      </c>
      <c r="EL94" s="300">
        <f ca="1">'Profile before CoM'!EL94*f_CoMC01</f>
        <v>0</v>
      </c>
      <c r="EM94" s="300">
        <f ca="1">'Profile before CoM'!EM94*f_CoMC01</f>
        <v>0</v>
      </c>
      <c r="EN94" s="300">
        <f ca="1">'Profile before CoM'!EN94*f_CoMC01</f>
        <v>0</v>
      </c>
      <c r="EO94" s="300">
        <f ca="1">'Profile before CoM'!EO94*f_CoMC01</f>
        <v>0</v>
      </c>
      <c r="EP94" s="300">
        <f ca="1">'Profile before CoM'!EP94*f_CoMC01</f>
        <v>0</v>
      </c>
      <c r="EQ94" s="300">
        <f ca="1">'Profile before CoM'!EQ94*f_CoMC01</f>
        <v>0</v>
      </c>
      <c r="ER94" s="300">
        <f ca="1">'Profile before CoM'!ER94*f_CoMC01</f>
        <v>0</v>
      </c>
      <c r="ES94" s="300">
        <f ca="1">'Profile before CoM'!ES94*f_CoMC01</f>
        <v>0</v>
      </c>
      <c r="ET94" s="300">
        <f ca="1">'Profile before CoM'!ET94*f_CoMC01</f>
        <v>0</v>
      </c>
      <c r="EU94" s="300">
        <f ca="1">'Profile before CoM'!EU94*f_CoMC01</f>
        <v>0</v>
      </c>
      <c r="EV94" s="300">
        <f ca="1">'Profile before CoM'!EV94*f_CoMC01</f>
        <v>0</v>
      </c>
      <c r="EW94" s="300">
        <f ca="1">'Profile before CoM'!EW94*f_CoMC01</f>
        <v>0</v>
      </c>
      <c r="EX94" s="300">
        <f ca="1">'Profile before CoM'!EX94*f_CoMC01</f>
        <v>0</v>
      </c>
      <c r="EY94" s="612"/>
      <c r="EZ94" s="757" t="str">
        <f>'Main Input'!EZ94</f>
        <v>RPI</v>
      </c>
      <c r="FA94" s="757" t="str">
        <f>'Main Input'!FA94</f>
        <v>N/A</v>
      </c>
      <c r="FB94" s="766">
        <f>'Main Input'!FB94</f>
        <v>0</v>
      </c>
      <c r="FC94" s="766" t="str">
        <f>'Main Input'!FC94</f>
        <v>IT Solutions</v>
      </c>
      <c r="FD94" s="766" t="str">
        <f>'Main Input'!FD94</f>
        <v>Managed Services</v>
      </c>
      <c r="FE94" s="757" t="str">
        <f>'Main Input'!FE94</f>
        <v>Opex</v>
      </c>
      <c r="FF94" s="757" t="str">
        <f>'Main Input'!FF94</f>
        <v>ContractAccrual</v>
      </c>
      <c r="FG94" s="757" t="str">
        <f>'Main Input'!FG94</f>
        <v>Expense</v>
      </c>
      <c r="FH94" s="767" t="str">
        <f>'Main Input'!FH94</f>
        <v>A</v>
      </c>
      <c r="FI94" s="768">
        <f>'Main Input'!FI94</f>
        <v>0.22</v>
      </c>
      <c r="FJ94" s="768">
        <f>'Main Input'!FJ94</f>
        <v>0</v>
      </c>
      <c r="FK94" s="612"/>
      <c r="FL94" s="531">
        <f t="shared" si="34"/>
        <v>0</v>
      </c>
      <c r="FM94" s="86"/>
      <c r="FN94" s="612"/>
    </row>
    <row r="95" spans="1:170" ht="12.75" customHeight="1">
      <c r="A95" s="750" t="str">
        <f>'Main Input'!A95</f>
        <v>MTB</v>
      </c>
      <c r="B95" s="762" t="str">
        <f>'Main Input'!B95</f>
        <v>Business Unit</v>
      </c>
      <c r="C95" s="762" t="str">
        <f>'Main Input'!C95</f>
        <v>Labour</v>
      </c>
      <c r="D95" s="762" t="str">
        <f>'Main Input'!D95</f>
        <v>TFR</v>
      </c>
      <c r="E95" s="762" t="str">
        <f>'Main Input'!E95</f>
        <v>Migration Engineer #14 (Wintel)</v>
      </c>
      <c r="F95" s="753" t="str">
        <f>'Main Input'!F95</f>
        <v>direct</v>
      </c>
      <c r="G95" s="753" t="str">
        <f>'Main Input'!G95</f>
        <v>Person</v>
      </c>
      <c r="H95" s="753" t="str">
        <f>'Main Input'!H95</f>
        <v>TAC.CSA.2</v>
      </c>
      <c r="I95" s="753">
        <f>'Main Input'!I95</f>
        <v>0</v>
      </c>
      <c r="J95" s="753">
        <f>'Main Input'!J95</f>
        <v>0</v>
      </c>
      <c r="K95" s="753" t="str">
        <f>'Main Input'!K95</f>
        <v>FJS</v>
      </c>
      <c r="L95" s="753" t="str">
        <f>'Main Input'!L95</f>
        <v>pTran</v>
      </c>
      <c r="M95" s="753">
        <f>'Main Input'!M95</f>
        <v>0</v>
      </c>
      <c r="N95" s="753">
        <f>'Main Input'!N95</f>
        <v>0</v>
      </c>
      <c r="O95" s="753" t="str">
        <f>'Main Input'!O95</f>
        <v>SPAIN</v>
      </c>
      <c r="P95" s="753">
        <f>'Main Input'!P95</f>
        <v>313</v>
      </c>
      <c r="Q95" s="753" t="str">
        <f>'Main Input'!Q95</f>
        <v>EUR</v>
      </c>
      <c r="R95" s="753" t="str">
        <f>'Main Input'!R95</f>
        <v>EMEA</v>
      </c>
      <c r="S95" s="753" t="str">
        <f>'Main Input'!S95</f>
        <v>Local</v>
      </c>
      <c r="T95" s="753">
        <f>'Main Input'!T95</f>
        <v>0</v>
      </c>
      <c r="U95" s="753">
        <f>'Main Input'!U95</f>
        <v>0</v>
      </c>
      <c r="V95" s="753" t="str">
        <f>'Main Input'!V95</f>
        <v>4_ATP</v>
      </c>
      <c r="W95" s="753">
        <f>'Main Input'!W95</f>
        <v>0</v>
      </c>
      <c r="X95" s="753">
        <f>'Main Input'!X95</f>
        <v>0</v>
      </c>
      <c r="Y95" s="753">
        <f>'Main Input'!Y95</f>
        <v>0</v>
      </c>
      <c r="Z95" s="753">
        <f>'Main Input'!Z95</f>
        <v>0</v>
      </c>
      <c r="AA95" s="753">
        <f>'Main Input'!AA95</f>
        <v>0</v>
      </c>
      <c r="AB95" s="763">
        <f>'Main Input'!AB95</f>
        <v>0</v>
      </c>
      <c r="AC95" s="763" t="str">
        <f>'Main Input'!AC95</f>
        <v>Days</v>
      </c>
      <c r="AD95" s="764">
        <f>'Main Input'!AD95</f>
        <v>85</v>
      </c>
      <c r="AE95" s="765">
        <f t="shared" ca="1" si="32"/>
        <v>35630.02492930548</v>
      </c>
      <c r="AF95" s="299">
        <f ca="1">'Profile before CoM'!AF95*f_CoMC01</f>
        <v>0</v>
      </c>
      <c r="AG95" s="300">
        <f ca="1">'Profile before CoM'!AG95*f_CoMC01</f>
        <v>0</v>
      </c>
      <c r="AH95" s="300">
        <f ca="1">'Profile before CoM'!AH95*f_CoMC01</f>
        <v>0</v>
      </c>
      <c r="AI95" s="300">
        <f ca="1">'Profile before CoM'!AI95*f_CoMC01</f>
        <v>0</v>
      </c>
      <c r="AJ95" s="300">
        <f ca="1">'Profile before CoM'!AJ95*f_CoMC01</f>
        <v>0</v>
      </c>
      <c r="AK95" s="300">
        <f ca="1">'Profile before CoM'!AK95*f_CoMC01</f>
        <v>35630.02492930548</v>
      </c>
      <c r="AL95" s="300">
        <f ca="1">'Profile before CoM'!AL95*f_CoMC01</f>
        <v>0</v>
      </c>
      <c r="AM95" s="300">
        <f ca="1">'Profile before CoM'!AM95*f_CoMC01</f>
        <v>0</v>
      </c>
      <c r="AN95" s="300">
        <f ca="1">'Profile before CoM'!AN95*f_CoMC01</f>
        <v>0</v>
      </c>
      <c r="AO95" s="300">
        <f ca="1">'Profile before CoM'!AO95*f_CoMC01</f>
        <v>0</v>
      </c>
      <c r="AP95" s="300">
        <f ca="1">'Profile before CoM'!AP95*f_CoMC01</f>
        <v>0</v>
      </c>
      <c r="AQ95" s="300">
        <f ca="1">'Profile before CoM'!AQ95*f_CoMC01</f>
        <v>0</v>
      </c>
      <c r="AR95" s="300">
        <f ca="1">'Profile before CoM'!AR95*f_CoMC01</f>
        <v>0</v>
      </c>
      <c r="AS95" s="300">
        <f ca="1">'Profile before CoM'!AS95*f_CoMC01</f>
        <v>0</v>
      </c>
      <c r="AT95" s="300">
        <f ca="1">'Profile before CoM'!AT95*f_CoMC01</f>
        <v>0</v>
      </c>
      <c r="AU95" s="300">
        <f ca="1">'Profile before CoM'!AU95*f_CoMC01</f>
        <v>0</v>
      </c>
      <c r="AV95" s="300">
        <f ca="1">'Profile before CoM'!AV95*f_CoMC01</f>
        <v>0</v>
      </c>
      <c r="AW95" s="300">
        <f ca="1">'Profile before CoM'!AW95*f_CoMC01</f>
        <v>0</v>
      </c>
      <c r="AX95" s="300">
        <f ca="1">'Profile before CoM'!AX95*f_CoMC01</f>
        <v>0</v>
      </c>
      <c r="AY95" s="300">
        <f ca="1">'Profile before CoM'!AY95*f_CoMC01</f>
        <v>0</v>
      </c>
      <c r="AZ95" s="300">
        <f ca="1">'Profile before CoM'!AZ95*f_CoMC01</f>
        <v>0</v>
      </c>
      <c r="BA95" s="300">
        <f ca="1">'Profile before CoM'!BA95*f_CoMC01</f>
        <v>0</v>
      </c>
      <c r="BB95" s="300">
        <f ca="1">'Profile before CoM'!BB95*f_CoMC01</f>
        <v>0</v>
      </c>
      <c r="BC95" s="300">
        <f ca="1">'Profile before CoM'!BC95*f_CoMC01</f>
        <v>0</v>
      </c>
      <c r="BD95" s="300">
        <f ca="1">'Profile before CoM'!BD95*f_CoMC01</f>
        <v>0</v>
      </c>
      <c r="BE95" s="300">
        <f ca="1">'Profile before CoM'!BE95*f_CoMC01</f>
        <v>0</v>
      </c>
      <c r="BF95" s="300">
        <f ca="1">'Profile before CoM'!BF95*f_CoMC01</f>
        <v>0</v>
      </c>
      <c r="BG95" s="300">
        <f ca="1">'Profile before CoM'!BG95*f_CoMC01</f>
        <v>0</v>
      </c>
      <c r="BH95" s="300">
        <f ca="1">'Profile before CoM'!BH95*f_CoMC01</f>
        <v>0</v>
      </c>
      <c r="BI95" s="300">
        <f ca="1">'Profile before CoM'!BI95*f_CoMC01</f>
        <v>0</v>
      </c>
      <c r="BJ95" s="300">
        <f ca="1">'Profile before CoM'!BJ95*f_CoMC01</f>
        <v>0</v>
      </c>
      <c r="BK95" s="300">
        <f ca="1">'Profile before CoM'!BK95*f_CoMC01</f>
        <v>0</v>
      </c>
      <c r="BL95" s="300">
        <f ca="1">'Profile before CoM'!BL95*f_CoMC01</f>
        <v>0</v>
      </c>
      <c r="BM95" s="300">
        <f ca="1">'Profile before CoM'!BM95*f_CoMC01</f>
        <v>0</v>
      </c>
      <c r="BN95" s="300">
        <f ca="1">'Profile before CoM'!BN95*f_CoMC01</f>
        <v>0</v>
      </c>
      <c r="BO95" s="300">
        <f ca="1">'Profile before CoM'!BO95*f_CoMC01</f>
        <v>0</v>
      </c>
      <c r="BP95" s="300">
        <f ca="1">'Profile before CoM'!BP95*f_CoMC01</f>
        <v>0</v>
      </c>
      <c r="BQ95" s="300">
        <f ca="1">'Profile before CoM'!BQ95*f_CoMC01</f>
        <v>0</v>
      </c>
      <c r="BR95" s="300">
        <f ca="1">'Profile before CoM'!BR95*f_CoMC01</f>
        <v>0</v>
      </c>
      <c r="BS95" s="300">
        <f ca="1">'Profile before CoM'!BS95*f_CoMC01</f>
        <v>0</v>
      </c>
      <c r="BT95" s="300">
        <f ca="1">'Profile before CoM'!BT95*f_CoMC01</f>
        <v>0</v>
      </c>
      <c r="BU95" s="300">
        <f ca="1">'Profile before CoM'!BU95*f_CoMC01</f>
        <v>0</v>
      </c>
      <c r="BV95" s="300">
        <f ca="1">'Profile before CoM'!BV95*f_CoMC01</f>
        <v>0</v>
      </c>
      <c r="BW95" s="300">
        <f ca="1">'Profile before CoM'!BW95*f_CoMC01</f>
        <v>0</v>
      </c>
      <c r="BX95" s="300">
        <f ca="1">'Profile before CoM'!BX95*f_CoMC01</f>
        <v>0</v>
      </c>
      <c r="BY95" s="300">
        <f ca="1">'Profile before CoM'!BY95*f_CoMC01</f>
        <v>0</v>
      </c>
      <c r="BZ95" s="300">
        <f ca="1">'Profile before CoM'!BZ95*f_CoMC01</f>
        <v>0</v>
      </c>
      <c r="CA95" s="300">
        <f ca="1">'Profile before CoM'!CA95*f_CoMC01</f>
        <v>0</v>
      </c>
      <c r="CB95" s="300">
        <f ca="1">'Profile before CoM'!CB95*f_CoMC01</f>
        <v>0</v>
      </c>
      <c r="CC95" s="300">
        <f ca="1">'Profile before CoM'!CC95*f_CoMC01</f>
        <v>0</v>
      </c>
      <c r="CD95" s="300">
        <f ca="1">'Profile before CoM'!CD95*f_CoMC01</f>
        <v>0</v>
      </c>
      <c r="CE95" s="300">
        <f ca="1">'Profile before CoM'!CE95*f_CoMC01</f>
        <v>0</v>
      </c>
      <c r="CF95" s="300">
        <f ca="1">'Profile before CoM'!CF95*f_CoMC01</f>
        <v>0</v>
      </c>
      <c r="CG95" s="300">
        <f ca="1">'Profile before CoM'!CG95*f_CoMC01</f>
        <v>0</v>
      </c>
      <c r="CH95" s="300">
        <f ca="1">'Profile before CoM'!CH95*f_CoMC01</f>
        <v>0</v>
      </c>
      <c r="CI95" s="300">
        <f ca="1">'Profile before CoM'!CI95*f_CoMC01</f>
        <v>0</v>
      </c>
      <c r="CJ95" s="300">
        <f ca="1">'Profile before CoM'!CJ95*f_CoMC01</f>
        <v>0</v>
      </c>
      <c r="CK95" s="300">
        <f ca="1">'Profile before CoM'!CK95*f_CoMC01</f>
        <v>0</v>
      </c>
      <c r="CL95" s="300">
        <f ca="1">'Profile before CoM'!CL95*f_CoMC01</f>
        <v>0</v>
      </c>
      <c r="CM95" s="300">
        <f ca="1">'Profile before CoM'!CM95*f_CoMC01</f>
        <v>0</v>
      </c>
      <c r="CN95" s="300">
        <f ca="1">'Profile before CoM'!CN95*f_CoMC01</f>
        <v>0</v>
      </c>
      <c r="CO95" s="300">
        <f ca="1">'Profile before CoM'!CO95*f_CoMC01</f>
        <v>0</v>
      </c>
      <c r="CP95" s="300">
        <f ca="1">'Profile before CoM'!CP95*f_CoMC01</f>
        <v>0</v>
      </c>
      <c r="CQ95" s="300">
        <f ca="1">'Profile before CoM'!CQ95*f_CoMC01</f>
        <v>0</v>
      </c>
      <c r="CR95" s="300">
        <f ca="1">'Profile before CoM'!CR95*f_CoMC01</f>
        <v>0</v>
      </c>
      <c r="CS95" s="300">
        <f ca="1">'Profile before CoM'!CS95*f_CoMC01</f>
        <v>0</v>
      </c>
      <c r="CT95" s="300">
        <f ca="1">'Profile before CoM'!CT95*f_CoMC01</f>
        <v>0</v>
      </c>
      <c r="CU95" s="300">
        <f ca="1">'Profile before CoM'!CU95*f_CoMC01</f>
        <v>0</v>
      </c>
      <c r="CV95" s="300">
        <f ca="1">'Profile before CoM'!CV95*f_CoMC01</f>
        <v>0</v>
      </c>
      <c r="CW95" s="300">
        <f ca="1">'Profile before CoM'!CW95*f_CoMC01</f>
        <v>0</v>
      </c>
      <c r="CX95" s="300">
        <f ca="1">'Profile before CoM'!CX95*f_CoMC01</f>
        <v>0</v>
      </c>
      <c r="CY95" s="300">
        <f ca="1">'Profile before CoM'!CY95*f_CoMC01</f>
        <v>0</v>
      </c>
      <c r="CZ95" s="300">
        <f ca="1">'Profile before CoM'!CZ95*f_CoMC01</f>
        <v>0</v>
      </c>
      <c r="DA95" s="300">
        <f ca="1">'Profile before CoM'!DA95*f_CoMC01</f>
        <v>0</v>
      </c>
      <c r="DB95" s="300">
        <f ca="1">'Profile before CoM'!DB95*f_CoMC01</f>
        <v>0</v>
      </c>
      <c r="DC95" s="300">
        <f ca="1">'Profile before CoM'!DC95*f_CoMC01</f>
        <v>0</v>
      </c>
      <c r="DD95" s="300">
        <f ca="1">'Profile before CoM'!DD95*f_CoMC01</f>
        <v>0</v>
      </c>
      <c r="DE95" s="300">
        <f ca="1">'Profile before CoM'!DE95*f_CoMC01</f>
        <v>0</v>
      </c>
      <c r="DF95" s="300">
        <f ca="1">'Profile before CoM'!DF95*f_CoMC01</f>
        <v>0</v>
      </c>
      <c r="DG95" s="300">
        <f ca="1">'Profile before CoM'!DG95*f_CoMC01</f>
        <v>0</v>
      </c>
      <c r="DH95" s="300">
        <f ca="1">'Profile before CoM'!DH95*f_CoMC01</f>
        <v>0</v>
      </c>
      <c r="DI95" s="300">
        <f ca="1">'Profile before CoM'!DI95*f_CoMC01</f>
        <v>0</v>
      </c>
      <c r="DJ95" s="300">
        <f ca="1">'Profile before CoM'!DJ95*f_CoMC01</f>
        <v>0</v>
      </c>
      <c r="DK95" s="300">
        <f ca="1">'Profile before CoM'!DK95*f_CoMC01</f>
        <v>0</v>
      </c>
      <c r="DL95" s="300">
        <f ca="1">'Profile before CoM'!DL95*f_CoMC01</f>
        <v>0</v>
      </c>
      <c r="DM95" s="300">
        <f ca="1">'Profile before CoM'!DM95*f_CoMC01</f>
        <v>0</v>
      </c>
      <c r="DN95" s="300">
        <f ca="1">'Profile before CoM'!DN95*f_CoMC01</f>
        <v>0</v>
      </c>
      <c r="DO95" s="300">
        <f ca="1">'Profile before CoM'!DO95*f_CoMC01</f>
        <v>0</v>
      </c>
      <c r="DP95" s="300">
        <f ca="1">'Profile before CoM'!DP95*f_CoMC01</f>
        <v>0</v>
      </c>
      <c r="DQ95" s="300">
        <f ca="1">'Profile before CoM'!DQ95*f_CoMC01</f>
        <v>0</v>
      </c>
      <c r="DR95" s="300">
        <f ca="1">'Profile before CoM'!DR95*f_CoMC01</f>
        <v>0</v>
      </c>
      <c r="DS95" s="300">
        <f ca="1">'Profile before CoM'!DS95*f_CoMC01</f>
        <v>0</v>
      </c>
      <c r="DT95" s="300">
        <f ca="1">'Profile before CoM'!DT95*f_CoMC01</f>
        <v>0</v>
      </c>
      <c r="DU95" s="300">
        <f ca="1">'Profile before CoM'!DU95*f_CoMC01</f>
        <v>0</v>
      </c>
      <c r="DV95" s="300">
        <f ca="1">'Profile before CoM'!DV95*f_CoMC01</f>
        <v>0</v>
      </c>
      <c r="DW95" s="300">
        <f ca="1">'Profile before CoM'!DW95*f_CoMC01</f>
        <v>0</v>
      </c>
      <c r="DX95" s="300">
        <f ca="1">'Profile before CoM'!DX95*f_CoMC01</f>
        <v>0</v>
      </c>
      <c r="DY95" s="300">
        <f ca="1">'Profile before CoM'!DY95*f_CoMC01</f>
        <v>0</v>
      </c>
      <c r="DZ95" s="300">
        <f ca="1">'Profile before CoM'!DZ95*f_CoMC01</f>
        <v>0</v>
      </c>
      <c r="EA95" s="300">
        <f ca="1">'Profile before CoM'!EA95*f_CoMC01</f>
        <v>0</v>
      </c>
      <c r="EB95" s="300">
        <f ca="1">'Profile before CoM'!EB95*f_CoMC01</f>
        <v>0</v>
      </c>
      <c r="EC95" s="300">
        <f ca="1">'Profile before CoM'!EC95*f_CoMC01</f>
        <v>0</v>
      </c>
      <c r="ED95" s="300">
        <f ca="1">'Profile before CoM'!ED95*f_CoMC01</f>
        <v>0</v>
      </c>
      <c r="EE95" s="300">
        <f ca="1">'Profile before CoM'!EE95*f_CoMC01</f>
        <v>0</v>
      </c>
      <c r="EF95" s="300">
        <f ca="1">'Profile before CoM'!EF95*f_CoMC01</f>
        <v>0</v>
      </c>
      <c r="EG95" s="300">
        <f ca="1">'Profile before CoM'!EG95*f_CoMC01</f>
        <v>0</v>
      </c>
      <c r="EH95" s="300">
        <f ca="1">'Profile before CoM'!EH95*f_CoMC01</f>
        <v>0</v>
      </c>
      <c r="EI95" s="300">
        <f ca="1">'Profile before CoM'!EI95*f_CoMC01</f>
        <v>0</v>
      </c>
      <c r="EJ95" s="300">
        <f ca="1">'Profile before CoM'!EJ95*f_CoMC01</f>
        <v>0</v>
      </c>
      <c r="EK95" s="300">
        <f ca="1">'Profile before CoM'!EK95*f_CoMC01</f>
        <v>0</v>
      </c>
      <c r="EL95" s="300">
        <f ca="1">'Profile before CoM'!EL95*f_CoMC01</f>
        <v>0</v>
      </c>
      <c r="EM95" s="300">
        <f ca="1">'Profile before CoM'!EM95*f_CoMC01</f>
        <v>0</v>
      </c>
      <c r="EN95" s="300">
        <f ca="1">'Profile before CoM'!EN95*f_CoMC01</f>
        <v>0</v>
      </c>
      <c r="EO95" s="300">
        <f ca="1">'Profile before CoM'!EO95*f_CoMC01</f>
        <v>0</v>
      </c>
      <c r="EP95" s="300">
        <f ca="1">'Profile before CoM'!EP95*f_CoMC01</f>
        <v>0</v>
      </c>
      <c r="EQ95" s="300">
        <f ca="1">'Profile before CoM'!EQ95*f_CoMC01</f>
        <v>0</v>
      </c>
      <c r="ER95" s="300">
        <f ca="1">'Profile before CoM'!ER95*f_CoMC01</f>
        <v>0</v>
      </c>
      <c r="ES95" s="300">
        <f ca="1">'Profile before CoM'!ES95*f_CoMC01</f>
        <v>0</v>
      </c>
      <c r="ET95" s="300">
        <f ca="1">'Profile before CoM'!ET95*f_CoMC01</f>
        <v>0</v>
      </c>
      <c r="EU95" s="300">
        <f ca="1">'Profile before CoM'!EU95*f_CoMC01</f>
        <v>0</v>
      </c>
      <c r="EV95" s="300">
        <f ca="1">'Profile before CoM'!EV95*f_CoMC01</f>
        <v>0</v>
      </c>
      <c r="EW95" s="300">
        <f ca="1">'Profile before CoM'!EW95*f_CoMC01</f>
        <v>0</v>
      </c>
      <c r="EX95" s="300">
        <f ca="1">'Profile before CoM'!EX95*f_CoMC01</f>
        <v>0</v>
      </c>
      <c r="EY95" s="612"/>
      <c r="EZ95" s="757" t="str">
        <f>'Main Input'!EZ95</f>
        <v>RPI</v>
      </c>
      <c r="FA95" s="757" t="str">
        <f>'Main Input'!FA95</f>
        <v>N/A</v>
      </c>
      <c r="FB95" s="766">
        <f>'Main Input'!FB95</f>
        <v>0</v>
      </c>
      <c r="FC95" s="766" t="str">
        <f>'Main Input'!FC95</f>
        <v>IT Solutions</v>
      </c>
      <c r="FD95" s="766" t="str">
        <f>'Main Input'!FD95</f>
        <v>Managed Services</v>
      </c>
      <c r="FE95" s="757" t="str">
        <f>'Main Input'!FE95</f>
        <v>Opex</v>
      </c>
      <c r="FF95" s="757" t="str">
        <f>'Main Input'!FF95</f>
        <v>ContractAccrual</v>
      </c>
      <c r="FG95" s="757" t="str">
        <f>'Main Input'!FG95</f>
        <v>Expense</v>
      </c>
      <c r="FH95" s="767" t="str">
        <f>'Main Input'!FH95</f>
        <v>A</v>
      </c>
      <c r="FI95" s="768">
        <f>'Main Input'!FI95</f>
        <v>0.22</v>
      </c>
      <c r="FJ95" s="768">
        <f>'Main Input'!FJ95</f>
        <v>0</v>
      </c>
      <c r="FK95" s="612"/>
      <c r="FL95" s="531">
        <f t="shared" si="34"/>
        <v>0</v>
      </c>
      <c r="FM95" s="86"/>
      <c r="FN95" s="612"/>
    </row>
    <row r="96" spans="1:170" ht="12.75" customHeight="1">
      <c r="A96" s="750" t="str">
        <f>'Main Input'!A96</f>
        <v>MTB</v>
      </c>
      <c r="B96" s="762" t="str">
        <f>'Main Input'!B96</f>
        <v>Business Unit</v>
      </c>
      <c r="C96" s="762" t="str">
        <f>'Main Input'!C96</f>
        <v>Labour</v>
      </c>
      <c r="D96" s="762" t="str">
        <f>'Main Input'!D96</f>
        <v>TFR</v>
      </c>
      <c r="E96" s="762" t="str">
        <f>'Main Input'!E96</f>
        <v>Migration Engineer #15 (Wintel)</v>
      </c>
      <c r="F96" s="753" t="str">
        <f>'Main Input'!F96</f>
        <v>direct</v>
      </c>
      <c r="G96" s="753" t="str">
        <f>'Main Input'!G96</f>
        <v>Person</v>
      </c>
      <c r="H96" s="753" t="str">
        <f>'Main Input'!H96</f>
        <v>TAC.CSA.2</v>
      </c>
      <c r="I96" s="753">
        <f>'Main Input'!I96</f>
        <v>0</v>
      </c>
      <c r="J96" s="753">
        <f>'Main Input'!J96</f>
        <v>0</v>
      </c>
      <c r="K96" s="753" t="str">
        <f>'Main Input'!K96</f>
        <v>FJS</v>
      </c>
      <c r="L96" s="753" t="str">
        <f>'Main Input'!L96</f>
        <v>pTran</v>
      </c>
      <c r="M96" s="753">
        <f>'Main Input'!M96</f>
        <v>0</v>
      </c>
      <c r="N96" s="753">
        <f>'Main Input'!N96</f>
        <v>0</v>
      </c>
      <c r="O96" s="753" t="str">
        <f>'Main Input'!O96</f>
        <v>SPAIN</v>
      </c>
      <c r="P96" s="753">
        <f>'Main Input'!P96</f>
        <v>313</v>
      </c>
      <c r="Q96" s="753" t="str">
        <f>'Main Input'!Q96</f>
        <v>EUR</v>
      </c>
      <c r="R96" s="753" t="str">
        <f>'Main Input'!R96</f>
        <v>EMEA</v>
      </c>
      <c r="S96" s="753" t="str">
        <f>'Main Input'!S96</f>
        <v>Local</v>
      </c>
      <c r="T96" s="753">
        <f>'Main Input'!T96</f>
        <v>0</v>
      </c>
      <c r="U96" s="753">
        <f>'Main Input'!U96</f>
        <v>0</v>
      </c>
      <c r="V96" s="753" t="str">
        <f>'Main Input'!V96</f>
        <v>4_ATP</v>
      </c>
      <c r="W96" s="753">
        <f>'Main Input'!W96</f>
        <v>0</v>
      </c>
      <c r="X96" s="753">
        <f>'Main Input'!X96</f>
        <v>0</v>
      </c>
      <c r="Y96" s="753">
        <f>'Main Input'!Y96</f>
        <v>0</v>
      </c>
      <c r="Z96" s="753">
        <f>'Main Input'!Z96</f>
        <v>0</v>
      </c>
      <c r="AA96" s="753">
        <f>'Main Input'!AA96</f>
        <v>0</v>
      </c>
      <c r="AB96" s="763">
        <f>'Main Input'!AB96</f>
        <v>0</v>
      </c>
      <c r="AC96" s="763" t="str">
        <f>'Main Input'!AC96</f>
        <v>Days</v>
      </c>
      <c r="AD96" s="764">
        <f>'Main Input'!AD96</f>
        <v>90</v>
      </c>
      <c r="AE96" s="765">
        <f t="shared" ca="1" si="32"/>
        <v>37725.908748676396</v>
      </c>
      <c r="AF96" s="299">
        <f ca="1">'Profile before CoM'!AF96*f_CoMC01</f>
        <v>0</v>
      </c>
      <c r="AG96" s="300">
        <f ca="1">'Profile before CoM'!AG96*f_CoMC01</f>
        <v>0</v>
      </c>
      <c r="AH96" s="300">
        <f ca="1">'Profile before CoM'!AH96*f_CoMC01</f>
        <v>0</v>
      </c>
      <c r="AI96" s="300">
        <f ca="1">'Profile before CoM'!AI96*f_CoMC01</f>
        <v>0</v>
      </c>
      <c r="AJ96" s="300">
        <f ca="1">'Profile before CoM'!AJ96*f_CoMC01</f>
        <v>0</v>
      </c>
      <c r="AK96" s="300">
        <f ca="1">'Profile before CoM'!AK96*f_CoMC01</f>
        <v>37725.908748676396</v>
      </c>
      <c r="AL96" s="300">
        <f ca="1">'Profile before CoM'!AL96*f_CoMC01</f>
        <v>0</v>
      </c>
      <c r="AM96" s="300">
        <f ca="1">'Profile before CoM'!AM96*f_CoMC01</f>
        <v>0</v>
      </c>
      <c r="AN96" s="300">
        <f ca="1">'Profile before CoM'!AN96*f_CoMC01</f>
        <v>0</v>
      </c>
      <c r="AO96" s="300">
        <f ca="1">'Profile before CoM'!AO96*f_CoMC01</f>
        <v>0</v>
      </c>
      <c r="AP96" s="300">
        <f ca="1">'Profile before CoM'!AP96*f_CoMC01</f>
        <v>0</v>
      </c>
      <c r="AQ96" s="300">
        <f ca="1">'Profile before CoM'!AQ96*f_CoMC01</f>
        <v>0</v>
      </c>
      <c r="AR96" s="300">
        <f ca="1">'Profile before CoM'!AR96*f_CoMC01</f>
        <v>0</v>
      </c>
      <c r="AS96" s="300">
        <f ca="1">'Profile before CoM'!AS96*f_CoMC01</f>
        <v>0</v>
      </c>
      <c r="AT96" s="300">
        <f ca="1">'Profile before CoM'!AT96*f_CoMC01</f>
        <v>0</v>
      </c>
      <c r="AU96" s="300">
        <f ca="1">'Profile before CoM'!AU96*f_CoMC01</f>
        <v>0</v>
      </c>
      <c r="AV96" s="300">
        <f ca="1">'Profile before CoM'!AV96*f_CoMC01</f>
        <v>0</v>
      </c>
      <c r="AW96" s="300">
        <f ca="1">'Profile before CoM'!AW96*f_CoMC01</f>
        <v>0</v>
      </c>
      <c r="AX96" s="300">
        <f ca="1">'Profile before CoM'!AX96*f_CoMC01</f>
        <v>0</v>
      </c>
      <c r="AY96" s="300">
        <f ca="1">'Profile before CoM'!AY96*f_CoMC01</f>
        <v>0</v>
      </c>
      <c r="AZ96" s="300">
        <f ca="1">'Profile before CoM'!AZ96*f_CoMC01</f>
        <v>0</v>
      </c>
      <c r="BA96" s="300">
        <f ca="1">'Profile before CoM'!BA96*f_CoMC01</f>
        <v>0</v>
      </c>
      <c r="BB96" s="300">
        <f ca="1">'Profile before CoM'!BB96*f_CoMC01</f>
        <v>0</v>
      </c>
      <c r="BC96" s="300">
        <f ca="1">'Profile before CoM'!BC96*f_CoMC01</f>
        <v>0</v>
      </c>
      <c r="BD96" s="300">
        <f ca="1">'Profile before CoM'!BD96*f_CoMC01</f>
        <v>0</v>
      </c>
      <c r="BE96" s="300">
        <f ca="1">'Profile before CoM'!BE96*f_CoMC01</f>
        <v>0</v>
      </c>
      <c r="BF96" s="300">
        <f ca="1">'Profile before CoM'!BF96*f_CoMC01</f>
        <v>0</v>
      </c>
      <c r="BG96" s="300">
        <f ca="1">'Profile before CoM'!BG96*f_CoMC01</f>
        <v>0</v>
      </c>
      <c r="BH96" s="300">
        <f ca="1">'Profile before CoM'!BH96*f_CoMC01</f>
        <v>0</v>
      </c>
      <c r="BI96" s="300">
        <f ca="1">'Profile before CoM'!BI96*f_CoMC01</f>
        <v>0</v>
      </c>
      <c r="BJ96" s="300">
        <f ca="1">'Profile before CoM'!BJ96*f_CoMC01</f>
        <v>0</v>
      </c>
      <c r="BK96" s="300">
        <f ca="1">'Profile before CoM'!BK96*f_CoMC01</f>
        <v>0</v>
      </c>
      <c r="BL96" s="300">
        <f ca="1">'Profile before CoM'!BL96*f_CoMC01</f>
        <v>0</v>
      </c>
      <c r="BM96" s="300">
        <f ca="1">'Profile before CoM'!BM96*f_CoMC01</f>
        <v>0</v>
      </c>
      <c r="BN96" s="300">
        <f ca="1">'Profile before CoM'!BN96*f_CoMC01</f>
        <v>0</v>
      </c>
      <c r="BO96" s="300">
        <f ca="1">'Profile before CoM'!BO96*f_CoMC01</f>
        <v>0</v>
      </c>
      <c r="BP96" s="300">
        <f ca="1">'Profile before CoM'!BP96*f_CoMC01</f>
        <v>0</v>
      </c>
      <c r="BQ96" s="300">
        <f ca="1">'Profile before CoM'!BQ96*f_CoMC01</f>
        <v>0</v>
      </c>
      <c r="BR96" s="300">
        <f ca="1">'Profile before CoM'!BR96*f_CoMC01</f>
        <v>0</v>
      </c>
      <c r="BS96" s="300">
        <f ca="1">'Profile before CoM'!BS96*f_CoMC01</f>
        <v>0</v>
      </c>
      <c r="BT96" s="300">
        <f ca="1">'Profile before CoM'!BT96*f_CoMC01</f>
        <v>0</v>
      </c>
      <c r="BU96" s="300">
        <f ca="1">'Profile before CoM'!BU96*f_CoMC01</f>
        <v>0</v>
      </c>
      <c r="BV96" s="300">
        <f ca="1">'Profile before CoM'!BV96*f_CoMC01</f>
        <v>0</v>
      </c>
      <c r="BW96" s="300">
        <f ca="1">'Profile before CoM'!BW96*f_CoMC01</f>
        <v>0</v>
      </c>
      <c r="BX96" s="300">
        <f ca="1">'Profile before CoM'!BX96*f_CoMC01</f>
        <v>0</v>
      </c>
      <c r="BY96" s="300">
        <f ca="1">'Profile before CoM'!BY96*f_CoMC01</f>
        <v>0</v>
      </c>
      <c r="BZ96" s="300">
        <f ca="1">'Profile before CoM'!BZ96*f_CoMC01</f>
        <v>0</v>
      </c>
      <c r="CA96" s="300">
        <f ca="1">'Profile before CoM'!CA96*f_CoMC01</f>
        <v>0</v>
      </c>
      <c r="CB96" s="300">
        <f ca="1">'Profile before CoM'!CB96*f_CoMC01</f>
        <v>0</v>
      </c>
      <c r="CC96" s="300">
        <f ca="1">'Profile before CoM'!CC96*f_CoMC01</f>
        <v>0</v>
      </c>
      <c r="CD96" s="300">
        <f ca="1">'Profile before CoM'!CD96*f_CoMC01</f>
        <v>0</v>
      </c>
      <c r="CE96" s="300">
        <f ca="1">'Profile before CoM'!CE96*f_CoMC01</f>
        <v>0</v>
      </c>
      <c r="CF96" s="300">
        <f ca="1">'Profile before CoM'!CF96*f_CoMC01</f>
        <v>0</v>
      </c>
      <c r="CG96" s="300">
        <f ca="1">'Profile before CoM'!CG96*f_CoMC01</f>
        <v>0</v>
      </c>
      <c r="CH96" s="300">
        <f ca="1">'Profile before CoM'!CH96*f_CoMC01</f>
        <v>0</v>
      </c>
      <c r="CI96" s="300">
        <f ca="1">'Profile before CoM'!CI96*f_CoMC01</f>
        <v>0</v>
      </c>
      <c r="CJ96" s="300">
        <f ca="1">'Profile before CoM'!CJ96*f_CoMC01</f>
        <v>0</v>
      </c>
      <c r="CK96" s="300">
        <f ca="1">'Profile before CoM'!CK96*f_CoMC01</f>
        <v>0</v>
      </c>
      <c r="CL96" s="300">
        <f ca="1">'Profile before CoM'!CL96*f_CoMC01</f>
        <v>0</v>
      </c>
      <c r="CM96" s="300">
        <f ca="1">'Profile before CoM'!CM96*f_CoMC01</f>
        <v>0</v>
      </c>
      <c r="CN96" s="300">
        <f ca="1">'Profile before CoM'!CN96*f_CoMC01</f>
        <v>0</v>
      </c>
      <c r="CO96" s="300">
        <f ca="1">'Profile before CoM'!CO96*f_CoMC01</f>
        <v>0</v>
      </c>
      <c r="CP96" s="300">
        <f ca="1">'Profile before CoM'!CP96*f_CoMC01</f>
        <v>0</v>
      </c>
      <c r="CQ96" s="300">
        <f ca="1">'Profile before CoM'!CQ96*f_CoMC01</f>
        <v>0</v>
      </c>
      <c r="CR96" s="300">
        <f ca="1">'Profile before CoM'!CR96*f_CoMC01</f>
        <v>0</v>
      </c>
      <c r="CS96" s="300">
        <f ca="1">'Profile before CoM'!CS96*f_CoMC01</f>
        <v>0</v>
      </c>
      <c r="CT96" s="300">
        <f ca="1">'Profile before CoM'!CT96*f_CoMC01</f>
        <v>0</v>
      </c>
      <c r="CU96" s="300">
        <f ca="1">'Profile before CoM'!CU96*f_CoMC01</f>
        <v>0</v>
      </c>
      <c r="CV96" s="300">
        <f ca="1">'Profile before CoM'!CV96*f_CoMC01</f>
        <v>0</v>
      </c>
      <c r="CW96" s="300">
        <f ca="1">'Profile before CoM'!CW96*f_CoMC01</f>
        <v>0</v>
      </c>
      <c r="CX96" s="300">
        <f ca="1">'Profile before CoM'!CX96*f_CoMC01</f>
        <v>0</v>
      </c>
      <c r="CY96" s="300">
        <f ca="1">'Profile before CoM'!CY96*f_CoMC01</f>
        <v>0</v>
      </c>
      <c r="CZ96" s="300">
        <f ca="1">'Profile before CoM'!CZ96*f_CoMC01</f>
        <v>0</v>
      </c>
      <c r="DA96" s="300">
        <f ca="1">'Profile before CoM'!DA96*f_CoMC01</f>
        <v>0</v>
      </c>
      <c r="DB96" s="300">
        <f ca="1">'Profile before CoM'!DB96*f_CoMC01</f>
        <v>0</v>
      </c>
      <c r="DC96" s="300">
        <f ca="1">'Profile before CoM'!DC96*f_CoMC01</f>
        <v>0</v>
      </c>
      <c r="DD96" s="300">
        <f ca="1">'Profile before CoM'!DD96*f_CoMC01</f>
        <v>0</v>
      </c>
      <c r="DE96" s="300">
        <f ca="1">'Profile before CoM'!DE96*f_CoMC01</f>
        <v>0</v>
      </c>
      <c r="DF96" s="300">
        <f ca="1">'Profile before CoM'!DF96*f_CoMC01</f>
        <v>0</v>
      </c>
      <c r="DG96" s="300">
        <f ca="1">'Profile before CoM'!DG96*f_CoMC01</f>
        <v>0</v>
      </c>
      <c r="DH96" s="300">
        <f ca="1">'Profile before CoM'!DH96*f_CoMC01</f>
        <v>0</v>
      </c>
      <c r="DI96" s="300">
        <f ca="1">'Profile before CoM'!DI96*f_CoMC01</f>
        <v>0</v>
      </c>
      <c r="DJ96" s="300">
        <f ca="1">'Profile before CoM'!DJ96*f_CoMC01</f>
        <v>0</v>
      </c>
      <c r="DK96" s="300">
        <f ca="1">'Profile before CoM'!DK96*f_CoMC01</f>
        <v>0</v>
      </c>
      <c r="DL96" s="300">
        <f ca="1">'Profile before CoM'!DL96*f_CoMC01</f>
        <v>0</v>
      </c>
      <c r="DM96" s="300">
        <f ca="1">'Profile before CoM'!DM96*f_CoMC01</f>
        <v>0</v>
      </c>
      <c r="DN96" s="300">
        <f ca="1">'Profile before CoM'!DN96*f_CoMC01</f>
        <v>0</v>
      </c>
      <c r="DO96" s="300">
        <f ca="1">'Profile before CoM'!DO96*f_CoMC01</f>
        <v>0</v>
      </c>
      <c r="DP96" s="300">
        <f ca="1">'Profile before CoM'!DP96*f_CoMC01</f>
        <v>0</v>
      </c>
      <c r="DQ96" s="300">
        <f ca="1">'Profile before CoM'!DQ96*f_CoMC01</f>
        <v>0</v>
      </c>
      <c r="DR96" s="300">
        <f ca="1">'Profile before CoM'!DR96*f_CoMC01</f>
        <v>0</v>
      </c>
      <c r="DS96" s="300">
        <f ca="1">'Profile before CoM'!DS96*f_CoMC01</f>
        <v>0</v>
      </c>
      <c r="DT96" s="300">
        <f ca="1">'Profile before CoM'!DT96*f_CoMC01</f>
        <v>0</v>
      </c>
      <c r="DU96" s="300">
        <f ca="1">'Profile before CoM'!DU96*f_CoMC01</f>
        <v>0</v>
      </c>
      <c r="DV96" s="300">
        <f ca="1">'Profile before CoM'!DV96*f_CoMC01</f>
        <v>0</v>
      </c>
      <c r="DW96" s="300">
        <f ca="1">'Profile before CoM'!DW96*f_CoMC01</f>
        <v>0</v>
      </c>
      <c r="DX96" s="300">
        <f ca="1">'Profile before CoM'!DX96*f_CoMC01</f>
        <v>0</v>
      </c>
      <c r="DY96" s="300">
        <f ca="1">'Profile before CoM'!DY96*f_CoMC01</f>
        <v>0</v>
      </c>
      <c r="DZ96" s="300">
        <f ca="1">'Profile before CoM'!DZ96*f_CoMC01</f>
        <v>0</v>
      </c>
      <c r="EA96" s="300">
        <f ca="1">'Profile before CoM'!EA96*f_CoMC01</f>
        <v>0</v>
      </c>
      <c r="EB96" s="300">
        <f ca="1">'Profile before CoM'!EB96*f_CoMC01</f>
        <v>0</v>
      </c>
      <c r="EC96" s="300">
        <f ca="1">'Profile before CoM'!EC96*f_CoMC01</f>
        <v>0</v>
      </c>
      <c r="ED96" s="300">
        <f ca="1">'Profile before CoM'!ED96*f_CoMC01</f>
        <v>0</v>
      </c>
      <c r="EE96" s="300">
        <f ca="1">'Profile before CoM'!EE96*f_CoMC01</f>
        <v>0</v>
      </c>
      <c r="EF96" s="300">
        <f ca="1">'Profile before CoM'!EF96*f_CoMC01</f>
        <v>0</v>
      </c>
      <c r="EG96" s="300">
        <f ca="1">'Profile before CoM'!EG96*f_CoMC01</f>
        <v>0</v>
      </c>
      <c r="EH96" s="300">
        <f ca="1">'Profile before CoM'!EH96*f_CoMC01</f>
        <v>0</v>
      </c>
      <c r="EI96" s="300">
        <f ca="1">'Profile before CoM'!EI96*f_CoMC01</f>
        <v>0</v>
      </c>
      <c r="EJ96" s="300">
        <f ca="1">'Profile before CoM'!EJ96*f_CoMC01</f>
        <v>0</v>
      </c>
      <c r="EK96" s="300">
        <f ca="1">'Profile before CoM'!EK96*f_CoMC01</f>
        <v>0</v>
      </c>
      <c r="EL96" s="300">
        <f ca="1">'Profile before CoM'!EL96*f_CoMC01</f>
        <v>0</v>
      </c>
      <c r="EM96" s="300">
        <f ca="1">'Profile before CoM'!EM96*f_CoMC01</f>
        <v>0</v>
      </c>
      <c r="EN96" s="300">
        <f ca="1">'Profile before CoM'!EN96*f_CoMC01</f>
        <v>0</v>
      </c>
      <c r="EO96" s="300">
        <f ca="1">'Profile before CoM'!EO96*f_CoMC01</f>
        <v>0</v>
      </c>
      <c r="EP96" s="300">
        <f ca="1">'Profile before CoM'!EP96*f_CoMC01</f>
        <v>0</v>
      </c>
      <c r="EQ96" s="300">
        <f ca="1">'Profile before CoM'!EQ96*f_CoMC01</f>
        <v>0</v>
      </c>
      <c r="ER96" s="300">
        <f ca="1">'Profile before CoM'!ER96*f_CoMC01</f>
        <v>0</v>
      </c>
      <c r="ES96" s="300">
        <f ca="1">'Profile before CoM'!ES96*f_CoMC01</f>
        <v>0</v>
      </c>
      <c r="ET96" s="300">
        <f ca="1">'Profile before CoM'!ET96*f_CoMC01</f>
        <v>0</v>
      </c>
      <c r="EU96" s="300">
        <f ca="1">'Profile before CoM'!EU96*f_CoMC01</f>
        <v>0</v>
      </c>
      <c r="EV96" s="300">
        <f ca="1">'Profile before CoM'!EV96*f_CoMC01</f>
        <v>0</v>
      </c>
      <c r="EW96" s="300">
        <f ca="1">'Profile before CoM'!EW96*f_CoMC01</f>
        <v>0</v>
      </c>
      <c r="EX96" s="300">
        <f ca="1">'Profile before CoM'!EX96*f_CoMC01</f>
        <v>0</v>
      </c>
      <c r="EY96" s="612"/>
      <c r="EZ96" s="757" t="str">
        <f>'Main Input'!EZ96</f>
        <v>RPI</v>
      </c>
      <c r="FA96" s="757" t="str">
        <f>'Main Input'!FA96</f>
        <v>N/A</v>
      </c>
      <c r="FB96" s="766">
        <f>'Main Input'!FB96</f>
        <v>0</v>
      </c>
      <c r="FC96" s="766" t="str">
        <f>'Main Input'!FC96</f>
        <v>IT Solutions</v>
      </c>
      <c r="FD96" s="766" t="str">
        <f>'Main Input'!FD96</f>
        <v>Managed Services</v>
      </c>
      <c r="FE96" s="757" t="str">
        <f>'Main Input'!FE96</f>
        <v>Opex</v>
      </c>
      <c r="FF96" s="757" t="str">
        <f>'Main Input'!FF96</f>
        <v>ContractAccrual</v>
      </c>
      <c r="FG96" s="757" t="str">
        <f>'Main Input'!FG96</f>
        <v>Expense</v>
      </c>
      <c r="FH96" s="767" t="str">
        <f>'Main Input'!FH96</f>
        <v>A</v>
      </c>
      <c r="FI96" s="768">
        <f>'Main Input'!FI96</f>
        <v>0.22</v>
      </c>
      <c r="FJ96" s="768">
        <f>'Main Input'!FJ96</f>
        <v>0</v>
      </c>
      <c r="FK96" s="612"/>
      <c r="FL96" s="531">
        <f t="shared" si="34"/>
        <v>0</v>
      </c>
      <c r="FM96" s="86"/>
      <c r="FN96" s="612"/>
    </row>
    <row r="97" spans="1:170" ht="12.75" customHeight="1">
      <c r="A97" s="750" t="str">
        <f>'Main Input'!A97</f>
        <v>MTB</v>
      </c>
      <c r="B97" s="762" t="str">
        <f>'Main Input'!B97</f>
        <v>Business Unit</v>
      </c>
      <c r="C97" s="762" t="str">
        <f>'Main Input'!C97</f>
        <v>Labour</v>
      </c>
      <c r="D97" s="762" t="str">
        <f>'Main Input'!D97</f>
        <v>TFR</v>
      </c>
      <c r="E97" s="762" t="str">
        <f>'Main Input'!E97</f>
        <v>Migration Engineer #16 (Wintel)</v>
      </c>
      <c r="F97" s="753" t="str">
        <f>'Main Input'!F97</f>
        <v>direct</v>
      </c>
      <c r="G97" s="753" t="str">
        <f>'Main Input'!G97</f>
        <v>Person</v>
      </c>
      <c r="H97" s="753" t="str">
        <f>'Main Input'!H97</f>
        <v>TAC.CSA.2</v>
      </c>
      <c r="I97" s="753">
        <f>'Main Input'!I97</f>
        <v>0</v>
      </c>
      <c r="J97" s="753">
        <f>'Main Input'!J97</f>
        <v>0</v>
      </c>
      <c r="K97" s="753" t="str">
        <f>'Main Input'!K97</f>
        <v>FJS</v>
      </c>
      <c r="L97" s="753" t="str">
        <f>'Main Input'!L97</f>
        <v>pTran</v>
      </c>
      <c r="M97" s="753">
        <f>'Main Input'!M97</f>
        <v>0</v>
      </c>
      <c r="N97" s="753">
        <f>'Main Input'!N97</f>
        <v>0</v>
      </c>
      <c r="O97" s="753" t="str">
        <f>'Main Input'!O97</f>
        <v>SPAIN</v>
      </c>
      <c r="P97" s="753">
        <f>'Main Input'!P97</f>
        <v>313</v>
      </c>
      <c r="Q97" s="753" t="str">
        <f>'Main Input'!Q97</f>
        <v>EUR</v>
      </c>
      <c r="R97" s="753" t="str">
        <f>'Main Input'!R97</f>
        <v>EMEA</v>
      </c>
      <c r="S97" s="753" t="str">
        <f>'Main Input'!S97</f>
        <v>Local</v>
      </c>
      <c r="T97" s="753">
        <f>'Main Input'!T97</f>
        <v>0</v>
      </c>
      <c r="U97" s="753">
        <f>'Main Input'!U97</f>
        <v>0</v>
      </c>
      <c r="V97" s="753" t="str">
        <f>'Main Input'!V97</f>
        <v>4_ATP</v>
      </c>
      <c r="W97" s="753">
        <f>'Main Input'!W97</f>
        <v>0</v>
      </c>
      <c r="X97" s="753">
        <f>'Main Input'!X97</f>
        <v>0</v>
      </c>
      <c r="Y97" s="753">
        <f>'Main Input'!Y97</f>
        <v>0</v>
      </c>
      <c r="Z97" s="753">
        <f>'Main Input'!Z97</f>
        <v>0</v>
      </c>
      <c r="AA97" s="753">
        <f>'Main Input'!AA97</f>
        <v>0</v>
      </c>
      <c r="AB97" s="763">
        <f>'Main Input'!AB97</f>
        <v>0</v>
      </c>
      <c r="AC97" s="763" t="str">
        <f>'Main Input'!AC97</f>
        <v>Days</v>
      </c>
      <c r="AD97" s="764">
        <f>'Main Input'!AD97</f>
        <v>90</v>
      </c>
      <c r="AE97" s="765">
        <f t="shared" ca="1" si="32"/>
        <v>37725.908748676396</v>
      </c>
      <c r="AF97" s="299">
        <f ca="1">'Profile before CoM'!AF97*f_CoMC01</f>
        <v>0</v>
      </c>
      <c r="AG97" s="300">
        <f ca="1">'Profile before CoM'!AG97*f_CoMC01</f>
        <v>0</v>
      </c>
      <c r="AH97" s="300">
        <f ca="1">'Profile before CoM'!AH97*f_CoMC01</f>
        <v>0</v>
      </c>
      <c r="AI97" s="300">
        <f ca="1">'Profile before CoM'!AI97*f_CoMC01</f>
        <v>0</v>
      </c>
      <c r="AJ97" s="300">
        <f ca="1">'Profile before CoM'!AJ97*f_CoMC01</f>
        <v>0</v>
      </c>
      <c r="AK97" s="300">
        <f ca="1">'Profile before CoM'!AK97*f_CoMC01</f>
        <v>37725.908748676396</v>
      </c>
      <c r="AL97" s="300">
        <f ca="1">'Profile before CoM'!AL97*f_CoMC01</f>
        <v>0</v>
      </c>
      <c r="AM97" s="300">
        <f ca="1">'Profile before CoM'!AM97*f_CoMC01</f>
        <v>0</v>
      </c>
      <c r="AN97" s="300">
        <f ca="1">'Profile before CoM'!AN97*f_CoMC01</f>
        <v>0</v>
      </c>
      <c r="AO97" s="300">
        <f ca="1">'Profile before CoM'!AO97*f_CoMC01</f>
        <v>0</v>
      </c>
      <c r="AP97" s="300">
        <f ca="1">'Profile before CoM'!AP97*f_CoMC01</f>
        <v>0</v>
      </c>
      <c r="AQ97" s="300">
        <f ca="1">'Profile before CoM'!AQ97*f_CoMC01</f>
        <v>0</v>
      </c>
      <c r="AR97" s="300">
        <f ca="1">'Profile before CoM'!AR97*f_CoMC01</f>
        <v>0</v>
      </c>
      <c r="AS97" s="300">
        <f ca="1">'Profile before CoM'!AS97*f_CoMC01</f>
        <v>0</v>
      </c>
      <c r="AT97" s="300">
        <f ca="1">'Profile before CoM'!AT97*f_CoMC01</f>
        <v>0</v>
      </c>
      <c r="AU97" s="300">
        <f ca="1">'Profile before CoM'!AU97*f_CoMC01</f>
        <v>0</v>
      </c>
      <c r="AV97" s="300">
        <f ca="1">'Profile before CoM'!AV97*f_CoMC01</f>
        <v>0</v>
      </c>
      <c r="AW97" s="300">
        <f ca="1">'Profile before CoM'!AW97*f_CoMC01</f>
        <v>0</v>
      </c>
      <c r="AX97" s="300">
        <f ca="1">'Profile before CoM'!AX97*f_CoMC01</f>
        <v>0</v>
      </c>
      <c r="AY97" s="300">
        <f ca="1">'Profile before CoM'!AY97*f_CoMC01</f>
        <v>0</v>
      </c>
      <c r="AZ97" s="300">
        <f ca="1">'Profile before CoM'!AZ97*f_CoMC01</f>
        <v>0</v>
      </c>
      <c r="BA97" s="300">
        <f ca="1">'Profile before CoM'!BA97*f_CoMC01</f>
        <v>0</v>
      </c>
      <c r="BB97" s="300">
        <f ca="1">'Profile before CoM'!BB97*f_CoMC01</f>
        <v>0</v>
      </c>
      <c r="BC97" s="300">
        <f ca="1">'Profile before CoM'!BC97*f_CoMC01</f>
        <v>0</v>
      </c>
      <c r="BD97" s="300">
        <f ca="1">'Profile before CoM'!BD97*f_CoMC01</f>
        <v>0</v>
      </c>
      <c r="BE97" s="300">
        <f ca="1">'Profile before CoM'!BE97*f_CoMC01</f>
        <v>0</v>
      </c>
      <c r="BF97" s="300">
        <f ca="1">'Profile before CoM'!BF97*f_CoMC01</f>
        <v>0</v>
      </c>
      <c r="BG97" s="300">
        <f ca="1">'Profile before CoM'!BG97*f_CoMC01</f>
        <v>0</v>
      </c>
      <c r="BH97" s="300">
        <f ca="1">'Profile before CoM'!BH97*f_CoMC01</f>
        <v>0</v>
      </c>
      <c r="BI97" s="300">
        <f ca="1">'Profile before CoM'!BI97*f_CoMC01</f>
        <v>0</v>
      </c>
      <c r="BJ97" s="300">
        <f ca="1">'Profile before CoM'!BJ97*f_CoMC01</f>
        <v>0</v>
      </c>
      <c r="BK97" s="300">
        <f ca="1">'Profile before CoM'!BK97*f_CoMC01</f>
        <v>0</v>
      </c>
      <c r="BL97" s="300">
        <f ca="1">'Profile before CoM'!BL97*f_CoMC01</f>
        <v>0</v>
      </c>
      <c r="BM97" s="300">
        <f ca="1">'Profile before CoM'!BM97*f_CoMC01</f>
        <v>0</v>
      </c>
      <c r="BN97" s="300">
        <f ca="1">'Profile before CoM'!BN97*f_CoMC01</f>
        <v>0</v>
      </c>
      <c r="BO97" s="300">
        <f ca="1">'Profile before CoM'!BO97*f_CoMC01</f>
        <v>0</v>
      </c>
      <c r="BP97" s="300">
        <f ca="1">'Profile before CoM'!BP97*f_CoMC01</f>
        <v>0</v>
      </c>
      <c r="BQ97" s="300">
        <f ca="1">'Profile before CoM'!BQ97*f_CoMC01</f>
        <v>0</v>
      </c>
      <c r="BR97" s="300">
        <f ca="1">'Profile before CoM'!BR97*f_CoMC01</f>
        <v>0</v>
      </c>
      <c r="BS97" s="300">
        <f ca="1">'Profile before CoM'!BS97*f_CoMC01</f>
        <v>0</v>
      </c>
      <c r="BT97" s="300">
        <f ca="1">'Profile before CoM'!BT97*f_CoMC01</f>
        <v>0</v>
      </c>
      <c r="BU97" s="300">
        <f ca="1">'Profile before CoM'!BU97*f_CoMC01</f>
        <v>0</v>
      </c>
      <c r="BV97" s="300">
        <f ca="1">'Profile before CoM'!BV97*f_CoMC01</f>
        <v>0</v>
      </c>
      <c r="BW97" s="300">
        <f ca="1">'Profile before CoM'!BW97*f_CoMC01</f>
        <v>0</v>
      </c>
      <c r="BX97" s="300">
        <f ca="1">'Profile before CoM'!BX97*f_CoMC01</f>
        <v>0</v>
      </c>
      <c r="BY97" s="300">
        <f ca="1">'Profile before CoM'!BY97*f_CoMC01</f>
        <v>0</v>
      </c>
      <c r="BZ97" s="300">
        <f ca="1">'Profile before CoM'!BZ97*f_CoMC01</f>
        <v>0</v>
      </c>
      <c r="CA97" s="300">
        <f ca="1">'Profile before CoM'!CA97*f_CoMC01</f>
        <v>0</v>
      </c>
      <c r="CB97" s="300">
        <f ca="1">'Profile before CoM'!CB97*f_CoMC01</f>
        <v>0</v>
      </c>
      <c r="CC97" s="300">
        <f ca="1">'Profile before CoM'!CC97*f_CoMC01</f>
        <v>0</v>
      </c>
      <c r="CD97" s="300">
        <f ca="1">'Profile before CoM'!CD97*f_CoMC01</f>
        <v>0</v>
      </c>
      <c r="CE97" s="300">
        <f ca="1">'Profile before CoM'!CE97*f_CoMC01</f>
        <v>0</v>
      </c>
      <c r="CF97" s="300">
        <f ca="1">'Profile before CoM'!CF97*f_CoMC01</f>
        <v>0</v>
      </c>
      <c r="CG97" s="300">
        <f ca="1">'Profile before CoM'!CG97*f_CoMC01</f>
        <v>0</v>
      </c>
      <c r="CH97" s="300">
        <f ca="1">'Profile before CoM'!CH97*f_CoMC01</f>
        <v>0</v>
      </c>
      <c r="CI97" s="300">
        <f ca="1">'Profile before CoM'!CI97*f_CoMC01</f>
        <v>0</v>
      </c>
      <c r="CJ97" s="300">
        <f ca="1">'Profile before CoM'!CJ97*f_CoMC01</f>
        <v>0</v>
      </c>
      <c r="CK97" s="300">
        <f ca="1">'Profile before CoM'!CK97*f_CoMC01</f>
        <v>0</v>
      </c>
      <c r="CL97" s="300">
        <f ca="1">'Profile before CoM'!CL97*f_CoMC01</f>
        <v>0</v>
      </c>
      <c r="CM97" s="300">
        <f ca="1">'Profile before CoM'!CM97*f_CoMC01</f>
        <v>0</v>
      </c>
      <c r="CN97" s="300">
        <f ca="1">'Profile before CoM'!CN97*f_CoMC01</f>
        <v>0</v>
      </c>
      <c r="CO97" s="300">
        <f ca="1">'Profile before CoM'!CO97*f_CoMC01</f>
        <v>0</v>
      </c>
      <c r="CP97" s="300">
        <f ca="1">'Profile before CoM'!CP97*f_CoMC01</f>
        <v>0</v>
      </c>
      <c r="CQ97" s="300">
        <f ca="1">'Profile before CoM'!CQ97*f_CoMC01</f>
        <v>0</v>
      </c>
      <c r="CR97" s="300">
        <f ca="1">'Profile before CoM'!CR97*f_CoMC01</f>
        <v>0</v>
      </c>
      <c r="CS97" s="300">
        <f ca="1">'Profile before CoM'!CS97*f_CoMC01</f>
        <v>0</v>
      </c>
      <c r="CT97" s="300">
        <f ca="1">'Profile before CoM'!CT97*f_CoMC01</f>
        <v>0</v>
      </c>
      <c r="CU97" s="300">
        <f ca="1">'Profile before CoM'!CU97*f_CoMC01</f>
        <v>0</v>
      </c>
      <c r="CV97" s="300">
        <f ca="1">'Profile before CoM'!CV97*f_CoMC01</f>
        <v>0</v>
      </c>
      <c r="CW97" s="300">
        <f ca="1">'Profile before CoM'!CW97*f_CoMC01</f>
        <v>0</v>
      </c>
      <c r="CX97" s="300">
        <f ca="1">'Profile before CoM'!CX97*f_CoMC01</f>
        <v>0</v>
      </c>
      <c r="CY97" s="300">
        <f ca="1">'Profile before CoM'!CY97*f_CoMC01</f>
        <v>0</v>
      </c>
      <c r="CZ97" s="300">
        <f ca="1">'Profile before CoM'!CZ97*f_CoMC01</f>
        <v>0</v>
      </c>
      <c r="DA97" s="300">
        <f ca="1">'Profile before CoM'!DA97*f_CoMC01</f>
        <v>0</v>
      </c>
      <c r="DB97" s="300">
        <f ca="1">'Profile before CoM'!DB97*f_CoMC01</f>
        <v>0</v>
      </c>
      <c r="DC97" s="300">
        <f ca="1">'Profile before CoM'!DC97*f_CoMC01</f>
        <v>0</v>
      </c>
      <c r="DD97" s="300">
        <f ca="1">'Profile before CoM'!DD97*f_CoMC01</f>
        <v>0</v>
      </c>
      <c r="DE97" s="300">
        <f ca="1">'Profile before CoM'!DE97*f_CoMC01</f>
        <v>0</v>
      </c>
      <c r="DF97" s="300">
        <f ca="1">'Profile before CoM'!DF97*f_CoMC01</f>
        <v>0</v>
      </c>
      <c r="DG97" s="300">
        <f ca="1">'Profile before CoM'!DG97*f_CoMC01</f>
        <v>0</v>
      </c>
      <c r="DH97" s="300">
        <f ca="1">'Profile before CoM'!DH97*f_CoMC01</f>
        <v>0</v>
      </c>
      <c r="DI97" s="300">
        <f ca="1">'Profile before CoM'!DI97*f_CoMC01</f>
        <v>0</v>
      </c>
      <c r="DJ97" s="300">
        <f ca="1">'Profile before CoM'!DJ97*f_CoMC01</f>
        <v>0</v>
      </c>
      <c r="DK97" s="300">
        <f ca="1">'Profile before CoM'!DK97*f_CoMC01</f>
        <v>0</v>
      </c>
      <c r="DL97" s="300">
        <f ca="1">'Profile before CoM'!DL97*f_CoMC01</f>
        <v>0</v>
      </c>
      <c r="DM97" s="300">
        <f ca="1">'Profile before CoM'!DM97*f_CoMC01</f>
        <v>0</v>
      </c>
      <c r="DN97" s="300">
        <f ca="1">'Profile before CoM'!DN97*f_CoMC01</f>
        <v>0</v>
      </c>
      <c r="DO97" s="300">
        <f ca="1">'Profile before CoM'!DO97*f_CoMC01</f>
        <v>0</v>
      </c>
      <c r="DP97" s="300">
        <f ca="1">'Profile before CoM'!DP97*f_CoMC01</f>
        <v>0</v>
      </c>
      <c r="DQ97" s="300">
        <f ca="1">'Profile before CoM'!DQ97*f_CoMC01</f>
        <v>0</v>
      </c>
      <c r="DR97" s="300">
        <f ca="1">'Profile before CoM'!DR97*f_CoMC01</f>
        <v>0</v>
      </c>
      <c r="DS97" s="300">
        <f ca="1">'Profile before CoM'!DS97*f_CoMC01</f>
        <v>0</v>
      </c>
      <c r="DT97" s="300">
        <f ca="1">'Profile before CoM'!DT97*f_CoMC01</f>
        <v>0</v>
      </c>
      <c r="DU97" s="300">
        <f ca="1">'Profile before CoM'!DU97*f_CoMC01</f>
        <v>0</v>
      </c>
      <c r="DV97" s="300">
        <f ca="1">'Profile before CoM'!DV97*f_CoMC01</f>
        <v>0</v>
      </c>
      <c r="DW97" s="300">
        <f ca="1">'Profile before CoM'!DW97*f_CoMC01</f>
        <v>0</v>
      </c>
      <c r="DX97" s="300">
        <f ca="1">'Profile before CoM'!DX97*f_CoMC01</f>
        <v>0</v>
      </c>
      <c r="DY97" s="300">
        <f ca="1">'Profile before CoM'!DY97*f_CoMC01</f>
        <v>0</v>
      </c>
      <c r="DZ97" s="300">
        <f ca="1">'Profile before CoM'!DZ97*f_CoMC01</f>
        <v>0</v>
      </c>
      <c r="EA97" s="300">
        <f ca="1">'Profile before CoM'!EA97*f_CoMC01</f>
        <v>0</v>
      </c>
      <c r="EB97" s="300">
        <f ca="1">'Profile before CoM'!EB97*f_CoMC01</f>
        <v>0</v>
      </c>
      <c r="EC97" s="300">
        <f ca="1">'Profile before CoM'!EC97*f_CoMC01</f>
        <v>0</v>
      </c>
      <c r="ED97" s="300">
        <f ca="1">'Profile before CoM'!ED97*f_CoMC01</f>
        <v>0</v>
      </c>
      <c r="EE97" s="300">
        <f ca="1">'Profile before CoM'!EE97*f_CoMC01</f>
        <v>0</v>
      </c>
      <c r="EF97" s="300">
        <f ca="1">'Profile before CoM'!EF97*f_CoMC01</f>
        <v>0</v>
      </c>
      <c r="EG97" s="300">
        <f ca="1">'Profile before CoM'!EG97*f_CoMC01</f>
        <v>0</v>
      </c>
      <c r="EH97" s="300">
        <f ca="1">'Profile before CoM'!EH97*f_CoMC01</f>
        <v>0</v>
      </c>
      <c r="EI97" s="300">
        <f ca="1">'Profile before CoM'!EI97*f_CoMC01</f>
        <v>0</v>
      </c>
      <c r="EJ97" s="300">
        <f ca="1">'Profile before CoM'!EJ97*f_CoMC01</f>
        <v>0</v>
      </c>
      <c r="EK97" s="300">
        <f ca="1">'Profile before CoM'!EK97*f_CoMC01</f>
        <v>0</v>
      </c>
      <c r="EL97" s="300">
        <f ca="1">'Profile before CoM'!EL97*f_CoMC01</f>
        <v>0</v>
      </c>
      <c r="EM97" s="300">
        <f ca="1">'Profile before CoM'!EM97*f_CoMC01</f>
        <v>0</v>
      </c>
      <c r="EN97" s="300">
        <f ca="1">'Profile before CoM'!EN97*f_CoMC01</f>
        <v>0</v>
      </c>
      <c r="EO97" s="300">
        <f ca="1">'Profile before CoM'!EO97*f_CoMC01</f>
        <v>0</v>
      </c>
      <c r="EP97" s="300">
        <f ca="1">'Profile before CoM'!EP97*f_CoMC01</f>
        <v>0</v>
      </c>
      <c r="EQ97" s="300">
        <f ca="1">'Profile before CoM'!EQ97*f_CoMC01</f>
        <v>0</v>
      </c>
      <c r="ER97" s="300">
        <f ca="1">'Profile before CoM'!ER97*f_CoMC01</f>
        <v>0</v>
      </c>
      <c r="ES97" s="300">
        <f ca="1">'Profile before CoM'!ES97*f_CoMC01</f>
        <v>0</v>
      </c>
      <c r="ET97" s="300">
        <f ca="1">'Profile before CoM'!ET97*f_CoMC01</f>
        <v>0</v>
      </c>
      <c r="EU97" s="300">
        <f ca="1">'Profile before CoM'!EU97*f_CoMC01</f>
        <v>0</v>
      </c>
      <c r="EV97" s="300">
        <f ca="1">'Profile before CoM'!EV97*f_CoMC01</f>
        <v>0</v>
      </c>
      <c r="EW97" s="300">
        <f ca="1">'Profile before CoM'!EW97*f_CoMC01</f>
        <v>0</v>
      </c>
      <c r="EX97" s="300">
        <f ca="1">'Profile before CoM'!EX97*f_CoMC01</f>
        <v>0</v>
      </c>
      <c r="EY97" s="612"/>
      <c r="EZ97" s="757" t="str">
        <f>'Main Input'!EZ97</f>
        <v>RPI</v>
      </c>
      <c r="FA97" s="757" t="str">
        <f>'Main Input'!FA97</f>
        <v>N/A</v>
      </c>
      <c r="FB97" s="766">
        <f>'Main Input'!FB97</f>
        <v>0</v>
      </c>
      <c r="FC97" s="766" t="str">
        <f>'Main Input'!FC97</f>
        <v>IT Solutions</v>
      </c>
      <c r="FD97" s="766" t="str">
        <f>'Main Input'!FD97</f>
        <v>Managed Services</v>
      </c>
      <c r="FE97" s="757" t="str">
        <f>'Main Input'!FE97</f>
        <v>Opex</v>
      </c>
      <c r="FF97" s="757" t="str">
        <f>'Main Input'!FF97</f>
        <v>ContractAccrual</v>
      </c>
      <c r="FG97" s="757" t="str">
        <f>'Main Input'!FG97</f>
        <v>Expense</v>
      </c>
      <c r="FH97" s="767" t="str">
        <f>'Main Input'!FH97</f>
        <v>A</v>
      </c>
      <c r="FI97" s="768">
        <f>'Main Input'!FI97</f>
        <v>0.22</v>
      </c>
      <c r="FJ97" s="768">
        <f>'Main Input'!FJ97</f>
        <v>0</v>
      </c>
      <c r="FK97" s="612"/>
      <c r="FL97" s="531">
        <f t="shared" si="34"/>
        <v>0</v>
      </c>
      <c r="FM97" s="86"/>
      <c r="FN97" s="612"/>
    </row>
    <row r="98" spans="1:170" ht="12.75" customHeight="1">
      <c r="A98" s="750" t="str">
        <f>'Main Input'!A98</f>
        <v>MTB</v>
      </c>
      <c r="B98" s="762" t="str">
        <f>'Main Input'!B98</f>
        <v>Business Unit</v>
      </c>
      <c r="C98" s="762" t="str">
        <f>'Main Input'!C98</f>
        <v>Labour</v>
      </c>
      <c r="D98" s="762" t="str">
        <f>'Main Input'!D98</f>
        <v>TFR</v>
      </c>
      <c r="E98" s="762" t="str">
        <f>'Main Input'!E98</f>
        <v>Migration Engineer #17 (Wintel)</v>
      </c>
      <c r="F98" s="753" t="str">
        <f>'Main Input'!F98</f>
        <v>direct</v>
      </c>
      <c r="G98" s="753" t="str">
        <f>'Main Input'!G98</f>
        <v>Person</v>
      </c>
      <c r="H98" s="753" t="str">
        <f>'Main Input'!H98</f>
        <v>TAC.CSA.2</v>
      </c>
      <c r="I98" s="753">
        <f>'Main Input'!I98</f>
        <v>0</v>
      </c>
      <c r="J98" s="753">
        <f>'Main Input'!J98</f>
        <v>0</v>
      </c>
      <c r="K98" s="753" t="str">
        <f>'Main Input'!K98</f>
        <v>FJS</v>
      </c>
      <c r="L98" s="753" t="str">
        <f>'Main Input'!L98</f>
        <v>pTran</v>
      </c>
      <c r="M98" s="753">
        <f>'Main Input'!M98</f>
        <v>0</v>
      </c>
      <c r="N98" s="753">
        <f>'Main Input'!N98</f>
        <v>0</v>
      </c>
      <c r="O98" s="753" t="str">
        <f>'Main Input'!O98</f>
        <v>SPAIN</v>
      </c>
      <c r="P98" s="753">
        <f>'Main Input'!P98</f>
        <v>313</v>
      </c>
      <c r="Q98" s="753" t="str">
        <f>'Main Input'!Q98</f>
        <v>EUR</v>
      </c>
      <c r="R98" s="753" t="str">
        <f>'Main Input'!R98</f>
        <v>EMEA</v>
      </c>
      <c r="S98" s="753" t="str">
        <f>'Main Input'!S98</f>
        <v>Local</v>
      </c>
      <c r="T98" s="753">
        <f>'Main Input'!T98</f>
        <v>0</v>
      </c>
      <c r="U98" s="753">
        <f>'Main Input'!U98</f>
        <v>0</v>
      </c>
      <c r="V98" s="753" t="str">
        <f>'Main Input'!V98</f>
        <v>4_ATP</v>
      </c>
      <c r="W98" s="753">
        <f>'Main Input'!W98</f>
        <v>0</v>
      </c>
      <c r="X98" s="753">
        <f>'Main Input'!X98</f>
        <v>0</v>
      </c>
      <c r="Y98" s="753">
        <f>'Main Input'!Y98</f>
        <v>0</v>
      </c>
      <c r="Z98" s="753">
        <f>'Main Input'!Z98</f>
        <v>0</v>
      </c>
      <c r="AA98" s="753">
        <f>'Main Input'!AA98</f>
        <v>0</v>
      </c>
      <c r="AB98" s="763">
        <f>'Main Input'!AB98</f>
        <v>0</v>
      </c>
      <c r="AC98" s="763" t="str">
        <f>'Main Input'!AC98</f>
        <v>Days</v>
      </c>
      <c r="AD98" s="764">
        <f>'Main Input'!AD98</f>
        <v>90</v>
      </c>
      <c r="AE98" s="765">
        <f t="shared" ca="1" si="32"/>
        <v>37725.908748676396</v>
      </c>
      <c r="AF98" s="299">
        <f ca="1">'Profile before CoM'!AF98*f_CoMC01</f>
        <v>0</v>
      </c>
      <c r="AG98" s="300">
        <f ca="1">'Profile before CoM'!AG98*f_CoMC01</f>
        <v>0</v>
      </c>
      <c r="AH98" s="300">
        <f ca="1">'Profile before CoM'!AH98*f_CoMC01</f>
        <v>0</v>
      </c>
      <c r="AI98" s="300">
        <f ca="1">'Profile before CoM'!AI98*f_CoMC01</f>
        <v>0</v>
      </c>
      <c r="AJ98" s="300">
        <f ca="1">'Profile before CoM'!AJ98*f_CoMC01</f>
        <v>0</v>
      </c>
      <c r="AK98" s="300">
        <f ca="1">'Profile before CoM'!AK98*f_CoMC01</f>
        <v>37725.908748676396</v>
      </c>
      <c r="AL98" s="300">
        <f ca="1">'Profile before CoM'!AL98*f_CoMC01</f>
        <v>0</v>
      </c>
      <c r="AM98" s="300">
        <f ca="1">'Profile before CoM'!AM98*f_CoMC01</f>
        <v>0</v>
      </c>
      <c r="AN98" s="300">
        <f ca="1">'Profile before CoM'!AN98*f_CoMC01</f>
        <v>0</v>
      </c>
      <c r="AO98" s="300">
        <f ca="1">'Profile before CoM'!AO98*f_CoMC01</f>
        <v>0</v>
      </c>
      <c r="AP98" s="300">
        <f ca="1">'Profile before CoM'!AP98*f_CoMC01</f>
        <v>0</v>
      </c>
      <c r="AQ98" s="300">
        <f ca="1">'Profile before CoM'!AQ98*f_CoMC01</f>
        <v>0</v>
      </c>
      <c r="AR98" s="300">
        <f ca="1">'Profile before CoM'!AR98*f_CoMC01</f>
        <v>0</v>
      </c>
      <c r="AS98" s="300">
        <f ca="1">'Profile before CoM'!AS98*f_CoMC01</f>
        <v>0</v>
      </c>
      <c r="AT98" s="300">
        <f ca="1">'Profile before CoM'!AT98*f_CoMC01</f>
        <v>0</v>
      </c>
      <c r="AU98" s="300">
        <f ca="1">'Profile before CoM'!AU98*f_CoMC01</f>
        <v>0</v>
      </c>
      <c r="AV98" s="300">
        <f ca="1">'Profile before CoM'!AV98*f_CoMC01</f>
        <v>0</v>
      </c>
      <c r="AW98" s="300">
        <f ca="1">'Profile before CoM'!AW98*f_CoMC01</f>
        <v>0</v>
      </c>
      <c r="AX98" s="300">
        <f ca="1">'Profile before CoM'!AX98*f_CoMC01</f>
        <v>0</v>
      </c>
      <c r="AY98" s="300">
        <f ca="1">'Profile before CoM'!AY98*f_CoMC01</f>
        <v>0</v>
      </c>
      <c r="AZ98" s="300">
        <f ca="1">'Profile before CoM'!AZ98*f_CoMC01</f>
        <v>0</v>
      </c>
      <c r="BA98" s="300">
        <f ca="1">'Profile before CoM'!BA98*f_CoMC01</f>
        <v>0</v>
      </c>
      <c r="BB98" s="300">
        <f ca="1">'Profile before CoM'!BB98*f_CoMC01</f>
        <v>0</v>
      </c>
      <c r="BC98" s="300">
        <f ca="1">'Profile before CoM'!BC98*f_CoMC01</f>
        <v>0</v>
      </c>
      <c r="BD98" s="300">
        <f ca="1">'Profile before CoM'!BD98*f_CoMC01</f>
        <v>0</v>
      </c>
      <c r="BE98" s="300">
        <f ca="1">'Profile before CoM'!BE98*f_CoMC01</f>
        <v>0</v>
      </c>
      <c r="BF98" s="300">
        <f ca="1">'Profile before CoM'!BF98*f_CoMC01</f>
        <v>0</v>
      </c>
      <c r="BG98" s="300">
        <f ca="1">'Profile before CoM'!BG98*f_CoMC01</f>
        <v>0</v>
      </c>
      <c r="BH98" s="300">
        <f ca="1">'Profile before CoM'!BH98*f_CoMC01</f>
        <v>0</v>
      </c>
      <c r="BI98" s="300">
        <f ca="1">'Profile before CoM'!BI98*f_CoMC01</f>
        <v>0</v>
      </c>
      <c r="BJ98" s="300">
        <f ca="1">'Profile before CoM'!BJ98*f_CoMC01</f>
        <v>0</v>
      </c>
      <c r="BK98" s="300">
        <f ca="1">'Profile before CoM'!BK98*f_CoMC01</f>
        <v>0</v>
      </c>
      <c r="BL98" s="300">
        <f ca="1">'Profile before CoM'!BL98*f_CoMC01</f>
        <v>0</v>
      </c>
      <c r="BM98" s="300">
        <f ca="1">'Profile before CoM'!BM98*f_CoMC01</f>
        <v>0</v>
      </c>
      <c r="BN98" s="300">
        <f ca="1">'Profile before CoM'!BN98*f_CoMC01</f>
        <v>0</v>
      </c>
      <c r="BO98" s="300">
        <f ca="1">'Profile before CoM'!BO98*f_CoMC01</f>
        <v>0</v>
      </c>
      <c r="BP98" s="300">
        <f ca="1">'Profile before CoM'!BP98*f_CoMC01</f>
        <v>0</v>
      </c>
      <c r="BQ98" s="300">
        <f ca="1">'Profile before CoM'!BQ98*f_CoMC01</f>
        <v>0</v>
      </c>
      <c r="BR98" s="300">
        <f ca="1">'Profile before CoM'!BR98*f_CoMC01</f>
        <v>0</v>
      </c>
      <c r="BS98" s="300">
        <f ca="1">'Profile before CoM'!BS98*f_CoMC01</f>
        <v>0</v>
      </c>
      <c r="BT98" s="300">
        <f ca="1">'Profile before CoM'!BT98*f_CoMC01</f>
        <v>0</v>
      </c>
      <c r="BU98" s="300">
        <f ca="1">'Profile before CoM'!BU98*f_CoMC01</f>
        <v>0</v>
      </c>
      <c r="BV98" s="300">
        <f ca="1">'Profile before CoM'!BV98*f_CoMC01</f>
        <v>0</v>
      </c>
      <c r="BW98" s="300">
        <f ca="1">'Profile before CoM'!BW98*f_CoMC01</f>
        <v>0</v>
      </c>
      <c r="BX98" s="300">
        <f ca="1">'Profile before CoM'!BX98*f_CoMC01</f>
        <v>0</v>
      </c>
      <c r="BY98" s="300">
        <f ca="1">'Profile before CoM'!BY98*f_CoMC01</f>
        <v>0</v>
      </c>
      <c r="BZ98" s="300">
        <f ca="1">'Profile before CoM'!BZ98*f_CoMC01</f>
        <v>0</v>
      </c>
      <c r="CA98" s="300">
        <f ca="1">'Profile before CoM'!CA98*f_CoMC01</f>
        <v>0</v>
      </c>
      <c r="CB98" s="300">
        <f ca="1">'Profile before CoM'!CB98*f_CoMC01</f>
        <v>0</v>
      </c>
      <c r="CC98" s="300">
        <f ca="1">'Profile before CoM'!CC98*f_CoMC01</f>
        <v>0</v>
      </c>
      <c r="CD98" s="300">
        <f ca="1">'Profile before CoM'!CD98*f_CoMC01</f>
        <v>0</v>
      </c>
      <c r="CE98" s="300">
        <f ca="1">'Profile before CoM'!CE98*f_CoMC01</f>
        <v>0</v>
      </c>
      <c r="CF98" s="300">
        <f ca="1">'Profile before CoM'!CF98*f_CoMC01</f>
        <v>0</v>
      </c>
      <c r="CG98" s="300">
        <f ca="1">'Profile before CoM'!CG98*f_CoMC01</f>
        <v>0</v>
      </c>
      <c r="CH98" s="300">
        <f ca="1">'Profile before CoM'!CH98*f_CoMC01</f>
        <v>0</v>
      </c>
      <c r="CI98" s="300">
        <f ca="1">'Profile before CoM'!CI98*f_CoMC01</f>
        <v>0</v>
      </c>
      <c r="CJ98" s="300">
        <f ca="1">'Profile before CoM'!CJ98*f_CoMC01</f>
        <v>0</v>
      </c>
      <c r="CK98" s="300">
        <f ca="1">'Profile before CoM'!CK98*f_CoMC01</f>
        <v>0</v>
      </c>
      <c r="CL98" s="300">
        <f ca="1">'Profile before CoM'!CL98*f_CoMC01</f>
        <v>0</v>
      </c>
      <c r="CM98" s="300">
        <f ca="1">'Profile before CoM'!CM98*f_CoMC01</f>
        <v>0</v>
      </c>
      <c r="CN98" s="300">
        <f ca="1">'Profile before CoM'!CN98*f_CoMC01</f>
        <v>0</v>
      </c>
      <c r="CO98" s="300">
        <f ca="1">'Profile before CoM'!CO98*f_CoMC01</f>
        <v>0</v>
      </c>
      <c r="CP98" s="300">
        <f ca="1">'Profile before CoM'!CP98*f_CoMC01</f>
        <v>0</v>
      </c>
      <c r="CQ98" s="300">
        <f ca="1">'Profile before CoM'!CQ98*f_CoMC01</f>
        <v>0</v>
      </c>
      <c r="CR98" s="300">
        <f ca="1">'Profile before CoM'!CR98*f_CoMC01</f>
        <v>0</v>
      </c>
      <c r="CS98" s="300">
        <f ca="1">'Profile before CoM'!CS98*f_CoMC01</f>
        <v>0</v>
      </c>
      <c r="CT98" s="300">
        <f ca="1">'Profile before CoM'!CT98*f_CoMC01</f>
        <v>0</v>
      </c>
      <c r="CU98" s="300">
        <f ca="1">'Profile before CoM'!CU98*f_CoMC01</f>
        <v>0</v>
      </c>
      <c r="CV98" s="300">
        <f ca="1">'Profile before CoM'!CV98*f_CoMC01</f>
        <v>0</v>
      </c>
      <c r="CW98" s="300">
        <f ca="1">'Profile before CoM'!CW98*f_CoMC01</f>
        <v>0</v>
      </c>
      <c r="CX98" s="300">
        <f ca="1">'Profile before CoM'!CX98*f_CoMC01</f>
        <v>0</v>
      </c>
      <c r="CY98" s="300">
        <f ca="1">'Profile before CoM'!CY98*f_CoMC01</f>
        <v>0</v>
      </c>
      <c r="CZ98" s="300">
        <f ca="1">'Profile before CoM'!CZ98*f_CoMC01</f>
        <v>0</v>
      </c>
      <c r="DA98" s="300">
        <f ca="1">'Profile before CoM'!DA98*f_CoMC01</f>
        <v>0</v>
      </c>
      <c r="DB98" s="300">
        <f ca="1">'Profile before CoM'!DB98*f_CoMC01</f>
        <v>0</v>
      </c>
      <c r="DC98" s="300">
        <f ca="1">'Profile before CoM'!DC98*f_CoMC01</f>
        <v>0</v>
      </c>
      <c r="DD98" s="300">
        <f ca="1">'Profile before CoM'!DD98*f_CoMC01</f>
        <v>0</v>
      </c>
      <c r="DE98" s="300">
        <f ca="1">'Profile before CoM'!DE98*f_CoMC01</f>
        <v>0</v>
      </c>
      <c r="DF98" s="300">
        <f ca="1">'Profile before CoM'!DF98*f_CoMC01</f>
        <v>0</v>
      </c>
      <c r="DG98" s="300">
        <f ca="1">'Profile before CoM'!DG98*f_CoMC01</f>
        <v>0</v>
      </c>
      <c r="DH98" s="300">
        <f ca="1">'Profile before CoM'!DH98*f_CoMC01</f>
        <v>0</v>
      </c>
      <c r="DI98" s="300">
        <f ca="1">'Profile before CoM'!DI98*f_CoMC01</f>
        <v>0</v>
      </c>
      <c r="DJ98" s="300">
        <f ca="1">'Profile before CoM'!DJ98*f_CoMC01</f>
        <v>0</v>
      </c>
      <c r="DK98" s="300">
        <f ca="1">'Profile before CoM'!DK98*f_CoMC01</f>
        <v>0</v>
      </c>
      <c r="DL98" s="300">
        <f ca="1">'Profile before CoM'!DL98*f_CoMC01</f>
        <v>0</v>
      </c>
      <c r="DM98" s="300">
        <f ca="1">'Profile before CoM'!DM98*f_CoMC01</f>
        <v>0</v>
      </c>
      <c r="DN98" s="300">
        <f ca="1">'Profile before CoM'!DN98*f_CoMC01</f>
        <v>0</v>
      </c>
      <c r="DO98" s="300">
        <f ca="1">'Profile before CoM'!DO98*f_CoMC01</f>
        <v>0</v>
      </c>
      <c r="DP98" s="300">
        <f ca="1">'Profile before CoM'!DP98*f_CoMC01</f>
        <v>0</v>
      </c>
      <c r="DQ98" s="300">
        <f ca="1">'Profile before CoM'!DQ98*f_CoMC01</f>
        <v>0</v>
      </c>
      <c r="DR98" s="300">
        <f ca="1">'Profile before CoM'!DR98*f_CoMC01</f>
        <v>0</v>
      </c>
      <c r="DS98" s="300">
        <f ca="1">'Profile before CoM'!DS98*f_CoMC01</f>
        <v>0</v>
      </c>
      <c r="DT98" s="300">
        <f ca="1">'Profile before CoM'!DT98*f_CoMC01</f>
        <v>0</v>
      </c>
      <c r="DU98" s="300">
        <f ca="1">'Profile before CoM'!DU98*f_CoMC01</f>
        <v>0</v>
      </c>
      <c r="DV98" s="300">
        <f ca="1">'Profile before CoM'!DV98*f_CoMC01</f>
        <v>0</v>
      </c>
      <c r="DW98" s="300">
        <f ca="1">'Profile before CoM'!DW98*f_CoMC01</f>
        <v>0</v>
      </c>
      <c r="DX98" s="300">
        <f ca="1">'Profile before CoM'!DX98*f_CoMC01</f>
        <v>0</v>
      </c>
      <c r="DY98" s="300">
        <f ca="1">'Profile before CoM'!DY98*f_CoMC01</f>
        <v>0</v>
      </c>
      <c r="DZ98" s="300">
        <f ca="1">'Profile before CoM'!DZ98*f_CoMC01</f>
        <v>0</v>
      </c>
      <c r="EA98" s="300">
        <f ca="1">'Profile before CoM'!EA98*f_CoMC01</f>
        <v>0</v>
      </c>
      <c r="EB98" s="300">
        <f ca="1">'Profile before CoM'!EB98*f_CoMC01</f>
        <v>0</v>
      </c>
      <c r="EC98" s="300">
        <f ca="1">'Profile before CoM'!EC98*f_CoMC01</f>
        <v>0</v>
      </c>
      <c r="ED98" s="300">
        <f ca="1">'Profile before CoM'!ED98*f_CoMC01</f>
        <v>0</v>
      </c>
      <c r="EE98" s="300">
        <f ca="1">'Profile before CoM'!EE98*f_CoMC01</f>
        <v>0</v>
      </c>
      <c r="EF98" s="300">
        <f ca="1">'Profile before CoM'!EF98*f_CoMC01</f>
        <v>0</v>
      </c>
      <c r="EG98" s="300">
        <f ca="1">'Profile before CoM'!EG98*f_CoMC01</f>
        <v>0</v>
      </c>
      <c r="EH98" s="300">
        <f ca="1">'Profile before CoM'!EH98*f_CoMC01</f>
        <v>0</v>
      </c>
      <c r="EI98" s="300">
        <f ca="1">'Profile before CoM'!EI98*f_CoMC01</f>
        <v>0</v>
      </c>
      <c r="EJ98" s="300">
        <f ca="1">'Profile before CoM'!EJ98*f_CoMC01</f>
        <v>0</v>
      </c>
      <c r="EK98" s="300">
        <f ca="1">'Profile before CoM'!EK98*f_CoMC01</f>
        <v>0</v>
      </c>
      <c r="EL98" s="300">
        <f ca="1">'Profile before CoM'!EL98*f_CoMC01</f>
        <v>0</v>
      </c>
      <c r="EM98" s="300">
        <f ca="1">'Profile before CoM'!EM98*f_CoMC01</f>
        <v>0</v>
      </c>
      <c r="EN98" s="300">
        <f ca="1">'Profile before CoM'!EN98*f_CoMC01</f>
        <v>0</v>
      </c>
      <c r="EO98" s="300">
        <f ca="1">'Profile before CoM'!EO98*f_CoMC01</f>
        <v>0</v>
      </c>
      <c r="EP98" s="300">
        <f ca="1">'Profile before CoM'!EP98*f_CoMC01</f>
        <v>0</v>
      </c>
      <c r="EQ98" s="300">
        <f ca="1">'Profile before CoM'!EQ98*f_CoMC01</f>
        <v>0</v>
      </c>
      <c r="ER98" s="300">
        <f ca="1">'Profile before CoM'!ER98*f_CoMC01</f>
        <v>0</v>
      </c>
      <c r="ES98" s="300">
        <f ca="1">'Profile before CoM'!ES98*f_CoMC01</f>
        <v>0</v>
      </c>
      <c r="ET98" s="300">
        <f ca="1">'Profile before CoM'!ET98*f_CoMC01</f>
        <v>0</v>
      </c>
      <c r="EU98" s="300">
        <f ca="1">'Profile before CoM'!EU98*f_CoMC01</f>
        <v>0</v>
      </c>
      <c r="EV98" s="300">
        <f ca="1">'Profile before CoM'!EV98*f_CoMC01</f>
        <v>0</v>
      </c>
      <c r="EW98" s="300">
        <f ca="1">'Profile before CoM'!EW98*f_CoMC01</f>
        <v>0</v>
      </c>
      <c r="EX98" s="300">
        <f ca="1">'Profile before CoM'!EX98*f_CoMC01</f>
        <v>0</v>
      </c>
      <c r="EY98" s="612"/>
      <c r="EZ98" s="757" t="str">
        <f>'Main Input'!EZ98</f>
        <v>RPI</v>
      </c>
      <c r="FA98" s="757" t="str">
        <f>'Main Input'!FA98</f>
        <v>N/A</v>
      </c>
      <c r="FB98" s="766">
        <f>'Main Input'!FB98</f>
        <v>0</v>
      </c>
      <c r="FC98" s="766" t="str">
        <f>'Main Input'!FC98</f>
        <v>IT Solutions</v>
      </c>
      <c r="FD98" s="766" t="str">
        <f>'Main Input'!FD98</f>
        <v>Managed Services</v>
      </c>
      <c r="FE98" s="757" t="str">
        <f>'Main Input'!FE98</f>
        <v>Opex</v>
      </c>
      <c r="FF98" s="757" t="str">
        <f>'Main Input'!FF98</f>
        <v>ContractAccrual</v>
      </c>
      <c r="FG98" s="757" t="str">
        <f>'Main Input'!FG98</f>
        <v>Expense</v>
      </c>
      <c r="FH98" s="767" t="str">
        <f>'Main Input'!FH98</f>
        <v>A</v>
      </c>
      <c r="FI98" s="768">
        <f>'Main Input'!FI98</f>
        <v>0.22</v>
      </c>
      <c r="FJ98" s="768">
        <f>'Main Input'!FJ98</f>
        <v>0</v>
      </c>
      <c r="FK98" s="612"/>
      <c r="FL98" s="531">
        <f t="shared" si="34"/>
        <v>0</v>
      </c>
      <c r="FM98" s="86"/>
      <c r="FN98" s="612"/>
    </row>
    <row r="99" spans="1:170" ht="12.75" customHeight="1">
      <c r="A99" s="750" t="str">
        <f>'Main Input'!A99</f>
        <v>MTB</v>
      </c>
      <c r="B99" s="762" t="str">
        <f>'Main Input'!B99</f>
        <v>Business Unit</v>
      </c>
      <c r="C99" s="762" t="str">
        <f>'Main Input'!C99</f>
        <v>Labour</v>
      </c>
      <c r="D99" s="762" t="str">
        <f>'Main Input'!D99</f>
        <v>TFR</v>
      </c>
      <c r="E99" s="762" t="str">
        <f>'Main Input'!E99</f>
        <v>Migration Engineer #18 (Wintel)</v>
      </c>
      <c r="F99" s="753" t="str">
        <f>'Main Input'!F99</f>
        <v>direct</v>
      </c>
      <c r="G99" s="753" t="str">
        <f>'Main Input'!G99</f>
        <v>Person</v>
      </c>
      <c r="H99" s="753" t="str">
        <f>'Main Input'!H99</f>
        <v>TAC.CSA.2</v>
      </c>
      <c r="I99" s="753">
        <f>'Main Input'!I99</f>
        <v>0</v>
      </c>
      <c r="J99" s="753">
        <f>'Main Input'!J99</f>
        <v>0</v>
      </c>
      <c r="K99" s="753" t="str">
        <f>'Main Input'!K99</f>
        <v>FJS</v>
      </c>
      <c r="L99" s="753" t="str">
        <f>'Main Input'!L99</f>
        <v>pTran</v>
      </c>
      <c r="M99" s="753">
        <f>'Main Input'!M99</f>
        <v>0</v>
      </c>
      <c r="N99" s="753">
        <f>'Main Input'!N99</f>
        <v>0</v>
      </c>
      <c r="O99" s="753" t="str">
        <f>'Main Input'!O99</f>
        <v>SPAIN</v>
      </c>
      <c r="P99" s="753">
        <f>'Main Input'!P99</f>
        <v>313</v>
      </c>
      <c r="Q99" s="753" t="str">
        <f>'Main Input'!Q99</f>
        <v>EUR</v>
      </c>
      <c r="R99" s="753" t="str">
        <f>'Main Input'!R99</f>
        <v>EMEA</v>
      </c>
      <c r="S99" s="753" t="str">
        <f>'Main Input'!S99</f>
        <v>Local</v>
      </c>
      <c r="T99" s="753">
        <f>'Main Input'!T99</f>
        <v>0</v>
      </c>
      <c r="U99" s="753">
        <f>'Main Input'!U99</f>
        <v>0</v>
      </c>
      <c r="V99" s="753" t="str">
        <f>'Main Input'!V99</f>
        <v>4_ATP</v>
      </c>
      <c r="W99" s="753">
        <f>'Main Input'!W99</f>
        <v>0</v>
      </c>
      <c r="X99" s="753">
        <f>'Main Input'!X99</f>
        <v>0</v>
      </c>
      <c r="Y99" s="753">
        <f>'Main Input'!Y99</f>
        <v>0</v>
      </c>
      <c r="Z99" s="753">
        <f>'Main Input'!Z99</f>
        <v>0</v>
      </c>
      <c r="AA99" s="753">
        <f>'Main Input'!AA99</f>
        <v>0</v>
      </c>
      <c r="AB99" s="763">
        <f>'Main Input'!AB99</f>
        <v>0</v>
      </c>
      <c r="AC99" s="763" t="str">
        <f>'Main Input'!AC99</f>
        <v>Days</v>
      </c>
      <c r="AD99" s="764">
        <f>'Main Input'!AD99</f>
        <v>90</v>
      </c>
      <c r="AE99" s="765">
        <f t="shared" ca="1" si="32"/>
        <v>37725.908748676396</v>
      </c>
      <c r="AF99" s="299">
        <f ca="1">'Profile before CoM'!AF99*f_CoMC01</f>
        <v>0</v>
      </c>
      <c r="AG99" s="300">
        <f ca="1">'Profile before CoM'!AG99*f_CoMC01</f>
        <v>0</v>
      </c>
      <c r="AH99" s="300">
        <f ca="1">'Profile before CoM'!AH99*f_CoMC01</f>
        <v>0</v>
      </c>
      <c r="AI99" s="300">
        <f ca="1">'Profile before CoM'!AI99*f_CoMC01</f>
        <v>0</v>
      </c>
      <c r="AJ99" s="300">
        <f ca="1">'Profile before CoM'!AJ99*f_CoMC01</f>
        <v>0</v>
      </c>
      <c r="AK99" s="300">
        <f ca="1">'Profile before CoM'!AK99*f_CoMC01</f>
        <v>37725.908748676396</v>
      </c>
      <c r="AL99" s="300">
        <f ca="1">'Profile before CoM'!AL99*f_CoMC01</f>
        <v>0</v>
      </c>
      <c r="AM99" s="300">
        <f ca="1">'Profile before CoM'!AM99*f_CoMC01</f>
        <v>0</v>
      </c>
      <c r="AN99" s="300">
        <f ca="1">'Profile before CoM'!AN99*f_CoMC01</f>
        <v>0</v>
      </c>
      <c r="AO99" s="300">
        <f ca="1">'Profile before CoM'!AO99*f_CoMC01</f>
        <v>0</v>
      </c>
      <c r="AP99" s="300">
        <f ca="1">'Profile before CoM'!AP99*f_CoMC01</f>
        <v>0</v>
      </c>
      <c r="AQ99" s="300">
        <f ca="1">'Profile before CoM'!AQ99*f_CoMC01</f>
        <v>0</v>
      </c>
      <c r="AR99" s="300">
        <f ca="1">'Profile before CoM'!AR99*f_CoMC01</f>
        <v>0</v>
      </c>
      <c r="AS99" s="300">
        <f ca="1">'Profile before CoM'!AS99*f_CoMC01</f>
        <v>0</v>
      </c>
      <c r="AT99" s="300">
        <f ca="1">'Profile before CoM'!AT99*f_CoMC01</f>
        <v>0</v>
      </c>
      <c r="AU99" s="300">
        <f ca="1">'Profile before CoM'!AU99*f_CoMC01</f>
        <v>0</v>
      </c>
      <c r="AV99" s="300">
        <f ca="1">'Profile before CoM'!AV99*f_CoMC01</f>
        <v>0</v>
      </c>
      <c r="AW99" s="300">
        <f ca="1">'Profile before CoM'!AW99*f_CoMC01</f>
        <v>0</v>
      </c>
      <c r="AX99" s="300">
        <f ca="1">'Profile before CoM'!AX99*f_CoMC01</f>
        <v>0</v>
      </c>
      <c r="AY99" s="300">
        <f ca="1">'Profile before CoM'!AY99*f_CoMC01</f>
        <v>0</v>
      </c>
      <c r="AZ99" s="300">
        <f ca="1">'Profile before CoM'!AZ99*f_CoMC01</f>
        <v>0</v>
      </c>
      <c r="BA99" s="300">
        <f ca="1">'Profile before CoM'!BA99*f_CoMC01</f>
        <v>0</v>
      </c>
      <c r="BB99" s="300">
        <f ca="1">'Profile before CoM'!BB99*f_CoMC01</f>
        <v>0</v>
      </c>
      <c r="BC99" s="300">
        <f ca="1">'Profile before CoM'!BC99*f_CoMC01</f>
        <v>0</v>
      </c>
      <c r="BD99" s="300">
        <f ca="1">'Profile before CoM'!BD99*f_CoMC01</f>
        <v>0</v>
      </c>
      <c r="BE99" s="300">
        <f ca="1">'Profile before CoM'!BE99*f_CoMC01</f>
        <v>0</v>
      </c>
      <c r="BF99" s="300">
        <f ca="1">'Profile before CoM'!BF99*f_CoMC01</f>
        <v>0</v>
      </c>
      <c r="BG99" s="300">
        <f ca="1">'Profile before CoM'!BG99*f_CoMC01</f>
        <v>0</v>
      </c>
      <c r="BH99" s="300">
        <f ca="1">'Profile before CoM'!BH99*f_CoMC01</f>
        <v>0</v>
      </c>
      <c r="BI99" s="300">
        <f ca="1">'Profile before CoM'!BI99*f_CoMC01</f>
        <v>0</v>
      </c>
      <c r="BJ99" s="300">
        <f ca="1">'Profile before CoM'!BJ99*f_CoMC01</f>
        <v>0</v>
      </c>
      <c r="BK99" s="300">
        <f ca="1">'Profile before CoM'!BK99*f_CoMC01</f>
        <v>0</v>
      </c>
      <c r="BL99" s="300">
        <f ca="1">'Profile before CoM'!BL99*f_CoMC01</f>
        <v>0</v>
      </c>
      <c r="BM99" s="300">
        <f ca="1">'Profile before CoM'!BM99*f_CoMC01</f>
        <v>0</v>
      </c>
      <c r="BN99" s="300">
        <f ca="1">'Profile before CoM'!BN99*f_CoMC01</f>
        <v>0</v>
      </c>
      <c r="BO99" s="300">
        <f ca="1">'Profile before CoM'!BO99*f_CoMC01</f>
        <v>0</v>
      </c>
      <c r="BP99" s="300">
        <f ca="1">'Profile before CoM'!BP99*f_CoMC01</f>
        <v>0</v>
      </c>
      <c r="BQ99" s="300">
        <f ca="1">'Profile before CoM'!BQ99*f_CoMC01</f>
        <v>0</v>
      </c>
      <c r="BR99" s="300">
        <f ca="1">'Profile before CoM'!BR99*f_CoMC01</f>
        <v>0</v>
      </c>
      <c r="BS99" s="300">
        <f ca="1">'Profile before CoM'!BS99*f_CoMC01</f>
        <v>0</v>
      </c>
      <c r="BT99" s="300">
        <f ca="1">'Profile before CoM'!BT99*f_CoMC01</f>
        <v>0</v>
      </c>
      <c r="BU99" s="300">
        <f ca="1">'Profile before CoM'!BU99*f_CoMC01</f>
        <v>0</v>
      </c>
      <c r="BV99" s="300">
        <f ca="1">'Profile before CoM'!BV99*f_CoMC01</f>
        <v>0</v>
      </c>
      <c r="BW99" s="300">
        <f ca="1">'Profile before CoM'!BW99*f_CoMC01</f>
        <v>0</v>
      </c>
      <c r="BX99" s="300">
        <f ca="1">'Profile before CoM'!BX99*f_CoMC01</f>
        <v>0</v>
      </c>
      <c r="BY99" s="300">
        <f ca="1">'Profile before CoM'!BY99*f_CoMC01</f>
        <v>0</v>
      </c>
      <c r="BZ99" s="300">
        <f ca="1">'Profile before CoM'!BZ99*f_CoMC01</f>
        <v>0</v>
      </c>
      <c r="CA99" s="300">
        <f ca="1">'Profile before CoM'!CA99*f_CoMC01</f>
        <v>0</v>
      </c>
      <c r="CB99" s="300">
        <f ca="1">'Profile before CoM'!CB99*f_CoMC01</f>
        <v>0</v>
      </c>
      <c r="CC99" s="300">
        <f ca="1">'Profile before CoM'!CC99*f_CoMC01</f>
        <v>0</v>
      </c>
      <c r="CD99" s="300">
        <f ca="1">'Profile before CoM'!CD99*f_CoMC01</f>
        <v>0</v>
      </c>
      <c r="CE99" s="300">
        <f ca="1">'Profile before CoM'!CE99*f_CoMC01</f>
        <v>0</v>
      </c>
      <c r="CF99" s="300">
        <f ca="1">'Profile before CoM'!CF99*f_CoMC01</f>
        <v>0</v>
      </c>
      <c r="CG99" s="300">
        <f ca="1">'Profile before CoM'!CG99*f_CoMC01</f>
        <v>0</v>
      </c>
      <c r="CH99" s="300">
        <f ca="1">'Profile before CoM'!CH99*f_CoMC01</f>
        <v>0</v>
      </c>
      <c r="CI99" s="300">
        <f ca="1">'Profile before CoM'!CI99*f_CoMC01</f>
        <v>0</v>
      </c>
      <c r="CJ99" s="300">
        <f ca="1">'Profile before CoM'!CJ99*f_CoMC01</f>
        <v>0</v>
      </c>
      <c r="CK99" s="300">
        <f ca="1">'Profile before CoM'!CK99*f_CoMC01</f>
        <v>0</v>
      </c>
      <c r="CL99" s="300">
        <f ca="1">'Profile before CoM'!CL99*f_CoMC01</f>
        <v>0</v>
      </c>
      <c r="CM99" s="300">
        <f ca="1">'Profile before CoM'!CM99*f_CoMC01</f>
        <v>0</v>
      </c>
      <c r="CN99" s="300">
        <f ca="1">'Profile before CoM'!CN99*f_CoMC01</f>
        <v>0</v>
      </c>
      <c r="CO99" s="300">
        <f ca="1">'Profile before CoM'!CO99*f_CoMC01</f>
        <v>0</v>
      </c>
      <c r="CP99" s="300">
        <f ca="1">'Profile before CoM'!CP99*f_CoMC01</f>
        <v>0</v>
      </c>
      <c r="CQ99" s="300">
        <f ca="1">'Profile before CoM'!CQ99*f_CoMC01</f>
        <v>0</v>
      </c>
      <c r="CR99" s="300">
        <f ca="1">'Profile before CoM'!CR99*f_CoMC01</f>
        <v>0</v>
      </c>
      <c r="CS99" s="300">
        <f ca="1">'Profile before CoM'!CS99*f_CoMC01</f>
        <v>0</v>
      </c>
      <c r="CT99" s="300">
        <f ca="1">'Profile before CoM'!CT99*f_CoMC01</f>
        <v>0</v>
      </c>
      <c r="CU99" s="300">
        <f ca="1">'Profile before CoM'!CU99*f_CoMC01</f>
        <v>0</v>
      </c>
      <c r="CV99" s="300">
        <f ca="1">'Profile before CoM'!CV99*f_CoMC01</f>
        <v>0</v>
      </c>
      <c r="CW99" s="300">
        <f ca="1">'Profile before CoM'!CW99*f_CoMC01</f>
        <v>0</v>
      </c>
      <c r="CX99" s="300">
        <f ca="1">'Profile before CoM'!CX99*f_CoMC01</f>
        <v>0</v>
      </c>
      <c r="CY99" s="300">
        <f ca="1">'Profile before CoM'!CY99*f_CoMC01</f>
        <v>0</v>
      </c>
      <c r="CZ99" s="300">
        <f ca="1">'Profile before CoM'!CZ99*f_CoMC01</f>
        <v>0</v>
      </c>
      <c r="DA99" s="300">
        <f ca="1">'Profile before CoM'!DA99*f_CoMC01</f>
        <v>0</v>
      </c>
      <c r="DB99" s="300">
        <f ca="1">'Profile before CoM'!DB99*f_CoMC01</f>
        <v>0</v>
      </c>
      <c r="DC99" s="300">
        <f ca="1">'Profile before CoM'!DC99*f_CoMC01</f>
        <v>0</v>
      </c>
      <c r="DD99" s="300">
        <f ca="1">'Profile before CoM'!DD99*f_CoMC01</f>
        <v>0</v>
      </c>
      <c r="DE99" s="300">
        <f ca="1">'Profile before CoM'!DE99*f_CoMC01</f>
        <v>0</v>
      </c>
      <c r="DF99" s="300">
        <f ca="1">'Profile before CoM'!DF99*f_CoMC01</f>
        <v>0</v>
      </c>
      <c r="DG99" s="300">
        <f ca="1">'Profile before CoM'!DG99*f_CoMC01</f>
        <v>0</v>
      </c>
      <c r="DH99" s="300">
        <f ca="1">'Profile before CoM'!DH99*f_CoMC01</f>
        <v>0</v>
      </c>
      <c r="DI99" s="300">
        <f ca="1">'Profile before CoM'!DI99*f_CoMC01</f>
        <v>0</v>
      </c>
      <c r="DJ99" s="300">
        <f ca="1">'Profile before CoM'!DJ99*f_CoMC01</f>
        <v>0</v>
      </c>
      <c r="DK99" s="300">
        <f ca="1">'Profile before CoM'!DK99*f_CoMC01</f>
        <v>0</v>
      </c>
      <c r="DL99" s="300">
        <f ca="1">'Profile before CoM'!DL99*f_CoMC01</f>
        <v>0</v>
      </c>
      <c r="DM99" s="300">
        <f ca="1">'Profile before CoM'!DM99*f_CoMC01</f>
        <v>0</v>
      </c>
      <c r="DN99" s="300">
        <f ca="1">'Profile before CoM'!DN99*f_CoMC01</f>
        <v>0</v>
      </c>
      <c r="DO99" s="300">
        <f ca="1">'Profile before CoM'!DO99*f_CoMC01</f>
        <v>0</v>
      </c>
      <c r="DP99" s="300">
        <f ca="1">'Profile before CoM'!DP99*f_CoMC01</f>
        <v>0</v>
      </c>
      <c r="DQ99" s="300">
        <f ca="1">'Profile before CoM'!DQ99*f_CoMC01</f>
        <v>0</v>
      </c>
      <c r="DR99" s="300">
        <f ca="1">'Profile before CoM'!DR99*f_CoMC01</f>
        <v>0</v>
      </c>
      <c r="DS99" s="300">
        <f ca="1">'Profile before CoM'!DS99*f_CoMC01</f>
        <v>0</v>
      </c>
      <c r="DT99" s="300">
        <f ca="1">'Profile before CoM'!DT99*f_CoMC01</f>
        <v>0</v>
      </c>
      <c r="DU99" s="300">
        <f ca="1">'Profile before CoM'!DU99*f_CoMC01</f>
        <v>0</v>
      </c>
      <c r="DV99" s="300">
        <f ca="1">'Profile before CoM'!DV99*f_CoMC01</f>
        <v>0</v>
      </c>
      <c r="DW99" s="300">
        <f ca="1">'Profile before CoM'!DW99*f_CoMC01</f>
        <v>0</v>
      </c>
      <c r="DX99" s="300">
        <f ca="1">'Profile before CoM'!DX99*f_CoMC01</f>
        <v>0</v>
      </c>
      <c r="DY99" s="300">
        <f ca="1">'Profile before CoM'!DY99*f_CoMC01</f>
        <v>0</v>
      </c>
      <c r="DZ99" s="300">
        <f ca="1">'Profile before CoM'!DZ99*f_CoMC01</f>
        <v>0</v>
      </c>
      <c r="EA99" s="300">
        <f ca="1">'Profile before CoM'!EA99*f_CoMC01</f>
        <v>0</v>
      </c>
      <c r="EB99" s="300">
        <f ca="1">'Profile before CoM'!EB99*f_CoMC01</f>
        <v>0</v>
      </c>
      <c r="EC99" s="300">
        <f ca="1">'Profile before CoM'!EC99*f_CoMC01</f>
        <v>0</v>
      </c>
      <c r="ED99" s="300">
        <f ca="1">'Profile before CoM'!ED99*f_CoMC01</f>
        <v>0</v>
      </c>
      <c r="EE99" s="300">
        <f ca="1">'Profile before CoM'!EE99*f_CoMC01</f>
        <v>0</v>
      </c>
      <c r="EF99" s="300">
        <f ca="1">'Profile before CoM'!EF99*f_CoMC01</f>
        <v>0</v>
      </c>
      <c r="EG99" s="300">
        <f ca="1">'Profile before CoM'!EG99*f_CoMC01</f>
        <v>0</v>
      </c>
      <c r="EH99" s="300">
        <f ca="1">'Profile before CoM'!EH99*f_CoMC01</f>
        <v>0</v>
      </c>
      <c r="EI99" s="300">
        <f ca="1">'Profile before CoM'!EI99*f_CoMC01</f>
        <v>0</v>
      </c>
      <c r="EJ99" s="300">
        <f ca="1">'Profile before CoM'!EJ99*f_CoMC01</f>
        <v>0</v>
      </c>
      <c r="EK99" s="300">
        <f ca="1">'Profile before CoM'!EK99*f_CoMC01</f>
        <v>0</v>
      </c>
      <c r="EL99" s="300">
        <f ca="1">'Profile before CoM'!EL99*f_CoMC01</f>
        <v>0</v>
      </c>
      <c r="EM99" s="300">
        <f ca="1">'Profile before CoM'!EM99*f_CoMC01</f>
        <v>0</v>
      </c>
      <c r="EN99" s="300">
        <f ca="1">'Profile before CoM'!EN99*f_CoMC01</f>
        <v>0</v>
      </c>
      <c r="EO99" s="300">
        <f ca="1">'Profile before CoM'!EO99*f_CoMC01</f>
        <v>0</v>
      </c>
      <c r="EP99" s="300">
        <f ca="1">'Profile before CoM'!EP99*f_CoMC01</f>
        <v>0</v>
      </c>
      <c r="EQ99" s="300">
        <f ca="1">'Profile before CoM'!EQ99*f_CoMC01</f>
        <v>0</v>
      </c>
      <c r="ER99" s="300">
        <f ca="1">'Profile before CoM'!ER99*f_CoMC01</f>
        <v>0</v>
      </c>
      <c r="ES99" s="300">
        <f ca="1">'Profile before CoM'!ES99*f_CoMC01</f>
        <v>0</v>
      </c>
      <c r="ET99" s="300">
        <f ca="1">'Profile before CoM'!ET99*f_CoMC01</f>
        <v>0</v>
      </c>
      <c r="EU99" s="300">
        <f ca="1">'Profile before CoM'!EU99*f_CoMC01</f>
        <v>0</v>
      </c>
      <c r="EV99" s="300">
        <f ca="1">'Profile before CoM'!EV99*f_CoMC01</f>
        <v>0</v>
      </c>
      <c r="EW99" s="300">
        <f ca="1">'Profile before CoM'!EW99*f_CoMC01</f>
        <v>0</v>
      </c>
      <c r="EX99" s="300">
        <f ca="1">'Profile before CoM'!EX99*f_CoMC01</f>
        <v>0</v>
      </c>
      <c r="EY99" s="612"/>
      <c r="EZ99" s="757" t="str">
        <f>'Main Input'!EZ99</f>
        <v>RPI</v>
      </c>
      <c r="FA99" s="757" t="str">
        <f>'Main Input'!FA99</f>
        <v>N/A</v>
      </c>
      <c r="FB99" s="766">
        <f>'Main Input'!FB99</f>
        <v>0</v>
      </c>
      <c r="FC99" s="766" t="str">
        <f>'Main Input'!FC99</f>
        <v>IT Solutions</v>
      </c>
      <c r="FD99" s="766" t="str">
        <f>'Main Input'!FD99</f>
        <v>Managed Services</v>
      </c>
      <c r="FE99" s="757" t="str">
        <f>'Main Input'!FE99</f>
        <v>Opex</v>
      </c>
      <c r="FF99" s="757" t="str">
        <f>'Main Input'!FF99</f>
        <v>ContractAccrual</v>
      </c>
      <c r="FG99" s="757" t="str">
        <f>'Main Input'!FG99</f>
        <v>Expense</v>
      </c>
      <c r="FH99" s="767" t="str">
        <f>'Main Input'!FH99</f>
        <v>A</v>
      </c>
      <c r="FI99" s="768">
        <f>'Main Input'!FI99</f>
        <v>0.22</v>
      </c>
      <c r="FJ99" s="768">
        <f>'Main Input'!FJ99</f>
        <v>0</v>
      </c>
      <c r="FK99" s="612"/>
      <c r="FL99" s="531">
        <f t="shared" si="34"/>
        <v>0</v>
      </c>
      <c r="FM99" s="86"/>
      <c r="FN99" s="612"/>
    </row>
    <row r="100" spans="1:170" ht="12.75" customHeight="1">
      <c r="A100" s="750" t="str">
        <f>'Main Input'!A100</f>
        <v>MTB</v>
      </c>
      <c r="B100" s="762" t="str">
        <f>'Main Input'!B100</f>
        <v>Business Unit</v>
      </c>
      <c r="C100" s="762" t="str">
        <f>'Main Input'!C100</f>
        <v>Labour</v>
      </c>
      <c r="D100" s="762" t="str">
        <f>'Main Input'!D100</f>
        <v>TFR</v>
      </c>
      <c r="E100" s="762" t="str">
        <f>'Main Input'!E100</f>
        <v>Migration Engineer #19 (Wintel)</v>
      </c>
      <c r="F100" s="753" t="str">
        <f>'Main Input'!F100</f>
        <v>direct</v>
      </c>
      <c r="G100" s="753" t="str">
        <f>'Main Input'!G100</f>
        <v>Person</v>
      </c>
      <c r="H100" s="753" t="str">
        <f>'Main Input'!H100</f>
        <v>SDC.TSS.4</v>
      </c>
      <c r="I100" s="753">
        <f>'Main Input'!I100</f>
        <v>0</v>
      </c>
      <c r="J100" s="753">
        <f>'Main Input'!J100</f>
        <v>0</v>
      </c>
      <c r="K100" s="753" t="str">
        <f>'Main Input'!K100</f>
        <v>FJS</v>
      </c>
      <c r="L100" s="753" t="str">
        <f>'Main Input'!L100</f>
        <v>pTran</v>
      </c>
      <c r="M100" s="753">
        <f>'Main Input'!M100</f>
        <v>0</v>
      </c>
      <c r="N100" s="753">
        <f>'Main Input'!N100</f>
        <v>0</v>
      </c>
      <c r="O100" s="753" t="str">
        <f>'Main Input'!O100</f>
        <v>SPAIN</v>
      </c>
      <c r="P100" s="753">
        <f>'Main Input'!P100</f>
        <v>313</v>
      </c>
      <c r="Q100" s="753" t="str">
        <f>'Main Input'!Q100</f>
        <v>EUR</v>
      </c>
      <c r="R100" s="753" t="str">
        <f>'Main Input'!R100</f>
        <v>EMEA</v>
      </c>
      <c r="S100" s="753" t="str">
        <f>'Main Input'!S100</f>
        <v>Local</v>
      </c>
      <c r="T100" s="753">
        <f>'Main Input'!T100</f>
        <v>0</v>
      </c>
      <c r="U100" s="753">
        <f>'Main Input'!U100</f>
        <v>0</v>
      </c>
      <c r="V100" s="753" t="str">
        <f>'Main Input'!V100</f>
        <v>4_ATP</v>
      </c>
      <c r="W100" s="753">
        <f>'Main Input'!W100</f>
        <v>0</v>
      </c>
      <c r="X100" s="753">
        <f>'Main Input'!X100</f>
        <v>0</v>
      </c>
      <c r="Y100" s="753">
        <f>'Main Input'!Y100</f>
        <v>0</v>
      </c>
      <c r="Z100" s="753">
        <f>'Main Input'!Z100</f>
        <v>0</v>
      </c>
      <c r="AA100" s="753">
        <f>'Main Input'!AA100</f>
        <v>0</v>
      </c>
      <c r="AB100" s="763">
        <f>'Main Input'!AB100</f>
        <v>0</v>
      </c>
      <c r="AC100" s="763" t="str">
        <f>'Main Input'!AC100</f>
        <v>Days</v>
      </c>
      <c r="AD100" s="764">
        <f>'Main Input'!AD100</f>
        <v>90</v>
      </c>
      <c r="AE100" s="765">
        <f t="shared" ca="1" si="32"/>
        <v>37725.908748676396</v>
      </c>
      <c r="AF100" s="299">
        <f ca="1">'Profile before CoM'!AF100*f_CoMC01</f>
        <v>0</v>
      </c>
      <c r="AG100" s="300">
        <f ca="1">'Profile before CoM'!AG100*f_CoMC01</f>
        <v>0</v>
      </c>
      <c r="AH100" s="300">
        <f ca="1">'Profile before CoM'!AH100*f_CoMC01</f>
        <v>0</v>
      </c>
      <c r="AI100" s="300">
        <f ca="1">'Profile before CoM'!AI100*f_CoMC01</f>
        <v>0</v>
      </c>
      <c r="AJ100" s="300">
        <f ca="1">'Profile before CoM'!AJ100*f_CoMC01</f>
        <v>0</v>
      </c>
      <c r="AK100" s="300">
        <f ca="1">'Profile before CoM'!AK100*f_CoMC01</f>
        <v>37725.908748676396</v>
      </c>
      <c r="AL100" s="300">
        <f ca="1">'Profile before CoM'!AL100*f_CoMC01</f>
        <v>0</v>
      </c>
      <c r="AM100" s="300">
        <f ca="1">'Profile before CoM'!AM100*f_CoMC01</f>
        <v>0</v>
      </c>
      <c r="AN100" s="300">
        <f ca="1">'Profile before CoM'!AN100*f_CoMC01</f>
        <v>0</v>
      </c>
      <c r="AO100" s="300">
        <f ca="1">'Profile before CoM'!AO100*f_CoMC01</f>
        <v>0</v>
      </c>
      <c r="AP100" s="300">
        <f ca="1">'Profile before CoM'!AP100*f_CoMC01</f>
        <v>0</v>
      </c>
      <c r="AQ100" s="300">
        <f ca="1">'Profile before CoM'!AQ100*f_CoMC01</f>
        <v>0</v>
      </c>
      <c r="AR100" s="300">
        <f ca="1">'Profile before CoM'!AR100*f_CoMC01</f>
        <v>0</v>
      </c>
      <c r="AS100" s="300">
        <f ca="1">'Profile before CoM'!AS100*f_CoMC01</f>
        <v>0</v>
      </c>
      <c r="AT100" s="300">
        <f ca="1">'Profile before CoM'!AT100*f_CoMC01</f>
        <v>0</v>
      </c>
      <c r="AU100" s="300">
        <f ca="1">'Profile before CoM'!AU100*f_CoMC01</f>
        <v>0</v>
      </c>
      <c r="AV100" s="300">
        <f ca="1">'Profile before CoM'!AV100*f_CoMC01</f>
        <v>0</v>
      </c>
      <c r="AW100" s="300">
        <f ca="1">'Profile before CoM'!AW100*f_CoMC01</f>
        <v>0</v>
      </c>
      <c r="AX100" s="300">
        <f ca="1">'Profile before CoM'!AX100*f_CoMC01</f>
        <v>0</v>
      </c>
      <c r="AY100" s="300">
        <f ca="1">'Profile before CoM'!AY100*f_CoMC01</f>
        <v>0</v>
      </c>
      <c r="AZ100" s="300">
        <f ca="1">'Profile before CoM'!AZ100*f_CoMC01</f>
        <v>0</v>
      </c>
      <c r="BA100" s="300">
        <f ca="1">'Profile before CoM'!BA100*f_CoMC01</f>
        <v>0</v>
      </c>
      <c r="BB100" s="300">
        <f ca="1">'Profile before CoM'!BB100*f_CoMC01</f>
        <v>0</v>
      </c>
      <c r="BC100" s="300">
        <f ca="1">'Profile before CoM'!BC100*f_CoMC01</f>
        <v>0</v>
      </c>
      <c r="BD100" s="300">
        <f ca="1">'Profile before CoM'!BD100*f_CoMC01</f>
        <v>0</v>
      </c>
      <c r="BE100" s="300">
        <f ca="1">'Profile before CoM'!BE100*f_CoMC01</f>
        <v>0</v>
      </c>
      <c r="BF100" s="300">
        <f ca="1">'Profile before CoM'!BF100*f_CoMC01</f>
        <v>0</v>
      </c>
      <c r="BG100" s="300">
        <f ca="1">'Profile before CoM'!BG100*f_CoMC01</f>
        <v>0</v>
      </c>
      <c r="BH100" s="300">
        <f ca="1">'Profile before CoM'!BH100*f_CoMC01</f>
        <v>0</v>
      </c>
      <c r="BI100" s="300">
        <f ca="1">'Profile before CoM'!BI100*f_CoMC01</f>
        <v>0</v>
      </c>
      <c r="BJ100" s="300">
        <f ca="1">'Profile before CoM'!BJ100*f_CoMC01</f>
        <v>0</v>
      </c>
      <c r="BK100" s="300">
        <f ca="1">'Profile before CoM'!BK100*f_CoMC01</f>
        <v>0</v>
      </c>
      <c r="BL100" s="300">
        <f ca="1">'Profile before CoM'!BL100*f_CoMC01</f>
        <v>0</v>
      </c>
      <c r="BM100" s="300">
        <f ca="1">'Profile before CoM'!BM100*f_CoMC01</f>
        <v>0</v>
      </c>
      <c r="BN100" s="300">
        <f ca="1">'Profile before CoM'!BN100*f_CoMC01</f>
        <v>0</v>
      </c>
      <c r="BO100" s="300">
        <f ca="1">'Profile before CoM'!BO100*f_CoMC01</f>
        <v>0</v>
      </c>
      <c r="BP100" s="300">
        <f ca="1">'Profile before CoM'!BP100*f_CoMC01</f>
        <v>0</v>
      </c>
      <c r="BQ100" s="300">
        <f ca="1">'Profile before CoM'!BQ100*f_CoMC01</f>
        <v>0</v>
      </c>
      <c r="BR100" s="300">
        <f ca="1">'Profile before CoM'!BR100*f_CoMC01</f>
        <v>0</v>
      </c>
      <c r="BS100" s="300">
        <f ca="1">'Profile before CoM'!BS100*f_CoMC01</f>
        <v>0</v>
      </c>
      <c r="BT100" s="300">
        <f ca="1">'Profile before CoM'!BT100*f_CoMC01</f>
        <v>0</v>
      </c>
      <c r="BU100" s="300">
        <f ca="1">'Profile before CoM'!BU100*f_CoMC01</f>
        <v>0</v>
      </c>
      <c r="BV100" s="300">
        <f ca="1">'Profile before CoM'!BV100*f_CoMC01</f>
        <v>0</v>
      </c>
      <c r="BW100" s="300">
        <f ca="1">'Profile before CoM'!BW100*f_CoMC01</f>
        <v>0</v>
      </c>
      <c r="BX100" s="300">
        <f ca="1">'Profile before CoM'!BX100*f_CoMC01</f>
        <v>0</v>
      </c>
      <c r="BY100" s="300">
        <f ca="1">'Profile before CoM'!BY100*f_CoMC01</f>
        <v>0</v>
      </c>
      <c r="BZ100" s="300">
        <f ca="1">'Profile before CoM'!BZ100*f_CoMC01</f>
        <v>0</v>
      </c>
      <c r="CA100" s="300">
        <f ca="1">'Profile before CoM'!CA100*f_CoMC01</f>
        <v>0</v>
      </c>
      <c r="CB100" s="300">
        <f ca="1">'Profile before CoM'!CB100*f_CoMC01</f>
        <v>0</v>
      </c>
      <c r="CC100" s="300">
        <f ca="1">'Profile before CoM'!CC100*f_CoMC01</f>
        <v>0</v>
      </c>
      <c r="CD100" s="300">
        <f ca="1">'Profile before CoM'!CD100*f_CoMC01</f>
        <v>0</v>
      </c>
      <c r="CE100" s="300">
        <f ca="1">'Profile before CoM'!CE100*f_CoMC01</f>
        <v>0</v>
      </c>
      <c r="CF100" s="300">
        <f ca="1">'Profile before CoM'!CF100*f_CoMC01</f>
        <v>0</v>
      </c>
      <c r="CG100" s="300">
        <f ca="1">'Profile before CoM'!CG100*f_CoMC01</f>
        <v>0</v>
      </c>
      <c r="CH100" s="300">
        <f ca="1">'Profile before CoM'!CH100*f_CoMC01</f>
        <v>0</v>
      </c>
      <c r="CI100" s="300">
        <f ca="1">'Profile before CoM'!CI100*f_CoMC01</f>
        <v>0</v>
      </c>
      <c r="CJ100" s="300">
        <f ca="1">'Profile before CoM'!CJ100*f_CoMC01</f>
        <v>0</v>
      </c>
      <c r="CK100" s="300">
        <f ca="1">'Profile before CoM'!CK100*f_CoMC01</f>
        <v>0</v>
      </c>
      <c r="CL100" s="300">
        <f ca="1">'Profile before CoM'!CL100*f_CoMC01</f>
        <v>0</v>
      </c>
      <c r="CM100" s="300">
        <f ca="1">'Profile before CoM'!CM100*f_CoMC01</f>
        <v>0</v>
      </c>
      <c r="CN100" s="300">
        <f ca="1">'Profile before CoM'!CN100*f_CoMC01</f>
        <v>0</v>
      </c>
      <c r="CO100" s="300">
        <f ca="1">'Profile before CoM'!CO100*f_CoMC01</f>
        <v>0</v>
      </c>
      <c r="CP100" s="300">
        <f ca="1">'Profile before CoM'!CP100*f_CoMC01</f>
        <v>0</v>
      </c>
      <c r="CQ100" s="300">
        <f ca="1">'Profile before CoM'!CQ100*f_CoMC01</f>
        <v>0</v>
      </c>
      <c r="CR100" s="300">
        <f ca="1">'Profile before CoM'!CR100*f_CoMC01</f>
        <v>0</v>
      </c>
      <c r="CS100" s="300">
        <f ca="1">'Profile before CoM'!CS100*f_CoMC01</f>
        <v>0</v>
      </c>
      <c r="CT100" s="300">
        <f ca="1">'Profile before CoM'!CT100*f_CoMC01</f>
        <v>0</v>
      </c>
      <c r="CU100" s="300">
        <f ca="1">'Profile before CoM'!CU100*f_CoMC01</f>
        <v>0</v>
      </c>
      <c r="CV100" s="300">
        <f ca="1">'Profile before CoM'!CV100*f_CoMC01</f>
        <v>0</v>
      </c>
      <c r="CW100" s="300">
        <f ca="1">'Profile before CoM'!CW100*f_CoMC01</f>
        <v>0</v>
      </c>
      <c r="CX100" s="300">
        <f ca="1">'Profile before CoM'!CX100*f_CoMC01</f>
        <v>0</v>
      </c>
      <c r="CY100" s="300">
        <f ca="1">'Profile before CoM'!CY100*f_CoMC01</f>
        <v>0</v>
      </c>
      <c r="CZ100" s="300">
        <f ca="1">'Profile before CoM'!CZ100*f_CoMC01</f>
        <v>0</v>
      </c>
      <c r="DA100" s="300">
        <f ca="1">'Profile before CoM'!DA100*f_CoMC01</f>
        <v>0</v>
      </c>
      <c r="DB100" s="300">
        <f ca="1">'Profile before CoM'!DB100*f_CoMC01</f>
        <v>0</v>
      </c>
      <c r="DC100" s="300">
        <f ca="1">'Profile before CoM'!DC100*f_CoMC01</f>
        <v>0</v>
      </c>
      <c r="DD100" s="300">
        <f ca="1">'Profile before CoM'!DD100*f_CoMC01</f>
        <v>0</v>
      </c>
      <c r="DE100" s="300">
        <f ca="1">'Profile before CoM'!DE100*f_CoMC01</f>
        <v>0</v>
      </c>
      <c r="DF100" s="300">
        <f ca="1">'Profile before CoM'!DF100*f_CoMC01</f>
        <v>0</v>
      </c>
      <c r="DG100" s="300">
        <f ca="1">'Profile before CoM'!DG100*f_CoMC01</f>
        <v>0</v>
      </c>
      <c r="DH100" s="300">
        <f ca="1">'Profile before CoM'!DH100*f_CoMC01</f>
        <v>0</v>
      </c>
      <c r="DI100" s="300">
        <f ca="1">'Profile before CoM'!DI100*f_CoMC01</f>
        <v>0</v>
      </c>
      <c r="DJ100" s="300">
        <f ca="1">'Profile before CoM'!DJ100*f_CoMC01</f>
        <v>0</v>
      </c>
      <c r="DK100" s="300">
        <f ca="1">'Profile before CoM'!DK100*f_CoMC01</f>
        <v>0</v>
      </c>
      <c r="DL100" s="300">
        <f ca="1">'Profile before CoM'!DL100*f_CoMC01</f>
        <v>0</v>
      </c>
      <c r="DM100" s="300">
        <f ca="1">'Profile before CoM'!DM100*f_CoMC01</f>
        <v>0</v>
      </c>
      <c r="DN100" s="300">
        <f ca="1">'Profile before CoM'!DN100*f_CoMC01</f>
        <v>0</v>
      </c>
      <c r="DO100" s="300">
        <f ca="1">'Profile before CoM'!DO100*f_CoMC01</f>
        <v>0</v>
      </c>
      <c r="DP100" s="300">
        <f ca="1">'Profile before CoM'!DP100*f_CoMC01</f>
        <v>0</v>
      </c>
      <c r="DQ100" s="300">
        <f ca="1">'Profile before CoM'!DQ100*f_CoMC01</f>
        <v>0</v>
      </c>
      <c r="DR100" s="300">
        <f ca="1">'Profile before CoM'!DR100*f_CoMC01</f>
        <v>0</v>
      </c>
      <c r="DS100" s="300">
        <f ca="1">'Profile before CoM'!DS100*f_CoMC01</f>
        <v>0</v>
      </c>
      <c r="DT100" s="300">
        <f ca="1">'Profile before CoM'!DT100*f_CoMC01</f>
        <v>0</v>
      </c>
      <c r="DU100" s="300">
        <f ca="1">'Profile before CoM'!DU100*f_CoMC01</f>
        <v>0</v>
      </c>
      <c r="DV100" s="300">
        <f ca="1">'Profile before CoM'!DV100*f_CoMC01</f>
        <v>0</v>
      </c>
      <c r="DW100" s="300">
        <f ca="1">'Profile before CoM'!DW100*f_CoMC01</f>
        <v>0</v>
      </c>
      <c r="DX100" s="300">
        <f ca="1">'Profile before CoM'!DX100*f_CoMC01</f>
        <v>0</v>
      </c>
      <c r="DY100" s="300">
        <f ca="1">'Profile before CoM'!DY100*f_CoMC01</f>
        <v>0</v>
      </c>
      <c r="DZ100" s="300">
        <f ca="1">'Profile before CoM'!DZ100*f_CoMC01</f>
        <v>0</v>
      </c>
      <c r="EA100" s="300">
        <f ca="1">'Profile before CoM'!EA100*f_CoMC01</f>
        <v>0</v>
      </c>
      <c r="EB100" s="300">
        <f ca="1">'Profile before CoM'!EB100*f_CoMC01</f>
        <v>0</v>
      </c>
      <c r="EC100" s="300">
        <f ca="1">'Profile before CoM'!EC100*f_CoMC01</f>
        <v>0</v>
      </c>
      <c r="ED100" s="300">
        <f ca="1">'Profile before CoM'!ED100*f_CoMC01</f>
        <v>0</v>
      </c>
      <c r="EE100" s="300">
        <f ca="1">'Profile before CoM'!EE100*f_CoMC01</f>
        <v>0</v>
      </c>
      <c r="EF100" s="300">
        <f ca="1">'Profile before CoM'!EF100*f_CoMC01</f>
        <v>0</v>
      </c>
      <c r="EG100" s="300">
        <f ca="1">'Profile before CoM'!EG100*f_CoMC01</f>
        <v>0</v>
      </c>
      <c r="EH100" s="300">
        <f ca="1">'Profile before CoM'!EH100*f_CoMC01</f>
        <v>0</v>
      </c>
      <c r="EI100" s="300">
        <f ca="1">'Profile before CoM'!EI100*f_CoMC01</f>
        <v>0</v>
      </c>
      <c r="EJ100" s="300">
        <f ca="1">'Profile before CoM'!EJ100*f_CoMC01</f>
        <v>0</v>
      </c>
      <c r="EK100" s="300">
        <f ca="1">'Profile before CoM'!EK100*f_CoMC01</f>
        <v>0</v>
      </c>
      <c r="EL100" s="300">
        <f ca="1">'Profile before CoM'!EL100*f_CoMC01</f>
        <v>0</v>
      </c>
      <c r="EM100" s="300">
        <f ca="1">'Profile before CoM'!EM100*f_CoMC01</f>
        <v>0</v>
      </c>
      <c r="EN100" s="300">
        <f ca="1">'Profile before CoM'!EN100*f_CoMC01</f>
        <v>0</v>
      </c>
      <c r="EO100" s="300">
        <f ca="1">'Profile before CoM'!EO100*f_CoMC01</f>
        <v>0</v>
      </c>
      <c r="EP100" s="300">
        <f ca="1">'Profile before CoM'!EP100*f_CoMC01</f>
        <v>0</v>
      </c>
      <c r="EQ100" s="300">
        <f ca="1">'Profile before CoM'!EQ100*f_CoMC01</f>
        <v>0</v>
      </c>
      <c r="ER100" s="300">
        <f ca="1">'Profile before CoM'!ER100*f_CoMC01</f>
        <v>0</v>
      </c>
      <c r="ES100" s="300">
        <f ca="1">'Profile before CoM'!ES100*f_CoMC01</f>
        <v>0</v>
      </c>
      <c r="ET100" s="300">
        <f ca="1">'Profile before CoM'!ET100*f_CoMC01</f>
        <v>0</v>
      </c>
      <c r="EU100" s="300">
        <f ca="1">'Profile before CoM'!EU100*f_CoMC01</f>
        <v>0</v>
      </c>
      <c r="EV100" s="300">
        <f ca="1">'Profile before CoM'!EV100*f_CoMC01</f>
        <v>0</v>
      </c>
      <c r="EW100" s="300">
        <f ca="1">'Profile before CoM'!EW100*f_CoMC01</f>
        <v>0</v>
      </c>
      <c r="EX100" s="300">
        <f ca="1">'Profile before CoM'!EX100*f_CoMC01</f>
        <v>0</v>
      </c>
      <c r="EY100" s="612"/>
      <c r="EZ100" s="757" t="str">
        <f>'Main Input'!EZ100</f>
        <v>RPI</v>
      </c>
      <c r="FA100" s="757" t="str">
        <f>'Main Input'!FA100</f>
        <v>N/A</v>
      </c>
      <c r="FB100" s="766">
        <f>'Main Input'!FB100</f>
        <v>0</v>
      </c>
      <c r="FC100" s="766" t="str">
        <f>'Main Input'!FC100</f>
        <v>IT Solutions</v>
      </c>
      <c r="FD100" s="766" t="str">
        <f>'Main Input'!FD100</f>
        <v>Managed Services</v>
      </c>
      <c r="FE100" s="757" t="str">
        <f>'Main Input'!FE100</f>
        <v>Opex</v>
      </c>
      <c r="FF100" s="757" t="str">
        <f>'Main Input'!FF100</f>
        <v>ContractAccrual</v>
      </c>
      <c r="FG100" s="757" t="str">
        <f>'Main Input'!FG100</f>
        <v>Expense</v>
      </c>
      <c r="FH100" s="767" t="str">
        <f>'Main Input'!FH100</f>
        <v>A</v>
      </c>
      <c r="FI100" s="768">
        <f>'Main Input'!FI100</f>
        <v>0.22</v>
      </c>
      <c r="FJ100" s="768">
        <f>'Main Input'!FJ100</f>
        <v>0</v>
      </c>
      <c r="FK100" s="612"/>
      <c r="FL100" s="531">
        <f t="shared" si="34"/>
        <v>0</v>
      </c>
      <c r="FM100" s="86"/>
      <c r="FN100" s="612"/>
    </row>
    <row r="101" spans="1:170" ht="12.75" customHeight="1">
      <c r="A101" s="750" t="str">
        <f>'Main Input'!A101</f>
        <v>MTB</v>
      </c>
      <c r="B101" s="762" t="str">
        <f>'Main Input'!B101</f>
        <v>Business Unit</v>
      </c>
      <c r="C101" s="762" t="str">
        <f>'Main Input'!C101</f>
        <v>Labour</v>
      </c>
      <c r="D101" s="762" t="str">
        <f>'Main Input'!D101</f>
        <v>TFR</v>
      </c>
      <c r="E101" s="762" t="str">
        <f>'Main Input'!E101</f>
        <v>Migration Engineer #20 (Wintel)</v>
      </c>
      <c r="F101" s="753" t="str">
        <f>'Main Input'!F101</f>
        <v>direct</v>
      </c>
      <c r="G101" s="753" t="str">
        <f>'Main Input'!G101</f>
        <v>Person</v>
      </c>
      <c r="H101" s="753" t="str">
        <f>'Main Input'!H101</f>
        <v>SDC.TSS.4</v>
      </c>
      <c r="I101" s="753">
        <f>'Main Input'!I101</f>
        <v>0</v>
      </c>
      <c r="J101" s="753">
        <f>'Main Input'!J101</f>
        <v>0</v>
      </c>
      <c r="K101" s="753" t="str">
        <f>'Main Input'!K101</f>
        <v>FJS</v>
      </c>
      <c r="L101" s="753" t="str">
        <f>'Main Input'!L101</f>
        <v>pTran</v>
      </c>
      <c r="M101" s="753">
        <f>'Main Input'!M101</f>
        <v>0</v>
      </c>
      <c r="N101" s="753">
        <f>'Main Input'!N101</f>
        <v>0</v>
      </c>
      <c r="O101" s="753" t="str">
        <f>'Main Input'!O101</f>
        <v>SPAIN</v>
      </c>
      <c r="P101" s="753">
        <f>'Main Input'!P101</f>
        <v>313</v>
      </c>
      <c r="Q101" s="753" t="str">
        <f>'Main Input'!Q101</f>
        <v>EUR</v>
      </c>
      <c r="R101" s="753" t="str">
        <f>'Main Input'!R101</f>
        <v>EMEA</v>
      </c>
      <c r="S101" s="753" t="str">
        <f>'Main Input'!S101</f>
        <v>Local</v>
      </c>
      <c r="T101" s="753">
        <f>'Main Input'!T101</f>
        <v>0</v>
      </c>
      <c r="U101" s="753">
        <f>'Main Input'!U101</f>
        <v>0</v>
      </c>
      <c r="V101" s="753" t="str">
        <f>'Main Input'!V101</f>
        <v>4_ATP</v>
      </c>
      <c r="W101" s="753">
        <f>'Main Input'!W101</f>
        <v>0</v>
      </c>
      <c r="X101" s="753">
        <f>'Main Input'!X101</f>
        <v>0</v>
      </c>
      <c r="Y101" s="753">
        <f>'Main Input'!Y101</f>
        <v>0</v>
      </c>
      <c r="Z101" s="753">
        <f>'Main Input'!Z101</f>
        <v>0</v>
      </c>
      <c r="AA101" s="753">
        <f>'Main Input'!AA101</f>
        <v>0</v>
      </c>
      <c r="AB101" s="763">
        <f>'Main Input'!AB101</f>
        <v>0</v>
      </c>
      <c r="AC101" s="763" t="str">
        <f>'Main Input'!AC101</f>
        <v>Days</v>
      </c>
      <c r="AD101" s="764">
        <f>'Main Input'!AD101</f>
        <v>90</v>
      </c>
      <c r="AE101" s="765">
        <f t="shared" ca="1" si="32"/>
        <v>37725.908748676396</v>
      </c>
      <c r="AF101" s="299">
        <f ca="1">'Profile before CoM'!AF101*f_CoMC01</f>
        <v>0</v>
      </c>
      <c r="AG101" s="300">
        <f ca="1">'Profile before CoM'!AG101*f_CoMC01</f>
        <v>0</v>
      </c>
      <c r="AH101" s="300">
        <f ca="1">'Profile before CoM'!AH101*f_CoMC01</f>
        <v>0</v>
      </c>
      <c r="AI101" s="300">
        <f ca="1">'Profile before CoM'!AI101*f_CoMC01</f>
        <v>0</v>
      </c>
      <c r="AJ101" s="300">
        <f ca="1">'Profile before CoM'!AJ101*f_CoMC01</f>
        <v>0</v>
      </c>
      <c r="AK101" s="300">
        <f ca="1">'Profile before CoM'!AK101*f_CoMC01</f>
        <v>37725.908748676396</v>
      </c>
      <c r="AL101" s="300">
        <f ca="1">'Profile before CoM'!AL101*f_CoMC01</f>
        <v>0</v>
      </c>
      <c r="AM101" s="300">
        <f ca="1">'Profile before CoM'!AM101*f_CoMC01</f>
        <v>0</v>
      </c>
      <c r="AN101" s="300">
        <f ca="1">'Profile before CoM'!AN101*f_CoMC01</f>
        <v>0</v>
      </c>
      <c r="AO101" s="300">
        <f ca="1">'Profile before CoM'!AO101*f_CoMC01</f>
        <v>0</v>
      </c>
      <c r="AP101" s="300">
        <f ca="1">'Profile before CoM'!AP101*f_CoMC01</f>
        <v>0</v>
      </c>
      <c r="AQ101" s="300">
        <f ca="1">'Profile before CoM'!AQ101*f_CoMC01</f>
        <v>0</v>
      </c>
      <c r="AR101" s="300">
        <f ca="1">'Profile before CoM'!AR101*f_CoMC01</f>
        <v>0</v>
      </c>
      <c r="AS101" s="300">
        <f ca="1">'Profile before CoM'!AS101*f_CoMC01</f>
        <v>0</v>
      </c>
      <c r="AT101" s="300">
        <f ca="1">'Profile before CoM'!AT101*f_CoMC01</f>
        <v>0</v>
      </c>
      <c r="AU101" s="300">
        <f ca="1">'Profile before CoM'!AU101*f_CoMC01</f>
        <v>0</v>
      </c>
      <c r="AV101" s="300">
        <f ca="1">'Profile before CoM'!AV101*f_CoMC01</f>
        <v>0</v>
      </c>
      <c r="AW101" s="300">
        <f ca="1">'Profile before CoM'!AW101*f_CoMC01</f>
        <v>0</v>
      </c>
      <c r="AX101" s="300">
        <f ca="1">'Profile before CoM'!AX101*f_CoMC01</f>
        <v>0</v>
      </c>
      <c r="AY101" s="300">
        <f ca="1">'Profile before CoM'!AY101*f_CoMC01</f>
        <v>0</v>
      </c>
      <c r="AZ101" s="300">
        <f ca="1">'Profile before CoM'!AZ101*f_CoMC01</f>
        <v>0</v>
      </c>
      <c r="BA101" s="300">
        <f ca="1">'Profile before CoM'!BA101*f_CoMC01</f>
        <v>0</v>
      </c>
      <c r="BB101" s="300">
        <f ca="1">'Profile before CoM'!BB101*f_CoMC01</f>
        <v>0</v>
      </c>
      <c r="BC101" s="300">
        <f ca="1">'Profile before CoM'!BC101*f_CoMC01</f>
        <v>0</v>
      </c>
      <c r="BD101" s="300">
        <f ca="1">'Profile before CoM'!BD101*f_CoMC01</f>
        <v>0</v>
      </c>
      <c r="BE101" s="300">
        <f ca="1">'Profile before CoM'!BE101*f_CoMC01</f>
        <v>0</v>
      </c>
      <c r="BF101" s="300">
        <f ca="1">'Profile before CoM'!BF101*f_CoMC01</f>
        <v>0</v>
      </c>
      <c r="BG101" s="300">
        <f ca="1">'Profile before CoM'!BG101*f_CoMC01</f>
        <v>0</v>
      </c>
      <c r="BH101" s="300">
        <f ca="1">'Profile before CoM'!BH101*f_CoMC01</f>
        <v>0</v>
      </c>
      <c r="BI101" s="300">
        <f ca="1">'Profile before CoM'!BI101*f_CoMC01</f>
        <v>0</v>
      </c>
      <c r="BJ101" s="300">
        <f ca="1">'Profile before CoM'!BJ101*f_CoMC01</f>
        <v>0</v>
      </c>
      <c r="BK101" s="300">
        <f ca="1">'Profile before CoM'!BK101*f_CoMC01</f>
        <v>0</v>
      </c>
      <c r="BL101" s="300">
        <f ca="1">'Profile before CoM'!BL101*f_CoMC01</f>
        <v>0</v>
      </c>
      <c r="BM101" s="300">
        <f ca="1">'Profile before CoM'!BM101*f_CoMC01</f>
        <v>0</v>
      </c>
      <c r="BN101" s="300">
        <f ca="1">'Profile before CoM'!BN101*f_CoMC01</f>
        <v>0</v>
      </c>
      <c r="BO101" s="300">
        <f ca="1">'Profile before CoM'!BO101*f_CoMC01</f>
        <v>0</v>
      </c>
      <c r="BP101" s="300">
        <f ca="1">'Profile before CoM'!BP101*f_CoMC01</f>
        <v>0</v>
      </c>
      <c r="BQ101" s="300">
        <f ca="1">'Profile before CoM'!BQ101*f_CoMC01</f>
        <v>0</v>
      </c>
      <c r="BR101" s="300">
        <f ca="1">'Profile before CoM'!BR101*f_CoMC01</f>
        <v>0</v>
      </c>
      <c r="BS101" s="300">
        <f ca="1">'Profile before CoM'!BS101*f_CoMC01</f>
        <v>0</v>
      </c>
      <c r="BT101" s="300">
        <f ca="1">'Profile before CoM'!BT101*f_CoMC01</f>
        <v>0</v>
      </c>
      <c r="BU101" s="300">
        <f ca="1">'Profile before CoM'!BU101*f_CoMC01</f>
        <v>0</v>
      </c>
      <c r="BV101" s="300">
        <f ca="1">'Profile before CoM'!BV101*f_CoMC01</f>
        <v>0</v>
      </c>
      <c r="BW101" s="300">
        <f ca="1">'Profile before CoM'!BW101*f_CoMC01</f>
        <v>0</v>
      </c>
      <c r="BX101" s="300">
        <f ca="1">'Profile before CoM'!BX101*f_CoMC01</f>
        <v>0</v>
      </c>
      <c r="BY101" s="300">
        <f ca="1">'Profile before CoM'!BY101*f_CoMC01</f>
        <v>0</v>
      </c>
      <c r="BZ101" s="300">
        <f ca="1">'Profile before CoM'!BZ101*f_CoMC01</f>
        <v>0</v>
      </c>
      <c r="CA101" s="300">
        <f ca="1">'Profile before CoM'!CA101*f_CoMC01</f>
        <v>0</v>
      </c>
      <c r="CB101" s="300">
        <f ca="1">'Profile before CoM'!CB101*f_CoMC01</f>
        <v>0</v>
      </c>
      <c r="CC101" s="300">
        <f ca="1">'Profile before CoM'!CC101*f_CoMC01</f>
        <v>0</v>
      </c>
      <c r="CD101" s="300">
        <f ca="1">'Profile before CoM'!CD101*f_CoMC01</f>
        <v>0</v>
      </c>
      <c r="CE101" s="300">
        <f ca="1">'Profile before CoM'!CE101*f_CoMC01</f>
        <v>0</v>
      </c>
      <c r="CF101" s="300">
        <f ca="1">'Profile before CoM'!CF101*f_CoMC01</f>
        <v>0</v>
      </c>
      <c r="CG101" s="300">
        <f ca="1">'Profile before CoM'!CG101*f_CoMC01</f>
        <v>0</v>
      </c>
      <c r="CH101" s="300">
        <f ca="1">'Profile before CoM'!CH101*f_CoMC01</f>
        <v>0</v>
      </c>
      <c r="CI101" s="300">
        <f ca="1">'Profile before CoM'!CI101*f_CoMC01</f>
        <v>0</v>
      </c>
      <c r="CJ101" s="300">
        <f ca="1">'Profile before CoM'!CJ101*f_CoMC01</f>
        <v>0</v>
      </c>
      <c r="CK101" s="300">
        <f ca="1">'Profile before CoM'!CK101*f_CoMC01</f>
        <v>0</v>
      </c>
      <c r="CL101" s="300">
        <f ca="1">'Profile before CoM'!CL101*f_CoMC01</f>
        <v>0</v>
      </c>
      <c r="CM101" s="300">
        <f ca="1">'Profile before CoM'!CM101*f_CoMC01</f>
        <v>0</v>
      </c>
      <c r="CN101" s="300">
        <f ca="1">'Profile before CoM'!CN101*f_CoMC01</f>
        <v>0</v>
      </c>
      <c r="CO101" s="300">
        <f ca="1">'Profile before CoM'!CO101*f_CoMC01</f>
        <v>0</v>
      </c>
      <c r="CP101" s="300">
        <f ca="1">'Profile before CoM'!CP101*f_CoMC01</f>
        <v>0</v>
      </c>
      <c r="CQ101" s="300">
        <f ca="1">'Profile before CoM'!CQ101*f_CoMC01</f>
        <v>0</v>
      </c>
      <c r="CR101" s="300">
        <f ca="1">'Profile before CoM'!CR101*f_CoMC01</f>
        <v>0</v>
      </c>
      <c r="CS101" s="300">
        <f ca="1">'Profile before CoM'!CS101*f_CoMC01</f>
        <v>0</v>
      </c>
      <c r="CT101" s="300">
        <f ca="1">'Profile before CoM'!CT101*f_CoMC01</f>
        <v>0</v>
      </c>
      <c r="CU101" s="300">
        <f ca="1">'Profile before CoM'!CU101*f_CoMC01</f>
        <v>0</v>
      </c>
      <c r="CV101" s="300">
        <f ca="1">'Profile before CoM'!CV101*f_CoMC01</f>
        <v>0</v>
      </c>
      <c r="CW101" s="300">
        <f ca="1">'Profile before CoM'!CW101*f_CoMC01</f>
        <v>0</v>
      </c>
      <c r="CX101" s="300">
        <f ca="1">'Profile before CoM'!CX101*f_CoMC01</f>
        <v>0</v>
      </c>
      <c r="CY101" s="300">
        <f ca="1">'Profile before CoM'!CY101*f_CoMC01</f>
        <v>0</v>
      </c>
      <c r="CZ101" s="300">
        <f ca="1">'Profile before CoM'!CZ101*f_CoMC01</f>
        <v>0</v>
      </c>
      <c r="DA101" s="300">
        <f ca="1">'Profile before CoM'!DA101*f_CoMC01</f>
        <v>0</v>
      </c>
      <c r="DB101" s="300">
        <f ca="1">'Profile before CoM'!DB101*f_CoMC01</f>
        <v>0</v>
      </c>
      <c r="DC101" s="300">
        <f ca="1">'Profile before CoM'!DC101*f_CoMC01</f>
        <v>0</v>
      </c>
      <c r="DD101" s="300">
        <f ca="1">'Profile before CoM'!DD101*f_CoMC01</f>
        <v>0</v>
      </c>
      <c r="DE101" s="300">
        <f ca="1">'Profile before CoM'!DE101*f_CoMC01</f>
        <v>0</v>
      </c>
      <c r="DF101" s="300">
        <f ca="1">'Profile before CoM'!DF101*f_CoMC01</f>
        <v>0</v>
      </c>
      <c r="DG101" s="300">
        <f ca="1">'Profile before CoM'!DG101*f_CoMC01</f>
        <v>0</v>
      </c>
      <c r="DH101" s="300">
        <f ca="1">'Profile before CoM'!DH101*f_CoMC01</f>
        <v>0</v>
      </c>
      <c r="DI101" s="300">
        <f ca="1">'Profile before CoM'!DI101*f_CoMC01</f>
        <v>0</v>
      </c>
      <c r="DJ101" s="300">
        <f ca="1">'Profile before CoM'!DJ101*f_CoMC01</f>
        <v>0</v>
      </c>
      <c r="DK101" s="300">
        <f ca="1">'Profile before CoM'!DK101*f_CoMC01</f>
        <v>0</v>
      </c>
      <c r="DL101" s="300">
        <f ca="1">'Profile before CoM'!DL101*f_CoMC01</f>
        <v>0</v>
      </c>
      <c r="DM101" s="300">
        <f ca="1">'Profile before CoM'!DM101*f_CoMC01</f>
        <v>0</v>
      </c>
      <c r="DN101" s="300">
        <f ca="1">'Profile before CoM'!DN101*f_CoMC01</f>
        <v>0</v>
      </c>
      <c r="DO101" s="300">
        <f ca="1">'Profile before CoM'!DO101*f_CoMC01</f>
        <v>0</v>
      </c>
      <c r="DP101" s="300">
        <f ca="1">'Profile before CoM'!DP101*f_CoMC01</f>
        <v>0</v>
      </c>
      <c r="DQ101" s="300">
        <f ca="1">'Profile before CoM'!DQ101*f_CoMC01</f>
        <v>0</v>
      </c>
      <c r="DR101" s="300">
        <f ca="1">'Profile before CoM'!DR101*f_CoMC01</f>
        <v>0</v>
      </c>
      <c r="DS101" s="300">
        <f ca="1">'Profile before CoM'!DS101*f_CoMC01</f>
        <v>0</v>
      </c>
      <c r="DT101" s="300">
        <f ca="1">'Profile before CoM'!DT101*f_CoMC01</f>
        <v>0</v>
      </c>
      <c r="DU101" s="300">
        <f ca="1">'Profile before CoM'!DU101*f_CoMC01</f>
        <v>0</v>
      </c>
      <c r="DV101" s="300">
        <f ca="1">'Profile before CoM'!DV101*f_CoMC01</f>
        <v>0</v>
      </c>
      <c r="DW101" s="300">
        <f ca="1">'Profile before CoM'!DW101*f_CoMC01</f>
        <v>0</v>
      </c>
      <c r="DX101" s="300">
        <f ca="1">'Profile before CoM'!DX101*f_CoMC01</f>
        <v>0</v>
      </c>
      <c r="DY101" s="300">
        <f ca="1">'Profile before CoM'!DY101*f_CoMC01</f>
        <v>0</v>
      </c>
      <c r="DZ101" s="300">
        <f ca="1">'Profile before CoM'!DZ101*f_CoMC01</f>
        <v>0</v>
      </c>
      <c r="EA101" s="300">
        <f ca="1">'Profile before CoM'!EA101*f_CoMC01</f>
        <v>0</v>
      </c>
      <c r="EB101" s="300">
        <f ca="1">'Profile before CoM'!EB101*f_CoMC01</f>
        <v>0</v>
      </c>
      <c r="EC101" s="300">
        <f ca="1">'Profile before CoM'!EC101*f_CoMC01</f>
        <v>0</v>
      </c>
      <c r="ED101" s="300">
        <f ca="1">'Profile before CoM'!ED101*f_CoMC01</f>
        <v>0</v>
      </c>
      <c r="EE101" s="300">
        <f ca="1">'Profile before CoM'!EE101*f_CoMC01</f>
        <v>0</v>
      </c>
      <c r="EF101" s="300">
        <f ca="1">'Profile before CoM'!EF101*f_CoMC01</f>
        <v>0</v>
      </c>
      <c r="EG101" s="300">
        <f ca="1">'Profile before CoM'!EG101*f_CoMC01</f>
        <v>0</v>
      </c>
      <c r="EH101" s="300">
        <f ca="1">'Profile before CoM'!EH101*f_CoMC01</f>
        <v>0</v>
      </c>
      <c r="EI101" s="300">
        <f ca="1">'Profile before CoM'!EI101*f_CoMC01</f>
        <v>0</v>
      </c>
      <c r="EJ101" s="300">
        <f ca="1">'Profile before CoM'!EJ101*f_CoMC01</f>
        <v>0</v>
      </c>
      <c r="EK101" s="300">
        <f ca="1">'Profile before CoM'!EK101*f_CoMC01</f>
        <v>0</v>
      </c>
      <c r="EL101" s="300">
        <f ca="1">'Profile before CoM'!EL101*f_CoMC01</f>
        <v>0</v>
      </c>
      <c r="EM101" s="300">
        <f ca="1">'Profile before CoM'!EM101*f_CoMC01</f>
        <v>0</v>
      </c>
      <c r="EN101" s="300">
        <f ca="1">'Profile before CoM'!EN101*f_CoMC01</f>
        <v>0</v>
      </c>
      <c r="EO101" s="300">
        <f ca="1">'Profile before CoM'!EO101*f_CoMC01</f>
        <v>0</v>
      </c>
      <c r="EP101" s="300">
        <f ca="1">'Profile before CoM'!EP101*f_CoMC01</f>
        <v>0</v>
      </c>
      <c r="EQ101" s="300">
        <f ca="1">'Profile before CoM'!EQ101*f_CoMC01</f>
        <v>0</v>
      </c>
      <c r="ER101" s="300">
        <f ca="1">'Profile before CoM'!ER101*f_CoMC01</f>
        <v>0</v>
      </c>
      <c r="ES101" s="300">
        <f ca="1">'Profile before CoM'!ES101*f_CoMC01</f>
        <v>0</v>
      </c>
      <c r="ET101" s="300">
        <f ca="1">'Profile before CoM'!ET101*f_CoMC01</f>
        <v>0</v>
      </c>
      <c r="EU101" s="300">
        <f ca="1">'Profile before CoM'!EU101*f_CoMC01</f>
        <v>0</v>
      </c>
      <c r="EV101" s="300">
        <f ca="1">'Profile before CoM'!EV101*f_CoMC01</f>
        <v>0</v>
      </c>
      <c r="EW101" s="300">
        <f ca="1">'Profile before CoM'!EW101*f_CoMC01</f>
        <v>0</v>
      </c>
      <c r="EX101" s="300">
        <f ca="1">'Profile before CoM'!EX101*f_CoMC01</f>
        <v>0</v>
      </c>
      <c r="EY101" s="612"/>
      <c r="EZ101" s="757" t="str">
        <f>'Main Input'!EZ101</f>
        <v>RPI</v>
      </c>
      <c r="FA101" s="757" t="str">
        <f>'Main Input'!FA101</f>
        <v>N/A</v>
      </c>
      <c r="FB101" s="766">
        <f>'Main Input'!FB101</f>
        <v>0</v>
      </c>
      <c r="FC101" s="766" t="str">
        <f>'Main Input'!FC101</f>
        <v>IT Solutions</v>
      </c>
      <c r="FD101" s="766" t="str">
        <f>'Main Input'!FD101</f>
        <v>Managed Services</v>
      </c>
      <c r="FE101" s="757" t="str">
        <f>'Main Input'!FE101</f>
        <v>Opex</v>
      </c>
      <c r="FF101" s="757" t="str">
        <f>'Main Input'!FF101</f>
        <v>ContractAccrual</v>
      </c>
      <c r="FG101" s="757" t="str">
        <f>'Main Input'!FG101</f>
        <v>Expense</v>
      </c>
      <c r="FH101" s="767" t="str">
        <f>'Main Input'!FH101</f>
        <v>A</v>
      </c>
      <c r="FI101" s="768">
        <f>'Main Input'!FI101</f>
        <v>0.22</v>
      </c>
      <c r="FJ101" s="768">
        <f>'Main Input'!FJ101</f>
        <v>0</v>
      </c>
      <c r="FK101" s="612"/>
      <c r="FL101" s="531">
        <f t="shared" si="34"/>
        <v>0</v>
      </c>
      <c r="FM101" s="86"/>
      <c r="FN101" s="612"/>
    </row>
    <row r="102" spans="1:170" ht="12.75" customHeight="1">
      <c r="A102" s="750" t="str">
        <f>'Main Input'!A102</f>
        <v>MTB</v>
      </c>
      <c r="B102" s="762" t="str">
        <f>'Main Input'!B102</f>
        <v>Business Unit</v>
      </c>
      <c r="C102" s="762" t="str">
        <f>'Main Input'!C102</f>
        <v>Labour</v>
      </c>
      <c r="D102" s="762" t="str">
        <f>'Main Input'!D102</f>
        <v>TFR</v>
      </c>
      <c r="E102" s="762" t="str">
        <f>'Main Input'!E102</f>
        <v>Migration Engineer #21 (Wintel)</v>
      </c>
      <c r="F102" s="753" t="str">
        <f>'Main Input'!F102</f>
        <v>direct</v>
      </c>
      <c r="G102" s="753" t="str">
        <f>'Main Input'!G102</f>
        <v>Person</v>
      </c>
      <c r="H102" s="753" t="str">
        <f>'Main Input'!H102</f>
        <v>SDC.TSS.4</v>
      </c>
      <c r="I102" s="753">
        <f>'Main Input'!I102</f>
        <v>0</v>
      </c>
      <c r="J102" s="753">
        <f>'Main Input'!J102</f>
        <v>0</v>
      </c>
      <c r="K102" s="753" t="str">
        <f>'Main Input'!K102</f>
        <v>FJS</v>
      </c>
      <c r="L102" s="753" t="str">
        <f>'Main Input'!L102</f>
        <v>pTran</v>
      </c>
      <c r="M102" s="753">
        <f>'Main Input'!M102</f>
        <v>0</v>
      </c>
      <c r="N102" s="753">
        <f>'Main Input'!N102</f>
        <v>0</v>
      </c>
      <c r="O102" s="753" t="str">
        <f>'Main Input'!O102</f>
        <v>SPAIN</v>
      </c>
      <c r="P102" s="753">
        <f>'Main Input'!P102</f>
        <v>313</v>
      </c>
      <c r="Q102" s="753" t="str">
        <f>'Main Input'!Q102</f>
        <v>EUR</v>
      </c>
      <c r="R102" s="753" t="str">
        <f>'Main Input'!R102</f>
        <v>EMEA</v>
      </c>
      <c r="S102" s="753" t="str">
        <f>'Main Input'!S102</f>
        <v>Local</v>
      </c>
      <c r="T102" s="753">
        <f>'Main Input'!T102</f>
        <v>0</v>
      </c>
      <c r="U102" s="753">
        <f>'Main Input'!U102</f>
        <v>0</v>
      </c>
      <c r="V102" s="753" t="str">
        <f>'Main Input'!V102</f>
        <v>4_ATP</v>
      </c>
      <c r="W102" s="753">
        <f>'Main Input'!W102</f>
        <v>0</v>
      </c>
      <c r="X102" s="753">
        <f>'Main Input'!X102</f>
        <v>0</v>
      </c>
      <c r="Y102" s="753">
        <f>'Main Input'!Y102</f>
        <v>0</v>
      </c>
      <c r="Z102" s="753">
        <f>'Main Input'!Z102</f>
        <v>0</v>
      </c>
      <c r="AA102" s="753">
        <f>'Main Input'!AA102</f>
        <v>0</v>
      </c>
      <c r="AB102" s="763">
        <f>'Main Input'!AB102</f>
        <v>0</v>
      </c>
      <c r="AC102" s="763" t="str">
        <f>'Main Input'!AC102</f>
        <v>Days</v>
      </c>
      <c r="AD102" s="764">
        <f>'Main Input'!AD102</f>
        <v>90</v>
      </c>
      <c r="AE102" s="765">
        <f t="shared" ca="1" si="32"/>
        <v>37725.908748676396</v>
      </c>
      <c r="AF102" s="299">
        <f ca="1">'Profile before CoM'!AF102*f_CoMC01</f>
        <v>0</v>
      </c>
      <c r="AG102" s="300">
        <f ca="1">'Profile before CoM'!AG102*f_CoMC01</f>
        <v>0</v>
      </c>
      <c r="AH102" s="300">
        <f ca="1">'Profile before CoM'!AH102*f_CoMC01</f>
        <v>0</v>
      </c>
      <c r="AI102" s="300">
        <f ca="1">'Profile before CoM'!AI102*f_CoMC01</f>
        <v>0</v>
      </c>
      <c r="AJ102" s="300">
        <f ca="1">'Profile before CoM'!AJ102*f_CoMC01</f>
        <v>0</v>
      </c>
      <c r="AK102" s="300">
        <f ca="1">'Profile before CoM'!AK102*f_CoMC01</f>
        <v>37725.908748676396</v>
      </c>
      <c r="AL102" s="300">
        <f ca="1">'Profile before CoM'!AL102*f_CoMC01</f>
        <v>0</v>
      </c>
      <c r="AM102" s="300">
        <f ca="1">'Profile before CoM'!AM102*f_CoMC01</f>
        <v>0</v>
      </c>
      <c r="AN102" s="300">
        <f ca="1">'Profile before CoM'!AN102*f_CoMC01</f>
        <v>0</v>
      </c>
      <c r="AO102" s="300">
        <f ca="1">'Profile before CoM'!AO102*f_CoMC01</f>
        <v>0</v>
      </c>
      <c r="AP102" s="300">
        <f ca="1">'Profile before CoM'!AP102*f_CoMC01</f>
        <v>0</v>
      </c>
      <c r="AQ102" s="300">
        <f ca="1">'Profile before CoM'!AQ102*f_CoMC01</f>
        <v>0</v>
      </c>
      <c r="AR102" s="300">
        <f ca="1">'Profile before CoM'!AR102*f_CoMC01</f>
        <v>0</v>
      </c>
      <c r="AS102" s="300">
        <f ca="1">'Profile before CoM'!AS102*f_CoMC01</f>
        <v>0</v>
      </c>
      <c r="AT102" s="300">
        <f ca="1">'Profile before CoM'!AT102*f_CoMC01</f>
        <v>0</v>
      </c>
      <c r="AU102" s="300">
        <f ca="1">'Profile before CoM'!AU102*f_CoMC01</f>
        <v>0</v>
      </c>
      <c r="AV102" s="300">
        <f ca="1">'Profile before CoM'!AV102*f_CoMC01</f>
        <v>0</v>
      </c>
      <c r="AW102" s="300">
        <f ca="1">'Profile before CoM'!AW102*f_CoMC01</f>
        <v>0</v>
      </c>
      <c r="AX102" s="300">
        <f ca="1">'Profile before CoM'!AX102*f_CoMC01</f>
        <v>0</v>
      </c>
      <c r="AY102" s="300">
        <f ca="1">'Profile before CoM'!AY102*f_CoMC01</f>
        <v>0</v>
      </c>
      <c r="AZ102" s="300">
        <f ca="1">'Profile before CoM'!AZ102*f_CoMC01</f>
        <v>0</v>
      </c>
      <c r="BA102" s="300">
        <f ca="1">'Profile before CoM'!BA102*f_CoMC01</f>
        <v>0</v>
      </c>
      <c r="BB102" s="300">
        <f ca="1">'Profile before CoM'!BB102*f_CoMC01</f>
        <v>0</v>
      </c>
      <c r="BC102" s="300">
        <f ca="1">'Profile before CoM'!BC102*f_CoMC01</f>
        <v>0</v>
      </c>
      <c r="BD102" s="300">
        <f ca="1">'Profile before CoM'!BD102*f_CoMC01</f>
        <v>0</v>
      </c>
      <c r="BE102" s="300">
        <f ca="1">'Profile before CoM'!BE102*f_CoMC01</f>
        <v>0</v>
      </c>
      <c r="BF102" s="300">
        <f ca="1">'Profile before CoM'!BF102*f_CoMC01</f>
        <v>0</v>
      </c>
      <c r="BG102" s="300">
        <f ca="1">'Profile before CoM'!BG102*f_CoMC01</f>
        <v>0</v>
      </c>
      <c r="BH102" s="300">
        <f ca="1">'Profile before CoM'!BH102*f_CoMC01</f>
        <v>0</v>
      </c>
      <c r="BI102" s="300">
        <f ca="1">'Profile before CoM'!BI102*f_CoMC01</f>
        <v>0</v>
      </c>
      <c r="BJ102" s="300">
        <f ca="1">'Profile before CoM'!BJ102*f_CoMC01</f>
        <v>0</v>
      </c>
      <c r="BK102" s="300">
        <f ca="1">'Profile before CoM'!BK102*f_CoMC01</f>
        <v>0</v>
      </c>
      <c r="BL102" s="300">
        <f ca="1">'Profile before CoM'!BL102*f_CoMC01</f>
        <v>0</v>
      </c>
      <c r="BM102" s="300">
        <f ca="1">'Profile before CoM'!BM102*f_CoMC01</f>
        <v>0</v>
      </c>
      <c r="BN102" s="300">
        <f ca="1">'Profile before CoM'!BN102*f_CoMC01</f>
        <v>0</v>
      </c>
      <c r="BO102" s="300">
        <f ca="1">'Profile before CoM'!BO102*f_CoMC01</f>
        <v>0</v>
      </c>
      <c r="BP102" s="300">
        <f ca="1">'Profile before CoM'!BP102*f_CoMC01</f>
        <v>0</v>
      </c>
      <c r="BQ102" s="300">
        <f ca="1">'Profile before CoM'!BQ102*f_CoMC01</f>
        <v>0</v>
      </c>
      <c r="BR102" s="300">
        <f ca="1">'Profile before CoM'!BR102*f_CoMC01</f>
        <v>0</v>
      </c>
      <c r="BS102" s="300">
        <f ca="1">'Profile before CoM'!BS102*f_CoMC01</f>
        <v>0</v>
      </c>
      <c r="BT102" s="300">
        <f ca="1">'Profile before CoM'!BT102*f_CoMC01</f>
        <v>0</v>
      </c>
      <c r="BU102" s="300">
        <f ca="1">'Profile before CoM'!BU102*f_CoMC01</f>
        <v>0</v>
      </c>
      <c r="BV102" s="300">
        <f ca="1">'Profile before CoM'!BV102*f_CoMC01</f>
        <v>0</v>
      </c>
      <c r="BW102" s="300">
        <f ca="1">'Profile before CoM'!BW102*f_CoMC01</f>
        <v>0</v>
      </c>
      <c r="BX102" s="300">
        <f ca="1">'Profile before CoM'!BX102*f_CoMC01</f>
        <v>0</v>
      </c>
      <c r="BY102" s="300">
        <f ca="1">'Profile before CoM'!BY102*f_CoMC01</f>
        <v>0</v>
      </c>
      <c r="BZ102" s="300">
        <f ca="1">'Profile before CoM'!BZ102*f_CoMC01</f>
        <v>0</v>
      </c>
      <c r="CA102" s="300">
        <f ca="1">'Profile before CoM'!CA102*f_CoMC01</f>
        <v>0</v>
      </c>
      <c r="CB102" s="300">
        <f ca="1">'Profile before CoM'!CB102*f_CoMC01</f>
        <v>0</v>
      </c>
      <c r="CC102" s="300">
        <f ca="1">'Profile before CoM'!CC102*f_CoMC01</f>
        <v>0</v>
      </c>
      <c r="CD102" s="300">
        <f ca="1">'Profile before CoM'!CD102*f_CoMC01</f>
        <v>0</v>
      </c>
      <c r="CE102" s="300">
        <f ca="1">'Profile before CoM'!CE102*f_CoMC01</f>
        <v>0</v>
      </c>
      <c r="CF102" s="300">
        <f ca="1">'Profile before CoM'!CF102*f_CoMC01</f>
        <v>0</v>
      </c>
      <c r="CG102" s="300">
        <f ca="1">'Profile before CoM'!CG102*f_CoMC01</f>
        <v>0</v>
      </c>
      <c r="CH102" s="300">
        <f ca="1">'Profile before CoM'!CH102*f_CoMC01</f>
        <v>0</v>
      </c>
      <c r="CI102" s="300">
        <f ca="1">'Profile before CoM'!CI102*f_CoMC01</f>
        <v>0</v>
      </c>
      <c r="CJ102" s="300">
        <f ca="1">'Profile before CoM'!CJ102*f_CoMC01</f>
        <v>0</v>
      </c>
      <c r="CK102" s="300">
        <f ca="1">'Profile before CoM'!CK102*f_CoMC01</f>
        <v>0</v>
      </c>
      <c r="CL102" s="300">
        <f ca="1">'Profile before CoM'!CL102*f_CoMC01</f>
        <v>0</v>
      </c>
      <c r="CM102" s="300">
        <f ca="1">'Profile before CoM'!CM102*f_CoMC01</f>
        <v>0</v>
      </c>
      <c r="CN102" s="300">
        <f ca="1">'Profile before CoM'!CN102*f_CoMC01</f>
        <v>0</v>
      </c>
      <c r="CO102" s="300">
        <f ca="1">'Profile before CoM'!CO102*f_CoMC01</f>
        <v>0</v>
      </c>
      <c r="CP102" s="300">
        <f ca="1">'Profile before CoM'!CP102*f_CoMC01</f>
        <v>0</v>
      </c>
      <c r="CQ102" s="300">
        <f ca="1">'Profile before CoM'!CQ102*f_CoMC01</f>
        <v>0</v>
      </c>
      <c r="CR102" s="300">
        <f ca="1">'Profile before CoM'!CR102*f_CoMC01</f>
        <v>0</v>
      </c>
      <c r="CS102" s="300">
        <f ca="1">'Profile before CoM'!CS102*f_CoMC01</f>
        <v>0</v>
      </c>
      <c r="CT102" s="300">
        <f ca="1">'Profile before CoM'!CT102*f_CoMC01</f>
        <v>0</v>
      </c>
      <c r="CU102" s="300">
        <f ca="1">'Profile before CoM'!CU102*f_CoMC01</f>
        <v>0</v>
      </c>
      <c r="CV102" s="300">
        <f ca="1">'Profile before CoM'!CV102*f_CoMC01</f>
        <v>0</v>
      </c>
      <c r="CW102" s="300">
        <f ca="1">'Profile before CoM'!CW102*f_CoMC01</f>
        <v>0</v>
      </c>
      <c r="CX102" s="300">
        <f ca="1">'Profile before CoM'!CX102*f_CoMC01</f>
        <v>0</v>
      </c>
      <c r="CY102" s="300">
        <f ca="1">'Profile before CoM'!CY102*f_CoMC01</f>
        <v>0</v>
      </c>
      <c r="CZ102" s="300">
        <f ca="1">'Profile before CoM'!CZ102*f_CoMC01</f>
        <v>0</v>
      </c>
      <c r="DA102" s="300">
        <f ca="1">'Profile before CoM'!DA102*f_CoMC01</f>
        <v>0</v>
      </c>
      <c r="DB102" s="300">
        <f ca="1">'Profile before CoM'!DB102*f_CoMC01</f>
        <v>0</v>
      </c>
      <c r="DC102" s="300">
        <f ca="1">'Profile before CoM'!DC102*f_CoMC01</f>
        <v>0</v>
      </c>
      <c r="DD102" s="300">
        <f ca="1">'Profile before CoM'!DD102*f_CoMC01</f>
        <v>0</v>
      </c>
      <c r="DE102" s="300">
        <f ca="1">'Profile before CoM'!DE102*f_CoMC01</f>
        <v>0</v>
      </c>
      <c r="DF102" s="300">
        <f ca="1">'Profile before CoM'!DF102*f_CoMC01</f>
        <v>0</v>
      </c>
      <c r="DG102" s="300">
        <f ca="1">'Profile before CoM'!DG102*f_CoMC01</f>
        <v>0</v>
      </c>
      <c r="DH102" s="300">
        <f ca="1">'Profile before CoM'!DH102*f_CoMC01</f>
        <v>0</v>
      </c>
      <c r="DI102" s="300">
        <f ca="1">'Profile before CoM'!DI102*f_CoMC01</f>
        <v>0</v>
      </c>
      <c r="DJ102" s="300">
        <f ca="1">'Profile before CoM'!DJ102*f_CoMC01</f>
        <v>0</v>
      </c>
      <c r="DK102" s="300">
        <f ca="1">'Profile before CoM'!DK102*f_CoMC01</f>
        <v>0</v>
      </c>
      <c r="DL102" s="300">
        <f ca="1">'Profile before CoM'!DL102*f_CoMC01</f>
        <v>0</v>
      </c>
      <c r="DM102" s="300">
        <f ca="1">'Profile before CoM'!DM102*f_CoMC01</f>
        <v>0</v>
      </c>
      <c r="DN102" s="300">
        <f ca="1">'Profile before CoM'!DN102*f_CoMC01</f>
        <v>0</v>
      </c>
      <c r="DO102" s="300">
        <f ca="1">'Profile before CoM'!DO102*f_CoMC01</f>
        <v>0</v>
      </c>
      <c r="DP102" s="300">
        <f ca="1">'Profile before CoM'!DP102*f_CoMC01</f>
        <v>0</v>
      </c>
      <c r="DQ102" s="300">
        <f ca="1">'Profile before CoM'!DQ102*f_CoMC01</f>
        <v>0</v>
      </c>
      <c r="DR102" s="300">
        <f ca="1">'Profile before CoM'!DR102*f_CoMC01</f>
        <v>0</v>
      </c>
      <c r="DS102" s="300">
        <f ca="1">'Profile before CoM'!DS102*f_CoMC01</f>
        <v>0</v>
      </c>
      <c r="DT102" s="300">
        <f ca="1">'Profile before CoM'!DT102*f_CoMC01</f>
        <v>0</v>
      </c>
      <c r="DU102" s="300">
        <f ca="1">'Profile before CoM'!DU102*f_CoMC01</f>
        <v>0</v>
      </c>
      <c r="DV102" s="300">
        <f ca="1">'Profile before CoM'!DV102*f_CoMC01</f>
        <v>0</v>
      </c>
      <c r="DW102" s="300">
        <f ca="1">'Profile before CoM'!DW102*f_CoMC01</f>
        <v>0</v>
      </c>
      <c r="DX102" s="300">
        <f ca="1">'Profile before CoM'!DX102*f_CoMC01</f>
        <v>0</v>
      </c>
      <c r="DY102" s="300">
        <f ca="1">'Profile before CoM'!DY102*f_CoMC01</f>
        <v>0</v>
      </c>
      <c r="DZ102" s="300">
        <f ca="1">'Profile before CoM'!DZ102*f_CoMC01</f>
        <v>0</v>
      </c>
      <c r="EA102" s="300">
        <f ca="1">'Profile before CoM'!EA102*f_CoMC01</f>
        <v>0</v>
      </c>
      <c r="EB102" s="300">
        <f ca="1">'Profile before CoM'!EB102*f_CoMC01</f>
        <v>0</v>
      </c>
      <c r="EC102" s="300">
        <f ca="1">'Profile before CoM'!EC102*f_CoMC01</f>
        <v>0</v>
      </c>
      <c r="ED102" s="300">
        <f ca="1">'Profile before CoM'!ED102*f_CoMC01</f>
        <v>0</v>
      </c>
      <c r="EE102" s="300">
        <f ca="1">'Profile before CoM'!EE102*f_CoMC01</f>
        <v>0</v>
      </c>
      <c r="EF102" s="300">
        <f ca="1">'Profile before CoM'!EF102*f_CoMC01</f>
        <v>0</v>
      </c>
      <c r="EG102" s="300">
        <f ca="1">'Profile before CoM'!EG102*f_CoMC01</f>
        <v>0</v>
      </c>
      <c r="EH102" s="300">
        <f ca="1">'Profile before CoM'!EH102*f_CoMC01</f>
        <v>0</v>
      </c>
      <c r="EI102" s="300">
        <f ca="1">'Profile before CoM'!EI102*f_CoMC01</f>
        <v>0</v>
      </c>
      <c r="EJ102" s="300">
        <f ca="1">'Profile before CoM'!EJ102*f_CoMC01</f>
        <v>0</v>
      </c>
      <c r="EK102" s="300">
        <f ca="1">'Profile before CoM'!EK102*f_CoMC01</f>
        <v>0</v>
      </c>
      <c r="EL102" s="300">
        <f ca="1">'Profile before CoM'!EL102*f_CoMC01</f>
        <v>0</v>
      </c>
      <c r="EM102" s="300">
        <f ca="1">'Profile before CoM'!EM102*f_CoMC01</f>
        <v>0</v>
      </c>
      <c r="EN102" s="300">
        <f ca="1">'Profile before CoM'!EN102*f_CoMC01</f>
        <v>0</v>
      </c>
      <c r="EO102" s="300">
        <f ca="1">'Profile before CoM'!EO102*f_CoMC01</f>
        <v>0</v>
      </c>
      <c r="EP102" s="300">
        <f ca="1">'Profile before CoM'!EP102*f_CoMC01</f>
        <v>0</v>
      </c>
      <c r="EQ102" s="300">
        <f ca="1">'Profile before CoM'!EQ102*f_CoMC01</f>
        <v>0</v>
      </c>
      <c r="ER102" s="300">
        <f ca="1">'Profile before CoM'!ER102*f_CoMC01</f>
        <v>0</v>
      </c>
      <c r="ES102" s="300">
        <f ca="1">'Profile before CoM'!ES102*f_CoMC01</f>
        <v>0</v>
      </c>
      <c r="ET102" s="300">
        <f ca="1">'Profile before CoM'!ET102*f_CoMC01</f>
        <v>0</v>
      </c>
      <c r="EU102" s="300">
        <f ca="1">'Profile before CoM'!EU102*f_CoMC01</f>
        <v>0</v>
      </c>
      <c r="EV102" s="300">
        <f ca="1">'Profile before CoM'!EV102*f_CoMC01</f>
        <v>0</v>
      </c>
      <c r="EW102" s="300">
        <f ca="1">'Profile before CoM'!EW102*f_CoMC01</f>
        <v>0</v>
      </c>
      <c r="EX102" s="300">
        <f ca="1">'Profile before CoM'!EX102*f_CoMC01</f>
        <v>0</v>
      </c>
      <c r="EY102" s="612"/>
      <c r="EZ102" s="757" t="str">
        <f>'Main Input'!EZ102</f>
        <v>RPI</v>
      </c>
      <c r="FA102" s="757" t="str">
        <f>'Main Input'!FA102</f>
        <v>N/A</v>
      </c>
      <c r="FB102" s="766">
        <f>'Main Input'!FB102</f>
        <v>0</v>
      </c>
      <c r="FC102" s="766" t="str">
        <f>'Main Input'!FC102</f>
        <v>IT Solutions</v>
      </c>
      <c r="FD102" s="766" t="str">
        <f>'Main Input'!FD102</f>
        <v>Managed Services</v>
      </c>
      <c r="FE102" s="757" t="str">
        <f>'Main Input'!FE102</f>
        <v>Opex</v>
      </c>
      <c r="FF102" s="757" t="str">
        <f>'Main Input'!FF102</f>
        <v>ContractAccrual</v>
      </c>
      <c r="FG102" s="757" t="str">
        <f>'Main Input'!FG102</f>
        <v>Expense</v>
      </c>
      <c r="FH102" s="767" t="str">
        <f>'Main Input'!FH102</f>
        <v>A</v>
      </c>
      <c r="FI102" s="768">
        <f>'Main Input'!FI102</f>
        <v>0.22</v>
      </c>
      <c r="FJ102" s="768">
        <f>'Main Input'!FJ102</f>
        <v>0</v>
      </c>
      <c r="FK102" s="612"/>
      <c r="FL102" s="531">
        <f t="shared" si="34"/>
        <v>0</v>
      </c>
      <c r="FM102" s="86"/>
      <c r="FN102" s="612"/>
    </row>
    <row r="103" spans="1:170" ht="12.75" customHeight="1">
      <c r="A103" s="750" t="str">
        <f>'Main Input'!A103</f>
        <v>MTB</v>
      </c>
      <c r="B103" s="762" t="str">
        <f>'Main Input'!B103</f>
        <v>Business Unit</v>
      </c>
      <c r="C103" s="762" t="str">
        <f>'Main Input'!C103</f>
        <v>Labour</v>
      </c>
      <c r="D103" s="762" t="str">
        <f>'Main Input'!D103</f>
        <v>TFR</v>
      </c>
      <c r="E103" s="762" t="str">
        <f>'Main Input'!E103</f>
        <v>Migration Engineer #22 (Wintel)</v>
      </c>
      <c r="F103" s="753" t="str">
        <f>'Main Input'!F103</f>
        <v>direct</v>
      </c>
      <c r="G103" s="753" t="str">
        <f>'Main Input'!G103</f>
        <v>Person</v>
      </c>
      <c r="H103" s="753" t="str">
        <f>'Main Input'!H103</f>
        <v>SDC.TSS.4</v>
      </c>
      <c r="I103" s="753">
        <f>'Main Input'!I103</f>
        <v>0</v>
      </c>
      <c r="J103" s="753">
        <f>'Main Input'!J103</f>
        <v>0</v>
      </c>
      <c r="K103" s="753" t="str">
        <f>'Main Input'!K103</f>
        <v>FJS</v>
      </c>
      <c r="L103" s="753" t="str">
        <f>'Main Input'!L103</f>
        <v>pTran</v>
      </c>
      <c r="M103" s="753">
        <f>'Main Input'!M103</f>
        <v>0</v>
      </c>
      <c r="N103" s="753">
        <f>'Main Input'!N103</f>
        <v>0</v>
      </c>
      <c r="O103" s="753" t="str">
        <f>'Main Input'!O103</f>
        <v>SPAIN</v>
      </c>
      <c r="P103" s="753">
        <f>'Main Input'!P103</f>
        <v>313</v>
      </c>
      <c r="Q103" s="753" t="str">
        <f>'Main Input'!Q103</f>
        <v>EUR</v>
      </c>
      <c r="R103" s="753" t="str">
        <f>'Main Input'!R103</f>
        <v>EMEA</v>
      </c>
      <c r="S103" s="753" t="str">
        <f>'Main Input'!S103</f>
        <v>Local</v>
      </c>
      <c r="T103" s="753">
        <f>'Main Input'!T103</f>
        <v>0</v>
      </c>
      <c r="U103" s="753">
        <f>'Main Input'!U103</f>
        <v>0</v>
      </c>
      <c r="V103" s="753" t="str">
        <f>'Main Input'!V103</f>
        <v>4_ATP</v>
      </c>
      <c r="W103" s="753">
        <f>'Main Input'!W103</f>
        <v>0</v>
      </c>
      <c r="X103" s="753">
        <f>'Main Input'!X103</f>
        <v>0</v>
      </c>
      <c r="Y103" s="753">
        <f>'Main Input'!Y103</f>
        <v>0</v>
      </c>
      <c r="Z103" s="753">
        <f>'Main Input'!Z103</f>
        <v>0</v>
      </c>
      <c r="AA103" s="753">
        <f>'Main Input'!AA103</f>
        <v>0</v>
      </c>
      <c r="AB103" s="763">
        <f>'Main Input'!AB103</f>
        <v>0</v>
      </c>
      <c r="AC103" s="763" t="str">
        <f>'Main Input'!AC103</f>
        <v>Days</v>
      </c>
      <c r="AD103" s="764">
        <f>'Main Input'!AD103</f>
        <v>90</v>
      </c>
      <c r="AE103" s="765">
        <f t="shared" ca="1" si="32"/>
        <v>37725.908748676396</v>
      </c>
      <c r="AF103" s="299">
        <f ca="1">'Profile before CoM'!AF103*f_CoMC01</f>
        <v>0</v>
      </c>
      <c r="AG103" s="300">
        <f ca="1">'Profile before CoM'!AG103*f_CoMC01</f>
        <v>0</v>
      </c>
      <c r="AH103" s="300">
        <f ca="1">'Profile before CoM'!AH103*f_CoMC01</f>
        <v>0</v>
      </c>
      <c r="AI103" s="300">
        <f ca="1">'Profile before CoM'!AI103*f_CoMC01</f>
        <v>0</v>
      </c>
      <c r="AJ103" s="300">
        <f ca="1">'Profile before CoM'!AJ103*f_CoMC01</f>
        <v>0</v>
      </c>
      <c r="AK103" s="300">
        <f ca="1">'Profile before CoM'!AK103*f_CoMC01</f>
        <v>37725.908748676396</v>
      </c>
      <c r="AL103" s="300">
        <f ca="1">'Profile before CoM'!AL103*f_CoMC01</f>
        <v>0</v>
      </c>
      <c r="AM103" s="300">
        <f ca="1">'Profile before CoM'!AM103*f_CoMC01</f>
        <v>0</v>
      </c>
      <c r="AN103" s="300">
        <f ca="1">'Profile before CoM'!AN103*f_CoMC01</f>
        <v>0</v>
      </c>
      <c r="AO103" s="300">
        <f ca="1">'Profile before CoM'!AO103*f_CoMC01</f>
        <v>0</v>
      </c>
      <c r="AP103" s="300">
        <f ca="1">'Profile before CoM'!AP103*f_CoMC01</f>
        <v>0</v>
      </c>
      <c r="AQ103" s="300">
        <f ca="1">'Profile before CoM'!AQ103*f_CoMC01</f>
        <v>0</v>
      </c>
      <c r="AR103" s="300">
        <f ca="1">'Profile before CoM'!AR103*f_CoMC01</f>
        <v>0</v>
      </c>
      <c r="AS103" s="300">
        <f ca="1">'Profile before CoM'!AS103*f_CoMC01</f>
        <v>0</v>
      </c>
      <c r="AT103" s="300">
        <f ca="1">'Profile before CoM'!AT103*f_CoMC01</f>
        <v>0</v>
      </c>
      <c r="AU103" s="300">
        <f ca="1">'Profile before CoM'!AU103*f_CoMC01</f>
        <v>0</v>
      </c>
      <c r="AV103" s="300">
        <f ca="1">'Profile before CoM'!AV103*f_CoMC01</f>
        <v>0</v>
      </c>
      <c r="AW103" s="300">
        <f ca="1">'Profile before CoM'!AW103*f_CoMC01</f>
        <v>0</v>
      </c>
      <c r="AX103" s="300">
        <f ca="1">'Profile before CoM'!AX103*f_CoMC01</f>
        <v>0</v>
      </c>
      <c r="AY103" s="300">
        <f ca="1">'Profile before CoM'!AY103*f_CoMC01</f>
        <v>0</v>
      </c>
      <c r="AZ103" s="300">
        <f ca="1">'Profile before CoM'!AZ103*f_CoMC01</f>
        <v>0</v>
      </c>
      <c r="BA103" s="300">
        <f ca="1">'Profile before CoM'!BA103*f_CoMC01</f>
        <v>0</v>
      </c>
      <c r="BB103" s="300">
        <f ca="1">'Profile before CoM'!BB103*f_CoMC01</f>
        <v>0</v>
      </c>
      <c r="BC103" s="300">
        <f ca="1">'Profile before CoM'!BC103*f_CoMC01</f>
        <v>0</v>
      </c>
      <c r="BD103" s="300">
        <f ca="1">'Profile before CoM'!BD103*f_CoMC01</f>
        <v>0</v>
      </c>
      <c r="BE103" s="300">
        <f ca="1">'Profile before CoM'!BE103*f_CoMC01</f>
        <v>0</v>
      </c>
      <c r="BF103" s="300">
        <f ca="1">'Profile before CoM'!BF103*f_CoMC01</f>
        <v>0</v>
      </c>
      <c r="BG103" s="300">
        <f ca="1">'Profile before CoM'!BG103*f_CoMC01</f>
        <v>0</v>
      </c>
      <c r="BH103" s="300">
        <f ca="1">'Profile before CoM'!BH103*f_CoMC01</f>
        <v>0</v>
      </c>
      <c r="BI103" s="300">
        <f ca="1">'Profile before CoM'!BI103*f_CoMC01</f>
        <v>0</v>
      </c>
      <c r="BJ103" s="300">
        <f ca="1">'Profile before CoM'!BJ103*f_CoMC01</f>
        <v>0</v>
      </c>
      <c r="BK103" s="300">
        <f ca="1">'Profile before CoM'!BK103*f_CoMC01</f>
        <v>0</v>
      </c>
      <c r="BL103" s="300">
        <f ca="1">'Profile before CoM'!BL103*f_CoMC01</f>
        <v>0</v>
      </c>
      <c r="BM103" s="300">
        <f ca="1">'Profile before CoM'!BM103*f_CoMC01</f>
        <v>0</v>
      </c>
      <c r="BN103" s="300">
        <f ca="1">'Profile before CoM'!BN103*f_CoMC01</f>
        <v>0</v>
      </c>
      <c r="BO103" s="300">
        <f ca="1">'Profile before CoM'!BO103*f_CoMC01</f>
        <v>0</v>
      </c>
      <c r="BP103" s="300">
        <f ca="1">'Profile before CoM'!BP103*f_CoMC01</f>
        <v>0</v>
      </c>
      <c r="BQ103" s="300">
        <f ca="1">'Profile before CoM'!BQ103*f_CoMC01</f>
        <v>0</v>
      </c>
      <c r="BR103" s="300">
        <f ca="1">'Profile before CoM'!BR103*f_CoMC01</f>
        <v>0</v>
      </c>
      <c r="BS103" s="300">
        <f ca="1">'Profile before CoM'!BS103*f_CoMC01</f>
        <v>0</v>
      </c>
      <c r="BT103" s="300">
        <f ca="1">'Profile before CoM'!BT103*f_CoMC01</f>
        <v>0</v>
      </c>
      <c r="BU103" s="300">
        <f ca="1">'Profile before CoM'!BU103*f_CoMC01</f>
        <v>0</v>
      </c>
      <c r="BV103" s="300">
        <f ca="1">'Profile before CoM'!BV103*f_CoMC01</f>
        <v>0</v>
      </c>
      <c r="BW103" s="300">
        <f ca="1">'Profile before CoM'!BW103*f_CoMC01</f>
        <v>0</v>
      </c>
      <c r="BX103" s="300">
        <f ca="1">'Profile before CoM'!BX103*f_CoMC01</f>
        <v>0</v>
      </c>
      <c r="BY103" s="300">
        <f ca="1">'Profile before CoM'!BY103*f_CoMC01</f>
        <v>0</v>
      </c>
      <c r="BZ103" s="300">
        <f ca="1">'Profile before CoM'!BZ103*f_CoMC01</f>
        <v>0</v>
      </c>
      <c r="CA103" s="300">
        <f ca="1">'Profile before CoM'!CA103*f_CoMC01</f>
        <v>0</v>
      </c>
      <c r="CB103" s="300">
        <f ca="1">'Profile before CoM'!CB103*f_CoMC01</f>
        <v>0</v>
      </c>
      <c r="CC103" s="300">
        <f ca="1">'Profile before CoM'!CC103*f_CoMC01</f>
        <v>0</v>
      </c>
      <c r="CD103" s="300">
        <f ca="1">'Profile before CoM'!CD103*f_CoMC01</f>
        <v>0</v>
      </c>
      <c r="CE103" s="300">
        <f ca="1">'Profile before CoM'!CE103*f_CoMC01</f>
        <v>0</v>
      </c>
      <c r="CF103" s="300">
        <f ca="1">'Profile before CoM'!CF103*f_CoMC01</f>
        <v>0</v>
      </c>
      <c r="CG103" s="300">
        <f ca="1">'Profile before CoM'!CG103*f_CoMC01</f>
        <v>0</v>
      </c>
      <c r="CH103" s="300">
        <f ca="1">'Profile before CoM'!CH103*f_CoMC01</f>
        <v>0</v>
      </c>
      <c r="CI103" s="300">
        <f ca="1">'Profile before CoM'!CI103*f_CoMC01</f>
        <v>0</v>
      </c>
      <c r="CJ103" s="300">
        <f ca="1">'Profile before CoM'!CJ103*f_CoMC01</f>
        <v>0</v>
      </c>
      <c r="CK103" s="300">
        <f ca="1">'Profile before CoM'!CK103*f_CoMC01</f>
        <v>0</v>
      </c>
      <c r="CL103" s="300">
        <f ca="1">'Profile before CoM'!CL103*f_CoMC01</f>
        <v>0</v>
      </c>
      <c r="CM103" s="300">
        <f ca="1">'Profile before CoM'!CM103*f_CoMC01</f>
        <v>0</v>
      </c>
      <c r="CN103" s="300">
        <f ca="1">'Profile before CoM'!CN103*f_CoMC01</f>
        <v>0</v>
      </c>
      <c r="CO103" s="300">
        <f ca="1">'Profile before CoM'!CO103*f_CoMC01</f>
        <v>0</v>
      </c>
      <c r="CP103" s="300">
        <f ca="1">'Profile before CoM'!CP103*f_CoMC01</f>
        <v>0</v>
      </c>
      <c r="CQ103" s="300">
        <f ca="1">'Profile before CoM'!CQ103*f_CoMC01</f>
        <v>0</v>
      </c>
      <c r="CR103" s="300">
        <f ca="1">'Profile before CoM'!CR103*f_CoMC01</f>
        <v>0</v>
      </c>
      <c r="CS103" s="300">
        <f ca="1">'Profile before CoM'!CS103*f_CoMC01</f>
        <v>0</v>
      </c>
      <c r="CT103" s="300">
        <f ca="1">'Profile before CoM'!CT103*f_CoMC01</f>
        <v>0</v>
      </c>
      <c r="CU103" s="300">
        <f ca="1">'Profile before CoM'!CU103*f_CoMC01</f>
        <v>0</v>
      </c>
      <c r="CV103" s="300">
        <f ca="1">'Profile before CoM'!CV103*f_CoMC01</f>
        <v>0</v>
      </c>
      <c r="CW103" s="300">
        <f ca="1">'Profile before CoM'!CW103*f_CoMC01</f>
        <v>0</v>
      </c>
      <c r="CX103" s="300">
        <f ca="1">'Profile before CoM'!CX103*f_CoMC01</f>
        <v>0</v>
      </c>
      <c r="CY103" s="300">
        <f ca="1">'Profile before CoM'!CY103*f_CoMC01</f>
        <v>0</v>
      </c>
      <c r="CZ103" s="300">
        <f ca="1">'Profile before CoM'!CZ103*f_CoMC01</f>
        <v>0</v>
      </c>
      <c r="DA103" s="300">
        <f ca="1">'Profile before CoM'!DA103*f_CoMC01</f>
        <v>0</v>
      </c>
      <c r="DB103" s="300">
        <f ca="1">'Profile before CoM'!DB103*f_CoMC01</f>
        <v>0</v>
      </c>
      <c r="DC103" s="300">
        <f ca="1">'Profile before CoM'!DC103*f_CoMC01</f>
        <v>0</v>
      </c>
      <c r="DD103" s="300">
        <f ca="1">'Profile before CoM'!DD103*f_CoMC01</f>
        <v>0</v>
      </c>
      <c r="DE103" s="300">
        <f ca="1">'Profile before CoM'!DE103*f_CoMC01</f>
        <v>0</v>
      </c>
      <c r="DF103" s="300">
        <f ca="1">'Profile before CoM'!DF103*f_CoMC01</f>
        <v>0</v>
      </c>
      <c r="DG103" s="300">
        <f ca="1">'Profile before CoM'!DG103*f_CoMC01</f>
        <v>0</v>
      </c>
      <c r="DH103" s="300">
        <f ca="1">'Profile before CoM'!DH103*f_CoMC01</f>
        <v>0</v>
      </c>
      <c r="DI103" s="300">
        <f ca="1">'Profile before CoM'!DI103*f_CoMC01</f>
        <v>0</v>
      </c>
      <c r="DJ103" s="300">
        <f ca="1">'Profile before CoM'!DJ103*f_CoMC01</f>
        <v>0</v>
      </c>
      <c r="DK103" s="300">
        <f ca="1">'Profile before CoM'!DK103*f_CoMC01</f>
        <v>0</v>
      </c>
      <c r="DL103" s="300">
        <f ca="1">'Profile before CoM'!DL103*f_CoMC01</f>
        <v>0</v>
      </c>
      <c r="DM103" s="300">
        <f ca="1">'Profile before CoM'!DM103*f_CoMC01</f>
        <v>0</v>
      </c>
      <c r="DN103" s="300">
        <f ca="1">'Profile before CoM'!DN103*f_CoMC01</f>
        <v>0</v>
      </c>
      <c r="DO103" s="300">
        <f ca="1">'Profile before CoM'!DO103*f_CoMC01</f>
        <v>0</v>
      </c>
      <c r="DP103" s="300">
        <f ca="1">'Profile before CoM'!DP103*f_CoMC01</f>
        <v>0</v>
      </c>
      <c r="DQ103" s="300">
        <f ca="1">'Profile before CoM'!DQ103*f_CoMC01</f>
        <v>0</v>
      </c>
      <c r="DR103" s="300">
        <f ca="1">'Profile before CoM'!DR103*f_CoMC01</f>
        <v>0</v>
      </c>
      <c r="DS103" s="300">
        <f ca="1">'Profile before CoM'!DS103*f_CoMC01</f>
        <v>0</v>
      </c>
      <c r="DT103" s="300">
        <f ca="1">'Profile before CoM'!DT103*f_CoMC01</f>
        <v>0</v>
      </c>
      <c r="DU103" s="300">
        <f ca="1">'Profile before CoM'!DU103*f_CoMC01</f>
        <v>0</v>
      </c>
      <c r="DV103" s="300">
        <f ca="1">'Profile before CoM'!DV103*f_CoMC01</f>
        <v>0</v>
      </c>
      <c r="DW103" s="300">
        <f ca="1">'Profile before CoM'!DW103*f_CoMC01</f>
        <v>0</v>
      </c>
      <c r="DX103" s="300">
        <f ca="1">'Profile before CoM'!DX103*f_CoMC01</f>
        <v>0</v>
      </c>
      <c r="DY103" s="300">
        <f ca="1">'Profile before CoM'!DY103*f_CoMC01</f>
        <v>0</v>
      </c>
      <c r="DZ103" s="300">
        <f ca="1">'Profile before CoM'!DZ103*f_CoMC01</f>
        <v>0</v>
      </c>
      <c r="EA103" s="300">
        <f ca="1">'Profile before CoM'!EA103*f_CoMC01</f>
        <v>0</v>
      </c>
      <c r="EB103" s="300">
        <f ca="1">'Profile before CoM'!EB103*f_CoMC01</f>
        <v>0</v>
      </c>
      <c r="EC103" s="300">
        <f ca="1">'Profile before CoM'!EC103*f_CoMC01</f>
        <v>0</v>
      </c>
      <c r="ED103" s="300">
        <f ca="1">'Profile before CoM'!ED103*f_CoMC01</f>
        <v>0</v>
      </c>
      <c r="EE103" s="300">
        <f ca="1">'Profile before CoM'!EE103*f_CoMC01</f>
        <v>0</v>
      </c>
      <c r="EF103" s="300">
        <f ca="1">'Profile before CoM'!EF103*f_CoMC01</f>
        <v>0</v>
      </c>
      <c r="EG103" s="300">
        <f ca="1">'Profile before CoM'!EG103*f_CoMC01</f>
        <v>0</v>
      </c>
      <c r="EH103" s="300">
        <f ca="1">'Profile before CoM'!EH103*f_CoMC01</f>
        <v>0</v>
      </c>
      <c r="EI103" s="300">
        <f ca="1">'Profile before CoM'!EI103*f_CoMC01</f>
        <v>0</v>
      </c>
      <c r="EJ103" s="300">
        <f ca="1">'Profile before CoM'!EJ103*f_CoMC01</f>
        <v>0</v>
      </c>
      <c r="EK103" s="300">
        <f ca="1">'Profile before CoM'!EK103*f_CoMC01</f>
        <v>0</v>
      </c>
      <c r="EL103" s="300">
        <f ca="1">'Profile before CoM'!EL103*f_CoMC01</f>
        <v>0</v>
      </c>
      <c r="EM103" s="300">
        <f ca="1">'Profile before CoM'!EM103*f_CoMC01</f>
        <v>0</v>
      </c>
      <c r="EN103" s="300">
        <f ca="1">'Profile before CoM'!EN103*f_CoMC01</f>
        <v>0</v>
      </c>
      <c r="EO103" s="300">
        <f ca="1">'Profile before CoM'!EO103*f_CoMC01</f>
        <v>0</v>
      </c>
      <c r="EP103" s="300">
        <f ca="1">'Profile before CoM'!EP103*f_CoMC01</f>
        <v>0</v>
      </c>
      <c r="EQ103" s="300">
        <f ca="1">'Profile before CoM'!EQ103*f_CoMC01</f>
        <v>0</v>
      </c>
      <c r="ER103" s="300">
        <f ca="1">'Profile before CoM'!ER103*f_CoMC01</f>
        <v>0</v>
      </c>
      <c r="ES103" s="300">
        <f ca="1">'Profile before CoM'!ES103*f_CoMC01</f>
        <v>0</v>
      </c>
      <c r="ET103" s="300">
        <f ca="1">'Profile before CoM'!ET103*f_CoMC01</f>
        <v>0</v>
      </c>
      <c r="EU103" s="300">
        <f ca="1">'Profile before CoM'!EU103*f_CoMC01</f>
        <v>0</v>
      </c>
      <c r="EV103" s="300">
        <f ca="1">'Profile before CoM'!EV103*f_CoMC01</f>
        <v>0</v>
      </c>
      <c r="EW103" s="300">
        <f ca="1">'Profile before CoM'!EW103*f_CoMC01</f>
        <v>0</v>
      </c>
      <c r="EX103" s="300">
        <f ca="1">'Profile before CoM'!EX103*f_CoMC01</f>
        <v>0</v>
      </c>
      <c r="EY103" s="612"/>
      <c r="EZ103" s="757" t="str">
        <f>'Main Input'!EZ103</f>
        <v>RPI</v>
      </c>
      <c r="FA103" s="757" t="str">
        <f>'Main Input'!FA103</f>
        <v>N/A</v>
      </c>
      <c r="FB103" s="766">
        <f>'Main Input'!FB103</f>
        <v>0</v>
      </c>
      <c r="FC103" s="766" t="str">
        <f>'Main Input'!FC103</f>
        <v>IT Solutions</v>
      </c>
      <c r="FD103" s="766" t="str">
        <f>'Main Input'!FD103</f>
        <v>Managed Services</v>
      </c>
      <c r="FE103" s="757" t="str">
        <f>'Main Input'!FE103</f>
        <v>Opex</v>
      </c>
      <c r="FF103" s="757" t="str">
        <f>'Main Input'!FF103</f>
        <v>ContractAccrual</v>
      </c>
      <c r="FG103" s="757" t="str">
        <f>'Main Input'!FG103</f>
        <v>Expense</v>
      </c>
      <c r="FH103" s="767" t="str">
        <f>'Main Input'!FH103</f>
        <v>A</v>
      </c>
      <c r="FI103" s="768">
        <f>'Main Input'!FI103</f>
        <v>0.22</v>
      </c>
      <c r="FJ103" s="768">
        <f>'Main Input'!FJ103</f>
        <v>0</v>
      </c>
      <c r="FK103" s="612"/>
      <c r="FL103" s="531">
        <f t="shared" si="34"/>
        <v>0</v>
      </c>
      <c r="FM103" s="86"/>
      <c r="FN103" s="612"/>
    </row>
    <row r="104" spans="1:170" ht="12.75" customHeight="1">
      <c r="A104" s="750" t="str">
        <f>'Main Input'!A104</f>
        <v>MTB</v>
      </c>
      <c r="B104" s="762" t="str">
        <f>'Main Input'!B104</f>
        <v>Business Unit</v>
      </c>
      <c r="C104" s="762" t="str">
        <f>'Main Input'!C104</f>
        <v>Labour</v>
      </c>
      <c r="D104" s="762" t="str">
        <f>'Main Input'!D104</f>
        <v>TFR</v>
      </c>
      <c r="E104" s="762" t="str">
        <f>'Main Input'!E104</f>
        <v>Migration Engineer #23 (Wintel)</v>
      </c>
      <c r="F104" s="753" t="str">
        <f>'Main Input'!F104</f>
        <v>direct</v>
      </c>
      <c r="G104" s="753" t="str">
        <f>'Main Input'!G104</f>
        <v>Person</v>
      </c>
      <c r="H104" s="753" t="str">
        <f>'Main Input'!H104</f>
        <v>SDC.TSS.4</v>
      </c>
      <c r="I104" s="753">
        <f>'Main Input'!I104</f>
        <v>0</v>
      </c>
      <c r="J104" s="753">
        <f>'Main Input'!J104</f>
        <v>0</v>
      </c>
      <c r="K104" s="753" t="str">
        <f>'Main Input'!K104</f>
        <v>FJS</v>
      </c>
      <c r="L104" s="753" t="str">
        <f>'Main Input'!L104</f>
        <v>pTran</v>
      </c>
      <c r="M104" s="753">
        <f>'Main Input'!M104</f>
        <v>0</v>
      </c>
      <c r="N104" s="753">
        <f>'Main Input'!N104</f>
        <v>0</v>
      </c>
      <c r="O104" s="753" t="str">
        <f>'Main Input'!O104</f>
        <v>SPAIN</v>
      </c>
      <c r="P104" s="753">
        <f>'Main Input'!P104</f>
        <v>313</v>
      </c>
      <c r="Q104" s="753" t="str">
        <f>'Main Input'!Q104</f>
        <v>EUR</v>
      </c>
      <c r="R104" s="753" t="str">
        <f>'Main Input'!R104</f>
        <v>EMEA</v>
      </c>
      <c r="S104" s="753" t="str">
        <f>'Main Input'!S104</f>
        <v>Local</v>
      </c>
      <c r="T104" s="753">
        <f>'Main Input'!T104</f>
        <v>0</v>
      </c>
      <c r="U104" s="753">
        <f>'Main Input'!U104</f>
        <v>0</v>
      </c>
      <c r="V104" s="753" t="str">
        <f>'Main Input'!V104</f>
        <v>4_ATP</v>
      </c>
      <c r="W104" s="753">
        <f>'Main Input'!W104</f>
        <v>0</v>
      </c>
      <c r="X104" s="753">
        <f>'Main Input'!X104</f>
        <v>0</v>
      </c>
      <c r="Y104" s="753">
        <f>'Main Input'!Y104</f>
        <v>0</v>
      </c>
      <c r="Z104" s="753">
        <f>'Main Input'!Z104</f>
        <v>0</v>
      </c>
      <c r="AA104" s="753">
        <f>'Main Input'!AA104</f>
        <v>0</v>
      </c>
      <c r="AB104" s="763">
        <f>'Main Input'!AB104</f>
        <v>0</v>
      </c>
      <c r="AC104" s="763" t="str">
        <f>'Main Input'!AC104</f>
        <v>Days</v>
      </c>
      <c r="AD104" s="764">
        <f>'Main Input'!AD104</f>
        <v>85</v>
      </c>
      <c r="AE104" s="765">
        <f t="shared" ca="1" si="32"/>
        <v>35630.02492930548</v>
      </c>
      <c r="AF104" s="299">
        <f ca="1">'Profile before CoM'!AF104*f_CoMC01</f>
        <v>0</v>
      </c>
      <c r="AG104" s="300">
        <f ca="1">'Profile before CoM'!AG104*f_CoMC01</f>
        <v>0</v>
      </c>
      <c r="AH104" s="300">
        <f ca="1">'Profile before CoM'!AH104*f_CoMC01</f>
        <v>0</v>
      </c>
      <c r="AI104" s="300">
        <f ca="1">'Profile before CoM'!AI104*f_CoMC01</f>
        <v>0</v>
      </c>
      <c r="AJ104" s="300">
        <f ca="1">'Profile before CoM'!AJ104*f_CoMC01</f>
        <v>0</v>
      </c>
      <c r="AK104" s="300">
        <f ca="1">'Profile before CoM'!AK104*f_CoMC01</f>
        <v>35630.02492930548</v>
      </c>
      <c r="AL104" s="300">
        <f ca="1">'Profile before CoM'!AL104*f_CoMC01</f>
        <v>0</v>
      </c>
      <c r="AM104" s="300">
        <f ca="1">'Profile before CoM'!AM104*f_CoMC01</f>
        <v>0</v>
      </c>
      <c r="AN104" s="300">
        <f ca="1">'Profile before CoM'!AN104*f_CoMC01</f>
        <v>0</v>
      </c>
      <c r="AO104" s="300">
        <f ca="1">'Profile before CoM'!AO104*f_CoMC01</f>
        <v>0</v>
      </c>
      <c r="AP104" s="300">
        <f ca="1">'Profile before CoM'!AP104*f_CoMC01</f>
        <v>0</v>
      </c>
      <c r="AQ104" s="300">
        <f ca="1">'Profile before CoM'!AQ104*f_CoMC01</f>
        <v>0</v>
      </c>
      <c r="AR104" s="300">
        <f ca="1">'Profile before CoM'!AR104*f_CoMC01</f>
        <v>0</v>
      </c>
      <c r="AS104" s="300">
        <f ca="1">'Profile before CoM'!AS104*f_CoMC01</f>
        <v>0</v>
      </c>
      <c r="AT104" s="300">
        <f ca="1">'Profile before CoM'!AT104*f_CoMC01</f>
        <v>0</v>
      </c>
      <c r="AU104" s="300">
        <f ca="1">'Profile before CoM'!AU104*f_CoMC01</f>
        <v>0</v>
      </c>
      <c r="AV104" s="300">
        <f ca="1">'Profile before CoM'!AV104*f_CoMC01</f>
        <v>0</v>
      </c>
      <c r="AW104" s="300">
        <f ca="1">'Profile before CoM'!AW104*f_CoMC01</f>
        <v>0</v>
      </c>
      <c r="AX104" s="300">
        <f ca="1">'Profile before CoM'!AX104*f_CoMC01</f>
        <v>0</v>
      </c>
      <c r="AY104" s="300">
        <f ca="1">'Profile before CoM'!AY104*f_CoMC01</f>
        <v>0</v>
      </c>
      <c r="AZ104" s="300">
        <f ca="1">'Profile before CoM'!AZ104*f_CoMC01</f>
        <v>0</v>
      </c>
      <c r="BA104" s="300">
        <f ca="1">'Profile before CoM'!BA104*f_CoMC01</f>
        <v>0</v>
      </c>
      <c r="BB104" s="300">
        <f ca="1">'Profile before CoM'!BB104*f_CoMC01</f>
        <v>0</v>
      </c>
      <c r="BC104" s="300">
        <f ca="1">'Profile before CoM'!BC104*f_CoMC01</f>
        <v>0</v>
      </c>
      <c r="BD104" s="300">
        <f ca="1">'Profile before CoM'!BD104*f_CoMC01</f>
        <v>0</v>
      </c>
      <c r="BE104" s="300">
        <f ca="1">'Profile before CoM'!BE104*f_CoMC01</f>
        <v>0</v>
      </c>
      <c r="BF104" s="300">
        <f ca="1">'Profile before CoM'!BF104*f_CoMC01</f>
        <v>0</v>
      </c>
      <c r="BG104" s="300">
        <f ca="1">'Profile before CoM'!BG104*f_CoMC01</f>
        <v>0</v>
      </c>
      <c r="BH104" s="300">
        <f ca="1">'Profile before CoM'!BH104*f_CoMC01</f>
        <v>0</v>
      </c>
      <c r="BI104" s="300">
        <f ca="1">'Profile before CoM'!BI104*f_CoMC01</f>
        <v>0</v>
      </c>
      <c r="BJ104" s="300">
        <f ca="1">'Profile before CoM'!BJ104*f_CoMC01</f>
        <v>0</v>
      </c>
      <c r="BK104" s="300">
        <f ca="1">'Profile before CoM'!BK104*f_CoMC01</f>
        <v>0</v>
      </c>
      <c r="BL104" s="300">
        <f ca="1">'Profile before CoM'!BL104*f_CoMC01</f>
        <v>0</v>
      </c>
      <c r="BM104" s="300">
        <f ca="1">'Profile before CoM'!BM104*f_CoMC01</f>
        <v>0</v>
      </c>
      <c r="BN104" s="300">
        <f ca="1">'Profile before CoM'!BN104*f_CoMC01</f>
        <v>0</v>
      </c>
      <c r="BO104" s="300">
        <f ca="1">'Profile before CoM'!BO104*f_CoMC01</f>
        <v>0</v>
      </c>
      <c r="BP104" s="300">
        <f ca="1">'Profile before CoM'!BP104*f_CoMC01</f>
        <v>0</v>
      </c>
      <c r="BQ104" s="300">
        <f ca="1">'Profile before CoM'!BQ104*f_CoMC01</f>
        <v>0</v>
      </c>
      <c r="BR104" s="300">
        <f ca="1">'Profile before CoM'!BR104*f_CoMC01</f>
        <v>0</v>
      </c>
      <c r="BS104" s="300">
        <f ca="1">'Profile before CoM'!BS104*f_CoMC01</f>
        <v>0</v>
      </c>
      <c r="BT104" s="300">
        <f ca="1">'Profile before CoM'!BT104*f_CoMC01</f>
        <v>0</v>
      </c>
      <c r="BU104" s="300">
        <f ca="1">'Profile before CoM'!BU104*f_CoMC01</f>
        <v>0</v>
      </c>
      <c r="BV104" s="300">
        <f ca="1">'Profile before CoM'!BV104*f_CoMC01</f>
        <v>0</v>
      </c>
      <c r="BW104" s="300">
        <f ca="1">'Profile before CoM'!BW104*f_CoMC01</f>
        <v>0</v>
      </c>
      <c r="BX104" s="300">
        <f ca="1">'Profile before CoM'!BX104*f_CoMC01</f>
        <v>0</v>
      </c>
      <c r="BY104" s="300">
        <f ca="1">'Profile before CoM'!BY104*f_CoMC01</f>
        <v>0</v>
      </c>
      <c r="BZ104" s="300">
        <f ca="1">'Profile before CoM'!BZ104*f_CoMC01</f>
        <v>0</v>
      </c>
      <c r="CA104" s="300">
        <f ca="1">'Profile before CoM'!CA104*f_CoMC01</f>
        <v>0</v>
      </c>
      <c r="CB104" s="300">
        <f ca="1">'Profile before CoM'!CB104*f_CoMC01</f>
        <v>0</v>
      </c>
      <c r="CC104" s="300">
        <f ca="1">'Profile before CoM'!CC104*f_CoMC01</f>
        <v>0</v>
      </c>
      <c r="CD104" s="300">
        <f ca="1">'Profile before CoM'!CD104*f_CoMC01</f>
        <v>0</v>
      </c>
      <c r="CE104" s="300">
        <f ca="1">'Profile before CoM'!CE104*f_CoMC01</f>
        <v>0</v>
      </c>
      <c r="CF104" s="300">
        <f ca="1">'Profile before CoM'!CF104*f_CoMC01</f>
        <v>0</v>
      </c>
      <c r="CG104" s="300">
        <f ca="1">'Profile before CoM'!CG104*f_CoMC01</f>
        <v>0</v>
      </c>
      <c r="CH104" s="300">
        <f ca="1">'Profile before CoM'!CH104*f_CoMC01</f>
        <v>0</v>
      </c>
      <c r="CI104" s="300">
        <f ca="1">'Profile before CoM'!CI104*f_CoMC01</f>
        <v>0</v>
      </c>
      <c r="CJ104" s="300">
        <f ca="1">'Profile before CoM'!CJ104*f_CoMC01</f>
        <v>0</v>
      </c>
      <c r="CK104" s="300">
        <f ca="1">'Profile before CoM'!CK104*f_CoMC01</f>
        <v>0</v>
      </c>
      <c r="CL104" s="300">
        <f ca="1">'Profile before CoM'!CL104*f_CoMC01</f>
        <v>0</v>
      </c>
      <c r="CM104" s="300">
        <f ca="1">'Profile before CoM'!CM104*f_CoMC01</f>
        <v>0</v>
      </c>
      <c r="CN104" s="300">
        <f ca="1">'Profile before CoM'!CN104*f_CoMC01</f>
        <v>0</v>
      </c>
      <c r="CO104" s="300">
        <f ca="1">'Profile before CoM'!CO104*f_CoMC01</f>
        <v>0</v>
      </c>
      <c r="CP104" s="300">
        <f ca="1">'Profile before CoM'!CP104*f_CoMC01</f>
        <v>0</v>
      </c>
      <c r="CQ104" s="300">
        <f ca="1">'Profile before CoM'!CQ104*f_CoMC01</f>
        <v>0</v>
      </c>
      <c r="CR104" s="300">
        <f ca="1">'Profile before CoM'!CR104*f_CoMC01</f>
        <v>0</v>
      </c>
      <c r="CS104" s="300">
        <f ca="1">'Profile before CoM'!CS104*f_CoMC01</f>
        <v>0</v>
      </c>
      <c r="CT104" s="300">
        <f ca="1">'Profile before CoM'!CT104*f_CoMC01</f>
        <v>0</v>
      </c>
      <c r="CU104" s="300">
        <f ca="1">'Profile before CoM'!CU104*f_CoMC01</f>
        <v>0</v>
      </c>
      <c r="CV104" s="300">
        <f ca="1">'Profile before CoM'!CV104*f_CoMC01</f>
        <v>0</v>
      </c>
      <c r="CW104" s="300">
        <f ca="1">'Profile before CoM'!CW104*f_CoMC01</f>
        <v>0</v>
      </c>
      <c r="CX104" s="300">
        <f ca="1">'Profile before CoM'!CX104*f_CoMC01</f>
        <v>0</v>
      </c>
      <c r="CY104" s="300">
        <f ca="1">'Profile before CoM'!CY104*f_CoMC01</f>
        <v>0</v>
      </c>
      <c r="CZ104" s="300">
        <f ca="1">'Profile before CoM'!CZ104*f_CoMC01</f>
        <v>0</v>
      </c>
      <c r="DA104" s="300">
        <f ca="1">'Profile before CoM'!DA104*f_CoMC01</f>
        <v>0</v>
      </c>
      <c r="DB104" s="300">
        <f ca="1">'Profile before CoM'!DB104*f_CoMC01</f>
        <v>0</v>
      </c>
      <c r="DC104" s="300">
        <f ca="1">'Profile before CoM'!DC104*f_CoMC01</f>
        <v>0</v>
      </c>
      <c r="DD104" s="300">
        <f ca="1">'Profile before CoM'!DD104*f_CoMC01</f>
        <v>0</v>
      </c>
      <c r="DE104" s="300">
        <f ca="1">'Profile before CoM'!DE104*f_CoMC01</f>
        <v>0</v>
      </c>
      <c r="DF104" s="300">
        <f ca="1">'Profile before CoM'!DF104*f_CoMC01</f>
        <v>0</v>
      </c>
      <c r="DG104" s="300">
        <f ca="1">'Profile before CoM'!DG104*f_CoMC01</f>
        <v>0</v>
      </c>
      <c r="DH104" s="300">
        <f ca="1">'Profile before CoM'!DH104*f_CoMC01</f>
        <v>0</v>
      </c>
      <c r="DI104" s="300">
        <f ca="1">'Profile before CoM'!DI104*f_CoMC01</f>
        <v>0</v>
      </c>
      <c r="DJ104" s="300">
        <f ca="1">'Profile before CoM'!DJ104*f_CoMC01</f>
        <v>0</v>
      </c>
      <c r="DK104" s="300">
        <f ca="1">'Profile before CoM'!DK104*f_CoMC01</f>
        <v>0</v>
      </c>
      <c r="DL104" s="300">
        <f ca="1">'Profile before CoM'!DL104*f_CoMC01</f>
        <v>0</v>
      </c>
      <c r="DM104" s="300">
        <f ca="1">'Profile before CoM'!DM104*f_CoMC01</f>
        <v>0</v>
      </c>
      <c r="DN104" s="300">
        <f ca="1">'Profile before CoM'!DN104*f_CoMC01</f>
        <v>0</v>
      </c>
      <c r="DO104" s="300">
        <f ca="1">'Profile before CoM'!DO104*f_CoMC01</f>
        <v>0</v>
      </c>
      <c r="DP104" s="300">
        <f ca="1">'Profile before CoM'!DP104*f_CoMC01</f>
        <v>0</v>
      </c>
      <c r="DQ104" s="300">
        <f ca="1">'Profile before CoM'!DQ104*f_CoMC01</f>
        <v>0</v>
      </c>
      <c r="DR104" s="300">
        <f ca="1">'Profile before CoM'!DR104*f_CoMC01</f>
        <v>0</v>
      </c>
      <c r="DS104" s="300">
        <f ca="1">'Profile before CoM'!DS104*f_CoMC01</f>
        <v>0</v>
      </c>
      <c r="DT104" s="300">
        <f ca="1">'Profile before CoM'!DT104*f_CoMC01</f>
        <v>0</v>
      </c>
      <c r="DU104" s="300">
        <f ca="1">'Profile before CoM'!DU104*f_CoMC01</f>
        <v>0</v>
      </c>
      <c r="DV104" s="300">
        <f ca="1">'Profile before CoM'!DV104*f_CoMC01</f>
        <v>0</v>
      </c>
      <c r="DW104" s="300">
        <f ca="1">'Profile before CoM'!DW104*f_CoMC01</f>
        <v>0</v>
      </c>
      <c r="DX104" s="300">
        <f ca="1">'Profile before CoM'!DX104*f_CoMC01</f>
        <v>0</v>
      </c>
      <c r="DY104" s="300">
        <f ca="1">'Profile before CoM'!DY104*f_CoMC01</f>
        <v>0</v>
      </c>
      <c r="DZ104" s="300">
        <f ca="1">'Profile before CoM'!DZ104*f_CoMC01</f>
        <v>0</v>
      </c>
      <c r="EA104" s="300">
        <f ca="1">'Profile before CoM'!EA104*f_CoMC01</f>
        <v>0</v>
      </c>
      <c r="EB104" s="300">
        <f ca="1">'Profile before CoM'!EB104*f_CoMC01</f>
        <v>0</v>
      </c>
      <c r="EC104" s="300">
        <f ca="1">'Profile before CoM'!EC104*f_CoMC01</f>
        <v>0</v>
      </c>
      <c r="ED104" s="300">
        <f ca="1">'Profile before CoM'!ED104*f_CoMC01</f>
        <v>0</v>
      </c>
      <c r="EE104" s="300">
        <f ca="1">'Profile before CoM'!EE104*f_CoMC01</f>
        <v>0</v>
      </c>
      <c r="EF104" s="300">
        <f ca="1">'Profile before CoM'!EF104*f_CoMC01</f>
        <v>0</v>
      </c>
      <c r="EG104" s="300">
        <f ca="1">'Profile before CoM'!EG104*f_CoMC01</f>
        <v>0</v>
      </c>
      <c r="EH104" s="300">
        <f ca="1">'Profile before CoM'!EH104*f_CoMC01</f>
        <v>0</v>
      </c>
      <c r="EI104" s="300">
        <f ca="1">'Profile before CoM'!EI104*f_CoMC01</f>
        <v>0</v>
      </c>
      <c r="EJ104" s="300">
        <f ca="1">'Profile before CoM'!EJ104*f_CoMC01</f>
        <v>0</v>
      </c>
      <c r="EK104" s="300">
        <f ca="1">'Profile before CoM'!EK104*f_CoMC01</f>
        <v>0</v>
      </c>
      <c r="EL104" s="300">
        <f ca="1">'Profile before CoM'!EL104*f_CoMC01</f>
        <v>0</v>
      </c>
      <c r="EM104" s="300">
        <f ca="1">'Profile before CoM'!EM104*f_CoMC01</f>
        <v>0</v>
      </c>
      <c r="EN104" s="300">
        <f ca="1">'Profile before CoM'!EN104*f_CoMC01</f>
        <v>0</v>
      </c>
      <c r="EO104" s="300">
        <f ca="1">'Profile before CoM'!EO104*f_CoMC01</f>
        <v>0</v>
      </c>
      <c r="EP104" s="300">
        <f ca="1">'Profile before CoM'!EP104*f_CoMC01</f>
        <v>0</v>
      </c>
      <c r="EQ104" s="300">
        <f ca="1">'Profile before CoM'!EQ104*f_CoMC01</f>
        <v>0</v>
      </c>
      <c r="ER104" s="300">
        <f ca="1">'Profile before CoM'!ER104*f_CoMC01</f>
        <v>0</v>
      </c>
      <c r="ES104" s="300">
        <f ca="1">'Profile before CoM'!ES104*f_CoMC01</f>
        <v>0</v>
      </c>
      <c r="ET104" s="300">
        <f ca="1">'Profile before CoM'!ET104*f_CoMC01</f>
        <v>0</v>
      </c>
      <c r="EU104" s="300">
        <f ca="1">'Profile before CoM'!EU104*f_CoMC01</f>
        <v>0</v>
      </c>
      <c r="EV104" s="300">
        <f ca="1">'Profile before CoM'!EV104*f_CoMC01</f>
        <v>0</v>
      </c>
      <c r="EW104" s="300">
        <f ca="1">'Profile before CoM'!EW104*f_CoMC01</f>
        <v>0</v>
      </c>
      <c r="EX104" s="300">
        <f ca="1">'Profile before CoM'!EX104*f_CoMC01</f>
        <v>0</v>
      </c>
      <c r="EY104" s="612"/>
      <c r="EZ104" s="757" t="str">
        <f>'Main Input'!EZ104</f>
        <v>RPI</v>
      </c>
      <c r="FA104" s="757" t="str">
        <f>'Main Input'!FA104</f>
        <v>N/A</v>
      </c>
      <c r="FB104" s="766">
        <f>'Main Input'!FB104</f>
        <v>0</v>
      </c>
      <c r="FC104" s="766" t="str">
        <f>'Main Input'!FC104</f>
        <v>IT Solutions</v>
      </c>
      <c r="FD104" s="766" t="str">
        <f>'Main Input'!FD104</f>
        <v>Managed Services</v>
      </c>
      <c r="FE104" s="757" t="str">
        <f>'Main Input'!FE104</f>
        <v>Opex</v>
      </c>
      <c r="FF104" s="757" t="str">
        <f>'Main Input'!FF104</f>
        <v>ContractAccrual</v>
      </c>
      <c r="FG104" s="757" t="str">
        <f>'Main Input'!FG104</f>
        <v>Expense</v>
      </c>
      <c r="FH104" s="767" t="str">
        <f>'Main Input'!FH104</f>
        <v>A</v>
      </c>
      <c r="FI104" s="768">
        <f>'Main Input'!FI104</f>
        <v>0.22</v>
      </c>
      <c r="FJ104" s="768">
        <f>'Main Input'!FJ104</f>
        <v>0</v>
      </c>
      <c r="FK104" s="612"/>
      <c r="FL104" s="531">
        <f t="shared" si="34"/>
        <v>0</v>
      </c>
      <c r="FM104" s="86"/>
      <c r="FN104" s="612"/>
    </row>
    <row r="105" spans="1:170" ht="12.75" customHeight="1">
      <c r="A105" s="750" t="str">
        <f>'Main Input'!A105</f>
        <v>MTB</v>
      </c>
      <c r="B105" s="762" t="str">
        <f>'Main Input'!B105</f>
        <v>Business Unit</v>
      </c>
      <c r="C105" s="762" t="str">
        <f>'Main Input'!C105</f>
        <v>Labour</v>
      </c>
      <c r="D105" s="762" t="str">
        <f>'Main Input'!D105</f>
        <v>TFR</v>
      </c>
      <c r="E105" s="762" t="str">
        <f>'Main Input'!E105</f>
        <v>Migration Engineer #24 (Wintel)</v>
      </c>
      <c r="F105" s="753" t="str">
        <f>'Main Input'!F105</f>
        <v>direct</v>
      </c>
      <c r="G105" s="753" t="str">
        <f>'Main Input'!G105</f>
        <v>Person</v>
      </c>
      <c r="H105" s="753" t="str">
        <f>'Main Input'!H105</f>
        <v>SDC.TSS.4</v>
      </c>
      <c r="I105" s="753">
        <f>'Main Input'!I105</f>
        <v>0</v>
      </c>
      <c r="J105" s="753">
        <f>'Main Input'!J105</f>
        <v>0</v>
      </c>
      <c r="K105" s="753" t="str">
        <f>'Main Input'!K105</f>
        <v>FJS</v>
      </c>
      <c r="L105" s="753" t="str">
        <f>'Main Input'!L105</f>
        <v>pTran</v>
      </c>
      <c r="M105" s="753">
        <f>'Main Input'!M105</f>
        <v>0</v>
      </c>
      <c r="N105" s="753">
        <f>'Main Input'!N105</f>
        <v>0</v>
      </c>
      <c r="O105" s="753" t="str">
        <f>'Main Input'!O105</f>
        <v>SPAIN</v>
      </c>
      <c r="P105" s="753">
        <f>'Main Input'!P105</f>
        <v>313</v>
      </c>
      <c r="Q105" s="753" t="str">
        <f>'Main Input'!Q105</f>
        <v>EUR</v>
      </c>
      <c r="R105" s="753" t="str">
        <f>'Main Input'!R105</f>
        <v>EMEA</v>
      </c>
      <c r="S105" s="753" t="str">
        <f>'Main Input'!S105</f>
        <v>Local</v>
      </c>
      <c r="T105" s="753">
        <f>'Main Input'!T105</f>
        <v>0</v>
      </c>
      <c r="U105" s="753">
        <f>'Main Input'!U105</f>
        <v>0</v>
      </c>
      <c r="V105" s="753" t="str">
        <f>'Main Input'!V105</f>
        <v>4_ATP</v>
      </c>
      <c r="W105" s="753">
        <f>'Main Input'!W105</f>
        <v>0</v>
      </c>
      <c r="X105" s="753">
        <f>'Main Input'!X105</f>
        <v>0</v>
      </c>
      <c r="Y105" s="753">
        <f>'Main Input'!Y105</f>
        <v>0</v>
      </c>
      <c r="Z105" s="753">
        <f>'Main Input'!Z105</f>
        <v>0</v>
      </c>
      <c r="AA105" s="753">
        <f>'Main Input'!AA105</f>
        <v>0</v>
      </c>
      <c r="AB105" s="763">
        <f>'Main Input'!AB105</f>
        <v>0</v>
      </c>
      <c r="AC105" s="763" t="str">
        <f>'Main Input'!AC105</f>
        <v>Days</v>
      </c>
      <c r="AD105" s="764">
        <f>'Main Input'!AD105</f>
        <v>85</v>
      </c>
      <c r="AE105" s="765">
        <f t="shared" ca="1" si="32"/>
        <v>35630.02492930548</v>
      </c>
      <c r="AF105" s="299">
        <f ca="1">'Profile before CoM'!AF105*f_CoMC01</f>
        <v>0</v>
      </c>
      <c r="AG105" s="300">
        <f ca="1">'Profile before CoM'!AG105*f_CoMC01</f>
        <v>0</v>
      </c>
      <c r="AH105" s="300">
        <f ca="1">'Profile before CoM'!AH105*f_CoMC01</f>
        <v>0</v>
      </c>
      <c r="AI105" s="300">
        <f ca="1">'Profile before CoM'!AI105*f_CoMC01</f>
        <v>0</v>
      </c>
      <c r="AJ105" s="300">
        <f ca="1">'Profile before CoM'!AJ105*f_CoMC01</f>
        <v>0</v>
      </c>
      <c r="AK105" s="300">
        <f ca="1">'Profile before CoM'!AK105*f_CoMC01</f>
        <v>35630.02492930548</v>
      </c>
      <c r="AL105" s="300">
        <f ca="1">'Profile before CoM'!AL105*f_CoMC01</f>
        <v>0</v>
      </c>
      <c r="AM105" s="300">
        <f ca="1">'Profile before CoM'!AM105*f_CoMC01</f>
        <v>0</v>
      </c>
      <c r="AN105" s="300">
        <f ca="1">'Profile before CoM'!AN105*f_CoMC01</f>
        <v>0</v>
      </c>
      <c r="AO105" s="300">
        <f ca="1">'Profile before CoM'!AO105*f_CoMC01</f>
        <v>0</v>
      </c>
      <c r="AP105" s="300">
        <f ca="1">'Profile before CoM'!AP105*f_CoMC01</f>
        <v>0</v>
      </c>
      <c r="AQ105" s="300">
        <f ca="1">'Profile before CoM'!AQ105*f_CoMC01</f>
        <v>0</v>
      </c>
      <c r="AR105" s="300">
        <f ca="1">'Profile before CoM'!AR105*f_CoMC01</f>
        <v>0</v>
      </c>
      <c r="AS105" s="300">
        <f ca="1">'Profile before CoM'!AS105*f_CoMC01</f>
        <v>0</v>
      </c>
      <c r="AT105" s="300">
        <f ca="1">'Profile before CoM'!AT105*f_CoMC01</f>
        <v>0</v>
      </c>
      <c r="AU105" s="300">
        <f ca="1">'Profile before CoM'!AU105*f_CoMC01</f>
        <v>0</v>
      </c>
      <c r="AV105" s="300">
        <f ca="1">'Profile before CoM'!AV105*f_CoMC01</f>
        <v>0</v>
      </c>
      <c r="AW105" s="300">
        <f ca="1">'Profile before CoM'!AW105*f_CoMC01</f>
        <v>0</v>
      </c>
      <c r="AX105" s="300">
        <f ca="1">'Profile before CoM'!AX105*f_CoMC01</f>
        <v>0</v>
      </c>
      <c r="AY105" s="300">
        <f ca="1">'Profile before CoM'!AY105*f_CoMC01</f>
        <v>0</v>
      </c>
      <c r="AZ105" s="300">
        <f ca="1">'Profile before CoM'!AZ105*f_CoMC01</f>
        <v>0</v>
      </c>
      <c r="BA105" s="300">
        <f ca="1">'Profile before CoM'!BA105*f_CoMC01</f>
        <v>0</v>
      </c>
      <c r="BB105" s="300">
        <f ca="1">'Profile before CoM'!BB105*f_CoMC01</f>
        <v>0</v>
      </c>
      <c r="BC105" s="300">
        <f ca="1">'Profile before CoM'!BC105*f_CoMC01</f>
        <v>0</v>
      </c>
      <c r="BD105" s="300">
        <f ca="1">'Profile before CoM'!BD105*f_CoMC01</f>
        <v>0</v>
      </c>
      <c r="BE105" s="300">
        <f ca="1">'Profile before CoM'!BE105*f_CoMC01</f>
        <v>0</v>
      </c>
      <c r="BF105" s="300">
        <f ca="1">'Profile before CoM'!BF105*f_CoMC01</f>
        <v>0</v>
      </c>
      <c r="BG105" s="300">
        <f ca="1">'Profile before CoM'!BG105*f_CoMC01</f>
        <v>0</v>
      </c>
      <c r="BH105" s="300">
        <f ca="1">'Profile before CoM'!BH105*f_CoMC01</f>
        <v>0</v>
      </c>
      <c r="BI105" s="300">
        <f ca="1">'Profile before CoM'!BI105*f_CoMC01</f>
        <v>0</v>
      </c>
      <c r="BJ105" s="300">
        <f ca="1">'Profile before CoM'!BJ105*f_CoMC01</f>
        <v>0</v>
      </c>
      <c r="BK105" s="300">
        <f ca="1">'Profile before CoM'!BK105*f_CoMC01</f>
        <v>0</v>
      </c>
      <c r="BL105" s="300">
        <f ca="1">'Profile before CoM'!BL105*f_CoMC01</f>
        <v>0</v>
      </c>
      <c r="BM105" s="300">
        <f ca="1">'Profile before CoM'!BM105*f_CoMC01</f>
        <v>0</v>
      </c>
      <c r="BN105" s="300">
        <f ca="1">'Profile before CoM'!BN105*f_CoMC01</f>
        <v>0</v>
      </c>
      <c r="BO105" s="300">
        <f ca="1">'Profile before CoM'!BO105*f_CoMC01</f>
        <v>0</v>
      </c>
      <c r="BP105" s="300">
        <f ca="1">'Profile before CoM'!BP105*f_CoMC01</f>
        <v>0</v>
      </c>
      <c r="BQ105" s="300">
        <f ca="1">'Profile before CoM'!BQ105*f_CoMC01</f>
        <v>0</v>
      </c>
      <c r="BR105" s="300">
        <f ca="1">'Profile before CoM'!BR105*f_CoMC01</f>
        <v>0</v>
      </c>
      <c r="BS105" s="300">
        <f ca="1">'Profile before CoM'!BS105*f_CoMC01</f>
        <v>0</v>
      </c>
      <c r="BT105" s="300">
        <f ca="1">'Profile before CoM'!BT105*f_CoMC01</f>
        <v>0</v>
      </c>
      <c r="BU105" s="300">
        <f ca="1">'Profile before CoM'!BU105*f_CoMC01</f>
        <v>0</v>
      </c>
      <c r="BV105" s="300">
        <f ca="1">'Profile before CoM'!BV105*f_CoMC01</f>
        <v>0</v>
      </c>
      <c r="BW105" s="300">
        <f ca="1">'Profile before CoM'!BW105*f_CoMC01</f>
        <v>0</v>
      </c>
      <c r="BX105" s="300">
        <f ca="1">'Profile before CoM'!BX105*f_CoMC01</f>
        <v>0</v>
      </c>
      <c r="BY105" s="300">
        <f ca="1">'Profile before CoM'!BY105*f_CoMC01</f>
        <v>0</v>
      </c>
      <c r="BZ105" s="300">
        <f ca="1">'Profile before CoM'!BZ105*f_CoMC01</f>
        <v>0</v>
      </c>
      <c r="CA105" s="300">
        <f ca="1">'Profile before CoM'!CA105*f_CoMC01</f>
        <v>0</v>
      </c>
      <c r="CB105" s="300">
        <f ca="1">'Profile before CoM'!CB105*f_CoMC01</f>
        <v>0</v>
      </c>
      <c r="CC105" s="300">
        <f ca="1">'Profile before CoM'!CC105*f_CoMC01</f>
        <v>0</v>
      </c>
      <c r="CD105" s="300">
        <f ca="1">'Profile before CoM'!CD105*f_CoMC01</f>
        <v>0</v>
      </c>
      <c r="CE105" s="300">
        <f ca="1">'Profile before CoM'!CE105*f_CoMC01</f>
        <v>0</v>
      </c>
      <c r="CF105" s="300">
        <f ca="1">'Profile before CoM'!CF105*f_CoMC01</f>
        <v>0</v>
      </c>
      <c r="CG105" s="300">
        <f ca="1">'Profile before CoM'!CG105*f_CoMC01</f>
        <v>0</v>
      </c>
      <c r="CH105" s="300">
        <f ca="1">'Profile before CoM'!CH105*f_CoMC01</f>
        <v>0</v>
      </c>
      <c r="CI105" s="300">
        <f ca="1">'Profile before CoM'!CI105*f_CoMC01</f>
        <v>0</v>
      </c>
      <c r="CJ105" s="300">
        <f ca="1">'Profile before CoM'!CJ105*f_CoMC01</f>
        <v>0</v>
      </c>
      <c r="CK105" s="300">
        <f ca="1">'Profile before CoM'!CK105*f_CoMC01</f>
        <v>0</v>
      </c>
      <c r="CL105" s="300">
        <f ca="1">'Profile before CoM'!CL105*f_CoMC01</f>
        <v>0</v>
      </c>
      <c r="CM105" s="300">
        <f ca="1">'Profile before CoM'!CM105*f_CoMC01</f>
        <v>0</v>
      </c>
      <c r="CN105" s="300">
        <f ca="1">'Profile before CoM'!CN105*f_CoMC01</f>
        <v>0</v>
      </c>
      <c r="CO105" s="300">
        <f ca="1">'Profile before CoM'!CO105*f_CoMC01</f>
        <v>0</v>
      </c>
      <c r="CP105" s="300">
        <f ca="1">'Profile before CoM'!CP105*f_CoMC01</f>
        <v>0</v>
      </c>
      <c r="CQ105" s="300">
        <f ca="1">'Profile before CoM'!CQ105*f_CoMC01</f>
        <v>0</v>
      </c>
      <c r="CR105" s="300">
        <f ca="1">'Profile before CoM'!CR105*f_CoMC01</f>
        <v>0</v>
      </c>
      <c r="CS105" s="300">
        <f ca="1">'Profile before CoM'!CS105*f_CoMC01</f>
        <v>0</v>
      </c>
      <c r="CT105" s="300">
        <f ca="1">'Profile before CoM'!CT105*f_CoMC01</f>
        <v>0</v>
      </c>
      <c r="CU105" s="300">
        <f ca="1">'Profile before CoM'!CU105*f_CoMC01</f>
        <v>0</v>
      </c>
      <c r="CV105" s="300">
        <f ca="1">'Profile before CoM'!CV105*f_CoMC01</f>
        <v>0</v>
      </c>
      <c r="CW105" s="300">
        <f ca="1">'Profile before CoM'!CW105*f_CoMC01</f>
        <v>0</v>
      </c>
      <c r="CX105" s="300">
        <f ca="1">'Profile before CoM'!CX105*f_CoMC01</f>
        <v>0</v>
      </c>
      <c r="CY105" s="300">
        <f ca="1">'Profile before CoM'!CY105*f_CoMC01</f>
        <v>0</v>
      </c>
      <c r="CZ105" s="300">
        <f ca="1">'Profile before CoM'!CZ105*f_CoMC01</f>
        <v>0</v>
      </c>
      <c r="DA105" s="300">
        <f ca="1">'Profile before CoM'!DA105*f_CoMC01</f>
        <v>0</v>
      </c>
      <c r="DB105" s="300">
        <f ca="1">'Profile before CoM'!DB105*f_CoMC01</f>
        <v>0</v>
      </c>
      <c r="DC105" s="300">
        <f ca="1">'Profile before CoM'!DC105*f_CoMC01</f>
        <v>0</v>
      </c>
      <c r="DD105" s="300">
        <f ca="1">'Profile before CoM'!DD105*f_CoMC01</f>
        <v>0</v>
      </c>
      <c r="DE105" s="300">
        <f ca="1">'Profile before CoM'!DE105*f_CoMC01</f>
        <v>0</v>
      </c>
      <c r="DF105" s="300">
        <f ca="1">'Profile before CoM'!DF105*f_CoMC01</f>
        <v>0</v>
      </c>
      <c r="DG105" s="300">
        <f ca="1">'Profile before CoM'!DG105*f_CoMC01</f>
        <v>0</v>
      </c>
      <c r="DH105" s="300">
        <f ca="1">'Profile before CoM'!DH105*f_CoMC01</f>
        <v>0</v>
      </c>
      <c r="DI105" s="300">
        <f ca="1">'Profile before CoM'!DI105*f_CoMC01</f>
        <v>0</v>
      </c>
      <c r="DJ105" s="300">
        <f ca="1">'Profile before CoM'!DJ105*f_CoMC01</f>
        <v>0</v>
      </c>
      <c r="DK105" s="300">
        <f ca="1">'Profile before CoM'!DK105*f_CoMC01</f>
        <v>0</v>
      </c>
      <c r="DL105" s="300">
        <f ca="1">'Profile before CoM'!DL105*f_CoMC01</f>
        <v>0</v>
      </c>
      <c r="DM105" s="300">
        <f ca="1">'Profile before CoM'!DM105*f_CoMC01</f>
        <v>0</v>
      </c>
      <c r="DN105" s="300">
        <f ca="1">'Profile before CoM'!DN105*f_CoMC01</f>
        <v>0</v>
      </c>
      <c r="DO105" s="300">
        <f ca="1">'Profile before CoM'!DO105*f_CoMC01</f>
        <v>0</v>
      </c>
      <c r="DP105" s="300">
        <f ca="1">'Profile before CoM'!DP105*f_CoMC01</f>
        <v>0</v>
      </c>
      <c r="DQ105" s="300">
        <f ca="1">'Profile before CoM'!DQ105*f_CoMC01</f>
        <v>0</v>
      </c>
      <c r="DR105" s="300">
        <f ca="1">'Profile before CoM'!DR105*f_CoMC01</f>
        <v>0</v>
      </c>
      <c r="DS105" s="300">
        <f ca="1">'Profile before CoM'!DS105*f_CoMC01</f>
        <v>0</v>
      </c>
      <c r="DT105" s="300">
        <f ca="1">'Profile before CoM'!DT105*f_CoMC01</f>
        <v>0</v>
      </c>
      <c r="DU105" s="300">
        <f ca="1">'Profile before CoM'!DU105*f_CoMC01</f>
        <v>0</v>
      </c>
      <c r="DV105" s="300">
        <f ca="1">'Profile before CoM'!DV105*f_CoMC01</f>
        <v>0</v>
      </c>
      <c r="DW105" s="300">
        <f ca="1">'Profile before CoM'!DW105*f_CoMC01</f>
        <v>0</v>
      </c>
      <c r="DX105" s="300">
        <f ca="1">'Profile before CoM'!DX105*f_CoMC01</f>
        <v>0</v>
      </c>
      <c r="DY105" s="300">
        <f ca="1">'Profile before CoM'!DY105*f_CoMC01</f>
        <v>0</v>
      </c>
      <c r="DZ105" s="300">
        <f ca="1">'Profile before CoM'!DZ105*f_CoMC01</f>
        <v>0</v>
      </c>
      <c r="EA105" s="300">
        <f ca="1">'Profile before CoM'!EA105*f_CoMC01</f>
        <v>0</v>
      </c>
      <c r="EB105" s="300">
        <f ca="1">'Profile before CoM'!EB105*f_CoMC01</f>
        <v>0</v>
      </c>
      <c r="EC105" s="300">
        <f ca="1">'Profile before CoM'!EC105*f_CoMC01</f>
        <v>0</v>
      </c>
      <c r="ED105" s="300">
        <f ca="1">'Profile before CoM'!ED105*f_CoMC01</f>
        <v>0</v>
      </c>
      <c r="EE105" s="300">
        <f ca="1">'Profile before CoM'!EE105*f_CoMC01</f>
        <v>0</v>
      </c>
      <c r="EF105" s="300">
        <f ca="1">'Profile before CoM'!EF105*f_CoMC01</f>
        <v>0</v>
      </c>
      <c r="EG105" s="300">
        <f ca="1">'Profile before CoM'!EG105*f_CoMC01</f>
        <v>0</v>
      </c>
      <c r="EH105" s="300">
        <f ca="1">'Profile before CoM'!EH105*f_CoMC01</f>
        <v>0</v>
      </c>
      <c r="EI105" s="300">
        <f ca="1">'Profile before CoM'!EI105*f_CoMC01</f>
        <v>0</v>
      </c>
      <c r="EJ105" s="300">
        <f ca="1">'Profile before CoM'!EJ105*f_CoMC01</f>
        <v>0</v>
      </c>
      <c r="EK105" s="300">
        <f ca="1">'Profile before CoM'!EK105*f_CoMC01</f>
        <v>0</v>
      </c>
      <c r="EL105" s="300">
        <f ca="1">'Profile before CoM'!EL105*f_CoMC01</f>
        <v>0</v>
      </c>
      <c r="EM105" s="300">
        <f ca="1">'Profile before CoM'!EM105*f_CoMC01</f>
        <v>0</v>
      </c>
      <c r="EN105" s="300">
        <f ca="1">'Profile before CoM'!EN105*f_CoMC01</f>
        <v>0</v>
      </c>
      <c r="EO105" s="300">
        <f ca="1">'Profile before CoM'!EO105*f_CoMC01</f>
        <v>0</v>
      </c>
      <c r="EP105" s="300">
        <f ca="1">'Profile before CoM'!EP105*f_CoMC01</f>
        <v>0</v>
      </c>
      <c r="EQ105" s="300">
        <f ca="1">'Profile before CoM'!EQ105*f_CoMC01</f>
        <v>0</v>
      </c>
      <c r="ER105" s="300">
        <f ca="1">'Profile before CoM'!ER105*f_CoMC01</f>
        <v>0</v>
      </c>
      <c r="ES105" s="300">
        <f ca="1">'Profile before CoM'!ES105*f_CoMC01</f>
        <v>0</v>
      </c>
      <c r="ET105" s="300">
        <f ca="1">'Profile before CoM'!ET105*f_CoMC01</f>
        <v>0</v>
      </c>
      <c r="EU105" s="300">
        <f ca="1">'Profile before CoM'!EU105*f_CoMC01</f>
        <v>0</v>
      </c>
      <c r="EV105" s="300">
        <f ca="1">'Profile before CoM'!EV105*f_CoMC01</f>
        <v>0</v>
      </c>
      <c r="EW105" s="300">
        <f ca="1">'Profile before CoM'!EW105*f_CoMC01</f>
        <v>0</v>
      </c>
      <c r="EX105" s="300">
        <f ca="1">'Profile before CoM'!EX105*f_CoMC01</f>
        <v>0</v>
      </c>
      <c r="EY105" s="612"/>
      <c r="EZ105" s="757" t="str">
        <f>'Main Input'!EZ105</f>
        <v>RPI</v>
      </c>
      <c r="FA105" s="757" t="str">
        <f>'Main Input'!FA105</f>
        <v>N/A</v>
      </c>
      <c r="FB105" s="766">
        <f>'Main Input'!FB105</f>
        <v>0</v>
      </c>
      <c r="FC105" s="766" t="str">
        <f>'Main Input'!FC105</f>
        <v>IT Solutions</v>
      </c>
      <c r="FD105" s="766" t="str">
        <f>'Main Input'!FD105</f>
        <v>Managed Services</v>
      </c>
      <c r="FE105" s="757" t="str">
        <f>'Main Input'!FE105</f>
        <v>Opex</v>
      </c>
      <c r="FF105" s="757" t="str">
        <f>'Main Input'!FF105</f>
        <v>ContractAccrual</v>
      </c>
      <c r="FG105" s="757" t="str">
        <f>'Main Input'!FG105</f>
        <v>Expense</v>
      </c>
      <c r="FH105" s="767" t="str">
        <f>'Main Input'!FH105</f>
        <v>A</v>
      </c>
      <c r="FI105" s="768">
        <f>'Main Input'!FI105</f>
        <v>0.22</v>
      </c>
      <c r="FJ105" s="768">
        <f>'Main Input'!FJ105</f>
        <v>0</v>
      </c>
      <c r="FK105" s="612"/>
      <c r="FL105" s="531">
        <f t="shared" si="34"/>
        <v>0</v>
      </c>
      <c r="FM105" s="86"/>
      <c r="FN105" s="612"/>
    </row>
    <row r="106" spans="1:170" ht="12.75" customHeight="1">
      <c r="A106" s="750" t="str">
        <f>'Main Input'!A106</f>
        <v>MTB</v>
      </c>
      <c r="B106" s="762" t="str">
        <f>'Main Input'!B106</f>
        <v>Business Unit</v>
      </c>
      <c r="C106" s="762" t="str">
        <f>'Main Input'!C106</f>
        <v>Labour</v>
      </c>
      <c r="D106" s="762" t="str">
        <f>'Main Input'!D106</f>
        <v>TFR</v>
      </c>
      <c r="E106" s="762" t="str">
        <f>'Main Input'!E106</f>
        <v>Migration Engineer #25 (Wintel)</v>
      </c>
      <c r="F106" s="753" t="str">
        <f>'Main Input'!F106</f>
        <v>direct</v>
      </c>
      <c r="G106" s="753" t="str">
        <f>'Main Input'!G106</f>
        <v>Person</v>
      </c>
      <c r="H106" s="753" t="str">
        <f>'Main Input'!H106</f>
        <v>SDC.TSS.4</v>
      </c>
      <c r="I106" s="753">
        <f>'Main Input'!I106</f>
        <v>0</v>
      </c>
      <c r="J106" s="753">
        <f>'Main Input'!J106</f>
        <v>0</v>
      </c>
      <c r="K106" s="753" t="str">
        <f>'Main Input'!K106</f>
        <v>FJS</v>
      </c>
      <c r="L106" s="753" t="str">
        <f>'Main Input'!L106</f>
        <v>pTran</v>
      </c>
      <c r="M106" s="753">
        <f>'Main Input'!M106</f>
        <v>0</v>
      </c>
      <c r="N106" s="753">
        <f>'Main Input'!N106</f>
        <v>0</v>
      </c>
      <c r="O106" s="753" t="str">
        <f>'Main Input'!O106</f>
        <v>SPAIN</v>
      </c>
      <c r="P106" s="753">
        <f>'Main Input'!P106</f>
        <v>313</v>
      </c>
      <c r="Q106" s="753" t="str">
        <f>'Main Input'!Q106</f>
        <v>EUR</v>
      </c>
      <c r="R106" s="753" t="str">
        <f>'Main Input'!R106</f>
        <v>EMEA</v>
      </c>
      <c r="S106" s="753" t="str">
        <f>'Main Input'!S106</f>
        <v>Local</v>
      </c>
      <c r="T106" s="753">
        <f>'Main Input'!T106</f>
        <v>0</v>
      </c>
      <c r="U106" s="753">
        <f>'Main Input'!U106</f>
        <v>0</v>
      </c>
      <c r="V106" s="753" t="str">
        <f>'Main Input'!V106</f>
        <v>4_ATP</v>
      </c>
      <c r="W106" s="753">
        <f>'Main Input'!W106</f>
        <v>0</v>
      </c>
      <c r="X106" s="753">
        <f>'Main Input'!X106</f>
        <v>0</v>
      </c>
      <c r="Y106" s="753">
        <f>'Main Input'!Y106</f>
        <v>0</v>
      </c>
      <c r="Z106" s="753">
        <f>'Main Input'!Z106</f>
        <v>0</v>
      </c>
      <c r="AA106" s="753">
        <f>'Main Input'!AA106</f>
        <v>0</v>
      </c>
      <c r="AB106" s="763">
        <f>'Main Input'!AB106</f>
        <v>0</v>
      </c>
      <c r="AC106" s="763" t="str">
        <f>'Main Input'!AC106</f>
        <v>Days</v>
      </c>
      <c r="AD106" s="764">
        <f>'Main Input'!AD106</f>
        <v>85</v>
      </c>
      <c r="AE106" s="765">
        <f t="shared" ca="1" si="32"/>
        <v>35630.02492930548</v>
      </c>
      <c r="AF106" s="299">
        <f ca="1">'Profile before CoM'!AF106*f_CoMC01</f>
        <v>0</v>
      </c>
      <c r="AG106" s="300">
        <f ca="1">'Profile before CoM'!AG106*f_CoMC01</f>
        <v>0</v>
      </c>
      <c r="AH106" s="300">
        <f ca="1">'Profile before CoM'!AH106*f_CoMC01</f>
        <v>0</v>
      </c>
      <c r="AI106" s="300">
        <f ca="1">'Profile before CoM'!AI106*f_CoMC01</f>
        <v>0</v>
      </c>
      <c r="AJ106" s="300">
        <f ca="1">'Profile before CoM'!AJ106*f_CoMC01</f>
        <v>0</v>
      </c>
      <c r="AK106" s="300">
        <f ca="1">'Profile before CoM'!AK106*f_CoMC01</f>
        <v>35630.02492930548</v>
      </c>
      <c r="AL106" s="300">
        <f ca="1">'Profile before CoM'!AL106*f_CoMC01</f>
        <v>0</v>
      </c>
      <c r="AM106" s="300">
        <f ca="1">'Profile before CoM'!AM106*f_CoMC01</f>
        <v>0</v>
      </c>
      <c r="AN106" s="300">
        <f ca="1">'Profile before CoM'!AN106*f_CoMC01</f>
        <v>0</v>
      </c>
      <c r="AO106" s="300">
        <f ca="1">'Profile before CoM'!AO106*f_CoMC01</f>
        <v>0</v>
      </c>
      <c r="AP106" s="300">
        <f ca="1">'Profile before CoM'!AP106*f_CoMC01</f>
        <v>0</v>
      </c>
      <c r="AQ106" s="300">
        <f ca="1">'Profile before CoM'!AQ106*f_CoMC01</f>
        <v>0</v>
      </c>
      <c r="AR106" s="300">
        <f ca="1">'Profile before CoM'!AR106*f_CoMC01</f>
        <v>0</v>
      </c>
      <c r="AS106" s="300">
        <f ca="1">'Profile before CoM'!AS106*f_CoMC01</f>
        <v>0</v>
      </c>
      <c r="AT106" s="300">
        <f ca="1">'Profile before CoM'!AT106*f_CoMC01</f>
        <v>0</v>
      </c>
      <c r="AU106" s="300">
        <f ca="1">'Profile before CoM'!AU106*f_CoMC01</f>
        <v>0</v>
      </c>
      <c r="AV106" s="300">
        <f ca="1">'Profile before CoM'!AV106*f_CoMC01</f>
        <v>0</v>
      </c>
      <c r="AW106" s="300">
        <f ca="1">'Profile before CoM'!AW106*f_CoMC01</f>
        <v>0</v>
      </c>
      <c r="AX106" s="300">
        <f ca="1">'Profile before CoM'!AX106*f_CoMC01</f>
        <v>0</v>
      </c>
      <c r="AY106" s="300">
        <f ca="1">'Profile before CoM'!AY106*f_CoMC01</f>
        <v>0</v>
      </c>
      <c r="AZ106" s="300">
        <f ca="1">'Profile before CoM'!AZ106*f_CoMC01</f>
        <v>0</v>
      </c>
      <c r="BA106" s="300">
        <f ca="1">'Profile before CoM'!BA106*f_CoMC01</f>
        <v>0</v>
      </c>
      <c r="BB106" s="300">
        <f ca="1">'Profile before CoM'!BB106*f_CoMC01</f>
        <v>0</v>
      </c>
      <c r="BC106" s="300">
        <f ca="1">'Profile before CoM'!BC106*f_CoMC01</f>
        <v>0</v>
      </c>
      <c r="BD106" s="300">
        <f ca="1">'Profile before CoM'!BD106*f_CoMC01</f>
        <v>0</v>
      </c>
      <c r="BE106" s="300">
        <f ca="1">'Profile before CoM'!BE106*f_CoMC01</f>
        <v>0</v>
      </c>
      <c r="BF106" s="300">
        <f ca="1">'Profile before CoM'!BF106*f_CoMC01</f>
        <v>0</v>
      </c>
      <c r="BG106" s="300">
        <f ca="1">'Profile before CoM'!BG106*f_CoMC01</f>
        <v>0</v>
      </c>
      <c r="BH106" s="300">
        <f ca="1">'Profile before CoM'!BH106*f_CoMC01</f>
        <v>0</v>
      </c>
      <c r="BI106" s="300">
        <f ca="1">'Profile before CoM'!BI106*f_CoMC01</f>
        <v>0</v>
      </c>
      <c r="BJ106" s="300">
        <f ca="1">'Profile before CoM'!BJ106*f_CoMC01</f>
        <v>0</v>
      </c>
      <c r="BK106" s="300">
        <f ca="1">'Profile before CoM'!BK106*f_CoMC01</f>
        <v>0</v>
      </c>
      <c r="BL106" s="300">
        <f ca="1">'Profile before CoM'!BL106*f_CoMC01</f>
        <v>0</v>
      </c>
      <c r="BM106" s="300">
        <f ca="1">'Profile before CoM'!BM106*f_CoMC01</f>
        <v>0</v>
      </c>
      <c r="BN106" s="300">
        <f ca="1">'Profile before CoM'!BN106*f_CoMC01</f>
        <v>0</v>
      </c>
      <c r="BO106" s="300">
        <f ca="1">'Profile before CoM'!BO106*f_CoMC01</f>
        <v>0</v>
      </c>
      <c r="BP106" s="300">
        <f ca="1">'Profile before CoM'!BP106*f_CoMC01</f>
        <v>0</v>
      </c>
      <c r="BQ106" s="300">
        <f ca="1">'Profile before CoM'!BQ106*f_CoMC01</f>
        <v>0</v>
      </c>
      <c r="BR106" s="300">
        <f ca="1">'Profile before CoM'!BR106*f_CoMC01</f>
        <v>0</v>
      </c>
      <c r="BS106" s="300">
        <f ca="1">'Profile before CoM'!BS106*f_CoMC01</f>
        <v>0</v>
      </c>
      <c r="BT106" s="300">
        <f ca="1">'Profile before CoM'!BT106*f_CoMC01</f>
        <v>0</v>
      </c>
      <c r="BU106" s="300">
        <f ca="1">'Profile before CoM'!BU106*f_CoMC01</f>
        <v>0</v>
      </c>
      <c r="BV106" s="300">
        <f ca="1">'Profile before CoM'!BV106*f_CoMC01</f>
        <v>0</v>
      </c>
      <c r="BW106" s="300">
        <f ca="1">'Profile before CoM'!BW106*f_CoMC01</f>
        <v>0</v>
      </c>
      <c r="BX106" s="300">
        <f ca="1">'Profile before CoM'!BX106*f_CoMC01</f>
        <v>0</v>
      </c>
      <c r="BY106" s="300">
        <f ca="1">'Profile before CoM'!BY106*f_CoMC01</f>
        <v>0</v>
      </c>
      <c r="BZ106" s="300">
        <f ca="1">'Profile before CoM'!BZ106*f_CoMC01</f>
        <v>0</v>
      </c>
      <c r="CA106" s="300">
        <f ca="1">'Profile before CoM'!CA106*f_CoMC01</f>
        <v>0</v>
      </c>
      <c r="CB106" s="300">
        <f ca="1">'Profile before CoM'!CB106*f_CoMC01</f>
        <v>0</v>
      </c>
      <c r="CC106" s="300">
        <f ca="1">'Profile before CoM'!CC106*f_CoMC01</f>
        <v>0</v>
      </c>
      <c r="CD106" s="300">
        <f ca="1">'Profile before CoM'!CD106*f_CoMC01</f>
        <v>0</v>
      </c>
      <c r="CE106" s="300">
        <f ca="1">'Profile before CoM'!CE106*f_CoMC01</f>
        <v>0</v>
      </c>
      <c r="CF106" s="300">
        <f ca="1">'Profile before CoM'!CF106*f_CoMC01</f>
        <v>0</v>
      </c>
      <c r="CG106" s="300">
        <f ca="1">'Profile before CoM'!CG106*f_CoMC01</f>
        <v>0</v>
      </c>
      <c r="CH106" s="300">
        <f ca="1">'Profile before CoM'!CH106*f_CoMC01</f>
        <v>0</v>
      </c>
      <c r="CI106" s="300">
        <f ca="1">'Profile before CoM'!CI106*f_CoMC01</f>
        <v>0</v>
      </c>
      <c r="CJ106" s="300">
        <f ca="1">'Profile before CoM'!CJ106*f_CoMC01</f>
        <v>0</v>
      </c>
      <c r="CK106" s="300">
        <f ca="1">'Profile before CoM'!CK106*f_CoMC01</f>
        <v>0</v>
      </c>
      <c r="CL106" s="300">
        <f ca="1">'Profile before CoM'!CL106*f_CoMC01</f>
        <v>0</v>
      </c>
      <c r="CM106" s="300">
        <f ca="1">'Profile before CoM'!CM106*f_CoMC01</f>
        <v>0</v>
      </c>
      <c r="CN106" s="300">
        <f ca="1">'Profile before CoM'!CN106*f_CoMC01</f>
        <v>0</v>
      </c>
      <c r="CO106" s="300">
        <f ca="1">'Profile before CoM'!CO106*f_CoMC01</f>
        <v>0</v>
      </c>
      <c r="CP106" s="300">
        <f ca="1">'Profile before CoM'!CP106*f_CoMC01</f>
        <v>0</v>
      </c>
      <c r="CQ106" s="300">
        <f ca="1">'Profile before CoM'!CQ106*f_CoMC01</f>
        <v>0</v>
      </c>
      <c r="CR106" s="300">
        <f ca="1">'Profile before CoM'!CR106*f_CoMC01</f>
        <v>0</v>
      </c>
      <c r="CS106" s="300">
        <f ca="1">'Profile before CoM'!CS106*f_CoMC01</f>
        <v>0</v>
      </c>
      <c r="CT106" s="300">
        <f ca="1">'Profile before CoM'!CT106*f_CoMC01</f>
        <v>0</v>
      </c>
      <c r="CU106" s="300">
        <f ca="1">'Profile before CoM'!CU106*f_CoMC01</f>
        <v>0</v>
      </c>
      <c r="CV106" s="300">
        <f ca="1">'Profile before CoM'!CV106*f_CoMC01</f>
        <v>0</v>
      </c>
      <c r="CW106" s="300">
        <f ca="1">'Profile before CoM'!CW106*f_CoMC01</f>
        <v>0</v>
      </c>
      <c r="CX106" s="300">
        <f ca="1">'Profile before CoM'!CX106*f_CoMC01</f>
        <v>0</v>
      </c>
      <c r="CY106" s="300">
        <f ca="1">'Profile before CoM'!CY106*f_CoMC01</f>
        <v>0</v>
      </c>
      <c r="CZ106" s="300">
        <f ca="1">'Profile before CoM'!CZ106*f_CoMC01</f>
        <v>0</v>
      </c>
      <c r="DA106" s="300">
        <f ca="1">'Profile before CoM'!DA106*f_CoMC01</f>
        <v>0</v>
      </c>
      <c r="DB106" s="300">
        <f ca="1">'Profile before CoM'!DB106*f_CoMC01</f>
        <v>0</v>
      </c>
      <c r="DC106" s="300">
        <f ca="1">'Profile before CoM'!DC106*f_CoMC01</f>
        <v>0</v>
      </c>
      <c r="DD106" s="300">
        <f ca="1">'Profile before CoM'!DD106*f_CoMC01</f>
        <v>0</v>
      </c>
      <c r="DE106" s="300">
        <f ca="1">'Profile before CoM'!DE106*f_CoMC01</f>
        <v>0</v>
      </c>
      <c r="DF106" s="300">
        <f ca="1">'Profile before CoM'!DF106*f_CoMC01</f>
        <v>0</v>
      </c>
      <c r="DG106" s="300">
        <f ca="1">'Profile before CoM'!DG106*f_CoMC01</f>
        <v>0</v>
      </c>
      <c r="DH106" s="300">
        <f ca="1">'Profile before CoM'!DH106*f_CoMC01</f>
        <v>0</v>
      </c>
      <c r="DI106" s="300">
        <f ca="1">'Profile before CoM'!DI106*f_CoMC01</f>
        <v>0</v>
      </c>
      <c r="DJ106" s="300">
        <f ca="1">'Profile before CoM'!DJ106*f_CoMC01</f>
        <v>0</v>
      </c>
      <c r="DK106" s="300">
        <f ca="1">'Profile before CoM'!DK106*f_CoMC01</f>
        <v>0</v>
      </c>
      <c r="DL106" s="300">
        <f ca="1">'Profile before CoM'!DL106*f_CoMC01</f>
        <v>0</v>
      </c>
      <c r="DM106" s="300">
        <f ca="1">'Profile before CoM'!DM106*f_CoMC01</f>
        <v>0</v>
      </c>
      <c r="DN106" s="300">
        <f ca="1">'Profile before CoM'!DN106*f_CoMC01</f>
        <v>0</v>
      </c>
      <c r="DO106" s="300">
        <f ca="1">'Profile before CoM'!DO106*f_CoMC01</f>
        <v>0</v>
      </c>
      <c r="DP106" s="300">
        <f ca="1">'Profile before CoM'!DP106*f_CoMC01</f>
        <v>0</v>
      </c>
      <c r="DQ106" s="300">
        <f ca="1">'Profile before CoM'!DQ106*f_CoMC01</f>
        <v>0</v>
      </c>
      <c r="DR106" s="300">
        <f ca="1">'Profile before CoM'!DR106*f_CoMC01</f>
        <v>0</v>
      </c>
      <c r="DS106" s="300">
        <f ca="1">'Profile before CoM'!DS106*f_CoMC01</f>
        <v>0</v>
      </c>
      <c r="DT106" s="300">
        <f ca="1">'Profile before CoM'!DT106*f_CoMC01</f>
        <v>0</v>
      </c>
      <c r="DU106" s="300">
        <f ca="1">'Profile before CoM'!DU106*f_CoMC01</f>
        <v>0</v>
      </c>
      <c r="DV106" s="300">
        <f ca="1">'Profile before CoM'!DV106*f_CoMC01</f>
        <v>0</v>
      </c>
      <c r="DW106" s="300">
        <f ca="1">'Profile before CoM'!DW106*f_CoMC01</f>
        <v>0</v>
      </c>
      <c r="DX106" s="300">
        <f ca="1">'Profile before CoM'!DX106*f_CoMC01</f>
        <v>0</v>
      </c>
      <c r="DY106" s="300">
        <f ca="1">'Profile before CoM'!DY106*f_CoMC01</f>
        <v>0</v>
      </c>
      <c r="DZ106" s="300">
        <f ca="1">'Profile before CoM'!DZ106*f_CoMC01</f>
        <v>0</v>
      </c>
      <c r="EA106" s="300">
        <f ca="1">'Profile before CoM'!EA106*f_CoMC01</f>
        <v>0</v>
      </c>
      <c r="EB106" s="300">
        <f ca="1">'Profile before CoM'!EB106*f_CoMC01</f>
        <v>0</v>
      </c>
      <c r="EC106" s="300">
        <f ca="1">'Profile before CoM'!EC106*f_CoMC01</f>
        <v>0</v>
      </c>
      <c r="ED106" s="300">
        <f ca="1">'Profile before CoM'!ED106*f_CoMC01</f>
        <v>0</v>
      </c>
      <c r="EE106" s="300">
        <f ca="1">'Profile before CoM'!EE106*f_CoMC01</f>
        <v>0</v>
      </c>
      <c r="EF106" s="300">
        <f ca="1">'Profile before CoM'!EF106*f_CoMC01</f>
        <v>0</v>
      </c>
      <c r="EG106" s="300">
        <f ca="1">'Profile before CoM'!EG106*f_CoMC01</f>
        <v>0</v>
      </c>
      <c r="EH106" s="300">
        <f ca="1">'Profile before CoM'!EH106*f_CoMC01</f>
        <v>0</v>
      </c>
      <c r="EI106" s="300">
        <f ca="1">'Profile before CoM'!EI106*f_CoMC01</f>
        <v>0</v>
      </c>
      <c r="EJ106" s="300">
        <f ca="1">'Profile before CoM'!EJ106*f_CoMC01</f>
        <v>0</v>
      </c>
      <c r="EK106" s="300">
        <f ca="1">'Profile before CoM'!EK106*f_CoMC01</f>
        <v>0</v>
      </c>
      <c r="EL106" s="300">
        <f ca="1">'Profile before CoM'!EL106*f_CoMC01</f>
        <v>0</v>
      </c>
      <c r="EM106" s="300">
        <f ca="1">'Profile before CoM'!EM106*f_CoMC01</f>
        <v>0</v>
      </c>
      <c r="EN106" s="300">
        <f ca="1">'Profile before CoM'!EN106*f_CoMC01</f>
        <v>0</v>
      </c>
      <c r="EO106" s="300">
        <f ca="1">'Profile before CoM'!EO106*f_CoMC01</f>
        <v>0</v>
      </c>
      <c r="EP106" s="300">
        <f ca="1">'Profile before CoM'!EP106*f_CoMC01</f>
        <v>0</v>
      </c>
      <c r="EQ106" s="300">
        <f ca="1">'Profile before CoM'!EQ106*f_CoMC01</f>
        <v>0</v>
      </c>
      <c r="ER106" s="300">
        <f ca="1">'Profile before CoM'!ER106*f_CoMC01</f>
        <v>0</v>
      </c>
      <c r="ES106" s="300">
        <f ca="1">'Profile before CoM'!ES106*f_CoMC01</f>
        <v>0</v>
      </c>
      <c r="ET106" s="300">
        <f ca="1">'Profile before CoM'!ET106*f_CoMC01</f>
        <v>0</v>
      </c>
      <c r="EU106" s="300">
        <f ca="1">'Profile before CoM'!EU106*f_CoMC01</f>
        <v>0</v>
      </c>
      <c r="EV106" s="300">
        <f ca="1">'Profile before CoM'!EV106*f_CoMC01</f>
        <v>0</v>
      </c>
      <c r="EW106" s="300">
        <f ca="1">'Profile before CoM'!EW106*f_CoMC01</f>
        <v>0</v>
      </c>
      <c r="EX106" s="300">
        <f ca="1">'Profile before CoM'!EX106*f_CoMC01</f>
        <v>0</v>
      </c>
      <c r="EY106" s="612"/>
      <c r="EZ106" s="757" t="str">
        <f>'Main Input'!EZ106</f>
        <v>RPI</v>
      </c>
      <c r="FA106" s="757" t="str">
        <f>'Main Input'!FA106</f>
        <v>N/A</v>
      </c>
      <c r="FB106" s="766">
        <f>'Main Input'!FB106</f>
        <v>0</v>
      </c>
      <c r="FC106" s="766" t="str">
        <f>'Main Input'!FC106</f>
        <v>IT Solutions</v>
      </c>
      <c r="FD106" s="766" t="str">
        <f>'Main Input'!FD106</f>
        <v>Managed Services</v>
      </c>
      <c r="FE106" s="757" t="str">
        <f>'Main Input'!FE106</f>
        <v>Opex</v>
      </c>
      <c r="FF106" s="757" t="str">
        <f>'Main Input'!FF106</f>
        <v>ContractAccrual</v>
      </c>
      <c r="FG106" s="757" t="str">
        <f>'Main Input'!FG106</f>
        <v>Expense</v>
      </c>
      <c r="FH106" s="767" t="str">
        <f>'Main Input'!FH106</f>
        <v>A</v>
      </c>
      <c r="FI106" s="768">
        <f>'Main Input'!FI106</f>
        <v>0.22</v>
      </c>
      <c r="FJ106" s="768">
        <f>'Main Input'!FJ106</f>
        <v>0</v>
      </c>
      <c r="FK106" s="612"/>
      <c r="FL106" s="531">
        <f t="shared" si="34"/>
        <v>0</v>
      </c>
      <c r="FM106" s="86"/>
      <c r="FN106" s="612"/>
    </row>
    <row r="107" spans="1:170" ht="12.75" customHeight="1">
      <c r="A107" s="750" t="str">
        <f>'Main Input'!A107</f>
        <v>MTB</v>
      </c>
      <c r="B107" s="762" t="str">
        <f>'Main Input'!B107</f>
        <v>Business Unit</v>
      </c>
      <c r="C107" s="762" t="str">
        <f>'Main Input'!C107</f>
        <v>Labour</v>
      </c>
      <c r="D107" s="762" t="str">
        <f>'Main Input'!D107</f>
        <v>TFR</v>
      </c>
      <c r="E107" s="762" t="str">
        <f>'Main Input'!E107</f>
        <v>Migration Engineer #26 (Wintel)</v>
      </c>
      <c r="F107" s="753" t="str">
        <f>'Main Input'!F107</f>
        <v>direct</v>
      </c>
      <c r="G107" s="753" t="str">
        <f>'Main Input'!G107</f>
        <v>Person</v>
      </c>
      <c r="H107" s="753" t="str">
        <f>'Main Input'!H107</f>
        <v>SDC.TSS.4</v>
      </c>
      <c r="I107" s="753">
        <f>'Main Input'!I107</f>
        <v>0</v>
      </c>
      <c r="J107" s="753">
        <f>'Main Input'!J107</f>
        <v>0</v>
      </c>
      <c r="K107" s="753" t="str">
        <f>'Main Input'!K107</f>
        <v>FJS</v>
      </c>
      <c r="L107" s="753" t="str">
        <f>'Main Input'!L107</f>
        <v>pTran</v>
      </c>
      <c r="M107" s="753">
        <f>'Main Input'!M107</f>
        <v>0</v>
      </c>
      <c r="N107" s="753">
        <f>'Main Input'!N107</f>
        <v>0</v>
      </c>
      <c r="O107" s="753" t="str">
        <f>'Main Input'!O107</f>
        <v>SPAIN</v>
      </c>
      <c r="P107" s="753">
        <f>'Main Input'!P107</f>
        <v>313</v>
      </c>
      <c r="Q107" s="753" t="str">
        <f>'Main Input'!Q107</f>
        <v>EUR</v>
      </c>
      <c r="R107" s="753" t="str">
        <f>'Main Input'!R107</f>
        <v>EMEA</v>
      </c>
      <c r="S107" s="753" t="str">
        <f>'Main Input'!S107</f>
        <v>Local</v>
      </c>
      <c r="T107" s="753">
        <f>'Main Input'!T107</f>
        <v>0</v>
      </c>
      <c r="U107" s="753">
        <f>'Main Input'!U107</f>
        <v>0</v>
      </c>
      <c r="V107" s="753" t="str">
        <f>'Main Input'!V107</f>
        <v>4_ATP</v>
      </c>
      <c r="W107" s="753">
        <f>'Main Input'!W107</f>
        <v>0</v>
      </c>
      <c r="X107" s="753">
        <f>'Main Input'!X107</f>
        <v>0</v>
      </c>
      <c r="Y107" s="753">
        <f>'Main Input'!Y107</f>
        <v>0</v>
      </c>
      <c r="Z107" s="753">
        <f>'Main Input'!Z107</f>
        <v>0</v>
      </c>
      <c r="AA107" s="753">
        <f>'Main Input'!AA107</f>
        <v>0</v>
      </c>
      <c r="AB107" s="763">
        <f>'Main Input'!AB107</f>
        <v>0</v>
      </c>
      <c r="AC107" s="763" t="str">
        <f>'Main Input'!AC107</f>
        <v>Days</v>
      </c>
      <c r="AD107" s="764">
        <f>'Main Input'!AD107</f>
        <v>85</v>
      </c>
      <c r="AE107" s="765">
        <f t="shared" ca="1" si="32"/>
        <v>35630.02492930548</v>
      </c>
      <c r="AF107" s="299">
        <f ca="1">'Profile before CoM'!AF107*f_CoMC01</f>
        <v>0</v>
      </c>
      <c r="AG107" s="300">
        <f ca="1">'Profile before CoM'!AG107*f_CoMC01</f>
        <v>0</v>
      </c>
      <c r="AH107" s="300">
        <f ca="1">'Profile before CoM'!AH107*f_CoMC01</f>
        <v>0</v>
      </c>
      <c r="AI107" s="300">
        <f ca="1">'Profile before CoM'!AI107*f_CoMC01</f>
        <v>0</v>
      </c>
      <c r="AJ107" s="300">
        <f ca="1">'Profile before CoM'!AJ107*f_CoMC01</f>
        <v>0</v>
      </c>
      <c r="AK107" s="300">
        <f ca="1">'Profile before CoM'!AK107*f_CoMC01</f>
        <v>35630.02492930548</v>
      </c>
      <c r="AL107" s="300">
        <f ca="1">'Profile before CoM'!AL107*f_CoMC01</f>
        <v>0</v>
      </c>
      <c r="AM107" s="300">
        <f ca="1">'Profile before CoM'!AM107*f_CoMC01</f>
        <v>0</v>
      </c>
      <c r="AN107" s="300">
        <f ca="1">'Profile before CoM'!AN107*f_CoMC01</f>
        <v>0</v>
      </c>
      <c r="AO107" s="300">
        <f ca="1">'Profile before CoM'!AO107*f_CoMC01</f>
        <v>0</v>
      </c>
      <c r="AP107" s="300">
        <f ca="1">'Profile before CoM'!AP107*f_CoMC01</f>
        <v>0</v>
      </c>
      <c r="AQ107" s="300">
        <f ca="1">'Profile before CoM'!AQ107*f_CoMC01</f>
        <v>0</v>
      </c>
      <c r="AR107" s="300">
        <f ca="1">'Profile before CoM'!AR107*f_CoMC01</f>
        <v>0</v>
      </c>
      <c r="AS107" s="300">
        <f ca="1">'Profile before CoM'!AS107*f_CoMC01</f>
        <v>0</v>
      </c>
      <c r="AT107" s="300">
        <f ca="1">'Profile before CoM'!AT107*f_CoMC01</f>
        <v>0</v>
      </c>
      <c r="AU107" s="300">
        <f ca="1">'Profile before CoM'!AU107*f_CoMC01</f>
        <v>0</v>
      </c>
      <c r="AV107" s="300">
        <f ca="1">'Profile before CoM'!AV107*f_CoMC01</f>
        <v>0</v>
      </c>
      <c r="AW107" s="300">
        <f ca="1">'Profile before CoM'!AW107*f_CoMC01</f>
        <v>0</v>
      </c>
      <c r="AX107" s="300">
        <f ca="1">'Profile before CoM'!AX107*f_CoMC01</f>
        <v>0</v>
      </c>
      <c r="AY107" s="300">
        <f ca="1">'Profile before CoM'!AY107*f_CoMC01</f>
        <v>0</v>
      </c>
      <c r="AZ107" s="300">
        <f ca="1">'Profile before CoM'!AZ107*f_CoMC01</f>
        <v>0</v>
      </c>
      <c r="BA107" s="300">
        <f ca="1">'Profile before CoM'!BA107*f_CoMC01</f>
        <v>0</v>
      </c>
      <c r="BB107" s="300">
        <f ca="1">'Profile before CoM'!BB107*f_CoMC01</f>
        <v>0</v>
      </c>
      <c r="BC107" s="300">
        <f ca="1">'Profile before CoM'!BC107*f_CoMC01</f>
        <v>0</v>
      </c>
      <c r="BD107" s="300">
        <f ca="1">'Profile before CoM'!BD107*f_CoMC01</f>
        <v>0</v>
      </c>
      <c r="BE107" s="300">
        <f ca="1">'Profile before CoM'!BE107*f_CoMC01</f>
        <v>0</v>
      </c>
      <c r="BF107" s="300">
        <f ca="1">'Profile before CoM'!BF107*f_CoMC01</f>
        <v>0</v>
      </c>
      <c r="BG107" s="300">
        <f ca="1">'Profile before CoM'!BG107*f_CoMC01</f>
        <v>0</v>
      </c>
      <c r="BH107" s="300">
        <f ca="1">'Profile before CoM'!BH107*f_CoMC01</f>
        <v>0</v>
      </c>
      <c r="BI107" s="300">
        <f ca="1">'Profile before CoM'!BI107*f_CoMC01</f>
        <v>0</v>
      </c>
      <c r="BJ107" s="300">
        <f ca="1">'Profile before CoM'!BJ107*f_CoMC01</f>
        <v>0</v>
      </c>
      <c r="BK107" s="300">
        <f ca="1">'Profile before CoM'!BK107*f_CoMC01</f>
        <v>0</v>
      </c>
      <c r="BL107" s="300">
        <f ca="1">'Profile before CoM'!BL107*f_CoMC01</f>
        <v>0</v>
      </c>
      <c r="BM107" s="300">
        <f ca="1">'Profile before CoM'!BM107*f_CoMC01</f>
        <v>0</v>
      </c>
      <c r="BN107" s="300">
        <f ca="1">'Profile before CoM'!BN107*f_CoMC01</f>
        <v>0</v>
      </c>
      <c r="BO107" s="300">
        <f ca="1">'Profile before CoM'!BO107*f_CoMC01</f>
        <v>0</v>
      </c>
      <c r="BP107" s="300">
        <f ca="1">'Profile before CoM'!BP107*f_CoMC01</f>
        <v>0</v>
      </c>
      <c r="BQ107" s="300">
        <f ca="1">'Profile before CoM'!BQ107*f_CoMC01</f>
        <v>0</v>
      </c>
      <c r="BR107" s="300">
        <f ca="1">'Profile before CoM'!BR107*f_CoMC01</f>
        <v>0</v>
      </c>
      <c r="BS107" s="300">
        <f ca="1">'Profile before CoM'!BS107*f_CoMC01</f>
        <v>0</v>
      </c>
      <c r="BT107" s="300">
        <f ca="1">'Profile before CoM'!BT107*f_CoMC01</f>
        <v>0</v>
      </c>
      <c r="BU107" s="300">
        <f ca="1">'Profile before CoM'!BU107*f_CoMC01</f>
        <v>0</v>
      </c>
      <c r="BV107" s="300">
        <f ca="1">'Profile before CoM'!BV107*f_CoMC01</f>
        <v>0</v>
      </c>
      <c r="BW107" s="300">
        <f ca="1">'Profile before CoM'!BW107*f_CoMC01</f>
        <v>0</v>
      </c>
      <c r="BX107" s="300">
        <f ca="1">'Profile before CoM'!BX107*f_CoMC01</f>
        <v>0</v>
      </c>
      <c r="BY107" s="300">
        <f ca="1">'Profile before CoM'!BY107*f_CoMC01</f>
        <v>0</v>
      </c>
      <c r="BZ107" s="300">
        <f ca="1">'Profile before CoM'!BZ107*f_CoMC01</f>
        <v>0</v>
      </c>
      <c r="CA107" s="300">
        <f ca="1">'Profile before CoM'!CA107*f_CoMC01</f>
        <v>0</v>
      </c>
      <c r="CB107" s="300">
        <f ca="1">'Profile before CoM'!CB107*f_CoMC01</f>
        <v>0</v>
      </c>
      <c r="CC107" s="300">
        <f ca="1">'Profile before CoM'!CC107*f_CoMC01</f>
        <v>0</v>
      </c>
      <c r="CD107" s="300">
        <f ca="1">'Profile before CoM'!CD107*f_CoMC01</f>
        <v>0</v>
      </c>
      <c r="CE107" s="300">
        <f ca="1">'Profile before CoM'!CE107*f_CoMC01</f>
        <v>0</v>
      </c>
      <c r="CF107" s="300">
        <f ca="1">'Profile before CoM'!CF107*f_CoMC01</f>
        <v>0</v>
      </c>
      <c r="CG107" s="300">
        <f ca="1">'Profile before CoM'!CG107*f_CoMC01</f>
        <v>0</v>
      </c>
      <c r="CH107" s="300">
        <f ca="1">'Profile before CoM'!CH107*f_CoMC01</f>
        <v>0</v>
      </c>
      <c r="CI107" s="300">
        <f ca="1">'Profile before CoM'!CI107*f_CoMC01</f>
        <v>0</v>
      </c>
      <c r="CJ107" s="300">
        <f ca="1">'Profile before CoM'!CJ107*f_CoMC01</f>
        <v>0</v>
      </c>
      <c r="CK107" s="300">
        <f ca="1">'Profile before CoM'!CK107*f_CoMC01</f>
        <v>0</v>
      </c>
      <c r="CL107" s="300">
        <f ca="1">'Profile before CoM'!CL107*f_CoMC01</f>
        <v>0</v>
      </c>
      <c r="CM107" s="300">
        <f ca="1">'Profile before CoM'!CM107*f_CoMC01</f>
        <v>0</v>
      </c>
      <c r="CN107" s="300">
        <f ca="1">'Profile before CoM'!CN107*f_CoMC01</f>
        <v>0</v>
      </c>
      <c r="CO107" s="300">
        <f ca="1">'Profile before CoM'!CO107*f_CoMC01</f>
        <v>0</v>
      </c>
      <c r="CP107" s="300">
        <f ca="1">'Profile before CoM'!CP107*f_CoMC01</f>
        <v>0</v>
      </c>
      <c r="CQ107" s="300">
        <f ca="1">'Profile before CoM'!CQ107*f_CoMC01</f>
        <v>0</v>
      </c>
      <c r="CR107" s="300">
        <f ca="1">'Profile before CoM'!CR107*f_CoMC01</f>
        <v>0</v>
      </c>
      <c r="CS107" s="300">
        <f ca="1">'Profile before CoM'!CS107*f_CoMC01</f>
        <v>0</v>
      </c>
      <c r="CT107" s="300">
        <f ca="1">'Profile before CoM'!CT107*f_CoMC01</f>
        <v>0</v>
      </c>
      <c r="CU107" s="300">
        <f ca="1">'Profile before CoM'!CU107*f_CoMC01</f>
        <v>0</v>
      </c>
      <c r="CV107" s="300">
        <f ca="1">'Profile before CoM'!CV107*f_CoMC01</f>
        <v>0</v>
      </c>
      <c r="CW107" s="300">
        <f ca="1">'Profile before CoM'!CW107*f_CoMC01</f>
        <v>0</v>
      </c>
      <c r="CX107" s="300">
        <f ca="1">'Profile before CoM'!CX107*f_CoMC01</f>
        <v>0</v>
      </c>
      <c r="CY107" s="300">
        <f ca="1">'Profile before CoM'!CY107*f_CoMC01</f>
        <v>0</v>
      </c>
      <c r="CZ107" s="300">
        <f ca="1">'Profile before CoM'!CZ107*f_CoMC01</f>
        <v>0</v>
      </c>
      <c r="DA107" s="300">
        <f ca="1">'Profile before CoM'!DA107*f_CoMC01</f>
        <v>0</v>
      </c>
      <c r="DB107" s="300">
        <f ca="1">'Profile before CoM'!DB107*f_CoMC01</f>
        <v>0</v>
      </c>
      <c r="DC107" s="300">
        <f ca="1">'Profile before CoM'!DC107*f_CoMC01</f>
        <v>0</v>
      </c>
      <c r="DD107" s="300">
        <f ca="1">'Profile before CoM'!DD107*f_CoMC01</f>
        <v>0</v>
      </c>
      <c r="DE107" s="300">
        <f ca="1">'Profile before CoM'!DE107*f_CoMC01</f>
        <v>0</v>
      </c>
      <c r="DF107" s="300">
        <f ca="1">'Profile before CoM'!DF107*f_CoMC01</f>
        <v>0</v>
      </c>
      <c r="DG107" s="300">
        <f ca="1">'Profile before CoM'!DG107*f_CoMC01</f>
        <v>0</v>
      </c>
      <c r="DH107" s="300">
        <f ca="1">'Profile before CoM'!DH107*f_CoMC01</f>
        <v>0</v>
      </c>
      <c r="DI107" s="300">
        <f ca="1">'Profile before CoM'!DI107*f_CoMC01</f>
        <v>0</v>
      </c>
      <c r="DJ107" s="300">
        <f ca="1">'Profile before CoM'!DJ107*f_CoMC01</f>
        <v>0</v>
      </c>
      <c r="DK107" s="300">
        <f ca="1">'Profile before CoM'!DK107*f_CoMC01</f>
        <v>0</v>
      </c>
      <c r="DL107" s="300">
        <f ca="1">'Profile before CoM'!DL107*f_CoMC01</f>
        <v>0</v>
      </c>
      <c r="DM107" s="300">
        <f ca="1">'Profile before CoM'!DM107*f_CoMC01</f>
        <v>0</v>
      </c>
      <c r="DN107" s="300">
        <f ca="1">'Profile before CoM'!DN107*f_CoMC01</f>
        <v>0</v>
      </c>
      <c r="DO107" s="300">
        <f ca="1">'Profile before CoM'!DO107*f_CoMC01</f>
        <v>0</v>
      </c>
      <c r="DP107" s="300">
        <f ca="1">'Profile before CoM'!DP107*f_CoMC01</f>
        <v>0</v>
      </c>
      <c r="DQ107" s="300">
        <f ca="1">'Profile before CoM'!DQ107*f_CoMC01</f>
        <v>0</v>
      </c>
      <c r="DR107" s="300">
        <f ca="1">'Profile before CoM'!DR107*f_CoMC01</f>
        <v>0</v>
      </c>
      <c r="DS107" s="300">
        <f ca="1">'Profile before CoM'!DS107*f_CoMC01</f>
        <v>0</v>
      </c>
      <c r="DT107" s="300">
        <f ca="1">'Profile before CoM'!DT107*f_CoMC01</f>
        <v>0</v>
      </c>
      <c r="DU107" s="300">
        <f ca="1">'Profile before CoM'!DU107*f_CoMC01</f>
        <v>0</v>
      </c>
      <c r="DV107" s="300">
        <f ca="1">'Profile before CoM'!DV107*f_CoMC01</f>
        <v>0</v>
      </c>
      <c r="DW107" s="300">
        <f ca="1">'Profile before CoM'!DW107*f_CoMC01</f>
        <v>0</v>
      </c>
      <c r="DX107" s="300">
        <f ca="1">'Profile before CoM'!DX107*f_CoMC01</f>
        <v>0</v>
      </c>
      <c r="DY107" s="300">
        <f ca="1">'Profile before CoM'!DY107*f_CoMC01</f>
        <v>0</v>
      </c>
      <c r="DZ107" s="300">
        <f ca="1">'Profile before CoM'!DZ107*f_CoMC01</f>
        <v>0</v>
      </c>
      <c r="EA107" s="300">
        <f ca="1">'Profile before CoM'!EA107*f_CoMC01</f>
        <v>0</v>
      </c>
      <c r="EB107" s="300">
        <f ca="1">'Profile before CoM'!EB107*f_CoMC01</f>
        <v>0</v>
      </c>
      <c r="EC107" s="300">
        <f ca="1">'Profile before CoM'!EC107*f_CoMC01</f>
        <v>0</v>
      </c>
      <c r="ED107" s="300">
        <f ca="1">'Profile before CoM'!ED107*f_CoMC01</f>
        <v>0</v>
      </c>
      <c r="EE107" s="300">
        <f ca="1">'Profile before CoM'!EE107*f_CoMC01</f>
        <v>0</v>
      </c>
      <c r="EF107" s="300">
        <f ca="1">'Profile before CoM'!EF107*f_CoMC01</f>
        <v>0</v>
      </c>
      <c r="EG107" s="300">
        <f ca="1">'Profile before CoM'!EG107*f_CoMC01</f>
        <v>0</v>
      </c>
      <c r="EH107" s="300">
        <f ca="1">'Profile before CoM'!EH107*f_CoMC01</f>
        <v>0</v>
      </c>
      <c r="EI107" s="300">
        <f ca="1">'Profile before CoM'!EI107*f_CoMC01</f>
        <v>0</v>
      </c>
      <c r="EJ107" s="300">
        <f ca="1">'Profile before CoM'!EJ107*f_CoMC01</f>
        <v>0</v>
      </c>
      <c r="EK107" s="300">
        <f ca="1">'Profile before CoM'!EK107*f_CoMC01</f>
        <v>0</v>
      </c>
      <c r="EL107" s="300">
        <f ca="1">'Profile before CoM'!EL107*f_CoMC01</f>
        <v>0</v>
      </c>
      <c r="EM107" s="300">
        <f ca="1">'Profile before CoM'!EM107*f_CoMC01</f>
        <v>0</v>
      </c>
      <c r="EN107" s="300">
        <f ca="1">'Profile before CoM'!EN107*f_CoMC01</f>
        <v>0</v>
      </c>
      <c r="EO107" s="300">
        <f ca="1">'Profile before CoM'!EO107*f_CoMC01</f>
        <v>0</v>
      </c>
      <c r="EP107" s="300">
        <f ca="1">'Profile before CoM'!EP107*f_CoMC01</f>
        <v>0</v>
      </c>
      <c r="EQ107" s="300">
        <f ca="1">'Profile before CoM'!EQ107*f_CoMC01</f>
        <v>0</v>
      </c>
      <c r="ER107" s="300">
        <f ca="1">'Profile before CoM'!ER107*f_CoMC01</f>
        <v>0</v>
      </c>
      <c r="ES107" s="300">
        <f ca="1">'Profile before CoM'!ES107*f_CoMC01</f>
        <v>0</v>
      </c>
      <c r="ET107" s="300">
        <f ca="1">'Profile before CoM'!ET107*f_CoMC01</f>
        <v>0</v>
      </c>
      <c r="EU107" s="300">
        <f ca="1">'Profile before CoM'!EU107*f_CoMC01</f>
        <v>0</v>
      </c>
      <c r="EV107" s="300">
        <f ca="1">'Profile before CoM'!EV107*f_CoMC01</f>
        <v>0</v>
      </c>
      <c r="EW107" s="300">
        <f ca="1">'Profile before CoM'!EW107*f_CoMC01</f>
        <v>0</v>
      </c>
      <c r="EX107" s="300">
        <f ca="1">'Profile before CoM'!EX107*f_CoMC01</f>
        <v>0</v>
      </c>
      <c r="EY107" s="612"/>
      <c r="EZ107" s="757" t="str">
        <f>'Main Input'!EZ107</f>
        <v>RPI</v>
      </c>
      <c r="FA107" s="757" t="str">
        <f>'Main Input'!FA107</f>
        <v>N/A</v>
      </c>
      <c r="FB107" s="766">
        <f>'Main Input'!FB107</f>
        <v>0</v>
      </c>
      <c r="FC107" s="766" t="str">
        <f>'Main Input'!FC107</f>
        <v>IT Solutions</v>
      </c>
      <c r="FD107" s="766" t="str">
        <f>'Main Input'!FD107</f>
        <v>Managed Services</v>
      </c>
      <c r="FE107" s="757" t="str">
        <f>'Main Input'!FE107</f>
        <v>Opex</v>
      </c>
      <c r="FF107" s="757" t="str">
        <f>'Main Input'!FF107</f>
        <v>ContractAccrual</v>
      </c>
      <c r="FG107" s="757" t="str">
        <f>'Main Input'!FG107</f>
        <v>Expense</v>
      </c>
      <c r="FH107" s="767" t="str">
        <f>'Main Input'!FH107</f>
        <v>A</v>
      </c>
      <c r="FI107" s="768">
        <f>'Main Input'!FI107</f>
        <v>0.22</v>
      </c>
      <c r="FJ107" s="768">
        <f>'Main Input'!FJ107</f>
        <v>0</v>
      </c>
      <c r="FK107" s="612"/>
      <c r="FL107" s="531">
        <f t="shared" si="34"/>
        <v>0</v>
      </c>
      <c r="FM107" s="86"/>
      <c r="FN107" s="612"/>
    </row>
    <row r="108" spans="1:170" ht="12.75" customHeight="1">
      <c r="A108" s="750" t="str">
        <f>'Main Input'!A108</f>
        <v>MTB</v>
      </c>
      <c r="B108" s="762" t="str">
        <f>'Main Input'!B108</f>
        <v>Business Unit</v>
      </c>
      <c r="C108" s="762" t="str">
        <f>'Main Input'!C108</f>
        <v>Labour</v>
      </c>
      <c r="D108" s="762" t="str">
        <f>'Main Input'!D108</f>
        <v>TFR</v>
      </c>
      <c r="E108" s="762" t="str">
        <f>'Main Input'!E108</f>
        <v>Migration Engineer #27 (Wintel)</v>
      </c>
      <c r="F108" s="753" t="str">
        <f>'Main Input'!F108</f>
        <v>direct</v>
      </c>
      <c r="G108" s="753" t="str">
        <f>'Main Input'!G108</f>
        <v>Person</v>
      </c>
      <c r="H108" s="753" t="str">
        <f>'Main Input'!H108</f>
        <v>SDC.TSS.4</v>
      </c>
      <c r="I108" s="753">
        <f>'Main Input'!I108</f>
        <v>0</v>
      </c>
      <c r="J108" s="753">
        <f>'Main Input'!J108</f>
        <v>0</v>
      </c>
      <c r="K108" s="753" t="str">
        <f>'Main Input'!K108</f>
        <v>FJS</v>
      </c>
      <c r="L108" s="753" t="str">
        <f>'Main Input'!L108</f>
        <v>pTran</v>
      </c>
      <c r="M108" s="753">
        <f>'Main Input'!M108</f>
        <v>0</v>
      </c>
      <c r="N108" s="753">
        <f>'Main Input'!N108</f>
        <v>0</v>
      </c>
      <c r="O108" s="753" t="str">
        <f>'Main Input'!O108</f>
        <v>SPAIN</v>
      </c>
      <c r="P108" s="753">
        <f>'Main Input'!P108</f>
        <v>313</v>
      </c>
      <c r="Q108" s="753" t="str">
        <f>'Main Input'!Q108</f>
        <v>EUR</v>
      </c>
      <c r="R108" s="753" t="str">
        <f>'Main Input'!R108</f>
        <v>EMEA</v>
      </c>
      <c r="S108" s="753" t="str">
        <f>'Main Input'!S108</f>
        <v>Local</v>
      </c>
      <c r="T108" s="753">
        <f>'Main Input'!T108</f>
        <v>0</v>
      </c>
      <c r="U108" s="753">
        <f>'Main Input'!U108</f>
        <v>0</v>
      </c>
      <c r="V108" s="753" t="str">
        <f>'Main Input'!V108</f>
        <v>4_ATP</v>
      </c>
      <c r="W108" s="753">
        <f>'Main Input'!W108</f>
        <v>0</v>
      </c>
      <c r="X108" s="753">
        <f>'Main Input'!X108</f>
        <v>0</v>
      </c>
      <c r="Y108" s="753">
        <f>'Main Input'!Y108</f>
        <v>0</v>
      </c>
      <c r="Z108" s="753">
        <f>'Main Input'!Z108</f>
        <v>0</v>
      </c>
      <c r="AA108" s="753">
        <f>'Main Input'!AA108</f>
        <v>0</v>
      </c>
      <c r="AB108" s="763">
        <f>'Main Input'!AB108</f>
        <v>0</v>
      </c>
      <c r="AC108" s="763" t="str">
        <f>'Main Input'!AC108</f>
        <v>Days</v>
      </c>
      <c r="AD108" s="764">
        <f>'Main Input'!AD108</f>
        <v>85</v>
      </c>
      <c r="AE108" s="765">
        <f t="shared" ca="1" si="32"/>
        <v>35630.02492930548</v>
      </c>
      <c r="AF108" s="299">
        <f ca="1">'Profile before CoM'!AF108*f_CoMC01</f>
        <v>0</v>
      </c>
      <c r="AG108" s="300">
        <f ca="1">'Profile before CoM'!AG108*f_CoMC01</f>
        <v>0</v>
      </c>
      <c r="AH108" s="300">
        <f ca="1">'Profile before CoM'!AH108*f_CoMC01</f>
        <v>0</v>
      </c>
      <c r="AI108" s="300">
        <f ca="1">'Profile before CoM'!AI108*f_CoMC01</f>
        <v>0</v>
      </c>
      <c r="AJ108" s="300">
        <f ca="1">'Profile before CoM'!AJ108*f_CoMC01</f>
        <v>0</v>
      </c>
      <c r="AK108" s="300">
        <f ca="1">'Profile before CoM'!AK108*f_CoMC01</f>
        <v>35630.02492930548</v>
      </c>
      <c r="AL108" s="300">
        <f ca="1">'Profile before CoM'!AL108*f_CoMC01</f>
        <v>0</v>
      </c>
      <c r="AM108" s="300">
        <f ca="1">'Profile before CoM'!AM108*f_CoMC01</f>
        <v>0</v>
      </c>
      <c r="AN108" s="300">
        <f ca="1">'Profile before CoM'!AN108*f_CoMC01</f>
        <v>0</v>
      </c>
      <c r="AO108" s="300">
        <f ca="1">'Profile before CoM'!AO108*f_CoMC01</f>
        <v>0</v>
      </c>
      <c r="AP108" s="300">
        <f ca="1">'Profile before CoM'!AP108*f_CoMC01</f>
        <v>0</v>
      </c>
      <c r="AQ108" s="300">
        <f ca="1">'Profile before CoM'!AQ108*f_CoMC01</f>
        <v>0</v>
      </c>
      <c r="AR108" s="300">
        <f ca="1">'Profile before CoM'!AR108*f_CoMC01</f>
        <v>0</v>
      </c>
      <c r="AS108" s="300">
        <f ca="1">'Profile before CoM'!AS108*f_CoMC01</f>
        <v>0</v>
      </c>
      <c r="AT108" s="300">
        <f ca="1">'Profile before CoM'!AT108*f_CoMC01</f>
        <v>0</v>
      </c>
      <c r="AU108" s="300">
        <f ca="1">'Profile before CoM'!AU108*f_CoMC01</f>
        <v>0</v>
      </c>
      <c r="AV108" s="300">
        <f ca="1">'Profile before CoM'!AV108*f_CoMC01</f>
        <v>0</v>
      </c>
      <c r="AW108" s="300">
        <f ca="1">'Profile before CoM'!AW108*f_CoMC01</f>
        <v>0</v>
      </c>
      <c r="AX108" s="300">
        <f ca="1">'Profile before CoM'!AX108*f_CoMC01</f>
        <v>0</v>
      </c>
      <c r="AY108" s="300">
        <f ca="1">'Profile before CoM'!AY108*f_CoMC01</f>
        <v>0</v>
      </c>
      <c r="AZ108" s="300">
        <f ca="1">'Profile before CoM'!AZ108*f_CoMC01</f>
        <v>0</v>
      </c>
      <c r="BA108" s="300">
        <f ca="1">'Profile before CoM'!BA108*f_CoMC01</f>
        <v>0</v>
      </c>
      <c r="BB108" s="300">
        <f ca="1">'Profile before CoM'!BB108*f_CoMC01</f>
        <v>0</v>
      </c>
      <c r="BC108" s="300">
        <f ca="1">'Profile before CoM'!BC108*f_CoMC01</f>
        <v>0</v>
      </c>
      <c r="BD108" s="300">
        <f ca="1">'Profile before CoM'!BD108*f_CoMC01</f>
        <v>0</v>
      </c>
      <c r="BE108" s="300">
        <f ca="1">'Profile before CoM'!BE108*f_CoMC01</f>
        <v>0</v>
      </c>
      <c r="BF108" s="300">
        <f ca="1">'Profile before CoM'!BF108*f_CoMC01</f>
        <v>0</v>
      </c>
      <c r="BG108" s="300">
        <f ca="1">'Profile before CoM'!BG108*f_CoMC01</f>
        <v>0</v>
      </c>
      <c r="BH108" s="300">
        <f ca="1">'Profile before CoM'!BH108*f_CoMC01</f>
        <v>0</v>
      </c>
      <c r="BI108" s="300">
        <f ca="1">'Profile before CoM'!BI108*f_CoMC01</f>
        <v>0</v>
      </c>
      <c r="BJ108" s="300">
        <f ca="1">'Profile before CoM'!BJ108*f_CoMC01</f>
        <v>0</v>
      </c>
      <c r="BK108" s="300">
        <f ca="1">'Profile before CoM'!BK108*f_CoMC01</f>
        <v>0</v>
      </c>
      <c r="BL108" s="300">
        <f ca="1">'Profile before CoM'!BL108*f_CoMC01</f>
        <v>0</v>
      </c>
      <c r="BM108" s="300">
        <f ca="1">'Profile before CoM'!BM108*f_CoMC01</f>
        <v>0</v>
      </c>
      <c r="BN108" s="300">
        <f ca="1">'Profile before CoM'!BN108*f_CoMC01</f>
        <v>0</v>
      </c>
      <c r="BO108" s="300">
        <f ca="1">'Profile before CoM'!BO108*f_CoMC01</f>
        <v>0</v>
      </c>
      <c r="BP108" s="300">
        <f ca="1">'Profile before CoM'!BP108*f_CoMC01</f>
        <v>0</v>
      </c>
      <c r="BQ108" s="300">
        <f ca="1">'Profile before CoM'!BQ108*f_CoMC01</f>
        <v>0</v>
      </c>
      <c r="BR108" s="300">
        <f ca="1">'Profile before CoM'!BR108*f_CoMC01</f>
        <v>0</v>
      </c>
      <c r="BS108" s="300">
        <f ca="1">'Profile before CoM'!BS108*f_CoMC01</f>
        <v>0</v>
      </c>
      <c r="BT108" s="300">
        <f ca="1">'Profile before CoM'!BT108*f_CoMC01</f>
        <v>0</v>
      </c>
      <c r="BU108" s="300">
        <f ca="1">'Profile before CoM'!BU108*f_CoMC01</f>
        <v>0</v>
      </c>
      <c r="BV108" s="300">
        <f ca="1">'Profile before CoM'!BV108*f_CoMC01</f>
        <v>0</v>
      </c>
      <c r="BW108" s="300">
        <f ca="1">'Profile before CoM'!BW108*f_CoMC01</f>
        <v>0</v>
      </c>
      <c r="BX108" s="300">
        <f ca="1">'Profile before CoM'!BX108*f_CoMC01</f>
        <v>0</v>
      </c>
      <c r="BY108" s="300">
        <f ca="1">'Profile before CoM'!BY108*f_CoMC01</f>
        <v>0</v>
      </c>
      <c r="BZ108" s="300">
        <f ca="1">'Profile before CoM'!BZ108*f_CoMC01</f>
        <v>0</v>
      </c>
      <c r="CA108" s="300">
        <f ca="1">'Profile before CoM'!CA108*f_CoMC01</f>
        <v>0</v>
      </c>
      <c r="CB108" s="300">
        <f ca="1">'Profile before CoM'!CB108*f_CoMC01</f>
        <v>0</v>
      </c>
      <c r="CC108" s="300">
        <f ca="1">'Profile before CoM'!CC108*f_CoMC01</f>
        <v>0</v>
      </c>
      <c r="CD108" s="300">
        <f ca="1">'Profile before CoM'!CD108*f_CoMC01</f>
        <v>0</v>
      </c>
      <c r="CE108" s="300">
        <f ca="1">'Profile before CoM'!CE108*f_CoMC01</f>
        <v>0</v>
      </c>
      <c r="CF108" s="300">
        <f ca="1">'Profile before CoM'!CF108*f_CoMC01</f>
        <v>0</v>
      </c>
      <c r="CG108" s="300">
        <f ca="1">'Profile before CoM'!CG108*f_CoMC01</f>
        <v>0</v>
      </c>
      <c r="CH108" s="300">
        <f ca="1">'Profile before CoM'!CH108*f_CoMC01</f>
        <v>0</v>
      </c>
      <c r="CI108" s="300">
        <f ca="1">'Profile before CoM'!CI108*f_CoMC01</f>
        <v>0</v>
      </c>
      <c r="CJ108" s="300">
        <f ca="1">'Profile before CoM'!CJ108*f_CoMC01</f>
        <v>0</v>
      </c>
      <c r="CK108" s="300">
        <f ca="1">'Profile before CoM'!CK108*f_CoMC01</f>
        <v>0</v>
      </c>
      <c r="CL108" s="300">
        <f ca="1">'Profile before CoM'!CL108*f_CoMC01</f>
        <v>0</v>
      </c>
      <c r="CM108" s="300">
        <f ca="1">'Profile before CoM'!CM108*f_CoMC01</f>
        <v>0</v>
      </c>
      <c r="CN108" s="300">
        <f ca="1">'Profile before CoM'!CN108*f_CoMC01</f>
        <v>0</v>
      </c>
      <c r="CO108" s="300">
        <f ca="1">'Profile before CoM'!CO108*f_CoMC01</f>
        <v>0</v>
      </c>
      <c r="CP108" s="300">
        <f ca="1">'Profile before CoM'!CP108*f_CoMC01</f>
        <v>0</v>
      </c>
      <c r="CQ108" s="300">
        <f ca="1">'Profile before CoM'!CQ108*f_CoMC01</f>
        <v>0</v>
      </c>
      <c r="CR108" s="300">
        <f ca="1">'Profile before CoM'!CR108*f_CoMC01</f>
        <v>0</v>
      </c>
      <c r="CS108" s="300">
        <f ca="1">'Profile before CoM'!CS108*f_CoMC01</f>
        <v>0</v>
      </c>
      <c r="CT108" s="300">
        <f ca="1">'Profile before CoM'!CT108*f_CoMC01</f>
        <v>0</v>
      </c>
      <c r="CU108" s="300">
        <f ca="1">'Profile before CoM'!CU108*f_CoMC01</f>
        <v>0</v>
      </c>
      <c r="CV108" s="300">
        <f ca="1">'Profile before CoM'!CV108*f_CoMC01</f>
        <v>0</v>
      </c>
      <c r="CW108" s="300">
        <f ca="1">'Profile before CoM'!CW108*f_CoMC01</f>
        <v>0</v>
      </c>
      <c r="CX108" s="300">
        <f ca="1">'Profile before CoM'!CX108*f_CoMC01</f>
        <v>0</v>
      </c>
      <c r="CY108" s="300">
        <f ca="1">'Profile before CoM'!CY108*f_CoMC01</f>
        <v>0</v>
      </c>
      <c r="CZ108" s="300">
        <f ca="1">'Profile before CoM'!CZ108*f_CoMC01</f>
        <v>0</v>
      </c>
      <c r="DA108" s="300">
        <f ca="1">'Profile before CoM'!DA108*f_CoMC01</f>
        <v>0</v>
      </c>
      <c r="DB108" s="300">
        <f ca="1">'Profile before CoM'!DB108*f_CoMC01</f>
        <v>0</v>
      </c>
      <c r="DC108" s="300">
        <f ca="1">'Profile before CoM'!DC108*f_CoMC01</f>
        <v>0</v>
      </c>
      <c r="DD108" s="300">
        <f ca="1">'Profile before CoM'!DD108*f_CoMC01</f>
        <v>0</v>
      </c>
      <c r="DE108" s="300">
        <f ca="1">'Profile before CoM'!DE108*f_CoMC01</f>
        <v>0</v>
      </c>
      <c r="DF108" s="300">
        <f ca="1">'Profile before CoM'!DF108*f_CoMC01</f>
        <v>0</v>
      </c>
      <c r="DG108" s="300">
        <f ca="1">'Profile before CoM'!DG108*f_CoMC01</f>
        <v>0</v>
      </c>
      <c r="DH108" s="300">
        <f ca="1">'Profile before CoM'!DH108*f_CoMC01</f>
        <v>0</v>
      </c>
      <c r="DI108" s="300">
        <f ca="1">'Profile before CoM'!DI108*f_CoMC01</f>
        <v>0</v>
      </c>
      <c r="DJ108" s="300">
        <f ca="1">'Profile before CoM'!DJ108*f_CoMC01</f>
        <v>0</v>
      </c>
      <c r="DK108" s="300">
        <f ca="1">'Profile before CoM'!DK108*f_CoMC01</f>
        <v>0</v>
      </c>
      <c r="DL108" s="300">
        <f ca="1">'Profile before CoM'!DL108*f_CoMC01</f>
        <v>0</v>
      </c>
      <c r="DM108" s="300">
        <f ca="1">'Profile before CoM'!DM108*f_CoMC01</f>
        <v>0</v>
      </c>
      <c r="DN108" s="300">
        <f ca="1">'Profile before CoM'!DN108*f_CoMC01</f>
        <v>0</v>
      </c>
      <c r="DO108" s="300">
        <f ca="1">'Profile before CoM'!DO108*f_CoMC01</f>
        <v>0</v>
      </c>
      <c r="DP108" s="300">
        <f ca="1">'Profile before CoM'!DP108*f_CoMC01</f>
        <v>0</v>
      </c>
      <c r="DQ108" s="300">
        <f ca="1">'Profile before CoM'!DQ108*f_CoMC01</f>
        <v>0</v>
      </c>
      <c r="DR108" s="300">
        <f ca="1">'Profile before CoM'!DR108*f_CoMC01</f>
        <v>0</v>
      </c>
      <c r="DS108" s="300">
        <f ca="1">'Profile before CoM'!DS108*f_CoMC01</f>
        <v>0</v>
      </c>
      <c r="DT108" s="300">
        <f ca="1">'Profile before CoM'!DT108*f_CoMC01</f>
        <v>0</v>
      </c>
      <c r="DU108" s="300">
        <f ca="1">'Profile before CoM'!DU108*f_CoMC01</f>
        <v>0</v>
      </c>
      <c r="DV108" s="300">
        <f ca="1">'Profile before CoM'!DV108*f_CoMC01</f>
        <v>0</v>
      </c>
      <c r="DW108" s="300">
        <f ca="1">'Profile before CoM'!DW108*f_CoMC01</f>
        <v>0</v>
      </c>
      <c r="DX108" s="300">
        <f ca="1">'Profile before CoM'!DX108*f_CoMC01</f>
        <v>0</v>
      </c>
      <c r="DY108" s="300">
        <f ca="1">'Profile before CoM'!DY108*f_CoMC01</f>
        <v>0</v>
      </c>
      <c r="DZ108" s="300">
        <f ca="1">'Profile before CoM'!DZ108*f_CoMC01</f>
        <v>0</v>
      </c>
      <c r="EA108" s="300">
        <f ca="1">'Profile before CoM'!EA108*f_CoMC01</f>
        <v>0</v>
      </c>
      <c r="EB108" s="300">
        <f ca="1">'Profile before CoM'!EB108*f_CoMC01</f>
        <v>0</v>
      </c>
      <c r="EC108" s="300">
        <f ca="1">'Profile before CoM'!EC108*f_CoMC01</f>
        <v>0</v>
      </c>
      <c r="ED108" s="300">
        <f ca="1">'Profile before CoM'!ED108*f_CoMC01</f>
        <v>0</v>
      </c>
      <c r="EE108" s="300">
        <f ca="1">'Profile before CoM'!EE108*f_CoMC01</f>
        <v>0</v>
      </c>
      <c r="EF108" s="300">
        <f ca="1">'Profile before CoM'!EF108*f_CoMC01</f>
        <v>0</v>
      </c>
      <c r="EG108" s="300">
        <f ca="1">'Profile before CoM'!EG108*f_CoMC01</f>
        <v>0</v>
      </c>
      <c r="EH108" s="300">
        <f ca="1">'Profile before CoM'!EH108*f_CoMC01</f>
        <v>0</v>
      </c>
      <c r="EI108" s="300">
        <f ca="1">'Profile before CoM'!EI108*f_CoMC01</f>
        <v>0</v>
      </c>
      <c r="EJ108" s="300">
        <f ca="1">'Profile before CoM'!EJ108*f_CoMC01</f>
        <v>0</v>
      </c>
      <c r="EK108" s="300">
        <f ca="1">'Profile before CoM'!EK108*f_CoMC01</f>
        <v>0</v>
      </c>
      <c r="EL108" s="300">
        <f ca="1">'Profile before CoM'!EL108*f_CoMC01</f>
        <v>0</v>
      </c>
      <c r="EM108" s="300">
        <f ca="1">'Profile before CoM'!EM108*f_CoMC01</f>
        <v>0</v>
      </c>
      <c r="EN108" s="300">
        <f ca="1">'Profile before CoM'!EN108*f_CoMC01</f>
        <v>0</v>
      </c>
      <c r="EO108" s="300">
        <f ca="1">'Profile before CoM'!EO108*f_CoMC01</f>
        <v>0</v>
      </c>
      <c r="EP108" s="300">
        <f ca="1">'Profile before CoM'!EP108*f_CoMC01</f>
        <v>0</v>
      </c>
      <c r="EQ108" s="300">
        <f ca="1">'Profile before CoM'!EQ108*f_CoMC01</f>
        <v>0</v>
      </c>
      <c r="ER108" s="300">
        <f ca="1">'Profile before CoM'!ER108*f_CoMC01</f>
        <v>0</v>
      </c>
      <c r="ES108" s="300">
        <f ca="1">'Profile before CoM'!ES108*f_CoMC01</f>
        <v>0</v>
      </c>
      <c r="ET108" s="300">
        <f ca="1">'Profile before CoM'!ET108*f_CoMC01</f>
        <v>0</v>
      </c>
      <c r="EU108" s="300">
        <f ca="1">'Profile before CoM'!EU108*f_CoMC01</f>
        <v>0</v>
      </c>
      <c r="EV108" s="300">
        <f ca="1">'Profile before CoM'!EV108*f_CoMC01</f>
        <v>0</v>
      </c>
      <c r="EW108" s="300">
        <f ca="1">'Profile before CoM'!EW108*f_CoMC01</f>
        <v>0</v>
      </c>
      <c r="EX108" s="300">
        <f ca="1">'Profile before CoM'!EX108*f_CoMC01</f>
        <v>0</v>
      </c>
      <c r="EY108" s="612"/>
      <c r="EZ108" s="757" t="str">
        <f>'Main Input'!EZ108</f>
        <v>RPI</v>
      </c>
      <c r="FA108" s="757" t="str">
        <f>'Main Input'!FA108</f>
        <v>N/A</v>
      </c>
      <c r="FB108" s="766">
        <f>'Main Input'!FB108</f>
        <v>0</v>
      </c>
      <c r="FC108" s="766" t="str">
        <f>'Main Input'!FC108</f>
        <v>IT Solutions</v>
      </c>
      <c r="FD108" s="766" t="str">
        <f>'Main Input'!FD108</f>
        <v>Managed Services</v>
      </c>
      <c r="FE108" s="757" t="str">
        <f>'Main Input'!FE108</f>
        <v>Opex</v>
      </c>
      <c r="FF108" s="757" t="str">
        <f>'Main Input'!FF108</f>
        <v>ContractAccrual</v>
      </c>
      <c r="FG108" s="757" t="str">
        <f>'Main Input'!FG108</f>
        <v>Expense</v>
      </c>
      <c r="FH108" s="767" t="str">
        <f>'Main Input'!FH108</f>
        <v>A</v>
      </c>
      <c r="FI108" s="768">
        <f>'Main Input'!FI108</f>
        <v>0.22</v>
      </c>
      <c r="FJ108" s="768">
        <f>'Main Input'!FJ108</f>
        <v>0</v>
      </c>
      <c r="FK108" s="612"/>
      <c r="FL108" s="531">
        <f t="shared" si="34"/>
        <v>0</v>
      </c>
      <c r="FM108" s="86"/>
      <c r="FN108" s="612"/>
    </row>
    <row r="109" spans="1:170" ht="12.75" customHeight="1">
      <c r="A109" s="750" t="str">
        <f>'Main Input'!A109</f>
        <v>MTB</v>
      </c>
      <c r="B109" s="762" t="str">
        <f>'Main Input'!B109</f>
        <v>Business Unit</v>
      </c>
      <c r="C109" s="762" t="str">
        <f>'Main Input'!C109</f>
        <v>Labour</v>
      </c>
      <c r="D109" s="762" t="str">
        <f>'Main Input'!D109</f>
        <v>TFR</v>
      </c>
      <c r="E109" s="762" t="str">
        <f>'Main Input'!E109</f>
        <v>Migration Engineer #28 (Wintel)</v>
      </c>
      <c r="F109" s="753" t="str">
        <f>'Main Input'!F109</f>
        <v>direct</v>
      </c>
      <c r="G109" s="753" t="str">
        <f>'Main Input'!G109</f>
        <v>Person</v>
      </c>
      <c r="H109" s="753" t="str">
        <f>'Main Input'!H109</f>
        <v>SDC.TSS.4</v>
      </c>
      <c r="I109" s="753">
        <f>'Main Input'!I109</f>
        <v>0</v>
      </c>
      <c r="J109" s="753">
        <f>'Main Input'!J109</f>
        <v>0</v>
      </c>
      <c r="K109" s="753" t="str">
        <f>'Main Input'!K109</f>
        <v>FJS</v>
      </c>
      <c r="L109" s="753" t="str">
        <f>'Main Input'!L109</f>
        <v>pTran</v>
      </c>
      <c r="M109" s="753">
        <f>'Main Input'!M109</f>
        <v>0</v>
      </c>
      <c r="N109" s="753">
        <f>'Main Input'!N109</f>
        <v>0</v>
      </c>
      <c r="O109" s="753" t="str">
        <f>'Main Input'!O109</f>
        <v>SPAIN</v>
      </c>
      <c r="P109" s="753">
        <f>'Main Input'!P109</f>
        <v>313</v>
      </c>
      <c r="Q109" s="753" t="str">
        <f>'Main Input'!Q109</f>
        <v>EUR</v>
      </c>
      <c r="R109" s="753" t="str">
        <f>'Main Input'!R109</f>
        <v>EMEA</v>
      </c>
      <c r="S109" s="753" t="str">
        <f>'Main Input'!S109</f>
        <v>Local</v>
      </c>
      <c r="T109" s="753">
        <f>'Main Input'!T109</f>
        <v>0</v>
      </c>
      <c r="U109" s="753">
        <f>'Main Input'!U109</f>
        <v>0</v>
      </c>
      <c r="V109" s="753" t="str">
        <f>'Main Input'!V109</f>
        <v>4_ATP</v>
      </c>
      <c r="W109" s="753">
        <f>'Main Input'!W109</f>
        <v>0</v>
      </c>
      <c r="X109" s="753">
        <f>'Main Input'!X109</f>
        <v>0</v>
      </c>
      <c r="Y109" s="753">
        <f>'Main Input'!Y109</f>
        <v>0</v>
      </c>
      <c r="Z109" s="753">
        <f>'Main Input'!Z109</f>
        <v>0</v>
      </c>
      <c r="AA109" s="753">
        <f>'Main Input'!AA109</f>
        <v>0</v>
      </c>
      <c r="AB109" s="763">
        <f>'Main Input'!AB109</f>
        <v>0</v>
      </c>
      <c r="AC109" s="763" t="str">
        <f>'Main Input'!AC109</f>
        <v>Days</v>
      </c>
      <c r="AD109" s="764">
        <f>'Main Input'!AD109</f>
        <v>85</v>
      </c>
      <c r="AE109" s="765">
        <f t="shared" ca="1" si="32"/>
        <v>35630.02492930548</v>
      </c>
      <c r="AF109" s="299">
        <f ca="1">'Profile before CoM'!AF109*f_CoMC01</f>
        <v>0</v>
      </c>
      <c r="AG109" s="300">
        <f ca="1">'Profile before CoM'!AG109*f_CoMC01</f>
        <v>0</v>
      </c>
      <c r="AH109" s="300">
        <f ca="1">'Profile before CoM'!AH109*f_CoMC01</f>
        <v>0</v>
      </c>
      <c r="AI109" s="300">
        <f ca="1">'Profile before CoM'!AI109*f_CoMC01</f>
        <v>0</v>
      </c>
      <c r="AJ109" s="300">
        <f ca="1">'Profile before CoM'!AJ109*f_CoMC01</f>
        <v>0</v>
      </c>
      <c r="AK109" s="300">
        <f ca="1">'Profile before CoM'!AK109*f_CoMC01</f>
        <v>35630.02492930548</v>
      </c>
      <c r="AL109" s="300">
        <f ca="1">'Profile before CoM'!AL109*f_CoMC01</f>
        <v>0</v>
      </c>
      <c r="AM109" s="300">
        <f ca="1">'Profile before CoM'!AM109*f_CoMC01</f>
        <v>0</v>
      </c>
      <c r="AN109" s="300">
        <f ca="1">'Profile before CoM'!AN109*f_CoMC01</f>
        <v>0</v>
      </c>
      <c r="AO109" s="300">
        <f ca="1">'Profile before CoM'!AO109*f_CoMC01</f>
        <v>0</v>
      </c>
      <c r="AP109" s="300">
        <f ca="1">'Profile before CoM'!AP109*f_CoMC01</f>
        <v>0</v>
      </c>
      <c r="AQ109" s="300">
        <f ca="1">'Profile before CoM'!AQ109*f_CoMC01</f>
        <v>0</v>
      </c>
      <c r="AR109" s="300">
        <f ca="1">'Profile before CoM'!AR109*f_CoMC01</f>
        <v>0</v>
      </c>
      <c r="AS109" s="300">
        <f ca="1">'Profile before CoM'!AS109*f_CoMC01</f>
        <v>0</v>
      </c>
      <c r="AT109" s="300">
        <f ca="1">'Profile before CoM'!AT109*f_CoMC01</f>
        <v>0</v>
      </c>
      <c r="AU109" s="300">
        <f ca="1">'Profile before CoM'!AU109*f_CoMC01</f>
        <v>0</v>
      </c>
      <c r="AV109" s="300">
        <f ca="1">'Profile before CoM'!AV109*f_CoMC01</f>
        <v>0</v>
      </c>
      <c r="AW109" s="300">
        <f ca="1">'Profile before CoM'!AW109*f_CoMC01</f>
        <v>0</v>
      </c>
      <c r="AX109" s="300">
        <f ca="1">'Profile before CoM'!AX109*f_CoMC01</f>
        <v>0</v>
      </c>
      <c r="AY109" s="300">
        <f ca="1">'Profile before CoM'!AY109*f_CoMC01</f>
        <v>0</v>
      </c>
      <c r="AZ109" s="300">
        <f ca="1">'Profile before CoM'!AZ109*f_CoMC01</f>
        <v>0</v>
      </c>
      <c r="BA109" s="300">
        <f ca="1">'Profile before CoM'!BA109*f_CoMC01</f>
        <v>0</v>
      </c>
      <c r="BB109" s="300">
        <f ca="1">'Profile before CoM'!BB109*f_CoMC01</f>
        <v>0</v>
      </c>
      <c r="BC109" s="300">
        <f ca="1">'Profile before CoM'!BC109*f_CoMC01</f>
        <v>0</v>
      </c>
      <c r="BD109" s="300">
        <f ca="1">'Profile before CoM'!BD109*f_CoMC01</f>
        <v>0</v>
      </c>
      <c r="BE109" s="300">
        <f ca="1">'Profile before CoM'!BE109*f_CoMC01</f>
        <v>0</v>
      </c>
      <c r="BF109" s="300">
        <f ca="1">'Profile before CoM'!BF109*f_CoMC01</f>
        <v>0</v>
      </c>
      <c r="BG109" s="300">
        <f ca="1">'Profile before CoM'!BG109*f_CoMC01</f>
        <v>0</v>
      </c>
      <c r="BH109" s="300">
        <f ca="1">'Profile before CoM'!BH109*f_CoMC01</f>
        <v>0</v>
      </c>
      <c r="BI109" s="300">
        <f ca="1">'Profile before CoM'!BI109*f_CoMC01</f>
        <v>0</v>
      </c>
      <c r="BJ109" s="300">
        <f ca="1">'Profile before CoM'!BJ109*f_CoMC01</f>
        <v>0</v>
      </c>
      <c r="BK109" s="300">
        <f ca="1">'Profile before CoM'!BK109*f_CoMC01</f>
        <v>0</v>
      </c>
      <c r="BL109" s="300">
        <f ca="1">'Profile before CoM'!BL109*f_CoMC01</f>
        <v>0</v>
      </c>
      <c r="BM109" s="300">
        <f ca="1">'Profile before CoM'!BM109*f_CoMC01</f>
        <v>0</v>
      </c>
      <c r="BN109" s="300">
        <f ca="1">'Profile before CoM'!BN109*f_CoMC01</f>
        <v>0</v>
      </c>
      <c r="BO109" s="300">
        <f ca="1">'Profile before CoM'!BO109*f_CoMC01</f>
        <v>0</v>
      </c>
      <c r="BP109" s="300">
        <f ca="1">'Profile before CoM'!BP109*f_CoMC01</f>
        <v>0</v>
      </c>
      <c r="BQ109" s="300">
        <f ca="1">'Profile before CoM'!BQ109*f_CoMC01</f>
        <v>0</v>
      </c>
      <c r="BR109" s="300">
        <f ca="1">'Profile before CoM'!BR109*f_CoMC01</f>
        <v>0</v>
      </c>
      <c r="BS109" s="300">
        <f ca="1">'Profile before CoM'!BS109*f_CoMC01</f>
        <v>0</v>
      </c>
      <c r="BT109" s="300">
        <f ca="1">'Profile before CoM'!BT109*f_CoMC01</f>
        <v>0</v>
      </c>
      <c r="BU109" s="300">
        <f ca="1">'Profile before CoM'!BU109*f_CoMC01</f>
        <v>0</v>
      </c>
      <c r="BV109" s="300">
        <f ca="1">'Profile before CoM'!BV109*f_CoMC01</f>
        <v>0</v>
      </c>
      <c r="BW109" s="300">
        <f ca="1">'Profile before CoM'!BW109*f_CoMC01</f>
        <v>0</v>
      </c>
      <c r="BX109" s="300">
        <f ca="1">'Profile before CoM'!BX109*f_CoMC01</f>
        <v>0</v>
      </c>
      <c r="BY109" s="300">
        <f ca="1">'Profile before CoM'!BY109*f_CoMC01</f>
        <v>0</v>
      </c>
      <c r="BZ109" s="300">
        <f ca="1">'Profile before CoM'!BZ109*f_CoMC01</f>
        <v>0</v>
      </c>
      <c r="CA109" s="300">
        <f ca="1">'Profile before CoM'!CA109*f_CoMC01</f>
        <v>0</v>
      </c>
      <c r="CB109" s="300">
        <f ca="1">'Profile before CoM'!CB109*f_CoMC01</f>
        <v>0</v>
      </c>
      <c r="CC109" s="300">
        <f ca="1">'Profile before CoM'!CC109*f_CoMC01</f>
        <v>0</v>
      </c>
      <c r="CD109" s="300">
        <f ca="1">'Profile before CoM'!CD109*f_CoMC01</f>
        <v>0</v>
      </c>
      <c r="CE109" s="300">
        <f ca="1">'Profile before CoM'!CE109*f_CoMC01</f>
        <v>0</v>
      </c>
      <c r="CF109" s="300">
        <f ca="1">'Profile before CoM'!CF109*f_CoMC01</f>
        <v>0</v>
      </c>
      <c r="CG109" s="300">
        <f ca="1">'Profile before CoM'!CG109*f_CoMC01</f>
        <v>0</v>
      </c>
      <c r="CH109" s="300">
        <f ca="1">'Profile before CoM'!CH109*f_CoMC01</f>
        <v>0</v>
      </c>
      <c r="CI109" s="300">
        <f ca="1">'Profile before CoM'!CI109*f_CoMC01</f>
        <v>0</v>
      </c>
      <c r="CJ109" s="300">
        <f ca="1">'Profile before CoM'!CJ109*f_CoMC01</f>
        <v>0</v>
      </c>
      <c r="CK109" s="300">
        <f ca="1">'Profile before CoM'!CK109*f_CoMC01</f>
        <v>0</v>
      </c>
      <c r="CL109" s="300">
        <f ca="1">'Profile before CoM'!CL109*f_CoMC01</f>
        <v>0</v>
      </c>
      <c r="CM109" s="300">
        <f ca="1">'Profile before CoM'!CM109*f_CoMC01</f>
        <v>0</v>
      </c>
      <c r="CN109" s="300">
        <f ca="1">'Profile before CoM'!CN109*f_CoMC01</f>
        <v>0</v>
      </c>
      <c r="CO109" s="300">
        <f ca="1">'Profile before CoM'!CO109*f_CoMC01</f>
        <v>0</v>
      </c>
      <c r="CP109" s="300">
        <f ca="1">'Profile before CoM'!CP109*f_CoMC01</f>
        <v>0</v>
      </c>
      <c r="CQ109" s="300">
        <f ca="1">'Profile before CoM'!CQ109*f_CoMC01</f>
        <v>0</v>
      </c>
      <c r="CR109" s="300">
        <f ca="1">'Profile before CoM'!CR109*f_CoMC01</f>
        <v>0</v>
      </c>
      <c r="CS109" s="300">
        <f ca="1">'Profile before CoM'!CS109*f_CoMC01</f>
        <v>0</v>
      </c>
      <c r="CT109" s="300">
        <f ca="1">'Profile before CoM'!CT109*f_CoMC01</f>
        <v>0</v>
      </c>
      <c r="CU109" s="300">
        <f ca="1">'Profile before CoM'!CU109*f_CoMC01</f>
        <v>0</v>
      </c>
      <c r="CV109" s="300">
        <f ca="1">'Profile before CoM'!CV109*f_CoMC01</f>
        <v>0</v>
      </c>
      <c r="CW109" s="300">
        <f ca="1">'Profile before CoM'!CW109*f_CoMC01</f>
        <v>0</v>
      </c>
      <c r="CX109" s="300">
        <f ca="1">'Profile before CoM'!CX109*f_CoMC01</f>
        <v>0</v>
      </c>
      <c r="CY109" s="300">
        <f ca="1">'Profile before CoM'!CY109*f_CoMC01</f>
        <v>0</v>
      </c>
      <c r="CZ109" s="300">
        <f ca="1">'Profile before CoM'!CZ109*f_CoMC01</f>
        <v>0</v>
      </c>
      <c r="DA109" s="300">
        <f ca="1">'Profile before CoM'!DA109*f_CoMC01</f>
        <v>0</v>
      </c>
      <c r="DB109" s="300">
        <f ca="1">'Profile before CoM'!DB109*f_CoMC01</f>
        <v>0</v>
      </c>
      <c r="DC109" s="300">
        <f ca="1">'Profile before CoM'!DC109*f_CoMC01</f>
        <v>0</v>
      </c>
      <c r="DD109" s="300">
        <f ca="1">'Profile before CoM'!DD109*f_CoMC01</f>
        <v>0</v>
      </c>
      <c r="DE109" s="300">
        <f ca="1">'Profile before CoM'!DE109*f_CoMC01</f>
        <v>0</v>
      </c>
      <c r="DF109" s="300">
        <f ca="1">'Profile before CoM'!DF109*f_CoMC01</f>
        <v>0</v>
      </c>
      <c r="DG109" s="300">
        <f ca="1">'Profile before CoM'!DG109*f_CoMC01</f>
        <v>0</v>
      </c>
      <c r="DH109" s="300">
        <f ca="1">'Profile before CoM'!DH109*f_CoMC01</f>
        <v>0</v>
      </c>
      <c r="DI109" s="300">
        <f ca="1">'Profile before CoM'!DI109*f_CoMC01</f>
        <v>0</v>
      </c>
      <c r="DJ109" s="300">
        <f ca="1">'Profile before CoM'!DJ109*f_CoMC01</f>
        <v>0</v>
      </c>
      <c r="DK109" s="300">
        <f ca="1">'Profile before CoM'!DK109*f_CoMC01</f>
        <v>0</v>
      </c>
      <c r="DL109" s="300">
        <f ca="1">'Profile before CoM'!DL109*f_CoMC01</f>
        <v>0</v>
      </c>
      <c r="DM109" s="300">
        <f ca="1">'Profile before CoM'!DM109*f_CoMC01</f>
        <v>0</v>
      </c>
      <c r="DN109" s="300">
        <f ca="1">'Profile before CoM'!DN109*f_CoMC01</f>
        <v>0</v>
      </c>
      <c r="DO109" s="300">
        <f ca="1">'Profile before CoM'!DO109*f_CoMC01</f>
        <v>0</v>
      </c>
      <c r="DP109" s="300">
        <f ca="1">'Profile before CoM'!DP109*f_CoMC01</f>
        <v>0</v>
      </c>
      <c r="DQ109" s="300">
        <f ca="1">'Profile before CoM'!DQ109*f_CoMC01</f>
        <v>0</v>
      </c>
      <c r="DR109" s="300">
        <f ca="1">'Profile before CoM'!DR109*f_CoMC01</f>
        <v>0</v>
      </c>
      <c r="DS109" s="300">
        <f ca="1">'Profile before CoM'!DS109*f_CoMC01</f>
        <v>0</v>
      </c>
      <c r="DT109" s="300">
        <f ca="1">'Profile before CoM'!DT109*f_CoMC01</f>
        <v>0</v>
      </c>
      <c r="DU109" s="300">
        <f ca="1">'Profile before CoM'!DU109*f_CoMC01</f>
        <v>0</v>
      </c>
      <c r="DV109" s="300">
        <f ca="1">'Profile before CoM'!DV109*f_CoMC01</f>
        <v>0</v>
      </c>
      <c r="DW109" s="300">
        <f ca="1">'Profile before CoM'!DW109*f_CoMC01</f>
        <v>0</v>
      </c>
      <c r="DX109" s="300">
        <f ca="1">'Profile before CoM'!DX109*f_CoMC01</f>
        <v>0</v>
      </c>
      <c r="DY109" s="300">
        <f ca="1">'Profile before CoM'!DY109*f_CoMC01</f>
        <v>0</v>
      </c>
      <c r="DZ109" s="300">
        <f ca="1">'Profile before CoM'!DZ109*f_CoMC01</f>
        <v>0</v>
      </c>
      <c r="EA109" s="300">
        <f ca="1">'Profile before CoM'!EA109*f_CoMC01</f>
        <v>0</v>
      </c>
      <c r="EB109" s="300">
        <f ca="1">'Profile before CoM'!EB109*f_CoMC01</f>
        <v>0</v>
      </c>
      <c r="EC109" s="300">
        <f ca="1">'Profile before CoM'!EC109*f_CoMC01</f>
        <v>0</v>
      </c>
      <c r="ED109" s="300">
        <f ca="1">'Profile before CoM'!ED109*f_CoMC01</f>
        <v>0</v>
      </c>
      <c r="EE109" s="300">
        <f ca="1">'Profile before CoM'!EE109*f_CoMC01</f>
        <v>0</v>
      </c>
      <c r="EF109" s="300">
        <f ca="1">'Profile before CoM'!EF109*f_CoMC01</f>
        <v>0</v>
      </c>
      <c r="EG109" s="300">
        <f ca="1">'Profile before CoM'!EG109*f_CoMC01</f>
        <v>0</v>
      </c>
      <c r="EH109" s="300">
        <f ca="1">'Profile before CoM'!EH109*f_CoMC01</f>
        <v>0</v>
      </c>
      <c r="EI109" s="300">
        <f ca="1">'Profile before CoM'!EI109*f_CoMC01</f>
        <v>0</v>
      </c>
      <c r="EJ109" s="300">
        <f ca="1">'Profile before CoM'!EJ109*f_CoMC01</f>
        <v>0</v>
      </c>
      <c r="EK109" s="300">
        <f ca="1">'Profile before CoM'!EK109*f_CoMC01</f>
        <v>0</v>
      </c>
      <c r="EL109" s="300">
        <f ca="1">'Profile before CoM'!EL109*f_CoMC01</f>
        <v>0</v>
      </c>
      <c r="EM109" s="300">
        <f ca="1">'Profile before CoM'!EM109*f_CoMC01</f>
        <v>0</v>
      </c>
      <c r="EN109" s="300">
        <f ca="1">'Profile before CoM'!EN109*f_CoMC01</f>
        <v>0</v>
      </c>
      <c r="EO109" s="300">
        <f ca="1">'Profile before CoM'!EO109*f_CoMC01</f>
        <v>0</v>
      </c>
      <c r="EP109" s="300">
        <f ca="1">'Profile before CoM'!EP109*f_CoMC01</f>
        <v>0</v>
      </c>
      <c r="EQ109" s="300">
        <f ca="1">'Profile before CoM'!EQ109*f_CoMC01</f>
        <v>0</v>
      </c>
      <c r="ER109" s="300">
        <f ca="1">'Profile before CoM'!ER109*f_CoMC01</f>
        <v>0</v>
      </c>
      <c r="ES109" s="300">
        <f ca="1">'Profile before CoM'!ES109*f_CoMC01</f>
        <v>0</v>
      </c>
      <c r="ET109" s="300">
        <f ca="1">'Profile before CoM'!ET109*f_CoMC01</f>
        <v>0</v>
      </c>
      <c r="EU109" s="300">
        <f ca="1">'Profile before CoM'!EU109*f_CoMC01</f>
        <v>0</v>
      </c>
      <c r="EV109" s="300">
        <f ca="1">'Profile before CoM'!EV109*f_CoMC01</f>
        <v>0</v>
      </c>
      <c r="EW109" s="300">
        <f ca="1">'Profile before CoM'!EW109*f_CoMC01</f>
        <v>0</v>
      </c>
      <c r="EX109" s="300">
        <f ca="1">'Profile before CoM'!EX109*f_CoMC01</f>
        <v>0</v>
      </c>
      <c r="EY109" s="612"/>
      <c r="EZ109" s="757" t="str">
        <f>'Main Input'!EZ109</f>
        <v>RPI</v>
      </c>
      <c r="FA109" s="757" t="str">
        <f>'Main Input'!FA109</f>
        <v>N/A</v>
      </c>
      <c r="FB109" s="766">
        <f>'Main Input'!FB109</f>
        <v>0</v>
      </c>
      <c r="FC109" s="766" t="str">
        <f>'Main Input'!FC109</f>
        <v>IT Solutions</v>
      </c>
      <c r="FD109" s="766" t="str">
        <f>'Main Input'!FD109</f>
        <v>Managed Services</v>
      </c>
      <c r="FE109" s="757" t="str">
        <f>'Main Input'!FE109</f>
        <v>Opex</v>
      </c>
      <c r="FF109" s="757" t="str">
        <f>'Main Input'!FF109</f>
        <v>ContractAccrual</v>
      </c>
      <c r="FG109" s="757" t="str">
        <f>'Main Input'!FG109</f>
        <v>Expense</v>
      </c>
      <c r="FH109" s="767" t="str">
        <f>'Main Input'!FH109</f>
        <v>A</v>
      </c>
      <c r="FI109" s="768">
        <f>'Main Input'!FI109</f>
        <v>0.22</v>
      </c>
      <c r="FJ109" s="768">
        <f>'Main Input'!FJ109</f>
        <v>0</v>
      </c>
      <c r="FK109" s="612"/>
      <c r="FL109" s="531">
        <f t="shared" si="34"/>
        <v>0</v>
      </c>
      <c r="FM109" s="86"/>
      <c r="FN109" s="612"/>
    </row>
    <row r="110" spans="1:170" ht="12.75" customHeight="1">
      <c r="A110" s="750" t="str">
        <f>'Main Input'!A110</f>
        <v>MTB</v>
      </c>
      <c r="B110" s="762" t="str">
        <f>'Main Input'!B110</f>
        <v>Business Unit</v>
      </c>
      <c r="C110" s="762" t="str">
        <f>'Main Input'!C110</f>
        <v>Labour</v>
      </c>
      <c r="D110" s="762" t="str">
        <f>'Main Input'!D110</f>
        <v>TFR</v>
      </c>
      <c r="E110" s="762" t="str">
        <f>'Main Input'!E110</f>
        <v>Migration Engineer #29 (Wintel)</v>
      </c>
      <c r="F110" s="753" t="str">
        <f>'Main Input'!F110</f>
        <v>direct</v>
      </c>
      <c r="G110" s="753" t="str">
        <f>'Main Input'!G110</f>
        <v>Person</v>
      </c>
      <c r="H110" s="753" t="str">
        <f>'Main Input'!H110</f>
        <v>SDC.TSS.4</v>
      </c>
      <c r="I110" s="753">
        <f>'Main Input'!I110</f>
        <v>0</v>
      </c>
      <c r="J110" s="753">
        <f>'Main Input'!J110</f>
        <v>0</v>
      </c>
      <c r="K110" s="753" t="str">
        <f>'Main Input'!K110</f>
        <v>FJS</v>
      </c>
      <c r="L110" s="753" t="str">
        <f>'Main Input'!L110</f>
        <v>pTran</v>
      </c>
      <c r="M110" s="753">
        <f>'Main Input'!M110</f>
        <v>0</v>
      </c>
      <c r="N110" s="753">
        <f>'Main Input'!N110</f>
        <v>0</v>
      </c>
      <c r="O110" s="753" t="str">
        <f>'Main Input'!O110</f>
        <v>SPAIN</v>
      </c>
      <c r="P110" s="753">
        <f>'Main Input'!P110</f>
        <v>313</v>
      </c>
      <c r="Q110" s="753" t="str">
        <f>'Main Input'!Q110</f>
        <v>EUR</v>
      </c>
      <c r="R110" s="753" t="str">
        <f>'Main Input'!R110</f>
        <v>EMEA</v>
      </c>
      <c r="S110" s="753" t="str">
        <f>'Main Input'!S110</f>
        <v>Local</v>
      </c>
      <c r="T110" s="753">
        <f>'Main Input'!T110</f>
        <v>0</v>
      </c>
      <c r="U110" s="753">
        <f>'Main Input'!U110</f>
        <v>0</v>
      </c>
      <c r="V110" s="753" t="str">
        <f>'Main Input'!V110</f>
        <v>4_ATP</v>
      </c>
      <c r="W110" s="753">
        <f>'Main Input'!W110</f>
        <v>0</v>
      </c>
      <c r="X110" s="753">
        <f>'Main Input'!X110</f>
        <v>0</v>
      </c>
      <c r="Y110" s="753">
        <f>'Main Input'!Y110</f>
        <v>0</v>
      </c>
      <c r="Z110" s="753">
        <f>'Main Input'!Z110</f>
        <v>0</v>
      </c>
      <c r="AA110" s="753">
        <f>'Main Input'!AA110</f>
        <v>0</v>
      </c>
      <c r="AB110" s="763">
        <f>'Main Input'!AB110</f>
        <v>0</v>
      </c>
      <c r="AC110" s="763" t="str">
        <f>'Main Input'!AC110</f>
        <v>Days</v>
      </c>
      <c r="AD110" s="764">
        <f>'Main Input'!AD110</f>
        <v>85</v>
      </c>
      <c r="AE110" s="765">
        <f t="shared" ca="1" si="32"/>
        <v>35630.02492930548</v>
      </c>
      <c r="AF110" s="299">
        <f ca="1">'Profile before CoM'!AF110*f_CoMC01</f>
        <v>0</v>
      </c>
      <c r="AG110" s="300">
        <f ca="1">'Profile before CoM'!AG110*f_CoMC01</f>
        <v>0</v>
      </c>
      <c r="AH110" s="300">
        <f ca="1">'Profile before CoM'!AH110*f_CoMC01</f>
        <v>0</v>
      </c>
      <c r="AI110" s="300">
        <f ca="1">'Profile before CoM'!AI110*f_CoMC01</f>
        <v>0</v>
      </c>
      <c r="AJ110" s="300">
        <f ca="1">'Profile before CoM'!AJ110*f_CoMC01</f>
        <v>0</v>
      </c>
      <c r="AK110" s="300">
        <f ca="1">'Profile before CoM'!AK110*f_CoMC01</f>
        <v>35630.02492930548</v>
      </c>
      <c r="AL110" s="300">
        <f ca="1">'Profile before CoM'!AL110*f_CoMC01</f>
        <v>0</v>
      </c>
      <c r="AM110" s="300">
        <f ca="1">'Profile before CoM'!AM110*f_CoMC01</f>
        <v>0</v>
      </c>
      <c r="AN110" s="300">
        <f ca="1">'Profile before CoM'!AN110*f_CoMC01</f>
        <v>0</v>
      </c>
      <c r="AO110" s="300">
        <f ca="1">'Profile before CoM'!AO110*f_CoMC01</f>
        <v>0</v>
      </c>
      <c r="AP110" s="300">
        <f ca="1">'Profile before CoM'!AP110*f_CoMC01</f>
        <v>0</v>
      </c>
      <c r="AQ110" s="300">
        <f ca="1">'Profile before CoM'!AQ110*f_CoMC01</f>
        <v>0</v>
      </c>
      <c r="AR110" s="300">
        <f ca="1">'Profile before CoM'!AR110*f_CoMC01</f>
        <v>0</v>
      </c>
      <c r="AS110" s="300">
        <f ca="1">'Profile before CoM'!AS110*f_CoMC01</f>
        <v>0</v>
      </c>
      <c r="AT110" s="300">
        <f ca="1">'Profile before CoM'!AT110*f_CoMC01</f>
        <v>0</v>
      </c>
      <c r="AU110" s="300">
        <f ca="1">'Profile before CoM'!AU110*f_CoMC01</f>
        <v>0</v>
      </c>
      <c r="AV110" s="300">
        <f ca="1">'Profile before CoM'!AV110*f_CoMC01</f>
        <v>0</v>
      </c>
      <c r="AW110" s="300">
        <f ca="1">'Profile before CoM'!AW110*f_CoMC01</f>
        <v>0</v>
      </c>
      <c r="AX110" s="300">
        <f ca="1">'Profile before CoM'!AX110*f_CoMC01</f>
        <v>0</v>
      </c>
      <c r="AY110" s="300">
        <f ca="1">'Profile before CoM'!AY110*f_CoMC01</f>
        <v>0</v>
      </c>
      <c r="AZ110" s="300">
        <f ca="1">'Profile before CoM'!AZ110*f_CoMC01</f>
        <v>0</v>
      </c>
      <c r="BA110" s="300">
        <f ca="1">'Profile before CoM'!BA110*f_CoMC01</f>
        <v>0</v>
      </c>
      <c r="BB110" s="300">
        <f ca="1">'Profile before CoM'!BB110*f_CoMC01</f>
        <v>0</v>
      </c>
      <c r="BC110" s="300">
        <f ca="1">'Profile before CoM'!BC110*f_CoMC01</f>
        <v>0</v>
      </c>
      <c r="BD110" s="300">
        <f ca="1">'Profile before CoM'!BD110*f_CoMC01</f>
        <v>0</v>
      </c>
      <c r="BE110" s="300">
        <f ca="1">'Profile before CoM'!BE110*f_CoMC01</f>
        <v>0</v>
      </c>
      <c r="BF110" s="300">
        <f ca="1">'Profile before CoM'!BF110*f_CoMC01</f>
        <v>0</v>
      </c>
      <c r="BG110" s="300">
        <f ca="1">'Profile before CoM'!BG110*f_CoMC01</f>
        <v>0</v>
      </c>
      <c r="BH110" s="300">
        <f ca="1">'Profile before CoM'!BH110*f_CoMC01</f>
        <v>0</v>
      </c>
      <c r="BI110" s="300">
        <f ca="1">'Profile before CoM'!BI110*f_CoMC01</f>
        <v>0</v>
      </c>
      <c r="BJ110" s="300">
        <f ca="1">'Profile before CoM'!BJ110*f_CoMC01</f>
        <v>0</v>
      </c>
      <c r="BK110" s="300">
        <f ca="1">'Profile before CoM'!BK110*f_CoMC01</f>
        <v>0</v>
      </c>
      <c r="BL110" s="300">
        <f ca="1">'Profile before CoM'!BL110*f_CoMC01</f>
        <v>0</v>
      </c>
      <c r="BM110" s="300">
        <f ca="1">'Profile before CoM'!BM110*f_CoMC01</f>
        <v>0</v>
      </c>
      <c r="BN110" s="300">
        <f ca="1">'Profile before CoM'!BN110*f_CoMC01</f>
        <v>0</v>
      </c>
      <c r="BO110" s="300">
        <f ca="1">'Profile before CoM'!BO110*f_CoMC01</f>
        <v>0</v>
      </c>
      <c r="BP110" s="300">
        <f ca="1">'Profile before CoM'!BP110*f_CoMC01</f>
        <v>0</v>
      </c>
      <c r="BQ110" s="300">
        <f ca="1">'Profile before CoM'!BQ110*f_CoMC01</f>
        <v>0</v>
      </c>
      <c r="BR110" s="300">
        <f ca="1">'Profile before CoM'!BR110*f_CoMC01</f>
        <v>0</v>
      </c>
      <c r="BS110" s="300">
        <f ca="1">'Profile before CoM'!BS110*f_CoMC01</f>
        <v>0</v>
      </c>
      <c r="BT110" s="300">
        <f ca="1">'Profile before CoM'!BT110*f_CoMC01</f>
        <v>0</v>
      </c>
      <c r="BU110" s="300">
        <f ca="1">'Profile before CoM'!BU110*f_CoMC01</f>
        <v>0</v>
      </c>
      <c r="BV110" s="300">
        <f ca="1">'Profile before CoM'!BV110*f_CoMC01</f>
        <v>0</v>
      </c>
      <c r="BW110" s="300">
        <f ca="1">'Profile before CoM'!BW110*f_CoMC01</f>
        <v>0</v>
      </c>
      <c r="BX110" s="300">
        <f ca="1">'Profile before CoM'!BX110*f_CoMC01</f>
        <v>0</v>
      </c>
      <c r="BY110" s="300">
        <f ca="1">'Profile before CoM'!BY110*f_CoMC01</f>
        <v>0</v>
      </c>
      <c r="BZ110" s="300">
        <f ca="1">'Profile before CoM'!BZ110*f_CoMC01</f>
        <v>0</v>
      </c>
      <c r="CA110" s="300">
        <f ca="1">'Profile before CoM'!CA110*f_CoMC01</f>
        <v>0</v>
      </c>
      <c r="CB110" s="300">
        <f ca="1">'Profile before CoM'!CB110*f_CoMC01</f>
        <v>0</v>
      </c>
      <c r="CC110" s="300">
        <f ca="1">'Profile before CoM'!CC110*f_CoMC01</f>
        <v>0</v>
      </c>
      <c r="CD110" s="300">
        <f ca="1">'Profile before CoM'!CD110*f_CoMC01</f>
        <v>0</v>
      </c>
      <c r="CE110" s="300">
        <f ca="1">'Profile before CoM'!CE110*f_CoMC01</f>
        <v>0</v>
      </c>
      <c r="CF110" s="300">
        <f ca="1">'Profile before CoM'!CF110*f_CoMC01</f>
        <v>0</v>
      </c>
      <c r="CG110" s="300">
        <f ca="1">'Profile before CoM'!CG110*f_CoMC01</f>
        <v>0</v>
      </c>
      <c r="CH110" s="300">
        <f ca="1">'Profile before CoM'!CH110*f_CoMC01</f>
        <v>0</v>
      </c>
      <c r="CI110" s="300">
        <f ca="1">'Profile before CoM'!CI110*f_CoMC01</f>
        <v>0</v>
      </c>
      <c r="CJ110" s="300">
        <f ca="1">'Profile before CoM'!CJ110*f_CoMC01</f>
        <v>0</v>
      </c>
      <c r="CK110" s="300">
        <f ca="1">'Profile before CoM'!CK110*f_CoMC01</f>
        <v>0</v>
      </c>
      <c r="CL110" s="300">
        <f ca="1">'Profile before CoM'!CL110*f_CoMC01</f>
        <v>0</v>
      </c>
      <c r="CM110" s="300">
        <f ca="1">'Profile before CoM'!CM110*f_CoMC01</f>
        <v>0</v>
      </c>
      <c r="CN110" s="300">
        <f ca="1">'Profile before CoM'!CN110*f_CoMC01</f>
        <v>0</v>
      </c>
      <c r="CO110" s="300">
        <f ca="1">'Profile before CoM'!CO110*f_CoMC01</f>
        <v>0</v>
      </c>
      <c r="CP110" s="300">
        <f ca="1">'Profile before CoM'!CP110*f_CoMC01</f>
        <v>0</v>
      </c>
      <c r="CQ110" s="300">
        <f ca="1">'Profile before CoM'!CQ110*f_CoMC01</f>
        <v>0</v>
      </c>
      <c r="CR110" s="300">
        <f ca="1">'Profile before CoM'!CR110*f_CoMC01</f>
        <v>0</v>
      </c>
      <c r="CS110" s="300">
        <f ca="1">'Profile before CoM'!CS110*f_CoMC01</f>
        <v>0</v>
      </c>
      <c r="CT110" s="300">
        <f ca="1">'Profile before CoM'!CT110*f_CoMC01</f>
        <v>0</v>
      </c>
      <c r="CU110" s="300">
        <f ca="1">'Profile before CoM'!CU110*f_CoMC01</f>
        <v>0</v>
      </c>
      <c r="CV110" s="300">
        <f ca="1">'Profile before CoM'!CV110*f_CoMC01</f>
        <v>0</v>
      </c>
      <c r="CW110" s="300">
        <f ca="1">'Profile before CoM'!CW110*f_CoMC01</f>
        <v>0</v>
      </c>
      <c r="CX110" s="300">
        <f ca="1">'Profile before CoM'!CX110*f_CoMC01</f>
        <v>0</v>
      </c>
      <c r="CY110" s="300">
        <f ca="1">'Profile before CoM'!CY110*f_CoMC01</f>
        <v>0</v>
      </c>
      <c r="CZ110" s="300">
        <f ca="1">'Profile before CoM'!CZ110*f_CoMC01</f>
        <v>0</v>
      </c>
      <c r="DA110" s="300">
        <f ca="1">'Profile before CoM'!DA110*f_CoMC01</f>
        <v>0</v>
      </c>
      <c r="DB110" s="300">
        <f ca="1">'Profile before CoM'!DB110*f_CoMC01</f>
        <v>0</v>
      </c>
      <c r="DC110" s="300">
        <f ca="1">'Profile before CoM'!DC110*f_CoMC01</f>
        <v>0</v>
      </c>
      <c r="DD110" s="300">
        <f ca="1">'Profile before CoM'!DD110*f_CoMC01</f>
        <v>0</v>
      </c>
      <c r="DE110" s="300">
        <f ca="1">'Profile before CoM'!DE110*f_CoMC01</f>
        <v>0</v>
      </c>
      <c r="DF110" s="300">
        <f ca="1">'Profile before CoM'!DF110*f_CoMC01</f>
        <v>0</v>
      </c>
      <c r="DG110" s="300">
        <f ca="1">'Profile before CoM'!DG110*f_CoMC01</f>
        <v>0</v>
      </c>
      <c r="DH110" s="300">
        <f ca="1">'Profile before CoM'!DH110*f_CoMC01</f>
        <v>0</v>
      </c>
      <c r="DI110" s="300">
        <f ca="1">'Profile before CoM'!DI110*f_CoMC01</f>
        <v>0</v>
      </c>
      <c r="DJ110" s="300">
        <f ca="1">'Profile before CoM'!DJ110*f_CoMC01</f>
        <v>0</v>
      </c>
      <c r="DK110" s="300">
        <f ca="1">'Profile before CoM'!DK110*f_CoMC01</f>
        <v>0</v>
      </c>
      <c r="DL110" s="300">
        <f ca="1">'Profile before CoM'!DL110*f_CoMC01</f>
        <v>0</v>
      </c>
      <c r="DM110" s="300">
        <f ca="1">'Profile before CoM'!DM110*f_CoMC01</f>
        <v>0</v>
      </c>
      <c r="DN110" s="300">
        <f ca="1">'Profile before CoM'!DN110*f_CoMC01</f>
        <v>0</v>
      </c>
      <c r="DO110" s="300">
        <f ca="1">'Profile before CoM'!DO110*f_CoMC01</f>
        <v>0</v>
      </c>
      <c r="DP110" s="300">
        <f ca="1">'Profile before CoM'!DP110*f_CoMC01</f>
        <v>0</v>
      </c>
      <c r="DQ110" s="300">
        <f ca="1">'Profile before CoM'!DQ110*f_CoMC01</f>
        <v>0</v>
      </c>
      <c r="DR110" s="300">
        <f ca="1">'Profile before CoM'!DR110*f_CoMC01</f>
        <v>0</v>
      </c>
      <c r="DS110" s="300">
        <f ca="1">'Profile before CoM'!DS110*f_CoMC01</f>
        <v>0</v>
      </c>
      <c r="DT110" s="300">
        <f ca="1">'Profile before CoM'!DT110*f_CoMC01</f>
        <v>0</v>
      </c>
      <c r="DU110" s="300">
        <f ca="1">'Profile before CoM'!DU110*f_CoMC01</f>
        <v>0</v>
      </c>
      <c r="DV110" s="300">
        <f ca="1">'Profile before CoM'!DV110*f_CoMC01</f>
        <v>0</v>
      </c>
      <c r="DW110" s="300">
        <f ca="1">'Profile before CoM'!DW110*f_CoMC01</f>
        <v>0</v>
      </c>
      <c r="DX110" s="300">
        <f ca="1">'Profile before CoM'!DX110*f_CoMC01</f>
        <v>0</v>
      </c>
      <c r="DY110" s="300">
        <f ca="1">'Profile before CoM'!DY110*f_CoMC01</f>
        <v>0</v>
      </c>
      <c r="DZ110" s="300">
        <f ca="1">'Profile before CoM'!DZ110*f_CoMC01</f>
        <v>0</v>
      </c>
      <c r="EA110" s="300">
        <f ca="1">'Profile before CoM'!EA110*f_CoMC01</f>
        <v>0</v>
      </c>
      <c r="EB110" s="300">
        <f ca="1">'Profile before CoM'!EB110*f_CoMC01</f>
        <v>0</v>
      </c>
      <c r="EC110" s="300">
        <f ca="1">'Profile before CoM'!EC110*f_CoMC01</f>
        <v>0</v>
      </c>
      <c r="ED110" s="300">
        <f ca="1">'Profile before CoM'!ED110*f_CoMC01</f>
        <v>0</v>
      </c>
      <c r="EE110" s="300">
        <f ca="1">'Profile before CoM'!EE110*f_CoMC01</f>
        <v>0</v>
      </c>
      <c r="EF110" s="300">
        <f ca="1">'Profile before CoM'!EF110*f_CoMC01</f>
        <v>0</v>
      </c>
      <c r="EG110" s="300">
        <f ca="1">'Profile before CoM'!EG110*f_CoMC01</f>
        <v>0</v>
      </c>
      <c r="EH110" s="300">
        <f ca="1">'Profile before CoM'!EH110*f_CoMC01</f>
        <v>0</v>
      </c>
      <c r="EI110" s="300">
        <f ca="1">'Profile before CoM'!EI110*f_CoMC01</f>
        <v>0</v>
      </c>
      <c r="EJ110" s="300">
        <f ca="1">'Profile before CoM'!EJ110*f_CoMC01</f>
        <v>0</v>
      </c>
      <c r="EK110" s="300">
        <f ca="1">'Profile before CoM'!EK110*f_CoMC01</f>
        <v>0</v>
      </c>
      <c r="EL110" s="300">
        <f ca="1">'Profile before CoM'!EL110*f_CoMC01</f>
        <v>0</v>
      </c>
      <c r="EM110" s="300">
        <f ca="1">'Profile before CoM'!EM110*f_CoMC01</f>
        <v>0</v>
      </c>
      <c r="EN110" s="300">
        <f ca="1">'Profile before CoM'!EN110*f_CoMC01</f>
        <v>0</v>
      </c>
      <c r="EO110" s="300">
        <f ca="1">'Profile before CoM'!EO110*f_CoMC01</f>
        <v>0</v>
      </c>
      <c r="EP110" s="300">
        <f ca="1">'Profile before CoM'!EP110*f_CoMC01</f>
        <v>0</v>
      </c>
      <c r="EQ110" s="300">
        <f ca="1">'Profile before CoM'!EQ110*f_CoMC01</f>
        <v>0</v>
      </c>
      <c r="ER110" s="300">
        <f ca="1">'Profile before CoM'!ER110*f_CoMC01</f>
        <v>0</v>
      </c>
      <c r="ES110" s="300">
        <f ca="1">'Profile before CoM'!ES110*f_CoMC01</f>
        <v>0</v>
      </c>
      <c r="ET110" s="300">
        <f ca="1">'Profile before CoM'!ET110*f_CoMC01</f>
        <v>0</v>
      </c>
      <c r="EU110" s="300">
        <f ca="1">'Profile before CoM'!EU110*f_CoMC01</f>
        <v>0</v>
      </c>
      <c r="EV110" s="300">
        <f ca="1">'Profile before CoM'!EV110*f_CoMC01</f>
        <v>0</v>
      </c>
      <c r="EW110" s="300">
        <f ca="1">'Profile before CoM'!EW110*f_CoMC01</f>
        <v>0</v>
      </c>
      <c r="EX110" s="300">
        <f ca="1">'Profile before CoM'!EX110*f_CoMC01</f>
        <v>0</v>
      </c>
      <c r="EY110" s="612"/>
      <c r="EZ110" s="757" t="str">
        <f>'Main Input'!EZ110</f>
        <v>RPI</v>
      </c>
      <c r="FA110" s="757" t="str">
        <f>'Main Input'!FA110</f>
        <v>N/A</v>
      </c>
      <c r="FB110" s="766">
        <f>'Main Input'!FB110</f>
        <v>0</v>
      </c>
      <c r="FC110" s="766" t="str">
        <f>'Main Input'!FC110</f>
        <v>IT Solutions</v>
      </c>
      <c r="FD110" s="766" t="str">
        <f>'Main Input'!FD110</f>
        <v>Managed Services</v>
      </c>
      <c r="FE110" s="757" t="str">
        <f>'Main Input'!FE110</f>
        <v>Opex</v>
      </c>
      <c r="FF110" s="757" t="str">
        <f>'Main Input'!FF110</f>
        <v>ContractAccrual</v>
      </c>
      <c r="FG110" s="757" t="str">
        <f>'Main Input'!FG110</f>
        <v>Expense</v>
      </c>
      <c r="FH110" s="767" t="str">
        <f>'Main Input'!FH110</f>
        <v>A</v>
      </c>
      <c r="FI110" s="768">
        <f>'Main Input'!FI110</f>
        <v>0.22</v>
      </c>
      <c r="FJ110" s="768">
        <f>'Main Input'!FJ110</f>
        <v>0</v>
      </c>
      <c r="FK110" s="612"/>
      <c r="FL110" s="531">
        <f t="shared" si="34"/>
        <v>0</v>
      </c>
      <c r="FM110" s="86"/>
      <c r="FN110" s="612"/>
    </row>
    <row r="111" spans="1:170" ht="12.75" customHeight="1">
      <c r="A111" s="750" t="str">
        <f>'Main Input'!A111</f>
        <v>MTB</v>
      </c>
      <c r="B111" s="762" t="str">
        <f>'Main Input'!B111</f>
        <v>Other</v>
      </c>
      <c r="C111" s="762" t="str">
        <f>'Main Input'!C111</f>
        <v>Contingency</v>
      </c>
      <c r="D111" s="762" t="str">
        <f>'Main Input'!D111</f>
        <v>TOBE</v>
      </c>
      <c r="E111" s="762" t="str">
        <f>'Main Input'!E111</f>
        <v>Risk</v>
      </c>
      <c r="F111" s="753" t="str">
        <f>'Main Input'!F111</f>
        <v>direct</v>
      </c>
      <c r="G111" s="753" t="str">
        <f>'Main Input'!G111</f>
        <v>Person</v>
      </c>
      <c r="H111" s="753" t="str">
        <f>'Main Input'!H111</f>
        <v>TAC.CSA.2</v>
      </c>
      <c r="I111" s="753">
        <f>'Main Input'!I111</f>
        <v>0</v>
      </c>
      <c r="J111" s="753">
        <f>'Main Input'!J111</f>
        <v>0</v>
      </c>
      <c r="K111" s="753" t="str">
        <f>'Main Input'!K111</f>
        <v>FJS</v>
      </c>
      <c r="L111" s="753" t="str">
        <f>'Main Input'!L111</f>
        <v>oRisk</v>
      </c>
      <c r="M111" s="753">
        <f>'Main Input'!M111</f>
        <v>0</v>
      </c>
      <c r="N111" s="753">
        <f>'Main Input'!N111</f>
        <v>0</v>
      </c>
      <c r="O111" s="753" t="str">
        <f>'Main Input'!O111</f>
        <v>SPAIN</v>
      </c>
      <c r="P111" s="753">
        <f>'Main Input'!P111</f>
        <v>300</v>
      </c>
      <c r="Q111" s="753" t="str">
        <f>'Main Input'!Q111</f>
        <v>EUR</v>
      </c>
      <c r="R111" s="753" t="str">
        <f>'Main Input'!R111</f>
        <v>EMEA</v>
      </c>
      <c r="S111" s="753" t="str">
        <f>'Main Input'!S111</f>
        <v>Local</v>
      </c>
      <c r="T111" s="753">
        <f>'Main Input'!T111</f>
        <v>0</v>
      </c>
      <c r="U111" s="753">
        <f>'Main Input'!U111</f>
        <v>0</v>
      </c>
      <c r="V111" s="753" t="str">
        <f>'Main Input'!V111</f>
        <v>ZZZ</v>
      </c>
      <c r="W111" s="753">
        <f>'Main Input'!W111</f>
        <v>0</v>
      </c>
      <c r="X111" s="753">
        <f>'Main Input'!X111</f>
        <v>0</v>
      </c>
      <c r="Y111" s="753">
        <f>'Main Input'!Y111</f>
        <v>0</v>
      </c>
      <c r="Z111" s="753">
        <f>'Main Input'!Z111</f>
        <v>0</v>
      </c>
      <c r="AA111" s="753">
        <f>'Main Input'!AA111</f>
        <v>0</v>
      </c>
      <c r="AB111" s="763">
        <f>'Main Input'!AB111</f>
        <v>0</v>
      </c>
      <c r="AC111" s="763" t="str">
        <f>'Main Input'!AC111</f>
        <v>Days</v>
      </c>
      <c r="AD111" s="764">
        <f>'Main Input'!AD111</f>
        <v>6400</v>
      </c>
      <c r="AE111" s="765">
        <f t="shared" ref="AE111:AE142" ca="1" si="35">SUM(AF111:EY111)</f>
        <v>2678043.0789883048</v>
      </c>
      <c r="AF111" s="299">
        <f ca="1">'Profile before CoM'!AF111*f_CoMC01</f>
        <v>0</v>
      </c>
      <c r="AG111" s="300">
        <f ca="1">'Profile before CoM'!AG111*f_CoMC01</f>
        <v>22570.230906063716</v>
      </c>
      <c r="AH111" s="300">
        <f ca="1">'Profile before CoM'!AH111*f_CoMC01</f>
        <v>28803.316231961893</v>
      </c>
      <c r="AI111" s="300">
        <f ca="1">'Profile before CoM'!AI111*f_CoMC01</f>
        <v>1379738.0553799823</v>
      </c>
      <c r="AJ111" s="300">
        <f ca="1">'Profile before CoM'!AJ111*f_CoMC01</f>
        <v>37170.008923978792</v>
      </c>
      <c r="AK111" s="300">
        <f ca="1">'Profile before CoM'!AK111*f_CoMC01</f>
        <v>78979.530842999142</v>
      </c>
      <c r="AL111" s="300">
        <f ca="1">'Profile before CoM'!AL111*f_CoMC01</f>
        <v>33397.865845004068</v>
      </c>
      <c r="AM111" s="300">
        <f ca="1">'Profile before CoM'!AM111*f_CoMC01</f>
        <v>33397.865845004068</v>
      </c>
      <c r="AN111" s="300">
        <f ca="1">'Profile before CoM'!AN111*f_CoMC01</f>
        <v>17981.84915954584</v>
      </c>
      <c r="AO111" s="300">
        <f ca="1">'Profile before CoM'!AO111*f_CoMC01</f>
        <v>17981.849159545538</v>
      </c>
      <c r="AP111" s="300">
        <f ca="1">'Profile before CoM'!AP111*f_CoMC01</f>
        <v>17981.849159545538</v>
      </c>
      <c r="AQ111" s="300">
        <f ca="1">'Profile before CoM'!AQ111*f_CoMC01</f>
        <v>17518.200778930233</v>
      </c>
      <c r="AR111" s="300">
        <f ca="1">'Profile before CoM'!AR111*f_CoMC01</f>
        <v>17518.200778929935</v>
      </c>
      <c r="AS111" s="300">
        <f ca="1">'Profile before CoM'!AS111*f_CoMC01</f>
        <v>17518.200778930233</v>
      </c>
      <c r="AT111" s="300">
        <f ca="1">'Profile before CoM'!AT111*f_CoMC01</f>
        <v>17518.200778929935</v>
      </c>
      <c r="AU111" s="300">
        <f ca="1">'Profile before CoM'!AU111*f_CoMC01</f>
        <v>17518.200778929935</v>
      </c>
      <c r="AV111" s="300">
        <f ca="1">'Profile before CoM'!AV111*f_CoMC01</f>
        <v>17868.564794508653</v>
      </c>
      <c r="AW111" s="300">
        <f ca="1">'Profile before CoM'!AW111*f_CoMC01</f>
        <v>17868.564794508653</v>
      </c>
      <c r="AX111" s="300">
        <f ca="1">'Profile before CoM'!AX111*f_CoMC01</f>
        <v>17868.564794508355</v>
      </c>
      <c r="AY111" s="300">
        <f ca="1">'Profile before CoM'!AY111*f_CoMC01</f>
        <v>17868.564794508653</v>
      </c>
      <c r="AZ111" s="300">
        <f ca="1">'Profile before CoM'!AZ111*f_CoMC01</f>
        <v>17868.564794508355</v>
      </c>
      <c r="BA111" s="300">
        <f ca="1">'Profile before CoM'!BA111*f_CoMC01</f>
        <v>17868.564794508653</v>
      </c>
      <c r="BB111" s="300">
        <f ca="1">'Profile before CoM'!BB111*f_CoMC01</f>
        <v>17868.564794508653</v>
      </c>
      <c r="BC111" s="300">
        <f ca="1">'Profile before CoM'!BC111*f_CoMC01</f>
        <v>17868.564794508355</v>
      </c>
      <c r="BD111" s="300">
        <f ca="1">'Profile before CoM'!BD111*f_CoMC01</f>
        <v>17868.564794508948</v>
      </c>
      <c r="BE111" s="300">
        <f ca="1">'Profile before CoM'!BE111*f_CoMC01</f>
        <v>17868.564794508355</v>
      </c>
      <c r="BF111" s="300">
        <f ca="1">'Profile before CoM'!BF111*f_CoMC01</f>
        <v>17868.564794508653</v>
      </c>
      <c r="BG111" s="300">
        <f ca="1">'Profile before CoM'!BG111*f_CoMC01</f>
        <v>17868.564794508355</v>
      </c>
      <c r="BH111" s="300">
        <f ca="1">'Profile before CoM'!BH111*f_CoMC01</f>
        <v>18225.936090399013</v>
      </c>
      <c r="BI111" s="300">
        <f ca="1">'Profile before CoM'!BI111*f_CoMC01</f>
        <v>18225.936090399013</v>
      </c>
      <c r="BJ111" s="300">
        <f ca="1">'Profile before CoM'!BJ111*f_CoMC01</f>
        <v>18225.936090399013</v>
      </c>
      <c r="BK111" s="300">
        <f ca="1">'Profile before CoM'!BK111*f_CoMC01</f>
        <v>18225.936090399013</v>
      </c>
      <c r="BL111" s="300">
        <f ca="1">'Profile before CoM'!BL111*f_CoMC01</f>
        <v>18225.936090399013</v>
      </c>
      <c r="BM111" s="300">
        <f ca="1">'Profile before CoM'!BM111*f_CoMC01</f>
        <v>18225.936090398711</v>
      </c>
      <c r="BN111" s="300">
        <f ca="1">'Profile before CoM'!BN111*f_CoMC01</f>
        <v>18225.936090399013</v>
      </c>
      <c r="BO111" s="300">
        <f ca="1">'Profile before CoM'!BO111*f_CoMC01</f>
        <v>18225.936090399013</v>
      </c>
      <c r="BP111" s="300">
        <f ca="1">'Profile before CoM'!BP111*f_CoMC01</f>
        <v>18225.936090399013</v>
      </c>
      <c r="BQ111" s="300">
        <f ca="1">'Profile before CoM'!BQ111*f_CoMC01</f>
        <v>18225.936090399013</v>
      </c>
      <c r="BR111" s="300">
        <f ca="1">'Profile before CoM'!BR111*f_CoMC01</f>
        <v>18225.936090399013</v>
      </c>
      <c r="BS111" s="300">
        <f ca="1">'Profile before CoM'!BS111*f_CoMC01</f>
        <v>18225.936090399013</v>
      </c>
      <c r="BT111" s="300">
        <f ca="1">'Profile before CoM'!BT111*f_CoMC01</f>
        <v>18590.454812206608</v>
      </c>
      <c r="BU111" s="300">
        <f ca="1">'Profile before CoM'!BU111*f_CoMC01</f>
        <v>18590.454812206608</v>
      </c>
      <c r="BV111" s="300">
        <f ca="1">'Profile before CoM'!BV111*f_CoMC01</f>
        <v>18590.454812206608</v>
      </c>
      <c r="BW111" s="300">
        <f ca="1">'Profile before CoM'!BW111*f_CoMC01</f>
        <v>18590.454812206608</v>
      </c>
      <c r="BX111" s="300">
        <f ca="1">'Profile before CoM'!BX111*f_CoMC01</f>
        <v>18590.454812206608</v>
      </c>
      <c r="BY111" s="300">
        <f ca="1">'Profile before CoM'!BY111*f_CoMC01</f>
        <v>18590.454812206608</v>
      </c>
      <c r="BZ111" s="300">
        <f ca="1">'Profile before CoM'!BZ111*f_CoMC01</f>
        <v>18590.454812206906</v>
      </c>
      <c r="CA111" s="300">
        <f ca="1">'Profile before CoM'!CA111*f_CoMC01</f>
        <v>18590.454812206608</v>
      </c>
      <c r="CB111" s="300">
        <f ca="1">'Profile before CoM'!CB111*f_CoMC01</f>
        <v>18590.454812206608</v>
      </c>
      <c r="CC111" s="300">
        <f ca="1">'Profile before CoM'!CC111*f_CoMC01</f>
        <v>18590.454812206608</v>
      </c>
      <c r="CD111" s="300">
        <f ca="1">'Profile before CoM'!CD111*f_CoMC01</f>
        <v>18590.454812206608</v>
      </c>
      <c r="CE111" s="300">
        <f ca="1">'Profile before CoM'!CE111*f_CoMC01</f>
        <v>18590.454812206608</v>
      </c>
      <c r="CF111" s="300">
        <f ca="1">'Profile before CoM'!CF111*f_CoMC01</f>
        <v>18962.263908451052</v>
      </c>
      <c r="CG111" s="300">
        <f ca="1">'Profile before CoM'!CG111*f_CoMC01</f>
        <v>18962.263908450754</v>
      </c>
      <c r="CH111" s="300">
        <f ca="1">'Profile before CoM'!CH111*f_CoMC01</f>
        <v>18962.263908451052</v>
      </c>
      <c r="CI111" s="300">
        <f ca="1">'Profile before CoM'!CI111*f_CoMC01</f>
        <v>18962.263908450754</v>
      </c>
      <c r="CJ111" s="300">
        <f ca="1">'Profile before CoM'!CJ111*f_CoMC01</f>
        <v>18962.263908451052</v>
      </c>
      <c r="CK111" s="300">
        <f ca="1">'Profile before CoM'!CK111*f_CoMC01</f>
        <v>18962.263908451052</v>
      </c>
      <c r="CL111" s="300">
        <f ca="1">'Profile before CoM'!CL111*f_CoMC01</f>
        <v>18962.263908450754</v>
      </c>
      <c r="CM111" s="300">
        <f ca="1">'Profile before CoM'!CM111*f_CoMC01</f>
        <v>18962.263908451052</v>
      </c>
      <c r="CN111" s="300">
        <f ca="1">'Profile before CoM'!CN111*f_CoMC01</f>
        <v>18962.263908450754</v>
      </c>
      <c r="CO111" s="300">
        <f ca="1">'Profile before CoM'!CO111*f_CoMC01</f>
        <v>18962.263908451052</v>
      </c>
      <c r="CP111" s="300">
        <f ca="1">'Profile before CoM'!CP111*f_CoMC01</f>
        <v>18962.263908450754</v>
      </c>
      <c r="CQ111" s="300">
        <f ca="1">'Profile before CoM'!CQ111*f_CoMC01</f>
        <v>18962.263908451052</v>
      </c>
      <c r="CR111" s="300">
        <f ca="1">'Profile before CoM'!CR111*f_CoMC01</f>
        <v>19341.509186619845</v>
      </c>
      <c r="CS111" s="300">
        <f ca="1">'Profile before CoM'!CS111*f_CoMC01</f>
        <v>19341.509186619845</v>
      </c>
      <c r="CT111" s="300">
        <f ca="1">'Profile before CoM'!CT111*f_CoMC01</f>
        <v>0</v>
      </c>
      <c r="CU111" s="300">
        <f ca="1">'Profile before CoM'!CU111*f_CoMC01</f>
        <v>0</v>
      </c>
      <c r="CV111" s="300">
        <f ca="1">'Profile before CoM'!CV111*f_CoMC01</f>
        <v>0</v>
      </c>
      <c r="CW111" s="300">
        <f ca="1">'Profile before CoM'!CW111*f_CoMC01</f>
        <v>0</v>
      </c>
      <c r="CX111" s="300">
        <f ca="1">'Profile before CoM'!CX111*f_CoMC01</f>
        <v>0</v>
      </c>
      <c r="CY111" s="300">
        <f ca="1">'Profile before CoM'!CY111*f_CoMC01</f>
        <v>0</v>
      </c>
      <c r="CZ111" s="300">
        <f ca="1">'Profile before CoM'!CZ111*f_CoMC01</f>
        <v>0</v>
      </c>
      <c r="DA111" s="300">
        <f ca="1">'Profile before CoM'!DA111*f_CoMC01</f>
        <v>0</v>
      </c>
      <c r="DB111" s="300">
        <f ca="1">'Profile before CoM'!DB111*f_CoMC01</f>
        <v>0</v>
      </c>
      <c r="DC111" s="300">
        <f ca="1">'Profile before CoM'!DC111*f_CoMC01</f>
        <v>0</v>
      </c>
      <c r="DD111" s="300">
        <f ca="1">'Profile before CoM'!DD111*f_CoMC01</f>
        <v>0</v>
      </c>
      <c r="DE111" s="300">
        <f ca="1">'Profile before CoM'!DE111*f_CoMC01</f>
        <v>0</v>
      </c>
      <c r="DF111" s="300">
        <f ca="1">'Profile before CoM'!DF111*f_CoMC01</f>
        <v>0</v>
      </c>
      <c r="DG111" s="300">
        <f ca="1">'Profile before CoM'!DG111*f_CoMC01</f>
        <v>0</v>
      </c>
      <c r="DH111" s="300">
        <f ca="1">'Profile before CoM'!DH111*f_CoMC01</f>
        <v>0</v>
      </c>
      <c r="DI111" s="300">
        <f ca="1">'Profile before CoM'!DI111*f_CoMC01</f>
        <v>0</v>
      </c>
      <c r="DJ111" s="300">
        <f ca="1">'Profile before CoM'!DJ111*f_CoMC01</f>
        <v>0</v>
      </c>
      <c r="DK111" s="300">
        <f ca="1">'Profile before CoM'!DK111*f_CoMC01</f>
        <v>0</v>
      </c>
      <c r="DL111" s="300">
        <f ca="1">'Profile before CoM'!DL111*f_CoMC01</f>
        <v>0</v>
      </c>
      <c r="DM111" s="300">
        <f ca="1">'Profile before CoM'!DM111*f_CoMC01</f>
        <v>0</v>
      </c>
      <c r="DN111" s="300">
        <f ca="1">'Profile before CoM'!DN111*f_CoMC01</f>
        <v>0</v>
      </c>
      <c r="DO111" s="300">
        <f ca="1">'Profile before CoM'!DO111*f_CoMC01</f>
        <v>0</v>
      </c>
      <c r="DP111" s="300">
        <f ca="1">'Profile before CoM'!DP111*f_CoMC01</f>
        <v>0</v>
      </c>
      <c r="DQ111" s="300">
        <f ca="1">'Profile before CoM'!DQ111*f_CoMC01</f>
        <v>0</v>
      </c>
      <c r="DR111" s="300">
        <f ca="1">'Profile before CoM'!DR111*f_CoMC01</f>
        <v>0</v>
      </c>
      <c r="DS111" s="300">
        <f ca="1">'Profile before CoM'!DS111*f_CoMC01</f>
        <v>0</v>
      </c>
      <c r="DT111" s="300">
        <f ca="1">'Profile before CoM'!DT111*f_CoMC01</f>
        <v>0</v>
      </c>
      <c r="DU111" s="300">
        <f ca="1">'Profile before CoM'!DU111*f_CoMC01</f>
        <v>0</v>
      </c>
      <c r="DV111" s="300">
        <f ca="1">'Profile before CoM'!DV111*f_CoMC01</f>
        <v>0</v>
      </c>
      <c r="DW111" s="300">
        <f ca="1">'Profile before CoM'!DW111*f_CoMC01</f>
        <v>0</v>
      </c>
      <c r="DX111" s="300">
        <f ca="1">'Profile before CoM'!DX111*f_CoMC01</f>
        <v>0</v>
      </c>
      <c r="DY111" s="300">
        <f ca="1">'Profile before CoM'!DY111*f_CoMC01</f>
        <v>0</v>
      </c>
      <c r="DZ111" s="300">
        <f ca="1">'Profile before CoM'!DZ111*f_CoMC01</f>
        <v>0</v>
      </c>
      <c r="EA111" s="300">
        <f ca="1">'Profile before CoM'!EA111*f_CoMC01</f>
        <v>0</v>
      </c>
      <c r="EB111" s="300">
        <f ca="1">'Profile before CoM'!EB111*f_CoMC01</f>
        <v>0</v>
      </c>
      <c r="EC111" s="300">
        <f ca="1">'Profile before CoM'!EC111*f_CoMC01</f>
        <v>0</v>
      </c>
      <c r="ED111" s="300">
        <f ca="1">'Profile before CoM'!ED111*f_CoMC01</f>
        <v>0</v>
      </c>
      <c r="EE111" s="300">
        <f ca="1">'Profile before CoM'!EE111*f_CoMC01</f>
        <v>0</v>
      </c>
      <c r="EF111" s="300">
        <f ca="1">'Profile before CoM'!EF111*f_CoMC01</f>
        <v>0</v>
      </c>
      <c r="EG111" s="300">
        <f ca="1">'Profile before CoM'!EG111*f_CoMC01</f>
        <v>0</v>
      </c>
      <c r="EH111" s="300">
        <f ca="1">'Profile before CoM'!EH111*f_CoMC01</f>
        <v>0</v>
      </c>
      <c r="EI111" s="300">
        <f ca="1">'Profile before CoM'!EI111*f_CoMC01</f>
        <v>0</v>
      </c>
      <c r="EJ111" s="300">
        <f ca="1">'Profile before CoM'!EJ111*f_CoMC01</f>
        <v>0</v>
      </c>
      <c r="EK111" s="300">
        <f ca="1">'Profile before CoM'!EK111*f_CoMC01</f>
        <v>0</v>
      </c>
      <c r="EL111" s="300">
        <f ca="1">'Profile before CoM'!EL111*f_CoMC01</f>
        <v>0</v>
      </c>
      <c r="EM111" s="300">
        <f ca="1">'Profile before CoM'!EM111*f_CoMC01</f>
        <v>0</v>
      </c>
      <c r="EN111" s="300">
        <f ca="1">'Profile before CoM'!EN111*f_CoMC01</f>
        <v>0</v>
      </c>
      <c r="EO111" s="300">
        <f ca="1">'Profile before CoM'!EO111*f_CoMC01</f>
        <v>0</v>
      </c>
      <c r="EP111" s="300">
        <f ca="1">'Profile before CoM'!EP111*f_CoMC01</f>
        <v>0</v>
      </c>
      <c r="EQ111" s="300">
        <f ca="1">'Profile before CoM'!EQ111*f_CoMC01</f>
        <v>0</v>
      </c>
      <c r="ER111" s="300">
        <f ca="1">'Profile before CoM'!ER111*f_CoMC01</f>
        <v>0</v>
      </c>
      <c r="ES111" s="300">
        <f ca="1">'Profile before CoM'!ES111*f_CoMC01</f>
        <v>0</v>
      </c>
      <c r="ET111" s="300">
        <f ca="1">'Profile before CoM'!ET111*f_CoMC01</f>
        <v>0</v>
      </c>
      <c r="EU111" s="300">
        <f ca="1">'Profile before CoM'!EU111*f_CoMC01</f>
        <v>0</v>
      </c>
      <c r="EV111" s="300">
        <f ca="1">'Profile before CoM'!EV111*f_CoMC01</f>
        <v>0</v>
      </c>
      <c r="EW111" s="300">
        <f ca="1">'Profile before CoM'!EW111*f_CoMC01</f>
        <v>0</v>
      </c>
      <c r="EX111" s="300">
        <f ca="1">'Profile before CoM'!EX111*f_CoMC01</f>
        <v>0</v>
      </c>
      <c r="EY111" s="612"/>
      <c r="EZ111" s="757" t="str">
        <f>'Main Input'!EZ111</f>
        <v>RPI</v>
      </c>
      <c r="FA111" s="757" t="str">
        <f>'Main Input'!FA111</f>
        <v>N/A</v>
      </c>
      <c r="FB111" s="766">
        <f>'Main Input'!FB111</f>
        <v>0</v>
      </c>
      <c r="FC111" s="766" t="str">
        <f>'Main Input'!FC111</f>
        <v>IT Solutions</v>
      </c>
      <c r="FD111" s="766" t="str">
        <f>'Main Input'!FD111</f>
        <v>Managed Services</v>
      </c>
      <c r="FE111" s="757" t="str">
        <f>'Main Input'!FE111</f>
        <v>Opex</v>
      </c>
      <c r="FF111" s="757" t="str">
        <f>'Main Input'!FF111</f>
        <v>ContractAccrual</v>
      </c>
      <c r="FG111" s="757" t="str">
        <f>'Main Input'!FG111</f>
        <v>Expense</v>
      </c>
      <c r="FH111" s="767" t="str">
        <f>'Main Input'!FH111</f>
        <v>A</v>
      </c>
      <c r="FI111" s="768">
        <f>'Main Input'!FI111</f>
        <v>0.22</v>
      </c>
      <c r="FJ111" s="768">
        <f>'Main Input'!FJ111</f>
        <v>0</v>
      </c>
      <c r="FK111" s="612"/>
      <c r="FL111" s="531">
        <f t="shared" si="34"/>
        <v>0</v>
      </c>
      <c r="FM111" s="86"/>
      <c r="FN111" s="612"/>
    </row>
    <row r="112" spans="1:170" ht="12.75" customHeight="1">
      <c r="A112" s="750">
        <f>'Main Input'!A112</f>
        <v>0</v>
      </c>
      <c r="B112" s="762">
        <f>'Main Input'!B112</f>
        <v>0</v>
      </c>
      <c r="C112" s="762">
        <f>'Main Input'!C112</f>
        <v>0</v>
      </c>
      <c r="D112" s="762">
        <f>'Main Input'!D112</f>
        <v>0</v>
      </c>
      <c r="E112" s="762">
        <f>'Main Input'!E112</f>
        <v>0</v>
      </c>
      <c r="F112" s="753">
        <f>'Main Input'!F112</f>
        <v>0</v>
      </c>
      <c r="G112" s="753">
        <f>'Main Input'!G112</f>
        <v>0</v>
      </c>
      <c r="H112" s="753">
        <f>'Main Input'!H112</f>
        <v>0</v>
      </c>
      <c r="I112" s="753">
        <f>'Main Input'!I112</f>
        <v>0</v>
      </c>
      <c r="J112" s="753">
        <f>'Main Input'!J112</f>
        <v>0</v>
      </c>
      <c r="K112" s="753">
        <f>'Main Input'!K112</f>
        <v>0</v>
      </c>
      <c r="L112" s="753">
        <f>'Main Input'!L112</f>
        <v>0</v>
      </c>
      <c r="M112" s="753">
        <f>'Main Input'!M112</f>
        <v>0</v>
      </c>
      <c r="N112" s="753">
        <f>'Main Input'!N112</f>
        <v>0</v>
      </c>
      <c r="O112" s="753">
        <f>'Main Input'!O112</f>
        <v>0</v>
      </c>
      <c r="P112" s="753">
        <f>'Main Input'!P112</f>
        <v>0</v>
      </c>
      <c r="Q112" s="753">
        <f>'Main Input'!Q112</f>
        <v>0</v>
      </c>
      <c r="R112" s="753">
        <f>'Main Input'!R112</f>
        <v>0</v>
      </c>
      <c r="S112" s="753">
        <f>'Main Input'!S112</f>
        <v>0</v>
      </c>
      <c r="T112" s="753">
        <f>'Main Input'!T112</f>
        <v>0</v>
      </c>
      <c r="U112" s="753">
        <f>'Main Input'!U112</f>
        <v>0</v>
      </c>
      <c r="V112" s="753">
        <f>'Main Input'!V112</f>
        <v>0</v>
      </c>
      <c r="W112" s="753">
        <f>'Main Input'!W112</f>
        <v>0</v>
      </c>
      <c r="X112" s="753">
        <f>'Main Input'!X112</f>
        <v>0</v>
      </c>
      <c r="Y112" s="753">
        <f>'Main Input'!Y112</f>
        <v>0</v>
      </c>
      <c r="Z112" s="753">
        <f>'Main Input'!Z112</f>
        <v>0</v>
      </c>
      <c r="AA112" s="753">
        <f>'Main Input'!AA112</f>
        <v>0</v>
      </c>
      <c r="AB112" s="763">
        <f>'Main Input'!AB112</f>
        <v>0</v>
      </c>
      <c r="AC112" s="763">
        <f>'Main Input'!AC112</f>
        <v>0</v>
      </c>
      <c r="AD112" s="764">
        <f>'Main Input'!AD112</f>
        <v>0</v>
      </c>
      <c r="AE112" s="765">
        <f t="shared" ca="1" si="35"/>
        <v>0</v>
      </c>
      <c r="AF112" s="299">
        <f ca="1">'Profile before CoM'!AF112*f_CoMC01</f>
        <v>0</v>
      </c>
      <c r="AG112" s="300">
        <f ca="1">'Profile before CoM'!AG112*f_CoMC01</f>
        <v>0</v>
      </c>
      <c r="AH112" s="300">
        <f ca="1">'Profile before CoM'!AH112*f_CoMC01</f>
        <v>0</v>
      </c>
      <c r="AI112" s="300">
        <f ca="1">'Profile before CoM'!AI112*f_CoMC01</f>
        <v>0</v>
      </c>
      <c r="AJ112" s="300">
        <f ca="1">'Profile before CoM'!AJ112*f_CoMC01</f>
        <v>0</v>
      </c>
      <c r="AK112" s="300">
        <f ca="1">'Profile before CoM'!AK112*f_CoMC01</f>
        <v>0</v>
      </c>
      <c r="AL112" s="300">
        <f ca="1">'Profile before CoM'!AL112*f_CoMC01</f>
        <v>0</v>
      </c>
      <c r="AM112" s="300">
        <f ca="1">'Profile before CoM'!AM112*f_CoMC01</f>
        <v>0</v>
      </c>
      <c r="AN112" s="300">
        <f ca="1">'Profile before CoM'!AN112*f_CoMC01</f>
        <v>0</v>
      </c>
      <c r="AO112" s="300">
        <f ca="1">'Profile before CoM'!AO112*f_CoMC01</f>
        <v>0</v>
      </c>
      <c r="AP112" s="300">
        <f ca="1">'Profile before CoM'!AP112*f_CoMC01</f>
        <v>0</v>
      </c>
      <c r="AQ112" s="300">
        <f ca="1">'Profile before CoM'!AQ112*f_CoMC01</f>
        <v>0</v>
      </c>
      <c r="AR112" s="300">
        <f ca="1">'Profile before CoM'!AR112*f_CoMC01</f>
        <v>0</v>
      </c>
      <c r="AS112" s="300">
        <f ca="1">'Profile before CoM'!AS112*f_CoMC01</f>
        <v>0</v>
      </c>
      <c r="AT112" s="300">
        <f ca="1">'Profile before CoM'!AT112*f_CoMC01</f>
        <v>0</v>
      </c>
      <c r="AU112" s="300">
        <f ca="1">'Profile before CoM'!AU112*f_CoMC01</f>
        <v>0</v>
      </c>
      <c r="AV112" s="300">
        <f ca="1">'Profile before CoM'!AV112*f_CoMC01</f>
        <v>0</v>
      </c>
      <c r="AW112" s="300">
        <f ca="1">'Profile before CoM'!AW112*f_CoMC01</f>
        <v>0</v>
      </c>
      <c r="AX112" s="300">
        <f ca="1">'Profile before CoM'!AX112*f_CoMC01</f>
        <v>0</v>
      </c>
      <c r="AY112" s="300">
        <f ca="1">'Profile before CoM'!AY112*f_CoMC01</f>
        <v>0</v>
      </c>
      <c r="AZ112" s="300">
        <f ca="1">'Profile before CoM'!AZ112*f_CoMC01</f>
        <v>0</v>
      </c>
      <c r="BA112" s="300">
        <f ca="1">'Profile before CoM'!BA112*f_CoMC01</f>
        <v>0</v>
      </c>
      <c r="BB112" s="300">
        <f ca="1">'Profile before CoM'!BB112*f_CoMC01</f>
        <v>0</v>
      </c>
      <c r="BC112" s="300">
        <f ca="1">'Profile before CoM'!BC112*f_CoMC01</f>
        <v>0</v>
      </c>
      <c r="BD112" s="300">
        <f ca="1">'Profile before CoM'!BD112*f_CoMC01</f>
        <v>0</v>
      </c>
      <c r="BE112" s="300">
        <f ca="1">'Profile before CoM'!BE112*f_CoMC01</f>
        <v>0</v>
      </c>
      <c r="BF112" s="300">
        <f ca="1">'Profile before CoM'!BF112*f_CoMC01</f>
        <v>0</v>
      </c>
      <c r="BG112" s="300">
        <f ca="1">'Profile before CoM'!BG112*f_CoMC01</f>
        <v>0</v>
      </c>
      <c r="BH112" s="300">
        <f ca="1">'Profile before CoM'!BH112*f_CoMC01</f>
        <v>0</v>
      </c>
      <c r="BI112" s="300">
        <f ca="1">'Profile before CoM'!BI112*f_CoMC01</f>
        <v>0</v>
      </c>
      <c r="BJ112" s="300">
        <f ca="1">'Profile before CoM'!BJ112*f_CoMC01</f>
        <v>0</v>
      </c>
      <c r="BK112" s="300">
        <f ca="1">'Profile before CoM'!BK112*f_CoMC01</f>
        <v>0</v>
      </c>
      <c r="BL112" s="300">
        <f ca="1">'Profile before CoM'!BL112*f_CoMC01</f>
        <v>0</v>
      </c>
      <c r="BM112" s="300">
        <f ca="1">'Profile before CoM'!BM112*f_CoMC01</f>
        <v>0</v>
      </c>
      <c r="BN112" s="300">
        <f ca="1">'Profile before CoM'!BN112*f_CoMC01</f>
        <v>0</v>
      </c>
      <c r="BO112" s="300">
        <f ca="1">'Profile before CoM'!BO112*f_CoMC01</f>
        <v>0</v>
      </c>
      <c r="BP112" s="300">
        <f ca="1">'Profile before CoM'!BP112*f_CoMC01</f>
        <v>0</v>
      </c>
      <c r="BQ112" s="300">
        <f ca="1">'Profile before CoM'!BQ112*f_CoMC01</f>
        <v>0</v>
      </c>
      <c r="BR112" s="300">
        <f ca="1">'Profile before CoM'!BR112*f_CoMC01</f>
        <v>0</v>
      </c>
      <c r="BS112" s="300">
        <f ca="1">'Profile before CoM'!BS112*f_CoMC01</f>
        <v>0</v>
      </c>
      <c r="BT112" s="300">
        <f ca="1">'Profile before CoM'!BT112*f_CoMC01</f>
        <v>0</v>
      </c>
      <c r="BU112" s="300">
        <f ca="1">'Profile before CoM'!BU112*f_CoMC01</f>
        <v>0</v>
      </c>
      <c r="BV112" s="300">
        <f ca="1">'Profile before CoM'!BV112*f_CoMC01</f>
        <v>0</v>
      </c>
      <c r="BW112" s="300">
        <f ca="1">'Profile before CoM'!BW112*f_CoMC01</f>
        <v>0</v>
      </c>
      <c r="BX112" s="300">
        <f ca="1">'Profile before CoM'!BX112*f_CoMC01</f>
        <v>0</v>
      </c>
      <c r="BY112" s="300">
        <f ca="1">'Profile before CoM'!BY112*f_CoMC01</f>
        <v>0</v>
      </c>
      <c r="BZ112" s="300">
        <f ca="1">'Profile before CoM'!BZ112*f_CoMC01</f>
        <v>0</v>
      </c>
      <c r="CA112" s="300">
        <f ca="1">'Profile before CoM'!CA112*f_CoMC01</f>
        <v>0</v>
      </c>
      <c r="CB112" s="300">
        <f ca="1">'Profile before CoM'!CB112*f_CoMC01</f>
        <v>0</v>
      </c>
      <c r="CC112" s="300">
        <f ca="1">'Profile before CoM'!CC112*f_CoMC01</f>
        <v>0</v>
      </c>
      <c r="CD112" s="300">
        <f ca="1">'Profile before CoM'!CD112*f_CoMC01</f>
        <v>0</v>
      </c>
      <c r="CE112" s="300">
        <f ca="1">'Profile before CoM'!CE112*f_CoMC01</f>
        <v>0</v>
      </c>
      <c r="CF112" s="300">
        <f ca="1">'Profile before CoM'!CF112*f_CoMC01</f>
        <v>0</v>
      </c>
      <c r="CG112" s="300">
        <f ca="1">'Profile before CoM'!CG112*f_CoMC01</f>
        <v>0</v>
      </c>
      <c r="CH112" s="300">
        <f ca="1">'Profile before CoM'!CH112*f_CoMC01</f>
        <v>0</v>
      </c>
      <c r="CI112" s="300">
        <f ca="1">'Profile before CoM'!CI112*f_CoMC01</f>
        <v>0</v>
      </c>
      <c r="CJ112" s="300">
        <f ca="1">'Profile before CoM'!CJ112*f_CoMC01</f>
        <v>0</v>
      </c>
      <c r="CK112" s="300">
        <f ca="1">'Profile before CoM'!CK112*f_CoMC01</f>
        <v>0</v>
      </c>
      <c r="CL112" s="300">
        <f ca="1">'Profile before CoM'!CL112*f_CoMC01</f>
        <v>0</v>
      </c>
      <c r="CM112" s="300">
        <f ca="1">'Profile before CoM'!CM112*f_CoMC01</f>
        <v>0</v>
      </c>
      <c r="CN112" s="300">
        <f ca="1">'Profile before CoM'!CN112*f_CoMC01</f>
        <v>0</v>
      </c>
      <c r="CO112" s="300">
        <f ca="1">'Profile before CoM'!CO112*f_CoMC01</f>
        <v>0</v>
      </c>
      <c r="CP112" s="300">
        <f ca="1">'Profile before CoM'!CP112*f_CoMC01</f>
        <v>0</v>
      </c>
      <c r="CQ112" s="300">
        <f ca="1">'Profile before CoM'!CQ112*f_CoMC01</f>
        <v>0</v>
      </c>
      <c r="CR112" s="300">
        <f ca="1">'Profile before CoM'!CR112*f_CoMC01</f>
        <v>0</v>
      </c>
      <c r="CS112" s="300">
        <f ca="1">'Profile before CoM'!CS112*f_CoMC01</f>
        <v>0</v>
      </c>
      <c r="CT112" s="300">
        <f ca="1">'Profile before CoM'!CT112*f_CoMC01</f>
        <v>0</v>
      </c>
      <c r="CU112" s="300">
        <f ca="1">'Profile before CoM'!CU112*f_CoMC01</f>
        <v>0</v>
      </c>
      <c r="CV112" s="300">
        <f ca="1">'Profile before CoM'!CV112*f_CoMC01</f>
        <v>0</v>
      </c>
      <c r="CW112" s="300">
        <f ca="1">'Profile before CoM'!CW112*f_CoMC01</f>
        <v>0</v>
      </c>
      <c r="CX112" s="300">
        <f ca="1">'Profile before CoM'!CX112*f_CoMC01</f>
        <v>0</v>
      </c>
      <c r="CY112" s="300">
        <f ca="1">'Profile before CoM'!CY112*f_CoMC01</f>
        <v>0</v>
      </c>
      <c r="CZ112" s="300">
        <f ca="1">'Profile before CoM'!CZ112*f_CoMC01</f>
        <v>0</v>
      </c>
      <c r="DA112" s="300">
        <f ca="1">'Profile before CoM'!DA112*f_CoMC01</f>
        <v>0</v>
      </c>
      <c r="DB112" s="300">
        <f ca="1">'Profile before CoM'!DB112*f_CoMC01</f>
        <v>0</v>
      </c>
      <c r="DC112" s="300">
        <f ca="1">'Profile before CoM'!DC112*f_CoMC01</f>
        <v>0</v>
      </c>
      <c r="DD112" s="300">
        <f ca="1">'Profile before CoM'!DD112*f_CoMC01</f>
        <v>0</v>
      </c>
      <c r="DE112" s="300">
        <f ca="1">'Profile before CoM'!DE112*f_CoMC01</f>
        <v>0</v>
      </c>
      <c r="DF112" s="300">
        <f ca="1">'Profile before CoM'!DF112*f_CoMC01</f>
        <v>0</v>
      </c>
      <c r="DG112" s="300">
        <f ca="1">'Profile before CoM'!DG112*f_CoMC01</f>
        <v>0</v>
      </c>
      <c r="DH112" s="300">
        <f ca="1">'Profile before CoM'!DH112*f_CoMC01</f>
        <v>0</v>
      </c>
      <c r="DI112" s="300">
        <f ca="1">'Profile before CoM'!DI112*f_CoMC01</f>
        <v>0</v>
      </c>
      <c r="DJ112" s="300">
        <f ca="1">'Profile before CoM'!DJ112*f_CoMC01</f>
        <v>0</v>
      </c>
      <c r="DK112" s="300">
        <f ca="1">'Profile before CoM'!DK112*f_CoMC01</f>
        <v>0</v>
      </c>
      <c r="DL112" s="300">
        <f ca="1">'Profile before CoM'!DL112*f_CoMC01</f>
        <v>0</v>
      </c>
      <c r="DM112" s="300">
        <f ca="1">'Profile before CoM'!DM112*f_CoMC01</f>
        <v>0</v>
      </c>
      <c r="DN112" s="300">
        <f ca="1">'Profile before CoM'!DN112*f_CoMC01</f>
        <v>0</v>
      </c>
      <c r="DO112" s="300">
        <f ca="1">'Profile before CoM'!DO112*f_CoMC01</f>
        <v>0</v>
      </c>
      <c r="DP112" s="300">
        <f ca="1">'Profile before CoM'!DP112*f_CoMC01</f>
        <v>0</v>
      </c>
      <c r="DQ112" s="300">
        <f ca="1">'Profile before CoM'!DQ112*f_CoMC01</f>
        <v>0</v>
      </c>
      <c r="DR112" s="300">
        <f ca="1">'Profile before CoM'!DR112*f_CoMC01</f>
        <v>0</v>
      </c>
      <c r="DS112" s="300">
        <f ca="1">'Profile before CoM'!DS112*f_CoMC01</f>
        <v>0</v>
      </c>
      <c r="DT112" s="300">
        <f ca="1">'Profile before CoM'!DT112*f_CoMC01</f>
        <v>0</v>
      </c>
      <c r="DU112" s="300">
        <f ca="1">'Profile before CoM'!DU112*f_CoMC01</f>
        <v>0</v>
      </c>
      <c r="DV112" s="300">
        <f ca="1">'Profile before CoM'!DV112*f_CoMC01</f>
        <v>0</v>
      </c>
      <c r="DW112" s="300">
        <f ca="1">'Profile before CoM'!DW112*f_CoMC01</f>
        <v>0</v>
      </c>
      <c r="DX112" s="300">
        <f ca="1">'Profile before CoM'!DX112*f_CoMC01</f>
        <v>0</v>
      </c>
      <c r="DY112" s="300">
        <f ca="1">'Profile before CoM'!DY112*f_CoMC01</f>
        <v>0</v>
      </c>
      <c r="DZ112" s="300">
        <f ca="1">'Profile before CoM'!DZ112*f_CoMC01</f>
        <v>0</v>
      </c>
      <c r="EA112" s="300">
        <f ca="1">'Profile before CoM'!EA112*f_CoMC01</f>
        <v>0</v>
      </c>
      <c r="EB112" s="300">
        <f ca="1">'Profile before CoM'!EB112*f_CoMC01</f>
        <v>0</v>
      </c>
      <c r="EC112" s="300">
        <f ca="1">'Profile before CoM'!EC112*f_CoMC01</f>
        <v>0</v>
      </c>
      <c r="ED112" s="300">
        <f ca="1">'Profile before CoM'!ED112*f_CoMC01</f>
        <v>0</v>
      </c>
      <c r="EE112" s="300">
        <f ca="1">'Profile before CoM'!EE112*f_CoMC01</f>
        <v>0</v>
      </c>
      <c r="EF112" s="300">
        <f ca="1">'Profile before CoM'!EF112*f_CoMC01</f>
        <v>0</v>
      </c>
      <c r="EG112" s="300">
        <f ca="1">'Profile before CoM'!EG112*f_CoMC01</f>
        <v>0</v>
      </c>
      <c r="EH112" s="300">
        <f ca="1">'Profile before CoM'!EH112*f_CoMC01</f>
        <v>0</v>
      </c>
      <c r="EI112" s="300">
        <f ca="1">'Profile before CoM'!EI112*f_CoMC01</f>
        <v>0</v>
      </c>
      <c r="EJ112" s="300">
        <f ca="1">'Profile before CoM'!EJ112*f_CoMC01</f>
        <v>0</v>
      </c>
      <c r="EK112" s="300">
        <f ca="1">'Profile before CoM'!EK112*f_CoMC01</f>
        <v>0</v>
      </c>
      <c r="EL112" s="300">
        <f ca="1">'Profile before CoM'!EL112*f_CoMC01</f>
        <v>0</v>
      </c>
      <c r="EM112" s="300">
        <f ca="1">'Profile before CoM'!EM112*f_CoMC01</f>
        <v>0</v>
      </c>
      <c r="EN112" s="300">
        <f ca="1">'Profile before CoM'!EN112*f_CoMC01</f>
        <v>0</v>
      </c>
      <c r="EO112" s="300">
        <f ca="1">'Profile before CoM'!EO112*f_CoMC01</f>
        <v>0</v>
      </c>
      <c r="EP112" s="300">
        <f ca="1">'Profile before CoM'!EP112*f_CoMC01</f>
        <v>0</v>
      </c>
      <c r="EQ112" s="300">
        <f ca="1">'Profile before CoM'!EQ112*f_CoMC01</f>
        <v>0</v>
      </c>
      <c r="ER112" s="300">
        <f ca="1">'Profile before CoM'!ER112*f_CoMC01</f>
        <v>0</v>
      </c>
      <c r="ES112" s="300">
        <f ca="1">'Profile before CoM'!ES112*f_CoMC01</f>
        <v>0</v>
      </c>
      <c r="ET112" s="300">
        <f ca="1">'Profile before CoM'!ET112*f_CoMC01</f>
        <v>0</v>
      </c>
      <c r="EU112" s="300">
        <f ca="1">'Profile before CoM'!EU112*f_CoMC01</f>
        <v>0</v>
      </c>
      <c r="EV112" s="300">
        <f ca="1">'Profile before CoM'!EV112*f_CoMC01</f>
        <v>0</v>
      </c>
      <c r="EW112" s="300">
        <f ca="1">'Profile before CoM'!EW112*f_CoMC01</f>
        <v>0</v>
      </c>
      <c r="EX112" s="300">
        <f ca="1">'Profile before CoM'!EX112*f_CoMC01</f>
        <v>0</v>
      </c>
      <c r="EY112" s="612"/>
      <c r="EZ112" s="757">
        <f>'Main Input'!EZ112</f>
        <v>0</v>
      </c>
      <c r="FA112" s="757">
        <f>'Main Input'!FA112</f>
        <v>0</v>
      </c>
      <c r="FB112" s="766">
        <f>'Main Input'!FB112</f>
        <v>0</v>
      </c>
      <c r="FC112" s="766">
        <f>'Main Input'!FC112</f>
        <v>0</v>
      </c>
      <c r="FD112" s="766">
        <f>'Main Input'!FD112</f>
        <v>0</v>
      </c>
      <c r="FE112" s="757">
        <f>'Main Input'!FE112</f>
        <v>0</v>
      </c>
      <c r="FF112" s="757">
        <f>'Main Input'!FF112</f>
        <v>0</v>
      </c>
      <c r="FG112" s="757">
        <f>'Main Input'!FG112</f>
        <v>0</v>
      </c>
      <c r="FH112" s="767">
        <f>'Main Input'!FH112</f>
        <v>0</v>
      </c>
      <c r="FI112" s="768">
        <f>'Main Input'!FI112</f>
        <v>0</v>
      </c>
      <c r="FJ112" s="768">
        <f>'Main Input'!FJ112</f>
        <v>0</v>
      </c>
      <c r="FK112" s="612"/>
      <c r="FL112" s="531">
        <f t="shared" si="34"/>
        <v>1</v>
      </c>
      <c r="FM112" s="86"/>
      <c r="FN112" s="612"/>
    </row>
    <row r="113" spans="1:170" ht="12.75" customHeight="1">
      <c r="A113" s="769">
        <f>'Main Input'!A113</f>
        <v>0</v>
      </c>
      <c r="B113" s="770">
        <f>'Main Input'!B113</f>
        <v>0</v>
      </c>
      <c r="C113" s="770">
        <f>'Main Input'!C113</f>
        <v>0</v>
      </c>
      <c r="D113" s="770">
        <f>'Main Input'!D113</f>
        <v>0</v>
      </c>
      <c r="E113" s="770">
        <f>'Main Input'!E113</f>
        <v>0</v>
      </c>
      <c r="F113" s="771">
        <f>'Main Input'!F113</f>
        <v>0</v>
      </c>
      <c r="G113" s="771">
        <f>'Main Input'!G113</f>
        <v>0</v>
      </c>
      <c r="H113" s="771">
        <f>'Main Input'!H113</f>
        <v>0</v>
      </c>
      <c r="I113" s="771">
        <f>'Main Input'!I113</f>
        <v>0</v>
      </c>
      <c r="J113" s="771">
        <f>'Main Input'!J113</f>
        <v>0</v>
      </c>
      <c r="K113" s="771">
        <f>'Main Input'!K113</f>
        <v>0</v>
      </c>
      <c r="L113" s="771">
        <f>'Main Input'!L113</f>
        <v>0</v>
      </c>
      <c r="M113" s="771">
        <f>'Main Input'!M113</f>
        <v>0</v>
      </c>
      <c r="N113" s="771">
        <f>'Main Input'!N113</f>
        <v>0</v>
      </c>
      <c r="O113" s="771">
        <f>'Main Input'!O113</f>
        <v>0</v>
      </c>
      <c r="P113" s="771">
        <f>'Main Input'!P113</f>
        <v>0</v>
      </c>
      <c r="Q113" s="771">
        <f>'Main Input'!Q113</f>
        <v>0</v>
      </c>
      <c r="R113" s="771">
        <f>'Main Input'!R113</f>
        <v>0</v>
      </c>
      <c r="S113" s="771">
        <f>'Main Input'!S113</f>
        <v>0</v>
      </c>
      <c r="T113" s="771">
        <f>'Main Input'!T113</f>
        <v>0</v>
      </c>
      <c r="U113" s="771">
        <f>'Main Input'!U113</f>
        <v>0</v>
      </c>
      <c r="V113" s="771">
        <f>'Main Input'!V113</f>
        <v>0</v>
      </c>
      <c r="W113" s="771">
        <f>'Main Input'!W113</f>
        <v>0</v>
      </c>
      <c r="X113" s="771">
        <f>'Main Input'!X113</f>
        <v>0</v>
      </c>
      <c r="Y113" s="771">
        <f>'Main Input'!Y113</f>
        <v>0</v>
      </c>
      <c r="Z113" s="771">
        <f>'Main Input'!Z113</f>
        <v>0</v>
      </c>
      <c r="AA113" s="771">
        <f>'Main Input'!AA113</f>
        <v>0</v>
      </c>
      <c r="AB113" s="772">
        <f>'Main Input'!AB113</f>
        <v>0</v>
      </c>
      <c r="AC113" s="772">
        <f>'Main Input'!AC113</f>
        <v>0</v>
      </c>
      <c r="AD113" s="773">
        <f>'Main Input'!AD113</f>
        <v>0</v>
      </c>
      <c r="AE113" s="774">
        <f t="shared" ca="1" si="35"/>
        <v>0</v>
      </c>
      <c r="AF113" s="775">
        <f ca="1">'Profile before CoM'!AF113*f_CoMC01</f>
        <v>0</v>
      </c>
      <c r="AG113" s="776">
        <f ca="1">'Profile before CoM'!AG113*f_CoMC01</f>
        <v>0</v>
      </c>
      <c r="AH113" s="776">
        <f ca="1">'Profile before CoM'!AH113*f_CoMC01</f>
        <v>0</v>
      </c>
      <c r="AI113" s="776">
        <f ca="1">'Profile before CoM'!AI113*f_CoMC01</f>
        <v>0</v>
      </c>
      <c r="AJ113" s="776">
        <f ca="1">'Profile before CoM'!AJ113*f_CoMC01</f>
        <v>0</v>
      </c>
      <c r="AK113" s="776">
        <f ca="1">'Profile before CoM'!AK113*f_CoMC01</f>
        <v>0</v>
      </c>
      <c r="AL113" s="776">
        <f ca="1">'Profile before CoM'!AL113*f_CoMC01</f>
        <v>0</v>
      </c>
      <c r="AM113" s="776">
        <f ca="1">'Profile before CoM'!AM113*f_CoMC01</f>
        <v>0</v>
      </c>
      <c r="AN113" s="776">
        <f ca="1">'Profile before CoM'!AN113*f_CoMC01</f>
        <v>0</v>
      </c>
      <c r="AO113" s="776">
        <f ca="1">'Profile before CoM'!AO113*f_CoMC01</f>
        <v>0</v>
      </c>
      <c r="AP113" s="776">
        <f ca="1">'Profile before CoM'!AP113*f_CoMC01</f>
        <v>0</v>
      </c>
      <c r="AQ113" s="776">
        <f ca="1">'Profile before CoM'!AQ113*f_CoMC01</f>
        <v>0</v>
      </c>
      <c r="AR113" s="776">
        <f ca="1">'Profile before CoM'!AR113*f_CoMC01</f>
        <v>0</v>
      </c>
      <c r="AS113" s="776">
        <f ca="1">'Profile before CoM'!AS113*f_CoMC01</f>
        <v>0</v>
      </c>
      <c r="AT113" s="776">
        <f ca="1">'Profile before CoM'!AT113*f_CoMC01</f>
        <v>0</v>
      </c>
      <c r="AU113" s="776">
        <f ca="1">'Profile before CoM'!AU113*f_CoMC01</f>
        <v>0</v>
      </c>
      <c r="AV113" s="776">
        <f ca="1">'Profile before CoM'!AV113*f_CoMC01</f>
        <v>0</v>
      </c>
      <c r="AW113" s="776">
        <f ca="1">'Profile before CoM'!AW113*f_CoMC01</f>
        <v>0</v>
      </c>
      <c r="AX113" s="776">
        <f ca="1">'Profile before CoM'!AX113*f_CoMC01</f>
        <v>0</v>
      </c>
      <c r="AY113" s="776">
        <f ca="1">'Profile before CoM'!AY113*f_CoMC01</f>
        <v>0</v>
      </c>
      <c r="AZ113" s="776">
        <f ca="1">'Profile before CoM'!AZ113*f_CoMC01</f>
        <v>0</v>
      </c>
      <c r="BA113" s="776">
        <f ca="1">'Profile before CoM'!BA113*f_CoMC01</f>
        <v>0</v>
      </c>
      <c r="BB113" s="776">
        <f ca="1">'Profile before CoM'!BB113*f_CoMC01</f>
        <v>0</v>
      </c>
      <c r="BC113" s="776">
        <f ca="1">'Profile before CoM'!BC113*f_CoMC01</f>
        <v>0</v>
      </c>
      <c r="BD113" s="776">
        <f ca="1">'Profile before CoM'!BD113*f_CoMC01</f>
        <v>0</v>
      </c>
      <c r="BE113" s="776">
        <f ca="1">'Profile before CoM'!BE113*f_CoMC01</f>
        <v>0</v>
      </c>
      <c r="BF113" s="776">
        <f ca="1">'Profile before CoM'!BF113*f_CoMC01</f>
        <v>0</v>
      </c>
      <c r="BG113" s="776">
        <f ca="1">'Profile before CoM'!BG113*f_CoMC01</f>
        <v>0</v>
      </c>
      <c r="BH113" s="776">
        <f ca="1">'Profile before CoM'!BH113*f_CoMC01</f>
        <v>0</v>
      </c>
      <c r="BI113" s="776">
        <f ca="1">'Profile before CoM'!BI113*f_CoMC01</f>
        <v>0</v>
      </c>
      <c r="BJ113" s="776">
        <f ca="1">'Profile before CoM'!BJ113*f_CoMC01</f>
        <v>0</v>
      </c>
      <c r="BK113" s="776">
        <f ca="1">'Profile before CoM'!BK113*f_CoMC01</f>
        <v>0</v>
      </c>
      <c r="BL113" s="776">
        <f ca="1">'Profile before CoM'!BL113*f_CoMC01</f>
        <v>0</v>
      </c>
      <c r="BM113" s="776">
        <f ca="1">'Profile before CoM'!BM113*f_CoMC01</f>
        <v>0</v>
      </c>
      <c r="BN113" s="776">
        <f ca="1">'Profile before CoM'!BN113*f_CoMC01</f>
        <v>0</v>
      </c>
      <c r="BO113" s="776">
        <f ca="1">'Profile before CoM'!BO113*f_CoMC01</f>
        <v>0</v>
      </c>
      <c r="BP113" s="776">
        <f ca="1">'Profile before CoM'!BP113*f_CoMC01</f>
        <v>0</v>
      </c>
      <c r="BQ113" s="776">
        <f ca="1">'Profile before CoM'!BQ113*f_CoMC01</f>
        <v>0</v>
      </c>
      <c r="BR113" s="776">
        <f ca="1">'Profile before CoM'!BR113*f_CoMC01</f>
        <v>0</v>
      </c>
      <c r="BS113" s="776">
        <f ca="1">'Profile before CoM'!BS113*f_CoMC01</f>
        <v>0</v>
      </c>
      <c r="BT113" s="776">
        <f ca="1">'Profile before CoM'!BT113*f_CoMC01</f>
        <v>0</v>
      </c>
      <c r="BU113" s="776">
        <f ca="1">'Profile before CoM'!BU113*f_CoMC01</f>
        <v>0</v>
      </c>
      <c r="BV113" s="776">
        <f ca="1">'Profile before CoM'!BV113*f_CoMC01</f>
        <v>0</v>
      </c>
      <c r="BW113" s="776">
        <f ca="1">'Profile before CoM'!BW113*f_CoMC01</f>
        <v>0</v>
      </c>
      <c r="BX113" s="776">
        <f ca="1">'Profile before CoM'!BX113*f_CoMC01</f>
        <v>0</v>
      </c>
      <c r="BY113" s="776">
        <f ca="1">'Profile before CoM'!BY113*f_CoMC01</f>
        <v>0</v>
      </c>
      <c r="BZ113" s="776">
        <f ca="1">'Profile before CoM'!BZ113*f_CoMC01</f>
        <v>0</v>
      </c>
      <c r="CA113" s="776">
        <f ca="1">'Profile before CoM'!CA113*f_CoMC01</f>
        <v>0</v>
      </c>
      <c r="CB113" s="776">
        <f ca="1">'Profile before CoM'!CB113*f_CoMC01</f>
        <v>0</v>
      </c>
      <c r="CC113" s="776">
        <f ca="1">'Profile before CoM'!CC113*f_CoMC01</f>
        <v>0</v>
      </c>
      <c r="CD113" s="776">
        <f ca="1">'Profile before CoM'!CD113*f_CoMC01</f>
        <v>0</v>
      </c>
      <c r="CE113" s="776">
        <f ca="1">'Profile before CoM'!CE113*f_CoMC01</f>
        <v>0</v>
      </c>
      <c r="CF113" s="776">
        <f ca="1">'Profile before CoM'!CF113*f_CoMC01</f>
        <v>0</v>
      </c>
      <c r="CG113" s="776">
        <f ca="1">'Profile before CoM'!CG113*f_CoMC01</f>
        <v>0</v>
      </c>
      <c r="CH113" s="776">
        <f ca="1">'Profile before CoM'!CH113*f_CoMC01</f>
        <v>0</v>
      </c>
      <c r="CI113" s="776">
        <f ca="1">'Profile before CoM'!CI113*f_CoMC01</f>
        <v>0</v>
      </c>
      <c r="CJ113" s="776">
        <f ca="1">'Profile before CoM'!CJ113*f_CoMC01</f>
        <v>0</v>
      </c>
      <c r="CK113" s="776">
        <f ca="1">'Profile before CoM'!CK113*f_CoMC01</f>
        <v>0</v>
      </c>
      <c r="CL113" s="776">
        <f ca="1">'Profile before CoM'!CL113*f_CoMC01</f>
        <v>0</v>
      </c>
      <c r="CM113" s="776">
        <f ca="1">'Profile before CoM'!CM113*f_CoMC01</f>
        <v>0</v>
      </c>
      <c r="CN113" s="776">
        <f ca="1">'Profile before CoM'!CN113*f_CoMC01</f>
        <v>0</v>
      </c>
      <c r="CO113" s="776">
        <f ca="1">'Profile before CoM'!CO113*f_CoMC01</f>
        <v>0</v>
      </c>
      <c r="CP113" s="776">
        <f ca="1">'Profile before CoM'!CP113*f_CoMC01</f>
        <v>0</v>
      </c>
      <c r="CQ113" s="776">
        <f ca="1">'Profile before CoM'!CQ113*f_CoMC01</f>
        <v>0</v>
      </c>
      <c r="CR113" s="776">
        <f ca="1">'Profile before CoM'!CR113*f_CoMC01</f>
        <v>0</v>
      </c>
      <c r="CS113" s="776">
        <f ca="1">'Profile before CoM'!CS113*f_CoMC01</f>
        <v>0</v>
      </c>
      <c r="CT113" s="776">
        <f ca="1">'Profile before CoM'!CT113*f_CoMC01</f>
        <v>0</v>
      </c>
      <c r="CU113" s="776">
        <f ca="1">'Profile before CoM'!CU113*f_CoMC01</f>
        <v>0</v>
      </c>
      <c r="CV113" s="776">
        <f ca="1">'Profile before CoM'!CV113*f_CoMC01</f>
        <v>0</v>
      </c>
      <c r="CW113" s="776">
        <f ca="1">'Profile before CoM'!CW113*f_CoMC01</f>
        <v>0</v>
      </c>
      <c r="CX113" s="776">
        <f ca="1">'Profile before CoM'!CX113*f_CoMC01</f>
        <v>0</v>
      </c>
      <c r="CY113" s="776">
        <f ca="1">'Profile before CoM'!CY113*f_CoMC01</f>
        <v>0</v>
      </c>
      <c r="CZ113" s="776">
        <f ca="1">'Profile before CoM'!CZ113*f_CoMC01</f>
        <v>0</v>
      </c>
      <c r="DA113" s="776">
        <f ca="1">'Profile before CoM'!DA113*f_CoMC01</f>
        <v>0</v>
      </c>
      <c r="DB113" s="776">
        <f ca="1">'Profile before CoM'!DB113*f_CoMC01</f>
        <v>0</v>
      </c>
      <c r="DC113" s="776">
        <f ca="1">'Profile before CoM'!DC113*f_CoMC01</f>
        <v>0</v>
      </c>
      <c r="DD113" s="776">
        <f ca="1">'Profile before CoM'!DD113*f_CoMC01</f>
        <v>0</v>
      </c>
      <c r="DE113" s="776">
        <f ca="1">'Profile before CoM'!DE113*f_CoMC01</f>
        <v>0</v>
      </c>
      <c r="DF113" s="776">
        <f ca="1">'Profile before CoM'!DF113*f_CoMC01</f>
        <v>0</v>
      </c>
      <c r="DG113" s="776">
        <f ca="1">'Profile before CoM'!DG113*f_CoMC01</f>
        <v>0</v>
      </c>
      <c r="DH113" s="776">
        <f ca="1">'Profile before CoM'!DH113*f_CoMC01</f>
        <v>0</v>
      </c>
      <c r="DI113" s="776">
        <f ca="1">'Profile before CoM'!DI113*f_CoMC01</f>
        <v>0</v>
      </c>
      <c r="DJ113" s="776">
        <f ca="1">'Profile before CoM'!DJ113*f_CoMC01</f>
        <v>0</v>
      </c>
      <c r="DK113" s="776">
        <f ca="1">'Profile before CoM'!DK113*f_CoMC01</f>
        <v>0</v>
      </c>
      <c r="DL113" s="776">
        <f ca="1">'Profile before CoM'!DL113*f_CoMC01</f>
        <v>0</v>
      </c>
      <c r="DM113" s="776">
        <f ca="1">'Profile before CoM'!DM113*f_CoMC01</f>
        <v>0</v>
      </c>
      <c r="DN113" s="776">
        <f ca="1">'Profile before CoM'!DN113*f_CoMC01</f>
        <v>0</v>
      </c>
      <c r="DO113" s="776">
        <f ca="1">'Profile before CoM'!DO113*f_CoMC01</f>
        <v>0</v>
      </c>
      <c r="DP113" s="776">
        <f ca="1">'Profile before CoM'!DP113*f_CoMC01</f>
        <v>0</v>
      </c>
      <c r="DQ113" s="776">
        <f ca="1">'Profile before CoM'!DQ113*f_CoMC01</f>
        <v>0</v>
      </c>
      <c r="DR113" s="776">
        <f ca="1">'Profile before CoM'!DR113*f_CoMC01</f>
        <v>0</v>
      </c>
      <c r="DS113" s="776">
        <f ca="1">'Profile before CoM'!DS113*f_CoMC01</f>
        <v>0</v>
      </c>
      <c r="DT113" s="776">
        <f ca="1">'Profile before CoM'!DT113*f_CoMC01</f>
        <v>0</v>
      </c>
      <c r="DU113" s="776">
        <f ca="1">'Profile before CoM'!DU113*f_CoMC01</f>
        <v>0</v>
      </c>
      <c r="DV113" s="776">
        <f ca="1">'Profile before CoM'!DV113*f_CoMC01</f>
        <v>0</v>
      </c>
      <c r="DW113" s="776">
        <f ca="1">'Profile before CoM'!DW113*f_CoMC01</f>
        <v>0</v>
      </c>
      <c r="DX113" s="776">
        <f ca="1">'Profile before CoM'!DX113*f_CoMC01</f>
        <v>0</v>
      </c>
      <c r="DY113" s="776">
        <f ca="1">'Profile before CoM'!DY113*f_CoMC01</f>
        <v>0</v>
      </c>
      <c r="DZ113" s="776">
        <f ca="1">'Profile before CoM'!DZ113*f_CoMC01</f>
        <v>0</v>
      </c>
      <c r="EA113" s="776">
        <f ca="1">'Profile before CoM'!EA113*f_CoMC01</f>
        <v>0</v>
      </c>
      <c r="EB113" s="776">
        <f ca="1">'Profile before CoM'!EB113*f_CoMC01</f>
        <v>0</v>
      </c>
      <c r="EC113" s="776">
        <f ca="1">'Profile before CoM'!EC113*f_CoMC01</f>
        <v>0</v>
      </c>
      <c r="ED113" s="776">
        <f ca="1">'Profile before CoM'!ED113*f_CoMC01</f>
        <v>0</v>
      </c>
      <c r="EE113" s="776">
        <f ca="1">'Profile before CoM'!EE113*f_CoMC01</f>
        <v>0</v>
      </c>
      <c r="EF113" s="776">
        <f ca="1">'Profile before CoM'!EF113*f_CoMC01</f>
        <v>0</v>
      </c>
      <c r="EG113" s="776">
        <f ca="1">'Profile before CoM'!EG113*f_CoMC01</f>
        <v>0</v>
      </c>
      <c r="EH113" s="776">
        <f ca="1">'Profile before CoM'!EH113*f_CoMC01</f>
        <v>0</v>
      </c>
      <c r="EI113" s="776">
        <f ca="1">'Profile before CoM'!EI113*f_CoMC01</f>
        <v>0</v>
      </c>
      <c r="EJ113" s="776">
        <f ca="1">'Profile before CoM'!EJ113*f_CoMC01</f>
        <v>0</v>
      </c>
      <c r="EK113" s="776">
        <f ca="1">'Profile before CoM'!EK113*f_CoMC01</f>
        <v>0</v>
      </c>
      <c r="EL113" s="776">
        <f ca="1">'Profile before CoM'!EL113*f_CoMC01</f>
        <v>0</v>
      </c>
      <c r="EM113" s="776">
        <f ca="1">'Profile before CoM'!EM113*f_CoMC01</f>
        <v>0</v>
      </c>
      <c r="EN113" s="776">
        <f ca="1">'Profile before CoM'!EN113*f_CoMC01</f>
        <v>0</v>
      </c>
      <c r="EO113" s="776">
        <f ca="1">'Profile before CoM'!EO113*f_CoMC01</f>
        <v>0</v>
      </c>
      <c r="EP113" s="776">
        <f ca="1">'Profile before CoM'!EP113*f_CoMC01</f>
        <v>0</v>
      </c>
      <c r="EQ113" s="776">
        <f ca="1">'Profile before CoM'!EQ113*f_CoMC01</f>
        <v>0</v>
      </c>
      <c r="ER113" s="776">
        <f ca="1">'Profile before CoM'!ER113*f_CoMC01</f>
        <v>0</v>
      </c>
      <c r="ES113" s="776">
        <f ca="1">'Profile before CoM'!ES113*f_CoMC01</f>
        <v>0</v>
      </c>
      <c r="ET113" s="776">
        <f ca="1">'Profile before CoM'!ET113*f_CoMC01</f>
        <v>0</v>
      </c>
      <c r="EU113" s="776">
        <f ca="1">'Profile before CoM'!EU113*f_CoMC01</f>
        <v>0</v>
      </c>
      <c r="EV113" s="776">
        <f ca="1">'Profile before CoM'!EV113*f_CoMC01</f>
        <v>0</v>
      </c>
      <c r="EW113" s="776">
        <f ca="1">'Profile before CoM'!EW113*f_CoMC01</f>
        <v>0</v>
      </c>
      <c r="EX113" s="776">
        <f ca="1">'Profile before CoM'!EX113*f_CoMC01</f>
        <v>0</v>
      </c>
      <c r="EY113" s="612"/>
      <c r="EZ113" s="777">
        <f>'Main Input'!EZ113</f>
        <v>0</v>
      </c>
      <c r="FA113" s="777">
        <f>'Main Input'!FA113</f>
        <v>0</v>
      </c>
      <c r="FB113" s="778">
        <f>'Main Input'!FB113</f>
        <v>0</v>
      </c>
      <c r="FC113" s="778">
        <f>'Main Input'!FC113</f>
        <v>0</v>
      </c>
      <c r="FD113" s="778">
        <f>'Main Input'!FD113</f>
        <v>0</v>
      </c>
      <c r="FE113" s="777">
        <f>'Main Input'!FE113</f>
        <v>0</v>
      </c>
      <c r="FF113" s="777">
        <f>'Main Input'!FF113</f>
        <v>0</v>
      </c>
      <c r="FG113" s="777">
        <f>'Main Input'!FG113</f>
        <v>0</v>
      </c>
      <c r="FH113" s="779">
        <f>'Main Input'!FH113</f>
        <v>0</v>
      </c>
      <c r="FI113" s="780">
        <f>'Main Input'!FI113</f>
        <v>0</v>
      </c>
      <c r="FJ113" s="780">
        <f>'Main Input'!FJ113</f>
        <v>0</v>
      </c>
      <c r="FK113" s="612"/>
      <c r="FL113" s="531">
        <f>CVbloc6</f>
        <v>1</v>
      </c>
      <c r="FM113" s="86"/>
      <c r="FN113" s="612"/>
    </row>
    <row r="114" spans="1:170" s="634" customFormat="1" ht="5.0999999999999996" customHeight="1">
      <c r="A114" s="205"/>
      <c r="B114" s="201"/>
      <c r="C114" s="201"/>
      <c r="D114" s="201"/>
      <c r="E114" s="234"/>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2"/>
      <c r="AC114" s="201"/>
      <c r="AD114" s="203"/>
      <c r="AE114" s="296"/>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c r="CH114" s="301"/>
      <c r="CI114" s="301"/>
      <c r="CJ114" s="301"/>
      <c r="CK114" s="301"/>
      <c r="CL114" s="301"/>
      <c r="CM114" s="301"/>
      <c r="CN114" s="301"/>
      <c r="CO114" s="301"/>
      <c r="CP114" s="301"/>
      <c r="CQ114" s="301"/>
      <c r="CR114" s="301"/>
      <c r="CS114" s="301"/>
      <c r="CT114" s="301"/>
      <c r="CU114" s="301"/>
      <c r="CV114" s="301"/>
      <c r="CW114" s="301"/>
      <c r="CX114" s="301"/>
      <c r="CY114" s="301"/>
      <c r="CZ114" s="301"/>
      <c r="DA114" s="301"/>
      <c r="DB114" s="301"/>
      <c r="DC114" s="301"/>
      <c r="DD114" s="301"/>
      <c r="DE114" s="301"/>
      <c r="DF114" s="301"/>
      <c r="DG114" s="301"/>
      <c r="DH114" s="301"/>
      <c r="DI114" s="301"/>
      <c r="DJ114" s="301"/>
      <c r="DK114" s="301"/>
      <c r="DL114" s="301"/>
      <c r="DM114" s="301"/>
      <c r="DN114" s="301"/>
      <c r="DO114" s="301"/>
      <c r="DP114" s="301"/>
      <c r="DQ114" s="301"/>
      <c r="DR114" s="301"/>
      <c r="DS114" s="301"/>
      <c r="DT114" s="301"/>
      <c r="DU114" s="301"/>
      <c r="DV114" s="301"/>
      <c r="DW114" s="301"/>
      <c r="DX114" s="301"/>
      <c r="DY114" s="301"/>
      <c r="DZ114" s="301"/>
      <c r="EA114" s="301"/>
      <c r="EB114" s="301"/>
      <c r="EC114" s="301"/>
      <c r="ED114" s="301"/>
      <c r="EE114" s="301"/>
      <c r="EF114" s="301"/>
      <c r="EG114" s="301"/>
      <c r="EH114" s="301"/>
      <c r="EI114" s="301"/>
      <c r="EJ114" s="301"/>
      <c r="EK114" s="301"/>
      <c r="EL114" s="301"/>
      <c r="EM114" s="301"/>
      <c r="EN114" s="301"/>
      <c r="EO114" s="301"/>
      <c r="EP114" s="301"/>
      <c r="EQ114" s="301"/>
      <c r="ER114" s="301"/>
      <c r="ES114" s="301"/>
      <c r="ET114" s="301"/>
      <c r="EU114" s="301"/>
      <c r="EV114" s="301"/>
      <c r="EW114" s="301"/>
      <c r="EX114" s="301"/>
      <c r="EY114" s="632"/>
      <c r="EZ114" s="201"/>
      <c r="FA114" s="201"/>
      <c r="FB114" s="201"/>
      <c r="FC114" s="201"/>
      <c r="FD114" s="201"/>
      <c r="FE114" s="201"/>
      <c r="FF114" s="201"/>
      <c r="FG114" s="201"/>
      <c r="FH114" s="201"/>
      <c r="FI114" s="201"/>
      <c r="FJ114" s="201"/>
      <c r="FK114" s="612"/>
      <c r="FL114" s="201"/>
      <c r="FM114" s="201"/>
      <c r="FN114" s="633"/>
    </row>
    <row r="115" spans="1:170" ht="12.75" customHeight="1">
      <c r="A115" s="727">
        <f>ROWS(A14:A114)</f>
        <v>101</v>
      </c>
      <c r="B115" s="86"/>
      <c r="C115" s="232"/>
      <c r="D115" s="863">
        <f>IF(ABS(A115-ChkRow1)&gt;ErrTol,1,0)</f>
        <v>0</v>
      </c>
      <c r="E115" s="86"/>
      <c r="AD115" s="827">
        <f t="shared" ref="AD115:BI115" si="36">SUM(AD14:AD114)</f>
        <v>36581</v>
      </c>
      <c r="AE115" s="668">
        <f t="shared" ca="1" si="36"/>
        <v>37293759.91499041</v>
      </c>
      <c r="AF115" s="783">
        <f t="shared" ca="1" si="36"/>
        <v>0</v>
      </c>
      <c r="AG115" s="784">
        <f t="shared" ca="1" si="36"/>
        <v>51763.140849771356</v>
      </c>
      <c r="AH115" s="784">
        <f t="shared" ca="1" si="36"/>
        <v>521426.73809573153</v>
      </c>
      <c r="AI115" s="784">
        <f t="shared" ca="1" si="36"/>
        <v>3535939.0490740798</v>
      </c>
      <c r="AJ115" s="784">
        <f t="shared" ca="1" si="36"/>
        <v>456859.38975017698</v>
      </c>
      <c r="AK115" s="784">
        <f t="shared" ca="1" si="36"/>
        <v>1854051.4044418116</v>
      </c>
      <c r="AL115" s="784">
        <f t="shared" ca="1" si="36"/>
        <v>448208.26099942927</v>
      </c>
      <c r="AM115" s="784">
        <f t="shared" ca="1" si="36"/>
        <v>821489.85650949576</v>
      </c>
      <c r="AN115" s="784">
        <f t="shared" ca="1" si="36"/>
        <v>1200150.6353541447</v>
      </c>
      <c r="AO115" s="784">
        <f t="shared" ca="1" si="36"/>
        <v>412852.77676211816</v>
      </c>
      <c r="AP115" s="784">
        <f t="shared" ca="1" si="36"/>
        <v>412852.77676211816</v>
      </c>
      <c r="AQ115" s="784">
        <f t="shared" ca="1" si="36"/>
        <v>663056.63543409109</v>
      </c>
      <c r="AR115" s="784">
        <f t="shared" ca="1" si="36"/>
        <v>411789.43378922332</v>
      </c>
      <c r="AS115" s="784">
        <f t="shared" ca="1" si="36"/>
        <v>411789.43378922419</v>
      </c>
      <c r="AT115" s="784">
        <f t="shared" ca="1" si="36"/>
        <v>697701.7958517248</v>
      </c>
      <c r="AU115" s="784">
        <f t="shared" ca="1" si="36"/>
        <v>446434.59420685761</v>
      </c>
      <c r="AV115" s="784">
        <f t="shared" ca="1" si="36"/>
        <v>447238.12793952413</v>
      </c>
      <c r="AW115" s="784">
        <f t="shared" ca="1" si="36"/>
        <v>701855.55893965589</v>
      </c>
      <c r="AX115" s="784">
        <f t="shared" ca="1" si="36"/>
        <v>412592.96752188925</v>
      </c>
      <c r="AY115" s="784">
        <f t="shared" ca="1" si="36"/>
        <v>412592.96752188983</v>
      </c>
      <c r="AZ115" s="784">
        <f t="shared" ca="1" si="36"/>
        <v>668885.51319965266</v>
      </c>
      <c r="BA115" s="784">
        <f t="shared" ca="1" si="36"/>
        <v>412592.96752188983</v>
      </c>
      <c r="BB115" s="784">
        <f t="shared" ca="1" si="36"/>
        <v>412592.96752188983</v>
      </c>
      <c r="BC115" s="784">
        <f t="shared" ca="1" si="36"/>
        <v>668885.51319965289</v>
      </c>
      <c r="BD115" s="784">
        <f t="shared" ca="1" si="36"/>
        <v>412592.96752189036</v>
      </c>
      <c r="BE115" s="784">
        <f t="shared" ca="1" si="36"/>
        <v>412592.96752188925</v>
      </c>
      <c r="BF115" s="784">
        <f t="shared" ca="1" si="36"/>
        <v>668885.51319965394</v>
      </c>
      <c r="BG115" s="784">
        <f t="shared" ca="1" si="36"/>
        <v>408876.84005033004</v>
      </c>
      <c r="BH115" s="784">
        <f t="shared" ca="1" si="36"/>
        <v>409696.44445765042</v>
      </c>
      <c r="BI115" s="784">
        <f t="shared" ca="1" si="36"/>
        <v>669406.22407778457</v>
      </c>
      <c r="BJ115" s="784">
        <f t="shared" ref="BJ115:CO115" ca="1" si="37">SUM(BJ14:BJ114)</f>
        <v>409696.44445765042</v>
      </c>
      <c r="BK115" s="784">
        <f t="shared" ca="1" si="37"/>
        <v>409696.44445765042</v>
      </c>
      <c r="BL115" s="784">
        <f t="shared" ca="1" si="37"/>
        <v>671114.84104897</v>
      </c>
      <c r="BM115" s="784">
        <f t="shared" ca="1" si="37"/>
        <v>409696.44445764972</v>
      </c>
      <c r="BN115" s="784">
        <f t="shared" ca="1" si="37"/>
        <v>409696.44445765042</v>
      </c>
      <c r="BO115" s="784">
        <f t="shared" ca="1" si="37"/>
        <v>671114.84104896977</v>
      </c>
      <c r="BP115" s="784">
        <f t="shared" ca="1" si="37"/>
        <v>409696.44445765042</v>
      </c>
      <c r="BQ115" s="784">
        <f t="shared" ca="1" si="37"/>
        <v>409696.44445765042</v>
      </c>
      <c r="BR115" s="784">
        <f t="shared" ca="1" si="37"/>
        <v>671114.84104897035</v>
      </c>
      <c r="BS115" s="784">
        <f t="shared" ca="1" si="37"/>
        <v>405980.31698609114</v>
      </c>
      <c r="BT115" s="784">
        <f t="shared" ca="1" si="37"/>
        <v>406816.31348155637</v>
      </c>
      <c r="BU115" s="784">
        <f t="shared" ca="1" si="37"/>
        <v>671720.28869409324</v>
      </c>
      <c r="BV115" s="784">
        <f t="shared" ca="1" si="37"/>
        <v>406816.31348155637</v>
      </c>
      <c r="BW115" s="784">
        <f t="shared" ca="1" si="37"/>
        <v>406816.31348155637</v>
      </c>
      <c r="BX115" s="784">
        <f t="shared" ca="1" si="37"/>
        <v>673463.07800470223</v>
      </c>
      <c r="BY115" s="784">
        <f t="shared" ca="1" si="37"/>
        <v>406816.31348155637</v>
      </c>
      <c r="BZ115" s="784">
        <f t="shared" ca="1" si="37"/>
        <v>406816.31348155712</v>
      </c>
      <c r="CA115" s="784">
        <f t="shared" ca="1" si="37"/>
        <v>673463.07800470281</v>
      </c>
      <c r="CB115" s="784">
        <f t="shared" ca="1" si="37"/>
        <v>406816.31348155637</v>
      </c>
      <c r="CC115" s="784">
        <f t="shared" ca="1" si="37"/>
        <v>406816.31348155637</v>
      </c>
      <c r="CD115" s="784">
        <f t="shared" ca="1" si="37"/>
        <v>673463.07800470223</v>
      </c>
      <c r="CE115" s="784">
        <f t="shared" ca="1" si="37"/>
        <v>403100.18600999727</v>
      </c>
      <c r="CF115" s="784">
        <f t="shared" ca="1" si="37"/>
        <v>403952.90243537305</v>
      </c>
      <c r="CG115" s="784">
        <f t="shared" ca="1" si="37"/>
        <v>674154.95715216035</v>
      </c>
      <c r="CH115" s="784">
        <f t="shared" ca="1" si="37"/>
        <v>403952.90243537305</v>
      </c>
      <c r="CI115" s="784">
        <f t="shared" ca="1" si="37"/>
        <v>403952.90243537223</v>
      </c>
      <c r="CJ115" s="784">
        <f t="shared" ca="1" si="37"/>
        <v>675932.60224898334</v>
      </c>
      <c r="CK115" s="784">
        <f t="shared" ca="1" si="37"/>
        <v>403952.90243537305</v>
      </c>
      <c r="CL115" s="784">
        <f t="shared" ca="1" si="37"/>
        <v>403952.90243537223</v>
      </c>
      <c r="CM115" s="784">
        <f t="shared" ca="1" si="37"/>
        <v>675932.60224898276</v>
      </c>
      <c r="CN115" s="784">
        <f t="shared" ca="1" si="37"/>
        <v>403952.90243537223</v>
      </c>
      <c r="CO115" s="784">
        <f t="shared" ca="1" si="37"/>
        <v>403952.90243537305</v>
      </c>
      <c r="CP115" s="784">
        <f t="shared" ref="CP115:DU115" ca="1" si="38">SUM(CP14:CP114)</f>
        <v>675932.60224898183</v>
      </c>
      <c r="CQ115" s="784">
        <f t="shared" ca="1" si="38"/>
        <v>400236.77496381401</v>
      </c>
      <c r="CR115" s="784">
        <f t="shared" ca="1" si="38"/>
        <v>401106.54571769614</v>
      </c>
      <c r="CS115" s="784">
        <f t="shared" ca="1" si="38"/>
        <v>676712.64152882074</v>
      </c>
      <c r="CT115" s="784">
        <f t="shared" ca="1" si="38"/>
        <v>0</v>
      </c>
      <c r="CU115" s="784">
        <f t="shared" ca="1" si="38"/>
        <v>0</v>
      </c>
      <c r="CV115" s="784">
        <f t="shared" ca="1" si="38"/>
        <v>0</v>
      </c>
      <c r="CW115" s="784">
        <f t="shared" ca="1" si="38"/>
        <v>0</v>
      </c>
      <c r="CX115" s="784">
        <f t="shared" ca="1" si="38"/>
        <v>0</v>
      </c>
      <c r="CY115" s="784">
        <f t="shared" ca="1" si="38"/>
        <v>0</v>
      </c>
      <c r="CZ115" s="784">
        <f t="shared" ca="1" si="38"/>
        <v>0</v>
      </c>
      <c r="DA115" s="784">
        <f t="shared" ca="1" si="38"/>
        <v>0</v>
      </c>
      <c r="DB115" s="784">
        <f t="shared" ca="1" si="38"/>
        <v>0</v>
      </c>
      <c r="DC115" s="784">
        <f t="shared" ca="1" si="38"/>
        <v>0</v>
      </c>
      <c r="DD115" s="784">
        <f t="shared" ca="1" si="38"/>
        <v>0</v>
      </c>
      <c r="DE115" s="784">
        <f t="shared" ca="1" si="38"/>
        <v>0</v>
      </c>
      <c r="DF115" s="784">
        <f t="shared" ca="1" si="38"/>
        <v>0</v>
      </c>
      <c r="DG115" s="784">
        <f t="shared" ca="1" si="38"/>
        <v>0</v>
      </c>
      <c r="DH115" s="784">
        <f t="shared" ca="1" si="38"/>
        <v>0</v>
      </c>
      <c r="DI115" s="784">
        <f t="shared" ca="1" si="38"/>
        <v>0</v>
      </c>
      <c r="DJ115" s="784">
        <f t="shared" ca="1" si="38"/>
        <v>0</v>
      </c>
      <c r="DK115" s="784">
        <f t="shared" ca="1" si="38"/>
        <v>0</v>
      </c>
      <c r="DL115" s="784">
        <f t="shared" ca="1" si="38"/>
        <v>0</v>
      </c>
      <c r="DM115" s="784">
        <f t="shared" ca="1" si="38"/>
        <v>0</v>
      </c>
      <c r="DN115" s="784">
        <f t="shared" ca="1" si="38"/>
        <v>0</v>
      </c>
      <c r="DO115" s="784">
        <f t="shared" ca="1" si="38"/>
        <v>0</v>
      </c>
      <c r="DP115" s="784">
        <f t="shared" ca="1" si="38"/>
        <v>0</v>
      </c>
      <c r="DQ115" s="784">
        <f t="shared" ca="1" si="38"/>
        <v>0</v>
      </c>
      <c r="DR115" s="784">
        <f t="shared" ca="1" si="38"/>
        <v>0</v>
      </c>
      <c r="DS115" s="784">
        <f t="shared" ca="1" si="38"/>
        <v>0</v>
      </c>
      <c r="DT115" s="784">
        <f t="shared" ca="1" si="38"/>
        <v>0</v>
      </c>
      <c r="DU115" s="784">
        <f t="shared" ca="1" si="38"/>
        <v>0</v>
      </c>
      <c r="DV115" s="784">
        <f t="shared" ref="DV115:EX115" ca="1" si="39">SUM(DV14:DV114)</f>
        <v>0</v>
      </c>
      <c r="DW115" s="784">
        <f t="shared" ca="1" si="39"/>
        <v>0</v>
      </c>
      <c r="DX115" s="784">
        <f t="shared" ca="1" si="39"/>
        <v>0</v>
      </c>
      <c r="DY115" s="784">
        <f t="shared" ca="1" si="39"/>
        <v>0</v>
      </c>
      <c r="DZ115" s="784">
        <f t="shared" ca="1" si="39"/>
        <v>0</v>
      </c>
      <c r="EA115" s="784">
        <f t="shared" ca="1" si="39"/>
        <v>0</v>
      </c>
      <c r="EB115" s="784">
        <f t="shared" ca="1" si="39"/>
        <v>0</v>
      </c>
      <c r="EC115" s="784">
        <f t="shared" ca="1" si="39"/>
        <v>0</v>
      </c>
      <c r="ED115" s="784">
        <f t="shared" ca="1" si="39"/>
        <v>0</v>
      </c>
      <c r="EE115" s="784">
        <f t="shared" ca="1" si="39"/>
        <v>0</v>
      </c>
      <c r="EF115" s="784">
        <f t="shared" ca="1" si="39"/>
        <v>0</v>
      </c>
      <c r="EG115" s="784">
        <f t="shared" ca="1" si="39"/>
        <v>0</v>
      </c>
      <c r="EH115" s="784">
        <f t="shared" ca="1" si="39"/>
        <v>0</v>
      </c>
      <c r="EI115" s="784">
        <f t="shared" ca="1" si="39"/>
        <v>0</v>
      </c>
      <c r="EJ115" s="784">
        <f t="shared" ca="1" si="39"/>
        <v>0</v>
      </c>
      <c r="EK115" s="784">
        <f t="shared" ca="1" si="39"/>
        <v>0</v>
      </c>
      <c r="EL115" s="784">
        <f t="shared" ca="1" si="39"/>
        <v>0</v>
      </c>
      <c r="EM115" s="784">
        <f t="shared" ca="1" si="39"/>
        <v>0</v>
      </c>
      <c r="EN115" s="784">
        <f t="shared" ca="1" si="39"/>
        <v>0</v>
      </c>
      <c r="EO115" s="784">
        <f t="shared" ca="1" si="39"/>
        <v>0</v>
      </c>
      <c r="EP115" s="784">
        <f t="shared" ca="1" si="39"/>
        <v>0</v>
      </c>
      <c r="EQ115" s="784">
        <f t="shared" ca="1" si="39"/>
        <v>0</v>
      </c>
      <c r="ER115" s="784">
        <f t="shared" ca="1" si="39"/>
        <v>0</v>
      </c>
      <c r="ES115" s="784">
        <f t="shared" ca="1" si="39"/>
        <v>0</v>
      </c>
      <c r="ET115" s="784">
        <f t="shared" ca="1" si="39"/>
        <v>0</v>
      </c>
      <c r="EU115" s="784">
        <f t="shared" ca="1" si="39"/>
        <v>0</v>
      </c>
      <c r="EV115" s="784">
        <f t="shared" ca="1" si="39"/>
        <v>0</v>
      </c>
      <c r="EW115" s="784">
        <f t="shared" ca="1" si="39"/>
        <v>0</v>
      </c>
      <c r="EX115" s="785">
        <f t="shared" ca="1" si="39"/>
        <v>0</v>
      </c>
      <c r="EY115" s="612"/>
      <c r="FK115" s="612"/>
      <c r="FL115" s="86"/>
      <c r="FM115" s="86"/>
      <c r="FN115" s="612"/>
    </row>
    <row r="116" spans="1:170">
      <c r="AE116" s="621"/>
      <c r="EY116" s="612"/>
      <c r="FK116" s="612"/>
      <c r="FL116" s="86"/>
      <c r="FM116" s="86"/>
      <c r="FN116" s="612"/>
    </row>
    <row r="117" spans="1:170" s="679" customFormat="1" ht="12.75" customHeight="1">
      <c r="A117" s="180" t="s">
        <v>75</v>
      </c>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1"/>
      <c r="AC117" s="91"/>
      <c r="AD117" s="91"/>
      <c r="AE117" s="91"/>
      <c r="AF117" s="91"/>
      <c r="AG117" s="91"/>
      <c r="AH117" s="91"/>
      <c r="AI117" s="91"/>
      <c r="AJ117" s="91"/>
      <c r="AK117" s="91"/>
      <c r="AL117" s="91"/>
      <c r="AM117" s="91"/>
      <c r="AN117" s="91"/>
      <c r="AO117" s="91"/>
      <c r="AP117" s="91"/>
      <c r="AQ117" s="93"/>
      <c r="AR117" s="93"/>
      <c r="AS117" s="93"/>
      <c r="AT117" s="93"/>
      <c r="AU117" s="93"/>
      <c r="AV117" s="93"/>
      <c r="AW117" s="93"/>
      <c r="AX117" s="93"/>
      <c r="AY117" s="93"/>
      <c r="AZ117" s="93"/>
      <c r="BA117" s="93"/>
      <c r="BB117" s="93"/>
      <c r="BC117" s="93"/>
      <c r="BD117" s="93"/>
      <c r="BE117" s="93"/>
      <c r="BF117" s="93"/>
      <c r="BG117" s="93"/>
      <c r="BH117" s="93"/>
      <c r="BI117" s="93"/>
      <c r="BJ117" s="93"/>
      <c r="BK117" s="93"/>
      <c r="BL117" s="93"/>
      <c r="BM117" s="93"/>
      <c r="BN117" s="93"/>
      <c r="BO117" s="93"/>
      <c r="BP117" s="93"/>
      <c r="BQ117" s="93"/>
      <c r="BR117" s="93"/>
      <c r="BS117" s="93"/>
      <c r="BT117" s="93"/>
      <c r="BU117" s="93"/>
      <c r="BV117" s="93"/>
      <c r="BW117" s="93"/>
      <c r="BX117" s="93"/>
      <c r="BY117" s="93"/>
      <c r="BZ117" s="93"/>
      <c r="CA117" s="93"/>
      <c r="CB117" s="93"/>
      <c r="CC117" s="93"/>
      <c r="CD117" s="93"/>
      <c r="CE117" s="93"/>
      <c r="CF117" s="93"/>
      <c r="CG117" s="93"/>
      <c r="CH117" s="93"/>
      <c r="CI117" s="93"/>
      <c r="CJ117" s="93"/>
      <c r="CK117" s="93"/>
      <c r="CL117" s="93"/>
      <c r="CM117" s="93"/>
      <c r="CN117" s="93"/>
      <c r="CO117" s="93"/>
      <c r="CP117" s="93"/>
      <c r="CQ117" s="93"/>
      <c r="CR117" s="93"/>
      <c r="CS117" s="93"/>
      <c r="CT117" s="93"/>
      <c r="CU117" s="93"/>
      <c r="CV117" s="93"/>
      <c r="CW117" s="93"/>
      <c r="CX117" s="93"/>
      <c r="CY117" s="93"/>
      <c r="CZ117" s="93"/>
      <c r="DA117" s="93"/>
      <c r="DB117" s="93"/>
      <c r="DC117" s="93"/>
      <c r="DD117" s="93"/>
      <c r="DE117" s="93"/>
      <c r="DF117" s="93"/>
      <c r="DG117" s="93"/>
      <c r="DH117" s="93"/>
      <c r="DI117" s="93"/>
      <c r="DJ117" s="93"/>
      <c r="DK117" s="93"/>
      <c r="DL117" s="93"/>
      <c r="DM117" s="93"/>
      <c r="DN117" s="93"/>
      <c r="DO117" s="93"/>
      <c r="DP117" s="93"/>
      <c r="DQ117" s="93"/>
      <c r="DR117" s="93"/>
      <c r="DS117" s="93"/>
      <c r="DT117" s="93"/>
      <c r="DU117" s="93"/>
      <c r="DV117" s="93"/>
      <c r="DW117" s="93"/>
      <c r="DX117" s="93"/>
      <c r="DY117" s="93"/>
      <c r="DZ117" s="93"/>
      <c r="EA117" s="93"/>
      <c r="EB117" s="93"/>
      <c r="EC117" s="93"/>
      <c r="ED117" s="93"/>
      <c r="EE117" s="93"/>
      <c r="EF117" s="93"/>
      <c r="EG117" s="93"/>
      <c r="EH117" s="93"/>
      <c r="EI117" s="93"/>
      <c r="EJ117" s="93"/>
      <c r="EK117" s="93"/>
      <c r="EL117" s="93"/>
      <c r="EM117" s="93"/>
      <c r="EN117" s="93"/>
      <c r="EO117" s="93"/>
      <c r="EP117" s="93"/>
      <c r="EQ117" s="93"/>
      <c r="ER117" s="93"/>
      <c r="ES117" s="93"/>
      <c r="ET117" s="93"/>
      <c r="EU117" s="93"/>
      <c r="EV117" s="93"/>
      <c r="EW117" s="93"/>
      <c r="EX117" s="93"/>
      <c r="EY117" s="93"/>
      <c r="EZ117" s="93"/>
      <c r="FA117" s="93"/>
      <c r="FB117" s="93"/>
      <c r="FC117" s="93"/>
      <c r="FD117" s="93"/>
      <c r="FE117" s="93"/>
      <c r="FF117" s="93"/>
      <c r="FG117" s="93"/>
      <c r="FH117" s="93"/>
      <c r="FI117" s="93"/>
      <c r="FJ117" s="93"/>
      <c r="FK117" s="93"/>
      <c r="FL117" s="93"/>
      <c r="FM117" s="93"/>
      <c r="FN117" s="93"/>
    </row>
    <row r="118" spans="1:170" hidden="1"/>
    <row r="119" spans="1:170" hidden="1"/>
    <row r="120" spans="1:170" hidden="1"/>
    <row r="121" spans="1:170" hidden="1"/>
    <row r="122" spans="1:170" hidden="1"/>
    <row r="123" spans="1:170" hidden="1">
      <c r="C123" s="232"/>
    </row>
    <row r="124" spans="1:170" hidden="1"/>
    <row r="125" spans="1:170" hidden="1"/>
    <row r="126" spans="1:170" hidden="1"/>
    <row r="127" spans="1:170" hidden="1"/>
    <row r="128" spans="1:170"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spans="1:1" hidden="1">
      <c r="A721"/>
    </row>
    <row r="722" spans="1:1" hidden="1">
      <c r="A722"/>
    </row>
    <row r="723" spans="1:1" hidden="1"/>
    <row r="724" spans="1:1" hidden="1"/>
    <row r="725" spans="1:1" hidden="1"/>
  </sheetData>
  <sheetCalcPr fullCalcOnLoad="1"/>
  <sheetProtection sheet="1" objects="1" scenarios="1" autoFilter="0"/>
  <autoFilter ref="A13:AC115"/>
  <phoneticPr fontId="0" type="noConversion"/>
  <conditionalFormatting sqref="AF3:EX3 AF5:EX5 AF8:EX9 AF115:EX115">
    <cfRule type="expression" dxfId="52" priority="1" stopIfTrue="1">
      <formula>AF$9&lt;&gt;0</formula>
    </cfRule>
  </conditionalFormatting>
  <conditionalFormatting sqref="D115 D1 D12 FM5">
    <cfRule type="cellIs" dxfId="51" priority="2" stopIfTrue="1" operator="greaterThan">
      <formula>0</formula>
    </cfRule>
    <cfRule type="cellIs" dxfId="50" priority="3" stopIfTrue="1" operator="lessThan">
      <formula>0</formula>
    </cfRule>
  </conditionalFormatting>
  <conditionalFormatting sqref="EZ15:FJ113 A15:AE113">
    <cfRule type="expression" dxfId="49" priority="4" stopIfTrue="1">
      <formula>$FL15=1</formula>
    </cfRule>
  </conditionalFormatting>
  <conditionalFormatting sqref="FL15:FL113">
    <cfRule type="cellIs" dxfId="48" priority="5" stopIfTrue="1" operator="equal">
      <formula>0</formula>
    </cfRule>
  </conditionalFormatting>
  <conditionalFormatting sqref="AF6:EX7">
    <cfRule type="cellIs" dxfId="47" priority="6" stopIfTrue="1" operator="between">
      <formula>PreContractStartDateIn</formula>
      <formula>ContractEndDateIn</formula>
    </cfRule>
  </conditionalFormatting>
  <conditionalFormatting sqref="A1:C1 E1:FN1">
    <cfRule type="expression" dxfId="46" priority="7" stopIfTrue="1">
      <formula>ErrorsPresent&gt;0</formula>
    </cfRule>
    <cfRule type="expression" dxfId="45" priority="8" stopIfTrue="1">
      <formula>ErrorsPresent&lt;0</formula>
    </cfRule>
  </conditionalFormatting>
  <conditionalFormatting sqref="AF15:EX113">
    <cfRule type="expression" dxfId="44" priority="9" stopIfTrue="1">
      <formula>$FL15=1</formula>
    </cfRule>
    <cfRule type="expression" dxfId="43" priority="10" stopIfTrue="1">
      <formula>AF$9&lt;&gt;0</formula>
    </cfRule>
  </conditionalFormatting>
  <hyperlinks>
    <hyperlink ref="D1" location="PLA5A" tooltip="Hyperlink to &quot;Error Checks&quot; sheet" display="PLA5A"/>
  </hyperlinks>
  <pageMargins left="0.4" right="0.4" top="1" bottom="1" header="0.5" footer="0.5"/>
  <pageSetup scale="51"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17" man="1"/>
    <brk id="31" min="14" max="117" man="1"/>
    <brk id="154" min="14" max="117" man="1"/>
    <brk id="166" min="14" max="117" man="1"/>
  </colBreaks>
  <drawing r:id="rId2"/>
  <legacyDrawing r:id="rId3"/>
  <mc:AlternateContent xmlns:mc="http://schemas.openxmlformats.org/markup-compatibility/2006">
    <mc:Choice Requires="x14">
      <controls>
        <mc:AlternateContent xmlns:mc="http://schemas.openxmlformats.org/markup-compatibility/2006">
          <mc:Choice Requires="x14">
            <control shapeId="947257" r:id="rId4" name="o_PW2">
              <controlPr defaultSize="0" print="0" autoFill="0" autoPict="0" macro="[0]!GrossMC">
                <anchor moveWithCells="1" sizeWithCells="1">
                  <from>
                    <xdr:col>2</xdr:col>
                    <xdr:colOff>1390650</xdr:colOff>
                    <xdr:row>6</xdr:row>
                    <xdr:rowOff>28575</xdr:rowOff>
                  </from>
                  <to>
                    <xdr:col>4</xdr:col>
                    <xdr:colOff>28575</xdr:colOff>
                    <xdr:row>8</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indexed="17"/>
    <outlinePr summaryRight="0"/>
    <pageSetUpPr autoPageBreaks="0"/>
  </sheetPr>
  <dimension ref="A1:HX725"/>
  <sheetViews>
    <sheetView showGridLines="0" showZeros="0" zoomScale="87" zoomScaleNormal="87" workbookViewId="0">
      <pane xSplit="6" ySplit="14" topLeftCell="G15" activePane="bottomRight" state="frozen"/>
      <selection pane="topRight"/>
      <selection pane="bottomLeft"/>
      <selection pane="bottomRight"/>
    </sheetView>
  </sheetViews>
  <sheetFormatPr defaultColWidth="0" defaultRowHeight="12.75" zeroHeight="1" outlineLevelCol="1"/>
  <cols>
    <col min="1" max="1" width="5.7109375" style="86" customWidth="1"/>
    <col min="2" max="2" width="13.28515625" style="85" customWidth="1"/>
    <col min="3" max="3" width="21.140625" style="85" customWidth="1"/>
    <col min="4" max="4" width="9.5703125" style="85" customWidth="1"/>
    <col min="5" max="5" width="28.42578125" style="85" customWidth="1"/>
    <col min="6" max="6" width="19.42578125" style="85" customWidth="1"/>
    <col min="7" max="7" width="7.85546875" style="85" customWidth="1" outlineLevel="1"/>
    <col min="8" max="8" width="7.28515625" style="85" customWidth="1" outlineLevel="1"/>
    <col min="9" max="9" width="14.42578125" style="85" customWidth="1" outlineLevel="1"/>
    <col min="10" max="10" width="8.85546875" style="85" customWidth="1" outlineLevel="1"/>
    <col min="11" max="12" width="10.7109375" style="85" customWidth="1" outlineLevel="1"/>
    <col min="13" max="13" width="9.5703125" style="85" customWidth="1" outlineLevel="1"/>
    <col min="14" max="14" width="10.7109375" style="85" customWidth="1" outlineLevel="1"/>
    <col min="15" max="15" width="15.140625" style="85" customWidth="1" outlineLevel="1"/>
    <col min="16" max="18" width="10.7109375" style="85" customWidth="1" outlineLevel="1"/>
    <col min="19" max="21" width="9.140625" style="85" customWidth="1" outlineLevel="1"/>
    <col min="22" max="22" width="14.140625" style="85" customWidth="1" outlineLevel="1"/>
    <col min="23" max="27" width="10.5703125" style="85" customWidth="1" outlineLevel="1"/>
    <col min="28" max="28" width="10.7109375" style="86" customWidth="1" outlineLevel="1"/>
    <col min="29" max="29" width="9.7109375" style="86" customWidth="1" outlineLevel="1"/>
    <col min="30" max="30" width="12.140625" style="86" customWidth="1"/>
    <col min="31" max="31" width="16.5703125" style="86" bestFit="1" customWidth="1"/>
    <col min="32" max="154" width="9.7109375" style="86" customWidth="1" outlineLevel="1"/>
    <col min="155" max="155" width="1.7109375" style="558" customWidth="1"/>
    <col min="156" max="156" width="9.28515625" style="86" customWidth="1" outlineLevel="1"/>
    <col min="157" max="158" width="17.5703125" style="86" customWidth="1" outlineLevel="1"/>
    <col min="159" max="159" width="18.85546875" style="86" customWidth="1" outlineLevel="1"/>
    <col min="160" max="160" width="17.5703125" style="86" customWidth="1" outlineLevel="1"/>
    <col min="161" max="161" width="12.42578125" style="86" customWidth="1" outlineLevel="1"/>
    <col min="162" max="162" width="20.85546875" style="86" customWidth="1" outlineLevel="1"/>
    <col min="163" max="163" width="12.28515625" style="86" customWidth="1" outlineLevel="1"/>
    <col min="164" max="164" width="12.85546875" style="86" customWidth="1" outlineLevel="1"/>
    <col min="165" max="166" width="9.140625" style="86" customWidth="1" outlineLevel="1"/>
    <col min="167" max="167" width="1.7109375" style="128" customWidth="1"/>
    <col min="168" max="168" width="4" style="558" customWidth="1" outlineLevel="1"/>
    <col min="169" max="169" width="8.42578125" style="558" customWidth="1" outlineLevel="1"/>
    <col min="170" max="170" width="1.7109375" style="86" customWidth="1"/>
    <col min="171" max="16384" width="9.140625" style="86" hidden="1"/>
  </cols>
  <sheetData>
    <row r="1" spans="1:232" s="558" customFormat="1" ht="15">
      <c r="A1" s="32" t="str">
        <f ca="1">Bookname</f>
        <v>IPM_Pricing_v1.2.xlsm</v>
      </c>
      <c r="B1" s="32"/>
      <c r="C1" s="32"/>
      <c r="D1" s="863">
        <f>IF(OR(D12&gt;0,D115&gt;0),1,0)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row>
    <row r="2" spans="1:232">
      <c r="A2" s="84" t="str">
        <f>ClientNameIn</f>
        <v>Client Name</v>
      </c>
      <c r="E2" s="158"/>
      <c r="F2" s="158"/>
      <c r="EY2" s="612"/>
      <c r="FK2" s="612"/>
      <c r="FL2" s="86"/>
      <c r="FM2" s="86"/>
      <c r="FN2" s="612"/>
    </row>
    <row r="3" spans="1:232">
      <c r="A3" s="86" t="str">
        <f ca="1">ModelNameIn</f>
        <v>Intermediate Pricing Model v1.2</v>
      </c>
      <c r="E3" s="158"/>
      <c r="F3" s="158"/>
      <c r="AD3" s="328" t="s">
        <v>2336</v>
      </c>
      <c r="AE3" s="691">
        <f t="shared" ref="AE3:BJ3" ca="1" si="0">SUBTOTAL(9,AE14:AE114)</f>
        <v>37293759.91499041</v>
      </c>
      <c r="AF3" s="692">
        <f t="shared" ca="1" si="0"/>
        <v>0</v>
      </c>
      <c r="AG3" s="693">
        <f t="shared" ca="1" si="0"/>
        <v>51763.140849771356</v>
      </c>
      <c r="AH3" s="693">
        <f t="shared" ca="1" si="0"/>
        <v>521426.73809573153</v>
      </c>
      <c r="AI3" s="693">
        <f t="shared" ca="1" si="0"/>
        <v>3535939.0490740798</v>
      </c>
      <c r="AJ3" s="693">
        <f t="shared" ca="1" si="0"/>
        <v>456859.38975017698</v>
      </c>
      <c r="AK3" s="693">
        <f t="shared" ca="1" si="0"/>
        <v>1854051.4044418116</v>
      </c>
      <c r="AL3" s="693">
        <f t="shared" ca="1" si="0"/>
        <v>448208.26099942927</v>
      </c>
      <c r="AM3" s="693">
        <f t="shared" ca="1" si="0"/>
        <v>821489.85650949576</v>
      </c>
      <c r="AN3" s="693">
        <f t="shared" ca="1" si="0"/>
        <v>1200150.6353541447</v>
      </c>
      <c r="AO3" s="693">
        <f t="shared" ca="1" si="0"/>
        <v>412852.77676211816</v>
      </c>
      <c r="AP3" s="693">
        <f t="shared" ca="1" si="0"/>
        <v>412852.77676211816</v>
      </c>
      <c r="AQ3" s="693">
        <f t="shared" ca="1" si="0"/>
        <v>663056.63543409109</v>
      </c>
      <c r="AR3" s="693">
        <f t="shared" ca="1" si="0"/>
        <v>411789.43378922332</v>
      </c>
      <c r="AS3" s="693">
        <f t="shared" ca="1" si="0"/>
        <v>411789.43378922419</v>
      </c>
      <c r="AT3" s="693">
        <f t="shared" ca="1" si="0"/>
        <v>697701.7958517248</v>
      </c>
      <c r="AU3" s="693">
        <f t="shared" ca="1" si="0"/>
        <v>446434.59420685761</v>
      </c>
      <c r="AV3" s="693">
        <f t="shared" ca="1" si="0"/>
        <v>447238.12793952413</v>
      </c>
      <c r="AW3" s="693">
        <f t="shared" ca="1" si="0"/>
        <v>701855.55893965589</v>
      </c>
      <c r="AX3" s="693">
        <f t="shared" ca="1" si="0"/>
        <v>412592.96752188925</v>
      </c>
      <c r="AY3" s="693">
        <f t="shared" ca="1" si="0"/>
        <v>412592.96752188983</v>
      </c>
      <c r="AZ3" s="693">
        <f t="shared" ca="1" si="0"/>
        <v>668885.51319965266</v>
      </c>
      <c r="BA3" s="693">
        <f t="shared" ca="1" si="0"/>
        <v>412592.96752188983</v>
      </c>
      <c r="BB3" s="693">
        <f t="shared" ca="1" si="0"/>
        <v>412592.96752188983</v>
      </c>
      <c r="BC3" s="693">
        <f t="shared" ca="1" si="0"/>
        <v>668885.51319965289</v>
      </c>
      <c r="BD3" s="693">
        <f t="shared" ca="1" si="0"/>
        <v>412592.96752189036</v>
      </c>
      <c r="BE3" s="693">
        <f t="shared" ca="1" si="0"/>
        <v>412592.96752188925</v>
      </c>
      <c r="BF3" s="693">
        <f t="shared" ca="1" si="0"/>
        <v>668885.51319965394</v>
      </c>
      <c r="BG3" s="693">
        <f t="shared" ca="1" si="0"/>
        <v>408876.84005033004</v>
      </c>
      <c r="BH3" s="693">
        <f t="shared" ca="1" si="0"/>
        <v>409696.44445765042</v>
      </c>
      <c r="BI3" s="693">
        <f t="shared" ca="1" si="0"/>
        <v>669406.22407778457</v>
      </c>
      <c r="BJ3" s="693">
        <f t="shared" ca="1" si="0"/>
        <v>409696.44445765042</v>
      </c>
      <c r="BK3" s="693">
        <f t="shared" ref="BK3:CP3" ca="1" si="1">SUBTOTAL(9,BK14:BK114)</f>
        <v>409696.44445765042</v>
      </c>
      <c r="BL3" s="693">
        <f t="shared" ca="1" si="1"/>
        <v>671114.84104897</v>
      </c>
      <c r="BM3" s="693">
        <f t="shared" ca="1" si="1"/>
        <v>409696.44445764972</v>
      </c>
      <c r="BN3" s="693">
        <f t="shared" ca="1" si="1"/>
        <v>409696.44445765042</v>
      </c>
      <c r="BO3" s="693">
        <f t="shared" ca="1" si="1"/>
        <v>671114.84104896977</v>
      </c>
      <c r="BP3" s="693">
        <f t="shared" ca="1" si="1"/>
        <v>409696.44445765042</v>
      </c>
      <c r="BQ3" s="693">
        <f t="shared" ca="1" si="1"/>
        <v>409696.44445765042</v>
      </c>
      <c r="BR3" s="693">
        <f t="shared" ca="1" si="1"/>
        <v>671114.84104897035</v>
      </c>
      <c r="BS3" s="693">
        <f t="shared" ca="1" si="1"/>
        <v>405980.31698609114</v>
      </c>
      <c r="BT3" s="693">
        <f t="shared" ca="1" si="1"/>
        <v>406816.31348155637</v>
      </c>
      <c r="BU3" s="693">
        <f t="shared" ca="1" si="1"/>
        <v>671720.28869409324</v>
      </c>
      <c r="BV3" s="693">
        <f t="shared" ca="1" si="1"/>
        <v>406816.31348155637</v>
      </c>
      <c r="BW3" s="693">
        <f t="shared" ca="1" si="1"/>
        <v>406816.31348155637</v>
      </c>
      <c r="BX3" s="693">
        <f t="shared" ca="1" si="1"/>
        <v>673463.07800470223</v>
      </c>
      <c r="BY3" s="693">
        <f t="shared" ca="1" si="1"/>
        <v>406816.31348155637</v>
      </c>
      <c r="BZ3" s="693">
        <f t="shared" ca="1" si="1"/>
        <v>406816.31348155712</v>
      </c>
      <c r="CA3" s="693">
        <f t="shared" ca="1" si="1"/>
        <v>673463.07800470281</v>
      </c>
      <c r="CB3" s="693">
        <f t="shared" ca="1" si="1"/>
        <v>406816.31348155637</v>
      </c>
      <c r="CC3" s="693">
        <f t="shared" ca="1" si="1"/>
        <v>406816.31348155637</v>
      </c>
      <c r="CD3" s="693">
        <f t="shared" ca="1" si="1"/>
        <v>673463.07800470223</v>
      </c>
      <c r="CE3" s="693">
        <f t="shared" ca="1" si="1"/>
        <v>403100.18600999727</v>
      </c>
      <c r="CF3" s="693">
        <f t="shared" ca="1" si="1"/>
        <v>403952.90243537305</v>
      </c>
      <c r="CG3" s="693">
        <f t="shared" ca="1" si="1"/>
        <v>674154.95715216035</v>
      </c>
      <c r="CH3" s="693">
        <f t="shared" ca="1" si="1"/>
        <v>403952.90243537305</v>
      </c>
      <c r="CI3" s="693">
        <f t="shared" ca="1" si="1"/>
        <v>403952.90243537223</v>
      </c>
      <c r="CJ3" s="693">
        <f t="shared" ca="1" si="1"/>
        <v>675932.60224898334</v>
      </c>
      <c r="CK3" s="693">
        <f t="shared" ca="1" si="1"/>
        <v>403952.90243537305</v>
      </c>
      <c r="CL3" s="693">
        <f t="shared" ca="1" si="1"/>
        <v>403952.90243537223</v>
      </c>
      <c r="CM3" s="693">
        <f t="shared" ca="1" si="1"/>
        <v>675932.60224898276</v>
      </c>
      <c r="CN3" s="693">
        <f t="shared" ca="1" si="1"/>
        <v>403952.90243537223</v>
      </c>
      <c r="CO3" s="693">
        <f t="shared" ca="1" si="1"/>
        <v>403952.90243537305</v>
      </c>
      <c r="CP3" s="693">
        <f t="shared" ca="1" si="1"/>
        <v>675932.60224898183</v>
      </c>
      <c r="CQ3" s="693">
        <f t="shared" ref="CQ3:DV3" ca="1" si="2">SUBTOTAL(9,CQ14:CQ114)</f>
        <v>400236.77496381401</v>
      </c>
      <c r="CR3" s="693">
        <f t="shared" ca="1" si="2"/>
        <v>401106.54571769614</v>
      </c>
      <c r="CS3" s="693">
        <f t="shared" ca="1" si="2"/>
        <v>676712.64152882074</v>
      </c>
      <c r="CT3" s="693">
        <f t="shared" ca="1" si="2"/>
        <v>0</v>
      </c>
      <c r="CU3" s="693">
        <f t="shared" ca="1" si="2"/>
        <v>0</v>
      </c>
      <c r="CV3" s="693">
        <f t="shared" ca="1" si="2"/>
        <v>0</v>
      </c>
      <c r="CW3" s="693">
        <f t="shared" ca="1" si="2"/>
        <v>0</v>
      </c>
      <c r="CX3" s="693">
        <f t="shared" ca="1" si="2"/>
        <v>0</v>
      </c>
      <c r="CY3" s="693">
        <f t="shared" ca="1" si="2"/>
        <v>0</v>
      </c>
      <c r="CZ3" s="693">
        <f t="shared" ca="1" si="2"/>
        <v>0</v>
      </c>
      <c r="DA3" s="693">
        <f t="shared" ca="1" si="2"/>
        <v>0</v>
      </c>
      <c r="DB3" s="693">
        <f t="shared" ca="1" si="2"/>
        <v>0</v>
      </c>
      <c r="DC3" s="693">
        <f t="shared" ca="1" si="2"/>
        <v>0</v>
      </c>
      <c r="DD3" s="693">
        <f t="shared" ca="1" si="2"/>
        <v>0</v>
      </c>
      <c r="DE3" s="693">
        <f t="shared" ca="1" si="2"/>
        <v>0</v>
      </c>
      <c r="DF3" s="693">
        <f t="shared" ca="1" si="2"/>
        <v>0</v>
      </c>
      <c r="DG3" s="693">
        <f t="shared" ca="1" si="2"/>
        <v>0</v>
      </c>
      <c r="DH3" s="693">
        <f t="shared" ca="1" si="2"/>
        <v>0</v>
      </c>
      <c r="DI3" s="693">
        <f t="shared" ca="1" si="2"/>
        <v>0</v>
      </c>
      <c r="DJ3" s="693">
        <f t="shared" ca="1" si="2"/>
        <v>0</v>
      </c>
      <c r="DK3" s="693">
        <f t="shared" ca="1" si="2"/>
        <v>0</v>
      </c>
      <c r="DL3" s="693">
        <f t="shared" ca="1" si="2"/>
        <v>0</v>
      </c>
      <c r="DM3" s="693">
        <f t="shared" ca="1" si="2"/>
        <v>0</v>
      </c>
      <c r="DN3" s="693">
        <f t="shared" ca="1" si="2"/>
        <v>0</v>
      </c>
      <c r="DO3" s="693">
        <f t="shared" ca="1" si="2"/>
        <v>0</v>
      </c>
      <c r="DP3" s="693">
        <f t="shared" ca="1" si="2"/>
        <v>0</v>
      </c>
      <c r="DQ3" s="693">
        <f t="shared" ca="1" si="2"/>
        <v>0</v>
      </c>
      <c r="DR3" s="693">
        <f t="shared" ca="1" si="2"/>
        <v>0</v>
      </c>
      <c r="DS3" s="693">
        <f t="shared" ca="1" si="2"/>
        <v>0</v>
      </c>
      <c r="DT3" s="693">
        <f t="shared" ca="1" si="2"/>
        <v>0</v>
      </c>
      <c r="DU3" s="693">
        <f t="shared" ca="1" si="2"/>
        <v>0</v>
      </c>
      <c r="DV3" s="693">
        <f t="shared" ca="1" si="2"/>
        <v>0</v>
      </c>
      <c r="DW3" s="693">
        <f t="shared" ref="DW3:EX3" ca="1" si="3">SUBTOTAL(9,DW14:DW114)</f>
        <v>0</v>
      </c>
      <c r="DX3" s="693">
        <f t="shared" ca="1" si="3"/>
        <v>0</v>
      </c>
      <c r="DY3" s="693">
        <f t="shared" ca="1" si="3"/>
        <v>0</v>
      </c>
      <c r="DZ3" s="693">
        <f t="shared" ca="1" si="3"/>
        <v>0</v>
      </c>
      <c r="EA3" s="693">
        <f t="shared" ca="1" si="3"/>
        <v>0</v>
      </c>
      <c r="EB3" s="693">
        <f t="shared" ca="1" si="3"/>
        <v>0</v>
      </c>
      <c r="EC3" s="693">
        <f t="shared" ca="1" si="3"/>
        <v>0</v>
      </c>
      <c r="ED3" s="693">
        <f t="shared" ca="1" si="3"/>
        <v>0</v>
      </c>
      <c r="EE3" s="693">
        <f t="shared" ca="1" si="3"/>
        <v>0</v>
      </c>
      <c r="EF3" s="693">
        <f t="shared" ca="1" si="3"/>
        <v>0</v>
      </c>
      <c r="EG3" s="693">
        <f t="shared" ca="1" si="3"/>
        <v>0</v>
      </c>
      <c r="EH3" s="693">
        <f t="shared" ca="1" si="3"/>
        <v>0</v>
      </c>
      <c r="EI3" s="693">
        <f t="shared" ca="1" si="3"/>
        <v>0</v>
      </c>
      <c r="EJ3" s="693">
        <f t="shared" ca="1" si="3"/>
        <v>0</v>
      </c>
      <c r="EK3" s="693">
        <f t="shared" ca="1" si="3"/>
        <v>0</v>
      </c>
      <c r="EL3" s="693">
        <f t="shared" ca="1" si="3"/>
        <v>0</v>
      </c>
      <c r="EM3" s="693">
        <f t="shared" ca="1" si="3"/>
        <v>0</v>
      </c>
      <c r="EN3" s="693">
        <f t="shared" ca="1" si="3"/>
        <v>0</v>
      </c>
      <c r="EO3" s="693">
        <f t="shared" ca="1" si="3"/>
        <v>0</v>
      </c>
      <c r="EP3" s="693">
        <f t="shared" ca="1" si="3"/>
        <v>0</v>
      </c>
      <c r="EQ3" s="693">
        <f t="shared" ca="1" si="3"/>
        <v>0</v>
      </c>
      <c r="ER3" s="693">
        <f t="shared" ca="1" si="3"/>
        <v>0</v>
      </c>
      <c r="ES3" s="693">
        <f t="shared" ca="1" si="3"/>
        <v>0</v>
      </c>
      <c r="ET3" s="693">
        <f t="shared" ca="1" si="3"/>
        <v>0</v>
      </c>
      <c r="EU3" s="693">
        <f t="shared" ca="1" si="3"/>
        <v>0</v>
      </c>
      <c r="EV3" s="693">
        <f t="shared" ca="1" si="3"/>
        <v>0</v>
      </c>
      <c r="EW3" s="693">
        <f t="shared" ca="1" si="3"/>
        <v>0</v>
      </c>
      <c r="EX3" s="693">
        <f t="shared" ca="1" si="3"/>
        <v>0</v>
      </c>
      <c r="EY3" s="612"/>
      <c r="FK3" s="612"/>
      <c r="FL3" s="86"/>
      <c r="FM3" s="86"/>
      <c r="FN3" s="612"/>
    </row>
    <row r="4" spans="1:232">
      <c r="A4" s="86" t="str">
        <f ca="1">MID(CELL("filename",A1),FIND("]",CELL("filename",A1))+1, LEN(CELL("filename",A1))-FIND("]",CELL("filename",A1)))</f>
        <v>Final Price</v>
      </c>
      <c r="E4" s="158"/>
      <c r="F4" s="158"/>
      <c r="AA4" s="614"/>
      <c r="AB4" s="146"/>
      <c r="AC4" s="146"/>
      <c r="AD4" s="160"/>
      <c r="AE4" s="615"/>
      <c r="EY4" s="612"/>
      <c r="FK4" s="612"/>
      <c r="FL4" s="86"/>
      <c r="FN4" s="612"/>
    </row>
    <row r="5" spans="1:232">
      <c r="A5" s="128"/>
      <c r="E5" s="158"/>
      <c r="F5" s="158"/>
      <c r="AD5" s="160"/>
      <c r="AE5" s="158" t="s">
        <v>2034</v>
      </c>
      <c r="AF5" s="312" t="str">
        <f t="shared" ref="AF5:BK5" si="4">AnnSum</f>
        <v>Year 0</v>
      </c>
      <c r="AG5" s="312" t="str">
        <f t="shared" si="4"/>
        <v>Year 0</v>
      </c>
      <c r="AH5" s="257" t="str">
        <f t="shared" si="4"/>
        <v>Year 0</v>
      </c>
      <c r="AI5" s="257" t="str">
        <f t="shared" si="4"/>
        <v>Q1</v>
      </c>
      <c r="AJ5" s="257" t="str">
        <f t="shared" si="4"/>
        <v>Q1</v>
      </c>
      <c r="AK5" s="257" t="str">
        <f t="shared" si="4"/>
        <v>Q1</v>
      </c>
      <c r="AL5" s="257" t="str">
        <f t="shared" si="4"/>
        <v>Q2</v>
      </c>
      <c r="AM5" s="257" t="str">
        <f t="shared" si="4"/>
        <v>Q2</v>
      </c>
      <c r="AN5" s="257" t="str">
        <f t="shared" si="4"/>
        <v>Q2</v>
      </c>
      <c r="AO5" s="257" t="str">
        <f t="shared" si="4"/>
        <v>Q3</v>
      </c>
      <c r="AP5" s="257" t="str">
        <f t="shared" si="4"/>
        <v>Q3</v>
      </c>
      <c r="AQ5" s="257" t="str">
        <f t="shared" si="4"/>
        <v>Q3</v>
      </c>
      <c r="AR5" s="257" t="str">
        <f t="shared" si="4"/>
        <v>Q4</v>
      </c>
      <c r="AS5" s="257" t="str">
        <f t="shared" si="4"/>
        <v>Q4</v>
      </c>
      <c r="AT5" s="257" t="str">
        <f t="shared" si="4"/>
        <v>Q4</v>
      </c>
      <c r="AU5" s="257" t="str">
        <f t="shared" si="4"/>
        <v>Year 2</v>
      </c>
      <c r="AV5" s="257" t="str">
        <f t="shared" si="4"/>
        <v>Year 2</v>
      </c>
      <c r="AW5" s="257" t="str">
        <f t="shared" si="4"/>
        <v>Year 2</v>
      </c>
      <c r="AX5" s="257" t="str">
        <f t="shared" si="4"/>
        <v>Year 2</v>
      </c>
      <c r="AY5" s="257" t="str">
        <f t="shared" si="4"/>
        <v>Year 2</v>
      </c>
      <c r="AZ5" s="257" t="str">
        <f t="shared" si="4"/>
        <v>Year 2</v>
      </c>
      <c r="BA5" s="257" t="str">
        <f t="shared" si="4"/>
        <v>Year 2</v>
      </c>
      <c r="BB5" s="257" t="str">
        <f t="shared" si="4"/>
        <v>Year 2</v>
      </c>
      <c r="BC5" s="257" t="str">
        <f t="shared" si="4"/>
        <v>Year 2</v>
      </c>
      <c r="BD5" s="257" t="str">
        <f t="shared" si="4"/>
        <v>Year 2</v>
      </c>
      <c r="BE5" s="257" t="str">
        <f t="shared" si="4"/>
        <v>Year 2</v>
      </c>
      <c r="BF5" s="257" t="str">
        <f t="shared" si="4"/>
        <v>Year 2</v>
      </c>
      <c r="BG5" s="257" t="str">
        <f t="shared" si="4"/>
        <v>Year 3</v>
      </c>
      <c r="BH5" s="257" t="str">
        <f t="shared" si="4"/>
        <v>Year 3</v>
      </c>
      <c r="BI5" s="257" t="str">
        <f t="shared" si="4"/>
        <v>Year 3</v>
      </c>
      <c r="BJ5" s="257" t="str">
        <f t="shared" si="4"/>
        <v>Year 3</v>
      </c>
      <c r="BK5" s="257" t="str">
        <f t="shared" si="4"/>
        <v>Year 3</v>
      </c>
      <c r="BL5" s="257" t="str">
        <f t="shared" ref="BL5:CQ5" si="5">AnnSum</f>
        <v>Year 3</v>
      </c>
      <c r="BM5" s="257" t="str">
        <f t="shared" si="5"/>
        <v>Year 3</v>
      </c>
      <c r="BN5" s="257" t="str">
        <f t="shared" si="5"/>
        <v>Year 3</v>
      </c>
      <c r="BO5" s="257" t="str">
        <f t="shared" si="5"/>
        <v>Year 3</v>
      </c>
      <c r="BP5" s="257" t="str">
        <f t="shared" si="5"/>
        <v>Year 3</v>
      </c>
      <c r="BQ5" s="257" t="str">
        <f t="shared" si="5"/>
        <v>Year 3</v>
      </c>
      <c r="BR5" s="257" t="str">
        <f t="shared" si="5"/>
        <v>Year 3</v>
      </c>
      <c r="BS5" s="257" t="str">
        <f t="shared" si="5"/>
        <v>Year 4</v>
      </c>
      <c r="BT5" s="257" t="str">
        <f t="shared" si="5"/>
        <v>Year 4</v>
      </c>
      <c r="BU5" s="257" t="str">
        <f t="shared" si="5"/>
        <v>Year 4</v>
      </c>
      <c r="BV5" s="257" t="str">
        <f t="shared" si="5"/>
        <v>Year 4</v>
      </c>
      <c r="BW5" s="257" t="str">
        <f t="shared" si="5"/>
        <v>Year 4</v>
      </c>
      <c r="BX5" s="257" t="str">
        <f t="shared" si="5"/>
        <v>Year 4</v>
      </c>
      <c r="BY5" s="257" t="str">
        <f t="shared" si="5"/>
        <v>Year 4</v>
      </c>
      <c r="BZ5" s="257" t="str">
        <f t="shared" si="5"/>
        <v>Year 4</v>
      </c>
      <c r="CA5" s="257" t="str">
        <f t="shared" si="5"/>
        <v>Year 4</v>
      </c>
      <c r="CB5" s="257" t="str">
        <f t="shared" si="5"/>
        <v>Year 4</v>
      </c>
      <c r="CC5" s="257" t="str">
        <f t="shared" si="5"/>
        <v>Year 4</v>
      </c>
      <c r="CD5" s="257" t="str">
        <f t="shared" si="5"/>
        <v>Year 4</v>
      </c>
      <c r="CE5" s="257" t="str">
        <f t="shared" si="5"/>
        <v>Year 5</v>
      </c>
      <c r="CF5" s="257" t="str">
        <f t="shared" si="5"/>
        <v>Year 5</v>
      </c>
      <c r="CG5" s="257" t="str">
        <f t="shared" si="5"/>
        <v>Year 5</v>
      </c>
      <c r="CH5" s="257" t="str">
        <f t="shared" si="5"/>
        <v>Year 5</v>
      </c>
      <c r="CI5" s="257" t="str">
        <f t="shared" si="5"/>
        <v>Year 5</v>
      </c>
      <c r="CJ5" s="257" t="str">
        <f t="shared" si="5"/>
        <v>Year 5</v>
      </c>
      <c r="CK5" s="257" t="str">
        <f t="shared" si="5"/>
        <v>Year 5</v>
      </c>
      <c r="CL5" s="257" t="str">
        <f t="shared" si="5"/>
        <v>Year 5</v>
      </c>
      <c r="CM5" s="257" t="str">
        <f t="shared" si="5"/>
        <v>Year 5</v>
      </c>
      <c r="CN5" s="257" t="str">
        <f t="shared" si="5"/>
        <v>Year 5</v>
      </c>
      <c r="CO5" s="257" t="str">
        <f t="shared" si="5"/>
        <v>Year 5</v>
      </c>
      <c r="CP5" s="257" t="str">
        <f t="shared" si="5"/>
        <v>Year 5</v>
      </c>
      <c r="CQ5" s="257" t="str">
        <f t="shared" si="5"/>
        <v>Year 6</v>
      </c>
      <c r="CR5" s="257" t="str">
        <f t="shared" ref="CR5:DW5" si="6">AnnSum</f>
        <v>Year 6</v>
      </c>
      <c r="CS5" s="257" t="str">
        <f t="shared" si="6"/>
        <v>Year 6</v>
      </c>
      <c r="CT5" s="257" t="str">
        <f t="shared" si="6"/>
        <v>Year 6</v>
      </c>
      <c r="CU5" s="257" t="str">
        <f t="shared" si="6"/>
        <v>Year 6</v>
      </c>
      <c r="CV5" s="257" t="str">
        <f t="shared" si="6"/>
        <v>Year 6</v>
      </c>
      <c r="CW5" s="257" t="str">
        <f t="shared" si="6"/>
        <v>Year 6</v>
      </c>
      <c r="CX5" s="257" t="str">
        <f t="shared" si="6"/>
        <v>Year 6</v>
      </c>
      <c r="CY5" s="257" t="str">
        <f t="shared" si="6"/>
        <v>Year 6</v>
      </c>
      <c r="CZ5" s="257" t="str">
        <f t="shared" si="6"/>
        <v>Year 6</v>
      </c>
      <c r="DA5" s="257" t="str">
        <f t="shared" si="6"/>
        <v>Year 6</v>
      </c>
      <c r="DB5" s="257" t="str">
        <f t="shared" si="6"/>
        <v>Year 6</v>
      </c>
      <c r="DC5" s="257" t="str">
        <f t="shared" si="6"/>
        <v>Year 7</v>
      </c>
      <c r="DD5" s="257" t="str">
        <f t="shared" si="6"/>
        <v>Year 7</v>
      </c>
      <c r="DE5" s="257" t="str">
        <f t="shared" si="6"/>
        <v>Year 7</v>
      </c>
      <c r="DF5" s="257" t="str">
        <f t="shared" si="6"/>
        <v>Year 7</v>
      </c>
      <c r="DG5" s="257" t="str">
        <f t="shared" si="6"/>
        <v>Year 7</v>
      </c>
      <c r="DH5" s="257" t="str">
        <f t="shared" si="6"/>
        <v>Year 7</v>
      </c>
      <c r="DI5" s="257" t="str">
        <f t="shared" si="6"/>
        <v>Year 7</v>
      </c>
      <c r="DJ5" s="257" t="str">
        <f t="shared" si="6"/>
        <v>Year 7</v>
      </c>
      <c r="DK5" s="257" t="str">
        <f t="shared" si="6"/>
        <v>Year 7</v>
      </c>
      <c r="DL5" s="257" t="str">
        <f t="shared" si="6"/>
        <v>Year 7</v>
      </c>
      <c r="DM5" s="257" t="str">
        <f t="shared" si="6"/>
        <v>Year 7</v>
      </c>
      <c r="DN5" s="257" t="str">
        <f t="shared" si="6"/>
        <v>Year 7</v>
      </c>
      <c r="DO5" s="257" t="str">
        <f t="shared" si="6"/>
        <v>Year 8</v>
      </c>
      <c r="DP5" s="257" t="str">
        <f t="shared" si="6"/>
        <v>Year 8</v>
      </c>
      <c r="DQ5" s="257" t="str">
        <f t="shared" si="6"/>
        <v>Year 8</v>
      </c>
      <c r="DR5" s="257" t="str">
        <f t="shared" si="6"/>
        <v>Year 8</v>
      </c>
      <c r="DS5" s="257" t="str">
        <f t="shared" si="6"/>
        <v>Year 8</v>
      </c>
      <c r="DT5" s="257" t="str">
        <f t="shared" si="6"/>
        <v>Year 8</v>
      </c>
      <c r="DU5" s="257" t="str">
        <f t="shared" si="6"/>
        <v>Year 8</v>
      </c>
      <c r="DV5" s="257" t="str">
        <f t="shared" si="6"/>
        <v>Year 8</v>
      </c>
      <c r="DW5" s="257" t="str">
        <f t="shared" si="6"/>
        <v>Year 8</v>
      </c>
      <c r="DX5" s="257" t="str">
        <f t="shared" ref="DX5:EX5" si="7">AnnSum</f>
        <v>Year 8</v>
      </c>
      <c r="DY5" s="257" t="str">
        <f t="shared" si="7"/>
        <v>Year 8</v>
      </c>
      <c r="DZ5" s="257" t="str">
        <f t="shared" si="7"/>
        <v>Year 8</v>
      </c>
      <c r="EA5" s="257" t="str">
        <f t="shared" si="7"/>
        <v>Year 9</v>
      </c>
      <c r="EB5" s="257" t="str">
        <f t="shared" si="7"/>
        <v>Year 9</v>
      </c>
      <c r="EC5" s="257" t="str">
        <f t="shared" si="7"/>
        <v>Year 9</v>
      </c>
      <c r="ED5" s="257" t="str">
        <f t="shared" si="7"/>
        <v>Year 9</v>
      </c>
      <c r="EE5" s="257" t="str">
        <f t="shared" si="7"/>
        <v>Year 9</v>
      </c>
      <c r="EF5" s="257" t="str">
        <f t="shared" si="7"/>
        <v>Year 9</v>
      </c>
      <c r="EG5" s="257" t="str">
        <f t="shared" si="7"/>
        <v>Year 9</v>
      </c>
      <c r="EH5" s="257" t="str">
        <f t="shared" si="7"/>
        <v>Year 9</v>
      </c>
      <c r="EI5" s="257" t="str">
        <f t="shared" si="7"/>
        <v>Year 9</v>
      </c>
      <c r="EJ5" s="257" t="str">
        <f t="shared" si="7"/>
        <v>Year 9</v>
      </c>
      <c r="EK5" s="257" t="str">
        <f t="shared" si="7"/>
        <v>Year 9</v>
      </c>
      <c r="EL5" s="257" t="str">
        <f t="shared" si="7"/>
        <v>Year 9</v>
      </c>
      <c r="EM5" s="257" t="str">
        <f t="shared" si="7"/>
        <v>Year 10</v>
      </c>
      <c r="EN5" s="257" t="str">
        <f t="shared" si="7"/>
        <v>Year 10</v>
      </c>
      <c r="EO5" s="257" t="str">
        <f t="shared" si="7"/>
        <v>Year 10</v>
      </c>
      <c r="EP5" s="257" t="str">
        <f t="shared" si="7"/>
        <v>Year 10</v>
      </c>
      <c r="EQ5" s="257" t="str">
        <f t="shared" si="7"/>
        <v>Year 10</v>
      </c>
      <c r="ER5" s="257" t="str">
        <f t="shared" si="7"/>
        <v>Year 10</v>
      </c>
      <c r="ES5" s="257" t="str">
        <f t="shared" si="7"/>
        <v>Year 10</v>
      </c>
      <c r="ET5" s="257" t="str">
        <f t="shared" si="7"/>
        <v>Year 10</v>
      </c>
      <c r="EU5" s="257" t="str">
        <f t="shared" si="7"/>
        <v>Year 10</v>
      </c>
      <c r="EV5" s="257" t="str">
        <f t="shared" si="7"/>
        <v>Year 10</v>
      </c>
      <c r="EW5" s="257" t="str">
        <f t="shared" si="7"/>
        <v>Year 10</v>
      </c>
      <c r="EX5" s="259" t="str">
        <f t="shared" si="7"/>
        <v>Year 10</v>
      </c>
      <c r="EY5" s="612"/>
      <c r="FK5" s="612"/>
      <c r="FL5" s="86"/>
      <c r="FM5" s="863">
        <f>IF(COUNTA(SCENE12)-COUNTA(PeriodNoMth)&lt;&gt;0,1,0)</f>
        <v>0</v>
      </c>
      <c r="FN5" s="612"/>
    </row>
    <row r="6" spans="1:232">
      <c r="E6" s="158"/>
      <c r="F6" s="158"/>
      <c r="AD6" s="160"/>
      <c r="AE6" s="158" t="s">
        <v>2017</v>
      </c>
      <c r="AF6" s="266">
        <f t="shared" ref="AF6:BK6" si="8">DateFromMth</f>
        <v>39722</v>
      </c>
      <c r="AG6" s="267">
        <f t="shared" si="8"/>
        <v>39753</v>
      </c>
      <c r="AH6" s="268">
        <f t="shared" si="8"/>
        <v>39783</v>
      </c>
      <c r="AI6" s="268">
        <f t="shared" si="8"/>
        <v>39814</v>
      </c>
      <c r="AJ6" s="268">
        <f t="shared" si="8"/>
        <v>39845</v>
      </c>
      <c r="AK6" s="268">
        <f t="shared" si="8"/>
        <v>39873</v>
      </c>
      <c r="AL6" s="268">
        <f t="shared" si="8"/>
        <v>39904</v>
      </c>
      <c r="AM6" s="268">
        <f t="shared" si="8"/>
        <v>39934</v>
      </c>
      <c r="AN6" s="268">
        <f t="shared" si="8"/>
        <v>39965</v>
      </c>
      <c r="AO6" s="268">
        <f t="shared" si="8"/>
        <v>39995</v>
      </c>
      <c r="AP6" s="268">
        <f t="shared" si="8"/>
        <v>40026</v>
      </c>
      <c r="AQ6" s="268">
        <f t="shared" si="8"/>
        <v>40057</v>
      </c>
      <c r="AR6" s="268">
        <f t="shared" si="8"/>
        <v>40087</v>
      </c>
      <c r="AS6" s="268">
        <f t="shared" si="8"/>
        <v>40118</v>
      </c>
      <c r="AT6" s="268">
        <f t="shared" si="8"/>
        <v>40148</v>
      </c>
      <c r="AU6" s="268">
        <f t="shared" si="8"/>
        <v>40179</v>
      </c>
      <c r="AV6" s="268">
        <f t="shared" si="8"/>
        <v>40210</v>
      </c>
      <c r="AW6" s="268">
        <f t="shared" si="8"/>
        <v>40238</v>
      </c>
      <c r="AX6" s="268">
        <f t="shared" si="8"/>
        <v>40269</v>
      </c>
      <c r="AY6" s="268">
        <f t="shared" si="8"/>
        <v>40299</v>
      </c>
      <c r="AZ6" s="268">
        <f t="shared" si="8"/>
        <v>40330</v>
      </c>
      <c r="BA6" s="268">
        <f t="shared" si="8"/>
        <v>40360</v>
      </c>
      <c r="BB6" s="268">
        <f t="shared" si="8"/>
        <v>40391</v>
      </c>
      <c r="BC6" s="268">
        <f t="shared" si="8"/>
        <v>40422</v>
      </c>
      <c r="BD6" s="268">
        <f t="shared" si="8"/>
        <v>40452</v>
      </c>
      <c r="BE6" s="268">
        <f t="shared" si="8"/>
        <v>40483</v>
      </c>
      <c r="BF6" s="268">
        <f t="shared" si="8"/>
        <v>40513</v>
      </c>
      <c r="BG6" s="268">
        <f t="shared" si="8"/>
        <v>40544</v>
      </c>
      <c r="BH6" s="268">
        <f t="shared" si="8"/>
        <v>40575</v>
      </c>
      <c r="BI6" s="268">
        <f t="shared" si="8"/>
        <v>40603</v>
      </c>
      <c r="BJ6" s="268">
        <f t="shared" si="8"/>
        <v>40634</v>
      </c>
      <c r="BK6" s="268">
        <f t="shared" si="8"/>
        <v>40664</v>
      </c>
      <c r="BL6" s="268">
        <f t="shared" ref="BL6:CQ6" si="9">DateFromMth</f>
        <v>40695</v>
      </c>
      <c r="BM6" s="268">
        <f t="shared" si="9"/>
        <v>40725</v>
      </c>
      <c r="BN6" s="268">
        <f t="shared" si="9"/>
        <v>40756</v>
      </c>
      <c r="BO6" s="268">
        <f t="shared" si="9"/>
        <v>40787</v>
      </c>
      <c r="BP6" s="268">
        <f t="shared" si="9"/>
        <v>40817</v>
      </c>
      <c r="BQ6" s="268">
        <f t="shared" si="9"/>
        <v>40848</v>
      </c>
      <c r="BR6" s="268">
        <f t="shared" si="9"/>
        <v>40878</v>
      </c>
      <c r="BS6" s="268">
        <f t="shared" si="9"/>
        <v>40909</v>
      </c>
      <c r="BT6" s="268">
        <f t="shared" si="9"/>
        <v>40940</v>
      </c>
      <c r="BU6" s="268">
        <f t="shared" si="9"/>
        <v>40969</v>
      </c>
      <c r="BV6" s="268">
        <f t="shared" si="9"/>
        <v>41000</v>
      </c>
      <c r="BW6" s="268">
        <f t="shared" si="9"/>
        <v>41030</v>
      </c>
      <c r="BX6" s="268">
        <f t="shared" si="9"/>
        <v>41061</v>
      </c>
      <c r="BY6" s="268">
        <f t="shared" si="9"/>
        <v>41091</v>
      </c>
      <c r="BZ6" s="268">
        <f t="shared" si="9"/>
        <v>41122</v>
      </c>
      <c r="CA6" s="268">
        <f t="shared" si="9"/>
        <v>41153</v>
      </c>
      <c r="CB6" s="268">
        <f t="shared" si="9"/>
        <v>41183</v>
      </c>
      <c r="CC6" s="268">
        <f t="shared" si="9"/>
        <v>41214</v>
      </c>
      <c r="CD6" s="268">
        <f t="shared" si="9"/>
        <v>41244</v>
      </c>
      <c r="CE6" s="268">
        <f t="shared" si="9"/>
        <v>41275</v>
      </c>
      <c r="CF6" s="268">
        <f t="shared" si="9"/>
        <v>41306</v>
      </c>
      <c r="CG6" s="268">
        <f t="shared" si="9"/>
        <v>41334</v>
      </c>
      <c r="CH6" s="268">
        <f t="shared" si="9"/>
        <v>41365</v>
      </c>
      <c r="CI6" s="268">
        <f t="shared" si="9"/>
        <v>41395</v>
      </c>
      <c r="CJ6" s="268">
        <f t="shared" si="9"/>
        <v>41426</v>
      </c>
      <c r="CK6" s="268">
        <f t="shared" si="9"/>
        <v>41456</v>
      </c>
      <c r="CL6" s="268">
        <f t="shared" si="9"/>
        <v>41487</v>
      </c>
      <c r="CM6" s="268">
        <f t="shared" si="9"/>
        <v>41518</v>
      </c>
      <c r="CN6" s="268">
        <f t="shared" si="9"/>
        <v>41548</v>
      </c>
      <c r="CO6" s="268">
        <f t="shared" si="9"/>
        <v>41579</v>
      </c>
      <c r="CP6" s="268">
        <f t="shared" si="9"/>
        <v>41609</v>
      </c>
      <c r="CQ6" s="268">
        <f t="shared" si="9"/>
        <v>41640</v>
      </c>
      <c r="CR6" s="268">
        <f t="shared" ref="CR6:DW6" si="10">DateFromMth</f>
        <v>41671</v>
      </c>
      <c r="CS6" s="268">
        <f t="shared" si="10"/>
        <v>41699</v>
      </c>
      <c r="CT6" s="268">
        <f t="shared" si="10"/>
        <v>41730</v>
      </c>
      <c r="CU6" s="268">
        <f t="shared" si="10"/>
        <v>41760</v>
      </c>
      <c r="CV6" s="268">
        <f t="shared" si="10"/>
        <v>41791</v>
      </c>
      <c r="CW6" s="268">
        <f t="shared" si="10"/>
        <v>41821</v>
      </c>
      <c r="CX6" s="268">
        <f t="shared" si="10"/>
        <v>41852</v>
      </c>
      <c r="CY6" s="268">
        <f t="shared" si="10"/>
        <v>41883</v>
      </c>
      <c r="CZ6" s="268">
        <f t="shared" si="10"/>
        <v>41913</v>
      </c>
      <c r="DA6" s="268">
        <f t="shared" si="10"/>
        <v>41944</v>
      </c>
      <c r="DB6" s="268">
        <f t="shared" si="10"/>
        <v>41974</v>
      </c>
      <c r="DC6" s="268">
        <f t="shared" si="10"/>
        <v>42005</v>
      </c>
      <c r="DD6" s="268">
        <f t="shared" si="10"/>
        <v>42036</v>
      </c>
      <c r="DE6" s="268">
        <f t="shared" si="10"/>
        <v>42064</v>
      </c>
      <c r="DF6" s="268">
        <f t="shared" si="10"/>
        <v>42095</v>
      </c>
      <c r="DG6" s="268">
        <f t="shared" si="10"/>
        <v>42125</v>
      </c>
      <c r="DH6" s="268">
        <f t="shared" si="10"/>
        <v>42156</v>
      </c>
      <c r="DI6" s="268">
        <f t="shared" si="10"/>
        <v>42186</v>
      </c>
      <c r="DJ6" s="268">
        <f t="shared" si="10"/>
        <v>42217</v>
      </c>
      <c r="DK6" s="268">
        <f t="shared" si="10"/>
        <v>42248</v>
      </c>
      <c r="DL6" s="268">
        <f t="shared" si="10"/>
        <v>42278</v>
      </c>
      <c r="DM6" s="268">
        <f t="shared" si="10"/>
        <v>42309</v>
      </c>
      <c r="DN6" s="268">
        <f t="shared" si="10"/>
        <v>42339</v>
      </c>
      <c r="DO6" s="268">
        <f t="shared" si="10"/>
        <v>42370</v>
      </c>
      <c r="DP6" s="268">
        <f t="shared" si="10"/>
        <v>42401</v>
      </c>
      <c r="DQ6" s="268">
        <f t="shared" si="10"/>
        <v>42430</v>
      </c>
      <c r="DR6" s="268">
        <f t="shared" si="10"/>
        <v>42461</v>
      </c>
      <c r="DS6" s="268">
        <f t="shared" si="10"/>
        <v>42491</v>
      </c>
      <c r="DT6" s="268">
        <f t="shared" si="10"/>
        <v>42522</v>
      </c>
      <c r="DU6" s="268">
        <f t="shared" si="10"/>
        <v>42552</v>
      </c>
      <c r="DV6" s="268">
        <f t="shared" si="10"/>
        <v>42583</v>
      </c>
      <c r="DW6" s="268">
        <f t="shared" si="10"/>
        <v>42614</v>
      </c>
      <c r="DX6" s="268">
        <f t="shared" ref="DX6:EX6" si="11">DateFromMth</f>
        <v>42644</v>
      </c>
      <c r="DY6" s="268">
        <f t="shared" si="11"/>
        <v>42675</v>
      </c>
      <c r="DZ6" s="268">
        <f t="shared" si="11"/>
        <v>42705</v>
      </c>
      <c r="EA6" s="268">
        <f t="shared" si="11"/>
        <v>42736</v>
      </c>
      <c r="EB6" s="268">
        <f t="shared" si="11"/>
        <v>42767</v>
      </c>
      <c r="EC6" s="268">
        <f t="shared" si="11"/>
        <v>42795</v>
      </c>
      <c r="ED6" s="268">
        <f t="shared" si="11"/>
        <v>42826</v>
      </c>
      <c r="EE6" s="268">
        <f t="shared" si="11"/>
        <v>42856</v>
      </c>
      <c r="EF6" s="268">
        <f t="shared" si="11"/>
        <v>42887</v>
      </c>
      <c r="EG6" s="268">
        <f t="shared" si="11"/>
        <v>42917</v>
      </c>
      <c r="EH6" s="268">
        <f t="shared" si="11"/>
        <v>42948</v>
      </c>
      <c r="EI6" s="268">
        <f t="shared" si="11"/>
        <v>42979</v>
      </c>
      <c r="EJ6" s="268">
        <f t="shared" si="11"/>
        <v>43009</v>
      </c>
      <c r="EK6" s="268">
        <f t="shared" si="11"/>
        <v>43040</v>
      </c>
      <c r="EL6" s="268">
        <f t="shared" si="11"/>
        <v>43070</v>
      </c>
      <c r="EM6" s="268">
        <f t="shared" si="11"/>
        <v>43101</v>
      </c>
      <c r="EN6" s="268">
        <f t="shared" si="11"/>
        <v>43132</v>
      </c>
      <c r="EO6" s="268">
        <f t="shared" si="11"/>
        <v>43160</v>
      </c>
      <c r="EP6" s="268">
        <f t="shared" si="11"/>
        <v>43191</v>
      </c>
      <c r="EQ6" s="268">
        <f t="shared" si="11"/>
        <v>43221</v>
      </c>
      <c r="ER6" s="268">
        <f t="shared" si="11"/>
        <v>43252</v>
      </c>
      <c r="ES6" s="268">
        <f t="shared" si="11"/>
        <v>43282</v>
      </c>
      <c r="ET6" s="268">
        <f t="shared" si="11"/>
        <v>43313</v>
      </c>
      <c r="EU6" s="268">
        <f t="shared" si="11"/>
        <v>43344</v>
      </c>
      <c r="EV6" s="268">
        <f t="shared" si="11"/>
        <v>43374</v>
      </c>
      <c r="EW6" s="268">
        <f t="shared" si="11"/>
        <v>43405</v>
      </c>
      <c r="EX6" s="268">
        <f t="shared" si="11"/>
        <v>43435</v>
      </c>
      <c r="EY6" s="612"/>
      <c r="FK6" s="612"/>
      <c r="FL6" s="86"/>
      <c r="FM6" s="86"/>
      <c r="FN6" s="612"/>
    </row>
    <row r="7" spans="1:232">
      <c r="E7" s="158"/>
      <c r="F7" s="158"/>
      <c r="AD7" s="160"/>
      <c r="AE7" s="158" t="s">
        <v>2018</v>
      </c>
      <c r="AF7" s="266">
        <f t="shared" ref="AF7:BK7" si="12">DateToMth</f>
        <v>39752</v>
      </c>
      <c r="AG7" s="267">
        <f t="shared" si="12"/>
        <v>39782</v>
      </c>
      <c r="AH7" s="268">
        <f t="shared" si="12"/>
        <v>39813</v>
      </c>
      <c r="AI7" s="268">
        <f t="shared" si="12"/>
        <v>39844</v>
      </c>
      <c r="AJ7" s="268">
        <f t="shared" si="12"/>
        <v>39872</v>
      </c>
      <c r="AK7" s="268">
        <f t="shared" si="12"/>
        <v>39903</v>
      </c>
      <c r="AL7" s="268">
        <f t="shared" si="12"/>
        <v>39933</v>
      </c>
      <c r="AM7" s="268">
        <f t="shared" si="12"/>
        <v>39964</v>
      </c>
      <c r="AN7" s="268">
        <f t="shared" si="12"/>
        <v>39994</v>
      </c>
      <c r="AO7" s="268">
        <f t="shared" si="12"/>
        <v>40025</v>
      </c>
      <c r="AP7" s="268">
        <f t="shared" si="12"/>
        <v>40056</v>
      </c>
      <c r="AQ7" s="268">
        <f t="shared" si="12"/>
        <v>40086</v>
      </c>
      <c r="AR7" s="268">
        <f t="shared" si="12"/>
        <v>40117</v>
      </c>
      <c r="AS7" s="268">
        <f t="shared" si="12"/>
        <v>40147</v>
      </c>
      <c r="AT7" s="268">
        <f t="shared" si="12"/>
        <v>40178</v>
      </c>
      <c r="AU7" s="268">
        <f t="shared" si="12"/>
        <v>40209</v>
      </c>
      <c r="AV7" s="268">
        <f t="shared" si="12"/>
        <v>40237</v>
      </c>
      <c r="AW7" s="268">
        <f t="shared" si="12"/>
        <v>40268</v>
      </c>
      <c r="AX7" s="268">
        <f t="shared" si="12"/>
        <v>40298</v>
      </c>
      <c r="AY7" s="268">
        <f t="shared" si="12"/>
        <v>40329</v>
      </c>
      <c r="AZ7" s="268">
        <f t="shared" si="12"/>
        <v>40359</v>
      </c>
      <c r="BA7" s="268">
        <f t="shared" si="12"/>
        <v>40390</v>
      </c>
      <c r="BB7" s="268">
        <f t="shared" si="12"/>
        <v>40421</v>
      </c>
      <c r="BC7" s="268">
        <f t="shared" si="12"/>
        <v>40451</v>
      </c>
      <c r="BD7" s="268">
        <f t="shared" si="12"/>
        <v>40482</v>
      </c>
      <c r="BE7" s="268">
        <f t="shared" si="12"/>
        <v>40512</v>
      </c>
      <c r="BF7" s="268">
        <f t="shared" si="12"/>
        <v>40543</v>
      </c>
      <c r="BG7" s="268">
        <f t="shared" si="12"/>
        <v>40574</v>
      </c>
      <c r="BH7" s="268">
        <f t="shared" si="12"/>
        <v>40602</v>
      </c>
      <c r="BI7" s="268">
        <f t="shared" si="12"/>
        <v>40633</v>
      </c>
      <c r="BJ7" s="268">
        <f t="shared" si="12"/>
        <v>40663</v>
      </c>
      <c r="BK7" s="268">
        <f t="shared" si="12"/>
        <v>40694</v>
      </c>
      <c r="BL7" s="268">
        <f t="shared" ref="BL7:CQ7" si="13">DateToMth</f>
        <v>40724</v>
      </c>
      <c r="BM7" s="268">
        <f t="shared" si="13"/>
        <v>40755</v>
      </c>
      <c r="BN7" s="268">
        <f t="shared" si="13"/>
        <v>40786</v>
      </c>
      <c r="BO7" s="268">
        <f t="shared" si="13"/>
        <v>40816</v>
      </c>
      <c r="BP7" s="268">
        <f t="shared" si="13"/>
        <v>40847</v>
      </c>
      <c r="BQ7" s="268">
        <f t="shared" si="13"/>
        <v>40877</v>
      </c>
      <c r="BR7" s="268">
        <f t="shared" si="13"/>
        <v>40908</v>
      </c>
      <c r="BS7" s="268">
        <f t="shared" si="13"/>
        <v>40939</v>
      </c>
      <c r="BT7" s="268">
        <f t="shared" si="13"/>
        <v>40968</v>
      </c>
      <c r="BU7" s="268">
        <f t="shared" si="13"/>
        <v>40999</v>
      </c>
      <c r="BV7" s="268">
        <f t="shared" si="13"/>
        <v>41029</v>
      </c>
      <c r="BW7" s="268">
        <f t="shared" si="13"/>
        <v>41060</v>
      </c>
      <c r="BX7" s="268">
        <f t="shared" si="13"/>
        <v>41090</v>
      </c>
      <c r="BY7" s="268">
        <f t="shared" si="13"/>
        <v>41121</v>
      </c>
      <c r="BZ7" s="268">
        <f t="shared" si="13"/>
        <v>41152</v>
      </c>
      <c r="CA7" s="268">
        <f t="shared" si="13"/>
        <v>41182</v>
      </c>
      <c r="CB7" s="268">
        <f t="shared" si="13"/>
        <v>41213</v>
      </c>
      <c r="CC7" s="268">
        <f t="shared" si="13"/>
        <v>41243</v>
      </c>
      <c r="CD7" s="268">
        <f t="shared" si="13"/>
        <v>41274</v>
      </c>
      <c r="CE7" s="268">
        <f t="shared" si="13"/>
        <v>41305</v>
      </c>
      <c r="CF7" s="268">
        <f t="shared" si="13"/>
        <v>41333</v>
      </c>
      <c r="CG7" s="268">
        <f t="shared" si="13"/>
        <v>41364</v>
      </c>
      <c r="CH7" s="268">
        <f t="shared" si="13"/>
        <v>41394</v>
      </c>
      <c r="CI7" s="268">
        <f t="shared" si="13"/>
        <v>41425</v>
      </c>
      <c r="CJ7" s="268">
        <f t="shared" si="13"/>
        <v>41455</v>
      </c>
      <c r="CK7" s="268">
        <f t="shared" si="13"/>
        <v>41486</v>
      </c>
      <c r="CL7" s="268">
        <f t="shared" si="13"/>
        <v>41517</v>
      </c>
      <c r="CM7" s="268">
        <f t="shared" si="13"/>
        <v>41547</v>
      </c>
      <c r="CN7" s="268">
        <f t="shared" si="13"/>
        <v>41578</v>
      </c>
      <c r="CO7" s="268">
        <f t="shared" si="13"/>
        <v>41608</v>
      </c>
      <c r="CP7" s="268">
        <f t="shared" si="13"/>
        <v>41639</v>
      </c>
      <c r="CQ7" s="268">
        <f t="shared" si="13"/>
        <v>41670</v>
      </c>
      <c r="CR7" s="268">
        <f t="shared" ref="CR7:DW7" si="14">DateToMth</f>
        <v>41698</v>
      </c>
      <c r="CS7" s="268">
        <f t="shared" si="14"/>
        <v>41729</v>
      </c>
      <c r="CT7" s="268">
        <f t="shared" si="14"/>
        <v>41759</v>
      </c>
      <c r="CU7" s="268">
        <f t="shared" si="14"/>
        <v>41790</v>
      </c>
      <c r="CV7" s="268">
        <f t="shared" si="14"/>
        <v>41820</v>
      </c>
      <c r="CW7" s="268">
        <f t="shared" si="14"/>
        <v>41851</v>
      </c>
      <c r="CX7" s="268">
        <f t="shared" si="14"/>
        <v>41882</v>
      </c>
      <c r="CY7" s="268">
        <f t="shared" si="14"/>
        <v>41912</v>
      </c>
      <c r="CZ7" s="268">
        <f t="shared" si="14"/>
        <v>41943</v>
      </c>
      <c r="DA7" s="268">
        <f t="shared" si="14"/>
        <v>41973</v>
      </c>
      <c r="DB7" s="268">
        <f t="shared" si="14"/>
        <v>42004</v>
      </c>
      <c r="DC7" s="268">
        <f t="shared" si="14"/>
        <v>42035</v>
      </c>
      <c r="DD7" s="268">
        <f t="shared" si="14"/>
        <v>42063</v>
      </c>
      <c r="DE7" s="268">
        <f t="shared" si="14"/>
        <v>42094</v>
      </c>
      <c r="DF7" s="268">
        <f t="shared" si="14"/>
        <v>42124</v>
      </c>
      <c r="DG7" s="268">
        <f t="shared" si="14"/>
        <v>42155</v>
      </c>
      <c r="DH7" s="268">
        <f t="shared" si="14"/>
        <v>42185</v>
      </c>
      <c r="DI7" s="268">
        <f t="shared" si="14"/>
        <v>42216</v>
      </c>
      <c r="DJ7" s="268">
        <f t="shared" si="14"/>
        <v>42247</v>
      </c>
      <c r="DK7" s="268">
        <f t="shared" si="14"/>
        <v>42277</v>
      </c>
      <c r="DL7" s="268">
        <f t="shared" si="14"/>
        <v>42308</v>
      </c>
      <c r="DM7" s="268">
        <f t="shared" si="14"/>
        <v>42338</v>
      </c>
      <c r="DN7" s="268">
        <f t="shared" si="14"/>
        <v>42369</v>
      </c>
      <c r="DO7" s="268">
        <f t="shared" si="14"/>
        <v>42400</v>
      </c>
      <c r="DP7" s="268">
        <f t="shared" si="14"/>
        <v>42429</v>
      </c>
      <c r="DQ7" s="268">
        <f t="shared" si="14"/>
        <v>42460</v>
      </c>
      <c r="DR7" s="268">
        <f t="shared" si="14"/>
        <v>42490</v>
      </c>
      <c r="DS7" s="268">
        <f t="shared" si="14"/>
        <v>42521</v>
      </c>
      <c r="DT7" s="268">
        <f t="shared" si="14"/>
        <v>42551</v>
      </c>
      <c r="DU7" s="268">
        <f t="shared" si="14"/>
        <v>42582</v>
      </c>
      <c r="DV7" s="268">
        <f t="shared" si="14"/>
        <v>42613</v>
      </c>
      <c r="DW7" s="268">
        <f t="shared" si="14"/>
        <v>42643</v>
      </c>
      <c r="DX7" s="268">
        <f t="shared" ref="DX7:EX7" si="15">DateToMth</f>
        <v>42674</v>
      </c>
      <c r="DY7" s="268">
        <f t="shared" si="15"/>
        <v>42704</v>
      </c>
      <c r="DZ7" s="268">
        <f t="shared" si="15"/>
        <v>42735</v>
      </c>
      <c r="EA7" s="268">
        <f t="shared" si="15"/>
        <v>42766</v>
      </c>
      <c r="EB7" s="268">
        <f t="shared" si="15"/>
        <v>42794</v>
      </c>
      <c r="EC7" s="268">
        <f t="shared" si="15"/>
        <v>42825</v>
      </c>
      <c r="ED7" s="268">
        <f t="shared" si="15"/>
        <v>42855</v>
      </c>
      <c r="EE7" s="268">
        <f t="shared" si="15"/>
        <v>42886</v>
      </c>
      <c r="EF7" s="268">
        <f t="shared" si="15"/>
        <v>42916</v>
      </c>
      <c r="EG7" s="268">
        <f t="shared" si="15"/>
        <v>42947</v>
      </c>
      <c r="EH7" s="268">
        <f t="shared" si="15"/>
        <v>42978</v>
      </c>
      <c r="EI7" s="268">
        <f t="shared" si="15"/>
        <v>43008</v>
      </c>
      <c r="EJ7" s="268">
        <f t="shared" si="15"/>
        <v>43039</v>
      </c>
      <c r="EK7" s="268">
        <f t="shared" si="15"/>
        <v>43069</v>
      </c>
      <c r="EL7" s="268">
        <f t="shared" si="15"/>
        <v>43100</v>
      </c>
      <c r="EM7" s="268">
        <f t="shared" si="15"/>
        <v>43131</v>
      </c>
      <c r="EN7" s="268">
        <f t="shared" si="15"/>
        <v>43159</v>
      </c>
      <c r="EO7" s="268">
        <f t="shared" si="15"/>
        <v>43190</v>
      </c>
      <c r="EP7" s="268">
        <f t="shared" si="15"/>
        <v>43220</v>
      </c>
      <c r="EQ7" s="268">
        <f t="shared" si="15"/>
        <v>43251</v>
      </c>
      <c r="ER7" s="268">
        <f t="shared" si="15"/>
        <v>43281</v>
      </c>
      <c r="ES7" s="268">
        <f t="shared" si="15"/>
        <v>43312</v>
      </c>
      <c r="ET7" s="268">
        <f t="shared" si="15"/>
        <v>43343</v>
      </c>
      <c r="EU7" s="268">
        <f t="shared" si="15"/>
        <v>43373</v>
      </c>
      <c r="EV7" s="268">
        <f t="shared" si="15"/>
        <v>43404</v>
      </c>
      <c r="EW7" s="268">
        <f t="shared" si="15"/>
        <v>43434</v>
      </c>
      <c r="EX7" s="268">
        <f t="shared" si="15"/>
        <v>43465</v>
      </c>
      <c r="EY7" s="612"/>
      <c r="FK7" s="612"/>
      <c r="FL7" s="86"/>
      <c r="FM7" s="86"/>
      <c r="FN7" s="612"/>
    </row>
    <row r="8" spans="1:232">
      <c r="E8" s="158"/>
      <c r="F8" s="158"/>
      <c r="AD8" s="160"/>
      <c r="AE8" s="158" t="s">
        <v>2019</v>
      </c>
      <c r="AF8" s="256" t="str">
        <f t="shared" ref="AF8:BK8" si="16">TimelineIn</f>
        <v>M-3</v>
      </c>
      <c r="AG8" s="256" t="str">
        <f t="shared" si="16"/>
        <v>M-2</v>
      </c>
      <c r="AH8" s="256" t="str">
        <f t="shared" si="16"/>
        <v>M-1</v>
      </c>
      <c r="AI8" s="256" t="str">
        <f t="shared" si="16"/>
        <v>Y1M1</v>
      </c>
      <c r="AJ8" s="256" t="str">
        <f t="shared" si="16"/>
        <v>Y1M2</v>
      </c>
      <c r="AK8" s="256" t="str">
        <f t="shared" si="16"/>
        <v>Y1M3</v>
      </c>
      <c r="AL8" s="256" t="str">
        <f t="shared" si="16"/>
        <v>Y1M4</v>
      </c>
      <c r="AM8" s="256" t="str">
        <f t="shared" si="16"/>
        <v>Y1M5</v>
      </c>
      <c r="AN8" s="256" t="str">
        <f t="shared" si="16"/>
        <v>Y1M6</v>
      </c>
      <c r="AO8" s="256" t="str">
        <f t="shared" si="16"/>
        <v>Y1M7</v>
      </c>
      <c r="AP8" s="256" t="str">
        <f t="shared" si="16"/>
        <v>Y1M8</v>
      </c>
      <c r="AQ8" s="256" t="str">
        <f t="shared" si="16"/>
        <v>Y1M9</v>
      </c>
      <c r="AR8" s="256" t="str">
        <f t="shared" si="16"/>
        <v>Y1M10</v>
      </c>
      <c r="AS8" s="256" t="str">
        <f t="shared" si="16"/>
        <v>Y1M11</v>
      </c>
      <c r="AT8" s="256" t="str">
        <f t="shared" si="16"/>
        <v>Y1M12</v>
      </c>
      <c r="AU8" s="256" t="str">
        <f t="shared" si="16"/>
        <v>Y2M1</v>
      </c>
      <c r="AV8" s="256" t="str">
        <f t="shared" si="16"/>
        <v>Y2M2</v>
      </c>
      <c r="AW8" s="256" t="str">
        <f t="shared" si="16"/>
        <v>Y2M3</v>
      </c>
      <c r="AX8" s="256" t="str">
        <f t="shared" si="16"/>
        <v>Y2M4</v>
      </c>
      <c r="AY8" s="256" t="str">
        <f t="shared" si="16"/>
        <v>Y2M5</v>
      </c>
      <c r="AZ8" s="256" t="str">
        <f t="shared" si="16"/>
        <v>Y2M6</v>
      </c>
      <c r="BA8" s="256" t="str">
        <f t="shared" si="16"/>
        <v>Y2M7</v>
      </c>
      <c r="BB8" s="256" t="str">
        <f t="shared" si="16"/>
        <v>Y2M8</v>
      </c>
      <c r="BC8" s="256" t="str">
        <f t="shared" si="16"/>
        <v>Y2M9</v>
      </c>
      <c r="BD8" s="256" t="str">
        <f t="shared" si="16"/>
        <v>Y2M10</v>
      </c>
      <c r="BE8" s="256" t="str">
        <f t="shared" si="16"/>
        <v>Y2M11</v>
      </c>
      <c r="BF8" s="256" t="str">
        <f t="shared" si="16"/>
        <v>Y2M12</v>
      </c>
      <c r="BG8" s="256" t="str">
        <f t="shared" si="16"/>
        <v>Y3M1</v>
      </c>
      <c r="BH8" s="256" t="str">
        <f t="shared" si="16"/>
        <v>Y3M2</v>
      </c>
      <c r="BI8" s="256" t="str">
        <f t="shared" si="16"/>
        <v>Y3M3</v>
      </c>
      <c r="BJ8" s="256" t="str">
        <f t="shared" si="16"/>
        <v>Y3M4</v>
      </c>
      <c r="BK8" s="256" t="str">
        <f t="shared" si="16"/>
        <v>Y3M5</v>
      </c>
      <c r="BL8" s="256" t="str">
        <f t="shared" ref="BL8:CQ8" si="17">TimelineIn</f>
        <v>Y3M6</v>
      </c>
      <c r="BM8" s="256" t="str">
        <f t="shared" si="17"/>
        <v>Y3M7</v>
      </c>
      <c r="BN8" s="256" t="str">
        <f t="shared" si="17"/>
        <v>Y3M8</v>
      </c>
      <c r="BO8" s="256" t="str">
        <f t="shared" si="17"/>
        <v>Y3M9</v>
      </c>
      <c r="BP8" s="256" t="str">
        <f t="shared" si="17"/>
        <v>Y3M10</v>
      </c>
      <c r="BQ8" s="256" t="str">
        <f t="shared" si="17"/>
        <v>Y3M11</v>
      </c>
      <c r="BR8" s="256" t="str">
        <f t="shared" si="17"/>
        <v>Y3M12</v>
      </c>
      <c r="BS8" s="256" t="str">
        <f t="shared" si="17"/>
        <v>Y4M1</v>
      </c>
      <c r="BT8" s="256" t="str">
        <f t="shared" si="17"/>
        <v>Y4M2</v>
      </c>
      <c r="BU8" s="256" t="str">
        <f t="shared" si="17"/>
        <v>Y4M3</v>
      </c>
      <c r="BV8" s="256" t="str">
        <f t="shared" si="17"/>
        <v>Y4M4</v>
      </c>
      <c r="BW8" s="256" t="str">
        <f t="shared" si="17"/>
        <v>Y4M5</v>
      </c>
      <c r="BX8" s="256" t="str">
        <f t="shared" si="17"/>
        <v>Y4M6</v>
      </c>
      <c r="BY8" s="256" t="str">
        <f t="shared" si="17"/>
        <v>Y4M7</v>
      </c>
      <c r="BZ8" s="256" t="str">
        <f t="shared" si="17"/>
        <v>Y4M8</v>
      </c>
      <c r="CA8" s="256" t="str">
        <f t="shared" si="17"/>
        <v>Y4M9</v>
      </c>
      <c r="CB8" s="256" t="str">
        <f t="shared" si="17"/>
        <v>Y4M10</v>
      </c>
      <c r="CC8" s="256" t="str">
        <f t="shared" si="17"/>
        <v>Y4M11</v>
      </c>
      <c r="CD8" s="256" t="str">
        <f t="shared" si="17"/>
        <v>Y4M12</v>
      </c>
      <c r="CE8" s="256" t="str">
        <f t="shared" si="17"/>
        <v>Y5M1</v>
      </c>
      <c r="CF8" s="256" t="str">
        <f t="shared" si="17"/>
        <v>Y5M2</v>
      </c>
      <c r="CG8" s="256" t="str">
        <f t="shared" si="17"/>
        <v>Y5M3</v>
      </c>
      <c r="CH8" s="256" t="str">
        <f t="shared" si="17"/>
        <v>Y5M4</v>
      </c>
      <c r="CI8" s="256" t="str">
        <f t="shared" si="17"/>
        <v>Y5M5</v>
      </c>
      <c r="CJ8" s="256" t="str">
        <f t="shared" si="17"/>
        <v>Y5M6</v>
      </c>
      <c r="CK8" s="256" t="str">
        <f t="shared" si="17"/>
        <v>Y5M7</v>
      </c>
      <c r="CL8" s="256" t="str">
        <f t="shared" si="17"/>
        <v>Y5M8</v>
      </c>
      <c r="CM8" s="256" t="str">
        <f t="shared" si="17"/>
        <v>Y5M9</v>
      </c>
      <c r="CN8" s="256" t="str">
        <f t="shared" si="17"/>
        <v>Y5M10</v>
      </c>
      <c r="CO8" s="256" t="str">
        <f t="shared" si="17"/>
        <v>Y5M11</v>
      </c>
      <c r="CP8" s="256" t="str">
        <f t="shared" si="17"/>
        <v>Y5M12</v>
      </c>
      <c r="CQ8" s="256" t="str">
        <f t="shared" si="17"/>
        <v>Y6M1</v>
      </c>
      <c r="CR8" s="256" t="str">
        <f t="shared" ref="CR8:DW8" si="18">TimelineIn</f>
        <v>Y6M2</v>
      </c>
      <c r="CS8" s="256" t="str">
        <f t="shared" si="18"/>
        <v>Y6M3</v>
      </c>
      <c r="CT8" s="256" t="str">
        <f t="shared" si="18"/>
        <v>Y6M4</v>
      </c>
      <c r="CU8" s="256" t="str">
        <f t="shared" si="18"/>
        <v>Y6M5</v>
      </c>
      <c r="CV8" s="256" t="str">
        <f t="shared" si="18"/>
        <v>Y6M6</v>
      </c>
      <c r="CW8" s="256" t="str">
        <f t="shared" si="18"/>
        <v>Y6M7</v>
      </c>
      <c r="CX8" s="256" t="str">
        <f t="shared" si="18"/>
        <v>Y6M8</v>
      </c>
      <c r="CY8" s="256" t="str">
        <f t="shared" si="18"/>
        <v>Y6M9</v>
      </c>
      <c r="CZ8" s="256" t="str">
        <f t="shared" si="18"/>
        <v>Y6M10</v>
      </c>
      <c r="DA8" s="256" t="str">
        <f t="shared" si="18"/>
        <v>Y6M11</v>
      </c>
      <c r="DB8" s="256" t="str">
        <f t="shared" si="18"/>
        <v>Y6M12</v>
      </c>
      <c r="DC8" s="256" t="str">
        <f t="shared" si="18"/>
        <v>Y7M1</v>
      </c>
      <c r="DD8" s="256" t="str">
        <f t="shared" si="18"/>
        <v>Y7M2</v>
      </c>
      <c r="DE8" s="256" t="str">
        <f t="shared" si="18"/>
        <v>Y7M3</v>
      </c>
      <c r="DF8" s="256" t="str">
        <f t="shared" si="18"/>
        <v>Y7M4</v>
      </c>
      <c r="DG8" s="256" t="str">
        <f t="shared" si="18"/>
        <v>Y7M5</v>
      </c>
      <c r="DH8" s="256" t="str">
        <f t="shared" si="18"/>
        <v>Y7M6</v>
      </c>
      <c r="DI8" s="256" t="str">
        <f t="shared" si="18"/>
        <v>Y7M7</v>
      </c>
      <c r="DJ8" s="256" t="str">
        <f t="shared" si="18"/>
        <v>Y7M8</v>
      </c>
      <c r="DK8" s="256" t="str">
        <f t="shared" si="18"/>
        <v>Y7M9</v>
      </c>
      <c r="DL8" s="256" t="str">
        <f t="shared" si="18"/>
        <v>Y7M10</v>
      </c>
      <c r="DM8" s="256" t="str">
        <f t="shared" si="18"/>
        <v>Y7M11</v>
      </c>
      <c r="DN8" s="256" t="str">
        <f t="shared" si="18"/>
        <v>Y7M12</v>
      </c>
      <c r="DO8" s="256" t="str">
        <f t="shared" si="18"/>
        <v>Y8M1</v>
      </c>
      <c r="DP8" s="256" t="str">
        <f t="shared" si="18"/>
        <v>Y8M2</v>
      </c>
      <c r="DQ8" s="256" t="str">
        <f t="shared" si="18"/>
        <v>Y8M3</v>
      </c>
      <c r="DR8" s="256" t="str">
        <f t="shared" si="18"/>
        <v>Y8M4</v>
      </c>
      <c r="DS8" s="256" t="str">
        <f t="shared" si="18"/>
        <v>Y8M5</v>
      </c>
      <c r="DT8" s="256" t="str">
        <f t="shared" si="18"/>
        <v>Y8M6</v>
      </c>
      <c r="DU8" s="256" t="str">
        <f t="shared" si="18"/>
        <v>Y8M7</v>
      </c>
      <c r="DV8" s="256" t="str">
        <f t="shared" si="18"/>
        <v>Y8M8</v>
      </c>
      <c r="DW8" s="256" t="str">
        <f t="shared" si="18"/>
        <v>Y8M9</v>
      </c>
      <c r="DX8" s="256" t="str">
        <f t="shared" ref="DX8:EX8" si="19">TimelineIn</f>
        <v>Y8M10</v>
      </c>
      <c r="DY8" s="256" t="str">
        <f t="shared" si="19"/>
        <v>Y8M11</v>
      </c>
      <c r="DZ8" s="256" t="str">
        <f t="shared" si="19"/>
        <v>Y8M12</v>
      </c>
      <c r="EA8" s="256" t="str">
        <f t="shared" si="19"/>
        <v>Y9M1</v>
      </c>
      <c r="EB8" s="256" t="str">
        <f t="shared" si="19"/>
        <v>Y9M2</v>
      </c>
      <c r="EC8" s="256" t="str">
        <f t="shared" si="19"/>
        <v>Y9M3</v>
      </c>
      <c r="ED8" s="256" t="str">
        <f t="shared" si="19"/>
        <v>Y9M4</v>
      </c>
      <c r="EE8" s="256" t="str">
        <f t="shared" si="19"/>
        <v>Y9M5</v>
      </c>
      <c r="EF8" s="256" t="str">
        <f t="shared" si="19"/>
        <v>Y9M6</v>
      </c>
      <c r="EG8" s="256" t="str">
        <f t="shared" si="19"/>
        <v>Y9M7</v>
      </c>
      <c r="EH8" s="256" t="str">
        <f t="shared" si="19"/>
        <v>Y9M8</v>
      </c>
      <c r="EI8" s="256" t="str">
        <f t="shared" si="19"/>
        <v>Y9M9</v>
      </c>
      <c r="EJ8" s="256" t="str">
        <f t="shared" si="19"/>
        <v>Y9M10</v>
      </c>
      <c r="EK8" s="256" t="str">
        <f t="shared" si="19"/>
        <v>Y9M11</v>
      </c>
      <c r="EL8" s="256" t="str">
        <f t="shared" si="19"/>
        <v>Y9M12</v>
      </c>
      <c r="EM8" s="256" t="str">
        <f t="shared" si="19"/>
        <v>Y10M1</v>
      </c>
      <c r="EN8" s="256" t="str">
        <f t="shared" si="19"/>
        <v>Y10M2</v>
      </c>
      <c r="EO8" s="256" t="str">
        <f t="shared" si="19"/>
        <v>Y10M3</v>
      </c>
      <c r="EP8" s="256" t="str">
        <f t="shared" si="19"/>
        <v>Y10M4</v>
      </c>
      <c r="EQ8" s="256" t="str">
        <f t="shared" si="19"/>
        <v>Y10M5</v>
      </c>
      <c r="ER8" s="256" t="str">
        <f t="shared" si="19"/>
        <v>Y10M6</v>
      </c>
      <c r="ES8" s="256" t="str">
        <f t="shared" si="19"/>
        <v>Y10M7</v>
      </c>
      <c r="ET8" s="256" t="str">
        <f t="shared" si="19"/>
        <v>Y10M8</v>
      </c>
      <c r="EU8" s="256" t="str">
        <f t="shared" si="19"/>
        <v>Y10M9</v>
      </c>
      <c r="EV8" s="256" t="str">
        <f t="shared" si="19"/>
        <v>Y10M10</v>
      </c>
      <c r="EW8" s="256" t="str">
        <f t="shared" si="19"/>
        <v>Y10M11</v>
      </c>
      <c r="EX8" s="258" t="str">
        <f t="shared" si="19"/>
        <v>Y10M12</v>
      </c>
      <c r="EY8" s="612"/>
      <c r="FK8" s="612"/>
      <c r="FL8" s="86"/>
      <c r="FM8" s="86"/>
      <c r="FN8" s="612"/>
    </row>
    <row r="9" spans="1:232">
      <c r="E9" s="158"/>
      <c r="F9" s="158"/>
      <c r="AE9" s="142" t="s">
        <v>1064</v>
      </c>
      <c r="AF9" s="257">
        <f t="shared" ref="AF9:BK9" si="20">Markers</f>
        <v>0</v>
      </c>
      <c r="AG9" s="257">
        <f t="shared" si="20"/>
        <v>0</v>
      </c>
      <c r="AH9" s="257">
        <f t="shared" si="20"/>
        <v>0</v>
      </c>
      <c r="AI9" s="257">
        <f t="shared" si="20"/>
        <v>0</v>
      </c>
      <c r="AJ9" s="257">
        <f t="shared" si="20"/>
        <v>0</v>
      </c>
      <c r="AK9" s="257">
        <f t="shared" si="20"/>
        <v>0</v>
      </c>
      <c r="AL9" s="257">
        <f t="shared" si="20"/>
        <v>0</v>
      </c>
      <c r="AM9" s="257">
        <f t="shared" si="20"/>
        <v>0</v>
      </c>
      <c r="AN9" s="257">
        <f t="shared" si="20"/>
        <v>0</v>
      </c>
      <c r="AO9" s="257">
        <f t="shared" si="20"/>
        <v>0</v>
      </c>
      <c r="AP9" s="257">
        <f t="shared" si="20"/>
        <v>0</v>
      </c>
      <c r="AQ9" s="257">
        <f t="shared" si="20"/>
        <v>0</v>
      </c>
      <c r="AR9" s="257">
        <f t="shared" si="20"/>
        <v>0</v>
      </c>
      <c r="AS9" s="257">
        <f t="shared" si="20"/>
        <v>0</v>
      </c>
      <c r="AT9" s="257">
        <f t="shared" si="20"/>
        <v>0</v>
      </c>
      <c r="AU9" s="257">
        <f t="shared" si="20"/>
        <v>0</v>
      </c>
      <c r="AV9" s="257">
        <f t="shared" si="20"/>
        <v>0</v>
      </c>
      <c r="AW9" s="257">
        <f t="shared" si="20"/>
        <v>0</v>
      </c>
      <c r="AX9" s="257">
        <f t="shared" si="20"/>
        <v>0</v>
      </c>
      <c r="AY9" s="257">
        <f t="shared" si="20"/>
        <v>0</v>
      </c>
      <c r="AZ9" s="257">
        <f t="shared" si="20"/>
        <v>0</v>
      </c>
      <c r="BA9" s="257">
        <f t="shared" si="20"/>
        <v>0</v>
      </c>
      <c r="BB9" s="257">
        <f t="shared" si="20"/>
        <v>0</v>
      </c>
      <c r="BC9" s="257">
        <f t="shared" si="20"/>
        <v>0</v>
      </c>
      <c r="BD9" s="257">
        <f t="shared" si="20"/>
        <v>0</v>
      </c>
      <c r="BE9" s="257">
        <f t="shared" si="20"/>
        <v>0</v>
      </c>
      <c r="BF9" s="257">
        <f t="shared" si="20"/>
        <v>0</v>
      </c>
      <c r="BG9" s="257">
        <f t="shared" si="20"/>
        <v>0</v>
      </c>
      <c r="BH9" s="257">
        <f t="shared" si="20"/>
        <v>0</v>
      </c>
      <c r="BI9" s="257">
        <f t="shared" si="20"/>
        <v>0</v>
      </c>
      <c r="BJ9" s="257">
        <f t="shared" si="20"/>
        <v>0</v>
      </c>
      <c r="BK9" s="257">
        <f t="shared" si="20"/>
        <v>0</v>
      </c>
      <c r="BL9" s="257">
        <f t="shared" ref="BL9:CQ9" si="21">Markers</f>
        <v>0</v>
      </c>
      <c r="BM9" s="257">
        <f t="shared" si="21"/>
        <v>0</v>
      </c>
      <c r="BN9" s="257">
        <f t="shared" si="21"/>
        <v>0</v>
      </c>
      <c r="BO9" s="257">
        <f t="shared" si="21"/>
        <v>0</v>
      </c>
      <c r="BP9" s="257">
        <f t="shared" si="21"/>
        <v>0</v>
      </c>
      <c r="BQ9" s="257">
        <f t="shared" si="21"/>
        <v>0</v>
      </c>
      <c r="BR9" s="257">
        <f t="shared" si="21"/>
        <v>0</v>
      </c>
      <c r="BS9" s="257">
        <f t="shared" si="21"/>
        <v>0</v>
      </c>
      <c r="BT9" s="257">
        <f t="shared" si="21"/>
        <v>0</v>
      </c>
      <c r="BU9" s="257">
        <f t="shared" si="21"/>
        <v>0</v>
      </c>
      <c r="BV9" s="257">
        <f t="shared" si="21"/>
        <v>0</v>
      </c>
      <c r="BW9" s="257">
        <f t="shared" si="21"/>
        <v>0</v>
      </c>
      <c r="BX9" s="257">
        <f t="shared" si="21"/>
        <v>0</v>
      </c>
      <c r="BY9" s="257">
        <f t="shared" si="21"/>
        <v>0</v>
      </c>
      <c r="BZ9" s="257">
        <f t="shared" si="21"/>
        <v>0</v>
      </c>
      <c r="CA9" s="257">
        <f t="shared" si="21"/>
        <v>0</v>
      </c>
      <c r="CB9" s="257">
        <f t="shared" si="21"/>
        <v>0</v>
      </c>
      <c r="CC9" s="257">
        <f t="shared" si="21"/>
        <v>0</v>
      </c>
      <c r="CD9" s="257">
        <f t="shared" si="21"/>
        <v>0</v>
      </c>
      <c r="CE9" s="257">
        <f t="shared" si="21"/>
        <v>0</v>
      </c>
      <c r="CF9" s="257">
        <f t="shared" si="21"/>
        <v>0</v>
      </c>
      <c r="CG9" s="257">
        <f t="shared" si="21"/>
        <v>0</v>
      </c>
      <c r="CH9" s="257">
        <f t="shared" si="21"/>
        <v>0</v>
      </c>
      <c r="CI9" s="257">
        <f t="shared" si="21"/>
        <v>0</v>
      </c>
      <c r="CJ9" s="257">
        <f t="shared" si="21"/>
        <v>0</v>
      </c>
      <c r="CK9" s="257">
        <f t="shared" si="21"/>
        <v>0</v>
      </c>
      <c r="CL9" s="257">
        <f t="shared" si="21"/>
        <v>0</v>
      </c>
      <c r="CM9" s="257">
        <f t="shared" si="21"/>
        <v>0</v>
      </c>
      <c r="CN9" s="257">
        <f t="shared" si="21"/>
        <v>0</v>
      </c>
      <c r="CO9" s="257">
        <f t="shared" si="21"/>
        <v>0</v>
      </c>
      <c r="CP9" s="257">
        <f t="shared" si="21"/>
        <v>0</v>
      </c>
      <c r="CQ9" s="257">
        <f t="shared" si="21"/>
        <v>0</v>
      </c>
      <c r="CR9" s="257">
        <f t="shared" ref="CR9:DW9" si="22">Markers</f>
        <v>0</v>
      </c>
      <c r="CS9" s="257">
        <f t="shared" si="22"/>
        <v>0</v>
      </c>
      <c r="CT9" s="257">
        <f t="shared" si="22"/>
        <v>0</v>
      </c>
      <c r="CU9" s="257">
        <f t="shared" si="22"/>
        <v>0</v>
      </c>
      <c r="CV9" s="257">
        <f t="shared" si="22"/>
        <v>0</v>
      </c>
      <c r="CW9" s="257">
        <f t="shared" si="22"/>
        <v>0</v>
      </c>
      <c r="CX9" s="257">
        <f t="shared" si="22"/>
        <v>0</v>
      </c>
      <c r="CY9" s="257">
        <f t="shared" si="22"/>
        <v>0</v>
      </c>
      <c r="CZ9" s="257">
        <f t="shared" si="22"/>
        <v>0</v>
      </c>
      <c r="DA9" s="257">
        <f t="shared" si="22"/>
        <v>0</v>
      </c>
      <c r="DB9" s="257">
        <f t="shared" si="22"/>
        <v>0</v>
      </c>
      <c r="DC9" s="257">
        <f t="shared" si="22"/>
        <v>0</v>
      </c>
      <c r="DD9" s="257">
        <f t="shared" si="22"/>
        <v>0</v>
      </c>
      <c r="DE9" s="257">
        <f t="shared" si="22"/>
        <v>0</v>
      </c>
      <c r="DF9" s="257">
        <f t="shared" si="22"/>
        <v>0</v>
      </c>
      <c r="DG9" s="257">
        <f t="shared" si="22"/>
        <v>0</v>
      </c>
      <c r="DH9" s="257">
        <f t="shared" si="22"/>
        <v>0</v>
      </c>
      <c r="DI9" s="257">
        <f t="shared" si="22"/>
        <v>0</v>
      </c>
      <c r="DJ9" s="257">
        <f t="shared" si="22"/>
        <v>0</v>
      </c>
      <c r="DK9" s="257">
        <f t="shared" si="22"/>
        <v>0</v>
      </c>
      <c r="DL9" s="257">
        <f t="shared" si="22"/>
        <v>0</v>
      </c>
      <c r="DM9" s="257">
        <f t="shared" si="22"/>
        <v>0</v>
      </c>
      <c r="DN9" s="257">
        <f t="shared" si="22"/>
        <v>0</v>
      </c>
      <c r="DO9" s="257">
        <f t="shared" si="22"/>
        <v>0</v>
      </c>
      <c r="DP9" s="257">
        <f t="shared" si="22"/>
        <v>0</v>
      </c>
      <c r="DQ9" s="257">
        <f t="shared" si="22"/>
        <v>0</v>
      </c>
      <c r="DR9" s="257">
        <f t="shared" si="22"/>
        <v>0</v>
      </c>
      <c r="DS9" s="257">
        <f t="shared" si="22"/>
        <v>0</v>
      </c>
      <c r="DT9" s="257">
        <f t="shared" si="22"/>
        <v>0</v>
      </c>
      <c r="DU9" s="257">
        <f t="shared" si="22"/>
        <v>0</v>
      </c>
      <c r="DV9" s="257">
        <f t="shared" si="22"/>
        <v>0</v>
      </c>
      <c r="DW9" s="257">
        <f t="shared" si="22"/>
        <v>0</v>
      </c>
      <c r="DX9" s="257">
        <f t="shared" ref="DX9:EX9" si="23">Markers</f>
        <v>0</v>
      </c>
      <c r="DY9" s="257">
        <f t="shared" si="23"/>
        <v>0</v>
      </c>
      <c r="DZ9" s="257">
        <f t="shared" si="23"/>
        <v>0</v>
      </c>
      <c r="EA9" s="257">
        <f t="shared" si="23"/>
        <v>0</v>
      </c>
      <c r="EB9" s="257">
        <f t="shared" si="23"/>
        <v>0</v>
      </c>
      <c r="EC9" s="257">
        <f t="shared" si="23"/>
        <v>0</v>
      </c>
      <c r="ED9" s="257">
        <f t="shared" si="23"/>
        <v>0</v>
      </c>
      <c r="EE9" s="257">
        <f t="shared" si="23"/>
        <v>0</v>
      </c>
      <c r="EF9" s="257">
        <f t="shared" si="23"/>
        <v>0</v>
      </c>
      <c r="EG9" s="257">
        <f t="shared" si="23"/>
        <v>0</v>
      </c>
      <c r="EH9" s="257">
        <f t="shared" si="23"/>
        <v>0</v>
      </c>
      <c r="EI9" s="257">
        <f t="shared" si="23"/>
        <v>0</v>
      </c>
      <c r="EJ9" s="257">
        <f t="shared" si="23"/>
        <v>0</v>
      </c>
      <c r="EK9" s="257">
        <f t="shared" si="23"/>
        <v>0</v>
      </c>
      <c r="EL9" s="257">
        <f t="shared" si="23"/>
        <v>0</v>
      </c>
      <c r="EM9" s="257">
        <f t="shared" si="23"/>
        <v>0</v>
      </c>
      <c r="EN9" s="257">
        <f t="shared" si="23"/>
        <v>0</v>
      </c>
      <c r="EO9" s="257">
        <f t="shared" si="23"/>
        <v>0</v>
      </c>
      <c r="EP9" s="257">
        <f t="shared" si="23"/>
        <v>0</v>
      </c>
      <c r="EQ9" s="257">
        <f t="shared" si="23"/>
        <v>0</v>
      </c>
      <c r="ER9" s="257">
        <f t="shared" si="23"/>
        <v>0</v>
      </c>
      <c r="ES9" s="257">
        <f t="shared" si="23"/>
        <v>0</v>
      </c>
      <c r="ET9" s="257">
        <f t="shared" si="23"/>
        <v>0</v>
      </c>
      <c r="EU9" s="257">
        <f t="shared" si="23"/>
        <v>0</v>
      </c>
      <c r="EV9" s="257">
        <f t="shared" si="23"/>
        <v>0</v>
      </c>
      <c r="EW9" s="257">
        <f t="shared" si="23"/>
        <v>0</v>
      </c>
      <c r="EX9" s="259">
        <f t="shared" si="23"/>
        <v>0</v>
      </c>
      <c r="EY9" s="612"/>
      <c r="FK9" s="612"/>
      <c r="FL9" s="86"/>
      <c r="FM9" s="86"/>
      <c r="FN9" s="612"/>
    </row>
    <row r="10" spans="1:232" hidden="1">
      <c r="AE10" s="265"/>
      <c r="EY10" s="612"/>
      <c r="FK10" s="612"/>
      <c r="FL10" s="86"/>
      <c r="FM10" s="86"/>
      <c r="FN10" s="612"/>
    </row>
    <row r="11" spans="1:232" hidden="1">
      <c r="AE11" s="265"/>
      <c r="EY11" s="612"/>
      <c r="FK11" s="612"/>
      <c r="FL11" s="86"/>
      <c r="FM11" s="86"/>
      <c r="FN11" s="612"/>
    </row>
    <row r="12" spans="1:232" s="558" customFormat="1" ht="12.75" customHeight="1">
      <c r="A12" s="305"/>
      <c r="B12" s="306"/>
      <c r="C12" s="617"/>
      <c r="D12" s="864">
        <f>SUM(FM:FM)</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9"/>
      <c r="FC12" s="309"/>
      <c r="FD12" s="309"/>
      <c r="FE12" s="309"/>
      <c r="FF12" s="309"/>
      <c r="FG12" s="309"/>
      <c r="FH12" s="309"/>
      <c r="FI12" s="309"/>
      <c r="FJ12" s="309"/>
      <c r="FK12" s="309"/>
      <c r="FL12" s="309"/>
      <c r="FM12" s="309"/>
      <c r="FN12" s="309"/>
    </row>
    <row r="13" spans="1:232" ht="35.25" customHeight="1">
      <c r="A13" s="745" t="str">
        <f>'Main Input'!A13</f>
        <v>Orig</v>
      </c>
      <c r="B13" s="745" t="str">
        <f>'Main Input'!B13</f>
        <v>CU Name</v>
      </c>
      <c r="C13" s="745" t="str">
        <f>'Main Input'!C13</f>
        <v>Cost Type</v>
      </c>
      <c r="D13" s="745" t="str">
        <f>'Main Input'!D13</f>
        <v>Cost Phase</v>
      </c>
      <c r="E13" s="745" t="str">
        <f>'Main Input'!E13</f>
        <v>Description</v>
      </c>
      <c r="F13" s="745" t="str">
        <f>'Main Input'!F13</f>
        <v>Notes</v>
      </c>
      <c r="G13" s="745" t="str">
        <f>'Main Input'!G13</f>
        <v>Cost Class</v>
      </c>
      <c r="H13" s="745" t="str">
        <f>'Main Input'!H13</f>
        <v>Role</v>
      </c>
      <c r="I13" s="745" t="str">
        <f>'Main Input'!I13</f>
        <v>FTE factor</v>
      </c>
      <c r="J13" s="745" t="str">
        <f>'Main Input'!J13</f>
        <v>Site</v>
      </c>
      <c r="K13" s="745" t="str">
        <f>'Main Input'!K13</f>
        <v>Supplier</v>
      </c>
      <c r="L13" s="745" t="str">
        <f>'Main Input'!L13</f>
        <v>BAR Code</v>
      </c>
      <c r="M13" s="745" t="str">
        <f>'Main Input'!M13</f>
        <v>ForV</v>
      </c>
      <c r="N13" s="745" t="str">
        <f>'Main Input'!N13</f>
        <v>Oracle</v>
      </c>
      <c r="O13" s="745" t="str">
        <f>'Main Input'!O13</f>
        <v>Delivery Country</v>
      </c>
      <c r="P13" s="745" t="str">
        <f>'Main Input'!P13</f>
        <v>Unit Cost</v>
      </c>
      <c r="Q13" s="745" t="str">
        <f>'Main Input'!Q13</f>
        <v>Currency</v>
      </c>
      <c r="R13" s="745" t="str">
        <f>'Main Input'!R13</f>
        <v>Region</v>
      </c>
      <c r="S13" s="745" t="str">
        <f>'Main Input'!S13</f>
        <v>User Code 1</v>
      </c>
      <c r="T13" s="745" t="str">
        <f>'Main Input'!T13</f>
        <v>User Code 2</v>
      </c>
      <c r="U13" s="745" t="str">
        <f>'Main Input'!U13</f>
        <v>User Code 3</v>
      </c>
      <c r="V13" s="745" t="str">
        <f>'Main Input'!V13</f>
        <v>Custmer Service Code</v>
      </c>
      <c r="W13" s="745" t="str">
        <f>'Main Input'!W13</f>
        <v>Sub-Country</v>
      </c>
      <c r="X13" s="745" t="str">
        <f>'Main Input'!X13</f>
        <v>Operating Entity</v>
      </c>
      <c r="Y13" s="745" t="str">
        <f>'Main Input'!Y13</f>
        <v>Tower</v>
      </c>
      <c r="Z13" s="745" t="str">
        <f>'Main Input'!Z13</f>
        <v>Category</v>
      </c>
      <c r="AA13" s="745" t="str">
        <f>'Main Input'!AA13</f>
        <v>Customer Code F</v>
      </c>
      <c r="AB13" s="745" t="str">
        <f>'Main Input'!AB13</f>
        <v>Unit Cost</v>
      </c>
      <c r="AC13" s="745" t="str">
        <f>'Main Input'!AC13</f>
        <v>Unit Types</v>
      </c>
      <c r="AD13" s="745" t="str">
        <f>'Main Input'!AD13</f>
        <v>Qty</v>
      </c>
      <c r="AE13" s="746" t="str">
        <f ca="1">Conversion!AE13</f>
        <v>Value in Euros</v>
      </c>
      <c r="AF13" s="61" t="str">
        <f>OutCur</f>
        <v>EUR</v>
      </c>
      <c r="AG13" s="61" t="str">
        <f>$AF$13</f>
        <v>EUR</v>
      </c>
      <c r="AH13" s="61" t="str">
        <f t="shared" ref="AH13:CS13" si="24">$AF$13</f>
        <v>EUR</v>
      </c>
      <c r="AI13" s="61" t="str">
        <f t="shared" si="24"/>
        <v>EUR</v>
      </c>
      <c r="AJ13" s="61" t="str">
        <f t="shared" si="24"/>
        <v>EUR</v>
      </c>
      <c r="AK13" s="61" t="str">
        <f t="shared" si="24"/>
        <v>EUR</v>
      </c>
      <c r="AL13" s="61" t="str">
        <f t="shared" si="24"/>
        <v>EUR</v>
      </c>
      <c r="AM13" s="61" t="str">
        <f t="shared" si="24"/>
        <v>EUR</v>
      </c>
      <c r="AN13" s="61" t="str">
        <f t="shared" si="24"/>
        <v>EUR</v>
      </c>
      <c r="AO13" s="61" t="str">
        <f t="shared" si="24"/>
        <v>EUR</v>
      </c>
      <c r="AP13" s="61" t="str">
        <f t="shared" si="24"/>
        <v>EUR</v>
      </c>
      <c r="AQ13" s="61" t="str">
        <f t="shared" si="24"/>
        <v>EUR</v>
      </c>
      <c r="AR13" s="61" t="str">
        <f t="shared" si="24"/>
        <v>EUR</v>
      </c>
      <c r="AS13" s="61" t="str">
        <f t="shared" si="24"/>
        <v>EUR</v>
      </c>
      <c r="AT13" s="61" t="str">
        <f t="shared" si="24"/>
        <v>EUR</v>
      </c>
      <c r="AU13" s="61" t="str">
        <f t="shared" si="24"/>
        <v>EUR</v>
      </c>
      <c r="AV13" s="61" t="str">
        <f t="shared" si="24"/>
        <v>EUR</v>
      </c>
      <c r="AW13" s="61" t="str">
        <f t="shared" si="24"/>
        <v>EUR</v>
      </c>
      <c r="AX13" s="61" t="str">
        <f t="shared" si="24"/>
        <v>EUR</v>
      </c>
      <c r="AY13" s="61" t="str">
        <f t="shared" si="24"/>
        <v>EUR</v>
      </c>
      <c r="AZ13" s="61" t="str">
        <f t="shared" si="24"/>
        <v>EUR</v>
      </c>
      <c r="BA13" s="61" t="str">
        <f t="shared" si="24"/>
        <v>EUR</v>
      </c>
      <c r="BB13" s="61" t="str">
        <f t="shared" si="24"/>
        <v>EUR</v>
      </c>
      <c r="BC13" s="61" t="str">
        <f t="shared" si="24"/>
        <v>EUR</v>
      </c>
      <c r="BD13" s="61" t="str">
        <f t="shared" si="24"/>
        <v>EUR</v>
      </c>
      <c r="BE13" s="61" t="str">
        <f t="shared" si="24"/>
        <v>EUR</v>
      </c>
      <c r="BF13" s="61" t="str">
        <f t="shared" si="24"/>
        <v>EUR</v>
      </c>
      <c r="BG13" s="61" t="str">
        <f t="shared" si="24"/>
        <v>EUR</v>
      </c>
      <c r="BH13" s="61" t="str">
        <f t="shared" si="24"/>
        <v>EUR</v>
      </c>
      <c r="BI13" s="61" t="str">
        <f t="shared" si="24"/>
        <v>EUR</v>
      </c>
      <c r="BJ13" s="61" t="str">
        <f t="shared" si="24"/>
        <v>EUR</v>
      </c>
      <c r="BK13" s="61" t="str">
        <f t="shared" si="24"/>
        <v>EUR</v>
      </c>
      <c r="BL13" s="61" t="str">
        <f t="shared" si="24"/>
        <v>EUR</v>
      </c>
      <c r="BM13" s="61" t="str">
        <f t="shared" si="24"/>
        <v>EUR</v>
      </c>
      <c r="BN13" s="61" t="str">
        <f t="shared" si="24"/>
        <v>EUR</v>
      </c>
      <c r="BO13" s="61" t="str">
        <f t="shared" si="24"/>
        <v>EUR</v>
      </c>
      <c r="BP13" s="61" t="str">
        <f t="shared" si="24"/>
        <v>EUR</v>
      </c>
      <c r="BQ13" s="61" t="str">
        <f t="shared" si="24"/>
        <v>EUR</v>
      </c>
      <c r="BR13" s="61" t="str">
        <f t="shared" si="24"/>
        <v>EUR</v>
      </c>
      <c r="BS13" s="61" t="str">
        <f t="shared" si="24"/>
        <v>EUR</v>
      </c>
      <c r="BT13" s="61" t="str">
        <f t="shared" si="24"/>
        <v>EUR</v>
      </c>
      <c r="BU13" s="61" t="str">
        <f t="shared" si="24"/>
        <v>EUR</v>
      </c>
      <c r="BV13" s="61" t="str">
        <f t="shared" si="24"/>
        <v>EUR</v>
      </c>
      <c r="BW13" s="61" t="str">
        <f t="shared" si="24"/>
        <v>EUR</v>
      </c>
      <c r="BX13" s="61" t="str">
        <f t="shared" si="24"/>
        <v>EUR</v>
      </c>
      <c r="BY13" s="61" t="str">
        <f t="shared" si="24"/>
        <v>EUR</v>
      </c>
      <c r="BZ13" s="61" t="str">
        <f t="shared" si="24"/>
        <v>EUR</v>
      </c>
      <c r="CA13" s="61" t="str">
        <f t="shared" si="24"/>
        <v>EUR</v>
      </c>
      <c r="CB13" s="61" t="str">
        <f t="shared" si="24"/>
        <v>EUR</v>
      </c>
      <c r="CC13" s="61" t="str">
        <f t="shared" si="24"/>
        <v>EUR</v>
      </c>
      <c r="CD13" s="61" t="str">
        <f t="shared" si="24"/>
        <v>EUR</v>
      </c>
      <c r="CE13" s="61" t="str">
        <f t="shared" si="24"/>
        <v>EUR</v>
      </c>
      <c r="CF13" s="61" t="str">
        <f t="shared" si="24"/>
        <v>EUR</v>
      </c>
      <c r="CG13" s="61" t="str">
        <f t="shared" si="24"/>
        <v>EUR</v>
      </c>
      <c r="CH13" s="61" t="str">
        <f t="shared" si="24"/>
        <v>EUR</v>
      </c>
      <c r="CI13" s="61" t="str">
        <f t="shared" si="24"/>
        <v>EUR</v>
      </c>
      <c r="CJ13" s="61" t="str">
        <f t="shared" si="24"/>
        <v>EUR</v>
      </c>
      <c r="CK13" s="61" t="str">
        <f t="shared" si="24"/>
        <v>EUR</v>
      </c>
      <c r="CL13" s="61" t="str">
        <f t="shared" si="24"/>
        <v>EUR</v>
      </c>
      <c r="CM13" s="61" t="str">
        <f t="shared" si="24"/>
        <v>EUR</v>
      </c>
      <c r="CN13" s="61" t="str">
        <f t="shared" si="24"/>
        <v>EUR</v>
      </c>
      <c r="CO13" s="61" t="str">
        <f t="shared" si="24"/>
        <v>EUR</v>
      </c>
      <c r="CP13" s="61" t="str">
        <f t="shared" si="24"/>
        <v>EUR</v>
      </c>
      <c r="CQ13" s="61" t="str">
        <f t="shared" si="24"/>
        <v>EUR</v>
      </c>
      <c r="CR13" s="61" t="str">
        <f t="shared" si="24"/>
        <v>EUR</v>
      </c>
      <c r="CS13" s="61" t="str">
        <f t="shared" si="24"/>
        <v>EUR</v>
      </c>
      <c r="CT13" s="61" t="str">
        <f t="shared" ref="CT13:EX13" si="25">$AF$13</f>
        <v>EUR</v>
      </c>
      <c r="CU13" s="61" t="str">
        <f t="shared" si="25"/>
        <v>EUR</v>
      </c>
      <c r="CV13" s="61" t="str">
        <f t="shared" si="25"/>
        <v>EUR</v>
      </c>
      <c r="CW13" s="61" t="str">
        <f t="shared" si="25"/>
        <v>EUR</v>
      </c>
      <c r="CX13" s="61" t="str">
        <f t="shared" si="25"/>
        <v>EUR</v>
      </c>
      <c r="CY13" s="61" t="str">
        <f t="shared" si="25"/>
        <v>EUR</v>
      </c>
      <c r="CZ13" s="61" t="str">
        <f t="shared" si="25"/>
        <v>EUR</v>
      </c>
      <c r="DA13" s="61" t="str">
        <f t="shared" si="25"/>
        <v>EUR</v>
      </c>
      <c r="DB13" s="61" t="str">
        <f t="shared" si="25"/>
        <v>EUR</v>
      </c>
      <c r="DC13" s="61" t="str">
        <f t="shared" si="25"/>
        <v>EUR</v>
      </c>
      <c r="DD13" s="61" t="str">
        <f t="shared" si="25"/>
        <v>EUR</v>
      </c>
      <c r="DE13" s="61" t="str">
        <f t="shared" si="25"/>
        <v>EUR</v>
      </c>
      <c r="DF13" s="61" t="str">
        <f t="shared" si="25"/>
        <v>EUR</v>
      </c>
      <c r="DG13" s="61" t="str">
        <f t="shared" si="25"/>
        <v>EUR</v>
      </c>
      <c r="DH13" s="61" t="str">
        <f t="shared" si="25"/>
        <v>EUR</v>
      </c>
      <c r="DI13" s="61" t="str">
        <f t="shared" si="25"/>
        <v>EUR</v>
      </c>
      <c r="DJ13" s="61" t="str">
        <f t="shared" si="25"/>
        <v>EUR</v>
      </c>
      <c r="DK13" s="61" t="str">
        <f t="shared" si="25"/>
        <v>EUR</v>
      </c>
      <c r="DL13" s="61" t="str">
        <f t="shared" si="25"/>
        <v>EUR</v>
      </c>
      <c r="DM13" s="61" t="str">
        <f t="shared" si="25"/>
        <v>EUR</v>
      </c>
      <c r="DN13" s="61" t="str">
        <f t="shared" si="25"/>
        <v>EUR</v>
      </c>
      <c r="DO13" s="61" t="str">
        <f t="shared" si="25"/>
        <v>EUR</v>
      </c>
      <c r="DP13" s="61" t="str">
        <f t="shared" si="25"/>
        <v>EUR</v>
      </c>
      <c r="DQ13" s="61" t="str">
        <f t="shared" si="25"/>
        <v>EUR</v>
      </c>
      <c r="DR13" s="61" t="str">
        <f t="shared" si="25"/>
        <v>EUR</v>
      </c>
      <c r="DS13" s="61" t="str">
        <f t="shared" si="25"/>
        <v>EUR</v>
      </c>
      <c r="DT13" s="61" t="str">
        <f t="shared" si="25"/>
        <v>EUR</v>
      </c>
      <c r="DU13" s="61" t="str">
        <f t="shared" si="25"/>
        <v>EUR</v>
      </c>
      <c r="DV13" s="61" t="str">
        <f t="shared" si="25"/>
        <v>EUR</v>
      </c>
      <c r="DW13" s="61" t="str">
        <f t="shared" si="25"/>
        <v>EUR</v>
      </c>
      <c r="DX13" s="61" t="str">
        <f t="shared" si="25"/>
        <v>EUR</v>
      </c>
      <c r="DY13" s="61" t="str">
        <f t="shared" si="25"/>
        <v>EUR</v>
      </c>
      <c r="DZ13" s="61" t="str">
        <f t="shared" si="25"/>
        <v>EUR</v>
      </c>
      <c r="EA13" s="61" t="str">
        <f t="shared" si="25"/>
        <v>EUR</v>
      </c>
      <c r="EB13" s="61" t="str">
        <f t="shared" si="25"/>
        <v>EUR</v>
      </c>
      <c r="EC13" s="61" t="str">
        <f t="shared" si="25"/>
        <v>EUR</v>
      </c>
      <c r="ED13" s="61" t="str">
        <f t="shared" si="25"/>
        <v>EUR</v>
      </c>
      <c r="EE13" s="61" t="str">
        <f t="shared" si="25"/>
        <v>EUR</v>
      </c>
      <c r="EF13" s="61" t="str">
        <f t="shared" si="25"/>
        <v>EUR</v>
      </c>
      <c r="EG13" s="61" t="str">
        <f t="shared" si="25"/>
        <v>EUR</v>
      </c>
      <c r="EH13" s="61" t="str">
        <f t="shared" si="25"/>
        <v>EUR</v>
      </c>
      <c r="EI13" s="61" t="str">
        <f t="shared" si="25"/>
        <v>EUR</v>
      </c>
      <c r="EJ13" s="61" t="str">
        <f t="shared" si="25"/>
        <v>EUR</v>
      </c>
      <c r="EK13" s="61" t="str">
        <f t="shared" si="25"/>
        <v>EUR</v>
      </c>
      <c r="EL13" s="61" t="str">
        <f t="shared" si="25"/>
        <v>EUR</v>
      </c>
      <c r="EM13" s="61" t="str">
        <f t="shared" si="25"/>
        <v>EUR</v>
      </c>
      <c r="EN13" s="61" t="str">
        <f t="shared" si="25"/>
        <v>EUR</v>
      </c>
      <c r="EO13" s="61" t="str">
        <f t="shared" si="25"/>
        <v>EUR</v>
      </c>
      <c r="EP13" s="61" t="str">
        <f t="shared" si="25"/>
        <v>EUR</v>
      </c>
      <c r="EQ13" s="61" t="str">
        <f t="shared" si="25"/>
        <v>EUR</v>
      </c>
      <c r="ER13" s="61" t="str">
        <f t="shared" si="25"/>
        <v>EUR</v>
      </c>
      <c r="ES13" s="61" t="str">
        <f t="shared" si="25"/>
        <v>EUR</v>
      </c>
      <c r="ET13" s="61" t="str">
        <f t="shared" si="25"/>
        <v>EUR</v>
      </c>
      <c r="EU13" s="61" t="str">
        <f t="shared" si="25"/>
        <v>EUR</v>
      </c>
      <c r="EV13" s="61" t="str">
        <f t="shared" si="25"/>
        <v>EUR</v>
      </c>
      <c r="EW13" s="61" t="str">
        <f t="shared" si="25"/>
        <v>EUR</v>
      </c>
      <c r="EX13" s="61" t="str">
        <f t="shared" si="25"/>
        <v>EUR</v>
      </c>
      <c r="EY13" s="612"/>
      <c r="EZ13" s="745" t="str">
        <f>'Main Input'!EZ13</f>
        <v>Index Code</v>
      </c>
      <c r="FA13" s="745" t="str">
        <f>'Main Input'!FA13</f>
        <v>Financing</v>
      </c>
      <c r="FB13" s="745" t="str">
        <f>'Main Input'!FB13</f>
        <v>Capital Life</v>
      </c>
      <c r="FC13" s="745" t="str">
        <f>'Main Input'!FC13</f>
        <v>Margin Code</v>
      </c>
      <c r="FD13" s="745" t="str">
        <f>'Main Input'!FD13</f>
        <v>Revenue Class</v>
      </c>
      <c r="FE13" s="745" t="str">
        <f>'Main Input'!FE13</f>
        <v>Capex/Opex</v>
      </c>
      <c r="FF13" s="745" t="str">
        <f>'Main Input'!FF13</f>
        <v>Pre-payment Accrual Code</v>
      </c>
      <c r="FG13" s="745" t="str">
        <f>'Main Input'!FG13</f>
        <v>Accounting Treatment</v>
      </c>
      <c r="FH13" s="745" t="str">
        <f>'Main Input'!FH13</f>
        <v>Payment Type</v>
      </c>
      <c r="FI13" s="745" t="str">
        <f>'Main Input'!FI13</f>
        <v>Margin</v>
      </c>
      <c r="FJ13" s="745" t="str">
        <f>'Main Input'!FJ13</f>
        <v>Finance Rate</v>
      </c>
      <c r="FK13" s="612"/>
      <c r="FL13" s="747" t="str">
        <f>'Main Input'!FL13</f>
        <v>ManChk</v>
      </c>
      <c r="FM13" s="622" t="s">
        <v>1861</v>
      </c>
      <c r="FN13" s="612"/>
    </row>
    <row r="14" spans="1:232" s="634" customFormat="1" ht="5.0999999999999996" customHeight="1">
      <c r="A14" s="2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2"/>
      <c r="AC14" s="201"/>
      <c r="AD14" s="203"/>
      <c r="AE14" s="26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632"/>
      <c r="EZ14" s="201"/>
      <c r="FA14" s="201"/>
      <c r="FB14" s="201"/>
      <c r="FC14" s="201"/>
      <c r="FD14" s="201"/>
      <c r="FE14" s="201"/>
      <c r="FF14" s="201"/>
      <c r="FG14" s="201"/>
      <c r="FH14" s="201"/>
      <c r="FI14" s="201"/>
      <c r="FJ14" s="201"/>
      <c r="FK14" s="632"/>
      <c r="FL14" s="201"/>
      <c r="FM14" s="201"/>
      <c r="FN14" s="632"/>
      <c r="HX14" s="846"/>
    </row>
    <row r="15" spans="1:232" ht="12.75" customHeight="1">
      <c r="A15" s="939" t="str">
        <f>'Main Input'!A15</f>
        <v>Pepe</v>
      </c>
      <c r="B15" s="940" t="str">
        <f>'Main Input'!B15</f>
        <v>EDRM</v>
      </c>
      <c r="C15" s="940" t="str">
        <f>'Main Input'!C15</f>
        <v>Third Party</v>
      </c>
      <c r="D15" s="940" t="str">
        <f>'Main Input'!D15</f>
        <v>TRF</v>
      </c>
      <c r="E15" s="940" t="str">
        <f>'Main Input'!E15</f>
        <v>DC Network HW &amp; Cabling</v>
      </c>
      <c r="F15" s="941" t="str">
        <f>'Main Input'!F15</f>
        <v>direct</v>
      </c>
      <c r="G15" s="941" t="str">
        <f>'Main Input'!G15</f>
        <v>Person</v>
      </c>
      <c r="H15" s="941">
        <f>'Main Input'!H15</f>
        <v>0</v>
      </c>
      <c r="I15" s="941">
        <f>'Main Input'!I15</f>
        <v>0</v>
      </c>
      <c r="J15" s="941">
        <f>'Main Input'!J15</f>
        <v>0</v>
      </c>
      <c r="K15" s="941" t="str">
        <f>'Main Input'!K15</f>
        <v>FJS</v>
      </c>
      <c r="L15" s="941" t="str">
        <f>'Main Input'!L15</f>
        <v>oISDC</v>
      </c>
      <c r="M15" s="941" t="str">
        <f>'Main Input'!M15</f>
        <v>V</v>
      </c>
      <c r="N15" s="941">
        <f>'Main Input'!N15</f>
        <v>0</v>
      </c>
      <c r="O15" s="941" t="str">
        <f>'Main Input'!O15</f>
        <v>SPAIN</v>
      </c>
      <c r="P15" s="941">
        <f>'Main Input'!P15</f>
        <v>560</v>
      </c>
      <c r="Q15" s="941" t="str">
        <f>'Main Input'!Q15</f>
        <v>EUR</v>
      </c>
      <c r="R15" s="941" t="str">
        <f>'Main Input'!R15</f>
        <v>EMEA</v>
      </c>
      <c r="S15" s="941" t="str">
        <f>'Main Input'!S15</f>
        <v>Local</v>
      </c>
      <c r="T15" s="941">
        <f>'Main Input'!T15</f>
        <v>0</v>
      </c>
      <c r="U15" s="941">
        <f>'Main Input'!U15</f>
        <v>0</v>
      </c>
      <c r="V15" s="941" t="str">
        <f>'Main Input'!V15</f>
        <v>1_ATP</v>
      </c>
      <c r="W15" s="941">
        <f>'Main Input'!W15</f>
        <v>0</v>
      </c>
      <c r="X15" s="941">
        <f>'Main Input'!X15</f>
        <v>0</v>
      </c>
      <c r="Y15" s="941">
        <f>'Main Input'!Y15</f>
        <v>0</v>
      </c>
      <c r="Z15" s="941">
        <f>'Main Input'!Z15</f>
        <v>0</v>
      </c>
      <c r="AA15" s="941">
        <f>'Main Input'!AA15</f>
        <v>0</v>
      </c>
      <c r="AB15" s="942">
        <f>'Main Input'!AB15</f>
        <v>0</v>
      </c>
      <c r="AC15" s="942" t="str">
        <f>'Main Input'!AC15</f>
        <v>Money</v>
      </c>
      <c r="AD15" s="943">
        <f>'Main Input'!AD15</f>
        <v>560</v>
      </c>
      <c r="AE15" s="951">
        <f t="shared" ref="AE15:AE46" ca="1" si="26">SUM(AF15:EY15)</f>
        <v>414468.05620075879</v>
      </c>
      <c r="AF15" s="898">
        <f ca="1">'Profile with CoM'!AF15*f_FinCalc</f>
        <v>0</v>
      </c>
      <c r="AG15" s="873">
        <f ca="1">'Profile with CoM'!AG15*f_FinCalc</f>
        <v>0</v>
      </c>
      <c r="AH15" s="873">
        <f ca="1">'Profile with CoM'!AH15*f_FinCalc</f>
        <v>6562.1921501070046</v>
      </c>
      <c r="AI15" s="873">
        <f ca="1">'Profile with CoM'!AI15*f_FinCalc</f>
        <v>6562.1921501070046</v>
      </c>
      <c r="AJ15" s="873">
        <f ca="1">'Profile with CoM'!AJ15*f_FinCalc</f>
        <v>6562.1921501070046</v>
      </c>
      <c r="AK15" s="873">
        <f ca="1">'Profile with CoM'!AK15*f_FinCalc</f>
        <v>6562.1921501070046</v>
      </c>
      <c r="AL15" s="873">
        <f ca="1">'Profile with CoM'!AL15*f_FinCalc</f>
        <v>6562.1921501070046</v>
      </c>
      <c r="AM15" s="873">
        <f ca="1">'Profile with CoM'!AM15*f_FinCalc</f>
        <v>6562.1921501070046</v>
      </c>
      <c r="AN15" s="873">
        <f ca="1">'Profile with CoM'!AN15*f_FinCalc</f>
        <v>6562.1921501070046</v>
      </c>
      <c r="AO15" s="873">
        <f ca="1">'Profile with CoM'!AO15*f_FinCalc</f>
        <v>6562.1921501070046</v>
      </c>
      <c r="AP15" s="873">
        <f ca="1">'Profile with CoM'!AP15*f_FinCalc</f>
        <v>6562.1921501070046</v>
      </c>
      <c r="AQ15" s="873">
        <f ca="1">'Profile with CoM'!AQ15*f_FinCalc</f>
        <v>6562.1921501070046</v>
      </c>
      <c r="AR15" s="873">
        <f ca="1">'Profile with CoM'!AR15*f_FinCalc</f>
        <v>6562.1921501070046</v>
      </c>
      <c r="AS15" s="873">
        <f ca="1">'Profile with CoM'!AS15*f_FinCalc</f>
        <v>6562.1921501070046</v>
      </c>
      <c r="AT15" s="873">
        <f ca="1">'Profile with CoM'!AT15*f_FinCalc</f>
        <v>6562.1921501070046</v>
      </c>
      <c r="AU15" s="873">
        <f ca="1">'Profile with CoM'!AU15*f_FinCalc</f>
        <v>6562.1921501070046</v>
      </c>
      <c r="AV15" s="873">
        <f ca="1">'Profile with CoM'!AV15*f_FinCalc</f>
        <v>6562.1921501070046</v>
      </c>
      <c r="AW15" s="873">
        <f ca="1">'Profile with CoM'!AW15*f_FinCalc</f>
        <v>6562.1921501070046</v>
      </c>
      <c r="AX15" s="873">
        <f ca="1">'Profile with CoM'!AX15*f_FinCalc</f>
        <v>6562.1921501070046</v>
      </c>
      <c r="AY15" s="873">
        <f ca="1">'Profile with CoM'!AY15*f_FinCalc</f>
        <v>6562.1921501070046</v>
      </c>
      <c r="AZ15" s="873">
        <f ca="1">'Profile with CoM'!AZ15*f_FinCalc</f>
        <v>6562.1921501070046</v>
      </c>
      <c r="BA15" s="873">
        <f ca="1">'Profile with CoM'!BA15*f_FinCalc</f>
        <v>6562.1921501070046</v>
      </c>
      <c r="BB15" s="873">
        <f ca="1">'Profile with CoM'!BB15*f_FinCalc</f>
        <v>6562.1921501070046</v>
      </c>
      <c r="BC15" s="873">
        <f ca="1">'Profile with CoM'!BC15*f_FinCalc</f>
        <v>6562.1921501070046</v>
      </c>
      <c r="BD15" s="873">
        <f ca="1">'Profile with CoM'!BD15*f_FinCalc</f>
        <v>6562.1921501070046</v>
      </c>
      <c r="BE15" s="873">
        <f ca="1">'Profile with CoM'!BE15*f_FinCalc</f>
        <v>6562.1921501070046</v>
      </c>
      <c r="BF15" s="873">
        <f ca="1">'Profile with CoM'!BF15*f_FinCalc</f>
        <v>6562.1921501070046</v>
      </c>
      <c r="BG15" s="873">
        <f ca="1">'Profile with CoM'!BG15*f_FinCalc</f>
        <v>6496.570228605935</v>
      </c>
      <c r="BH15" s="873">
        <f ca="1">'Profile with CoM'!BH15*f_FinCalc</f>
        <v>6496.570228605935</v>
      </c>
      <c r="BI15" s="873">
        <f ca="1">'Profile with CoM'!BI15*f_FinCalc</f>
        <v>6496.570228605935</v>
      </c>
      <c r="BJ15" s="873">
        <f ca="1">'Profile with CoM'!BJ15*f_FinCalc</f>
        <v>6496.570228605935</v>
      </c>
      <c r="BK15" s="873">
        <f ca="1">'Profile with CoM'!BK15*f_FinCalc</f>
        <v>6496.570228605935</v>
      </c>
      <c r="BL15" s="873">
        <f ca="1">'Profile with CoM'!BL15*f_FinCalc</f>
        <v>6496.570228605935</v>
      </c>
      <c r="BM15" s="873">
        <f ca="1">'Profile with CoM'!BM15*f_FinCalc</f>
        <v>6496.570228605935</v>
      </c>
      <c r="BN15" s="873">
        <f ca="1">'Profile with CoM'!BN15*f_FinCalc</f>
        <v>6496.570228605935</v>
      </c>
      <c r="BO15" s="873">
        <f ca="1">'Profile with CoM'!BO15*f_FinCalc</f>
        <v>6496.570228605935</v>
      </c>
      <c r="BP15" s="873">
        <f ca="1">'Profile with CoM'!BP15*f_FinCalc</f>
        <v>6496.570228605935</v>
      </c>
      <c r="BQ15" s="873">
        <f ca="1">'Profile with CoM'!BQ15*f_FinCalc</f>
        <v>6496.570228605935</v>
      </c>
      <c r="BR15" s="873">
        <f ca="1">'Profile with CoM'!BR15*f_FinCalc</f>
        <v>6496.570228605935</v>
      </c>
      <c r="BS15" s="873">
        <f ca="1">'Profile with CoM'!BS15*f_FinCalc</f>
        <v>6430.9483071048653</v>
      </c>
      <c r="BT15" s="873">
        <f ca="1">'Profile with CoM'!BT15*f_FinCalc</f>
        <v>6430.9483071048653</v>
      </c>
      <c r="BU15" s="873">
        <f ca="1">'Profile with CoM'!BU15*f_FinCalc</f>
        <v>6430.9483071048653</v>
      </c>
      <c r="BV15" s="873">
        <f ca="1">'Profile with CoM'!BV15*f_FinCalc</f>
        <v>6430.9483071048653</v>
      </c>
      <c r="BW15" s="873">
        <f ca="1">'Profile with CoM'!BW15*f_FinCalc</f>
        <v>6430.9483071048653</v>
      </c>
      <c r="BX15" s="873">
        <f ca="1">'Profile with CoM'!BX15*f_FinCalc</f>
        <v>6430.9483071048653</v>
      </c>
      <c r="BY15" s="873">
        <f ca="1">'Profile with CoM'!BY15*f_FinCalc</f>
        <v>6430.9483071048653</v>
      </c>
      <c r="BZ15" s="873">
        <f ca="1">'Profile with CoM'!BZ15*f_FinCalc</f>
        <v>6430.9483071048653</v>
      </c>
      <c r="CA15" s="873">
        <f ca="1">'Profile with CoM'!CA15*f_FinCalc</f>
        <v>6430.9483071048653</v>
      </c>
      <c r="CB15" s="873">
        <f ca="1">'Profile with CoM'!CB15*f_FinCalc</f>
        <v>6430.9483071048653</v>
      </c>
      <c r="CC15" s="873">
        <f ca="1">'Profile with CoM'!CC15*f_FinCalc</f>
        <v>6430.9483071048653</v>
      </c>
      <c r="CD15" s="873">
        <f ca="1">'Profile with CoM'!CD15*f_FinCalc</f>
        <v>6430.9483071048653</v>
      </c>
      <c r="CE15" s="873">
        <f ca="1">'Profile with CoM'!CE15*f_FinCalc</f>
        <v>6365.3263856037938</v>
      </c>
      <c r="CF15" s="873">
        <f ca="1">'Profile with CoM'!CF15*f_FinCalc</f>
        <v>6365.3263856037938</v>
      </c>
      <c r="CG15" s="873">
        <f ca="1">'Profile with CoM'!CG15*f_FinCalc</f>
        <v>6365.3263856037938</v>
      </c>
      <c r="CH15" s="873">
        <f ca="1">'Profile with CoM'!CH15*f_FinCalc</f>
        <v>6365.3263856037938</v>
      </c>
      <c r="CI15" s="873">
        <f ca="1">'Profile with CoM'!CI15*f_FinCalc</f>
        <v>6365.3263856037938</v>
      </c>
      <c r="CJ15" s="873">
        <f ca="1">'Profile with CoM'!CJ15*f_FinCalc</f>
        <v>6365.3263856037938</v>
      </c>
      <c r="CK15" s="873">
        <f ca="1">'Profile with CoM'!CK15*f_FinCalc</f>
        <v>6365.3263856037938</v>
      </c>
      <c r="CL15" s="873">
        <f ca="1">'Profile with CoM'!CL15*f_FinCalc</f>
        <v>6365.3263856037938</v>
      </c>
      <c r="CM15" s="873">
        <f ca="1">'Profile with CoM'!CM15*f_FinCalc</f>
        <v>6365.3263856037938</v>
      </c>
      <c r="CN15" s="873">
        <f ca="1">'Profile with CoM'!CN15*f_FinCalc</f>
        <v>6365.3263856037938</v>
      </c>
      <c r="CO15" s="873">
        <f ca="1">'Profile with CoM'!CO15*f_FinCalc</f>
        <v>6365.3263856037938</v>
      </c>
      <c r="CP15" s="873">
        <f ca="1">'Profile with CoM'!CP15*f_FinCalc</f>
        <v>6365.3263856037938</v>
      </c>
      <c r="CQ15" s="873">
        <f ca="1">'Profile with CoM'!CQ15*f_FinCalc</f>
        <v>6299.7044641027242</v>
      </c>
      <c r="CR15" s="873">
        <f ca="1">'Profile with CoM'!CR15*f_FinCalc</f>
        <v>6299.7044641027242</v>
      </c>
      <c r="CS15" s="873">
        <f ca="1">'Profile with CoM'!CS15*f_FinCalc</f>
        <v>6299.7044641027242</v>
      </c>
      <c r="CT15" s="873">
        <f ca="1">'Profile with CoM'!CT15*f_FinCalc</f>
        <v>0</v>
      </c>
      <c r="CU15" s="873">
        <f ca="1">'Profile with CoM'!CU15*f_FinCalc</f>
        <v>0</v>
      </c>
      <c r="CV15" s="873">
        <f ca="1">'Profile with CoM'!CV15*f_FinCalc</f>
        <v>0</v>
      </c>
      <c r="CW15" s="873">
        <f ca="1">'Profile with CoM'!CW15*f_FinCalc</f>
        <v>0</v>
      </c>
      <c r="CX15" s="873">
        <f ca="1">'Profile with CoM'!CX15*f_FinCalc</f>
        <v>0</v>
      </c>
      <c r="CY15" s="873">
        <f ca="1">'Profile with CoM'!CY15*f_FinCalc</f>
        <v>0</v>
      </c>
      <c r="CZ15" s="873">
        <f ca="1">'Profile with CoM'!CZ15*f_FinCalc</f>
        <v>0</v>
      </c>
      <c r="DA15" s="873">
        <f ca="1">'Profile with CoM'!DA15*f_FinCalc</f>
        <v>0</v>
      </c>
      <c r="DB15" s="873">
        <f ca="1">'Profile with CoM'!DB15*f_FinCalc</f>
        <v>0</v>
      </c>
      <c r="DC15" s="873">
        <f ca="1">'Profile with CoM'!DC15*f_FinCalc</f>
        <v>0</v>
      </c>
      <c r="DD15" s="873">
        <f ca="1">'Profile with CoM'!DD15*f_FinCalc</f>
        <v>0</v>
      </c>
      <c r="DE15" s="873">
        <f ca="1">'Profile with CoM'!DE15*f_FinCalc</f>
        <v>0</v>
      </c>
      <c r="DF15" s="873">
        <f ca="1">'Profile with CoM'!DF15*f_FinCalc</f>
        <v>0</v>
      </c>
      <c r="DG15" s="873">
        <f ca="1">'Profile with CoM'!DG15*f_FinCalc</f>
        <v>0</v>
      </c>
      <c r="DH15" s="873">
        <f ca="1">'Profile with CoM'!DH15*f_FinCalc</f>
        <v>0</v>
      </c>
      <c r="DI15" s="873">
        <f ca="1">'Profile with CoM'!DI15*f_FinCalc</f>
        <v>0</v>
      </c>
      <c r="DJ15" s="873">
        <f ca="1">'Profile with CoM'!DJ15*f_FinCalc</f>
        <v>0</v>
      </c>
      <c r="DK15" s="873">
        <f ca="1">'Profile with CoM'!DK15*f_FinCalc</f>
        <v>0</v>
      </c>
      <c r="DL15" s="873">
        <f ca="1">'Profile with CoM'!DL15*f_FinCalc</f>
        <v>0</v>
      </c>
      <c r="DM15" s="873">
        <f ca="1">'Profile with CoM'!DM15*f_FinCalc</f>
        <v>0</v>
      </c>
      <c r="DN15" s="873">
        <f ca="1">'Profile with CoM'!DN15*f_FinCalc</f>
        <v>0</v>
      </c>
      <c r="DO15" s="873">
        <f ca="1">'Profile with CoM'!DO15*f_FinCalc</f>
        <v>0</v>
      </c>
      <c r="DP15" s="873">
        <f ca="1">'Profile with CoM'!DP15*f_FinCalc</f>
        <v>0</v>
      </c>
      <c r="DQ15" s="873">
        <f ca="1">'Profile with CoM'!DQ15*f_FinCalc</f>
        <v>0</v>
      </c>
      <c r="DR15" s="873">
        <f ca="1">'Profile with CoM'!DR15*f_FinCalc</f>
        <v>0</v>
      </c>
      <c r="DS15" s="873">
        <f ca="1">'Profile with CoM'!DS15*f_FinCalc</f>
        <v>0</v>
      </c>
      <c r="DT15" s="873">
        <f ca="1">'Profile with CoM'!DT15*f_FinCalc</f>
        <v>0</v>
      </c>
      <c r="DU15" s="873">
        <f ca="1">'Profile with CoM'!DU15*f_FinCalc</f>
        <v>0</v>
      </c>
      <c r="DV15" s="873">
        <f ca="1">'Profile with CoM'!DV15*f_FinCalc</f>
        <v>0</v>
      </c>
      <c r="DW15" s="873">
        <f ca="1">'Profile with CoM'!DW15*f_FinCalc</f>
        <v>0</v>
      </c>
      <c r="DX15" s="873">
        <f ca="1">'Profile with CoM'!DX15*f_FinCalc</f>
        <v>0</v>
      </c>
      <c r="DY15" s="873">
        <f ca="1">'Profile with CoM'!DY15*f_FinCalc</f>
        <v>0</v>
      </c>
      <c r="DZ15" s="873">
        <f ca="1">'Profile with CoM'!DZ15*f_FinCalc</f>
        <v>0</v>
      </c>
      <c r="EA15" s="873">
        <f ca="1">'Profile with CoM'!EA15*f_FinCalc</f>
        <v>0</v>
      </c>
      <c r="EB15" s="873">
        <f ca="1">'Profile with CoM'!EB15*f_FinCalc</f>
        <v>0</v>
      </c>
      <c r="EC15" s="873">
        <f ca="1">'Profile with CoM'!EC15*f_FinCalc</f>
        <v>0</v>
      </c>
      <c r="ED15" s="873">
        <f ca="1">'Profile with CoM'!ED15*f_FinCalc</f>
        <v>0</v>
      </c>
      <c r="EE15" s="873">
        <f ca="1">'Profile with CoM'!EE15*f_FinCalc</f>
        <v>0</v>
      </c>
      <c r="EF15" s="873">
        <f ca="1">'Profile with CoM'!EF15*f_FinCalc</f>
        <v>0</v>
      </c>
      <c r="EG15" s="873">
        <f ca="1">'Profile with CoM'!EG15*f_FinCalc</f>
        <v>0</v>
      </c>
      <c r="EH15" s="873">
        <f ca="1">'Profile with CoM'!EH15*f_FinCalc</f>
        <v>0</v>
      </c>
      <c r="EI15" s="873">
        <f ca="1">'Profile with CoM'!EI15*f_FinCalc</f>
        <v>0</v>
      </c>
      <c r="EJ15" s="873">
        <f ca="1">'Profile with CoM'!EJ15*f_FinCalc</f>
        <v>0</v>
      </c>
      <c r="EK15" s="873">
        <f ca="1">'Profile with CoM'!EK15*f_FinCalc</f>
        <v>0</v>
      </c>
      <c r="EL15" s="873">
        <f ca="1">'Profile with CoM'!EL15*f_FinCalc</f>
        <v>0</v>
      </c>
      <c r="EM15" s="873">
        <f ca="1">'Profile with CoM'!EM15*f_FinCalc</f>
        <v>0</v>
      </c>
      <c r="EN15" s="873">
        <f ca="1">'Profile with CoM'!EN15*f_FinCalc</f>
        <v>0</v>
      </c>
      <c r="EO15" s="873">
        <f ca="1">'Profile with CoM'!EO15*f_FinCalc</f>
        <v>0</v>
      </c>
      <c r="EP15" s="873">
        <f ca="1">'Profile with CoM'!EP15*f_FinCalc</f>
        <v>0</v>
      </c>
      <c r="EQ15" s="873">
        <f ca="1">'Profile with CoM'!EQ15*f_FinCalc</f>
        <v>0</v>
      </c>
      <c r="ER15" s="873">
        <f ca="1">'Profile with CoM'!ER15*f_FinCalc</f>
        <v>0</v>
      </c>
      <c r="ES15" s="873">
        <f ca="1">'Profile with CoM'!ES15*f_FinCalc</f>
        <v>0</v>
      </c>
      <c r="ET15" s="873">
        <f ca="1">'Profile with CoM'!ET15*f_FinCalc</f>
        <v>0</v>
      </c>
      <c r="EU15" s="873">
        <f ca="1">'Profile with CoM'!EU15*f_FinCalc</f>
        <v>0</v>
      </c>
      <c r="EV15" s="873">
        <f ca="1">'Profile with CoM'!EV15*f_FinCalc</f>
        <v>0</v>
      </c>
      <c r="EW15" s="873">
        <f ca="1">'Profile with CoM'!EW15*f_FinCalc</f>
        <v>0</v>
      </c>
      <c r="EX15" s="944">
        <f ca="1">'Profile with CoM'!EX15*f_FinCalc</f>
        <v>0</v>
      </c>
      <c r="EY15" s="612"/>
      <c r="EZ15" s="945" t="str">
        <f>'Main Input'!EZ15</f>
        <v>RPI</v>
      </c>
      <c r="FA15" s="947" t="str">
        <f>'Main Input'!FA15</f>
        <v>N/A</v>
      </c>
      <c r="FB15" s="946">
        <f>'Main Input'!FB15</f>
        <v>0</v>
      </c>
      <c r="FC15" s="946" t="str">
        <f>'Main Input'!FC15</f>
        <v>IT Solutions</v>
      </c>
      <c r="FD15" s="946" t="str">
        <f>'Main Input'!FD15</f>
        <v>Managed Services</v>
      </c>
      <c r="FE15" s="947" t="str">
        <f>'Main Input'!FE15</f>
        <v>Opex</v>
      </c>
      <c r="FF15" s="947" t="str">
        <f>'Main Input'!FF15</f>
        <v>ContractAccrual</v>
      </c>
      <c r="FG15" s="947" t="str">
        <f>'Main Input'!FG15</f>
        <v>Expense</v>
      </c>
      <c r="FH15" s="948" t="str">
        <f>'Main Input'!FH15</f>
        <v>A</v>
      </c>
      <c r="FI15" s="949">
        <f>'Main Input'!FI15</f>
        <v>0.22</v>
      </c>
      <c r="FJ15" s="950">
        <f>'Main Input'!FJ15</f>
        <v>0</v>
      </c>
      <c r="FK15" s="612"/>
      <c r="FL15" s="531">
        <f t="shared" ref="FL15:FL46" si="27">CVbloc6</f>
        <v>0</v>
      </c>
      <c r="FM15" s="86"/>
      <c r="FN15" s="612"/>
    </row>
    <row r="16" spans="1:232" ht="12.75" customHeight="1">
      <c r="A16" s="750" t="str">
        <f>'Main Input'!A16</f>
        <v>Pepe</v>
      </c>
      <c r="B16" s="762" t="str">
        <f>'Main Input'!B16</f>
        <v>EDRM</v>
      </c>
      <c r="C16" s="762" t="str">
        <f>'Main Input'!C16</f>
        <v>Hardware</v>
      </c>
      <c r="D16" s="762" t="str">
        <f>'Main Input'!D16</f>
        <v>TOBE</v>
      </c>
      <c r="E16" s="762" t="str">
        <f>'Main Input'!E16</f>
        <v>AD-1112</v>
      </c>
      <c r="F16" s="753" t="str">
        <f>'Main Input'!F16</f>
        <v>direct</v>
      </c>
      <c r="G16" s="753" t="str">
        <f>'Main Input'!G16</f>
        <v>Server</v>
      </c>
      <c r="H16" s="753">
        <f>'Main Input'!H16</f>
        <v>0</v>
      </c>
      <c r="I16" s="753">
        <f>'Main Input'!I16</f>
        <v>0</v>
      </c>
      <c r="J16" s="753">
        <f>'Main Input'!J16</f>
        <v>0</v>
      </c>
      <c r="K16" s="753" t="str">
        <f>'Main Input'!K16</f>
        <v>FJS</v>
      </c>
      <c r="L16" s="753" t="str">
        <f>'Main Input'!L16</f>
        <v>oISDC</v>
      </c>
      <c r="M16" s="753">
        <f>'Main Input'!M16</f>
        <v>0</v>
      </c>
      <c r="N16" s="753">
        <f>'Main Input'!N16</f>
        <v>0</v>
      </c>
      <c r="O16" s="753" t="str">
        <f>'Main Input'!O16</f>
        <v>SPAIN</v>
      </c>
      <c r="P16" s="753">
        <f>'Main Input'!P16</f>
        <v>46600</v>
      </c>
      <c r="Q16" s="753" t="str">
        <f>'Main Input'!Q16</f>
        <v>EUR</v>
      </c>
      <c r="R16" s="753" t="str">
        <f>'Main Input'!R16</f>
        <v>EMEA</v>
      </c>
      <c r="S16" s="753" t="str">
        <f>'Main Input'!S16</f>
        <v>Local</v>
      </c>
      <c r="T16" s="753">
        <f>'Main Input'!T16</f>
        <v>0</v>
      </c>
      <c r="U16" s="753">
        <f>'Main Input'!U16</f>
        <v>0</v>
      </c>
      <c r="V16" s="753" t="str">
        <f>'Main Input'!V16</f>
        <v>1_ATP</v>
      </c>
      <c r="W16" s="753">
        <f>'Main Input'!W16</f>
        <v>0</v>
      </c>
      <c r="X16" s="753">
        <f>'Main Input'!X16</f>
        <v>0</v>
      </c>
      <c r="Y16" s="753">
        <f>'Main Input'!Y16</f>
        <v>0</v>
      </c>
      <c r="Z16" s="753">
        <f>'Main Input'!Z16</f>
        <v>0</v>
      </c>
      <c r="AA16" s="753">
        <f>'Main Input'!AA16</f>
        <v>0</v>
      </c>
      <c r="AB16" s="763">
        <f>'Main Input'!AB16</f>
        <v>0</v>
      </c>
      <c r="AC16" s="763" t="str">
        <f>'Main Input'!AC16</f>
        <v>Days</v>
      </c>
      <c r="AD16" s="764">
        <f>'Main Input'!AD16</f>
        <v>33</v>
      </c>
      <c r="AE16" s="765">
        <f t="shared" ca="1" si="26"/>
        <v>1743935.1156865046</v>
      </c>
      <c r="AF16" s="299">
        <f ca="1">'Profile with CoM'!AF16*f_FinCalc</f>
        <v>0</v>
      </c>
      <c r="AG16" s="300">
        <f ca="1">'Profile with CoM'!AG16*f_FinCalc</f>
        <v>0</v>
      </c>
      <c r="AH16" s="300">
        <f ca="1">'Profile with CoM'!AH16*f_FinCalc</f>
        <v>27611.385618849046</v>
      </c>
      <c r="AI16" s="300">
        <f ca="1">'Profile with CoM'!AI16*f_FinCalc</f>
        <v>27611.385618849046</v>
      </c>
      <c r="AJ16" s="300">
        <f ca="1">'Profile with CoM'!AJ16*f_FinCalc</f>
        <v>27611.385618849046</v>
      </c>
      <c r="AK16" s="300">
        <f ca="1">'Profile with CoM'!AK16*f_FinCalc</f>
        <v>27611.385618849046</v>
      </c>
      <c r="AL16" s="300">
        <f ca="1">'Profile with CoM'!AL16*f_FinCalc</f>
        <v>27611.385618849046</v>
      </c>
      <c r="AM16" s="300">
        <f ca="1">'Profile with CoM'!AM16*f_FinCalc</f>
        <v>27611.385618849046</v>
      </c>
      <c r="AN16" s="300">
        <f ca="1">'Profile with CoM'!AN16*f_FinCalc</f>
        <v>27611.385618849046</v>
      </c>
      <c r="AO16" s="300">
        <f ca="1">'Profile with CoM'!AO16*f_FinCalc</f>
        <v>27611.385618849046</v>
      </c>
      <c r="AP16" s="300">
        <f ca="1">'Profile with CoM'!AP16*f_FinCalc</f>
        <v>27611.385618849046</v>
      </c>
      <c r="AQ16" s="300">
        <f ca="1">'Profile with CoM'!AQ16*f_FinCalc</f>
        <v>27611.385618849046</v>
      </c>
      <c r="AR16" s="300">
        <f ca="1">'Profile with CoM'!AR16*f_FinCalc</f>
        <v>27611.385618849046</v>
      </c>
      <c r="AS16" s="300">
        <f ca="1">'Profile with CoM'!AS16*f_FinCalc</f>
        <v>27611.385618849046</v>
      </c>
      <c r="AT16" s="300">
        <f ca="1">'Profile with CoM'!AT16*f_FinCalc</f>
        <v>27611.385618849046</v>
      </c>
      <c r="AU16" s="300">
        <f ca="1">'Profile with CoM'!AU16*f_FinCalc</f>
        <v>27611.385618849046</v>
      </c>
      <c r="AV16" s="300">
        <f ca="1">'Profile with CoM'!AV16*f_FinCalc</f>
        <v>27611.385618849046</v>
      </c>
      <c r="AW16" s="300">
        <f ca="1">'Profile with CoM'!AW16*f_FinCalc</f>
        <v>27611.385618849046</v>
      </c>
      <c r="AX16" s="300">
        <f ca="1">'Profile with CoM'!AX16*f_FinCalc</f>
        <v>27611.385618849046</v>
      </c>
      <c r="AY16" s="300">
        <f ca="1">'Profile with CoM'!AY16*f_FinCalc</f>
        <v>27611.385618849046</v>
      </c>
      <c r="AZ16" s="300">
        <f ca="1">'Profile with CoM'!AZ16*f_FinCalc</f>
        <v>27611.385618849046</v>
      </c>
      <c r="BA16" s="300">
        <f ca="1">'Profile with CoM'!BA16*f_FinCalc</f>
        <v>27611.385618849046</v>
      </c>
      <c r="BB16" s="300">
        <f ca="1">'Profile with CoM'!BB16*f_FinCalc</f>
        <v>27611.385618849046</v>
      </c>
      <c r="BC16" s="300">
        <f ca="1">'Profile with CoM'!BC16*f_FinCalc</f>
        <v>27611.385618849046</v>
      </c>
      <c r="BD16" s="300">
        <f ca="1">'Profile with CoM'!BD16*f_FinCalc</f>
        <v>27611.385618849046</v>
      </c>
      <c r="BE16" s="300">
        <f ca="1">'Profile with CoM'!BE16*f_FinCalc</f>
        <v>27611.385618849046</v>
      </c>
      <c r="BF16" s="300">
        <f ca="1">'Profile with CoM'!BF16*f_FinCalc</f>
        <v>27611.385618849046</v>
      </c>
      <c r="BG16" s="300">
        <f ca="1">'Profile with CoM'!BG16*f_FinCalc</f>
        <v>27335.271762660559</v>
      </c>
      <c r="BH16" s="300">
        <f ca="1">'Profile with CoM'!BH16*f_FinCalc</f>
        <v>27335.271762660559</v>
      </c>
      <c r="BI16" s="300">
        <f ca="1">'Profile with CoM'!BI16*f_FinCalc</f>
        <v>27335.271762660559</v>
      </c>
      <c r="BJ16" s="300">
        <f ca="1">'Profile with CoM'!BJ16*f_FinCalc</f>
        <v>27335.271762660559</v>
      </c>
      <c r="BK16" s="300">
        <f ca="1">'Profile with CoM'!BK16*f_FinCalc</f>
        <v>27335.271762660559</v>
      </c>
      <c r="BL16" s="300">
        <f ca="1">'Profile with CoM'!BL16*f_FinCalc</f>
        <v>27335.271762660559</v>
      </c>
      <c r="BM16" s="300">
        <f ca="1">'Profile with CoM'!BM16*f_FinCalc</f>
        <v>27335.271762660559</v>
      </c>
      <c r="BN16" s="300">
        <f ca="1">'Profile with CoM'!BN16*f_FinCalc</f>
        <v>27335.271762660559</v>
      </c>
      <c r="BO16" s="300">
        <f ca="1">'Profile with CoM'!BO16*f_FinCalc</f>
        <v>27335.271762660559</v>
      </c>
      <c r="BP16" s="300">
        <f ca="1">'Profile with CoM'!BP16*f_FinCalc</f>
        <v>27335.271762660559</v>
      </c>
      <c r="BQ16" s="300">
        <f ca="1">'Profile with CoM'!BQ16*f_FinCalc</f>
        <v>27335.271762660559</v>
      </c>
      <c r="BR16" s="300">
        <f ca="1">'Profile with CoM'!BR16*f_FinCalc</f>
        <v>27335.271762660559</v>
      </c>
      <c r="BS16" s="300">
        <f ca="1">'Profile with CoM'!BS16*f_FinCalc</f>
        <v>27059.157906472068</v>
      </c>
      <c r="BT16" s="300">
        <f ca="1">'Profile with CoM'!BT16*f_FinCalc</f>
        <v>27059.157906472068</v>
      </c>
      <c r="BU16" s="300">
        <f ca="1">'Profile with CoM'!BU16*f_FinCalc</f>
        <v>27059.157906472068</v>
      </c>
      <c r="BV16" s="300">
        <f ca="1">'Profile with CoM'!BV16*f_FinCalc</f>
        <v>27059.157906472068</v>
      </c>
      <c r="BW16" s="300">
        <f ca="1">'Profile with CoM'!BW16*f_FinCalc</f>
        <v>27059.157906472068</v>
      </c>
      <c r="BX16" s="300">
        <f ca="1">'Profile with CoM'!BX16*f_FinCalc</f>
        <v>27059.157906472068</v>
      </c>
      <c r="BY16" s="300">
        <f ca="1">'Profile with CoM'!BY16*f_FinCalc</f>
        <v>27059.157906472068</v>
      </c>
      <c r="BZ16" s="300">
        <f ca="1">'Profile with CoM'!BZ16*f_FinCalc</f>
        <v>27059.157906472068</v>
      </c>
      <c r="CA16" s="300">
        <f ca="1">'Profile with CoM'!CA16*f_FinCalc</f>
        <v>27059.157906472068</v>
      </c>
      <c r="CB16" s="300">
        <f ca="1">'Profile with CoM'!CB16*f_FinCalc</f>
        <v>27059.157906472068</v>
      </c>
      <c r="CC16" s="300">
        <f ca="1">'Profile with CoM'!CC16*f_FinCalc</f>
        <v>27059.157906472068</v>
      </c>
      <c r="CD16" s="300">
        <f ca="1">'Profile with CoM'!CD16*f_FinCalc</f>
        <v>27059.157906472068</v>
      </c>
      <c r="CE16" s="300">
        <f ca="1">'Profile with CoM'!CE16*f_FinCalc</f>
        <v>26783.044050283577</v>
      </c>
      <c r="CF16" s="300">
        <f ca="1">'Profile with CoM'!CF16*f_FinCalc</f>
        <v>26783.044050283577</v>
      </c>
      <c r="CG16" s="300">
        <f ca="1">'Profile with CoM'!CG16*f_FinCalc</f>
        <v>26783.044050283577</v>
      </c>
      <c r="CH16" s="300">
        <f ca="1">'Profile with CoM'!CH16*f_FinCalc</f>
        <v>26783.044050283577</v>
      </c>
      <c r="CI16" s="300">
        <f ca="1">'Profile with CoM'!CI16*f_FinCalc</f>
        <v>26783.044050283577</v>
      </c>
      <c r="CJ16" s="300">
        <f ca="1">'Profile with CoM'!CJ16*f_FinCalc</f>
        <v>26783.044050283577</v>
      </c>
      <c r="CK16" s="300">
        <f ca="1">'Profile with CoM'!CK16*f_FinCalc</f>
        <v>26783.044050283577</v>
      </c>
      <c r="CL16" s="300">
        <f ca="1">'Profile with CoM'!CL16*f_FinCalc</f>
        <v>26783.044050283577</v>
      </c>
      <c r="CM16" s="300">
        <f ca="1">'Profile with CoM'!CM16*f_FinCalc</f>
        <v>26783.044050283577</v>
      </c>
      <c r="CN16" s="300">
        <f ca="1">'Profile with CoM'!CN16*f_FinCalc</f>
        <v>26783.044050283577</v>
      </c>
      <c r="CO16" s="300">
        <f ca="1">'Profile with CoM'!CO16*f_FinCalc</f>
        <v>26783.044050283577</v>
      </c>
      <c r="CP16" s="300">
        <f ca="1">'Profile with CoM'!CP16*f_FinCalc</f>
        <v>26783.044050283577</v>
      </c>
      <c r="CQ16" s="300">
        <f ca="1">'Profile with CoM'!CQ16*f_FinCalc</f>
        <v>26506.930194095086</v>
      </c>
      <c r="CR16" s="300">
        <f ca="1">'Profile with CoM'!CR16*f_FinCalc</f>
        <v>26506.930194095086</v>
      </c>
      <c r="CS16" s="300">
        <f ca="1">'Profile with CoM'!CS16*f_FinCalc</f>
        <v>26506.930194095086</v>
      </c>
      <c r="CT16" s="300">
        <f ca="1">'Profile with CoM'!CT16*f_FinCalc</f>
        <v>0</v>
      </c>
      <c r="CU16" s="300">
        <f ca="1">'Profile with CoM'!CU16*f_FinCalc</f>
        <v>0</v>
      </c>
      <c r="CV16" s="300">
        <f ca="1">'Profile with CoM'!CV16*f_FinCalc</f>
        <v>0</v>
      </c>
      <c r="CW16" s="300">
        <f ca="1">'Profile with CoM'!CW16*f_FinCalc</f>
        <v>0</v>
      </c>
      <c r="CX16" s="300">
        <f ca="1">'Profile with CoM'!CX16*f_FinCalc</f>
        <v>0</v>
      </c>
      <c r="CY16" s="300">
        <f ca="1">'Profile with CoM'!CY16*f_FinCalc</f>
        <v>0</v>
      </c>
      <c r="CZ16" s="300">
        <f ca="1">'Profile with CoM'!CZ16*f_FinCalc</f>
        <v>0</v>
      </c>
      <c r="DA16" s="300">
        <f ca="1">'Profile with CoM'!DA16*f_FinCalc</f>
        <v>0</v>
      </c>
      <c r="DB16" s="300">
        <f ca="1">'Profile with CoM'!DB16*f_FinCalc</f>
        <v>0</v>
      </c>
      <c r="DC16" s="300">
        <f ca="1">'Profile with CoM'!DC16*f_FinCalc</f>
        <v>0</v>
      </c>
      <c r="DD16" s="300">
        <f ca="1">'Profile with CoM'!DD16*f_FinCalc</f>
        <v>0</v>
      </c>
      <c r="DE16" s="300">
        <f ca="1">'Profile with CoM'!DE16*f_FinCalc</f>
        <v>0</v>
      </c>
      <c r="DF16" s="300">
        <f ca="1">'Profile with CoM'!DF16*f_FinCalc</f>
        <v>0</v>
      </c>
      <c r="DG16" s="300">
        <f ca="1">'Profile with CoM'!DG16*f_FinCalc</f>
        <v>0</v>
      </c>
      <c r="DH16" s="300">
        <f ca="1">'Profile with CoM'!DH16*f_FinCalc</f>
        <v>0</v>
      </c>
      <c r="DI16" s="300">
        <f ca="1">'Profile with CoM'!DI16*f_FinCalc</f>
        <v>0</v>
      </c>
      <c r="DJ16" s="300">
        <f ca="1">'Profile with CoM'!DJ16*f_FinCalc</f>
        <v>0</v>
      </c>
      <c r="DK16" s="300">
        <f ca="1">'Profile with CoM'!DK16*f_FinCalc</f>
        <v>0</v>
      </c>
      <c r="DL16" s="300">
        <f ca="1">'Profile with CoM'!DL16*f_FinCalc</f>
        <v>0</v>
      </c>
      <c r="DM16" s="300">
        <f ca="1">'Profile with CoM'!DM16*f_FinCalc</f>
        <v>0</v>
      </c>
      <c r="DN16" s="300">
        <f ca="1">'Profile with CoM'!DN16*f_FinCalc</f>
        <v>0</v>
      </c>
      <c r="DO16" s="300">
        <f ca="1">'Profile with CoM'!DO16*f_FinCalc</f>
        <v>0</v>
      </c>
      <c r="DP16" s="300">
        <f ca="1">'Profile with CoM'!DP16*f_FinCalc</f>
        <v>0</v>
      </c>
      <c r="DQ16" s="300">
        <f ca="1">'Profile with CoM'!DQ16*f_FinCalc</f>
        <v>0</v>
      </c>
      <c r="DR16" s="300">
        <f ca="1">'Profile with CoM'!DR16*f_FinCalc</f>
        <v>0</v>
      </c>
      <c r="DS16" s="300">
        <f ca="1">'Profile with CoM'!DS16*f_FinCalc</f>
        <v>0</v>
      </c>
      <c r="DT16" s="300">
        <f ca="1">'Profile with CoM'!DT16*f_FinCalc</f>
        <v>0</v>
      </c>
      <c r="DU16" s="300">
        <f ca="1">'Profile with CoM'!DU16*f_FinCalc</f>
        <v>0</v>
      </c>
      <c r="DV16" s="300">
        <f ca="1">'Profile with CoM'!DV16*f_FinCalc</f>
        <v>0</v>
      </c>
      <c r="DW16" s="300">
        <f ca="1">'Profile with CoM'!DW16*f_FinCalc</f>
        <v>0</v>
      </c>
      <c r="DX16" s="300">
        <f ca="1">'Profile with CoM'!DX16*f_FinCalc</f>
        <v>0</v>
      </c>
      <c r="DY16" s="300">
        <f ca="1">'Profile with CoM'!DY16*f_FinCalc</f>
        <v>0</v>
      </c>
      <c r="DZ16" s="300">
        <f ca="1">'Profile with CoM'!DZ16*f_FinCalc</f>
        <v>0</v>
      </c>
      <c r="EA16" s="300">
        <f ca="1">'Profile with CoM'!EA16*f_FinCalc</f>
        <v>0</v>
      </c>
      <c r="EB16" s="300">
        <f ca="1">'Profile with CoM'!EB16*f_FinCalc</f>
        <v>0</v>
      </c>
      <c r="EC16" s="300">
        <f ca="1">'Profile with CoM'!EC16*f_FinCalc</f>
        <v>0</v>
      </c>
      <c r="ED16" s="300">
        <f ca="1">'Profile with CoM'!ED16*f_FinCalc</f>
        <v>0</v>
      </c>
      <c r="EE16" s="300">
        <f ca="1">'Profile with CoM'!EE16*f_FinCalc</f>
        <v>0</v>
      </c>
      <c r="EF16" s="300">
        <f ca="1">'Profile with CoM'!EF16*f_FinCalc</f>
        <v>0</v>
      </c>
      <c r="EG16" s="300">
        <f ca="1">'Profile with CoM'!EG16*f_FinCalc</f>
        <v>0</v>
      </c>
      <c r="EH16" s="300">
        <f ca="1">'Profile with CoM'!EH16*f_FinCalc</f>
        <v>0</v>
      </c>
      <c r="EI16" s="300">
        <f ca="1">'Profile with CoM'!EI16*f_FinCalc</f>
        <v>0</v>
      </c>
      <c r="EJ16" s="300">
        <f ca="1">'Profile with CoM'!EJ16*f_FinCalc</f>
        <v>0</v>
      </c>
      <c r="EK16" s="300">
        <f ca="1">'Profile with CoM'!EK16*f_FinCalc</f>
        <v>0</v>
      </c>
      <c r="EL16" s="300">
        <f ca="1">'Profile with CoM'!EL16*f_FinCalc</f>
        <v>0</v>
      </c>
      <c r="EM16" s="300">
        <f ca="1">'Profile with CoM'!EM16*f_FinCalc</f>
        <v>0</v>
      </c>
      <c r="EN16" s="300">
        <f ca="1">'Profile with CoM'!EN16*f_FinCalc</f>
        <v>0</v>
      </c>
      <c r="EO16" s="300">
        <f ca="1">'Profile with CoM'!EO16*f_FinCalc</f>
        <v>0</v>
      </c>
      <c r="EP16" s="300">
        <f ca="1">'Profile with CoM'!EP16*f_FinCalc</f>
        <v>0</v>
      </c>
      <c r="EQ16" s="300">
        <f ca="1">'Profile with CoM'!EQ16*f_FinCalc</f>
        <v>0</v>
      </c>
      <c r="ER16" s="300">
        <f ca="1">'Profile with CoM'!ER16*f_FinCalc</f>
        <v>0</v>
      </c>
      <c r="ES16" s="300">
        <f ca="1">'Profile with CoM'!ES16*f_FinCalc</f>
        <v>0</v>
      </c>
      <c r="ET16" s="300">
        <f ca="1">'Profile with CoM'!ET16*f_FinCalc</f>
        <v>0</v>
      </c>
      <c r="EU16" s="300">
        <f ca="1">'Profile with CoM'!EU16*f_FinCalc</f>
        <v>0</v>
      </c>
      <c r="EV16" s="300">
        <f ca="1">'Profile with CoM'!EV16*f_FinCalc</f>
        <v>0</v>
      </c>
      <c r="EW16" s="300">
        <f ca="1">'Profile with CoM'!EW16*f_FinCalc</f>
        <v>0</v>
      </c>
      <c r="EX16" s="300">
        <f ca="1">'Profile with CoM'!EX16*f_FinCalc</f>
        <v>0</v>
      </c>
      <c r="EY16" s="612"/>
      <c r="EZ16" s="757" t="str">
        <f>'Main Input'!EZ16</f>
        <v>RPI</v>
      </c>
      <c r="FA16" s="757" t="str">
        <f>'Main Input'!FA16</f>
        <v>N/A</v>
      </c>
      <c r="FB16" s="766" t="str">
        <f>'Main Input'!FB16</f>
        <v>3 years</v>
      </c>
      <c r="FC16" s="766" t="str">
        <f>'Main Input'!FC16</f>
        <v>IT Solutions</v>
      </c>
      <c r="FD16" s="766" t="str">
        <f>'Main Input'!FD16</f>
        <v>Managed Services</v>
      </c>
      <c r="FE16" s="757" t="str">
        <f>'Main Input'!FE16</f>
        <v>Capex</v>
      </c>
      <c r="FF16" s="757" t="str">
        <f>'Main Input'!FF16</f>
        <v>ContractAccrual</v>
      </c>
      <c r="FG16" s="757" t="str">
        <f>'Main Input'!FG16</f>
        <v>ASS-13</v>
      </c>
      <c r="FH16" s="767" t="str">
        <f>'Main Input'!FH16</f>
        <v>A</v>
      </c>
      <c r="FI16" s="768">
        <f>'Main Input'!FI16</f>
        <v>0.22</v>
      </c>
      <c r="FJ16" s="768">
        <f>'Main Input'!FJ16</f>
        <v>0</v>
      </c>
      <c r="FK16" s="612"/>
      <c r="FL16" s="531">
        <f t="shared" si="27"/>
        <v>0</v>
      </c>
      <c r="FM16" s="86"/>
      <c r="FN16" s="612"/>
    </row>
    <row r="17" spans="1:170" ht="12.75" customHeight="1">
      <c r="A17" s="750" t="str">
        <f>'Main Input'!A17</f>
        <v>Pepe</v>
      </c>
      <c r="B17" s="762" t="str">
        <f>'Main Input'!B17</f>
        <v>EDRM</v>
      </c>
      <c r="C17" s="762" t="str">
        <f>'Main Input'!C17</f>
        <v>Hardware</v>
      </c>
      <c r="D17" s="762" t="str">
        <f>'Main Input'!D17</f>
        <v>TOBE</v>
      </c>
      <c r="E17" s="762" t="str">
        <f>'Main Input'!E17</f>
        <v>AD-1114</v>
      </c>
      <c r="F17" s="753" t="str">
        <f>'Main Input'!F17</f>
        <v>direct</v>
      </c>
      <c r="G17" s="753" t="str">
        <f>'Main Input'!G17</f>
        <v>Server</v>
      </c>
      <c r="H17" s="753">
        <f>'Main Input'!H17</f>
        <v>0</v>
      </c>
      <c r="I17" s="753">
        <f>'Main Input'!I17</f>
        <v>0</v>
      </c>
      <c r="J17" s="753">
        <f>'Main Input'!J17</f>
        <v>0</v>
      </c>
      <c r="K17" s="753" t="str">
        <f>'Main Input'!K17</f>
        <v>FJS</v>
      </c>
      <c r="L17" s="753" t="str">
        <f>'Main Input'!L17</f>
        <v>oISDC</v>
      </c>
      <c r="M17" s="753">
        <f>'Main Input'!M17</f>
        <v>0</v>
      </c>
      <c r="N17" s="753">
        <f>'Main Input'!N17</f>
        <v>0</v>
      </c>
      <c r="O17" s="753" t="str">
        <f>'Main Input'!O17</f>
        <v>SPAIN</v>
      </c>
      <c r="P17" s="753">
        <f>'Main Input'!P17</f>
        <v>35900</v>
      </c>
      <c r="Q17" s="753" t="str">
        <f>'Main Input'!Q17</f>
        <v>EUR</v>
      </c>
      <c r="R17" s="753" t="str">
        <f>'Main Input'!R17</f>
        <v>EMEA</v>
      </c>
      <c r="S17" s="753" t="str">
        <f>'Main Input'!S17</f>
        <v>Local</v>
      </c>
      <c r="T17" s="753">
        <f>'Main Input'!T17</f>
        <v>0</v>
      </c>
      <c r="U17" s="753">
        <f>'Main Input'!U17</f>
        <v>0</v>
      </c>
      <c r="V17" s="753" t="str">
        <f>'Main Input'!V17</f>
        <v>1_ATP</v>
      </c>
      <c r="W17" s="753">
        <f>'Main Input'!W17</f>
        <v>0</v>
      </c>
      <c r="X17" s="753">
        <f>'Main Input'!X17</f>
        <v>0</v>
      </c>
      <c r="Y17" s="753">
        <f>'Main Input'!Y17</f>
        <v>0</v>
      </c>
      <c r="Z17" s="753">
        <f>'Main Input'!Z17</f>
        <v>0</v>
      </c>
      <c r="AA17" s="753">
        <f>'Main Input'!AA17</f>
        <v>0</v>
      </c>
      <c r="AB17" s="763">
        <f>'Main Input'!AB17</f>
        <v>0</v>
      </c>
      <c r="AC17" s="763" t="str">
        <f>'Main Input'!AC17</f>
        <v>Days</v>
      </c>
      <c r="AD17" s="764">
        <f>'Main Input'!AD17</f>
        <v>47</v>
      </c>
      <c r="AE17" s="765">
        <f t="shared" ca="1" si="26"/>
        <v>1896637.8016601091</v>
      </c>
      <c r="AF17" s="299">
        <f ca="1">'Profile with CoM'!AF17*f_FinCalc</f>
        <v>0</v>
      </c>
      <c r="AG17" s="300">
        <f ca="1">'Profile with CoM'!AG17*f_FinCalc</f>
        <v>0</v>
      </c>
      <c r="AH17" s="300">
        <f ca="1">'Profile with CoM'!AH17*f_FinCalc</f>
        <v>30029.097556366505</v>
      </c>
      <c r="AI17" s="300">
        <f ca="1">'Profile with CoM'!AI17*f_FinCalc</f>
        <v>30029.097556366505</v>
      </c>
      <c r="AJ17" s="300">
        <f ca="1">'Profile with CoM'!AJ17*f_FinCalc</f>
        <v>30029.097556366505</v>
      </c>
      <c r="AK17" s="300">
        <f ca="1">'Profile with CoM'!AK17*f_FinCalc</f>
        <v>30029.097556366505</v>
      </c>
      <c r="AL17" s="300">
        <f ca="1">'Profile with CoM'!AL17*f_FinCalc</f>
        <v>30029.097556366505</v>
      </c>
      <c r="AM17" s="300">
        <f ca="1">'Profile with CoM'!AM17*f_FinCalc</f>
        <v>30029.097556366505</v>
      </c>
      <c r="AN17" s="300">
        <f ca="1">'Profile with CoM'!AN17*f_FinCalc</f>
        <v>30029.097556366505</v>
      </c>
      <c r="AO17" s="300">
        <f ca="1">'Profile with CoM'!AO17*f_FinCalc</f>
        <v>30029.097556366505</v>
      </c>
      <c r="AP17" s="300">
        <f ca="1">'Profile with CoM'!AP17*f_FinCalc</f>
        <v>30029.097556366505</v>
      </c>
      <c r="AQ17" s="300">
        <f ca="1">'Profile with CoM'!AQ17*f_FinCalc</f>
        <v>30029.097556366505</v>
      </c>
      <c r="AR17" s="300">
        <f ca="1">'Profile with CoM'!AR17*f_FinCalc</f>
        <v>30029.097556366505</v>
      </c>
      <c r="AS17" s="300">
        <f ca="1">'Profile with CoM'!AS17*f_FinCalc</f>
        <v>30029.097556366505</v>
      </c>
      <c r="AT17" s="300">
        <f ca="1">'Profile with CoM'!AT17*f_FinCalc</f>
        <v>30029.097556366505</v>
      </c>
      <c r="AU17" s="300">
        <f ca="1">'Profile with CoM'!AU17*f_FinCalc</f>
        <v>30029.097556366505</v>
      </c>
      <c r="AV17" s="300">
        <f ca="1">'Profile with CoM'!AV17*f_FinCalc</f>
        <v>30029.097556366505</v>
      </c>
      <c r="AW17" s="300">
        <f ca="1">'Profile with CoM'!AW17*f_FinCalc</f>
        <v>30029.097556366505</v>
      </c>
      <c r="AX17" s="300">
        <f ca="1">'Profile with CoM'!AX17*f_FinCalc</f>
        <v>30029.097556366505</v>
      </c>
      <c r="AY17" s="300">
        <f ca="1">'Profile with CoM'!AY17*f_FinCalc</f>
        <v>30029.097556366505</v>
      </c>
      <c r="AZ17" s="300">
        <f ca="1">'Profile with CoM'!AZ17*f_FinCalc</f>
        <v>30029.097556366505</v>
      </c>
      <c r="BA17" s="300">
        <f ca="1">'Profile with CoM'!BA17*f_FinCalc</f>
        <v>30029.097556366505</v>
      </c>
      <c r="BB17" s="300">
        <f ca="1">'Profile with CoM'!BB17*f_FinCalc</f>
        <v>30029.097556366505</v>
      </c>
      <c r="BC17" s="300">
        <f ca="1">'Profile with CoM'!BC17*f_FinCalc</f>
        <v>30029.097556366505</v>
      </c>
      <c r="BD17" s="300">
        <f ca="1">'Profile with CoM'!BD17*f_FinCalc</f>
        <v>30029.097556366505</v>
      </c>
      <c r="BE17" s="300">
        <f ca="1">'Profile with CoM'!BE17*f_FinCalc</f>
        <v>30029.097556366505</v>
      </c>
      <c r="BF17" s="300">
        <f ca="1">'Profile with CoM'!BF17*f_FinCalc</f>
        <v>30029.097556366505</v>
      </c>
      <c r="BG17" s="300">
        <f ca="1">'Profile with CoM'!BG17*f_FinCalc</f>
        <v>29728.806580802837</v>
      </c>
      <c r="BH17" s="300">
        <f ca="1">'Profile with CoM'!BH17*f_FinCalc</f>
        <v>29728.806580802837</v>
      </c>
      <c r="BI17" s="300">
        <f ca="1">'Profile with CoM'!BI17*f_FinCalc</f>
        <v>29728.806580802837</v>
      </c>
      <c r="BJ17" s="300">
        <f ca="1">'Profile with CoM'!BJ17*f_FinCalc</f>
        <v>29728.806580802837</v>
      </c>
      <c r="BK17" s="300">
        <f ca="1">'Profile with CoM'!BK17*f_FinCalc</f>
        <v>29728.806580802837</v>
      </c>
      <c r="BL17" s="300">
        <f ca="1">'Profile with CoM'!BL17*f_FinCalc</f>
        <v>29728.806580802837</v>
      </c>
      <c r="BM17" s="300">
        <f ca="1">'Profile with CoM'!BM17*f_FinCalc</f>
        <v>29728.806580802837</v>
      </c>
      <c r="BN17" s="300">
        <f ca="1">'Profile with CoM'!BN17*f_FinCalc</f>
        <v>29728.806580802837</v>
      </c>
      <c r="BO17" s="300">
        <f ca="1">'Profile with CoM'!BO17*f_FinCalc</f>
        <v>29728.806580802837</v>
      </c>
      <c r="BP17" s="300">
        <f ca="1">'Profile with CoM'!BP17*f_FinCalc</f>
        <v>29728.806580802837</v>
      </c>
      <c r="BQ17" s="300">
        <f ca="1">'Profile with CoM'!BQ17*f_FinCalc</f>
        <v>29728.806580802837</v>
      </c>
      <c r="BR17" s="300">
        <f ca="1">'Profile with CoM'!BR17*f_FinCalc</f>
        <v>29728.806580802837</v>
      </c>
      <c r="BS17" s="300">
        <f ca="1">'Profile with CoM'!BS17*f_FinCalc</f>
        <v>29428.515605239172</v>
      </c>
      <c r="BT17" s="300">
        <f ca="1">'Profile with CoM'!BT17*f_FinCalc</f>
        <v>29428.515605239172</v>
      </c>
      <c r="BU17" s="300">
        <f ca="1">'Profile with CoM'!BU17*f_FinCalc</f>
        <v>29428.515605239172</v>
      </c>
      <c r="BV17" s="300">
        <f ca="1">'Profile with CoM'!BV17*f_FinCalc</f>
        <v>29428.515605239172</v>
      </c>
      <c r="BW17" s="300">
        <f ca="1">'Profile with CoM'!BW17*f_FinCalc</f>
        <v>29428.515605239172</v>
      </c>
      <c r="BX17" s="300">
        <f ca="1">'Profile with CoM'!BX17*f_FinCalc</f>
        <v>29428.515605239172</v>
      </c>
      <c r="BY17" s="300">
        <f ca="1">'Profile with CoM'!BY17*f_FinCalc</f>
        <v>29428.515605239172</v>
      </c>
      <c r="BZ17" s="300">
        <f ca="1">'Profile with CoM'!BZ17*f_FinCalc</f>
        <v>29428.515605239172</v>
      </c>
      <c r="CA17" s="300">
        <f ca="1">'Profile with CoM'!CA17*f_FinCalc</f>
        <v>29428.515605239172</v>
      </c>
      <c r="CB17" s="300">
        <f ca="1">'Profile with CoM'!CB17*f_FinCalc</f>
        <v>29428.515605239172</v>
      </c>
      <c r="CC17" s="300">
        <f ca="1">'Profile with CoM'!CC17*f_FinCalc</f>
        <v>29428.515605239172</v>
      </c>
      <c r="CD17" s="300">
        <f ca="1">'Profile with CoM'!CD17*f_FinCalc</f>
        <v>29428.515605239172</v>
      </c>
      <c r="CE17" s="300">
        <f ca="1">'Profile with CoM'!CE17*f_FinCalc</f>
        <v>29128.224629675507</v>
      </c>
      <c r="CF17" s="300">
        <f ca="1">'Profile with CoM'!CF17*f_FinCalc</f>
        <v>29128.224629675507</v>
      </c>
      <c r="CG17" s="300">
        <f ca="1">'Profile with CoM'!CG17*f_FinCalc</f>
        <v>29128.224629675507</v>
      </c>
      <c r="CH17" s="300">
        <f ca="1">'Profile with CoM'!CH17*f_FinCalc</f>
        <v>29128.224629675507</v>
      </c>
      <c r="CI17" s="300">
        <f ca="1">'Profile with CoM'!CI17*f_FinCalc</f>
        <v>29128.224629675507</v>
      </c>
      <c r="CJ17" s="300">
        <f ca="1">'Profile with CoM'!CJ17*f_FinCalc</f>
        <v>29128.224629675507</v>
      </c>
      <c r="CK17" s="300">
        <f ca="1">'Profile with CoM'!CK17*f_FinCalc</f>
        <v>29128.224629675507</v>
      </c>
      <c r="CL17" s="300">
        <f ca="1">'Profile with CoM'!CL17*f_FinCalc</f>
        <v>29128.224629675507</v>
      </c>
      <c r="CM17" s="300">
        <f ca="1">'Profile with CoM'!CM17*f_FinCalc</f>
        <v>29128.224629675507</v>
      </c>
      <c r="CN17" s="300">
        <f ca="1">'Profile with CoM'!CN17*f_FinCalc</f>
        <v>29128.224629675507</v>
      </c>
      <c r="CO17" s="300">
        <f ca="1">'Profile with CoM'!CO17*f_FinCalc</f>
        <v>29128.224629675507</v>
      </c>
      <c r="CP17" s="300">
        <f ca="1">'Profile with CoM'!CP17*f_FinCalc</f>
        <v>29128.224629675507</v>
      </c>
      <c r="CQ17" s="300">
        <f ca="1">'Profile with CoM'!CQ17*f_FinCalc</f>
        <v>28827.933654111843</v>
      </c>
      <c r="CR17" s="300">
        <f ca="1">'Profile with CoM'!CR17*f_FinCalc</f>
        <v>28827.933654111843</v>
      </c>
      <c r="CS17" s="300">
        <f ca="1">'Profile with CoM'!CS17*f_FinCalc</f>
        <v>28827.933654111843</v>
      </c>
      <c r="CT17" s="300">
        <f ca="1">'Profile with CoM'!CT17*f_FinCalc</f>
        <v>0</v>
      </c>
      <c r="CU17" s="300">
        <f ca="1">'Profile with CoM'!CU17*f_FinCalc</f>
        <v>0</v>
      </c>
      <c r="CV17" s="300">
        <f ca="1">'Profile with CoM'!CV17*f_FinCalc</f>
        <v>0</v>
      </c>
      <c r="CW17" s="300">
        <f ca="1">'Profile with CoM'!CW17*f_FinCalc</f>
        <v>0</v>
      </c>
      <c r="CX17" s="300">
        <f ca="1">'Profile with CoM'!CX17*f_FinCalc</f>
        <v>0</v>
      </c>
      <c r="CY17" s="300">
        <f ca="1">'Profile with CoM'!CY17*f_FinCalc</f>
        <v>0</v>
      </c>
      <c r="CZ17" s="300">
        <f ca="1">'Profile with CoM'!CZ17*f_FinCalc</f>
        <v>0</v>
      </c>
      <c r="DA17" s="300">
        <f ca="1">'Profile with CoM'!DA17*f_FinCalc</f>
        <v>0</v>
      </c>
      <c r="DB17" s="300">
        <f ca="1">'Profile with CoM'!DB17*f_FinCalc</f>
        <v>0</v>
      </c>
      <c r="DC17" s="300">
        <f ca="1">'Profile with CoM'!DC17*f_FinCalc</f>
        <v>0</v>
      </c>
      <c r="DD17" s="300">
        <f ca="1">'Profile with CoM'!DD17*f_FinCalc</f>
        <v>0</v>
      </c>
      <c r="DE17" s="300">
        <f ca="1">'Profile with CoM'!DE17*f_FinCalc</f>
        <v>0</v>
      </c>
      <c r="DF17" s="300">
        <f ca="1">'Profile with CoM'!DF17*f_FinCalc</f>
        <v>0</v>
      </c>
      <c r="DG17" s="300">
        <f ca="1">'Profile with CoM'!DG17*f_FinCalc</f>
        <v>0</v>
      </c>
      <c r="DH17" s="300">
        <f ca="1">'Profile with CoM'!DH17*f_FinCalc</f>
        <v>0</v>
      </c>
      <c r="DI17" s="300">
        <f ca="1">'Profile with CoM'!DI17*f_FinCalc</f>
        <v>0</v>
      </c>
      <c r="DJ17" s="300">
        <f ca="1">'Profile with CoM'!DJ17*f_FinCalc</f>
        <v>0</v>
      </c>
      <c r="DK17" s="300">
        <f ca="1">'Profile with CoM'!DK17*f_FinCalc</f>
        <v>0</v>
      </c>
      <c r="DL17" s="300">
        <f ca="1">'Profile with CoM'!DL17*f_FinCalc</f>
        <v>0</v>
      </c>
      <c r="DM17" s="300">
        <f ca="1">'Profile with CoM'!DM17*f_FinCalc</f>
        <v>0</v>
      </c>
      <c r="DN17" s="300">
        <f ca="1">'Profile with CoM'!DN17*f_FinCalc</f>
        <v>0</v>
      </c>
      <c r="DO17" s="300">
        <f ca="1">'Profile with CoM'!DO17*f_FinCalc</f>
        <v>0</v>
      </c>
      <c r="DP17" s="300">
        <f ca="1">'Profile with CoM'!DP17*f_FinCalc</f>
        <v>0</v>
      </c>
      <c r="DQ17" s="300">
        <f ca="1">'Profile with CoM'!DQ17*f_FinCalc</f>
        <v>0</v>
      </c>
      <c r="DR17" s="300">
        <f ca="1">'Profile with CoM'!DR17*f_FinCalc</f>
        <v>0</v>
      </c>
      <c r="DS17" s="300">
        <f ca="1">'Profile with CoM'!DS17*f_FinCalc</f>
        <v>0</v>
      </c>
      <c r="DT17" s="300">
        <f ca="1">'Profile with CoM'!DT17*f_FinCalc</f>
        <v>0</v>
      </c>
      <c r="DU17" s="300">
        <f ca="1">'Profile with CoM'!DU17*f_FinCalc</f>
        <v>0</v>
      </c>
      <c r="DV17" s="300">
        <f ca="1">'Profile with CoM'!DV17*f_FinCalc</f>
        <v>0</v>
      </c>
      <c r="DW17" s="300">
        <f ca="1">'Profile with CoM'!DW17*f_FinCalc</f>
        <v>0</v>
      </c>
      <c r="DX17" s="300">
        <f ca="1">'Profile with CoM'!DX17*f_FinCalc</f>
        <v>0</v>
      </c>
      <c r="DY17" s="300">
        <f ca="1">'Profile with CoM'!DY17*f_FinCalc</f>
        <v>0</v>
      </c>
      <c r="DZ17" s="300">
        <f ca="1">'Profile with CoM'!DZ17*f_FinCalc</f>
        <v>0</v>
      </c>
      <c r="EA17" s="300">
        <f ca="1">'Profile with CoM'!EA17*f_FinCalc</f>
        <v>0</v>
      </c>
      <c r="EB17" s="300">
        <f ca="1">'Profile with CoM'!EB17*f_FinCalc</f>
        <v>0</v>
      </c>
      <c r="EC17" s="300">
        <f ca="1">'Profile with CoM'!EC17*f_FinCalc</f>
        <v>0</v>
      </c>
      <c r="ED17" s="300">
        <f ca="1">'Profile with CoM'!ED17*f_FinCalc</f>
        <v>0</v>
      </c>
      <c r="EE17" s="300">
        <f ca="1">'Profile with CoM'!EE17*f_FinCalc</f>
        <v>0</v>
      </c>
      <c r="EF17" s="300">
        <f ca="1">'Profile with CoM'!EF17*f_FinCalc</f>
        <v>0</v>
      </c>
      <c r="EG17" s="300">
        <f ca="1">'Profile with CoM'!EG17*f_FinCalc</f>
        <v>0</v>
      </c>
      <c r="EH17" s="300">
        <f ca="1">'Profile with CoM'!EH17*f_FinCalc</f>
        <v>0</v>
      </c>
      <c r="EI17" s="300">
        <f ca="1">'Profile with CoM'!EI17*f_FinCalc</f>
        <v>0</v>
      </c>
      <c r="EJ17" s="300">
        <f ca="1">'Profile with CoM'!EJ17*f_FinCalc</f>
        <v>0</v>
      </c>
      <c r="EK17" s="300">
        <f ca="1">'Profile with CoM'!EK17*f_FinCalc</f>
        <v>0</v>
      </c>
      <c r="EL17" s="300">
        <f ca="1">'Profile with CoM'!EL17*f_FinCalc</f>
        <v>0</v>
      </c>
      <c r="EM17" s="300">
        <f ca="1">'Profile with CoM'!EM17*f_FinCalc</f>
        <v>0</v>
      </c>
      <c r="EN17" s="300">
        <f ca="1">'Profile with CoM'!EN17*f_FinCalc</f>
        <v>0</v>
      </c>
      <c r="EO17" s="300">
        <f ca="1">'Profile with CoM'!EO17*f_FinCalc</f>
        <v>0</v>
      </c>
      <c r="EP17" s="300">
        <f ca="1">'Profile with CoM'!EP17*f_FinCalc</f>
        <v>0</v>
      </c>
      <c r="EQ17" s="300">
        <f ca="1">'Profile with CoM'!EQ17*f_FinCalc</f>
        <v>0</v>
      </c>
      <c r="ER17" s="300">
        <f ca="1">'Profile with CoM'!ER17*f_FinCalc</f>
        <v>0</v>
      </c>
      <c r="ES17" s="300">
        <f ca="1">'Profile with CoM'!ES17*f_FinCalc</f>
        <v>0</v>
      </c>
      <c r="ET17" s="300">
        <f ca="1">'Profile with CoM'!ET17*f_FinCalc</f>
        <v>0</v>
      </c>
      <c r="EU17" s="300">
        <f ca="1">'Profile with CoM'!EU17*f_FinCalc</f>
        <v>0</v>
      </c>
      <c r="EV17" s="300">
        <f ca="1">'Profile with CoM'!EV17*f_FinCalc</f>
        <v>0</v>
      </c>
      <c r="EW17" s="300">
        <f ca="1">'Profile with CoM'!EW17*f_FinCalc</f>
        <v>0</v>
      </c>
      <c r="EX17" s="300">
        <f ca="1">'Profile with CoM'!EX17*f_FinCalc</f>
        <v>0</v>
      </c>
      <c r="EY17" s="612"/>
      <c r="EZ17" s="757" t="str">
        <f>'Main Input'!EZ17</f>
        <v>RPI</v>
      </c>
      <c r="FA17" s="757" t="str">
        <f>'Main Input'!FA17</f>
        <v>N/A</v>
      </c>
      <c r="FB17" s="766" t="str">
        <f>'Main Input'!FB17</f>
        <v>3 years</v>
      </c>
      <c r="FC17" s="766" t="str">
        <f>'Main Input'!FC17</f>
        <v>IT Solutions</v>
      </c>
      <c r="FD17" s="766" t="str">
        <f>'Main Input'!FD17</f>
        <v>Managed Services</v>
      </c>
      <c r="FE17" s="757" t="str">
        <f>'Main Input'!FE17</f>
        <v>Capex</v>
      </c>
      <c r="FF17" s="757" t="str">
        <f>'Main Input'!FF17</f>
        <v>ContractAccrual</v>
      </c>
      <c r="FG17" s="757" t="str">
        <f>'Main Input'!FG17</f>
        <v>ASS-14</v>
      </c>
      <c r="FH17" s="767" t="str">
        <f>'Main Input'!FH17</f>
        <v>A</v>
      </c>
      <c r="FI17" s="768">
        <f>'Main Input'!FI17</f>
        <v>0.22</v>
      </c>
      <c r="FJ17" s="768">
        <f>'Main Input'!FJ17</f>
        <v>0</v>
      </c>
      <c r="FK17" s="612"/>
      <c r="FL17" s="531">
        <f t="shared" si="27"/>
        <v>0</v>
      </c>
      <c r="FM17" s="86"/>
      <c r="FN17" s="612"/>
    </row>
    <row r="18" spans="1:170" ht="12.75" customHeight="1">
      <c r="A18" s="750" t="str">
        <f>'Main Input'!A18</f>
        <v>Chema</v>
      </c>
      <c r="B18" s="762" t="str">
        <f>'Main Input'!B18</f>
        <v>Business Unit</v>
      </c>
      <c r="C18" s="762" t="str">
        <f>'Main Input'!C18</f>
        <v>Labour</v>
      </c>
      <c r="D18" s="762" t="str">
        <f>'Main Input'!D18</f>
        <v>TRF</v>
      </c>
      <c r="E18" s="762" t="str">
        <f>'Main Input'!E18</f>
        <v>Infrastructure</v>
      </c>
      <c r="F18" s="753" t="str">
        <f>'Main Input'!F18</f>
        <v>direct</v>
      </c>
      <c r="G18" s="753" t="str">
        <f>'Main Input'!G18</f>
        <v>Person</v>
      </c>
      <c r="H18" s="753">
        <f>'Main Input'!H18</f>
        <v>0</v>
      </c>
      <c r="I18" s="753">
        <f>'Main Input'!I18</f>
        <v>0</v>
      </c>
      <c r="J18" s="753">
        <f>'Main Input'!J18</f>
        <v>0</v>
      </c>
      <c r="K18" s="753" t="str">
        <f>'Main Input'!K18</f>
        <v>FJS</v>
      </c>
      <c r="L18" s="753" t="str">
        <f>'Main Input'!L18</f>
        <v>oCSSD</v>
      </c>
      <c r="M18" s="753">
        <f>'Main Input'!M18</f>
        <v>0</v>
      </c>
      <c r="N18" s="753">
        <f>'Main Input'!N18</f>
        <v>0</v>
      </c>
      <c r="O18" s="753" t="str">
        <f>'Main Input'!O18</f>
        <v>SPAIN</v>
      </c>
      <c r="P18" s="753">
        <f>'Main Input'!P18</f>
        <v>480</v>
      </c>
      <c r="Q18" s="753" t="str">
        <f>'Main Input'!Q18</f>
        <v>EUR</v>
      </c>
      <c r="R18" s="753" t="str">
        <f>'Main Input'!R18</f>
        <v>EMEA</v>
      </c>
      <c r="S18" s="753" t="str">
        <f>'Main Input'!S18</f>
        <v>Local</v>
      </c>
      <c r="T18" s="753">
        <f>'Main Input'!T18</f>
        <v>0</v>
      </c>
      <c r="U18" s="753">
        <f>'Main Input'!U18</f>
        <v>0</v>
      </c>
      <c r="V18" s="753" t="str">
        <f>'Main Input'!V18</f>
        <v>ZZZ</v>
      </c>
      <c r="W18" s="753">
        <f>'Main Input'!W18</f>
        <v>0</v>
      </c>
      <c r="X18" s="753">
        <f>'Main Input'!X18</f>
        <v>0</v>
      </c>
      <c r="Y18" s="753">
        <f>'Main Input'!Y18</f>
        <v>0</v>
      </c>
      <c r="Z18" s="753">
        <f>'Main Input'!Z18</f>
        <v>0</v>
      </c>
      <c r="AA18" s="753">
        <f>'Main Input'!AA18</f>
        <v>0</v>
      </c>
      <c r="AB18" s="763">
        <f>'Main Input'!AB18</f>
        <v>0</v>
      </c>
      <c r="AC18" s="763" t="str">
        <f>'Main Input'!AC18</f>
        <v>Money</v>
      </c>
      <c r="AD18" s="764">
        <f>'Main Input'!AD18</f>
        <v>165</v>
      </c>
      <c r="AE18" s="765">
        <f t="shared" ca="1" si="26"/>
        <v>106066.45271193354</v>
      </c>
      <c r="AF18" s="299">
        <f ca="1">'Profile with CoM'!AF18*f_FinCalc</f>
        <v>0</v>
      </c>
      <c r="AG18" s="300">
        <f ca="1">'Profile with CoM'!AG18*f_FinCalc</f>
        <v>893.91554149300794</v>
      </c>
      <c r="AH18" s="300">
        <f ca="1">'Profile with CoM'!AH18*f_FinCalc</f>
        <v>1140.7828361814047</v>
      </c>
      <c r="AI18" s="300">
        <f ca="1">'Profile with CoM'!AI18*f_FinCalc</f>
        <v>54645.842837263561</v>
      </c>
      <c r="AJ18" s="300">
        <f ca="1">'Profile with CoM'!AJ18*f_FinCalc</f>
        <v>1472.1536874331098</v>
      </c>
      <c r="AK18" s="300">
        <f ca="1">'Profile with CoM'!AK18*f_FinCalc</f>
        <v>3128.0597161022233</v>
      </c>
      <c r="AL18" s="300">
        <f ca="1">'Profile with CoM'!AL18*f_FinCalc</f>
        <v>1322.7543597494537</v>
      </c>
      <c r="AM18" s="300">
        <f ca="1">'Profile with CoM'!AM18*f_FinCalc</f>
        <v>1322.7543597494537</v>
      </c>
      <c r="AN18" s="300">
        <f ca="1">'Profile with CoM'!AN18*f_FinCalc</f>
        <v>712.18830216674917</v>
      </c>
      <c r="AO18" s="300">
        <f ca="1">'Profile with CoM'!AO18*f_FinCalc</f>
        <v>712.18830216673734</v>
      </c>
      <c r="AP18" s="300">
        <f ca="1">'Profile with CoM'!AP18*f_FinCalc</f>
        <v>712.18830216673734</v>
      </c>
      <c r="AQ18" s="300">
        <f ca="1">'Profile with CoM'!AQ18*f_FinCalc</f>
        <v>693.82506543490854</v>
      </c>
      <c r="AR18" s="300">
        <f ca="1">'Profile with CoM'!AR18*f_FinCalc</f>
        <v>693.82506543489671</v>
      </c>
      <c r="AS18" s="300">
        <f ca="1">'Profile with CoM'!AS18*f_FinCalc</f>
        <v>693.82506543490854</v>
      </c>
      <c r="AT18" s="300">
        <f ca="1">'Profile with CoM'!AT18*f_FinCalc</f>
        <v>693.82506543489671</v>
      </c>
      <c r="AU18" s="300">
        <f ca="1">'Profile with CoM'!AU18*f_FinCalc</f>
        <v>693.82506543489671</v>
      </c>
      <c r="AV18" s="300">
        <f ca="1">'Profile with CoM'!AV18*f_FinCalc</f>
        <v>707.7015667435993</v>
      </c>
      <c r="AW18" s="300">
        <f ca="1">'Profile with CoM'!AW18*f_FinCalc</f>
        <v>707.7015667435993</v>
      </c>
      <c r="AX18" s="300">
        <f ca="1">'Profile with CoM'!AX18*f_FinCalc</f>
        <v>707.70156674358759</v>
      </c>
      <c r="AY18" s="300">
        <f ca="1">'Profile with CoM'!AY18*f_FinCalc</f>
        <v>707.7015667435993</v>
      </c>
      <c r="AZ18" s="300">
        <f ca="1">'Profile with CoM'!AZ18*f_FinCalc</f>
        <v>707.70156674358759</v>
      </c>
      <c r="BA18" s="300">
        <f ca="1">'Profile with CoM'!BA18*f_FinCalc</f>
        <v>707.7015667435993</v>
      </c>
      <c r="BB18" s="300">
        <f ca="1">'Profile with CoM'!BB18*f_FinCalc</f>
        <v>707.7015667435993</v>
      </c>
      <c r="BC18" s="300">
        <f ca="1">'Profile with CoM'!BC18*f_FinCalc</f>
        <v>707.70156674358759</v>
      </c>
      <c r="BD18" s="300">
        <f ca="1">'Profile with CoM'!BD18*f_FinCalc</f>
        <v>707.70156674361101</v>
      </c>
      <c r="BE18" s="300">
        <f ca="1">'Profile with CoM'!BE18*f_FinCalc</f>
        <v>707.70156674358759</v>
      </c>
      <c r="BF18" s="300">
        <f ca="1">'Profile with CoM'!BF18*f_FinCalc</f>
        <v>707.7015667435993</v>
      </c>
      <c r="BG18" s="300">
        <f ca="1">'Profile with CoM'!BG18*f_FinCalc</f>
        <v>707.70156674358759</v>
      </c>
      <c r="BH18" s="300">
        <f ca="1">'Profile with CoM'!BH18*f_FinCalc</f>
        <v>721.85559807847869</v>
      </c>
      <c r="BI18" s="300">
        <f ca="1">'Profile with CoM'!BI18*f_FinCalc</f>
        <v>721.85559807847869</v>
      </c>
      <c r="BJ18" s="300">
        <f ca="1">'Profile with CoM'!BJ18*f_FinCalc</f>
        <v>721.85559807847869</v>
      </c>
      <c r="BK18" s="300">
        <f ca="1">'Profile with CoM'!BK18*f_FinCalc</f>
        <v>721.85559807847869</v>
      </c>
      <c r="BL18" s="300">
        <f ca="1">'Profile with CoM'!BL18*f_FinCalc</f>
        <v>721.85559807847869</v>
      </c>
      <c r="BM18" s="300">
        <f ca="1">'Profile with CoM'!BM18*f_FinCalc</f>
        <v>721.85559807846687</v>
      </c>
      <c r="BN18" s="300">
        <f ca="1">'Profile with CoM'!BN18*f_FinCalc</f>
        <v>721.85559807847869</v>
      </c>
      <c r="BO18" s="300">
        <f ca="1">'Profile with CoM'!BO18*f_FinCalc</f>
        <v>721.85559807847869</v>
      </c>
      <c r="BP18" s="300">
        <f ca="1">'Profile with CoM'!BP18*f_FinCalc</f>
        <v>721.85559807847869</v>
      </c>
      <c r="BQ18" s="300">
        <f ca="1">'Profile with CoM'!BQ18*f_FinCalc</f>
        <v>721.85559807847869</v>
      </c>
      <c r="BR18" s="300">
        <f ca="1">'Profile with CoM'!BR18*f_FinCalc</f>
        <v>721.85559807847869</v>
      </c>
      <c r="BS18" s="300">
        <f ca="1">'Profile with CoM'!BS18*f_FinCalc</f>
        <v>721.85559807847869</v>
      </c>
      <c r="BT18" s="300">
        <f ca="1">'Profile with CoM'!BT18*f_FinCalc</f>
        <v>736.29271004003306</v>
      </c>
      <c r="BU18" s="300">
        <f ca="1">'Profile with CoM'!BU18*f_FinCalc</f>
        <v>736.29271004003306</v>
      </c>
      <c r="BV18" s="300">
        <f ca="1">'Profile with CoM'!BV18*f_FinCalc</f>
        <v>736.29271004003306</v>
      </c>
      <c r="BW18" s="300">
        <f ca="1">'Profile with CoM'!BW18*f_FinCalc</f>
        <v>736.29271004003306</v>
      </c>
      <c r="BX18" s="300">
        <f ca="1">'Profile with CoM'!BX18*f_FinCalc</f>
        <v>736.29271004003306</v>
      </c>
      <c r="BY18" s="300">
        <f ca="1">'Profile with CoM'!BY18*f_FinCalc</f>
        <v>736.29271004003306</v>
      </c>
      <c r="BZ18" s="300">
        <f ca="1">'Profile with CoM'!BZ18*f_FinCalc</f>
        <v>736.29271004004477</v>
      </c>
      <c r="CA18" s="300">
        <f ca="1">'Profile with CoM'!CA18*f_FinCalc</f>
        <v>736.29271004003306</v>
      </c>
      <c r="CB18" s="300">
        <f ca="1">'Profile with CoM'!CB18*f_FinCalc</f>
        <v>736.29271004003306</v>
      </c>
      <c r="CC18" s="300">
        <f ca="1">'Profile with CoM'!CC18*f_FinCalc</f>
        <v>736.29271004003306</v>
      </c>
      <c r="CD18" s="300">
        <f ca="1">'Profile with CoM'!CD18*f_FinCalc</f>
        <v>736.29271004003306</v>
      </c>
      <c r="CE18" s="300">
        <f ca="1">'Profile with CoM'!CE18*f_FinCalc</f>
        <v>736.29271004003306</v>
      </c>
      <c r="CF18" s="300">
        <f ca="1">'Profile with CoM'!CF18*f_FinCalc</f>
        <v>751.01856424084599</v>
      </c>
      <c r="CG18" s="300">
        <f ca="1">'Profile with CoM'!CG18*f_FinCalc</f>
        <v>751.01856424083417</v>
      </c>
      <c r="CH18" s="300">
        <f ca="1">'Profile with CoM'!CH18*f_FinCalc</f>
        <v>751.01856424084599</v>
      </c>
      <c r="CI18" s="300">
        <f ca="1">'Profile with CoM'!CI18*f_FinCalc</f>
        <v>751.01856424083417</v>
      </c>
      <c r="CJ18" s="300">
        <f ca="1">'Profile with CoM'!CJ18*f_FinCalc</f>
        <v>751.01856424084599</v>
      </c>
      <c r="CK18" s="300">
        <f ca="1">'Profile with CoM'!CK18*f_FinCalc</f>
        <v>751.01856424084599</v>
      </c>
      <c r="CL18" s="300">
        <f ca="1">'Profile with CoM'!CL18*f_FinCalc</f>
        <v>751.01856424083417</v>
      </c>
      <c r="CM18" s="300">
        <f ca="1">'Profile with CoM'!CM18*f_FinCalc</f>
        <v>751.01856424084599</v>
      </c>
      <c r="CN18" s="300">
        <f ca="1">'Profile with CoM'!CN18*f_FinCalc</f>
        <v>751.01856424083417</v>
      </c>
      <c r="CO18" s="300">
        <f ca="1">'Profile with CoM'!CO18*f_FinCalc</f>
        <v>751.01856424084599</v>
      </c>
      <c r="CP18" s="300">
        <f ca="1">'Profile with CoM'!CP18*f_FinCalc</f>
        <v>751.01856424083417</v>
      </c>
      <c r="CQ18" s="300">
        <f ca="1">'Profile with CoM'!CQ18*f_FinCalc</f>
        <v>751.01856424084599</v>
      </c>
      <c r="CR18" s="300">
        <f ca="1">'Profile with CoM'!CR18*f_FinCalc</f>
        <v>766.03893552565398</v>
      </c>
      <c r="CS18" s="300">
        <f ca="1">'Profile with CoM'!CS18*f_FinCalc</f>
        <v>766.03893552565398</v>
      </c>
      <c r="CT18" s="300">
        <f ca="1">'Profile with CoM'!CT18*f_FinCalc</f>
        <v>0</v>
      </c>
      <c r="CU18" s="300">
        <f ca="1">'Profile with CoM'!CU18*f_FinCalc</f>
        <v>0</v>
      </c>
      <c r="CV18" s="300">
        <f ca="1">'Profile with CoM'!CV18*f_FinCalc</f>
        <v>0</v>
      </c>
      <c r="CW18" s="300">
        <f ca="1">'Profile with CoM'!CW18*f_FinCalc</f>
        <v>0</v>
      </c>
      <c r="CX18" s="300">
        <f ca="1">'Profile with CoM'!CX18*f_FinCalc</f>
        <v>0</v>
      </c>
      <c r="CY18" s="300">
        <f ca="1">'Profile with CoM'!CY18*f_FinCalc</f>
        <v>0</v>
      </c>
      <c r="CZ18" s="300">
        <f ca="1">'Profile with CoM'!CZ18*f_FinCalc</f>
        <v>0</v>
      </c>
      <c r="DA18" s="300">
        <f ca="1">'Profile with CoM'!DA18*f_FinCalc</f>
        <v>0</v>
      </c>
      <c r="DB18" s="300">
        <f ca="1">'Profile with CoM'!DB18*f_FinCalc</f>
        <v>0</v>
      </c>
      <c r="DC18" s="300">
        <f ca="1">'Profile with CoM'!DC18*f_FinCalc</f>
        <v>0</v>
      </c>
      <c r="DD18" s="300">
        <f ca="1">'Profile with CoM'!DD18*f_FinCalc</f>
        <v>0</v>
      </c>
      <c r="DE18" s="300">
        <f ca="1">'Profile with CoM'!DE18*f_FinCalc</f>
        <v>0</v>
      </c>
      <c r="DF18" s="300">
        <f ca="1">'Profile with CoM'!DF18*f_FinCalc</f>
        <v>0</v>
      </c>
      <c r="DG18" s="300">
        <f ca="1">'Profile with CoM'!DG18*f_FinCalc</f>
        <v>0</v>
      </c>
      <c r="DH18" s="300">
        <f ca="1">'Profile with CoM'!DH18*f_FinCalc</f>
        <v>0</v>
      </c>
      <c r="DI18" s="300">
        <f ca="1">'Profile with CoM'!DI18*f_FinCalc</f>
        <v>0</v>
      </c>
      <c r="DJ18" s="300">
        <f ca="1">'Profile with CoM'!DJ18*f_FinCalc</f>
        <v>0</v>
      </c>
      <c r="DK18" s="300">
        <f ca="1">'Profile with CoM'!DK18*f_FinCalc</f>
        <v>0</v>
      </c>
      <c r="DL18" s="300">
        <f ca="1">'Profile with CoM'!DL18*f_FinCalc</f>
        <v>0</v>
      </c>
      <c r="DM18" s="300">
        <f ca="1">'Profile with CoM'!DM18*f_FinCalc</f>
        <v>0</v>
      </c>
      <c r="DN18" s="300">
        <f ca="1">'Profile with CoM'!DN18*f_FinCalc</f>
        <v>0</v>
      </c>
      <c r="DO18" s="300">
        <f ca="1">'Profile with CoM'!DO18*f_FinCalc</f>
        <v>0</v>
      </c>
      <c r="DP18" s="300">
        <f ca="1">'Profile with CoM'!DP18*f_FinCalc</f>
        <v>0</v>
      </c>
      <c r="DQ18" s="300">
        <f ca="1">'Profile with CoM'!DQ18*f_FinCalc</f>
        <v>0</v>
      </c>
      <c r="DR18" s="300">
        <f ca="1">'Profile with CoM'!DR18*f_FinCalc</f>
        <v>0</v>
      </c>
      <c r="DS18" s="300">
        <f ca="1">'Profile with CoM'!DS18*f_FinCalc</f>
        <v>0</v>
      </c>
      <c r="DT18" s="300">
        <f ca="1">'Profile with CoM'!DT18*f_FinCalc</f>
        <v>0</v>
      </c>
      <c r="DU18" s="300">
        <f ca="1">'Profile with CoM'!DU18*f_FinCalc</f>
        <v>0</v>
      </c>
      <c r="DV18" s="300">
        <f ca="1">'Profile with CoM'!DV18*f_FinCalc</f>
        <v>0</v>
      </c>
      <c r="DW18" s="300">
        <f ca="1">'Profile with CoM'!DW18*f_FinCalc</f>
        <v>0</v>
      </c>
      <c r="DX18" s="300">
        <f ca="1">'Profile with CoM'!DX18*f_FinCalc</f>
        <v>0</v>
      </c>
      <c r="DY18" s="300">
        <f ca="1">'Profile with CoM'!DY18*f_FinCalc</f>
        <v>0</v>
      </c>
      <c r="DZ18" s="300">
        <f ca="1">'Profile with CoM'!DZ18*f_FinCalc</f>
        <v>0</v>
      </c>
      <c r="EA18" s="300">
        <f ca="1">'Profile with CoM'!EA18*f_FinCalc</f>
        <v>0</v>
      </c>
      <c r="EB18" s="300">
        <f ca="1">'Profile with CoM'!EB18*f_FinCalc</f>
        <v>0</v>
      </c>
      <c r="EC18" s="300">
        <f ca="1">'Profile with CoM'!EC18*f_FinCalc</f>
        <v>0</v>
      </c>
      <c r="ED18" s="300">
        <f ca="1">'Profile with CoM'!ED18*f_FinCalc</f>
        <v>0</v>
      </c>
      <c r="EE18" s="300">
        <f ca="1">'Profile with CoM'!EE18*f_FinCalc</f>
        <v>0</v>
      </c>
      <c r="EF18" s="300">
        <f ca="1">'Profile with CoM'!EF18*f_FinCalc</f>
        <v>0</v>
      </c>
      <c r="EG18" s="300">
        <f ca="1">'Profile with CoM'!EG18*f_FinCalc</f>
        <v>0</v>
      </c>
      <c r="EH18" s="300">
        <f ca="1">'Profile with CoM'!EH18*f_FinCalc</f>
        <v>0</v>
      </c>
      <c r="EI18" s="300">
        <f ca="1">'Profile with CoM'!EI18*f_FinCalc</f>
        <v>0</v>
      </c>
      <c r="EJ18" s="300">
        <f ca="1">'Profile with CoM'!EJ18*f_FinCalc</f>
        <v>0</v>
      </c>
      <c r="EK18" s="300">
        <f ca="1">'Profile with CoM'!EK18*f_FinCalc</f>
        <v>0</v>
      </c>
      <c r="EL18" s="300">
        <f ca="1">'Profile with CoM'!EL18*f_FinCalc</f>
        <v>0</v>
      </c>
      <c r="EM18" s="300">
        <f ca="1">'Profile with CoM'!EM18*f_FinCalc</f>
        <v>0</v>
      </c>
      <c r="EN18" s="300">
        <f ca="1">'Profile with CoM'!EN18*f_FinCalc</f>
        <v>0</v>
      </c>
      <c r="EO18" s="300">
        <f ca="1">'Profile with CoM'!EO18*f_FinCalc</f>
        <v>0</v>
      </c>
      <c r="EP18" s="300">
        <f ca="1">'Profile with CoM'!EP18*f_FinCalc</f>
        <v>0</v>
      </c>
      <c r="EQ18" s="300">
        <f ca="1">'Profile with CoM'!EQ18*f_FinCalc</f>
        <v>0</v>
      </c>
      <c r="ER18" s="300">
        <f ca="1">'Profile with CoM'!ER18*f_FinCalc</f>
        <v>0</v>
      </c>
      <c r="ES18" s="300">
        <f ca="1">'Profile with CoM'!ES18*f_FinCalc</f>
        <v>0</v>
      </c>
      <c r="ET18" s="300">
        <f ca="1">'Profile with CoM'!ET18*f_FinCalc</f>
        <v>0</v>
      </c>
      <c r="EU18" s="300">
        <f ca="1">'Profile with CoM'!EU18*f_FinCalc</f>
        <v>0</v>
      </c>
      <c r="EV18" s="300">
        <f ca="1">'Profile with CoM'!EV18*f_FinCalc</f>
        <v>0</v>
      </c>
      <c r="EW18" s="300">
        <f ca="1">'Profile with CoM'!EW18*f_FinCalc</f>
        <v>0</v>
      </c>
      <c r="EX18" s="300">
        <f ca="1">'Profile with CoM'!EX18*f_FinCalc</f>
        <v>0</v>
      </c>
      <c r="EY18" s="612"/>
      <c r="EZ18" s="757" t="str">
        <f>'Main Input'!EZ18</f>
        <v>RPI</v>
      </c>
      <c r="FA18" s="757" t="str">
        <f>'Main Input'!FA18</f>
        <v>N/A</v>
      </c>
      <c r="FB18" s="766">
        <f>'Main Input'!FB18</f>
        <v>0</v>
      </c>
      <c r="FC18" s="766" t="str">
        <f>'Main Input'!FC18</f>
        <v>IT Solutions</v>
      </c>
      <c r="FD18" s="766" t="str">
        <f>'Main Input'!FD18</f>
        <v>Managed Services</v>
      </c>
      <c r="FE18" s="757" t="str">
        <f>'Main Input'!FE18</f>
        <v>Opex</v>
      </c>
      <c r="FF18" s="757" t="str">
        <f>'Main Input'!FF18</f>
        <v>ContractAccrual</v>
      </c>
      <c r="FG18" s="757" t="str">
        <f>'Main Input'!FG18</f>
        <v>Expense</v>
      </c>
      <c r="FH18" s="767" t="str">
        <f>'Main Input'!FH18</f>
        <v>A</v>
      </c>
      <c r="FI18" s="768">
        <f>'Main Input'!FI18</f>
        <v>0.22</v>
      </c>
      <c r="FJ18" s="768">
        <f>'Main Input'!FJ18</f>
        <v>0</v>
      </c>
      <c r="FK18" s="612"/>
      <c r="FL18" s="531">
        <f t="shared" si="27"/>
        <v>0</v>
      </c>
      <c r="FM18" s="86"/>
      <c r="FN18" s="612"/>
    </row>
    <row r="19" spans="1:170" ht="12.75" customHeight="1">
      <c r="A19" s="750" t="str">
        <f>'Main Input'!A19</f>
        <v>Chema</v>
      </c>
      <c r="B19" s="762" t="str">
        <f>'Main Input'!B19</f>
        <v>Business Unit</v>
      </c>
      <c r="C19" s="762" t="str">
        <f>'Main Input'!C19</f>
        <v>Labour</v>
      </c>
      <c r="D19" s="762" t="str">
        <f>'Main Input'!D19</f>
        <v>TRF</v>
      </c>
      <c r="E19" s="762" t="str">
        <f>'Main Input'!E19</f>
        <v xml:space="preserve">Supervisor </v>
      </c>
      <c r="F19" s="753" t="str">
        <f>'Main Input'!F19</f>
        <v>direct</v>
      </c>
      <c r="G19" s="753" t="str">
        <f>'Main Input'!G19</f>
        <v>Person</v>
      </c>
      <c r="H19" s="753">
        <f>'Main Input'!H19</f>
        <v>0</v>
      </c>
      <c r="I19" s="753">
        <f>'Main Input'!I19</f>
        <v>0</v>
      </c>
      <c r="J19" s="753">
        <f>'Main Input'!J19</f>
        <v>0</v>
      </c>
      <c r="K19" s="753" t="str">
        <f>'Main Input'!K19</f>
        <v>FJS</v>
      </c>
      <c r="L19" s="753" t="str">
        <f>'Main Input'!L19</f>
        <v>pAD</v>
      </c>
      <c r="M19" s="753">
        <f>'Main Input'!M19</f>
        <v>0</v>
      </c>
      <c r="N19" s="753">
        <f>'Main Input'!N19</f>
        <v>0</v>
      </c>
      <c r="O19" s="753" t="str">
        <f>'Main Input'!O19</f>
        <v>SPAIN</v>
      </c>
      <c r="P19" s="753">
        <f>'Main Input'!P19</f>
        <v>520</v>
      </c>
      <c r="Q19" s="753" t="str">
        <f>'Main Input'!Q19</f>
        <v>EUR</v>
      </c>
      <c r="R19" s="753" t="str">
        <f>'Main Input'!R19</f>
        <v>EMEA</v>
      </c>
      <c r="S19" s="753" t="str">
        <f>'Main Input'!S19</f>
        <v>Local</v>
      </c>
      <c r="T19" s="753">
        <f>'Main Input'!T19</f>
        <v>0</v>
      </c>
      <c r="U19" s="753">
        <f>'Main Input'!U19</f>
        <v>0</v>
      </c>
      <c r="V19" s="753" t="str">
        <f>'Main Input'!V19</f>
        <v>ZZZ</v>
      </c>
      <c r="W19" s="753">
        <f>'Main Input'!W19</f>
        <v>0</v>
      </c>
      <c r="X19" s="753">
        <f>'Main Input'!X19</f>
        <v>0</v>
      </c>
      <c r="Y19" s="753">
        <f>'Main Input'!Y19</f>
        <v>0</v>
      </c>
      <c r="Z19" s="753">
        <f>'Main Input'!Z19</f>
        <v>0</v>
      </c>
      <c r="AA19" s="753">
        <f>'Main Input'!AA19</f>
        <v>0</v>
      </c>
      <c r="AB19" s="763">
        <f>'Main Input'!AB19</f>
        <v>0</v>
      </c>
      <c r="AC19" s="763" t="str">
        <f>'Main Input'!AC19</f>
        <v>Hours</v>
      </c>
      <c r="AD19" s="764">
        <f>'Main Input'!AD19</f>
        <v>14</v>
      </c>
      <c r="AE19" s="765">
        <f t="shared" ca="1" si="26"/>
        <v>9749.5426230161193</v>
      </c>
      <c r="AF19" s="299">
        <f ca="1">'Profile with CoM'!AF19*f_FinCalc</f>
        <v>0</v>
      </c>
      <c r="AG19" s="300">
        <f ca="1">'Profile with CoM'!AG19*f_FinCalc</f>
        <v>82.167994218044157</v>
      </c>
      <c r="AH19" s="300">
        <f ca="1">'Profile with CoM'!AH19*f_FinCalc</f>
        <v>104.85983645707859</v>
      </c>
      <c r="AI19" s="300">
        <f ca="1">'Profile with CoM'!AI19*f_FinCalc</f>
        <v>5023.0017153444278</v>
      </c>
      <c r="AJ19" s="300">
        <f ca="1">'Profile with CoM'!AJ19*f_FinCalc</f>
        <v>135.31917732971007</v>
      </c>
      <c r="AK19" s="300">
        <f ca="1">'Profile with CoM'!AK19*f_FinCalc</f>
        <v>287.52872137909327</v>
      </c>
      <c r="AL19" s="300">
        <f ca="1">'Profile with CoM'!AL19*f_FinCalc</f>
        <v>121.58651185575785</v>
      </c>
      <c r="AM19" s="300">
        <f ca="1">'Profile with CoM'!AM19*f_FinCalc</f>
        <v>121.58651185575785</v>
      </c>
      <c r="AN19" s="300">
        <f ca="1">'Profile with CoM'!AN19*f_FinCalc</f>
        <v>65.463773229468856</v>
      </c>
      <c r="AO19" s="300">
        <f ca="1">'Profile with CoM'!AO19*f_FinCalc</f>
        <v>65.463773229467776</v>
      </c>
      <c r="AP19" s="300">
        <f ca="1">'Profile with CoM'!AP19*f_FinCalc</f>
        <v>65.463773229467776</v>
      </c>
      <c r="AQ19" s="300">
        <f ca="1">'Profile with CoM'!AQ19*f_FinCalc</f>
        <v>63.775839348057247</v>
      </c>
      <c r="AR19" s="300">
        <f ca="1">'Profile with CoM'!AR19*f_FinCalc</f>
        <v>63.775839348056152</v>
      </c>
      <c r="AS19" s="300">
        <f ca="1">'Profile with CoM'!AS19*f_FinCalc</f>
        <v>63.775839348057247</v>
      </c>
      <c r="AT19" s="300">
        <f ca="1">'Profile with CoM'!AT19*f_FinCalc</f>
        <v>63.775839348056152</v>
      </c>
      <c r="AU19" s="300">
        <f ca="1">'Profile with CoM'!AU19*f_FinCalc</f>
        <v>63.775839348056152</v>
      </c>
      <c r="AV19" s="300">
        <f ca="1">'Profile with CoM'!AV19*f_FinCalc</f>
        <v>65.051356135017713</v>
      </c>
      <c r="AW19" s="300">
        <f ca="1">'Profile with CoM'!AW19*f_FinCalc</f>
        <v>65.051356135017713</v>
      </c>
      <c r="AX19" s="300">
        <f ca="1">'Profile with CoM'!AX19*f_FinCalc</f>
        <v>65.051356135016633</v>
      </c>
      <c r="AY19" s="300">
        <f ca="1">'Profile with CoM'!AY19*f_FinCalc</f>
        <v>65.051356135017713</v>
      </c>
      <c r="AZ19" s="300">
        <f ca="1">'Profile with CoM'!AZ19*f_FinCalc</f>
        <v>65.051356135016633</v>
      </c>
      <c r="BA19" s="300">
        <f ca="1">'Profile with CoM'!BA19*f_FinCalc</f>
        <v>65.051356135017713</v>
      </c>
      <c r="BB19" s="300">
        <f ca="1">'Profile with CoM'!BB19*f_FinCalc</f>
        <v>65.051356135017713</v>
      </c>
      <c r="BC19" s="300">
        <f ca="1">'Profile with CoM'!BC19*f_FinCalc</f>
        <v>65.051356135016633</v>
      </c>
      <c r="BD19" s="300">
        <f ca="1">'Profile with CoM'!BD19*f_FinCalc</f>
        <v>65.051356135018779</v>
      </c>
      <c r="BE19" s="300">
        <f ca="1">'Profile with CoM'!BE19*f_FinCalc</f>
        <v>65.051356135016633</v>
      </c>
      <c r="BF19" s="300">
        <f ca="1">'Profile with CoM'!BF19*f_FinCalc</f>
        <v>65.051356135017713</v>
      </c>
      <c r="BG19" s="300">
        <f ca="1">'Profile with CoM'!BG19*f_FinCalc</f>
        <v>65.051356135016633</v>
      </c>
      <c r="BH19" s="300">
        <f ca="1">'Profile with CoM'!BH19*f_FinCalc</f>
        <v>66.352383257718742</v>
      </c>
      <c r="BI19" s="300">
        <f ca="1">'Profile with CoM'!BI19*f_FinCalc</f>
        <v>66.352383257718742</v>
      </c>
      <c r="BJ19" s="300">
        <f ca="1">'Profile with CoM'!BJ19*f_FinCalc</f>
        <v>66.352383257718742</v>
      </c>
      <c r="BK19" s="300">
        <f ca="1">'Profile with CoM'!BK19*f_FinCalc</f>
        <v>66.352383257718742</v>
      </c>
      <c r="BL19" s="300">
        <f ca="1">'Profile with CoM'!BL19*f_FinCalc</f>
        <v>66.352383257718742</v>
      </c>
      <c r="BM19" s="300">
        <f ca="1">'Profile with CoM'!BM19*f_FinCalc</f>
        <v>66.352383257717648</v>
      </c>
      <c r="BN19" s="300">
        <f ca="1">'Profile with CoM'!BN19*f_FinCalc</f>
        <v>66.352383257718742</v>
      </c>
      <c r="BO19" s="300">
        <f ca="1">'Profile with CoM'!BO19*f_FinCalc</f>
        <v>66.352383257718742</v>
      </c>
      <c r="BP19" s="300">
        <f ca="1">'Profile with CoM'!BP19*f_FinCalc</f>
        <v>66.352383257718742</v>
      </c>
      <c r="BQ19" s="300">
        <f ca="1">'Profile with CoM'!BQ19*f_FinCalc</f>
        <v>66.352383257718742</v>
      </c>
      <c r="BR19" s="300">
        <f ca="1">'Profile with CoM'!BR19*f_FinCalc</f>
        <v>66.352383257718742</v>
      </c>
      <c r="BS19" s="300">
        <f ca="1">'Profile with CoM'!BS19*f_FinCalc</f>
        <v>66.352383257718742</v>
      </c>
      <c r="BT19" s="300">
        <f ca="1">'Profile with CoM'!BT19*f_FinCalc</f>
        <v>67.679430922871717</v>
      </c>
      <c r="BU19" s="300">
        <f ca="1">'Profile with CoM'!BU19*f_FinCalc</f>
        <v>67.679430922871717</v>
      </c>
      <c r="BV19" s="300">
        <f ca="1">'Profile with CoM'!BV19*f_FinCalc</f>
        <v>67.679430922871717</v>
      </c>
      <c r="BW19" s="300">
        <f ca="1">'Profile with CoM'!BW19*f_FinCalc</f>
        <v>67.679430922871717</v>
      </c>
      <c r="BX19" s="300">
        <f ca="1">'Profile with CoM'!BX19*f_FinCalc</f>
        <v>67.679430922871717</v>
      </c>
      <c r="BY19" s="300">
        <f ca="1">'Profile with CoM'!BY19*f_FinCalc</f>
        <v>67.679430922871717</v>
      </c>
      <c r="BZ19" s="300">
        <f ca="1">'Profile with CoM'!BZ19*f_FinCalc</f>
        <v>67.679430922872797</v>
      </c>
      <c r="CA19" s="300">
        <f ca="1">'Profile with CoM'!CA19*f_FinCalc</f>
        <v>67.679430922871717</v>
      </c>
      <c r="CB19" s="300">
        <f ca="1">'Profile with CoM'!CB19*f_FinCalc</f>
        <v>67.679430922871717</v>
      </c>
      <c r="CC19" s="300">
        <f ca="1">'Profile with CoM'!CC19*f_FinCalc</f>
        <v>67.679430922871717</v>
      </c>
      <c r="CD19" s="300">
        <f ca="1">'Profile with CoM'!CD19*f_FinCalc</f>
        <v>67.679430922871717</v>
      </c>
      <c r="CE19" s="300">
        <f ca="1">'Profile with CoM'!CE19*f_FinCalc</f>
        <v>67.679430922871717</v>
      </c>
      <c r="CF19" s="300">
        <f ca="1">'Profile with CoM'!CF19*f_FinCalc</f>
        <v>69.033019541330276</v>
      </c>
      <c r="CG19" s="300">
        <f ca="1">'Profile with CoM'!CG19*f_FinCalc</f>
        <v>69.033019541329196</v>
      </c>
      <c r="CH19" s="300">
        <f ca="1">'Profile with CoM'!CH19*f_FinCalc</f>
        <v>69.033019541330276</v>
      </c>
      <c r="CI19" s="300">
        <f ca="1">'Profile with CoM'!CI19*f_FinCalc</f>
        <v>69.033019541329196</v>
      </c>
      <c r="CJ19" s="300">
        <f ca="1">'Profile with CoM'!CJ19*f_FinCalc</f>
        <v>69.033019541330276</v>
      </c>
      <c r="CK19" s="300">
        <f ca="1">'Profile with CoM'!CK19*f_FinCalc</f>
        <v>69.033019541330276</v>
      </c>
      <c r="CL19" s="300">
        <f ca="1">'Profile with CoM'!CL19*f_FinCalc</f>
        <v>69.033019541329196</v>
      </c>
      <c r="CM19" s="300">
        <f ca="1">'Profile with CoM'!CM19*f_FinCalc</f>
        <v>69.033019541330276</v>
      </c>
      <c r="CN19" s="300">
        <f ca="1">'Profile with CoM'!CN19*f_FinCalc</f>
        <v>69.033019541329196</v>
      </c>
      <c r="CO19" s="300">
        <f ca="1">'Profile with CoM'!CO19*f_FinCalc</f>
        <v>69.033019541330276</v>
      </c>
      <c r="CP19" s="300">
        <f ca="1">'Profile with CoM'!CP19*f_FinCalc</f>
        <v>69.033019541329196</v>
      </c>
      <c r="CQ19" s="300">
        <f ca="1">'Profile with CoM'!CQ19*f_FinCalc</f>
        <v>69.033019541330276</v>
      </c>
      <c r="CR19" s="300">
        <f ca="1">'Profile with CoM'!CR19*f_FinCalc</f>
        <v>70.413679932156057</v>
      </c>
      <c r="CS19" s="300">
        <f ca="1">'Profile with CoM'!CS19*f_FinCalc</f>
        <v>70.413679932156057</v>
      </c>
      <c r="CT19" s="300">
        <f ca="1">'Profile with CoM'!CT19*f_FinCalc</f>
        <v>0</v>
      </c>
      <c r="CU19" s="300">
        <f ca="1">'Profile with CoM'!CU19*f_FinCalc</f>
        <v>0</v>
      </c>
      <c r="CV19" s="300">
        <f ca="1">'Profile with CoM'!CV19*f_FinCalc</f>
        <v>0</v>
      </c>
      <c r="CW19" s="300">
        <f ca="1">'Profile with CoM'!CW19*f_FinCalc</f>
        <v>0</v>
      </c>
      <c r="CX19" s="300">
        <f ca="1">'Profile with CoM'!CX19*f_FinCalc</f>
        <v>0</v>
      </c>
      <c r="CY19" s="300">
        <f ca="1">'Profile with CoM'!CY19*f_FinCalc</f>
        <v>0</v>
      </c>
      <c r="CZ19" s="300">
        <f ca="1">'Profile with CoM'!CZ19*f_FinCalc</f>
        <v>0</v>
      </c>
      <c r="DA19" s="300">
        <f ca="1">'Profile with CoM'!DA19*f_FinCalc</f>
        <v>0</v>
      </c>
      <c r="DB19" s="300">
        <f ca="1">'Profile with CoM'!DB19*f_FinCalc</f>
        <v>0</v>
      </c>
      <c r="DC19" s="300">
        <f ca="1">'Profile with CoM'!DC19*f_FinCalc</f>
        <v>0</v>
      </c>
      <c r="DD19" s="300">
        <f ca="1">'Profile with CoM'!DD19*f_FinCalc</f>
        <v>0</v>
      </c>
      <c r="DE19" s="300">
        <f ca="1">'Profile with CoM'!DE19*f_FinCalc</f>
        <v>0</v>
      </c>
      <c r="DF19" s="300">
        <f ca="1">'Profile with CoM'!DF19*f_FinCalc</f>
        <v>0</v>
      </c>
      <c r="DG19" s="300">
        <f ca="1">'Profile with CoM'!DG19*f_FinCalc</f>
        <v>0</v>
      </c>
      <c r="DH19" s="300">
        <f ca="1">'Profile with CoM'!DH19*f_FinCalc</f>
        <v>0</v>
      </c>
      <c r="DI19" s="300">
        <f ca="1">'Profile with CoM'!DI19*f_FinCalc</f>
        <v>0</v>
      </c>
      <c r="DJ19" s="300">
        <f ca="1">'Profile with CoM'!DJ19*f_FinCalc</f>
        <v>0</v>
      </c>
      <c r="DK19" s="300">
        <f ca="1">'Profile with CoM'!DK19*f_FinCalc</f>
        <v>0</v>
      </c>
      <c r="DL19" s="300">
        <f ca="1">'Profile with CoM'!DL19*f_FinCalc</f>
        <v>0</v>
      </c>
      <c r="DM19" s="300">
        <f ca="1">'Profile with CoM'!DM19*f_FinCalc</f>
        <v>0</v>
      </c>
      <c r="DN19" s="300">
        <f ca="1">'Profile with CoM'!DN19*f_FinCalc</f>
        <v>0</v>
      </c>
      <c r="DO19" s="300">
        <f ca="1">'Profile with CoM'!DO19*f_FinCalc</f>
        <v>0</v>
      </c>
      <c r="DP19" s="300">
        <f ca="1">'Profile with CoM'!DP19*f_FinCalc</f>
        <v>0</v>
      </c>
      <c r="DQ19" s="300">
        <f ca="1">'Profile with CoM'!DQ19*f_FinCalc</f>
        <v>0</v>
      </c>
      <c r="DR19" s="300">
        <f ca="1">'Profile with CoM'!DR19*f_FinCalc</f>
        <v>0</v>
      </c>
      <c r="DS19" s="300">
        <f ca="1">'Profile with CoM'!DS19*f_FinCalc</f>
        <v>0</v>
      </c>
      <c r="DT19" s="300">
        <f ca="1">'Profile with CoM'!DT19*f_FinCalc</f>
        <v>0</v>
      </c>
      <c r="DU19" s="300">
        <f ca="1">'Profile with CoM'!DU19*f_FinCalc</f>
        <v>0</v>
      </c>
      <c r="DV19" s="300">
        <f ca="1">'Profile with CoM'!DV19*f_FinCalc</f>
        <v>0</v>
      </c>
      <c r="DW19" s="300">
        <f ca="1">'Profile with CoM'!DW19*f_FinCalc</f>
        <v>0</v>
      </c>
      <c r="DX19" s="300">
        <f ca="1">'Profile with CoM'!DX19*f_FinCalc</f>
        <v>0</v>
      </c>
      <c r="DY19" s="300">
        <f ca="1">'Profile with CoM'!DY19*f_FinCalc</f>
        <v>0</v>
      </c>
      <c r="DZ19" s="300">
        <f ca="1">'Profile with CoM'!DZ19*f_FinCalc</f>
        <v>0</v>
      </c>
      <c r="EA19" s="300">
        <f ca="1">'Profile with CoM'!EA19*f_FinCalc</f>
        <v>0</v>
      </c>
      <c r="EB19" s="300">
        <f ca="1">'Profile with CoM'!EB19*f_FinCalc</f>
        <v>0</v>
      </c>
      <c r="EC19" s="300">
        <f ca="1">'Profile with CoM'!EC19*f_FinCalc</f>
        <v>0</v>
      </c>
      <c r="ED19" s="300">
        <f ca="1">'Profile with CoM'!ED19*f_FinCalc</f>
        <v>0</v>
      </c>
      <c r="EE19" s="300">
        <f ca="1">'Profile with CoM'!EE19*f_FinCalc</f>
        <v>0</v>
      </c>
      <c r="EF19" s="300">
        <f ca="1">'Profile with CoM'!EF19*f_FinCalc</f>
        <v>0</v>
      </c>
      <c r="EG19" s="300">
        <f ca="1">'Profile with CoM'!EG19*f_FinCalc</f>
        <v>0</v>
      </c>
      <c r="EH19" s="300">
        <f ca="1">'Profile with CoM'!EH19*f_FinCalc</f>
        <v>0</v>
      </c>
      <c r="EI19" s="300">
        <f ca="1">'Profile with CoM'!EI19*f_FinCalc</f>
        <v>0</v>
      </c>
      <c r="EJ19" s="300">
        <f ca="1">'Profile with CoM'!EJ19*f_FinCalc</f>
        <v>0</v>
      </c>
      <c r="EK19" s="300">
        <f ca="1">'Profile with CoM'!EK19*f_FinCalc</f>
        <v>0</v>
      </c>
      <c r="EL19" s="300">
        <f ca="1">'Profile with CoM'!EL19*f_FinCalc</f>
        <v>0</v>
      </c>
      <c r="EM19" s="300">
        <f ca="1">'Profile with CoM'!EM19*f_FinCalc</f>
        <v>0</v>
      </c>
      <c r="EN19" s="300">
        <f ca="1">'Profile with CoM'!EN19*f_FinCalc</f>
        <v>0</v>
      </c>
      <c r="EO19" s="300">
        <f ca="1">'Profile with CoM'!EO19*f_FinCalc</f>
        <v>0</v>
      </c>
      <c r="EP19" s="300">
        <f ca="1">'Profile with CoM'!EP19*f_FinCalc</f>
        <v>0</v>
      </c>
      <c r="EQ19" s="300">
        <f ca="1">'Profile with CoM'!EQ19*f_FinCalc</f>
        <v>0</v>
      </c>
      <c r="ER19" s="300">
        <f ca="1">'Profile with CoM'!ER19*f_FinCalc</f>
        <v>0</v>
      </c>
      <c r="ES19" s="300">
        <f ca="1">'Profile with CoM'!ES19*f_FinCalc</f>
        <v>0</v>
      </c>
      <c r="ET19" s="300">
        <f ca="1">'Profile with CoM'!ET19*f_FinCalc</f>
        <v>0</v>
      </c>
      <c r="EU19" s="300">
        <f ca="1">'Profile with CoM'!EU19*f_FinCalc</f>
        <v>0</v>
      </c>
      <c r="EV19" s="300">
        <f ca="1">'Profile with CoM'!EV19*f_FinCalc</f>
        <v>0</v>
      </c>
      <c r="EW19" s="300">
        <f ca="1">'Profile with CoM'!EW19*f_FinCalc</f>
        <v>0</v>
      </c>
      <c r="EX19" s="300">
        <f ca="1">'Profile with CoM'!EX19*f_FinCalc</f>
        <v>0</v>
      </c>
      <c r="EY19" s="612"/>
      <c r="EZ19" s="757" t="str">
        <f>'Main Input'!EZ19</f>
        <v>RPI</v>
      </c>
      <c r="FA19" s="757" t="str">
        <f>'Main Input'!FA19</f>
        <v>N/A</v>
      </c>
      <c r="FB19" s="766">
        <f>'Main Input'!FB19</f>
        <v>0</v>
      </c>
      <c r="FC19" s="766" t="str">
        <f>'Main Input'!FC19</f>
        <v>IT Solutions</v>
      </c>
      <c r="FD19" s="766" t="str">
        <f>'Main Input'!FD19</f>
        <v>Managed Services</v>
      </c>
      <c r="FE19" s="757" t="str">
        <f>'Main Input'!FE19</f>
        <v>Opex</v>
      </c>
      <c r="FF19" s="757" t="str">
        <f>'Main Input'!FF19</f>
        <v>ContractAccrual</v>
      </c>
      <c r="FG19" s="757" t="str">
        <f>'Main Input'!FG19</f>
        <v>Expense</v>
      </c>
      <c r="FH19" s="767" t="str">
        <f>'Main Input'!FH19</f>
        <v>A</v>
      </c>
      <c r="FI19" s="768">
        <f>'Main Input'!FI19</f>
        <v>0.22</v>
      </c>
      <c r="FJ19" s="768">
        <f>'Main Input'!FJ19</f>
        <v>0</v>
      </c>
      <c r="FK19" s="612"/>
      <c r="FL19" s="531">
        <f t="shared" si="27"/>
        <v>0</v>
      </c>
      <c r="FM19" s="86"/>
      <c r="FN19" s="612"/>
    </row>
    <row r="20" spans="1:170" ht="12.75" customHeight="1">
      <c r="A20" s="750" t="str">
        <f>'Main Input'!A20</f>
        <v>Chema</v>
      </c>
      <c r="B20" s="762" t="str">
        <f>'Main Input'!B20</f>
        <v>Business Unit</v>
      </c>
      <c r="C20" s="762" t="str">
        <f>'Main Input'!C20</f>
        <v>Labour</v>
      </c>
      <c r="D20" s="762" t="str">
        <f>'Main Input'!D20</f>
        <v>TRF</v>
      </c>
      <c r="E20" s="762" t="str">
        <f>'Main Input'!E20</f>
        <v>Agents Level-1</v>
      </c>
      <c r="F20" s="753" t="str">
        <f>'Main Input'!F20</f>
        <v>direct</v>
      </c>
      <c r="G20" s="753" t="str">
        <f>'Main Input'!G20</f>
        <v>Person</v>
      </c>
      <c r="H20" s="753">
        <f>'Main Input'!H20</f>
        <v>0</v>
      </c>
      <c r="I20" s="753">
        <f>'Main Input'!I20</f>
        <v>0</v>
      </c>
      <c r="J20" s="753">
        <f>'Main Input'!J20</f>
        <v>0</v>
      </c>
      <c r="K20" s="753" t="str">
        <f>'Main Input'!K20</f>
        <v>FJS</v>
      </c>
      <c r="L20" s="753" t="str">
        <f>'Main Input'!L20</f>
        <v>oCSSD</v>
      </c>
      <c r="M20" s="753">
        <f>'Main Input'!M20</f>
        <v>0</v>
      </c>
      <c r="N20" s="753">
        <f>'Main Input'!N20</f>
        <v>0</v>
      </c>
      <c r="O20" s="753" t="str">
        <f>'Main Input'!O20</f>
        <v>SPAIN</v>
      </c>
      <c r="P20" s="753">
        <f>'Main Input'!P20</f>
        <v>550</v>
      </c>
      <c r="Q20" s="753" t="str">
        <f>'Main Input'!Q20</f>
        <v>EUR</v>
      </c>
      <c r="R20" s="753" t="str">
        <f>'Main Input'!R20</f>
        <v>EMEA</v>
      </c>
      <c r="S20" s="753" t="str">
        <f>'Main Input'!S20</f>
        <v>Local</v>
      </c>
      <c r="T20" s="753">
        <f>'Main Input'!T20</f>
        <v>0</v>
      </c>
      <c r="U20" s="753">
        <f>'Main Input'!U20</f>
        <v>0</v>
      </c>
      <c r="V20" s="753" t="str">
        <f>'Main Input'!V20</f>
        <v>ZZZ</v>
      </c>
      <c r="W20" s="753">
        <f>'Main Input'!W20</f>
        <v>0</v>
      </c>
      <c r="X20" s="753">
        <f>'Main Input'!X20</f>
        <v>0</v>
      </c>
      <c r="Y20" s="753">
        <f>'Main Input'!Y20</f>
        <v>0</v>
      </c>
      <c r="Z20" s="753">
        <f>'Main Input'!Z20</f>
        <v>0</v>
      </c>
      <c r="AA20" s="753">
        <f>'Main Input'!AA20</f>
        <v>0</v>
      </c>
      <c r="AB20" s="763">
        <f>'Main Input'!AB20</f>
        <v>0</v>
      </c>
      <c r="AC20" s="763" t="str">
        <f>'Main Input'!AC20</f>
        <v>Hours</v>
      </c>
      <c r="AD20" s="764">
        <f>'Main Input'!AD20</f>
        <v>67.5</v>
      </c>
      <c r="AE20" s="765">
        <f t="shared" ca="1" si="26"/>
        <v>49718.649708718913</v>
      </c>
      <c r="AF20" s="299">
        <f ca="1">'Profile with CoM'!AF20*f_FinCalc</f>
        <v>0</v>
      </c>
      <c r="AG20" s="300">
        <f ca="1">'Profile with CoM'!AG20*f_FinCalc</f>
        <v>419.02291007484752</v>
      </c>
      <c r="AH20" s="300">
        <f ca="1">'Profile with CoM'!AH20*f_FinCalc</f>
        <v>534.74195446003341</v>
      </c>
      <c r="AI20" s="300">
        <f ca="1">'Profile with CoM'!AI20*f_FinCalc</f>
        <v>25615.238829967293</v>
      </c>
      <c r="AJ20" s="300">
        <f ca="1">'Profile with CoM'!AJ20*f_FinCalc</f>
        <v>690.07204098427019</v>
      </c>
      <c r="AK20" s="300">
        <f ca="1">'Profile with CoM'!AK20*f_FinCalc</f>
        <v>1466.2779919229174</v>
      </c>
      <c r="AL20" s="300">
        <f ca="1">'Profile with CoM'!AL20*f_FinCalc</f>
        <v>620.04110613255648</v>
      </c>
      <c r="AM20" s="300">
        <f ca="1">'Profile with CoM'!AM20*f_FinCalc</f>
        <v>620.04110613255648</v>
      </c>
      <c r="AN20" s="300">
        <f ca="1">'Profile with CoM'!AN20*f_FinCalc</f>
        <v>333.83826664066368</v>
      </c>
      <c r="AO20" s="300">
        <f ca="1">'Profile with CoM'!AO20*f_FinCalc</f>
        <v>333.83826664065811</v>
      </c>
      <c r="AP20" s="300">
        <f ca="1">'Profile with CoM'!AP20*f_FinCalc</f>
        <v>333.83826664065811</v>
      </c>
      <c r="AQ20" s="300">
        <f ca="1">'Profile with CoM'!AQ20*f_FinCalc</f>
        <v>325.23049942261338</v>
      </c>
      <c r="AR20" s="300">
        <f ca="1">'Profile with CoM'!AR20*f_FinCalc</f>
        <v>325.23049942260781</v>
      </c>
      <c r="AS20" s="300">
        <f ca="1">'Profile with CoM'!AS20*f_FinCalc</f>
        <v>325.23049942261338</v>
      </c>
      <c r="AT20" s="300">
        <f ca="1">'Profile with CoM'!AT20*f_FinCalc</f>
        <v>325.23049942260781</v>
      </c>
      <c r="AU20" s="300">
        <f ca="1">'Profile with CoM'!AU20*f_FinCalc</f>
        <v>325.23049942260781</v>
      </c>
      <c r="AV20" s="300">
        <f ca="1">'Profile with CoM'!AV20*f_FinCalc</f>
        <v>331.73510941106218</v>
      </c>
      <c r="AW20" s="300">
        <f ca="1">'Profile with CoM'!AW20*f_FinCalc</f>
        <v>331.73510941106218</v>
      </c>
      <c r="AX20" s="300">
        <f ca="1">'Profile with CoM'!AX20*f_FinCalc</f>
        <v>331.73510941105661</v>
      </c>
      <c r="AY20" s="300">
        <f ca="1">'Profile with CoM'!AY20*f_FinCalc</f>
        <v>331.73510941106218</v>
      </c>
      <c r="AZ20" s="300">
        <f ca="1">'Profile with CoM'!AZ20*f_FinCalc</f>
        <v>331.73510941105661</v>
      </c>
      <c r="BA20" s="300">
        <f ca="1">'Profile with CoM'!BA20*f_FinCalc</f>
        <v>331.73510941106218</v>
      </c>
      <c r="BB20" s="300">
        <f ca="1">'Profile with CoM'!BB20*f_FinCalc</f>
        <v>331.73510941106218</v>
      </c>
      <c r="BC20" s="300">
        <f ca="1">'Profile with CoM'!BC20*f_FinCalc</f>
        <v>331.73510941105661</v>
      </c>
      <c r="BD20" s="300">
        <f ca="1">'Profile with CoM'!BD20*f_FinCalc</f>
        <v>331.7351094110677</v>
      </c>
      <c r="BE20" s="300">
        <f ca="1">'Profile with CoM'!BE20*f_FinCalc</f>
        <v>331.73510941105661</v>
      </c>
      <c r="BF20" s="300">
        <f ca="1">'Profile with CoM'!BF20*f_FinCalc</f>
        <v>331.73510941106218</v>
      </c>
      <c r="BG20" s="300">
        <f ca="1">'Profile with CoM'!BG20*f_FinCalc</f>
        <v>331.73510941105661</v>
      </c>
      <c r="BH20" s="300">
        <f ca="1">'Profile with CoM'!BH20*f_FinCalc</f>
        <v>338.36981159928689</v>
      </c>
      <c r="BI20" s="300">
        <f ca="1">'Profile with CoM'!BI20*f_FinCalc</f>
        <v>338.36981159928689</v>
      </c>
      <c r="BJ20" s="300">
        <f ca="1">'Profile with CoM'!BJ20*f_FinCalc</f>
        <v>338.36981159928689</v>
      </c>
      <c r="BK20" s="300">
        <f ca="1">'Profile with CoM'!BK20*f_FinCalc</f>
        <v>338.36981159928689</v>
      </c>
      <c r="BL20" s="300">
        <f ca="1">'Profile with CoM'!BL20*f_FinCalc</f>
        <v>338.36981159928689</v>
      </c>
      <c r="BM20" s="300">
        <f ca="1">'Profile with CoM'!BM20*f_FinCalc</f>
        <v>338.36981159928132</v>
      </c>
      <c r="BN20" s="300">
        <f ca="1">'Profile with CoM'!BN20*f_FinCalc</f>
        <v>338.36981159928689</v>
      </c>
      <c r="BO20" s="300">
        <f ca="1">'Profile with CoM'!BO20*f_FinCalc</f>
        <v>338.36981159928689</v>
      </c>
      <c r="BP20" s="300">
        <f ca="1">'Profile with CoM'!BP20*f_FinCalc</f>
        <v>338.36981159928689</v>
      </c>
      <c r="BQ20" s="300">
        <f ca="1">'Profile with CoM'!BQ20*f_FinCalc</f>
        <v>338.36981159928689</v>
      </c>
      <c r="BR20" s="300">
        <f ca="1">'Profile with CoM'!BR20*f_FinCalc</f>
        <v>338.36981159928689</v>
      </c>
      <c r="BS20" s="300">
        <f ca="1">'Profile with CoM'!BS20*f_FinCalc</f>
        <v>338.36981159928689</v>
      </c>
      <c r="BT20" s="300">
        <f ca="1">'Profile with CoM'!BT20*f_FinCalc</f>
        <v>345.13720783126553</v>
      </c>
      <c r="BU20" s="300">
        <f ca="1">'Profile with CoM'!BU20*f_FinCalc</f>
        <v>345.13720783126553</v>
      </c>
      <c r="BV20" s="300">
        <f ca="1">'Profile with CoM'!BV20*f_FinCalc</f>
        <v>345.13720783126553</v>
      </c>
      <c r="BW20" s="300">
        <f ca="1">'Profile with CoM'!BW20*f_FinCalc</f>
        <v>345.13720783126553</v>
      </c>
      <c r="BX20" s="300">
        <f ca="1">'Profile with CoM'!BX20*f_FinCalc</f>
        <v>345.13720783126553</v>
      </c>
      <c r="BY20" s="300">
        <f ca="1">'Profile with CoM'!BY20*f_FinCalc</f>
        <v>345.13720783126553</v>
      </c>
      <c r="BZ20" s="300">
        <f ca="1">'Profile with CoM'!BZ20*f_FinCalc</f>
        <v>345.13720783127098</v>
      </c>
      <c r="CA20" s="300">
        <f ca="1">'Profile with CoM'!CA20*f_FinCalc</f>
        <v>345.13720783126553</v>
      </c>
      <c r="CB20" s="300">
        <f ca="1">'Profile with CoM'!CB20*f_FinCalc</f>
        <v>345.13720783126553</v>
      </c>
      <c r="CC20" s="300">
        <f ca="1">'Profile with CoM'!CC20*f_FinCalc</f>
        <v>345.13720783126553</v>
      </c>
      <c r="CD20" s="300">
        <f ca="1">'Profile with CoM'!CD20*f_FinCalc</f>
        <v>345.13720783126553</v>
      </c>
      <c r="CE20" s="300">
        <f ca="1">'Profile with CoM'!CE20*f_FinCalc</f>
        <v>345.13720783126553</v>
      </c>
      <c r="CF20" s="300">
        <f ca="1">'Profile with CoM'!CF20*f_FinCalc</f>
        <v>352.03995198789659</v>
      </c>
      <c r="CG20" s="300">
        <f ca="1">'Profile with CoM'!CG20*f_FinCalc</f>
        <v>352.03995198789107</v>
      </c>
      <c r="CH20" s="300">
        <f ca="1">'Profile with CoM'!CH20*f_FinCalc</f>
        <v>352.03995198789659</v>
      </c>
      <c r="CI20" s="300">
        <f ca="1">'Profile with CoM'!CI20*f_FinCalc</f>
        <v>352.03995198789107</v>
      </c>
      <c r="CJ20" s="300">
        <f ca="1">'Profile with CoM'!CJ20*f_FinCalc</f>
        <v>352.03995198789659</v>
      </c>
      <c r="CK20" s="300">
        <f ca="1">'Profile with CoM'!CK20*f_FinCalc</f>
        <v>352.03995198789659</v>
      </c>
      <c r="CL20" s="300">
        <f ca="1">'Profile with CoM'!CL20*f_FinCalc</f>
        <v>352.03995198789107</v>
      </c>
      <c r="CM20" s="300">
        <f ca="1">'Profile with CoM'!CM20*f_FinCalc</f>
        <v>352.03995198789659</v>
      </c>
      <c r="CN20" s="300">
        <f ca="1">'Profile with CoM'!CN20*f_FinCalc</f>
        <v>352.03995198789107</v>
      </c>
      <c r="CO20" s="300">
        <f ca="1">'Profile with CoM'!CO20*f_FinCalc</f>
        <v>352.03995198789659</v>
      </c>
      <c r="CP20" s="300">
        <f ca="1">'Profile with CoM'!CP20*f_FinCalc</f>
        <v>352.03995198789107</v>
      </c>
      <c r="CQ20" s="300">
        <f ca="1">'Profile with CoM'!CQ20*f_FinCalc</f>
        <v>352.03995198789659</v>
      </c>
      <c r="CR20" s="300">
        <f ca="1">'Profile with CoM'!CR20*f_FinCalc</f>
        <v>359.08075102765031</v>
      </c>
      <c r="CS20" s="300">
        <f ca="1">'Profile with CoM'!CS20*f_FinCalc</f>
        <v>359.08075102765031</v>
      </c>
      <c r="CT20" s="300">
        <f ca="1">'Profile with CoM'!CT20*f_FinCalc</f>
        <v>0</v>
      </c>
      <c r="CU20" s="300">
        <f ca="1">'Profile with CoM'!CU20*f_FinCalc</f>
        <v>0</v>
      </c>
      <c r="CV20" s="300">
        <f ca="1">'Profile with CoM'!CV20*f_FinCalc</f>
        <v>0</v>
      </c>
      <c r="CW20" s="300">
        <f ca="1">'Profile with CoM'!CW20*f_FinCalc</f>
        <v>0</v>
      </c>
      <c r="CX20" s="300">
        <f ca="1">'Profile with CoM'!CX20*f_FinCalc</f>
        <v>0</v>
      </c>
      <c r="CY20" s="300">
        <f ca="1">'Profile with CoM'!CY20*f_FinCalc</f>
        <v>0</v>
      </c>
      <c r="CZ20" s="300">
        <f ca="1">'Profile with CoM'!CZ20*f_FinCalc</f>
        <v>0</v>
      </c>
      <c r="DA20" s="300">
        <f ca="1">'Profile with CoM'!DA20*f_FinCalc</f>
        <v>0</v>
      </c>
      <c r="DB20" s="300">
        <f ca="1">'Profile with CoM'!DB20*f_FinCalc</f>
        <v>0</v>
      </c>
      <c r="DC20" s="300">
        <f ca="1">'Profile with CoM'!DC20*f_FinCalc</f>
        <v>0</v>
      </c>
      <c r="DD20" s="300">
        <f ca="1">'Profile with CoM'!DD20*f_FinCalc</f>
        <v>0</v>
      </c>
      <c r="DE20" s="300">
        <f ca="1">'Profile with CoM'!DE20*f_FinCalc</f>
        <v>0</v>
      </c>
      <c r="DF20" s="300">
        <f ca="1">'Profile with CoM'!DF20*f_FinCalc</f>
        <v>0</v>
      </c>
      <c r="DG20" s="300">
        <f ca="1">'Profile with CoM'!DG20*f_FinCalc</f>
        <v>0</v>
      </c>
      <c r="DH20" s="300">
        <f ca="1">'Profile with CoM'!DH20*f_FinCalc</f>
        <v>0</v>
      </c>
      <c r="DI20" s="300">
        <f ca="1">'Profile with CoM'!DI20*f_FinCalc</f>
        <v>0</v>
      </c>
      <c r="DJ20" s="300">
        <f ca="1">'Profile with CoM'!DJ20*f_FinCalc</f>
        <v>0</v>
      </c>
      <c r="DK20" s="300">
        <f ca="1">'Profile with CoM'!DK20*f_FinCalc</f>
        <v>0</v>
      </c>
      <c r="DL20" s="300">
        <f ca="1">'Profile with CoM'!DL20*f_FinCalc</f>
        <v>0</v>
      </c>
      <c r="DM20" s="300">
        <f ca="1">'Profile with CoM'!DM20*f_FinCalc</f>
        <v>0</v>
      </c>
      <c r="DN20" s="300">
        <f ca="1">'Profile with CoM'!DN20*f_FinCalc</f>
        <v>0</v>
      </c>
      <c r="DO20" s="300">
        <f ca="1">'Profile with CoM'!DO20*f_FinCalc</f>
        <v>0</v>
      </c>
      <c r="DP20" s="300">
        <f ca="1">'Profile with CoM'!DP20*f_FinCalc</f>
        <v>0</v>
      </c>
      <c r="DQ20" s="300">
        <f ca="1">'Profile with CoM'!DQ20*f_FinCalc</f>
        <v>0</v>
      </c>
      <c r="DR20" s="300">
        <f ca="1">'Profile with CoM'!DR20*f_FinCalc</f>
        <v>0</v>
      </c>
      <c r="DS20" s="300">
        <f ca="1">'Profile with CoM'!DS20*f_FinCalc</f>
        <v>0</v>
      </c>
      <c r="DT20" s="300">
        <f ca="1">'Profile with CoM'!DT20*f_FinCalc</f>
        <v>0</v>
      </c>
      <c r="DU20" s="300">
        <f ca="1">'Profile with CoM'!DU20*f_FinCalc</f>
        <v>0</v>
      </c>
      <c r="DV20" s="300">
        <f ca="1">'Profile with CoM'!DV20*f_FinCalc</f>
        <v>0</v>
      </c>
      <c r="DW20" s="300">
        <f ca="1">'Profile with CoM'!DW20*f_FinCalc</f>
        <v>0</v>
      </c>
      <c r="DX20" s="300">
        <f ca="1">'Profile with CoM'!DX20*f_FinCalc</f>
        <v>0</v>
      </c>
      <c r="DY20" s="300">
        <f ca="1">'Profile with CoM'!DY20*f_FinCalc</f>
        <v>0</v>
      </c>
      <c r="DZ20" s="300">
        <f ca="1">'Profile with CoM'!DZ20*f_FinCalc</f>
        <v>0</v>
      </c>
      <c r="EA20" s="300">
        <f ca="1">'Profile with CoM'!EA20*f_FinCalc</f>
        <v>0</v>
      </c>
      <c r="EB20" s="300">
        <f ca="1">'Profile with CoM'!EB20*f_FinCalc</f>
        <v>0</v>
      </c>
      <c r="EC20" s="300">
        <f ca="1">'Profile with CoM'!EC20*f_FinCalc</f>
        <v>0</v>
      </c>
      <c r="ED20" s="300">
        <f ca="1">'Profile with CoM'!ED20*f_FinCalc</f>
        <v>0</v>
      </c>
      <c r="EE20" s="300">
        <f ca="1">'Profile with CoM'!EE20*f_FinCalc</f>
        <v>0</v>
      </c>
      <c r="EF20" s="300">
        <f ca="1">'Profile with CoM'!EF20*f_FinCalc</f>
        <v>0</v>
      </c>
      <c r="EG20" s="300">
        <f ca="1">'Profile with CoM'!EG20*f_FinCalc</f>
        <v>0</v>
      </c>
      <c r="EH20" s="300">
        <f ca="1">'Profile with CoM'!EH20*f_FinCalc</f>
        <v>0</v>
      </c>
      <c r="EI20" s="300">
        <f ca="1">'Profile with CoM'!EI20*f_FinCalc</f>
        <v>0</v>
      </c>
      <c r="EJ20" s="300">
        <f ca="1">'Profile with CoM'!EJ20*f_FinCalc</f>
        <v>0</v>
      </c>
      <c r="EK20" s="300">
        <f ca="1">'Profile with CoM'!EK20*f_FinCalc</f>
        <v>0</v>
      </c>
      <c r="EL20" s="300">
        <f ca="1">'Profile with CoM'!EL20*f_FinCalc</f>
        <v>0</v>
      </c>
      <c r="EM20" s="300">
        <f ca="1">'Profile with CoM'!EM20*f_FinCalc</f>
        <v>0</v>
      </c>
      <c r="EN20" s="300">
        <f ca="1">'Profile with CoM'!EN20*f_FinCalc</f>
        <v>0</v>
      </c>
      <c r="EO20" s="300">
        <f ca="1">'Profile with CoM'!EO20*f_FinCalc</f>
        <v>0</v>
      </c>
      <c r="EP20" s="300">
        <f ca="1">'Profile with CoM'!EP20*f_FinCalc</f>
        <v>0</v>
      </c>
      <c r="EQ20" s="300">
        <f ca="1">'Profile with CoM'!EQ20*f_FinCalc</f>
        <v>0</v>
      </c>
      <c r="ER20" s="300">
        <f ca="1">'Profile with CoM'!ER20*f_FinCalc</f>
        <v>0</v>
      </c>
      <c r="ES20" s="300">
        <f ca="1">'Profile with CoM'!ES20*f_FinCalc</f>
        <v>0</v>
      </c>
      <c r="ET20" s="300">
        <f ca="1">'Profile with CoM'!ET20*f_FinCalc</f>
        <v>0</v>
      </c>
      <c r="EU20" s="300">
        <f ca="1">'Profile with CoM'!EU20*f_FinCalc</f>
        <v>0</v>
      </c>
      <c r="EV20" s="300">
        <f ca="1">'Profile with CoM'!EV20*f_FinCalc</f>
        <v>0</v>
      </c>
      <c r="EW20" s="300">
        <f ca="1">'Profile with CoM'!EW20*f_FinCalc</f>
        <v>0</v>
      </c>
      <c r="EX20" s="300">
        <f ca="1">'Profile with CoM'!EX20*f_FinCalc</f>
        <v>0</v>
      </c>
      <c r="EY20" s="612"/>
      <c r="EZ20" s="757" t="str">
        <f>'Main Input'!EZ20</f>
        <v>RPI</v>
      </c>
      <c r="FA20" s="757" t="str">
        <f>'Main Input'!FA20</f>
        <v>N/A</v>
      </c>
      <c r="FB20" s="766">
        <f>'Main Input'!FB20</f>
        <v>0</v>
      </c>
      <c r="FC20" s="766" t="str">
        <f>'Main Input'!FC20</f>
        <v>IT Solutions</v>
      </c>
      <c r="FD20" s="766" t="str">
        <f>'Main Input'!FD20</f>
        <v>Managed Services</v>
      </c>
      <c r="FE20" s="757" t="str">
        <f>'Main Input'!FE20</f>
        <v>Opex</v>
      </c>
      <c r="FF20" s="757" t="str">
        <f>'Main Input'!FF20</f>
        <v>ContractAccrual</v>
      </c>
      <c r="FG20" s="757" t="str">
        <f>'Main Input'!FG20</f>
        <v>Expense</v>
      </c>
      <c r="FH20" s="767" t="str">
        <f>'Main Input'!FH20</f>
        <v>A</v>
      </c>
      <c r="FI20" s="768">
        <f>'Main Input'!FI20</f>
        <v>0.22</v>
      </c>
      <c r="FJ20" s="768">
        <f>'Main Input'!FJ20</f>
        <v>0</v>
      </c>
      <c r="FK20" s="612"/>
      <c r="FL20" s="531">
        <f t="shared" si="27"/>
        <v>0</v>
      </c>
      <c r="FM20" s="86"/>
      <c r="FN20" s="612"/>
    </row>
    <row r="21" spans="1:170" ht="12.75" customHeight="1">
      <c r="A21" s="750" t="str">
        <f>'Main Input'!A21</f>
        <v>Chema</v>
      </c>
      <c r="B21" s="762" t="str">
        <f>'Main Input'!B21</f>
        <v>Business Unit</v>
      </c>
      <c r="C21" s="762" t="str">
        <f>'Main Input'!C21</f>
        <v>Labour</v>
      </c>
      <c r="D21" s="762" t="str">
        <f>'Main Input'!D21</f>
        <v>TRF</v>
      </c>
      <c r="E21" s="762" t="str">
        <f>'Main Input'!E21</f>
        <v>Monthly Cost Maintenance</v>
      </c>
      <c r="F21" s="753" t="str">
        <f>'Main Input'!F21</f>
        <v>direct</v>
      </c>
      <c r="G21" s="753" t="str">
        <f>'Main Input'!G21</f>
        <v>Person</v>
      </c>
      <c r="H21" s="753">
        <f>'Main Input'!H21</f>
        <v>0</v>
      </c>
      <c r="I21" s="753">
        <f>'Main Input'!I21</f>
        <v>0</v>
      </c>
      <c r="J21" s="753">
        <f>'Main Input'!J21</f>
        <v>0</v>
      </c>
      <c r="K21" s="753" t="str">
        <f>'Main Input'!K21</f>
        <v>FJS</v>
      </c>
      <c r="L21" s="753" t="str">
        <f>'Main Input'!L21</f>
        <v>oCSSD</v>
      </c>
      <c r="M21" s="753">
        <f>'Main Input'!M21</f>
        <v>0</v>
      </c>
      <c r="N21" s="753">
        <f>'Main Input'!N21</f>
        <v>0</v>
      </c>
      <c r="O21" s="753" t="str">
        <f>'Main Input'!O21</f>
        <v>SPAIN</v>
      </c>
      <c r="P21" s="753">
        <f>'Main Input'!P21</f>
        <v>397</v>
      </c>
      <c r="Q21" s="753" t="str">
        <f>'Main Input'!Q21</f>
        <v>EUR</v>
      </c>
      <c r="R21" s="753" t="str">
        <f>'Main Input'!R21</f>
        <v>EMEA</v>
      </c>
      <c r="S21" s="753" t="str">
        <f>'Main Input'!S21</f>
        <v>Local</v>
      </c>
      <c r="T21" s="753">
        <f>'Main Input'!T21</f>
        <v>0</v>
      </c>
      <c r="U21" s="753">
        <f>'Main Input'!U21</f>
        <v>0</v>
      </c>
      <c r="V21" s="753" t="str">
        <f>'Main Input'!V21</f>
        <v>ZZZ</v>
      </c>
      <c r="W21" s="753">
        <f>'Main Input'!W21</f>
        <v>0</v>
      </c>
      <c r="X21" s="753">
        <f>'Main Input'!X21</f>
        <v>0</v>
      </c>
      <c r="Y21" s="753">
        <f>'Main Input'!Y21</f>
        <v>0</v>
      </c>
      <c r="Z21" s="753">
        <f>'Main Input'!Z21</f>
        <v>0</v>
      </c>
      <c r="AA21" s="753">
        <f>'Main Input'!AA21</f>
        <v>0</v>
      </c>
      <c r="AB21" s="763">
        <f>'Main Input'!AB21</f>
        <v>0</v>
      </c>
      <c r="AC21" s="763" t="str">
        <f>'Main Input'!AC21</f>
        <v>Money</v>
      </c>
      <c r="AD21" s="764">
        <f>'Main Input'!AD21</f>
        <v>12</v>
      </c>
      <c r="AE21" s="765">
        <f t="shared" ca="1" si="26"/>
        <v>6380.0578373693443</v>
      </c>
      <c r="AF21" s="299">
        <f ca="1">'Profile with CoM'!AF21*f_FinCalc</f>
        <v>0</v>
      </c>
      <c r="AG21" s="300">
        <f ca="1">'Profile with CoM'!AG21*f_FinCalc</f>
        <v>53.770374238291545</v>
      </c>
      <c r="AH21" s="300">
        <f ca="1">'Profile with CoM'!AH21*f_FinCalc</f>
        <v>68.619816055154189</v>
      </c>
      <c r="AI21" s="300">
        <f ca="1">'Profile with CoM'!AI21*f_FinCalc</f>
        <v>3287.0302433929746</v>
      </c>
      <c r="AJ21" s="300">
        <f ca="1">'Profile with CoM'!AJ21*f_FinCalc</f>
        <v>88.552274834991607</v>
      </c>
      <c r="AK21" s="300">
        <f ca="1">'Profile with CoM'!AK21*f_FinCalc</f>
        <v>188.1575314079671</v>
      </c>
      <c r="AL21" s="300">
        <f ca="1">'Profile with CoM'!AL21*f_FinCalc</f>
        <v>79.565678912201989</v>
      </c>
      <c r="AM21" s="300">
        <f ca="1">'Profile with CoM'!AM21*f_FinCalc</f>
        <v>79.565678912201989</v>
      </c>
      <c r="AN21" s="300">
        <f ca="1">'Profile with CoM'!AN21*f_FinCalc</f>
        <v>42.839205448515067</v>
      </c>
      <c r="AO21" s="300">
        <f ca="1">'Profile with CoM'!AO21*f_FinCalc</f>
        <v>42.839205448514356</v>
      </c>
      <c r="AP21" s="300">
        <f ca="1">'Profile with CoM'!AP21*f_FinCalc</f>
        <v>42.839205448514356</v>
      </c>
      <c r="AQ21" s="300">
        <f ca="1">'Profile with CoM'!AQ21*f_FinCalc</f>
        <v>41.734628936008889</v>
      </c>
      <c r="AR21" s="300">
        <f ca="1">'Profile with CoM'!AR21*f_FinCalc</f>
        <v>41.734628936008178</v>
      </c>
      <c r="AS21" s="300">
        <f ca="1">'Profile with CoM'!AS21*f_FinCalc</f>
        <v>41.734628936008889</v>
      </c>
      <c r="AT21" s="300">
        <f ca="1">'Profile with CoM'!AT21*f_FinCalc</f>
        <v>41.734628936008178</v>
      </c>
      <c r="AU21" s="300">
        <f ca="1">'Profile with CoM'!AU21*f_FinCalc</f>
        <v>41.734628936008178</v>
      </c>
      <c r="AV21" s="300">
        <f ca="1">'Profile with CoM'!AV21*f_FinCalc</f>
        <v>42.569321514728628</v>
      </c>
      <c r="AW21" s="300">
        <f ca="1">'Profile with CoM'!AW21*f_FinCalc</f>
        <v>42.569321514728628</v>
      </c>
      <c r="AX21" s="300">
        <f ca="1">'Profile with CoM'!AX21*f_FinCalc</f>
        <v>42.569321514727918</v>
      </c>
      <c r="AY21" s="300">
        <f ca="1">'Profile with CoM'!AY21*f_FinCalc</f>
        <v>42.569321514728628</v>
      </c>
      <c r="AZ21" s="300">
        <f ca="1">'Profile with CoM'!AZ21*f_FinCalc</f>
        <v>42.569321514727918</v>
      </c>
      <c r="BA21" s="300">
        <f ca="1">'Profile with CoM'!BA21*f_FinCalc</f>
        <v>42.569321514728628</v>
      </c>
      <c r="BB21" s="300">
        <f ca="1">'Profile with CoM'!BB21*f_FinCalc</f>
        <v>42.569321514728628</v>
      </c>
      <c r="BC21" s="300">
        <f ca="1">'Profile with CoM'!BC21*f_FinCalc</f>
        <v>42.569321514727918</v>
      </c>
      <c r="BD21" s="300">
        <f ca="1">'Profile with CoM'!BD21*f_FinCalc</f>
        <v>42.569321514729332</v>
      </c>
      <c r="BE21" s="300">
        <f ca="1">'Profile with CoM'!BE21*f_FinCalc</f>
        <v>42.569321514727918</v>
      </c>
      <c r="BF21" s="300">
        <f ca="1">'Profile with CoM'!BF21*f_FinCalc</f>
        <v>42.569321514728628</v>
      </c>
      <c r="BG21" s="300">
        <f ca="1">'Profile with CoM'!BG21*f_FinCalc</f>
        <v>42.569321514727918</v>
      </c>
      <c r="BH21" s="300">
        <f ca="1">'Profile with CoM'!BH21*f_FinCalc</f>
        <v>43.420707945023644</v>
      </c>
      <c r="BI21" s="300">
        <f ca="1">'Profile with CoM'!BI21*f_FinCalc</f>
        <v>43.420707945023644</v>
      </c>
      <c r="BJ21" s="300">
        <f ca="1">'Profile with CoM'!BJ21*f_FinCalc</f>
        <v>43.420707945023644</v>
      </c>
      <c r="BK21" s="300">
        <f ca="1">'Profile with CoM'!BK21*f_FinCalc</f>
        <v>43.420707945023644</v>
      </c>
      <c r="BL21" s="300">
        <f ca="1">'Profile with CoM'!BL21*f_FinCalc</f>
        <v>43.420707945023644</v>
      </c>
      <c r="BM21" s="300">
        <f ca="1">'Profile with CoM'!BM21*f_FinCalc</f>
        <v>43.420707945022926</v>
      </c>
      <c r="BN21" s="300">
        <f ca="1">'Profile with CoM'!BN21*f_FinCalc</f>
        <v>43.420707945023644</v>
      </c>
      <c r="BO21" s="300">
        <f ca="1">'Profile with CoM'!BO21*f_FinCalc</f>
        <v>43.420707945023644</v>
      </c>
      <c r="BP21" s="300">
        <f ca="1">'Profile with CoM'!BP21*f_FinCalc</f>
        <v>43.420707945023644</v>
      </c>
      <c r="BQ21" s="300">
        <f ca="1">'Profile with CoM'!BQ21*f_FinCalc</f>
        <v>43.420707945023644</v>
      </c>
      <c r="BR21" s="300">
        <f ca="1">'Profile with CoM'!BR21*f_FinCalc</f>
        <v>43.420707945023644</v>
      </c>
      <c r="BS21" s="300">
        <f ca="1">'Profile with CoM'!BS21*f_FinCalc</f>
        <v>43.420707945023644</v>
      </c>
      <c r="BT21" s="300">
        <f ca="1">'Profile with CoM'!BT21*f_FinCalc</f>
        <v>44.289122103923205</v>
      </c>
      <c r="BU21" s="300">
        <f ca="1">'Profile with CoM'!BU21*f_FinCalc</f>
        <v>44.289122103923205</v>
      </c>
      <c r="BV21" s="300">
        <f ca="1">'Profile with CoM'!BV21*f_FinCalc</f>
        <v>44.289122103923205</v>
      </c>
      <c r="BW21" s="300">
        <f ca="1">'Profile with CoM'!BW21*f_FinCalc</f>
        <v>44.289122103923205</v>
      </c>
      <c r="BX21" s="300">
        <f ca="1">'Profile with CoM'!BX21*f_FinCalc</f>
        <v>44.289122103923205</v>
      </c>
      <c r="BY21" s="300">
        <f ca="1">'Profile with CoM'!BY21*f_FinCalc</f>
        <v>44.289122103923205</v>
      </c>
      <c r="BZ21" s="300">
        <f ca="1">'Profile with CoM'!BZ21*f_FinCalc</f>
        <v>44.289122103923908</v>
      </c>
      <c r="CA21" s="300">
        <f ca="1">'Profile with CoM'!CA21*f_FinCalc</f>
        <v>44.289122103923205</v>
      </c>
      <c r="CB21" s="300">
        <f ca="1">'Profile with CoM'!CB21*f_FinCalc</f>
        <v>44.289122103923205</v>
      </c>
      <c r="CC21" s="300">
        <f ca="1">'Profile with CoM'!CC21*f_FinCalc</f>
        <v>44.289122103923205</v>
      </c>
      <c r="CD21" s="300">
        <f ca="1">'Profile with CoM'!CD21*f_FinCalc</f>
        <v>44.289122103923205</v>
      </c>
      <c r="CE21" s="300">
        <f ca="1">'Profile with CoM'!CE21*f_FinCalc</f>
        <v>44.289122103923205</v>
      </c>
      <c r="CF21" s="300">
        <f ca="1">'Profile with CoM'!CF21*f_FinCalc</f>
        <v>45.174904546002402</v>
      </c>
      <c r="CG21" s="300">
        <f ca="1">'Profile with CoM'!CG21*f_FinCalc</f>
        <v>45.174904546001699</v>
      </c>
      <c r="CH21" s="300">
        <f ca="1">'Profile with CoM'!CH21*f_FinCalc</f>
        <v>45.174904546002402</v>
      </c>
      <c r="CI21" s="300">
        <f ca="1">'Profile with CoM'!CI21*f_FinCalc</f>
        <v>45.174904546001699</v>
      </c>
      <c r="CJ21" s="300">
        <f ca="1">'Profile with CoM'!CJ21*f_FinCalc</f>
        <v>45.174904546002402</v>
      </c>
      <c r="CK21" s="300">
        <f ca="1">'Profile with CoM'!CK21*f_FinCalc</f>
        <v>45.174904546002402</v>
      </c>
      <c r="CL21" s="300">
        <f ca="1">'Profile with CoM'!CL21*f_FinCalc</f>
        <v>45.174904546001699</v>
      </c>
      <c r="CM21" s="300">
        <f ca="1">'Profile with CoM'!CM21*f_FinCalc</f>
        <v>45.174904546002402</v>
      </c>
      <c r="CN21" s="300">
        <f ca="1">'Profile with CoM'!CN21*f_FinCalc</f>
        <v>45.174904546001699</v>
      </c>
      <c r="CO21" s="300">
        <f ca="1">'Profile with CoM'!CO21*f_FinCalc</f>
        <v>45.174904546002402</v>
      </c>
      <c r="CP21" s="300">
        <f ca="1">'Profile with CoM'!CP21*f_FinCalc</f>
        <v>45.174904546001699</v>
      </c>
      <c r="CQ21" s="300">
        <f ca="1">'Profile with CoM'!CQ21*f_FinCalc</f>
        <v>45.174904546002402</v>
      </c>
      <c r="CR21" s="300">
        <f ca="1">'Profile with CoM'!CR21*f_FinCalc</f>
        <v>46.078402636921915</v>
      </c>
      <c r="CS21" s="300">
        <f ca="1">'Profile with CoM'!CS21*f_FinCalc</f>
        <v>46.078402636921915</v>
      </c>
      <c r="CT21" s="300">
        <f ca="1">'Profile with CoM'!CT21*f_FinCalc</f>
        <v>0</v>
      </c>
      <c r="CU21" s="300">
        <f ca="1">'Profile with CoM'!CU21*f_FinCalc</f>
        <v>0</v>
      </c>
      <c r="CV21" s="300">
        <f ca="1">'Profile with CoM'!CV21*f_FinCalc</f>
        <v>0</v>
      </c>
      <c r="CW21" s="300">
        <f ca="1">'Profile with CoM'!CW21*f_FinCalc</f>
        <v>0</v>
      </c>
      <c r="CX21" s="300">
        <f ca="1">'Profile with CoM'!CX21*f_FinCalc</f>
        <v>0</v>
      </c>
      <c r="CY21" s="300">
        <f ca="1">'Profile with CoM'!CY21*f_FinCalc</f>
        <v>0</v>
      </c>
      <c r="CZ21" s="300">
        <f ca="1">'Profile with CoM'!CZ21*f_FinCalc</f>
        <v>0</v>
      </c>
      <c r="DA21" s="300">
        <f ca="1">'Profile with CoM'!DA21*f_FinCalc</f>
        <v>0</v>
      </c>
      <c r="DB21" s="300">
        <f ca="1">'Profile with CoM'!DB21*f_FinCalc</f>
        <v>0</v>
      </c>
      <c r="DC21" s="300">
        <f ca="1">'Profile with CoM'!DC21*f_FinCalc</f>
        <v>0</v>
      </c>
      <c r="DD21" s="300">
        <f ca="1">'Profile with CoM'!DD21*f_FinCalc</f>
        <v>0</v>
      </c>
      <c r="DE21" s="300">
        <f ca="1">'Profile with CoM'!DE21*f_FinCalc</f>
        <v>0</v>
      </c>
      <c r="DF21" s="300">
        <f ca="1">'Profile with CoM'!DF21*f_FinCalc</f>
        <v>0</v>
      </c>
      <c r="DG21" s="300">
        <f ca="1">'Profile with CoM'!DG21*f_FinCalc</f>
        <v>0</v>
      </c>
      <c r="DH21" s="300">
        <f ca="1">'Profile with CoM'!DH21*f_FinCalc</f>
        <v>0</v>
      </c>
      <c r="DI21" s="300">
        <f ca="1">'Profile with CoM'!DI21*f_FinCalc</f>
        <v>0</v>
      </c>
      <c r="DJ21" s="300">
        <f ca="1">'Profile with CoM'!DJ21*f_FinCalc</f>
        <v>0</v>
      </c>
      <c r="DK21" s="300">
        <f ca="1">'Profile with CoM'!DK21*f_FinCalc</f>
        <v>0</v>
      </c>
      <c r="DL21" s="300">
        <f ca="1">'Profile with CoM'!DL21*f_FinCalc</f>
        <v>0</v>
      </c>
      <c r="DM21" s="300">
        <f ca="1">'Profile with CoM'!DM21*f_FinCalc</f>
        <v>0</v>
      </c>
      <c r="DN21" s="300">
        <f ca="1">'Profile with CoM'!DN21*f_FinCalc</f>
        <v>0</v>
      </c>
      <c r="DO21" s="300">
        <f ca="1">'Profile with CoM'!DO21*f_FinCalc</f>
        <v>0</v>
      </c>
      <c r="DP21" s="300">
        <f ca="1">'Profile with CoM'!DP21*f_FinCalc</f>
        <v>0</v>
      </c>
      <c r="DQ21" s="300">
        <f ca="1">'Profile with CoM'!DQ21*f_FinCalc</f>
        <v>0</v>
      </c>
      <c r="DR21" s="300">
        <f ca="1">'Profile with CoM'!DR21*f_FinCalc</f>
        <v>0</v>
      </c>
      <c r="DS21" s="300">
        <f ca="1">'Profile with CoM'!DS21*f_FinCalc</f>
        <v>0</v>
      </c>
      <c r="DT21" s="300">
        <f ca="1">'Profile with CoM'!DT21*f_FinCalc</f>
        <v>0</v>
      </c>
      <c r="DU21" s="300">
        <f ca="1">'Profile with CoM'!DU21*f_FinCalc</f>
        <v>0</v>
      </c>
      <c r="DV21" s="300">
        <f ca="1">'Profile with CoM'!DV21*f_FinCalc</f>
        <v>0</v>
      </c>
      <c r="DW21" s="300">
        <f ca="1">'Profile with CoM'!DW21*f_FinCalc</f>
        <v>0</v>
      </c>
      <c r="DX21" s="300">
        <f ca="1">'Profile with CoM'!DX21*f_FinCalc</f>
        <v>0</v>
      </c>
      <c r="DY21" s="300">
        <f ca="1">'Profile with CoM'!DY21*f_FinCalc</f>
        <v>0</v>
      </c>
      <c r="DZ21" s="300">
        <f ca="1">'Profile with CoM'!DZ21*f_FinCalc</f>
        <v>0</v>
      </c>
      <c r="EA21" s="300">
        <f ca="1">'Profile with CoM'!EA21*f_FinCalc</f>
        <v>0</v>
      </c>
      <c r="EB21" s="300">
        <f ca="1">'Profile with CoM'!EB21*f_FinCalc</f>
        <v>0</v>
      </c>
      <c r="EC21" s="300">
        <f ca="1">'Profile with CoM'!EC21*f_FinCalc</f>
        <v>0</v>
      </c>
      <c r="ED21" s="300">
        <f ca="1">'Profile with CoM'!ED21*f_FinCalc</f>
        <v>0</v>
      </c>
      <c r="EE21" s="300">
        <f ca="1">'Profile with CoM'!EE21*f_FinCalc</f>
        <v>0</v>
      </c>
      <c r="EF21" s="300">
        <f ca="1">'Profile with CoM'!EF21*f_FinCalc</f>
        <v>0</v>
      </c>
      <c r="EG21" s="300">
        <f ca="1">'Profile with CoM'!EG21*f_FinCalc</f>
        <v>0</v>
      </c>
      <c r="EH21" s="300">
        <f ca="1">'Profile with CoM'!EH21*f_FinCalc</f>
        <v>0</v>
      </c>
      <c r="EI21" s="300">
        <f ca="1">'Profile with CoM'!EI21*f_FinCalc</f>
        <v>0</v>
      </c>
      <c r="EJ21" s="300">
        <f ca="1">'Profile with CoM'!EJ21*f_FinCalc</f>
        <v>0</v>
      </c>
      <c r="EK21" s="300">
        <f ca="1">'Profile with CoM'!EK21*f_FinCalc</f>
        <v>0</v>
      </c>
      <c r="EL21" s="300">
        <f ca="1">'Profile with CoM'!EL21*f_FinCalc</f>
        <v>0</v>
      </c>
      <c r="EM21" s="300">
        <f ca="1">'Profile with CoM'!EM21*f_FinCalc</f>
        <v>0</v>
      </c>
      <c r="EN21" s="300">
        <f ca="1">'Profile with CoM'!EN21*f_FinCalc</f>
        <v>0</v>
      </c>
      <c r="EO21" s="300">
        <f ca="1">'Profile with CoM'!EO21*f_FinCalc</f>
        <v>0</v>
      </c>
      <c r="EP21" s="300">
        <f ca="1">'Profile with CoM'!EP21*f_FinCalc</f>
        <v>0</v>
      </c>
      <c r="EQ21" s="300">
        <f ca="1">'Profile with CoM'!EQ21*f_FinCalc</f>
        <v>0</v>
      </c>
      <c r="ER21" s="300">
        <f ca="1">'Profile with CoM'!ER21*f_FinCalc</f>
        <v>0</v>
      </c>
      <c r="ES21" s="300">
        <f ca="1">'Profile with CoM'!ES21*f_FinCalc</f>
        <v>0</v>
      </c>
      <c r="ET21" s="300">
        <f ca="1">'Profile with CoM'!ET21*f_FinCalc</f>
        <v>0</v>
      </c>
      <c r="EU21" s="300">
        <f ca="1">'Profile with CoM'!EU21*f_FinCalc</f>
        <v>0</v>
      </c>
      <c r="EV21" s="300">
        <f ca="1">'Profile with CoM'!EV21*f_FinCalc</f>
        <v>0</v>
      </c>
      <c r="EW21" s="300">
        <f ca="1">'Profile with CoM'!EW21*f_FinCalc</f>
        <v>0</v>
      </c>
      <c r="EX21" s="300">
        <f ca="1">'Profile with CoM'!EX21*f_FinCalc</f>
        <v>0</v>
      </c>
      <c r="EY21" s="612"/>
      <c r="EZ21" s="757" t="str">
        <f>'Main Input'!EZ21</f>
        <v>RPI</v>
      </c>
      <c r="FA21" s="757" t="str">
        <f>'Main Input'!FA21</f>
        <v>N/A</v>
      </c>
      <c r="FB21" s="766">
        <f>'Main Input'!FB21</f>
        <v>0</v>
      </c>
      <c r="FC21" s="766" t="str">
        <f>'Main Input'!FC21</f>
        <v>IT Solutions</v>
      </c>
      <c r="FD21" s="766" t="str">
        <f>'Main Input'!FD21</f>
        <v>Managed Services</v>
      </c>
      <c r="FE21" s="757" t="str">
        <f>'Main Input'!FE21</f>
        <v>Opex</v>
      </c>
      <c r="FF21" s="757" t="str">
        <f>'Main Input'!FF21</f>
        <v>ContractAccrual</v>
      </c>
      <c r="FG21" s="757" t="str">
        <f>'Main Input'!FG21</f>
        <v>Expense</v>
      </c>
      <c r="FH21" s="767" t="str">
        <f>'Main Input'!FH21</f>
        <v>A</v>
      </c>
      <c r="FI21" s="768">
        <f>'Main Input'!FI21</f>
        <v>0.22</v>
      </c>
      <c r="FJ21" s="768">
        <f>'Main Input'!FJ21</f>
        <v>0</v>
      </c>
      <c r="FK21" s="612"/>
      <c r="FL21" s="531">
        <f t="shared" si="27"/>
        <v>0</v>
      </c>
      <c r="FM21" s="86"/>
      <c r="FN21" s="612"/>
    </row>
    <row r="22" spans="1:170" ht="12.75" customHeight="1">
      <c r="A22" s="750" t="str">
        <f>'Main Input'!A22</f>
        <v>Romualdo</v>
      </c>
      <c r="B22" s="762" t="str">
        <f>'Main Input'!B22</f>
        <v>Field Maintenance Service</v>
      </c>
      <c r="C22" s="762" t="str">
        <f>'Main Input'!C22</f>
        <v>Labour</v>
      </c>
      <c r="D22" s="762" t="str">
        <f>'Main Input'!D22</f>
        <v>ASIS</v>
      </c>
      <c r="E22" s="762" t="str">
        <f>'Main Input'!E22</f>
        <v>Control Systems  Maintenance</v>
      </c>
      <c r="F22" s="753" t="str">
        <f>'Main Input'!F22</f>
        <v>direct</v>
      </c>
      <c r="G22" s="753" t="str">
        <f>'Main Input'!G22</f>
        <v>Person</v>
      </c>
      <c r="H22" s="753">
        <f>'Main Input'!H22</f>
        <v>0</v>
      </c>
      <c r="I22" s="753">
        <f>'Main Input'!I22</f>
        <v>0</v>
      </c>
      <c r="J22" s="753">
        <f>'Main Input'!J22</f>
        <v>0</v>
      </c>
      <c r="K22" s="753" t="str">
        <f>'Main Input'!K22</f>
        <v>FJS</v>
      </c>
      <c r="L22" s="753" t="str">
        <f>'Main Input'!L22</f>
        <v>oCSFM</v>
      </c>
      <c r="M22" s="753">
        <f>'Main Input'!M22</f>
        <v>0</v>
      </c>
      <c r="N22" s="753">
        <f>'Main Input'!N22</f>
        <v>0</v>
      </c>
      <c r="O22" s="753" t="str">
        <f>'Main Input'!O22</f>
        <v>SPAIN</v>
      </c>
      <c r="P22" s="753">
        <f>'Main Input'!P22</f>
        <v>489</v>
      </c>
      <c r="Q22" s="753" t="str">
        <f>'Main Input'!Q22</f>
        <v>EUR</v>
      </c>
      <c r="R22" s="753" t="str">
        <f>'Main Input'!R22</f>
        <v>EMEA</v>
      </c>
      <c r="S22" s="753" t="str">
        <f>'Main Input'!S22</f>
        <v>Local</v>
      </c>
      <c r="T22" s="753">
        <f>'Main Input'!T22</f>
        <v>0</v>
      </c>
      <c r="U22" s="753">
        <f>'Main Input'!U22</f>
        <v>0</v>
      </c>
      <c r="V22" s="753" t="str">
        <f>'Main Input'!V22</f>
        <v>1_ATP</v>
      </c>
      <c r="W22" s="753">
        <f>'Main Input'!W22</f>
        <v>0</v>
      </c>
      <c r="X22" s="753">
        <f>'Main Input'!X22</f>
        <v>0</v>
      </c>
      <c r="Y22" s="753">
        <f>'Main Input'!Y22</f>
        <v>0</v>
      </c>
      <c r="Z22" s="753">
        <f>'Main Input'!Z22</f>
        <v>0</v>
      </c>
      <c r="AA22" s="753">
        <f>'Main Input'!AA22</f>
        <v>0</v>
      </c>
      <c r="AB22" s="763">
        <f>'Main Input'!AB22</f>
        <v>0</v>
      </c>
      <c r="AC22" s="763" t="str">
        <f>'Main Input'!AC22</f>
        <v>Money</v>
      </c>
      <c r="AD22" s="764">
        <f>'Main Input'!AD22</f>
        <v>6000</v>
      </c>
      <c r="AE22" s="765">
        <f t="shared" ca="1" si="26"/>
        <v>4049402.9577393117</v>
      </c>
      <c r="AF22" s="299">
        <f ca="1">'Profile with CoM'!AF22*f_FinCalc</f>
        <v>0</v>
      </c>
      <c r="AG22" s="300">
        <f ca="1">'Profile with CoM'!AG22*f_FinCalc</f>
        <v>0</v>
      </c>
      <c r="AH22" s="300">
        <f ca="1">'Profile with CoM'!AH22*f_FinCalc</f>
        <v>64113.409717215152</v>
      </c>
      <c r="AI22" s="300">
        <f ca="1">'Profile with CoM'!AI22*f_FinCalc</f>
        <v>64113.409717215152</v>
      </c>
      <c r="AJ22" s="300">
        <f ca="1">'Profile with CoM'!AJ22*f_FinCalc</f>
        <v>64113.409717215152</v>
      </c>
      <c r="AK22" s="300">
        <f ca="1">'Profile with CoM'!AK22*f_FinCalc</f>
        <v>64113.409717215152</v>
      </c>
      <c r="AL22" s="300">
        <f ca="1">'Profile with CoM'!AL22*f_FinCalc</f>
        <v>64113.409717215152</v>
      </c>
      <c r="AM22" s="300">
        <f ca="1">'Profile with CoM'!AM22*f_FinCalc</f>
        <v>64113.409717215152</v>
      </c>
      <c r="AN22" s="300">
        <f ca="1">'Profile with CoM'!AN22*f_FinCalc</f>
        <v>64113.409717215152</v>
      </c>
      <c r="AO22" s="300">
        <f ca="1">'Profile with CoM'!AO22*f_FinCalc</f>
        <v>64113.409717215152</v>
      </c>
      <c r="AP22" s="300">
        <f ca="1">'Profile with CoM'!AP22*f_FinCalc</f>
        <v>64113.409717215152</v>
      </c>
      <c r="AQ22" s="300">
        <f ca="1">'Profile with CoM'!AQ22*f_FinCalc</f>
        <v>64113.409717215152</v>
      </c>
      <c r="AR22" s="300">
        <f ca="1">'Profile with CoM'!AR22*f_FinCalc</f>
        <v>64113.409717215152</v>
      </c>
      <c r="AS22" s="300">
        <f ca="1">'Profile with CoM'!AS22*f_FinCalc</f>
        <v>64113.409717215152</v>
      </c>
      <c r="AT22" s="300">
        <f ca="1">'Profile with CoM'!AT22*f_FinCalc</f>
        <v>64113.409717215152</v>
      </c>
      <c r="AU22" s="300">
        <f ca="1">'Profile with CoM'!AU22*f_FinCalc</f>
        <v>64113.409717215152</v>
      </c>
      <c r="AV22" s="300">
        <f ca="1">'Profile with CoM'!AV22*f_FinCalc</f>
        <v>64113.409717215152</v>
      </c>
      <c r="AW22" s="300">
        <f ca="1">'Profile with CoM'!AW22*f_FinCalc</f>
        <v>64113.409717215152</v>
      </c>
      <c r="AX22" s="300">
        <f ca="1">'Profile with CoM'!AX22*f_FinCalc</f>
        <v>64113.409717215152</v>
      </c>
      <c r="AY22" s="300">
        <f ca="1">'Profile with CoM'!AY22*f_FinCalc</f>
        <v>64113.409717215152</v>
      </c>
      <c r="AZ22" s="300">
        <f ca="1">'Profile with CoM'!AZ22*f_FinCalc</f>
        <v>64113.409717215152</v>
      </c>
      <c r="BA22" s="300">
        <f ca="1">'Profile with CoM'!BA22*f_FinCalc</f>
        <v>64113.409717215152</v>
      </c>
      <c r="BB22" s="300">
        <f ca="1">'Profile with CoM'!BB22*f_FinCalc</f>
        <v>64113.409717215152</v>
      </c>
      <c r="BC22" s="300">
        <f ca="1">'Profile with CoM'!BC22*f_FinCalc</f>
        <v>64113.409717215152</v>
      </c>
      <c r="BD22" s="300">
        <f ca="1">'Profile with CoM'!BD22*f_FinCalc</f>
        <v>64113.409717215152</v>
      </c>
      <c r="BE22" s="300">
        <f ca="1">'Profile with CoM'!BE22*f_FinCalc</f>
        <v>64113.409717215152</v>
      </c>
      <c r="BF22" s="300">
        <f ca="1">'Profile with CoM'!BF22*f_FinCalc</f>
        <v>64113.409717215152</v>
      </c>
      <c r="BG22" s="300">
        <f ca="1">'Profile with CoM'!BG22*f_FinCalc</f>
        <v>63472.275620043001</v>
      </c>
      <c r="BH22" s="300">
        <f ca="1">'Profile with CoM'!BH22*f_FinCalc</f>
        <v>63472.275620043001</v>
      </c>
      <c r="BI22" s="300">
        <f ca="1">'Profile with CoM'!BI22*f_FinCalc</f>
        <v>63472.275620043001</v>
      </c>
      <c r="BJ22" s="300">
        <f ca="1">'Profile with CoM'!BJ22*f_FinCalc</f>
        <v>63472.275620043001</v>
      </c>
      <c r="BK22" s="300">
        <f ca="1">'Profile with CoM'!BK22*f_FinCalc</f>
        <v>63472.275620043001</v>
      </c>
      <c r="BL22" s="300">
        <f ca="1">'Profile with CoM'!BL22*f_FinCalc</f>
        <v>63472.275620043001</v>
      </c>
      <c r="BM22" s="300">
        <f ca="1">'Profile with CoM'!BM22*f_FinCalc</f>
        <v>63472.275620043001</v>
      </c>
      <c r="BN22" s="300">
        <f ca="1">'Profile with CoM'!BN22*f_FinCalc</f>
        <v>63472.275620043001</v>
      </c>
      <c r="BO22" s="300">
        <f ca="1">'Profile with CoM'!BO22*f_FinCalc</f>
        <v>63472.275620043001</v>
      </c>
      <c r="BP22" s="300">
        <f ca="1">'Profile with CoM'!BP22*f_FinCalc</f>
        <v>63472.275620043001</v>
      </c>
      <c r="BQ22" s="300">
        <f ca="1">'Profile with CoM'!BQ22*f_FinCalc</f>
        <v>63472.275620043001</v>
      </c>
      <c r="BR22" s="300">
        <f ca="1">'Profile with CoM'!BR22*f_FinCalc</f>
        <v>63472.275620043001</v>
      </c>
      <c r="BS22" s="300">
        <f ca="1">'Profile with CoM'!BS22*f_FinCalc</f>
        <v>62831.141522870843</v>
      </c>
      <c r="BT22" s="300">
        <f ca="1">'Profile with CoM'!BT22*f_FinCalc</f>
        <v>62831.141522870843</v>
      </c>
      <c r="BU22" s="300">
        <f ca="1">'Profile with CoM'!BU22*f_FinCalc</f>
        <v>62831.141522870843</v>
      </c>
      <c r="BV22" s="300">
        <f ca="1">'Profile with CoM'!BV22*f_FinCalc</f>
        <v>62831.141522870843</v>
      </c>
      <c r="BW22" s="300">
        <f ca="1">'Profile with CoM'!BW22*f_FinCalc</f>
        <v>62831.141522870843</v>
      </c>
      <c r="BX22" s="300">
        <f ca="1">'Profile with CoM'!BX22*f_FinCalc</f>
        <v>62831.141522870843</v>
      </c>
      <c r="BY22" s="300">
        <f ca="1">'Profile with CoM'!BY22*f_FinCalc</f>
        <v>62831.141522870843</v>
      </c>
      <c r="BZ22" s="300">
        <f ca="1">'Profile with CoM'!BZ22*f_FinCalc</f>
        <v>62831.141522870843</v>
      </c>
      <c r="CA22" s="300">
        <f ca="1">'Profile with CoM'!CA22*f_FinCalc</f>
        <v>62831.141522870843</v>
      </c>
      <c r="CB22" s="300">
        <f ca="1">'Profile with CoM'!CB22*f_FinCalc</f>
        <v>62831.141522870843</v>
      </c>
      <c r="CC22" s="300">
        <f ca="1">'Profile with CoM'!CC22*f_FinCalc</f>
        <v>62831.141522870843</v>
      </c>
      <c r="CD22" s="300">
        <f ca="1">'Profile with CoM'!CD22*f_FinCalc</f>
        <v>62831.141522870843</v>
      </c>
      <c r="CE22" s="300">
        <f ca="1">'Profile with CoM'!CE22*f_FinCalc</f>
        <v>62190.007425698692</v>
      </c>
      <c r="CF22" s="300">
        <f ca="1">'Profile with CoM'!CF22*f_FinCalc</f>
        <v>62190.007425698692</v>
      </c>
      <c r="CG22" s="300">
        <f ca="1">'Profile with CoM'!CG22*f_FinCalc</f>
        <v>62190.007425698692</v>
      </c>
      <c r="CH22" s="300">
        <f ca="1">'Profile with CoM'!CH22*f_FinCalc</f>
        <v>62190.007425698692</v>
      </c>
      <c r="CI22" s="300">
        <f ca="1">'Profile with CoM'!CI22*f_FinCalc</f>
        <v>62190.007425698692</v>
      </c>
      <c r="CJ22" s="300">
        <f ca="1">'Profile with CoM'!CJ22*f_FinCalc</f>
        <v>62190.007425698692</v>
      </c>
      <c r="CK22" s="300">
        <f ca="1">'Profile with CoM'!CK22*f_FinCalc</f>
        <v>62190.007425698692</v>
      </c>
      <c r="CL22" s="300">
        <f ca="1">'Profile with CoM'!CL22*f_FinCalc</f>
        <v>62190.007425698692</v>
      </c>
      <c r="CM22" s="300">
        <f ca="1">'Profile with CoM'!CM22*f_FinCalc</f>
        <v>62190.007425698692</v>
      </c>
      <c r="CN22" s="300">
        <f ca="1">'Profile with CoM'!CN22*f_FinCalc</f>
        <v>62190.007425698692</v>
      </c>
      <c r="CO22" s="300">
        <f ca="1">'Profile with CoM'!CO22*f_FinCalc</f>
        <v>62190.007425698692</v>
      </c>
      <c r="CP22" s="300">
        <f ca="1">'Profile with CoM'!CP22*f_FinCalc</f>
        <v>62190.007425698692</v>
      </c>
      <c r="CQ22" s="300">
        <f ca="1">'Profile with CoM'!CQ22*f_FinCalc</f>
        <v>61548.873328526548</v>
      </c>
      <c r="CR22" s="300">
        <f ca="1">'Profile with CoM'!CR22*f_FinCalc</f>
        <v>61548.873328526548</v>
      </c>
      <c r="CS22" s="300">
        <f ca="1">'Profile with CoM'!CS22*f_FinCalc</f>
        <v>61548.873328526548</v>
      </c>
      <c r="CT22" s="300">
        <f ca="1">'Profile with CoM'!CT22*f_FinCalc</f>
        <v>0</v>
      </c>
      <c r="CU22" s="300">
        <f ca="1">'Profile with CoM'!CU22*f_FinCalc</f>
        <v>0</v>
      </c>
      <c r="CV22" s="300">
        <f ca="1">'Profile with CoM'!CV22*f_FinCalc</f>
        <v>0</v>
      </c>
      <c r="CW22" s="300">
        <f ca="1">'Profile with CoM'!CW22*f_FinCalc</f>
        <v>0</v>
      </c>
      <c r="CX22" s="300">
        <f ca="1">'Profile with CoM'!CX22*f_FinCalc</f>
        <v>0</v>
      </c>
      <c r="CY22" s="300">
        <f ca="1">'Profile with CoM'!CY22*f_FinCalc</f>
        <v>0</v>
      </c>
      <c r="CZ22" s="300">
        <f ca="1">'Profile with CoM'!CZ22*f_FinCalc</f>
        <v>0</v>
      </c>
      <c r="DA22" s="300">
        <f ca="1">'Profile with CoM'!DA22*f_FinCalc</f>
        <v>0</v>
      </c>
      <c r="DB22" s="300">
        <f ca="1">'Profile with CoM'!DB22*f_FinCalc</f>
        <v>0</v>
      </c>
      <c r="DC22" s="300">
        <f ca="1">'Profile with CoM'!DC22*f_FinCalc</f>
        <v>0</v>
      </c>
      <c r="DD22" s="300">
        <f ca="1">'Profile with CoM'!DD22*f_FinCalc</f>
        <v>0</v>
      </c>
      <c r="DE22" s="300">
        <f ca="1">'Profile with CoM'!DE22*f_FinCalc</f>
        <v>0</v>
      </c>
      <c r="DF22" s="300">
        <f ca="1">'Profile with CoM'!DF22*f_FinCalc</f>
        <v>0</v>
      </c>
      <c r="DG22" s="300">
        <f ca="1">'Profile with CoM'!DG22*f_FinCalc</f>
        <v>0</v>
      </c>
      <c r="DH22" s="300">
        <f ca="1">'Profile with CoM'!DH22*f_FinCalc</f>
        <v>0</v>
      </c>
      <c r="DI22" s="300">
        <f ca="1">'Profile with CoM'!DI22*f_FinCalc</f>
        <v>0</v>
      </c>
      <c r="DJ22" s="300">
        <f ca="1">'Profile with CoM'!DJ22*f_FinCalc</f>
        <v>0</v>
      </c>
      <c r="DK22" s="300">
        <f ca="1">'Profile with CoM'!DK22*f_FinCalc</f>
        <v>0</v>
      </c>
      <c r="DL22" s="300">
        <f ca="1">'Profile with CoM'!DL22*f_FinCalc</f>
        <v>0</v>
      </c>
      <c r="DM22" s="300">
        <f ca="1">'Profile with CoM'!DM22*f_FinCalc</f>
        <v>0</v>
      </c>
      <c r="DN22" s="300">
        <f ca="1">'Profile with CoM'!DN22*f_FinCalc</f>
        <v>0</v>
      </c>
      <c r="DO22" s="300">
        <f ca="1">'Profile with CoM'!DO22*f_FinCalc</f>
        <v>0</v>
      </c>
      <c r="DP22" s="300">
        <f ca="1">'Profile with CoM'!DP22*f_FinCalc</f>
        <v>0</v>
      </c>
      <c r="DQ22" s="300">
        <f ca="1">'Profile with CoM'!DQ22*f_FinCalc</f>
        <v>0</v>
      </c>
      <c r="DR22" s="300">
        <f ca="1">'Profile with CoM'!DR22*f_FinCalc</f>
        <v>0</v>
      </c>
      <c r="DS22" s="300">
        <f ca="1">'Profile with CoM'!DS22*f_FinCalc</f>
        <v>0</v>
      </c>
      <c r="DT22" s="300">
        <f ca="1">'Profile with CoM'!DT22*f_FinCalc</f>
        <v>0</v>
      </c>
      <c r="DU22" s="300">
        <f ca="1">'Profile with CoM'!DU22*f_FinCalc</f>
        <v>0</v>
      </c>
      <c r="DV22" s="300">
        <f ca="1">'Profile with CoM'!DV22*f_FinCalc</f>
        <v>0</v>
      </c>
      <c r="DW22" s="300">
        <f ca="1">'Profile with CoM'!DW22*f_FinCalc</f>
        <v>0</v>
      </c>
      <c r="DX22" s="300">
        <f ca="1">'Profile with CoM'!DX22*f_FinCalc</f>
        <v>0</v>
      </c>
      <c r="DY22" s="300">
        <f ca="1">'Profile with CoM'!DY22*f_FinCalc</f>
        <v>0</v>
      </c>
      <c r="DZ22" s="300">
        <f ca="1">'Profile with CoM'!DZ22*f_FinCalc</f>
        <v>0</v>
      </c>
      <c r="EA22" s="300">
        <f ca="1">'Profile with CoM'!EA22*f_FinCalc</f>
        <v>0</v>
      </c>
      <c r="EB22" s="300">
        <f ca="1">'Profile with CoM'!EB22*f_FinCalc</f>
        <v>0</v>
      </c>
      <c r="EC22" s="300">
        <f ca="1">'Profile with CoM'!EC22*f_FinCalc</f>
        <v>0</v>
      </c>
      <c r="ED22" s="300">
        <f ca="1">'Profile with CoM'!ED22*f_FinCalc</f>
        <v>0</v>
      </c>
      <c r="EE22" s="300">
        <f ca="1">'Profile with CoM'!EE22*f_FinCalc</f>
        <v>0</v>
      </c>
      <c r="EF22" s="300">
        <f ca="1">'Profile with CoM'!EF22*f_FinCalc</f>
        <v>0</v>
      </c>
      <c r="EG22" s="300">
        <f ca="1">'Profile with CoM'!EG22*f_FinCalc</f>
        <v>0</v>
      </c>
      <c r="EH22" s="300">
        <f ca="1">'Profile with CoM'!EH22*f_FinCalc</f>
        <v>0</v>
      </c>
      <c r="EI22" s="300">
        <f ca="1">'Profile with CoM'!EI22*f_FinCalc</f>
        <v>0</v>
      </c>
      <c r="EJ22" s="300">
        <f ca="1">'Profile with CoM'!EJ22*f_FinCalc</f>
        <v>0</v>
      </c>
      <c r="EK22" s="300">
        <f ca="1">'Profile with CoM'!EK22*f_FinCalc</f>
        <v>0</v>
      </c>
      <c r="EL22" s="300">
        <f ca="1">'Profile with CoM'!EL22*f_FinCalc</f>
        <v>0</v>
      </c>
      <c r="EM22" s="300">
        <f ca="1">'Profile with CoM'!EM22*f_FinCalc</f>
        <v>0</v>
      </c>
      <c r="EN22" s="300">
        <f ca="1">'Profile with CoM'!EN22*f_FinCalc</f>
        <v>0</v>
      </c>
      <c r="EO22" s="300">
        <f ca="1">'Profile with CoM'!EO22*f_FinCalc</f>
        <v>0</v>
      </c>
      <c r="EP22" s="300">
        <f ca="1">'Profile with CoM'!EP22*f_FinCalc</f>
        <v>0</v>
      </c>
      <c r="EQ22" s="300">
        <f ca="1">'Profile with CoM'!EQ22*f_FinCalc</f>
        <v>0</v>
      </c>
      <c r="ER22" s="300">
        <f ca="1">'Profile with CoM'!ER22*f_FinCalc</f>
        <v>0</v>
      </c>
      <c r="ES22" s="300">
        <f ca="1">'Profile with CoM'!ES22*f_FinCalc</f>
        <v>0</v>
      </c>
      <c r="ET22" s="300">
        <f ca="1">'Profile with CoM'!ET22*f_FinCalc</f>
        <v>0</v>
      </c>
      <c r="EU22" s="300">
        <f ca="1">'Profile with CoM'!EU22*f_FinCalc</f>
        <v>0</v>
      </c>
      <c r="EV22" s="300">
        <f ca="1">'Profile with CoM'!EV22*f_FinCalc</f>
        <v>0</v>
      </c>
      <c r="EW22" s="300">
        <f ca="1">'Profile with CoM'!EW22*f_FinCalc</f>
        <v>0</v>
      </c>
      <c r="EX22" s="300">
        <f ca="1">'Profile with CoM'!EX22*f_FinCalc</f>
        <v>0</v>
      </c>
      <c r="EY22" s="612"/>
      <c r="EZ22" s="757" t="str">
        <f>'Main Input'!EZ22</f>
        <v>RPI</v>
      </c>
      <c r="FA22" s="757" t="str">
        <f>'Main Input'!FA22</f>
        <v>N/A</v>
      </c>
      <c r="FB22" s="766">
        <f>'Main Input'!FB22</f>
        <v>0</v>
      </c>
      <c r="FC22" s="766" t="str">
        <f>'Main Input'!FC22</f>
        <v>IT Solutions</v>
      </c>
      <c r="FD22" s="766" t="str">
        <f>'Main Input'!FD22</f>
        <v>Managed Services</v>
      </c>
      <c r="FE22" s="757" t="str">
        <f>'Main Input'!FE22</f>
        <v>Opex</v>
      </c>
      <c r="FF22" s="757" t="str">
        <f>'Main Input'!FF22</f>
        <v>ContractAccrual</v>
      </c>
      <c r="FG22" s="757" t="str">
        <f>'Main Input'!FG22</f>
        <v>Expense</v>
      </c>
      <c r="FH22" s="767" t="str">
        <f>'Main Input'!FH22</f>
        <v>A</v>
      </c>
      <c r="FI22" s="768">
        <f>'Main Input'!FI22</f>
        <v>0.22</v>
      </c>
      <c r="FJ22" s="768">
        <f>'Main Input'!FJ22</f>
        <v>0</v>
      </c>
      <c r="FK22" s="612"/>
      <c r="FL22" s="531">
        <f t="shared" si="27"/>
        <v>0</v>
      </c>
      <c r="FM22" s="86"/>
      <c r="FN22" s="612"/>
    </row>
    <row r="23" spans="1:170" ht="12.75" customHeight="1">
      <c r="A23" s="750" t="str">
        <f>'Main Input'!A23</f>
        <v>Romualdo</v>
      </c>
      <c r="B23" s="762" t="str">
        <f>'Main Input'!B23</f>
        <v>Field Maintenance Service</v>
      </c>
      <c r="C23" s="762" t="str">
        <f>'Main Input'!C23</f>
        <v>Labour</v>
      </c>
      <c r="D23" s="762" t="str">
        <f>'Main Input'!D23</f>
        <v>ASIS</v>
      </c>
      <c r="E23" s="762" t="str">
        <f>'Main Input'!E23</f>
        <v xml:space="preserve">Microinformática </v>
      </c>
      <c r="F23" s="753" t="str">
        <f>'Main Input'!F23</f>
        <v>direct</v>
      </c>
      <c r="G23" s="753" t="str">
        <f>'Main Input'!G23</f>
        <v>Person</v>
      </c>
      <c r="H23" s="753">
        <f>'Main Input'!H23</f>
        <v>0</v>
      </c>
      <c r="I23" s="753">
        <f>'Main Input'!I23</f>
        <v>0</v>
      </c>
      <c r="J23" s="753">
        <f>'Main Input'!J23</f>
        <v>0</v>
      </c>
      <c r="K23" s="753" t="str">
        <f>'Main Input'!K23</f>
        <v>FJS</v>
      </c>
      <c r="L23" s="753" t="str">
        <f>'Main Input'!L23</f>
        <v>oCSFM</v>
      </c>
      <c r="M23" s="753">
        <f>'Main Input'!M23</f>
        <v>0</v>
      </c>
      <c r="N23" s="753">
        <f>'Main Input'!N23</f>
        <v>0</v>
      </c>
      <c r="O23" s="753" t="str">
        <f>'Main Input'!O23</f>
        <v>SPAIN</v>
      </c>
      <c r="P23" s="753">
        <f>'Main Input'!P23</f>
        <v>489</v>
      </c>
      <c r="Q23" s="753" t="str">
        <f>'Main Input'!Q23</f>
        <v>EUR</v>
      </c>
      <c r="R23" s="753" t="str">
        <f>'Main Input'!R23</f>
        <v>EMEA</v>
      </c>
      <c r="S23" s="753" t="str">
        <f>'Main Input'!S23</f>
        <v>Local</v>
      </c>
      <c r="T23" s="753">
        <f>'Main Input'!T23</f>
        <v>0</v>
      </c>
      <c r="U23" s="753">
        <f>'Main Input'!U23</f>
        <v>0</v>
      </c>
      <c r="V23" s="753" t="str">
        <f>'Main Input'!V23</f>
        <v>1_ATP</v>
      </c>
      <c r="W23" s="753">
        <f>'Main Input'!W23</f>
        <v>0</v>
      </c>
      <c r="X23" s="753">
        <f>'Main Input'!X23</f>
        <v>0</v>
      </c>
      <c r="Y23" s="753">
        <f>'Main Input'!Y23</f>
        <v>0</v>
      </c>
      <c r="Z23" s="753">
        <f>'Main Input'!Z23</f>
        <v>0</v>
      </c>
      <c r="AA23" s="753">
        <f>'Main Input'!AA23</f>
        <v>0</v>
      </c>
      <c r="AB23" s="763">
        <f>'Main Input'!AB23</f>
        <v>0</v>
      </c>
      <c r="AC23" s="763" t="str">
        <f>'Main Input'!AC23</f>
        <v>Money</v>
      </c>
      <c r="AD23" s="764">
        <f>'Main Input'!AD23</f>
        <v>18000</v>
      </c>
      <c r="AE23" s="765">
        <f t="shared" ca="1" si="26"/>
        <v>12148208.873217912</v>
      </c>
      <c r="AF23" s="299">
        <f ca="1">'Profile with CoM'!AF23*f_FinCalc</f>
        <v>0</v>
      </c>
      <c r="AG23" s="300">
        <f ca="1">'Profile with CoM'!AG23*f_FinCalc</f>
        <v>0</v>
      </c>
      <c r="AH23" s="300">
        <f ca="1">'Profile with CoM'!AH23*f_FinCalc</f>
        <v>192340.22915164509</v>
      </c>
      <c r="AI23" s="300">
        <f ca="1">'Profile with CoM'!AI23*f_FinCalc</f>
        <v>192340.22915164509</v>
      </c>
      <c r="AJ23" s="300">
        <f ca="1">'Profile with CoM'!AJ23*f_FinCalc</f>
        <v>192340.22915164509</v>
      </c>
      <c r="AK23" s="300">
        <f ca="1">'Profile with CoM'!AK23*f_FinCalc</f>
        <v>192340.22915164509</v>
      </c>
      <c r="AL23" s="300">
        <f ca="1">'Profile with CoM'!AL23*f_FinCalc</f>
        <v>192340.22915164509</v>
      </c>
      <c r="AM23" s="300">
        <f ca="1">'Profile with CoM'!AM23*f_FinCalc</f>
        <v>192340.22915164509</v>
      </c>
      <c r="AN23" s="300">
        <f ca="1">'Profile with CoM'!AN23*f_FinCalc</f>
        <v>192340.22915164509</v>
      </c>
      <c r="AO23" s="300">
        <f ca="1">'Profile with CoM'!AO23*f_FinCalc</f>
        <v>192340.22915164509</v>
      </c>
      <c r="AP23" s="300">
        <f ca="1">'Profile with CoM'!AP23*f_FinCalc</f>
        <v>192340.22915164509</v>
      </c>
      <c r="AQ23" s="300">
        <f ca="1">'Profile with CoM'!AQ23*f_FinCalc</f>
        <v>192340.22915164509</v>
      </c>
      <c r="AR23" s="300">
        <f ca="1">'Profile with CoM'!AR23*f_FinCalc</f>
        <v>192340.22915164509</v>
      </c>
      <c r="AS23" s="300">
        <f ca="1">'Profile with CoM'!AS23*f_FinCalc</f>
        <v>192340.22915164509</v>
      </c>
      <c r="AT23" s="300">
        <f ca="1">'Profile with CoM'!AT23*f_FinCalc</f>
        <v>192340.22915164509</v>
      </c>
      <c r="AU23" s="300">
        <f ca="1">'Profile with CoM'!AU23*f_FinCalc</f>
        <v>192340.22915164509</v>
      </c>
      <c r="AV23" s="300">
        <f ca="1">'Profile with CoM'!AV23*f_FinCalc</f>
        <v>192340.22915164509</v>
      </c>
      <c r="AW23" s="300">
        <f ca="1">'Profile with CoM'!AW23*f_FinCalc</f>
        <v>192340.22915164509</v>
      </c>
      <c r="AX23" s="300">
        <f ca="1">'Profile with CoM'!AX23*f_FinCalc</f>
        <v>192340.22915164509</v>
      </c>
      <c r="AY23" s="300">
        <f ca="1">'Profile with CoM'!AY23*f_FinCalc</f>
        <v>192340.22915164509</v>
      </c>
      <c r="AZ23" s="300">
        <f ca="1">'Profile with CoM'!AZ23*f_FinCalc</f>
        <v>192340.22915164509</v>
      </c>
      <c r="BA23" s="300">
        <f ca="1">'Profile with CoM'!BA23*f_FinCalc</f>
        <v>192340.22915164509</v>
      </c>
      <c r="BB23" s="300">
        <f ca="1">'Profile with CoM'!BB23*f_FinCalc</f>
        <v>192340.22915164509</v>
      </c>
      <c r="BC23" s="300">
        <f ca="1">'Profile with CoM'!BC23*f_FinCalc</f>
        <v>192340.22915164509</v>
      </c>
      <c r="BD23" s="300">
        <f ca="1">'Profile with CoM'!BD23*f_FinCalc</f>
        <v>192340.22915164509</v>
      </c>
      <c r="BE23" s="300">
        <f ca="1">'Profile with CoM'!BE23*f_FinCalc</f>
        <v>192340.22915164509</v>
      </c>
      <c r="BF23" s="300">
        <f ca="1">'Profile with CoM'!BF23*f_FinCalc</f>
        <v>192340.22915164509</v>
      </c>
      <c r="BG23" s="300">
        <f ca="1">'Profile with CoM'!BG23*f_FinCalc</f>
        <v>190416.82686012864</v>
      </c>
      <c r="BH23" s="300">
        <f ca="1">'Profile with CoM'!BH23*f_FinCalc</f>
        <v>190416.82686012864</v>
      </c>
      <c r="BI23" s="300">
        <f ca="1">'Profile with CoM'!BI23*f_FinCalc</f>
        <v>190416.82686012864</v>
      </c>
      <c r="BJ23" s="300">
        <f ca="1">'Profile with CoM'!BJ23*f_FinCalc</f>
        <v>190416.82686012864</v>
      </c>
      <c r="BK23" s="300">
        <f ca="1">'Profile with CoM'!BK23*f_FinCalc</f>
        <v>190416.82686012864</v>
      </c>
      <c r="BL23" s="300">
        <f ca="1">'Profile with CoM'!BL23*f_FinCalc</f>
        <v>190416.82686012864</v>
      </c>
      <c r="BM23" s="300">
        <f ca="1">'Profile with CoM'!BM23*f_FinCalc</f>
        <v>190416.82686012864</v>
      </c>
      <c r="BN23" s="300">
        <f ca="1">'Profile with CoM'!BN23*f_FinCalc</f>
        <v>190416.82686012864</v>
      </c>
      <c r="BO23" s="300">
        <f ca="1">'Profile with CoM'!BO23*f_FinCalc</f>
        <v>190416.82686012864</v>
      </c>
      <c r="BP23" s="300">
        <f ca="1">'Profile with CoM'!BP23*f_FinCalc</f>
        <v>190416.82686012864</v>
      </c>
      <c r="BQ23" s="300">
        <f ca="1">'Profile with CoM'!BQ23*f_FinCalc</f>
        <v>190416.82686012864</v>
      </c>
      <c r="BR23" s="300">
        <f ca="1">'Profile with CoM'!BR23*f_FinCalc</f>
        <v>190416.82686012864</v>
      </c>
      <c r="BS23" s="300">
        <f ca="1">'Profile with CoM'!BS23*f_FinCalc</f>
        <v>188493.42456861219</v>
      </c>
      <c r="BT23" s="300">
        <f ca="1">'Profile with CoM'!BT23*f_FinCalc</f>
        <v>188493.42456861219</v>
      </c>
      <c r="BU23" s="300">
        <f ca="1">'Profile with CoM'!BU23*f_FinCalc</f>
        <v>188493.42456861219</v>
      </c>
      <c r="BV23" s="300">
        <f ca="1">'Profile with CoM'!BV23*f_FinCalc</f>
        <v>188493.42456861219</v>
      </c>
      <c r="BW23" s="300">
        <f ca="1">'Profile with CoM'!BW23*f_FinCalc</f>
        <v>188493.42456861219</v>
      </c>
      <c r="BX23" s="300">
        <f ca="1">'Profile with CoM'!BX23*f_FinCalc</f>
        <v>188493.42456861219</v>
      </c>
      <c r="BY23" s="300">
        <f ca="1">'Profile with CoM'!BY23*f_FinCalc</f>
        <v>188493.42456861219</v>
      </c>
      <c r="BZ23" s="300">
        <f ca="1">'Profile with CoM'!BZ23*f_FinCalc</f>
        <v>188493.42456861219</v>
      </c>
      <c r="CA23" s="300">
        <f ca="1">'Profile with CoM'!CA23*f_FinCalc</f>
        <v>188493.42456861219</v>
      </c>
      <c r="CB23" s="300">
        <f ca="1">'Profile with CoM'!CB23*f_FinCalc</f>
        <v>188493.42456861219</v>
      </c>
      <c r="CC23" s="300">
        <f ca="1">'Profile with CoM'!CC23*f_FinCalc</f>
        <v>188493.42456861219</v>
      </c>
      <c r="CD23" s="300">
        <f ca="1">'Profile with CoM'!CD23*f_FinCalc</f>
        <v>188493.42456861219</v>
      </c>
      <c r="CE23" s="300">
        <f ca="1">'Profile with CoM'!CE23*f_FinCalc</f>
        <v>186570.02227709573</v>
      </c>
      <c r="CF23" s="300">
        <f ca="1">'Profile with CoM'!CF23*f_FinCalc</f>
        <v>186570.02227709573</v>
      </c>
      <c r="CG23" s="300">
        <f ca="1">'Profile with CoM'!CG23*f_FinCalc</f>
        <v>186570.02227709573</v>
      </c>
      <c r="CH23" s="300">
        <f ca="1">'Profile with CoM'!CH23*f_FinCalc</f>
        <v>186570.02227709573</v>
      </c>
      <c r="CI23" s="300">
        <f ca="1">'Profile with CoM'!CI23*f_FinCalc</f>
        <v>186570.02227709573</v>
      </c>
      <c r="CJ23" s="300">
        <f ca="1">'Profile with CoM'!CJ23*f_FinCalc</f>
        <v>186570.02227709573</v>
      </c>
      <c r="CK23" s="300">
        <f ca="1">'Profile with CoM'!CK23*f_FinCalc</f>
        <v>186570.02227709573</v>
      </c>
      <c r="CL23" s="300">
        <f ca="1">'Profile with CoM'!CL23*f_FinCalc</f>
        <v>186570.02227709573</v>
      </c>
      <c r="CM23" s="300">
        <f ca="1">'Profile with CoM'!CM23*f_FinCalc</f>
        <v>186570.02227709573</v>
      </c>
      <c r="CN23" s="300">
        <f ca="1">'Profile with CoM'!CN23*f_FinCalc</f>
        <v>186570.02227709573</v>
      </c>
      <c r="CO23" s="300">
        <f ca="1">'Profile with CoM'!CO23*f_FinCalc</f>
        <v>186570.02227709573</v>
      </c>
      <c r="CP23" s="300">
        <f ca="1">'Profile with CoM'!CP23*f_FinCalc</f>
        <v>186570.02227709573</v>
      </c>
      <c r="CQ23" s="300">
        <f ca="1">'Profile with CoM'!CQ23*f_FinCalc</f>
        <v>184646.61998557928</v>
      </c>
      <c r="CR23" s="300">
        <f ca="1">'Profile with CoM'!CR23*f_FinCalc</f>
        <v>184646.61998557928</v>
      </c>
      <c r="CS23" s="300">
        <f ca="1">'Profile with CoM'!CS23*f_FinCalc</f>
        <v>184646.61998557928</v>
      </c>
      <c r="CT23" s="300">
        <f ca="1">'Profile with CoM'!CT23*f_FinCalc</f>
        <v>0</v>
      </c>
      <c r="CU23" s="300">
        <f ca="1">'Profile with CoM'!CU23*f_FinCalc</f>
        <v>0</v>
      </c>
      <c r="CV23" s="300">
        <f ca="1">'Profile with CoM'!CV23*f_FinCalc</f>
        <v>0</v>
      </c>
      <c r="CW23" s="300">
        <f ca="1">'Profile with CoM'!CW23*f_FinCalc</f>
        <v>0</v>
      </c>
      <c r="CX23" s="300">
        <f ca="1">'Profile with CoM'!CX23*f_FinCalc</f>
        <v>0</v>
      </c>
      <c r="CY23" s="300">
        <f ca="1">'Profile with CoM'!CY23*f_FinCalc</f>
        <v>0</v>
      </c>
      <c r="CZ23" s="300">
        <f ca="1">'Profile with CoM'!CZ23*f_FinCalc</f>
        <v>0</v>
      </c>
      <c r="DA23" s="300">
        <f ca="1">'Profile with CoM'!DA23*f_FinCalc</f>
        <v>0</v>
      </c>
      <c r="DB23" s="300">
        <f ca="1">'Profile with CoM'!DB23*f_FinCalc</f>
        <v>0</v>
      </c>
      <c r="DC23" s="300">
        <f ca="1">'Profile with CoM'!DC23*f_FinCalc</f>
        <v>0</v>
      </c>
      <c r="DD23" s="300">
        <f ca="1">'Profile with CoM'!DD23*f_FinCalc</f>
        <v>0</v>
      </c>
      <c r="DE23" s="300">
        <f ca="1">'Profile with CoM'!DE23*f_FinCalc</f>
        <v>0</v>
      </c>
      <c r="DF23" s="300">
        <f ca="1">'Profile with CoM'!DF23*f_FinCalc</f>
        <v>0</v>
      </c>
      <c r="DG23" s="300">
        <f ca="1">'Profile with CoM'!DG23*f_FinCalc</f>
        <v>0</v>
      </c>
      <c r="DH23" s="300">
        <f ca="1">'Profile with CoM'!DH23*f_FinCalc</f>
        <v>0</v>
      </c>
      <c r="DI23" s="300">
        <f ca="1">'Profile with CoM'!DI23*f_FinCalc</f>
        <v>0</v>
      </c>
      <c r="DJ23" s="300">
        <f ca="1">'Profile with CoM'!DJ23*f_FinCalc</f>
        <v>0</v>
      </c>
      <c r="DK23" s="300">
        <f ca="1">'Profile with CoM'!DK23*f_FinCalc</f>
        <v>0</v>
      </c>
      <c r="DL23" s="300">
        <f ca="1">'Profile with CoM'!DL23*f_FinCalc</f>
        <v>0</v>
      </c>
      <c r="DM23" s="300">
        <f ca="1">'Profile with CoM'!DM23*f_FinCalc</f>
        <v>0</v>
      </c>
      <c r="DN23" s="300">
        <f ca="1">'Profile with CoM'!DN23*f_FinCalc</f>
        <v>0</v>
      </c>
      <c r="DO23" s="300">
        <f ca="1">'Profile with CoM'!DO23*f_FinCalc</f>
        <v>0</v>
      </c>
      <c r="DP23" s="300">
        <f ca="1">'Profile with CoM'!DP23*f_FinCalc</f>
        <v>0</v>
      </c>
      <c r="DQ23" s="300">
        <f ca="1">'Profile with CoM'!DQ23*f_FinCalc</f>
        <v>0</v>
      </c>
      <c r="DR23" s="300">
        <f ca="1">'Profile with CoM'!DR23*f_FinCalc</f>
        <v>0</v>
      </c>
      <c r="DS23" s="300">
        <f ca="1">'Profile with CoM'!DS23*f_FinCalc</f>
        <v>0</v>
      </c>
      <c r="DT23" s="300">
        <f ca="1">'Profile with CoM'!DT23*f_FinCalc</f>
        <v>0</v>
      </c>
      <c r="DU23" s="300">
        <f ca="1">'Profile with CoM'!DU23*f_FinCalc</f>
        <v>0</v>
      </c>
      <c r="DV23" s="300">
        <f ca="1">'Profile with CoM'!DV23*f_FinCalc</f>
        <v>0</v>
      </c>
      <c r="DW23" s="300">
        <f ca="1">'Profile with CoM'!DW23*f_FinCalc</f>
        <v>0</v>
      </c>
      <c r="DX23" s="300">
        <f ca="1">'Profile with CoM'!DX23*f_FinCalc</f>
        <v>0</v>
      </c>
      <c r="DY23" s="300">
        <f ca="1">'Profile with CoM'!DY23*f_FinCalc</f>
        <v>0</v>
      </c>
      <c r="DZ23" s="300">
        <f ca="1">'Profile with CoM'!DZ23*f_FinCalc</f>
        <v>0</v>
      </c>
      <c r="EA23" s="300">
        <f ca="1">'Profile with CoM'!EA23*f_FinCalc</f>
        <v>0</v>
      </c>
      <c r="EB23" s="300">
        <f ca="1">'Profile with CoM'!EB23*f_FinCalc</f>
        <v>0</v>
      </c>
      <c r="EC23" s="300">
        <f ca="1">'Profile with CoM'!EC23*f_FinCalc</f>
        <v>0</v>
      </c>
      <c r="ED23" s="300">
        <f ca="1">'Profile with CoM'!ED23*f_FinCalc</f>
        <v>0</v>
      </c>
      <c r="EE23" s="300">
        <f ca="1">'Profile with CoM'!EE23*f_FinCalc</f>
        <v>0</v>
      </c>
      <c r="EF23" s="300">
        <f ca="1">'Profile with CoM'!EF23*f_FinCalc</f>
        <v>0</v>
      </c>
      <c r="EG23" s="300">
        <f ca="1">'Profile with CoM'!EG23*f_FinCalc</f>
        <v>0</v>
      </c>
      <c r="EH23" s="300">
        <f ca="1">'Profile with CoM'!EH23*f_FinCalc</f>
        <v>0</v>
      </c>
      <c r="EI23" s="300">
        <f ca="1">'Profile with CoM'!EI23*f_FinCalc</f>
        <v>0</v>
      </c>
      <c r="EJ23" s="300">
        <f ca="1">'Profile with CoM'!EJ23*f_FinCalc</f>
        <v>0</v>
      </c>
      <c r="EK23" s="300">
        <f ca="1">'Profile with CoM'!EK23*f_FinCalc</f>
        <v>0</v>
      </c>
      <c r="EL23" s="300">
        <f ca="1">'Profile with CoM'!EL23*f_FinCalc</f>
        <v>0</v>
      </c>
      <c r="EM23" s="300">
        <f ca="1">'Profile with CoM'!EM23*f_FinCalc</f>
        <v>0</v>
      </c>
      <c r="EN23" s="300">
        <f ca="1">'Profile with CoM'!EN23*f_FinCalc</f>
        <v>0</v>
      </c>
      <c r="EO23" s="300">
        <f ca="1">'Profile with CoM'!EO23*f_FinCalc</f>
        <v>0</v>
      </c>
      <c r="EP23" s="300">
        <f ca="1">'Profile with CoM'!EP23*f_FinCalc</f>
        <v>0</v>
      </c>
      <c r="EQ23" s="300">
        <f ca="1">'Profile with CoM'!EQ23*f_FinCalc</f>
        <v>0</v>
      </c>
      <c r="ER23" s="300">
        <f ca="1">'Profile with CoM'!ER23*f_FinCalc</f>
        <v>0</v>
      </c>
      <c r="ES23" s="300">
        <f ca="1">'Profile with CoM'!ES23*f_FinCalc</f>
        <v>0</v>
      </c>
      <c r="ET23" s="300">
        <f ca="1">'Profile with CoM'!ET23*f_FinCalc</f>
        <v>0</v>
      </c>
      <c r="EU23" s="300">
        <f ca="1">'Profile with CoM'!EU23*f_FinCalc</f>
        <v>0</v>
      </c>
      <c r="EV23" s="300">
        <f ca="1">'Profile with CoM'!EV23*f_FinCalc</f>
        <v>0</v>
      </c>
      <c r="EW23" s="300">
        <f ca="1">'Profile with CoM'!EW23*f_FinCalc</f>
        <v>0</v>
      </c>
      <c r="EX23" s="300">
        <f ca="1">'Profile with CoM'!EX23*f_FinCalc</f>
        <v>0</v>
      </c>
      <c r="EY23" s="612"/>
      <c r="EZ23" s="757" t="str">
        <f>'Main Input'!EZ23</f>
        <v>RPI</v>
      </c>
      <c r="FA23" s="757" t="str">
        <f>'Main Input'!FA23</f>
        <v>N/A</v>
      </c>
      <c r="FB23" s="766">
        <f>'Main Input'!FB23</f>
        <v>0</v>
      </c>
      <c r="FC23" s="766" t="str">
        <f>'Main Input'!FC23</f>
        <v>IT Solutions</v>
      </c>
      <c r="FD23" s="766" t="str">
        <f>'Main Input'!FD23</f>
        <v>Managed Services</v>
      </c>
      <c r="FE23" s="757" t="str">
        <f>'Main Input'!FE23</f>
        <v>Opex</v>
      </c>
      <c r="FF23" s="757" t="str">
        <f>'Main Input'!FF23</f>
        <v>ContractAccrual</v>
      </c>
      <c r="FG23" s="757" t="str">
        <f>'Main Input'!FG23</f>
        <v>Expense</v>
      </c>
      <c r="FH23" s="767" t="str">
        <f>'Main Input'!FH23</f>
        <v>A</v>
      </c>
      <c r="FI23" s="768">
        <f>'Main Input'!FI23</f>
        <v>0.22</v>
      </c>
      <c r="FJ23" s="768">
        <f>'Main Input'!FJ23</f>
        <v>0</v>
      </c>
      <c r="FK23" s="612"/>
      <c r="FL23" s="531">
        <f t="shared" si="27"/>
        <v>0</v>
      </c>
      <c r="FM23" s="86"/>
      <c r="FN23" s="612"/>
    </row>
    <row r="24" spans="1:170" ht="12.75" customHeight="1">
      <c r="A24" s="750" t="str">
        <f>'Main Input'!A24</f>
        <v>Pepe</v>
      </c>
      <c r="B24" s="762" t="str">
        <f>'Main Input'!B24</f>
        <v>Datacentre Operations</v>
      </c>
      <c r="C24" s="762" t="str">
        <f>'Main Input'!C24</f>
        <v>Pass through</v>
      </c>
      <c r="D24" s="762" t="str">
        <f>'Main Input'!D24</f>
        <v>TRF</v>
      </c>
      <c r="E24" s="762" t="str">
        <f>'Main Input'!E24</f>
        <v>Hosting for DC1</v>
      </c>
      <c r="F24" s="753" t="str">
        <f>'Main Input'!F24</f>
        <v>direct</v>
      </c>
      <c r="G24" s="753" t="str">
        <f>'Main Input'!G24</f>
        <v>Person</v>
      </c>
      <c r="H24" s="753">
        <f>'Main Input'!H24</f>
        <v>0</v>
      </c>
      <c r="I24" s="753">
        <f>'Main Input'!I24</f>
        <v>0</v>
      </c>
      <c r="J24" s="753">
        <f>'Main Input'!J24</f>
        <v>0</v>
      </c>
      <c r="K24" s="753" t="str">
        <f>'Main Input'!K24</f>
        <v>FJS</v>
      </c>
      <c r="L24" s="753" t="str">
        <f>'Main Input'!L24</f>
        <v>pTran</v>
      </c>
      <c r="M24" s="753">
        <f>'Main Input'!M24</f>
        <v>0</v>
      </c>
      <c r="N24" s="753">
        <f>'Main Input'!N24</f>
        <v>0</v>
      </c>
      <c r="O24" s="753" t="str">
        <f>'Main Input'!O24</f>
        <v>SPAIN</v>
      </c>
      <c r="P24" s="753">
        <f>'Main Input'!P24</f>
        <v>34452.6</v>
      </c>
      <c r="Q24" s="753" t="str">
        <f>'Main Input'!Q24</f>
        <v>EUR</v>
      </c>
      <c r="R24" s="753" t="str">
        <f>'Main Input'!R24</f>
        <v>EMEA</v>
      </c>
      <c r="S24" s="753" t="str">
        <f>'Main Input'!S24</f>
        <v>Local</v>
      </c>
      <c r="T24" s="753">
        <f>'Main Input'!T24</f>
        <v>0</v>
      </c>
      <c r="U24" s="753">
        <f>'Main Input'!U24</f>
        <v>0</v>
      </c>
      <c r="V24" s="753" t="str">
        <f>'Main Input'!V24</f>
        <v>2_ATP</v>
      </c>
      <c r="W24" s="753">
        <f>'Main Input'!W24</f>
        <v>0</v>
      </c>
      <c r="X24" s="753">
        <f>'Main Input'!X24</f>
        <v>0</v>
      </c>
      <c r="Y24" s="753">
        <f>'Main Input'!Y24</f>
        <v>0</v>
      </c>
      <c r="Z24" s="753">
        <f>'Main Input'!Z24</f>
        <v>0</v>
      </c>
      <c r="AA24" s="753">
        <f>'Main Input'!AA24</f>
        <v>0</v>
      </c>
      <c r="AB24" s="763">
        <f>'Main Input'!AB24</f>
        <v>0</v>
      </c>
      <c r="AC24" s="763" t="str">
        <f>'Main Input'!AC24</f>
        <v>Licenses</v>
      </c>
      <c r="AD24" s="764">
        <f>'Main Input'!AD24</f>
        <v>64</v>
      </c>
      <c r="AE24" s="765">
        <f t="shared" ca="1" si="26"/>
        <v>3075518.2327717496</v>
      </c>
      <c r="AF24" s="299">
        <f ca="1">'Profile with CoM'!AF24*f_FinCalc</f>
        <v>0</v>
      </c>
      <c r="AG24" s="300">
        <f ca="1">'Profile with CoM'!AG24*f_FinCalc</f>
        <v>0</v>
      </c>
      <c r="AH24" s="300">
        <f ca="1">'Profile with CoM'!AH24*f_FinCalc</f>
        <v>46139.710463423769</v>
      </c>
      <c r="AI24" s="300">
        <f ca="1">'Profile with CoM'!AI24*f_FinCalc</f>
        <v>0</v>
      </c>
      <c r="AJ24" s="300">
        <f ca="1">'Profile with CoM'!AJ24*f_FinCalc</f>
        <v>0</v>
      </c>
      <c r="AK24" s="300">
        <f ca="1">'Profile with CoM'!AK24*f_FinCalc</f>
        <v>138419.13139027133</v>
      </c>
      <c r="AL24" s="300">
        <f ca="1">'Profile with CoM'!AL24*f_FinCalc</f>
        <v>0</v>
      </c>
      <c r="AM24" s="300">
        <f ca="1">'Profile with CoM'!AM24*f_FinCalc</f>
        <v>0</v>
      </c>
      <c r="AN24" s="300">
        <f ca="1">'Profile with CoM'!AN24*f_FinCalc</f>
        <v>138419.1313902713</v>
      </c>
      <c r="AO24" s="300">
        <f ca="1">'Profile with CoM'!AO24*f_FinCalc</f>
        <v>0</v>
      </c>
      <c r="AP24" s="300">
        <f ca="1">'Profile with CoM'!AP24*f_FinCalc</f>
        <v>0</v>
      </c>
      <c r="AQ24" s="300">
        <f ca="1">'Profile with CoM'!AQ24*f_FinCalc</f>
        <v>138419.13139027139</v>
      </c>
      <c r="AR24" s="300">
        <f ca="1">'Profile with CoM'!AR24*f_FinCalc</f>
        <v>0</v>
      </c>
      <c r="AS24" s="300">
        <f ca="1">'Profile with CoM'!AS24*f_FinCalc</f>
        <v>0</v>
      </c>
      <c r="AT24" s="300">
        <f ca="1">'Profile with CoM'!AT24*f_FinCalc</f>
        <v>138419.13139027145</v>
      </c>
      <c r="AU24" s="300">
        <f ca="1">'Profile with CoM'!AU24*f_FinCalc</f>
        <v>0</v>
      </c>
      <c r="AV24" s="300">
        <f ca="1">'Profile with CoM'!AV24*f_FinCalc</f>
        <v>0</v>
      </c>
      <c r="AW24" s="300">
        <f ca="1">'Profile with CoM'!AW24*f_FinCalc</f>
        <v>140264.71980880818</v>
      </c>
      <c r="AX24" s="300">
        <f ca="1">'Profile with CoM'!AX24*f_FinCalc</f>
        <v>0</v>
      </c>
      <c r="AY24" s="300">
        <f ca="1">'Profile with CoM'!AY24*f_FinCalc</f>
        <v>0</v>
      </c>
      <c r="AZ24" s="300">
        <f ca="1">'Profile with CoM'!AZ24*f_FinCalc</f>
        <v>141187.51401807659</v>
      </c>
      <c r="BA24" s="300">
        <f ca="1">'Profile with CoM'!BA24*f_FinCalc</f>
        <v>0</v>
      </c>
      <c r="BB24" s="300">
        <f ca="1">'Profile with CoM'!BB24*f_FinCalc</f>
        <v>0</v>
      </c>
      <c r="BC24" s="300">
        <f ca="1">'Profile with CoM'!BC24*f_FinCalc</f>
        <v>141187.51401807673</v>
      </c>
      <c r="BD24" s="300">
        <f ca="1">'Profile with CoM'!BD24*f_FinCalc</f>
        <v>0</v>
      </c>
      <c r="BE24" s="300">
        <f ca="1">'Profile with CoM'!BE24*f_FinCalc</f>
        <v>0</v>
      </c>
      <c r="BF24" s="300">
        <f ca="1">'Profile with CoM'!BF24*f_FinCalc</f>
        <v>141187.51401807659</v>
      </c>
      <c r="BG24" s="300">
        <f ca="1">'Profile with CoM'!BG24*f_FinCalc</f>
        <v>0</v>
      </c>
      <c r="BH24" s="300">
        <f ca="1">'Profile with CoM'!BH24*f_FinCalc</f>
        <v>0</v>
      </c>
      <c r="BI24" s="300">
        <f ca="1">'Profile with CoM'!BI24*f_FinCalc</f>
        <v>143070.01420498433</v>
      </c>
      <c r="BJ24" s="300">
        <f ca="1">'Profile with CoM'!BJ24*f_FinCalc</f>
        <v>0</v>
      </c>
      <c r="BK24" s="300">
        <f ca="1">'Profile with CoM'!BK24*f_FinCalc</f>
        <v>0</v>
      </c>
      <c r="BL24" s="300">
        <f ca="1">'Profile with CoM'!BL24*f_FinCalc</f>
        <v>144011.26429843839</v>
      </c>
      <c r="BM24" s="300">
        <f ca="1">'Profile with CoM'!BM24*f_FinCalc</f>
        <v>0</v>
      </c>
      <c r="BN24" s="300">
        <f ca="1">'Profile with CoM'!BN24*f_FinCalc</f>
        <v>0</v>
      </c>
      <c r="BO24" s="300">
        <f ca="1">'Profile with CoM'!BO24*f_FinCalc</f>
        <v>144011.26429843821</v>
      </c>
      <c r="BP24" s="300">
        <f ca="1">'Profile with CoM'!BP24*f_FinCalc</f>
        <v>0</v>
      </c>
      <c r="BQ24" s="300">
        <f ca="1">'Profile with CoM'!BQ24*f_FinCalc</f>
        <v>0</v>
      </c>
      <c r="BR24" s="300">
        <f ca="1">'Profile with CoM'!BR24*f_FinCalc</f>
        <v>144011.26429843856</v>
      </c>
      <c r="BS24" s="300">
        <f ca="1">'Profile with CoM'!BS24*f_FinCalc</f>
        <v>0</v>
      </c>
      <c r="BT24" s="300">
        <f ca="1">'Profile with CoM'!BT24*f_FinCalc</f>
        <v>0</v>
      </c>
      <c r="BU24" s="300">
        <f ca="1">'Profile with CoM'!BU24*f_FinCalc</f>
        <v>145931.41448908419</v>
      </c>
      <c r="BV24" s="300">
        <f ca="1">'Profile with CoM'!BV24*f_FinCalc</f>
        <v>0</v>
      </c>
      <c r="BW24" s="300">
        <f ca="1">'Profile with CoM'!BW24*f_FinCalc</f>
        <v>0</v>
      </c>
      <c r="BX24" s="300">
        <f ca="1">'Profile with CoM'!BX24*f_FinCalc</f>
        <v>146891.48958440716</v>
      </c>
      <c r="BY24" s="300">
        <f ca="1">'Profile with CoM'!BY24*f_FinCalc</f>
        <v>0</v>
      </c>
      <c r="BZ24" s="300">
        <f ca="1">'Profile with CoM'!BZ24*f_FinCalc</f>
        <v>0</v>
      </c>
      <c r="CA24" s="300">
        <f ca="1">'Profile with CoM'!CA24*f_FinCalc</f>
        <v>146891.48958440751</v>
      </c>
      <c r="CB24" s="300">
        <f ca="1">'Profile with CoM'!CB24*f_FinCalc</f>
        <v>0</v>
      </c>
      <c r="CC24" s="300">
        <f ca="1">'Profile with CoM'!CC24*f_FinCalc</f>
        <v>0</v>
      </c>
      <c r="CD24" s="300">
        <f ca="1">'Profile with CoM'!CD24*f_FinCalc</f>
        <v>146891.48958440716</v>
      </c>
      <c r="CE24" s="300">
        <f ca="1">'Profile with CoM'!CE24*f_FinCalc</f>
        <v>0</v>
      </c>
      <c r="CF24" s="300">
        <f ca="1">'Profile with CoM'!CF24*f_FinCalc</f>
        <v>0</v>
      </c>
      <c r="CG24" s="300">
        <f ca="1">'Profile with CoM'!CG24*f_FinCalc</f>
        <v>148850.04277886605</v>
      </c>
      <c r="CH24" s="300">
        <f ca="1">'Profile with CoM'!CH24*f_FinCalc</f>
        <v>0</v>
      </c>
      <c r="CI24" s="300">
        <f ca="1">'Profile with CoM'!CI24*f_FinCalc</f>
        <v>0</v>
      </c>
      <c r="CJ24" s="300">
        <f ca="1">'Profile with CoM'!CJ24*f_FinCalc</f>
        <v>149829.31937609601</v>
      </c>
      <c r="CK24" s="300">
        <f ca="1">'Profile with CoM'!CK24*f_FinCalc</f>
        <v>0</v>
      </c>
      <c r="CL24" s="300">
        <f ca="1">'Profile with CoM'!CL24*f_FinCalc</f>
        <v>0</v>
      </c>
      <c r="CM24" s="300">
        <f ca="1">'Profile with CoM'!CM24*f_FinCalc</f>
        <v>149829.31937609566</v>
      </c>
      <c r="CN24" s="300">
        <f ca="1">'Profile with CoM'!CN24*f_FinCalc</f>
        <v>0</v>
      </c>
      <c r="CO24" s="300">
        <f ca="1">'Profile with CoM'!CO24*f_FinCalc</f>
        <v>0</v>
      </c>
      <c r="CP24" s="300">
        <f ca="1">'Profile with CoM'!CP24*f_FinCalc</f>
        <v>149829.31937609566</v>
      </c>
      <c r="CQ24" s="300">
        <f ca="1">'Profile with CoM'!CQ24*f_FinCalc</f>
        <v>0</v>
      </c>
      <c r="CR24" s="300">
        <f ca="1">'Profile with CoM'!CR24*f_FinCalc</f>
        <v>0</v>
      </c>
      <c r="CS24" s="300">
        <f ca="1">'Profile with CoM'!CS24*f_FinCalc</f>
        <v>151827.04363444378</v>
      </c>
      <c r="CT24" s="300">
        <f ca="1">'Profile with CoM'!CT24*f_FinCalc</f>
        <v>0</v>
      </c>
      <c r="CU24" s="300">
        <f ca="1">'Profile with CoM'!CU24*f_FinCalc</f>
        <v>0</v>
      </c>
      <c r="CV24" s="300">
        <f ca="1">'Profile with CoM'!CV24*f_FinCalc</f>
        <v>0</v>
      </c>
      <c r="CW24" s="300">
        <f ca="1">'Profile with CoM'!CW24*f_FinCalc</f>
        <v>0</v>
      </c>
      <c r="CX24" s="300">
        <f ca="1">'Profile with CoM'!CX24*f_FinCalc</f>
        <v>0</v>
      </c>
      <c r="CY24" s="300">
        <f ca="1">'Profile with CoM'!CY24*f_FinCalc</f>
        <v>0</v>
      </c>
      <c r="CZ24" s="300">
        <f ca="1">'Profile with CoM'!CZ24*f_FinCalc</f>
        <v>0</v>
      </c>
      <c r="DA24" s="300">
        <f ca="1">'Profile with CoM'!DA24*f_FinCalc</f>
        <v>0</v>
      </c>
      <c r="DB24" s="300">
        <f ca="1">'Profile with CoM'!DB24*f_FinCalc</f>
        <v>0</v>
      </c>
      <c r="DC24" s="300">
        <f ca="1">'Profile with CoM'!DC24*f_FinCalc</f>
        <v>0</v>
      </c>
      <c r="DD24" s="300">
        <f ca="1">'Profile with CoM'!DD24*f_FinCalc</f>
        <v>0</v>
      </c>
      <c r="DE24" s="300">
        <f ca="1">'Profile with CoM'!DE24*f_FinCalc</f>
        <v>0</v>
      </c>
      <c r="DF24" s="300">
        <f ca="1">'Profile with CoM'!DF24*f_FinCalc</f>
        <v>0</v>
      </c>
      <c r="DG24" s="300">
        <f ca="1">'Profile with CoM'!DG24*f_FinCalc</f>
        <v>0</v>
      </c>
      <c r="DH24" s="300">
        <f ca="1">'Profile with CoM'!DH24*f_FinCalc</f>
        <v>0</v>
      </c>
      <c r="DI24" s="300">
        <f ca="1">'Profile with CoM'!DI24*f_FinCalc</f>
        <v>0</v>
      </c>
      <c r="DJ24" s="300">
        <f ca="1">'Profile with CoM'!DJ24*f_FinCalc</f>
        <v>0</v>
      </c>
      <c r="DK24" s="300">
        <f ca="1">'Profile with CoM'!DK24*f_FinCalc</f>
        <v>0</v>
      </c>
      <c r="DL24" s="300">
        <f ca="1">'Profile with CoM'!DL24*f_FinCalc</f>
        <v>0</v>
      </c>
      <c r="DM24" s="300">
        <f ca="1">'Profile with CoM'!DM24*f_FinCalc</f>
        <v>0</v>
      </c>
      <c r="DN24" s="300">
        <f ca="1">'Profile with CoM'!DN24*f_FinCalc</f>
        <v>0</v>
      </c>
      <c r="DO24" s="300">
        <f ca="1">'Profile with CoM'!DO24*f_FinCalc</f>
        <v>0</v>
      </c>
      <c r="DP24" s="300">
        <f ca="1">'Profile with CoM'!DP24*f_FinCalc</f>
        <v>0</v>
      </c>
      <c r="DQ24" s="300">
        <f ca="1">'Profile with CoM'!DQ24*f_FinCalc</f>
        <v>0</v>
      </c>
      <c r="DR24" s="300">
        <f ca="1">'Profile with CoM'!DR24*f_FinCalc</f>
        <v>0</v>
      </c>
      <c r="DS24" s="300">
        <f ca="1">'Profile with CoM'!DS24*f_FinCalc</f>
        <v>0</v>
      </c>
      <c r="DT24" s="300">
        <f ca="1">'Profile with CoM'!DT24*f_FinCalc</f>
        <v>0</v>
      </c>
      <c r="DU24" s="300">
        <f ca="1">'Profile with CoM'!DU24*f_FinCalc</f>
        <v>0</v>
      </c>
      <c r="DV24" s="300">
        <f ca="1">'Profile with CoM'!DV24*f_FinCalc</f>
        <v>0</v>
      </c>
      <c r="DW24" s="300">
        <f ca="1">'Profile with CoM'!DW24*f_FinCalc</f>
        <v>0</v>
      </c>
      <c r="DX24" s="300">
        <f ca="1">'Profile with CoM'!DX24*f_FinCalc</f>
        <v>0</v>
      </c>
      <c r="DY24" s="300">
        <f ca="1">'Profile with CoM'!DY24*f_FinCalc</f>
        <v>0</v>
      </c>
      <c r="DZ24" s="300">
        <f ca="1">'Profile with CoM'!DZ24*f_FinCalc</f>
        <v>0</v>
      </c>
      <c r="EA24" s="300">
        <f ca="1">'Profile with CoM'!EA24*f_FinCalc</f>
        <v>0</v>
      </c>
      <c r="EB24" s="300">
        <f ca="1">'Profile with CoM'!EB24*f_FinCalc</f>
        <v>0</v>
      </c>
      <c r="EC24" s="300">
        <f ca="1">'Profile with CoM'!EC24*f_FinCalc</f>
        <v>0</v>
      </c>
      <c r="ED24" s="300">
        <f ca="1">'Profile with CoM'!ED24*f_FinCalc</f>
        <v>0</v>
      </c>
      <c r="EE24" s="300">
        <f ca="1">'Profile with CoM'!EE24*f_FinCalc</f>
        <v>0</v>
      </c>
      <c r="EF24" s="300">
        <f ca="1">'Profile with CoM'!EF24*f_FinCalc</f>
        <v>0</v>
      </c>
      <c r="EG24" s="300">
        <f ca="1">'Profile with CoM'!EG24*f_FinCalc</f>
        <v>0</v>
      </c>
      <c r="EH24" s="300">
        <f ca="1">'Profile with CoM'!EH24*f_FinCalc</f>
        <v>0</v>
      </c>
      <c r="EI24" s="300">
        <f ca="1">'Profile with CoM'!EI24*f_FinCalc</f>
        <v>0</v>
      </c>
      <c r="EJ24" s="300">
        <f ca="1">'Profile with CoM'!EJ24*f_FinCalc</f>
        <v>0</v>
      </c>
      <c r="EK24" s="300">
        <f ca="1">'Profile with CoM'!EK24*f_FinCalc</f>
        <v>0</v>
      </c>
      <c r="EL24" s="300">
        <f ca="1">'Profile with CoM'!EL24*f_FinCalc</f>
        <v>0</v>
      </c>
      <c r="EM24" s="300">
        <f ca="1">'Profile with CoM'!EM24*f_FinCalc</f>
        <v>0</v>
      </c>
      <c r="EN24" s="300">
        <f ca="1">'Profile with CoM'!EN24*f_FinCalc</f>
        <v>0</v>
      </c>
      <c r="EO24" s="300">
        <f ca="1">'Profile with CoM'!EO24*f_FinCalc</f>
        <v>0</v>
      </c>
      <c r="EP24" s="300">
        <f ca="1">'Profile with CoM'!EP24*f_FinCalc</f>
        <v>0</v>
      </c>
      <c r="EQ24" s="300">
        <f ca="1">'Profile with CoM'!EQ24*f_FinCalc</f>
        <v>0</v>
      </c>
      <c r="ER24" s="300">
        <f ca="1">'Profile with CoM'!ER24*f_FinCalc</f>
        <v>0</v>
      </c>
      <c r="ES24" s="300">
        <f ca="1">'Profile with CoM'!ES24*f_FinCalc</f>
        <v>0</v>
      </c>
      <c r="ET24" s="300">
        <f ca="1">'Profile with CoM'!ET24*f_FinCalc</f>
        <v>0</v>
      </c>
      <c r="EU24" s="300">
        <f ca="1">'Profile with CoM'!EU24*f_FinCalc</f>
        <v>0</v>
      </c>
      <c r="EV24" s="300">
        <f ca="1">'Profile with CoM'!EV24*f_FinCalc</f>
        <v>0</v>
      </c>
      <c r="EW24" s="300">
        <f ca="1">'Profile with CoM'!EW24*f_FinCalc</f>
        <v>0</v>
      </c>
      <c r="EX24" s="300">
        <f ca="1">'Profile with CoM'!EX24*f_FinCalc</f>
        <v>0</v>
      </c>
      <c r="EY24" s="612"/>
      <c r="EZ24" s="757" t="str">
        <f>'Main Input'!EZ24</f>
        <v>RPI</v>
      </c>
      <c r="FA24" s="757" t="str">
        <f>'Main Input'!FA24</f>
        <v>N/A</v>
      </c>
      <c r="FB24" s="766">
        <f>'Main Input'!FB24</f>
        <v>0</v>
      </c>
      <c r="FC24" s="766" t="str">
        <f>'Main Input'!FC24</f>
        <v>IT Solutions</v>
      </c>
      <c r="FD24" s="766" t="str">
        <f>'Main Input'!FD24</f>
        <v>Passthrough</v>
      </c>
      <c r="FE24" s="757" t="str">
        <f>'Main Input'!FE24</f>
        <v>Opex</v>
      </c>
      <c r="FF24" s="757" t="str">
        <f>'Main Input'!FF24</f>
        <v>ContractAccrual</v>
      </c>
      <c r="FG24" s="757" t="str">
        <f>'Main Input'!FG24</f>
        <v>Expense</v>
      </c>
      <c r="FH24" s="767" t="str">
        <f>'Main Input'!FH24</f>
        <v>A</v>
      </c>
      <c r="FI24" s="768">
        <f>'Main Input'!FI24</f>
        <v>0.22</v>
      </c>
      <c r="FJ24" s="768">
        <f>'Main Input'!FJ24</f>
        <v>0</v>
      </c>
      <c r="FK24" s="612"/>
      <c r="FL24" s="531">
        <f t="shared" si="27"/>
        <v>0</v>
      </c>
      <c r="FM24" s="86"/>
      <c r="FN24" s="612"/>
    </row>
    <row r="25" spans="1:170" ht="12.75" customHeight="1">
      <c r="A25" s="750" t="str">
        <f>'Main Input'!A25</f>
        <v>Pepe</v>
      </c>
      <c r="B25" s="762" t="str">
        <f>'Main Input'!B25</f>
        <v>Datacentre Operations</v>
      </c>
      <c r="C25" s="762" t="str">
        <f>'Main Input'!C25</f>
        <v>Pass through</v>
      </c>
      <c r="D25" s="762" t="str">
        <f>'Main Input'!D25</f>
        <v>TRF</v>
      </c>
      <c r="E25" s="762" t="str">
        <f>'Main Input'!E25</f>
        <v>Hosting for DC2</v>
      </c>
      <c r="F25" s="753" t="str">
        <f>'Main Input'!F25</f>
        <v>direct</v>
      </c>
      <c r="G25" s="753" t="str">
        <f>'Main Input'!G25</f>
        <v>Person</v>
      </c>
      <c r="H25" s="753">
        <f>'Main Input'!H25</f>
        <v>0</v>
      </c>
      <c r="I25" s="753">
        <f>'Main Input'!I25</f>
        <v>0</v>
      </c>
      <c r="J25" s="753">
        <f>'Main Input'!J25</f>
        <v>0</v>
      </c>
      <c r="K25" s="753" t="str">
        <f>'Main Input'!K25</f>
        <v>FJS</v>
      </c>
      <c r="L25" s="753" t="str">
        <f>'Main Input'!L25</f>
        <v>pTran</v>
      </c>
      <c r="M25" s="753">
        <f>'Main Input'!M25</f>
        <v>0</v>
      </c>
      <c r="N25" s="753">
        <f>'Main Input'!N25</f>
        <v>0</v>
      </c>
      <c r="O25" s="753" t="str">
        <f>'Main Input'!O25</f>
        <v>SPAIN</v>
      </c>
      <c r="P25" s="753">
        <f>'Main Input'!P25</f>
        <v>28087.948437499999</v>
      </c>
      <c r="Q25" s="753" t="str">
        <f>'Main Input'!Q25</f>
        <v>EUR</v>
      </c>
      <c r="R25" s="753" t="str">
        <f>'Main Input'!R25</f>
        <v>EMEA</v>
      </c>
      <c r="S25" s="753" t="str">
        <f>'Main Input'!S25</f>
        <v>Local</v>
      </c>
      <c r="T25" s="753">
        <f>'Main Input'!T25</f>
        <v>0</v>
      </c>
      <c r="U25" s="753">
        <f>'Main Input'!U25</f>
        <v>0</v>
      </c>
      <c r="V25" s="753" t="str">
        <f>'Main Input'!V25</f>
        <v>2_ATP</v>
      </c>
      <c r="W25" s="753">
        <f>'Main Input'!W25</f>
        <v>0</v>
      </c>
      <c r="X25" s="753">
        <f>'Main Input'!X25</f>
        <v>0</v>
      </c>
      <c r="Y25" s="753">
        <f>'Main Input'!Y25</f>
        <v>0</v>
      </c>
      <c r="Z25" s="753">
        <f>'Main Input'!Z25</f>
        <v>0</v>
      </c>
      <c r="AA25" s="753">
        <f>'Main Input'!AA25</f>
        <v>0</v>
      </c>
      <c r="AB25" s="763">
        <f>'Main Input'!AB25</f>
        <v>0</v>
      </c>
      <c r="AC25" s="763" t="str">
        <f>'Main Input'!AC25</f>
        <v>Licenses</v>
      </c>
      <c r="AD25" s="764">
        <f>'Main Input'!AD25</f>
        <v>64</v>
      </c>
      <c r="AE25" s="765">
        <f t="shared" ca="1" si="26"/>
        <v>2507357.863867572</v>
      </c>
      <c r="AF25" s="299">
        <f ca="1">'Profile with CoM'!AF25*f_FinCalc</f>
        <v>0</v>
      </c>
      <c r="AG25" s="300">
        <f ca="1">'Profile with CoM'!AG25*f_FinCalc</f>
        <v>0</v>
      </c>
      <c r="AH25" s="300">
        <f ca="1">'Profile with CoM'!AH25*f_FinCalc</f>
        <v>37616.023418198456</v>
      </c>
      <c r="AI25" s="300">
        <f ca="1">'Profile with CoM'!AI25*f_FinCalc</f>
        <v>0</v>
      </c>
      <c r="AJ25" s="300">
        <f ca="1">'Profile with CoM'!AJ25*f_FinCalc</f>
        <v>0</v>
      </c>
      <c r="AK25" s="300">
        <f ca="1">'Profile with CoM'!AK25*f_FinCalc</f>
        <v>112848.07025459538</v>
      </c>
      <c r="AL25" s="300">
        <f ca="1">'Profile with CoM'!AL25*f_FinCalc</f>
        <v>0</v>
      </c>
      <c r="AM25" s="300">
        <f ca="1">'Profile with CoM'!AM25*f_FinCalc</f>
        <v>0</v>
      </c>
      <c r="AN25" s="300">
        <f ca="1">'Profile with CoM'!AN25*f_FinCalc</f>
        <v>112848.07025459535</v>
      </c>
      <c r="AO25" s="300">
        <f ca="1">'Profile with CoM'!AO25*f_FinCalc</f>
        <v>0</v>
      </c>
      <c r="AP25" s="300">
        <f ca="1">'Profile with CoM'!AP25*f_FinCalc</f>
        <v>0</v>
      </c>
      <c r="AQ25" s="300">
        <f ca="1">'Profile with CoM'!AQ25*f_FinCalc</f>
        <v>112848.07025459544</v>
      </c>
      <c r="AR25" s="300">
        <f ca="1">'Profile with CoM'!AR25*f_FinCalc</f>
        <v>0</v>
      </c>
      <c r="AS25" s="300">
        <f ca="1">'Profile with CoM'!AS25*f_FinCalc</f>
        <v>0</v>
      </c>
      <c r="AT25" s="300">
        <f ca="1">'Profile with CoM'!AT25*f_FinCalc</f>
        <v>112848.07025459547</v>
      </c>
      <c r="AU25" s="300">
        <f ca="1">'Profile with CoM'!AU25*f_FinCalc</f>
        <v>0</v>
      </c>
      <c r="AV25" s="300">
        <f ca="1">'Profile with CoM'!AV25*f_FinCalc</f>
        <v>0</v>
      </c>
      <c r="AW25" s="300">
        <f ca="1">'Profile with CoM'!AW25*f_FinCalc</f>
        <v>114352.71119132324</v>
      </c>
      <c r="AX25" s="300">
        <f ca="1">'Profile with CoM'!AX25*f_FinCalc</f>
        <v>0</v>
      </c>
      <c r="AY25" s="300">
        <f ca="1">'Profile with CoM'!AY25*f_FinCalc</f>
        <v>0</v>
      </c>
      <c r="AZ25" s="300">
        <f ca="1">'Profile with CoM'!AZ25*f_FinCalc</f>
        <v>115105.03165968713</v>
      </c>
      <c r="BA25" s="300">
        <f ca="1">'Profile with CoM'!BA25*f_FinCalc</f>
        <v>0</v>
      </c>
      <c r="BB25" s="300">
        <f ca="1">'Profile with CoM'!BB25*f_FinCalc</f>
        <v>0</v>
      </c>
      <c r="BC25" s="300">
        <f ca="1">'Profile with CoM'!BC25*f_FinCalc</f>
        <v>115105.03165968729</v>
      </c>
      <c r="BD25" s="300">
        <f ca="1">'Profile with CoM'!BD25*f_FinCalc</f>
        <v>0</v>
      </c>
      <c r="BE25" s="300">
        <f ca="1">'Profile with CoM'!BE25*f_FinCalc</f>
        <v>0</v>
      </c>
      <c r="BF25" s="300">
        <f ca="1">'Profile with CoM'!BF25*f_FinCalc</f>
        <v>115105.03165968713</v>
      </c>
      <c r="BG25" s="300">
        <f ca="1">'Profile with CoM'!BG25*f_FinCalc</f>
        <v>0</v>
      </c>
      <c r="BH25" s="300">
        <f ca="1">'Profile with CoM'!BH25*f_FinCalc</f>
        <v>0</v>
      </c>
      <c r="BI25" s="300">
        <f ca="1">'Profile with CoM'!BI25*f_FinCalc</f>
        <v>116639.76541514971</v>
      </c>
      <c r="BJ25" s="300">
        <f ca="1">'Profile with CoM'!BJ25*f_FinCalc</f>
        <v>0</v>
      </c>
      <c r="BK25" s="300">
        <f ca="1">'Profile with CoM'!BK25*f_FinCalc</f>
        <v>0</v>
      </c>
      <c r="BL25" s="300">
        <f ca="1">'Profile with CoM'!BL25*f_FinCalc</f>
        <v>117407.13229288113</v>
      </c>
      <c r="BM25" s="300">
        <f ca="1">'Profile with CoM'!BM25*f_FinCalc</f>
        <v>0</v>
      </c>
      <c r="BN25" s="300">
        <f ca="1">'Profile with CoM'!BN25*f_FinCalc</f>
        <v>0</v>
      </c>
      <c r="BO25" s="300">
        <f ca="1">'Profile with CoM'!BO25*f_FinCalc</f>
        <v>117407.13229288098</v>
      </c>
      <c r="BP25" s="300">
        <f ca="1">'Profile with CoM'!BP25*f_FinCalc</f>
        <v>0</v>
      </c>
      <c r="BQ25" s="300">
        <f ca="1">'Profile with CoM'!BQ25*f_FinCalc</f>
        <v>0</v>
      </c>
      <c r="BR25" s="300">
        <f ca="1">'Profile with CoM'!BR25*f_FinCalc</f>
        <v>117407.13229288126</v>
      </c>
      <c r="BS25" s="300">
        <f ca="1">'Profile with CoM'!BS25*f_FinCalc</f>
        <v>0</v>
      </c>
      <c r="BT25" s="300">
        <f ca="1">'Profile with CoM'!BT25*f_FinCalc</f>
        <v>0</v>
      </c>
      <c r="BU25" s="300">
        <f ca="1">'Profile with CoM'!BU25*f_FinCalc</f>
        <v>118972.56072345283</v>
      </c>
      <c r="BV25" s="300">
        <f ca="1">'Profile with CoM'!BV25*f_FinCalc</f>
        <v>0</v>
      </c>
      <c r="BW25" s="300">
        <f ca="1">'Profile with CoM'!BW25*f_FinCalc</f>
        <v>0</v>
      </c>
      <c r="BX25" s="300">
        <f ca="1">'Profile with CoM'!BX25*f_FinCalc</f>
        <v>119755.27493873874</v>
      </c>
      <c r="BY25" s="300">
        <f ca="1">'Profile with CoM'!BY25*f_FinCalc</f>
        <v>0</v>
      </c>
      <c r="BZ25" s="300">
        <f ca="1">'Profile with CoM'!BZ25*f_FinCalc</f>
        <v>0</v>
      </c>
      <c r="CA25" s="300">
        <f ca="1">'Profile with CoM'!CA25*f_FinCalc</f>
        <v>119755.27493873904</v>
      </c>
      <c r="CB25" s="300">
        <f ca="1">'Profile with CoM'!CB25*f_FinCalc</f>
        <v>0</v>
      </c>
      <c r="CC25" s="300">
        <f ca="1">'Profile with CoM'!CC25*f_FinCalc</f>
        <v>0</v>
      </c>
      <c r="CD25" s="300">
        <f ca="1">'Profile with CoM'!CD25*f_FinCalc</f>
        <v>119755.27493873874</v>
      </c>
      <c r="CE25" s="300">
        <f ca="1">'Profile with CoM'!CE25*f_FinCalc</f>
        <v>0</v>
      </c>
      <c r="CF25" s="300">
        <f ca="1">'Profile with CoM'!CF25*f_FinCalc</f>
        <v>0</v>
      </c>
      <c r="CG25" s="300">
        <f ca="1">'Profile with CoM'!CG25*f_FinCalc</f>
        <v>121352.01193792204</v>
      </c>
      <c r="CH25" s="300">
        <f ca="1">'Profile with CoM'!CH25*f_FinCalc</f>
        <v>0</v>
      </c>
      <c r="CI25" s="300">
        <f ca="1">'Profile with CoM'!CI25*f_FinCalc</f>
        <v>0</v>
      </c>
      <c r="CJ25" s="300">
        <f ca="1">'Profile with CoM'!CJ25*f_FinCalc</f>
        <v>122150.38043751409</v>
      </c>
      <c r="CK25" s="300">
        <f ca="1">'Profile with CoM'!CK25*f_FinCalc</f>
        <v>0</v>
      </c>
      <c r="CL25" s="300">
        <f ca="1">'Profile with CoM'!CL25*f_FinCalc</f>
        <v>0</v>
      </c>
      <c r="CM25" s="300">
        <f ca="1">'Profile with CoM'!CM25*f_FinCalc</f>
        <v>122150.38043751383</v>
      </c>
      <c r="CN25" s="300">
        <f ca="1">'Profile with CoM'!CN25*f_FinCalc</f>
        <v>0</v>
      </c>
      <c r="CO25" s="300">
        <f ca="1">'Profile with CoM'!CO25*f_FinCalc</f>
        <v>0</v>
      </c>
      <c r="CP25" s="300">
        <f ca="1">'Profile with CoM'!CP25*f_FinCalc</f>
        <v>122150.38043751383</v>
      </c>
      <c r="CQ25" s="300">
        <f ca="1">'Profile with CoM'!CQ25*f_FinCalc</f>
        <v>0</v>
      </c>
      <c r="CR25" s="300">
        <f ca="1">'Profile with CoM'!CR25*f_FinCalc</f>
        <v>0</v>
      </c>
      <c r="CS25" s="300">
        <f ca="1">'Profile with CoM'!CS25*f_FinCalc</f>
        <v>123779.05217668081</v>
      </c>
      <c r="CT25" s="300">
        <f ca="1">'Profile with CoM'!CT25*f_FinCalc</f>
        <v>0</v>
      </c>
      <c r="CU25" s="300">
        <f ca="1">'Profile with CoM'!CU25*f_FinCalc</f>
        <v>0</v>
      </c>
      <c r="CV25" s="300">
        <f ca="1">'Profile with CoM'!CV25*f_FinCalc</f>
        <v>0</v>
      </c>
      <c r="CW25" s="300">
        <f ca="1">'Profile with CoM'!CW25*f_FinCalc</f>
        <v>0</v>
      </c>
      <c r="CX25" s="300">
        <f ca="1">'Profile with CoM'!CX25*f_FinCalc</f>
        <v>0</v>
      </c>
      <c r="CY25" s="300">
        <f ca="1">'Profile with CoM'!CY25*f_FinCalc</f>
        <v>0</v>
      </c>
      <c r="CZ25" s="300">
        <f ca="1">'Profile with CoM'!CZ25*f_FinCalc</f>
        <v>0</v>
      </c>
      <c r="DA25" s="300">
        <f ca="1">'Profile with CoM'!DA25*f_FinCalc</f>
        <v>0</v>
      </c>
      <c r="DB25" s="300">
        <f ca="1">'Profile with CoM'!DB25*f_FinCalc</f>
        <v>0</v>
      </c>
      <c r="DC25" s="300">
        <f ca="1">'Profile with CoM'!DC25*f_FinCalc</f>
        <v>0</v>
      </c>
      <c r="DD25" s="300">
        <f ca="1">'Profile with CoM'!DD25*f_FinCalc</f>
        <v>0</v>
      </c>
      <c r="DE25" s="300">
        <f ca="1">'Profile with CoM'!DE25*f_FinCalc</f>
        <v>0</v>
      </c>
      <c r="DF25" s="300">
        <f ca="1">'Profile with CoM'!DF25*f_FinCalc</f>
        <v>0</v>
      </c>
      <c r="DG25" s="300">
        <f ca="1">'Profile with CoM'!DG25*f_FinCalc</f>
        <v>0</v>
      </c>
      <c r="DH25" s="300">
        <f ca="1">'Profile with CoM'!DH25*f_FinCalc</f>
        <v>0</v>
      </c>
      <c r="DI25" s="300">
        <f ca="1">'Profile with CoM'!DI25*f_FinCalc</f>
        <v>0</v>
      </c>
      <c r="DJ25" s="300">
        <f ca="1">'Profile with CoM'!DJ25*f_FinCalc</f>
        <v>0</v>
      </c>
      <c r="DK25" s="300">
        <f ca="1">'Profile with CoM'!DK25*f_FinCalc</f>
        <v>0</v>
      </c>
      <c r="DL25" s="300">
        <f ca="1">'Profile with CoM'!DL25*f_FinCalc</f>
        <v>0</v>
      </c>
      <c r="DM25" s="300">
        <f ca="1">'Profile with CoM'!DM25*f_FinCalc</f>
        <v>0</v>
      </c>
      <c r="DN25" s="300">
        <f ca="1">'Profile with CoM'!DN25*f_FinCalc</f>
        <v>0</v>
      </c>
      <c r="DO25" s="300">
        <f ca="1">'Profile with CoM'!DO25*f_FinCalc</f>
        <v>0</v>
      </c>
      <c r="DP25" s="300">
        <f ca="1">'Profile with CoM'!DP25*f_FinCalc</f>
        <v>0</v>
      </c>
      <c r="DQ25" s="300">
        <f ca="1">'Profile with CoM'!DQ25*f_FinCalc</f>
        <v>0</v>
      </c>
      <c r="DR25" s="300">
        <f ca="1">'Profile with CoM'!DR25*f_FinCalc</f>
        <v>0</v>
      </c>
      <c r="DS25" s="300">
        <f ca="1">'Profile with CoM'!DS25*f_FinCalc</f>
        <v>0</v>
      </c>
      <c r="DT25" s="300">
        <f ca="1">'Profile with CoM'!DT25*f_FinCalc</f>
        <v>0</v>
      </c>
      <c r="DU25" s="300">
        <f ca="1">'Profile with CoM'!DU25*f_FinCalc</f>
        <v>0</v>
      </c>
      <c r="DV25" s="300">
        <f ca="1">'Profile with CoM'!DV25*f_FinCalc</f>
        <v>0</v>
      </c>
      <c r="DW25" s="300">
        <f ca="1">'Profile with CoM'!DW25*f_FinCalc</f>
        <v>0</v>
      </c>
      <c r="DX25" s="300">
        <f ca="1">'Profile with CoM'!DX25*f_FinCalc</f>
        <v>0</v>
      </c>
      <c r="DY25" s="300">
        <f ca="1">'Profile with CoM'!DY25*f_FinCalc</f>
        <v>0</v>
      </c>
      <c r="DZ25" s="300">
        <f ca="1">'Profile with CoM'!DZ25*f_FinCalc</f>
        <v>0</v>
      </c>
      <c r="EA25" s="300">
        <f ca="1">'Profile with CoM'!EA25*f_FinCalc</f>
        <v>0</v>
      </c>
      <c r="EB25" s="300">
        <f ca="1">'Profile with CoM'!EB25*f_FinCalc</f>
        <v>0</v>
      </c>
      <c r="EC25" s="300">
        <f ca="1">'Profile with CoM'!EC25*f_FinCalc</f>
        <v>0</v>
      </c>
      <c r="ED25" s="300">
        <f ca="1">'Profile with CoM'!ED25*f_FinCalc</f>
        <v>0</v>
      </c>
      <c r="EE25" s="300">
        <f ca="1">'Profile with CoM'!EE25*f_FinCalc</f>
        <v>0</v>
      </c>
      <c r="EF25" s="300">
        <f ca="1">'Profile with CoM'!EF25*f_FinCalc</f>
        <v>0</v>
      </c>
      <c r="EG25" s="300">
        <f ca="1">'Profile with CoM'!EG25*f_FinCalc</f>
        <v>0</v>
      </c>
      <c r="EH25" s="300">
        <f ca="1">'Profile with CoM'!EH25*f_FinCalc</f>
        <v>0</v>
      </c>
      <c r="EI25" s="300">
        <f ca="1">'Profile with CoM'!EI25*f_FinCalc</f>
        <v>0</v>
      </c>
      <c r="EJ25" s="300">
        <f ca="1">'Profile with CoM'!EJ25*f_FinCalc</f>
        <v>0</v>
      </c>
      <c r="EK25" s="300">
        <f ca="1">'Profile with CoM'!EK25*f_FinCalc</f>
        <v>0</v>
      </c>
      <c r="EL25" s="300">
        <f ca="1">'Profile with CoM'!EL25*f_FinCalc</f>
        <v>0</v>
      </c>
      <c r="EM25" s="300">
        <f ca="1">'Profile with CoM'!EM25*f_FinCalc</f>
        <v>0</v>
      </c>
      <c r="EN25" s="300">
        <f ca="1">'Profile with CoM'!EN25*f_FinCalc</f>
        <v>0</v>
      </c>
      <c r="EO25" s="300">
        <f ca="1">'Profile with CoM'!EO25*f_FinCalc</f>
        <v>0</v>
      </c>
      <c r="EP25" s="300">
        <f ca="1">'Profile with CoM'!EP25*f_FinCalc</f>
        <v>0</v>
      </c>
      <c r="EQ25" s="300">
        <f ca="1">'Profile with CoM'!EQ25*f_FinCalc</f>
        <v>0</v>
      </c>
      <c r="ER25" s="300">
        <f ca="1">'Profile with CoM'!ER25*f_FinCalc</f>
        <v>0</v>
      </c>
      <c r="ES25" s="300">
        <f ca="1">'Profile with CoM'!ES25*f_FinCalc</f>
        <v>0</v>
      </c>
      <c r="ET25" s="300">
        <f ca="1">'Profile with CoM'!ET25*f_FinCalc</f>
        <v>0</v>
      </c>
      <c r="EU25" s="300">
        <f ca="1">'Profile with CoM'!EU25*f_FinCalc</f>
        <v>0</v>
      </c>
      <c r="EV25" s="300">
        <f ca="1">'Profile with CoM'!EV25*f_FinCalc</f>
        <v>0</v>
      </c>
      <c r="EW25" s="300">
        <f ca="1">'Profile with CoM'!EW25*f_FinCalc</f>
        <v>0</v>
      </c>
      <c r="EX25" s="300">
        <f ca="1">'Profile with CoM'!EX25*f_FinCalc</f>
        <v>0</v>
      </c>
      <c r="EY25" s="612"/>
      <c r="EZ25" s="757" t="str">
        <f>'Main Input'!EZ25</f>
        <v>RPI</v>
      </c>
      <c r="FA25" s="757" t="str">
        <f>'Main Input'!FA25</f>
        <v>N/A</v>
      </c>
      <c r="FB25" s="766">
        <f>'Main Input'!FB25</f>
        <v>0</v>
      </c>
      <c r="FC25" s="766" t="str">
        <f>'Main Input'!FC25</f>
        <v>IT Solutions</v>
      </c>
      <c r="FD25" s="766" t="str">
        <f>'Main Input'!FD25</f>
        <v>Passthrough</v>
      </c>
      <c r="FE25" s="757" t="str">
        <f>'Main Input'!FE25</f>
        <v>Opex</v>
      </c>
      <c r="FF25" s="757" t="str">
        <f>'Main Input'!FF25</f>
        <v>ContractAccrual</v>
      </c>
      <c r="FG25" s="757" t="str">
        <f>'Main Input'!FG25</f>
        <v>Expense</v>
      </c>
      <c r="FH25" s="767" t="str">
        <f>'Main Input'!FH25</f>
        <v>A</v>
      </c>
      <c r="FI25" s="768">
        <f>'Main Input'!FI25</f>
        <v>0.22</v>
      </c>
      <c r="FJ25" s="768">
        <f>'Main Input'!FJ25</f>
        <v>0</v>
      </c>
      <c r="FK25" s="612"/>
      <c r="FL25" s="531">
        <f t="shared" si="27"/>
        <v>0</v>
      </c>
      <c r="FM25" s="86"/>
      <c r="FN25" s="612"/>
    </row>
    <row r="26" spans="1:170" ht="12.75" customHeight="1">
      <c r="A26" s="750" t="str">
        <f>'Main Input'!A26</f>
        <v>MTB</v>
      </c>
      <c r="B26" s="762" t="str">
        <f>'Main Input'!B26</f>
        <v>Field Maintenance Service</v>
      </c>
      <c r="C26" s="762" t="str">
        <f>'Main Input'!C26</f>
        <v>Third Party</v>
      </c>
      <c r="D26" s="762" t="str">
        <f>'Main Input'!D26</f>
        <v>TRA</v>
      </c>
      <c r="E26" s="762" t="str">
        <f>'Main Input'!E26</f>
        <v>4th Line Incidents [4th Line]</v>
      </c>
      <c r="F26" s="753" t="str">
        <f>'Main Input'!F26</f>
        <v>direct</v>
      </c>
      <c r="G26" s="753" t="str">
        <f>'Main Input'!G26</f>
        <v>Person</v>
      </c>
      <c r="H26" s="753">
        <f>'Main Input'!H26</f>
        <v>0</v>
      </c>
      <c r="I26" s="753">
        <f>'Main Input'!I26</f>
        <v>0</v>
      </c>
      <c r="J26" s="753">
        <f>'Main Input'!J26</f>
        <v>0</v>
      </c>
      <c r="K26" s="753" t="str">
        <f>'Main Input'!K26</f>
        <v>FJS</v>
      </c>
      <c r="L26" s="753" t="str">
        <f>'Main Input'!L26</f>
        <v>pTran</v>
      </c>
      <c r="M26" s="753">
        <f>'Main Input'!M26</f>
        <v>0</v>
      </c>
      <c r="N26" s="753">
        <f>'Main Input'!N26</f>
        <v>0</v>
      </c>
      <c r="O26" s="753" t="str">
        <f>'Main Input'!O26</f>
        <v>SPAIN</v>
      </c>
      <c r="P26" s="753">
        <f>'Main Input'!P26</f>
        <v>375.99</v>
      </c>
      <c r="Q26" s="753" t="str">
        <f>'Main Input'!Q26</f>
        <v>EUR</v>
      </c>
      <c r="R26" s="753" t="str">
        <f>'Main Input'!R26</f>
        <v>EMEA</v>
      </c>
      <c r="S26" s="753" t="str">
        <f>'Main Input'!S26</f>
        <v>Local</v>
      </c>
      <c r="T26" s="753">
        <f>'Main Input'!T26</f>
        <v>0</v>
      </c>
      <c r="U26" s="753">
        <f>'Main Input'!U26</f>
        <v>0</v>
      </c>
      <c r="V26" s="753" t="str">
        <f>'Main Input'!V26</f>
        <v>ZZZ</v>
      </c>
      <c r="W26" s="753">
        <f>'Main Input'!W26</f>
        <v>0</v>
      </c>
      <c r="X26" s="753">
        <f>'Main Input'!X26</f>
        <v>0</v>
      </c>
      <c r="Y26" s="753">
        <f>'Main Input'!Y26</f>
        <v>0</v>
      </c>
      <c r="Z26" s="753">
        <f>'Main Input'!Z26</f>
        <v>0</v>
      </c>
      <c r="AA26" s="753">
        <f>'Main Input'!AA26</f>
        <v>0</v>
      </c>
      <c r="AB26" s="763">
        <f>'Main Input'!AB26</f>
        <v>0</v>
      </c>
      <c r="AC26" s="763" t="str">
        <f>'Main Input'!AC26</f>
        <v>Incidents</v>
      </c>
      <c r="AD26" s="764">
        <f>'Main Input'!AD26</f>
        <v>112.5</v>
      </c>
      <c r="AE26" s="765">
        <f t="shared" ca="1" si="26"/>
        <v>56647.621527215837</v>
      </c>
      <c r="AF26" s="299">
        <f ca="1">'Profile with CoM'!AF26*f_FinCalc</f>
        <v>0</v>
      </c>
      <c r="AG26" s="300">
        <f ca="1">'Profile with CoM'!AG26*f_FinCalc</f>
        <v>477.41946654255133</v>
      </c>
      <c r="AH26" s="300">
        <f ca="1">'Profile with CoM'!AH26*f_FinCalc</f>
        <v>609.26553774978174</v>
      </c>
      <c r="AI26" s="300">
        <f ca="1">'Profile with CoM'!AI26*f_FinCalc</f>
        <v>29185.071659634556</v>
      </c>
      <c r="AJ26" s="300">
        <f ca="1">'Profile with CoM'!AJ26*f_FinCalc</f>
        <v>786.24298996871448</v>
      </c>
      <c r="AK26" s="300">
        <f ca="1">'Profile with CoM'!AK26*f_FinCalc</f>
        <v>1670.623824797266</v>
      </c>
      <c r="AL26" s="300">
        <f ca="1">'Profile with CoM'!AL26*f_FinCalc</f>
        <v>706.45228937812089</v>
      </c>
      <c r="AM26" s="300">
        <f ca="1">'Profile with CoM'!AM26*f_FinCalc</f>
        <v>706.45228937812089</v>
      </c>
      <c r="AN26" s="300">
        <f ca="1">'Profile with CoM'!AN26*f_FinCalc</f>
        <v>380.36318143703988</v>
      </c>
      <c r="AO26" s="300">
        <f ca="1">'Profile with CoM'!AO26*f_FinCalc</f>
        <v>380.36318143703357</v>
      </c>
      <c r="AP26" s="300">
        <f ca="1">'Profile with CoM'!AP26*f_FinCalc</f>
        <v>380.36318143703357</v>
      </c>
      <c r="AQ26" s="300">
        <f ca="1">'Profile with CoM'!AQ26*f_FinCalc</f>
        <v>370.55580447851037</v>
      </c>
      <c r="AR26" s="300">
        <f ca="1">'Profile with CoM'!AR26*f_FinCalc</f>
        <v>370.55580447850406</v>
      </c>
      <c r="AS26" s="300">
        <f ca="1">'Profile with CoM'!AS26*f_FinCalc</f>
        <v>370.55580447851037</v>
      </c>
      <c r="AT26" s="300">
        <f ca="1">'Profile with CoM'!AT26*f_FinCalc</f>
        <v>370.55580447850406</v>
      </c>
      <c r="AU26" s="300">
        <f ca="1">'Profile with CoM'!AU26*f_FinCalc</f>
        <v>370.55580447850406</v>
      </c>
      <c r="AV26" s="300">
        <f ca="1">'Profile with CoM'!AV26*f_FinCalc</f>
        <v>377.96692056807666</v>
      </c>
      <c r="AW26" s="300">
        <f ca="1">'Profile with CoM'!AW26*f_FinCalc</f>
        <v>377.96692056807666</v>
      </c>
      <c r="AX26" s="300">
        <f ca="1">'Profile with CoM'!AX26*f_FinCalc</f>
        <v>377.96692056807035</v>
      </c>
      <c r="AY26" s="300">
        <f ca="1">'Profile with CoM'!AY26*f_FinCalc</f>
        <v>377.96692056807666</v>
      </c>
      <c r="AZ26" s="300">
        <f ca="1">'Profile with CoM'!AZ26*f_FinCalc</f>
        <v>377.96692056807035</v>
      </c>
      <c r="BA26" s="300">
        <f ca="1">'Profile with CoM'!BA26*f_FinCalc</f>
        <v>377.96692056807666</v>
      </c>
      <c r="BB26" s="300">
        <f ca="1">'Profile with CoM'!BB26*f_FinCalc</f>
        <v>377.96692056807666</v>
      </c>
      <c r="BC26" s="300">
        <f ca="1">'Profile with CoM'!BC26*f_FinCalc</f>
        <v>377.96692056807035</v>
      </c>
      <c r="BD26" s="300">
        <f ca="1">'Profile with CoM'!BD26*f_FinCalc</f>
        <v>377.96692056808291</v>
      </c>
      <c r="BE26" s="300">
        <f ca="1">'Profile with CoM'!BE26*f_FinCalc</f>
        <v>377.96692056807035</v>
      </c>
      <c r="BF26" s="300">
        <f ca="1">'Profile with CoM'!BF26*f_FinCalc</f>
        <v>377.96692056807666</v>
      </c>
      <c r="BG26" s="300">
        <f ca="1">'Profile with CoM'!BG26*f_FinCalc</f>
        <v>377.96692056807035</v>
      </c>
      <c r="BH26" s="300">
        <f ca="1">'Profile with CoM'!BH26*f_FinCalc</f>
        <v>385.5262589794421</v>
      </c>
      <c r="BI26" s="300">
        <f ca="1">'Profile with CoM'!BI26*f_FinCalc</f>
        <v>385.5262589794421</v>
      </c>
      <c r="BJ26" s="300">
        <f ca="1">'Profile with CoM'!BJ26*f_FinCalc</f>
        <v>385.5262589794421</v>
      </c>
      <c r="BK26" s="300">
        <f ca="1">'Profile with CoM'!BK26*f_FinCalc</f>
        <v>385.5262589794421</v>
      </c>
      <c r="BL26" s="300">
        <f ca="1">'Profile with CoM'!BL26*f_FinCalc</f>
        <v>385.5262589794421</v>
      </c>
      <c r="BM26" s="300">
        <f ca="1">'Profile with CoM'!BM26*f_FinCalc</f>
        <v>385.52625897943574</v>
      </c>
      <c r="BN26" s="300">
        <f ca="1">'Profile with CoM'!BN26*f_FinCalc</f>
        <v>385.5262589794421</v>
      </c>
      <c r="BO26" s="300">
        <f ca="1">'Profile with CoM'!BO26*f_FinCalc</f>
        <v>385.5262589794421</v>
      </c>
      <c r="BP26" s="300">
        <f ca="1">'Profile with CoM'!BP26*f_FinCalc</f>
        <v>385.5262589794421</v>
      </c>
      <c r="BQ26" s="300">
        <f ca="1">'Profile with CoM'!BQ26*f_FinCalc</f>
        <v>385.5262589794421</v>
      </c>
      <c r="BR26" s="300">
        <f ca="1">'Profile with CoM'!BR26*f_FinCalc</f>
        <v>385.5262589794421</v>
      </c>
      <c r="BS26" s="300">
        <f ca="1">'Profile with CoM'!BS26*f_FinCalc</f>
        <v>385.5262589794421</v>
      </c>
      <c r="BT26" s="300">
        <f ca="1">'Profile with CoM'!BT26*f_FinCalc</f>
        <v>393.23678415902282</v>
      </c>
      <c r="BU26" s="300">
        <f ca="1">'Profile with CoM'!BU26*f_FinCalc</f>
        <v>393.23678415902282</v>
      </c>
      <c r="BV26" s="300">
        <f ca="1">'Profile with CoM'!BV26*f_FinCalc</f>
        <v>393.23678415902282</v>
      </c>
      <c r="BW26" s="300">
        <f ca="1">'Profile with CoM'!BW26*f_FinCalc</f>
        <v>393.23678415902282</v>
      </c>
      <c r="BX26" s="300">
        <f ca="1">'Profile with CoM'!BX26*f_FinCalc</f>
        <v>393.23678415902282</v>
      </c>
      <c r="BY26" s="300">
        <f ca="1">'Profile with CoM'!BY26*f_FinCalc</f>
        <v>393.23678415902282</v>
      </c>
      <c r="BZ26" s="300">
        <f ca="1">'Profile with CoM'!BZ26*f_FinCalc</f>
        <v>393.23678415902913</v>
      </c>
      <c r="CA26" s="300">
        <f ca="1">'Profile with CoM'!CA26*f_FinCalc</f>
        <v>393.23678415902282</v>
      </c>
      <c r="CB26" s="300">
        <f ca="1">'Profile with CoM'!CB26*f_FinCalc</f>
        <v>393.23678415902282</v>
      </c>
      <c r="CC26" s="300">
        <f ca="1">'Profile with CoM'!CC26*f_FinCalc</f>
        <v>393.23678415902282</v>
      </c>
      <c r="CD26" s="300">
        <f ca="1">'Profile with CoM'!CD26*f_FinCalc</f>
        <v>393.23678415902282</v>
      </c>
      <c r="CE26" s="300">
        <f ca="1">'Profile with CoM'!CE26*f_FinCalc</f>
        <v>393.23678415902282</v>
      </c>
      <c r="CF26" s="300">
        <f ca="1">'Profile with CoM'!CF26*f_FinCalc</f>
        <v>401.10151984220983</v>
      </c>
      <c r="CG26" s="300">
        <f ca="1">'Profile with CoM'!CG26*f_FinCalc</f>
        <v>401.10151984220352</v>
      </c>
      <c r="CH26" s="300">
        <f ca="1">'Profile with CoM'!CH26*f_FinCalc</f>
        <v>401.10151984220983</v>
      </c>
      <c r="CI26" s="300">
        <f ca="1">'Profile with CoM'!CI26*f_FinCalc</f>
        <v>401.10151984220352</v>
      </c>
      <c r="CJ26" s="300">
        <f ca="1">'Profile with CoM'!CJ26*f_FinCalc</f>
        <v>401.10151984220983</v>
      </c>
      <c r="CK26" s="300">
        <f ca="1">'Profile with CoM'!CK26*f_FinCalc</f>
        <v>401.10151984220983</v>
      </c>
      <c r="CL26" s="300">
        <f ca="1">'Profile with CoM'!CL26*f_FinCalc</f>
        <v>401.10151984220352</v>
      </c>
      <c r="CM26" s="300">
        <f ca="1">'Profile with CoM'!CM26*f_FinCalc</f>
        <v>401.10151984220983</v>
      </c>
      <c r="CN26" s="300">
        <f ca="1">'Profile with CoM'!CN26*f_FinCalc</f>
        <v>401.10151984220352</v>
      </c>
      <c r="CO26" s="300">
        <f ca="1">'Profile with CoM'!CO26*f_FinCalc</f>
        <v>401.10151984220983</v>
      </c>
      <c r="CP26" s="300">
        <f ca="1">'Profile with CoM'!CP26*f_FinCalc</f>
        <v>401.10151984220352</v>
      </c>
      <c r="CQ26" s="300">
        <f ca="1">'Profile with CoM'!CQ26*f_FinCalc</f>
        <v>401.10151984220983</v>
      </c>
      <c r="CR26" s="300">
        <f ca="1">'Profile with CoM'!CR26*f_FinCalc</f>
        <v>409.12355023904928</v>
      </c>
      <c r="CS26" s="300">
        <f ca="1">'Profile with CoM'!CS26*f_FinCalc</f>
        <v>409.12355023904928</v>
      </c>
      <c r="CT26" s="300">
        <f ca="1">'Profile with CoM'!CT26*f_FinCalc</f>
        <v>0</v>
      </c>
      <c r="CU26" s="300">
        <f ca="1">'Profile with CoM'!CU26*f_FinCalc</f>
        <v>0</v>
      </c>
      <c r="CV26" s="300">
        <f ca="1">'Profile with CoM'!CV26*f_FinCalc</f>
        <v>0</v>
      </c>
      <c r="CW26" s="300">
        <f ca="1">'Profile with CoM'!CW26*f_FinCalc</f>
        <v>0</v>
      </c>
      <c r="CX26" s="300">
        <f ca="1">'Profile with CoM'!CX26*f_FinCalc</f>
        <v>0</v>
      </c>
      <c r="CY26" s="300">
        <f ca="1">'Profile with CoM'!CY26*f_FinCalc</f>
        <v>0</v>
      </c>
      <c r="CZ26" s="300">
        <f ca="1">'Profile with CoM'!CZ26*f_FinCalc</f>
        <v>0</v>
      </c>
      <c r="DA26" s="300">
        <f ca="1">'Profile with CoM'!DA26*f_FinCalc</f>
        <v>0</v>
      </c>
      <c r="DB26" s="300">
        <f ca="1">'Profile with CoM'!DB26*f_FinCalc</f>
        <v>0</v>
      </c>
      <c r="DC26" s="300">
        <f ca="1">'Profile with CoM'!DC26*f_FinCalc</f>
        <v>0</v>
      </c>
      <c r="DD26" s="300">
        <f ca="1">'Profile with CoM'!DD26*f_FinCalc</f>
        <v>0</v>
      </c>
      <c r="DE26" s="300">
        <f ca="1">'Profile with CoM'!DE26*f_FinCalc</f>
        <v>0</v>
      </c>
      <c r="DF26" s="300">
        <f ca="1">'Profile with CoM'!DF26*f_FinCalc</f>
        <v>0</v>
      </c>
      <c r="DG26" s="300">
        <f ca="1">'Profile with CoM'!DG26*f_FinCalc</f>
        <v>0</v>
      </c>
      <c r="DH26" s="300">
        <f ca="1">'Profile with CoM'!DH26*f_FinCalc</f>
        <v>0</v>
      </c>
      <c r="DI26" s="300">
        <f ca="1">'Profile with CoM'!DI26*f_FinCalc</f>
        <v>0</v>
      </c>
      <c r="DJ26" s="300">
        <f ca="1">'Profile with CoM'!DJ26*f_FinCalc</f>
        <v>0</v>
      </c>
      <c r="DK26" s="300">
        <f ca="1">'Profile with CoM'!DK26*f_FinCalc</f>
        <v>0</v>
      </c>
      <c r="DL26" s="300">
        <f ca="1">'Profile with CoM'!DL26*f_FinCalc</f>
        <v>0</v>
      </c>
      <c r="DM26" s="300">
        <f ca="1">'Profile with CoM'!DM26*f_FinCalc</f>
        <v>0</v>
      </c>
      <c r="DN26" s="300">
        <f ca="1">'Profile with CoM'!DN26*f_FinCalc</f>
        <v>0</v>
      </c>
      <c r="DO26" s="300">
        <f ca="1">'Profile with CoM'!DO26*f_FinCalc</f>
        <v>0</v>
      </c>
      <c r="DP26" s="300">
        <f ca="1">'Profile with CoM'!DP26*f_FinCalc</f>
        <v>0</v>
      </c>
      <c r="DQ26" s="300">
        <f ca="1">'Profile with CoM'!DQ26*f_FinCalc</f>
        <v>0</v>
      </c>
      <c r="DR26" s="300">
        <f ca="1">'Profile with CoM'!DR26*f_FinCalc</f>
        <v>0</v>
      </c>
      <c r="DS26" s="300">
        <f ca="1">'Profile with CoM'!DS26*f_FinCalc</f>
        <v>0</v>
      </c>
      <c r="DT26" s="300">
        <f ca="1">'Profile with CoM'!DT26*f_FinCalc</f>
        <v>0</v>
      </c>
      <c r="DU26" s="300">
        <f ca="1">'Profile with CoM'!DU26*f_FinCalc</f>
        <v>0</v>
      </c>
      <c r="DV26" s="300">
        <f ca="1">'Profile with CoM'!DV26*f_FinCalc</f>
        <v>0</v>
      </c>
      <c r="DW26" s="300">
        <f ca="1">'Profile with CoM'!DW26*f_FinCalc</f>
        <v>0</v>
      </c>
      <c r="DX26" s="300">
        <f ca="1">'Profile with CoM'!DX26*f_FinCalc</f>
        <v>0</v>
      </c>
      <c r="DY26" s="300">
        <f ca="1">'Profile with CoM'!DY26*f_FinCalc</f>
        <v>0</v>
      </c>
      <c r="DZ26" s="300">
        <f ca="1">'Profile with CoM'!DZ26*f_FinCalc</f>
        <v>0</v>
      </c>
      <c r="EA26" s="300">
        <f ca="1">'Profile with CoM'!EA26*f_FinCalc</f>
        <v>0</v>
      </c>
      <c r="EB26" s="300">
        <f ca="1">'Profile with CoM'!EB26*f_FinCalc</f>
        <v>0</v>
      </c>
      <c r="EC26" s="300">
        <f ca="1">'Profile with CoM'!EC26*f_FinCalc</f>
        <v>0</v>
      </c>
      <c r="ED26" s="300">
        <f ca="1">'Profile with CoM'!ED26*f_FinCalc</f>
        <v>0</v>
      </c>
      <c r="EE26" s="300">
        <f ca="1">'Profile with CoM'!EE26*f_FinCalc</f>
        <v>0</v>
      </c>
      <c r="EF26" s="300">
        <f ca="1">'Profile with CoM'!EF26*f_FinCalc</f>
        <v>0</v>
      </c>
      <c r="EG26" s="300">
        <f ca="1">'Profile with CoM'!EG26*f_FinCalc</f>
        <v>0</v>
      </c>
      <c r="EH26" s="300">
        <f ca="1">'Profile with CoM'!EH26*f_FinCalc</f>
        <v>0</v>
      </c>
      <c r="EI26" s="300">
        <f ca="1">'Profile with CoM'!EI26*f_FinCalc</f>
        <v>0</v>
      </c>
      <c r="EJ26" s="300">
        <f ca="1">'Profile with CoM'!EJ26*f_FinCalc</f>
        <v>0</v>
      </c>
      <c r="EK26" s="300">
        <f ca="1">'Profile with CoM'!EK26*f_FinCalc</f>
        <v>0</v>
      </c>
      <c r="EL26" s="300">
        <f ca="1">'Profile with CoM'!EL26*f_FinCalc</f>
        <v>0</v>
      </c>
      <c r="EM26" s="300">
        <f ca="1">'Profile with CoM'!EM26*f_FinCalc</f>
        <v>0</v>
      </c>
      <c r="EN26" s="300">
        <f ca="1">'Profile with CoM'!EN26*f_FinCalc</f>
        <v>0</v>
      </c>
      <c r="EO26" s="300">
        <f ca="1">'Profile with CoM'!EO26*f_FinCalc</f>
        <v>0</v>
      </c>
      <c r="EP26" s="300">
        <f ca="1">'Profile with CoM'!EP26*f_FinCalc</f>
        <v>0</v>
      </c>
      <c r="EQ26" s="300">
        <f ca="1">'Profile with CoM'!EQ26*f_FinCalc</f>
        <v>0</v>
      </c>
      <c r="ER26" s="300">
        <f ca="1">'Profile with CoM'!ER26*f_FinCalc</f>
        <v>0</v>
      </c>
      <c r="ES26" s="300">
        <f ca="1">'Profile with CoM'!ES26*f_FinCalc</f>
        <v>0</v>
      </c>
      <c r="ET26" s="300">
        <f ca="1">'Profile with CoM'!ET26*f_FinCalc</f>
        <v>0</v>
      </c>
      <c r="EU26" s="300">
        <f ca="1">'Profile with CoM'!EU26*f_FinCalc</f>
        <v>0</v>
      </c>
      <c r="EV26" s="300">
        <f ca="1">'Profile with CoM'!EV26*f_FinCalc</f>
        <v>0</v>
      </c>
      <c r="EW26" s="300">
        <f ca="1">'Profile with CoM'!EW26*f_FinCalc</f>
        <v>0</v>
      </c>
      <c r="EX26" s="300">
        <f ca="1">'Profile with CoM'!EX26*f_FinCalc</f>
        <v>0</v>
      </c>
      <c r="EY26" s="612"/>
      <c r="EZ26" s="757" t="str">
        <f>'Main Input'!EZ26</f>
        <v>RPI</v>
      </c>
      <c r="FA26" s="757" t="str">
        <f>'Main Input'!FA26</f>
        <v>N/A</v>
      </c>
      <c r="FB26" s="766">
        <f>'Main Input'!FB26</f>
        <v>0</v>
      </c>
      <c r="FC26" s="766" t="str">
        <f>'Main Input'!FC26</f>
        <v>IT Solutions</v>
      </c>
      <c r="FD26" s="766" t="str">
        <f>'Main Input'!FD26</f>
        <v>Managed Services</v>
      </c>
      <c r="FE26" s="757" t="str">
        <f>'Main Input'!FE26</f>
        <v>Opex</v>
      </c>
      <c r="FF26" s="757" t="str">
        <f>'Main Input'!FF26</f>
        <v>ContractAccrual</v>
      </c>
      <c r="FG26" s="757" t="str">
        <f>'Main Input'!FG26</f>
        <v>Expense</v>
      </c>
      <c r="FH26" s="767" t="str">
        <f>'Main Input'!FH26</f>
        <v>A</v>
      </c>
      <c r="FI26" s="768">
        <f>'Main Input'!FI26</f>
        <v>0.22</v>
      </c>
      <c r="FJ26" s="768">
        <f>'Main Input'!FJ26</f>
        <v>0</v>
      </c>
      <c r="FK26" s="612"/>
      <c r="FL26" s="531">
        <f t="shared" si="27"/>
        <v>0</v>
      </c>
      <c r="FM26" s="86"/>
      <c r="FN26" s="612"/>
    </row>
    <row r="27" spans="1:170" ht="12.75" customHeight="1">
      <c r="A27" s="750" t="str">
        <f>'Main Input'!A27</f>
        <v>MTB</v>
      </c>
      <c r="B27" s="762" t="str">
        <f>'Main Input'!B27</f>
        <v>Field Maintenance Service</v>
      </c>
      <c r="C27" s="762" t="str">
        <f>'Main Input'!C27</f>
        <v>Third Party</v>
      </c>
      <c r="D27" s="762" t="str">
        <f>'Main Input'!D27</f>
        <v>TRF</v>
      </c>
      <c r="E27" s="762" t="str">
        <f>'Main Input'!E27</f>
        <v>TRIOLE fS Project Manager - Transition</v>
      </c>
      <c r="F27" s="753" t="str">
        <f>'Main Input'!F27</f>
        <v>direct</v>
      </c>
      <c r="G27" s="753" t="str">
        <f>'Main Input'!G27</f>
        <v>Person</v>
      </c>
      <c r="H27" s="753">
        <f>'Main Input'!H27</f>
        <v>0</v>
      </c>
      <c r="I27" s="753">
        <f>'Main Input'!I27</f>
        <v>0</v>
      </c>
      <c r="J27" s="753">
        <f>'Main Input'!J27</f>
        <v>0</v>
      </c>
      <c r="K27" s="753" t="str">
        <f>'Main Input'!K27</f>
        <v>FJS</v>
      </c>
      <c r="L27" s="753" t="str">
        <f>'Main Input'!L27</f>
        <v>pTran</v>
      </c>
      <c r="M27" s="753">
        <f>'Main Input'!M27</f>
        <v>0</v>
      </c>
      <c r="N27" s="753">
        <f>'Main Input'!N27</f>
        <v>0</v>
      </c>
      <c r="O27" s="753" t="str">
        <f>'Main Input'!O27</f>
        <v>SPAIN</v>
      </c>
      <c r="P27" s="753">
        <f>'Main Input'!P27</f>
        <v>398</v>
      </c>
      <c r="Q27" s="753" t="str">
        <f>'Main Input'!Q27</f>
        <v>EUR</v>
      </c>
      <c r="R27" s="753" t="str">
        <f>'Main Input'!R27</f>
        <v>EMEA</v>
      </c>
      <c r="S27" s="753" t="str">
        <f>'Main Input'!S27</f>
        <v>Local</v>
      </c>
      <c r="T27" s="753">
        <f>'Main Input'!T27</f>
        <v>0</v>
      </c>
      <c r="U27" s="753">
        <f>'Main Input'!U27</f>
        <v>0</v>
      </c>
      <c r="V27" s="753" t="str">
        <f>'Main Input'!V27</f>
        <v>ZZZ</v>
      </c>
      <c r="W27" s="753">
        <f>'Main Input'!W27</f>
        <v>0</v>
      </c>
      <c r="X27" s="753">
        <f>'Main Input'!X27</f>
        <v>0</v>
      </c>
      <c r="Y27" s="753">
        <f>'Main Input'!Y27</f>
        <v>0</v>
      </c>
      <c r="Z27" s="753">
        <f>'Main Input'!Z27</f>
        <v>0</v>
      </c>
      <c r="AA27" s="753">
        <f>'Main Input'!AA27</f>
        <v>0</v>
      </c>
      <c r="AB27" s="763">
        <f>'Main Input'!AB27</f>
        <v>0</v>
      </c>
      <c r="AC27" s="763" t="str">
        <f>'Main Input'!AC27</f>
        <v>Days</v>
      </c>
      <c r="AD27" s="764">
        <f>'Main Input'!AD27</f>
        <v>54</v>
      </c>
      <c r="AE27" s="765">
        <f t="shared" ca="1" si="26"/>
        <v>28782.578304101957</v>
      </c>
      <c r="AF27" s="299">
        <f ca="1">'Profile with CoM'!AF27*f_FinCalc</f>
        <v>0</v>
      </c>
      <c r="AG27" s="300">
        <f ca="1">'Profile with CoM'!AG27*f_FinCalc</f>
        <v>242.57617194151175</v>
      </c>
      <c r="AH27" s="300">
        <f ca="1">'Profile with CoM'!AH27*f_FinCalc</f>
        <v>309.56697872740847</v>
      </c>
      <c r="AI27" s="300">
        <f ca="1">'Profile with CoM'!AI27*f_FinCalc</f>
        <v>14828.894624475613</v>
      </c>
      <c r="AJ27" s="300">
        <f ca="1">'Profile with CoM'!AJ27*f_FinCalc</f>
        <v>399.4889779079848</v>
      </c>
      <c r="AK27" s="300">
        <f ca="1">'Profile with CoM'!AK27*f_FinCalc</f>
        <v>848.84165932410349</v>
      </c>
      <c r="AL27" s="300">
        <f ca="1">'Profile with CoM'!AL27*f_FinCalc</f>
        <v>358.9474330774654</v>
      </c>
      <c r="AM27" s="300">
        <f ca="1">'Profile with CoM'!AM27*f_FinCalc</f>
        <v>358.9474330774654</v>
      </c>
      <c r="AN27" s="300">
        <f ca="1">'Profile with CoM'!AN27*f_FinCalc</f>
        <v>193.26200745161336</v>
      </c>
      <c r="AO27" s="300">
        <f ca="1">'Profile with CoM'!AO27*f_FinCalc</f>
        <v>193.26200745161012</v>
      </c>
      <c r="AP27" s="300">
        <f ca="1">'Profile with CoM'!AP27*f_FinCalc</f>
        <v>193.26200745161012</v>
      </c>
      <c r="AQ27" s="300">
        <f ca="1">'Profile with CoM'!AQ27*f_FinCalc</f>
        <v>188.27889275665473</v>
      </c>
      <c r="AR27" s="300">
        <f ca="1">'Profile with CoM'!AR27*f_FinCalc</f>
        <v>188.27889275665152</v>
      </c>
      <c r="AS27" s="300">
        <f ca="1">'Profile with CoM'!AS27*f_FinCalc</f>
        <v>188.27889275665473</v>
      </c>
      <c r="AT27" s="300">
        <f ca="1">'Profile with CoM'!AT27*f_FinCalc</f>
        <v>188.27889275665152</v>
      </c>
      <c r="AU27" s="300">
        <f ca="1">'Profile with CoM'!AU27*f_FinCalc</f>
        <v>188.27889275665152</v>
      </c>
      <c r="AV27" s="300">
        <f ca="1">'Profile with CoM'!AV27*f_FinCalc</f>
        <v>192.04447061178584</v>
      </c>
      <c r="AW27" s="300">
        <f ca="1">'Profile with CoM'!AW27*f_FinCalc</f>
        <v>192.04447061178584</v>
      </c>
      <c r="AX27" s="300">
        <f ca="1">'Profile with CoM'!AX27*f_FinCalc</f>
        <v>192.04447061178266</v>
      </c>
      <c r="AY27" s="300">
        <f ca="1">'Profile with CoM'!AY27*f_FinCalc</f>
        <v>192.04447061178584</v>
      </c>
      <c r="AZ27" s="300">
        <f ca="1">'Profile with CoM'!AZ27*f_FinCalc</f>
        <v>192.04447061178266</v>
      </c>
      <c r="BA27" s="300">
        <f ca="1">'Profile with CoM'!BA27*f_FinCalc</f>
        <v>192.04447061178584</v>
      </c>
      <c r="BB27" s="300">
        <f ca="1">'Profile with CoM'!BB27*f_FinCalc</f>
        <v>192.04447061178584</v>
      </c>
      <c r="BC27" s="300">
        <f ca="1">'Profile with CoM'!BC27*f_FinCalc</f>
        <v>192.04447061178266</v>
      </c>
      <c r="BD27" s="300">
        <f ca="1">'Profile with CoM'!BD27*f_FinCalc</f>
        <v>192.044470611789</v>
      </c>
      <c r="BE27" s="300">
        <f ca="1">'Profile with CoM'!BE27*f_FinCalc</f>
        <v>192.04447061178266</v>
      </c>
      <c r="BF27" s="300">
        <f ca="1">'Profile with CoM'!BF27*f_FinCalc</f>
        <v>192.04447061178584</v>
      </c>
      <c r="BG27" s="300">
        <f ca="1">'Profile with CoM'!BG27*f_FinCalc</f>
        <v>192.04447061178266</v>
      </c>
      <c r="BH27" s="300">
        <f ca="1">'Profile with CoM'!BH27*f_FinCalc</f>
        <v>195.88536002402358</v>
      </c>
      <c r="BI27" s="300">
        <f ca="1">'Profile with CoM'!BI27*f_FinCalc</f>
        <v>195.88536002402358</v>
      </c>
      <c r="BJ27" s="300">
        <f ca="1">'Profile with CoM'!BJ27*f_FinCalc</f>
        <v>195.88536002402358</v>
      </c>
      <c r="BK27" s="300">
        <f ca="1">'Profile with CoM'!BK27*f_FinCalc</f>
        <v>195.88536002402358</v>
      </c>
      <c r="BL27" s="300">
        <f ca="1">'Profile with CoM'!BL27*f_FinCalc</f>
        <v>195.88536002402358</v>
      </c>
      <c r="BM27" s="300">
        <f ca="1">'Profile with CoM'!BM27*f_FinCalc</f>
        <v>195.88536002402034</v>
      </c>
      <c r="BN27" s="300">
        <f ca="1">'Profile with CoM'!BN27*f_FinCalc</f>
        <v>195.88536002402358</v>
      </c>
      <c r="BO27" s="300">
        <f ca="1">'Profile with CoM'!BO27*f_FinCalc</f>
        <v>195.88536002402358</v>
      </c>
      <c r="BP27" s="300">
        <f ca="1">'Profile with CoM'!BP27*f_FinCalc</f>
        <v>195.88536002402358</v>
      </c>
      <c r="BQ27" s="300">
        <f ca="1">'Profile with CoM'!BQ27*f_FinCalc</f>
        <v>195.88536002402358</v>
      </c>
      <c r="BR27" s="300">
        <f ca="1">'Profile with CoM'!BR27*f_FinCalc</f>
        <v>195.88536002402358</v>
      </c>
      <c r="BS27" s="300">
        <f ca="1">'Profile with CoM'!BS27*f_FinCalc</f>
        <v>195.88536002402358</v>
      </c>
      <c r="BT27" s="300">
        <f ca="1">'Profile with CoM'!BT27*f_FinCalc</f>
        <v>199.8030672244999</v>
      </c>
      <c r="BU27" s="300">
        <f ca="1">'Profile with CoM'!BU27*f_FinCalc</f>
        <v>199.8030672244999</v>
      </c>
      <c r="BV27" s="300">
        <f ca="1">'Profile with CoM'!BV27*f_FinCalc</f>
        <v>199.8030672244999</v>
      </c>
      <c r="BW27" s="300">
        <f ca="1">'Profile with CoM'!BW27*f_FinCalc</f>
        <v>199.8030672244999</v>
      </c>
      <c r="BX27" s="300">
        <f ca="1">'Profile with CoM'!BX27*f_FinCalc</f>
        <v>199.8030672244999</v>
      </c>
      <c r="BY27" s="300">
        <f ca="1">'Profile with CoM'!BY27*f_FinCalc</f>
        <v>199.8030672244999</v>
      </c>
      <c r="BZ27" s="300">
        <f ca="1">'Profile with CoM'!BZ27*f_FinCalc</f>
        <v>199.80306722450308</v>
      </c>
      <c r="CA27" s="300">
        <f ca="1">'Profile with CoM'!CA27*f_FinCalc</f>
        <v>199.8030672244999</v>
      </c>
      <c r="CB27" s="300">
        <f ca="1">'Profile with CoM'!CB27*f_FinCalc</f>
        <v>199.8030672244999</v>
      </c>
      <c r="CC27" s="300">
        <f ca="1">'Profile with CoM'!CC27*f_FinCalc</f>
        <v>199.8030672244999</v>
      </c>
      <c r="CD27" s="300">
        <f ca="1">'Profile with CoM'!CD27*f_FinCalc</f>
        <v>199.8030672244999</v>
      </c>
      <c r="CE27" s="300">
        <f ca="1">'Profile with CoM'!CE27*f_FinCalc</f>
        <v>199.8030672244999</v>
      </c>
      <c r="CF27" s="300">
        <f ca="1">'Profile with CoM'!CF27*f_FinCalc</f>
        <v>203.79912856899324</v>
      </c>
      <c r="CG27" s="300">
        <f ca="1">'Profile with CoM'!CG27*f_FinCalc</f>
        <v>203.79912856899006</v>
      </c>
      <c r="CH27" s="300">
        <f ca="1">'Profile with CoM'!CH27*f_FinCalc</f>
        <v>203.79912856899324</v>
      </c>
      <c r="CI27" s="300">
        <f ca="1">'Profile with CoM'!CI27*f_FinCalc</f>
        <v>203.79912856899006</v>
      </c>
      <c r="CJ27" s="300">
        <f ca="1">'Profile with CoM'!CJ27*f_FinCalc</f>
        <v>203.79912856899324</v>
      </c>
      <c r="CK27" s="300">
        <f ca="1">'Profile with CoM'!CK27*f_FinCalc</f>
        <v>203.79912856899324</v>
      </c>
      <c r="CL27" s="300">
        <f ca="1">'Profile with CoM'!CL27*f_FinCalc</f>
        <v>203.79912856899006</v>
      </c>
      <c r="CM27" s="300">
        <f ca="1">'Profile with CoM'!CM27*f_FinCalc</f>
        <v>203.79912856899324</v>
      </c>
      <c r="CN27" s="300">
        <f ca="1">'Profile with CoM'!CN27*f_FinCalc</f>
        <v>203.79912856899006</v>
      </c>
      <c r="CO27" s="300">
        <f ca="1">'Profile with CoM'!CO27*f_FinCalc</f>
        <v>203.79912856899324</v>
      </c>
      <c r="CP27" s="300">
        <f ca="1">'Profile with CoM'!CP27*f_FinCalc</f>
        <v>203.79912856899006</v>
      </c>
      <c r="CQ27" s="300">
        <f ca="1">'Profile with CoM'!CQ27*f_FinCalc</f>
        <v>203.79912856899324</v>
      </c>
      <c r="CR27" s="300">
        <f ca="1">'Profile with CoM'!CR27*f_FinCalc</f>
        <v>207.87511114037068</v>
      </c>
      <c r="CS27" s="300">
        <f ca="1">'Profile with CoM'!CS27*f_FinCalc</f>
        <v>207.87511114037068</v>
      </c>
      <c r="CT27" s="300">
        <f ca="1">'Profile with CoM'!CT27*f_FinCalc</f>
        <v>0</v>
      </c>
      <c r="CU27" s="300">
        <f ca="1">'Profile with CoM'!CU27*f_FinCalc</f>
        <v>0</v>
      </c>
      <c r="CV27" s="300">
        <f ca="1">'Profile with CoM'!CV27*f_FinCalc</f>
        <v>0</v>
      </c>
      <c r="CW27" s="300">
        <f ca="1">'Profile with CoM'!CW27*f_FinCalc</f>
        <v>0</v>
      </c>
      <c r="CX27" s="300">
        <f ca="1">'Profile with CoM'!CX27*f_FinCalc</f>
        <v>0</v>
      </c>
      <c r="CY27" s="300">
        <f ca="1">'Profile with CoM'!CY27*f_FinCalc</f>
        <v>0</v>
      </c>
      <c r="CZ27" s="300">
        <f ca="1">'Profile with CoM'!CZ27*f_FinCalc</f>
        <v>0</v>
      </c>
      <c r="DA27" s="300">
        <f ca="1">'Profile with CoM'!DA27*f_FinCalc</f>
        <v>0</v>
      </c>
      <c r="DB27" s="300">
        <f ca="1">'Profile with CoM'!DB27*f_FinCalc</f>
        <v>0</v>
      </c>
      <c r="DC27" s="300">
        <f ca="1">'Profile with CoM'!DC27*f_FinCalc</f>
        <v>0</v>
      </c>
      <c r="DD27" s="300">
        <f ca="1">'Profile with CoM'!DD27*f_FinCalc</f>
        <v>0</v>
      </c>
      <c r="DE27" s="300">
        <f ca="1">'Profile with CoM'!DE27*f_FinCalc</f>
        <v>0</v>
      </c>
      <c r="DF27" s="300">
        <f ca="1">'Profile with CoM'!DF27*f_FinCalc</f>
        <v>0</v>
      </c>
      <c r="DG27" s="300">
        <f ca="1">'Profile with CoM'!DG27*f_FinCalc</f>
        <v>0</v>
      </c>
      <c r="DH27" s="300">
        <f ca="1">'Profile with CoM'!DH27*f_FinCalc</f>
        <v>0</v>
      </c>
      <c r="DI27" s="300">
        <f ca="1">'Profile with CoM'!DI27*f_FinCalc</f>
        <v>0</v>
      </c>
      <c r="DJ27" s="300">
        <f ca="1">'Profile with CoM'!DJ27*f_FinCalc</f>
        <v>0</v>
      </c>
      <c r="DK27" s="300">
        <f ca="1">'Profile with CoM'!DK27*f_FinCalc</f>
        <v>0</v>
      </c>
      <c r="DL27" s="300">
        <f ca="1">'Profile with CoM'!DL27*f_FinCalc</f>
        <v>0</v>
      </c>
      <c r="DM27" s="300">
        <f ca="1">'Profile with CoM'!DM27*f_FinCalc</f>
        <v>0</v>
      </c>
      <c r="DN27" s="300">
        <f ca="1">'Profile with CoM'!DN27*f_FinCalc</f>
        <v>0</v>
      </c>
      <c r="DO27" s="300">
        <f ca="1">'Profile with CoM'!DO27*f_FinCalc</f>
        <v>0</v>
      </c>
      <c r="DP27" s="300">
        <f ca="1">'Profile with CoM'!DP27*f_FinCalc</f>
        <v>0</v>
      </c>
      <c r="DQ27" s="300">
        <f ca="1">'Profile with CoM'!DQ27*f_FinCalc</f>
        <v>0</v>
      </c>
      <c r="DR27" s="300">
        <f ca="1">'Profile with CoM'!DR27*f_FinCalc</f>
        <v>0</v>
      </c>
      <c r="DS27" s="300">
        <f ca="1">'Profile with CoM'!DS27*f_FinCalc</f>
        <v>0</v>
      </c>
      <c r="DT27" s="300">
        <f ca="1">'Profile with CoM'!DT27*f_FinCalc</f>
        <v>0</v>
      </c>
      <c r="DU27" s="300">
        <f ca="1">'Profile with CoM'!DU27*f_FinCalc</f>
        <v>0</v>
      </c>
      <c r="DV27" s="300">
        <f ca="1">'Profile with CoM'!DV27*f_FinCalc</f>
        <v>0</v>
      </c>
      <c r="DW27" s="300">
        <f ca="1">'Profile with CoM'!DW27*f_FinCalc</f>
        <v>0</v>
      </c>
      <c r="DX27" s="300">
        <f ca="1">'Profile with CoM'!DX27*f_FinCalc</f>
        <v>0</v>
      </c>
      <c r="DY27" s="300">
        <f ca="1">'Profile with CoM'!DY27*f_FinCalc</f>
        <v>0</v>
      </c>
      <c r="DZ27" s="300">
        <f ca="1">'Profile with CoM'!DZ27*f_FinCalc</f>
        <v>0</v>
      </c>
      <c r="EA27" s="300">
        <f ca="1">'Profile with CoM'!EA27*f_FinCalc</f>
        <v>0</v>
      </c>
      <c r="EB27" s="300">
        <f ca="1">'Profile with CoM'!EB27*f_FinCalc</f>
        <v>0</v>
      </c>
      <c r="EC27" s="300">
        <f ca="1">'Profile with CoM'!EC27*f_FinCalc</f>
        <v>0</v>
      </c>
      <c r="ED27" s="300">
        <f ca="1">'Profile with CoM'!ED27*f_FinCalc</f>
        <v>0</v>
      </c>
      <c r="EE27" s="300">
        <f ca="1">'Profile with CoM'!EE27*f_FinCalc</f>
        <v>0</v>
      </c>
      <c r="EF27" s="300">
        <f ca="1">'Profile with CoM'!EF27*f_FinCalc</f>
        <v>0</v>
      </c>
      <c r="EG27" s="300">
        <f ca="1">'Profile with CoM'!EG27*f_FinCalc</f>
        <v>0</v>
      </c>
      <c r="EH27" s="300">
        <f ca="1">'Profile with CoM'!EH27*f_FinCalc</f>
        <v>0</v>
      </c>
      <c r="EI27" s="300">
        <f ca="1">'Profile with CoM'!EI27*f_FinCalc</f>
        <v>0</v>
      </c>
      <c r="EJ27" s="300">
        <f ca="1">'Profile with CoM'!EJ27*f_FinCalc</f>
        <v>0</v>
      </c>
      <c r="EK27" s="300">
        <f ca="1">'Profile with CoM'!EK27*f_FinCalc</f>
        <v>0</v>
      </c>
      <c r="EL27" s="300">
        <f ca="1">'Profile with CoM'!EL27*f_FinCalc</f>
        <v>0</v>
      </c>
      <c r="EM27" s="300">
        <f ca="1">'Profile with CoM'!EM27*f_FinCalc</f>
        <v>0</v>
      </c>
      <c r="EN27" s="300">
        <f ca="1">'Profile with CoM'!EN27*f_FinCalc</f>
        <v>0</v>
      </c>
      <c r="EO27" s="300">
        <f ca="1">'Profile with CoM'!EO27*f_FinCalc</f>
        <v>0</v>
      </c>
      <c r="EP27" s="300">
        <f ca="1">'Profile with CoM'!EP27*f_FinCalc</f>
        <v>0</v>
      </c>
      <c r="EQ27" s="300">
        <f ca="1">'Profile with CoM'!EQ27*f_FinCalc</f>
        <v>0</v>
      </c>
      <c r="ER27" s="300">
        <f ca="1">'Profile with CoM'!ER27*f_FinCalc</f>
        <v>0</v>
      </c>
      <c r="ES27" s="300">
        <f ca="1">'Profile with CoM'!ES27*f_FinCalc</f>
        <v>0</v>
      </c>
      <c r="ET27" s="300">
        <f ca="1">'Profile with CoM'!ET27*f_FinCalc</f>
        <v>0</v>
      </c>
      <c r="EU27" s="300">
        <f ca="1">'Profile with CoM'!EU27*f_FinCalc</f>
        <v>0</v>
      </c>
      <c r="EV27" s="300">
        <f ca="1">'Profile with CoM'!EV27*f_FinCalc</f>
        <v>0</v>
      </c>
      <c r="EW27" s="300">
        <f ca="1">'Profile with CoM'!EW27*f_FinCalc</f>
        <v>0</v>
      </c>
      <c r="EX27" s="300">
        <f ca="1">'Profile with CoM'!EX27*f_FinCalc</f>
        <v>0</v>
      </c>
      <c r="EY27" s="612"/>
      <c r="EZ27" s="757" t="str">
        <f>'Main Input'!EZ27</f>
        <v>RPI</v>
      </c>
      <c r="FA27" s="757" t="str">
        <f>'Main Input'!FA27</f>
        <v>N/A</v>
      </c>
      <c r="FB27" s="766">
        <f>'Main Input'!FB27</f>
        <v>0</v>
      </c>
      <c r="FC27" s="766" t="str">
        <f>'Main Input'!FC27</f>
        <v>IT Solutions</v>
      </c>
      <c r="FD27" s="766" t="str">
        <f>'Main Input'!FD27</f>
        <v>Managed Services</v>
      </c>
      <c r="FE27" s="757" t="str">
        <f>'Main Input'!FE27</f>
        <v>Opex</v>
      </c>
      <c r="FF27" s="757" t="str">
        <f>'Main Input'!FF27</f>
        <v>ContractAccrual</v>
      </c>
      <c r="FG27" s="757" t="str">
        <f>'Main Input'!FG27</f>
        <v>Expense</v>
      </c>
      <c r="FH27" s="767" t="str">
        <f>'Main Input'!FH27</f>
        <v>A</v>
      </c>
      <c r="FI27" s="768">
        <f>'Main Input'!FI27</f>
        <v>0.22</v>
      </c>
      <c r="FJ27" s="768">
        <f>'Main Input'!FJ27</f>
        <v>0</v>
      </c>
      <c r="FK27" s="612"/>
      <c r="FL27" s="531">
        <f t="shared" si="27"/>
        <v>0</v>
      </c>
      <c r="FM27" s="86"/>
      <c r="FN27" s="612"/>
    </row>
    <row r="28" spans="1:170" ht="12.75" customHeight="1">
      <c r="A28" s="750" t="str">
        <f>'Main Input'!A28</f>
        <v>MTB</v>
      </c>
      <c r="B28" s="762" t="str">
        <f>'Main Input'!B28</f>
        <v>Field Maintenance Service</v>
      </c>
      <c r="C28" s="762" t="str">
        <f>'Main Input'!C28</f>
        <v>Third Party</v>
      </c>
      <c r="D28" s="762" t="str">
        <f>'Main Input'!D28</f>
        <v>TRF</v>
      </c>
      <c r="E28" s="762">
        <f>'Main Input'!E28</f>
        <v>0</v>
      </c>
      <c r="F28" s="753" t="str">
        <f>'Main Input'!F28</f>
        <v>direct</v>
      </c>
      <c r="G28" s="753" t="str">
        <f>'Main Input'!G28</f>
        <v>Person</v>
      </c>
      <c r="H28" s="753">
        <f>'Main Input'!H28</f>
        <v>0</v>
      </c>
      <c r="I28" s="753">
        <f>'Main Input'!I28</f>
        <v>0</v>
      </c>
      <c r="J28" s="753">
        <f>'Main Input'!J28</f>
        <v>0</v>
      </c>
      <c r="K28" s="753" t="str">
        <f>'Main Input'!K28</f>
        <v>FJS</v>
      </c>
      <c r="L28" s="753" t="str">
        <f>'Main Input'!L28</f>
        <v>pTran</v>
      </c>
      <c r="M28" s="753">
        <f>'Main Input'!M28</f>
        <v>0</v>
      </c>
      <c r="N28" s="753">
        <f>'Main Input'!N28</f>
        <v>0</v>
      </c>
      <c r="O28" s="753" t="str">
        <f>'Main Input'!O28</f>
        <v>SPAIN</v>
      </c>
      <c r="P28" s="753">
        <f>'Main Input'!P28</f>
        <v>398</v>
      </c>
      <c r="Q28" s="753" t="str">
        <f>'Main Input'!Q28</f>
        <v>EUR</v>
      </c>
      <c r="R28" s="753" t="str">
        <f>'Main Input'!R28</f>
        <v>EMEA</v>
      </c>
      <c r="S28" s="753" t="str">
        <f>'Main Input'!S28</f>
        <v>Local</v>
      </c>
      <c r="T28" s="753">
        <f>'Main Input'!T28</f>
        <v>0</v>
      </c>
      <c r="U28" s="753">
        <f>'Main Input'!U28</f>
        <v>0</v>
      </c>
      <c r="V28" s="753" t="str">
        <f>'Main Input'!V28</f>
        <v>ZZZ</v>
      </c>
      <c r="W28" s="753">
        <f>'Main Input'!W28</f>
        <v>0</v>
      </c>
      <c r="X28" s="753">
        <f>'Main Input'!X28</f>
        <v>0</v>
      </c>
      <c r="Y28" s="753">
        <f>'Main Input'!Y28</f>
        <v>0</v>
      </c>
      <c r="Z28" s="753">
        <f>'Main Input'!Z28</f>
        <v>0</v>
      </c>
      <c r="AA28" s="753">
        <f>'Main Input'!AA28</f>
        <v>0</v>
      </c>
      <c r="AB28" s="763">
        <f>'Main Input'!AB28</f>
        <v>0</v>
      </c>
      <c r="AC28" s="763" t="str">
        <f>'Main Input'!AC28</f>
        <v>Days</v>
      </c>
      <c r="AD28" s="764">
        <f>'Main Input'!AD28</f>
        <v>54</v>
      </c>
      <c r="AE28" s="765">
        <f t="shared" ca="1" si="26"/>
        <v>28782.578304101957</v>
      </c>
      <c r="AF28" s="299">
        <f ca="1">'Profile with CoM'!AF28*f_FinCalc</f>
        <v>0</v>
      </c>
      <c r="AG28" s="300">
        <f ca="1">'Profile with CoM'!AG28*f_FinCalc</f>
        <v>242.57617194151175</v>
      </c>
      <c r="AH28" s="300">
        <f ca="1">'Profile with CoM'!AH28*f_FinCalc</f>
        <v>309.56697872740847</v>
      </c>
      <c r="AI28" s="300">
        <f ca="1">'Profile with CoM'!AI28*f_FinCalc</f>
        <v>14828.894624475613</v>
      </c>
      <c r="AJ28" s="300">
        <f ca="1">'Profile with CoM'!AJ28*f_FinCalc</f>
        <v>399.4889779079848</v>
      </c>
      <c r="AK28" s="300">
        <f ca="1">'Profile with CoM'!AK28*f_FinCalc</f>
        <v>848.84165932410349</v>
      </c>
      <c r="AL28" s="300">
        <f ca="1">'Profile with CoM'!AL28*f_FinCalc</f>
        <v>358.9474330774654</v>
      </c>
      <c r="AM28" s="300">
        <f ca="1">'Profile with CoM'!AM28*f_FinCalc</f>
        <v>358.9474330774654</v>
      </c>
      <c r="AN28" s="300">
        <f ca="1">'Profile with CoM'!AN28*f_FinCalc</f>
        <v>193.26200745161336</v>
      </c>
      <c r="AO28" s="300">
        <f ca="1">'Profile with CoM'!AO28*f_FinCalc</f>
        <v>193.26200745161012</v>
      </c>
      <c r="AP28" s="300">
        <f ca="1">'Profile with CoM'!AP28*f_FinCalc</f>
        <v>193.26200745161012</v>
      </c>
      <c r="AQ28" s="300">
        <f ca="1">'Profile with CoM'!AQ28*f_FinCalc</f>
        <v>188.27889275665473</v>
      </c>
      <c r="AR28" s="300">
        <f ca="1">'Profile with CoM'!AR28*f_FinCalc</f>
        <v>188.27889275665152</v>
      </c>
      <c r="AS28" s="300">
        <f ca="1">'Profile with CoM'!AS28*f_FinCalc</f>
        <v>188.27889275665473</v>
      </c>
      <c r="AT28" s="300">
        <f ca="1">'Profile with CoM'!AT28*f_FinCalc</f>
        <v>188.27889275665152</v>
      </c>
      <c r="AU28" s="300">
        <f ca="1">'Profile with CoM'!AU28*f_FinCalc</f>
        <v>188.27889275665152</v>
      </c>
      <c r="AV28" s="300">
        <f ca="1">'Profile with CoM'!AV28*f_FinCalc</f>
        <v>192.04447061178584</v>
      </c>
      <c r="AW28" s="300">
        <f ca="1">'Profile with CoM'!AW28*f_FinCalc</f>
        <v>192.04447061178584</v>
      </c>
      <c r="AX28" s="300">
        <f ca="1">'Profile with CoM'!AX28*f_FinCalc</f>
        <v>192.04447061178266</v>
      </c>
      <c r="AY28" s="300">
        <f ca="1">'Profile with CoM'!AY28*f_FinCalc</f>
        <v>192.04447061178584</v>
      </c>
      <c r="AZ28" s="300">
        <f ca="1">'Profile with CoM'!AZ28*f_FinCalc</f>
        <v>192.04447061178266</v>
      </c>
      <c r="BA28" s="300">
        <f ca="1">'Profile with CoM'!BA28*f_FinCalc</f>
        <v>192.04447061178584</v>
      </c>
      <c r="BB28" s="300">
        <f ca="1">'Profile with CoM'!BB28*f_FinCalc</f>
        <v>192.04447061178584</v>
      </c>
      <c r="BC28" s="300">
        <f ca="1">'Profile with CoM'!BC28*f_FinCalc</f>
        <v>192.04447061178266</v>
      </c>
      <c r="BD28" s="300">
        <f ca="1">'Profile with CoM'!BD28*f_FinCalc</f>
        <v>192.044470611789</v>
      </c>
      <c r="BE28" s="300">
        <f ca="1">'Profile with CoM'!BE28*f_FinCalc</f>
        <v>192.04447061178266</v>
      </c>
      <c r="BF28" s="300">
        <f ca="1">'Profile with CoM'!BF28*f_FinCalc</f>
        <v>192.04447061178584</v>
      </c>
      <c r="BG28" s="300">
        <f ca="1">'Profile with CoM'!BG28*f_FinCalc</f>
        <v>192.04447061178266</v>
      </c>
      <c r="BH28" s="300">
        <f ca="1">'Profile with CoM'!BH28*f_FinCalc</f>
        <v>195.88536002402358</v>
      </c>
      <c r="BI28" s="300">
        <f ca="1">'Profile with CoM'!BI28*f_FinCalc</f>
        <v>195.88536002402358</v>
      </c>
      <c r="BJ28" s="300">
        <f ca="1">'Profile with CoM'!BJ28*f_FinCalc</f>
        <v>195.88536002402358</v>
      </c>
      <c r="BK28" s="300">
        <f ca="1">'Profile with CoM'!BK28*f_FinCalc</f>
        <v>195.88536002402358</v>
      </c>
      <c r="BL28" s="300">
        <f ca="1">'Profile with CoM'!BL28*f_FinCalc</f>
        <v>195.88536002402358</v>
      </c>
      <c r="BM28" s="300">
        <f ca="1">'Profile with CoM'!BM28*f_FinCalc</f>
        <v>195.88536002402034</v>
      </c>
      <c r="BN28" s="300">
        <f ca="1">'Profile with CoM'!BN28*f_FinCalc</f>
        <v>195.88536002402358</v>
      </c>
      <c r="BO28" s="300">
        <f ca="1">'Profile with CoM'!BO28*f_FinCalc</f>
        <v>195.88536002402358</v>
      </c>
      <c r="BP28" s="300">
        <f ca="1">'Profile with CoM'!BP28*f_FinCalc</f>
        <v>195.88536002402358</v>
      </c>
      <c r="BQ28" s="300">
        <f ca="1">'Profile with CoM'!BQ28*f_FinCalc</f>
        <v>195.88536002402358</v>
      </c>
      <c r="BR28" s="300">
        <f ca="1">'Profile with CoM'!BR28*f_FinCalc</f>
        <v>195.88536002402358</v>
      </c>
      <c r="BS28" s="300">
        <f ca="1">'Profile with CoM'!BS28*f_FinCalc</f>
        <v>195.88536002402358</v>
      </c>
      <c r="BT28" s="300">
        <f ca="1">'Profile with CoM'!BT28*f_FinCalc</f>
        <v>199.8030672244999</v>
      </c>
      <c r="BU28" s="300">
        <f ca="1">'Profile with CoM'!BU28*f_FinCalc</f>
        <v>199.8030672244999</v>
      </c>
      <c r="BV28" s="300">
        <f ca="1">'Profile with CoM'!BV28*f_FinCalc</f>
        <v>199.8030672244999</v>
      </c>
      <c r="BW28" s="300">
        <f ca="1">'Profile with CoM'!BW28*f_FinCalc</f>
        <v>199.8030672244999</v>
      </c>
      <c r="BX28" s="300">
        <f ca="1">'Profile with CoM'!BX28*f_FinCalc</f>
        <v>199.8030672244999</v>
      </c>
      <c r="BY28" s="300">
        <f ca="1">'Profile with CoM'!BY28*f_FinCalc</f>
        <v>199.8030672244999</v>
      </c>
      <c r="BZ28" s="300">
        <f ca="1">'Profile with CoM'!BZ28*f_FinCalc</f>
        <v>199.80306722450308</v>
      </c>
      <c r="CA28" s="300">
        <f ca="1">'Profile with CoM'!CA28*f_FinCalc</f>
        <v>199.8030672244999</v>
      </c>
      <c r="CB28" s="300">
        <f ca="1">'Profile with CoM'!CB28*f_FinCalc</f>
        <v>199.8030672244999</v>
      </c>
      <c r="CC28" s="300">
        <f ca="1">'Profile with CoM'!CC28*f_FinCalc</f>
        <v>199.8030672244999</v>
      </c>
      <c r="CD28" s="300">
        <f ca="1">'Profile with CoM'!CD28*f_FinCalc</f>
        <v>199.8030672244999</v>
      </c>
      <c r="CE28" s="300">
        <f ca="1">'Profile with CoM'!CE28*f_FinCalc</f>
        <v>199.8030672244999</v>
      </c>
      <c r="CF28" s="300">
        <f ca="1">'Profile with CoM'!CF28*f_FinCalc</f>
        <v>203.79912856899324</v>
      </c>
      <c r="CG28" s="300">
        <f ca="1">'Profile with CoM'!CG28*f_FinCalc</f>
        <v>203.79912856899006</v>
      </c>
      <c r="CH28" s="300">
        <f ca="1">'Profile with CoM'!CH28*f_FinCalc</f>
        <v>203.79912856899324</v>
      </c>
      <c r="CI28" s="300">
        <f ca="1">'Profile with CoM'!CI28*f_FinCalc</f>
        <v>203.79912856899006</v>
      </c>
      <c r="CJ28" s="300">
        <f ca="1">'Profile with CoM'!CJ28*f_FinCalc</f>
        <v>203.79912856899324</v>
      </c>
      <c r="CK28" s="300">
        <f ca="1">'Profile with CoM'!CK28*f_FinCalc</f>
        <v>203.79912856899324</v>
      </c>
      <c r="CL28" s="300">
        <f ca="1">'Profile with CoM'!CL28*f_FinCalc</f>
        <v>203.79912856899006</v>
      </c>
      <c r="CM28" s="300">
        <f ca="1">'Profile with CoM'!CM28*f_FinCalc</f>
        <v>203.79912856899324</v>
      </c>
      <c r="CN28" s="300">
        <f ca="1">'Profile with CoM'!CN28*f_FinCalc</f>
        <v>203.79912856899006</v>
      </c>
      <c r="CO28" s="300">
        <f ca="1">'Profile with CoM'!CO28*f_FinCalc</f>
        <v>203.79912856899324</v>
      </c>
      <c r="CP28" s="300">
        <f ca="1">'Profile with CoM'!CP28*f_FinCalc</f>
        <v>203.79912856899006</v>
      </c>
      <c r="CQ28" s="300">
        <f ca="1">'Profile with CoM'!CQ28*f_FinCalc</f>
        <v>203.79912856899324</v>
      </c>
      <c r="CR28" s="300">
        <f ca="1">'Profile with CoM'!CR28*f_FinCalc</f>
        <v>207.87511114037068</v>
      </c>
      <c r="CS28" s="300">
        <f ca="1">'Profile with CoM'!CS28*f_FinCalc</f>
        <v>207.87511114037068</v>
      </c>
      <c r="CT28" s="300">
        <f ca="1">'Profile with CoM'!CT28*f_FinCalc</f>
        <v>0</v>
      </c>
      <c r="CU28" s="300">
        <f ca="1">'Profile with CoM'!CU28*f_FinCalc</f>
        <v>0</v>
      </c>
      <c r="CV28" s="300">
        <f ca="1">'Profile with CoM'!CV28*f_FinCalc</f>
        <v>0</v>
      </c>
      <c r="CW28" s="300">
        <f ca="1">'Profile with CoM'!CW28*f_FinCalc</f>
        <v>0</v>
      </c>
      <c r="CX28" s="300">
        <f ca="1">'Profile with CoM'!CX28*f_FinCalc</f>
        <v>0</v>
      </c>
      <c r="CY28" s="300">
        <f ca="1">'Profile with CoM'!CY28*f_FinCalc</f>
        <v>0</v>
      </c>
      <c r="CZ28" s="300">
        <f ca="1">'Profile with CoM'!CZ28*f_FinCalc</f>
        <v>0</v>
      </c>
      <c r="DA28" s="300">
        <f ca="1">'Profile with CoM'!DA28*f_FinCalc</f>
        <v>0</v>
      </c>
      <c r="DB28" s="300">
        <f ca="1">'Profile with CoM'!DB28*f_FinCalc</f>
        <v>0</v>
      </c>
      <c r="DC28" s="300">
        <f ca="1">'Profile with CoM'!DC28*f_FinCalc</f>
        <v>0</v>
      </c>
      <c r="DD28" s="300">
        <f ca="1">'Profile with CoM'!DD28*f_FinCalc</f>
        <v>0</v>
      </c>
      <c r="DE28" s="300">
        <f ca="1">'Profile with CoM'!DE28*f_FinCalc</f>
        <v>0</v>
      </c>
      <c r="DF28" s="300">
        <f ca="1">'Profile with CoM'!DF28*f_FinCalc</f>
        <v>0</v>
      </c>
      <c r="DG28" s="300">
        <f ca="1">'Profile with CoM'!DG28*f_FinCalc</f>
        <v>0</v>
      </c>
      <c r="DH28" s="300">
        <f ca="1">'Profile with CoM'!DH28*f_FinCalc</f>
        <v>0</v>
      </c>
      <c r="DI28" s="300">
        <f ca="1">'Profile with CoM'!DI28*f_FinCalc</f>
        <v>0</v>
      </c>
      <c r="DJ28" s="300">
        <f ca="1">'Profile with CoM'!DJ28*f_FinCalc</f>
        <v>0</v>
      </c>
      <c r="DK28" s="300">
        <f ca="1">'Profile with CoM'!DK28*f_FinCalc</f>
        <v>0</v>
      </c>
      <c r="DL28" s="300">
        <f ca="1">'Profile with CoM'!DL28*f_FinCalc</f>
        <v>0</v>
      </c>
      <c r="DM28" s="300">
        <f ca="1">'Profile with CoM'!DM28*f_FinCalc</f>
        <v>0</v>
      </c>
      <c r="DN28" s="300">
        <f ca="1">'Profile with CoM'!DN28*f_FinCalc</f>
        <v>0</v>
      </c>
      <c r="DO28" s="300">
        <f ca="1">'Profile with CoM'!DO28*f_FinCalc</f>
        <v>0</v>
      </c>
      <c r="DP28" s="300">
        <f ca="1">'Profile with CoM'!DP28*f_FinCalc</f>
        <v>0</v>
      </c>
      <c r="DQ28" s="300">
        <f ca="1">'Profile with CoM'!DQ28*f_FinCalc</f>
        <v>0</v>
      </c>
      <c r="DR28" s="300">
        <f ca="1">'Profile with CoM'!DR28*f_FinCalc</f>
        <v>0</v>
      </c>
      <c r="DS28" s="300">
        <f ca="1">'Profile with CoM'!DS28*f_FinCalc</f>
        <v>0</v>
      </c>
      <c r="DT28" s="300">
        <f ca="1">'Profile with CoM'!DT28*f_FinCalc</f>
        <v>0</v>
      </c>
      <c r="DU28" s="300">
        <f ca="1">'Profile with CoM'!DU28*f_FinCalc</f>
        <v>0</v>
      </c>
      <c r="DV28" s="300">
        <f ca="1">'Profile with CoM'!DV28*f_FinCalc</f>
        <v>0</v>
      </c>
      <c r="DW28" s="300">
        <f ca="1">'Profile with CoM'!DW28*f_FinCalc</f>
        <v>0</v>
      </c>
      <c r="DX28" s="300">
        <f ca="1">'Profile with CoM'!DX28*f_FinCalc</f>
        <v>0</v>
      </c>
      <c r="DY28" s="300">
        <f ca="1">'Profile with CoM'!DY28*f_FinCalc</f>
        <v>0</v>
      </c>
      <c r="DZ28" s="300">
        <f ca="1">'Profile with CoM'!DZ28*f_FinCalc</f>
        <v>0</v>
      </c>
      <c r="EA28" s="300">
        <f ca="1">'Profile with CoM'!EA28*f_FinCalc</f>
        <v>0</v>
      </c>
      <c r="EB28" s="300">
        <f ca="1">'Profile with CoM'!EB28*f_FinCalc</f>
        <v>0</v>
      </c>
      <c r="EC28" s="300">
        <f ca="1">'Profile with CoM'!EC28*f_FinCalc</f>
        <v>0</v>
      </c>
      <c r="ED28" s="300">
        <f ca="1">'Profile with CoM'!ED28*f_FinCalc</f>
        <v>0</v>
      </c>
      <c r="EE28" s="300">
        <f ca="1">'Profile with CoM'!EE28*f_FinCalc</f>
        <v>0</v>
      </c>
      <c r="EF28" s="300">
        <f ca="1">'Profile with CoM'!EF28*f_FinCalc</f>
        <v>0</v>
      </c>
      <c r="EG28" s="300">
        <f ca="1">'Profile with CoM'!EG28*f_FinCalc</f>
        <v>0</v>
      </c>
      <c r="EH28" s="300">
        <f ca="1">'Profile with CoM'!EH28*f_FinCalc</f>
        <v>0</v>
      </c>
      <c r="EI28" s="300">
        <f ca="1">'Profile with CoM'!EI28*f_FinCalc</f>
        <v>0</v>
      </c>
      <c r="EJ28" s="300">
        <f ca="1">'Profile with CoM'!EJ28*f_FinCalc</f>
        <v>0</v>
      </c>
      <c r="EK28" s="300">
        <f ca="1">'Profile with CoM'!EK28*f_FinCalc</f>
        <v>0</v>
      </c>
      <c r="EL28" s="300">
        <f ca="1">'Profile with CoM'!EL28*f_FinCalc</f>
        <v>0</v>
      </c>
      <c r="EM28" s="300">
        <f ca="1">'Profile with CoM'!EM28*f_FinCalc</f>
        <v>0</v>
      </c>
      <c r="EN28" s="300">
        <f ca="1">'Profile with CoM'!EN28*f_FinCalc</f>
        <v>0</v>
      </c>
      <c r="EO28" s="300">
        <f ca="1">'Profile with CoM'!EO28*f_FinCalc</f>
        <v>0</v>
      </c>
      <c r="EP28" s="300">
        <f ca="1">'Profile with CoM'!EP28*f_FinCalc</f>
        <v>0</v>
      </c>
      <c r="EQ28" s="300">
        <f ca="1">'Profile with CoM'!EQ28*f_FinCalc</f>
        <v>0</v>
      </c>
      <c r="ER28" s="300">
        <f ca="1">'Profile with CoM'!ER28*f_FinCalc</f>
        <v>0</v>
      </c>
      <c r="ES28" s="300">
        <f ca="1">'Profile with CoM'!ES28*f_FinCalc</f>
        <v>0</v>
      </c>
      <c r="ET28" s="300">
        <f ca="1">'Profile with CoM'!ET28*f_FinCalc</f>
        <v>0</v>
      </c>
      <c r="EU28" s="300">
        <f ca="1">'Profile with CoM'!EU28*f_FinCalc</f>
        <v>0</v>
      </c>
      <c r="EV28" s="300">
        <f ca="1">'Profile with CoM'!EV28*f_FinCalc</f>
        <v>0</v>
      </c>
      <c r="EW28" s="300">
        <f ca="1">'Profile with CoM'!EW28*f_FinCalc</f>
        <v>0</v>
      </c>
      <c r="EX28" s="300">
        <f ca="1">'Profile with CoM'!EX28*f_FinCalc</f>
        <v>0</v>
      </c>
      <c r="EY28" s="612"/>
      <c r="EZ28" s="757" t="str">
        <f>'Main Input'!EZ28</f>
        <v>RPI</v>
      </c>
      <c r="FA28" s="757" t="str">
        <f>'Main Input'!FA28</f>
        <v>N/A</v>
      </c>
      <c r="FB28" s="766">
        <f>'Main Input'!FB28</f>
        <v>0</v>
      </c>
      <c r="FC28" s="766" t="str">
        <f>'Main Input'!FC28</f>
        <v>IT Solutions</v>
      </c>
      <c r="FD28" s="766" t="str">
        <f>'Main Input'!FD28</f>
        <v>Managed Services</v>
      </c>
      <c r="FE28" s="757" t="str">
        <f>'Main Input'!FE28</f>
        <v>Opex</v>
      </c>
      <c r="FF28" s="757" t="str">
        <f>'Main Input'!FF28</f>
        <v>ContractAccrual</v>
      </c>
      <c r="FG28" s="757" t="str">
        <f>'Main Input'!FG28</f>
        <v>Expense</v>
      </c>
      <c r="FH28" s="767" t="str">
        <f>'Main Input'!FH28</f>
        <v>A</v>
      </c>
      <c r="FI28" s="768">
        <f>'Main Input'!FI28</f>
        <v>0.22</v>
      </c>
      <c r="FJ28" s="768">
        <f>'Main Input'!FJ28</f>
        <v>0</v>
      </c>
      <c r="FK28" s="612"/>
      <c r="FL28" s="531">
        <f t="shared" si="27"/>
        <v>0</v>
      </c>
      <c r="FM28" s="86"/>
      <c r="FN28" s="612"/>
    </row>
    <row r="29" spans="1:170" ht="12.75" customHeight="1">
      <c r="A29" s="750" t="str">
        <f>'Main Input'!A29</f>
        <v>MTB</v>
      </c>
      <c r="B29" s="762" t="str">
        <f>'Main Input'!B29</f>
        <v>Field Maintenance Service</v>
      </c>
      <c r="C29" s="762" t="str">
        <f>'Main Input'!C29</f>
        <v>Third Party</v>
      </c>
      <c r="D29" s="762" t="str">
        <f>'Main Input'!D29</f>
        <v>TRF</v>
      </c>
      <c r="E29" s="762" t="str">
        <f>'Main Input'!E29</f>
        <v>Control Systems Project Manager - Transition</v>
      </c>
      <c r="F29" s="753" t="str">
        <f>'Main Input'!F29</f>
        <v>direct</v>
      </c>
      <c r="G29" s="753" t="str">
        <f>'Main Input'!G29</f>
        <v>Person</v>
      </c>
      <c r="H29" s="753">
        <f>'Main Input'!H29</f>
        <v>0</v>
      </c>
      <c r="I29" s="753">
        <f>'Main Input'!I29</f>
        <v>0</v>
      </c>
      <c r="J29" s="753">
        <f>'Main Input'!J29</f>
        <v>0</v>
      </c>
      <c r="K29" s="753" t="str">
        <f>'Main Input'!K29</f>
        <v>FJS</v>
      </c>
      <c r="L29" s="753" t="str">
        <f>'Main Input'!L29</f>
        <v>pTran</v>
      </c>
      <c r="M29" s="753">
        <f>'Main Input'!M29</f>
        <v>0</v>
      </c>
      <c r="N29" s="753">
        <f>'Main Input'!N29</f>
        <v>0</v>
      </c>
      <c r="O29" s="753" t="str">
        <f>'Main Input'!O29</f>
        <v>SPAIN</v>
      </c>
      <c r="P29" s="753">
        <f>'Main Input'!P29</f>
        <v>284</v>
      </c>
      <c r="Q29" s="753" t="str">
        <f>'Main Input'!Q29</f>
        <v>EUR</v>
      </c>
      <c r="R29" s="753" t="str">
        <f>'Main Input'!R29</f>
        <v>EMEA</v>
      </c>
      <c r="S29" s="753" t="str">
        <f>'Main Input'!S29</f>
        <v>Local</v>
      </c>
      <c r="T29" s="753">
        <f>'Main Input'!T29</f>
        <v>0</v>
      </c>
      <c r="U29" s="753">
        <f>'Main Input'!U29</f>
        <v>0</v>
      </c>
      <c r="V29" s="753" t="str">
        <f>'Main Input'!V29</f>
        <v>ZZZ</v>
      </c>
      <c r="W29" s="753">
        <f>'Main Input'!W29</f>
        <v>0</v>
      </c>
      <c r="X29" s="753">
        <f>'Main Input'!X29</f>
        <v>0</v>
      </c>
      <c r="Y29" s="753">
        <f>'Main Input'!Y29</f>
        <v>0</v>
      </c>
      <c r="Z29" s="753">
        <f>'Main Input'!Z29</f>
        <v>0</v>
      </c>
      <c r="AA29" s="753">
        <f>'Main Input'!AA29</f>
        <v>0</v>
      </c>
      <c r="AB29" s="763">
        <f>'Main Input'!AB29</f>
        <v>0</v>
      </c>
      <c r="AC29" s="763" t="str">
        <f>'Main Input'!AC29</f>
        <v>Days</v>
      </c>
      <c r="AD29" s="764">
        <f>'Main Input'!AD29</f>
        <v>108</v>
      </c>
      <c r="AE29" s="765">
        <f t="shared" ca="1" si="26"/>
        <v>41076.644413894348</v>
      </c>
      <c r="AF29" s="299">
        <f ca="1">'Profile with CoM'!AF29*f_FinCalc</f>
        <v>0</v>
      </c>
      <c r="AG29" s="300">
        <f ca="1">'Profile with CoM'!AG29*f_FinCalc</f>
        <v>346.18910970547398</v>
      </c>
      <c r="AH29" s="300">
        <f ca="1">'Profile with CoM'!AH29*f_FinCalc</f>
        <v>441.79408019388939</v>
      </c>
      <c r="AI29" s="300">
        <f ca="1">'Profile with CoM'!AI29*f_FinCalc</f>
        <v>21162.844589703887</v>
      </c>
      <c r="AJ29" s="300">
        <f ca="1">'Profile with CoM'!AJ29*f_FinCalc</f>
        <v>570.12497349682246</v>
      </c>
      <c r="AK29" s="300">
        <f ca="1">'Profile with CoM'!AK29*f_FinCalc</f>
        <v>1211.4122173268613</v>
      </c>
      <c r="AL29" s="300">
        <f ca="1">'Profile with CoM'!AL29*f_FinCalc</f>
        <v>512.26668841206117</v>
      </c>
      <c r="AM29" s="300">
        <f ca="1">'Profile with CoM'!AM29*f_FinCalc</f>
        <v>512.26668841206117</v>
      </c>
      <c r="AN29" s="300">
        <f ca="1">'Profile with CoM'!AN29*f_FinCalc</f>
        <v>275.81110611185017</v>
      </c>
      <c r="AO29" s="300">
        <f ca="1">'Profile with CoM'!AO29*f_FinCalc</f>
        <v>275.81110611184556</v>
      </c>
      <c r="AP29" s="300">
        <f ca="1">'Profile with CoM'!AP29*f_FinCalc</f>
        <v>275.81110611184556</v>
      </c>
      <c r="AQ29" s="300">
        <f ca="1">'Profile with CoM'!AQ29*f_FinCalc</f>
        <v>268.69952534115549</v>
      </c>
      <c r="AR29" s="300">
        <f ca="1">'Profile with CoM'!AR29*f_FinCalc</f>
        <v>268.69952534115089</v>
      </c>
      <c r="AS29" s="300">
        <f ca="1">'Profile with CoM'!AS29*f_FinCalc</f>
        <v>268.69952534115549</v>
      </c>
      <c r="AT29" s="300">
        <f ca="1">'Profile with CoM'!AT29*f_FinCalc</f>
        <v>268.69952534115089</v>
      </c>
      <c r="AU29" s="300">
        <f ca="1">'Profile with CoM'!AU29*f_FinCalc</f>
        <v>268.69952534115089</v>
      </c>
      <c r="AV29" s="300">
        <f ca="1">'Profile with CoM'!AV29*f_FinCalc</f>
        <v>274.07351584797573</v>
      </c>
      <c r="AW29" s="300">
        <f ca="1">'Profile with CoM'!AW29*f_FinCalc</f>
        <v>274.07351584797573</v>
      </c>
      <c r="AX29" s="300">
        <f ca="1">'Profile with CoM'!AX29*f_FinCalc</f>
        <v>274.07351584797118</v>
      </c>
      <c r="AY29" s="300">
        <f ca="1">'Profile with CoM'!AY29*f_FinCalc</f>
        <v>274.07351584797573</v>
      </c>
      <c r="AZ29" s="300">
        <f ca="1">'Profile with CoM'!AZ29*f_FinCalc</f>
        <v>274.07351584797118</v>
      </c>
      <c r="BA29" s="300">
        <f ca="1">'Profile with CoM'!BA29*f_FinCalc</f>
        <v>274.07351584797573</v>
      </c>
      <c r="BB29" s="300">
        <f ca="1">'Profile with CoM'!BB29*f_FinCalc</f>
        <v>274.07351584797573</v>
      </c>
      <c r="BC29" s="300">
        <f ca="1">'Profile with CoM'!BC29*f_FinCalc</f>
        <v>274.07351584797118</v>
      </c>
      <c r="BD29" s="300">
        <f ca="1">'Profile with CoM'!BD29*f_FinCalc</f>
        <v>274.07351584798022</v>
      </c>
      <c r="BE29" s="300">
        <f ca="1">'Profile with CoM'!BE29*f_FinCalc</f>
        <v>274.07351584797118</v>
      </c>
      <c r="BF29" s="300">
        <f ca="1">'Profile with CoM'!BF29*f_FinCalc</f>
        <v>274.07351584797573</v>
      </c>
      <c r="BG29" s="300">
        <f ca="1">'Profile with CoM'!BG29*f_FinCalc</f>
        <v>274.07351584797118</v>
      </c>
      <c r="BH29" s="300">
        <f ca="1">'Profile with CoM'!BH29*f_FinCalc</f>
        <v>279.55498616493816</v>
      </c>
      <c r="BI29" s="300">
        <f ca="1">'Profile with CoM'!BI29*f_FinCalc</f>
        <v>279.55498616493816</v>
      </c>
      <c r="BJ29" s="300">
        <f ca="1">'Profile with CoM'!BJ29*f_FinCalc</f>
        <v>279.55498616493816</v>
      </c>
      <c r="BK29" s="300">
        <f ca="1">'Profile with CoM'!BK29*f_FinCalc</f>
        <v>279.55498616493816</v>
      </c>
      <c r="BL29" s="300">
        <f ca="1">'Profile with CoM'!BL29*f_FinCalc</f>
        <v>279.55498616493816</v>
      </c>
      <c r="BM29" s="300">
        <f ca="1">'Profile with CoM'!BM29*f_FinCalc</f>
        <v>279.5549861649335</v>
      </c>
      <c r="BN29" s="300">
        <f ca="1">'Profile with CoM'!BN29*f_FinCalc</f>
        <v>279.55498616493816</v>
      </c>
      <c r="BO29" s="300">
        <f ca="1">'Profile with CoM'!BO29*f_FinCalc</f>
        <v>279.55498616493816</v>
      </c>
      <c r="BP29" s="300">
        <f ca="1">'Profile with CoM'!BP29*f_FinCalc</f>
        <v>279.55498616493816</v>
      </c>
      <c r="BQ29" s="300">
        <f ca="1">'Profile with CoM'!BQ29*f_FinCalc</f>
        <v>279.55498616493816</v>
      </c>
      <c r="BR29" s="300">
        <f ca="1">'Profile with CoM'!BR29*f_FinCalc</f>
        <v>279.55498616493816</v>
      </c>
      <c r="BS29" s="300">
        <f ca="1">'Profile with CoM'!BS29*f_FinCalc</f>
        <v>279.55498616493816</v>
      </c>
      <c r="BT29" s="300">
        <f ca="1">'Profile with CoM'!BT29*f_FinCalc</f>
        <v>285.14608588823103</v>
      </c>
      <c r="BU29" s="300">
        <f ca="1">'Profile with CoM'!BU29*f_FinCalc</f>
        <v>285.14608588823103</v>
      </c>
      <c r="BV29" s="300">
        <f ca="1">'Profile with CoM'!BV29*f_FinCalc</f>
        <v>285.14608588823103</v>
      </c>
      <c r="BW29" s="300">
        <f ca="1">'Profile with CoM'!BW29*f_FinCalc</f>
        <v>285.14608588823103</v>
      </c>
      <c r="BX29" s="300">
        <f ca="1">'Profile with CoM'!BX29*f_FinCalc</f>
        <v>285.14608588823103</v>
      </c>
      <c r="BY29" s="300">
        <f ca="1">'Profile with CoM'!BY29*f_FinCalc</f>
        <v>285.14608588823103</v>
      </c>
      <c r="BZ29" s="300">
        <f ca="1">'Profile with CoM'!BZ29*f_FinCalc</f>
        <v>285.14608588823552</v>
      </c>
      <c r="CA29" s="300">
        <f ca="1">'Profile with CoM'!CA29*f_FinCalc</f>
        <v>285.14608588823103</v>
      </c>
      <c r="CB29" s="300">
        <f ca="1">'Profile with CoM'!CB29*f_FinCalc</f>
        <v>285.14608588823103</v>
      </c>
      <c r="CC29" s="300">
        <f ca="1">'Profile with CoM'!CC29*f_FinCalc</f>
        <v>285.14608588823103</v>
      </c>
      <c r="CD29" s="300">
        <f ca="1">'Profile with CoM'!CD29*f_FinCalc</f>
        <v>285.14608588823103</v>
      </c>
      <c r="CE29" s="300">
        <f ca="1">'Profile with CoM'!CE29*f_FinCalc</f>
        <v>285.14608588823103</v>
      </c>
      <c r="CF29" s="300">
        <f ca="1">'Profile with CoM'!CF29*f_FinCalc</f>
        <v>290.84900760600038</v>
      </c>
      <c r="CG29" s="300">
        <f ca="1">'Profile with CoM'!CG29*f_FinCalc</f>
        <v>290.84900760599584</v>
      </c>
      <c r="CH29" s="300">
        <f ca="1">'Profile with CoM'!CH29*f_FinCalc</f>
        <v>290.84900760600038</v>
      </c>
      <c r="CI29" s="300">
        <f ca="1">'Profile with CoM'!CI29*f_FinCalc</f>
        <v>290.84900760599584</v>
      </c>
      <c r="CJ29" s="300">
        <f ca="1">'Profile with CoM'!CJ29*f_FinCalc</f>
        <v>290.84900760600038</v>
      </c>
      <c r="CK29" s="300">
        <f ca="1">'Profile with CoM'!CK29*f_FinCalc</f>
        <v>290.84900760600038</v>
      </c>
      <c r="CL29" s="300">
        <f ca="1">'Profile with CoM'!CL29*f_FinCalc</f>
        <v>290.84900760599584</v>
      </c>
      <c r="CM29" s="300">
        <f ca="1">'Profile with CoM'!CM29*f_FinCalc</f>
        <v>290.84900760600038</v>
      </c>
      <c r="CN29" s="300">
        <f ca="1">'Profile with CoM'!CN29*f_FinCalc</f>
        <v>290.84900760599584</v>
      </c>
      <c r="CO29" s="300">
        <f ca="1">'Profile with CoM'!CO29*f_FinCalc</f>
        <v>290.84900760600038</v>
      </c>
      <c r="CP29" s="300">
        <f ca="1">'Profile with CoM'!CP29*f_FinCalc</f>
        <v>290.84900760599584</v>
      </c>
      <c r="CQ29" s="300">
        <f ca="1">'Profile with CoM'!CQ29*f_FinCalc</f>
        <v>290.84900760600038</v>
      </c>
      <c r="CR29" s="300">
        <f ca="1">'Profile with CoM'!CR29*f_FinCalc</f>
        <v>296.6659877581169</v>
      </c>
      <c r="CS29" s="300">
        <f ca="1">'Profile with CoM'!CS29*f_FinCalc</f>
        <v>296.6659877581169</v>
      </c>
      <c r="CT29" s="300">
        <f ca="1">'Profile with CoM'!CT29*f_FinCalc</f>
        <v>0</v>
      </c>
      <c r="CU29" s="300">
        <f ca="1">'Profile with CoM'!CU29*f_FinCalc</f>
        <v>0</v>
      </c>
      <c r="CV29" s="300">
        <f ca="1">'Profile with CoM'!CV29*f_FinCalc</f>
        <v>0</v>
      </c>
      <c r="CW29" s="300">
        <f ca="1">'Profile with CoM'!CW29*f_FinCalc</f>
        <v>0</v>
      </c>
      <c r="CX29" s="300">
        <f ca="1">'Profile with CoM'!CX29*f_FinCalc</f>
        <v>0</v>
      </c>
      <c r="CY29" s="300">
        <f ca="1">'Profile with CoM'!CY29*f_FinCalc</f>
        <v>0</v>
      </c>
      <c r="CZ29" s="300">
        <f ca="1">'Profile with CoM'!CZ29*f_FinCalc</f>
        <v>0</v>
      </c>
      <c r="DA29" s="300">
        <f ca="1">'Profile with CoM'!DA29*f_FinCalc</f>
        <v>0</v>
      </c>
      <c r="DB29" s="300">
        <f ca="1">'Profile with CoM'!DB29*f_FinCalc</f>
        <v>0</v>
      </c>
      <c r="DC29" s="300">
        <f ca="1">'Profile with CoM'!DC29*f_FinCalc</f>
        <v>0</v>
      </c>
      <c r="DD29" s="300">
        <f ca="1">'Profile with CoM'!DD29*f_FinCalc</f>
        <v>0</v>
      </c>
      <c r="DE29" s="300">
        <f ca="1">'Profile with CoM'!DE29*f_FinCalc</f>
        <v>0</v>
      </c>
      <c r="DF29" s="300">
        <f ca="1">'Profile with CoM'!DF29*f_FinCalc</f>
        <v>0</v>
      </c>
      <c r="DG29" s="300">
        <f ca="1">'Profile with CoM'!DG29*f_FinCalc</f>
        <v>0</v>
      </c>
      <c r="DH29" s="300">
        <f ca="1">'Profile with CoM'!DH29*f_FinCalc</f>
        <v>0</v>
      </c>
      <c r="DI29" s="300">
        <f ca="1">'Profile with CoM'!DI29*f_FinCalc</f>
        <v>0</v>
      </c>
      <c r="DJ29" s="300">
        <f ca="1">'Profile with CoM'!DJ29*f_FinCalc</f>
        <v>0</v>
      </c>
      <c r="DK29" s="300">
        <f ca="1">'Profile with CoM'!DK29*f_FinCalc</f>
        <v>0</v>
      </c>
      <c r="DL29" s="300">
        <f ca="1">'Profile with CoM'!DL29*f_FinCalc</f>
        <v>0</v>
      </c>
      <c r="DM29" s="300">
        <f ca="1">'Profile with CoM'!DM29*f_FinCalc</f>
        <v>0</v>
      </c>
      <c r="DN29" s="300">
        <f ca="1">'Profile with CoM'!DN29*f_FinCalc</f>
        <v>0</v>
      </c>
      <c r="DO29" s="300">
        <f ca="1">'Profile with CoM'!DO29*f_FinCalc</f>
        <v>0</v>
      </c>
      <c r="DP29" s="300">
        <f ca="1">'Profile with CoM'!DP29*f_FinCalc</f>
        <v>0</v>
      </c>
      <c r="DQ29" s="300">
        <f ca="1">'Profile with CoM'!DQ29*f_FinCalc</f>
        <v>0</v>
      </c>
      <c r="DR29" s="300">
        <f ca="1">'Profile with CoM'!DR29*f_FinCalc</f>
        <v>0</v>
      </c>
      <c r="DS29" s="300">
        <f ca="1">'Profile with CoM'!DS29*f_FinCalc</f>
        <v>0</v>
      </c>
      <c r="DT29" s="300">
        <f ca="1">'Profile with CoM'!DT29*f_FinCalc</f>
        <v>0</v>
      </c>
      <c r="DU29" s="300">
        <f ca="1">'Profile with CoM'!DU29*f_FinCalc</f>
        <v>0</v>
      </c>
      <c r="DV29" s="300">
        <f ca="1">'Profile with CoM'!DV29*f_FinCalc</f>
        <v>0</v>
      </c>
      <c r="DW29" s="300">
        <f ca="1">'Profile with CoM'!DW29*f_FinCalc</f>
        <v>0</v>
      </c>
      <c r="DX29" s="300">
        <f ca="1">'Profile with CoM'!DX29*f_FinCalc</f>
        <v>0</v>
      </c>
      <c r="DY29" s="300">
        <f ca="1">'Profile with CoM'!DY29*f_FinCalc</f>
        <v>0</v>
      </c>
      <c r="DZ29" s="300">
        <f ca="1">'Profile with CoM'!DZ29*f_FinCalc</f>
        <v>0</v>
      </c>
      <c r="EA29" s="300">
        <f ca="1">'Profile with CoM'!EA29*f_FinCalc</f>
        <v>0</v>
      </c>
      <c r="EB29" s="300">
        <f ca="1">'Profile with CoM'!EB29*f_FinCalc</f>
        <v>0</v>
      </c>
      <c r="EC29" s="300">
        <f ca="1">'Profile with CoM'!EC29*f_FinCalc</f>
        <v>0</v>
      </c>
      <c r="ED29" s="300">
        <f ca="1">'Profile with CoM'!ED29*f_FinCalc</f>
        <v>0</v>
      </c>
      <c r="EE29" s="300">
        <f ca="1">'Profile with CoM'!EE29*f_FinCalc</f>
        <v>0</v>
      </c>
      <c r="EF29" s="300">
        <f ca="1">'Profile with CoM'!EF29*f_FinCalc</f>
        <v>0</v>
      </c>
      <c r="EG29" s="300">
        <f ca="1">'Profile with CoM'!EG29*f_FinCalc</f>
        <v>0</v>
      </c>
      <c r="EH29" s="300">
        <f ca="1">'Profile with CoM'!EH29*f_FinCalc</f>
        <v>0</v>
      </c>
      <c r="EI29" s="300">
        <f ca="1">'Profile with CoM'!EI29*f_FinCalc</f>
        <v>0</v>
      </c>
      <c r="EJ29" s="300">
        <f ca="1">'Profile with CoM'!EJ29*f_FinCalc</f>
        <v>0</v>
      </c>
      <c r="EK29" s="300">
        <f ca="1">'Profile with CoM'!EK29*f_FinCalc</f>
        <v>0</v>
      </c>
      <c r="EL29" s="300">
        <f ca="1">'Profile with CoM'!EL29*f_FinCalc</f>
        <v>0</v>
      </c>
      <c r="EM29" s="300">
        <f ca="1">'Profile with CoM'!EM29*f_FinCalc</f>
        <v>0</v>
      </c>
      <c r="EN29" s="300">
        <f ca="1">'Profile with CoM'!EN29*f_FinCalc</f>
        <v>0</v>
      </c>
      <c r="EO29" s="300">
        <f ca="1">'Profile with CoM'!EO29*f_FinCalc</f>
        <v>0</v>
      </c>
      <c r="EP29" s="300">
        <f ca="1">'Profile with CoM'!EP29*f_FinCalc</f>
        <v>0</v>
      </c>
      <c r="EQ29" s="300">
        <f ca="1">'Profile with CoM'!EQ29*f_FinCalc</f>
        <v>0</v>
      </c>
      <c r="ER29" s="300">
        <f ca="1">'Profile with CoM'!ER29*f_FinCalc</f>
        <v>0</v>
      </c>
      <c r="ES29" s="300">
        <f ca="1">'Profile with CoM'!ES29*f_FinCalc</f>
        <v>0</v>
      </c>
      <c r="ET29" s="300">
        <f ca="1">'Profile with CoM'!ET29*f_FinCalc</f>
        <v>0</v>
      </c>
      <c r="EU29" s="300">
        <f ca="1">'Profile with CoM'!EU29*f_FinCalc</f>
        <v>0</v>
      </c>
      <c r="EV29" s="300">
        <f ca="1">'Profile with CoM'!EV29*f_FinCalc</f>
        <v>0</v>
      </c>
      <c r="EW29" s="300">
        <f ca="1">'Profile with CoM'!EW29*f_FinCalc</f>
        <v>0</v>
      </c>
      <c r="EX29" s="300">
        <f ca="1">'Profile with CoM'!EX29*f_FinCalc</f>
        <v>0</v>
      </c>
      <c r="EY29" s="612"/>
      <c r="EZ29" s="757" t="str">
        <f>'Main Input'!EZ29</f>
        <v>RPI</v>
      </c>
      <c r="FA29" s="757" t="str">
        <f>'Main Input'!FA29</f>
        <v>N/A</v>
      </c>
      <c r="FB29" s="766">
        <f>'Main Input'!FB29</f>
        <v>0</v>
      </c>
      <c r="FC29" s="766" t="str">
        <f>'Main Input'!FC29</f>
        <v>IT Solutions</v>
      </c>
      <c r="FD29" s="766" t="str">
        <f>'Main Input'!FD29</f>
        <v>Managed Services</v>
      </c>
      <c r="FE29" s="757" t="str">
        <f>'Main Input'!FE29</f>
        <v>Opex</v>
      </c>
      <c r="FF29" s="757" t="str">
        <f>'Main Input'!FF29</f>
        <v>ContractAccrual</v>
      </c>
      <c r="FG29" s="757" t="str">
        <f>'Main Input'!FG29</f>
        <v>Expense</v>
      </c>
      <c r="FH29" s="767" t="str">
        <f>'Main Input'!FH29</f>
        <v>A</v>
      </c>
      <c r="FI29" s="768">
        <f>'Main Input'!FI29</f>
        <v>0.22</v>
      </c>
      <c r="FJ29" s="768">
        <f>'Main Input'!FJ29</f>
        <v>0</v>
      </c>
      <c r="FK29" s="612"/>
      <c r="FL29" s="531">
        <f t="shared" si="27"/>
        <v>0</v>
      </c>
      <c r="FM29" s="86"/>
      <c r="FN29" s="612"/>
    </row>
    <row r="30" spans="1:170" ht="12.75" customHeight="1">
      <c r="A30" s="750" t="str">
        <f>'Main Input'!A30</f>
        <v>MTB</v>
      </c>
      <c r="B30" s="762" t="str">
        <f>'Main Input'!B30</f>
        <v>Field Maintenance Service</v>
      </c>
      <c r="C30" s="762" t="str">
        <f>'Main Input'!C30</f>
        <v>Third Party</v>
      </c>
      <c r="D30" s="762" t="str">
        <f>'Main Input'!D30</f>
        <v>TRF</v>
      </c>
      <c r="E30" s="762" t="str">
        <f>'Main Input'!E30</f>
        <v>Mid-range Project Manager - Transition</v>
      </c>
      <c r="F30" s="753" t="str">
        <f>'Main Input'!F30</f>
        <v>direct</v>
      </c>
      <c r="G30" s="753" t="str">
        <f>'Main Input'!G30</f>
        <v>Person</v>
      </c>
      <c r="H30" s="753">
        <f>'Main Input'!H30</f>
        <v>0</v>
      </c>
      <c r="I30" s="753">
        <f>'Main Input'!I30</f>
        <v>0</v>
      </c>
      <c r="J30" s="753">
        <f>'Main Input'!J30</f>
        <v>0</v>
      </c>
      <c r="K30" s="753" t="str">
        <f>'Main Input'!K30</f>
        <v>FJS</v>
      </c>
      <c r="L30" s="753" t="str">
        <f>'Main Input'!L30</f>
        <v>pTran</v>
      </c>
      <c r="M30" s="753">
        <f>'Main Input'!M30</f>
        <v>0</v>
      </c>
      <c r="N30" s="753">
        <f>'Main Input'!N30</f>
        <v>0</v>
      </c>
      <c r="O30" s="753" t="str">
        <f>'Main Input'!O30</f>
        <v>SPAIN</v>
      </c>
      <c r="P30" s="753">
        <f>'Main Input'!P30</f>
        <v>398</v>
      </c>
      <c r="Q30" s="753" t="str">
        <f>'Main Input'!Q30</f>
        <v>EUR</v>
      </c>
      <c r="R30" s="753" t="str">
        <f>'Main Input'!R30</f>
        <v>EMEA</v>
      </c>
      <c r="S30" s="753" t="str">
        <f>'Main Input'!S30</f>
        <v>Local</v>
      </c>
      <c r="T30" s="753">
        <f>'Main Input'!T30</f>
        <v>0</v>
      </c>
      <c r="U30" s="753">
        <f>'Main Input'!U30</f>
        <v>0</v>
      </c>
      <c r="V30" s="753" t="str">
        <f>'Main Input'!V30</f>
        <v>ZZZ</v>
      </c>
      <c r="W30" s="753">
        <f>'Main Input'!W30</f>
        <v>0</v>
      </c>
      <c r="X30" s="753">
        <f>'Main Input'!X30</f>
        <v>0</v>
      </c>
      <c r="Y30" s="753">
        <f>'Main Input'!Y30</f>
        <v>0</v>
      </c>
      <c r="Z30" s="753">
        <f>'Main Input'!Z30</f>
        <v>0</v>
      </c>
      <c r="AA30" s="753">
        <f>'Main Input'!AA30</f>
        <v>0</v>
      </c>
      <c r="AB30" s="763">
        <f>'Main Input'!AB30</f>
        <v>0</v>
      </c>
      <c r="AC30" s="763" t="str">
        <f>'Main Input'!AC30</f>
        <v>Days</v>
      </c>
      <c r="AD30" s="764">
        <f>'Main Input'!AD30</f>
        <v>108</v>
      </c>
      <c r="AE30" s="765">
        <f t="shared" ca="1" si="26"/>
        <v>57565.156608203906</v>
      </c>
      <c r="AF30" s="299">
        <f ca="1">'Profile with CoM'!AF30*f_FinCalc</f>
        <v>0</v>
      </c>
      <c r="AG30" s="300">
        <f ca="1">'Profile with CoM'!AG30*f_FinCalc</f>
        <v>485.15234388302338</v>
      </c>
      <c r="AH30" s="300">
        <f ca="1">'Profile with CoM'!AH30*f_FinCalc</f>
        <v>619.13395745481682</v>
      </c>
      <c r="AI30" s="300">
        <f ca="1">'Profile with CoM'!AI30*f_FinCalc</f>
        <v>29657.789248951223</v>
      </c>
      <c r="AJ30" s="300">
        <f ca="1">'Profile with CoM'!AJ30*f_FinCalc</f>
        <v>798.97795581596949</v>
      </c>
      <c r="AK30" s="300">
        <f ca="1">'Profile with CoM'!AK30*f_FinCalc</f>
        <v>1697.6833186482068</v>
      </c>
      <c r="AL30" s="300">
        <f ca="1">'Profile with CoM'!AL30*f_FinCalc</f>
        <v>717.8948661549307</v>
      </c>
      <c r="AM30" s="300">
        <f ca="1">'Profile with CoM'!AM30*f_FinCalc</f>
        <v>717.8948661549307</v>
      </c>
      <c r="AN30" s="300">
        <f ca="1">'Profile with CoM'!AN30*f_FinCalc</f>
        <v>386.52401490322666</v>
      </c>
      <c r="AO30" s="300">
        <f ca="1">'Profile with CoM'!AO30*f_FinCalc</f>
        <v>386.52401490322018</v>
      </c>
      <c r="AP30" s="300">
        <f ca="1">'Profile with CoM'!AP30*f_FinCalc</f>
        <v>386.52401490322018</v>
      </c>
      <c r="AQ30" s="300">
        <f ca="1">'Profile with CoM'!AQ30*f_FinCalc</f>
        <v>376.55778551330945</v>
      </c>
      <c r="AR30" s="300">
        <f ca="1">'Profile with CoM'!AR30*f_FinCalc</f>
        <v>376.55778551330297</v>
      </c>
      <c r="AS30" s="300">
        <f ca="1">'Profile with CoM'!AS30*f_FinCalc</f>
        <v>376.55778551330945</v>
      </c>
      <c r="AT30" s="300">
        <f ca="1">'Profile with CoM'!AT30*f_FinCalc</f>
        <v>376.55778551330297</v>
      </c>
      <c r="AU30" s="300">
        <f ca="1">'Profile with CoM'!AU30*f_FinCalc</f>
        <v>376.55778551330297</v>
      </c>
      <c r="AV30" s="300">
        <f ca="1">'Profile with CoM'!AV30*f_FinCalc</f>
        <v>384.08894122357162</v>
      </c>
      <c r="AW30" s="300">
        <f ca="1">'Profile with CoM'!AW30*f_FinCalc</f>
        <v>384.08894122357162</v>
      </c>
      <c r="AX30" s="300">
        <f ca="1">'Profile with CoM'!AX30*f_FinCalc</f>
        <v>384.08894122356526</v>
      </c>
      <c r="AY30" s="300">
        <f ca="1">'Profile with CoM'!AY30*f_FinCalc</f>
        <v>384.08894122357162</v>
      </c>
      <c r="AZ30" s="300">
        <f ca="1">'Profile with CoM'!AZ30*f_FinCalc</f>
        <v>384.08894122356526</v>
      </c>
      <c r="BA30" s="300">
        <f ca="1">'Profile with CoM'!BA30*f_FinCalc</f>
        <v>384.08894122357162</v>
      </c>
      <c r="BB30" s="300">
        <f ca="1">'Profile with CoM'!BB30*f_FinCalc</f>
        <v>384.08894122357162</v>
      </c>
      <c r="BC30" s="300">
        <f ca="1">'Profile with CoM'!BC30*f_FinCalc</f>
        <v>384.08894122356526</v>
      </c>
      <c r="BD30" s="300">
        <f ca="1">'Profile with CoM'!BD30*f_FinCalc</f>
        <v>384.08894122357793</v>
      </c>
      <c r="BE30" s="300">
        <f ca="1">'Profile with CoM'!BE30*f_FinCalc</f>
        <v>384.08894122356526</v>
      </c>
      <c r="BF30" s="300">
        <f ca="1">'Profile with CoM'!BF30*f_FinCalc</f>
        <v>384.08894122357162</v>
      </c>
      <c r="BG30" s="300">
        <f ca="1">'Profile with CoM'!BG30*f_FinCalc</f>
        <v>384.08894122356526</v>
      </c>
      <c r="BH30" s="300">
        <f ca="1">'Profile with CoM'!BH30*f_FinCalc</f>
        <v>391.77072004804711</v>
      </c>
      <c r="BI30" s="300">
        <f ca="1">'Profile with CoM'!BI30*f_FinCalc</f>
        <v>391.77072004804711</v>
      </c>
      <c r="BJ30" s="300">
        <f ca="1">'Profile with CoM'!BJ30*f_FinCalc</f>
        <v>391.77072004804711</v>
      </c>
      <c r="BK30" s="300">
        <f ca="1">'Profile with CoM'!BK30*f_FinCalc</f>
        <v>391.77072004804711</v>
      </c>
      <c r="BL30" s="300">
        <f ca="1">'Profile with CoM'!BL30*f_FinCalc</f>
        <v>391.77072004804711</v>
      </c>
      <c r="BM30" s="300">
        <f ca="1">'Profile with CoM'!BM30*f_FinCalc</f>
        <v>391.77072004804063</v>
      </c>
      <c r="BN30" s="300">
        <f ca="1">'Profile with CoM'!BN30*f_FinCalc</f>
        <v>391.77072004804711</v>
      </c>
      <c r="BO30" s="300">
        <f ca="1">'Profile with CoM'!BO30*f_FinCalc</f>
        <v>391.77072004804711</v>
      </c>
      <c r="BP30" s="300">
        <f ca="1">'Profile with CoM'!BP30*f_FinCalc</f>
        <v>391.77072004804711</v>
      </c>
      <c r="BQ30" s="300">
        <f ca="1">'Profile with CoM'!BQ30*f_FinCalc</f>
        <v>391.77072004804711</v>
      </c>
      <c r="BR30" s="300">
        <f ca="1">'Profile with CoM'!BR30*f_FinCalc</f>
        <v>391.77072004804711</v>
      </c>
      <c r="BS30" s="300">
        <f ca="1">'Profile with CoM'!BS30*f_FinCalc</f>
        <v>391.77072004804711</v>
      </c>
      <c r="BT30" s="300">
        <f ca="1">'Profile with CoM'!BT30*f_FinCalc</f>
        <v>399.60613444899974</v>
      </c>
      <c r="BU30" s="300">
        <f ca="1">'Profile with CoM'!BU30*f_FinCalc</f>
        <v>399.60613444899974</v>
      </c>
      <c r="BV30" s="300">
        <f ca="1">'Profile with CoM'!BV30*f_FinCalc</f>
        <v>399.60613444899974</v>
      </c>
      <c r="BW30" s="300">
        <f ca="1">'Profile with CoM'!BW30*f_FinCalc</f>
        <v>399.60613444899974</v>
      </c>
      <c r="BX30" s="300">
        <f ca="1">'Profile with CoM'!BX30*f_FinCalc</f>
        <v>399.60613444899974</v>
      </c>
      <c r="BY30" s="300">
        <f ca="1">'Profile with CoM'!BY30*f_FinCalc</f>
        <v>399.60613444899974</v>
      </c>
      <c r="BZ30" s="300">
        <f ca="1">'Profile with CoM'!BZ30*f_FinCalc</f>
        <v>399.60613444900611</v>
      </c>
      <c r="CA30" s="300">
        <f ca="1">'Profile with CoM'!CA30*f_FinCalc</f>
        <v>399.60613444899974</v>
      </c>
      <c r="CB30" s="300">
        <f ca="1">'Profile with CoM'!CB30*f_FinCalc</f>
        <v>399.60613444899974</v>
      </c>
      <c r="CC30" s="300">
        <f ca="1">'Profile with CoM'!CC30*f_FinCalc</f>
        <v>399.60613444899974</v>
      </c>
      <c r="CD30" s="300">
        <f ca="1">'Profile with CoM'!CD30*f_FinCalc</f>
        <v>399.60613444899974</v>
      </c>
      <c r="CE30" s="300">
        <f ca="1">'Profile with CoM'!CE30*f_FinCalc</f>
        <v>399.60613444899974</v>
      </c>
      <c r="CF30" s="300">
        <f ca="1">'Profile with CoM'!CF30*f_FinCalc</f>
        <v>407.59825713798642</v>
      </c>
      <c r="CG30" s="300">
        <f ca="1">'Profile with CoM'!CG30*f_FinCalc</f>
        <v>407.59825713798006</v>
      </c>
      <c r="CH30" s="300">
        <f ca="1">'Profile with CoM'!CH30*f_FinCalc</f>
        <v>407.59825713798642</v>
      </c>
      <c r="CI30" s="300">
        <f ca="1">'Profile with CoM'!CI30*f_FinCalc</f>
        <v>407.59825713798006</v>
      </c>
      <c r="CJ30" s="300">
        <f ca="1">'Profile with CoM'!CJ30*f_FinCalc</f>
        <v>407.59825713798642</v>
      </c>
      <c r="CK30" s="300">
        <f ca="1">'Profile with CoM'!CK30*f_FinCalc</f>
        <v>407.59825713798642</v>
      </c>
      <c r="CL30" s="300">
        <f ca="1">'Profile with CoM'!CL30*f_FinCalc</f>
        <v>407.59825713798006</v>
      </c>
      <c r="CM30" s="300">
        <f ca="1">'Profile with CoM'!CM30*f_FinCalc</f>
        <v>407.59825713798642</v>
      </c>
      <c r="CN30" s="300">
        <f ca="1">'Profile with CoM'!CN30*f_FinCalc</f>
        <v>407.59825713798006</v>
      </c>
      <c r="CO30" s="300">
        <f ca="1">'Profile with CoM'!CO30*f_FinCalc</f>
        <v>407.59825713798642</v>
      </c>
      <c r="CP30" s="300">
        <f ca="1">'Profile with CoM'!CP30*f_FinCalc</f>
        <v>407.59825713798006</v>
      </c>
      <c r="CQ30" s="300">
        <f ca="1">'Profile with CoM'!CQ30*f_FinCalc</f>
        <v>407.59825713798642</v>
      </c>
      <c r="CR30" s="300">
        <f ca="1">'Profile with CoM'!CR30*f_FinCalc</f>
        <v>415.7502222807413</v>
      </c>
      <c r="CS30" s="300">
        <f ca="1">'Profile with CoM'!CS30*f_FinCalc</f>
        <v>415.7502222807413</v>
      </c>
      <c r="CT30" s="300">
        <f ca="1">'Profile with CoM'!CT30*f_FinCalc</f>
        <v>0</v>
      </c>
      <c r="CU30" s="300">
        <f ca="1">'Profile with CoM'!CU30*f_FinCalc</f>
        <v>0</v>
      </c>
      <c r="CV30" s="300">
        <f ca="1">'Profile with CoM'!CV30*f_FinCalc</f>
        <v>0</v>
      </c>
      <c r="CW30" s="300">
        <f ca="1">'Profile with CoM'!CW30*f_FinCalc</f>
        <v>0</v>
      </c>
      <c r="CX30" s="300">
        <f ca="1">'Profile with CoM'!CX30*f_FinCalc</f>
        <v>0</v>
      </c>
      <c r="CY30" s="300">
        <f ca="1">'Profile with CoM'!CY30*f_FinCalc</f>
        <v>0</v>
      </c>
      <c r="CZ30" s="300">
        <f ca="1">'Profile with CoM'!CZ30*f_FinCalc</f>
        <v>0</v>
      </c>
      <c r="DA30" s="300">
        <f ca="1">'Profile with CoM'!DA30*f_FinCalc</f>
        <v>0</v>
      </c>
      <c r="DB30" s="300">
        <f ca="1">'Profile with CoM'!DB30*f_FinCalc</f>
        <v>0</v>
      </c>
      <c r="DC30" s="300">
        <f ca="1">'Profile with CoM'!DC30*f_FinCalc</f>
        <v>0</v>
      </c>
      <c r="DD30" s="300">
        <f ca="1">'Profile with CoM'!DD30*f_FinCalc</f>
        <v>0</v>
      </c>
      <c r="DE30" s="300">
        <f ca="1">'Profile with CoM'!DE30*f_FinCalc</f>
        <v>0</v>
      </c>
      <c r="DF30" s="300">
        <f ca="1">'Profile with CoM'!DF30*f_FinCalc</f>
        <v>0</v>
      </c>
      <c r="DG30" s="300">
        <f ca="1">'Profile with CoM'!DG30*f_FinCalc</f>
        <v>0</v>
      </c>
      <c r="DH30" s="300">
        <f ca="1">'Profile with CoM'!DH30*f_FinCalc</f>
        <v>0</v>
      </c>
      <c r="DI30" s="300">
        <f ca="1">'Profile with CoM'!DI30*f_FinCalc</f>
        <v>0</v>
      </c>
      <c r="DJ30" s="300">
        <f ca="1">'Profile with CoM'!DJ30*f_FinCalc</f>
        <v>0</v>
      </c>
      <c r="DK30" s="300">
        <f ca="1">'Profile with CoM'!DK30*f_FinCalc</f>
        <v>0</v>
      </c>
      <c r="DL30" s="300">
        <f ca="1">'Profile with CoM'!DL30*f_FinCalc</f>
        <v>0</v>
      </c>
      <c r="DM30" s="300">
        <f ca="1">'Profile with CoM'!DM30*f_FinCalc</f>
        <v>0</v>
      </c>
      <c r="DN30" s="300">
        <f ca="1">'Profile with CoM'!DN30*f_FinCalc</f>
        <v>0</v>
      </c>
      <c r="DO30" s="300">
        <f ca="1">'Profile with CoM'!DO30*f_FinCalc</f>
        <v>0</v>
      </c>
      <c r="DP30" s="300">
        <f ca="1">'Profile with CoM'!DP30*f_FinCalc</f>
        <v>0</v>
      </c>
      <c r="DQ30" s="300">
        <f ca="1">'Profile with CoM'!DQ30*f_FinCalc</f>
        <v>0</v>
      </c>
      <c r="DR30" s="300">
        <f ca="1">'Profile with CoM'!DR30*f_FinCalc</f>
        <v>0</v>
      </c>
      <c r="DS30" s="300">
        <f ca="1">'Profile with CoM'!DS30*f_FinCalc</f>
        <v>0</v>
      </c>
      <c r="DT30" s="300">
        <f ca="1">'Profile with CoM'!DT30*f_FinCalc</f>
        <v>0</v>
      </c>
      <c r="DU30" s="300">
        <f ca="1">'Profile with CoM'!DU30*f_FinCalc</f>
        <v>0</v>
      </c>
      <c r="DV30" s="300">
        <f ca="1">'Profile with CoM'!DV30*f_FinCalc</f>
        <v>0</v>
      </c>
      <c r="DW30" s="300">
        <f ca="1">'Profile with CoM'!DW30*f_FinCalc</f>
        <v>0</v>
      </c>
      <c r="DX30" s="300">
        <f ca="1">'Profile with CoM'!DX30*f_FinCalc</f>
        <v>0</v>
      </c>
      <c r="DY30" s="300">
        <f ca="1">'Profile with CoM'!DY30*f_FinCalc</f>
        <v>0</v>
      </c>
      <c r="DZ30" s="300">
        <f ca="1">'Profile with CoM'!DZ30*f_FinCalc</f>
        <v>0</v>
      </c>
      <c r="EA30" s="300">
        <f ca="1">'Profile with CoM'!EA30*f_FinCalc</f>
        <v>0</v>
      </c>
      <c r="EB30" s="300">
        <f ca="1">'Profile with CoM'!EB30*f_FinCalc</f>
        <v>0</v>
      </c>
      <c r="EC30" s="300">
        <f ca="1">'Profile with CoM'!EC30*f_FinCalc</f>
        <v>0</v>
      </c>
      <c r="ED30" s="300">
        <f ca="1">'Profile with CoM'!ED30*f_FinCalc</f>
        <v>0</v>
      </c>
      <c r="EE30" s="300">
        <f ca="1">'Profile with CoM'!EE30*f_FinCalc</f>
        <v>0</v>
      </c>
      <c r="EF30" s="300">
        <f ca="1">'Profile with CoM'!EF30*f_FinCalc</f>
        <v>0</v>
      </c>
      <c r="EG30" s="300">
        <f ca="1">'Profile with CoM'!EG30*f_FinCalc</f>
        <v>0</v>
      </c>
      <c r="EH30" s="300">
        <f ca="1">'Profile with CoM'!EH30*f_FinCalc</f>
        <v>0</v>
      </c>
      <c r="EI30" s="300">
        <f ca="1">'Profile with CoM'!EI30*f_FinCalc</f>
        <v>0</v>
      </c>
      <c r="EJ30" s="300">
        <f ca="1">'Profile with CoM'!EJ30*f_FinCalc</f>
        <v>0</v>
      </c>
      <c r="EK30" s="300">
        <f ca="1">'Profile with CoM'!EK30*f_FinCalc</f>
        <v>0</v>
      </c>
      <c r="EL30" s="300">
        <f ca="1">'Profile with CoM'!EL30*f_FinCalc</f>
        <v>0</v>
      </c>
      <c r="EM30" s="300">
        <f ca="1">'Profile with CoM'!EM30*f_FinCalc</f>
        <v>0</v>
      </c>
      <c r="EN30" s="300">
        <f ca="1">'Profile with CoM'!EN30*f_FinCalc</f>
        <v>0</v>
      </c>
      <c r="EO30" s="300">
        <f ca="1">'Profile with CoM'!EO30*f_FinCalc</f>
        <v>0</v>
      </c>
      <c r="EP30" s="300">
        <f ca="1">'Profile with CoM'!EP30*f_FinCalc</f>
        <v>0</v>
      </c>
      <c r="EQ30" s="300">
        <f ca="1">'Profile with CoM'!EQ30*f_FinCalc</f>
        <v>0</v>
      </c>
      <c r="ER30" s="300">
        <f ca="1">'Profile with CoM'!ER30*f_FinCalc</f>
        <v>0</v>
      </c>
      <c r="ES30" s="300">
        <f ca="1">'Profile with CoM'!ES30*f_FinCalc</f>
        <v>0</v>
      </c>
      <c r="ET30" s="300">
        <f ca="1">'Profile with CoM'!ET30*f_FinCalc</f>
        <v>0</v>
      </c>
      <c r="EU30" s="300">
        <f ca="1">'Profile with CoM'!EU30*f_FinCalc</f>
        <v>0</v>
      </c>
      <c r="EV30" s="300">
        <f ca="1">'Profile with CoM'!EV30*f_FinCalc</f>
        <v>0</v>
      </c>
      <c r="EW30" s="300">
        <f ca="1">'Profile with CoM'!EW30*f_FinCalc</f>
        <v>0</v>
      </c>
      <c r="EX30" s="300">
        <f ca="1">'Profile with CoM'!EX30*f_FinCalc</f>
        <v>0</v>
      </c>
      <c r="EY30" s="612"/>
      <c r="EZ30" s="757" t="str">
        <f>'Main Input'!EZ30</f>
        <v>RPI</v>
      </c>
      <c r="FA30" s="757" t="str">
        <f>'Main Input'!FA30</f>
        <v>N/A</v>
      </c>
      <c r="FB30" s="766">
        <f>'Main Input'!FB30</f>
        <v>0</v>
      </c>
      <c r="FC30" s="766" t="str">
        <f>'Main Input'!FC30</f>
        <v>IT Solutions</v>
      </c>
      <c r="FD30" s="766" t="str">
        <f>'Main Input'!FD30</f>
        <v>Managed Services</v>
      </c>
      <c r="FE30" s="757" t="str">
        <f>'Main Input'!FE30</f>
        <v>Opex</v>
      </c>
      <c r="FF30" s="757" t="str">
        <f>'Main Input'!FF30</f>
        <v>ContractAccrual</v>
      </c>
      <c r="FG30" s="757" t="str">
        <f>'Main Input'!FG30</f>
        <v>Expense</v>
      </c>
      <c r="FH30" s="767" t="str">
        <f>'Main Input'!FH30</f>
        <v>A</v>
      </c>
      <c r="FI30" s="768">
        <f>'Main Input'!FI30</f>
        <v>0.22</v>
      </c>
      <c r="FJ30" s="768">
        <f>'Main Input'!FJ30</f>
        <v>0</v>
      </c>
      <c r="FK30" s="612"/>
      <c r="FL30" s="531">
        <f t="shared" si="27"/>
        <v>0</v>
      </c>
      <c r="FM30" s="86"/>
      <c r="FN30" s="612"/>
    </row>
    <row r="31" spans="1:170" ht="12.75" customHeight="1">
      <c r="A31" s="750" t="str">
        <f>'Main Input'!A31</f>
        <v>MTB</v>
      </c>
      <c r="B31" s="762" t="str">
        <f>'Main Input'!B31</f>
        <v>Field Maintenance Service</v>
      </c>
      <c r="C31" s="762" t="str">
        <f>'Main Input'!C31</f>
        <v>Third Party</v>
      </c>
      <c r="D31" s="762" t="str">
        <f>'Main Input'!D31</f>
        <v>Setup/Transition</v>
      </c>
      <c r="E31" s="762" t="str">
        <f>'Main Input'!E31</f>
        <v>Mainframe &amp; DC Migration Project Mngr - Transition</v>
      </c>
      <c r="F31" s="753" t="str">
        <f>'Main Input'!F31</f>
        <v>direct</v>
      </c>
      <c r="G31" s="753" t="str">
        <f>'Main Input'!G31</f>
        <v>Person</v>
      </c>
      <c r="H31" s="753">
        <f>'Main Input'!H31</f>
        <v>0</v>
      </c>
      <c r="I31" s="753">
        <f>'Main Input'!I31</f>
        <v>0</v>
      </c>
      <c r="J31" s="753">
        <f>'Main Input'!J31</f>
        <v>0</v>
      </c>
      <c r="K31" s="753" t="str">
        <f>'Main Input'!K31</f>
        <v>FJS</v>
      </c>
      <c r="L31" s="753" t="str">
        <f>'Main Input'!L31</f>
        <v>pTran</v>
      </c>
      <c r="M31" s="753">
        <f>'Main Input'!M31</f>
        <v>0</v>
      </c>
      <c r="N31" s="753">
        <f>'Main Input'!N31</f>
        <v>0</v>
      </c>
      <c r="O31" s="753" t="str">
        <f>'Main Input'!O31</f>
        <v>SPAIN</v>
      </c>
      <c r="P31" s="753">
        <f>'Main Input'!P31</f>
        <v>398</v>
      </c>
      <c r="Q31" s="753" t="str">
        <f>'Main Input'!Q31</f>
        <v>EUR</v>
      </c>
      <c r="R31" s="753" t="str">
        <f>'Main Input'!R31</f>
        <v>EMEA</v>
      </c>
      <c r="S31" s="753" t="str">
        <f>'Main Input'!S31</f>
        <v>Local</v>
      </c>
      <c r="T31" s="753">
        <f>'Main Input'!T31</f>
        <v>0</v>
      </c>
      <c r="U31" s="753">
        <f>'Main Input'!U31</f>
        <v>0</v>
      </c>
      <c r="V31" s="753" t="str">
        <f>'Main Input'!V31</f>
        <v>3_ATP</v>
      </c>
      <c r="W31" s="753">
        <f>'Main Input'!W31</f>
        <v>0</v>
      </c>
      <c r="X31" s="753">
        <f>'Main Input'!X31</f>
        <v>0</v>
      </c>
      <c r="Y31" s="753">
        <f>'Main Input'!Y31</f>
        <v>0</v>
      </c>
      <c r="Z31" s="753">
        <f>'Main Input'!Z31</f>
        <v>0</v>
      </c>
      <c r="AA31" s="753">
        <f>'Main Input'!AA31</f>
        <v>0</v>
      </c>
      <c r="AB31" s="763">
        <f>'Main Input'!AB31</f>
        <v>0</v>
      </c>
      <c r="AC31" s="763" t="str">
        <f>'Main Input'!AC31</f>
        <v>Days</v>
      </c>
      <c r="AD31" s="764">
        <f>'Main Input'!AD31</f>
        <v>135</v>
      </c>
      <c r="AE31" s="765">
        <f t="shared" ca="1" si="26"/>
        <v>71956.445760254981</v>
      </c>
      <c r="AF31" s="299">
        <f ca="1">'Profile with CoM'!AF31*f_FinCalc</f>
        <v>0</v>
      </c>
      <c r="AG31" s="300">
        <f ca="1">'Profile with CoM'!AG31*f_FinCalc</f>
        <v>0</v>
      </c>
      <c r="AH31" s="300">
        <f ca="1">'Profile with CoM'!AH31*f_FinCalc</f>
        <v>0</v>
      </c>
      <c r="AI31" s="300">
        <f ca="1">'Profile with CoM'!AI31*f_FinCalc</f>
        <v>0</v>
      </c>
      <c r="AJ31" s="300">
        <f ca="1">'Profile with CoM'!AJ31*f_FinCalc</f>
        <v>0</v>
      </c>
      <c r="AK31" s="300">
        <f ca="1">'Profile with CoM'!AK31*f_FinCalc</f>
        <v>0</v>
      </c>
      <c r="AL31" s="300">
        <f ca="1">'Profile with CoM'!AL31*f_FinCalc</f>
        <v>0</v>
      </c>
      <c r="AM31" s="300">
        <f ca="1">'Profile with CoM'!AM31*f_FinCalc</f>
        <v>71956.445760254981</v>
      </c>
      <c r="AN31" s="300">
        <f ca="1">'Profile with CoM'!AN31*f_FinCalc</f>
        <v>0</v>
      </c>
      <c r="AO31" s="300">
        <f ca="1">'Profile with CoM'!AO31*f_FinCalc</f>
        <v>0</v>
      </c>
      <c r="AP31" s="300">
        <f ca="1">'Profile with CoM'!AP31*f_FinCalc</f>
        <v>0</v>
      </c>
      <c r="AQ31" s="300">
        <f ca="1">'Profile with CoM'!AQ31*f_FinCalc</f>
        <v>0</v>
      </c>
      <c r="AR31" s="300">
        <f ca="1">'Profile with CoM'!AR31*f_FinCalc</f>
        <v>0</v>
      </c>
      <c r="AS31" s="300">
        <f ca="1">'Profile with CoM'!AS31*f_FinCalc</f>
        <v>0</v>
      </c>
      <c r="AT31" s="300">
        <f ca="1">'Profile with CoM'!AT31*f_FinCalc</f>
        <v>0</v>
      </c>
      <c r="AU31" s="300">
        <f ca="1">'Profile with CoM'!AU31*f_FinCalc</f>
        <v>0</v>
      </c>
      <c r="AV31" s="300">
        <f ca="1">'Profile with CoM'!AV31*f_FinCalc</f>
        <v>0</v>
      </c>
      <c r="AW31" s="300">
        <f ca="1">'Profile with CoM'!AW31*f_FinCalc</f>
        <v>0</v>
      </c>
      <c r="AX31" s="300">
        <f ca="1">'Profile with CoM'!AX31*f_FinCalc</f>
        <v>0</v>
      </c>
      <c r="AY31" s="300">
        <f ca="1">'Profile with CoM'!AY31*f_FinCalc</f>
        <v>0</v>
      </c>
      <c r="AZ31" s="300">
        <f ca="1">'Profile with CoM'!AZ31*f_FinCalc</f>
        <v>0</v>
      </c>
      <c r="BA31" s="300">
        <f ca="1">'Profile with CoM'!BA31*f_FinCalc</f>
        <v>0</v>
      </c>
      <c r="BB31" s="300">
        <f ca="1">'Profile with CoM'!BB31*f_FinCalc</f>
        <v>0</v>
      </c>
      <c r="BC31" s="300">
        <f ca="1">'Profile with CoM'!BC31*f_FinCalc</f>
        <v>0</v>
      </c>
      <c r="BD31" s="300">
        <f ca="1">'Profile with CoM'!BD31*f_FinCalc</f>
        <v>0</v>
      </c>
      <c r="BE31" s="300">
        <f ca="1">'Profile with CoM'!BE31*f_FinCalc</f>
        <v>0</v>
      </c>
      <c r="BF31" s="300">
        <f ca="1">'Profile with CoM'!BF31*f_FinCalc</f>
        <v>0</v>
      </c>
      <c r="BG31" s="300">
        <f ca="1">'Profile with CoM'!BG31*f_FinCalc</f>
        <v>0</v>
      </c>
      <c r="BH31" s="300">
        <f ca="1">'Profile with CoM'!BH31*f_FinCalc</f>
        <v>0</v>
      </c>
      <c r="BI31" s="300">
        <f ca="1">'Profile with CoM'!BI31*f_FinCalc</f>
        <v>0</v>
      </c>
      <c r="BJ31" s="300">
        <f ca="1">'Profile with CoM'!BJ31*f_FinCalc</f>
        <v>0</v>
      </c>
      <c r="BK31" s="300">
        <f ca="1">'Profile with CoM'!BK31*f_FinCalc</f>
        <v>0</v>
      </c>
      <c r="BL31" s="300">
        <f ca="1">'Profile with CoM'!BL31*f_FinCalc</f>
        <v>0</v>
      </c>
      <c r="BM31" s="300">
        <f ca="1">'Profile with CoM'!BM31*f_FinCalc</f>
        <v>0</v>
      </c>
      <c r="BN31" s="300">
        <f ca="1">'Profile with CoM'!BN31*f_FinCalc</f>
        <v>0</v>
      </c>
      <c r="BO31" s="300">
        <f ca="1">'Profile with CoM'!BO31*f_FinCalc</f>
        <v>0</v>
      </c>
      <c r="BP31" s="300">
        <f ca="1">'Profile with CoM'!BP31*f_FinCalc</f>
        <v>0</v>
      </c>
      <c r="BQ31" s="300">
        <f ca="1">'Profile with CoM'!BQ31*f_FinCalc</f>
        <v>0</v>
      </c>
      <c r="BR31" s="300">
        <f ca="1">'Profile with CoM'!BR31*f_FinCalc</f>
        <v>0</v>
      </c>
      <c r="BS31" s="300">
        <f ca="1">'Profile with CoM'!BS31*f_FinCalc</f>
        <v>0</v>
      </c>
      <c r="BT31" s="300">
        <f ca="1">'Profile with CoM'!BT31*f_FinCalc</f>
        <v>0</v>
      </c>
      <c r="BU31" s="300">
        <f ca="1">'Profile with CoM'!BU31*f_FinCalc</f>
        <v>0</v>
      </c>
      <c r="BV31" s="300">
        <f ca="1">'Profile with CoM'!BV31*f_FinCalc</f>
        <v>0</v>
      </c>
      <c r="BW31" s="300">
        <f ca="1">'Profile with CoM'!BW31*f_FinCalc</f>
        <v>0</v>
      </c>
      <c r="BX31" s="300">
        <f ca="1">'Profile with CoM'!BX31*f_FinCalc</f>
        <v>0</v>
      </c>
      <c r="BY31" s="300">
        <f ca="1">'Profile with CoM'!BY31*f_FinCalc</f>
        <v>0</v>
      </c>
      <c r="BZ31" s="300">
        <f ca="1">'Profile with CoM'!BZ31*f_FinCalc</f>
        <v>0</v>
      </c>
      <c r="CA31" s="300">
        <f ca="1">'Profile with CoM'!CA31*f_FinCalc</f>
        <v>0</v>
      </c>
      <c r="CB31" s="300">
        <f ca="1">'Profile with CoM'!CB31*f_FinCalc</f>
        <v>0</v>
      </c>
      <c r="CC31" s="300">
        <f ca="1">'Profile with CoM'!CC31*f_FinCalc</f>
        <v>0</v>
      </c>
      <c r="CD31" s="300">
        <f ca="1">'Profile with CoM'!CD31*f_FinCalc</f>
        <v>0</v>
      </c>
      <c r="CE31" s="300">
        <f ca="1">'Profile with CoM'!CE31*f_FinCalc</f>
        <v>0</v>
      </c>
      <c r="CF31" s="300">
        <f ca="1">'Profile with CoM'!CF31*f_FinCalc</f>
        <v>0</v>
      </c>
      <c r="CG31" s="300">
        <f ca="1">'Profile with CoM'!CG31*f_FinCalc</f>
        <v>0</v>
      </c>
      <c r="CH31" s="300">
        <f ca="1">'Profile with CoM'!CH31*f_FinCalc</f>
        <v>0</v>
      </c>
      <c r="CI31" s="300">
        <f ca="1">'Profile with CoM'!CI31*f_FinCalc</f>
        <v>0</v>
      </c>
      <c r="CJ31" s="300">
        <f ca="1">'Profile with CoM'!CJ31*f_FinCalc</f>
        <v>0</v>
      </c>
      <c r="CK31" s="300">
        <f ca="1">'Profile with CoM'!CK31*f_FinCalc</f>
        <v>0</v>
      </c>
      <c r="CL31" s="300">
        <f ca="1">'Profile with CoM'!CL31*f_FinCalc</f>
        <v>0</v>
      </c>
      <c r="CM31" s="300">
        <f ca="1">'Profile with CoM'!CM31*f_FinCalc</f>
        <v>0</v>
      </c>
      <c r="CN31" s="300">
        <f ca="1">'Profile with CoM'!CN31*f_FinCalc</f>
        <v>0</v>
      </c>
      <c r="CO31" s="300">
        <f ca="1">'Profile with CoM'!CO31*f_FinCalc</f>
        <v>0</v>
      </c>
      <c r="CP31" s="300">
        <f ca="1">'Profile with CoM'!CP31*f_FinCalc</f>
        <v>0</v>
      </c>
      <c r="CQ31" s="300">
        <f ca="1">'Profile with CoM'!CQ31*f_FinCalc</f>
        <v>0</v>
      </c>
      <c r="CR31" s="300">
        <f ca="1">'Profile with CoM'!CR31*f_FinCalc</f>
        <v>0</v>
      </c>
      <c r="CS31" s="300">
        <f ca="1">'Profile with CoM'!CS31*f_FinCalc</f>
        <v>0</v>
      </c>
      <c r="CT31" s="300">
        <f ca="1">'Profile with CoM'!CT31*f_FinCalc</f>
        <v>0</v>
      </c>
      <c r="CU31" s="300">
        <f ca="1">'Profile with CoM'!CU31*f_FinCalc</f>
        <v>0</v>
      </c>
      <c r="CV31" s="300">
        <f ca="1">'Profile with CoM'!CV31*f_FinCalc</f>
        <v>0</v>
      </c>
      <c r="CW31" s="300">
        <f ca="1">'Profile with CoM'!CW31*f_FinCalc</f>
        <v>0</v>
      </c>
      <c r="CX31" s="300">
        <f ca="1">'Profile with CoM'!CX31*f_FinCalc</f>
        <v>0</v>
      </c>
      <c r="CY31" s="300">
        <f ca="1">'Profile with CoM'!CY31*f_FinCalc</f>
        <v>0</v>
      </c>
      <c r="CZ31" s="300">
        <f ca="1">'Profile with CoM'!CZ31*f_FinCalc</f>
        <v>0</v>
      </c>
      <c r="DA31" s="300">
        <f ca="1">'Profile with CoM'!DA31*f_FinCalc</f>
        <v>0</v>
      </c>
      <c r="DB31" s="300">
        <f ca="1">'Profile with CoM'!DB31*f_FinCalc</f>
        <v>0</v>
      </c>
      <c r="DC31" s="300">
        <f ca="1">'Profile with CoM'!DC31*f_FinCalc</f>
        <v>0</v>
      </c>
      <c r="DD31" s="300">
        <f ca="1">'Profile with CoM'!DD31*f_FinCalc</f>
        <v>0</v>
      </c>
      <c r="DE31" s="300">
        <f ca="1">'Profile with CoM'!DE31*f_FinCalc</f>
        <v>0</v>
      </c>
      <c r="DF31" s="300">
        <f ca="1">'Profile with CoM'!DF31*f_FinCalc</f>
        <v>0</v>
      </c>
      <c r="DG31" s="300">
        <f ca="1">'Profile with CoM'!DG31*f_FinCalc</f>
        <v>0</v>
      </c>
      <c r="DH31" s="300">
        <f ca="1">'Profile with CoM'!DH31*f_FinCalc</f>
        <v>0</v>
      </c>
      <c r="DI31" s="300">
        <f ca="1">'Profile with CoM'!DI31*f_FinCalc</f>
        <v>0</v>
      </c>
      <c r="DJ31" s="300">
        <f ca="1">'Profile with CoM'!DJ31*f_FinCalc</f>
        <v>0</v>
      </c>
      <c r="DK31" s="300">
        <f ca="1">'Profile with CoM'!DK31*f_FinCalc</f>
        <v>0</v>
      </c>
      <c r="DL31" s="300">
        <f ca="1">'Profile with CoM'!DL31*f_FinCalc</f>
        <v>0</v>
      </c>
      <c r="DM31" s="300">
        <f ca="1">'Profile with CoM'!DM31*f_FinCalc</f>
        <v>0</v>
      </c>
      <c r="DN31" s="300">
        <f ca="1">'Profile with CoM'!DN31*f_FinCalc</f>
        <v>0</v>
      </c>
      <c r="DO31" s="300">
        <f ca="1">'Profile with CoM'!DO31*f_FinCalc</f>
        <v>0</v>
      </c>
      <c r="DP31" s="300">
        <f ca="1">'Profile with CoM'!DP31*f_FinCalc</f>
        <v>0</v>
      </c>
      <c r="DQ31" s="300">
        <f ca="1">'Profile with CoM'!DQ31*f_FinCalc</f>
        <v>0</v>
      </c>
      <c r="DR31" s="300">
        <f ca="1">'Profile with CoM'!DR31*f_FinCalc</f>
        <v>0</v>
      </c>
      <c r="DS31" s="300">
        <f ca="1">'Profile with CoM'!DS31*f_FinCalc</f>
        <v>0</v>
      </c>
      <c r="DT31" s="300">
        <f ca="1">'Profile with CoM'!DT31*f_FinCalc</f>
        <v>0</v>
      </c>
      <c r="DU31" s="300">
        <f ca="1">'Profile with CoM'!DU31*f_FinCalc</f>
        <v>0</v>
      </c>
      <c r="DV31" s="300">
        <f ca="1">'Profile with CoM'!DV31*f_FinCalc</f>
        <v>0</v>
      </c>
      <c r="DW31" s="300">
        <f ca="1">'Profile with CoM'!DW31*f_FinCalc</f>
        <v>0</v>
      </c>
      <c r="DX31" s="300">
        <f ca="1">'Profile with CoM'!DX31*f_FinCalc</f>
        <v>0</v>
      </c>
      <c r="DY31" s="300">
        <f ca="1">'Profile with CoM'!DY31*f_FinCalc</f>
        <v>0</v>
      </c>
      <c r="DZ31" s="300">
        <f ca="1">'Profile with CoM'!DZ31*f_FinCalc</f>
        <v>0</v>
      </c>
      <c r="EA31" s="300">
        <f ca="1">'Profile with CoM'!EA31*f_FinCalc</f>
        <v>0</v>
      </c>
      <c r="EB31" s="300">
        <f ca="1">'Profile with CoM'!EB31*f_FinCalc</f>
        <v>0</v>
      </c>
      <c r="EC31" s="300">
        <f ca="1">'Profile with CoM'!EC31*f_FinCalc</f>
        <v>0</v>
      </c>
      <c r="ED31" s="300">
        <f ca="1">'Profile with CoM'!ED31*f_FinCalc</f>
        <v>0</v>
      </c>
      <c r="EE31" s="300">
        <f ca="1">'Profile with CoM'!EE31*f_FinCalc</f>
        <v>0</v>
      </c>
      <c r="EF31" s="300">
        <f ca="1">'Profile with CoM'!EF31*f_FinCalc</f>
        <v>0</v>
      </c>
      <c r="EG31" s="300">
        <f ca="1">'Profile with CoM'!EG31*f_FinCalc</f>
        <v>0</v>
      </c>
      <c r="EH31" s="300">
        <f ca="1">'Profile with CoM'!EH31*f_FinCalc</f>
        <v>0</v>
      </c>
      <c r="EI31" s="300">
        <f ca="1">'Profile with CoM'!EI31*f_FinCalc</f>
        <v>0</v>
      </c>
      <c r="EJ31" s="300">
        <f ca="1">'Profile with CoM'!EJ31*f_FinCalc</f>
        <v>0</v>
      </c>
      <c r="EK31" s="300">
        <f ca="1">'Profile with CoM'!EK31*f_FinCalc</f>
        <v>0</v>
      </c>
      <c r="EL31" s="300">
        <f ca="1">'Profile with CoM'!EL31*f_FinCalc</f>
        <v>0</v>
      </c>
      <c r="EM31" s="300">
        <f ca="1">'Profile with CoM'!EM31*f_FinCalc</f>
        <v>0</v>
      </c>
      <c r="EN31" s="300">
        <f ca="1">'Profile with CoM'!EN31*f_FinCalc</f>
        <v>0</v>
      </c>
      <c r="EO31" s="300">
        <f ca="1">'Profile with CoM'!EO31*f_FinCalc</f>
        <v>0</v>
      </c>
      <c r="EP31" s="300">
        <f ca="1">'Profile with CoM'!EP31*f_FinCalc</f>
        <v>0</v>
      </c>
      <c r="EQ31" s="300">
        <f ca="1">'Profile with CoM'!EQ31*f_FinCalc</f>
        <v>0</v>
      </c>
      <c r="ER31" s="300">
        <f ca="1">'Profile with CoM'!ER31*f_FinCalc</f>
        <v>0</v>
      </c>
      <c r="ES31" s="300">
        <f ca="1">'Profile with CoM'!ES31*f_FinCalc</f>
        <v>0</v>
      </c>
      <c r="ET31" s="300">
        <f ca="1">'Profile with CoM'!ET31*f_FinCalc</f>
        <v>0</v>
      </c>
      <c r="EU31" s="300">
        <f ca="1">'Profile with CoM'!EU31*f_FinCalc</f>
        <v>0</v>
      </c>
      <c r="EV31" s="300">
        <f ca="1">'Profile with CoM'!EV31*f_FinCalc</f>
        <v>0</v>
      </c>
      <c r="EW31" s="300">
        <f ca="1">'Profile with CoM'!EW31*f_FinCalc</f>
        <v>0</v>
      </c>
      <c r="EX31" s="300">
        <f ca="1">'Profile with CoM'!EX31*f_FinCalc</f>
        <v>0</v>
      </c>
      <c r="EY31" s="612"/>
      <c r="EZ31" s="757" t="str">
        <f>'Main Input'!EZ31</f>
        <v>RPI</v>
      </c>
      <c r="FA31" s="757" t="str">
        <f>'Main Input'!FA31</f>
        <v>N/A</v>
      </c>
      <c r="FB31" s="766">
        <f>'Main Input'!FB31</f>
        <v>0</v>
      </c>
      <c r="FC31" s="766" t="str">
        <f>'Main Input'!FC31</f>
        <v>IT Solutions</v>
      </c>
      <c r="FD31" s="766" t="str">
        <f>'Main Input'!FD31</f>
        <v>Managed Services</v>
      </c>
      <c r="FE31" s="757" t="str">
        <f>'Main Input'!FE31</f>
        <v>Opex</v>
      </c>
      <c r="FF31" s="757" t="str">
        <f>'Main Input'!FF31</f>
        <v>ContractAccrual</v>
      </c>
      <c r="FG31" s="757" t="str">
        <f>'Main Input'!FG31</f>
        <v>Expense</v>
      </c>
      <c r="FH31" s="767" t="str">
        <f>'Main Input'!FH31</f>
        <v>A</v>
      </c>
      <c r="FI31" s="768">
        <f>'Main Input'!FI31</f>
        <v>0.22</v>
      </c>
      <c r="FJ31" s="768">
        <f>'Main Input'!FJ31</f>
        <v>0</v>
      </c>
      <c r="FK31" s="612"/>
      <c r="FL31" s="531">
        <f t="shared" si="27"/>
        <v>0</v>
      </c>
      <c r="FM31" s="86"/>
      <c r="FN31" s="612"/>
    </row>
    <row r="32" spans="1:170" ht="12.75" customHeight="1">
      <c r="A32" s="750" t="str">
        <f>'Main Input'!A32</f>
        <v>MTB</v>
      </c>
      <c r="B32" s="762" t="str">
        <f>'Main Input'!B32</f>
        <v>Field Maintenance Service</v>
      </c>
      <c r="C32" s="762" t="str">
        <f>'Main Input'!C32</f>
        <v>Third Party</v>
      </c>
      <c r="D32" s="762" t="str">
        <f>'Main Input'!D32</f>
        <v>TRF</v>
      </c>
      <c r="E32" s="762" t="str">
        <f>'Main Input'!E32</f>
        <v>Data Centre Migration Project Leader - Transition</v>
      </c>
      <c r="F32" s="753" t="str">
        <f>'Main Input'!F32</f>
        <v>direct</v>
      </c>
      <c r="G32" s="753" t="str">
        <f>'Main Input'!G32</f>
        <v>Person</v>
      </c>
      <c r="H32" s="753">
        <f>'Main Input'!H32</f>
        <v>0</v>
      </c>
      <c r="I32" s="753">
        <f>'Main Input'!I32</f>
        <v>0</v>
      </c>
      <c r="J32" s="753">
        <f>'Main Input'!J32</f>
        <v>0</v>
      </c>
      <c r="K32" s="753" t="str">
        <f>'Main Input'!K32</f>
        <v>FJS</v>
      </c>
      <c r="L32" s="753" t="str">
        <f>'Main Input'!L32</f>
        <v>pTran</v>
      </c>
      <c r="M32" s="753">
        <f>'Main Input'!M32</f>
        <v>0</v>
      </c>
      <c r="N32" s="753">
        <f>'Main Input'!N32</f>
        <v>0</v>
      </c>
      <c r="O32" s="753" t="str">
        <f>'Main Input'!O32</f>
        <v>SPAIN</v>
      </c>
      <c r="P32" s="753">
        <f>'Main Input'!P32</f>
        <v>284</v>
      </c>
      <c r="Q32" s="753" t="str">
        <f>'Main Input'!Q32</f>
        <v>EUR</v>
      </c>
      <c r="R32" s="753" t="str">
        <f>'Main Input'!R32</f>
        <v>EMEA</v>
      </c>
      <c r="S32" s="753" t="str">
        <f>'Main Input'!S32</f>
        <v>Local</v>
      </c>
      <c r="T32" s="753">
        <f>'Main Input'!T32</f>
        <v>0</v>
      </c>
      <c r="U32" s="753">
        <f>'Main Input'!U32</f>
        <v>0</v>
      </c>
      <c r="V32" s="753" t="str">
        <f>'Main Input'!V32</f>
        <v>3_ATP</v>
      </c>
      <c r="W32" s="753">
        <f>'Main Input'!W32</f>
        <v>0</v>
      </c>
      <c r="X32" s="753">
        <f>'Main Input'!X32</f>
        <v>0</v>
      </c>
      <c r="Y32" s="753">
        <f>'Main Input'!Y32</f>
        <v>0</v>
      </c>
      <c r="Z32" s="753">
        <f>'Main Input'!Z32</f>
        <v>0</v>
      </c>
      <c r="AA32" s="753">
        <f>'Main Input'!AA32</f>
        <v>0</v>
      </c>
      <c r="AB32" s="763">
        <f>'Main Input'!AB32</f>
        <v>0</v>
      </c>
      <c r="AC32" s="763" t="str">
        <f>'Main Input'!AC32</f>
        <v>Days</v>
      </c>
      <c r="AD32" s="764">
        <f>'Main Input'!AD32</f>
        <v>108</v>
      </c>
      <c r="AE32" s="765">
        <f t="shared" ca="1" si="26"/>
        <v>41076.644413894297</v>
      </c>
      <c r="AF32" s="299">
        <f ca="1">'Profile with CoM'!AF32*f_FinCalc</f>
        <v>0</v>
      </c>
      <c r="AG32" s="300">
        <f ca="1">'Profile with CoM'!AG32*f_FinCalc</f>
        <v>0</v>
      </c>
      <c r="AH32" s="300">
        <f ca="1">'Profile with CoM'!AH32*f_FinCalc</f>
        <v>0</v>
      </c>
      <c r="AI32" s="300">
        <f ca="1">'Profile with CoM'!AI32*f_FinCalc</f>
        <v>0</v>
      </c>
      <c r="AJ32" s="300">
        <f ca="1">'Profile with CoM'!AJ32*f_FinCalc</f>
        <v>0</v>
      </c>
      <c r="AK32" s="300">
        <f ca="1">'Profile with CoM'!AK32*f_FinCalc</f>
        <v>0</v>
      </c>
      <c r="AL32" s="300">
        <f ca="1">'Profile with CoM'!AL32*f_FinCalc</f>
        <v>0</v>
      </c>
      <c r="AM32" s="300">
        <f ca="1">'Profile with CoM'!AM32*f_FinCalc</f>
        <v>41076.644413894297</v>
      </c>
      <c r="AN32" s="300">
        <f ca="1">'Profile with CoM'!AN32*f_FinCalc</f>
        <v>0</v>
      </c>
      <c r="AO32" s="300">
        <f ca="1">'Profile with CoM'!AO32*f_FinCalc</f>
        <v>0</v>
      </c>
      <c r="AP32" s="300">
        <f ca="1">'Profile with CoM'!AP32*f_FinCalc</f>
        <v>0</v>
      </c>
      <c r="AQ32" s="300">
        <f ca="1">'Profile with CoM'!AQ32*f_FinCalc</f>
        <v>0</v>
      </c>
      <c r="AR32" s="300">
        <f ca="1">'Profile with CoM'!AR32*f_FinCalc</f>
        <v>0</v>
      </c>
      <c r="AS32" s="300">
        <f ca="1">'Profile with CoM'!AS32*f_FinCalc</f>
        <v>0</v>
      </c>
      <c r="AT32" s="300">
        <f ca="1">'Profile with CoM'!AT32*f_FinCalc</f>
        <v>0</v>
      </c>
      <c r="AU32" s="300">
        <f ca="1">'Profile with CoM'!AU32*f_FinCalc</f>
        <v>0</v>
      </c>
      <c r="AV32" s="300">
        <f ca="1">'Profile with CoM'!AV32*f_FinCalc</f>
        <v>0</v>
      </c>
      <c r="AW32" s="300">
        <f ca="1">'Profile with CoM'!AW32*f_FinCalc</f>
        <v>0</v>
      </c>
      <c r="AX32" s="300">
        <f ca="1">'Profile with CoM'!AX32*f_FinCalc</f>
        <v>0</v>
      </c>
      <c r="AY32" s="300">
        <f ca="1">'Profile with CoM'!AY32*f_FinCalc</f>
        <v>0</v>
      </c>
      <c r="AZ32" s="300">
        <f ca="1">'Profile with CoM'!AZ32*f_FinCalc</f>
        <v>0</v>
      </c>
      <c r="BA32" s="300">
        <f ca="1">'Profile with CoM'!BA32*f_FinCalc</f>
        <v>0</v>
      </c>
      <c r="BB32" s="300">
        <f ca="1">'Profile with CoM'!BB32*f_FinCalc</f>
        <v>0</v>
      </c>
      <c r="BC32" s="300">
        <f ca="1">'Profile with CoM'!BC32*f_FinCalc</f>
        <v>0</v>
      </c>
      <c r="BD32" s="300">
        <f ca="1">'Profile with CoM'!BD32*f_FinCalc</f>
        <v>0</v>
      </c>
      <c r="BE32" s="300">
        <f ca="1">'Profile with CoM'!BE32*f_FinCalc</f>
        <v>0</v>
      </c>
      <c r="BF32" s="300">
        <f ca="1">'Profile with CoM'!BF32*f_FinCalc</f>
        <v>0</v>
      </c>
      <c r="BG32" s="300">
        <f ca="1">'Profile with CoM'!BG32*f_FinCalc</f>
        <v>0</v>
      </c>
      <c r="BH32" s="300">
        <f ca="1">'Profile with CoM'!BH32*f_FinCalc</f>
        <v>0</v>
      </c>
      <c r="BI32" s="300">
        <f ca="1">'Profile with CoM'!BI32*f_FinCalc</f>
        <v>0</v>
      </c>
      <c r="BJ32" s="300">
        <f ca="1">'Profile with CoM'!BJ32*f_FinCalc</f>
        <v>0</v>
      </c>
      <c r="BK32" s="300">
        <f ca="1">'Profile with CoM'!BK32*f_FinCalc</f>
        <v>0</v>
      </c>
      <c r="BL32" s="300">
        <f ca="1">'Profile with CoM'!BL32*f_FinCalc</f>
        <v>0</v>
      </c>
      <c r="BM32" s="300">
        <f ca="1">'Profile with CoM'!BM32*f_FinCalc</f>
        <v>0</v>
      </c>
      <c r="BN32" s="300">
        <f ca="1">'Profile with CoM'!BN32*f_FinCalc</f>
        <v>0</v>
      </c>
      <c r="BO32" s="300">
        <f ca="1">'Profile with CoM'!BO32*f_FinCalc</f>
        <v>0</v>
      </c>
      <c r="BP32" s="300">
        <f ca="1">'Profile with CoM'!BP32*f_FinCalc</f>
        <v>0</v>
      </c>
      <c r="BQ32" s="300">
        <f ca="1">'Profile with CoM'!BQ32*f_FinCalc</f>
        <v>0</v>
      </c>
      <c r="BR32" s="300">
        <f ca="1">'Profile with CoM'!BR32*f_FinCalc</f>
        <v>0</v>
      </c>
      <c r="BS32" s="300">
        <f ca="1">'Profile with CoM'!BS32*f_FinCalc</f>
        <v>0</v>
      </c>
      <c r="BT32" s="300">
        <f ca="1">'Profile with CoM'!BT32*f_FinCalc</f>
        <v>0</v>
      </c>
      <c r="BU32" s="300">
        <f ca="1">'Profile with CoM'!BU32*f_FinCalc</f>
        <v>0</v>
      </c>
      <c r="BV32" s="300">
        <f ca="1">'Profile with CoM'!BV32*f_FinCalc</f>
        <v>0</v>
      </c>
      <c r="BW32" s="300">
        <f ca="1">'Profile with CoM'!BW32*f_FinCalc</f>
        <v>0</v>
      </c>
      <c r="BX32" s="300">
        <f ca="1">'Profile with CoM'!BX32*f_FinCalc</f>
        <v>0</v>
      </c>
      <c r="BY32" s="300">
        <f ca="1">'Profile with CoM'!BY32*f_FinCalc</f>
        <v>0</v>
      </c>
      <c r="BZ32" s="300">
        <f ca="1">'Profile with CoM'!BZ32*f_FinCalc</f>
        <v>0</v>
      </c>
      <c r="CA32" s="300">
        <f ca="1">'Profile with CoM'!CA32*f_FinCalc</f>
        <v>0</v>
      </c>
      <c r="CB32" s="300">
        <f ca="1">'Profile with CoM'!CB32*f_FinCalc</f>
        <v>0</v>
      </c>
      <c r="CC32" s="300">
        <f ca="1">'Profile with CoM'!CC32*f_FinCalc</f>
        <v>0</v>
      </c>
      <c r="CD32" s="300">
        <f ca="1">'Profile with CoM'!CD32*f_FinCalc</f>
        <v>0</v>
      </c>
      <c r="CE32" s="300">
        <f ca="1">'Profile with CoM'!CE32*f_FinCalc</f>
        <v>0</v>
      </c>
      <c r="CF32" s="300">
        <f ca="1">'Profile with CoM'!CF32*f_FinCalc</f>
        <v>0</v>
      </c>
      <c r="CG32" s="300">
        <f ca="1">'Profile with CoM'!CG32*f_FinCalc</f>
        <v>0</v>
      </c>
      <c r="CH32" s="300">
        <f ca="1">'Profile with CoM'!CH32*f_FinCalc</f>
        <v>0</v>
      </c>
      <c r="CI32" s="300">
        <f ca="1">'Profile with CoM'!CI32*f_FinCalc</f>
        <v>0</v>
      </c>
      <c r="CJ32" s="300">
        <f ca="1">'Profile with CoM'!CJ32*f_FinCalc</f>
        <v>0</v>
      </c>
      <c r="CK32" s="300">
        <f ca="1">'Profile with CoM'!CK32*f_FinCalc</f>
        <v>0</v>
      </c>
      <c r="CL32" s="300">
        <f ca="1">'Profile with CoM'!CL32*f_FinCalc</f>
        <v>0</v>
      </c>
      <c r="CM32" s="300">
        <f ca="1">'Profile with CoM'!CM32*f_FinCalc</f>
        <v>0</v>
      </c>
      <c r="CN32" s="300">
        <f ca="1">'Profile with CoM'!CN32*f_FinCalc</f>
        <v>0</v>
      </c>
      <c r="CO32" s="300">
        <f ca="1">'Profile with CoM'!CO32*f_FinCalc</f>
        <v>0</v>
      </c>
      <c r="CP32" s="300">
        <f ca="1">'Profile with CoM'!CP32*f_FinCalc</f>
        <v>0</v>
      </c>
      <c r="CQ32" s="300">
        <f ca="1">'Profile with CoM'!CQ32*f_FinCalc</f>
        <v>0</v>
      </c>
      <c r="CR32" s="300">
        <f ca="1">'Profile with CoM'!CR32*f_FinCalc</f>
        <v>0</v>
      </c>
      <c r="CS32" s="300">
        <f ca="1">'Profile with CoM'!CS32*f_FinCalc</f>
        <v>0</v>
      </c>
      <c r="CT32" s="300">
        <f ca="1">'Profile with CoM'!CT32*f_FinCalc</f>
        <v>0</v>
      </c>
      <c r="CU32" s="300">
        <f ca="1">'Profile with CoM'!CU32*f_FinCalc</f>
        <v>0</v>
      </c>
      <c r="CV32" s="300">
        <f ca="1">'Profile with CoM'!CV32*f_FinCalc</f>
        <v>0</v>
      </c>
      <c r="CW32" s="300">
        <f ca="1">'Profile with CoM'!CW32*f_FinCalc</f>
        <v>0</v>
      </c>
      <c r="CX32" s="300">
        <f ca="1">'Profile with CoM'!CX32*f_FinCalc</f>
        <v>0</v>
      </c>
      <c r="CY32" s="300">
        <f ca="1">'Profile with CoM'!CY32*f_FinCalc</f>
        <v>0</v>
      </c>
      <c r="CZ32" s="300">
        <f ca="1">'Profile with CoM'!CZ32*f_FinCalc</f>
        <v>0</v>
      </c>
      <c r="DA32" s="300">
        <f ca="1">'Profile with CoM'!DA32*f_FinCalc</f>
        <v>0</v>
      </c>
      <c r="DB32" s="300">
        <f ca="1">'Profile with CoM'!DB32*f_FinCalc</f>
        <v>0</v>
      </c>
      <c r="DC32" s="300">
        <f ca="1">'Profile with CoM'!DC32*f_FinCalc</f>
        <v>0</v>
      </c>
      <c r="DD32" s="300">
        <f ca="1">'Profile with CoM'!DD32*f_FinCalc</f>
        <v>0</v>
      </c>
      <c r="DE32" s="300">
        <f ca="1">'Profile with CoM'!DE32*f_FinCalc</f>
        <v>0</v>
      </c>
      <c r="DF32" s="300">
        <f ca="1">'Profile with CoM'!DF32*f_FinCalc</f>
        <v>0</v>
      </c>
      <c r="DG32" s="300">
        <f ca="1">'Profile with CoM'!DG32*f_FinCalc</f>
        <v>0</v>
      </c>
      <c r="DH32" s="300">
        <f ca="1">'Profile with CoM'!DH32*f_FinCalc</f>
        <v>0</v>
      </c>
      <c r="DI32" s="300">
        <f ca="1">'Profile with CoM'!DI32*f_FinCalc</f>
        <v>0</v>
      </c>
      <c r="DJ32" s="300">
        <f ca="1">'Profile with CoM'!DJ32*f_FinCalc</f>
        <v>0</v>
      </c>
      <c r="DK32" s="300">
        <f ca="1">'Profile with CoM'!DK32*f_FinCalc</f>
        <v>0</v>
      </c>
      <c r="DL32" s="300">
        <f ca="1">'Profile with CoM'!DL32*f_FinCalc</f>
        <v>0</v>
      </c>
      <c r="DM32" s="300">
        <f ca="1">'Profile with CoM'!DM32*f_FinCalc</f>
        <v>0</v>
      </c>
      <c r="DN32" s="300">
        <f ca="1">'Profile with CoM'!DN32*f_FinCalc</f>
        <v>0</v>
      </c>
      <c r="DO32" s="300">
        <f ca="1">'Profile with CoM'!DO32*f_FinCalc</f>
        <v>0</v>
      </c>
      <c r="DP32" s="300">
        <f ca="1">'Profile with CoM'!DP32*f_FinCalc</f>
        <v>0</v>
      </c>
      <c r="DQ32" s="300">
        <f ca="1">'Profile with CoM'!DQ32*f_FinCalc</f>
        <v>0</v>
      </c>
      <c r="DR32" s="300">
        <f ca="1">'Profile with CoM'!DR32*f_FinCalc</f>
        <v>0</v>
      </c>
      <c r="DS32" s="300">
        <f ca="1">'Profile with CoM'!DS32*f_FinCalc</f>
        <v>0</v>
      </c>
      <c r="DT32" s="300">
        <f ca="1">'Profile with CoM'!DT32*f_FinCalc</f>
        <v>0</v>
      </c>
      <c r="DU32" s="300">
        <f ca="1">'Profile with CoM'!DU32*f_FinCalc</f>
        <v>0</v>
      </c>
      <c r="DV32" s="300">
        <f ca="1">'Profile with CoM'!DV32*f_FinCalc</f>
        <v>0</v>
      </c>
      <c r="DW32" s="300">
        <f ca="1">'Profile with CoM'!DW32*f_FinCalc</f>
        <v>0</v>
      </c>
      <c r="DX32" s="300">
        <f ca="1">'Profile with CoM'!DX32*f_FinCalc</f>
        <v>0</v>
      </c>
      <c r="DY32" s="300">
        <f ca="1">'Profile with CoM'!DY32*f_FinCalc</f>
        <v>0</v>
      </c>
      <c r="DZ32" s="300">
        <f ca="1">'Profile with CoM'!DZ32*f_FinCalc</f>
        <v>0</v>
      </c>
      <c r="EA32" s="300">
        <f ca="1">'Profile with CoM'!EA32*f_FinCalc</f>
        <v>0</v>
      </c>
      <c r="EB32" s="300">
        <f ca="1">'Profile with CoM'!EB32*f_FinCalc</f>
        <v>0</v>
      </c>
      <c r="EC32" s="300">
        <f ca="1">'Profile with CoM'!EC32*f_FinCalc</f>
        <v>0</v>
      </c>
      <c r="ED32" s="300">
        <f ca="1">'Profile with CoM'!ED32*f_FinCalc</f>
        <v>0</v>
      </c>
      <c r="EE32" s="300">
        <f ca="1">'Profile with CoM'!EE32*f_FinCalc</f>
        <v>0</v>
      </c>
      <c r="EF32" s="300">
        <f ca="1">'Profile with CoM'!EF32*f_FinCalc</f>
        <v>0</v>
      </c>
      <c r="EG32" s="300">
        <f ca="1">'Profile with CoM'!EG32*f_FinCalc</f>
        <v>0</v>
      </c>
      <c r="EH32" s="300">
        <f ca="1">'Profile with CoM'!EH32*f_FinCalc</f>
        <v>0</v>
      </c>
      <c r="EI32" s="300">
        <f ca="1">'Profile with CoM'!EI32*f_FinCalc</f>
        <v>0</v>
      </c>
      <c r="EJ32" s="300">
        <f ca="1">'Profile with CoM'!EJ32*f_FinCalc</f>
        <v>0</v>
      </c>
      <c r="EK32" s="300">
        <f ca="1">'Profile with CoM'!EK32*f_FinCalc</f>
        <v>0</v>
      </c>
      <c r="EL32" s="300">
        <f ca="1">'Profile with CoM'!EL32*f_FinCalc</f>
        <v>0</v>
      </c>
      <c r="EM32" s="300">
        <f ca="1">'Profile with CoM'!EM32*f_FinCalc</f>
        <v>0</v>
      </c>
      <c r="EN32" s="300">
        <f ca="1">'Profile with CoM'!EN32*f_FinCalc</f>
        <v>0</v>
      </c>
      <c r="EO32" s="300">
        <f ca="1">'Profile with CoM'!EO32*f_FinCalc</f>
        <v>0</v>
      </c>
      <c r="EP32" s="300">
        <f ca="1">'Profile with CoM'!EP32*f_FinCalc</f>
        <v>0</v>
      </c>
      <c r="EQ32" s="300">
        <f ca="1">'Profile with CoM'!EQ32*f_FinCalc</f>
        <v>0</v>
      </c>
      <c r="ER32" s="300">
        <f ca="1">'Profile with CoM'!ER32*f_FinCalc</f>
        <v>0</v>
      </c>
      <c r="ES32" s="300">
        <f ca="1">'Profile with CoM'!ES32*f_FinCalc</f>
        <v>0</v>
      </c>
      <c r="ET32" s="300">
        <f ca="1">'Profile with CoM'!ET32*f_FinCalc</f>
        <v>0</v>
      </c>
      <c r="EU32" s="300">
        <f ca="1">'Profile with CoM'!EU32*f_FinCalc</f>
        <v>0</v>
      </c>
      <c r="EV32" s="300">
        <f ca="1">'Profile with CoM'!EV32*f_FinCalc</f>
        <v>0</v>
      </c>
      <c r="EW32" s="300">
        <f ca="1">'Profile with CoM'!EW32*f_FinCalc</f>
        <v>0</v>
      </c>
      <c r="EX32" s="300">
        <f ca="1">'Profile with CoM'!EX32*f_FinCalc</f>
        <v>0</v>
      </c>
      <c r="EY32" s="612"/>
      <c r="EZ32" s="757" t="str">
        <f>'Main Input'!EZ32</f>
        <v>RPI</v>
      </c>
      <c r="FA32" s="757" t="str">
        <f>'Main Input'!FA32</f>
        <v>N/A</v>
      </c>
      <c r="FB32" s="766">
        <f>'Main Input'!FB32</f>
        <v>0</v>
      </c>
      <c r="FC32" s="766" t="str">
        <f>'Main Input'!FC32</f>
        <v>IT Solutions</v>
      </c>
      <c r="FD32" s="766" t="str">
        <f>'Main Input'!FD32</f>
        <v>Managed Services</v>
      </c>
      <c r="FE32" s="757" t="str">
        <f>'Main Input'!FE32</f>
        <v>Opex</v>
      </c>
      <c r="FF32" s="757" t="str">
        <f>'Main Input'!FF32</f>
        <v>ContractAccrual</v>
      </c>
      <c r="FG32" s="757" t="str">
        <f>'Main Input'!FG32</f>
        <v>Expense</v>
      </c>
      <c r="FH32" s="767" t="str">
        <f>'Main Input'!FH32</f>
        <v>A</v>
      </c>
      <c r="FI32" s="768">
        <f>'Main Input'!FI32</f>
        <v>0.22</v>
      </c>
      <c r="FJ32" s="768">
        <f>'Main Input'!FJ32</f>
        <v>0</v>
      </c>
      <c r="FK32" s="612"/>
      <c r="FL32" s="531">
        <f t="shared" si="27"/>
        <v>0</v>
      </c>
      <c r="FM32" s="86"/>
      <c r="FN32" s="612"/>
    </row>
    <row r="33" spans="1:170" ht="12.75" customHeight="1">
      <c r="A33" s="750" t="str">
        <f>'Main Input'!A33</f>
        <v>MTB</v>
      </c>
      <c r="B33" s="762" t="str">
        <f>'Main Input'!B33</f>
        <v>Field Maintenance Service</v>
      </c>
      <c r="C33" s="762" t="str">
        <f>'Main Input'!C33</f>
        <v>Third Party</v>
      </c>
      <c r="D33" s="762" t="str">
        <f>'Main Input'!D33</f>
        <v>TRF</v>
      </c>
      <c r="E33" s="762" t="str">
        <f>'Main Input'!E33</f>
        <v>Data Centre Migration Project Leader - Transition</v>
      </c>
      <c r="F33" s="753" t="str">
        <f>'Main Input'!F33</f>
        <v>direct</v>
      </c>
      <c r="G33" s="753" t="str">
        <f>'Main Input'!G33</f>
        <v>Person</v>
      </c>
      <c r="H33" s="753">
        <f>'Main Input'!H33</f>
        <v>0</v>
      </c>
      <c r="I33" s="753">
        <f>'Main Input'!I33</f>
        <v>0</v>
      </c>
      <c r="J33" s="753">
        <f>'Main Input'!J33</f>
        <v>0</v>
      </c>
      <c r="K33" s="753" t="str">
        <f>'Main Input'!K33</f>
        <v>FJS</v>
      </c>
      <c r="L33" s="753" t="str">
        <f>'Main Input'!L33</f>
        <v>pTran</v>
      </c>
      <c r="M33" s="753">
        <f>'Main Input'!M33</f>
        <v>0</v>
      </c>
      <c r="N33" s="753">
        <f>'Main Input'!N33</f>
        <v>0</v>
      </c>
      <c r="O33" s="753" t="str">
        <f>'Main Input'!O33</f>
        <v>SPAIN</v>
      </c>
      <c r="P33" s="753">
        <f>'Main Input'!P33</f>
        <v>284</v>
      </c>
      <c r="Q33" s="753" t="str">
        <f>'Main Input'!Q33</f>
        <v>EUR</v>
      </c>
      <c r="R33" s="753" t="str">
        <f>'Main Input'!R33</f>
        <v>EMEA</v>
      </c>
      <c r="S33" s="753" t="str">
        <f>'Main Input'!S33</f>
        <v>Local</v>
      </c>
      <c r="T33" s="753">
        <f>'Main Input'!T33</f>
        <v>0</v>
      </c>
      <c r="U33" s="753">
        <f>'Main Input'!U33</f>
        <v>0</v>
      </c>
      <c r="V33" s="753" t="str">
        <f>'Main Input'!V33</f>
        <v>3_ATP</v>
      </c>
      <c r="W33" s="753">
        <f>'Main Input'!W33</f>
        <v>0</v>
      </c>
      <c r="X33" s="753">
        <f>'Main Input'!X33</f>
        <v>0</v>
      </c>
      <c r="Y33" s="753">
        <f>'Main Input'!Y33</f>
        <v>0</v>
      </c>
      <c r="Z33" s="753">
        <f>'Main Input'!Z33</f>
        <v>0</v>
      </c>
      <c r="AA33" s="753">
        <f>'Main Input'!AA33</f>
        <v>0</v>
      </c>
      <c r="AB33" s="763">
        <f>'Main Input'!AB33</f>
        <v>0</v>
      </c>
      <c r="AC33" s="763" t="str">
        <f>'Main Input'!AC33</f>
        <v>Days</v>
      </c>
      <c r="AD33" s="764">
        <f>'Main Input'!AD33</f>
        <v>108</v>
      </c>
      <c r="AE33" s="765">
        <f t="shared" ca="1" si="26"/>
        <v>41076.644413894297</v>
      </c>
      <c r="AF33" s="299">
        <f ca="1">'Profile with CoM'!AF33*f_FinCalc</f>
        <v>0</v>
      </c>
      <c r="AG33" s="300">
        <f ca="1">'Profile with CoM'!AG33*f_FinCalc</f>
        <v>0</v>
      </c>
      <c r="AH33" s="300">
        <f ca="1">'Profile with CoM'!AH33*f_FinCalc</f>
        <v>0</v>
      </c>
      <c r="AI33" s="300">
        <f ca="1">'Profile with CoM'!AI33*f_FinCalc</f>
        <v>0</v>
      </c>
      <c r="AJ33" s="300">
        <f ca="1">'Profile with CoM'!AJ33*f_FinCalc</f>
        <v>0</v>
      </c>
      <c r="AK33" s="300">
        <f ca="1">'Profile with CoM'!AK33*f_FinCalc</f>
        <v>0</v>
      </c>
      <c r="AL33" s="300">
        <f ca="1">'Profile with CoM'!AL33*f_FinCalc</f>
        <v>0</v>
      </c>
      <c r="AM33" s="300">
        <f ca="1">'Profile with CoM'!AM33*f_FinCalc</f>
        <v>41076.644413894297</v>
      </c>
      <c r="AN33" s="300">
        <f ca="1">'Profile with CoM'!AN33*f_FinCalc</f>
        <v>0</v>
      </c>
      <c r="AO33" s="300">
        <f ca="1">'Profile with CoM'!AO33*f_FinCalc</f>
        <v>0</v>
      </c>
      <c r="AP33" s="300">
        <f ca="1">'Profile with CoM'!AP33*f_FinCalc</f>
        <v>0</v>
      </c>
      <c r="AQ33" s="300">
        <f ca="1">'Profile with CoM'!AQ33*f_FinCalc</f>
        <v>0</v>
      </c>
      <c r="AR33" s="300">
        <f ca="1">'Profile with CoM'!AR33*f_FinCalc</f>
        <v>0</v>
      </c>
      <c r="AS33" s="300">
        <f ca="1">'Profile with CoM'!AS33*f_FinCalc</f>
        <v>0</v>
      </c>
      <c r="AT33" s="300">
        <f ca="1">'Profile with CoM'!AT33*f_FinCalc</f>
        <v>0</v>
      </c>
      <c r="AU33" s="300">
        <f ca="1">'Profile with CoM'!AU33*f_FinCalc</f>
        <v>0</v>
      </c>
      <c r="AV33" s="300">
        <f ca="1">'Profile with CoM'!AV33*f_FinCalc</f>
        <v>0</v>
      </c>
      <c r="AW33" s="300">
        <f ca="1">'Profile with CoM'!AW33*f_FinCalc</f>
        <v>0</v>
      </c>
      <c r="AX33" s="300">
        <f ca="1">'Profile with CoM'!AX33*f_FinCalc</f>
        <v>0</v>
      </c>
      <c r="AY33" s="300">
        <f ca="1">'Profile with CoM'!AY33*f_FinCalc</f>
        <v>0</v>
      </c>
      <c r="AZ33" s="300">
        <f ca="1">'Profile with CoM'!AZ33*f_FinCalc</f>
        <v>0</v>
      </c>
      <c r="BA33" s="300">
        <f ca="1">'Profile with CoM'!BA33*f_FinCalc</f>
        <v>0</v>
      </c>
      <c r="BB33" s="300">
        <f ca="1">'Profile with CoM'!BB33*f_FinCalc</f>
        <v>0</v>
      </c>
      <c r="BC33" s="300">
        <f ca="1">'Profile with CoM'!BC33*f_FinCalc</f>
        <v>0</v>
      </c>
      <c r="BD33" s="300">
        <f ca="1">'Profile with CoM'!BD33*f_FinCalc</f>
        <v>0</v>
      </c>
      <c r="BE33" s="300">
        <f ca="1">'Profile with CoM'!BE33*f_FinCalc</f>
        <v>0</v>
      </c>
      <c r="BF33" s="300">
        <f ca="1">'Profile with CoM'!BF33*f_FinCalc</f>
        <v>0</v>
      </c>
      <c r="BG33" s="300">
        <f ca="1">'Profile with CoM'!BG33*f_FinCalc</f>
        <v>0</v>
      </c>
      <c r="BH33" s="300">
        <f ca="1">'Profile with CoM'!BH33*f_FinCalc</f>
        <v>0</v>
      </c>
      <c r="BI33" s="300">
        <f ca="1">'Profile with CoM'!BI33*f_FinCalc</f>
        <v>0</v>
      </c>
      <c r="BJ33" s="300">
        <f ca="1">'Profile with CoM'!BJ33*f_FinCalc</f>
        <v>0</v>
      </c>
      <c r="BK33" s="300">
        <f ca="1">'Profile with CoM'!BK33*f_FinCalc</f>
        <v>0</v>
      </c>
      <c r="BL33" s="300">
        <f ca="1">'Profile with CoM'!BL33*f_FinCalc</f>
        <v>0</v>
      </c>
      <c r="BM33" s="300">
        <f ca="1">'Profile with CoM'!BM33*f_FinCalc</f>
        <v>0</v>
      </c>
      <c r="BN33" s="300">
        <f ca="1">'Profile with CoM'!BN33*f_FinCalc</f>
        <v>0</v>
      </c>
      <c r="BO33" s="300">
        <f ca="1">'Profile with CoM'!BO33*f_FinCalc</f>
        <v>0</v>
      </c>
      <c r="BP33" s="300">
        <f ca="1">'Profile with CoM'!BP33*f_FinCalc</f>
        <v>0</v>
      </c>
      <c r="BQ33" s="300">
        <f ca="1">'Profile with CoM'!BQ33*f_FinCalc</f>
        <v>0</v>
      </c>
      <c r="BR33" s="300">
        <f ca="1">'Profile with CoM'!BR33*f_FinCalc</f>
        <v>0</v>
      </c>
      <c r="BS33" s="300">
        <f ca="1">'Profile with CoM'!BS33*f_FinCalc</f>
        <v>0</v>
      </c>
      <c r="BT33" s="300">
        <f ca="1">'Profile with CoM'!BT33*f_FinCalc</f>
        <v>0</v>
      </c>
      <c r="BU33" s="300">
        <f ca="1">'Profile with CoM'!BU33*f_FinCalc</f>
        <v>0</v>
      </c>
      <c r="BV33" s="300">
        <f ca="1">'Profile with CoM'!BV33*f_FinCalc</f>
        <v>0</v>
      </c>
      <c r="BW33" s="300">
        <f ca="1">'Profile with CoM'!BW33*f_FinCalc</f>
        <v>0</v>
      </c>
      <c r="BX33" s="300">
        <f ca="1">'Profile with CoM'!BX33*f_FinCalc</f>
        <v>0</v>
      </c>
      <c r="BY33" s="300">
        <f ca="1">'Profile with CoM'!BY33*f_FinCalc</f>
        <v>0</v>
      </c>
      <c r="BZ33" s="300">
        <f ca="1">'Profile with CoM'!BZ33*f_FinCalc</f>
        <v>0</v>
      </c>
      <c r="CA33" s="300">
        <f ca="1">'Profile with CoM'!CA33*f_FinCalc</f>
        <v>0</v>
      </c>
      <c r="CB33" s="300">
        <f ca="1">'Profile with CoM'!CB33*f_FinCalc</f>
        <v>0</v>
      </c>
      <c r="CC33" s="300">
        <f ca="1">'Profile with CoM'!CC33*f_FinCalc</f>
        <v>0</v>
      </c>
      <c r="CD33" s="300">
        <f ca="1">'Profile with CoM'!CD33*f_FinCalc</f>
        <v>0</v>
      </c>
      <c r="CE33" s="300">
        <f ca="1">'Profile with CoM'!CE33*f_FinCalc</f>
        <v>0</v>
      </c>
      <c r="CF33" s="300">
        <f ca="1">'Profile with CoM'!CF33*f_FinCalc</f>
        <v>0</v>
      </c>
      <c r="CG33" s="300">
        <f ca="1">'Profile with CoM'!CG33*f_FinCalc</f>
        <v>0</v>
      </c>
      <c r="CH33" s="300">
        <f ca="1">'Profile with CoM'!CH33*f_FinCalc</f>
        <v>0</v>
      </c>
      <c r="CI33" s="300">
        <f ca="1">'Profile with CoM'!CI33*f_FinCalc</f>
        <v>0</v>
      </c>
      <c r="CJ33" s="300">
        <f ca="1">'Profile with CoM'!CJ33*f_FinCalc</f>
        <v>0</v>
      </c>
      <c r="CK33" s="300">
        <f ca="1">'Profile with CoM'!CK33*f_FinCalc</f>
        <v>0</v>
      </c>
      <c r="CL33" s="300">
        <f ca="1">'Profile with CoM'!CL33*f_FinCalc</f>
        <v>0</v>
      </c>
      <c r="CM33" s="300">
        <f ca="1">'Profile with CoM'!CM33*f_FinCalc</f>
        <v>0</v>
      </c>
      <c r="CN33" s="300">
        <f ca="1">'Profile with CoM'!CN33*f_FinCalc</f>
        <v>0</v>
      </c>
      <c r="CO33" s="300">
        <f ca="1">'Profile with CoM'!CO33*f_FinCalc</f>
        <v>0</v>
      </c>
      <c r="CP33" s="300">
        <f ca="1">'Profile with CoM'!CP33*f_FinCalc</f>
        <v>0</v>
      </c>
      <c r="CQ33" s="300">
        <f ca="1">'Profile with CoM'!CQ33*f_FinCalc</f>
        <v>0</v>
      </c>
      <c r="CR33" s="300">
        <f ca="1">'Profile with CoM'!CR33*f_FinCalc</f>
        <v>0</v>
      </c>
      <c r="CS33" s="300">
        <f ca="1">'Profile with CoM'!CS33*f_FinCalc</f>
        <v>0</v>
      </c>
      <c r="CT33" s="300">
        <f ca="1">'Profile with CoM'!CT33*f_FinCalc</f>
        <v>0</v>
      </c>
      <c r="CU33" s="300">
        <f ca="1">'Profile with CoM'!CU33*f_FinCalc</f>
        <v>0</v>
      </c>
      <c r="CV33" s="300">
        <f ca="1">'Profile with CoM'!CV33*f_FinCalc</f>
        <v>0</v>
      </c>
      <c r="CW33" s="300">
        <f ca="1">'Profile with CoM'!CW33*f_FinCalc</f>
        <v>0</v>
      </c>
      <c r="CX33" s="300">
        <f ca="1">'Profile with CoM'!CX33*f_FinCalc</f>
        <v>0</v>
      </c>
      <c r="CY33" s="300">
        <f ca="1">'Profile with CoM'!CY33*f_FinCalc</f>
        <v>0</v>
      </c>
      <c r="CZ33" s="300">
        <f ca="1">'Profile with CoM'!CZ33*f_FinCalc</f>
        <v>0</v>
      </c>
      <c r="DA33" s="300">
        <f ca="1">'Profile with CoM'!DA33*f_FinCalc</f>
        <v>0</v>
      </c>
      <c r="DB33" s="300">
        <f ca="1">'Profile with CoM'!DB33*f_FinCalc</f>
        <v>0</v>
      </c>
      <c r="DC33" s="300">
        <f ca="1">'Profile with CoM'!DC33*f_FinCalc</f>
        <v>0</v>
      </c>
      <c r="DD33" s="300">
        <f ca="1">'Profile with CoM'!DD33*f_FinCalc</f>
        <v>0</v>
      </c>
      <c r="DE33" s="300">
        <f ca="1">'Profile with CoM'!DE33*f_FinCalc</f>
        <v>0</v>
      </c>
      <c r="DF33" s="300">
        <f ca="1">'Profile with CoM'!DF33*f_FinCalc</f>
        <v>0</v>
      </c>
      <c r="DG33" s="300">
        <f ca="1">'Profile with CoM'!DG33*f_FinCalc</f>
        <v>0</v>
      </c>
      <c r="DH33" s="300">
        <f ca="1">'Profile with CoM'!DH33*f_FinCalc</f>
        <v>0</v>
      </c>
      <c r="DI33" s="300">
        <f ca="1">'Profile with CoM'!DI33*f_FinCalc</f>
        <v>0</v>
      </c>
      <c r="DJ33" s="300">
        <f ca="1">'Profile with CoM'!DJ33*f_FinCalc</f>
        <v>0</v>
      </c>
      <c r="DK33" s="300">
        <f ca="1">'Profile with CoM'!DK33*f_FinCalc</f>
        <v>0</v>
      </c>
      <c r="DL33" s="300">
        <f ca="1">'Profile with CoM'!DL33*f_FinCalc</f>
        <v>0</v>
      </c>
      <c r="DM33" s="300">
        <f ca="1">'Profile with CoM'!DM33*f_FinCalc</f>
        <v>0</v>
      </c>
      <c r="DN33" s="300">
        <f ca="1">'Profile with CoM'!DN33*f_FinCalc</f>
        <v>0</v>
      </c>
      <c r="DO33" s="300">
        <f ca="1">'Profile with CoM'!DO33*f_FinCalc</f>
        <v>0</v>
      </c>
      <c r="DP33" s="300">
        <f ca="1">'Profile with CoM'!DP33*f_FinCalc</f>
        <v>0</v>
      </c>
      <c r="DQ33" s="300">
        <f ca="1">'Profile with CoM'!DQ33*f_FinCalc</f>
        <v>0</v>
      </c>
      <c r="DR33" s="300">
        <f ca="1">'Profile with CoM'!DR33*f_FinCalc</f>
        <v>0</v>
      </c>
      <c r="DS33" s="300">
        <f ca="1">'Profile with CoM'!DS33*f_FinCalc</f>
        <v>0</v>
      </c>
      <c r="DT33" s="300">
        <f ca="1">'Profile with CoM'!DT33*f_FinCalc</f>
        <v>0</v>
      </c>
      <c r="DU33" s="300">
        <f ca="1">'Profile with CoM'!DU33*f_FinCalc</f>
        <v>0</v>
      </c>
      <c r="DV33" s="300">
        <f ca="1">'Profile with CoM'!DV33*f_FinCalc</f>
        <v>0</v>
      </c>
      <c r="DW33" s="300">
        <f ca="1">'Profile with CoM'!DW33*f_FinCalc</f>
        <v>0</v>
      </c>
      <c r="DX33" s="300">
        <f ca="1">'Profile with CoM'!DX33*f_FinCalc</f>
        <v>0</v>
      </c>
      <c r="DY33" s="300">
        <f ca="1">'Profile with CoM'!DY33*f_FinCalc</f>
        <v>0</v>
      </c>
      <c r="DZ33" s="300">
        <f ca="1">'Profile with CoM'!DZ33*f_FinCalc</f>
        <v>0</v>
      </c>
      <c r="EA33" s="300">
        <f ca="1">'Profile with CoM'!EA33*f_FinCalc</f>
        <v>0</v>
      </c>
      <c r="EB33" s="300">
        <f ca="1">'Profile with CoM'!EB33*f_FinCalc</f>
        <v>0</v>
      </c>
      <c r="EC33" s="300">
        <f ca="1">'Profile with CoM'!EC33*f_FinCalc</f>
        <v>0</v>
      </c>
      <c r="ED33" s="300">
        <f ca="1">'Profile with CoM'!ED33*f_FinCalc</f>
        <v>0</v>
      </c>
      <c r="EE33" s="300">
        <f ca="1">'Profile with CoM'!EE33*f_FinCalc</f>
        <v>0</v>
      </c>
      <c r="EF33" s="300">
        <f ca="1">'Profile with CoM'!EF33*f_FinCalc</f>
        <v>0</v>
      </c>
      <c r="EG33" s="300">
        <f ca="1">'Profile with CoM'!EG33*f_FinCalc</f>
        <v>0</v>
      </c>
      <c r="EH33" s="300">
        <f ca="1">'Profile with CoM'!EH33*f_FinCalc</f>
        <v>0</v>
      </c>
      <c r="EI33" s="300">
        <f ca="1">'Profile with CoM'!EI33*f_FinCalc</f>
        <v>0</v>
      </c>
      <c r="EJ33" s="300">
        <f ca="1">'Profile with CoM'!EJ33*f_FinCalc</f>
        <v>0</v>
      </c>
      <c r="EK33" s="300">
        <f ca="1">'Profile with CoM'!EK33*f_FinCalc</f>
        <v>0</v>
      </c>
      <c r="EL33" s="300">
        <f ca="1">'Profile with CoM'!EL33*f_FinCalc</f>
        <v>0</v>
      </c>
      <c r="EM33" s="300">
        <f ca="1">'Profile with CoM'!EM33*f_FinCalc</f>
        <v>0</v>
      </c>
      <c r="EN33" s="300">
        <f ca="1">'Profile with CoM'!EN33*f_FinCalc</f>
        <v>0</v>
      </c>
      <c r="EO33" s="300">
        <f ca="1">'Profile with CoM'!EO33*f_FinCalc</f>
        <v>0</v>
      </c>
      <c r="EP33" s="300">
        <f ca="1">'Profile with CoM'!EP33*f_FinCalc</f>
        <v>0</v>
      </c>
      <c r="EQ33" s="300">
        <f ca="1">'Profile with CoM'!EQ33*f_FinCalc</f>
        <v>0</v>
      </c>
      <c r="ER33" s="300">
        <f ca="1">'Profile with CoM'!ER33*f_FinCalc</f>
        <v>0</v>
      </c>
      <c r="ES33" s="300">
        <f ca="1">'Profile with CoM'!ES33*f_FinCalc</f>
        <v>0</v>
      </c>
      <c r="ET33" s="300">
        <f ca="1">'Profile with CoM'!ET33*f_FinCalc</f>
        <v>0</v>
      </c>
      <c r="EU33" s="300">
        <f ca="1">'Profile with CoM'!EU33*f_FinCalc</f>
        <v>0</v>
      </c>
      <c r="EV33" s="300">
        <f ca="1">'Profile with CoM'!EV33*f_FinCalc</f>
        <v>0</v>
      </c>
      <c r="EW33" s="300">
        <f ca="1">'Profile with CoM'!EW33*f_FinCalc</f>
        <v>0</v>
      </c>
      <c r="EX33" s="300">
        <f ca="1">'Profile with CoM'!EX33*f_FinCalc</f>
        <v>0</v>
      </c>
      <c r="EY33" s="612"/>
      <c r="EZ33" s="757" t="str">
        <f>'Main Input'!EZ33</f>
        <v>RPI</v>
      </c>
      <c r="FA33" s="757" t="str">
        <f>'Main Input'!FA33</f>
        <v>N/A</v>
      </c>
      <c r="FB33" s="766">
        <f>'Main Input'!FB33</f>
        <v>0</v>
      </c>
      <c r="FC33" s="766" t="str">
        <f>'Main Input'!FC33</f>
        <v>IT Solutions</v>
      </c>
      <c r="FD33" s="766" t="str">
        <f>'Main Input'!FD33</f>
        <v>Managed Services</v>
      </c>
      <c r="FE33" s="757" t="str">
        <f>'Main Input'!FE33</f>
        <v>Opex</v>
      </c>
      <c r="FF33" s="757" t="str">
        <f>'Main Input'!FF33</f>
        <v>ContractAccrual</v>
      </c>
      <c r="FG33" s="757" t="str">
        <f>'Main Input'!FG33</f>
        <v>Expense</v>
      </c>
      <c r="FH33" s="767" t="str">
        <f>'Main Input'!FH33</f>
        <v>A</v>
      </c>
      <c r="FI33" s="768">
        <f>'Main Input'!FI33</f>
        <v>0.22</v>
      </c>
      <c r="FJ33" s="768">
        <f>'Main Input'!FJ33</f>
        <v>0</v>
      </c>
      <c r="FK33" s="612"/>
      <c r="FL33" s="531">
        <f t="shared" si="27"/>
        <v>0</v>
      </c>
      <c r="FM33" s="86"/>
      <c r="FN33" s="612"/>
    </row>
    <row r="34" spans="1:170" s="558" customFormat="1" ht="12.75" customHeight="1">
      <c r="A34" s="750" t="str">
        <f>'Main Input'!A34</f>
        <v>MTB</v>
      </c>
      <c r="B34" s="762" t="str">
        <f>'Main Input'!B34</f>
        <v>Field Maintenance Service</v>
      </c>
      <c r="C34" s="762" t="str">
        <f>'Main Input'!C34</f>
        <v>Third Party</v>
      </c>
      <c r="D34" s="762" t="str">
        <f>'Main Input'!D34</f>
        <v>TRF</v>
      </c>
      <c r="E34" s="762" t="str">
        <f>'Main Input'!E34</f>
        <v>Data Centre Project Support - Transition</v>
      </c>
      <c r="F34" s="753" t="str">
        <f>'Main Input'!F34</f>
        <v>direct</v>
      </c>
      <c r="G34" s="753" t="str">
        <f>'Main Input'!G34</f>
        <v>Person</v>
      </c>
      <c r="H34" s="753">
        <f>'Main Input'!H34</f>
        <v>0</v>
      </c>
      <c r="I34" s="753">
        <f>'Main Input'!I34</f>
        <v>0</v>
      </c>
      <c r="J34" s="753">
        <f>'Main Input'!J34</f>
        <v>0</v>
      </c>
      <c r="K34" s="753" t="str">
        <f>'Main Input'!K34</f>
        <v>FJS</v>
      </c>
      <c r="L34" s="753" t="str">
        <f>'Main Input'!L34</f>
        <v>pTran</v>
      </c>
      <c r="M34" s="753">
        <f>'Main Input'!M34</f>
        <v>0</v>
      </c>
      <c r="N34" s="753">
        <f>'Main Input'!N34</f>
        <v>0</v>
      </c>
      <c r="O34" s="753" t="str">
        <f>'Main Input'!O34</f>
        <v>SPAIN</v>
      </c>
      <c r="P34" s="753">
        <f>'Main Input'!P34</f>
        <v>284</v>
      </c>
      <c r="Q34" s="753" t="str">
        <f>'Main Input'!Q34</f>
        <v>EUR</v>
      </c>
      <c r="R34" s="753" t="str">
        <f>'Main Input'!R34</f>
        <v>EMEA</v>
      </c>
      <c r="S34" s="753" t="str">
        <f>'Main Input'!S34</f>
        <v>Local</v>
      </c>
      <c r="T34" s="753">
        <f>'Main Input'!T34</f>
        <v>0</v>
      </c>
      <c r="U34" s="753">
        <f>'Main Input'!U34</f>
        <v>0</v>
      </c>
      <c r="V34" s="753" t="str">
        <f>'Main Input'!V34</f>
        <v>3_ATP</v>
      </c>
      <c r="W34" s="753">
        <f>'Main Input'!W34</f>
        <v>0</v>
      </c>
      <c r="X34" s="753">
        <f>'Main Input'!X34</f>
        <v>0</v>
      </c>
      <c r="Y34" s="753">
        <f>'Main Input'!Y34</f>
        <v>0</v>
      </c>
      <c r="Z34" s="753">
        <f>'Main Input'!Z34</f>
        <v>0</v>
      </c>
      <c r="AA34" s="753">
        <f>'Main Input'!AA34</f>
        <v>0</v>
      </c>
      <c r="AB34" s="763">
        <f>'Main Input'!AB34</f>
        <v>0</v>
      </c>
      <c r="AC34" s="763" t="str">
        <f>'Main Input'!AC34</f>
        <v>Days</v>
      </c>
      <c r="AD34" s="764">
        <f>'Main Input'!AD34</f>
        <v>108</v>
      </c>
      <c r="AE34" s="765">
        <f t="shared" ca="1" si="26"/>
        <v>41076.644413894297</v>
      </c>
      <c r="AF34" s="299">
        <f ca="1">'Profile with CoM'!AF34*f_FinCalc</f>
        <v>0</v>
      </c>
      <c r="AG34" s="300">
        <f ca="1">'Profile with CoM'!AG34*f_FinCalc</f>
        <v>0</v>
      </c>
      <c r="AH34" s="300">
        <f ca="1">'Profile with CoM'!AH34*f_FinCalc</f>
        <v>0</v>
      </c>
      <c r="AI34" s="300">
        <f ca="1">'Profile with CoM'!AI34*f_FinCalc</f>
        <v>0</v>
      </c>
      <c r="AJ34" s="300">
        <f ca="1">'Profile with CoM'!AJ34*f_FinCalc</f>
        <v>0</v>
      </c>
      <c r="AK34" s="300">
        <f ca="1">'Profile with CoM'!AK34*f_FinCalc</f>
        <v>0</v>
      </c>
      <c r="AL34" s="300">
        <f ca="1">'Profile with CoM'!AL34*f_FinCalc</f>
        <v>0</v>
      </c>
      <c r="AM34" s="300">
        <f ca="1">'Profile with CoM'!AM34*f_FinCalc</f>
        <v>41076.644413894297</v>
      </c>
      <c r="AN34" s="300">
        <f ca="1">'Profile with CoM'!AN34*f_FinCalc</f>
        <v>0</v>
      </c>
      <c r="AO34" s="300">
        <f ca="1">'Profile with CoM'!AO34*f_FinCalc</f>
        <v>0</v>
      </c>
      <c r="AP34" s="300">
        <f ca="1">'Profile with CoM'!AP34*f_FinCalc</f>
        <v>0</v>
      </c>
      <c r="AQ34" s="300">
        <f ca="1">'Profile with CoM'!AQ34*f_FinCalc</f>
        <v>0</v>
      </c>
      <c r="AR34" s="300">
        <f ca="1">'Profile with CoM'!AR34*f_FinCalc</f>
        <v>0</v>
      </c>
      <c r="AS34" s="300">
        <f ca="1">'Profile with CoM'!AS34*f_FinCalc</f>
        <v>0</v>
      </c>
      <c r="AT34" s="300">
        <f ca="1">'Profile with CoM'!AT34*f_FinCalc</f>
        <v>0</v>
      </c>
      <c r="AU34" s="300">
        <f ca="1">'Profile with CoM'!AU34*f_FinCalc</f>
        <v>0</v>
      </c>
      <c r="AV34" s="300">
        <f ca="1">'Profile with CoM'!AV34*f_FinCalc</f>
        <v>0</v>
      </c>
      <c r="AW34" s="300">
        <f ca="1">'Profile with CoM'!AW34*f_FinCalc</f>
        <v>0</v>
      </c>
      <c r="AX34" s="300">
        <f ca="1">'Profile with CoM'!AX34*f_FinCalc</f>
        <v>0</v>
      </c>
      <c r="AY34" s="300">
        <f ca="1">'Profile with CoM'!AY34*f_FinCalc</f>
        <v>0</v>
      </c>
      <c r="AZ34" s="300">
        <f ca="1">'Profile with CoM'!AZ34*f_FinCalc</f>
        <v>0</v>
      </c>
      <c r="BA34" s="300">
        <f ca="1">'Profile with CoM'!BA34*f_FinCalc</f>
        <v>0</v>
      </c>
      <c r="BB34" s="300">
        <f ca="1">'Profile with CoM'!BB34*f_FinCalc</f>
        <v>0</v>
      </c>
      <c r="BC34" s="300">
        <f ca="1">'Profile with CoM'!BC34*f_FinCalc</f>
        <v>0</v>
      </c>
      <c r="BD34" s="300">
        <f ca="1">'Profile with CoM'!BD34*f_FinCalc</f>
        <v>0</v>
      </c>
      <c r="BE34" s="300">
        <f ca="1">'Profile with CoM'!BE34*f_FinCalc</f>
        <v>0</v>
      </c>
      <c r="BF34" s="300">
        <f ca="1">'Profile with CoM'!BF34*f_FinCalc</f>
        <v>0</v>
      </c>
      <c r="BG34" s="300">
        <f ca="1">'Profile with CoM'!BG34*f_FinCalc</f>
        <v>0</v>
      </c>
      <c r="BH34" s="300">
        <f ca="1">'Profile with CoM'!BH34*f_FinCalc</f>
        <v>0</v>
      </c>
      <c r="BI34" s="300">
        <f ca="1">'Profile with CoM'!BI34*f_FinCalc</f>
        <v>0</v>
      </c>
      <c r="BJ34" s="300">
        <f ca="1">'Profile with CoM'!BJ34*f_FinCalc</f>
        <v>0</v>
      </c>
      <c r="BK34" s="300">
        <f ca="1">'Profile with CoM'!BK34*f_FinCalc</f>
        <v>0</v>
      </c>
      <c r="BL34" s="300">
        <f ca="1">'Profile with CoM'!BL34*f_FinCalc</f>
        <v>0</v>
      </c>
      <c r="BM34" s="300">
        <f ca="1">'Profile with CoM'!BM34*f_FinCalc</f>
        <v>0</v>
      </c>
      <c r="BN34" s="300">
        <f ca="1">'Profile with CoM'!BN34*f_FinCalc</f>
        <v>0</v>
      </c>
      <c r="BO34" s="300">
        <f ca="1">'Profile with CoM'!BO34*f_FinCalc</f>
        <v>0</v>
      </c>
      <c r="BP34" s="300">
        <f ca="1">'Profile with CoM'!BP34*f_FinCalc</f>
        <v>0</v>
      </c>
      <c r="BQ34" s="300">
        <f ca="1">'Profile with CoM'!BQ34*f_FinCalc</f>
        <v>0</v>
      </c>
      <c r="BR34" s="300">
        <f ca="1">'Profile with CoM'!BR34*f_FinCalc</f>
        <v>0</v>
      </c>
      <c r="BS34" s="300">
        <f ca="1">'Profile with CoM'!BS34*f_FinCalc</f>
        <v>0</v>
      </c>
      <c r="BT34" s="300">
        <f ca="1">'Profile with CoM'!BT34*f_FinCalc</f>
        <v>0</v>
      </c>
      <c r="BU34" s="300">
        <f ca="1">'Profile with CoM'!BU34*f_FinCalc</f>
        <v>0</v>
      </c>
      <c r="BV34" s="300">
        <f ca="1">'Profile with CoM'!BV34*f_FinCalc</f>
        <v>0</v>
      </c>
      <c r="BW34" s="300">
        <f ca="1">'Profile with CoM'!BW34*f_FinCalc</f>
        <v>0</v>
      </c>
      <c r="BX34" s="300">
        <f ca="1">'Profile with CoM'!BX34*f_FinCalc</f>
        <v>0</v>
      </c>
      <c r="BY34" s="300">
        <f ca="1">'Profile with CoM'!BY34*f_FinCalc</f>
        <v>0</v>
      </c>
      <c r="BZ34" s="300">
        <f ca="1">'Profile with CoM'!BZ34*f_FinCalc</f>
        <v>0</v>
      </c>
      <c r="CA34" s="300">
        <f ca="1">'Profile with CoM'!CA34*f_FinCalc</f>
        <v>0</v>
      </c>
      <c r="CB34" s="300">
        <f ca="1">'Profile with CoM'!CB34*f_FinCalc</f>
        <v>0</v>
      </c>
      <c r="CC34" s="300">
        <f ca="1">'Profile with CoM'!CC34*f_FinCalc</f>
        <v>0</v>
      </c>
      <c r="CD34" s="300">
        <f ca="1">'Profile with CoM'!CD34*f_FinCalc</f>
        <v>0</v>
      </c>
      <c r="CE34" s="300">
        <f ca="1">'Profile with CoM'!CE34*f_FinCalc</f>
        <v>0</v>
      </c>
      <c r="CF34" s="300">
        <f ca="1">'Profile with CoM'!CF34*f_FinCalc</f>
        <v>0</v>
      </c>
      <c r="CG34" s="300">
        <f ca="1">'Profile with CoM'!CG34*f_FinCalc</f>
        <v>0</v>
      </c>
      <c r="CH34" s="300">
        <f ca="1">'Profile with CoM'!CH34*f_FinCalc</f>
        <v>0</v>
      </c>
      <c r="CI34" s="300">
        <f ca="1">'Profile with CoM'!CI34*f_FinCalc</f>
        <v>0</v>
      </c>
      <c r="CJ34" s="300">
        <f ca="1">'Profile with CoM'!CJ34*f_FinCalc</f>
        <v>0</v>
      </c>
      <c r="CK34" s="300">
        <f ca="1">'Profile with CoM'!CK34*f_FinCalc</f>
        <v>0</v>
      </c>
      <c r="CL34" s="300">
        <f ca="1">'Profile with CoM'!CL34*f_FinCalc</f>
        <v>0</v>
      </c>
      <c r="CM34" s="300">
        <f ca="1">'Profile with CoM'!CM34*f_FinCalc</f>
        <v>0</v>
      </c>
      <c r="CN34" s="300">
        <f ca="1">'Profile with CoM'!CN34*f_FinCalc</f>
        <v>0</v>
      </c>
      <c r="CO34" s="300">
        <f ca="1">'Profile with CoM'!CO34*f_FinCalc</f>
        <v>0</v>
      </c>
      <c r="CP34" s="300">
        <f ca="1">'Profile with CoM'!CP34*f_FinCalc</f>
        <v>0</v>
      </c>
      <c r="CQ34" s="300">
        <f ca="1">'Profile with CoM'!CQ34*f_FinCalc</f>
        <v>0</v>
      </c>
      <c r="CR34" s="300">
        <f ca="1">'Profile with CoM'!CR34*f_FinCalc</f>
        <v>0</v>
      </c>
      <c r="CS34" s="300">
        <f ca="1">'Profile with CoM'!CS34*f_FinCalc</f>
        <v>0</v>
      </c>
      <c r="CT34" s="300">
        <f ca="1">'Profile with CoM'!CT34*f_FinCalc</f>
        <v>0</v>
      </c>
      <c r="CU34" s="300">
        <f ca="1">'Profile with CoM'!CU34*f_FinCalc</f>
        <v>0</v>
      </c>
      <c r="CV34" s="300">
        <f ca="1">'Profile with CoM'!CV34*f_FinCalc</f>
        <v>0</v>
      </c>
      <c r="CW34" s="300">
        <f ca="1">'Profile with CoM'!CW34*f_FinCalc</f>
        <v>0</v>
      </c>
      <c r="CX34" s="300">
        <f ca="1">'Profile with CoM'!CX34*f_FinCalc</f>
        <v>0</v>
      </c>
      <c r="CY34" s="300">
        <f ca="1">'Profile with CoM'!CY34*f_FinCalc</f>
        <v>0</v>
      </c>
      <c r="CZ34" s="300">
        <f ca="1">'Profile with CoM'!CZ34*f_FinCalc</f>
        <v>0</v>
      </c>
      <c r="DA34" s="300">
        <f ca="1">'Profile with CoM'!DA34*f_FinCalc</f>
        <v>0</v>
      </c>
      <c r="DB34" s="300">
        <f ca="1">'Profile with CoM'!DB34*f_FinCalc</f>
        <v>0</v>
      </c>
      <c r="DC34" s="300">
        <f ca="1">'Profile with CoM'!DC34*f_FinCalc</f>
        <v>0</v>
      </c>
      <c r="DD34" s="300">
        <f ca="1">'Profile with CoM'!DD34*f_FinCalc</f>
        <v>0</v>
      </c>
      <c r="DE34" s="300">
        <f ca="1">'Profile with CoM'!DE34*f_FinCalc</f>
        <v>0</v>
      </c>
      <c r="DF34" s="300">
        <f ca="1">'Profile with CoM'!DF34*f_FinCalc</f>
        <v>0</v>
      </c>
      <c r="DG34" s="300">
        <f ca="1">'Profile with CoM'!DG34*f_FinCalc</f>
        <v>0</v>
      </c>
      <c r="DH34" s="300">
        <f ca="1">'Profile with CoM'!DH34*f_FinCalc</f>
        <v>0</v>
      </c>
      <c r="DI34" s="300">
        <f ca="1">'Profile with CoM'!DI34*f_FinCalc</f>
        <v>0</v>
      </c>
      <c r="DJ34" s="300">
        <f ca="1">'Profile with CoM'!DJ34*f_FinCalc</f>
        <v>0</v>
      </c>
      <c r="DK34" s="300">
        <f ca="1">'Profile with CoM'!DK34*f_FinCalc</f>
        <v>0</v>
      </c>
      <c r="DL34" s="300">
        <f ca="1">'Profile with CoM'!DL34*f_FinCalc</f>
        <v>0</v>
      </c>
      <c r="DM34" s="300">
        <f ca="1">'Profile with CoM'!DM34*f_FinCalc</f>
        <v>0</v>
      </c>
      <c r="DN34" s="300">
        <f ca="1">'Profile with CoM'!DN34*f_FinCalc</f>
        <v>0</v>
      </c>
      <c r="DO34" s="300">
        <f ca="1">'Profile with CoM'!DO34*f_FinCalc</f>
        <v>0</v>
      </c>
      <c r="DP34" s="300">
        <f ca="1">'Profile with CoM'!DP34*f_FinCalc</f>
        <v>0</v>
      </c>
      <c r="DQ34" s="300">
        <f ca="1">'Profile with CoM'!DQ34*f_FinCalc</f>
        <v>0</v>
      </c>
      <c r="DR34" s="300">
        <f ca="1">'Profile with CoM'!DR34*f_FinCalc</f>
        <v>0</v>
      </c>
      <c r="DS34" s="300">
        <f ca="1">'Profile with CoM'!DS34*f_FinCalc</f>
        <v>0</v>
      </c>
      <c r="DT34" s="300">
        <f ca="1">'Profile with CoM'!DT34*f_FinCalc</f>
        <v>0</v>
      </c>
      <c r="DU34" s="300">
        <f ca="1">'Profile with CoM'!DU34*f_FinCalc</f>
        <v>0</v>
      </c>
      <c r="DV34" s="300">
        <f ca="1">'Profile with CoM'!DV34*f_FinCalc</f>
        <v>0</v>
      </c>
      <c r="DW34" s="300">
        <f ca="1">'Profile with CoM'!DW34*f_FinCalc</f>
        <v>0</v>
      </c>
      <c r="DX34" s="300">
        <f ca="1">'Profile with CoM'!DX34*f_FinCalc</f>
        <v>0</v>
      </c>
      <c r="DY34" s="300">
        <f ca="1">'Profile with CoM'!DY34*f_FinCalc</f>
        <v>0</v>
      </c>
      <c r="DZ34" s="300">
        <f ca="1">'Profile with CoM'!DZ34*f_FinCalc</f>
        <v>0</v>
      </c>
      <c r="EA34" s="300">
        <f ca="1">'Profile with CoM'!EA34*f_FinCalc</f>
        <v>0</v>
      </c>
      <c r="EB34" s="300">
        <f ca="1">'Profile with CoM'!EB34*f_FinCalc</f>
        <v>0</v>
      </c>
      <c r="EC34" s="300">
        <f ca="1">'Profile with CoM'!EC34*f_FinCalc</f>
        <v>0</v>
      </c>
      <c r="ED34" s="300">
        <f ca="1">'Profile with CoM'!ED34*f_FinCalc</f>
        <v>0</v>
      </c>
      <c r="EE34" s="300">
        <f ca="1">'Profile with CoM'!EE34*f_FinCalc</f>
        <v>0</v>
      </c>
      <c r="EF34" s="300">
        <f ca="1">'Profile with CoM'!EF34*f_FinCalc</f>
        <v>0</v>
      </c>
      <c r="EG34" s="300">
        <f ca="1">'Profile with CoM'!EG34*f_FinCalc</f>
        <v>0</v>
      </c>
      <c r="EH34" s="300">
        <f ca="1">'Profile with CoM'!EH34*f_FinCalc</f>
        <v>0</v>
      </c>
      <c r="EI34" s="300">
        <f ca="1">'Profile with CoM'!EI34*f_FinCalc</f>
        <v>0</v>
      </c>
      <c r="EJ34" s="300">
        <f ca="1">'Profile with CoM'!EJ34*f_FinCalc</f>
        <v>0</v>
      </c>
      <c r="EK34" s="300">
        <f ca="1">'Profile with CoM'!EK34*f_FinCalc</f>
        <v>0</v>
      </c>
      <c r="EL34" s="300">
        <f ca="1">'Profile with CoM'!EL34*f_FinCalc</f>
        <v>0</v>
      </c>
      <c r="EM34" s="300">
        <f ca="1">'Profile with CoM'!EM34*f_FinCalc</f>
        <v>0</v>
      </c>
      <c r="EN34" s="300">
        <f ca="1">'Profile with CoM'!EN34*f_FinCalc</f>
        <v>0</v>
      </c>
      <c r="EO34" s="300">
        <f ca="1">'Profile with CoM'!EO34*f_FinCalc</f>
        <v>0</v>
      </c>
      <c r="EP34" s="300">
        <f ca="1">'Profile with CoM'!EP34*f_FinCalc</f>
        <v>0</v>
      </c>
      <c r="EQ34" s="300">
        <f ca="1">'Profile with CoM'!EQ34*f_FinCalc</f>
        <v>0</v>
      </c>
      <c r="ER34" s="300">
        <f ca="1">'Profile with CoM'!ER34*f_FinCalc</f>
        <v>0</v>
      </c>
      <c r="ES34" s="300">
        <f ca="1">'Profile with CoM'!ES34*f_FinCalc</f>
        <v>0</v>
      </c>
      <c r="ET34" s="300">
        <f ca="1">'Profile with CoM'!ET34*f_FinCalc</f>
        <v>0</v>
      </c>
      <c r="EU34" s="300">
        <f ca="1">'Profile with CoM'!EU34*f_FinCalc</f>
        <v>0</v>
      </c>
      <c r="EV34" s="300">
        <f ca="1">'Profile with CoM'!EV34*f_FinCalc</f>
        <v>0</v>
      </c>
      <c r="EW34" s="300">
        <f ca="1">'Profile with CoM'!EW34*f_FinCalc</f>
        <v>0</v>
      </c>
      <c r="EX34" s="300">
        <f ca="1">'Profile with CoM'!EX34*f_FinCalc</f>
        <v>0</v>
      </c>
      <c r="EY34" s="612"/>
      <c r="EZ34" s="757" t="str">
        <f>'Main Input'!EZ34</f>
        <v>RPI</v>
      </c>
      <c r="FA34" s="757" t="str">
        <f>'Main Input'!FA34</f>
        <v>N/A</v>
      </c>
      <c r="FB34" s="766">
        <f>'Main Input'!FB34</f>
        <v>0</v>
      </c>
      <c r="FC34" s="766" t="str">
        <f>'Main Input'!FC34</f>
        <v>IT Solutions</v>
      </c>
      <c r="FD34" s="766" t="str">
        <f>'Main Input'!FD34</f>
        <v>Managed Services</v>
      </c>
      <c r="FE34" s="757" t="str">
        <f>'Main Input'!FE34</f>
        <v>Opex</v>
      </c>
      <c r="FF34" s="757" t="str">
        <f>'Main Input'!FF34</f>
        <v>ContractAccrual</v>
      </c>
      <c r="FG34" s="757" t="str">
        <f>'Main Input'!FG34</f>
        <v>Expense</v>
      </c>
      <c r="FH34" s="767" t="str">
        <f>'Main Input'!FH34</f>
        <v>A</v>
      </c>
      <c r="FI34" s="768">
        <f>'Main Input'!FI34</f>
        <v>0.22</v>
      </c>
      <c r="FJ34" s="768">
        <f>'Main Input'!FJ34</f>
        <v>0</v>
      </c>
      <c r="FK34" s="612"/>
      <c r="FL34" s="531">
        <f t="shared" si="27"/>
        <v>0</v>
      </c>
      <c r="FM34" s="86"/>
      <c r="FN34" s="612"/>
    </row>
    <row r="35" spans="1:170" ht="12.75" customHeight="1">
      <c r="A35" s="750" t="str">
        <f>'Main Input'!A35</f>
        <v>MTB</v>
      </c>
      <c r="B35" s="762" t="str">
        <f>'Main Input'!B35</f>
        <v>Business Unit</v>
      </c>
      <c r="C35" s="762" t="str">
        <f>'Main Input'!C35</f>
        <v>Labour</v>
      </c>
      <c r="D35" s="762" t="str">
        <f>'Main Input'!D35</f>
        <v>TRF</v>
      </c>
      <c r="E35" s="762" t="str">
        <f>'Main Input'!E35</f>
        <v>EM Project Manager - Transition</v>
      </c>
      <c r="F35" s="753" t="str">
        <f>'Main Input'!F35</f>
        <v>direct</v>
      </c>
      <c r="G35" s="753" t="str">
        <f>'Main Input'!G35</f>
        <v>Person</v>
      </c>
      <c r="H35" s="753">
        <f>'Main Input'!H35</f>
        <v>0</v>
      </c>
      <c r="I35" s="753">
        <f>'Main Input'!I35</f>
        <v>0</v>
      </c>
      <c r="J35" s="753">
        <f>'Main Input'!J35</f>
        <v>0</v>
      </c>
      <c r="K35" s="753" t="str">
        <f>'Main Input'!K35</f>
        <v>FJS</v>
      </c>
      <c r="L35" s="753" t="str">
        <f>'Main Input'!L35</f>
        <v>pTran</v>
      </c>
      <c r="M35" s="753">
        <f>'Main Input'!M35</f>
        <v>0</v>
      </c>
      <c r="N35" s="753">
        <f>'Main Input'!N35</f>
        <v>0</v>
      </c>
      <c r="O35" s="753" t="str">
        <f>'Main Input'!O35</f>
        <v>SPAIN</v>
      </c>
      <c r="P35" s="753">
        <f>'Main Input'!P35</f>
        <v>398</v>
      </c>
      <c r="Q35" s="753" t="str">
        <f>'Main Input'!Q35</f>
        <v>EUR</v>
      </c>
      <c r="R35" s="753" t="str">
        <f>'Main Input'!R35</f>
        <v>EMEA</v>
      </c>
      <c r="S35" s="753" t="str">
        <f>'Main Input'!S35</f>
        <v>Local</v>
      </c>
      <c r="T35" s="753">
        <f>'Main Input'!T35</f>
        <v>0</v>
      </c>
      <c r="U35" s="753">
        <f>'Main Input'!U35</f>
        <v>0</v>
      </c>
      <c r="V35" s="753" t="str">
        <f>'Main Input'!V35</f>
        <v>3_ATP</v>
      </c>
      <c r="W35" s="753">
        <f>'Main Input'!W35</f>
        <v>0</v>
      </c>
      <c r="X35" s="753">
        <f>'Main Input'!X35</f>
        <v>0</v>
      </c>
      <c r="Y35" s="753">
        <f>'Main Input'!Y35</f>
        <v>0</v>
      </c>
      <c r="Z35" s="753">
        <f>'Main Input'!Z35</f>
        <v>0</v>
      </c>
      <c r="AA35" s="753">
        <f>'Main Input'!AA35</f>
        <v>0</v>
      </c>
      <c r="AB35" s="763">
        <f>'Main Input'!AB35</f>
        <v>0</v>
      </c>
      <c r="AC35" s="763" t="str">
        <f>'Main Input'!AC35</f>
        <v>Days</v>
      </c>
      <c r="AD35" s="764">
        <f>'Main Input'!AD35</f>
        <v>108</v>
      </c>
      <c r="AE35" s="765">
        <f t="shared" ca="1" si="26"/>
        <v>57565.156608203972</v>
      </c>
      <c r="AF35" s="299">
        <f ca="1">'Profile with CoM'!AF35*f_FinCalc</f>
        <v>0</v>
      </c>
      <c r="AG35" s="300">
        <f ca="1">'Profile with CoM'!AG35*f_FinCalc</f>
        <v>0</v>
      </c>
      <c r="AH35" s="300">
        <f ca="1">'Profile with CoM'!AH35*f_FinCalc</f>
        <v>0</v>
      </c>
      <c r="AI35" s="300">
        <f ca="1">'Profile with CoM'!AI35*f_FinCalc</f>
        <v>0</v>
      </c>
      <c r="AJ35" s="300">
        <f ca="1">'Profile with CoM'!AJ35*f_FinCalc</f>
        <v>0</v>
      </c>
      <c r="AK35" s="300">
        <f ca="1">'Profile with CoM'!AK35*f_FinCalc</f>
        <v>0</v>
      </c>
      <c r="AL35" s="300">
        <f ca="1">'Profile with CoM'!AL35*f_FinCalc</f>
        <v>0</v>
      </c>
      <c r="AM35" s="300">
        <f ca="1">'Profile with CoM'!AM35*f_FinCalc</f>
        <v>57565.156608203972</v>
      </c>
      <c r="AN35" s="300">
        <f ca="1">'Profile with CoM'!AN35*f_FinCalc</f>
        <v>0</v>
      </c>
      <c r="AO35" s="300">
        <f ca="1">'Profile with CoM'!AO35*f_FinCalc</f>
        <v>0</v>
      </c>
      <c r="AP35" s="300">
        <f ca="1">'Profile with CoM'!AP35*f_FinCalc</f>
        <v>0</v>
      </c>
      <c r="AQ35" s="300">
        <f ca="1">'Profile with CoM'!AQ35*f_FinCalc</f>
        <v>0</v>
      </c>
      <c r="AR35" s="300">
        <f ca="1">'Profile with CoM'!AR35*f_FinCalc</f>
        <v>0</v>
      </c>
      <c r="AS35" s="300">
        <f ca="1">'Profile with CoM'!AS35*f_FinCalc</f>
        <v>0</v>
      </c>
      <c r="AT35" s="300">
        <f ca="1">'Profile with CoM'!AT35*f_FinCalc</f>
        <v>0</v>
      </c>
      <c r="AU35" s="300">
        <f ca="1">'Profile with CoM'!AU35*f_FinCalc</f>
        <v>0</v>
      </c>
      <c r="AV35" s="300">
        <f ca="1">'Profile with CoM'!AV35*f_FinCalc</f>
        <v>0</v>
      </c>
      <c r="AW35" s="300">
        <f ca="1">'Profile with CoM'!AW35*f_FinCalc</f>
        <v>0</v>
      </c>
      <c r="AX35" s="300">
        <f ca="1">'Profile with CoM'!AX35*f_FinCalc</f>
        <v>0</v>
      </c>
      <c r="AY35" s="300">
        <f ca="1">'Profile with CoM'!AY35*f_FinCalc</f>
        <v>0</v>
      </c>
      <c r="AZ35" s="300">
        <f ca="1">'Profile with CoM'!AZ35*f_FinCalc</f>
        <v>0</v>
      </c>
      <c r="BA35" s="300">
        <f ca="1">'Profile with CoM'!BA35*f_FinCalc</f>
        <v>0</v>
      </c>
      <c r="BB35" s="300">
        <f ca="1">'Profile with CoM'!BB35*f_FinCalc</f>
        <v>0</v>
      </c>
      <c r="BC35" s="300">
        <f ca="1">'Profile with CoM'!BC35*f_FinCalc</f>
        <v>0</v>
      </c>
      <c r="BD35" s="300">
        <f ca="1">'Profile with CoM'!BD35*f_FinCalc</f>
        <v>0</v>
      </c>
      <c r="BE35" s="300">
        <f ca="1">'Profile with CoM'!BE35*f_FinCalc</f>
        <v>0</v>
      </c>
      <c r="BF35" s="300">
        <f ca="1">'Profile with CoM'!BF35*f_FinCalc</f>
        <v>0</v>
      </c>
      <c r="BG35" s="300">
        <f ca="1">'Profile with CoM'!BG35*f_FinCalc</f>
        <v>0</v>
      </c>
      <c r="BH35" s="300">
        <f ca="1">'Profile with CoM'!BH35*f_FinCalc</f>
        <v>0</v>
      </c>
      <c r="BI35" s="300">
        <f ca="1">'Profile with CoM'!BI35*f_FinCalc</f>
        <v>0</v>
      </c>
      <c r="BJ35" s="300">
        <f ca="1">'Profile with CoM'!BJ35*f_FinCalc</f>
        <v>0</v>
      </c>
      <c r="BK35" s="300">
        <f ca="1">'Profile with CoM'!BK35*f_FinCalc</f>
        <v>0</v>
      </c>
      <c r="BL35" s="300">
        <f ca="1">'Profile with CoM'!BL35*f_FinCalc</f>
        <v>0</v>
      </c>
      <c r="BM35" s="300">
        <f ca="1">'Profile with CoM'!BM35*f_FinCalc</f>
        <v>0</v>
      </c>
      <c r="BN35" s="300">
        <f ca="1">'Profile with CoM'!BN35*f_FinCalc</f>
        <v>0</v>
      </c>
      <c r="BO35" s="300">
        <f ca="1">'Profile with CoM'!BO35*f_FinCalc</f>
        <v>0</v>
      </c>
      <c r="BP35" s="300">
        <f ca="1">'Profile with CoM'!BP35*f_FinCalc</f>
        <v>0</v>
      </c>
      <c r="BQ35" s="300">
        <f ca="1">'Profile with CoM'!BQ35*f_FinCalc</f>
        <v>0</v>
      </c>
      <c r="BR35" s="300">
        <f ca="1">'Profile with CoM'!BR35*f_FinCalc</f>
        <v>0</v>
      </c>
      <c r="BS35" s="300">
        <f ca="1">'Profile with CoM'!BS35*f_FinCalc</f>
        <v>0</v>
      </c>
      <c r="BT35" s="300">
        <f ca="1">'Profile with CoM'!BT35*f_FinCalc</f>
        <v>0</v>
      </c>
      <c r="BU35" s="300">
        <f ca="1">'Profile with CoM'!BU35*f_FinCalc</f>
        <v>0</v>
      </c>
      <c r="BV35" s="300">
        <f ca="1">'Profile with CoM'!BV35*f_FinCalc</f>
        <v>0</v>
      </c>
      <c r="BW35" s="300">
        <f ca="1">'Profile with CoM'!BW35*f_FinCalc</f>
        <v>0</v>
      </c>
      <c r="BX35" s="300">
        <f ca="1">'Profile with CoM'!BX35*f_FinCalc</f>
        <v>0</v>
      </c>
      <c r="BY35" s="300">
        <f ca="1">'Profile with CoM'!BY35*f_FinCalc</f>
        <v>0</v>
      </c>
      <c r="BZ35" s="300">
        <f ca="1">'Profile with CoM'!BZ35*f_FinCalc</f>
        <v>0</v>
      </c>
      <c r="CA35" s="300">
        <f ca="1">'Profile with CoM'!CA35*f_FinCalc</f>
        <v>0</v>
      </c>
      <c r="CB35" s="300">
        <f ca="1">'Profile with CoM'!CB35*f_FinCalc</f>
        <v>0</v>
      </c>
      <c r="CC35" s="300">
        <f ca="1">'Profile with CoM'!CC35*f_FinCalc</f>
        <v>0</v>
      </c>
      <c r="CD35" s="300">
        <f ca="1">'Profile with CoM'!CD35*f_FinCalc</f>
        <v>0</v>
      </c>
      <c r="CE35" s="300">
        <f ca="1">'Profile with CoM'!CE35*f_FinCalc</f>
        <v>0</v>
      </c>
      <c r="CF35" s="300">
        <f ca="1">'Profile with CoM'!CF35*f_FinCalc</f>
        <v>0</v>
      </c>
      <c r="CG35" s="300">
        <f ca="1">'Profile with CoM'!CG35*f_FinCalc</f>
        <v>0</v>
      </c>
      <c r="CH35" s="300">
        <f ca="1">'Profile with CoM'!CH35*f_FinCalc</f>
        <v>0</v>
      </c>
      <c r="CI35" s="300">
        <f ca="1">'Profile with CoM'!CI35*f_FinCalc</f>
        <v>0</v>
      </c>
      <c r="CJ35" s="300">
        <f ca="1">'Profile with CoM'!CJ35*f_FinCalc</f>
        <v>0</v>
      </c>
      <c r="CK35" s="300">
        <f ca="1">'Profile with CoM'!CK35*f_FinCalc</f>
        <v>0</v>
      </c>
      <c r="CL35" s="300">
        <f ca="1">'Profile with CoM'!CL35*f_FinCalc</f>
        <v>0</v>
      </c>
      <c r="CM35" s="300">
        <f ca="1">'Profile with CoM'!CM35*f_FinCalc</f>
        <v>0</v>
      </c>
      <c r="CN35" s="300">
        <f ca="1">'Profile with CoM'!CN35*f_FinCalc</f>
        <v>0</v>
      </c>
      <c r="CO35" s="300">
        <f ca="1">'Profile with CoM'!CO35*f_FinCalc</f>
        <v>0</v>
      </c>
      <c r="CP35" s="300">
        <f ca="1">'Profile with CoM'!CP35*f_FinCalc</f>
        <v>0</v>
      </c>
      <c r="CQ35" s="300">
        <f ca="1">'Profile with CoM'!CQ35*f_FinCalc</f>
        <v>0</v>
      </c>
      <c r="CR35" s="300">
        <f ca="1">'Profile with CoM'!CR35*f_FinCalc</f>
        <v>0</v>
      </c>
      <c r="CS35" s="300">
        <f ca="1">'Profile with CoM'!CS35*f_FinCalc</f>
        <v>0</v>
      </c>
      <c r="CT35" s="300">
        <f ca="1">'Profile with CoM'!CT35*f_FinCalc</f>
        <v>0</v>
      </c>
      <c r="CU35" s="300">
        <f ca="1">'Profile with CoM'!CU35*f_FinCalc</f>
        <v>0</v>
      </c>
      <c r="CV35" s="300">
        <f ca="1">'Profile with CoM'!CV35*f_FinCalc</f>
        <v>0</v>
      </c>
      <c r="CW35" s="300">
        <f ca="1">'Profile with CoM'!CW35*f_FinCalc</f>
        <v>0</v>
      </c>
      <c r="CX35" s="300">
        <f ca="1">'Profile with CoM'!CX35*f_FinCalc</f>
        <v>0</v>
      </c>
      <c r="CY35" s="300">
        <f ca="1">'Profile with CoM'!CY35*f_FinCalc</f>
        <v>0</v>
      </c>
      <c r="CZ35" s="300">
        <f ca="1">'Profile with CoM'!CZ35*f_FinCalc</f>
        <v>0</v>
      </c>
      <c r="DA35" s="300">
        <f ca="1">'Profile with CoM'!DA35*f_FinCalc</f>
        <v>0</v>
      </c>
      <c r="DB35" s="300">
        <f ca="1">'Profile with CoM'!DB35*f_FinCalc</f>
        <v>0</v>
      </c>
      <c r="DC35" s="300">
        <f ca="1">'Profile with CoM'!DC35*f_FinCalc</f>
        <v>0</v>
      </c>
      <c r="DD35" s="300">
        <f ca="1">'Profile with CoM'!DD35*f_FinCalc</f>
        <v>0</v>
      </c>
      <c r="DE35" s="300">
        <f ca="1">'Profile with CoM'!DE35*f_FinCalc</f>
        <v>0</v>
      </c>
      <c r="DF35" s="300">
        <f ca="1">'Profile with CoM'!DF35*f_FinCalc</f>
        <v>0</v>
      </c>
      <c r="DG35" s="300">
        <f ca="1">'Profile with CoM'!DG35*f_FinCalc</f>
        <v>0</v>
      </c>
      <c r="DH35" s="300">
        <f ca="1">'Profile with CoM'!DH35*f_FinCalc</f>
        <v>0</v>
      </c>
      <c r="DI35" s="300">
        <f ca="1">'Profile with CoM'!DI35*f_FinCalc</f>
        <v>0</v>
      </c>
      <c r="DJ35" s="300">
        <f ca="1">'Profile with CoM'!DJ35*f_FinCalc</f>
        <v>0</v>
      </c>
      <c r="DK35" s="300">
        <f ca="1">'Profile with CoM'!DK35*f_FinCalc</f>
        <v>0</v>
      </c>
      <c r="DL35" s="300">
        <f ca="1">'Profile with CoM'!DL35*f_FinCalc</f>
        <v>0</v>
      </c>
      <c r="DM35" s="300">
        <f ca="1">'Profile with CoM'!DM35*f_FinCalc</f>
        <v>0</v>
      </c>
      <c r="DN35" s="300">
        <f ca="1">'Profile with CoM'!DN35*f_FinCalc</f>
        <v>0</v>
      </c>
      <c r="DO35" s="300">
        <f ca="1">'Profile with CoM'!DO35*f_FinCalc</f>
        <v>0</v>
      </c>
      <c r="DP35" s="300">
        <f ca="1">'Profile with CoM'!DP35*f_FinCalc</f>
        <v>0</v>
      </c>
      <c r="DQ35" s="300">
        <f ca="1">'Profile with CoM'!DQ35*f_FinCalc</f>
        <v>0</v>
      </c>
      <c r="DR35" s="300">
        <f ca="1">'Profile with CoM'!DR35*f_FinCalc</f>
        <v>0</v>
      </c>
      <c r="DS35" s="300">
        <f ca="1">'Profile with CoM'!DS35*f_FinCalc</f>
        <v>0</v>
      </c>
      <c r="DT35" s="300">
        <f ca="1">'Profile with CoM'!DT35*f_FinCalc</f>
        <v>0</v>
      </c>
      <c r="DU35" s="300">
        <f ca="1">'Profile with CoM'!DU35*f_FinCalc</f>
        <v>0</v>
      </c>
      <c r="DV35" s="300">
        <f ca="1">'Profile with CoM'!DV35*f_FinCalc</f>
        <v>0</v>
      </c>
      <c r="DW35" s="300">
        <f ca="1">'Profile with CoM'!DW35*f_FinCalc</f>
        <v>0</v>
      </c>
      <c r="DX35" s="300">
        <f ca="1">'Profile with CoM'!DX35*f_FinCalc</f>
        <v>0</v>
      </c>
      <c r="DY35" s="300">
        <f ca="1">'Profile with CoM'!DY35*f_FinCalc</f>
        <v>0</v>
      </c>
      <c r="DZ35" s="300">
        <f ca="1">'Profile with CoM'!DZ35*f_FinCalc</f>
        <v>0</v>
      </c>
      <c r="EA35" s="300">
        <f ca="1">'Profile with CoM'!EA35*f_FinCalc</f>
        <v>0</v>
      </c>
      <c r="EB35" s="300">
        <f ca="1">'Profile with CoM'!EB35*f_FinCalc</f>
        <v>0</v>
      </c>
      <c r="EC35" s="300">
        <f ca="1">'Profile with CoM'!EC35*f_FinCalc</f>
        <v>0</v>
      </c>
      <c r="ED35" s="300">
        <f ca="1">'Profile with CoM'!ED35*f_FinCalc</f>
        <v>0</v>
      </c>
      <c r="EE35" s="300">
        <f ca="1">'Profile with CoM'!EE35*f_FinCalc</f>
        <v>0</v>
      </c>
      <c r="EF35" s="300">
        <f ca="1">'Profile with CoM'!EF35*f_FinCalc</f>
        <v>0</v>
      </c>
      <c r="EG35" s="300">
        <f ca="1">'Profile with CoM'!EG35*f_FinCalc</f>
        <v>0</v>
      </c>
      <c r="EH35" s="300">
        <f ca="1">'Profile with CoM'!EH35*f_FinCalc</f>
        <v>0</v>
      </c>
      <c r="EI35" s="300">
        <f ca="1">'Profile with CoM'!EI35*f_FinCalc</f>
        <v>0</v>
      </c>
      <c r="EJ35" s="300">
        <f ca="1">'Profile with CoM'!EJ35*f_FinCalc</f>
        <v>0</v>
      </c>
      <c r="EK35" s="300">
        <f ca="1">'Profile with CoM'!EK35*f_FinCalc</f>
        <v>0</v>
      </c>
      <c r="EL35" s="300">
        <f ca="1">'Profile with CoM'!EL35*f_FinCalc</f>
        <v>0</v>
      </c>
      <c r="EM35" s="300">
        <f ca="1">'Profile with CoM'!EM35*f_FinCalc</f>
        <v>0</v>
      </c>
      <c r="EN35" s="300">
        <f ca="1">'Profile with CoM'!EN35*f_FinCalc</f>
        <v>0</v>
      </c>
      <c r="EO35" s="300">
        <f ca="1">'Profile with CoM'!EO35*f_FinCalc</f>
        <v>0</v>
      </c>
      <c r="EP35" s="300">
        <f ca="1">'Profile with CoM'!EP35*f_FinCalc</f>
        <v>0</v>
      </c>
      <c r="EQ35" s="300">
        <f ca="1">'Profile with CoM'!EQ35*f_FinCalc</f>
        <v>0</v>
      </c>
      <c r="ER35" s="300">
        <f ca="1">'Profile with CoM'!ER35*f_FinCalc</f>
        <v>0</v>
      </c>
      <c r="ES35" s="300">
        <f ca="1">'Profile with CoM'!ES35*f_FinCalc</f>
        <v>0</v>
      </c>
      <c r="ET35" s="300">
        <f ca="1">'Profile with CoM'!ET35*f_FinCalc</f>
        <v>0</v>
      </c>
      <c r="EU35" s="300">
        <f ca="1">'Profile with CoM'!EU35*f_FinCalc</f>
        <v>0</v>
      </c>
      <c r="EV35" s="300">
        <f ca="1">'Profile with CoM'!EV35*f_FinCalc</f>
        <v>0</v>
      </c>
      <c r="EW35" s="300">
        <f ca="1">'Profile with CoM'!EW35*f_FinCalc</f>
        <v>0</v>
      </c>
      <c r="EX35" s="300">
        <f ca="1">'Profile with CoM'!EX35*f_FinCalc</f>
        <v>0</v>
      </c>
      <c r="EY35" s="612"/>
      <c r="EZ35" s="757" t="str">
        <f>'Main Input'!EZ35</f>
        <v>RPI</v>
      </c>
      <c r="FA35" s="757" t="str">
        <f>'Main Input'!FA35</f>
        <v>N/A</v>
      </c>
      <c r="FB35" s="766">
        <f>'Main Input'!FB35</f>
        <v>0</v>
      </c>
      <c r="FC35" s="766" t="str">
        <f>'Main Input'!FC35</f>
        <v>IT Solutions</v>
      </c>
      <c r="FD35" s="766" t="str">
        <f>'Main Input'!FD35</f>
        <v>Managed Services</v>
      </c>
      <c r="FE35" s="757" t="str">
        <f>'Main Input'!FE35</f>
        <v>Opex</v>
      </c>
      <c r="FF35" s="757" t="str">
        <f>'Main Input'!FF35</f>
        <v>ContractAccrual</v>
      </c>
      <c r="FG35" s="757" t="str">
        <f>'Main Input'!FG35</f>
        <v>Expense</v>
      </c>
      <c r="FH35" s="767" t="str">
        <f>'Main Input'!FH35</f>
        <v>A</v>
      </c>
      <c r="FI35" s="768">
        <f>'Main Input'!FI35</f>
        <v>0.22</v>
      </c>
      <c r="FJ35" s="768">
        <f>'Main Input'!FJ35</f>
        <v>0</v>
      </c>
      <c r="FK35" s="612"/>
      <c r="FL35" s="531">
        <f t="shared" si="27"/>
        <v>0</v>
      </c>
      <c r="FM35" s="86"/>
      <c r="FN35" s="612"/>
    </row>
    <row r="36" spans="1:170" ht="12.75" customHeight="1">
      <c r="A36" s="750" t="str">
        <f>'Main Input'!A36</f>
        <v>MTB</v>
      </c>
      <c r="B36" s="762" t="str">
        <f>'Main Input'!B36</f>
        <v>Business Unit</v>
      </c>
      <c r="C36" s="762" t="str">
        <f>'Main Input'!C36</f>
        <v>Labour</v>
      </c>
      <c r="D36" s="762" t="str">
        <f>'Main Input'!D36</f>
        <v>TRF</v>
      </c>
      <c r="E36" s="762" t="str">
        <f>'Main Input'!E36</f>
        <v>DMS Project Manager - Transition</v>
      </c>
      <c r="F36" s="753" t="str">
        <f>'Main Input'!F36</f>
        <v>direct</v>
      </c>
      <c r="G36" s="753" t="str">
        <f>'Main Input'!G36</f>
        <v>Person</v>
      </c>
      <c r="H36" s="753">
        <f>'Main Input'!H36</f>
        <v>0</v>
      </c>
      <c r="I36" s="753">
        <f>'Main Input'!I36</f>
        <v>0</v>
      </c>
      <c r="J36" s="753">
        <f>'Main Input'!J36</f>
        <v>0</v>
      </c>
      <c r="K36" s="753" t="str">
        <f>'Main Input'!K36</f>
        <v>FJS</v>
      </c>
      <c r="L36" s="753" t="str">
        <f>'Main Input'!L36</f>
        <v>pTran</v>
      </c>
      <c r="M36" s="753">
        <f>'Main Input'!M36</f>
        <v>0</v>
      </c>
      <c r="N36" s="753">
        <f>'Main Input'!N36</f>
        <v>0</v>
      </c>
      <c r="O36" s="753" t="str">
        <f>'Main Input'!O36</f>
        <v>SPAIN</v>
      </c>
      <c r="P36" s="753">
        <f>'Main Input'!P36</f>
        <v>398</v>
      </c>
      <c r="Q36" s="753" t="str">
        <f>'Main Input'!Q36</f>
        <v>EUR</v>
      </c>
      <c r="R36" s="753" t="str">
        <f>'Main Input'!R36</f>
        <v>EMEA</v>
      </c>
      <c r="S36" s="753" t="str">
        <f>'Main Input'!S36</f>
        <v>Local</v>
      </c>
      <c r="T36" s="753">
        <f>'Main Input'!T36</f>
        <v>0</v>
      </c>
      <c r="U36" s="753">
        <f>'Main Input'!U36</f>
        <v>0</v>
      </c>
      <c r="V36" s="753" t="str">
        <f>'Main Input'!V36</f>
        <v>5_ATP</v>
      </c>
      <c r="W36" s="753">
        <f>'Main Input'!W36</f>
        <v>0</v>
      </c>
      <c r="X36" s="753">
        <f>'Main Input'!X36</f>
        <v>0</v>
      </c>
      <c r="Y36" s="753">
        <f>'Main Input'!Y36</f>
        <v>0</v>
      </c>
      <c r="Z36" s="753">
        <f>'Main Input'!Z36</f>
        <v>0</v>
      </c>
      <c r="AA36" s="753">
        <f>'Main Input'!AA36</f>
        <v>0</v>
      </c>
      <c r="AB36" s="763">
        <f>'Main Input'!AB36</f>
        <v>0</v>
      </c>
      <c r="AC36" s="763" t="str">
        <f>'Main Input'!AC36</f>
        <v>Days</v>
      </c>
      <c r="AD36" s="764">
        <f>'Main Input'!AD36</f>
        <v>54</v>
      </c>
      <c r="AE36" s="765">
        <f t="shared" ca="1" si="26"/>
        <v>29166.34601482335</v>
      </c>
      <c r="AF36" s="299">
        <f ca="1">'Profile with CoM'!AF36*f_FinCalc</f>
        <v>0</v>
      </c>
      <c r="AG36" s="300">
        <f ca="1">'Profile with CoM'!AG36*f_FinCalc</f>
        <v>0</v>
      </c>
      <c r="AH36" s="300">
        <f ca="1">'Profile with CoM'!AH36*f_FinCalc</f>
        <v>0</v>
      </c>
      <c r="AI36" s="300">
        <f ca="1">'Profile with CoM'!AI36*f_FinCalc</f>
        <v>0</v>
      </c>
      <c r="AJ36" s="300">
        <f ca="1">'Profile with CoM'!AJ36*f_FinCalc</f>
        <v>0</v>
      </c>
      <c r="AK36" s="300">
        <f ca="1">'Profile with CoM'!AK36*f_FinCalc</f>
        <v>0</v>
      </c>
      <c r="AL36" s="300">
        <f ca="1">'Profile with CoM'!AL36*f_FinCalc</f>
        <v>0</v>
      </c>
      <c r="AM36" s="300">
        <f ca="1">'Profile with CoM'!AM36*f_FinCalc</f>
        <v>0</v>
      </c>
      <c r="AN36" s="300">
        <f ca="1">'Profile with CoM'!AN36*f_FinCalc</f>
        <v>0</v>
      </c>
      <c r="AO36" s="300">
        <f ca="1">'Profile with CoM'!AO36*f_FinCalc</f>
        <v>0</v>
      </c>
      <c r="AP36" s="300">
        <f ca="1">'Profile with CoM'!AP36*f_FinCalc</f>
        <v>0</v>
      </c>
      <c r="AQ36" s="300">
        <f ca="1">'Profile with CoM'!AQ36*f_FinCalc</f>
        <v>0</v>
      </c>
      <c r="AR36" s="300">
        <f ca="1">'Profile with CoM'!AR36*f_FinCalc</f>
        <v>0</v>
      </c>
      <c r="AS36" s="300">
        <f ca="1">'Profile with CoM'!AS36*f_FinCalc</f>
        <v>0</v>
      </c>
      <c r="AT36" s="300">
        <f ca="1">'Profile with CoM'!AT36*f_FinCalc</f>
        <v>7291.5865037058375</v>
      </c>
      <c r="AU36" s="300">
        <f ca="1">'Profile with CoM'!AU36*f_FinCalc</f>
        <v>7291.5865037058375</v>
      </c>
      <c r="AV36" s="300">
        <f ca="1">'Profile with CoM'!AV36*f_FinCalc</f>
        <v>7291.5865037058375</v>
      </c>
      <c r="AW36" s="300">
        <f ca="1">'Profile with CoM'!AW36*f_FinCalc</f>
        <v>7291.5865037058375</v>
      </c>
      <c r="AX36" s="300">
        <f ca="1">'Profile with CoM'!AX36*f_FinCalc</f>
        <v>0</v>
      </c>
      <c r="AY36" s="300">
        <f ca="1">'Profile with CoM'!AY36*f_FinCalc</f>
        <v>0</v>
      </c>
      <c r="AZ36" s="300">
        <f ca="1">'Profile with CoM'!AZ36*f_FinCalc</f>
        <v>0</v>
      </c>
      <c r="BA36" s="300">
        <f ca="1">'Profile with CoM'!BA36*f_FinCalc</f>
        <v>0</v>
      </c>
      <c r="BB36" s="300">
        <f ca="1">'Profile with CoM'!BB36*f_FinCalc</f>
        <v>0</v>
      </c>
      <c r="BC36" s="300">
        <f ca="1">'Profile with CoM'!BC36*f_FinCalc</f>
        <v>0</v>
      </c>
      <c r="BD36" s="300">
        <f ca="1">'Profile with CoM'!BD36*f_FinCalc</f>
        <v>0</v>
      </c>
      <c r="BE36" s="300">
        <f ca="1">'Profile with CoM'!BE36*f_FinCalc</f>
        <v>0</v>
      </c>
      <c r="BF36" s="300">
        <f ca="1">'Profile with CoM'!BF36*f_FinCalc</f>
        <v>0</v>
      </c>
      <c r="BG36" s="300">
        <f ca="1">'Profile with CoM'!BG36*f_FinCalc</f>
        <v>0</v>
      </c>
      <c r="BH36" s="300">
        <f ca="1">'Profile with CoM'!BH36*f_FinCalc</f>
        <v>0</v>
      </c>
      <c r="BI36" s="300">
        <f ca="1">'Profile with CoM'!BI36*f_FinCalc</f>
        <v>0</v>
      </c>
      <c r="BJ36" s="300">
        <f ca="1">'Profile with CoM'!BJ36*f_FinCalc</f>
        <v>0</v>
      </c>
      <c r="BK36" s="300">
        <f ca="1">'Profile with CoM'!BK36*f_FinCalc</f>
        <v>0</v>
      </c>
      <c r="BL36" s="300">
        <f ca="1">'Profile with CoM'!BL36*f_FinCalc</f>
        <v>0</v>
      </c>
      <c r="BM36" s="300">
        <f ca="1">'Profile with CoM'!BM36*f_FinCalc</f>
        <v>0</v>
      </c>
      <c r="BN36" s="300">
        <f ca="1">'Profile with CoM'!BN36*f_FinCalc</f>
        <v>0</v>
      </c>
      <c r="BO36" s="300">
        <f ca="1">'Profile with CoM'!BO36*f_FinCalc</f>
        <v>0</v>
      </c>
      <c r="BP36" s="300">
        <f ca="1">'Profile with CoM'!BP36*f_FinCalc</f>
        <v>0</v>
      </c>
      <c r="BQ36" s="300">
        <f ca="1">'Profile with CoM'!BQ36*f_FinCalc</f>
        <v>0</v>
      </c>
      <c r="BR36" s="300">
        <f ca="1">'Profile with CoM'!BR36*f_FinCalc</f>
        <v>0</v>
      </c>
      <c r="BS36" s="300">
        <f ca="1">'Profile with CoM'!BS36*f_FinCalc</f>
        <v>0</v>
      </c>
      <c r="BT36" s="300">
        <f ca="1">'Profile with CoM'!BT36*f_FinCalc</f>
        <v>0</v>
      </c>
      <c r="BU36" s="300">
        <f ca="1">'Profile with CoM'!BU36*f_FinCalc</f>
        <v>0</v>
      </c>
      <c r="BV36" s="300">
        <f ca="1">'Profile with CoM'!BV36*f_FinCalc</f>
        <v>0</v>
      </c>
      <c r="BW36" s="300">
        <f ca="1">'Profile with CoM'!BW36*f_FinCalc</f>
        <v>0</v>
      </c>
      <c r="BX36" s="300">
        <f ca="1">'Profile with CoM'!BX36*f_FinCalc</f>
        <v>0</v>
      </c>
      <c r="BY36" s="300">
        <f ca="1">'Profile with CoM'!BY36*f_FinCalc</f>
        <v>0</v>
      </c>
      <c r="BZ36" s="300">
        <f ca="1">'Profile with CoM'!BZ36*f_FinCalc</f>
        <v>0</v>
      </c>
      <c r="CA36" s="300">
        <f ca="1">'Profile with CoM'!CA36*f_FinCalc</f>
        <v>0</v>
      </c>
      <c r="CB36" s="300">
        <f ca="1">'Profile with CoM'!CB36*f_FinCalc</f>
        <v>0</v>
      </c>
      <c r="CC36" s="300">
        <f ca="1">'Profile with CoM'!CC36*f_FinCalc</f>
        <v>0</v>
      </c>
      <c r="CD36" s="300">
        <f ca="1">'Profile with CoM'!CD36*f_FinCalc</f>
        <v>0</v>
      </c>
      <c r="CE36" s="300">
        <f ca="1">'Profile with CoM'!CE36*f_FinCalc</f>
        <v>0</v>
      </c>
      <c r="CF36" s="300">
        <f ca="1">'Profile with CoM'!CF36*f_FinCalc</f>
        <v>0</v>
      </c>
      <c r="CG36" s="300">
        <f ca="1">'Profile with CoM'!CG36*f_FinCalc</f>
        <v>0</v>
      </c>
      <c r="CH36" s="300">
        <f ca="1">'Profile with CoM'!CH36*f_FinCalc</f>
        <v>0</v>
      </c>
      <c r="CI36" s="300">
        <f ca="1">'Profile with CoM'!CI36*f_FinCalc</f>
        <v>0</v>
      </c>
      <c r="CJ36" s="300">
        <f ca="1">'Profile with CoM'!CJ36*f_FinCalc</f>
        <v>0</v>
      </c>
      <c r="CK36" s="300">
        <f ca="1">'Profile with CoM'!CK36*f_FinCalc</f>
        <v>0</v>
      </c>
      <c r="CL36" s="300">
        <f ca="1">'Profile with CoM'!CL36*f_FinCalc</f>
        <v>0</v>
      </c>
      <c r="CM36" s="300">
        <f ca="1">'Profile with CoM'!CM36*f_FinCalc</f>
        <v>0</v>
      </c>
      <c r="CN36" s="300">
        <f ca="1">'Profile with CoM'!CN36*f_FinCalc</f>
        <v>0</v>
      </c>
      <c r="CO36" s="300">
        <f ca="1">'Profile with CoM'!CO36*f_FinCalc</f>
        <v>0</v>
      </c>
      <c r="CP36" s="300">
        <f ca="1">'Profile with CoM'!CP36*f_FinCalc</f>
        <v>0</v>
      </c>
      <c r="CQ36" s="300">
        <f ca="1">'Profile with CoM'!CQ36*f_FinCalc</f>
        <v>0</v>
      </c>
      <c r="CR36" s="300">
        <f ca="1">'Profile with CoM'!CR36*f_FinCalc</f>
        <v>0</v>
      </c>
      <c r="CS36" s="300">
        <f ca="1">'Profile with CoM'!CS36*f_FinCalc</f>
        <v>0</v>
      </c>
      <c r="CT36" s="300">
        <f ca="1">'Profile with CoM'!CT36*f_FinCalc</f>
        <v>0</v>
      </c>
      <c r="CU36" s="300">
        <f ca="1">'Profile with CoM'!CU36*f_FinCalc</f>
        <v>0</v>
      </c>
      <c r="CV36" s="300">
        <f ca="1">'Profile with CoM'!CV36*f_FinCalc</f>
        <v>0</v>
      </c>
      <c r="CW36" s="300">
        <f ca="1">'Profile with CoM'!CW36*f_FinCalc</f>
        <v>0</v>
      </c>
      <c r="CX36" s="300">
        <f ca="1">'Profile with CoM'!CX36*f_FinCalc</f>
        <v>0</v>
      </c>
      <c r="CY36" s="300">
        <f ca="1">'Profile with CoM'!CY36*f_FinCalc</f>
        <v>0</v>
      </c>
      <c r="CZ36" s="300">
        <f ca="1">'Profile with CoM'!CZ36*f_FinCalc</f>
        <v>0</v>
      </c>
      <c r="DA36" s="300">
        <f ca="1">'Profile with CoM'!DA36*f_FinCalc</f>
        <v>0</v>
      </c>
      <c r="DB36" s="300">
        <f ca="1">'Profile with CoM'!DB36*f_FinCalc</f>
        <v>0</v>
      </c>
      <c r="DC36" s="300">
        <f ca="1">'Profile with CoM'!DC36*f_FinCalc</f>
        <v>0</v>
      </c>
      <c r="DD36" s="300">
        <f ca="1">'Profile with CoM'!DD36*f_FinCalc</f>
        <v>0</v>
      </c>
      <c r="DE36" s="300">
        <f ca="1">'Profile with CoM'!DE36*f_FinCalc</f>
        <v>0</v>
      </c>
      <c r="DF36" s="300">
        <f ca="1">'Profile with CoM'!DF36*f_FinCalc</f>
        <v>0</v>
      </c>
      <c r="DG36" s="300">
        <f ca="1">'Profile with CoM'!DG36*f_FinCalc</f>
        <v>0</v>
      </c>
      <c r="DH36" s="300">
        <f ca="1">'Profile with CoM'!DH36*f_FinCalc</f>
        <v>0</v>
      </c>
      <c r="DI36" s="300">
        <f ca="1">'Profile with CoM'!DI36*f_FinCalc</f>
        <v>0</v>
      </c>
      <c r="DJ36" s="300">
        <f ca="1">'Profile with CoM'!DJ36*f_FinCalc</f>
        <v>0</v>
      </c>
      <c r="DK36" s="300">
        <f ca="1">'Profile with CoM'!DK36*f_FinCalc</f>
        <v>0</v>
      </c>
      <c r="DL36" s="300">
        <f ca="1">'Profile with CoM'!DL36*f_FinCalc</f>
        <v>0</v>
      </c>
      <c r="DM36" s="300">
        <f ca="1">'Profile with CoM'!DM36*f_FinCalc</f>
        <v>0</v>
      </c>
      <c r="DN36" s="300">
        <f ca="1">'Profile with CoM'!DN36*f_FinCalc</f>
        <v>0</v>
      </c>
      <c r="DO36" s="300">
        <f ca="1">'Profile with CoM'!DO36*f_FinCalc</f>
        <v>0</v>
      </c>
      <c r="DP36" s="300">
        <f ca="1">'Profile with CoM'!DP36*f_FinCalc</f>
        <v>0</v>
      </c>
      <c r="DQ36" s="300">
        <f ca="1">'Profile with CoM'!DQ36*f_FinCalc</f>
        <v>0</v>
      </c>
      <c r="DR36" s="300">
        <f ca="1">'Profile with CoM'!DR36*f_FinCalc</f>
        <v>0</v>
      </c>
      <c r="DS36" s="300">
        <f ca="1">'Profile with CoM'!DS36*f_FinCalc</f>
        <v>0</v>
      </c>
      <c r="DT36" s="300">
        <f ca="1">'Profile with CoM'!DT36*f_FinCalc</f>
        <v>0</v>
      </c>
      <c r="DU36" s="300">
        <f ca="1">'Profile with CoM'!DU36*f_FinCalc</f>
        <v>0</v>
      </c>
      <c r="DV36" s="300">
        <f ca="1">'Profile with CoM'!DV36*f_FinCalc</f>
        <v>0</v>
      </c>
      <c r="DW36" s="300">
        <f ca="1">'Profile with CoM'!DW36*f_FinCalc</f>
        <v>0</v>
      </c>
      <c r="DX36" s="300">
        <f ca="1">'Profile with CoM'!DX36*f_FinCalc</f>
        <v>0</v>
      </c>
      <c r="DY36" s="300">
        <f ca="1">'Profile with CoM'!DY36*f_FinCalc</f>
        <v>0</v>
      </c>
      <c r="DZ36" s="300">
        <f ca="1">'Profile with CoM'!DZ36*f_FinCalc</f>
        <v>0</v>
      </c>
      <c r="EA36" s="300">
        <f ca="1">'Profile with CoM'!EA36*f_FinCalc</f>
        <v>0</v>
      </c>
      <c r="EB36" s="300">
        <f ca="1">'Profile with CoM'!EB36*f_FinCalc</f>
        <v>0</v>
      </c>
      <c r="EC36" s="300">
        <f ca="1">'Profile with CoM'!EC36*f_FinCalc</f>
        <v>0</v>
      </c>
      <c r="ED36" s="300">
        <f ca="1">'Profile with CoM'!ED36*f_FinCalc</f>
        <v>0</v>
      </c>
      <c r="EE36" s="300">
        <f ca="1">'Profile with CoM'!EE36*f_FinCalc</f>
        <v>0</v>
      </c>
      <c r="EF36" s="300">
        <f ca="1">'Profile with CoM'!EF36*f_FinCalc</f>
        <v>0</v>
      </c>
      <c r="EG36" s="300">
        <f ca="1">'Profile with CoM'!EG36*f_FinCalc</f>
        <v>0</v>
      </c>
      <c r="EH36" s="300">
        <f ca="1">'Profile with CoM'!EH36*f_FinCalc</f>
        <v>0</v>
      </c>
      <c r="EI36" s="300">
        <f ca="1">'Profile with CoM'!EI36*f_FinCalc</f>
        <v>0</v>
      </c>
      <c r="EJ36" s="300">
        <f ca="1">'Profile with CoM'!EJ36*f_FinCalc</f>
        <v>0</v>
      </c>
      <c r="EK36" s="300">
        <f ca="1">'Profile with CoM'!EK36*f_FinCalc</f>
        <v>0</v>
      </c>
      <c r="EL36" s="300">
        <f ca="1">'Profile with CoM'!EL36*f_FinCalc</f>
        <v>0</v>
      </c>
      <c r="EM36" s="300">
        <f ca="1">'Profile with CoM'!EM36*f_FinCalc</f>
        <v>0</v>
      </c>
      <c r="EN36" s="300">
        <f ca="1">'Profile with CoM'!EN36*f_FinCalc</f>
        <v>0</v>
      </c>
      <c r="EO36" s="300">
        <f ca="1">'Profile with CoM'!EO36*f_FinCalc</f>
        <v>0</v>
      </c>
      <c r="EP36" s="300">
        <f ca="1">'Profile with CoM'!EP36*f_FinCalc</f>
        <v>0</v>
      </c>
      <c r="EQ36" s="300">
        <f ca="1">'Profile with CoM'!EQ36*f_FinCalc</f>
        <v>0</v>
      </c>
      <c r="ER36" s="300">
        <f ca="1">'Profile with CoM'!ER36*f_FinCalc</f>
        <v>0</v>
      </c>
      <c r="ES36" s="300">
        <f ca="1">'Profile with CoM'!ES36*f_FinCalc</f>
        <v>0</v>
      </c>
      <c r="ET36" s="300">
        <f ca="1">'Profile with CoM'!ET36*f_FinCalc</f>
        <v>0</v>
      </c>
      <c r="EU36" s="300">
        <f ca="1">'Profile with CoM'!EU36*f_FinCalc</f>
        <v>0</v>
      </c>
      <c r="EV36" s="300">
        <f ca="1">'Profile with CoM'!EV36*f_FinCalc</f>
        <v>0</v>
      </c>
      <c r="EW36" s="300">
        <f ca="1">'Profile with CoM'!EW36*f_FinCalc</f>
        <v>0</v>
      </c>
      <c r="EX36" s="300">
        <f ca="1">'Profile with CoM'!EX36*f_FinCalc</f>
        <v>0</v>
      </c>
      <c r="EY36" s="612"/>
      <c r="EZ36" s="757" t="str">
        <f>'Main Input'!EZ36</f>
        <v>RPI</v>
      </c>
      <c r="FA36" s="757" t="str">
        <f>'Main Input'!FA36</f>
        <v>N/A</v>
      </c>
      <c r="FB36" s="766">
        <f>'Main Input'!FB36</f>
        <v>0</v>
      </c>
      <c r="FC36" s="766" t="str">
        <f>'Main Input'!FC36</f>
        <v>IT Solutions</v>
      </c>
      <c r="FD36" s="766" t="str">
        <f>'Main Input'!FD36</f>
        <v>Managed Services</v>
      </c>
      <c r="FE36" s="757" t="str">
        <f>'Main Input'!FE36</f>
        <v>Opex</v>
      </c>
      <c r="FF36" s="757" t="str">
        <f>'Main Input'!FF36</f>
        <v>ContractAccrual</v>
      </c>
      <c r="FG36" s="757" t="str">
        <f>'Main Input'!FG36</f>
        <v>Expense</v>
      </c>
      <c r="FH36" s="767" t="str">
        <f>'Main Input'!FH36</f>
        <v>A</v>
      </c>
      <c r="FI36" s="768">
        <f>'Main Input'!FI36</f>
        <v>0.22</v>
      </c>
      <c r="FJ36" s="768">
        <f>'Main Input'!FJ36</f>
        <v>0</v>
      </c>
      <c r="FK36" s="612"/>
      <c r="FL36" s="531">
        <f t="shared" si="27"/>
        <v>0</v>
      </c>
      <c r="FM36" s="86"/>
      <c r="FN36" s="612"/>
    </row>
    <row r="37" spans="1:170" ht="12.75" customHeight="1">
      <c r="A37" s="750" t="str">
        <f>'Main Input'!A37</f>
        <v>MTB</v>
      </c>
      <c r="B37" s="762" t="str">
        <f>'Main Input'!B37</f>
        <v>Business Unit</v>
      </c>
      <c r="C37" s="762" t="str">
        <f>'Main Input'!C37</f>
        <v>Labour</v>
      </c>
      <c r="D37" s="762" t="str">
        <f>'Main Input'!D37</f>
        <v>TRF</v>
      </c>
      <c r="E37" s="762" t="str">
        <f>'Main Input'!E37</f>
        <v>FMS/DSS Implementation PM - Transition</v>
      </c>
      <c r="F37" s="753" t="str">
        <f>'Main Input'!F37</f>
        <v>direct</v>
      </c>
      <c r="G37" s="753" t="str">
        <f>'Main Input'!G37</f>
        <v>Person</v>
      </c>
      <c r="H37" s="753">
        <f>'Main Input'!H37</f>
        <v>0</v>
      </c>
      <c r="I37" s="753">
        <f>'Main Input'!I37</f>
        <v>0</v>
      </c>
      <c r="J37" s="753">
        <f>'Main Input'!J37</f>
        <v>0</v>
      </c>
      <c r="K37" s="753" t="str">
        <f>'Main Input'!K37</f>
        <v>FJS</v>
      </c>
      <c r="L37" s="753" t="str">
        <f>'Main Input'!L37</f>
        <v>pTran</v>
      </c>
      <c r="M37" s="753">
        <f>'Main Input'!M37</f>
        <v>0</v>
      </c>
      <c r="N37" s="753">
        <f>'Main Input'!N37</f>
        <v>0</v>
      </c>
      <c r="O37" s="753" t="str">
        <f>'Main Input'!O37</f>
        <v>SPAIN</v>
      </c>
      <c r="P37" s="753">
        <f>'Main Input'!P37</f>
        <v>398</v>
      </c>
      <c r="Q37" s="753" t="str">
        <f>'Main Input'!Q37</f>
        <v>EUR</v>
      </c>
      <c r="R37" s="753" t="str">
        <f>'Main Input'!R37</f>
        <v>EMEA</v>
      </c>
      <c r="S37" s="753" t="str">
        <f>'Main Input'!S37</f>
        <v>Local</v>
      </c>
      <c r="T37" s="753">
        <f>'Main Input'!T37</f>
        <v>0</v>
      </c>
      <c r="U37" s="753">
        <f>'Main Input'!U37</f>
        <v>0</v>
      </c>
      <c r="V37" s="753" t="str">
        <f>'Main Input'!V37</f>
        <v>5_ATP</v>
      </c>
      <c r="W37" s="753">
        <f>'Main Input'!W37</f>
        <v>0</v>
      </c>
      <c r="X37" s="753">
        <f>'Main Input'!X37</f>
        <v>0</v>
      </c>
      <c r="Y37" s="753">
        <f>'Main Input'!Y37</f>
        <v>0</v>
      </c>
      <c r="Z37" s="753">
        <f>'Main Input'!Z37</f>
        <v>0</v>
      </c>
      <c r="AA37" s="753">
        <f>'Main Input'!AA37</f>
        <v>0</v>
      </c>
      <c r="AB37" s="763">
        <f>'Main Input'!AB37</f>
        <v>0</v>
      </c>
      <c r="AC37" s="763" t="str">
        <f>'Main Input'!AC37</f>
        <v>Days</v>
      </c>
      <c r="AD37" s="764">
        <f>'Main Input'!AD37</f>
        <v>18</v>
      </c>
      <c r="AE37" s="765">
        <f t="shared" ca="1" si="26"/>
        <v>9786.0766233946761</v>
      </c>
      <c r="AF37" s="299">
        <f ca="1">'Profile with CoM'!AF37*f_FinCalc</f>
        <v>0</v>
      </c>
      <c r="AG37" s="300">
        <f ca="1">'Profile with CoM'!AG37*f_FinCalc</f>
        <v>0</v>
      </c>
      <c r="AH37" s="300">
        <f ca="1">'Profile with CoM'!AH37*f_FinCalc</f>
        <v>0</v>
      </c>
      <c r="AI37" s="300">
        <f ca="1">'Profile with CoM'!AI37*f_FinCalc</f>
        <v>0</v>
      </c>
      <c r="AJ37" s="300">
        <f ca="1">'Profile with CoM'!AJ37*f_FinCalc</f>
        <v>0</v>
      </c>
      <c r="AK37" s="300">
        <f ca="1">'Profile with CoM'!AK37*f_FinCalc</f>
        <v>0</v>
      </c>
      <c r="AL37" s="300">
        <f ca="1">'Profile with CoM'!AL37*f_FinCalc</f>
        <v>0</v>
      </c>
      <c r="AM37" s="300">
        <f ca="1">'Profile with CoM'!AM37*f_FinCalc</f>
        <v>0</v>
      </c>
      <c r="AN37" s="300">
        <f ca="1">'Profile with CoM'!AN37*f_FinCalc</f>
        <v>0</v>
      </c>
      <c r="AO37" s="300">
        <f ca="1">'Profile with CoM'!AO37*f_FinCalc</f>
        <v>0</v>
      </c>
      <c r="AP37" s="300">
        <f ca="1">'Profile with CoM'!AP37*f_FinCalc</f>
        <v>0</v>
      </c>
      <c r="AQ37" s="300">
        <f ca="1">'Profile with CoM'!AQ37*f_FinCalc</f>
        <v>0</v>
      </c>
      <c r="AR37" s="300">
        <f ca="1">'Profile with CoM'!AR37*f_FinCalc</f>
        <v>0</v>
      </c>
      <c r="AS37" s="300">
        <f ca="1">'Profile with CoM'!AS37*f_FinCalc</f>
        <v>0</v>
      </c>
      <c r="AT37" s="300">
        <f ca="1">'Profile with CoM'!AT37*f_FinCalc</f>
        <v>2446.519155848669</v>
      </c>
      <c r="AU37" s="300">
        <f ca="1">'Profile with CoM'!AU37*f_FinCalc</f>
        <v>2446.519155848669</v>
      </c>
      <c r="AV37" s="300">
        <f ca="1">'Profile with CoM'!AV37*f_FinCalc</f>
        <v>2446.519155848669</v>
      </c>
      <c r="AW37" s="300">
        <f ca="1">'Profile with CoM'!AW37*f_FinCalc</f>
        <v>2446.519155848669</v>
      </c>
      <c r="AX37" s="300">
        <f ca="1">'Profile with CoM'!AX37*f_FinCalc</f>
        <v>0</v>
      </c>
      <c r="AY37" s="300">
        <f ca="1">'Profile with CoM'!AY37*f_FinCalc</f>
        <v>0</v>
      </c>
      <c r="AZ37" s="300">
        <f ca="1">'Profile with CoM'!AZ37*f_FinCalc</f>
        <v>0</v>
      </c>
      <c r="BA37" s="300">
        <f ca="1">'Profile with CoM'!BA37*f_FinCalc</f>
        <v>0</v>
      </c>
      <c r="BB37" s="300">
        <f ca="1">'Profile with CoM'!BB37*f_FinCalc</f>
        <v>0</v>
      </c>
      <c r="BC37" s="300">
        <f ca="1">'Profile with CoM'!BC37*f_FinCalc</f>
        <v>0</v>
      </c>
      <c r="BD37" s="300">
        <f ca="1">'Profile with CoM'!BD37*f_FinCalc</f>
        <v>0</v>
      </c>
      <c r="BE37" s="300">
        <f ca="1">'Profile with CoM'!BE37*f_FinCalc</f>
        <v>0</v>
      </c>
      <c r="BF37" s="300">
        <f ca="1">'Profile with CoM'!BF37*f_FinCalc</f>
        <v>0</v>
      </c>
      <c r="BG37" s="300">
        <f ca="1">'Profile with CoM'!BG37*f_FinCalc</f>
        <v>0</v>
      </c>
      <c r="BH37" s="300">
        <f ca="1">'Profile with CoM'!BH37*f_FinCalc</f>
        <v>0</v>
      </c>
      <c r="BI37" s="300">
        <f ca="1">'Profile with CoM'!BI37*f_FinCalc</f>
        <v>0</v>
      </c>
      <c r="BJ37" s="300">
        <f ca="1">'Profile with CoM'!BJ37*f_FinCalc</f>
        <v>0</v>
      </c>
      <c r="BK37" s="300">
        <f ca="1">'Profile with CoM'!BK37*f_FinCalc</f>
        <v>0</v>
      </c>
      <c r="BL37" s="300">
        <f ca="1">'Profile with CoM'!BL37*f_FinCalc</f>
        <v>0</v>
      </c>
      <c r="BM37" s="300">
        <f ca="1">'Profile with CoM'!BM37*f_FinCalc</f>
        <v>0</v>
      </c>
      <c r="BN37" s="300">
        <f ca="1">'Profile with CoM'!BN37*f_FinCalc</f>
        <v>0</v>
      </c>
      <c r="BO37" s="300">
        <f ca="1">'Profile with CoM'!BO37*f_FinCalc</f>
        <v>0</v>
      </c>
      <c r="BP37" s="300">
        <f ca="1">'Profile with CoM'!BP37*f_FinCalc</f>
        <v>0</v>
      </c>
      <c r="BQ37" s="300">
        <f ca="1">'Profile with CoM'!BQ37*f_FinCalc</f>
        <v>0</v>
      </c>
      <c r="BR37" s="300">
        <f ca="1">'Profile with CoM'!BR37*f_FinCalc</f>
        <v>0</v>
      </c>
      <c r="BS37" s="300">
        <f ca="1">'Profile with CoM'!BS37*f_FinCalc</f>
        <v>0</v>
      </c>
      <c r="BT37" s="300">
        <f ca="1">'Profile with CoM'!BT37*f_FinCalc</f>
        <v>0</v>
      </c>
      <c r="BU37" s="300">
        <f ca="1">'Profile with CoM'!BU37*f_FinCalc</f>
        <v>0</v>
      </c>
      <c r="BV37" s="300">
        <f ca="1">'Profile with CoM'!BV37*f_FinCalc</f>
        <v>0</v>
      </c>
      <c r="BW37" s="300">
        <f ca="1">'Profile with CoM'!BW37*f_FinCalc</f>
        <v>0</v>
      </c>
      <c r="BX37" s="300">
        <f ca="1">'Profile with CoM'!BX37*f_FinCalc</f>
        <v>0</v>
      </c>
      <c r="BY37" s="300">
        <f ca="1">'Profile with CoM'!BY37*f_FinCalc</f>
        <v>0</v>
      </c>
      <c r="BZ37" s="300">
        <f ca="1">'Profile with CoM'!BZ37*f_FinCalc</f>
        <v>0</v>
      </c>
      <c r="CA37" s="300">
        <f ca="1">'Profile with CoM'!CA37*f_FinCalc</f>
        <v>0</v>
      </c>
      <c r="CB37" s="300">
        <f ca="1">'Profile with CoM'!CB37*f_FinCalc</f>
        <v>0</v>
      </c>
      <c r="CC37" s="300">
        <f ca="1">'Profile with CoM'!CC37*f_FinCalc</f>
        <v>0</v>
      </c>
      <c r="CD37" s="300">
        <f ca="1">'Profile with CoM'!CD37*f_FinCalc</f>
        <v>0</v>
      </c>
      <c r="CE37" s="300">
        <f ca="1">'Profile with CoM'!CE37*f_FinCalc</f>
        <v>0</v>
      </c>
      <c r="CF37" s="300">
        <f ca="1">'Profile with CoM'!CF37*f_FinCalc</f>
        <v>0</v>
      </c>
      <c r="CG37" s="300">
        <f ca="1">'Profile with CoM'!CG37*f_FinCalc</f>
        <v>0</v>
      </c>
      <c r="CH37" s="300">
        <f ca="1">'Profile with CoM'!CH37*f_FinCalc</f>
        <v>0</v>
      </c>
      <c r="CI37" s="300">
        <f ca="1">'Profile with CoM'!CI37*f_FinCalc</f>
        <v>0</v>
      </c>
      <c r="CJ37" s="300">
        <f ca="1">'Profile with CoM'!CJ37*f_FinCalc</f>
        <v>0</v>
      </c>
      <c r="CK37" s="300">
        <f ca="1">'Profile with CoM'!CK37*f_FinCalc</f>
        <v>0</v>
      </c>
      <c r="CL37" s="300">
        <f ca="1">'Profile with CoM'!CL37*f_FinCalc</f>
        <v>0</v>
      </c>
      <c r="CM37" s="300">
        <f ca="1">'Profile with CoM'!CM37*f_FinCalc</f>
        <v>0</v>
      </c>
      <c r="CN37" s="300">
        <f ca="1">'Profile with CoM'!CN37*f_FinCalc</f>
        <v>0</v>
      </c>
      <c r="CO37" s="300">
        <f ca="1">'Profile with CoM'!CO37*f_FinCalc</f>
        <v>0</v>
      </c>
      <c r="CP37" s="300">
        <f ca="1">'Profile with CoM'!CP37*f_FinCalc</f>
        <v>0</v>
      </c>
      <c r="CQ37" s="300">
        <f ca="1">'Profile with CoM'!CQ37*f_FinCalc</f>
        <v>0</v>
      </c>
      <c r="CR37" s="300">
        <f ca="1">'Profile with CoM'!CR37*f_FinCalc</f>
        <v>0</v>
      </c>
      <c r="CS37" s="300">
        <f ca="1">'Profile with CoM'!CS37*f_FinCalc</f>
        <v>0</v>
      </c>
      <c r="CT37" s="300">
        <f ca="1">'Profile with CoM'!CT37*f_FinCalc</f>
        <v>0</v>
      </c>
      <c r="CU37" s="300">
        <f ca="1">'Profile with CoM'!CU37*f_FinCalc</f>
        <v>0</v>
      </c>
      <c r="CV37" s="300">
        <f ca="1">'Profile with CoM'!CV37*f_FinCalc</f>
        <v>0</v>
      </c>
      <c r="CW37" s="300">
        <f ca="1">'Profile with CoM'!CW37*f_FinCalc</f>
        <v>0</v>
      </c>
      <c r="CX37" s="300">
        <f ca="1">'Profile with CoM'!CX37*f_FinCalc</f>
        <v>0</v>
      </c>
      <c r="CY37" s="300">
        <f ca="1">'Profile with CoM'!CY37*f_FinCalc</f>
        <v>0</v>
      </c>
      <c r="CZ37" s="300">
        <f ca="1">'Profile with CoM'!CZ37*f_FinCalc</f>
        <v>0</v>
      </c>
      <c r="DA37" s="300">
        <f ca="1">'Profile with CoM'!DA37*f_FinCalc</f>
        <v>0</v>
      </c>
      <c r="DB37" s="300">
        <f ca="1">'Profile with CoM'!DB37*f_FinCalc</f>
        <v>0</v>
      </c>
      <c r="DC37" s="300">
        <f ca="1">'Profile with CoM'!DC37*f_FinCalc</f>
        <v>0</v>
      </c>
      <c r="DD37" s="300">
        <f ca="1">'Profile with CoM'!DD37*f_FinCalc</f>
        <v>0</v>
      </c>
      <c r="DE37" s="300">
        <f ca="1">'Profile with CoM'!DE37*f_FinCalc</f>
        <v>0</v>
      </c>
      <c r="DF37" s="300">
        <f ca="1">'Profile with CoM'!DF37*f_FinCalc</f>
        <v>0</v>
      </c>
      <c r="DG37" s="300">
        <f ca="1">'Profile with CoM'!DG37*f_FinCalc</f>
        <v>0</v>
      </c>
      <c r="DH37" s="300">
        <f ca="1">'Profile with CoM'!DH37*f_FinCalc</f>
        <v>0</v>
      </c>
      <c r="DI37" s="300">
        <f ca="1">'Profile with CoM'!DI37*f_FinCalc</f>
        <v>0</v>
      </c>
      <c r="DJ37" s="300">
        <f ca="1">'Profile with CoM'!DJ37*f_FinCalc</f>
        <v>0</v>
      </c>
      <c r="DK37" s="300">
        <f ca="1">'Profile with CoM'!DK37*f_FinCalc</f>
        <v>0</v>
      </c>
      <c r="DL37" s="300">
        <f ca="1">'Profile with CoM'!DL37*f_FinCalc</f>
        <v>0</v>
      </c>
      <c r="DM37" s="300">
        <f ca="1">'Profile with CoM'!DM37*f_FinCalc</f>
        <v>0</v>
      </c>
      <c r="DN37" s="300">
        <f ca="1">'Profile with CoM'!DN37*f_FinCalc</f>
        <v>0</v>
      </c>
      <c r="DO37" s="300">
        <f ca="1">'Profile with CoM'!DO37*f_FinCalc</f>
        <v>0</v>
      </c>
      <c r="DP37" s="300">
        <f ca="1">'Profile with CoM'!DP37*f_FinCalc</f>
        <v>0</v>
      </c>
      <c r="DQ37" s="300">
        <f ca="1">'Profile with CoM'!DQ37*f_FinCalc</f>
        <v>0</v>
      </c>
      <c r="DR37" s="300">
        <f ca="1">'Profile with CoM'!DR37*f_FinCalc</f>
        <v>0</v>
      </c>
      <c r="DS37" s="300">
        <f ca="1">'Profile with CoM'!DS37*f_FinCalc</f>
        <v>0</v>
      </c>
      <c r="DT37" s="300">
        <f ca="1">'Profile with CoM'!DT37*f_FinCalc</f>
        <v>0</v>
      </c>
      <c r="DU37" s="300">
        <f ca="1">'Profile with CoM'!DU37*f_FinCalc</f>
        <v>0</v>
      </c>
      <c r="DV37" s="300">
        <f ca="1">'Profile with CoM'!DV37*f_FinCalc</f>
        <v>0</v>
      </c>
      <c r="DW37" s="300">
        <f ca="1">'Profile with CoM'!DW37*f_FinCalc</f>
        <v>0</v>
      </c>
      <c r="DX37" s="300">
        <f ca="1">'Profile with CoM'!DX37*f_FinCalc</f>
        <v>0</v>
      </c>
      <c r="DY37" s="300">
        <f ca="1">'Profile with CoM'!DY37*f_FinCalc</f>
        <v>0</v>
      </c>
      <c r="DZ37" s="300">
        <f ca="1">'Profile with CoM'!DZ37*f_FinCalc</f>
        <v>0</v>
      </c>
      <c r="EA37" s="300">
        <f ca="1">'Profile with CoM'!EA37*f_FinCalc</f>
        <v>0</v>
      </c>
      <c r="EB37" s="300">
        <f ca="1">'Profile with CoM'!EB37*f_FinCalc</f>
        <v>0</v>
      </c>
      <c r="EC37" s="300">
        <f ca="1">'Profile with CoM'!EC37*f_FinCalc</f>
        <v>0</v>
      </c>
      <c r="ED37" s="300">
        <f ca="1">'Profile with CoM'!ED37*f_FinCalc</f>
        <v>0</v>
      </c>
      <c r="EE37" s="300">
        <f ca="1">'Profile with CoM'!EE37*f_FinCalc</f>
        <v>0</v>
      </c>
      <c r="EF37" s="300">
        <f ca="1">'Profile with CoM'!EF37*f_FinCalc</f>
        <v>0</v>
      </c>
      <c r="EG37" s="300">
        <f ca="1">'Profile with CoM'!EG37*f_FinCalc</f>
        <v>0</v>
      </c>
      <c r="EH37" s="300">
        <f ca="1">'Profile with CoM'!EH37*f_FinCalc</f>
        <v>0</v>
      </c>
      <c r="EI37" s="300">
        <f ca="1">'Profile with CoM'!EI37*f_FinCalc</f>
        <v>0</v>
      </c>
      <c r="EJ37" s="300">
        <f ca="1">'Profile with CoM'!EJ37*f_FinCalc</f>
        <v>0</v>
      </c>
      <c r="EK37" s="300">
        <f ca="1">'Profile with CoM'!EK37*f_FinCalc</f>
        <v>0</v>
      </c>
      <c r="EL37" s="300">
        <f ca="1">'Profile with CoM'!EL37*f_FinCalc</f>
        <v>0</v>
      </c>
      <c r="EM37" s="300">
        <f ca="1">'Profile with CoM'!EM37*f_FinCalc</f>
        <v>0</v>
      </c>
      <c r="EN37" s="300">
        <f ca="1">'Profile with CoM'!EN37*f_FinCalc</f>
        <v>0</v>
      </c>
      <c r="EO37" s="300">
        <f ca="1">'Profile with CoM'!EO37*f_FinCalc</f>
        <v>0</v>
      </c>
      <c r="EP37" s="300">
        <f ca="1">'Profile with CoM'!EP37*f_FinCalc</f>
        <v>0</v>
      </c>
      <c r="EQ37" s="300">
        <f ca="1">'Profile with CoM'!EQ37*f_FinCalc</f>
        <v>0</v>
      </c>
      <c r="ER37" s="300">
        <f ca="1">'Profile with CoM'!ER37*f_FinCalc</f>
        <v>0</v>
      </c>
      <c r="ES37" s="300">
        <f ca="1">'Profile with CoM'!ES37*f_FinCalc</f>
        <v>0</v>
      </c>
      <c r="ET37" s="300">
        <f ca="1">'Profile with CoM'!ET37*f_FinCalc</f>
        <v>0</v>
      </c>
      <c r="EU37" s="300">
        <f ca="1">'Profile with CoM'!EU37*f_FinCalc</f>
        <v>0</v>
      </c>
      <c r="EV37" s="300">
        <f ca="1">'Profile with CoM'!EV37*f_FinCalc</f>
        <v>0</v>
      </c>
      <c r="EW37" s="300">
        <f ca="1">'Profile with CoM'!EW37*f_FinCalc</f>
        <v>0</v>
      </c>
      <c r="EX37" s="300">
        <f ca="1">'Profile with CoM'!EX37*f_FinCalc</f>
        <v>0</v>
      </c>
      <c r="EY37" s="612"/>
      <c r="EZ37" s="757" t="str">
        <f>'Main Input'!EZ37</f>
        <v>RPI</v>
      </c>
      <c r="FA37" s="757" t="str">
        <f>'Main Input'!FA37</f>
        <v>N/A</v>
      </c>
      <c r="FB37" s="766">
        <f>'Main Input'!FB37</f>
        <v>0</v>
      </c>
      <c r="FC37" s="766" t="str">
        <f>'Main Input'!FC37</f>
        <v>IT Solutions</v>
      </c>
      <c r="FD37" s="766" t="str">
        <f>'Main Input'!FD37</f>
        <v>Managed Services</v>
      </c>
      <c r="FE37" s="757" t="str">
        <f>'Main Input'!FE37</f>
        <v>Opex</v>
      </c>
      <c r="FF37" s="757" t="str">
        <f>'Main Input'!FF37</f>
        <v>ContractAccrual</v>
      </c>
      <c r="FG37" s="757" t="str">
        <f>'Main Input'!FG37</f>
        <v>Expense</v>
      </c>
      <c r="FH37" s="767" t="str">
        <f>'Main Input'!FH37</f>
        <v>A</v>
      </c>
      <c r="FI37" s="768">
        <f>'Main Input'!FI37</f>
        <v>0.22</v>
      </c>
      <c r="FJ37" s="768">
        <f>'Main Input'!FJ37</f>
        <v>0</v>
      </c>
      <c r="FK37" s="612"/>
      <c r="FL37" s="531">
        <f t="shared" si="27"/>
        <v>0</v>
      </c>
      <c r="FM37" s="86"/>
      <c r="FN37" s="612"/>
    </row>
    <row r="38" spans="1:170" ht="12.75" customHeight="1">
      <c r="A38" s="750" t="str">
        <f>'Main Input'!A38</f>
        <v>MTB</v>
      </c>
      <c r="B38" s="762" t="str">
        <f>'Main Input'!B38</f>
        <v>Business Unit</v>
      </c>
      <c r="C38" s="762" t="str">
        <f>'Main Input'!C38</f>
        <v>Labour</v>
      </c>
      <c r="D38" s="762" t="str">
        <f>'Main Input'!D38</f>
        <v>TRF</v>
      </c>
      <c r="E38" s="762" t="str">
        <f>'Main Input'!E38</f>
        <v>Technical Architect - MicroComputing</v>
      </c>
      <c r="F38" s="753" t="str">
        <f>'Main Input'!F38</f>
        <v>direct</v>
      </c>
      <c r="G38" s="753" t="str">
        <f>'Main Input'!G38</f>
        <v>Person</v>
      </c>
      <c r="H38" s="753" t="str">
        <f>'Main Input'!H38</f>
        <v>TAC.CSA.3</v>
      </c>
      <c r="I38" s="753">
        <f>'Main Input'!I38</f>
        <v>0</v>
      </c>
      <c r="J38" s="753">
        <f>'Main Input'!J38</f>
        <v>0</v>
      </c>
      <c r="K38" s="753" t="str">
        <f>'Main Input'!K38</f>
        <v>FJS</v>
      </c>
      <c r="L38" s="753" t="str">
        <f>'Main Input'!L38</f>
        <v>pTran</v>
      </c>
      <c r="M38" s="753">
        <f>'Main Input'!M38</f>
        <v>0</v>
      </c>
      <c r="N38" s="753">
        <f>'Main Input'!N38</f>
        <v>0</v>
      </c>
      <c r="O38" s="753" t="str">
        <f>'Main Input'!O38</f>
        <v>SPAIN</v>
      </c>
      <c r="P38" s="753">
        <f>'Main Input'!P38</f>
        <v>341</v>
      </c>
      <c r="Q38" s="753" t="str">
        <f>'Main Input'!Q38</f>
        <v>EUR</v>
      </c>
      <c r="R38" s="753" t="str">
        <f>'Main Input'!R38</f>
        <v>EMEA</v>
      </c>
      <c r="S38" s="753" t="str">
        <f>'Main Input'!S38</f>
        <v>Local</v>
      </c>
      <c r="T38" s="753">
        <f>'Main Input'!T38</f>
        <v>0</v>
      </c>
      <c r="U38" s="753">
        <f>'Main Input'!U38</f>
        <v>0</v>
      </c>
      <c r="V38" s="753" t="str">
        <f>'Main Input'!V38</f>
        <v>5_ATP</v>
      </c>
      <c r="W38" s="753">
        <f>'Main Input'!W38</f>
        <v>0</v>
      </c>
      <c r="X38" s="753">
        <f>'Main Input'!X38</f>
        <v>0</v>
      </c>
      <c r="Y38" s="753">
        <f>'Main Input'!Y38</f>
        <v>0</v>
      </c>
      <c r="Z38" s="753">
        <f>'Main Input'!Z38</f>
        <v>0</v>
      </c>
      <c r="AA38" s="753">
        <f>'Main Input'!AA38</f>
        <v>0</v>
      </c>
      <c r="AB38" s="763">
        <f>'Main Input'!AB38</f>
        <v>0</v>
      </c>
      <c r="AC38" s="763" t="str">
        <f>'Main Input'!AC38</f>
        <v>Days</v>
      </c>
      <c r="AD38" s="764">
        <f>'Main Input'!AD38</f>
        <v>72</v>
      </c>
      <c r="AE38" s="765">
        <f t="shared" ca="1" si="26"/>
        <v>33209.406344106414</v>
      </c>
      <c r="AF38" s="299">
        <f ca="1">'Profile with CoM'!AF38*f_FinCalc</f>
        <v>0</v>
      </c>
      <c r="AG38" s="300">
        <f ca="1">'Profile with CoM'!AG38*f_FinCalc</f>
        <v>0</v>
      </c>
      <c r="AH38" s="300">
        <f ca="1">'Profile with CoM'!AH38*f_FinCalc</f>
        <v>0</v>
      </c>
      <c r="AI38" s="300">
        <f ca="1">'Profile with CoM'!AI38*f_FinCalc</f>
        <v>0</v>
      </c>
      <c r="AJ38" s="300">
        <f ca="1">'Profile with CoM'!AJ38*f_FinCalc</f>
        <v>0</v>
      </c>
      <c r="AK38" s="300">
        <f ca="1">'Profile with CoM'!AK38*f_FinCalc</f>
        <v>0</v>
      </c>
      <c r="AL38" s="300">
        <f ca="1">'Profile with CoM'!AL38*f_FinCalc</f>
        <v>0</v>
      </c>
      <c r="AM38" s="300">
        <f ca="1">'Profile with CoM'!AM38*f_FinCalc</f>
        <v>0</v>
      </c>
      <c r="AN38" s="300">
        <f ca="1">'Profile with CoM'!AN38*f_FinCalc</f>
        <v>0</v>
      </c>
      <c r="AO38" s="300">
        <f ca="1">'Profile with CoM'!AO38*f_FinCalc</f>
        <v>0</v>
      </c>
      <c r="AP38" s="300">
        <f ca="1">'Profile with CoM'!AP38*f_FinCalc</f>
        <v>0</v>
      </c>
      <c r="AQ38" s="300">
        <f ca="1">'Profile with CoM'!AQ38*f_FinCalc</f>
        <v>0</v>
      </c>
      <c r="AR38" s="300">
        <f ca="1">'Profile with CoM'!AR38*f_FinCalc</f>
        <v>0</v>
      </c>
      <c r="AS38" s="300">
        <f ca="1">'Profile with CoM'!AS38*f_FinCalc</f>
        <v>0</v>
      </c>
      <c r="AT38" s="300">
        <f ca="1">'Profile with CoM'!AT38*f_FinCalc</f>
        <v>8302.3515860266034</v>
      </c>
      <c r="AU38" s="300">
        <f ca="1">'Profile with CoM'!AU38*f_FinCalc</f>
        <v>8302.3515860266034</v>
      </c>
      <c r="AV38" s="300">
        <f ca="1">'Profile with CoM'!AV38*f_FinCalc</f>
        <v>8302.3515860266034</v>
      </c>
      <c r="AW38" s="300">
        <f ca="1">'Profile with CoM'!AW38*f_FinCalc</f>
        <v>8302.3515860266034</v>
      </c>
      <c r="AX38" s="300">
        <f ca="1">'Profile with CoM'!AX38*f_FinCalc</f>
        <v>0</v>
      </c>
      <c r="AY38" s="300">
        <f ca="1">'Profile with CoM'!AY38*f_FinCalc</f>
        <v>0</v>
      </c>
      <c r="AZ38" s="300">
        <f ca="1">'Profile with CoM'!AZ38*f_FinCalc</f>
        <v>0</v>
      </c>
      <c r="BA38" s="300">
        <f ca="1">'Profile with CoM'!BA38*f_FinCalc</f>
        <v>0</v>
      </c>
      <c r="BB38" s="300">
        <f ca="1">'Profile with CoM'!BB38*f_FinCalc</f>
        <v>0</v>
      </c>
      <c r="BC38" s="300">
        <f ca="1">'Profile with CoM'!BC38*f_FinCalc</f>
        <v>0</v>
      </c>
      <c r="BD38" s="300">
        <f ca="1">'Profile with CoM'!BD38*f_FinCalc</f>
        <v>0</v>
      </c>
      <c r="BE38" s="300">
        <f ca="1">'Profile with CoM'!BE38*f_FinCalc</f>
        <v>0</v>
      </c>
      <c r="BF38" s="300">
        <f ca="1">'Profile with CoM'!BF38*f_FinCalc</f>
        <v>0</v>
      </c>
      <c r="BG38" s="300">
        <f ca="1">'Profile with CoM'!BG38*f_FinCalc</f>
        <v>0</v>
      </c>
      <c r="BH38" s="300">
        <f ca="1">'Profile with CoM'!BH38*f_FinCalc</f>
        <v>0</v>
      </c>
      <c r="BI38" s="300">
        <f ca="1">'Profile with CoM'!BI38*f_FinCalc</f>
        <v>0</v>
      </c>
      <c r="BJ38" s="300">
        <f ca="1">'Profile with CoM'!BJ38*f_FinCalc</f>
        <v>0</v>
      </c>
      <c r="BK38" s="300">
        <f ca="1">'Profile with CoM'!BK38*f_FinCalc</f>
        <v>0</v>
      </c>
      <c r="BL38" s="300">
        <f ca="1">'Profile with CoM'!BL38*f_FinCalc</f>
        <v>0</v>
      </c>
      <c r="BM38" s="300">
        <f ca="1">'Profile with CoM'!BM38*f_FinCalc</f>
        <v>0</v>
      </c>
      <c r="BN38" s="300">
        <f ca="1">'Profile with CoM'!BN38*f_FinCalc</f>
        <v>0</v>
      </c>
      <c r="BO38" s="300">
        <f ca="1">'Profile with CoM'!BO38*f_FinCalc</f>
        <v>0</v>
      </c>
      <c r="BP38" s="300">
        <f ca="1">'Profile with CoM'!BP38*f_FinCalc</f>
        <v>0</v>
      </c>
      <c r="BQ38" s="300">
        <f ca="1">'Profile with CoM'!BQ38*f_FinCalc</f>
        <v>0</v>
      </c>
      <c r="BR38" s="300">
        <f ca="1">'Profile with CoM'!BR38*f_FinCalc</f>
        <v>0</v>
      </c>
      <c r="BS38" s="300">
        <f ca="1">'Profile with CoM'!BS38*f_FinCalc</f>
        <v>0</v>
      </c>
      <c r="BT38" s="300">
        <f ca="1">'Profile with CoM'!BT38*f_FinCalc</f>
        <v>0</v>
      </c>
      <c r="BU38" s="300">
        <f ca="1">'Profile with CoM'!BU38*f_FinCalc</f>
        <v>0</v>
      </c>
      <c r="BV38" s="300">
        <f ca="1">'Profile with CoM'!BV38*f_FinCalc</f>
        <v>0</v>
      </c>
      <c r="BW38" s="300">
        <f ca="1">'Profile with CoM'!BW38*f_FinCalc</f>
        <v>0</v>
      </c>
      <c r="BX38" s="300">
        <f ca="1">'Profile with CoM'!BX38*f_FinCalc</f>
        <v>0</v>
      </c>
      <c r="BY38" s="300">
        <f ca="1">'Profile with CoM'!BY38*f_FinCalc</f>
        <v>0</v>
      </c>
      <c r="BZ38" s="300">
        <f ca="1">'Profile with CoM'!BZ38*f_FinCalc</f>
        <v>0</v>
      </c>
      <c r="CA38" s="300">
        <f ca="1">'Profile with CoM'!CA38*f_FinCalc</f>
        <v>0</v>
      </c>
      <c r="CB38" s="300">
        <f ca="1">'Profile with CoM'!CB38*f_FinCalc</f>
        <v>0</v>
      </c>
      <c r="CC38" s="300">
        <f ca="1">'Profile with CoM'!CC38*f_FinCalc</f>
        <v>0</v>
      </c>
      <c r="CD38" s="300">
        <f ca="1">'Profile with CoM'!CD38*f_FinCalc</f>
        <v>0</v>
      </c>
      <c r="CE38" s="300">
        <f ca="1">'Profile with CoM'!CE38*f_FinCalc</f>
        <v>0</v>
      </c>
      <c r="CF38" s="300">
        <f ca="1">'Profile with CoM'!CF38*f_FinCalc</f>
        <v>0</v>
      </c>
      <c r="CG38" s="300">
        <f ca="1">'Profile with CoM'!CG38*f_FinCalc</f>
        <v>0</v>
      </c>
      <c r="CH38" s="300">
        <f ca="1">'Profile with CoM'!CH38*f_FinCalc</f>
        <v>0</v>
      </c>
      <c r="CI38" s="300">
        <f ca="1">'Profile with CoM'!CI38*f_FinCalc</f>
        <v>0</v>
      </c>
      <c r="CJ38" s="300">
        <f ca="1">'Profile with CoM'!CJ38*f_FinCalc</f>
        <v>0</v>
      </c>
      <c r="CK38" s="300">
        <f ca="1">'Profile with CoM'!CK38*f_FinCalc</f>
        <v>0</v>
      </c>
      <c r="CL38" s="300">
        <f ca="1">'Profile with CoM'!CL38*f_FinCalc</f>
        <v>0</v>
      </c>
      <c r="CM38" s="300">
        <f ca="1">'Profile with CoM'!CM38*f_FinCalc</f>
        <v>0</v>
      </c>
      <c r="CN38" s="300">
        <f ca="1">'Profile with CoM'!CN38*f_FinCalc</f>
        <v>0</v>
      </c>
      <c r="CO38" s="300">
        <f ca="1">'Profile with CoM'!CO38*f_FinCalc</f>
        <v>0</v>
      </c>
      <c r="CP38" s="300">
        <f ca="1">'Profile with CoM'!CP38*f_FinCalc</f>
        <v>0</v>
      </c>
      <c r="CQ38" s="300">
        <f ca="1">'Profile with CoM'!CQ38*f_FinCalc</f>
        <v>0</v>
      </c>
      <c r="CR38" s="300">
        <f ca="1">'Profile with CoM'!CR38*f_FinCalc</f>
        <v>0</v>
      </c>
      <c r="CS38" s="300">
        <f ca="1">'Profile with CoM'!CS38*f_FinCalc</f>
        <v>0</v>
      </c>
      <c r="CT38" s="300">
        <f ca="1">'Profile with CoM'!CT38*f_FinCalc</f>
        <v>0</v>
      </c>
      <c r="CU38" s="300">
        <f ca="1">'Profile with CoM'!CU38*f_FinCalc</f>
        <v>0</v>
      </c>
      <c r="CV38" s="300">
        <f ca="1">'Profile with CoM'!CV38*f_FinCalc</f>
        <v>0</v>
      </c>
      <c r="CW38" s="300">
        <f ca="1">'Profile with CoM'!CW38*f_FinCalc</f>
        <v>0</v>
      </c>
      <c r="CX38" s="300">
        <f ca="1">'Profile with CoM'!CX38*f_FinCalc</f>
        <v>0</v>
      </c>
      <c r="CY38" s="300">
        <f ca="1">'Profile with CoM'!CY38*f_FinCalc</f>
        <v>0</v>
      </c>
      <c r="CZ38" s="300">
        <f ca="1">'Profile with CoM'!CZ38*f_FinCalc</f>
        <v>0</v>
      </c>
      <c r="DA38" s="300">
        <f ca="1">'Profile with CoM'!DA38*f_FinCalc</f>
        <v>0</v>
      </c>
      <c r="DB38" s="300">
        <f ca="1">'Profile with CoM'!DB38*f_FinCalc</f>
        <v>0</v>
      </c>
      <c r="DC38" s="300">
        <f ca="1">'Profile with CoM'!DC38*f_FinCalc</f>
        <v>0</v>
      </c>
      <c r="DD38" s="300">
        <f ca="1">'Profile with CoM'!DD38*f_FinCalc</f>
        <v>0</v>
      </c>
      <c r="DE38" s="300">
        <f ca="1">'Profile with CoM'!DE38*f_FinCalc</f>
        <v>0</v>
      </c>
      <c r="DF38" s="300">
        <f ca="1">'Profile with CoM'!DF38*f_FinCalc</f>
        <v>0</v>
      </c>
      <c r="DG38" s="300">
        <f ca="1">'Profile with CoM'!DG38*f_FinCalc</f>
        <v>0</v>
      </c>
      <c r="DH38" s="300">
        <f ca="1">'Profile with CoM'!DH38*f_FinCalc</f>
        <v>0</v>
      </c>
      <c r="DI38" s="300">
        <f ca="1">'Profile with CoM'!DI38*f_FinCalc</f>
        <v>0</v>
      </c>
      <c r="DJ38" s="300">
        <f ca="1">'Profile with CoM'!DJ38*f_FinCalc</f>
        <v>0</v>
      </c>
      <c r="DK38" s="300">
        <f ca="1">'Profile with CoM'!DK38*f_FinCalc</f>
        <v>0</v>
      </c>
      <c r="DL38" s="300">
        <f ca="1">'Profile with CoM'!DL38*f_FinCalc</f>
        <v>0</v>
      </c>
      <c r="DM38" s="300">
        <f ca="1">'Profile with CoM'!DM38*f_FinCalc</f>
        <v>0</v>
      </c>
      <c r="DN38" s="300">
        <f ca="1">'Profile with CoM'!DN38*f_FinCalc</f>
        <v>0</v>
      </c>
      <c r="DO38" s="300">
        <f ca="1">'Profile with CoM'!DO38*f_FinCalc</f>
        <v>0</v>
      </c>
      <c r="DP38" s="300">
        <f ca="1">'Profile with CoM'!DP38*f_FinCalc</f>
        <v>0</v>
      </c>
      <c r="DQ38" s="300">
        <f ca="1">'Profile with CoM'!DQ38*f_FinCalc</f>
        <v>0</v>
      </c>
      <c r="DR38" s="300">
        <f ca="1">'Profile with CoM'!DR38*f_FinCalc</f>
        <v>0</v>
      </c>
      <c r="DS38" s="300">
        <f ca="1">'Profile with CoM'!DS38*f_FinCalc</f>
        <v>0</v>
      </c>
      <c r="DT38" s="300">
        <f ca="1">'Profile with CoM'!DT38*f_FinCalc</f>
        <v>0</v>
      </c>
      <c r="DU38" s="300">
        <f ca="1">'Profile with CoM'!DU38*f_FinCalc</f>
        <v>0</v>
      </c>
      <c r="DV38" s="300">
        <f ca="1">'Profile with CoM'!DV38*f_FinCalc</f>
        <v>0</v>
      </c>
      <c r="DW38" s="300">
        <f ca="1">'Profile with CoM'!DW38*f_FinCalc</f>
        <v>0</v>
      </c>
      <c r="DX38" s="300">
        <f ca="1">'Profile with CoM'!DX38*f_FinCalc</f>
        <v>0</v>
      </c>
      <c r="DY38" s="300">
        <f ca="1">'Profile with CoM'!DY38*f_FinCalc</f>
        <v>0</v>
      </c>
      <c r="DZ38" s="300">
        <f ca="1">'Profile with CoM'!DZ38*f_FinCalc</f>
        <v>0</v>
      </c>
      <c r="EA38" s="300">
        <f ca="1">'Profile with CoM'!EA38*f_FinCalc</f>
        <v>0</v>
      </c>
      <c r="EB38" s="300">
        <f ca="1">'Profile with CoM'!EB38*f_FinCalc</f>
        <v>0</v>
      </c>
      <c r="EC38" s="300">
        <f ca="1">'Profile with CoM'!EC38*f_FinCalc</f>
        <v>0</v>
      </c>
      <c r="ED38" s="300">
        <f ca="1">'Profile with CoM'!ED38*f_FinCalc</f>
        <v>0</v>
      </c>
      <c r="EE38" s="300">
        <f ca="1">'Profile with CoM'!EE38*f_FinCalc</f>
        <v>0</v>
      </c>
      <c r="EF38" s="300">
        <f ca="1">'Profile with CoM'!EF38*f_FinCalc</f>
        <v>0</v>
      </c>
      <c r="EG38" s="300">
        <f ca="1">'Profile with CoM'!EG38*f_FinCalc</f>
        <v>0</v>
      </c>
      <c r="EH38" s="300">
        <f ca="1">'Profile with CoM'!EH38*f_FinCalc</f>
        <v>0</v>
      </c>
      <c r="EI38" s="300">
        <f ca="1">'Profile with CoM'!EI38*f_FinCalc</f>
        <v>0</v>
      </c>
      <c r="EJ38" s="300">
        <f ca="1">'Profile with CoM'!EJ38*f_FinCalc</f>
        <v>0</v>
      </c>
      <c r="EK38" s="300">
        <f ca="1">'Profile with CoM'!EK38*f_FinCalc</f>
        <v>0</v>
      </c>
      <c r="EL38" s="300">
        <f ca="1">'Profile with CoM'!EL38*f_FinCalc</f>
        <v>0</v>
      </c>
      <c r="EM38" s="300">
        <f ca="1">'Profile with CoM'!EM38*f_FinCalc</f>
        <v>0</v>
      </c>
      <c r="EN38" s="300">
        <f ca="1">'Profile with CoM'!EN38*f_FinCalc</f>
        <v>0</v>
      </c>
      <c r="EO38" s="300">
        <f ca="1">'Profile with CoM'!EO38*f_FinCalc</f>
        <v>0</v>
      </c>
      <c r="EP38" s="300">
        <f ca="1">'Profile with CoM'!EP38*f_FinCalc</f>
        <v>0</v>
      </c>
      <c r="EQ38" s="300">
        <f ca="1">'Profile with CoM'!EQ38*f_FinCalc</f>
        <v>0</v>
      </c>
      <c r="ER38" s="300">
        <f ca="1">'Profile with CoM'!ER38*f_FinCalc</f>
        <v>0</v>
      </c>
      <c r="ES38" s="300">
        <f ca="1">'Profile with CoM'!ES38*f_FinCalc</f>
        <v>0</v>
      </c>
      <c r="ET38" s="300">
        <f ca="1">'Profile with CoM'!ET38*f_FinCalc</f>
        <v>0</v>
      </c>
      <c r="EU38" s="300">
        <f ca="1">'Profile with CoM'!EU38*f_FinCalc</f>
        <v>0</v>
      </c>
      <c r="EV38" s="300">
        <f ca="1">'Profile with CoM'!EV38*f_FinCalc</f>
        <v>0</v>
      </c>
      <c r="EW38" s="300">
        <f ca="1">'Profile with CoM'!EW38*f_FinCalc</f>
        <v>0</v>
      </c>
      <c r="EX38" s="300">
        <f ca="1">'Profile with CoM'!EX38*f_FinCalc</f>
        <v>0</v>
      </c>
      <c r="EY38" s="612"/>
      <c r="EZ38" s="757" t="str">
        <f>'Main Input'!EZ38</f>
        <v>RPI</v>
      </c>
      <c r="FA38" s="757" t="str">
        <f>'Main Input'!FA38</f>
        <v>N/A</v>
      </c>
      <c r="FB38" s="766">
        <f>'Main Input'!FB38</f>
        <v>0</v>
      </c>
      <c r="FC38" s="766" t="str">
        <f>'Main Input'!FC38</f>
        <v>IT Solutions</v>
      </c>
      <c r="FD38" s="766" t="str">
        <f>'Main Input'!FD38</f>
        <v>Managed Services</v>
      </c>
      <c r="FE38" s="757" t="str">
        <f>'Main Input'!FE38</f>
        <v>Opex</v>
      </c>
      <c r="FF38" s="757" t="str">
        <f>'Main Input'!FF38</f>
        <v>ContractAccrual</v>
      </c>
      <c r="FG38" s="757" t="str">
        <f>'Main Input'!FG38</f>
        <v>Expense</v>
      </c>
      <c r="FH38" s="767" t="str">
        <f>'Main Input'!FH38</f>
        <v>A</v>
      </c>
      <c r="FI38" s="768">
        <f>'Main Input'!FI38</f>
        <v>0.22</v>
      </c>
      <c r="FJ38" s="768">
        <f>'Main Input'!FJ38</f>
        <v>0</v>
      </c>
      <c r="FK38" s="612"/>
      <c r="FL38" s="531">
        <f t="shared" si="27"/>
        <v>0</v>
      </c>
      <c r="FM38" s="86"/>
      <c r="FN38" s="612"/>
    </row>
    <row r="39" spans="1:170" ht="12.75" customHeight="1">
      <c r="A39" s="750" t="str">
        <f>'Main Input'!A39</f>
        <v>MTB</v>
      </c>
      <c r="B39" s="762" t="str">
        <f>'Main Input'!B39</f>
        <v>Business Unit</v>
      </c>
      <c r="C39" s="762" t="str">
        <f>'Main Input'!C39</f>
        <v>Labour</v>
      </c>
      <c r="D39" s="762" t="str">
        <f>'Main Input'!D39</f>
        <v>TRF</v>
      </c>
      <c r="E39" s="762" t="str">
        <f>'Main Input'!E39</f>
        <v>Technical Architect - Midrange</v>
      </c>
      <c r="F39" s="753" t="str">
        <f>'Main Input'!F39</f>
        <v>direct</v>
      </c>
      <c r="G39" s="753" t="str">
        <f>'Main Input'!G39</f>
        <v>Person</v>
      </c>
      <c r="H39" s="753" t="str">
        <f>'Main Input'!H39</f>
        <v>TAC.CSA.3</v>
      </c>
      <c r="I39" s="753">
        <f>'Main Input'!I39</f>
        <v>0</v>
      </c>
      <c r="J39" s="753">
        <f>'Main Input'!J39</f>
        <v>0</v>
      </c>
      <c r="K39" s="753" t="str">
        <f>'Main Input'!K39</f>
        <v>FJS</v>
      </c>
      <c r="L39" s="753" t="str">
        <f>'Main Input'!L39</f>
        <v>pTran</v>
      </c>
      <c r="M39" s="753">
        <f>'Main Input'!M39</f>
        <v>0</v>
      </c>
      <c r="N39" s="753">
        <f>'Main Input'!N39</f>
        <v>0</v>
      </c>
      <c r="O39" s="753" t="str">
        <f>'Main Input'!O39</f>
        <v>SPAIN</v>
      </c>
      <c r="P39" s="753">
        <f>'Main Input'!P39</f>
        <v>341</v>
      </c>
      <c r="Q39" s="753" t="str">
        <f>'Main Input'!Q39</f>
        <v>EUR</v>
      </c>
      <c r="R39" s="753" t="str">
        <f>'Main Input'!R39</f>
        <v>EMEA</v>
      </c>
      <c r="S39" s="753" t="str">
        <f>'Main Input'!S39</f>
        <v>Local</v>
      </c>
      <c r="T39" s="753">
        <f>'Main Input'!T39</f>
        <v>0</v>
      </c>
      <c r="U39" s="753">
        <f>'Main Input'!U39</f>
        <v>0</v>
      </c>
      <c r="V39" s="753" t="str">
        <f>'Main Input'!V39</f>
        <v>5_ATP</v>
      </c>
      <c r="W39" s="753">
        <f>'Main Input'!W39</f>
        <v>0</v>
      </c>
      <c r="X39" s="753">
        <f>'Main Input'!X39</f>
        <v>0</v>
      </c>
      <c r="Y39" s="753">
        <f>'Main Input'!Y39</f>
        <v>0</v>
      </c>
      <c r="Z39" s="753">
        <f>'Main Input'!Z39</f>
        <v>0</v>
      </c>
      <c r="AA39" s="753">
        <f>'Main Input'!AA39</f>
        <v>0</v>
      </c>
      <c r="AB39" s="763">
        <f>'Main Input'!AB39</f>
        <v>0</v>
      </c>
      <c r="AC39" s="763" t="str">
        <f>'Main Input'!AC39</f>
        <v>Days</v>
      </c>
      <c r="AD39" s="764">
        <f>'Main Input'!AD39</f>
        <v>72</v>
      </c>
      <c r="AE39" s="765">
        <f t="shared" ca="1" si="26"/>
        <v>33209.406344106414</v>
      </c>
      <c r="AF39" s="299">
        <f ca="1">'Profile with CoM'!AF39*f_FinCalc</f>
        <v>0</v>
      </c>
      <c r="AG39" s="300">
        <f ca="1">'Profile with CoM'!AG39*f_FinCalc</f>
        <v>0</v>
      </c>
      <c r="AH39" s="300">
        <f ca="1">'Profile with CoM'!AH39*f_FinCalc</f>
        <v>0</v>
      </c>
      <c r="AI39" s="300">
        <f ca="1">'Profile with CoM'!AI39*f_FinCalc</f>
        <v>0</v>
      </c>
      <c r="AJ39" s="300">
        <f ca="1">'Profile with CoM'!AJ39*f_FinCalc</f>
        <v>0</v>
      </c>
      <c r="AK39" s="300">
        <f ca="1">'Profile with CoM'!AK39*f_FinCalc</f>
        <v>0</v>
      </c>
      <c r="AL39" s="300">
        <f ca="1">'Profile with CoM'!AL39*f_FinCalc</f>
        <v>0</v>
      </c>
      <c r="AM39" s="300">
        <f ca="1">'Profile with CoM'!AM39*f_FinCalc</f>
        <v>0</v>
      </c>
      <c r="AN39" s="300">
        <f ca="1">'Profile with CoM'!AN39*f_FinCalc</f>
        <v>0</v>
      </c>
      <c r="AO39" s="300">
        <f ca="1">'Profile with CoM'!AO39*f_FinCalc</f>
        <v>0</v>
      </c>
      <c r="AP39" s="300">
        <f ca="1">'Profile with CoM'!AP39*f_FinCalc</f>
        <v>0</v>
      </c>
      <c r="AQ39" s="300">
        <f ca="1">'Profile with CoM'!AQ39*f_FinCalc</f>
        <v>0</v>
      </c>
      <c r="AR39" s="300">
        <f ca="1">'Profile with CoM'!AR39*f_FinCalc</f>
        <v>0</v>
      </c>
      <c r="AS39" s="300">
        <f ca="1">'Profile with CoM'!AS39*f_FinCalc</f>
        <v>0</v>
      </c>
      <c r="AT39" s="300">
        <f ca="1">'Profile with CoM'!AT39*f_FinCalc</f>
        <v>8302.3515860266034</v>
      </c>
      <c r="AU39" s="300">
        <f ca="1">'Profile with CoM'!AU39*f_FinCalc</f>
        <v>8302.3515860266034</v>
      </c>
      <c r="AV39" s="300">
        <f ca="1">'Profile with CoM'!AV39*f_FinCalc</f>
        <v>8302.3515860266034</v>
      </c>
      <c r="AW39" s="300">
        <f ca="1">'Profile with CoM'!AW39*f_FinCalc</f>
        <v>8302.3515860266034</v>
      </c>
      <c r="AX39" s="300">
        <f ca="1">'Profile with CoM'!AX39*f_FinCalc</f>
        <v>0</v>
      </c>
      <c r="AY39" s="300">
        <f ca="1">'Profile with CoM'!AY39*f_FinCalc</f>
        <v>0</v>
      </c>
      <c r="AZ39" s="300">
        <f ca="1">'Profile with CoM'!AZ39*f_FinCalc</f>
        <v>0</v>
      </c>
      <c r="BA39" s="300">
        <f ca="1">'Profile with CoM'!BA39*f_FinCalc</f>
        <v>0</v>
      </c>
      <c r="BB39" s="300">
        <f ca="1">'Profile with CoM'!BB39*f_FinCalc</f>
        <v>0</v>
      </c>
      <c r="BC39" s="300">
        <f ca="1">'Profile with CoM'!BC39*f_FinCalc</f>
        <v>0</v>
      </c>
      <c r="BD39" s="300">
        <f ca="1">'Profile with CoM'!BD39*f_FinCalc</f>
        <v>0</v>
      </c>
      <c r="BE39" s="300">
        <f ca="1">'Profile with CoM'!BE39*f_FinCalc</f>
        <v>0</v>
      </c>
      <c r="BF39" s="300">
        <f ca="1">'Profile with CoM'!BF39*f_FinCalc</f>
        <v>0</v>
      </c>
      <c r="BG39" s="300">
        <f ca="1">'Profile with CoM'!BG39*f_FinCalc</f>
        <v>0</v>
      </c>
      <c r="BH39" s="300">
        <f ca="1">'Profile with CoM'!BH39*f_FinCalc</f>
        <v>0</v>
      </c>
      <c r="BI39" s="300">
        <f ca="1">'Profile with CoM'!BI39*f_FinCalc</f>
        <v>0</v>
      </c>
      <c r="BJ39" s="300">
        <f ca="1">'Profile with CoM'!BJ39*f_FinCalc</f>
        <v>0</v>
      </c>
      <c r="BK39" s="300">
        <f ca="1">'Profile with CoM'!BK39*f_FinCalc</f>
        <v>0</v>
      </c>
      <c r="BL39" s="300">
        <f ca="1">'Profile with CoM'!BL39*f_FinCalc</f>
        <v>0</v>
      </c>
      <c r="BM39" s="300">
        <f ca="1">'Profile with CoM'!BM39*f_FinCalc</f>
        <v>0</v>
      </c>
      <c r="BN39" s="300">
        <f ca="1">'Profile with CoM'!BN39*f_FinCalc</f>
        <v>0</v>
      </c>
      <c r="BO39" s="300">
        <f ca="1">'Profile with CoM'!BO39*f_FinCalc</f>
        <v>0</v>
      </c>
      <c r="BP39" s="300">
        <f ca="1">'Profile with CoM'!BP39*f_FinCalc</f>
        <v>0</v>
      </c>
      <c r="BQ39" s="300">
        <f ca="1">'Profile with CoM'!BQ39*f_FinCalc</f>
        <v>0</v>
      </c>
      <c r="BR39" s="300">
        <f ca="1">'Profile with CoM'!BR39*f_FinCalc</f>
        <v>0</v>
      </c>
      <c r="BS39" s="300">
        <f ca="1">'Profile with CoM'!BS39*f_FinCalc</f>
        <v>0</v>
      </c>
      <c r="BT39" s="300">
        <f ca="1">'Profile with CoM'!BT39*f_FinCalc</f>
        <v>0</v>
      </c>
      <c r="BU39" s="300">
        <f ca="1">'Profile with CoM'!BU39*f_FinCalc</f>
        <v>0</v>
      </c>
      <c r="BV39" s="300">
        <f ca="1">'Profile with CoM'!BV39*f_FinCalc</f>
        <v>0</v>
      </c>
      <c r="BW39" s="300">
        <f ca="1">'Profile with CoM'!BW39*f_FinCalc</f>
        <v>0</v>
      </c>
      <c r="BX39" s="300">
        <f ca="1">'Profile with CoM'!BX39*f_FinCalc</f>
        <v>0</v>
      </c>
      <c r="BY39" s="300">
        <f ca="1">'Profile with CoM'!BY39*f_FinCalc</f>
        <v>0</v>
      </c>
      <c r="BZ39" s="300">
        <f ca="1">'Profile with CoM'!BZ39*f_FinCalc</f>
        <v>0</v>
      </c>
      <c r="CA39" s="300">
        <f ca="1">'Profile with CoM'!CA39*f_FinCalc</f>
        <v>0</v>
      </c>
      <c r="CB39" s="300">
        <f ca="1">'Profile with CoM'!CB39*f_FinCalc</f>
        <v>0</v>
      </c>
      <c r="CC39" s="300">
        <f ca="1">'Profile with CoM'!CC39*f_FinCalc</f>
        <v>0</v>
      </c>
      <c r="CD39" s="300">
        <f ca="1">'Profile with CoM'!CD39*f_FinCalc</f>
        <v>0</v>
      </c>
      <c r="CE39" s="300">
        <f ca="1">'Profile with CoM'!CE39*f_FinCalc</f>
        <v>0</v>
      </c>
      <c r="CF39" s="300">
        <f ca="1">'Profile with CoM'!CF39*f_FinCalc</f>
        <v>0</v>
      </c>
      <c r="CG39" s="300">
        <f ca="1">'Profile with CoM'!CG39*f_FinCalc</f>
        <v>0</v>
      </c>
      <c r="CH39" s="300">
        <f ca="1">'Profile with CoM'!CH39*f_FinCalc</f>
        <v>0</v>
      </c>
      <c r="CI39" s="300">
        <f ca="1">'Profile with CoM'!CI39*f_FinCalc</f>
        <v>0</v>
      </c>
      <c r="CJ39" s="300">
        <f ca="1">'Profile with CoM'!CJ39*f_FinCalc</f>
        <v>0</v>
      </c>
      <c r="CK39" s="300">
        <f ca="1">'Profile with CoM'!CK39*f_FinCalc</f>
        <v>0</v>
      </c>
      <c r="CL39" s="300">
        <f ca="1">'Profile with CoM'!CL39*f_FinCalc</f>
        <v>0</v>
      </c>
      <c r="CM39" s="300">
        <f ca="1">'Profile with CoM'!CM39*f_FinCalc</f>
        <v>0</v>
      </c>
      <c r="CN39" s="300">
        <f ca="1">'Profile with CoM'!CN39*f_FinCalc</f>
        <v>0</v>
      </c>
      <c r="CO39" s="300">
        <f ca="1">'Profile with CoM'!CO39*f_FinCalc</f>
        <v>0</v>
      </c>
      <c r="CP39" s="300">
        <f ca="1">'Profile with CoM'!CP39*f_FinCalc</f>
        <v>0</v>
      </c>
      <c r="CQ39" s="300">
        <f ca="1">'Profile with CoM'!CQ39*f_FinCalc</f>
        <v>0</v>
      </c>
      <c r="CR39" s="300">
        <f ca="1">'Profile with CoM'!CR39*f_FinCalc</f>
        <v>0</v>
      </c>
      <c r="CS39" s="300">
        <f ca="1">'Profile with CoM'!CS39*f_FinCalc</f>
        <v>0</v>
      </c>
      <c r="CT39" s="300">
        <f ca="1">'Profile with CoM'!CT39*f_FinCalc</f>
        <v>0</v>
      </c>
      <c r="CU39" s="300">
        <f ca="1">'Profile with CoM'!CU39*f_FinCalc</f>
        <v>0</v>
      </c>
      <c r="CV39" s="300">
        <f ca="1">'Profile with CoM'!CV39*f_FinCalc</f>
        <v>0</v>
      </c>
      <c r="CW39" s="300">
        <f ca="1">'Profile with CoM'!CW39*f_FinCalc</f>
        <v>0</v>
      </c>
      <c r="CX39" s="300">
        <f ca="1">'Profile with CoM'!CX39*f_FinCalc</f>
        <v>0</v>
      </c>
      <c r="CY39" s="300">
        <f ca="1">'Profile with CoM'!CY39*f_FinCalc</f>
        <v>0</v>
      </c>
      <c r="CZ39" s="300">
        <f ca="1">'Profile with CoM'!CZ39*f_FinCalc</f>
        <v>0</v>
      </c>
      <c r="DA39" s="300">
        <f ca="1">'Profile with CoM'!DA39*f_FinCalc</f>
        <v>0</v>
      </c>
      <c r="DB39" s="300">
        <f ca="1">'Profile with CoM'!DB39*f_FinCalc</f>
        <v>0</v>
      </c>
      <c r="DC39" s="300">
        <f ca="1">'Profile with CoM'!DC39*f_FinCalc</f>
        <v>0</v>
      </c>
      <c r="DD39" s="300">
        <f ca="1">'Profile with CoM'!DD39*f_FinCalc</f>
        <v>0</v>
      </c>
      <c r="DE39" s="300">
        <f ca="1">'Profile with CoM'!DE39*f_FinCalc</f>
        <v>0</v>
      </c>
      <c r="DF39" s="300">
        <f ca="1">'Profile with CoM'!DF39*f_FinCalc</f>
        <v>0</v>
      </c>
      <c r="DG39" s="300">
        <f ca="1">'Profile with CoM'!DG39*f_FinCalc</f>
        <v>0</v>
      </c>
      <c r="DH39" s="300">
        <f ca="1">'Profile with CoM'!DH39*f_FinCalc</f>
        <v>0</v>
      </c>
      <c r="DI39" s="300">
        <f ca="1">'Profile with CoM'!DI39*f_FinCalc</f>
        <v>0</v>
      </c>
      <c r="DJ39" s="300">
        <f ca="1">'Profile with CoM'!DJ39*f_FinCalc</f>
        <v>0</v>
      </c>
      <c r="DK39" s="300">
        <f ca="1">'Profile with CoM'!DK39*f_FinCalc</f>
        <v>0</v>
      </c>
      <c r="DL39" s="300">
        <f ca="1">'Profile with CoM'!DL39*f_FinCalc</f>
        <v>0</v>
      </c>
      <c r="DM39" s="300">
        <f ca="1">'Profile with CoM'!DM39*f_FinCalc</f>
        <v>0</v>
      </c>
      <c r="DN39" s="300">
        <f ca="1">'Profile with CoM'!DN39*f_FinCalc</f>
        <v>0</v>
      </c>
      <c r="DO39" s="300">
        <f ca="1">'Profile with CoM'!DO39*f_FinCalc</f>
        <v>0</v>
      </c>
      <c r="DP39" s="300">
        <f ca="1">'Profile with CoM'!DP39*f_FinCalc</f>
        <v>0</v>
      </c>
      <c r="DQ39" s="300">
        <f ca="1">'Profile with CoM'!DQ39*f_FinCalc</f>
        <v>0</v>
      </c>
      <c r="DR39" s="300">
        <f ca="1">'Profile with CoM'!DR39*f_FinCalc</f>
        <v>0</v>
      </c>
      <c r="DS39" s="300">
        <f ca="1">'Profile with CoM'!DS39*f_FinCalc</f>
        <v>0</v>
      </c>
      <c r="DT39" s="300">
        <f ca="1">'Profile with CoM'!DT39*f_FinCalc</f>
        <v>0</v>
      </c>
      <c r="DU39" s="300">
        <f ca="1">'Profile with CoM'!DU39*f_FinCalc</f>
        <v>0</v>
      </c>
      <c r="DV39" s="300">
        <f ca="1">'Profile with CoM'!DV39*f_FinCalc</f>
        <v>0</v>
      </c>
      <c r="DW39" s="300">
        <f ca="1">'Profile with CoM'!DW39*f_FinCalc</f>
        <v>0</v>
      </c>
      <c r="DX39" s="300">
        <f ca="1">'Profile with CoM'!DX39*f_FinCalc</f>
        <v>0</v>
      </c>
      <c r="DY39" s="300">
        <f ca="1">'Profile with CoM'!DY39*f_FinCalc</f>
        <v>0</v>
      </c>
      <c r="DZ39" s="300">
        <f ca="1">'Profile with CoM'!DZ39*f_FinCalc</f>
        <v>0</v>
      </c>
      <c r="EA39" s="300">
        <f ca="1">'Profile with CoM'!EA39*f_FinCalc</f>
        <v>0</v>
      </c>
      <c r="EB39" s="300">
        <f ca="1">'Profile with CoM'!EB39*f_FinCalc</f>
        <v>0</v>
      </c>
      <c r="EC39" s="300">
        <f ca="1">'Profile with CoM'!EC39*f_FinCalc</f>
        <v>0</v>
      </c>
      <c r="ED39" s="300">
        <f ca="1">'Profile with CoM'!ED39*f_FinCalc</f>
        <v>0</v>
      </c>
      <c r="EE39" s="300">
        <f ca="1">'Profile with CoM'!EE39*f_FinCalc</f>
        <v>0</v>
      </c>
      <c r="EF39" s="300">
        <f ca="1">'Profile with CoM'!EF39*f_FinCalc</f>
        <v>0</v>
      </c>
      <c r="EG39" s="300">
        <f ca="1">'Profile with CoM'!EG39*f_FinCalc</f>
        <v>0</v>
      </c>
      <c r="EH39" s="300">
        <f ca="1">'Profile with CoM'!EH39*f_FinCalc</f>
        <v>0</v>
      </c>
      <c r="EI39" s="300">
        <f ca="1">'Profile with CoM'!EI39*f_FinCalc</f>
        <v>0</v>
      </c>
      <c r="EJ39" s="300">
        <f ca="1">'Profile with CoM'!EJ39*f_FinCalc</f>
        <v>0</v>
      </c>
      <c r="EK39" s="300">
        <f ca="1">'Profile with CoM'!EK39*f_FinCalc</f>
        <v>0</v>
      </c>
      <c r="EL39" s="300">
        <f ca="1">'Profile with CoM'!EL39*f_FinCalc</f>
        <v>0</v>
      </c>
      <c r="EM39" s="300">
        <f ca="1">'Profile with CoM'!EM39*f_FinCalc</f>
        <v>0</v>
      </c>
      <c r="EN39" s="300">
        <f ca="1">'Profile with CoM'!EN39*f_FinCalc</f>
        <v>0</v>
      </c>
      <c r="EO39" s="300">
        <f ca="1">'Profile with CoM'!EO39*f_FinCalc</f>
        <v>0</v>
      </c>
      <c r="EP39" s="300">
        <f ca="1">'Profile with CoM'!EP39*f_FinCalc</f>
        <v>0</v>
      </c>
      <c r="EQ39" s="300">
        <f ca="1">'Profile with CoM'!EQ39*f_FinCalc</f>
        <v>0</v>
      </c>
      <c r="ER39" s="300">
        <f ca="1">'Profile with CoM'!ER39*f_FinCalc</f>
        <v>0</v>
      </c>
      <c r="ES39" s="300">
        <f ca="1">'Profile with CoM'!ES39*f_FinCalc</f>
        <v>0</v>
      </c>
      <c r="ET39" s="300">
        <f ca="1">'Profile with CoM'!ET39*f_FinCalc</f>
        <v>0</v>
      </c>
      <c r="EU39" s="300">
        <f ca="1">'Profile with CoM'!EU39*f_FinCalc</f>
        <v>0</v>
      </c>
      <c r="EV39" s="300">
        <f ca="1">'Profile with CoM'!EV39*f_FinCalc</f>
        <v>0</v>
      </c>
      <c r="EW39" s="300">
        <f ca="1">'Profile with CoM'!EW39*f_FinCalc</f>
        <v>0</v>
      </c>
      <c r="EX39" s="300">
        <f ca="1">'Profile with CoM'!EX39*f_FinCalc</f>
        <v>0</v>
      </c>
      <c r="EY39" s="612"/>
      <c r="EZ39" s="757" t="str">
        <f>'Main Input'!EZ39</f>
        <v>RPI</v>
      </c>
      <c r="FA39" s="757" t="str">
        <f>'Main Input'!FA39</f>
        <v>N/A</v>
      </c>
      <c r="FB39" s="766">
        <f>'Main Input'!FB39</f>
        <v>0</v>
      </c>
      <c r="FC39" s="766" t="str">
        <f>'Main Input'!FC39</f>
        <v>IT Solutions</v>
      </c>
      <c r="FD39" s="766" t="str">
        <f>'Main Input'!FD39</f>
        <v>Managed Services</v>
      </c>
      <c r="FE39" s="757" t="str">
        <f>'Main Input'!FE39</f>
        <v>Opex</v>
      </c>
      <c r="FF39" s="757" t="str">
        <f>'Main Input'!FF39</f>
        <v>ContractAccrual</v>
      </c>
      <c r="FG39" s="757" t="str">
        <f>'Main Input'!FG39</f>
        <v>Expense</v>
      </c>
      <c r="FH39" s="767" t="str">
        <f>'Main Input'!FH39</f>
        <v>A</v>
      </c>
      <c r="FI39" s="768">
        <f>'Main Input'!FI39</f>
        <v>0.22</v>
      </c>
      <c r="FJ39" s="768">
        <f>'Main Input'!FJ39</f>
        <v>0</v>
      </c>
      <c r="FK39" s="612"/>
      <c r="FL39" s="531">
        <f t="shared" si="27"/>
        <v>0</v>
      </c>
      <c r="FM39" s="86"/>
      <c r="FN39" s="612"/>
    </row>
    <row r="40" spans="1:170" ht="12.75" customHeight="1">
      <c r="A40" s="750" t="str">
        <f>'Main Input'!A40</f>
        <v>MTB</v>
      </c>
      <c r="B40" s="762" t="str">
        <f>'Main Input'!B40</f>
        <v>Business Unit</v>
      </c>
      <c r="C40" s="762" t="str">
        <f>'Main Input'!C40</f>
        <v>Labour</v>
      </c>
      <c r="D40" s="762" t="str">
        <f>'Main Input'!D40</f>
        <v>TRF</v>
      </c>
      <c r="E40" s="762" t="str">
        <f>'Main Input'!E40</f>
        <v>Technical Architect - Control Systems</v>
      </c>
      <c r="F40" s="753" t="str">
        <f>'Main Input'!F40</f>
        <v>direct</v>
      </c>
      <c r="G40" s="753" t="str">
        <f>'Main Input'!G40</f>
        <v>Person</v>
      </c>
      <c r="H40" s="753" t="str">
        <f>'Main Input'!H40</f>
        <v>TAC.CSA.3</v>
      </c>
      <c r="I40" s="753">
        <f>'Main Input'!I40</f>
        <v>0</v>
      </c>
      <c r="J40" s="753">
        <f>'Main Input'!J40</f>
        <v>0</v>
      </c>
      <c r="K40" s="753" t="str">
        <f>'Main Input'!K40</f>
        <v>FJS</v>
      </c>
      <c r="L40" s="753" t="str">
        <f>'Main Input'!L40</f>
        <v>pTran</v>
      </c>
      <c r="M40" s="753">
        <f>'Main Input'!M40</f>
        <v>0</v>
      </c>
      <c r="N40" s="753">
        <f>'Main Input'!N40</f>
        <v>0</v>
      </c>
      <c r="O40" s="753" t="str">
        <f>'Main Input'!O40</f>
        <v>SPAIN</v>
      </c>
      <c r="P40" s="753">
        <f>'Main Input'!P40</f>
        <v>341</v>
      </c>
      <c r="Q40" s="753" t="str">
        <f>'Main Input'!Q40</f>
        <v>EUR</v>
      </c>
      <c r="R40" s="753" t="str">
        <f>'Main Input'!R40</f>
        <v>EMEA</v>
      </c>
      <c r="S40" s="753" t="str">
        <f>'Main Input'!S40</f>
        <v>Local</v>
      </c>
      <c r="T40" s="753">
        <f>'Main Input'!T40</f>
        <v>0</v>
      </c>
      <c r="U40" s="753">
        <f>'Main Input'!U40</f>
        <v>0</v>
      </c>
      <c r="V40" s="753" t="str">
        <f>'Main Input'!V40</f>
        <v>5_ATP</v>
      </c>
      <c r="W40" s="753">
        <f>'Main Input'!W40</f>
        <v>0</v>
      </c>
      <c r="X40" s="753">
        <f>'Main Input'!X40</f>
        <v>0</v>
      </c>
      <c r="Y40" s="753">
        <f>'Main Input'!Y40</f>
        <v>0</v>
      </c>
      <c r="Z40" s="753">
        <f>'Main Input'!Z40</f>
        <v>0</v>
      </c>
      <c r="AA40" s="753">
        <f>'Main Input'!AA40</f>
        <v>0</v>
      </c>
      <c r="AB40" s="763">
        <f>'Main Input'!AB40</f>
        <v>0</v>
      </c>
      <c r="AC40" s="763" t="str">
        <f>'Main Input'!AC40</f>
        <v>Days</v>
      </c>
      <c r="AD40" s="764">
        <f>'Main Input'!AD40</f>
        <v>72</v>
      </c>
      <c r="AE40" s="765">
        <f t="shared" ca="1" si="26"/>
        <v>33209.406344106414</v>
      </c>
      <c r="AF40" s="299">
        <f ca="1">'Profile with CoM'!AF40*f_FinCalc</f>
        <v>0</v>
      </c>
      <c r="AG40" s="300">
        <f ca="1">'Profile with CoM'!AG40*f_FinCalc</f>
        <v>0</v>
      </c>
      <c r="AH40" s="300">
        <f ca="1">'Profile with CoM'!AH40*f_FinCalc</f>
        <v>0</v>
      </c>
      <c r="AI40" s="300">
        <f ca="1">'Profile with CoM'!AI40*f_FinCalc</f>
        <v>0</v>
      </c>
      <c r="AJ40" s="300">
        <f ca="1">'Profile with CoM'!AJ40*f_FinCalc</f>
        <v>0</v>
      </c>
      <c r="AK40" s="300">
        <f ca="1">'Profile with CoM'!AK40*f_FinCalc</f>
        <v>0</v>
      </c>
      <c r="AL40" s="300">
        <f ca="1">'Profile with CoM'!AL40*f_FinCalc</f>
        <v>0</v>
      </c>
      <c r="AM40" s="300">
        <f ca="1">'Profile with CoM'!AM40*f_FinCalc</f>
        <v>0</v>
      </c>
      <c r="AN40" s="300">
        <f ca="1">'Profile with CoM'!AN40*f_FinCalc</f>
        <v>0</v>
      </c>
      <c r="AO40" s="300">
        <f ca="1">'Profile with CoM'!AO40*f_FinCalc</f>
        <v>0</v>
      </c>
      <c r="AP40" s="300">
        <f ca="1">'Profile with CoM'!AP40*f_FinCalc</f>
        <v>0</v>
      </c>
      <c r="AQ40" s="300">
        <f ca="1">'Profile with CoM'!AQ40*f_FinCalc</f>
        <v>0</v>
      </c>
      <c r="AR40" s="300">
        <f ca="1">'Profile with CoM'!AR40*f_FinCalc</f>
        <v>0</v>
      </c>
      <c r="AS40" s="300">
        <f ca="1">'Profile with CoM'!AS40*f_FinCalc</f>
        <v>0</v>
      </c>
      <c r="AT40" s="300">
        <f ca="1">'Profile with CoM'!AT40*f_FinCalc</f>
        <v>8302.3515860266034</v>
      </c>
      <c r="AU40" s="300">
        <f ca="1">'Profile with CoM'!AU40*f_FinCalc</f>
        <v>8302.3515860266034</v>
      </c>
      <c r="AV40" s="300">
        <f ca="1">'Profile with CoM'!AV40*f_FinCalc</f>
        <v>8302.3515860266034</v>
      </c>
      <c r="AW40" s="300">
        <f ca="1">'Profile with CoM'!AW40*f_FinCalc</f>
        <v>8302.3515860266034</v>
      </c>
      <c r="AX40" s="300">
        <f ca="1">'Profile with CoM'!AX40*f_FinCalc</f>
        <v>0</v>
      </c>
      <c r="AY40" s="300">
        <f ca="1">'Profile with CoM'!AY40*f_FinCalc</f>
        <v>0</v>
      </c>
      <c r="AZ40" s="300">
        <f ca="1">'Profile with CoM'!AZ40*f_FinCalc</f>
        <v>0</v>
      </c>
      <c r="BA40" s="300">
        <f ca="1">'Profile with CoM'!BA40*f_FinCalc</f>
        <v>0</v>
      </c>
      <c r="BB40" s="300">
        <f ca="1">'Profile with CoM'!BB40*f_FinCalc</f>
        <v>0</v>
      </c>
      <c r="BC40" s="300">
        <f ca="1">'Profile with CoM'!BC40*f_FinCalc</f>
        <v>0</v>
      </c>
      <c r="BD40" s="300">
        <f ca="1">'Profile with CoM'!BD40*f_FinCalc</f>
        <v>0</v>
      </c>
      <c r="BE40" s="300">
        <f ca="1">'Profile with CoM'!BE40*f_FinCalc</f>
        <v>0</v>
      </c>
      <c r="BF40" s="300">
        <f ca="1">'Profile with CoM'!BF40*f_FinCalc</f>
        <v>0</v>
      </c>
      <c r="BG40" s="300">
        <f ca="1">'Profile with CoM'!BG40*f_FinCalc</f>
        <v>0</v>
      </c>
      <c r="BH40" s="300">
        <f ca="1">'Profile with CoM'!BH40*f_FinCalc</f>
        <v>0</v>
      </c>
      <c r="BI40" s="300">
        <f ca="1">'Profile with CoM'!BI40*f_FinCalc</f>
        <v>0</v>
      </c>
      <c r="BJ40" s="300">
        <f ca="1">'Profile with CoM'!BJ40*f_FinCalc</f>
        <v>0</v>
      </c>
      <c r="BK40" s="300">
        <f ca="1">'Profile with CoM'!BK40*f_FinCalc</f>
        <v>0</v>
      </c>
      <c r="BL40" s="300">
        <f ca="1">'Profile with CoM'!BL40*f_FinCalc</f>
        <v>0</v>
      </c>
      <c r="BM40" s="300">
        <f ca="1">'Profile with CoM'!BM40*f_FinCalc</f>
        <v>0</v>
      </c>
      <c r="BN40" s="300">
        <f ca="1">'Profile with CoM'!BN40*f_FinCalc</f>
        <v>0</v>
      </c>
      <c r="BO40" s="300">
        <f ca="1">'Profile with CoM'!BO40*f_FinCalc</f>
        <v>0</v>
      </c>
      <c r="BP40" s="300">
        <f ca="1">'Profile with CoM'!BP40*f_FinCalc</f>
        <v>0</v>
      </c>
      <c r="BQ40" s="300">
        <f ca="1">'Profile with CoM'!BQ40*f_FinCalc</f>
        <v>0</v>
      </c>
      <c r="BR40" s="300">
        <f ca="1">'Profile with CoM'!BR40*f_FinCalc</f>
        <v>0</v>
      </c>
      <c r="BS40" s="300">
        <f ca="1">'Profile with CoM'!BS40*f_FinCalc</f>
        <v>0</v>
      </c>
      <c r="BT40" s="300">
        <f ca="1">'Profile with CoM'!BT40*f_FinCalc</f>
        <v>0</v>
      </c>
      <c r="BU40" s="300">
        <f ca="1">'Profile with CoM'!BU40*f_FinCalc</f>
        <v>0</v>
      </c>
      <c r="BV40" s="300">
        <f ca="1">'Profile with CoM'!BV40*f_FinCalc</f>
        <v>0</v>
      </c>
      <c r="BW40" s="300">
        <f ca="1">'Profile with CoM'!BW40*f_FinCalc</f>
        <v>0</v>
      </c>
      <c r="BX40" s="300">
        <f ca="1">'Profile with CoM'!BX40*f_FinCalc</f>
        <v>0</v>
      </c>
      <c r="BY40" s="300">
        <f ca="1">'Profile with CoM'!BY40*f_FinCalc</f>
        <v>0</v>
      </c>
      <c r="BZ40" s="300">
        <f ca="1">'Profile with CoM'!BZ40*f_FinCalc</f>
        <v>0</v>
      </c>
      <c r="CA40" s="300">
        <f ca="1">'Profile with CoM'!CA40*f_FinCalc</f>
        <v>0</v>
      </c>
      <c r="CB40" s="300">
        <f ca="1">'Profile with CoM'!CB40*f_FinCalc</f>
        <v>0</v>
      </c>
      <c r="CC40" s="300">
        <f ca="1">'Profile with CoM'!CC40*f_FinCalc</f>
        <v>0</v>
      </c>
      <c r="CD40" s="300">
        <f ca="1">'Profile with CoM'!CD40*f_FinCalc</f>
        <v>0</v>
      </c>
      <c r="CE40" s="300">
        <f ca="1">'Profile with CoM'!CE40*f_FinCalc</f>
        <v>0</v>
      </c>
      <c r="CF40" s="300">
        <f ca="1">'Profile with CoM'!CF40*f_FinCalc</f>
        <v>0</v>
      </c>
      <c r="CG40" s="300">
        <f ca="1">'Profile with CoM'!CG40*f_FinCalc</f>
        <v>0</v>
      </c>
      <c r="CH40" s="300">
        <f ca="1">'Profile with CoM'!CH40*f_FinCalc</f>
        <v>0</v>
      </c>
      <c r="CI40" s="300">
        <f ca="1">'Profile with CoM'!CI40*f_FinCalc</f>
        <v>0</v>
      </c>
      <c r="CJ40" s="300">
        <f ca="1">'Profile with CoM'!CJ40*f_FinCalc</f>
        <v>0</v>
      </c>
      <c r="CK40" s="300">
        <f ca="1">'Profile with CoM'!CK40*f_FinCalc</f>
        <v>0</v>
      </c>
      <c r="CL40" s="300">
        <f ca="1">'Profile with CoM'!CL40*f_FinCalc</f>
        <v>0</v>
      </c>
      <c r="CM40" s="300">
        <f ca="1">'Profile with CoM'!CM40*f_FinCalc</f>
        <v>0</v>
      </c>
      <c r="CN40" s="300">
        <f ca="1">'Profile with CoM'!CN40*f_FinCalc</f>
        <v>0</v>
      </c>
      <c r="CO40" s="300">
        <f ca="1">'Profile with CoM'!CO40*f_FinCalc</f>
        <v>0</v>
      </c>
      <c r="CP40" s="300">
        <f ca="1">'Profile with CoM'!CP40*f_FinCalc</f>
        <v>0</v>
      </c>
      <c r="CQ40" s="300">
        <f ca="1">'Profile with CoM'!CQ40*f_FinCalc</f>
        <v>0</v>
      </c>
      <c r="CR40" s="300">
        <f ca="1">'Profile with CoM'!CR40*f_FinCalc</f>
        <v>0</v>
      </c>
      <c r="CS40" s="300">
        <f ca="1">'Profile with CoM'!CS40*f_FinCalc</f>
        <v>0</v>
      </c>
      <c r="CT40" s="300">
        <f ca="1">'Profile with CoM'!CT40*f_FinCalc</f>
        <v>0</v>
      </c>
      <c r="CU40" s="300">
        <f ca="1">'Profile with CoM'!CU40*f_FinCalc</f>
        <v>0</v>
      </c>
      <c r="CV40" s="300">
        <f ca="1">'Profile with CoM'!CV40*f_FinCalc</f>
        <v>0</v>
      </c>
      <c r="CW40" s="300">
        <f ca="1">'Profile with CoM'!CW40*f_FinCalc</f>
        <v>0</v>
      </c>
      <c r="CX40" s="300">
        <f ca="1">'Profile with CoM'!CX40*f_FinCalc</f>
        <v>0</v>
      </c>
      <c r="CY40" s="300">
        <f ca="1">'Profile with CoM'!CY40*f_FinCalc</f>
        <v>0</v>
      </c>
      <c r="CZ40" s="300">
        <f ca="1">'Profile with CoM'!CZ40*f_FinCalc</f>
        <v>0</v>
      </c>
      <c r="DA40" s="300">
        <f ca="1">'Profile with CoM'!DA40*f_FinCalc</f>
        <v>0</v>
      </c>
      <c r="DB40" s="300">
        <f ca="1">'Profile with CoM'!DB40*f_FinCalc</f>
        <v>0</v>
      </c>
      <c r="DC40" s="300">
        <f ca="1">'Profile with CoM'!DC40*f_FinCalc</f>
        <v>0</v>
      </c>
      <c r="DD40" s="300">
        <f ca="1">'Profile with CoM'!DD40*f_FinCalc</f>
        <v>0</v>
      </c>
      <c r="DE40" s="300">
        <f ca="1">'Profile with CoM'!DE40*f_FinCalc</f>
        <v>0</v>
      </c>
      <c r="DF40" s="300">
        <f ca="1">'Profile with CoM'!DF40*f_FinCalc</f>
        <v>0</v>
      </c>
      <c r="DG40" s="300">
        <f ca="1">'Profile with CoM'!DG40*f_FinCalc</f>
        <v>0</v>
      </c>
      <c r="DH40" s="300">
        <f ca="1">'Profile with CoM'!DH40*f_FinCalc</f>
        <v>0</v>
      </c>
      <c r="DI40" s="300">
        <f ca="1">'Profile with CoM'!DI40*f_FinCalc</f>
        <v>0</v>
      </c>
      <c r="DJ40" s="300">
        <f ca="1">'Profile with CoM'!DJ40*f_FinCalc</f>
        <v>0</v>
      </c>
      <c r="DK40" s="300">
        <f ca="1">'Profile with CoM'!DK40*f_FinCalc</f>
        <v>0</v>
      </c>
      <c r="DL40" s="300">
        <f ca="1">'Profile with CoM'!DL40*f_FinCalc</f>
        <v>0</v>
      </c>
      <c r="DM40" s="300">
        <f ca="1">'Profile with CoM'!DM40*f_FinCalc</f>
        <v>0</v>
      </c>
      <c r="DN40" s="300">
        <f ca="1">'Profile with CoM'!DN40*f_FinCalc</f>
        <v>0</v>
      </c>
      <c r="DO40" s="300">
        <f ca="1">'Profile with CoM'!DO40*f_FinCalc</f>
        <v>0</v>
      </c>
      <c r="DP40" s="300">
        <f ca="1">'Profile with CoM'!DP40*f_FinCalc</f>
        <v>0</v>
      </c>
      <c r="DQ40" s="300">
        <f ca="1">'Profile with CoM'!DQ40*f_FinCalc</f>
        <v>0</v>
      </c>
      <c r="DR40" s="300">
        <f ca="1">'Profile with CoM'!DR40*f_FinCalc</f>
        <v>0</v>
      </c>
      <c r="DS40" s="300">
        <f ca="1">'Profile with CoM'!DS40*f_FinCalc</f>
        <v>0</v>
      </c>
      <c r="DT40" s="300">
        <f ca="1">'Profile with CoM'!DT40*f_FinCalc</f>
        <v>0</v>
      </c>
      <c r="DU40" s="300">
        <f ca="1">'Profile with CoM'!DU40*f_FinCalc</f>
        <v>0</v>
      </c>
      <c r="DV40" s="300">
        <f ca="1">'Profile with CoM'!DV40*f_FinCalc</f>
        <v>0</v>
      </c>
      <c r="DW40" s="300">
        <f ca="1">'Profile with CoM'!DW40*f_FinCalc</f>
        <v>0</v>
      </c>
      <c r="DX40" s="300">
        <f ca="1">'Profile with CoM'!DX40*f_FinCalc</f>
        <v>0</v>
      </c>
      <c r="DY40" s="300">
        <f ca="1">'Profile with CoM'!DY40*f_FinCalc</f>
        <v>0</v>
      </c>
      <c r="DZ40" s="300">
        <f ca="1">'Profile with CoM'!DZ40*f_FinCalc</f>
        <v>0</v>
      </c>
      <c r="EA40" s="300">
        <f ca="1">'Profile with CoM'!EA40*f_FinCalc</f>
        <v>0</v>
      </c>
      <c r="EB40" s="300">
        <f ca="1">'Profile with CoM'!EB40*f_FinCalc</f>
        <v>0</v>
      </c>
      <c r="EC40" s="300">
        <f ca="1">'Profile with CoM'!EC40*f_FinCalc</f>
        <v>0</v>
      </c>
      <c r="ED40" s="300">
        <f ca="1">'Profile with CoM'!ED40*f_FinCalc</f>
        <v>0</v>
      </c>
      <c r="EE40" s="300">
        <f ca="1">'Profile with CoM'!EE40*f_FinCalc</f>
        <v>0</v>
      </c>
      <c r="EF40" s="300">
        <f ca="1">'Profile with CoM'!EF40*f_FinCalc</f>
        <v>0</v>
      </c>
      <c r="EG40" s="300">
        <f ca="1">'Profile with CoM'!EG40*f_FinCalc</f>
        <v>0</v>
      </c>
      <c r="EH40" s="300">
        <f ca="1">'Profile with CoM'!EH40*f_FinCalc</f>
        <v>0</v>
      </c>
      <c r="EI40" s="300">
        <f ca="1">'Profile with CoM'!EI40*f_FinCalc</f>
        <v>0</v>
      </c>
      <c r="EJ40" s="300">
        <f ca="1">'Profile with CoM'!EJ40*f_FinCalc</f>
        <v>0</v>
      </c>
      <c r="EK40" s="300">
        <f ca="1">'Profile with CoM'!EK40*f_FinCalc</f>
        <v>0</v>
      </c>
      <c r="EL40" s="300">
        <f ca="1">'Profile with CoM'!EL40*f_FinCalc</f>
        <v>0</v>
      </c>
      <c r="EM40" s="300">
        <f ca="1">'Profile with CoM'!EM40*f_FinCalc</f>
        <v>0</v>
      </c>
      <c r="EN40" s="300">
        <f ca="1">'Profile with CoM'!EN40*f_FinCalc</f>
        <v>0</v>
      </c>
      <c r="EO40" s="300">
        <f ca="1">'Profile with CoM'!EO40*f_FinCalc</f>
        <v>0</v>
      </c>
      <c r="EP40" s="300">
        <f ca="1">'Profile with CoM'!EP40*f_FinCalc</f>
        <v>0</v>
      </c>
      <c r="EQ40" s="300">
        <f ca="1">'Profile with CoM'!EQ40*f_FinCalc</f>
        <v>0</v>
      </c>
      <c r="ER40" s="300">
        <f ca="1">'Profile with CoM'!ER40*f_FinCalc</f>
        <v>0</v>
      </c>
      <c r="ES40" s="300">
        <f ca="1">'Profile with CoM'!ES40*f_FinCalc</f>
        <v>0</v>
      </c>
      <c r="ET40" s="300">
        <f ca="1">'Profile with CoM'!ET40*f_FinCalc</f>
        <v>0</v>
      </c>
      <c r="EU40" s="300">
        <f ca="1">'Profile with CoM'!EU40*f_FinCalc</f>
        <v>0</v>
      </c>
      <c r="EV40" s="300">
        <f ca="1">'Profile with CoM'!EV40*f_FinCalc</f>
        <v>0</v>
      </c>
      <c r="EW40" s="300">
        <f ca="1">'Profile with CoM'!EW40*f_FinCalc</f>
        <v>0</v>
      </c>
      <c r="EX40" s="300">
        <f ca="1">'Profile with CoM'!EX40*f_FinCalc</f>
        <v>0</v>
      </c>
      <c r="EY40" s="612"/>
      <c r="EZ40" s="757" t="str">
        <f>'Main Input'!EZ40</f>
        <v>RPI</v>
      </c>
      <c r="FA40" s="757" t="str">
        <f>'Main Input'!FA40</f>
        <v>N/A</v>
      </c>
      <c r="FB40" s="766">
        <f>'Main Input'!FB40</f>
        <v>0</v>
      </c>
      <c r="FC40" s="766" t="str">
        <f>'Main Input'!FC40</f>
        <v>IT Solutions</v>
      </c>
      <c r="FD40" s="766" t="str">
        <f>'Main Input'!FD40</f>
        <v>Managed Services</v>
      </c>
      <c r="FE40" s="757" t="str">
        <f>'Main Input'!FE40</f>
        <v>Opex</v>
      </c>
      <c r="FF40" s="757" t="str">
        <f>'Main Input'!FF40</f>
        <v>ContractAccrual</v>
      </c>
      <c r="FG40" s="757" t="str">
        <f>'Main Input'!FG40</f>
        <v>Expense</v>
      </c>
      <c r="FH40" s="767" t="str">
        <f>'Main Input'!FH40</f>
        <v>A</v>
      </c>
      <c r="FI40" s="768">
        <f>'Main Input'!FI40</f>
        <v>0.22</v>
      </c>
      <c r="FJ40" s="768">
        <f>'Main Input'!FJ40</f>
        <v>0</v>
      </c>
      <c r="FK40" s="612"/>
      <c r="FL40" s="531">
        <f t="shared" si="27"/>
        <v>0</v>
      </c>
      <c r="FM40" s="86"/>
      <c r="FN40" s="612"/>
    </row>
    <row r="41" spans="1:170" ht="12.75" customHeight="1">
      <c r="A41" s="750" t="str">
        <f>'Main Input'!A41</f>
        <v>MTB</v>
      </c>
      <c r="B41" s="762" t="str">
        <f>'Main Input'!B41</f>
        <v>Datacentre Operations</v>
      </c>
      <c r="C41" s="762" t="str">
        <f>'Main Input'!C41</f>
        <v>Data Network</v>
      </c>
      <c r="D41" s="762" t="str">
        <f>'Main Input'!D41</f>
        <v>TFR</v>
      </c>
      <c r="E41" s="762" t="str">
        <f>'Main Input'!E41</f>
        <v>PRIMECENTER Rack 38 U, 1000 deep DATABASE</v>
      </c>
      <c r="F41" s="753" t="str">
        <f>'Main Input'!F41</f>
        <v>direct</v>
      </c>
      <c r="G41" s="753" t="str">
        <f>'Main Input'!G41</f>
        <v>Person</v>
      </c>
      <c r="H41" s="753">
        <f>'Main Input'!H41</f>
        <v>0</v>
      </c>
      <c r="I41" s="753">
        <f>'Main Input'!I41</f>
        <v>0</v>
      </c>
      <c r="J41" s="753">
        <f>'Main Input'!J41</f>
        <v>0</v>
      </c>
      <c r="K41" s="753" t="str">
        <f>'Main Input'!K41</f>
        <v>FJS</v>
      </c>
      <c r="L41" s="753" t="str">
        <f>'Main Input'!L41</f>
        <v>pHW</v>
      </c>
      <c r="M41" s="753">
        <f>'Main Input'!M41</f>
        <v>0</v>
      </c>
      <c r="N41" s="753">
        <f>'Main Input'!N41</f>
        <v>0</v>
      </c>
      <c r="O41" s="753" t="str">
        <f>'Main Input'!O41</f>
        <v>SPAIN</v>
      </c>
      <c r="P41" s="753">
        <f>'Main Input'!P41</f>
        <v>34426</v>
      </c>
      <c r="Q41" s="753" t="str">
        <f>'Main Input'!Q41</f>
        <v>EUR</v>
      </c>
      <c r="R41" s="753" t="str">
        <f>'Main Input'!R41</f>
        <v>EMEA</v>
      </c>
      <c r="S41" s="753" t="str">
        <f>'Main Input'!S41</f>
        <v>Local</v>
      </c>
      <c r="T41" s="753">
        <f>'Main Input'!T41</f>
        <v>0</v>
      </c>
      <c r="U41" s="753">
        <f>'Main Input'!U41</f>
        <v>0</v>
      </c>
      <c r="V41" s="753" t="str">
        <f>'Main Input'!V41</f>
        <v>ZZZ</v>
      </c>
      <c r="W41" s="753">
        <f>'Main Input'!W41</f>
        <v>0</v>
      </c>
      <c r="X41" s="753">
        <f>'Main Input'!X41</f>
        <v>0</v>
      </c>
      <c r="Y41" s="753">
        <f>'Main Input'!Y41</f>
        <v>0</v>
      </c>
      <c r="Z41" s="753">
        <f>'Main Input'!Z41</f>
        <v>0</v>
      </c>
      <c r="AA41" s="753">
        <f>'Main Input'!AA41</f>
        <v>0</v>
      </c>
      <c r="AB41" s="763">
        <f>'Main Input'!AB41</f>
        <v>0</v>
      </c>
      <c r="AC41" s="763" t="str">
        <f>'Main Input'!AC41</f>
        <v>Servers</v>
      </c>
      <c r="AD41" s="764">
        <f>'Main Input'!AD41</f>
        <v>10</v>
      </c>
      <c r="AE41" s="765">
        <f t="shared" ca="1" si="26"/>
        <v>461040.87134608929</v>
      </c>
      <c r="AF41" s="299">
        <f ca="1">'Profile with CoM'!AF41*f_FinCalc</f>
        <v>0</v>
      </c>
      <c r="AG41" s="300">
        <f ca="1">'Profile with CoM'!AG41*f_FinCalc</f>
        <v>3885.5980342725115</v>
      </c>
      <c r="AH41" s="300">
        <f ca="1">'Profile with CoM'!AH41*f_FinCalc</f>
        <v>4958.660343229928</v>
      </c>
      <c r="AI41" s="300">
        <f ca="1">'Profile with CoM'!AI41*f_FinCalc</f>
        <v>237530.02342369131</v>
      </c>
      <c r="AJ41" s="300">
        <f ca="1">'Profile with CoM'!AJ41*f_FinCalc</f>
        <v>6399.0357125722521</v>
      </c>
      <c r="AK41" s="300">
        <f ca="1">'Profile with CoM'!AK41*f_FinCalc</f>
        <v>13596.790882138277</v>
      </c>
      <c r="AL41" s="300">
        <f ca="1">'Profile with CoM'!AL41*f_FinCalc</f>
        <v>5749.6390894867036</v>
      </c>
      <c r="AM41" s="300">
        <f ca="1">'Profile with CoM'!AM41*f_FinCalc</f>
        <v>5749.6390894867036</v>
      </c>
      <c r="AN41" s="300">
        <f ca="1">'Profile with CoM'!AN41*f_FinCalc</f>
        <v>3095.6811225243064</v>
      </c>
      <c r="AO41" s="300">
        <f ca="1">'Profile with CoM'!AO41*f_FinCalc</f>
        <v>3095.681122524255</v>
      </c>
      <c r="AP41" s="300">
        <f ca="1">'Profile with CoM'!AP41*f_FinCalc</f>
        <v>3095.681122524255</v>
      </c>
      <c r="AQ41" s="300">
        <f ca="1">'Profile with CoM'!AQ41*f_FinCalc</f>
        <v>3015.8613260937072</v>
      </c>
      <c r="AR41" s="300">
        <f ca="1">'Profile with CoM'!AR41*f_FinCalc</f>
        <v>3015.8613260936554</v>
      </c>
      <c r="AS41" s="300">
        <f ca="1">'Profile with CoM'!AS41*f_FinCalc</f>
        <v>3015.8613260937072</v>
      </c>
      <c r="AT41" s="300">
        <f ca="1">'Profile with CoM'!AT41*f_FinCalc</f>
        <v>3015.8613260936554</v>
      </c>
      <c r="AU41" s="300">
        <f ca="1">'Profile with CoM'!AU41*f_FinCalc</f>
        <v>3015.8613260936554</v>
      </c>
      <c r="AV41" s="300">
        <f ca="1">'Profile with CoM'!AV41*f_FinCalc</f>
        <v>3076.1785526155491</v>
      </c>
      <c r="AW41" s="300">
        <f ca="1">'Profile with CoM'!AW41*f_FinCalc</f>
        <v>3076.1785526155491</v>
      </c>
      <c r="AX41" s="300">
        <f ca="1">'Profile with CoM'!AX41*f_FinCalc</f>
        <v>3076.1785526154977</v>
      </c>
      <c r="AY41" s="300">
        <f ca="1">'Profile with CoM'!AY41*f_FinCalc</f>
        <v>3076.1785526155491</v>
      </c>
      <c r="AZ41" s="300">
        <f ca="1">'Profile with CoM'!AZ41*f_FinCalc</f>
        <v>3076.1785526154977</v>
      </c>
      <c r="BA41" s="300">
        <f ca="1">'Profile with CoM'!BA41*f_FinCalc</f>
        <v>3076.1785526155491</v>
      </c>
      <c r="BB41" s="300">
        <f ca="1">'Profile with CoM'!BB41*f_FinCalc</f>
        <v>3076.1785526155491</v>
      </c>
      <c r="BC41" s="300">
        <f ca="1">'Profile with CoM'!BC41*f_FinCalc</f>
        <v>3076.1785526154977</v>
      </c>
      <c r="BD41" s="300">
        <f ca="1">'Profile with CoM'!BD41*f_FinCalc</f>
        <v>3076.1785526156</v>
      </c>
      <c r="BE41" s="300">
        <f ca="1">'Profile with CoM'!BE41*f_FinCalc</f>
        <v>3076.1785526154977</v>
      </c>
      <c r="BF41" s="300">
        <f ca="1">'Profile with CoM'!BF41*f_FinCalc</f>
        <v>3076.1785526155491</v>
      </c>
      <c r="BG41" s="300">
        <f ca="1">'Profile with CoM'!BG41*f_FinCalc</f>
        <v>3076.1785526154977</v>
      </c>
      <c r="BH41" s="300">
        <f ca="1">'Profile with CoM'!BH41*f_FinCalc</f>
        <v>3137.7021236678925</v>
      </c>
      <c r="BI41" s="300">
        <f ca="1">'Profile with CoM'!BI41*f_FinCalc</f>
        <v>3137.7021236678925</v>
      </c>
      <c r="BJ41" s="300">
        <f ca="1">'Profile with CoM'!BJ41*f_FinCalc</f>
        <v>3137.7021236678925</v>
      </c>
      <c r="BK41" s="300">
        <f ca="1">'Profile with CoM'!BK41*f_FinCalc</f>
        <v>3137.7021236678925</v>
      </c>
      <c r="BL41" s="300">
        <f ca="1">'Profile with CoM'!BL41*f_FinCalc</f>
        <v>3137.7021236678925</v>
      </c>
      <c r="BM41" s="300">
        <f ca="1">'Profile with CoM'!BM41*f_FinCalc</f>
        <v>3137.7021236678406</v>
      </c>
      <c r="BN41" s="300">
        <f ca="1">'Profile with CoM'!BN41*f_FinCalc</f>
        <v>3137.7021236678925</v>
      </c>
      <c r="BO41" s="300">
        <f ca="1">'Profile with CoM'!BO41*f_FinCalc</f>
        <v>3137.7021236678925</v>
      </c>
      <c r="BP41" s="300">
        <f ca="1">'Profile with CoM'!BP41*f_FinCalc</f>
        <v>3137.7021236678925</v>
      </c>
      <c r="BQ41" s="300">
        <f ca="1">'Profile with CoM'!BQ41*f_FinCalc</f>
        <v>3137.7021236678925</v>
      </c>
      <c r="BR41" s="300">
        <f ca="1">'Profile with CoM'!BR41*f_FinCalc</f>
        <v>3137.7021236678925</v>
      </c>
      <c r="BS41" s="300">
        <f ca="1">'Profile with CoM'!BS41*f_FinCalc</f>
        <v>3137.7021236678925</v>
      </c>
      <c r="BT41" s="300">
        <f ca="1">'Profile with CoM'!BT41*f_FinCalc</f>
        <v>3200.4561661411844</v>
      </c>
      <c r="BU41" s="300">
        <f ca="1">'Profile with CoM'!BU41*f_FinCalc</f>
        <v>3200.4561661411844</v>
      </c>
      <c r="BV41" s="300">
        <f ca="1">'Profile with CoM'!BV41*f_FinCalc</f>
        <v>3200.4561661411844</v>
      </c>
      <c r="BW41" s="300">
        <f ca="1">'Profile with CoM'!BW41*f_FinCalc</f>
        <v>3200.4561661411844</v>
      </c>
      <c r="BX41" s="300">
        <f ca="1">'Profile with CoM'!BX41*f_FinCalc</f>
        <v>3200.4561661411844</v>
      </c>
      <c r="BY41" s="300">
        <f ca="1">'Profile with CoM'!BY41*f_FinCalc</f>
        <v>3200.4561661411844</v>
      </c>
      <c r="BZ41" s="300">
        <f ca="1">'Profile with CoM'!BZ41*f_FinCalc</f>
        <v>3200.4561661412349</v>
      </c>
      <c r="CA41" s="300">
        <f ca="1">'Profile with CoM'!CA41*f_FinCalc</f>
        <v>3200.4561661411844</v>
      </c>
      <c r="CB41" s="300">
        <f ca="1">'Profile with CoM'!CB41*f_FinCalc</f>
        <v>3200.4561661411844</v>
      </c>
      <c r="CC41" s="300">
        <f ca="1">'Profile with CoM'!CC41*f_FinCalc</f>
        <v>3200.4561661411844</v>
      </c>
      <c r="CD41" s="300">
        <f ca="1">'Profile with CoM'!CD41*f_FinCalc</f>
        <v>3200.4561661411844</v>
      </c>
      <c r="CE41" s="300">
        <f ca="1">'Profile with CoM'!CE41*f_FinCalc</f>
        <v>3200.4561661411844</v>
      </c>
      <c r="CF41" s="300">
        <f ca="1">'Profile with CoM'!CF41*f_FinCalc</f>
        <v>3264.4652894640608</v>
      </c>
      <c r="CG41" s="300">
        <f ca="1">'Profile with CoM'!CG41*f_FinCalc</f>
        <v>3264.4652894640099</v>
      </c>
      <c r="CH41" s="300">
        <f ca="1">'Profile with CoM'!CH41*f_FinCalc</f>
        <v>3264.4652894640608</v>
      </c>
      <c r="CI41" s="300">
        <f ca="1">'Profile with CoM'!CI41*f_FinCalc</f>
        <v>3264.4652894640099</v>
      </c>
      <c r="CJ41" s="300">
        <f ca="1">'Profile with CoM'!CJ41*f_FinCalc</f>
        <v>3264.4652894640608</v>
      </c>
      <c r="CK41" s="300">
        <f ca="1">'Profile with CoM'!CK41*f_FinCalc</f>
        <v>3264.4652894640608</v>
      </c>
      <c r="CL41" s="300">
        <f ca="1">'Profile with CoM'!CL41*f_FinCalc</f>
        <v>3264.4652894640099</v>
      </c>
      <c r="CM41" s="300">
        <f ca="1">'Profile with CoM'!CM41*f_FinCalc</f>
        <v>3264.4652894640608</v>
      </c>
      <c r="CN41" s="300">
        <f ca="1">'Profile with CoM'!CN41*f_FinCalc</f>
        <v>3264.4652894640099</v>
      </c>
      <c r="CO41" s="300">
        <f ca="1">'Profile with CoM'!CO41*f_FinCalc</f>
        <v>3264.4652894640608</v>
      </c>
      <c r="CP41" s="300">
        <f ca="1">'Profile with CoM'!CP41*f_FinCalc</f>
        <v>3264.4652894640099</v>
      </c>
      <c r="CQ41" s="300">
        <f ca="1">'Profile with CoM'!CQ41*f_FinCalc</f>
        <v>3264.4652894640608</v>
      </c>
      <c r="CR41" s="300">
        <f ca="1">'Profile with CoM'!CR41*f_FinCalc</f>
        <v>3329.7545952533033</v>
      </c>
      <c r="CS41" s="300">
        <f ca="1">'Profile with CoM'!CS41*f_FinCalc</f>
        <v>3329.7545952533033</v>
      </c>
      <c r="CT41" s="300">
        <f ca="1">'Profile with CoM'!CT41*f_FinCalc</f>
        <v>0</v>
      </c>
      <c r="CU41" s="300">
        <f ca="1">'Profile with CoM'!CU41*f_FinCalc</f>
        <v>0</v>
      </c>
      <c r="CV41" s="300">
        <f ca="1">'Profile with CoM'!CV41*f_FinCalc</f>
        <v>0</v>
      </c>
      <c r="CW41" s="300">
        <f ca="1">'Profile with CoM'!CW41*f_FinCalc</f>
        <v>0</v>
      </c>
      <c r="CX41" s="300">
        <f ca="1">'Profile with CoM'!CX41*f_FinCalc</f>
        <v>0</v>
      </c>
      <c r="CY41" s="300">
        <f ca="1">'Profile with CoM'!CY41*f_FinCalc</f>
        <v>0</v>
      </c>
      <c r="CZ41" s="300">
        <f ca="1">'Profile with CoM'!CZ41*f_FinCalc</f>
        <v>0</v>
      </c>
      <c r="DA41" s="300">
        <f ca="1">'Profile with CoM'!DA41*f_FinCalc</f>
        <v>0</v>
      </c>
      <c r="DB41" s="300">
        <f ca="1">'Profile with CoM'!DB41*f_FinCalc</f>
        <v>0</v>
      </c>
      <c r="DC41" s="300">
        <f ca="1">'Profile with CoM'!DC41*f_FinCalc</f>
        <v>0</v>
      </c>
      <c r="DD41" s="300">
        <f ca="1">'Profile with CoM'!DD41*f_FinCalc</f>
        <v>0</v>
      </c>
      <c r="DE41" s="300">
        <f ca="1">'Profile with CoM'!DE41*f_FinCalc</f>
        <v>0</v>
      </c>
      <c r="DF41" s="300">
        <f ca="1">'Profile with CoM'!DF41*f_FinCalc</f>
        <v>0</v>
      </c>
      <c r="DG41" s="300">
        <f ca="1">'Profile with CoM'!DG41*f_FinCalc</f>
        <v>0</v>
      </c>
      <c r="DH41" s="300">
        <f ca="1">'Profile with CoM'!DH41*f_FinCalc</f>
        <v>0</v>
      </c>
      <c r="DI41" s="300">
        <f ca="1">'Profile with CoM'!DI41*f_FinCalc</f>
        <v>0</v>
      </c>
      <c r="DJ41" s="300">
        <f ca="1">'Profile with CoM'!DJ41*f_FinCalc</f>
        <v>0</v>
      </c>
      <c r="DK41" s="300">
        <f ca="1">'Profile with CoM'!DK41*f_FinCalc</f>
        <v>0</v>
      </c>
      <c r="DL41" s="300">
        <f ca="1">'Profile with CoM'!DL41*f_FinCalc</f>
        <v>0</v>
      </c>
      <c r="DM41" s="300">
        <f ca="1">'Profile with CoM'!DM41*f_FinCalc</f>
        <v>0</v>
      </c>
      <c r="DN41" s="300">
        <f ca="1">'Profile with CoM'!DN41*f_FinCalc</f>
        <v>0</v>
      </c>
      <c r="DO41" s="300">
        <f ca="1">'Profile with CoM'!DO41*f_FinCalc</f>
        <v>0</v>
      </c>
      <c r="DP41" s="300">
        <f ca="1">'Profile with CoM'!DP41*f_FinCalc</f>
        <v>0</v>
      </c>
      <c r="DQ41" s="300">
        <f ca="1">'Profile with CoM'!DQ41*f_FinCalc</f>
        <v>0</v>
      </c>
      <c r="DR41" s="300">
        <f ca="1">'Profile with CoM'!DR41*f_FinCalc</f>
        <v>0</v>
      </c>
      <c r="DS41" s="300">
        <f ca="1">'Profile with CoM'!DS41*f_FinCalc</f>
        <v>0</v>
      </c>
      <c r="DT41" s="300">
        <f ca="1">'Profile with CoM'!DT41*f_FinCalc</f>
        <v>0</v>
      </c>
      <c r="DU41" s="300">
        <f ca="1">'Profile with CoM'!DU41*f_FinCalc</f>
        <v>0</v>
      </c>
      <c r="DV41" s="300">
        <f ca="1">'Profile with CoM'!DV41*f_FinCalc</f>
        <v>0</v>
      </c>
      <c r="DW41" s="300">
        <f ca="1">'Profile with CoM'!DW41*f_FinCalc</f>
        <v>0</v>
      </c>
      <c r="DX41" s="300">
        <f ca="1">'Profile with CoM'!DX41*f_FinCalc</f>
        <v>0</v>
      </c>
      <c r="DY41" s="300">
        <f ca="1">'Profile with CoM'!DY41*f_FinCalc</f>
        <v>0</v>
      </c>
      <c r="DZ41" s="300">
        <f ca="1">'Profile with CoM'!DZ41*f_FinCalc</f>
        <v>0</v>
      </c>
      <c r="EA41" s="300">
        <f ca="1">'Profile with CoM'!EA41*f_FinCalc</f>
        <v>0</v>
      </c>
      <c r="EB41" s="300">
        <f ca="1">'Profile with CoM'!EB41*f_FinCalc</f>
        <v>0</v>
      </c>
      <c r="EC41" s="300">
        <f ca="1">'Profile with CoM'!EC41*f_FinCalc</f>
        <v>0</v>
      </c>
      <c r="ED41" s="300">
        <f ca="1">'Profile with CoM'!ED41*f_FinCalc</f>
        <v>0</v>
      </c>
      <c r="EE41" s="300">
        <f ca="1">'Profile with CoM'!EE41*f_FinCalc</f>
        <v>0</v>
      </c>
      <c r="EF41" s="300">
        <f ca="1">'Profile with CoM'!EF41*f_FinCalc</f>
        <v>0</v>
      </c>
      <c r="EG41" s="300">
        <f ca="1">'Profile with CoM'!EG41*f_FinCalc</f>
        <v>0</v>
      </c>
      <c r="EH41" s="300">
        <f ca="1">'Profile with CoM'!EH41*f_FinCalc</f>
        <v>0</v>
      </c>
      <c r="EI41" s="300">
        <f ca="1">'Profile with CoM'!EI41*f_FinCalc</f>
        <v>0</v>
      </c>
      <c r="EJ41" s="300">
        <f ca="1">'Profile with CoM'!EJ41*f_FinCalc</f>
        <v>0</v>
      </c>
      <c r="EK41" s="300">
        <f ca="1">'Profile with CoM'!EK41*f_FinCalc</f>
        <v>0</v>
      </c>
      <c r="EL41" s="300">
        <f ca="1">'Profile with CoM'!EL41*f_FinCalc</f>
        <v>0</v>
      </c>
      <c r="EM41" s="300">
        <f ca="1">'Profile with CoM'!EM41*f_FinCalc</f>
        <v>0</v>
      </c>
      <c r="EN41" s="300">
        <f ca="1">'Profile with CoM'!EN41*f_FinCalc</f>
        <v>0</v>
      </c>
      <c r="EO41" s="300">
        <f ca="1">'Profile with CoM'!EO41*f_FinCalc</f>
        <v>0</v>
      </c>
      <c r="EP41" s="300">
        <f ca="1">'Profile with CoM'!EP41*f_FinCalc</f>
        <v>0</v>
      </c>
      <c r="EQ41" s="300">
        <f ca="1">'Profile with CoM'!EQ41*f_FinCalc</f>
        <v>0</v>
      </c>
      <c r="ER41" s="300">
        <f ca="1">'Profile with CoM'!ER41*f_FinCalc</f>
        <v>0</v>
      </c>
      <c r="ES41" s="300">
        <f ca="1">'Profile with CoM'!ES41*f_FinCalc</f>
        <v>0</v>
      </c>
      <c r="ET41" s="300">
        <f ca="1">'Profile with CoM'!ET41*f_FinCalc</f>
        <v>0</v>
      </c>
      <c r="EU41" s="300">
        <f ca="1">'Profile with CoM'!EU41*f_FinCalc</f>
        <v>0</v>
      </c>
      <c r="EV41" s="300">
        <f ca="1">'Profile with CoM'!EV41*f_FinCalc</f>
        <v>0</v>
      </c>
      <c r="EW41" s="300">
        <f ca="1">'Profile with CoM'!EW41*f_FinCalc</f>
        <v>0</v>
      </c>
      <c r="EX41" s="300">
        <f ca="1">'Profile with CoM'!EX41*f_FinCalc</f>
        <v>0</v>
      </c>
      <c r="EY41" s="612"/>
      <c r="EZ41" s="757" t="str">
        <f>'Main Input'!EZ41</f>
        <v>RPI</v>
      </c>
      <c r="FA41" s="757" t="str">
        <f>'Main Input'!FA41</f>
        <v>N/A</v>
      </c>
      <c r="FB41" s="766">
        <f>'Main Input'!FB41</f>
        <v>0</v>
      </c>
      <c r="FC41" s="766" t="str">
        <f>'Main Input'!FC41</f>
        <v>IT Solutions</v>
      </c>
      <c r="FD41" s="766" t="str">
        <f>'Main Input'!FD41</f>
        <v>Managed Services</v>
      </c>
      <c r="FE41" s="757" t="str">
        <f>'Main Input'!FE41</f>
        <v>Opex</v>
      </c>
      <c r="FF41" s="757" t="str">
        <f>'Main Input'!FF41</f>
        <v>ContractAccrual</v>
      </c>
      <c r="FG41" s="757" t="str">
        <f>'Main Input'!FG41</f>
        <v>Expense</v>
      </c>
      <c r="FH41" s="767" t="str">
        <f>'Main Input'!FH41</f>
        <v>A</v>
      </c>
      <c r="FI41" s="768">
        <f>'Main Input'!FI41</f>
        <v>0.22</v>
      </c>
      <c r="FJ41" s="768">
        <f>'Main Input'!FJ41</f>
        <v>0</v>
      </c>
      <c r="FK41" s="612"/>
      <c r="FL41" s="531">
        <f t="shared" si="27"/>
        <v>0</v>
      </c>
      <c r="FM41" s="86"/>
      <c r="FN41" s="612"/>
    </row>
    <row r="42" spans="1:170" ht="12.75" customHeight="1">
      <c r="A42" s="750" t="str">
        <f>'Main Input'!A42</f>
        <v>MTB</v>
      </c>
      <c r="B42" s="762" t="str">
        <f>'Main Input'!B42</f>
        <v>Datacentre Operations</v>
      </c>
      <c r="C42" s="762" t="str">
        <f>'Main Input'!C42</f>
        <v>Data Network</v>
      </c>
      <c r="D42" s="762" t="str">
        <f>'Main Input'!D42</f>
        <v>TFR</v>
      </c>
      <c r="E42" s="762" t="str">
        <f>'Main Input'!E42</f>
        <v>PRIMECENTER Rack 38 U, 1000 deep FAM</v>
      </c>
      <c r="F42" s="753" t="str">
        <f>'Main Input'!F42</f>
        <v>direct</v>
      </c>
      <c r="G42" s="753" t="str">
        <f>'Main Input'!G42</f>
        <v>Person</v>
      </c>
      <c r="H42" s="753">
        <f>'Main Input'!H42</f>
        <v>0</v>
      </c>
      <c r="I42" s="753">
        <f>'Main Input'!I42</f>
        <v>0</v>
      </c>
      <c r="J42" s="753">
        <f>'Main Input'!J42</f>
        <v>0</v>
      </c>
      <c r="K42" s="753" t="str">
        <f>'Main Input'!K42</f>
        <v>FJS</v>
      </c>
      <c r="L42" s="753" t="str">
        <f>'Main Input'!L42</f>
        <v>pHW</v>
      </c>
      <c r="M42" s="753">
        <f>'Main Input'!M42</f>
        <v>0</v>
      </c>
      <c r="N42" s="753">
        <f>'Main Input'!N42</f>
        <v>0</v>
      </c>
      <c r="O42" s="753" t="str">
        <f>'Main Input'!O42</f>
        <v>SPAIN</v>
      </c>
      <c r="P42" s="753">
        <f>'Main Input'!P42</f>
        <v>15681</v>
      </c>
      <c r="Q42" s="753" t="str">
        <f>'Main Input'!Q42</f>
        <v>EUR</v>
      </c>
      <c r="R42" s="753" t="str">
        <f>'Main Input'!R42</f>
        <v>EMEA</v>
      </c>
      <c r="S42" s="753" t="str">
        <f>'Main Input'!S42</f>
        <v>Local</v>
      </c>
      <c r="T42" s="753">
        <f>'Main Input'!T42</f>
        <v>0</v>
      </c>
      <c r="U42" s="753">
        <f>'Main Input'!U42</f>
        <v>0</v>
      </c>
      <c r="V42" s="753" t="str">
        <f>'Main Input'!V42</f>
        <v>ZZZ</v>
      </c>
      <c r="W42" s="753">
        <f>'Main Input'!W42</f>
        <v>0</v>
      </c>
      <c r="X42" s="753">
        <f>'Main Input'!X42</f>
        <v>0</v>
      </c>
      <c r="Y42" s="753">
        <f>'Main Input'!Y42</f>
        <v>0</v>
      </c>
      <c r="Z42" s="753">
        <f>'Main Input'!Z42</f>
        <v>0</v>
      </c>
      <c r="AA42" s="753">
        <f>'Main Input'!AA42</f>
        <v>0</v>
      </c>
      <c r="AB42" s="763">
        <f>'Main Input'!AB42</f>
        <v>0</v>
      </c>
      <c r="AC42" s="763" t="str">
        <f>'Main Input'!AC42</f>
        <v>Servers</v>
      </c>
      <c r="AD42" s="764">
        <f>'Main Input'!AD42</f>
        <v>12</v>
      </c>
      <c r="AE42" s="765">
        <f t="shared" ca="1" si="26"/>
        <v>252004.24923876202</v>
      </c>
      <c r="AF42" s="299">
        <f ca="1">'Profile with CoM'!AF42*f_FinCalc</f>
        <v>0</v>
      </c>
      <c r="AG42" s="300">
        <f ca="1">'Profile with CoM'!AG42*f_FinCalc</f>
        <v>2123.8620615381606</v>
      </c>
      <c r="AH42" s="300">
        <f ca="1">'Profile with CoM'!AH42*f_FinCalc</f>
        <v>2710.3963112364554</v>
      </c>
      <c r="AI42" s="300">
        <f ca="1">'Profile with CoM'!AI42*f_FinCalc</f>
        <v>129833.55477744392</v>
      </c>
      <c r="AJ42" s="300">
        <f ca="1">'Profile with CoM'!AJ42*f_FinCalc</f>
        <v>3497.7033291876655</v>
      </c>
      <c r="AK42" s="300">
        <f ca="1">'Profile with CoM'!AK42*f_FinCalc</f>
        <v>7431.9855163937837</v>
      </c>
      <c r="AL42" s="300">
        <f ca="1">'Profile with CoM'!AL42*f_FinCalc</f>
        <v>3142.7441083683611</v>
      </c>
      <c r="AM42" s="300">
        <f ca="1">'Profile with CoM'!AM42*f_FinCalc</f>
        <v>3142.7441083683611</v>
      </c>
      <c r="AN42" s="300">
        <f ca="1">'Profile with CoM'!AN42*f_FinCalc</f>
        <v>1692.0946615570901</v>
      </c>
      <c r="AO42" s="300">
        <f ca="1">'Profile with CoM'!AO42*f_FinCalc</f>
        <v>1692.0946615570617</v>
      </c>
      <c r="AP42" s="300">
        <f ca="1">'Profile with CoM'!AP42*f_FinCalc</f>
        <v>1692.0946615570617</v>
      </c>
      <c r="AQ42" s="300">
        <f ca="1">'Profile with CoM'!AQ42*f_FinCalc</f>
        <v>1648.4652804673942</v>
      </c>
      <c r="AR42" s="300">
        <f ca="1">'Profile with CoM'!AR42*f_FinCalc</f>
        <v>1648.4652804673658</v>
      </c>
      <c r="AS42" s="300">
        <f ca="1">'Profile with CoM'!AS42*f_FinCalc</f>
        <v>1648.4652804673942</v>
      </c>
      <c r="AT42" s="300">
        <f ca="1">'Profile with CoM'!AT42*f_FinCalc</f>
        <v>1648.4652804673658</v>
      </c>
      <c r="AU42" s="300">
        <f ca="1">'Profile with CoM'!AU42*f_FinCalc</f>
        <v>1648.4652804673658</v>
      </c>
      <c r="AV42" s="300">
        <f ca="1">'Profile with CoM'!AV42*f_FinCalc</f>
        <v>1681.4345860767244</v>
      </c>
      <c r="AW42" s="300">
        <f ca="1">'Profile with CoM'!AW42*f_FinCalc</f>
        <v>1681.4345860767244</v>
      </c>
      <c r="AX42" s="300">
        <f ca="1">'Profile with CoM'!AX42*f_FinCalc</f>
        <v>1681.4345860766966</v>
      </c>
      <c r="AY42" s="300">
        <f ca="1">'Profile with CoM'!AY42*f_FinCalc</f>
        <v>1681.4345860767244</v>
      </c>
      <c r="AZ42" s="300">
        <f ca="1">'Profile with CoM'!AZ42*f_FinCalc</f>
        <v>1681.4345860766966</v>
      </c>
      <c r="BA42" s="300">
        <f ca="1">'Profile with CoM'!BA42*f_FinCalc</f>
        <v>1681.4345860767244</v>
      </c>
      <c r="BB42" s="300">
        <f ca="1">'Profile with CoM'!BB42*f_FinCalc</f>
        <v>1681.4345860767244</v>
      </c>
      <c r="BC42" s="300">
        <f ca="1">'Profile with CoM'!BC42*f_FinCalc</f>
        <v>1681.4345860766966</v>
      </c>
      <c r="BD42" s="300">
        <f ca="1">'Profile with CoM'!BD42*f_FinCalc</f>
        <v>1681.4345860767521</v>
      </c>
      <c r="BE42" s="300">
        <f ca="1">'Profile with CoM'!BE42*f_FinCalc</f>
        <v>1681.4345860766966</v>
      </c>
      <c r="BF42" s="300">
        <f ca="1">'Profile with CoM'!BF42*f_FinCalc</f>
        <v>1681.4345860767244</v>
      </c>
      <c r="BG42" s="300">
        <f ca="1">'Profile with CoM'!BG42*f_FinCalc</f>
        <v>1681.4345860766966</v>
      </c>
      <c r="BH42" s="300">
        <f ca="1">'Profile with CoM'!BH42*f_FinCalc</f>
        <v>1715.0632777982767</v>
      </c>
      <c r="BI42" s="300">
        <f ca="1">'Profile with CoM'!BI42*f_FinCalc</f>
        <v>1715.0632777982767</v>
      </c>
      <c r="BJ42" s="300">
        <f ca="1">'Profile with CoM'!BJ42*f_FinCalc</f>
        <v>1715.0632777982767</v>
      </c>
      <c r="BK42" s="300">
        <f ca="1">'Profile with CoM'!BK42*f_FinCalc</f>
        <v>1715.0632777982767</v>
      </c>
      <c r="BL42" s="300">
        <f ca="1">'Profile with CoM'!BL42*f_FinCalc</f>
        <v>1715.0632777982767</v>
      </c>
      <c r="BM42" s="300">
        <f ca="1">'Profile with CoM'!BM42*f_FinCalc</f>
        <v>1715.0632777982482</v>
      </c>
      <c r="BN42" s="300">
        <f ca="1">'Profile with CoM'!BN42*f_FinCalc</f>
        <v>1715.0632777982767</v>
      </c>
      <c r="BO42" s="300">
        <f ca="1">'Profile with CoM'!BO42*f_FinCalc</f>
        <v>1715.0632777982767</v>
      </c>
      <c r="BP42" s="300">
        <f ca="1">'Profile with CoM'!BP42*f_FinCalc</f>
        <v>1715.0632777982767</v>
      </c>
      <c r="BQ42" s="300">
        <f ca="1">'Profile with CoM'!BQ42*f_FinCalc</f>
        <v>1715.0632777982767</v>
      </c>
      <c r="BR42" s="300">
        <f ca="1">'Profile with CoM'!BR42*f_FinCalc</f>
        <v>1715.0632777982767</v>
      </c>
      <c r="BS42" s="300">
        <f ca="1">'Profile with CoM'!BS42*f_FinCalc</f>
        <v>1715.0632777982767</v>
      </c>
      <c r="BT42" s="300">
        <f ca="1">'Profile with CoM'!BT42*f_FinCalc</f>
        <v>1749.364543354206</v>
      </c>
      <c r="BU42" s="300">
        <f ca="1">'Profile with CoM'!BU42*f_FinCalc</f>
        <v>1749.364543354206</v>
      </c>
      <c r="BV42" s="300">
        <f ca="1">'Profile with CoM'!BV42*f_FinCalc</f>
        <v>1749.364543354206</v>
      </c>
      <c r="BW42" s="300">
        <f ca="1">'Profile with CoM'!BW42*f_FinCalc</f>
        <v>1749.364543354206</v>
      </c>
      <c r="BX42" s="300">
        <f ca="1">'Profile with CoM'!BX42*f_FinCalc</f>
        <v>1749.364543354206</v>
      </c>
      <c r="BY42" s="300">
        <f ca="1">'Profile with CoM'!BY42*f_FinCalc</f>
        <v>1749.364543354206</v>
      </c>
      <c r="BZ42" s="300">
        <f ca="1">'Profile with CoM'!BZ42*f_FinCalc</f>
        <v>1749.3645433542338</v>
      </c>
      <c r="CA42" s="300">
        <f ca="1">'Profile with CoM'!CA42*f_FinCalc</f>
        <v>1749.364543354206</v>
      </c>
      <c r="CB42" s="300">
        <f ca="1">'Profile with CoM'!CB42*f_FinCalc</f>
        <v>1749.364543354206</v>
      </c>
      <c r="CC42" s="300">
        <f ca="1">'Profile with CoM'!CC42*f_FinCalc</f>
        <v>1749.364543354206</v>
      </c>
      <c r="CD42" s="300">
        <f ca="1">'Profile with CoM'!CD42*f_FinCalc</f>
        <v>1749.364543354206</v>
      </c>
      <c r="CE42" s="300">
        <f ca="1">'Profile with CoM'!CE42*f_FinCalc</f>
        <v>1749.364543354206</v>
      </c>
      <c r="CF42" s="300">
        <f ca="1">'Profile with CoM'!CF42*f_FinCalc</f>
        <v>1784.351834221319</v>
      </c>
      <c r="CG42" s="300">
        <f ca="1">'Profile with CoM'!CG42*f_FinCalc</f>
        <v>1784.3518342212913</v>
      </c>
      <c r="CH42" s="300">
        <f ca="1">'Profile with CoM'!CH42*f_FinCalc</f>
        <v>1784.351834221319</v>
      </c>
      <c r="CI42" s="300">
        <f ca="1">'Profile with CoM'!CI42*f_FinCalc</f>
        <v>1784.3518342212913</v>
      </c>
      <c r="CJ42" s="300">
        <f ca="1">'Profile with CoM'!CJ42*f_FinCalc</f>
        <v>1784.351834221319</v>
      </c>
      <c r="CK42" s="300">
        <f ca="1">'Profile with CoM'!CK42*f_FinCalc</f>
        <v>1784.351834221319</v>
      </c>
      <c r="CL42" s="300">
        <f ca="1">'Profile with CoM'!CL42*f_FinCalc</f>
        <v>1784.3518342212913</v>
      </c>
      <c r="CM42" s="300">
        <f ca="1">'Profile with CoM'!CM42*f_FinCalc</f>
        <v>1784.351834221319</v>
      </c>
      <c r="CN42" s="300">
        <f ca="1">'Profile with CoM'!CN42*f_FinCalc</f>
        <v>1784.3518342212913</v>
      </c>
      <c r="CO42" s="300">
        <f ca="1">'Profile with CoM'!CO42*f_FinCalc</f>
        <v>1784.351834221319</v>
      </c>
      <c r="CP42" s="300">
        <f ca="1">'Profile with CoM'!CP42*f_FinCalc</f>
        <v>1784.3518342212913</v>
      </c>
      <c r="CQ42" s="300">
        <f ca="1">'Profile with CoM'!CQ42*f_FinCalc</f>
        <v>1784.351834221319</v>
      </c>
      <c r="CR42" s="300">
        <f ca="1">'Profile with CoM'!CR42*f_FinCalc</f>
        <v>1820.0388709057243</v>
      </c>
      <c r="CS42" s="300">
        <f ca="1">'Profile with CoM'!CS42*f_FinCalc</f>
        <v>1820.0388709057243</v>
      </c>
      <c r="CT42" s="300">
        <f ca="1">'Profile with CoM'!CT42*f_FinCalc</f>
        <v>0</v>
      </c>
      <c r="CU42" s="300">
        <f ca="1">'Profile with CoM'!CU42*f_FinCalc</f>
        <v>0</v>
      </c>
      <c r="CV42" s="300">
        <f ca="1">'Profile with CoM'!CV42*f_FinCalc</f>
        <v>0</v>
      </c>
      <c r="CW42" s="300">
        <f ca="1">'Profile with CoM'!CW42*f_FinCalc</f>
        <v>0</v>
      </c>
      <c r="CX42" s="300">
        <f ca="1">'Profile with CoM'!CX42*f_FinCalc</f>
        <v>0</v>
      </c>
      <c r="CY42" s="300">
        <f ca="1">'Profile with CoM'!CY42*f_FinCalc</f>
        <v>0</v>
      </c>
      <c r="CZ42" s="300">
        <f ca="1">'Profile with CoM'!CZ42*f_FinCalc</f>
        <v>0</v>
      </c>
      <c r="DA42" s="300">
        <f ca="1">'Profile with CoM'!DA42*f_FinCalc</f>
        <v>0</v>
      </c>
      <c r="DB42" s="300">
        <f ca="1">'Profile with CoM'!DB42*f_FinCalc</f>
        <v>0</v>
      </c>
      <c r="DC42" s="300">
        <f ca="1">'Profile with CoM'!DC42*f_FinCalc</f>
        <v>0</v>
      </c>
      <c r="DD42" s="300">
        <f ca="1">'Profile with CoM'!DD42*f_FinCalc</f>
        <v>0</v>
      </c>
      <c r="DE42" s="300">
        <f ca="1">'Profile with CoM'!DE42*f_FinCalc</f>
        <v>0</v>
      </c>
      <c r="DF42" s="300">
        <f ca="1">'Profile with CoM'!DF42*f_FinCalc</f>
        <v>0</v>
      </c>
      <c r="DG42" s="300">
        <f ca="1">'Profile with CoM'!DG42*f_FinCalc</f>
        <v>0</v>
      </c>
      <c r="DH42" s="300">
        <f ca="1">'Profile with CoM'!DH42*f_FinCalc</f>
        <v>0</v>
      </c>
      <c r="DI42" s="300">
        <f ca="1">'Profile with CoM'!DI42*f_FinCalc</f>
        <v>0</v>
      </c>
      <c r="DJ42" s="300">
        <f ca="1">'Profile with CoM'!DJ42*f_FinCalc</f>
        <v>0</v>
      </c>
      <c r="DK42" s="300">
        <f ca="1">'Profile with CoM'!DK42*f_FinCalc</f>
        <v>0</v>
      </c>
      <c r="DL42" s="300">
        <f ca="1">'Profile with CoM'!DL42*f_FinCalc</f>
        <v>0</v>
      </c>
      <c r="DM42" s="300">
        <f ca="1">'Profile with CoM'!DM42*f_FinCalc</f>
        <v>0</v>
      </c>
      <c r="DN42" s="300">
        <f ca="1">'Profile with CoM'!DN42*f_FinCalc</f>
        <v>0</v>
      </c>
      <c r="DO42" s="300">
        <f ca="1">'Profile with CoM'!DO42*f_FinCalc</f>
        <v>0</v>
      </c>
      <c r="DP42" s="300">
        <f ca="1">'Profile with CoM'!DP42*f_FinCalc</f>
        <v>0</v>
      </c>
      <c r="DQ42" s="300">
        <f ca="1">'Profile with CoM'!DQ42*f_FinCalc</f>
        <v>0</v>
      </c>
      <c r="DR42" s="300">
        <f ca="1">'Profile with CoM'!DR42*f_FinCalc</f>
        <v>0</v>
      </c>
      <c r="DS42" s="300">
        <f ca="1">'Profile with CoM'!DS42*f_FinCalc</f>
        <v>0</v>
      </c>
      <c r="DT42" s="300">
        <f ca="1">'Profile with CoM'!DT42*f_FinCalc</f>
        <v>0</v>
      </c>
      <c r="DU42" s="300">
        <f ca="1">'Profile with CoM'!DU42*f_FinCalc</f>
        <v>0</v>
      </c>
      <c r="DV42" s="300">
        <f ca="1">'Profile with CoM'!DV42*f_FinCalc</f>
        <v>0</v>
      </c>
      <c r="DW42" s="300">
        <f ca="1">'Profile with CoM'!DW42*f_FinCalc</f>
        <v>0</v>
      </c>
      <c r="DX42" s="300">
        <f ca="1">'Profile with CoM'!DX42*f_FinCalc</f>
        <v>0</v>
      </c>
      <c r="DY42" s="300">
        <f ca="1">'Profile with CoM'!DY42*f_FinCalc</f>
        <v>0</v>
      </c>
      <c r="DZ42" s="300">
        <f ca="1">'Profile with CoM'!DZ42*f_FinCalc</f>
        <v>0</v>
      </c>
      <c r="EA42" s="300">
        <f ca="1">'Profile with CoM'!EA42*f_FinCalc</f>
        <v>0</v>
      </c>
      <c r="EB42" s="300">
        <f ca="1">'Profile with CoM'!EB42*f_FinCalc</f>
        <v>0</v>
      </c>
      <c r="EC42" s="300">
        <f ca="1">'Profile with CoM'!EC42*f_FinCalc</f>
        <v>0</v>
      </c>
      <c r="ED42" s="300">
        <f ca="1">'Profile with CoM'!ED42*f_FinCalc</f>
        <v>0</v>
      </c>
      <c r="EE42" s="300">
        <f ca="1">'Profile with CoM'!EE42*f_FinCalc</f>
        <v>0</v>
      </c>
      <c r="EF42" s="300">
        <f ca="1">'Profile with CoM'!EF42*f_FinCalc</f>
        <v>0</v>
      </c>
      <c r="EG42" s="300">
        <f ca="1">'Profile with CoM'!EG42*f_FinCalc</f>
        <v>0</v>
      </c>
      <c r="EH42" s="300">
        <f ca="1">'Profile with CoM'!EH42*f_FinCalc</f>
        <v>0</v>
      </c>
      <c r="EI42" s="300">
        <f ca="1">'Profile with CoM'!EI42*f_FinCalc</f>
        <v>0</v>
      </c>
      <c r="EJ42" s="300">
        <f ca="1">'Profile with CoM'!EJ42*f_FinCalc</f>
        <v>0</v>
      </c>
      <c r="EK42" s="300">
        <f ca="1">'Profile with CoM'!EK42*f_FinCalc</f>
        <v>0</v>
      </c>
      <c r="EL42" s="300">
        <f ca="1">'Profile with CoM'!EL42*f_FinCalc</f>
        <v>0</v>
      </c>
      <c r="EM42" s="300">
        <f ca="1">'Profile with CoM'!EM42*f_FinCalc</f>
        <v>0</v>
      </c>
      <c r="EN42" s="300">
        <f ca="1">'Profile with CoM'!EN42*f_FinCalc</f>
        <v>0</v>
      </c>
      <c r="EO42" s="300">
        <f ca="1">'Profile with CoM'!EO42*f_FinCalc</f>
        <v>0</v>
      </c>
      <c r="EP42" s="300">
        <f ca="1">'Profile with CoM'!EP42*f_FinCalc</f>
        <v>0</v>
      </c>
      <c r="EQ42" s="300">
        <f ca="1">'Profile with CoM'!EQ42*f_FinCalc</f>
        <v>0</v>
      </c>
      <c r="ER42" s="300">
        <f ca="1">'Profile with CoM'!ER42*f_FinCalc</f>
        <v>0</v>
      </c>
      <c r="ES42" s="300">
        <f ca="1">'Profile with CoM'!ES42*f_FinCalc</f>
        <v>0</v>
      </c>
      <c r="ET42" s="300">
        <f ca="1">'Profile with CoM'!ET42*f_FinCalc</f>
        <v>0</v>
      </c>
      <c r="EU42" s="300">
        <f ca="1">'Profile with CoM'!EU42*f_FinCalc</f>
        <v>0</v>
      </c>
      <c r="EV42" s="300">
        <f ca="1">'Profile with CoM'!EV42*f_FinCalc</f>
        <v>0</v>
      </c>
      <c r="EW42" s="300">
        <f ca="1">'Profile with CoM'!EW42*f_FinCalc</f>
        <v>0</v>
      </c>
      <c r="EX42" s="300">
        <f ca="1">'Profile with CoM'!EX42*f_FinCalc</f>
        <v>0</v>
      </c>
      <c r="EY42" s="612"/>
      <c r="EZ42" s="757" t="str">
        <f>'Main Input'!EZ42</f>
        <v>RPI</v>
      </c>
      <c r="FA42" s="757" t="str">
        <f>'Main Input'!FA42</f>
        <v>N/A</v>
      </c>
      <c r="FB42" s="766">
        <f>'Main Input'!FB42</f>
        <v>0</v>
      </c>
      <c r="FC42" s="766" t="str">
        <f>'Main Input'!FC42</f>
        <v>IT Solutions</v>
      </c>
      <c r="FD42" s="766" t="str">
        <f>'Main Input'!FD42</f>
        <v>Managed Services</v>
      </c>
      <c r="FE42" s="757" t="str">
        <f>'Main Input'!FE42</f>
        <v>Opex</v>
      </c>
      <c r="FF42" s="757" t="str">
        <f>'Main Input'!FF42</f>
        <v>ContractAccrual</v>
      </c>
      <c r="FG42" s="757" t="str">
        <f>'Main Input'!FG42</f>
        <v>Expense</v>
      </c>
      <c r="FH42" s="767" t="str">
        <f>'Main Input'!FH42</f>
        <v>A</v>
      </c>
      <c r="FI42" s="768">
        <f>'Main Input'!FI42</f>
        <v>0.22</v>
      </c>
      <c r="FJ42" s="768">
        <f>'Main Input'!FJ42</f>
        <v>0</v>
      </c>
      <c r="FK42" s="612"/>
      <c r="FL42" s="531">
        <f t="shared" si="27"/>
        <v>0</v>
      </c>
      <c r="FM42" s="86"/>
      <c r="FN42" s="612"/>
    </row>
    <row r="43" spans="1:170" ht="12.75" customHeight="1">
      <c r="A43" s="750" t="str">
        <f>'Main Input'!A43</f>
        <v>MTB</v>
      </c>
      <c r="B43" s="762" t="str">
        <f>'Main Input'!B43</f>
        <v>Datacentre Operations</v>
      </c>
      <c r="C43" s="762" t="str">
        <f>'Main Input'!C43</f>
        <v>Data Network</v>
      </c>
      <c r="D43" s="762" t="str">
        <f>'Main Input'!D43</f>
        <v>TFR</v>
      </c>
      <c r="E43" s="762" t="str">
        <f>'Main Input'!E43</f>
        <v>PRIMECENTER Rack 38 U, 1000 deep PORTAL</v>
      </c>
      <c r="F43" s="753" t="str">
        <f>'Main Input'!F43</f>
        <v>direct</v>
      </c>
      <c r="G43" s="753" t="str">
        <f>'Main Input'!G43</f>
        <v>Person</v>
      </c>
      <c r="H43" s="753">
        <f>'Main Input'!H43</f>
        <v>0</v>
      </c>
      <c r="I43" s="753">
        <f>'Main Input'!I43</f>
        <v>0</v>
      </c>
      <c r="J43" s="753">
        <f>'Main Input'!J43</f>
        <v>0</v>
      </c>
      <c r="K43" s="753" t="str">
        <f>'Main Input'!K43</f>
        <v>FJS</v>
      </c>
      <c r="L43" s="753" t="str">
        <f>'Main Input'!L43</f>
        <v>pHW</v>
      </c>
      <c r="M43" s="753">
        <f>'Main Input'!M43</f>
        <v>0</v>
      </c>
      <c r="N43" s="753">
        <f>'Main Input'!N43</f>
        <v>0</v>
      </c>
      <c r="O43" s="753" t="str">
        <f>'Main Input'!O43</f>
        <v>SPAIN</v>
      </c>
      <c r="P43" s="753">
        <f>'Main Input'!P43</f>
        <v>16993</v>
      </c>
      <c r="Q43" s="753" t="str">
        <f>'Main Input'!Q43</f>
        <v>EUR</v>
      </c>
      <c r="R43" s="753" t="str">
        <f>'Main Input'!R43</f>
        <v>EMEA</v>
      </c>
      <c r="S43" s="753" t="str">
        <f>'Main Input'!S43</f>
        <v>Local</v>
      </c>
      <c r="T43" s="753">
        <f>'Main Input'!T43</f>
        <v>0</v>
      </c>
      <c r="U43" s="753">
        <f>'Main Input'!U43</f>
        <v>0</v>
      </c>
      <c r="V43" s="753" t="str">
        <f>'Main Input'!V43</f>
        <v>ZZZ</v>
      </c>
      <c r="W43" s="753">
        <f>'Main Input'!W43</f>
        <v>0</v>
      </c>
      <c r="X43" s="753">
        <f>'Main Input'!X43</f>
        <v>0</v>
      </c>
      <c r="Y43" s="753">
        <f>'Main Input'!Y43</f>
        <v>0</v>
      </c>
      <c r="Z43" s="753">
        <f>'Main Input'!Z43</f>
        <v>0</v>
      </c>
      <c r="AA43" s="753">
        <f>'Main Input'!AA43</f>
        <v>0</v>
      </c>
      <c r="AB43" s="763">
        <f>'Main Input'!AB43</f>
        <v>0</v>
      </c>
      <c r="AC43" s="763" t="str">
        <f>'Main Input'!AC43</f>
        <v>Servers</v>
      </c>
      <c r="AD43" s="764">
        <f>'Main Input'!AD43</f>
        <v>15</v>
      </c>
      <c r="AE43" s="765">
        <f t="shared" ca="1" si="26"/>
        <v>341361.21797990269</v>
      </c>
      <c r="AF43" s="299">
        <f ca="1">'Profile with CoM'!AF43*f_FinCalc</f>
        <v>0</v>
      </c>
      <c r="AG43" s="300">
        <f ca="1">'Profile with CoM'!AG43*f_FinCalc</f>
        <v>2876.9520448088415</v>
      </c>
      <c r="AH43" s="300">
        <f ca="1">'Profile with CoM'!AH43*f_FinCalc</f>
        <v>3671.462639248221</v>
      </c>
      <c r="AI43" s="300">
        <f ca="1">'Profile with CoM'!AI43*f_FinCalc</f>
        <v>175870.60744954916</v>
      </c>
      <c r="AJ43" s="300">
        <f ca="1">'Profile with CoM'!AJ43*f_FinCalc</f>
        <v>4737.9370474528096</v>
      </c>
      <c r="AK43" s="300">
        <f ca="1">'Profile with CoM'!AK43*f_FinCalc</f>
        <v>10067.257340099448</v>
      </c>
      <c r="AL43" s="300">
        <f ca="1">'Profile with CoM'!AL43*f_FinCalc</f>
        <v>4257.1145521254666</v>
      </c>
      <c r="AM43" s="300">
        <f ca="1">'Profile with CoM'!AM43*f_FinCalc</f>
        <v>4257.1145521254666</v>
      </c>
      <c r="AN43" s="300">
        <f ca="1">'Profile with CoM'!AN43*f_FinCalc</f>
        <v>2292.0863293029488</v>
      </c>
      <c r="AO43" s="300">
        <f ca="1">'Profile with CoM'!AO43*f_FinCalc</f>
        <v>2292.0863293029101</v>
      </c>
      <c r="AP43" s="300">
        <f ca="1">'Profile with CoM'!AP43*f_FinCalc</f>
        <v>2292.0863293029101</v>
      </c>
      <c r="AQ43" s="300">
        <f ca="1">'Profile with CoM'!AQ43*f_FinCalc</f>
        <v>2232.9866168438257</v>
      </c>
      <c r="AR43" s="300">
        <f ca="1">'Profile with CoM'!AR43*f_FinCalc</f>
        <v>2232.9866168437875</v>
      </c>
      <c r="AS43" s="300">
        <f ca="1">'Profile with CoM'!AS43*f_FinCalc</f>
        <v>2232.9866168438257</v>
      </c>
      <c r="AT43" s="300">
        <f ca="1">'Profile with CoM'!AT43*f_FinCalc</f>
        <v>2232.9866168437875</v>
      </c>
      <c r="AU43" s="300">
        <f ca="1">'Profile with CoM'!AU43*f_FinCalc</f>
        <v>2232.9866168437875</v>
      </c>
      <c r="AV43" s="300">
        <f ca="1">'Profile with CoM'!AV43*f_FinCalc</f>
        <v>2277.6463491806785</v>
      </c>
      <c r="AW43" s="300">
        <f ca="1">'Profile with CoM'!AW43*f_FinCalc</f>
        <v>2277.6463491806785</v>
      </c>
      <c r="AX43" s="300">
        <f ca="1">'Profile with CoM'!AX43*f_FinCalc</f>
        <v>2277.6463491806403</v>
      </c>
      <c r="AY43" s="300">
        <f ca="1">'Profile with CoM'!AY43*f_FinCalc</f>
        <v>2277.6463491806785</v>
      </c>
      <c r="AZ43" s="300">
        <f ca="1">'Profile with CoM'!AZ43*f_FinCalc</f>
        <v>2277.6463491806403</v>
      </c>
      <c r="BA43" s="300">
        <f ca="1">'Profile with CoM'!BA43*f_FinCalc</f>
        <v>2277.6463491806785</v>
      </c>
      <c r="BB43" s="300">
        <f ca="1">'Profile with CoM'!BB43*f_FinCalc</f>
        <v>2277.6463491806785</v>
      </c>
      <c r="BC43" s="300">
        <f ca="1">'Profile with CoM'!BC43*f_FinCalc</f>
        <v>2277.6463491806403</v>
      </c>
      <c r="BD43" s="300">
        <f ca="1">'Profile with CoM'!BD43*f_FinCalc</f>
        <v>2277.6463491807158</v>
      </c>
      <c r="BE43" s="300">
        <f ca="1">'Profile with CoM'!BE43*f_FinCalc</f>
        <v>2277.6463491806403</v>
      </c>
      <c r="BF43" s="300">
        <f ca="1">'Profile with CoM'!BF43*f_FinCalc</f>
        <v>2277.6463491806785</v>
      </c>
      <c r="BG43" s="300">
        <f ca="1">'Profile with CoM'!BG43*f_FinCalc</f>
        <v>2277.6463491806403</v>
      </c>
      <c r="BH43" s="300">
        <f ca="1">'Profile with CoM'!BH43*f_FinCalc</f>
        <v>2323.199276164316</v>
      </c>
      <c r="BI43" s="300">
        <f ca="1">'Profile with CoM'!BI43*f_FinCalc</f>
        <v>2323.199276164316</v>
      </c>
      <c r="BJ43" s="300">
        <f ca="1">'Profile with CoM'!BJ43*f_FinCalc</f>
        <v>2323.199276164316</v>
      </c>
      <c r="BK43" s="300">
        <f ca="1">'Profile with CoM'!BK43*f_FinCalc</f>
        <v>2323.199276164316</v>
      </c>
      <c r="BL43" s="300">
        <f ca="1">'Profile with CoM'!BL43*f_FinCalc</f>
        <v>2323.199276164316</v>
      </c>
      <c r="BM43" s="300">
        <f ca="1">'Profile with CoM'!BM43*f_FinCalc</f>
        <v>2323.1992761642778</v>
      </c>
      <c r="BN43" s="300">
        <f ca="1">'Profile with CoM'!BN43*f_FinCalc</f>
        <v>2323.199276164316</v>
      </c>
      <c r="BO43" s="300">
        <f ca="1">'Profile with CoM'!BO43*f_FinCalc</f>
        <v>2323.199276164316</v>
      </c>
      <c r="BP43" s="300">
        <f ca="1">'Profile with CoM'!BP43*f_FinCalc</f>
        <v>2323.199276164316</v>
      </c>
      <c r="BQ43" s="300">
        <f ca="1">'Profile with CoM'!BQ43*f_FinCalc</f>
        <v>2323.199276164316</v>
      </c>
      <c r="BR43" s="300">
        <f ca="1">'Profile with CoM'!BR43*f_FinCalc</f>
        <v>2323.199276164316</v>
      </c>
      <c r="BS43" s="300">
        <f ca="1">'Profile with CoM'!BS43*f_FinCalc</f>
        <v>2323.199276164316</v>
      </c>
      <c r="BT43" s="300">
        <f ca="1">'Profile with CoM'!BT43*f_FinCalc</f>
        <v>2369.6632616875536</v>
      </c>
      <c r="BU43" s="300">
        <f ca="1">'Profile with CoM'!BU43*f_FinCalc</f>
        <v>2369.6632616875536</v>
      </c>
      <c r="BV43" s="300">
        <f ca="1">'Profile with CoM'!BV43*f_FinCalc</f>
        <v>2369.6632616875536</v>
      </c>
      <c r="BW43" s="300">
        <f ca="1">'Profile with CoM'!BW43*f_FinCalc</f>
        <v>2369.6632616875536</v>
      </c>
      <c r="BX43" s="300">
        <f ca="1">'Profile with CoM'!BX43*f_FinCalc</f>
        <v>2369.6632616875536</v>
      </c>
      <c r="BY43" s="300">
        <f ca="1">'Profile with CoM'!BY43*f_FinCalc</f>
        <v>2369.6632616875536</v>
      </c>
      <c r="BZ43" s="300">
        <f ca="1">'Profile with CoM'!BZ43*f_FinCalc</f>
        <v>2369.6632616875909</v>
      </c>
      <c r="CA43" s="300">
        <f ca="1">'Profile with CoM'!CA43*f_FinCalc</f>
        <v>2369.6632616875536</v>
      </c>
      <c r="CB43" s="300">
        <f ca="1">'Profile with CoM'!CB43*f_FinCalc</f>
        <v>2369.6632616875536</v>
      </c>
      <c r="CC43" s="300">
        <f ca="1">'Profile with CoM'!CC43*f_FinCalc</f>
        <v>2369.6632616875536</v>
      </c>
      <c r="CD43" s="300">
        <f ca="1">'Profile with CoM'!CD43*f_FinCalc</f>
        <v>2369.6632616875536</v>
      </c>
      <c r="CE43" s="300">
        <f ca="1">'Profile with CoM'!CE43*f_FinCalc</f>
        <v>2369.6632616875536</v>
      </c>
      <c r="CF43" s="300">
        <f ca="1">'Profile with CoM'!CF43*f_FinCalc</f>
        <v>2417.0565269213439</v>
      </c>
      <c r="CG43" s="300">
        <f ca="1">'Profile with CoM'!CG43*f_FinCalc</f>
        <v>2417.0565269213062</v>
      </c>
      <c r="CH43" s="300">
        <f ca="1">'Profile with CoM'!CH43*f_FinCalc</f>
        <v>2417.0565269213439</v>
      </c>
      <c r="CI43" s="300">
        <f ca="1">'Profile with CoM'!CI43*f_FinCalc</f>
        <v>2417.0565269213062</v>
      </c>
      <c r="CJ43" s="300">
        <f ca="1">'Profile with CoM'!CJ43*f_FinCalc</f>
        <v>2417.0565269213439</v>
      </c>
      <c r="CK43" s="300">
        <f ca="1">'Profile with CoM'!CK43*f_FinCalc</f>
        <v>2417.0565269213439</v>
      </c>
      <c r="CL43" s="300">
        <f ca="1">'Profile with CoM'!CL43*f_FinCalc</f>
        <v>2417.0565269213062</v>
      </c>
      <c r="CM43" s="300">
        <f ca="1">'Profile with CoM'!CM43*f_FinCalc</f>
        <v>2417.0565269213439</v>
      </c>
      <c r="CN43" s="300">
        <f ca="1">'Profile with CoM'!CN43*f_FinCalc</f>
        <v>2417.0565269213062</v>
      </c>
      <c r="CO43" s="300">
        <f ca="1">'Profile with CoM'!CO43*f_FinCalc</f>
        <v>2417.0565269213439</v>
      </c>
      <c r="CP43" s="300">
        <f ca="1">'Profile with CoM'!CP43*f_FinCalc</f>
        <v>2417.0565269213062</v>
      </c>
      <c r="CQ43" s="300">
        <f ca="1">'Profile with CoM'!CQ43*f_FinCalc</f>
        <v>2417.0565269213439</v>
      </c>
      <c r="CR43" s="300">
        <f ca="1">'Profile with CoM'!CR43*f_FinCalc</f>
        <v>2465.3976574597423</v>
      </c>
      <c r="CS43" s="300">
        <f ca="1">'Profile with CoM'!CS43*f_FinCalc</f>
        <v>2465.3976574597423</v>
      </c>
      <c r="CT43" s="300">
        <f ca="1">'Profile with CoM'!CT43*f_FinCalc</f>
        <v>0</v>
      </c>
      <c r="CU43" s="300">
        <f ca="1">'Profile with CoM'!CU43*f_FinCalc</f>
        <v>0</v>
      </c>
      <c r="CV43" s="300">
        <f ca="1">'Profile with CoM'!CV43*f_FinCalc</f>
        <v>0</v>
      </c>
      <c r="CW43" s="300">
        <f ca="1">'Profile with CoM'!CW43*f_FinCalc</f>
        <v>0</v>
      </c>
      <c r="CX43" s="300">
        <f ca="1">'Profile with CoM'!CX43*f_FinCalc</f>
        <v>0</v>
      </c>
      <c r="CY43" s="300">
        <f ca="1">'Profile with CoM'!CY43*f_FinCalc</f>
        <v>0</v>
      </c>
      <c r="CZ43" s="300">
        <f ca="1">'Profile with CoM'!CZ43*f_FinCalc</f>
        <v>0</v>
      </c>
      <c r="DA43" s="300">
        <f ca="1">'Profile with CoM'!DA43*f_FinCalc</f>
        <v>0</v>
      </c>
      <c r="DB43" s="300">
        <f ca="1">'Profile with CoM'!DB43*f_FinCalc</f>
        <v>0</v>
      </c>
      <c r="DC43" s="300">
        <f ca="1">'Profile with CoM'!DC43*f_FinCalc</f>
        <v>0</v>
      </c>
      <c r="DD43" s="300">
        <f ca="1">'Profile with CoM'!DD43*f_FinCalc</f>
        <v>0</v>
      </c>
      <c r="DE43" s="300">
        <f ca="1">'Profile with CoM'!DE43*f_FinCalc</f>
        <v>0</v>
      </c>
      <c r="DF43" s="300">
        <f ca="1">'Profile with CoM'!DF43*f_FinCalc</f>
        <v>0</v>
      </c>
      <c r="DG43" s="300">
        <f ca="1">'Profile with CoM'!DG43*f_FinCalc</f>
        <v>0</v>
      </c>
      <c r="DH43" s="300">
        <f ca="1">'Profile with CoM'!DH43*f_FinCalc</f>
        <v>0</v>
      </c>
      <c r="DI43" s="300">
        <f ca="1">'Profile with CoM'!DI43*f_FinCalc</f>
        <v>0</v>
      </c>
      <c r="DJ43" s="300">
        <f ca="1">'Profile with CoM'!DJ43*f_FinCalc</f>
        <v>0</v>
      </c>
      <c r="DK43" s="300">
        <f ca="1">'Profile with CoM'!DK43*f_FinCalc</f>
        <v>0</v>
      </c>
      <c r="DL43" s="300">
        <f ca="1">'Profile with CoM'!DL43*f_FinCalc</f>
        <v>0</v>
      </c>
      <c r="DM43" s="300">
        <f ca="1">'Profile with CoM'!DM43*f_FinCalc</f>
        <v>0</v>
      </c>
      <c r="DN43" s="300">
        <f ca="1">'Profile with CoM'!DN43*f_FinCalc</f>
        <v>0</v>
      </c>
      <c r="DO43" s="300">
        <f ca="1">'Profile with CoM'!DO43*f_FinCalc</f>
        <v>0</v>
      </c>
      <c r="DP43" s="300">
        <f ca="1">'Profile with CoM'!DP43*f_FinCalc</f>
        <v>0</v>
      </c>
      <c r="DQ43" s="300">
        <f ca="1">'Profile with CoM'!DQ43*f_FinCalc</f>
        <v>0</v>
      </c>
      <c r="DR43" s="300">
        <f ca="1">'Profile with CoM'!DR43*f_FinCalc</f>
        <v>0</v>
      </c>
      <c r="DS43" s="300">
        <f ca="1">'Profile with CoM'!DS43*f_FinCalc</f>
        <v>0</v>
      </c>
      <c r="DT43" s="300">
        <f ca="1">'Profile with CoM'!DT43*f_FinCalc</f>
        <v>0</v>
      </c>
      <c r="DU43" s="300">
        <f ca="1">'Profile with CoM'!DU43*f_FinCalc</f>
        <v>0</v>
      </c>
      <c r="DV43" s="300">
        <f ca="1">'Profile with CoM'!DV43*f_FinCalc</f>
        <v>0</v>
      </c>
      <c r="DW43" s="300">
        <f ca="1">'Profile with CoM'!DW43*f_FinCalc</f>
        <v>0</v>
      </c>
      <c r="DX43" s="300">
        <f ca="1">'Profile with CoM'!DX43*f_FinCalc</f>
        <v>0</v>
      </c>
      <c r="DY43" s="300">
        <f ca="1">'Profile with CoM'!DY43*f_FinCalc</f>
        <v>0</v>
      </c>
      <c r="DZ43" s="300">
        <f ca="1">'Profile with CoM'!DZ43*f_FinCalc</f>
        <v>0</v>
      </c>
      <c r="EA43" s="300">
        <f ca="1">'Profile with CoM'!EA43*f_FinCalc</f>
        <v>0</v>
      </c>
      <c r="EB43" s="300">
        <f ca="1">'Profile with CoM'!EB43*f_FinCalc</f>
        <v>0</v>
      </c>
      <c r="EC43" s="300">
        <f ca="1">'Profile with CoM'!EC43*f_FinCalc</f>
        <v>0</v>
      </c>
      <c r="ED43" s="300">
        <f ca="1">'Profile with CoM'!ED43*f_FinCalc</f>
        <v>0</v>
      </c>
      <c r="EE43" s="300">
        <f ca="1">'Profile with CoM'!EE43*f_FinCalc</f>
        <v>0</v>
      </c>
      <c r="EF43" s="300">
        <f ca="1">'Profile with CoM'!EF43*f_FinCalc</f>
        <v>0</v>
      </c>
      <c r="EG43" s="300">
        <f ca="1">'Profile with CoM'!EG43*f_FinCalc</f>
        <v>0</v>
      </c>
      <c r="EH43" s="300">
        <f ca="1">'Profile with CoM'!EH43*f_FinCalc</f>
        <v>0</v>
      </c>
      <c r="EI43" s="300">
        <f ca="1">'Profile with CoM'!EI43*f_FinCalc</f>
        <v>0</v>
      </c>
      <c r="EJ43" s="300">
        <f ca="1">'Profile with CoM'!EJ43*f_FinCalc</f>
        <v>0</v>
      </c>
      <c r="EK43" s="300">
        <f ca="1">'Profile with CoM'!EK43*f_FinCalc</f>
        <v>0</v>
      </c>
      <c r="EL43" s="300">
        <f ca="1">'Profile with CoM'!EL43*f_FinCalc</f>
        <v>0</v>
      </c>
      <c r="EM43" s="300">
        <f ca="1">'Profile with CoM'!EM43*f_FinCalc</f>
        <v>0</v>
      </c>
      <c r="EN43" s="300">
        <f ca="1">'Profile with CoM'!EN43*f_FinCalc</f>
        <v>0</v>
      </c>
      <c r="EO43" s="300">
        <f ca="1">'Profile with CoM'!EO43*f_FinCalc</f>
        <v>0</v>
      </c>
      <c r="EP43" s="300">
        <f ca="1">'Profile with CoM'!EP43*f_FinCalc</f>
        <v>0</v>
      </c>
      <c r="EQ43" s="300">
        <f ca="1">'Profile with CoM'!EQ43*f_FinCalc</f>
        <v>0</v>
      </c>
      <c r="ER43" s="300">
        <f ca="1">'Profile with CoM'!ER43*f_FinCalc</f>
        <v>0</v>
      </c>
      <c r="ES43" s="300">
        <f ca="1">'Profile with CoM'!ES43*f_FinCalc</f>
        <v>0</v>
      </c>
      <c r="ET43" s="300">
        <f ca="1">'Profile with CoM'!ET43*f_FinCalc</f>
        <v>0</v>
      </c>
      <c r="EU43" s="300">
        <f ca="1">'Profile with CoM'!EU43*f_FinCalc</f>
        <v>0</v>
      </c>
      <c r="EV43" s="300">
        <f ca="1">'Profile with CoM'!EV43*f_FinCalc</f>
        <v>0</v>
      </c>
      <c r="EW43" s="300">
        <f ca="1">'Profile with CoM'!EW43*f_FinCalc</f>
        <v>0</v>
      </c>
      <c r="EX43" s="300">
        <f ca="1">'Profile with CoM'!EX43*f_FinCalc</f>
        <v>0</v>
      </c>
      <c r="EY43" s="612"/>
      <c r="EZ43" s="757" t="str">
        <f>'Main Input'!EZ43</f>
        <v>RPI</v>
      </c>
      <c r="FA43" s="757" t="str">
        <f>'Main Input'!FA43</f>
        <v>N/A</v>
      </c>
      <c r="FB43" s="766">
        <f>'Main Input'!FB43</f>
        <v>0</v>
      </c>
      <c r="FC43" s="766" t="str">
        <f>'Main Input'!FC43</f>
        <v>IT Solutions</v>
      </c>
      <c r="FD43" s="766" t="str">
        <f>'Main Input'!FD43</f>
        <v>Managed Services</v>
      </c>
      <c r="FE43" s="757" t="str">
        <f>'Main Input'!FE43</f>
        <v>Opex</v>
      </c>
      <c r="FF43" s="757" t="str">
        <f>'Main Input'!FF43</f>
        <v>ContractAccrual</v>
      </c>
      <c r="FG43" s="757" t="str">
        <f>'Main Input'!FG43</f>
        <v>Expense</v>
      </c>
      <c r="FH43" s="767" t="str">
        <f>'Main Input'!FH43</f>
        <v>A</v>
      </c>
      <c r="FI43" s="768">
        <f>'Main Input'!FI43</f>
        <v>0.22</v>
      </c>
      <c r="FJ43" s="768">
        <f>'Main Input'!FJ43</f>
        <v>0</v>
      </c>
      <c r="FK43" s="612"/>
      <c r="FL43" s="531">
        <f t="shared" si="27"/>
        <v>0</v>
      </c>
      <c r="FM43" s="86"/>
      <c r="FN43" s="612"/>
    </row>
    <row r="44" spans="1:170" ht="12.75" customHeight="1">
      <c r="A44" s="750" t="str">
        <f>'Main Input'!A44</f>
        <v>MTB</v>
      </c>
      <c r="B44" s="762" t="str">
        <f>'Main Input'!B44</f>
        <v>Enterprise Management</v>
      </c>
      <c r="C44" s="762" t="str">
        <f>'Main Input'!C44</f>
        <v>Infrastructure</v>
      </c>
      <c r="D44" s="762" t="str">
        <f>'Main Input'!D44</f>
        <v>TFR</v>
      </c>
      <c r="E44" s="762" t="str">
        <f>'Main Input'!E44</f>
        <v>PRIMECENTER Rack 38 U, 1000 deep SERVICE DESK</v>
      </c>
      <c r="F44" s="753" t="str">
        <f>'Main Input'!F44</f>
        <v>direct</v>
      </c>
      <c r="G44" s="753" t="str">
        <f>'Main Input'!G44</f>
        <v>Person</v>
      </c>
      <c r="H44" s="753">
        <f>'Main Input'!H44</f>
        <v>0</v>
      </c>
      <c r="I44" s="753">
        <f>'Main Input'!I44</f>
        <v>0</v>
      </c>
      <c r="J44" s="753">
        <f>'Main Input'!J44</f>
        <v>0</v>
      </c>
      <c r="K44" s="753" t="str">
        <f>'Main Input'!K44</f>
        <v>FJS</v>
      </c>
      <c r="L44" s="753" t="str">
        <f>'Main Input'!L44</f>
        <v>pHW</v>
      </c>
      <c r="M44" s="753">
        <f>'Main Input'!M44</f>
        <v>0</v>
      </c>
      <c r="N44" s="753">
        <f>'Main Input'!N44</f>
        <v>0</v>
      </c>
      <c r="O44" s="753" t="str">
        <f>'Main Input'!O44</f>
        <v>SPAIN</v>
      </c>
      <c r="P44" s="753">
        <f>'Main Input'!P44</f>
        <v>241500</v>
      </c>
      <c r="Q44" s="753" t="str">
        <f>'Main Input'!Q44</f>
        <v>EUR</v>
      </c>
      <c r="R44" s="753" t="str">
        <f>'Main Input'!R44</f>
        <v>EMEA</v>
      </c>
      <c r="S44" s="753" t="str">
        <f>'Main Input'!S44</f>
        <v>Local</v>
      </c>
      <c r="T44" s="753">
        <f>'Main Input'!T44</f>
        <v>0</v>
      </c>
      <c r="U44" s="753">
        <f>'Main Input'!U44</f>
        <v>0</v>
      </c>
      <c r="V44" s="753" t="str">
        <f>'Main Input'!V44</f>
        <v>ZZZ</v>
      </c>
      <c r="W44" s="753">
        <f>'Main Input'!W44</f>
        <v>0</v>
      </c>
      <c r="X44" s="753">
        <f>'Main Input'!X44</f>
        <v>0</v>
      </c>
      <c r="Y44" s="753">
        <f>'Main Input'!Y44</f>
        <v>0</v>
      </c>
      <c r="Z44" s="753">
        <f>'Main Input'!Z44</f>
        <v>0</v>
      </c>
      <c r="AA44" s="753">
        <f>'Main Input'!AA44</f>
        <v>0</v>
      </c>
      <c r="AB44" s="763">
        <f>'Main Input'!AB44</f>
        <v>0</v>
      </c>
      <c r="AC44" s="763" t="str">
        <f>'Main Input'!AC44</f>
        <v>Servers</v>
      </c>
      <c r="AD44" s="764">
        <f>'Main Input'!AD44</f>
        <v>1</v>
      </c>
      <c r="AE44" s="765">
        <f t="shared" ca="1" si="26"/>
        <v>323422.32739813102</v>
      </c>
      <c r="AF44" s="299">
        <f ca="1">'Profile with CoM'!AF44*f_FinCalc</f>
        <v>0</v>
      </c>
      <c r="AG44" s="300">
        <f ca="1">'Profile with CoM'!AG44*f_FinCalc</f>
        <v>2725.7651928101191</v>
      </c>
      <c r="AH44" s="300">
        <f ca="1">'Profile with CoM'!AH44*f_FinCalc</f>
        <v>3478.5234209319347</v>
      </c>
      <c r="AI44" s="300">
        <f ca="1">'Profile with CoM'!AI44*f_FinCalc</f>
        <v>166628.42228786807</v>
      </c>
      <c r="AJ44" s="300">
        <f ca="1">'Profile with CoM'!AJ44*f_FinCalc</f>
        <v>4488.9534787259599</v>
      </c>
      <c r="AK44" s="300">
        <f ca="1">'Profile with CoM'!AK44*f_FinCalc</f>
        <v>9538.2123919026144</v>
      </c>
      <c r="AL44" s="300">
        <f ca="1">'Profile with CoM'!AL44*f_FinCalc</f>
        <v>4033.3987105996603</v>
      </c>
      <c r="AM44" s="300">
        <f ca="1">'Profile with CoM'!AM44*f_FinCalc</f>
        <v>4033.3987105996603</v>
      </c>
      <c r="AN44" s="300">
        <f ca="1">'Profile with CoM'!AN44*f_FinCalc</f>
        <v>2171.6347850160346</v>
      </c>
      <c r="AO44" s="300">
        <f ca="1">'Profile with CoM'!AO44*f_FinCalc</f>
        <v>2171.6347850159987</v>
      </c>
      <c r="AP44" s="300">
        <f ca="1">'Profile with CoM'!AP44*f_FinCalc</f>
        <v>2171.6347850159987</v>
      </c>
      <c r="AQ44" s="300">
        <f ca="1">'Profile with CoM'!AQ44*f_FinCalc</f>
        <v>2115.640824526899</v>
      </c>
      <c r="AR44" s="300">
        <f ca="1">'Profile with CoM'!AR44*f_FinCalc</f>
        <v>2115.6408245268631</v>
      </c>
      <c r="AS44" s="300">
        <f ca="1">'Profile with CoM'!AS44*f_FinCalc</f>
        <v>2115.640824526899</v>
      </c>
      <c r="AT44" s="300">
        <f ca="1">'Profile with CoM'!AT44*f_FinCalc</f>
        <v>2115.6408245268631</v>
      </c>
      <c r="AU44" s="300">
        <f ca="1">'Profile with CoM'!AU44*f_FinCalc</f>
        <v>2115.6408245268631</v>
      </c>
      <c r="AV44" s="300">
        <f ca="1">'Profile with CoM'!AV44*f_FinCalc</f>
        <v>2157.9536410174146</v>
      </c>
      <c r="AW44" s="300">
        <f ca="1">'Profile with CoM'!AW44*f_FinCalc</f>
        <v>2157.9536410174146</v>
      </c>
      <c r="AX44" s="300">
        <f ca="1">'Profile with CoM'!AX44*f_FinCalc</f>
        <v>2157.9536410173787</v>
      </c>
      <c r="AY44" s="300">
        <f ca="1">'Profile with CoM'!AY44*f_FinCalc</f>
        <v>2157.9536410174146</v>
      </c>
      <c r="AZ44" s="300">
        <f ca="1">'Profile with CoM'!AZ44*f_FinCalc</f>
        <v>2157.9536410173787</v>
      </c>
      <c r="BA44" s="300">
        <f ca="1">'Profile with CoM'!BA44*f_FinCalc</f>
        <v>2157.9536410174146</v>
      </c>
      <c r="BB44" s="300">
        <f ca="1">'Profile with CoM'!BB44*f_FinCalc</f>
        <v>2157.9536410174146</v>
      </c>
      <c r="BC44" s="300">
        <f ca="1">'Profile with CoM'!BC44*f_FinCalc</f>
        <v>2157.9536410173787</v>
      </c>
      <c r="BD44" s="300">
        <f ca="1">'Profile with CoM'!BD44*f_FinCalc</f>
        <v>2157.9536410174501</v>
      </c>
      <c r="BE44" s="300">
        <f ca="1">'Profile with CoM'!BE44*f_FinCalc</f>
        <v>2157.9536410173787</v>
      </c>
      <c r="BF44" s="300">
        <f ca="1">'Profile with CoM'!BF44*f_FinCalc</f>
        <v>2157.9536410174146</v>
      </c>
      <c r="BG44" s="300">
        <f ca="1">'Profile with CoM'!BG44*f_FinCalc</f>
        <v>2157.9536410173787</v>
      </c>
      <c r="BH44" s="300">
        <f ca="1">'Profile with CoM'!BH44*f_FinCalc</f>
        <v>2201.1127138377856</v>
      </c>
      <c r="BI44" s="300">
        <f ca="1">'Profile with CoM'!BI44*f_FinCalc</f>
        <v>2201.1127138377856</v>
      </c>
      <c r="BJ44" s="300">
        <f ca="1">'Profile with CoM'!BJ44*f_FinCalc</f>
        <v>2201.1127138377856</v>
      </c>
      <c r="BK44" s="300">
        <f ca="1">'Profile with CoM'!BK44*f_FinCalc</f>
        <v>2201.1127138377856</v>
      </c>
      <c r="BL44" s="300">
        <f ca="1">'Profile with CoM'!BL44*f_FinCalc</f>
        <v>2201.1127138377856</v>
      </c>
      <c r="BM44" s="300">
        <f ca="1">'Profile with CoM'!BM44*f_FinCalc</f>
        <v>2201.1127138377492</v>
      </c>
      <c r="BN44" s="300">
        <f ca="1">'Profile with CoM'!BN44*f_FinCalc</f>
        <v>2201.1127138377856</v>
      </c>
      <c r="BO44" s="300">
        <f ca="1">'Profile with CoM'!BO44*f_FinCalc</f>
        <v>2201.1127138377856</v>
      </c>
      <c r="BP44" s="300">
        <f ca="1">'Profile with CoM'!BP44*f_FinCalc</f>
        <v>2201.1127138377856</v>
      </c>
      <c r="BQ44" s="300">
        <f ca="1">'Profile with CoM'!BQ44*f_FinCalc</f>
        <v>2201.1127138377856</v>
      </c>
      <c r="BR44" s="300">
        <f ca="1">'Profile with CoM'!BR44*f_FinCalc</f>
        <v>2201.1127138377856</v>
      </c>
      <c r="BS44" s="300">
        <f ca="1">'Profile with CoM'!BS44*f_FinCalc</f>
        <v>2201.1127138377856</v>
      </c>
      <c r="BT44" s="300">
        <f ca="1">'Profile with CoM'!BT44*f_FinCalc</f>
        <v>2245.1349681144952</v>
      </c>
      <c r="BU44" s="300">
        <f ca="1">'Profile with CoM'!BU44*f_FinCalc</f>
        <v>2245.1349681144952</v>
      </c>
      <c r="BV44" s="300">
        <f ca="1">'Profile with CoM'!BV44*f_FinCalc</f>
        <v>2245.1349681144952</v>
      </c>
      <c r="BW44" s="300">
        <f ca="1">'Profile with CoM'!BW44*f_FinCalc</f>
        <v>2245.1349681144952</v>
      </c>
      <c r="BX44" s="300">
        <f ca="1">'Profile with CoM'!BX44*f_FinCalc</f>
        <v>2245.1349681144952</v>
      </c>
      <c r="BY44" s="300">
        <f ca="1">'Profile with CoM'!BY44*f_FinCalc</f>
        <v>2245.1349681144952</v>
      </c>
      <c r="BZ44" s="300">
        <f ca="1">'Profile with CoM'!BZ44*f_FinCalc</f>
        <v>2245.1349681145307</v>
      </c>
      <c r="CA44" s="300">
        <f ca="1">'Profile with CoM'!CA44*f_FinCalc</f>
        <v>2245.1349681144952</v>
      </c>
      <c r="CB44" s="300">
        <f ca="1">'Profile with CoM'!CB44*f_FinCalc</f>
        <v>2245.1349681144952</v>
      </c>
      <c r="CC44" s="300">
        <f ca="1">'Profile with CoM'!CC44*f_FinCalc</f>
        <v>2245.1349681144952</v>
      </c>
      <c r="CD44" s="300">
        <f ca="1">'Profile with CoM'!CD44*f_FinCalc</f>
        <v>2245.1349681144952</v>
      </c>
      <c r="CE44" s="300">
        <f ca="1">'Profile with CoM'!CE44*f_FinCalc</f>
        <v>2245.1349681144952</v>
      </c>
      <c r="CF44" s="300">
        <f ca="1">'Profile with CoM'!CF44*f_FinCalc</f>
        <v>2290.0376674768222</v>
      </c>
      <c r="CG44" s="300">
        <f ca="1">'Profile with CoM'!CG44*f_FinCalc</f>
        <v>2290.0376674767863</v>
      </c>
      <c r="CH44" s="300">
        <f ca="1">'Profile with CoM'!CH44*f_FinCalc</f>
        <v>2290.0376674768222</v>
      </c>
      <c r="CI44" s="300">
        <f ca="1">'Profile with CoM'!CI44*f_FinCalc</f>
        <v>2290.0376674767863</v>
      </c>
      <c r="CJ44" s="300">
        <f ca="1">'Profile with CoM'!CJ44*f_FinCalc</f>
        <v>2290.0376674768222</v>
      </c>
      <c r="CK44" s="300">
        <f ca="1">'Profile with CoM'!CK44*f_FinCalc</f>
        <v>2290.0376674768222</v>
      </c>
      <c r="CL44" s="300">
        <f ca="1">'Profile with CoM'!CL44*f_FinCalc</f>
        <v>2290.0376674767863</v>
      </c>
      <c r="CM44" s="300">
        <f ca="1">'Profile with CoM'!CM44*f_FinCalc</f>
        <v>2290.0376674768222</v>
      </c>
      <c r="CN44" s="300">
        <f ca="1">'Profile with CoM'!CN44*f_FinCalc</f>
        <v>2290.0376674767863</v>
      </c>
      <c r="CO44" s="300">
        <f ca="1">'Profile with CoM'!CO44*f_FinCalc</f>
        <v>2290.0376674768222</v>
      </c>
      <c r="CP44" s="300">
        <f ca="1">'Profile with CoM'!CP44*f_FinCalc</f>
        <v>2290.0376674767863</v>
      </c>
      <c r="CQ44" s="300">
        <f ca="1">'Profile with CoM'!CQ44*f_FinCalc</f>
        <v>2290.0376674768222</v>
      </c>
      <c r="CR44" s="300">
        <f ca="1">'Profile with CoM'!CR44*f_FinCalc</f>
        <v>2335.8384208263315</v>
      </c>
      <c r="CS44" s="300">
        <f ca="1">'Profile with CoM'!CS44*f_FinCalc</f>
        <v>2335.8384208263315</v>
      </c>
      <c r="CT44" s="300">
        <f ca="1">'Profile with CoM'!CT44*f_FinCalc</f>
        <v>0</v>
      </c>
      <c r="CU44" s="300">
        <f ca="1">'Profile with CoM'!CU44*f_FinCalc</f>
        <v>0</v>
      </c>
      <c r="CV44" s="300">
        <f ca="1">'Profile with CoM'!CV44*f_FinCalc</f>
        <v>0</v>
      </c>
      <c r="CW44" s="300">
        <f ca="1">'Profile with CoM'!CW44*f_FinCalc</f>
        <v>0</v>
      </c>
      <c r="CX44" s="300">
        <f ca="1">'Profile with CoM'!CX44*f_FinCalc</f>
        <v>0</v>
      </c>
      <c r="CY44" s="300">
        <f ca="1">'Profile with CoM'!CY44*f_FinCalc</f>
        <v>0</v>
      </c>
      <c r="CZ44" s="300">
        <f ca="1">'Profile with CoM'!CZ44*f_FinCalc</f>
        <v>0</v>
      </c>
      <c r="DA44" s="300">
        <f ca="1">'Profile with CoM'!DA44*f_FinCalc</f>
        <v>0</v>
      </c>
      <c r="DB44" s="300">
        <f ca="1">'Profile with CoM'!DB44*f_FinCalc</f>
        <v>0</v>
      </c>
      <c r="DC44" s="300">
        <f ca="1">'Profile with CoM'!DC44*f_FinCalc</f>
        <v>0</v>
      </c>
      <c r="DD44" s="300">
        <f ca="1">'Profile with CoM'!DD44*f_FinCalc</f>
        <v>0</v>
      </c>
      <c r="DE44" s="300">
        <f ca="1">'Profile with CoM'!DE44*f_FinCalc</f>
        <v>0</v>
      </c>
      <c r="DF44" s="300">
        <f ca="1">'Profile with CoM'!DF44*f_FinCalc</f>
        <v>0</v>
      </c>
      <c r="DG44" s="300">
        <f ca="1">'Profile with CoM'!DG44*f_FinCalc</f>
        <v>0</v>
      </c>
      <c r="DH44" s="300">
        <f ca="1">'Profile with CoM'!DH44*f_FinCalc</f>
        <v>0</v>
      </c>
      <c r="DI44" s="300">
        <f ca="1">'Profile with CoM'!DI44*f_FinCalc</f>
        <v>0</v>
      </c>
      <c r="DJ44" s="300">
        <f ca="1">'Profile with CoM'!DJ44*f_FinCalc</f>
        <v>0</v>
      </c>
      <c r="DK44" s="300">
        <f ca="1">'Profile with CoM'!DK44*f_FinCalc</f>
        <v>0</v>
      </c>
      <c r="DL44" s="300">
        <f ca="1">'Profile with CoM'!DL44*f_FinCalc</f>
        <v>0</v>
      </c>
      <c r="DM44" s="300">
        <f ca="1">'Profile with CoM'!DM44*f_FinCalc</f>
        <v>0</v>
      </c>
      <c r="DN44" s="300">
        <f ca="1">'Profile with CoM'!DN44*f_FinCalc</f>
        <v>0</v>
      </c>
      <c r="DO44" s="300">
        <f ca="1">'Profile with CoM'!DO44*f_FinCalc</f>
        <v>0</v>
      </c>
      <c r="DP44" s="300">
        <f ca="1">'Profile with CoM'!DP44*f_FinCalc</f>
        <v>0</v>
      </c>
      <c r="DQ44" s="300">
        <f ca="1">'Profile with CoM'!DQ44*f_FinCalc</f>
        <v>0</v>
      </c>
      <c r="DR44" s="300">
        <f ca="1">'Profile with CoM'!DR44*f_FinCalc</f>
        <v>0</v>
      </c>
      <c r="DS44" s="300">
        <f ca="1">'Profile with CoM'!DS44*f_FinCalc</f>
        <v>0</v>
      </c>
      <c r="DT44" s="300">
        <f ca="1">'Profile with CoM'!DT44*f_FinCalc</f>
        <v>0</v>
      </c>
      <c r="DU44" s="300">
        <f ca="1">'Profile with CoM'!DU44*f_FinCalc</f>
        <v>0</v>
      </c>
      <c r="DV44" s="300">
        <f ca="1">'Profile with CoM'!DV44*f_FinCalc</f>
        <v>0</v>
      </c>
      <c r="DW44" s="300">
        <f ca="1">'Profile with CoM'!DW44*f_FinCalc</f>
        <v>0</v>
      </c>
      <c r="DX44" s="300">
        <f ca="1">'Profile with CoM'!DX44*f_FinCalc</f>
        <v>0</v>
      </c>
      <c r="DY44" s="300">
        <f ca="1">'Profile with CoM'!DY44*f_FinCalc</f>
        <v>0</v>
      </c>
      <c r="DZ44" s="300">
        <f ca="1">'Profile with CoM'!DZ44*f_FinCalc</f>
        <v>0</v>
      </c>
      <c r="EA44" s="300">
        <f ca="1">'Profile with CoM'!EA44*f_FinCalc</f>
        <v>0</v>
      </c>
      <c r="EB44" s="300">
        <f ca="1">'Profile with CoM'!EB44*f_FinCalc</f>
        <v>0</v>
      </c>
      <c r="EC44" s="300">
        <f ca="1">'Profile with CoM'!EC44*f_FinCalc</f>
        <v>0</v>
      </c>
      <c r="ED44" s="300">
        <f ca="1">'Profile with CoM'!ED44*f_FinCalc</f>
        <v>0</v>
      </c>
      <c r="EE44" s="300">
        <f ca="1">'Profile with CoM'!EE44*f_FinCalc</f>
        <v>0</v>
      </c>
      <c r="EF44" s="300">
        <f ca="1">'Profile with CoM'!EF44*f_FinCalc</f>
        <v>0</v>
      </c>
      <c r="EG44" s="300">
        <f ca="1">'Profile with CoM'!EG44*f_FinCalc</f>
        <v>0</v>
      </c>
      <c r="EH44" s="300">
        <f ca="1">'Profile with CoM'!EH44*f_FinCalc</f>
        <v>0</v>
      </c>
      <c r="EI44" s="300">
        <f ca="1">'Profile with CoM'!EI44*f_FinCalc</f>
        <v>0</v>
      </c>
      <c r="EJ44" s="300">
        <f ca="1">'Profile with CoM'!EJ44*f_FinCalc</f>
        <v>0</v>
      </c>
      <c r="EK44" s="300">
        <f ca="1">'Profile with CoM'!EK44*f_FinCalc</f>
        <v>0</v>
      </c>
      <c r="EL44" s="300">
        <f ca="1">'Profile with CoM'!EL44*f_FinCalc</f>
        <v>0</v>
      </c>
      <c r="EM44" s="300">
        <f ca="1">'Profile with CoM'!EM44*f_FinCalc</f>
        <v>0</v>
      </c>
      <c r="EN44" s="300">
        <f ca="1">'Profile with CoM'!EN44*f_FinCalc</f>
        <v>0</v>
      </c>
      <c r="EO44" s="300">
        <f ca="1">'Profile with CoM'!EO44*f_FinCalc</f>
        <v>0</v>
      </c>
      <c r="EP44" s="300">
        <f ca="1">'Profile with CoM'!EP44*f_FinCalc</f>
        <v>0</v>
      </c>
      <c r="EQ44" s="300">
        <f ca="1">'Profile with CoM'!EQ44*f_FinCalc</f>
        <v>0</v>
      </c>
      <c r="ER44" s="300">
        <f ca="1">'Profile with CoM'!ER44*f_FinCalc</f>
        <v>0</v>
      </c>
      <c r="ES44" s="300">
        <f ca="1">'Profile with CoM'!ES44*f_FinCalc</f>
        <v>0</v>
      </c>
      <c r="ET44" s="300">
        <f ca="1">'Profile with CoM'!ET44*f_FinCalc</f>
        <v>0</v>
      </c>
      <c r="EU44" s="300">
        <f ca="1">'Profile with CoM'!EU44*f_FinCalc</f>
        <v>0</v>
      </c>
      <c r="EV44" s="300">
        <f ca="1">'Profile with CoM'!EV44*f_FinCalc</f>
        <v>0</v>
      </c>
      <c r="EW44" s="300">
        <f ca="1">'Profile with CoM'!EW44*f_FinCalc</f>
        <v>0</v>
      </c>
      <c r="EX44" s="300">
        <f ca="1">'Profile with CoM'!EX44*f_FinCalc</f>
        <v>0</v>
      </c>
      <c r="EY44" s="612"/>
      <c r="EZ44" s="757" t="str">
        <f>'Main Input'!EZ44</f>
        <v>RPI</v>
      </c>
      <c r="FA44" s="757" t="str">
        <f>'Main Input'!FA44</f>
        <v>N/A</v>
      </c>
      <c r="FB44" s="766">
        <f>'Main Input'!FB44</f>
        <v>0</v>
      </c>
      <c r="FC44" s="766" t="str">
        <f>'Main Input'!FC44</f>
        <v>IT Solutions</v>
      </c>
      <c r="FD44" s="766" t="str">
        <f>'Main Input'!FD44</f>
        <v>Managed Services</v>
      </c>
      <c r="FE44" s="757" t="str">
        <f>'Main Input'!FE44</f>
        <v>Opex</v>
      </c>
      <c r="FF44" s="757" t="str">
        <f>'Main Input'!FF44</f>
        <v>ContractAccrual</v>
      </c>
      <c r="FG44" s="757" t="str">
        <f>'Main Input'!FG44</f>
        <v>Expense</v>
      </c>
      <c r="FH44" s="767" t="str">
        <f>'Main Input'!FH44</f>
        <v>A</v>
      </c>
      <c r="FI44" s="768">
        <f>'Main Input'!FI44</f>
        <v>0.22</v>
      </c>
      <c r="FJ44" s="768">
        <f>'Main Input'!FJ44</f>
        <v>0</v>
      </c>
      <c r="FK44" s="612"/>
      <c r="FL44" s="531">
        <f t="shared" si="27"/>
        <v>0</v>
      </c>
      <c r="FM44" s="86"/>
      <c r="FN44" s="612"/>
    </row>
    <row r="45" spans="1:170" ht="12.75" customHeight="1">
      <c r="A45" s="750" t="str">
        <f>'Main Input'!A45</f>
        <v>MTB</v>
      </c>
      <c r="B45" s="762" t="str">
        <f>'Main Input'!B45</f>
        <v>Enterprise Management</v>
      </c>
      <c r="C45" s="762" t="str">
        <f>'Main Input'!C45</f>
        <v>Software</v>
      </c>
      <c r="D45" s="762" t="str">
        <f>'Main Input'!D45</f>
        <v>TRA</v>
      </c>
      <c r="E45" s="762" t="str">
        <f>'Main Input'!E45</f>
        <v>Addon product</v>
      </c>
      <c r="F45" s="753" t="str">
        <f>'Main Input'!F45</f>
        <v>direct</v>
      </c>
      <c r="G45" s="753" t="str">
        <f>'Main Input'!G45</f>
        <v>Person</v>
      </c>
      <c r="H45" s="753">
        <f>'Main Input'!H45</f>
        <v>0</v>
      </c>
      <c r="I45" s="753">
        <f>'Main Input'!I45</f>
        <v>0</v>
      </c>
      <c r="J45" s="753">
        <f>'Main Input'!J45</f>
        <v>0</v>
      </c>
      <c r="K45" s="753" t="str">
        <f>'Main Input'!K45</f>
        <v>FJS</v>
      </c>
      <c r="L45" s="753" t="str">
        <f>'Main Input'!L45</f>
        <v>pHW</v>
      </c>
      <c r="M45" s="753">
        <f>'Main Input'!M45</f>
        <v>0</v>
      </c>
      <c r="N45" s="753">
        <f>'Main Input'!N45</f>
        <v>0</v>
      </c>
      <c r="O45" s="753" t="str">
        <f>'Main Input'!O45</f>
        <v>SPAIN</v>
      </c>
      <c r="P45" s="753">
        <f>'Main Input'!P45</f>
        <v>60375</v>
      </c>
      <c r="Q45" s="753" t="str">
        <f>'Main Input'!Q45</f>
        <v>EUR</v>
      </c>
      <c r="R45" s="753" t="str">
        <f>'Main Input'!R45</f>
        <v>EMEA</v>
      </c>
      <c r="S45" s="753" t="str">
        <f>'Main Input'!S45</f>
        <v>Local</v>
      </c>
      <c r="T45" s="753">
        <f>'Main Input'!T45</f>
        <v>0</v>
      </c>
      <c r="U45" s="753">
        <f>'Main Input'!U45</f>
        <v>0</v>
      </c>
      <c r="V45" s="753" t="str">
        <f>'Main Input'!V45</f>
        <v>ZZZ</v>
      </c>
      <c r="W45" s="753">
        <f>'Main Input'!W45</f>
        <v>0</v>
      </c>
      <c r="X45" s="753">
        <f>'Main Input'!X45</f>
        <v>0</v>
      </c>
      <c r="Y45" s="753">
        <f>'Main Input'!Y45</f>
        <v>0</v>
      </c>
      <c r="Z45" s="753">
        <f>'Main Input'!Z45</f>
        <v>0</v>
      </c>
      <c r="AA45" s="753">
        <f>'Main Input'!AA45</f>
        <v>0</v>
      </c>
      <c r="AB45" s="763">
        <f>'Main Input'!AB45</f>
        <v>0</v>
      </c>
      <c r="AC45" s="763" t="str">
        <f>'Main Input'!AC45</f>
        <v>Servers</v>
      </c>
      <c r="AD45" s="764">
        <f>'Main Input'!AD45</f>
        <v>1</v>
      </c>
      <c r="AE45" s="765">
        <f t="shared" ca="1" si="26"/>
        <v>80855.581849532755</v>
      </c>
      <c r="AF45" s="299">
        <f ca="1">'Profile with CoM'!AF45*f_FinCalc</f>
        <v>0</v>
      </c>
      <c r="AG45" s="300">
        <f ca="1">'Profile with CoM'!AG45*f_FinCalc</f>
        <v>681.44129820252977</v>
      </c>
      <c r="AH45" s="300">
        <f ca="1">'Profile with CoM'!AH45*f_FinCalc</f>
        <v>869.63085523298366</v>
      </c>
      <c r="AI45" s="300">
        <f ca="1">'Profile with CoM'!AI45*f_FinCalc</f>
        <v>41657.105571967018</v>
      </c>
      <c r="AJ45" s="300">
        <f ca="1">'Profile with CoM'!AJ45*f_FinCalc</f>
        <v>1122.23836968149</v>
      </c>
      <c r="AK45" s="300">
        <f ca="1">'Profile with CoM'!AK45*f_FinCalc</f>
        <v>2384.5530979756536</v>
      </c>
      <c r="AL45" s="300">
        <f ca="1">'Profile with CoM'!AL45*f_FinCalc</f>
        <v>1008.3496776499151</v>
      </c>
      <c r="AM45" s="300">
        <f ca="1">'Profile with CoM'!AM45*f_FinCalc</f>
        <v>1008.3496776499151</v>
      </c>
      <c r="AN45" s="300">
        <f ca="1">'Profile with CoM'!AN45*f_FinCalc</f>
        <v>542.90869625400865</v>
      </c>
      <c r="AO45" s="300">
        <f ca="1">'Profile with CoM'!AO45*f_FinCalc</f>
        <v>542.90869625399966</v>
      </c>
      <c r="AP45" s="300">
        <f ca="1">'Profile with CoM'!AP45*f_FinCalc</f>
        <v>542.90869625399966</v>
      </c>
      <c r="AQ45" s="300">
        <f ca="1">'Profile with CoM'!AQ45*f_FinCalc</f>
        <v>528.91020613172475</v>
      </c>
      <c r="AR45" s="300">
        <f ca="1">'Profile with CoM'!AR45*f_FinCalc</f>
        <v>528.91020613171577</v>
      </c>
      <c r="AS45" s="300">
        <f ca="1">'Profile with CoM'!AS45*f_FinCalc</f>
        <v>528.91020613172475</v>
      </c>
      <c r="AT45" s="300">
        <f ca="1">'Profile with CoM'!AT45*f_FinCalc</f>
        <v>528.91020613171577</v>
      </c>
      <c r="AU45" s="300">
        <f ca="1">'Profile with CoM'!AU45*f_FinCalc</f>
        <v>528.91020613171577</v>
      </c>
      <c r="AV45" s="300">
        <f ca="1">'Profile with CoM'!AV45*f_FinCalc</f>
        <v>539.48841025435365</v>
      </c>
      <c r="AW45" s="300">
        <f ca="1">'Profile with CoM'!AW45*f_FinCalc</f>
        <v>539.48841025435365</v>
      </c>
      <c r="AX45" s="300">
        <f ca="1">'Profile with CoM'!AX45*f_FinCalc</f>
        <v>539.48841025434467</v>
      </c>
      <c r="AY45" s="300">
        <f ca="1">'Profile with CoM'!AY45*f_FinCalc</f>
        <v>539.48841025435365</v>
      </c>
      <c r="AZ45" s="300">
        <f ca="1">'Profile with CoM'!AZ45*f_FinCalc</f>
        <v>539.48841025434467</v>
      </c>
      <c r="BA45" s="300">
        <f ca="1">'Profile with CoM'!BA45*f_FinCalc</f>
        <v>539.48841025435365</v>
      </c>
      <c r="BB45" s="300">
        <f ca="1">'Profile with CoM'!BB45*f_FinCalc</f>
        <v>539.48841025435365</v>
      </c>
      <c r="BC45" s="300">
        <f ca="1">'Profile with CoM'!BC45*f_FinCalc</f>
        <v>539.48841025434467</v>
      </c>
      <c r="BD45" s="300">
        <f ca="1">'Profile with CoM'!BD45*f_FinCalc</f>
        <v>539.48841025436252</v>
      </c>
      <c r="BE45" s="300">
        <f ca="1">'Profile with CoM'!BE45*f_FinCalc</f>
        <v>539.48841025434467</v>
      </c>
      <c r="BF45" s="300">
        <f ca="1">'Profile with CoM'!BF45*f_FinCalc</f>
        <v>539.48841025435365</v>
      </c>
      <c r="BG45" s="300">
        <f ca="1">'Profile with CoM'!BG45*f_FinCalc</f>
        <v>539.48841025434467</v>
      </c>
      <c r="BH45" s="300">
        <f ca="1">'Profile with CoM'!BH45*f_FinCalc</f>
        <v>550.27817845944639</v>
      </c>
      <c r="BI45" s="300">
        <f ca="1">'Profile with CoM'!BI45*f_FinCalc</f>
        <v>550.27817845944639</v>
      </c>
      <c r="BJ45" s="300">
        <f ca="1">'Profile with CoM'!BJ45*f_FinCalc</f>
        <v>550.27817845944639</v>
      </c>
      <c r="BK45" s="300">
        <f ca="1">'Profile with CoM'!BK45*f_FinCalc</f>
        <v>550.27817845944639</v>
      </c>
      <c r="BL45" s="300">
        <f ca="1">'Profile with CoM'!BL45*f_FinCalc</f>
        <v>550.27817845944639</v>
      </c>
      <c r="BM45" s="300">
        <f ca="1">'Profile with CoM'!BM45*f_FinCalc</f>
        <v>550.2781784594373</v>
      </c>
      <c r="BN45" s="300">
        <f ca="1">'Profile with CoM'!BN45*f_FinCalc</f>
        <v>550.27817845944639</v>
      </c>
      <c r="BO45" s="300">
        <f ca="1">'Profile with CoM'!BO45*f_FinCalc</f>
        <v>550.27817845944639</v>
      </c>
      <c r="BP45" s="300">
        <f ca="1">'Profile with CoM'!BP45*f_FinCalc</f>
        <v>550.27817845944639</v>
      </c>
      <c r="BQ45" s="300">
        <f ca="1">'Profile with CoM'!BQ45*f_FinCalc</f>
        <v>550.27817845944639</v>
      </c>
      <c r="BR45" s="300">
        <f ca="1">'Profile with CoM'!BR45*f_FinCalc</f>
        <v>550.27817845944639</v>
      </c>
      <c r="BS45" s="300">
        <f ca="1">'Profile with CoM'!BS45*f_FinCalc</f>
        <v>550.27817845944639</v>
      </c>
      <c r="BT45" s="300">
        <f ca="1">'Profile with CoM'!BT45*f_FinCalc</f>
        <v>561.28374202862381</v>
      </c>
      <c r="BU45" s="300">
        <f ca="1">'Profile with CoM'!BU45*f_FinCalc</f>
        <v>561.28374202862381</v>
      </c>
      <c r="BV45" s="300">
        <f ca="1">'Profile with CoM'!BV45*f_FinCalc</f>
        <v>561.28374202862381</v>
      </c>
      <c r="BW45" s="300">
        <f ca="1">'Profile with CoM'!BW45*f_FinCalc</f>
        <v>561.28374202862381</v>
      </c>
      <c r="BX45" s="300">
        <f ca="1">'Profile with CoM'!BX45*f_FinCalc</f>
        <v>561.28374202862381</v>
      </c>
      <c r="BY45" s="300">
        <f ca="1">'Profile with CoM'!BY45*f_FinCalc</f>
        <v>561.28374202862381</v>
      </c>
      <c r="BZ45" s="300">
        <f ca="1">'Profile with CoM'!BZ45*f_FinCalc</f>
        <v>561.28374202863267</v>
      </c>
      <c r="CA45" s="300">
        <f ca="1">'Profile with CoM'!CA45*f_FinCalc</f>
        <v>561.28374202862381</v>
      </c>
      <c r="CB45" s="300">
        <f ca="1">'Profile with CoM'!CB45*f_FinCalc</f>
        <v>561.28374202862381</v>
      </c>
      <c r="CC45" s="300">
        <f ca="1">'Profile with CoM'!CC45*f_FinCalc</f>
        <v>561.28374202862381</v>
      </c>
      <c r="CD45" s="300">
        <f ca="1">'Profile with CoM'!CD45*f_FinCalc</f>
        <v>561.28374202862381</v>
      </c>
      <c r="CE45" s="300">
        <f ca="1">'Profile with CoM'!CE45*f_FinCalc</f>
        <v>561.28374202862381</v>
      </c>
      <c r="CF45" s="300">
        <f ca="1">'Profile with CoM'!CF45*f_FinCalc</f>
        <v>572.50941686920555</v>
      </c>
      <c r="CG45" s="300">
        <f ca="1">'Profile with CoM'!CG45*f_FinCalc</f>
        <v>572.50941686919657</v>
      </c>
      <c r="CH45" s="300">
        <f ca="1">'Profile with CoM'!CH45*f_FinCalc</f>
        <v>572.50941686920555</v>
      </c>
      <c r="CI45" s="300">
        <f ca="1">'Profile with CoM'!CI45*f_FinCalc</f>
        <v>572.50941686919657</v>
      </c>
      <c r="CJ45" s="300">
        <f ca="1">'Profile with CoM'!CJ45*f_FinCalc</f>
        <v>572.50941686920555</v>
      </c>
      <c r="CK45" s="300">
        <f ca="1">'Profile with CoM'!CK45*f_FinCalc</f>
        <v>572.50941686920555</v>
      </c>
      <c r="CL45" s="300">
        <f ca="1">'Profile with CoM'!CL45*f_FinCalc</f>
        <v>572.50941686919657</v>
      </c>
      <c r="CM45" s="300">
        <f ca="1">'Profile with CoM'!CM45*f_FinCalc</f>
        <v>572.50941686920555</v>
      </c>
      <c r="CN45" s="300">
        <f ca="1">'Profile with CoM'!CN45*f_FinCalc</f>
        <v>572.50941686919657</v>
      </c>
      <c r="CO45" s="300">
        <f ca="1">'Profile with CoM'!CO45*f_FinCalc</f>
        <v>572.50941686920555</v>
      </c>
      <c r="CP45" s="300">
        <f ca="1">'Profile with CoM'!CP45*f_FinCalc</f>
        <v>572.50941686919657</v>
      </c>
      <c r="CQ45" s="300">
        <f ca="1">'Profile with CoM'!CQ45*f_FinCalc</f>
        <v>572.50941686920555</v>
      </c>
      <c r="CR45" s="300">
        <f ca="1">'Profile with CoM'!CR45*f_FinCalc</f>
        <v>583.95960520658286</v>
      </c>
      <c r="CS45" s="300">
        <f ca="1">'Profile with CoM'!CS45*f_FinCalc</f>
        <v>583.95960520658286</v>
      </c>
      <c r="CT45" s="300">
        <f ca="1">'Profile with CoM'!CT45*f_FinCalc</f>
        <v>0</v>
      </c>
      <c r="CU45" s="300">
        <f ca="1">'Profile with CoM'!CU45*f_FinCalc</f>
        <v>0</v>
      </c>
      <c r="CV45" s="300">
        <f ca="1">'Profile with CoM'!CV45*f_FinCalc</f>
        <v>0</v>
      </c>
      <c r="CW45" s="300">
        <f ca="1">'Profile with CoM'!CW45*f_FinCalc</f>
        <v>0</v>
      </c>
      <c r="CX45" s="300">
        <f ca="1">'Profile with CoM'!CX45*f_FinCalc</f>
        <v>0</v>
      </c>
      <c r="CY45" s="300">
        <f ca="1">'Profile with CoM'!CY45*f_FinCalc</f>
        <v>0</v>
      </c>
      <c r="CZ45" s="300">
        <f ca="1">'Profile with CoM'!CZ45*f_FinCalc</f>
        <v>0</v>
      </c>
      <c r="DA45" s="300">
        <f ca="1">'Profile with CoM'!DA45*f_FinCalc</f>
        <v>0</v>
      </c>
      <c r="DB45" s="300">
        <f ca="1">'Profile with CoM'!DB45*f_FinCalc</f>
        <v>0</v>
      </c>
      <c r="DC45" s="300">
        <f ca="1">'Profile with CoM'!DC45*f_FinCalc</f>
        <v>0</v>
      </c>
      <c r="DD45" s="300">
        <f ca="1">'Profile with CoM'!DD45*f_FinCalc</f>
        <v>0</v>
      </c>
      <c r="DE45" s="300">
        <f ca="1">'Profile with CoM'!DE45*f_FinCalc</f>
        <v>0</v>
      </c>
      <c r="DF45" s="300">
        <f ca="1">'Profile with CoM'!DF45*f_FinCalc</f>
        <v>0</v>
      </c>
      <c r="DG45" s="300">
        <f ca="1">'Profile with CoM'!DG45*f_FinCalc</f>
        <v>0</v>
      </c>
      <c r="DH45" s="300">
        <f ca="1">'Profile with CoM'!DH45*f_FinCalc</f>
        <v>0</v>
      </c>
      <c r="DI45" s="300">
        <f ca="1">'Profile with CoM'!DI45*f_FinCalc</f>
        <v>0</v>
      </c>
      <c r="DJ45" s="300">
        <f ca="1">'Profile with CoM'!DJ45*f_FinCalc</f>
        <v>0</v>
      </c>
      <c r="DK45" s="300">
        <f ca="1">'Profile with CoM'!DK45*f_FinCalc</f>
        <v>0</v>
      </c>
      <c r="DL45" s="300">
        <f ca="1">'Profile with CoM'!DL45*f_FinCalc</f>
        <v>0</v>
      </c>
      <c r="DM45" s="300">
        <f ca="1">'Profile with CoM'!DM45*f_FinCalc</f>
        <v>0</v>
      </c>
      <c r="DN45" s="300">
        <f ca="1">'Profile with CoM'!DN45*f_FinCalc</f>
        <v>0</v>
      </c>
      <c r="DO45" s="300">
        <f ca="1">'Profile with CoM'!DO45*f_FinCalc</f>
        <v>0</v>
      </c>
      <c r="DP45" s="300">
        <f ca="1">'Profile with CoM'!DP45*f_FinCalc</f>
        <v>0</v>
      </c>
      <c r="DQ45" s="300">
        <f ca="1">'Profile with CoM'!DQ45*f_FinCalc</f>
        <v>0</v>
      </c>
      <c r="DR45" s="300">
        <f ca="1">'Profile with CoM'!DR45*f_FinCalc</f>
        <v>0</v>
      </c>
      <c r="DS45" s="300">
        <f ca="1">'Profile with CoM'!DS45*f_FinCalc</f>
        <v>0</v>
      </c>
      <c r="DT45" s="300">
        <f ca="1">'Profile with CoM'!DT45*f_FinCalc</f>
        <v>0</v>
      </c>
      <c r="DU45" s="300">
        <f ca="1">'Profile with CoM'!DU45*f_FinCalc</f>
        <v>0</v>
      </c>
      <c r="DV45" s="300">
        <f ca="1">'Profile with CoM'!DV45*f_FinCalc</f>
        <v>0</v>
      </c>
      <c r="DW45" s="300">
        <f ca="1">'Profile with CoM'!DW45*f_FinCalc</f>
        <v>0</v>
      </c>
      <c r="DX45" s="300">
        <f ca="1">'Profile with CoM'!DX45*f_FinCalc</f>
        <v>0</v>
      </c>
      <c r="DY45" s="300">
        <f ca="1">'Profile with CoM'!DY45*f_FinCalc</f>
        <v>0</v>
      </c>
      <c r="DZ45" s="300">
        <f ca="1">'Profile with CoM'!DZ45*f_FinCalc</f>
        <v>0</v>
      </c>
      <c r="EA45" s="300">
        <f ca="1">'Profile with CoM'!EA45*f_FinCalc</f>
        <v>0</v>
      </c>
      <c r="EB45" s="300">
        <f ca="1">'Profile with CoM'!EB45*f_FinCalc</f>
        <v>0</v>
      </c>
      <c r="EC45" s="300">
        <f ca="1">'Profile with CoM'!EC45*f_FinCalc</f>
        <v>0</v>
      </c>
      <c r="ED45" s="300">
        <f ca="1">'Profile with CoM'!ED45*f_FinCalc</f>
        <v>0</v>
      </c>
      <c r="EE45" s="300">
        <f ca="1">'Profile with CoM'!EE45*f_FinCalc</f>
        <v>0</v>
      </c>
      <c r="EF45" s="300">
        <f ca="1">'Profile with CoM'!EF45*f_FinCalc</f>
        <v>0</v>
      </c>
      <c r="EG45" s="300">
        <f ca="1">'Profile with CoM'!EG45*f_FinCalc</f>
        <v>0</v>
      </c>
      <c r="EH45" s="300">
        <f ca="1">'Profile with CoM'!EH45*f_FinCalc</f>
        <v>0</v>
      </c>
      <c r="EI45" s="300">
        <f ca="1">'Profile with CoM'!EI45*f_FinCalc</f>
        <v>0</v>
      </c>
      <c r="EJ45" s="300">
        <f ca="1">'Profile with CoM'!EJ45*f_FinCalc</f>
        <v>0</v>
      </c>
      <c r="EK45" s="300">
        <f ca="1">'Profile with CoM'!EK45*f_FinCalc</f>
        <v>0</v>
      </c>
      <c r="EL45" s="300">
        <f ca="1">'Profile with CoM'!EL45*f_FinCalc</f>
        <v>0</v>
      </c>
      <c r="EM45" s="300">
        <f ca="1">'Profile with CoM'!EM45*f_FinCalc</f>
        <v>0</v>
      </c>
      <c r="EN45" s="300">
        <f ca="1">'Profile with CoM'!EN45*f_FinCalc</f>
        <v>0</v>
      </c>
      <c r="EO45" s="300">
        <f ca="1">'Profile with CoM'!EO45*f_FinCalc</f>
        <v>0</v>
      </c>
      <c r="EP45" s="300">
        <f ca="1">'Profile with CoM'!EP45*f_FinCalc</f>
        <v>0</v>
      </c>
      <c r="EQ45" s="300">
        <f ca="1">'Profile with CoM'!EQ45*f_FinCalc</f>
        <v>0</v>
      </c>
      <c r="ER45" s="300">
        <f ca="1">'Profile with CoM'!ER45*f_FinCalc</f>
        <v>0</v>
      </c>
      <c r="ES45" s="300">
        <f ca="1">'Profile with CoM'!ES45*f_FinCalc</f>
        <v>0</v>
      </c>
      <c r="ET45" s="300">
        <f ca="1">'Profile with CoM'!ET45*f_FinCalc</f>
        <v>0</v>
      </c>
      <c r="EU45" s="300">
        <f ca="1">'Profile with CoM'!EU45*f_FinCalc</f>
        <v>0</v>
      </c>
      <c r="EV45" s="300">
        <f ca="1">'Profile with CoM'!EV45*f_FinCalc</f>
        <v>0</v>
      </c>
      <c r="EW45" s="300">
        <f ca="1">'Profile with CoM'!EW45*f_FinCalc</f>
        <v>0</v>
      </c>
      <c r="EX45" s="300">
        <f ca="1">'Profile with CoM'!EX45*f_FinCalc</f>
        <v>0</v>
      </c>
      <c r="EY45" s="612"/>
      <c r="EZ45" s="757" t="str">
        <f>'Main Input'!EZ45</f>
        <v>RPI</v>
      </c>
      <c r="FA45" s="757" t="str">
        <f>'Main Input'!FA45</f>
        <v>N/A</v>
      </c>
      <c r="FB45" s="766">
        <f>'Main Input'!FB45</f>
        <v>0</v>
      </c>
      <c r="FC45" s="766" t="str">
        <f>'Main Input'!FC45</f>
        <v>IT Solutions</v>
      </c>
      <c r="FD45" s="766" t="str">
        <f>'Main Input'!FD45</f>
        <v>Managed Services</v>
      </c>
      <c r="FE45" s="757" t="str">
        <f>'Main Input'!FE45</f>
        <v>Opex</v>
      </c>
      <c r="FF45" s="757" t="str">
        <f>'Main Input'!FF45</f>
        <v>ContractAccrual</v>
      </c>
      <c r="FG45" s="757" t="str">
        <f>'Main Input'!FG45</f>
        <v>Expense</v>
      </c>
      <c r="FH45" s="767" t="str">
        <f>'Main Input'!FH45</f>
        <v>A</v>
      </c>
      <c r="FI45" s="768">
        <f>'Main Input'!FI45</f>
        <v>0.22</v>
      </c>
      <c r="FJ45" s="768">
        <f>'Main Input'!FJ45</f>
        <v>0</v>
      </c>
      <c r="FK45" s="612"/>
      <c r="FL45" s="531">
        <f t="shared" si="27"/>
        <v>0</v>
      </c>
      <c r="FM45" s="86"/>
      <c r="FN45" s="612"/>
    </row>
    <row r="46" spans="1:170" ht="12.75" customHeight="1">
      <c r="A46" s="750" t="str">
        <f>'Main Input'!A46</f>
        <v>MTB</v>
      </c>
      <c r="B46" s="762" t="str">
        <f>'Main Input'!B46</f>
        <v>Enterprise Management</v>
      </c>
      <c r="C46" s="762" t="str">
        <f>'Main Input'!C46</f>
        <v>Data Network</v>
      </c>
      <c r="D46" s="762" t="str">
        <f>'Main Input'!D46</f>
        <v>TFR</v>
      </c>
      <c r="E46" s="762" t="str">
        <f>'Main Input'!E46</f>
        <v>PRIMECENTER Rack 38 U, 1000 deep DATABASE</v>
      </c>
      <c r="F46" s="753" t="str">
        <f>'Main Input'!F46</f>
        <v>direct</v>
      </c>
      <c r="G46" s="753" t="str">
        <f>'Main Input'!G46</f>
        <v>Person</v>
      </c>
      <c r="H46" s="753">
        <f>'Main Input'!H46</f>
        <v>0</v>
      </c>
      <c r="I46" s="753">
        <f>'Main Input'!I46</f>
        <v>0</v>
      </c>
      <c r="J46" s="753">
        <f>'Main Input'!J46</f>
        <v>0</v>
      </c>
      <c r="K46" s="753" t="str">
        <f>'Main Input'!K46</f>
        <v>FJS</v>
      </c>
      <c r="L46" s="753" t="str">
        <f>'Main Input'!L46</f>
        <v>pHW</v>
      </c>
      <c r="M46" s="753">
        <f>'Main Input'!M46</f>
        <v>0</v>
      </c>
      <c r="N46" s="753">
        <f>'Main Input'!N46</f>
        <v>0</v>
      </c>
      <c r="O46" s="753" t="str">
        <f>'Main Input'!O46</f>
        <v>SPAIN</v>
      </c>
      <c r="P46" s="753">
        <f>'Main Input'!P46</f>
        <v>34426</v>
      </c>
      <c r="Q46" s="753" t="str">
        <f>'Main Input'!Q46</f>
        <v>EUR</v>
      </c>
      <c r="R46" s="753" t="str">
        <f>'Main Input'!R46</f>
        <v>EMEA</v>
      </c>
      <c r="S46" s="753" t="str">
        <f>'Main Input'!S46</f>
        <v>Local</v>
      </c>
      <c r="T46" s="753">
        <f>'Main Input'!T46</f>
        <v>0</v>
      </c>
      <c r="U46" s="753">
        <f>'Main Input'!U46</f>
        <v>0</v>
      </c>
      <c r="V46" s="753" t="str">
        <f>'Main Input'!V46</f>
        <v>ZZZ</v>
      </c>
      <c r="W46" s="753">
        <f>'Main Input'!W46</f>
        <v>0</v>
      </c>
      <c r="X46" s="753">
        <f>'Main Input'!X46</f>
        <v>0</v>
      </c>
      <c r="Y46" s="753">
        <f>'Main Input'!Y46</f>
        <v>0</v>
      </c>
      <c r="Z46" s="753">
        <f>'Main Input'!Z46</f>
        <v>0</v>
      </c>
      <c r="AA46" s="753">
        <f>'Main Input'!AA46</f>
        <v>0</v>
      </c>
      <c r="AB46" s="763">
        <f>'Main Input'!AB46</f>
        <v>0</v>
      </c>
      <c r="AC46" s="763" t="str">
        <f>'Main Input'!AC46</f>
        <v>Servers</v>
      </c>
      <c r="AD46" s="764">
        <f>'Main Input'!AD46</f>
        <v>10</v>
      </c>
      <c r="AE46" s="765">
        <f t="shared" ca="1" si="26"/>
        <v>461040.87134608929</v>
      </c>
      <c r="AF46" s="299">
        <f ca="1">'Profile with CoM'!AF46*f_FinCalc</f>
        <v>0</v>
      </c>
      <c r="AG46" s="300">
        <f ca="1">'Profile with CoM'!AG46*f_FinCalc</f>
        <v>3885.5980342725115</v>
      </c>
      <c r="AH46" s="300">
        <f ca="1">'Profile with CoM'!AH46*f_FinCalc</f>
        <v>4958.660343229928</v>
      </c>
      <c r="AI46" s="300">
        <f ca="1">'Profile with CoM'!AI46*f_FinCalc</f>
        <v>237530.02342369131</v>
      </c>
      <c r="AJ46" s="300">
        <f ca="1">'Profile with CoM'!AJ46*f_FinCalc</f>
        <v>6399.0357125722521</v>
      </c>
      <c r="AK46" s="300">
        <f ca="1">'Profile with CoM'!AK46*f_FinCalc</f>
        <v>13596.790882138277</v>
      </c>
      <c r="AL46" s="300">
        <f ca="1">'Profile with CoM'!AL46*f_FinCalc</f>
        <v>5749.6390894867036</v>
      </c>
      <c r="AM46" s="300">
        <f ca="1">'Profile with CoM'!AM46*f_FinCalc</f>
        <v>5749.6390894867036</v>
      </c>
      <c r="AN46" s="300">
        <f ca="1">'Profile with CoM'!AN46*f_FinCalc</f>
        <v>3095.6811225243064</v>
      </c>
      <c r="AO46" s="300">
        <f ca="1">'Profile with CoM'!AO46*f_FinCalc</f>
        <v>3095.681122524255</v>
      </c>
      <c r="AP46" s="300">
        <f ca="1">'Profile with CoM'!AP46*f_FinCalc</f>
        <v>3095.681122524255</v>
      </c>
      <c r="AQ46" s="300">
        <f ca="1">'Profile with CoM'!AQ46*f_FinCalc</f>
        <v>3015.8613260937072</v>
      </c>
      <c r="AR46" s="300">
        <f ca="1">'Profile with CoM'!AR46*f_FinCalc</f>
        <v>3015.8613260936554</v>
      </c>
      <c r="AS46" s="300">
        <f ca="1">'Profile with CoM'!AS46*f_FinCalc</f>
        <v>3015.8613260937072</v>
      </c>
      <c r="AT46" s="300">
        <f ca="1">'Profile with CoM'!AT46*f_FinCalc</f>
        <v>3015.8613260936554</v>
      </c>
      <c r="AU46" s="300">
        <f ca="1">'Profile with CoM'!AU46*f_FinCalc</f>
        <v>3015.8613260936554</v>
      </c>
      <c r="AV46" s="300">
        <f ca="1">'Profile with CoM'!AV46*f_FinCalc</f>
        <v>3076.1785526155491</v>
      </c>
      <c r="AW46" s="300">
        <f ca="1">'Profile with CoM'!AW46*f_FinCalc</f>
        <v>3076.1785526155491</v>
      </c>
      <c r="AX46" s="300">
        <f ca="1">'Profile with CoM'!AX46*f_FinCalc</f>
        <v>3076.1785526154977</v>
      </c>
      <c r="AY46" s="300">
        <f ca="1">'Profile with CoM'!AY46*f_FinCalc</f>
        <v>3076.1785526155491</v>
      </c>
      <c r="AZ46" s="300">
        <f ca="1">'Profile with CoM'!AZ46*f_FinCalc</f>
        <v>3076.1785526154977</v>
      </c>
      <c r="BA46" s="300">
        <f ca="1">'Profile with CoM'!BA46*f_FinCalc</f>
        <v>3076.1785526155491</v>
      </c>
      <c r="BB46" s="300">
        <f ca="1">'Profile with CoM'!BB46*f_FinCalc</f>
        <v>3076.1785526155491</v>
      </c>
      <c r="BC46" s="300">
        <f ca="1">'Profile with CoM'!BC46*f_FinCalc</f>
        <v>3076.1785526154977</v>
      </c>
      <c r="BD46" s="300">
        <f ca="1">'Profile with CoM'!BD46*f_FinCalc</f>
        <v>3076.1785526156</v>
      </c>
      <c r="BE46" s="300">
        <f ca="1">'Profile with CoM'!BE46*f_FinCalc</f>
        <v>3076.1785526154977</v>
      </c>
      <c r="BF46" s="300">
        <f ca="1">'Profile with CoM'!BF46*f_FinCalc</f>
        <v>3076.1785526155491</v>
      </c>
      <c r="BG46" s="300">
        <f ca="1">'Profile with CoM'!BG46*f_FinCalc</f>
        <v>3076.1785526154977</v>
      </c>
      <c r="BH46" s="300">
        <f ca="1">'Profile with CoM'!BH46*f_FinCalc</f>
        <v>3137.7021236678925</v>
      </c>
      <c r="BI46" s="300">
        <f ca="1">'Profile with CoM'!BI46*f_FinCalc</f>
        <v>3137.7021236678925</v>
      </c>
      <c r="BJ46" s="300">
        <f ca="1">'Profile with CoM'!BJ46*f_FinCalc</f>
        <v>3137.7021236678925</v>
      </c>
      <c r="BK46" s="300">
        <f ca="1">'Profile with CoM'!BK46*f_FinCalc</f>
        <v>3137.7021236678925</v>
      </c>
      <c r="BL46" s="300">
        <f ca="1">'Profile with CoM'!BL46*f_FinCalc</f>
        <v>3137.7021236678925</v>
      </c>
      <c r="BM46" s="300">
        <f ca="1">'Profile with CoM'!BM46*f_FinCalc</f>
        <v>3137.7021236678406</v>
      </c>
      <c r="BN46" s="300">
        <f ca="1">'Profile with CoM'!BN46*f_FinCalc</f>
        <v>3137.7021236678925</v>
      </c>
      <c r="BO46" s="300">
        <f ca="1">'Profile with CoM'!BO46*f_FinCalc</f>
        <v>3137.7021236678925</v>
      </c>
      <c r="BP46" s="300">
        <f ca="1">'Profile with CoM'!BP46*f_FinCalc</f>
        <v>3137.7021236678925</v>
      </c>
      <c r="BQ46" s="300">
        <f ca="1">'Profile with CoM'!BQ46*f_FinCalc</f>
        <v>3137.7021236678925</v>
      </c>
      <c r="BR46" s="300">
        <f ca="1">'Profile with CoM'!BR46*f_FinCalc</f>
        <v>3137.7021236678925</v>
      </c>
      <c r="BS46" s="300">
        <f ca="1">'Profile with CoM'!BS46*f_FinCalc</f>
        <v>3137.7021236678925</v>
      </c>
      <c r="BT46" s="300">
        <f ca="1">'Profile with CoM'!BT46*f_FinCalc</f>
        <v>3200.4561661411844</v>
      </c>
      <c r="BU46" s="300">
        <f ca="1">'Profile with CoM'!BU46*f_FinCalc</f>
        <v>3200.4561661411844</v>
      </c>
      <c r="BV46" s="300">
        <f ca="1">'Profile with CoM'!BV46*f_FinCalc</f>
        <v>3200.4561661411844</v>
      </c>
      <c r="BW46" s="300">
        <f ca="1">'Profile with CoM'!BW46*f_FinCalc</f>
        <v>3200.4561661411844</v>
      </c>
      <c r="BX46" s="300">
        <f ca="1">'Profile with CoM'!BX46*f_FinCalc</f>
        <v>3200.4561661411844</v>
      </c>
      <c r="BY46" s="300">
        <f ca="1">'Profile with CoM'!BY46*f_FinCalc</f>
        <v>3200.4561661411844</v>
      </c>
      <c r="BZ46" s="300">
        <f ca="1">'Profile with CoM'!BZ46*f_FinCalc</f>
        <v>3200.4561661412349</v>
      </c>
      <c r="CA46" s="300">
        <f ca="1">'Profile with CoM'!CA46*f_FinCalc</f>
        <v>3200.4561661411844</v>
      </c>
      <c r="CB46" s="300">
        <f ca="1">'Profile with CoM'!CB46*f_FinCalc</f>
        <v>3200.4561661411844</v>
      </c>
      <c r="CC46" s="300">
        <f ca="1">'Profile with CoM'!CC46*f_FinCalc</f>
        <v>3200.4561661411844</v>
      </c>
      <c r="CD46" s="300">
        <f ca="1">'Profile with CoM'!CD46*f_FinCalc</f>
        <v>3200.4561661411844</v>
      </c>
      <c r="CE46" s="300">
        <f ca="1">'Profile with CoM'!CE46*f_FinCalc</f>
        <v>3200.4561661411844</v>
      </c>
      <c r="CF46" s="300">
        <f ca="1">'Profile with CoM'!CF46*f_FinCalc</f>
        <v>3264.4652894640608</v>
      </c>
      <c r="CG46" s="300">
        <f ca="1">'Profile with CoM'!CG46*f_FinCalc</f>
        <v>3264.4652894640099</v>
      </c>
      <c r="CH46" s="300">
        <f ca="1">'Profile with CoM'!CH46*f_FinCalc</f>
        <v>3264.4652894640608</v>
      </c>
      <c r="CI46" s="300">
        <f ca="1">'Profile with CoM'!CI46*f_FinCalc</f>
        <v>3264.4652894640099</v>
      </c>
      <c r="CJ46" s="300">
        <f ca="1">'Profile with CoM'!CJ46*f_FinCalc</f>
        <v>3264.4652894640608</v>
      </c>
      <c r="CK46" s="300">
        <f ca="1">'Profile with CoM'!CK46*f_FinCalc</f>
        <v>3264.4652894640608</v>
      </c>
      <c r="CL46" s="300">
        <f ca="1">'Profile with CoM'!CL46*f_FinCalc</f>
        <v>3264.4652894640099</v>
      </c>
      <c r="CM46" s="300">
        <f ca="1">'Profile with CoM'!CM46*f_FinCalc</f>
        <v>3264.4652894640608</v>
      </c>
      <c r="CN46" s="300">
        <f ca="1">'Profile with CoM'!CN46*f_FinCalc</f>
        <v>3264.4652894640099</v>
      </c>
      <c r="CO46" s="300">
        <f ca="1">'Profile with CoM'!CO46*f_FinCalc</f>
        <v>3264.4652894640608</v>
      </c>
      <c r="CP46" s="300">
        <f ca="1">'Profile with CoM'!CP46*f_FinCalc</f>
        <v>3264.4652894640099</v>
      </c>
      <c r="CQ46" s="300">
        <f ca="1">'Profile with CoM'!CQ46*f_FinCalc</f>
        <v>3264.4652894640608</v>
      </c>
      <c r="CR46" s="300">
        <f ca="1">'Profile with CoM'!CR46*f_FinCalc</f>
        <v>3329.7545952533033</v>
      </c>
      <c r="CS46" s="300">
        <f ca="1">'Profile with CoM'!CS46*f_FinCalc</f>
        <v>3329.7545952533033</v>
      </c>
      <c r="CT46" s="300">
        <f ca="1">'Profile with CoM'!CT46*f_FinCalc</f>
        <v>0</v>
      </c>
      <c r="CU46" s="300">
        <f ca="1">'Profile with CoM'!CU46*f_FinCalc</f>
        <v>0</v>
      </c>
      <c r="CV46" s="300">
        <f ca="1">'Profile with CoM'!CV46*f_FinCalc</f>
        <v>0</v>
      </c>
      <c r="CW46" s="300">
        <f ca="1">'Profile with CoM'!CW46*f_FinCalc</f>
        <v>0</v>
      </c>
      <c r="CX46" s="300">
        <f ca="1">'Profile with CoM'!CX46*f_FinCalc</f>
        <v>0</v>
      </c>
      <c r="CY46" s="300">
        <f ca="1">'Profile with CoM'!CY46*f_FinCalc</f>
        <v>0</v>
      </c>
      <c r="CZ46" s="300">
        <f ca="1">'Profile with CoM'!CZ46*f_FinCalc</f>
        <v>0</v>
      </c>
      <c r="DA46" s="300">
        <f ca="1">'Profile with CoM'!DA46*f_FinCalc</f>
        <v>0</v>
      </c>
      <c r="DB46" s="300">
        <f ca="1">'Profile with CoM'!DB46*f_FinCalc</f>
        <v>0</v>
      </c>
      <c r="DC46" s="300">
        <f ca="1">'Profile with CoM'!DC46*f_FinCalc</f>
        <v>0</v>
      </c>
      <c r="DD46" s="300">
        <f ca="1">'Profile with CoM'!DD46*f_FinCalc</f>
        <v>0</v>
      </c>
      <c r="DE46" s="300">
        <f ca="1">'Profile with CoM'!DE46*f_FinCalc</f>
        <v>0</v>
      </c>
      <c r="DF46" s="300">
        <f ca="1">'Profile with CoM'!DF46*f_FinCalc</f>
        <v>0</v>
      </c>
      <c r="DG46" s="300">
        <f ca="1">'Profile with CoM'!DG46*f_FinCalc</f>
        <v>0</v>
      </c>
      <c r="DH46" s="300">
        <f ca="1">'Profile with CoM'!DH46*f_FinCalc</f>
        <v>0</v>
      </c>
      <c r="DI46" s="300">
        <f ca="1">'Profile with CoM'!DI46*f_FinCalc</f>
        <v>0</v>
      </c>
      <c r="DJ46" s="300">
        <f ca="1">'Profile with CoM'!DJ46*f_FinCalc</f>
        <v>0</v>
      </c>
      <c r="DK46" s="300">
        <f ca="1">'Profile with CoM'!DK46*f_FinCalc</f>
        <v>0</v>
      </c>
      <c r="DL46" s="300">
        <f ca="1">'Profile with CoM'!DL46*f_FinCalc</f>
        <v>0</v>
      </c>
      <c r="DM46" s="300">
        <f ca="1">'Profile with CoM'!DM46*f_FinCalc</f>
        <v>0</v>
      </c>
      <c r="DN46" s="300">
        <f ca="1">'Profile with CoM'!DN46*f_FinCalc</f>
        <v>0</v>
      </c>
      <c r="DO46" s="300">
        <f ca="1">'Profile with CoM'!DO46*f_FinCalc</f>
        <v>0</v>
      </c>
      <c r="DP46" s="300">
        <f ca="1">'Profile with CoM'!DP46*f_FinCalc</f>
        <v>0</v>
      </c>
      <c r="DQ46" s="300">
        <f ca="1">'Profile with CoM'!DQ46*f_FinCalc</f>
        <v>0</v>
      </c>
      <c r="DR46" s="300">
        <f ca="1">'Profile with CoM'!DR46*f_FinCalc</f>
        <v>0</v>
      </c>
      <c r="DS46" s="300">
        <f ca="1">'Profile with CoM'!DS46*f_FinCalc</f>
        <v>0</v>
      </c>
      <c r="DT46" s="300">
        <f ca="1">'Profile with CoM'!DT46*f_FinCalc</f>
        <v>0</v>
      </c>
      <c r="DU46" s="300">
        <f ca="1">'Profile with CoM'!DU46*f_FinCalc</f>
        <v>0</v>
      </c>
      <c r="DV46" s="300">
        <f ca="1">'Profile with CoM'!DV46*f_FinCalc</f>
        <v>0</v>
      </c>
      <c r="DW46" s="300">
        <f ca="1">'Profile with CoM'!DW46*f_FinCalc</f>
        <v>0</v>
      </c>
      <c r="DX46" s="300">
        <f ca="1">'Profile with CoM'!DX46*f_FinCalc</f>
        <v>0</v>
      </c>
      <c r="DY46" s="300">
        <f ca="1">'Profile with CoM'!DY46*f_FinCalc</f>
        <v>0</v>
      </c>
      <c r="DZ46" s="300">
        <f ca="1">'Profile with CoM'!DZ46*f_FinCalc</f>
        <v>0</v>
      </c>
      <c r="EA46" s="300">
        <f ca="1">'Profile with CoM'!EA46*f_FinCalc</f>
        <v>0</v>
      </c>
      <c r="EB46" s="300">
        <f ca="1">'Profile with CoM'!EB46*f_FinCalc</f>
        <v>0</v>
      </c>
      <c r="EC46" s="300">
        <f ca="1">'Profile with CoM'!EC46*f_FinCalc</f>
        <v>0</v>
      </c>
      <c r="ED46" s="300">
        <f ca="1">'Profile with CoM'!ED46*f_FinCalc</f>
        <v>0</v>
      </c>
      <c r="EE46" s="300">
        <f ca="1">'Profile with CoM'!EE46*f_FinCalc</f>
        <v>0</v>
      </c>
      <c r="EF46" s="300">
        <f ca="1">'Profile with CoM'!EF46*f_FinCalc</f>
        <v>0</v>
      </c>
      <c r="EG46" s="300">
        <f ca="1">'Profile with CoM'!EG46*f_FinCalc</f>
        <v>0</v>
      </c>
      <c r="EH46" s="300">
        <f ca="1">'Profile with CoM'!EH46*f_FinCalc</f>
        <v>0</v>
      </c>
      <c r="EI46" s="300">
        <f ca="1">'Profile with CoM'!EI46*f_FinCalc</f>
        <v>0</v>
      </c>
      <c r="EJ46" s="300">
        <f ca="1">'Profile with CoM'!EJ46*f_FinCalc</f>
        <v>0</v>
      </c>
      <c r="EK46" s="300">
        <f ca="1">'Profile with CoM'!EK46*f_FinCalc</f>
        <v>0</v>
      </c>
      <c r="EL46" s="300">
        <f ca="1">'Profile with CoM'!EL46*f_FinCalc</f>
        <v>0</v>
      </c>
      <c r="EM46" s="300">
        <f ca="1">'Profile with CoM'!EM46*f_FinCalc</f>
        <v>0</v>
      </c>
      <c r="EN46" s="300">
        <f ca="1">'Profile with CoM'!EN46*f_FinCalc</f>
        <v>0</v>
      </c>
      <c r="EO46" s="300">
        <f ca="1">'Profile with CoM'!EO46*f_FinCalc</f>
        <v>0</v>
      </c>
      <c r="EP46" s="300">
        <f ca="1">'Profile with CoM'!EP46*f_FinCalc</f>
        <v>0</v>
      </c>
      <c r="EQ46" s="300">
        <f ca="1">'Profile with CoM'!EQ46*f_FinCalc</f>
        <v>0</v>
      </c>
      <c r="ER46" s="300">
        <f ca="1">'Profile with CoM'!ER46*f_FinCalc</f>
        <v>0</v>
      </c>
      <c r="ES46" s="300">
        <f ca="1">'Profile with CoM'!ES46*f_FinCalc</f>
        <v>0</v>
      </c>
      <c r="ET46" s="300">
        <f ca="1">'Profile with CoM'!ET46*f_FinCalc</f>
        <v>0</v>
      </c>
      <c r="EU46" s="300">
        <f ca="1">'Profile with CoM'!EU46*f_FinCalc</f>
        <v>0</v>
      </c>
      <c r="EV46" s="300">
        <f ca="1">'Profile with CoM'!EV46*f_FinCalc</f>
        <v>0</v>
      </c>
      <c r="EW46" s="300">
        <f ca="1">'Profile with CoM'!EW46*f_FinCalc</f>
        <v>0</v>
      </c>
      <c r="EX46" s="300">
        <f ca="1">'Profile with CoM'!EX46*f_FinCalc</f>
        <v>0</v>
      </c>
      <c r="EY46" s="612"/>
      <c r="EZ46" s="757" t="str">
        <f>'Main Input'!EZ46</f>
        <v>RPI</v>
      </c>
      <c r="FA46" s="757" t="str">
        <f>'Main Input'!FA46</f>
        <v>N/A</v>
      </c>
      <c r="FB46" s="766">
        <f>'Main Input'!FB46</f>
        <v>0</v>
      </c>
      <c r="FC46" s="766" t="str">
        <f>'Main Input'!FC46</f>
        <v>IT Solutions</v>
      </c>
      <c r="FD46" s="766" t="str">
        <f>'Main Input'!FD46</f>
        <v>Managed Services</v>
      </c>
      <c r="FE46" s="757" t="str">
        <f>'Main Input'!FE46</f>
        <v>Opex</v>
      </c>
      <c r="FF46" s="757" t="str">
        <f>'Main Input'!FF46</f>
        <v>ContractAccrual</v>
      </c>
      <c r="FG46" s="757" t="str">
        <f>'Main Input'!FG46</f>
        <v>Expense</v>
      </c>
      <c r="FH46" s="767" t="str">
        <f>'Main Input'!FH46</f>
        <v>A</v>
      </c>
      <c r="FI46" s="768">
        <f>'Main Input'!FI46</f>
        <v>0.22</v>
      </c>
      <c r="FJ46" s="768">
        <f>'Main Input'!FJ46</f>
        <v>0</v>
      </c>
      <c r="FK46" s="612"/>
      <c r="FL46" s="531">
        <f t="shared" si="27"/>
        <v>0</v>
      </c>
      <c r="FM46" s="86"/>
      <c r="FN46" s="612"/>
    </row>
    <row r="47" spans="1:170" ht="12.75" customHeight="1">
      <c r="A47" s="750" t="str">
        <f>'Main Input'!A47</f>
        <v>MTB</v>
      </c>
      <c r="B47" s="762" t="str">
        <f>'Main Input'!B47</f>
        <v>Enterprise Management</v>
      </c>
      <c r="C47" s="762" t="str">
        <f>'Main Input'!C47</f>
        <v>Data Network</v>
      </c>
      <c r="D47" s="762" t="str">
        <f>'Main Input'!D47</f>
        <v>TFR</v>
      </c>
      <c r="E47" s="762" t="str">
        <f>'Main Input'!E47</f>
        <v>PRIMECENTER Rack 38 U, 1000 deep FAM</v>
      </c>
      <c r="F47" s="753" t="str">
        <f>'Main Input'!F47</f>
        <v>direct</v>
      </c>
      <c r="G47" s="753" t="str">
        <f>'Main Input'!G47</f>
        <v>Person</v>
      </c>
      <c r="H47" s="753">
        <f>'Main Input'!H47</f>
        <v>0</v>
      </c>
      <c r="I47" s="753">
        <f>'Main Input'!I47</f>
        <v>0</v>
      </c>
      <c r="J47" s="753">
        <f>'Main Input'!J47</f>
        <v>0</v>
      </c>
      <c r="K47" s="753" t="str">
        <f>'Main Input'!K47</f>
        <v>FJS</v>
      </c>
      <c r="L47" s="753" t="str">
        <f>'Main Input'!L47</f>
        <v>pHW</v>
      </c>
      <c r="M47" s="753">
        <f>'Main Input'!M47</f>
        <v>0</v>
      </c>
      <c r="N47" s="753">
        <f>'Main Input'!N47</f>
        <v>0</v>
      </c>
      <c r="O47" s="753" t="str">
        <f>'Main Input'!O47</f>
        <v>SPAIN</v>
      </c>
      <c r="P47" s="753">
        <f>'Main Input'!P47</f>
        <v>15681</v>
      </c>
      <c r="Q47" s="753" t="str">
        <f>'Main Input'!Q47</f>
        <v>EUR</v>
      </c>
      <c r="R47" s="753" t="str">
        <f>'Main Input'!R47</f>
        <v>EMEA</v>
      </c>
      <c r="S47" s="753" t="str">
        <f>'Main Input'!S47</f>
        <v>Local</v>
      </c>
      <c r="T47" s="753">
        <f>'Main Input'!T47</f>
        <v>0</v>
      </c>
      <c r="U47" s="753">
        <f>'Main Input'!U47</f>
        <v>0</v>
      </c>
      <c r="V47" s="753" t="str">
        <f>'Main Input'!V47</f>
        <v>ZZZ</v>
      </c>
      <c r="W47" s="753">
        <f>'Main Input'!W47</f>
        <v>0</v>
      </c>
      <c r="X47" s="753">
        <f>'Main Input'!X47</f>
        <v>0</v>
      </c>
      <c r="Y47" s="753">
        <f>'Main Input'!Y47</f>
        <v>0</v>
      </c>
      <c r="Z47" s="753">
        <f>'Main Input'!Z47</f>
        <v>0</v>
      </c>
      <c r="AA47" s="753">
        <f>'Main Input'!AA47</f>
        <v>0</v>
      </c>
      <c r="AB47" s="763">
        <f>'Main Input'!AB47</f>
        <v>0</v>
      </c>
      <c r="AC47" s="763" t="str">
        <f>'Main Input'!AC47</f>
        <v>Servers</v>
      </c>
      <c r="AD47" s="764">
        <f>'Main Input'!AD47</f>
        <v>12</v>
      </c>
      <c r="AE47" s="765">
        <f t="shared" ref="AE47:AE78" ca="1" si="28">SUM(AF47:EY47)</f>
        <v>252004.24923876202</v>
      </c>
      <c r="AF47" s="299">
        <f ca="1">'Profile with CoM'!AF47*f_FinCalc</f>
        <v>0</v>
      </c>
      <c r="AG47" s="300">
        <f ca="1">'Profile with CoM'!AG47*f_FinCalc</f>
        <v>2123.8620615381606</v>
      </c>
      <c r="AH47" s="300">
        <f ca="1">'Profile with CoM'!AH47*f_FinCalc</f>
        <v>2710.3963112364554</v>
      </c>
      <c r="AI47" s="300">
        <f ca="1">'Profile with CoM'!AI47*f_FinCalc</f>
        <v>129833.55477744392</v>
      </c>
      <c r="AJ47" s="300">
        <f ca="1">'Profile with CoM'!AJ47*f_FinCalc</f>
        <v>3497.7033291876655</v>
      </c>
      <c r="AK47" s="300">
        <f ca="1">'Profile with CoM'!AK47*f_FinCalc</f>
        <v>7431.9855163937837</v>
      </c>
      <c r="AL47" s="300">
        <f ca="1">'Profile with CoM'!AL47*f_FinCalc</f>
        <v>3142.7441083683611</v>
      </c>
      <c r="AM47" s="300">
        <f ca="1">'Profile with CoM'!AM47*f_FinCalc</f>
        <v>3142.7441083683611</v>
      </c>
      <c r="AN47" s="300">
        <f ca="1">'Profile with CoM'!AN47*f_FinCalc</f>
        <v>1692.0946615570901</v>
      </c>
      <c r="AO47" s="300">
        <f ca="1">'Profile with CoM'!AO47*f_FinCalc</f>
        <v>1692.0946615570617</v>
      </c>
      <c r="AP47" s="300">
        <f ca="1">'Profile with CoM'!AP47*f_FinCalc</f>
        <v>1692.0946615570617</v>
      </c>
      <c r="AQ47" s="300">
        <f ca="1">'Profile with CoM'!AQ47*f_FinCalc</f>
        <v>1648.4652804673942</v>
      </c>
      <c r="AR47" s="300">
        <f ca="1">'Profile with CoM'!AR47*f_FinCalc</f>
        <v>1648.4652804673658</v>
      </c>
      <c r="AS47" s="300">
        <f ca="1">'Profile with CoM'!AS47*f_FinCalc</f>
        <v>1648.4652804673942</v>
      </c>
      <c r="AT47" s="300">
        <f ca="1">'Profile with CoM'!AT47*f_FinCalc</f>
        <v>1648.4652804673658</v>
      </c>
      <c r="AU47" s="300">
        <f ca="1">'Profile with CoM'!AU47*f_FinCalc</f>
        <v>1648.4652804673658</v>
      </c>
      <c r="AV47" s="300">
        <f ca="1">'Profile with CoM'!AV47*f_FinCalc</f>
        <v>1681.4345860767244</v>
      </c>
      <c r="AW47" s="300">
        <f ca="1">'Profile with CoM'!AW47*f_FinCalc</f>
        <v>1681.4345860767244</v>
      </c>
      <c r="AX47" s="300">
        <f ca="1">'Profile with CoM'!AX47*f_FinCalc</f>
        <v>1681.4345860766966</v>
      </c>
      <c r="AY47" s="300">
        <f ca="1">'Profile with CoM'!AY47*f_FinCalc</f>
        <v>1681.4345860767244</v>
      </c>
      <c r="AZ47" s="300">
        <f ca="1">'Profile with CoM'!AZ47*f_FinCalc</f>
        <v>1681.4345860766966</v>
      </c>
      <c r="BA47" s="300">
        <f ca="1">'Profile with CoM'!BA47*f_FinCalc</f>
        <v>1681.4345860767244</v>
      </c>
      <c r="BB47" s="300">
        <f ca="1">'Profile with CoM'!BB47*f_FinCalc</f>
        <v>1681.4345860767244</v>
      </c>
      <c r="BC47" s="300">
        <f ca="1">'Profile with CoM'!BC47*f_FinCalc</f>
        <v>1681.4345860766966</v>
      </c>
      <c r="BD47" s="300">
        <f ca="1">'Profile with CoM'!BD47*f_FinCalc</f>
        <v>1681.4345860767521</v>
      </c>
      <c r="BE47" s="300">
        <f ca="1">'Profile with CoM'!BE47*f_FinCalc</f>
        <v>1681.4345860766966</v>
      </c>
      <c r="BF47" s="300">
        <f ca="1">'Profile with CoM'!BF47*f_FinCalc</f>
        <v>1681.4345860767244</v>
      </c>
      <c r="BG47" s="300">
        <f ca="1">'Profile with CoM'!BG47*f_FinCalc</f>
        <v>1681.4345860766966</v>
      </c>
      <c r="BH47" s="300">
        <f ca="1">'Profile with CoM'!BH47*f_FinCalc</f>
        <v>1715.0632777982767</v>
      </c>
      <c r="BI47" s="300">
        <f ca="1">'Profile with CoM'!BI47*f_FinCalc</f>
        <v>1715.0632777982767</v>
      </c>
      <c r="BJ47" s="300">
        <f ca="1">'Profile with CoM'!BJ47*f_FinCalc</f>
        <v>1715.0632777982767</v>
      </c>
      <c r="BK47" s="300">
        <f ca="1">'Profile with CoM'!BK47*f_FinCalc</f>
        <v>1715.0632777982767</v>
      </c>
      <c r="BL47" s="300">
        <f ca="1">'Profile with CoM'!BL47*f_FinCalc</f>
        <v>1715.0632777982767</v>
      </c>
      <c r="BM47" s="300">
        <f ca="1">'Profile with CoM'!BM47*f_FinCalc</f>
        <v>1715.0632777982482</v>
      </c>
      <c r="BN47" s="300">
        <f ca="1">'Profile with CoM'!BN47*f_FinCalc</f>
        <v>1715.0632777982767</v>
      </c>
      <c r="BO47" s="300">
        <f ca="1">'Profile with CoM'!BO47*f_FinCalc</f>
        <v>1715.0632777982767</v>
      </c>
      <c r="BP47" s="300">
        <f ca="1">'Profile with CoM'!BP47*f_FinCalc</f>
        <v>1715.0632777982767</v>
      </c>
      <c r="BQ47" s="300">
        <f ca="1">'Profile with CoM'!BQ47*f_FinCalc</f>
        <v>1715.0632777982767</v>
      </c>
      <c r="BR47" s="300">
        <f ca="1">'Profile with CoM'!BR47*f_FinCalc</f>
        <v>1715.0632777982767</v>
      </c>
      <c r="BS47" s="300">
        <f ca="1">'Profile with CoM'!BS47*f_FinCalc</f>
        <v>1715.0632777982767</v>
      </c>
      <c r="BT47" s="300">
        <f ca="1">'Profile with CoM'!BT47*f_FinCalc</f>
        <v>1749.364543354206</v>
      </c>
      <c r="BU47" s="300">
        <f ca="1">'Profile with CoM'!BU47*f_FinCalc</f>
        <v>1749.364543354206</v>
      </c>
      <c r="BV47" s="300">
        <f ca="1">'Profile with CoM'!BV47*f_FinCalc</f>
        <v>1749.364543354206</v>
      </c>
      <c r="BW47" s="300">
        <f ca="1">'Profile with CoM'!BW47*f_FinCalc</f>
        <v>1749.364543354206</v>
      </c>
      <c r="BX47" s="300">
        <f ca="1">'Profile with CoM'!BX47*f_FinCalc</f>
        <v>1749.364543354206</v>
      </c>
      <c r="BY47" s="300">
        <f ca="1">'Profile with CoM'!BY47*f_FinCalc</f>
        <v>1749.364543354206</v>
      </c>
      <c r="BZ47" s="300">
        <f ca="1">'Profile with CoM'!BZ47*f_FinCalc</f>
        <v>1749.3645433542338</v>
      </c>
      <c r="CA47" s="300">
        <f ca="1">'Profile with CoM'!CA47*f_FinCalc</f>
        <v>1749.364543354206</v>
      </c>
      <c r="CB47" s="300">
        <f ca="1">'Profile with CoM'!CB47*f_FinCalc</f>
        <v>1749.364543354206</v>
      </c>
      <c r="CC47" s="300">
        <f ca="1">'Profile with CoM'!CC47*f_FinCalc</f>
        <v>1749.364543354206</v>
      </c>
      <c r="CD47" s="300">
        <f ca="1">'Profile with CoM'!CD47*f_FinCalc</f>
        <v>1749.364543354206</v>
      </c>
      <c r="CE47" s="300">
        <f ca="1">'Profile with CoM'!CE47*f_FinCalc</f>
        <v>1749.364543354206</v>
      </c>
      <c r="CF47" s="300">
        <f ca="1">'Profile with CoM'!CF47*f_FinCalc</f>
        <v>1784.351834221319</v>
      </c>
      <c r="CG47" s="300">
        <f ca="1">'Profile with CoM'!CG47*f_FinCalc</f>
        <v>1784.3518342212913</v>
      </c>
      <c r="CH47" s="300">
        <f ca="1">'Profile with CoM'!CH47*f_FinCalc</f>
        <v>1784.351834221319</v>
      </c>
      <c r="CI47" s="300">
        <f ca="1">'Profile with CoM'!CI47*f_FinCalc</f>
        <v>1784.3518342212913</v>
      </c>
      <c r="CJ47" s="300">
        <f ca="1">'Profile with CoM'!CJ47*f_FinCalc</f>
        <v>1784.351834221319</v>
      </c>
      <c r="CK47" s="300">
        <f ca="1">'Profile with CoM'!CK47*f_FinCalc</f>
        <v>1784.351834221319</v>
      </c>
      <c r="CL47" s="300">
        <f ca="1">'Profile with CoM'!CL47*f_FinCalc</f>
        <v>1784.3518342212913</v>
      </c>
      <c r="CM47" s="300">
        <f ca="1">'Profile with CoM'!CM47*f_FinCalc</f>
        <v>1784.351834221319</v>
      </c>
      <c r="CN47" s="300">
        <f ca="1">'Profile with CoM'!CN47*f_FinCalc</f>
        <v>1784.3518342212913</v>
      </c>
      <c r="CO47" s="300">
        <f ca="1">'Profile with CoM'!CO47*f_FinCalc</f>
        <v>1784.351834221319</v>
      </c>
      <c r="CP47" s="300">
        <f ca="1">'Profile with CoM'!CP47*f_FinCalc</f>
        <v>1784.3518342212913</v>
      </c>
      <c r="CQ47" s="300">
        <f ca="1">'Profile with CoM'!CQ47*f_FinCalc</f>
        <v>1784.351834221319</v>
      </c>
      <c r="CR47" s="300">
        <f ca="1">'Profile with CoM'!CR47*f_FinCalc</f>
        <v>1820.0388709057243</v>
      </c>
      <c r="CS47" s="300">
        <f ca="1">'Profile with CoM'!CS47*f_FinCalc</f>
        <v>1820.0388709057243</v>
      </c>
      <c r="CT47" s="300">
        <f ca="1">'Profile with CoM'!CT47*f_FinCalc</f>
        <v>0</v>
      </c>
      <c r="CU47" s="300">
        <f ca="1">'Profile with CoM'!CU47*f_FinCalc</f>
        <v>0</v>
      </c>
      <c r="CV47" s="300">
        <f ca="1">'Profile with CoM'!CV47*f_FinCalc</f>
        <v>0</v>
      </c>
      <c r="CW47" s="300">
        <f ca="1">'Profile with CoM'!CW47*f_FinCalc</f>
        <v>0</v>
      </c>
      <c r="CX47" s="300">
        <f ca="1">'Profile with CoM'!CX47*f_FinCalc</f>
        <v>0</v>
      </c>
      <c r="CY47" s="300">
        <f ca="1">'Profile with CoM'!CY47*f_FinCalc</f>
        <v>0</v>
      </c>
      <c r="CZ47" s="300">
        <f ca="1">'Profile with CoM'!CZ47*f_FinCalc</f>
        <v>0</v>
      </c>
      <c r="DA47" s="300">
        <f ca="1">'Profile with CoM'!DA47*f_FinCalc</f>
        <v>0</v>
      </c>
      <c r="DB47" s="300">
        <f ca="1">'Profile with CoM'!DB47*f_FinCalc</f>
        <v>0</v>
      </c>
      <c r="DC47" s="300">
        <f ca="1">'Profile with CoM'!DC47*f_FinCalc</f>
        <v>0</v>
      </c>
      <c r="DD47" s="300">
        <f ca="1">'Profile with CoM'!DD47*f_FinCalc</f>
        <v>0</v>
      </c>
      <c r="DE47" s="300">
        <f ca="1">'Profile with CoM'!DE47*f_FinCalc</f>
        <v>0</v>
      </c>
      <c r="DF47" s="300">
        <f ca="1">'Profile with CoM'!DF47*f_FinCalc</f>
        <v>0</v>
      </c>
      <c r="DG47" s="300">
        <f ca="1">'Profile with CoM'!DG47*f_FinCalc</f>
        <v>0</v>
      </c>
      <c r="DH47" s="300">
        <f ca="1">'Profile with CoM'!DH47*f_FinCalc</f>
        <v>0</v>
      </c>
      <c r="DI47" s="300">
        <f ca="1">'Profile with CoM'!DI47*f_FinCalc</f>
        <v>0</v>
      </c>
      <c r="DJ47" s="300">
        <f ca="1">'Profile with CoM'!DJ47*f_FinCalc</f>
        <v>0</v>
      </c>
      <c r="DK47" s="300">
        <f ca="1">'Profile with CoM'!DK47*f_FinCalc</f>
        <v>0</v>
      </c>
      <c r="DL47" s="300">
        <f ca="1">'Profile with CoM'!DL47*f_FinCalc</f>
        <v>0</v>
      </c>
      <c r="DM47" s="300">
        <f ca="1">'Profile with CoM'!DM47*f_FinCalc</f>
        <v>0</v>
      </c>
      <c r="DN47" s="300">
        <f ca="1">'Profile with CoM'!DN47*f_FinCalc</f>
        <v>0</v>
      </c>
      <c r="DO47" s="300">
        <f ca="1">'Profile with CoM'!DO47*f_FinCalc</f>
        <v>0</v>
      </c>
      <c r="DP47" s="300">
        <f ca="1">'Profile with CoM'!DP47*f_FinCalc</f>
        <v>0</v>
      </c>
      <c r="DQ47" s="300">
        <f ca="1">'Profile with CoM'!DQ47*f_FinCalc</f>
        <v>0</v>
      </c>
      <c r="DR47" s="300">
        <f ca="1">'Profile with CoM'!DR47*f_FinCalc</f>
        <v>0</v>
      </c>
      <c r="DS47" s="300">
        <f ca="1">'Profile with CoM'!DS47*f_FinCalc</f>
        <v>0</v>
      </c>
      <c r="DT47" s="300">
        <f ca="1">'Profile with CoM'!DT47*f_FinCalc</f>
        <v>0</v>
      </c>
      <c r="DU47" s="300">
        <f ca="1">'Profile with CoM'!DU47*f_FinCalc</f>
        <v>0</v>
      </c>
      <c r="DV47" s="300">
        <f ca="1">'Profile with CoM'!DV47*f_FinCalc</f>
        <v>0</v>
      </c>
      <c r="DW47" s="300">
        <f ca="1">'Profile with CoM'!DW47*f_FinCalc</f>
        <v>0</v>
      </c>
      <c r="DX47" s="300">
        <f ca="1">'Profile with CoM'!DX47*f_FinCalc</f>
        <v>0</v>
      </c>
      <c r="DY47" s="300">
        <f ca="1">'Profile with CoM'!DY47*f_FinCalc</f>
        <v>0</v>
      </c>
      <c r="DZ47" s="300">
        <f ca="1">'Profile with CoM'!DZ47*f_FinCalc</f>
        <v>0</v>
      </c>
      <c r="EA47" s="300">
        <f ca="1">'Profile with CoM'!EA47*f_FinCalc</f>
        <v>0</v>
      </c>
      <c r="EB47" s="300">
        <f ca="1">'Profile with CoM'!EB47*f_FinCalc</f>
        <v>0</v>
      </c>
      <c r="EC47" s="300">
        <f ca="1">'Profile with CoM'!EC47*f_FinCalc</f>
        <v>0</v>
      </c>
      <c r="ED47" s="300">
        <f ca="1">'Profile with CoM'!ED47*f_FinCalc</f>
        <v>0</v>
      </c>
      <c r="EE47" s="300">
        <f ca="1">'Profile with CoM'!EE47*f_FinCalc</f>
        <v>0</v>
      </c>
      <c r="EF47" s="300">
        <f ca="1">'Profile with CoM'!EF47*f_FinCalc</f>
        <v>0</v>
      </c>
      <c r="EG47" s="300">
        <f ca="1">'Profile with CoM'!EG47*f_FinCalc</f>
        <v>0</v>
      </c>
      <c r="EH47" s="300">
        <f ca="1">'Profile with CoM'!EH47*f_FinCalc</f>
        <v>0</v>
      </c>
      <c r="EI47" s="300">
        <f ca="1">'Profile with CoM'!EI47*f_FinCalc</f>
        <v>0</v>
      </c>
      <c r="EJ47" s="300">
        <f ca="1">'Profile with CoM'!EJ47*f_FinCalc</f>
        <v>0</v>
      </c>
      <c r="EK47" s="300">
        <f ca="1">'Profile with CoM'!EK47*f_FinCalc</f>
        <v>0</v>
      </c>
      <c r="EL47" s="300">
        <f ca="1">'Profile with CoM'!EL47*f_FinCalc</f>
        <v>0</v>
      </c>
      <c r="EM47" s="300">
        <f ca="1">'Profile with CoM'!EM47*f_FinCalc</f>
        <v>0</v>
      </c>
      <c r="EN47" s="300">
        <f ca="1">'Profile with CoM'!EN47*f_FinCalc</f>
        <v>0</v>
      </c>
      <c r="EO47" s="300">
        <f ca="1">'Profile with CoM'!EO47*f_FinCalc</f>
        <v>0</v>
      </c>
      <c r="EP47" s="300">
        <f ca="1">'Profile with CoM'!EP47*f_FinCalc</f>
        <v>0</v>
      </c>
      <c r="EQ47" s="300">
        <f ca="1">'Profile with CoM'!EQ47*f_FinCalc</f>
        <v>0</v>
      </c>
      <c r="ER47" s="300">
        <f ca="1">'Profile with CoM'!ER47*f_FinCalc</f>
        <v>0</v>
      </c>
      <c r="ES47" s="300">
        <f ca="1">'Profile with CoM'!ES47*f_FinCalc</f>
        <v>0</v>
      </c>
      <c r="ET47" s="300">
        <f ca="1">'Profile with CoM'!ET47*f_FinCalc</f>
        <v>0</v>
      </c>
      <c r="EU47" s="300">
        <f ca="1">'Profile with CoM'!EU47*f_FinCalc</f>
        <v>0</v>
      </c>
      <c r="EV47" s="300">
        <f ca="1">'Profile with CoM'!EV47*f_FinCalc</f>
        <v>0</v>
      </c>
      <c r="EW47" s="300">
        <f ca="1">'Profile with CoM'!EW47*f_FinCalc</f>
        <v>0</v>
      </c>
      <c r="EX47" s="300">
        <f ca="1">'Profile with CoM'!EX47*f_FinCalc</f>
        <v>0</v>
      </c>
      <c r="EY47" s="612"/>
      <c r="EZ47" s="757" t="str">
        <f>'Main Input'!EZ47</f>
        <v>RPI</v>
      </c>
      <c r="FA47" s="757" t="str">
        <f>'Main Input'!FA47</f>
        <v>N/A</v>
      </c>
      <c r="FB47" s="766">
        <f>'Main Input'!FB47</f>
        <v>0</v>
      </c>
      <c r="FC47" s="766" t="str">
        <f>'Main Input'!FC47</f>
        <v>IT Solutions</v>
      </c>
      <c r="FD47" s="766" t="str">
        <f>'Main Input'!FD47</f>
        <v>Managed Services</v>
      </c>
      <c r="FE47" s="757" t="str">
        <f>'Main Input'!FE47</f>
        <v>Opex</v>
      </c>
      <c r="FF47" s="757" t="str">
        <f>'Main Input'!FF47</f>
        <v>ContractAccrual</v>
      </c>
      <c r="FG47" s="757" t="str">
        <f>'Main Input'!FG47</f>
        <v>Expense</v>
      </c>
      <c r="FH47" s="767" t="str">
        <f>'Main Input'!FH47</f>
        <v>A</v>
      </c>
      <c r="FI47" s="768">
        <f>'Main Input'!FI47</f>
        <v>0.22</v>
      </c>
      <c r="FJ47" s="768">
        <f>'Main Input'!FJ47</f>
        <v>0</v>
      </c>
      <c r="FK47" s="612"/>
      <c r="FL47" s="531">
        <f t="shared" ref="FL47:FL78" si="29">CVbloc6</f>
        <v>0</v>
      </c>
      <c r="FM47" s="86"/>
      <c r="FN47" s="612"/>
    </row>
    <row r="48" spans="1:170" ht="12.75" customHeight="1">
      <c r="A48" s="750" t="str">
        <f>'Main Input'!A48</f>
        <v>MTB</v>
      </c>
      <c r="B48" s="762" t="str">
        <f>'Main Input'!B48</f>
        <v>Enterprise Management</v>
      </c>
      <c r="C48" s="762" t="str">
        <f>'Main Input'!C48</f>
        <v>Data Network</v>
      </c>
      <c r="D48" s="762" t="str">
        <f>'Main Input'!D48</f>
        <v>TFR</v>
      </c>
      <c r="E48" s="762" t="str">
        <f>'Main Input'!E48</f>
        <v>PRIMECENTER Rack 38 U, 1000 deep PORTAL</v>
      </c>
      <c r="F48" s="753" t="str">
        <f>'Main Input'!F48</f>
        <v>direct</v>
      </c>
      <c r="G48" s="753" t="str">
        <f>'Main Input'!G48</f>
        <v>Person</v>
      </c>
      <c r="H48" s="753">
        <f>'Main Input'!H48</f>
        <v>0</v>
      </c>
      <c r="I48" s="753">
        <f>'Main Input'!I48</f>
        <v>0</v>
      </c>
      <c r="J48" s="753">
        <f>'Main Input'!J48</f>
        <v>0</v>
      </c>
      <c r="K48" s="753" t="str">
        <f>'Main Input'!K48</f>
        <v>FJS</v>
      </c>
      <c r="L48" s="753" t="str">
        <f>'Main Input'!L48</f>
        <v>pHW</v>
      </c>
      <c r="M48" s="753">
        <f>'Main Input'!M48</f>
        <v>0</v>
      </c>
      <c r="N48" s="753">
        <f>'Main Input'!N48</f>
        <v>0</v>
      </c>
      <c r="O48" s="753" t="str">
        <f>'Main Input'!O48</f>
        <v>SPAIN</v>
      </c>
      <c r="P48" s="753">
        <f>'Main Input'!P48</f>
        <v>16993</v>
      </c>
      <c r="Q48" s="753" t="str">
        <f>'Main Input'!Q48</f>
        <v>EUR</v>
      </c>
      <c r="R48" s="753" t="str">
        <f>'Main Input'!R48</f>
        <v>EMEA</v>
      </c>
      <c r="S48" s="753" t="str">
        <f>'Main Input'!S48</f>
        <v>Local</v>
      </c>
      <c r="T48" s="753">
        <f>'Main Input'!T48</f>
        <v>0</v>
      </c>
      <c r="U48" s="753">
        <f>'Main Input'!U48</f>
        <v>0</v>
      </c>
      <c r="V48" s="753" t="str">
        <f>'Main Input'!V48</f>
        <v>ZZZ</v>
      </c>
      <c r="W48" s="753">
        <f>'Main Input'!W48</f>
        <v>0</v>
      </c>
      <c r="X48" s="753">
        <f>'Main Input'!X48</f>
        <v>0</v>
      </c>
      <c r="Y48" s="753">
        <f>'Main Input'!Y48</f>
        <v>0</v>
      </c>
      <c r="Z48" s="753">
        <f>'Main Input'!Z48</f>
        <v>0</v>
      </c>
      <c r="AA48" s="753">
        <f>'Main Input'!AA48</f>
        <v>0</v>
      </c>
      <c r="AB48" s="763">
        <f>'Main Input'!AB48</f>
        <v>0</v>
      </c>
      <c r="AC48" s="763" t="str">
        <f>'Main Input'!AC48</f>
        <v>Servers</v>
      </c>
      <c r="AD48" s="764">
        <f>'Main Input'!AD48</f>
        <v>15</v>
      </c>
      <c r="AE48" s="765">
        <f t="shared" ca="1" si="28"/>
        <v>341361.21797990269</v>
      </c>
      <c r="AF48" s="299">
        <f ca="1">'Profile with CoM'!AF48*f_FinCalc</f>
        <v>0</v>
      </c>
      <c r="AG48" s="300">
        <f ca="1">'Profile with CoM'!AG48*f_FinCalc</f>
        <v>2876.9520448088415</v>
      </c>
      <c r="AH48" s="300">
        <f ca="1">'Profile with CoM'!AH48*f_FinCalc</f>
        <v>3671.462639248221</v>
      </c>
      <c r="AI48" s="300">
        <f ca="1">'Profile with CoM'!AI48*f_FinCalc</f>
        <v>175870.60744954916</v>
      </c>
      <c r="AJ48" s="300">
        <f ca="1">'Profile with CoM'!AJ48*f_FinCalc</f>
        <v>4737.9370474528096</v>
      </c>
      <c r="AK48" s="300">
        <f ca="1">'Profile with CoM'!AK48*f_FinCalc</f>
        <v>10067.257340099448</v>
      </c>
      <c r="AL48" s="300">
        <f ca="1">'Profile with CoM'!AL48*f_FinCalc</f>
        <v>4257.1145521254666</v>
      </c>
      <c r="AM48" s="300">
        <f ca="1">'Profile with CoM'!AM48*f_FinCalc</f>
        <v>4257.1145521254666</v>
      </c>
      <c r="AN48" s="300">
        <f ca="1">'Profile with CoM'!AN48*f_FinCalc</f>
        <v>2292.0863293029488</v>
      </c>
      <c r="AO48" s="300">
        <f ca="1">'Profile with CoM'!AO48*f_FinCalc</f>
        <v>2292.0863293029101</v>
      </c>
      <c r="AP48" s="300">
        <f ca="1">'Profile with CoM'!AP48*f_FinCalc</f>
        <v>2292.0863293029101</v>
      </c>
      <c r="AQ48" s="300">
        <f ca="1">'Profile with CoM'!AQ48*f_FinCalc</f>
        <v>2232.9866168438257</v>
      </c>
      <c r="AR48" s="300">
        <f ca="1">'Profile with CoM'!AR48*f_FinCalc</f>
        <v>2232.9866168437875</v>
      </c>
      <c r="AS48" s="300">
        <f ca="1">'Profile with CoM'!AS48*f_FinCalc</f>
        <v>2232.9866168438257</v>
      </c>
      <c r="AT48" s="300">
        <f ca="1">'Profile with CoM'!AT48*f_FinCalc</f>
        <v>2232.9866168437875</v>
      </c>
      <c r="AU48" s="300">
        <f ca="1">'Profile with CoM'!AU48*f_FinCalc</f>
        <v>2232.9866168437875</v>
      </c>
      <c r="AV48" s="300">
        <f ca="1">'Profile with CoM'!AV48*f_FinCalc</f>
        <v>2277.6463491806785</v>
      </c>
      <c r="AW48" s="300">
        <f ca="1">'Profile with CoM'!AW48*f_FinCalc</f>
        <v>2277.6463491806785</v>
      </c>
      <c r="AX48" s="300">
        <f ca="1">'Profile with CoM'!AX48*f_FinCalc</f>
        <v>2277.6463491806403</v>
      </c>
      <c r="AY48" s="300">
        <f ca="1">'Profile with CoM'!AY48*f_FinCalc</f>
        <v>2277.6463491806785</v>
      </c>
      <c r="AZ48" s="300">
        <f ca="1">'Profile with CoM'!AZ48*f_FinCalc</f>
        <v>2277.6463491806403</v>
      </c>
      <c r="BA48" s="300">
        <f ca="1">'Profile with CoM'!BA48*f_FinCalc</f>
        <v>2277.6463491806785</v>
      </c>
      <c r="BB48" s="300">
        <f ca="1">'Profile with CoM'!BB48*f_FinCalc</f>
        <v>2277.6463491806785</v>
      </c>
      <c r="BC48" s="300">
        <f ca="1">'Profile with CoM'!BC48*f_FinCalc</f>
        <v>2277.6463491806403</v>
      </c>
      <c r="BD48" s="300">
        <f ca="1">'Profile with CoM'!BD48*f_FinCalc</f>
        <v>2277.6463491807158</v>
      </c>
      <c r="BE48" s="300">
        <f ca="1">'Profile with CoM'!BE48*f_FinCalc</f>
        <v>2277.6463491806403</v>
      </c>
      <c r="BF48" s="300">
        <f ca="1">'Profile with CoM'!BF48*f_FinCalc</f>
        <v>2277.6463491806785</v>
      </c>
      <c r="BG48" s="300">
        <f ca="1">'Profile with CoM'!BG48*f_FinCalc</f>
        <v>2277.6463491806403</v>
      </c>
      <c r="BH48" s="300">
        <f ca="1">'Profile with CoM'!BH48*f_FinCalc</f>
        <v>2323.199276164316</v>
      </c>
      <c r="BI48" s="300">
        <f ca="1">'Profile with CoM'!BI48*f_FinCalc</f>
        <v>2323.199276164316</v>
      </c>
      <c r="BJ48" s="300">
        <f ca="1">'Profile with CoM'!BJ48*f_FinCalc</f>
        <v>2323.199276164316</v>
      </c>
      <c r="BK48" s="300">
        <f ca="1">'Profile with CoM'!BK48*f_FinCalc</f>
        <v>2323.199276164316</v>
      </c>
      <c r="BL48" s="300">
        <f ca="1">'Profile with CoM'!BL48*f_FinCalc</f>
        <v>2323.199276164316</v>
      </c>
      <c r="BM48" s="300">
        <f ca="1">'Profile with CoM'!BM48*f_FinCalc</f>
        <v>2323.1992761642778</v>
      </c>
      <c r="BN48" s="300">
        <f ca="1">'Profile with CoM'!BN48*f_FinCalc</f>
        <v>2323.199276164316</v>
      </c>
      <c r="BO48" s="300">
        <f ca="1">'Profile with CoM'!BO48*f_FinCalc</f>
        <v>2323.199276164316</v>
      </c>
      <c r="BP48" s="300">
        <f ca="1">'Profile with CoM'!BP48*f_FinCalc</f>
        <v>2323.199276164316</v>
      </c>
      <c r="BQ48" s="300">
        <f ca="1">'Profile with CoM'!BQ48*f_FinCalc</f>
        <v>2323.199276164316</v>
      </c>
      <c r="BR48" s="300">
        <f ca="1">'Profile with CoM'!BR48*f_FinCalc</f>
        <v>2323.199276164316</v>
      </c>
      <c r="BS48" s="300">
        <f ca="1">'Profile with CoM'!BS48*f_FinCalc</f>
        <v>2323.199276164316</v>
      </c>
      <c r="BT48" s="300">
        <f ca="1">'Profile with CoM'!BT48*f_FinCalc</f>
        <v>2369.6632616875536</v>
      </c>
      <c r="BU48" s="300">
        <f ca="1">'Profile with CoM'!BU48*f_FinCalc</f>
        <v>2369.6632616875536</v>
      </c>
      <c r="BV48" s="300">
        <f ca="1">'Profile with CoM'!BV48*f_FinCalc</f>
        <v>2369.6632616875536</v>
      </c>
      <c r="BW48" s="300">
        <f ca="1">'Profile with CoM'!BW48*f_FinCalc</f>
        <v>2369.6632616875536</v>
      </c>
      <c r="BX48" s="300">
        <f ca="1">'Profile with CoM'!BX48*f_FinCalc</f>
        <v>2369.6632616875536</v>
      </c>
      <c r="BY48" s="300">
        <f ca="1">'Profile with CoM'!BY48*f_FinCalc</f>
        <v>2369.6632616875536</v>
      </c>
      <c r="BZ48" s="300">
        <f ca="1">'Profile with CoM'!BZ48*f_FinCalc</f>
        <v>2369.6632616875909</v>
      </c>
      <c r="CA48" s="300">
        <f ca="1">'Profile with CoM'!CA48*f_FinCalc</f>
        <v>2369.6632616875536</v>
      </c>
      <c r="CB48" s="300">
        <f ca="1">'Profile with CoM'!CB48*f_FinCalc</f>
        <v>2369.6632616875536</v>
      </c>
      <c r="CC48" s="300">
        <f ca="1">'Profile with CoM'!CC48*f_FinCalc</f>
        <v>2369.6632616875536</v>
      </c>
      <c r="CD48" s="300">
        <f ca="1">'Profile with CoM'!CD48*f_FinCalc</f>
        <v>2369.6632616875536</v>
      </c>
      <c r="CE48" s="300">
        <f ca="1">'Profile with CoM'!CE48*f_FinCalc</f>
        <v>2369.6632616875536</v>
      </c>
      <c r="CF48" s="300">
        <f ca="1">'Profile with CoM'!CF48*f_FinCalc</f>
        <v>2417.0565269213439</v>
      </c>
      <c r="CG48" s="300">
        <f ca="1">'Profile with CoM'!CG48*f_FinCalc</f>
        <v>2417.0565269213062</v>
      </c>
      <c r="CH48" s="300">
        <f ca="1">'Profile with CoM'!CH48*f_FinCalc</f>
        <v>2417.0565269213439</v>
      </c>
      <c r="CI48" s="300">
        <f ca="1">'Profile with CoM'!CI48*f_FinCalc</f>
        <v>2417.0565269213062</v>
      </c>
      <c r="CJ48" s="300">
        <f ca="1">'Profile with CoM'!CJ48*f_FinCalc</f>
        <v>2417.0565269213439</v>
      </c>
      <c r="CK48" s="300">
        <f ca="1">'Profile with CoM'!CK48*f_FinCalc</f>
        <v>2417.0565269213439</v>
      </c>
      <c r="CL48" s="300">
        <f ca="1">'Profile with CoM'!CL48*f_FinCalc</f>
        <v>2417.0565269213062</v>
      </c>
      <c r="CM48" s="300">
        <f ca="1">'Profile with CoM'!CM48*f_FinCalc</f>
        <v>2417.0565269213439</v>
      </c>
      <c r="CN48" s="300">
        <f ca="1">'Profile with CoM'!CN48*f_FinCalc</f>
        <v>2417.0565269213062</v>
      </c>
      <c r="CO48" s="300">
        <f ca="1">'Profile with CoM'!CO48*f_FinCalc</f>
        <v>2417.0565269213439</v>
      </c>
      <c r="CP48" s="300">
        <f ca="1">'Profile with CoM'!CP48*f_FinCalc</f>
        <v>2417.0565269213062</v>
      </c>
      <c r="CQ48" s="300">
        <f ca="1">'Profile with CoM'!CQ48*f_FinCalc</f>
        <v>2417.0565269213439</v>
      </c>
      <c r="CR48" s="300">
        <f ca="1">'Profile with CoM'!CR48*f_FinCalc</f>
        <v>2465.3976574597423</v>
      </c>
      <c r="CS48" s="300">
        <f ca="1">'Profile with CoM'!CS48*f_FinCalc</f>
        <v>2465.3976574597423</v>
      </c>
      <c r="CT48" s="300">
        <f ca="1">'Profile with CoM'!CT48*f_FinCalc</f>
        <v>0</v>
      </c>
      <c r="CU48" s="300">
        <f ca="1">'Profile with CoM'!CU48*f_FinCalc</f>
        <v>0</v>
      </c>
      <c r="CV48" s="300">
        <f ca="1">'Profile with CoM'!CV48*f_FinCalc</f>
        <v>0</v>
      </c>
      <c r="CW48" s="300">
        <f ca="1">'Profile with CoM'!CW48*f_FinCalc</f>
        <v>0</v>
      </c>
      <c r="CX48" s="300">
        <f ca="1">'Profile with CoM'!CX48*f_FinCalc</f>
        <v>0</v>
      </c>
      <c r="CY48" s="300">
        <f ca="1">'Profile with CoM'!CY48*f_FinCalc</f>
        <v>0</v>
      </c>
      <c r="CZ48" s="300">
        <f ca="1">'Profile with CoM'!CZ48*f_FinCalc</f>
        <v>0</v>
      </c>
      <c r="DA48" s="300">
        <f ca="1">'Profile with CoM'!DA48*f_FinCalc</f>
        <v>0</v>
      </c>
      <c r="DB48" s="300">
        <f ca="1">'Profile with CoM'!DB48*f_FinCalc</f>
        <v>0</v>
      </c>
      <c r="DC48" s="300">
        <f ca="1">'Profile with CoM'!DC48*f_FinCalc</f>
        <v>0</v>
      </c>
      <c r="DD48" s="300">
        <f ca="1">'Profile with CoM'!DD48*f_FinCalc</f>
        <v>0</v>
      </c>
      <c r="DE48" s="300">
        <f ca="1">'Profile with CoM'!DE48*f_FinCalc</f>
        <v>0</v>
      </c>
      <c r="DF48" s="300">
        <f ca="1">'Profile with CoM'!DF48*f_FinCalc</f>
        <v>0</v>
      </c>
      <c r="DG48" s="300">
        <f ca="1">'Profile with CoM'!DG48*f_FinCalc</f>
        <v>0</v>
      </c>
      <c r="DH48" s="300">
        <f ca="1">'Profile with CoM'!DH48*f_FinCalc</f>
        <v>0</v>
      </c>
      <c r="DI48" s="300">
        <f ca="1">'Profile with CoM'!DI48*f_FinCalc</f>
        <v>0</v>
      </c>
      <c r="DJ48" s="300">
        <f ca="1">'Profile with CoM'!DJ48*f_FinCalc</f>
        <v>0</v>
      </c>
      <c r="DK48" s="300">
        <f ca="1">'Profile with CoM'!DK48*f_FinCalc</f>
        <v>0</v>
      </c>
      <c r="DL48" s="300">
        <f ca="1">'Profile with CoM'!DL48*f_FinCalc</f>
        <v>0</v>
      </c>
      <c r="DM48" s="300">
        <f ca="1">'Profile with CoM'!DM48*f_FinCalc</f>
        <v>0</v>
      </c>
      <c r="DN48" s="300">
        <f ca="1">'Profile with CoM'!DN48*f_FinCalc</f>
        <v>0</v>
      </c>
      <c r="DO48" s="300">
        <f ca="1">'Profile with CoM'!DO48*f_FinCalc</f>
        <v>0</v>
      </c>
      <c r="DP48" s="300">
        <f ca="1">'Profile with CoM'!DP48*f_FinCalc</f>
        <v>0</v>
      </c>
      <c r="DQ48" s="300">
        <f ca="1">'Profile with CoM'!DQ48*f_FinCalc</f>
        <v>0</v>
      </c>
      <c r="DR48" s="300">
        <f ca="1">'Profile with CoM'!DR48*f_FinCalc</f>
        <v>0</v>
      </c>
      <c r="DS48" s="300">
        <f ca="1">'Profile with CoM'!DS48*f_FinCalc</f>
        <v>0</v>
      </c>
      <c r="DT48" s="300">
        <f ca="1">'Profile with CoM'!DT48*f_FinCalc</f>
        <v>0</v>
      </c>
      <c r="DU48" s="300">
        <f ca="1">'Profile with CoM'!DU48*f_FinCalc</f>
        <v>0</v>
      </c>
      <c r="DV48" s="300">
        <f ca="1">'Profile with CoM'!DV48*f_FinCalc</f>
        <v>0</v>
      </c>
      <c r="DW48" s="300">
        <f ca="1">'Profile with CoM'!DW48*f_FinCalc</f>
        <v>0</v>
      </c>
      <c r="DX48" s="300">
        <f ca="1">'Profile with CoM'!DX48*f_FinCalc</f>
        <v>0</v>
      </c>
      <c r="DY48" s="300">
        <f ca="1">'Profile with CoM'!DY48*f_FinCalc</f>
        <v>0</v>
      </c>
      <c r="DZ48" s="300">
        <f ca="1">'Profile with CoM'!DZ48*f_FinCalc</f>
        <v>0</v>
      </c>
      <c r="EA48" s="300">
        <f ca="1">'Profile with CoM'!EA48*f_FinCalc</f>
        <v>0</v>
      </c>
      <c r="EB48" s="300">
        <f ca="1">'Profile with CoM'!EB48*f_FinCalc</f>
        <v>0</v>
      </c>
      <c r="EC48" s="300">
        <f ca="1">'Profile with CoM'!EC48*f_FinCalc</f>
        <v>0</v>
      </c>
      <c r="ED48" s="300">
        <f ca="1">'Profile with CoM'!ED48*f_FinCalc</f>
        <v>0</v>
      </c>
      <c r="EE48" s="300">
        <f ca="1">'Profile with CoM'!EE48*f_FinCalc</f>
        <v>0</v>
      </c>
      <c r="EF48" s="300">
        <f ca="1">'Profile with CoM'!EF48*f_FinCalc</f>
        <v>0</v>
      </c>
      <c r="EG48" s="300">
        <f ca="1">'Profile with CoM'!EG48*f_FinCalc</f>
        <v>0</v>
      </c>
      <c r="EH48" s="300">
        <f ca="1">'Profile with CoM'!EH48*f_FinCalc</f>
        <v>0</v>
      </c>
      <c r="EI48" s="300">
        <f ca="1">'Profile with CoM'!EI48*f_FinCalc</f>
        <v>0</v>
      </c>
      <c r="EJ48" s="300">
        <f ca="1">'Profile with CoM'!EJ48*f_FinCalc</f>
        <v>0</v>
      </c>
      <c r="EK48" s="300">
        <f ca="1">'Profile with CoM'!EK48*f_FinCalc</f>
        <v>0</v>
      </c>
      <c r="EL48" s="300">
        <f ca="1">'Profile with CoM'!EL48*f_FinCalc</f>
        <v>0</v>
      </c>
      <c r="EM48" s="300">
        <f ca="1">'Profile with CoM'!EM48*f_FinCalc</f>
        <v>0</v>
      </c>
      <c r="EN48" s="300">
        <f ca="1">'Profile with CoM'!EN48*f_FinCalc</f>
        <v>0</v>
      </c>
      <c r="EO48" s="300">
        <f ca="1">'Profile with CoM'!EO48*f_FinCalc</f>
        <v>0</v>
      </c>
      <c r="EP48" s="300">
        <f ca="1">'Profile with CoM'!EP48*f_FinCalc</f>
        <v>0</v>
      </c>
      <c r="EQ48" s="300">
        <f ca="1">'Profile with CoM'!EQ48*f_FinCalc</f>
        <v>0</v>
      </c>
      <c r="ER48" s="300">
        <f ca="1">'Profile with CoM'!ER48*f_FinCalc</f>
        <v>0</v>
      </c>
      <c r="ES48" s="300">
        <f ca="1">'Profile with CoM'!ES48*f_FinCalc</f>
        <v>0</v>
      </c>
      <c r="ET48" s="300">
        <f ca="1">'Profile with CoM'!ET48*f_FinCalc</f>
        <v>0</v>
      </c>
      <c r="EU48" s="300">
        <f ca="1">'Profile with CoM'!EU48*f_FinCalc</f>
        <v>0</v>
      </c>
      <c r="EV48" s="300">
        <f ca="1">'Profile with CoM'!EV48*f_FinCalc</f>
        <v>0</v>
      </c>
      <c r="EW48" s="300">
        <f ca="1">'Profile with CoM'!EW48*f_FinCalc</f>
        <v>0</v>
      </c>
      <c r="EX48" s="300">
        <f ca="1">'Profile with CoM'!EX48*f_FinCalc</f>
        <v>0</v>
      </c>
      <c r="EY48" s="612"/>
      <c r="EZ48" s="757" t="str">
        <f>'Main Input'!EZ48</f>
        <v>RPI</v>
      </c>
      <c r="FA48" s="757" t="str">
        <f>'Main Input'!FA48</f>
        <v>N/A</v>
      </c>
      <c r="FB48" s="766">
        <f>'Main Input'!FB48</f>
        <v>0</v>
      </c>
      <c r="FC48" s="766" t="str">
        <f>'Main Input'!FC48</f>
        <v>IT Solutions</v>
      </c>
      <c r="FD48" s="766" t="str">
        <f>'Main Input'!FD48</f>
        <v>Managed Services</v>
      </c>
      <c r="FE48" s="757" t="str">
        <f>'Main Input'!FE48</f>
        <v>Opex</v>
      </c>
      <c r="FF48" s="757" t="str">
        <f>'Main Input'!FF48</f>
        <v>ContractAccrual</v>
      </c>
      <c r="FG48" s="757" t="str">
        <f>'Main Input'!FG48</f>
        <v>Expense</v>
      </c>
      <c r="FH48" s="767" t="str">
        <f>'Main Input'!FH48</f>
        <v>A</v>
      </c>
      <c r="FI48" s="768">
        <f>'Main Input'!FI48</f>
        <v>0.22</v>
      </c>
      <c r="FJ48" s="768">
        <f>'Main Input'!FJ48</f>
        <v>0</v>
      </c>
      <c r="FK48" s="612"/>
      <c r="FL48" s="531">
        <f t="shared" si="29"/>
        <v>0</v>
      </c>
      <c r="FM48" s="86"/>
      <c r="FN48" s="612"/>
    </row>
    <row r="49" spans="1:170" ht="12.75" customHeight="1">
      <c r="A49" s="750" t="str">
        <f>'Main Input'!A49</f>
        <v>MTB</v>
      </c>
      <c r="B49" s="762" t="str">
        <f>'Main Input'!B49</f>
        <v>Enterprise Management</v>
      </c>
      <c r="C49" s="762" t="str">
        <f>'Main Input'!C49</f>
        <v>Infrastructure</v>
      </c>
      <c r="D49" s="762" t="str">
        <f>'Main Input'!D49</f>
        <v>TFR</v>
      </c>
      <c r="E49" s="762" t="str">
        <f>'Main Input'!E49</f>
        <v>PRIMECENTER Rack 38 U, 1000 deep SERVICE DESK</v>
      </c>
      <c r="F49" s="753" t="str">
        <f>'Main Input'!F49</f>
        <v>direct</v>
      </c>
      <c r="G49" s="753" t="str">
        <f>'Main Input'!G49</f>
        <v>Person</v>
      </c>
      <c r="H49" s="753">
        <f>'Main Input'!H49</f>
        <v>0</v>
      </c>
      <c r="I49" s="753">
        <f>'Main Input'!I49</f>
        <v>0</v>
      </c>
      <c r="J49" s="753">
        <f>'Main Input'!J49</f>
        <v>0</v>
      </c>
      <c r="K49" s="753" t="str">
        <f>'Main Input'!K49</f>
        <v>FJS</v>
      </c>
      <c r="L49" s="753" t="str">
        <f>'Main Input'!L49</f>
        <v>pHW</v>
      </c>
      <c r="M49" s="753">
        <f>'Main Input'!M49</f>
        <v>0</v>
      </c>
      <c r="N49" s="753">
        <f>'Main Input'!N49</f>
        <v>0</v>
      </c>
      <c r="O49" s="753" t="str">
        <f>'Main Input'!O49</f>
        <v>SPAIN</v>
      </c>
      <c r="P49" s="753">
        <f>'Main Input'!P49</f>
        <v>362250</v>
      </c>
      <c r="Q49" s="753" t="str">
        <f>'Main Input'!Q49</f>
        <v>EUR</v>
      </c>
      <c r="R49" s="753" t="str">
        <f>'Main Input'!R49</f>
        <v>EMEA</v>
      </c>
      <c r="S49" s="753" t="str">
        <f>'Main Input'!S49</f>
        <v>Local</v>
      </c>
      <c r="T49" s="753">
        <f>'Main Input'!T49</f>
        <v>0</v>
      </c>
      <c r="U49" s="753">
        <f>'Main Input'!U49</f>
        <v>0</v>
      </c>
      <c r="V49" s="753" t="str">
        <f>'Main Input'!V49</f>
        <v>ZZZ</v>
      </c>
      <c r="W49" s="753">
        <f>'Main Input'!W49</f>
        <v>0</v>
      </c>
      <c r="X49" s="753">
        <f>'Main Input'!X49</f>
        <v>0</v>
      </c>
      <c r="Y49" s="753">
        <f>'Main Input'!Y49</f>
        <v>0</v>
      </c>
      <c r="Z49" s="753">
        <f>'Main Input'!Z49</f>
        <v>0</v>
      </c>
      <c r="AA49" s="753">
        <f>'Main Input'!AA49</f>
        <v>0</v>
      </c>
      <c r="AB49" s="763">
        <f>'Main Input'!AB49</f>
        <v>0</v>
      </c>
      <c r="AC49" s="763" t="str">
        <f>'Main Input'!AC49</f>
        <v>Servers</v>
      </c>
      <c r="AD49" s="764">
        <f>'Main Input'!AD49</f>
        <v>1</v>
      </c>
      <c r="AE49" s="765">
        <f t="shared" ca="1" si="28"/>
        <v>485133.49109719717</v>
      </c>
      <c r="AF49" s="299">
        <f ca="1">'Profile with CoM'!AF49*f_FinCalc</f>
        <v>0</v>
      </c>
      <c r="AG49" s="300">
        <f ca="1">'Profile with CoM'!AG49*f_FinCalc</f>
        <v>4088.6477892151784</v>
      </c>
      <c r="AH49" s="300">
        <f ca="1">'Profile with CoM'!AH49*f_FinCalc</f>
        <v>5217.7851313979008</v>
      </c>
      <c r="AI49" s="300">
        <f ca="1">'Profile with CoM'!AI49*f_FinCalc</f>
        <v>249942.63343180204</v>
      </c>
      <c r="AJ49" s="300">
        <f ca="1">'Profile with CoM'!AJ49*f_FinCalc</f>
        <v>6733.430218088939</v>
      </c>
      <c r="AK49" s="300">
        <f ca="1">'Profile with CoM'!AK49*f_FinCalc</f>
        <v>14307.318587853921</v>
      </c>
      <c r="AL49" s="300">
        <f ca="1">'Profile with CoM'!AL49*f_FinCalc</f>
        <v>6050.0980658994895</v>
      </c>
      <c r="AM49" s="300">
        <f ca="1">'Profile with CoM'!AM49*f_FinCalc</f>
        <v>6050.0980658994895</v>
      </c>
      <c r="AN49" s="300">
        <f ca="1">'Profile with CoM'!AN49*f_FinCalc</f>
        <v>3257.4521775240514</v>
      </c>
      <c r="AO49" s="300">
        <f ca="1">'Profile with CoM'!AO49*f_FinCalc</f>
        <v>3257.4521775239973</v>
      </c>
      <c r="AP49" s="300">
        <f ca="1">'Profile with CoM'!AP49*f_FinCalc</f>
        <v>3257.4521775239973</v>
      </c>
      <c r="AQ49" s="300">
        <f ca="1">'Profile with CoM'!AQ49*f_FinCalc</f>
        <v>3173.4612367903487</v>
      </c>
      <c r="AR49" s="300">
        <f ca="1">'Profile with CoM'!AR49*f_FinCalc</f>
        <v>3173.4612367902946</v>
      </c>
      <c r="AS49" s="300">
        <f ca="1">'Profile with CoM'!AS49*f_FinCalc</f>
        <v>3173.4612367903487</v>
      </c>
      <c r="AT49" s="300">
        <f ca="1">'Profile with CoM'!AT49*f_FinCalc</f>
        <v>3173.4612367902946</v>
      </c>
      <c r="AU49" s="300">
        <f ca="1">'Profile with CoM'!AU49*f_FinCalc</f>
        <v>3173.4612367902946</v>
      </c>
      <c r="AV49" s="300">
        <f ca="1">'Profile with CoM'!AV49*f_FinCalc</f>
        <v>3236.9304615261217</v>
      </c>
      <c r="AW49" s="300">
        <f ca="1">'Profile with CoM'!AW49*f_FinCalc</f>
        <v>3236.9304615261217</v>
      </c>
      <c r="AX49" s="300">
        <f ca="1">'Profile with CoM'!AX49*f_FinCalc</f>
        <v>3236.930461526068</v>
      </c>
      <c r="AY49" s="300">
        <f ca="1">'Profile with CoM'!AY49*f_FinCalc</f>
        <v>3236.9304615261217</v>
      </c>
      <c r="AZ49" s="300">
        <f ca="1">'Profile with CoM'!AZ49*f_FinCalc</f>
        <v>3236.930461526068</v>
      </c>
      <c r="BA49" s="300">
        <f ca="1">'Profile with CoM'!BA49*f_FinCalc</f>
        <v>3236.9304615261217</v>
      </c>
      <c r="BB49" s="300">
        <f ca="1">'Profile with CoM'!BB49*f_FinCalc</f>
        <v>3236.9304615261217</v>
      </c>
      <c r="BC49" s="300">
        <f ca="1">'Profile with CoM'!BC49*f_FinCalc</f>
        <v>3236.930461526068</v>
      </c>
      <c r="BD49" s="300">
        <f ca="1">'Profile with CoM'!BD49*f_FinCalc</f>
        <v>3236.9304615261749</v>
      </c>
      <c r="BE49" s="300">
        <f ca="1">'Profile with CoM'!BE49*f_FinCalc</f>
        <v>3236.930461526068</v>
      </c>
      <c r="BF49" s="300">
        <f ca="1">'Profile with CoM'!BF49*f_FinCalc</f>
        <v>3236.9304615261217</v>
      </c>
      <c r="BG49" s="300">
        <f ca="1">'Profile with CoM'!BG49*f_FinCalc</f>
        <v>3236.930461526068</v>
      </c>
      <c r="BH49" s="300">
        <f ca="1">'Profile with CoM'!BH49*f_FinCalc</f>
        <v>3301.6690707566777</v>
      </c>
      <c r="BI49" s="300">
        <f ca="1">'Profile with CoM'!BI49*f_FinCalc</f>
        <v>3301.6690707566777</v>
      </c>
      <c r="BJ49" s="300">
        <f ca="1">'Profile with CoM'!BJ49*f_FinCalc</f>
        <v>3301.6690707566777</v>
      </c>
      <c r="BK49" s="300">
        <f ca="1">'Profile with CoM'!BK49*f_FinCalc</f>
        <v>3301.6690707566777</v>
      </c>
      <c r="BL49" s="300">
        <f ca="1">'Profile with CoM'!BL49*f_FinCalc</f>
        <v>3301.6690707566777</v>
      </c>
      <c r="BM49" s="300">
        <f ca="1">'Profile with CoM'!BM49*f_FinCalc</f>
        <v>3301.6690707566236</v>
      </c>
      <c r="BN49" s="300">
        <f ca="1">'Profile with CoM'!BN49*f_FinCalc</f>
        <v>3301.6690707566777</v>
      </c>
      <c r="BO49" s="300">
        <f ca="1">'Profile with CoM'!BO49*f_FinCalc</f>
        <v>3301.6690707566777</v>
      </c>
      <c r="BP49" s="300">
        <f ca="1">'Profile with CoM'!BP49*f_FinCalc</f>
        <v>3301.6690707566777</v>
      </c>
      <c r="BQ49" s="300">
        <f ca="1">'Profile with CoM'!BQ49*f_FinCalc</f>
        <v>3301.6690707566777</v>
      </c>
      <c r="BR49" s="300">
        <f ca="1">'Profile with CoM'!BR49*f_FinCalc</f>
        <v>3301.6690707566777</v>
      </c>
      <c r="BS49" s="300">
        <f ca="1">'Profile with CoM'!BS49*f_FinCalc</f>
        <v>3301.6690707566777</v>
      </c>
      <c r="BT49" s="300">
        <f ca="1">'Profile with CoM'!BT49*f_FinCalc</f>
        <v>3367.7024521717422</v>
      </c>
      <c r="BU49" s="300">
        <f ca="1">'Profile with CoM'!BU49*f_FinCalc</f>
        <v>3367.7024521717422</v>
      </c>
      <c r="BV49" s="300">
        <f ca="1">'Profile with CoM'!BV49*f_FinCalc</f>
        <v>3367.7024521717422</v>
      </c>
      <c r="BW49" s="300">
        <f ca="1">'Profile with CoM'!BW49*f_FinCalc</f>
        <v>3367.7024521717422</v>
      </c>
      <c r="BX49" s="300">
        <f ca="1">'Profile with CoM'!BX49*f_FinCalc</f>
        <v>3367.7024521717422</v>
      </c>
      <c r="BY49" s="300">
        <f ca="1">'Profile with CoM'!BY49*f_FinCalc</f>
        <v>3367.7024521717422</v>
      </c>
      <c r="BZ49" s="300">
        <f ca="1">'Profile with CoM'!BZ49*f_FinCalc</f>
        <v>3367.7024521717958</v>
      </c>
      <c r="CA49" s="300">
        <f ca="1">'Profile with CoM'!CA49*f_FinCalc</f>
        <v>3367.7024521717422</v>
      </c>
      <c r="CB49" s="300">
        <f ca="1">'Profile with CoM'!CB49*f_FinCalc</f>
        <v>3367.7024521717422</v>
      </c>
      <c r="CC49" s="300">
        <f ca="1">'Profile with CoM'!CC49*f_FinCalc</f>
        <v>3367.7024521717422</v>
      </c>
      <c r="CD49" s="300">
        <f ca="1">'Profile with CoM'!CD49*f_FinCalc</f>
        <v>3367.7024521717422</v>
      </c>
      <c r="CE49" s="300">
        <f ca="1">'Profile with CoM'!CE49*f_FinCalc</f>
        <v>3367.7024521717422</v>
      </c>
      <c r="CF49" s="300">
        <f ca="1">'Profile with CoM'!CF49*f_FinCalc</f>
        <v>3435.0565012152329</v>
      </c>
      <c r="CG49" s="300">
        <f ca="1">'Profile with CoM'!CG49*f_FinCalc</f>
        <v>3435.0565012151792</v>
      </c>
      <c r="CH49" s="300">
        <f ca="1">'Profile with CoM'!CH49*f_FinCalc</f>
        <v>3435.0565012152329</v>
      </c>
      <c r="CI49" s="300">
        <f ca="1">'Profile with CoM'!CI49*f_FinCalc</f>
        <v>3435.0565012151792</v>
      </c>
      <c r="CJ49" s="300">
        <f ca="1">'Profile with CoM'!CJ49*f_FinCalc</f>
        <v>3435.0565012152329</v>
      </c>
      <c r="CK49" s="300">
        <f ca="1">'Profile with CoM'!CK49*f_FinCalc</f>
        <v>3435.0565012152329</v>
      </c>
      <c r="CL49" s="300">
        <f ca="1">'Profile with CoM'!CL49*f_FinCalc</f>
        <v>3435.0565012151792</v>
      </c>
      <c r="CM49" s="300">
        <f ca="1">'Profile with CoM'!CM49*f_FinCalc</f>
        <v>3435.0565012152329</v>
      </c>
      <c r="CN49" s="300">
        <f ca="1">'Profile with CoM'!CN49*f_FinCalc</f>
        <v>3435.0565012151792</v>
      </c>
      <c r="CO49" s="300">
        <f ca="1">'Profile with CoM'!CO49*f_FinCalc</f>
        <v>3435.0565012152329</v>
      </c>
      <c r="CP49" s="300">
        <f ca="1">'Profile with CoM'!CP49*f_FinCalc</f>
        <v>3435.0565012151792</v>
      </c>
      <c r="CQ49" s="300">
        <f ca="1">'Profile with CoM'!CQ49*f_FinCalc</f>
        <v>3435.0565012152329</v>
      </c>
      <c r="CR49" s="300">
        <f ca="1">'Profile with CoM'!CR49*f_FinCalc</f>
        <v>3503.7576312394967</v>
      </c>
      <c r="CS49" s="300">
        <f ca="1">'Profile with CoM'!CS49*f_FinCalc</f>
        <v>3503.7576312394967</v>
      </c>
      <c r="CT49" s="300">
        <f ca="1">'Profile with CoM'!CT49*f_FinCalc</f>
        <v>0</v>
      </c>
      <c r="CU49" s="300">
        <f ca="1">'Profile with CoM'!CU49*f_FinCalc</f>
        <v>0</v>
      </c>
      <c r="CV49" s="300">
        <f ca="1">'Profile with CoM'!CV49*f_FinCalc</f>
        <v>0</v>
      </c>
      <c r="CW49" s="300">
        <f ca="1">'Profile with CoM'!CW49*f_FinCalc</f>
        <v>0</v>
      </c>
      <c r="CX49" s="300">
        <f ca="1">'Profile with CoM'!CX49*f_FinCalc</f>
        <v>0</v>
      </c>
      <c r="CY49" s="300">
        <f ca="1">'Profile with CoM'!CY49*f_FinCalc</f>
        <v>0</v>
      </c>
      <c r="CZ49" s="300">
        <f ca="1">'Profile with CoM'!CZ49*f_FinCalc</f>
        <v>0</v>
      </c>
      <c r="DA49" s="300">
        <f ca="1">'Profile with CoM'!DA49*f_FinCalc</f>
        <v>0</v>
      </c>
      <c r="DB49" s="300">
        <f ca="1">'Profile with CoM'!DB49*f_FinCalc</f>
        <v>0</v>
      </c>
      <c r="DC49" s="300">
        <f ca="1">'Profile with CoM'!DC49*f_FinCalc</f>
        <v>0</v>
      </c>
      <c r="DD49" s="300">
        <f ca="1">'Profile with CoM'!DD49*f_FinCalc</f>
        <v>0</v>
      </c>
      <c r="DE49" s="300">
        <f ca="1">'Profile with CoM'!DE49*f_FinCalc</f>
        <v>0</v>
      </c>
      <c r="DF49" s="300">
        <f ca="1">'Profile with CoM'!DF49*f_FinCalc</f>
        <v>0</v>
      </c>
      <c r="DG49" s="300">
        <f ca="1">'Profile with CoM'!DG49*f_FinCalc</f>
        <v>0</v>
      </c>
      <c r="DH49" s="300">
        <f ca="1">'Profile with CoM'!DH49*f_FinCalc</f>
        <v>0</v>
      </c>
      <c r="DI49" s="300">
        <f ca="1">'Profile with CoM'!DI49*f_FinCalc</f>
        <v>0</v>
      </c>
      <c r="DJ49" s="300">
        <f ca="1">'Profile with CoM'!DJ49*f_FinCalc</f>
        <v>0</v>
      </c>
      <c r="DK49" s="300">
        <f ca="1">'Profile with CoM'!DK49*f_FinCalc</f>
        <v>0</v>
      </c>
      <c r="DL49" s="300">
        <f ca="1">'Profile with CoM'!DL49*f_FinCalc</f>
        <v>0</v>
      </c>
      <c r="DM49" s="300">
        <f ca="1">'Profile with CoM'!DM49*f_FinCalc</f>
        <v>0</v>
      </c>
      <c r="DN49" s="300">
        <f ca="1">'Profile with CoM'!DN49*f_FinCalc</f>
        <v>0</v>
      </c>
      <c r="DO49" s="300">
        <f ca="1">'Profile with CoM'!DO49*f_FinCalc</f>
        <v>0</v>
      </c>
      <c r="DP49" s="300">
        <f ca="1">'Profile with CoM'!DP49*f_FinCalc</f>
        <v>0</v>
      </c>
      <c r="DQ49" s="300">
        <f ca="1">'Profile with CoM'!DQ49*f_FinCalc</f>
        <v>0</v>
      </c>
      <c r="DR49" s="300">
        <f ca="1">'Profile with CoM'!DR49*f_FinCalc</f>
        <v>0</v>
      </c>
      <c r="DS49" s="300">
        <f ca="1">'Profile with CoM'!DS49*f_FinCalc</f>
        <v>0</v>
      </c>
      <c r="DT49" s="300">
        <f ca="1">'Profile with CoM'!DT49*f_FinCalc</f>
        <v>0</v>
      </c>
      <c r="DU49" s="300">
        <f ca="1">'Profile with CoM'!DU49*f_FinCalc</f>
        <v>0</v>
      </c>
      <c r="DV49" s="300">
        <f ca="1">'Profile with CoM'!DV49*f_FinCalc</f>
        <v>0</v>
      </c>
      <c r="DW49" s="300">
        <f ca="1">'Profile with CoM'!DW49*f_FinCalc</f>
        <v>0</v>
      </c>
      <c r="DX49" s="300">
        <f ca="1">'Profile with CoM'!DX49*f_FinCalc</f>
        <v>0</v>
      </c>
      <c r="DY49" s="300">
        <f ca="1">'Profile with CoM'!DY49*f_FinCalc</f>
        <v>0</v>
      </c>
      <c r="DZ49" s="300">
        <f ca="1">'Profile with CoM'!DZ49*f_FinCalc</f>
        <v>0</v>
      </c>
      <c r="EA49" s="300">
        <f ca="1">'Profile with CoM'!EA49*f_FinCalc</f>
        <v>0</v>
      </c>
      <c r="EB49" s="300">
        <f ca="1">'Profile with CoM'!EB49*f_FinCalc</f>
        <v>0</v>
      </c>
      <c r="EC49" s="300">
        <f ca="1">'Profile with CoM'!EC49*f_FinCalc</f>
        <v>0</v>
      </c>
      <c r="ED49" s="300">
        <f ca="1">'Profile with CoM'!ED49*f_FinCalc</f>
        <v>0</v>
      </c>
      <c r="EE49" s="300">
        <f ca="1">'Profile with CoM'!EE49*f_FinCalc</f>
        <v>0</v>
      </c>
      <c r="EF49" s="300">
        <f ca="1">'Profile with CoM'!EF49*f_FinCalc</f>
        <v>0</v>
      </c>
      <c r="EG49" s="300">
        <f ca="1">'Profile with CoM'!EG49*f_FinCalc</f>
        <v>0</v>
      </c>
      <c r="EH49" s="300">
        <f ca="1">'Profile with CoM'!EH49*f_FinCalc</f>
        <v>0</v>
      </c>
      <c r="EI49" s="300">
        <f ca="1">'Profile with CoM'!EI49*f_FinCalc</f>
        <v>0</v>
      </c>
      <c r="EJ49" s="300">
        <f ca="1">'Profile with CoM'!EJ49*f_FinCalc</f>
        <v>0</v>
      </c>
      <c r="EK49" s="300">
        <f ca="1">'Profile with CoM'!EK49*f_FinCalc</f>
        <v>0</v>
      </c>
      <c r="EL49" s="300">
        <f ca="1">'Profile with CoM'!EL49*f_FinCalc</f>
        <v>0</v>
      </c>
      <c r="EM49" s="300">
        <f ca="1">'Profile with CoM'!EM49*f_FinCalc</f>
        <v>0</v>
      </c>
      <c r="EN49" s="300">
        <f ca="1">'Profile with CoM'!EN49*f_FinCalc</f>
        <v>0</v>
      </c>
      <c r="EO49" s="300">
        <f ca="1">'Profile with CoM'!EO49*f_FinCalc</f>
        <v>0</v>
      </c>
      <c r="EP49" s="300">
        <f ca="1">'Profile with CoM'!EP49*f_FinCalc</f>
        <v>0</v>
      </c>
      <c r="EQ49" s="300">
        <f ca="1">'Profile with CoM'!EQ49*f_FinCalc</f>
        <v>0</v>
      </c>
      <c r="ER49" s="300">
        <f ca="1">'Profile with CoM'!ER49*f_FinCalc</f>
        <v>0</v>
      </c>
      <c r="ES49" s="300">
        <f ca="1">'Profile with CoM'!ES49*f_FinCalc</f>
        <v>0</v>
      </c>
      <c r="ET49" s="300">
        <f ca="1">'Profile with CoM'!ET49*f_FinCalc</f>
        <v>0</v>
      </c>
      <c r="EU49" s="300">
        <f ca="1">'Profile with CoM'!EU49*f_FinCalc</f>
        <v>0</v>
      </c>
      <c r="EV49" s="300">
        <f ca="1">'Profile with CoM'!EV49*f_FinCalc</f>
        <v>0</v>
      </c>
      <c r="EW49" s="300">
        <f ca="1">'Profile with CoM'!EW49*f_FinCalc</f>
        <v>0</v>
      </c>
      <c r="EX49" s="300">
        <f ca="1">'Profile with CoM'!EX49*f_FinCalc</f>
        <v>0</v>
      </c>
      <c r="EY49" s="612"/>
      <c r="EZ49" s="757" t="str">
        <f>'Main Input'!EZ49</f>
        <v>RPI</v>
      </c>
      <c r="FA49" s="757" t="str">
        <f>'Main Input'!FA49</f>
        <v>N/A</v>
      </c>
      <c r="FB49" s="766">
        <f>'Main Input'!FB49</f>
        <v>0</v>
      </c>
      <c r="FC49" s="766" t="str">
        <f>'Main Input'!FC49</f>
        <v>IT Solutions</v>
      </c>
      <c r="FD49" s="766" t="str">
        <f>'Main Input'!FD49</f>
        <v>Managed Services</v>
      </c>
      <c r="FE49" s="757" t="str">
        <f>'Main Input'!FE49</f>
        <v>Opex</v>
      </c>
      <c r="FF49" s="757" t="str">
        <f>'Main Input'!FF49</f>
        <v>ContractAccrual</v>
      </c>
      <c r="FG49" s="757" t="str">
        <f>'Main Input'!FG49</f>
        <v>Expense</v>
      </c>
      <c r="FH49" s="767" t="str">
        <f>'Main Input'!FH49</f>
        <v>A</v>
      </c>
      <c r="FI49" s="768">
        <f>'Main Input'!FI49</f>
        <v>0.22</v>
      </c>
      <c r="FJ49" s="768">
        <f>'Main Input'!FJ49</f>
        <v>0</v>
      </c>
      <c r="FK49" s="612"/>
      <c r="FL49" s="531">
        <f t="shared" si="29"/>
        <v>0</v>
      </c>
      <c r="FM49" s="86"/>
      <c r="FN49" s="612"/>
    </row>
    <row r="50" spans="1:170" ht="12.75" customHeight="1">
      <c r="A50" s="750" t="str">
        <f>'Main Input'!A50</f>
        <v>MTB</v>
      </c>
      <c r="B50" s="762" t="str">
        <f>'Main Input'!B50</f>
        <v>Enterprise Management</v>
      </c>
      <c r="C50" s="762" t="str">
        <f>'Main Input'!C50</f>
        <v>Software</v>
      </c>
      <c r="D50" s="762" t="str">
        <f>'Main Input'!D50</f>
        <v>TRA</v>
      </c>
      <c r="E50" s="762" t="str">
        <f>'Main Input'!E50</f>
        <v>Addon product</v>
      </c>
      <c r="F50" s="753" t="str">
        <f>'Main Input'!F50</f>
        <v>direct</v>
      </c>
      <c r="G50" s="753" t="str">
        <f>'Main Input'!G50</f>
        <v>Person</v>
      </c>
      <c r="H50" s="753">
        <f>'Main Input'!H50</f>
        <v>0</v>
      </c>
      <c r="I50" s="753">
        <f>'Main Input'!I50</f>
        <v>0</v>
      </c>
      <c r="J50" s="753">
        <f>'Main Input'!J50</f>
        <v>0</v>
      </c>
      <c r="K50" s="753" t="str">
        <f>'Main Input'!K50</f>
        <v>FJS</v>
      </c>
      <c r="L50" s="753" t="str">
        <f>'Main Input'!L50</f>
        <v>pHW</v>
      </c>
      <c r="M50" s="753">
        <f>'Main Input'!M50</f>
        <v>0</v>
      </c>
      <c r="N50" s="753">
        <f>'Main Input'!N50</f>
        <v>0</v>
      </c>
      <c r="O50" s="753" t="str">
        <f>'Main Input'!O50</f>
        <v>SPAIN</v>
      </c>
      <c r="P50" s="753">
        <f>'Main Input'!P50</f>
        <v>60375</v>
      </c>
      <c r="Q50" s="753" t="str">
        <f>'Main Input'!Q50</f>
        <v>EUR</v>
      </c>
      <c r="R50" s="753" t="str">
        <f>'Main Input'!R50</f>
        <v>EMEA</v>
      </c>
      <c r="S50" s="753" t="str">
        <f>'Main Input'!S50</f>
        <v>Local</v>
      </c>
      <c r="T50" s="753">
        <f>'Main Input'!T50</f>
        <v>0</v>
      </c>
      <c r="U50" s="753">
        <f>'Main Input'!U50</f>
        <v>0</v>
      </c>
      <c r="V50" s="753" t="str">
        <f>'Main Input'!V50</f>
        <v>ZZZ</v>
      </c>
      <c r="W50" s="753">
        <f>'Main Input'!W50</f>
        <v>0</v>
      </c>
      <c r="X50" s="753">
        <f>'Main Input'!X50</f>
        <v>0</v>
      </c>
      <c r="Y50" s="753">
        <f>'Main Input'!Y50</f>
        <v>0</v>
      </c>
      <c r="Z50" s="753">
        <f>'Main Input'!Z50</f>
        <v>0</v>
      </c>
      <c r="AA50" s="753">
        <f>'Main Input'!AA50</f>
        <v>0</v>
      </c>
      <c r="AB50" s="763">
        <f>'Main Input'!AB50</f>
        <v>0</v>
      </c>
      <c r="AC50" s="763" t="str">
        <f>'Main Input'!AC50</f>
        <v>Servers</v>
      </c>
      <c r="AD50" s="764">
        <f>'Main Input'!AD50</f>
        <v>1</v>
      </c>
      <c r="AE50" s="765">
        <f t="shared" ca="1" si="28"/>
        <v>80855.581849532755</v>
      </c>
      <c r="AF50" s="299">
        <f ca="1">'Profile with CoM'!AF50*f_FinCalc</f>
        <v>0</v>
      </c>
      <c r="AG50" s="300">
        <f ca="1">'Profile with CoM'!AG50*f_FinCalc</f>
        <v>681.44129820252977</v>
      </c>
      <c r="AH50" s="300">
        <f ca="1">'Profile with CoM'!AH50*f_FinCalc</f>
        <v>869.63085523298366</v>
      </c>
      <c r="AI50" s="300">
        <f ca="1">'Profile with CoM'!AI50*f_FinCalc</f>
        <v>41657.105571967018</v>
      </c>
      <c r="AJ50" s="300">
        <f ca="1">'Profile with CoM'!AJ50*f_FinCalc</f>
        <v>1122.23836968149</v>
      </c>
      <c r="AK50" s="300">
        <f ca="1">'Profile with CoM'!AK50*f_FinCalc</f>
        <v>2384.5530979756536</v>
      </c>
      <c r="AL50" s="300">
        <f ca="1">'Profile with CoM'!AL50*f_FinCalc</f>
        <v>1008.3496776499151</v>
      </c>
      <c r="AM50" s="300">
        <f ca="1">'Profile with CoM'!AM50*f_FinCalc</f>
        <v>1008.3496776499151</v>
      </c>
      <c r="AN50" s="300">
        <f ca="1">'Profile with CoM'!AN50*f_FinCalc</f>
        <v>542.90869625400865</v>
      </c>
      <c r="AO50" s="300">
        <f ca="1">'Profile with CoM'!AO50*f_FinCalc</f>
        <v>542.90869625399966</v>
      </c>
      <c r="AP50" s="300">
        <f ca="1">'Profile with CoM'!AP50*f_FinCalc</f>
        <v>542.90869625399966</v>
      </c>
      <c r="AQ50" s="300">
        <f ca="1">'Profile with CoM'!AQ50*f_FinCalc</f>
        <v>528.91020613172475</v>
      </c>
      <c r="AR50" s="300">
        <f ca="1">'Profile with CoM'!AR50*f_FinCalc</f>
        <v>528.91020613171577</v>
      </c>
      <c r="AS50" s="300">
        <f ca="1">'Profile with CoM'!AS50*f_FinCalc</f>
        <v>528.91020613172475</v>
      </c>
      <c r="AT50" s="300">
        <f ca="1">'Profile with CoM'!AT50*f_FinCalc</f>
        <v>528.91020613171577</v>
      </c>
      <c r="AU50" s="300">
        <f ca="1">'Profile with CoM'!AU50*f_FinCalc</f>
        <v>528.91020613171577</v>
      </c>
      <c r="AV50" s="300">
        <f ca="1">'Profile with CoM'!AV50*f_FinCalc</f>
        <v>539.48841025435365</v>
      </c>
      <c r="AW50" s="300">
        <f ca="1">'Profile with CoM'!AW50*f_FinCalc</f>
        <v>539.48841025435365</v>
      </c>
      <c r="AX50" s="300">
        <f ca="1">'Profile with CoM'!AX50*f_FinCalc</f>
        <v>539.48841025434467</v>
      </c>
      <c r="AY50" s="300">
        <f ca="1">'Profile with CoM'!AY50*f_FinCalc</f>
        <v>539.48841025435365</v>
      </c>
      <c r="AZ50" s="300">
        <f ca="1">'Profile with CoM'!AZ50*f_FinCalc</f>
        <v>539.48841025434467</v>
      </c>
      <c r="BA50" s="300">
        <f ca="1">'Profile with CoM'!BA50*f_FinCalc</f>
        <v>539.48841025435365</v>
      </c>
      <c r="BB50" s="300">
        <f ca="1">'Profile with CoM'!BB50*f_FinCalc</f>
        <v>539.48841025435365</v>
      </c>
      <c r="BC50" s="300">
        <f ca="1">'Profile with CoM'!BC50*f_FinCalc</f>
        <v>539.48841025434467</v>
      </c>
      <c r="BD50" s="300">
        <f ca="1">'Profile with CoM'!BD50*f_FinCalc</f>
        <v>539.48841025436252</v>
      </c>
      <c r="BE50" s="300">
        <f ca="1">'Profile with CoM'!BE50*f_FinCalc</f>
        <v>539.48841025434467</v>
      </c>
      <c r="BF50" s="300">
        <f ca="1">'Profile with CoM'!BF50*f_FinCalc</f>
        <v>539.48841025435365</v>
      </c>
      <c r="BG50" s="300">
        <f ca="1">'Profile with CoM'!BG50*f_FinCalc</f>
        <v>539.48841025434467</v>
      </c>
      <c r="BH50" s="300">
        <f ca="1">'Profile with CoM'!BH50*f_FinCalc</f>
        <v>550.27817845944639</v>
      </c>
      <c r="BI50" s="300">
        <f ca="1">'Profile with CoM'!BI50*f_FinCalc</f>
        <v>550.27817845944639</v>
      </c>
      <c r="BJ50" s="300">
        <f ca="1">'Profile with CoM'!BJ50*f_FinCalc</f>
        <v>550.27817845944639</v>
      </c>
      <c r="BK50" s="300">
        <f ca="1">'Profile with CoM'!BK50*f_FinCalc</f>
        <v>550.27817845944639</v>
      </c>
      <c r="BL50" s="300">
        <f ca="1">'Profile with CoM'!BL50*f_FinCalc</f>
        <v>550.27817845944639</v>
      </c>
      <c r="BM50" s="300">
        <f ca="1">'Profile with CoM'!BM50*f_FinCalc</f>
        <v>550.2781784594373</v>
      </c>
      <c r="BN50" s="300">
        <f ca="1">'Profile with CoM'!BN50*f_FinCalc</f>
        <v>550.27817845944639</v>
      </c>
      <c r="BO50" s="300">
        <f ca="1">'Profile with CoM'!BO50*f_FinCalc</f>
        <v>550.27817845944639</v>
      </c>
      <c r="BP50" s="300">
        <f ca="1">'Profile with CoM'!BP50*f_FinCalc</f>
        <v>550.27817845944639</v>
      </c>
      <c r="BQ50" s="300">
        <f ca="1">'Profile with CoM'!BQ50*f_FinCalc</f>
        <v>550.27817845944639</v>
      </c>
      <c r="BR50" s="300">
        <f ca="1">'Profile with CoM'!BR50*f_FinCalc</f>
        <v>550.27817845944639</v>
      </c>
      <c r="BS50" s="300">
        <f ca="1">'Profile with CoM'!BS50*f_FinCalc</f>
        <v>550.27817845944639</v>
      </c>
      <c r="BT50" s="300">
        <f ca="1">'Profile with CoM'!BT50*f_FinCalc</f>
        <v>561.28374202862381</v>
      </c>
      <c r="BU50" s="300">
        <f ca="1">'Profile with CoM'!BU50*f_FinCalc</f>
        <v>561.28374202862381</v>
      </c>
      <c r="BV50" s="300">
        <f ca="1">'Profile with CoM'!BV50*f_FinCalc</f>
        <v>561.28374202862381</v>
      </c>
      <c r="BW50" s="300">
        <f ca="1">'Profile with CoM'!BW50*f_FinCalc</f>
        <v>561.28374202862381</v>
      </c>
      <c r="BX50" s="300">
        <f ca="1">'Profile with CoM'!BX50*f_FinCalc</f>
        <v>561.28374202862381</v>
      </c>
      <c r="BY50" s="300">
        <f ca="1">'Profile with CoM'!BY50*f_FinCalc</f>
        <v>561.28374202862381</v>
      </c>
      <c r="BZ50" s="300">
        <f ca="1">'Profile with CoM'!BZ50*f_FinCalc</f>
        <v>561.28374202863267</v>
      </c>
      <c r="CA50" s="300">
        <f ca="1">'Profile with CoM'!CA50*f_FinCalc</f>
        <v>561.28374202862381</v>
      </c>
      <c r="CB50" s="300">
        <f ca="1">'Profile with CoM'!CB50*f_FinCalc</f>
        <v>561.28374202862381</v>
      </c>
      <c r="CC50" s="300">
        <f ca="1">'Profile with CoM'!CC50*f_FinCalc</f>
        <v>561.28374202862381</v>
      </c>
      <c r="CD50" s="300">
        <f ca="1">'Profile with CoM'!CD50*f_FinCalc</f>
        <v>561.28374202862381</v>
      </c>
      <c r="CE50" s="300">
        <f ca="1">'Profile with CoM'!CE50*f_FinCalc</f>
        <v>561.28374202862381</v>
      </c>
      <c r="CF50" s="300">
        <f ca="1">'Profile with CoM'!CF50*f_FinCalc</f>
        <v>572.50941686920555</v>
      </c>
      <c r="CG50" s="300">
        <f ca="1">'Profile with CoM'!CG50*f_FinCalc</f>
        <v>572.50941686919657</v>
      </c>
      <c r="CH50" s="300">
        <f ca="1">'Profile with CoM'!CH50*f_FinCalc</f>
        <v>572.50941686920555</v>
      </c>
      <c r="CI50" s="300">
        <f ca="1">'Profile with CoM'!CI50*f_FinCalc</f>
        <v>572.50941686919657</v>
      </c>
      <c r="CJ50" s="300">
        <f ca="1">'Profile with CoM'!CJ50*f_FinCalc</f>
        <v>572.50941686920555</v>
      </c>
      <c r="CK50" s="300">
        <f ca="1">'Profile with CoM'!CK50*f_FinCalc</f>
        <v>572.50941686920555</v>
      </c>
      <c r="CL50" s="300">
        <f ca="1">'Profile with CoM'!CL50*f_FinCalc</f>
        <v>572.50941686919657</v>
      </c>
      <c r="CM50" s="300">
        <f ca="1">'Profile with CoM'!CM50*f_FinCalc</f>
        <v>572.50941686920555</v>
      </c>
      <c r="CN50" s="300">
        <f ca="1">'Profile with CoM'!CN50*f_FinCalc</f>
        <v>572.50941686919657</v>
      </c>
      <c r="CO50" s="300">
        <f ca="1">'Profile with CoM'!CO50*f_FinCalc</f>
        <v>572.50941686920555</v>
      </c>
      <c r="CP50" s="300">
        <f ca="1">'Profile with CoM'!CP50*f_FinCalc</f>
        <v>572.50941686919657</v>
      </c>
      <c r="CQ50" s="300">
        <f ca="1">'Profile with CoM'!CQ50*f_FinCalc</f>
        <v>572.50941686920555</v>
      </c>
      <c r="CR50" s="300">
        <f ca="1">'Profile with CoM'!CR50*f_FinCalc</f>
        <v>583.95960520658286</v>
      </c>
      <c r="CS50" s="300">
        <f ca="1">'Profile with CoM'!CS50*f_FinCalc</f>
        <v>583.95960520658286</v>
      </c>
      <c r="CT50" s="300">
        <f ca="1">'Profile with CoM'!CT50*f_FinCalc</f>
        <v>0</v>
      </c>
      <c r="CU50" s="300">
        <f ca="1">'Profile with CoM'!CU50*f_FinCalc</f>
        <v>0</v>
      </c>
      <c r="CV50" s="300">
        <f ca="1">'Profile with CoM'!CV50*f_FinCalc</f>
        <v>0</v>
      </c>
      <c r="CW50" s="300">
        <f ca="1">'Profile with CoM'!CW50*f_FinCalc</f>
        <v>0</v>
      </c>
      <c r="CX50" s="300">
        <f ca="1">'Profile with CoM'!CX50*f_FinCalc</f>
        <v>0</v>
      </c>
      <c r="CY50" s="300">
        <f ca="1">'Profile with CoM'!CY50*f_FinCalc</f>
        <v>0</v>
      </c>
      <c r="CZ50" s="300">
        <f ca="1">'Profile with CoM'!CZ50*f_FinCalc</f>
        <v>0</v>
      </c>
      <c r="DA50" s="300">
        <f ca="1">'Profile with CoM'!DA50*f_FinCalc</f>
        <v>0</v>
      </c>
      <c r="DB50" s="300">
        <f ca="1">'Profile with CoM'!DB50*f_FinCalc</f>
        <v>0</v>
      </c>
      <c r="DC50" s="300">
        <f ca="1">'Profile with CoM'!DC50*f_FinCalc</f>
        <v>0</v>
      </c>
      <c r="DD50" s="300">
        <f ca="1">'Profile with CoM'!DD50*f_FinCalc</f>
        <v>0</v>
      </c>
      <c r="DE50" s="300">
        <f ca="1">'Profile with CoM'!DE50*f_FinCalc</f>
        <v>0</v>
      </c>
      <c r="DF50" s="300">
        <f ca="1">'Profile with CoM'!DF50*f_FinCalc</f>
        <v>0</v>
      </c>
      <c r="DG50" s="300">
        <f ca="1">'Profile with CoM'!DG50*f_FinCalc</f>
        <v>0</v>
      </c>
      <c r="DH50" s="300">
        <f ca="1">'Profile with CoM'!DH50*f_FinCalc</f>
        <v>0</v>
      </c>
      <c r="DI50" s="300">
        <f ca="1">'Profile with CoM'!DI50*f_FinCalc</f>
        <v>0</v>
      </c>
      <c r="DJ50" s="300">
        <f ca="1">'Profile with CoM'!DJ50*f_FinCalc</f>
        <v>0</v>
      </c>
      <c r="DK50" s="300">
        <f ca="1">'Profile with CoM'!DK50*f_FinCalc</f>
        <v>0</v>
      </c>
      <c r="DL50" s="300">
        <f ca="1">'Profile with CoM'!DL50*f_FinCalc</f>
        <v>0</v>
      </c>
      <c r="DM50" s="300">
        <f ca="1">'Profile with CoM'!DM50*f_FinCalc</f>
        <v>0</v>
      </c>
      <c r="DN50" s="300">
        <f ca="1">'Profile with CoM'!DN50*f_FinCalc</f>
        <v>0</v>
      </c>
      <c r="DO50" s="300">
        <f ca="1">'Profile with CoM'!DO50*f_FinCalc</f>
        <v>0</v>
      </c>
      <c r="DP50" s="300">
        <f ca="1">'Profile with CoM'!DP50*f_FinCalc</f>
        <v>0</v>
      </c>
      <c r="DQ50" s="300">
        <f ca="1">'Profile with CoM'!DQ50*f_FinCalc</f>
        <v>0</v>
      </c>
      <c r="DR50" s="300">
        <f ca="1">'Profile with CoM'!DR50*f_FinCalc</f>
        <v>0</v>
      </c>
      <c r="DS50" s="300">
        <f ca="1">'Profile with CoM'!DS50*f_FinCalc</f>
        <v>0</v>
      </c>
      <c r="DT50" s="300">
        <f ca="1">'Profile with CoM'!DT50*f_FinCalc</f>
        <v>0</v>
      </c>
      <c r="DU50" s="300">
        <f ca="1">'Profile with CoM'!DU50*f_FinCalc</f>
        <v>0</v>
      </c>
      <c r="DV50" s="300">
        <f ca="1">'Profile with CoM'!DV50*f_FinCalc</f>
        <v>0</v>
      </c>
      <c r="DW50" s="300">
        <f ca="1">'Profile with CoM'!DW50*f_FinCalc</f>
        <v>0</v>
      </c>
      <c r="DX50" s="300">
        <f ca="1">'Profile with CoM'!DX50*f_FinCalc</f>
        <v>0</v>
      </c>
      <c r="DY50" s="300">
        <f ca="1">'Profile with CoM'!DY50*f_FinCalc</f>
        <v>0</v>
      </c>
      <c r="DZ50" s="300">
        <f ca="1">'Profile with CoM'!DZ50*f_FinCalc</f>
        <v>0</v>
      </c>
      <c r="EA50" s="300">
        <f ca="1">'Profile with CoM'!EA50*f_FinCalc</f>
        <v>0</v>
      </c>
      <c r="EB50" s="300">
        <f ca="1">'Profile with CoM'!EB50*f_FinCalc</f>
        <v>0</v>
      </c>
      <c r="EC50" s="300">
        <f ca="1">'Profile with CoM'!EC50*f_FinCalc</f>
        <v>0</v>
      </c>
      <c r="ED50" s="300">
        <f ca="1">'Profile with CoM'!ED50*f_FinCalc</f>
        <v>0</v>
      </c>
      <c r="EE50" s="300">
        <f ca="1">'Profile with CoM'!EE50*f_FinCalc</f>
        <v>0</v>
      </c>
      <c r="EF50" s="300">
        <f ca="1">'Profile with CoM'!EF50*f_FinCalc</f>
        <v>0</v>
      </c>
      <c r="EG50" s="300">
        <f ca="1">'Profile with CoM'!EG50*f_FinCalc</f>
        <v>0</v>
      </c>
      <c r="EH50" s="300">
        <f ca="1">'Profile with CoM'!EH50*f_FinCalc</f>
        <v>0</v>
      </c>
      <c r="EI50" s="300">
        <f ca="1">'Profile with CoM'!EI50*f_FinCalc</f>
        <v>0</v>
      </c>
      <c r="EJ50" s="300">
        <f ca="1">'Profile with CoM'!EJ50*f_FinCalc</f>
        <v>0</v>
      </c>
      <c r="EK50" s="300">
        <f ca="1">'Profile with CoM'!EK50*f_FinCalc</f>
        <v>0</v>
      </c>
      <c r="EL50" s="300">
        <f ca="1">'Profile with CoM'!EL50*f_FinCalc</f>
        <v>0</v>
      </c>
      <c r="EM50" s="300">
        <f ca="1">'Profile with CoM'!EM50*f_FinCalc</f>
        <v>0</v>
      </c>
      <c r="EN50" s="300">
        <f ca="1">'Profile with CoM'!EN50*f_FinCalc</f>
        <v>0</v>
      </c>
      <c r="EO50" s="300">
        <f ca="1">'Profile with CoM'!EO50*f_FinCalc</f>
        <v>0</v>
      </c>
      <c r="EP50" s="300">
        <f ca="1">'Profile with CoM'!EP50*f_FinCalc</f>
        <v>0</v>
      </c>
      <c r="EQ50" s="300">
        <f ca="1">'Profile with CoM'!EQ50*f_FinCalc</f>
        <v>0</v>
      </c>
      <c r="ER50" s="300">
        <f ca="1">'Profile with CoM'!ER50*f_FinCalc</f>
        <v>0</v>
      </c>
      <c r="ES50" s="300">
        <f ca="1">'Profile with CoM'!ES50*f_FinCalc</f>
        <v>0</v>
      </c>
      <c r="ET50" s="300">
        <f ca="1">'Profile with CoM'!ET50*f_FinCalc</f>
        <v>0</v>
      </c>
      <c r="EU50" s="300">
        <f ca="1">'Profile with CoM'!EU50*f_FinCalc</f>
        <v>0</v>
      </c>
      <c r="EV50" s="300">
        <f ca="1">'Profile with CoM'!EV50*f_FinCalc</f>
        <v>0</v>
      </c>
      <c r="EW50" s="300">
        <f ca="1">'Profile with CoM'!EW50*f_FinCalc</f>
        <v>0</v>
      </c>
      <c r="EX50" s="300">
        <f ca="1">'Profile with CoM'!EX50*f_FinCalc</f>
        <v>0</v>
      </c>
      <c r="EY50" s="612"/>
      <c r="EZ50" s="757" t="str">
        <f>'Main Input'!EZ50</f>
        <v>RPI</v>
      </c>
      <c r="FA50" s="757" t="str">
        <f>'Main Input'!FA50</f>
        <v>N/A</v>
      </c>
      <c r="FB50" s="766">
        <f>'Main Input'!FB50</f>
        <v>0</v>
      </c>
      <c r="FC50" s="766" t="str">
        <f>'Main Input'!FC50</f>
        <v>IT Solutions</v>
      </c>
      <c r="FD50" s="766" t="str">
        <f>'Main Input'!FD50</f>
        <v>Managed Services</v>
      </c>
      <c r="FE50" s="757" t="str">
        <f>'Main Input'!FE50</f>
        <v>Opex</v>
      </c>
      <c r="FF50" s="757" t="str">
        <f>'Main Input'!FF50</f>
        <v>ContractAccrual</v>
      </c>
      <c r="FG50" s="757" t="str">
        <f>'Main Input'!FG50</f>
        <v>Expense</v>
      </c>
      <c r="FH50" s="767" t="str">
        <f>'Main Input'!FH50</f>
        <v>A</v>
      </c>
      <c r="FI50" s="768">
        <f>'Main Input'!FI50</f>
        <v>0.22</v>
      </c>
      <c r="FJ50" s="768">
        <f>'Main Input'!FJ50</f>
        <v>0</v>
      </c>
      <c r="FK50" s="612"/>
      <c r="FL50" s="531">
        <f t="shared" si="29"/>
        <v>0</v>
      </c>
      <c r="FM50" s="86"/>
      <c r="FN50" s="612"/>
    </row>
    <row r="51" spans="1:170" ht="12.75" customHeight="1">
      <c r="A51" s="750" t="str">
        <f>'Main Input'!A51</f>
        <v>MTB</v>
      </c>
      <c r="B51" s="762" t="str">
        <f>'Main Input'!B51</f>
        <v>Enterprise Management</v>
      </c>
      <c r="C51" s="762" t="str">
        <f>'Main Input'!C51</f>
        <v>Hardware</v>
      </c>
      <c r="D51" s="762" t="str">
        <f>'Main Input'!D51</f>
        <v>TFR</v>
      </c>
      <c r="E51" s="762" t="str">
        <f>'Main Input'!E51</f>
        <v>Server Hardware</v>
      </c>
      <c r="F51" s="753" t="str">
        <f>'Main Input'!F51</f>
        <v>direct</v>
      </c>
      <c r="G51" s="753" t="str">
        <f>'Main Input'!G51</f>
        <v>Server</v>
      </c>
      <c r="H51" s="753">
        <f>'Main Input'!H51</f>
        <v>0</v>
      </c>
      <c r="I51" s="753">
        <f>'Main Input'!I51</f>
        <v>0</v>
      </c>
      <c r="J51" s="753">
        <f>'Main Input'!J51</f>
        <v>0</v>
      </c>
      <c r="K51" s="753" t="str">
        <f>'Main Input'!K51</f>
        <v>FJS</v>
      </c>
      <c r="L51" s="753" t="str">
        <f>'Main Input'!L51</f>
        <v>pHW</v>
      </c>
      <c r="M51" s="753">
        <f>'Main Input'!M51</f>
        <v>0</v>
      </c>
      <c r="N51" s="753">
        <f>'Main Input'!N51</f>
        <v>0</v>
      </c>
      <c r="O51" s="753" t="str">
        <f>'Main Input'!O51</f>
        <v>SPAIN</v>
      </c>
      <c r="P51" s="753">
        <f>'Main Input'!P51</f>
        <v>108267.73200000002</v>
      </c>
      <c r="Q51" s="753" t="str">
        <f>'Main Input'!Q51</f>
        <v>EUR</v>
      </c>
      <c r="R51" s="753" t="str">
        <f>'Main Input'!R51</f>
        <v>EMEA</v>
      </c>
      <c r="S51" s="753" t="str">
        <f>'Main Input'!S51</f>
        <v>Local</v>
      </c>
      <c r="T51" s="753">
        <f>'Main Input'!T51</f>
        <v>0</v>
      </c>
      <c r="U51" s="753">
        <f>'Main Input'!U51</f>
        <v>0</v>
      </c>
      <c r="V51" s="753" t="str">
        <f>'Main Input'!V51</f>
        <v>1_ATP</v>
      </c>
      <c r="W51" s="753">
        <f>'Main Input'!W51</f>
        <v>0</v>
      </c>
      <c r="X51" s="753">
        <f>'Main Input'!X51</f>
        <v>0</v>
      </c>
      <c r="Y51" s="753">
        <f>'Main Input'!Y51</f>
        <v>0</v>
      </c>
      <c r="Z51" s="753">
        <f>'Main Input'!Z51</f>
        <v>0</v>
      </c>
      <c r="AA51" s="753">
        <f>'Main Input'!AA51</f>
        <v>0</v>
      </c>
      <c r="AB51" s="763">
        <f>'Main Input'!AB51</f>
        <v>0</v>
      </c>
      <c r="AC51" s="763" t="str">
        <f>'Main Input'!AC51</f>
        <v>Servers</v>
      </c>
      <c r="AD51" s="764">
        <f>'Main Input'!AD51</f>
        <v>1</v>
      </c>
      <c r="AE51" s="765">
        <f t="shared" ca="1" si="28"/>
        <v>143091.57025288488</v>
      </c>
      <c r="AF51" s="299">
        <f ca="1">'Profile with CoM'!AF51*f_FinCalc</f>
        <v>0</v>
      </c>
      <c r="AG51" s="300">
        <f ca="1">'Profile with CoM'!AG51*f_FinCalc</f>
        <v>0</v>
      </c>
      <c r="AH51" s="300">
        <f ca="1">'Profile with CoM'!AH51*f_FinCalc</f>
        <v>2265.5410109703098</v>
      </c>
      <c r="AI51" s="300">
        <f ca="1">'Profile with CoM'!AI51*f_FinCalc</f>
        <v>2265.5410109703098</v>
      </c>
      <c r="AJ51" s="300">
        <f ca="1">'Profile with CoM'!AJ51*f_FinCalc</f>
        <v>2265.5410109703098</v>
      </c>
      <c r="AK51" s="300">
        <f ca="1">'Profile with CoM'!AK51*f_FinCalc</f>
        <v>2265.5410109703098</v>
      </c>
      <c r="AL51" s="300">
        <f ca="1">'Profile with CoM'!AL51*f_FinCalc</f>
        <v>2265.5410109703098</v>
      </c>
      <c r="AM51" s="300">
        <f ca="1">'Profile with CoM'!AM51*f_FinCalc</f>
        <v>2265.5410109703098</v>
      </c>
      <c r="AN51" s="300">
        <f ca="1">'Profile with CoM'!AN51*f_FinCalc</f>
        <v>2265.5410109703098</v>
      </c>
      <c r="AO51" s="300">
        <f ca="1">'Profile with CoM'!AO51*f_FinCalc</f>
        <v>2265.5410109703098</v>
      </c>
      <c r="AP51" s="300">
        <f ca="1">'Profile with CoM'!AP51*f_FinCalc</f>
        <v>2265.5410109703098</v>
      </c>
      <c r="AQ51" s="300">
        <f ca="1">'Profile with CoM'!AQ51*f_FinCalc</f>
        <v>2265.5410109703098</v>
      </c>
      <c r="AR51" s="300">
        <f ca="1">'Profile with CoM'!AR51*f_FinCalc</f>
        <v>2265.5410109703098</v>
      </c>
      <c r="AS51" s="300">
        <f ca="1">'Profile with CoM'!AS51*f_FinCalc</f>
        <v>2265.5410109703098</v>
      </c>
      <c r="AT51" s="300">
        <f ca="1">'Profile with CoM'!AT51*f_FinCalc</f>
        <v>2265.5410109703098</v>
      </c>
      <c r="AU51" s="300">
        <f ca="1">'Profile with CoM'!AU51*f_FinCalc</f>
        <v>2265.5410109703098</v>
      </c>
      <c r="AV51" s="300">
        <f ca="1">'Profile with CoM'!AV51*f_FinCalc</f>
        <v>2265.5410109703098</v>
      </c>
      <c r="AW51" s="300">
        <f ca="1">'Profile with CoM'!AW51*f_FinCalc</f>
        <v>2265.5410109703098</v>
      </c>
      <c r="AX51" s="300">
        <f ca="1">'Profile with CoM'!AX51*f_FinCalc</f>
        <v>2265.5410109703098</v>
      </c>
      <c r="AY51" s="300">
        <f ca="1">'Profile with CoM'!AY51*f_FinCalc</f>
        <v>2265.5410109703098</v>
      </c>
      <c r="AZ51" s="300">
        <f ca="1">'Profile with CoM'!AZ51*f_FinCalc</f>
        <v>2265.5410109703098</v>
      </c>
      <c r="BA51" s="300">
        <f ca="1">'Profile with CoM'!BA51*f_FinCalc</f>
        <v>2265.5410109703098</v>
      </c>
      <c r="BB51" s="300">
        <f ca="1">'Profile with CoM'!BB51*f_FinCalc</f>
        <v>2265.5410109703098</v>
      </c>
      <c r="BC51" s="300">
        <f ca="1">'Profile with CoM'!BC51*f_FinCalc</f>
        <v>2265.5410109703098</v>
      </c>
      <c r="BD51" s="300">
        <f ca="1">'Profile with CoM'!BD51*f_FinCalc</f>
        <v>2265.5410109703098</v>
      </c>
      <c r="BE51" s="300">
        <f ca="1">'Profile with CoM'!BE51*f_FinCalc</f>
        <v>2265.5410109703098</v>
      </c>
      <c r="BF51" s="300">
        <f ca="1">'Profile with CoM'!BF51*f_FinCalc</f>
        <v>2265.5410109703098</v>
      </c>
      <c r="BG51" s="300">
        <f ca="1">'Profile with CoM'!BG51*f_FinCalc</f>
        <v>2242.8856008606067</v>
      </c>
      <c r="BH51" s="300">
        <f ca="1">'Profile with CoM'!BH51*f_FinCalc</f>
        <v>2242.8856008606067</v>
      </c>
      <c r="BI51" s="300">
        <f ca="1">'Profile with CoM'!BI51*f_FinCalc</f>
        <v>2242.8856008606067</v>
      </c>
      <c r="BJ51" s="300">
        <f ca="1">'Profile with CoM'!BJ51*f_FinCalc</f>
        <v>2242.8856008606067</v>
      </c>
      <c r="BK51" s="300">
        <f ca="1">'Profile with CoM'!BK51*f_FinCalc</f>
        <v>2242.8856008606067</v>
      </c>
      <c r="BL51" s="300">
        <f ca="1">'Profile with CoM'!BL51*f_FinCalc</f>
        <v>2242.8856008606067</v>
      </c>
      <c r="BM51" s="300">
        <f ca="1">'Profile with CoM'!BM51*f_FinCalc</f>
        <v>2242.8856008606067</v>
      </c>
      <c r="BN51" s="300">
        <f ca="1">'Profile with CoM'!BN51*f_FinCalc</f>
        <v>2242.8856008606067</v>
      </c>
      <c r="BO51" s="300">
        <f ca="1">'Profile with CoM'!BO51*f_FinCalc</f>
        <v>2242.8856008606067</v>
      </c>
      <c r="BP51" s="300">
        <f ca="1">'Profile with CoM'!BP51*f_FinCalc</f>
        <v>2242.8856008606067</v>
      </c>
      <c r="BQ51" s="300">
        <f ca="1">'Profile with CoM'!BQ51*f_FinCalc</f>
        <v>2242.8856008606067</v>
      </c>
      <c r="BR51" s="300">
        <f ca="1">'Profile with CoM'!BR51*f_FinCalc</f>
        <v>2242.8856008606067</v>
      </c>
      <c r="BS51" s="300">
        <f ca="1">'Profile with CoM'!BS51*f_FinCalc</f>
        <v>2220.2301907509036</v>
      </c>
      <c r="BT51" s="300">
        <f ca="1">'Profile with CoM'!BT51*f_FinCalc</f>
        <v>2220.2301907509036</v>
      </c>
      <c r="BU51" s="300">
        <f ca="1">'Profile with CoM'!BU51*f_FinCalc</f>
        <v>2220.2301907509036</v>
      </c>
      <c r="BV51" s="300">
        <f ca="1">'Profile with CoM'!BV51*f_FinCalc</f>
        <v>2220.2301907509036</v>
      </c>
      <c r="BW51" s="300">
        <f ca="1">'Profile with CoM'!BW51*f_FinCalc</f>
        <v>2220.2301907509036</v>
      </c>
      <c r="BX51" s="300">
        <f ca="1">'Profile with CoM'!BX51*f_FinCalc</f>
        <v>2220.2301907509036</v>
      </c>
      <c r="BY51" s="300">
        <f ca="1">'Profile with CoM'!BY51*f_FinCalc</f>
        <v>2220.2301907509036</v>
      </c>
      <c r="BZ51" s="300">
        <f ca="1">'Profile with CoM'!BZ51*f_FinCalc</f>
        <v>2220.2301907509036</v>
      </c>
      <c r="CA51" s="300">
        <f ca="1">'Profile with CoM'!CA51*f_FinCalc</f>
        <v>2220.2301907509036</v>
      </c>
      <c r="CB51" s="300">
        <f ca="1">'Profile with CoM'!CB51*f_FinCalc</f>
        <v>2220.2301907509036</v>
      </c>
      <c r="CC51" s="300">
        <f ca="1">'Profile with CoM'!CC51*f_FinCalc</f>
        <v>2220.2301907509036</v>
      </c>
      <c r="CD51" s="300">
        <f ca="1">'Profile with CoM'!CD51*f_FinCalc</f>
        <v>2220.2301907509036</v>
      </c>
      <c r="CE51" s="300">
        <f ca="1">'Profile with CoM'!CE51*f_FinCalc</f>
        <v>2197.5747806412005</v>
      </c>
      <c r="CF51" s="300">
        <f ca="1">'Profile with CoM'!CF51*f_FinCalc</f>
        <v>2197.5747806412005</v>
      </c>
      <c r="CG51" s="300">
        <f ca="1">'Profile with CoM'!CG51*f_FinCalc</f>
        <v>2197.5747806412005</v>
      </c>
      <c r="CH51" s="300">
        <f ca="1">'Profile with CoM'!CH51*f_FinCalc</f>
        <v>2197.5747806412005</v>
      </c>
      <c r="CI51" s="300">
        <f ca="1">'Profile with CoM'!CI51*f_FinCalc</f>
        <v>2197.5747806412005</v>
      </c>
      <c r="CJ51" s="300">
        <f ca="1">'Profile with CoM'!CJ51*f_FinCalc</f>
        <v>2197.5747806412005</v>
      </c>
      <c r="CK51" s="300">
        <f ca="1">'Profile with CoM'!CK51*f_FinCalc</f>
        <v>2197.5747806412005</v>
      </c>
      <c r="CL51" s="300">
        <f ca="1">'Profile with CoM'!CL51*f_FinCalc</f>
        <v>2197.5747806412005</v>
      </c>
      <c r="CM51" s="300">
        <f ca="1">'Profile with CoM'!CM51*f_FinCalc</f>
        <v>2197.5747806412005</v>
      </c>
      <c r="CN51" s="300">
        <f ca="1">'Profile with CoM'!CN51*f_FinCalc</f>
        <v>2197.5747806412005</v>
      </c>
      <c r="CO51" s="300">
        <f ca="1">'Profile with CoM'!CO51*f_FinCalc</f>
        <v>2197.5747806412005</v>
      </c>
      <c r="CP51" s="300">
        <f ca="1">'Profile with CoM'!CP51*f_FinCalc</f>
        <v>2197.5747806412005</v>
      </c>
      <c r="CQ51" s="300">
        <f ca="1">'Profile with CoM'!CQ51*f_FinCalc</f>
        <v>2174.9193705314974</v>
      </c>
      <c r="CR51" s="300">
        <f ca="1">'Profile with CoM'!CR51*f_FinCalc</f>
        <v>2174.9193705314974</v>
      </c>
      <c r="CS51" s="300">
        <f ca="1">'Profile with CoM'!CS51*f_FinCalc</f>
        <v>2174.9193705314974</v>
      </c>
      <c r="CT51" s="300">
        <f ca="1">'Profile with CoM'!CT51*f_FinCalc</f>
        <v>0</v>
      </c>
      <c r="CU51" s="300">
        <f ca="1">'Profile with CoM'!CU51*f_FinCalc</f>
        <v>0</v>
      </c>
      <c r="CV51" s="300">
        <f ca="1">'Profile with CoM'!CV51*f_FinCalc</f>
        <v>0</v>
      </c>
      <c r="CW51" s="300">
        <f ca="1">'Profile with CoM'!CW51*f_FinCalc</f>
        <v>0</v>
      </c>
      <c r="CX51" s="300">
        <f ca="1">'Profile with CoM'!CX51*f_FinCalc</f>
        <v>0</v>
      </c>
      <c r="CY51" s="300">
        <f ca="1">'Profile with CoM'!CY51*f_FinCalc</f>
        <v>0</v>
      </c>
      <c r="CZ51" s="300">
        <f ca="1">'Profile with CoM'!CZ51*f_FinCalc</f>
        <v>0</v>
      </c>
      <c r="DA51" s="300">
        <f ca="1">'Profile with CoM'!DA51*f_FinCalc</f>
        <v>0</v>
      </c>
      <c r="DB51" s="300">
        <f ca="1">'Profile with CoM'!DB51*f_FinCalc</f>
        <v>0</v>
      </c>
      <c r="DC51" s="300">
        <f ca="1">'Profile with CoM'!DC51*f_FinCalc</f>
        <v>0</v>
      </c>
      <c r="DD51" s="300">
        <f ca="1">'Profile with CoM'!DD51*f_FinCalc</f>
        <v>0</v>
      </c>
      <c r="DE51" s="300">
        <f ca="1">'Profile with CoM'!DE51*f_FinCalc</f>
        <v>0</v>
      </c>
      <c r="DF51" s="300">
        <f ca="1">'Profile with CoM'!DF51*f_FinCalc</f>
        <v>0</v>
      </c>
      <c r="DG51" s="300">
        <f ca="1">'Profile with CoM'!DG51*f_FinCalc</f>
        <v>0</v>
      </c>
      <c r="DH51" s="300">
        <f ca="1">'Profile with CoM'!DH51*f_FinCalc</f>
        <v>0</v>
      </c>
      <c r="DI51" s="300">
        <f ca="1">'Profile with CoM'!DI51*f_FinCalc</f>
        <v>0</v>
      </c>
      <c r="DJ51" s="300">
        <f ca="1">'Profile with CoM'!DJ51*f_FinCalc</f>
        <v>0</v>
      </c>
      <c r="DK51" s="300">
        <f ca="1">'Profile with CoM'!DK51*f_FinCalc</f>
        <v>0</v>
      </c>
      <c r="DL51" s="300">
        <f ca="1">'Profile with CoM'!DL51*f_FinCalc</f>
        <v>0</v>
      </c>
      <c r="DM51" s="300">
        <f ca="1">'Profile with CoM'!DM51*f_FinCalc</f>
        <v>0</v>
      </c>
      <c r="DN51" s="300">
        <f ca="1">'Profile with CoM'!DN51*f_FinCalc</f>
        <v>0</v>
      </c>
      <c r="DO51" s="300">
        <f ca="1">'Profile with CoM'!DO51*f_FinCalc</f>
        <v>0</v>
      </c>
      <c r="DP51" s="300">
        <f ca="1">'Profile with CoM'!DP51*f_FinCalc</f>
        <v>0</v>
      </c>
      <c r="DQ51" s="300">
        <f ca="1">'Profile with CoM'!DQ51*f_FinCalc</f>
        <v>0</v>
      </c>
      <c r="DR51" s="300">
        <f ca="1">'Profile with CoM'!DR51*f_FinCalc</f>
        <v>0</v>
      </c>
      <c r="DS51" s="300">
        <f ca="1">'Profile with CoM'!DS51*f_FinCalc</f>
        <v>0</v>
      </c>
      <c r="DT51" s="300">
        <f ca="1">'Profile with CoM'!DT51*f_FinCalc</f>
        <v>0</v>
      </c>
      <c r="DU51" s="300">
        <f ca="1">'Profile with CoM'!DU51*f_FinCalc</f>
        <v>0</v>
      </c>
      <c r="DV51" s="300">
        <f ca="1">'Profile with CoM'!DV51*f_FinCalc</f>
        <v>0</v>
      </c>
      <c r="DW51" s="300">
        <f ca="1">'Profile with CoM'!DW51*f_FinCalc</f>
        <v>0</v>
      </c>
      <c r="DX51" s="300">
        <f ca="1">'Profile with CoM'!DX51*f_FinCalc</f>
        <v>0</v>
      </c>
      <c r="DY51" s="300">
        <f ca="1">'Profile with CoM'!DY51*f_FinCalc</f>
        <v>0</v>
      </c>
      <c r="DZ51" s="300">
        <f ca="1">'Profile with CoM'!DZ51*f_FinCalc</f>
        <v>0</v>
      </c>
      <c r="EA51" s="300">
        <f ca="1">'Profile with CoM'!EA51*f_FinCalc</f>
        <v>0</v>
      </c>
      <c r="EB51" s="300">
        <f ca="1">'Profile with CoM'!EB51*f_FinCalc</f>
        <v>0</v>
      </c>
      <c r="EC51" s="300">
        <f ca="1">'Profile with CoM'!EC51*f_FinCalc</f>
        <v>0</v>
      </c>
      <c r="ED51" s="300">
        <f ca="1">'Profile with CoM'!ED51*f_FinCalc</f>
        <v>0</v>
      </c>
      <c r="EE51" s="300">
        <f ca="1">'Profile with CoM'!EE51*f_FinCalc</f>
        <v>0</v>
      </c>
      <c r="EF51" s="300">
        <f ca="1">'Profile with CoM'!EF51*f_FinCalc</f>
        <v>0</v>
      </c>
      <c r="EG51" s="300">
        <f ca="1">'Profile with CoM'!EG51*f_FinCalc</f>
        <v>0</v>
      </c>
      <c r="EH51" s="300">
        <f ca="1">'Profile with CoM'!EH51*f_FinCalc</f>
        <v>0</v>
      </c>
      <c r="EI51" s="300">
        <f ca="1">'Profile with CoM'!EI51*f_FinCalc</f>
        <v>0</v>
      </c>
      <c r="EJ51" s="300">
        <f ca="1">'Profile with CoM'!EJ51*f_FinCalc</f>
        <v>0</v>
      </c>
      <c r="EK51" s="300">
        <f ca="1">'Profile with CoM'!EK51*f_FinCalc</f>
        <v>0</v>
      </c>
      <c r="EL51" s="300">
        <f ca="1">'Profile with CoM'!EL51*f_FinCalc</f>
        <v>0</v>
      </c>
      <c r="EM51" s="300">
        <f ca="1">'Profile with CoM'!EM51*f_FinCalc</f>
        <v>0</v>
      </c>
      <c r="EN51" s="300">
        <f ca="1">'Profile with CoM'!EN51*f_FinCalc</f>
        <v>0</v>
      </c>
      <c r="EO51" s="300">
        <f ca="1">'Profile with CoM'!EO51*f_FinCalc</f>
        <v>0</v>
      </c>
      <c r="EP51" s="300">
        <f ca="1">'Profile with CoM'!EP51*f_FinCalc</f>
        <v>0</v>
      </c>
      <c r="EQ51" s="300">
        <f ca="1">'Profile with CoM'!EQ51*f_FinCalc</f>
        <v>0</v>
      </c>
      <c r="ER51" s="300">
        <f ca="1">'Profile with CoM'!ER51*f_FinCalc</f>
        <v>0</v>
      </c>
      <c r="ES51" s="300">
        <f ca="1">'Profile with CoM'!ES51*f_FinCalc</f>
        <v>0</v>
      </c>
      <c r="ET51" s="300">
        <f ca="1">'Profile with CoM'!ET51*f_FinCalc</f>
        <v>0</v>
      </c>
      <c r="EU51" s="300">
        <f ca="1">'Profile with CoM'!EU51*f_FinCalc</f>
        <v>0</v>
      </c>
      <c r="EV51" s="300">
        <f ca="1">'Profile with CoM'!EV51*f_FinCalc</f>
        <v>0</v>
      </c>
      <c r="EW51" s="300">
        <f ca="1">'Profile with CoM'!EW51*f_FinCalc</f>
        <v>0</v>
      </c>
      <c r="EX51" s="300">
        <f ca="1">'Profile with CoM'!EX51*f_FinCalc</f>
        <v>0</v>
      </c>
      <c r="EY51" s="612"/>
      <c r="EZ51" s="757" t="str">
        <f>'Main Input'!EZ51</f>
        <v>RPI</v>
      </c>
      <c r="FA51" s="757" t="str">
        <f>'Main Input'!FA51</f>
        <v>N/A</v>
      </c>
      <c r="FB51" s="766" t="str">
        <f>'Main Input'!FB51</f>
        <v>5 years</v>
      </c>
      <c r="FC51" s="766" t="str">
        <f>'Main Input'!FC51</f>
        <v>Hardware (standalone)</v>
      </c>
      <c r="FD51" s="766" t="str">
        <f>'Main Input'!FD51</f>
        <v>Managed Services</v>
      </c>
      <c r="FE51" s="757" t="str">
        <f>'Main Input'!FE51</f>
        <v>Capex</v>
      </c>
      <c r="FF51" s="757" t="str">
        <f>'Main Input'!FF51</f>
        <v>ContractAccrual</v>
      </c>
      <c r="FG51" s="757" t="str">
        <f>'Main Input'!FG51</f>
        <v>ASS-13</v>
      </c>
      <c r="FH51" s="767" t="str">
        <f>'Main Input'!FH51</f>
        <v>A</v>
      </c>
      <c r="FI51" s="768">
        <f>'Main Input'!FI51</f>
        <v>0.22</v>
      </c>
      <c r="FJ51" s="768">
        <f>'Main Input'!FJ51</f>
        <v>0</v>
      </c>
      <c r="FK51" s="612"/>
      <c r="FL51" s="531">
        <f t="shared" si="29"/>
        <v>0</v>
      </c>
      <c r="FM51" s="86"/>
      <c r="FN51" s="612"/>
    </row>
    <row r="52" spans="1:170" ht="12.75" customHeight="1">
      <c r="A52" s="750" t="str">
        <f>'Main Input'!A52</f>
        <v>MTB</v>
      </c>
      <c r="B52" s="762" t="str">
        <f>'Main Input'!B52</f>
        <v>Enterprise Management</v>
      </c>
      <c r="C52" s="762" t="str">
        <f>'Main Input'!C52</f>
        <v>Hardware Maint</v>
      </c>
      <c r="D52" s="762" t="str">
        <f>'Main Input'!D52</f>
        <v>TOBE</v>
      </c>
      <c r="E52" s="762" t="str">
        <f>'Main Input'!E52</f>
        <v>Maintenance of legacy hardware</v>
      </c>
      <c r="F52" s="753" t="str">
        <f>'Main Input'!F52</f>
        <v>Not worth it</v>
      </c>
      <c r="G52" s="753">
        <f>'Main Input'!G52</f>
        <v>0</v>
      </c>
      <c r="H52" s="753">
        <f>'Main Input'!H52</f>
        <v>0</v>
      </c>
      <c r="I52" s="753">
        <f>'Main Input'!I52</f>
        <v>0</v>
      </c>
      <c r="J52" s="753">
        <f>'Main Input'!J52</f>
        <v>0</v>
      </c>
      <c r="K52" s="753" t="str">
        <f>'Main Input'!K52</f>
        <v>FJS</v>
      </c>
      <c r="L52" s="753" t="str">
        <f>'Main Input'!L52</f>
        <v>pSW</v>
      </c>
      <c r="M52" s="753">
        <f>'Main Input'!M52</f>
        <v>0</v>
      </c>
      <c r="N52" s="753">
        <f>'Main Input'!N52</f>
        <v>0</v>
      </c>
      <c r="O52" s="753" t="str">
        <f>'Main Input'!O52</f>
        <v>SPAIN</v>
      </c>
      <c r="P52" s="753">
        <f>'Main Input'!P52</f>
        <v>1232454.6221951961</v>
      </c>
      <c r="Q52" s="753" t="str">
        <f>'Main Input'!Q52</f>
        <v>EUR</v>
      </c>
      <c r="R52" s="753" t="str">
        <f>'Main Input'!R52</f>
        <v>EMEA</v>
      </c>
      <c r="S52" s="753" t="str">
        <f>'Main Input'!S52</f>
        <v>Local</v>
      </c>
      <c r="T52" s="753">
        <f>'Main Input'!T52</f>
        <v>0</v>
      </c>
      <c r="U52" s="753">
        <f>'Main Input'!U52</f>
        <v>0</v>
      </c>
      <c r="V52" s="753" t="str">
        <f>'Main Input'!V52</f>
        <v>1_ATP</v>
      </c>
      <c r="W52" s="753">
        <f>'Main Input'!W52</f>
        <v>0</v>
      </c>
      <c r="X52" s="753">
        <f>'Main Input'!X52</f>
        <v>0</v>
      </c>
      <c r="Y52" s="753">
        <f>'Main Input'!Y52</f>
        <v>0</v>
      </c>
      <c r="Z52" s="753">
        <f>'Main Input'!Z52</f>
        <v>0</v>
      </c>
      <c r="AA52" s="753">
        <f>'Main Input'!AA52</f>
        <v>0</v>
      </c>
      <c r="AB52" s="763">
        <f>'Main Input'!AB52</f>
        <v>0</v>
      </c>
      <c r="AC52" s="763" t="str">
        <f>'Main Input'!AC52</f>
        <v>Licenses</v>
      </c>
      <c r="AD52" s="764">
        <f>'Main Input'!AD52</f>
        <v>0.99999999999999989</v>
      </c>
      <c r="AE52" s="765">
        <f t="shared" ca="1" si="28"/>
        <v>1684260.6348661229</v>
      </c>
      <c r="AF52" s="299">
        <f ca="1">'Profile with CoM'!AF52*f_FinCalc</f>
        <v>0</v>
      </c>
      <c r="AG52" s="300">
        <f ca="1">'Profile with CoM'!AG52*f_FinCalc</f>
        <v>0</v>
      </c>
      <c r="AH52" s="300">
        <f ca="1">'Profile with CoM'!AH52*f_FinCalc</f>
        <v>26666.571166341408</v>
      </c>
      <c r="AI52" s="300">
        <f ca="1">'Profile with CoM'!AI52*f_FinCalc</f>
        <v>26666.571166341408</v>
      </c>
      <c r="AJ52" s="300">
        <f ca="1">'Profile with CoM'!AJ52*f_FinCalc</f>
        <v>26666.571166341408</v>
      </c>
      <c r="AK52" s="300">
        <f ca="1">'Profile with CoM'!AK52*f_FinCalc</f>
        <v>26666.571166341408</v>
      </c>
      <c r="AL52" s="300">
        <f ca="1">'Profile with CoM'!AL52*f_FinCalc</f>
        <v>26666.571166341408</v>
      </c>
      <c r="AM52" s="300">
        <f ca="1">'Profile with CoM'!AM52*f_FinCalc</f>
        <v>26666.571166341408</v>
      </c>
      <c r="AN52" s="300">
        <f ca="1">'Profile with CoM'!AN52*f_FinCalc</f>
        <v>26666.571166341408</v>
      </c>
      <c r="AO52" s="300">
        <f ca="1">'Profile with CoM'!AO52*f_FinCalc</f>
        <v>26666.571166341408</v>
      </c>
      <c r="AP52" s="300">
        <f ca="1">'Profile with CoM'!AP52*f_FinCalc</f>
        <v>26666.571166341408</v>
      </c>
      <c r="AQ52" s="300">
        <f ca="1">'Profile with CoM'!AQ52*f_FinCalc</f>
        <v>26666.571166341408</v>
      </c>
      <c r="AR52" s="300">
        <f ca="1">'Profile with CoM'!AR52*f_FinCalc</f>
        <v>26666.571166341408</v>
      </c>
      <c r="AS52" s="300">
        <f ca="1">'Profile with CoM'!AS52*f_FinCalc</f>
        <v>26666.571166341408</v>
      </c>
      <c r="AT52" s="300">
        <f ca="1">'Profile with CoM'!AT52*f_FinCalc</f>
        <v>26666.571166341408</v>
      </c>
      <c r="AU52" s="300">
        <f ca="1">'Profile with CoM'!AU52*f_FinCalc</f>
        <v>26666.571166341408</v>
      </c>
      <c r="AV52" s="300">
        <f ca="1">'Profile with CoM'!AV52*f_FinCalc</f>
        <v>26666.571166341408</v>
      </c>
      <c r="AW52" s="300">
        <f ca="1">'Profile with CoM'!AW52*f_FinCalc</f>
        <v>26666.571166341408</v>
      </c>
      <c r="AX52" s="300">
        <f ca="1">'Profile with CoM'!AX52*f_FinCalc</f>
        <v>26666.571166341408</v>
      </c>
      <c r="AY52" s="300">
        <f ca="1">'Profile with CoM'!AY52*f_FinCalc</f>
        <v>26666.571166341408</v>
      </c>
      <c r="AZ52" s="300">
        <f ca="1">'Profile with CoM'!AZ52*f_FinCalc</f>
        <v>26666.571166341408</v>
      </c>
      <c r="BA52" s="300">
        <f ca="1">'Profile with CoM'!BA52*f_FinCalc</f>
        <v>26666.571166341408</v>
      </c>
      <c r="BB52" s="300">
        <f ca="1">'Profile with CoM'!BB52*f_FinCalc</f>
        <v>26666.571166341408</v>
      </c>
      <c r="BC52" s="300">
        <f ca="1">'Profile with CoM'!BC52*f_FinCalc</f>
        <v>26666.571166341408</v>
      </c>
      <c r="BD52" s="300">
        <f ca="1">'Profile with CoM'!BD52*f_FinCalc</f>
        <v>26666.571166341408</v>
      </c>
      <c r="BE52" s="300">
        <f ca="1">'Profile with CoM'!BE52*f_FinCalc</f>
        <v>26666.571166341408</v>
      </c>
      <c r="BF52" s="300">
        <f ca="1">'Profile with CoM'!BF52*f_FinCalc</f>
        <v>26666.571166341408</v>
      </c>
      <c r="BG52" s="300">
        <f ca="1">'Profile with CoM'!BG52*f_FinCalc</f>
        <v>26399.905454677992</v>
      </c>
      <c r="BH52" s="300">
        <f ca="1">'Profile with CoM'!BH52*f_FinCalc</f>
        <v>26399.905454677992</v>
      </c>
      <c r="BI52" s="300">
        <f ca="1">'Profile with CoM'!BI52*f_FinCalc</f>
        <v>26399.905454677992</v>
      </c>
      <c r="BJ52" s="300">
        <f ca="1">'Profile with CoM'!BJ52*f_FinCalc</f>
        <v>26399.905454677992</v>
      </c>
      <c r="BK52" s="300">
        <f ca="1">'Profile with CoM'!BK52*f_FinCalc</f>
        <v>26399.905454677992</v>
      </c>
      <c r="BL52" s="300">
        <f ca="1">'Profile with CoM'!BL52*f_FinCalc</f>
        <v>26399.905454677992</v>
      </c>
      <c r="BM52" s="300">
        <f ca="1">'Profile with CoM'!BM52*f_FinCalc</f>
        <v>26399.905454677992</v>
      </c>
      <c r="BN52" s="300">
        <f ca="1">'Profile with CoM'!BN52*f_FinCalc</f>
        <v>26399.905454677992</v>
      </c>
      <c r="BO52" s="300">
        <f ca="1">'Profile with CoM'!BO52*f_FinCalc</f>
        <v>26399.905454677992</v>
      </c>
      <c r="BP52" s="300">
        <f ca="1">'Profile with CoM'!BP52*f_FinCalc</f>
        <v>26399.905454677992</v>
      </c>
      <c r="BQ52" s="300">
        <f ca="1">'Profile with CoM'!BQ52*f_FinCalc</f>
        <v>26399.905454677992</v>
      </c>
      <c r="BR52" s="300">
        <f ca="1">'Profile with CoM'!BR52*f_FinCalc</f>
        <v>26399.905454677992</v>
      </c>
      <c r="BS52" s="300">
        <f ca="1">'Profile with CoM'!BS52*f_FinCalc</f>
        <v>26133.239743014583</v>
      </c>
      <c r="BT52" s="300">
        <f ca="1">'Profile with CoM'!BT52*f_FinCalc</f>
        <v>26133.239743014583</v>
      </c>
      <c r="BU52" s="300">
        <f ca="1">'Profile with CoM'!BU52*f_FinCalc</f>
        <v>26133.239743014583</v>
      </c>
      <c r="BV52" s="300">
        <f ca="1">'Profile with CoM'!BV52*f_FinCalc</f>
        <v>26133.239743014583</v>
      </c>
      <c r="BW52" s="300">
        <f ca="1">'Profile with CoM'!BW52*f_FinCalc</f>
        <v>26133.239743014583</v>
      </c>
      <c r="BX52" s="300">
        <f ca="1">'Profile with CoM'!BX52*f_FinCalc</f>
        <v>26133.239743014583</v>
      </c>
      <c r="BY52" s="300">
        <f ca="1">'Profile with CoM'!BY52*f_FinCalc</f>
        <v>26133.239743014583</v>
      </c>
      <c r="BZ52" s="300">
        <f ca="1">'Profile with CoM'!BZ52*f_FinCalc</f>
        <v>26133.239743014583</v>
      </c>
      <c r="CA52" s="300">
        <f ca="1">'Profile with CoM'!CA52*f_FinCalc</f>
        <v>26133.239743014583</v>
      </c>
      <c r="CB52" s="300">
        <f ca="1">'Profile with CoM'!CB52*f_FinCalc</f>
        <v>26133.239743014583</v>
      </c>
      <c r="CC52" s="300">
        <f ca="1">'Profile with CoM'!CC52*f_FinCalc</f>
        <v>26133.239743014583</v>
      </c>
      <c r="CD52" s="300">
        <f ca="1">'Profile with CoM'!CD52*f_FinCalc</f>
        <v>26133.239743014583</v>
      </c>
      <c r="CE52" s="300">
        <f ca="1">'Profile with CoM'!CE52*f_FinCalc</f>
        <v>25866.574031351167</v>
      </c>
      <c r="CF52" s="300">
        <f ca="1">'Profile with CoM'!CF52*f_FinCalc</f>
        <v>25866.574031351167</v>
      </c>
      <c r="CG52" s="300">
        <f ca="1">'Profile with CoM'!CG52*f_FinCalc</f>
        <v>25866.574031351167</v>
      </c>
      <c r="CH52" s="300">
        <f ca="1">'Profile with CoM'!CH52*f_FinCalc</f>
        <v>25866.574031351167</v>
      </c>
      <c r="CI52" s="300">
        <f ca="1">'Profile with CoM'!CI52*f_FinCalc</f>
        <v>25866.574031351167</v>
      </c>
      <c r="CJ52" s="300">
        <f ca="1">'Profile with CoM'!CJ52*f_FinCalc</f>
        <v>25866.574031351167</v>
      </c>
      <c r="CK52" s="300">
        <f ca="1">'Profile with CoM'!CK52*f_FinCalc</f>
        <v>25866.574031351167</v>
      </c>
      <c r="CL52" s="300">
        <f ca="1">'Profile with CoM'!CL52*f_FinCalc</f>
        <v>25866.574031351167</v>
      </c>
      <c r="CM52" s="300">
        <f ca="1">'Profile with CoM'!CM52*f_FinCalc</f>
        <v>25866.574031351167</v>
      </c>
      <c r="CN52" s="300">
        <f ca="1">'Profile with CoM'!CN52*f_FinCalc</f>
        <v>25866.574031351167</v>
      </c>
      <c r="CO52" s="300">
        <f ca="1">'Profile with CoM'!CO52*f_FinCalc</f>
        <v>25866.574031351167</v>
      </c>
      <c r="CP52" s="300">
        <f ca="1">'Profile with CoM'!CP52*f_FinCalc</f>
        <v>25866.574031351167</v>
      </c>
      <c r="CQ52" s="300">
        <f ca="1">'Profile with CoM'!CQ52*f_FinCalc</f>
        <v>25599.908319687751</v>
      </c>
      <c r="CR52" s="300">
        <f ca="1">'Profile with CoM'!CR52*f_FinCalc</f>
        <v>25599.908319687751</v>
      </c>
      <c r="CS52" s="300">
        <f ca="1">'Profile with CoM'!CS52*f_FinCalc</f>
        <v>25599.908319687751</v>
      </c>
      <c r="CT52" s="300">
        <f ca="1">'Profile with CoM'!CT52*f_FinCalc</f>
        <v>0</v>
      </c>
      <c r="CU52" s="300">
        <f ca="1">'Profile with CoM'!CU52*f_FinCalc</f>
        <v>0</v>
      </c>
      <c r="CV52" s="300">
        <f ca="1">'Profile with CoM'!CV52*f_FinCalc</f>
        <v>0</v>
      </c>
      <c r="CW52" s="300">
        <f ca="1">'Profile with CoM'!CW52*f_FinCalc</f>
        <v>0</v>
      </c>
      <c r="CX52" s="300">
        <f ca="1">'Profile with CoM'!CX52*f_FinCalc</f>
        <v>0</v>
      </c>
      <c r="CY52" s="300">
        <f ca="1">'Profile with CoM'!CY52*f_FinCalc</f>
        <v>0</v>
      </c>
      <c r="CZ52" s="300">
        <f ca="1">'Profile with CoM'!CZ52*f_FinCalc</f>
        <v>0</v>
      </c>
      <c r="DA52" s="300">
        <f ca="1">'Profile with CoM'!DA52*f_FinCalc</f>
        <v>0</v>
      </c>
      <c r="DB52" s="300">
        <f ca="1">'Profile with CoM'!DB52*f_FinCalc</f>
        <v>0</v>
      </c>
      <c r="DC52" s="300">
        <f ca="1">'Profile with CoM'!DC52*f_FinCalc</f>
        <v>0</v>
      </c>
      <c r="DD52" s="300">
        <f ca="1">'Profile with CoM'!DD52*f_FinCalc</f>
        <v>0</v>
      </c>
      <c r="DE52" s="300">
        <f ca="1">'Profile with CoM'!DE52*f_FinCalc</f>
        <v>0</v>
      </c>
      <c r="DF52" s="300">
        <f ca="1">'Profile with CoM'!DF52*f_FinCalc</f>
        <v>0</v>
      </c>
      <c r="DG52" s="300">
        <f ca="1">'Profile with CoM'!DG52*f_FinCalc</f>
        <v>0</v>
      </c>
      <c r="DH52" s="300">
        <f ca="1">'Profile with CoM'!DH52*f_FinCalc</f>
        <v>0</v>
      </c>
      <c r="DI52" s="300">
        <f ca="1">'Profile with CoM'!DI52*f_FinCalc</f>
        <v>0</v>
      </c>
      <c r="DJ52" s="300">
        <f ca="1">'Profile with CoM'!DJ52*f_FinCalc</f>
        <v>0</v>
      </c>
      <c r="DK52" s="300">
        <f ca="1">'Profile with CoM'!DK52*f_FinCalc</f>
        <v>0</v>
      </c>
      <c r="DL52" s="300">
        <f ca="1">'Profile with CoM'!DL52*f_FinCalc</f>
        <v>0</v>
      </c>
      <c r="DM52" s="300">
        <f ca="1">'Profile with CoM'!DM52*f_FinCalc</f>
        <v>0</v>
      </c>
      <c r="DN52" s="300">
        <f ca="1">'Profile with CoM'!DN52*f_FinCalc</f>
        <v>0</v>
      </c>
      <c r="DO52" s="300">
        <f ca="1">'Profile with CoM'!DO52*f_FinCalc</f>
        <v>0</v>
      </c>
      <c r="DP52" s="300">
        <f ca="1">'Profile with CoM'!DP52*f_FinCalc</f>
        <v>0</v>
      </c>
      <c r="DQ52" s="300">
        <f ca="1">'Profile with CoM'!DQ52*f_FinCalc</f>
        <v>0</v>
      </c>
      <c r="DR52" s="300">
        <f ca="1">'Profile with CoM'!DR52*f_FinCalc</f>
        <v>0</v>
      </c>
      <c r="DS52" s="300">
        <f ca="1">'Profile with CoM'!DS52*f_FinCalc</f>
        <v>0</v>
      </c>
      <c r="DT52" s="300">
        <f ca="1">'Profile with CoM'!DT52*f_FinCalc</f>
        <v>0</v>
      </c>
      <c r="DU52" s="300">
        <f ca="1">'Profile with CoM'!DU52*f_FinCalc</f>
        <v>0</v>
      </c>
      <c r="DV52" s="300">
        <f ca="1">'Profile with CoM'!DV52*f_FinCalc</f>
        <v>0</v>
      </c>
      <c r="DW52" s="300">
        <f ca="1">'Profile with CoM'!DW52*f_FinCalc</f>
        <v>0</v>
      </c>
      <c r="DX52" s="300">
        <f ca="1">'Profile with CoM'!DX52*f_FinCalc</f>
        <v>0</v>
      </c>
      <c r="DY52" s="300">
        <f ca="1">'Profile with CoM'!DY52*f_FinCalc</f>
        <v>0</v>
      </c>
      <c r="DZ52" s="300">
        <f ca="1">'Profile with CoM'!DZ52*f_FinCalc</f>
        <v>0</v>
      </c>
      <c r="EA52" s="300">
        <f ca="1">'Profile with CoM'!EA52*f_FinCalc</f>
        <v>0</v>
      </c>
      <c r="EB52" s="300">
        <f ca="1">'Profile with CoM'!EB52*f_FinCalc</f>
        <v>0</v>
      </c>
      <c r="EC52" s="300">
        <f ca="1">'Profile with CoM'!EC52*f_FinCalc</f>
        <v>0</v>
      </c>
      <c r="ED52" s="300">
        <f ca="1">'Profile with CoM'!ED52*f_FinCalc</f>
        <v>0</v>
      </c>
      <c r="EE52" s="300">
        <f ca="1">'Profile with CoM'!EE52*f_FinCalc</f>
        <v>0</v>
      </c>
      <c r="EF52" s="300">
        <f ca="1">'Profile with CoM'!EF52*f_FinCalc</f>
        <v>0</v>
      </c>
      <c r="EG52" s="300">
        <f ca="1">'Profile with CoM'!EG52*f_FinCalc</f>
        <v>0</v>
      </c>
      <c r="EH52" s="300">
        <f ca="1">'Profile with CoM'!EH52*f_FinCalc</f>
        <v>0</v>
      </c>
      <c r="EI52" s="300">
        <f ca="1">'Profile with CoM'!EI52*f_FinCalc</f>
        <v>0</v>
      </c>
      <c r="EJ52" s="300">
        <f ca="1">'Profile with CoM'!EJ52*f_FinCalc</f>
        <v>0</v>
      </c>
      <c r="EK52" s="300">
        <f ca="1">'Profile with CoM'!EK52*f_FinCalc</f>
        <v>0</v>
      </c>
      <c r="EL52" s="300">
        <f ca="1">'Profile with CoM'!EL52*f_FinCalc</f>
        <v>0</v>
      </c>
      <c r="EM52" s="300">
        <f ca="1">'Profile with CoM'!EM52*f_FinCalc</f>
        <v>0</v>
      </c>
      <c r="EN52" s="300">
        <f ca="1">'Profile with CoM'!EN52*f_FinCalc</f>
        <v>0</v>
      </c>
      <c r="EO52" s="300">
        <f ca="1">'Profile with CoM'!EO52*f_FinCalc</f>
        <v>0</v>
      </c>
      <c r="EP52" s="300">
        <f ca="1">'Profile with CoM'!EP52*f_FinCalc</f>
        <v>0</v>
      </c>
      <c r="EQ52" s="300">
        <f ca="1">'Profile with CoM'!EQ52*f_FinCalc</f>
        <v>0</v>
      </c>
      <c r="ER52" s="300">
        <f ca="1">'Profile with CoM'!ER52*f_FinCalc</f>
        <v>0</v>
      </c>
      <c r="ES52" s="300">
        <f ca="1">'Profile with CoM'!ES52*f_FinCalc</f>
        <v>0</v>
      </c>
      <c r="ET52" s="300">
        <f ca="1">'Profile with CoM'!ET52*f_FinCalc</f>
        <v>0</v>
      </c>
      <c r="EU52" s="300">
        <f ca="1">'Profile with CoM'!EU52*f_FinCalc</f>
        <v>0</v>
      </c>
      <c r="EV52" s="300">
        <f ca="1">'Profile with CoM'!EV52*f_FinCalc</f>
        <v>0</v>
      </c>
      <c r="EW52" s="300">
        <f ca="1">'Profile with CoM'!EW52*f_FinCalc</f>
        <v>0</v>
      </c>
      <c r="EX52" s="300">
        <f ca="1">'Profile with CoM'!EX52*f_FinCalc</f>
        <v>0</v>
      </c>
      <c r="EY52" s="612"/>
      <c r="EZ52" s="757" t="str">
        <f>'Main Input'!EZ52</f>
        <v>RPI</v>
      </c>
      <c r="FA52" s="757" t="str">
        <f>'Main Input'!FA52</f>
        <v>N/A</v>
      </c>
      <c r="FB52" s="766">
        <f>'Main Input'!FB52</f>
        <v>0</v>
      </c>
      <c r="FC52" s="766" t="str">
        <f>'Main Input'!FC52</f>
        <v>IT Solutions</v>
      </c>
      <c r="FD52" s="766" t="str">
        <f>'Main Input'!FD52</f>
        <v>Managed Services</v>
      </c>
      <c r="FE52" s="757" t="str">
        <f>'Main Input'!FE52</f>
        <v>Opex</v>
      </c>
      <c r="FF52" s="757" t="str">
        <f>'Main Input'!FF52</f>
        <v>ContractAccrual</v>
      </c>
      <c r="FG52" s="757" t="str">
        <f>'Main Input'!FG52</f>
        <v>Expense</v>
      </c>
      <c r="FH52" s="767" t="str">
        <f>'Main Input'!FH52</f>
        <v>A</v>
      </c>
      <c r="FI52" s="768">
        <f>'Main Input'!FI52</f>
        <v>0.22</v>
      </c>
      <c r="FJ52" s="768">
        <f>'Main Input'!FJ52</f>
        <v>0</v>
      </c>
      <c r="FK52" s="612"/>
      <c r="FL52" s="531">
        <f t="shared" si="29"/>
        <v>0</v>
      </c>
      <c r="FM52" s="86"/>
      <c r="FN52" s="612"/>
    </row>
    <row r="53" spans="1:170" ht="12.75" customHeight="1">
      <c r="A53" s="750" t="str">
        <f>'Main Input'!A53</f>
        <v>MTB</v>
      </c>
      <c r="B53" s="762" t="str">
        <f>'Main Input'!B53</f>
        <v>Datacentre Operations</v>
      </c>
      <c r="C53" s="762" t="str">
        <f>'Main Input'!C53</f>
        <v>Third Party</v>
      </c>
      <c r="D53" s="762" t="str">
        <f>'Main Input'!D53</f>
        <v>TFR</v>
      </c>
      <c r="E53" s="762" t="str">
        <f>'Main Input'!E53</f>
        <v>Configure hardware</v>
      </c>
      <c r="F53" s="753" t="str">
        <f>'Main Input'!F53</f>
        <v>direct</v>
      </c>
      <c r="G53" s="753" t="str">
        <f>'Main Input'!G53</f>
        <v>Person</v>
      </c>
      <c r="H53" s="753">
        <f>'Main Input'!H53</f>
        <v>0</v>
      </c>
      <c r="I53" s="753">
        <f>'Main Input'!I53</f>
        <v>0</v>
      </c>
      <c r="J53" s="753">
        <f>'Main Input'!J53</f>
        <v>0</v>
      </c>
      <c r="K53" s="753" t="str">
        <f>'Main Input'!K53</f>
        <v>FJS</v>
      </c>
      <c r="L53" s="753" t="str">
        <f>'Main Input'!L53</f>
        <v>pHW</v>
      </c>
      <c r="M53" s="753">
        <f>'Main Input'!M53</f>
        <v>0</v>
      </c>
      <c r="N53" s="753">
        <f>'Main Input'!N53</f>
        <v>0</v>
      </c>
      <c r="O53" s="753" t="str">
        <f>'Main Input'!O53</f>
        <v>SPAIN</v>
      </c>
      <c r="P53" s="753">
        <f>'Main Input'!P53</f>
        <v>192480.25</v>
      </c>
      <c r="Q53" s="753" t="str">
        <f>'Main Input'!Q53</f>
        <v>EUR</v>
      </c>
      <c r="R53" s="753" t="str">
        <f>'Main Input'!R53</f>
        <v>EMEA</v>
      </c>
      <c r="S53" s="753" t="str">
        <f>'Main Input'!S53</f>
        <v>Local</v>
      </c>
      <c r="T53" s="753">
        <f>'Main Input'!T53</f>
        <v>0</v>
      </c>
      <c r="U53" s="753">
        <f>'Main Input'!U53</f>
        <v>0</v>
      </c>
      <c r="V53" s="753" t="str">
        <f>'Main Input'!V53</f>
        <v>1_ATP</v>
      </c>
      <c r="W53" s="753">
        <f>'Main Input'!W53</f>
        <v>0</v>
      </c>
      <c r="X53" s="753">
        <f>'Main Input'!X53</f>
        <v>0</v>
      </c>
      <c r="Y53" s="753">
        <f>'Main Input'!Y53</f>
        <v>0</v>
      </c>
      <c r="Z53" s="753">
        <f>'Main Input'!Z53</f>
        <v>0</v>
      </c>
      <c r="AA53" s="753">
        <f>'Main Input'!AA53</f>
        <v>0</v>
      </c>
      <c r="AB53" s="763">
        <f>'Main Input'!AB53</f>
        <v>0</v>
      </c>
      <c r="AC53" s="763" t="str">
        <f>'Main Input'!AC53</f>
        <v>Servers</v>
      </c>
      <c r="AD53" s="764">
        <f>'Main Input'!AD53</f>
        <v>1</v>
      </c>
      <c r="AE53" s="765">
        <f t="shared" ca="1" si="28"/>
        <v>254390.67306931142</v>
      </c>
      <c r="AF53" s="299">
        <f ca="1">'Profile with CoM'!AF53*f_FinCalc</f>
        <v>0</v>
      </c>
      <c r="AG53" s="300">
        <f ca="1">'Profile with CoM'!AG53*f_FinCalc</f>
        <v>0</v>
      </c>
      <c r="AH53" s="300">
        <f ca="1">'Profile with CoM'!AH53*f_FinCalc</f>
        <v>4027.7180663285517</v>
      </c>
      <c r="AI53" s="300">
        <f ca="1">'Profile with CoM'!AI53*f_FinCalc</f>
        <v>4027.7180663285517</v>
      </c>
      <c r="AJ53" s="300">
        <f ca="1">'Profile with CoM'!AJ53*f_FinCalc</f>
        <v>4027.7180663285517</v>
      </c>
      <c r="AK53" s="300">
        <f ca="1">'Profile with CoM'!AK53*f_FinCalc</f>
        <v>4027.7180663285517</v>
      </c>
      <c r="AL53" s="300">
        <f ca="1">'Profile with CoM'!AL53*f_FinCalc</f>
        <v>4027.7180663285517</v>
      </c>
      <c r="AM53" s="300">
        <f ca="1">'Profile with CoM'!AM53*f_FinCalc</f>
        <v>4027.7180663285517</v>
      </c>
      <c r="AN53" s="300">
        <f ca="1">'Profile with CoM'!AN53*f_FinCalc</f>
        <v>4027.7180663285517</v>
      </c>
      <c r="AO53" s="300">
        <f ca="1">'Profile with CoM'!AO53*f_FinCalc</f>
        <v>4027.7180663285517</v>
      </c>
      <c r="AP53" s="300">
        <f ca="1">'Profile with CoM'!AP53*f_FinCalc</f>
        <v>4027.7180663285517</v>
      </c>
      <c r="AQ53" s="300">
        <f ca="1">'Profile with CoM'!AQ53*f_FinCalc</f>
        <v>4027.7180663285517</v>
      </c>
      <c r="AR53" s="300">
        <f ca="1">'Profile with CoM'!AR53*f_FinCalc</f>
        <v>4027.7180663285517</v>
      </c>
      <c r="AS53" s="300">
        <f ca="1">'Profile with CoM'!AS53*f_FinCalc</f>
        <v>4027.7180663285517</v>
      </c>
      <c r="AT53" s="300">
        <f ca="1">'Profile with CoM'!AT53*f_FinCalc</f>
        <v>4027.7180663285517</v>
      </c>
      <c r="AU53" s="300">
        <f ca="1">'Profile with CoM'!AU53*f_FinCalc</f>
        <v>4027.7180663285517</v>
      </c>
      <c r="AV53" s="300">
        <f ca="1">'Profile with CoM'!AV53*f_FinCalc</f>
        <v>4027.7180663285517</v>
      </c>
      <c r="AW53" s="300">
        <f ca="1">'Profile with CoM'!AW53*f_FinCalc</f>
        <v>4027.7180663285517</v>
      </c>
      <c r="AX53" s="300">
        <f ca="1">'Profile with CoM'!AX53*f_FinCalc</f>
        <v>4027.7180663285517</v>
      </c>
      <c r="AY53" s="300">
        <f ca="1">'Profile with CoM'!AY53*f_FinCalc</f>
        <v>4027.7180663285517</v>
      </c>
      <c r="AZ53" s="300">
        <f ca="1">'Profile with CoM'!AZ53*f_FinCalc</f>
        <v>4027.7180663285517</v>
      </c>
      <c r="BA53" s="300">
        <f ca="1">'Profile with CoM'!BA53*f_FinCalc</f>
        <v>4027.7180663285517</v>
      </c>
      <c r="BB53" s="300">
        <f ca="1">'Profile with CoM'!BB53*f_FinCalc</f>
        <v>4027.7180663285517</v>
      </c>
      <c r="BC53" s="300">
        <f ca="1">'Profile with CoM'!BC53*f_FinCalc</f>
        <v>4027.7180663285517</v>
      </c>
      <c r="BD53" s="300">
        <f ca="1">'Profile with CoM'!BD53*f_FinCalc</f>
        <v>4027.7180663285517</v>
      </c>
      <c r="BE53" s="300">
        <f ca="1">'Profile with CoM'!BE53*f_FinCalc</f>
        <v>4027.7180663285517</v>
      </c>
      <c r="BF53" s="300">
        <f ca="1">'Profile with CoM'!BF53*f_FinCalc</f>
        <v>4027.7180663285517</v>
      </c>
      <c r="BG53" s="300">
        <f ca="1">'Profile with CoM'!BG53*f_FinCalc</f>
        <v>3987.4408856652663</v>
      </c>
      <c r="BH53" s="300">
        <f ca="1">'Profile with CoM'!BH53*f_FinCalc</f>
        <v>3987.4408856652663</v>
      </c>
      <c r="BI53" s="300">
        <f ca="1">'Profile with CoM'!BI53*f_FinCalc</f>
        <v>3987.4408856652663</v>
      </c>
      <c r="BJ53" s="300">
        <f ca="1">'Profile with CoM'!BJ53*f_FinCalc</f>
        <v>3987.4408856652663</v>
      </c>
      <c r="BK53" s="300">
        <f ca="1">'Profile with CoM'!BK53*f_FinCalc</f>
        <v>3987.4408856652663</v>
      </c>
      <c r="BL53" s="300">
        <f ca="1">'Profile with CoM'!BL53*f_FinCalc</f>
        <v>3987.4408856652663</v>
      </c>
      <c r="BM53" s="300">
        <f ca="1">'Profile with CoM'!BM53*f_FinCalc</f>
        <v>3987.4408856652663</v>
      </c>
      <c r="BN53" s="300">
        <f ca="1">'Profile with CoM'!BN53*f_FinCalc</f>
        <v>3987.4408856652663</v>
      </c>
      <c r="BO53" s="300">
        <f ca="1">'Profile with CoM'!BO53*f_FinCalc</f>
        <v>3987.4408856652663</v>
      </c>
      <c r="BP53" s="300">
        <f ca="1">'Profile with CoM'!BP53*f_FinCalc</f>
        <v>3987.4408856652663</v>
      </c>
      <c r="BQ53" s="300">
        <f ca="1">'Profile with CoM'!BQ53*f_FinCalc</f>
        <v>3987.4408856652663</v>
      </c>
      <c r="BR53" s="300">
        <f ca="1">'Profile with CoM'!BR53*f_FinCalc</f>
        <v>3987.4408856652663</v>
      </c>
      <c r="BS53" s="300">
        <f ca="1">'Profile with CoM'!BS53*f_FinCalc</f>
        <v>3947.1637050019804</v>
      </c>
      <c r="BT53" s="300">
        <f ca="1">'Profile with CoM'!BT53*f_FinCalc</f>
        <v>3947.1637050019804</v>
      </c>
      <c r="BU53" s="300">
        <f ca="1">'Profile with CoM'!BU53*f_FinCalc</f>
        <v>3947.1637050019804</v>
      </c>
      <c r="BV53" s="300">
        <f ca="1">'Profile with CoM'!BV53*f_FinCalc</f>
        <v>3947.1637050019804</v>
      </c>
      <c r="BW53" s="300">
        <f ca="1">'Profile with CoM'!BW53*f_FinCalc</f>
        <v>3947.1637050019804</v>
      </c>
      <c r="BX53" s="300">
        <f ca="1">'Profile with CoM'!BX53*f_FinCalc</f>
        <v>3947.1637050019804</v>
      </c>
      <c r="BY53" s="300">
        <f ca="1">'Profile with CoM'!BY53*f_FinCalc</f>
        <v>3947.1637050019804</v>
      </c>
      <c r="BZ53" s="300">
        <f ca="1">'Profile with CoM'!BZ53*f_FinCalc</f>
        <v>3947.1637050019804</v>
      </c>
      <c r="CA53" s="300">
        <f ca="1">'Profile with CoM'!CA53*f_FinCalc</f>
        <v>3947.1637050019804</v>
      </c>
      <c r="CB53" s="300">
        <f ca="1">'Profile with CoM'!CB53*f_FinCalc</f>
        <v>3947.1637050019804</v>
      </c>
      <c r="CC53" s="300">
        <f ca="1">'Profile with CoM'!CC53*f_FinCalc</f>
        <v>3947.1637050019804</v>
      </c>
      <c r="CD53" s="300">
        <f ca="1">'Profile with CoM'!CD53*f_FinCalc</f>
        <v>3947.1637050019804</v>
      </c>
      <c r="CE53" s="300">
        <f ca="1">'Profile with CoM'!CE53*f_FinCalc</f>
        <v>3906.8865243386954</v>
      </c>
      <c r="CF53" s="300">
        <f ca="1">'Profile with CoM'!CF53*f_FinCalc</f>
        <v>3906.8865243386954</v>
      </c>
      <c r="CG53" s="300">
        <f ca="1">'Profile with CoM'!CG53*f_FinCalc</f>
        <v>3906.8865243386954</v>
      </c>
      <c r="CH53" s="300">
        <f ca="1">'Profile with CoM'!CH53*f_FinCalc</f>
        <v>3906.8865243386954</v>
      </c>
      <c r="CI53" s="300">
        <f ca="1">'Profile with CoM'!CI53*f_FinCalc</f>
        <v>3906.8865243386954</v>
      </c>
      <c r="CJ53" s="300">
        <f ca="1">'Profile with CoM'!CJ53*f_FinCalc</f>
        <v>3906.8865243386954</v>
      </c>
      <c r="CK53" s="300">
        <f ca="1">'Profile with CoM'!CK53*f_FinCalc</f>
        <v>3906.8865243386954</v>
      </c>
      <c r="CL53" s="300">
        <f ca="1">'Profile with CoM'!CL53*f_FinCalc</f>
        <v>3906.8865243386954</v>
      </c>
      <c r="CM53" s="300">
        <f ca="1">'Profile with CoM'!CM53*f_FinCalc</f>
        <v>3906.8865243386954</v>
      </c>
      <c r="CN53" s="300">
        <f ca="1">'Profile with CoM'!CN53*f_FinCalc</f>
        <v>3906.8865243386954</v>
      </c>
      <c r="CO53" s="300">
        <f ca="1">'Profile with CoM'!CO53*f_FinCalc</f>
        <v>3906.8865243386954</v>
      </c>
      <c r="CP53" s="300">
        <f ca="1">'Profile with CoM'!CP53*f_FinCalc</f>
        <v>3906.8865243386954</v>
      </c>
      <c r="CQ53" s="300">
        <f ca="1">'Profile with CoM'!CQ53*f_FinCalc</f>
        <v>3866.6093436754095</v>
      </c>
      <c r="CR53" s="300">
        <f ca="1">'Profile with CoM'!CR53*f_FinCalc</f>
        <v>3866.6093436754095</v>
      </c>
      <c r="CS53" s="300">
        <f ca="1">'Profile with CoM'!CS53*f_FinCalc</f>
        <v>3866.6093436754095</v>
      </c>
      <c r="CT53" s="300">
        <f ca="1">'Profile with CoM'!CT53*f_FinCalc</f>
        <v>0</v>
      </c>
      <c r="CU53" s="300">
        <f ca="1">'Profile with CoM'!CU53*f_FinCalc</f>
        <v>0</v>
      </c>
      <c r="CV53" s="300">
        <f ca="1">'Profile with CoM'!CV53*f_FinCalc</f>
        <v>0</v>
      </c>
      <c r="CW53" s="300">
        <f ca="1">'Profile with CoM'!CW53*f_FinCalc</f>
        <v>0</v>
      </c>
      <c r="CX53" s="300">
        <f ca="1">'Profile with CoM'!CX53*f_FinCalc</f>
        <v>0</v>
      </c>
      <c r="CY53" s="300">
        <f ca="1">'Profile with CoM'!CY53*f_FinCalc</f>
        <v>0</v>
      </c>
      <c r="CZ53" s="300">
        <f ca="1">'Profile with CoM'!CZ53*f_FinCalc</f>
        <v>0</v>
      </c>
      <c r="DA53" s="300">
        <f ca="1">'Profile with CoM'!DA53*f_FinCalc</f>
        <v>0</v>
      </c>
      <c r="DB53" s="300">
        <f ca="1">'Profile with CoM'!DB53*f_FinCalc</f>
        <v>0</v>
      </c>
      <c r="DC53" s="300">
        <f ca="1">'Profile with CoM'!DC53*f_FinCalc</f>
        <v>0</v>
      </c>
      <c r="DD53" s="300">
        <f ca="1">'Profile with CoM'!DD53*f_FinCalc</f>
        <v>0</v>
      </c>
      <c r="DE53" s="300">
        <f ca="1">'Profile with CoM'!DE53*f_FinCalc</f>
        <v>0</v>
      </c>
      <c r="DF53" s="300">
        <f ca="1">'Profile with CoM'!DF53*f_FinCalc</f>
        <v>0</v>
      </c>
      <c r="DG53" s="300">
        <f ca="1">'Profile with CoM'!DG53*f_FinCalc</f>
        <v>0</v>
      </c>
      <c r="DH53" s="300">
        <f ca="1">'Profile with CoM'!DH53*f_FinCalc</f>
        <v>0</v>
      </c>
      <c r="DI53" s="300">
        <f ca="1">'Profile with CoM'!DI53*f_FinCalc</f>
        <v>0</v>
      </c>
      <c r="DJ53" s="300">
        <f ca="1">'Profile with CoM'!DJ53*f_FinCalc</f>
        <v>0</v>
      </c>
      <c r="DK53" s="300">
        <f ca="1">'Profile with CoM'!DK53*f_FinCalc</f>
        <v>0</v>
      </c>
      <c r="DL53" s="300">
        <f ca="1">'Profile with CoM'!DL53*f_FinCalc</f>
        <v>0</v>
      </c>
      <c r="DM53" s="300">
        <f ca="1">'Profile with CoM'!DM53*f_FinCalc</f>
        <v>0</v>
      </c>
      <c r="DN53" s="300">
        <f ca="1">'Profile with CoM'!DN53*f_FinCalc</f>
        <v>0</v>
      </c>
      <c r="DO53" s="300">
        <f ca="1">'Profile with CoM'!DO53*f_FinCalc</f>
        <v>0</v>
      </c>
      <c r="DP53" s="300">
        <f ca="1">'Profile with CoM'!DP53*f_FinCalc</f>
        <v>0</v>
      </c>
      <c r="DQ53" s="300">
        <f ca="1">'Profile with CoM'!DQ53*f_FinCalc</f>
        <v>0</v>
      </c>
      <c r="DR53" s="300">
        <f ca="1">'Profile with CoM'!DR53*f_FinCalc</f>
        <v>0</v>
      </c>
      <c r="DS53" s="300">
        <f ca="1">'Profile with CoM'!DS53*f_FinCalc</f>
        <v>0</v>
      </c>
      <c r="DT53" s="300">
        <f ca="1">'Profile with CoM'!DT53*f_FinCalc</f>
        <v>0</v>
      </c>
      <c r="DU53" s="300">
        <f ca="1">'Profile with CoM'!DU53*f_FinCalc</f>
        <v>0</v>
      </c>
      <c r="DV53" s="300">
        <f ca="1">'Profile with CoM'!DV53*f_FinCalc</f>
        <v>0</v>
      </c>
      <c r="DW53" s="300">
        <f ca="1">'Profile with CoM'!DW53*f_FinCalc</f>
        <v>0</v>
      </c>
      <c r="DX53" s="300">
        <f ca="1">'Profile with CoM'!DX53*f_FinCalc</f>
        <v>0</v>
      </c>
      <c r="DY53" s="300">
        <f ca="1">'Profile with CoM'!DY53*f_FinCalc</f>
        <v>0</v>
      </c>
      <c r="DZ53" s="300">
        <f ca="1">'Profile with CoM'!DZ53*f_FinCalc</f>
        <v>0</v>
      </c>
      <c r="EA53" s="300">
        <f ca="1">'Profile with CoM'!EA53*f_FinCalc</f>
        <v>0</v>
      </c>
      <c r="EB53" s="300">
        <f ca="1">'Profile with CoM'!EB53*f_FinCalc</f>
        <v>0</v>
      </c>
      <c r="EC53" s="300">
        <f ca="1">'Profile with CoM'!EC53*f_FinCalc</f>
        <v>0</v>
      </c>
      <c r="ED53" s="300">
        <f ca="1">'Profile with CoM'!ED53*f_FinCalc</f>
        <v>0</v>
      </c>
      <c r="EE53" s="300">
        <f ca="1">'Profile with CoM'!EE53*f_FinCalc</f>
        <v>0</v>
      </c>
      <c r="EF53" s="300">
        <f ca="1">'Profile with CoM'!EF53*f_FinCalc</f>
        <v>0</v>
      </c>
      <c r="EG53" s="300">
        <f ca="1">'Profile with CoM'!EG53*f_FinCalc</f>
        <v>0</v>
      </c>
      <c r="EH53" s="300">
        <f ca="1">'Profile with CoM'!EH53*f_FinCalc</f>
        <v>0</v>
      </c>
      <c r="EI53" s="300">
        <f ca="1">'Profile with CoM'!EI53*f_FinCalc</f>
        <v>0</v>
      </c>
      <c r="EJ53" s="300">
        <f ca="1">'Profile with CoM'!EJ53*f_FinCalc</f>
        <v>0</v>
      </c>
      <c r="EK53" s="300">
        <f ca="1">'Profile with CoM'!EK53*f_FinCalc</f>
        <v>0</v>
      </c>
      <c r="EL53" s="300">
        <f ca="1">'Profile with CoM'!EL53*f_FinCalc</f>
        <v>0</v>
      </c>
      <c r="EM53" s="300">
        <f ca="1">'Profile with CoM'!EM53*f_FinCalc</f>
        <v>0</v>
      </c>
      <c r="EN53" s="300">
        <f ca="1">'Profile with CoM'!EN53*f_FinCalc</f>
        <v>0</v>
      </c>
      <c r="EO53" s="300">
        <f ca="1">'Profile with CoM'!EO53*f_FinCalc</f>
        <v>0</v>
      </c>
      <c r="EP53" s="300">
        <f ca="1">'Profile with CoM'!EP53*f_FinCalc</f>
        <v>0</v>
      </c>
      <c r="EQ53" s="300">
        <f ca="1">'Profile with CoM'!EQ53*f_FinCalc</f>
        <v>0</v>
      </c>
      <c r="ER53" s="300">
        <f ca="1">'Profile with CoM'!ER53*f_FinCalc</f>
        <v>0</v>
      </c>
      <c r="ES53" s="300">
        <f ca="1">'Profile with CoM'!ES53*f_FinCalc</f>
        <v>0</v>
      </c>
      <c r="ET53" s="300">
        <f ca="1">'Profile with CoM'!ET53*f_FinCalc</f>
        <v>0</v>
      </c>
      <c r="EU53" s="300">
        <f ca="1">'Profile with CoM'!EU53*f_FinCalc</f>
        <v>0</v>
      </c>
      <c r="EV53" s="300">
        <f ca="1">'Profile with CoM'!EV53*f_FinCalc</f>
        <v>0</v>
      </c>
      <c r="EW53" s="300">
        <f ca="1">'Profile with CoM'!EW53*f_FinCalc</f>
        <v>0</v>
      </c>
      <c r="EX53" s="300">
        <f ca="1">'Profile with CoM'!EX53*f_FinCalc</f>
        <v>0</v>
      </c>
      <c r="EY53" s="612"/>
      <c r="EZ53" s="757" t="str">
        <f>'Main Input'!EZ53</f>
        <v>RPI</v>
      </c>
      <c r="FA53" s="757" t="str">
        <f>'Main Input'!FA53</f>
        <v>N/A</v>
      </c>
      <c r="FB53" s="766">
        <f>'Main Input'!FB53</f>
        <v>0</v>
      </c>
      <c r="FC53" s="766" t="str">
        <f>'Main Input'!FC53</f>
        <v>IT Solutions</v>
      </c>
      <c r="FD53" s="766" t="str">
        <f>'Main Input'!FD53</f>
        <v>Managed Services</v>
      </c>
      <c r="FE53" s="757" t="str">
        <f>'Main Input'!FE53</f>
        <v>Opex</v>
      </c>
      <c r="FF53" s="757" t="str">
        <f>'Main Input'!FF53</f>
        <v>ContractAccrual</v>
      </c>
      <c r="FG53" s="757" t="str">
        <f>'Main Input'!FG53</f>
        <v>Expense</v>
      </c>
      <c r="FH53" s="767" t="str">
        <f>'Main Input'!FH53</f>
        <v>A</v>
      </c>
      <c r="FI53" s="768">
        <f>'Main Input'!FI53</f>
        <v>0.22</v>
      </c>
      <c r="FJ53" s="768">
        <f>'Main Input'!FJ53</f>
        <v>0</v>
      </c>
      <c r="FK53" s="612"/>
      <c r="FL53" s="531">
        <f t="shared" si="29"/>
        <v>0</v>
      </c>
      <c r="FM53" s="86"/>
      <c r="FN53" s="612"/>
    </row>
    <row r="54" spans="1:170" ht="12.75" customHeight="1">
      <c r="A54" s="750" t="str">
        <f>'Main Input'!A54</f>
        <v>MTB</v>
      </c>
      <c r="B54" s="762" t="str">
        <f>'Main Input'!B54</f>
        <v>Datacentre Operations</v>
      </c>
      <c r="C54" s="762" t="str">
        <f>'Main Input'!C54</f>
        <v>Software</v>
      </c>
      <c r="D54" s="762" t="str">
        <f>'Main Input'!D54</f>
        <v>TFR</v>
      </c>
      <c r="E54" s="762" t="str">
        <f>'Main Input'!E54</f>
        <v>Necessary software purchase</v>
      </c>
      <c r="F54" s="753" t="str">
        <f>'Main Input'!F54</f>
        <v>direct</v>
      </c>
      <c r="G54" s="753">
        <f>'Main Input'!G54</f>
        <v>0</v>
      </c>
      <c r="H54" s="753">
        <f>'Main Input'!H54</f>
        <v>0</v>
      </c>
      <c r="I54" s="753">
        <f>'Main Input'!I54</f>
        <v>0</v>
      </c>
      <c r="J54" s="753">
        <f>'Main Input'!J54</f>
        <v>0</v>
      </c>
      <c r="K54" s="753" t="str">
        <f>'Main Input'!K54</f>
        <v>FJS</v>
      </c>
      <c r="L54" s="753" t="str">
        <f>'Main Input'!L54</f>
        <v>pHW</v>
      </c>
      <c r="M54" s="753">
        <f>'Main Input'!M54</f>
        <v>0</v>
      </c>
      <c r="N54" s="753">
        <f>'Main Input'!N54</f>
        <v>0</v>
      </c>
      <c r="O54" s="753" t="str">
        <f>'Main Input'!O54</f>
        <v>SPAIN</v>
      </c>
      <c r="P54" s="753">
        <f>'Main Input'!P54</f>
        <v>100000</v>
      </c>
      <c r="Q54" s="753" t="str">
        <f>'Main Input'!Q54</f>
        <v>EUR</v>
      </c>
      <c r="R54" s="753" t="str">
        <f>'Main Input'!R54</f>
        <v>EMEA</v>
      </c>
      <c r="S54" s="753" t="str">
        <f>'Main Input'!S54</f>
        <v>Local</v>
      </c>
      <c r="T54" s="753">
        <f>'Main Input'!T54</f>
        <v>0</v>
      </c>
      <c r="U54" s="753">
        <f>'Main Input'!U54</f>
        <v>0</v>
      </c>
      <c r="V54" s="753" t="str">
        <f>'Main Input'!V54</f>
        <v>1_ATP</v>
      </c>
      <c r="W54" s="753">
        <f>'Main Input'!W54</f>
        <v>0</v>
      </c>
      <c r="X54" s="753">
        <f>'Main Input'!X54</f>
        <v>0</v>
      </c>
      <c r="Y54" s="753">
        <f>'Main Input'!Y54</f>
        <v>0</v>
      </c>
      <c r="Z54" s="753">
        <f>'Main Input'!Z54</f>
        <v>0</v>
      </c>
      <c r="AA54" s="753">
        <f>'Main Input'!AA54</f>
        <v>0</v>
      </c>
      <c r="AB54" s="763">
        <f>'Main Input'!AB54</f>
        <v>0</v>
      </c>
      <c r="AC54" s="763" t="str">
        <f>'Main Input'!AC54</f>
        <v>Servers</v>
      </c>
      <c r="AD54" s="764">
        <f>'Main Input'!AD54</f>
        <v>6</v>
      </c>
      <c r="AE54" s="765">
        <f t="shared" ca="1" si="28"/>
        <v>792987.35242492158</v>
      </c>
      <c r="AF54" s="299">
        <f ca="1">'Profile with CoM'!AF54*f_FinCalc</f>
        <v>0</v>
      </c>
      <c r="AG54" s="300">
        <f ca="1">'Profile with CoM'!AG54*f_FinCalc</f>
        <v>0</v>
      </c>
      <c r="AH54" s="300">
        <f ca="1">'Profile with CoM'!AH54*f_FinCalc</f>
        <v>12555.21457290881</v>
      </c>
      <c r="AI54" s="300">
        <f ca="1">'Profile with CoM'!AI54*f_FinCalc</f>
        <v>12555.21457290881</v>
      </c>
      <c r="AJ54" s="300">
        <f ca="1">'Profile with CoM'!AJ54*f_FinCalc</f>
        <v>12555.21457290881</v>
      </c>
      <c r="AK54" s="300">
        <f ca="1">'Profile with CoM'!AK54*f_FinCalc</f>
        <v>12555.21457290881</v>
      </c>
      <c r="AL54" s="300">
        <f ca="1">'Profile with CoM'!AL54*f_FinCalc</f>
        <v>12555.21457290881</v>
      </c>
      <c r="AM54" s="300">
        <f ca="1">'Profile with CoM'!AM54*f_FinCalc</f>
        <v>12555.21457290881</v>
      </c>
      <c r="AN54" s="300">
        <f ca="1">'Profile with CoM'!AN54*f_FinCalc</f>
        <v>12555.21457290881</v>
      </c>
      <c r="AO54" s="300">
        <f ca="1">'Profile with CoM'!AO54*f_FinCalc</f>
        <v>12555.21457290881</v>
      </c>
      <c r="AP54" s="300">
        <f ca="1">'Profile with CoM'!AP54*f_FinCalc</f>
        <v>12555.21457290881</v>
      </c>
      <c r="AQ54" s="300">
        <f ca="1">'Profile with CoM'!AQ54*f_FinCalc</f>
        <v>12555.21457290881</v>
      </c>
      <c r="AR54" s="300">
        <f ca="1">'Profile with CoM'!AR54*f_FinCalc</f>
        <v>12555.21457290881</v>
      </c>
      <c r="AS54" s="300">
        <f ca="1">'Profile with CoM'!AS54*f_FinCalc</f>
        <v>12555.21457290881</v>
      </c>
      <c r="AT54" s="300">
        <f ca="1">'Profile with CoM'!AT54*f_FinCalc</f>
        <v>12555.21457290881</v>
      </c>
      <c r="AU54" s="300">
        <f ca="1">'Profile with CoM'!AU54*f_FinCalc</f>
        <v>12555.21457290881</v>
      </c>
      <c r="AV54" s="300">
        <f ca="1">'Profile with CoM'!AV54*f_FinCalc</f>
        <v>12555.21457290881</v>
      </c>
      <c r="AW54" s="300">
        <f ca="1">'Profile with CoM'!AW54*f_FinCalc</f>
        <v>12555.21457290881</v>
      </c>
      <c r="AX54" s="300">
        <f ca="1">'Profile with CoM'!AX54*f_FinCalc</f>
        <v>12555.21457290881</v>
      </c>
      <c r="AY54" s="300">
        <f ca="1">'Profile with CoM'!AY54*f_FinCalc</f>
        <v>12555.21457290881</v>
      </c>
      <c r="AZ54" s="300">
        <f ca="1">'Profile with CoM'!AZ54*f_FinCalc</f>
        <v>12555.21457290881</v>
      </c>
      <c r="BA54" s="300">
        <f ca="1">'Profile with CoM'!BA54*f_FinCalc</f>
        <v>12555.21457290881</v>
      </c>
      <c r="BB54" s="300">
        <f ca="1">'Profile with CoM'!BB54*f_FinCalc</f>
        <v>12555.21457290881</v>
      </c>
      <c r="BC54" s="300">
        <f ca="1">'Profile with CoM'!BC54*f_FinCalc</f>
        <v>12555.21457290881</v>
      </c>
      <c r="BD54" s="300">
        <f ca="1">'Profile with CoM'!BD54*f_FinCalc</f>
        <v>12555.21457290881</v>
      </c>
      <c r="BE54" s="300">
        <f ca="1">'Profile with CoM'!BE54*f_FinCalc</f>
        <v>12555.21457290881</v>
      </c>
      <c r="BF54" s="300">
        <f ca="1">'Profile with CoM'!BF54*f_FinCalc</f>
        <v>12555.21457290881</v>
      </c>
      <c r="BG54" s="300">
        <f ca="1">'Profile with CoM'!BG54*f_FinCalc</f>
        <v>12429.662427179721</v>
      </c>
      <c r="BH54" s="300">
        <f ca="1">'Profile with CoM'!BH54*f_FinCalc</f>
        <v>12429.662427179721</v>
      </c>
      <c r="BI54" s="300">
        <f ca="1">'Profile with CoM'!BI54*f_FinCalc</f>
        <v>12429.662427179721</v>
      </c>
      <c r="BJ54" s="300">
        <f ca="1">'Profile with CoM'!BJ54*f_FinCalc</f>
        <v>12429.662427179721</v>
      </c>
      <c r="BK54" s="300">
        <f ca="1">'Profile with CoM'!BK54*f_FinCalc</f>
        <v>12429.662427179721</v>
      </c>
      <c r="BL54" s="300">
        <f ca="1">'Profile with CoM'!BL54*f_FinCalc</f>
        <v>12429.662427179721</v>
      </c>
      <c r="BM54" s="300">
        <f ca="1">'Profile with CoM'!BM54*f_FinCalc</f>
        <v>12429.662427179721</v>
      </c>
      <c r="BN54" s="300">
        <f ca="1">'Profile with CoM'!BN54*f_FinCalc</f>
        <v>12429.662427179721</v>
      </c>
      <c r="BO54" s="300">
        <f ca="1">'Profile with CoM'!BO54*f_FinCalc</f>
        <v>12429.662427179721</v>
      </c>
      <c r="BP54" s="300">
        <f ca="1">'Profile with CoM'!BP54*f_FinCalc</f>
        <v>12429.662427179721</v>
      </c>
      <c r="BQ54" s="300">
        <f ca="1">'Profile with CoM'!BQ54*f_FinCalc</f>
        <v>12429.662427179721</v>
      </c>
      <c r="BR54" s="300">
        <f ca="1">'Profile with CoM'!BR54*f_FinCalc</f>
        <v>12429.662427179721</v>
      </c>
      <c r="BS54" s="300">
        <f ca="1">'Profile with CoM'!BS54*f_FinCalc</f>
        <v>12304.110281450634</v>
      </c>
      <c r="BT54" s="300">
        <f ca="1">'Profile with CoM'!BT54*f_FinCalc</f>
        <v>12304.110281450634</v>
      </c>
      <c r="BU54" s="300">
        <f ca="1">'Profile with CoM'!BU54*f_FinCalc</f>
        <v>12304.110281450634</v>
      </c>
      <c r="BV54" s="300">
        <f ca="1">'Profile with CoM'!BV54*f_FinCalc</f>
        <v>12304.110281450634</v>
      </c>
      <c r="BW54" s="300">
        <f ca="1">'Profile with CoM'!BW54*f_FinCalc</f>
        <v>12304.110281450634</v>
      </c>
      <c r="BX54" s="300">
        <f ca="1">'Profile with CoM'!BX54*f_FinCalc</f>
        <v>12304.110281450634</v>
      </c>
      <c r="BY54" s="300">
        <f ca="1">'Profile with CoM'!BY54*f_FinCalc</f>
        <v>12304.110281450634</v>
      </c>
      <c r="BZ54" s="300">
        <f ca="1">'Profile with CoM'!BZ54*f_FinCalc</f>
        <v>12304.110281450634</v>
      </c>
      <c r="CA54" s="300">
        <f ca="1">'Profile with CoM'!CA54*f_FinCalc</f>
        <v>12304.110281450634</v>
      </c>
      <c r="CB54" s="300">
        <f ca="1">'Profile with CoM'!CB54*f_FinCalc</f>
        <v>12304.110281450634</v>
      </c>
      <c r="CC54" s="300">
        <f ca="1">'Profile with CoM'!CC54*f_FinCalc</f>
        <v>12304.110281450634</v>
      </c>
      <c r="CD54" s="300">
        <f ca="1">'Profile with CoM'!CD54*f_FinCalc</f>
        <v>12304.110281450634</v>
      </c>
      <c r="CE54" s="300">
        <f ca="1">'Profile with CoM'!CE54*f_FinCalc</f>
        <v>12178.558135721545</v>
      </c>
      <c r="CF54" s="300">
        <f ca="1">'Profile with CoM'!CF54*f_FinCalc</f>
        <v>12178.558135721545</v>
      </c>
      <c r="CG54" s="300">
        <f ca="1">'Profile with CoM'!CG54*f_FinCalc</f>
        <v>12178.558135721545</v>
      </c>
      <c r="CH54" s="300">
        <f ca="1">'Profile with CoM'!CH54*f_FinCalc</f>
        <v>12178.558135721545</v>
      </c>
      <c r="CI54" s="300">
        <f ca="1">'Profile with CoM'!CI54*f_FinCalc</f>
        <v>12178.558135721545</v>
      </c>
      <c r="CJ54" s="300">
        <f ca="1">'Profile with CoM'!CJ54*f_FinCalc</f>
        <v>12178.558135721545</v>
      </c>
      <c r="CK54" s="300">
        <f ca="1">'Profile with CoM'!CK54*f_FinCalc</f>
        <v>12178.558135721545</v>
      </c>
      <c r="CL54" s="300">
        <f ca="1">'Profile with CoM'!CL54*f_FinCalc</f>
        <v>12178.558135721545</v>
      </c>
      <c r="CM54" s="300">
        <f ca="1">'Profile with CoM'!CM54*f_FinCalc</f>
        <v>12178.558135721545</v>
      </c>
      <c r="CN54" s="300">
        <f ca="1">'Profile with CoM'!CN54*f_FinCalc</f>
        <v>12178.558135721545</v>
      </c>
      <c r="CO54" s="300">
        <f ca="1">'Profile with CoM'!CO54*f_FinCalc</f>
        <v>12178.558135721545</v>
      </c>
      <c r="CP54" s="300">
        <f ca="1">'Profile with CoM'!CP54*f_FinCalc</f>
        <v>12178.558135721545</v>
      </c>
      <c r="CQ54" s="300">
        <f ca="1">'Profile with CoM'!CQ54*f_FinCalc</f>
        <v>12053.005989992458</v>
      </c>
      <c r="CR54" s="300">
        <f ca="1">'Profile with CoM'!CR54*f_FinCalc</f>
        <v>12053.005989992458</v>
      </c>
      <c r="CS54" s="300">
        <f ca="1">'Profile with CoM'!CS54*f_FinCalc</f>
        <v>12053.005989992458</v>
      </c>
      <c r="CT54" s="300">
        <f ca="1">'Profile with CoM'!CT54*f_FinCalc</f>
        <v>0</v>
      </c>
      <c r="CU54" s="300">
        <f ca="1">'Profile with CoM'!CU54*f_FinCalc</f>
        <v>0</v>
      </c>
      <c r="CV54" s="300">
        <f ca="1">'Profile with CoM'!CV54*f_FinCalc</f>
        <v>0</v>
      </c>
      <c r="CW54" s="300">
        <f ca="1">'Profile with CoM'!CW54*f_FinCalc</f>
        <v>0</v>
      </c>
      <c r="CX54" s="300">
        <f ca="1">'Profile with CoM'!CX54*f_FinCalc</f>
        <v>0</v>
      </c>
      <c r="CY54" s="300">
        <f ca="1">'Profile with CoM'!CY54*f_FinCalc</f>
        <v>0</v>
      </c>
      <c r="CZ54" s="300">
        <f ca="1">'Profile with CoM'!CZ54*f_FinCalc</f>
        <v>0</v>
      </c>
      <c r="DA54" s="300">
        <f ca="1">'Profile with CoM'!DA54*f_FinCalc</f>
        <v>0</v>
      </c>
      <c r="DB54" s="300">
        <f ca="1">'Profile with CoM'!DB54*f_FinCalc</f>
        <v>0</v>
      </c>
      <c r="DC54" s="300">
        <f ca="1">'Profile with CoM'!DC54*f_FinCalc</f>
        <v>0</v>
      </c>
      <c r="DD54" s="300">
        <f ca="1">'Profile with CoM'!DD54*f_FinCalc</f>
        <v>0</v>
      </c>
      <c r="DE54" s="300">
        <f ca="1">'Profile with CoM'!DE54*f_FinCalc</f>
        <v>0</v>
      </c>
      <c r="DF54" s="300">
        <f ca="1">'Profile with CoM'!DF54*f_FinCalc</f>
        <v>0</v>
      </c>
      <c r="DG54" s="300">
        <f ca="1">'Profile with CoM'!DG54*f_FinCalc</f>
        <v>0</v>
      </c>
      <c r="DH54" s="300">
        <f ca="1">'Profile with CoM'!DH54*f_FinCalc</f>
        <v>0</v>
      </c>
      <c r="DI54" s="300">
        <f ca="1">'Profile with CoM'!DI54*f_FinCalc</f>
        <v>0</v>
      </c>
      <c r="DJ54" s="300">
        <f ca="1">'Profile with CoM'!DJ54*f_FinCalc</f>
        <v>0</v>
      </c>
      <c r="DK54" s="300">
        <f ca="1">'Profile with CoM'!DK54*f_FinCalc</f>
        <v>0</v>
      </c>
      <c r="DL54" s="300">
        <f ca="1">'Profile with CoM'!DL54*f_FinCalc</f>
        <v>0</v>
      </c>
      <c r="DM54" s="300">
        <f ca="1">'Profile with CoM'!DM54*f_FinCalc</f>
        <v>0</v>
      </c>
      <c r="DN54" s="300">
        <f ca="1">'Profile with CoM'!DN54*f_FinCalc</f>
        <v>0</v>
      </c>
      <c r="DO54" s="300">
        <f ca="1">'Profile with CoM'!DO54*f_FinCalc</f>
        <v>0</v>
      </c>
      <c r="DP54" s="300">
        <f ca="1">'Profile with CoM'!DP54*f_FinCalc</f>
        <v>0</v>
      </c>
      <c r="DQ54" s="300">
        <f ca="1">'Profile with CoM'!DQ54*f_FinCalc</f>
        <v>0</v>
      </c>
      <c r="DR54" s="300">
        <f ca="1">'Profile with CoM'!DR54*f_FinCalc</f>
        <v>0</v>
      </c>
      <c r="DS54" s="300">
        <f ca="1">'Profile with CoM'!DS54*f_FinCalc</f>
        <v>0</v>
      </c>
      <c r="DT54" s="300">
        <f ca="1">'Profile with CoM'!DT54*f_FinCalc</f>
        <v>0</v>
      </c>
      <c r="DU54" s="300">
        <f ca="1">'Profile with CoM'!DU54*f_FinCalc</f>
        <v>0</v>
      </c>
      <c r="DV54" s="300">
        <f ca="1">'Profile with CoM'!DV54*f_FinCalc</f>
        <v>0</v>
      </c>
      <c r="DW54" s="300">
        <f ca="1">'Profile with CoM'!DW54*f_FinCalc</f>
        <v>0</v>
      </c>
      <c r="DX54" s="300">
        <f ca="1">'Profile with CoM'!DX54*f_FinCalc</f>
        <v>0</v>
      </c>
      <c r="DY54" s="300">
        <f ca="1">'Profile with CoM'!DY54*f_FinCalc</f>
        <v>0</v>
      </c>
      <c r="DZ54" s="300">
        <f ca="1">'Profile with CoM'!DZ54*f_FinCalc</f>
        <v>0</v>
      </c>
      <c r="EA54" s="300">
        <f ca="1">'Profile with CoM'!EA54*f_FinCalc</f>
        <v>0</v>
      </c>
      <c r="EB54" s="300">
        <f ca="1">'Profile with CoM'!EB54*f_FinCalc</f>
        <v>0</v>
      </c>
      <c r="EC54" s="300">
        <f ca="1">'Profile with CoM'!EC54*f_FinCalc</f>
        <v>0</v>
      </c>
      <c r="ED54" s="300">
        <f ca="1">'Profile with CoM'!ED54*f_FinCalc</f>
        <v>0</v>
      </c>
      <c r="EE54" s="300">
        <f ca="1">'Profile with CoM'!EE54*f_FinCalc</f>
        <v>0</v>
      </c>
      <c r="EF54" s="300">
        <f ca="1">'Profile with CoM'!EF54*f_FinCalc</f>
        <v>0</v>
      </c>
      <c r="EG54" s="300">
        <f ca="1">'Profile with CoM'!EG54*f_FinCalc</f>
        <v>0</v>
      </c>
      <c r="EH54" s="300">
        <f ca="1">'Profile with CoM'!EH54*f_FinCalc</f>
        <v>0</v>
      </c>
      <c r="EI54" s="300">
        <f ca="1">'Profile with CoM'!EI54*f_FinCalc</f>
        <v>0</v>
      </c>
      <c r="EJ54" s="300">
        <f ca="1">'Profile with CoM'!EJ54*f_FinCalc</f>
        <v>0</v>
      </c>
      <c r="EK54" s="300">
        <f ca="1">'Profile with CoM'!EK54*f_FinCalc</f>
        <v>0</v>
      </c>
      <c r="EL54" s="300">
        <f ca="1">'Profile with CoM'!EL54*f_FinCalc</f>
        <v>0</v>
      </c>
      <c r="EM54" s="300">
        <f ca="1">'Profile with CoM'!EM54*f_FinCalc</f>
        <v>0</v>
      </c>
      <c r="EN54" s="300">
        <f ca="1">'Profile with CoM'!EN54*f_FinCalc</f>
        <v>0</v>
      </c>
      <c r="EO54" s="300">
        <f ca="1">'Profile with CoM'!EO54*f_FinCalc</f>
        <v>0</v>
      </c>
      <c r="EP54" s="300">
        <f ca="1">'Profile with CoM'!EP54*f_FinCalc</f>
        <v>0</v>
      </c>
      <c r="EQ54" s="300">
        <f ca="1">'Profile with CoM'!EQ54*f_FinCalc</f>
        <v>0</v>
      </c>
      <c r="ER54" s="300">
        <f ca="1">'Profile with CoM'!ER54*f_FinCalc</f>
        <v>0</v>
      </c>
      <c r="ES54" s="300">
        <f ca="1">'Profile with CoM'!ES54*f_FinCalc</f>
        <v>0</v>
      </c>
      <c r="ET54" s="300">
        <f ca="1">'Profile with CoM'!ET54*f_FinCalc</f>
        <v>0</v>
      </c>
      <c r="EU54" s="300">
        <f ca="1">'Profile with CoM'!EU54*f_FinCalc</f>
        <v>0</v>
      </c>
      <c r="EV54" s="300">
        <f ca="1">'Profile with CoM'!EV54*f_FinCalc</f>
        <v>0</v>
      </c>
      <c r="EW54" s="300">
        <f ca="1">'Profile with CoM'!EW54*f_FinCalc</f>
        <v>0</v>
      </c>
      <c r="EX54" s="300">
        <f ca="1">'Profile with CoM'!EX54*f_FinCalc</f>
        <v>0</v>
      </c>
      <c r="EY54" s="612"/>
      <c r="EZ54" s="757" t="str">
        <f>'Main Input'!EZ54</f>
        <v>RPI</v>
      </c>
      <c r="FA54" s="757" t="str">
        <f>'Main Input'!FA54</f>
        <v>N/A</v>
      </c>
      <c r="FB54" s="766">
        <f>'Main Input'!FB54</f>
        <v>0</v>
      </c>
      <c r="FC54" s="766" t="str">
        <f>'Main Input'!FC54</f>
        <v>IT Solutions</v>
      </c>
      <c r="FD54" s="766" t="str">
        <f>'Main Input'!FD54</f>
        <v>Managed Services</v>
      </c>
      <c r="FE54" s="757" t="str">
        <f>'Main Input'!FE54</f>
        <v>Opex</v>
      </c>
      <c r="FF54" s="757" t="str">
        <f>'Main Input'!FF54</f>
        <v>ContractAccrual</v>
      </c>
      <c r="FG54" s="757" t="str">
        <f>'Main Input'!FG54</f>
        <v>Expense</v>
      </c>
      <c r="FH54" s="767" t="str">
        <f>'Main Input'!FH54</f>
        <v>A</v>
      </c>
      <c r="FI54" s="768">
        <f>'Main Input'!FI54</f>
        <v>0.22</v>
      </c>
      <c r="FJ54" s="768">
        <f>'Main Input'!FJ54</f>
        <v>0</v>
      </c>
      <c r="FK54" s="612"/>
      <c r="FL54" s="531">
        <f t="shared" si="29"/>
        <v>0</v>
      </c>
      <c r="FM54" s="86"/>
      <c r="FN54" s="612"/>
    </row>
    <row r="55" spans="1:170" ht="12.75" customHeight="1">
      <c r="A55" s="750" t="str">
        <f>'Main Input'!A55</f>
        <v>MTB</v>
      </c>
      <c r="B55" s="762" t="str">
        <f>'Main Input'!B55</f>
        <v>Datacentre Operations</v>
      </c>
      <c r="C55" s="762" t="str">
        <f>'Main Input'!C55</f>
        <v>Third Party</v>
      </c>
      <c r="D55" s="762" t="str">
        <f>'Main Input'!D55</f>
        <v>TFR</v>
      </c>
      <c r="E55" s="762" t="str">
        <f>'Main Input'!E55</f>
        <v>Configure software</v>
      </c>
      <c r="F55" s="753" t="str">
        <f>'Main Input'!F55</f>
        <v>direct</v>
      </c>
      <c r="G55" s="753" t="str">
        <f>'Main Input'!G55</f>
        <v>Person</v>
      </c>
      <c r="H55" s="753">
        <f>'Main Input'!H55</f>
        <v>0</v>
      </c>
      <c r="I55" s="753">
        <f>'Main Input'!I55</f>
        <v>0</v>
      </c>
      <c r="J55" s="753">
        <f>'Main Input'!J55</f>
        <v>0</v>
      </c>
      <c r="K55" s="753" t="str">
        <f>'Main Input'!K55</f>
        <v>FJS</v>
      </c>
      <c r="L55" s="753" t="str">
        <f>'Main Input'!L55</f>
        <v>pHW</v>
      </c>
      <c r="M55" s="753">
        <f>'Main Input'!M55</f>
        <v>0</v>
      </c>
      <c r="N55" s="753">
        <f>'Main Input'!N55</f>
        <v>0</v>
      </c>
      <c r="O55" s="753" t="str">
        <f>'Main Input'!O55</f>
        <v>SPAIN</v>
      </c>
      <c r="P55" s="753">
        <f>'Main Input'!P55</f>
        <v>260038</v>
      </c>
      <c r="Q55" s="753" t="str">
        <f>'Main Input'!Q55</f>
        <v>EUR</v>
      </c>
      <c r="R55" s="753" t="str">
        <f>'Main Input'!R55</f>
        <v>EMEA</v>
      </c>
      <c r="S55" s="753" t="str">
        <f>'Main Input'!S55</f>
        <v>Local</v>
      </c>
      <c r="T55" s="753">
        <f>'Main Input'!T55</f>
        <v>0</v>
      </c>
      <c r="U55" s="753">
        <f>'Main Input'!U55</f>
        <v>0</v>
      </c>
      <c r="V55" s="753" t="str">
        <f>'Main Input'!V55</f>
        <v>1_ATP</v>
      </c>
      <c r="W55" s="753">
        <f>'Main Input'!W55</f>
        <v>0</v>
      </c>
      <c r="X55" s="753">
        <f>'Main Input'!X55</f>
        <v>0</v>
      </c>
      <c r="Y55" s="753">
        <f>'Main Input'!Y55</f>
        <v>0</v>
      </c>
      <c r="Z55" s="753">
        <f>'Main Input'!Z55</f>
        <v>0</v>
      </c>
      <c r="AA55" s="753">
        <f>'Main Input'!AA55</f>
        <v>0</v>
      </c>
      <c r="AB55" s="763">
        <f>'Main Input'!AB55</f>
        <v>0</v>
      </c>
      <c r="AC55" s="763" t="str">
        <f>'Main Input'!AC55</f>
        <v>Servers</v>
      </c>
      <c r="AD55" s="764">
        <f>'Main Input'!AD55</f>
        <v>1</v>
      </c>
      <c r="AE55" s="765">
        <f t="shared" ca="1" si="28"/>
        <v>343678.0752497855</v>
      </c>
      <c r="AF55" s="299">
        <f ca="1">'Profile with CoM'!AF55*f_FinCalc</f>
        <v>0</v>
      </c>
      <c r="AG55" s="300">
        <f ca="1">'Profile with CoM'!AG55*f_FinCalc</f>
        <v>0</v>
      </c>
      <c r="AH55" s="300">
        <f ca="1">'Profile with CoM'!AH55*f_FinCalc</f>
        <v>5441.388145183435</v>
      </c>
      <c r="AI55" s="300">
        <f ca="1">'Profile with CoM'!AI55*f_FinCalc</f>
        <v>5441.388145183435</v>
      </c>
      <c r="AJ55" s="300">
        <f ca="1">'Profile with CoM'!AJ55*f_FinCalc</f>
        <v>5441.388145183435</v>
      </c>
      <c r="AK55" s="300">
        <f ca="1">'Profile with CoM'!AK55*f_FinCalc</f>
        <v>5441.388145183435</v>
      </c>
      <c r="AL55" s="300">
        <f ca="1">'Profile with CoM'!AL55*f_FinCalc</f>
        <v>5441.388145183435</v>
      </c>
      <c r="AM55" s="300">
        <f ca="1">'Profile with CoM'!AM55*f_FinCalc</f>
        <v>5441.388145183435</v>
      </c>
      <c r="AN55" s="300">
        <f ca="1">'Profile with CoM'!AN55*f_FinCalc</f>
        <v>5441.388145183435</v>
      </c>
      <c r="AO55" s="300">
        <f ca="1">'Profile with CoM'!AO55*f_FinCalc</f>
        <v>5441.388145183435</v>
      </c>
      <c r="AP55" s="300">
        <f ca="1">'Profile with CoM'!AP55*f_FinCalc</f>
        <v>5441.388145183435</v>
      </c>
      <c r="AQ55" s="300">
        <f ca="1">'Profile with CoM'!AQ55*f_FinCalc</f>
        <v>5441.388145183435</v>
      </c>
      <c r="AR55" s="300">
        <f ca="1">'Profile with CoM'!AR55*f_FinCalc</f>
        <v>5441.388145183435</v>
      </c>
      <c r="AS55" s="300">
        <f ca="1">'Profile with CoM'!AS55*f_FinCalc</f>
        <v>5441.388145183435</v>
      </c>
      <c r="AT55" s="300">
        <f ca="1">'Profile with CoM'!AT55*f_FinCalc</f>
        <v>5441.388145183435</v>
      </c>
      <c r="AU55" s="300">
        <f ca="1">'Profile with CoM'!AU55*f_FinCalc</f>
        <v>5441.388145183435</v>
      </c>
      <c r="AV55" s="300">
        <f ca="1">'Profile with CoM'!AV55*f_FinCalc</f>
        <v>5441.388145183435</v>
      </c>
      <c r="AW55" s="300">
        <f ca="1">'Profile with CoM'!AW55*f_FinCalc</f>
        <v>5441.388145183435</v>
      </c>
      <c r="AX55" s="300">
        <f ca="1">'Profile with CoM'!AX55*f_FinCalc</f>
        <v>5441.388145183435</v>
      </c>
      <c r="AY55" s="300">
        <f ca="1">'Profile with CoM'!AY55*f_FinCalc</f>
        <v>5441.388145183435</v>
      </c>
      <c r="AZ55" s="300">
        <f ca="1">'Profile with CoM'!AZ55*f_FinCalc</f>
        <v>5441.388145183435</v>
      </c>
      <c r="BA55" s="300">
        <f ca="1">'Profile with CoM'!BA55*f_FinCalc</f>
        <v>5441.388145183435</v>
      </c>
      <c r="BB55" s="300">
        <f ca="1">'Profile with CoM'!BB55*f_FinCalc</f>
        <v>5441.388145183435</v>
      </c>
      <c r="BC55" s="300">
        <f ca="1">'Profile with CoM'!BC55*f_FinCalc</f>
        <v>5441.388145183435</v>
      </c>
      <c r="BD55" s="300">
        <f ca="1">'Profile with CoM'!BD55*f_FinCalc</f>
        <v>5441.388145183435</v>
      </c>
      <c r="BE55" s="300">
        <f ca="1">'Profile with CoM'!BE55*f_FinCalc</f>
        <v>5441.388145183435</v>
      </c>
      <c r="BF55" s="300">
        <f ca="1">'Profile with CoM'!BF55*f_FinCalc</f>
        <v>5441.388145183435</v>
      </c>
      <c r="BG55" s="300">
        <f ca="1">'Profile with CoM'!BG55*f_FinCalc</f>
        <v>5386.9742637316003</v>
      </c>
      <c r="BH55" s="300">
        <f ca="1">'Profile with CoM'!BH55*f_FinCalc</f>
        <v>5386.9742637316003</v>
      </c>
      <c r="BI55" s="300">
        <f ca="1">'Profile with CoM'!BI55*f_FinCalc</f>
        <v>5386.9742637316003</v>
      </c>
      <c r="BJ55" s="300">
        <f ca="1">'Profile with CoM'!BJ55*f_FinCalc</f>
        <v>5386.9742637316003</v>
      </c>
      <c r="BK55" s="300">
        <f ca="1">'Profile with CoM'!BK55*f_FinCalc</f>
        <v>5386.9742637316003</v>
      </c>
      <c r="BL55" s="300">
        <f ca="1">'Profile with CoM'!BL55*f_FinCalc</f>
        <v>5386.9742637316003</v>
      </c>
      <c r="BM55" s="300">
        <f ca="1">'Profile with CoM'!BM55*f_FinCalc</f>
        <v>5386.9742637316003</v>
      </c>
      <c r="BN55" s="300">
        <f ca="1">'Profile with CoM'!BN55*f_FinCalc</f>
        <v>5386.9742637316003</v>
      </c>
      <c r="BO55" s="300">
        <f ca="1">'Profile with CoM'!BO55*f_FinCalc</f>
        <v>5386.9742637316003</v>
      </c>
      <c r="BP55" s="300">
        <f ca="1">'Profile with CoM'!BP55*f_FinCalc</f>
        <v>5386.9742637316003</v>
      </c>
      <c r="BQ55" s="300">
        <f ca="1">'Profile with CoM'!BQ55*f_FinCalc</f>
        <v>5386.9742637316003</v>
      </c>
      <c r="BR55" s="300">
        <f ca="1">'Profile with CoM'!BR55*f_FinCalc</f>
        <v>5386.9742637316003</v>
      </c>
      <c r="BS55" s="300">
        <f ca="1">'Profile with CoM'!BS55*f_FinCalc</f>
        <v>5332.5603822797657</v>
      </c>
      <c r="BT55" s="300">
        <f ca="1">'Profile with CoM'!BT55*f_FinCalc</f>
        <v>5332.5603822797657</v>
      </c>
      <c r="BU55" s="300">
        <f ca="1">'Profile with CoM'!BU55*f_FinCalc</f>
        <v>5332.5603822797657</v>
      </c>
      <c r="BV55" s="300">
        <f ca="1">'Profile with CoM'!BV55*f_FinCalc</f>
        <v>5332.5603822797657</v>
      </c>
      <c r="BW55" s="300">
        <f ca="1">'Profile with CoM'!BW55*f_FinCalc</f>
        <v>5332.5603822797657</v>
      </c>
      <c r="BX55" s="300">
        <f ca="1">'Profile with CoM'!BX55*f_FinCalc</f>
        <v>5332.5603822797657</v>
      </c>
      <c r="BY55" s="300">
        <f ca="1">'Profile with CoM'!BY55*f_FinCalc</f>
        <v>5332.5603822797657</v>
      </c>
      <c r="BZ55" s="300">
        <f ca="1">'Profile with CoM'!BZ55*f_FinCalc</f>
        <v>5332.5603822797657</v>
      </c>
      <c r="CA55" s="300">
        <f ca="1">'Profile with CoM'!CA55*f_FinCalc</f>
        <v>5332.5603822797657</v>
      </c>
      <c r="CB55" s="300">
        <f ca="1">'Profile with CoM'!CB55*f_FinCalc</f>
        <v>5332.5603822797657</v>
      </c>
      <c r="CC55" s="300">
        <f ca="1">'Profile with CoM'!CC55*f_FinCalc</f>
        <v>5332.5603822797657</v>
      </c>
      <c r="CD55" s="300">
        <f ca="1">'Profile with CoM'!CD55*f_FinCalc</f>
        <v>5332.5603822797657</v>
      </c>
      <c r="CE55" s="300">
        <f ca="1">'Profile with CoM'!CE55*f_FinCalc</f>
        <v>5278.146500827931</v>
      </c>
      <c r="CF55" s="300">
        <f ca="1">'Profile with CoM'!CF55*f_FinCalc</f>
        <v>5278.146500827931</v>
      </c>
      <c r="CG55" s="300">
        <f ca="1">'Profile with CoM'!CG55*f_FinCalc</f>
        <v>5278.146500827931</v>
      </c>
      <c r="CH55" s="300">
        <f ca="1">'Profile with CoM'!CH55*f_FinCalc</f>
        <v>5278.146500827931</v>
      </c>
      <c r="CI55" s="300">
        <f ca="1">'Profile with CoM'!CI55*f_FinCalc</f>
        <v>5278.146500827931</v>
      </c>
      <c r="CJ55" s="300">
        <f ca="1">'Profile with CoM'!CJ55*f_FinCalc</f>
        <v>5278.146500827931</v>
      </c>
      <c r="CK55" s="300">
        <f ca="1">'Profile with CoM'!CK55*f_FinCalc</f>
        <v>5278.146500827931</v>
      </c>
      <c r="CL55" s="300">
        <f ca="1">'Profile with CoM'!CL55*f_FinCalc</f>
        <v>5278.146500827931</v>
      </c>
      <c r="CM55" s="300">
        <f ca="1">'Profile with CoM'!CM55*f_FinCalc</f>
        <v>5278.146500827931</v>
      </c>
      <c r="CN55" s="300">
        <f ca="1">'Profile with CoM'!CN55*f_FinCalc</f>
        <v>5278.146500827931</v>
      </c>
      <c r="CO55" s="300">
        <f ca="1">'Profile with CoM'!CO55*f_FinCalc</f>
        <v>5278.146500827931</v>
      </c>
      <c r="CP55" s="300">
        <f ca="1">'Profile with CoM'!CP55*f_FinCalc</f>
        <v>5278.146500827931</v>
      </c>
      <c r="CQ55" s="300">
        <f ca="1">'Profile with CoM'!CQ55*f_FinCalc</f>
        <v>5223.7326193760973</v>
      </c>
      <c r="CR55" s="300">
        <f ca="1">'Profile with CoM'!CR55*f_FinCalc</f>
        <v>5223.7326193760973</v>
      </c>
      <c r="CS55" s="300">
        <f ca="1">'Profile with CoM'!CS55*f_FinCalc</f>
        <v>5223.7326193760973</v>
      </c>
      <c r="CT55" s="300">
        <f ca="1">'Profile with CoM'!CT55*f_FinCalc</f>
        <v>0</v>
      </c>
      <c r="CU55" s="300">
        <f ca="1">'Profile with CoM'!CU55*f_FinCalc</f>
        <v>0</v>
      </c>
      <c r="CV55" s="300">
        <f ca="1">'Profile with CoM'!CV55*f_FinCalc</f>
        <v>0</v>
      </c>
      <c r="CW55" s="300">
        <f ca="1">'Profile with CoM'!CW55*f_FinCalc</f>
        <v>0</v>
      </c>
      <c r="CX55" s="300">
        <f ca="1">'Profile with CoM'!CX55*f_FinCalc</f>
        <v>0</v>
      </c>
      <c r="CY55" s="300">
        <f ca="1">'Profile with CoM'!CY55*f_FinCalc</f>
        <v>0</v>
      </c>
      <c r="CZ55" s="300">
        <f ca="1">'Profile with CoM'!CZ55*f_FinCalc</f>
        <v>0</v>
      </c>
      <c r="DA55" s="300">
        <f ca="1">'Profile with CoM'!DA55*f_FinCalc</f>
        <v>0</v>
      </c>
      <c r="DB55" s="300">
        <f ca="1">'Profile with CoM'!DB55*f_FinCalc</f>
        <v>0</v>
      </c>
      <c r="DC55" s="300">
        <f ca="1">'Profile with CoM'!DC55*f_FinCalc</f>
        <v>0</v>
      </c>
      <c r="DD55" s="300">
        <f ca="1">'Profile with CoM'!DD55*f_FinCalc</f>
        <v>0</v>
      </c>
      <c r="DE55" s="300">
        <f ca="1">'Profile with CoM'!DE55*f_FinCalc</f>
        <v>0</v>
      </c>
      <c r="DF55" s="300">
        <f ca="1">'Profile with CoM'!DF55*f_FinCalc</f>
        <v>0</v>
      </c>
      <c r="DG55" s="300">
        <f ca="1">'Profile with CoM'!DG55*f_FinCalc</f>
        <v>0</v>
      </c>
      <c r="DH55" s="300">
        <f ca="1">'Profile with CoM'!DH55*f_FinCalc</f>
        <v>0</v>
      </c>
      <c r="DI55" s="300">
        <f ca="1">'Profile with CoM'!DI55*f_FinCalc</f>
        <v>0</v>
      </c>
      <c r="DJ55" s="300">
        <f ca="1">'Profile with CoM'!DJ55*f_FinCalc</f>
        <v>0</v>
      </c>
      <c r="DK55" s="300">
        <f ca="1">'Profile with CoM'!DK55*f_FinCalc</f>
        <v>0</v>
      </c>
      <c r="DL55" s="300">
        <f ca="1">'Profile with CoM'!DL55*f_FinCalc</f>
        <v>0</v>
      </c>
      <c r="DM55" s="300">
        <f ca="1">'Profile with CoM'!DM55*f_FinCalc</f>
        <v>0</v>
      </c>
      <c r="DN55" s="300">
        <f ca="1">'Profile with CoM'!DN55*f_FinCalc</f>
        <v>0</v>
      </c>
      <c r="DO55" s="300">
        <f ca="1">'Profile with CoM'!DO55*f_FinCalc</f>
        <v>0</v>
      </c>
      <c r="DP55" s="300">
        <f ca="1">'Profile with CoM'!DP55*f_FinCalc</f>
        <v>0</v>
      </c>
      <c r="DQ55" s="300">
        <f ca="1">'Profile with CoM'!DQ55*f_FinCalc</f>
        <v>0</v>
      </c>
      <c r="DR55" s="300">
        <f ca="1">'Profile with CoM'!DR55*f_FinCalc</f>
        <v>0</v>
      </c>
      <c r="DS55" s="300">
        <f ca="1">'Profile with CoM'!DS55*f_FinCalc</f>
        <v>0</v>
      </c>
      <c r="DT55" s="300">
        <f ca="1">'Profile with CoM'!DT55*f_FinCalc</f>
        <v>0</v>
      </c>
      <c r="DU55" s="300">
        <f ca="1">'Profile with CoM'!DU55*f_FinCalc</f>
        <v>0</v>
      </c>
      <c r="DV55" s="300">
        <f ca="1">'Profile with CoM'!DV55*f_FinCalc</f>
        <v>0</v>
      </c>
      <c r="DW55" s="300">
        <f ca="1">'Profile with CoM'!DW55*f_FinCalc</f>
        <v>0</v>
      </c>
      <c r="DX55" s="300">
        <f ca="1">'Profile with CoM'!DX55*f_FinCalc</f>
        <v>0</v>
      </c>
      <c r="DY55" s="300">
        <f ca="1">'Profile with CoM'!DY55*f_FinCalc</f>
        <v>0</v>
      </c>
      <c r="DZ55" s="300">
        <f ca="1">'Profile with CoM'!DZ55*f_FinCalc</f>
        <v>0</v>
      </c>
      <c r="EA55" s="300">
        <f ca="1">'Profile with CoM'!EA55*f_FinCalc</f>
        <v>0</v>
      </c>
      <c r="EB55" s="300">
        <f ca="1">'Profile with CoM'!EB55*f_FinCalc</f>
        <v>0</v>
      </c>
      <c r="EC55" s="300">
        <f ca="1">'Profile with CoM'!EC55*f_FinCalc</f>
        <v>0</v>
      </c>
      <c r="ED55" s="300">
        <f ca="1">'Profile with CoM'!ED55*f_FinCalc</f>
        <v>0</v>
      </c>
      <c r="EE55" s="300">
        <f ca="1">'Profile with CoM'!EE55*f_FinCalc</f>
        <v>0</v>
      </c>
      <c r="EF55" s="300">
        <f ca="1">'Profile with CoM'!EF55*f_FinCalc</f>
        <v>0</v>
      </c>
      <c r="EG55" s="300">
        <f ca="1">'Profile with CoM'!EG55*f_FinCalc</f>
        <v>0</v>
      </c>
      <c r="EH55" s="300">
        <f ca="1">'Profile with CoM'!EH55*f_FinCalc</f>
        <v>0</v>
      </c>
      <c r="EI55" s="300">
        <f ca="1">'Profile with CoM'!EI55*f_FinCalc</f>
        <v>0</v>
      </c>
      <c r="EJ55" s="300">
        <f ca="1">'Profile with CoM'!EJ55*f_FinCalc</f>
        <v>0</v>
      </c>
      <c r="EK55" s="300">
        <f ca="1">'Profile with CoM'!EK55*f_FinCalc</f>
        <v>0</v>
      </c>
      <c r="EL55" s="300">
        <f ca="1">'Profile with CoM'!EL55*f_FinCalc</f>
        <v>0</v>
      </c>
      <c r="EM55" s="300">
        <f ca="1">'Profile with CoM'!EM55*f_FinCalc</f>
        <v>0</v>
      </c>
      <c r="EN55" s="300">
        <f ca="1">'Profile with CoM'!EN55*f_FinCalc</f>
        <v>0</v>
      </c>
      <c r="EO55" s="300">
        <f ca="1">'Profile with CoM'!EO55*f_FinCalc</f>
        <v>0</v>
      </c>
      <c r="EP55" s="300">
        <f ca="1">'Profile with CoM'!EP55*f_FinCalc</f>
        <v>0</v>
      </c>
      <c r="EQ55" s="300">
        <f ca="1">'Profile with CoM'!EQ55*f_FinCalc</f>
        <v>0</v>
      </c>
      <c r="ER55" s="300">
        <f ca="1">'Profile with CoM'!ER55*f_FinCalc</f>
        <v>0</v>
      </c>
      <c r="ES55" s="300">
        <f ca="1">'Profile with CoM'!ES55*f_FinCalc</f>
        <v>0</v>
      </c>
      <c r="ET55" s="300">
        <f ca="1">'Profile with CoM'!ET55*f_FinCalc</f>
        <v>0</v>
      </c>
      <c r="EU55" s="300">
        <f ca="1">'Profile with CoM'!EU55*f_FinCalc</f>
        <v>0</v>
      </c>
      <c r="EV55" s="300">
        <f ca="1">'Profile with CoM'!EV55*f_FinCalc</f>
        <v>0</v>
      </c>
      <c r="EW55" s="300">
        <f ca="1">'Profile with CoM'!EW55*f_FinCalc</f>
        <v>0</v>
      </c>
      <c r="EX55" s="300">
        <f ca="1">'Profile with CoM'!EX55*f_FinCalc</f>
        <v>0</v>
      </c>
      <c r="EY55" s="612"/>
      <c r="EZ55" s="757" t="str">
        <f>'Main Input'!EZ55</f>
        <v>RPI</v>
      </c>
      <c r="FA55" s="757" t="str">
        <f>'Main Input'!FA55</f>
        <v>N/A</v>
      </c>
      <c r="FB55" s="766">
        <f>'Main Input'!FB55</f>
        <v>0</v>
      </c>
      <c r="FC55" s="766" t="str">
        <f>'Main Input'!FC55</f>
        <v>IT Solutions</v>
      </c>
      <c r="FD55" s="766" t="str">
        <f>'Main Input'!FD55</f>
        <v>Managed Services</v>
      </c>
      <c r="FE55" s="757" t="str">
        <f>'Main Input'!FE55</f>
        <v>Opex</v>
      </c>
      <c r="FF55" s="757" t="str">
        <f>'Main Input'!FF55</f>
        <v>ContractAccrual</v>
      </c>
      <c r="FG55" s="757" t="str">
        <f>'Main Input'!FG55</f>
        <v>Expense</v>
      </c>
      <c r="FH55" s="767" t="str">
        <f>'Main Input'!FH55</f>
        <v>A</v>
      </c>
      <c r="FI55" s="768">
        <f>'Main Input'!FI55</f>
        <v>0.22</v>
      </c>
      <c r="FJ55" s="768">
        <f>'Main Input'!FJ55</f>
        <v>0</v>
      </c>
      <c r="FK55" s="612"/>
      <c r="FL55" s="531">
        <f t="shared" si="29"/>
        <v>0</v>
      </c>
      <c r="FM55" s="86"/>
      <c r="FN55" s="612"/>
    </row>
    <row r="56" spans="1:170" ht="12.75" customHeight="1">
      <c r="A56" s="750" t="str">
        <f>'Main Input'!A56</f>
        <v>MTB</v>
      </c>
      <c r="B56" s="762" t="str">
        <f>'Main Input'!B56</f>
        <v>Business Unit</v>
      </c>
      <c r="C56" s="762" t="str">
        <f>'Main Input'!C56</f>
        <v>Labour</v>
      </c>
      <c r="D56" s="762" t="str">
        <f>'Main Input'!D56</f>
        <v>TFR</v>
      </c>
      <c r="E56" s="762" t="str">
        <f>'Main Input'!E56</f>
        <v>Migration Lead Designer / Team lead (Wintel)</v>
      </c>
      <c r="F56" s="753" t="str">
        <f>'Main Input'!F56</f>
        <v>direct</v>
      </c>
      <c r="G56" s="753" t="str">
        <f>'Main Input'!G56</f>
        <v>Person</v>
      </c>
      <c r="H56" s="753" t="str">
        <f>'Main Input'!H56</f>
        <v>TAC.CSA.2</v>
      </c>
      <c r="I56" s="753">
        <f>'Main Input'!I56</f>
        <v>0</v>
      </c>
      <c r="J56" s="753">
        <f>'Main Input'!J56</f>
        <v>0</v>
      </c>
      <c r="K56" s="753" t="str">
        <f>'Main Input'!K56</f>
        <v>FJS</v>
      </c>
      <c r="L56" s="753" t="str">
        <f>'Main Input'!L56</f>
        <v>pTran</v>
      </c>
      <c r="M56" s="753">
        <f>'Main Input'!M56</f>
        <v>0</v>
      </c>
      <c r="N56" s="753">
        <f>'Main Input'!N56</f>
        <v>0</v>
      </c>
      <c r="O56" s="753" t="str">
        <f>'Main Input'!O56</f>
        <v>SPAIN</v>
      </c>
      <c r="P56" s="753">
        <f>'Main Input'!P56</f>
        <v>313</v>
      </c>
      <c r="Q56" s="753" t="str">
        <f>'Main Input'!Q56</f>
        <v>EUR</v>
      </c>
      <c r="R56" s="753" t="str">
        <f>'Main Input'!R56</f>
        <v>EMEA</v>
      </c>
      <c r="S56" s="753" t="str">
        <f>'Main Input'!S56</f>
        <v>Local</v>
      </c>
      <c r="T56" s="753">
        <f>'Main Input'!T56</f>
        <v>0</v>
      </c>
      <c r="U56" s="753">
        <f>'Main Input'!U56</f>
        <v>0</v>
      </c>
      <c r="V56" s="753" t="str">
        <f>'Main Input'!V56</f>
        <v>6_ATP</v>
      </c>
      <c r="W56" s="753">
        <f>'Main Input'!W56</f>
        <v>0</v>
      </c>
      <c r="X56" s="753">
        <f>'Main Input'!X56</f>
        <v>0</v>
      </c>
      <c r="Y56" s="753">
        <f>'Main Input'!Y56</f>
        <v>0</v>
      </c>
      <c r="Z56" s="753">
        <f>'Main Input'!Z56</f>
        <v>0</v>
      </c>
      <c r="AA56" s="753">
        <f>'Main Input'!AA56</f>
        <v>0</v>
      </c>
      <c r="AB56" s="763">
        <f>'Main Input'!AB56</f>
        <v>0</v>
      </c>
      <c r="AC56" s="763" t="str">
        <f>'Main Input'!AC56</f>
        <v>Days</v>
      </c>
      <c r="AD56" s="764">
        <f>'Main Input'!AD56</f>
        <v>50</v>
      </c>
      <c r="AE56" s="765">
        <f t="shared" ca="1" si="28"/>
        <v>20958.838193709107</v>
      </c>
      <c r="AF56" s="299">
        <f ca="1">'Profile with CoM'!AF56*f_FinCalc</f>
        <v>0</v>
      </c>
      <c r="AG56" s="300">
        <f ca="1">'Profile with CoM'!AG56*f_FinCalc</f>
        <v>0</v>
      </c>
      <c r="AH56" s="300">
        <f ca="1">'Profile with CoM'!AH56*f_FinCalc</f>
        <v>0</v>
      </c>
      <c r="AI56" s="300">
        <f ca="1">'Profile with CoM'!AI56*f_FinCalc</f>
        <v>0</v>
      </c>
      <c r="AJ56" s="300">
        <f ca="1">'Profile with CoM'!AJ56*f_FinCalc</f>
        <v>0</v>
      </c>
      <c r="AK56" s="300">
        <f ca="1">'Profile with CoM'!AK56*f_FinCalc</f>
        <v>0</v>
      </c>
      <c r="AL56" s="300">
        <f ca="1">'Profile with CoM'!AL56*f_FinCalc</f>
        <v>0</v>
      </c>
      <c r="AM56" s="300">
        <f ca="1">'Profile with CoM'!AM56*f_FinCalc</f>
        <v>0</v>
      </c>
      <c r="AN56" s="300">
        <f ca="1">'Profile with CoM'!AN56*f_FinCalc</f>
        <v>20958.838193709107</v>
      </c>
      <c r="AO56" s="300">
        <f ca="1">'Profile with CoM'!AO56*f_FinCalc</f>
        <v>0</v>
      </c>
      <c r="AP56" s="300">
        <f ca="1">'Profile with CoM'!AP56*f_FinCalc</f>
        <v>0</v>
      </c>
      <c r="AQ56" s="300">
        <f ca="1">'Profile with CoM'!AQ56*f_FinCalc</f>
        <v>0</v>
      </c>
      <c r="AR56" s="300">
        <f ca="1">'Profile with CoM'!AR56*f_FinCalc</f>
        <v>0</v>
      </c>
      <c r="AS56" s="300">
        <f ca="1">'Profile with CoM'!AS56*f_FinCalc</f>
        <v>0</v>
      </c>
      <c r="AT56" s="300">
        <f ca="1">'Profile with CoM'!AT56*f_FinCalc</f>
        <v>0</v>
      </c>
      <c r="AU56" s="300">
        <f ca="1">'Profile with CoM'!AU56*f_FinCalc</f>
        <v>0</v>
      </c>
      <c r="AV56" s="300">
        <f ca="1">'Profile with CoM'!AV56*f_FinCalc</f>
        <v>0</v>
      </c>
      <c r="AW56" s="300">
        <f ca="1">'Profile with CoM'!AW56*f_FinCalc</f>
        <v>0</v>
      </c>
      <c r="AX56" s="300">
        <f ca="1">'Profile with CoM'!AX56*f_FinCalc</f>
        <v>0</v>
      </c>
      <c r="AY56" s="300">
        <f ca="1">'Profile with CoM'!AY56*f_FinCalc</f>
        <v>0</v>
      </c>
      <c r="AZ56" s="300">
        <f ca="1">'Profile with CoM'!AZ56*f_FinCalc</f>
        <v>0</v>
      </c>
      <c r="BA56" s="300">
        <f ca="1">'Profile with CoM'!BA56*f_FinCalc</f>
        <v>0</v>
      </c>
      <c r="BB56" s="300">
        <f ca="1">'Profile with CoM'!BB56*f_FinCalc</f>
        <v>0</v>
      </c>
      <c r="BC56" s="300">
        <f ca="1">'Profile with CoM'!BC56*f_FinCalc</f>
        <v>0</v>
      </c>
      <c r="BD56" s="300">
        <f ca="1">'Profile with CoM'!BD56*f_FinCalc</f>
        <v>0</v>
      </c>
      <c r="BE56" s="300">
        <f ca="1">'Profile with CoM'!BE56*f_FinCalc</f>
        <v>0</v>
      </c>
      <c r="BF56" s="300">
        <f ca="1">'Profile with CoM'!BF56*f_FinCalc</f>
        <v>0</v>
      </c>
      <c r="BG56" s="300">
        <f ca="1">'Profile with CoM'!BG56*f_FinCalc</f>
        <v>0</v>
      </c>
      <c r="BH56" s="300">
        <f ca="1">'Profile with CoM'!BH56*f_FinCalc</f>
        <v>0</v>
      </c>
      <c r="BI56" s="300">
        <f ca="1">'Profile with CoM'!BI56*f_FinCalc</f>
        <v>0</v>
      </c>
      <c r="BJ56" s="300">
        <f ca="1">'Profile with CoM'!BJ56*f_FinCalc</f>
        <v>0</v>
      </c>
      <c r="BK56" s="300">
        <f ca="1">'Profile with CoM'!BK56*f_FinCalc</f>
        <v>0</v>
      </c>
      <c r="BL56" s="300">
        <f ca="1">'Profile with CoM'!BL56*f_FinCalc</f>
        <v>0</v>
      </c>
      <c r="BM56" s="300">
        <f ca="1">'Profile with CoM'!BM56*f_FinCalc</f>
        <v>0</v>
      </c>
      <c r="BN56" s="300">
        <f ca="1">'Profile with CoM'!BN56*f_FinCalc</f>
        <v>0</v>
      </c>
      <c r="BO56" s="300">
        <f ca="1">'Profile with CoM'!BO56*f_FinCalc</f>
        <v>0</v>
      </c>
      <c r="BP56" s="300">
        <f ca="1">'Profile with CoM'!BP56*f_FinCalc</f>
        <v>0</v>
      </c>
      <c r="BQ56" s="300">
        <f ca="1">'Profile with CoM'!BQ56*f_FinCalc</f>
        <v>0</v>
      </c>
      <c r="BR56" s="300">
        <f ca="1">'Profile with CoM'!BR56*f_FinCalc</f>
        <v>0</v>
      </c>
      <c r="BS56" s="300">
        <f ca="1">'Profile with CoM'!BS56*f_FinCalc</f>
        <v>0</v>
      </c>
      <c r="BT56" s="300">
        <f ca="1">'Profile with CoM'!BT56*f_FinCalc</f>
        <v>0</v>
      </c>
      <c r="BU56" s="300">
        <f ca="1">'Profile with CoM'!BU56*f_FinCalc</f>
        <v>0</v>
      </c>
      <c r="BV56" s="300">
        <f ca="1">'Profile with CoM'!BV56*f_FinCalc</f>
        <v>0</v>
      </c>
      <c r="BW56" s="300">
        <f ca="1">'Profile with CoM'!BW56*f_FinCalc</f>
        <v>0</v>
      </c>
      <c r="BX56" s="300">
        <f ca="1">'Profile with CoM'!BX56*f_FinCalc</f>
        <v>0</v>
      </c>
      <c r="BY56" s="300">
        <f ca="1">'Profile with CoM'!BY56*f_FinCalc</f>
        <v>0</v>
      </c>
      <c r="BZ56" s="300">
        <f ca="1">'Profile with CoM'!BZ56*f_FinCalc</f>
        <v>0</v>
      </c>
      <c r="CA56" s="300">
        <f ca="1">'Profile with CoM'!CA56*f_FinCalc</f>
        <v>0</v>
      </c>
      <c r="CB56" s="300">
        <f ca="1">'Profile with CoM'!CB56*f_FinCalc</f>
        <v>0</v>
      </c>
      <c r="CC56" s="300">
        <f ca="1">'Profile with CoM'!CC56*f_FinCalc</f>
        <v>0</v>
      </c>
      <c r="CD56" s="300">
        <f ca="1">'Profile with CoM'!CD56*f_FinCalc</f>
        <v>0</v>
      </c>
      <c r="CE56" s="300">
        <f ca="1">'Profile with CoM'!CE56*f_FinCalc</f>
        <v>0</v>
      </c>
      <c r="CF56" s="300">
        <f ca="1">'Profile with CoM'!CF56*f_FinCalc</f>
        <v>0</v>
      </c>
      <c r="CG56" s="300">
        <f ca="1">'Profile with CoM'!CG56*f_FinCalc</f>
        <v>0</v>
      </c>
      <c r="CH56" s="300">
        <f ca="1">'Profile with CoM'!CH56*f_FinCalc</f>
        <v>0</v>
      </c>
      <c r="CI56" s="300">
        <f ca="1">'Profile with CoM'!CI56*f_FinCalc</f>
        <v>0</v>
      </c>
      <c r="CJ56" s="300">
        <f ca="1">'Profile with CoM'!CJ56*f_FinCalc</f>
        <v>0</v>
      </c>
      <c r="CK56" s="300">
        <f ca="1">'Profile with CoM'!CK56*f_FinCalc</f>
        <v>0</v>
      </c>
      <c r="CL56" s="300">
        <f ca="1">'Profile with CoM'!CL56*f_FinCalc</f>
        <v>0</v>
      </c>
      <c r="CM56" s="300">
        <f ca="1">'Profile with CoM'!CM56*f_FinCalc</f>
        <v>0</v>
      </c>
      <c r="CN56" s="300">
        <f ca="1">'Profile with CoM'!CN56*f_FinCalc</f>
        <v>0</v>
      </c>
      <c r="CO56" s="300">
        <f ca="1">'Profile with CoM'!CO56*f_FinCalc</f>
        <v>0</v>
      </c>
      <c r="CP56" s="300">
        <f ca="1">'Profile with CoM'!CP56*f_FinCalc</f>
        <v>0</v>
      </c>
      <c r="CQ56" s="300">
        <f ca="1">'Profile with CoM'!CQ56*f_FinCalc</f>
        <v>0</v>
      </c>
      <c r="CR56" s="300">
        <f ca="1">'Profile with CoM'!CR56*f_FinCalc</f>
        <v>0</v>
      </c>
      <c r="CS56" s="300">
        <f ca="1">'Profile with CoM'!CS56*f_FinCalc</f>
        <v>0</v>
      </c>
      <c r="CT56" s="300">
        <f ca="1">'Profile with CoM'!CT56*f_FinCalc</f>
        <v>0</v>
      </c>
      <c r="CU56" s="300">
        <f ca="1">'Profile with CoM'!CU56*f_FinCalc</f>
        <v>0</v>
      </c>
      <c r="CV56" s="300">
        <f ca="1">'Profile with CoM'!CV56*f_FinCalc</f>
        <v>0</v>
      </c>
      <c r="CW56" s="300">
        <f ca="1">'Profile with CoM'!CW56*f_FinCalc</f>
        <v>0</v>
      </c>
      <c r="CX56" s="300">
        <f ca="1">'Profile with CoM'!CX56*f_FinCalc</f>
        <v>0</v>
      </c>
      <c r="CY56" s="300">
        <f ca="1">'Profile with CoM'!CY56*f_FinCalc</f>
        <v>0</v>
      </c>
      <c r="CZ56" s="300">
        <f ca="1">'Profile with CoM'!CZ56*f_FinCalc</f>
        <v>0</v>
      </c>
      <c r="DA56" s="300">
        <f ca="1">'Profile with CoM'!DA56*f_FinCalc</f>
        <v>0</v>
      </c>
      <c r="DB56" s="300">
        <f ca="1">'Profile with CoM'!DB56*f_FinCalc</f>
        <v>0</v>
      </c>
      <c r="DC56" s="300">
        <f ca="1">'Profile with CoM'!DC56*f_FinCalc</f>
        <v>0</v>
      </c>
      <c r="DD56" s="300">
        <f ca="1">'Profile with CoM'!DD56*f_FinCalc</f>
        <v>0</v>
      </c>
      <c r="DE56" s="300">
        <f ca="1">'Profile with CoM'!DE56*f_FinCalc</f>
        <v>0</v>
      </c>
      <c r="DF56" s="300">
        <f ca="1">'Profile with CoM'!DF56*f_FinCalc</f>
        <v>0</v>
      </c>
      <c r="DG56" s="300">
        <f ca="1">'Profile with CoM'!DG56*f_FinCalc</f>
        <v>0</v>
      </c>
      <c r="DH56" s="300">
        <f ca="1">'Profile with CoM'!DH56*f_FinCalc</f>
        <v>0</v>
      </c>
      <c r="DI56" s="300">
        <f ca="1">'Profile with CoM'!DI56*f_FinCalc</f>
        <v>0</v>
      </c>
      <c r="DJ56" s="300">
        <f ca="1">'Profile with CoM'!DJ56*f_FinCalc</f>
        <v>0</v>
      </c>
      <c r="DK56" s="300">
        <f ca="1">'Profile with CoM'!DK56*f_FinCalc</f>
        <v>0</v>
      </c>
      <c r="DL56" s="300">
        <f ca="1">'Profile with CoM'!DL56*f_FinCalc</f>
        <v>0</v>
      </c>
      <c r="DM56" s="300">
        <f ca="1">'Profile with CoM'!DM56*f_FinCalc</f>
        <v>0</v>
      </c>
      <c r="DN56" s="300">
        <f ca="1">'Profile with CoM'!DN56*f_FinCalc</f>
        <v>0</v>
      </c>
      <c r="DO56" s="300">
        <f ca="1">'Profile with CoM'!DO56*f_FinCalc</f>
        <v>0</v>
      </c>
      <c r="DP56" s="300">
        <f ca="1">'Profile with CoM'!DP56*f_FinCalc</f>
        <v>0</v>
      </c>
      <c r="DQ56" s="300">
        <f ca="1">'Profile with CoM'!DQ56*f_FinCalc</f>
        <v>0</v>
      </c>
      <c r="DR56" s="300">
        <f ca="1">'Profile with CoM'!DR56*f_FinCalc</f>
        <v>0</v>
      </c>
      <c r="DS56" s="300">
        <f ca="1">'Profile with CoM'!DS56*f_FinCalc</f>
        <v>0</v>
      </c>
      <c r="DT56" s="300">
        <f ca="1">'Profile with CoM'!DT56*f_FinCalc</f>
        <v>0</v>
      </c>
      <c r="DU56" s="300">
        <f ca="1">'Profile with CoM'!DU56*f_FinCalc</f>
        <v>0</v>
      </c>
      <c r="DV56" s="300">
        <f ca="1">'Profile with CoM'!DV56*f_FinCalc</f>
        <v>0</v>
      </c>
      <c r="DW56" s="300">
        <f ca="1">'Profile with CoM'!DW56*f_FinCalc</f>
        <v>0</v>
      </c>
      <c r="DX56" s="300">
        <f ca="1">'Profile with CoM'!DX56*f_FinCalc</f>
        <v>0</v>
      </c>
      <c r="DY56" s="300">
        <f ca="1">'Profile with CoM'!DY56*f_FinCalc</f>
        <v>0</v>
      </c>
      <c r="DZ56" s="300">
        <f ca="1">'Profile with CoM'!DZ56*f_FinCalc</f>
        <v>0</v>
      </c>
      <c r="EA56" s="300">
        <f ca="1">'Profile with CoM'!EA56*f_FinCalc</f>
        <v>0</v>
      </c>
      <c r="EB56" s="300">
        <f ca="1">'Profile with CoM'!EB56*f_FinCalc</f>
        <v>0</v>
      </c>
      <c r="EC56" s="300">
        <f ca="1">'Profile with CoM'!EC56*f_FinCalc</f>
        <v>0</v>
      </c>
      <c r="ED56" s="300">
        <f ca="1">'Profile with CoM'!ED56*f_FinCalc</f>
        <v>0</v>
      </c>
      <c r="EE56" s="300">
        <f ca="1">'Profile with CoM'!EE56*f_FinCalc</f>
        <v>0</v>
      </c>
      <c r="EF56" s="300">
        <f ca="1">'Profile with CoM'!EF56*f_FinCalc</f>
        <v>0</v>
      </c>
      <c r="EG56" s="300">
        <f ca="1">'Profile with CoM'!EG56*f_FinCalc</f>
        <v>0</v>
      </c>
      <c r="EH56" s="300">
        <f ca="1">'Profile with CoM'!EH56*f_FinCalc</f>
        <v>0</v>
      </c>
      <c r="EI56" s="300">
        <f ca="1">'Profile with CoM'!EI56*f_FinCalc</f>
        <v>0</v>
      </c>
      <c r="EJ56" s="300">
        <f ca="1">'Profile with CoM'!EJ56*f_FinCalc</f>
        <v>0</v>
      </c>
      <c r="EK56" s="300">
        <f ca="1">'Profile with CoM'!EK56*f_FinCalc</f>
        <v>0</v>
      </c>
      <c r="EL56" s="300">
        <f ca="1">'Profile with CoM'!EL56*f_FinCalc</f>
        <v>0</v>
      </c>
      <c r="EM56" s="300">
        <f ca="1">'Profile with CoM'!EM56*f_FinCalc</f>
        <v>0</v>
      </c>
      <c r="EN56" s="300">
        <f ca="1">'Profile with CoM'!EN56*f_FinCalc</f>
        <v>0</v>
      </c>
      <c r="EO56" s="300">
        <f ca="1">'Profile with CoM'!EO56*f_FinCalc</f>
        <v>0</v>
      </c>
      <c r="EP56" s="300">
        <f ca="1">'Profile with CoM'!EP56*f_FinCalc</f>
        <v>0</v>
      </c>
      <c r="EQ56" s="300">
        <f ca="1">'Profile with CoM'!EQ56*f_FinCalc</f>
        <v>0</v>
      </c>
      <c r="ER56" s="300">
        <f ca="1">'Profile with CoM'!ER56*f_FinCalc</f>
        <v>0</v>
      </c>
      <c r="ES56" s="300">
        <f ca="1">'Profile with CoM'!ES56*f_FinCalc</f>
        <v>0</v>
      </c>
      <c r="ET56" s="300">
        <f ca="1">'Profile with CoM'!ET56*f_FinCalc</f>
        <v>0</v>
      </c>
      <c r="EU56" s="300">
        <f ca="1">'Profile with CoM'!EU56*f_FinCalc</f>
        <v>0</v>
      </c>
      <c r="EV56" s="300">
        <f ca="1">'Profile with CoM'!EV56*f_FinCalc</f>
        <v>0</v>
      </c>
      <c r="EW56" s="300">
        <f ca="1">'Profile with CoM'!EW56*f_FinCalc</f>
        <v>0</v>
      </c>
      <c r="EX56" s="300">
        <f ca="1">'Profile with CoM'!EX56*f_FinCalc</f>
        <v>0</v>
      </c>
      <c r="EY56" s="612"/>
      <c r="EZ56" s="757" t="str">
        <f>'Main Input'!EZ56</f>
        <v>RPI</v>
      </c>
      <c r="FA56" s="757" t="str">
        <f>'Main Input'!FA56</f>
        <v>N/A</v>
      </c>
      <c r="FB56" s="766">
        <f>'Main Input'!FB56</f>
        <v>0</v>
      </c>
      <c r="FC56" s="766" t="str">
        <f>'Main Input'!FC56</f>
        <v>IT Solutions</v>
      </c>
      <c r="FD56" s="766" t="str">
        <f>'Main Input'!FD56</f>
        <v>Managed Services</v>
      </c>
      <c r="FE56" s="757" t="str">
        <f>'Main Input'!FE56</f>
        <v>Opex</v>
      </c>
      <c r="FF56" s="757" t="str">
        <f>'Main Input'!FF56</f>
        <v>ContractAccrual</v>
      </c>
      <c r="FG56" s="757" t="str">
        <f>'Main Input'!FG56</f>
        <v>Expense</v>
      </c>
      <c r="FH56" s="767" t="str">
        <f>'Main Input'!FH56</f>
        <v>A</v>
      </c>
      <c r="FI56" s="768">
        <f>'Main Input'!FI56</f>
        <v>0.22</v>
      </c>
      <c r="FJ56" s="768">
        <f>'Main Input'!FJ56</f>
        <v>0</v>
      </c>
      <c r="FK56" s="612"/>
      <c r="FL56" s="531">
        <f t="shared" si="29"/>
        <v>0</v>
      </c>
      <c r="FM56" s="86"/>
      <c r="FN56" s="612"/>
    </row>
    <row r="57" spans="1:170" ht="12.75" customHeight="1">
      <c r="A57" s="750" t="str">
        <f>'Main Input'!A57</f>
        <v>MTB</v>
      </c>
      <c r="B57" s="762" t="str">
        <f>'Main Input'!B57</f>
        <v>Business Unit</v>
      </c>
      <c r="C57" s="762" t="str">
        <f>'Main Input'!C57</f>
        <v>Labour</v>
      </c>
      <c r="D57" s="762" t="str">
        <f>'Main Input'!D57</f>
        <v>TFR</v>
      </c>
      <c r="E57" s="762" t="str">
        <f>'Main Input'!E57</f>
        <v>Migration Designer #2 (Wintel)</v>
      </c>
      <c r="F57" s="753" t="str">
        <f>'Main Input'!F57</f>
        <v>direct</v>
      </c>
      <c r="G57" s="753" t="str">
        <f>'Main Input'!G57</f>
        <v>Person</v>
      </c>
      <c r="H57" s="753" t="str">
        <f>'Main Input'!H57</f>
        <v>TAC.CSA.2</v>
      </c>
      <c r="I57" s="753">
        <f>'Main Input'!I57</f>
        <v>0</v>
      </c>
      <c r="J57" s="753">
        <f>'Main Input'!J57</f>
        <v>0</v>
      </c>
      <c r="K57" s="753" t="str">
        <f>'Main Input'!K57</f>
        <v>FJS</v>
      </c>
      <c r="L57" s="753" t="str">
        <f>'Main Input'!L57</f>
        <v>pTran</v>
      </c>
      <c r="M57" s="753">
        <f>'Main Input'!M57</f>
        <v>0</v>
      </c>
      <c r="N57" s="753">
        <f>'Main Input'!N57</f>
        <v>0</v>
      </c>
      <c r="O57" s="753" t="str">
        <f>'Main Input'!O57</f>
        <v>SPAIN</v>
      </c>
      <c r="P57" s="753">
        <f>'Main Input'!P57</f>
        <v>313</v>
      </c>
      <c r="Q57" s="753" t="str">
        <f>'Main Input'!Q57</f>
        <v>EUR</v>
      </c>
      <c r="R57" s="753" t="str">
        <f>'Main Input'!R57</f>
        <v>EMEA</v>
      </c>
      <c r="S57" s="753" t="str">
        <f>'Main Input'!S57</f>
        <v>Local</v>
      </c>
      <c r="T57" s="753">
        <f>'Main Input'!T57</f>
        <v>0</v>
      </c>
      <c r="U57" s="753">
        <f>'Main Input'!U57</f>
        <v>0</v>
      </c>
      <c r="V57" s="753" t="str">
        <f>'Main Input'!V57</f>
        <v>6_ATP</v>
      </c>
      <c r="W57" s="753">
        <f>'Main Input'!W57</f>
        <v>0</v>
      </c>
      <c r="X57" s="753">
        <f>'Main Input'!X57</f>
        <v>0</v>
      </c>
      <c r="Y57" s="753">
        <f>'Main Input'!Y57</f>
        <v>0</v>
      </c>
      <c r="Z57" s="753">
        <f>'Main Input'!Z57</f>
        <v>0</v>
      </c>
      <c r="AA57" s="753">
        <f>'Main Input'!AA57</f>
        <v>0</v>
      </c>
      <c r="AB57" s="763">
        <f>'Main Input'!AB57</f>
        <v>0</v>
      </c>
      <c r="AC57" s="763" t="str">
        <f>'Main Input'!AC57</f>
        <v>Days</v>
      </c>
      <c r="AD57" s="764">
        <f>'Main Input'!AD57</f>
        <v>50</v>
      </c>
      <c r="AE57" s="765">
        <f t="shared" ca="1" si="28"/>
        <v>20958.838193709107</v>
      </c>
      <c r="AF57" s="299">
        <f ca="1">'Profile with CoM'!AF57*f_FinCalc</f>
        <v>0</v>
      </c>
      <c r="AG57" s="300">
        <f ca="1">'Profile with CoM'!AG57*f_FinCalc</f>
        <v>0</v>
      </c>
      <c r="AH57" s="300">
        <f ca="1">'Profile with CoM'!AH57*f_FinCalc</f>
        <v>0</v>
      </c>
      <c r="AI57" s="300">
        <f ca="1">'Profile with CoM'!AI57*f_FinCalc</f>
        <v>0</v>
      </c>
      <c r="AJ57" s="300">
        <f ca="1">'Profile with CoM'!AJ57*f_FinCalc</f>
        <v>0</v>
      </c>
      <c r="AK57" s="300">
        <f ca="1">'Profile with CoM'!AK57*f_FinCalc</f>
        <v>0</v>
      </c>
      <c r="AL57" s="300">
        <f ca="1">'Profile with CoM'!AL57*f_FinCalc</f>
        <v>0</v>
      </c>
      <c r="AM57" s="300">
        <f ca="1">'Profile with CoM'!AM57*f_FinCalc</f>
        <v>0</v>
      </c>
      <c r="AN57" s="300">
        <f ca="1">'Profile with CoM'!AN57*f_FinCalc</f>
        <v>20958.838193709107</v>
      </c>
      <c r="AO57" s="300">
        <f ca="1">'Profile with CoM'!AO57*f_FinCalc</f>
        <v>0</v>
      </c>
      <c r="AP57" s="300">
        <f ca="1">'Profile with CoM'!AP57*f_FinCalc</f>
        <v>0</v>
      </c>
      <c r="AQ57" s="300">
        <f ca="1">'Profile with CoM'!AQ57*f_FinCalc</f>
        <v>0</v>
      </c>
      <c r="AR57" s="300">
        <f ca="1">'Profile with CoM'!AR57*f_FinCalc</f>
        <v>0</v>
      </c>
      <c r="AS57" s="300">
        <f ca="1">'Profile with CoM'!AS57*f_FinCalc</f>
        <v>0</v>
      </c>
      <c r="AT57" s="300">
        <f ca="1">'Profile with CoM'!AT57*f_FinCalc</f>
        <v>0</v>
      </c>
      <c r="AU57" s="300">
        <f ca="1">'Profile with CoM'!AU57*f_FinCalc</f>
        <v>0</v>
      </c>
      <c r="AV57" s="300">
        <f ca="1">'Profile with CoM'!AV57*f_FinCalc</f>
        <v>0</v>
      </c>
      <c r="AW57" s="300">
        <f ca="1">'Profile with CoM'!AW57*f_FinCalc</f>
        <v>0</v>
      </c>
      <c r="AX57" s="300">
        <f ca="1">'Profile with CoM'!AX57*f_FinCalc</f>
        <v>0</v>
      </c>
      <c r="AY57" s="300">
        <f ca="1">'Profile with CoM'!AY57*f_FinCalc</f>
        <v>0</v>
      </c>
      <c r="AZ57" s="300">
        <f ca="1">'Profile with CoM'!AZ57*f_FinCalc</f>
        <v>0</v>
      </c>
      <c r="BA57" s="300">
        <f ca="1">'Profile with CoM'!BA57*f_FinCalc</f>
        <v>0</v>
      </c>
      <c r="BB57" s="300">
        <f ca="1">'Profile with CoM'!BB57*f_FinCalc</f>
        <v>0</v>
      </c>
      <c r="BC57" s="300">
        <f ca="1">'Profile with CoM'!BC57*f_FinCalc</f>
        <v>0</v>
      </c>
      <c r="BD57" s="300">
        <f ca="1">'Profile with CoM'!BD57*f_FinCalc</f>
        <v>0</v>
      </c>
      <c r="BE57" s="300">
        <f ca="1">'Profile with CoM'!BE57*f_FinCalc</f>
        <v>0</v>
      </c>
      <c r="BF57" s="300">
        <f ca="1">'Profile with CoM'!BF57*f_FinCalc</f>
        <v>0</v>
      </c>
      <c r="BG57" s="300">
        <f ca="1">'Profile with CoM'!BG57*f_FinCalc</f>
        <v>0</v>
      </c>
      <c r="BH57" s="300">
        <f ca="1">'Profile with CoM'!BH57*f_FinCalc</f>
        <v>0</v>
      </c>
      <c r="BI57" s="300">
        <f ca="1">'Profile with CoM'!BI57*f_FinCalc</f>
        <v>0</v>
      </c>
      <c r="BJ57" s="300">
        <f ca="1">'Profile with CoM'!BJ57*f_FinCalc</f>
        <v>0</v>
      </c>
      <c r="BK57" s="300">
        <f ca="1">'Profile with CoM'!BK57*f_FinCalc</f>
        <v>0</v>
      </c>
      <c r="BL57" s="300">
        <f ca="1">'Profile with CoM'!BL57*f_FinCalc</f>
        <v>0</v>
      </c>
      <c r="BM57" s="300">
        <f ca="1">'Profile with CoM'!BM57*f_FinCalc</f>
        <v>0</v>
      </c>
      <c r="BN57" s="300">
        <f ca="1">'Profile with CoM'!BN57*f_FinCalc</f>
        <v>0</v>
      </c>
      <c r="BO57" s="300">
        <f ca="1">'Profile with CoM'!BO57*f_FinCalc</f>
        <v>0</v>
      </c>
      <c r="BP57" s="300">
        <f ca="1">'Profile with CoM'!BP57*f_FinCalc</f>
        <v>0</v>
      </c>
      <c r="BQ57" s="300">
        <f ca="1">'Profile with CoM'!BQ57*f_FinCalc</f>
        <v>0</v>
      </c>
      <c r="BR57" s="300">
        <f ca="1">'Profile with CoM'!BR57*f_FinCalc</f>
        <v>0</v>
      </c>
      <c r="BS57" s="300">
        <f ca="1">'Profile with CoM'!BS57*f_FinCalc</f>
        <v>0</v>
      </c>
      <c r="BT57" s="300">
        <f ca="1">'Profile with CoM'!BT57*f_FinCalc</f>
        <v>0</v>
      </c>
      <c r="BU57" s="300">
        <f ca="1">'Profile with CoM'!BU57*f_FinCalc</f>
        <v>0</v>
      </c>
      <c r="BV57" s="300">
        <f ca="1">'Profile with CoM'!BV57*f_FinCalc</f>
        <v>0</v>
      </c>
      <c r="BW57" s="300">
        <f ca="1">'Profile with CoM'!BW57*f_FinCalc</f>
        <v>0</v>
      </c>
      <c r="BX57" s="300">
        <f ca="1">'Profile with CoM'!BX57*f_FinCalc</f>
        <v>0</v>
      </c>
      <c r="BY57" s="300">
        <f ca="1">'Profile with CoM'!BY57*f_FinCalc</f>
        <v>0</v>
      </c>
      <c r="BZ57" s="300">
        <f ca="1">'Profile with CoM'!BZ57*f_FinCalc</f>
        <v>0</v>
      </c>
      <c r="CA57" s="300">
        <f ca="1">'Profile with CoM'!CA57*f_FinCalc</f>
        <v>0</v>
      </c>
      <c r="CB57" s="300">
        <f ca="1">'Profile with CoM'!CB57*f_FinCalc</f>
        <v>0</v>
      </c>
      <c r="CC57" s="300">
        <f ca="1">'Profile with CoM'!CC57*f_FinCalc</f>
        <v>0</v>
      </c>
      <c r="CD57" s="300">
        <f ca="1">'Profile with CoM'!CD57*f_FinCalc</f>
        <v>0</v>
      </c>
      <c r="CE57" s="300">
        <f ca="1">'Profile with CoM'!CE57*f_FinCalc</f>
        <v>0</v>
      </c>
      <c r="CF57" s="300">
        <f ca="1">'Profile with CoM'!CF57*f_FinCalc</f>
        <v>0</v>
      </c>
      <c r="CG57" s="300">
        <f ca="1">'Profile with CoM'!CG57*f_FinCalc</f>
        <v>0</v>
      </c>
      <c r="CH57" s="300">
        <f ca="1">'Profile with CoM'!CH57*f_FinCalc</f>
        <v>0</v>
      </c>
      <c r="CI57" s="300">
        <f ca="1">'Profile with CoM'!CI57*f_FinCalc</f>
        <v>0</v>
      </c>
      <c r="CJ57" s="300">
        <f ca="1">'Profile with CoM'!CJ57*f_FinCalc</f>
        <v>0</v>
      </c>
      <c r="CK57" s="300">
        <f ca="1">'Profile with CoM'!CK57*f_FinCalc</f>
        <v>0</v>
      </c>
      <c r="CL57" s="300">
        <f ca="1">'Profile with CoM'!CL57*f_FinCalc</f>
        <v>0</v>
      </c>
      <c r="CM57" s="300">
        <f ca="1">'Profile with CoM'!CM57*f_FinCalc</f>
        <v>0</v>
      </c>
      <c r="CN57" s="300">
        <f ca="1">'Profile with CoM'!CN57*f_FinCalc</f>
        <v>0</v>
      </c>
      <c r="CO57" s="300">
        <f ca="1">'Profile with CoM'!CO57*f_FinCalc</f>
        <v>0</v>
      </c>
      <c r="CP57" s="300">
        <f ca="1">'Profile with CoM'!CP57*f_FinCalc</f>
        <v>0</v>
      </c>
      <c r="CQ57" s="300">
        <f ca="1">'Profile with CoM'!CQ57*f_FinCalc</f>
        <v>0</v>
      </c>
      <c r="CR57" s="300">
        <f ca="1">'Profile with CoM'!CR57*f_FinCalc</f>
        <v>0</v>
      </c>
      <c r="CS57" s="300">
        <f ca="1">'Profile with CoM'!CS57*f_FinCalc</f>
        <v>0</v>
      </c>
      <c r="CT57" s="300">
        <f ca="1">'Profile with CoM'!CT57*f_FinCalc</f>
        <v>0</v>
      </c>
      <c r="CU57" s="300">
        <f ca="1">'Profile with CoM'!CU57*f_FinCalc</f>
        <v>0</v>
      </c>
      <c r="CV57" s="300">
        <f ca="1">'Profile with CoM'!CV57*f_FinCalc</f>
        <v>0</v>
      </c>
      <c r="CW57" s="300">
        <f ca="1">'Profile with CoM'!CW57*f_FinCalc</f>
        <v>0</v>
      </c>
      <c r="CX57" s="300">
        <f ca="1">'Profile with CoM'!CX57*f_FinCalc</f>
        <v>0</v>
      </c>
      <c r="CY57" s="300">
        <f ca="1">'Profile with CoM'!CY57*f_FinCalc</f>
        <v>0</v>
      </c>
      <c r="CZ57" s="300">
        <f ca="1">'Profile with CoM'!CZ57*f_FinCalc</f>
        <v>0</v>
      </c>
      <c r="DA57" s="300">
        <f ca="1">'Profile with CoM'!DA57*f_FinCalc</f>
        <v>0</v>
      </c>
      <c r="DB57" s="300">
        <f ca="1">'Profile with CoM'!DB57*f_FinCalc</f>
        <v>0</v>
      </c>
      <c r="DC57" s="300">
        <f ca="1">'Profile with CoM'!DC57*f_FinCalc</f>
        <v>0</v>
      </c>
      <c r="DD57" s="300">
        <f ca="1">'Profile with CoM'!DD57*f_FinCalc</f>
        <v>0</v>
      </c>
      <c r="DE57" s="300">
        <f ca="1">'Profile with CoM'!DE57*f_FinCalc</f>
        <v>0</v>
      </c>
      <c r="DF57" s="300">
        <f ca="1">'Profile with CoM'!DF57*f_FinCalc</f>
        <v>0</v>
      </c>
      <c r="DG57" s="300">
        <f ca="1">'Profile with CoM'!DG57*f_FinCalc</f>
        <v>0</v>
      </c>
      <c r="DH57" s="300">
        <f ca="1">'Profile with CoM'!DH57*f_FinCalc</f>
        <v>0</v>
      </c>
      <c r="DI57" s="300">
        <f ca="1">'Profile with CoM'!DI57*f_FinCalc</f>
        <v>0</v>
      </c>
      <c r="DJ57" s="300">
        <f ca="1">'Profile with CoM'!DJ57*f_FinCalc</f>
        <v>0</v>
      </c>
      <c r="DK57" s="300">
        <f ca="1">'Profile with CoM'!DK57*f_FinCalc</f>
        <v>0</v>
      </c>
      <c r="DL57" s="300">
        <f ca="1">'Profile with CoM'!DL57*f_FinCalc</f>
        <v>0</v>
      </c>
      <c r="DM57" s="300">
        <f ca="1">'Profile with CoM'!DM57*f_FinCalc</f>
        <v>0</v>
      </c>
      <c r="DN57" s="300">
        <f ca="1">'Profile with CoM'!DN57*f_FinCalc</f>
        <v>0</v>
      </c>
      <c r="DO57" s="300">
        <f ca="1">'Profile with CoM'!DO57*f_FinCalc</f>
        <v>0</v>
      </c>
      <c r="DP57" s="300">
        <f ca="1">'Profile with CoM'!DP57*f_FinCalc</f>
        <v>0</v>
      </c>
      <c r="DQ57" s="300">
        <f ca="1">'Profile with CoM'!DQ57*f_FinCalc</f>
        <v>0</v>
      </c>
      <c r="DR57" s="300">
        <f ca="1">'Profile with CoM'!DR57*f_FinCalc</f>
        <v>0</v>
      </c>
      <c r="DS57" s="300">
        <f ca="1">'Profile with CoM'!DS57*f_FinCalc</f>
        <v>0</v>
      </c>
      <c r="DT57" s="300">
        <f ca="1">'Profile with CoM'!DT57*f_FinCalc</f>
        <v>0</v>
      </c>
      <c r="DU57" s="300">
        <f ca="1">'Profile with CoM'!DU57*f_FinCalc</f>
        <v>0</v>
      </c>
      <c r="DV57" s="300">
        <f ca="1">'Profile with CoM'!DV57*f_FinCalc</f>
        <v>0</v>
      </c>
      <c r="DW57" s="300">
        <f ca="1">'Profile with CoM'!DW57*f_FinCalc</f>
        <v>0</v>
      </c>
      <c r="DX57" s="300">
        <f ca="1">'Profile with CoM'!DX57*f_FinCalc</f>
        <v>0</v>
      </c>
      <c r="DY57" s="300">
        <f ca="1">'Profile with CoM'!DY57*f_FinCalc</f>
        <v>0</v>
      </c>
      <c r="DZ57" s="300">
        <f ca="1">'Profile with CoM'!DZ57*f_FinCalc</f>
        <v>0</v>
      </c>
      <c r="EA57" s="300">
        <f ca="1">'Profile with CoM'!EA57*f_FinCalc</f>
        <v>0</v>
      </c>
      <c r="EB57" s="300">
        <f ca="1">'Profile with CoM'!EB57*f_FinCalc</f>
        <v>0</v>
      </c>
      <c r="EC57" s="300">
        <f ca="1">'Profile with CoM'!EC57*f_FinCalc</f>
        <v>0</v>
      </c>
      <c r="ED57" s="300">
        <f ca="1">'Profile with CoM'!ED57*f_FinCalc</f>
        <v>0</v>
      </c>
      <c r="EE57" s="300">
        <f ca="1">'Profile with CoM'!EE57*f_FinCalc</f>
        <v>0</v>
      </c>
      <c r="EF57" s="300">
        <f ca="1">'Profile with CoM'!EF57*f_FinCalc</f>
        <v>0</v>
      </c>
      <c r="EG57" s="300">
        <f ca="1">'Profile with CoM'!EG57*f_FinCalc</f>
        <v>0</v>
      </c>
      <c r="EH57" s="300">
        <f ca="1">'Profile with CoM'!EH57*f_FinCalc</f>
        <v>0</v>
      </c>
      <c r="EI57" s="300">
        <f ca="1">'Profile with CoM'!EI57*f_FinCalc</f>
        <v>0</v>
      </c>
      <c r="EJ57" s="300">
        <f ca="1">'Profile with CoM'!EJ57*f_FinCalc</f>
        <v>0</v>
      </c>
      <c r="EK57" s="300">
        <f ca="1">'Profile with CoM'!EK57*f_FinCalc</f>
        <v>0</v>
      </c>
      <c r="EL57" s="300">
        <f ca="1">'Profile with CoM'!EL57*f_FinCalc</f>
        <v>0</v>
      </c>
      <c r="EM57" s="300">
        <f ca="1">'Profile with CoM'!EM57*f_FinCalc</f>
        <v>0</v>
      </c>
      <c r="EN57" s="300">
        <f ca="1">'Profile with CoM'!EN57*f_FinCalc</f>
        <v>0</v>
      </c>
      <c r="EO57" s="300">
        <f ca="1">'Profile with CoM'!EO57*f_FinCalc</f>
        <v>0</v>
      </c>
      <c r="EP57" s="300">
        <f ca="1">'Profile with CoM'!EP57*f_FinCalc</f>
        <v>0</v>
      </c>
      <c r="EQ57" s="300">
        <f ca="1">'Profile with CoM'!EQ57*f_FinCalc</f>
        <v>0</v>
      </c>
      <c r="ER57" s="300">
        <f ca="1">'Profile with CoM'!ER57*f_FinCalc</f>
        <v>0</v>
      </c>
      <c r="ES57" s="300">
        <f ca="1">'Profile with CoM'!ES57*f_FinCalc</f>
        <v>0</v>
      </c>
      <c r="ET57" s="300">
        <f ca="1">'Profile with CoM'!ET57*f_FinCalc</f>
        <v>0</v>
      </c>
      <c r="EU57" s="300">
        <f ca="1">'Profile with CoM'!EU57*f_FinCalc</f>
        <v>0</v>
      </c>
      <c r="EV57" s="300">
        <f ca="1">'Profile with CoM'!EV57*f_FinCalc</f>
        <v>0</v>
      </c>
      <c r="EW57" s="300">
        <f ca="1">'Profile with CoM'!EW57*f_FinCalc</f>
        <v>0</v>
      </c>
      <c r="EX57" s="300">
        <f ca="1">'Profile with CoM'!EX57*f_FinCalc</f>
        <v>0</v>
      </c>
      <c r="EY57" s="612"/>
      <c r="EZ57" s="757" t="str">
        <f>'Main Input'!EZ57</f>
        <v>RPI</v>
      </c>
      <c r="FA57" s="757" t="str">
        <f>'Main Input'!FA57</f>
        <v>N/A</v>
      </c>
      <c r="FB57" s="766">
        <f>'Main Input'!FB57</f>
        <v>0</v>
      </c>
      <c r="FC57" s="766" t="str">
        <f>'Main Input'!FC57</f>
        <v>IT Solutions</v>
      </c>
      <c r="FD57" s="766" t="str">
        <f>'Main Input'!FD57</f>
        <v>Managed Services</v>
      </c>
      <c r="FE57" s="757" t="str">
        <f>'Main Input'!FE57</f>
        <v>Opex</v>
      </c>
      <c r="FF57" s="757" t="str">
        <f>'Main Input'!FF57</f>
        <v>ContractAccrual</v>
      </c>
      <c r="FG57" s="757" t="str">
        <f>'Main Input'!FG57</f>
        <v>Expense</v>
      </c>
      <c r="FH57" s="767" t="str">
        <f>'Main Input'!FH57</f>
        <v>A</v>
      </c>
      <c r="FI57" s="768">
        <f>'Main Input'!FI57</f>
        <v>0.22</v>
      </c>
      <c r="FJ57" s="768">
        <f>'Main Input'!FJ57</f>
        <v>0</v>
      </c>
      <c r="FK57" s="612"/>
      <c r="FL57" s="531">
        <f t="shared" si="29"/>
        <v>0</v>
      </c>
      <c r="FM57" s="86"/>
      <c r="FN57" s="612"/>
    </row>
    <row r="58" spans="1:170" ht="12.75" customHeight="1">
      <c r="A58" s="750" t="str">
        <f>'Main Input'!A58</f>
        <v>MTB</v>
      </c>
      <c r="B58" s="762" t="str">
        <f>'Main Input'!B58</f>
        <v>Business Unit</v>
      </c>
      <c r="C58" s="762" t="str">
        <f>'Main Input'!C58</f>
        <v>Labour</v>
      </c>
      <c r="D58" s="762" t="str">
        <f>'Main Input'!D58</f>
        <v>TFR</v>
      </c>
      <c r="E58" s="762" t="str">
        <f>'Main Input'!E58</f>
        <v>Migration Designer #3 (Wintel)</v>
      </c>
      <c r="F58" s="753" t="str">
        <f>'Main Input'!F58</f>
        <v>direct</v>
      </c>
      <c r="G58" s="753" t="str">
        <f>'Main Input'!G58</f>
        <v>Person</v>
      </c>
      <c r="H58" s="753" t="str">
        <f>'Main Input'!H58</f>
        <v>TAC.CSA.2</v>
      </c>
      <c r="I58" s="753">
        <f>'Main Input'!I58</f>
        <v>0</v>
      </c>
      <c r="J58" s="753">
        <f>'Main Input'!J58</f>
        <v>0</v>
      </c>
      <c r="K58" s="753" t="str">
        <f>'Main Input'!K58</f>
        <v>FJS</v>
      </c>
      <c r="L58" s="753" t="str">
        <f>'Main Input'!L58</f>
        <v>pTran</v>
      </c>
      <c r="M58" s="753">
        <f>'Main Input'!M58</f>
        <v>0</v>
      </c>
      <c r="N58" s="753">
        <f>'Main Input'!N58</f>
        <v>0</v>
      </c>
      <c r="O58" s="753" t="str">
        <f>'Main Input'!O58</f>
        <v>SPAIN</v>
      </c>
      <c r="P58" s="753">
        <f>'Main Input'!P58</f>
        <v>313</v>
      </c>
      <c r="Q58" s="753" t="str">
        <f>'Main Input'!Q58</f>
        <v>EUR</v>
      </c>
      <c r="R58" s="753" t="str">
        <f>'Main Input'!R58</f>
        <v>EMEA</v>
      </c>
      <c r="S58" s="753" t="str">
        <f>'Main Input'!S58</f>
        <v>Local</v>
      </c>
      <c r="T58" s="753">
        <f>'Main Input'!T58</f>
        <v>0</v>
      </c>
      <c r="U58" s="753">
        <f>'Main Input'!U58</f>
        <v>0</v>
      </c>
      <c r="V58" s="753" t="str">
        <f>'Main Input'!V58</f>
        <v>6_ATP</v>
      </c>
      <c r="W58" s="753">
        <f>'Main Input'!W58</f>
        <v>0</v>
      </c>
      <c r="X58" s="753">
        <f>'Main Input'!X58</f>
        <v>0</v>
      </c>
      <c r="Y58" s="753">
        <f>'Main Input'!Y58</f>
        <v>0</v>
      </c>
      <c r="Z58" s="753">
        <f>'Main Input'!Z58</f>
        <v>0</v>
      </c>
      <c r="AA58" s="753">
        <f>'Main Input'!AA58</f>
        <v>0</v>
      </c>
      <c r="AB58" s="763">
        <f>'Main Input'!AB58</f>
        <v>0</v>
      </c>
      <c r="AC58" s="763" t="str">
        <f>'Main Input'!AC58</f>
        <v>Days</v>
      </c>
      <c r="AD58" s="764">
        <f>'Main Input'!AD58</f>
        <v>50</v>
      </c>
      <c r="AE58" s="765">
        <f t="shared" ca="1" si="28"/>
        <v>20958.838193709107</v>
      </c>
      <c r="AF58" s="299">
        <f ca="1">'Profile with CoM'!AF58*f_FinCalc</f>
        <v>0</v>
      </c>
      <c r="AG58" s="300">
        <f ca="1">'Profile with CoM'!AG58*f_FinCalc</f>
        <v>0</v>
      </c>
      <c r="AH58" s="300">
        <f ca="1">'Profile with CoM'!AH58*f_FinCalc</f>
        <v>0</v>
      </c>
      <c r="AI58" s="300">
        <f ca="1">'Profile with CoM'!AI58*f_FinCalc</f>
        <v>0</v>
      </c>
      <c r="AJ58" s="300">
        <f ca="1">'Profile with CoM'!AJ58*f_FinCalc</f>
        <v>0</v>
      </c>
      <c r="AK58" s="300">
        <f ca="1">'Profile with CoM'!AK58*f_FinCalc</f>
        <v>0</v>
      </c>
      <c r="AL58" s="300">
        <f ca="1">'Profile with CoM'!AL58*f_FinCalc</f>
        <v>0</v>
      </c>
      <c r="AM58" s="300">
        <f ca="1">'Profile with CoM'!AM58*f_FinCalc</f>
        <v>0</v>
      </c>
      <c r="AN58" s="300">
        <f ca="1">'Profile with CoM'!AN58*f_FinCalc</f>
        <v>20958.838193709107</v>
      </c>
      <c r="AO58" s="300">
        <f ca="1">'Profile with CoM'!AO58*f_FinCalc</f>
        <v>0</v>
      </c>
      <c r="AP58" s="300">
        <f ca="1">'Profile with CoM'!AP58*f_FinCalc</f>
        <v>0</v>
      </c>
      <c r="AQ58" s="300">
        <f ca="1">'Profile with CoM'!AQ58*f_FinCalc</f>
        <v>0</v>
      </c>
      <c r="AR58" s="300">
        <f ca="1">'Profile with CoM'!AR58*f_FinCalc</f>
        <v>0</v>
      </c>
      <c r="AS58" s="300">
        <f ca="1">'Profile with CoM'!AS58*f_FinCalc</f>
        <v>0</v>
      </c>
      <c r="AT58" s="300">
        <f ca="1">'Profile with CoM'!AT58*f_FinCalc</f>
        <v>0</v>
      </c>
      <c r="AU58" s="300">
        <f ca="1">'Profile with CoM'!AU58*f_FinCalc</f>
        <v>0</v>
      </c>
      <c r="AV58" s="300">
        <f ca="1">'Profile with CoM'!AV58*f_FinCalc</f>
        <v>0</v>
      </c>
      <c r="AW58" s="300">
        <f ca="1">'Profile with CoM'!AW58*f_FinCalc</f>
        <v>0</v>
      </c>
      <c r="AX58" s="300">
        <f ca="1">'Profile with CoM'!AX58*f_FinCalc</f>
        <v>0</v>
      </c>
      <c r="AY58" s="300">
        <f ca="1">'Profile with CoM'!AY58*f_FinCalc</f>
        <v>0</v>
      </c>
      <c r="AZ58" s="300">
        <f ca="1">'Profile with CoM'!AZ58*f_FinCalc</f>
        <v>0</v>
      </c>
      <c r="BA58" s="300">
        <f ca="1">'Profile with CoM'!BA58*f_FinCalc</f>
        <v>0</v>
      </c>
      <c r="BB58" s="300">
        <f ca="1">'Profile with CoM'!BB58*f_FinCalc</f>
        <v>0</v>
      </c>
      <c r="BC58" s="300">
        <f ca="1">'Profile with CoM'!BC58*f_FinCalc</f>
        <v>0</v>
      </c>
      <c r="BD58" s="300">
        <f ca="1">'Profile with CoM'!BD58*f_FinCalc</f>
        <v>0</v>
      </c>
      <c r="BE58" s="300">
        <f ca="1">'Profile with CoM'!BE58*f_FinCalc</f>
        <v>0</v>
      </c>
      <c r="BF58" s="300">
        <f ca="1">'Profile with CoM'!BF58*f_FinCalc</f>
        <v>0</v>
      </c>
      <c r="BG58" s="300">
        <f ca="1">'Profile with CoM'!BG58*f_FinCalc</f>
        <v>0</v>
      </c>
      <c r="BH58" s="300">
        <f ca="1">'Profile with CoM'!BH58*f_FinCalc</f>
        <v>0</v>
      </c>
      <c r="BI58" s="300">
        <f ca="1">'Profile with CoM'!BI58*f_FinCalc</f>
        <v>0</v>
      </c>
      <c r="BJ58" s="300">
        <f ca="1">'Profile with CoM'!BJ58*f_FinCalc</f>
        <v>0</v>
      </c>
      <c r="BK58" s="300">
        <f ca="1">'Profile with CoM'!BK58*f_FinCalc</f>
        <v>0</v>
      </c>
      <c r="BL58" s="300">
        <f ca="1">'Profile with CoM'!BL58*f_FinCalc</f>
        <v>0</v>
      </c>
      <c r="BM58" s="300">
        <f ca="1">'Profile with CoM'!BM58*f_FinCalc</f>
        <v>0</v>
      </c>
      <c r="BN58" s="300">
        <f ca="1">'Profile with CoM'!BN58*f_FinCalc</f>
        <v>0</v>
      </c>
      <c r="BO58" s="300">
        <f ca="1">'Profile with CoM'!BO58*f_FinCalc</f>
        <v>0</v>
      </c>
      <c r="BP58" s="300">
        <f ca="1">'Profile with CoM'!BP58*f_FinCalc</f>
        <v>0</v>
      </c>
      <c r="BQ58" s="300">
        <f ca="1">'Profile with CoM'!BQ58*f_FinCalc</f>
        <v>0</v>
      </c>
      <c r="BR58" s="300">
        <f ca="1">'Profile with CoM'!BR58*f_FinCalc</f>
        <v>0</v>
      </c>
      <c r="BS58" s="300">
        <f ca="1">'Profile with CoM'!BS58*f_FinCalc</f>
        <v>0</v>
      </c>
      <c r="BT58" s="300">
        <f ca="1">'Profile with CoM'!BT58*f_FinCalc</f>
        <v>0</v>
      </c>
      <c r="BU58" s="300">
        <f ca="1">'Profile with CoM'!BU58*f_FinCalc</f>
        <v>0</v>
      </c>
      <c r="BV58" s="300">
        <f ca="1">'Profile with CoM'!BV58*f_FinCalc</f>
        <v>0</v>
      </c>
      <c r="BW58" s="300">
        <f ca="1">'Profile with CoM'!BW58*f_FinCalc</f>
        <v>0</v>
      </c>
      <c r="BX58" s="300">
        <f ca="1">'Profile with CoM'!BX58*f_FinCalc</f>
        <v>0</v>
      </c>
      <c r="BY58" s="300">
        <f ca="1">'Profile with CoM'!BY58*f_FinCalc</f>
        <v>0</v>
      </c>
      <c r="BZ58" s="300">
        <f ca="1">'Profile with CoM'!BZ58*f_FinCalc</f>
        <v>0</v>
      </c>
      <c r="CA58" s="300">
        <f ca="1">'Profile with CoM'!CA58*f_FinCalc</f>
        <v>0</v>
      </c>
      <c r="CB58" s="300">
        <f ca="1">'Profile with CoM'!CB58*f_FinCalc</f>
        <v>0</v>
      </c>
      <c r="CC58" s="300">
        <f ca="1">'Profile with CoM'!CC58*f_FinCalc</f>
        <v>0</v>
      </c>
      <c r="CD58" s="300">
        <f ca="1">'Profile with CoM'!CD58*f_FinCalc</f>
        <v>0</v>
      </c>
      <c r="CE58" s="300">
        <f ca="1">'Profile with CoM'!CE58*f_FinCalc</f>
        <v>0</v>
      </c>
      <c r="CF58" s="300">
        <f ca="1">'Profile with CoM'!CF58*f_FinCalc</f>
        <v>0</v>
      </c>
      <c r="CG58" s="300">
        <f ca="1">'Profile with CoM'!CG58*f_FinCalc</f>
        <v>0</v>
      </c>
      <c r="CH58" s="300">
        <f ca="1">'Profile with CoM'!CH58*f_FinCalc</f>
        <v>0</v>
      </c>
      <c r="CI58" s="300">
        <f ca="1">'Profile with CoM'!CI58*f_FinCalc</f>
        <v>0</v>
      </c>
      <c r="CJ58" s="300">
        <f ca="1">'Profile with CoM'!CJ58*f_FinCalc</f>
        <v>0</v>
      </c>
      <c r="CK58" s="300">
        <f ca="1">'Profile with CoM'!CK58*f_FinCalc</f>
        <v>0</v>
      </c>
      <c r="CL58" s="300">
        <f ca="1">'Profile with CoM'!CL58*f_FinCalc</f>
        <v>0</v>
      </c>
      <c r="CM58" s="300">
        <f ca="1">'Profile with CoM'!CM58*f_FinCalc</f>
        <v>0</v>
      </c>
      <c r="CN58" s="300">
        <f ca="1">'Profile with CoM'!CN58*f_FinCalc</f>
        <v>0</v>
      </c>
      <c r="CO58" s="300">
        <f ca="1">'Profile with CoM'!CO58*f_FinCalc</f>
        <v>0</v>
      </c>
      <c r="CP58" s="300">
        <f ca="1">'Profile with CoM'!CP58*f_FinCalc</f>
        <v>0</v>
      </c>
      <c r="CQ58" s="300">
        <f ca="1">'Profile with CoM'!CQ58*f_FinCalc</f>
        <v>0</v>
      </c>
      <c r="CR58" s="300">
        <f ca="1">'Profile with CoM'!CR58*f_FinCalc</f>
        <v>0</v>
      </c>
      <c r="CS58" s="300">
        <f ca="1">'Profile with CoM'!CS58*f_FinCalc</f>
        <v>0</v>
      </c>
      <c r="CT58" s="300">
        <f ca="1">'Profile with CoM'!CT58*f_FinCalc</f>
        <v>0</v>
      </c>
      <c r="CU58" s="300">
        <f ca="1">'Profile with CoM'!CU58*f_FinCalc</f>
        <v>0</v>
      </c>
      <c r="CV58" s="300">
        <f ca="1">'Profile with CoM'!CV58*f_FinCalc</f>
        <v>0</v>
      </c>
      <c r="CW58" s="300">
        <f ca="1">'Profile with CoM'!CW58*f_FinCalc</f>
        <v>0</v>
      </c>
      <c r="CX58" s="300">
        <f ca="1">'Profile with CoM'!CX58*f_FinCalc</f>
        <v>0</v>
      </c>
      <c r="CY58" s="300">
        <f ca="1">'Profile with CoM'!CY58*f_FinCalc</f>
        <v>0</v>
      </c>
      <c r="CZ58" s="300">
        <f ca="1">'Profile with CoM'!CZ58*f_FinCalc</f>
        <v>0</v>
      </c>
      <c r="DA58" s="300">
        <f ca="1">'Profile with CoM'!DA58*f_FinCalc</f>
        <v>0</v>
      </c>
      <c r="DB58" s="300">
        <f ca="1">'Profile with CoM'!DB58*f_FinCalc</f>
        <v>0</v>
      </c>
      <c r="DC58" s="300">
        <f ca="1">'Profile with CoM'!DC58*f_FinCalc</f>
        <v>0</v>
      </c>
      <c r="DD58" s="300">
        <f ca="1">'Profile with CoM'!DD58*f_FinCalc</f>
        <v>0</v>
      </c>
      <c r="DE58" s="300">
        <f ca="1">'Profile with CoM'!DE58*f_FinCalc</f>
        <v>0</v>
      </c>
      <c r="DF58" s="300">
        <f ca="1">'Profile with CoM'!DF58*f_FinCalc</f>
        <v>0</v>
      </c>
      <c r="DG58" s="300">
        <f ca="1">'Profile with CoM'!DG58*f_FinCalc</f>
        <v>0</v>
      </c>
      <c r="DH58" s="300">
        <f ca="1">'Profile with CoM'!DH58*f_FinCalc</f>
        <v>0</v>
      </c>
      <c r="DI58" s="300">
        <f ca="1">'Profile with CoM'!DI58*f_FinCalc</f>
        <v>0</v>
      </c>
      <c r="DJ58" s="300">
        <f ca="1">'Profile with CoM'!DJ58*f_FinCalc</f>
        <v>0</v>
      </c>
      <c r="DK58" s="300">
        <f ca="1">'Profile with CoM'!DK58*f_FinCalc</f>
        <v>0</v>
      </c>
      <c r="DL58" s="300">
        <f ca="1">'Profile with CoM'!DL58*f_FinCalc</f>
        <v>0</v>
      </c>
      <c r="DM58" s="300">
        <f ca="1">'Profile with CoM'!DM58*f_FinCalc</f>
        <v>0</v>
      </c>
      <c r="DN58" s="300">
        <f ca="1">'Profile with CoM'!DN58*f_FinCalc</f>
        <v>0</v>
      </c>
      <c r="DO58" s="300">
        <f ca="1">'Profile with CoM'!DO58*f_FinCalc</f>
        <v>0</v>
      </c>
      <c r="DP58" s="300">
        <f ca="1">'Profile with CoM'!DP58*f_FinCalc</f>
        <v>0</v>
      </c>
      <c r="DQ58" s="300">
        <f ca="1">'Profile with CoM'!DQ58*f_FinCalc</f>
        <v>0</v>
      </c>
      <c r="DR58" s="300">
        <f ca="1">'Profile with CoM'!DR58*f_FinCalc</f>
        <v>0</v>
      </c>
      <c r="DS58" s="300">
        <f ca="1">'Profile with CoM'!DS58*f_FinCalc</f>
        <v>0</v>
      </c>
      <c r="DT58" s="300">
        <f ca="1">'Profile with CoM'!DT58*f_FinCalc</f>
        <v>0</v>
      </c>
      <c r="DU58" s="300">
        <f ca="1">'Profile with CoM'!DU58*f_FinCalc</f>
        <v>0</v>
      </c>
      <c r="DV58" s="300">
        <f ca="1">'Profile with CoM'!DV58*f_FinCalc</f>
        <v>0</v>
      </c>
      <c r="DW58" s="300">
        <f ca="1">'Profile with CoM'!DW58*f_FinCalc</f>
        <v>0</v>
      </c>
      <c r="DX58" s="300">
        <f ca="1">'Profile with CoM'!DX58*f_FinCalc</f>
        <v>0</v>
      </c>
      <c r="DY58" s="300">
        <f ca="1">'Profile with CoM'!DY58*f_FinCalc</f>
        <v>0</v>
      </c>
      <c r="DZ58" s="300">
        <f ca="1">'Profile with CoM'!DZ58*f_FinCalc</f>
        <v>0</v>
      </c>
      <c r="EA58" s="300">
        <f ca="1">'Profile with CoM'!EA58*f_FinCalc</f>
        <v>0</v>
      </c>
      <c r="EB58" s="300">
        <f ca="1">'Profile with CoM'!EB58*f_FinCalc</f>
        <v>0</v>
      </c>
      <c r="EC58" s="300">
        <f ca="1">'Profile with CoM'!EC58*f_FinCalc</f>
        <v>0</v>
      </c>
      <c r="ED58" s="300">
        <f ca="1">'Profile with CoM'!ED58*f_FinCalc</f>
        <v>0</v>
      </c>
      <c r="EE58" s="300">
        <f ca="1">'Profile with CoM'!EE58*f_FinCalc</f>
        <v>0</v>
      </c>
      <c r="EF58" s="300">
        <f ca="1">'Profile with CoM'!EF58*f_FinCalc</f>
        <v>0</v>
      </c>
      <c r="EG58" s="300">
        <f ca="1">'Profile with CoM'!EG58*f_FinCalc</f>
        <v>0</v>
      </c>
      <c r="EH58" s="300">
        <f ca="1">'Profile with CoM'!EH58*f_FinCalc</f>
        <v>0</v>
      </c>
      <c r="EI58" s="300">
        <f ca="1">'Profile with CoM'!EI58*f_FinCalc</f>
        <v>0</v>
      </c>
      <c r="EJ58" s="300">
        <f ca="1">'Profile with CoM'!EJ58*f_FinCalc</f>
        <v>0</v>
      </c>
      <c r="EK58" s="300">
        <f ca="1">'Profile with CoM'!EK58*f_FinCalc</f>
        <v>0</v>
      </c>
      <c r="EL58" s="300">
        <f ca="1">'Profile with CoM'!EL58*f_FinCalc</f>
        <v>0</v>
      </c>
      <c r="EM58" s="300">
        <f ca="1">'Profile with CoM'!EM58*f_FinCalc</f>
        <v>0</v>
      </c>
      <c r="EN58" s="300">
        <f ca="1">'Profile with CoM'!EN58*f_FinCalc</f>
        <v>0</v>
      </c>
      <c r="EO58" s="300">
        <f ca="1">'Profile with CoM'!EO58*f_FinCalc</f>
        <v>0</v>
      </c>
      <c r="EP58" s="300">
        <f ca="1">'Profile with CoM'!EP58*f_FinCalc</f>
        <v>0</v>
      </c>
      <c r="EQ58" s="300">
        <f ca="1">'Profile with CoM'!EQ58*f_FinCalc</f>
        <v>0</v>
      </c>
      <c r="ER58" s="300">
        <f ca="1">'Profile with CoM'!ER58*f_FinCalc</f>
        <v>0</v>
      </c>
      <c r="ES58" s="300">
        <f ca="1">'Profile with CoM'!ES58*f_FinCalc</f>
        <v>0</v>
      </c>
      <c r="ET58" s="300">
        <f ca="1">'Profile with CoM'!ET58*f_FinCalc</f>
        <v>0</v>
      </c>
      <c r="EU58" s="300">
        <f ca="1">'Profile with CoM'!EU58*f_FinCalc</f>
        <v>0</v>
      </c>
      <c r="EV58" s="300">
        <f ca="1">'Profile with CoM'!EV58*f_FinCalc</f>
        <v>0</v>
      </c>
      <c r="EW58" s="300">
        <f ca="1">'Profile with CoM'!EW58*f_FinCalc</f>
        <v>0</v>
      </c>
      <c r="EX58" s="300">
        <f ca="1">'Profile with CoM'!EX58*f_FinCalc</f>
        <v>0</v>
      </c>
      <c r="EY58" s="612"/>
      <c r="EZ58" s="757" t="str">
        <f>'Main Input'!EZ58</f>
        <v>RPI</v>
      </c>
      <c r="FA58" s="757" t="str">
        <f>'Main Input'!FA58</f>
        <v>N/A</v>
      </c>
      <c r="FB58" s="766">
        <f>'Main Input'!FB58</f>
        <v>0</v>
      </c>
      <c r="FC58" s="766" t="str">
        <f>'Main Input'!FC58</f>
        <v>IT Solutions</v>
      </c>
      <c r="FD58" s="766" t="str">
        <f>'Main Input'!FD58</f>
        <v>Managed Services</v>
      </c>
      <c r="FE58" s="757" t="str">
        <f>'Main Input'!FE58</f>
        <v>Opex</v>
      </c>
      <c r="FF58" s="757" t="str">
        <f>'Main Input'!FF58</f>
        <v>ContractAccrual</v>
      </c>
      <c r="FG58" s="757" t="str">
        <f>'Main Input'!FG58</f>
        <v>Expense</v>
      </c>
      <c r="FH58" s="767" t="str">
        <f>'Main Input'!FH58</f>
        <v>A</v>
      </c>
      <c r="FI58" s="768">
        <f>'Main Input'!FI58</f>
        <v>0.22</v>
      </c>
      <c r="FJ58" s="768">
        <f>'Main Input'!FJ58</f>
        <v>0</v>
      </c>
      <c r="FK58" s="612"/>
      <c r="FL58" s="531">
        <f t="shared" si="29"/>
        <v>0</v>
      </c>
      <c r="FM58" s="86"/>
      <c r="FN58" s="612"/>
    </row>
    <row r="59" spans="1:170" ht="12.75" customHeight="1">
      <c r="A59" s="750" t="str">
        <f>'Main Input'!A59</f>
        <v>MTB</v>
      </c>
      <c r="B59" s="762" t="str">
        <f>'Main Input'!B59</f>
        <v>Business Unit</v>
      </c>
      <c r="C59" s="762" t="str">
        <f>'Main Input'!C59</f>
        <v>Labour</v>
      </c>
      <c r="D59" s="762" t="str">
        <f>'Main Input'!D59</f>
        <v>TFR</v>
      </c>
      <c r="E59" s="762" t="str">
        <f>'Main Input'!E59</f>
        <v>Migration Designer #4 (Wintel)</v>
      </c>
      <c r="F59" s="753" t="str">
        <f>'Main Input'!F59</f>
        <v>direct</v>
      </c>
      <c r="G59" s="753" t="str">
        <f>'Main Input'!G59</f>
        <v>Person</v>
      </c>
      <c r="H59" s="753" t="str">
        <f>'Main Input'!H59</f>
        <v>TAC.CSA.2</v>
      </c>
      <c r="I59" s="753">
        <f>'Main Input'!I59</f>
        <v>0</v>
      </c>
      <c r="J59" s="753">
        <f>'Main Input'!J59</f>
        <v>0</v>
      </c>
      <c r="K59" s="753" t="str">
        <f>'Main Input'!K59</f>
        <v>FJS</v>
      </c>
      <c r="L59" s="753" t="str">
        <f>'Main Input'!L59</f>
        <v>pTran</v>
      </c>
      <c r="M59" s="753">
        <f>'Main Input'!M59</f>
        <v>0</v>
      </c>
      <c r="N59" s="753">
        <f>'Main Input'!N59</f>
        <v>0</v>
      </c>
      <c r="O59" s="753" t="str">
        <f>'Main Input'!O59</f>
        <v>SPAIN</v>
      </c>
      <c r="P59" s="753">
        <f>'Main Input'!P59</f>
        <v>313</v>
      </c>
      <c r="Q59" s="753" t="str">
        <f>'Main Input'!Q59</f>
        <v>EUR</v>
      </c>
      <c r="R59" s="753" t="str">
        <f>'Main Input'!R59</f>
        <v>EMEA</v>
      </c>
      <c r="S59" s="753" t="str">
        <f>'Main Input'!S59</f>
        <v>Local</v>
      </c>
      <c r="T59" s="753">
        <f>'Main Input'!T59</f>
        <v>0</v>
      </c>
      <c r="U59" s="753">
        <f>'Main Input'!U59</f>
        <v>0</v>
      </c>
      <c r="V59" s="753" t="str">
        <f>'Main Input'!V59</f>
        <v>6_ATP</v>
      </c>
      <c r="W59" s="753">
        <f>'Main Input'!W59</f>
        <v>0</v>
      </c>
      <c r="X59" s="753">
        <f>'Main Input'!X59</f>
        <v>0</v>
      </c>
      <c r="Y59" s="753">
        <f>'Main Input'!Y59</f>
        <v>0</v>
      </c>
      <c r="Z59" s="753">
        <f>'Main Input'!Z59</f>
        <v>0</v>
      </c>
      <c r="AA59" s="753">
        <f>'Main Input'!AA59</f>
        <v>0</v>
      </c>
      <c r="AB59" s="763">
        <f>'Main Input'!AB59</f>
        <v>0</v>
      </c>
      <c r="AC59" s="763" t="str">
        <f>'Main Input'!AC59</f>
        <v>Days</v>
      </c>
      <c r="AD59" s="764">
        <f>'Main Input'!AD59</f>
        <v>50</v>
      </c>
      <c r="AE59" s="765">
        <f t="shared" ca="1" si="28"/>
        <v>20958.838193709107</v>
      </c>
      <c r="AF59" s="299">
        <f ca="1">'Profile with CoM'!AF59*f_FinCalc</f>
        <v>0</v>
      </c>
      <c r="AG59" s="300">
        <f ca="1">'Profile with CoM'!AG59*f_FinCalc</f>
        <v>0</v>
      </c>
      <c r="AH59" s="300">
        <f ca="1">'Profile with CoM'!AH59*f_FinCalc</f>
        <v>0</v>
      </c>
      <c r="AI59" s="300">
        <f ca="1">'Profile with CoM'!AI59*f_FinCalc</f>
        <v>0</v>
      </c>
      <c r="AJ59" s="300">
        <f ca="1">'Profile with CoM'!AJ59*f_FinCalc</f>
        <v>0</v>
      </c>
      <c r="AK59" s="300">
        <f ca="1">'Profile with CoM'!AK59*f_FinCalc</f>
        <v>0</v>
      </c>
      <c r="AL59" s="300">
        <f ca="1">'Profile with CoM'!AL59*f_FinCalc</f>
        <v>0</v>
      </c>
      <c r="AM59" s="300">
        <f ca="1">'Profile with CoM'!AM59*f_FinCalc</f>
        <v>0</v>
      </c>
      <c r="AN59" s="300">
        <f ca="1">'Profile with CoM'!AN59*f_FinCalc</f>
        <v>20958.838193709107</v>
      </c>
      <c r="AO59" s="300">
        <f ca="1">'Profile with CoM'!AO59*f_FinCalc</f>
        <v>0</v>
      </c>
      <c r="AP59" s="300">
        <f ca="1">'Profile with CoM'!AP59*f_FinCalc</f>
        <v>0</v>
      </c>
      <c r="AQ59" s="300">
        <f ca="1">'Profile with CoM'!AQ59*f_FinCalc</f>
        <v>0</v>
      </c>
      <c r="AR59" s="300">
        <f ca="1">'Profile with CoM'!AR59*f_FinCalc</f>
        <v>0</v>
      </c>
      <c r="AS59" s="300">
        <f ca="1">'Profile with CoM'!AS59*f_FinCalc</f>
        <v>0</v>
      </c>
      <c r="AT59" s="300">
        <f ca="1">'Profile with CoM'!AT59*f_FinCalc</f>
        <v>0</v>
      </c>
      <c r="AU59" s="300">
        <f ca="1">'Profile with CoM'!AU59*f_FinCalc</f>
        <v>0</v>
      </c>
      <c r="AV59" s="300">
        <f ca="1">'Profile with CoM'!AV59*f_FinCalc</f>
        <v>0</v>
      </c>
      <c r="AW59" s="300">
        <f ca="1">'Profile with CoM'!AW59*f_FinCalc</f>
        <v>0</v>
      </c>
      <c r="AX59" s="300">
        <f ca="1">'Profile with CoM'!AX59*f_FinCalc</f>
        <v>0</v>
      </c>
      <c r="AY59" s="300">
        <f ca="1">'Profile with CoM'!AY59*f_FinCalc</f>
        <v>0</v>
      </c>
      <c r="AZ59" s="300">
        <f ca="1">'Profile with CoM'!AZ59*f_FinCalc</f>
        <v>0</v>
      </c>
      <c r="BA59" s="300">
        <f ca="1">'Profile with CoM'!BA59*f_FinCalc</f>
        <v>0</v>
      </c>
      <c r="BB59" s="300">
        <f ca="1">'Profile with CoM'!BB59*f_FinCalc</f>
        <v>0</v>
      </c>
      <c r="BC59" s="300">
        <f ca="1">'Profile with CoM'!BC59*f_FinCalc</f>
        <v>0</v>
      </c>
      <c r="BD59" s="300">
        <f ca="1">'Profile with CoM'!BD59*f_FinCalc</f>
        <v>0</v>
      </c>
      <c r="BE59" s="300">
        <f ca="1">'Profile with CoM'!BE59*f_FinCalc</f>
        <v>0</v>
      </c>
      <c r="BF59" s="300">
        <f ca="1">'Profile with CoM'!BF59*f_FinCalc</f>
        <v>0</v>
      </c>
      <c r="BG59" s="300">
        <f ca="1">'Profile with CoM'!BG59*f_FinCalc</f>
        <v>0</v>
      </c>
      <c r="BH59" s="300">
        <f ca="1">'Profile with CoM'!BH59*f_FinCalc</f>
        <v>0</v>
      </c>
      <c r="BI59" s="300">
        <f ca="1">'Profile with CoM'!BI59*f_FinCalc</f>
        <v>0</v>
      </c>
      <c r="BJ59" s="300">
        <f ca="1">'Profile with CoM'!BJ59*f_FinCalc</f>
        <v>0</v>
      </c>
      <c r="BK59" s="300">
        <f ca="1">'Profile with CoM'!BK59*f_FinCalc</f>
        <v>0</v>
      </c>
      <c r="BL59" s="300">
        <f ca="1">'Profile with CoM'!BL59*f_FinCalc</f>
        <v>0</v>
      </c>
      <c r="BM59" s="300">
        <f ca="1">'Profile with CoM'!BM59*f_FinCalc</f>
        <v>0</v>
      </c>
      <c r="BN59" s="300">
        <f ca="1">'Profile with CoM'!BN59*f_FinCalc</f>
        <v>0</v>
      </c>
      <c r="BO59" s="300">
        <f ca="1">'Profile with CoM'!BO59*f_FinCalc</f>
        <v>0</v>
      </c>
      <c r="BP59" s="300">
        <f ca="1">'Profile with CoM'!BP59*f_FinCalc</f>
        <v>0</v>
      </c>
      <c r="BQ59" s="300">
        <f ca="1">'Profile with CoM'!BQ59*f_FinCalc</f>
        <v>0</v>
      </c>
      <c r="BR59" s="300">
        <f ca="1">'Profile with CoM'!BR59*f_FinCalc</f>
        <v>0</v>
      </c>
      <c r="BS59" s="300">
        <f ca="1">'Profile with CoM'!BS59*f_FinCalc</f>
        <v>0</v>
      </c>
      <c r="BT59" s="300">
        <f ca="1">'Profile with CoM'!BT59*f_FinCalc</f>
        <v>0</v>
      </c>
      <c r="BU59" s="300">
        <f ca="1">'Profile with CoM'!BU59*f_FinCalc</f>
        <v>0</v>
      </c>
      <c r="BV59" s="300">
        <f ca="1">'Profile with CoM'!BV59*f_FinCalc</f>
        <v>0</v>
      </c>
      <c r="BW59" s="300">
        <f ca="1">'Profile with CoM'!BW59*f_FinCalc</f>
        <v>0</v>
      </c>
      <c r="BX59" s="300">
        <f ca="1">'Profile with CoM'!BX59*f_FinCalc</f>
        <v>0</v>
      </c>
      <c r="BY59" s="300">
        <f ca="1">'Profile with CoM'!BY59*f_FinCalc</f>
        <v>0</v>
      </c>
      <c r="BZ59" s="300">
        <f ca="1">'Profile with CoM'!BZ59*f_FinCalc</f>
        <v>0</v>
      </c>
      <c r="CA59" s="300">
        <f ca="1">'Profile with CoM'!CA59*f_FinCalc</f>
        <v>0</v>
      </c>
      <c r="CB59" s="300">
        <f ca="1">'Profile with CoM'!CB59*f_FinCalc</f>
        <v>0</v>
      </c>
      <c r="CC59" s="300">
        <f ca="1">'Profile with CoM'!CC59*f_FinCalc</f>
        <v>0</v>
      </c>
      <c r="CD59" s="300">
        <f ca="1">'Profile with CoM'!CD59*f_FinCalc</f>
        <v>0</v>
      </c>
      <c r="CE59" s="300">
        <f ca="1">'Profile with CoM'!CE59*f_FinCalc</f>
        <v>0</v>
      </c>
      <c r="CF59" s="300">
        <f ca="1">'Profile with CoM'!CF59*f_FinCalc</f>
        <v>0</v>
      </c>
      <c r="CG59" s="300">
        <f ca="1">'Profile with CoM'!CG59*f_FinCalc</f>
        <v>0</v>
      </c>
      <c r="CH59" s="300">
        <f ca="1">'Profile with CoM'!CH59*f_FinCalc</f>
        <v>0</v>
      </c>
      <c r="CI59" s="300">
        <f ca="1">'Profile with CoM'!CI59*f_FinCalc</f>
        <v>0</v>
      </c>
      <c r="CJ59" s="300">
        <f ca="1">'Profile with CoM'!CJ59*f_FinCalc</f>
        <v>0</v>
      </c>
      <c r="CK59" s="300">
        <f ca="1">'Profile with CoM'!CK59*f_FinCalc</f>
        <v>0</v>
      </c>
      <c r="CL59" s="300">
        <f ca="1">'Profile with CoM'!CL59*f_FinCalc</f>
        <v>0</v>
      </c>
      <c r="CM59" s="300">
        <f ca="1">'Profile with CoM'!CM59*f_FinCalc</f>
        <v>0</v>
      </c>
      <c r="CN59" s="300">
        <f ca="1">'Profile with CoM'!CN59*f_FinCalc</f>
        <v>0</v>
      </c>
      <c r="CO59" s="300">
        <f ca="1">'Profile with CoM'!CO59*f_FinCalc</f>
        <v>0</v>
      </c>
      <c r="CP59" s="300">
        <f ca="1">'Profile with CoM'!CP59*f_FinCalc</f>
        <v>0</v>
      </c>
      <c r="CQ59" s="300">
        <f ca="1">'Profile with CoM'!CQ59*f_FinCalc</f>
        <v>0</v>
      </c>
      <c r="CR59" s="300">
        <f ca="1">'Profile with CoM'!CR59*f_FinCalc</f>
        <v>0</v>
      </c>
      <c r="CS59" s="300">
        <f ca="1">'Profile with CoM'!CS59*f_FinCalc</f>
        <v>0</v>
      </c>
      <c r="CT59" s="300">
        <f ca="1">'Profile with CoM'!CT59*f_FinCalc</f>
        <v>0</v>
      </c>
      <c r="CU59" s="300">
        <f ca="1">'Profile with CoM'!CU59*f_FinCalc</f>
        <v>0</v>
      </c>
      <c r="CV59" s="300">
        <f ca="1">'Profile with CoM'!CV59*f_FinCalc</f>
        <v>0</v>
      </c>
      <c r="CW59" s="300">
        <f ca="1">'Profile with CoM'!CW59*f_FinCalc</f>
        <v>0</v>
      </c>
      <c r="CX59" s="300">
        <f ca="1">'Profile with CoM'!CX59*f_FinCalc</f>
        <v>0</v>
      </c>
      <c r="CY59" s="300">
        <f ca="1">'Profile with CoM'!CY59*f_FinCalc</f>
        <v>0</v>
      </c>
      <c r="CZ59" s="300">
        <f ca="1">'Profile with CoM'!CZ59*f_FinCalc</f>
        <v>0</v>
      </c>
      <c r="DA59" s="300">
        <f ca="1">'Profile with CoM'!DA59*f_FinCalc</f>
        <v>0</v>
      </c>
      <c r="DB59" s="300">
        <f ca="1">'Profile with CoM'!DB59*f_FinCalc</f>
        <v>0</v>
      </c>
      <c r="DC59" s="300">
        <f ca="1">'Profile with CoM'!DC59*f_FinCalc</f>
        <v>0</v>
      </c>
      <c r="DD59" s="300">
        <f ca="1">'Profile with CoM'!DD59*f_FinCalc</f>
        <v>0</v>
      </c>
      <c r="DE59" s="300">
        <f ca="1">'Profile with CoM'!DE59*f_FinCalc</f>
        <v>0</v>
      </c>
      <c r="DF59" s="300">
        <f ca="1">'Profile with CoM'!DF59*f_FinCalc</f>
        <v>0</v>
      </c>
      <c r="DG59" s="300">
        <f ca="1">'Profile with CoM'!DG59*f_FinCalc</f>
        <v>0</v>
      </c>
      <c r="DH59" s="300">
        <f ca="1">'Profile with CoM'!DH59*f_FinCalc</f>
        <v>0</v>
      </c>
      <c r="DI59" s="300">
        <f ca="1">'Profile with CoM'!DI59*f_FinCalc</f>
        <v>0</v>
      </c>
      <c r="DJ59" s="300">
        <f ca="1">'Profile with CoM'!DJ59*f_FinCalc</f>
        <v>0</v>
      </c>
      <c r="DK59" s="300">
        <f ca="1">'Profile with CoM'!DK59*f_FinCalc</f>
        <v>0</v>
      </c>
      <c r="DL59" s="300">
        <f ca="1">'Profile with CoM'!DL59*f_FinCalc</f>
        <v>0</v>
      </c>
      <c r="DM59" s="300">
        <f ca="1">'Profile with CoM'!DM59*f_FinCalc</f>
        <v>0</v>
      </c>
      <c r="DN59" s="300">
        <f ca="1">'Profile with CoM'!DN59*f_FinCalc</f>
        <v>0</v>
      </c>
      <c r="DO59" s="300">
        <f ca="1">'Profile with CoM'!DO59*f_FinCalc</f>
        <v>0</v>
      </c>
      <c r="DP59" s="300">
        <f ca="1">'Profile with CoM'!DP59*f_FinCalc</f>
        <v>0</v>
      </c>
      <c r="DQ59" s="300">
        <f ca="1">'Profile with CoM'!DQ59*f_FinCalc</f>
        <v>0</v>
      </c>
      <c r="DR59" s="300">
        <f ca="1">'Profile with CoM'!DR59*f_FinCalc</f>
        <v>0</v>
      </c>
      <c r="DS59" s="300">
        <f ca="1">'Profile with CoM'!DS59*f_FinCalc</f>
        <v>0</v>
      </c>
      <c r="DT59" s="300">
        <f ca="1">'Profile with CoM'!DT59*f_FinCalc</f>
        <v>0</v>
      </c>
      <c r="DU59" s="300">
        <f ca="1">'Profile with CoM'!DU59*f_FinCalc</f>
        <v>0</v>
      </c>
      <c r="DV59" s="300">
        <f ca="1">'Profile with CoM'!DV59*f_FinCalc</f>
        <v>0</v>
      </c>
      <c r="DW59" s="300">
        <f ca="1">'Profile with CoM'!DW59*f_FinCalc</f>
        <v>0</v>
      </c>
      <c r="DX59" s="300">
        <f ca="1">'Profile with CoM'!DX59*f_FinCalc</f>
        <v>0</v>
      </c>
      <c r="DY59" s="300">
        <f ca="1">'Profile with CoM'!DY59*f_FinCalc</f>
        <v>0</v>
      </c>
      <c r="DZ59" s="300">
        <f ca="1">'Profile with CoM'!DZ59*f_FinCalc</f>
        <v>0</v>
      </c>
      <c r="EA59" s="300">
        <f ca="1">'Profile with CoM'!EA59*f_FinCalc</f>
        <v>0</v>
      </c>
      <c r="EB59" s="300">
        <f ca="1">'Profile with CoM'!EB59*f_FinCalc</f>
        <v>0</v>
      </c>
      <c r="EC59" s="300">
        <f ca="1">'Profile with CoM'!EC59*f_FinCalc</f>
        <v>0</v>
      </c>
      <c r="ED59" s="300">
        <f ca="1">'Profile with CoM'!ED59*f_FinCalc</f>
        <v>0</v>
      </c>
      <c r="EE59" s="300">
        <f ca="1">'Profile with CoM'!EE59*f_FinCalc</f>
        <v>0</v>
      </c>
      <c r="EF59" s="300">
        <f ca="1">'Profile with CoM'!EF59*f_FinCalc</f>
        <v>0</v>
      </c>
      <c r="EG59" s="300">
        <f ca="1">'Profile with CoM'!EG59*f_FinCalc</f>
        <v>0</v>
      </c>
      <c r="EH59" s="300">
        <f ca="1">'Profile with CoM'!EH59*f_FinCalc</f>
        <v>0</v>
      </c>
      <c r="EI59" s="300">
        <f ca="1">'Profile with CoM'!EI59*f_FinCalc</f>
        <v>0</v>
      </c>
      <c r="EJ59" s="300">
        <f ca="1">'Profile with CoM'!EJ59*f_FinCalc</f>
        <v>0</v>
      </c>
      <c r="EK59" s="300">
        <f ca="1">'Profile with CoM'!EK59*f_FinCalc</f>
        <v>0</v>
      </c>
      <c r="EL59" s="300">
        <f ca="1">'Profile with CoM'!EL59*f_FinCalc</f>
        <v>0</v>
      </c>
      <c r="EM59" s="300">
        <f ca="1">'Profile with CoM'!EM59*f_FinCalc</f>
        <v>0</v>
      </c>
      <c r="EN59" s="300">
        <f ca="1">'Profile with CoM'!EN59*f_FinCalc</f>
        <v>0</v>
      </c>
      <c r="EO59" s="300">
        <f ca="1">'Profile with CoM'!EO59*f_FinCalc</f>
        <v>0</v>
      </c>
      <c r="EP59" s="300">
        <f ca="1">'Profile with CoM'!EP59*f_FinCalc</f>
        <v>0</v>
      </c>
      <c r="EQ59" s="300">
        <f ca="1">'Profile with CoM'!EQ59*f_FinCalc</f>
        <v>0</v>
      </c>
      <c r="ER59" s="300">
        <f ca="1">'Profile with CoM'!ER59*f_FinCalc</f>
        <v>0</v>
      </c>
      <c r="ES59" s="300">
        <f ca="1">'Profile with CoM'!ES59*f_FinCalc</f>
        <v>0</v>
      </c>
      <c r="ET59" s="300">
        <f ca="1">'Profile with CoM'!ET59*f_FinCalc</f>
        <v>0</v>
      </c>
      <c r="EU59" s="300">
        <f ca="1">'Profile with CoM'!EU59*f_FinCalc</f>
        <v>0</v>
      </c>
      <c r="EV59" s="300">
        <f ca="1">'Profile with CoM'!EV59*f_FinCalc</f>
        <v>0</v>
      </c>
      <c r="EW59" s="300">
        <f ca="1">'Profile with CoM'!EW59*f_FinCalc</f>
        <v>0</v>
      </c>
      <c r="EX59" s="300">
        <f ca="1">'Profile with CoM'!EX59*f_FinCalc</f>
        <v>0</v>
      </c>
      <c r="EY59" s="612"/>
      <c r="EZ59" s="757" t="str">
        <f>'Main Input'!EZ59</f>
        <v>RPI</v>
      </c>
      <c r="FA59" s="757" t="str">
        <f>'Main Input'!FA59</f>
        <v>N/A</v>
      </c>
      <c r="FB59" s="766">
        <f>'Main Input'!FB59</f>
        <v>0</v>
      </c>
      <c r="FC59" s="766" t="str">
        <f>'Main Input'!FC59</f>
        <v>IT Solutions</v>
      </c>
      <c r="FD59" s="766" t="str">
        <f>'Main Input'!FD59</f>
        <v>Managed Services</v>
      </c>
      <c r="FE59" s="757" t="str">
        <f>'Main Input'!FE59</f>
        <v>Opex</v>
      </c>
      <c r="FF59" s="757" t="str">
        <f>'Main Input'!FF59</f>
        <v>ContractAccrual</v>
      </c>
      <c r="FG59" s="757" t="str">
        <f>'Main Input'!FG59</f>
        <v>Expense</v>
      </c>
      <c r="FH59" s="767" t="str">
        <f>'Main Input'!FH59</f>
        <v>A</v>
      </c>
      <c r="FI59" s="768">
        <f>'Main Input'!FI59</f>
        <v>0.22</v>
      </c>
      <c r="FJ59" s="768">
        <f>'Main Input'!FJ59</f>
        <v>0</v>
      </c>
      <c r="FK59" s="612"/>
      <c r="FL59" s="531">
        <f t="shared" si="29"/>
        <v>0</v>
      </c>
      <c r="FM59" s="86"/>
      <c r="FN59" s="612"/>
    </row>
    <row r="60" spans="1:170" ht="12.75" customHeight="1">
      <c r="A60" s="750" t="str">
        <f>'Main Input'!A60</f>
        <v>MTB</v>
      </c>
      <c r="B60" s="762" t="str">
        <f>'Main Input'!B60</f>
        <v>Business Unit</v>
      </c>
      <c r="C60" s="762" t="str">
        <f>'Main Input'!C60</f>
        <v>Labour</v>
      </c>
      <c r="D60" s="762" t="str">
        <f>'Main Input'!D60</f>
        <v>TFR</v>
      </c>
      <c r="E60" s="762" t="str">
        <f>'Main Input'!E60</f>
        <v>Migration Designer #5 (Wintel)</v>
      </c>
      <c r="F60" s="753" t="str">
        <f>'Main Input'!F60</f>
        <v>direct</v>
      </c>
      <c r="G60" s="753" t="str">
        <f>'Main Input'!G60</f>
        <v>Person</v>
      </c>
      <c r="H60" s="753" t="str">
        <f>'Main Input'!H60</f>
        <v>TAC.CSA.2</v>
      </c>
      <c r="I60" s="753">
        <f>'Main Input'!I60</f>
        <v>0</v>
      </c>
      <c r="J60" s="753">
        <f>'Main Input'!J60</f>
        <v>0</v>
      </c>
      <c r="K60" s="753" t="str">
        <f>'Main Input'!K60</f>
        <v>FJS</v>
      </c>
      <c r="L60" s="753" t="str">
        <f>'Main Input'!L60</f>
        <v>pTran</v>
      </c>
      <c r="M60" s="753">
        <f>'Main Input'!M60</f>
        <v>0</v>
      </c>
      <c r="N60" s="753">
        <f>'Main Input'!N60</f>
        <v>0</v>
      </c>
      <c r="O60" s="753" t="str">
        <f>'Main Input'!O60</f>
        <v>SPAIN</v>
      </c>
      <c r="P60" s="753">
        <f>'Main Input'!P60</f>
        <v>313</v>
      </c>
      <c r="Q60" s="753" t="str">
        <f>'Main Input'!Q60</f>
        <v>EUR</v>
      </c>
      <c r="R60" s="753" t="str">
        <f>'Main Input'!R60</f>
        <v>EMEA</v>
      </c>
      <c r="S60" s="753" t="str">
        <f>'Main Input'!S60</f>
        <v>Local</v>
      </c>
      <c r="T60" s="753">
        <f>'Main Input'!T60</f>
        <v>0</v>
      </c>
      <c r="U60" s="753">
        <f>'Main Input'!U60</f>
        <v>0</v>
      </c>
      <c r="V60" s="753" t="str">
        <f>'Main Input'!V60</f>
        <v>6_ATP</v>
      </c>
      <c r="W60" s="753">
        <f>'Main Input'!W60</f>
        <v>0</v>
      </c>
      <c r="X60" s="753">
        <f>'Main Input'!X60</f>
        <v>0</v>
      </c>
      <c r="Y60" s="753">
        <f>'Main Input'!Y60</f>
        <v>0</v>
      </c>
      <c r="Z60" s="753">
        <f>'Main Input'!Z60</f>
        <v>0</v>
      </c>
      <c r="AA60" s="753">
        <f>'Main Input'!AA60</f>
        <v>0</v>
      </c>
      <c r="AB60" s="763">
        <f>'Main Input'!AB60</f>
        <v>0</v>
      </c>
      <c r="AC60" s="763" t="str">
        <f>'Main Input'!AC60</f>
        <v>Days</v>
      </c>
      <c r="AD60" s="764">
        <f>'Main Input'!AD60</f>
        <v>50</v>
      </c>
      <c r="AE60" s="765">
        <f t="shared" ca="1" si="28"/>
        <v>20958.838193709107</v>
      </c>
      <c r="AF60" s="299">
        <f ca="1">'Profile with CoM'!AF60*f_FinCalc</f>
        <v>0</v>
      </c>
      <c r="AG60" s="300">
        <f ca="1">'Profile with CoM'!AG60*f_FinCalc</f>
        <v>0</v>
      </c>
      <c r="AH60" s="300">
        <f ca="1">'Profile with CoM'!AH60*f_FinCalc</f>
        <v>0</v>
      </c>
      <c r="AI60" s="300">
        <f ca="1">'Profile with CoM'!AI60*f_FinCalc</f>
        <v>0</v>
      </c>
      <c r="AJ60" s="300">
        <f ca="1">'Profile with CoM'!AJ60*f_FinCalc</f>
        <v>0</v>
      </c>
      <c r="AK60" s="300">
        <f ca="1">'Profile with CoM'!AK60*f_FinCalc</f>
        <v>0</v>
      </c>
      <c r="AL60" s="300">
        <f ca="1">'Profile with CoM'!AL60*f_FinCalc</f>
        <v>0</v>
      </c>
      <c r="AM60" s="300">
        <f ca="1">'Profile with CoM'!AM60*f_FinCalc</f>
        <v>0</v>
      </c>
      <c r="AN60" s="300">
        <f ca="1">'Profile with CoM'!AN60*f_FinCalc</f>
        <v>20958.838193709107</v>
      </c>
      <c r="AO60" s="300">
        <f ca="1">'Profile with CoM'!AO60*f_FinCalc</f>
        <v>0</v>
      </c>
      <c r="AP60" s="300">
        <f ca="1">'Profile with CoM'!AP60*f_FinCalc</f>
        <v>0</v>
      </c>
      <c r="AQ60" s="300">
        <f ca="1">'Profile with CoM'!AQ60*f_FinCalc</f>
        <v>0</v>
      </c>
      <c r="AR60" s="300">
        <f ca="1">'Profile with CoM'!AR60*f_FinCalc</f>
        <v>0</v>
      </c>
      <c r="AS60" s="300">
        <f ca="1">'Profile with CoM'!AS60*f_FinCalc</f>
        <v>0</v>
      </c>
      <c r="AT60" s="300">
        <f ca="1">'Profile with CoM'!AT60*f_FinCalc</f>
        <v>0</v>
      </c>
      <c r="AU60" s="300">
        <f ca="1">'Profile with CoM'!AU60*f_FinCalc</f>
        <v>0</v>
      </c>
      <c r="AV60" s="300">
        <f ca="1">'Profile with CoM'!AV60*f_FinCalc</f>
        <v>0</v>
      </c>
      <c r="AW60" s="300">
        <f ca="1">'Profile with CoM'!AW60*f_FinCalc</f>
        <v>0</v>
      </c>
      <c r="AX60" s="300">
        <f ca="1">'Profile with CoM'!AX60*f_FinCalc</f>
        <v>0</v>
      </c>
      <c r="AY60" s="300">
        <f ca="1">'Profile with CoM'!AY60*f_FinCalc</f>
        <v>0</v>
      </c>
      <c r="AZ60" s="300">
        <f ca="1">'Profile with CoM'!AZ60*f_FinCalc</f>
        <v>0</v>
      </c>
      <c r="BA60" s="300">
        <f ca="1">'Profile with CoM'!BA60*f_FinCalc</f>
        <v>0</v>
      </c>
      <c r="BB60" s="300">
        <f ca="1">'Profile with CoM'!BB60*f_FinCalc</f>
        <v>0</v>
      </c>
      <c r="BC60" s="300">
        <f ca="1">'Profile with CoM'!BC60*f_FinCalc</f>
        <v>0</v>
      </c>
      <c r="BD60" s="300">
        <f ca="1">'Profile with CoM'!BD60*f_FinCalc</f>
        <v>0</v>
      </c>
      <c r="BE60" s="300">
        <f ca="1">'Profile with CoM'!BE60*f_FinCalc</f>
        <v>0</v>
      </c>
      <c r="BF60" s="300">
        <f ca="1">'Profile with CoM'!BF60*f_FinCalc</f>
        <v>0</v>
      </c>
      <c r="BG60" s="300">
        <f ca="1">'Profile with CoM'!BG60*f_FinCalc</f>
        <v>0</v>
      </c>
      <c r="BH60" s="300">
        <f ca="1">'Profile with CoM'!BH60*f_FinCalc</f>
        <v>0</v>
      </c>
      <c r="BI60" s="300">
        <f ca="1">'Profile with CoM'!BI60*f_FinCalc</f>
        <v>0</v>
      </c>
      <c r="BJ60" s="300">
        <f ca="1">'Profile with CoM'!BJ60*f_FinCalc</f>
        <v>0</v>
      </c>
      <c r="BK60" s="300">
        <f ca="1">'Profile with CoM'!BK60*f_FinCalc</f>
        <v>0</v>
      </c>
      <c r="BL60" s="300">
        <f ca="1">'Profile with CoM'!BL60*f_FinCalc</f>
        <v>0</v>
      </c>
      <c r="BM60" s="300">
        <f ca="1">'Profile with CoM'!BM60*f_FinCalc</f>
        <v>0</v>
      </c>
      <c r="BN60" s="300">
        <f ca="1">'Profile with CoM'!BN60*f_FinCalc</f>
        <v>0</v>
      </c>
      <c r="BO60" s="300">
        <f ca="1">'Profile with CoM'!BO60*f_FinCalc</f>
        <v>0</v>
      </c>
      <c r="BP60" s="300">
        <f ca="1">'Profile with CoM'!BP60*f_FinCalc</f>
        <v>0</v>
      </c>
      <c r="BQ60" s="300">
        <f ca="1">'Profile with CoM'!BQ60*f_FinCalc</f>
        <v>0</v>
      </c>
      <c r="BR60" s="300">
        <f ca="1">'Profile with CoM'!BR60*f_FinCalc</f>
        <v>0</v>
      </c>
      <c r="BS60" s="300">
        <f ca="1">'Profile with CoM'!BS60*f_FinCalc</f>
        <v>0</v>
      </c>
      <c r="BT60" s="300">
        <f ca="1">'Profile with CoM'!BT60*f_FinCalc</f>
        <v>0</v>
      </c>
      <c r="BU60" s="300">
        <f ca="1">'Profile with CoM'!BU60*f_FinCalc</f>
        <v>0</v>
      </c>
      <c r="BV60" s="300">
        <f ca="1">'Profile with CoM'!BV60*f_FinCalc</f>
        <v>0</v>
      </c>
      <c r="BW60" s="300">
        <f ca="1">'Profile with CoM'!BW60*f_FinCalc</f>
        <v>0</v>
      </c>
      <c r="BX60" s="300">
        <f ca="1">'Profile with CoM'!BX60*f_FinCalc</f>
        <v>0</v>
      </c>
      <c r="BY60" s="300">
        <f ca="1">'Profile with CoM'!BY60*f_FinCalc</f>
        <v>0</v>
      </c>
      <c r="BZ60" s="300">
        <f ca="1">'Profile with CoM'!BZ60*f_FinCalc</f>
        <v>0</v>
      </c>
      <c r="CA60" s="300">
        <f ca="1">'Profile with CoM'!CA60*f_FinCalc</f>
        <v>0</v>
      </c>
      <c r="CB60" s="300">
        <f ca="1">'Profile with CoM'!CB60*f_FinCalc</f>
        <v>0</v>
      </c>
      <c r="CC60" s="300">
        <f ca="1">'Profile with CoM'!CC60*f_FinCalc</f>
        <v>0</v>
      </c>
      <c r="CD60" s="300">
        <f ca="1">'Profile with CoM'!CD60*f_FinCalc</f>
        <v>0</v>
      </c>
      <c r="CE60" s="300">
        <f ca="1">'Profile with CoM'!CE60*f_FinCalc</f>
        <v>0</v>
      </c>
      <c r="CF60" s="300">
        <f ca="1">'Profile with CoM'!CF60*f_FinCalc</f>
        <v>0</v>
      </c>
      <c r="CG60" s="300">
        <f ca="1">'Profile with CoM'!CG60*f_FinCalc</f>
        <v>0</v>
      </c>
      <c r="CH60" s="300">
        <f ca="1">'Profile with CoM'!CH60*f_FinCalc</f>
        <v>0</v>
      </c>
      <c r="CI60" s="300">
        <f ca="1">'Profile with CoM'!CI60*f_FinCalc</f>
        <v>0</v>
      </c>
      <c r="CJ60" s="300">
        <f ca="1">'Profile with CoM'!CJ60*f_FinCalc</f>
        <v>0</v>
      </c>
      <c r="CK60" s="300">
        <f ca="1">'Profile with CoM'!CK60*f_FinCalc</f>
        <v>0</v>
      </c>
      <c r="CL60" s="300">
        <f ca="1">'Profile with CoM'!CL60*f_FinCalc</f>
        <v>0</v>
      </c>
      <c r="CM60" s="300">
        <f ca="1">'Profile with CoM'!CM60*f_FinCalc</f>
        <v>0</v>
      </c>
      <c r="CN60" s="300">
        <f ca="1">'Profile with CoM'!CN60*f_FinCalc</f>
        <v>0</v>
      </c>
      <c r="CO60" s="300">
        <f ca="1">'Profile with CoM'!CO60*f_FinCalc</f>
        <v>0</v>
      </c>
      <c r="CP60" s="300">
        <f ca="1">'Profile with CoM'!CP60*f_FinCalc</f>
        <v>0</v>
      </c>
      <c r="CQ60" s="300">
        <f ca="1">'Profile with CoM'!CQ60*f_FinCalc</f>
        <v>0</v>
      </c>
      <c r="CR60" s="300">
        <f ca="1">'Profile with CoM'!CR60*f_FinCalc</f>
        <v>0</v>
      </c>
      <c r="CS60" s="300">
        <f ca="1">'Profile with CoM'!CS60*f_FinCalc</f>
        <v>0</v>
      </c>
      <c r="CT60" s="300">
        <f ca="1">'Profile with CoM'!CT60*f_FinCalc</f>
        <v>0</v>
      </c>
      <c r="CU60" s="300">
        <f ca="1">'Profile with CoM'!CU60*f_FinCalc</f>
        <v>0</v>
      </c>
      <c r="CV60" s="300">
        <f ca="1">'Profile with CoM'!CV60*f_FinCalc</f>
        <v>0</v>
      </c>
      <c r="CW60" s="300">
        <f ca="1">'Profile with CoM'!CW60*f_FinCalc</f>
        <v>0</v>
      </c>
      <c r="CX60" s="300">
        <f ca="1">'Profile with CoM'!CX60*f_FinCalc</f>
        <v>0</v>
      </c>
      <c r="CY60" s="300">
        <f ca="1">'Profile with CoM'!CY60*f_FinCalc</f>
        <v>0</v>
      </c>
      <c r="CZ60" s="300">
        <f ca="1">'Profile with CoM'!CZ60*f_FinCalc</f>
        <v>0</v>
      </c>
      <c r="DA60" s="300">
        <f ca="1">'Profile with CoM'!DA60*f_FinCalc</f>
        <v>0</v>
      </c>
      <c r="DB60" s="300">
        <f ca="1">'Profile with CoM'!DB60*f_FinCalc</f>
        <v>0</v>
      </c>
      <c r="DC60" s="300">
        <f ca="1">'Profile with CoM'!DC60*f_FinCalc</f>
        <v>0</v>
      </c>
      <c r="DD60" s="300">
        <f ca="1">'Profile with CoM'!DD60*f_FinCalc</f>
        <v>0</v>
      </c>
      <c r="DE60" s="300">
        <f ca="1">'Profile with CoM'!DE60*f_FinCalc</f>
        <v>0</v>
      </c>
      <c r="DF60" s="300">
        <f ca="1">'Profile with CoM'!DF60*f_FinCalc</f>
        <v>0</v>
      </c>
      <c r="DG60" s="300">
        <f ca="1">'Profile with CoM'!DG60*f_FinCalc</f>
        <v>0</v>
      </c>
      <c r="DH60" s="300">
        <f ca="1">'Profile with CoM'!DH60*f_FinCalc</f>
        <v>0</v>
      </c>
      <c r="DI60" s="300">
        <f ca="1">'Profile with CoM'!DI60*f_FinCalc</f>
        <v>0</v>
      </c>
      <c r="DJ60" s="300">
        <f ca="1">'Profile with CoM'!DJ60*f_FinCalc</f>
        <v>0</v>
      </c>
      <c r="DK60" s="300">
        <f ca="1">'Profile with CoM'!DK60*f_FinCalc</f>
        <v>0</v>
      </c>
      <c r="DL60" s="300">
        <f ca="1">'Profile with CoM'!DL60*f_FinCalc</f>
        <v>0</v>
      </c>
      <c r="DM60" s="300">
        <f ca="1">'Profile with CoM'!DM60*f_FinCalc</f>
        <v>0</v>
      </c>
      <c r="DN60" s="300">
        <f ca="1">'Profile with CoM'!DN60*f_FinCalc</f>
        <v>0</v>
      </c>
      <c r="DO60" s="300">
        <f ca="1">'Profile with CoM'!DO60*f_FinCalc</f>
        <v>0</v>
      </c>
      <c r="DP60" s="300">
        <f ca="1">'Profile with CoM'!DP60*f_FinCalc</f>
        <v>0</v>
      </c>
      <c r="DQ60" s="300">
        <f ca="1">'Profile with CoM'!DQ60*f_FinCalc</f>
        <v>0</v>
      </c>
      <c r="DR60" s="300">
        <f ca="1">'Profile with CoM'!DR60*f_FinCalc</f>
        <v>0</v>
      </c>
      <c r="DS60" s="300">
        <f ca="1">'Profile with CoM'!DS60*f_FinCalc</f>
        <v>0</v>
      </c>
      <c r="DT60" s="300">
        <f ca="1">'Profile with CoM'!DT60*f_FinCalc</f>
        <v>0</v>
      </c>
      <c r="DU60" s="300">
        <f ca="1">'Profile with CoM'!DU60*f_FinCalc</f>
        <v>0</v>
      </c>
      <c r="DV60" s="300">
        <f ca="1">'Profile with CoM'!DV60*f_FinCalc</f>
        <v>0</v>
      </c>
      <c r="DW60" s="300">
        <f ca="1">'Profile with CoM'!DW60*f_FinCalc</f>
        <v>0</v>
      </c>
      <c r="DX60" s="300">
        <f ca="1">'Profile with CoM'!DX60*f_FinCalc</f>
        <v>0</v>
      </c>
      <c r="DY60" s="300">
        <f ca="1">'Profile with CoM'!DY60*f_FinCalc</f>
        <v>0</v>
      </c>
      <c r="DZ60" s="300">
        <f ca="1">'Profile with CoM'!DZ60*f_FinCalc</f>
        <v>0</v>
      </c>
      <c r="EA60" s="300">
        <f ca="1">'Profile with CoM'!EA60*f_FinCalc</f>
        <v>0</v>
      </c>
      <c r="EB60" s="300">
        <f ca="1">'Profile with CoM'!EB60*f_FinCalc</f>
        <v>0</v>
      </c>
      <c r="EC60" s="300">
        <f ca="1">'Profile with CoM'!EC60*f_FinCalc</f>
        <v>0</v>
      </c>
      <c r="ED60" s="300">
        <f ca="1">'Profile with CoM'!ED60*f_FinCalc</f>
        <v>0</v>
      </c>
      <c r="EE60" s="300">
        <f ca="1">'Profile with CoM'!EE60*f_FinCalc</f>
        <v>0</v>
      </c>
      <c r="EF60" s="300">
        <f ca="1">'Profile with CoM'!EF60*f_FinCalc</f>
        <v>0</v>
      </c>
      <c r="EG60" s="300">
        <f ca="1">'Profile with CoM'!EG60*f_FinCalc</f>
        <v>0</v>
      </c>
      <c r="EH60" s="300">
        <f ca="1">'Profile with CoM'!EH60*f_FinCalc</f>
        <v>0</v>
      </c>
      <c r="EI60" s="300">
        <f ca="1">'Profile with CoM'!EI60*f_FinCalc</f>
        <v>0</v>
      </c>
      <c r="EJ60" s="300">
        <f ca="1">'Profile with CoM'!EJ60*f_FinCalc</f>
        <v>0</v>
      </c>
      <c r="EK60" s="300">
        <f ca="1">'Profile with CoM'!EK60*f_FinCalc</f>
        <v>0</v>
      </c>
      <c r="EL60" s="300">
        <f ca="1">'Profile with CoM'!EL60*f_FinCalc</f>
        <v>0</v>
      </c>
      <c r="EM60" s="300">
        <f ca="1">'Profile with CoM'!EM60*f_FinCalc</f>
        <v>0</v>
      </c>
      <c r="EN60" s="300">
        <f ca="1">'Profile with CoM'!EN60*f_FinCalc</f>
        <v>0</v>
      </c>
      <c r="EO60" s="300">
        <f ca="1">'Profile with CoM'!EO60*f_FinCalc</f>
        <v>0</v>
      </c>
      <c r="EP60" s="300">
        <f ca="1">'Profile with CoM'!EP60*f_FinCalc</f>
        <v>0</v>
      </c>
      <c r="EQ60" s="300">
        <f ca="1">'Profile with CoM'!EQ60*f_FinCalc</f>
        <v>0</v>
      </c>
      <c r="ER60" s="300">
        <f ca="1">'Profile with CoM'!ER60*f_FinCalc</f>
        <v>0</v>
      </c>
      <c r="ES60" s="300">
        <f ca="1">'Profile with CoM'!ES60*f_FinCalc</f>
        <v>0</v>
      </c>
      <c r="ET60" s="300">
        <f ca="1">'Profile with CoM'!ET60*f_FinCalc</f>
        <v>0</v>
      </c>
      <c r="EU60" s="300">
        <f ca="1">'Profile with CoM'!EU60*f_FinCalc</f>
        <v>0</v>
      </c>
      <c r="EV60" s="300">
        <f ca="1">'Profile with CoM'!EV60*f_FinCalc</f>
        <v>0</v>
      </c>
      <c r="EW60" s="300">
        <f ca="1">'Profile with CoM'!EW60*f_FinCalc</f>
        <v>0</v>
      </c>
      <c r="EX60" s="300">
        <f ca="1">'Profile with CoM'!EX60*f_FinCalc</f>
        <v>0</v>
      </c>
      <c r="EY60" s="612"/>
      <c r="EZ60" s="757" t="str">
        <f>'Main Input'!EZ60</f>
        <v>RPI</v>
      </c>
      <c r="FA60" s="757" t="str">
        <f>'Main Input'!FA60</f>
        <v>N/A</v>
      </c>
      <c r="FB60" s="766">
        <f>'Main Input'!FB60</f>
        <v>0</v>
      </c>
      <c r="FC60" s="766" t="str">
        <f>'Main Input'!FC60</f>
        <v>IT Solutions</v>
      </c>
      <c r="FD60" s="766" t="str">
        <f>'Main Input'!FD60</f>
        <v>Managed Services</v>
      </c>
      <c r="FE60" s="757" t="str">
        <f>'Main Input'!FE60</f>
        <v>Opex</v>
      </c>
      <c r="FF60" s="757" t="str">
        <f>'Main Input'!FF60</f>
        <v>ContractAccrual</v>
      </c>
      <c r="FG60" s="757" t="str">
        <f>'Main Input'!FG60</f>
        <v>Expense</v>
      </c>
      <c r="FH60" s="767" t="str">
        <f>'Main Input'!FH60</f>
        <v>A</v>
      </c>
      <c r="FI60" s="768">
        <f>'Main Input'!FI60</f>
        <v>0.22</v>
      </c>
      <c r="FJ60" s="768">
        <f>'Main Input'!FJ60</f>
        <v>0</v>
      </c>
      <c r="FK60" s="612"/>
      <c r="FL60" s="531">
        <f t="shared" si="29"/>
        <v>0</v>
      </c>
      <c r="FM60" s="86"/>
      <c r="FN60" s="612"/>
    </row>
    <row r="61" spans="1:170" ht="12.75" customHeight="1">
      <c r="A61" s="750" t="str">
        <f>'Main Input'!A61</f>
        <v>MTB</v>
      </c>
      <c r="B61" s="762" t="str">
        <f>'Main Input'!B61</f>
        <v>Business Unit</v>
      </c>
      <c r="C61" s="762" t="str">
        <f>'Main Input'!C61</f>
        <v>Labour</v>
      </c>
      <c r="D61" s="762" t="str">
        <f>'Main Input'!D61</f>
        <v>TFR</v>
      </c>
      <c r="E61" s="762" t="str">
        <f>'Main Input'!E61</f>
        <v>Migration Designer #6 (Wintel)</v>
      </c>
      <c r="F61" s="753" t="str">
        <f>'Main Input'!F61</f>
        <v>direct</v>
      </c>
      <c r="G61" s="753" t="str">
        <f>'Main Input'!G61</f>
        <v>Person</v>
      </c>
      <c r="H61" s="753" t="str">
        <f>'Main Input'!H61</f>
        <v>TAC.CSA.2</v>
      </c>
      <c r="I61" s="753">
        <f>'Main Input'!I61</f>
        <v>0</v>
      </c>
      <c r="J61" s="753">
        <f>'Main Input'!J61</f>
        <v>0</v>
      </c>
      <c r="K61" s="753" t="str">
        <f>'Main Input'!K61</f>
        <v>FJS</v>
      </c>
      <c r="L61" s="753" t="str">
        <f>'Main Input'!L61</f>
        <v>pTran</v>
      </c>
      <c r="M61" s="753">
        <f>'Main Input'!M61</f>
        <v>0</v>
      </c>
      <c r="N61" s="753">
        <f>'Main Input'!N61</f>
        <v>0</v>
      </c>
      <c r="O61" s="753" t="str">
        <f>'Main Input'!O61</f>
        <v>SPAIN</v>
      </c>
      <c r="P61" s="753">
        <f>'Main Input'!P61</f>
        <v>313</v>
      </c>
      <c r="Q61" s="753" t="str">
        <f>'Main Input'!Q61</f>
        <v>EUR</v>
      </c>
      <c r="R61" s="753" t="str">
        <f>'Main Input'!R61</f>
        <v>EMEA</v>
      </c>
      <c r="S61" s="753" t="str">
        <f>'Main Input'!S61</f>
        <v>Local</v>
      </c>
      <c r="T61" s="753">
        <f>'Main Input'!T61</f>
        <v>0</v>
      </c>
      <c r="U61" s="753">
        <f>'Main Input'!U61</f>
        <v>0</v>
      </c>
      <c r="V61" s="753" t="str">
        <f>'Main Input'!V61</f>
        <v>6_ATP</v>
      </c>
      <c r="W61" s="753">
        <f>'Main Input'!W61</f>
        <v>0</v>
      </c>
      <c r="X61" s="753">
        <f>'Main Input'!X61</f>
        <v>0</v>
      </c>
      <c r="Y61" s="753">
        <f>'Main Input'!Y61</f>
        <v>0</v>
      </c>
      <c r="Z61" s="753">
        <f>'Main Input'!Z61</f>
        <v>0</v>
      </c>
      <c r="AA61" s="753">
        <f>'Main Input'!AA61</f>
        <v>0</v>
      </c>
      <c r="AB61" s="763">
        <f>'Main Input'!AB61</f>
        <v>0</v>
      </c>
      <c r="AC61" s="763" t="str">
        <f>'Main Input'!AC61</f>
        <v>Days</v>
      </c>
      <c r="AD61" s="764">
        <f>'Main Input'!AD61</f>
        <v>50</v>
      </c>
      <c r="AE61" s="765">
        <f t="shared" ca="1" si="28"/>
        <v>20958.838193709107</v>
      </c>
      <c r="AF61" s="299">
        <f ca="1">'Profile with CoM'!AF61*f_FinCalc</f>
        <v>0</v>
      </c>
      <c r="AG61" s="300">
        <f ca="1">'Profile with CoM'!AG61*f_FinCalc</f>
        <v>0</v>
      </c>
      <c r="AH61" s="300">
        <f ca="1">'Profile with CoM'!AH61*f_FinCalc</f>
        <v>0</v>
      </c>
      <c r="AI61" s="300">
        <f ca="1">'Profile with CoM'!AI61*f_FinCalc</f>
        <v>0</v>
      </c>
      <c r="AJ61" s="300">
        <f ca="1">'Profile with CoM'!AJ61*f_FinCalc</f>
        <v>0</v>
      </c>
      <c r="AK61" s="300">
        <f ca="1">'Profile with CoM'!AK61*f_FinCalc</f>
        <v>0</v>
      </c>
      <c r="AL61" s="300">
        <f ca="1">'Profile with CoM'!AL61*f_FinCalc</f>
        <v>0</v>
      </c>
      <c r="AM61" s="300">
        <f ca="1">'Profile with CoM'!AM61*f_FinCalc</f>
        <v>0</v>
      </c>
      <c r="AN61" s="300">
        <f ca="1">'Profile with CoM'!AN61*f_FinCalc</f>
        <v>20958.838193709107</v>
      </c>
      <c r="AO61" s="300">
        <f ca="1">'Profile with CoM'!AO61*f_FinCalc</f>
        <v>0</v>
      </c>
      <c r="AP61" s="300">
        <f ca="1">'Profile with CoM'!AP61*f_FinCalc</f>
        <v>0</v>
      </c>
      <c r="AQ61" s="300">
        <f ca="1">'Profile with CoM'!AQ61*f_FinCalc</f>
        <v>0</v>
      </c>
      <c r="AR61" s="300">
        <f ca="1">'Profile with CoM'!AR61*f_FinCalc</f>
        <v>0</v>
      </c>
      <c r="AS61" s="300">
        <f ca="1">'Profile with CoM'!AS61*f_FinCalc</f>
        <v>0</v>
      </c>
      <c r="AT61" s="300">
        <f ca="1">'Profile with CoM'!AT61*f_FinCalc</f>
        <v>0</v>
      </c>
      <c r="AU61" s="300">
        <f ca="1">'Profile with CoM'!AU61*f_FinCalc</f>
        <v>0</v>
      </c>
      <c r="AV61" s="300">
        <f ca="1">'Profile with CoM'!AV61*f_FinCalc</f>
        <v>0</v>
      </c>
      <c r="AW61" s="300">
        <f ca="1">'Profile with CoM'!AW61*f_FinCalc</f>
        <v>0</v>
      </c>
      <c r="AX61" s="300">
        <f ca="1">'Profile with CoM'!AX61*f_FinCalc</f>
        <v>0</v>
      </c>
      <c r="AY61" s="300">
        <f ca="1">'Profile with CoM'!AY61*f_FinCalc</f>
        <v>0</v>
      </c>
      <c r="AZ61" s="300">
        <f ca="1">'Profile with CoM'!AZ61*f_FinCalc</f>
        <v>0</v>
      </c>
      <c r="BA61" s="300">
        <f ca="1">'Profile with CoM'!BA61*f_FinCalc</f>
        <v>0</v>
      </c>
      <c r="BB61" s="300">
        <f ca="1">'Profile with CoM'!BB61*f_FinCalc</f>
        <v>0</v>
      </c>
      <c r="BC61" s="300">
        <f ca="1">'Profile with CoM'!BC61*f_FinCalc</f>
        <v>0</v>
      </c>
      <c r="BD61" s="300">
        <f ca="1">'Profile with CoM'!BD61*f_FinCalc</f>
        <v>0</v>
      </c>
      <c r="BE61" s="300">
        <f ca="1">'Profile with CoM'!BE61*f_FinCalc</f>
        <v>0</v>
      </c>
      <c r="BF61" s="300">
        <f ca="1">'Profile with CoM'!BF61*f_FinCalc</f>
        <v>0</v>
      </c>
      <c r="BG61" s="300">
        <f ca="1">'Profile with CoM'!BG61*f_FinCalc</f>
        <v>0</v>
      </c>
      <c r="BH61" s="300">
        <f ca="1">'Profile with CoM'!BH61*f_FinCalc</f>
        <v>0</v>
      </c>
      <c r="BI61" s="300">
        <f ca="1">'Profile with CoM'!BI61*f_FinCalc</f>
        <v>0</v>
      </c>
      <c r="BJ61" s="300">
        <f ca="1">'Profile with CoM'!BJ61*f_FinCalc</f>
        <v>0</v>
      </c>
      <c r="BK61" s="300">
        <f ca="1">'Profile with CoM'!BK61*f_FinCalc</f>
        <v>0</v>
      </c>
      <c r="BL61" s="300">
        <f ca="1">'Profile with CoM'!BL61*f_FinCalc</f>
        <v>0</v>
      </c>
      <c r="BM61" s="300">
        <f ca="1">'Profile with CoM'!BM61*f_FinCalc</f>
        <v>0</v>
      </c>
      <c r="BN61" s="300">
        <f ca="1">'Profile with CoM'!BN61*f_FinCalc</f>
        <v>0</v>
      </c>
      <c r="BO61" s="300">
        <f ca="1">'Profile with CoM'!BO61*f_FinCalc</f>
        <v>0</v>
      </c>
      <c r="BP61" s="300">
        <f ca="1">'Profile with CoM'!BP61*f_FinCalc</f>
        <v>0</v>
      </c>
      <c r="BQ61" s="300">
        <f ca="1">'Profile with CoM'!BQ61*f_FinCalc</f>
        <v>0</v>
      </c>
      <c r="BR61" s="300">
        <f ca="1">'Profile with CoM'!BR61*f_FinCalc</f>
        <v>0</v>
      </c>
      <c r="BS61" s="300">
        <f ca="1">'Profile with CoM'!BS61*f_FinCalc</f>
        <v>0</v>
      </c>
      <c r="BT61" s="300">
        <f ca="1">'Profile with CoM'!BT61*f_FinCalc</f>
        <v>0</v>
      </c>
      <c r="BU61" s="300">
        <f ca="1">'Profile with CoM'!BU61*f_FinCalc</f>
        <v>0</v>
      </c>
      <c r="BV61" s="300">
        <f ca="1">'Profile with CoM'!BV61*f_FinCalc</f>
        <v>0</v>
      </c>
      <c r="BW61" s="300">
        <f ca="1">'Profile with CoM'!BW61*f_FinCalc</f>
        <v>0</v>
      </c>
      <c r="BX61" s="300">
        <f ca="1">'Profile with CoM'!BX61*f_FinCalc</f>
        <v>0</v>
      </c>
      <c r="BY61" s="300">
        <f ca="1">'Profile with CoM'!BY61*f_FinCalc</f>
        <v>0</v>
      </c>
      <c r="BZ61" s="300">
        <f ca="1">'Profile with CoM'!BZ61*f_FinCalc</f>
        <v>0</v>
      </c>
      <c r="CA61" s="300">
        <f ca="1">'Profile with CoM'!CA61*f_FinCalc</f>
        <v>0</v>
      </c>
      <c r="CB61" s="300">
        <f ca="1">'Profile with CoM'!CB61*f_FinCalc</f>
        <v>0</v>
      </c>
      <c r="CC61" s="300">
        <f ca="1">'Profile with CoM'!CC61*f_FinCalc</f>
        <v>0</v>
      </c>
      <c r="CD61" s="300">
        <f ca="1">'Profile with CoM'!CD61*f_FinCalc</f>
        <v>0</v>
      </c>
      <c r="CE61" s="300">
        <f ca="1">'Profile with CoM'!CE61*f_FinCalc</f>
        <v>0</v>
      </c>
      <c r="CF61" s="300">
        <f ca="1">'Profile with CoM'!CF61*f_FinCalc</f>
        <v>0</v>
      </c>
      <c r="CG61" s="300">
        <f ca="1">'Profile with CoM'!CG61*f_FinCalc</f>
        <v>0</v>
      </c>
      <c r="CH61" s="300">
        <f ca="1">'Profile with CoM'!CH61*f_FinCalc</f>
        <v>0</v>
      </c>
      <c r="CI61" s="300">
        <f ca="1">'Profile with CoM'!CI61*f_FinCalc</f>
        <v>0</v>
      </c>
      <c r="CJ61" s="300">
        <f ca="1">'Profile with CoM'!CJ61*f_FinCalc</f>
        <v>0</v>
      </c>
      <c r="CK61" s="300">
        <f ca="1">'Profile with CoM'!CK61*f_FinCalc</f>
        <v>0</v>
      </c>
      <c r="CL61" s="300">
        <f ca="1">'Profile with CoM'!CL61*f_FinCalc</f>
        <v>0</v>
      </c>
      <c r="CM61" s="300">
        <f ca="1">'Profile with CoM'!CM61*f_FinCalc</f>
        <v>0</v>
      </c>
      <c r="CN61" s="300">
        <f ca="1">'Profile with CoM'!CN61*f_FinCalc</f>
        <v>0</v>
      </c>
      <c r="CO61" s="300">
        <f ca="1">'Profile with CoM'!CO61*f_FinCalc</f>
        <v>0</v>
      </c>
      <c r="CP61" s="300">
        <f ca="1">'Profile with CoM'!CP61*f_FinCalc</f>
        <v>0</v>
      </c>
      <c r="CQ61" s="300">
        <f ca="1">'Profile with CoM'!CQ61*f_FinCalc</f>
        <v>0</v>
      </c>
      <c r="CR61" s="300">
        <f ca="1">'Profile with CoM'!CR61*f_FinCalc</f>
        <v>0</v>
      </c>
      <c r="CS61" s="300">
        <f ca="1">'Profile with CoM'!CS61*f_FinCalc</f>
        <v>0</v>
      </c>
      <c r="CT61" s="300">
        <f ca="1">'Profile with CoM'!CT61*f_FinCalc</f>
        <v>0</v>
      </c>
      <c r="CU61" s="300">
        <f ca="1">'Profile with CoM'!CU61*f_FinCalc</f>
        <v>0</v>
      </c>
      <c r="CV61" s="300">
        <f ca="1">'Profile with CoM'!CV61*f_FinCalc</f>
        <v>0</v>
      </c>
      <c r="CW61" s="300">
        <f ca="1">'Profile with CoM'!CW61*f_FinCalc</f>
        <v>0</v>
      </c>
      <c r="CX61" s="300">
        <f ca="1">'Profile with CoM'!CX61*f_FinCalc</f>
        <v>0</v>
      </c>
      <c r="CY61" s="300">
        <f ca="1">'Profile with CoM'!CY61*f_FinCalc</f>
        <v>0</v>
      </c>
      <c r="CZ61" s="300">
        <f ca="1">'Profile with CoM'!CZ61*f_FinCalc</f>
        <v>0</v>
      </c>
      <c r="DA61" s="300">
        <f ca="1">'Profile with CoM'!DA61*f_FinCalc</f>
        <v>0</v>
      </c>
      <c r="DB61" s="300">
        <f ca="1">'Profile with CoM'!DB61*f_FinCalc</f>
        <v>0</v>
      </c>
      <c r="DC61" s="300">
        <f ca="1">'Profile with CoM'!DC61*f_FinCalc</f>
        <v>0</v>
      </c>
      <c r="DD61" s="300">
        <f ca="1">'Profile with CoM'!DD61*f_FinCalc</f>
        <v>0</v>
      </c>
      <c r="DE61" s="300">
        <f ca="1">'Profile with CoM'!DE61*f_FinCalc</f>
        <v>0</v>
      </c>
      <c r="DF61" s="300">
        <f ca="1">'Profile with CoM'!DF61*f_FinCalc</f>
        <v>0</v>
      </c>
      <c r="DG61" s="300">
        <f ca="1">'Profile with CoM'!DG61*f_FinCalc</f>
        <v>0</v>
      </c>
      <c r="DH61" s="300">
        <f ca="1">'Profile with CoM'!DH61*f_FinCalc</f>
        <v>0</v>
      </c>
      <c r="DI61" s="300">
        <f ca="1">'Profile with CoM'!DI61*f_FinCalc</f>
        <v>0</v>
      </c>
      <c r="DJ61" s="300">
        <f ca="1">'Profile with CoM'!DJ61*f_FinCalc</f>
        <v>0</v>
      </c>
      <c r="DK61" s="300">
        <f ca="1">'Profile with CoM'!DK61*f_FinCalc</f>
        <v>0</v>
      </c>
      <c r="DL61" s="300">
        <f ca="1">'Profile with CoM'!DL61*f_FinCalc</f>
        <v>0</v>
      </c>
      <c r="DM61" s="300">
        <f ca="1">'Profile with CoM'!DM61*f_FinCalc</f>
        <v>0</v>
      </c>
      <c r="DN61" s="300">
        <f ca="1">'Profile with CoM'!DN61*f_FinCalc</f>
        <v>0</v>
      </c>
      <c r="DO61" s="300">
        <f ca="1">'Profile with CoM'!DO61*f_FinCalc</f>
        <v>0</v>
      </c>
      <c r="DP61" s="300">
        <f ca="1">'Profile with CoM'!DP61*f_FinCalc</f>
        <v>0</v>
      </c>
      <c r="DQ61" s="300">
        <f ca="1">'Profile with CoM'!DQ61*f_FinCalc</f>
        <v>0</v>
      </c>
      <c r="DR61" s="300">
        <f ca="1">'Profile with CoM'!DR61*f_FinCalc</f>
        <v>0</v>
      </c>
      <c r="DS61" s="300">
        <f ca="1">'Profile with CoM'!DS61*f_FinCalc</f>
        <v>0</v>
      </c>
      <c r="DT61" s="300">
        <f ca="1">'Profile with CoM'!DT61*f_FinCalc</f>
        <v>0</v>
      </c>
      <c r="DU61" s="300">
        <f ca="1">'Profile with CoM'!DU61*f_FinCalc</f>
        <v>0</v>
      </c>
      <c r="DV61" s="300">
        <f ca="1">'Profile with CoM'!DV61*f_FinCalc</f>
        <v>0</v>
      </c>
      <c r="DW61" s="300">
        <f ca="1">'Profile with CoM'!DW61*f_FinCalc</f>
        <v>0</v>
      </c>
      <c r="DX61" s="300">
        <f ca="1">'Profile with CoM'!DX61*f_FinCalc</f>
        <v>0</v>
      </c>
      <c r="DY61" s="300">
        <f ca="1">'Profile with CoM'!DY61*f_FinCalc</f>
        <v>0</v>
      </c>
      <c r="DZ61" s="300">
        <f ca="1">'Profile with CoM'!DZ61*f_FinCalc</f>
        <v>0</v>
      </c>
      <c r="EA61" s="300">
        <f ca="1">'Profile with CoM'!EA61*f_FinCalc</f>
        <v>0</v>
      </c>
      <c r="EB61" s="300">
        <f ca="1">'Profile with CoM'!EB61*f_FinCalc</f>
        <v>0</v>
      </c>
      <c r="EC61" s="300">
        <f ca="1">'Profile with CoM'!EC61*f_FinCalc</f>
        <v>0</v>
      </c>
      <c r="ED61" s="300">
        <f ca="1">'Profile with CoM'!ED61*f_FinCalc</f>
        <v>0</v>
      </c>
      <c r="EE61" s="300">
        <f ca="1">'Profile with CoM'!EE61*f_FinCalc</f>
        <v>0</v>
      </c>
      <c r="EF61" s="300">
        <f ca="1">'Profile with CoM'!EF61*f_FinCalc</f>
        <v>0</v>
      </c>
      <c r="EG61" s="300">
        <f ca="1">'Profile with CoM'!EG61*f_FinCalc</f>
        <v>0</v>
      </c>
      <c r="EH61" s="300">
        <f ca="1">'Profile with CoM'!EH61*f_FinCalc</f>
        <v>0</v>
      </c>
      <c r="EI61" s="300">
        <f ca="1">'Profile with CoM'!EI61*f_FinCalc</f>
        <v>0</v>
      </c>
      <c r="EJ61" s="300">
        <f ca="1">'Profile with CoM'!EJ61*f_FinCalc</f>
        <v>0</v>
      </c>
      <c r="EK61" s="300">
        <f ca="1">'Profile with CoM'!EK61*f_FinCalc</f>
        <v>0</v>
      </c>
      <c r="EL61" s="300">
        <f ca="1">'Profile with CoM'!EL61*f_FinCalc</f>
        <v>0</v>
      </c>
      <c r="EM61" s="300">
        <f ca="1">'Profile with CoM'!EM61*f_FinCalc</f>
        <v>0</v>
      </c>
      <c r="EN61" s="300">
        <f ca="1">'Profile with CoM'!EN61*f_FinCalc</f>
        <v>0</v>
      </c>
      <c r="EO61" s="300">
        <f ca="1">'Profile with CoM'!EO61*f_FinCalc</f>
        <v>0</v>
      </c>
      <c r="EP61" s="300">
        <f ca="1">'Profile with CoM'!EP61*f_FinCalc</f>
        <v>0</v>
      </c>
      <c r="EQ61" s="300">
        <f ca="1">'Profile with CoM'!EQ61*f_FinCalc</f>
        <v>0</v>
      </c>
      <c r="ER61" s="300">
        <f ca="1">'Profile with CoM'!ER61*f_FinCalc</f>
        <v>0</v>
      </c>
      <c r="ES61" s="300">
        <f ca="1">'Profile with CoM'!ES61*f_FinCalc</f>
        <v>0</v>
      </c>
      <c r="ET61" s="300">
        <f ca="1">'Profile with CoM'!ET61*f_FinCalc</f>
        <v>0</v>
      </c>
      <c r="EU61" s="300">
        <f ca="1">'Profile with CoM'!EU61*f_FinCalc</f>
        <v>0</v>
      </c>
      <c r="EV61" s="300">
        <f ca="1">'Profile with CoM'!EV61*f_FinCalc</f>
        <v>0</v>
      </c>
      <c r="EW61" s="300">
        <f ca="1">'Profile with CoM'!EW61*f_FinCalc</f>
        <v>0</v>
      </c>
      <c r="EX61" s="300">
        <f ca="1">'Profile with CoM'!EX61*f_FinCalc</f>
        <v>0</v>
      </c>
      <c r="EY61" s="612"/>
      <c r="EZ61" s="757" t="str">
        <f>'Main Input'!EZ61</f>
        <v>RPI</v>
      </c>
      <c r="FA61" s="757" t="str">
        <f>'Main Input'!FA61</f>
        <v>N/A</v>
      </c>
      <c r="FB61" s="766">
        <f>'Main Input'!FB61</f>
        <v>0</v>
      </c>
      <c r="FC61" s="766" t="str">
        <f>'Main Input'!FC61</f>
        <v>IT Solutions</v>
      </c>
      <c r="FD61" s="766" t="str">
        <f>'Main Input'!FD61</f>
        <v>Managed Services</v>
      </c>
      <c r="FE61" s="757" t="str">
        <f>'Main Input'!FE61</f>
        <v>Opex</v>
      </c>
      <c r="FF61" s="757" t="str">
        <f>'Main Input'!FF61</f>
        <v>ContractAccrual</v>
      </c>
      <c r="FG61" s="757" t="str">
        <f>'Main Input'!FG61</f>
        <v>Expense</v>
      </c>
      <c r="FH61" s="767" t="str">
        <f>'Main Input'!FH61</f>
        <v>A</v>
      </c>
      <c r="FI61" s="768">
        <f>'Main Input'!FI61</f>
        <v>0.22</v>
      </c>
      <c r="FJ61" s="768">
        <f>'Main Input'!FJ61</f>
        <v>0</v>
      </c>
      <c r="FK61" s="612"/>
      <c r="FL61" s="531">
        <f t="shared" si="29"/>
        <v>0</v>
      </c>
      <c r="FM61" s="86"/>
      <c r="FN61" s="612"/>
    </row>
    <row r="62" spans="1:170" ht="12.75" customHeight="1">
      <c r="A62" s="750" t="str">
        <f>'Main Input'!A62</f>
        <v>MTB</v>
      </c>
      <c r="B62" s="762" t="str">
        <f>'Main Input'!B62</f>
        <v>Business Unit</v>
      </c>
      <c r="C62" s="762" t="str">
        <f>'Main Input'!C62</f>
        <v>Labour</v>
      </c>
      <c r="D62" s="762" t="str">
        <f>'Main Input'!D62</f>
        <v>TFR</v>
      </c>
      <c r="E62" s="762" t="str">
        <f>'Main Input'!E62</f>
        <v>Migration Designer #7 (Wintel)</v>
      </c>
      <c r="F62" s="753" t="str">
        <f>'Main Input'!F62</f>
        <v>direct</v>
      </c>
      <c r="G62" s="753" t="str">
        <f>'Main Input'!G62</f>
        <v>Person</v>
      </c>
      <c r="H62" s="753" t="str">
        <f>'Main Input'!H62</f>
        <v>TAC.CSA.2</v>
      </c>
      <c r="I62" s="753">
        <f>'Main Input'!I62</f>
        <v>0</v>
      </c>
      <c r="J62" s="753">
        <f>'Main Input'!J62</f>
        <v>0</v>
      </c>
      <c r="K62" s="753" t="str">
        <f>'Main Input'!K62</f>
        <v>FJS</v>
      </c>
      <c r="L62" s="753" t="str">
        <f>'Main Input'!L62</f>
        <v>pTran</v>
      </c>
      <c r="M62" s="753">
        <f>'Main Input'!M62</f>
        <v>0</v>
      </c>
      <c r="N62" s="753">
        <f>'Main Input'!N62</f>
        <v>0</v>
      </c>
      <c r="O62" s="753" t="str">
        <f>'Main Input'!O62</f>
        <v>SPAIN</v>
      </c>
      <c r="P62" s="753">
        <f>'Main Input'!P62</f>
        <v>313</v>
      </c>
      <c r="Q62" s="753" t="str">
        <f>'Main Input'!Q62</f>
        <v>EUR</v>
      </c>
      <c r="R62" s="753" t="str">
        <f>'Main Input'!R62</f>
        <v>EMEA</v>
      </c>
      <c r="S62" s="753" t="str">
        <f>'Main Input'!S62</f>
        <v>Local</v>
      </c>
      <c r="T62" s="753">
        <f>'Main Input'!T62</f>
        <v>0</v>
      </c>
      <c r="U62" s="753">
        <f>'Main Input'!U62</f>
        <v>0</v>
      </c>
      <c r="V62" s="753" t="str">
        <f>'Main Input'!V62</f>
        <v>6_ATP</v>
      </c>
      <c r="W62" s="753">
        <f>'Main Input'!W62</f>
        <v>0</v>
      </c>
      <c r="X62" s="753">
        <f>'Main Input'!X62</f>
        <v>0</v>
      </c>
      <c r="Y62" s="753">
        <f>'Main Input'!Y62</f>
        <v>0</v>
      </c>
      <c r="Z62" s="753">
        <f>'Main Input'!Z62</f>
        <v>0</v>
      </c>
      <c r="AA62" s="753">
        <f>'Main Input'!AA62</f>
        <v>0</v>
      </c>
      <c r="AB62" s="763">
        <f>'Main Input'!AB62</f>
        <v>0</v>
      </c>
      <c r="AC62" s="763" t="str">
        <f>'Main Input'!AC62</f>
        <v>Days</v>
      </c>
      <c r="AD62" s="764">
        <f>'Main Input'!AD62</f>
        <v>50</v>
      </c>
      <c r="AE62" s="765">
        <f t="shared" ca="1" si="28"/>
        <v>20958.838193709107</v>
      </c>
      <c r="AF62" s="299">
        <f ca="1">'Profile with CoM'!AF62*f_FinCalc</f>
        <v>0</v>
      </c>
      <c r="AG62" s="300">
        <f ca="1">'Profile with CoM'!AG62*f_FinCalc</f>
        <v>0</v>
      </c>
      <c r="AH62" s="300">
        <f ca="1">'Profile with CoM'!AH62*f_FinCalc</f>
        <v>0</v>
      </c>
      <c r="AI62" s="300">
        <f ca="1">'Profile with CoM'!AI62*f_FinCalc</f>
        <v>0</v>
      </c>
      <c r="AJ62" s="300">
        <f ca="1">'Profile with CoM'!AJ62*f_FinCalc</f>
        <v>0</v>
      </c>
      <c r="AK62" s="300">
        <f ca="1">'Profile with CoM'!AK62*f_FinCalc</f>
        <v>0</v>
      </c>
      <c r="AL62" s="300">
        <f ca="1">'Profile with CoM'!AL62*f_FinCalc</f>
        <v>0</v>
      </c>
      <c r="AM62" s="300">
        <f ca="1">'Profile with CoM'!AM62*f_FinCalc</f>
        <v>0</v>
      </c>
      <c r="AN62" s="300">
        <f ca="1">'Profile with CoM'!AN62*f_FinCalc</f>
        <v>20958.838193709107</v>
      </c>
      <c r="AO62" s="300">
        <f ca="1">'Profile with CoM'!AO62*f_FinCalc</f>
        <v>0</v>
      </c>
      <c r="AP62" s="300">
        <f ca="1">'Profile with CoM'!AP62*f_FinCalc</f>
        <v>0</v>
      </c>
      <c r="AQ62" s="300">
        <f ca="1">'Profile with CoM'!AQ62*f_FinCalc</f>
        <v>0</v>
      </c>
      <c r="AR62" s="300">
        <f ca="1">'Profile with CoM'!AR62*f_FinCalc</f>
        <v>0</v>
      </c>
      <c r="AS62" s="300">
        <f ca="1">'Profile with CoM'!AS62*f_FinCalc</f>
        <v>0</v>
      </c>
      <c r="AT62" s="300">
        <f ca="1">'Profile with CoM'!AT62*f_FinCalc</f>
        <v>0</v>
      </c>
      <c r="AU62" s="300">
        <f ca="1">'Profile with CoM'!AU62*f_FinCalc</f>
        <v>0</v>
      </c>
      <c r="AV62" s="300">
        <f ca="1">'Profile with CoM'!AV62*f_FinCalc</f>
        <v>0</v>
      </c>
      <c r="AW62" s="300">
        <f ca="1">'Profile with CoM'!AW62*f_FinCalc</f>
        <v>0</v>
      </c>
      <c r="AX62" s="300">
        <f ca="1">'Profile with CoM'!AX62*f_FinCalc</f>
        <v>0</v>
      </c>
      <c r="AY62" s="300">
        <f ca="1">'Profile with CoM'!AY62*f_FinCalc</f>
        <v>0</v>
      </c>
      <c r="AZ62" s="300">
        <f ca="1">'Profile with CoM'!AZ62*f_FinCalc</f>
        <v>0</v>
      </c>
      <c r="BA62" s="300">
        <f ca="1">'Profile with CoM'!BA62*f_FinCalc</f>
        <v>0</v>
      </c>
      <c r="BB62" s="300">
        <f ca="1">'Profile with CoM'!BB62*f_FinCalc</f>
        <v>0</v>
      </c>
      <c r="BC62" s="300">
        <f ca="1">'Profile with CoM'!BC62*f_FinCalc</f>
        <v>0</v>
      </c>
      <c r="BD62" s="300">
        <f ca="1">'Profile with CoM'!BD62*f_FinCalc</f>
        <v>0</v>
      </c>
      <c r="BE62" s="300">
        <f ca="1">'Profile with CoM'!BE62*f_FinCalc</f>
        <v>0</v>
      </c>
      <c r="BF62" s="300">
        <f ca="1">'Profile with CoM'!BF62*f_FinCalc</f>
        <v>0</v>
      </c>
      <c r="BG62" s="300">
        <f ca="1">'Profile with CoM'!BG62*f_FinCalc</f>
        <v>0</v>
      </c>
      <c r="BH62" s="300">
        <f ca="1">'Profile with CoM'!BH62*f_FinCalc</f>
        <v>0</v>
      </c>
      <c r="BI62" s="300">
        <f ca="1">'Profile with CoM'!BI62*f_FinCalc</f>
        <v>0</v>
      </c>
      <c r="BJ62" s="300">
        <f ca="1">'Profile with CoM'!BJ62*f_FinCalc</f>
        <v>0</v>
      </c>
      <c r="BK62" s="300">
        <f ca="1">'Profile with CoM'!BK62*f_FinCalc</f>
        <v>0</v>
      </c>
      <c r="BL62" s="300">
        <f ca="1">'Profile with CoM'!BL62*f_FinCalc</f>
        <v>0</v>
      </c>
      <c r="BM62" s="300">
        <f ca="1">'Profile with CoM'!BM62*f_FinCalc</f>
        <v>0</v>
      </c>
      <c r="BN62" s="300">
        <f ca="1">'Profile with CoM'!BN62*f_FinCalc</f>
        <v>0</v>
      </c>
      <c r="BO62" s="300">
        <f ca="1">'Profile with CoM'!BO62*f_FinCalc</f>
        <v>0</v>
      </c>
      <c r="BP62" s="300">
        <f ca="1">'Profile with CoM'!BP62*f_FinCalc</f>
        <v>0</v>
      </c>
      <c r="BQ62" s="300">
        <f ca="1">'Profile with CoM'!BQ62*f_FinCalc</f>
        <v>0</v>
      </c>
      <c r="BR62" s="300">
        <f ca="1">'Profile with CoM'!BR62*f_FinCalc</f>
        <v>0</v>
      </c>
      <c r="BS62" s="300">
        <f ca="1">'Profile with CoM'!BS62*f_FinCalc</f>
        <v>0</v>
      </c>
      <c r="BT62" s="300">
        <f ca="1">'Profile with CoM'!BT62*f_FinCalc</f>
        <v>0</v>
      </c>
      <c r="BU62" s="300">
        <f ca="1">'Profile with CoM'!BU62*f_FinCalc</f>
        <v>0</v>
      </c>
      <c r="BV62" s="300">
        <f ca="1">'Profile with CoM'!BV62*f_FinCalc</f>
        <v>0</v>
      </c>
      <c r="BW62" s="300">
        <f ca="1">'Profile with CoM'!BW62*f_FinCalc</f>
        <v>0</v>
      </c>
      <c r="BX62" s="300">
        <f ca="1">'Profile with CoM'!BX62*f_FinCalc</f>
        <v>0</v>
      </c>
      <c r="BY62" s="300">
        <f ca="1">'Profile with CoM'!BY62*f_FinCalc</f>
        <v>0</v>
      </c>
      <c r="BZ62" s="300">
        <f ca="1">'Profile with CoM'!BZ62*f_FinCalc</f>
        <v>0</v>
      </c>
      <c r="CA62" s="300">
        <f ca="1">'Profile with CoM'!CA62*f_FinCalc</f>
        <v>0</v>
      </c>
      <c r="CB62" s="300">
        <f ca="1">'Profile with CoM'!CB62*f_FinCalc</f>
        <v>0</v>
      </c>
      <c r="CC62" s="300">
        <f ca="1">'Profile with CoM'!CC62*f_FinCalc</f>
        <v>0</v>
      </c>
      <c r="CD62" s="300">
        <f ca="1">'Profile with CoM'!CD62*f_FinCalc</f>
        <v>0</v>
      </c>
      <c r="CE62" s="300">
        <f ca="1">'Profile with CoM'!CE62*f_FinCalc</f>
        <v>0</v>
      </c>
      <c r="CF62" s="300">
        <f ca="1">'Profile with CoM'!CF62*f_FinCalc</f>
        <v>0</v>
      </c>
      <c r="CG62" s="300">
        <f ca="1">'Profile with CoM'!CG62*f_FinCalc</f>
        <v>0</v>
      </c>
      <c r="CH62" s="300">
        <f ca="1">'Profile with CoM'!CH62*f_FinCalc</f>
        <v>0</v>
      </c>
      <c r="CI62" s="300">
        <f ca="1">'Profile with CoM'!CI62*f_FinCalc</f>
        <v>0</v>
      </c>
      <c r="CJ62" s="300">
        <f ca="1">'Profile with CoM'!CJ62*f_FinCalc</f>
        <v>0</v>
      </c>
      <c r="CK62" s="300">
        <f ca="1">'Profile with CoM'!CK62*f_FinCalc</f>
        <v>0</v>
      </c>
      <c r="CL62" s="300">
        <f ca="1">'Profile with CoM'!CL62*f_FinCalc</f>
        <v>0</v>
      </c>
      <c r="CM62" s="300">
        <f ca="1">'Profile with CoM'!CM62*f_FinCalc</f>
        <v>0</v>
      </c>
      <c r="CN62" s="300">
        <f ca="1">'Profile with CoM'!CN62*f_FinCalc</f>
        <v>0</v>
      </c>
      <c r="CO62" s="300">
        <f ca="1">'Profile with CoM'!CO62*f_FinCalc</f>
        <v>0</v>
      </c>
      <c r="CP62" s="300">
        <f ca="1">'Profile with CoM'!CP62*f_FinCalc</f>
        <v>0</v>
      </c>
      <c r="CQ62" s="300">
        <f ca="1">'Profile with CoM'!CQ62*f_FinCalc</f>
        <v>0</v>
      </c>
      <c r="CR62" s="300">
        <f ca="1">'Profile with CoM'!CR62*f_FinCalc</f>
        <v>0</v>
      </c>
      <c r="CS62" s="300">
        <f ca="1">'Profile with CoM'!CS62*f_FinCalc</f>
        <v>0</v>
      </c>
      <c r="CT62" s="300">
        <f ca="1">'Profile with CoM'!CT62*f_FinCalc</f>
        <v>0</v>
      </c>
      <c r="CU62" s="300">
        <f ca="1">'Profile with CoM'!CU62*f_FinCalc</f>
        <v>0</v>
      </c>
      <c r="CV62" s="300">
        <f ca="1">'Profile with CoM'!CV62*f_FinCalc</f>
        <v>0</v>
      </c>
      <c r="CW62" s="300">
        <f ca="1">'Profile with CoM'!CW62*f_FinCalc</f>
        <v>0</v>
      </c>
      <c r="CX62" s="300">
        <f ca="1">'Profile with CoM'!CX62*f_FinCalc</f>
        <v>0</v>
      </c>
      <c r="CY62" s="300">
        <f ca="1">'Profile with CoM'!CY62*f_FinCalc</f>
        <v>0</v>
      </c>
      <c r="CZ62" s="300">
        <f ca="1">'Profile with CoM'!CZ62*f_FinCalc</f>
        <v>0</v>
      </c>
      <c r="DA62" s="300">
        <f ca="1">'Profile with CoM'!DA62*f_FinCalc</f>
        <v>0</v>
      </c>
      <c r="DB62" s="300">
        <f ca="1">'Profile with CoM'!DB62*f_FinCalc</f>
        <v>0</v>
      </c>
      <c r="DC62" s="300">
        <f ca="1">'Profile with CoM'!DC62*f_FinCalc</f>
        <v>0</v>
      </c>
      <c r="DD62" s="300">
        <f ca="1">'Profile with CoM'!DD62*f_FinCalc</f>
        <v>0</v>
      </c>
      <c r="DE62" s="300">
        <f ca="1">'Profile with CoM'!DE62*f_FinCalc</f>
        <v>0</v>
      </c>
      <c r="DF62" s="300">
        <f ca="1">'Profile with CoM'!DF62*f_FinCalc</f>
        <v>0</v>
      </c>
      <c r="DG62" s="300">
        <f ca="1">'Profile with CoM'!DG62*f_FinCalc</f>
        <v>0</v>
      </c>
      <c r="DH62" s="300">
        <f ca="1">'Profile with CoM'!DH62*f_FinCalc</f>
        <v>0</v>
      </c>
      <c r="DI62" s="300">
        <f ca="1">'Profile with CoM'!DI62*f_FinCalc</f>
        <v>0</v>
      </c>
      <c r="DJ62" s="300">
        <f ca="1">'Profile with CoM'!DJ62*f_FinCalc</f>
        <v>0</v>
      </c>
      <c r="DK62" s="300">
        <f ca="1">'Profile with CoM'!DK62*f_FinCalc</f>
        <v>0</v>
      </c>
      <c r="DL62" s="300">
        <f ca="1">'Profile with CoM'!DL62*f_FinCalc</f>
        <v>0</v>
      </c>
      <c r="DM62" s="300">
        <f ca="1">'Profile with CoM'!DM62*f_FinCalc</f>
        <v>0</v>
      </c>
      <c r="DN62" s="300">
        <f ca="1">'Profile with CoM'!DN62*f_FinCalc</f>
        <v>0</v>
      </c>
      <c r="DO62" s="300">
        <f ca="1">'Profile with CoM'!DO62*f_FinCalc</f>
        <v>0</v>
      </c>
      <c r="DP62" s="300">
        <f ca="1">'Profile with CoM'!DP62*f_FinCalc</f>
        <v>0</v>
      </c>
      <c r="DQ62" s="300">
        <f ca="1">'Profile with CoM'!DQ62*f_FinCalc</f>
        <v>0</v>
      </c>
      <c r="DR62" s="300">
        <f ca="1">'Profile with CoM'!DR62*f_FinCalc</f>
        <v>0</v>
      </c>
      <c r="DS62" s="300">
        <f ca="1">'Profile with CoM'!DS62*f_FinCalc</f>
        <v>0</v>
      </c>
      <c r="DT62" s="300">
        <f ca="1">'Profile with CoM'!DT62*f_FinCalc</f>
        <v>0</v>
      </c>
      <c r="DU62" s="300">
        <f ca="1">'Profile with CoM'!DU62*f_FinCalc</f>
        <v>0</v>
      </c>
      <c r="DV62" s="300">
        <f ca="1">'Profile with CoM'!DV62*f_FinCalc</f>
        <v>0</v>
      </c>
      <c r="DW62" s="300">
        <f ca="1">'Profile with CoM'!DW62*f_FinCalc</f>
        <v>0</v>
      </c>
      <c r="DX62" s="300">
        <f ca="1">'Profile with CoM'!DX62*f_FinCalc</f>
        <v>0</v>
      </c>
      <c r="DY62" s="300">
        <f ca="1">'Profile with CoM'!DY62*f_FinCalc</f>
        <v>0</v>
      </c>
      <c r="DZ62" s="300">
        <f ca="1">'Profile with CoM'!DZ62*f_FinCalc</f>
        <v>0</v>
      </c>
      <c r="EA62" s="300">
        <f ca="1">'Profile with CoM'!EA62*f_FinCalc</f>
        <v>0</v>
      </c>
      <c r="EB62" s="300">
        <f ca="1">'Profile with CoM'!EB62*f_FinCalc</f>
        <v>0</v>
      </c>
      <c r="EC62" s="300">
        <f ca="1">'Profile with CoM'!EC62*f_FinCalc</f>
        <v>0</v>
      </c>
      <c r="ED62" s="300">
        <f ca="1">'Profile with CoM'!ED62*f_FinCalc</f>
        <v>0</v>
      </c>
      <c r="EE62" s="300">
        <f ca="1">'Profile with CoM'!EE62*f_FinCalc</f>
        <v>0</v>
      </c>
      <c r="EF62" s="300">
        <f ca="1">'Profile with CoM'!EF62*f_FinCalc</f>
        <v>0</v>
      </c>
      <c r="EG62" s="300">
        <f ca="1">'Profile with CoM'!EG62*f_FinCalc</f>
        <v>0</v>
      </c>
      <c r="EH62" s="300">
        <f ca="1">'Profile with CoM'!EH62*f_FinCalc</f>
        <v>0</v>
      </c>
      <c r="EI62" s="300">
        <f ca="1">'Profile with CoM'!EI62*f_FinCalc</f>
        <v>0</v>
      </c>
      <c r="EJ62" s="300">
        <f ca="1">'Profile with CoM'!EJ62*f_FinCalc</f>
        <v>0</v>
      </c>
      <c r="EK62" s="300">
        <f ca="1">'Profile with CoM'!EK62*f_FinCalc</f>
        <v>0</v>
      </c>
      <c r="EL62" s="300">
        <f ca="1">'Profile with CoM'!EL62*f_FinCalc</f>
        <v>0</v>
      </c>
      <c r="EM62" s="300">
        <f ca="1">'Profile with CoM'!EM62*f_FinCalc</f>
        <v>0</v>
      </c>
      <c r="EN62" s="300">
        <f ca="1">'Profile with CoM'!EN62*f_FinCalc</f>
        <v>0</v>
      </c>
      <c r="EO62" s="300">
        <f ca="1">'Profile with CoM'!EO62*f_FinCalc</f>
        <v>0</v>
      </c>
      <c r="EP62" s="300">
        <f ca="1">'Profile with CoM'!EP62*f_FinCalc</f>
        <v>0</v>
      </c>
      <c r="EQ62" s="300">
        <f ca="1">'Profile with CoM'!EQ62*f_FinCalc</f>
        <v>0</v>
      </c>
      <c r="ER62" s="300">
        <f ca="1">'Profile with CoM'!ER62*f_FinCalc</f>
        <v>0</v>
      </c>
      <c r="ES62" s="300">
        <f ca="1">'Profile with CoM'!ES62*f_FinCalc</f>
        <v>0</v>
      </c>
      <c r="ET62" s="300">
        <f ca="1">'Profile with CoM'!ET62*f_FinCalc</f>
        <v>0</v>
      </c>
      <c r="EU62" s="300">
        <f ca="1">'Profile with CoM'!EU62*f_FinCalc</f>
        <v>0</v>
      </c>
      <c r="EV62" s="300">
        <f ca="1">'Profile with CoM'!EV62*f_FinCalc</f>
        <v>0</v>
      </c>
      <c r="EW62" s="300">
        <f ca="1">'Profile with CoM'!EW62*f_FinCalc</f>
        <v>0</v>
      </c>
      <c r="EX62" s="300">
        <f ca="1">'Profile with CoM'!EX62*f_FinCalc</f>
        <v>0</v>
      </c>
      <c r="EY62" s="612"/>
      <c r="EZ62" s="757" t="str">
        <f>'Main Input'!EZ62</f>
        <v>RPI</v>
      </c>
      <c r="FA62" s="757" t="str">
        <f>'Main Input'!FA62</f>
        <v>N/A</v>
      </c>
      <c r="FB62" s="766">
        <f>'Main Input'!FB62</f>
        <v>0</v>
      </c>
      <c r="FC62" s="766" t="str">
        <f>'Main Input'!FC62</f>
        <v>IT Solutions</v>
      </c>
      <c r="FD62" s="766" t="str">
        <f>'Main Input'!FD62</f>
        <v>Managed Services</v>
      </c>
      <c r="FE62" s="757" t="str">
        <f>'Main Input'!FE62</f>
        <v>Opex</v>
      </c>
      <c r="FF62" s="757" t="str">
        <f>'Main Input'!FF62</f>
        <v>ContractAccrual</v>
      </c>
      <c r="FG62" s="757" t="str">
        <f>'Main Input'!FG62</f>
        <v>Expense</v>
      </c>
      <c r="FH62" s="767" t="str">
        <f>'Main Input'!FH62</f>
        <v>A</v>
      </c>
      <c r="FI62" s="768">
        <f>'Main Input'!FI62</f>
        <v>0.22</v>
      </c>
      <c r="FJ62" s="768">
        <f>'Main Input'!FJ62</f>
        <v>0</v>
      </c>
      <c r="FK62" s="612"/>
      <c r="FL62" s="531">
        <f t="shared" si="29"/>
        <v>0</v>
      </c>
      <c r="FM62" s="86"/>
      <c r="FN62" s="612"/>
    </row>
    <row r="63" spans="1:170" ht="12.75" customHeight="1">
      <c r="A63" s="750" t="str">
        <f>'Main Input'!A63</f>
        <v>MTB</v>
      </c>
      <c r="B63" s="762" t="str">
        <f>'Main Input'!B63</f>
        <v>Business Unit</v>
      </c>
      <c r="C63" s="762" t="str">
        <f>'Main Input'!C63</f>
        <v>Labour</v>
      </c>
      <c r="D63" s="762" t="str">
        <f>'Main Input'!D63</f>
        <v>TFR</v>
      </c>
      <c r="E63" s="762" t="str">
        <f>'Main Input'!E63</f>
        <v>Migration Designer #8 (Wintel)</v>
      </c>
      <c r="F63" s="753" t="str">
        <f>'Main Input'!F63</f>
        <v>direct</v>
      </c>
      <c r="G63" s="753" t="str">
        <f>'Main Input'!G63</f>
        <v>Person</v>
      </c>
      <c r="H63" s="753" t="str">
        <f>'Main Input'!H63</f>
        <v>TAC.CSA.2</v>
      </c>
      <c r="I63" s="753">
        <f>'Main Input'!I63</f>
        <v>0</v>
      </c>
      <c r="J63" s="753">
        <f>'Main Input'!J63</f>
        <v>0</v>
      </c>
      <c r="K63" s="753" t="str">
        <f>'Main Input'!K63</f>
        <v>FJS</v>
      </c>
      <c r="L63" s="753" t="str">
        <f>'Main Input'!L63</f>
        <v>pTran</v>
      </c>
      <c r="M63" s="753">
        <f>'Main Input'!M63</f>
        <v>0</v>
      </c>
      <c r="N63" s="753">
        <f>'Main Input'!N63</f>
        <v>0</v>
      </c>
      <c r="O63" s="753" t="str">
        <f>'Main Input'!O63</f>
        <v>SPAIN</v>
      </c>
      <c r="P63" s="753">
        <f>'Main Input'!P63</f>
        <v>313</v>
      </c>
      <c r="Q63" s="753" t="str">
        <f>'Main Input'!Q63</f>
        <v>EUR</v>
      </c>
      <c r="R63" s="753" t="str">
        <f>'Main Input'!R63</f>
        <v>EMEA</v>
      </c>
      <c r="S63" s="753" t="str">
        <f>'Main Input'!S63</f>
        <v>Local</v>
      </c>
      <c r="T63" s="753">
        <f>'Main Input'!T63</f>
        <v>0</v>
      </c>
      <c r="U63" s="753">
        <f>'Main Input'!U63</f>
        <v>0</v>
      </c>
      <c r="V63" s="753" t="str">
        <f>'Main Input'!V63</f>
        <v>6_ATP</v>
      </c>
      <c r="W63" s="753">
        <f>'Main Input'!W63</f>
        <v>0</v>
      </c>
      <c r="X63" s="753">
        <f>'Main Input'!X63</f>
        <v>0</v>
      </c>
      <c r="Y63" s="753">
        <f>'Main Input'!Y63</f>
        <v>0</v>
      </c>
      <c r="Z63" s="753">
        <f>'Main Input'!Z63</f>
        <v>0</v>
      </c>
      <c r="AA63" s="753">
        <f>'Main Input'!AA63</f>
        <v>0</v>
      </c>
      <c r="AB63" s="763">
        <f>'Main Input'!AB63</f>
        <v>0</v>
      </c>
      <c r="AC63" s="763" t="str">
        <f>'Main Input'!AC63</f>
        <v>Days</v>
      </c>
      <c r="AD63" s="764">
        <f>'Main Input'!AD63</f>
        <v>50</v>
      </c>
      <c r="AE63" s="765">
        <f t="shared" ca="1" si="28"/>
        <v>20958.838193709107</v>
      </c>
      <c r="AF63" s="299">
        <f ca="1">'Profile with CoM'!AF63*f_FinCalc</f>
        <v>0</v>
      </c>
      <c r="AG63" s="300">
        <f ca="1">'Profile with CoM'!AG63*f_FinCalc</f>
        <v>0</v>
      </c>
      <c r="AH63" s="300">
        <f ca="1">'Profile with CoM'!AH63*f_FinCalc</f>
        <v>0</v>
      </c>
      <c r="AI63" s="300">
        <f ca="1">'Profile with CoM'!AI63*f_FinCalc</f>
        <v>0</v>
      </c>
      <c r="AJ63" s="300">
        <f ca="1">'Profile with CoM'!AJ63*f_FinCalc</f>
        <v>0</v>
      </c>
      <c r="AK63" s="300">
        <f ca="1">'Profile with CoM'!AK63*f_FinCalc</f>
        <v>0</v>
      </c>
      <c r="AL63" s="300">
        <f ca="1">'Profile with CoM'!AL63*f_FinCalc</f>
        <v>0</v>
      </c>
      <c r="AM63" s="300">
        <f ca="1">'Profile with CoM'!AM63*f_FinCalc</f>
        <v>0</v>
      </c>
      <c r="AN63" s="300">
        <f ca="1">'Profile with CoM'!AN63*f_FinCalc</f>
        <v>20958.838193709107</v>
      </c>
      <c r="AO63" s="300">
        <f ca="1">'Profile with CoM'!AO63*f_FinCalc</f>
        <v>0</v>
      </c>
      <c r="AP63" s="300">
        <f ca="1">'Profile with CoM'!AP63*f_FinCalc</f>
        <v>0</v>
      </c>
      <c r="AQ63" s="300">
        <f ca="1">'Profile with CoM'!AQ63*f_FinCalc</f>
        <v>0</v>
      </c>
      <c r="AR63" s="300">
        <f ca="1">'Profile with CoM'!AR63*f_FinCalc</f>
        <v>0</v>
      </c>
      <c r="AS63" s="300">
        <f ca="1">'Profile with CoM'!AS63*f_FinCalc</f>
        <v>0</v>
      </c>
      <c r="AT63" s="300">
        <f ca="1">'Profile with CoM'!AT63*f_FinCalc</f>
        <v>0</v>
      </c>
      <c r="AU63" s="300">
        <f ca="1">'Profile with CoM'!AU63*f_FinCalc</f>
        <v>0</v>
      </c>
      <c r="AV63" s="300">
        <f ca="1">'Profile with CoM'!AV63*f_FinCalc</f>
        <v>0</v>
      </c>
      <c r="AW63" s="300">
        <f ca="1">'Profile with CoM'!AW63*f_FinCalc</f>
        <v>0</v>
      </c>
      <c r="AX63" s="300">
        <f ca="1">'Profile with CoM'!AX63*f_FinCalc</f>
        <v>0</v>
      </c>
      <c r="AY63" s="300">
        <f ca="1">'Profile with CoM'!AY63*f_FinCalc</f>
        <v>0</v>
      </c>
      <c r="AZ63" s="300">
        <f ca="1">'Profile with CoM'!AZ63*f_FinCalc</f>
        <v>0</v>
      </c>
      <c r="BA63" s="300">
        <f ca="1">'Profile with CoM'!BA63*f_FinCalc</f>
        <v>0</v>
      </c>
      <c r="BB63" s="300">
        <f ca="1">'Profile with CoM'!BB63*f_FinCalc</f>
        <v>0</v>
      </c>
      <c r="BC63" s="300">
        <f ca="1">'Profile with CoM'!BC63*f_FinCalc</f>
        <v>0</v>
      </c>
      <c r="BD63" s="300">
        <f ca="1">'Profile with CoM'!BD63*f_FinCalc</f>
        <v>0</v>
      </c>
      <c r="BE63" s="300">
        <f ca="1">'Profile with CoM'!BE63*f_FinCalc</f>
        <v>0</v>
      </c>
      <c r="BF63" s="300">
        <f ca="1">'Profile with CoM'!BF63*f_FinCalc</f>
        <v>0</v>
      </c>
      <c r="BG63" s="300">
        <f ca="1">'Profile with CoM'!BG63*f_FinCalc</f>
        <v>0</v>
      </c>
      <c r="BH63" s="300">
        <f ca="1">'Profile with CoM'!BH63*f_FinCalc</f>
        <v>0</v>
      </c>
      <c r="BI63" s="300">
        <f ca="1">'Profile with CoM'!BI63*f_FinCalc</f>
        <v>0</v>
      </c>
      <c r="BJ63" s="300">
        <f ca="1">'Profile with CoM'!BJ63*f_FinCalc</f>
        <v>0</v>
      </c>
      <c r="BK63" s="300">
        <f ca="1">'Profile with CoM'!BK63*f_FinCalc</f>
        <v>0</v>
      </c>
      <c r="BL63" s="300">
        <f ca="1">'Profile with CoM'!BL63*f_FinCalc</f>
        <v>0</v>
      </c>
      <c r="BM63" s="300">
        <f ca="1">'Profile with CoM'!BM63*f_FinCalc</f>
        <v>0</v>
      </c>
      <c r="BN63" s="300">
        <f ca="1">'Profile with CoM'!BN63*f_FinCalc</f>
        <v>0</v>
      </c>
      <c r="BO63" s="300">
        <f ca="1">'Profile with CoM'!BO63*f_FinCalc</f>
        <v>0</v>
      </c>
      <c r="BP63" s="300">
        <f ca="1">'Profile with CoM'!BP63*f_FinCalc</f>
        <v>0</v>
      </c>
      <c r="BQ63" s="300">
        <f ca="1">'Profile with CoM'!BQ63*f_FinCalc</f>
        <v>0</v>
      </c>
      <c r="BR63" s="300">
        <f ca="1">'Profile with CoM'!BR63*f_FinCalc</f>
        <v>0</v>
      </c>
      <c r="BS63" s="300">
        <f ca="1">'Profile with CoM'!BS63*f_FinCalc</f>
        <v>0</v>
      </c>
      <c r="BT63" s="300">
        <f ca="1">'Profile with CoM'!BT63*f_FinCalc</f>
        <v>0</v>
      </c>
      <c r="BU63" s="300">
        <f ca="1">'Profile with CoM'!BU63*f_FinCalc</f>
        <v>0</v>
      </c>
      <c r="BV63" s="300">
        <f ca="1">'Profile with CoM'!BV63*f_FinCalc</f>
        <v>0</v>
      </c>
      <c r="BW63" s="300">
        <f ca="1">'Profile with CoM'!BW63*f_FinCalc</f>
        <v>0</v>
      </c>
      <c r="BX63" s="300">
        <f ca="1">'Profile with CoM'!BX63*f_FinCalc</f>
        <v>0</v>
      </c>
      <c r="BY63" s="300">
        <f ca="1">'Profile with CoM'!BY63*f_FinCalc</f>
        <v>0</v>
      </c>
      <c r="BZ63" s="300">
        <f ca="1">'Profile with CoM'!BZ63*f_FinCalc</f>
        <v>0</v>
      </c>
      <c r="CA63" s="300">
        <f ca="1">'Profile with CoM'!CA63*f_FinCalc</f>
        <v>0</v>
      </c>
      <c r="CB63" s="300">
        <f ca="1">'Profile with CoM'!CB63*f_FinCalc</f>
        <v>0</v>
      </c>
      <c r="CC63" s="300">
        <f ca="1">'Profile with CoM'!CC63*f_FinCalc</f>
        <v>0</v>
      </c>
      <c r="CD63" s="300">
        <f ca="1">'Profile with CoM'!CD63*f_FinCalc</f>
        <v>0</v>
      </c>
      <c r="CE63" s="300">
        <f ca="1">'Profile with CoM'!CE63*f_FinCalc</f>
        <v>0</v>
      </c>
      <c r="CF63" s="300">
        <f ca="1">'Profile with CoM'!CF63*f_FinCalc</f>
        <v>0</v>
      </c>
      <c r="CG63" s="300">
        <f ca="1">'Profile with CoM'!CG63*f_FinCalc</f>
        <v>0</v>
      </c>
      <c r="CH63" s="300">
        <f ca="1">'Profile with CoM'!CH63*f_FinCalc</f>
        <v>0</v>
      </c>
      <c r="CI63" s="300">
        <f ca="1">'Profile with CoM'!CI63*f_FinCalc</f>
        <v>0</v>
      </c>
      <c r="CJ63" s="300">
        <f ca="1">'Profile with CoM'!CJ63*f_FinCalc</f>
        <v>0</v>
      </c>
      <c r="CK63" s="300">
        <f ca="1">'Profile with CoM'!CK63*f_FinCalc</f>
        <v>0</v>
      </c>
      <c r="CL63" s="300">
        <f ca="1">'Profile with CoM'!CL63*f_FinCalc</f>
        <v>0</v>
      </c>
      <c r="CM63" s="300">
        <f ca="1">'Profile with CoM'!CM63*f_FinCalc</f>
        <v>0</v>
      </c>
      <c r="CN63" s="300">
        <f ca="1">'Profile with CoM'!CN63*f_FinCalc</f>
        <v>0</v>
      </c>
      <c r="CO63" s="300">
        <f ca="1">'Profile with CoM'!CO63*f_FinCalc</f>
        <v>0</v>
      </c>
      <c r="CP63" s="300">
        <f ca="1">'Profile with CoM'!CP63*f_FinCalc</f>
        <v>0</v>
      </c>
      <c r="CQ63" s="300">
        <f ca="1">'Profile with CoM'!CQ63*f_FinCalc</f>
        <v>0</v>
      </c>
      <c r="CR63" s="300">
        <f ca="1">'Profile with CoM'!CR63*f_FinCalc</f>
        <v>0</v>
      </c>
      <c r="CS63" s="300">
        <f ca="1">'Profile with CoM'!CS63*f_FinCalc</f>
        <v>0</v>
      </c>
      <c r="CT63" s="300">
        <f ca="1">'Profile with CoM'!CT63*f_FinCalc</f>
        <v>0</v>
      </c>
      <c r="CU63" s="300">
        <f ca="1">'Profile with CoM'!CU63*f_FinCalc</f>
        <v>0</v>
      </c>
      <c r="CV63" s="300">
        <f ca="1">'Profile with CoM'!CV63*f_FinCalc</f>
        <v>0</v>
      </c>
      <c r="CW63" s="300">
        <f ca="1">'Profile with CoM'!CW63*f_FinCalc</f>
        <v>0</v>
      </c>
      <c r="CX63" s="300">
        <f ca="1">'Profile with CoM'!CX63*f_FinCalc</f>
        <v>0</v>
      </c>
      <c r="CY63" s="300">
        <f ca="1">'Profile with CoM'!CY63*f_FinCalc</f>
        <v>0</v>
      </c>
      <c r="CZ63" s="300">
        <f ca="1">'Profile with CoM'!CZ63*f_FinCalc</f>
        <v>0</v>
      </c>
      <c r="DA63" s="300">
        <f ca="1">'Profile with CoM'!DA63*f_FinCalc</f>
        <v>0</v>
      </c>
      <c r="DB63" s="300">
        <f ca="1">'Profile with CoM'!DB63*f_FinCalc</f>
        <v>0</v>
      </c>
      <c r="DC63" s="300">
        <f ca="1">'Profile with CoM'!DC63*f_FinCalc</f>
        <v>0</v>
      </c>
      <c r="DD63" s="300">
        <f ca="1">'Profile with CoM'!DD63*f_FinCalc</f>
        <v>0</v>
      </c>
      <c r="DE63" s="300">
        <f ca="1">'Profile with CoM'!DE63*f_FinCalc</f>
        <v>0</v>
      </c>
      <c r="DF63" s="300">
        <f ca="1">'Profile with CoM'!DF63*f_FinCalc</f>
        <v>0</v>
      </c>
      <c r="DG63" s="300">
        <f ca="1">'Profile with CoM'!DG63*f_FinCalc</f>
        <v>0</v>
      </c>
      <c r="DH63" s="300">
        <f ca="1">'Profile with CoM'!DH63*f_FinCalc</f>
        <v>0</v>
      </c>
      <c r="DI63" s="300">
        <f ca="1">'Profile with CoM'!DI63*f_FinCalc</f>
        <v>0</v>
      </c>
      <c r="DJ63" s="300">
        <f ca="1">'Profile with CoM'!DJ63*f_FinCalc</f>
        <v>0</v>
      </c>
      <c r="DK63" s="300">
        <f ca="1">'Profile with CoM'!DK63*f_FinCalc</f>
        <v>0</v>
      </c>
      <c r="DL63" s="300">
        <f ca="1">'Profile with CoM'!DL63*f_FinCalc</f>
        <v>0</v>
      </c>
      <c r="DM63" s="300">
        <f ca="1">'Profile with CoM'!DM63*f_FinCalc</f>
        <v>0</v>
      </c>
      <c r="DN63" s="300">
        <f ca="1">'Profile with CoM'!DN63*f_FinCalc</f>
        <v>0</v>
      </c>
      <c r="DO63" s="300">
        <f ca="1">'Profile with CoM'!DO63*f_FinCalc</f>
        <v>0</v>
      </c>
      <c r="DP63" s="300">
        <f ca="1">'Profile with CoM'!DP63*f_FinCalc</f>
        <v>0</v>
      </c>
      <c r="DQ63" s="300">
        <f ca="1">'Profile with CoM'!DQ63*f_FinCalc</f>
        <v>0</v>
      </c>
      <c r="DR63" s="300">
        <f ca="1">'Profile with CoM'!DR63*f_FinCalc</f>
        <v>0</v>
      </c>
      <c r="DS63" s="300">
        <f ca="1">'Profile with CoM'!DS63*f_FinCalc</f>
        <v>0</v>
      </c>
      <c r="DT63" s="300">
        <f ca="1">'Profile with CoM'!DT63*f_FinCalc</f>
        <v>0</v>
      </c>
      <c r="DU63" s="300">
        <f ca="1">'Profile with CoM'!DU63*f_FinCalc</f>
        <v>0</v>
      </c>
      <c r="DV63" s="300">
        <f ca="1">'Profile with CoM'!DV63*f_FinCalc</f>
        <v>0</v>
      </c>
      <c r="DW63" s="300">
        <f ca="1">'Profile with CoM'!DW63*f_FinCalc</f>
        <v>0</v>
      </c>
      <c r="DX63" s="300">
        <f ca="1">'Profile with CoM'!DX63*f_FinCalc</f>
        <v>0</v>
      </c>
      <c r="DY63" s="300">
        <f ca="1">'Profile with CoM'!DY63*f_FinCalc</f>
        <v>0</v>
      </c>
      <c r="DZ63" s="300">
        <f ca="1">'Profile with CoM'!DZ63*f_FinCalc</f>
        <v>0</v>
      </c>
      <c r="EA63" s="300">
        <f ca="1">'Profile with CoM'!EA63*f_FinCalc</f>
        <v>0</v>
      </c>
      <c r="EB63" s="300">
        <f ca="1">'Profile with CoM'!EB63*f_FinCalc</f>
        <v>0</v>
      </c>
      <c r="EC63" s="300">
        <f ca="1">'Profile with CoM'!EC63*f_FinCalc</f>
        <v>0</v>
      </c>
      <c r="ED63" s="300">
        <f ca="1">'Profile with CoM'!ED63*f_FinCalc</f>
        <v>0</v>
      </c>
      <c r="EE63" s="300">
        <f ca="1">'Profile with CoM'!EE63*f_FinCalc</f>
        <v>0</v>
      </c>
      <c r="EF63" s="300">
        <f ca="1">'Profile with CoM'!EF63*f_FinCalc</f>
        <v>0</v>
      </c>
      <c r="EG63" s="300">
        <f ca="1">'Profile with CoM'!EG63*f_FinCalc</f>
        <v>0</v>
      </c>
      <c r="EH63" s="300">
        <f ca="1">'Profile with CoM'!EH63*f_FinCalc</f>
        <v>0</v>
      </c>
      <c r="EI63" s="300">
        <f ca="1">'Profile with CoM'!EI63*f_FinCalc</f>
        <v>0</v>
      </c>
      <c r="EJ63" s="300">
        <f ca="1">'Profile with CoM'!EJ63*f_FinCalc</f>
        <v>0</v>
      </c>
      <c r="EK63" s="300">
        <f ca="1">'Profile with CoM'!EK63*f_FinCalc</f>
        <v>0</v>
      </c>
      <c r="EL63" s="300">
        <f ca="1">'Profile with CoM'!EL63*f_FinCalc</f>
        <v>0</v>
      </c>
      <c r="EM63" s="300">
        <f ca="1">'Profile with CoM'!EM63*f_FinCalc</f>
        <v>0</v>
      </c>
      <c r="EN63" s="300">
        <f ca="1">'Profile with CoM'!EN63*f_FinCalc</f>
        <v>0</v>
      </c>
      <c r="EO63" s="300">
        <f ca="1">'Profile with CoM'!EO63*f_FinCalc</f>
        <v>0</v>
      </c>
      <c r="EP63" s="300">
        <f ca="1">'Profile with CoM'!EP63*f_FinCalc</f>
        <v>0</v>
      </c>
      <c r="EQ63" s="300">
        <f ca="1">'Profile with CoM'!EQ63*f_FinCalc</f>
        <v>0</v>
      </c>
      <c r="ER63" s="300">
        <f ca="1">'Profile with CoM'!ER63*f_FinCalc</f>
        <v>0</v>
      </c>
      <c r="ES63" s="300">
        <f ca="1">'Profile with CoM'!ES63*f_FinCalc</f>
        <v>0</v>
      </c>
      <c r="ET63" s="300">
        <f ca="1">'Profile with CoM'!ET63*f_FinCalc</f>
        <v>0</v>
      </c>
      <c r="EU63" s="300">
        <f ca="1">'Profile with CoM'!EU63*f_FinCalc</f>
        <v>0</v>
      </c>
      <c r="EV63" s="300">
        <f ca="1">'Profile with CoM'!EV63*f_FinCalc</f>
        <v>0</v>
      </c>
      <c r="EW63" s="300">
        <f ca="1">'Profile with CoM'!EW63*f_FinCalc</f>
        <v>0</v>
      </c>
      <c r="EX63" s="300">
        <f ca="1">'Profile with CoM'!EX63*f_FinCalc</f>
        <v>0</v>
      </c>
      <c r="EY63" s="612"/>
      <c r="EZ63" s="757" t="str">
        <f>'Main Input'!EZ63</f>
        <v>RPI</v>
      </c>
      <c r="FA63" s="757" t="str">
        <f>'Main Input'!FA63</f>
        <v>N/A</v>
      </c>
      <c r="FB63" s="766">
        <f>'Main Input'!FB63</f>
        <v>0</v>
      </c>
      <c r="FC63" s="766" t="str">
        <f>'Main Input'!FC63</f>
        <v>IT Solutions</v>
      </c>
      <c r="FD63" s="766" t="str">
        <f>'Main Input'!FD63</f>
        <v>Managed Services</v>
      </c>
      <c r="FE63" s="757" t="str">
        <f>'Main Input'!FE63</f>
        <v>Opex</v>
      </c>
      <c r="FF63" s="757" t="str">
        <f>'Main Input'!FF63</f>
        <v>ContractAccrual</v>
      </c>
      <c r="FG63" s="757" t="str">
        <f>'Main Input'!FG63</f>
        <v>Expense</v>
      </c>
      <c r="FH63" s="767" t="str">
        <f>'Main Input'!FH63</f>
        <v>A</v>
      </c>
      <c r="FI63" s="768">
        <f>'Main Input'!FI63</f>
        <v>0.22</v>
      </c>
      <c r="FJ63" s="768">
        <f>'Main Input'!FJ63</f>
        <v>0</v>
      </c>
      <c r="FK63" s="612"/>
      <c r="FL63" s="531">
        <f t="shared" si="29"/>
        <v>0</v>
      </c>
      <c r="FM63" s="86"/>
      <c r="FN63" s="612"/>
    </row>
    <row r="64" spans="1:170" ht="12.75" customHeight="1">
      <c r="A64" s="750" t="str">
        <f>'Main Input'!A64</f>
        <v>MTB</v>
      </c>
      <c r="B64" s="762" t="str">
        <f>'Main Input'!B64</f>
        <v>Business Unit</v>
      </c>
      <c r="C64" s="762" t="str">
        <f>'Main Input'!C64</f>
        <v>Labour</v>
      </c>
      <c r="D64" s="762" t="str">
        <f>'Main Input'!D64</f>
        <v>TFR</v>
      </c>
      <c r="E64" s="762" t="str">
        <f>'Main Input'!E64</f>
        <v>Migration Designer #9 (Wintel)</v>
      </c>
      <c r="F64" s="753" t="str">
        <f>'Main Input'!F64</f>
        <v>direct</v>
      </c>
      <c r="G64" s="753" t="str">
        <f>'Main Input'!G64</f>
        <v>Person</v>
      </c>
      <c r="H64" s="753" t="str">
        <f>'Main Input'!H64</f>
        <v>TAC.CSA.2</v>
      </c>
      <c r="I64" s="753">
        <f>'Main Input'!I64</f>
        <v>0</v>
      </c>
      <c r="J64" s="753">
        <f>'Main Input'!J64</f>
        <v>0</v>
      </c>
      <c r="K64" s="753" t="str">
        <f>'Main Input'!K64</f>
        <v>FJS</v>
      </c>
      <c r="L64" s="753" t="str">
        <f>'Main Input'!L64</f>
        <v>pTran</v>
      </c>
      <c r="M64" s="753">
        <f>'Main Input'!M64</f>
        <v>0</v>
      </c>
      <c r="N64" s="753">
        <f>'Main Input'!N64</f>
        <v>0</v>
      </c>
      <c r="O64" s="753" t="str">
        <f>'Main Input'!O64</f>
        <v>SPAIN</v>
      </c>
      <c r="P64" s="753">
        <f>'Main Input'!P64</f>
        <v>313</v>
      </c>
      <c r="Q64" s="753" t="str">
        <f>'Main Input'!Q64</f>
        <v>EUR</v>
      </c>
      <c r="R64" s="753" t="str">
        <f>'Main Input'!R64</f>
        <v>EMEA</v>
      </c>
      <c r="S64" s="753" t="str">
        <f>'Main Input'!S64</f>
        <v>Local</v>
      </c>
      <c r="T64" s="753">
        <f>'Main Input'!T64</f>
        <v>0</v>
      </c>
      <c r="U64" s="753">
        <f>'Main Input'!U64</f>
        <v>0</v>
      </c>
      <c r="V64" s="753" t="str">
        <f>'Main Input'!V64</f>
        <v>6_ATP</v>
      </c>
      <c r="W64" s="753">
        <f>'Main Input'!W64</f>
        <v>0</v>
      </c>
      <c r="X64" s="753">
        <f>'Main Input'!X64</f>
        <v>0</v>
      </c>
      <c r="Y64" s="753">
        <f>'Main Input'!Y64</f>
        <v>0</v>
      </c>
      <c r="Z64" s="753">
        <f>'Main Input'!Z64</f>
        <v>0</v>
      </c>
      <c r="AA64" s="753">
        <f>'Main Input'!AA64</f>
        <v>0</v>
      </c>
      <c r="AB64" s="763">
        <f>'Main Input'!AB64</f>
        <v>0</v>
      </c>
      <c r="AC64" s="763" t="str">
        <f>'Main Input'!AC64</f>
        <v>Days</v>
      </c>
      <c r="AD64" s="764">
        <f>'Main Input'!AD64</f>
        <v>50</v>
      </c>
      <c r="AE64" s="765">
        <f t="shared" ca="1" si="28"/>
        <v>20958.838193709107</v>
      </c>
      <c r="AF64" s="299">
        <f ca="1">'Profile with CoM'!AF64*f_FinCalc</f>
        <v>0</v>
      </c>
      <c r="AG64" s="300">
        <f ca="1">'Profile with CoM'!AG64*f_FinCalc</f>
        <v>0</v>
      </c>
      <c r="AH64" s="300">
        <f ca="1">'Profile with CoM'!AH64*f_FinCalc</f>
        <v>0</v>
      </c>
      <c r="AI64" s="300">
        <f ca="1">'Profile with CoM'!AI64*f_FinCalc</f>
        <v>0</v>
      </c>
      <c r="AJ64" s="300">
        <f ca="1">'Profile with CoM'!AJ64*f_FinCalc</f>
        <v>0</v>
      </c>
      <c r="AK64" s="300">
        <f ca="1">'Profile with CoM'!AK64*f_FinCalc</f>
        <v>0</v>
      </c>
      <c r="AL64" s="300">
        <f ca="1">'Profile with CoM'!AL64*f_FinCalc</f>
        <v>0</v>
      </c>
      <c r="AM64" s="300">
        <f ca="1">'Profile with CoM'!AM64*f_FinCalc</f>
        <v>0</v>
      </c>
      <c r="AN64" s="300">
        <f ca="1">'Profile with CoM'!AN64*f_FinCalc</f>
        <v>20958.838193709107</v>
      </c>
      <c r="AO64" s="300">
        <f ca="1">'Profile with CoM'!AO64*f_FinCalc</f>
        <v>0</v>
      </c>
      <c r="AP64" s="300">
        <f ca="1">'Profile with CoM'!AP64*f_FinCalc</f>
        <v>0</v>
      </c>
      <c r="AQ64" s="300">
        <f ca="1">'Profile with CoM'!AQ64*f_FinCalc</f>
        <v>0</v>
      </c>
      <c r="AR64" s="300">
        <f ca="1">'Profile with CoM'!AR64*f_FinCalc</f>
        <v>0</v>
      </c>
      <c r="AS64" s="300">
        <f ca="1">'Profile with CoM'!AS64*f_FinCalc</f>
        <v>0</v>
      </c>
      <c r="AT64" s="300">
        <f ca="1">'Profile with CoM'!AT64*f_FinCalc</f>
        <v>0</v>
      </c>
      <c r="AU64" s="300">
        <f ca="1">'Profile with CoM'!AU64*f_FinCalc</f>
        <v>0</v>
      </c>
      <c r="AV64" s="300">
        <f ca="1">'Profile with CoM'!AV64*f_FinCalc</f>
        <v>0</v>
      </c>
      <c r="AW64" s="300">
        <f ca="1">'Profile with CoM'!AW64*f_FinCalc</f>
        <v>0</v>
      </c>
      <c r="AX64" s="300">
        <f ca="1">'Profile with CoM'!AX64*f_FinCalc</f>
        <v>0</v>
      </c>
      <c r="AY64" s="300">
        <f ca="1">'Profile with CoM'!AY64*f_FinCalc</f>
        <v>0</v>
      </c>
      <c r="AZ64" s="300">
        <f ca="1">'Profile with CoM'!AZ64*f_FinCalc</f>
        <v>0</v>
      </c>
      <c r="BA64" s="300">
        <f ca="1">'Profile with CoM'!BA64*f_FinCalc</f>
        <v>0</v>
      </c>
      <c r="BB64" s="300">
        <f ca="1">'Profile with CoM'!BB64*f_FinCalc</f>
        <v>0</v>
      </c>
      <c r="BC64" s="300">
        <f ca="1">'Profile with CoM'!BC64*f_FinCalc</f>
        <v>0</v>
      </c>
      <c r="BD64" s="300">
        <f ca="1">'Profile with CoM'!BD64*f_FinCalc</f>
        <v>0</v>
      </c>
      <c r="BE64" s="300">
        <f ca="1">'Profile with CoM'!BE64*f_FinCalc</f>
        <v>0</v>
      </c>
      <c r="BF64" s="300">
        <f ca="1">'Profile with CoM'!BF64*f_FinCalc</f>
        <v>0</v>
      </c>
      <c r="BG64" s="300">
        <f ca="1">'Profile with CoM'!BG64*f_FinCalc</f>
        <v>0</v>
      </c>
      <c r="BH64" s="300">
        <f ca="1">'Profile with CoM'!BH64*f_FinCalc</f>
        <v>0</v>
      </c>
      <c r="BI64" s="300">
        <f ca="1">'Profile with CoM'!BI64*f_FinCalc</f>
        <v>0</v>
      </c>
      <c r="BJ64" s="300">
        <f ca="1">'Profile with CoM'!BJ64*f_FinCalc</f>
        <v>0</v>
      </c>
      <c r="BK64" s="300">
        <f ca="1">'Profile with CoM'!BK64*f_FinCalc</f>
        <v>0</v>
      </c>
      <c r="BL64" s="300">
        <f ca="1">'Profile with CoM'!BL64*f_FinCalc</f>
        <v>0</v>
      </c>
      <c r="BM64" s="300">
        <f ca="1">'Profile with CoM'!BM64*f_FinCalc</f>
        <v>0</v>
      </c>
      <c r="BN64" s="300">
        <f ca="1">'Profile with CoM'!BN64*f_FinCalc</f>
        <v>0</v>
      </c>
      <c r="BO64" s="300">
        <f ca="1">'Profile with CoM'!BO64*f_FinCalc</f>
        <v>0</v>
      </c>
      <c r="BP64" s="300">
        <f ca="1">'Profile with CoM'!BP64*f_FinCalc</f>
        <v>0</v>
      </c>
      <c r="BQ64" s="300">
        <f ca="1">'Profile with CoM'!BQ64*f_FinCalc</f>
        <v>0</v>
      </c>
      <c r="BR64" s="300">
        <f ca="1">'Profile with CoM'!BR64*f_FinCalc</f>
        <v>0</v>
      </c>
      <c r="BS64" s="300">
        <f ca="1">'Profile with CoM'!BS64*f_FinCalc</f>
        <v>0</v>
      </c>
      <c r="BT64" s="300">
        <f ca="1">'Profile with CoM'!BT64*f_FinCalc</f>
        <v>0</v>
      </c>
      <c r="BU64" s="300">
        <f ca="1">'Profile with CoM'!BU64*f_FinCalc</f>
        <v>0</v>
      </c>
      <c r="BV64" s="300">
        <f ca="1">'Profile with CoM'!BV64*f_FinCalc</f>
        <v>0</v>
      </c>
      <c r="BW64" s="300">
        <f ca="1">'Profile with CoM'!BW64*f_FinCalc</f>
        <v>0</v>
      </c>
      <c r="BX64" s="300">
        <f ca="1">'Profile with CoM'!BX64*f_FinCalc</f>
        <v>0</v>
      </c>
      <c r="BY64" s="300">
        <f ca="1">'Profile with CoM'!BY64*f_FinCalc</f>
        <v>0</v>
      </c>
      <c r="BZ64" s="300">
        <f ca="1">'Profile with CoM'!BZ64*f_FinCalc</f>
        <v>0</v>
      </c>
      <c r="CA64" s="300">
        <f ca="1">'Profile with CoM'!CA64*f_FinCalc</f>
        <v>0</v>
      </c>
      <c r="CB64" s="300">
        <f ca="1">'Profile with CoM'!CB64*f_FinCalc</f>
        <v>0</v>
      </c>
      <c r="CC64" s="300">
        <f ca="1">'Profile with CoM'!CC64*f_FinCalc</f>
        <v>0</v>
      </c>
      <c r="CD64" s="300">
        <f ca="1">'Profile with CoM'!CD64*f_FinCalc</f>
        <v>0</v>
      </c>
      <c r="CE64" s="300">
        <f ca="1">'Profile with CoM'!CE64*f_FinCalc</f>
        <v>0</v>
      </c>
      <c r="CF64" s="300">
        <f ca="1">'Profile with CoM'!CF64*f_FinCalc</f>
        <v>0</v>
      </c>
      <c r="CG64" s="300">
        <f ca="1">'Profile with CoM'!CG64*f_FinCalc</f>
        <v>0</v>
      </c>
      <c r="CH64" s="300">
        <f ca="1">'Profile with CoM'!CH64*f_FinCalc</f>
        <v>0</v>
      </c>
      <c r="CI64" s="300">
        <f ca="1">'Profile with CoM'!CI64*f_FinCalc</f>
        <v>0</v>
      </c>
      <c r="CJ64" s="300">
        <f ca="1">'Profile with CoM'!CJ64*f_FinCalc</f>
        <v>0</v>
      </c>
      <c r="CK64" s="300">
        <f ca="1">'Profile with CoM'!CK64*f_FinCalc</f>
        <v>0</v>
      </c>
      <c r="CL64" s="300">
        <f ca="1">'Profile with CoM'!CL64*f_FinCalc</f>
        <v>0</v>
      </c>
      <c r="CM64" s="300">
        <f ca="1">'Profile with CoM'!CM64*f_FinCalc</f>
        <v>0</v>
      </c>
      <c r="CN64" s="300">
        <f ca="1">'Profile with CoM'!CN64*f_FinCalc</f>
        <v>0</v>
      </c>
      <c r="CO64" s="300">
        <f ca="1">'Profile with CoM'!CO64*f_FinCalc</f>
        <v>0</v>
      </c>
      <c r="CP64" s="300">
        <f ca="1">'Profile with CoM'!CP64*f_FinCalc</f>
        <v>0</v>
      </c>
      <c r="CQ64" s="300">
        <f ca="1">'Profile with CoM'!CQ64*f_FinCalc</f>
        <v>0</v>
      </c>
      <c r="CR64" s="300">
        <f ca="1">'Profile with CoM'!CR64*f_FinCalc</f>
        <v>0</v>
      </c>
      <c r="CS64" s="300">
        <f ca="1">'Profile with CoM'!CS64*f_FinCalc</f>
        <v>0</v>
      </c>
      <c r="CT64" s="300">
        <f ca="1">'Profile with CoM'!CT64*f_FinCalc</f>
        <v>0</v>
      </c>
      <c r="CU64" s="300">
        <f ca="1">'Profile with CoM'!CU64*f_FinCalc</f>
        <v>0</v>
      </c>
      <c r="CV64" s="300">
        <f ca="1">'Profile with CoM'!CV64*f_FinCalc</f>
        <v>0</v>
      </c>
      <c r="CW64" s="300">
        <f ca="1">'Profile with CoM'!CW64*f_FinCalc</f>
        <v>0</v>
      </c>
      <c r="CX64" s="300">
        <f ca="1">'Profile with CoM'!CX64*f_FinCalc</f>
        <v>0</v>
      </c>
      <c r="CY64" s="300">
        <f ca="1">'Profile with CoM'!CY64*f_FinCalc</f>
        <v>0</v>
      </c>
      <c r="CZ64" s="300">
        <f ca="1">'Profile with CoM'!CZ64*f_FinCalc</f>
        <v>0</v>
      </c>
      <c r="DA64" s="300">
        <f ca="1">'Profile with CoM'!DA64*f_FinCalc</f>
        <v>0</v>
      </c>
      <c r="DB64" s="300">
        <f ca="1">'Profile with CoM'!DB64*f_FinCalc</f>
        <v>0</v>
      </c>
      <c r="DC64" s="300">
        <f ca="1">'Profile with CoM'!DC64*f_FinCalc</f>
        <v>0</v>
      </c>
      <c r="DD64" s="300">
        <f ca="1">'Profile with CoM'!DD64*f_FinCalc</f>
        <v>0</v>
      </c>
      <c r="DE64" s="300">
        <f ca="1">'Profile with CoM'!DE64*f_FinCalc</f>
        <v>0</v>
      </c>
      <c r="DF64" s="300">
        <f ca="1">'Profile with CoM'!DF64*f_FinCalc</f>
        <v>0</v>
      </c>
      <c r="DG64" s="300">
        <f ca="1">'Profile with CoM'!DG64*f_FinCalc</f>
        <v>0</v>
      </c>
      <c r="DH64" s="300">
        <f ca="1">'Profile with CoM'!DH64*f_FinCalc</f>
        <v>0</v>
      </c>
      <c r="DI64" s="300">
        <f ca="1">'Profile with CoM'!DI64*f_FinCalc</f>
        <v>0</v>
      </c>
      <c r="DJ64" s="300">
        <f ca="1">'Profile with CoM'!DJ64*f_FinCalc</f>
        <v>0</v>
      </c>
      <c r="DK64" s="300">
        <f ca="1">'Profile with CoM'!DK64*f_FinCalc</f>
        <v>0</v>
      </c>
      <c r="DL64" s="300">
        <f ca="1">'Profile with CoM'!DL64*f_FinCalc</f>
        <v>0</v>
      </c>
      <c r="DM64" s="300">
        <f ca="1">'Profile with CoM'!DM64*f_FinCalc</f>
        <v>0</v>
      </c>
      <c r="DN64" s="300">
        <f ca="1">'Profile with CoM'!DN64*f_FinCalc</f>
        <v>0</v>
      </c>
      <c r="DO64" s="300">
        <f ca="1">'Profile with CoM'!DO64*f_FinCalc</f>
        <v>0</v>
      </c>
      <c r="DP64" s="300">
        <f ca="1">'Profile with CoM'!DP64*f_FinCalc</f>
        <v>0</v>
      </c>
      <c r="DQ64" s="300">
        <f ca="1">'Profile with CoM'!DQ64*f_FinCalc</f>
        <v>0</v>
      </c>
      <c r="DR64" s="300">
        <f ca="1">'Profile with CoM'!DR64*f_FinCalc</f>
        <v>0</v>
      </c>
      <c r="DS64" s="300">
        <f ca="1">'Profile with CoM'!DS64*f_FinCalc</f>
        <v>0</v>
      </c>
      <c r="DT64" s="300">
        <f ca="1">'Profile with CoM'!DT64*f_FinCalc</f>
        <v>0</v>
      </c>
      <c r="DU64" s="300">
        <f ca="1">'Profile with CoM'!DU64*f_FinCalc</f>
        <v>0</v>
      </c>
      <c r="DV64" s="300">
        <f ca="1">'Profile with CoM'!DV64*f_FinCalc</f>
        <v>0</v>
      </c>
      <c r="DW64" s="300">
        <f ca="1">'Profile with CoM'!DW64*f_FinCalc</f>
        <v>0</v>
      </c>
      <c r="DX64" s="300">
        <f ca="1">'Profile with CoM'!DX64*f_FinCalc</f>
        <v>0</v>
      </c>
      <c r="DY64" s="300">
        <f ca="1">'Profile with CoM'!DY64*f_FinCalc</f>
        <v>0</v>
      </c>
      <c r="DZ64" s="300">
        <f ca="1">'Profile with CoM'!DZ64*f_FinCalc</f>
        <v>0</v>
      </c>
      <c r="EA64" s="300">
        <f ca="1">'Profile with CoM'!EA64*f_FinCalc</f>
        <v>0</v>
      </c>
      <c r="EB64" s="300">
        <f ca="1">'Profile with CoM'!EB64*f_FinCalc</f>
        <v>0</v>
      </c>
      <c r="EC64" s="300">
        <f ca="1">'Profile with CoM'!EC64*f_FinCalc</f>
        <v>0</v>
      </c>
      <c r="ED64" s="300">
        <f ca="1">'Profile with CoM'!ED64*f_FinCalc</f>
        <v>0</v>
      </c>
      <c r="EE64" s="300">
        <f ca="1">'Profile with CoM'!EE64*f_FinCalc</f>
        <v>0</v>
      </c>
      <c r="EF64" s="300">
        <f ca="1">'Profile with CoM'!EF64*f_FinCalc</f>
        <v>0</v>
      </c>
      <c r="EG64" s="300">
        <f ca="1">'Profile with CoM'!EG64*f_FinCalc</f>
        <v>0</v>
      </c>
      <c r="EH64" s="300">
        <f ca="1">'Profile with CoM'!EH64*f_FinCalc</f>
        <v>0</v>
      </c>
      <c r="EI64" s="300">
        <f ca="1">'Profile with CoM'!EI64*f_FinCalc</f>
        <v>0</v>
      </c>
      <c r="EJ64" s="300">
        <f ca="1">'Profile with CoM'!EJ64*f_FinCalc</f>
        <v>0</v>
      </c>
      <c r="EK64" s="300">
        <f ca="1">'Profile with CoM'!EK64*f_FinCalc</f>
        <v>0</v>
      </c>
      <c r="EL64" s="300">
        <f ca="1">'Profile with CoM'!EL64*f_FinCalc</f>
        <v>0</v>
      </c>
      <c r="EM64" s="300">
        <f ca="1">'Profile with CoM'!EM64*f_FinCalc</f>
        <v>0</v>
      </c>
      <c r="EN64" s="300">
        <f ca="1">'Profile with CoM'!EN64*f_FinCalc</f>
        <v>0</v>
      </c>
      <c r="EO64" s="300">
        <f ca="1">'Profile with CoM'!EO64*f_FinCalc</f>
        <v>0</v>
      </c>
      <c r="EP64" s="300">
        <f ca="1">'Profile with CoM'!EP64*f_FinCalc</f>
        <v>0</v>
      </c>
      <c r="EQ64" s="300">
        <f ca="1">'Profile with CoM'!EQ64*f_FinCalc</f>
        <v>0</v>
      </c>
      <c r="ER64" s="300">
        <f ca="1">'Profile with CoM'!ER64*f_FinCalc</f>
        <v>0</v>
      </c>
      <c r="ES64" s="300">
        <f ca="1">'Profile with CoM'!ES64*f_FinCalc</f>
        <v>0</v>
      </c>
      <c r="ET64" s="300">
        <f ca="1">'Profile with CoM'!ET64*f_FinCalc</f>
        <v>0</v>
      </c>
      <c r="EU64" s="300">
        <f ca="1">'Profile with CoM'!EU64*f_FinCalc</f>
        <v>0</v>
      </c>
      <c r="EV64" s="300">
        <f ca="1">'Profile with CoM'!EV64*f_FinCalc</f>
        <v>0</v>
      </c>
      <c r="EW64" s="300">
        <f ca="1">'Profile with CoM'!EW64*f_FinCalc</f>
        <v>0</v>
      </c>
      <c r="EX64" s="300">
        <f ca="1">'Profile with CoM'!EX64*f_FinCalc</f>
        <v>0</v>
      </c>
      <c r="EY64" s="612"/>
      <c r="EZ64" s="757" t="str">
        <f>'Main Input'!EZ64</f>
        <v>RPI</v>
      </c>
      <c r="FA64" s="757" t="str">
        <f>'Main Input'!FA64</f>
        <v>N/A</v>
      </c>
      <c r="FB64" s="766">
        <f>'Main Input'!FB64</f>
        <v>0</v>
      </c>
      <c r="FC64" s="766" t="str">
        <f>'Main Input'!FC64</f>
        <v>IT Solutions</v>
      </c>
      <c r="FD64" s="766" t="str">
        <f>'Main Input'!FD64</f>
        <v>Managed Services</v>
      </c>
      <c r="FE64" s="757" t="str">
        <f>'Main Input'!FE64</f>
        <v>Opex</v>
      </c>
      <c r="FF64" s="757" t="str">
        <f>'Main Input'!FF64</f>
        <v>ContractAccrual</v>
      </c>
      <c r="FG64" s="757" t="str">
        <f>'Main Input'!FG64</f>
        <v>Expense</v>
      </c>
      <c r="FH64" s="767" t="str">
        <f>'Main Input'!FH64</f>
        <v>A</v>
      </c>
      <c r="FI64" s="768">
        <f>'Main Input'!FI64</f>
        <v>0.22</v>
      </c>
      <c r="FJ64" s="768">
        <f>'Main Input'!FJ64</f>
        <v>0</v>
      </c>
      <c r="FK64" s="612"/>
      <c r="FL64" s="531">
        <f t="shared" si="29"/>
        <v>0</v>
      </c>
      <c r="FM64" s="86"/>
      <c r="FN64" s="612"/>
    </row>
    <row r="65" spans="1:170" ht="12.75" customHeight="1">
      <c r="A65" s="750" t="str">
        <f>'Main Input'!A65</f>
        <v>MTB</v>
      </c>
      <c r="B65" s="762" t="str">
        <f>'Main Input'!B65</f>
        <v>Business Unit</v>
      </c>
      <c r="C65" s="762" t="str">
        <f>'Main Input'!C65</f>
        <v>Labour</v>
      </c>
      <c r="D65" s="762" t="str">
        <f>'Main Input'!D65</f>
        <v>TFR</v>
      </c>
      <c r="E65" s="762" t="str">
        <f>'Main Input'!E65</f>
        <v>Migration Designer #10 (Wintel)</v>
      </c>
      <c r="F65" s="753" t="str">
        <f>'Main Input'!F65</f>
        <v>direct</v>
      </c>
      <c r="G65" s="753" t="str">
        <f>'Main Input'!G65</f>
        <v>Person</v>
      </c>
      <c r="H65" s="753" t="str">
        <f>'Main Input'!H65</f>
        <v>TAC.CSA.2</v>
      </c>
      <c r="I65" s="753">
        <f>'Main Input'!I65</f>
        <v>0</v>
      </c>
      <c r="J65" s="753">
        <f>'Main Input'!J65</f>
        <v>0</v>
      </c>
      <c r="K65" s="753" t="str">
        <f>'Main Input'!K65</f>
        <v>FJS</v>
      </c>
      <c r="L65" s="753" t="str">
        <f>'Main Input'!L65</f>
        <v>pTran</v>
      </c>
      <c r="M65" s="753">
        <f>'Main Input'!M65</f>
        <v>0</v>
      </c>
      <c r="N65" s="753">
        <f>'Main Input'!N65</f>
        <v>0</v>
      </c>
      <c r="O65" s="753" t="str">
        <f>'Main Input'!O65</f>
        <v>SPAIN</v>
      </c>
      <c r="P65" s="753">
        <f>'Main Input'!P65</f>
        <v>313</v>
      </c>
      <c r="Q65" s="753" t="str">
        <f>'Main Input'!Q65</f>
        <v>EUR</v>
      </c>
      <c r="R65" s="753" t="str">
        <f>'Main Input'!R65</f>
        <v>EMEA</v>
      </c>
      <c r="S65" s="753" t="str">
        <f>'Main Input'!S65</f>
        <v>Local</v>
      </c>
      <c r="T65" s="753">
        <f>'Main Input'!T65</f>
        <v>0</v>
      </c>
      <c r="U65" s="753">
        <f>'Main Input'!U65</f>
        <v>0</v>
      </c>
      <c r="V65" s="753" t="str">
        <f>'Main Input'!V65</f>
        <v>6_ATP</v>
      </c>
      <c r="W65" s="753">
        <f>'Main Input'!W65</f>
        <v>0</v>
      </c>
      <c r="X65" s="753">
        <f>'Main Input'!X65</f>
        <v>0</v>
      </c>
      <c r="Y65" s="753">
        <f>'Main Input'!Y65</f>
        <v>0</v>
      </c>
      <c r="Z65" s="753">
        <f>'Main Input'!Z65</f>
        <v>0</v>
      </c>
      <c r="AA65" s="753">
        <f>'Main Input'!AA65</f>
        <v>0</v>
      </c>
      <c r="AB65" s="763">
        <f>'Main Input'!AB65</f>
        <v>0</v>
      </c>
      <c r="AC65" s="763" t="str">
        <f>'Main Input'!AC65</f>
        <v>Days</v>
      </c>
      <c r="AD65" s="764">
        <f>'Main Input'!AD65</f>
        <v>50</v>
      </c>
      <c r="AE65" s="765">
        <f t="shared" ca="1" si="28"/>
        <v>20958.838193709107</v>
      </c>
      <c r="AF65" s="299">
        <f ca="1">'Profile with CoM'!AF65*f_FinCalc</f>
        <v>0</v>
      </c>
      <c r="AG65" s="300">
        <f ca="1">'Profile with CoM'!AG65*f_FinCalc</f>
        <v>0</v>
      </c>
      <c r="AH65" s="300">
        <f ca="1">'Profile with CoM'!AH65*f_FinCalc</f>
        <v>0</v>
      </c>
      <c r="AI65" s="300">
        <f ca="1">'Profile with CoM'!AI65*f_FinCalc</f>
        <v>0</v>
      </c>
      <c r="AJ65" s="300">
        <f ca="1">'Profile with CoM'!AJ65*f_FinCalc</f>
        <v>0</v>
      </c>
      <c r="AK65" s="300">
        <f ca="1">'Profile with CoM'!AK65*f_FinCalc</f>
        <v>0</v>
      </c>
      <c r="AL65" s="300">
        <f ca="1">'Profile with CoM'!AL65*f_FinCalc</f>
        <v>0</v>
      </c>
      <c r="AM65" s="300">
        <f ca="1">'Profile with CoM'!AM65*f_FinCalc</f>
        <v>0</v>
      </c>
      <c r="AN65" s="300">
        <f ca="1">'Profile with CoM'!AN65*f_FinCalc</f>
        <v>20958.838193709107</v>
      </c>
      <c r="AO65" s="300">
        <f ca="1">'Profile with CoM'!AO65*f_FinCalc</f>
        <v>0</v>
      </c>
      <c r="AP65" s="300">
        <f ca="1">'Profile with CoM'!AP65*f_FinCalc</f>
        <v>0</v>
      </c>
      <c r="AQ65" s="300">
        <f ca="1">'Profile with CoM'!AQ65*f_FinCalc</f>
        <v>0</v>
      </c>
      <c r="AR65" s="300">
        <f ca="1">'Profile with CoM'!AR65*f_FinCalc</f>
        <v>0</v>
      </c>
      <c r="AS65" s="300">
        <f ca="1">'Profile with CoM'!AS65*f_FinCalc</f>
        <v>0</v>
      </c>
      <c r="AT65" s="300">
        <f ca="1">'Profile with CoM'!AT65*f_FinCalc</f>
        <v>0</v>
      </c>
      <c r="AU65" s="300">
        <f ca="1">'Profile with CoM'!AU65*f_FinCalc</f>
        <v>0</v>
      </c>
      <c r="AV65" s="300">
        <f ca="1">'Profile with CoM'!AV65*f_FinCalc</f>
        <v>0</v>
      </c>
      <c r="AW65" s="300">
        <f ca="1">'Profile with CoM'!AW65*f_FinCalc</f>
        <v>0</v>
      </c>
      <c r="AX65" s="300">
        <f ca="1">'Profile with CoM'!AX65*f_FinCalc</f>
        <v>0</v>
      </c>
      <c r="AY65" s="300">
        <f ca="1">'Profile with CoM'!AY65*f_FinCalc</f>
        <v>0</v>
      </c>
      <c r="AZ65" s="300">
        <f ca="1">'Profile with CoM'!AZ65*f_FinCalc</f>
        <v>0</v>
      </c>
      <c r="BA65" s="300">
        <f ca="1">'Profile with CoM'!BA65*f_FinCalc</f>
        <v>0</v>
      </c>
      <c r="BB65" s="300">
        <f ca="1">'Profile with CoM'!BB65*f_FinCalc</f>
        <v>0</v>
      </c>
      <c r="BC65" s="300">
        <f ca="1">'Profile with CoM'!BC65*f_FinCalc</f>
        <v>0</v>
      </c>
      <c r="BD65" s="300">
        <f ca="1">'Profile with CoM'!BD65*f_FinCalc</f>
        <v>0</v>
      </c>
      <c r="BE65" s="300">
        <f ca="1">'Profile with CoM'!BE65*f_FinCalc</f>
        <v>0</v>
      </c>
      <c r="BF65" s="300">
        <f ca="1">'Profile with CoM'!BF65*f_FinCalc</f>
        <v>0</v>
      </c>
      <c r="BG65" s="300">
        <f ca="1">'Profile with CoM'!BG65*f_FinCalc</f>
        <v>0</v>
      </c>
      <c r="BH65" s="300">
        <f ca="1">'Profile with CoM'!BH65*f_FinCalc</f>
        <v>0</v>
      </c>
      <c r="BI65" s="300">
        <f ca="1">'Profile with CoM'!BI65*f_FinCalc</f>
        <v>0</v>
      </c>
      <c r="BJ65" s="300">
        <f ca="1">'Profile with CoM'!BJ65*f_FinCalc</f>
        <v>0</v>
      </c>
      <c r="BK65" s="300">
        <f ca="1">'Profile with CoM'!BK65*f_FinCalc</f>
        <v>0</v>
      </c>
      <c r="BL65" s="300">
        <f ca="1">'Profile with CoM'!BL65*f_FinCalc</f>
        <v>0</v>
      </c>
      <c r="BM65" s="300">
        <f ca="1">'Profile with CoM'!BM65*f_FinCalc</f>
        <v>0</v>
      </c>
      <c r="BN65" s="300">
        <f ca="1">'Profile with CoM'!BN65*f_FinCalc</f>
        <v>0</v>
      </c>
      <c r="BO65" s="300">
        <f ca="1">'Profile with CoM'!BO65*f_FinCalc</f>
        <v>0</v>
      </c>
      <c r="BP65" s="300">
        <f ca="1">'Profile with CoM'!BP65*f_FinCalc</f>
        <v>0</v>
      </c>
      <c r="BQ65" s="300">
        <f ca="1">'Profile with CoM'!BQ65*f_FinCalc</f>
        <v>0</v>
      </c>
      <c r="BR65" s="300">
        <f ca="1">'Profile with CoM'!BR65*f_FinCalc</f>
        <v>0</v>
      </c>
      <c r="BS65" s="300">
        <f ca="1">'Profile with CoM'!BS65*f_FinCalc</f>
        <v>0</v>
      </c>
      <c r="BT65" s="300">
        <f ca="1">'Profile with CoM'!BT65*f_FinCalc</f>
        <v>0</v>
      </c>
      <c r="BU65" s="300">
        <f ca="1">'Profile with CoM'!BU65*f_FinCalc</f>
        <v>0</v>
      </c>
      <c r="BV65" s="300">
        <f ca="1">'Profile with CoM'!BV65*f_FinCalc</f>
        <v>0</v>
      </c>
      <c r="BW65" s="300">
        <f ca="1">'Profile with CoM'!BW65*f_FinCalc</f>
        <v>0</v>
      </c>
      <c r="BX65" s="300">
        <f ca="1">'Profile with CoM'!BX65*f_FinCalc</f>
        <v>0</v>
      </c>
      <c r="BY65" s="300">
        <f ca="1">'Profile with CoM'!BY65*f_FinCalc</f>
        <v>0</v>
      </c>
      <c r="BZ65" s="300">
        <f ca="1">'Profile with CoM'!BZ65*f_FinCalc</f>
        <v>0</v>
      </c>
      <c r="CA65" s="300">
        <f ca="1">'Profile with CoM'!CA65*f_FinCalc</f>
        <v>0</v>
      </c>
      <c r="CB65" s="300">
        <f ca="1">'Profile with CoM'!CB65*f_FinCalc</f>
        <v>0</v>
      </c>
      <c r="CC65" s="300">
        <f ca="1">'Profile with CoM'!CC65*f_FinCalc</f>
        <v>0</v>
      </c>
      <c r="CD65" s="300">
        <f ca="1">'Profile with CoM'!CD65*f_FinCalc</f>
        <v>0</v>
      </c>
      <c r="CE65" s="300">
        <f ca="1">'Profile with CoM'!CE65*f_FinCalc</f>
        <v>0</v>
      </c>
      <c r="CF65" s="300">
        <f ca="1">'Profile with CoM'!CF65*f_FinCalc</f>
        <v>0</v>
      </c>
      <c r="CG65" s="300">
        <f ca="1">'Profile with CoM'!CG65*f_FinCalc</f>
        <v>0</v>
      </c>
      <c r="CH65" s="300">
        <f ca="1">'Profile with CoM'!CH65*f_FinCalc</f>
        <v>0</v>
      </c>
      <c r="CI65" s="300">
        <f ca="1">'Profile with CoM'!CI65*f_FinCalc</f>
        <v>0</v>
      </c>
      <c r="CJ65" s="300">
        <f ca="1">'Profile with CoM'!CJ65*f_FinCalc</f>
        <v>0</v>
      </c>
      <c r="CK65" s="300">
        <f ca="1">'Profile with CoM'!CK65*f_FinCalc</f>
        <v>0</v>
      </c>
      <c r="CL65" s="300">
        <f ca="1">'Profile with CoM'!CL65*f_FinCalc</f>
        <v>0</v>
      </c>
      <c r="CM65" s="300">
        <f ca="1">'Profile with CoM'!CM65*f_FinCalc</f>
        <v>0</v>
      </c>
      <c r="CN65" s="300">
        <f ca="1">'Profile with CoM'!CN65*f_FinCalc</f>
        <v>0</v>
      </c>
      <c r="CO65" s="300">
        <f ca="1">'Profile with CoM'!CO65*f_FinCalc</f>
        <v>0</v>
      </c>
      <c r="CP65" s="300">
        <f ca="1">'Profile with CoM'!CP65*f_FinCalc</f>
        <v>0</v>
      </c>
      <c r="CQ65" s="300">
        <f ca="1">'Profile with CoM'!CQ65*f_FinCalc</f>
        <v>0</v>
      </c>
      <c r="CR65" s="300">
        <f ca="1">'Profile with CoM'!CR65*f_FinCalc</f>
        <v>0</v>
      </c>
      <c r="CS65" s="300">
        <f ca="1">'Profile with CoM'!CS65*f_FinCalc</f>
        <v>0</v>
      </c>
      <c r="CT65" s="300">
        <f ca="1">'Profile with CoM'!CT65*f_FinCalc</f>
        <v>0</v>
      </c>
      <c r="CU65" s="300">
        <f ca="1">'Profile with CoM'!CU65*f_FinCalc</f>
        <v>0</v>
      </c>
      <c r="CV65" s="300">
        <f ca="1">'Profile with CoM'!CV65*f_FinCalc</f>
        <v>0</v>
      </c>
      <c r="CW65" s="300">
        <f ca="1">'Profile with CoM'!CW65*f_FinCalc</f>
        <v>0</v>
      </c>
      <c r="CX65" s="300">
        <f ca="1">'Profile with CoM'!CX65*f_FinCalc</f>
        <v>0</v>
      </c>
      <c r="CY65" s="300">
        <f ca="1">'Profile with CoM'!CY65*f_FinCalc</f>
        <v>0</v>
      </c>
      <c r="CZ65" s="300">
        <f ca="1">'Profile with CoM'!CZ65*f_FinCalc</f>
        <v>0</v>
      </c>
      <c r="DA65" s="300">
        <f ca="1">'Profile with CoM'!DA65*f_FinCalc</f>
        <v>0</v>
      </c>
      <c r="DB65" s="300">
        <f ca="1">'Profile with CoM'!DB65*f_FinCalc</f>
        <v>0</v>
      </c>
      <c r="DC65" s="300">
        <f ca="1">'Profile with CoM'!DC65*f_FinCalc</f>
        <v>0</v>
      </c>
      <c r="DD65" s="300">
        <f ca="1">'Profile with CoM'!DD65*f_FinCalc</f>
        <v>0</v>
      </c>
      <c r="DE65" s="300">
        <f ca="1">'Profile with CoM'!DE65*f_FinCalc</f>
        <v>0</v>
      </c>
      <c r="DF65" s="300">
        <f ca="1">'Profile with CoM'!DF65*f_FinCalc</f>
        <v>0</v>
      </c>
      <c r="DG65" s="300">
        <f ca="1">'Profile with CoM'!DG65*f_FinCalc</f>
        <v>0</v>
      </c>
      <c r="DH65" s="300">
        <f ca="1">'Profile with CoM'!DH65*f_FinCalc</f>
        <v>0</v>
      </c>
      <c r="DI65" s="300">
        <f ca="1">'Profile with CoM'!DI65*f_FinCalc</f>
        <v>0</v>
      </c>
      <c r="DJ65" s="300">
        <f ca="1">'Profile with CoM'!DJ65*f_FinCalc</f>
        <v>0</v>
      </c>
      <c r="DK65" s="300">
        <f ca="1">'Profile with CoM'!DK65*f_FinCalc</f>
        <v>0</v>
      </c>
      <c r="DL65" s="300">
        <f ca="1">'Profile with CoM'!DL65*f_FinCalc</f>
        <v>0</v>
      </c>
      <c r="DM65" s="300">
        <f ca="1">'Profile with CoM'!DM65*f_FinCalc</f>
        <v>0</v>
      </c>
      <c r="DN65" s="300">
        <f ca="1">'Profile with CoM'!DN65*f_FinCalc</f>
        <v>0</v>
      </c>
      <c r="DO65" s="300">
        <f ca="1">'Profile with CoM'!DO65*f_FinCalc</f>
        <v>0</v>
      </c>
      <c r="DP65" s="300">
        <f ca="1">'Profile with CoM'!DP65*f_FinCalc</f>
        <v>0</v>
      </c>
      <c r="DQ65" s="300">
        <f ca="1">'Profile with CoM'!DQ65*f_FinCalc</f>
        <v>0</v>
      </c>
      <c r="DR65" s="300">
        <f ca="1">'Profile with CoM'!DR65*f_FinCalc</f>
        <v>0</v>
      </c>
      <c r="DS65" s="300">
        <f ca="1">'Profile with CoM'!DS65*f_FinCalc</f>
        <v>0</v>
      </c>
      <c r="DT65" s="300">
        <f ca="1">'Profile with CoM'!DT65*f_FinCalc</f>
        <v>0</v>
      </c>
      <c r="DU65" s="300">
        <f ca="1">'Profile with CoM'!DU65*f_FinCalc</f>
        <v>0</v>
      </c>
      <c r="DV65" s="300">
        <f ca="1">'Profile with CoM'!DV65*f_FinCalc</f>
        <v>0</v>
      </c>
      <c r="DW65" s="300">
        <f ca="1">'Profile with CoM'!DW65*f_FinCalc</f>
        <v>0</v>
      </c>
      <c r="DX65" s="300">
        <f ca="1">'Profile with CoM'!DX65*f_FinCalc</f>
        <v>0</v>
      </c>
      <c r="DY65" s="300">
        <f ca="1">'Profile with CoM'!DY65*f_FinCalc</f>
        <v>0</v>
      </c>
      <c r="DZ65" s="300">
        <f ca="1">'Profile with CoM'!DZ65*f_FinCalc</f>
        <v>0</v>
      </c>
      <c r="EA65" s="300">
        <f ca="1">'Profile with CoM'!EA65*f_FinCalc</f>
        <v>0</v>
      </c>
      <c r="EB65" s="300">
        <f ca="1">'Profile with CoM'!EB65*f_FinCalc</f>
        <v>0</v>
      </c>
      <c r="EC65" s="300">
        <f ca="1">'Profile with CoM'!EC65*f_FinCalc</f>
        <v>0</v>
      </c>
      <c r="ED65" s="300">
        <f ca="1">'Profile with CoM'!ED65*f_FinCalc</f>
        <v>0</v>
      </c>
      <c r="EE65" s="300">
        <f ca="1">'Profile with CoM'!EE65*f_FinCalc</f>
        <v>0</v>
      </c>
      <c r="EF65" s="300">
        <f ca="1">'Profile with CoM'!EF65*f_FinCalc</f>
        <v>0</v>
      </c>
      <c r="EG65" s="300">
        <f ca="1">'Profile with CoM'!EG65*f_FinCalc</f>
        <v>0</v>
      </c>
      <c r="EH65" s="300">
        <f ca="1">'Profile with CoM'!EH65*f_FinCalc</f>
        <v>0</v>
      </c>
      <c r="EI65" s="300">
        <f ca="1">'Profile with CoM'!EI65*f_FinCalc</f>
        <v>0</v>
      </c>
      <c r="EJ65" s="300">
        <f ca="1">'Profile with CoM'!EJ65*f_FinCalc</f>
        <v>0</v>
      </c>
      <c r="EK65" s="300">
        <f ca="1">'Profile with CoM'!EK65*f_FinCalc</f>
        <v>0</v>
      </c>
      <c r="EL65" s="300">
        <f ca="1">'Profile with CoM'!EL65*f_FinCalc</f>
        <v>0</v>
      </c>
      <c r="EM65" s="300">
        <f ca="1">'Profile with CoM'!EM65*f_FinCalc</f>
        <v>0</v>
      </c>
      <c r="EN65" s="300">
        <f ca="1">'Profile with CoM'!EN65*f_FinCalc</f>
        <v>0</v>
      </c>
      <c r="EO65" s="300">
        <f ca="1">'Profile with CoM'!EO65*f_FinCalc</f>
        <v>0</v>
      </c>
      <c r="EP65" s="300">
        <f ca="1">'Profile with CoM'!EP65*f_FinCalc</f>
        <v>0</v>
      </c>
      <c r="EQ65" s="300">
        <f ca="1">'Profile with CoM'!EQ65*f_FinCalc</f>
        <v>0</v>
      </c>
      <c r="ER65" s="300">
        <f ca="1">'Profile with CoM'!ER65*f_FinCalc</f>
        <v>0</v>
      </c>
      <c r="ES65" s="300">
        <f ca="1">'Profile with CoM'!ES65*f_FinCalc</f>
        <v>0</v>
      </c>
      <c r="ET65" s="300">
        <f ca="1">'Profile with CoM'!ET65*f_FinCalc</f>
        <v>0</v>
      </c>
      <c r="EU65" s="300">
        <f ca="1">'Profile with CoM'!EU65*f_FinCalc</f>
        <v>0</v>
      </c>
      <c r="EV65" s="300">
        <f ca="1">'Profile with CoM'!EV65*f_FinCalc</f>
        <v>0</v>
      </c>
      <c r="EW65" s="300">
        <f ca="1">'Profile with CoM'!EW65*f_FinCalc</f>
        <v>0</v>
      </c>
      <c r="EX65" s="300">
        <f ca="1">'Profile with CoM'!EX65*f_FinCalc</f>
        <v>0</v>
      </c>
      <c r="EY65" s="612"/>
      <c r="EZ65" s="757" t="str">
        <f>'Main Input'!EZ65</f>
        <v>RPI</v>
      </c>
      <c r="FA65" s="757" t="str">
        <f>'Main Input'!FA65</f>
        <v>N/A</v>
      </c>
      <c r="FB65" s="766">
        <f>'Main Input'!FB65</f>
        <v>0</v>
      </c>
      <c r="FC65" s="766" t="str">
        <f>'Main Input'!FC65</f>
        <v>IT Solutions</v>
      </c>
      <c r="FD65" s="766" t="str">
        <f>'Main Input'!FD65</f>
        <v>Managed Services</v>
      </c>
      <c r="FE65" s="757" t="str">
        <f>'Main Input'!FE65</f>
        <v>Opex</v>
      </c>
      <c r="FF65" s="757" t="str">
        <f>'Main Input'!FF65</f>
        <v>ContractAccrual</v>
      </c>
      <c r="FG65" s="757" t="str">
        <f>'Main Input'!FG65</f>
        <v>Expense</v>
      </c>
      <c r="FH65" s="767" t="str">
        <f>'Main Input'!FH65</f>
        <v>A</v>
      </c>
      <c r="FI65" s="768">
        <f>'Main Input'!FI65</f>
        <v>0.22</v>
      </c>
      <c r="FJ65" s="768">
        <f>'Main Input'!FJ65</f>
        <v>0</v>
      </c>
      <c r="FK65" s="612"/>
      <c r="FL65" s="531">
        <f t="shared" si="29"/>
        <v>0</v>
      </c>
      <c r="FM65" s="86"/>
      <c r="FN65" s="612"/>
    </row>
    <row r="66" spans="1:170" ht="12.75" customHeight="1">
      <c r="A66" s="750" t="str">
        <f>'Main Input'!A66</f>
        <v>MTB</v>
      </c>
      <c r="B66" s="762" t="str">
        <f>'Main Input'!B66</f>
        <v>Business Unit</v>
      </c>
      <c r="C66" s="762" t="str">
        <f>'Main Input'!C66</f>
        <v>Labour</v>
      </c>
      <c r="D66" s="762" t="str">
        <f>'Main Input'!D66</f>
        <v>TFR</v>
      </c>
      <c r="E66" s="762" t="str">
        <f>'Main Input'!E66</f>
        <v>Migration Designer #11 (Wintel)</v>
      </c>
      <c r="F66" s="753" t="str">
        <f>'Main Input'!F66</f>
        <v>direct</v>
      </c>
      <c r="G66" s="753" t="str">
        <f>'Main Input'!G66</f>
        <v>Person</v>
      </c>
      <c r="H66" s="753" t="str">
        <f>'Main Input'!H66</f>
        <v>TAC.CSA.2</v>
      </c>
      <c r="I66" s="753">
        <f>'Main Input'!I66</f>
        <v>0</v>
      </c>
      <c r="J66" s="753">
        <f>'Main Input'!J66</f>
        <v>0</v>
      </c>
      <c r="K66" s="753" t="str">
        <f>'Main Input'!K66</f>
        <v>FJS</v>
      </c>
      <c r="L66" s="753" t="str">
        <f>'Main Input'!L66</f>
        <v>pTran</v>
      </c>
      <c r="M66" s="753">
        <f>'Main Input'!M66</f>
        <v>0</v>
      </c>
      <c r="N66" s="753">
        <f>'Main Input'!N66</f>
        <v>0</v>
      </c>
      <c r="O66" s="753" t="str">
        <f>'Main Input'!O66</f>
        <v>SPAIN</v>
      </c>
      <c r="P66" s="753">
        <f>'Main Input'!P66</f>
        <v>313</v>
      </c>
      <c r="Q66" s="753" t="str">
        <f>'Main Input'!Q66</f>
        <v>EUR</v>
      </c>
      <c r="R66" s="753" t="str">
        <f>'Main Input'!R66</f>
        <v>EMEA</v>
      </c>
      <c r="S66" s="753" t="str">
        <f>'Main Input'!S66</f>
        <v>Local</v>
      </c>
      <c r="T66" s="753">
        <f>'Main Input'!T66</f>
        <v>0</v>
      </c>
      <c r="U66" s="753">
        <f>'Main Input'!U66</f>
        <v>0</v>
      </c>
      <c r="V66" s="753" t="str">
        <f>'Main Input'!V66</f>
        <v>6_ATP</v>
      </c>
      <c r="W66" s="753">
        <f>'Main Input'!W66</f>
        <v>0</v>
      </c>
      <c r="X66" s="753">
        <f>'Main Input'!X66</f>
        <v>0</v>
      </c>
      <c r="Y66" s="753">
        <f>'Main Input'!Y66</f>
        <v>0</v>
      </c>
      <c r="Z66" s="753">
        <f>'Main Input'!Z66</f>
        <v>0</v>
      </c>
      <c r="AA66" s="753">
        <f>'Main Input'!AA66</f>
        <v>0</v>
      </c>
      <c r="AB66" s="763">
        <f>'Main Input'!AB66</f>
        <v>0</v>
      </c>
      <c r="AC66" s="763" t="str">
        <f>'Main Input'!AC66</f>
        <v>Days</v>
      </c>
      <c r="AD66" s="764">
        <f>'Main Input'!AD66</f>
        <v>50</v>
      </c>
      <c r="AE66" s="765">
        <f t="shared" ca="1" si="28"/>
        <v>20958.838193709107</v>
      </c>
      <c r="AF66" s="299">
        <f ca="1">'Profile with CoM'!AF66*f_FinCalc</f>
        <v>0</v>
      </c>
      <c r="AG66" s="300">
        <f ca="1">'Profile with CoM'!AG66*f_FinCalc</f>
        <v>0</v>
      </c>
      <c r="AH66" s="300">
        <f ca="1">'Profile with CoM'!AH66*f_FinCalc</f>
        <v>0</v>
      </c>
      <c r="AI66" s="300">
        <f ca="1">'Profile with CoM'!AI66*f_FinCalc</f>
        <v>0</v>
      </c>
      <c r="AJ66" s="300">
        <f ca="1">'Profile with CoM'!AJ66*f_FinCalc</f>
        <v>0</v>
      </c>
      <c r="AK66" s="300">
        <f ca="1">'Profile with CoM'!AK66*f_FinCalc</f>
        <v>0</v>
      </c>
      <c r="AL66" s="300">
        <f ca="1">'Profile with CoM'!AL66*f_FinCalc</f>
        <v>0</v>
      </c>
      <c r="AM66" s="300">
        <f ca="1">'Profile with CoM'!AM66*f_FinCalc</f>
        <v>0</v>
      </c>
      <c r="AN66" s="300">
        <f ca="1">'Profile with CoM'!AN66*f_FinCalc</f>
        <v>20958.838193709107</v>
      </c>
      <c r="AO66" s="300">
        <f ca="1">'Profile with CoM'!AO66*f_FinCalc</f>
        <v>0</v>
      </c>
      <c r="AP66" s="300">
        <f ca="1">'Profile with CoM'!AP66*f_FinCalc</f>
        <v>0</v>
      </c>
      <c r="AQ66" s="300">
        <f ca="1">'Profile with CoM'!AQ66*f_FinCalc</f>
        <v>0</v>
      </c>
      <c r="AR66" s="300">
        <f ca="1">'Profile with CoM'!AR66*f_FinCalc</f>
        <v>0</v>
      </c>
      <c r="AS66" s="300">
        <f ca="1">'Profile with CoM'!AS66*f_FinCalc</f>
        <v>0</v>
      </c>
      <c r="AT66" s="300">
        <f ca="1">'Profile with CoM'!AT66*f_FinCalc</f>
        <v>0</v>
      </c>
      <c r="AU66" s="300">
        <f ca="1">'Profile with CoM'!AU66*f_FinCalc</f>
        <v>0</v>
      </c>
      <c r="AV66" s="300">
        <f ca="1">'Profile with CoM'!AV66*f_FinCalc</f>
        <v>0</v>
      </c>
      <c r="AW66" s="300">
        <f ca="1">'Profile with CoM'!AW66*f_FinCalc</f>
        <v>0</v>
      </c>
      <c r="AX66" s="300">
        <f ca="1">'Profile with CoM'!AX66*f_FinCalc</f>
        <v>0</v>
      </c>
      <c r="AY66" s="300">
        <f ca="1">'Profile with CoM'!AY66*f_FinCalc</f>
        <v>0</v>
      </c>
      <c r="AZ66" s="300">
        <f ca="1">'Profile with CoM'!AZ66*f_FinCalc</f>
        <v>0</v>
      </c>
      <c r="BA66" s="300">
        <f ca="1">'Profile with CoM'!BA66*f_FinCalc</f>
        <v>0</v>
      </c>
      <c r="BB66" s="300">
        <f ca="1">'Profile with CoM'!BB66*f_FinCalc</f>
        <v>0</v>
      </c>
      <c r="BC66" s="300">
        <f ca="1">'Profile with CoM'!BC66*f_FinCalc</f>
        <v>0</v>
      </c>
      <c r="BD66" s="300">
        <f ca="1">'Profile with CoM'!BD66*f_FinCalc</f>
        <v>0</v>
      </c>
      <c r="BE66" s="300">
        <f ca="1">'Profile with CoM'!BE66*f_FinCalc</f>
        <v>0</v>
      </c>
      <c r="BF66" s="300">
        <f ca="1">'Profile with CoM'!BF66*f_FinCalc</f>
        <v>0</v>
      </c>
      <c r="BG66" s="300">
        <f ca="1">'Profile with CoM'!BG66*f_FinCalc</f>
        <v>0</v>
      </c>
      <c r="BH66" s="300">
        <f ca="1">'Profile with CoM'!BH66*f_FinCalc</f>
        <v>0</v>
      </c>
      <c r="BI66" s="300">
        <f ca="1">'Profile with CoM'!BI66*f_FinCalc</f>
        <v>0</v>
      </c>
      <c r="BJ66" s="300">
        <f ca="1">'Profile with CoM'!BJ66*f_FinCalc</f>
        <v>0</v>
      </c>
      <c r="BK66" s="300">
        <f ca="1">'Profile with CoM'!BK66*f_FinCalc</f>
        <v>0</v>
      </c>
      <c r="BL66" s="300">
        <f ca="1">'Profile with CoM'!BL66*f_FinCalc</f>
        <v>0</v>
      </c>
      <c r="BM66" s="300">
        <f ca="1">'Profile with CoM'!BM66*f_FinCalc</f>
        <v>0</v>
      </c>
      <c r="BN66" s="300">
        <f ca="1">'Profile with CoM'!BN66*f_FinCalc</f>
        <v>0</v>
      </c>
      <c r="BO66" s="300">
        <f ca="1">'Profile with CoM'!BO66*f_FinCalc</f>
        <v>0</v>
      </c>
      <c r="BP66" s="300">
        <f ca="1">'Profile with CoM'!BP66*f_FinCalc</f>
        <v>0</v>
      </c>
      <c r="BQ66" s="300">
        <f ca="1">'Profile with CoM'!BQ66*f_FinCalc</f>
        <v>0</v>
      </c>
      <c r="BR66" s="300">
        <f ca="1">'Profile with CoM'!BR66*f_FinCalc</f>
        <v>0</v>
      </c>
      <c r="BS66" s="300">
        <f ca="1">'Profile with CoM'!BS66*f_FinCalc</f>
        <v>0</v>
      </c>
      <c r="BT66" s="300">
        <f ca="1">'Profile with CoM'!BT66*f_FinCalc</f>
        <v>0</v>
      </c>
      <c r="BU66" s="300">
        <f ca="1">'Profile with CoM'!BU66*f_FinCalc</f>
        <v>0</v>
      </c>
      <c r="BV66" s="300">
        <f ca="1">'Profile with CoM'!BV66*f_FinCalc</f>
        <v>0</v>
      </c>
      <c r="BW66" s="300">
        <f ca="1">'Profile with CoM'!BW66*f_FinCalc</f>
        <v>0</v>
      </c>
      <c r="BX66" s="300">
        <f ca="1">'Profile with CoM'!BX66*f_FinCalc</f>
        <v>0</v>
      </c>
      <c r="BY66" s="300">
        <f ca="1">'Profile with CoM'!BY66*f_FinCalc</f>
        <v>0</v>
      </c>
      <c r="BZ66" s="300">
        <f ca="1">'Profile with CoM'!BZ66*f_FinCalc</f>
        <v>0</v>
      </c>
      <c r="CA66" s="300">
        <f ca="1">'Profile with CoM'!CA66*f_FinCalc</f>
        <v>0</v>
      </c>
      <c r="CB66" s="300">
        <f ca="1">'Profile with CoM'!CB66*f_FinCalc</f>
        <v>0</v>
      </c>
      <c r="CC66" s="300">
        <f ca="1">'Profile with CoM'!CC66*f_FinCalc</f>
        <v>0</v>
      </c>
      <c r="CD66" s="300">
        <f ca="1">'Profile with CoM'!CD66*f_FinCalc</f>
        <v>0</v>
      </c>
      <c r="CE66" s="300">
        <f ca="1">'Profile with CoM'!CE66*f_FinCalc</f>
        <v>0</v>
      </c>
      <c r="CF66" s="300">
        <f ca="1">'Profile with CoM'!CF66*f_FinCalc</f>
        <v>0</v>
      </c>
      <c r="CG66" s="300">
        <f ca="1">'Profile with CoM'!CG66*f_FinCalc</f>
        <v>0</v>
      </c>
      <c r="CH66" s="300">
        <f ca="1">'Profile with CoM'!CH66*f_FinCalc</f>
        <v>0</v>
      </c>
      <c r="CI66" s="300">
        <f ca="1">'Profile with CoM'!CI66*f_FinCalc</f>
        <v>0</v>
      </c>
      <c r="CJ66" s="300">
        <f ca="1">'Profile with CoM'!CJ66*f_FinCalc</f>
        <v>0</v>
      </c>
      <c r="CK66" s="300">
        <f ca="1">'Profile with CoM'!CK66*f_FinCalc</f>
        <v>0</v>
      </c>
      <c r="CL66" s="300">
        <f ca="1">'Profile with CoM'!CL66*f_FinCalc</f>
        <v>0</v>
      </c>
      <c r="CM66" s="300">
        <f ca="1">'Profile with CoM'!CM66*f_FinCalc</f>
        <v>0</v>
      </c>
      <c r="CN66" s="300">
        <f ca="1">'Profile with CoM'!CN66*f_FinCalc</f>
        <v>0</v>
      </c>
      <c r="CO66" s="300">
        <f ca="1">'Profile with CoM'!CO66*f_FinCalc</f>
        <v>0</v>
      </c>
      <c r="CP66" s="300">
        <f ca="1">'Profile with CoM'!CP66*f_FinCalc</f>
        <v>0</v>
      </c>
      <c r="CQ66" s="300">
        <f ca="1">'Profile with CoM'!CQ66*f_FinCalc</f>
        <v>0</v>
      </c>
      <c r="CR66" s="300">
        <f ca="1">'Profile with CoM'!CR66*f_FinCalc</f>
        <v>0</v>
      </c>
      <c r="CS66" s="300">
        <f ca="1">'Profile with CoM'!CS66*f_FinCalc</f>
        <v>0</v>
      </c>
      <c r="CT66" s="300">
        <f ca="1">'Profile with CoM'!CT66*f_FinCalc</f>
        <v>0</v>
      </c>
      <c r="CU66" s="300">
        <f ca="1">'Profile with CoM'!CU66*f_FinCalc</f>
        <v>0</v>
      </c>
      <c r="CV66" s="300">
        <f ca="1">'Profile with CoM'!CV66*f_FinCalc</f>
        <v>0</v>
      </c>
      <c r="CW66" s="300">
        <f ca="1">'Profile with CoM'!CW66*f_FinCalc</f>
        <v>0</v>
      </c>
      <c r="CX66" s="300">
        <f ca="1">'Profile with CoM'!CX66*f_FinCalc</f>
        <v>0</v>
      </c>
      <c r="CY66" s="300">
        <f ca="1">'Profile with CoM'!CY66*f_FinCalc</f>
        <v>0</v>
      </c>
      <c r="CZ66" s="300">
        <f ca="1">'Profile with CoM'!CZ66*f_FinCalc</f>
        <v>0</v>
      </c>
      <c r="DA66" s="300">
        <f ca="1">'Profile with CoM'!DA66*f_FinCalc</f>
        <v>0</v>
      </c>
      <c r="DB66" s="300">
        <f ca="1">'Profile with CoM'!DB66*f_FinCalc</f>
        <v>0</v>
      </c>
      <c r="DC66" s="300">
        <f ca="1">'Profile with CoM'!DC66*f_FinCalc</f>
        <v>0</v>
      </c>
      <c r="DD66" s="300">
        <f ca="1">'Profile with CoM'!DD66*f_FinCalc</f>
        <v>0</v>
      </c>
      <c r="DE66" s="300">
        <f ca="1">'Profile with CoM'!DE66*f_FinCalc</f>
        <v>0</v>
      </c>
      <c r="DF66" s="300">
        <f ca="1">'Profile with CoM'!DF66*f_FinCalc</f>
        <v>0</v>
      </c>
      <c r="DG66" s="300">
        <f ca="1">'Profile with CoM'!DG66*f_FinCalc</f>
        <v>0</v>
      </c>
      <c r="DH66" s="300">
        <f ca="1">'Profile with CoM'!DH66*f_FinCalc</f>
        <v>0</v>
      </c>
      <c r="DI66" s="300">
        <f ca="1">'Profile with CoM'!DI66*f_FinCalc</f>
        <v>0</v>
      </c>
      <c r="DJ66" s="300">
        <f ca="1">'Profile with CoM'!DJ66*f_FinCalc</f>
        <v>0</v>
      </c>
      <c r="DK66" s="300">
        <f ca="1">'Profile with CoM'!DK66*f_FinCalc</f>
        <v>0</v>
      </c>
      <c r="DL66" s="300">
        <f ca="1">'Profile with CoM'!DL66*f_FinCalc</f>
        <v>0</v>
      </c>
      <c r="DM66" s="300">
        <f ca="1">'Profile with CoM'!DM66*f_FinCalc</f>
        <v>0</v>
      </c>
      <c r="DN66" s="300">
        <f ca="1">'Profile with CoM'!DN66*f_FinCalc</f>
        <v>0</v>
      </c>
      <c r="DO66" s="300">
        <f ca="1">'Profile with CoM'!DO66*f_FinCalc</f>
        <v>0</v>
      </c>
      <c r="DP66" s="300">
        <f ca="1">'Profile with CoM'!DP66*f_FinCalc</f>
        <v>0</v>
      </c>
      <c r="DQ66" s="300">
        <f ca="1">'Profile with CoM'!DQ66*f_FinCalc</f>
        <v>0</v>
      </c>
      <c r="DR66" s="300">
        <f ca="1">'Profile with CoM'!DR66*f_FinCalc</f>
        <v>0</v>
      </c>
      <c r="DS66" s="300">
        <f ca="1">'Profile with CoM'!DS66*f_FinCalc</f>
        <v>0</v>
      </c>
      <c r="DT66" s="300">
        <f ca="1">'Profile with CoM'!DT66*f_FinCalc</f>
        <v>0</v>
      </c>
      <c r="DU66" s="300">
        <f ca="1">'Profile with CoM'!DU66*f_FinCalc</f>
        <v>0</v>
      </c>
      <c r="DV66" s="300">
        <f ca="1">'Profile with CoM'!DV66*f_FinCalc</f>
        <v>0</v>
      </c>
      <c r="DW66" s="300">
        <f ca="1">'Profile with CoM'!DW66*f_FinCalc</f>
        <v>0</v>
      </c>
      <c r="DX66" s="300">
        <f ca="1">'Profile with CoM'!DX66*f_FinCalc</f>
        <v>0</v>
      </c>
      <c r="DY66" s="300">
        <f ca="1">'Profile with CoM'!DY66*f_FinCalc</f>
        <v>0</v>
      </c>
      <c r="DZ66" s="300">
        <f ca="1">'Profile with CoM'!DZ66*f_FinCalc</f>
        <v>0</v>
      </c>
      <c r="EA66" s="300">
        <f ca="1">'Profile with CoM'!EA66*f_FinCalc</f>
        <v>0</v>
      </c>
      <c r="EB66" s="300">
        <f ca="1">'Profile with CoM'!EB66*f_FinCalc</f>
        <v>0</v>
      </c>
      <c r="EC66" s="300">
        <f ca="1">'Profile with CoM'!EC66*f_FinCalc</f>
        <v>0</v>
      </c>
      <c r="ED66" s="300">
        <f ca="1">'Profile with CoM'!ED66*f_FinCalc</f>
        <v>0</v>
      </c>
      <c r="EE66" s="300">
        <f ca="1">'Profile with CoM'!EE66*f_FinCalc</f>
        <v>0</v>
      </c>
      <c r="EF66" s="300">
        <f ca="1">'Profile with CoM'!EF66*f_FinCalc</f>
        <v>0</v>
      </c>
      <c r="EG66" s="300">
        <f ca="1">'Profile with CoM'!EG66*f_FinCalc</f>
        <v>0</v>
      </c>
      <c r="EH66" s="300">
        <f ca="1">'Profile with CoM'!EH66*f_FinCalc</f>
        <v>0</v>
      </c>
      <c r="EI66" s="300">
        <f ca="1">'Profile with CoM'!EI66*f_FinCalc</f>
        <v>0</v>
      </c>
      <c r="EJ66" s="300">
        <f ca="1">'Profile with CoM'!EJ66*f_FinCalc</f>
        <v>0</v>
      </c>
      <c r="EK66" s="300">
        <f ca="1">'Profile with CoM'!EK66*f_FinCalc</f>
        <v>0</v>
      </c>
      <c r="EL66" s="300">
        <f ca="1">'Profile with CoM'!EL66*f_FinCalc</f>
        <v>0</v>
      </c>
      <c r="EM66" s="300">
        <f ca="1">'Profile with CoM'!EM66*f_FinCalc</f>
        <v>0</v>
      </c>
      <c r="EN66" s="300">
        <f ca="1">'Profile with CoM'!EN66*f_FinCalc</f>
        <v>0</v>
      </c>
      <c r="EO66" s="300">
        <f ca="1">'Profile with CoM'!EO66*f_FinCalc</f>
        <v>0</v>
      </c>
      <c r="EP66" s="300">
        <f ca="1">'Profile with CoM'!EP66*f_FinCalc</f>
        <v>0</v>
      </c>
      <c r="EQ66" s="300">
        <f ca="1">'Profile with CoM'!EQ66*f_FinCalc</f>
        <v>0</v>
      </c>
      <c r="ER66" s="300">
        <f ca="1">'Profile with CoM'!ER66*f_FinCalc</f>
        <v>0</v>
      </c>
      <c r="ES66" s="300">
        <f ca="1">'Profile with CoM'!ES66*f_FinCalc</f>
        <v>0</v>
      </c>
      <c r="ET66" s="300">
        <f ca="1">'Profile with CoM'!ET66*f_FinCalc</f>
        <v>0</v>
      </c>
      <c r="EU66" s="300">
        <f ca="1">'Profile with CoM'!EU66*f_FinCalc</f>
        <v>0</v>
      </c>
      <c r="EV66" s="300">
        <f ca="1">'Profile with CoM'!EV66*f_FinCalc</f>
        <v>0</v>
      </c>
      <c r="EW66" s="300">
        <f ca="1">'Profile with CoM'!EW66*f_FinCalc</f>
        <v>0</v>
      </c>
      <c r="EX66" s="300">
        <f ca="1">'Profile with CoM'!EX66*f_FinCalc</f>
        <v>0</v>
      </c>
      <c r="EY66" s="612"/>
      <c r="EZ66" s="757" t="str">
        <f>'Main Input'!EZ66</f>
        <v>RPI</v>
      </c>
      <c r="FA66" s="757" t="str">
        <f>'Main Input'!FA66</f>
        <v>N/A</v>
      </c>
      <c r="FB66" s="766">
        <f>'Main Input'!FB66</f>
        <v>0</v>
      </c>
      <c r="FC66" s="766" t="str">
        <f>'Main Input'!FC66</f>
        <v>IT Solutions</v>
      </c>
      <c r="FD66" s="766" t="str">
        <f>'Main Input'!FD66</f>
        <v>Managed Services</v>
      </c>
      <c r="FE66" s="757" t="str">
        <f>'Main Input'!FE66</f>
        <v>Opex</v>
      </c>
      <c r="FF66" s="757" t="str">
        <f>'Main Input'!FF66</f>
        <v>ContractAccrual</v>
      </c>
      <c r="FG66" s="757" t="str">
        <f>'Main Input'!FG66</f>
        <v>Expense</v>
      </c>
      <c r="FH66" s="767" t="str">
        <f>'Main Input'!FH66</f>
        <v>A</v>
      </c>
      <c r="FI66" s="768">
        <f>'Main Input'!FI66</f>
        <v>0.22</v>
      </c>
      <c r="FJ66" s="768">
        <f>'Main Input'!FJ66</f>
        <v>0</v>
      </c>
      <c r="FK66" s="612"/>
      <c r="FL66" s="531">
        <f t="shared" si="29"/>
        <v>0</v>
      </c>
      <c r="FM66" s="86"/>
      <c r="FN66" s="612"/>
    </row>
    <row r="67" spans="1:170" ht="12.75" customHeight="1">
      <c r="A67" s="750" t="str">
        <f>'Main Input'!A67</f>
        <v>MTB</v>
      </c>
      <c r="B67" s="762" t="str">
        <f>'Main Input'!B67</f>
        <v>Business Unit</v>
      </c>
      <c r="C67" s="762" t="str">
        <f>'Main Input'!C67</f>
        <v>Labour</v>
      </c>
      <c r="D67" s="762" t="str">
        <f>'Main Input'!D67</f>
        <v>TFR</v>
      </c>
      <c r="E67" s="762" t="str">
        <f>'Main Input'!E67</f>
        <v>Migration Designer #12 (Wintel)</v>
      </c>
      <c r="F67" s="753" t="str">
        <f>'Main Input'!F67</f>
        <v>direct</v>
      </c>
      <c r="G67" s="753" t="str">
        <f>'Main Input'!G67</f>
        <v>Person</v>
      </c>
      <c r="H67" s="753" t="str">
        <f>'Main Input'!H67</f>
        <v>TAC.CSA.2</v>
      </c>
      <c r="I67" s="753">
        <f>'Main Input'!I67</f>
        <v>0</v>
      </c>
      <c r="J67" s="753">
        <f>'Main Input'!J67</f>
        <v>0</v>
      </c>
      <c r="K67" s="753" t="str">
        <f>'Main Input'!K67</f>
        <v>FJS</v>
      </c>
      <c r="L67" s="753" t="str">
        <f>'Main Input'!L67</f>
        <v>pTran</v>
      </c>
      <c r="M67" s="753">
        <f>'Main Input'!M67</f>
        <v>0</v>
      </c>
      <c r="N67" s="753">
        <f>'Main Input'!N67</f>
        <v>0</v>
      </c>
      <c r="O67" s="753" t="str">
        <f>'Main Input'!O67</f>
        <v>SPAIN</v>
      </c>
      <c r="P67" s="753">
        <f>'Main Input'!P67</f>
        <v>313</v>
      </c>
      <c r="Q67" s="753" t="str">
        <f>'Main Input'!Q67</f>
        <v>EUR</v>
      </c>
      <c r="R67" s="753" t="str">
        <f>'Main Input'!R67</f>
        <v>EMEA</v>
      </c>
      <c r="S67" s="753" t="str">
        <f>'Main Input'!S67</f>
        <v>Local</v>
      </c>
      <c r="T67" s="753">
        <f>'Main Input'!T67</f>
        <v>0</v>
      </c>
      <c r="U67" s="753">
        <f>'Main Input'!U67</f>
        <v>0</v>
      </c>
      <c r="V67" s="753" t="str">
        <f>'Main Input'!V67</f>
        <v>6_ATP</v>
      </c>
      <c r="W67" s="753">
        <f>'Main Input'!W67</f>
        <v>0</v>
      </c>
      <c r="X67" s="753">
        <f>'Main Input'!X67</f>
        <v>0</v>
      </c>
      <c r="Y67" s="753">
        <f>'Main Input'!Y67</f>
        <v>0</v>
      </c>
      <c r="Z67" s="753">
        <f>'Main Input'!Z67</f>
        <v>0</v>
      </c>
      <c r="AA67" s="753">
        <f>'Main Input'!AA67</f>
        <v>0</v>
      </c>
      <c r="AB67" s="763">
        <f>'Main Input'!AB67</f>
        <v>0</v>
      </c>
      <c r="AC67" s="763" t="str">
        <f>'Main Input'!AC67</f>
        <v>Days</v>
      </c>
      <c r="AD67" s="764">
        <f>'Main Input'!AD67</f>
        <v>50</v>
      </c>
      <c r="AE67" s="765">
        <f t="shared" ca="1" si="28"/>
        <v>20958.838193709107</v>
      </c>
      <c r="AF67" s="299">
        <f ca="1">'Profile with CoM'!AF67*f_FinCalc</f>
        <v>0</v>
      </c>
      <c r="AG67" s="300">
        <f ca="1">'Profile with CoM'!AG67*f_FinCalc</f>
        <v>0</v>
      </c>
      <c r="AH67" s="300">
        <f ca="1">'Profile with CoM'!AH67*f_FinCalc</f>
        <v>0</v>
      </c>
      <c r="AI67" s="300">
        <f ca="1">'Profile with CoM'!AI67*f_FinCalc</f>
        <v>0</v>
      </c>
      <c r="AJ67" s="300">
        <f ca="1">'Profile with CoM'!AJ67*f_FinCalc</f>
        <v>0</v>
      </c>
      <c r="AK67" s="300">
        <f ca="1">'Profile with CoM'!AK67*f_FinCalc</f>
        <v>0</v>
      </c>
      <c r="AL67" s="300">
        <f ca="1">'Profile with CoM'!AL67*f_FinCalc</f>
        <v>0</v>
      </c>
      <c r="AM67" s="300">
        <f ca="1">'Profile with CoM'!AM67*f_FinCalc</f>
        <v>0</v>
      </c>
      <c r="AN67" s="300">
        <f ca="1">'Profile with CoM'!AN67*f_FinCalc</f>
        <v>20958.838193709107</v>
      </c>
      <c r="AO67" s="300">
        <f ca="1">'Profile with CoM'!AO67*f_FinCalc</f>
        <v>0</v>
      </c>
      <c r="AP67" s="300">
        <f ca="1">'Profile with CoM'!AP67*f_FinCalc</f>
        <v>0</v>
      </c>
      <c r="AQ67" s="300">
        <f ca="1">'Profile with CoM'!AQ67*f_FinCalc</f>
        <v>0</v>
      </c>
      <c r="AR67" s="300">
        <f ca="1">'Profile with CoM'!AR67*f_FinCalc</f>
        <v>0</v>
      </c>
      <c r="AS67" s="300">
        <f ca="1">'Profile with CoM'!AS67*f_FinCalc</f>
        <v>0</v>
      </c>
      <c r="AT67" s="300">
        <f ca="1">'Profile with CoM'!AT67*f_FinCalc</f>
        <v>0</v>
      </c>
      <c r="AU67" s="300">
        <f ca="1">'Profile with CoM'!AU67*f_FinCalc</f>
        <v>0</v>
      </c>
      <c r="AV67" s="300">
        <f ca="1">'Profile with CoM'!AV67*f_FinCalc</f>
        <v>0</v>
      </c>
      <c r="AW67" s="300">
        <f ca="1">'Profile with CoM'!AW67*f_FinCalc</f>
        <v>0</v>
      </c>
      <c r="AX67" s="300">
        <f ca="1">'Profile with CoM'!AX67*f_FinCalc</f>
        <v>0</v>
      </c>
      <c r="AY67" s="300">
        <f ca="1">'Profile with CoM'!AY67*f_FinCalc</f>
        <v>0</v>
      </c>
      <c r="AZ67" s="300">
        <f ca="1">'Profile with CoM'!AZ67*f_FinCalc</f>
        <v>0</v>
      </c>
      <c r="BA67" s="300">
        <f ca="1">'Profile with CoM'!BA67*f_FinCalc</f>
        <v>0</v>
      </c>
      <c r="BB67" s="300">
        <f ca="1">'Profile with CoM'!BB67*f_FinCalc</f>
        <v>0</v>
      </c>
      <c r="BC67" s="300">
        <f ca="1">'Profile with CoM'!BC67*f_FinCalc</f>
        <v>0</v>
      </c>
      <c r="BD67" s="300">
        <f ca="1">'Profile with CoM'!BD67*f_FinCalc</f>
        <v>0</v>
      </c>
      <c r="BE67" s="300">
        <f ca="1">'Profile with CoM'!BE67*f_FinCalc</f>
        <v>0</v>
      </c>
      <c r="BF67" s="300">
        <f ca="1">'Profile with CoM'!BF67*f_FinCalc</f>
        <v>0</v>
      </c>
      <c r="BG67" s="300">
        <f ca="1">'Profile with CoM'!BG67*f_FinCalc</f>
        <v>0</v>
      </c>
      <c r="BH67" s="300">
        <f ca="1">'Profile with CoM'!BH67*f_FinCalc</f>
        <v>0</v>
      </c>
      <c r="BI67" s="300">
        <f ca="1">'Profile with CoM'!BI67*f_FinCalc</f>
        <v>0</v>
      </c>
      <c r="BJ67" s="300">
        <f ca="1">'Profile with CoM'!BJ67*f_FinCalc</f>
        <v>0</v>
      </c>
      <c r="BK67" s="300">
        <f ca="1">'Profile with CoM'!BK67*f_FinCalc</f>
        <v>0</v>
      </c>
      <c r="BL67" s="300">
        <f ca="1">'Profile with CoM'!BL67*f_FinCalc</f>
        <v>0</v>
      </c>
      <c r="BM67" s="300">
        <f ca="1">'Profile with CoM'!BM67*f_FinCalc</f>
        <v>0</v>
      </c>
      <c r="BN67" s="300">
        <f ca="1">'Profile with CoM'!BN67*f_FinCalc</f>
        <v>0</v>
      </c>
      <c r="BO67" s="300">
        <f ca="1">'Profile with CoM'!BO67*f_FinCalc</f>
        <v>0</v>
      </c>
      <c r="BP67" s="300">
        <f ca="1">'Profile with CoM'!BP67*f_FinCalc</f>
        <v>0</v>
      </c>
      <c r="BQ67" s="300">
        <f ca="1">'Profile with CoM'!BQ67*f_FinCalc</f>
        <v>0</v>
      </c>
      <c r="BR67" s="300">
        <f ca="1">'Profile with CoM'!BR67*f_FinCalc</f>
        <v>0</v>
      </c>
      <c r="BS67" s="300">
        <f ca="1">'Profile with CoM'!BS67*f_FinCalc</f>
        <v>0</v>
      </c>
      <c r="BT67" s="300">
        <f ca="1">'Profile with CoM'!BT67*f_FinCalc</f>
        <v>0</v>
      </c>
      <c r="BU67" s="300">
        <f ca="1">'Profile with CoM'!BU67*f_FinCalc</f>
        <v>0</v>
      </c>
      <c r="BV67" s="300">
        <f ca="1">'Profile with CoM'!BV67*f_FinCalc</f>
        <v>0</v>
      </c>
      <c r="BW67" s="300">
        <f ca="1">'Profile with CoM'!BW67*f_FinCalc</f>
        <v>0</v>
      </c>
      <c r="BX67" s="300">
        <f ca="1">'Profile with CoM'!BX67*f_FinCalc</f>
        <v>0</v>
      </c>
      <c r="BY67" s="300">
        <f ca="1">'Profile with CoM'!BY67*f_FinCalc</f>
        <v>0</v>
      </c>
      <c r="BZ67" s="300">
        <f ca="1">'Profile with CoM'!BZ67*f_FinCalc</f>
        <v>0</v>
      </c>
      <c r="CA67" s="300">
        <f ca="1">'Profile with CoM'!CA67*f_FinCalc</f>
        <v>0</v>
      </c>
      <c r="CB67" s="300">
        <f ca="1">'Profile with CoM'!CB67*f_FinCalc</f>
        <v>0</v>
      </c>
      <c r="CC67" s="300">
        <f ca="1">'Profile with CoM'!CC67*f_FinCalc</f>
        <v>0</v>
      </c>
      <c r="CD67" s="300">
        <f ca="1">'Profile with CoM'!CD67*f_FinCalc</f>
        <v>0</v>
      </c>
      <c r="CE67" s="300">
        <f ca="1">'Profile with CoM'!CE67*f_FinCalc</f>
        <v>0</v>
      </c>
      <c r="CF67" s="300">
        <f ca="1">'Profile with CoM'!CF67*f_FinCalc</f>
        <v>0</v>
      </c>
      <c r="CG67" s="300">
        <f ca="1">'Profile with CoM'!CG67*f_FinCalc</f>
        <v>0</v>
      </c>
      <c r="CH67" s="300">
        <f ca="1">'Profile with CoM'!CH67*f_FinCalc</f>
        <v>0</v>
      </c>
      <c r="CI67" s="300">
        <f ca="1">'Profile with CoM'!CI67*f_FinCalc</f>
        <v>0</v>
      </c>
      <c r="CJ67" s="300">
        <f ca="1">'Profile with CoM'!CJ67*f_FinCalc</f>
        <v>0</v>
      </c>
      <c r="CK67" s="300">
        <f ca="1">'Profile with CoM'!CK67*f_FinCalc</f>
        <v>0</v>
      </c>
      <c r="CL67" s="300">
        <f ca="1">'Profile with CoM'!CL67*f_FinCalc</f>
        <v>0</v>
      </c>
      <c r="CM67" s="300">
        <f ca="1">'Profile with CoM'!CM67*f_FinCalc</f>
        <v>0</v>
      </c>
      <c r="CN67" s="300">
        <f ca="1">'Profile with CoM'!CN67*f_FinCalc</f>
        <v>0</v>
      </c>
      <c r="CO67" s="300">
        <f ca="1">'Profile with CoM'!CO67*f_FinCalc</f>
        <v>0</v>
      </c>
      <c r="CP67" s="300">
        <f ca="1">'Profile with CoM'!CP67*f_FinCalc</f>
        <v>0</v>
      </c>
      <c r="CQ67" s="300">
        <f ca="1">'Profile with CoM'!CQ67*f_FinCalc</f>
        <v>0</v>
      </c>
      <c r="CR67" s="300">
        <f ca="1">'Profile with CoM'!CR67*f_FinCalc</f>
        <v>0</v>
      </c>
      <c r="CS67" s="300">
        <f ca="1">'Profile with CoM'!CS67*f_FinCalc</f>
        <v>0</v>
      </c>
      <c r="CT67" s="300">
        <f ca="1">'Profile with CoM'!CT67*f_FinCalc</f>
        <v>0</v>
      </c>
      <c r="CU67" s="300">
        <f ca="1">'Profile with CoM'!CU67*f_FinCalc</f>
        <v>0</v>
      </c>
      <c r="CV67" s="300">
        <f ca="1">'Profile with CoM'!CV67*f_FinCalc</f>
        <v>0</v>
      </c>
      <c r="CW67" s="300">
        <f ca="1">'Profile with CoM'!CW67*f_FinCalc</f>
        <v>0</v>
      </c>
      <c r="CX67" s="300">
        <f ca="1">'Profile with CoM'!CX67*f_FinCalc</f>
        <v>0</v>
      </c>
      <c r="CY67" s="300">
        <f ca="1">'Profile with CoM'!CY67*f_FinCalc</f>
        <v>0</v>
      </c>
      <c r="CZ67" s="300">
        <f ca="1">'Profile with CoM'!CZ67*f_FinCalc</f>
        <v>0</v>
      </c>
      <c r="DA67" s="300">
        <f ca="1">'Profile with CoM'!DA67*f_FinCalc</f>
        <v>0</v>
      </c>
      <c r="DB67" s="300">
        <f ca="1">'Profile with CoM'!DB67*f_FinCalc</f>
        <v>0</v>
      </c>
      <c r="DC67" s="300">
        <f ca="1">'Profile with CoM'!DC67*f_FinCalc</f>
        <v>0</v>
      </c>
      <c r="DD67" s="300">
        <f ca="1">'Profile with CoM'!DD67*f_FinCalc</f>
        <v>0</v>
      </c>
      <c r="DE67" s="300">
        <f ca="1">'Profile with CoM'!DE67*f_FinCalc</f>
        <v>0</v>
      </c>
      <c r="DF67" s="300">
        <f ca="1">'Profile with CoM'!DF67*f_FinCalc</f>
        <v>0</v>
      </c>
      <c r="DG67" s="300">
        <f ca="1">'Profile with CoM'!DG67*f_FinCalc</f>
        <v>0</v>
      </c>
      <c r="DH67" s="300">
        <f ca="1">'Profile with CoM'!DH67*f_FinCalc</f>
        <v>0</v>
      </c>
      <c r="DI67" s="300">
        <f ca="1">'Profile with CoM'!DI67*f_FinCalc</f>
        <v>0</v>
      </c>
      <c r="DJ67" s="300">
        <f ca="1">'Profile with CoM'!DJ67*f_FinCalc</f>
        <v>0</v>
      </c>
      <c r="DK67" s="300">
        <f ca="1">'Profile with CoM'!DK67*f_FinCalc</f>
        <v>0</v>
      </c>
      <c r="DL67" s="300">
        <f ca="1">'Profile with CoM'!DL67*f_FinCalc</f>
        <v>0</v>
      </c>
      <c r="DM67" s="300">
        <f ca="1">'Profile with CoM'!DM67*f_FinCalc</f>
        <v>0</v>
      </c>
      <c r="DN67" s="300">
        <f ca="1">'Profile with CoM'!DN67*f_FinCalc</f>
        <v>0</v>
      </c>
      <c r="DO67" s="300">
        <f ca="1">'Profile with CoM'!DO67*f_FinCalc</f>
        <v>0</v>
      </c>
      <c r="DP67" s="300">
        <f ca="1">'Profile with CoM'!DP67*f_FinCalc</f>
        <v>0</v>
      </c>
      <c r="DQ67" s="300">
        <f ca="1">'Profile with CoM'!DQ67*f_FinCalc</f>
        <v>0</v>
      </c>
      <c r="DR67" s="300">
        <f ca="1">'Profile with CoM'!DR67*f_FinCalc</f>
        <v>0</v>
      </c>
      <c r="DS67" s="300">
        <f ca="1">'Profile with CoM'!DS67*f_FinCalc</f>
        <v>0</v>
      </c>
      <c r="DT67" s="300">
        <f ca="1">'Profile with CoM'!DT67*f_FinCalc</f>
        <v>0</v>
      </c>
      <c r="DU67" s="300">
        <f ca="1">'Profile with CoM'!DU67*f_FinCalc</f>
        <v>0</v>
      </c>
      <c r="DV67" s="300">
        <f ca="1">'Profile with CoM'!DV67*f_FinCalc</f>
        <v>0</v>
      </c>
      <c r="DW67" s="300">
        <f ca="1">'Profile with CoM'!DW67*f_FinCalc</f>
        <v>0</v>
      </c>
      <c r="DX67" s="300">
        <f ca="1">'Profile with CoM'!DX67*f_FinCalc</f>
        <v>0</v>
      </c>
      <c r="DY67" s="300">
        <f ca="1">'Profile with CoM'!DY67*f_FinCalc</f>
        <v>0</v>
      </c>
      <c r="DZ67" s="300">
        <f ca="1">'Profile with CoM'!DZ67*f_FinCalc</f>
        <v>0</v>
      </c>
      <c r="EA67" s="300">
        <f ca="1">'Profile with CoM'!EA67*f_FinCalc</f>
        <v>0</v>
      </c>
      <c r="EB67" s="300">
        <f ca="1">'Profile with CoM'!EB67*f_FinCalc</f>
        <v>0</v>
      </c>
      <c r="EC67" s="300">
        <f ca="1">'Profile with CoM'!EC67*f_FinCalc</f>
        <v>0</v>
      </c>
      <c r="ED67" s="300">
        <f ca="1">'Profile with CoM'!ED67*f_FinCalc</f>
        <v>0</v>
      </c>
      <c r="EE67" s="300">
        <f ca="1">'Profile with CoM'!EE67*f_FinCalc</f>
        <v>0</v>
      </c>
      <c r="EF67" s="300">
        <f ca="1">'Profile with CoM'!EF67*f_FinCalc</f>
        <v>0</v>
      </c>
      <c r="EG67" s="300">
        <f ca="1">'Profile with CoM'!EG67*f_FinCalc</f>
        <v>0</v>
      </c>
      <c r="EH67" s="300">
        <f ca="1">'Profile with CoM'!EH67*f_FinCalc</f>
        <v>0</v>
      </c>
      <c r="EI67" s="300">
        <f ca="1">'Profile with CoM'!EI67*f_FinCalc</f>
        <v>0</v>
      </c>
      <c r="EJ67" s="300">
        <f ca="1">'Profile with CoM'!EJ67*f_FinCalc</f>
        <v>0</v>
      </c>
      <c r="EK67" s="300">
        <f ca="1">'Profile with CoM'!EK67*f_FinCalc</f>
        <v>0</v>
      </c>
      <c r="EL67" s="300">
        <f ca="1">'Profile with CoM'!EL67*f_FinCalc</f>
        <v>0</v>
      </c>
      <c r="EM67" s="300">
        <f ca="1">'Profile with CoM'!EM67*f_FinCalc</f>
        <v>0</v>
      </c>
      <c r="EN67" s="300">
        <f ca="1">'Profile with CoM'!EN67*f_FinCalc</f>
        <v>0</v>
      </c>
      <c r="EO67" s="300">
        <f ca="1">'Profile with CoM'!EO67*f_FinCalc</f>
        <v>0</v>
      </c>
      <c r="EP67" s="300">
        <f ca="1">'Profile with CoM'!EP67*f_FinCalc</f>
        <v>0</v>
      </c>
      <c r="EQ67" s="300">
        <f ca="1">'Profile with CoM'!EQ67*f_FinCalc</f>
        <v>0</v>
      </c>
      <c r="ER67" s="300">
        <f ca="1">'Profile with CoM'!ER67*f_FinCalc</f>
        <v>0</v>
      </c>
      <c r="ES67" s="300">
        <f ca="1">'Profile with CoM'!ES67*f_FinCalc</f>
        <v>0</v>
      </c>
      <c r="ET67" s="300">
        <f ca="1">'Profile with CoM'!ET67*f_FinCalc</f>
        <v>0</v>
      </c>
      <c r="EU67" s="300">
        <f ca="1">'Profile with CoM'!EU67*f_FinCalc</f>
        <v>0</v>
      </c>
      <c r="EV67" s="300">
        <f ca="1">'Profile with CoM'!EV67*f_FinCalc</f>
        <v>0</v>
      </c>
      <c r="EW67" s="300">
        <f ca="1">'Profile with CoM'!EW67*f_FinCalc</f>
        <v>0</v>
      </c>
      <c r="EX67" s="300">
        <f ca="1">'Profile with CoM'!EX67*f_FinCalc</f>
        <v>0</v>
      </c>
      <c r="EY67" s="612"/>
      <c r="EZ67" s="757" t="str">
        <f>'Main Input'!EZ67</f>
        <v>RPI</v>
      </c>
      <c r="FA67" s="757" t="str">
        <f>'Main Input'!FA67</f>
        <v>N/A</v>
      </c>
      <c r="FB67" s="766">
        <f>'Main Input'!FB67</f>
        <v>0</v>
      </c>
      <c r="FC67" s="766" t="str">
        <f>'Main Input'!FC67</f>
        <v>IT Solutions</v>
      </c>
      <c r="FD67" s="766" t="str">
        <f>'Main Input'!FD67</f>
        <v>Managed Services</v>
      </c>
      <c r="FE67" s="757" t="str">
        <f>'Main Input'!FE67</f>
        <v>Opex</v>
      </c>
      <c r="FF67" s="757" t="str">
        <f>'Main Input'!FF67</f>
        <v>ContractAccrual</v>
      </c>
      <c r="FG67" s="757" t="str">
        <f>'Main Input'!FG67</f>
        <v>Expense</v>
      </c>
      <c r="FH67" s="767" t="str">
        <f>'Main Input'!FH67</f>
        <v>A</v>
      </c>
      <c r="FI67" s="768">
        <f>'Main Input'!FI67</f>
        <v>0.22</v>
      </c>
      <c r="FJ67" s="768">
        <f>'Main Input'!FJ67</f>
        <v>0</v>
      </c>
      <c r="FK67" s="612"/>
      <c r="FL67" s="531">
        <f t="shared" si="29"/>
        <v>0</v>
      </c>
      <c r="FM67" s="86"/>
      <c r="FN67" s="612"/>
    </row>
    <row r="68" spans="1:170" ht="12.75" customHeight="1">
      <c r="A68" s="750" t="str">
        <f>'Main Input'!A68</f>
        <v>MTB</v>
      </c>
      <c r="B68" s="762" t="str">
        <f>'Main Input'!B68</f>
        <v>Business Unit</v>
      </c>
      <c r="C68" s="762" t="str">
        <f>'Main Input'!C68</f>
        <v>Labour</v>
      </c>
      <c r="D68" s="762" t="str">
        <f>'Main Input'!D68</f>
        <v>TFR</v>
      </c>
      <c r="E68" s="762" t="str">
        <f>'Main Input'!E68</f>
        <v>Migration Designer #13 (Wintel)</v>
      </c>
      <c r="F68" s="753" t="str">
        <f>'Main Input'!F68</f>
        <v>direct</v>
      </c>
      <c r="G68" s="753" t="str">
        <f>'Main Input'!G68</f>
        <v>Person</v>
      </c>
      <c r="H68" s="753" t="str">
        <f>'Main Input'!H68</f>
        <v>TAC.CSA.2</v>
      </c>
      <c r="I68" s="753">
        <f>'Main Input'!I68</f>
        <v>0</v>
      </c>
      <c r="J68" s="753">
        <f>'Main Input'!J68</f>
        <v>0</v>
      </c>
      <c r="K68" s="753" t="str">
        <f>'Main Input'!K68</f>
        <v>FJS</v>
      </c>
      <c r="L68" s="753" t="str">
        <f>'Main Input'!L68</f>
        <v>pTran</v>
      </c>
      <c r="M68" s="753">
        <f>'Main Input'!M68</f>
        <v>0</v>
      </c>
      <c r="N68" s="753">
        <f>'Main Input'!N68</f>
        <v>0</v>
      </c>
      <c r="O68" s="753" t="str">
        <f>'Main Input'!O68</f>
        <v>SPAIN</v>
      </c>
      <c r="P68" s="753">
        <f>'Main Input'!P68</f>
        <v>313</v>
      </c>
      <c r="Q68" s="753" t="str">
        <f>'Main Input'!Q68</f>
        <v>EUR</v>
      </c>
      <c r="R68" s="753" t="str">
        <f>'Main Input'!R68</f>
        <v>EMEA</v>
      </c>
      <c r="S68" s="753" t="str">
        <f>'Main Input'!S68</f>
        <v>Local</v>
      </c>
      <c r="T68" s="753">
        <f>'Main Input'!T68</f>
        <v>0</v>
      </c>
      <c r="U68" s="753">
        <f>'Main Input'!U68</f>
        <v>0</v>
      </c>
      <c r="V68" s="753" t="str">
        <f>'Main Input'!V68</f>
        <v>6_ATP</v>
      </c>
      <c r="W68" s="753">
        <f>'Main Input'!W68</f>
        <v>0</v>
      </c>
      <c r="X68" s="753">
        <f>'Main Input'!X68</f>
        <v>0</v>
      </c>
      <c r="Y68" s="753">
        <f>'Main Input'!Y68</f>
        <v>0</v>
      </c>
      <c r="Z68" s="753">
        <f>'Main Input'!Z68</f>
        <v>0</v>
      </c>
      <c r="AA68" s="753">
        <f>'Main Input'!AA68</f>
        <v>0</v>
      </c>
      <c r="AB68" s="763">
        <f>'Main Input'!AB68</f>
        <v>0</v>
      </c>
      <c r="AC68" s="763" t="str">
        <f>'Main Input'!AC68</f>
        <v>Days</v>
      </c>
      <c r="AD68" s="764">
        <f>'Main Input'!AD68</f>
        <v>50</v>
      </c>
      <c r="AE68" s="765">
        <f t="shared" ca="1" si="28"/>
        <v>20958.838193709107</v>
      </c>
      <c r="AF68" s="299">
        <f ca="1">'Profile with CoM'!AF68*f_FinCalc</f>
        <v>0</v>
      </c>
      <c r="AG68" s="300">
        <f ca="1">'Profile with CoM'!AG68*f_FinCalc</f>
        <v>0</v>
      </c>
      <c r="AH68" s="300">
        <f ca="1">'Profile with CoM'!AH68*f_FinCalc</f>
        <v>0</v>
      </c>
      <c r="AI68" s="300">
        <f ca="1">'Profile with CoM'!AI68*f_FinCalc</f>
        <v>0</v>
      </c>
      <c r="AJ68" s="300">
        <f ca="1">'Profile with CoM'!AJ68*f_FinCalc</f>
        <v>0</v>
      </c>
      <c r="AK68" s="300">
        <f ca="1">'Profile with CoM'!AK68*f_FinCalc</f>
        <v>0</v>
      </c>
      <c r="AL68" s="300">
        <f ca="1">'Profile with CoM'!AL68*f_FinCalc</f>
        <v>0</v>
      </c>
      <c r="AM68" s="300">
        <f ca="1">'Profile with CoM'!AM68*f_FinCalc</f>
        <v>0</v>
      </c>
      <c r="AN68" s="300">
        <f ca="1">'Profile with CoM'!AN68*f_FinCalc</f>
        <v>20958.838193709107</v>
      </c>
      <c r="AO68" s="300">
        <f ca="1">'Profile with CoM'!AO68*f_FinCalc</f>
        <v>0</v>
      </c>
      <c r="AP68" s="300">
        <f ca="1">'Profile with CoM'!AP68*f_FinCalc</f>
        <v>0</v>
      </c>
      <c r="AQ68" s="300">
        <f ca="1">'Profile with CoM'!AQ68*f_FinCalc</f>
        <v>0</v>
      </c>
      <c r="AR68" s="300">
        <f ca="1">'Profile with CoM'!AR68*f_FinCalc</f>
        <v>0</v>
      </c>
      <c r="AS68" s="300">
        <f ca="1">'Profile with CoM'!AS68*f_FinCalc</f>
        <v>0</v>
      </c>
      <c r="AT68" s="300">
        <f ca="1">'Profile with CoM'!AT68*f_FinCalc</f>
        <v>0</v>
      </c>
      <c r="AU68" s="300">
        <f ca="1">'Profile with CoM'!AU68*f_FinCalc</f>
        <v>0</v>
      </c>
      <c r="AV68" s="300">
        <f ca="1">'Profile with CoM'!AV68*f_FinCalc</f>
        <v>0</v>
      </c>
      <c r="AW68" s="300">
        <f ca="1">'Profile with CoM'!AW68*f_FinCalc</f>
        <v>0</v>
      </c>
      <c r="AX68" s="300">
        <f ca="1">'Profile with CoM'!AX68*f_FinCalc</f>
        <v>0</v>
      </c>
      <c r="AY68" s="300">
        <f ca="1">'Profile with CoM'!AY68*f_FinCalc</f>
        <v>0</v>
      </c>
      <c r="AZ68" s="300">
        <f ca="1">'Profile with CoM'!AZ68*f_FinCalc</f>
        <v>0</v>
      </c>
      <c r="BA68" s="300">
        <f ca="1">'Profile with CoM'!BA68*f_FinCalc</f>
        <v>0</v>
      </c>
      <c r="BB68" s="300">
        <f ca="1">'Profile with CoM'!BB68*f_FinCalc</f>
        <v>0</v>
      </c>
      <c r="BC68" s="300">
        <f ca="1">'Profile with CoM'!BC68*f_FinCalc</f>
        <v>0</v>
      </c>
      <c r="BD68" s="300">
        <f ca="1">'Profile with CoM'!BD68*f_FinCalc</f>
        <v>0</v>
      </c>
      <c r="BE68" s="300">
        <f ca="1">'Profile with CoM'!BE68*f_FinCalc</f>
        <v>0</v>
      </c>
      <c r="BF68" s="300">
        <f ca="1">'Profile with CoM'!BF68*f_FinCalc</f>
        <v>0</v>
      </c>
      <c r="BG68" s="300">
        <f ca="1">'Profile with CoM'!BG68*f_FinCalc</f>
        <v>0</v>
      </c>
      <c r="BH68" s="300">
        <f ca="1">'Profile with CoM'!BH68*f_FinCalc</f>
        <v>0</v>
      </c>
      <c r="BI68" s="300">
        <f ca="1">'Profile with CoM'!BI68*f_FinCalc</f>
        <v>0</v>
      </c>
      <c r="BJ68" s="300">
        <f ca="1">'Profile with CoM'!BJ68*f_FinCalc</f>
        <v>0</v>
      </c>
      <c r="BK68" s="300">
        <f ca="1">'Profile with CoM'!BK68*f_FinCalc</f>
        <v>0</v>
      </c>
      <c r="BL68" s="300">
        <f ca="1">'Profile with CoM'!BL68*f_FinCalc</f>
        <v>0</v>
      </c>
      <c r="BM68" s="300">
        <f ca="1">'Profile with CoM'!BM68*f_FinCalc</f>
        <v>0</v>
      </c>
      <c r="BN68" s="300">
        <f ca="1">'Profile with CoM'!BN68*f_FinCalc</f>
        <v>0</v>
      </c>
      <c r="BO68" s="300">
        <f ca="1">'Profile with CoM'!BO68*f_FinCalc</f>
        <v>0</v>
      </c>
      <c r="BP68" s="300">
        <f ca="1">'Profile with CoM'!BP68*f_FinCalc</f>
        <v>0</v>
      </c>
      <c r="BQ68" s="300">
        <f ca="1">'Profile with CoM'!BQ68*f_FinCalc</f>
        <v>0</v>
      </c>
      <c r="BR68" s="300">
        <f ca="1">'Profile with CoM'!BR68*f_FinCalc</f>
        <v>0</v>
      </c>
      <c r="BS68" s="300">
        <f ca="1">'Profile with CoM'!BS68*f_FinCalc</f>
        <v>0</v>
      </c>
      <c r="BT68" s="300">
        <f ca="1">'Profile with CoM'!BT68*f_FinCalc</f>
        <v>0</v>
      </c>
      <c r="BU68" s="300">
        <f ca="1">'Profile with CoM'!BU68*f_FinCalc</f>
        <v>0</v>
      </c>
      <c r="BV68" s="300">
        <f ca="1">'Profile with CoM'!BV68*f_FinCalc</f>
        <v>0</v>
      </c>
      <c r="BW68" s="300">
        <f ca="1">'Profile with CoM'!BW68*f_FinCalc</f>
        <v>0</v>
      </c>
      <c r="BX68" s="300">
        <f ca="1">'Profile with CoM'!BX68*f_FinCalc</f>
        <v>0</v>
      </c>
      <c r="BY68" s="300">
        <f ca="1">'Profile with CoM'!BY68*f_FinCalc</f>
        <v>0</v>
      </c>
      <c r="BZ68" s="300">
        <f ca="1">'Profile with CoM'!BZ68*f_FinCalc</f>
        <v>0</v>
      </c>
      <c r="CA68" s="300">
        <f ca="1">'Profile with CoM'!CA68*f_FinCalc</f>
        <v>0</v>
      </c>
      <c r="CB68" s="300">
        <f ca="1">'Profile with CoM'!CB68*f_FinCalc</f>
        <v>0</v>
      </c>
      <c r="CC68" s="300">
        <f ca="1">'Profile with CoM'!CC68*f_FinCalc</f>
        <v>0</v>
      </c>
      <c r="CD68" s="300">
        <f ca="1">'Profile with CoM'!CD68*f_FinCalc</f>
        <v>0</v>
      </c>
      <c r="CE68" s="300">
        <f ca="1">'Profile with CoM'!CE68*f_FinCalc</f>
        <v>0</v>
      </c>
      <c r="CF68" s="300">
        <f ca="1">'Profile with CoM'!CF68*f_FinCalc</f>
        <v>0</v>
      </c>
      <c r="CG68" s="300">
        <f ca="1">'Profile with CoM'!CG68*f_FinCalc</f>
        <v>0</v>
      </c>
      <c r="CH68" s="300">
        <f ca="1">'Profile with CoM'!CH68*f_FinCalc</f>
        <v>0</v>
      </c>
      <c r="CI68" s="300">
        <f ca="1">'Profile with CoM'!CI68*f_FinCalc</f>
        <v>0</v>
      </c>
      <c r="CJ68" s="300">
        <f ca="1">'Profile with CoM'!CJ68*f_FinCalc</f>
        <v>0</v>
      </c>
      <c r="CK68" s="300">
        <f ca="1">'Profile with CoM'!CK68*f_FinCalc</f>
        <v>0</v>
      </c>
      <c r="CL68" s="300">
        <f ca="1">'Profile with CoM'!CL68*f_FinCalc</f>
        <v>0</v>
      </c>
      <c r="CM68" s="300">
        <f ca="1">'Profile with CoM'!CM68*f_FinCalc</f>
        <v>0</v>
      </c>
      <c r="CN68" s="300">
        <f ca="1">'Profile with CoM'!CN68*f_FinCalc</f>
        <v>0</v>
      </c>
      <c r="CO68" s="300">
        <f ca="1">'Profile with CoM'!CO68*f_FinCalc</f>
        <v>0</v>
      </c>
      <c r="CP68" s="300">
        <f ca="1">'Profile with CoM'!CP68*f_FinCalc</f>
        <v>0</v>
      </c>
      <c r="CQ68" s="300">
        <f ca="1">'Profile with CoM'!CQ68*f_FinCalc</f>
        <v>0</v>
      </c>
      <c r="CR68" s="300">
        <f ca="1">'Profile with CoM'!CR68*f_FinCalc</f>
        <v>0</v>
      </c>
      <c r="CS68" s="300">
        <f ca="1">'Profile with CoM'!CS68*f_FinCalc</f>
        <v>0</v>
      </c>
      <c r="CT68" s="300">
        <f ca="1">'Profile with CoM'!CT68*f_FinCalc</f>
        <v>0</v>
      </c>
      <c r="CU68" s="300">
        <f ca="1">'Profile with CoM'!CU68*f_FinCalc</f>
        <v>0</v>
      </c>
      <c r="CV68" s="300">
        <f ca="1">'Profile with CoM'!CV68*f_FinCalc</f>
        <v>0</v>
      </c>
      <c r="CW68" s="300">
        <f ca="1">'Profile with CoM'!CW68*f_FinCalc</f>
        <v>0</v>
      </c>
      <c r="CX68" s="300">
        <f ca="1">'Profile with CoM'!CX68*f_FinCalc</f>
        <v>0</v>
      </c>
      <c r="CY68" s="300">
        <f ca="1">'Profile with CoM'!CY68*f_FinCalc</f>
        <v>0</v>
      </c>
      <c r="CZ68" s="300">
        <f ca="1">'Profile with CoM'!CZ68*f_FinCalc</f>
        <v>0</v>
      </c>
      <c r="DA68" s="300">
        <f ca="1">'Profile with CoM'!DA68*f_FinCalc</f>
        <v>0</v>
      </c>
      <c r="DB68" s="300">
        <f ca="1">'Profile with CoM'!DB68*f_FinCalc</f>
        <v>0</v>
      </c>
      <c r="DC68" s="300">
        <f ca="1">'Profile with CoM'!DC68*f_FinCalc</f>
        <v>0</v>
      </c>
      <c r="DD68" s="300">
        <f ca="1">'Profile with CoM'!DD68*f_FinCalc</f>
        <v>0</v>
      </c>
      <c r="DE68" s="300">
        <f ca="1">'Profile with CoM'!DE68*f_FinCalc</f>
        <v>0</v>
      </c>
      <c r="DF68" s="300">
        <f ca="1">'Profile with CoM'!DF68*f_FinCalc</f>
        <v>0</v>
      </c>
      <c r="DG68" s="300">
        <f ca="1">'Profile with CoM'!DG68*f_FinCalc</f>
        <v>0</v>
      </c>
      <c r="DH68" s="300">
        <f ca="1">'Profile with CoM'!DH68*f_FinCalc</f>
        <v>0</v>
      </c>
      <c r="DI68" s="300">
        <f ca="1">'Profile with CoM'!DI68*f_FinCalc</f>
        <v>0</v>
      </c>
      <c r="DJ68" s="300">
        <f ca="1">'Profile with CoM'!DJ68*f_FinCalc</f>
        <v>0</v>
      </c>
      <c r="DK68" s="300">
        <f ca="1">'Profile with CoM'!DK68*f_FinCalc</f>
        <v>0</v>
      </c>
      <c r="DL68" s="300">
        <f ca="1">'Profile with CoM'!DL68*f_FinCalc</f>
        <v>0</v>
      </c>
      <c r="DM68" s="300">
        <f ca="1">'Profile with CoM'!DM68*f_FinCalc</f>
        <v>0</v>
      </c>
      <c r="DN68" s="300">
        <f ca="1">'Profile with CoM'!DN68*f_FinCalc</f>
        <v>0</v>
      </c>
      <c r="DO68" s="300">
        <f ca="1">'Profile with CoM'!DO68*f_FinCalc</f>
        <v>0</v>
      </c>
      <c r="DP68" s="300">
        <f ca="1">'Profile with CoM'!DP68*f_FinCalc</f>
        <v>0</v>
      </c>
      <c r="DQ68" s="300">
        <f ca="1">'Profile with CoM'!DQ68*f_FinCalc</f>
        <v>0</v>
      </c>
      <c r="DR68" s="300">
        <f ca="1">'Profile with CoM'!DR68*f_FinCalc</f>
        <v>0</v>
      </c>
      <c r="DS68" s="300">
        <f ca="1">'Profile with CoM'!DS68*f_FinCalc</f>
        <v>0</v>
      </c>
      <c r="DT68" s="300">
        <f ca="1">'Profile with CoM'!DT68*f_FinCalc</f>
        <v>0</v>
      </c>
      <c r="DU68" s="300">
        <f ca="1">'Profile with CoM'!DU68*f_FinCalc</f>
        <v>0</v>
      </c>
      <c r="DV68" s="300">
        <f ca="1">'Profile with CoM'!DV68*f_FinCalc</f>
        <v>0</v>
      </c>
      <c r="DW68" s="300">
        <f ca="1">'Profile with CoM'!DW68*f_FinCalc</f>
        <v>0</v>
      </c>
      <c r="DX68" s="300">
        <f ca="1">'Profile with CoM'!DX68*f_FinCalc</f>
        <v>0</v>
      </c>
      <c r="DY68" s="300">
        <f ca="1">'Profile with CoM'!DY68*f_FinCalc</f>
        <v>0</v>
      </c>
      <c r="DZ68" s="300">
        <f ca="1">'Profile with CoM'!DZ68*f_FinCalc</f>
        <v>0</v>
      </c>
      <c r="EA68" s="300">
        <f ca="1">'Profile with CoM'!EA68*f_FinCalc</f>
        <v>0</v>
      </c>
      <c r="EB68" s="300">
        <f ca="1">'Profile with CoM'!EB68*f_FinCalc</f>
        <v>0</v>
      </c>
      <c r="EC68" s="300">
        <f ca="1">'Profile with CoM'!EC68*f_FinCalc</f>
        <v>0</v>
      </c>
      <c r="ED68" s="300">
        <f ca="1">'Profile with CoM'!ED68*f_FinCalc</f>
        <v>0</v>
      </c>
      <c r="EE68" s="300">
        <f ca="1">'Profile with CoM'!EE68*f_FinCalc</f>
        <v>0</v>
      </c>
      <c r="EF68" s="300">
        <f ca="1">'Profile with CoM'!EF68*f_FinCalc</f>
        <v>0</v>
      </c>
      <c r="EG68" s="300">
        <f ca="1">'Profile with CoM'!EG68*f_FinCalc</f>
        <v>0</v>
      </c>
      <c r="EH68" s="300">
        <f ca="1">'Profile with CoM'!EH68*f_FinCalc</f>
        <v>0</v>
      </c>
      <c r="EI68" s="300">
        <f ca="1">'Profile with CoM'!EI68*f_FinCalc</f>
        <v>0</v>
      </c>
      <c r="EJ68" s="300">
        <f ca="1">'Profile with CoM'!EJ68*f_FinCalc</f>
        <v>0</v>
      </c>
      <c r="EK68" s="300">
        <f ca="1">'Profile with CoM'!EK68*f_FinCalc</f>
        <v>0</v>
      </c>
      <c r="EL68" s="300">
        <f ca="1">'Profile with CoM'!EL68*f_FinCalc</f>
        <v>0</v>
      </c>
      <c r="EM68" s="300">
        <f ca="1">'Profile with CoM'!EM68*f_FinCalc</f>
        <v>0</v>
      </c>
      <c r="EN68" s="300">
        <f ca="1">'Profile with CoM'!EN68*f_FinCalc</f>
        <v>0</v>
      </c>
      <c r="EO68" s="300">
        <f ca="1">'Profile with CoM'!EO68*f_FinCalc</f>
        <v>0</v>
      </c>
      <c r="EP68" s="300">
        <f ca="1">'Profile with CoM'!EP68*f_FinCalc</f>
        <v>0</v>
      </c>
      <c r="EQ68" s="300">
        <f ca="1">'Profile with CoM'!EQ68*f_FinCalc</f>
        <v>0</v>
      </c>
      <c r="ER68" s="300">
        <f ca="1">'Profile with CoM'!ER68*f_FinCalc</f>
        <v>0</v>
      </c>
      <c r="ES68" s="300">
        <f ca="1">'Profile with CoM'!ES68*f_FinCalc</f>
        <v>0</v>
      </c>
      <c r="ET68" s="300">
        <f ca="1">'Profile with CoM'!ET68*f_FinCalc</f>
        <v>0</v>
      </c>
      <c r="EU68" s="300">
        <f ca="1">'Profile with CoM'!EU68*f_FinCalc</f>
        <v>0</v>
      </c>
      <c r="EV68" s="300">
        <f ca="1">'Profile with CoM'!EV68*f_FinCalc</f>
        <v>0</v>
      </c>
      <c r="EW68" s="300">
        <f ca="1">'Profile with CoM'!EW68*f_FinCalc</f>
        <v>0</v>
      </c>
      <c r="EX68" s="300">
        <f ca="1">'Profile with CoM'!EX68*f_FinCalc</f>
        <v>0</v>
      </c>
      <c r="EY68" s="612"/>
      <c r="EZ68" s="757" t="str">
        <f>'Main Input'!EZ68</f>
        <v>RPI</v>
      </c>
      <c r="FA68" s="757" t="str">
        <f>'Main Input'!FA68</f>
        <v>N/A</v>
      </c>
      <c r="FB68" s="766">
        <f>'Main Input'!FB68</f>
        <v>0</v>
      </c>
      <c r="FC68" s="766" t="str">
        <f>'Main Input'!FC68</f>
        <v>IT Solutions</v>
      </c>
      <c r="FD68" s="766" t="str">
        <f>'Main Input'!FD68</f>
        <v>Managed Services</v>
      </c>
      <c r="FE68" s="757" t="str">
        <f>'Main Input'!FE68</f>
        <v>Opex</v>
      </c>
      <c r="FF68" s="757" t="str">
        <f>'Main Input'!FF68</f>
        <v>ContractAccrual</v>
      </c>
      <c r="FG68" s="757" t="str">
        <f>'Main Input'!FG68</f>
        <v>Expense</v>
      </c>
      <c r="FH68" s="767" t="str">
        <f>'Main Input'!FH68</f>
        <v>A</v>
      </c>
      <c r="FI68" s="768">
        <f>'Main Input'!FI68</f>
        <v>0.22</v>
      </c>
      <c r="FJ68" s="768">
        <f>'Main Input'!FJ68</f>
        <v>0</v>
      </c>
      <c r="FK68" s="612"/>
      <c r="FL68" s="531">
        <f t="shared" si="29"/>
        <v>0</v>
      </c>
      <c r="FM68" s="86"/>
      <c r="FN68" s="612"/>
    </row>
    <row r="69" spans="1:170" ht="12.75" customHeight="1">
      <c r="A69" s="750" t="str">
        <f>'Main Input'!A69</f>
        <v>MTB</v>
      </c>
      <c r="B69" s="762" t="str">
        <f>'Main Input'!B69</f>
        <v>Business Unit</v>
      </c>
      <c r="C69" s="762" t="str">
        <f>'Main Input'!C69</f>
        <v>Labour</v>
      </c>
      <c r="D69" s="762" t="str">
        <f>'Main Input'!D69</f>
        <v>TFR</v>
      </c>
      <c r="E69" s="762" t="str">
        <f>'Main Input'!E69</f>
        <v>Migration Designer #14 (Wintel)</v>
      </c>
      <c r="F69" s="753" t="str">
        <f>'Main Input'!F69</f>
        <v>direct</v>
      </c>
      <c r="G69" s="753" t="str">
        <f>'Main Input'!G69</f>
        <v>Person</v>
      </c>
      <c r="H69" s="753" t="str">
        <f>'Main Input'!H69</f>
        <v>TAC.CSA.2</v>
      </c>
      <c r="I69" s="753">
        <f>'Main Input'!I69</f>
        <v>0</v>
      </c>
      <c r="J69" s="753">
        <f>'Main Input'!J69</f>
        <v>0</v>
      </c>
      <c r="K69" s="753" t="str">
        <f>'Main Input'!K69</f>
        <v>FJS</v>
      </c>
      <c r="L69" s="753" t="str">
        <f>'Main Input'!L69</f>
        <v>pTran</v>
      </c>
      <c r="M69" s="753">
        <f>'Main Input'!M69</f>
        <v>0</v>
      </c>
      <c r="N69" s="753">
        <f>'Main Input'!N69</f>
        <v>0</v>
      </c>
      <c r="O69" s="753" t="str">
        <f>'Main Input'!O69</f>
        <v>SPAIN</v>
      </c>
      <c r="P69" s="753">
        <f>'Main Input'!P69</f>
        <v>313</v>
      </c>
      <c r="Q69" s="753" t="str">
        <f>'Main Input'!Q69</f>
        <v>EUR</v>
      </c>
      <c r="R69" s="753" t="str">
        <f>'Main Input'!R69</f>
        <v>EMEA</v>
      </c>
      <c r="S69" s="753" t="str">
        <f>'Main Input'!S69</f>
        <v>Local</v>
      </c>
      <c r="T69" s="753">
        <f>'Main Input'!T69</f>
        <v>0</v>
      </c>
      <c r="U69" s="753">
        <f>'Main Input'!U69</f>
        <v>0</v>
      </c>
      <c r="V69" s="753" t="str">
        <f>'Main Input'!V69</f>
        <v>6_ATP</v>
      </c>
      <c r="W69" s="753">
        <f>'Main Input'!W69</f>
        <v>0</v>
      </c>
      <c r="X69" s="753">
        <f>'Main Input'!X69</f>
        <v>0</v>
      </c>
      <c r="Y69" s="753">
        <f>'Main Input'!Y69</f>
        <v>0</v>
      </c>
      <c r="Z69" s="753">
        <f>'Main Input'!Z69</f>
        <v>0</v>
      </c>
      <c r="AA69" s="753">
        <f>'Main Input'!AA69</f>
        <v>0</v>
      </c>
      <c r="AB69" s="763">
        <f>'Main Input'!AB69</f>
        <v>0</v>
      </c>
      <c r="AC69" s="763" t="str">
        <f>'Main Input'!AC69</f>
        <v>Days</v>
      </c>
      <c r="AD69" s="764">
        <f>'Main Input'!AD69</f>
        <v>50</v>
      </c>
      <c r="AE69" s="765">
        <f t="shared" ca="1" si="28"/>
        <v>20958.838193709107</v>
      </c>
      <c r="AF69" s="299">
        <f ca="1">'Profile with CoM'!AF69*f_FinCalc</f>
        <v>0</v>
      </c>
      <c r="AG69" s="300">
        <f ca="1">'Profile with CoM'!AG69*f_FinCalc</f>
        <v>0</v>
      </c>
      <c r="AH69" s="300">
        <f ca="1">'Profile with CoM'!AH69*f_FinCalc</f>
        <v>0</v>
      </c>
      <c r="AI69" s="300">
        <f ca="1">'Profile with CoM'!AI69*f_FinCalc</f>
        <v>0</v>
      </c>
      <c r="AJ69" s="300">
        <f ca="1">'Profile with CoM'!AJ69*f_FinCalc</f>
        <v>0</v>
      </c>
      <c r="AK69" s="300">
        <f ca="1">'Profile with CoM'!AK69*f_FinCalc</f>
        <v>0</v>
      </c>
      <c r="AL69" s="300">
        <f ca="1">'Profile with CoM'!AL69*f_FinCalc</f>
        <v>0</v>
      </c>
      <c r="AM69" s="300">
        <f ca="1">'Profile with CoM'!AM69*f_FinCalc</f>
        <v>0</v>
      </c>
      <c r="AN69" s="300">
        <f ca="1">'Profile with CoM'!AN69*f_FinCalc</f>
        <v>20958.838193709107</v>
      </c>
      <c r="AO69" s="300">
        <f ca="1">'Profile with CoM'!AO69*f_FinCalc</f>
        <v>0</v>
      </c>
      <c r="AP69" s="300">
        <f ca="1">'Profile with CoM'!AP69*f_FinCalc</f>
        <v>0</v>
      </c>
      <c r="AQ69" s="300">
        <f ca="1">'Profile with CoM'!AQ69*f_FinCalc</f>
        <v>0</v>
      </c>
      <c r="AR69" s="300">
        <f ca="1">'Profile with CoM'!AR69*f_FinCalc</f>
        <v>0</v>
      </c>
      <c r="AS69" s="300">
        <f ca="1">'Profile with CoM'!AS69*f_FinCalc</f>
        <v>0</v>
      </c>
      <c r="AT69" s="300">
        <f ca="1">'Profile with CoM'!AT69*f_FinCalc</f>
        <v>0</v>
      </c>
      <c r="AU69" s="300">
        <f ca="1">'Profile with CoM'!AU69*f_FinCalc</f>
        <v>0</v>
      </c>
      <c r="AV69" s="300">
        <f ca="1">'Profile with CoM'!AV69*f_FinCalc</f>
        <v>0</v>
      </c>
      <c r="AW69" s="300">
        <f ca="1">'Profile with CoM'!AW69*f_FinCalc</f>
        <v>0</v>
      </c>
      <c r="AX69" s="300">
        <f ca="1">'Profile with CoM'!AX69*f_FinCalc</f>
        <v>0</v>
      </c>
      <c r="AY69" s="300">
        <f ca="1">'Profile with CoM'!AY69*f_FinCalc</f>
        <v>0</v>
      </c>
      <c r="AZ69" s="300">
        <f ca="1">'Profile with CoM'!AZ69*f_FinCalc</f>
        <v>0</v>
      </c>
      <c r="BA69" s="300">
        <f ca="1">'Profile with CoM'!BA69*f_FinCalc</f>
        <v>0</v>
      </c>
      <c r="BB69" s="300">
        <f ca="1">'Profile with CoM'!BB69*f_FinCalc</f>
        <v>0</v>
      </c>
      <c r="BC69" s="300">
        <f ca="1">'Profile with CoM'!BC69*f_FinCalc</f>
        <v>0</v>
      </c>
      <c r="BD69" s="300">
        <f ca="1">'Profile with CoM'!BD69*f_FinCalc</f>
        <v>0</v>
      </c>
      <c r="BE69" s="300">
        <f ca="1">'Profile with CoM'!BE69*f_FinCalc</f>
        <v>0</v>
      </c>
      <c r="BF69" s="300">
        <f ca="1">'Profile with CoM'!BF69*f_FinCalc</f>
        <v>0</v>
      </c>
      <c r="BG69" s="300">
        <f ca="1">'Profile with CoM'!BG69*f_FinCalc</f>
        <v>0</v>
      </c>
      <c r="BH69" s="300">
        <f ca="1">'Profile with CoM'!BH69*f_FinCalc</f>
        <v>0</v>
      </c>
      <c r="BI69" s="300">
        <f ca="1">'Profile with CoM'!BI69*f_FinCalc</f>
        <v>0</v>
      </c>
      <c r="BJ69" s="300">
        <f ca="1">'Profile with CoM'!BJ69*f_FinCalc</f>
        <v>0</v>
      </c>
      <c r="BK69" s="300">
        <f ca="1">'Profile with CoM'!BK69*f_FinCalc</f>
        <v>0</v>
      </c>
      <c r="BL69" s="300">
        <f ca="1">'Profile with CoM'!BL69*f_FinCalc</f>
        <v>0</v>
      </c>
      <c r="BM69" s="300">
        <f ca="1">'Profile with CoM'!BM69*f_FinCalc</f>
        <v>0</v>
      </c>
      <c r="BN69" s="300">
        <f ca="1">'Profile with CoM'!BN69*f_FinCalc</f>
        <v>0</v>
      </c>
      <c r="BO69" s="300">
        <f ca="1">'Profile with CoM'!BO69*f_FinCalc</f>
        <v>0</v>
      </c>
      <c r="BP69" s="300">
        <f ca="1">'Profile with CoM'!BP69*f_FinCalc</f>
        <v>0</v>
      </c>
      <c r="BQ69" s="300">
        <f ca="1">'Profile with CoM'!BQ69*f_FinCalc</f>
        <v>0</v>
      </c>
      <c r="BR69" s="300">
        <f ca="1">'Profile with CoM'!BR69*f_FinCalc</f>
        <v>0</v>
      </c>
      <c r="BS69" s="300">
        <f ca="1">'Profile with CoM'!BS69*f_FinCalc</f>
        <v>0</v>
      </c>
      <c r="BT69" s="300">
        <f ca="1">'Profile with CoM'!BT69*f_FinCalc</f>
        <v>0</v>
      </c>
      <c r="BU69" s="300">
        <f ca="1">'Profile with CoM'!BU69*f_FinCalc</f>
        <v>0</v>
      </c>
      <c r="BV69" s="300">
        <f ca="1">'Profile with CoM'!BV69*f_FinCalc</f>
        <v>0</v>
      </c>
      <c r="BW69" s="300">
        <f ca="1">'Profile with CoM'!BW69*f_FinCalc</f>
        <v>0</v>
      </c>
      <c r="BX69" s="300">
        <f ca="1">'Profile with CoM'!BX69*f_FinCalc</f>
        <v>0</v>
      </c>
      <c r="BY69" s="300">
        <f ca="1">'Profile with CoM'!BY69*f_FinCalc</f>
        <v>0</v>
      </c>
      <c r="BZ69" s="300">
        <f ca="1">'Profile with CoM'!BZ69*f_FinCalc</f>
        <v>0</v>
      </c>
      <c r="CA69" s="300">
        <f ca="1">'Profile with CoM'!CA69*f_FinCalc</f>
        <v>0</v>
      </c>
      <c r="CB69" s="300">
        <f ca="1">'Profile with CoM'!CB69*f_FinCalc</f>
        <v>0</v>
      </c>
      <c r="CC69" s="300">
        <f ca="1">'Profile with CoM'!CC69*f_FinCalc</f>
        <v>0</v>
      </c>
      <c r="CD69" s="300">
        <f ca="1">'Profile with CoM'!CD69*f_FinCalc</f>
        <v>0</v>
      </c>
      <c r="CE69" s="300">
        <f ca="1">'Profile with CoM'!CE69*f_FinCalc</f>
        <v>0</v>
      </c>
      <c r="CF69" s="300">
        <f ca="1">'Profile with CoM'!CF69*f_FinCalc</f>
        <v>0</v>
      </c>
      <c r="CG69" s="300">
        <f ca="1">'Profile with CoM'!CG69*f_FinCalc</f>
        <v>0</v>
      </c>
      <c r="CH69" s="300">
        <f ca="1">'Profile with CoM'!CH69*f_FinCalc</f>
        <v>0</v>
      </c>
      <c r="CI69" s="300">
        <f ca="1">'Profile with CoM'!CI69*f_FinCalc</f>
        <v>0</v>
      </c>
      <c r="CJ69" s="300">
        <f ca="1">'Profile with CoM'!CJ69*f_FinCalc</f>
        <v>0</v>
      </c>
      <c r="CK69" s="300">
        <f ca="1">'Profile with CoM'!CK69*f_FinCalc</f>
        <v>0</v>
      </c>
      <c r="CL69" s="300">
        <f ca="1">'Profile with CoM'!CL69*f_FinCalc</f>
        <v>0</v>
      </c>
      <c r="CM69" s="300">
        <f ca="1">'Profile with CoM'!CM69*f_FinCalc</f>
        <v>0</v>
      </c>
      <c r="CN69" s="300">
        <f ca="1">'Profile with CoM'!CN69*f_FinCalc</f>
        <v>0</v>
      </c>
      <c r="CO69" s="300">
        <f ca="1">'Profile with CoM'!CO69*f_FinCalc</f>
        <v>0</v>
      </c>
      <c r="CP69" s="300">
        <f ca="1">'Profile with CoM'!CP69*f_FinCalc</f>
        <v>0</v>
      </c>
      <c r="CQ69" s="300">
        <f ca="1">'Profile with CoM'!CQ69*f_FinCalc</f>
        <v>0</v>
      </c>
      <c r="CR69" s="300">
        <f ca="1">'Profile with CoM'!CR69*f_FinCalc</f>
        <v>0</v>
      </c>
      <c r="CS69" s="300">
        <f ca="1">'Profile with CoM'!CS69*f_FinCalc</f>
        <v>0</v>
      </c>
      <c r="CT69" s="300">
        <f ca="1">'Profile with CoM'!CT69*f_FinCalc</f>
        <v>0</v>
      </c>
      <c r="CU69" s="300">
        <f ca="1">'Profile with CoM'!CU69*f_FinCalc</f>
        <v>0</v>
      </c>
      <c r="CV69" s="300">
        <f ca="1">'Profile with CoM'!CV69*f_FinCalc</f>
        <v>0</v>
      </c>
      <c r="CW69" s="300">
        <f ca="1">'Profile with CoM'!CW69*f_FinCalc</f>
        <v>0</v>
      </c>
      <c r="CX69" s="300">
        <f ca="1">'Profile with CoM'!CX69*f_FinCalc</f>
        <v>0</v>
      </c>
      <c r="CY69" s="300">
        <f ca="1">'Profile with CoM'!CY69*f_FinCalc</f>
        <v>0</v>
      </c>
      <c r="CZ69" s="300">
        <f ca="1">'Profile with CoM'!CZ69*f_FinCalc</f>
        <v>0</v>
      </c>
      <c r="DA69" s="300">
        <f ca="1">'Profile with CoM'!DA69*f_FinCalc</f>
        <v>0</v>
      </c>
      <c r="DB69" s="300">
        <f ca="1">'Profile with CoM'!DB69*f_FinCalc</f>
        <v>0</v>
      </c>
      <c r="DC69" s="300">
        <f ca="1">'Profile with CoM'!DC69*f_FinCalc</f>
        <v>0</v>
      </c>
      <c r="DD69" s="300">
        <f ca="1">'Profile with CoM'!DD69*f_FinCalc</f>
        <v>0</v>
      </c>
      <c r="DE69" s="300">
        <f ca="1">'Profile with CoM'!DE69*f_FinCalc</f>
        <v>0</v>
      </c>
      <c r="DF69" s="300">
        <f ca="1">'Profile with CoM'!DF69*f_FinCalc</f>
        <v>0</v>
      </c>
      <c r="DG69" s="300">
        <f ca="1">'Profile with CoM'!DG69*f_FinCalc</f>
        <v>0</v>
      </c>
      <c r="DH69" s="300">
        <f ca="1">'Profile with CoM'!DH69*f_FinCalc</f>
        <v>0</v>
      </c>
      <c r="DI69" s="300">
        <f ca="1">'Profile with CoM'!DI69*f_FinCalc</f>
        <v>0</v>
      </c>
      <c r="DJ69" s="300">
        <f ca="1">'Profile with CoM'!DJ69*f_FinCalc</f>
        <v>0</v>
      </c>
      <c r="DK69" s="300">
        <f ca="1">'Profile with CoM'!DK69*f_FinCalc</f>
        <v>0</v>
      </c>
      <c r="DL69" s="300">
        <f ca="1">'Profile with CoM'!DL69*f_FinCalc</f>
        <v>0</v>
      </c>
      <c r="DM69" s="300">
        <f ca="1">'Profile with CoM'!DM69*f_FinCalc</f>
        <v>0</v>
      </c>
      <c r="DN69" s="300">
        <f ca="1">'Profile with CoM'!DN69*f_FinCalc</f>
        <v>0</v>
      </c>
      <c r="DO69" s="300">
        <f ca="1">'Profile with CoM'!DO69*f_FinCalc</f>
        <v>0</v>
      </c>
      <c r="DP69" s="300">
        <f ca="1">'Profile with CoM'!DP69*f_FinCalc</f>
        <v>0</v>
      </c>
      <c r="DQ69" s="300">
        <f ca="1">'Profile with CoM'!DQ69*f_FinCalc</f>
        <v>0</v>
      </c>
      <c r="DR69" s="300">
        <f ca="1">'Profile with CoM'!DR69*f_FinCalc</f>
        <v>0</v>
      </c>
      <c r="DS69" s="300">
        <f ca="1">'Profile with CoM'!DS69*f_FinCalc</f>
        <v>0</v>
      </c>
      <c r="DT69" s="300">
        <f ca="1">'Profile with CoM'!DT69*f_FinCalc</f>
        <v>0</v>
      </c>
      <c r="DU69" s="300">
        <f ca="1">'Profile with CoM'!DU69*f_FinCalc</f>
        <v>0</v>
      </c>
      <c r="DV69" s="300">
        <f ca="1">'Profile with CoM'!DV69*f_FinCalc</f>
        <v>0</v>
      </c>
      <c r="DW69" s="300">
        <f ca="1">'Profile with CoM'!DW69*f_FinCalc</f>
        <v>0</v>
      </c>
      <c r="DX69" s="300">
        <f ca="1">'Profile with CoM'!DX69*f_FinCalc</f>
        <v>0</v>
      </c>
      <c r="DY69" s="300">
        <f ca="1">'Profile with CoM'!DY69*f_FinCalc</f>
        <v>0</v>
      </c>
      <c r="DZ69" s="300">
        <f ca="1">'Profile with CoM'!DZ69*f_FinCalc</f>
        <v>0</v>
      </c>
      <c r="EA69" s="300">
        <f ca="1">'Profile with CoM'!EA69*f_FinCalc</f>
        <v>0</v>
      </c>
      <c r="EB69" s="300">
        <f ca="1">'Profile with CoM'!EB69*f_FinCalc</f>
        <v>0</v>
      </c>
      <c r="EC69" s="300">
        <f ca="1">'Profile with CoM'!EC69*f_FinCalc</f>
        <v>0</v>
      </c>
      <c r="ED69" s="300">
        <f ca="1">'Profile with CoM'!ED69*f_FinCalc</f>
        <v>0</v>
      </c>
      <c r="EE69" s="300">
        <f ca="1">'Profile with CoM'!EE69*f_FinCalc</f>
        <v>0</v>
      </c>
      <c r="EF69" s="300">
        <f ca="1">'Profile with CoM'!EF69*f_FinCalc</f>
        <v>0</v>
      </c>
      <c r="EG69" s="300">
        <f ca="1">'Profile with CoM'!EG69*f_FinCalc</f>
        <v>0</v>
      </c>
      <c r="EH69" s="300">
        <f ca="1">'Profile with CoM'!EH69*f_FinCalc</f>
        <v>0</v>
      </c>
      <c r="EI69" s="300">
        <f ca="1">'Profile with CoM'!EI69*f_FinCalc</f>
        <v>0</v>
      </c>
      <c r="EJ69" s="300">
        <f ca="1">'Profile with CoM'!EJ69*f_FinCalc</f>
        <v>0</v>
      </c>
      <c r="EK69" s="300">
        <f ca="1">'Profile with CoM'!EK69*f_FinCalc</f>
        <v>0</v>
      </c>
      <c r="EL69" s="300">
        <f ca="1">'Profile with CoM'!EL69*f_FinCalc</f>
        <v>0</v>
      </c>
      <c r="EM69" s="300">
        <f ca="1">'Profile with CoM'!EM69*f_FinCalc</f>
        <v>0</v>
      </c>
      <c r="EN69" s="300">
        <f ca="1">'Profile with CoM'!EN69*f_FinCalc</f>
        <v>0</v>
      </c>
      <c r="EO69" s="300">
        <f ca="1">'Profile with CoM'!EO69*f_FinCalc</f>
        <v>0</v>
      </c>
      <c r="EP69" s="300">
        <f ca="1">'Profile with CoM'!EP69*f_FinCalc</f>
        <v>0</v>
      </c>
      <c r="EQ69" s="300">
        <f ca="1">'Profile with CoM'!EQ69*f_FinCalc</f>
        <v>0</v>
      </c>
      <c r="ER69" s="300">
        <f ca="1">'Profile with CoM'!ER69*f_FinCalc</f>
        <v>0</v>
      </c>
      <c r="ES69" s="300">
        <f ca="1">'Profile with CoM'!ES69*f_FinCalc</f>
        <v>0</v>
      </c>
      <c r="ET69" s="300">
        <f ca="1">'Profile with CoM'!ET69*f_FinCalc</f>
        <v>0</v>
      </c>
      <c r="EU69" s="300">
        <f ca="1">'Profile with CoM'!EU69*f_FinCalc</f>
        <v>0</v>
      </c>
      <c r="EV69" s="300">
        <f ca="1">'Profile with CoM'!EV69*f_FinCalc</f>
        <v>0</v>
      </c>
      <c r="EW69" s="300">
        <f ca="1">'Profile with CoM'!EW69*f_FinCalc</f>
        <v>0</v>
      </c>
      <c r="EX69" s="300">
        <f ca="1">'Profile with CoM'!EX69*f_FinCalc</f>
        <v>0</v>
      </c>
      <c r="EY69" s="612"/>
      <c r="EZ69" s="757" t="str">
        <f>'Main Input'!EZ69</f>
        <v>RPI</v>
      </c>
      <c r="FA69" s="757" t="str">
        <f>'Main Input'!FA69</f>
        <v>N/A</v>
      </c>
      <c r="FB69" s="766">
        <f>'Main Input'!FB69</f>
        <v>0</v>
      </c>
      <c r="FC69" s="766" t="str">
        <f>'Main Input'!FC69</f>
        <v>IT Solutions</v>
      </c>
      <c r="FD69" s="766" t="str">
        <f>'Main Input'!FD69</f>
        <v>Managed Services</v>
      </c>
      <c r="FE69" s="757" t="str">
        <f>'Main Input'!FE69</f>
        <v>Opex</v>
      </c>
      <c r="FF69" s="757" t="str">
        <f>'Main Input'!FF69</f>
        <v>ContractAccrual</v>
      </c>
      <c r="FG69" s="757" t="str">
        <f>'Main Input'!FG69</f>
        <v>Expense</v>
      </c>
      <c r="FH69" s="767" t="str">
        <f>'Main Input'!FH69</f>
        <v>A</v>
      </c>
      <c r="FI69" s="768">
        <f>'Main Input'!FI69</f>
        <v>0.22</v>
      </c>
      <c r="FJ69" s="768">
        <f>'Main Input'!FJ69</f>
        <v>0</v>
      </c>
      <c r="FK69" s="612"/>
      <c r="FL69" s="531">
        <f t="shared" si="29"/>
        <v>0</v>
      </c>
      <c r="FM69" s="86"/>
      <c r="FN69" s="612"/>
    </row>
    <row r="70" spans="1:170" ht="12.75" customHeight="1">
      <c r="A70" s="750" t="str">
        <f>'Main Input'!A70</f>
        <v>MTB</v>
      </c>
      <c r="B70" s="762" t="str">
        <f>'Main Input'!B70</f>
        <v>Business Unit</v>
      </c>
      <c r="C70" s="762" t="str">
        <f>'Main Input'!C70</f>
        <v>Labour</v>
      </c>
      <c r="D70" s="762" t="str">
        <f>'Main Input'!D70</f>
        <v>TFR</v>
      </c>
      <c r="E70" s="762" t="str">
        <f>'Main Input'!E70</f>
        <v>Migration Designer #15 (Wintel)</v>
      </c>
      <c r="F70" s="753" t="str">
        <f>'Main Input'!F70</f>
        <v>direct</v>
      </c>
      <c r="G70" s="753" t="str">
        <f>'Main Input'!G70</f>
        <v>Person</v>
      </c>
      <c r="H70" s="753" t="str">
        <f>'Main Input'!H70</f>
        <v>TAC.CSA.2</v>
      </c>
      <c r="I70" s="753">
        <f>'Main Input'!I70</f>
        <v>0</v>
      </c>
      <c r="J70" s="753">
        <f>'Main Input'!J70</f>
        <v>0</v>
      </c>
      <c r="K70" s="753" t="str">
        <f>'Main Input'!K70</f>
        <v>FJS</v>
      </c>
      <c r="L70" s="753" t="str">
        <f>'Main Input'!L70</f>
        <v>pTran</v>
      </c>
      <c r="M70" s="753">
        <f>'Main Input'!M70</f>
        <v>0</v>
      </c>
      <c r="N70" s="753">
        <f>'Main Input'!N70</f>
        <v>0</v>
      </c>
      <c r="O70" s="753" t="str">
        <f>'Main Input'!O70</f>
        <v>SPAIN</v>
      </c>
      <c r="P70" s="753">
        <f>'Main Input'!P70</f>
        <v>313</v>
      </c>
      <c r="Q70" s="753" t="str">
        <f>'Main Input'!Q70</f>
        <v>EUR</v>
      </c>
      <c r="R70" s="753" t="str">
        <f>'Main Input'!R70</f>
        <v>EMEA</v>
      </c>
      <c r="S70" s="753" t="str">
        <f>'Main Input'!S70</f>
        <v>Local</v>
      </c>
      <c r="T70" s="753">
        <f>'Main Input'!T70</f>
        <v>0</v>
      </c>
      <c r="U70" s="753">
        <f>'Main Input'!U70</f>
        <v>0</v>
      </c>
      <c r="V70" s="753" t="str">
        <f>'Main Input'!V70</f>
        <v>6_ATP</v>
      </c>
      <c r="W70" s="753">
        <f>'Main Input'!W70</f>
        <v>0</v>
      </c>
      <c r="X70" s="753">
        <f>'Main Input'!X70</f>
        <v>0</v>
      </c>
      <c r="Y70" s="753">
        <f>'Main Input'!Y70</f>
        <v>0</v>
      </c>
      <c r="Z70" s="753">
        <f>'Main Input'!Z70</f>
        <v>0</v>
      </c>
      <c r="AA70" s="753">
        <f>'Main Input'!AA70</f>
        <v>0</v>
      </c>
      <c r="AB70" s="763">
        <f>'Main Input'!AB70</f>
        <v>0</v>
      </c>
      <c r="AC70" s="763" t="str">
        <f>'Main Input'!AC70</f>
        <v>Days</v>
      </c>
      <c r="AD70" s="764">
        <f>'Main Input'!AD70</f>
        <v>45</v>
      </c>
      <c r="AE70" s="765">
        <f t="shared" ca="1" si="28"/>
        <v>18862.954374338198</v>
      </c>
      <c r="AF70" s="299">
        <f ca="1">'Profile with CoM'!AF70*f_FinCalc</f>
        <v>0</v>
      </c>
      <c r="AG70" s="300">
        <f ca="1">'Profile with CoM'!AG70*f_FinCalc</f>
        <v>0</v>
      </c>
      <c r="AH70" s="300">
        <f ca="1">'Profile with CoM'!AH70*f_FinCalc</f>
        <v>0</v>
      </c>
      <c r="AI70" s="300">
        <f ca="1">'Profile with CoM'!AI70*f_FinCalc</f>
        <v>0</v>
      </c>
      <c r="AJ70" s="300">
        <f ca="1">'Profile with CoM'!AJ70*f_FinCalc</f>
        <v>0</v>
      </c>
      <c r="AK70" s="300">
        <f ca="1">'Profile with CoM'!AK70*f_FinCalc</f>
        <v>0</v>
      </c>
      <c r="AL70" s="300">
        <f ca="1">'Profile with CoM'!AL70*f_FinCalc</f>
        <v>0</v>
      </c>
      <c r="AM70" s="300">
        <f ca="1">'Profile with CoM'!AM70*f_FinCalc</f>
        <v>0</v>
      </c>
      <c r="AN70" s="300">
        <f ca="1">'Profile with CoM'!AN70*f_FinCalc</f>
        <v>18862.954374338198</v>
      </c>
      <c r="AO70" s="300">
        <f ca="1">'Profile with CoM'!AO70*f_FinCalc</f>
        <v>0</v>
      </c>
      <c r="AP70" s="300">
        <f ca="1">'Profile with CoM'!AP70*f_FinCalc</f>
        <v>0</v>
      </c>
      <c r="AQ70" s="300">
        <f ca="1">'Profile with CoM'!AQ70*f_FinCalc</f>
        <v>0</v>
      </c>
      <c r="AR70" s="300">
        <f ca="1">'Profile with CoM'!AR70*f_FinCalc</f>
        <v>0</v>
      </c>
      <c r="AS70" s="300">
        <f ca="1">'Profile with CoM'!AS70*f_FinCalc</f>
        <v>0</v>
      </c>
      <c r="AT70" s="300">
        <f ca="1">'Profile with CoM'!AT70*f_FinCalc</f>
        <v>0</v>
      </c>
      <c r="AU70" s="300">
        <f ca="1">'Profile with CoM'!AU70*f_FinCalc</f>
        <v>0</v>
      </c>
      <c r="AV70" s="300">
        <f ca="1">'Profile with CoM'!AV70*f_FinCalc</f>
        <v>0</v>
      </c>
      <c r="AW70" s="300">
        <f ca="1">'Profile with CoM'!AW70*f_FinCalc</f>
        <v>0</v>
      </c>
      <c r="AX70" s="300">
        <f ca="1">'Profile with CoM'!AX70*f_FinCalc</f>
        <v>0</v>
      </c>
      <c r="AY70" s="300">
        <f ca="1">'Profile with CoM'!AY70*f_FinCalc</f>
        <v>0</v>
      </c>
      <c r="AZ70" s="300">
        <f ca="1">'Profile with CoM'!AZ70*f_FinCalc</f>
        <v>0</v>
      </c>
      <c r="BA70" s="300">
        <f ca="1">'Profile with CoM'!BA70*f_FinCalc</f>
        <v>0</v>
      </c>
      <c r="BB70" s="300">
        <f ca="1">'Profile with CoM'!BB70*f_FinCalc</f>
        <v>0</v>
      </c>
      <c r="BC70" s="300">
        <f ca="1">'Profile with CoM'!BC70*f_FinCalc</f>
        <v>0</v>
      </c>
      <c r="BD70" s="300">
        <f ca="1">'Profile with CoM'!BD70*f_FinCalc</f>
        <v>0</v>
      </c>
      <c r="BE70" s="300">
        <f ca="1">'Profile with CoM'!BE70*f_FinCalc</f>
        <v>0</v>
      </c>
      <c r="BF70" s="300">
        <f ca="1">'Profile with CoM'!BF70*f_FinCalc</f>
        <v>0</v>
      </c>
      <c r="BG70" s="300">
        <f ca="1">'Profile with CoM'!BG70*f_FinCalc</f>
        <v>0</v>
      </c>
      <c r="BH70" s="300">
        <f ca="1">'Profile with CoM'!BH70*f_FinCalc</f>
        <v>0</v>
      </c>
      <c r="BI70" s="300">
        <f ca="1">'Profile with CoM'!BI70*f_FinCalc</f>
        <v>0</v>
      </c>
      <c r="BJ70" s="300">
        <f ca="1">'Profile with CoM'!BJ70*f_FinCalc</f>
        <v>0</v>
      </c>
      <c r="BK70" s="300">
        <f ca="1">'Profile with CoM'!BK70*f_FinCalc</f>
        <v>0</v>
      </c>
      <c r="BL70" s="300">
        <f ca="1">'Profile with CoM'!BL70*f_FinCalc</f>
        <v>0</v>
      </c>
      <c r="BM70" s="300">
        <f ca="1">'Profile with CoM'!BM70*f_FinCalc</f>
        <v>0</v>
      </c>
      <c r="BN70" s="300">
        <f ca="1">'Profile with CoM'!BN70*f_FinCalc</f>
        <v>0</v>
      </c>
      <c r="BO70" s="300">
        <f ca="1">'Profile with CoM'!BO70*f_FinCalc</f>
        <v>0</v>
      </c>
      <c r="BP70" s="300">
        <f ca="1">'Profile with CoM'!BP70*f_FinCalc</f>
        <v>0</v>
      </c>
      <c r="BQ70" s="300">
        <f ca="1">'Profile with CoM'!BQ70*f_FinCalc</f>
        <v>0</v>
      </c>
      <c r="BR70" s="300">
        <f ca="1">'Profile with CoM'!BR70*f_FinCalc</f>
        <v>0</v>
      </c>
      <c r="BS70" s="300">
        <f ca="1">'Profile with CoM'!BS70*f_FinCalc</f>
        <v>0</v>
      </c>
      <c r="BT70" s="300">
        <f ca="1">'Profile with CoM'!BT70*f_FinCalc</f>
        <v>0</v>
      </c>
      <c r="BU70" s="300">
        <f ca="1">'Profile with CoM'!BU70*f_FinCalc</f>
        <v>0</v>
      </c>
      <c r="BV70" s="300">
        <f ca="1">'Profile with CoM'!BV70*f_FinCalc</f>
        <v>0</v>
      </c>
      <c r="BW70" s="300">
        <f ca="1">'Profile with CoM'!BW70*f_FinCalc</f>
        <v>0</v>
      </c>
      <c r="BX70" s="300">
        <f ca="1">'Profile with CoM'!BX70*f_FinCalc</f>
        <v>0</v>
      </c>
      <c r="BY70" s="300">
        <f ca="1">'Profile with CoM'!BY70*f_FinCalc</f>
        <v>0</v>
      </c>
      <c r="BZ70" s="300">
        <f ca="1">'Profile with CoM'!BZ70*f_FinCalc</f>
        <v>0</v>
      </c>
      <c r="CA70" s="300">
        <f ca="1">'Profile with CoM'!CA70*f_FinCalc</f>
        <v>0</v>
      </c>
      <c r="CB70" s="300">
        <f ca="1">'Profile with CoM'!CB70*f_FinCalc</f>
        <v>0</v>
      </c>
      <c r="CC70" s="300">
        <f ca="1">'Profile with CoM'!CC70*f_FinCalc</f>
        <v>0</v>
      </c>
      <c r="CD70" s="300">
        <f ca="1">'Profile with CoM'!CD70*f_FinCalc</f>
        <v>0</v>
      </c>
      <c r="CE70" s="300">
        <f ca="1">'Profile with CoM'!CE70*f_FinCalc</f>
        <v>0</v>
      </c>
      <c r="CF70" s="300">
        <f ca="1">'Profile with CoM'!CF70*f_FinCalc</f>
        <v>0</v>
      </c>
      <c r="CG70" s="300">
        <f ca="1">'Profile with CoM'!CG70*f_FinCalc</f>
        <v>0</v>
      </c>
      <c r="CH70" s="300">
        <f ca="1">'Profile with CoM'!CH70*f_FinCalc</f>
        <v>0</v>
      </c>
      <c r="CI70" s="300">
        <f ca="1">'Profile with CoM'!CI70*f_FinCalc</f>
        <v>0</v>
      </c>
      <c r="CJ70" s="300">
        <f ca="1">'Profile with CoM'!CJ70*f_FinCalc</f>
        <v>0</v>
      </c>
      <c r="CK70" s="300">
        <f ca="1">'Profile with CoM'!CK70*f_FinCalc</f>
        <v>0</v>
      </c>
      <c r="CL70" s="300">
        <f ca="1">'Profile with CoM'!CL70*f_FinCalc</f>
        <v>0</v>
      </c>
      <c r="CM70" s="300">
        <f ca="1">'Profile with CoM'!CM70*f_FinCalc</f>
        <v>0</v>
      </c>
      <c r="CN70" s="300">
        <f ca="1">'Profile with CoM'!CN70*f_FinCalc</f>
        <v>0</v>
      </c>
      <c r="CO70" s="300">
        <f ca="1">'Profile with CoM'!CO70*f_FinCalc</f>
        <v>0</v>
      </c>
      <c r="CP70" s="300">
        <f ca="1">'Profile with CoM'!CP70*f_FinCalc</f>
        <v>0</v>
      </c>
      <c r="CQ70" s="300">
        <f ca="1">'Profile with CoM'!CQ70*f_FinCalc</f>
        <v>0</v>
      </c>
      <c r="CR70" s="300">
        <f ca="1">'Profile with CoM'!CR70*f_FinCalc</f>
        <v>0</v>
      </c>
      <c r="CS70" s="300">
        <f ca="1">'Profile with CoM'!CS70*f_FinCalc</f>
        <v>0</v>
      </c>
      <c r="CT70" s="300">
        <f ca="1">'Profile with CoM'!CT70*f_FinCalc</f>
        <v>0</v>
      </c>
      <c r="CU70" s="300">
        <f ca="1">'Profile with CoM'!CU70*f_FinCalc</f>
        <v>0</v>
      </c>
      <c r="CV70" s="300">
        <f ca="1">'Profile with CoM'!CV70*f_FinCalc</f>
        <v>0</v>
      </c>
      <c r="CW70" s="300">
        <f ca="1">'Profile with CoM'!CW70*f_FinCalc</f>
        <v>0</v>
      </c>
      <c r="CX70" s="300">
        <f ca="1">'Profile with CoM'!CX70*f_FinCalc</f>
        <v>0</v>
      </c>
      <c r="CY70" s="300">
        <f ca="1">'Profile with CoM'!CY70*f_FinCalc</f>
        <v>0</v>
      </c>
      <c r="CZ70" s="300">
        <f ca="1">'Profile with CoM'!CZ70*f_FinCalc</f>
        <v>0</v>
      </c>
      <c r="DA70" s="300">
        <f ca="1">'Profile with CoM'!DA70*f_FinCalc</f>
        <v>0</v>
      </c>
      <c r="DB70" s="300">
        <f ca="1">'Profile with CoM'!DB70*f_FinCalc</f>
        <v>0</v>
      </c>
      <c r="DC70" s="300">
        <f ca="1">'Profile with CoM'!DC70*f_FinCalc</f>
        <v>0</v>
      </c>
      <c r="DD70" s="300">
        <f ca="1">'Profile with CoM'!DD70*f_FinCalc</f>
        <v>0</v>
      </c>
      <c r="DE70" s="300">
        <f ca="1">'Profile with CoM'!DE70*f_FinCalc</f>
        <v>0</v>
      </c>
      <c r="DF70" s="300">
        <f ca="1">'Profile with CoM'!DF70*f_FinCalc</f>
        <v>0</v>
      </c>
      <c r="DG70" s="300">
        <f ca="1">'Profile with CoM'!DG70*f_FinCalc</f>
        <v>0</v>
      </c>
      <c r="DH70" s="300">
        <f ca="1">'Profile with CoM'!DH70*f_FinCalc</f>
        <v>0</v>
      </c>
      <c r="DI70" s="300">
        <f ca="1">'Profile with CoM'!DI70*f_FinCalc</f>
        <v>0</v>
      </c>
      <c r="DJ70" s="300">
        <f ca="1">'Profile with CoM'!DJ70*f_FinCalc</f>
        <v>0</v>
      </c>
      <c r="DK70" s="300">
        <f ca="1">'Profile with CoM'!DK70*f_FinCalc</f>
        <v>0</v>
      </c>
      <c r="DL70" s="300">
        <f ca="1">'Profile with CoM'!DL70*f_FinCalc</f>
        <v>0</v>
      </c>
      <c r="DM70" s="300">
        <f ca="1">'Profile with CoM'!DM70*f_FinCalc</f>
        <v>0</v>
      </c>
      <c r="DN70" s="300">
        <f ca="1">'Profile with CoM'!DN70*f_FinCalc</f>
        <v>0</v>
      </c>
      <c r="DO70" s="300">
        <f ca="1">'Profile with CoM'!DO70*f_FinCalc</f>
        <v>0</v>
      </c>
      <c r="DP70" s="300">
        <f ca="1">'Profile with CoM'!DP70*f_FinCalc</f>
        <v>0</v>
      </c>
      <c r="DQ70" s="300">
        <f ca="1">'Profile with CoM'!DQ70*f_FinCalc</f>
        <v>0</v>
      </c>
      <c r="DR70" s="300">
        <f ca="1">'Profile with CoM'!DR70*f_FinCalc</f>
        <v>0</v>
      </c>
      <c r="DS70" s="300">
        <f ca="1">'Profile with CoM'!DS70*f_FinCalc</f>
        <v>0</v>
      </c>
      <c r="DT70" s="300">
        <f ca="1">'Profile with CoM'!DT70*f_FinCalc</f>
        <v>0</v>
      </c>
      <c r="DU70" s="300">
        <f ca="1">'Profile with CoM'!DU70*f_FinCalc</f>
        <v>0</v>
      </c>
      <c r="DV70" s="300">
        <f ca="1">'Profile with CoM'!DV70*f_FinCalc</f>
        <v>0</v>
      </c>
      <c r="DW70" s="300">
        <f ca="1">'Profile with CoM'!DW70*f_FinCalc</f>
        <v>0</v>
      </c>
      <c r="DX70" s="300">
        <f ca="1">'Profile with CoM'!DX70*f_FinCalc</f>
        <v>0</v>
      </c>
      <c r="DY70" s="300">
        <f ca="1">'Profile with CoM'!DY70*f_FinCalc</f>
        <v>0</v>
      </c>
      <c r="DZ70" s="300">
        <f ca="1">'Profile with CoM'!DZ70*f_FinCalc</f>
        <v>0</v>
      </c>
      <c r="EA70" s="300">
        <f ca="1">'Profile with CoM'!EA70*f_FinCalc</f>
        <v>0</v>
      </c>
      <c r="EB70" s="300">
        <f ca="1">'Profile with CoM'!EB70*f_FinCalc</f>
        <v>0</v>
      </c>
      <c r="EC70" s="300">
        <f ca="1">'Profile with CoM'!EC70*f_FinCalc</f>
        <v>0</v>
      </c>
      <c r="ED70" s="300">
        <f ca="1">'Profile with CoM'!ED70*f_FinCalc</f>
        <v>0</v>
      </c>
      <c r="EE70" s="300">
        <f ca="1">'Profile with CoM'!EE70*f_FinCalc</f>
        <v>0</v>
      </c>
      <c r="EF70" s="300">
        <f ca="1">'Profile with CoM'!EF70*f_FinCalc</f>
        <v>0</v>
      </c>
      <c r="EG70" s="300">
        <f ca="1">'Profile with CoM'!EG70*f_FinCalc</f>
        <v>0</v>
      </c>
      <c r="EH70" s="300">
        <f ca="1">'Profile with CoM'!EH70*f_FinCalc</f>
        <v>0</v>
      </c>
      <c r="EI70" s="300">
        <f ca="1">'Profile with CoM'!EI70*f_FinCalc</f>
        <v>0</v>
      </c>
      <c r="EJ70" s="300">
        <f ca="1">'Profile with CoM'!EJ70*f_FinCalc</f>
        <v>0</v>
      </c>
      <c r="EK70" s="300">
        <f ca="1">'Profile with CoM'!EK70*f_FinCalc</f>
        <v>0</v>
      </c>
      <c r="EL70" s="300">
        <f ca="1">'Profile with CoM'!EL70*f_FinCalc</f>
        <v>0</v>
      </c>
      <c r="EM70" s="300">
        <f ca="1">'Profile with CoM'!EM70*f_FinCalc</f>
        <v>0</v>
      </c>
      <c r="EN70" s="300">
        <f ca="1">'Profile with CoM'!EN70*f_FinCalc</f>
        <v>0</v>
      </c>
      <c r="EO70" s="300">
        <f ca="1">'Profile with CoM'!EO70*f_FinCalc</f>
        <v>0</v>
      </c>
      <c r="EP70" s="300">
        <f ca="1">'Profile with CoM'!EP70*f_FinCalc</f>
        <v>0</v>
      </c>
      <c r="EQ70" s="300">
        <f ca="1">'Profile with CoM'!EQ70*f_FinCalc</f>
        <v>0</v>
      </c>
      <c r="ER70" s="300">
        <f ca="1">'Profile with CoM'!ER70*f_FinCalc</f>
        <v>0</v>
      </c>
      <c r="ES70" s="300">
        <f ca="1">'Profile with CoM'!ES70*f_FinCalc</f>
        <v>0</v>
      </c>
      <c r="ET70" s="300">
        <f ca="1">'Profile with CoM'!ET70*f_FinCalc</f>
        <v>0</v>
      </c>
      <c r="EU70" s="300">
        <f ca="1">'Profile with CoM'!EU70*f_FinCalc</f>
        <v>0</v>
      </c>
      <c r="EV70" s="300">
        <f ca="1">'Profile with CoM'!EV70*f_FinCalc</f>
        <v>0</v>
      </c>
      <c r="EW70" s="300">
        <f ca="1">'Profile with CoM'!EW70*f_FinCalc</f>
        <v>0</v>
      </c>
      <c r="EX70" s="300">
        <f ca="1">'Profile with CoM'!EX70*f_FinCalc</f>
        <v>0</v>
      </c>
      <c r="EY70" s="612"/>
      <c r="EZ70" s="757" t="str">
        <f>'Main Input'!EZ70</f>
        <v>RPI</v>
      </c>
      <c r="FA70" s="757" t="str">
        <f>'Main Input'!FA70</f>
        <v>N/A</v>
      </c>
      <c r="FB70" s="766">
        <f>'Main Input'!FB70</f>
        <v>0</v>
      </c>
      <c r="FC70" s="766" t="str">
        <f>'Main Input'!FC70</f>
        <v>IT Solutions</v>
      </c>
      <c r="FD70" s="766" t="str">
        <f>'Main Input'!FD70</f>
        <v>Managed Services</v>
      </c>
      <c r="FE70" s="757" t="str">
        <f>'Main Input'!FE70</f>
        <v>Opex</v>
      </c>
      <c r="FF70" s="757" t="str">
        <f>'Main Input'!FF70</f>
        <v>ContractAccrual</v>
      </c>
      <c r="FG70" s="757" t="str">
        <f>'Main Input'!FG70</f>
        <v>Expense</v>
      </c>
      <c r="FH70" s="767" t="str">
        <f>'Main Input'!FH70</f>
        <v>A</v>
      </c>
      <c r="FI70" s="768">
        <f>'Main Input'!FI70</f>
        <v>0.22</v>
      </c>
      <c r="FJ70" s="768">
        <f>'Main Input'!FJ70</f>
        <v>0</v>
      </c>
      <c r="FK70" s="612"/>
      <c r="FL70" s="531">
        <f t="shared" si="29"/>
        <v>0</v>
      </c>
      <c r="FM70" s="86"/>
      <c r="FN70" s="612"/>
    </row>
    <row r="71" spans="1:170" ht="12.75" customHeight="1">
      <c r="A71" s="750" t="str">
        <f>'Main Input'!A71</f>
        <v>MTB</v>
      </c>
      <c r="B71" s="762" t="str">
        <f>'Main Input'!B71</f>
        <v>Business Unit</v>
      </c>
      <c r="C71" s="762" t="str">
        <f>'Main Input'!C71</f>
        <v>Labour</v>
      </c>
      <c r="D71" s="762" t="str">
        <f>'Main Input'!D71</f>
        <v>TFR</v>
      </c>
      <c r="E71" s="762" t="str">
        <f>'Main Input'!E71</f>
        <v>Migration Designer #16 (Wintel)</v>
      </c>
      <c r="F71" s="753" t="str">
        <f>'Main Input'!F71</f>
        <v>direct</v>
      </c>
      <c r="G71" s="753" t="str">
        <f>'Main Input'!G71</f>
        <v>Person</v>
      </c>
      <c r="H71" s="753" t="str">
        <f>'Main Input'!H71</f>
        <v>TAC.CSA.2</v>
      </c>
      <c r="I71" s="753">
        <f>'Main Input'!I71</f>
        <v>0</v>
      </c>
      <c r="J71" s="753">
        <f>'Main Input'!J71</f>
        <v>0</v>
      </c>
      <c r="K71" s="753" t="str">
        <f>'Main Input'!K71</f>
        <v>FJS</v>
      </c>
      <c r="L71" s="753" t="str">
        <f>'Main Input'!L71</f>
        <v>pTran</v>
      </c>
      <c r="M71" s="753">
        <f>'Main Input'!M71</f>
        <v>0</v>
      </c>
      <c r="N71" s="753">
        <f>'Main Input'!N71</f>
        <v>0</v>
      </c>
      <c r="O71" s="753" t="str">
        <f>'Main Input'!O71</f>
        <v>SPAIN</v>
      </c>
      <c r="P71" s="753">
        <f>'Main Input'!P71</f>
        <v>313</v>
      </c>
      <c r="Q71" s="753" t="str">
        <f>'Main Input'!Q71</f>
        <v>EUR</v>
      </c>
      <c r="R71" s="753" t="str">
        <f>'Main Input'!R71</f>
        <v>EMEA</v>
      </c>
      <c r="S71" s="753" t="str">
        <f>'Main Input'!S71</f>
        <v>Local</v>
      </c>
      <c r="T71" s="753">
        <f>'Main Input'!T71</f>
        <v>0</v>
      </c>
      <c r="U71" s="753">
        <f>'Main Input'!U71</f>
        <v>0</v>
      </c>
      <c r="V71" s="753" t="str">
        <f>'Main Input'!V71</f>
        <v>6_ATP</v>
      </c>
      <c r="W71" s="753">
        <f>'Main Input'!W71</f>
        <v>0</v>
      </c>
      <c r="X71" s="753">
        <f>'Main Input'!X71</f>
        <v>0</v>
      </c>
      <c r="Y71" s="753">
        <f>'Main Input'!Y71</f>
        <v>0</v>
      </c>
      <c r="Z71" s="753">
        <f>'Main Input'!Z71</f>
        <v>0</v>
      </c>
      <c r="AA71" s="753">
        <f>'Main Input'!AA71</f>
        <v>0</v>
      </c>
      <c r="AB71" s="763">
        <f>'Main Input'!AB71</f>
        <v>0</v>
      </c>
      <c r="AC71" s="763" t="str">
        <f>'Main Input'!AC71</f>
        <v>Days</v>
      </c>
      <c r="AD71" s="764">
        <f>'Main Input'!AD71</f>
        <v>45</v>
      </c>
      <c r="AE71" s="765">
        <f t="shared" ca="1" si="28"/>
        <v>18862.954374338198</v>
      </c>
      <c r="AF71" s="299">
        <f ca="1">'Profile with CoM'!AF71*f_FinCalc</f>
        <v>0</v>
      </c>
      <c r="AG71" s="300">
        <f ca="1">'Profile with CoM'!AG71*f_FinCalc</f>
        <v>0</v>
      </c>
      <c r="AH71" s="300">
        <f ca="1">'Profile with CoM'!AH71*f_FinCalc</f>
        <v>0</v>
      </c>
      <c r="AI71" s="300">
        <f ca="1">'Profile with CoM'!AI71*f_FinCalc</f>
        <v>0</v>
      </c>
      <c r="AJ71" s="300">
        <f ca="1">'Profile with CoM'!AJ71*f_FinCalc</f>
        <v>0</v>
      </c>
      <c r="AK71" s="300">
        <f ca="1">'Profile with CoM'!AK71*f_FinCalc</f>
        <v>0</v>
      </c>
      <c r="AL71" s="300">
        <f ca="1">'Profile with CoM'!AL71*f_FinCalc</f>
        <v>0</v>
      </c>
      <c r="AM71" s="300">
        <f ca="1">'Profile with CoM'!AM71*f_FinCalc</f>
        <v>0</v>
      </c>
      <c r="AN71" s="300">
        <f ca="1">'Profile with CoM'!AN71*f_FinCalc</f>
        <v>18862.954374338198</v>
      </c>
      <c r="AO71" s="300">
        <f ca="1">'Profile with CoM'!AO71*f_FinCalc</f>
        <v>0</v>
      </c>
      <c r="AP71" s="300">
        <f ca="1">'Profile with CoM'!AP71*f_FinCalc</f>
        <v>0</v>
      </c>
      <c r="AQ71" s="300">
        <f ca="1">'Profile with CoM'!AQ71*f_FinCalc</f>
        <v>0</v>
      </c>
      <c r="AR71" s="300">
        <f ca="1">'Profile with CoM'!AR71*f_FinCalc</f>
        <v>0</v>
      </c>
      <c r="AS71" s="300">
        <f ca="1">'Profile with CoM'!AS71*f_FinCalc</f>
        <v>0</v>
      </c>
      <c r="AT71" s="300">
        <f ca="1">'Profile with CoM'!AT71*f_FinCalc</f>
        <v>0</v>
      </c>
      <c r="AU71" s="300">
        <f ca="1">'Profile with CoM'!AU71*f_FinCalc</f>
        <v>0</v>
      </c>
      <c r="AV71" s="300">
        <f ca="1">'Profile with CoM'!AV71*f_FinCalc</f>
        <v>0</v>
      </c>
      <c r="AW71" s="300">
        <f ca="1">'Profile with CoM'!AW71*f_FinCalc</f>
        <v>0</v>
      </c>
      <c r="AX71" s="300">
        <f ca="1">'Profile with CoM'!AX71*f_FinCalc</f>
        <v>0</v>
      </c>
      <c r="AY71" s="300">
        <f ca="1">'Profile with CoM'!AY71*f_FinCalc</f>
        <v>0</v>
      </c>
      <c r="AZ71" s="300">
        <f ca="1">'Profile with CoM'!AZ71*f_FinCalc</f>
        <v>0</v>
      </c>
      <c r="BA71" s="300">
        <f ca="1">'Profile with CoM'!BA71*f_FinCalc</f>
        <v>0</v>
      </c>
      <c r="BB71" s="300">
        <f ca="1">'Profile with CoM'!BB71*f_FinCalc</f>
        <v>0</v>
      </c>
      <c r="BC71" s="300">
        <f ca="1">'Profile with CoM'!BC71*f_FinCalc</f>
        <v>0</v>
      </c>
      <c r="BD71" s="300">
        <f ca="1">'Profile with CoM'!BD71*f_FinCalc</f>
        <v>0</v>
      </c>
      <c r="BE71" s="300">
        <f ca="1">'Profile with CoM'!BE71*f_FinCalc</f>
        <v>0</v>
      </c>
      <c r="BF71" s="300">
        <f ca="1">'Profile with CoM'!BF71*f_FinCalc</f>
        <v>0</v>
      </c>
      <c r="BG71" s="300">
        <f ca="1">'Profile with CoM'!BG71*f_FinCalc</f>
        <v>0</v>
      </c>
      <c r="BH71" s="300">
        <f ca="1">'Profile with CoM'!BH71*f_FinCalc</f>
        <v>0</v>
      </c>
      <c r="BI71" s="300">
        <f ca="1">'Profile with CoM'!BI71*f_FinCalc</f>
        <v>0</v>
      </c>
      <c r="BJ71" s="300">
        <f ca="1">'Profile with CoM'!BJ71*f_FinCalc</f>
        <v>0</v>
      </c>
      <c r="BK71" s="300">
        <f ca="1">'Profile with CoM'!BK71*f_FinCalc</f>
        <v>0</v>
      </c>
      <c r="BL71" s="300">
        <f ca="1">'Profile with CoM'!BL71*f_FinCalc</f>
        <v>0</v>
      </c>
      <c r="BM71" s="300">
        <f ca="1">'Profile with CoM'!BM71*f_FinCalc</f>
        <v>0</v>
      </c>
      <c r="BN71" s="300">
        <f ca="1">'Profile with CoM'!BN71*f_FinCalc</f>
        <v>0</v>
      </c>
      <c r="BO71" s="300">
        <f ca="1">'Profile with CoM'!BO71*f_FinCalc</f>
        <v>0</v>
      </c>
      <c r="BP71" s="300">
        <f ca="1">'Profile with CoM'!BP71*f_FinCalc</f>
        <v>0</v>
      </c>
      <c r="BQ71" s="300">
        <f ca="1">'Profile with CoM'!BQ71*f_FinCalc</f>
        <v>0</v>
      </c>
      <c r="BR71" s="300">
        <f ca="1">'Profile with CoM'!BR71*f_FinCalc</f>
        <v>0</v>
      </c>
      <c r="BS71" s="300">
        <f ca="1">'Profile with CoM'!BS71*f_FinCalc</f>
        <v>0</v>
      </c>
      <c r="BT71" s="300">
        <f ca="1">'Profile with CoM'!BT71*f_FinCalc</f>
        <v>0</v>
      </c>
      <c r="BU71" s="300">
        <f ca="1">'Profile with CoM'!BU71*f_FinCalc</f>
        <v>0</v>
      </c>
      <c r="BV71" s="300">
        <f ca="1">'Profile with CoM'!BV71*f_FinCalc</f>
        <v>0</v>
      </c>
      <c r="BW71" s="300">
        <f ca="1">'Profile with CoM'!BW71*f_FinCalc</f>
        <v>0</v>
      </c>
      <c r="BX71" s="300">
        <f ca="1">'Profile with CoM'!BX71*f_FinCalc</f>
        <v>0</v>
      </c>
      <c r="BY71" s="300">
        <f ca="1">'Profile with CoM'!BY71*f_FinCalc</f>
        <v>0</v>
      </c>
      <c r="BZ71" s="300">
        <f ca="1">'Profile with CoM'!BZ71*f_FinCalc</f>
        <v>0</v>
      </c>
      <c r="CA71" s="300">
        <f ca="1">'Profile with CoM'!CA71*f_FinCalc</f>
        <v>0</v>
      </c>
      <c r="CB71" s="300">
        <f ca="1">'Profile with CoM'!CB71*f_FinCalc</f>
        <v>0</v>
      </c>
      <c r="CC71" s="300">
        <f ca="1">'Profile with CoM'!CC71*f_FinCalc</f>
        <v>0</v>
      </c>
      <c r="CD71" s="300">
        <f ca="1">'Profile with CoM'!CD71*f_FinCalc</f>
        <v>0</v>
      </c>
      <c r="CE71" s="300">
        <f ca="1">'Profile with CoM'!CE71*f_FinCalc</f>
        <v>0</v>
      </c>
      <c r="CF71" s="300">
        <f ca="1">'Profile with CoM'!CF71*f_FinCalc</f>
        <v>0</v>
      </c>
      <c r="CG71" s="300">
        <f ca="1">'Profile with CoM'!CG71*f_FinCalc</f>
        <v>0</v>
      </c>
      <c r="CH71" s="300">
        <f ca="1">'Profile with CoM'!CH71*f_FinCalc</f>
        <v>0</v>
      </c>
      <c r="CI71" s="300">
        <f ca="1">'Profile with CoM'!CI71*f_FinCalc</f>
        <v>0</v>
      </c>
      <c r="CJ71" s="300">
        <f ca="1">'Profile with CoM'!CJ71*f_FinCalc</f>
        <v>0</v>
      </c>
      <c r="CK71" s="300">
        <f ca="1">'Profile with CoM'!CK71*f_FinCalc</f>
        <v>0</v>
      </c>
      <c r="CL71" s="300">
        <f ca="1">'Profile with CoM'!CL71*f_FinCalc</f>
        <v>0</v>
      </c>
      <c r="CM71" s="300">
        <f ca="1">'Profile with CoM'!CM71*f_FinCalc</f>
        <v>0</v>
      </c>
      <c r="CN71" s="300">
        <f ca="1">'Profile with CoM'!CN71*f_FinCalc</f>
        <v>0</v>
      </c>
      <c r="CO71" s="300">
        <f ca="1">'Profile with CoM'!CO71*f_FinCalc</f>
        <v>0</v>
      </c>
      <c r="CP71" s="300">
        <f ca="1">'Profile with CoM'!CP71*f_FinCalc</f>
        <v>0</v>
      </c>
      <c r="CQ71" s="300">
        <f ca="1">'Profile with CoM'!CQ71*f_FinCalc</f>
        <v>0</v>
      </c>
      <c r="CR71" s="300">
        <f ca="1">'Profile with CoM'!CR71*f_FinCalc</f>
        <v>0</v>
      </c>
      <c r="CS71" s="300">
        <f ca="1">'Profile with CoM'!CS71*f_FinCalc</f>
        <v>0</v>
      </c>
      <c r="CT71" s="300">
        <f ca="1">'Profile with CoM'!CT71*f_FinCalc</f>
        <v>0</v>
      </c>
      <c r="CU71" s="300">
        <f ca="1">'Profile with CoM'!CU71*f_FinCalc</f>
        <v>0</v>
      </c>
      <c r="CV71" s="300">
        <f ca="1">'Profile with CoM'!CV71*f_FinCalc</f>
        <v>0</v>
      </c>
      <c r="CW71" s="300">
        <f ca="1">'Profile with CoM'!CW71*f_FinCalc</f>
        <v>0</v>
      </c>
      <c r="CX71" s="300">
        <f ca="1">'Profile with CoM'!CX71*f_FinCalc</f>
        <v>0</v>
      </c>
      <c r="CY71" s="300">
        <f ca="1">'Profile with CoM'!CY71*f_FinCalc</f>
        <v>0</v>
      </c>
      <c r="CZ71" s="300">
        <f ca="1">'Profile with CoM'!CZ71*f_FinCalc</f>
        <v>0</v>
      </c>
      <c r="DA71" s="300">
        <f ca="1">'Profile with CoM'!DA71*f_FinCalc</f>
        <v>0</v>
      </c>
      <c r="DB71" s="300">
        <f ca="1">'Profile with CoM'!DB71*f_FinCalc</f>
        <v>0</v>
      </c>
      <c r="DC71" s="300">
        <f ca="1">'Profile with CoM'!DC71*f_FinCalc</f>
        <v>0</v>
      </c>
      <c r="DD71" s="300">
        <f ca="1">'Profile with CoM'!DD71*f_FinCalc</f>
        <v>0</v>
      </c>
      <c r="DE71" s="300">
        <f ca="1">'Profile with CoM'!DE71*f_FinCalc</f>
        <v>0</v>
      </c>
      <c r="DF71" s="300">
        <f ca="1">'Profile with CoM'!DF71*f_FinCalc</f>
        <v>0</v>
      </c>
      <c r="DG71" s="300">
        <f ca="1">'Profile with CoM'!DG71*f_FinCalc</f>
        <v>0</v>
      </c>
      <c r="DH71" s="300">
        <f ca="1">'Profile with CoM'!DH71*f_FinCalc</f>
        <v>0</v>
      </c>
      <c r="DI71" s="300">
        <f ca="1">'Profile with CoM'!DI71*f_FinCalc</f>
        <v>0</v>
      </c>
      <c r="DJ71" s="300">
        <f ca="1">'Profile with CoM'!DJ71*f_FinCalc</f>
        <v>0</v>
      </c>
      <c r="DK71" s="300">
        <f ca="1">'Profile with CoM'!DK71*f_FinCalc</f>
        <v>0</v>
      </c>
      <c r="DL71" s="300">
        <f ca="1">'Profile with CoM'!DL71*f_FinCalc</f>
        <v>0</v>
      </c>
      <c r="DM71" s="300">
        <f ca="1">'Profile with CoM'!DM71*f_FinCalc</f>
        <v>0</v>
      </c>
      <c r="DN71" s="300">
        <f ca="1">'Profile with CoM'!DN71*f_FinCalc</f>
        <v>0</v>
      </c>
      <c r="DO71" s="300">
        <f ca="1">'Profile with CoM'!DO71*f_FinCalc</f>
        <v>0</v>
      </c>
      <c r="DP71" s="300">
        <f ca="1">'Profile with CoM'!DP71*f_FinCalc</f>
        <v>0</v>
      </c>
      <c r="DQ71" s="300">
        <f ca="1">'Profile with CoM'!DQ71*f_FinCalc</f>
        <v>0</v>
      </c>
      <c r="DR71" s="300">
        <f ca="1">'Profile with CoM'!DR71*f_FinCalc</f>
        <v>0</v>
      </c>
      <c r="DS71" s="300">
        <f ca="1">'Profile with CoM'!DS71*f_FinCalc</f>
        <v>0</v>
      </c>
      <c r="DT71" s="300">
        <f ca="1">'Profile with CoM'!DT71*f_FinCalc</f>
        <v>0</v>
      </c>
      <c r="DU71" s="300">
        <f ca="1">'Profile with CoM'!DU71*f_FinCalc</f>
        <v>0</v>
      </c>
      <c r="DV71" s="300">
        <f ca="1">'Profile with CoM'!DV71*f_FinCalc</f>
        <v>0</v>
      </c>
      <c r="DW71" s="300">
        <f ca="1">'Profile with CoM'!DW71*f_FinCalc</f>
        <v>0</v>
      </c>
      <c r="DX71" s="300">
        <f ca="1">'Profile with CoM'!DX71*f_FinCalc</f>
        <v>0</v>
      </c>
      <c r="DY71" s="300">
        <f ca="1">'Profile with CoM'!DY71*f_FinCalc</f>
        <v>0</v>
      </c>
      <c r="DZ71" s="300">
        <f ca="1">'Profile with CoM'!DZ71*f_FinCalc</f>
        <v>0</v>
      </c>
      <c r="EA71" s="300">
        <f ca="1">'Profile with CoM'!EA71*f_FinCalc</f>
        <v>0</v>
      </c>
      <c r="EB71" s="300">
        <f ca="1">'Profile with CoM'!EB71*f_FinCalc</f>
        <v>0</v>
      </c>
      <c r="EC71" s="300">
        <f ca="1">'Profile with CoM'!EC71*f_FinCalc</f>
        <v>0</v>
      </c>
      <c r="ED71" s="300">
        <f ca="1">'Profile with CoM'!ED71*f_FinCalc</f>
        <v>0</v>
      </c>
      <c r="EE71" s="300">
        <f ca="1">'Profile with CoM'!EE71*f_FinCalc</f>
        <v>0</v>
      </c>
      <c r="EF71" s="300">
        <f ca="1">'Profile with CoM'!EF71*f_FinCalc</f>
        <v>0</v>
      </c>
      <c r="EG71" s="300">
        <f ca="1">'Profile with CoM'!EG71*f_FinCalc</f>
        <v>0</v>
      </c>
      <c r="EH71" s="300">
        <f ca="1">'Profile with CoM'!EH71*f_FinCalc</f>
        <v>0</v>
      </c>
      <c r="EI71" s="300">
        <f ca="1">'Profile with CoM'!EI71*f_FinCalc</f>
        <v>0</v>
      </c>
      <c r="EJ71" s="300">
        <f ca="1">'Profile with CoM'!EJ71*f_FinCalc</f>
        <v>0</v>
      </c>
      <c r="EK71" s="300">
        <f ca="1">'Profile with CoM'!EK71*f_FinCalc</f>
        <v>0</v>
      </c>
      <c r="EL71" s="300">
        <f ca="1">'Profile with CoM'!EL71*f_FinCalc</f>
        <v>0</v>
      </c>
      <c r="EM71" s="300">
        <f ca="1">'Profile with CoM'!EM71*f_FinCalc</f>
        <v>0</v>
      </c>
      <c r="EN71" s="300">
        <f ca="1">'Profile with CoM'!EN71*f_FinCalc</f>
        <v>0</v>
      </c>
      <c r="EO71" s="300">
        <f ca="1">'Profile with CoM'!EO71*f_FinCalc</f>
        <v>0</v>
      </c>
      <c r="EP71" s="300">
        <f ca="1">'Profile with CoM'!EP71*f_FinCalc</f>
        <v>0</v>
      </c>
      <c r="EQ71" s="300">
        <f ca="1">'Profile with CoM'!EQ71*f_FinCalc</f>
        <v>0</v>
      </c>
      <c r="ER71" s="300">
        <f ca="1">'Profile with CoM'!ER71*f_FinCalc</f>
        <v>0</v>
      </c>
      <c r="ES71" s="300">
        <f ca="1">'Profile with CoM'!ES71*f_FinCalc</f>
        <v>0</v>
      </c>
      <c r="ET71" s="300">
        <f ca="1">'Profile with CoM'!ET71*f_FinCalc</f>
        <v>0</v>
      </c>
      <c r="EU71" s="300">
        <f ca="1">'Profile with CoM'!EU71*f_FinCalc</f>
        <v>0</v>
      </c>
      <c r="EV71" s="300">
        <f ca="1">'Profile with CoM'!EV71*f_FinCalc</f>
        <v>0</v>
      </c>
      <c r="EW71" s="300">
        <f ca="1">'Profile with CoM'!EW71*f_FinCalc</f>
        <v>0</v>
      </c>
      <c r="EX71" s="300">
        <f ca="1">'Profile with CoM'!EX71*f_FinCalc</f>
        <v>0</v>
      </c>
      <c r="EY71" s="612"/>
      <c r="EZ71" s="757" t="str">
        <f>'Main Input'!EZ71</f>
        <v>RPI</v>
      </c>
      <c r="FA71" s="757" t="str">
        <f>'Main Input'!FA71</f>
        <v>N/A</v>
      </c>
      <c r="FB71" s="766">
        <f>'Main Input'!FB71</f>
        <v>0</v>
      </c>
      <c r="FC71" s="766" t="str">
        <f>'Main Input'!FC71</f>
        <v>IT Solutions</v>
      </c>
      <c r="FD71" s="766" t="str">
        <f>'Main Input'!FD71</f>
        <v>Managed Services</v>
      </c>
      <c r="FE71" s="757" t="str">
        <f>'Main Input'!FE71</f>
        <v>Opex</v>
      </c>
      <c r="FF71" s="757" t="str">
        <f>'Main Input'!FF71</f>
        <v>ContractAccrual</v>
      </c>
      <c r="FG71" s="757" t="str">
        <f>'Main Input'!FG71</f>
        <v>Expense</v>
      </c>
      <c r="FH71" s="767" t="str">
        <f>'Main Input'!FH71</f>
        <v>A</v>
      </c>
      <c r="FI71" s="768">
        <f>'Main Input'!FI71</f>
        <v>0.22</v>
      </c>
      <c r="FJ71" s="768">
        <f>'Main Input'!FJ71</f>
        <v>0</v>
      </c>
      <c r="FK71" s="612"/>
      <c r="FL71" s="531">
        <f t="shared" si="29"/>
        <v>0</v>
      </c>
      <c r="FM71" s="86"/>
      <c r="FN71" s="612"/>
    </row>
    <row r="72" spans="1:170" ht="12.75" customHeight="1">
      <c r="A72" s="750" t="str">
        <f>'Main Input'!A72</f>
        <v>MTB</v>
      </c>
      <c r="B72" s="762" t="str">
        <f>'Main Input'!B72</f>
        <v>Business Unit</v>
      </c>
      <c r="C72" s="762" t="str">
        <f>'Main Input'!C72</f>
        <v>Labour</v>
      </c>
      <c r="D72" s="762" t="str">
        <f>'Main Input'!D72</f>
        <v>TFR</v>
      </c>
      <c r="E72" s="762" t="str">
        <f>'Main Input'!E72</f>
        <v>Migration Designer #17 (Wintel)</v>
      </c>
      <c r="F72" s="753" t="str">
        <f>'Main Input'!F72</f>
        <v>direct</v>
      </c>
      <c r="G72" s="753" t="str">
        <f>'Main Input'!G72</f>
        <v>Person</v>
      </c>
      <c r="H72" s="753" t="str">
        <f>'Main Input'!H72</f>
        <v>TAC.CSA.2</v>
      </c>
      <c r="I72" s="753">
        <f>'Main Input'!I72</f>
        <v>0</v>
      </c>
      <c r="J72" s="753">
        <f>'Main Input'!J72</f>
        <v>0</v>
      </c>
      <c r="K72" s="753" t="str">
        <f>'Main Input'!K72</f>
        <v>FJS</v>
      </c>
      <c r="L72" s="753" t="str">
        <f>'Main Input'!L72</f>
        <v>pTran</v>
      </c>
      <c r="M72" s="753">
        <f>'Main Input'!M72</f>
        <v>0</v>
      </c>
      <c r="N72" s="753">
        <f>'Main Input'!N72</f>
        <v>0</v>
      </c>
      <c r="O72" s="753" t="str">
        <f>'Main Input'!O72</f>
        <v>SPAIN</v>
      </c>
      <c r="P72" s="753">
        <f>'Main Input'!P72</f>
        <v>313</v>
      </c>
      <c r="Q72" s="753" t="str">
        <f>'Main Input'!Q72</f>
        <v>EUR</v>
      </c>
      <c r="R72" s="753" t="str">
        <f>'Main Input'!R72</f>
        <v>EMEA</v>
      </c>
      <c r="S72" s="753" t="str">
        <f>'Main Input'!S72</f>
        <v>Local</v>
      </c>
      <c r="T72" s="753">
        <f>'Main Input'!T72</f>
        <v>0</v>
      </c>
      <c r="U72" s="753">
        <f>'Main Input'!U72</f>
        <v>0</v>
      </c>
      <c r="V72" s="753" t="str">
        <f>'Main Input'!V72</f>
        <v>6_ATP</v>
      </c>
      <c r="W72" s="753">
        <f>'Main Input'!W72</f>
        <v>0</v>
      </c>
      <c r="X72" s="753">
        <f>'Main Input'!X72</f>
        <v>0</v>
      </c>
      <c r="Y72" s="753">
        <f>'Main Input'!Y72</f>
        <v>0</v>
      </c>
      <c r="Z72" s="753">
        <f>'Main Input'!Z72</f>
        <v>0</v>
      </c>
      <c r="AA72" s="753">
        <f>'Main Input'!AA72</f>
        <v>0</v>
      </c>
      <c r="AB72" s="763">
        <f>'Main Input'!AB72</f>
        <v>0</v>
      </c>
      <c r="AC72" s="763" t="str">
        <f>'Main Input'!AC72</f>
        <v>Days</v>
      </c>
      <c r="AD72" s="764">
        <f>'Main Input'!AD72</f>
        <v>45</v>
      </c>
      <c r="AE72" s="765">
        <f t="shared" ca="1" si="28"/>
        <v>18862.954374338198</v>
      </c>
      <c r="AF72" s="299">
        <f ca="1">'Profile with CoM'!AF72*f_FinCalc</f>
        <v>0</v>
      </c>
      <c r="AG72" s="300">
        <f ca="1">'Profile with CoM'!AG72*f_FinCalc</f>
        <v>0</v>
      </c>
      <c r="AH72" s="300">
        <f ca="1">'Profile with CoM'!AH72*f_FinCalc</f>
        <v>0</v>
      </c>
      <c r="AI72" s="300">
        <f ca="1">'Profile with CoM'!AI72*f_FinCalc</f>
        <v>0</v>
      </c>
      <c r="AJ72" s="300">
        <f ca="1">'Profile with CoM'!AJ72*f_FinCalc</f>
        <v>0</v>
      </c>
      <c r="AK72" s="300">
        <f ca="1">'Profile with CoM'!AK72*f_FinCalc</f>
        <v>0</v>
      </c>
      <c r="AL72" s="300">
        <f ca="1">'Profile with CoM'!AL72*f_FinCalc</f>
        <v>0</v>
      </c>
      <c r="AM72" s="300">
        <f ca="1">'Profile with CoM'!AM72*f_FinCalc</f>
        <v>0</v>
      </c>
      <c r="AN72" s="300">
        <f ca="1">'Profile with CoM'!AN72*f_FinCalc</f>
        <v>18862.954374338198</v>
      </c>
      <c r="AO72" s="300">
        <f ca="1">'Profile with CoM'!AO72*f_FinCalc</f>
        <v>0</v>
      </c>
      <c r="AP72" s="300">
        <f ca="1">'Profile with CoM'!AP72*f_FinCalc</f>
        <v>0</v>
      </c>
      <c r="AQ72" s="300">
        <f ca="1">'Profile with CoM'!AQ72*f_FinCalc</f>
        <v>0</v>
      </c>
      <c r="AR72" s="300">
        <f ca="1">'Profile with CoM'!AR72*f_FinCalc</f>
        <v>0</v>
      </c>
      <c r="AS72" s="300">
        <f ca="1">'Profile with CoM'!AS72*f_FinCalc</f>
        <v>0</v>
      </c>
      <c r="AT72" s="300">
        <f ca="1">'Profile with CoM'!AT72*f_FinCalc</f>
        <v>0</v>
      </c>
      <c r="AU72" s="300">
        <f ca="1">'Profile with CoM'!AU72*f_FinCalc</f>
        <v>0</v>
      </c>
      <c r="AV72" s="300">
        <f ca="1">'Profile with CoM'!AV72*f_FinCalc</f>
        <v>0</v>
      </c>
      <c r="AW72" s="300">
        <f ca="1">'Profile with CoM'!AW72*f_FinCalc</f>
        <v>0</v>
      </c>
      <c r="AX72" s="300">
        <f ca="1">'Profile with CoM'!AX72*f_FinCalc</f>
        <v>0</v>
      </c>
      <c r="AY72" s="300">
        <f ca="1">'Profile with CoM'!AY72*f_FinCalc</f>
        <v>0</v>
      </c>
      <c r="AZ72" s="300">
        <f ca="1">'Profile with CoM'!AZ72*f_FinCalc</f>
        <v>0</v>
      </c>
      <c r="BA72" s="300">
        <f ca="1">'Profile with CoM'!BA72*f_FinCalc</f>
        <v>0</v>
      </c>
      <c r="BB72" s="300">
        <f ca="1">'Profile with CoM'!BB72*f_FinCalc</f>
        <v>0</v>
      </c>
      <c r="BC72" s="300">
        <f ca="1">'Profile with CoM'!BC72*f_FinCalc</f>
        <v>0</v>
      </c>
      <c r="BD72" s="300">
        <f ca="1">'Profile with CoM'!BD72*f_FinCalc</f>
        <v>0</v>
      </c>
      <c r="BE72" s="300">
        <f ca="1">'Profile with CoM'!BE72*f_FinCalc</f>
        <v>0</v>
      </c>
      <c r="BF72" s="300">
        <f ca="1">'Profile with CoM'!BF72*f_FinCalc</f>
        <v>0</v>
      </c>
      <c r="BG72" s="300">
        <f ca="1">'Profile with CoM'!BG72*f_FinCalc</f>
        <v>0</v>
      </c>
      <c r="BH72" s="300">
        <f ca="1">'Profile with CoM'!BH72*f_FinCalc</f>
        <v>0</v>
      </c>
      <c r="BI72" s="300">
        <f ca="1">'Profile with CoM'!BI72*f_FinCalc</f>
        <v>0</v>
      </c>
      <c r="BJ72" s="300">
        <f ca="1">'Profile with CoM'!BJ72*f_FinCalc</f>
        <v>0</v>
      </c>
      <c r="BK72" s="300">
        <f ca="1">'Profile with CoM'!BK72*f_FinCalc</f>
        <v>0</v>
      </c>
      <c r="BL72" s="300">
        <f ca="1">'Profile with CoM'!BL72*f_FinCalc</f>
        <v>0</v>
      </c>
      <c r="BM72" s="300">
        <f ca="1">'Profile with CoM'!BM72*f_FinCalc</f>
        <v>0</v>
      </c>
      <c r="BN72" s="300">
        <f ca="1">'Profile with CoM'!BN72*f_FinCalc</f>
        <v>0</v>
      </c>
      <c r="BO72" s="300">
        <f ca="1">'Profile with CoM'!BO72*f_FinCalc</f>
        <v>0</v>
      </c>
      <c r="BP72" s="300">
        <f ca="1">'Profile with CoM'!BP72*f_FinCalc</f>
        <v>0</v>
      </c>
      <c r="BQ72" s="300">
        <f ca="1">'Profile with CoM'!BQ72*f_FinCalc</f>
        <v>0</v>
      </c>
      <c r="BR72" s="300">
        <f ca="1">'Profile with CoM'!BR72*f_FinCalc</f>
        <v>0</v>
      </c>
      <c r="BS72" s="300">
        <f ca="1">'Profile with CoM'!BS72*f_FinCalc</f>
        <v>0</v>
      </c>
      <c r="BT72" s="300">
        <f ca="1">'Profile with CoM'!BT72*f_FinCalc</f>
        <v>0</v>
      </c>
      <c r="BU72" s="300">
        <f ca="1">'Profile with CoM'!BU72*f_FinCalc</f>
        <v>0</v>
      </c>
      <c r="BV72" s="300">
        <f ca="1">'Profile with CoM'!BV72*f_FinCalc</f>
        <v>0</v>
      </c>
      <c r="BW72" s="300">
        <f ca="1">'Profile with CoM'!BW72*f_FinCalc</f>
        <v>0</v>
      </c>
      <c r="BX72" s="300">
        <f ca="1">'Profile with CoM'!BX72*f_FinCalc</f>
        <v>0</v>
      </c>
      <c r="BY72" s="300">
        <f ca="1">'Profile with CoM'!BY72*f_FinCalc</f>
        <v>0</v>
      </c>
      <c r="BZ72" s="300">
        <f ca="1">'Profile with CoM'!BZ72*f_FinCalc</f>
        <v>0</v>
      </c>
      <c r="CA72" s="300">
        <f ca="1">'Profile with CoM'!CA72*f_FinCalc</f>
        <v>0</v>
      </c>
      <c r="CB72" s="300">
        <f ca="1">'Profile with CoM'!CB72*f_FinCalc</f>
        <v>0</v>
      </c>
      <c r="CC72" s="300">
        <f ca="1">'Profile with CoM'!CC72*f_FinCalc</f>
        <v>0</v>
      </c>
      <c r="CD72" s="300">
        <f ca="1">'Profile with CoM'!CD72*f_FinCalc</f>
        <v>0</v>
      </c>
      <c r="CE72" s="300">
        <f ca="1">'Profile with CoM'!CE72*f_FinCalc</f>
        <v>0</v>
      </c>
      <c r="CF72" s="300">
        <f ca="1">'Profile with CoM'!CF72*f_FinCalc</f>
        <v>0</v>
      </c>
      <c r="CG72" s="300">
        <f ca="1">'Profile with CoM'!CG72*f_FinCalc</f>
        <v>0</v>
      </c>
      <c r="CH72" s="300">
        <f ca="1">'Profile with CoM'!CH72*f_FinCalc</f>
        <v>0</v>
      </c>
      <c r="CI72" s="300">
        <f ca="1">'Profile with CoM'!CI72*f_FinCalc</f>
        <v>0</v>
      </c>
      <c r="CJ72" s="300">
        <f ca="1">'Profile with CoM'!CJ72*f_FinCalc</f>
        <v>0</v>
      </c>
      <c r="CK72" s="300">
        <f ca="1">'Profile with CoM'!CK72*f_FinCalc</f>
        <v>0</v>
      </c>
      <c r="CL72" s="300">
        <f ca="1">'Profile with CoM'!CL72*f_FinCalc</f>
        <v>0</v>
      </c>
      <c r="CM72" s="300">
        <f ca="1">'Profile with CoM'!CM72*f_FinCalc</f>
        <v>0</v>
      </c>
      <c r="CN72" s="300">
        <f ca="1">'Profile with CoM'!CN72*f_FinCalc</f>
        <v>0</v>
      </c>
      <c r="CO72" s="300">
        <f ca="1">'Profile with CoM'!CO72*f_FinCalc</f>
        <v>0</v>
      </c>
      <c r="CP72" s="300">
        <f ca="1">'Profile with CoM'!CP72*f_FinCalc</f>
        <v>0</v>
      </c>
      <c r="CQ72" s="300">
        <f ca="1">'Profile with CoM'!CQ72*f_FinCalc</f>
        <v>0</v>
      </c>
      <c r="CR72" s="300">
        <f ca="1">'Profile with CoM'!CR72*f_FinCalc</f>
        <v>0</v>
      </c>
      <c r="CS72" s="300">
        <f ca="1">'Profile with CoM'!CS72*f_FinCalc</f>
        <v>0</v>
      </c>
      <c r="CT72" s="300">
        <f ca="1">'Profile with CoM'!CT72*f_FinCalc</f>
        <v>0</v>
      </c>
      <c r="CU72" s="300">
        <f ca="1">'Profile with CoM'!CU72*f_FinCalc</f>
        <v>0</v>
      </c>
      <c r="CV72" s="300">
        <f ca="1">'Profile with CoM'!CV72*f_FinCalc</f>
        <v>0</v>
      </c>
      <c r="CW72" s="300">
        <f ca="1">'Profile with CoM'!CW72*f_FinCalc</f>
        <v>0</v>
      </c>
      <c r="CX72" s="300">
        <f ca="1">'Profile with CoM'!CX72*f_FinCalc</f>
        <v>0</v>
      </c>
      <c r="CY72" s="300">
        <f ca="1">'Profile with CoM'!CY72*f_FinCalc</f>
        <v>0</v>
      </c>
      <c r="CZ72" s="300">
        <f ca="1">'Profile with CoM'!CZ72*f_FinCalc</f>
        <v>0</v>
      </c>
      <c r="DA72" s="300">
        <f ca="1">'Profile with CoM'!DA72*f_FinCalc</f>
        <v>0</v>
      </c>
      <c r="DB72" s="300">
        <f ca="1">'Profile with CoM'!DB72*f_FinCalc</f>
        <v>0</v>
      </c>
      <c r="DC72" s="300">
        <f ca="1">'Profile with CoM'!DC72*f_FinCalc</f>
        <v>0</v>
      </c>
      <c r="DD72" s="300">
        <f ca="1">'Profile with CoM'!DD72*f_FinCalc</f>
        <v>0</v>
      </c>
      <c r="DE72" s="300">
        <f ca="1">'Profile with CoM'!DE72*f_FinCalc</f>
        <v>0</v>
      </c>
      <c r="DF72" s="300">
        <f ca="1">'Profile with CoM'!DF72*f_FinCalc</f>
        <v>0</v>
      </c>
      <c r="DG72" s="300">
        <f ca="1">'Profile with CoM'!DG72*f_FinCalc</f>
        <v>0</v>
      </c>
      <c r="DH72" s="300">
        <f ca="1">'Profile with CoM'!DH72*f_FinCalc</f>
        <v>0</v>
      </c>
      <c r="DI72" s="300">
        <f ca="1">'Profile with CoM'!DI72*f_FinCalc</f>
        <v>0</v>
      </c>
      <c r="DJ72" s="300">
        <f ca="1">'Profile with CoM'!DJ72*f_FinCalc</f>
        <v>0</v>
      </c>
      <c r="DK72" s="300">
        <f ca="1">'Profile with CoM'!DK72*f_FinCalc</f>
        <v>0</v>
      </c>
      <c r="DL72" s="300">
        <f ca="1">'Profile with CoM'!DL72*f_FinCalc</f>
        <v>0</v>
      </c>
      <c r="DM72" s="300">
        <f ca="1">'Profile with CoM'!DM72*f_FinCalc</f>
        <v>0</v>
      </c>
      <c r="DN72" s="300">
        <f ca="1">'Profile with CoM'!DN72*f_FinCalc</f>
        <v>0</v>
      </c>
      <c r="DO72" s="300">
        <f ca="1">'Profile with CoM'!DO72*f_FinCalc</f>
        <v>0</v>
      </c>
      <c r="DP72" s="300">
        <f ca="1">'Profile with CoM'!DP72*f_FinCalc</f>
        <v>0</v>
      </c>
      <c r="DQ72" s="300">
        <f ca="1">'Profile with CoM'!DQ72*f_FinCalc</f>
        <v>0</v>
      </c>
      <c r="DR72" s="300">
        <f ca="1">'Profile with CoM'!DR72*f_FinCalc</f>
        <v>0</v>
      </c>
      <c r="DS72" s="300">
        <f ca="1">'Profile with CoM'!DS72*f_FinCalc</f>
        <v>0</v>
      </c>
      <c r="DT72" s="300">
        <f ca="1">'Profile with CoM'!DT72*f_FinCalc</f>
        <v>0</v>
      </c>
      <c r="DU72" s="300">
        <f ca="1">'Profile with CoM'!DU72*f_FinCalc</f>
        <v>0</v>
      </c>
      <c r="DV72" s="300">
        <f ca="1">'Profile with CoM'!DV72*f_FinCalc</f>
        <v>0</v>
      </c>
      <c r="DW72" s="300">
        <f ca="1">'Profile with CoM'!DW72*f_FinCalc</f>
        <v>0</v>
      </c>
      <c r="DX72" s="300">
        <f ca="1">'Profile with CoM'!DX72*f_FinCalc</f>
        <v>0</v>
      </c>
      <c r="DY72" s="300">
        <f ca="1">'Profile with CoM'!DY72*f_FinCalc</f>
        <v>0</v>
      </c>
      <c r="DZ72" s="300">
        <f ca="1">'Profile with CoM'!DZ72*f_FinCalc</f>
        <v>0</v>
      </c>
      <c r="EA72" s="300">
        <f ca="1">'Profile with CoM'!EA72*f_FinCalc</f>
        <v>0</v>
      </c>
      <c r="EB72" s="300">
        <f ca="1">'Profile with CoM'!EB72*f_FinCalc</f>
        <v>0</v>
      </c>
      <c r="EC72" s="300">
        <f ca="1">'Profile with CoM'!EC72*f_FinCalc</f>
        <v>0</v>
      </c>
      <c r="ED72" s="300">
        <f ca="1">'Profile with CoM'!ED72*f_FinCalc</f>
        <v>0</v>
      </c>
      <c r="EE72" s="300">
        <f ca="1">'Profile with CoM'!EE72*f_FinCalc</f>
        <v>0</v>
      </c>
      <c r="EF72" s="300">
        <f ca="1">'Profile with CoM'!EF72*f_FinCalc</f>
        <v>0</v>
      </c>
      <c r="EG72" s="300">
        <f ca="1">'Profile with CoM'!EG72*f_FinCalc</f>
        <v>0</v>
      </c>
      <c r="EH72" s="300">
        <f ca="1">'Profile with CoM'!EH72*f_FinCalc</f>
        <v>0</v>
      </c>
      <c r="EI72" s="300">
        <f ca="1">'Profile with CoM'!EI72*f_FinCalc</f>
        <v>0</v>
      </c>
      <c r="EJ72" s="300">
        <f ca="1">'Profile with CoM'!EJ72*f_FinCalc</f>
        <v>0</v>
      </c>
      <c r="EK72" s="300">
        <f ca="1">'Profile with CoM'!EK72*f_FinCalc</f>
        <v>0</v>
      </c>
      <c r="EL72" s="300">
        <f ca="1">'Profile with CoM'!EL72*f_FinCalc</f>
        <v>0</v>
      </c>
      <c r="EM72" s="300">
        <f ca="1">'Profile with CoM'!EM72*f_FinCalc</f>
        <v>0</v>
      </c>
      <c r="EN72" s="300">
        <f ca="1">'Profile with CoM'!EN72*f_FinCalc</f>
        <v>0</v>
      </c>
      <c r="EO72" s="300">
        <f ca="1">'Profile with CoM'!EO72*f_FinCalc</f>
        <v>0</v>
      </c>
      <c r="EP72" s="300">
        <f ca="1">'Profile with CoM'!EP72*f_FinCalc</f>
        <v>0</v>
      </c>
      <c r="EQ72" s="300">
        <f ca="1">'Profile with CoM'!EQ72*f_FinCalc</f>
        <v>0</v>
      </c>
      <c r="ER72" s="300">
        <f ca="1">'Profile with CoM'!ER72*f_FinCalc</f>
        <v>0</v>
      </c>
      <c r="ES72" s="300">
        <f ca="1">'Profile with CoM'!ES72*f_FinCalc</f>
        <v>0</v>
      </c>
      <c r="ET72" s="300">
        <f ca="1">'Profile with CoM'!ET72*f_FinCalc</f>
        <v>0</v>
      </c>
      <c r="EU72" s="300">
        <f ca="1">'Profile with CoM'!EU72*f_FinCalc</f>
        <v>0</v>
      </c>
      <c r="EV72" s="300">
        <f ca="1">'Profile with CoM'!EV72*f_FinCalc</f>
        <v>0</v>
      </c>
      <c r="EW72" s="300">
        <f ca="1">'Profile with CoM'!EW72*f_FinCalc</f>
        <v>0</v>
      </c>
      <c r="EX72" s="300">
        <f ca="1">'Profile with CoM'!EX72*f_FinCalc</f>
        <v>0</v>
      </c>
      <c r="EY72" s="612"/>
      <c r="EZ72" s="757" t="str">
        <f>'Main Input'!EZ72</f>
        <v>RPI</v>
      </c>
      <c r="FA72" s="757" t="str">
        <f>'Main Input'!FA72</f>
        <v>N/A</v>
      </c>
      <c r="FB72" s="766">
        <f>'Main Input'!FB72</f>
        <v>0</v>
      </c>
      <c r="FC72" s="766" t="str">
        <f>'Main Input'!FC72</f>
        <v>IT Solutions</v>
      </c>
      <c r="FD72" s="766" t="str">
        <f>'Main Input'!FD72</f>
        <v>Managed Services</v>
      </c>
      <c r="FE72" s="757" t="str">
        <f>'Main Input'!FE72</f>
        <v>Opex</v>
      </c>
      <c r="FF72" s="757" t="str">
        <f>'Main Input'!FF72</f>
        <v>ContractAccrual</v>
      </c>
      <c r="FG72" s="757" t="str">
        <f>'Main Input'!FG72</f>
        <v>Expense</v>
      </c>
      <c r="FH72" s="767" t="str">
        <f>'Main Input'!FH72</f>
        <v>A</v>
      </c>
      <c r="FI72" s="768">
        <f>'Main Input'!FI72</f>
        <v>0.22</v>
      </c>
      <c r="FJ72" s="768">
        <f>'Main Input'!FJ72</f>
        <v>0</v>
      </c>
      <c r="FK72" s="612"/>
      <c r="FL72" s="531">
        <f t="shared" si="29"/>
        <v>0</v>
      </c>
      <c r="FM72" s="86"/>
      <c r="FN72" s="612"/>
    </row>
    <row r="73" spans="1:170" ht="12.75" customHeight="1">
      <c r="A73" s="750" t="str">
        <f>'Main Input'!A73</f>
        <v>MTB</v>
      </c>
      <c r="B73" s="762" t="str">
        <f>'Main Input'!B73</f>
        <v>Business Unit</v>
      </c>
      <c r="C73" s="762" t="str">
        <f>'Main Input'!C73</f>
        <v>Labour</v>
      </c>
      <c r="D73" s="762" t="str">
        <f>'Main Input'!D73</f>
        <v>TFR</v>
      </c>
      <c r="E73" s="762" t="str">
        <f>'Main Input'!E73</f>
        <v>Migration Designer #18 (Wintel)</v>
      </c>
      <c r="F73" s="753" t="str">
        <f>'Main Input'!F73</f>
        <v>direct</v>
      </c>
      <c r="G73" s="753" t="str">
        <f>'Main Input'!G73</f>
        <v>Person</v>
      </c>
      <c r="H73" s="753" t="str">
        <f>'Main Input'!H73</f>
        <v>TAC.CSA.2</v>
      </c>
      <c r="I73" s="753">
        <f>'Main Input'!I73</f>
        <v>0</v>
      </c>
      <c r="J73" s="753">
        <f>'Main Input'!J73</f>
        <v>0</v>
      </c>
      <c r="K73" s="753" t="str">
        <f>'Main Input'!K73</f>
        <v>FJS</v>
      </c>
      <c r="L73" s="753" t="str">
        <f>'Main Input'!L73</f>
        <v>pTran</v>
      </c>
      <c r="M73" s="753">
        <f>'Main Input'!M73</f>
        <v>0</v>
      </c>
      <c r="N73" s="753">
        <f>'Main Input'!N73</f>
        <v>0</v>
      </c>
      <c r="O73" s="753" t="str">
        <f>'Main Input'!O73</f>
        <v>SPAIN</v>
      </c>
      <c r="P73" s="753">
        <f>'Main Input'!P73</f>
        <v>313</v>
      </c>
      <c r="Q73" s="753" t="str">
        <f>'Main Input'!Q73</f>
        <v>EUR</v>
      </c>
      <c r="R73" s="753" t="str">
        <f>'Main Input'!R73</f>
        <v>EMEA</v>
      </c>
      <c r="S73" s="753" t="str">
        <f>'Main Input'!S73</f>
        <v>Local</v>
      </c>
      <c r="T73" s="753">
        <f>'Main Input'!T73</f>
        <v>0</v>
      </c>
      <c r="U73" s="753">
        <f>'Main Input'!U73</f>
        <v>0</v>
      </c>
      <c r="V73" s="753" t="str">
        <f>'Main Input'!V73</f>
        <v>6_ATP</v>
      </c>
      <c r="W73" s="753">
        <f>'Main Input'!W73</f>
        <v>0</v>
      </c>
      <c r="X73" s="753">
        <f>'Main Input'!X73</f>
        <v>0</v>
      </c>
      <c r="Y73" s="753">
        <f>'Main Input'!Y73</f>
        <v>0</v>
      </c>
      <c r="Z73" s="753">
        <f>'Main Input'!Z73</f>
        <v>0</v>
      </c>
      <c r="AA73" s="753">
        <f>'Main Input'!AA73</f>
        <v>0</v>
      </c>
      <c r="AB73" s="763">
        <f>'Main Input'!AB73</f>
        <v>0</v>
      </c>
      <c r="AC73" s="763" t="str">
        <f>'Main Input'!AC73</f>
        <v>Days</v>
      </c>
      <c r="AD73" s="764">
        <f>'Main Input'!AD73</f>
        <v>45</v>
      </c>
      <c r="AE73" s="765">
        <f t="shared" ca="1" si="28"/>
        <v>18862.954374338198</v>
      </c>
      <c r="AF73" s="299">
        <f ca="1">'Profile with CoM'!AF73*f_FinCalc</f>
        <v>0</v>
      </c>
      <c r="AG73" s="300">
        <f ca="1">'Profile with CoM'!AG73*f_FinCalc</f>
        <v>0</v>
      </c>
      <c r="AH73" s="300">
        <f ca="1">'Profile with CoM'!AH73*f_FinCalc</f>
        <v>0</v>
      </c>
      <c r="AI73" s="300">
        <f ca="1">'Profile with CoM'!AI73*f_FinCalc</f>
        <v>0</v>
      </c>
      <c r="AJ73" s="300">
        <f ca="1">'Profile with CoM'!AJ73*f_FinCalc</f>
        <v>0</v>
      </c>
      <c r="AK73" s="300">
        <f ca="1">'Profile with CoM'!AK73*f_FinCalc</f>
        <v>0</v>
      </c>
      <c r="AL73" s="300">
        <f ca="1">'Profile with CoM'!AL73*f_FinCalc</f>
        <v>0</v>
      </c>
      <c r="AM73" s="300">
        <f ca="1">'Profile with CoM'!AM73*f_FinCalc</f>
        <v>0</v>
      </c>
      <c r="AN73" s="300">
        <f ca="1">'Profile with CoM'!AN73*f_FinCalc</f>
        <v>18862.954374338198</v>
      </c>
      <c r="AO73" s="300">
        <f ca="1">'Profile with CoM'!AO73*f_FinCalc</f>
        <v>0</v>
      </c>
      <c r="AP73" s="300">
        <f ca="1">'Profile with CoM'!AP73*f_FinCalc</f>
        <v>0</v>
      </c>
      <c r="AQ73" s="300">
        <f ca="1">'Profile with CoM'!AQ73*f_FinCalc</f>
        <v>0</v>
      </c>
      <c r="AR73" s="300">
        <f ca="1">'Profile with CoM'!AR73*f_FinCalc</f>
        <v>0</v>
      </c>
      <c r="AS73" s="300">
        <f ca="1">'Profile with CoM'!AS73*f_FinCalc</f>
        <v>0</v>
      </c>
      <c r="AT73" s="300">
        <f ca="1">'Profile with CoM'!AT73*f_FinCalc</f>
        <v>0</v>
      </c>
      <c r="AU73" s="300">
        <f ca="1">'Profile with CoM'!AU73*f_FinCalc</f>
        <v>0</v>
      </c>
      <c r="AV73" s="300">
        <f ca="1">'Profile with CoM'!AV73*f_FinCalc</f>
        <v>0</v>
      </c>
      <c r="AW73" s="300">
        <f ca="1">'Profile with CoM'!AW73*f_FinCalc</f>
        <v>0</v>
      </c>
      <c r="AX73" s="300">
        <f ca="1">'Profile with CoM'!AX73*f_FinCalc</f>
        <v>0</v>
      </c>
      <c r="AY73" s="300">
        <f ca="1">'Profile with CoM'!AY73*f_FinCalc</f>
        <v>0</v>
      </c>
      <c r="AZ73" s="300">
        <f ca="1">'Profile with CoM'!AZ73*f_FinCalc</f>
        <v>0</v>
      </c>
      <c r="BA73" s="300">
        <f ca="1">'Profile with CoM'!BA73*f_FinCalc</f>
        <v>0</v>
      </c>
      <c r="BB73" s="300">
        <f ca="1">'Profile with CoM'!BB73*f_FinCalc</f>
        <v>0</v>
      </c>
      <c r="BC73" s="300">
        <f ca="1">'Profile with CoM'!BC73*f_FinCalc</f>
        <v>0</v>
      </c>
      <c r="BD73" s="300">
        <f ca="1">'Profile with CoM'!BD73*f_FinCalc</f>
        <v>0</v>
      </c>
      <c r="BE73" s="300">
        <f ca="1">'Profile with CoM'!BE73*f_FinCalc</f>
        <v>0</v>
      </c>
      <c r="BF73" s="300">
        <f ca="1">'Profile with CoM'!BF73*f_FinCalc</f>
        <v>0</v>
      </c>
      <c r="BG73" s="300">
        <f ca="1">'Profile with CoM'!BG73*f_FinCalc</f>
        <v>0</v>
      </c>
      <c r="BH73" s="300">
        <f ca="1">'Profile with CoM'!BH73*f_FinCalc</f>
        <v>0</v>
      </c>
      <c r="BI73" s="300">
        <f ca="1">'Profile with CoM'!BI73*f_FinCalc</f>
        <v>0</v>
      </c>
      <c r="BJ73" s="300">
        <f ca="1">'Profile with CoM'!BJ73*f_FinCalc</f>
        <v>0</v>
      </c>
      <c r="BK73" s="300">
        <f ca="1">'Profile with CoM'!BK73*f_FinCalc</f>
        <v>0</v>
      </c>
      <c r="BL73" s="300">
        <f ca="1">'Profile with CoM'!BL73*f_FinCalc</f>
        <v>0</v>
      </c>
      <c r="BM73" s="300">
        <f ca="1">'Profile with CoM'!BM73*f_FinCalc</f>
        <v>0</v>
      </c>
      <c r="BN73" s="300">
        <f ca="1">'Profile with CoM'!BN73*f_FinCalc</f>
        <v>0</v>
      </c>
      <c r="BO73" s="300">
        <f ca="1">'Profile with CoM'!BO73*f_FinCalc</f>
        <v>0</v>
      </c>
      <c r="BP73" s="300">
        <f ca="1">'Profile with CoM'!BP73*f_FinCalc</f>
        <v>0</v>
      </c>
      <c r="BQ73" s="300">
        <f ca="1">'Profile with CoM'!BQ73*f_FinCalc</f>
        <v>0</v>
      </c>
      <c r="BR73" s="300">
        <f ca="1">'Profile with CoM'!BR73*f_FinCalc</f>
        <v>0</v>
      </c>
      <c r="BS73" s="300">
        <f ca="1">'Profile with CoM'!BS73*f_FinCalc</f>
        <v>0</v>
      </c>
      <c r="BT73" s="300">
        <f ca="1">'Profile with CoM'!BT73*f_FinCalc</f>
        <v>0</v>
      </c>
      <c r="BU73" s="300">
        <f ca="1">'Profile with CoM'!BU73*f_FinCalc</f>
        <v>0</v>
      </c>
      <c r="BV73" s="300">
        <f ca="1">'Profile with CoM'!BV73*f_FinCalc</f>
        <v>0</v>
      </c>
      <c r="BW73" s="300">
        <f ca="1">'Profile with CoM'!BW73*f_FinCalc</f>
        <v>0</v>
      </c>
      <c r="BX73" s="300">
        <f ca="1">'Profile with CoM'!BX73*f_FinCalc</f>
        <v>0</v>
      </c>
      <c r="BY73" s="300">
        <f ca="1">'Profile with CoM'!BY73*f_FinCalc</f>
        <v>0</v>
      </c>
      <c r="BZ73" s="300">
        <f ca="1">'Profile with CoM'!BZ73*f_FinCalc</f>
        <v>0</v>
      </c>
      <c r="CA73" s="300">
        <f ca="1">'Profile with CoM'!CA73*f_FinCalc</f>
        <v>0</v>
      </c>
      <c r="CB73" s="300">
        <f ca="1">'Profile with CoM'!CB73*f_FinCalc</f>
        <v>0</v>
      </c>
      <c r="CC73" s="300">
        <f ca="1">'Profile with CoM'!CC73*f_FinCalc</f>
        <v>0</v>
      </c>
      <c r="CD73" s="300">
        <f ca="1">'Profile with CoM'!CD73*f_FinCalc</f>
        <v>0</v>
      </c>
      <c r="CE73" s="300">
        <f ca="1">'Profile with CoM'!CE73*f_FinCalc</f>
        <v>0</v>
      </c>
      <c r="CF73" s="300">
        <f ca="1">'Profile with CoM'!CF73*f_FinCalc</f>
        <v>0</v>
      </c>
      <c r="CG73" s="300">
        <f ca="1">'Profile with CoM'!CG73*f_FinCalc</f>
        <v>0</v>
      </c>
      <c r="CH73" s="300">
        <f ca="1">'Profile with CoM'!CH73*f_FinCalc</f>
        <v>0</v>
      </c>
      <c r="CI73" s="300">
        <f ca="1">'Profile with CoM'!CI73*f_FinCalc</f>
        <v>0</v>
      </c>
      <c r="CJ73" s="300">
        <f ca="1">'Profile with CoM'!CJ73*f_FinCalc</f>
        <v>0</v>
      </c>
      <c r="CK73" s="300">
        <f ca="1">'Profile with CoM'!CK73*f_FinCalc</f>
        <v>0</v>
      </c>
      <c r="CL73" s="300">
        <f ca="1">'Profile with CoM'!CL73*f_FinCalc</f>
        <v>0</v>
      </c>
      <c r="CM73" s="300">
        <f ca="1">'Profile with CoM'!CM73*f_FinCalc</f>
        <v>0</v>
      </c>
      <c r="CN73" s="300">
        <f ca="1">'Profile with CoM'!CN73*f_FinCalc</f>
        <v>0</v>
      </c>
      <c r="CO73" s="300">
        <f ca="1">'Profile with CoM'!CO73*f_FinCalc</f>
        <v>0</v>
      </c>
      <c r="CP73" s="300">
        <f ca="1">'Profile with CoM'!CP73*f_FinCalc</f>
        <v>0</v>
      </c>
      <c r="CQ73" s="300">
        <f ca="1">'Profile with CoM'!CQ73*f_FinCalc</f>
        <v>0</v>
      </c>
      <c r="CR73" s="300">
        <f ca="1">'Profile with CoM'!CR73*f_FinCalc</f>
        <v>0</v>
      </c>
      <c r="CS73" s="300">
        <f ca="1">'Profile with CoM'!CS73*f_FinCalc</f>
        <v>0</v>
      </c>
      <c r="CT73" s="300">
        <f ca="1">'Profile with CoM'!CT73*f_FinCalc</f>
        <v>0</v>
      </c>
      <c r="CU73" s="300">
        <f ca="1">'Profile with CoM'!CU73*f_FinCalc</f>
        <v>0</v>
      </c>
      <c r="CV73" s="300">
        <f ca="1">'Profile with CoM'!CV73*f_FinCalc</f>
        <v>0</v>
      </c>
      <c r="CW73" s="300">
        <f ca="1">'Profile with CoM'!CW73*f_FinCalc</f>
        <v>0</v>
      </c>
      <c r="CX73" s="300">
        <f ca="1">'Profile with CoM'!CX73*f_FinCalc</f>
        <v>0</v>
      </c>
      <c r="CY73" s="300">
        <f ca="1">'Profile with CoM'!CY73*f_FinCalc</f>
        <v>0</v>
      </c>
      <c r="CZ73" s="300">
        <f ca="1">'Profile with CoM'!CZ73*f_FinCalc</f>
        <v>0</v>
      </c>
      <c r="DA73" s="300">
        <f ca="1">'Profile with CoM'!DA73*f_FinCalc</f>
        <v>0</v>
      </c>
      <c r="DB73" s="300">
        <f ca="1">'Profile with CoM'!DB73*f_FinCalc</f>
        <v>0</v>
      </c>
      <c r="DC73" s="300">
        <f ca="1">'Profile with CoM'!DC73*f_FinCalc</f>
        <v>0</v>
      </c>
      <c r="DD73" s="300">
        <f ca="1">'Profile with CoM'!DD73*f_FinCalc</f>
        <v>0</v>
      </c>
      <c r="DE73" s="300">
        <f ca="1">'Profile with CoM'!DE73*f_FinCalc</f>
        <v>0</v>
      </c>
      <c r="DF73" s="300">
        <f ca="1">'Profile with CoM'!DF73*f_FinCalc</f>
        <v>0</v>
      </c>
      <c r="DG73" s="300">
        <f ca="1">'Profile with CoM'!DG73*f_FinCalc</f>
        <v>0</v>
      </c>
      <c r="DH73" s="300">
        <f ca="1">'Profile with CoM'!DH73*f_FinCalc</f>
        <v>0</v>
      </c>
      <c r="DI73" s="300">
        <f ca="1">'Profile with CoM'!DI73*f_FinCalc</f>
        <v>0</v>
      </c>
      <c r="DJ73" s="300">
        <f ca="1">'Profile with CoM'!DJ73*f_FinCalc</f>
        <v>0</v>
      </c>
      <c r="DK73" s="300">
        <f ca="1">'Profile with CoM'!DK73*f_FinCalc</f>
        <v>0</v>
      </c>
      <c r="DL73" s="300">
        <f ca="1">'Profile with CoM'!DL73*f_FinCalc</f>
        <v>0</v>
      </c>
      <c r="DM73" s="300">
        <f ca="1">'Profile with CoM'!DM73*f_FinCalc</f>
        <v>0</v>
      </c>
      <c r="DN73" s="300">
        <f ca="1">'Profile with CoM'!DN73*f_FinCalc</f>
        <v>0</v>
      </c>
      <c r="DO73" s="300">
        <f ca="1">'Profile with CoM'!DO73*f_FinCalc</f>
        <v>0</v>
      </c>
      <c r="DP73" s="300">
        <f ca="1">'Profile with CoM'!DP73*f_FinCalc</f>
        <v>0</v>
      </c>
      <c r="DQ73" s="300">
        <f ca="1">'Profile with CoM'!DQ73*f_FinCalc</f>
        <v>0</v>
      </c>
      <c r="DR73" s="300">
        <f ca="1">'Profile with CoM'!DR73*f_FinCalc</f>
        <v>0</v>
      </c>
      <c r="DS73" s="300">
        <f ca="1">'Profile with CoM'!DS73*f_FinCalc</f>
        <v>0</v>
      </c>
      <c r="DT73" s="300">
        <f ca="1">'Profile with CoM'!DT73*f_FinCalc</f>
        <v>0</v>
      </c>
      <c r="DU73" s="300">
        <f ca="1">'Profile with CoM'!DU73*f_FinCalc</f>
        <v>0</v>
      </c>
      <c r="DV73" s="300">
        <f ca="1">'Profile with CoM'!DV73*f_FinCalc</f>
        <v>0</v>
      </c>
      <c r="DW73" s="300">
        <f ca="1">'Profile with CoM'!DW73*f_FinCalc</f>
        <v>0</v>
      </c>
      <c r="DX73" s="300">
        <f ca="1">'Profile with CoM'!DX73*f_FinCalc</f>
        <v>0</v>
      </c>
      <c r="DY73" s="300">
        <f ca="1">'Profile with CoM'!DY73*f_FinCalc</f>
        <v>0</v>
      </c>
      <c r="DZ73" s="300">
        <f ca="1">'Profile with CoM'!DZ73*f_FinCalc</f>
        <v>0</v>
      </c>
      <c r="EA73" s="300">
        <f ca="1">'Profile with CoM'!EA73*f_FinCalc</f>
        <v>0</v>
      </c>
      <c r="EB73" s="300">
        <f ca="1">'Profile with CoM'!EB73*f_FinCalc</f>
        <v>0</v>
      </c>
      <c r="EC73" s="300">
        <f ca="1">'Profile with CoM'!EC73*f_FinCalc</f>
        <v>0</v>
      </c>
      <c r="ED73" s="300">
        <f ca="1">'Profile with CoM'!ED73*f_FinCalc</f>
        <v>0</v>
      </c>
      <c r="EE73" s="300">
        <f ca="1">'Profile with CoM'!EE73*f_FinCalc</f>
        <v>0</v>
      </c>
      <c r="EF73" s="300">
        <f ca="1">'Profile with CoM'!EF73*f_FinCalc</f>
        <v>0</v>
      </c>
      <c r="EG73" s="300">
        <f ca="1">'Profile with CoM'!EG73*f_FinCalc</f>
        <v>0</v>
      </c>
      <c r="EH73" s="300">
        <f ca="1">'Profile with CoM'!EH73*f_FinCalc</f>
        <v>0</v>
      </c>
      <c r="EI73" s="300">
        <f ca="1">'Profile with CoM'!EI73*f_FinCalc</f>
        <v>0</v>
      </c>
      <c r="EJ73" s="300">
        <f ca="1">'Profile with CoM'!EJ73*f_FinCalc</f>
        <v>0</v>
      </c>
      <c r="EK73" s="300">
        <f ca="1">'Profile with CoM'!EK73*f_FinCalc</f>
        <v>0</v>
      </c>
      <c r="EL73" s="300">
        <f ca="1">'Profile with CoM'!EL73*f_FinCalc</f>
        <v>0</v>
      </c>
      <c r="EM73" s="300">
        <f ca="1">'Profile with CoM'!EM73*f_FinCalc</f>
        <v>0</v>
      </c>
      <c r="EN73" s="300">
        <f ca="1">'Profile with CoM'!EN73*f_FinCalc</f>
        <v>0</v>
      </c>
      <c r="EO73" s="300">
        <f ca="1">'Profile with CoM'!EO73*f_FinCalc</f>
        <v>0</v>
      </c>
      <c r="EP73" s="300">
        <f ca="1">'Profile with CoM'!EP73*f_FinCalc</f>
        <v>0</v>
      </c>
      <c r="EQ73" s="300">
        <f ca="1">'Profile with CoM'!EQ73*f_FinCalc</f>
        <v>0</v>
      </c>
      <c r="ER73" s="300">
        <f ca="1">'Profile with CoM'!ER73*f_FinCalc</f>
        <v>0</v>
      </c>
      <c r="ES73" s="300">
        <f ca="1">'Profile with CoM'!ES73*f_FinCalc</f>
        <v>0</v>
      </c>
      <c r="ET73" s="300">
        <f ca="1">'Profile with CoM'!ET73*f_FinCalc</f>
        <v>0</v>
      </c>
      <c r="EU73" s="300">
        <f ca="1">'Profile with CoM'!EU73*f_FinCalc</f>
        <v>0</v>
      </c>
      <c r="EV73" s="300">
        <f ca="1">'Profile with CoM'!EV73*f_FinCalc</f>
        <v>0</v>
      </c>
      <c r="EW73" s="300">
        <f ca="1">'Profile with CoM'!EW73*f_FinCalc</f>
        <v>0</v>
      </c>
      <c r="EX73" s="300">
        <f ca="1">'Profile with CoM'!EX73*f_FinCalc</f>
        <v>0</v>
      </c>
      <c r="EY73" s="612"/>
      <c r="EZ73" s="757" t="str">
        <f>'Main Input'!EZ73</f>
        <v>RPI</v>
      </c>
      <c r="FA73" s="757" t="str">
        <f>'Main Input'!FA73</f>
        <v>N/A</v>
      </c>
      <c r="FB73" s="766">
        <f>'Main Input'!FB73</f>
        <v>0</v>
      </c>
      <c r="FC73" s="766" t="str">
        <f>'Main Input'!FC73</f>
        <v>IT Solutions</v>
      </c>
      <c r="FD73" s="766" t="str">
        <f>'Main Input'!FD73</f>
        <v>Managed Services</v>
      </c>
      <c r="FE73" s="757" t="str">
        <f>'Main Input'!FE73</f>
        <v>Opex</v>
      </c>
      <c r="FF73" s="757" t="str">
        <f>'Main Input'!FF73</f>
        <v>ContractAccrual</v>
      </c>
      <c r="FG73" s="757" t="str">
        <f>'Main Input'!FG73</f>
        <v>Expense</v>
      </c>
      <c r="FH73" s="767" t="str">
        <f>'Main Input'!FH73</f>
        <v>A</v>
      </c>
      <c r="FI73" s="768">
        <f>'Main Input'!FI73</f>
        <v>0.22</v>
      </c>
      <c r="FJ73" s="768">
        <f>'Main Input'!FJ73</f>
        <v>0</v>
      </c>
      <c r="FK73" s="612"/>
      <c r="FL73" s="531">
        <f t="shared" si="29"/>
        <v>0</v>
      </c>
      <c r="FM73" s="86"/>
      <c r="FN73" s="612"/>
    </row>
    <row r="74" spans="1:170" ht="12.75" customHeight="1">
      <c r="A74" s="750" t="str">
        <f>'Main Input'!A74</f>
        <v>MTB</v>
      </c>
      <c r="B74" s="762" t="str">
        <f>'Main Input'!B74</f>
        <v>Business Unit</v>
      </c>
      <c r="C74" s="762" t="str">
        <f>'Main Input'!C74</f>
        <v>Labour</v>
      </c>
      <c r="D74" s="762" t="str">
        <f>'Main Input'!D74</f>
        <v>TFR</v>
      </c>
      <c r="E74" s="762" t="str">
        <f>'Main Input'!E74</f>
        <v>Migration Lead Designer / Team lead (UNIX)</v>
      </c>
      <c r="F74" s="753" t="str">
        <f>'Main Input'!F74</f>
        <v>direct</v>
      </c>
      <c r="G74" s="753" t="str">
        <f>'Main Input'!G74</f>
        <v>Person</v>
      </c>
      <c r="H74" s="753" t="str">
        <f>'Main Input'!H74</f>
        <v>TAC.CSA.2</v>
      </c>
      <c r="I74" s="753">
        <f>'Main Input'!I74</f>
        <v>0</v>
      </c>
      <c r="J74" s="753">
        <f>'Main Input'!J74</f>
        <v>0</v>
      </c>
      <c r="K74" s="753" t="str">
        <f>'Main Input'!K74</f>
        <v>FJS</v>
      </c>
      <c r="L74" s="753" t="str">
        <f>'Main Input'!L74</f>
        <v>pTran</v>
      </c>
      <c r="M74" s="753">
        <f>'Main Input'!M74</f>
        <v>0</v>
      </c>
      <c r="N74" s="753">
        <f>'Main Input'!N74</f>
        <v>0</v>
      </c>
      <c r="O74" s="753" t="str">
        <f>'Main Input'!O74</f>
        <v>SPAIN</v>
      </c>
      <c r="P74" s="753">
        <f>'Main Input'!P74</f>
        <v>313</v>
      </c>
      <c r="Q74" s="753" t="str">
        <f>'Main Input'!Q74</f>
        <v>EUR</v>
      </c>
      <c r="R74" s="753" t="str">
        <f>'Main Input'!R74</f>
        <v>EMEA</v>
      </c>
      <c r="S74" s="753" t="str">
        <f>'Main Input'!S74</f>
        <v>Local</v>
      </c>
      <c r="T74" s="753">
        <f>'Main Input'!T74</f>
        <v>0</v>
      </c>
      <c r="U74" s="753">
        <f>'Main Input'!U74</f>
        <v>0</v>
      </c>
      <c r="V74" s="753" t="str">
        <f>'Main Input'!V74</f>
        <v>6_ATP</v>
      </c>
      <c r="W74" s="753">
        <f>'Main Input'!W74</f>
        <v>0</v>
      </c>
      <c r="X74" s="753">
        <f>'Main Input'!X74</f>
        <v>0</v>
      </c>
      <c r="Y74" s="753">
        <f>'Main Input'!Y74</f>
        <v>0</v>
      </c>
      <c r="Z74" s="753">
        <f>'Main Input'!Z74</f>
        <v>0</v>
      </c>
      <c r="AA74" s="753">
        <f>'Main Input'!AA74</f>
        <v>0</v>
      </c>
      <c r="AB74" s="763">
        <f>'Main Input'!AB74</f>
        <v>0</v>
      </c>
      <c r="AC74" s="763" t="str">
        <f>'Main Input'!AC74</f>
        <v>Days</v>
      </c>
      <c r="AD74" s="764">
        <f>'Main Input'!AD74</f>
        <v>55</v>
      </c>
      <c r="AE74" s="765">
        <f t="shared" ca="1" si="28"/>
        <v>23054.722013080016</v>
      </c>
      <c r="AF74" s="299">
        <f ca="1">'Profile with CoM'!AF74*f_FinCalc</f>
        <v>0</v>
      </c>
      <c r="AG74" s="300">
        <f ca="1">'Profile with CoM'!AG74*f_FinCalc</f>
        <v>0</v>
      </c>
      <c r="AH74" s="300">
        <f ca="1">'Profile with CoM'!AH74*f_FinCalc</f>
        <v>0</v>
      </c>
      <c r="AI74" s="300">
        <f ca="1">'Profile with CoM'!AI74*f_FinCalc</f>
        <v>0</v>
      </c>
      <c r="AJ74" s="300">
        <f ca="1">'Profile with CoM'!AJ74*f_FinCalc</f>
        <v>0</v>
      </c>
      <c r="AK74" s="300">
        <f ca="1">'Profile with CoM'!AK74*f_FinCalc</f>
        <v>0</v>
      </c>
      <c r="AL74" s="300">
        <f ca="1">'Profile with CoM'!AL74*f_FinCalc</f>
        <v>0</v>
      </c>
      <c r="AM74" s="300">
        <f ca="1">'Profile with CoM'!AM74*f_FinCalc</f>
        <v>0</v>
      </c>
      <c r="AN74" s="300">
        <f ca="1">'Profile with CoM'!AN74*f_FinCalc</f>
        <v>23054.722013080016</v>
      </c>
      <c r="AO74" s="300">
        <f ca="1">'Profile with CoM'!AO74*f_FinCalc</f>
        <v>0</v>
      </c>
      <c r="AP74" s="300">
        <f ca="1">'Profile with CoM'!AP74*f_FinCalc</f>
        <v>0</v>
      </c>
      <c r="AQ74" s="300">
        <f ca="1">'Profile with CoM'!AQ74*f_FinCalc</f>
        <v>0</v>
      </c>
      <c r="AR74" s="300">
        <f ca="1">'Profile with CoM'!AR74*f_FinCalc</f>
        <v>0</v>
      </c>
      <c r="AS74" s="300">
        <f ca="1">'Profile with CoM'!AS74*f_FinCalc</f>
        <v>0</v>
      </c>
      <c r="AT74" s="300">
        <f ca="1">'Profile with CoM'!AT74*f_FinCalc</f>
        <v>0</v>
      </c>
      <c r="AU74" s="300">
        <f ca="1">'Profile with CoM'!AU74*f_FinCalc</f>
        <v>0</v>
      </c>
      <c r="AV74" s="300">
        <f ca="1">'Profile with CoM'!AV74*f_FinCalc</f>
        <v>0</v>
      </c>
      <c r="AW74" s="300">
        <f ca="1">'Profile with CoM'!AW74*f_FinCalc</f>
        <v>0</v>
      </c>
      <c r="AX74" s="300">
        <f ca="1">'Profile with CoM'!AX74*f_FinCalc</f>
        <v>0</v>
      </c>
      <c r="AY74" s="300">
        <f ca="1">'Profile with CoM'!AY74*f_FinCalc</f>
        <v>0</v>
      </c>
      <c r="AZ74" s="300">
        <f ca="1">'Profile with CoM'!AZ74*f_FinCalc</f>
        <v>0</v>
      </c>
      <c r="BA74" s="300">
        <f ca="1">'Profile with CoM'!BA74*f_FinCalc</f>
        <v>0</v>
      </c>
      <c r="BB74" s="300">
        <f ca="1">'Profile with CoM'!BB74*f_FinCalc</f>
        <v>0</v>
      </c>
      <c r="BC74" s="300">
        <f ca="1">'Profile with CoM'!BC74*f_FinCalc</f>
        <v>0</v>
      </c>
      <c r="BD74" s="300">
        <f ca="1">'Profile with CoM'!BD74*f_FinCalc</f>
        <v>0</v>
      </c>
      <c r="BE74" s="300">
        <f ca="1">'Profile with CoM'!BE74*f_FinCalc</f>
        <v>0</v>
      </c>
      <c r="BF74" s="300">
        <f ca="1">'Profile with CoM'!BF74*f_FinCalc</f>
        <v>0</v>
      </c>
      <c r="BG74" s="300">
        <f ca="1">'Profile with CoM'!BG74*f_FinCalc</f>
        <v>0</v>
      </c>
      <c r="BH74" s="300">
        <f ca="1">'Profile with CoM'!BH74*f_FinCalc</f>
        <v>0</v>
      </c>
      <c r="BI74" s="300">
        <f ca="1">'Profile with CoM'!BI74*f_FinCalc</f>
        <v>0</v>
      </c>
      <c r="BJ74" s="300">
        <f ca="1">'Profile with CoM'!BJ74*f_FinCalc</f>
        <v>0</v>
      </c>
      <c r="BK74" s="300">
        <f ca="1">'Profile with CoM'!BK74*f_FinCalc</f>
        <v>0</v>
      </c>
      <c r="BL74" s="300">
        <f ca="1">'Profile with CoM'!BL74*f_FinCalc</f>
        <v>0</v>
      </c>
      <c r="BM74" s="300">
        <f ca="1">'Profile with CoM'!BM74*f_FinCalc</f>
        <v>0</v>
      </c>
      <c r="BN74" s="300">
        <f ca="1">'Profile with CoM'!BN74*f_FinCalc</f>
        <v>0</v>
      </c>
      <c r="BO74" s="300">
        <f ca="1">'Profile with CoM'!BO74*f_FinCalc</f>
        <v>0</v>
      </c>
      <c r="BP74" s="300">
        <f ca="1">'Profile with CoM'!BP74*f_FinCalc</f>
        <v>0</v>
      </c>
      <c r="BQ74" s="300">
        <f ca="1">'Profile with CoM'!BQ74*f_FinCalc</f>
        <v>0</v>
      </c>
      <c r="BR74" s="300">
        <f ca="1">'Profile with CoM'!BR74*f_FinCalc</f>
        <v>0</v>
      </c>
      <c r="BS74" s="300">
        <f ca="1">'Profile with CoM'!BS74*f_FinCalc</f>
        <v>0</v>
      </c>
      <c r="BT74" s="300">
        <f ca="1">'Profile with CoM'!BT74*f_FinCalc</f>
        <v>0</v>
      </c>
      <c r="BU74" s="300">
        <f ca="1">'Profile with CoM'!BU74*f_FinCalc</f>
        <v>0</v>
      </c>
      <c r="BV74" s="300">
        <f ca="1">'Profile with CoM'!BV74*f_FinCalc</f>
        <v>0</v>
      </c>
      <c r="BW74" s="300">
        <f ca="1">'Profile with CoM'!BW74*f_FinCalc</f>
        <v>0</v>
      </c>
      <c r="BX74" s="300">
        <f ca="1">'Profile with CoM'!BX74*f_FinCalc</f>
        <v>0</v>
      </c>
      <c r="BY74" s="300">
        <f ca="1">'Profile with CoM'!BY74*f_FinCalc</f>
        <v>0</v>
      </c>
      <c r="BZ74" s="300">
        <f ca="1">'Profile with CoM'!BZ74*f_FinCalc</f>
        <v>0</v>
      </c>
      <c r="CA74" s="300">
        <f ca="1">'Profile with CoM'!CA74*f_FinCalc</f>
        <v>0</v>
      </c>
      <c r="CB74" s="300">
        <f ca="1">'Profile with CoM'!CB74*f_FinCalc</f>
        <v>0</v>
      </c>
      <c r="CC74" s="300">
        <f ca="1">'Profile with CoM'!CC74*f_FinCalc</f>
        <v>0</v>
      </c>
      <c r="CD74" s="300">
        <f ca="1">'Profile with CoM'!CD74*f_FinCalc</f>
        <v>0</v>
      </c>
      <c r="CE74" s="300">
        <f ca="1">'Profile with CoM'!CE74*f_FinCalc</f>
        <v>0</v>
      </c>
      <c r="CF74" s="300">
        <f ca="1">'Profile with CoM'!CF74*f_FinCalc</f>
        <v>0</v>
      </c>
      <c r="CG74" s="300">
        <f ca="1">'Profile with CoM'!CG74*f_FinCalc</f>
        <v>0</v>
      </c>
      <c r="CH74" s="300">
        <f ca="1">'Profile with CoM'!CH74*f_FinCalc</f>
        <v>0</v>
      </c>
      <c r="CI74" s="300">
        <f ca="1">'Profile with CoM'!CI74*f_FinCalc</f>
        <v>0</v>
      </c>
      <c r="CJ74" s="300">
        <f ca="1">'Profile with CoM'!CJ74*f_FinCalc</f>
        <v>0</v>
      </c>
      <c r="CK74" s="300">
        <f ca="1">'Profile with CoM'!CK74*f_FinCalc</f>
        <v>0</v>
      </c>
      <c r="CL74" s="300">
        <f ca="1">'Profile with CoM'!CL74*f_FinCalc</f>
        <v>0</v>
      </c>
      <c r="CM74" s="300">
        <f ca="1">'Profile with CoM'!CM74*f_FinCalc</f>
        <v>0</v>
      </c>
      <c r="CN74" s="300">
        <f ca="1">'Profile with CoM'!CN74*f_FinCalc</f>
        <v>0</v>
      </c>
      <c r="CO74" s="300">
        <f ca="1">'Profile with CoM'!CO74*f_FinCalc</f>
        <v>0</v>
      </c>
      <c r="CP74" s="300">
        <f ca="1">'Profile with CoM'!CP74*f_FinCalc</f>
        <v>0</v>
      </c>
      <c r="CQ74" s="300">
        <f ca="1">'Profile with CoM'!CQ74*f_FinCalc</f>
        <v>0</v>
      </c>
      <c r="CR74" s="300">
        <f ca="1">'Profile with CoM'!CR74*f_FinCalc</f>
        <v>0</v>
      </c>
      <c r="CS74" s="300">
        <f ca="1">'Profile with CoM'!CS74*f_FinCalc</f>
        <v>0</v>
      </c>
      <c r="CT74" s="300">
        <f ca="1">'Profile with CoM'!CT74*f_FinCalc</f>
        <v>0</v>
      </c>
      <c r="CU74" s="300">
        <f ca="1">'Profile with CoM'!CU74*f_FinCalc</f>
        <v>0</v>
      </c>
      <c r="CV74" s="300">
        <f ca="1">'Profile with CoM'!CV74*f_FinCalc</f>
        <v>0</v>
      </c>
      <c r="CW74" s="300">
        <f ca="1">'Profile with CoM'!CW74*f_FinCalc</f>
        <v>0</v>
      </c>
      <c r="CX74" s="300">
        <f ca="1">'Profile with CoM'!CX74*f_FinCalc</f>
        <v>0</v>
      </c>
      <c r="CY74" s="300">
        <f ca="1">'Profile with CoM'!CY74*f_FinCalc</f>
        <v>0</v>
      </c>
      <c r="CZ74" s="300">
        <f ca="1">'Profile with CoM'!CZ74*f_FinCalc</f>
        <v>0</v>
      </c>
      <c r="DA74" s="300">
        <f ca="1">'Profile with CoM'!DA74*f_FinCalc</f>
        <v>0</v>
      </c>
      <c r="DB74" s="300">
        <f ca="1">'Profile with CoM'!DB74*f_FinCalc</f>
        <v>0</v>
      </c>
      <c r="DC74" s="300">
        <f ca="1">'Profile with CoM'!DC74*f_FinCalc</f>
        <v>0</v>
      </c>
      <c r="DD74" s="300">
        <f ca="1">'Profile with CoM'!DD74*f_FinCalc</f>
        <v>0</v>
      </c>
      <c r="DE74" s="300">
        <f ca="1">'Profile with CoM'!DE74*f_FinCalc</f>
        <v>0</v>
      </c>
      <c r="DF74" s="300">
        <f ca="1">'Profile with CoM'!DF74*f_FinCalc</f>
        <v>0</v>
      </c>
      <c r="DG74" s="300">
        <f ca="1">'Profile with CoM'!DG74*f_FinCalc</f>
        <v>0</v>
      </c>
      <c r="DH74" s="300">
        <f ca="1">'Profile with CoM'!DH74*f_FinCalc</f>
        <v>0</v>
      </c>
      <c r="DI74" s="300">
        <f ca="1">'Profile with CoM'!DI74*f_FinCalc</f>
        <v>0</v>
      </c>
      <c r="DJ74" s="300">
        <f ca="1">'Profile with CoM'!DJ74*f_FinCalc</f>
        <v>0</v>
      </c>
      <c r="DK74" s="300">
        <f ca="1">'Profile with CoM'!DK74*f_FinCalc</f>
        <v>0</v>
      </c>
      <c r="DL74" s="300">
        <f ca="1">'Profile with CoM'!DL74*f_FinCalc</f>
        <v>0</v>
      </c>
      <c r="DM74" s="300">
        <f ca="1">'Profile with CoM'!DM74*f_FinCalc</f>
        <v>0</v>
      </c>
      <c r="DN74" s="300">
        <f ca="1">'Profile with CoM'!DN74*f_FinCalc</f>
        <v>0</v>
      </c>
      <c r="DO74" s="300">
        <f ca="1">'Profile with CoM'!DO74*f_FinCalc</f>
        <v>0</v>
      </c>
      <c r="DP74" s="300">
        <f ca="1">'Profile with CoM'!DP74*f_FinCalc</f>
        <v>0</v>
      </c>
      <c r="DQ74" s="300">
        <f ca="1">'Profile with CoM'!DQ74*f_FinCalc</f>
        <v>0</v>
      </c>
      <c r="DR74" s="300">
        <f ca="1">'Profile with CoM'!DR74*f_FinCalc</f>
        <v>0</v>
      </c>
      <c r="DS74" s="300">
        <f ca="1">'Profile with CoM'!DS74*f_FinCalc</f>
        <v>0</v>
      </c>
      <c r="DT74" s="300">
        <f ca="1">'Profile with CoM'!DT74*f_FinCalc</f>
        <v>0</v>
      </c>
      <c r="DU74" s="300">
        <f ca="1">'Profile with CoM'!DU74*f_FinCalc</f>
        <v>0</v>
      </c>
      <c r="DV74" s="300">
        <f ca="1">'Profile with CoM'!DV74*f_FinCalc</f>
        <v>0</v>
      </c>
      <c r="DW74" s="300">
        <f ca="1">'Profile with CoM'!DW74*f_FinCalc</f>
        <v>0</v>
      </c>
      <c r="DX74" s="300">
        <f ca="1">'Profile with CoM'!DX74*f_FinCalc</f>
        <v>0</v>
      </c>
      <c r="DY74" s="300">
        <f ca="1">'Profile with CoM'!DY74*f_FinCalc</f>
        <v>0</v>
      </c>
      <c r="DZ74" s="300">
        <f ca="1">'Profile with CoM'!DZ74*f_FinCalc</f>
        <v>0</v>
      </c>
      <c r="EA74" s="300">
        <f ca="1">'Profile with CoM'!EA74*f_FinCalc</f>
        <v>0</v>
      </c>
      <c r="EB74" s="300">
        <f ca="1">'Profile with CoM'!EB74*f_FinCalc</f>
        <v>0</v>
      </c>
      <c r="EC74" s="300">
        <f ca="1">'Profile with CoM'!EC74*f_FinCalc</f>
        <v>0</v>
      </c>
      <c r="ED74" s="300">
        <f ca="1">'Profile with CoM'!ED74*f_FinCalc</f>
        <v>0</v>
      </c>
      <c r="EE74" s="300">
        <f ca="1">'Profile with CoM'!EE74*f_FinCalc</f>
        <v>0</v>
      </c>
      <c r="EF74" s="300">
        <f ca="1">'Profile with CoM'!EF74*f_FinCalc</f>
        <v>0</v>
      </c>
      <c r="EG74" s="300">
        <f ca="1">'Profile with CoM'!EG74*f_FinCalc</f>
        <v>0</v>
      </c>
      <c r="EH74" s="300">
        <f ca="1">'Profile with CoM'!EH74*f_FinCalc</f>
        <v>0</v>
      </c>
      <c r="EI74" s="300">
        <f ca="1">'Profile with CoM'!EI74*f_FinCalc</f>
        <v>0</v>
      </c>
      <c r="EJ74" s="300">
        <f ca="1">'Profile with CoM'!EJ74*f_FinCalc</f>
        <v>0</v>
      </c>
      <c r="EK74" s="300">
        <f ca="1">'Profile with CoM'!EK74*f_FinCalc</f>
        <v>0</v>
      </c>
      <c r="EL74" s="300">
        <f ca="1">'Profile with CoM'!EL74*f_FinCalc</f>
        <v>0</v>
      </c>
      <c r="EM74" s="300">
        <f ca="1">'Profile with CoM'!EM74*f_FinCalc</f>
        <v>0</v>
      </c>
      <c r="EN74" s="300">
        <f ca="1">'Profile with CoM'!EN74*f_FinCalc</f>
        <v>0</v>
      </c>
      <c r="EO74" s="300">
        <f ca="1">'Profile with CoM'!EO74*f_FinCalc</f>
        <v>0</v>
      </c>
      <c r="EP74" s="300">
        <f ca="1">'Profile with CoM'!EP74*f_FinCalc</f>
        <v>0</v>
      </c>
      <c r="EQ74" s="300">
        <f ca="1">'Profile with CoM'!EQ74*f_FinCalc</f>
        <v>0</v>
      </c>
      <c r="ER74" s="300">
        <f ca="1">'Profile with CoM'!ER74*f_FinCalc</f>
        <v>0</v>
      </c>
      <c r="ES74" s="300">
        <f ca="1">'Profile with CoM'!ES74*f_FinCalc</f>
        <v>0</v>
      </c>
      <c r="ET74" s="300">
        <f ca="1">'Profile with CoM'!ET74*f_FinCalc</f>
        <v>0</v>
      </c>
      <c r="EU74" s="300">
        <f ca="1">'Profile with CoM'!EU74*f_FinCalc</f>
        <v>0</v>
      </c>
      <c r="EV74" s="300">
        <f ca="1">'Profile with CoM'!EV74*f_FinCalc</f>
        <v>0</v>
      </c>
      <c r="EW74" s="300">
        <f ca="1">'Profile with CoM'!EW74*f_FinCalc</f>
        <v>0</v>
      </c>
      <c r="EX74" s="300">
        <f ca="1">'Profile with CoM'!EX74*f_FinCalc</f>
        <v>0</v>
      </c>
      <c r="EY74" s="612"/>
      <c r="EZ74" s="757" t="str">
        <f>'Main Input'!EZ74</f>
        <v>RPI</v>
      </c>
      <c r="FA74" s="757" t="str">
        <f>'Main Input'!FA74</f>
        <v>N/A</v>
      </c>
      <c r="FB74" s="766">
        <f>'Main Input'!FB74</f>
        <v>0</v>
      </c>
      <c r="FC74" s="766" t="str">
        <f>'Main Input'!FC74</f>
        <v>IT Solutions</v>
      </c>
      <c r="FD74" s="766" t="str">
        <f>'Main Input'!FD74</f>
        <v>Managed Services</v>
      </c>
      <c r="FE74" s="757" t="str">
        <f>'Main Input'!FE74</f>
        <v>Opex</v>
      </c>
      <c r="FF74" s="757" t="str">
        <f>'Main Input'!FF74</f>
        <v>ContractAccrual</v>
      </c>
      <c r="FG74" s="757" t="str">
        <f>'Main Input'!FG74</f>
        <v>Expense</v>
      </c>
      <c r="FH74" s="767" t="str">
        <f>'Main Input'!FH74</f>
        <v>A</v>
      </c>
      <c r="FI74" s="768">
        <f>'Main Input'!FI74</f>
        <v>0.22</v>
      </c>
      <c r="FJ74" s="768">
        <f>'Main Input'!FJ74</f>
        <v>0</v>
      </c>
      <c r="FK74" s="612"/>
      <c r="FL74" s="531">
        <f t="shared" si="29"/>
        <v>0</v>
      </c>
      <c r="FM74" s="86"/>
      <c r="FN74" s="612"/>
    </row>
    <row r="75" spans="1:170" ht="12.75" customHeight="1">
      <c r="A75" s="750" t="str">
        <f>'Main Input'!A75</f>
        <v>MTB</v>
      </c>
      <c r="B75" s="762" t="str">
        <f>'Main Input'!B75</f>
        <v>Business Unit</v>
      </c>
      <c r="C75" s="762" t="str">
        <f>'Main Input'!C75</f>
        <v>Labour</v>
      </c>
      <c r="D75" s="762" t="str">
        <f>'Main Input'!D75</f>
        <v>TFR</v>
      </c>
      <c r="E75" s="762" t="str">
        <f>'Main Input'!E75</f>
        <v>Migration Designer #2 (UNIX)</v>
      </c>
      <c r="F75" s="753" t="str">
        <f>'Main Input'!F75</f>
        <v>direct</v>
      </c>
      <c r="G75" s="753" t="str">
        <f>'Main Input'!G75</f>
        <v>Person</v>
      </c>
      <c r="H75" s="753" t="str">
        <f>'Main Input'!H75</f>
        <v>TAC.CSA.2</v>
      </c>
      <c r="I75" s="753">
        <f>'Main Input'!I75</f>
        <v>0</v>
      </c>
      <c r="J75" s="753">
        <f>'Main Input'!J75</f>
        <v>0</v>
      </c>
      <c r="K75" s="753" t="str">
        <f>'Main Input'!K75</f>
        <v>FJS</v>
      </c>
      <c r="L75" s="753" t="str">
        <f>'Main Input'!L75</f>
        <v>pTran</v>
      </c>
      <c r="M75" s="753">
        <f>'Main Input'!M75</f>
        <v>0</v>
      </c>
      <c r="N75" s="753">
        <f>'Main Input'!N75</f>
        <v>0</v>
      </c>
      <c r="O75" s="753" t="str">
        <f>'Main Input'!O75</f>
        <v>SPAIN</v>
      </c>
      <c r="P75" s="753">
        <f>'Main Input'!P75</f>
        <v>313</v>
      </c>
      <c r="Q75" s="753" t="str">
        <f>'Main Input'!Q75</f>
        <v>EUR</v>
      </c>
      <c r="R75" s="753" t="str">
        <f>'Main Input'!R75</f>
        <v>EMEA</v>
      </c>
      <c r="S75" s="753" t="str">
        <f>'Main Input'!S75</f>
        <v>Local</v>
      </c>
      <c r="T75" s="753">
        <f>'Main Input'!T75</f>
        <v>0</v>
      </c>
      <c r="U75" s="753">
        <f>'Main Input'!U75</f>
        <v>0</v>
      </c>
      <c r="V75" s="753" t="str">
        <f>'Main Input'!V75</f>
        <v>6_ATP</v>
      </c>
      <c r="W75" s="753">
        <f>'Main Input'!W75</f>
        <v>0</v>
      </c>
      <c r="X75" s="753">
        <f>'Main Input'!X75</f>
        <v>0</v>
      </c>
      <c r="Y75" s="753">
        <f>'Main Input'!Y75</f>
        <v>0</v>
      </c>
      <c r="Z75" s="753">
        <f>'Main Input'!Z75</f>
        <v>0</v>
      </c>
      <c r="AA75" s="753">
        <f>'Main Input'!AA75</f>
        <v>0</v>
      </c>
      <c r="AB75" s="763">
        <f>'Main Input'!AB75</f>
        <v>0</v>
      </c>
      <c r="AC75" s="763" t="str">
        <f>'Main Input'!AC75</f>
        <v>Days</v>
      </c>
      <c r="AD75" s="764">
        <f>'Main Input'!AD75</f>
        <v>50</v>
      </c>
      <c r="AE75" s="765">
        <f t="shared" ca="1" si="28"/>
        <v>20958.838193709107</v>
      </c>
      <c r="AF75" s="299">
        <f ca="1">'Profile with CoM'!AF75*f_FinCalc</f>
        <v>0</v>
      </c>
      <c r="AG75" s="300">
        <f ca="1">'Profile with CoM'!AG75*f_FinCalc</f>
        <v>0</v>
      </c>
      <c r="AH75" s="300">
        <f ca="1">'Profile with CoM'!AH75*f_FinCalc</f>
        <v>0</v>
      </c>
      <c r="AI75" s="300">
        <f ca="1">'Profile with CoM'!AI75*f_FinCalc</f>
        <v>0</v>
      </c>
      <c r="AJ75" s="300">
        <f ca="1">'Profile with CoM'!AJ75*f_FinCalc</f>
        <v>0</v>
      </c>
      <c r="AK75" s="300">
        <f ca="1">'Profile with CoM'!AK75*f_FinCalc</f>
        <v>0</v>
      </c>
      <c r="AL75" s="300">
        <f ca="1">'Profile with CoM'!AL75*f_FinCalc</f>
        <v>0</v>
      </c>
      <c r="AM75" s="300">
        <f ca="1">'Profile with CoM'!AM75*f_FinCalc</f>
        <v>0</v>
      </c>
      <c r="AN75" s="300">
        <f ca="1">'Profile with CoM'!AN75*f_FinCalc</f>
        <v>20958.838193709107</v>
      </c>
      <c r="AO75" s="300">
        <f ca="1">'Profile with CoM'!AO75*f_FinCalc</f>
        <v>0</v>
      </c>
      <c r="AP75" s="300">
        <f ca="1">'Profile with CoM'!AP75*f_FinCalc</f>
        <v>0</v>
      </c>
      <c r="AQ75" s="300">
        <f ca="1">'Profile with CoM'!AQ75*f_FinCalc</f>
        <v>0</v>
      </c>
      <c r="AR75" s="300">
        <f ca="1">'Profile with CoM'!AR75*f_FinCalc</f>
        <v>0</v>
      </c>
      <c r="AS75" s="300">
        <f ca="1">'Profile with CoM'!AS75*f_FinCalc</f>
        <v>0</v>
      </c>
      <c r="AT75" s="300">
        <f ca="1">'Profile with CoM'!AT75*f_FinCalc</f>
        <v>0</v>
      </c>
      <c r="AU75" s="300">
        <f ca="1">'Profile with CoM'!AU75*f_FinCalc</f>
        <v>0</v>
      </c>
      <c r="AV75" s="300">
        <f ca="1">'Profile with CoM'!AV75*f_FinCalc</f>
        <v>0</v>
      </c>
      <c r="AW75" s="300">
        <f ca="1">'Profile with CoM'!AW75*f_FinCalc</f>
        <v>0</v>
      </c>
      <c r="AX75" s="300">
        <f ca="1">'Profile with CoM'!AX75*f_FinCalc</f>
        <v>0</v>
      </c>
      <c r="AY75" s="300">
        <f ca="1">'Profile with CoM'!AY75*f_FinCalc</f>
        <v>0</v>
      </c>
      <c r="AZ75" s="300">
        <f ca="1">'Profile with CoM'!AZ75*f_FinCalc</f>
        <v>0</v>
      </c>
      <c r="BA75" s="300">
        <f ca="1">'Profile with CoM'!BA75*f_FinCalc</f>
        <v>0</v>
      </c>
      <c r="BB75" s="300">
        <f ca="1">'Profile with CoM'!BB75*f_FinCalc</f>
        <v>0</v>
      </c>
      <c r="BC75" s="300">
        <f ca="1">'Profile with CoM'!BC75*f_FinCalc</f>
        <v>0</v>
      </c>
      <c r="BD75" s="300">
        <f ca="1">'Profile with CoM'!BD75*f_FinCalc</f>
        <v>0</v>
      </c>
      <c r="BE75" s="300">
        <f ca="1">'Profile with CoM'!BE75*f_FinCalc</f>
        <v>0</v>
      </c>
      <c r="BF75" s="300">
        <f ca="1">'Profile with CoM'!BF75*f_FinCalc</f>
        <v>0</v>
      </c>
      <c r="BG75" s="300">
        <f ca="1">'Profile with CoM'!BG75*f_FinCalc</f>
        <v>0</v>
      </c>
      <c r="BH75" s="300">
        <f ca="1">'Profile with CoM'!BH75*f_FinCalc</f>
        <v>0</v>
      </c>
      <c r="BI75" s="300">
        <f ca="1">'Profile with CoM'!BI75*f_FinCalc</f>
        <v>0</v>
      </c>
      <c r="BJ75" s="300">
        <f ca="1">'Profile with CoM'!BJ75*f_FinCalc</f>
        <v>0</v>
      </c>
      <c r="BK75" s="300">
        <f ca="1">'Profile with CoM'!BK75*f_FinCalc</f>
        <v>0</v>
      </c>
      <c r="BL75" s="300">
        <f ca="1">'Profile with CoM'!BL75*f_FinCalc</f>
        <v>0</v>
      </c>
      <c r="BM75" s="300">
        <f ca="1">'Profile with CoM'!BM75*f_FinCalc</f>
        <v>0</v>
      </c>
      <c r="BN75" s="300">
        <f ca="1">'Profile with CoM'!BN75*f_FinCalc</f>
        <v>0</v>
      </c>
      <c r="BO75" s="300">
        <f ca="1">'Profile with CoM'!BO75*f_FinCalc</f>
        <v>0</v>
      </c>
      <c r="BP75" s="300">
        <f ca="1">'Profile with CoM'!BP75*f_FinCalc</f>
        <v>0</v>
      </c>
      <c r="BQ75" s="300">
        <f ca="1">'Profile with CoM'!BQ75*f_FinCalc</f>
        <v>0</v>
      </c>
      <c r="BR75" s="300">
        <f ca="1">'Profile with CoM'!BR75*f_FinCalc</f>
        <v>0</v>
      </c>
      <c r="BS75" s="300">
        <f ca="1">'Profile with CoM'!BS75*f_FinCalc</f>
        <v>0</v>
      </c>
      <c r="BT75" s="300">
        <f ca="1">'Profile with CoM'!BT75*f_FinCalc</f>
        <v>0</v>
      </c>
      <c r="BU75" s="300">
        <f ca="1">'Profile with CoM'!BU75*f_FinCalc</f>
        <v>0</v>
      </c>
      <c r="BV75" s="300">
        <f ca="1">'Profile with CoM'!BV75*f_FinCalc</f>
        <v>0</v>
      </c>
      <c r="BW75" s="300">
        <f ca="1">'Profile with CoM'!BW75*f_FinCalc</f>
        <v>0</v>
      </c>
      <c r="BX75" s="300">
        <f ca="1">'Profile with CoM'!BX75*f_FinCalc</f>
        <v>0</v>
      </c>
      <c r="BY75" s="300">
        <f ca="1">'Profile with CoM'!BY75*f_FinCalc</f>
        <v>0</v>
      </c>
      <c r="BZ75" s="300">
        <f ca="1">'Profile with CoM'!BZ75*f_FinCalc</f>
        <v>0</v>
      </c>
      <c r="CA75" s="300">
        <f ca="1">'Profile with CoM'!CA75*f_FinCalc</f>
        <v>0</v>
      </c>
      <c r="CB75" s="300">
        <f ca="1">'Profile with CoM'!CB75*f_FinCalc</f>
        <v>0</v>
      </c>
      <c r="CC75" s="300">
        <f ca="1">'Profile with CoM'!CC75*f_FinCalc</f>
        <v>0</v>
      </c>
      <c r="CD75" s="300">
        <f ca="1">'Profile with CoM'!CD75*f_FinCalc</f>
        <v>0</v>
      </c>
      <c r="CE75" s="300">
        <f ca="1">'Profile with CoM'!CE75*f_FinCalc</f>
        <v>0</v>
      </c>
      <c r="CF75" s="300">
        <f ca="1">'Profile with CoM'!CF75*f_FinCalc</f>
        <v>0</v>
      </c>
      <c r="CG75" s="300">
        <f ca="1">'Profile with CoM'!CG75*f_FinCalc</f>
        <v>0</v>
      </c>
      <c r="CH75" s="300">
        <f ca="1">'Profile with CoM'!CH75*f_FinCalc</f>
        <v>0</v>
      </c>
      <c r="CI75" s="300">
        <f ca="1">'Profile with CoM'!CI75*f_FinCalc</f>
        <v>0</v>
      </c>
      <c r="CJ75" s="300">
        <f ca="1">'Profile with CoM'!CJ75*f_FinCalc</f>
        <v>0</v>
      </c>
      <c r="CK75" s="300">
        <f ca="1">'Profile with CoM'!CK75*f_FinCalc</f>
        <v>0</v>
      </c>
      <c r="CL75" s="300">
        <f ca="1">'Profile with CoM'!CL75*f_FinCalc</f>
        <v>0</v>
      </c>
      <c r="CM75" s="300">
        <f ca="1">'Profile with CoM'!CM75*f_FinCalc</f>
        <v>0</v>
      </c>
      <c r="CN75" s="300">
        <f ca="1">'Profile with CoM'!CN75*f_FinCalc</f>
        <v>0</v>
      </c>
      <c r="CO75" s="300">
        <f ca="1">'Profile with CoM'!CO75*f_FinCalc</f>
        <v>0</v>
      </c>
      <c r="CP75" s="300">
        <f ca="1">'Profile with CoM'!CP75*f_FinCalc</f>
        <v>0</v>
      </c>
      <c r="CQ75" s="300">
        <f ca="1">'Profile with CoM'!CQ75*f_FinCalc</f>
        <v>0</v>
      </c>
      <c r="CR75" s="300">
        <f ca="1">'Profile with CoM'!CR75*f_FinCalc</f>
        <v>0</v>
      </c>
      <c r="CS75" s="300">
        <f ca="1">'Profile with CoM'!CS75*f_FinCalc</f>
        <v>0</v>
      </c>
      <c r="CT75" s="300">
        <f ca="1">'Profile with CoM'!CT75*f_FinCalc</f>
        <v>0</v>
      </c>
      <c r="CU75" s="300">
        <f ca="1">'Profile with CoM'!CU75*f_FinCalc</f>
        <v>0</v>
      </c>
      <c r="CV75" s="300">
        <f ca="1">'Profile with CoM'!CV75*f_FinCalc</f>
        <v>0</v>
      </c>
      <c r="CW75" s="300">
        <f ca="1">'Profile with CoM'!CW75*f_FinCalc</f>
        <v>0</v>
      </c>
      <c r="CX75" s="300">
        <f ca="1">'Profile with CoM'!CX75*f_FinCalc</f>
        <v>0</v>
      </c>
      <c r="CY75" s="300">
        <f ca="1">'Profile with CoM'!CY75*f_FinCalc</f>
        <v>0</v>
      </c>
      <c r="CZ75" s="300">
        <f ca="1">'Profile with CoM'!CZ75*f_FinCalc</f>
        <v>0</v>
      </c>
      <c r="DA75" s="300">
        <f ca="1">'Profile with CoM'!DA75*f_FinCalc</f>
        <v>0</v>
      </c>
      <c r="DB75" s="300">
        <f ca="1">'Profile with CoM'!DB75*f_FinCalc</f>
        <v>0</v>
      </c>
      <c r="DC75" s="300">
        <f ca="1">'Profile with CoM'!DC75*f_FinCalc</f>
        <v>0</v>
      </c>
      <c r="DD75" s="300">
        <f ca="1">'Profile with CoM'!DD75*f_FinCalc</f>
        <v>0</v>
      </c>
      <c r="DE75" s="300">
        <f ca="1">'Profile with CoM'!DE75*f_FinCalc</f>
        <v>0</v>
      </c>
      <c r="DF75" s="300">
        <f ca="1">'Profile with CoM'!DF75*f_FinCalc</f>
        <v>0</v>
      </c>
      <c r="DG75" s="300">
        <f ca="1">'Profile with CoM'!DG75*f_FinCalc</f>
        <v>0</v>
      </c>
      <c r="DH75" s="300">
        <f ca="1">'Profile with CoM'!DH75*f_FinCalc</f>
        <v>0</v>
      </c>
      <c r="DI75" s="300">
        <f ca="1">'Profile with CoM'!DI75*f_FinCalc</f>
        <v>0</v>
      </c>
      <c r="DJ75" s="300">
        <f ca="1">'Profile with CoM'!DJ75*f_FinCalc</f>
        <v>0</v>
      </c>
      <c r="DK75" s="300">
        <f ca="1">'Profile with CoM'!DK75*f_FinCalc</f>
        <v>0</v>
      </c>
      <c r="DL75" s="300">
        <f ca="1">'Profile with CoM'!DL75*f_FinCalc</f>
        <v>0</v>
      </c>
      <c r="DM75" s="300">
        <f ca="1">'Profile with CoM'!DM75*f_FinCalc</f>
        <v>0</v>
      </c>
      <c r="DN75" s="300">
        <f ca="1">'Profile with CoM'!DN75*f_FinCalc</f>
        <v>0</v>
      </c>
      <c r="DO75" s="300">
        <f ca="1">'Profile with CoM'!DO75*f_FinCalc</f>
        <v>0</v>
      </c>
      <c r="DP75" s="300">
        <f ca="1">'Profile with CoM'!DP75*f_FinCalc</f>
        <v>0</v>
      </c>
      <c r="DQ75" s="300">
        <f ca="1">'Profile with CoM'!DQ75*f_FinCalc</f>
        <v>0</v>
      </c>
      <c r="DR75" s="300">
        <f ca="1">'Profile with CoM'!DR75*f_FinCalc</f>
        <v>0</v>
      </c>
      <c r="DS75" s="300">
        <f ca="1">'Profile with CoM'!DS75*f_FinCalc</f>
        <v>0</v>
      </c>
      <c r="DT75" s="300">
        <f ca="1">'Profile with CoM'!DT75*f_FinCalc</f>
        <v>0</v>
      </c>
      <c r="DU75" s="300">
        <f ca="1">'Profile with CoM'!DU75*f_FinCalc</f>
        <v>0</v>
      </c>
      <c r="DV75" s="300">
        <f ca="1">'Profile with CoM'!DV75*f_FinCalc</f>
        <v>0</v>
      </c>
      <c r="DW75" s="300">
        <f ca="1">'Profile with CoM'!DW75*f_FinCalc</f>
        <v>0</v>
      </c>
      <c r="DX75" s="300">
        <f ca="1">'Profile with CoM'!DX75*f_FinCalc</f>
        <v>0</v>
      </c>
      <c r="DY75" s="300">
        <f ca="1">'Profile with CoM'!DY75*f_FinCalc</f>
        <v>0</v>
      </c>
      <c r="DZ75" s="300">
        <f ca="1">'Profile with CoM'!DZ75*f_FinCalc</f>
        <v>0</v>
      </c>
      <c r="EA75" s="300">
        <f ca="1">'Profile with CoM'!EA75*f_FinCalc</f>
        <v>0</v>
      </c>
      <c r="EB75" s="300">
        <f ca="1">'Profile with CoM'!EB75*f_FinCalc</f>
        <v>0</v>
      </c>
      <c r="EC75" s="300">
        <f ca="1">'Profile with CoM'!EC75*f_FinCalc</f>
        <v>0</v>
      </c>
      <c r="ED75" s="300">
        <f ca="1">'Profile with CoM'!ED75*f_FinCalc</f>
        <v>0</v>
      </c>
      <c r="EE75" s="300">
        <f ca="1">'Profile with CoM'!EE75*f_FinCalc</f>
        <v>0</v>
      </c>
      <c r="EF75" s="300">
        <f ca="1">'Profile with CoM'!EF75*f_FinCalc</f>
        <v>0</v>
      </c>
      <c r="EG75" s="300">
        <f ca="1">'Profile with CoM'!EG75*f_FinCalc</f>
        <v>0</v>
      </c>
      <c r="EH75" s="300">
        <f ca="1">'Profile with CoM'!EH75*f_FinCalc</f>
        <v>0</v>
      </c>
      <c r="EI75" s="300">
        <f ca="1">'Profile with CoM'!EI75*f_FinCalc</f>
        <v>0</v>
      </c>
      <c r="EJ75" s="300">
        <f ca="1">'Profile with CoM'!EJ75*f_FinCalc</f>
        <v>0</v>
      </c>
      <c r="EK75" s="300">
        <f ca="1">'Profile with CoM'!EK75*f_FinCalc</f>
        <v>0</v>
      </c>
      <c r="EL75" s="300">
        <f ca="1">'Profile with CoM'!EL75*f_FinCalc</f>
        <v>0</v>
      </c>
      <c r="EM75" s="300">
        <f ca="1">'Profile with CoM'!EM75*f_FinCalc</f>
        <v>0</v>
      </c>
      <c r="EN75" s="300">
        <f ca="1">'Profile with CoM'!EN75*f_FinCalc</f>
        <v>0</v>
      </c>
      <c r="EO75" s="300">
        <f ca="1">'Profile with CoM'!EO75*f_FinCalc</f>
        <v>0</v>
      </c>
      <c r="EP75" s="300">
        <f ca="1">'Profile with CoM'!EP75*f_FinCalc</f>
        <v>0</v>
      </c>
      <c r="EQ75" s="300">
        <f ca="1">'Profile with CoM'!EQ75*f_FinCalc</f>
        <v>0</v>
      </c>
      <c r="ER75" s="300">
        <f ca="1">'Profile with CoM'!ER75*f_FinCalc</f>
        <v>0</v>
      </c>
      <c r="ES75" s="300">
        <f ca="1">'Profile with CoM'!ES75*f_FinCalc</f>
        <v>0</v>
      </c>
      <c r="ET75" s="300">
        <f ca="1">'Profile with CoM'!ET75*f_FinCalc</f>
        <v>0</v>
      </c>
      <c r="EU75" s="300">
        <f ca="1">'Profile with CoM'!EU75*f_FinCalc</f>
        <v>0</v>
      </c>
      <c r="EV75" s="300">
        <f ca="1">'Profile with CoM'!EV75*f_FinCalc</f>
        <v>0</v>
      </c>
      <c r="EW75" s="300">
        <f ca="1">'Profile with CoM'!EW75*f_FinCalc</f>
        <v>0</v>
      </c>
      <c r="EX75" s="300">
        <f ca="1">'Profile with CoM'!EX75*f_FinCalc</f>
        <v>0</v>
      </c>
      <c r="EY75" s="612"/>
      <c r="EZ75" s="757" t="str">
        <f>'Main Input'!EZ75</f>
        <v>RPI</v>
      </c>
      <c r="FA75" s="757" t="str">
        <f>'Main Input'!FA75</f>
        <v>N/A</v>
      </c>
      <c r="FB75" s="766">
        <f>'Main Input'!FB75</f>
        <v>0</v>
      </c>
      <c r="FC75" s="766" t="str">
        <f>'Main Input'!FC75</f>
        <v>IT Solutions</v>
      </c>
      <c r="FD75" s="766" t="str">
        <f>'Main Input'!FD75</f>
        <v>Managed Services</v>
      </c>
      <c r="FE75" s="757" t="str">
        <f>'Main Input'!FE75</f>
        <v>Opex</v>
      </c>
      <c r="FF75" s="757" t="str">
        <f>'Main Input'!FF75</f>
        <v>ContractAccrual</v>
      </c>
      <c r="FG75" s="757" t="str">
        <f>'Main Input'!FG75</f>
        <v>Expense</v>
      </c>
      <c r="FH75" s="767" t="str">
        <f>'Main Input'!FH75</f>
        <v>A</v>
      </c>
      <c r="FI75" s="768">
        <f>'Main Input'!FI75</f>
        <v>0.22</v>
      </c>
      <c r="FJ75" s="768">
        <f>'Main Input'!FJ75</f>
        <v>0</v>
      </c>
      <c r="FK75" s="612"/>
      <c r="FL75" s="531">
        <f t="shared" si="29"/>
        <v>0</v>
      </c>
      <c r="FM75" s="86"/>
      <c r="FN75" s="612"/>
    </row>
    <row r="76" spans="1:170" ht="12.75" customHeight="1">
      <c r="A76" s="750" t="str">
        <f>'Main Input'!A76</f>
        <v>MTB</v>
      </c>
      <c r="B76" s="762" t="str">
        <f>'Main Input'!B76</f>
        <v>Business Unit</v>
      </c>
      <c r="C76" s="762" t="str">
        <f>'Main Input'!C76</f>
        <v>Labour</v>
      </c>
      <c r="D76" s="762" t="str">
        <f>'Main Input'!D76</f>
        <v>TFR</v>
      </c>
      <c r="E76" s="762" t="str">
        <f>'Main Input'!E76</f>
        <v>Migration Designer #3 (UNIX)</v>
      </c>
      <c r="F76" s="753" t="str">
        <f>'Main Input'!F76</f>
        <v>direct</v>
      </c>
      <c r="G76" s="753" t="str">
        <f>'Main Input'!G76</f>
        <v>Person</v>
      </c>
      <c r="H76" s="753" t="str">
        <f>'Main Input'!H76</f>
        <v>TAC.CSA.2</v>
      </c>
      <c r="I76" s="753">
        <f>'Main Input'!I76</f>
        <v>0</v>
      </c>
      <c r="J76" s="753">
        <f>'Main Input'!J76</f>
        <v>0</v>
      </c>
      <c r="K76" s="753" t="str">
        <f>'Main Input'!K76</f>
        <v>FJS</v>
      </c>
      <c r="L76" s="753" t="str">
        <f>'Main Input'!L76</f>
        <v>pTran</v>
      </c>
      <c r="M76" s="753">
        <f>'Main Input'!M76</f>
        <v>0</v>
      </c>
      <c r="N76" s="753">
        <f>'Main Input'!N76</f>
        <v>0</v>
      </c>
      <c r="O76" s="753" t="str">
        <f>'Main Input'!O76</f>
        <v>SPAIN</v>
      </c>
      <c r="P76" s="753">
        <f>'Main Input'!P76</f>
        <v>313</v>
      </c>
      <c r="Q76" s="753" t="str">
        <f>'Main Input'!Q76</f>
        <v>EUR</v>
      </c>
      <c r="R76" s="753" t="str">
        <f>'Main Input'!R76</f>
        <v>EMEA</v>
      </c>
      <c r="S76" s="753" t="str">
        <f>'Main Input'!S76</f>
        <v>Local</v>
      </c>
      <c r="T76" s="753">
        <f>'Main Input'!T76</f>
        <v>0</v>
      </c>
      <c r="U76" s="753">
        <f>'Main Input'!U76</f>
        <v>0</v>
      </c>
      <c r="V76" s="753" t="str">
        <f>'Main Input'!V76</f>
        <v>6_ATP</v>
      </c>
      <c r="W76" s="753">
        <f>'Main Input'!W76</f>
        <v>0</v>
      </c>
      <c r="X76" s="753">
        <f>'Main Input'!X76</f>
        <v>0</v>
      </c>
      <c r="Y76" s="753">
        <f>'Main Input'!Y76</f>
        <v>0</v>
      </c>
      <c r="Z76" s="753">
        <f>'Main Input'!Z76</f>
        <v>0</v>
      </c>
      <c r="AA76" s="753">
        <f>'Main Input'!AA76</f>
        <v>0</v>
      </c>
      <c r="AB76" s="763">
        <f>'Main Input'!AB76</f>
        <v>0</v>
      </c>
      <c r="AC76" s="763" t="str">
        <f>'Main Input'!AC76</f>
        <v>Days</v>
      </c>
      <c r="AD76" s="764">
        <f>'Main Input'!AD76</f>
        <v>50</v>
      </c>
      <c r="AE76" s="765">
        <f t="shared" ca="1" si="28"/>
        <v>20958.838193709107</v>
      </c>
      <c r="AF76" s="299">
        <f ca="1">'Profile with CoM'!AF76*f_FinCalc</f>
        <v>0</v>
      </c>
      <c r="AG76" s="300">
        <f ca="1">'Profile with CoM'!AG76*f_FinCalc</f>
        <v>0</v>
      </c>
      <c r="AH76" s="300">
        <f ca="1">'Profile with CoM'!AH76*f_FinCalc</f>
        <v>0</v>
      </c>
      <c r="AI76" s="300">
        <f ca="1">'Profile with CoM'!AI76*f_FinCalc</f>
        <v>0</v>
      </c>
      <c r="AJ76" s="300">
        <f ca="1">'Profile with CoM'!AJ76*f_FinCalc</f>
        <v>0</v>
      </c>
      <c r="AK76" s="300">
        <f ca="1">'Profile with CoM'!AK76*f_FinCalc</f>
        <v>0</v>
      </c>
      <c r="AL76" s="300">
        <f ca="1">'Profile with CoM'!AL76*f_FinCalc</f>
        <v>0</v>
      </c>
      <c r="AM76" s="300">
        <f ca="1">'Profile with CoM'!AM76*f_FinCalc</f>
        <v>0</v>
      </c>
      <c r="AN76" s="300">
        <f ca="1">'Profile with CoM'!AN76*f_FinCalc</f>
        <v>20958.838193709107</v>
      </c>
      <c r="AO76" s="300">
        <f ca="1">'Profile with CoM'!AO76*f_FinCalc</f>
        <v>0</v>
      </c>
      <c r="AP76" s="300">
        <f ca="1">'Profile with CoM'!AP76*f_FinCalc</f>
        <v>0</v>
      </c>
      <c r="AQ76" s="300">
        <f ca="1">'Profile with CoM'!AQ76*f_FinCalc</f>
        <v>0</v>
      </c>
      <c r="AR76" s="300">
        <f ca="1">'Profile with CoM'!AR76*f_FinCalc</f>
        <v>0</v>
      </c>
      <c r="AS76" s="300">
        <f ca="1">'Profile with CoM'!AS76*f_FinCalc</f>
        <v>0</v>
      </c>
      <c r="AT76" s="300">
        <f ca="1">'Profile with CoM'!AT76*f_FinCalc</f>
        <v>0</v>
      </c>
      <c r="AU76" s="300">
        <f ca="1">'Profile with CoM'!AU76*f_FinCalc</f>
        <v>0</v>
      </c>
      <c r="AV76" s="300">
        <f ca="1">'Profile with CoM'!AV76*f_FinCalc</f>
        <v>0</v>
      </c>
      <c r="AW76" s="300">
        <f ca="1">'Profile with CoM'!AW76*f_FinCalc</f>
        <v>0</v>
      </c>
      <c r="AX76" s="300">
        <f ca="1">'Profile with CoM'!AX76*f_FinCalc</f>
        <v>0</v>
      </c>
      <c r="AY76" s="300">
        <f ca="1">'Profile with CoM'!AY76*f_FinCalc</f>
        <v>0</v>
      </c>
      <c r="AZ76" s="300">
        <f ca="1">'Profile with CoM'!AZ76*f_FinCalc</f>
        <v>0</v>
      </c>
      <c r="BA76" s="300">
        <f ca="1">'Profile with CoM'!BA76*f_FinCalc</f>
        <v>0</v>
      </c>
      <c r="BB76" s="300">
        <f ca="1">'Profile with CoM'!BB76*f_FinCalc</f>
        <v>0</v>
      </c>
      <c r="BC76" s="300">
        <f ca="1">'Profile with CoM'!BC76*f_FinCalc</f>
        <v>0</v>
      </c>
      <c r="BD76" s="300">
        <f ca="1">'Profile with CoM'!BD76*f_FinCalc</f>
        <v>0</v>
      </c>
      <c r="BE76" s="300">
        <f ca="1">'Profile with CoM'!BE76*f_FinCalc</f>
        <v>0</v>
      </c>
      <c r="BF76" s="300">
        <f ca="1">'Profile with CoM'!BF76*f_FinCalc</f>
        <v>0</v>
      </c>
      <c r="BG76" s="300">
        <f ca="1">'Profile with CoM'!BG76*f_FinCalc</f>
        <v>0</v>
      </c>
      <c r="BH76" s="300">
        <f ca="1">'Profile with CoM'!BH76*f_FinCalc</f>
        <v>0</v>
      </c>
      <c r="BI76" s="300">
        <f ca="1">'Profile with CoM'!BI76*f_FinCalc</f>
        <v>0</v>
      </c>
      <c r="BJ76" s="300">
        <f ca="1">'Profile with CoM'!BJ76*f_FinCalc</f>
        <v>0</v>
      </c>
      <c r="BK76" s="300">
        <f ca="1">'Profile with CoM'!BK76*f_FinCalc</f>
        <v>0</v>
      </c>
      <c r="BL76" s="300">
        <f ca="1">'Profile with CoM'!BL76*f_FinCalc</f>
        <v>0</v>
      </c>
      <c r="BM76" s="300">
        <f ca="1">'Profile with CoM'!BM76*f_FinCalc</f>
        <v>0</v>
      </c>
      <c r="BN76" s="300">
        <f ca="1">'Profile with CoM'!BN76*f_FinCalc</f>
        <v>0</v>
      </c>
      <c r="BO76" s="300">
        <f ca="1">'Profile with CoM'!BO76*f_FinCalc</f>
        <v>0</v>
      </c>
      <c r="BP76" s="300">
        <f ca="1">'Profile with CoM'!BP76*f_FinCalc</f>
        <v>0</v>
      </c>
      <c r="BQ76" s="300">
        <f ca="1">'Profile with CoM'!BQ76*f_FinCalc</f>
        <v>0</v>
      </c>
      <c r="BR76" s="300">
        <f ca="1">'Profile with CoM'!BR76*f_FinCalc</f>
        <v>0</v>
      </c>
      <c r="BS76" s="300">
        <f ca="1">'Profile with CoM'!BS76*f_FinCalc</f>
        <v>0</v>
      </c>
      <c r="BT76" s="300">
        <f ca="1">'Profile with CoM'!BT76*f_FinCalc</f>
        <v>0</v>
      </c>
      <c r="BU76" s="300">
        <f ca="1">'Profile with CoM'!BU76*f_FinCalc</f>
        <v>0</v>
      </c>
      <c r="BV76" s="300">
        <f ca="1">'Profile with CoM'!BV76*f_FinCalc</f>
        <v>0</v>
      </c>
      <c r="BW76" s="300">
        <f ca="1">'Profile with CoM'!BW76*f_FinCalc</f>
        <v>0</v>
      </c>
      <c r="BX76" s="300">
        <f ca="1">'Profile with CoM'!BX76*f_FinCalc</f>
        <v>0</v>
      </c>
      <c r="BY76" s="300">
        <f ca="1">'Profile with CoM'!BY76*f_FinCalc</f>
        <v>0</v>
      </c>
      <c r="BZ76" s="300">
        <f ca="1">'Profile with CoM'!BZ76*f_FinCalc</f>
        <v>0</v>
      </c>
      <c r="CA76" s="300">
        <f ca="1">'Profile with CoM'!CA76*f_FinCalc</f>
        <v>0</v>
      </c>
      <c r="CB76" s="300">
        <f ca="1">'Profile with CoM'!CB76*f_FinCalc</f>
        <v>0</v>
      </c>
      <c r="CC76" s="300">
        <f ca="1">'Profile with CoM'!CC76*f_FinCalc</f>
        <v>0</v>
      </c>
      <c r="CD76" s="300">
        <f ca="1">'Profile with CoM'!CD76*f_FinCalc</f>
        <v>0</v>
      </c>
      <c r="CE76" s="300">
        <f ca="1">'Profile with CoM'!CE76*f_FinCalc</f>
        <v>0</v>
      </c>
      <c r="CF76" s="300">
        <f ca="1">'Profile with CoM'!CF76*f_FinCalc</f>
        <v>0</v>
      </c>
      <c r="CG76" s="300">
        <f ca="1">'Profile with CoM'!CG76*f_FinCalc</f>
        <v>0</v>
      </c>
      <c r="CH76" s="300">
        <f ca="1">'Profile with CoM'!CH76*f_FinCalc</f>
        <v>0</v>
      </c>
      <c r="CI76" s="300">
        <f ca="1">'Profile with CoM'!CI76*f_FinCalc</f>
        <v>0</v>
      </c>
      <c r="CJ76" s="300">
        <f ca="1">'Profile with CoM'!CJ76*f_FinCalc</f>
        <v>0</v>
      </c>
      <c r="CK76" s="300">
        <f ca="1">'Profile with CoM'!CK76*f_FinCalc</f>
        <v>0</v>
      </c>
      <c r="CL76" s="300">
        <f ca="1">'Profile with CoM'!CL76*f_FinCalc</f>
        <v>0</v>
      </c>
      <c r="CM76" s="300">
        <f ca="1">'Profile with CoM'!CM76*f_FinCalc</f>
        <v>0</v>
      </c>
      <c r="CN76" s="300">
        <f ca="1">'Profile with CoM'!CN76*f_FinCalc</f>
        <v>0</v>
      </c>
      <c r="CO76" s="300">
        <f ca="1">'Profile with CoM'!CO76*f_FinCalc</f>
        <v>0</v>
      </c>
      <c r="CP76" s="300">
        <f ca="1">'Profile with CoM'!CP76*f_FinCalc</f>
        <v>0</v>
      </c>
      <c r="CQ76" s="300">
        <f ca="1">'Profile with CoM'!CQ76*f_FinCalc</f>
        <v>0</v>
      </c>
      <c r="CR76" s="300">
        <f ca="1">'Profile with CoM'!CR76*f_FinCalc</f>
        <v>0</v>
      </c>
      <c r="CS76" s="300">
        <f ca="1">'Profile with CoM'!CS76*f_FinCalc</f>
        <v>0</v>
      </c>
      <c r="CT76" s="300">
        <f ca="1">'Profile with CoM'!CT76*f_FinCalc</f>
        <v>0</v>
      </c>
      <c r="CU76" s="300">
        <f ca="1">'Profile with CoM'!CU76*f_FinCalc</f>
        <v>0</v>
      </c>
      <c r="CV76" s="300">
        <f ca="1">'Profile with CoM'!CV76*f_FinCalc</f>
        <v>0</v>
      </c>
      <c r="CW76" s="300">
        <f ca="1">'Profile with CoM'!CW76*f_FinCalc</f>
        <v>0</v>
      </c>
      <c r="CX76" s="300">
        <f ca="1">'Profile with CoM'!CX76*f_FinCalc</f>
        <v>0</v>
      </c>
      <c r="CY76" s="300">
        <f ca="1">'Profile with CoM'!CY76*f_FinCalc</f>
        <v>0</v>
      </c>
      <c r="CZ76" s="300">
        <f ca="1">'Profile with CoM'!CZ76*f_FinCalc</f>
        <v>0</v>
      </c>
      <c r="DA76" s="300">
        <f ca="1">'Profile with CoM'!DA76*f_FinCalc</f>
        <v>0</v>
      </c>
      <c r="DB76" s="300">
        <f ca="1">'Profile with CoM'!DB76*f_FinCalc</f>
        <v>0</v>
      </c>
      <c r="DC76" s="300">
        <f ca="1">'Profile with CoM'!DC76*f_FinCalc</f>
        <v>0</v>
      </c>
      <c r="DD76" s="300">
        <f ca="1">'Profile with CoM'!DD76*f_FinCalc</f>
        <v>0</v>
      </c>
      <c r="DE76" s="300">
        <f ca="1">'Profile with CoM'!DE76*f_FinCalc</f>
        <v>0</v>
      </c>
      <c r="DF76" s="300">
        <f ca="1">'Profile with CoM'!DF76*f_FinCalc</f>
        <v>0</v>
      </c>
      <c r="DG76" s="300">
        <f ca="1">'Profile with CoM'!DG76*f_FinCalc</f>
        <v>0</v>
      </c>
      <c r="DH76" s="300">
        <f ca="1">'Profile with CoM'!DH76*f_FinCalc</f>
        <v>0</v>
      </c>
      <c r="DI76" s="300">
        <f ca="1">'Profile with CoM'!DI76*f_FinCalc</f>
        <v>0</v>
      </c>
      <c r="DJ76" s="300">
        <f ca="1">'Profile with CoM'!DJ76*f_FinCalc</f>
        <v>0</v>
      </c>
      <c r="DK76" s="300">
        <f ca="1">'Profile with CoM'!DK76*f_FinCalc</f>
        <v>0</v>
      </c>
      <c r="DL76" s="300">
        <f ca="1">'Profile with CoM'!DL76*f_FinCalc</f>
        <v>0</v>
      </c>
      <c r="DM76" s="300">
        <f ca="1">'Profile with CoM'!DM76*f_FinCalc</f>
        <v>0</v>
      </c>
      <c r="DN76" s="300">
        <f ca="1">'Profile with CoM'!DN76*f_FinCalc</f>
        <v>0</v>
      </c>
      <c r="DO76" s="300">
        <f ca="1">'Profile with CoM'!DO76*f_FinCalc</f>
        <v>0</v>
      </c>
      <c r="DP76" s="300">
        <f ca="1">'Profile with CoM'!DP76*f_FinCalc</f>
        <v>0</v>
      </c>
      <c r="DQ76" s="300">
        <f ca="1">'Profile with CoM'!DQ76*f_FinCalc</f>
        <v>0</v>
      </c>
      <c r="DR76" s="300">
        <f ca="1">'Profile with CoM'!DR76*f_FinCalc</f>
        <v>0</v>
      </c>
      <c r="DS76" s="300">
        <f ca="1">'Profile with CoM'!DS76*f_FinCalc</f>
        <v>0</v>
      </c>
      <c r="DT76" s="300">
        <f ca="1">'Profile with CoM'!DT76*f_FinCalc</f>
        <v>0</v>
      </c>
      <c r="DU76" s="300">
        <f ca="1">'Profile with CoM'!DU76*f_FinCalc</f>
        <v>0</v>
      </c>
      <c r="DV76" s="300">
        <f ca="1">'Profile with CoM'!DV76*f_FinCalc</f>
        <v>0</v>
      </c>
      <c r="DW76" s="300">
        <f ca="1">'Profile with CoM'!DW76*f_FinCalc</f>
        <v>0</v>
      </c>
      <c r="DX76" s="300">
        <f ca="1">'Profile with CoM'!DX76*f_FinCalc</f>
        <v>0</v>
      </c>
      <c r="DY76" s="300">
        <f ca="1">'Profile with CoM'!DY76*f_FinCalc</f>
        <v>0</v>
      </c>
      <c r="DZ76" s="300">
        <f ca="1">'Profile with CoM'!DZ76*f_FinCalc</f>
        <v>0</v>
      </c>
      <c r="EA76" s="300">
        <f ca="1">'Profile with CoM'!EA76*f_FinCalc</f>
        <v>0</v>
      </c>
      <c r="EB76" s="300">
        <f ca="1">'Profile with CoM'!EB76*f_FinCalc</f>
        <v>0</v>
      </c>
      <c r="EC76" s="300">
        <f ca="1">'Profile with CoM'!EC76*f_FinCalc</f>
        <v>0</v>
      </c>
      <c r="ED76" s="300">
        <f ca="1">'Profile with CoM'!ED76*f_FinCalc</f>
        <v>0</v>
      </c>
      <c r="EE76" s="300">
        <f ca="1">'Profile with CoM'!EE76*f_FinCalc</f>
        <v>0</v>
      </c>
      <c r="EF76" s="300">
        <f ca="1">'Profile with CoM'!EF76*f_FinCalc</f>
        <v>0</v>
      </c>
      <c r="EG76" s="300">
        <f ca="1">'Profile with CoM'!EG76*f_FinCalc</f>
        <v>0</v>
      </c>
      <c r="EH76" s="300">
        <f ca="1">'Profile with CoM'!EH76*f_FinCalc</f>
        <v>0</v>
      </c>
      <c r="EI76" s="300">
        <f ca="1">'Profile with CoM'!EI76*f_FinCalc</f>
        <v>0</v>
      </c>
      <c r="EJ76" s="300">
        <f ca="1">'Profile with CoM'!EJ76*f_FinCalc</f>
        <v>0</v>
      </c>
      <c r="EK76" s="300">
        <f ca="1">'Profile with CoM'!EK76*f_FinCalc</f>
        <v>0</v>
      </c>
      <c r="EL76" s="300">
        <f ca="1">'Profile with CoM'!EL76*f_FinCalc</f>
        <v>0</v>
      </c>
      <c r="EM76" s="300">
        <f ca="1">'Profile with CoM'!EM76*f_FinCalc</f>
        <v>0</v>
      </c>
      <c r="EN76" s="300">
        <f ca="1">'Profile with CoM'!EN76*f_FinCalc</f>
        <v>0</v>
      </c>
      <c r="EO76" s="300">
        <f ca="1">'Profile with CoM'!EO76*f_FinCalc</f>
        <v>0</v>
      </c>
      <c r="EP76" s="300">
        <f ca="1">'Profile with CoM'!EP76*f_FinCalc</f>
        <v>0</v>
      </c>
      <c r="EQ76" s="300">
        <f ca="1">'Profile with CoM'!EQ76*f_FinCalc</f>
        <v>0</v>
      </c>
      <c r="ER76" s="300">
        <f ca="1">'Profile with CoM'!ER76*f_FinCalc</f>
        <v>0</v>
      </c>
      <c r="ES76" s="300">
        <f ca="1">'Profile with CoM'!ES76*f_FinCalc</f>
        <v>0</v>
      </c>
      <c r="ET76" s="300">
        <f ca="1">'Profile with CoM'!ET76*f_FinCalc</f>
        <v>0</v>
      </c>
      <c r="EU76" s="300">
        <f ca="1">'Profile with CoM'!EU76*f_FinCalc</f>
        <v>0</v>
      </c>
      <c r="EV76" s="300">
        <f ca="1">'Profile with CoM'!EV76*f_FinCalc</f>
        <v>0</v>
      </c>
      <c r="EW76" s="300">
        <f ca="1">'Profile with CoM'!EW76*f_FinCalc</f>
        <v>0</v>
      </c>
      <c r="EX76" s="300">
        <f ca="1">'Profile with CoM'!EX76*f_FinCalc</f>
        <v>0</v>
      </c>
      <c r="EY76" s="612"/>
      <c r="EZ76" s="757" t="str">
        <f>'Main Input'!EZ76</f>
        <v>RPI</v>
      </c>
      <c r="FA76" s="757" t="str">
        <f>'Main Input'!FA76</f>
        <v>N/A</v>
      </c>
      <c r="FB76" s="766">
        <f>'Main Input'!FB76</f>
        <v>0</v>
      </c>
      <c r="FC76" s="766" t="str">
        <f>'Main Input'!FC76</f>
        <v>IT Solutions</v>
      </c>
      <c r="FD76" s="766" t="str">
        <f>'Main Input'!FD76</f>
        <v>Managed Services</v>
      </c>
      <c r="FE76" s="757" t="str">
        <f>'Main Input'!FE76</f>
        <v>Opex</v>
      </c>
      <c r="FF76" s="757" t="str">
        <f>'Main Input'!FF76</f>
        <v>ContractAccrual</v>
      </c>
      <c r="FG76" s="757" t="str">
        <f>'Main Input'!FG76</f>
        <v>Expense</v>
      </c>
      <c r="FH76" s="767" t="str">
        <f>'Main Input'!FH76</f>
        <v>A</v>
      </c>
      <c r="FI76" s="768">
        <f>'Main Input'!FI76</f>
        <v>0.22</v>
      </c>
      <c r="FJ76" s="768">
        <f>'Main Input'!FJ76</f>
        <v>0</v>
      </c>
      <c r="FK76" s="612"/>
      <c r="FL76" s="531">
        <f t="shared" si="29"/>
        <v>0</v>
      </c>
      <c r="FM76" s="86"/>
      <c r="FN76" s="612"/>
    </row>
    <row r="77" spans="1:170" ht="12.75" customHeight="1">
      <c r="A77" s="750" t="str">
        <f>'Main Input'!A77</f>
        <v>MTB</v>
      </c>
      <c r="B77" s="762" t="str">
        <f>'Main Input'!B77</f>
        <v>Business Unit</v>
      </c>
      <c r="C77" s="762" t="str">
        <f>'Main Input'!C77</f>
        <v>Labour</v>
      </c>
      <c r="D77" s="762" t="str">
        <f>'Main Input'!D77</f>
        <v>TFR</v>
      </c>
      <c r="E77" s="762" t="str">
        <f>'Main Input'!E77</f>
        <v>Migration Designer #4 (UNIX)</v>
      </c>
      <c r="F77" s="753" t="str">
        <f>'Main Input'!F77</f>
        <v>direct</v>
      </c>
      <c r="G77" s="753" t="str">
        <f>'Main Input'!G77</f>
        <v>Person</v>
      </c>
      <c r="H77" s="753" t="str">
        <f>'Main Input'!H77</f>
        <v>TAC.CSA.2</v>
      </c>
      <c r="I77" s="753">
        <f>'Main Input'!I77</f>
        <v>0</v>
      </c>
      <c r="J77" s="753">
        <f>'Main Input'!J77</f>
        <v>0</v>
      </c>
      <c r="K77" s="753" t="str">
        <f>'Main Input'!K77</f>
        <v>FJS</v>
      </c>
      <c r="L77" s="753" t="str">
        <f>'Main Input'!L77</f>
        <v>pTran</v>
      </c>
      <c r="M77" s="753">
        <f>'Main Input'!M77</f>
        <v>0</v>
      </c>
      <c r="N77" s="753">
        <f>'Main Input'!N77</f>
        <v>0</v>
      </c>
      <c r="O77" s="753" t="str">
        <f>'Main Input'!O77</f>
        <v>SPAIN</v>
      </c>
      <c r="P77" s="753">
        <f>'Main Input'!P77</f>
        <v>313</v>
      </c>
      <c r="Q77" s="753" t="str">
        <f>'Main Input'!Q77</f>
        <v>EUR</v>
      </c>
      <c r="R77" s="753" t="str">
        <f>'Main Input'!R77</f>
        <v>EMEA</v>
      </c>
      <c r="S77" s="753" t="str">
        <f>'Main Input'!S77</f>
        <v>Local</v>
      </c>
      <c r="T77" s="753">
        <f>'Main Input'!T77</f>
        <v>0</v>
      </c>
      <c r="U77" s="753">
        <f>'Main Input'!U77</f>
        <v>0</v>
      </c>
      <c r="V77" s="753" t="str">
        <f>'Main Input'!V77</f>
        <v>6_ATP</v>
      </c>
      <c r="W77" s="753">
        <f>'Main Input'!W77</f>
        <v>0</v>
      </c>
      <c r="X77" s="753">
        <f>'Main Input'!X77</f>
        <v>0</v>
      </c>
      <c r="Y77" s="753">
        <f>'Main Input'!Y77</f>
        <v>0</v>
      </c>
      <c r="Z77" s="753">
        <f>'Main Input'!Z77</f>
        <v>0</v>
      </c>
      <c r="AA77" s="753">
        <f>'Main Input'!AA77</f>
        <v>0</v>
      </c>
      <c r="AB77" s="763">
        <f>'Main Input'!AB77</f>
        <v>0</v>
      </c>
      <c r="AC77" s="763" t="str">
        <f>'Main Input'!AC77</f>
        <v>Days</v>
      </c>
      <c r="AD77" s="764">
        <f>'Main Input'!AD77</f>
        <v>50</v>
      </c>
      <c r="AE77" s="765">
        <f t="shared" ca="1" si="28"/>
        <v>20958.838193709107</v>
      </c>
      <c r="AF77" s="299">
        <f ca="1">'Profile with CoM'!AF77*f_FinCalc</f>
        <v>0</v>
      </c>
      <c r="AG77" s="300">
        <f ca="1">'Profile with CoM'!AG77*f_FinCalc</f>
        <v>0</v>
      </c>
      <c r="AH77" s="300">
        <f ca="1">'Profile with CoM'!AH77*f_FinCalc</f>
        <v>0</v>
      </c>
      <c r="AI77" s="300">
        <f ca="1">'Profile with CoM'!AI77*f_FinCalc</f>
        <v>0</v>
      </c>
      <c r="AJ77" s="300">
        <f ca="1">'Profile with CoM'!AJ77*f_FinCalc</f>
        <v>0</v>
      </c>
      <c r="AK77" s="300">
        <f ca="1">'Profile with CoM'!AK77*f_FinCalc</f>
        <v>0</v>
      </c>
      <c r="AL77" s="300">
        <f ca="1">'Profile with CoM'!AL77*f_FinCalc</f>
        <v>0</v>
      </c>
      <c r="AM77" s="300">
        <f ca="1">'Profile with CoM'!AM77*f_FinCalc</f>
        <v>0</v>
      </c>
      <c r="AN77" s="300">
        <f ca="1">'Profile with CoM'!AN77*f_FinCalc</f>
        <v>20958.838193709107</v>
      </c>
      <c r="AO77" s="300">
        <f ca="1">'Profile with CoM'!AO77*f_FinCalc</f>
        <v>0</v>
      </c>
      <c r="AP77" s="300">
        <f ca="1">'Profile with CoM'!AP77*f_FinCalc</f>
        <v>0</v>
      </c>
      <c r="AQ77" s="300">
        <f ca="1">'Profile with CoM'!AQ77*f_FinCalc</f>
        <v>0</v>
      </c>
      <c r="AR77" s="300">
        <f ca="1">'Profile with CoM'!AR77*f_FinCalc</f>
        <v>0</v>
      </c>
      <c r="AS77" s="300">
        <f ca="1">'Profile with CoM'!AS77*f_FinCalc</f>
        <v>0</v>
      </c>
      <c r="AT77" s="300">
        <f ca="1">'Profile with CoM'!AT77*f_FinCalc</f>
        <v>0</v>
      </c>
      <c r="AU77" s="300">
        <f ca="1">'Profile with CoM'!AU77*f_FinCalc</f>
        <v>0</v>
      </c>
      <c r="AV77" s="300">
        <f ca="1">'Profile with CoM'!AV77*f_FinCalc</f>
        <v>0</v>
      </c>
      <c r="AW77" s="300">
        <f ca="1">'Profile with CoM'!AW77*f_FinCalc</f>
        <v>0</v>
      </c>
      <c r="AX77" s="300">
        <f ca="1">'Profile with CoM'!AX77*f_FinCalc</f>
        <v>0</v>
      </c>
      <c r="AY77" s="300">
        <f ca="1">'Profile with CoM'!AY77*f_FinCalc</f>
        <v>0</v>
      </c>
      <c r="AZ77" s="300">
        <f ca="1">'Profile with CoM'!AZ77*f_FinCalc</f>
        <v>0</v>
      </c>
      <c r="BA77" s="300">
        <f ca="1">'Profile with CoM'!BA77*f_FinCalc</f>
        <v>0</v>
      </c>
      <c r="BB77" s="300">
        <f ca="1">'Profile with CoM'!BB77*f_FinCalc</f>
        <v>0</v>
      </c>
      <c r="BC77" s="300">
        <f ca="1">'Profile with CoM'!BC77*f_FinCalc</f>
        <v>0</v>
      </c>
      <c r="BD77" s="300">
        <f ca="1">'Profile with CoM'!BD77*f_FinCalc</f>
        <v>0</v>
      </c>
      <c r="BE77" s="300">
        <f ca="1">'Profile with CoM'!BE77*f_FinCalc</f>
        <v>0</v>
      </c>
      <c r="BF77" s="300">
        <f ca="1">'Profile with CoM'!BF77*f_FinCalc</f>
        <v>0</v>
      </c>
      <c r="BG77" s="300">
        <f ca="1">'Profile with CoM'!BG77*f_FinCalc</f>
        <v>0</v>
      </c>
      <c r="BH77" s="300">
        <f ca="1">'Profile with CoM'!BH77*f_FinCalc</f>
        <v>0</v>
      </c>
      <c r="BI77" s="300">
        <f ca="1">'Profile with CoM'!BI77*f_FinCalc</f>
        <v>0</v>
      </c>
      <c r="BJ77" s="300">
        <f ca="1">'Profile with CoM'!BJ77*f_FinCalc</f>
        <v>0</v>
      </c>
      <c r="BK77" s="300">
        <f ca="1">'Profile with CoM'!BK77*f_FinCalc</f>
        <v>0</v>
      </c>
      <c r="BL77" s="300">
        <f ca="1">'Profile with CoM'!BL77*f_FinCalc</f>
        <v>0</v>
      </c>
      <c r="BM77" s="300">
        <f ca="1">'Profile with CoM'!BM77*f_FinCalc</f>
        <v>0</v>
      </c>
      <c r="BN77" s="300">
        <f ca="1">'Profile with CoM'!BN77*f_FinCalc</f>
        <v>0</v>
      </c>
      <c r="BO77" s="300">
        <f ca="1">'Profile with CoM'!BO77*f_FinCalc</f>
        <v>0</v>
      </c>
      <c r="BP77" s="300">
        <f ca="1">'Profile with CoM'!BP77*f_FinCalc</f>
        <v>0</v>
      </c>
      <c r="BQ77" s="300">
        <f ca="1">'Profile with CoM'!BQ77*f_FinCalc</f>
        <v>0</v>
      </c>
      <c r="BR77" s="300">
        <f ca="1">'Profile with CoM'!BR77*f_FinCalc</f>
        <v>0</v>
      </c>
      <c r="BS77" s="300">
        <f ca="1">'Profile with CoM'!BS77*f_FinCalc</f>
        <v>0</v>
      </c>
      <c r="BT77" s="300">
        <f ca="1">'Profile with CoM'!BT77*f_FinCalc</f>
        <v>0</v>
      </c>
      <c r="BU77" s="300">
        <f ca="1">'Profile with CoM'!BU77*f_FinCalc</f>
        <v>0</v>
      </c>
      <c r="BV77" s="300">
        <f ca="1">'Profile with CoM'!BV77*f_FinCalc</f>
        <v>0</v>
      </c>
      <c r="BW77" s="300">
        <f ca="1">'Profile with CoM'!BW77*f_FinCalc</f>
        <v>0</v>
      </c>
      <c r="BX77" s="300">
        <f ca="1">'Profile with CoM'!BX77*f_FinCalc</f>
        <v>0</v>
      </c>
      <c r="BY77" s="300">
        <f ca="1">'Profile with CoM'!BY77*f_FinCalc</f>
        <v>0</v>
      </c>
      <c r="BZ77" s="300">
        <f ca="1">'Profile with CoM'!BZ77*f_FinCalc</f>
        <v>0</v>
      </c>
      <c r="CA77" s="300">
        <f ca="1">'Profile with CoM'!CA77*f_FinCalc</f>
        <v>0</v>
      </c>
      <c r="CB77" s="300">
        <f ca="1">'Profile with CoM'!CB77*f_FinCalc</f>
        <v>0</v>
      </c>
      <c r="CC77" s="300">
        <f ca="1">'Profile with CoM'!CC77*f_FinCalc</f>
        <v>0</v>
      </c>
      <c r="CD77" s="300">
        <f ca="1">'Profile with CoM'!CD77*f_FinCalc</f>
        <v>0</v>
      </c>
      <c r="CE77" s="300">
        <f ca="1">'Profile with CoM'!CE77*f_FinCalc</f>
        <v>0</v>
      </c>
      <c r="CF77" s="300">
        <f ca="1">'Profile with CoM'!CF77*f_FinCalc</f>
        <v>0</v>
      </c>
      <c r="CG77" s="300">
        <f ca="1">'Profile with CoM'!CG77*f_FinCalc</f>
        <v>0</v>
      </c>
      <c r="CH77" s="300">
        <f ca="1">'Profile with CoM'!CH77*f_FinCalc</f>
        <v>0</v>
      </c>
      <c r="CI77" s="300">
        <f ca="1">'Profile with CoM'!CI77*f_FinCalc</f>
        <v>0</v>
      </c>
      <c r="CJ77" s="300">
        <f ca="1">'Profile with CoM'!CJ77*f_FinCalc</f>
        <v>0</v>
      </c>
      <c r="CK77" s="300">
        <f ca="1">'Profile with CoM'!CK77*f_FinCalc</f>
        <v>0</v>
      </c>
      <c r="CL77" s="300">
        <f ca="1">'Profile with CoM'!CL77*f_FinCalc</f>
        <v>0</v>
      </c>
      <c r="CM77" s="300">
        <f ca="1">'Profile with CoM'!CM77*f_FinCalc</f>
        <v>0</v>
      </c>
      <c r="CN77" s="300">
        <f ca="1">'Profile with CoM'!CN77*f_FinCalc</f>
        <v>0</v>
      </c>
      <c r="CO77" s="300">
        <f ca="1">'Profile with CoM'!CO77*f_FinCalc</f>
        <v>0</v>
      </c>
      <c r="CP77" s="300">
        <f ca="1">'Profile with CoM'!CP77*f_FinCalc</f>
        <v>0</v>
      </c>
      <c r="CQ77" s="300">
        <f ca="1">'Profile with CoM'!CQ77*f_FinCalc</f>
        <v>0</v>
      </c>
      <c r="CR77" s="300">
        <f ca="1">'Profile with CoM'!CR77*f_FinCalc</f>
        <v>0</v>
      </c>
      <c r="CS77" s="300">
        <f ca="1">'Profile with CoM'!CS77*f_FinCalc</f>
        <v>0</v>
      </c>
      <c r="CT77" s="300">
        <f ca="1">'Profile with CoM'!CT77*f_FinCalc</f>
        <v>0</v>
      </c>
      <c r="CU77" s="300">
        <f ca="1">'Profile with CoM'!CU77*f_FinCalc</f>
        <v>0</v>
      </c>
      <c r="CV77" s="300">
        <f ca="1">'Profile with CoM'!CV77*f_FinCalc</f>
        <v>0</v>
      </c>
      <c r="CW77" s="300">
        <f ca="1">'Profile with CoM'!CW77*f_FinCalc</f>
        <v>0</v>
      </c>
      <c r="CX77" s="300">
        <f ca="1">'Profile with CoM'!CX77*f_FinCalc</f>
        <v>0</v>
      </c>
      <c r="CY77" s="300">
        <f ca="1">'Profile with CoM'!CY77*f_FinCalc</f>
        <v>0</v>
      </c>
      <c r="CZ77" s="300">
        <f ca="1">'Profile with CoM'!CZ77*f_FinCalc</f>
        <v>0</v>
      </c>
      <c r="DA77" s="300">
        <f ca="1">'Profile with CoM'!DA77*f_FinCalc</f>
        <v>0</v>
      </c>
      <c r="DB77" s="300">
        <f ca="1">'Profile with CoM'!DB77*f_FinCalc</f>
        <v>0</v>
      </c>
      <c r="DC77" s="300">
        <f ca="1">'Profile with CoM'!DC77*f_FinCalc</f>
        <v>0</v>
      </c>
      <c r="DD77" s="300">
        <f ca="1">'Profile with CoM'!DD77*f_FinCalc</f>
        <v>0</v>
      </c>
      <c r="DE77" s="300">
        <f ca="1">'Profile with CoM'!DE77*f_FinCalc</f>
        <v>0</v>
      </c>
      <c r="DF77" s="300">
        <f ca="1">'Profile with CoM'!DF77*f_FinCalc</f>
        <v>0</v>
      </c>
      <c r="DG77" s="300">
        <f ca="1">'Profile with CoM'!DG77*f_FinCalc</f>
        <v>0</v>
      </c>
      <c r="DH77" s="300">
        <f ca="1">'Profile with CoM'!DH77*f_FinCalc</f>
        <v>0</v>
      </c>
      <c r="DI77" s="300">
        <f ca="1">'Profile with CoM'!DI77*f_FinCalc</f>
        <v>0</v>
      </c>
      <c r="DJ77" s="300">
        <f ca="1">'Profile with CoM'!DJ77*f_FinCalc</f>
        <v>0</v>
      </c>
      <c r="DK77" s="300">
        <f ca="1">'Profile with CoM'!DK77*f_FinCalc</f>
        <v>0</v>
      </c>
      <c r="DL77" s="300">
        <f ca="1">'Profile with CoM'!DL77*f_FinCalc</f>
        <v>0</v>
      </c>
      <c r="DM77" s="300">
        <f ca="1">'Profile with CoM'!DM77*f_FinCalc</f>
        <v>0</v>
      </c>
      <c r="DN77" s="300">
        <f ca="1">'Profile with CoM'!DN77*f_FinCalc</f>
        <v>0</v>
      </c>
      <c r="DO77" s="300">
        <f ca="1">'Profile with CoM'!DO77*f_FinCalc</f>
        <v>0</v>
      </c>
      <c r="DP77" s="300">
        <f ca="1">'Profile with CoM'!DP77*f_FinCalc</f>
        <v>0</v>
      </c>
      <c r="DQ77" s="300">
        <f ca="1">'Profile with CoM'!DQ77*f_FinCalc</f>
        <v>0</v>
      </c>
      <c r="DR77" s="300">
        <f ca="1">'Profile with CoM'!DR77*f_FinCalc</f>
        <v>0</v>
      </c>
      <c r="DS77" s="300">
        <f ca="1">'Profile with CoM'!DS77*f_FinCalc</f>
        <v>0</v>
      </c>
      <c r="DT77" s="300">
        <f ca="1">'Profile with CoM'!DT77*f_FinCalc</f>
        <v>0</v>
      </c>
      <c r="DU77" s="300">
        <f ca="1">'Profile with CoM'!DU77*f_FinCalc</f>
        <v>0</v>
      </c>
      <c r="DV77" s="300">
        <f ca="1">'Profile with CoM'!DV77*f_FinCalc</f>
        <v>0</v>
      </c>
      <c r="DW77" s="300">
        <f ca="1">'Profile with CoM'!DW77*f_FinCalc</f>
        <v>0</v>
      </c>
      <c r="DX77" s="300">
        <f ca="1">'Profile with CoM'!DX77*f_FinCalc</f>
        <v>0</v>
      </c>
      <c r="DY77" s="300">
        <f ca="1">'Profile with CoM'!DY77*f_FinCalc</f>
        <v>0</v>
      </c>
      <c r="DZ77" s="300">
        <f ca="1">'Profile with CoM'!DZ77*f_FinCalc</f>
        <v>0</v>
      </c>
      <c r="EA77" s="300">
        <f ca="1">'Profile with CoM'!EA77*f_FinCalc</f>
        <v>0</v>
      </c>
      <c r="EB77" s="300">
        <f ca="1">'Profile with CoM'!EB77*f_FinCalc</f>
        <v>0</v>
      </c>
      <c r="EC77" s="300">
        <f ca="1">'Profile with CoM'!EC77*f_FinCalc</f>
        <v>0</v>
      </c>
      <c r="ED77" s="300">
        <f ca="1">'Profile with CoM'!ED77*f_FinCalc</f>
        <v>0</v>
      </c>
      <c r="EE77" s="300">
        <f ca="1">'Profile with CoM'!EE77*f_FinCalc</f>
        <v>0</v>
      </c>
      <c r="EF77" s="300">
        <f ca="1">'Profile with CoM'!EF77*f_FinCalc</f>
        <v>0</v>
      </c>
      <c r="EG77" s="300">
        <f ca="1">'Profile with CoM'!EG77*f_FinCalc</f>
        <v>0</v>
      </c>
      <c r="EH77" s="300">
        <f ca="1">'Profile with CoM'!EH77*f_FinCalc</f>
        <v>0</v>
      </c>
      <c r="EI77" s="300">
        <f ca="1">'Profile with CoM'!EI77*f_FinCalc</f>
        <v>0</v>
      </c>
      <c r="EJ77" s="300">
        <f ca="1">'Profile with CoM'!EJ77*f_FinCalc</f>
        <v>0</v>
      </c>
      <c r="EK77" s="300">
        <f ca="1">'Profile with CoM'!EK77*f_FinCalc</f>
        <v>0</v>
      </c>
      <c r="EL77" s="300">
        <f ca="1">'Profile with CoM'!EL77*f_FinCalc</f>
        <v>0</v>
      </c>
      <c r="EM77" s="300">
        <f ca="1">'Profile with CoM'!EM77*f_FinCalc</f>
        <v>0</v>
      </c>
      <c r="EN77" s="300">
        <f ca="1">'Profile with CoM'!EN77*f_FinCalc</f>
        <v>0</v>
      </c>
      <c r="EO77" s="300">
        <f ca="1">'Profile with CoM'!EO77*f_FinCalc</f>
        <v>0</v>
      </c>
      <c r="EP77" s="300">
        <f ca="1">'Profile with CoM'!EP77*f_FinCalc</f>
        <v>0</v>
      </c>
      <c r="EQ77" s="300">
        <f ca="1">'Profile with CoM'!EQ77*f_FinCalc</f>
        <v>0</v>
      </c>
      <c r="ER77" s="300">
        <f ca="1">'Profile with CoM'!ER77*f_FinCalc</f>
        <v>0</v>
      </c>
      <c r="ES77" s="300">
        <f ca="1">'Profile with CoM'!ES77*f_FinCalc</f>
        <v>0</v>
      </c>
      <c r="ET77" s="300">
        <f ca="1">'Profile with CoM'!ET77*f_FinCalc</f>
        <v>0</v>
      </c>
      <c r="EU77" s="300">
        <f ca="1">'Profile with CoM'!EU77*f_FinCalc</f>
        <v>0</v>
      </c>
      <c r="EV77" s="300">
        <f ca="1">'Profile with CoM'!EV77*f_FinCalc</f>
        <v>0</v>
      </c>
      <c r="EW77" s="300">
        <f ca="1">'Profile with CoM'!EW77*f_FinCalc</f>
        <v>0</v>
      </c>
      <c r="EX77" s="300">
        <f ca="1">'Profile with CoM'!EX77*f_FinCalc</f>
        <v>0</v>
      </c>
      <c r="EY77" s="612"/>
      <c r="EZ77" s="757" t="str">
        <f>'Main Input'!EZ77</f>
        <v>RPI</v>
      </c>
      <c r="FA77" s="757" t="str">
        <f>'Main Input'!FA77</f>
        <v>N/A</v>
      </c>
      <c r="FB77" s="766">
        <f>'Main Input'!FB77</f>
        <v>0</v>
      </c>
      <c r="FC77" s="766" t="str">
        <f>'Main Input'!FC77</f>
        <v>IT Solutions</v>
      </c>
      <c r="FD77" s="766" t="str">
        <f>'Main Input'!FD77</f>
        <v>Managed Services</v>
      </c>
      <c r="FE77" s="757" t="str">
        <f>'Main Input'!FE77</f>
        <v>Opex</v>
      </c>
      <c r="FF77" s="757" t="str">
        <f>'Main Input'!FF77</f>
        <v>ContractAccrual</v>
      </c>
      <c r="FG77" s="757" t="str">
        <f>'Main Input'!FG77</f>
        <v>Expense</v>
      </c>
      <c r="FH77" s="767" t="str">
        <f>'Main Input'!FH77</f>
        <v>A</v>
      </c>
      <c r="FI77" s="768">
        <f>'Main Input'!FI77</f>
        <v>0.22</v>
      </c>
      <c r="FJ77" s="768">
        <f>'Main Input'!FJ77</f>
        <v>0</v>
      </c>
      <c r="FK77" s="612"/>
      <c r="FL77" s="531">
        <f t="shared" si="29"/>
        <v>0</v>
      </c>
      <c r="FM77" s="86"/>
      <c r="FN77" s="612"/>
    </row>
    <row r="78" spans="1:170" ht="12.75" customHeight="1">
      <c r="A78" s="750" t="str">
        <f>'Main Input'!A78</f>
        <v>MTB</v>
      </c>
      <c r="B78" s="762" t="str">
        <f>'Main Input'!B78</f>
        <v>Business Unit</v>
      </c>
      <c r="C78" s="762" t="str">
        <f>'Main Input'!C78</f>
        <v>Labour</v>
      </c>
      <c r="D78" s="762" t="str">
        <f>'Main Input'!D78</f>
        <v>TFR</v>
      </c>
      <c r="E78" s="762" t="str">
        <f>'Main Input'!E78</f>
        <v>Migration Designer #5 (UNIX)</v>
      </c>
      <c r="F78" s="753" t="str">
        <f>'Main Input'!F78</f>
        <v>direct</v>
      </c>
      <c r="G78" s="753" t="str">
        <f>'Main Input'!G78</f>
        <v>Person</v>
      </c>
      <c r="H78" s="753" t="str">
        <f>'Main Input'!H78</f>
        <v>TAC.CSA.2</v>
      </c>
      <c r="I78" s="753">
        <f>'Main Input'!I78</f>
        <v>0</v>
      </c>
      <c r="J78" s="753">
        <f>'Main Input'!J78</f>
        <v>0</v>
      </c>
      <c r="K78" s="753" t="str">
        <f>'Main Input'!K78</f>
        <v>FJS</v>
      </c>
      <c r="L78" s="753" t="str">
        <f>'Main Input'!L78</f>
        <v>pTran</v>
      </c>
      <c r="M78" s="753">
        <f>'Main Input'!M78</f>
        <v>0</v>
      </c>
      <c r="N78" s="753">
        <f>'Main Input'!N78</f>
        <v>0</v>
      </c>
      <c r="O78" s="753" t="str">
        <f>'Main Input'!O78</f>
        <v>SPAIN</v>
      </c>
      <c r="P78" s="753">
        <f>'Main Input'!P78</f>
        <v>313</v>
      </c>
      <c r="Q78" s="753" t="str">
        <f>'Main Input'!Q78</f>
        <v>EUR</v>
      </c>
      <c r="R78" s="753" t="str">
        <f>'Main Input'!R78</f>
        <v>EMEA</v>
      </c>
      <c r="S78" s="753" t="str">
        <f>'Main Input'!S78</f>
        <v>Local</v>
      </c>
      <c r="T78" s="753">
        <f>'Main Input'!T78</f>
        <v>0</v>
      </c>
      <c r="U78" s="753">
        <f>'Main Input'!U78</f>
        <v>0</v>
      </c>
      <c r="V78" s="753" t="str">
        <f>'Main Input'!V78</f>
        <v>6_ATP</v>
      </c>
      <c r="W78" s="753">
        <f>'Main Input'!W78</f>
        <v>0</v>
      </c>
      <c r="X78" s="753">
        <f>'Main Input'!X78</f>
        <v>0</v>
      </c>
      <c r="Y78" s="753">
        <f>'Main Input'!Y78</f>
        <v>0</v>
      </c>
      <c r="Z78" s="753">
        <f>'Main Input'!Z78</f>
        <v>0</v>
      </c>
      <c r="AA78" s="753">
        <f>'Main Input'!AA78</f>
        <v>0</v>
      </c>
      <c r="AB78" s="763">
        <f>'Main Input'!AB78</f>
        <v>0</v>
      </c>
      <c r="AC78" s="763" t="str">
        <f>'Main Input'!AC78</f>
        <v>Days</v>
      </c>
      <c r="AD78" s="764">
        <f>'Main Input'!AD78</f>
        <v>50</v>
      </c>
      <c r="AE78" s="765">
        <f t="shared" ca="1" si="28"/>
        <v>20958.838193709107</v>
      </c>
      <c r="AF78" s="299">
        <f ca="1">'Profile with CoM'!AF78*f_FinCalc</f>
        <v>0</v>
      </c>
      <c r="AG78" s="300">
        <f ca="1">'Profile with CoM'!AG78*f_FinCalc</f>
        <v>0</v>
      </c>
      <c r="AH78" s="300">
        <f ca="1">'Profile with CoM'!AH78*f_FinCalc</f>
        <v>0</v>
      </c>
      <c r="AI78" s="300">
        <f ca="1">'Profile with CoM'!AI78*f_FinCalc</f>
        <v>0</v>
      </c>
      <c r="AJ78" s="300">
        <f ca="1">'Profile with CoM'!AJ78*f_FinCalc</f>
        <v>0</v>
      </c>
      <c r="AK78" s="300">
        <f ca="1">'Profile with CoM'!AK78*f_FinCalc</f>
        <v>0</v>
      </c>
      <c r="AL78" s="300">
        <f ca="1">'Profile with CoM'!AL78*f_FinCalc</f>
        <v>0</v>
      </c>
      <c r="AM78" s="300">
        <f ca="1">'Profile with CoM'!AM78*f_FinCalc</f>
        <v>0</v>
      </c>
      <c r="AN78" s="300">
        <f ca="1">'Profile with CoM'!AN78*f_FinCalc</f>
        <v>20958.838193709107</v>
      </c>
      <c r="AO78" s="300">
        <f ca="1">'Profile with CoM'!AO78*f_FinCalc</f>
        <v>0</v>
      </c>
      <c r="AP78" s="300">
        <f ca="1">'Profile with CoM'!AP78*f_FinCalc</f>
        <v>0</v>
      </c>
      <c r="AQ78" s="300">
        <f ca="1">'Profile with CoM'!AQ78*f_FinCalc</f>
        <v>0</v>
      </c>
      <c r="AR78" s="300">
        <f ca="1">'Profile with CoM'!AR78*f_FinCalc</f>
        <v>0</v>
      </c>
      <c r="AS78" s="300">
        <f ca="1">'Profile with CoM'!AS78*f_FinCalc</f>
        <v>0</v>
      </c>
      <c r="AT78" s="300">
        <f ca="1">'Profile with CoM'!AT78*f_FinCalc</f>
        <v>0</v>
      </c>
      <c r="AU78" s="300">
        <f ca="1">'Profile with CoM'!AU78*f_FinCalc</f>
        <v>0</v>
      </c>
      <c r="AV78" s="300">
        <f ca="1">'Profile with CoM'!AV78*f_FinCalc</f>
        <v>0</v>
      </c>
      <c r="AW78" s="300">
        <f ca="1">'Profile with CoM'!AW78*f_FinCalc</f>
        <v>0</v>
      </c>
      <c r="AX78" s="300">
        <f ca="1">'Profile with CoM'!AX78*f_FinCalc</f>
        <v>0</v>
      </c>
      <c r="AY78" s="300">
        <f ca="1">'Profile with CoM'!AY78*f_FinCalc</f>
        <v>0</v>
      </c>
      <c r="AZ78" s="300">
        <f ca="1">'Profile with CoM'!AZ78*f_FinCalc</f>
        <v>0</v>
      </c>
      <c r="BA78" s="300">
        <f ca="1">'Profile with CoM'!BA78*f_FinCalc</f>
        <v>0</v>
      </c>
      <c r="BB78" s="300">
        <f ca="1">'Profile with CoM'!BB78*f_FinCalc</f>
        <v>0</v>
      </c>
      <c r="BC78" s="300">
        <f ca="1">'Profile with CoM'!BC78*f_FinCalc</f>
        <v>0</v>
      </c>
      <c r="BD78" s="300">
        <f ca="1">'Profile with CoM'!BD78*f_FinCalc</f>
        <v>0</v>
      </c>
      <c r="BE78" s="300">
        <f ca="1">'Profile with CoM'!BE78*f_FinCalc</f>
        <v>0</v>
      </c>
      <c r="BF78" s="300">
        <f ca="1">'Profile with CoM'!BF78*f_FinCalc</f>
        <v>0</v>
      </c>
      <c r="BG78" s="300">
        <f ca="1">'Profile with CoM'!BG78*f_FinCalc</f>
        <v>0</v>
      </c>
      <c r="BH78" s="300">
        <f ca="1">'Profile with CoM'!BH78*f_FinCalc</f>
        <v>0</v>
      </c>
      <c r="BI78" s="300">
        <f ca="1">'Profile with CoM'!BI78*f_FinCalc</f>
        <v>0</v>
      </c>
      <c r="BJ78" s="300">
        <f ca="1">'Profile with CoM'!BJ78*f_FinCalc</f>
        <v>0</v>
      </c>
      <c r="BK78" s="300">
        <f ca="1">'Profile with CoM'!BK78*f_FinCalc</f>
        <v>0</v>
      </c>
      <c r="BL78" s="300">
        <f ca="1">'Profile with CoM'!BL78*f_FinCalc</f>
        <v>0</v>
      </c>
      <c r="BM78" s="300">
        <f ca="1">'Profile with CoM'!BM78*f_FinCalc</f>
        <v>0</v>
      </c>
      <c r="BN78" s="300">
        <f ca="1">'Profile with CoM'!BN78*f_FinCalc</f>
        <v>0</v>
      </c>
      <c r="BO78" s="300">
        <f ca="1">'Profile with CoM'!BO78*f_FinCalc</f>
        <v>0</v>
      </c>
      <c r="BP78" s="300">
        <f ca="1">'Profile with CoM'!BP78*f_FinCalc</f>
        <v>0</v>
      </c>
      <c r="BQ78" s="300">
        <f ca="1">'Profile with CoM'!BQ78*f_FinCalc</f>
        <v>0</v>
      </c>
      <c r="BR78" s="300">
        <f ca="1">'Profile with CoM'!BR78*f_FinCalc</f>
        <v>0</v>
      </c>
      <c r="BS78" s="300">
        <f ca="1">'Profile with CoM'!BS78*f_FinCalc</f>
        <v>0</v>
      </c>
      <c r="BT78" s="300">
        <f ca="1">'Profile with CoM'!BT78*f_FinCalc</f>
        <v>0</v>
      </c>
      <c r="BU78" s="300">
        <f ca="1">'Profile with CoM'!BU78*f_FinCalc</f>
        <v>0</v>
      </c>
      <c r="BV78" s="300">
        <f ca="1">'Profile with CoM'!BV78*f_FinCalc</f>
        <v>0</v>
      </c>
      <c r="BW78" s="300">
        <f ca="1">'Profile with CoM'!BW78*f_FinCalc</f>
        <v>0</v>
      </c>
      <c r="BX78" s="300">
        <f ca="1">'Profile with CoM'!BX78*f_FinCalc</f>
        <v>0</v>
      </c>
      <c r="BY78" s="300">
        <f ca="1">'Profile with CoM'!BY78*f_FinCalc</f>
        <v>0</v>
      </c>
      <c r="BZ78" s="300">
        <f ca="1">'Profile with CoM'!BZ78*f_FinCalc</f>
        <v>0</v>
      </c>
      <c r="CA78" s="300">
        <f ca="1">'Profile with CoM'!CA78*f_FinCalc</f>
        <v>0</v>
      </c>
      <c r="CB78" s="300">
        <f ca="1">'Profile with CoM'!CB78*f_FinCalc</f>
        <v>0</v>
      </c>
      <c r="CC78" s="300">
        <f ca="1">'Profile with CoM'!CC78*f_FinCalc</f>
        <v>0</v>
      </c>
      <c r="CD78" s="300">
        <f ca="1">'Profile with CoM'!CD78*f_FinCalc</f>
        <v>0</v>
      </c>
      <c r="CE78" s="300">
        <f ca="1">'Profile with CoM'!CE78*f_FinCalc</f>
        <v>0</v>
      </c>
      <c r="CF78" s="300">
        <f ca="1">'Profile with CoM'!CF78*f_FinCalc</f>
        <v>0</v>
      </c>
      <c r="CG78" s="300">
        <f ca="1">'Profile with CoM'!CG78*f_FinCalc</f>
        <v>0</v>
      </c>
      <c r="CH78" s="300">
        <f ca="1">'Profile with CoM'!CH78*f_FinCalc</f>
        <v>0</v>
      </c>
      <c r="CI78" s="300">
        <f ca="1">'Profile with CoM'!CI78*f_FinCalc</f>
        <v>0</v>
      </c>
      <c r="CJ78" s="300">
        <f ca="1">'Profile with CoM'!CJ78*f_FinCalc</f>
        <v>0</v>
      </c>
      <c r="CK78" s="300">
        <f ca="1">'Profile with CoM'!CK78*f_FinCalc</f>
        <v>0</v>
      </c>
      <c r="CL78" s="300">
        <f ca="1">'Profile with CoM'!CL78*f_FinCalc</f>
        <v>0</v>
      </c>
      <c r="CM78" s="300">
        <f ca="1">'Profile with CoM'!CM78*f_FinCalc</f>
        <v>0</v>
      </c>
      <c r="CN78" s="300">
        <f ca="1">'Profile with CoM'!CN78*f_FinCalc</f>
        <v>0</v>
      </c>
      <c r="CO78" s="300">
        <f ca="1">'Profile with CoM'!CO78*f_FinCalc</f>
        <v>0</v>
      </c>
      <c r="CP78" s="300">
        <f ca="1">'Profile with CoM'!CP78*f_FinCalc</f>
        <v>0</v>
      </c>
      <c r="CQ78" s="300">
        <f ca="1">'Profile with CoM'!CQ78*f_FinCalc</f>
        <v>0</v>
      </c>
      <c r="CR78" s="300">
        <f ca="1">'Profile with CoM'!CR78*f_FinCalc</f>
        <v>0</v>
      </c>
      <c r="CS78" s="300">
        <f ca="1">'Profile with CoM'!CS78*f_FinCalc</f>
        <v>0</v>
      </c>
      <c r="CT78" s="300">
        <f ca="1">'Profile with CoM'!CT78*f_FinCalc</f>
        <v>0</v>
      </c>
      <c r="CU78" s="300">
        <f ca="1">'Profile with CoM'!CU78*f_FinCalc</f>
        <v>0</v>
      </c>
      <c r="CV78" s="300">
        <f ca="1">'Profile with CoM'!CV78*f_FinCalc</f>
        <v>0</v>
      </c>
      <c r="CW78" s="300">
        <f ca="1">'Profile with CoM'!CW78*f_FinCalc</f>
        <v>0</v>
      </c>
      <c r="CX78" s="300">
        <f ca="1">'Profile with CoM'!CX78*f_FinCalc</f>
        <v>0</v>
      </c>
      <c r="CY78" s="300">
        <f ca="1">'Profile with CoM'!CY78*f_FinCalc</f>
        <v>0</v>
      </c>
      <c r="CZ78" s="300">
        <f ca="1">'Profile with CoM'!CZ78*f_FinCalc</f>
        <v>0</v>
      </c>
      <c r="DA78" s="300">
        <f ca="1">'Profile with CoM'!DA78*f_FinCalc</f>
        <v>0</v>
      </c>
      <c r="DB78" s="300">
        <f ca="1">'Profile with CoM'!DB78*f_FinCalc</f>
        <v>0</v>
      </c>
      <c r="DC78" s="300">
        <f ca="1">'Profile with CoM'!DC78*f_FinCalc</f>
        <v>0</v>
      </c>
      <c r="DD78" s="300">
        <f ca="1">'Profile with CoM'!DD78*f_FinCalc</f>
        <v>0</v>
      </c>
      <c r="DE78" s="300">
        <f ca="1">'Profile with CoM'!DE78*f_FinCalc</f>
        <v>0</v>
      </c>
      <c r="DF78" s="300">
        <f ca="1">'Profile with CoM'!DF78*f_FinCalc</f>
        <v>0</v>
      </c>
      <c r="DG78" s="300">
        <f ca="1">'Profile with CoM'!DG78*f_FinCalc</f>
        <v>0</v>
      </c>
      <c r="DH78" s="300">
        <f ca="1">'Profile with CoM'!DH78*f_FinCalc</f>
        <v>0</v>
      </c>
      <c r="DI78" s="300">
        <f ca="1">'Profile with CoM'!DI78*f_FinCalc</f>
        <v>0</v>
      </c>
      <c r="DJ78" s="300">
        <f ca="1">'Profile with CoM'!DJ78*f_FinCalc</f>
        <v>0</v>
      </c>
      <c r="DK78" s="300">
        <f ca="1">'Profile with CoM'!DK78*f_FinCalc</f>
        <v>0</v>
      </c>
      <c r="DL78" s="300">
        <f ca="1">'Profile with CoM'!DL78*f_FinCalc</f>
        <v>0</v>
      </c>
      <c r="DM78" s="300">
        <f ca="1">'Profile with CoM'!DM78*f_FinCalc</f>
        <v>0</v>
      </c>
      <c r="DN78" s="300">
        <f ca="1">'Profile with CoM'!DN78*f_FinCalc</f>
        <v>0</v>
      </c>
      <c r="DO78" s="300">
        <f ca="1">'Profile with CoM'!DO78*f_FinCalc</f>
        <v>0</v>
      </c>
      <c r="DP78" s="300">
        <f ca="1">'Profile with CoM'!DP78*f_FinCalc</f>
        <v>0</v>
      </c>
      <c r="DQ78" s="300">
        <f ca="1">'Profile with CoM'!DQ78*f_FinCalc</f>
        <v>0</v>
      </c>
      <c r="DR78" s="300">
        <f ca="1">'Profile with CoM'!DR78*f_FinCalc</f>
        <v>0</v>
      </c>
      <c r="DS78" s="300">
        <f ca="1">'Profile with CoM'!DS78*f_FinCalc</f>
        <v>0</v>
      </c>
      <c r="DT78" s="300">
        <f ca="1">'Profile with CoM'!DT78*f_FinCalc</f>
        <v>0</v>
      </c>
      <c r="DU78" s="300">
        <f ca="1">'Profile with CoM'!DU78*f_FinCalc</f>
        <v>0</v>
      </c>
      <c r="DV78" s="300">
        <f ca="1">'Profile with CoM'!DV78*f_FinCalc</f>
        <v>0</v>
      </c>
      <c r="DW78" s="300">
        <f ca="1">'Profile with CoM'!DW78*f_FinCalc</f>
        <v>0</v>
      </c>
      <c r="DX78" s="300">
        <f ca="1">'Profile with CoM'!DX78*f_FinCalc</f>
        <v>0</v>
      </c>
      <c r="DY78" s="300">
        <f ca="1">'Profile with CoM'!DY78*f_FinCalc</f>
        <v>0</v>
      </c>
      <c r="DZ78" s="300">
        <f ca="1">'Profile with CoM'!DZ78*f_FinCalc</f>
        <v>0</v>
      </c>
      <c r="EA78" s="300">
        <f ca="1">'Profile with CoM'!EA78*f_FinCalc</f>
        <v>0</v>
      </c>
      <c r="EB78" s="300">
        <f ca="1">'Profile with CoM'!EB78*f_FinCalc</f>
        <v>0</v>
      </c>
      <c r="EC78" s="300">
        <f ca="1">'Profile with CoM'!EC78*f_FinCalc</f>
        <v>0</v>
      </c>
      <c r="ED78" s="300">
        <f ca="1">'Profile with CoM'!ED78*f_FinCalc</f>
        <v>0</v>
      </c>
      <c r="EE78" s="300">
        <f ca="1">'Profile with CoM'!EE78*f_FinCalc</f>
        <v>0</v>
      </c>
      <c r="EF78" s="300">
        <f ca="1">'Profile with CoM'!EF78*f_FinCalc</f>
        <v>0</v>
      </c>
      <c r="EG78" s="300">
        <f ca="1">'Profile with CoM'!EG78*f_FinCalc</f>
        <v>0</v>
      </c>
      <c r="EH78" s="300">
        <f ca="1">'Profile with CoM'!EH78*f_FinCalc</f>
        <v>0</v>
      </c>
      <c r="EI78" s="300">
        <f ca="1">'Profile with CoM'!EI78*f_FinCalc</f>
        <v>0</v>
      </c>
      <c r="EJ78" s="300">
        <f ca="1">'Profile with CoM'!EJ78*f_FinCalc</f>
        <v>0</v>
      </c>
      <c r="EK78" s="300">
        <f ca="1">'Profile with CoM'!EK78*f_FinCalc</f>
        <v>0</v>
      </c>
      <c r="EL78" s="300">
        <f ca="1">'Profile with CoM'!EL78*f_FinCalc</f>
        <v>0</v>
      </c>
      <c r="EM78" s="300">
        <f ca="1">'Profile with CoM'!EM78*f_FinCalc</f>
        <v>0</v>
      </c>
      <c r="EN78" s="300">
        <f ca="1">'Profile with CoM'!EN78*f_FinCalc</f>
        <v>0</v>
      </c>
      <c r="EO78" s="300">
        <f ca="1">'Profile with CoM'!EO78*f_FinCalc</f>
        <v>0</v>
      </c>
      <c r="EP78" s="300">
        <f ca="1">'Profile with CoM'!EP78*f_FinCalc</f>
        <v>0</v>
      </c>
      <c r="EQ78" s="300">
        <f ca="1">'Profile with CoM'!EQ78*f_FinCalc</f>
        <v>0</v>
      </c>
      <c r="ER78" s="300">
        <f ca="1">'Profile with CoM'!ER78*f_FinCalc</f>
        <v>0</v>
      </c>
      <c r="ES78" s="300">
        <f ca="1">'Profile with CoM'!ES78*f_FinCalc</f>
        <v>0</v>
      </c>
      <c r="ET78" s="300">
        <f ca="1">'Profile with CoM'!ET78*f_FinCalc</f>
        <v>0</v>
      </c>
      <c r="EU78" s="300">
        <f ca="1">'Profile with CoM'!EU78*f_FinCalc</f>
        <v>0</v>
      </c>
      <c r="EV78" s="300">
        <f ca="1">'Profile with CoM'!EV78*f_FinCalc</f>
        <v>0</v>
      </c>
      <c r="EW78" s="300">
        <f ca="1">'Profile with CoM'!EW78*f_FinCalc</f>
        <v>0</v>
      </c>
      <c r="EX78" s="300">
        <f ca="1">'Profile with CoM'!EX78*f_FinCalc</f>
        <v>0</v>
      </c>
      <c r="EY78" s="612"/>
      <c r="EZ78" s="757" t="str">
        <f>'Main Input'!EZ78</f>
        <v>RPI</v>
      </c>
      <c r="FA78" s="757" t="str">
        <f>'Main Input'!FA78</f>
        <v>N/A</v>
      </c>
      <c r="FB78" s="766">
        <f>'Main Input'!FB78</f>
        <v>0</v>
      </c>
      <c r="FC78" s="766" t="str">
        <f>'Main Input'!FC78</f>
        <v>IT Solutions</v>
      </c>
      <c r="FD78" s="766" t="str">
        <f>'Main Input'!FD78</f>
        <v>Managed Services</v>
      </c>
      <c r="FE78" s="757" t="str">
        <f>'Main Input'!FE78</f>
        <v>Opex</v>
      </c>
      <c r="FF78" s="757" t="str">
        <f>'Main Input'!FF78</f>
        <v>ContractAccrual</v>
      </c>
      <c r="FG78" s="757" t="str">
        <f>'Main Input'!FG78</f>
        <v>Expense</v>
      </c>
      <c r="FH78" s="767" t="str">
        <f>'Main Input'!FH78</f>
        <v>A</v>
      </c>
      <c r="FI78" s="768">
        <f>'Main Input'!FI78</f>
        <v>0.22</v>
      </c>
      <c r="FJ78" s="768">
        <f>'Main Input'!FJ78</f>
        <v>0</v>
      </c>
      <c r="FK78" s="612"/>
      <c r="FL78" s="531">
        <f t="shared" si="29"/>
        <v>0</v>
      </c>
      <c r="FM78" s="86"/>
      <c r="FN78" s="612"/>
    </row>
    <row r="79" spans="1:170" ht="12.75" customHeight="1">
      <c r="A79" s="750" t="str">
        <f>'Main Input'!A79</f>
        <v>MTB</v>
      </c>
      <c r="B79" s="762" t="str">
        <f>'Main Input'!B79</f>
        <v>Datacentre Operations</v>
      </c>
      <c r="C79" s="762" t="str">
        <f>'Main Input'!C79</f>
        <v>Third Party</v>
      </c>
      <c r="D79" s="762" t="str">
        <f>'Main Input'!D79</f>
        <v>TFR</v>
      </c>
      <c r="E79" s="762" t="str">
        <f>'Main Input'!E79</f>
        <v>Foundation Infrastructure Design and Implementation (Wintel)</v>
      </c>
      <c r="F79" s="753" t="str">
        <f>'Main Input'!F79</f>
        <v>direct</v>
      </c>
      <c r="G79" s="753" t="str">
        <f>'Main Input'!G79</f>
        <v>Person</v>
      </c>
      <c r="H79" s="753" t="str">
        <f>'Main Input'!H79</f>
        <v>TAC.CSA.2</v>
      </c>
      <c r="I79" s="753">
        <f>'Main Input'!I79</f>
        <v>0</v>
      </c>
      <c r="J79" s="753">
        <f>'Main Input'!J79</f>
        <v>0</v>
      </c>
      <c r="K79" s="753" t="str">
        <f>'Main Input'!K79</f>
        <v>FJS</v>
      </c>
      <c r="L79" s="753" t="str">
        <f>'Main Input'!L79</f>
        <v>pTran</v>
      </c>
      <c r="M79" s="753">
        <f>'Main Input'!M79</f>
        <v>0</v>
      </c>
      <c r="N79" s="753">
        <f>'Main Input'!N79</f>
        <v>0</v>
      </c>
      <c r="O79" s="753" t="str">
        <f>'Main Input'!O79</f>
        <v>SPAIN</v>
      </c>
      <c r="P79" s="753">
        <f>'Main Input'!P79</f>
        <v>1000</v>
      </c>
      <c r="Q79" s="753" t="str">
        <f>'Main Input'!Q79</f>
        <v>EUR</v>
      </c>
      <c r="R79" s="753" t="str">
        <f>'Main Input'!R79</f>
        <v>EMEA</v>
      </c>
      <c r="S79" s="753" t="str">
        <f>'Main Input'!S79</f>
        <v>Local</v>
      </c>
      <c r="T79" s="753">
        <f>'Main Input'!T79</f>
        <v>0</v>
      </c>
      <c r="U79" s="753">
        <f>'Main Input'!U79</f>
        <v>0</v>
      </c>
      <c r="V79" s="753" t="str">
        <f>'Main Input'!V79</f>
        <v>6_ATP</v>
      </c>
      <c r="W79" s="753">
        <f>'Main Input'!W79</f>
        <v>0</v>
      </c>
      <c r="X79" s="753">
        <f>'Main Input'!X79</f>
        <v>0</v>
      </c>
      <c r="Y79" s="753">
        <f>'Main Input'!Y79</f>
        <v>0</v>
      </c>
      <c r="Z79" s="753">
        <f>'Main Input'!Z79</f>
        <v>0</v>
      </c>
      <c r="AA79" s="753">
        <f>'Main Input'!AA79</f>
        <v>0</v>
      </c>
      <c r="AB79" s="763">
        <f>'Main Input'!AB79</f>
        <v>0</v>
      </c>
      <c r="AC79" s="763" t="str">
        <f>'Main Input'!AC79</f>
        <v>Days</v>
      </c>
      <c r="AD79" s="764">
        <f>'Main Input'!AD79</f>
        <v>45</v>
      </c>
      <c r="AE79" s="765">
        <f t="shared" ref="AE79:AE110" ca="1" si="30">SUM(AF79:EY79)</f>
        <v>60265.029949962285</v>
      </c>
      <c r="AF79" s="299">
        <f ca="1">'Profile with CoM'!AF79*f_FinCalc</f>
        <v>0</v>
      </c>
      <c r="AG79" s="300">
        <f ca="1">'Profile with CoM'!AG79*f_FinCalc</f>
        <v>0</v>
      </c>
      <c r="AH79" s="300">
        <f ca="1">'Profile with CoM'!AH79*f_FinCalc</f>
        <v>0</v>
      </c>
      <c r="AI79" s="300">
        <f ca="1">'Profile with CoM'!AI79*f_FinCalc</f>
        <v>0</v>
      </c>
      <c r="AJ79" s="300">
        <f ca="1">'Profile with CoM'!AJ79*f_FinCalc</f>
        <v>0</v>
      </c>
      <c r="AK79" s="300">
        <f ca="1">'Profile with CoM'!AK79*f_FinCalc</f>
        <v>0</v>
      </c>
      <c r="AL79" s="300">
        <f ca="1">'Profile with CoM'!AL79*f_FinCalc</f>
        <v>0</v>
      </c>
      <c r="AM79" s="300">
        <f ca="1">'Profile with CoM'!AM79*f_FinCalc</f>
        <v>0</v>
      </c>
      <c r="AN79" s="300">
        <f ca="1">'Profile with CoM'!AN79*f_FinCalc</f>
        <v>60265.029949962285</v>
      </c>
      <c r="AO79" s="300">
        <f ca="1">'Profile with CoM'!AO79*f_FinCalc</f>
        <v>0</v>
      </c>
      <c r="AP79" s="300">
        <f ca="1">'Profile with CoM'!AP79*f_FinCalc</f>
        <v>0</v>
      </c>
      <c r="AQ79" s="300">
        <f ca="1">'Profile with CoM'!AQ79*f_FinCalc</f>
        <v>0</v>
      </c>
      <c r="AR79" s="300">
        <f ca="1">'Profile with CoM'!AR79*f_FinCalc</f>
        <v>0</v>
      </c>
      <c r="AS79" s="300">
        <f ca="1">'Profile with CoM'!AS79*f_FinCalc</f>
        <v>0</v>
      </c>
      <c r="AT79" s="300">
        <f ca="1">'Profile with CoM'!AT79*f_FinCalc</f>
        <v>0</v>
      </c>
      <c r="AU79" s="300">
        <f ca="1">'Profile with CoM'!AU79*f_FinCalc</f>
        <v>0</v>
      </c>
      <c r="AV79" s="300">
        <f ca="1">'Profile with CoM'!AV79*f_FinCalc</f>
        <v>0</v>
      </c>
      <c r="AW79" s="300">
        <f ca="1">'Profile with CoM'!AW79*f_FinCalc</f>
        <v>0</v>
      </c>
      <c r="AX79" s="300">
        <f ca="1">'Profile with CoM'!AX79*f_FinCalc</f>
        <v>0</v>
      </c>
      <c r="AY79" s="300">
        <f ca="1">'Profile with CoM'!AY79*f_FinCalc</f>
        <v>0</v>
      </c>
      <c r="AZ79" s="300">
        <f ca="1">'Profile with CoM'!AZ79*f_FinCalc</f>
        <v>0</v>
      </c>
      <c r="BA79" s="300">
        <f ca="1">'Profile with CoM'!BA79*f_FinCalc</f>
        <v>0</v>
      </c>
      <c r="BB79" s="300">
        <f ca="1">'Profile with CoM'!BB79*f_FinCalc</f>
        <v>0</v>
      </c>
      <c r="BC79" s="300">
        <f ca="1">'Profile with CoM'!BC79*f_FinCalc</f>
        <v>0</v>
      </c>
      <c r="BD79" s="300">
        <f ca="1">'Profile with CoM'!BD79*f_FinCalc</f>
        <v>0</v>
      </c>
      <c r="BE79" s="300">
        <f ca="1">'Profile with CoM'!BE79*f_FinCalc</f>
        <v>0</v>
      </c>
      <c r="BF79" s="300">
        <f ca="1">'Profile with CoM'!BF79*f_FinCalc</f>
        <v>0</v>
      </c>
      <c r="BG79" s="300">
        <f ca="1">'Profile with CoM'!BG79*f_FinCalc</f>
        <v>0</v>
      </c>
      <c r="BH79" s="300">
        <f ca="1">'Profile with CoM'!BH79*f_FinCalc</f>
        <v>0</v>
      </c>
      <c r="BI79" s="300">
        <f ca="1">'Profile with CoM'!BI79*f_FinCalc</f>
        <v>0</v>
      </c>
      <c r="BJ79" s="300">
        <f ca="1">'Profile with CoM'!BJ79*f_FinCalc</f>
        <v>0</v>
      </c>
      <c r="BK79" s="300">
        <f ca="1">'Profile with CoM'!BK79*f_FinCalc</f>
        <v>0</v>
      </c>
      <c r="BL79" s="300">
        <f ca="1">'Profile with CoM'!BL79*f_FinCalc</f>
        <v>0</v>
      </c>
      <c r="BM79" s="300">
        <f ca="1">'Profile with CoM'!BM79*f_FinCalc</f>
        <v>0</v>
      </c>
      <c r="BN79" s="300">
        <f ca="1">'Profile with CoM'!BN79*f_FinCalc</f>
        <v>0</v>
      </c>
      <c r="BO79" s="300">
        <f ca="1">'Profile with CoM'!BO79*f_FinCalc</f>
        <v>0</v>
      </c>
      <c r="BP79" s="300">
        <f ca="1">'Profile with CoM'!BP79*f_FinCalc</f>
        <v>0</v>
      </c>
      <c r="BQ79" s="300">
        <f ca="1">'Profile with CoM'!BQ79*f_FinCalc</f>
        <v>0</v>
      </c>
      <c r="BR79" s="300">
        <f ca="1">'Profile with CoM'!BR79*f_FinCalc</f>
        <v>0</v>
      </c>
      <c r="BS79" s="300">
        <f ca="1">'Profile with CoM'!BS79*f_FinCalc</f>
        <v>0</v>
      </c>
      <c r="BT79" s="300">
        <f ca="1">'Profile with CoM'!BT79*f_FinCalc</f>
        <v>0</v>
      </c>
      <c r="BU79" s="300">
        <f ca="1">'Profile with CoM'!BU79*f_FinCalc</f>
        <v>0</v>
      </c>
      <c r="BV79" s="300">
        <f ca="1">'Profile with CoM'!BV79*f_FinCalc</f>
        <v>0</v>
      </c>
      <c r="BW79" s="300">
        <f ca="1">'Profile with CoM'!BW79*f_FinCalc</f>
        <v>0</v>
      </c>
      <c r="BX79" s="300">
        <f ca="1">'Profile with CoM'!BX79*f_FinCalc</f>
        <v>0</v>
      </c>
      <c r="BY79" s="300">
        <f ca="1">'Profile with CoM'!BY79*f_FinCalc</f>
        <v>0</v>
      </c>
      <c r="BZ79" s="300">
        <f ca="1">'Profile with CoM'!BZ79*f_FinCalc</f>
        <v>0</v>
      </c>
      <c r="CA79" s="300">
        <f ca="1">'Profile with CoM'!CA79*f_FinCalc</f>
        <v>0</v>
      </c>
      <c r="CB79" s="300">
        <f ca="1">'Profile with CoM'!CB79*f_FinCalc</f>
        <v>0</v>
      </c>
      <c r="CC79" s="300">
        <f ca="1">'Profile with CoM'!CC79*f_FinCalc</f>
        <v>0</v>
      </c>
      <c r="CD79" s="300">
        <f ca="1">'Profile with CoM'!CD79*f_FinCalc</f>
        <v>0</v>
      </c>
      <c r="CE79" s="300">
        <f ca="1">'Profile with CoM'!CE79*f_FinCalc</f>
        <v>0</v>
      </c>
      <c r="CF79" s="300">
        <f ca="1">'Profile with CoM'!CF79*f_FinCalc</f>
        <v>0</v>
      </c>
      <c r="CG79" s="300">
        <f ca="1">'Profile with CoM'!CG79*f_FinCalc</f>
        <v>0</v>
      </c>
      <c r="CH79" s="300">
        <f ca="1">'Profile with CoM'!CH79*f_FinCalc</f>
        <v>0</v>
      </c>
      <c r="CI79" s="300">
        <f ca="1">'Profile with CoM'!CI79*f_FinCalc</f>
        <v>0</v>
      </c>
      <c r="CJ79" s="300">
        <f ca="1">'Profile with CoM'!CJ79*f_FinCalc</f>
        <v>0</v>
      </c>
      <c r="CK79" s="300">
        <f ca="1">'Profile with CoM'!CK79*f_FinCalc</f>
        <v>0</v>
      </c>
      <c r="CL79" s="300">
        <f ca="1">'Profile with CoM'!CL79*f_FinCalc</f>
        <v>0</v>
      </c>
      <c r="CM79" s="300">
        <f ca="1">'Profile with CoM'!CM79*f_FinCalc</f>
        <v>0</v>
      </c>
      <c r="CN79" s="300">
        <f ca="1">'Profile with CoM'!CN79*f_FinCalc</f>
        <v>0</v>
      </c>
      <c r="CO79" s="300">
        <f ca="1">'Profile with CoM'!CO79*f_FinCalc</f>
        <v>0</v>
      </c>
      <c r="CP79" s="300">
        <f ca="1">'Profile with CoM'!CP79*f_FinCalc</f>
        <v>0</v>
      </c>
      <c r="CQ79" s="300">
        <f ca="1">'Profile with CoM'!CQ79*f_FinCalc</f>
        <v>0</v>
      </c>
      <c r="CR79" s="300">
        <f ca="1">'Profile with CoM'!CR79*f_FinCalc</f>
        <v>0</v>
      </c>
      <c r="CS79" s="300">
        <f ca="1">'Profile with CoM'!CS79*f_FinCalc</f>
        <v>0</v>
      </c>
      <c r="CT79" s="300">
        <f ca="1">'Profile with CoM'!CT79*f_FinCalc</f>
        <v>0</v>
      </c>
      <c r="CU79" s="300">
        <f ca="1">'Profile with CoM'!CU79*f_FinCalc</f>
        <v>0</v>
      </c>
      <c r="CV79" s="300">
        <f ca="1">'Profile with CoM'!CV79*f_FinCalc</f>
        <v>0</v>
      </c>
      <c r="CW79" s="300">
        <f ca="1">'Profile with CoM'!CW79*f_FinCalc</f>
        <v>0</v>
      </c>
      <c r="CX79" s="300">
        <f ca="1">'Profile with CoM'!CX79*f_FinCalc</f>
        <v>0</v>
      </c>
      <c r="CY79" s="300">
        <f ca="1">'Profile with CoM'!CY79*f_FinCalc</f>
        <v>0</v>
      </c>
      <c r="CZ79" s="300">
        <f ca="1">'Profile with CoM'!CZ79*f_FinCalc</f>
        <v>0</v>
      </c>
      <c r="DA79" s="300">
        <f ca="1">'Profile with CoM'!DA79*f_FinCalc</f>
        <v>0</v>
      </c>
      <c r="DB79" s="300">
        <f ca="1">'Profile with CoM'!DB79*f_FinCalc</f>
        <v>0</v>
      </c>
      <c r="DC79" s="300">
        <f ca="1">'Profile with CoM'!DC79*f_FinCalc</f>
        <v>0</v>
      </c>
      <c r="DD79" s="300">
        <f ca="1">'Profile with CoM'!DD79*f_FinCalc</f>
        <v>0</v>
      </c>
      <c r="DE79" s="300">
        <f ca="1">'Profile with CoM'!DE79*f_FinCalc</f>
        <v>0</v>
      </c>
      <c r="DF79" s="300">
        <f ca="1">'Profile with CoM'!DF79*f_FinCalc</f>
        <v>0</v>
      </c>
      <c r="DG79" s="300">
        <f ca="1">'Profile with CoM'!DG79*f_FinCalc</f>
        <v>0</v>
      </c>
      <c r="DH79" s="300">
        <f ca="1">'Profile with CoM'!DH79*f_FinCalc</f>
        <v>0</v>
      </c>
      <c r="DI79" s="300">
        <f ca="1">'Profile with CoM'!DI79*f_FinCalc</f>
        <v>0</v>
      </c>
      <c r="DJ79" s="300">
        <f ca="1">'Profile with CoM'!DJ79*f_FinCalc</f>
        <v>0</v>
      </c>
      <c r="DK79" s="300">
        <f ca="1">'Profile with CoM'!DK79*f_FinCalc</f>
        <v>0</v>
      </c>
      <c r="DL79" s="300">
        <f ca="1">'Profile with CoM'!DL79*f_FinCalc</f>
        <v>0</v>
      </c>
      <c r="DM79" s="300">
        <f ca="1">'Profile with CoM'!DM79*f_FinCalc</f>
        <v>0</v>
      </c>
      <c r="DN79" s="300">
        <f ca="1">'Profile with CoM'!DN79*f_FinCalc</f>
        <v>0</v>
      </c>
      <c r="DO79" s="300">
        <f ca="1">'Profile with CoM'!DO79*f_FinCalc</f>
        <v>0</v>
      </c>
      <c r="DP79" s="300">
        <f ca="1">'Profile with CoM'!DP79*f_FinCalc</f>
        <v>0</v>
      </c>
      <c r="DQ79" s="300">
        <f ca="1">'Profile with CoM'!DQ79*f_FinCalc</f>
        <v>0</v>
      </c>
      <c r="DR79" s="300">
        <f ca="1">'Profile with CoM'!DR79*f_FinCalc</f>
        <v>0</v>
      </c>
      <c r="DS79" s="300">
        <f ca="1">'Profile with CoM'!DS79*f_FinCalc</f>
        <v>0</v>
      </c>
      <c r="DT79" s="300">
        <f ca="1">'Profile with CoM'!DT79*f_FinCalc</f>
        <v>0</v>
      </c>
      <c r="DU79" s="300">
        <f ca="1">'Profile with CoM'!DU79*f_FinCalc</f>
        <v>0</v>
      </c>
      <c r="DV79" s="300">
        <f ca="1">'Profile with CoM'!DV79*f_FinCalc</f>
        <v>0</v>
      </c>
      <c r="DW79" s="300">
        <f ca="1">'Profile with CoM'!DW79*f_FinCalc</f>
        <v>0</v>
      </c>
      <c r="DX79" s="300">
        <f ca="1">'Profile with CoM'!DX79*f_FinCalc</f>
        <v>0</v>
      </c>
      <c r="DY79" s="300">
        <f ca="1">'Profile with CoM'!DY79*f_FinCalc</f>
        <v>0</v>
      </c>
      <c r="DZ79" s="300">
        <f ca="1">'Profile with CoM'!DZ79*f_FinCalc</f>
        <v>0</v>
      </c>
      <c r="EA79" s="300">
        <f ca="1">'Profile with CoM'!EA79*f_FinCalc</f>
        <v>0</v>
      </c>
      <c r="EB79" s="300">
        <f ca="1">'Profile with CoM'!EB79*f_FinCalc</f>
        <v>0</v>
      </c>
      <c r="EC79" s="300">
        <f ca="1">'Profile with CoM'!EC79*f_FinCalc</f>
        <v>0</v>
      </c>
      <c r="ED79" s="300">
        <f ca="1">'Profile with CoM'!ED79*f_FinCalc</f>
        <v>0</v>
      </c>
      <c r="EE79" s="300">
        <f ca="1">'Profile with CoM'!EE79*f_FinCalc</f>
        <v>0</v>
      </c>
      <c r="EF79" s="300">
        <f ca="1">'Profile with CoM'!EF79*f_FinCalc</f>
        <v>0</v>
      </c>
      <c r="EG79" s="300">
        <f ca="1">'Profile with CoM'!EG79*f_FinCalc</f>
        <v>0</v>
      </c>
      <c r="EH79" s="300">
        <f ca="1">'Profile with CoM'!EH79*f_FinCalc</f>
        <v>0</v>
      </c>
      <c r="EI79" s="300">
        <f ca="1">'Profile with CoM'!EI79*f_FinCalc</f>
        <v>0</v>
      </c>
      <c r="EJ79" s="300">
        <f ca="1">'Profile with CoM'!EJ79*f_FinCalc</f>
        <v>0</v>
      </c>
      <c r="EK79" s="300">
        <f ca="1">'Profile with CoM'!EK79*f_FinCalc</f>
        <v>0</v>
      </c>
      <c r="EL79" s="300">
        <f ca="1">'Profile with CoM'!EL79*f_FinCalc</f>
        <v>0</v>
      </c>
      <c r="EM79" s="300">
        <f ca="1">'Profile with CoM'!EM79*f_FinCalc</f>
        <v>0</v>
      </c>
      <c r="EN79" s="300">
        <f ca="1">'Profile with CoM'!EN79*f_FinCalc</f>
        <v>0</v>
      </c>
      <c r="EO79" s="300">
        <f ca="1">'Profile with CoM'!EO79*f_FinCalc</f>
        <v>0</v>
      </c>
      <c r="EP79" s="300">
        <f ca="1">'Profile with CoM'!EP79*f_FinCalc</f>
        <v>0</v>
      </c>
      <c r="EQ79" s="300">
        <f ca="1">'Profile with CoM'!EQ79*f_FinCalc</f>
        <v>0</v>
      </c>
      <c r="ER79" s="300">
        <f ca="1">'Profile with CoM'!ER79*f_FinCalc</f>
        <v>0</v>
      </c>
      <c r="ES79" s="300">
        <f ca="1">'Profile with CoM'!ES79*f_FinCalc</f>
        <v>0</v>
      </c>
      <c r="ET79" s="300">
        <f ca="1">'Profile with CoM'!ET79*f_FinCalc</f>
        <v>0</v>
      </c>
      <c r="EU79" s="300">
        <f ca="1">'Profile with CoM'!EU79*f_FinCalc</f>
        <v>0</v>
      </c>
      <c r="EV79" s="300">
        <f ca="1">'Profile with CoM'!EV79*f_FinCalc</f>
        <v>0</v>
      </c>
      <c r="EW79" s="300">
        <f ca="1">'Profile with CoM'!EW79*f_FinCalc</f>
        <v>0</v>
      </c>
      <c r="EX79" s="300">
        <f ca="1">'Profile with CoM'!EX79*f_FinCalc</f>
        <v>0</v>
      </c>
      <c r="EY79" s="612"/>
      <c r="EZ79" s="757" t="str">
        <f>'Main Input'!EZ79</f>
        <v>RPI</v>
      </c>
      <c r="FA79" s="757" t="str">
        <f>'Main Input'!FA79</f>
        <v>N/A</v>
      </c>
      <c r="FB79" s="766">
        <f>'Main Input'!FB79</f>
        <v>0</v>
      </c>
      <c r="FC79" s="766" t="str">
        <f>'Main Input'!FC79</f>
        <v>IT Solutions</v>
      </c>
      <c r="FD79" s="766" t="str">
        <f>'Main Input'!FD79</f>
        <v>Managed Services</v>
      </c>
      <c r="FE79" s="757" t="str">
        <f>'Main Input'!FE79</f>
        <v>Opex</v>
      </c>
      <c r="FF79" s="757" t="str">
        <f>'Main Input'!FF79</f>
        <v>ContractAccrual</v>
      </c>
      <c r="FG79" s="757" t="str">
        <f>'Main Input'!FG79</f>
        <v>Expense</v>
      </c>
      <c r="FH79" s="767" t="str">
        <f>'Main Input'!FH79</f>
        <v>A</v>
      </c>
      <c r="FI79" s="768">
        <f>'Main Input'!FI79</f>
        <v>0.22</v>
      </c>
      <c r="FJ79" s="768">
        <f>'Main Input'!FJ79</f>
        <v>0</v>
      </c>
      <c r="FK79" s="612"/>
      <c r="FL79" s="531">
        <f t="shared" ref="FL79:FL89" si="31">CVbloc6</f>
        <v>0</v>
      </c>
      <c r="FM79" s="86"/>
      <c r="FN79" s="612"/>
    </row>
    <row r="80" spans="1:170" ht="12.75" customHeight="1">
      <c r="A80" s="750" t="str">
        <f>'Main Input'!A80</f>
        <v>MTB</v>
      </c>
      <c r="B80" s="762" t="str">
        <f>'Main Input'!B80</f>
        <v>Datacentre Operations</v>
      </c>
      <c r="C80" s="762" t="str">
        <f>'Main Input'!C80</f>
        <v>Third Party</v>
      </c>
      <c r="D80" s="762" t="str">
        <f>'Main Input'!D80</f>
        <v>TFR</v>
      </c>
      <c r="E80" s="762" t="str">
        <f>'Main Input'!E80</f>
        <v>Foundation Infrastructure Design and Implementation (Wintel)</v>
      </c>
      <c r="F80" s="753" t="str">
        <f>'Main Input'!F80</f>
        <v>direct</v>
      </c>
      <c r="G80" s="753" t="str">
        <f>'Main Input'!G80</f>
        <v>Person</v>
      </c>
      <c r="H80" s="753" t="str">
        <f>'Main Input'!H80</f>
        <v>TAC.CSA.2</v>
      </c>
      <c r="I80" s="753">
        <f>'Main Input'!I80</f>
        <v>0</v>
      </c>
      <c r="J80" s="753">
        <f>'Main Input'!J80</f>
        <v>0</v>
      </c>
      <c r="K80" s="753" t="str">
        <f>'Main Input'!K80</f>
        <v>FJS</v>
      </c>
      <c r="L80" s="753" t="str">
        <f>'Main Input'!L80</f>
        <v>pTran</v>
      </c>
      <c r="M80" s="753">
        <f>'Main Input'!M80</f>
        <v>0</v>
      </c>
      <c r="N80" s="753">
        <f>'Main Input'!N80</f>
        <v>0</v>
      </c>
      <c r="O80" s="753" t="str">
        <f>'Main Input'!O80</f>
        <v>SPAIN</v>
      </c>
      <c r="P80" s="753">
        <f>'Main Input'!P80</f>
        <v>1000</v>
      </c>
      <c r="Q80" s="753" t="str">
        <f>'Main Input'!Q80</f>
        <v>EUR</v>
      </c>
      <c r="R80" s="753" t="str">
        <f>'Main Input'!R80</f>
        <v>EMEA</v>
      </c>
      <c r="S80" s="753" t="str">
        <f>'Main Input'!S80</f>
        <v>Local</v>
      </c>
      <c r="T80" s="753">
        <f>'Main Input'!T80</f>
        <v>0</v>
      </c>
      <c r="U80" s="753">
        <f>'Main Input'!U80</f>
        <v>0</v>
      </c>
      <c r="V80" s="753" t="str">
        <f>'Main Input'!V80</f>
        <v>3_ATP</v>
      </c>
      <c r="W80" s="753">
        <f>'Main Input'!W80</f>
        <v>0</v>
      </c>
      <c r="X80" s="753">
        <f>'Main Input'!X80</f>
        <v>0</v>
      </c>
      <c r="Y80" s="753">
        <f>'Main Input'!Y80</f>
        <v>0</v>
      </c>
      <c r="Z80" s="753">
        <f>'Main Input'!Z80</f>
        <v>0</v>
      </c>
      <c r="AA80" s="753">
        <f>'Main Input'!AA80</f>
        <v>0</v>
      </c>
      <c r="AB80" s="763">
        <f>'Main Input'!AB80</f>
        <v>0</v>
      </c>
      <c r="AC80" s="763" t="str">
        <f>'Main Input'!AC80</f>
        <v>Days</v>
      </c>
      <c r="AD80" s="764">
        <f>'Main Input'!AD80</f>
        <v>45</v>
      </c>
      <c r="AE80" s="765">
        <f t="shared" ca="1" si="30"/>
        <v>60265.029949962285</v>
      </c>
      <c r="AF80" s="299">
        <f ca="1">'Profile with CoM'!AF80*f_FinCalc</f>
        <v>0</v>
      </c>
      <c r="AG80" s="300">
        <f ca="1">'Profile with CoM'!AG80*f_FinCalc</f>
        <v>0</v>
      </c>
      <c r="AH80" s="300">
        <f ca="1">'Profile with CoM'!AH80*f_FinCalc</f>
        <v>0</v>
      </c>
      <c r="AI80" s="300">
        <f ca="1">'Profile with CoM'!AI80*f_FinCalc</f>
        <v>0</v>
      </c>
      <c r="AJ80" s="300">
        <f ca="1">'Profile with CoM'!AJ80*f_FinCalc</f>
        <v>0</v>
      </c>
      <c r="AK80" s="300">
        <f ca="1">'Profile with CoM'!AK80*f_FinCalc</f>
        <v>0</v>
      </c>
      <c r="AL80" s="300">
        <f ca="1">'Profile with CoM'!AL80*f_FinCalc</f>
        <v>0</v>
      </c>
      <c r="AM80" s="300">
        <f ca="1">'Profile with CoM'!AM80*f_FinCalc</f>
        <v>60265.029949962285</v>
      </c>
      <c r="AN80" s="300">
        <f ca="1">'Profile with CoM'!AN80*f_FinCalc</f>
        <v>0</v>
      </c>
      <c r="AO80" s="300">
        <f ca="1">'Profile with CoM'!AO80*f_FinCalc</f>
        <v>0</v>
      </c>
      <c r="AP80" s="300">
        <f ca="1">'Profile with CoM'!AP80*f_FinCalc</f>
        <v>0</v>
      </c>
      <c r="AQ80" s="300">
        <f ca="1">'Profile with CoM'!AQ80*f_FinCalc</f>
        <v>0</v>
      </c>
      <c r="AR80" s="300">
        <f ca="1">'Profile with CoM'!AR80*f_FinCalc</f>
        <v>0</v>
      </c>
      <c r="AS80" s="300">
        <f ca="1">'Profile with CoM'!AS80*f_FinCalc</f>
        <v>0</v>
      </c>
      <c r="AT80" s="300">
        <f ca="1">'Profile with CoM'!AT80*f_FinCalc</f>
        <v>0</v>
      </c>
      <c r="AU80" s="300">
        <f ca="1">'Profile with CoM'!AU80*f_FinCalc</f>
        <v>0</v>
      </c>
      <c r="AV80" s="300">
        <f ca="1">'Profile with CoM'!AV80*f_FinCalc</f>
        <v>0</v>
      </c>
      <c r="AW80" s="300">
        <f ca="1">'Profile with CoM'!AW80*f_FinCalc</f>
        <v>0</v>
      </c>
      <c r="AX80" s="300">
        <f ca="1">'Profile with CoM'!AX80*f_FinCalc</f>
        <v>0</v>
      </c>
      <c r="AY80" s="300">
        <f ca="1">'Profile with CoM'!AY80*f_FinCalc</f>
        <v>0</v>
      </c>
      <c r="AZ80" s="300">
        <f ca="1">'Profile with CoM'!AZ80*f_FinCalc</f>
        <v>0</v>
      </c>
      <c r="BA80" s="300">
        <f ca="1">'Profile with CoM'!BA80*f_FinCalc</f>
        <v>0</v>
      </c>
      <c r="BB80" s="300">
        <f ca="1">'Profile with CoM'!BB80*f_FinCalc</f>
        <v>0</v>
      </c>
      <c r="BC80" s="300">
        <f ca="1">'Profile with CoM'!BC80*f_FinCalc</f>
        <v>0</v>
      </c>
      <c r="BD80" s="300">
        <f ca="1">'Profile with CoM'!BD80*f_FinCalc</f>
        <v>0</v>
      </c>
      <c r="BE80" s="300">
        <f ca="1">'Profile with CoM'!BE80*f_FinCalc</f>
        <v>0</v>
      </c>
      <c r="BF80" s="300">
        <f ca="1">'Profile with CoM'!BF80*f_FinCalc</f>
        <v>0</v>
      </c>
      <c r="BG80" s="300">
        <f ca="1">'Profile with CoM'!BG80*f_FinCalc</f>
        <v>0</v>
      </c>
      <c r="BH80" s="300">
        <f ca="1">'Profile with CoM'!BH80*f_FinCalc</f>
        <v>0</v>
      </c>
      <c r="BI80" s="300">
        <f ca="1">'Profile with CoM'!BI80*f_FinCalc</f>
        <v>0</v>
      </c>
      <c r="BJ80" s="300">
        <f ca="1">'Profile with CoM'!BJ80*f_FinCalc</f>
        <v>0</v>
      </c>
      <c r="BK80" s="300">
        <f ca="1">'Profile with CoM'!BK80*f_FinCalc</f>
        <v>0</v>
      </c>
      <c r="BL80" s="300">
        <f ca="1">'Profile with CoM'!BL80*f_FinCalc</f>
        <v>0</v>
      </c>
      <c r="BM80" s="300">
        <f ca="1">'Profile with CoM'!BM80*f_FinCalc</f>
        <v>0</v>
      </c>
      <c r="BN80" s="300">
        <f ca="1">'Profile with CoM'!BN80*f_FinCalc</f>
        <v>0</v>
      </c>
      <c r="BO80" s="300">
        <f ca="1">'Profile with CoM'!BO80*f_FinCalc</f>
        <v>0</v>
      </c>
      <c r="BP80" s="300">
        <f ca="1">'Profile with CoM'!BP80*f_FinCalc</f>
        <v>0</v>
      </c>
      <c r="BQ80" s="300">
        <f ca="1">'Profile with CoM'!BQ80*f_FinCalc</f>
        <v>0</v>
      </c>
      <c r="BR80" s="300">
        <f ca="1">'Profile with CoM'!BR80*f_FinCalc</f>
        <v>0</v>
      </c>
      <c r="BS80" s="300">
        <f ca="1">'Profile with CoM'!BS80*f_FinCalc</f>
        <v>0</v>
      </c>
      <c r="BT80" s="300">
        <f ca="1">'Profile with CoM'!BT80*f_FinCalc</f>
        <v>0</v>
      </c>
      <c r="BU80" s="300">
        <f ca="1">'Profile with CoM'!BU80*f_FinCalc</f>
        <v>0</v>
      </c>
      <c r="BV80" s="300">
        <f ca="1">'Profile with CoM'!BV80*f_FinCalc</f>
        <v>0</v>
      </c>
      <c r="BW80" s="300">
        <f ca="1">'Profile with CoM'!BW80*f_FinCalc</f>
        <v>0</v>
      </c>
      <c r="BX80" s="300">
        <f ca="1">'Profile with CoM'!BX80*f_FinCalc</f>
        <v>0</v>
      </c>
      <c r="BY80" s="300">
        <f ca="1">'Profile with CoM'!BY80*f_FinCalc</f>
        <v>0</v>
      </c>
      <c r="BZ80" s="300">
        <f ca="1">'Profile with CoM'!BZ80*f_FinCalc</f>
        <v>0</v>
      </c>
      <c r="CA80" s="300">
        <f ca="1">'Profile with CoM'!CA80*f_FinCalc</f>
        <v>0</v>
      </c>
      <c r="CB80" s="300">
        <f ca="1">'Profile with CoM'!CB80*f_FinCalc</f>
        <v>0</v>
      </c>
      <c r="CC80" s="300">
        <f ca="1">'Profile with CoM'!CC80*f_FinCalc</f>
        <v>0</v>
      </c>
      <c r="CD80" s="300">
        <f ca="1">'Profile with CoM'!CD80*f_FinCalc</f>
        <v>0</v>
      </c>
      <c r="CE80" s="300">
        <f ca="1">'Profile with CoM'!CE80*f_FinCalc</f>
        <v>0</v>
      </c>
      <c r="CF80" s="300">
        <f ca="1">'Profile with CoM'!CF80*f_FinCalc</f>
        <v>0</v>
      </c>
      <c r="CG80" s="300">
        <f ca="1">'Profile with CoM'!CG80*f_FinCalc</f>
        <v>0</v>
      </c>
      <c r="CH80" s="300">
        <f ca="1">'Profile with CoM'!CH80*f_FinCalc</f>
        <v>0</v>
      </c>
      <c r="CI80" s="300">
        <f ca="1">'Profile with CoM'!CI80*f_FinCalc</f>
        <v>0</v>
      </c>
      <c r="CJ80" s="300">
        <f ca="1">'Profile with CoM'!CJ80*f_FinCalc</f>
        <v>0</v>
      </c>
      <c r="CK80" s="300">
        <f ca="1">'Profile with CoM'!CK80*f_FinCalc</f>
        <v>0</v>
      </c>
      <c r="CL80" s="300">
        <f ca="1">'Profile with CoM'!CL80*f_FinCalc</f>
        <v>0</v>
      </c>
      <c r="CM80" s="300">
        <f ca="1">'Profile with CoM'!CM80*f_FinCalc</f>
        <v>0</v>
      </c>
      <c r="CN80" s="300">
        <f ca="1">'Profile with CoM'!CN80*f_FinCalc</f>
        <v>0</v>
      </c>
      <c r="CO80" s="300">
        <f ca="1">'Profile with CoM'!CO80*f_FinCalc</f>
        <v>0</v>
      </c>
      <c r="CP80" s="300">
        <f ca="1">'Profile with CoM'!CP80*f_FinCalc</f>
        <v>0</v>
      </c>
      <c r="CQ80" s="300">
        <f ca="1">'Profile with CoM'!CQ80*f_FinCalc</f>
        <v>0</v>
      </c>
      <c r="CR80" s="300">
        <f ca="1">'Profile with CoM'!CR80*f_FinCalc</f>
        <v>0</v>
      </c>
      <c r="CS80" s="300">
        <f ca="1">'Profile with CoM'!CS80*f_FinCalc</f>
        <v>0</v>
      </c>
      <c r="CT80" s="300">
        <f ca="1">'Profile with CoM'!CT80*f_FinCalc</f>
        <v>0</v>
      </c>
      <c r="CU80" s="300">
        <f ca="1">'Profile with CoM'!CU80*f_FinCalc</f>
        <v>0</v>
      </c>
      <c r="CV80" s="300">
        <f ca="1">'Profile with CoM'!CV80*f_FinCalc</f>
        <v>0</v>
      </c>
      <c r="CW80" s="300">
        <f ca="1">'Profile with CoM'!CW80*f_FinCalc</f>
        <v>0</v>
      </c>
      <c r="CX80" s="300">
        <f ca="1">'Profile with CoM'!CX80*f_FinCalc</f>
        <v>0</v>
      </c>
      <c r="CY80" s="300">
        <f ca="1">'Profile with CoM'!CY80*f_FinCalc</f>
        <v>0</v>
      </c>
      <c r="CZ80" s="300">
        <f ca="1">'Profile with CoM'!CZ80*f_FinCalc</f>
        <v>0</v>
      </c>
      <c r="DA80" s="300">
        <f ca="1">'Profile with CoM'!DA80*f_FinCalc</f>
        <v>0</v>
      </c>
      <c r="DB80" s="300">
        <f ca="1">'Profile with CoM'!DB80*f_FinCalc</f>
        <v>0</v>
      </c>
      <c r="DC80" s="300">
        <f ca="1">'Profile with CoM'!DC80*f_FinCalc</f>
        <v>0</v>
      </c>
      <c r="DD80" s="300">
        <f ca="1">'Profile with CoM'!DD80*f_FinCalc</f>
        <v>0</v>
      </c>
      <c r="DE80" s="300">
        <f ca="1">'Profile with CoM'!DE80*f_FinCalc</f>
        <v>0</v>
      </c>
      <c r="DF80" s="300">
        <f ca="1">'Profile with CoM'!DF80*f_FinCalc</f>
        <v>0</v>
      </c>
      <c r="DG80" s="300">
        <f ca="1">'Profile with CoM'!DG80*f_FinCalc</f>
        <v>0</v>
      </c>
      <c r="DH80" s="300">
        <f ca="1">'Profile with CoM'!DH80*f_FinCalc</f>
        <v>0</v>
      </c>
      <c r="DI80" s="300">
        <f ca="1">'Profile with CoM'!DI80*f_FinCalc</f>
        <v>0</v>
      </c>
      <c r="DJ80" s="300">
        <f ca="1">'Profile with CoM'!DJ80*f_FinCalc</f>
        <v>0</v>
      </c>
      <c r="DK80" s="300">
        <f ca="1">'Profile with CoM'!DK80*f_FinCalc</f>
        <v>0</v>
      </c>
      <c r="DL80" s="300">
        <f ca="1">'Profile with CoM'!DL80*f_FinCalc</f>
        <v>0</v>
      </c>
      <c r="DM80" s="300">
        <f ca="1">'Profile with CoM'!DM80*f_FinCalc</f>
        <v>0</v>
      </c>
      <c r="DN80" s="300">
        <f ca="1">'Profile with CoM'!DN80*f_FinCalc</f>
        <v>0</v>
      </c>
      <c r="DO80" s="300">
        <f ca="1">'Profile with CoM'!DO80*f_FinCalc</f>
        <v>0</v>
      </c>
      <c r="DP80" s="300">
        <f ca="1">'Profile with CoM'!DP80*f_FinCalc</f>
        <v>0</v>
      </c>
      <c r="DQ80" s="300">
        <f ca="1">'Profile with CoM'!DQ80*f_FinCalc</f>
        <v>0</v>
      </c>
      <c r="DR80" s="300">
        <f ca="1">'Profile with CoM'!DR80*f_FinCalc</f>
        <v>0</v>
      </c>
      <c r="DS80" s="300">
        <f ca="1">'Profile with CoM'!DS80*f_FinCalc</f>
        <v>0</v>
      </c>
      <c r="DT80" s="300">
        <f ca="1">'Profile with CoM'!DT80*f_FinCalc</f>
        <v>0</v>
      </c>
      <c r="DU80" s="300">
        <f ca="1">'Profile with CoM'!DU80*f_FinCalc</f>
        <v>0</v>
      </c>
      <c r="DV80" s="300">
        <f ca="1">'Profile with CoM'!DV80*f_FinCalc</f>
        <v>0</v>
      </c>
      <c r="DW80" s="300">
        <f ca="1">'Profile with CoM'!DW80*f_FinCalc</f>
        <v>0</v>
      </c>
      <c r="DX80" s="300">
        <f ca="1">'Profile with CoM'!DX80*f_FinCalc</f>
        <v>0</v>
      </c>
      <c r="DY80" s="300">
        <f ca="1">'Profile with CoM'!DY80*f_FinCalc</f>
        <v>0</v>
      </c>
      <c r="DZ80" s="300">
        <f ca="1">'Profile with CoM'!DZ80*f_FinCalc</f>
        <v>0</v>
      </c>
      <c r="EA80" s="300">
        <f ca="1">'Profile with CoM'!EA80*f_FinCalc</f>
        <v>0</v>
      </c>
      <c r="EB80" s="300">
        <f ca="1">'Profile with CoM'!EB80*f_FinCalc</f>
        <v>0</v>
      </c>
      <c r="EC80" s="300">
        <f ca="1">'Profile with CoM'!EC80*f_FinCalc</f>
        <v>0</v>
      </c>
      <c r="ED80" s="300">
        <f ca="1">'Profile with CoM'!ED80*f_FinCalc</f>
        <v>0</v>
      </c>
      <c r="EE80" s="300">
        <f ca="1">'Profile with CoM'!EE80*f_FinCalc</f>
        <v>0</v>
      </c>
      <c r="EF80" s="300">
        <f ca="1">'Profile with CoM'!EF80*f_FinCalc</f>
        <v>0</v>
      </c>
      <c r="EG80" s="300">
        <f ca="1">'Profile with CoM'!EG80*f_FinCalc</f>
        <v>0</v>
      </c>
      <c r="EH80" s="300">
        <f ca="1">'Profile with CoM'!EH80*f_FinCalc</f>
        <v>0</v>
      </c>
      <c r="EI80" s="300">
        <f ca="1">'Profile with CoM'!EI80*f_FinCalc</f>
        <v>0</v>
      </c>
      <c r="EJ80" s="300">
        <f ca="1">'Profile with CoM'!EJ80*f_FinCalc</f>
        <v>0</v>
      </c>
      <c r="EK80" s="300">
        <f ca="1">'Profile with CoM'!EK80*f_FinCalc</f>
        <v>0</v>
      </c>
      <c r="EL80" s="300">
        <f ca="1">'Profile with CoM'!EL80*f_FinCalc</f>
        <v>0</v>
      </c>
      <c r="EM80" s="300">
        <f ca="1">'Profile with CoM'!EM80*f_FinCalc</f>
        <v>0</v>
      </c>
      <c r="EN80" s="300">
        <f ca="1">'Profile with CoM'!EN80*f_FinCalc</f>
        <v>0</v>
      </c>
      <c r="EO80" s="300">
        <f ca="1">'Profile with CoM'!EO80*f_FinCalc</f>
        <v>0</v>
      </c>
      <c r="EP80" s="300">
        <f ca="1">'Profile with CoM'!EP80*f_FinCalc</f>
        <v>0</v>
      </c>
      <c r="EQ80" s="300">
        <f ca="1">'Profile with CoM'!EQ80*f_FinCalc</f>
        <v>0</v>
      </c>
      <c r="ER80" s="300">
        <f ca="1">'Profile with CoM'!ER80*f_FinCalc</f>
        <v>0</v>
      </c>
      <c r="ES80" s="300">
        <f ca="1">'Profile with CoM'!ES80*f_FinCalc</f>
        <v>0</v>
      </c>
      <c r="ET80" s="300">
        <f ca="1">'Profile with CoM'!ET80*f_FinCalc</f>
        <v>0</v>
      </c>
      <c r="EU80" s="300">
        <f ca="1">'Profile with CoM'!EU80*f_FinCalc</f>
        <v>0</v>
      </c>
      <c r="EV80" s="300">
        <f ca="1">'Profile with CoM'!EV80*f_FinCalc</f>
        <v>0</v>
      </c>
      <c r="EW80" s="300">
        <f ca="1">'Profile with CoM'!EW80*f_FinCalc</f>
        <v>0</v>
      </c>
      <c r="EX80" s="300">
        <f ca="1">'Profile with CoM'!EX80*f_FinCalc</f>
        <v>0</v>
      </c>
      <c r="EY80" s="612"/>
      <c r="EZ80" s="757" t="str">
        <f>'Main Input'!EZ80</f>
        <v>RPI</v>
      </c>
      <c r="FA80" s="757" t="str">
        <f>'Main Input'!FA80</f>
        <v>N/A</v>
      </c>
      <c r="FB80" s="766">
        <f>'Main Input'!FB80</f>
        <v>0</v>
      </c>
      <c r="FC80" s="766" t="str">
        <f>'Main Input'!FC80</f>
        <v>IT Solutions</v>
      </c>
      <c r="FD80" s="766" t="str">
        <f>'Main Input'!FD80</f>
        <v>Managed Services</v>
      </c>
      <c r="FE80" s="757" t="str">
        <f>'Main Input'!FE80</f>
        <v>Opex</v>
      </c>
      <c r="FF80" s="757" t="str">
        <f>'Main Input'!FF80</f>
        <v>ContractAccrual</v>
      </c>
      <c r="FG80" s="757" t="str">
        <f>'Main Input'!FG80</f>
        <v>Expense</v>
      </c>
      <c r="FH80" s="767" t="str">
        <f>'Main Input'!FH80</f>
        <v>A</v>
      </c>
      <c r="FI80" s="768">
        <f>'Main Input'!FI80</f>
        <v>0.22</v>
      </c>
      <c r="FJ80" s="768">
        <f>'Main Input'!FJ80</f>
        <v>0</v>
      </c>
      <c r="FK80" s="612"/>
      <c r="FL80" s="531">
        <f t="shared" si="31"/>
        <v>0</v>
      </c>
      <c r="FM80" s="86"/>
      <c r="FN80" s="612"/>
    </row>
    <row r="81" spans="1:170" ht="12.75" customHeight="1">
      <c r="A81" s="750" t="str">
        <f>'Main Input'!A81</f>
        <v>MTB</v>
      </c>
      <c r="B81" s="762" t="str">
        <f>'Main Input'!B81</f>
        <v>Datacentre Operations</v>
      </c>
      <c r="C81" s="762" t="str">
        <f>'Main Input'!C81</f>
        <v>Third Party</v>
      </c>
      <c r="D81" s="762" t="str">
        <f>'Main Input'!D81</f>
        <v>TFR</v>
      </c>
      <c r="E81" s="762" t="str">
        <f>'Main Input'!E81</f>
        <v>Foundation Infrastructure Design and Implementation (UNIX)</v>
      </c>
      <c r="F81" s="753" t="str">
        <f>'Main Input'!F81</f>
        <v>direct</v>
      </c>
      <c r="G81" s="753" t="str">
        <f>'Main Input'!G81</f>
        <v>Person</v>
      </c>
      <c r="H81" s="753" t="str">
        <f>'Main Input'!H81</f>
        <v>TAC.CSA.2</v>
      </c>
      <c r="I81" s="753">
        <f>'Main Input'!I81</f>
        <v>0</v>
      </c>
      <c r="J81" s="753">
        <f>'Main Input'!J81</f>
        <v>0</v>
      </c>
      <c r="K81" s="753" t="str">
        <f>'Main Input'!K81</f>
        <v>FJS</v>
      </c>
      <c r="L81" s="753" t="str">
        <f>'Main Input'!L81</f>
        <v>pTran</v>
      </c>
      <c r="M81" s="753">
        <f>'Main Input'!M81</f>
        <v>0</v>
      </c>
      <c r="N81" s="753">
        <f>'Main Input'!N81</f>
        <v>0</v>
      </c>
      <c r="O81" s="753" t="str">
        <f>'Main Input'!O81</f>
        <v>SPAIN</v>
      </c>
      <c r="P81" s="753">
        <f>'Main Input'!P81</f>
        <v>1000</v>
      </c>
      <c r="Q81" s="753" t="str">
        <f>'Main Input'!Q81</f>
        <v>EUR</v>
      </c>
      <c r="R81" s="753" t="str">
        <f>'Main Input'!R81</f>
        <v>EMEA</v>
      </c>
      <c r="S81" s="753" t="str">
        <f>'Main Input'!S81</f>
        <v>Local</v>
      </c>
      <c r="T81" s="753">
        <f>'Main Input'!T81</f>
        <v>0</v>
      </c>
      <c r="U81" s="753">
        <f>'Main Input'!U81</f>
        <v>0</v>
      </c>
      <c r="V81" s="753" t="str">
        <f>'Main Input'!V81</f>
        <v>3_ATP</v>
      </c>
      <c r="W81" s="753">
        <f>'Main Input'!W81</f>
        <v>0</v>
      </c>
      <c r="X81" s="753">
        <f>'Main Input'!X81</f>
        <v>0</v>
      </c>
      <c r="Y81" s="753">
        <f>'Main Input'!Y81</f>
        <v>0</v>
      </c>
      <c r="Z81" s="753">
        <f>'Main Input'!Z81</f>
        <v>0</v>
      </c>
      <c r="AA81" s="753">
        <f>'Main Input'!AA81</f>
        <v>0</v>
      </c>
      <c r="AB81" s="763">
        <f>'Main Input'!AB81</f>
        <v>0</v>
      </c>
      <c r="AC81" s="763" t="str">
        <f>'Main Input'!AC81</f>
        <v>Days</v>
      </c>
      <c r="AD81" s="764">
        <f>'Main Input'!AD81</f>
        <v>45</v>
      </c>
      <c r="AE81" s="765">
        <f t="shared" ca="1" si="30"/>
        <v>60265.029949962285</v>
      </c>
      <c r="AF81" s="299">
        <f ca="1">'Profile with CoM'!AF81*f_FinCalc</f>
        <v>0</v>
      </c>
      <c r="AG81" s="300">
        <f ca="1">'Profile with CoM'!AG81*f_FinCalc</f>
        <v>0</v>
      </c>
      <c r="AH81" s="300">
        <f ca="1">'Profile with CoM'!AH81*f_FinCalc</f>
        <v>0</v>
      </c>
      <c r="AI81" s="300">
        <f ca="1">'Profile with CoM'!AI81*f_FinCalc</f>
        <v>0</v>
      </c>
      <c r="AJ81" s="300">
        <f ca="1">'Profile with CoM'!AJ81*f_FinCalc</f>
        <v>0</v>
      </c>
      <c r="AK81" s="300">
        <f ca="1">'Profile with CoM'!AK81*f_FinCalc</f>
        <v>0</v>
      </c>
      <c r="AL81" s="300">
        <f ca="1">'Profile with CoM'!AL81*f_FinCalc</f>
        <v>0</v>
      </c>
      <c r="AM81" s="300">
        <f ca="1">'Profile with CoM'!AM81*f_FinCalc</f>
        <v>60265.029949962285</v>
      </c>
      <c r="AN81" s="300">
        <f ca="1">'Profile with CoM'!AN81*f_FinCalc</f>
        <v>0</v>
      </c>
      <c r="AO81" s="300">
        <f ca="1">'Profile with CoM'!AO81*f_FinCalc</f>
        <v>0</v>
      </c>
      <c r="AP81" s="300">
        <f ca="1">'Profile with CoM'!AP81*f_FinCalc</f>
        <v>0</v>
      </c>
      <c r="AQ81" s="300">
        <f ca="1">'Profile with CoM'!AQ81*f_FinCalc</f>
        <v>0</v>
      </c>
      <c r="AR81" s="300">
        <f ca="1">'Profile with CoM'!AR81*f_FinCalc</f>
        <v>0</v>
      </c>
      <c r="AS81" s="300">
        <f ca="1">'Profile with CoM'!AS81*f_FinCalc</f>
        <v>0</v>
      </c>
      <c r="AT81" s="300">
        <f ca="1">'Profile with CoM'!AT81*f_FinCalc</f>
        <v>0</v>
      </c>
      <c r="AU81" s="300">
        <f ca="1">'Profile with CoM'!AU81*f_FinCalc</f>
        <v>0</v>
      </c>
      <c r="AV81" s="300">
        <f ca="1">'Profile with CoM'!AV81*f_FinCalc</f>
        <v>0</v>
      </c>
      <c r="AW81" s="300">
        <f ca="1">'Profile with CoM'!AW81*f_FinCalc</f>
        <v>0</v>
      </c>
      <c r="AX81" s="300">
        <f ca="1">'Profile with CoM'!AX81*f_FinCalc</f>
        <v>0</v>
      </c>
      <c r="AY81" s="300">
        <f ca="1">'Profile with CoM'!AY81*f_FinCalc</f>
        <v>0</v>
      </c>
      <c r="AZ81" s="300">
        <f ca="1">'Profile with CoM'!AZ81*f_FinCalc</f>
        <v>0</v>
      </c>
      <c r="BA81" s="300">
        <f ca="1">'Profile with CoM'!BA81*f_FinCalc</f>
        <v>0</v>
      </c>
      <c r="BB81" s="300">
        <f ca="1">'Profile with CoM'!BB81*f_FinCalc</f>
        <v>0</v>
      </c>
      <c r="BC81" s="300">
        <f ca="1">'Profile with CoM'!BC81*f_FinCalc</f>
        <v>0</v>
      </c>
      <c r="BD81" s="300">
        <f ca="1">'Profile with CoM'!BD81*f_FinCalc</f>
        <v>0</v>
      </c>
      <c r="BE81" s="300">
        <f ca="1">'Profile with CoM'!BE81*f_FinCalc</f>
        <v>0</v>
      </c>
      <c r="BF81" s="300">
        <f ca="1">'Profile with CoM'!BF81*f_FinCalc</f>
        <v>0</v>
      </c>
      <c r="BG81" s="300">
        <f ca="1">'Profile with CoM'!BG81*f_FinCalc</f>
        <v>0</v>
      </c>
      <c r="BH81" s="300">
        <f ca="1">'Profile with CoM'!BH81*f_FinCalc</f>
        <v>0</v>
      </c>
      <c r="BI81" s="300">
        <f ca="1">'Profile with CoM'!BI81*f_FinCalc</f>
        <v>0</v>
      </c>
      <c r="BJ81" s="300">
        <f ca="1">'Profile with CoM'!BJ81*f_FinCalc</f>
        <v>0</v>
      </c>
      <c r="BK81" s="300">
        <f ca="1">'Profile with CoM'!BK81*f_FinCalc</f>
        <v>0</v>
      </c>
      <c r="BL81" s="300">
        <f ca="1">'Profile with CoM'!BL81*f_FinCalc</f>
        <v>0</v>
      </c>
      <c r="BM81" s="300">
        <f ca="1">'Profile with CoM'!BM81*f_FinCalc</f>
        <v>0</v>
      </c>
      <c r="BN81" s="300">
        <f ca="1">'Profile with CoM'!BN81*f_FinCalc</f>
        <v>0</v>
      </c>
      <c r="BO81" s="300">
        <f ca="1">'Profile with CoM'!BO81*f_FinCalc</f>
        <v>0</v>
      </c>
      <c r="BP81" s="300">
        <f ca="1">'Profile with CoM'!BP81*f_FinCalc</f>
        <v>0</v>
      </c>
      <c r="BQ81" s="300">
        <f ca="1">'Profile with CoM'!BQ81*f_FinCalc</f>
        <v>0</v>
      </c>
      <c r="BR81" s="300">
        <f ca="1">'Profile with CoM'!BR81*f_FinCalc</f>
        <v>0</v>
      </c>
      <c r="BS81" s="300">
        <f ca="1">'Profile with CoM'!BS81*f_FinCalc</f>
        <v>0</v>
      </c>
      <c r="BT81" s="300">
        <f ca="1">'Profile with CoM'!BT81*f_FinCalc</f>
        <v>0</v>
      </c>
      <c r="BU81" s="300">
        <f ca="1">'Profile with CoM'!BU81*f_FinCalc</f>
        <v>0</v>
      </c>
      <c r="BV81" s="300">
        <f ca="1">'Profile with CoM'!BV81*f_FinCalc</f>
        <v>0</v>
      </c>
      <c r="BW81" s="300">
        <f ca="1">'Profile with CoM'!BW81*f_FinCalc</f>
        <v>0</v>
      </c>
      <c r="BX81" s="300">
        <f ca="1">'Profile with CoM'!BX81*f_FinCalc</f>
        <v>0</v>
      </c>
      <c r="BY81" s="300">
        <f ca="1">'Profile with CoM'!BY81*f_FinCalc</f>
        <v>0</v>
      </c>
      <c r="BZ81" s="300">
        <f ca="1">'Profile with CoM'!BZ81*f_FinCalc</f>
        <v>0</v>
      </c>
      <c r="CA81" s="300">
        <f ca="1">'Profile with CoM'!CA81*f_FinCalc</f>
        <v>0</v>
      </c>
      <c r="CB81" s="300">
        <f ca="1">'Profile with CoM'!CB81*f_FinCalc</f>
        <v>0</v>
      </c>
      <c r="CC81" s="300">
        <f ca="1">'Profile with CoM'!CC81*f_FinCalc</f>
        <v>0</v>
      </c>
      <c r="CD81" s="300">
        <f ca="1">'Profile with CoM'!CD81*f_FinCalc</f>
        <v>0</v>
      </c>
      <c r="CE81" s="300">
        <f ca="1">'Profile with CoM'!CE81*f_FinCalc</f>
        <v>0</v>
      </c>
      <c r="CF81" s="300">
        <f ca="1">'Profile with CoM'!CF81*f_FinCalc</f>
        <v>0</v>
      </c>
      <c r="CG81" s="300">
        <f ca="1">'Profile with CoM'!CG81*f_FinCalc</f>
        <v>0</v>
      </c>
      <c r="CH81" s="300">
        <f ca="1">'Profile with CoM'!CH81*f_FinCalc</f>
        <v>0</v>
      </c>
      <c r="CI81" s="300">
        <f ca="1">'Profile with CoM'!CI81*f_FinCalc</f>
        <v>0</v>
      </c>
      <c r="CJ81" s="300">
        <f ca="1">'Profile with CoM'!CJ81*f_FinCalc</f>
        <v>0</v>
      </c>
      <c r="CK81" s="300">
        <f ca="1">'Profile with CoM'!CK81*f_FinCalc</f>
        <v>0</v>
      </c>
      <c r="CL81" s="300">
        <f ca="1">'Profile with CoM'!CL81*f_FinCalc</f>
        <v>0</v>
      </c>
      <c r="CM81" s="300">
        <f ca="1">'Profile with CoM'!CM81*f_FinCalc</f>
        <v>0</v>
      </c>
      <c r="CN81" s="300">
        <f ca="1">'Profile with CoM'!CN81*f_FinCalc</f>
        <v>0</v>
      </c>
      <c r="CO81" s="300">
        <f ca="1">'Profile with CoM'!CO81*f_FinCalc</f>
        <v>0</v>
      </c>
      <c r="CP81" s="300">
        <f ca="1">'Profile with CoM'!CP81*f_FinCalc</f>
        <v>0</v>
      </c>
      <c r="CQ81" s="300">
        <f ca="1">'Profile with CoM'!CQ81*f_FinCalc</f>
        <v>0</v>
      </c>
      <c r="CR81" s="300">
        <f ca="1">'Profile with CoM'!CR81*f_FinCalc</f>
        <v>0</v>
      </c>
      <c r="CS81" s="300">
        <f ca="1">'Profile with CoM'!CS81*f_FinCalc</f>
        <v>0</v>
      </c>
      <c r="CT81" s="300">
        <f ca="1">'Profile with CoM'!CT81*f_FinCalc</f>
        <v>0</v>
      </c>
      <c r="CU81" s="300">
        <f ca="1">'Profile with CoM'!CU81*f_FinCalc</f>
        <v>0</v>
      </c>
      <c r="CV81" s="300">
        <f ca="1">'Profile with CoM'!CV81*f_FinCalc</f>
        <v>0</v>
      </c>
      <c r="CW81" s="300">
        <f ca="1">'Profile with CoM'!CW81*f_FinCalc</f>
        <v>0</v>
      </c>
      <c r="CX81" s="300">
        <f ca="1">'Profile with CoM'!CX81*f_FinCalc</f>
        <v>0</v>
      </c>
      <c r="CY81" s="300">
        <f ca="1">'Profile with CoM'!CY81*f_FinCalc</f>
        <v>0</v>
      </c>
      <c r="CZ81" s="300">
        <f ca="1">'Profile with CoM'!CZ81*f_FinCalc</f>
        <v>0</v>
      </c>
      <c r="DA81" s="300">
        <f ca="1">'Profile with CoM'!DA81*f_FinCalc</f>
        <v>0</v>
      </c>
      <c r="DB81" s="300">
        <f ca="1">'Profile with CoM'!DB81*f_FinCalc</f>
        <v>0</v>
      </c>
      <c r="DC81" s="300">
        <f ca="1">'Profile with CoM'!DC81*f_FinCalc</f>
        <v>0</v>
      </c>
      <c r="DD81" s="300">
        <f ca="1">'Profile with CoM'!DD81*f_FinCalc</f>
        <v>0</v>
      </c>
      <c r="DE81" s="300">
        <f ca="1">'Profile with CoM'!DE81*f_FinCalc</f>
        <v>0</v>
      </c>
      <c r="DF81" s="300">
        <f ca="1">'Profile with CoM'!DF81*f_FinCalc</f>
        <v>0</v>
      </c>
      <c r="DG81" s="300">
        <f ca="1">'Profile with CoM'!DG81*f_FinCalc</f>
        <v>0</v>
      </c>
      <c r="DH81" s="300">
        <f ca="1">'Profile with CoM'!DH81*f_FinCalc</f>
        <v>0</v>
      </c>
      <c r="DI81" s="300">
        <f ca="1">'Profile with CoM'!DI81*f_FinCalc</f>
        <v>0</v>
      </c>
      <c r="DJ81" s="300">
        <f ca="1">'Profile with CoM'!DJ81*f_FinCalc</f>
        <v>0</v>
      </c>
      <c r="DK81" s="300">
        <f ca="1">'Profile with CoM'!DK81*f_FinCalc</f>
        <v>0</v>
      </c>
      <c r="DL81" s="300">
        <f ca="1">'Profile with CoM'!DL81*f_FinCalc</f>
        <v>0</v>
      </c>
      <c r="DM81" s="300">
        <f ca="1">'Profile with CoM'!DM81*f_FinCalc</f>
        <v>0</v>
      </c>
      <c r="DN81" s="300">
        <f ca="1">'Profile with CoM'!DN81*f_FinCalc</f>
        <v>0</v>
      </c>
      <c r="DO81" s="300">
        <f ca="1">'Profile with CoM'!DO81*f_FinCalc</f>
        <v>0</v>
      </c>
      <c r="DP81" s="300">
        <f ca="1">'Profile with CoM'!DP81*f_FinCalc</f>
        <v>0</v>
      </c>
      <c r="DQ81" s="300">
        <f ca="1">'Profile with CoM'!DQ81*f_FinCalc</f>
        <v>0</v>
      </c>
      <c r="DR81" s="300">
        <f ca="1">'Profile with CoM'!DR81*f_FinCalc</f>
        <v>0</v>
      </c>
      <c r="DS81" s="300">
        <f ca="1">'Profile with CoM'!DS81*f_FinCalc</f>
        <v>0</v>
      </c>
      <c r="DT81" s="300">
        <f ca="1">'Profile with CoM'!DT81*f_FinCalc</f>
        <v>0</v>
      </c>
      <c r="DU81" s="300">
        <f ca="1">'Profile with CoM'!DU81*f_FinCalc</f>
        <v>0</v>
      </c>
      <c r="DV81" s="300">
        <f ca="1">'Profile with CoM'!DV81*f_FinCalc</f>
        <v>0</v>
      </c>
      <c r="DW81" s="300">
        <f ca="1">'Profile with CoM'!DW81*f_FinCalc</f>
        <v>0</v>
      </c>
      <c r="DX81" s="300">
        <f ca="1">'Profile with CoM'!DX81*f_FinCalc</f>
        <v>0</v>
      </c>
      <c r="DY81" s="300">
        <f ca="1">'Profile with CoM'!DY81*f_FinCalc</f>
        <v>0</v>
      </c>
      <c r="DZ81" s="300">
        <f ca="1">'Profile with CoM'!DZ81*f_FinCalc</f>
        <v>0</v>
      </c>
      <c r="EA81" s="300">
        <f ca="1">'Profile with CoM'!EA81*f_FinCalc</f>
        <v>0</v>
      </c>
      <c r="EB81" s="300">
        <f ca="1">'Profile with CoM'!EB81*f_FinCalc</f>
        <v>0</v>
      </c>
      <c r="EC81" s="300">
        <f ca="1">'Profile with CoM'!EC81*f_FinCalc</f>
        <v>0</v>
      </c>
      <c r="ED81" s="300">
        <f ca="1">'Profile with CoM'!ED81*f_FinCalc</f>
        <v>0</v>
      </c>
      <c r="EE81" s="300">
        <f ca="1">'Profile with CoM'!EE81*f_FinCalc</f>
        <v>0</v>
      </c>
      <c r="EF81" s="300">
        <f ca="1">'Profile with CoM'!EF81*f_FinCalc</f>
        <v>0</v>
      </c>
      <c r="EG81" s="300">
        <f ca="1">'Profile with CoM'!EG81*f_FinCalc</f>
        <v>0</v>
      </c>
      <c r="EH81" s="300">
        <f ca="1">'Profile with CoM'!EH81*f_FinCalc</f>
        <v>0</v>
      </c>
      <c r="EI81" s="300">
        <f ca="1">'Profile with CoM'!EI81*f_FinCalc</f>
        <v>0</v>
      </c>
      <c r="EJ81" s="300">
        <f ca="1">'Profile with CoM'!EJ81*f_FinCalc</f>
        <v>0</v>
      </c>
      <c r="EK81" s="300">
        <f ca="1">'Profile with CoM'!EK81*f_FinCalc</f>
        <v>0</v>
      </c>
      <c r="EL81" s="300">
        <f ca="1">'Profile with CoM'!EL81*f_FinCalc</f>
        <v>0</v>
      </c>
      <c r="EM81" s="300">
        <f ca="1">'Profile with CoM'!EM81*f_FinCalc</f>
        <v>0</v>
      </c>
      <c r="EN81" s="300">
        <f ca="1">'Profile with CoM'!EN81*f_FinCalc</f>
        <v>0</v>
      </c>
      <c r="EO81" s="300">
        <f ca="1">'Profile with CoM'!EO81*f_FinCalc</f>
        <v>0</v>
      </c>
      <c r="EP81" s="300">
        <f ca="1">'Profile with CoM'!EP81*f_FinCalc</f>
        <v>0</v>
      </c>
      <c r="EQ81" s="300">
        <f ca="1">'Profile with CoM'!EQ81*f_FinCalc</f>
        <v>0</v>
      </c>
      <c r="ER81" s="300">
        <f ca="1">'Profile with CoM'!ER81*f_FinCalc</f>
        <v>0</v>
      </c>
      <c r="ES81" s="300">
        <f ca="1">'Profile with CoM'!ES81*f_FinCalc</f>
        <v>0</v>
      </c>
      <c r="ET81" s="300">
        <f ca="1">'Profile with CoM'!ET81*f_FinCalc</f>
        <v>0</v>
      </c>
      <c r="EU81" s="300">
        <f ca="1">'Profile with CoM'!EU81*f_FinCalc</f>
        <v>0</v>
      </c>
      <c r="EV81" s="300">
        <f ca="1">'Profile with CoM'!EV81*f_FinCalc</f>
        <v>0</v>
      </c>
      <c r="EW81" s="300">
        <f ca="1">'Profile with CoM'!EW81*f_FinCalc</f>
        <v>0</v>
      </c>
      <c r="EX81" s="300">
        <f ca="1">'Profile with CoM'!EX81*f_FinCalc</f>
        <v>0</v>
      </c>
      <c r="EY81" s="612"/>
      <c r="EZ81" s="757" t="str">
        <f>'Main Input'!EZ81</f>
        <v>RPI</v>
      </c>
      <c r="FA81" s="757" t="str">
        <f>'Main Input'!FA81</f>
        <v>N/A</v>
      </c>
      <c r="FB81" s="766">
        <f>'Main Input'!FB81</f>
        <v>0</v>
      </c>
      <c r="FC81" s="766" t="str">
        <f>'Main Input'!FC81</f>
        <v>IT Solutions</v>
      </c>
      <c r="FD81" s="766" t="str">
        <f>'Main Input'!FD81</f>
        <v>Managed Services</v>
      </c>
      <c r="FE81" s="757" t="str">
        <f>'Main Input'!FE81</f>
        <v>Opex</v>
      </c>
      <c r="FF81" s="757" t="str">
        <f>'Main Input'!FF81</f>
        <v>ContractAccrual</v>
      </c>
      <c r="FG81" s="757" t="str">
        <f>'Main Input'!FG81</f>
        <v>Expense</v>
      </c>
      <c r="FH81" s="767" t="str">
        <f>'Main Input'!FH81</f>
        <v>A</v>
      </c>
      <c r="FI81" s="768">
        <f>'Main Input'!FI81</f>
        <v>0.22</v>
      </c>
      <c r="FJ81" s="768">
        <f>'Main Input'!FJ81</f>
        <v>0</v>
      </c>
      <c r="FK81" s="612"/>
      <c r="FL81" s="531">
        <f t="shared" si="31"/>
        <v>0</v>
      </c>
      <c r="FM81" s="86"/>
      <c r="FN81" s="612"/>
    </row>
    <row r="82" spans="1:170" ht="12.75" customHeight="1">
      <c r="A82" s="750" t="str">
        <f>'Main Input'!A82</f>
        <v>MTB</v>
      </c>
      <c r="B82" s="762" t="str">
        <f>'Main Input'!B82</f>
        <v>Business Unit</v>
      </c>
      <c r="C82" s="762" t="str">
        <f>'Main Input'!C82</f>
        <v>Labour</v>
      </c>
      <c r="D82" s="762" t="str">
        <f>'Main Input'!D82</f>
        <v>TFR</v>
      </c>
      <c r="E82" s="762" t="str">
        <f>'Main Input'!E82</f>
        <v>Migration Lead Engineer / Team lead (Wintel)</v>
      </c>
      <c r="F82" s="753" t="str">
        <f>'Main Input'!F82</f>
        <v>direct</v>
      </c>
      <c r="G82" s="753" t="str">
        <f>'Main Input'!G82</f>
        <v>Person</v>
      </c>
      <c r="H82" s="753" t="str">
        <f>'Main Input'!H82</f>
        <v>TAC.CSA.2</v>
      </c>
      <c r="I82" s="753">
        <f>'Main Input'!I82</f>
        <v>0</v>
      </c>
      <c r="J82" s="753">
        <f>'Main Input'!J82</f>
        <v>0</v>
      </c>
      <c r="K82" s="753" t="str">
        <f>'Main Input'!K82</f>
        <v>FJS</v>
      </c>
      <c r="L82" s="753" t="str">
        <f>'Main Input'!L82</f>
        <v>pTran</v>
      </c>
      <c r="M82" s="753">
        <f>'Main Input'!M82</f>
        <v>0</v>
      </c>
      <c r="N82" s="753">
        <f>'Main Input'!N82</f>
        <v>0</v>
      </c>
      <c r="O82" s="753" t="str">
        <f>'Main Input'!O82</f>
        <v>SPAIN</v>
      </c>
      <c r="P82" s="753">
        <f>'Main Input'!P82</f>
        <v>313</v>
      </c>
      <c r="Q82" s="753" t="str">
        <f>'Main Input'!Q82</f>
        <v>EUR</v>
      </c>
      <c r="R82" s="753" t="str">
        <f>'Main Input'!R82</f>
        <v>EMEA</v>
      </c>
      <c r="S82" s="753" t="str">
        <f>'Main Input'!S82</f>
        <v>Local</v>
      </c>
      <c r="T82" s="753">
        <f>'Main Input'!T82</f>
        <v>0</v>
      </c>
      <c r="U82" s="753">
        <f>'Main Input'!U82</f>
        <v>0</v>
      </c>
      <c r="V82" s="753" t="str">
        <f>'Main Input'!V82</f>
        <v>4_ATP</v>
      </c>
      <c r="W82" s="753">
        <f>'Main Input'!W82</f>
        <v>0</v>
      </c>
      <c r="X82" s="753">
        <f>'Main Input'!X82</f>
        <v>0</v>
      </c>
      <c r="Y82" s="753">
        <f>'Main Input'!Y82</f>
        <v>0</v>
      </c>
      <c r="Z82" s="753">
        <f>'Main Input'!Z82</f>
        <v>0</v>
      </c>
      <c r="AA82" s="753">
        <f>'Main Input'!AA82</f>
        <v>0</v>
      </c>
      <c r="AB82" s="763">
        <f>'Main Input'!AB82</f>
        <v>0</v>
      </c>
      <c r="AC82" s="763" t="str">
        <f>'Main Input'!AC82</f>
        <v>Days</v>
      </c>
      <c r="AD82" s="764">
        <f>'Main Input'!AD82</f>
        <v>85</v>
      </c>
      <c r="AE82" s="765">
        <f t="shared" ca="1" si="30"/>
        <v>35630.02492930548</v>
      </c>
      <c r="AF82" s="299">
        <f ca="1">'Profile with CoM'!AF82*f_FinCalc</f>
        <v>0</v>
      </c>
      <c r="AG82" s="300">
        <f ca="1">'Profile with CoM'!AG82*f_FinCalc</f>
        <v>0</v>
      </c>
      <c r="AH82" s="300">
        <f ca="1">'Profile with CoM'!AH82*f_FinCalc</f>
        <v>0</v>
      </c>
      <c r="AI82" s="300">
        <f ca="1">'Profile with CoM'!AI82*f_FinCalc</f>
        <v>0</v>
      </c>
      <c r="AJ82" s="300">
        <f ca="1">'Profile with CoM'!AJ82*f_FinCalc</f>
        <v>0</v>
      </c>
      <c r="AK82" s="300">
        <f ca="1">'Profile with CoM'!AK82*f_FinCalc</f>
        <v>35630.02492930548</v>
      </c>
      <c r="AL82" s="300">
        <f ca="1">'Profile with CoM'!AL82*f_FinCalc</f>
        <v>0</v>
      </c>
      <c r="AM82" s="300">
        <f ca="1">'Profile with CoM'!AM82*f_FinCalc</f>
        <v>0</v>
      </c>
      <c r="AN82" s="300">
        <f ca="1">'Profile with CoM'!AN82*f_FinCalc</f>
        <v>0</v>
      </c>
      <c r="AO82" s="300">
        <f ca="1">'Profile with CoM'!AO82*f_FinCalc</f>
        <v>0</v>
      </c>
      <c r="AP82" s="300">
        <f ca="1">'Profile with CoM'!AP82*f_FinCalc</f>
        <v>0</v>
      </c>
      <c r="AQ82" s="300">
        <f ca="1">'Profile with CoM'!AQ82*f_FinCalc</f>
        <v>0</v>
      </c>
      <c r="AR82" s="300">
        <f ca="1">'Profile with CoM'!AR82*f_FinCalc</f>
        <v>0</v>
      </c>
      <c r="AS82" s="300">
        <f ca="1">'Profile with CoM'!AS82*f_FinCalc</f>
        <v>0</v>
      </c>
      <c r="AT82" s="300">
        <f ca="1">'Profile with CoM'!AT82*f_FinCalc</f>
        <v>0</v>
      </c>
      <c r="AU82" s="300">
        <f ca="1">'Profile with CoM'!AU82*f_FinCalc</f>
        <v>0</v>
      </c>
      <c r="AV82" s="300">
        <f ca="1">'Profile with CoM'!AV82*f_FinCalc</f>
        <v>0</v>
      </c>
      <c r="AW82" s="300">
        <f ca="1">'Profile with CoM'!AW82*f_FinCalc</f>
        <v>0</v>
      </c>
      <c r="AX82" s="300">
        <f ca="1">'Profile with CoM'!AX82*f_FinCalc</f>
        <v>0</v>
      </c>
      <c r="AY82" s="300">
        <f ca="1">'Profile with CoM'!AY82*f_FinCalc</f>
        <v>0</v>
      </c>
      <c r="AZ82" s="300">
        <f ca="1">'Profile with CoM'!AZ82*f_FinCalc</f>
        <v>0</v>
      </c>
      <c r="BA82" s="300">
        <f ca="1">'Profile with CoM'!BA82*f_FinCalc</f>
        <v>0</v>
      </c>
      <c r="BB82" s="300">
        <f ca="1">'Profile with CoM'!BB82*f_FinCalc</f>
        <v>0</v>
      </c>
      <c r="BC82" s="300">
        <f ca="1">'Profile with CoM'!BC82*f_FinCalc</f>
        <v>0</v>
      </c>
      <c r="BD82" s="300">
        <f ca="1">'Profile with CoM'!BD82*f_FinCalc</f>
        <v>0</v>
      </c>
      <c r="BE82" s="300">
        <f ca="1">'Profile with CoM'!BE82*f_FinCalc</f>
        <v>0</v>
      </c>
      <c r="BF82" s="300">
        <f ca="1">'Profile with CoM'!BF82*f_FinCalc</f>
        <v>0</v>
      </c>
      <c r="BG82" s="300">
        <f ca="1">'Profile with CoM'!BG82*f_FinCalc</f>
        <v>0</v>
      </c>
      <c r="BH82" s="300">
        <f ca="1">'Profile with CoM'!BH82*f_FinCalc</f>
        <v>0</v>
      </c>
      <c r="BI82" s="300">
        <f ca="1">'Profile with CoM'!BI82*f_FinCalc</f>
        <v>0</v>
      </c>
      <c r="BJ82" s="300">
        <f ca="1">'Profile with CoM'!BJ82*f_FinCalc</f>
        <v>0</v>
      </c>
      <c r="BK82" s="300">
        <f ca="1">'Profile with CoM'!BK82*f_FinCalc</f>
        <v>0</v>
      </c>
      <c r="BL82" s="300">
        <f ca="1">'Profile with CoM'!BL82*f_FinCalc</f>
        <v>0</v>
      </c>
      <c r="BM82" s="300">
        <f ca="1">'Profile with CoM'!BM82*f_FinCalc</f>
        <v>0</v>
      </c>
      <c r="BN82" s="300">
        <f ca="1">'Profile with CoM'!BN82*f_FinCalc</f>
        <v>0</v>
      </c>
      <c r="BO82" s="300">
        <f ca="1">'Profile with CoM'!BO82*f_FinCalc</f>
        <v>0</v>
      </c>
      <c r="BP82" s="300">
        <f ca="1">'Profile with CoM'!BP82*f_FinCalc</f>
        <v>0</v>
      </c>
      <c r="BQ82" s="300">
        <f ca="1">'Profile with CoM'!BQ82*f_FinCalc</f>
        <v>0</v>
      </c>
      <c r="BR82" s="300">
        <f ca="1">'Profile with CoM'!BR82*f_FinCalc</f>
        <v>0</v>
      </c>
      <c r="BS82" s="300">
        <f ca="1">'Profile with CoM'!BS82*f_FinCalc</f>
        <v>0</v>
      </c>
      <c r="BT82" s="300">
        <f ca="1">'Profile with CoM'!BT82*f_FinCalc</f>
        <v>0</v>
      </c>
      <c r="BU82" s="300">
        <f ca="1">'Profile with CoM'!BU82*f_FinCalc</f>
        <v>0</v>
      </c>
      <c r="BV82" s="300">
        <f ca="1">'Profile with CoM'!BV82*f_FinCalc</f>
        <v>0</v>
      </c>
      <c r="BW82" s="300">
        <f ca="1">'Profile with CoM'!BW82*f_FinCalc</f>
        <v>0</v>
      </c>
      <c r="BX82" s="300">
        <f ca="1">'Profile with CoM'!BX82*f_FinCalc</f>
        <v>0</v>
      </c>
      <c r="BY82" s="300">
        <f ca="1">'Profile with CoM'!BY82*f_FinCalc</f>
        <v>0</v>
      </c>
      <c r="BZ82" s="300">
        <f ca="1">'Profile with CoM'!BZ82*f_FinCalc</f>
        <v>0</v>
      </c>
      <c r="CA82" s="300">
        <f ca="1">'Profile with CoM'!CA82*f_FinCalc</f>
        <v>0</v>
      </c>
      <c r="CB82" s="300">
        <f ca="1">'Profile with CoM'!CB82*f_FinCalc</f>
        <v>0</v>
      </c>
      <c r="CC82" s="300">
        <f ca="1">'Profile with CoM'!CC82*f_FinCalc</f>
        <v>0</v>
      </c>
      <c r="CD82" s="300">
        <f ca="1">'Profile with CoM'!CD82*f_FinCalc</f>
        <v>0</v>
      </c>
      <c r="CE82" s="300">
        <f ca="1">'Profile with CoM'!CE82*f_FinCalc</f>
        <v>0</v>
      </c>
      <c r="CF82" s="300">
        <f ca="1">'Profile with CoM'!CF82*f_FinCalc</f>
        <v>0</v>
      </c>
      <c r="CG82" s="300">
        <f ca="1">'Profile with CoM'!CG82*f_FinCalc</f>
        <v>0</v>
      </c>
      <c r="CH82" s="300">
        <f ca="1">'Profile with CoM'!CH82*f_FinCalc</f>
        <v>0</v>
      </c>
      <c r="CI82" s="300">
        <f ca="1">'Profile with CoM'!CI82*f_FinCalc</f>
        <v>0</v>
      </c>
      <c r="CJ82" s="300">
        <f ca="1">'Profile with CoM'!CJ82*f_FinCalc</f>
        <v>0</v>
      </c>
      <c r="CK82" s="300">
        <f ca="1">'Profile with CoM'!CK82*f_FinCalc</f>
        <v>0</v>
      </c>
      <c r="CL82" s="300">
        <f ca="1">'Profile with CoM'!CL82*f_FinCalc</f>
        <v>0</v>
      </c>
      <c r="CM82" s="300">
        <f ca="1">'Profile with CoM'!CM82*f_FinCalc</f>
        <v>0</v>
      </c>
      <c r="CN82" s="300">
        <f ca="1">'Profile with CoM'!CN82*f_FinCalc</f>
        <v>0</v>
      </c>
      <c r="CO82" s="300">
        <f ca="1">'Profile with CoM'!CO82*f_FinCalc</f>
        <v>0</v>
      </c>
      <c r="CP82" s="300">
        <f ca="1">'Profile with CoM'!CP82*f_FinCalc</f>
        <v>0</v>
      </c>
      <c r="CQ82" s="300">
        <f ca="1">'Profile with CoM'!CQ82*f_FinCalc</f>
        <v>0</v>
      </c>
      <c r="CR82" s="300">
        <f ca="1">'Profile with CoM'!CR82*f_FinCalc</f>
        <v>0</v>
      </c>
      <c r="CS82" s="300">
        <f ca="1">'Profile with CoM'!CS82*f_FinCalc</f>
        <v>0</v>
      </c>
      <c r="CT82" s="300">
        <f ca="1">'Profile with CoM'!CT82*f_FinCalc</f>
        <v>0</v>
      </c>
      <c r="CU82" s="300">
        <f ca="1">'Profile with CoM'!CU82*f_FinCalc</f>
        <v>0</v>
      </c>
      <c r="CV82" s="300">
        <f ca="1">'Profile with CoM'!CV82*f_FinCalc</f>
        <v>0</v>
      </c>
      <c r="CW82" s="300">
        <f ca="1">'Profile with CoM'!CW82*f_FinCalc</f>
        <v>0</v>
      </c>
      <c r="CX82" s="300">
        <f ca="1">'Profile with CoM'!CX82*f_FinCalc</f>
        <v>0</v>
      </c>
      <c r="CY82" s="300">
        <f ca="1">'Profile with CoM'!CY82*f_FinCalc</f>
        <v>0</v>
      </c>
      <c r="CZ82" s="300">
        <f ca="1">'Profile with CoM'!CZ82*f_FinCalc</f>
        <v>0</v>
      </c>
      <c r="DA82" s="300">
        <f ca="1">'Profile with CoM'!DA82*f_FinCalc</f>
        <v>0</v>
      </c>
      <c r="DB82" s="300">
        <f ca="1">'Profile with CoM'!DB82*f_FinCalc</f>
        <v>0</v>
      </c>
      <c r="DC82" s="300">
        <f ca="1">'Profile with CoM'!DC82*f_FinCalc</f>
        <v>0</v>
      </c>
      <c r="DD82" s="300">
        <f ca="1">'Profile with CoM'!DD82*f_FinCalc</f>
        <v>0</v>
      </c>
      <c r="DE82" s="300">
        <f ca="1">'Profile with CoM'!DE82*f_FinCalc</f>
        <v>0</v>
      </c>
      <c r="DF82" s="300">
        <f ca="1">'Profile with CoM'!DF82*f_FinCalc</f>
        <v>0</v>
      </c>
      <c r="DG82" s="300">
        <f ca="1">'Profile with CoM'!DG82*f_FinCalc</f>
        <v>0</v>
      </c>
      <c r="DH82" s="300">
        <f ca="1">'Profile with CoM'!DH82*f_FinCalc</f>
        <v>0</v>
      </c>
      <c r="DI82" s="300">
        <f ca="1">'Profile with CoM'!DI82*f_FinCalc</f>
        <v>0</v>
      </c>
      <c r="DJ82" s="300">
        <f ca="1">'Profile with CoM'!DJ82*f_FinCalc</f>
        <v>0</v>
      </c>
      <c r="DK82" s="300">
        <f ca="1">'Profile with CoM'!DK82*f_FinCalc</f>
        <v>0</v>
      </c>
      <c r="DL82" s="300">
        <f ca="1">'Profile with CoM'!DL82*f_FinCalc</f>
        <v>0</v>
      </c>
      <c r="DM82" s="300">
        <f ca="1">'Profile with CoM'!DM82*f_FinCalc</f>
        <v>0</v>
      </c>
      <c r="DN82" s="300">
        <f ca="1">'Profile with CoM'!DN82*f_FinCalc</f>
        <v>0</v>
      </c>
      <c r="DO82" s="300">
        <f ca="1">'Profile with CoM'!DO82*f_FinCalc</f>
        <v>0</v>
      </c>
      <c r="DP82" s="300">
        <f ca="1">'Profile with CoM'!DP82*f_FinCalc</f>
        <v>0</v>
      </c>
      <c r="DQ82" s="300">
        <f ca="1">'Profile with CoM'!DQ82*f_FinCalc</f>
        <v>0</v>
      </c>
      <c r="DR82" s="300">
        <f ca="1">'Profile with CoM'!DR82*f_FinCalc</f>
        <v>0</v>
      </c>
      <c r="DS82" s="300">
        <f ca="1">'Profile with CoM'!DS82*f_FinCalc</f>
        <v>0</v>
      </c>
      <c r="DT82" s="300">
        <f ca="1">'Profile with CoM'!DT82*f_FinCalc</f>
        <v>0</v>
      </c>
      <c r="DU82" s="300">
        <f ca="1">'Profile with CoM'!DU82*f_FinCalc</f>
        <v>0</v>
      </c>
      <c r="DV82" s="300">
        <f ca="1">'Profile with CoM'!DV82*f_FinCalc</f>
        <v>0</v>
      </c>
      <c r="DW82" s="300">
        <f ca="1">'Profile with CoM'!DW82*f_FinCalc</f>
        <v>0</v>
      </c>
      <c r="DX82" s="300">
        <f ca="1">'Profile with CoM'!DX82*f_FinCalc</f>
        <v>0</v>
      </c>
      <c r="DY82" s="300">
        <f ca="1">'Profile with CoM'!DY82*f_FinCalc</f>
        <v>0</v>
      </c>
      <c r="DZ82" s="300">
        <f ca="1">'Profile with CoM'!DZ82*f_FinCalc</f>
        <v>0</v>
      </c>
      <c r="EA82" s="300">
        <f ca="1">'Profile with CoM'!EA82*f_FinCalc</f>
        <v>0</v>
      </c>
      <c r="EB82" s="300">
        <f ca="1">'Profile with CoM'!EB82*f_FinCalc</f>
        <v>0</v>
      </c>
      <c r="EC82" s="300">
        <f ca="1">'Profile with CoM'!EC82*f_FinCalc</f>
        <v>0</v>
      </c>
      <c r="ED82" s="300">
        <f ca="1">'Profile with CoM'!ED82*f_FinCalc</f>
        <v>0</v>
      </c>
      <c r="EE82" s="300">
        <f ca="1">'Profile with CoM'!EE82*f_FinCalc</f>
        <v>0</v>
      </c>
      <c r="EF82" s="300">
        <f ca="1">'Profile with CoM'!EF82*f_FinCalc</f>
        <v>0</v>
      </c>
      <c r="EG82" s="300">
        <f ca="1">'Profile with CoM'!EG82*f_FinCalc</f>
        <v>0</v>
      </c>
      <c r="EH82" s="300">
        <f ca="1">'Profile with CoM'!EH82*f_FinCalc</f>
        <v>0</v>
      </c>
      <c r="EI82" s="300">
        <f ca="1">'Profile with CoM'!EI82*f_FinCalc</f>
        <v>0</v>
      </c>
      <c r="EJ82" s="300">
        <f ca="1">'Profile with CoM'!EJ82*f_FinCalc</f>
        <v>0</v>
      </c>
      <c r="EK82" s="300">
        <f ca="1">'Profile with CoM'!EK82*f_FinCalc</f>
        <v>0</v>
      </c>
      <c r="EL82" s="300">
        <f ca="1">'Profile with CoM'!EL82*f_FinCalc</f>
        <v>0</v>
      </c>
      <c r="EM82" s="300">
        <f ca="1">'Profile with CoM'!EM82*f_FinCalc</f>
        <v>0</v>
      </c>
      <c r="EN82" s="300">
        <f ca="1">'Profile with CoM'!EN82*f_FinCalc</f>
        <v>0</v>
      </c>
      <c r="EO82" s="300">
        <f ca="1">'Profile with CoM'!EO82*f_FinCalc</f>
        <v>0</v>
      </c>
      <c r="EP82" s="300">
        <f ca="1">'Profile with CoM'!EP82*f_FinCalc</f>
        <v>0</v>
      </c>
      <c r="EQ82" s="300">
        <f ca="1">'Profile with CoM'!EQ82*f_FinCalc</f>
        <v>0</v>
      </c>
      <c r="ER82" s="300">
        <f ca="1">'Profile with CoM'!ER82*f_FinCalc</f>
        <v>0</v>
      </c>
      <c r="ES82" s="300">
        <f ca="1">'Profile with CoM'!ES82*f_FinCalc</f>
        <v>0</v>
      </c>
      <c r="ET82" s="300">
        <f ca="1">'Profile with CoM'!ET82*f_FinCalc</f>
        <v>0</v>
      </c>
      <c r="EU82" s="300">
        <f ca="1">'Profile with CoM'!EU82*f_FinCalc</f>
        <v>0</v>
      </c>
      <c r="EV82" s="300">
        <f ca="1">'Profile with CoM'!EV82*f_FinCalc</f>
        <v>0</v>
      </c>
      <c r="EW82" s="300">
        <f ca="1">'Profile with CoM'!EW82*f_FinCalc</f>
        <v>0</v>
      </c>
      <c r="EX82" s="300">
        <f ca="1">'Profile with CoM'!EX82*f_FinCalc</f>
        <v>0</v>
      </c>
      <c r="EY82" s="612"/>
      <c r="EZ82" s="757" t="str">
        <f>'Main Input'!EZ82</f>
        <v>RPI</v>
      </c>
      <c r="FA82" s="757" t="str">
        <f>'Main Input'!FA82</f>
        <v>N/A</v>
      </c>
      <c r="FB82" s="766">
        <f>'Main Input'!FB82</f>
        <v>0</v>
      </c>
      <c r="FC82" s="766" t="str">
        <f>'Main Input'!FC82</f>
        <v>IT Solutions</v>
      </c>
      <c r="FD82" s="766" t="str">
        <f>'Main Input'!FD82</f>
        <v>Managed Services</v>
      </c>
      <c r="FE82" s="757" t="str">
        <f>'Main Input'!FE82</f>
        <v>Opex</v>
      </c>
      <c r="FF82" s="757" t="str">
        <f>'Main Input'!FF82</f>
        <v>ContractAccrual</v>
      </c>
      <c r="FG82" s="757" t="str">
        <f>'Main Input'!FG82</f>
        <v>Expense</v>
      </c>
      <c r="FH82" s="767" t="str">
        <f>'Main Input'!FH82</f>
        <v>A</v>
      </c>
      <c r="FI82" s="768">
        <f>'Main Input'!FI82</f>
        <v>0.22</v>
      </c>
      <c r="FJ82" s="768">
        <f>'Main Input'!FJ82</f>
        <v>0</v>
      </c>
      <c r="FK82" s="612"/>
      <c r="FL82" s="531">
        <f t="shared" si="31"/>
        <v>0</v>
      </c>
      <c r="FM82" s="86"/>
      <c r="FN82" s="612"/>
    </row>
    <row r="83" spans="1:170" ht="12.75" customHeight="1">
      <c r="A83" s="750" t="str">
        <f>'Main Input'!A83</f>
        <v>MTB</v>
      </c>
      <c r="B83" s="762" t="str">
        <f>'Main Input'!B83</f>
        <v>Business Unit</v>
      </c>
      <c r="C83" s="762" t="str">
        <f>'Main Input'!C83</f>
        <v>Labour</v>
      </c>
      <c r="D83" s="762" t="str">
        <f>'Main Input'!D83</f>
        <v>TFR</v>
      </c>
      <c r="E83" s="762" t="str">
        <f>'Main Input'!E83</f>
        <v>Migration Engineer #2 (Wintel)</v>
      </c>
      <c r="F83" s="753" t="str">
        <f>'Main Input'!F83</f>
        <v>direct</v>
      </c>
      <c r="G83" s="753" t="str">
        <f>'Main Input'!G83</f>
        <v>Person</v>
      </c>
      <c r="H83" s="753" t="str">
        <f>'Main Input'!H83</f>
        <v>TAC.CSA.2</v>
      </c>
      <c r="I83" s="753">
        <f>'Main Input'!I83</f>
        <v>0</v>
      </c>
      <c r="J83" s="753">
        <f>'Main Input'!J83</f>
        <v>0</v>
      </c>
      <c r="K83" s="753" t="str">
        <f>'Main Input'!K83</f>
        <v>FJS</v>
      </c>
      <c r="L83" s="753" t="str">
        <f>'Main Input'!L83</f>
        <v>pTran</v>
      </c>
      <c r="M83" s="753">
        <f>'Main Input'!M83</f>
        <v>0</v>
      </c>
      <c r="N83" s="753">
        <f>'Main Input'!N83</f>
        <v>0</v>
      </c>
      <c r="O83" s="753" t="str">
        <f>'Main Input'!O83</f>
        <v>SPAIN</v>
      </c>
      <c r="P83" s="753">
        <f>'Main Input'!P83</f>
        <v>313</v>
      </c>
      <c r="Q83" s="753" t="str">
        <f>'Main Input'!Q83</f>
        <v>EUR</v>
      </c>
      <c r="R83" s="753" t="str">
        <f>'Main Input'!R83</f>
        <v>EMEA</v>
      </c>
      <c r="S83" s="753" t="str">
        <f>'Main Input'!S83</f>
        <v>Local</v>
      </c>
      <c r="T83" s="753">
        <f>'Main Input'!T83</f>
        <v>0</v>
      </c>
      <c r="U83" s="753">
        <f>'Main Input'!U83</f>
        <v>0</v>
      </c>
      <c r="V83" s="753" t="str">
        <f>'Main Input'!V83</f>
        <v>4_ATP</v>
      </c>
      <c r="W83" s="753">
        <f>'Main Input'!W83</f>
        <v>0</v>
      </c>
      <c r="X83" s="753">
        <f>'Main Input'!X83</f>
        <v>0</v>
      </c>
      <c r="Y83" s="753">
        <f>'Main Input'!Y83</f>
        <v>0</v>
      </c>
      <c r="Z83" s="753">
        <f>'Main Input'!Z83</f>
        <v>0</v>
      </c>
      <c r="AA83" s="753">
        <f>'Main Input'!AA83</f>
        <v>0</v>
      </c>
      <c r="AB83" s="763">
        <f>'Main Input'!AB83</f>
        <v>0</v>
      </c>
      <c r="AC83" s="763" t="str">
        <f>'Main Input'!AC83</f>
        <v>Days</v>
      </c>
      <c r="AD83" s="764">
        <f>'Main Input'!AD83</f>
        <v>85</v>
      </c>
      <c r="AE83" s="765">
        <f t="shared" ca="1" si="30"/>
        <v>35630.02492930548</v>
      </c>
      <c r="AF83" s="299">
        <f ca="1">'Profile with CoM'!AF83*f_FinCalc</f>
        <v>0</v>
      </c>
      <c r="AG83" s="300">
        <f ca="1">'Profile with CoM'!AG83*f_FinCalc</f>
        <v>0</v>
      </c>
      <c r="AH83" s="300">
        <f ca="1">'Profile with CoM'!AH83*f_FinCalc</f>
        <v>0</v>
      </c>
      <c r="AI83" s="300">
        <f ca="1">'Profile with CoM'!AI83*f_FinCalc</f>
        <v>0</v>
      </c>
      <c r="AJ83" s="300">
        <f ca="1">'Profile with CoM'!AJ83*f_FinCalc</f>
        <v>0</v>
      </c>
      <c r="AK83" s="300">
        <f ca="1">'Profile with CoM'!AK83*f_FinCalc</f>
        <v>35630.02492930548</v>
      </c>
      <c r="AL83" s="300">
        <f ca="1">'Profile with CoM'!AL83*f_FinCalc</f>
        <v>0</v>
      </c>
      <c r="AM83" s="300">
        <f ca="1">'Profile with CoM'!AM83*f_FinCalc</f>
        <v>0</v>
      </c>
      <c r="AN83" s="300">
        <f ca="1">'Profile with CoM'!AN83*f_FinCalc</f>
        <v>0</v>
      </c>
      <c r="AO83" s="300">
        <f ca="1">'Profile with CoM'!AO83*f_FinCalc</f>
        <v>0</v>
      </c>
      <c r="AP83" s="300">
        <f ca="1">'Profile with CoM'!AP83*f_FinCalc</f>
        <v>0</v>
      </c>
      <c r="AQ83" s="300">
        <f ca="1">'Profile with CoM'!AQ83*f_FinCalc</f>
        <v>0</v>
      </c>
      <c r="AR83" s="300">
        <f ca="1">'Profile with CoM'!AR83*f_FinCalc</f>
        <v>0</v>
      </c>
      <c r="AS83" s="300">
        <f ca="1">'Profile with CoM'!AS83*f_FinCalc</f>
        <v>0</v>
      </c>
      <c r="AT83" s="300">
        <f ca="1">'Profile with CoM'!AT83*f_FinCalc</f>
        <v>0</v>
      </c>
      <c r="AU83" s="300">
        <f ca="1">'Profile with CoM'!AU83*f_FinCalc</f>
        <v>0</v>
      </c>
      <c r="AV83" s="300">
        <f ca="1">'Profile with CoM'!AV83*f_FinCalc</f>
        <v>0</v>
      </c>
      <c r="AW83" s="300">
        <f ca="1">'Profile with CoM'!AW83*f_FinCalc</f>
        <v>0</v>
      </c>
      <c r="AX83" s="300">
        <f ca="1">'Profile with CoM'!AX83*f_FinCalc</f>
        <v>0</v>
      </c>
      <c r="AY83" s="300">
        <f ca="1">'Profile with CoM'!AY83*f_FinCalc</f>
        <v>0</v>
      </c>
      <c r="AZ83" s="300">
        <f ca="1">'Profile with CoM'!AZ83*f_FinCalc</f>
        <v>0</v>
      </c>
      <c r="BA83" s="300">
        <f ca="1">'Profile with CoM'!BA83*f_FinCalc</f>
        <v>0</v>
      </c>
      <c r="BB83" s="300">
        <f ca="1">'Profile with CoM'!BB83*f_FinCalc</f>
        <v>0</v>
      </c>
      <c r="BC83" s="300">
        <f ca="1">'Profile with CoM'!BC83*f_FinCalc</f>
        <v>0</v>
      </c>
      <c r="BD83" s="300">
        <f ca="1">'Profile with CoM'!BD83*f_FinCalc</f>
        <v>0</v>
      </c>
      <c r="BE83" s="300">
        <f ca="1">'Profile with CoM'!BE83*f_FinCalc</f>
        <v>0</v>
      </c>
      <c r="BF83" s="300">
        <f ca="1">'Profile with CoM'!BF83*f_FinCalc</f>
        <v>0</v>
      </c>
      <c r="BG83" s="300">
        <f ca="1">'Profile with CoM'!BG83*f_FinCalc</f>
        <v>0</v>
      </c>
      <c r="BH83" s="300">
        <f ca="1">'Profile with CoM'!BH83*f_FinCalc</f>
        <v>0</v>
      </c>
      <c r="BI83" s="300">
        <f ca="1">'Profile with CoM'!BI83*f_FinCalc</f>
        <v>0</v>
      </c>
      <c r="BJ83" s="300">
        <f ca="1">'Profile with CoM'!BJ83*f_FinCalc</f>
        <v>0</v>
      </c>
      <c r="BK83" s="300">
        <f ca="1">'Profile with CoM'!BK83*f_FinCalc</f>
        <v>0</v>
      </c>
      <c r="BL83" s="300">
        <f ca="1">'Profile with CoM'!BL83*f_FinCalc</f>
        <v>0</v>
      </c>
      <c r="BM83" s="300">
        <f ca="1">'Profile with CoM'!BM83*f_FinCalc</f>
        <v>0</v>
      </c>
      <c r="BN83" s="300">
        <f ca="1">'Profile with CoM'!BN83*f_FinCalc</f>
        <v>0</v>
      </c>
      <c r="BO83" s="300">
        <f ca="1">'Profile with CoM'!BO83*f_FinCalc</f>
        <v>0</v>
      </c>
      <c r="BP83" s="300">
        <f ca="1">'Profile with CoM'!BP83*f_FinCalc</f>
        <v>0</v>
      </c>
      <c r="BQ83" s="300">
        <f ca="1">'Profile with CoM'!BQ83*f_FinCalc</f>
        <v>0</v>
      </c>
      <c r="BR83" s="300">
        <f ca="1">'Profile with CoM'!BR83*f_FinCalc</f>
        <v>0</v>
      </c>
      <c r="BS83" s="300">
        <f ca="1">'Profile with CoM'!BS83*f_FinCalc</f>
        <v>0</v>
      </c>
      <c r="BT83" s="300">
        <f ca="1">'Profile with CoM'!BT83*f_FinCalc</f>
        <v>0</v>
      </c>
      <c r="BU83" s="300">
        <f ca="1">'Profile with CoM'!BU83*f_FinCalc</f>
        <v>0</v>
      </c>
      <c r="BV83" s="300">
        <f ca="1">'Profile with CoM'!BV83*f_FinCalc</f>
        <v>0</v>
      </c>
      <c r="BW83" s="300">
        <f ca="1">'Profile with CoM'!BW83*f_FinCalc</f>
        <v>0</v>
      </c>
      <c r="BX83" s="300">
        <f ca="1">'Profile with CoM'!BX83*f_FinCalc</f>
        <v>0</v>
      </c>
      <c r="BY83" s="300">
        <f ca="1">'Profile with CoM'!BY83*f_FinCalc</f>
        <v>0</v>
      </c>
      <c r="BZ83" s="300">
        <f ca="1">'Profile with CoM'!BZ83*f_FinCalc</f>
        <v>0</v>
      </c>
      <c r="CA83" s="300">
        <f ca="1">'Profile with CoM'!CA83*f_FinCalc</f>
        <v>0</v>
      </c>
      <c r="CB83" s="300">
        <f ca="1">'Profile with CoM'!CB83*f_FinCalc</f>
        <v>0</v>
      </c>
      <c r="CC83" s="300">
        <f ca="1">'Profile with CoM'!CC83*f_FinCalc</f>
        <v>0</v>
      </c>
      <c r="CD83" s="300">
        <f ca="1">'Profile with CoM'!CD83*f_FinCalc</f>
        <v>0</v>
      </c>
      <c r="CE83" s="300">
        <f ca="1">'Profile with CoM'!CE83*f_FinCalc</f>
        <v>0</v>
      </c>
      <c r="CF83" s="300">
        <f ca="1">'Profile with CoM'!CF83*f_FinCalc</f>
        <v>0</v>
      </c>
      <c r="CG83" s="300">
        <f ca="1">'Profile with CoM'!CG83*f_FinCalc</f>
        <v>0</v>
      </c>
      <c r="CH83" s="300">
        <f ca="1">'Profile with CoM'!CH83*f_FinCalc</f>
        <v>0</v>
      </c>
      <c r="CI83" s="300">
        <f ca="1">'Profile with CoM'!CI83*f_FinCalc</f>
        <v>0</v>
      </c>
      <c r="CJ83" s="300">
        <f ca="1">'Profile with CoM'!CJ83*f_FinCalc</f>
        <v>0</v>
      </c>
      <c r="CK83" s="300">
        <f ca="1">'Profile with CoM'!CK83*f_FinCalc</f>
        <v>0</v>
      </c>
      <c r="CL83" s="300">
        <f ca="1">'Profile with CoM'!CL83*f_FinCalc</f>
        <v>0</v>
      </c>
      <c r="CM83" s="300">
        <f ca="1">'Profile with CoM'!CM83*f_FinCalc</f>
        <v>0</v>
      </c>
      <c r="CN83" s="300">
        <f ca="1">'Profile with CoM'!CN83*f_FinCalc</f>
        <v>0</v>
      </c>
      <c r="CO83" s="300">
        <f ca="1">'Profile with CoM'!CO83*f_FinCalc</f>
        <v>0</v>
      </c>
      <c r="CP83" s="300">
        <f ca="1">'Profile with CoM'!CP83*f_FinCalc</f>
        <v>0</v>
      </c>
      <c r="CQ83" s="300">
        <f ca="1">'Profile with CoM'!CQ83*f_FinCalc</f>
        <v>0</v>
      </c>
      <c r="CR83" s="300">
        <f ca="1">'Profile with CoM'!CR83*f_FinCalc</f>
        <v>0</v>
      </c>
      <c r="CS83" s="300">
        <f ca="1">'Profile with CoM'!CS83*f_FinCalc</f>
        <v>0</v>
      </c>
      <c r="CT83" s="300">
        <f ca="1">'Profile with CoM'!CT83*f_FinCalc</f>
        <v>0</v>
      </c>
      <c r="CU83" s="300">
        <f ca="1">'Profile with CoM'!CU83*f_FinCalc</f>
        <v>0</v>
      </c>
      <c r="CV83" s="300">
        <f ca="1">'Profile with CoM'!CV83*f_FinCalc</f>
        <v>0</v>
      </c>
      <c r="CW83" s="300">
        <f ca="1">'Profile with CoM'!CW83*f_FinCalc</f>
        <v>0</v>
      </c>
      <c r="CX83" s="300">
        <f ca="1">'Profile with CoM'!CX83*f_FinCalc</f>
        <v>0</v>
      </c>
      <c r="CY83" s="300">
        <f ca="1">'Profile with CoM'!CY83*f_FinCalc</f>
        <v>0</v>
      </c>
      <c r="CZ83" s="300">
        <f ca="1">'Profile with CoM'!CZ83*f_FinCalc</f>
        <v>0</v>
      </c>
      <c r="DA83" s="300">
        <f ca="1">'Profile with CoM'!DA83*f_FinCalc</f>
        <v>0</v>
      </c>
      <c r="DB83" s="300">
        <f ca="1">'Profile with CoM'!DB83*f_FinCalc</f>
        <v>0</v>
      </c>
      <c r="DC83" s="300">
        <f ca="1">'Profile with CoM'!DC83*f_FinCalc</f>
        <v>0</v>
      </c>
      <c r="DD83" s="300">
        <f ca="1">'Profile with CoM'!DD83*f_FinCalc</f>
        <v>0</v>
      </c>
      <c r="DE83" s="300">
        <f ca="1">'Profile with CoM'!DE83*f_FinCalc</f>
        <v>0</v>
      </c>
      <c r="DF83" s="300">
        <f ca="1">'Profile with CoM'!DF83*f_FinCalc</f>
        <v>0</v>
      </c>
      <c r="DG83" s="300">
        <f ca="1">'Profile with CoM'!DG83*f_FinCalc</f>
        <v>0</v>
      </c>
      <c r="DH83" s="300">
        <f ca="1">'Profile with CoM'!DH83*f_FinCalc</f>
        <v>0</v>
      </c>
      <c r="DI83" s="300">
        <f ca="1">'Profile with CoM'!DI83*f_FinCalc</f>
        <v>0</v>
      </c>
      <c r="DJ83" s="300">
        <f ca="1">'Profile with CoM'!DJ83*f_FinCalc</f>
        <v>0</v>
      </c>
      <c r="DK83" s="300">
        <f ca="1">'Profile with CoM'!DK83*f_FinCalc</f>
        <v>0</v>
      </c>
      <c r="DL83" s="300">
        <f ca="1">'Profile with CoM'!DL83*f_FinCalc</f>
        <v>0</v>
      </c>
      <c r="DM83" s="300">
        <f ca="1">'Profile with CoM'!DM83*f_FinCalc</f>
        <v>0</v>
      </c>
      <c r="DN83" s="300">
        <f ca="1">'Profile with CoM'!DN83*f_FinCalc</f>
        <v>0</v>
      </c>
      <c r="DO83" s="300">
        <f ca="1">'Profile with CoM'!DO83*f_FinCalc</f>
        <v>0</v>
      </c>
      <c r="DP83" s="300">
        <f ca="1">'Profile with CoM'!DP83*f_FinCalc</f>
        <v>0</v>
      </c>
      <c r="DQ83" s="300">
        <f ca="1">'Profile with CoM'!DQ83*f_FinCalc</f>
        <v>0</v>
      </c>
      <c r="DR83" s="300">
        <f ca="1">'Profile with CoM'!DR83*f_FinCalc</f>
        <v>0</v>
      </c>
      <c r="DS83" s="300">
        <f ca="1">'Profile with CoM'!DS83*f_FinCalc</f>
        <v>0</v>
      </c>
      <c r="DT83" s="300">
        <f ca="1">'Profile with CoM'!DT83*f_FinCalc</f>
        <v>0</v>
      </c>
      <c r="DU83" s="300">
        <f ca="1">'Profile with CoM'!DU83*f_FinCalc</f>
        <v>0</v>
      </c>
      <c r="DV83" s="300">
        <f ca="1">'Profile with CoM'!DV83*f_FinCalc</f>
        <v>0</v>
      </c>
      <c r="DW83" s="300">
        <f ca="1">'Profile with CoM'!DW83*f_FinCalc</f>
        <v>0</v>
      </c>
      <c r="DX83" s="300">
        <f ca="1">'Profile with CoM'!DX83*f_FinCalc</f>
        <v>0</v>
      </c>
      <c r="DY83" s="300">
        <f ca="1">'Profile with CoM'!DY83*f_FinCalc</f>
        <v>0</v>
      </c>
      <c r="DZ83" s="300">
        <f ca="1">'Profile with CoM'!DZ83*f_FinCalc</f>
        <v>0</v>
      </c>
      <c r="EA83" s="300">
        <f ca="1">'Profile with CoM'!EA83*f_FinCalc</f>
        <v>0</v>
      </c>
      <c r="EB83" s="300">
        <f ca="1">'Profile with CoM'!EB83*f_FinCalc</f>
        <v>0</v>
      </c>
      <c r="EC83" s="300">
        <f ca="1">'Profile with CoM'!EC83*f_FinCalc</f>
        <v>0</v>
      </c>
      <c r="ED83" s="300">
        <f ca="1">'Profile with CoM'!ED83*f_FinCalc</f>
        <v>0</v>
      </c>
      <c r="EE83" s="300">
        <f ca="1">'Profile with CoM'!EE83*f_FinCalc</f>
        <v>0</v>
      </c>
      <c r="EF83" s="300">
        <f ca="1">'Profile with CoM'!EF83*f_FinCalc</f>
        <v>0</v>
      </c>
      <c r="EG83" s="300">
        <f ca="1">'Profile with CoM'!EG83*f_FinCalc</f>
        <v>0</v>
      </c>
      <c r="EH83" s="300">
        <f ca="1">'Profile with CoM'!EH83*f_FinCalc</f>
        <v>0</v>
      </c>
      <c r="EI83" s="300">
        <f ca="1">'Profile with CoM'!EI83*f_FinCalc</f>
        <v>0</v>
      </c>
      <c r="EJ83" s="300">
        <f ca="1">'Profile with CoM'!EJ83*f_FinCalc</f>
        <v>0</v>
      </c>
      <c r="EK83" s="300">
        <f ca="1">'Profile with CoM'!EK83*f_FinCalc</f>
        <v>0</v>
      </c>
      <c r="EL83" s="300">
        <f ca="1">'Profile with CoM'!EL83*f_FinCalc</f>
        <v>0</v>
      </c>
      <c r="EM83" s="300">
        <f ca="1">'Profile with CoM'!EM83*f_FinCalc</f>
        <v>0</v>
      </c>
      <c r="EN83" s="300">
        <f ca="1">'Profile with CoM'!EN83*f_FinCalc</f>
        <v>0</v>
      </c>
      <c r="EO83" s="300">
        <f ca="1">'Profile with CoM'!EO83*f_FinCalc</f>
        <v>0</v>
      </c>
      <c r="EP83" s="300">
        <f ca="1">'Profile with CoM'!EP83*f_FinCalc</f>
        <v>0</v>
      </c>
      <c r="EQ83" s="300">
        <f ca="1">'Profile with CoM'!EQ83*f_FinCalc</f>
        <v>0</v>
      </c>
      <c r="ER83" s="300">
        <f ca="1">'Profile with CoM'!ER83*f_FinCalc</f>
        <v>0</v>
      </c>
      <c r="ES83" s="300">
        <f ca="1">'Profile with CoM'!ES83*f_FinCalc</f>
        <v>0</v>
      </c>
      <c r="ET83" s="300">
        <f ca="1">'Profile with CoM'!ET83*f_FinCalc</f>
        <v>0</v>
      </c>
      <c r="EU83" s="300">
        <f ca="1">'Profile with CoM'!EU83*f_FinCalc</f>
        <v>0</v>
      </c>
      <c r="EV83" s="300">
        <f ca="1">'Profile with CoM'!EV83*f_FinCalc</f>
        <v>0</v>
      </c>
      <c r="EW83" s="300">
        <f ca="1">'Profile with CoM'!EW83*f_FinCalc</f>
        <v>0</v>
      </c>
      <c r="EX83" s="300">
        <f ca="1">'Profile with CoM'!EX83*f_FinCalc</f>
        <v>0</v>
      </c>
      <c r="EY83" s="612"/>
      <c r="EZ83" s="757" t="str">
        <f>'Main Input'!EZ83</f>
        <v>RPI</v>
      </c>
      <c r="FA83" s="757" t="str">
        <f>'Main Input'!FA83</f>
        <v>N/A</v>
      </c>
      <c r="FB83" s="766">
        <f>'Main Input'!FB83</f>
        <v>0</v>
      </c>
      <c r="FC83" s="766" t="str">
        <f>'Main Input'!FC83</f>
        <v>IT Solutions</v>
      </c>
      <c r="FD83" s="766" t="str">
        <f>'Main Input'!FD83</f>
        <v>Managed Services</v>
      </c>
      <c r="FE83" s="757" t="str">
        <f>'Main Input'!FE83</f>
        <v>Opex</v>
      </c>
      <c r="FF83" s="757" t="str">
        <f>'Main Input'!FF83</f>
        <v>ContractAccrual</v>
      </c>
      <c r="FG83" s="757" t="str">
        <f>'Main Input'!FG83</f>
        <v>Expense</v>
      </c>
      <c r="FH83" s="767" t="str">
        <f>'Main Input'!FH83</f>
        <v>A</v>
      </c>
      <c r="FI83" s="768">
        <f>'Main Input'!FI83</f>
        <v>0.22</v>
      </c>
      <c r="FJ83" s="768">
        <f>'Main Input'!FJ83</f>
        <v>0</v>
      </c>
      <c r="FK83" s="612"/>
      <c r="FL83" s="531">
        <f t="shared" si="31"/>
        <v>0</v>
      </c>
      <c r="FM83" s="86"/>
      <c r="FN83" s="612"/>
    </row>
    <row r="84" spans="1:170" ht="12.75" customHeight="1">
      <c r="A84" s="750" t="str">
        <f>'Main Input'!A84</f>
        <v>MTB</v>
      </c>
      <c r="B84" s="762" t="str">
        <f>'Main Input'!B84</f>
        <v>Business Unit</v>
      </c>
      <c r="C84" s="762" t="str">
        <f>'Main Input'!C84</f>
        <v>Labour</v>
      </c>
      <c r="D84" s="762" t="str">
        <f>'Main Input'!D84</f>
        <v>TFR</v>
      </c>
      <c r="E84" s="762" t="str">
        <f>'Main Input'!E84</f>
        <v>Migration Engineer #3 (Wintel)</v>
      </c>
      <c r="F84" s="753" t="str">
        <f>'Main Input'!F84</f>
        <v>direct</v>
      </c>
      <c r="G84" s="753" t="str">
        <f>'Main Input'!G84</f>
        <v>Person</v>
      </c>
      <c r="H84" s="753" t="str">
        <f>'Main Input'!H84</f>
        <v>TAC.CSA.2</v>
      </c>
      <c r="I84" s="753">
        <f>'Main Input'!I84</f>
        <v>0</v>
      </c>
      <c r="J84" s="753">
        <f>'Main Input'!J84</f>
        <v>0</v>
      </c>
      <c r="K84" s="753" t="str">
        <f>'Main Input'!K84</f>
        <v>FJS</v>
      </c>
      <c r="L84" s="753" t="str">
        <f>'Main Input'!L84</f>
        <v>pTran</v>
      </c>
      <c r="M84" s="753">
        <f>'Main Input'!M84</f>
        <v>0</v>
      </c>
      <c r="N84" s="753">
        <f>'Main Input'!N84</f>
        <v>0</v>
      </c>
      <c r="O84" s="753" t="str">
        <f>'Main Input'!O84</f>
        <v>SPAIN</v>
      </c>
      <c r="P84" s="753">
        <f>'Main Input'!P84</f>
        <v>313</v>
      </c>
      <c r="Q84" s="753" t="str">
        <f>'Main Input'!Q84</f>
        <v>EUR</v>
      </c>
      <c r="R84" s="753" t="str">
        <f>'Main Input'!R84</f>
        <v>EMEA</v>
      </c>
      <c r="S84" s="753" t="str">
        <f>'Main Input'!S84</f>
        <v>Local</v>
      </c>
      <c r="T84" s="753">
        <f>'Main Input'!T84</f>
        <v>0</v>
      </c>
      <c r="U84" s="753">
        <f>'Main Input'!U84</f>
        <v>0</v>
      </c>
      <c r="V84" s="753" t="str">
        <f>'Main Input'!V84</f>
        <v>4_ATP</v>
      </c>
      <c r="W84" s="753">
        <f>'Main Input'!W84</f>
        <v>0</v>
      </c>
      <c r="X84" s="753">
        <f>'Main Input'!X84</f>
        <v>0</v>
      </c>
      <c r="Y84" s="753">
        <f>'Main Input'!Y84</f>
        <v>0</v>
      </c>
      <c r="Z84" s="753">
        <f>'Main Input'!Z84</f>
        <v>0</v>
      </c>
      <c r="AA84" s="753">
        <f>'Main Input'!AA84</f>
        <v>0</v>
      </c>
      <c r="AB84" s="763">
        <f>'Main Input'!AB84</f>
        <v>0</v>
      </c>
      <c r="AC84" s="763" t="str">
        <f>'Main Input'!AC84</f>
        <v>Days</v>
      </c>
      <c r="AD84" s="764">
        <f>'Main Input'!AD84</f>
        <v>85</v>
      </c>
      <c r="AE84" s="765">
        <f t="shared" ca="1" si="30"/>
        <v>35630.02492930548</v>
      </c>
      <c r="AF84" s="299">
        <f ca="1">'Profile with CoM'!AF84*f_FinCalc</f>
        <v>0</v>
      </c>
      <c r="AG84" s="300">
        <f ca="1">'Profile with CoM'!AG84*f_FinCalc</f>
        <v>0</v>
      </c>
      <c r="AH84" s="300">
        <f ca="1">'Profile with CoM'!AH84*f_FinCalc</f>
        <v>0</v>
      </c>
      <c r="AI84" s="300">
        <f ca="1">'Profile with CoM'!AI84*f_FinCalc</f>
        <v>0</v>
      </c>
      <c r="AJ84" s="300">
        <f ca="1">'Profile with CoM'!AJ84*f_FinCalc</f>
        <v>0</v>
      </c>
      <c r="AK84" s="300">
        <f ca="1">'Profile with CoM'!AK84*f_FinCalc</f>
        <v>35630.02492930548</v>
      </c>
      <c r="AL84" s="300">
        <f ca="1">'Profile with CoM'!AL84*f_FinCalc</f>
        <v>0</v>
      </c>
      <c r="AM84" s="300">
        <f ca="1">'Profile with CoM'!AM84*f_FinCalc</f>
        <v>0</v>
      </c>
      <c r="AN84" s="300">
        <f ca="1">'Profile with CoM'!AN84*f_FinCalc</f>
        <v>0</v>
      </c>
      <c r="AO84" s="300">
        <f ca="1">'Profile with CoM'!AO84*f_FinCalc</f>
        <v>0</v>
      </c>
      <c r="AP84" s="300">
        <f ca="1">'Profile with CoM'!AP84*f_FinCalc</f>
        <v>0</v>
      </c>
      <c r="AQ84" s="300">
        <f ca="1">'Profile with CoM'!AQ84*f_FinCalc</f>
        <v>0</v>
      </c>
      <c r="AR84" s="300">
        <f ca="1">'Profile with CoM'!AR84*f_FinCalc</f>
        <v>0</v>
      </c>
      <c r="AS84" s="300">
        <f ca="1">'Profile with CoM'!AS84*f_FinCalc</f>
        <v>0</v>
      </c>
      <c r="AT84" s="300">
        <f ca="1">'Profile with CoM'!AT84*f_FinCalc</f>
        <v>0</v>
      </c>
      <c r="AU84" s="300">
        <f ca="1">'Profile with CoM'!AU84*f_FinCalc</f>
        <v>0</v>
      </c>
      <c r="AV84" s="300">
        <f ca="1">'Profile with CoM'!AV84*f_FinCalc</f>
        <v>0</v>
      </c>
      <c r="AW84" s="300">
        <f ca="1">'Profile with CoM'!AW84*f_FinCalc</f>
        <v>0</v>
      </c>
      <c r="AX84" s="300">
        <f ca="1">'Profile with CoM'!AX84*f_FinCalc</f>
        <v>0</v>
      </c>
      <c r="AY84" s="300">
        <f ca="1">'Profile with CoM'!AY84*f_FinCalc</f>
        <v>0</v>
      </c>
      <c r="AZ84" s="300">
        <f ca="1">'Profile with CoM'!AZ84*f_FinCalc</f>
        <v>0</v>
      </c>
      <c r="BA84" s="300">
        <f ca="1">'Profile with CoM'!BA84*f_FinCalc</f>
        <v>0</v>
      </c>
      <c r="BB84" s="300">
        <f ca="1">'Profile with CoM'!BB84*f_FinCalc</f>
        <v>0</v>
      </c>
      <c r="BC84" s="300">
        <f ca="1">'Profile with CoM'!BC84*f_FinCalc</f>
        <v>0</v>
      </c>
      <c r="BD84" s="300">
        <f ca="1">'Profile with CoM'!BD84*f_FinCalc</f>
        <v>0</v>
      </c>
      <c r="BE84" s="300">
        <f ca="1">'Profile with CoM'!BE84*f_FinCalc</f>
        <v>0</v>
      </c>
      <c r="BF84" s="300">
        <f ca="1">'Profile with CoM'!BF84*f_FinCalc</f>
        <v>0</v>
      </c>
      <c r="BG84" s="300">
        <f ca="1">'Profile with CoM'!BG84*f_FinCalc</f>
        <v>0</v>
      </c>
      <c r="BH84" s="300">
        <f ca="1">'Profile with CoM'!BH84*f_FinCalc</f>
        <v>0</v>
      </c>
      <c r="BI84" s="300">
        <f ca="1">'Profile with CoM'!BI84*f_FinCalc</f>
        <v>0</v>
      </c>
      <c r="BJ84" s="300">
        <f ca="1">'Profile with CoM'!BJ84*f_FinCalc</f>
        <v>0</v>
      </c>
      <c r="BK84" s="300">
        <f ca="1">'Profile with CoM'!BK84*f_FinCalc</f>
        <v>0</v>
      </c>
      <c r="BL84" s="300">
        <f ca="1">'Profile with CoM'!BL84*f_FinCalc</f>
        <v>0</v>
      </c>
      <c r="BM84" s="300">
        <f ca="1">'Profile with CoM'!BM84*f_FinCalc</f>
        <v>0</v>
      </c>
      <c r="BN84" s="300">
        <f ca="1">'Profile with CoM'!BN84*f_FinCalc</f>
        <v>0</v>
      </c>
      <c r="BO84" s="300">
        <f ca="1">'Profile with CoM'!BO84*f_FinCalc</f>
        <v>0</v>
      </c>
      <c r="BP84" s="300">
        <f ca="1">'Profile with CoM'!BP84*f_FinCalc</f>
        <v>0</v>
      </c>
      <c r="BQ84" s="300">
        <f ca="1">'Profile with CoM'!BQ84*f_FinCalc</f>
        <v>0</v>
      </c>
      <c r="BR84" s="300">
        <f ca="1">'Profile with CoM'!BR84*f_FinCalc</f>
        <v>0</v>
      </c>
      <c r="BS84" s="300">
        <f ca="1">'Profile with CoM'!BS84*f_FinCalc</f>
        <v>0</v>
      </c>
      <c r="BT84" s="300">
        <f ca="1">'Profile with CoM'!BT84*f_FinCalc</f>
        <v>0</v>
      </c>
      <c r="BU84" s="300">
        <f ca="1">'Profile with CoM'!BU84*f_FinCalc</f>
        <v>0</v>
      </c>
      <c r="BV84" s="300">
        <f ca="1">'Profile with CoM'!BV84*f_FinCalc</f>
        <v>0</v>
      </c>
      <c r="BW84" s="300">
        <f ca="1">'Profile with CoM'!BW84*f_FinCalc</f>
        <v>0</v>
      </c>
      <c r="BX84" s="300">
        <f ca="1">'Profile with CoM'!BX84*f_FinCalc</f>
        <v>0</v>
      </c>
      <c r="BY84" s="300">
        <f ca="1">'Profile with CoM'!BY84*f_FinCalc</f>
        <v>0</v>
      </c>
      <c r="BZ84" s="300">
        <f ca="1">'Profile with CoM'!BZ84*f_FinCalc</f>
        <v>0</v>
      </c>
      <c r="CA84" s="300">
        <f ca="1">'Profile with CoM'!CA84*f_FinCalc</f>
        <v>0</v>
      </c>
      <c r="CB84" s="300">
        <f ca="1">'Profile with CoM'!CB84*f_FinCalc</f>
        <v>0</v>
      </c>
      <c r="CC84" s="300">
        <f ca="1">'Profile with CoM'!CC84*f_FinCalc</f>
        <v>0</v>
      </c>
      <c r="CD84" s="300">
        <f ca="1">'Profile with CoM'!CD84*f_FinCalc</f>
        <v>0</v>
      </c>
      <c r="CE84" s="300">
        <f ca="1">'Profile with CoM'!CE84*f_FinCalc</f>
        <v>0</v>
      </c>
      <c r="CF84" s="300">
        <f ca="1">'Profile with CoM'!CF84*f_FinCalc</f>
        <v>0</v>
      </c>
      <c r="CG84" s="300">
        <f ca="1">'Profile with CoM'!CG84*f_FinCalc</f>
        <v>0</v>
      </c>
      <c r="CH84" s="300">
        <f ca="1">'Profile with CoM'!CH84*f_FinCalc</f>
        <v>0</v>
      </c>
      <c r="CI84" s="300">
        <f ca="1">'Profile with CoM'!CI84*f_FinCalc</f>
        <v>0</v>
      </c>
      <c r="CJ84" s="300">
        <f ca="1">'Profile with CoM'!CJ84*f_FinCalc</f>
        <v>0</v>
      </c>
      <c r="CK84" s="300">
        <f ca="1">'Profile with CoM'!CK84*f_FinCalc</f>
        <v>0</v>
      </c>
      <c r="CL84" s="300">
        <f ca="1">'Profile with CoM'!CL84*f_FinCalc</f>
        <v>0</v>
      </c>
      <c r="CM84" s="300">
        <f ca="1">'Profile with CoM'!CM84*f_FinCalc</f>
        <v>0</v>
      </c>
      <c r="CN84" s="300">
        <f ca="1">'Profile with CoM'!CN84*f_FinCalc</f>
        <v>0</v>
      </c>
      <c r="CO84" s="300">
        <f ca="1">'Profile with CoM'!CO84*f_FinCalc</f>
        <v>0</v>
      </c>
      <c r="CP84" s="300">
        <f ca="1">'Profile with CoM'!CP84*f_FinCalc</f>
        <v>0</v>
      </c>
      <c r="CQ84" s="300">
        <f ca="1">'Profile with CoM'!CQ84*f_FinCalc</f>
        <v>0</v>
      </c>
      <c r="CR84" s="300">
        <f ca="1">'Profile with CoM'!CR84*f_FinCalc</f>
        <v>0</v>
      </c>
      <c r="CS84" s="300">
        <f ca="1">'Profile with CoM'!CS84*f_FinCalc</f>
        <v>0</v>
      </c>
      <c r="CT84" s="300">
        <f ca="1">'Profile with CoM'!CT84*f_FinCalc</f>
        <v>0</v>
      </c>
      <c r="CU84" s="300">
        <f ca="1">'Profile with CoM'!CU84*f_FinCalc</f>
        <v>0</v>
      </c>
      <c r="CV84" s="300">
        <f ca="1">'Profile with CoM'!CV84*f_FinCalc</f>
        <v>0</v>
      </c>
      <c r="CW84" s="300">
        <f ca="1">'Profile with CoM'!CW84*f_FinCalc</f>
        <v>0</v>
      </c>
      <c r="CX84" s="300">
        <f ca="1">'Profile with CoM'!CX84*f_FinCalc</f>
        <v>0</v>
      </c>
      <c r="CY84" s="300">
        <f ca="1">'Profile with CoM'!CY84*f_FinCalc</f>
        <v>0</v>
      </c>
      <c r="CZ84" s="300">
        <f ca="1">'Profile with CoM'!CZ84*f_FinCalc</f>
        <v>0</v>
      </c>
      <c r="DA84" s="300">
        <f ca="1">'Profile with CoM'!DA84*f_FinCalc</f>
        <v>0</v>
      </c>
      <c r="DB84" s="300">
        <f ca="1">'Profile with CoM'!DB84*f_FinCalc</f>
        <v>0</v>
      </c>
      <c r="DC84" s="300">
        <f ca="1">'Profile with CoM'!DC84*f_FinCalc</f>
        <v>0</v>
      </c>
      <c r="DD84" s="300">
        <f ca="1">'Profile with CoM'!DD84*f_FinCalc</f>
        <v>0</v>
      </c>
      <c r="DE84" s="300">
        <f ca="1">'Profile with CoM'!DE84*f_FinCalc</f>
        <v>0</v>
      </c>
      <c r="DF84" s="300">
        <f ca="1">'Profile with CoM'!DF84*f_FinCalc</f>
        <v>0</v>
      </c>
      <c r="DG84" s="300">
        <f ca="1">'Profile with CoM'!DG84*f_FinCalc</f>
        <v>0</v>
      </c>
      <c r="DH84" s="300">
        <f ca="1">'Profile with CoM'!DH84*f_FinCalc</f>
        <v>0</v>
      </c>
      <c r="DI84" s="300">
        <f ca="1">'Profile with CoM'!DI84*f_FinCalc</f>
        <v>0</v>
      </c>
      <c r="DJ84" s="300">
        <f ca="1">'Profile with CoM'!DJ84*f_FinCalc</f>
        <v>0</v>
      </c>
      <c r="DK84" s="300">
        <f ca="1">'Profile with CoM'!DK84*f_FinCalc</f>
        <v>0</v>
      </c>
      <c r="DL84" s="300">
        <f ca="1">'Profile with CoM'!DL84*f_FinCalc</f>
        <v>0</v>
      </c>
      <c r="DM84" s="300">
        <f ca="1">'Profile with CoM'!DM84*f_FinCalc</f>
        <v>0</v>
      </c>
      <c r="DN84" s="300">
        <f ca="1">'Profile with CoM'!DN84*f_FinCalc</f>
        <v>0</v>
      </c>
      <c r="DO84" s="300">
        <f ca="1">'Profile with CoM'!DO84*f_FinCalc</f>
        <v>0</v>
      </c>
      <c r="DP84" s="300">
        <f ca="1">'Profile with CoM'!DP84*f_FinCalc</f>
        <v>0</v>
      </c>
      <c r="DQ84" s="300">
        <f ca="1">'Profile with CoM'!DQ84*f_FinCalc</f>
        <v>0</v>
      </c>
      <c r="DR84" s="300">
        <f ca="1">'Profile with CoM'!DR84*f_FinCalc</f>
        <v>0</v>
      </c>
      <c r="DS84" s="300">
        <f ca="1">'Profile with CoM'!DS84*f_FinCalc</f>
        <v>0</v>
      </c>
      <c r="DT84" s="300">
        <f ca="1">'Profile with CoM'!DT84*f_FinCalc</f>
        <v>0</v>
      </c>
      <c r="DU84" s="300">
        <f ca="1">'Profile with CoM'!DU84*f_FinCalc</f>
        <v>0</v>
      </c>
      <c r="DV84" s="300">
        <f ca="1">'Profile with CoM'!DV84*f_FinCalc</f>
        <v>0</v>
      </c>
      <c r="DW84" s="300">
        <f ca="1">'Profile with CoM'!DW84*f_FinCalc</f>
        <v>0</v>
      </c>
      <c r="DX84" s="300">
        <f ca="1">'Profile with CoM'!DX84*f_FinCalc</f>
        <v>0</v>
      </c>
      <c r="DY84" s="300">
        <f ca="1">'Profile with CoM'!DY84*f_FinCalc</f>
        <v>0</v>
      </c>
      <c r="DZ84" s="300">
        <f ca="1">'Profile with CoM'!DZ84*f_FinCalc</f>
        <v>0</v>
      </c>
      <c r="EA84" s="300">
        <f ca="1">'Profile with CoM'!EA84*f_FinCalc</f>
        <v>0</v>
      </c>
      <c r="EB84" s="300">
        <f ca="1">'Profile with CoM'!EB84*f_FinCalc</f>
        <v>0</v>
      </c>
      <c r="EC84" s="300">
        <f ca="1">'Profile with CoM'!EC84*f_FinCalc</f>
        <v>0</v>
      </c>
      <c r="ED84" s="300">
        <f ca="1">'Profile with CoM'!ED84*f_FinCalc</f>
        <v>0</v>
      </c>
      <c r="EE84" s="300">
        <f ca="1">'Profile with CoM'!EE84*f_FinCalc</f>
        <v>0</v>
      </c>
      <c r="EF84" s="300">
        <f ca="1">'Profile with CoM'!EF84*f_FinCalc</f>
        <v>0</v>
      </c>
      <c r="EG84" s="300">
        <f ca="1">'Profile with CoM'!EG84*f_FinCalc</f>
        <v>0</v>
      </c>
      <c r="EH84" s="300">
        <f ca="1">'Profile with CoM'!EH84*f_FinCalc</f>
        <v>0</v>
      </c>
      <c r="EI84" s="300">
        <f ca="1">'Profile with CoM'!EI84*f_FinCalc</f>
        <v>0</v>
      </c>
      <c r="EJ84" s="300">
        <f ca="1">'Profile with CoM'!EJ84*f_FinCalc</f>
        <v>0</v>
      </c>
      <c r="EK84" s="300">
        <f ca="1">'Profile with CoM'!EK84*f_FinCalc</f>
        <v>0</v>
      </c>
      <c r="EL84" s="300">
        <f ca="1">'Profile with CoM'!EL84*f_FinCalc</f>
        <v>0</v>
      </c>
      <c r="EM84" s="300">
        <f ca="1">'Profile with CoM'!EM84*f_FinCalc</f>
        <v>0</v>
      </c>
      <c r="EN84" s="300">
        <f ca="1">'Profile with CoM'!EN84*f_FinCalc</f>
        <v>0</v>
      </c>
      <c r="EO84" s="300">
        <f ca="1">'Profile with CoM'!EO84*f_FinCalc</f>
        <v>0</v>
      </c>
      <c r="EP84" s="300">
        <f ca="1">'Profile with CoM'!EP84*f_FinCalc</f>
        <v>0</v>
      </c>
      <c r="EQ84" s="300">
        <f ca="1">'Profile with CoM'!EQ84*f_FinCalc</f>
        <v>0</v>
      </c>
      <c r="ER84" s="300">
        <f ca="1">'Profile with CoM'!ER84*f_FinCalc</f>
        <v>0</v>
      </c>
      <c r="ES84" s="300">
        <f ca="1">'Profile with CoM'!ES84*f_FinCalc</f>
        <v>0</v>
      </c>
      <c r="ET84" s="300">
        <f ca="1">'Profile with CoM'!ET84*f_FinCalc</f>
        <v>0</v>
      </c>
      <c r="EU84" s="300">
        <f ca="1">'Profile with CoM'!EU84*f_FinCalc</f>
        <v>0</v>
      </c>
      <c r="EV84" s="300">
        <f ca="1">'Profile with CoM'!EV84*f_FinCalc</f>
        <v>0</v>
      </c>
      <c r="EW84" s="300">
        <f ca="1">'Profile with CoM'!EW84*f_FinCalc</f>
        <v>0</v>
      </c>
      <c r="EX84" s="300">
        <f ca="1">'Profile with CoM'!EX84*f_FinCalc</f>
        <v>0</v>
      </c>
      <c r="EY84" s="612"/>
      <c r="EZ84" s="757" t="str">
        <f>'Main Input'!EZ84</f>
        <v>RPI</v>
      </c>
      <c r="FA84" s="757" t="str">
        <f>'Main Input'!FA84</f>
        <v>N/A</v>
      </c>
      <c r="FB84" s="766">
        <f>'Main Input'!FB84</f>
        <v>0</v>
      </c>
      <c r="FC84" s="766" t="str">
        <f>'Main Input'!FC84</f>
        <v>IT Solutions</v>
      </c>
      <c r="FD84" s="766" t="str">
        <f>'Main Input'!FD84</f>
        <v>Managed Services</v>
      </c>
      <c r="FE84" s="757" t="str">
        <f>'Main Input'!FE84</f>
        <v>Opex</v>
      </c>
      <c r="FF84" s="757" t="str">
        <f>'Main Input'!FF84</f>
        <v>ContractAccrual</v>
      </c>
      <c r="FG84" s="757" t="str">
        <f>'Main Input'!FG84</f>
        <v>Expense</v>
      </c>
      <c r="FH84" s="767" t="str">
        <f>'Main Input'!FH84</f>
        <v>A</v>
      </c>
      <c r="FI84" s="768">
        <f>'Main Input'!FI84</f>
        <v>0.22</v>
      </c>
      <c r="FJ84" s="768">
        <f>'Main Input'!FJ84</f>
        <v>0</v>
      </c>
      <c r="FK84" s="612"/>
      <c r="FL84" s="531">
        <f t="shared" si="31"/>
        <v>0</v>
      </c>
      <c r="FM84" s="86"/>
      <c r="FN84" s="612"/>
    </row>
    <row r="85" spans="1:170" ht="12.75" customHeight="1">
      <c r="A85" s="750" t="str">
        <f>'Main Input'!A85</f>
        <v>MTB</v>
      </c>
      <c r="B85" s="762" t="str">
        <f>'Main Input'!B85</f>
        <v>Business Unit</v>
      </c>
      <c r="C85" s="762" t="str">
        <f>'Main Input'!C85</f>
        <v>Labour</v>
      </c>
      <c r="D85" s="762" t="str">
        <f>'Main Input'!D85</f>
        <v>TFR</v>
      </c>
      <c r="E85" s="762" t="str">
        <f>'Main Input'!E85</f>
        <v>Migration Engineer #4 (Wintel)</v>
      </c>
      <c r="F85" s="753" t="str">
        <f>'Main Input'!F85</f>
        <v>direct</v>
      </c>
      <c r="G85" s="753" t="str">
        <f>'Main Input'!G85</f>
        <v>Person</v>
      </c>
      <c r="H85" s="753" t="str">
        <f>'Main Input'!H85</f>
        <v>TAC.CSA.2</v>
      </c>
      <c r="I85" s="753">
        <f>'Main Input'!I85</f>
        <v>0</v>
      </c>
      <c r="J85" s="753">
        <f>'Main Input'!J85</f>
        <v>0</v>
      </c>
      <c r="K85" s="753" t="str">
        <f>'Main Input'!K85</f>
        <v>FJS</v>
      </c>
      <c r="L85" s="753" t="str">
        <f>'Main Input'!L85</f>
        <v>pTran</v>
      </c>
      <c r="M85" s="753">
        <f>'Main Input'!M85</f>
        <v>0</v>
      </c>
      <c r="N85" s="753">
        <f>'Main Input'!N85</f>
        <v>0</v>
      </c>
      <c r="O85" s="753" t="str">
        <f>'Main Input'!O85</f>
        <v>SPAIN</v>
      </c>
      <c r="P85" s="753">
        <f>'Main Input'!P85</f>
        <v>313</v>
      </c>
      <c r="Q85" s="753" t="str">
        <f>'Main Input'!Q85</f>
        <v>EUR</v>
      </c>
      <c r="R85" s="753" t="str">
        <f>'Main Input'!R85</f>
        <v>EMEA</v>
      </c>
      <c r="S85" s="753" t="str">
        <f>'Main Input'!S85</f>
        <v>Local</v>
      </c>
      <c r="T85" s="753">
        <f>'Main Input'!T85</f>
        <v>0</v>
      </c>
      <c r="U85" s="753">
        <f>'Main Input'!U85</f>
        <v>0</v>
      </c>
      <c r="V85" s="753" t="str">
        <f>'Main Input'!V85</f>
        <v>4_ATP</v>
      </c>
      <c r="W85" s="753">
        <f>'Main Input'!W85</f>
        <v>0</v>
      </c>
      <c r="X85" s="753">
        <f>'Main Input'!X85</f>
        <v>0</v>
      </c>
      <c r="Y85" s="753">
        <f>'Main Input'!Y85</f>
        <v>0</v>
      </c>
      <c r="Z85" s="753">
        <f>'Main Input'!Z85</f>
        <v>0</v>
      </c>
      <c r="AA85" s="753">
        <f>'Main Input'!AA85</f>
        <v>0</v>
      </c>
      <c r="AB85" s="763">
        <f>'Main Input'!AB85</f>
        <v>0</v>
      </c>
      <c r="AC85" s="763" t="str">
        <f>'Main Input'!AC85</f>
        <v>Days</v>
      </c>
      <c r="AD85" s="764">
        <f>'Main Input'!AD85</f>
        <v>85</v>
      </c>
      <c r="AE85" s="765">
        <f t="shared" ca="1" si="30"/>
        <v>35630.02492930548</v>
      </c>
      <c r="AF85" s="299">
        <f ca="1">'Profile with CoM'!AF85*f_FinCalc</f>
        <v>0</v>
      </c>
      <c r="AG85" s="300">
        <f ca="1">'Profile with CoM'!AG85*f_FinCalc</f>
        <v>0</v>
      </c>
      <c r="AH85" s="300">
        <f ca="1">'Profile with CoM'!AH85*f_FinCalc</f>
        <v>0</v>
      </c>
      <c r="AI85" s="300">
        <f ca="1">'Profile with CoM'!AI85*f_FinCalc</f>
        <v>0</v>
      </c>
      <c r="AJ85" s="300">
        <f ca="1">'Profile with CoM'!AJ85*f_FinCalc</f>
        <v>0</v>
      </c>
      <c r="AK85" s="300">
        <f ca="1">'Profile with CoM'!AK85*f_FinCalc</f>
        <v>35630.02492930548</v>
      </c>
      <c r="AL85" s="300">
        <f ca="1">'Profile with CoM'!AL85*f_FinCalc</f>
        <v>0</v>
      </c>
      <c r="AM85" s="300">
        <f ca="1">'Profile with CoM'!AM85*f_FinCalc</f>
        <v>0</v>
      </c>
      <c r="AN85" s="300">
        <f ca="1">'Profile with CoM'!AN85*f_FinCalc</f>
        <v>0</v>
      </c>
      <c r="AO85" s="300">
        <f ca="1">'Profile with CoM'!AO85*f_FinCalc</f>
        <v>0</v>
      </c>
      <c r="AP85" s="300">
        <f ca="1">'Profile with CoM'!AP85*f_FinCalc</f>
        <v>0</v>
      </c>
      <c r="AQ85" s="300">
        <f ca="1">'Profile with CoM'!AQ85*f_FinCalc</f>
        <v>0</v>
      </c>
      <c r="AR85" s="300">
        <f ca="1">'Profile with CoM'!AR85*f_FinCalc</f>
        <v>0</v>
      </c>
      <c r="AS85" s="300">
        <f ca="1">'Profile with CoM'!AS85*f_FinCalc</f>
        <v>0</v>
      </c>
      <c r="AT85" s="300">
        <f ca="1">'Profile with CoM'!AT85*f_FinCalc</f>
        <v>0</v>
      </c>
      <c r="AU85" s="300">
        <f ca="1">'Profile with CoM'!AU85*f_FinCalc</f>
        <v>0</v>
      </c>
      <c r="AV85" s="300">
        <f ca="1">'Profile with CoM'!AV85*f_FinCalc</f>
        <v>0</v>
      </c>
      <c r="AW85" s="300">
        <f ca="1">'Profile with CoM'!AW85*f_FinCalc</f>
        <v>0</v>
      </c>
      <c r="AX85" s="300">
        <f ca="1">'Profile with CoM'!AX85*f_FinCalc</f>
        <v>0</v>
      </c>
      <c r="AY85" s="300">
        <f ca="1">'Profile with CoM'!AY85*f_FinCalc</f>
        <v>0</v>
      </c>
      <c r="AZ85" s="300">
        <f ca="1">'Profile with CoM'!AZ85*f_FinCalc</f>
        <v>0</v>
      </c>
      <c r="BA85" s="300">
        <f ca="1">'Profile with CoM'!BA85*f_FinCalc</f>
        <v>0</v>
      </c>
      <c r="BB85" s="300">
        <f ca="1">'Profile with CoM'!BB85*f_FinCalc</f>
        <v>0</v>
      </c>
      <c r="BC85" s="300">
        <f ca="1">'Profile with CoM'!BC85*f_FinCalc</f>
        <v>0</v>
      </c>
      <c r="BD85" s="300">
        <f ca="1">'Profile with CoM'!BD85*f_FinCalc</f>
        <v>0</v>
      </c>
      <c r="BE85" s="300">
        <f ca="1">'Profile with CoM'!BE85*f_FinCalc</f>
        <v>0</v>
      </c>
      <c r="BF85" s="300">
        <f ca="1">'Profile with CoM'!BF85*f_FinCalc</f>
        <v>0</v>
      </c>
      <c r="BG85" s="300">
        <f ca="1">'Profile with CoM'!BG85*f_FinCalc</f>
        <v>0</v>
      </c>
      <c r="BH85" s="300">
        <f ca="1">'Profile with CoM'!BH85*f_FinCalc</f>
        <v>0</v>
      </c>
      <c r="BI85" s="300">
        <f ca="1">'Profile with CoM'!BI85*f_FinCalc</f>
        <v>0</v>
      </c>
      <c r="BJ85" s="300">
        <f ca="1">'Profile with CoM'!BJ85*f_FinCalc</f>
        <v>0</v>
      </c>
      <c r="BK85" s="300">
        <f ca="1">'Profile with CoM'!BK85*f_FinCalc</f>
        <v>0</v>
      </c>
      <c r="BL85" s="300">
        <f ca="1">'Profile with CoM'!BL85*f_FinCalc</f>
        <v>0</v>
      </c>
      <c r="BM85" s="300">
        <f ca="1">'Profile with CoM'!BM85*f_FinCalc</f>
        <v>0</v>
      </c>
      <c r="BN85" s="300">
        <f ca="1">'Profile with CoM'!BN85*f_FinCalc</f>
        <v>0</v>
      </c>
      <c r="BO85" s="300">
        <f ca="1">'Profile with CoM'!BO85*f_FinCalc</f>
        <v>0</v>
      </c>
      <c r="BP85" s="300">
        <f ca="1">'Profile with CoM'!BP85*f_FinCalc</f>
        <v>0</v>
      </c>
      <c r="BQ85" s="300">
        <f ca="1">'Profile with CoM'!BQ85*f_FinCalc</f>
        <v>0</v>
      </c>
      <c r="BR85" s="300">
        <f ca="1">'Profile with CoM'!BR85*f_FinCalc</f>
        <v>0</v>
      </c>
      <c r="BS85" s="300">
        <f ca="1">'Profile with CoM'!BS85*f_FinCalc</f>
        <v>0</v>
      </c>
      <c r="BT85" s="300">
        <f ca="1">'Profile with CoM'!BT85*f_FinCalc</f>
        <v>0</v>
      </c>
      <c r="BU85" s="300">
        <f ca="1">'Profile with CoM'!BU85*f_FinCalc</f>
        <v>0</v>
      </c>
      <c r="BV85" s="300">
        <f ca="1">'Profile with CoM'!BV85*f_FinCalc</f>
        <v>0</v>
      </c>
      <c r="BW85" s="300">
        <f ca="1">'Profile with CoM'!BW85*f_FinCalc</f>
        <v>0</v>
      </c>
      <c r="BX85" s="300">
        <f ca="1">'Profile with CoM'!BX85*f_FinCalc</f>
        <v>0</v>
      </c>
      <c r="BY85" s="300">
        <f ca="1">'Profile with CoM'!BY85*f_FinCalc</f>
        <v>0</v>
      </c>
      <c r="BZ85" s="300">
        <f ca="1">'Profile with CoM'!BZ85*f_FinCalc</f>
        <v>0</v>
      </c>
      <c r="CA85" s="300">
        <f ca="1">'Profile with CoM'!CA85*f_FinCalc</f>
        <v>0</v>
      </c>
      <c r="CB85" s="300">
        <f ca="1">'Profile with CoM'!CB85*f_FinCalc</f>
        <v>0</v>
      </c>
      <c r="CC85" s="300">
        <f ca="1">'Profile with CoM'!CC85*f_FinCalc</f>
        <v>0</v>
      </c>
      <c r="CD85" s="300">
        <f ca="1">'Profile with CoM'!CD85*f_FinCalc</f>
        <v>0</v>
      </c>
      <c r="CE85" s="300">
        <f ca="1">'Profile with CoM'!CE85*f_FinCalc</f>
        <v>0</v>
      </c>
      <c r="CF85" s="300">
        <f ca="1">'Profile with CoM'!CF85*f_FinCalc</f>
        <v>0</v>
      </c>
      <c r="CG85" s="300">
        <f ca="1">'Profile with CoM'!CG85*f_FinCalc</f>
        <v>0</v>
      </c>
      <c r="CH85" s="300">
        <f ca="1">'Profile with CoM'!CH85*f_FinCalc</f>
        <v>0</v>
      </c>
      <c r="CI85" s="300">
        <f ca="1">'Profile with CoM'!CI85*f_FinCalc</f>
        <v>0</v>
      </c>
      <c r="CJ85" s="300">
        <f ca="1">'Profile with CoM'!CJ85*f_FinCalc</f>
        <v>0</v>
      </c>
      <c r="CK85" s="300">
        <f ca="1">'Profile with CoM'!CK85*f_FinCalc</f>
        <v>0</v>
      </c>
      <c r="CL85" s="300">
        <f ca="1">'Profile with CoM'!CL85*f_FinCalc</f>
        <v>0</v>
      </c>
      <c r="CM85" s="300">
        <f ca="1">'Profile with CoM'!CM85*f_FinCalc</f>
        <v>0</v>
      </c>
      <c r="CN85" s="300">
        <f ca="1">'Profile with CoM'!CN85*f_FinCalc</f>
        <v>0</v>
      </c>
      <c r="CO85" s="300">
        <f ca="1">'Profile with CoM'!CO85*f_FinCalc</f>
        <v>0</v>
      </c>
      <c r="CP85" s="300">
        <f ca="1">'Profile with CoM'!CP85*f_FinCalc</f>
        <v>0</v>
      </c>
      <c r="CQ85" s="300">
        <f ca="1">'Profile with CoM'!CQ85*f_FinCalc</f>
        <v>0</v>
      </c>
      <c r="CR85" s="300">
        <f ca="1">'Profile with CoM'!CR85*f_FinCalc</f>
        <v>0</v>
      </c>
      <c r="CS85" s="300">
        <f ca="1">'Profile with CoM'!CS85*f_FinCalc</f>
        <v>0</v>
      </c>
      <c r="CT85" s="300">
        <f ca="1">'Profile with CoM'!CT85*f_FinCalc</f>
        <v>0</v>
      </c>
      <c r="CU85" s="300">
        <f ca="1">'Profile with CoM'!CU85*f_FinCalc</f>
        <v>0</v>
      </c>
      <c r="CV85" s="300">
        <f ca="1">'Profile with CoM'!CV85*f_FinCalc</f>
        <v>0</v>
      </c>
      <c r="CW85" s="300">
        <f ca="1">'Profile with CoM'!CW85*f_FinCalc</f>
        <v>0</v>
      </c>
      <c r="CX85" s="300">
        <f ca="1">'Profile with CoM'!CX85*f_FinCalc</f>
        <v>0</v>
      </c>
      <c r="CY85" s="300">
        <f ca="1">'Profile with CoM'!CY85*f_FinCalc</f>
        <v>0</v>
      </c>
      <c r="CZ85" s="300">
        <f ca="1">'Profile with CoM'!CZ85*f_FinCalc</f>
        <v>0</v>
      </c>
      <c r="DA85" s="300">
        <f ca="1">'Profile with CoM'!DA85*f_FinCalc</f>
        <v>0</v>
      </c>
      <c r="DB85" s="300">
        <f ca="1">'Profile with CoM'!DB85*f_FinCalc</f>
        <v>0</v>
      </c>
      <c r="DC85" s="300">
        <f ca="1">'Profile with CoM'!DC85*f_FinCalc</f>
        <v>0</v>
      </c>
      <c r="DD85" s="300">
        <f ca="1">'Profile with CoM'!DD85*f_FinCalc</f>
        <v>0</v>
      </c>
      <c r="DE85" s="300">
        <f ca="1">'Profile with CoM'!DE85*f_FinCalc</f>
        <v>0</v>
      </c>
      <c r="DF85" s="300">
        <f ca="1">'Profile with CoM'!DF85*f_FinCalc</f>
        <v>0</v>
      </c>
      <c r="DG85" s="300">
        <f ca="1">'Profile with CoM'!DG85*f_FinCalc</f>
        <v>0</v>
      </c>
      <c r="DH85" s="300">
        <f ca="1">'Profile with CoM'!DH85*f_FinCalc</f>
        <v>0</v>
      </c>
      <c r="DI85" s="300">
        <f ca="1">'Profile with CoM'!DI85*f_FinCalc</f>
        <v>0</v>
      </c>
      <c r="DJ85" s="300">
        <f ca="1">'Profile with CoM'!DJ85*f_FinCalc</f>
        <v>0</v>
      </c>
      <c r="DK85" s="300">
        <f ca="1">'Profile with CoM'!DK85*f_FinCalc</f>
        <v>0</v>
      </c>
      <c r="DL85" s="300">
        <f ca="1">'Profile with CoM'!DL85*f_FinCalc</f>
        <v>0</v>
      </c>
      <c r="DM85" s="300">
        <f ca="1">'Profile with CoM'!DM85*f_FinCalc</f>
        <v>0</v>
      </c>
      <c r="DN85" s="300">
        <f ca="1">'Profile with CoM'!DN85*f_FinCalc</f>
        <v>0</v>
      </c>
      <c r="DO85" s="300">
        <f ca="1">'Profile with CoM'!DO85*f_FinCalc</f>
        <v>0</v>
      </c>
      <c r="DP85" s="300">
        <f ca="1">'Profile with CoM'!DP85*f_FinCalc</f>
        <v>0</v>
      </c>
      <c r="DQ85" s="300">
        <f ca="1">'Profile with CoM'!DQ85*f_FinCalc</f>
        <v>0</v>
      </c>
      <c r="DR85" s="300">
        <f ca="1">'Profile with CoM'!DR85*f_FinCalc</f>
        <v>0</v>
      </c>
      <c r="DS85" s="300">
        <f ca="1">'Profile with CoM'!DS85*f_FinCalc</f>
        <v>0</v>
      </c>
      <c r="DT85" s="300">
        <f ca="1">'Profile with CoM'!DT85*f_FinCalc</f>
        <v>0</v>
      </c>
      <c r="DU85" s="300">
        <f ca="1">'Profile with CoM'!DU85*f_FinCalc</f>
        <v>0</v>
      </c>
      <c r="DV85" s="300">
        <f ca="1">'Profile with CoM'!DV85*f_FinCalc</f>
        <v>0</v>
      </c>
      <c r="DW85" s="300">
        <f ca="1">'Profile with CoM'!DW85*f_FinCalc</f>
        <v>0</v>
      </c>
      <c r="DX85" s="300">
        <f ca="1">'Profile with CoM'!DX85*f_FinCalc</f>
        <v>0</v>
      </c>
      <c r="DY85" s="300">
        <f ca="1">'Profile with CoM'!DY85*f_FinCalc</f>
        <v>0</v>
      </c>
      <c r="DZ85" s="300">
        <f ca="1">'Profile with CoM'!DZ85*f_FinCalc</f>
        <v>0</v>
      </c>
      <c r="EA85" s="300">
        <f ca="1">'Profile with CoM'!EA85*f_FinCalc</f>
        <v>0</v>
      </c>
      <c r="EB85" s="300">
        <f ca="1">'Profile with CoM'!EB85*f_FinCalc</f>
        <v>0</v>
      </c>
      <c r="EC85" s="300">
        <f ca="1">'Profile with CoM'!EC85*f_FinCalc</f>
        <v>0</v>
      </c>
      <c r="ED85" s="300">
        <f ca="1">'Profile with CoM'!ED85*f_FinCalc</f>
        <v>0</v>
      </c>
      <c r="EE85" s="300">
        <f ca="1">'Profile with CoM'!EE85*f_FinCalc</f>
        <v>0</v>
      </c>
      <c r="EF85" s="300">
        <f ca="1">'Profile with CoM'!EF85*f_FinCalc</f>
        <v>0</v>
      </c>
      <c r="EG85" s="300">
        <f ca="1">'Profile with CoM'!EG85*f_FinCalc</f>
        <v>0</v>
      </c>
      <c r="EH85" s="300">
        <f ca="1">'Profile with CoM'!EH85*f_FinCalc</f>
        <v>0</v>
      </c>
      <c r="EI85" s="300">
        <f ca="1">'Profile with CoM'!EI85*f_FinCalc</f>
        <v>0</v>
      </c>
      <c r="EJ85" s="300">
        <f ca="1">'Profile with CoM'!EJ85*f_FinCalc</f>
        <v>0</v>
      </c>
      <c r="EK85" s="300">
        <f ca="1">'Profile with CoM'!EK85*f_FinCalc</f>
        <v>0</v>
      </c>
      <c r="EL85" s="300">
        <f ca="1">'Profile with CoM'!EL85*f_FinCalc</f>
        <v>0</v>
      </c>
      <c r="EM85" s="300">
        <f ca="1">'Profile with CoM'!EM85*f_FinCalc</f>
        <v>0</v>
      </c>
      <c r="EN85" s="300">
        <f ca="1">'Profile with CoM'!EN85*f_FinCalc</f>
        <v>0</v>
      </c>
      <c r="EO85" s="300">
        <f ca="1">'Profile with CoM'!EO85*f_FinCalc</f>
        <v>0</v>
      </c>
      <c r="EP85" s="300">
        <f ca="1">'Profile with CoM'!EP85*f_FinCalc</f>
        <v>0</v>
      </c>
      <c r="EQ85" s="300">
        <f ca="1">'Profile with CoM'!EQ85*f_FinCalc</f>
        <v>0</v>
      </c>
      <c r="ER85" s="300">
        <f ca="1">'Profile with CoM'!ER85*f_FinCalc</f>
        <v>0</v>
      </c>
      <c r="ES85" s="300">
        <f ca="1">'Profile with CoM'!ES85*f_FinCalc</f>
        <v>0</v>
      </c>
      <c r="ET85" s="300">
        <f ca="1">'Profile with CoM'!ET85*f_FinCalc</f>
        <v>0</v>
      </c>
      <c r="EU85" s="300">
        <f ca="1">'Profile with CoM'!EU85*f_FinCalc</f>
        <v>0</v>
      </c>
      <c r="EV85" s="300">
        <f ca="1">'Profile with CoM'!EV85*f_FinCalc</f>
        <v>0</v>
      </c>
      <c r="EW85" s="300">
        <f ca="1">'Profile with CoM'!EW85*f_FinCalc</f>
        <v>0</v>
      </c>
      <c r="EX85" s="300">
        <f ca="1">'Profile with CoM'!EX85*f_FinCalc</f>
        <v>0</v>
      </c>
      <c r="EY85" s="612"/>
      <c r="EZ85" s="757" t="str">
        <f>'Main Input'!EZ85</f>
        <v>RPI</v>
      </c>
      <c r="FA85" s="757" t="str">
        <f>'Main Input'!FA85</f>
        <v>N/A</v>
      </c>
      <c r="FB85" s="766">
        <f>'Main Input'!FB85</f>
        <v>0</v>
      </c>
      <c r="FC85" s="766" t="str">
        <f>'Main Input'!FC85</f>
        <v>IT Solutions</v>
      </c>
      <c r="FD85" s="766" t="str">
        <f>'Main Input'!FD85</f>
        <v>Managed Services</v>
      </c>
      <c r="FE85" s="757" t="str">
        <f>'Main Input'!FE85</f>
        <v>Opex</v>
      </c>
      <c r="FF85" s="757" t="str">
        <f>'Main Input'!FF85</f>
        <v>ContractAccrual</v>
      </c>
      <c r="FG85" s="757" t="str">
        <f>'Main Input'!FG85</f>
        <v>Expense</v>
      </c>
      <c r="FH85" s="767" t="str">
        <f>'Main Input'!FH85</f>
        <v>A</v>
      </c>
      <c r="FI85" s="768">
        <f>'Main Input'!FI85</f>
        <v>0.22</v>
      </c>
      <c r="FJ85" s="768">
        <f>'Main Input'!FJ85</f>
        <v>0</v>
      </c>
      <c r="FK85" s="612"/>
      <c r="FL85" s="531">
        <f t="shared" si="31"/>
        <v>0</v>
      </c>
      <c r="FM85" s="86"/>
      <c r="FN85" s="612"/>
    </row>
    <row r="86" spans="1:170" ht="12.75" customHeight="1">
      <c r="A86" s="750" t="str">
        <f>'Main Input'!A86</f>
        <v>MTB</v>
      </c>
      <c r="B86" s="762" t="str">
        <f>'Main Input'!B86</f>
        <v>Business Unit</v>
      </c>
      <c r="C86" s="762" t="str">
        <f>'Main Input'!C86</f>
        <v>Labour</v>
      </c>
      <c r="D86" s="762" t="str">
        <f>'Main Input'!D86</f>
        <v>TFR</v>
      </c>
      <c r="E86" s="762" t="str">
        <f>'Main Input'!E86</f>
        <v>Migration Engineer #5 (Wintel)</v>
      </c>
      <c r="F86" s="753" t="str">
        <f>'Main Input'!F86</f>
        <v>direct</v>
      </c>
      <c r="G86" s="753" t="str">
        <f>'Main Input'!G86</f>
        <v>Person</v>
      </c>
      <c r="H86" s="753" t="str">
        <f>'Main Input'!H86</f>
        <v>TAC.CSA.2</v>
      </c>
      <c r="I86" s="753">
        <f>'Main Input'!I86</f>
        <v>0</v>
      </c>
      <c r="J86" s="753">
        <f>'Main Input'!J86</f>
        <v>0</v>
      </c>
      <c r="K86" s="753" t="str">
        <f>'Main Input'!K86</f>
        <v>FJS</v>
      </c>
      <c r="L86" s="753" t="str">
        <f>'Main Input'!L86</f>
        <v>pTran</v>
      </c>
      <c r="M86" s="753">
        <f>'Main Input'!M86</f>
        <v>0</v>
      </c>
      <c r="N86" s="753">
        <f>'Main Input'!N86</f>
        <v>0</v>
      </c>
      <c r="O86" s="753" t="str">
        <f>'Main Input'!O86</f>
        <v>SPAIN</v>
      </c>
      <c r="P86" s="753">
        <f>'Main Input'!P86</f>
        <v>313</v>
      </c>
      <c r="Q86" s="753" t="str">
        <f>'Main Input'!Q86</f>
        <v>EUR</v>
      </c>
      <c r="R86" s="753" t="str">
        <f>'Main Input'!R86</f>
        <v>EMEA</v>
      </c>
      <c r="S86" s="753" t="str">
        <f>'Main Input'!S86</f>
        <v>Local</v>
      </c>
      <c r="T86" s="753">
        <f>'Main Input'!T86</f>
        <v>0</v>
      </c>
      <c r="U86" s="753">
        <f>'Main Input'!U86</f>
        <v>0</v>
      </c>
      <c r="V86" s="753" t="str">
        <f>'Main Input'!V86</f>
        <v>4_ATP</v>
      </c>
      <c r="W86" s="753">
        <f>'Main Input'!W86</f>
        <v>0</v>
      </c>
      <c r="X86" s="753">
        <f>'Main Input'!X86</f>
        <v>0</v>
      </c>
      <c r="Y86" s="753">
        <f>'Main Input'!Y86</f>
        <v>0</v>
      </c>
      <c r="Z86" s="753">
        <f>'Main Input'!Z86</f>
        <v>0</v>
      </c>
      <c r="AA86" s="753">
        <f>'Main Input'!AA86</f>
        <v>0</v>
      </c>
      <c r="AB86" s="763">
        <f>'Main Input'!AB86</f>
        <v>0</v>
      </c>
      <c r="AC86" s="763" t="str">
        <f>'Main Input'!AC86</f>
        <v>Days</v>
      </c>
      <c r="AD86" s="764">
        <f>'Main Input'!AD86</f>
        <v>85</v>
      </c>
      <c r="AE86" s="765">
        <f t="shared" ca="1" si="30"/>
        <v>35630.02492930548</v>
      </c>
      <c r="AF86" s="299">
        <f ca="1">'Profile with CoM'!AF86*f_FinCalc</f>
        <v>0</v>
      </c>
      <c r="AG86" s="300">
        <f ca="1">'Profile with CoM'!AG86*f_FinCalc</f>
        <v>0</v>
      </c>
      <c r="AH86" s="300">
        <f ca="1">'Profile with CoM'!AH86*f_FinCalc</f>
        <v>0</v>
      </c>
      <c r="AI86" s="300">
        <f ca="1">'Profile with CoM'!AI86*f_FinCalc</f>
        <v>0</v>
      </c>
      <c r="AJ86" s="300">
        <f ca="1">'Profile with CoM'!AJ86*f_FinCalc</f>
        <v>0</v>
      </c>
      <c r="AK86" s="300">
        <f ca="1">'Profile with CoM'!AK86*f_FinCalc</f>
        <v>35630.02492930548</v>
      </c>
      <c r="AL86" s="300">
        <f ca="1">'Profile with CoM'!AL86*f_FinCalc</f>
        <v>0</v>
      </c>
      <c r="AM86" s="300">
        <f ca="1">'Profile with CoM'!AM86*f_FinCalc</f>
        <v>0</v>
      </c>
      <c r="AN86" s="300">
        <f ca="1">'Profile with CoM'!AN86*f_FinCalc</f>
        <v>0</v>
      </c>
      <c r="AO86" s="300">
        <f ca="1">'Profile with CoM'!AO86*f_FinCalc</f>
        <v>0</v>
      </c>
      <c r="AP86" s="300">
        <f ca="1">'Profile with CoM'!AP86*f_FinCalc</f>
        <v>0</v>
      </c>
      <c r="AQ86" s="300">
        <f ca="1">'Profile with CoM'!AQ86*f_FinCalc</f>
        <v>0</v>
      </c>
      <c r="AR86" s="300">
        <f ca="1">'Profile with CoM'!AR86*f_FinCalc</f>
        <v>0</v>
      </c>
      <c r="AS86" s="300">
        <f ca="1">'Profile with CoM'!AS86*f_FinCalc</f>
        <v>0</v>
      </c>
      <c r="AT86" s="300">
        <f ca="1">'Profile with CoM'!AT86*f_FinCalc</f>
        <v>0</v>
      </c>
      <c r="AU86" s="300">
        <f ca="1">'Profile with CoM'!AU86*f_FinCalc</f>
        <v>0</v>
      </c>
      <c r="AV86" s="300">
        <f ca="1">'Profile with CoM'!AV86*f_FinCalc</f>
        <v>0</v>
      </c>
      <c r="AW86" s="300">
        <f ca="1">'Profile with CoM'!AW86*f_FinCalc</f>
        <v>0</v>
      </c>
      <c r="AX86" s="300">
        <f ca="1">'Profile with CoM'!AX86*f_FinCalc</f>
        <v>0</v>
      </c>
      <c r="AY86" s="300">
        <f ca="1">'Profile with CoM'!AY86*f_FinCalc</f>
        <v>0</v>
      </c>
      <c r="AZ86" s="300">
        <f ca="1">'Profile with CoM'!AZ86*f_FinCalc</f>
        <v>0</v>
      </c>
      <c r="BA86" s="300">
        <f ca="1">'Profile with CoM'!BA86*f_FinCalc</f>
        <v>0</v>
      </c>
      <c r="BB86" s="300">
        <f ca="1">'Profile with CoM'!BB86*f_FinCalc</f>
        <v>0</v>
      </c>
      <c r="BC86" s="300">
        <f ca="1">'Profile with CoM'!BC86*f_FinCalc</f>
        <v>0</v>
      </c>
      <c r="BD86" s="300">
        <f ca="1">'Profile with CoM'!BD86*f_FinCalc</f>
        <v>0</v>
      </c>
      <c r="BE86" s="300">
        <f ca="1">'Profile with CoM'!BE86*f_FinCalc</f>
        <v>0</v>
      </c>
      <c r="BF86" s="300">
        <f ca="1">'Profile with CoM'!BF86*f_FinCalc</f>
        <v>0</v>
      </c>
      <c r="BG86" s="300">
        <f ca="1">'Profile with CoM'!BG86*f_FinCalc</f>
        <v>0</v>
      </c>
      <c r="BH86" s="300">
        <f ca="1">'Profile with CoM'!BH86*f_FinCalc</f>
        <v>0</v>
      </c>
      <c r="BI86" s="300">
        <f ca="1">'Profile with CoM'!BI86*f_FinCalc</f>
        <v>0</v>
      </c>
      <c r="BJ86" s="300">
        <f ca="1">'Profile with CoM'!BJ86*f_FinCalc</f>
        <v>0</v>
      </c>
      <c r="BK86" s="300">
        <f ca="1">'Profile with CoM'!BK86*f_FinCalc</f>
        <v>0</v>
      </c>
      <c r="BL86" s="300">
        <f ca="1">'Profile with CoM'!BL86*f_FinCalc</f>
        <v>0</v>
      </c>
      <c r="BM86" s="300">
        <f ca="1">'Profile with CoM'!BM86*f_FinCalc</f>
        <v>0</v>
      </c>
      <c r="BN86" s="300">
        <f ca="1">'Profile with CoM'!BN86*f_FinCalc</f>
        <v>0</v>
      </c>
      <c r="BO86" s="300">
        <f ca="1">'Profile with CoM'!BO86*f_FinCalc</f>
        <v>0</v>
      </c>
      <c r="BP86" s="300">
        <f ca="1">'Profile with CoM'!BP86*f_FinCalc</f>
        <v>0</v>
      </c>
      <c r="BQ86" s="300">
        <f ca="1">'Profile with CoM'!BQ86*f_FinCalc</f>
        <v>0</v>
      </c>
      <c r="BR86" s="300">
        <f ca="1">'Profile with CoM'!BR86*f_FinCalc</f>
        <v>0</v>
      </c>
      <c r="BS86" s="300">
        <f ca="1">'Profile with CoM'!BS86*f_FinCalc</f>
        <v>0</v>
      </c>
      <c r="BT86" s="300">
        <f ca="1">'Profile with CoM'!BT86*f_FinCalc</f>
        <v>0</v>
      </c>
      <c r="BU86" s="300">
        <f ca="1">'Profile with CoM'!BU86*f_FinCalc</f>
        <v>0</v>
      </c>
      <c r="BV86" s="300">
        <f ca="1">'Profile with CoM'!BV86*f_FinCalc</f>
        <v>0</v>
      </c>
      <c r="BW86" s="300">
        <f ca="1">'Profile with CoM'!BW86*f_FinCalc</f>
        <v>0</v>
      </c>
      <c r="BX86" s="300">
        <f ca="1">'Profile with CoM'!BX86*f_FinCalc</f>
        <v>0</v>
      </c>
      <c r="BY86" s="300">
        <f ca="1">'Profile with CoM'!BY86*f_FinCalc</f>
        <v>0</v>
      </c>
      <c r="BZ86" s="300">
        <f ca="1">'Profile with CoM'!BZ86*f_FinCalc</f>
        <v>0</v>
      </c>
      <c r="CA86" s="300">
        <f ca="1">'Profile with CoM'!CA86*f_FinCalc</f>
        <v>0</v>
      </c>
      <c r="CB86" s="300">
        <f ca="1">'Profile with CoM'!CB86*f_FinCalc</f>
        <v>0</v>
      </c>
      <c r="CC86" s="300">
        <f ca="1">'Profile with CoM'!CC86*f_FinCalc</f>
        <v>0</v>
      </c>
      <c r="CD86" s="300">
        <f ca="1">'Profile with CoM'!CD86*f_FinCalc</f>
        <v>0</v>
      </c>
      <c r="CE86" s="300">
        <f ca="1">'Profile with CoM'!CE86*f_FinCalc</f>
        <v>0</v>
      </c>
      <c r="CF86" s="300">
        <f ca="1">'Profile with CoM'!CF86*f_FinCalc</f>
        <v>0</v>
      </c>
      <c r="CG86" s="300">
        <f ca="1">'Profile with CoM'!CG86*f_FinCalc</f>
        <v>0</v>
      </c>
      <c r="CH86" s="300">
        <f ca="1">'Profile with CoM'!CH86*f_FinCalc</f>
        <v>0</v>
      </c>
      <c r="CI86" s="300">
        <f ca="1">'Profile with CoM'!CI86*f_FinCalc</f>
        <v>0</v>
      </c>
      <c r="CJ86" s="300">
        <f ca="1">'Profile with CoM'!CJ86*f_FinCalc</f>
        <v>0</v>
      </c>
      <c r="CK86" s="300">
        <f ca="1">'Profile with CoM'!CK86*f_FinCalc</f>
        <v>0</v>
      </c>
      <c r="CL86" s="300">
        <f ca="1">'Profile with CoM'!CL86*f_FinCalc</f>
        <v>0</v>
      </c>
      <c r="CM86" s="300">
        <f ca="1">'Profile with CoM'!CM86*f_FinCalc</f>
        <v>0</v>
      </c>
      <c r="CN86" s="300">
        <f ca="1">'Profile with CoM'!CN86*f_FinCalc</f>
        <v>0</v>
      </c>
      <c r="CO86" s="300">
        <f ca="1">'Profile with CoM'!CO86*f_FinCalc</f>
        <v>0</v>
      </c>
      <c r="CP86" s="300">
        <f ca="1">'Profile with CoM'!CP86*f_FinCalc</f>
        <v>0</v>
      </c>
      <c r="CQ86" s="300">
        <f ca="1">'Profile with CoM'!CQ86*f_FinCalc</f>
        <v>0</v>
      </c>
      <c r="CR86" s="300">
        <f ca="1">'Profile with CoM'!CR86*f_FinCalc</f>
        <v>0</v>
      </c>
      <c r="CS86" s="300">
        <f ca="1">'Profile with CoM'!CS86*f_FinCalc</f>
        <v>0</v>
      </c>
      <c r="CT86" s="300">
        <f ca="1">'Profile with CoM'!CT86*f_FinCalc</f>
        <v>0</v>
      </c>
      <c r="CU86" s="300">
        <f ca="1">'Profile with CoM'!CU86*f_FinCalc</f>
        <v>0</v>
      </c>
      <c r="CV86" s="300">
        <f ca="1">'Profile with CoM'!CV86*f_FinCalc</f>
        <v>0</v>
      </c>
      <c r="CW86" s="300">
        <f ca="1">'Profile with CoM'!CW86*f_FinCalc</f>
        <v>0</v>
      </c>
      <c r="CX86" s="300">
        <f ca="1">'Profile with CoM'!CX86*f_FinCalc</f>
        <v>0</v>
      </c>
      <c r="CY86" s="300">
        <f ca="1">'Profile with CoM'!CY86*f_FinCalc</f>
        <v>0</v>
      </c>
      <c r="CZ86" s="300">
        <f ca="1">'Profile with CoM'!CZ86*f_FinCalc</f>
        <v>0</v>
      </c>
      <c r="DA86" s="300">
        <f ca="1">'Profile with CoM'!DA86*f_FinCalc</f>
        <v>0</v>
      </c>
      <c r="DB86" s="300">
        <f ca="1">'Profile with CoM'!DB86*f_FinCalc</f>
        <v>0</v>
      </c>
      <c r="DC86" s="300">
        <f ca="1">'Profile with CoM'!DC86*f_FinCalc</f>
        <v>0</v>
      </c>
      <c r="DD86" s="300">
        <f ca="1">'Profile with CoM'!DD86*f_FinCalc</f>
        <v>0</v>
      </c>
      <c r="DE86" s="300">
        <f ca="1">'Profile with CoM'!DE86*f_FinCalc</f>
        <v>0</v>
      </c>
      <c r="DF86" s="300">
        <f ca="1">'Profile with CoM'!DF86*f_FinCalc</f>
        <v>0</v>
      </c>
      <c r="DG86" s="300">
        <f ca="1">'Profile with CoM'!DG86*f_FinCalc</f>
        <v>0</v>
      </c>
      <c r="DH86" s="300">
        <f ca="1">'Profile with CoM'!DH86*f_FinCalc</f>
        <v>0</v>
      </c>
      <c r="DI86" s="300">
        <f ca="1">'Profile with CoM'!DI86*f_FinCalc</f>
        <v>0</v>
      </c>
      <c r="DJ86" s="300">
        <f ca="1">'Profile with CoM'!DJ86*f_FinCalc</f>
        <v>0</v>
      </c>
      <c r="DK86" s="300">
        <f ca="1">'Profile with CoM'!DK86*f_FinCalc</f>
        <v>0</v>
      </c>
      <c r="DL86" s="300">
        <f ca="1">'Profile with CoM'!DL86*f_FinCalc</f>
        <v>0</v>
      </c>
      <c r="DM86" s="300">
        <f ca="1">'Profile with CoM'!DM86*f_FinCalc</f>
        <v>0</v>
      </c>
      <c r="DN86" s="300">
        <f ca="1">'Profile with CoM'!DN86*f_FinCalc</f>
        <v>0</v>
      </c>
      <c r="DO86" s="300">
        <f ca="1">'Profile with CoM'!DO86*f_FinCalc</f>
        <v>0</v>
      </c>
      <c r="DP86" s="300">
        <f ca="1">'Profile with CoM'!DP86*f_FinCalc</f>
        <v>0</v>
      </c>
      <c r="DQ86" s="300">
        <f ca="1">'Profile with CoM'!DQ86*f_FinCalc</f>
        <v>0</v>
      </c>
      <c r="DR86" s="300">
        <f ca="1">'Profile with CoM'!DR86*f_FinCalc</f>
        <v>0</v>
      </c>
      <c r="DS86" s="300">
        <f ca="1">'Profile with CoM'!DS86*f_FinCalc</f>
        <v>0</v>
      </c>
      <c r="DT86" s="300">
        <f ca="1">'Profile with CoM'!DT86*f_FinCalc</f>
        <v>0</v>
      </c>
      <c r="DU86" s="300">
        <f ca="1">'Profile with CoM'!DU86*f_FinCalc</f>
        <v>0</v>
      </c>
      <c r="DV86" s="300">
        <f ca="1">'Profile with CoM'!DV86*f_FinCalc</f>
        <v>0</v>
      </c>
      <c r="DW86" s="300">
        <f ca="1">'Profile with CoM'!DW86*f_FinCalc</f>
        <v>0</v>
      </c>
      <c r="DX86" s="300">
        <f ca="1">'Profile with CoM'!DX86*f_FinCalc</f>
        <v>0</v>
      </c>
      <c r="DY86" s="300">
        <f ca="1">'Profile with CoM'!DY86*f_FinCalc</f>
        <v>0</v>
      </c>
      <c r="DZ86" s="300">
        <f ca="1">'Profile with CoM'!DZ86*f_FinCalc</f>
        <v>0</v>
      </c>
      <c r="EA86" s="300">
        <f ca="1">'Profile with CoM'!EA86*f_FinCalc</f>
        <v>0</v>
      </c>
      <c r="EB86" s="300">
        <f ca="1">'Profile with CoM'!EB86*f_FinCalc</f>
        <v>0</v>
      </c>
      <c r="EC86" s="300">
        <f ca="1">'Profile with CoM'!EC86*f_FinCalc</f>
        <v>0</v>
      </c>
      <c r="ED86" s="300">
        <f ca="1">'Profile with CoM'!ED86*f_FinCalc</f>
        <v>0</v>
      </c>
      <c r="EE86" s="300">
        <f ca="1">'Profile with CoM'!EE86*f_FinCalc</f>
        <v>0</v>
      </c>
      <c r="EF86" s="300">
        <f ca="1">'Profile with CoM'!EF86*f_FinCalc</f>
        <v>0</v>
      </c>
      <c r="EG86" s="300">
        <f ca="1">'Profile with CoM'!EG86*f_FinCalc</f>
        <v>0</v>
      </c>
      <c r="EH86" s="300">
        <f ca="1">'Profile with CoM'!EH86*f_FinCalc</f>
        <v>0</v>
      </c>
      <c r="EI86" s="300">
        <f ca="1">'Profile with CoM'!EI86*f_FinCalc</f>
        <v>0</v>
      </c>
      <c r="EJ86" s="300">
        <f ca="1">'Profile with CoM'!EJ86*f_FinCalc</f>
        <v>0</v>
      </c>
      <c r="EK86" s="300">
        <f ca="1">'Profile with CoM'!EK86*f_FinCalc</f>
        <v>0</v>
      </c>
      <c r="EL86" s="300">
        <f ca="1">'Profile with CoM'!EL86*f_FinCalc</f>
        <v>0</v>
      </c>
      <c r="EM86" s="300">
        <f ca="1">'Profile with CoM'!EM86*f_FinCalc</f>
        <v>0</v>
      </c>
      <c r="EN86" s="300">
        <f ca="1">'Profile with CoM'!EN86*f_FinCalc</f>
        <v>0</v>
      </c>
      <c r="EO86" s="300">
        <f ca="1">'Profile with CoM'!EO86*f_FinCalc</f>
        <v>0</v>
      </c>
      <c r="EP86" s="300">
        <f ca="1">'Profile with CoM'!EP86*f_FinCalc</f>
        <v>0</v>
      </c>
      <c r="EQ86" s="300">
        <f ca="1">'Profile with CoM'!EQ86*f_FinCalc</f>
        <v>0</v>
      </c>
      <c r="ER86" s="300">
        <f ca="1">'Profile with CoM'!ER86*f_FinCalc</f>
        <v>0</v>
      </c>
      <c r="ES86" s="300">
        <f ca="1">'Profile with CoM'!ES86*f_FinCalc</f>
        <v>0</v>
      </c>
      <c r="ET86" s="300">
        <f ca="1">'Profile with CoM'!ET86*f_FinCalc</f>
        <v>0</v>
      </c>
      <c r="EU86" s="300">
        <f ca="1">'Profile with CoM'!EU86*f_FinCalc</f>
        <v>0</v>
      </c>
      <c r="EV86" s="300">
        <f ca="1">'Profile with CoM'!EV86*f_FinCalc</f>
        <v>0</v>
      </c>
      <c r="EW86" s="300">
        <f ca="1">'Profile with CoM'!EW86*f_FinCalc</f>
        <v>0</v>
      </c>
      <c r="EX86" s="300">
        <f ca="1">'Profile with CoM'!EX86*f_FinCalc</f>
        <v>0</v>
      </c>
      <c r="EY86" s="612"/>
      <c r="EZ86" s="757" t="str">
        <f>'Main Input'!EZ86</f>
        <v>RPI</v>
      </c>
      <c r="FA86" s="757" t="str">
        <f>'Main Input'!FA86</f>
        <v>N/A</v>
      </c>
      <c r="FB86" s="766">
        <f>'Main Input'!FB86</f>
        <v>0</v>
      </c>
      <c r="FC86" s="766" t="str">
        <f>'Main Input'!FC86</f>
        <v>IT Solutions</v>
      </c>
      <c r="FD86" s="766" t="str">
        <f>'Main Input'!FD86</f>
        <v>Managed Services</v>
      </c>
      <c r="FE86" s="757" t="str">
        <f>'Main Input'!FE86</f>
        <v>Opex</v>
      </c>
      <c r="FF86" s="757" t="str">
        <f>'Main Input'!FF86</f>
        <v>ContractAccrual</v>
      </c>
      <c r="FG86" s="757" t="str">
        <f>'Main Input'!FG86</f>
        <v>Expense</v>
      </c>
      <c r="FH86" s="767" t="str">
        <f>'Main Input'!FH86</f>
        <v>A</v>
      </c>
      <c r="FI86" s="768">
        <f>'Main Input'!FI86</f>
        <v>0.22</v>
      </c>
      <c r="FJ86" s="768">
        <f>'Main Input'!FJ86</f>
        <v>0</v>
      </c>
      <c r="FK86" s="612"/>
      <c r="FL86" s="531">
        <f t="shared" si="31"/>
        <v>0</v>
      </c>
      <c r="FM86" s="86"/>
      <c r="FN86" s="612"/>
    </row>
    <row r="87" spans="1:170" ht="12.75" customHeight="1">
      <c r="A87" s="750" t="str">
        <f>'Main Input'!A87</f>
        <v>MTB</v>
      </c>
      <c r="B87" s="762" t="str">
        <f>'Main Input'!B87</f>
        <v>Business Unit</v>
      </c>
      <c r="C87" s="762" t="str">
        <f>'Main Input'!C87</f>
        <v>Labour</v>
      </c>
      <c r="D87" s="762" t="str">
        <f>'Main Input'!D87</f>
        <v>TFR</v>
      </c>
      <c r="E87" s="762" t="str">
        <f>'Main Input'!E87</f>
        <v>Migration Engineer #6 (Wintel)</v>
      </c>
      <c r="F87" s="753" t="str">
        <f>'Main Input'!F87</f>
        <v>direct</v>
      </c>
      <c r="G87" s="753" t="str">
        <f>'Main Input'!G87</f>
        <v>Person</v>
      </c>
      <c r="H87" s="753" t="str">
        <f>'Main Input'!H87</f>
        <v>TAC.CSA.2</v>
      </c>
      <c r="I87" s="753">
        <f>'Main Input'!I87</f>
        <v>0</v>
      </c>
      <c r="J87" s="753">
        <f>'Main Input'!J87</f>
        <v>0</v>
      </c>
      <c r="K87" s="753" t="str">
        <f>'Main Input'!K87</f>
        <v>FJS</v>
      </c>
      <c r="L87" s="753" t="str">
        <f>'Main Input'!L87</f>
        <v>pTran</v>
      </c>
      <c r="M87" s="753">
        <f>'Main Input'!M87</f>
        <v>0</v>
      </c>
      <c r="N87" s="753">
        <f>'Main Input'!N87</f>
        <v>0</v>
      </c>
      <c r="O87" s="753" t="str">
        <f>'Main Input'!O87</f>
        <v>SPAIN</v>
      </c>
      <c r="P87" s="753">
        <f>'Main Input'!P87</f>
        <v>313</v>
      </c>
      <c r="Q87" s="753" t="str">
        <f>'Main Input'!Q87</f>
        <v>EUR</v>
      </c>
      <c r="R87" s="753" t="str">
        <f>'Main Input'!R87</f>
        <v>EMEA</v>
      </c>
      <c r="S87" s="753" t="str">
        <f>'Main Input'!S87</f>
        <v>Local</v>
      </c>
      <c r="T87" s="753">
        <f>'Main Input'!T87</f>
        <v>0</v>
      </c>
      <c r="U87" s="753">
        <f>'Main Input'!U87</f>
        <v>0</v>
      </c>
      <c r="V87" s="753" t="str">
        <f>'Main Input'!V87</f>
        <v>4_ATP</v>
      </c>
      <c r="W87" s="753">
        <f>'Main Input'!W87</f>
        <v>0</v>
      </c>
      <c r="X87" s="753">
        <f>'Main Input'!X87</f>
        <v>0</v>
      </c>
      <c r="Y87" s="753">
        <f>'Main Input'!Y87</f>
        <v>0</v>
      </c>
      <c r="Z87" s="753">
        <f>'Main Input'!Z87</f>
        <v>0</v>
      </c>
      <c r="AA87" s="753">
        <f>'Main Input'!AA87</f>
        <v>0</v>
      </c>
      <c r="AB87" s="763">
        <f>'Main Input'!AB87</f>
        <v>0</v>
      </c>
      <c r="AC87" s="763" t="str">
        <f>'Main Input'!AC87</f>
        <v>Days</v>
      </c>
      <c r="AD87" s="764">
        <f>'Main Input'!AD87</f>
        <v>85</v>
      </c>
      <c r="AE87" s="765">
        <f t="shared" ca="1" si="30"/>
        <v>35630.02492930548</v>
      </c>
      <c r="AF87" s="299">
        <f ca="1">'Profile with CoM'!AF87*f_FinCalc</f>
        <v>0</v>
      </c>
      <c r="AG87" s="300">
        <f ca="1">'Profile with CoM'!AG87*f_FinCalc</f>
        <v>0</v>
      </c>
      <c r="AH87" s="300">
        <f ca="1">'Profile with CoM'!AH87*f_FinCalc</f>
        <v>0</v>
      </c>
      <c r="AI87" s="300">
        <f ca="1">'Profile with CoM'!AI87*f_FinCalc</f>
        <v>0</v>
      </c>
      <c r="AJ87" s="300">
        <f ca="1">'Profile with CoM'!AJ87*f_FinCalc</f>
        <v>0</v>
      </c>
      <c r="AK87" s="300">
        <f ca="1">'Profile with CoM'!AK87*f_FinCalc</f>
        <v>35630.02492930548</v>
      </c>
      <c r="AL87" s="300">
        <f ca="1">'Profile with CoM'!AL87*f_FinCalc</f>
        <v>0</v>
      </c>
      <c r="AM87" s="300">
        <f ca="1">'Profile with CoM'!AM87*f_FinCalc</f>
        <v>0</v>
      </c>
      <c r="AN87" s="300">
        <f ca="1">'Profile with CoM'!AN87*f_FinCalc</f>
        <v>0</v>
      </c>
      <c r="AO87" s="300">
        <f ca="1">'Profile with CoM'!AO87*f_FinCalc</f>
        <v>0</v>
      </c>
      <c r="AP87" s="300">
        <f ca="1">'Profile with CoM'!AP87*f_FinCalc</f>
        <v>0</v>
      </c>
      <c r="AQ87" s="300">
        <f ca="1">'Profile with CoM'!AQ87*f_FinCalc</f>
        <v>0</v>
      </c>
      <c r="AR87" s="300">
        <f ca="1">'Profile with CoM'!AR87*f_FinCalc</f>
        <v>0</v>
      </c>
      <c r="AS87" s="300">
        <f ca="1">'Profile with CoM'!AS87*f_FinCalc</f>
        <v>0</v>
      </c>
      <c r="AT87" s="300">
        <f ca="1">'Profile with CoM'!AT87*f_FinCalc</f>
        <v>0</v>
      </c>
      <c r="AU87" s="300">
        <f ca="1">'Profile with CoM'!AU87*f_FinCalc</f>
        <v>0</v>
      </c>
      <c r="AV87" s="300">
        <f ca="1">'Profile with CoM'!AV87*f_FinCalc</f>
        <v>0</v>
      </c>
      <c r="AW87" s="300">
        <f ca="1">'Profile with CoM'!AW87*f_FinCalc</f>
        <v>0</v>
      </c>
      <c r="AX87" s="300">
        <f ca="1">'Profile with CoM'!AX87*f_FinCalc</f>
        <v>0</v>
      </c>
      <c r="AY87" s="300">
        <f ca="1">'Profile with CoM'!AY87*f_FinCalc</f>
        <v>0</v>
      </c>
      <c r="AZ87" s="300">
        <f ca="1">'Profile with CoM'!AZ87*f_FinCalc</f>
        <v>0</v>
      </c>
      <c r="BA87" s="300">
        <f ca="1">'Profile with CoM'!BA87*f_FinCalc</f>
        <v>0</v>
      </c>
      <c r="BB87" s="300">
        <f ca="1">'Profile with CoM'!BB87*f_FinCalc</f>
        <v>0</v>
      </c>
      <c r="BC87" s="300">
        <f ca="1">'Profile with CoM'!BC87*f_FinCalc</f>
        <v>0</v>
      </c>
      <c r="BD87" s="300">
        <f ca="1">'Profile with CoM'!BD87*f_FinCalc</f>
        <v>0</v>
      </c>
      <c r="BE87" s="300">
        <f ca="1">'Profile with CoM'!BE87*f_FinCalc</f>
        <v>0</v>
      </c>
      <c r="BF87" s="300">
        <f ca="1">'Profile with CoM'!BF87*f_FinCalc</f>
        <v>0</v>
      </c>
      <c r="BG87" s="300">
        <f ca="1">'Profile with CoM'!BG87*f_FinCalc</f>
        <v>0</v>
      </c>
      <c r="BH87" s="300">
        <f ca="1">'Profile with CoM'!BH87*f_FinCalc</f>
        <v>0</v>
      </c>
      <c r="BI87" s="300">
        <f ca="1">'Profile with CoM'!BI87*f_FinCalc</f>
        <v>0</v>
      </c>
      <c r="BJ87" s="300">
        <f ca="1">'Profile with CoM'!BJ87*f_FinCalc</f>
        <v>0</v>
      </c>
      <c r="BK87" s="300">
        <f ca="1">'Profile with CoM'!BK87*f_FinCalc</f>
        <v>0</v>
      </c>
      <c r="BL87" s="300">
        <f ca="1">'Profile with CoM'!BL87*f_FinCalc</f>
        <v>0</v>
      </c>
      <c r="BM87" s="300">
        <f ca="1">'Profile with CoM'!BM87*f_FinCalc</f>
        <v>0</v>
      </c>
      <c r="BN87" s="300">
        <f ca="1">'Profile with CoM'!BN87*f_FinCalc</f>
        <v>0</v>
      </c>
      <c r="BO87" s="300">
        <f ca="1">'Profile with CoM'!BO87*f_FinCalc</f>
        <v>0</v>
      </c>
      <c r="BP87" s="300">
        <f ca="1">'Profile with CoM'!BP87*f_FinCalc</f>
        <v>0</v>
      </c>
      <c r="BQ87" s="300">
        <f ca="1">'Profile with CoM'!BQ87*f_FinCalc</f>
        <v>0</v>
      </c>
      <c r="BR87" s="300">
        <f ca="1">'Profile with CoM'!BR87*f_FinCalc</f>
        <v>0</v>
      </c>
      <c r="BS87" s="300">
        <f ca="1">'Profile with CoM'!BS87*f_FinCalc</f>
        <v>0</v>
      </c>
      <c r="BT87" s="300">
        <f ca="1">'Profile with CoM'!BT87*f_FinCalc</f>
        <v>0</v>
      </c>
      <c r="BU87" s="300">
        <f ca="1">'Profile with CoM'!BU87*f_FinCalc</f>
        <v>0</v>
      </c>
      <c r="BV87" s="300">
        <f ca="1">'Profile with CoM'!BV87*f_FinCalc</f>
        <v>0</v>
      </c>
      <c r="BW87" s="300">
        <f ca="1">'Profile with CoM'!BW87*f_FinCalc</f>
        <v>0</v>
      </c>
      <c r="BX87" s="300">
        <f ca="1">'Profile with CoM'!BX87*f_FinCalc</f>
        <v>0</v>
      </c>
      <c r="BY87" s="300">
        <f ca="1">'Profile with CoM'!BY87*f_FinCalc</f>
        <v>0</v>
      </c>
      <c r="BZ87" s="300">
        <f ca="1">'Profile with CoM'!BZ87*f_FinCalc</f>
        <v>0</v>
      </c>
      <c r="CA87" s="300">
        <f ca="1">'Profile with CoM'!CA87*f_FinCalc</f>
        <v>0</v>
      </c>
      <c r="CB87" s="300">
        <f ca="1">'Profile with CoM'!CB87*f_FinCalc</f>
        <v>0</v>
      </c>
      <c r="CC87" s="300">
        <f ca="1">'Profile with CoM'!CC87*f_FinCalc</f>
        <v>0</v>
      </c>
      <c r="CD87" s="300">
        <f ca="1">'Profile with CoM'!CD87*f_FinCalc</f>
        <v>0</v>
      </c>
      <c r="CE87" s="300">
        <f ca="1">'Profile with CoM'!CE87*f_FinCalc</f>
        <v>0</v>
      </c>
      <c r="CF87" s="300">
        <f ca="1">'Profile with CoM'!CF87*f_FinCalc</f>
        <v>0</v>
      </c>
      <c r="CG87" s="300">
        <f ca="1">'Profile with CoM'!CG87*f_FinCalc</f>
        <v>0</v>
      </c>
      <c r="CH87" s="300">
        <f ca="1">'Profile with CoM'!CH87*f_FinCalc</f>
        <v>0</v>
      </c>
      <c r="CI87" s="300">
        <f ca="1">'Profile with CoM'!CI87*f_FinCalc</f>
        <v>0</v>
      </c>
      <c r="CJ87" s="300">
        <f ca="1">'Profile with CoM'!CJ87*f_FinCalc</f>
        <v>0</v>
      </c>
      <c r="CK87" s="300">
        <f ca="1">'Profile with CoM'!CK87*f_FinCalc</f>
        <v>0</v>
      </c>
      <c r="CL87" s="300">
        <f ca="1">'Profile with CoM'!CL87*f_FinCalc</f>
        <v>0</v>
      </c>
      <c r="CM87" s="300">
        <f ca="1">'Profile with CoM'!CM87*f_FinCalc</f>
        <v>0</v>
      </c>
      <c r="CN87" s="300">
        <f ca="1">'Profile with CoM'!CN87*f_FinCalc</f>
        <v>0</v>
      </c>
      <c r="CO87" s="300">
        <f ca="1">'Profile with CoM'!CO87*f_FinCalc</f>
        <v>0</v>
      </c>
      <c r="CP87" s="300">
        <f ca="1">'Profile with CoM'!CP87*f_FinCalc</f>
        <v>0</v>
      </c>
      <c r="CQ87" s="300">
        <f ca="1">'Profile with CoM'!CQ87*f_FinCalc</f>
        <v>0</v>
      </c>
      <c r="CR87" s="300">
        <f ca="1">'Profile with CoM'!CR87*f_FinCalc</f>
        <v>0</v>
      </c>
      <c r="CS87" s="300">
        <f ca="1">'Profile with CoM'!CS87*f_FinCalc</f>
        <v>0</v>
      </c>
      <c r="CT87" s="300">
        <f ca="1">'Profile with CoM'!CT87*f_FinCalc</f>
        <v>0</v>
      </c>
      <c r="CU87" s="300">
        <f ca="1">'Profile with CoM'!CU87*f_FinCalc</f>
        <v>0</v>
      </c>
      <c r="CV87" s="300">
        <f ca="1">'Profile with CoM'!CV87*f_FinCalc</f>
        <v>0</v>
      </c>
      <c r="CW87" s="300">
        <f ca="1">'Profile with CoM'!CW87*f_FinCalc</f>
        <v>0</v>
      </c>
      <c r="CX87" s="300">
        <f ca="1">'Profile with CoM'!CX87*f_FinCalc</f>
        <v>0</v>
      </c>
      <c r="CY87" s="300">
        <f ca="1">'Profile with CoM'!CY87*f_FinCalc</f>
        <v>0</v>
      </c>
      <c r="CZ87" s="300">
        <f ca="1">'Profile with CoM'!CZ87*f_FinCalc</f>
        <v>0</v>
      </c>
      <c r="DA87" s="300">
        <f ca="1">'Profile with CoM'!DA87*f_FinCalc</f>
        <v>0</v>
      </c>
      <c r="DB87" s="300">
        <f ca="1">'Profile with CoM'!DB87*f_FinCalc</f>
        <v>0</v>
      </c>
      <c r="DC87" s="300">
        <f ca="1">'Profile with CoM'!DC87*f_FinCalc</f>
        <v>0</v>
      </c>
      <c r="DD87" s="300">
        <f ca="1">'Profile with CoM'!DD87*f_FinCalc</f>
        <v>0</v>
      </c>
      <c r="DE87" s="300">
        <f ca="1">'Profile with CoM'!DE87*f_FinCalc</f>
        <v>0</v>
      </c>
      <c r="DF87" s="300">
        <f ca="1">'Profile with CoM'!DF87*f_FinCalc</f>
        <v>0</v>
      </c>
      <c r="DG87" s="300">
        <f ca="1">'Profile with CoM'!DG87*f_FinCalc</f>
        <v>0</v>
      </c>
      <c r="DH87" s="300">
        <f ca="1">'Profile with CoM'!DH87*f_FinCalc</f>
        <v>0</v>
      </c>
      <c r="DI87" s="300">
        <f ca="1">'Profile with CoM'!DI87*f_FinCalc</f>
        <v>0</v>
      </c>
      <c r="DJ87" s="300">
        <f ca="1">'Profile with CoM'!DJ87*f_FinCalc</f>
        <v>0</v>
      </c>
      <c r="DK87" s="300">
        <f ca="1">'Profile with CoM'!DK87*f_FinCalc</f>
        <v>0</v>
      </c>
      <c r="DL87" s="300">
        <f ca="1">'Profile with CoM'!DL87*f_FinCalc</f>
        <v>0</v>
      </c>
      <c r="DM87" s="300">
        <f ca="1">'Profile with CoM'!DM87*f_FinCalc</f>
        <v>0</v>
      </c>
      <c r="DN87" s="300">
        <f ca="1">'Profile with CoM'!DN87*f_FinCalc</f>
        <v>0</v>
      </c>
      <c r="DO87" s="300">
        <f ca="1">'Profile with CoM'!DO87*f_FinCalc</f>
        <v>0</v>
      </c>
      <c r="DP87" s="300">
        <f ca="1">'Profile with CoM'!DP87*f_FinCalc</f>
        <v>0</v>
      </c>
      <c r="DQ87" s="300">
        <f ca="1">'Profile with CoM'!DQ87*f_FinCalc</f>
        <v>0</v>
      </c>
      <c r="DR87" s="300">
        <f ca="1">'Profile with CoM'!DR87*f_FinCalc</f>
        <v>0</v>
      </c>
      <c r="DS87" s="300">
        <f ca="1">'Profile with CoM'!DS87*f_FinCalc</f>
        <v>0</v>
      </c>
      <c r="DT87" s="300">
        <f ca="1">'Profile with CoM'!DT87*f_FinCalc</f>
        <v>0</v>
      </c>
      <c r="DU87" s="300">
        <f ca="1">'Profile with CoM'!DU87*f_FinCalc</f>
        <v>0</v>
      </c>
      <c r="DV87" s="300">
        <f ca="1">'Profile with CoM'!DV87*f_FinCalc</f>
        <v>0</v>
      </c>
      <c r="DW87" s="300">
        <f ca="1">'Profile with CoM'!DW87*f_FinCalc</f>
        <v>0</v>
      </c>
      <c r="DX87" s="300">
        <f ca="1">'Profile with CoM'!DX87*f_FinCalc</f>
        <v>0</v>
      </c>
      <c r="DY87" s="300">
        <f ca="1">'Profile with CoM'!DY87*f_FinCalc</f>
        <v>0</v>
      </c>
      <c r="DZ87" s="300">
        <f ca="1">'Profile with CoM'!DZ87*f_FinCalc</f>
        <v>0</v>
      </c>
      <c r="EA87" s="300">
        <f ca="1">'Profile with CoM'!EA87*f_FinCalc</f>
        <v>0</v>
      </c>
      <c r="EB87" s="300">
        <f ca="1">'Profile with CoM'!EB87*f_FinCalc</f>
        <v>0</v>
      </c>
      <c r="EC87" s="300">
        <f ca="1">'Profile with CoM'!EC87*f_FinCalc</f>
        <v>0</v>
      </c>
      <c r="ED87" s="300">
        <f ca="1">'Profile with CoM'!ED87*f_FinCalc</f>
        <v>0</v>
      </c>
      <c r="EE87" s="300">
        <f ca="1">'Profile with CoM'!EE87*f_FinCalc</f>
        <v>0</v>
      </c>
      <c r="EF87" s="300">
        <f ca="1">'Profile with CoM'!EF87*f_FinCalc</f>
        <v>0</v>
      </c>
      <c r="EG87" s="300">
        <f ca="1">'Profile with CoM'!EG87*f_FinCalc</f>
        <v>0</v>
      </c>
      <c r="EH87" s="300">
        <f ca="1">'Profile with CoM'!EH87*f_FinCalc</f>
        <v>0</v>
      </c>
      <c r="EI87" s="300">
        <f ca="1">'Profile with CoM'!EI87*f_FinCalc</f>
        <v>0</v>
      </c>
      <c r="EJ87" s="300">
        <f ca="1">'Profile with CoM'!EJ87*f_FinCalc</f>
        <v>0</v>
      </c>
      <c r="EK87" s="300">
        <f ca="1">'Profile with CoM'!EK87*f_FinCalc</f>
        <v>0</v>
      </c>
      <c r="EL87" s="300">
        <f ca="1">'Profile with CoM'!EL87*f_FinCalc</f>
        <v>0</v>
      </c>
      <c r="EM87" s="300">
        <f ca="1">'Profile with CoM'!EM87*f_FinCalc</f>
        <v>0</v>
      </c>
      <c r="EN87" s="300">
        <f ca="1">'Profile with CoM'!EN87*f_FinCalc</f>
        <v>0</v>
      </c>
      <c r="EO87" s="300">
        <f ca="1">'Profile with CoM'!EO87*f_FinCalc</f>
        <v>0</v>
      </c>
      <c r="EP87" s="300">
        <f ca="1">'Profile with CoM'!EP87*f_FinCalc</f>
        <v>0</v>
      </c>
      <c r="EQ87" s="300">
        <f ca="1">'Profile with CoM'!EQ87*f_FinCalc</f>
        <v>0</v>
      </c>
      <c r="ER87" s="300">
        <f ca="1">'Profile with CoM'!ER87*f_FinCalc</f>
        <v>0</v>
      </c>
      <c r="ES87" s="300">
        <f ca="1">'Profile with CoM'!ES87*f_FinCalc</f>
        <v>0</v>
      </c>
      <c r="ET87" s="300">
        <f ca="1">'Profile with CoM'!ET87*f_FinCalc</f>
        <v>0</v>
      </c>
      <c r="EU87" s="300">
        <f ca="1">'Profile with CoM'!EU87*f_FinCalc</f>
        <v>0</v>
      </c>
      <c r="EV87" s="300">
        <f ca="1">'Profile with CoM'!EV87*f_FinCalc</f>
        <v>0</v>
      </c>
      <c r="EW87" s="300">
        <f ca="1">'Profile with CoM'!EW87*f_FinCalc</f>
        <v>0</v>
      </c>
      <c r="EX87" s="300">
        <f ca="1">'Profile with CoM'!EX87*f_FinCalc</f>
        <v>0</v>
      </c>
      <c r="EY87" s="612"/>
      <c r="EZ87" s="757" t="str">
        <f>'Main Input'!EZ87</f>
        <v>RPI</v>
      </c>
      <c r="FA87" s="757" t="str">
        <f>'Main Input'!FA87</f>
        <v>N/A</v>
      </c>
      <c r="FB87" s="766">
        <f>'Main Input'!FB87</f>
        <v>0</v>
      </c>
      <c r="FC87" s="766" t="str">
        <f>'Main Input'!FC87</f>
        <v>IT Solutions</v>
      </c>
      <c r="FD87" s="766" t="str">
        <f>'Main Input'!FD87</f>
        <v>Managed Services</v>
      </c>
      <c r="FE87" s="757" t="str">
        <f>'Main Input'!FE87</f>
        <v>Opex</v>
      </c>
      <c r="FF87" s="757" t="str">
        <f>'Main Input'!FF87</f>
        <v>ContractAccrual</v>
      </c>
      <c r="FG87" s="757" t="str">
        <f>'Main Input'!FG87</f>
        <v>Expense</v>
      </c>
      <c r="FH87" s="767" t="str">
        <f>'Main Input'!FH87</f>
        <v>A</v>
      </c>
      <c r="FI87" s="768">
        <f>'Main Input'!FI87</f>
        <v>0.22</v>
      </c>
      <c r="FJ87" s="768">
        <f>'Main Input'!FJ87</f>
        <v>0</v>
      </c>
      <c r="FK87" s="612"/>
      <c r="FL87" s="531">
        <f t="shared" si="31"/>
        <v>0</v>
      </c>
      <c r="FM87" s="86"/>
      <c r="FN87" s="612"/>
    </row>
    <row r="88" spans="1:170" ht="12.75" customHeight="1">
      <c r="A88" s="750" t="str">
        <f>'Main Input'!A88</f>
        <v>MTB</v>
      </c>
      <c r="B88" s="762" t="str">
        <f>'Main Input'!B88</f>
        <v>Business Unit</v>
      </c>
      <c r="C88" s="762" t="str">
        <f>'Main Input'!C88</f>
        <v>Labour</v>
      </c>
      <c r="D88" s="762" t="str">
        <f>'Main Input'!D88</f>
        <v>TFR</v>
      </c>
      <c r="E88" s="762" t="str">
        <f>'Main Input'!E88</f>
        <v>Migration Engineer #7 (Wintel)</v>
      </c>
      <c r="F88" s="753" t="str">
        <f>'Main Input'!F88</f>
        <v>direct</v>
      </c>
      <c r="G88" s="753" t="str">
        <f>'Main Input'!G88</f>
        <v>Person</v>
      </c>
      <c r="H88" s="753" t="str">
        <f>'Main Input'!H88</f>
        <v>TAC.CSA.2</v>
      </c>
      <c r="I88" s="753">
        <f>'Main Input'!I88</f>
        <v>0</v>
      </c>
      <c r="J88" s="753">
        <f>'Main Input'!J88</f>
        <v>0</v>
      </c>
      <c r="K88" s="753" t="str">
        <f>'Main Input'!K88</f>
        <v>FJS</v>
      </c>
      <c r="L88" s="753" t="str">
        <f>'Main Input'!L88</f>
        <v>pTran</v>
      </c>
      <c r="M88" s="753">
        <f>'Main Input'!M88</f>
        <v>0</v>
      </c>
      <c r="N88" s="753">
        <f>'Main Input'!N88</f>
        <v>0</v>
      </c>
      <c r="O88" s="753" t="str">
        <f>'Main Input'!O88</f>
        <v>SPAIN</v>
      </c>
      <c r="P88" s="753">
        <f>'Main Input'!P88</f>
        <v>313</v>
      </c>
      <c r="Q88" s="753" t="str">
        <f>'Main Input'!Q88</f>
        <v>EUR</v>
      </c>
      <c r="R88" s="753" t="str">
        <f>'Main Input'!R88</f>
        <v>EMEA</v>
      </c>
      <c r="S88" s="753" t="str">
        <f>'Main Input'!S88</f>
        <v>Local</v>
      </c>
      <c r="T88" s="753">
        <f>'Main Input'!T88</f>
        <v>0</v>
      </c>
      <c r="U88" s="753">
        <f>'Main Input'!U88</f>
        <v>0</v>
      </c>
      <c r="V88" s="753" t="str">
        <f>'Main Input'!V88</f>
        <v>4_ATP</v>
      </c>
      <c r="W88" s="753">
        <f>'Main Input'!W88</f>
        <v>0</v>
      </c>
      <c r="X88" s="753">
        <f>'Main Input'!X88</f>
        <v>0</v>
      </c>
      <c r="Y88" s="753">
        <f>'Main Input'!Y88</f>
        <v>0</v>
      </c>
      <c r="Z88" s="753">
        <f>'Main Input'!Z88</f>
        <v>0</v>
      </c>
      <c r="AA88" s="753">
        <f>'Main Input'!AA88</f>
        <v>0</v>
      </c>
      <c r="AB88" s="763">
        <f>'Main Input'!AB88</f>
        <v>0</v>
      </c>
      <c r="AC88" s="763" t="str">
        <f>'Main Input'!AC88</f>
        <v>Days</v>
      </c>
      <c r="AD88" s="764">
        <f>'Main Input'!AD88</f>
        <v>85</v>
      </c>
      <c r="AE88" s="765">
        <f t="shared" ca="1" si="30"/>
        <v>35630.02492930548</v>
      </c>
      <c r="AF88" s="299">
        <f ca="1">'Profile with CoM'!AF88*f_FinCalc</f>
        <v>0</v>
      </c>
      <c r="AG88" s="300">
        <f ca="1">'Profile with CoM'!AG88*f_FinCalc</f>
        <v>0</v>
      </c>
      <c r="AH88" s="300">
        <f ca="1">'Profile with CoM'!AH88*f_FinCalc</f>
        <v>0</v>
      </c>
      <c r="AI88" s="300">
        <f ca="1">'Profile with CoM'!AI88*f_FinCalc</f>
        <v>0</v>
      </c>
      <c r="AJ88" s="300">
        <f ca="1">'Profile with CoM'!AJ88*f_FinCalc</f>
        <v>0</v>
      </c>
      <c r="AK88" s="300">
        <f ca="1">'Profile with CoM'!AK88*f_FinCalc</f>
        <v>35630.02492930548</v>
      </c>
      <c r="AL88" s="300">
        <f ca="1">'Profile with CoM'!AL88*f_FinCalc</f>
        <v>0</v>
      </c>
      <c r="AM88" s="300">
        <f ca="1">'Profile with CoM'!AM88*f_FinCalc</f>
        <v>0</v>
      </c>
      <c r="AN88" s="300">
        <f ca="1">'Profile with CoM'!AN88*f_FinCalc</f>
        <v>0</v>
      </c>
      <c r="AO88" s="300">
        <f ca="1">'Profile with CoM'!AO88*f_FinCalc</f>
        <v>0</v>
      </c>
      <c r="AP88" s="300">
        <f ca="1">'Profile with CoM'!AP88*f_FinCalc</f>
        <v>0</v>
      </c>
      <c r="AQ88" s="300">
        <f ca="1">'Profile with CoM'!AQ88*f_FinCalc</f>
        <v>0</v>
      </c>
      <c r="AR88" s="300">
        <f ca="1">'Profile with CoM'!AR88*f_FinCalc</f>
        <v>0</v>
      </c>
      <c r="AS88" s="300">
        <f ca="1">'Profile with CoM'!AS88*f_FinCalc</f>
        <v>0</v>
      </c>
      <c r="AT88" s="300">
        <f ca="1">'Profile with CoM'!AT88*f_FinCalc</f>
        <v>0</v>
      </c>
      <c r="AU88" s="300">
        <f ca="1">'Profile with CoM'!AU88*f_FinCalc</f>
        <v>0</v>
      </c>
      <c r="AV88" s="300">
        <f ca="1">'Profile with CoM'!AV88*f_FinCalc</f>
        <v>0</v>
      </c>
      <c r="AW88" s="300">
        <f ca="1">'Profile with CoM'!AW88*f_FinCalc</f>
        <v>0</v>
      </c>
      <c r="AX88" s="300">
        <f ca="1">'Profile with CoM'!AX88*f_FinCalc</f>
        <v>0</v>
      </c>
      <c r="AY88" s="300">
        <f ca="1">'Profile with CoM'!AY88*f_FinCalc</f>
        <v>0</v>
      </c>
      <c r="AZ88" s="300">
        <f ca="1">'Profile with CoM'!AZ88*f_FinCalc</f>
        <v>0</v>
      </c>
      <c r="BA88" s="300">
        <f ca="1">'Profile with CoM'!BA88*f_FinCalc</f>
        <v>0</v>
      </c>
      <c r="BB88" s="300">
        <f ca="1">'Profile with CoM'!BB88*f_FinCalc</f>
        <v>0</v>
      </c>
      <c r="BC88" s="300">
        <f ca="1">'Profile with CoM'!BC88*f_FinCalc</f>
        <v>0</v>
      </c>
      <c r="BD88" s="300">
        <f ca="1">'Profile with CoM'!BD88*f_FinCalc</f>
        <v>0</v>
      </c>
      <c r="BE88" s="300">
        <f ca="1">'Profile with CoM'!BE88*f_FinCalc</f>
        <v>0</v>
      </c>
      <c r="BF88" s="300">
        <f ca="1">'Profile with CoM'!BF88*f_FinCalc</f>
        <v>0</v>
      </c>
      <c r="BG88" s="300">
        <f ca="1">'Profile with CoM'!BG88*f_FinCalc</f>
        <v>0</v>
      </c>
      <c r="BH88" s="300">
        <f ca="1">'Profile with CoM'!BH88*f_FinCalc</f>
        <v>0</v>
      </c>
      <c r="BI88" s="300">
        <f ca="1">'Profile with CoM'!BI88*f_FinCalc</f>
        <v>0</v>
      </c>
      <c r="BJ88" s="300">
        <f ca="1">'Profile with CoM'!BJ88*f_FinCalc</f>
        <v>0</v>
      </c>
      <c r="BK88" s="300">
        <f ca="1">'Profile with CoM'!BK88*f_FinCalc</f>
        <v>0</v>
      </c>
      <c r="BL88" s="300">
        <f ca="1">'Profile with CoM'!BL88*f_FinCalc</f>
        <v>0</v>
      </c>
      <c r="BM88" s="300">
        <f ca="1">'Profile with CoM'!BM88*f_FinCalc</f>
        <v>0</v>
      </c>
      <c r="BN88" s="300">
        <f ca="1">'Profile with CoM'!BN88*f_FinCalc</f>
        <v>0</v>
      </c>
      <c r="BO88" s="300">
        <f ca="1">'Profile with CoM'!BO88*f_FinCalc</f>
        <v>0</v>
      </c>
      <c r="BP88" s="300">
        <f ca="1">'Profile with CoM'!BP88*f_FinCalc</f>
        <v>0</v>
      </c>
      <c r="BQ88" s="300">
        <f ca="1">'Profile with CoM'!BQ88*f_FinCalc</f>
        <v>0</v>
      </c>
      <c r="BR88" s="300">
        <f ca="1">'Profile with CoM'!BR88*f_FinCalc</f>
        <v>0</v>
      </c>
      <c r="BS88" s="300">
        <f ca="1">'Profile with CoM'!BS88*f_FinCalc</f>
        <v>0</v>
      </c>
      <c r="BT88" s="300">
        <f ca="1">'Profile with CoM'!BT88*f_FinCalc</f>
        <v>0</v>
      </c>
      <c r="BU88" s="300">
        <f ca="1">'Profile with CoM'!BU88*f_FinCalc</f>
        <v>0</v>
      </c>
      <c r="BV88" s="300">
        <f ca="1">'Profile with CoM'!BV88*f_FinCalc</f>
        <v>0</v>
      </c>
      <c r="BW88" s="300">
        <f ca="1">'Profile with CoM'!BW88*f_FinCalc</f>
        <v>0</v>
      </c>
      <c r="BX88" s="300">
        <f ca="1">'Profile with CoM'!BX88*f_FinCalc</f>
        <v>0</v>
      </c>
      <c r="BY88" s="300">
        <f ca="1">'Profile with CoM'!BY88*f_FinCalc</f>
        <v>0</v>
      </c>
      <c r="BZ88" s="300">
        <f ca="1">'Profile with CoM'!BZ88*f_FinCalc</f>
        <v>0</v>
      </c>
      <c r="CA88" s="300">
        <f ca="1">'Profile with CoM'!CA88*f_FinCalc</f>
        <v>0</v>
      </c>
      <c r="CB88" s="300">
        <f ca="1">'Profile with CoM'!CB88*f_FinCalc</f>
        <v>0</v>
      </c>
      <c r="CC88" s="300">
        <f ca="1">'Profile with CoM'!CC88*f_FinCalc</f>
        <v>0</v>
      </c>
      <c r="CD88" s="300">
        <f ca="1">'Profile with CoM'!CD88*f_FinCalc</f>
        <v>0</v>
      </c>
      <c r="CE88" s="300">
        <f ca="1">'Profile with CoM'!CE88*f_FinCalc</f>
        <v>0</v>
      </c>
      <c r="CF88" s="300">
        <f ca="1">'Profile with CoM'!CF88*f_FinCalc</f>
        <v>0</v>
      </c>
      <c r="CG88" s="300">
        <f ca="1">'Profile with CoM'!CG88*f_FinCalc</f>
        <v>0</v>
      </c>
      <c r="CH88" s="300">
        <f ca="1">'Profile with CoM'!CH88*f_FinCalc</f>
        <v>0</v>
      </c>
      <c r="CI88" s="300">
        <f ca="1">'Profile with CoM'!CI88*f_FinCalc</f>
        <v>0</v>
      </c>
      <c r="CJ88" s="300">
        <f ca="1">'Profile with CoM'!CJ88*f_FinCalc</f>
        <v>0</v>
      </c>
      <c r="CK88" s="300">
        <f ca="1">'Profile with CoM'!CK88*f_FinCalc</f>
        <v>0</v>
      </c>
      <c r="CL88" s="300">
        <f ca="1">'Profile with CoM'!CL88*f_FinCalc</f>
        <v>0</v>
      </c>
      <c r="CM88" s="300">
        <f ca="1">'Profile with CoM'!CM88*f_FinCalc</f>
        <v>0</v>
      </c>
      <c r="CN88" s="300">
        <f ca="1">'Profile with CoM'!CN88*f_FinCalc</f>
        <v>0</v>
      </c>
      <c r="CO88" s="300">
        <f ca="1">'Profile with CoM'!CO88*f_FinCalc</f>
        <v>0</v>
      </c>
      <c r="CP88" s="300">
        <f ca="1">'Profile with CoM'!CP88*f_FinCalc</f>
        <v>0</v>
      </c>
      <c r="CQ88" s="300">
        <f ca="1">'Profile with CoM'!CQ88*f_FinCalc</f>
        <v>0</v>
      </c>
      <c r="CR88" s="300">
        <f ca="1">'Profile with CoM'!CR88*f_FinCalc</f>
        <v>0</v>
      </c>
      <c r="CS88" s="300">
        <f ca="1">'Profile with CoM'!CS88*f_FinCalc</f>
        <v>0</v>
      </c>
      <c r="CT88" s="300">
        <f ca="1">'Profile with CoM'!CT88*f_FinCalc</f>
        <v>0</v>
      </c>
      <c r="CU88" s="300">
        <f ca="1">'Profile with CoM'!CU88*f_FinCalc</f>
        <v>0</v>
      </c>
      <c r="CV88" s="300">
        <f ca="1">'Profile with CoM'!CV88*f_FinCalc</f>
        <v>0</v>
      </c>
      <c r="CW88" s="300">
        <f ca="1">'Profile with CoM'!CW88*f_FinCalc</f>
        <v>0</v>
      </c>
      <c r="CX88" s="300">
        <f ca="1">'Profile with CoM'!CX88*f_FinCalc</f>
        <v>0</v>
      </c>
      <c r="CY88" s="300">
        <f ca="1">'Profile with CoM'!CY88*f_FinCalc</f>
        <v>0</v>
      </c>
      <c r="CZ88" s="300">
        <f ca="1">'Profile with CoM'!CZ88*f_FinCalc</f>
        <v>0</v>
      </c>
      <c r="DA88" s="300">
        <f ca="1">'Profile with CoM'!DA88*f_FinCalc</f>
        <v>0</v>
      </c>
      <c r="DB88" s="300">
        <f ca="1">'Profile with CoM'!DB88*f_FinCalc</f>
        <v>0</v>
      </c>
      <c r="DC88" s="300">
        <f ca="1">'Profile with CoM'!DC88*f_FinCalc</f>
        <v>0</v>
      </c>
      <c r="DD88" s="300">
        <f ca="1">'Profile with CoM'!DD88*f_FinCalc</f>
        <v>0</v>
      </c>
      <c r="DE88" s="300">
        <f ca="1">'Profile with CoM'!DE88*f_FinCalc</f>
        <v>0</v>
      </c>
      <c r="DF88" s="300">
        <f ca="1">'Profile with CoM'!DF88*f_FinCalc</f>
        <v>0</v>
      </c>
      <c r="DG88" s="300">
        <f ca="1">'Profile with CoM'!DG88*f_FinCalc</f>
        <v>0</v>
      </c>
      <c r="DH88" s="300">
        <f ca="1">'Profile with CoM'!DH88*f_FinCalc</f>
        <v>0</v>
      </c>
      <c r="DI88" s="300">
        <f ca="1">'Profile with CoM'!DI88*f_FinCalc</f>
        <v>0</v>
      </c>
      <c r="DJ88" s="300">
        <f ca="1">'Profile with CoM'!DJ88*f_FinCalc</f>
        <v>0</v>
      </c>
      <c r="DK88" s="300">
        <f ca="1">'Profile with CoM'!DK88*f_FinCalc</f>
        <v>0</v>
      </c>
      <c r="DL88" s="300">
        <f ca="1">'Profile with CoM'!DL88*f_FinCalc</f>
        <v>0</v>
      </c>
      <c r="DM88" s="300">
        <f ca="1">'Profile with CoM'!DM88*f_FinCalc</f>
        <v>0</v>
      </c>
      <c r="DN88" s="300">
        <f ca="1">'Profile with CoM'!DN88*f_FinCalc</f>
        <v>0</v>
      </c>
      <c r="DO88" s="300">
        <f ca="1">'Profile with CoM'!DO88*f_FinCalc</f>
        <v>0</v>
      </c>
      <c r="DP88" s="300">
        <f ca="1">'Profile with CoM'!DP88*f_FinCalc</f>
        <v>0</v>
      </c>
      <c r="DQ88" s="300">
        <f ca="1">'Profile with CoM'!DQ88*f_FinCalc</f>
        <v>0</v>
      </c>
      <c r="DR88" s="300">
        <f ca="1">'Profile with CoM'!DR88*f_FinCalc</f>
        <v>0</v>
      </c>
      <c r="DS88" s="300">
        <f ca="1">'Profile with CoM'!DS88*f_FinCalc</f>
        <v>0</v>
      </c>
      <c r="DT88" s="300">
        <f ca="1">'Profile with CoM'!DT88*f_FinCalc</f>
        <v>0</v>
      </c>
      <c r="DU88" s="300">
        <f ca="1">'Profile with CoM'!DU88*f_FinCalc</f>
        <v>0</v>
      </c>
      <c r="DV88" s="300">
        <f ca="1">'Profile with CoM'!DV88*f_FinCalc</f>
        <v>0</v>
      </c>
      <c r="DW88" s="300">
        <f ca="1">'Profile with CoM'!DW88*f_FinCalc</f>
        <v>0</v>
      </c>
      <c r="DX88" s="300">
        <f ca="1">'Profile with CoM'!DX88*f_FinCalc</f>
        <v>0</v>
      </c>
      <c r="DY88" s="300">
        <f ca="1">'Profile with CoM'!DY88*f_FinCalc</f>
        <v>0</v>
      </c>
      <c r="DZ88" s="300">
        <f ca="1">'Profile with CoM'!DZ88*f_FinCalc</f>
        <v>0</v>
      </c>
      <c r="EA88" s="300">
        <f ca="1">'Profile with CoM'!EA88*f_FinCalc</f>
        <v>0</v>
      </c>
      <c r="EB88" s="300">
        <f ca="1">'Profile with CoM'!EB88*f_FinCalc</f>
        <v>0</v>
      </c>
      <c r="EC88" s="300">
        <f ca="1">'Profile with CoM'!EC88*f_FinCalc</f>
        <v>0</v>
      </c>
      <c r="ED88" s="300">
        <f ca="1">'Profile with CoM'!ED88*f_FinCalc</f>
        <v>0</v>
      </c>
      <c r="EE88" s="300">
        <f ca="1">'Profile with CoM'!EE88*f_FinCalc</f>
        <v>0</v>
      </c>
      <c r="EF88" s="300">
        <f ca="1">'Profile with CoM'!EF88*f_FinCalc</f>
        <v>0</v>
      </c>
      <c r="EG88" s="300">
        <f ca="1">'Profile with CoM'!EG88*f_FinCalc</f>
        <v>0</v>
      </c>
      <c r="EH88" s="300">
        <f ca="1">'Profile with CoM'!EH88*f_FinCalc</f>
        <v>0</v>
      </c>
      <c r="EI88" s="300">
        <f ca="1">'Profile with CoM'!EI88*f_FinCalc</f>
        <v>0</v>
      </c>
      <c r="EJ88" s="300">
        <f ca="1">'Profile with CoM'!EJ88*f_FinCalc</f>
        <v>0</v>
      </c>
      <c r="EK88" s="300">
        <f ca="1">'Profile with CoM'!EK88*f_FinCalc</f>
        <v>0</v>
      </c>
      <c r="EL88" s="300">
        <f ca="1">'Profile with CoM'!EL88*f_FinCalc</f>
        <v>0</v>
      </c>
      <c r="EM88" s="300">
        <f ca="1">'Profile with CoM'!EM88*f_FinCalc</f>
        <v>0</v>
      </c>
      <c r="EN88" s="300">
        <f ca="1">'Profile with CoM'!EN88*f_FinCalc</f>
        <v>0</v>
      </c>
      <c r="EO88" s="300">
        <f ca="1">'Profile with CoM'!EO88*f_FinCalc</f>
        <v>0</v>
      </c>
      <c r="EP88" s="300">
        <f ca="1">'Profile with CoM'!EP88*f_FinCalc</f>
        <v>0</v>
      </c>
      <c r="EQ88" s="300">
        <f ca="1">'Profile with CoM'!EQ88*f_FinCalc</f>
        <v>0</v>
      </c>
      <c r="ER88" s="300">
        <f ca="1">'Profile with CoM'!ER88*f_FinCalc</f>
        <v>0</v>
      </c>
      <c r="ES88" s="300">
        <f ca="1">'Profile with CoM'!ES88*f_FinCalc</f>
        <v>0</v>
      </c>
      <c r="ET88" s="300">
        <f ca="1">'Profile with CoM'!ET88*f_FinCalc</f>
        <v>0</v>
      </c>
      <c r="EU88" s="300">
        <f ca="1">'Profile with CoM'!EU88*f_FinCalc</f>
        <v>0</v>
      </c>
      <c r="EV88" s="300">
        <f ca="1">'Profile with CoM'!EV88*f_FinCalc</f>
        <v>0</v>
      </c>
      <c r="EW88" s="300">
        <f ca="1">'Profile with CoM'!EW88*f_FinCalc</f>
        <v>0</v>
      </c>
      <c r="EX88" s="300">
        <f ca="1">'Profile with CoM'!EX88*f_FinCalc</f>
        <v>0</v>
      </c>
      <c r="EY88" s="612"/>
      <c r="EZ88" s="757" t="str">
        <f>'Main Input'!EZ88</f>
        <v>RPI</v>
      </c>
      <c r="FA88" s="757" t="str">
        <f>'Main Input'!FA88</f>
        <v>N/A</v>
      </c>
      <c r="FB88" s="766">
        <f>'Main Input'!FB88</f>
        <v>0</v>
      </c>
      <c r="FC88" s="766" t="str">
        <f>'Main Input'!FC88</f>
        <v>IT Solutions</v>
      </c>
      <c r="FD88" s="766" t="str">
        <f>'Main Input'!FD88</f>
        <v>Managed Services</v>
      </c>
      <c r="FE88" s="757" t="str">
        <f>'Main Input'!FE88</f>
        <v>Opex</v>
      </c>
      <c r="FF88" s="757" t="str">
        <f>'Main Input'!FF88</f>
        <v>ContractAccrual</v>
      </c>
      <c r="FG88" s="757" t="str">
        <f>'Main Input'!FG88</f>
        <v>Expense</v>
      </c>
      <c r="FH88" s="767" t="str">
        <f>'Main Input'!FH88</f>
        <v>A</v>
      </c>
      <c r="FI88" s="768">
        <f>'Main Input'!FI88</f>
        <v>0.22</v>
      </c>
      <c r="FJ88" s="768">
        <f>'Main Input'!FJ88</f>
        <v>0</v>
      </c>
      <c r="FK88" s="612"/>
      <c r="FL88" s="531">
        <f t="shared" si="31"/>
        <v>0</v>
      </c>
      <c r="FM88" s="86"/>
      <c r="FN88" s="612"/>
    </row>
    <row r="89" spans="1:170" ht="12.75" customHeight="1">
      <c r="A89" s="750" t="str">
        <f>'Main Input'!A89</f>
        <v>MTB</v>
      </c>
      <c r="B89" s="762" t="str">
        <f>'Main Input'!B89</f>
        <v>Business Unit</v>
      </c>
      <c r="C89" s="762" t="str">
        <f>'Main Input'!C89</f>
        <v>Labour</v>
      </c>
      <c r="D89" s="762" t="str">
        <f>'Main Input'!D89</f>
        <v>TFR</v>
      </c>
      <c r="E89" s="762" t="str">
        <f>'Main Input'!E89</f>
        <v>Migration Engineer #8 (Wintel)</v>
      </c>
      <c r="F89" s="753" t="str">
        <f>'Main Input'!F89</f>
        <v>direct</v>
      </c>
      <c r="G89" s="753" t="str">
        <f>'Main Input'!G89</f>
        <v>Person</v>
      </c>
      <c r="H89" s="753" t="str">
        <f>'Main Input'!H89</f>
        <v>TAC.CSA.2</v>
      </c>
      <c r="I89" s="753">
        <f>'Main Input'!I89</f>
        <v>0</v>
      </c>
      <c r="J89" s="753">
        <f>'Main Input'!J89</f>
        <v>0</v>
      </c>
      <c r="K89" s="753" t="str">
        <f>'Main Input'!K89</f>
        <v>FJS</v>
      </c>
      <c r="L89" s="753" t="str">
        <f>'Main Input'!L89</f>
        <v>pTran</v>
      </c>
      <c r="M89" s="753">
        <f>'Main Input'!M89</f>
        <v>0</v>
      </c>
      <c r="N89" s="753">
        <f>'Main Input'!N89</f>
        <v>0</v>
      </c>
      <c r="O89" s="753" t="str">
        <f>'Main Input'!O89</f>
        <v>SPAIN</v>
      </c>
      <c r="P89" s="753">
        <f>'Main Input'!P89</f>
        <v>313</v>
      </c>
      <c r="Q89" s="753" t="str">
        <f>'Main Input'!Q89</f>
        <v>EUR</v>
      </c>
      <c r="R89" s="753" t="str">
        <f>'Main Input'!R89</f>
        <v>EMEA</v>
      </c>
      <c r="S89" s="753" t="str">
        <f>'Main Input'!S89</f>
        <v>Local</v>
      </c>
      <c r="T89" s="753">
        <f>'Main Input'!T89</f>
        <v>0</v>
      </c>
      <c r="U89" s="753">
        <f>'Main Input'!U89</f>
        <v>0</v>
      </c>
      <c r="V89" s="753" t="str">
        <f>'Main Input'!V89</f>
        <v>4_ATP</v>
      </c>
      <c r="W89" s="753">
        <f>'Main Input'!W89</f>
        <v>0</v>
      </c>
      <c r="X89" s="753">
        <f>'Main Input'!X89</f>
        <v>0</v>
      </c>
      <c r="Y89" s="753">
        <f>'Main Input'!Y89</f>
        <v>0</v>
      </c>
      <c r="Z89" s="753">
        <f>'Main Input'!Z89</f>
        <v>0</v>
      </c>
      <c r="AA89" s="753">
        <f>'Main Input'!AA89</f>
        <v>0</v>
      </c>
      <c r="AB89" s="763">
        <f>'Main Input'!AB89</f>
        <v>0</v>
      </c>
      <c r="AC89" s="763" t="str">
        <f>'Main Input'!AC89</f>
        <v>Days</v>
      </c>
      <c r="AD89" s="764">
        <f>'Main Input'!AD89</f>
        <v>85</v>
      </c>
      <c r="AE89" s="765">
        <f t="shared" ca="1" si="30"/>
        <v>35630.02492930548</v>
      </c>
      <c r="AF89" s="299">
        <f ca="1">'Profile with CoM'!AF89*f_FinCalc</f>
        <v>0</v>
      </c>
      <c r="AG89" s="300">
        <f ca="1">'Profile with CoM'!AG89*f_FinCalc</f>
        <v>0</v>
      </c>
      <c r="AH89" s="300">
        <f ca="1">'Profile with CoM'!AH89*f_FinCalc</f>
        <v>0</v>
      </c>
      <c r="AI89" s="300">
        <f ca="1">'Profile with CoM'!AI89*f_FinCalc</f>
        <v>0</v>
      </c>
      <c r="AJ89" s="300">
        <f ca="1">'Profile with CoM'!AJ89*f_FinCalc</f>
        <v>0</v>
      </c>
      <c r="AK89" s="300">
        <f ca="1">'Profile with CoM'!AK89*f_FinCalc</f>
        <v>35630.02492930548</v>
      </c>
      <c r="AL89" s="300">
        <f ca="1">'Profile with CoM'!AL89*f_FinCalc</f>
        <v>0</v>
      </c>
      <c r="AM89" s="300">
        <f ca="1">'Profile with CoM'!AM89*f_FinCalc</f>
        <v>0</v>
      </c>
      <c r="AN89" s="300">
        <f ca="1">'Profile with CoM'!AN89*f_FinCalc</f>
        <v>0</v>
      </c>
      <c r="AO89" s="300">
        <f ca="1">'Profile with CoM'!AO89*f_FinCalc</f>
        <v>0</v>
      </c>
      <c r="AP89" s="300">
        <f ca="1">'Profile with CoM'!AP89*f_FinCalc</f>
        <v>0</v>
      </c>
      <c r="AQ89" s="300">
        <f ca="1">'Profile with CoM'!AQ89*f_FinCalc</f>
        <v>0</v>
      </c>
      <c r="AR89" s="300">
        <f ca="1">'Profile with CoM'!AR89*f_FinCalc</f>
        <v>0</v>
      </c>
      <c r="AS89" s="300">
        <f ca="1">'Profile with CoM'!AS89*f_FinCalc</f>
        <v>0</v>
      </c>
      <c r="AT89" s="300">
        <f ca="1">'Profile with CoM'!AT89*f_FinCalc</f>
        <v>0</v>
      </c>
      <c r="AU89" s="300">
        <f ca="1">'Profile with CoM'!AU89*f_FinCalc</f>
        <v>0</v>
      </c>
      <c r="AV89" s="300">
        <f ca="1">'Profile with CoM'!AV89*f_FinCalc</f>
        <v>0</v>
      </c>
      <c r="AW89" s="300">
        <f ca="1">'Profile with CoM'!AW89*f_FinCalc</f>
        <v>0</v>
      </c>
      <c r="AX89" s="300">
        <f ca="1">'Profile with CoM'!AX89*f_FinCalc</f>
        <v>0</v>
      </c>
      <c r="AY89" s="300">
        <f ca="1">'Profile with CoM'!AY89*f_FinCalc</f>
        <v>0</v>
      </c>
      <c r="AZ89" s="300">
        <f ca="1">'Profile with CoM'!AZ89*f_FinCalc</f>
        <v>0</v>
      </c>
      <c r="BA89" s="300">
        <f ca="1">'Profile with CoM'!BA89*f_FinCalc</f>
        <v>0</v>
      </c>
      <c r="BB89" s="300">
        <f ca="1">'Profile with CoM'!BB89*f_FinCalc</f>
        <v>0</v>
      </c>
      <c r="BC89" s="300">
        <f ca="1">'Profile with CoM'!BC89*f_FinCalc</f>
        <v>0</v>
      </c>
      <c r="BD89" s="300">
        <f ca="1">'Profile with CoM'!BD89*f_FinCalc</f>
        <v>0</v>
      </c>
      <c r="BE89" s="300">
        <f ca="1">'Profile with CoM'!BE89*f_FinCalc</f>
        <v>0</v>
      </c>
      <c r="BF89" s="300">
        <f ca="1">'Profile with CoM'!BF89*f_FinCalc</f>
        <v>0</v>
      </c>
      <c r="BG89" s="300">
        <f ca="1">'Profile with CoM'!BG89*f_FinCalc</f>
        <v>0</v>
      </c>
      <c r="BH89" s="300">
        <f ca="1">'Profile with CoM'!BH89*f_FinCalc</f>
        <v>0</v>
      </c>
      <c r="BI89" s="300">
        <f ca="1">'Profile with CoM'!BI89*f_FinCalc</f>
        <v>0</v>
      </c>
      <c r="BJ89" s="300">
        <f ca="1">'Profile with CoM'!BJ89*f_FinCalc</f>
        <v>0</v>
      </c>
      <c r="BK89" s="300">
        <f ca="1">'Profile with CoM'!BK89*f_FinCalc</f>
        <v>0</v>
      </c>
      <c r="BL89" s="300">
        <f ca="1">'Profile with CoM'!BL89*f_FinCalc</f>
        <v>0</v>
      </c>
      <c r="BM89" s="300">
        <f ca="1">'Profile with CoM'!BM89*f_FinCalc</f>
        <v>0</v>
      </c>
      <c r="BN89" s="300">
        <f ca="1">'Profile with CoM'!BN89*f_FinCalc</f>
        <v>0</v>
      </c>
      <c r="BO89" s="300">
        <f ca="1">'Profile with CoM'!BO89*f_FinCalc</f>
        <v>0</v>
      </c>
      <c r="BP89" s="300">
        <f ca="1">'Profile with CoM'!BP89*f_FinCalc</f>
        <v>0</v>
      </c>
      <c r="BQ89" s="300">
        <f ca="1">'Profile with CoM'!BQ89*f_FinCalc</f>
        <v>0</v>
      </c>
      <c r="BR89" s="300">
        <f ca="1">'Profile with CoM'!BR89*f_FinCalc</f>
        <v>0</v>
      </c>
      <c r="BS89" s="300">
        <f ca="1">'Profile with CoM'!BS89*f_FinCalc</f>
        <v>0</v>
      </c>
      <c r="BT89" s="300">
        <f ca="1">'Profile with CoM'!BT89*f_FinCalc</f>
        <v>0</v>
      </c>
      <c r="BU89" s="300">
        <f ca="1">'Profile with CoM'!BU89*f_FinCalc</f>
        <v>0</v>
      </c>
      <c r="BV89" s="300">
        <f ca="1">'Profile with CoM'!BV89*f_FinCalc</f>
        <v>0</v>
      </c>
      <c r="BW89" s="300">
        <f ca="1">'Profile with CoM'!BW89*f_FinCalc</f>
        <v>0</v>
      </c>
      <c r="BX89" s="300">
        <f ca="1">'Profile with CoM'!BX89*f_FinCalc</f>
        <v>0</v>
      </c>
      <c r="BY89" s="300">
        <f ca="1">'Profile with CoM'!BY89*f_FinCalc</f>
        <v>0</v>
      </c>
      <c r="BZ89" s="300">
        <f ca="1">'Profile with CoM'!BZ89*f_FinCalc</f>
        <v>0</v>
      </c>
      <c r="CA89" s="300">
        <f ca="1">'Profile with CoM'!CA89*f_FinCalc</f>
        <v>0</v>
      </c>
      <c r="CB89" s="300">
        <f ca="1">'Profile with CoM'!CB89*f_FinCalc</f>
        <v>0</v>
      </c>
      <c r="CC89" s="300">
        <f ca="1">'Profile with CoM'!CC89*f_FinCalc</f>
        <v>0</v>
      </c>
      <c r="CD89" s="300">
        <f ca="1">'Profile with CoM'!CD89*f_FinCalc</f>
        <v>0</v>
      </c>
      <c r="CE89" s="300">
        <f ca="1">'Profile with CoM'!CE89*f_FinCalc</f>
        <v>0</v>
      </c>
      <c r="CF89" s="300">
        <f ca="1">'Profile with CoM'!CF89*f_FinCalc</f>
        <v>0</v>
      </c>
      <c r="CG89" s="300">
        <f ca="1">'Profile with CoM'!CG89*f_FinCalc</f>
        <v>0</v>
      </c>
      <c r="CH89" s="300">
        <f ca="1">'Profile with CoM'!CH89*f_FinCalc</f>
        <v>0</v>
      </c>
      <c r="CI89" s="300">
        <f ca="1">'Profile with CoM'!CI89*f_FinCalc</f>
        <v>0</v>
      </c>
      <c r="CJ89" s="300">
        <f ca="1">'Profile with CoM'!CJ89*f_FinCalc</f>
        <v>0</v>
      </c>
      <c r="CK89" s="300">
        <f ca="1">'Profile with CoM'!CK89*f_FinCalc</f>
        <v>0</v>
      </c>
      <c r="CL89" s="300">
        <f ca="1">'Profile with CoM'!CL89*f_FinCalc</f>
        <v>0</v>
      </c>
      <c r="CM89" s="300">
        <f ca="1">'Profile with CoM'!CM89*f_FinCalc</f>
        <v>0</v>
      </c>
      <c r="CN89" s="300">
        <f ca="1">'Profile with CoM'!CN89*f_FinCalc</f>
        <v>0</v>
      </c>
      <c r="CO89" s="300">
        <f ca="1">'Profile with CoM'!CO89*f_FinCalc</f>
        <v>0</v>
      </c>
      <c r="CP89" s="300">
        <f ca="1">'Profile with CoM'!CP89*f_FinCalc</f>
        <v>0</v>
      </c>
      <c r="CQ89" s="300">
        <f ca="1">'Profile with CoM'!CQ89*f_FinCalc</f>
        <v>0</v>
      </c>
      <c r="CR89" s="300">
        <f ca="1">'Profile with CoM'!CR89*f_FinCalc</f>
        <v>0</v>
      </c>
      <c r="CS89" s="300">
        <f ca="1">'Profile with CoM'!CS89*f_FinCalc</f>
        <v>0</v>
      </c>
      <c r="CT89" s="300">
        <f ca="1">'Profile with CoM'!CT89*f_FinCalc</f>
        <v>0</v>
      </c>
      <c r="CU89" s="300">
        <f ca="1">'Profile with CoM'!CU89*f_FinCalc</f>
        <v>0</v>
      </c>
      <c r="CV89" s="300">
        <f ca="1">'Profile with CoM'!CV89*f_FinCalc</f>
        <v>0</v>
      </c>
      <c r="CW89" s="300">
        <f ca="1">'Profile with CoM'!CW89*f_FinCalc</f>
        <v>0</v>
      </c>
      <c r="CX89" s="300">
        <f ca="1">'Profile with CoM'!CX89*f_FinCalc</f>
        <v>0</v>
      </c>
      <c r="CY89" s="300">
        <f ca="1">'Profile with CoM'!CY89*f_FinCalc</f>
        <v>0</v>
      </c>
      <c r="CZ89" s="300">
        <f ca="1">'Profile with CoM'!CZ89*f_FinCalc</f>
        <v>0</v>
      </c>
      <c r="DA89" s="300">
        <f ca="1">'Profile with CoM'!DA89*f_FinCalc</f>
        <v>0</v>
      </c>
      <c r="DB89" s="300">
        <f ca="1">'Profile with CoM'!DB89*f_FinCalc</f>
        <v>0</v>
      </c>
      <c r="DC89" s="300">
        <f ca="1">'Profile with CoM'!DC89*f_FinCalc</f>
        <v>0</v>
      </c>
      <c r="DD89" s="300">
        <f ca="1">'Profile with CoM'!DD89*f_FinCalc</f>
        <v>0</v>
      </c>
      <c r="DE89" s="300">
        <f ca="1">'Profile with CoM'!DE89*f_FinCalc</f>
        <v>0</v>
      </c>
      <c r="DF89" s="300">
        <f ca="1">'Profile with CoM'!DF89*f_FinCalc</f>
        <v>0</v>
      </c>
      <c r="DG89" s="300">
        <f ca="1">'Profile with CoM'!DG89*f_FinCalc</f>
        <v>0</v>
      </c>
      <c r="DH89" s="300">
        <f ca="1">'Profile with CoM'!DH89*f_FinCalc</f>
        <v>0</v>
      </c>
      <c r="DI89" s="300">
        <f ca="1">'Profile with CoM'!DI89*f_FinCalc</f>
        <v>0</v>
      </c>
      <c r="DJ89" s="300">
        <f ca="1">'Profile with CoM'!DJ89*f_FinCalc</f>
        <v>0</v>
      </c>
      <c r="DK89" s="300">
        <f ca="1">'Profile with CoM'!DK89*f_FinCalc</f>
        <v>0</v>
      </c>
      <c r="DL89" s="300">
        <f ca="1">'Profile with CoM'!DL89*f_FinCalc</f>
        <v>0</v>
      </c>
      <c r="DM89" s="300">
        <f ca="1">'Profile with CoM'!DM89*f_FinCalc</f>
        <v>0</v>
      </c>
      <c r="DN89" s="300">
        <f ca="1">'Profile with CoM'!DN89*f_FinCalc</f>
        <v>0</v>
      </c>
      <c r="DO89" s="300">
        <f ca="1">'Profile with CoM'!DO89*f_FinCalc</f>
        <v>0</v>
      </c>
      <c r="DP89" s="300">
        <f ca="1">'Profile with CoM'!DP89*f_FinCalc</f>
        <v>0</v>
      </c>
      <c r="DQ89" s="300">
        <f ca="1">'Profile with CoM'!DQ89*f_FinCalc</f>
        <v>0</v>
      </c>
      <c r="DR89" s="300">
        <f ca="1">'Profile with CoM'!DR89*f_FinCalc</f>
        <v>0</v>
      </c>
      <c r="DS89" s="300">
        <f ca="1">'Profile with CoM'!DS89*f_FinCalc</f>
        <v>0</v>
      </c>
      <c r="DT89" s="300">
        <f ca="1">'Profile with CoM'!DT89*f_FinCalc</f>
        <v>0</v>
      </c>
      <c r="DU89" s="300">
        <f ca="1">'Profile with CoM'!DU89*f_FinCalc</f>
        <v>0</v>
      </c>
      <c r="DV89" s="300">
        <f ca="1">'Profile with CoM'!DV89*f_FinCalc</f>
        <v>0</v>
      </c>
      <c r="DW89" s="300">
        <f ca="1">'Profile with CoM'!DW89*f_FinCalc</f>
        <v>0</v>
      </c>
      <c r="DX89" s="300">
        <f ca="1">'Profile with CoM'!DX89*f_FinCalc</f>
        <v>0</v>
      </c>
      <c r="DY89" s="300">
        <f ca="1">'Profile with CoM'!DY89*f_FinCalc</f>
        <v>0</v>
      </c>
      <c r="DZ89" s="300">
        <f ca="1">'Profile with CoM'!DZ89*f_FinCalc</f>
        <v>0</v>
      </c>
      <c r="EA89" s="300">
        <f ca="1">'Profile with CoM'!EA89*f_FinCalc</f>
        <v>0</v>
      </c>
      <c r="EB89" s="300">
        <f ca="1">'Profile with CoM'!EB89*f_FinCalc</f>
        <v>0</v>
      </c>
      <c r="EC89" s="300">
        <f ca="1">'Profile with CoM'!EC89*f_FinCalc</f>
        <v>0</v>
      </c>
      <c r="ED89" s="300">
        <f ca="1">'Profile with CoM'!ED89*f_FinCalc</f>
        <v>0</v>
      </c>
      <c r="EE89" s="300">
        <f ca="1">'Profile with CoM'!EE89*f_FinCalc</f>
        <v>0</v>
      </c>
      <c r="EF89" s="300">
        <f ca="1">'Profile with CoM'!EF89*f_FinCalc</f>
        <v>0</v>
      </c>
      <c r="EG89" s="300">
        <f ca="1">'Profile with CoM'!EG89*f_FinCalc</f>
        <v>0</v>
      </c>
      <c r="EH89" s="300">
        <f ca="1">'Profile with CoM'!EH89*f_FinCalc</f>
        <v>0</v>
      </c>
      <c r="EI89" s="300">
        <f ca="1">'Profile with CoM'!EI89*f_FinCalc</f>
        <v>0</v>
      </c>
      <c r="EJ89" s="300">
        <f ca="1">'Profile with CoM'!EJ89*f_FinCalc</f>
        <v>0</v>
      </c>
      <c r="EK89" s="300">
        <f ca="1">'Profile with CoM'!EK89*f_FinCalc</f>
        <v>0</v>
      </c>
      <c r="EL89" s="300">
        <f ca="1">'Profile with CoM'!EL89*f_FinCalc</f>
        <v>0</v>
      </c>
      <c r="EM89" s="300">
        <f ca="1">'Profile with CoM'!EM89*f_FinCalc</f>
        <v>0</v>
      </c>
      <c r="EN89" s="300">
        <f ca="1">'Profile with CoM'!EN89*f_FinCalc</f>
        <v>0</v>
      </c>
      <c r="EO89" s="300">
        <f ca="1">'Profile with CoM'!EO89*f_FinCalc</f>
        <v>0</v>
      </c>
      <c r="EP89" s="300">
        <f ca="1">'Profile with CoM'!EP89*f_FinCalc</f>
        <v>0</v>
      </c>
      <c r="EQ89" s="300">
        <f ca="1">'Profile with CoM'!EQ89*f_FinCalc</f>
        <v>0</v>
      </c>
      <c r="ER89" s="300">
        <f ca="1">'Profile with CoM'!ER89*f_FinCalc</f>
        <v>0</v>
      </c>
      <c r="ES89" s="300">
        <f ca="1">'Profile with CoM'!ES89*f_FinCalc</f>
        <v>0</v>
      </c>
      <c r="ET89" s="300">
        <f ca="1">'Profile with CoM'!ET89*f_FinCalc</f>
        <v>0</v>
      </c>
      <c r="EU89" s="300">
        <f ca="1">'Profile with CoM'!EU89*f_FinCalc</f>
        <v>0</v>
      </c>
      <c r="EV89" s="300">
        <f ca="1">'Profile with CoM'!EV89*f_FinCalc</f>
        <v>0</v>
      </c>
      <c r="EW89" s="300">
        <f ca="1">'Profile with CoM'!EW89*f_FinCalc</f>
        <v>0</v>
      </c>
      <c r="EX89" s="300">
        <f ca="1">'Profile with CoM'!EX89*f_FinCalc</f>
        <v>0</v>
      </c>
      <c r="EY89" s="612"/>
      <c r="EZ89" s="757" t="str">
        <f>'Main Input'!EZ89</f>
        <v>RPI</v>
      </c>
      <c r="FA89" s="757" t="str">
        <f>'Main Input'!FA89</f>
        <v>N/A</v>
      </c>
      <c r="FB89" s="766">
        <f>'Main Input'!FB89</f>
        <v>0</v>
      </c>
      <c r="FC89" s="766" t="str">
        <f>'Main Input'!FC89</f>
        <v>IT Solutions</v>
      </c>
      <c r="FD89" s="766" t="str">
        <f>'Main Input'!FD89</f>
        <v>Managed Services</v>
      </c>
      <c r="FE89" s="757" t="str">
        <f>'Main Input'!FE89</f>
        <v>Opex</v>
      </c>
      <c r="FF89" s="757" t="str">
        <f>'Main Input'!FF89</f>
        <v>ContractAccrual</v>
      </c>
      <c r="FG89" s="757" t="str">
        <f>'Main Input'!FG89</f>
        <v>Expense</v>
      </c>
      <c r="FH89" s="767" t="str">
        <f>'Main Input'!FH89</f>
        <v>A</v>
      </c>
      <c r="FI89" s="768">
        <f>'Main Input'!FI89</f>
        <v>0.22</v>
      </c>
      <c r="FJ89" s="768">
        <f>'Main Input'!FJ89</f>
        <v>0</v>
      </c>
      <c r="FK89" s="612"/>
      <c r="FL89" s="531">
        <f t="shared" si="31"/>
        <v>0</v>
      </c>
      <c r="FM89" s="86"/>
      <c r="FN89" s="612"/>
    </row>
    <row r="90" spans="1:170" ht="12.75" customHeight="1">
      <c r="A90" s="750" t="str">
        <f>'Main Input'!A90</f>
        <v>MTB</v>
      </c>
      <c r="B90" s="762" t="str">
        <f>'Main Input'!B90</f>
        <v>Business Unit</v>
      </c>
      <c r="C90" s="762" t="str">
        <f>'Main Input'!C90</f>
        <v>Labour</v>
      </c>
      <c r="D90" s="762" t="str">
        <f>'Main Input'!D90</f>
        <v>TFR</v>
      </c>
      <c r="E90" s="762" t="str">
        <f>'Main Input'!E90</f>
        <v>Migration Engineer #9 (Wintel)</v>
      </c>
      <c r="F90" s="753" t="str">
        <f>'Main Input'!F90</f>
        <v>direct</v>
      </c>
      <c r="G90" s="753" t="str">
        <f>'Main Input'!G90</f>
        <v>Person</v>
      </c>
      <c r="H90" s="753" t="str">
        <f>'Main Input'!H90</f>
        <v>TAC.CSA.2</v>
      </c>
      <c r="I90" s="753">
        <f>'Main Input'!I90</f>
        <v>0</v>
      </c>
      <c r="J90" s="753">
        <f>'Main Input'!J90</f>
        <v>0</v>
      </c>
      <c r="K90" s="753" t="str">
        <f>'Main Input'!K90</f>
        <v>FJS</v>
      </c>
      <c r="L90" s="753" t="str">
        <f>'Main Input'!L90</f>
        <v>pTran</v>
      </c>
      <c r="M90" s="753">
        <f>'Main Input'!M90</f>
        <v>0</v>
      </c>
      <c r="N90" s="753">
        <f>'Main Input'!N90</f>
        <v>0</v>
      </c>
      <c r="O90" s="753" t="str">
        <f>'Main Input'!O90</f>
        <v>SPAIN</v>
      </c>
      <c r="P90" s="753">
        <f>'Main Input'!P90</f>
        <v>313</v>
      </c>
      <c r="Q90" s="753" t="str">
        <f>'Main Input'!Q90</f>
        <v>EUR</v>
      </c>
      <c r="R90" s="753" t="str">
        <f>'Main Input'!R90</f>
        <v>EMEA</v>
      </c>
      <c r="S90" s="753" t="str">
        <f>'Main Input'!S90</f>
        <v>Local</v>
      </c>
      <c r="T90" s="753">
        <f>'Main Input'!T90</f>
        <v>0</v>
      </c>
      <c r="U90" s="753">
        <f>'Main Input'!U90</f>
        <v>0</v>
      </c>
      <c r="V90" s="753" t="str">
        <f>'Main Input'!V90</f>
        <v>4_ATP</v>
      </c>
      <c r="W90" s="753">
        <f>'Main Input'!W90</f>
        <v>0</v>
      </c>
      <c r="X90" s="753">
        <f>'Main Input'!X90</f>
        <v>0</v>
      </c>
      <c r="Y90" s="753">
        <f>'Main Input'!Y90</f>
        <v>0</v>
      </c>
      <c r="Z90" s="753">
        <f>'Main Input'!Z90</f>
        <v>0</v>
      </c>
      <c r="AA90" s="753">
        <f>'Main Input'!AA90</f>
        <v>0</v>
      </c>
      <c r="AB90" s="763">
        <f>'Main Input'!AB90</f>
        <v>0</v>
      </c>
      <c r="AC90" s="763" t="str">
        <f>'Main Input'!AC90</f>
        <v>Days</v>
      </c>
      <c r="AD90" s="764">
        <f>'Main Input'!AD90</f>
        <v>85</v>
      </c>
      <c r="AE90" s="765">
        <f t="shared" ca="1" si="30"/>
        <v>35630.02492930548</v>
      </c>
      <c r="AF90" s="299">
        <f ca="1">'Profile with CoM'!AF90*f_FinCalc</f>
        <v>0</v>
      </c>
      <c r="AG90" s="300">
        <f ca="1">'Profile with CoM'!AG90*f_FinCalc</f>
        <v>0</v>
      </c>
      <c r="AH90" s="300">
        <f ca="1">'Profile with CoM'!AH90*f_FinCalc</f>
        <v>0</v>
      </c>
      <c r="AI90" s="300">
        <f ca="1">'Profile with CoM'!AI90*f_FinCalc</f>
        <v>0</v>
      </c>
      <c r="AJ90" s="300">
        <f ca="1">'Profile with CoM'!AJ90*f_FinCalc</f>
        <v>0</v>
      </c>
      <c r="AK90" s="300">
        <f ca="1">'Profile with CoM'!AK90*f_FinCalc</f>
        <v>35630.02492930548</v>
      </c>
      <c r="AL90" s="300">
        <f ca="1">'Profile with CoM'!AL90*f_FinCalc</f>
        <v>0</v>
      </c>
      <c r="AM90" s="300">
        <f ca="1">'Profile with CoM'!AM90*f_FinCalc</f>
        <v>0</v>
      </c>
      <c r="AN90" s="300">
        <f ca="1">'Profile with CoM'!AN90*f_FinCalc</f>
        <v>0</v>
      </c>
      <c r="AO90" s="300">
        <f ca="1">'Profile with CoM'!AO90*f_FinCalc</f>
        <v>0</v>
      </c>
      <c r="AP90" s="300">
        <f ca="1">'Profile with CoM'!AP90*f_FinCalc</f>
        <v>0</v>
      </c>
      <c r="AQ90" s="300">
        <f ca="1">'Profile with CoM'!AQ90*f_FinCalc</f>
        <v>0</v>
      </c>
      <c r="AR90" s="300">
        <f ca="1">'Profile with CoM'!AR90*f_FinCalc</f>
        <v>0</v>
      </c>
      <c r="AS90" s="300">
        <f ca="1">'Profile with CoM'!AS90*f_FinCalc</f>
        <v>0</v>
      </c>
      <c r="AT90" s="300">
        <f ca="1">'Profile with CoM'!AT90*f_FinCalc</f>
        <v>0</v>
      </c>
      <c r="AU90" s="300">
        <f ca="1">'Profile with CoM'!AU90*f_FinCalc</f>
        <v>0</v>
      </c>
      <c r="AV90" s="300">
        <f ca="1">'Profile with CoM'!AV90*f_FinCalc</f>
        <v>0</v>
      </c>
      <c r="AW90" s="300">
        <f ca="1">'Profile with CoM'!AW90*f_FinCalc</f>
        <v>0</v>
      </c>
      <c r="AX90" s="300">
        <f ca="1">'Profile with CoM'!AX90*f_FinCalc</f>
        <v>0</v>
      </c>
      <c r="AY90" s="300">
        <f ca="1">'Profile with CoM'!AY90*f_FinCalc</f>
        <v>0</v>
      </c>
      <c r="AZ90" s="300">
        <f ca="1">'Profile with CoM'!AZ90*f_FinCalc</f>
        <v>0</v>
      </c>
      <c r="BA90" s="300">
        <f ca="1">'Profile with CoM'!BA90*f_FinCalc</f>
        <v>0</v>
      </c>
      <c r="BB90" s="300">
        <f ca="1">'Profile with CoM'!BB90*f_FinCalc</f>
        <v>0</v>
      </c>
      <c r="BC90" s="300">
        <f ca="1">'Profile with CoM'!BC90*f_FinCalc</f>
        <v>0</v>
      </c>
      <c r="BD90" s="300">
        <f ca="1">'Profile with CoM'!BD90*f_FinCalc</f>
        <v>0</v>
      </c>
      <c r="BE90" s="300">
        <f ca="1">'Profile with CoM'!BE90*f_FinCalc</f>
        <v>0</v>
      </c>
      <c r="BF90" s="300">
        <f ca="1">'Profile with CoM'!BF90*f_FinCalc</f>
        <v>0</v>
      </c>
      <c r="BG90" s="300">
        <f ca="1">'Profile with CoM'!BG90*f_FinCalc</f>
        <v>0</v>
      </c>
      <c r="BH90" s="300">
        <f ca="1">'Profile with CoM'!BH90*f_FinCalc</f>
        <v>0</v>
      </c>
      <c r="BI90" s="300">
        <f ca="1">'Profile with CoM'!BI90*f_FinCalc</f>
        <v>0</v>
      </c>
      <c r="BJ90" s="300">
        <f ca="1">'Profile with CoM'!BJ90*f_FinCalc</f>
        <v>0</v>
      </c>
      <c r="BK90" s="300">
        <f ca="1">'Profile with CoM'!BK90*f_FinCalc</f>
        <v>0</v>
      </c>
      <c r="BL90" s="300">
        <f ca="1">'Profile with CoM'!BL90*f_FinCalc</f>
        <v>0</v>
      </c>
      <c r="BM90" s="300">
        <f ca="1">'Profile with CoM'!BM90*f_FinCalc</f>
        <v>0</v>
      </c>
      <c r="BN90" s="300">
        <f ca="1">'Profile with CoM'!BN90*f_FinCalc</f>
        <v>0</v>
      </c>
      <c r="BO90" s="300">
        <f ca="1">'Profile with CoM'!BO90*f_FinCalc</f>
        <v>0</v>
      </c>
      <c r="BP90" s="300">
        <f ca="1">'Profile with CoM'!BP90*f_FinCalc</f>
        <v>0</v>
      </c>
      <c r="BQ90" s="300">
        <f ca="1">'Profile with CoM'!BQ90*f_FinCalc</f>
        <v>0</v>
      </c>
      <c r="BR90" s="300">
        <f ca="1">'Profile with CoM'!BR90*f_FinCalc</f>
        <v>0</v>
      </c>
      <c r="BS90" s="300">
        <f ca="1">'Profile with CoM'!BS90*f_FinCalc</f>
        <v>0</v>
      </c>
      <c r="BT90" s="300">
        <f ca="1">'Profile with CoM'!BT90*f_FinCalc</f>
        <v>0</v>
      </c>
      <c r="BU90" s="300">
        <f ca="1">'Profile with CoM'!BU90*f_FinCalc</f>
        <v>0</v>
      </c>
      <c r="BV90" s="300">
        <f ca="1">'Profile with CoM'!BV90*f_FinCalc</f>
        <v>0</v>
      </c>
      <c r="BW90" s="300">
        <f ca="1">'Profile with CoM'!BW90*f_FinCalc</f>
        <v>0</v>
      </c>
      <c r="BX90" s="300">
        <f ca="1">'Profile with CoM'!BX90*f_FinCalc</f>
        <v>0</v>
      </c>
      <c r="BY90" s="300">
        <f ca="1">'Profile with CoM'!BY90*f_FinCalc</f>
        <v>0</v>
      </c>
      <c r="BZ90" s="300">
        <f ca="1">'Profile with CoM'!BZ90*f_FinCalc</f>
        <v>0</v>
      </c>
      <c r="CA90" s="300">
        <f ca="1">'Profile with CoM'!CA90*f_FinCalc</f>
        <v>0</v>
      </c>
      <c r="CB90" s="300">
        <f ca="1">'Profile with CoM'!CB90*f_FinCalc</f>
        <v>0</v>
      </c>
      <c r="CC90" s="300">
        <f ca="1">'Profile with CoM'!CC90*f_FinCalc</f>
        <v>0</v>
      </c>
      <c r="CD90" s="300">
        <f ca="1">'Profile with CoM'!CD90*f_FinCalc</f>
        <v>0</v>
      </c>
      <c r="CE90" s="300">
        <f ca="1">'Profile with CoM'!CE90*f_FinCalc</f>
        <v>0</v>
      </c>
      <c r="CF90" s="300">
        <f ca="1">'Profile with CoM'!CF90*f_FinCalc</f>
        <v>0</v>
      </c>
      <c r="CG90" s="300">
        <f ca="1">'Profile with CoM'!CG90*f_FinCalc</f>
        <v>0</v>
      </c>
      <c r="CH90" s="300">
        <f ca="1">'Profile with CoM'!CH90*f_FinCalc</f>
        <v>0</v>
      </c>
      <c r="CI90" s="300">
        <f ca="1">'Profile with CoM'!CI90*f_FinCalc</f>
        <v>0</v>
      </c>
      <c r="CJ90" s="300">
        <f ca="1">'Profile with CoM'!CJ90*f_FinCalc</f>
        <v>0</v>
      </c>
      <c r="CK90" s="300">
        <f ca="1">'Profile with CoM'!CK90*f_FinCalc</f>
        <v>0</v>
      </c>
      <c r="CL90" s="300">
        <f ca="1">'Profile with CoM'!CL90*f_FinCalc</f>
        <v>0</v>
      </c>
      <c r="CM90" s="300">
        <f ca="1">'Profile with CoM'!CM90*f_FinCalc</f>
        <v>0</v>
      </c>
      <c r="CN90" s="300">
        <f ca="1">'Profile with CoM'!CN90*f_FinCalc</f>
        <v>0</v>
      </c>
      <c r="CO90" s="300">
        <f ca="1">'Profile with CoM'!CO90*f_FinCalc</f>
        <v>0</v>
      </c>
      <c r="CP90" s="300">
        <f ca="1">'Profile with CoM'!CP90*f_FinCalc</f>
        <v>0</v>
      </c>
      <c r="CQ90" s="300">
        <f ca="1">'Profile with CoM'!CQ90*f_FinCalc</f>
        <v>0</v>
      </c>
      <c r="CR90" s="300">
        <f ca="1">'Profile with CoM'!CR90*f_FinCalc</f>
        <v>0</v>
      </c>
      <c r="CS90" s="300">
        <f ca="1">'Profile with CoM'!CS90*f_FinCalc</f>
        <v>0</v>
      </c>
      <c r="CT90" s="300">
        <f ca="1">'Profile with CoM'!CT90*f_FinCalc</f>
        <v>0</v>
      </c>
      <c r="CU90" s="300">
        <f ca="1">'Profile with CoM'!CU90*f_FinCalc</f>
        <v>0</v>
      </c>
      <c r="CV90" s="300">
        <f ca="1">'Profile with CoM'!CV90*f_FinCalc</f>
        <v>0</v>
      </c>
      <c r="CW90" s="300">
        <f ca="1">'Profile with CoM'!CW90*f_FinCalc</f>
        <v>0</v>
      </c>
      <c r="CX90" s="300">
        <f ca="1">'Profile with CoM'!CX90*f_FinCalc</f>
        <v>0</v>
      </c>
      <c r="CY90" s="300">
        <f ca="1">'Profile with CoM'!CY90*f_FinCalc</f>
        <v>0</v>
      </c>
      <c r="CZ90" s="300">
        <f ca="1">'Profile with CoM'!CZ90*f_FinCalc</f>
        <v>0</v>
      </c>
      <c r="DA90" s="300">
        <f ca="1">'Profile with CoM'!DA90*f_FinCalc</f>
        <v>0</v>
      </c>
      <c r="DB90" s="300">
        <f ca="1">'Profile with CoM'!DB90*f_FinCalc</f>
        <v>0</v>
      </c>
      <c r="DC90" s="300">
        <f ca="1">'Profile with CoM'!DC90*f_FinCalc</f>
        <v>0</v>
      </c>
      <c r="DD90" s="300">
        <f ca="1">'Profile with CoM'!DD90*f_FinCalc</f>
        <v>0</v>
      </c>
      <c r="DE90" s="300">
        <f ca="1">'Profile with CoM'!DE90*f_FinCalc</f>
        <v>0</v>
      </c>
      <c r="DF90" s="300">
        <f ca="1">'Profile with CoM'!DF90*f_FinCalc</f>
        <v>0</v>
      </c>
      <c r="DG90" s="300">
        <f ca="1">'Profile with CoM'!DG90*f_FinCalc</f>
        <v>0</v>
      </c>
      <c r="DH90" s="300">
        <f ca="1">'Profile with CoM'!DH90*f_FinCalc</f>
        <v>0</v>
      </c>
      <c r="DI90" s="300">
        <f ca="1">'Profile with CoM'!DI90*f_FinCalc</f>
        <v>0</v>
      </c>
      <c r="DJ90" s="300">
        <f ca="1">'Profile with CoM'!DJ90*f_FinCalc</f>
        <v>0</v>
      </c>
      <c r="DK90" s="300">
        <f ca="1">'Profile with CoM'!DK90*f_FinCalc</f>
        <v>0</v>
      </c>
      <c r="DL90" s="300">
        <f ca="1">'Profile with CoM'!DL90*f_FinCalc</f>
        <v>0</v>
      </c>
      <c r="DM90" s="300">
        <f ca="1">'Profile with CoM'!DM90*f_FinCalc</f>
        <v>0</v>
      </c>
      <c r="DN90" s="300">
        <f ca="1">'Profile with CoM'!DN90*f_FinCalc</f>
        <v>0</v>
      </c>
      <c r="DO90" s="300">
        <f ca="1">'Profile with CoM'!DO90*f_FinCalc</f>
        <v>0</v>
      </c>
      <c r="DP90" s="300">
        <f ca="1">'Profile with CoM'!DP90*f_FinCalc</f>
        <v>0</v>
      </c>
      <c r="DQ90" s="300">
        <f ca="1">'Profile with CoM'!DQ90*f_FinCalc</f>
        <v>0</v>
      </c>
      <c r="DR90" s="300">
        <f ca="1">'Profile with CoM'!DR90*f_FinCalc</f>
        <v>0</v>
      </c>
      <c r="DS90" s="300">
        <f ca="1">'Profile with CoM'!DS90*f_FinCalc</f>
        <v>0</v>
      </c>
      <c r="DT90" s="300">
        <f ca="1">'Profile with CoM'!DT90*f_FinCalc</f>
        <v>0</v>
      </c>
      <c r="DU90" s="300">
        <f ca="1">'Profile with CoM'!DU90*f_FinCalc</f>
        <v>0</v>
      </c>
      <c r="DV90" s="300">
        <f ca="1">'Profile with CoM'!DV90*f_FinCalc</f>
        <v>0</v>
      </c>
      <c r="DW90" s="300">
        <f ca="1">'Profile with CoM'!DW90*f_FinCalc</f>
        <v>0</v>
      </c>
      <c r="DX90" s="300">
        <f ca="1">'Profile with CoM'!DX90*f_FinCalc</f>
        <v>0</v>
      </c>
      <c r="DY90" s="300">
        <f ca="1">'Profile with CoM'!DY90*f_FinCalc</f>
        <v>0</v>
      </c>
      <c r="DZ90" s="300">
        <f ca="1">'Profile with CoM'!DZ90*f_FinCalc</f>
        <v>0</v>
      </c>
      <c r="EA90" s="300">
        <f ca="1">'Profile with CoM'!EA90*f_FinCalc</f>
        <v>0</v>
      </c>
      <c r="EB90" s="300">
        <f ca="1">'Profile with CoM'!EB90*f_FinCalc</f>
        <v>0</v>
      </c>
      <c r="EC90" s="300">
        <f ca="1">'Profile with CoM'!EC90*f_FinCalc</f>
        <v>0</v>
      </c>
      <c r="ED90" s="300">
        <f ca="1">'Profile with CoM'!ED90*f_FinCalc</f>
        <v>0</v>
      </c>
      <c r="EE90" s="300">
        <f ca="1">'Profile with CoM'!EE90*f_FinCalc</f>
        <v>0</v>
      </c>
      <c r="EF90" s="300">
        <f ca="1">'Profile with CoM'!EF90*f_FinCalc</f>
        <v>0</v>
      </c>
      <c r="EG90" s="300">
        <f ca="1">'Profile with CoM'!EG90*f_FinCalc</f>
        <v>0</v>
      </c>
      <c r="EH90" s="300">
        <f ca="1">'Profile with CoM'!EH90*f_FinCalc</f>
        <v>0</v>
      </c>
      <c r="EI90" s="300">
        <f ca="1">'Profile with CoM'!EI90*f_FinCalc</f>
        <v>0</v>
      </c>
      <c r="EJ90" s="300">
        <f ca="1">'Profile with CoM'!EJ90*f_FinCalc</f>
        <v>0</v>
      </c>
      <c r="EK90" s="300">
        <f ca="1">'Profile with CoM'!EK90*f_FinCalc</f>
        <v>0</v>
      </c>
      <c r="EL90" s="300">
        <f ca="1">'Profile with CoM'!EL90*f_FinCalc</f>
        <v>0</v>
      </c>
      <c r="EM90" s="300">
        <f ca="1">'Profile with CoM'!EM90*f_FinCalc</f>
        <v>0</v>
      </c>
      <c r="EN90" s="300">
        <f ca="1">'Profile with CoM'!EN90*f_FinCalc</f>
        <v>0</v>
      </c>
      <c r="EO90" s="300">
        <f ca="1">'Profile with CoM'!EO90*f_FinCalc</f>
        <v>0</v>
      </c>
      <c r="EP90" s="300">
        <f ca="1">'Profile with CoM'!EP90*f_FinCalc</f>
        <v>0</v>
      </c>
      <c r="EQ90" s="300">
        <f ca="1">'Profile with CoM'!EQ90*f_FinCalc</f>
        <v>0</v>
      </c>
      <c r="ER90" s="300">
        <f ca="1">'Profile with CoM'!ER90*f_FinCalc</f>
        <v>0</v>
      </c>
      <c r="ES90" s="300">
        <f ca="1">'Profile with CoM'!ES90*f_FinCalc</f>
        <v>0</v>
      </c>
      <c r="ET90" s="300">
        <f ca="1">'Profile with CoM'!ET90*f_FinCalc</f>
        <v>0</v>
      </c>
      <c r="EU90" s="300">
        <f ca="1">'Profile with CoM'!EU90*f_FinCalc</f>
        <v>0</v>
      </c>
      <c r="EV90" s="300">
        <f ca="1">'Profile with CoM'!EV90*f_FinCalc</f>
        <v>0</v>
      </c>
      <c r="EW90" s="300">
        <f ca="1">'Profile with CoM'!EW90*f_FinCalc</f>
        <v>0</v>
      </c>
      <c r="EX90" s="300">
        <f ca="1">'Profile with CoM'!EX90*f_FinCalc</f>
        <v>0</v>
      </c>
      <c r="EY90" s="612"/>
      <c r="EZ90" s="757" t="str">
        <f>'Main Input'!EZ90</f>
        <v>RPI</v>
      </c>
      <c r="FA90" s="757" t="str">
        <f>'Main Input'!FA90</f>
        <v>N/A</v>
      </c>
      <c r="FB90" s="766">
        <f>'Main Input'!FB90</f>
        <v>0</v>
      </c>
      <c r="FC90" s="766" t="str">
        <f>'Main Input'!FC90</f>
        <v>IT Solutions</v>
      </c>
      <c r="FD90" s="766" t="str">
        <f>'Main Input'!FD90</f>
        <v>Managed Services</v>
      </c>
      <c r="FE90" s="757" t="str">
        <f>'Main Input'!FE90</f>
        <v>Opex</v>
      </c>
      <c r="FF90" s="757" t="str">
        <f>'Main Input'!FF90</f>
        <v>ContractAccrual</v>
      </c>
      <c r="FG90" s="757" t="str">
        <f>'Main Input'!FG90</f>
        <v>Expense</v>
      </c>
      <c r="FH90" s="767" t="str">
        <f>'Main Input'!FH90</f>
        <v>A</v>
      </c>
      <c r="FI90" s="768">
        <f>'Main Input'!FI90</f>
        <v>0.22</v>
      </c>
      <c r="FJ90" s="768">
        <f>'Main Input'!FJ90</f>
        <v>0</v>
      </c>
      <c r="FK90" s="612"/>
      <c r="FL90" s="531">
        <f t="shared" ref="FL90:FL112" si="32">CVbloc6</f>
        <v>0</v>
      </c>
      <c r="FM90" s="86"/>
      <c r="FN90" s="612"/>
    </row>
    <row r="91" spans="1:170" ht="12.75" customHeight="1">
      <c r="A91" s="750" t="str">
        <f>'Main Input'!A91</f>
        <v>MTB</v>
      </c>
      <c r="B91" s="762" t="str">
        <f>'Main Input'!B91</f>
        <v>Business Unit</v>
      </c>
      <c r="C91" s="762" t="str">
        <f>'Main Input'!C91</f>
        <v>Labour</v>
      </c>
      <c r="D91" s="762" t="str">
        <f>'Main Input'!D91</f>
        <v>TFR</v>
      </c>
      <c r="E91" s="762" t="str">
        <f>'Main Input'!E91</f>
        <v>Migration Engineer #10 (Wintel)</v>
      </c>
      <c r="F91" s="753" t="str">
        <f>'Main Input'!F91</f>
        <v>direct</v>
      </c>
      <c r="G91" s="753" t="str">
        <f>'Main Input'!G91</f>
        <v>Person</v>
      </c>
      <c r="H91" s="753" t="str">
        <f>'Main Input'!H91</f>
        <v>TAC.CSA.2</v>
      </c>
      <c r="I91" s="753">
        <f>'Main Input'!I91</f>
        <v>0</v>
      </c>
      <c r="J91" s="753">
        <f>'Main Input'!J91</f>
        <v>0</v>
      </c>
      <c r="K91" s="753" t="str">
        <f>'Main Input'!K91</f>
        <v>FJS</v>
      </c>
      <c r="L91" s="753" t="str">
        <f>'Main Input'!L91</f>
        <v>pTran</v>
      </c>
      <c r="M91" s="753">
        <f>'Main Input'!M91</f>
        <v>0</v>
      </c>
      <c r="N91" s="753">
        <f>'Main Input'!N91</f>
        <v>0</v>
      </c>
      <c r="O91" s="753" t="str">
        <f>'Main Input'!O91</f>
        <v>SPAIN</v>
      </c>
      <c r="P91" s="753">
        <f>'Main Input'!P91</f>
        <v>313</v>
      </c>
      <c r="Q91" s="753" t="str">
        <f>'Main Input'!Q91</f>
        <v>EUR</v>
      </c>
      <c r="R91" s="753" t="str">
        <f>'Main Input'!R91</f>
        <v>EMEA</v>
      </c>
      <c r="S91" s="753" t="str">
        <f>'Main Input'!S91</f>
        <v>Local</v>
      </c>
      <c r="T91" s="753">
        <f>'Main Input'!T91</f>
        <v>0</v>
      </c>
      <c r="U91" s="753">
        <f>'Main Input'!U91</f>
        <v>0</v>
      </c>
      <c r="V91" s="753" t="str">
        <f>'Main Input'!V91</f>
        <v>4_ATP</v>
      </c>
      <c r="W91" s="753">
        <f>'Main Input'!W91</f>
        <v>0</v>
      </c>
      <c r="X91" s="753">
        <f>'Main Input'!X91</f>
        <v>0</v>
      </c>
      <c r="Y91" s="753">
        <f>'Main Input'!Y91</f>
        <v>0</v>
      </c>
      <c r="Z91" s="753">
        <f>'Main Input'!Z91</f>
        <v>0</v>
      </c>
      <c r="AA91" s="753">
        <f>'Main Input'!AA91</f>
        <v>0</v>
      </c>
      <c r="AB91" s="763">
        <f>'Main Input'!AB91</f>
        <v>0</v>
      </c>
      <c r="AC91" s="763" t="str">
        <f>'Main Input'!AC91</f>
        <v>Days</v>
      </c>
      <c r="AD91" s="764">
        <f>'Main Input'!AD91</f>
        <v>85</v>
      </c>
      <c r="AE91" s="765">
        <f t="shared" ca="1" si="30"/>
        <v>35630.02492930548</v>
      </c>
      <c r="AF91" s="299">
        <f ca="1">'Profile with CoM'!AF91*f_FinCalc</f>
        <v>0</v>
      </c>
      <c r="AG91" s="300">
        <f ca="1">'Profile with CoM'!AG91*f_FinCalc</f>
        <v>0</v>
      </c>
      <c r="AH91" s="300">
        <f ca="1">'Profile with CoM'!AH91*f_FinCalc</f>
        <v>0</v>
      </c>
      <c r="AI91" s="300">
        <f ca="1">'Profile with CoM'!AI91*f_FinCalc</f>
        <v>0</v>
      </c>
      <c r="AJ91" s="300">
        <f ca="1">'Profile with CoM'!AJ91*f_FinCalc</f>
        <v>0</v>
      </c>
      <c r="AK91" s="300">
        <f ca="1">'Profile with CoM'!AK91*f_FinCalc</f>
        <v>35630.02492930548</v>
      </c>
      <c r="AL91" s="300">
        <f ca="1">'Profile with CoM'!AL91*f_FinCalc</f>
        <v>0</v>
      </c>
      <c r="AM91" s="300">
        <f ca="1">'Profile with CoM'!AM91*f_FinCalc</f>
        <v>0</v>
      </c>
      <c r="AN91" s="300">
        <f ca="1">'Profile with CoM'!AN91*f_FinCalc</f>
        <v>0</v>
      </c>
      <c r="AO91" s="300">
        <f ca="1">'Profile with CoM'!AO91*f_FinCalc</f>
        <v>0</v>
      </c>
      <c r="AP91" s="300">
        <f ca="1">'Profile with CoM'!AP91*f_FinCalc</f>
        <v>0</v>
      </c>
      <c r="AQ91" s="300">
        <f ca="1">'Profile with CoM'!AQ91*f_FinCalc</f>
        <v>0</v>
      </c>
      <c r="AR91" s="300">
        <f ca="1">'Profile with CoM'!AR91*f_FinCalc</f>
        <v>0</v>
      </c>
      <c r="AS91" s="300">
        <f ca="1">'Profile with CoM'!AS91*f_FinCalc</f>
        <v>0</v>
      </c>
      <c r="AT91" s="300">
        <f ca="1">'Profile with CoM'!AT91*f_FinCalc</f>
        <v>0</v>
      </c>
      <c r="AU91" s="300">
        <f ca="1">'Profile with CoM'!AU91*f_FinCalc</f>
        <v>0</v>
      </c>
      <c r="AV91" s="300">
        <f ca="1">'Profile with CoM'!AV91*f_FinCalc</f>
        <v>0</v>
      </c>
      <c r="AW91" s="300">
        <f ca="1">'Profile with CoM'!AW91*f_FinCalc</f>
        <v>0</v>
      </c>
      <c r="AX91" s="300">
        <f ca="1">'Profile with CoM'!AX91*f_FinCalc</f>
        <v>0</v>
      </c>
      <c r="AY91" s="300">
        <f ca="1">'Profile with CoM'!AY91*f_FinCalc</f>
        <v>0</v>
      </c>
      <c r="AZ91" s="300">
        <f ca="1">'Profile with CoM'!AZ91*f_FinCalc</f>
        <v>0</v>
      </c>
      <c r="BA91" s="300">
        <f ca="1">'Profile with CoM'!BA91*f_FinCalc</f>
        <v>0</v>
      </c>
      <c r="BB91" s="300">
        <f ca="1">'Profile with CoM'!BB91*f_FinCalc</f>
        <v>0</v>
      </c>
      <c r="BC91" s="300">
        <f ca="1">'Profile with CoM'!BC91*f_FinCalc</f>
        <v>0</v>
      </c>
      <c r="BD91" s="300">
        <f ca="1">'Profile with CoM'!BD91*f_FinCalc</f>
        <v>0</v>
      </c>
      <c r="BE91" s="300">
        <f ca="1">'Profile with CoM'!BE91*f_FinCalc</f>
        <v>0</v>
      </c>
      <c r="BF91" s="300">
        <f ca="1">'Profile with CoM'!BF91*f_FinCalc</f>
        <v>0</v>
      </c>
      <c r="BG91" s="300">
        <f ca="1">'Profile with CoM'!BG91*f_FinCalc</f>
        <v>0</v>
      </c>
      <c r="BH91" s="300">
        <f ca="1">'Profile with CoM'!BH91*f_FinCalc</f>
        <v>0</v>
      </c>
      <c r="BI91" s="300">
        <f ca="1">'Profile with CoM'!BI91*f_FinCalc</f>
        <v>0</v>
      </c>
      <c r="BJ91" s="300">
        <f ca="1">'Profile with CoM'!BJ91*f_FinCalc</f>
        <v>0</v>
      </c>
      <c r="BK91" s="300">
        <f ca="1">'Profile with CoM'!BK91*f_FinCalc</f>
        <v>0</v>
      </c>
      <c r="BL91" s="300">
        <f ca="1">'Profile with CoM'!BL91*f_FinCalc</f>
        <v>0</v>
      </c>
      <c r="BM91" s="300">
        <f ca="1">'Profile with CoM'!BM91*f_FinCalc</f>
        <v>0</v>
      </c>
      <c r="BN91" s="300">
        <f ca="1">'Profile with CoM'!BN91*f_FinCalc</f>
        <v>0</v>
      </c>
      <c r="BO91" s="300">
        <f ca="1">'Profile with CoM'!BO91*f_FinCalc</f>
        <v>0</v>
      </c>
      <c r="BP91" s="300">
        <f ca="1">'Profile with CoM'!BP91*f_FinCalc</f>
        <v>0</v>
      </c>
      <c r="BQ91" s="300">
        <f ca="1">'Profile with CoM'!BQ91*f_FinCalc</f>
        <v>0</v>
      </c>
      <c r="BR91" s="300">
        <f ca="1">'Profile with CoM'!BR91*f_FinCalc</f>
        <v>0</v>
      </c>
      <c r="BS91" s="300">
        <f ca="1">'Profile with CoM'!BS91*f_FinCalc</f>
        <v>0</v>
      </c>
      <c r="BT91" s="300">
        <f ca="1">'Profile with CoM'!BT91*f_FinCalc</f>
        <v>0</v>
      </c>
      <c r="BU91" s="300">
        <f ca="1">'Profile with CoM'!BU91*f_FinCalc</f>
        <v>0</v>
      </c>
      <c r="BV91" s="300">
        <f ca="1">'Profile with CoM'!BV91*f_FinCalc</f>
        <v>0</v>
      </c>
      <c r="BW91" s="300">
        <f ca="1">'Profile with CoM'!BW91*f_FinCalc</f>
        <v>0</v>
      </c>
      <c r="BX91" s="300">
        <f ca="1">'Profile with CoM'!BX91*f_FinCalc</f>
        <v>0</v>
      </c>
      <c r="BY91" s="300">
        <f ca="1">'Profile with CoM'!BY91*f_FinCalc</f>
        <v>0</v>
      </c>
      <c r="BZ91" s="300">
        <f ca="1">'Profile with CoM'!BZ91*f_FinCalc</f>
        <v>0</v>
      </c>
      <c r="CA91" s="300">
        <f ca="1">'Profile with CoM'!CA91*f_FinCalc</f>
        <v>0</v>
      </c>
      <c r="CB91" s="300">
        <f ca="1">'Profile with CoM'!CB91*f_FinCalc</f>
        <v>0</v>
      </c>
      <c r="CC91" s="300">
        <f ca="1">'Profile with CoM'!CC91*f_FinCalc</f>
        <v>0</v>
      </c>
      <c r="CD91" s="300">
        <f ca="1">'Profile with CoM'!CD91*f_FinCalc</f>
        <v>0</v>
      </c>
      <c r="CE91" s="300">
        <f ca="1">'Profile with CoM'!CE91*f_FinCalc</f>
        <v>0</v>
      </c>
      <c r="CF91" s="300">
        <f ca="1">'Profile with CoM'!CF91*f_FinCalc</f>
        <v>0</v>
      </c>
      <c r="CG91" s="300">
        <f ca="1">'Profile with CoM'!CG91*f_FinCalc</f>
        <v>0</v>
      </c>
      <c r="CH91" s="300">
        <f ca="1">'Profile with CoM'!CH91*f_FinCalc</f>
        <v>0</v>
      </c>
      <c r="CI91" s="300">
        <f ca="1">'Profile with CoM'!CI91*f_FinCalc</f>
        <v>0</v>
      </c>
      <c r="CJ91" s="300">
        <f ca="1">'Profile with CoM'!CJ91*f_FinCalc</f>
        <v>0</v>
      </c>
      <c r="CK91" s="300">
        <f ca="1">'Profile with CoM'!CK91*f_FinCalc</f>
        <v>0</v>
      </c>
      <c r="CL91" s="300">
        <f ca="1">'Profile with CoM'!CL91*f_FinCalc</f>
        <v>0</v>
      </c>
      <c r="CM91" s="300">
        <f ca="1">'Profile with CoM'!CM91*f_FinCalc</f>
        <v>0</v>
      </c>
      <c r="CN91" s="300">
        <f ca="1">'Profile with CoM'!CN91*f_FinCalc</f>
        <v>0</v>
      </c>
      <c r="CO91" s="300">
        <f ca="1">'Profile with CoM'!CO91*f_FinCalc</f>
        <v>0</v>
      </c>
      <c r="CP91" s="300">
        <f ca="1">'Profile with CoM'!CP91*f_FinCalc</f>
        <v>0</v>
      </c>
      <c r="CQ91" s="300">
        <f ca="1">'Profile with CoM'!CQ91*f_FinCalc</f>
        <v>0</v>
      </c>
      <c r="CR91" s="300">
        <f ca="1">'Profile with CoM'!CR91*f_FinCalc</f>
        <v>0</v>
      </c>
      <c r="CS91" s="300">
        <f ca="1">'Profile with CoM'!CS91*f_FinCalc</f>
        <v>0</v>
      </c>
      <c r="CT91" s="300">
        <f ca="1">'Profile with CoM'!CT91*f_FinCalc</f>
        <v>0</v>
      </c>
      <c r="CU91" s="300">
        <f ca="1">'Profile with CoM'!CU91*f_FinCalc</f>
        <v>0</v>
      </c>
      <c r="CV91" s="300">
        <f ca="1">'Profile with CoM'!CV91*f_FinCalc</f>
        <v>0</v>
      </c>
      <c r="CW91" s="300">
        <f ca="1">'Profile with CoM'!CW91*f_FinCalc</f>
        <v>0</v>
      </c>
      <c r="CX91" s="300">
        <f ca="1">'Profile with CoM'!CX91*f_FinCalc</f>
        <v>0</v>
      </c>
      <c r="CY91" s="300">
        <f ca="1">'Profile with CoM'!CY91*f_FinCalc</f>
        <v>0</v>
      </c>
      <c r="CZ91" s="300">
        <f ca="1">'Profile with CoM'!CZ91*f_FinCalc</f>
        <v>0</v>
      </c>
      <c r="DA91" s="300">
        <f ca="1">'Profile with CoM'!DA91*f_FinCalc</f>
        <v>0</v>
      </c>
      <c r="DB91" s="300">
        <f ca="1">'Profile with CoM'!DB91*f_FinCalc</f>
        <v>0</v>
      </c>
      <c r="DC91" s="300">
        <f ca="1">'Profile with CoM'!DC91*f_FinCalc</f>
        <v>0</v>
      </c>
      <c r="DD91" s="300">
        <f ca="1">'Profile with CoM'!DD91*f_FinCalc</f>
        <v>0</v>
      </c>
      <c r="DE91" s="300">
        <f ca="1">'Profile with CoM'!DE91*f_FinCalc</f>
        <v>0</v>
      </c>
      <c r="DF91" s="300">
        <f ca="1">'Profile with CoM'!DF91*f_FinCalc</f>
        <v>0</v>
      </c>
      <c r="DG91" s="300">
        <f ca="1">'Profile with CoM'!DG91*f_FinCalc</f>
        <v>0</v>
      </c>
      <c r="DH91" s="300">
        <f ca="1">'Profile with CoM'!DH91*f_FinCalc</f>
        <v>0</v>
      </c>
      <c r="DI91" s="300">
        <f ca="1">'Profile with CoM'!DI91*f_FinCalc</f>
        <v>0</v>
      </c>
      <c r="DJ91" s="300">
        <f ca="1">'Profile with CoM'!DJ91*f_FinCalc</f>
        <v>0</v>
      </c>
      <c r="DK91" s="300">
        <f ca="1">'Profile with CoM'!DK91*f_FinCalc</f>
        <v>0</v>
      </c>
      <c r="DL91" s="300">
        <f ca="1">'Profile with CoM'!DL91*f_FinCalc</f>
        <v>0</v>
      </c>
      <c r="DM91" s="300">
        <f ca="1">'Profile with CoM'!DM91*f_FinCalc</f>
        <v>0</v>
      </c>
      <c r="DN91" s="300">
        <f ca="1">'Profile with CoM'!DN91*f_FinCalc</f>
        <v>0</v>
      </c>
      <c r="DO91" s="300">
        <f ca="1">'Profile with CoM'!DO91*f_FinCalc</f>
        <v>0</v>
      </c>
      <c r="DP91" s="300">
        <f ca="1">'Profile with CoM'!DP91*f_FinCalc</f>
        <v>0</v>
      </c>
      <c r="DQ91" s="300">
        <f ca="1">'Profile with CoM'!DQ91*f_FinCalc</f>
        <v>0</v>
      </c>
      <c r="DR91" s="300">
        <f ca="1">'Profile with CoM'!DR91*f_FinCalc</f>
        <v>0</v>
      </c>
      <c r="DS91" s="300">
        <f ca="1">'Profile with CoM'!DS91*f_FinCalc</f>
        <v>0</v>
      </c>
      <c r="DT91" s="300">
        <f ca="1">'Profile with CoM'!DT91*f_FinCalc</f>
        <v>0</v>
      </c>
      <c r="DU91" s="300">
        <f ca="1">'Profile with CoM'!DU91*f_FinCalc</f>
        <v>0</v>
      </c>
      <c r="DV91" s="300">
        <f ca="1">'Profile with CoM'!DV91*f_FinCalc</f>
        <v>0</v>
      </c>
      <c r="DW91" s="300">
        <f ca="1">'Profile with CoM'!DW91*f_FinCalc</f>
        <v>0</v>
      </c>
      <c r="DX91" s="300">
        <f ca="1">'Profile with CoM'!DX91*f_FinCalc</f>
        <v>0</v>
      </c>
      <c r="DY91" s="300">
        <f ca="1">'Profile with CoM'!DY91*f_FinCalc</f>
        <v>0</v>
      </c>
      <c r="DZ91" s="300">
        <f ca="1">'Profile with CoM'!DZ91*f_FinCalc</f>
        <v>0</v>
      </c>
      <c r="EA91" s="300">
        <f ca="1">'Profile with CoM'!EA91*f_FinCalc</f>
        <v>0</v>
      </c>
      <c r="EB91" s="300">
        <f ca="1">'Profile with CoM'!EB91*f_FinCalc</f>
        <v>0</v>
      </c>
      <c r="EC91" s="300">
        <f ca="1">'Profile with CoM'!EC91*f_FinCalc</f>
        <v>0</v>
      </c>
      <c r="ED91" s="300">
        <f ca="1">'Profile with CoM'!ED91*f_FinCalc</f>
        <v>0</v>
      </c>
      <c r="EE91" s="300">
        <f ca="1">'Profile with CoM'!EE91*f_FinCalc</f>
        <v>0</v>
      </c>
      <c r="EF91" s="300">
        <f ca="1">'Profile with CoM'!EF91*f_FinCalc</f>
        <v>0</v>
      </c>
      <c r="EG91" s="300">
        <f ca="1">'Profile with CoM'!EG91*f_FinCalc</f>
        <v>0</v>
      </c>
      <c r="EH91" s="300">
        <f ca="1">'Profile with CoM'!EH91*f_FinCalc</f>
        <v>0</v>
      </c>
      <c r="EI91" s="300">
        <f ca="1">'Profile with CoM'!EI91*f_FinCalc</f>
        <v>0</v>
      </c>
      <c r="EJ91" s="300">
        <f ca="1">'Profile with CoM'!EJ91*f_FinCalc</f>
        <v>0</v>
      </c>
      <c r="EK91" s="300">
        <f ca="1">'Profile with CoM'!EK91*f_FinCalc</f>
        <v>0</v>
      </c>
      <c r="EL91" s="300">
        <f ca="1">'Profile with CoM'!EL91*f_FinCalc</f>
        <v>0</v>
      </c>
      <c r="EM91" s="300">
        <f ca="1">'Profile with CoM'!EM91*f_FinCalc</f>
        <v>0</v>
      </c>
      <c r="EN91" s="300">
        <f ca="1">'Profile with CoM'!EN91*f_FinCalc</f>
        <v>0</v>
      </c>
      <c r="EO91" s="300">
        <f ca="1">'Profile with CoM'!EO91*f_FinCalc</f>
        <v>0</v>
      </c>
      <c r="EP91" s="300">
        <f ca="1">'Profile with CoM'!EP91*f_FinCalc</f>
        <v>0</v>
      </c>
      <c r="EQ91" s="300">
        <f ca="1">'Profile with CoM'!EQ91*f_FinCalc</f>
        <v>0</v>
      </c>
      <c r="ER91" s="300">
        <f ca="1">'Profile with CoM'!ER91*f_FinCalc</f>
        <v>0</v>
      </c>
      <c r="ES91" s="300">
        <f ca="1">'Profile with CoM'!ES91*f_FinCalc</f>
        <v>0</v>
      </c>
      <c r="ET91" s="300">
        <f ca="1">'Profile with CoM'!ET91*f_FinCalc</f>
        <v>0</v>
      </c>
      <c r="EU91" s="300">
        <f ca="1">'Profile with CoM'!EU91*f_FinCalc</f>
        <v>0</v>
      </c>
      <c r="EV91" s="300">
        <f ca="1">'Profile with CoM'!EV91*f_FinCalc</f>
        <v>0</v>
      </c>
      <c r="EW91" s="300">
        <f ca="1">'Profile with CoM'!EW91*f_FinCalc</f>
        <v>0</v>
      </c>
      <c r="EX91" s="300">
        <f ca="1">'Profile with CoM'!EX91*f_FinCalc</f>
        <v>0</v>
      </c>
      <c r="EY91" s="612"/>
      <c r="EZ91" s="757" t="str">
        <f>'Main Input'!EZ91</f>
        <v>RPI</v>
      </c>
      <c r="FA91" s="757" t="str">
        <f>'Main Input'!FA91</f>
        <v>N/A</v>
      </c>
      <c r="FB91" s="766">
        <f>'Main Input'!FB91</f>
        <v>0</v>
      </c>
      <c r="FC91" s="766" t="str">
        <f>'Main Input'!FC91</f>
        <v>IT Solutions</v>
      </c>
      <c r="FD91" s="766" t="str">
        <f>'Main Input'!FD91</f>
        <v>Managed Services</v>
      </c>
      <c r="FE91" s="757" t="str">
        <f>'Main Input'!FE91</f>
        <v>Opex</v>
      </c>
      <c r="FF91" s="757" t="str">
        <f>'Main Input'!FF91</f>
        <v>ContractAccrual</v>
      </c>
      <c r="FG91" s="757" t="str">
        <f>'Main Input'!FG91</f>
        <v>Expense</v>
      </c>
      <c r="FH91" s="767" t="str">
        <f>'Main Input'!FH91</f>
        <v>A</v>
      </c>
      <c r="FI91" s="768">
        <f>'Main Input'!FI91</f>
        <v>0.22</v>
      </c>
      <c r="FJ91" s="768">
        <f>'Main Input'!FJ91</f>
        <v>0</v>
      </c>
      <c r="FK91" s="612"/>
      <c r="FL91" s="531">
        <f t="shared" si="32"/>
        <v>0</v>
      </c>
      <c r="FM91" s="86"/>
      <c r="FN91" s="612"/>
    </row>
    <row r="92" spans="1:170" ht="12.75" customHeight="1">
      <c r="A92" s="750" t="str">
        <f>'Main Input'!A92</f>
        <v>MTB</v>
      </c>
      <c r="B92" s="762" t="str">
        <f>'Main Input'!B92</f>
        <v>Business Unit</v>
      </c>
      <c r="C92" s="762" t="str">
        <f>'Main Input'!C92</f>
        <v>Labour</v>
      </c>
      <c r="D92" s="762" t="str">
        <f>'Main Input'!D92</f>
        <v>TFR</v>
      </c>
      <c r="E92" s="762" t="str">
        <f>'Main Input'!E92</f>
        <v>Migration Engineer #11 (Wintel)</v>
      </c>
      <c r="F92" s="753" t="str">
        <f>'Main Input'!F92</f>
        <v>direct</v>
      </c>
      <c r="G92" s="753" t="str">
        <f>'Main Input'!G92</f>
        <v>Person</v>
      </c>
      <c r="H92" s="753" t="str">
        <f>'Main Input'!H92</f>
        <v>TAC.CSA.2</v>
      </c>
      <c r="I92" s="753">
        <f>'Main Input'!I92</f>
        <v>0</v>
      </c>
      <c r="J92" s="753">
        <f>'Main Input'!J92</f>
        <v>0</v>
      </c>
      <c r="K92" s="753" t="str">
        <f>'Main Input'!K92</f>
        <v>FJS</v>
      </c>
      <c r="L92" s="753" t="str">
        <f>'Main Input'!L92</f>
        <v>pTran</v>
      </c>
      <c r="M92" s="753">
        <f>'Main Input'!M92</f>
        <v>0</v>
      </c>
      <c r="N92" s="753">
        <f>'Main Input'!N92</f>
        <v>0</v>
      </c>
      <c r="O92" s="753" t="str">
        <f>'Main Input'!O92</f>
        <v>SPAIN</v>
      </c>
      <c r="P92" s="753">
        <f>'Main Input'!P92</f>
        <v>313</v>
      </c>
      <c r="Q92" s="753" t="str">
        <f>'Main Input'!Q92</f>
        <v>EUR</v>
      </c>
      <c r="R92" s="753" t="str">
        <f>'Main Input'!R92</f>
        <v>EMEA</v>
      </c>
      <c r="S92" s="753" t="str">
        <f>'Main Input'!S92</f>
        <v>Local</v>
      </c>
      <c r="T92" s="753">
        <f>'Main Input'!T92</f>
        <v>0</v>
      </c>
      <c r="U92" s="753">
        <f>'Main Input'!U92</f>
        <v>0</v>
      </c>
      <c r="V92" s="753" t="str">
        <f>'Main Input'!V92</f>
        <v>4_ATP</v>
      </c>
      <c r="W92" s="753">
        <f>'Main Input'!W92</f>
        <v>0</v>
      </c>
      <c r="X92" s="753">
        <f>'Main Input'!X92</f>
        <v>0</v>
      </c>
      <c r="Y92" s="753">
        <f>'Main Input'!Y92</f>
        <v>0</v>
      </c>
      <c r="Z92" s="753">
        <f>'Main Input'!Z92</f>
        <v>0</v>
      </c>
      <c r="AA92" s="753">
        <f>'Main Input'!AA92</f>
        <v>0</v>
      </c>
      <c r="AB92" s="763">
        <f>'Main Input'!AB92</f>
        <v>0</v>
      </c>
      <c r="AC92" s="763" t="str">
        <f>'Main Input'!AC92</f>
        <v>Days</v>
      </c>
      <c r="AD92" s="764">
        <f>'Main Input'!AD92</f>
        <v>85</v>
      </c>
      <c r="AE92" s="765">
        <f t="shared" ca="1" si="30"/>
        <v>35630.02492930548</v>
      </c>
      <c r="AF92" s="299">
        <f ca="1">'Profile with CoM'!AF92*f_FinCalc</f>
        <v>0</v>
      </c>
      <c r="AG92" s="300">
        <f ca="1">'Profile with CoM'!AG92*f_FinCalc</f>
        <v>0</v>
      </c>
      <c r="AH92" s="300">
        <f ca="1">'Profile with CoM'!AH92*f_FinCalc</f>
        <v>0</v>
      </c>
      <c r="AI92" s="300">
        <f ca="1">'Profile with CoM'!AI92*f_FinCalc</f>
        <v>0</v>
      </c>
      <c r="AJ92" s="300">
        <f ca="1">'Profile with CoM'!AJ92*f_FinCalc</f>
        <v>0</v>
      </c>
      <c r="AK92" s="300">
        <f ca="1">'Profile with CoM'!AK92*f_FinCalc</f>
        <v>35630.02492930548</v>
      </c>
      <c r="AL92" s="300">
        <f ca="1">'Profile with CoM'!AL92*f_FinCalc</f>
        <v>0</v>
      </c>
      <c r="AM92" s="300">
        <f ca="1">'Profile with CoM'!AM92*f_FinCalc</f>
        <v>0</v>
      </c>
      <c r="AN92" s="300">
        <f ca="1">'Profile with CoM'!AN92*f_FinCalc</f>
        <v>0</v>
      </c>
      <c r="AO92" s="300">
        <f ca="1">'Profile with CoM'!AO92*f_FinCalc</f>
        <v>0</v>
      </c>
      <c r="AP92" s="300">
        <f ca="1">'Profile with CoM'!AP92*f_FinCalc</f>
        <v>0</v>
      </c>
      <c r="AQ92" s="300">
        <f ca="1">'Profile with CoM'!AQ92*f_FinCalc</f>
        <v>0</v>
      </c>
      <c r="AR92" s="300">
        <f ca="1">'Profile with CoM'!AR92*f_FinCalc</f>
        <v>0</v>
      </c>
      <c r="AS92" s="300">
        <f ca="1">'Profile with CoM'!AS92*f_FinCalc</f>
        <v>0</v>
      </c>
      <c r="AT92" s="300">
        <f ca="1">'Profile with CoM'!AT92*f_FinCalc</f>
        <v>0</v>
      </c>
      <c r="AU92" s="300">
        <f ca="1">'Profile with CoM'!AU92*f_FinCalc</f>
        <v>0</v>
      </c>
      <c r="AV92" s="300">
        <f ca="1">'Profile with CoM'!AV92*f_FinCalc</f>
        <v>0</v>
      </c>
      <c r="AW92" s="300">
        <f ca="1">'Profile with CoM'!AW92*f_FinCalc</f>
        <v>0</v>
      </c>
      <c r="AX92" s="300">
        <f ca="1">'Profile with CoM'!AX92*f_FinCalc</f>
        <v>0</v>
      </c>
      <c r="AY92" s="300">
        <f ca="1">'Profile with CoM'!AY92*f_FinCalc</f>
        <v>0</v>
      </c>
      <c r="AZ92" s="300">
        <f ca="1">'Profile with CoM'!AZ92*f_FinCalc</f>
        <v>0</v>
      </c>
      <c r="BA92" s="300">
        <f ca="1">'Profile with CoM'!BA92*f_FinCalc</f>
        <v>0</v>
      </c>
      <c r="BB92" s="300">
        <f ca="1">'Profile with CoM'!BB92*f_FinCalc</f>
        <v>0</v>
      </c>
      <c r="BC92" s="300">
        <f ca="1">'Profile with CoM'!BC92*f_FinCalc</f>
        <v>0</v>
      </c>
      <c r="BD92" s="300">
        <f ca="1">'Profile with CoM'!BD92*f_FinCalc</f>
        <v>0</v>
      </c>
      <c r="BE92" s="300">
        <f ca="1">'Profile with CoM'!BE92*f_FinCalc</f>
        <v>0</v>
      </c>
      <c r="BF92" s="300">
        <f ca="1">'Profile with CoM'!BF92*f_FinCalc</f>
        <v>0</v>
      </c>
      <c r="BG92" s="300">
        <f ca="1">'Profile with CoM'!BG92*f_FinCalc</f>
        <v>0</v>
      </c>
      <c r="BH92" s="300">
        <f ca="1">'Profile with CoM'!BH92*f_FinCalc</f>
        <v>0</v>
      </c>
      <c r="BI92" s="300">
        <f ca="1">'Profile with CoM'!BI92*f_FinCalc</f>
        <v>0</v>
      </c>
      <c r="BJ92" s="300">
        <f ca="1">'Profile with CoM'!BJ92*f_FinCalc</f>
        <v>0</v>
      </c>
      <c r="BK92" s="300">
        <f ca="1">'Profile with CoM'!BK92*f_FinCalc</f>
        <v>0</v>
      </c>
      <c r="BL92" s="300">
        <f ca="1">'Profile with CoM'!BL92*f_FinCalc</f>
        <v>0</v>
      </c>
      <c r="BM92" s="300">
        <f ca="1">'Profile with CoM'!BM92*f_FinCalc</f>
        <v>0</v>
      </c>
      <c r="BN92" s="300">
        <f ca="1">'Profile with CoM'!BN92*f_FinCalc</f>
        <v>0</v>
      </c>
      <c r="BO92" s="300">
        <f ca="1">'Profile with CoM'!BO92*f_FinCalc</f>
        <v>0</v>
      </c>
      <c r="BP92" s="300">
        <f ca="1">'Profile with CoM'!BP92*f_FinCalc</f>
        <v>0</v>
      </c>
      <c r="BQ92" s="300">
        <f ca="1">'Profile with CoM'!BQ92*f_FinCalc</f>
        <v>0</v>
      </c>
      <c r="BR92" s="300">
        <f ca="1">'Profile with CoM'!BR92*f_FinCalc</f>
        <v>0</v>
      </c>
      <c r="BS92" s="300">
        <f ca="1">'Profile with CoM'!BS92*f_FinCalc</f>
        <v>0</v>
      </c>
      <c r="BT92" s="300">
        <f ca="1">'Profile with CoM'!BT92*f_FinCalc</f>
        <v>0</v>
      </c>
      <c r="BU92" s="300">
        <f ca="1">'Profile with CoM'!BU92*f_FinCalc</f>
        <v>0</v>
      </c>
      <c r="BV92" s="300">
        <f ca="1">'Profile with CoM'!BV92*f_FinCalc</f>
        <v>0</v>
      </c>
      <c r="BW92" s="300">
        <f ca="1">'Profile with CoM'!BW92*f_FinCalc</f>
        <v>0</v>
      </c>
      <c r="BX92" s="300">
        <f ca="1">'Profile with CoM'!BX92*f_FinCalc</f>
        <v>0</v>
      </c>
      <c r="BY92" s="300">
        <f ca="1">'Profile with CoM'!BY92*f_FinCalc</f>
        <v>0</v>
      </c>
      <c r="BZ92" s="300">
        <f ca="1">'Profile with CoM'!BZ92*f_FinCalc</f>
        <v>0</v>
      </c>
      <c r="CA92" s="300">
        <f ca="1">'Profile with CoM'!CA92*f_FinCalc</f>
        <v>0</v>
      </c>
      <c r="CB92" s="300">
        <f ca="1">'Profile with CoM'!CB92*f_FinCalc</f>
        <v>0</v>
      </c>
      <c r="CC92" s="300">
        <f ca="1">'Profile with CoM'!CC92*f_FinCalc</f>
        <v>0</v>
      </c>
      <c r="CD92" s="300">
        <f ca="1">'Profile with CoM'!CD92*f_FinCalc</f>
        <v>0</v>
      </c>
      <c r="CE92" s="300">
        <f ca="1">'Profile with CoM'!CE92*f_FinCalc</f>
        <v>0</v>
      </c>
      <c r="CF92" s="300">
        <f ca="1">'Profile with CoM'!CF92*f_FinCalc</f>
        <v>0</v>
      </c>
      <c r="CG92" s="300">
        <f ca="1">'Profile with CoM'!CG92*f_FinCalc</f>
        <v>0</v>
      </c>
      <c r="CH92" s="300">
        <f ca="1">'Profile with CoM'!CH92*f_FinCalc</f>
        <v>0</v>
      </c>
      <c r="CI92" s="300">
        <f ca="1">'Profile with CoM'!CI92*f_FinCalc</f>
        <v>0</v>
      </c>
      <c r="CJ92" s="300">
        <f ca="1">'Profile with CoM'!CJ92*f_FinCalc</f>
        <v>0</v>
      </c>
      <c r="CK92" s="300">
        <f ca="1">'Profile with CoM'!CK92*f_FinCalc</f>
        <v>0</v>
      </c>
      <c r="CL92" s="300">
        <f ca="1">'Profile with CoM'!CL92*f_FinCalc</f>
        <v>0</v>
      </c>
      <c r="CM92" s="300">
        <f ca="1">'Profile with CoM'!CM92*f_FinCalc</f>
        <v>0</v>
      </c>
      <c r="CN92" s="300">
        <f ca="1">'Profile with CoM'!CN92*f_FinCalc</f>
        <v>0</v>
      </c>
      <c r="CO92" s="300">
        <f ca="1">'Profile with CoM'!CO92*f_FinCalc</f>
        <v>0</v>
      </c>
      <c r="CP92" s="300">
        <f ca="1">'Profile with CoM'!CP92*f_FinCalc</f>
        <v>0</v>
      </c>
      <c r="CQ92" s="300">
        <f ca="1">'Profile with CoM'!CQ92*f_FinCalc</f>
        <v>0</v>
      </c>
      <c r="CR92" s="300">
        <f ca="1">'Profile with CoM'!CR92*f_FinCalc</f>
        <v>0</v>
      </c>
      <c r="CS92" s="300">
        <f ca="1">'Profile with CoM'!CS92*f_FinCalc</f>
        <v>0</v>
      </c>
      <c r="CT92" s="300">
        <f ca="1">'Profile with CoM'!CT92*f_FinCalc</f>
        <v>0</v>
      </c>
      <c r="CU92" s="300">
        <f ca="1">'Profile with CoM'!CU92*f_FinCalc</f>
        <v>0</v>
      </c>
      <c r="CV92" s="300">
        <f ca="1">'Profile with CoM'!CV92*f_FinCalc</f>
        <v>0</v>
      </c>
      <c r="CW92" s="300">
        <f ca="1">'Profile with CoM'!CW92*f_FinCalc</f>
        <v>0</v>
      </c>
      <c r="CX92" s="300">
        <f ca="1">'Profile with CoM'!CX92*f_FinCalc</f>
        <v>0</v>
      </c>
      <c r="CY92" s="300">
        <f ca="1">'Profile with CoM'!CY92*f_FinCalc</f>
        <v>0</v>
      </c>
      <c r="CZ92" s="300">
        <f ca="1">'Profile with CoM'!CZ92*f_FinCalc</f>
        <v>0</v>
      </c>
      <c r="DA92" s="300">
        <f ca="1">'Profile with CoM'!DA92*f_FinCalc</f>
        <v>0</v>
      </c>
      <c r="DB92" s="300">
        <f ca="1">'Profile with CoM'!DB92*f_FinCalc</f>
        <v>0</v>
      </c>
      <c r="DC92" s="300">
        <f ca="1">'Profile with CoM'!DC92*f_FinCalc</f>
        <v>0</v>
      </c>
      <c r="DD92" s="300">
        <f ca="1">'Profile with CoM'!DD92*f_FinCalc</f>
        <v>0</v>
      </c>
      <c r="DE92" s="300">
        <f ca="1">'Profile with CoM'!DE92*f_FinCalc</f>
        <v>0</v>
      </c>
      <c r="DF92" s="300">
        <f ca="1">'Profile with CoM'!DF92*f_FinCalc</f>
        <v>0</v>
      </c>
      <c r="DG92" s="300">
        <f ca="1">'Profile with CoM'!DG92*f_FinCalc</f>
        <v>0</v>
      </c>
      <c r="DH92" s="300">
        <f ca="1">'Profile with CoM'!DH92*f_FinCalc</f>
        <v>0</v>
      </c>
      <c r="DI92" s="300">
        <f ca="1">'Profile with CoM'!DI92*f_FinCalc</f>
        <v>0</v>
      </c>
      <c r="DJ92" s="300">
        <f ca="1">'Profile with CoM'!DJ92*f_FinCalc</f>
        <v>0</v>
      </c>
      <c r="DK92" s="300">
        <f ca="1">'Profile with CoM'!DK92*f_FinCalc</f>
        <v>0</v>
      </c>
      <c r="DL92" s="300">
        <f ca="1">'Profile with CoM'!DL92*f_FinCalc</f>
        <v>0</v>
      </c>
      <c r="DM92" s="300">
        <f ca="1">'Profile with CoM'!DM92*f_FinCalc</f>
        <v>0</v>
      </c>
      <c r="DN92" s="300">
        <f ca="1">'Profile with CoM'!DN92*f_FinCalc</f>
        <v>0</v>
      </c>
      <c r="DO92" s="300">
        <f ca="1">'Profile with CoM'!DO92*f_FinCalc</f>
        <v>0</v>
      </c>
      <c r="DP92" s="300">
        <f ca="1">'Profile with CoM'!DP92*f_FinCalc</f>
        <v>0</v>
      </c>
      <c r="DQ92" s="300">
        <f ca="1">'Profile with CoM'!DQ92*f_FinCalc</f>
        <v>0</v>
      </c>
      <c r="DR92" s="300">
        <f ca="1">'Profile with CoM'!DR92*f_FinCalc</f>
        <v>0</v>
      </c>
      <c r="DS92" s="300">
        <f ca="1">'Profile with CoM'!DS92*f_FinCalc</f>
        <v>0</v>
      </c>
      <c r="DT92" s="300">
        <f ca="1">'Profile with CoM'!DT92*f_FinCalc</f>
        <v>0</v>
      </c>
      <c r="DU92" s="300">
        <f ca="1">'Profile with CoM'!DU92*f_FinCalc</f>
        <v>0</v>
      </c>
      <c r="DV92" s="300">
        <f ca="1">'Profile with CoM'!DV92*f_FinCalc</f>
        <v>0</v>
      </c>
      <c r="DW92" s="300">
        <f ca="1">'Profile with CoM'!DW92*f_FinCalc</f>
        <v>0</v>
      </c>
      <c r="DX92" s="300">
        <f ca="1">'Profile with CoM'!DX92*f_FinCalc</f>
        <v>0</v>
      </c>
      <c r="DY92" s="300">
        <f ca="1">'Profile with CoM'!DY92*f_FinCalc</f>
        <v>0</v>
      </c>
      <c r="DZ92" s="300">
        <f ca="1">'Profile with CoM'!DZ92*f_FinCalc</f>
        <v>0</v>
      </c>
      <c r="EA92" s="300">
        <f ca="1">'Profile with CoM'!EA92*f_FinCalc</f>
        <v>0</v>
      </c>
      <c r="EB92" s="300">
        <f ca="1">'Profile with CoM'!EB92*f_FinCalc</f>
        <v>0</v>
      </c>
      <c r="EC92" s="300">
        <f ca="1">'Profile with CoM'!EC92*f_FinCalc</f>
        <v>0</v>
      </c>
      <c r="ED92" s="300">
        <f ca="1">'Profile with CoM'!ED92*f_FinCalc</f>
        <v>0</v>
      </c>
      <c r="EE92" s="300">
        <f ca="1">'Profile with CoM'!EE92*f_FinCalc</f>
        <v>0</v>
      </c>
      <c r="EF92" s="300">
        <f ca="1">'Profile with CoM'!EF92*f_FinCalc</f>
        <v>0</v>
      </c>
      <c r="EG92" s="300">
        <f ca="1">'Profile with CoM'!EG92*f_FinCalc</f>
        <v>0</v>
      </c>
      <c r="EH92" s="300">
        <f ca="1">'Profile with CoM'!EH92*f_FinCalc</f>
        <v>0</v>
      </c>
      <c r="EI92" s="300">
        <f ca="1">'Profile with CoM'!EI92*f_FinCalc</f>
        <v>0</v>
      </c>
      <c r="EJ92" s="300">
        <f ca="1">'Profile with CoM'!EJ92*f_FinCalc</f>
        <v>0</v>
      </c>
      <c r="EK92" s="300">
        <f ca="1">'Profile with CoM'!EK92*f_FinCalc</f>
        <v>0</v>
      </c>
      <c r="EL92" s="300">
        <f ca="1">'Profile with CoM'!EL92*f_FinCalc</f>
        <v>0</v>
      </c>
      <c r="EM92" s="300">
        <f ca="1">'Profile with CoM'!EM92*f_FinCalc</f>
        <v>0</v>
      </c>
      <c r="EN92" s="300">
        <f ca="1">'Profile with CoM'!EN92*f_FinCalc</f>
        <v>0</v>
      </c>
      <c r="EO92" s="300">
        <f ca="1">'Profile with CoM'!EO92*f_FinCalc</f>
        <v>0</v>
      </c>
      <c r="EP92" s="300">
        <f ca="1">'Profile with CoM'!EP92*f_FinCalc</f>
        <v>0</v>
      </c>
      <c r="EQ92" s="300">
        <f ca="1">'Profile with CoM'!EQ92*f_FinCalc</f>
        <v>0</v>
      </c>
      <c r="ER92" s="300">
        <f ca="1">'Profile with CoM'!ER92*f_FinCalc</f>
        <v>0</v>
      </c>
      <c r="ES92" s="300">
        <f ca="1">'Profile with CoM'!ES92*f_FinCalc</f>
        <v>0</v>
      </c>
      <c r="ET92" s="300">
        <f ca="1">'Profile with CoM'!ET92*f_FinCalc</f>
        <v>0</v>
      </c>
      <c r="EU92" s="300">
        <f ca="1">'Profile with CoM'!EU92*f_FinCalc</f>
        <v>0</v>
      </c>
      <c r="EV92" s="300">
        <f ca="1">'Profile with CoM'!EV92*f_FinCalc</f>
        <v>0</v>
      </c>
      <c r="EW92" s="300">
        <f ca="1">'Profile with CoM'!EW92*f_FinCalc</f>
        <v>0</v>
      </c>
      <c r="EX92" s="300">
        <f ca="1">'Profile with CoM'!EX92*f_FinCalc</f>
        <v>0</v>
      </c>
      <c r="EY92" s="612"/>
      <c r="EZ92" s="757" t="str">
        <f>'Main Input'!EZ92</f>
        <v>RPI</v>
      </c>
      <c r="FA92" s="757" t="str">
        <f>'Main Input'!FA92</f>
        <v>N/A</v>
      </c>
      <c r="FB92" s="766">
        <f>'Main Input'!FB92</f>
        <v>0</v>
      </c>
      <c r="FC92" s="766" t="str">
        <f>'Main Input'!FC92</f>
        <v>IT Solutions</v>
      </c>
      <c r="FD92" s="766" t="str">
        <f>'Main Input'!FD92</f>
        <v>Managed Services</v>
      </c>
      <c r="FE92" s="757" t="str">
        <f>'Main Input'!FE92</f>
        <v>Opex</v>
      </c>
      <c r="FF92" s="757" t="str">
        <f>'Main Input'!FF92</f>
        <v>ContractAccrual</v>
      </c>
      <c r="FG92" s="757" t="str">
        <f>'Main Input'!FG92</f>
        <v>Expense</v>
      </c>
      <c r="FH92" s="767" t="str">
        <f>'Main Input'!FH92</f>
        <v>A</v>
      </c>
      <c r="FI92" s="768">
        <f>'Main Input'!FI92</f>
        <v>0.22</v>
      </c>
      <c r="FJ92" s="768">
        <f>'Main Input'!FJ92</f>
        <v>0</v>
      </c>
      <c r="FK92" s="612"/>
      <c r="FL92" s="531">
        <f t="shared" si="32"/>
        <v>0</v>
      </c>
      <c r="FM92" s="86"/>
      <c r="FN92" s="612"/>
    </row>
    <row r="93" spans="1:170" ht="12.75" customHeight="1">
      <c r="A93" s="750" t="str">
        <f>'Main Input'!A93</f>
        <v>MTB</v>
      </c>
      <c r="B93" s="762" t="str">
        <f>'Main Input'!B93</f>
        <v>Business Unit</v>
      </c>
      <c r="C93" s="762" t="str">
        <f>'Main Input'!C93</f>
        <v>Labour</v>
      </c>
      <c r="D93" s="762" t="str">
        <f>'Main Input'!D93</f>
        <v>TFR</v>
      </c>
      <c r="E93" s="762" t="str">
        <f>'Main Input'!E93</f>
        <v>Migration Engineer #12 (Wintel)</v>
      </c>
      <c r="F93" s="753" t="str">
        <f>'Main Input'!F93</f>
        <v>direct</v>
      </c>
      <c r="G93" s="753" t="str">
        <f>'Main Input'!G93</f>
        <v>Person</v>
      </c>
      <c r="H93" s="753" t="str">
        <f>'Main Input'!H93</f>
        <v>TAC.CSA.2</v>
      </c>
      <c r="I93" s="753">
        <f>'Main Input'!I93</f>
        <v>0</v>
      </c>
      <c r="J93" s="753">
        <f>'Main Input'!J93</f>
        <v>0</v>
      </c>
      <c r="K93" s="753" t="str">
        <f>'Main Input'!K93</f>
        <v>FJS</v>
      </c>
      <c r="L93" s="753" t="str">
        <f>'Main Input'!L93</f>
        <v>pTran</v>
      </c>
      <c r="M93" s="753">
        <f>'Main Input'!M93</f>
        <v>0</v>
      </c>
      <c r="N93" s="753">
        <f>'Main Input'!N93</f>
        <v>0</v>
      </c>
      <c r="O93" s="753" t="str">
        <f>'Main Input'!O93</f>
        <v>SPAIN</v>
      </c>
      <c r="P93" s="753">
        <f>'Main Input'!P93</f>
        <v>313</v>
      </c>
      <c r="Q93" s="753" t="str">
        <f>'Main Input'!Q93</f>
        <v>EUR</v>
      </c>
      <c r="R93" s="753" t="str">
        <f>'Main Input'!R93</f>
        <v>EMEA</v>
      </c>
      <c r="S93" s="753" t="str">
        <f>'Main Input'!S93</f>
        <v>Local</v>
      </c>
      <c r="T93" s="753">
        <f>'Main Input'!T93</f>
        <v>0</v>
      </c>
      <c r="U93" s="753">
        <f>'Main Input'!U93</f>
        <v>0</v>
      </c>
      <c r="V93" s="753" t="str">
        <f>'Main Input'!V93</f>
        <v>4_ATP</v>
      </c>
      <c r="W93" s="753">
        <f>'Main Input'!W93</f>
        <v>0</v>
      </c>
      <c r="X93" s="753">
        <f>'Main Input'!X93</f>
        <v>0</v>
      </c>
      <c r="Y93" s="753">
        <f>'Main Input'!Y93</f>
        <v>0</v>
      </c>
      <c r="Z93" s="753">
        <f>'Main Input'!Z93</f>
        <v>0</v>
      </c>
      <c r="AA93" s="753">
        <f>'Main Input'!AA93</f>
        <v>0</v>
      </c>
      <c r="AB93" s="763">
        <f>'Main Input'!AB93</f>
        <v>0</v>
      </c>
      <c r="AC93" s="763" t="str">
        <f>'Main Input'!AC93</f>
        <v>Days</v>
      </c>
      <c r="AD93" s="764">
        <f>'Main Input'!AD93</f>
        <v>85</v>
      </c>
      <c r="AE93" s="765">
        <f t="shared" ca="1" si="30"/>
        <v>35630.02492930548</v>
      </c>
      <c r="AF93" s="299">
        <f ca="1">'Profile with CoM'!AF93*f_FinCalc</f>
        <v>0</v>
      </c>
      <c r="AG93" s="300">
        <f ca="1">'Profile with CoM'!AG93*f_FinCalc</f>
        <v>0</v>
      </c>
      <c r="AH93" s="300">
        <f ca="1">'Profile with CoM'!AH93*f_FinCalc</f>
        <v>0</v>
      </c>
      <c r="AI93" s="300">
        <f ca="1">'Profile with CoM'!AI93*f_FinCalc</f>
        <v>0</v>
      </c>
      <c r="AJ93" s="300">
        <f ca="1">'Profile with CoM'!AJ93*f_FinCalc</f>
        <v>0</v>
      </c>
      <c r="AK93" s="300">
        <f ca="1">'Profile with CoM'!AK93*f_FinCalc</f>
        <v>35630.02492930548</v>
      </c>
      <c r="AL93" s="300">
        <f ca="1">'Profile with CoM'!AL93*f_FinCalc</f>
        <v>0</v>
      </c>
      <c r="AM93" s="300">
        <f ca="1">'Profile with CoM'!AM93*f_FinCalc</f>
        <v>0</v>
      </c>
      <c r="AN93" s="300">
        <f ca="1">'Profile with CoM'!AN93*f_FinCalc</f>
        <v>0</v>
      </c>
      <c r="AO93" s="300">
        <f ca="1">'Profile with CoM'!AO93*f_FinCalc</f>
        <v>0</v>
      </c>
      <c r="AP93" s="300">
        <f ca="1">'Profile with CoM'!AP93*f_FinCalc</f>
        <v>0</v>
      </c>
      <c r="AQ93" s="300">
        <f ca="1">'Profile with CoM'!AQ93*f_FinCalc</f>
        <v>0</v>
      </c>
      <c r="AR93" s="300">
        <f ca="1">'Profile with CoM'!AR93*f_FinCalc</f>
        <v>0</v>
      </c>
      <c r="AS93" s="300">
        <f ca="1">'Profile with CoM'!AS93*f_FinCalc</f>
        <v>0</v>
      </c>
      <c r="AT93" s="300">
        <f ca="1">'Profile with CoM'!AT93*f_FinCalc</f>
        <v>0</v>
      </c>
      <c r="AU93" s="300">
        <f ca="1">'Profile with CoM'!AU93*f_FinCalc</f>
        <v>0</v>
      </c>
      <c r="AV93" s="300">
        <f ca="1">'Profile with CoM'!AV93*f_FinCalc</f>
        <v>0</v>
      </c>
      <c r="AW93" s="300">
        <f ca="1">'Profile with CoM'!AW93*f_FinCalc</f>
        <v>0</v>
      </c>
      <c r="AX93" s="300">
        <f ca="1">'Profile with CoM'!AX93*f_FinCalc</f>
        <v>0</v>
      </c>
      <c r="AY93" s="300">
        <f ca="1">'Profile with CoM'!AY93*f_FinCalc</f>
        <v>0</v>
      </c>
      <c r="AZ93" s="300">
        <f ca="1">'Profile with CoM'!AZ93*f_FinCalc</f>
        <v>0</v>
      </c>
      <c r="BA93" s="300">
        <f ca="1">'Profile with CoM'!BA93*f_FinCalc</f>
        <v>0</v>
      </c>
      <c r="BB93" s="300">
        <f ca="1">'Profile with CoM'!BB93*f_FinCalc</f>
        <v>0</v>
      </c>
      <c r="BC93" s="300">
        <f ca="1">'Profile with CoM'!BC93*f_FinCalc</f>
        <v>0</v>
      </c>
      <c r="BD93" s="300">
        <f ca="1">'Profile with CoM'!BD93*f_FinCalc</f>
        <v>0</v>
      </c>
      <c r="BE93" s="300">
        <f ca="1">'Profile with CoM'!BE93*f_FinCalc</f>
        <v>0</v>
      </c>
      <c r="BF93" s="300">
        <f ca="1">'Profile with CoM'!BF93*f_FinCalc</f>
        <v>0</v>
      </c>
      <c r="BG93" s="300">
        <f ca="1">'Profile with CoM'!BG93*f_FinCalc</f>
        <v>0</v>
      </c>
      <c r="BH93" s="300">
        <f ca="1">'Profile with CoM'!BH93*f_FinCalc</f>
        <v>0</v>
      </c>
      <c r="BI93" s="300">
        <f ca="1">'Profile with CoM'!BI93*f_FinCalc</f>
        <v>0</v>
      </c>
      <c r="BJ93" s="300">
        <f ca="1">'Profile with CoM'!BJ93*f_FinCalc</f>
        <v>0</v>
      </c>
      <c r="BK93" s="300">
        <f ca="1">'Profile with CoM'!BK93*f_FinCalc</f>
        <v>0</v>
      </c>
      <c r="BL93" s="300">
        <f ca="1">'Profile with CoM'!BL93*f_FinCalc</f>
        <v>0</v>
      </c>
      <c r="BM93" s="300">
        <f ca="1">'Profile with CoM'!BM93*f_FinCalc</f>
        <v>0</v>
      </c>
      <c r="BN93" s="300">
        <f ca="1">'Profile with CoM'!BN93*f_FinCalc</f>
        <v>0</v>
      </c>
      <c r="BO93" s="300">
        <f ca="1">'Profile with CoM'!BO93*f_FinCalc</f>
        <v>0</v>
      </c>
      <c r="BP93" s="300">
        <f ca="1">'Profile with CoM'!BP93*f_FinCalc</f>
        <v>0</v>
      </c>
      <c r="BQ93" s="300">
        <f ca="1">'Profile with CoM'!BQ93*f_FinCalc</f>
        <v>0</v>
      </c>
      <c r="BR93" s="300">
        <f ca="1">'Profile with CoM'!BR93*f_FinCalc</f>
        <v>0</v>
      </c>
      <c r="BS93" s="300">
        <f ca="1">'Profile with CoM'!BS93*f_FinCalc</f>
        <v>0</v>
      </c>
      <c r="BT93" s="300">
        <f ca="1">'Profile with CoM'!BT93*f_FinCalc</f>
        <v>0</v>
      </c>
      <c r="BU93" s="300">
        <f ca="1">'Profile with CoM'!BU93*f_FinCalc</f>
        <v>0</v>
      </c>
      <c r="BV93" s="300">
        <f ca="1">'Profile with CoM'!BV93*f_FinCalc</f>
        <v>0</v>
      </c>
      <c r="BW93" s="300">
        <f ca="1">'Profile with CoM'!BW93*f_FinCalc</f>
        <v>0</v>
      </c>
      <c r="BX93" s="300">
        <f ca="1">'Profile with CoM'!BX93*f_FinCalc</f>
        <v>0</v>
      </c>
      <c r="BY93" s="300">
        <f ca="1">'Profile with CoM'!BY93*f_FinCalc</f>
        <v>0</v>
      </c>
      <c r="BZ93" s="300">
        <f ca="1">'Profile with CoM'!BZ93*f_FinCalc</f>
        <v>0</v>
      </c>
      <c r="CA93" s="300">
        <f ca="1">'Profile with CoM'!CA93*f_FinCalc</f>
        <v>0</v>
      </c>
      <c r="CB93" s="300">
        <f ca="1">'Profile with CoM'!CB93*f_FinCalc</f>
        <v>0</v>
      </c>
      <c r="CC93" s="300">
        <f ca="1">'Profile with CoM'!CC93*f_FinCalc</f>
        <v>0</v>
      </c>
      <c r="CD93" s="300">
        <f ca="1">'Profile with CoM'!CD93*f_FinCalc</f>
        <v>0</v>
      </c>
      <c r="CE93" s="300">
        <f ca="1">'Profile with CoM'!CE93*f_FinCalc</f>
        <v>0</v>
      </c>
      <c r="CF93" s="300">
        <f ca="1">'Profile with CoM'!CF93*f_FinCalc</f>
        <v>0</v>
      </c>
      <c r="CG93" s="300">
        <f ca="1">'Profile with CoM'!CG93*f_FinCalc</f>
        <v>0</v>
      </c>
      <c r="CH93" s="300">
        <f ca="1">'Profile with CoM'!CH93*f_FinCalc</f>
        <v>0</v>
      </c>
      <c r="CI93" s="300">
        <f ca="1">'Profile with CoM'!CI93*f_FinCalc</f>
        <v>0</v>
      </c>
      <c r="CJ93" s="300">
        <f ca="1">'Profile with CoM'!CJ93*f_FinCalc</f>
        <v>0</v>
      </c>
      <c r="CK93" s="300">
        <f ca="1">'Profile with CoM'!CK93*f_FinCalc</f>
        <v>0</v>
      </c>
      <c r="CL93" s="300">
        <f ca="1">'Profile with CoM'!CL93*f_FinCalc</f>
        <v>0</v>
      </c>
      <c r="CM93" s="300">
        <f ca="1">'Profile with CoM'!CM93*f_FinCalc</f>
        <v>0</v>
      </c>
      <c r="CN93" s="300">
        <f ca="1">'Profile with CoM'!CN93*f_FinCalc</f>
        <v>0</v>
      </c>
      <c r="CO93" s="300">
        <f ca="1">'Profile with CoM'!CO93*f_FinCalc</f>
        <v>0</v>
      </c>
      <c r="CP93" s="300">
        <f ca="1">'Profile with CoM'!CP93*f_FinCalc</f>
        <v>0</v>
      </c>
      <c r="CQ93" s="300">
        <f ca="1">'Profile with CoM'!CQ93*f_FinCalc</f>
        <v>0</v>
      </c>
      <c r="CR93" s="300">
        <f ca="1">'Profile with CoM'!CR93*f_FinCalc</f>
        <v>0</v>
      </c>
      <c r="CS93" s="300">
        <f ca="1">'Profile with CoM'!CS93*f_FinCalc</f>
        <v>0</v>
      </c>
      <c r="CT93" s="300">
        <f ca="1">'Profile with CoM'!CT93*f_FinCalc</f>
        <v>0</v>
      </c>
      <c r="CU93" s="300">
        <f ca="1">'Profile with CoM'!CU93*f_FinCalc</f>
        <v>0</v>
      </c>
      <c r="CV93" s="300">
        <f ca="1">'Profile with CoM'!CV93*f_FinCalc</f>
        <v>0</v>
      </c>
      <c r="CW93" s="300">
        <f ca="1">'Profile with CoM'!CW93*f_FinCalc</f>
        <v>0</v>
      </c>
      <c r="CX93" s="300">
        <f ca="1">'Profile with CoM'!CX93*f_FinCalc</f>
        <v>0</v>
      </c>
      <c r="CY93" s="300">
        <f ca="1">'Profile with CoM'!CY93*f_FinCalc</f>
        <v>0</v>
      </c>
      <c r="CZ93" s="300">
        <f ca="1">'Profile with CoM'!CZ93*f_FinCalc</f>
        <v>0</v>
      </c>
      <c r="DA93" s="300">
        <f ca="1">'Profile with CoM'!DA93*f_FinCalc</f>
        <v>0</v>
      </c>
      <c r="DB93" s="300">
        <f ca="1">'Profile with CoM'!DB93*f_FinCalc</f>
        <v>0</v>
      </c>
      <c r="DC93" s="300">
        <f ca="1">'Profile with CoM'!DC93*f_FinCalc</f>
        <v>0</v>
      </c>
      <c r="DD93" s="300">
        <f ca="1">'Profile with CoM'!DD93*f_FinCalc</f>
        <v>0</v>
      </c>
      <c r="DE93" s="300">
        <f ca="1">'Profile with CoM'!DE93*f_FinCalc</f>
        <v>0</v>
      </c>
      <c r="DF93" s="300">
        <f ca="1">'Profile with CoM'!DF93*f_FinCalc</f>
        <v>0</v>
      </c>
      <c r="DG93" s="300">
        <f ca="1">'Profile with CoM'!DG93*f_FinCalc</f>
        <v>0</v>
      </c>
      <c r="DH93" s="300">
        <f ca="1">'Profile with CoM'!DH93*f_FinCalc</f>
        <v>0</v>
      </c>
      <c r="DI93" s="300">
        <f ca="1">'Profile with CoM'!DI93*f_FinCalc</f>
        <v>0</v>
      </c>
      <c r="DJ93" s="300">
        <f ca="1">'Profile with CoM'!DJ93*f_FinCalc</f>
        <v>0</v>
      </c>
      <c r="DK93" s="300">
        <f ca="1">'Profile with CoM'!DK93*f_FinCalc</f>
        <v>0</v>
      </c>
      <c r="DL93" s="300">
        <f ca="1">'Profile with CoM'!DL93*f_FinCalc</f>
        <v>0</v>
      </c>
      <c r="DM93" s="300">
        <f ca="1">'Profile with CoM'!DM93*f_FinCalc</f>
        <v>0</v>
      </c>
      <c r="DN93" s="300">
        <f ca="1">'Profile with CoM'!DN93*f_FinCalc</f>
        <v>0</v>
      </c>
      <c r="DO93" s="300">
        <f ca="1">'Profile with CoM'!DO93*f_FinCalc</f>
        <v>0</v>
      </c>
      <c r="DP93" s="300">
        <f ca="1">'Profile with CoM'!DP93*f_FinCalc</f>
        <v>0</v>
      </c>
      <c r="DQ93" s="300">
        <f ca="1">'Profile with CoM'!DQ93*f_FinCalc</f>
        <v>0</v>
      </c>
      <c r="DR93" s="300">
        <f ca="1">'Profile with CoM'!DR93*f_FinCalc</f>
        <v>0</v>
      </c>
      <c r="DS93" s="300">
        <f ca="1">'Profile with CoM'!DS93*f_FinCalc</f>
        <v>0</v>
      </c>
      <c r="DT93" s="300">
        <f ca="1">'Profile with CoM'!DT93*f_FinCalc</f>
        <v>0</v>
      </c>
      <c r="DU93" s="300">
        <f ca="1">'Profile with CoM'!DU93*f_FinCalc</f>
        <v>0</v>
      </c>
      <c r="DV93" s="300">
        <f ca="1">'Profile with CoM'!DV93*f_FinCalc</f>
        <v>0</v>
      </c>
      <c r="DW93" s="300">
        <f ca="1">'Profile with CoM'!DW93*f_FinCalc</f>
        <v>0</v>
      </c>
      <c r="DX93" s="300">
        <f ca="1">'Profile with CoM'!DX93*f_FinCalc</f>
        <v>0</v>
      </c>
      <c r="DY93" s="300">
        <f ca="1">'Profile with CoM'!DY93*f_FinCalc</f>
        <v>0</v>
      </c>
      <c r="DZ93" s="300">
        <f ca="1">'Profile with CoM'!DZ93*f_FinCalc</f>
        <v>0</v>
      </c>
      <c r="EA93" s="300">
        <f ca="1">'Profile with CoM'!EA93*f_FinCalc</f>
        <v>0</v>
      </c>
      <c r="EB93" s="300">
        <f ca="1">'Profile with CoM'!EB93*f_FinCalc</f>
        <v>0</v>
      </c>
      <c r="EC93" s="300">
        <f ca="1">'Profile with CoM'!EC93*f_FinCalc</f>
        <v>0</v>
      </c>
      <c r="ED93" s="300">
        <f ca="1">'Profile with CoM'!ED93*f_FinCalc</f>
        <v>0</v>
      </c>
      <c r="EE93" s="300">
        <f ca="1">'Profile with CoM'!EE93*f_FinCalc</f>
        <v>0</v>
      </c>
      <c r="EF93" s="300">
        <f ca="1">'Profile with CoM'!EF93*f_FinCalc</f>
        <v>0</v>
      </c>
      <c r="EG93" s="300">
        <f ca="1">'Profile with CoM'!EG93*f_FinCalc</f>
        <v>0</v>
      </c>
      <c r="EH93" s="300">
        <f ca="1">'Profile with CoM'!EH93*f_FinCalc</f>
        <v>0</v>
      </c>
      <c r="EI93" s="300">
        <f ca="1">'Profile with CoM'!EI93*f_FinCalc</f>
        <v>0</v>
      </c>
      <c r="EJ93" s="300">
        <f ca="1">'Profile with CoM'!EJ93*f_FinCalc</f>
        <v>0</v>
      </c>
      <c r="EK93" s="300">
        <f ca="1">'Profile with CoM'!EK93*f_FinCalc</f>
        <v>0</v>
      </c>
      <c r="EL93" s="300">
        <f ca="1">'Profile with CoM'!EL93*f_FinCalc</f>
        <v>0</v>
      </c>
      <c r="EM93" s="300">
        <f ca="1">'Profile with CoM'!EM93*f_FinCalc</f>
        <v>0</v>
      </c>
      <c r="EN93" s="300">
        <f ca="1">'Profile with CoM'!EN93*f_FinCalc</f>
        <v>0</v>
      </c>
      <c r="EO93" s="300">
        <f ca="1">'Profile with CoM'!EO93*f_FinCalc</f>
        <v>0</v>
      </c>
      <c r="EP93" s="300">
        <f ca="1">'Profile with CoM'!EP93*f_FinCalc</f>
        <v>0</v>
      </c>
      <c r="EQ93" s="300">
        <f ca="1">'Profile with CoM'!EQ93*f_FinCalc</f>
        <v>0</v>
      </c>
      <c r="ER93" s="300">
        <f ca="1">'Profile with CoM'!ER93*f_FinCalc</f>
        <v>0</v>
      </c>
      <c r="ES93" s="300">
        <f ca="1">'Profile with CoM'!ES93*f_FinCalc</f>
        <v>0</v>
      </c>
      <c r="ET93" s="300">
        <f ca="1">'Profile with CoM'!ET93*f_FinCalc</f>
        <v>0</v>
      </c>
      <c r="EU93" s="300">
        <f ca="1">'Profile with CoM'!EU93*f_FinCalc</f>
        <v>0</v>
      </c>
      <c r="EV93" s="300">
        <f ca="1">'Profile with CoM'!EV93*f_FinCalc</f>
        <v>0</v>
      </c>
      <c r="EW93" s="300">
        <f ca="1">'Profile with CoM'!EW93*f_FinCalc</f>
        <v>0</v>
      </c>
      <c r="EX93" s="300">
        <f ca="1">'Profile with CoM'!EX93*f_FinCalc</f>
        <v>0</v>
      </c>
      <c r="EY93" s="612"/>
      <c r="EZ93" s="757" t="str">
        <f>'Main Input'!EZ93</f>
        <v>RPI</v>
      </c>
      <c r="FA93" s="757" t="str">
        <f>'Main Input'!FA93</f>
        <v>N/A</v>
      </c>
      <c r="FB93" s="766">
        <f>'Main Input'!FB93</f>
        <v>0</v>
      </c>
      <c r="FC93" s="766" t="str">
        <f>'Main Input'!FC93</f>
        <v>IT Solutions</v>
      </c>
      <c r="FD93" s="766" t="str">
        <f>'Main Input'!FD93</f>
        <v>Managed Services</v>
      </c>
      <c r="FE93" s="757" t="str">
        <f>'Main Input'!FE93</f>
        <v>Opex</v>
      </c>
      <c r="FF93" s="757" t="str">
        <f>'Main Input'!FF93</f>
        <v>ContractAccrual</v>
      </c>
      <c r="FG93" s="757" t="str">
        <f>'Main Input'!FG93</f>
        <v>Expense</v>
      </c>
      <c r="FH93" s="767" t="str">
        <f>'Main Input'!FH93</f>
        <v>A</v>
      </c>
      <c r="FI93" s="768">
        <f>'Main Input'!FI93</f>
        <v>0.22</v>
      </c>
      <c r="FJ93" s="768">
        <f>'Main Input'!FJ93</f>
        <v>0</v>
      </c>
      <c r="FK93" s="612"/>
      <c r="FL93" s="531">
        <f t="shared" si="32"/>
        <v>0</v>
      </c>
      <c r="FM93" s="86"/>
      <c r="FN93" s="612"/>
    </row>
    <row r="94" spans="1:170" ht="12.75" customHeight="1">
      <c r="A94" s="750" t="str">
        <f>'Main Input'!A94</f>
        <v>MTB</v>
      </c>
      <c r="B94" s="762" t="str">
        <f>'Main Input'!B94</f>
        <v>Business Unit</v>
      </c>
      <c r="C94" s="762" t="str">
        <f>'Main Input'!C94</f>
        <v>Labour</v>
      </c>
      <c r="D94" s="762" t="str">
        <f>'Main Input'!D94</f>
        <v>TFR</v>
      </c>
      <c r="E94" s="762" t="str">
        <f>'Main Input'!E94</f>
        <v>Migration Engineer #13 (Wintel)</v>
      </c>
      <c r="F94" s="753" t="str">
        <f>'Main Input'!F94</f>
        <v>direct</v>
      </c>
      <c r="G94" s="753" t="str">
        <f>'Main Input'!G94</f>
        <v>Person</v>
      </c>
      <c r="H94" s="753" t="str">
        <f>'Main Input'!H94</f>
        <v>TAC.CSA.2</v>
      </c>
      <c r="I94" s="753">
        <f>'Main Input'!I94</f>
        <v>0</v>
      </c>
      <c r="J94" s="753">
        <f>'Main Input'!J94</f>
        <v>0</v>
      </c>
      <c r="K94" s="753" t="str">
        <f>'Main Input'!K94</f>
        <v>FJS</v>
      </c>
      <c r="L94" s="753" t="str">
        <f>'Main Input'!L94</f>
        <v>pTran</v>
      </c>
      <c r="M94" s="753">
        <f>'Main Input'!M94</f>
        <v>0</v>
      </c>
      <c r="N94" s="753">
        <f>'Main Input'!N94</f>
        <v>0</v>
      </c>
      <c r="O94" s="753" t="str">
        <f>'Main Input'!O94</f>
        <v>SPAIN</v>
      </c>
      <c r="P94" s="753">
        <f>'Main Input'!P94</f>
        <v>313</v>
      </c>
      <c r="Q94" s="753" t="str">
        <f>'Main Input'!Q94</f>
        <v>EUR</v>
      </c>
      <c r="R94" s="753" t="str">
        <f>'Main Input'!R94</f>
        <v>EMEA</v>
      </c>
      <c r="S94" s="753" t="str">
        <f>'Main Input'!S94</f>
        <v>Local</v>
      </c>
      <c r="T94" s="753">
        <f>'Main Input'!T94</f>
        <v>0</v>
      </c>
      <c r="U94" s="753">
        <f>'Main Input'!U94</f>
        <v>0</v>
      </c>
      <c r="V94" s="753" t="str">
        <f>'Main Input'!V94</f>
        <v>4_ATP</v>
      </c>
      <c r="W94" s="753">
        <f>'Main Input'!W94</f>
        <v>0</v>
      </c>
      <c r="X94" s="753">
        <f>'Main Input'!X94</f>
        <v>0</v>
      </c>
      <c r="Y94" s="753">
        <f>'Main Input'!Y94</f>
        <v>0</v>
      </c>
      <c r="Z94" s="753">
        <f>'Main Input'!Z94</f>
        <v>0</v>
      </c>
      <c r="AA94" s="753">
        <f>'Main Input'!AA94</f>
        <v>0</v>
      </c>
      <c r="AB94" s="763">
        <f>'Main Input'!AB94</f>
        <v>0</v>
      </c>
      <c r="AC94" s="763" t="str">
        <f>'Main Input'!AC94</f>
        <v>Days</v>
      </c>
      <c r="AD94" s="764">
        <f>'Main Input'!AD94</f>
        <v>85</v>
      </c>
      <c r="AE94" s="765">
        <f t="shared" ca="1" si="30"/>
        <v>35630.02492930548</v>
      </c>
      <c r="AF94" s="299">
        <f ca="1">'Profile with CoM'!AF94*f_FinCalc</f>
        <v>0</v>
      </c>
      <c r="AG94" s="300">
        <f ca="1">'Profile with CoM'!AG94*f_FinCalc</f>
        <v>0</v>
      </c>
      <c r="AH94" s="300">
        <f ca="1">'Profile with CoM'!AH94*f_FinCalc</f>
        <v>0</v>
      </c>
      <c r="AI94" s="300">
        <f ca="1">'Profile with CoM'!AI94*f_FinCalc</f>
        <v>0</v>
      </c>
      <c r="AJ94" s="300">
        <f ca="1">'Profile with CoM'!AJ94*f_FinCalc</f>
        <v>0</v>
      </c>
      <c r="AK94" s="300">
        <f ca="1">'Profile with CoM'!AK94*f_FinCalc</f>
        <v>35630.02492930548</v>
      </c>
      <c r="AL94" s="300">
        <f ca="1">'Profile with CoM'!AL94*f_FinCalc</f>
        <v>0</v>
      </c>
      <c r="AM94" s="300">
        <f ca="1">'Profile with CoM'!AM94*f_FinCalc</f>
        <v>0</v>
      </c>
      <c r="AN94" s="300">
        <f ca="1">'Profile with CoM'!AN94*f_FinCalc</f>
        <v>0</v>
      </c>
      <c r="AO94" s="300">
        <f ca="1">'Profile with CoM'!AO94*f_FinCalc</f>
        <v>0</v>
      </c>
      <c r="AP94" s="300">
        <f ca="1">'Profile with CoM'!AP94*f_FinCalc</f>
        <v>0</v>
      </c>
      <c r="AQ94" s="300">
        <f ca="1">'Profile with CoM'!AQ94*f_FinCalc</f>
        <v>0</v>
      </c>
      <c r="AR94" s="300">
        <f ca="1">'Profile with CoM'!AR94*f_FinCalc</f>
        <v>0</v>
      </c>
      <c r="AS94" s="300">
        <f ca="1">'Profile with CoM'!AS94*f_FinCalc</f>
        <v>0</v>
      </c>
      <c r="AT94" s="300">
        <f ca="1">'Profile with CoM'!AT94*f_FinCalc</f>
        <v>0</v>
      </c>
      <c r="AU94" s="300">
        <f ca="1">'Profile with CoM'!AU94*f_FinCalc</f>
        <v>0</v>
      </c>
      <c r="AV94" s="300">
        <f ca="1">'Profile with CoM'!AV94*f_FinCalc</f>
        <v>0</v>
      </c>
      <c r="AW94" s="300">
        <f ca="1">'Profile with CoM'!AW94*f_FinCalc</f>
        <v>0</v>
      </c>
      <c r="AX94" s="300">
        <f ca="1">'Profile with CoM'!AX94*f_FinCalc</f>
        <v>0</v>
      </c>
      <c r="AY94" s="300">
        <f ca="1">'Profile with CoM'!AY94*f_FinCalc</f>
        <v>0</v>
      </c>
      <c r="AZ94" s="300">
        <f ca="1">'Profile with CoM'!AZ94*f_FinCalc</f>
        <v>0</v>
      </c>
      <c r="BA94" s="300">
        <f ca="1">'Profile with CoM'!BA94*f_FinCalc</f>
        <v>0</v>
      </c>
      <c r="BB94" s="300">
        <f ca="1">'Profile with CoM'!BB94*f_FinCalc</f>
        <v>0</v>
      </c>
      <c r="BC94" s="300">
        <f ca="1">'Profile with CoM'!BC94*f_FinCalc</f>
        <v>0</v>
      </c>
      <c r="BD94" s="300">
        <f ca="1">'Profile with CoM'!BD94*f_FinCalc</f>
        <v>0</v>
      </c>
      <c r="BE94" s="300">
        <f ca="1">'Profile with CoM'!BE94*f_FinCalc</f>
        <v>0</v>
      </c>
      <c r="BF94" s="300">
        <f ca="1">'Profile with CoM'!BF94*f_FinCalc</f>
        <v>0</v>
      </c>
      <c r="BG94" s="300">
        <f ca="1">'Profile with CoM'!BG94*f_FinCalc</f>
        <v>0</v>
      </c>
      <c r="BH94" s="300">
        <f ca="1">'Profile with CoM'!BH94*f_FinCalc</f>
        <v>0</v>
      </c>
      <c r="BI94" s="300">
        <f ca="1">'Profile with CoM'!BI94*f_FinCalc</f>
        <v>0</v>
      </c>
      <c r="BJ94" s="300">
        <f ca="1">'Profile with CoM'!BJ94*f_FinCalc</f>
        <v>0</v>
      </c>
      <c r="BK94" s="300">
        <f ca="1">'Profile with CoM'!BK94*f_FinCalc</f>
        <v>0</v>
      </c>
      <c r="BL94" s="300">
        <f ca="1">'Profile with CoM'!BL94*f_FinCalc</f>
        <v>0</v>
      </c>
      <c r="BM94" s="300">
        <f ca="1">'Profile with CoM'!BM94*f_FinCalc</f>
        <v>0</v>
      </c>
      <c r="BN94" s="300">
        <f ca="1">'Profile with CoM'!BN94*f_FinCalc</f>
        <v>0</v>
      </c>
      <c r="BO94" s="300">
        <f ca="1">'Profile with CoM'!BO94*f_FinCalc</f>
        <v>0</v>
      </c>
      <c r="BP94" s="300">
        <f ca="1">'Profile with CoM'!BP94*f_FinCalc</f>
        <v>0</v>
      </c>
      <c r="BQ94" s="300">
        <f ca="1">'Profile with CoM'!BQ94*f_FinCalc</f>
        <v>0</v>
      </c>
      <c r="BR94" s="300">
        <f ca="1">'Profile with CoM'!BR94*f_FinCalc</f>
        <v>0</v>
      </c>
      <c r="BS94" s="300">
        <f ca="1">'Profile with CoM'!BS94*f_FinCalc</f>
        <v>0</v>
      </c>
      <c r="BT94" s="300">
        <f ca="1">'Profile with CoM'!BT94*f_FinCalc</f>
        <v>0</v>
      </c>
      <c r="BU94" s="300">
        <f ca="1">'Profile with CoM'!BU94*f_FinCalc</f>
        <v>0</v>
      </c>
      <c r="BV94" s="300">
        <f ca="1">'Profile with CoM'!BV94*f_FinCalc</f>
        <v>0</v>
      </c>
      <c r="BW94" s="300">
        <f ca="1">'Profile with CoM'!BW94*f_FinCalc</f>
        <v>0</v>
      </c>
      <c r="BX94" s="300">
        <f ca="1">'Profile with CoM'!BX94*f_FinCalc</f>
        <v>0</v>
      </c>
      <c r="BY94" s="300">
        <f ca="1">'Profile with CoM'!BY94*f_FinCalc</f>
        <v>0</v>
      </c>
      <c r="BZ94" s="300">
        <f ca="1">'Profile with CoM'!BZ94*f_FinCalc</f>
        <v>0</v>
      </c>
      <c r="CA94" s="300">
        <f ca="1">'Profile with CoM'!CA94*f_FinCalc</f>
        <v>0</v>
      </c>
      <c r="CB94" s="300">
        <f ca="1">'Profile with CoM'!CB94*f_FinCalc</f>
        <v>0</v>
      </c>
      <c r="CC94" s="300">
        <f ca="1">'Profile with CoM'!CC94*f_FinCalc</f>
        <v>0</v>
      </c>
      <c r="CD94" s="300">
        <f ca="1">'Profile with CoM'!CD94*f_FinCalc</f>
        <v>0</v>
      </c>
      <c r="CE94" s="300">
        <f ca="1">'Profile with CoM'!CE94*f_FinCalc</f>
        <v>0</v>
      </c>
      <c r="CF94" s="300">
        <f ca="1">'Profile with CoM'!CF94*f_FinCalc</f>
        <v>0</v>
      </c>
      <c r="CG94" s="300">
        <f ca="1">'Profile with CoM'!CG94*f_FinCalc</f>
        <v>0</v>
      </c>
      <c r="CH94" s="300">
        <f ca="1">'Profile with CoM'!CH94*f_FinCalc</f>
        <v>0</v>
      </c>
      <c r="CI94" s="300">
        <f ca="1">'Profile with CoM'!CI94*f_FinCalc</f>
        <v>0</v>
      </c>
      <c r="CJ94" s="300">
        <f ca="1">'Profile with CoM'!CJ94*f_FinCalc</f>
        <v>0</v>
      </c>
      <c r="CK94" s="300">
        <f ca="1">'Profile with CoM'!CK94*f_FinCalc</f>
        <v>0</v>
      </c>
      <c r="CL94" s="300">
        <f ca="1">'Profile with CoM'!CL94*f_FinCalc</f>
        <v>0</v>
      </c>
      <c r="CM94" s="300">
        <f ca="1">'Profile with CoM'!CM94*f_FinCalc</f>
        <v>0</v>
      </c>
      <c r="CN94" s="300">
        <f ca="1">'Profile with CoM'!CN94*f_FinCalc</f>
        <v>0</v>
      </c>
      <c r="CO94" s="300">
        <f ca="1">'Profile with CoM'!CO94*f_FinCalc</f>
        <v>0</v>
      </c>
      <c r="CP94" s="300">
        <f ca="1">'Profile with CoM'!CP94*f_FinCalc</f>
        <v>0</v>
      </c>
      <c r="CQ94" s="300">
        <f ca="1">'Profile with CoM'!CQ94*f_FinCalc</f>
        <v>0</v>
      </c>
      <c r="CR94" s="300">
        <f ca="1">'Profile with CoM'!CR94*f_FinCalc</f>
        <v>0</v>
      </c>
      <c r="CS94" s="300">
        <f ca="1">'Profile with CoM'!CS94*f_FinCalc</f>
        <v>0</v>
      </c>
      <c r="CT94" s="300">
        <f ca="1">'Profile with CoM'!CT94*f_FinCalc</f>
        <v>0</v>
      </c>
      <c r="CU94" s="300">
        <f ca="1">'Profile with CoM'!CU94*f_FinCalc</f>
        <v>0</v>
      </c>
      <c r="CV94" s="300">
        <f ca="1">'Profile with CoM'!CV94*f_FinCalc</f>
        <v>0</v>
      </c>
      <c r="CW94" s="300">
        <f ca="1">'Profile with CoM'!CW94*f_FinCalc</f>
        <v>0</v>
      </c>
      <c r="CX94" s="300">
        <f ca="1">'Profile with CoM'!CX94*f_FinCalc</f>
        <v>0</v>
      </c>
      <c r="CY94" s="300">
        <f ca="1">'Profile with CoM'!CY94*f_FinCalc</f>
        <v>0</v>
      </c>
      <c r="CZ94" s="300">
        <f ca="1">'Profile with CoM'!CZ94*f_FinCalc</f>
        <v>0</v>
      </c>
      <c r="DA94" s="300">
        <f ca="1">'Profile with CoM'!DA94*f_FinCalc</f>
        <v>0</v>
      </c>
      <c r="DB94" s="300">
        <f ca="1">'Profile with CoM'!DB94*f_FinCalc</f>
        <v>0</v>
      </c>
      <c r="DC94" s="300">
        <f ca="1">'Profile with CoM'!DC94*f_FinCalc</f>
        <v>0</v>
      </c>
      <c r="DD94" s="300">
        <f ca="1">'Profile with CoM'!DD94*f_FinCalc</f>
        <v>0</v>
      </c>
      <c r="DE94" s="300">
        <f ca="1">'Profile with CoM'!DE94*f_FinCalc</f>
        <v>0</v>
      </c>
      <c r="DF94" s="300">
        <f ca="1">'Profile with CoM'!DF94*f_FinCalc</f>
        <v>0</v>
      </c>
      <c r="DG94" s="300">
        <f ca="1">'Profile with CoM'!DG94*f_FinCalc</f>
        <v>0</v>
      </c>
      <c r="DH94" s="300">
        <f ca="1">'Profile with CoM'!DH94*f_FinCalc</f>
        <v>0</v>
      </c>
      <c r="DI94" s="300">
        <f ca="1">'Profile with CoM'!DI94*f_FinCalc</f>
        <v>0</v>
      </c>
      <c r="DJ94" s="300">
        <f ca="1">'Profile with CoM'!DJ94*f_FinCalc</f>
        <v>0</v>
      </c>
      <c r="DK94" s="300">
        <f ca="1">'Profile with CoM'!DK94*f_FinCalc</f>
        <v>0</v>
      </c>
      <c r="DL94" s="300">
        <f ca="1">'Profile with CoM'!DL94*f_FinCalc</f>
        <v>0</v>
      </c>
      <c r="DM94" s="300">
        <f ca="1">'Profile with CoM'!DM94*f_FinCalc</f>
        <v>0</v>
      </c>
      <c r="DN94" s="300">
        <f ca="1">'Profile with CoM'!DN94*f_FinCalc</f>
        <v>0</v>
      </c>
      <c r="DO94" s="300">
        <f ca="1">'Profile with CoM'!DO94*f_FinCalc</f>
        <v>0</v>
      </c>
      <c r="DP94" s="300">
        <f ca="1">'Profile with CoM'!DP94*f_FinCalc</f>
        <v>0</v>
      </c>
      <c r="DQ94" s="300">
        <f ca="1">'Profile with CoM'!DQ94*f_FinCalc</f>
        <v>0</v>
      </c>
      <c r="DR94" s="300">
        <f ca="1">'Profile with CoM'!DR94*f_FinCalc</f>
        <v>0</v>
      </c>
      <c r="DS94" s="300">
        <f ca="1">'Profile with CoM'!DS94*f_FinCalc</f>
        <v>0</v>
      </c>
      <c r="DT94" s="300">
        <f ca="1">'Profile with CoM'!DT94*f_FinCalc</f>
        <v>0</v>
      </c>
      <c r="DU94" s="300">
        <f ca="1">'Profile with CoM'!DU94*f_FinCalc</f>
        <v>0</v>
      </c>
      <c r="DV94" s="300">
        <f ca="1">'Profile with CoM'!DV94*f_FinCalc</f>
        <v>0</v>
      </c>
      <c r="DW94" s="300">
        <f ca="1">'Profile with CoM'!DW94*f_FinCalc</f>
        <v>0</v>
      </c>
      <c r="DX94" s="300">
        <f ca="1">'Profile with CoM'!DX94*f_FinCalc</f>
        <v>0</v>
      </c>
      <c r="DY94" s="300">
        <f ca="1">'Profile with CoM'!DY94*f_FinCalc</f>
        <v>0</v>
      </c>
      <c r="DZ94" s="300">
        <f ca="1">'Profile with CoM'!DZ94*f_FinCalc</f>
        <v>0</v>
      </c>
      <c r="EA94" s="300">
        <f ca="1">'Profile with CoM'!EA94*f_FinCalc</f>
        <v>0</v>
      </c>
      <c r="EB94" s="300">
        <f ca="1">'Profile with CoM'!EB94*f_FinCalc</f>
        <v>0</v>
      </c>
      <c r="EC94" s="300">
        <f ca="1">'Profile with CoM'!EC94*f_FinCalc</f>
        <v>0</v>
      </c>
      <c r="ED94" s="300">
        <f ca="1">'Profile with CoM'!ED94*f_FinCalc</f>
        <v>0</v>
      </c>
      <c r="EE94" s="300">
        <f ca="1">'Profile with CoM'!EE94*f_FinCalc</f>
        <v>0</v>
      </c>
      <c r="EF94" s="300">
        <f ca="1">'Profile with CoM'!EF94*f_FinCalc</f>
        <v>0</v>
      </c>
      <c r="EG94" s="300">
        <f ca="1">'Profile with CoM'!EG94*f_FinCalc</f>
        <v>0</v>
      </c>
      <c r="EH94" s="300">
        <f ca="1">'Profile with CoM'!EH94*f_FinCalc</f>
        <v>0</v>
      </c>
      <c r="EI94" s="300">
        <f ca="1">'Profile with CoM'!EI94*f_FinCalc</f>
        <v>0</v>
      </c>
      <c r="EJ94" s="300">
        <f ca="1">'Profile with CoM'!EJ94*f_FinCalc</f>
        <v>0</v>
      </c>
      <c r="EK94" s="300">
        <f ca="1">'Profile with CoM'!EK94*f_FinCalc</f>
        <v>0</v>
      </c>
      <c r="EL94" s="300">
        <f ca="1">'Profile with CoM'!EL94*f_FinCalc</f>
        <v>0</v>
      </c>
      <c r="EM94" s="300">
        <f ca="1">'Profile with CoM'!EM94*f_FinCalc</f>
        <v>0</v>
      </c>
      <c r="EN94" s="300">
        <f ca="1">'Profile with CoM'!EN94*f_FinCalc</f>
        <v>0</v>
      </c>
      <c r="EO94" s="300">
        <f ca="1">'Profile with CoM'!EO94*f_FinCalc</f>
        <v>0</v>
      </c>
      <c r="EP94" s="300">
        <f ca="1">'Profile with CoM'!EP94*f_FinCalc</f>
        <v>0</v>
      </c>
      <c r="EQ94" s="300">
        <f ca="1">'Profile with CoM'!EQ94*f_FinCalc</f>
        <v>0</v>
      </c>
      <c r="ER94" s="300">
        <f ca="1">'Profile with CoM'!ER94*f_FinCalc</f>
        <v>0</v>
      </c>
      <c r="ES94" s="300">
        <f ca="1">'Profile with CoM'!ES94*f_FinCalc</f>
        <v>0</v>
      </c>
      <c r="ET94" s="300">
        <f ca="1">'Profile with CoM'!ET94*f_FinCalc</f>
        <v>0</v>
      </c>
      <c r="EU94" s="300">
        <f ca="1">'Profile with CoM'!EU94*f_FinCalc</f>
        <v>0</v>
      </c>
      <c r="EV94" s="300">
        <f ca="1">'Profile with CoM'!EV94*f_FinCalc</f>
        <v>0</v>
      </c>
      <c r="EW94" s="300">
        <f ca="1">'Profile with CoM'!EW94*f_FinCalc</f>
        <v>0</v>
      </c>
      <c r="EX94" s="300">
        <f ca="1">'Profile with CoM'!EX94*f_FinCalc</f>
        <v>0</v>
      </c>
      <c r="EY94" s="612"/>
      <c r="EZ94" s="757" t="str">
        <f>'Main Input'!EZ94</f>
        <v>RPI</v>
      </c>
      <c r="FA94" s="757" t="str">
        <f>'Main Input'!FA94</f>
        <v>N/A</v>
      </c>
      <c r="FB94" s="766">
        <f>'Main Input'!FB94</f>
        <v>0</v>
      </c>
      <c r="FC94" s="766" t="str">
        <f>'Main Input'!FC94</f>
        <v>IT Solutions</v>
      </c>
      <c r="FD94" s="766" t="str">
        <f>'Main Input'!FD94</f>
        <v>Managed Services</v>
      </c>
      <c r="FE94" s="757" t="str">
        <f>'Main Input'!FE94</f>
        <v>Opex</v>
      </c>
      <c r="FF94" s="757" t="str">
        <f>'Main Input'!FF94</f>
        <v>ContractAccrual</v>
      </c>
      <c r="FG94" s="757" t="str">
        <f>'Main Input'!FG94</f>
        <v>Expense</v>
      </c>
      <c r="FH94" s="767" t="str">
        <f>'Main Input'!FH94</f>
        <v>A</v>
      </c>
      <c r="FI94" s="768">
        <f>'Main Input'!FI94</f>
        <v>0.22</v>
      </c>
      <c r="FJ94" s="768">
        <f>'Main Input'!FJ94</f>
        <v>0</v>
      </c>
      <c r="FK94" s="612"/>
      <c r="FL94" s="531">
        <f t="shared" si="32"/>
        <v>0</v>
      </c>
      <c r="FM94" s="86"/>
      <c r="FN94" s="612"/>
    </row>
    <row r="95" spans="1:170" ht="12.75" customHeight="1">
      <c r="A95" s="750" t="str">
        <f>'Main Input'!A95</f>
        <v>MTB</v>
      </c>
      <c r="B95" s="762" t="str">
        <f>'Main Input'!B95</f>
        <v>Business Unit</v>
      </c>
      <c r="C95" s="762" t="str">
        <f>'Main Input'!C95</f>
        <v>Labour</v>
      </c>
      <c r="D95" s="762" t="str">
        <f>'Main Input'!D95</f>
        <v>TFR</v>
      </c>
      <c r="E95" s="762" t="str">
        <f>'Main Input'!E95</f>
        <v>Migration Engineer #14 (Wintel)</v>
      </c>
      <c r="F95" s="753" t="str">
        <f>'Main Input'!F95</f>
        <v>direct</v>
      </c>
      <c r="G95" s="753" t="str">
        <f>'Main Input'!G95</f>
        <v>Person</v>
      </c>
      <c r="H95" s="753" t="str">
        <f>'Main Input'!H95</f>
        <v>TAC.CSA.2</v>
      </c>
      <c r="I95" s="753">
        <f>'Main Input'!I95</f>
        <v>0</v>
      </c>
      <c r="J95" s="753">
        <f>'Main Input'!J95</f>
        <v>0</v>
      </c>
      <c r="K95" s="753" t="str">
        <f>'Main Input'!K95</f>
        <v>FJS</v>
      </c>
      <c r="L95" s="753" t="str">
        <f>'Main Input'!L95</f>
        <v>pTran</v>
      </c>
      <c r="M95" s="753">
        <f>'Main Input'!M95</f>
        <v>0</v>
      </c>
      <c r="N95" s="753">
        <f>'Main Input'!N95</f>
        <v>0</v>
      </c>
      <c r="O95" s="753" t="str">
        <f>'Main Input'!O95</f>
        <v>SPAIN</v>
      </c>
      <c r="P95" s="753">
        <f>'Main Input'!P95</f>
        <v>313</v>
      </c>
      <c r="Q95" s="753" t="str">
        <f>'Main Input'!Q95</f>
        <v>EUR</v>
      </c>
      <c r="R95" s="753" t="str">
        <f>'Main Input'!R95</f>
        <v>EMEA</v>
      </c>
      <c r="S95" s="753" t="str">
        <f>'Main Input'!S95</f>
        <v>Local</v>
      </c>
      <c r="T95" s="753">
        <f>'Main Input'!T95</f>
        <v>0</v>
      </c>
      <c r="U95" s="753">
        <f>'Main Input'!U95</f>
        <v>0</v>
      </c>
      <c r="V95" s="753" t="str">
        <f>'Main Input'!V95</f>
        <v>4_ATP</v>
      </c>
      <c r="W95" s="753">
        <f>'Main Input'!W95</f>
        <v>0</v>
      </c>
      <c r="X95" s="753">
        <f>'Main Input'!X95</f>
        <v>0</v>
      </c>
      <c r="Y95" s="753">
        <f>'Main Input'!Y95</f>
        <v>0</v>
      </c>
      <c r="Z95" s="753">
        <f>'Main Input'!Z95</f>
        <v>0</v>
      </c>
      <c r="AA95" s="753">
        <f>'Main Input'!AA95</f>
        <v>0</v>
      </c>
      <c r="AB95" s="763">
        <f>'Main Input'!AB95</f>
        <v>0</v>
      </c>
      <c r="AC95" s="763" t="str">
        <f>'Main Input'!AC95</f>
        <v>Days</v>
      </c>
      <c r="AD95" s="764">
        <f>'Main Input'!AD95</f>
        <v>85</v>
      </c>
      <c r="AE95" s="765">
        <f t="shared" ca="1" si="30"/>
        <v>35630.02492930548</v>
      </c>
      <c r="AF95" s="299">
        <f ca="1">'Profile with CoM'!AF95*f_FinCalc</f>
        <v>0</v>
      </c>
      <c r="AG95" s="300">
        <f ca="1">'Profile with CoM'!AG95*f_FinCalc</f>
        <v>0</v>
      </c>
      <c r="AH95" s="300">
        <f ca="1">'Profile with CoM'!AH95*f_FinCalc</f>
        <v>0</v>
      </c>
      <c r="AI95" s="300">
        <f ca="1">'Profile with CoM'!AI95*f_FinCalc</f>
        <v>0</v>
      </c>
      <c r="AJ95" s="300">
        <f ca="1">'Profile with CoM'!AJ95*f_FinCalc</f>
        <v>0</v>
      </c>
      <c r="AK95" s="300">
        <f ca="1">'Profile with CoM'!AK95*f_FinCalc</f>
        <v>35630.02492930548</v>
      </c>
      <c r="AL95" s="300">
        <f ca="1">'Profile with CoM'!AL95*f_FinCalc</f>
        <v>0</v>
      </c>
      <c r="AM95" s="300">
        <f ca="1">'Profile with CoM'!AM95*f_FinCalc</f>
        <v>0</v>
      </c>
      <c r="AN95" s="300">
        <f ca="1">'Profile with CoM'!AN95*f_FinCalc</f>
        <v>0</v>
      </c>
      <c r="AO95" s="300">
        <f ca="1">'Profile with CoM'!AO95*f_FinCalc</f>
        <v>0</v>
      </c>
      <c r="AP95" s="300">
        <f ca="1">'Profile with CoM'!AP95*f_FinCalc</f>
        <v>0</v>
      </c>
      <c r="AQ95" s="300">
        <f ca="1">'Profile with CoM'!AQ95*f_FinCalc</f>
        <v>0</v>
      </c>
      <c r="AR95" s="300">
        <f ca="1">'Profile with CoM'!AR95*f_FinCalc</f>
        <v>0</v>
      </c>
      <c r="AS95" s="300">
        <f ca="1">'Profile with CoM'!AS95*f_FinCalc</f>
        <v>0</v>
      </c>
      <c r="AT95" s="300">
        <f ca="1">'Profile with CoM'!AT95*f_FinCalc</f>
        <v>0</v>
      </c>
      <c r="AU95" s="300">
        <f ca="1">'Profile with CoM'!AU95*f_FinCalc</f>
        <v>0</v>
      </c>
      <c r="AV95" s="300">
        <f ca="1">'Profile with CoM'!AV95*f_FinCalc</f>
        <v>0</v>
      </c>
      <c r="AW95" s="300">
        <f ca="1">'Profile with CoM'!AW95*f_FinCalc</f>
        <v>0</v>
      </c>
      <c r="AX95" s="300">
        <f ca="1">'Profile with CoM'!AX95*f_FinCalc</f>
        <v>0</v>
      </c>
      <c r="AY95" s="300">
        <f ca="1">'Profile with CoM'!AY95*f_FinCalc</f>
        <v>0</v>
      </c>
      <c r="AZ95" s="300">
        <f ca="1">'Profile with CoM'!AZ95*f_FinCalc</f>
        <v>0</v>
      </c>
      <c r="BA95" s="300">
        <f ca="1">'Profile with CoM'!BA95*f_FinCalc</f>
        <v>0</v>
      </c>
      <c r="BB95" s="300">
        <f ca="1">'Profile with CoM'!BB95*f_FinCalc</f>
        <v>0</v>
      </c>
      <c r="BC95" s="300">
        <f ca="1">'Profile with CoM'!BC95*f_FinCalc</f>
        <v>0</v>
      </c>
      <c r="BD95" s="300">
        <f ca="1">'Profile with CoM'!BD95*f_FinCalc</f>
        <v>0</v>
      </c>
      <c r="BE95" s="300">
        <f ca="1">'Profile with CoM'!BE95*f_FinCalc</f>
        <v>0</v>
      </c>
      <c r="BF95" s="300">
        <f ca="1">'Profile with CoM'!BF95*f_FinCalc</f>
        <v>0</v>
      </c>
      <c r="BG95" s="300">
        <f ca="1">'Profile with CoM'!BG95*f_FinCalc</f>
        <v>0</v>
      </c>
      <c r="BH95" s="300">
        <f ca="1">'Profile with CoM'!BH95*f_FinCalc</f>
        <v>0</v>
      </c>
      <c r="BI95" s="300">
        <f ca="1">'Profile with CoM'!BI95*f_FinCalc</f>
        <v>0</v>
      </c>
      <c r="BJ95" s="300">
        <f ca="1">'Profile with CoM'!BJ95*f_FinCalc</f>
        <v>0</v>
      </c>
      <c r="BK95" s="300">
        <f ca="1">'Profile with CoM'!BK95*f_FinCalc</f>
        <v>0</v>
      </c>
      <c r="BL95" s="300">
        <f ca="1">'Profile with CoM'!BL95*f_FinCalc</f>
        <v>0</v>
      </c>
      <c r="BM95" s="300">
        <f ca="1">'Profile with CoM'!BM95*f_FinCalc</f>
        <v>0</v>
      </c>
      <c r="BN95" s="300">
        <f ca="1">'Profile with CoM'!BN95*f_FinCalc</f>
        <v>0</v>
      </c>
      <c r="BO95" s="300">
        <f ca="1">'Profile with CoM'!BO95*f_FinCalc</f>
        <v>0</v>
      </c>
      <c r="BP95" s="300">
        <f ca="1">'Profile with CoM'!BP95*f_FinCalc</f>
        <v>0</v>
      </c>
      <c r="BQ95" s="300">
        <f ca="1">'Profile with CoM'!BQ95*f_FinCalc</f>
        <v>0</v>
      </c>
      <c r="BR95" s="300">
        <f ca="1">'Profile with CoM'!BR95*f_FinCalc</f>
        <v>0</v>
      </c>
      <c r="BS95" s="300">
        <f ca="1">'Profile with CoM'!BS95*f_FinCalc</f>
        <v>0</v>
      </c>
      <c r="BT95" s="300">
        <f ca="1">'Profile with CoM'!BT95*f_FinCalc</f>
        <v>0</v>
      </c>
      <c r="BU95" s="300">
        <f ca="1">'Profile with CoM'!BU95*f_FinCalc</f>
        <v>0</v>
      </c>
      <c r="BV95" s="300">
        <f ca="1">'Profile with CoM'!BV95*f_FinCalc</f>
        <v>0</v>
      </c>
      <c r="BW95" s="300">
        <f ca="1">'Profile with CoM'!BW95*f_FinCalc</f>
        <v>0</v>
      </c>
      <c r="BX95" s="300">
        <f ca="1">'Profile with CoM'!BX95*f_FinCalc</f>
        <v>0</v>
      </c>
      <c r="BY95" s="300">
        <f ca="1">'Profile with CoM'!BY95*f_FinCalc</f>
        <v>0</v>
      </c>
      <c r="BZ95" s="300">
        <f ca="1">'Profile with CoM'!BZ95*f_FinCalc</f>
        <v>0</v>
      </c>
      <c r="CA95" s="300">
        <f ca="1">'Profile with CoM'!CA95*f_FinCalc</f>
        <v>0</v>
      </c>
      <c r="CB95" s="300">
        <f ca="1">'Profile with CoM'!CB95*f_FinCalc</f>
        <v>0</v>
      </c>
      <c r="CC95" s="300">
        <f ca="1">'Profile with CoM'!CC95*f_FinCalc</f>
        <v>0</v>
      </c>
      <c r="CD95" s="300">
        <f ca="1">'Profile with CoM'!CD95*f_FinCalc</f>
        <v>0</v>
      </c>
      <c r="CE95" s="300">
        <f ca="1">'Profile with CoM'!CE95*f_FinCalc</f>
        <v>0</v>
      </c>
      <c r="CF95" s="300">
        <f ca="1">'Profile with CoM'!CF95*f_FinCalc</f>
        <v>0</v>
      </c>
      <c r="CG95" s="300">
        <f ca="1">'Profile with CoM'!CG95*f_FinCalc</f>
        <v>0</v>
      </c>
      <c r="CH95" s="300">
        <f ca="1">'Profile with CoM'!CH95*f_FinCalc</f>
        <v>0</v>
      </c>
      <c r="CI95" s="300">
        <f ca="1">'Profile with CoM'!CI95*f_FinCalc</f>
        <v>0</v>
      </c>
      <c r="CJ95" s="300">
        <f ca="1">'Profile with CoM'!CJ95*f_FinCalc</f>
        <v>0</v>
      </c>
      <c r="CK95" s="300">
        <f ca="1">'Profile with CoM'!CK95*f_FinCalc</f>
        <v>0</v>
      </c>
      <c r="CL95" s="300">
        <f ca="1">'Profile with CoM'!CL95*f_FinCalc</f>
        <v>0</v>
      </c>
      <c r="CM95" s="300">
        <f ca="1">'Profile with CoM'!CM95*f_FinCalc</f>
        <v>0</v>
      </c>
      <c r="CN95" s="300">
        <f ca="1">'Profile with CoM'!CN95*f_FinCalc</f>
        <v>0</v>
      </c>
      <c r="CO95" s="300">
        <f ca="1">'Profile with CoM'!CO95*f_FinCalc</f>
        <v>0</v>
      </c>
      <c r="CP95" s="300">
        <f ca="1">'Profile with CoM'!CP95*f_FinCalc</f>
        <v>0</v>
      </c>
      <c r="CQ95" s="300">
        <f ca="1">'Profile with CoM'!CQ95*f_FinCalc</f>
        <v>0</v>
      </c>
      <c r="CR95" s="300">
        <f ca="1">'Profile with CoM'!CR95*f_FinCalc</f>
        <v>0</v>
      </c>
      <c r="CS95" s="300">
        <f ca="1">'Profile with CoM'!CS95*f_FinCalc</f>
        <v>0</v>
      </c>
      <c r="CT95" s="300">
        <f ca="1">'Profile with CoM'!CT95*f_FinCalc</f>
        <v>0</v>
      </c>
      <c r="CU95" s="300">
        <f ca="1">'Profile with CoM'!CU95*f_FinCalc</f>
        <v>0</v>
      </c>
      <c r="CV95" s="300">
        <f ca="1">'Profile with CoM'!CV95*f_FinCalc</f>
        <v>0</v>
      </c>
      <c r="CW95" s="300">
        <f ca="1">'Profile with CoM'!CW95*f_FinCalc</f>
        <v>0</v>
      </c>
      <c r="CX95" s="300">
        <f ca="1">'Profile with CoM'!CX95*f_FinCalc</f>
        <v>0</v>
      </c>
      <c r="CY95" s="300">
        <f ca="1">'Profile with CoM'!CY95*f_FinCalc</f>
        <v>0</v>
      </c>
      <c r="CZ95" s="300">
        <f ca="1">'Profile with CoM'!CZ95*f_FinCalc</f>
        <v>0</v>
      </c>
      <c r="DA95" s="300">
        <f ca="1">'Profile with CoM'!DA95*f_FinCalc</f>
        <v>0</v>
      </c>
      <c r="DB95" s="300">
        <f ca="1">'Profile with CoM'!DB95*f_FinCalc</f>
        <v>0</v>
      </c>
      <c r="DC95" s="300">
        <f ca="1">'Profile with CoM'!DC95*f_FinCalc</f>
        <v>0</v>
      </c>
      <c r="DD95" s="300">
        <f ca="1">'Profile with CoM'!DD95*f_FinCalc</f>
        <v>0</v>
      </c>
      <c r="DE95" s="300">
        <f ca="1">'Profile with CoM'!DE95*f_FinCalc</f>
        <v>0</v>
      </c>
      <c r="DF95" s="300">
        <f ca="1">'Profile with CoM'!DF95*f_FinCalc</f>
        <v>0</v>
      </c>
      <c r="DG95" s="300">
        <f ca="1">'Profile with CoM'!DG95*f_FinCalc</f>
        <v>0</v>
      </c>
      <c r="DH95" s="300">
        <f ca="1">'Profile with CoM'!DH95*f_FinCalc</f>
        <v>0</v>
      </c>
      <c r="DI95" s="300">
        <f ca="1">'Profile with CoM'!DI95*f_FinCalc</f>
        <v>0</v>
      </c>
      <c r="DJ95" s="300">
        <f ca="1">'Profile with CoM'!DJ95*f_FinCalc</f>
        <v>0</v>
      </c>
      <c r="DK95" s="300">
        <f ca="1">'Profile with CoM'!DK95*f_FinCalc</f>
        <v>0</v>
      </c>
      <c r="DL95" s="300">
        <f ca="1">'Profile with CoM'!DL95*f_FinCalc</f>
        <v>0</v>
      </c>
      <c r="DM95" s="300">
        <f ca="1">'Profile with CoM'!DM95*f_FinCalc</f>
        <v>0</v>
      </c>
      <c r="DN95" s="300">
        <f ca="1">'Profile with CoM'!DN95*f_FinCalc</f>
        <v>0</v>
      </c>
      <c r="DO95" s="300">
        <f ca="1">'Profile with CoM'!DO95*f_FinCalc</f>
        <v>0</v>
      </c>
      <c r="DP95" s="300">
        <f ca="1">'Profile with CoM'!DP95*f_FinCalc</f>
        <v>0</v>
      </c>
      <c r="DQ95" s="300">
        <f ca="1">'Profile with CoM'!DQ95*f_FinCalc</f>
        <v>0</v>
      </c>
      <c r="DR95" s="300">
        <f ca="1">'Profile with CoM'!DR95*f_FinCalc</f>
        <v>0</v>
      </c>
      <c r="DS95" s="300">
        <f ca="1">'Profile with CoM'!DS95*f_FinCalc</f>
        <v>0</v>
      </c>
      <c r="DT95" s="300">
        <f ca="1">'Profile with CoM'!DT95*f_FinCalc</f>
        <v>0</v>
      </c>
      <c r="DU95" s="300">
        <f ca="1">'Profile with CoM'!DU95*f_FinCalc</f>
        <v>0</v>
      </c>
      <c r="DV95" s="300">
        <f ca="1">'Profile with CoM'!DV95*f_FinCalc</f>
        <v>0</v>
      </c>
      <c r="DW95" s="300">
        <f ca="1">'Profile with CoM'!DW95*f_FinCalc</f>
        <v>0</v>
      </c>
      <c r="DX95" s="300">
        <f ca="1">'Profile with CoM'!DX95*f_FinCalc</f>
        <v>0</v>
      </c>
      <c r="DY95" s="300">
        <f ca="1">'Profile with CoM'!DY95*f_FinCalc</f>
        <v>0</v>
      </c>
      <c r="DZ95" s="300">
        <f ca="1">'Profile with CoM'!DZ95*f_FinCalc</f>
        <v>0</v>
      </c>
      <c r="EA95" s="300">
        <f ca="1">'Profile with CoM'!EA95*f_FinCalc</f>
        <v>0</v>
      </c>
      <c r="EB95" s="300">
        <f ca="1">'Profile with CoM'!EB95*f_FinCalc</f>
        <v>0</v>
      </c>
      <c r="EC95" s="300">
        <f ca="1">'Profile with CoM'!EC95*f_FinCalc</f>
        <v>0</v>
      </c>
      <c r="ED95" s="300">
        <f ca="1">'Profile with CoM'!ED95*f_FinCalc</f>
        <v>0</v>
      </c>
      <c r="EE95" s="300">
        <f ca="1">'Profile with CoM'!EE95*f_FinCalc</f>
        <v>0</v>
      </c>
      <c r="EF95" s="300">
        <f ca="1">'Profile with CoM'!EF95*f_FinCalc</f>
        <v>0</v>
      </c>
      <c r="EG95" s="300">
        <f ca="1">'Profile with CoM'!EG95*f_FinCalc</f>
        <v>0</v>
      </c>
      <c r="EH95" s="300">
        <f ca="1">'Profile with CoM'!EH95*f_FinCalc</f>
        <v>0</v>
      </c>
      <c r="EI95" s="300">
        <f ca="1">'Profile with CoM'!EI95*f_FinCalc</f>
        <v>0</v>
      </c>
      <c r="EJ95" s="300">
        <f ca="1">'Profile with CoM'!EJ95*f_FinCalc</f>
        <v>0</v>
      </c>
      <c r="EK95" s="300">
        <f ca="1">'Profile with CoM'!EK95*f_FinCalc</f>
        <v>0</v>
      </c>
      <c r="EL95" s="300">
        <f ca="1">'Profile with CoM'!EL95*f_FinCalc</f>
        <v>0</v>
      </c>
      <c r="EM95" s="300">
        <f ca="1">'Profile with CoM'!EM95*f_FinCalc</f>
        <v>0</v>
      </c>
      <c r="EN95" s="300">
        <f ca="1">'Profile with CoM'!EN95*f_FinCalc</f>
        <v>0</v>
      </c>
      <c r="EO95" s="300">
        <f ca="1">'Profile with CoM'!EO95*f_FinCalc</f>
        <v>0</v>
      </c>
      <c r="EP95" s="300">
        <f ca="1">'Profile with CoM'!EP95*f_FinCalc</f>
        <v>0</v>
      </c>
      <c r="EQ95" s="300">
        <f ca="1">'Profile with CoM'!EQ95*f_FinCalc</f>
        <v>0</v>
      </c>
      <c r="ER95" s="300">
        <f ca="1">'Profile with CoM'!ER95*f_FinCalc</f>
        <v>0</v>
      </c>
      <c r="ES95" s="300">
        <f ca="1">'Profile with CoM'!ES95*f_FinCalc</f>
        <v>0</v>
      </c>
      <c r="ET95" s="300">
        <f ca="1">'Profile with CoM'!ET95*f_FinCalc</f>
        <v>0</v>
      </c>
      <c r="EU95" s="300">
        <f ca="1">'Profile with CoM'!EU95*f_FinCalc</f>
        <v>0</v>
      </c>
      <c r="EV95" s="300">
        <f ca="1">'Profile with CoM'!EV95*f_FinCalc</f>
        <v>0</v>
      </c>
      <c r="EW95" s="300">
        <f ca="1">'Profile with CoM'!EW95*f_FinCalc</f>
        <v>0</v>
      </c>
      <c r="EX95" s="300">
        <f ca="1">'Profile with CoM'!EX95*f_FinCalc</f>
        <v>0</v>
      </c>
      <c r="EY95" s="612"/>
      <c r="EZ95" s="757" t="str">
        <f>'Main Input'!EZ95</f>
        <v>RPI</v>
      </c>
      <c r="FA95" s="757" t="str">
        <f>'Main Input'!FA95</f>
        <v>N/A</v>
      </c>
      <c r="FB95" s="766">
        <f>'Main Input'!FB95</f>
        <v>0</v>
      </c>
      <c r="FC95" s="766" t="str">
        <f>'Main Input'!FC95</f>
        <v>IT Solutions</v>
      </c>
      <c r="FD95" s="766" t="str">
        <f>'Main Input'!FD95</f>
        <v>Managed Services</v>
      </c>
      <c r="FE95" s="757" t="str">
        <f>'Main Input'!FE95</f>
        <v>Opex</v>
      </c>
      <c r="FF95" s="757" t="str">
        <f>'Main Input'!FF95</f>
        <v>ContractAccrual</v>
      </c>
      <c r="FG95" s="757" t="str">
        <f>'Main Input'!FG95</f>
        <v>Expense</v>
      </c>
      <c r="FH95" s="767" t="str">
        <f>'Main Input'!FH95</f>
        <v>A</v>
      </c>
      <c r="FI95" s="768">
        <f>'Main Input'!FI95</f>
        <v>0.22</v>
      </c>
      <c r="FJ95" s="768">
        <f>'Main Input'!FJ95</f>
        <v>0</v>
      </c>
      <c r="FK95" s="612"/>
      <c r="FL95" s="531">
        <f t="shared" si="32"/>
        <v>0</v>
      </c>
      <c r="FM95" s="86"/>
      <c r="FN95" s="612"/>
    </row>
    <row r="96" spans="1:170" ht="12.75" customHeight="1">
      <c r="A96" s="750" t="str">
        <f>'Main Input'!A96</f>
        <v>MTB</v>
      </c>
      <c r="B96" s="762" t="str">
        <f>'Main Input'!B96</f>
        <v>Business Unit</v>
      </c>
      <c r="C96" s="762" t="str">
        <f>'Main Input'!C96</f>
        <v>Labour</v>
      </c>
      <c r="D96" s="762" t="str">
        <f>'Main Input'!D96</f>
        <v>TFR</v>
      </c>
      <c r="E96" s="762" t="str">
        <f>'Main Input'!E96</f>
        <v>Migration Engineer #15 (Wintel)</v>
      </c>
      <c r="F96" s="753" t="str">
        <f>'Main Input'!F96</f>
        <v>direct</v>
      </c>
      <c r="G96" s="753" t="str">
        <f>'Main Input'!G96</f>
        <v>Person</v>
      </c>
      <c r="H96" s="753" t="str">
        <f>'Main Input'!H96</f>
        <v>TAC.CSA.2</v>
      </c>
      <c r="I96" s="753">
        <f>'Main Input'!I96</f>
        <v>0</v>
      </c>
      <c r="J96" s="753">
        <f>'Main Input'!J96</f>
        <v>0</v>
      </c>
      <c r="K96" s="753" t="str">
        <f>'Main Input'!K96</f>
        <v>FJS</v>
      </c>
      <c r="L96" s="753" t="str">
        <f>'Main Input'!L96</f>
        <v>pTran</v>
      </c>
      <c r="M96" s="753">
        <f>'Main Input'!M96</f>
        <v>0</v>
      </c>
      <c r="N96" s="753">
        <f>'Main Input'!N96</f>
        <v>0</v>
      </c>
      <c r="O96" s="753" t="str">
        <f>'Main Input'!O96</f>
        <v>SPAIN</v>
      </c>
      <c r="P96" s="753">
        <f>'Main Input'!P96</f>
        <v>313</v>
      </c>
      <c r="Q96" s="753" t="str">
        <f>'Main Input'!Q96</f>
        <v>EUR</v>
      </c>
      <c r="R96" s="753" t="str">
        <f>'Main Input'!R96</f>
        <v>EMEA</v>
      </c>
      <c r="S96" s="753" t="str">
        <f>'Main Input'!S96</f>
        <v>Local</v>
      </c>
      <c r="T96" s="753">
        <f>'Main Input'!T96</f>
        <v>0</v>
      </c>
      <c r="U96" s="753">
        <f>'Main Input'!U96</f>
        <v>0</v>
      </c>
      <c r="V96" s="753" t="str">
        <f>'Main Input'!V96</f>
        <v>4_ATP</v>
      </c>
      <c r="W96" s="753">
        <f>'Main Input'!W96</f>
        <v>0</v>
      </c>
      <c r="X96" s="753">
        <f>'Main Input'!X96</f>
        <v>0</v>
      </c>
      <c r="Y96" s="753">
        <f>'Main Input'!Y96</f>
        <v>0</v>
      </c>
      <c r="Z96" s="753">
        <f>'Main Input'!Z96</f>
        <v>0</v>
      </c>
      <c r="AA96" s="753">
        <f>'Main Input'!AA96</f>
        <v>0</v>
      </c>
      <c r="AB96" s="763">
        <f>'Main Input'!AB96</f>
        <v>0</v>
      </c>
      <c r="AC96" s="763" t="str">
        <f>'Main Input'!AC96</f>
        <v>Days</v>
      </c>
      <c r="AD96" s="764">
        <f>'Main Input'!AD96</f>
        <v>90</v>
      </c>
      <c r="AE96" s="765">
        <f t="shared" ca="1" si="30"/>
        <v>37725.908748676396</v>
      </c>
      <c r="AF96" s="299">
        <f ca="1">'Profile with CoM'!AF96*f_FinCalc</f>
        <v>0</v>
      </c>
      <c r="AG96" s="300">
        <f ca="1">'Profile with CoM'!AG96*f_FinCalc</f>
        <v>0</v>
      </c>
      <c r="AH96" s="300">
        <f ca="1">'Profile with CoM'!AH96*f_FinCalc</f>
        <v>0</v>
      </c>
      <c r="AI96" s="300">
        <f ca="1">'Profile with CoM'!AI96*f_FinCalc</f>
        <v>0</v>
      </c>
      <c r="AJ96" s="300">
        <f ca="1">'Profile with CoM'!AJ96*f_FinCalc</f>
        <v>0</v>
      </c>
      <c r="AK96" s="300">
        <f ca="1">'Profile with CoM'!AK96*f_FinCalc</f>
        <v>37725.908748676396</v>
      </c>
      <c r="AL96" s="300">
        <f ca="1">'Profile with CoM'!AL96*f_FinCalc</f>
        <v>0</v>
      </c>
      <c r="AM96" s="300">
        <f ca="1">'Profile with CoM'!AM96*f_FinCalc</f>
        <v>0</v>
      </c>
      <c r="AN96" s="300">
        <f ca="1">'Profile with CoM'!AN96*f_FinCalc</f>
        <v>0</v>
      </c>
      <c r="AO96" s="300">
        <f ca="1">'Profile with CoM'!AO96*f_FinCalc</f>
        <v>0</v>
      </c>
      <c r="AP96" s="300">
        <f ca="1">'Profile with CoM'!AP96*f_FinCalc</f>
        <v>0</v>
      </c>
      <c r="AQ96" s="300">
        <f ca="1">'Profile with CoM'!AQ96*f_FinCalc</f>
        <v>0</v>
      </c>
      <c r="AR96" s="300">
        <f ca="1">'Profile with CoM'!AR96*f_FinCalc</f>
        <v>0</v>
      </c>
      <c r="AS96" s="300">
        <f ca="1">'Profile with CoM'!AS96*f_FinCalc</f>
        <v>0</v>
      </c>
      <c r="AT96" s="300">
        <f ca="1">'Profile with CoM'!AT96*f_FinCalc</f>
        <v>0</v>
      </c>
      <c r="AU96" s="300">
        <f ca="1">'Profile with CoM'!AU96*f_FinCalc</f>
        <v>0</v>
      </c>
      <c r="AV96" s="300">
        <f ca="1">'Profile with CoM'!AV96*f_FinCalc</f>
        <v>0</v>
      </c>
      <c r="AW96" s="300">
        <f ca="1">'Profile with CoM'!AW96*f_FinCalc</f>
        <v>0</v>
      </c>
      <c r="AX96" s="300">
        <f ca="1">'Profile with CoM'!AX96*f_FinCalc</f>
        <v>0</v>
      </c>
      <c r="AY96" s="300">
        <f ca="1">'Profile with CoM'!AY96*f_FinCalc</f>
        <v>0</v>
      </c>
      <c r="AZ96" s="300">
        <f ca="1">'Profile with CoM'!AZ96*f_FinCalc</f>
        <v>0</v>
      </c>
      <c r="BA96" s="300">
        <f ca="1">'Profile with CoM'!BA96*f_FinCalc</f>
        <v>0</v>
      </c>
      <c r="BB96" s="300">
        <f ca="1">'Profile with CoM'!BB96*f_FinCalc</f>
        <v>0</v>
      </c>
      <c r="BC96" s="300">
        <f ca="1">'Profile with CoM'!BC96*f_FinCalc</f>
        <v>0</v>
      </c>
      <c r="BD96" s="300">
        <f ca="1">'Profile with CoM'!BD96*f_FinCalc</f>
        <v>0</v>
      </c>
      <c r="BE96" s="300">
        <f ca="1">'Profile with CoM'!BE96*f_FinCalc</f>
        <v>0</v>
      </c>
      <c r="BF96" s="300">
        <f ca="1">'Profile with CoM'!BF96*f_FinCalc</f>
        <v>0</v>
      </c>
      <c r="BG96" s="300">
        <f ca="1">'Profile with CoM'!BG96*f_FinCalc</f>
        <v>0</v>
      </c>
      <c r="BH96" s="300">
        <f ca="1">'Profile with CoM'!BH96*f_FinCalc</f>
        <v>0</v>
      </c>
      <c r="BI96" s="300">
        <f ca="1">'Profile with CoM'!BI96*f_FinCalc</f>
        <v>0</v>
      </c>
      <c r="BJ96" s="300">
        <f ca="1">'Profile with CoM'!BJ96*f_FinCalc</f>
        <v>0</v>
      </c>
      <c r="BK96" s="300">
        <f ca="1">'Profile with CoM'!BK96*f_FinCalc</f>
        <v>0</v>
      </c>
      <c r="BL96" s="300">
        <f ca="1">'Profile with CoM'!BL96*f_FinCalc</f>
        <v>0</v>
      </c>
      <c r="BM96" s="300">
        <f ca="1">'Profile with CoM'!BM96*f_FinCalc</f>
        <v>0</v>
      </c>
      <c r="BN96" s="300">
        <f ca="1">'Profile with CoM'!BN96*f_FinCalc</f>
        <v>0</v>
      </c>
      <c r="BO96" s="300">
        <f ca="1">'Profile with CoM'!BO96*f_FinCalc</f>
        <v>0</v>
      </c>
      <c r="BP96" s="300">
        <f ca="1">'Profile with CoM'!BP96*f_FinCalc</f>
        <v>0</v>
      </c>
      <c r="BQ96" s="300">
        <f ca="1">'Profile with CoM'!BQ96*f_FinCalc</f>
        <v>0</v>
      </c>
      <c r="BR96" s="300">
        <f ca="1">'Profile with CoM'!BR96*f_FinCalc</f>
        <v>0</v>
      </c>
      <c r="BS96" s="300">
        <f ca="1">'Profile with CoM'!BS96*f_FinCalc</f>
        <v>0</v>
      </c>
      <c r="BT96" s="300">
        <f ca="1">'Profile with CoM'!BT96*f_FinCalc</f>
        <v>0</v>
      </c>
      <c r="BU96" s="300">
        <f ca="1">'Profile with CoM'!BU96*f_FinCalc</f>
        <v>0</v>
      </c>
      <c r="BV96" s="300">
        <f ca="1">'Profile with CoM'!BV96*f_FinCalc</f>
        <v>0</v>
      </c>
      <c r="BW96" s="300">
        <f ca="1">'Profile with CoM'!BW96*f_FinCalc</f>
        <v>0</v>
      </c>
      <c r="BX96" s="300">
        <f ca="1">'Profile with CoM'!BX96*f_FinCalc</f>
        <v>0</v>
      </c>
      <c r="BY96" s="300">
        <f ca="1">'Profile with CoM'!BY96*f_FinCalc</f>
        <v>0</v>
      </c>
      <c r="BZ96" s="300">
        <f ca="1">'Profile with CoM'!BZ96*f_FinCalc</f>
        <v>0</v>
      </c>
      <c r="CA96" s="300">
        <f ca="1">'Profile with CoM'!CA96*f_FinCalc</f>
        <v>0</v>
      </c>
      <c r="CB96" s="300">
        <f ca="1">'Profile with CoM'!CB96*f_FinCalc</f>
        <v>0</v>
      </c>
      <c r="CC96" s="300">
        <f ca="1">'Profile with CoM'!CC96*f_FinCalc</f>
        <v>0</v>
      </c>
      <c r="CD96" s="300">
        <f ca="1">'Profile with CoM'!CD96*f_FinCalc</f>
        <v>0</v>
      </c>
      <c r="CE96" s="300">
        <f ca="1">'Profile with CoM'!CE96*f_FinCalc</f>
        <v>0</v>
      </c>
      <c r="CF96" s="300">
        <f ca="1">'Profile with CoM'!CF96*f_FinCalc</f>
        <v>0</v>
      </c>
      <c r="CG96" s="300">
        <f ca="1">'Profile with CoM'!CG96*f_FinCalc</f>
        <v>0</v>
      </c>
      <c r="CH96" s="300">
        <f ca="1">'Profile with CoM'!CH96*f_FinCalc</f>
        <v>0</v>
      </c>
      <c r="CI96" s="300">
        <f ca="1">'Profile with CoM'!CI96*f_FinCalc</f>
        <v>0</v>
      </c>
      <c r="CJ96" s="300">
        <f ca="1">'Profile with CoM'!CJ96*f_FinCalc</f>
        <v>0</v>
      </c>
      <c r="CK96" s="300">
        <f ca="1">'Profile with CoM'!CK96*f_FinCalc</f>
        <v>0</v>
      </c>
      <c r="CL96" s="300">
        <f ca="1">'Profile with CoM'!CL96*f_FinCalc</f>
        <v>0</v>
      </c>
      <c r="CM96" s="300">
        <f ca="1">'Profile with CoM'!CM96*f_FinCalc</f>
        <v>0</v>
      </c>
      <c r="CN96" s="300">
        <f ca="1">'Profile with CoM'!CN96*f_FinCalc</f>
        <v>0</v>
      </c>
      <c r="CO96" s="300">
        <f ca="1">'Profile with CoM'!CO96*f_FinCalc</f>
        <v>0</v>
      </c>
      <c r="CP96" s="300">
        <f ca="1">'Profile with CoM'!CP96*f_FinCalc</f>
        <v>0</v>
      </c>
      <c r="CQ96" s="300">
        <f ca="1">'Profile with CoM'!CQ96*f_FinCalc</f>
        <v>0</v>
      </c>
      <c r="CR96" s="300">
        <f ca="1">'Profile with CoM'!CR96*f_FinCalc</f>
        <v>0</v>
      </c>
      <c r="CS96" s="300">
        <f ca="1">'Profile with CoM'!CS96*f_FinCalc</f>
        <v>0</v>
      </c>
      <c r="CT96" s="300">
        <f ca="1">'Profile with CoM'!CT96*f_FinCalc</f>
        <v>0</v>
      </c>
      <c r="CU96" s="300">
        <f ca="1">'Profile with CoM'!CU96*f_FinCalc</f>
        <v>0</v>
      </c>
      <c r="CV96" s="300">
        <f ca="1">'Profile with CoM'!CV96*f_FinCalc</f>
        <v>0</v>
      </c>
      <c r="CW96" s="300">
        <f ca="1">'Profile with CoM'!CW96*f_FinCalc</f>
        <v>0</v>
      </c>
      <c r="CX96" s="300">
        <f ca="1">'Profile with CoM'!CX96*f_FinCalc</f>
        <v>0</v>
      </c>
      <c r="CY96" s="300">
        <f ca="1">'Profile with CoM'!CY96*f_FinCalc</f>
        <v>0</v>
      </c>
      <c r="CZ96" s="300">
        <f ca="1">'Profile with CoM'!CZ96*f_FinCalc</f>
        <v>0</v>
      </c>
      <c r="DA96" s="300">
        <f ca="1">'Profile with CoM'!DA96*f_FinCalc</f>
        <v>0</v>
      </c>
      <c r="DB96" s="300">
        <f ca="1">'Profile with CoM'!DB96*f_FinCalc</f>
        <v>0</v>
      </c>
      <c r="DC96" s="300">
        <f ca="1">'Profile with CoM'!DC96*f_FinCalc</f>
        <v>0</v>
      </c>
      <c r="DD96" s="300">
        <f ca="1">'Profile with CoM'!DD96*f_FinCalc</f>
        <v>0</v>
      </c>
      <c r="DE96" s="300">
        <f ca="1">'Profile with CoM'!DE96*f_FinCalc</f>
        <v>0</v>
      </c>
      <c r="DF96" s="300">
        <f ca="1">'Profile with CoM'!DF96*f_FinCalc</f>
        <v>0</v>
      </c>
      <c r="DG96" s="300">
        <f ca="1">'Profile with CoM'!DG96*f_FinCalc</f>
        <v>0</v>
      </c>
      <c r="DH96" s="300">
        <f ca="1">'Profile with CoM'!DH96*f_FinCalc</f>
        <v>0</v>
      </c>
      <c r="DI96" s="300">
        <f ca="1">'Profile with CoM'!DI96*f_FinCalc</f>
        <v>0</v>
      </c>
      <c r="DJ96" s="300">
        <f ca="1">'Profile with CoM'!DJ96*f_FinCalc</f>
        <v>0</v>
      </c>
      <c r="DK96" s="300">
        <f ca="1">'Profile with CoM'!DK96*f_FinCalc</f>
        <v>0</v>
      </c>
      <c r="DL96" s="300">
        <f ca="1">'Profile with CoM'!DL96*f_FinCalc</f>
        <v>0</v>
      </c>
      <c r="DM96" s="300">
        <f ca="1">'Profile with CoM'!DM96*f_FinCalc</f>
        <v>0</v>
      </c>
      <c r="DN96" s="300">
        <f ca="1">'Profile with CoM'!DN96*f_FinCalc</f>
        <v>0</v>
      </c>
      <c r="DO96" s="300">
        <f ca="1">'Profile with CoM'!DO96*f_FinCalc</f>
        <v>0</v>
      </c>
      <c r="DP96" s="300">
        <f ca="1">'Profile with CoM'!DP96*f_FinCalc</f>
        <v>0</v>
      </c>
      <c r="DQ96" s="300">
        <f ca="1">'Profile with CoM'!DQ96*f_FinCalc</f>
        <v>0</v>
      </c>
      <c r="DR96" s="300">
        <f ca="1">'Profile with CoM'!DR96*f_FinCalc</f>
        <v>0</v>
      </c>
      <c r="DS96" s="300">
        <f ca="1">'Profile with CoM'!DS96*f_FinCalc</f>
        <v>0</v>
      </c>
      <c r="DT96" s="300">
        <f ca="1">'Profile with CoM'!DT96*f_FinCalc</f>
        <v>0</v>
      </c>
      <c r="DU96" s="300">
        <f ca="1">'Profile with CoM'!DU96*f_FinCalc</f>
        <v>0</v>
      </c>
      <c r="DV96" s="300">
        <f ca="1">'Profile with CoM'!DV96*f_FinCalc</f>
        <v>0</v>
      </c>
      <c r="DW96" s="300">
        <f ca="1">'Profile with CoM'!DW96*f_FinCalc</f>
        <v>0</v>
      </c>
      <c r="DX96" s="300">
        <f ca="1">'Profile with CoM'!DX96*f_FinCalc</f>
        <v>0</v>
      </c>
      <c r="DY96" s="300">
        <f ca="1">'Profile with CoM'!DY96*f_FinCalc</f>
        <v>0</v>
      </c>
      <c r="DZ96" s="300">
        <f ca="1">'Profile with CoM'!DZ96*f_FinCalc</f>
        <v>0</v>
      </c>
      <c r="EA96" s="300">
        <f ca="1">'Profile with CoM'!EA96*f_FinCalc</f>
        <v>0</v>
      </c>
      <c r="EB96" s="300">
        <f ca="1">'Profile with CoM'!EB96*f_FinCalc</f>
        <v>0</v>
      </c>
      <c r="EC96" s="300">
        <f ca="1">'Profile with CoM'!EC96*f_FinCalc</f>
        <v>0</v>
      </c>
      <c r="ED96" s="300">
        <f ca="1">'Profile with CoM'!ED96*f_FinCalc</f>
        <v>0</v>
      </c>
      <c r="EE96" s="300">
        <f ca="1">'Profile with CoM'!EE96*f_FinCalc</f>
        <v>0</v>
      </c>
      <c r="EF96" s="300">
        <f ca="1">'Profile with CoM'!EF96*f_FinCalc</f>
        <v>0</v>
      </c>
      <c r="EG96" s="300">
        <f ca="1">'Profile with CoM'!EG96*f_FinCalc</f>
        <v>0</v>
      </c>
      <c r="EH96" s="300">
        <f ca="1">'Profile with CoM'!EH96*f_FinCalc</f>
        <v>0</v>
      </c>
      <c r="EI96" s="300">
        <f ca="1">'Profile with CoM'!EI96*f_FinCalc</f>
        <v>0</v>
      </c>
      <c r="EJ96" s="300">
        <f ca="1">'Profile with CoM'!EJ96*f_FinCalc</f>
        <v>0</v>
      </c>
      <c r="EK96" s="300">
        <f ca="1">'Profile with CoM'!EK96*f_FinCalc</f>
        <v>0</v>
      </c>
      <c r="EL96" s="300">
        <f ca="1">'Profile with CoM'!EL96*f_FinCalc</f>
        <v>0</v>
      </c>
      <c r="EM96" s="300">
        <f ca="1">'Profile with CoM'!EM96*f_FinCalc</f>
        <v>0</v>
      </c>
      <c r="EN96" s="300">
        <f ca="1">'Profile with CoM'!EN96*f_FinCalc</f>
        <v>0</v>
      </c>
      <c r="EO96" s="300">
        <f ca="1">'Profile with CoM'!EO96*f_FinCalc</f>
        <v>0</v>
      </c>
      <c r="EP96" s="300">
        <f ca="1">'Profile with CoM'!EP96*f_FinCalc</f>
        <v>0</v>
      </c>
      <c r="EQ96" s="300">
        <f ca="1">'Profile with CoM'!EQ96*f_FinCalc</f>
        <v>0</v>
      </c>
      <c r="ER96" s="300">
        <f ca="1">'Profile with CoM'!ER96*f_FinCalc</f>
        <v>0</v>
      </c>
      <c r="ES96" s="300">
        <f ca="1">'Profile with CoM'!ES96*f_FinCalc</f>
        <v>0</v>
      </c>
      <c r="ET96" s="300">
        <f ca="1">'Profile with CoM'!ET96*f_FinCalc</f>
        <v>0</v>
      </c>
      <c r="EU96" s="300">
        <f ca="1">'Profile with CoM'!EU96*f_FinCalc</f>
        <v>0</v>
      </c>
      <c r="EV96" s="300">
        <f ca="1">'Profile with CoM'!EV96*f_FinCalc</f>
        <v>0</v>
      </c>
      <c r="EW96" s="300">
        <f ca="1">'Profile with CoM'!EW96*f_FinCalc</f>
        <v>0</v>
      </c>
      <c r="EX96" s="300">
        <f ca="1">'Profile with CoM'!EX96*f_FinCalc</f>
        <v>0</v>
      </c>
      <c r="EY96" s="612"/>
      <c r="EZ96" s="757" t="str">
        <f>'Main Input'!EZ96</f>
        <v>RPI</v>
      </c>
      <c r="FA96" s="757" t="str">
        <f>'Main Input'!FA96</f>
        <v>N/A</v>
      </c>
      <c r="FB96" s="766">
        <f>'Main Input'!FB96</f>
        <v>0</v>
      </c>
      <c r="FC96" s="766" t="str">
        <f>'Main Input'!FC96</f>
        <v>IT Solutions</v>
      </c>
      <c r="FD96" s="766" t="str">
        <f>'Main Input'!FD96</f>
        <v>Managed Services</v>
      </c>
      <c r="FE96" s="757" t="str">
        <f>'Main Input'!FE96</f>
        <v>Opex</v>
      </c>
      <c r="FF96" s="757" t="str">
        <f>'Main Input'!FF96</f>
        <v>ContractAccrual</v>
      </c>
      <c r="FG96" s="757" t="str">
        <f>'Main Input'!FG96</f>
        <v>Expense</v>
      </c>
      <c r="FH96" s="767" t="str">
        <f>'Main Input'!FH96</f>
        <v>A</v>
      </c>
      <c r="FI96" s="768">
        <f>'Main Input'!FI96</f>
        <v>0.22</v>
      </c>
      <c r="FJ96" s="768">
        <f>'Main Input'!FJ96</f>
        <v>0</v>
      </c>
      <c r="FK96" s="612"/>
      <c r="FL96" s="531">
        <f t="shared" si="32"/>
        <v>0</v>
      </c>
      <c r="FM96" s="86"/>
      <c r="FN96" s="612"/>
    </row>
    <row r="97" spans="1:170" ht="12.75" customHeight="1">
      <c r="A97" s="750" t="str">
        <f>'Main Input'!A97</f>
        <v>MTB</v>
      </c>
      <c r="B97" s="762" t="str">
        <f>'Main Input'!B97</f>
        <v>Business Unit</v>
      </c>
      <c r="C97" s="762" t="str">
        <f>'Main Input'!C97</f>
        <v>Labour</v>
      </c>
      <c r="D97" s="762" t="str">
        <f>'Main Input'!D97</f>
        <v>TFR</v>
      </c>
      <c r="E97" s="762" t="str">
        <f>'Main Input'!E97</f>
        <v>Migration Engineer #16 (Wintel)</v>
      </c>
      <c r="F97" s="753" t="str">
        <f>'Main Input'!F97</f>
        <v>direct</v>
      </c>
      <c r="G97" s="753" t="str">
        <f>'Main Input'!G97</f>
        <v>Person</v>
      </c>
      <c r="H97" s="753" t="str">
        <f>'Main Input'!H97</f>
        <v>TAC.CSA.2</v>
      </c>
      <c r="I97" s="753">
        <f>'Main Input'!I97</f>
        <v>0</v>
      </c>
      <c r="J97" s="753">
        <f>'Main Input'!J97</f>
        <v>0</v>
      </c>
      <c r="K97" s="753" t="str">
        <f>'Main Input'!K97</f>
        <v>FJS</v>
      </c>
      <c r="L97" s="753" t="str">
        <f>'Main Input'!L97</f>
        <v>pTran</v>
      </c>
      <c r="M97" s="753">
        <f>'Main Input'!M97</f>
        <v>0</v>
      </c>
      <c r="N97" s="753">
        <f>'Main Input'!N97</f>
        <v>0</v>
      </c>
      <c r="O97" s="753" t="str">
        <f>'Main Input'!O97</f>
        <v>SPAIN</v>
      </c>
      <c r="P97" s="753">
        <f>'Main Input'!P97</f>
        <v>313</v>
      </c>
      <c r="Q97" s="753" t="str">
        <f>'Main Input'!Q97</f>
        <v>EUR</v>
      </c>
      <c r="R97" s="753" t="str">
        <f>'Main Input'!R97</f>
        <v>EMEA</v>
      </c>
      <c r="S97" s="753" t="str">
        <f>'Main Input'!S97</f>
        <v>Local</v>
      </c>
      <c r="T97" s="753">
        <f>'Main Input'!T97</f>
        <v>0</v>
      </c>
      <c r="U97" s="753">
        <f>'Main Input'!U97</f>
        <v>0</v>
      </c>
      <c r="V97" s="753" t="str">
        <f>'Main Input'!V97</f>
        <v>4_ATP</v>
      </c>
      <c r="W97" s="753">
        <f>'Main Input'!W97</f>
        <v>0</v>
      </c>
      <c r="X97" s="753">
        <f>'Main Input'!X97</f>
        <v>0</v>
      </c>
      <c r="Y97" s="753">
        <f>'Main Input'!Y97</f>
        <v>0</v>
      </c>
      <c r="Z97" s="753">
        <f>'Main Input'!Z97</f>
        <v>0</v>
      </c>
      <c r="AA97" s="753">
        <f>'Main Input'!AA97</f>
        <v>0</v>
      </c>
      <c r="AB97" s="763">
        <f>'Main Input'!AB97</f>
        <v>0</v>
      </c>
      <c r="AC97" s="763" t="str">
        <f>'Main Input'!AC97</f>
        <v>Days</v>
      </c>
      <c r="AD97" s="764">
        <f>'Main Input'!AD97</f>
        <v>90</v>
      </c>
      <c r="AE97" s="765">
        <f t="shared" ca="1" si="30"/>
        <v>37725.908748676396</v>
      </c>
      <c r="AF97" s="299">
        <f ca="1">'Profile with CoM'!AF97*f_FinCalc</f>
        <v>0</v>
      </c>
      <c r="AG97" s="300">
        <f ca="1">'Profile with CoM'!AG97*f_FinCalc</f>
        <v>0</v>
      </c>
      <c r="AH97" s="300">
        <f ca="1">'Profile with CoM'!AH97*f_FinCalc</f>
        <v>0</v>
      </c>
      <c r="AI97" s="300">
        <f ca="1">'Profile with CoM'!AI97*f_FinCalc</f>
        <v>0</v>
      </c>
      <c r="AJ97" s="300">
        <f ca="1">'Profile with CoM'!AJ97*f_FinCalc</f>
        <v>0</v>
      </c>
      <c r="AK97" s="300">
        <f ca="1">'Profile with CoM'!AK97*f_FinCalc</f>
        <v>37725.908748676396</v>
      </c>
      <c r="AL97" s="300">
        <f ca="1">'Profile with CoM'!AL97*f_FinCalc</f>
        <v>0</v>
      </c>
      <c r="AM97" s="300">
        <f ca="1">'Profile with CoM'!AM97*f_FinCalc</f>
        <v>0</v>
      </c>
      <c r="AN97" s="300">
        <f ca="1">'Profile with CoM'!AN97*f_FinCalc</f>
        <v>0</v>
      </c>
      <c r="AO97" s="300">
        <f ca="1">'Profile with CoM'!AO97*f_FinCalc</f>
        <v>0</v>
      </c>
      <c r="AP97" s="300">
        <f ca="1">'Profile with CoM'!AP97*f_FinCalc</f>
        <v>0</v>
      </c>
      <c r="AQ97" s="300">
        <f ca="1">'Profile with CoM'!AQ97*f_FinCalc</f>
        <v>0</v>
      </c>
      <c r="AR97" s="300">
        <f ca="1">'Profile with CoM'!AR97*f_FinCalc</f>
        <v>0</v>
      </c>
      <c r="AS97" s="300">
        <f ca="1">'Profile with CoM'!AS97*f_FinCalc</f>
        <v>0</v>
      </c>
      <c r="AT97" s="300">
        <f ca="1">'Profile with CoM'!AT97*f_FinCalc</f>
        <v>0</v>
      </c>
      <c r="AU97" s="300">
        <f ca="1">'Profile with CoM'!AU97*f_FinCalc</f>
        <v>0</v>
      </c>
      <c r="AV97" s="300">
        <f ca="1">'Profile with CoM'!AV97*f_FinCalc</f>
        <v>0</v>
      </c>
      <c r="AW97" s="300">
        <f ca="1">'Profile with CoM'!AW97*f_FinCalc</f>
        <v>0</v>
      </c>
      <c r="AX97" s="300">
        <f ca="1">'Profile with CoM'!AX97*f_FinCalc</f>
        <v>0</v>
      </c>
      <c r="AY97" s="300">
        <f ca="1">'Profile with CoM'!AY97*f_FinCalc</f>
        <v>0</v>
      </c>
      <c r="AZ97" s="300">
        <f ca="1">'Profile with CoM'!AZ97*f_FinCalc</f>
        <v>0</v>
      </c>
      <c r="BA97" s="300">
        <f ca="1">'Profile with CoM'!BA97*f_FinCalc</f>
        <v>0</v>
      </c>
      <c r="BB97" s="300">
        <f ca="1">'Profile with CoM'!BB97*f_FinCalc</f>
        <v>0</v>
      </c>
      <c r="BC97" s="300">
        <f ca="1">'Profile with CoM'!BC97*f_FinCalc</f>
        <v>0</v>
      </c>
      <c r="BD97" s="300">
        <f ca="1">'Profile with CoM'!BD97*f_FinCalc</f>
        <v>0</v>
      </c>
      <c r="BE97" s="300">
        <f ca="1">'Profile with CoM'!BE97*f_FinCalc</f>
        <v>0</v>
      </c>
      <c r="BF97" s="300">
        <f ca="1">'Profile with CoM'!BF97*f_FinCalc</f>
        <v>0</v>
      </c>
      <c r="BG97" s="300">
        <f ca="1">'Profile with CoM'!BG97*f_FinCalc</f>
        <v>0</v>
      </c>
      <c r="BH97" s="300">
        <f ca="1">'Profile with CoM'!BH97*f_FinCalc</f>
        <v>0</v>
      </c>
      <c r="BI97" s="300">
        <f ca="1">'Profile with CoM'!BI97*f_FinCalc</f>
        <v>0</v>
      </c>
      <c r="BJ97" s="300">
        <f ca="1">'Profile with CoM'!BJ97*f_FinCalc</f>
        <v>0</v>
      </c>
      <c r="BK97" s="300">
        <f ca="1">'Profile with CoM'!BK97*f_FinCalc</f>
        <v>0</v>
      </c>
      <c r="BL97" s="300">
        <f ca="1">'Profile with CoM'!BL97*f_FinCalc</f>
        <v>0</v>
      </c>
      <c r="BM97" s="300">
        <f ca="1">'Profile with CoM'!BM97*f_FinCalc</f>
        <v>0</v>
      </c>
      <c r="BN97" s="300">
        <f ca="1">'Profile with CoM'!BN97*f_FinCalc</f>
        <v>0</v>
      </c>
      <c r="BO97" s="300">
        <f ca="1">'Profile with CoM'!BO97*f_FinCalc</f>
        <v>0</v>
      </c>
      <c r="BP97" s="300">
        <f ca="1">'Profile with CoM'!BP97*f_FinCalc</f>
        <v>0</v>
      </c>
      <c r="BQ97" s="300">
        <f ca="1">'Profile with CoM'!BQ97*f_FinCalc</f>
        <v>0</v>
      </c>
      <c r="BR97" s="300">
        <f ca="1">'Profile with CoM'!BR97*f_FinCalc</f>
        <v>0</v>
      </c>
      <c r="BS97" s="300">
        <f ca="1">'Profile with CoM'!BS97*f_FinCalc</f>
        <v>0</v>
      </c>
      <c r="BT97" s="300">
        <f ca="1">'Profile with CoM'!BT97*f_FinCalc</f>
        <v>0</v>
      </c>
      <c r="BU97" s="300">
        <f ca="1">'Profile with CoM'!BU97*f_FinCalc</f>
        <v>0</v>
      </c>
      <c r="BV97" s="300">
        <f ca="1">'Profile with CoM'!BV97*f_FinCalc</f>
        <v>0</v>
      </c>
      <c r="BW97" s="300">
        <f ca="1">'Profile with CoM'!BW97*f_FinCalc</f>
        <v>0</v>
      </c>
      <c r="BX97" s="300">
        <f ca="1">'Profile with CoM'!BX97*f_FinCalc</f>
        <v>0</v>
      </c>
      <c r="BY97" s="300">
        <f ca="1">'Profile with CoM'!BY97*f_FinCalc</f>
        <v>0</v>
      </c>
      <c r="BZ97" s="300">
        <f ca="1">'Profile with CoM'!BZ97*f_FinCalc</f>
        <v>0</v>
      </c>
      <c r="CA97" s="300">
        <f ca="1">'Profile with CoM'!CA97*f_FinCalc</f>
        <v>0</v>
      </c>
      <c r="CB97" s="300">
        <f ca="1">'Profile with CoM'!CB97*f_FinCalc</f>
        <v>0</v>
      </c>
      <c r="CC97" s="300">
        <f ca="1">'Profile with CoM'!CC97*f_FinCalc</f>
        <v>0</v>
      </c>
      <c r="CD97" s="300">
        <f ca="1">'Profile with CoM'!CD97*f_FinCalc</f>
        <v>0</v>
      </c>
      <c r="CE97" s="300">
        <f ca="1">'Profile with CoM'!CE97*f_FinCalc</f>
        <v>0</v>
      </c>
      <c r="CF97" s="300">
        <f ca="1">'Profile with CoM'!CF97*f_FinCalc</f>
        <v>0</v>
      </c>
      <c r="CG97" s="300">
        <f ca="1">'Profile with CoM'!CG97*f_FinCalc</f>
        <v>0</v>
      </c>
      <c r="CH97" s="300">
        <f ca="1">'Profile with CoM'!CH97*f_FinCalc</f>
        <v>0</v>
      </c>
      <c r="CI97" s="300">
        <f ca="1">'Profile with CoM'!CI97*f_FinCalc</f>
        <v>0</v>
      </c>
      <c r="CJ97" s="300">
        <f ca="1">'Profile with CoM'!CJ97*f_FinCalc</f>
        <v>0</v>
      </c>
      <c r="CK97" s="300">
        <f ca="1">'Profile with CoM'!CK97*f_FinCalc</f>
        <v>0</v>
      </c>
      <c r="CL97" s="300">
        <f ca="1">'Profile with CoM'!CL97*f_FinCalc</f>
        <v>0</v>
      </c>
      <c r="CM97" s="300">
        <f ca="1">'Profile with CoM'!CM97*f_FinCalc</f>
        <v>0</v>
      </c>
      <c r="CN97" s="300">
        <f ca="1">'Profile with CoM'!CN97*f_FinCalc</f>
        <v>0</v>
      </c>
      <c r="CO97" s="300">
        <f ca="1">'Profile with CoM'!CO97*f_FinCalc</f>
        <v>0</v>
      </c>
      <c r="CP97" s="300">
        <f ca="1">'Profile with CoM'!CP97*f_FinCalc</f>
        <v>0</v>
      </c>
      <c r="CQ97" s="300">
        <f ca="1">'Profile with CoM'!CQ97*f_FinCalc</f>
        <v>0</v>
      </c>
      <c r="CR97" s="300">
        <f ca="1">'Profile with CoM'!CR97*f_FinCalc</f>
        <v>0</v>
      </c>
      <c r="CS97" s="300">
        <f ca="1">'Profile with CoM'!CS97*f_FinCalc</f>
        <v>0</v>
      </c>
      <c r="CT97" s="300">
        <f ca="1">'Profile with CoM'!CT97*f_FinCalc</f>
        <v>0</v>
      </c>
      <c r="CU97" s="300">
        <f ca="1">'Profile with CoM'!CU97*f_FinCalc</f>
        <v>0</v>
      </c>
      <c r="CV97" s="300">
        <f ca="1">'Profile with CoM'!CV97*f_FinCalc</f>
        <v>0</v>
      </c>
      <c r="CW97" s="300">
        <f ca="1">'Profile with CoM'!CW97*f_FinCalc</f>
        <v>0</v>
      </c>
      <c r="CX97" s="300">
        <f ca="1">'Profile with CoM'!CX97*f_FinCalc</f>
        <v>0</v>
      </c>
      <c r="CY97" s="300">
        <f ca="1">'Profile with CoM'!CY97*f_FinCalc</f>
        <v>0</v>
      </c>
      <c r="CZ97" s="300">
        <f ca="1">'Profile with CoM'!CZ97*f_FinCalc</f>
        <v>0</v>
      </c>
      <c r="DA97" s="300">
        <f ca="1">'Profile with CoM'!DA97*f_FinCalc</f>
        <v>0</v>
      </c>
      <c r="DB97" s="300">
        <f ca="1">'Profile with CoM'!DB97*f_FinCalc</f>
        <v>0</v>
      </c>
      <c r="DC97" s="300">
        <f ca="1">'Profile with CoM'!DC97*f_FinCalc</f>
        <v>0</v>
      </c>
      <c r="DD97" s="300">
        <f ca="1">'Profile with CoM'!DD97*f_FinCalc</f>
        <v>0</v>
      </c>
      <c r="DE97" s="300">
        <f ca="1">'Profile with CoM'!DE97*f_FinCalc</f>
        <v>0</v>
      </c>
      <c r="DF97" s="300">
        <f ca="1">'Profile with CoM'!DF97*f_FinCalc</f>
        <v>0</v>
      </c>
      <c r="DG97" s="300">
        <f ca="1">'Profile with CoM'!DG97*f_FinCalc</f>
        <v>0</v>
      </c>
      <c r="DH97" s="300">
        <f ca="1">'Profile with CoM'!DH97*f_FinCalc</f>
        <v>0</v>
      </c>
      <c r="DI97" s="300">
        <f ca="1">'Profile with CoM'!DI97*f_FinCalc</f>
        <v>0</v>
      </c>
      <c r="DJ97" s="300">
        <f ca="1">'Profile with CoM'!DJ97*f_FinCalc</f>
        <v>0</v>
      </c>
      <c r="DK97" s="300">
        <f ca="1">'Profile with CoM'!DK97*f_FinCalc</f>
        <v>0</v>
      </c>
      <c r="DL97" s="300">
        <f ca="1">'Profile with CoM'!DL97*f_FinCalc</f>
        <v>0</v>
      </c>
      <c r="DM97" s="300">
        <f ca="1">'Profile with CoM'!DM97*f_FinCalc</f>
        <v>0</v>
      </c>
      <c r="DN97" s="300">
        <f ca="1">'Profile with CoM'!DN97*f_FinCalc</f>
        <v>0</v>
      </c>
      <c r="DO97" s="300">
        <f ca="1">'Profile with CoM'!DO97*f_FinCalc</f>
        <v>0</v>
      </c>
      <c r="DP97" s="300">
        <f ca="1">'Profile with CoM'!DP97*f_FinCalc</f>
        <v>0</v>
      </c>
      <c r="DQ97" s="300">
        <f ca="1">'Profile with CoM'!DQ97*f_FinCalc</f>
        <v>0</v>
      </c>
      <c r="DR97" s="300">
        <f ca="1">'Profile with CoM'!DR97*f_FinCalc</f>
        <v>0</v>
      </c>
      <c r="DS97" s="300">
        <f ca="1">'Profile with CoM'!DS97*f_FinCalc</f>
        <v>0</v>
      </c>
      <c r="DT97" s="300">
        <f ca="1">'Profile with CoM'!DT97*f_FinCalc</f>
        <v>0</v>
      </c>
      <c r="DU97" s="300">
        <f ca="1">'Profile with CoM'!DU97*f_FinCalc</f>
        <v>0</v>
      </c>
      <c r="DV97" s="300">
        <f ca="1">'Profile with CoM'!DV97*f_FinCalc</f>
        <v>0</v>
      </c>
      <c r="DW97" s="300">
        <f ca="1">'Profile with CoM'!DW97*f_FinCalc</f>
        <v>0</v>
      </c>
      <c r="DX97" s="300">
        <f ca="1">'Profile with CoM'!DX97*f_FinCalc</f>
        <v>0</v>
      </c>
      <c r="DY97" s="300">
        <f ca="1">'Profile with CoM'!DY97*f_FinCalc</f>
        <v>0</v>
      </c>
      <c r="DZ97" s="300">
        <f ca="1">'Profile with CoM'!DZ97*f_FinCalc</f>
        <v>0</v>
      </c>
      <c r="EA97" s="300">
        <f ca="1">'Profile with CoM'!EA97*f_FinCalc</f>
        <v>0</v>
      </c>
      <c r="EB97" s="300">
        <f ca="1">'Profile with CoM'!EB97*f_FinCalc</f>
        <v>0</v>
      </c>
      <c r="EC97" s="300">
        <f ca="1">'Profile with CoM'!EC97*f_FinCalc</f>
        <v>0</v>
      </c>
      <c r="ED97" s="300">
        <f ca="1">'Profile with CoM'!ED97*f_FinCalc</f>
        <v>0</v>
      </c>
      <c r="EE97" s="300">
        <f ca="1">'Profile with CoM'!EE97*f_FinCalc</f>
        <v>0</v>
      </c>
      <c r="EF97" s="300">
        <f ca="1">'Profile with CoM'!EF97*f_FinCalc</f>
        <v>0</v>
      </c>
      <c r="EG97" s="300">
        <f ca="1">'Profile with CoM'!EG97*f_FinCalc</f>
        <v>0</v>
      </c>
      <c r="EH97" s="300">
        <f ca="1">'Profile with CoM'!EH97*f_FinCalc</f>
        <v>0</v>
      </c>
      <c r="EI97" s="300">
        <f ca="1">'Profile with CoM'!EI97*f_FinCalc</f>
        <v>0</v>
      </c>
      <c r="EJ97" s="300">
        <f ca="1">'Profile with CoM'!EJ97*f_FinCalc</f>
        <v>0</v>
      </c>
      <c r="EK97" s="300">
        <f ca="1">'Profile with CoM'!EK97*f_FinCalc</f>
        <v>0</v>
      </c>
      <c r="EL97" s="300">
        <f ca="1">'Profile with CoM'!EL97*f_FinCalc</f>
        <v>0</v>
      </c>
      <c r="EM97" s="300">
        <f ca="1">'Profile with CoM'!EM97*f_FinCalc</f>
        <v>0</v>
      </c>
      <c r="EN97" s="300">
        <f ca="1">'Profile with CoM'!EN97*f_FinCalc</f>
        <v>0</v>
      </c>
      <c r="EO97" s="300">
        <f ca="1">'Profile with CoM'!EO97*f_FinCalc</f>
        <v>0</v>
      </c>
      <c r="EP97" s="300">
        <f ca="1">'Profile with CoM'!EP97*f_FinCalc</f>
        <v>0</v>
      </c>
      <c r="EQ97" s="300">
        <f ca="1">'Profile with CoM'!EQ97*f_FinCalc</f>
        <v>0</v>
      </c>
      <c r="ER97" s="300">
        <f ca="1">'Profile with CoM'!ER97*f_FinCalc</f>
        <v>0</v>
      </c>
      <c r="ES97" s="300">
        <f ca="1">'Profile with CoM'!ES97*f_FinCalc</f>
        <v>0</v>
      </c>
      <c r="ET97" s="300">
        <f ca="1">'Profile with CoM'!ET97*f_FinCalc</f>
        <v>0</v>
      </c>
      <c r="EU97" s="300">
        <f ca="1">'Profile with CoM'!EU97*f_FinCalc</f>
        <v>0</v>
      </c>
      <c r="EV97" s="300">
        <f ca="1">'Profile with CoM'!EV97*f_FinCalc</f>
        <v>0</v>
      </c>
      <c r="EW97" s="300">
        <f ca="1">'Profile with CoM'!EW97*f_FinCalc</f>
        <v>0</v>
      </c>
      <c r="EX97" s="300">
        <f ca="1">'Profile with CoM'!EX97*f_FinCalc</f>
        <v>0</v>
      </c>
      <c r="EY97" s="612"/>
      <c r="EZ97" s="757" t="str">
        <f>'Main Input'!EZ97</f>
        <v>RPI</v>
      </c>
      <c r="FA97" s="757" t="str">
        <f>'Main Input'!FA97</f>
        <v>N/A</v>
      </c>
      <c r="FB97" s="766">
        <f>'Main Input'!FB97</f>
        <v>0</v>
      </c>
      <c r="FC97" s="766" t="str">
        <f>'Main Input'!FC97</f>
        <v>IT Solutions</v>
      </c>
      <c r="FD97" s="766" t="str">
        <f>'Main Input'!FD97</f>
        <v>Managed Services</v>
      </c>
      <c r="FE97" s="757" t="str">
        <f>'Main Input'!FE97</f>
        <v>Opex</v>
      </c>
      <c r="FF97" s="757" t="str">
        <f>'Main Input'!FF97</f>
        <v>ContractAccrual</v>
      </c>
      <c r="FG97" s="757" t="str">
        <f>'Main Input'!FG97</f>
        <v>Expense</v>
      </c>
      <c r="FH97" s="767" t="str">
        <f>'Main Input'!FH97</f>
        <v>A</v>
      </c>
      <c r="FI97" s="768">
        <f>'Main Input'!FI97</f>
        <v>0.22</v>
      </c>
      <c r="FJ97" s="768">
        <f>'Main Input'!FJ97</f>
        <v>0</v>
      </c>
      <c r="FK97" s="612"/>
      <c r="FL97" s="531">
        <f t="shared" si="32"/>
        <v>0</v>
      </c>
      <c r="FM97" s="86"/>
      <c r="FN97" s="612"/>
    </row>
    <row r="98" spans="1:170" ht="12.75" customHeight="1">
      <c r="A98" s="750" t="str">
        <f>'Main Input'!A98</f>
        <v>MTB</v>
      </c>
      <c r="B98" s="762" t="str">
        <f>'Main Input'!B98</f>
        <v>Business Unit</v>
      </c>
      <c r="C98" s="762" t="str">
        <f>'Main Input'!C98</f>
        <v>Labour</v>
      </c>
      <c r="D98" s="762" t="str">
        <f>'Main Input'!D98</f>
        <v>TFR</v>
      </c>
      <c r="E98" s="762" t="str">
        <f>'Main Input'!E98</f>
        <v>Migration Engineer #17 (Wintel)</v>
      </c>
      <c r="F98" s="753" t="str">
        <f>'Main Input'!F98</f>
        <v>direct</v>
      </c>
      <c r="G98" s="753" t="str">
        <f>'Main Input'!G98</f>
        <v>Person</v>
      </c>
      <c r="H98" s="753" t="str">
        <f>'Main Input'!H98</f>
        <v>TAC.CSA.2</v>
      </c>
      <c r="I98" s="753">
        <f>'Main Input'!I98</f>
        <v>0</v>
      </c>
      <c r="J98" s="753">
        <f>'Main Input'!J98</f>
        <v>0</v>
      </c>
      <c r="K98" s="753" t="str">
        <f>'Main Input'!K98</f>
        <v>FJS</v>
      </c>
      <c r="L98" s="753" t="str">
        <f>'Main Input'!L98</f>
        <v>pTran</v>
      </c>
      <c r="M98" s="753">
        <f>'Main Input'!M98</f>
        <v>0</v>
      </c>
      <c r="N98" s="753">
        <f>'Main Input'!N98</f>
        <v>0</v>
      </c>
      <c r="O98" s="753" t="str">
        <f>'Main Input'!O98</f>
        <v>SPAIN</v>
      </c>
      <c r="P98" s="753">
        <f>'Main Input'!P98</f>
        <v>313</v>
      </c>
      <c r="Q98" s="753" t="str">
        <f>'Main Input'!Q98</f>
        <v>EUR</v>
      </c>
      <c r="R98" s="753" t="str">
        <f>'Main Input'!R98</f>
        <v>EMEA</v>
      </c>
      <c r="S98" s="753" t="str">
        <f>'Main Input'!S98</f>
        <v>Local</v>
      </c>
      <c r="T98" s="753">
        <f>'Main Input'!T98</f>
        <v>0</v>
      </c>
      <c r="U98" s="753">
        <f>'Main Input'!U98</f>
        <v>0</v>
      </c>
      <c r="V98" s="753" t="str">
        <f>'Main Input'!V98</f>
        <v>4_ATP</v>
      </c>
      <c r="W98" s="753">
        <f>'Main Input'!W98</f>
        <v>0</v>
      </c>
      <c r="X98" s="753">
        <f>'Main Input'!X98</f>
        <v>0</v>
      </c>
      <c r="Y98" s="753">
        <f>'Main Input'!Y98</f>
        <v>0</v>
      </c>
      <c r="Z98" s="753">
        <f>'Main Input'!Z98</f>
        <v>0</v>
      </c>
      <c r="AA98" s="753">
        <f>'Main Input'!AA98</f>
        <v>0</v>
      </c>
      <c r="AB98" s="763">
        <f>'Main Input'!AB98</f>
        <v>0</v>
      </c>
      <c r="AC98" s="763" t="str">
        <f>'Main Input'!AC98</f>
        <v>Days</v>
      </c>
      <c r="AD98" s="764">
        <f>'Main Input'!AD98</f>
        <v>90</v>
      </c>
      <c r="AE98" s="765">
        <f t="shared" ca="1" si="30"/>
        <v>37725.908748676396</v>
      </c>
      <c r="AF98" s="299">
        <f ca="1">'Profile with CoM'!AF98*f_FinCalc</f>
        <v>0</v>
      </c>
      <c r="AG98" s="300">
        <f ca="1">'Profile with CoM'!AG98*f_FinCalc</f>
        <v>0</v>
      </c>
      <c r="AH98" s="300">
        <f ca="1">'Profile with CoM'!AH98*f_FinCalc</f>
        <v>0</v>
      </c>
      <c r="AI98" s="300">
        <f ca="1">'Profile with CoM'!AI98*f_FinCalc</f>
        <v>0</v>
      </c>
      <c r="AJ98" s="300">
        <f ca="1">'Profile with CoM'!AJ98*f_FinCalc</f>
        <v>0</v>
      </c>
      <c r="AK98" s="300">
        <f ca="1">'Profile with CoM'!AK98*f_FinCalc</f>
        <v>37725.908748676396</v>
      </c>
      <c r="AL98" s="300">
        <f ca="1">'Profile with CoM'!AL98*f_FinCalc</f>
        <v>0</v>
      </c>
      <c r="AM98" s="300">
        <f ca="1">'Profile with CoM'!AM98*f_FinCalc</f>
        <v>0</v>
      </c>
      <c r="AN98" s="300">
        <f ca="1">'Profile with CoM'!AN98*f_FinCalc</f>
        <v>0</v>
      </c>
      <c r="AO98" s="300">
        <f ca="1">'Profile with CoM'!AO98*f_FinCalc</f>
        <v>0</v>
      </c>
      <c r="AP98" s="300">
        <f ca="1">'Profile with CoM'!AP98*f_FinCalc</f>
        <v>0</v>
      </c>
      <c r="AQ98" s="300">
        <f ca="1">'Profile with CoM'!AQ98*f_FinCalc</f>
        <v>0</v>
      </c>
      <c r="AR98" s="300">
        <f ca="1">'Profile with CoM'!AR98*f_FinCalc</f>
        <v>0</v>
      </c>
      <c r="AS98" s="300">
        <f ca="1">'Profile with CoM'!AS98*f_FinCalc</f>
        <v>0</v>
      </c>
      <c r="AT98" s="300">
        <f ca="1">'Profile with CoM'!AT98*f_FinCalc</f>
        <v>0</v>
      </c>
      <c r="AU98" s="300">
        <f ca="1">'Profile with CoM'!AU98*f_FinCalc</f>
        <v>0</v>
      </c>
      <c r="AV98" s="300">
        <f ca="1">'Profile with CoM'!AV98*f_FinCalc</f>
        <v>0</v>
      </c>
      <c r="AW98" s="300">
        <f ca="1">'Profile with CoM'!AW98*f_FinCalc</f>
        <v>0</v>
      </c>
      <c r="AX98" s="300">
        <f ca="1">'Profile with CoM'!AX98*f_FinCalc</f>
        <v>0</v>
      </c>
      <c r="AY98" s="300">
        <f ca="1">'Profile with CoM'!AY98*f_FinCalc</f>
        <v>0</v>
      </c>
      <c r="AZ98" s="300">
        <f ca="1">'Profile with CoM'!AZ98*f_FinCalc</f>
        <v>0</v>
      </c>
      <c r="BA98" s="300">
        <f ca="1">'Profile with CoM'!BA98*f_FinCalc</f>
        <v>0</v>
      </c>
      <c r="BB98" s="300">
        <f ca="1">'Profile with CoM'!BB98*f_FinCalc</f>
        <v>0</v>
      </c>
      <c r="BC98" s="300">
        <f ca="1">'Profile with CoM'!BC98*f_FinCalc</f>
        <v>0</v>
      </c>
      <c r="BD98" s="300">
        <f ca="1">'Profile with CoM'!BD98*f_FinCalc</f>
        <v>0</v>
      </c>
      <c r="BE98" s="300">
        <f ca="1">'Profile with CoM'!BE98*f_FinCalc</f>
        <v>0</v>
      </c>
      <c r="BF98" s="300">
        <f ca="1">'Profile with CoM'!BF98*f_FinCalc</f>
        <v>0</v>
      </c>
      <c r="BG98" s="300">
        <f ca="1">'Profile with CoM'!BG98*f_FinCalc</f>
        <v>0</v>
      </c>
      <c r="BH98" s="300">
        <f ca="1">'Profile with CoM'!BH98*f_FinCalc</f>
        <v>0</v>
      </c>
      <c r="BI98" s="300">
        <f ca="1">'Profile with CoM'!BI98*f_FinCalc</f>
        <v>0</v>
      </c>
      <c r="BJ98" s="300">
        <f ca="1">'Profile with CoM'!BJ98*f_FinCalc</f>
        <v>0</v>
      </c>
      <c r="BK98" s="300">
        <f ca="1">'Profile with CoM'!BK98*f_FinCalc</f>
        <v>0</v>
      </c>
      <c r="BL98" s="300">
        <f ca="1">'Profile with CoM'!BL98*f_FinCalc</f>
        <v>0</v>
      </c>
      <c r="BM98" s="300">
        <f ca="1">'Profile with CoM'!BM98*f_FinCalc</f>
        <v>0</v>
      </c>
      <c r="BN98" s="300">
        <f ca="1">'Profile with CoM'!BN98*f_FinCalc</f>
        <v>0</v>
      </c>
      <c r="BO98" s="300">
        <f ca="1">'Profile with CoM'!BO98*f_FinCalc</f>
        <v>0</v>
      </c>
      <c r="BP98" s="300">
        <f ca="1">'Profile with CoM'!BP98*f_FinCalc</f>
        <v>0</v>
      </c>
      <c r="BQ98" s="300">
        <f ca="1">'Profile with CoM'!BQ98*f_FinCalc</f>
        <v>0</v>
      </c>
      <c r="BR98" s="300">
        <f ca="1">'Profile with CoM'!BR98*f_FinCalc</f>
        <v>0</v>
      </c>
      <c r="BS98" s="300">
        <f ca="1">'Profile with CoM'!BS98*f_FinCalc</f>
        <v>0</v>
      </c>
      <c r="BT98" s="300">
        <f ca="1">'Profile with CoM'!BT98*f_FinCalc</f>
        <v>0</v>
      </c>
      <c r="BU98" s="300">
        <f ca="1">'Profile with CoM'!BU98*f_FinCalc</f>
        <v>0</v>
      </c>
      <c r="BV98" s="300">
        <f ca="1">'Profile with CoM'!BV98*f_FinCalc</f>
        <v>0</v>
      </c>
      <c r="BW98" s="300">
        <f ca="1">'Profile with CoM'!BW98*f_FinCalc</f>
        <v>0</v>
      </c>
      <c r="BX98" s="300">
        <f ca="1">'Profile with CoM'!BX98*f_FinCalc</f>
        <v>0</v>
      </c>
      <c r="BY98" s="300">
        <f ca="1">'Profile with CoM'!BY98*f_FinCalc</f>
        <v>0</v>
      </c>
      <c r="BZ98" s="300">
        <f ca="1">'Profile with CoM'!BZ98*f_FinCalc</f>
        <v>0</v>
      </c>
      <c r="CA98" s="300">
        <f ca="1">'Profile with CoM'!CA98*f_FinCalc</f>
        <v>0</v>
      </c>
      <c r="CB98" s="300">
        <f ca="1">'Profile with CoM'!CB98*f_FinCalc</f>
        <v>0</v>
      </c>
      <c r="CC98" s="300">
        <f ca="1">'Profile with CoM'!CC98*f_FinCalc</f>
        <v>0</v>
      </c>
      <c r="CD98" s="300">
        <f ca="1">'Profile with CoM'!CD98*f_FinCalc</f>
        <v>0</v>
      </c>
      <c r="CE98" s="300">
        <f ca="1">'Profile with CoM'!CE98*f_FinCalc</f>
        <v>0</v>
      </c>
      <c r="CF98" s="300">
        <f ca="1">'Profile with CoM'!CF98*f_FinCalc</f>
        <v>0</v>
      </c>
      <c r="CG98" s="300">
        <f ca="1">'Profile with CoM'!CG98*f_FinCalc</f>
        <v>0</v>
      </c>
      <c r="CH98" s="300">
        <f ca="1">'Profile with CoM'!CH98*f_FinCalc</f>
        <v>0</v>
      </c>
      <c r="CI98" s="300">
        <f ca="1">'Profile with CoM'!CI98*f_FinCalc</f>
        <v>0</v>
      </c>
      <c r="CJ98" s="300">
        <f ca="1">'Profile with CoM'!CJ98*f_FinCalc</f>
        <v>0</v>
      </c>
      <c r="CK98" s="300">
        <f ca="1">'Profile with CoM'!CK98*f_FinCalc</f>
        <v>0</v>
      </c>
      <c r="CL98" s="300">
        <f ca="1">'Profile with CoM'!CL98*f_FinCalc</f>
        <v>0</v>
      </c>
      <c r="CM98" s="300">
        <f ca="1">'Profile with CoM'!CM98*f_FinCalc</f>
        <v>0</v>
      </c>
      <c r="CN98" s="300">
        <f ca="1">'Profile with CoM'!CN98*f_FinCalc</f>
        <v>0</v>
      </c>
      <c r="CO98" s="300">
        <f ca="1">'Profile with CoM'!CO98*f_FinCalc</f>
        <v>0</v>
      </c>
      <c r="CP98" s="300">
        <f ca="1">'Profile with CoM'!CP98*f_FinCalc</f>
        <v>0</v>
      </c>
      <c r="CQ98" s="300">
        <f ca="1">'Profile with CoM'!CQ98*f_FinCalc</f>
        <v>0</v>
      </c>
      <c r="CR98" s="300">
        <f ca="1">'Profile with CoM'!CR98*f_FinCalc</f>
        <v>0</v>
      </c>
      <c r="CS98" s="300">
        <f ca="1">'Profile with CoM'!CS98*f_FinCalc</f>
        <v>0</v>
      </c>
      <c r="CT98" s="300">
        <f ca="1">'Profile with CoM'!CT98*f_FinCalc</f>
        <v>0</v>
      </c>
      <c r="CU98" s="300">
        <f ca="1">'Profile with CoM'!CU98*f_FinCalc</f>
        <v>0</v>
      </c>
      <c r="CV98" s="300">
        <f ca="1">'Profile with CoM'!CV98*f_FinCalc</f>
        <v>0</v>
      </c>
      <c r="CW98" s="300">
        <f ca="1">'Profile with CoM'!CW98*f_FinCalc</f>
        <v>0</v>
      </c>
      <c r="CX98" s="300">
        <f ca="1">'Profile with CoM'!CX98*f_FinCalc</f>
        <v>0</v>
      </c>
      <c r="CY98" s="300">
        <f ca="1">'Profile with CoM'!CY98*f_FinCalc</f>
        <v>0</v>
      </c>
      <c r="CZ98" s="300">
        <f ca="1">'Profile with CoM'!CZ98*f_FinCalc</f>
        <v>0</v>
      </c>
      <c r="DA98" s="300">
        <f ca="1">'Profile with CoM'!DA98*f_FinCalc</f>
        <v>0</v>
      </c>
      <c r="DB98" s="300">
        <f ca="1">'Profile with CoM'!DB98*f_FinCalc</f>
        <v>0</v>
      </c>
      <c r="DC98" s="300">
        <f ca="1">'Profile with CoM'!DC98*f_FinCalc</f>
        <v>0</v>
      </c>
      <c r="DD98" s="300">
        <f ca="1">'Profile with CoM'!DD98*f_FinCalc</f>
        <v>0</v>
      </c>
      <c r="DE98" s="300">
        <f ca="1">'Profile with CoM'!DE98*f_FinCalc</f>
        <v>0</v>
      </c>
      <c r="DF98" s="300">
        <f ca="1">'Profile with CoM'!DF98*f_FinCalc</f>
        <v>0</v>
      </c>
      <c r="DG98" s="300">
        <f ca="1">'Profile with CoM'!DG98*f_FinCalc</f>
        <v>0</v>
      </c>
      <c r="DH98" s="300">
        <f ca="1">'Profile with CoM'!DH98*f_FinCalc</f>
        <v>0</v>
      </c>
      <c r="DI98" s="300">
        <f ca="1">'Profile with CoM'!DI98*f_FinCalc</f>
        <v>0</v>
      </c>
      <c r="DJ98" s="300">
        <f ca="1">'Profile with CoM'!DJ98*f_FinCalc</f>
        <v>0</v>
      </c>
      <c r="DK98" s="300">
        <f ca="1">'Profile with CoM'!DK98*f_FinCalc</f>
        <v>0</v>
      </c>
      <c r="DL98" s="300">
        <f ca="1">'Profile with CoM'!DL98*f_FinCalc</f>
        <v>0</v>
      </c>
      <c r="DM98" s="300">
        <f ca="1">'Profile with CoM'!DM98*f_FinCalc</f>
        <v>0</v>
      </c>
      <c r="DN98" s="300">
        <f ca="1">'Profile with CoM'!DN98*f_FinCalc</f>
        <v>0</v>
      </c>
      <c r="DO98" s="300">
        <f ca="1">'Profile with CoM'!DO98*f_FinCalc</f>
        <v>0</v>
      </c>
      <c r="DP98" s="300">
        <f ca="1">'Profile with CoM'!DP98*f_FinCalc</f>
        <v>0</v>
      </c>
      <c r="DQ98" s="300">
        <f ca="1">'Profile with CoM'!DQ98*f_FinCalc</f>
        <v>0</v>
      </c>
      <c r="DR98" s="300">
        <f ca="1">'Profile with CoM'!DR98*f_FinCalc</f>
        <v>0</v>
      </c>
      <c r="DS98" s="300">
        <f ca="1">'Profile with CoM'!DS98*f_FinCalc</f>
        <v>0</v>
      </c>
      <c r="DT98" s="300">
        <f ca="1">'Profile with CoM'!DT98*f_FinCalc</f>
        <v>0</v>
      </c>
      <c r="DU98" s="300">
        <f ca="1">'Profile with CoM'!DU98*f_FinCalc</f>
        <v>0</v>
      </c>
      <c r="DV98" s="300">
        <f ca="1">'Profile with CoM'!DV98*f_FinCalc</f>
        <v>0</v>
      </c>
      <c r="DW98" s="300">
        <f ca="1">'Profile with CoM'!DW98*f_FinCalc</f>
        <v>0</v>
      </c>
      <c r="DX98" s="300">
        <f ca="1">'Profile with CoM'!DX98*f_FinCalc</f>
        <v>0</v>
      </c>
      <c r="DY98" s="300">
        <f ca="1">'Profile with CoM'!DY98*f_FinCalc</f>
        <v>0</v>
      </c>
      <c r="DZ98" s="300">
        <f ca="1">'Profile with CoM'!DZ98*f_FinCalc</f>
        <v>0</v>
      </c>
      <c r="EA98" s="300">
        <f ca="1">'Profile with CoM'!EA98*f_FinCalc</f>
        <v>0</v>
      </c>
      <c r="EB98" s="300">
        <f ca="1">'Profile with CoM'!EB98*f_FinCalc</f>
        <v>0</v>
      </c>
      <c r="EC98" s="300">
        <f ca="1">'Profile with CoM'!EC98*f_FinCalc</f>
        <v>0</v>
      </c>
      <c r="ED98" s="300">
        <f ca="1">'Profile with CoM'!ED98*f_FinCalc</f>
        <v>0</v>
      </c>
      <c r="EE98" s="300">
        <f ca="1">'Profile with CoM'!EE98*f_FinCalc</f>
        <v>0</v>
      </c>
      <c r="EF98" s="300">
        <f ca="1">'Profile with CoM'!EF98*f_FinCalc</f>
        <v>0</v>
      </c>
      <c r="EG98" s="300">
        <f ca="1">'Profile with CoM'!EG98*f_FinCalc</f>
        <v>0</v>
      </c>
      <c r="EH98" s="300">
        <f ca="1">'Profile with CoM'!EH98*f_FinCalc</f>
        <v>0</v>
      </c>
      <c r="EI98" s="300">
        <f ca="1">'Profile with CoM'!EI98*f_FinCalc</f>
        <v>0</v>
      </c>
      <c r="EJ98" s="300">
        <f ca="1">'Profile with CoM'!EJ98*f_FinCalc</f>
        <v>0</v>
      </c>
      <c r="EK98" s="300">
        <f ca="1">'Profile with CoM'!EK98*f_FinCalc</f>
        <v>0</v>
      </c>
      <c r="EL98" s="300">
        <f ca="1">'Profile with CoM'!EL98*f_FinCalc</f>
        <v>0</v>
      </c>
      <c r="EM98" s="300">
        <f ca="1">'Profile with CoM'!EM98*f_FinCalc</f>
        <v>0</v>
      </c>
      <c r="EN98" s="300">
        <f ca="1">'Profile with CoM'!EN98*f_FinCalc</f>
        <v>0</v>
      </c>
      <c r="EO98" s="300">
        <f ca="1">'Profile with CoM'!EO98*f_FinCalc</f>
        <v>0</v>
      </c>
      <c r="EP98" s="300">
        <f ca="1">'Profile with CoM'!EP98*f_FinCalc</f>
        <v>0</v>
      </c>
      <c r="EQ98" s="300">
        <f ca="1">'Profile with CoM'!EQ98*f_FinCalc</f>
        <v>0</v>
      </c>
      <c r="ER98" s="300">
        <f ca="1">'Profile with CoM'!ER98*f_FinCalc</f>
        <v>0</v>
      </c>
      <c r="ES98" s="300">
        <f ca="1">'Profile with CoM'!ES98*f_FinCalc</f>
        <v>0</v>
      </c>
      <c r="ET98" s="300">
        <f ca="1">'Profile with CoM'!ET98*f_FinCalc</f>
        <v>0</v>
      </c>
      <c r="EU98" s="300">
        <f ca="1">'Profile with CoM'!EU98*f_FinCalc</f>
        <v>0</v>
      </c>
      <c r="EV98" s="300">
        <f ca="1">'Profile with CoM'!EV98*f_FinCalc</f>
        <v>0</v>
      </c>
      <c r="EW98" s="300">
        <f ca="1">'Profile with CoM'!EW98*f_FinCalc</f>
        <v>0</v>
      </c>
      <c r="EX98" s="300">
        <f ca="1">'Profile with CoM'!EX98*f_FinCalc</f>
        <v>0</v>
      </c>
      <c r="EY98" s="612"/>
      <c r="EZ98" s="757" t="str">
        <f>'Main Input'!EZ98</f>
        <v>RPI</v>
      </c>
      <c r="FA98" s="757" t="str">
        <f>'Main Input'!FA98</f>
        <v>N/A</v>
      </c>
      <c r="FB98" s="766">
        <f>'Main Input'!FB98</f>
        <v>0</v>
      </c>
      <c r="FC98" s="766" t="str">
        <f>'Main Input'!FC98</f>
        <v>IT Solutions</v>
      </c>
      <c r="FD98" s="766" t="str">
        <f>'Main Input'!FD98</f>
        <v>Managed Services</v>
      </c>
      <c r="FE98" s="757" t="str">
        <f>'Main Input'!FE98</f>
        <v>Opex</v>
      </c>
      <c r="FF98" s="757" t="str">
        <f>'Main Input'!FF98</f>
        <v>ContractAccrual</v>
      </c>
      <c r="FG98" s="757" t="str">
        <f>'Main Input'!FG98</f>
        <v>Expense</v>
      </c>
      <c r="FH98" s="767" t="str">
        <f>'Main Input'!FH98</f>
        <v>A</v>
      </c>
      <c r="FI98" s="768">
        <f>'Main Input'!FI98</f>
        <v>0.22</v>
      </c>
      <c r="FJ98" s="768">
        <f>'Main Input'!FJ98</f>
        <v>0</v>
      </c>
      <c r="FK98" s="612"/>
      <c r="FL98" s="531">
        <f t="shared" si="32"/>
        <v>0</v>
      </c>
      <c r="FM98" s="86"/>
      <c r="FN98" s="612"/>
    </row>
    <row r="99" spans="1:170" ht="12.75" customHeight="1">
      <c r="A99" s="750" t="str">
        <f>'Main Input'!A99</f>
        <v>MTB</v>
      </c>
      <c r="B99" s="762" t="str">
        <f>'Main Input'!B99</f>
        <v>Business Unit</v>
      </c>
      <c r="C99" s="762" t="str">
        <f>'Main Input'!C99</f>
        <v>Labour</v>
      </c>
      <c r="D99" s="762" t="str">
        <f>'Main Input'!D99</f>
        <v>TFR</v>
      </c>
      <c r="E99" s="762" t="str">
        <f>'Main Input'!E99</f>
        <v>Migration Engineer #18 (Wintel)</v>
      </c>
      <c r="F99" s="753" t="str">
        <f>'Main Input'!F99</f>
        <v>direct</v>
      </c>
      <c r="G99" s="753" t="str">
        <f>'Main Input'!G99</f>
        <v>Person</v>
      </c>
      <c r="H99" s="753" t="str">
        <f>'Main Input'!H99</f>
        <v>TAC.CSA.2</v>
      </c>
      <c r="I99" s="753">
        <f>'Main Input'!I99</f>
        <v>0</v>
      </c>
      <c r="J99" s="753">
        <f>'Main Input'!J99</f>
        <v>0</v>
      </c>
      <c r="K99" s="753" t="str">
        <f>'Main Input'!K99</f>
        <v>FJS</v>
      </c>
      <c r="L99" s="753" t="str">
        <f>'Main Input'!L99</f>
        <v>pTran</v>
      </c>
      <c r="M99" s="753">
        <f>'Main Input'!M99</f>
        <v>0</v>
      </c>
      <c r="N99" s="753">
        <f>'Main Input'!N99</f>
        <v>0</v>
      </c>
      <c r="O99" s="753" t="str">
        <f>'Main Input'!O99</f>
        <v>SPAIN</v>
      </c>
      <c r="P99" s="753">
        <f>'Main Input'!P99</f>
        <v>313</v>
      </c>
      <c r="Q99" s="753" t="str">
        <f>'Main Input'!Q99</f>
        <v>EUR</v>
      </c>
      <c r="R99" s="753" t="str">
        <f>'Main Input'!R99</f>
        <v>EMEA</v>
      </c>
      <c r="S99" s="753" t="str">
        <f>'Main Input'!S99</f>
        <v>Local</v>
      </c>
      <c r="T99" s="753">
        <f>'Main Input'!T99</f>
        <v>0</v>
      </c>
      <c r="U99" s="753">
        <f>'Main Input'!U99</f>
        <v>0</v>
      </c>
      <c r="V99" s="753" t="str">
        <f>'Main Input'!V99</f>
        <v>4_ATP</v>
      </c>
      <c r="W99" s="753">
        <f>'Main Input'!W99</f>
        <v>0</v>
      </c>
      <c r="X99" s="753">
        <f>'Main Input'!X99</f>
        <v>0</v>
      </c>
      <c r="Y99" s="753">
        <f>'Main Input'!Y99</f>
        <v>0</v>
      </c>
      <c r="Z99" s="753">
        <f>'Main Input'!Z99</f>
        <v>0</v>
      </c>
      <c r="AA99" s="753">
        <f>'Main Input'!AA99</f>
        <v>0</v>
      </c>
      <c r="AB99" s="763">
        <f>'Main Input'!AB99</f>
        <v>0</v>
      </c>
      <c r="AC99" s="763" t="str">
        <f>'Main Input'!AC99</f>
        <v>Days</v>
      </c>
      <c r="AD99" s="764">
        <f>'Main Input'!AD99</f>
        <v>90</v>
      </c>
      <c r="AE99" s="765">
        <f t="shared" ca="1" si="30"/>
        <v>37725.908748676396</v>
      </c>
      <c r="AF99" s="299">
        <f ca="1">'Profile with CoM'!AF99*f_FinCalc</f>
        <v>0</v>
      </c>
      <c r="AG99" s="300">
        <f ca="1">'Profile with CoM'!AG99*f_FinCalc</f>
        <v>0</v>
      </c>
      <c r="AH99" s="300">
        <f ca="1">'Profile with CoM'!AH99*f_FinCalc</f>
        <v>0</v>
      </c>
      <c r="AI99" s="300">
        <f ca="1">'Profile with CoM'!AI99*f_FinCalc</f>
        <v>0</v>
      </c>
      <c r="AJ99" s="300">
        <f ca="1">'Profile with CoM'!AJ99*f_FinCalc</f>
        <v>0</v>
      </c>
      <c r="AK99" s="300">
        <f ca="1">'Profile with CoM'!AK99*f_FinCalc</f>
        <v>37725.908748676396</v>
      </c>
      <c r="AL99" s="300">
        <f ca="1">'Profile with CoM'!AL99*f_FinCalc</f>
        <v>0</v>
      </c>
      <c r="AM99" s="300">
        <f ca="1">'Profile with CoM'!AM99*f_FinCalc</f>
        <v>0</v>
      </c>
      <c r="AN99" s="300">
        <f ca="1">'Profile with CoM'!AN99*f_FinCalc</f>
        <v>0</v>
      </c>
      <c r="AO99" s="300">
        <f ca="1">'Profile with CoM'!AO99*f_FinCalc</f>
        <v>0</v>
      </c>
      <c r="AP99" s="300">
        <f ca="1">'Profile with CoM'!AP99*f_FinCalc</f>
        <v>0</v>
      </c>
      <c r="AQ99" s="300">
        <f ca="1">'Profile with CoM'!AQ99*f_FinCalc</f>
        <v>0</v>
      </c>
      <c r="AR99" s="300">
        <f ca="1">'Profile with CoM'!AR99*f_FinCalc</f>
        <v>0</v>
      </c>
      <c r="AS99" s="300">
        <f ca="1">'Profile with CoM'!AS99*f_FinCalc</f>
        <v>0</v>
      </c>
      <c r="AT99" s="300">
        <f ca="1">'Profile with CoM'!AT99*f_FinCalc</f>
        <v>0</v>
      </c>
      <c r="AU99" s="300">
        <f ca="1">'Profile with CoM'!AU99*f_FinCalc</f>
        <v>0</v>
      </c>
      <c r="AV99" s="300">
        <f ca="1">'Profile with CoM'!AV99*f_FinCalc</f>
        <v>0</v>
      </c>
      <c r="AW99" s="300">
        <f ca="1">'Profile with CoM'!AW99*f_FinCalc</f>
        <v>0</v>
      </c>
      <c r="AX99" s="300">
        <f ca="1">'Profile with CoM'!AX99*f_FinCalc</f>
        <v>0</v>
      </c>
      <c r="AY99" s="300">
        <f ca="1">'Profile with CoM'!AY99*f_FinCalc</f>
        <v>0</v>
      </c>
      <c r="AZ99" s="300">
        <f ca="1">'Profile with CoM'!AZ99*f_FinCalc</f>
        <v>0</v>
      </c>
      <c r="BA99" s="300">
        <f ca="1">'Profile with CoM'!BA99*f_FinCalc</f>
        <v>0</v>
      </c>
      <c r="BB99" s="300">
        <f ca="1">'Profile with CoM'!BB99*f_FinCalc</f>
        <v>0</v>
      </c>
      <c r="BC99" s="300">
        <f ca="1">'Profile with CoM'!BC99*f_FinCalc</f>
        <v>0</v>
      </c>
      <c r="BD99" s="300">
        <f ca="1">'Profile with CoM'!BD99*f_FinCalc</f>
        <v>0</v>
      </c>
      <c r="BE99" s="300">
        <f ca="1">'Profile with CoM'!BE99*f_FinCalc</f>
        <v>0</v>
      </c>
      <c r="BF99" s="300">
        <f ca="1">'Profile with CoM'!BF99*f_FinCalc</f>
        <v>0</v>
      </c>
      <c r="BG99" s="300">
        <f ca="1">'Profile with CoM'!BG99*f_FinCalc</f>
        <v>0</v>
      </c>
      <c r="BH99" s="300">
        <f ca="1">'Profile with CoM'!BH99*f_FinCalc</f>
        <v>0</v>
      </c>
      <c r="BI99" s="300">
        <f ca="1">'Profile with CoM'!BI99*f_FinCalc</f>
        <v>0</v>
      </c>
      <c r="BJ99" s="300">
        <f ca="1">'Profile with CoM'!BJ99*f_FinCalc</f>
        <v>0</v>
      </c>
      <c r="BK99" s="300">
        <f ca="1">'Profile with CoM'!BK99*f_FinCalc</f>
        <v>0</v>
      </c>
      <c r="BL99" s="300">
        <f ca="1">'Profile with CoM'!BL99*f_FinCalc</f>
        <v>0</v>
      </c>
      <c r="BM99" s="300">
        <f ca="1">'Profile with CoM'!BM99*f_FinCalc</f>
        <v>0</v>
      </c>
      <c r="BN99" s="300">
        <f ca="1">'Profile with CoM'!BN99*f_FinCalc</f>
        <v>0</v>
      </c>
      <c r="BO99" s="300">
        <f ca="1">'Profile with CoM'!BO99*f_FinCalc</f>
        <v>0</v>
      </c>
      <c r="BP99" s="300">
        <f ca="1">'Profile with CoM'!BP99*f_FinCalc</f>
        <v>0</v>
      </c>
      <c r="BQ99" s="300">
        <f ca="1">'Profile with CoM'!BQ99*f_FinCalc</f>
        <v>0</v>
      </c>
      <c r="BR99" s="300">
        <f ca="1">'Profile with CoM'!BR99*f_FinCalc</f>
        <v>0</v>
      </c>
      <c r="BS99" s="300">
        <f ca="1">'Profile with CoM'!BS99*f_FinCalc</f>
        <v>0</v>
      </c>
      <c r="BT99" s="300">
        <f ca="1">'Profile with CoM'!BT99*f_FinCalc</f>
        <v>0</v>
      </c>
      <c r="BU99" s="300">
        <f ca="1">'Profile with CoM'!BU99*f_FinCalc</f>
        <v>0</v>
      </c>
      <c r="BV99" s="300">
        <f ca="1">'Profile with CoM'!BV99*f_FinCalc</f>
        <v>0</v>
      </c>
      <c r="BW99" s="300">
        <f ca="1">'Profile with CoM'!BW99*f_FinCalc</f>
        <v>0</v>
      </c>
      <c r="BX99" s="300">
        <f ca="1">'Profile with CoM'!BX99*f_FinCalc</f>
        <v>0</v>
      </c>
      <c r="BY99" s="300">
        <f ca="1">'Profile with CoM'!BY99*f_FinCalc</f>
        <v>0</v>
      </c>
      <c r="BZ99" s="300">
        <f ca="1">'Profile with CoM'!BZ99*f_FinCalc</f>
        <v>0</v>
      </c>
      <c r="CA99" s="300">
        <f ca="1">'Profile with CoM'!CA99*f_FinCalc</f>
        <v>0</v>
      </c>
      <c r="CB99" s="300">
        <f ca="1">'Profile with CoM'!CB99*f_FinCalc</f>
        <v>0</v>
      </c>
      <c r="CC99" s="300">
        <f ca="1">'Profile with CoM'!CC99*f_FinCalc</f>
        <v>0</v>
      </c>
      <c r="CD99" s="300">
        <f ca="1">'Profile with CoM'!CD99*f_FinCalc</f>
        <v>0</v>
      </c>
      <c r="CE99" s="300">
        <f ca="1">'Profile with CoM'!CE99*f_FinCalc</f>
        <v>0</v>
      </c>
      <c r="CF99" s="300">
        <f ca="1">'Profile with CoM'!CF99*f_FinCalc</f>
        <v>0</v>
      </c>
      <c r="CG99" s="300">
        <f ca="1">'Profile with CoM'!CG99*f_FinCalc</f>
        <v>0</v>
      </c>
      <c r="CH99" s="300">
        <f ca="1">'Profile with CoM'!CH99*f_FinCalc</f>
        <v>0</v>
      </c>
      <c r="CI99" s="300">
        <f ca="1">'Profile with CoM'!CI99*f_FinCalc</f>
        <v>0</v>
      </c>
      <c r="CJ99" s="300">
        <f ca="1">'Profile with CoM'!CJ99*f_FinCalc</f>
        <v>0</v>
      </c>
      <c r="CK99" s="300">
        <f ca="1">'Profile with CoM'!CK99*f_FinCalc</f>
        <v>0</v>
      </c>
      <c r="CL99" s="300">
        <f ca="1">'Profile with CoM'!CL99*f_FinCalc</f>
        <v>0</v>
      </c>
      <c r="CM99" s="300">
        <f ca="1">'Profile with CoM'!CM99*f_FinCalc</f>
        <v>0</v>
      </c>
      <c r="CN99" s="300">
        <f ca="1">'Profile with CoM'!CN99*f_FinCalc</f>
        <v>0</v>
      </c>
      <c r="CO99" s="300">
        <f ca="1">'Profile with CoM'!CO99*f_FinCalc</f>
        <v>0</v>
      </c>
      <c r="CP99" s="300">
        <f ca="1">'Profile with CoM'!CP99*f_FinCalc</f>
        <v>0</v>
      </c>
      <c r="CQ99" s="300">
        <f ca="1">'Profile with CoM'!CQ99*f_FinCalc</f>
        <v>0</v>
      </c>
      <c r="CR99" s="300">
        <f ca="1">'Profile with CoM'!CR99*f_FinCalc</f>
        <v>0</v>
      </c>
      <c r="CS99" s="300">
        <f ca="1">'Profile with CoM'!CS99*f_FinCalc</f>
        <v>0</v>
      </c>
      <c r="CT99" s="300">
        <f ca="1">'Profile with CoM'!CT99*f_FinCalc</f>
        <v>0</v>
      </c>
      <c r="CU99" s="300">
        <f ca="1">'Profile with CoM'!CU99*f_FinCalc</f>
        <v>0</v>
      </c>
      <c r="CV99" s="300">
        <f ca="1">'Profile with CoM'!CV99*f_FinCalc</f>
        <v>0</v>
      </c>
      <c r="CW99" s="300">
        <f ca="1">'Profile with CoM'!CW99*f_FinCalc</f>
        <v>0</v>
      </c>
      <c r="CX99" s="300">
        <f ca="1">'Profile with CoM'!CX99*f_FinCalc</f>
        <v>0</v>
      </c>
      <c r="CY99" s="300">
        <f ca="1">'Profile with CoM'!CY99*f_FinCalc</f>
        <v>0</v>
      </c>
      <c r="CZ99" s="300">
        <f ca="1">'Profile with CoM'!CZ99*f_FinCalc</f>
        <v>0</v>
      </c>
      <c r="DA99" s="300">
        <f ca="1">'Profile with CoM'!DA99*f_FinCalc</f>
        <v>0</v>
      </c>
      <c r="DB99" s="300">
        <f ca="1">'Profile with CoM'!DB99*f_FinCalc</f>
        <v>0</v>
      </c>
      <c r="DC99" s="300">
        <f ca="1">'Profile with CoM'!DC99*f_FinCalc</f>
        <v>0</v>
      </c>
      <c r="DD99" s="300">
        <f ca="1">'Profile with CoM'!DD99*f_FinCalc</f>
        <v>0</v>
      </c>
      <c r="DE99" s="300">
        <f ca="1">'Profile with CoM'!DE99*f_FinCalc</f>
        <v>0</v>
      </c>
      <c r="DF99" s="300">
        <f ca="1">'Profile with CoM'!DF99*f_FinCalc</f>
        <v>0</v>
      </c>
      <c r="DG99" s="300">
        <f ca="1">'Profile with CoM'!DG99*f_FinCalc</f>
        <v>0</v>
      </c>
      <c r="DH99" s="300">
        <f ca="1">'Profile with CoM'!DH99*f_FinCalc</f>
        <v>0</v>
      </c>
      <c r="DI99" s="300">
        <f ca="1">'Profile with CoM'!DI99*f_FinCalc</f>
        <v>0</v>
      </c>
      <c r="DJ99" s="300">
        <f ca="1">'Profile with CoM'!DJ99*f_FinCalc</f>
        <v>0</v>
      </c>
      <c r="DK99" s="300">
        <f ca="1">'Profile with CoM'!DK99*f_FinCalc</f>
        <v>0</v>
      </c>
      <c r="DL99" s="300">
        <f ca="1">'Profile with CoM'!DL99*f_FinCalc</f>
        <v>0</v>
      </c>
      <c r="DM99" s="300">
        <f ca="1">'Profile with CoM'!DM99*f_FinCalc</f>
        <v>0</v>
      </c>
      <c r="DN99" s="300">
        <f ca="1">'Profile with CoM'!DN99*f_FinCalc</f>
        <v>0</v>
      </c>
      <c r="DO99" s="300">
        <f ca="1">'Profile with CoM'!DO99*f_FinCalc</f>
        <v>0</v>
      </c>
      <c r="DP99" s="300">
        <f ca="1">'Profile with CoM'!DP99*f_FinCalc</f>
        <v>0</v>
      </c>
      <c r="DQ99" s="300">
        <f ca="1">'Profile with CoM'!DQ99*f_FinCalc</f>
        <v>0</v>
      </c>
      <c r="DR99" s="300">
        <f ca="1">'Profile with CoM'!DR99*f_FinCalc</f>
        <v>0</v>
      </c>
      <c r="DS99" s="300">
        <f ca="1">'Profile with CoM'!DS99*f_FinCalc</f>
        <v>0</v>
      </c>
      <c r="DT99" s="300">
        <f ca="1">'Profile with CoM'!DT99*f_FinCalc</f>
        <v>0</v>
      </c>
      <c r="DU99" s="300">
        <f ca="1">'Profile with CoM'!DU99*f_FinCalc</f>
        <v>0</v>
      </c>
      <c r="DV99" s="300">
        <f ca="1">'Profile with CoM'!DV99*f_FinCalc</f>
        <v>0</v>
      </c>
      <c r="DW99" s="300">
        <f ca="1">'Profile with CoM'!DW99*f_FinCalc</f>
        <v>0</v>
      </c>
      <c r="DX99" s="300">
        <f ca="1">'Profile with CoM'!DX99*f_FinCalc</f>
        <v>0</v>
      </c>
      <c r="DY99" s="300">
        <f ca="1">'Profile with CoM'!DY99*f_FinCalc</f>
        <v>0</v>
      </c>
      <c r="DZ99" s="300">
        <f ca="1">'Profile with CoM'!DZ99*f_FinCalc</f>
        <v>0</v>
      </c>
      <c r="EA99" s="300">
        <f ca="1">'Profile with CoM'!EA99*f_FinCalc</f>
        <v>0</v>
      </c>
      <c r="EB99" s="300">
        <f ca="1">'Profile with CoM'!EB99*f_FinCalc</f>
        <v>0</v>
      </c>
      <c r="EC99" s="300">
        <f ca="1">'Profile with CoM'!EC99*f_FinCalc</f>
        <v>0</v>
      </c>
      <c r="ED99" s="300">
        <f ca="1">'Profile with CoM'!ED99*f_FinCalc</f>
        <v>0</v>
      </c>
      <c r="EE99" s="300">
        <f ca="1">'Profile with CoM'!EE99*f_FinCalc</f>
        <v>0</v>
      </c>
      <c r="EF99" s="300">
        <f ca="1">'Profile with CoM'!EF99*f_FinCalc</f>
        <v>0</v>
      </c>
      <c r="EG99" s="300">
        <f ca="1">'Profile with CoM'!EG99*f_FinCalc</f>
        <v>0</v>
      </c>
      <c r="EH99" s="300">
        <f ca="1">'Profile with CoM'!EH99*f_FinCalc</f>
        <v>0</v>
      </c>
      <c r="EI99" s="300">
        <f ca="1">'Profile with CoM'!EI99*f_FinCalc</f>
        <v>0</v>
      </c>
      <c r="EJ99" s="300">
        <f ca="1">'Profile with CoM'!EJ99*f_FinCalc</f>
        <v>0</v>
      </c>
      <c r="EK99" s="300">
        <f ca="1">'Profile with CoM'!EK99*f_FinCalc</f>
        <v>0</v>
      </c>
      <c r="EL99" s="300">
        <f ca="1">'Profile with CoM'!EL99*f_FinCalc</f>
        <v>0</v>
      </c>
      <c r="EM99" s="300">
        <f ca="1">'Profile with CoM'!EM99*f_FinCalc</f>
        <v>0</v>
      </c>
      <c r="EN99" s="300">
        <f ca="1">'Profile with CoM'!EN99*f_FinCalc</f>
        <v>0</v>
      </c>
      <c r="EO99" s="300">
        <f ca="1">'Profile with CoM'!EO99*f_FinCalc</f>
        <v>0</v>
      </c>
      <c r="EP99" s="300">
        <f ca="1">'Profile with CoM'!EP99*f_FinCalc</f>
        <v>0</v>
      </c>
      <c r="EQ99" s="300">
        <f ca="1">'Profile with CoM'!EQ99*f_FinCalc</f>
        <v>0</v>
      </c>
      <c r="ER99" s="300">
        <f ca="1">'Profile with CoM'!ER99*f_FinCalc</f>
        <v>0</v>
      </c>
      <c r="ES99" s="300">
        <f ca="1">'Profile with CoM'!ES99*f_FinCalc</f>
        <v>0</v>
      </c>
      <c r="ET99" s="300">
        <f ca="1">'Profile with CoM'!ET99*f_FinCalc</f>
        <v>0</v>
      </c>
      <c r="EU99" s="300">
        <f ca="1">'Profile with CoM'!EU99*f_FinCalc</f>
        <v>0</v>
      </c>
      <c r="EV99" s="300">
        <f ca="1">'Profile with CoM'!EV99*f_FinCalc</f>
        <v>0</v>
      </c>
      <c r="EW99" s="300">
        <f ca="1">'Profile with CoM'!EW99*f_FinCalc</f>
        <v>0</v>
      </c>
      <c r="EX99" s="300">
        <f ca="1">'Profile with CoM'!EX99*f_FinCalc</f>
        <v>0</v>
      </c>
      <c r="EY99" s="612"/>
      <c r="EZ99" s="757" t="str">
        <f>'Main Input'!EZ99</f>
        <v>RPI</v>
      </c>
      <c r="FA99" s="757" t="str">
        <f>'Main Input'!FA99</f>
        <v>N/A</v>
      </c>
      <c r="FB99" s="766">
        <f>'Main Input'!FB99</f>
        <v>0</v>
      </c>
      <c r="FC99" s="766" t="str">
        <f>'Main Input'!FC99</f>
        <v>IT Solutions</v>
      </c>
      <c r="FD99" s="766" t="str">
        <f>'Main Input'!FD99</f>
        <v>Managed Services</v>
      </c>
      <c r="FE99" s="757" t="str">
        <f>'Main Input'!FE99</f>
        <v>Opex</v>
      </c>
      <c r="FF99" s="757" t="str">
        <f>'Main Input'!FF99</f>
        <v>ContractAccrual</v>
      </c>
      <c r="FG99" s="757" t="str">
        <f>'Main Input'!FG99</f>
        <v>Expense</v>
      </c>
      <c r="FH99" s="767" t="str">
        <f>'Main Input'!FH99</f>
        <v>A</v>
      </c>
      <c r="FI99" s="768">
        <f>'Main Input'!FI99</f>
        <v>0.22</v>
      </c>
      <c r="FJ99" s="768">
        <f>'Main Input'!FJ99</f>
        <v>0</v>
      </c>
      <c r="FK99" s="612"/>
      <c r="FL99" s="531">
        <f t="shared" si="32"/>
        <v>0</v>
      </c>
      <c r="FM99" s="86"/>
      <c r="FN99" s="612"/>
    </row>
    <row r="100" spans="1:170" ht="12.75" customHeight="1">
      <c r="A100" s="750" t="str">
        <f>'Main Input'!A100</f>
        <v>MTB</v>
      </c>
      <c r="B100" s="762" t="str">
        <f>'Main Input'!B100</f>
        <v>Business Unit</v>
      </c>
      <c r="C100" s="762" t="str">
        <f>'Main Input'!C100</f>
        <v>Labour</v>
      </c>
      <c r="D100" s="762" t="str">
        <f>'Main Input'!D100</f>
        <v>TFR</v>
      </c>
      <c r="E100" s="762" t="str">
        <f>'Main Input'!E100</f>
        <v>Migration Engineer #19 (Wintel)</v>
      </c>
      <c r="F100" s="753" t="str">
        <f>'Main Input'!F100</f>
        <v>direct</v>
      </c>
      <c r="G100" s="753" t="str">
        <f>'Main Input'!G100</f>
        <v>Person</v>
      </c>
      <c r="H100" s="753" t="str">
        <f>'Main Input'!H100</f>
        <v>SDC.TSS.4</v>
      </c>
      <c r="I100" s="753">
        <f>'Main Input'!I100</f>
        <v>0</v>
      </c>
      <c r="J100" s="753">
        <f>'Main Input'!J100</f>
        <v>0</v>
      </c>
      <c r="K100" s="753" t="str">
        <f>'Main Input'!K100</f>
        <v>FJS</v>
      </c>
      <c r="L100" s="753" t="str">
        <f>'Main Input'!L100</f>
        <v>pTran</v>
      </c>
      <c r="M100" s="753">
        <f>'Main Input'!M100</f>
        <v>0</v>
      </c>
      <c r="N100" s="753">
        <f>'Main Input'!N100</f>
        <v>0</v>
      </c>
      <c r="O100" s="753" t="str">
        <f>'Main Input'!O100</f>
        <v>SPAIN</v>
      </c>
      <c r="P100" s="753">
        <f>'Main Input'!P100</f>
        <v>313</v>
      </c>
      <c r="Q100" s="753" t="str">
        <f>'Main Input'!Q100</f>
        <v>EUR</v>
      </c>
      <c r="R100" s="753" t="str">
        <f>'Main Input'!R100</f>
        <v>EMEA</v>
      </c>
      <c r="S100" s="753" t="str">
        <f>'Main Input'!S100</f>
        <v>Local</v>
      </c>
      <c r="T100" s="753">
        <f>'Main Input'!T100</f>
        <v>0</v>
      </c>
      <c r="U100" s="753">
        <f>'Main Input'!U100</f>
        <v>0</v>
      </c>
      <c r="V100" s="753" t="str">
        <f>'Main Input'!V100</f>
        <v>4_ATP</v>
      </c>
      <c r="W100" s="753">
        <f>'Main Input'!W100</f>
        <v>0</v>
      </c>
      <c r="X100" s="753">
        <f>'Main Input'!X100</f>
        <v>0</v>
      </c>
      <c r="Y100" s="753">
        <f>'Main Input'!Y100</f>
        <v>0</v>
      </c>
      <c r="Z100" s="753">
        <f>'Main Input'!Z100</f>
        <v>0</v>
      </c>
      <c r="AA100" s="753">
        <f>'Main Input'!AA100</f>
        <v>0</v>
      </c>
      <c r="AB100" s="763">
        <f>'Main Input'!AB100</f>
        <v>0</v>
      </c>
      <c r="AC100" s="763" t="str">
        <f>'Main Input'!AC100</f>
        <v>Days</v>
      </c>
      <c r="AD100" s="764">
        <f>'Main Input'!AD100</f>
        <v>90</v>
      </c>
      <c r="AE100" s="765">
        <f t="shared" ca="1" si="30"/>
        <v>37725.908748676396</v>
      </c>
      <c r="AF100" s="299">
        <f ca="1">'Profile with CoM'!AF100*f_FinCalc</f>
        <v>0</v>
      </c>
      <c r="AG100" s="300">
        <f ca="1">'Profile with CoM'!AG100*f_FinCalc</f>
        <v>0</v>
      </c>
      <c r="AH100" s="300">
        <f ca="1">'Profile with CoM'!AH100*f_FinCalc</f>
        <v>0</v>
      </c>
      <c r="AI100" s="300">
        <f ca="1">'Profile with CoM'!AI100*f_FinCalc</f>
        <v>0</v>
      </c>
      <c r="AJ100" s="300">
        <f ca="1">'Profile with CoM'!AJ100*f_FinCalc</f>
        <v>0</v>
      </c>
      <c r="AK100" s="300">
        <f ca="1">'Profile with CoM'!AK100*f_FinCalc</f>
        <v>37725.908748676396</v>
      </c>
      <c r="AL100" s="300">
        <f ca="1">'Profile with CoM'!AL100*f_FinCalc</f>
        <v>0</v>
      </c>
      <c r="AM100" s="300">
        <f ca="1">'Profile with CoM'!AM100*f_FinCalc</f>
        <v>0</v>
      </c>
      <c r="AN100" s="300">
        <f ca="1">'Profile with CoM'!AN100*f_FinCalc</f>
        <v>0</v>
      </c>
      <c r="AO100" s="300">
        <f ca="1">'Profile with CoM'!AO100*f_FinCalc</f>
        <v>0</v>
      </c>
      <c r="AP100" s="300">
        <f ca="1">'Profile with CoM'!AP100*f_FinCalc</f>
        <v>0</v>
      </c>
      <c r="AQ100" s="300">
        <f ca="1">'Profile with CoM'!AQ100*f_FinCalc</f>
        <v>0</v>
      </c>
      <c r="AR100" s="300">
        <f ca="1">'Profile with CoM'!AR100*f_FinCalc</f>
        <v>0</v>
      </c>
      <c r="AS100" s="300">
        <f ca="1">'Profile with CoM'!AS100*f_FinCalc</f>
        <v>0</v>
      </c>
      <c r="AT100" s="300">
        <f ca="1">'Profile with CoM'!AT100*f_FinCalc</f>
        <v>0</v>
      </c>
      <c r="AU100" s="300">
        <f ca="1">'Profile with CoM'!AU100*f_FinCalc</f>
        <v>0</v>
      </c>
      <c r="AV100" s="300">
        <f ca="1">'Profile with CoM'!AV100*f_FinCalc</f>
        <v>0</v>
      </c>
      <c r="AW100" s="300">
        <f ca="1">'Profile with CoM'!AW100*f_FinCalc</f>
        <v>0</v>
      </c>
      <c r="AX100" s="300">
        <f ca="1">'Profile with CoM'!AX100*f_FinCalc</f>
        <v>0</v>
      </c>
      <c r="AY100" s="300">
        <f ca="1">'Profile with CoM'!AY100*f_FinCalc</f>
        <v>0</v>
      </c>
      <c r="AZ100" s="300">
        <f ca="1">'Profile with CoM'!AZ100*f_FinCalc</f>
        <v>0</v>
      </c>
      <c r="BA100" s="300">
        <f ca="1">'Profile with CoM'!BA100*f_FinCalc</f>
        <v>0</v>
      </c>
      <c r="BB100" s="300">
        <f ca="1">'Profile with CoM'!BB100*f_FinCalc</f>
        <v>0</v>
      </c>
      <c r="BC100" s="300">
        <f ca="1">'Profile with CoM'!BC100*f_FinCalc</f>
        <v>0</v>
      </c>
      <c r="BD100" s="300">
        <f ca="1">'Profile with CoM'!BD100*f_FinCalc</f>
        <v>0</v>
      </c>
      <c r="BE100" s="300">
        <f ca="1">'Profile with CoM'!BE100*f_FinCalc</f>
        <v>0</v>
      </c>
      <c r="BF100" s="300">
        <f ca="1">'Profile with CoM'!BF100*f_FinCalc</f>
        <v>0</v>
      </c>
      <c r="BG100" s="300">
        <f ca="1">'Profile with CoM'!BG100*f_FinCalc</f>
        <v>0</v>
      </c>
      <c r="BH100" s="300">
        <f ca="1">'Profile with CoM'!BH100*f_FinCalc</f>
        <v>0</v>
      </c>
      <c r="BI100" s="300">
        <f ca="1">'Profile with CoM'!BI100*f_FinCalc</f>
        <v>0</v>
      </c>
      <c r="BJ100" s="300">
        <f ca="1">'Profile with CoM'!BJ100*f_FinCalc</f>
        <v>0</v>
      </c>
      <c r="BK100" s="300">
        <f ca="1">'Profile with CoM'!BK100*f_FinCalc</f>
        <v>0</v>
      </c>
      <c r="BL100" s="300">
        <f ca="1">'Profile with CoM'!BL100*f_FinCalc</f>
        <v>0</v>
      </c>
      <c r="BM100" s="300">
        <f ca="1">'Profile with CoM'!BM100*f_FinCalc</f>
        <v>0</v>
      </c>
      <c r="BN100" s="300">
        <f ca="1">'Profile with CoM'!BN100*f_FinCalc</f>
        <v>0</v>
      </c>
      <c r="BO100" s="300">
        <f ca="1">'Profile with CoM'!BO100*f_FinCalc</f>
        <v>0</v>
      </c>
      <c r="BP100" s="300">
        <f ca="1">'Profile with CoM'!BP100*f_FinCalc</f>
        <v>0</v>
      </c>
      <c r="BQ100" s="300">
        <f ca="1">'Profile with CoM'!BQ100*f_FinCalc</f>
        <v>0</v>
      </c>
      <c r="BR100" s="300">
        <f ca="1">'Profile with CoM'!BR100*f_FinCalc</f>
        <v>0</v>
      </c>
      <c r="BS100" s="300">
        <f ca="1">'Profile with CoM'!BS100*f_FinCalc</f>
        <v>0</v>
      </c>
      <c r="BT100" s="300">
        <f ca="1">'Profile with CoM'!BT100*f_FinCalc</f>
        <v>0</v>
      </c>
      <c r="BU100" s="300">
        <f ca="1">'Profile with CoM'!BU100*f_FinCalc</f>
        <v>0</v>
      </c>
      <c r="BV100" s="300">
        <f ca="1">'Profile with CoM'!BV100*f_FinCalc</f>
        <v>0</v>
      </c>
      <c r="BW100" s="300">
        <f ca="1">'Profile with CoM'!BW100*f_FinCalc</f>
        <v>0</v>
      </c>
      <c r="BX100" s="300">
        <f ca="1">'Profile with CoM'!BX100*f_FinCalc</f>
        <v>0</v>
      </c>
      <c r="BY100" s="300">
        <f ca="1">'Profile with CoM'!BY100*f_FinCalc</f>
        <v>0</v>
      </c>
      <c r="BZ100" s="300">
        <f ca="1">'Profile with CoM'!BZ100*f_FinCalc</f>
        <v>0</v>
      </c>
      <c r="CA100" s="300">
        <f ca="1">'Profile with CoM'!CA100*f_FinCalc</f>
        <v>0</v>
      </c>
      <c r="CB100" s="300">
        <f ca="1">'Profile with CoM'!CB100*f_FinCalc</f>
        <v>0</v>
      </c>
      <c r="CC100" s="300">
        <f ca="1">'Profile with CoM'!CC100*f_FinCalc</f>
        <v>0</v>
      </c>
      <c r="CD100" s="300">
        <f ca="1">'Profile with CoM'!CD100*f_FinCalc</f>
        <v>0</v>
      </c>
      <c r="CE100" s="300">
        <f ca="1">'Profile with CoM'!CE100*f_FinCalc</f>
        <v>0</v>
      </c>
      <c r="CF100" s="300">
        <f ca="1">'Profile with CoM'!CF100*f_FinCalc</f>
        <v>0</v>
      </c>
      <c r="CG100" s="300">
        <f ca="1">'Profile with CoM'!CG100*f_FinCalc</f>
        <v>0</v>
      </c>
      <c r="CH100" s="300">
        <f ca="1">'Profile with CoM'!CH100*f_FinCalc</f>
        <v>0</v>
      </c>
      <c r="CI100" s="300">
        <f ca="1">'Profile with CoM'!CI100*f_FinCalc</f>
        <v>0</v>
      </c>
      <c r="CJ100" s="300">
        <f ca="1">'Profile with CoM'!CJ100*f_FinCalc</f>
        <v>0</v>
      </c>
      <c r="CK100" s="300">
        <f ca="1">'Profile with CoM'!CK100*f_FinCalc</f>
        <v>0</v>
      </c>
      <c r="CL100" s="300">
        <f ca="1">'Profile with CoM'!CL100*f_FinCalc</f>
        <v>0</v>
      </c>
      <c r="CM100" s="300">
        <f ca="1">'Profile with CoM'!CM100*f_FinCalc</f>
        <v>0</v>
      </c>
      <c r="CN100" s="300">
        <f ca="1">'Profile with CoM'!CN100*f_FinCalc</f>
        <v>0</v>
      </c>
      <c r="CO100" s="300">
        <f ca="1">'Profile with CoM'!CO100*f_FinCalc</f>
        <v>0</v>
      </c>
      <c r="CP100" s="300">
        <f ca="1">'Profile with CoM'!CP100*f_FinCalc</f>
        <v>0</v>
      </c>
      <c r="CQ100" s="300">
        <f ca="1">'Profile with CoM'!CQ100*f_FinCalc</f>
        <v>0</v>
      </c>
      <c r="CR100" s="300">
        <f ca="1">'Profile with CoM'!CR100*f_FinCalc</f>
        <v>0</v>
      </c>
      <c r="CS100" s="300">
        <f ca="1">'Profile with CoM'!CS100*f_FinCalc</f>
        <v>0</v>
      </c>
      <c r="CT100" s="300">
        <f ca="1">'Profile with CoM'!CT100*f_FinCalc</f>
        <v>0</v>
      </c>
      <c r="CU100" s="300">
        <f ca="1">'Profile with CoM'!CU100*f_FinCalc</f>
        <v>0</v>
      </c>
      <c r="CV100" s="300">
        <f ca="1">'Profile with CoM'!CV100*f_FinCalc</f>
        <v>0</v>
      </c>
      <c r="CW100" s="300">
        <f ca="1">'Profile with CoM'!CW100*f_FinCalc</f>
        <v>0</v>
      </c>
      <c r="CX100" s="300">
        <f ca="1">'Profile with CoM'!CX100*f_FinCalc</f>
        <v>0</v>
      </c>
      <c r="CY100" s="300">
        <f ca="1">'Profile with CoM'!CY100*f_FinCalc</f>
        <v>0</v>
      </c>
      <c r="CZ100" s="300">
        <f ca="1">'Profile with CoM'!CZ100*f_FinCalc</f>
        <v>0</v>
      </c>
      <c r="DA100" s="300">
        <f ca="1">'Profile with CoM'!DA100*f_FinCalc</f>
        <v>0</v>
      </c>
      <c r="DB100" s="300">
        <f ca="1">'Profile with CoM'!DB100*f_FinCalc</f>
        <v>0</v>
      </c>
      <c r="DC100" s="300">
        <f ca="1">'Profile with CoM'!DC100*f_FinCalc</f>
        <v>0</v>
      </c>
      <c r="DD100" s="300">
        <f ca="1">'Profile with CoM'!DD100*f_FinCalc</f>
        <v>0</v>
      </c>
      <c r="DE100" s="300">
        <f ca="1">'Profile with CoM'!DE100*f_FinCalc</f>
        <v>0</v>
      </c>
      <c r="DF100" s="300">
        <f ca="1">'Profile with CoM'!DF100*f_FinCalc</f>
        <v>0</v>
      </c>
      <c r="DG100" s="300">
        <f ca="1">'Profile with CoM'!DG100*f_FinCalc</f>
        <v>0</v>
      </c>
      <c r="DH100" s="300">
        <f ca="1">'Profile with CoM'!DH100*f_FinCalc</f>
        <v>0</v>
      </c>
      <c r="DI100" s="300">
        <f ca="1">'Profile with CoM'!DI100*f_FinCalc</f>
        <v>0</v>
      </c>
      <c r="DJ100" s="300">
        <f ca="1">'Profile with CoM'!DJ100*f_FinCalc</f>
        <v>0</v>
      </c>
      <c r="DK100" s="300">
        <f ca="1">'Profile with CoM'!DK100*f_FinCalc</f>
        <v>0</v>
      </c>
      <c r="DL100" s="300">
        <f ca="1">'Profile with CoM'!DL100*f_FinCalc</f>
        <v>0</v>
      </c>
      <c r="DM100" s="300">
        <f ca="1">'Profile with CoM'!DM100*f_FinCalc</f>
        <v>0</v>
      </c>
      <c r="DN100" s="300">
        <f ca="1">'Profile with CoM'!DN100*f_FinCalc</f>
        <v>0</v>
      </c>
      <c r="DO100" s="300">
        <f ca="1">'Profile with CoM'!DO100*f_FinCalc</f>
        <v>0</v>
      </c>
      <c r="DP100" s="300">
        <f ca="1">'Profile with CoM'!DP100*f_FinCalc</f>
        <v>0</v>
      </c>
      <c r="DQ100" s="300">
        <f ca="1">'Profile with CoM'!DQ100*f_FinCalc</f>
        <v>0</v>
      </c>
      <c r="DR100" s="300">
        <f ca="1">'Profile with CoM'!DR100*f_FinCalc</f>
        <v>0</v>
      </c>
      <c r="DS100" s="300">
        <f ca="1">'Profile with CoM'!DS100*f_FinCalc</f>
        <v>0</v>
      </c>
      <c r="DT100" s="300">
        <f ca="1">'Profile with CoM'!DT100*f_FinCalc</f>
        <v>0</v>
      </c>
      <c r="DU100" s="300">
        <f ca="1">'Profile with CoM'!DU100*f_FinCalc</f>
        <v>0</v>
      </c>
      <c r="DV100" s="300">
        <f ca="1">'Profile with CoM'!DV100*f_FinCalc</f>
        <v>0</v>
      </c>
      <c r="DW100" s="300">
        <f ca="1">'Profile with CoM'!DW100*f_FinCalc</f>
        <v>0</v>
      </c>
      <c r="DX100" s="300">
        <f ca="1">'Profile with CoM'!DX100*f_FinCalc</f>
        <v>0</v>
      </c>
      <c r="DY100" s="300">
        <f ca="1">'Profile with CoM'!DY100*f_FinCalc</f>
        <v>0</v>
      </c>
      <c r="DZ100" s="300">
        <f ca="1">'Profile with CoM'!DZ100*f_FinCalc</f>
        <v>0</v>
      </c>
      <c r="EA100" s="300">
        <f ca="1">'Profile with CoM'!EA100*f_FinCalc</f>
        <v>0</v>
      </c>
      <c r="EB100" s="300">
        <f ca="1">'Profile with CoM'!EB100*f_FinCalc</f>
        <v>0</v>
      </c>
      <c r="EC100" s="300">
        <f ca="1">'Profile with CoM'!EC100*f_FinCalc</f>
        <v>0</v>
      </c>
      <c r="ED100" s="300">
        <f ca="1">'Profile with CoM'!ED100*f_FinCalc</f>
        <v>0</v>
      </c>
      <c r="EE100" s="300">
        <f ca="1">'Profile with CoM'!EE100*f_FinCalc</f>
        <v>0</v>
      </c>
      <c r="EF100" s="300">
        <f ca="1">'Profile with CoM'!EF100*f_FinCalc</f>
        <v>0</v>
      </c>
      <c r="EG100" s="300">
        <f ca="1">'Profile with CoM'!EG100*f_FinCalc</f>
        <v>0</v>
      </c>
      <c r="EH100" s="300">
        <f ca="1">'Profile with CoM'!EH100*f_FinCalc</f>
        <v>0</v>
      </c>
      <c r="EI100" s="300">
        <f ca="1">'Profile with CoM'!EI100*f_FinCalc</f>
        <v>0</v>
      </c>
      <c r="EJ100" s="300">
        <f ca="1">'Profile with CoM'!EJ100*f_FinCalc</f>
        <v>0</v>
      </c>
      <c r="EK100" s="300">
        <f ca="1">'Profile with CoM'!EK100*f_FinCalc</f>
        <v>0</v>
      </c>
      <c r="EL100" s="300">
        <f ca="1">'Profile with CoM'!EL100*f_FinCalc</f>
        <v>0</v>
      </c>
      <c r="EM100" s="300">
        <f ca="1">'Profile with CoM'!EM100*f_FinCalc</f>
        <v>0</v>
      </c>
      <c r="EN100" s="300">
        <f ca="1">'Profile with CoM'!EN100*f_FinCalc</f>
        <v>0</v>
      </c>
      <c r="EO100" s="300">
        <f ca="1">'Profile with CoM'!EO100*f_FinCalc</f>
        <v>0</v>
      </c>
      <c r="EP100" s="300">
        <f ca="1">'Profile with CoM'!EP100*f_FinCalc</f>
        <v>0</v>
      </c>
      <c r="EQ100" s="300">
        <f ca="1">'Profile with CoM'!EQ100*f_FinCalc</f>
        <v>0</v>
      </c>
      <c r="ER100" s="300">
        <f ca="1">'Profile with CoM'!ER100*f_FinCalc</f>
        <v>0</v>
      </c>
      <c r="ES100" s="300">
        <f ca="1">'Profile with CoM'!ES100*f_FinCalc</f>
        <v>0</v>
      </c>
      <c r="ET100" s="300">
        <f ca="1">'Profile with CoM'!ET100*f_FinCalc</f>
        <v>0</v>
      </c>
      <c r="EU100" s="300">
        <f ca="1">'Profile with CoM'!EU100*f_FinCalc</f>
        <v>0</v>
      </c>
      <c r="EV100" s="300">
        <f ca="1">'Profile with CoM'!EV100*f_FinCalc</f>
        <v>0</v>
      </c>
      <c r="EW100" s="300">
        <f ca="1">'Profile with CoM'!EW100*f_FinCalc</f>
        <v>0</v>
      </c>
      <c r="EX100" s="300">
        <f ca="1">'Profile with CoM'!EX100*f_FinCalc</f>
        <v>0</v>
      </c>
      <c r="EY100" s="612"/>
      <c r="EZ100" s="757" t="str">
        <f>'Main Input'!EZ100</f>
        <v>RPI</v>
      </c>
      <c r="FA100" s="757" t="str">
        <f>'Main Input'!FA100</f>
        <v>N/A</v>
      </c>
      <c r="FB100" s="766">
        <f>'Main Input'!FB100</f>
        <v>0</v>
      </c>
      <c r="FC100" s="766" t="str">
        <f>'Main Input'!FC100</f>
        <v>IT Solutions</v>
      </c>
      <c r="FD100" s="766" t="str">
        <f>'Main Input'!FD100</f>
        <v>Managed Services</v>
      </c>
      <c r="FE100" s="757" t="str">
        <f>'Main Input'!FE100</f>
        <v>Opex</v>
      </c>
      <c r="FF100" s="757" t="str">
        <f>'Main Input'!FF100</f>
        <v>ContractAccrual</v>
      </c>
      <c r="FG100" s="757" t="str">
        <f>'Main Input'!FG100</f>
        <v>Expense</v>
      </c>
      <c r="FH100" s="767" t="str">
        <f>'Main Input'!FH100</f>
        <v>A</v>
      </c>
      <c r="FI100" s="768">
        <f>'Main Input'!FI100</f>
        <v>0.22</v>
      </c>
      <c r="FJ100" s="768">
        <f>'Main Input'!FJ100</f>
        <v>0</v>
      </c>
      <c r="FK100" s="612"/>
      <c r="FL100" s="531">
        <f t="shared" si="32"/>
        <v>0</v>
      </c>
      <c r="FM100" s="86"/>
      <c r="FN100" s="612"/>
    </row>
    <row r="101" spans="1:170" ht="12.75" customHeight="1">
      <c r="A101" s="750" t="str">
        <f>'Main Input'!A101</f>
        <v>MTB</v>
      </c>
      <c r="B101" s="762" t="str">
        <f>'Main Input'!B101</f>
        <v>Business Unit</v>
      </c>
      <c r="C101" s="762" t="str">
        <f>'Main Input'!C101</f>
        <v>Labour</v>
      </c>
      <c r="D101" s="762" t="str">
        <f>'Main Input'!D101</f>
        <v>TFR</v>
      </c>
      <c r="E101" s="762" t="str">
        <f>'Main Input'!E101</f>
        <v>Migration Engineer #20 (Wintel)</v>
      </c>
      <c r="F101" s="753" t="str">
        <f>'Main Input'!F101</f>
        <v>direct</v>
      </c>
      <c r="G101" s="753" t="str">
        <f>'Main Input'!G101</f>
        <v>Person</v>
      </c>
      <c r="H101" s="753" t="str">
        <f>'Main Input'!H101</f>
        <v>SDC.TSS.4</v>
      </c>
      <c r="I101" s="753">
        <f>'Main Input'!I101</f>
        <v>0</v>
      </c>
      <c r="J101" s="753">
        <f>'Main Input'!J101</f>
        <v>0</v>
      </c>
      <c r="K101" s="753" t="str">
        <f>'Main Input'!K101</f>
        <v>FJS</v>
      </c>
      <c r="L101" s="753" t="str">
        <f>'Main Input'!L101</f>
        <v>pTran</v>
      </c>
      <c r="M101" s="753">
        <f>'Main Input'!M101</f>
        <v>0</v>
      </c>
      <c r="N101" s="753">
        <f>'Main Input'!N101</f>
        <v>0</v>
      </c>
      <c r="O101" s="753" t="str">
        <f>'Main Input'!O101</f>
        <v>SPAIN</v>
      </c>
      <c r="P101" s="753">
        <f>'Main Input'!P101</f>
        <v>313</v>
      </c>
      <c r="Q101" s="753" t="str">
        <f>'Main Input'!Q101</f>
        <v>EUR</v>
      </c>
      <c r="R101" s="753" t="str">
        <f>'Main Input'!R101</f>
        <v>EMEA</v>
      </c>
      <c r="S101" s="753" t="str">
        <f>'Main Input'!S101</f>
        <v>Local</v>
      </c>
      <c r="T101" s="753">
        <f>'Main Input'!T101</f>
        <v>0</v>
      </c>
      <c r="U101" s="753">
        <f>'Main Input'!U101</f>
        <v>0</v>
      </c>
      <c r="V101" s="753" t="str">
        <f>'Main Input'!V101</f>
        <v>4_ATP</v>
      </c>
      <c r="W101" s="753">
        <f>'Main Input'!W101</f>
        <v>0</v>
      </c>
      <c r="X101" s="753">
        <f>'Main Input'!X101</f>
        <v>0</v>
      </c>
      <c r="Y101" s="753">
        <f>'Main Input'!Y101</f>
        <v>0</v>
      </c>
      <c r="Z101" s="753">
        <f>'Main Input'!Z101</f>
        <v>0</v>
      </c>
      <c r="AA101" s="753">
        <f>'Main Input'!AA101</f>
        <v>0</v>
      </c>
      <c r="AB101" s="763">
        <f>'Main Input'!AB101</f>
        <v>0</v>
      </c>
      <c r="AC101" s="763" t="str">
        <f>'Main Input'!AC101</f>
        <v>Days</v>
      </c>
      <c r="AD101" s="764">
        <f>'Main Input'!AD101</f>
        <v>90</v>
      </c>
      <c r="AE101" s="765">
        <f t="shared" ca="1" si="30"/>
        <v>37725.908748676396</v>
      </c>
      <c r="AF101" s="299">
        <f ca="1">'Profile with CoM'!AF101*f_FinCalc</f>
        <v>0</v>
      </c>
      <c r="AG101" s="300">
        <f ca="1">'Profile with CoM'!AG101*f_FinCalc</f>
        <v>0</v>
      </c>
      <c r="AH101" s="300">
        <f ca="1">'Profile with CoM'!AH101*f_FinCalc</f>
        <v>0</v>
      </c>
      <c r="AI101" s="300">
        <f ca="1">'Profile with CoM'!AI101*f_FinCalc</f>
        <v>0</v>
      </c>
      <c r="AJ101" s="300">
        <f ca="1">'Profile with CoM'!AJ101*f_FinCalc</f>
        <v>0</v>
      </c>
      <c r="AK101" s="300">
        <f ca="1">'Profile with CoM'!AK101*f_FinCalc</f>
        <v>37725.908748676396</v>
      </c>
      <c r="AL101" s="300">
        <f ca="1">'Profile with CoM'!AL101*f_FinCalc</f>
        <v>0</v>
      </c>
      <c r="AM101" s="300">
        <f ca="1">'Profile with CoM'!AM101*f_FinCalc</f>
        <v>0</v>
      </c>
      <c r="AN101" s="300">
        <f ca="1">'Profile with CoM'!AN101*f_FinCalc</f>
        <v>0</v>
      </c>
      <c r="AO101" s="300">
        <f ca="1">'Profile with CoM'!AO101*f_FinCalc</f>
        <v>0</v>
      </c>
      <c r="AP101" s="300">
        <f ca="1">'Profile with CoM'!AP101*f_FinCalc</f>
        <v>0</v>
      </c>
      <c r="AQ101" s="300">
        <f ca="1">'Profile with CoM'!AQ101*f_FinCalc</f>
        <v>0</v>
      </c>
      <c r="AR101" s="300">
        <f ca="1">'Profile with CoM'!AR101*f_FinCalc</f>
        <v>0</v>
      </c>
      <c r="AS101" s="300">
        <f ca="1">'Profile with CoM'!AS101*f_FinCalc</f>
        <v>0</v>
      </c>
      <c r="AT101" s="300">
        <f ca="1">'Profile with CoM'!AT101*f_FinCalc</f>
        <v>0</v>
      </c>
      <c r="AU101" s="300">
        <f ca="1">'Profile with CoM'!AU101*f_FinCalc</f>
        <v>0</v>
      </c>
      <c r="AV101" s="300">
        <f ca="1">'Profile with CoM'!AV101*f_FinCalc</f>
        <v>0</v>
      </c>
      <c r="AW101" s="300">
        <f ca="1">'Profile with CoM'!AW101*f_FinCalc</f>
        <v>0</v>
      </c>
      <c r="AX101" s="300">
        <f ca="1">'Profile with CoM'!AX101*f_FinCalc</f>
        <v>0</v>
      </c>
      <c r="AY101" s="300">
        <f ca="1">'Profile with CoM'!AY101*f_FinCalc</f>
        <v>0</v>
      </c>
      <c r="AZ101" s="300">
        <f ca="1">'Profile with CoM'!AZ101*f_FinCalc</f>
        <v>0</v>
      </c>
      <c r="BA101" s="300">
        <f ca="1">'Profile with CoM'!BA101*f_FinCalc</f>
        <v>0</v>
      </c>
      <c r="BB101" s="300">
        <f ca="1">'Profile with CoM'!BB101*f_FinCalc</f>
        <v>0</v>
      </c>
      <c r="BC101" s="300">
        <f ca="1">'Profile with CoM'!BC101*f_FinCalc</f>
        <v>0</v>
      </c>
      <c r="BD101" s="300">
        <f ca="1">'Profile with CoM'!BD101*f_FinCalc</f>
        <v>0</v>
      </c>
      <c r="BE101" s="300">
        <f ca="1">'Profile with CoM'!BE101*f_FinCalc</f>
        <v>0</v>
      </c>
      <c r="BF101" s="300">
        <f ca="1">'Profile with CoM'!BF101*f_FinCalc</f>
        <v>0</v>
      </c>
      <c r="BG101" s="300">
        <f ca="1">'Profile with CoM'!BG101*f_FinCalc</f>
        <v>0</v>
      </c>
      <c r="BH101" s="300">
        <f ca="1">'Profile with CoM'!BH101*f_FinCalc</f>
        <v>0</v>
      </c>
      <c r="BI101" s="300">
        <f ca="1">'Profile with CoM'!BI101*f_FinCalc</f>
        <v>0</v>
      </c>
      <c r="BJ101" s="300">
        <f ca="1">'Profile with CoM'!BJ101*f_FinCalc</f>
        <v>0</v>
      </c>
      <c r="BK101" s="300">
        <f ca="1">'Profile with CoM'!BK101*f_FinCalc</f>
        <v>0</v>
      </c>
      <c r="BL101" s="300">
        <f ca="1">'Profile with CoM'!BL101*f_FinCalc</f>
        <v>0</v>
      </c>
      <c r="BM101" s="300">
        <f ca="1">'Profile with CoM'!BM101*f_FinCalc</f>
        <v>0</v>
      </c>
      <c r="BN101" s="300">
        <f ca="1">'Profile with CoM'!BN101*f_FinCalc</f>
        <v>0</v>
      </c>
      <c r="BO101" s="300">
        <f ca="1">'Profile with CoM'!BO101*f_FinCalc</f>
        <v>0</v>
      </c>
      <c r="BP101" s="300">
        <f ca="1">'Profile with CoM'!BP101*f_FinCalc</f>
        <v>0</v>
      </c>
      <c r="BQ101" s="300">
        <f ca="1">'Profile with CoM'!BQ101*f_FinCalc</f>
        <v>0</v>
      </c>
      <c r="BR101" s="300">
        <f ca="1">'Profile with CoM'!BR101*f_FinCalc</f>
        <v>0</v>
      </c>
      <c r="BS101" s="300">
        <f ca="1">'Profile with CoM'!BS101*f_FinCalc</f>
        <v>0</v>
      </c>
      <c r="BT101" s="300">
        <f ca="1">'Profile with CoM'!BT101*f_FinCalc</f>
        <v>0</v>
      </c>
      <c r="BU101" s="300">
        <f ca="1">'Profile with CoM'!BU101*f_FinCalc</f>
        <v>0</v>
      </c>
      <c r="BV101" s="300">
        <f ca="1">'Profile with CoM'!BV101*f_FinCalc</f>
        <v>0</v>
      </c>
      <c r="BW101" s="300">
        <f ca="1">'Profile with CoM'!BW101*f_FinCalc</f>
        <v>0</v>
      </c>
      <c r="BX101" s="300">
        <f ca="1">'Profile with CoM'!BX101*f_FinCalc</f>
        <v>0</v>
      </c>
      <c r="BY101" s="300">
        <f ca="1">'Profile with CoM'!BY101*f_FinCalc</f>
        <v>0</v>
      </c>
      <c r="BZ101" s="300">
        <f ca="1">'Profile with CoM'!BZ101*f_FinCalc</f>
        <v>0</v>
      </c>
      <c r="CA101" s="300">
        <f ca="1">'Profile with CoM'!CA101*f_FinCalc</f>
        <v>0</v>
      </c>
      <c r="CB101" s="300">
        <f ca="1">'Profile with CoM'!CB101*f_FinCalc</f>
        <v>0</v>
      </c>
      <c r="CC101" s="300">
        <f ca="1">'Profile with CoM'!CC101*f_FinCalc</f>
        <v>0</v>
      </c>
      <c r="CD101" s="300">
        <f ca="1">'Profile with CoM'!CD101*f_FinCalc</f>
        <v>0</v>
      </c>
      <c r="CE101" s="300">
        <f ca="1">'Profile with CoM'!CE101*f_FinCalc</f>
        <v>0</v>
      </c>
      <c r="CF101" s="300">
        <f ca="1">'Profile with CoM'!CF101*f_FinCalc</f>
        <v>0</v>
      </c>
      <c r="CG101" s="300">
        <f ca="1">'Profile with CoM'!CG101*f_FinCalc</f>
        <v>0</v>
      </c>
      <c r="CH101" s="300">
        <f ca="1">'Profile with CoM'!CH101*f_FinCalc</f>
        <v>0</v>
      </c>
      <c r="CI101" s="300">
        <f ca="1">'Profile with CoM'!CI101*f_FinCalc</f>
        <v>0</v>
      </c>
      <c r="CJ101" s="300">
        <f ca="1">'Profile with CoM'!CJ101*f_FinCalc</f>
        <v>0</v>
      </c>
      <c r="CK101" s="300">
        <f ca="1">'Profile with CoM'!CK101*f_FinCalc</f>
        <v>0</v>
      </c>
      <c r="CL101" s="300">
        <f ca="1">'Profile with CoM'!CL101*f_FinCalc</f>
        <v>0</v>
      </c>
      <c r="CM101" s="300">
        <f ca="1">'Profile with CoM'!CM101*f_FinCalc</f>
        <v>0</v>
      </c>
      <c r="CN101" s="300">
        <f ca="1">'Profile with CoM'!CN101*f_FinCalc</f>
        <v>0</v>
      </c>
      <c r="CO101" s="300">
        <f ca="1">'Profile with CoM'!CO101*f_FinCalc</f>
        <v>0</v>
      </c>
      <c r="CP101" s="300">
        <f ca="1">'Profile with CoM'!CP101*f_FinCalc</f>
        <v>0</v>
      </c>
      <c r="CQ101" s="300">
        <f ca="1">'Profile with CoM'!CQ101*f_FinCalc</f>
        <v>0</v>
      </c>
      <c r="CR101" s="300">
        <f ca="1">'Profile with CoM'!CR101*f_FinCalc</f>
        <v>0</v>
      </c>
      <c r="CS101" s="300">
        <f ca="1">'Profile with CoM'!CS101*f_FinCalc</f>
        <v>0</v>
      </c>
      <c r="CT101" s="300">
        <f ca="1">'Profile with CoM'!CT101*f_FinCalc</f>
        <v>0</v>
      </c>
      <c r="CU101" s="300">
        <f ca="1">'Profile with CoM'!CU101*f_FinCalc</f>
        <v>0</v>
      </c>
      <c r="CV101" s="300">
        <f ca="1">'Profile with CoM'!CV101*f_FinCalc</f>
        <v>0</v>
      </c>
      <c r="CW101" s="300">
        <f ca="1">'Profile with CoM'!CW101*f_FinCalc</f>
        <v>0</v>
      </c>
      <c r="CX101" s="300">
        <f ca="1">'Profile with CoM'!CX101*f_FinCalc</f>
        <v>0</v>
      </c>
      <c r="CY101" s="300">
        <f ca="1">'Profile with CoM'!CY101*f_FinCalc</f>
        <v>0</v>
      </c>
      <c r="CZ101" s="300">
        <f ca="1">'Profile with CoM'!CZ101*f_FinCalc</f>
        <v>0</v>
      </c>
      <c r="DA101" s="300">
        <f ca="1">'Profile with CoM'!DA101*f_FinCalc</f>
        <v>0</v>
      </c>
      <c r="DB101" s="300">
        <f ca="1">'Profile with CoM'!DB101*f_FinCalc</f>
        <v>0</v>
      </c>
      <c r="DC101" s="300">
        <f ca="1">'Profile with CoM'!DC101*f_FinCalc</f>
        <v>0</v>
      </c>
      <c r="DD101" s="300">
        <f ca="1">'Profile with CoM'!DD101*f_FinCalc</f>
        <v>0</v>
      </c>
      <c r="DE101" s="300">
        <f ca="1">'Profile with CoM'!DE101*f_FinCalc</f>
        <v>0</v>
      </c>
      <c r="DF101" s="300">
        <f ca="1">'Profile with CoM'!DF101*f_FinCalc</f>
        <v>0</v>
      </c>
      <c r="DG101" s="300">
        <f ca="1">'Profile with CoM'!DG101*f_FinCalc</f>
        <v>0</v>
      </c>
      <c r="DH101" s="300">
        <f ca="1">'Profile with CoM'!DH101*f_FinCalc</f>
        <v>0</v>
      </c>
      <c r="DI101" s="300">
        <f ca="1">'Profile with CoM'!DI101*f_FinCalc</f>
        <v>0</v>
      </c>
      <c r="DJ101" s="300">
        <f ca="1">'Profile with CoM'!DJ101*f_FinCalc</f>
        <v>0</v>
      </c>
      <c r="DK101" s="300">
        <f ca="1">'Profile with CoM'!DK101*f_FinCalc</f>
        <v>0</v>
      </c>
      <c r="DL101" s="300">
        <f ca="1">'Profile with CoM'!DL101*f_FinCalc</f>
        <v>0</v>
      </c>
      <c r="DM101" s="300">
        <f ca="1">'Profile with CoM'!DM101*f_FinCalc</f>
        <v>0</v>
      </c>
      <c r="DN101" s="300">
        <f ca="1">'Profile with CoM'!DN101*f_FinCalc</f>
        <v>0</v>
      </c>
      <c r="DO101" s="300">
        <f ca="1">'Profile with CoM'!DO101*f_FinCalc</f>
        <v>0</v>
      </c>
      <c r="DP101" s="300">
        <f ca="1">'Profile with CoM'!DP101*f_FinCalc</f>
        <v>0</v>
      </c>
      <c r="DQ101" s="300">
        <f ca="1">'Profile with CoM'!DQ101*f_FinCalc</f>
        <v>0</v>
      </c>
      <c r="DR101" s="300">
        <f ca="1">'Profile with CoM'!DR101*f_FinCalc</f>
        <v>0</v>
      </c>
      <c r="DS101" s="300">
        <f ca="1">'Profile with CoM'!DS101*f_FinCalc</f>
        <v>0</v>
      </c>
      <c r="DT101" s="300">
        <f ca="1">'Profile with CoM'!DT101*f_FinCalc</f>
        <v>0</v>
      </c>
      <c r="DU101" s="300">
        <f ca="1">'Profile with CoM'!DU101*f_FinCalc</f>
        <v>0</v>
      </c>
      <c r="DV101" s="300">
        <f ca="1">'Profile with CoM'!DV101*f_FinCalc</f>
        <v>0</v>
      </c>
      <c r="DW101" s="300">
        <f ca="1">'Profile with CoM'!DW101*f_FinCalc</f>
        <v>0</v>
      </c>
      <c r="DX101" s="300">
        <f ca="1">'Profile with CoM'!DX101*f_FinCalc</f>
        <v>0</v>
      </c>
      <c r="DY101" s="300">
        <f ca="1">'Profile with CoM'!DY101*f_FinCalc</f>
        <v>0</v>
      </c>
      <c r="DZ101" s="300">
        <f ca="1">'Profile with CoM'!DZ101*f_FinCalc</f>
        <v>0</v>
      </c>
      <c r="EA101" s="300">
        <f ca="1">'Profile with CoM'!EA101*f_FinCalc</f>
        <v>0</v>
      </c>
      <c r="EB101" s="300">
        <f ca="1">'Profile with CoM'!EB101*f_FinCalc</f>
        <v>0</v>
      </c>
      <c r="EC101" s="300">
        <f ca="1">'Profile with CoM'!EC101*f_FinCalc</f>
        <v>0</v>
      </c>
      <c r="ED101" s="300">
        <f ca="1">'Profile with CoM'!ED101*f_FinCalc</f>
        <v>0</v>
      </c>
      <c r="EE101" s="300">
        <f ca="1">'Profile with CoM'!EE101*f_FinCalc</f>
        <v>0</v>
      </c>
      <c r="EF101" s="300">
        <f ca="1">'Profile with CoM'!EF101*f_FinCalc</f>
        <v>0</v>
      </c>
      <c r="EG101" s="300">
        <f ca="1">'Profile with CoM'!EG101*f_FinCalc</f>
        <v>0</v>
      </c>
      <c r="EH101" s="300">
        <f ca="1">'Profile with CoM'!EH101*f_FinCalc</f>
        <v>0</v>
      </c>
      <c r="EI101" s="300">
        <f ca="1">'Profile with CoM'!EI101*f_FinCalc</f>
        <v>0</v>
      </c>
      <c r="EJ101" s="300">
        <f ca="1">'Profile with CoM'!EJ101*f_FinCalc</f>
        <v>0</v>
      </c>
      <c r="EK101" s="300">
        <f ca="1">'Profile with CoM'!EK101*f_FinCalc</f>
        <v>0</v>
      </c>
      <c r="EL101" s="300">
        <f ca="1">'Profile with CoM'!EL101*f_FinCalc</f>
        <v>0</v>
      </c>
      <c r="EM101" s="300">
        <f ca="1">'Profile with CoM'!EM101*f_FinCalc</f>
        <v>0</v>
      </c>
      <c r="EN101" s="300">
        <f ca="1">'Profile with CoM'!EN101*f_FinCalc</f>
        <v>0</v>
      </c>
      <c r="EO101" s="300">
        <f ca="1">'Profile with CoM'!EO101*f_FinCalc</f>
        <v>0</v>
      </c>
      <c r="EP101" s="300">
        <f ca="1">'Profile with CoM'!EP101*f_FinCalc</f>
        <v>0</v>
      </c>
      <c r="EQ101" s="300">
        <f ca="1">'Profile with CoM'!EQ101*f_FinCalc</f>
        <v>0</v>
      </c>
      <c r="ER101" s="300">
        <f ca="1">'Profile with CoM'!ER101*f_FinCalc</f>
        <v>0</v>
      </c>
      <c r="ES101" s="300">
        <f ca="1">'Profile with CoM'!ES101*f_FinCalc</f>
        <v>0</v>
      </c>
      <c r="ET101" s="300">
        <f ca="1">'Profile with CoM'!ET101*f_FinCalc</f>
        <v>0</v>
      </c>
      <c r="EU101" s="300">
        <f ca="1">'Profile with CoM'!EU101*f_FinCalc</f>
        <v>0</v>
      </c>
      <c r="EV101" s="300">
        <f ca="1">'Profile with CoM'!EV101*f_FinCalc</f>
        <v>0</v>
      </c>
      <c r="EW101" s="300">
        <f ca="1">'Profile with CoM'!EW101*f_FinCalc</f>
        <v>0</v>
      </c>
      <c r="EX101" s="300">
        <f ca="1">'Profile with CoM'!EX101*f_FinCalc</f>
        <v>0</v>
      </c>
      <c r="EY101" s="612"/>
      <c r="EZ101" s="757" t="str">
        <f>'Main Input'!EZ101</f>
        <v>RPI</v>
      </c>
      <c r="FA101" s="757" t="str">
        <f>'Main Input'!FA101</f>
        <v>N/A</v>
      </c>
      <c r="FB101" s="766">
        <f>'Main Input'!FB101</f>
        <v>0</v>
      </c>
      <c r="FC101" s="766" t="str">
        <f>'Main Input'!FC101</f>
        <v>IT Solutions</v>
      </c>
      <c r="FD101" s="766" t="str">
        <f>'Main Input'!FD101</f>
        <v>Managed Services</v>
      </c>
      <c r="FE101" s="757" t="str">
        <f>'Main Input'!FE101</f>
        <v>Opex</v>
      </c>
      <c r="FF101" s="757" t="str">
        <f>'Main Input'!FF101</f>
        <v>ContractAccrual</v>
      </c>
      <c r="FG101" s="757" t="str">
        <f>'Main Input'!FG101</f>
        <v>Expense</v>
      </c>
      <c r="FH101" s="767" t="str">
        <f>'Main Input'!FH101</f>
        <v>A</v>
      </c>
      <c r="FI101" s="768">
        <f>'Main Input'!FI101</f>
        <v>0.22</v>
      </c>
      <c r="FJ101" s="768">
        <f>'Main Input'!FJ101</f>
        <v>0</v>
      </c>
      <c r="FK101" s="612"/>
      <c r="FL101" s="531">
        <f t="shared" si="32"/>
        <v>0</v>
      </c>
      <c r="FM101" s="86"/>
      <c r="FN101" s="612"/>
    </row>
    <row r="102" spans="1:170" ht="12.75" customHeight="1">
      <c r="A102" s="750" t="str">
        <f>'Main Input'!A102</f>
        <v>MTB</v>
      </c>
      <c r="B102" s="762" t="str">
        <f>'Main Input'!B102</f>
        <v>Business Unit</v>
      </c>
      <c r="C102" s="762" t="str">
        <f>'Main Input'!C102</f>
        <v>Labour</v>
      </c>
      <c r="D102" s="762" t="str">
        <f>'Main Input'!D102</f>
        <v>TFR</v>
      </c>
      <c r="E102" s="762" t="str">
        <f>'Main Input'!E102</f>
        <v>Migration Engineer #21 (Wintel)</v>
      </c>
      <c r="F102" s="753" t="str">
        <f>'Main Input'!F102</f>
        <v>direct</v>
      </c>
      <c r="G102" s="753" t="str">
        <f>'Main Input'!G102</f>
        <v>Person</v>
      </c>
      <c r="H102" s="753" t="str">
        <f>'Main Input'!H102</f>
        <v>SDC.TSS.4</v>
      </c>
      <c r="I102" s="753">
        <f>'Main Input'!I102</f>
        <v>0</v>
      </c>
      <c r="J102" s="753">
        <f>'Main Input'!J102</f>
        <v>0</v>
      </c>
      <c r="K102" s="753" t="str">
        <f>'Main Input'!K102</f>
        <v>FJS</v>
      </c>
      <c r="L102" s="753" t="str">
        <f>'Main Input'!L102</f>
        <v>pTran</v>
      </c>
      <c r="M102" s="753">
        <f>'Main Input'!M102</f>
        <v>0</v>
      </c>
      <c r="N102" s="753">
        <f>'Main Input'!N102</f>
        <v>0</v>
      </c>
      <c r="O102" s="753" t="str">
        <f>'Main Input'!O102</f>
        <v>SPAIN</v>
      </c>
      <c r="P102" s="753">
        <f>'Main Input'!P102</f>
        <v>313</v>
      </c>
      <c r="Q102" s="753" t="str">
        <f>'Main Input'!Q102</f>
        <v>EUR</v>
      </c>
      <c r="R102" s="753" t="str">
        <f>'Main Input'!R102</f>
        <v>EMEA</v>
      </c>
      <c r="S102" s="753" t="str">
        <f>'Main Input'!S102</f>
        <v>Local</v>
      </c>
      <c r="T102" s="753">
        <f>'Main Input'!T102</f>
        <v>0</v>
      </c>
      <c r="U102" s="753">
        <f>'Main Input'!U102</f>
        <v>0</v>
      </c>
      <c r="V102" s="753" t="str">
        <f>'Main Input'!V102</f>
        <v>4_ATP</v>
      </c>
      <c r="W102" s="753">
        <f>'Main Input'!W102</f>
        <v>0</v>
      </c>
      <c r="X102" s="753">
        <f>'Main Input'!X102</f>
        <v>0</v>
      </c>
      <c r="Y102" s="753">
        <f>'Main Input'!Y102</f>
        <v>0</v>
      </c>
      <c r="Z102" s="753">
        <f>'Main Input'!Z102</f>
        <v>0</v>
      </c>
      <c r="AA102" s="753">
        <f>'Main Input'!AA102</f>
        <v>0</v>
      </c>
      <c r="AB102" s="763">
        <f>'Main Input'!AB102</f>
        <v>0</v>
      </c>
      <c r="AC102" s="763" t="str">
        <f>'Main Input'!AC102</f>
        <v>Days</v>
      </c>
      <c r="AD102" s="764">
        <f>'Main Input'!AD102</f>
        <v>90</v>
      </c>
      <c r="AE102" s="765">
        <f t="shared" ca="1" si="30"/>
        <v>37725.908748676396</v>
      </c>
      <c r="AF102" s="299">
        <f ca="1">'Profile with CoM'!AF102*f_FinCalc</f>
        <v>0</v>
      </c>
      <c r="AG102" s="300">
        <f ca="1">'Profile with CoM'!AG102*f_FinCalc</f>
        <v>0</v>
      </c>
      <c r="AH102" s="300">
        <f ca="1">'Profile with CoM'!AH102*f_FinCalc</f>
        <v>0</v>
      </c>
      <c r="AI102" s="300">
        <f ca="1">'Profile with CoM'!AI102*f_FinCalc</f>
        <v>0</v>
      </c>
      <c r="AJ102" s="300">
        <f ca="1">'Profile with CoM'!AJ102*f_FinCalc</f>
        <v>0</v>
      </c>
      <c r="AK102" s="300">
        <f ca="1">'Profile with CoM'!AK102*f_FinCalc</f>
        <v>37725.908748676396</v>
      </c>
      <c r="AL102" s="300">
        <f ca="1">'Profile with CoM'!AL102*f_FinCalc</f>
        <v>0</v>
      </c>
      <c r="AM102" s="300">
        <f ca="1">'Profile with CoM'!AM102*f_FinCalc</f>
        <v>0</v>
      </c>
      <c r="AN102" s="300">
        <f ca="1">'Profile with CoM'!AN102*f_FinCalc</f>
        <v>0</v>
      </c>
      <c r="AO102" s="300">
        <f ca="1">'Profile with CoM'!AO102*f_FinCalc</f>
        <v>0</v>
      </c>
      <c r="AP102" s="300">
        <f ca="1">'Profile with CoM'!AP102*f_FinCalc</f>
        <v>0</v>
      </c>
      <c r="AQ102" s="300">
        <f ca="1">'Profile with CoM'!AQ102*f_FinCalc</f>
        <v>0</v>
      </c>
      <c r="AR102" s="300">
        <f ca="1">'Profile with CoM'!AR102*f_FinCalc</f>
        <v>0</v>
      </c>
      <c r="AS102" s="300">
        <f ca="1">'Profile with CoM'!AS102*f_FinCalc</f>
        <v>0</v>
      </c>
      <c r="AT102" s="300">
        <f ca="1">'Profile with CoM'!AT102*f_FinCalc</f>
        <v>0</v>
      </c>
      <c r="AU102" s="300">
        <f ca="1">'Profile with CoM'!AU102*f_FinCalc</f>
        <v>0</v>
      </c>
      <c r="AV102" s="300">
        <f ca="1">'Profile with CoM'!AV102*f_FinCalc</f>
        <v>0</v>
      </c>
      <c r="AW102" s="300">
        <f ca="1">'Profile with CoM'!AW102*f_FinCalc</f>
        <v>0</v>
      </c>
      <c r="AX102" s="300">
        <f ca="1">'Profile with CoM'!AX102*f_FinCalc</f>
        <v>0</v>
      </c>
      <c r="AY102" s="300">
        <f ca="1">'Profile with CoM'!AY102*f_FinCalc</f>
        <v>0</v>
      </c>
      <c r="AZ102" s="300">
        <f ca="1">'Profile with CoM'!AZ102*f_FinCalc</f>
        <v>0</v>
      </c>
      <c r="BA102" s="300">
        <f ca="1">'Profile with CoM'!BA102*f_FinCalc</f>
        <v>0</v>
      </c>
      <c r="BB102" s="300">
        <f ca="1">'Profile with CoM'!BB102*f_FinCalc</f>
        <v>0</v>
      </c>
      <c r="BC102" s="300">
        <f ca="1">'Profile with CoM'!BC102*f_FinCalc</f>
        <v>0</v>
      </c>
      <c r="BD102" s="300">
        <f ca="1">'Profile with CoM'!BD102*f_FinCalc</f>
        <v>0</v>
      </c>
      <c r="BE102" s="300">
        <f ca="1">'Profile with CoM'!BE102*f_FinCalc</f>
        <v>0</v>
      </c>
      <c r="BF102" s="300">
        <f ca="1">'Profile with CoM'!BF102*f_FinCalc</f>
        <v>0</v>
      </c>
      <c r="BG102" s="300">
        <f ca="1">'Profile with CoM'!BG102*f_FinCalc</f>
        <v>0</v>
      </c>
      <c r="BH102" s="300">
        <f ca="1">'Profile with CoM'!BH102*f_FinCalc</f>
        <v>0</v>
      </c>
      <c r="BI102" s="300">
        <f ca="1">'Profile with CoM'!BI102*f_FinCalc</f>
        <v>0</v>
      </c>
      <c r="BJ102" s="300">
        <f ca="1">'Profile with CoM'!BJ102*f_FinCalc</f>
        <v>0</v>
      </c>
      <c r="BK102" s="300">
        <f ca="1">'Profile with CoM'!BK102*f_FinCalc</f>
        <v>0</v>
      </c>
      <c r="BL102" s="300">
        <f ca="1">'Profile with CoM'!BL102*f_FinCalc</f>
        <v>0</v>
      </c>
      <c r="BM102" s="300">
        <f ca="1">'Profile with CoM'!BM102*f_FinCalc</f>
        <v>0</v>
      </c>
      <c r="BN102" s="300">
        <f ca="1">'Profile with CoM'!BN102*f_FinCalc</f>
        <v>0</v>
      </c>
      <c r="BO102" s="300">
        <f ca="1">'Profile with CoM'!BO102*f_FinCalc</f>
        <v>0</v>
      </c>
      <c r="BP102" s="300">
        <f ca="1">'Profile with CoM'!BP102*f_FinCalc</f>
        <v>0</v>
      </c>
      <c r="BQ102" s="300">
        <f ca="1">'Profile with CoM'!BQ102*f_FinCalc</f>
        <v>0</v>
      </c>
      <c r="BR102" s="300">
        <f ca="1">'Profile with CoM'!BR102*f_FinCalc</f>
        <v>0</v>
      </c>
      <c r="BS102" s="300">
        <f ca="1">'Profile with CoM'!BS102*f_FinCalc</f>
        <v>0</v>
      </c>
      <c r="BT102" s="300">
        <f ca="1">'Profile with CoM'!BT102*f_FinCalc</f>
        <v>0</v>
      </c>
      <c r="BU102" s="300">
        <f ca="1">'Profile with CoM'!BU102*f_FinCalc</f>
        <v>0</v>
      </c>
      <c r="BV102" s="300">
        <f ca="1">'Profile with CoM'!BV102*f_FinCalc</f>
        <v>0</v>
      </c>
      <c r="BW102" s="300">
        <f ca="1">'Profile with CoM'!BW102*f_FinCalc</f>
        <v>0</v>
      </c>
      <c r="BX102" s="300">
        <f ca="1">'Profile with CoM'!BX102*f_FinCalc</f>
        <v>0</v>
      </c>
      <c r="BY102" s="300">
        <f ca="1">'Profile with CoM'!BY102*f_FinCalc</f>
        <v>0</v>
      </c>
      <c r="BZ102" s="300">
        <f ca="1">'Profile with CoM'!BZ102*f_FinCalc</f>
        <v>0</v>
      </c>
      <c r="CA102" s="300">
        <f ca="1">'Profile with CoM'!CA102*f_FinCalc</f>
        <v>0</v>
      </c>
      <c r="CB102" s="300">
        <f ca="1">'Profile with CoM'!CB102*f_FinCalc</f>
        <v>0</v>
      </c>
      <c r="CC102" s="300">
        <f ca="1">'Profile with CoM'!CC102*f_FinCalc</f>
        <v>0</v>
      </c>
      <c r="CD102" s="300">
        <f ca="1">'Profile with CoM'!CD102*f_FinCalc</f>
        <v>0</v>
      </c>
      <c r="CE102" s="300">
        <f ca="1">'Profile with CoM'!CE102*f_FinCalc</f>
        <v>0</v>
      </c>
      <c r="CF102" s="300">
        <f ca="1">'Profile with CoM'!CF102*f_FinCalc</f>
        <v>0</v>
      </c>
      <c r="CG102" s="300">
        <f ca="1">'Profile with CoM'!CG102*f_FinCalc</f>
        <v>0</v>
      </c>
      <c r="CH102" s="300">
        <f ca="1">'Profile with CoM'!CH102*f_FinCalc</f>
        <v>0</v>
      </c>
      <c r="CI102" s="300">
        <f ca="1">'Profile with CoM'!CI102*f_FinCalc</f>
        <v>0</v>
      </c>
      <c r="CJ102" s="300">
        <f ca="1">'Profile with CoM'!CJ102*f_FinCalc</f>
        <v>0</v>
      </c>
      <c r="CK102" s="300">
        <f ca="1">'Profile with CoM'!CK102*f_FinCalc</f>
        <v>0</v>
      </c>
      <c r="CL102" s="300">
        <f ca="1">'Profile with CoM'!CL102*f_FinCalc</f>
        <v>0</v>
      </c>
      <c r="CM102" s="300">
        <f ca="1">'Profile with CoM'!CM102*f_FinCalc</f>
        <v>0</v>
      </c>
      <c r="CN102" s="300">
        <f ca="1">'Profile with CoM'!CN102*f_FinCalc</f>
        <v>0</v>
      </c>
      <c r="CO102" s="300">
        <f ca="1">'Profile with CoM'!CO102*f_FinCalc</f>
        <v>0</v>
      </c>
      <c r="CP102" s="300">
        <f ca="1">'Profile with CoM'!CP102*f_FinCalc</f>
        <v>0</v>
      </c>
      <c r="CQ102" s="300">
        <f ca="1">'Profile with CoM'!CQ102*f_FinCalc</f>
        <v>0</v>
      </c>
      <c r="CR102" s="300">
        <f ca="1">'Profile with CoM'!CR102*f_FinCalc</f>
        <v>0</v>
      </c>
      <c r="CS102" s="300">
        <f ca="1">'Profile with CoM'!CS102*f_FinCalc</f>
        <v>0</v>
      </c>
      <c r="CT102" s="300">
        <f ca="1">'Profile with CoM'!CT102*f_FinCalc</f>
        <v>0</v>
      </c>
      <c r="CU102" s="300">
        <f ca="1">'Profile with CoM'!CU102*f_FinCalc</f>
        <v>0</v>
      </c>
      <c r="CV102" s="300">
        <f ca="1">'Profile with CoM'!CV102*f_FinCalc</f>
        <v>0</v>
      </c>
      <c r="CW102" s="300">
        <f ca="1">'Profile with CoM'!CW102*f_FinCalc</f>
        <v>0</v>
      </c>
      <c r="CX102" s="300">
        <f ca="1">'Profile with CoM'!CX102*f_FinCalc</f>
        <v>0</v>
      </c>
      <c r="CY102" s="300">
        <f ca="1">'Profile with CoM'!CY102*f_FinCalc</f>
        <v>0</v>
      </c>
      <c r="CZ102" s="300">
        <f ca="1">'Profile with CoM'!CZ102*f_FinCalc</f>
        <v>0</v>
      </c>
      <c r="DA102" s="300">
        <f ca="1">'Profile with CoM'!DA102*f_FinCalc</f>
        <v>0</v>
      </c>
      <c r="DB102" s="300">
        <f ca="1">'Profile with CoM'!DB102*f_FinCalc</f>
        <v>0</v>
      </c>
      <c r="DC102" s="300">
        <f ca="1">'Profile with CoM'!DC102*f_FinCalc</f>
        <v>0</v>
      </c>
      <c r="DD102" s="300">
        <f ca="1">'Profile with CoM'!DD102*f_FinCalc</f>
        <v>0</v>
      </c>
      <c r="DE102" s="300">
        <f ca="1">'Profile with CoM'!DE102*f_FinCalc</f>
        <v>0</v>
      </c>
      <c r="DF102" s="300">
        <f ca="1">'Profile with CoM'!DF102*f_FinCalc</f>
        <v>0</v>
      </c>
      <c r="DG102" s="300">
        <f ca="1">'Profile with CoM'!DG102*f_FinCalc</f>
        <v>0</v>
      </c>
      <c r="DH102" s="300">
        <f ca="1">'Profile with CoM'!DH102*f_FinCalc</f>
        <v>0</v>
      </c>
      <c r="DI102" s="300">
        <f ca="1">'Profile with CoM'!DI102*f_FinCalc</f>
        <v>0</v>
      </c>
      <c r="DJ102" s="300">
        <f ca="1">'Profile with CoM'!DJ102*f_FinCalc</f>
        <v>0</v>
      </c>
      <c r="DK102" s="300">
        <f ca="1">'Profile with CoM'!DK102*f_FinCalc</f>
        <v>0</v>
      </c>
      <c r="DL102" s="300">
        <f ca="1">'Profile with CoM'!DL102*f_FinCalc</f>
        <v>0</v>
      </c>
      <c r="DM102" s="300">
        <f ca="1">'Profile with CoM'!DM102*f_FinCalc</f>
        <v>0</v>
      </c>
      <c r="DN102" s="300">
        <f ca="1">'Profile with CoM'!DN102*f_FinCalc</f>
        <v>0</v>
      </c>
      <c r="DO102" s="300">
        <f ca="1">'Profile with CoM'!DO102*f_FinCalc</f>
        <v>0</v>
      </c>
      <c r="DP102" s="300">
        <f ca="1">'Profile with CoM'!DP102*f_FinCalc</f>
        <v>0</v>
      </c>
      <c r="DQ102" s="300">
        <f ca="1">'Profile with CoM'!DQ102*f_FinCalc</f>
        <v>0</v>
      </c>
      <c r="DR102" s="300">
        <f ca="1">'Profile with CoM'!DR102*f_FinCalc</f>
        <v>0</v>
      </c>
      <c r="DS102" s="300">
        <f ca="1">'Profile with CoM'!DS102*f_FinCalc</f>
        <v>0</v>
      </c>
      <c r="DT102" s="300">
        <f ca="1">'Profile with CoM'!DT102*f_FinCalc</f>
        <v>0</v>
      </c>
      <c r="DU102" s="300">
        <f ca="1">'Profile with CoM'!DU102*f_FinCalc</f>
        <v>0</v>
      </c>
      <c r="DV102" s="300">
        <f ca="1">'Profile with CoM'!DV102*f_FinCalc</f>
        <v>0</v>
      </c>
      <c r="DW102" s="300">
        <f ca="1">'Profile with CoM'!DW102*f_FinCalc</f>
        <v>0</v>
      </c>
      <c r="DX102" s="300">
        <f ca="1">'Profile with CoM'!DX102*f_FinCalc</f>
        <v>0</v>
      </c>
      <c r="DY102" s="300">
        <f ca="1">'Profile with CoM'!DY102*f_FinCalc</f>
        <v>0</v>
      </c>
      <c r="DZ102" s="300">
        <f ca="1">'Profile with CoM'!DZ102*f_FinCalc</f>
        <v>0</v>
      </c>
      <c r="EA102" s="300">
        <f ca="1">'Profile with CoM'!EA102*f_FinCalc</f>
        <v>0</v>
      </c>
      <c r="EB102" s="300">
        <f ca="1">'Profile with CoM'!EB102*f_FinCalc</f>
        <v>0</v>
      </c>
      <c r="EC102" s="300">
        <f ca="1">'Profile with CoM'!EC102*f_FinCalc</f>
        <v>0</v>
      </c>
      <c r="ED102" s="300">
        <f ca="1">'Profile with CoM'!ED102*f_FinCalc</f>
        <v>0</v>
      </c>
      <c r="EE102" s="300">
        <f ca="1">'Profile with CoM'!EE102*f_FinCalc</f>
        <v>0</v>
      </c>
      <c r="EF102" s="300">
        <f ca="1">'Profile with CoM'!EF102*f_FinCalc</f>
        <v>0</v>
      </c>
      <c r="EG102" s="300">
        <f ca="1">'Profile with CoM'!EG102*f_FinCalc</f>
        <v>0</v>
      </c>
      <c r="EH102" s="300">
        <f ca="1">'Profile with CoM'!EH102*f_FinCalc</f>
        <v>0</v>
      </c>
      <c r="EI102" s="300">
        <f ca="1">'Profile with CoM'!EI102*f_FinCalc</f>
        <v>0</v>
      </c>
      <c r="EJ102" s="300">
        <f ca="1">'Profile with CoM'!EJ102*f_FinCalc</f>
        <v>0</v>
      </c>
      <c r="EK102" s="300">
        <f ca="1">'Profile with CoM'!EK102*f_FinCalc</f>
        <v>0</v>
      </c>
      <c r="EL102" s="300">
        <f ca="1">'Profile with CoM'!EL102*f_FinCalc</f>
        <v>0</v>
      </c>
      <c r="EM102" s="300">
        <f ca="1">'Profile with CoM'!EM102*f_FinCalc</f>
        <v>0</v>
      </c>
      <c r="EN102" s="300">
        <f ca="1">'Profile with CoM'!EN102*f_FinCalc</f>
        <v>0</v>
      </c>
      <c r="EO102" s="300">
        <f ca="1">'Profile with CoM'!EO102*f_FinCalc</f>
        <v>0</v>
      </c>
      <c r="EP102" s="300">
        <f ca="1">'Profile with CoM'!EP102*f_FinCalc</f>
        <v>0</v>
      </c>
      <c r="EQ102" s="300">
        <f ca="1">'Profile with CoM'!EQ102*f_FinCalc</f>
        <v>0</v>
      </c>
      <c r="ER102" s="300">
        <f ca="1">'Profile with CoM'!ER102*f_FinCalc</f>
        <v>0</v>
      </c>
      <c r="ES102" s="300">
        <f ca="1">'Profile with CoM'!ES102*f_FinCalc</f>
        <v>0</v>
      </c>
      <c r="ET102" s="300">
        <f ca="1">'Profile with CoM'!ET102*f_FinCalc</f>
        <v>0</v>
      </c>
      <c r="EU102" s="300">
        <f ca="1">'Profile with CoM'!EU102*f_FinCalc</f>
        <v>0</v>
      </c>
      <c r="EV102" s="300">
        <f ca="1">'Profile with CoM'!EV102*f_FinCalc</f>
        <v>0</v>
      </c>
      <c r="EW102" s="300">
        <f ca="1">'Profile with CoM'!EW102*f_FinCalc</f>
        <v>0</v>
      </c>
      <c r="EX102" s="300">
        <f ca="1">'Profile with CoM'!EX102*f_FinCalc</f>
        <v>0</v>
      </c>
      <c r="EY102" s="612"/>
      <c r="EZ102" s="757" t="str">
        <f>'Main Input'!EZ102</f>
        <v>RPI</v>
      </c>
      <c r="FA102" s="757" t="str">
        <f>'Main Input'!FA102</f>
        <v>N/A</v>
      </c>
      <c r="FB102" s="766">
        <f>'Main Input'!FB102</f>
        <v>0</v>
      </c>
      <c r="FC102" s="766" t="str">
        <f>'Main Input'!FC102</f>
        <v>IT Solutions</v>
      </c>
      <c r="FD102" s="766" t="str">
        <f>'Main Input'!FD102</f>
        <v>Managed Services</v>
      </c>
      <c r="FE102" s="757" t="str">
        <f>'Main Input'!FE102</f>
        <v>Opex</v>
      </c>
      <c r="FF102" s="757" t="str">
        <f>'Main Input'!FF102</f>
        <v>ContractAccrual</v>
      </c>
      <c r="FG102" s="757" t="str">
        <f>'Main Input'!FG102</f>
        <v>Expense</v>
      </c>
      <c r="FH102" s="767" t="str">
        <f>'Main Input'!FH102</f>
        <v>A</v>
      </c>
      <c r="FI102" s="768">
        <f>'Main Input'!FI102</f>
        <v>0.22</v>
      </c>
      <c r="FJ102" s="768">
        <f>'Main Input'!FJ102</f>
        <v>0</v>
      </c>
      <c r="FK102" s="612"/>
      <c r="FL102" s="531">
        <f t="shared" si="32"/>
        <v>0</v>
      </c>
      <c r="FM102" s="86"/>
      <c r="FN102" s="612"/>
    </row>
    <row r="103" spans="1:170" ht="12.75" customHeight="1">
      <c r="A103" s="750" t="str">
        <f>'Main Input'!A103</f>
        <v>MTB</v>
      </c>
      <c r="B103" s="762" t="str">
        <f>'Main Input'!B103</f>
        <v>Business Unit</v>
      </c>
      <c r="C103" s="762" t="str">
        <f>'Main Input'!C103</f>
        <v>Labour</v>
      </c>
      <c r="D103" s="762" t="str">
        <f>'Main Input'!D103</f>
        <v>TFR</v>
      </c>
      <c r="E103" s="762" t="str">
        <f>'Main Input'!E103</f>
        <v>Migration Engineer #22 (Wintel)</v>
      </c>
      <c r="F103" s="753" t="str">
        <f>'Main Input'!F103</f>
        <v>direct</v>
      </c>
      <c r="G103" s="753" t="str">
        <f>'Main Input'!G103</f>
        <v>Person</v>
      </c>
      <c r="H103" s="753" t="str">
        <f>'Main Input'!H103</f>
        <v>SDC.TSS.4</v>
      </c>
      <c r="I103" s="753">
        <f>'Main Input'!I103</f>
        <v>0</v>
      </c>
      <c r="J103" s="753">
        <f>'Main Input'!J103</f>
        <v>0</v>
      </c>
      <c r="K103" s="753" t="str">
        <f>'Main Input'!K103</f>
        <v>FJS</v>
      </c>
      <c r="L103" s="753" t="str">
        <f>'Main Input'!L103</f>
        <v>pTran</v>
      </c>
      <c r="M103" s="753">
        <f>'Main Input'!M103</f>
        <v>0</v>
      </c>
      <c r="N103" s="753">
        <f>'Main Input'!N103</f>
        <v>0</v>
      </c>
      <c r="O103" s="753" t="str">
        <f>'Main Input'!O103</f>
        <v>SPAIN</v>
      </c>
      <c r="P103" s="753">
        <f>'Main Input'!P103</f>
        <v>313</v>
      </c>
      <c r="Q103" s="753" t="str">
        <f>'Main Input'!Q103</f>
        <v>EUR</v>
      </c>
      <c r="R103" s="753" t="str">
        <f>'Main Input'!R103</f>
        <v>EMEA</v>
      </c>
      <c r="S103" s="753" t="str">
        <f>'Main Input'!S103</f>
        <v>Local</v>
      </c>
      <c r="T103" s="753">
        <f>'Main Input'!T103</f>
        <v>0</v>
      </c>
      <c r="U103" s="753">
        <f>'Main Input'!U103</f>
        <v>0</v>
      </c>
      <c r="V103" s="753" t="str">
        <f>'Main Input'!V103</f>
        <v>4_ATP</v>
      </c>
      <c r="W103" s="753">
        <f>'Main Input'!W103</f>
        <v>0</v>
      </c>
      <c r="X103" s="753">
        <f>'Main Input'!X103</f>
        <v>0</v>
      </c>
      <c r="Y103" s="753">
        <f>'Main Input'!Y103</f>
        <v>0</v>
      </c>
      <c r="Z103" s="753">
        <f>'Main Input'!Z103</f>
        <v>0</v>
      </c>
      <c r="AA103" s="753">
        <f>'Main Input'!AA103</f>
        <v>0</v>
      </c>
      <c r="AB103" s="763">
        <f>'Main Input'!AB103</f>
        <v>0</v>
      </c>
      <c r="AC103" s="763" t="str">
        <f>'Main Input'!AC103</f>
        <v>Days</v>
      </c>
      <c r="AD103" s="764">
        <f>'Main Input'!AD103</f>
        <v>90</v>
      </c>
      <c r="AE103" s="765">
        <f t="shared" ca="1" si="30"/>
        <v>37725.908748676396</v>
      </c>
      <c r="AF103" s="299">
        <f ca="1">'Profile with CoM'!AF103*f_FinCalc</f>
        <v>0</v>
      </c>
      <c r="AG103" s="300">
        <f ca="1">'Profile with CoM'!AG103*f_FinCalc</f>
        <v>0</v>
      </c>
      <c r="AH103" s="300">
        <f ca="1">'Profile with CoM'!AH103*f_FinCalc</f>
        <v>0</v>
      </c>
      <c r="AI103" s="300">
        <f ca="1">'Profile with CoM'!AI103*f_FinCalc</f>
        <v>0</v>
      </c>
      <c r="AJ103" s="300">
        <f ca="1">'Profile with CoM'!AJ103*f_FinCalc</f>
        <v>0</v>
      </c>
      <c r="AK103" s="300">
        <f ca="1">'Profile with CoM'!AK103*f_FinCalc</f>
        <v>37725.908748676396</v>
      </c>
      <c r="AL103" s="300">
        <f ca="1">'Profile with CoM'!AL103*f_FinCalc</f>
        <v>0</v>
      </c>
      <c r="AM103" s="300">
        <f ca="1">'Profile with CoM'!AM103*f_FinCalc</f>
        <v>0</v>
      </c>
      <c r="AN103" s="300">
        <f ca="1">'Profile with CoM'!AN103*f_FinCalc</f>
        <v>0</v>
      </c>
      <c r="AO103" s="300">
        <f ca="1">'Profile with CoM'!AO103*f_FinCalc</f>
        <v>0</v>
      </c>
      <c r="AP103" s="300">
        <f ca="1">'Profile with CoM'!AP103*f_FinCalc</f>
        <v>0</v>
      </c>
      <c r="AQ103" s="300">
        <f ca="1">'Profile with CoM'!AQ103*f_FinCalc</f>
        <v>0</v>
      </c>
      <c r="AR103" s="300">
        <f ca="1">'Profile with CoM'!AR103*f_FinCalc</f>
        <v>0</v>
      </c>
      <c r="AS103" s="300">
        <f ca="1">'Profile with CoM'!AS103*f_FinCalc</f>
        <v>0</v>
      </c>
      <c r="AT103" s="300">
        <f ca="1">'Profile with CoM'!AT103*f_FinCalc</f>
        <v>0</v>
      </c>
      <c r="AU103" s="300">
        <f ca="1">'Profile with CoM'!AU103*f_FinCalc</f>
        <v>0</v>
      </c>
      <c r="AV103" s="300">
        <f ca="1">'Profile with CoM'!AV103*f_FinCalc</f>
        <v>0</v>
      </c>
      <c r="AW103" s="300">
        <f ca="1">'Profile with CoM'!AW103*f_FinCalc</f>
        <v>0</v>
      </c>
      <c r="AX103" s="300">
        <f ca="1">'Profile with CoM'!AX103*f_FinCalc</f>
        <v>0</v>
      </c>
      <c r="AY103" s="300">
        <f ca="1">'Profile with CoM'!AY103*f_FinCalc</f>
        <v>0</v>
      </c>
      <c r="AZ103" s="300">
        <f ca="1">'Profile with CoM'!AZ103*f_FinCalc</f>
        <v>0</v>
      </c>
      <c r="BA103" s="300">
        <f ca="1">'Profile with CoM'!BA103*f_FinCalc</f>
        <v>0</v>
      </c>
      <c r="BB103" s="300">
        <f ca="1">'Profile with CoM'!BB103*f_FinCalc</f>
        <v>0</v>
      </c>
      <c r="BC103" s="300">
        <f ca="1">'Profile with CoM'!BC103*f_FinCalc</f>
        <v>0</v>
      </c>
      <c r="BD103" s="300">
        <f ca="1">'Profile with CoM'!BD103*f_FinCalc</f>
        <v>0</v>
      </c>
      <c r="BE103" s="300">
        <f ca="1">'Profile with CoM'!BE103*f_FinCalc</f>
        <v>0</v>
      </c>
      <c r="BF103" s="300">
        <f ca="1">'Profile with CoM'!BF103*f_FinCalc</f>
        <v>0</v>
      </c>
      <c r="BG103" s="300">
        <f ca="1">'Profile with CoM'!BG103*f_FinCalc</f>
        <v>0</v>
      </c>
      <c r="BH103" s="300">
        <f ca="1">'Profile with CoM'!BH103*f_FinCalc</f>
        <v>0</v>
      </c>
      <c r="BI103" s="300">
        <f ca="1">'Profile with CoM'!BI103*f_FinCalc</f>
        <v>0</v>
      </c>
      <c r="BJ103" s="300">
        <f ca="1">'Profile with CoM'!BJ103*f_FinCalc</f>
        <v>0</v>
      </c>
      <c r="BK103" s="300">
        <f ca="1">'Profile with CoM'!BK103*f_FinCalc</f>
        <v>0</v>
      </c>
      <c r="BL103" s="300">
        <f ca="1">'Profile with CoM'!BL103*f_FinCalc</f>
        <v>0</v>
      </c>
      <c r="BM103" s="300">
        <f ca="1">'Profile with CoM'!BM103*f_FinCalc</f>
        <v>0</v>
      </c>
      <c r="BN103" s="300">
        <f ca="1">'Profile with CoM'!BN103*f_FinCalc</f>
        <v>0</v>
      </c>
      <c r="BO103" s="300">
        <f ca="1">'Profile with CoM'!BO103*f_FinCalc</f>
        <v>0</v>
      </c>
      <c r="BP103" s="300">
        <f ca="1">'Profile with CoM'!BP103*f_FinCalc</f>
        <v>0</v>
      </c>
      <c r="BQ103" s="300">
        <f ca="1">'Profile with CoM'!BQ103*f_FinCalc</f>
        <v>0</v>
      </c>
      <c r="BR103" s="300">
        <f ca="1">'Profile with CoM'!BR103*f_FinCalc</f>
        <v>0</v>
      </c>
      <c r="BS103" s="300">
        <f ca="1">'Profile with CoM'!BS103*f_FinCalc</f>
        <v>0</v>
      </c>
      <c r="BT103" s="300">
        <f ca="1">'Profile with CoM'!BT103*f_FinCalc</f>
        <v>0</v>
      </c>
      <c r="BU103" s="300">
        <f ca="1">'Profile with CoM'!BU103*f_FinCalc</f>
        <v>0</v>
      </c>
      <c r="BV103" s="300">
        <f ca="1">'Profile with CoM'!BV103*f_FinCalc</f>
        <v>0</v>
      </c>
      <c r="BW103" s="300">
        <f ca="1">'Profile with CoM'!BW103*f_FinCalc</f>
        <v>0</v>
      </c>
      <c r="BX103" s="300">
        <f ca="1">'Profile with CoM'!BX103*f_FinCalc</f>
        <v>0</v>
      </c>
      <c r="BY103" s="300">
        <f ca="1">'Profile with CoM'!BY103*f_FinCalc</f>
        <v>0</v>
      </c>
      <c r="BZ103" s="300">
        <f ca="1">'Profile with CoM'!BZ103*f_FinCalc</f>
        <v>0</v>
      </c>
      <c r="CA103" s="300">
        <f ca="1">'Profile with CoM'!CA103*f_FinCalc</f>
        <v>0</v>
      </c>
      <c r="CB103" s="300">
        <f ca="1">'Profile with CoM'!CB103*f_FinCalc</f>
        <v>0</v>
      </c>
      <c r="CC103" s="300">
        <f ca="1">'Profile with CoM'!CC103*f_FinCalc</f>
        <v>0</v>
      </c>
      <c r="CD103" s="300">
        <f ca="1">'Profile with CoM'!CD103*f_FinCalc</f>
        <v>0</v>
      </c>
      <c r="CE103" s="300">
        <f ca="1">'Profile with CoM'!CE103*f_FinCalc</f>
        <v>0</v>
      </c>
      <c r="CF103" s="300">
        <f ca="1">'Profile with CoM'!CF103*f_FinCalc</f>
        <v>0</v>
      </c>
      <c r="CG103" s="300">
        <f ca="1">'Profile with CoM'!CG103*f_FinCalc</f>
        <v>0</v>
      </c>
      <c r="CH103" s="300">
        <f ca="1">'Profile with CoM'!CH103*f_FinCalc</f>
        <v>0</v>
      </c>
      <c r="CI103" s="300">
        <f ca="1">'Profile with CoM'!CI103*f_FinCalc</f>
        <v>0</v>
      </c>
      <c r="CJ103" s="300">
        <f ca="1">'Profile with CoM'!CJ103*f_FinCalc</f>
        <v>0</v>
      </c>
      <c r="CK103" s="300">
        <f ca="1">'Profile with CoM'!CK103*f_FinCalc</f>
        <v>0</v>
      </c>
      <c r="CL103" s="300">
        <f ca="1">'Profile with CoM'!CL103*f_FinCalc</f>
        <v>0</v>
      </c>
      <c r="CM103" s="300">
        <f ca="1">'Profile with CoM'!CM103*f_FinCalc</f>
        <v>0</v>
      </c>
      <c r="CN103" s="300">
        <f ca="1">'Profile with CoM'!CN103*f_FinCalc</f>
        <v>0</v>
      </c>
      <c r="CO103" s="300">
        <f ca="1">'Profile with CoM'!CO103*f_FinCalc</f>
        <v>0</v>
      </c>
      <c r="CP103" s="300">
        <f ca="1">'Profile with CoM'!CP103*f_FinCalc</f>
        <v>0</v>
      </c>
      <c r="CQ103" s="300">
        <f ca="1">'Profile with CoM'!CQ103*f_FinCalc</f>
        <v>0</v>
      </c>
      <c r="CR103" s="300">
        <f ca="1">'Profile with CoM'!CR103*f_FinCalc</f>
        <v>0</v>
      </c>
      <c r="CS103" s="300">
        <f ca="1">'Profile with CoM'!CS103*f_FinCalc</f>
        <v>0</v>
      </c>
      <c r="CT103" s="300">
        <f ca="1">'Profile with CoM'!CT103*f_FinCalc</f>
        <v>0</v>
      </c>
      <c r="CU103" s="300">
        <f ca="1">'Profile with CoM'!CU103*f_FinCalc</f>
        <v>0</v>
      </c>
      <c r="CV103" s="300">
        <f ca="1">'Profile with CoM'!CV103*f_FinCalc</f>
        <v>0</v>
      </c>
      <c r="CW103" s="300">
        <f ca="1">'Profile with CoM'!CW103*f_FinCalc</f>
        <v>0</v>
      </c>
      <c r="CX103" s="300">
        <f ca="1">'Profile with CoM'!CX103*f_FinCalc</f>
        <v>0</v>
      </c>
      <c r="CY103" s="300">
        <f ca="1">'Profile with CoM'!CY103*f_FinCalc</f>
        <v>0</v>
      </c>
      <c r="CZ103" s="300">
        <f ca="1">'Profile with CoM'!CZ103*f_FinCalc</f>
        <v>0</v>
      </c>
      <c r="DA103" s="300">
        <f ca="1">'Profile with CoM'!DA103*f_FinCalc</f>
        <v>0</v>
      </c>
      <c r="DB103" s="300">
        <f ca="1">'Profile with CoM'!DB103*f_FinCalc</f>
        <v>0</v>
      </c>
      <c r="DC103" s="300">
        <f ca="1">'Profile with CoM'!DC103*f_FinCalc</f>
        <v>0</v>
      </c>
      <c r="DD103" s="300">
        <f ca="1">'Profile with CoM'!DD103*f_FinCalc</f>
        <v>0</v>
      </c>
      <c r="DE103" s="300">
        <f ca="1">'Profile with CoM'!DE103*f_FinCalc</f>
        <v>0</v>
      </c>
      <c r="DF103" s="300">
        <f ca="1">'Profile with CoM'!DF103*f_FinCalc</f>
        <v>0</v>
      </c>
      <c r="DG103" s="300">
        <f ca="1">'Profile with CoM'!DG103*f_FinCalc</f>
        <v>0</v>
      </c>
      <c r="DH103" s="300">
        <f ca="1">'Profile with CoM'!DH103*f_FinCalc</f>
        <v>0</v>
      </c>
      <c r="DI103" s="300">
        <f ca="1">'Profile with CoM'!DI103*f_FinCalc</f>
        <v>0</v>
      </c>
      <c r="DJ103" s="300">
        <f ca="1">'Profile with CoM'!DJ103*f_FinCalc</f>
        <v>0</v>
      </c>
      <c r="DK103" s="300">
        <f ca="1">'Profile with CoM'!DK103*f_FinCalc</f>
        <v>0</v>
      </c>
      <c r="DL103" s="300">
        <f ca="1">'Profile with CoM'!DL103*f_FinCalc</f>
        <v>0</v>
      </c>
      <c r="DM103" s="300">
        <f ca="1">'Profile with CoM'!DM103*f_FinCalc</f>
        <v>0</v>
      </c>
      <c r="DN103" s="300">
        <f ca="1">'Profile with CoM'!DN103*f_FinCalc</f>
        <v>0</v>
      </c>
      <c r="DO103" s="300">
        <f ca="1">'Profile with CoM'!DO103*f_FinCalc</f>
        <v>0</v>
      </c>
      <c r="DP103" s="300">
        <f ca="1">'Profile with CoM'!DP103*f_FinCalc</f>
        <v>0</v>
      </c>
      <c r="DQ103" s="300">
        <f ca="1">'Profile with CoM'!DQ103*f_FinCalc</f>
        <v>0</v>
      </c>
      <c r="DR103" s="300">
        <f ca="1">'Profile with CoM'!DR103*f_FinCalc</f>
        <v>0</v>
      </c>
      <c r="DS103" s="300">
        <f ca="1">'Profile with CoM'!DS103*f_FinCalc</f>
        <v>0</v>
      </c>
      <c r="DT103" s="300">
        <f ca="1">'Profile with CoM'!DT103*f_FinCalc</f>
        <v>0</v>
      </c>
      <c r="DU103" s="300">
        <f ca="1">'Profile with CoM'!DU103*f_FinCalc</f>
        <v>0</v>
      </c>
      <c r="DV103" s="300">
        <f ca="1">'Profile with CoM'!DV103*f_FinCalc</f>
        <v>0</v>
      </c>
      <c r="DW103" s="300">
        <f ca="1">'Profile with CoM'!DW103*f_FinCalc</f>
        <v>0</v>
      </c>
      <c r="DX103" s="300">
        <f ca="1">'Profile with CoM'!DX103*f_FinCalc</f>
        <v>0</v>
      </c>
      <c r="DY103" s="300">
        <f ca="1">'Profile with CoM'!DY103*f_FinCalc</f>
        <v>0</v>
      </c>
      <c r="DZ103" s="300">
        <f ca="1">'Profile with CoM'!DZ103*f_FinCalc</f>
        <v>0</v>
      </c>
      <c r="EA103" s="300">
        <f ca="1">'Profile with CoM'!EA103*f_FinCalc</f>
        <v>0</v>
      </c>
      <c r="EB103" s="300">
        <f ca="1">'Profile with CoM'!EB103*f_FinCalc</f>
        <v>0</v>
      </c>
      <c r="EC103" s="300">
        <f ca="1">'Profile with CoM'!EC103*f_FinCalc</f>
        <v>0</v>
      </c>
      <c r="ED103" s="300">
        <f ca="1">'Profile with CoM'!ED103*f_FinCalc</f>
        <v>0</v>
      </c>
      <c r="EE103" s="300">
        <f ca="1">'Profile with CoM'!EE103*f_FinCalc</f>
        <v>0</v>
      </c>
      <c r="EF103" s="300">
        <f ca="1">'Profile with CoM'!EF103*f_FinCalc</f>
        <v>0</v>
      </c>
      <c r="EG103" s="300">
        <f ca="1">'Profile with CoM'!EG103*f_FinCalc</f>
        <v>0</v>
      </c>
      <c r="EH103" s="300">
        <f ca="1">'Profile with CoM'!EH103*f_FinCalc</f>
        <v>0</v>
      </c>
      <c r="EI103" s="300">
        <f ca="1">'Profile with CoM'!EI103*f_FinCalc</f>
        <v>0</v>
      </c>
      <c r="EJ103" s="300">
        <f ca="1">'Profile with CoM'!EJ103*f_FinCalc</f>
        <v>0</v>
      </c>
      <c r="EK103" s="300">
        <f ca="1">'Profile with CoM'!EK103*f_FinCalc</f>
        <v>0</v>
      </c>
      <c r="EL103" s="300">
        <f ca="1">'Profile with CoM'!EL103*f_FinCalc</f>
        <v>0</v>
      </c>
      <c r="EM103" s="300">
        <f ca="1">'Profile with CoM'!EM103*f_FinCalc</f>
        <v>0</v>
      </c>
      <c r="EN103" s="300">
        <f ca="1">'Profile with CoM'!EN103*f_FinCalc</f>
        <v>0</v>
      </c>
      <c r="EO103" s="300">
        <f ca="1">'Profile with CoM'!EO103*f_FinCalc</f>
        <v>0</v>
      </c>
      <c r="EP103" s="300">
        <f ca="1">'Profile with CoM'!EP103*f_FinCalc</f>
        <v>0</v>
      </c>
      <c r="EQ103" s="300">
        <f ca="1">'Profile with CoM'!EQ103*f_FinCalc</f>
        <v>0</v>
      </c>
      <c r="ER103" s="300">
        <f ca="1">'Profile with CoM'!ER103*f_FinCalc</f>
        <v>0</v>
      </c>
      <c r="ES103" s="300">
        <f ca="1">'Profile with CoM'!ES103*f_FinCalc</f>
        <v>0</v>
      </c>
      <c r="ET103" s="300">
        <f ca="1">'Profile with CoM'!ET103*f_FinCalc</f>
        <v>0</v>
      </c>
      <c r="EU103" s="300">
        <f ca="1">'Profile with CoM'!EU103*f_FinCalc</f>
        <v>0</v>
      </c>
      <c r="EV103" s="300">
        <f ca="1">'Profile with CoM'!EV103*f_FinCalc</f>
        <v>0</v>
      </c>
      <c r="EW103" s="300">
        <f ca="1">'Profile with CoM'!EW103*f_FinCalc</f>
        <v>0</v>
      </c>
      <c r="EX103" s="300">
        <f ca="1">'Profile with CoM'!EX103*f_FinCalc</f>
        <v>0</v>
      </c>
      <c r="EY103" s="612"/>
      <c r="EZ103" s="757" t="str">
        <f>'Main Input'!EZ103</f>
        <v>RPI</v>
      </c>
      <c r="FA103" s="757" t="str">
        <f>'Main Input'!FA103</f>
        <v>N/A</v>
      </c>
      <c r="FB103" s="766">
        <f>'Main Input'!FB103</f>
        <v>0</v>
      </c>
      <c r="FC103" s="766" t="str">
        <f>'Main Input'!FC103</f>
        <v>IT Solutions</v>
      </c>
      <c r="FD103" s="766" t="str">
        <f>'Main Input'!FD103</f>
        <v>Managed Services</v>
      </c>
      <c r="FE103" s="757" t="str">
        <f>'Main Input'!FE103</f>
        <v>Opex</v>
      </c>
      <c r="FF103" s="757" t="str">
        <f>'Main Input'!FF103</f>
        <v>ContractAccrual</v>
      </c>
      <c r="FG103" s="757" t="str">
        <f>'Main Input'!FG103</f>
        <v>Expense</v>
      </c>
      <c r="FH103" s="767" t="str">
        <f>'Main Input'!FH103</f>
        <v>A</v>
      </c>
      <c r="FI103" s="768">
        <f>'Main Input'!FI103</f>
        <v>0.22</v>
      </c>
      <c r="FJ103" s="768">
        <f>'Main Input'!FJ103</f>
        <v>0</v>
      </c>
      <c r="FK103" s="612"/>
      <c r="FL103" s="531">
        <f t="shared" si="32"/>
        <v>0</v>
      </c>
      <c r="FM103" s="86"/>
      <c r="FN103" s="612"/>
    </row>
    <row r="104" spans="1:170" ht="12.75" customHeight="1">
      <c r="A104" s="750" t="str">
        <f>'Main Input'!A104</f>
        <v>MTB</v>
      </c>
      <c r="B104" s="762" t="str">
        <f>'Main Input'!B104</f>
        <v>Business Unit</v>
      </c>
      <c r="C104" s="762" t="str">
        <f>'Main Input'!C104</f>
        <v>Labour</v>
      </c>
      <c r="D104" s="762" t="str">
        <f>'Main Input'!D104</f>
        <v>TFR</v>
      </c>
      <c r="E104" s="762" t="str">
        <f>'Main Input'!E104</f>
        <v>Migration Engineer #23 (Wintel)</v>
      </c>
      <c r="F104" s="753" t="str">
        <f>'Main Input'!F104</f>
        <v>direct</v>
      </c>
      <c r="G104" s="753" t="str">
        <f>'Main Input'!G104</f>
        <v>Person</v>
      </c>
      <c r="H104" s="753" t="str">
        <f>'Main Input'!H104</f>
        <v>SDC.TSS.4</v>
      </c>
      <c r="I104" s="753">
        <f>'Main Input'!I104</f>
        <v>0</v>
      </c>
      <c r="J104" s="753">
        <f>'Main Input'!J104</f>
        <v>0</v>
      </c>
      <c r="K104" s="753" t="str">
        <f>'Main Input'!K104</f>
        <v>FJS</v>
      </c>
      <c r="L104" s="753" t="str">
        <f>'Main Input'!L104</f>
        <v>pTran</v>
      </c>
      <c r="M104" s="753">
        <f>'Main Input'!M104</f>
        <v>0</v>
      </c>
      <c r="N104" s="753">
        <f>'Main Input'!N104</f>
        <v>0</v>
      </c>
      <c r="O104" s="753" t="str">
        <f>'Main Input'!O104</f>
        <v>SPAIN</v>
      </c>
      <c r="P104" s="753">
        <f>'Main Input'!P104</f>
        <v>313</v>
      </c>
      <c r="Q104" s="753" t="str">
        <f>'Main Input'!Q104</f>
        <v>EUR</v>
      </c>
      <c r="R104" s="753" t="str">
        <f>'Main Input'!R104</f>
        <v>EMEA</v>
      </c>
      <c r="S104" s="753" t="str">
        <f>'Main Input'!S104</f>
        <v>Local</v>
      </c>
      <c r="T104" s="753">
        <f>'Main Input'!T104</f>
        <v>0</v>
      </c>
      <c r="U104" s="753">
        <f>'Main Input'!U104</f>
        <v>0</v>
      </c>
      <c r="V104" s="753" t="str">
        <f>'Main Input'!V104</f>
        <v>4_ATP</v>
      </c>
      <c r="W104" s="753">
        <f>'Main Input'!W104</f>
        <v>0</v>
      </c>
      <c r="X104" s="753">
        <f>'Main Input'!X104</f>
        <v>0</v>
      </c>
      <c r="Y104" s="753">
        <f>'Main Input'!Y104</f>
        <v>0</v>
      </c>
      <c r="Z104" s="753">
        <f>'Main Input'!Z104</f>
        <v>0</v>
      </c>
      <c r="AA104" s="753">
        <f>'Main Input'!AA104</f>
        <v>0</v>
      </c>
      <c r="AB104" s="763">
        <f>'Main Input'!AB104</f>
        <v>0</v>
      </c>
      <c r="AC104" s="763" t="str">
        <f>'Main Input'!AC104</f>
        <v>Days</v>
      </c>
      <c r="AD104" s="764">
        <f>'Main Input'!AD104</f>
        <v>85</v>
      </c>
      <c r="AE104" s="765">
        <f t="shared" ca="1" si="30"/>
        <v>35630.02492930548</v>
      </c>
      <c r="AF104" s="299">
        <f ca="1">'Profile with CoM'!AF104*f_FinCalc</f>
        <v>0</v>
      </c>
      <c r="AG104" s="300">
        <f ca="1">'Profile with CoM'!AG104*f_FinCalc</f>
        <v>0</v>
      </c>
      <c r="AH104" s="300">
        <f ca="1">'Profile with CoM'!AH104*f_FinCalc</f>
        <v>0</v>
      </c>
      <c r="AI104" s="300">
        <f ca="1">'Profile with CoM'!AI104*f_FinCalc</f>
        <v>0</v>
      </c>
      <c r="AJ104" s="300">
        <f ca="1">'Profile with CoM'!AJ104*f_FinCalc</f>
        <v>0</v>
      </c>
      <c r="AK104" s="300">
        <f ca="1">'Profile with CoM'!AK104*f_FinCalc</f>
        <v>35630.02492930548</v>
      </c>
      <c r="AL104" s="300">
        <f ca="1">'Profile with CoM'!AL104*f_FinCalc</f>
        <v>0</v>
      </c>
      <c r="AM104" s="300">
        <f ca="1">'Profile with CoM'!AM104*f_FinCalc</f>
        <v>0</v>
      </c>
      <c r="AN104" s="300">
        <f ca="1">'Profile with CoM'!AN104*f_FinCalc</f>
        <v>0</v>
      </c>
      <c r="AO104" s="300">
        <f ca="1">'Profile with CoM'!AO104*f_FinCalc</f>
        <v>0</v>
      </c>
      <c r="AP104" s="300">
        <f ca="1">'Profile with CoM'!AP104*f_FinCalc</f>
        <v>0</v>
      </c>
      <c r="AQ104" s="300">
        <f ca="1">'Profile with CoM'!AQ104*f_FinCalc</f>
        <v>0</v>
      </c>
      <c r="AR104" s="300">
        <f ca="1">'Profile with CoM'!AR104*f_FinCalc</f>
        <v>0</v>
      </c>
      <c r="AS104" s="300">
        <f ca="1">'Profile with CoM'!AS104*f_FinCalc</f>
        <v>0</v>
      </c>
      <c r="AT104" s="300">
        <f ca="1">'Profile with CoM'!AT104*f_FinCalc</f>
        <v>0</v>
      </c>
      <c r="AU104" s="300">
        <f ca="1">'Profile with CoM'!AU104*f_FinCalc</f>
        <v>0</v>
      </c>
      <c r="AV104" s="300">
        <f ca="1">'Profile with CoM'!AV104*f_FinCalc</f>
        <v>0</v>
      </c>
      <c r="AW104" s="300">
        <f ca="1">'Profile with CoM'!AW104*f_FinCalc</f>
        <v>0</v>
      </c>
      <c r="AX104" s="300">
        <f ca="1">'Profile with CoM'!AX104*f_FinCalc</f>
        <v>0</v>
      </c>
      <c r="AY104" s="300">
        <f ca="1">'Profile with CoM'!AY104*f_FinCalc</f>
        <v>0</v>
      </c>
      <c r="AZ104" s="300">
        <f ca="1">'Profile with CoM'!AZ104*f_FinCalc</f>
        <v>0</v>
      </c>
      <c r="BA104" s="300">
        <f ca="1">'Profile with CoM'!BA104*f_FinCalc</f>
        <v>0</v>
      </c>
      <c r="BB104" s="300">
        <f ca="1">'Profile with CoM'!BB104*f_FinCalc</f>
        <v>0</v>
      </c>
      <c r="BC104" s="300">
        <f ca="1">'Profile with CoM'!BC104*f_FinCalc</f>
        <v>0</v>
      </c>
      <c r="BD104" s="300">
        <f ca="1">'Profile with CoM'!BD104*f_FinCalc</f>
        <v>0</v>
      </c>
      <c r="BE104" s="300">
        <f ca="1">'Profile with CoM'!BE104*f_FinCalc</f>
        <v>0</v>
      </c>
      <c r="BF104" s="300">
        <f ca="1">'Profile with CoM'!BF104*f_FinCalc</f>
        <v>0</v>
      </c>
      <c r="BG104" s="300">
        <f ca="1">'Profile with CoM'!BG104*f_FinCalc</f>
        <v>0</v>
      </c>
      <c r="BH104" s="300">
        <f ca="1">'Profile with CoM'!BH104*f_FinCalc</f>
        <v>0</v>
      </c>
      <c r="BI104" s="300">
        <f ca="1">'Profile with CoM'!BI104*f_FinCalc</f>
        <v>0</v>
      </c>
      <c r="BJ104" s="300">
        <f ca="1">'Profile with CoM'!BJ104*f_FinCalc</f>
        <v>0</v>
      </c>
      <c r="BK104" s="300">
        <f ca="1">'Profile with CoM'!BK104*f_FinCalc</f>
        <v>0</v>
      </c>
      <c r="BL104" s="300">
        <f ca="1">'Profile with CoM'!BL104*f_FinCalc</f>
        <v>0</v>
      </c>
      <c r="BM104" s="300">
        <f ca="1">'Profile with CoM'!BM104*f_FinCalc</f>
        <v>0</v>
      </c>
      <c r="BN104" s="300">
        <f ca="1">'Profile with CoM'!BN104*f_FinCalc</f>
        <v>0</v>
      </c>
      <c r="BO104" s="300">
        <f ca="1">'Profile with CoM'!BO104*f_FinCalc</f>
        <v>0</v>
      </c>
      <c r="BP104" s="300">
        <f ca="1">'Profile with CoM'!BP104*f_FinCalc</f>
        <v>0</v>
      </c>
      <c r="BQ104" s="300">
        <f ca="1">'Profile with CoM'!BQ104*f_FinCalc</f>
        <v>0</v>
      </c>
      <c r="BR104" s="300">
        <f ca="1">'Profile with CoM'!BR104*f_FinCalc</f>
        <v>0</v>
      </c>
      <c r="BS104" s="300">
        <f ca="1">'Profile with CoM'!BS104*f_FinCalc</f>
        <v>0</v>
      </c>
      <c r="BT104" s="300">
        <f ca="1">'Profile with CoM'!BT104*f_FinCalc</f>
        <v>0</v>
      </c>
      <c r="BU104" s="300">
        <f ca="1">'Profile with CoM'!BU104*f_FinCalc</f>
        <v>0</v>
      </c>
      <c r="BV104" s="300">
        <f ca="1">'Profile with CoM'!BV104*f_FinCalc</f>
        <v>0</v>
      </c>
      <c r="BW104" s="300">
        <f ca="1">'Profile with CoM'!BW104*f_FinCalc</f>
        <v>0</v>
      </c>
      <c r="BX104" s="300">
        <f ca="1">'Profile with CoM'!BX104*f_FinCalc</f>
        <v>0</v>
      </c>
      <c r="BY104" s="300">
        <f ca="1">'Profile with CoM'!BY104*f_FinCalc</f>
        <v>0</v>
      </c>
      <c r="BZ104" s="300">
        <f ca="1">'Profile with CoM'!BZ104*f_FinCalc</f>
        <v>0</v>
      </c>
      <c r="CA104" s="300">
        <f ca="1">'Profile with CoM'!CA104*f_FinCalc</f>
        <v>0</v>
      </c>
      <c r="CB104" s="300">
        <f ca="1">'Profile with CoM'!CB104*f_FinCalc</f>
        <v>0</v>
      </c>
      <c r="CC104" s="300">
        <f ca="1">'Profile with CoM'!CC104*f_FinCalc</f>
        <v>0</v>
      </c>
      <c r="CD104" s="300">
        <f ca="1">'Profile with CoM'!CD104*f_FinCalc</f>
        <v>0</v>
      </c>
      <c r="CE104" s="300">
        <f ca="1">'Profile with CoM'!CE104*f_FinCalc</f>
        <v>0</v>
      </c>
      <c r="CF104" s="300">
        <f ca="1">'Profile with CoM'!CF104*f_FinCalc</f>
        <v>0</v>
      </c>
      <c r="CG104" s="300">
        <f ca="1">'Profile with CoM'!CG104*f_FinCalc</f>
        <v>0</v>
      </c>
      <c r="CH104" s="300">
        <f ca="1">'Profile with CoM'!CH104*f_FinCalc</f>
        <v>0</v>
      </c>
      <c r="CI104" s="300">
        <f ca="1">'Profile with CoM'!CI104*f_FinCalc</f>
        <v>0</v>
      </c>
      <c r="CJ104" s="300">
        <f ca="1">'Profile with CoM'!CJ104*f_FinCalc</f>
        <v>0</v>
      </c>
      <c r="CK104" s="300">
        <f ca="1">'Profile with CoM'!CK104*f_FinCalc</f>
        <v>0</v>
      </c>
      <c r="CL104" s="300">
        <f ca="1">'Profile with CoM'!CL104*f_FinCalc</f>
        <v>0</v>
      </c>
      <c r="CM104" s="300">
        <f ca="1">'Profile with CoM'!CM104*f_FinCalc</f>
        <v>0</v>
      </c>
      <c r="CN104" s="300">
        <f ca="1">'Profile with CoM'!CN104*f_FinCalc</f>
        <v>0</v>
      </c>
      <c r="CO104" s="300">
        <f ca="1">'Profile with CoM'!CO104*f_FinCalc</f>
        <v>0</v>
      </c>
      <c r="CP104" s="300">
        <f ca="1">'Profile with CoM'!CP104*f_FinCalc</f>
        <v>0</v>
      </c>
      <c r="CQ104" s="300">
        <f ca="1">'Profile with CoM'!CQ104*f_FinCalc</f>
        <v>0</v>
      </c>
      <c r="CR104" s="300">
        <f ca="1">'Profile with CoM'!CR104*f_FinCalc</f>
        <v>0</v>
      </c>
      <c r="CS104" s="300">
        <f ca="1">'Profile with CoM'!CS104*f_FinCalc</f>
        <v>0</v>
      </c>
      <c r="CT104" s="300">
        <f ca="1">'Profile with CoM'!CT104*f_FinCalc</f>
        <v>0</v>
      </c>
      <c r="CU104" s="300">
        <f ca="1">'Profile with CoM'!CU104*f_FinCalc</f>
        <v>0</v>
      </c>
      <c r="CV104" s="300">
        <f ca="1">'Profile with CoM'!CV104*f_FinCalc</f>
        <v>0</v>
      </c>
      <c r="CW104" s="300">
        <f ca="1">'Profile with CoM'!CW104*f_FinCalc</f>
        <v>0</v>
      </c>
      <c r="CX104" s="300">
        <f ca="1">'Profile with CoM'!CX104*f_FinCalc</f>
        <v>0</v>
      </c>
      <c r="CY104" s="300">
        <f ca="1">'Profile with CoM'!CY104*f_FinCalc</f>
        <v>0</v>
      </c>
      <c r="CZ104" s="300">
        <f ca="1">'Profile with CoM'!CZ104*f_FinCalc</f>
        <v>0</v>
      </c>
      <c r="DA104" s="300">
        <f ca="1">'Profile with CoM'!DA104*f_FinCalc</f>
        <v>0</v>
      </c>
      <c r="DB104" s="300">
        <f ca="1">'Profile with CoM'!DB104*f_FinCalc</f>
        <v>0</v>
      </c>
      <c r="DC104" s="300">
        <f ca="1">'Profile with CoM'!DC104*f_FinCalc</f>
        <v>0</v>
      </c>
      <c r="DD104" s="300">
        <f ca="1">'Profile with CoM'!DD104*f_FinCalc</f>
        <v>0</v>
      </c>
      <c r="DE104" s="300">
        <f ca="1">'Profile with CoM'!DE104*f_FinCalc</f>
        <v>0</v>
      </c>
      <c r="DF104" s="300">
        <f ca="1">'Profile with CoM'!DF104*f_FinCalc</f>
        <v>0</v>
      </c>
      <c r="DG104" s="300">
        <f ca="1">'Profile with CoM'!DG104*f_FinCalc</f>
        <v>0</v>
      </c>
      <c r="DH104" s="300">
        <f ca="1">'Profile with CoM'!DH104*f_FinCalc</f>
        <v>0</v>
      </c>
      <c r="DI104" s="300">
        <f ca="1">'Profile with CoM'!DI104*f_FinCalc</f>
        <v>0</v>
      </c>
      <c r="DJ104" s="300">
        <f ca="1">'Profile with CoM'!DJ104*f_FinCalc</f>
        <v>0</v>
      </c>
      <c r="DK104" s="300">
        <f ca="1">'Profile with CoM'!DK104*f_FinCalc</f>
        <v>0</v>
      </c>
      <c r="DL104" s="300">
        <f ca="1">'Profile with CoM'!DL104*f_FinCalc</f>
        <v>0</v>
      </c>
      <c r="DM104" s="300">
        <f ca="1">'Profile with CoM'!DM104*f_FinCalc</f>
        <v>0</v>
      </c>
      <c r="DN104" s="300">
        <f ca="1">'Profile with CoM'!DN104*f_FinCalc</f>
        <v>0</v>
      </c>
      <c r="DO104" s="300">
        <f ca="1">'Profile with CoM'!DO104*f_FinCalc</f>
        <v>0</v>
      </c>
      <c r="DP104" s="300">
        <f ca="1">'Profile with CoM'!DP104*f_FinCalc</f>
        <v>0</v>
      </c>
      <c r="DQ104" s="300">
        <f ca="1">'Profile with CoM'!DQ104*f_FinCalc</f>
        <v>0</v>
      </c>
      <c r="DR104" s="300">
        <f ca="1">'Profile with CoM'!DR104*f_FinCalc</f>
        <v>0</v>
      </c>
      <c r="DS104" s="300">
        <f ca="1">'Profile with CoM'!DS104*f_FinCalc</f>
        <v>0</v>
      </c>
      <c r="DT104" s="300">
        <f ca="1">'Profile with CoM'!DT104*f_FinCalc</f>
        <v>0</v>
      </c>
      <c r="DU104" s="300">
        <f ca="1">'Profile with CoM'!DU104*f_FinCalc</f>
        <v>0</v>
      </c>
      <c r="DV104" s="300">
        <f ca="1">'Profile with CoM'!DV104*f_FinCalc</f>
        <v>0</v>
      </c>
      <c r="DW104" s="300">
        <f ca="1">'Profile with CoM'!DW104*f_FinCalc</f>
        <v>0</v>
      </c>
      <c r="DX104" s="300">
        <f ca="1">'Profile with CoM'!DX104*f_FinCalc</f>
        <v>0</v>
      </c>
      <c r="DY104" s="300">
        <f ca="1">'Profile with CoM'!DY104*f_FinCalc</f>
        <v>0</v>
      </c>
      <c r="DZ104" s="300">
        <f ca="1">'Profile with CoM'!DZ104*f_FinCalc</f>
        <v>0</v>
      </c>
      <c r="EA104" s="300">
        <f ca="1">'Profile with CoM'!EA104*f_FinCalc</f>
        <v>0</v>
      </c>
      <c r="EB104" s="300">
        <f ca="1">'Profile with CoM'!EB104*f_FinCalc</f>
        <v>0</v>
      </c>
      <c r="EC104" s="300">
        <f ca="1">'Profile with CoM'!EC104*f_FinCalc</f>
        <v>0</v>
      </c>
      <c r="ED104" s="300">
        <f ca="1">'Profile with CoM'!ED104*f_FinCalc</f>
        <v>0</v>
      </c>
      <c r="EE104" s="300">
        <f ca="1">'Profile with CoM'!EE104*f_FinCalc</f>
        <v>0</v>
      </c>
      <c r="EF104" s="300">
        <f ca="1">'Profile with CoM'!EF104*f_FinCalc</f>
        <v>0</v>
      </c>
      <c r="EG104" s="300">
        <f ca="1">'Profile with CoM'!EG104*f_FinCalc</f>
        <v>0</v>
      </c>
      <c r="EH104" s="300">
        <f ca="1">'Profile with CoM'!EH104*f_FinCalc</f>
        <v>0</v>
      </c>
      <c r="EI104" s="300">
        <f ca="1">'Profile with CoM'!EI104*f_FinCalc</f>
        <v>0</v>
      </c>
      <c r="EJ104" s="300">
        <f ca="1">'Profile with CoM'!EJ104*f_FinCalc</f>
        <v>0</v>
      </c>
      <c r="EK104" s="300">
        <f ca="1">'Profile with CoM'!EK104*f_FinCalc</f>
        <v>0</v>
      </c>
      <c r="EL104" s="300">
        <f ca="1">'Profile with CoM'!EL104*f_FinCalc</f>
        <v>0</v>
      </c>
      <c r="EM104" s="300">
        <f ca="1">'Profile with CoM'!EM104*f_FinCalc</f>
        <v>0</v>
      </c>
      <c r="EN104" s="300">
        <f ca="1">'Profile with CoM'!EN104*f_FinCalc</f>
        <v>0</v>
      </c>
      <c r="EO104" s="300">
        <f ca="1">'Profile with CoM'!EO104*f_FinCalc</f>
        <v>0</v>
      </c>
      <c r="EP104" s="300">
        <f ca="1">'Profile with CoM'!EP104*f_FinCalc</f>
        <v>0</v>
      </c>
      <c r="EQ104" s="300">
        <f ca="1">'Profile with CoM'!EQ104*f_FinCalc</f>
        <v>0</v>
      </c>
      <c r="ER104" s="300">
        <f ca="1">'Profile with CoM'!ER104*f_FinCalc</f>
        <v>0</v>
      </c>
      <c r="ES104" s="300">
        <f ca="1">'Profile with CoM'!ES104*f_FinCalc</f>
        <v>0</v>
      </c>
      <c r="ET104" s="300">
        <f ca="1">'Profile with CoM'!ET104*f_FinCalc</f>
        <v>0</v>
      </c>
      <c r="EU104" s="300">
        <f ca="1">'Profile with CoM'!EU104*f_FinCalc</f>
        <v>0</v>
      </c>
      <c r="EV104" s="300">
        <f ca="1">'Profile with CoM'!EV104*f_FinCalc</f>
        <v>0</v>
      </c>
      <c r="EW104" s="300">
        <f ca="1">'Profile with CoM'!EW104*f_FinCalc</f>
        <v>0</v>
      </c>
      <c r="EX104" s="300">
        <f ca="1">'Profile with CoM'!EX104*f_FinCalc</f>
        <v>0</v>
      </c>
      <c r="EY104" s="612"/>
      <c r="EZ104" s="757" t="str">
        <f>'Main Input'!EZ104</f>
        <v>RPI</v>
      </c>
      <c r="FA104" s="757" t="str">
        <f>'Main Input'!FA104</f>
        <v>N/A</v>
      </c>
      <c r="FB104" s="766">
        <f>'Main Input'!FB104</f>
        <v>0</v>
      </c>
      <c r="FC104" s="766" t="str">
        <f>'Main Input'!FC104</f>
        <v>IT Solutions</v>
      </c>
      <c r="FD104" s="766" t="str">
        <f>'Main Input'!FD104</f>
        <v>Managed Services</v>
      </c>
      <c r="FE104" s="757" t="str">
        <f>'Main Input'!FE104</f>
        <v>Opex</v>
      </c>
      <c r="FF104" s="757" t="str">
        <f>'Main Input'!FF104</f>
        <v>ContractAccrual</v>
      </c>
      <c r="FG104" s="757" t="str">
        <f>'Main Input'!FG104</f>
        <v>Expense</v>
      </c>
      <c r="FH104" s="767" t="str">
        <f>'Main Input'!FH104</f>
        <v>A</v>
      </c>
      <c r="FI104" s="768">
        <f>'Main Input'!FI104</f>
        <v>0.22</v>
      </c>
      <c r="FJ104" s="768">
        <f>'Main Input'!FJ104</f>
        <v>0</v>
      </c>
      <c r="FK104" s="612"/>
      <c r="FL104" s="531">
        <f t="shared" si="32"/>
        <v>0</v>
      </c>
      <c r="FM104" s="86"/>
      <c r="FN104" s="612"/>
    </row>
    <row r="105" spans="1:170" ht="12.75" customHeight="1">
      <c r="A105" s="750" t="str">
        <f>'Main Input'!A105</f>
        <v>MTB</v>
      </c>
      <c r="B105" s="762" t="str">
        <f>'Main Input'!B105</f>
        <v>Business Unit</v>
      </c>
      <c r="C105" s="762" t="str">
        <f>'Main Input'!C105</f>
        <v>Labour</v>
      </c>
      <c r="D105" s="762" t="str">
        <f>'Main Input'!D105</f>
        <v>TFR</v>
      </c>
      <c r="E105" s="762" t="str">
        <f>'Main Input'!E105</f>
        <v>Migration Engineer #24 (Wintel)</v>
      </c>
      <c r="F105" s="753" t="str">
        <f>'Main Input'!F105</f>
        <v>direct</v>
      </c>
      <c r="G105" s="753" t="str">
        <f>'Main Input'!G105</f>
        <v>Person</v>
      </c>
      <c r="H105" s="753" t="str">
        <f>'Main Input'!H105</f>
        <v>SDC.TSS.4</v>
      </c>
      <c r="I105" s="753">
        <f>'Main Input'!I105</f>
        <v>0</v>
      </c>
      <c r="J105" s="753">
        <f>'Main Input'!J105</f>
        <v>0</v>
      </c>
      <c r="K105" s="753" t="str">
        <f>'Main Input'!K105</f>
        <v>FJS</v>
      </c>
      <c r="L105" s="753" t="str">
        <f>'Main Input'!L105</f>
        <v>pTran</v>
      </c>
      <c r="M105" s="753">
        <f>'Main Input'!M105</f>
        <v>0</v>
      </c>
      <c r="N105" s="753">
        <f>'Main Input'!N105</f>
        <v>0</v>
      </c>
      <c r="O105" s="753" t="str">
        <f>'Main Input'!O105</f>
        <v>SPAIN</v>
      </c>
      <c r="P105" s="753">
        <f>'Main Input'!P105</f>
        <v>313</v>
      </c>
      <c r="Q105" s="753" t="str">
        <f>'Main Input'!Q105</f>
        <v>EUR</v>
      </c>
      <c r="R105" s="753" t="str">
        <f>'Main Input'!R105</f>
        <v>EMEA</v>
      </c>
      <c r="S105" s="753" t="str">
        <f>'Main Input'!S105</f>
        <v>Local</v>
      </c>
      <c r="T105" s="753">
        <f>'Main Input'!T105</f>
        <v>0</v>
      </c>
      <c r="U105" s="753">
        <f>'Main Input'!U105</f>
        <v>0</v>
      </c>
      <c r="V105" s="753" t="str">
        <f>'Main Input'!V105</f>
        <v>4_ATP</v>
      </c>
      <c r="W105" s="753">
        <f>'Main Input'!W105</f>
        <v>0</v>
      </c>
      <c r="X105" s="753">
        <f>'Main Input'!X105</f>
        <v>0</v>
      </c>
      <c r="Y105" s="753">
        <f>'Main Input'!Y105</f>
        <v>0</v>
      </c>
      <c r="Z105" s="753">
        <f>'Main Input'!Z105</f>
        <v>0</v>
      </c>
      <c r="AA105" s="753">
        <f>'Main Input'!AA105</f>
        <v>0</v>
      </c>
      <c r="AB105" s="763">
        <f>'Main Input'!AB105</f>
        <v>0</v>
      </c>
      <c r="AC105" s="763" t="str">
        <f>'Main Input'!AC105</f>
        <v>Days</v>
      </c>
      <c r="AD105" s="764">
        <f>'Main Input'!AD105</f>
        <v>85</v>
      </c>
      <c r="AE105" s="765">
        <f t="shared" ca="1" si="30"/>
        <v>35630.02492930548</v>
      </c>
      <c r="AF105" s="299">
        <f ca="1">'Profile with CoM'!AF105*f_FinCalc</f>
        <v>0</v>
      </c>
      <c r="AG105" s="300">
        <f ca="1">'Profile with CoM'!AG105*f_FinCalc</f>
        <v>0</v>
      </c>
      <c r="AH105" s="300">
        <f ca="1">'Profile with CoM'!AH105*f_FinCalc</f>
        <v>0</v>
      </c>
      <c r="AI105" s="300">
        <f ca="1">'Profile with CoM'!AI105*f_FinCalc</f>
        <v>0</v>
      </c>
      <c r="AJ105" s="300">
        <f ca="1">'Profile with CoM'!AJ105*f_FinCalc</f>
        <v>0</v>
      </c>
      <c r="AK105" s="300">
        <f ca="1">'Profile with CoM'!AK105*f_FinCalc</f>
        <v>35630.02492930548</v>
      </c>
      <c r="AL105" s="300">
        <f ca="1">'Profile with CoM'!AL105*f_FinCalc</f>
        <v>0</v>
      </c>
      <c r="AM105" s="300">
        <f ca="1">'Profile with CoM'!AM105*f_FinCalc</f>
        <v>0</v>
      </c>
      <c r="AN105" s="300">
        <f ca="1">'Profile with CoM'!AN105*f_FinCalc</f>
        <v>0</v>
      </c>
      <c r="AO105" s="300">
        <f ca="1">'Profile with CoM'!AO105*f_FinCalc</f>
        <v>0</v>
      </c>
      <c r="AP105" s="300">
        <f ca="1">'Profile with CoM'!AP105*f_FinCalc</f>
        <v>0</v>
      </c>
      <c r="AQ105" s="300">
        <f ca="1">'Profile with CoM'!AQ105*f_FinCalc</f>
        <v>0</v>
      </c>
      <c r="AR105" s="300">
        <f ca="1">'Profile with CoM'!AR105*f_FinCalc</f>
        <v>0</v>
      </c>
      <c r="AS105" s="300">
        <f ca="1">'Profile with CoM'!AS105*f_FinCalc</f>
        <v>0</v>
      </c>
      <c r="AT105" s="300">
        <f ca="1">'Profile with CoM'!AT105*f_FinCalc</f>
        <v>0</v>
      </c>
      <c r="AU105" s="300">
        <f ca="1">'Profile with CoM'!AU105*f_FinCalc</f>
        <v>0</v>
      </c>
      <c r="AV105" s="300">
        <f ca="1">'Profile with CoM'!AV105*f_FinCalc</f>
        <v>0</v>
      </c>
      <c r="AW105" s="300">
        <f ca="1">'Profile with CoM'!AW105*f_FinCalc</f>
        <v>0</v>
      </c>
      <c r="AX105" s="300">
        <f ca="1">'Profile with CoM'!AX105*f_FinCalc</f>
        <v>0</v>
      </c>
      <c r="AY105" s="300">
        <f ca="1">'Profile with CoM'!AY105*f_FinCalc</f>
        <v>0</v>
      </c>
      <c r="AZ105" s="300">
        <f ca="1">'Profile with CoM'!AZ105*f_FinCalc</f>
        <v>0</v>
      </c>
      <c r="BA105" s="300">
        <f ca="1">'Profile with CoM'!BA105*f_FinCalc</f>
        <v>0</v>
      </c>
      <c r="BB105" s="300">
        <f ca="1">'Profile with CoM'!BB105*f_FinCalc</f>
        <v>0</v>
      </c>
      <c r="BC105" s="300">
        <f ca="1">'Profile with CoM'!BC105*f_FinCalc</f>
        <v>0</v>
      </c>
      <c r="BD105" s="300">
        <f ca="1">'Profile with CoM'!BD105*f_FinCalc</f>
        <v>0</v>
      </c>
      <c r="BE105" s="300">
        <f ca="1">'Profile with CoM'!BE105*f_FinCalc</f>
        <v>0</v>
      </c>
      <c r="BF105" s="300">
        <f ca="1">'Profile with CoM'!BF105*f_FinCalc</f>
        <v>0</v>
      </c>
      <c r="BG105" s="300">
        <f ca="1">'Profile with CoM'!BG105*f_FinCalc</f>
        <v>0</v>
      </c>
      <c r="BH105" s="300">
        <f ca="1">'Profile with CoM'!BH105*f_FinCalc</f>
        <v>0</v>
      </c>
      <c r="BI105" s="300">
        <f ca="1">'Profile with CoM'!BI105*f_FinCalc</f>
        <v>0</v>
      </c>
      <c r="BJ105" s="300">
        <f ca="1">'Profile with CoM'!BJ105*f_FinCalc</f>
        <v>0</v>
      </c>
      <c r="BK105" s="300">
        <f ca="1">'Profile with CoM'!BK105*f_FinCalc</f>
        <v>0</v>
      </c>
      <c r="BL105" s="300">
        <f ca="1">'Profile with CoM'!BL105*f_FinCalc</f>
        <v>0</v>
      </c>
      <c r="BM105" s="300">
        <f ca="1">'Profile with CoM'!BM105*f_FinCalc</f>
        <v>0</v>
      </c>
      <c r="BN105" s="300">
        <f ca="1">'Profile with CoM'!BN105*f_FinCalc</f>
        <v>0</v>
      </c>
      <c r="BO105" s="300">
        <f ca="1">'Profile with CoM'!BO105*f_FinCalc</f>
        <v>0</v>
      </c>
      <c r="BP105" s="300">
        <f ca="1">'Profile with CoM'!BP105*f_FinCalc</f>
        <v>0</v>
      </c>
      <c r="BQ105" s="300">
        <f ca="1">'Profile with CoM'!BQ105*f_FinCalc</f>
        <v>0</v>
      </c>
      <c r="BR105" s="300">
        <f ca="1">'Profile with CoM'!BR105*f_FinCalc</f>
        <v>0</v>
      </c>
      <c r="BS105" s="300">
        <f ca="1">'Profile with CoM'!BS105*f_FinCalc</f>
        <v>0</v>
      </c>
      <c r="BT105" s="300">
        <f ca="1">'Profile with CoM'!BT105*f_FinCalc</f>
        <v>0</v>
      </c>
      <c r="BU105" s="300">
        <f ca="1">'Profile with CoM'!BU105*f_FinCalc</f>
        <v>0</v>
      </c>
      <c r="BV105" s="300">
        <f ca="1">'Profile with CoM'!BV105*f_FinCalc</f>
        <v>0</v>
      </c>
      <c r="BW105" s="300">
        <f ca="1">'Profile with CoM'!BW105*f_FinCalc</f>
        <v>0</v>
      </c>
      <c r="BX105" s="300">
        <f ca="1">'Profile with CoM'!BX105*f_FinCalc</f>
        <v>0</v>
      </c>
      <c r="BY105" s="300">
        <f ca="1">'Profile with CoM'!BY105*f_FinCalc</f>
        <v>0</v>
      </c>
      <c r="BZ105" s="300">
        <f ca="1">'Profile with CoM'!BZ105*f_FinCalc</f>
        <v>0</v>
      </c>
      <c r="CA105" s="300">
        <f ca="1">'Profile with CoM'!CA105*f_FinCalc</f>
        <v>0</v>
      </c>
      <c r="CB105" s="300">
        <f ca="1">'Profile with CoM'!CB105*f_FinCalc</f>
        <v>0</v>
      </c>
      <c r="CC105" s="300">
        <f ca="1">'Profile with CoM'!CC105*f_FinCalc</f>
        <v>0</v>
      </c>
      <c r="CD105" s="300">
        <f ca="1">'Profile with CoM'!CD105*f_FinCalc</f>
        <v>0</v>
      </c>
      <c r="CE105" s="300">
        <f ca="1">'Profile with CoM'!CE105*f_FinCalc</f>
        <v>0</v>
      </c>
      <c r="CF105" s="300">
        <f ca="1">'Profile with CoM'!CF105*f_FinCalc</f>
        <v>0</v>
      </c>
      <c r="CG105" s="300">
        <f ca="1">'Profile with CoM'!CG105*f_FinCalc</f>
        <v>0</v>
      </c>
      <c r="CH105" s="300">
        <f ca="1">'Profile with CoM'!CH105*f_FinCalc</f>
        <v>0</v>
      </c>
      <c r="CI105" s="300">
        <f ca="1">'Profile with CoM'!CI105*f_FinCalc</f>
        <v>0</v>
      </c>
      <c r="CJ105" s="300">
        <f ca="1">'Profile with CoM'!CJ105*f_FinCalc</f>
        <v>0</v>
      </c>
      <c r="CK105" s="300">
        <f ca="1">'Profile with CoM'!CK105*f_FinCalc</f>
        <v>0</v>
      </c>
      <c r="CL105" s="300">
        <f ca="1">'Profile with CoM'!CL105*f_FinCalc</f>
        <v>0</v>
      </c>
      <c r="CM105" s="300">
        <f ca="1">'Profile with CoM'!CM105*f_FinCalc</f>
        <v>0</v>
      </c>
      <c r="CN105" s="300">
        <f ca="1">'Profile with CoM'!CN105*f_FinCalc</f>
        <v>0</v>
      </c>
      <c r="CO105" s="300">
        <f ca="1">'Profile with CoM'!CO105*f_FinCalc</f>
        <v>0</v>
      </c>
      <c r="CP105" s="300">
        <f ca="1">'Profile with CoM'!CP105*f_FinCalc</f>
        <v>0</v>
      </c>
      <c r="CQ105" s="300">
        <f ca="1">'Profile with CoM'!CQ105*f_FinCalc</f>
        <v>0</v>
      </c>
      <c r="CR105" s="300">
        <f ca="1">'Profile with CoM'!CR105*f_FinCalc</f>
        <v>0</v>
      </c>
      <c r="CS105" s="300">
        <f ca="1">'Profile with CoM'!CS105*f_FinCalc</f>
        <v>0</v>
      </c>
      <c r="CT105" s="300">
        <f ca="1">'Profile with CoM'!CT105*f_FinCalc</f>
        <v>0</v>
      </c>
      <c r="CU105" s="300">
        <f ca="1">'Profile with CoM'!CU105*f_FinCalc</f>
        <v>0</v>
      </c>
      <c r="CV105" s="300">
        <f ca="1">'Profile with CoM'!CV105*f_FinCalc</f>
        <v>0</v>
      </c>
      <c r="CW105" s="300">
        <f ca="1">'Profile with CoM'!CW105*f_FinCalc</f>
        <v>0</v>
      </c>
      <c r="CX105" s="300">
        <f ca="1">'Profile with CoM'!CX105*f_FinCalc</f>
        <v>0</v>
      </c>
      <c r="CY105" s="300">
        <f ca="1">'Profile with CoM'!CY105*f_FinCalc</f>
        <v>0</v>
      </c>
      <c r="CZ105" s="300">
        <f ca="1">'Profile with CoM'!CZ105*f_FinCalc</f>
        <v>0</v>
      </c>
      <c r="DA105" s="300">
        <f ca="1">'Profile with CoM'!DA105*f_FinCalc</f>
        <v>0</v>
      </c>
      <c r="DB105" s="300">
        <f ca="1">'Profile with CoM'!DB105*f_FinCalc</f>
        <v>0</v>
      </c>
      <c r="DC105" s="300">
        <f ca="1">'Profile with CoM'!DC105*f_FinCalc</f>
        <v>0</v>
      </c>
      <c r="DD105" s="300">
        <f ca="1">'Profile with CoM'!DD105*f_FinCalc</f>
        <v>0</v>
      </c>
      <c r="DE105" s="300">
        <f ca="1">'Profile with CoM'!DE105*f_FinCalc</f>
        <v>0</v>
      </c>
      <c r="DF105" s="300">
        <f ca="1">'Profile with CoM'!DF105*f_FinCalc</f>
        <v>0</v>
      </c>
      <c r="DG105" s="300">
        <f ca="1">'Profile with CoM'!DG105*f_FinCalc</f>
        <v>0</v>
      </c>
      <c r="DH105" s="300">
        <f ca="1">'Profile with CoM'!DH105*f_FinCalc</f>
        <v>0</v>
      </c>
      <c r="DI105" s="300">
        <f ca="1">'Profile with CoM'!DI105*f_FinCalc</f>
        <v>0</v>
      </c>
      <c r="DJ105" s="300">
        <f ca="1">'Profile with CoM'!DJ105*f_FinCalc</f>
        <v>0</v>
      </c>
      <c r="DK105" s="300">
        <f ca="1">'Profile with CoM'!DK105*f_FinCalc</f>
        <v>0</v>
      </c>
      <c r="DL105" s="300">
        <f ca="1">'Profile with CoM'!DL105*f_FinCalc</f>
        <v>0</v>
      </c>
      <c r="DM105" s="300">
        <f ca="1">'Profile with CoM'!DM105*f_FinCalc</f>
        <v>0</v>
      </c>
      <c r="DN105" s="300">
        <f ca="1">'Profile with CoM'!DN105*f_FinCalc</f>
        <v>0</v>
      </c>
      <c r="DO105" s="300">
        <f ca="1">'Profile with CoM'!DO105*f_FinCalc</f>
        <v>0</v>
      </c>
      <c r="DP105" s="300">
        <f ca="1">'Profile with CoM'!DP105*f_FinCalc</f>
        <v>0</v>
      </c>
      <c r="DQ105" s="300">
        <f ca="1">'Profile with CoM'!DQ105*f_FinCalc</f>
        <v>0</v>
      </c>
      <c r="DR105" s="300">
        <f ca="1">'Profile with CoM'!DR105*f_FinCalc</f>
        <v>0</v>
      </c>
      <c r="DS105" s="300">
        <f ca="1">'Profile with CoM'!DS105*f_FinCalc</f>
        <v>0</v>
      </c>
      <c r="DT105" s="300">
        <f ca="1">'Profile with CoM'!DT105*f_FinCalc</f>
        <v>0</v>
      </c>
      <c r="DU105" s="300">
        <f ca="1">'Profile with CoM'!DU105*f_FinCalc</f>
        <v>0</v>
      </c>
      <c r="DV105" s="300">
        <f ca="1">'Profile with CoM'!DV105*f_FinCalc</f>
        <v>0</v>
      </c>
      <c r="DW105" s="300">
        <f ca="1">'Profile with CoM'!DW105*f_FinCalc</f>
        <v>0</v>
      </c>
      <c r="DX105" s="300">
        <f ca="1">'Profile with CoM'!DX105*f_FinCalc</f>
        <v>0</v>
      </c>
      <c r="DY105" s="300">
        <f ca="1">'Profile with CoM'!DY105*f_FinCalc</f>
        <v>0</v>
      </c>
      <c r="DZ105" s="300">
        <f ca="1">'Profile with CoM'!DZ105*f_FinCalc</f>
        <v>0</v>
      </c>
      <c r="EA105" s="300">
        <f ca="1">'Profile with CoM'!EA105*f_FinCalc</f>
        <v>0</v>
      </c>
      <c r="EB105" s="300">
        <f ca="1">'Profile with CoM'!EB105*f_FinCalc</f>
        <v>0</v>
      </c>
      <c r="EC105" s="300">
        <f ca="1">'Profile with CoM'!EC105*f_FinCalc</f>
        <v>0</v>
      </c>
      <c r="ED105" s="300">
        <f ca="1">'Profile with CoM'!ED105*f_FinCalc</f>
        <v>0</v>
      </c>
      <c r="EE105" s="300">
        <f ca="1">'Profile with CoM'!EE105*f_FinCalc</f>
        <v>0</v>
      </c>
      <c r="EF105" s="300">
        <f ca="1">'Profile with CoM'!EF105*f_FinCalc</f>
        <v>0</v>
      </c>
      <c r="EG105" s="300">
        <f ca="1">'Profile with CoM'!EG105*f_FinCalc</f>
        <v>0</v>
      </c>
      <c r="EH105" s="300">
        <f ca="1">'Profile with CoM'!EH105*f_FinCalc</f>
        <v>0</v>
      </c>
      <c r="EI105" s="300">
        <f ca="1">'Profile with CoM'!EI105*f_FinCalc</f>
        <v>0</v>
      </c>
      <c r="EJ105" s="300">
        <f ca="1">'Profile with CoM'!EJ105*f_FinCalc</f>
        <v>0</v>
      </c>
      <c r="EK105" s="300">
        <f ca="1">'Profile with CoM'!EK105*f_FinCalc</f>
        <v>0</v>
      </c>
      <c r="EL105" s="300">
        <f ca="1">'Profile with CoM'!EL105*f_FinCalc</f>
        <v>0</v>
      </c>
      <c r="EM105" s="300">
        <f ca="1">'Profile with CoM'!EM105*f_FinCalc</f>
        <v>0</v>
      </c>
      <c r="EN105" s="300">
        <f ca="1">'Profile with CoM'!EN105*f_FinCalc</f>
        <v>0</v>
      </c>
      <c r="EO105" s="300">
        <f ca="1">'Profile with CoM'!EO105*f_FinCalc</f>
        <v>0</v>
      </c>
      <c r="EP105" s="300">
        <f ca="1">'Profile with CoM'!EP105*f_FinCalc</f>
        <v>0</v>
      </c>
      <c r="EQ105" s="300">
        <f ca="1">'Profile with CoM'!EQ105*f_FinCalc</f>
        <v>0</v>
      </c>
      <c r="ER105" s="300">
        <f ca="1">'Profile with CoM'!ER105*f_FinCalc</f>
        <v>0</v>
      </c>
      <c r="ES105" s="300">
        <f ca="1">'Profile with CoM'!ES105*f_FinCalc</f>
        <v>0</v>
      </c>
      <c r="ET105" s="300">
        <f ca="1">'Profile with CoM'!ET105*f_FinCalc</f>
        <v>0</v>
      </c>
      <c r="EU105" s="300">
        <f ca="1">'Profile with CoM'!EU105*f_FinCalc</f>
        <v>0</v>
      </c>
      <c r="EV105" s="300">
        <f ca="1">'Profile with CoM'!EV105*f_FinCalc</f>
        <v>0</v>
      </c>
      <c r="EW105" s="300">
        <f ca="1">'Profile with CoM'!EW105*f_FinCalc</f>
        <v>0</v>
      </c>
      <c r="EX105" s="300">
        <f ca="1">'Profile with CoM'!EX105*f_FinCalc</f>
        <v>0</v>
      </c>
      <c r="EY105" s="612"/>
      <c r="EZ105" s="757" t="str">
        <f>'Main Input'!EZ105</f>
        <v>RPI</v>
      </c>
      <c r="FA105" s="757" t="str">
        <f>'Main Input'!FA105</f>
        <v>N/A</v>
      </c>
      <c r="FB105" s="766">
        <f>'Main Input'!FB105</f>
        <v>0</v>
      </c>
      <c r="FC105" s="766" t="str">
        <f>'Main Input'!FC105</f>
        <v>IT Solutions</v>
      </c>
      <c r="FD105" s="766" t="str">
        <f>'Main Input'!FD105</f>
        <v>Managed Services</v>
      </c>
      <c r="FE105" s="757" t="str">
        <f>'Main Input'!FE105</f>
        <v>Opex</v>
      </c>
      <c r="FF105" s="757" t="str">
        <f>'Main Input'!FF105</f>
        <v>ContractAccrual</v>
      </c>
      <c r="FG105" s="757" t="str">
        <f>'Main Input'!FG105</f>
        <v>Expense</v>
      </c>
      <c r="FH105" s="767" t="str">
        <f>'Main Input'!FH105</f>
        <v>A</v>
      </c>
      <c r="FI105" s="768">
        <f>'Main Input'!FI105</f>
        <v>0.22</v>
      </c>
      <c r="FJ105" s="768">
        <f>'Main Input'!FJ105</f>
        <v>0</v>
      </c>
      <c r="FK105" s="612"/>
      <c r="FL105" s="531">
        <f t="shared" si="32"/>
        <v>0</v>
      </c>
      <c r="FM105" s="86"/>
      <c r="FN105" s="612"/>
    </row>
    <row r="106" spans="1:170" ht="12.75" customHeight="1">
      <c r="A106" s="750" t="str">
        <f>'Main Input'!A106</f>
        <v>MTB</v>
      </c>
      <c r="B106" s="762" t="str">
        <f>'Main Input'!B106</f>
        <v>Business Unit</v>
      </c>
      <c r="C106" s="762" t="str">
        <f>'Main Input'!C106</f>
        <v>Labour</v>
      </c>
      <c r="D106" s="762" t="str">
        <f>'Main Input'!D106</f>
        <v>TFR</v>
      </c>
      <c r="E106" s="762" t="str">
        <f>'Main Input'!E106</f>
        <v>Migration Engineer #25 (Wintel)</v>
      </c>
      <c r="F106" s="753" t="str">
        <f>'Main Input'!F106</f>
        <v>direct</v>
      </c>
      <c r="G106" s="753" t="str">
        <f>'Main Input'!G106</f>
        <v>Person</v>
      </c>
      <c r="H106" s="753" t="str">
        <f>'Main Input'!H106</f>
        <v>SDC.TSS.4</v>
      </c>
      <c r="I106" s="753">
        <f>'Main Input'!I106</f>
        <v>0</v>
      </c>
      <c r="J106" s="753">
        <f>'Main Input'!J106</f>
        <v>0</v>
      </c>
      <c r="K106" s="753" t="str">
        <f>'Main Input'!K106</f>
        <v>FJS</v>
      </c>
      <c r="L106" s="753" t="str">
        <f>'Main Input'!L106</f>
        <v>pTran</v>
      </c>
      <c r="M106" s="753">
        <f>'Main Input'!M106</f>
        <v>0</v>
      </c>
      <c r="N106" s="753">
        <f>'Main Input'!N106</f>
        <v>0</v>
      </c>
      <c r="O106" s="753" t="str">
        <f>'Main Input'!O106</f>
        <v>SPAIN</v>
      </c>
      <c r="P106" s="753">
        <f>'Main Input'!P106</f>
        <v>313</v>
      </c>
      <c r="Q106" s="753" t="str">
        <f>'Main Input'!Q106</f>
        <v>EUR</v>
      </c>
      <c r="R106" s="753" t="str">
        <f>'Main Input'!R106</f>
        <v>EMEA</v>
      </c>
      <c r="S106" s="753" t="str">
        <f>'Main Input'!S106</f>
        <v>Local</v>
      </c>
      <c r="T106" s="753">
        <f>'Main Input'!T106</f>
        <v>0</v>
      </c>
      <c r="U106" s="753">
        <f>'Main Input'!U106</f>
        <v>0</v>
      </c>
      <c r="V106" s="753" t="str">
        <f>'Main Input'!V106</f>
        <v>4_ATP</v>
      </c>
      <c r="W106" s="753">
        <f>'Main Input'!W106</f>
        <v>0</v>
      </c>
      <c r="X106" s="753">
        <f>'Main Input'!X106</f>
        <v>0</v>
      </c>
      <c r="Y106" s="753">
        <f>'Main Input'!Y106</f>
        <v>0</v>
      </c>
      <c r="Z106" s="753">
        <f>'Main Input'!Z106</f>
        <v>0</v>
      </c>
      <c r="AA106" s="753">
        <f>'Main Input'!AA106</f>
        <v>0</v>
      </c>
      <c r="AB106" s="763">
        <f>'Main Input'!AB106</f>
        <v>0</v>
      </c>
      <c r="AC106" s="763" t="str">
        <f>'Main Input'!AC106</f>
        <v>Days</v>
      </c>
      <c r="AD106" s="764">
        <f>'Main Input'!AD106</f>
        <v>85</v>
      </c>
      <c r="AE106" s="765">
        <f t="shared" ca="1" si="30"/>
        <v>35630.02492930548</v>
      </c>
      <c r="AF106" s="299">
        <f ca="1">'Profile with CoM'!AF106*f_FinCalc</f>
        <v>0</v>
      </c>
      <c r="AG106" s="300">
        <f ca="1">'Profile with CoM'!AG106*f_FinCalc</f>
        <v>0</v>
      </c>
      <c r="AH106" s="300">
        <f ca="1">'Profile with CoM'!AH106*f_FinCalc</f>
        <v>0</v>
      </c>
      <c r="AI106" s="300">
        <f ca="1">'Profile with CoM'!AI106*f_FinCalc</f>
        <v>0</v>
      </c>
      <c r="AJ106" s="300">
        <f ca="1">'Profile with CoM'!AJ106*f_FinCalc</f>
        <v>0</v>
      </c>
      <c r="AK106" s="300">
        <f ca="1">'Profile with CoM'!AK106*f_FinCalc</f>
        <v>35630.02492930548</v>
      </c>
      <c r="AL106" s="300">
        <f ca="1">'Profile with CoM'!AL106*f_FinCalc</f>
        <v>0</v>
      </c>
      <c r="AM106" s="300">
        <f ca="1">'Profile with CoM'!AM106*f_FinCalc</f>
        <v>0</v>
      </c>
      <c r="AN106" s="300">
        <f ca="1">'Profile with CoM'!AN106*f_FinCalc</f>
        <v>0</v>
      </c>
      <c r="AO106" s="300">
        <f ca="1">'Profile with CoM'!AO106*f_FinCalc</f>
        <v>0</v>
      </c>
      <c r="AP106" s="300">
        <f ca="1">'Profile with CoM'!AP106*f_FinCalc</f>
        <v>0</v>
      </c>
      <c r="AQ106" s="300">
        <f ca="1">'Profile with CoM'!AQ106*f_FinCalc</f>
        <v>0</v>
      </c>
      <c r="AR106" s="300">
        <f ca="1">'Profile with CoM'!AR106*f_FinCalc</f>
        <v>0</v>
      </c>
      <c r="AS106" s="300">
        <f ca="1">'Profile with CoM'!AS106*f_FinCalc</f>
        <v>0</v>
      </c>
      <c r="AT106" s="300">
        <f ca="1">'Profile with CoM'!AT106*f_FinCalc</f>
        <v>0</v>
      </c>
      <c r="AU106" s="300">
        <f ca="1">'Profile with CoM'!AU106*f_FinCalc</f>
        <v>0</v>
      </c>
      <c r="AV106" s="300">
        <f ca="1">'Profile with CoM'!AV106*f_FinCalc</f>
        <v>0</v>
      </c>
      <c r="AW106" s="300">
        <f ca="1">'Profile with CoM'!AW106*f_FinCalc</f>
        <v>0</v>
      </c>
      <c r="AX106" s="300">
        <f ca="1">'Profile with CoM'!AX106*f_FinCalc</f>
        <v>0</v>
      </c>
      <c r="AY106" s="300">
        <f ca="1">'Profile with CoM'!AY106*f_FinCalc</f>
        <v>0</v>
      </c>
      <c r="AZ106" s="300">
        <f ca="1">'Profile with CoM'!AZ106*f_FinCalc</f>
        <v>0</v>
      </c>
      <c r="BA106" s="300">
        <f ca="1">'Profile with CoM'!BA106*f_FinCalc</f>
        <v>0</v>
      </c>
      <c r="BB106" s="300">
        <f ca="1">'Profile with CoM'!BB106*f_FinCalc</f>
        <v>0</v>
      </c>
      <c r="BC106" s="300">
        <f ca="1">'Profile with CoM'!BC106*f_FinCalc</f>
        <v>0</v>
      </c>
      <c r="BD106" s="300">
        <f ca="1">'Profile with CoM'!BD106*f_FinCalc</f>
        <v>0</v>
      </c>
      <c r="BE106" s="300">
        <f ca="1">'Profile with CoM'!BE106*f_FinCalc</f>
        <v>0</v>
      </c>
      <c r="BF106" s="300">
        <f ca="1">'Profile with CoM'!BF106*f_FinCalc</f>
        <v>0</v>
      </c>
      <c r="BG106" s="300">
        <f ca="1">'Profile with CoM'!BG106*f_FinCalc</f>
        <v>0</v>
      </c>
      <c r="BH106" s="300">
        <f ca="1">'Profile with CoM'!BH106*f_FinCalc</f>
        <v>0</v>
      </c>
      <c r="BI106" s="300">
        <f ca="1">'Profile with CoM'!BI106*f_FinCalc</f>
        <v>0</v>
      </c>
      <c r="BJ106" s="300">
        <f ca="1">'Profile with CoM'!BJ106*f_FinCalc</f>
        <v>0</v>
      </c>
      <c r="BK106" s="300">
        <f ca="1">'Profile with CoM'!BK106*f_FinCalc</f>
        <v>0</v>
      </c>
      <c r="BL106" s="300">
        <f ca="1">'Profile with CoM'!BL106*f_FinCalc</f>
        <v>0</v>
      </c>
      <c r="BM106" s="300">
        <f ca="1">'Profile with CoM'!BM106*f_FinCalc</f>
        <v>0</v>
      </c>
      <c r="BN106" s="300">
        <f ca="1">'Profile with CoM'!BN106*f_FinCalc</f>
        <v>0</v>
      </c>
      <c r="BO106" s="300">
        <f ca="1">'Profile with CoM'!BO106*f_FinCalc</f>
        <v>0</v>
      </c>
      <c r="BP106" s="300">
        <f ca="1">'Profile with CoM'!BP106*f_FinCalc</f>
        <v>0</v>
      </c>
      <c r="BQ106" s="300">
        <f ca="1">'Profile with CoM'!BQ106*f_FinCalc</f>
        <v>0</v>
      </c>
      <c r="BR106" s="300">
        <f ca="1">'Profile with CoM'!BR106*f_FinCalc</f>
        <v>0</v>
      </c>
      <c r="BS106" s="300">
        <f ca="1">'Profile with CoM'!BS106*f_FinCalc</f>
        <v>0</v>
      </c>
      <c r="BT106" s="300">
        <f ca="1">'Profile with CoM'!BT106*f_FinCalc</f>
        <v>0</v>
      </c>
      <c r="BU106" s="300">
        <f ca="1">'Profile with CoM'!BU106*f_FinCalc</f>
        <v>0</v>
      </c>
      <c r="BV106" s="300">
        <f ca="1">'Profile with CoM'!BV106*f_FinCalc</f>
        <v>0</v>
      </c>
      <c r="BW106" s="300">
        <f ca="1">'Profile with CoM'!BW106*f_FinCalc</f>
        <v>0</v>
      </c>
      <c r="BX106" s="300">
        <f ca="1">'Profile with CoM'!BX106*f_FinCalc</f>
        <v>0</v>
      </c>
      <c r="BY106" s="300">
        <f ca="1">'Profile with CoM'!BY106*f_FinCalc</f>
        <v>0</v>
      </c>
      <c r="BZ106" s="300">
        <f ca="1">'Profile with CoM'!BZ106*f_FinCalc</f>
        <v>0</v>
      </c>
      <c r="CA106" s="300">
        <f ca="1">'Profile with CoM'!CA106*f_FinCalc</f>
        <v>0</v>
      </c>
      <c r="CB106" s="300">
        <f ca="1">'Profile with CoM'!CB106*f_FinCalc</f>
        <v>0</v>
      </c>
      <c r="CC106" s="300">
        <f ca="1">'Profile with CoM'!CC106*f_FinCalc</f>
        <v>0</v>
      </c>
      <c r="CD106" s="300">
        <f ca="1">'Profile with CoM'!CD106*f_FinCalc</f>
        <v>0</v>
      </c>
      <c r="CE106" s="300">
        <f ca="1">'Profile with CoM'!CE106*f_FinCalc</f>
        <v>0</v>
      </c>
      <c r="CF106" s="300">
        <f ca="1">'Profile with CoM'!CF106*f_FinCalc</f>
        <v>0</v>
      </c>
      <c r="CG106" s="300">
        <f ca="1">'Profile with CoM'!CG106*f_FinCalc</f>
        <v>0</v>
      </c>
      <c r="CH106" s="300">
        <f ca="1">'Profile with CoM'!CH106*f_FinCalc</f>
        <v>0</v>
      </c>
      <c r="CI106" s="300">
        <f ca="1">'Profile with CoM'!CI106*f_FinCalc</f>
        <v>0</v>
      </c>
      <c r="CJ106" s="300">
        <f ca="1">'Profile with CoM'!CJ106*f_FinCalc</f>
        <v>0</v>
      </c>
      <c r="CK106" s="300">
        <f ca="1">'Profile with CoM'!CK106*f_FinCalc</f>
        <v>0</v>
      </c>
      <c r="CL106" s="300">
        <f ca="1">'Profile with CoM'!CL106*f_FinCalc</f>
        <v>0</v>
      </c>
      <c r="CM106" s="300">
        <f ca="1">'Profile with CoM'!CM106*f_FinCalc</f>
        <v>0</v>
      </c>
      <c r="CN106" s="300">
        <f ca="1">'Profile with CoM'!CN106*f_FinCalc</f>
        <v>0</v>
      </c>
      <c r="CO106" s="300">
        <f ca="1">'Profile with CoM'!CO106*f_FinCalc</f>
        <v>0</v>
      </c>
      <c r="CP106" s="300">
        <f ca="1">'Profile with CoM'!CP106*f_FinCalc</f>
        <v>0</v>
      </c>
      <c r="CQ106" s="300">
        <f ca="1">'Profile with CoM'!CQ106*f_FinCalc</f>
        <v>0</v>
      </c>
      <c r="CR106" s="300">
        <f ca="1">'Profile with CoM'!CR106*f_FinCalc</f>
        <v>0</v>
      </c>
      <c r="CS106" s="300">
        <f ca="1">'Profile with CoM'!CS106*f_FinCalc</f>
        <v>0</v>
      </c>
      <c r="CT106" s="300">
        <f ca="1">'Profile with CoM'!CT106*f_FinCalc</f>
        <v>0</v>
      </c>
      <c r="CU106" s="300">
        <f ca="1">'Profile with CoM'!CU106*f_FinCalc</f>
        <v>0</v>
      </c>
      <c r="CV106" s="300">
        <f ca="1">'Profile with CoM'!CV106*f_FinCalc</f>
        <v>0</v>
      </c>
      <c r="CW106" s="300">
        <f ca="1">'Profile with CoM'!CW106*f_FinCalc</f>
        <v>0</v>
      </c>
      <c r="CX106" s="300">
        <f ca="1">'Profile with CoM'!CX106*f_FinCalc</f>
        <v>0</v>
      </c>
      <c r="CY106" s="300">
        <f ca="1">'Profile with CoM'!CY106*f_FinCalc</f>
        <v>0</v>
      </c>
      <c r="CZ106" s="300">
        <f ca="1">'Profile with CoM'!CZ106*f_FinCalc</f>
        <v>0</v>
      </c>
      <c r="DA106" s="300">
        <f ca="1">'Profile with CoM'!DA106*f_FinCalc</f>
        <v>0</v>
      </c>
      <c r="DB106" s="300">
        <f ca="1">'Profile with CoM'!DB106*f_FinCalc</f>
        <v>0</v>
      </c>
      <c r="DC106" s="300">
        <f ca="1">'Profile with CoM'!DC106*f_FinCalc</f>
        <v>0</v>
      </c>
      <c r="DD106" s="300">
        <f ca="1">'Profile with CoM'!DD106*f_FinCalc</f>
        <v>0</v>
      </c>
      <c r="DE106" s="300">
        <f ca="1">'Profile with CoM'!DE106*f_FinCalc</f>
        <v>0</v>
      </c>
      <c r="DF106" s="300">
        <f ca="1">'Profile with CoM'!DF106*f_FinCalc</f>
        <v>0</v>
      </c>
      <c r="DG106" s="300">
        <f ca="1">'Profile with CoM'!DG106*f_FinCalc</f>
        <v>0</v>
      </c>
      <c r="DH106" s="300">
        <f ca="1">'Profile with CoM'!DH106*f_FinCalc</f>
        <v>0</v>
      </c>
      <c r="DI106" s="300">
        <f ca="1">'Profile with CoM'!DI106*f_FinCalc</f>
        <v>0</v>
      </c>
      <c r="DJ106" s="300">
        <f ca="1">'Profile with CoM'!DJ106*f_FinCalc</f>
        <v>0</v>
      </c>
      <c r="DK106" s="300">
        <f ca="1">'Profile with CoM'!DK106*f_FinCalc</f>
        <v>0</v>
      </c>
      <c r="DL106" s="300">
        <f ca="1">'Profile with CoM'!DL106*f_FinCalc</f>
        <v>0</v>
      </c>
      <c r="DM106" s="300">
        <f ca="1">'Profile with CoM'!DM106*f_FinCalc</f>
        <v>0</v>
      </c>
      <c r="DN106" s="300">
        <f ca="1">'Profile with CoM'!DN106*f_FinCalc</f>
        <v>0</v>
      </c>
      <c r="DO106" s="300">
        <f ca="1">'Profile with CoM'!DO106*f_FinCalc</f>
        <v>0</v>
      </c>
      <c r="DP106" s="300">
        <f ca="1">'Profile with CoM'!DP106*f_FinCalc</f>
        <v>0</v>
      </c>
      <c r="DQ106" s="300">
        <f ca="1">'Profile with CoM'!DQ106*f_FinCalc</f>
        <v>0</v>
      </c>
      <c r="DR106" s="300">
        <f ca="1">'Profile with CoM'!DR106*f_FinCalc</f>
        <v>0</v>
      </c>
      <c r="DS106" s="300">
        <f ca="1">'Profile with CoM'!DS106*f_FinCalc</f>
        <v>0</v>
      </c>
      <c r="DT106" s="300">
        <f ca="1">'Profile with CoM'!DT106*f_FinCalc</f>
        <v>0</v>
      </c>
      <c r="DU106" s="300">
        <f ca="1">'Profile with CoM'!DU106*f_FinCalc</f>
        <v>0</v>
      </c>
      <c r="DV106" s="300">
        <f ca="1">'Profile with CoM'!DV106*f_FinCalc</f>
        <v>0</v>
      </c>
      <c r="DW106" s="300">
        <f ca="1">'Profile with CoM'!DW106*f_FinCalc</f>
        <v>0</v>
      </c>
      <c r="DX106" s="300">
        <f ca="1">'Profile with CoM'!DX106*f_FinCalc</f>
        <v>0</v>
      </c>
      <c r="DY106" s="300">
        <f ca="1">'Profile with CoM'!DY106*f_FinCalc</f>
        <v>0</v>
      </c>
      <c r="DZ106" s="300">
        <f ca="1">'Profile with CoM'!DZ106*f_FinCalc</f>
        <v>0</v>
      </c>
      <c r="EA106" s="300">
        <f ca="1">'Profile with CoM'!EA106*f_FinCalc</f>
        <v>0</v>
      </c>
      <c r="EB106" s="300">
        <f ca="1">'Profile with CoM'!EB106*f_FinCalc</f>
        <v>0</v>
      </c>
      <c r="EC106" s="300">
        <f ca="1">'Profile with CoM'!EC106*f_FinCalc</f>
        <v>0</v>
      </c>
      <c r="ED106" s="300">
        <f ca="1">'Profile with CoM'!ED106*f_FinCalc</f>
        <v>0</v>
      </c>
      <c r="EE106" s="300">
        <f ca="1">'Profile with CoM'!EE106*f_FinCalc</f>
        <v>0</v>
      </c>
      <c r="EF106" s="300">
        <f ca="1">'Profile with CoM'!EF106*f_FinCalc</f>
        <v>0</v>
      </c>
      <c r="EG106" s="300">
        <f ca="1">'Profile with CoM'!EG106*f_FinCalc</f>
        <v>0</v>
      </c>
      <c r="EH106" s="300">
        <f ca="1">'Profile with CoM'!EH106*f_FinCalc</f>
        <v>0</v>
      </c>
      <c r="EI106" s="300">
        <f ca="1">'Profile with CoM'!EI106*f_FinCalc</f>
        <v>0</v>
      </c>
      <c r="EJ106" s="300">
        <f ca="1">'Profile with CoM'!EJ106*f_FinCalc</f>
        <v>0</v>
      </c>
      <c r="EK106" s="300">
        <f ca="1">'Profile with CoM'!EK106*f_FinCalc</f>
        <v>0</v>
      </c>
      <c r="EL106" s="300">
        <f ca="1">'Profile with CoM'!EL106*f_FinCalc</f>
        <v>0</v>
      </c>
      <c r="EM106" s="300">
        <f ca="1">'Profile with CoM'!EM106*f_FinCalc</f>
        <v>0</v>
      </c>
      <c r="EN106" s="300">
        <f ca="1">'Profile with CoM'!EN106*f_FinCalc</f>
        <v>0</v>
      </c>
      <c r="EO106" s="300">
        <f ca="1">'Profile with CoM'!EO106*f_FinCalc</f>
        <v>0</v>
      </c>
      <c r="EP106" s="300">
        <f ca="1">'Profile with CoM'!EP106*f_FinCalc</f>
        <v>0</v>
      </c>
      <c r="EQ106" s="300">
        <f ca="1">'Profile with CoM'!EQ106*f_FinCalc</f>
        <v>0</v>
      </c>
      <c r="ER106" s="300">
        <f ca="1">'Profile with CoM'!ER106*f_FinCalc</f>
        <v>0</v>
      </c>
      <c r="ES106" s="300">
        <f ca="1">'Profile with CoM'!ES106*f_FinCalc</f>
        <v>0</v>
      </c>
      <c r="ET106" s="300">
        <f ca="1">'Profile with CoM'!ET106*f_FinCalc</f>
        <v>0</v>
      </c>
      <c r="EU106" s="300">
        <f ca="1">'Profile with CoM'!EU106*f_FinCalc</f>
        <v>0</v>
      </c>
      <c r="EV106" s="300">
        <f ca="1">'Profile with CoM'!EV106*f_FinCalc</f>
        <v>0</v>
      </c>
      <c r="EW106" s="300">
        <f ca="1">'Profile with CoM'!EW106*f_FinCalc</f>
        <v>0</v>
      </c>
      <c r="EX106" s="300">
        <f ca="1">'Profile with CoM'!EX106*f_FinCalc</f>
        <v>0</v>
      </c>
      <c r="EY106" s="612"/>
      <c r="EZ106" s="757" t="str">
        <f>'Main Input'!EZ106</f>
        <v>RPI</v>
      </c>
      <c r="FA106" s="757" t="str">
        <f>'Main Input'!FA106</f>
        <v>N/A</v>
      </c>
      <c r="FB106" s="766">
        <f>'Main Input'!FB106</f>
        <v>0</v>
      </c>
      <c r="FC106" s="766" t="str">
        <f>'Main Input'!FC106</f>
        <v>IT Solutions</v>
      </c>
      <c r="FD106" s="766" t="str">
        <f>'Main Input'!FD106</f>
        <v>Managed Services</v>
      </c>
      <c r="FE106" s="757" t="str">
        <f>'Main Input'!FE106</f>
        <v>Opex</v>
      </c>
      <c r="FF106" s="757" t="str">
        <f>'Main Input'!FF106</f>
        <v>ContractAccrual</v>
      </c>
      <c r="FG106" s="757" t="str">
        <f>'Main Input'!FG106</f>
        <v>Expense</v>
      </c>
      <c r="FH106" s="767" t="str">
        <f>'Main Input'!FH106</f>
        <v>A</v>
      </c>
      <c r="FI106" s="768">
        <f>'Main Input'!FI106</f>
        <v>0.22</v>
      </c>
      <c r="FJ106" s="768">
        <f>'Main Input'!FJ106</f>
        <v>0</v>
      </c>
      <c r="FK106" s="612"/>
      <c r="FL106" s="531">
        <f t="shared" si="32"/>
        <v>0</v>
      </c>
      <c r="FM106" s="86"/>
      <c r="FN106" s="612"/>
    </row>
    <row r="107" spans="1:170" ht="12.75" customHeight="1">
      <c r="A107" s="750" t="str">
        <f>'Main Input'!A107</f>
        <v>MTB</v>
      </c>
      <c r="B107" s="762" t="str">
        <f>'Main Input'!B107</f>
        <v>Business Unit</v>
      </c>
      <c r="C107" s="762" t="str">
        <f>'Main Input'!C107</f>
        <v>Labour</v>
      </c>
      <c r="D107" s="762" t="str">
        <f>'Main Input'!D107</f>
        <v>TFR</v>
      </c>
      <c r="E107" s="762" t="str">
        <f>'Main Input'!E107</f>
        <v>Migration Engineer #26 (Wintel)</v>
      </c>
      <c r="F107" s="753" t="str">
        <f>'Main Input'!F107</f>
        <v>direct</v>
      </c>
      <c r="G107" s="753" t="str">
        <f>'Main Input'!G107</f>
        <v>Person</v>
      </c>
      <c r="H107" s="753" t="str">
        <f>'Main Input'!H107</f>
        <v>SDC.TSS.4</v>
      </c>
      <c r="I107" s="753">
        <f>'Main Input'!I107</f>
        <v>0</v>
      </c>
      <c r="J107" s="753">
        <f>'Main Input'!J107</f>
        <v>0</v>
      </c>
      <c r="K107" s="753" t="str">
        <f>'Main Input'!K107</f>
        <v>FJS</v>
      </c>
      <c r="L107" s="753" t="str">
        <f>'Main Input'!L107</f>
        <v>pTran</v>
      </c>
      <c r="M107" s="753">
        <f>'Main Input'!M107</f>
        <v>0</v>
      </c>
      <c r="N107" s="753">
        <f>'Main Input'!N107</f>
        <v>0</v>
      </c>
      <c r="O107" s="753" t="str">
        <f>'Main Input'!O107</f>
        <v>SPAIN</v>
      </c>
      <c r="P107" s="753">
        <f>'Main Input'!P107</f>
        <v>313</v>
      </c>
      <c r="Q107" s="753" t="str">
        <f>'Main Input'!Q107</f>
        <v>EUR</v>
      </c>
      <c r="R107" s="753" t="str">
        <f>'Main Input'!R107</f>
        <v>EMEA</v>
      </c>
      <c r="S107" s="753" t="str">
        <f>'Main Input'!S107</f>
        <v>Local</v>
      </c>
      <c r="T107" s="753">
        <f>'Main Input'!T107</f>
        <v>0</v>
      </c>
      <c r="U107" s="753">
        <f>'Main Input'!U107</f>
        <v>0</v>
      </c>
      <c r="V107" s="753" t="str">
        <f>'Main Input'!V107</f>
        <v>4_ATP</v>
      </c>
      <c r="W107" s="753">
        <f>'Main Input'!W107</f>
        <v>0</v>
      </c>
      <c r="X107" s="753">
        <f>'Main Input'!X107</f>
        <v>0</v>
      </c>
      <c r="Y107" s="753">
        <f>'Main Input'!Y107</f>
        <v>0</v>
      </c>
      <c r="Z107" s="753">
        <f>'Main Input'!Z107</f>
        <v>0</v>
      </c>
      <c r="AA107" s="753">
        <f>'Main Input'!AA107</f>
        <v>0</v>
      </c>
      <c r="AB107" s="763">
        <f>'Main Input'!AB107</f>
        <v>0</v>
      </c>
      <c r="AC107" s="763" t="str">
        <f>'Main Input'!AC107</f>
        <v>Days</v>
      </c>
      <c r="AD107" s="764">
        <f>'Main Input'!AD107</f>
        <v>85</v>
      </c>
      <c r="AE107" s="765">
        <f t="shared" ca="1" si="30"/>
        <v>35630.02492930548</v>
      </c>
      <c r="AF107" s="299">
        <f ca="1">'Profile with CoM'!AF107*f_FinCalc</f>
        <v>0</v>
      </c>
      <c r="AG107" s="300">
        <f ca="1">'Profile with CoM'!AG107*f_FinCalc</f>
        <v>0</v>
      </c>
      <c r="AH107" s="300">
        <f ca="1">'Profile with CoM'!AH107*f_FinCalc</f>
        <v>0</v>
      </c>
      <c r="AI107" s="300">
        <f ca="1">'Profile with CoM'!AI107*f_FinCalc</f>
        <v>0</v>
      </c>
      <c r="AJ107" s="300">
        <f ca="1">'Profile with CoM'!AJ107*f_FinCalc</f>
        <v>0</v>
      </c>
      <c r="AK107" s="300">
        <f ca="1">'Profile with CoM'!AK107*f_FinCalc</f>
        <v>35630.02492930548</v>
      </c>
      <c r="AL107" s="300">
        <f ca="1">'Profile with CoM'!AL107*f_FinCalc</f>
        <v>0</v>
      </c>
      <c r="AM107" s="300">
        <f ca="1">'Profile with CoM'!AM107*f_FinCalc</f>
        <v>0</v>
      </c>
      <c r="AN107" s="300">
        <f ca="1">'Profile with CoM'!AN107*f_FinCalc</f>
        <v>0</v>
      </c>
      <c r="AO107" s="300">
        <f ca="1">'Profile with CoM'!AO107*f_FinCalc</f>
        <v>0</v>
      </c>
      <c r="AP107" s="300">
        <f ca="1">'Profile with CoM'!AP107*f_FinCalc</f>
        <v>0</v>
      </c>
      <c r="AQ107" s="300">
        <f ca="1">'Profile with CoM'!AQ107*f_FinCalc</f>
        <v>0</v>
      </c>
      <c r="AR107" s="300">
        <f ca="1">'Profile with CoM'!AR107*f_FinCalc</f>
        <v>0</v>
      </c>
      <c r="AS107" s="300">
        <f ca="1">'Profile with CoM'!AS107*f_FinCalc</f>
        <v>0</v>
      </c>
      <c r="AT107" s="300">
        <f ca="1">'Profile with CoM'!AT107*f_FinCalc</f>
        <v>0</v>
      </c>
      <c r="AU107" s="300">
        <f ca="1">'Profile with CoM'!AU107*f_FinCalc</f>
        <v>0</v>
      </c>
      <c r="AV107" s="300">
        <f ca="1">'Profile with CoM'!AV107*f_FinCalc</f>
        <v>0</v>
      </c>
      <c r="AW107" s="300">
        <f ca="1">'Profile with CoM'!AW107*f_FinCalc</f>
        <v>0</v>
      </c>
      <c r="AX107" s="300">
        <f ca="1">'Profile with CoM'!AX107*f_FinCalc</f>
        <v>0</v>
      </c>
      <c r="AY107" s="300">
        <f ca="1">'Profile with CoM'!AY107*f_FinCalc</f>
        <v>0</v>
      </c>
      <c r="AZ107" s="300">
        <f ca="1">'Profile with CoM'!AZ107*f_FinCalc</f>
        <v>0</v>
      </c>
      <c r="BA107" s="300">
        <f ca="1">'Profile with CoM'!BA107*f_FinCalc</f>
        <v>0</v>
      </c>
      <c r="BB107" s="300">
        <f ca="1">'Profile with CoM'!BB107*f_FinCalc</f>
        <v>0</v>
      </c>
      <c r="BC107" s="300">
        <f ca="1">'Profile with CoM'!BC107*f_FinCalc</f>
        <v>0</v>
      </c>
      <c r="BD107" s="300">
        <f ca="1">'Profile with CoM'!BD107*f_FinCalc</f>
        <v>0</v>
      </c>
      <c r="BE107" s="300">
        <f ca="1">'Profile with CoM'!BE107*f_FinCalc</f>
        <v>0</v>
      </c>
      <c r="BF107" s="300">
        <f ca="1">'Profile with CoM'!BF107*f_FinCalc</f>
        <v>0</v>
      </c>
      <c r="BG107" s="300">
        <f ca="1">'Profile with CoM'!BG107*f_FinCalc</f>
        <v>0</v>
      </c>
      <c r="BH107" s="300">
        <f ca="1">'Profile with CoM'!BH107*f_FinCalc</f>
        <v>0</v>
      </c>
      <c r="BI107" s="300">
        <f ca="1">'Profile with CoM'!BI107*f_FinCalc</f>
        <v>0</v>
      </c>
      <c r="BJ107" s="300">
        <f ca="1">'Profile with CoM'!BJ107*f_FinCalc</f>
        <v>0</v>
      </c>
      <c r="BK107" s="300">
        <f ca="1">'Profile with CoM'!BK107*f_FinCalc</f>
        <v>0</v>
      </c>
      <c r="BL107" s="300">
        <f ca="1">'Profile with CoM'!BL107*f_FinCalc</f>
        <v>0</v>
      </c>
      <c r="BM107" s="300">
        <f ca="1">'Profile with CoM'!BM107*f_FinCalc</f>
        <v>0</v>
      </c>
      <c r="BN107" s="300">
        <f ca="1">'Profile with CoM'!BN107*f_FinCalc</f>
        <v>0</v>
      </c>
      <c r="BO107" s="300">
        <f ca="1">'Profile with CoM'!BO107*f_FinCalc</f>
        <v>0</v>
      </c>
      <c r="BP107" s="300">
        <f ca="1">'Profile with CoM'!BP107*f_FinCalc</f>
        <v>0</v>
      </c>
      <c r="BQ107" s="300">
        <f ca="1">'Profile with CoM'!BQ107*f_FinCalc</f>
        <v>0</v>
      </c>
      <c r="BR107" s="300">
        <f ca="1">'Profile with CoM'!BR107*f_FinCalc</f>
        <v>0</v>
      </c>
      <c r="BS107" s="300">
        <f ca="1">'Profile with CoM'!BS107*f_FinCalc</f>
        <v>0</v>
      </c>
      <c r="BT107" s="300">
        <f ca="1">'Profile with CoM'!BT107*f_FinCalc</f>
        <v>0</v>
      </c>
      <c r="BU107" s="300">
        <f ca="1">'Profile with CoM'!BU107*f_FinCalc</f>
        <v>0</v>
      </c>
      <c r="BV107" s="300">
        <f ca="1">'Profile with CoM'!BV107*f_FinCalc</f>
        <v>0</v>
      </c>
      <c r="BW107" s="300">
        <f ca="1">'Profile with CoM'!BW107*f_FinCalc</f>
        <v>0</v>
      </c>
      <c r="BX107" s="300">
        <f ca="1">'Profile with CoM'!BX107*f_FinCalc</f>
        <v>0</v>
      </c>
      <c r="BY107" s="300">
        <f ca="1">'Profile with CoM'!BY107*f_FinCalc</f>
        <v>0</v>
      </c>
      <c r="BZ107" s="300">
        <f ca="1">'Profile with CoM'!BZ107*f_FinCalc</f>
        <v>0</v>
      </c>
      <c r="CA107" s="300">
        <f ca="1">'Profile with CoM'!CA107*f_FinCalc</f>
        <v>0</v>
      </c>
      <c r="CB107" s="300">
        <f ca="1">'Profile with CoM'!CB107*f_FinCalc</f>
        <v>0</v>
      </c>
      <c r="CC107" s="300">
        <f ca="1">'Profile with CoM'!CC107*f_FinCalc</f>
        <v>0</v>
      </c>
      <c r="CD107" s="300">
        <f ca="1">'Profile with CoM'!CD107*f_FinCalc</f>
        <v>0</v>
      </c>
      <c r="CE107" s="300">
        <f ca="1">'Profile with CoM'!CE107*f_FinCalc</f>
        <v>0</v>
      </c>
      <c r="CF107" s="300">
        <f ca="1">'Profile with CoM'!CF107*f_FinCalc</f>
        <v>0</v>
      </c>
      <c r="CG107" s="300">
        <f ca="1">'Profile with CoM'!CG107*f_FinCalc</f>
        <v>0</v>
      </c>
      <c r="CH107" s="300">
        <f ca="1">'Profile with CoM'!CH107*f_FinCalc</f>
        <v>0</v>
      </c>
      <c r="CI107" s="300">
        <f ca="1">'Profile with CoM'!CI107*f_FinCalc</f>
        <v>0</v>
      </c>
      <c r="CJ107" s="300">
        <f ca="1">'Profile with CoM'!CJ107*f_FinCalc</f>
        <v>0</v>
      </c>
      <c r="CK107" s="300">
        <f ca="1">'Profile with CoM'!CK107*f_FinCalc</f>
        <v>0</v>
      </c>
      <c r="CL107" s="300">
        <f ca="1">'Profile with CoM'!CL107*f_FinCalc</f>
        <v>0</v>
      </c>
      <c r="CM107" s="300">
        <f ca="1">'Profile with CoM'!CM107*f_FinCalc</f>
        <v>0</v>
      </c>
      <c r="CN107" s="300">
        <f ca="1">'Profile with CoM'!CN107*f_FinCalc</f>
        <v>0</v>
      </c>
      <c r="CO107" s="300">
        <f ca="1">'Profile with CoM'!CO107*f_FinCalc</f>
        <v>0</v>
      </c>
      <c r="CP107" s="300">
        <f ca="1">'Profile with CoM'!CP107*f_FinCalc</f>
        <v>0</v>
      </c>
      <c r="CQ107" s="300">
        <f ca="1">'Profile with CoM'!CQ107*f_FinCalc</f>
        <v>0</v>
      </c>
      <c r="CR107" s="300">
        <f ca="1">'Profile with CoM'!CR107*f_FinCalc</f>
        <v>0</v>
      </c>
      <c r="CS107" s="300">
        <f ca="1">'Profile with CoM'!CS107*f_FinCalc</f>
        <v>0</v>
      </c>
      <c r="CT107" s="300">
        <f ca="1">'Profile with CoM'!CT107*f_FinCalc</f>
        <v>0</v>
      </c>
      <c r="CU107" s="300">
        <f ca="1">'Profile with CoM'!CU107*f_FinCalc</f>
        <v>0</v>
      </c>
      <c r="CV107" s="300">
        <f ca="1">'Profile with CoM'!CV107*f_FinCalc</f>
        <v>0</v>
      </c>
      <c r="CW107" s="300">
        <f ca="1">'Profile with CoM'!CW107*f_FinCalc</f>
        <v>0</v>
      </c>
      <c r="CX107" s="300">
        <f ca="1">'Profile with CoM'!CX107*f_FinCalc</f>
        <v>0</v>
      </c>
      <c r="CY107" s="300">
        <f ca="1">'Profile with CoM'!CY107*f_FinCalc</f>
        <v>0</v>
      </c>
      <c r="CZ107" s="300">
        <f ca="1">'Profile with CoM'!CZ107*f_FinCalc</f>
        <v>0</v>
      </c>
      <c r="DA107" s="300">
        <f ca="1">'Profile with CoM'!DA107*f_FinCalc</f>
        <v>0</v>
      </c>
      <c r="DB107" s="300">
        <f ca="1">'Profile with CoM'!DB107*f_FinCalc</f>
        <v>0</v>
      </c>
      <c r="DC107" s="300">
        <f ca="1">'Profile with CoM'!DC107*f_FinCalc</f>
        <v>0</v>
      </c>
      <c r="DD107" s="300">
        <f ca="1">'Profile with CoM'!DD107*f_FinCalc</f>
        <v>0</v>
      </c>
      <c r="DE107" s="300">
        <f ca="1">'Profile with CoM'!DE107*f_FinCalc</f>
        <v>0</v>
      </c>
      <c r="DF107" s="300">
        <f ca="1">'Profile with CoM'!DF107*f_FinCalc</f>
        <v>0</v>
      </c>
      <c r="DG107" s="300">
        <f ca="1">'Profile with CoM'!DG107*f_FinCalc</f>
        <v>0</v>
      </c>
      <c r="DH107" s="300">
        <f ca="1">'Profile with CoM'!DH107*f_FinCalc</f>
        <v>0</v>
      </c>
      <c r="DI107" s="300">
        <f ca="1">'Profile with CoM'!DI107*f_FinCalc</f>
        <v>0</v>
      </c>
      <c r="DJ107" s="300">
        <f ca="1">'Profile with CoM'!DJ107*f_FinCalc</f>
        <v>0</v>
      </c>
      <c r="DK107" s="300">
        <f ca="1">'Profile with CoM'!DK107*f_FinCalc</f>
        <v>0</v>
      </c>
      <c r="DL107" s="300">
        <f ca="1">'Profile with CoM'!DL107*f_FinCalc</f>
        <v>0</v>
      </c>
      <c r="DM107" s="300">
        <f ca="1">'Profile with CoM'!DM107*f_FinCalc</f>
        <v>0</v>
      </c>
      <c r="DN107" s="300">
        <f ca="1">'Profile with CoM'!DN107*f_FinCalc</f>
        <v>0</v>
      </c>
      <c r="DO107" s="300">
        <f ca="1">'Profile with CoM'!DO107*f_FinCalc</f>
        <v>0</v>
      </c>
      <c r="DP107" s="300">
        <f ca="1">'Profile with CoM'!DP107*f_FinCalc</f>
        <v>0</v>
      </c>
      <c r="DQ107" s="300">
        <f ca="1">'Profile with CoM'!DQ107*f_FinCalc</f>
        <v>0</v>
      </c>
      <c r="DR107" s="300">
        <f ca="1">'Profile with CoM'!DR107*f_FinCalc</f>
        <v>0</v>
      </c>
      <c r="DS107" s="300">
        <f ca="1">'Profile with CoM'!DS107*f_FinCalc</f>
        <v>0</v>
      </c>
      <c r="DT107" s="300">
        <f ca="1">'Profile with CoM'!DT107*f_FinCalc</f>
        <v>0</v>
      </c>
      <c r="DU107" s="300">
        <f ca="1">'Profile with CoM'!DU107*f_FinCalc</f>
        <v>0</v>
      </c>
      <c r="DV107" s="300">
        <f ca="1">'Profile with CoM'!DV107*f_FinCalc</f>
        <v>0</v>
      </c>
      <c r="DW107" s="300">
        <f ca="1">'Profile with CoM'!DW107*f_FinCalc</f>
        <v>0</v>
      </c>
      <c r="DX107" s="300">
        <f ca="1">'Profile with CoM'!DX107*f_FinCalc</f>
        <v>0</v>
      </c>
      <c r="DY107" s="300">
        <f ca="1">'Profile with CoM'!DY107*f_FinCalc</f>
        <v>0</v>
      </c>
      <c r="DZ107" s="300">
        <f ca="1">'Profile with CoM'!DZ107*f_FinCalc</f>
        <v>0</v>
      </c>
      <c r="EA107" s="300">
        <f ca="1">'Profile with CoM'!EA107*f_FinCalc</f>
        <v>0</v>
      </c>
      <c r="EB107" s="300">
        <f ca="1">'Profile with CoM'!EB107*f_FinCalc</f>
        <v>0</v>
      </c>
      <c r="EC107" s="300">
        <f ca="1">'Profile with CoM'!EC107*f_FinCalc</f>
        <v>0</v>
      </c>
      <c r="ED107" s="300">
        <f ca="1">'Profile with CoM'!ED107*f_FinCalc</f>
        <v>0</v>
      </c>
      <c r="EE107" s="300">
        <f ca="1">'Profile with CoM'!EE107*f_FinCalc</f>
        <v>0</v>
      </c>
      <c r="EF107" s="300">
        <f ca="1">'Profile with CoM'!EF107*f_FinCalc</f>
        <v>0</v>
      </c>
      <c r="EG107" s="300">
        <f ca="1">'Profile with CoM'!EG107*f_FinCalc</f>
        <v>0</v>
      </c>
      <c r="EH107" s="300">
        <f ca="1">'Profile with CoM'!EH107*f_FinCalc</f>
        <v>0</v>
      </c>
      <c r="EI107" s="300">
        <f ca="1">'Profile with CoM'!EI107*f_FinCalc</f>
        <v>0</v>
      </c>
      <c r="EJ107" s="300">
        <f ca="1">'Profile with CoM'!EJ107*f_FinCalc</f>
        <v>0</v>
      </c>
      <c r="EK107" s="300">
        <f ca="1">'Profile with CoM'!EK107*f_FinCalc</f>
        <v>0</v>
      </c>
      <c r="EL107" s="300">
        <f ca="1">'Profile with CoM'!EL107*f_FinCalc</f>
        <v>0</v>
      </c>
      <c r="EM107" s="300">
        <f ca="1">'Profile with CoM'!EM107*f_FinCalc</f>
        <v>0</v>
      </c>
      <c r="EN107" s="300">
        <f ca="1">'Profile with CoM'!EN107*f_FinCalc</f>
        <v>0</v>
      </c>
      <c r="EO107" s="300">
        <f ca="1">'Profile with CoM'!EO107*f_FinCalc</f>
        <v>0</v>
      </c>
      <c r="EP107" s="300">
        <f ca="1">'Profile with CoM'!EP107*f_FinCalc</f>
        <v>0</v>
      </c>
      <c r="EQ107" s="300">
        <f ca="1">'Profile with CoM'!EQ107*f_FinCalc</f>
        <v>0</v>
      </c>
      <c r="ER107" s="300">
        <f ca="1">'Profile with CoM'!ER107*f_FinCalc</f>
        <v>0</v>
      </c>
      <c r="ES107" s="300">
        <f ca="1">'Profile with CoM'!ES107*f_FinCalc</f>
        <v>0</v>
      </c>
      <c r="ET107" s="300">
        <f ca="1">'Profile with CoM'!ET107*f_FinCalc</f>
        <v>0</v>
      </c>
      <c r="EU107" s="300">
        <f ca="1">'Profile with CoM'!EU107*f_FinCalc</f>
        <v>0</v>
      </c>
      <c r="EV107" s="300">
        <f ca="1">'Profile with CoM'!EV107*f_FinCalc</f>
        <v>0</v>
      </c>
      <c r="EW107" s="300">
        <f ca="1">'Profile with CoM'!EW107*f_FinCalc</f>
        <v>0</v>
      </c>
      <c r="EX107" s="300">
        <f ca="1">'Profile with CoM'!EX107*f_FinCalc</f>
        <v>0</v>
      </c>
      <c r="EY107" s="612"/>
      <c r="EZ107" s="757" t="str">
        <f>'Main Input'!EZ107</f>
        <v>RPI</v>
      </c>
      <c r="FA107" s="757" t="str">
        <f>'Main Input'!FA107</f>
        <v>N/A</v>
      </c>
      <c r="FB107" s="766">
        <f>'Main Input'!FB107</f>
        <v>0</v>
      </c>
      <c r="FC107" s="766" t="str">
        <f>'Main Input'!FC107</f>
        <v>IT Solutions</v>
      </c>
      <c r="FD107" s="766" t="str">
        <f>'Main Input'!FD107</f>
        <v>Managed Services</v>
      </c>
      <c r="FE107" s="757" t="str">
        <f>'Main Input'!FE107</f>
        <v>Opex</v>
      </c>
      <c r="FF107" s="757" t="str">
        <f>'Main Input'!FF107</f>
        <v>ContractAccrual</v>
      </c>
      <c r="FG107" s="757" t="str">
        <f>'Main Input'!FG107</f>
        <v>Expense</v>
      </c>
      <c r="FH107" s="767" t="str">
        <f>'Main Input'!FH107</f>
        <v>A</v>
      </c>
      <c r="FI107" s="768">
        <f>'Main Input'!FI107</f>
        <v>0.22</v>
      </c>
      <c r="FJ107" s="768">
        <f>'Main Input'!FJ107</f>
        <v>0</v>
      </c>
      <c r="FK107" s="612"/>
      <c r="FL107" s="531">
        <f t="shared" si="32"/>
        <v>0</v>
      </c>
      <c r="FM107" s="86"/>
      <c r="FN107" s="612"/>
    </row>
    <row r="108" spans="1:170" ht="12.75" customHeight="1">
      <c r="A108" s="750" t="str">
        <f>'Main Input'!A108</f>
        <v>MTB</v>
      </c>
      <c r="B108" s="762" t="str">
        <f>'Main Input'!B108</f>
        <v>Business Unit</v>
      </c>
      <c r="C108" s="762" t="str">
        <f>'Main Input'!C108</f>
        <v>Labour</v>
      </c>
      <c r="D108" s="762" t="str">
        <f>'Main Input'!D108</f>
        <v>TFR</v>
      </c>
      <c r="E108" s="762" t="str">
        <f>'Main Input'!E108</f>
        <v>Migration Engineer #27 (Wintel)</v>
      </c>
      <c r="F108" s="753" t="str">
        <f>'Main Input'!F108</f>
        <v>direct</v>
      </c>
      <c r="G108" s="753" t="str">
        <f>'Main Input'!G108</f>
        <v>Person</v>
      </c>
      <c r="H108" s="753" t="str">
        <f>'Main Input'!H108</f>
        <v>SDC.TSS.4</v>
      </c>
      <c r="I108" s="753">
        <f>'Main Input'!I108</f>
        <v>0</v>
      </c>
      <c r="J108" s="753">
        <f>'Main Input'!J108</f>
        <v>0</v>
      </c>
      <c r="K108" s="753" t="str">
        <f>'Main Input'!K108</f>
        <v>FJS</v>
      </c>
      <c r="L108" s="753" t="str">
        <f>'Main Input'!L108</f>
        <v>pTran</v>
      </c>
      <c r="M108" s="753">
        <f>'Main Input'!M108</f>
        <v>0</v>
      </c>
      <c r="N108" s="753">
        <f>'Main Input'!N108</f>
        <v>0</v>
      </c>
      <c r="O108" s="753" t="str">
        <f>'Main Input'!O108</f>
        <v>SPAIN</v>
      </c>
      <c r="P108" s="753">
        <f>'Main Input'!P108</f>
        <v>313</v>
      </c>
      <c r="Q108" s="753" t="str">
        <f>'Main Input'!Q108</f>
        <v>EUR</v>
      </c>
      <c r="R108" s="753" t="str">
        <f>'Main Input'!R108</f>
        <v>EMEA</v>
      </c>
      <c r="S108" s="753" t="str">
        <f>'Main Input'!S108</f>
        <v>Local</v>
      </c>
      <c r="T108" s="753">
        <f>'Main Input'!T108</f>
        <v>0</v>
      </c>
      <c r="U108" s="753">
        <f>'Main Input'!U108</f>
        <v>0</v>
      </c>
      <c r="V108" s="753" t="str">
        <f>'Main Input'!V108</f>
        <v>4_ATP</v>
      </c>
      <c r="W108" s="753">
        <f>'Main Input'!W108</f>
        <v>0</v>
      </c>
      <c r="X108" s="753">
        <f>'Main Input'!X108</f>
        <v>0</v>
      </c>
      <c r="Y108" s="753">
        <f>'Main Input'!Y108</f>
        <v>0</v>
      </c>
      <c r="Z108" s="753">
        <f>'Main Input'!Z108</f>
        <v>0</v>
      </c>
      <c r="AA108" s="753">
        <f>'Main Input'!AA108</f>
        <v>0</v>
      </c>
      <c r="AB108" s="763">
        <f>'Main Input'!AB108</f>
        <v>0</v>
      </c>
      <c r="AC108" s="763" t="str">
        <f>'Main Input'!AC108</f>
        <v>Days</v>
      </c>
      <c r="AD108" s="764">
        <f>'Main Input'!AD108</f>
        <v>85</v>
      </c>
      <c r="AE108" s="765">
        <f t="shared" ca="1" si="30"/>
        <v>35630.02492930548</v>
      </c>
      <c r="AF108" s="299">
        <f ca="1">'Profile with CoM'!AF108*f_FinCalc</f>
        <v>0</v>
      </c>
      <c r="AG108" s="300">
        <f ca="1">'Profile with CoM'!AG108*f_FinCalc</f>
        <v>0</v>
      </c>
      <c r="AH108" s="300">
        <f ca="1">'Profile with CoM'!AH108*f_FinCalc</f>
        <v>0</v>
      </c>
      <c r="AI108" s="300">
        <f ca="1">'Profile with CoM'!AI108*f_FinCalc</f>
        <v>0</v>
      </c>
      <c r="AJ108" s="300">
        <f ca="1">'Profile with CoM'!AJ108*f_FinCalc</f>
        <v>0</v>
      </c>
      <c r="AK108" s="300">
        <f ca="1">'Profile with CoM'!AK108*f_FinCalc</f>
        <v>35630.02492930548</v>
      </c>
      <c r="AL108" s="300">
        <f ca="1">'Profile with CoM'!AL108*f_FinCalc</f>
        <v>0</v>
      </c>
      <c r="AM108" s="300">
        <f ca="1">'Profile with CoM'!AM108*f_FinCalc</f>
        <v>0</v>
      </c>
      <c r="AN108" s="300">
        <f ca="1">'Profile with CoM'!AN108*f_FinCalc</f>
        <v>0</v>
      </c>
      <c r="AO108" s="300">
        <f ca="1">'Profile with CoM'!AO108*f_FinCalc</f>
        <v>0</v>
      </c>
      <c r="AP108" s="300">
        <f ca="1">'Profile with CoM'!AP108*f_FinCalc</f>
        <v>0</v>
      </c>
      <c r="AQ108" s="300">
        <f ca="1">'Profile with CoM'!AQ108*f_FinCalc</f>
        <v>0</v>
      </c>
      <c r="AR108" s="300">
        <f ca="1">'Profile with CoM'!AR108*f_FinCalc</f>
        <v>0</v>
      </c>
      <c r="AS108" s="300">
        <f ca="1">'Profile with CoM'!AS108*f_FinCalc</f>
        <v>0</v>
      </c>
      <c r="AT108" s="300">
        <f ca="1">'Profile with CoM'!AT108*f_FinCalc</f>
        <v>0</v>
      </c>
      <c r="AU108" s="300">
        <f ca="1">'Profile with CoM'!AU108*f_FinCalc</f>
        <v>0</v>
      </c>
      <c r="AV108" s="300">
        <f ca="1">'Profile with CoM'!AV108*f_FinCalc</f>
        <v>0</v>
      </c>
      <c r="AW108" s="300">
        <f ca="1">'Profile with CoM'!AW108*f_FinCalc</f>
        <v>0</v>
      </c>
      <c r="AX108" s="300">
        <f ca="1">'Profile with CoM'!AX108*f_FinCalc</f>
        <v>0</v>
      </c>
      <c r="AY108" s="300">
        <f ca="1">'Profile with CoM'!AY108*f_FinCalc</f>
        <v>0</v>
      </c>
      <c r="AZ108" s="300">
        <f ca="1">'Profile with CoM'!AZ108*f_FinCalc</f>
        <v>0</v>
      </c>
      <c r="BA108" s="300">
        <f ca="1">'Profile with CoM'!BA108*f_FinCalc</f>
        <v>0</v>
      </c>
      <c r="BB108" s="300">
        <f ca="1">'Profile with CoM'!BB108*f_FinCalc</f>
        <v>0</v>
      </c>
      <c r="BC108" s="300">
        <f ca="1">'Profile with CoM'!BC108*f_FinCalc</f>
        <v>0</v>
      </c>
      <c r="BD108" s="300">
        <f ca="1">'Profile with CoM'!BD108*f_FinCalc</f>
        <v>0</v>
      </c>
      <c r="BE108" s="300">
        <f ca="1">'Profile with CoM'!BE108*f_FinCalc</f>
        <v>0</v>
      </c>
      <c r="BF108" s="300">
        <f ca="1">'Profile with CoM'!BF108*f_FinCalc</f>
        <v>0</v>
      </c>
      <c r="BG108" s="300">
        <f ca="1">'Profile with CoM'!BG108*f_FinCalc</f>
        <v>0</v>
      </c>
      <c r="BH108" s="300">
        <f ca="1">'Profile with CoM'!BH108*f_FinCalc</f>
        <v>0</v>
      </c>
      <c r="BI108" s="300">
        <f ca="1">'Profile with CoM'!BI108*f_FinCalc</f>
        <v>0</v>
      </c>
      <c r="BJ108" s="300">
        <f ca="1">'Profile with CoM'!BJ108*f_FinCalc</f>
        <v>0</v>
      </c>
      <c r="BK108" s="300">
        <f ca="1">'Profile with CoM'!BK108*f_FinCalc</f>
        <v>0</v>
      </c>
      <c r="BL108" s="300">
        <f ca="1">'Profile with CoM'!BL108*f_FinCalc</f>
        <v>0</v>
      </c>
      <c r="BM108" s="300">
        <f ca="1">'Profile with CoM'!BM108*f_FinCalc</f>
        <v>0</v>
      </c>
      <c r="BN108" s="300">
        <f ca="1">'Profile with CoM'!BN108*f_FinCalc</f>
        <v>0</v>
      </c>
      <c r="BO108" s="300">
        <f ca="1">'Profile with CoM'!BO108*f_FinCalc</f>
        <v>0</v>
      </c>
      <c r="BP108" s="300">
        <f ca="1">'Profile with CoM'!BP108*f_FinCalc</f>
        <v>0</v>
      </c>
      <c r="BQ108" s="300">
        <f ca="1">'Profile with CoM'!BQ108*f_FinCalc</f>
        <v>0</v>
      </c>
      <c r="BR108" s="300">
        <f ca="1">'Profile with CoM'!BR108*f_FinCalc</f>
        <v>0</v>
      </c>
      <c r="BS108" s="300">
        <f ca="1">'Profile with CoM'!BS108*f_FinCalc</f>
        <v>0</v>
      </c>
      <c r="BT108" s="300">
        <f ca="1">'Profile with CoM'!BT108*f_FinCalc</f>
        <v>0</v>
      </c>
      <c r="BU108" s="300">
        <f ca="1">'Profile with CoM'!BU108*f_FinCalc</f>
        <v>0</v>
      </c>
      <c r="BV108" s="300">
        <f ca="1">'Profile with CoM'!BV108*f_FinCalc</f>
        <v>0</v>
      </c>
      <c r="BW108" s="300">
        <f ca="1">'Profile with CoM'!BW108*f_FinCalc</f>
        <v>0</v>
      </c>
      <c r="BX108" s="300">
        <f ca="1">'Profile with CoM'!BX108*f_FinCalc</f>
        <v>0</v>
      </c>
      <c r="BY108" s="300">
        <f ca="1">'Profile with CoM'!BY108*f_FinCalc</f>
        <v>0</v>
      </c>
      <c r="BZ108" s="300">
        <f ca="1">'Profile with CoM'!BZ108*f_FinCalc</f>
        <v>0</v>
      </c>
      <c r="CA108" s="300">
        <f ca="1">'Profile with CoM'!CA108*f_FinCalc</f>
        <v>0</v>
      </c>
      <c r="CB108" s="300">
        <f ca="1">'Profile with CoM'!CB108*f_FinCalc</f>
        <v>0</v>
      </c>
      <c r="CC108" s="300">
        <f ca="1">'Profile with CoM'!CC108*f_FinCalc</f>
        <v>0</v>
      </c>
      <c r="CD108" s="300">
        <f ca="1">'Profile with CoM'!CD108*f_FinCalc</f>
        <v>0</v>
      </c>
      <c r="CE108" s="300">
        <f ca="1">'Profile with CoM'!CE108*f_FinCalc</f>
        <v>0</v>
      </c>
      <c r="CF108" s="300">
        <f ca="1">'Profile with CoM'!CF108*f_FinCalc</f>
        <v>0</v>
      </c>
      <c r="CG108" s="300">
        <f ca="1">'Profile with CoM'!CG108*f_FinCalc</f>
        <v>0</v>
      </c>
      <c r="CH108" s="300">
        <f ca="1">'Profile with CoM'!CH108*f_FinCalc</f>
        <v>0</v>
      </c>
      <c r="CI108" s="300">
        <f ca="1">'Profile with CoM'!CI108*f_FinCalc</f>
        <v>0</v>
      </c>
      <c r="CJ108" s="300">
        <f ca="1">'Profile with CoM'!CJ108*f_FinCalc</f>
        <v>0</v>
      </c>
      <c r="CK108" s="300">
        <f ca="1">'Profile with CoM'!CK108*f_FinCalc</f>
        <v>0</v>
      </c>
      <c r="CL108" s="300">
        <f ca="1">'Profile with CoM'!CL108*f_FinCalc</f>
        <v>0</v>
      </c>
      <c r="CM108" s="300">
        <f ca="1">'Profile with CoM'!CM108*f_FinCalc</f>
        <v>0</v>
      </c>
      <c r="CN108" s="300">
        <f ca="1">'Profile with CoM'!CN108*f_FinCalc</f>
        <v>0</v>
      </c>
      <c r="CO108" s="300">
        <f ca="1">'Profile with CoM'!CO108*f_FinCalc</f>
        <v>0</v>
      </c>
      <c r="CP108" s="300">
        <f ca="1">'Profile with CoM'!CP108*f_FinCalc</f>
        <v>0</v>
      </c>
      <c r="CQ108" s="300">
        <f ca="1">'Profile with CoM'!CQ108*f_FinCalc</f>
        <v>0</v>
      </c>
      <c r="CR108" s="300">
        <f ca="1">'Profile with CoM'!CR108*f_FinCalc</f>
        <v>0</v>
      </c>
      <c r="CS108" s="300">
        <f ca="1">'Profile with CoM'!CS108*f_FinCalc</f>
        <v>0</v>
      </c>
      <c r="CT108" s="300">
        <f ca="1">'Profile with CoM'!CT108*f_FinCalc</f>
        <v>0</v>
      </c>
      <c r="CU108" s="300">
        <f ca="1">'Profile with CoM'!CU108*f_FinCalc</f>
        <v>0</v>
      </c>
      <c r="CV108" s="300">
        <f ca="1">'Profile with CoM'!CV108*f_FinCalc</f>
        <v>0</v>
      </c>
      <c r="CW108" s="300">
        <f ca="1">'Profile with CoM'!CW108*f_FinCalc</f>
        <v>0</v>
      </c>
      <c r="CX108" s="300">
        <f ca="1">'Profile with CoM'!CX108*f_FinCalc</f>
        <v>0</v>
      </c>
      <c r="CY108" s="300">
        <f ca="1">'Profile with CoM'!CY108*f_FinCalc</f>
        <v>0</v>
      </c>
      <c r="CZ108" s="300">
        <f ca="1">'Profile with CoM'!CZ108*f_FinCalc</f>
        <v>0</v>
      </c>
      <c r="DA108" s="300">
        <f ca="1">'Profile with CoM'!DA108*f_FinCalc</f>
        <v>0</v>
      </c>
      <c r="DB108" s="300">
        <f ca="1">'Profile with CoM'!DB108*f_FinCalc</f>
        <v>0</v>
      </c>
      <c r="DC108" s="300">
        <f ca="1">'Profile with CoM'!DC108*f_FinCalc</f>
        <v>0</v>
      </c>
      <c r="DD108" s="300">
        <f ca="1">'Profile with CoM'!DD108*f_FinCalc</f>
        <v>0</v>
      </c>
      <c r="DE108" s="300">
        <f ca="1">'Profile with CoM'!DE108*f_FinCalc</f>
        <v>0</v>
      </c>
      <c r="DF108" s="300">
        <f ca="1">'Profile with CoM'!DF108*f_FinCalc</f>
        <v>0</v>
      </c>
      <c r="DG108" s="300">
        <f ca="1">'Profile with CoM'!DG108*f_FinCalc</f>
        <v>0</v>
      </c>
      <c r="DH108" s="300">
        <f ca="1">'Profile with CoM'!DH108*f_FinCalc</f>
        <v>0</v>
      </c>
      <c r="DI108" s="300">
        <f ca="1">'Profile with CoM'!DI108*f_FinCalc</f>
        <v>0</v>
      </c>
      <c r="DJ108" s="300">
        <f ca="1">'Profile with CoM'!DJ108*f_FinCalc</f>
        <v>0</v>
      </c>
      <c r="DK108" s="300">
        <f ca="1">'Profile with CoM'!DK108*f_FinCalc</f>
        <v>0</v>
      </c>
      <c r="DL108" s="300">
        <f ca="1">'Profile with CoM'!DL108*f_FinCalc</f>
        <v>0</v>
      </c>
      <c r="DM108" s="300">
        <f ca="1">'Profile with CoM'!DM108*f_FinCalc</f>
        <v>0</v>
      </c>
      <c r="DN108" s="300">
        <f ca="1">'Profile with CoM'!DN108*f_FinCalc</f>
        <v>0</v>
      </c>
      <c r="DO108" s="300">
        <f ca="1">'Profile with CoM'!DO108*f_FinCalc</f>
        <v>0</v>
      </c>
      <c r="DP108" s="300">
        <f ca="1">'Profile with CoM'!DP108*f_FinCalc</f>
        <v>0</v>
      </c>
      <c r="DQ108" s="300">
        <f ca="1">'Profile with CoM'!DQ108*f_FinCalc</f>
        <v>0</v>
      </c>
      <c r="DR108" s="300">
        <f ca="1">'Profile with CoM'!DR108*f_FinCalc</f>
        <v>0</v>
      </c>
      <c r="DS108" s="300">
        <f ca="1">'Profile with CoM'!DS108*f_FinCalc</f>
        <v>0</v>
      </c>
      <c r="DT108" s="300">
        <f ca="1">'Profile with CoM'!DT108*f_FinCalc</f>
        <v>0</v>
      </c>
      <c r="DU108" s="300">
        <f ca="1">'Profile with CoM'!DU108*f_FinCalc</f>
        <v>0</v>
      </c>
      <c r="DV108" s="300">
        <f ca="1">'Profile with CoM'!DV108*f_FinCalc</f>
        <v>0</v>
      </c>
      <c r="DW108" s="300">
        <f ca="1">'Profile with CoM'!DW108*f_FinCalc</f>
        <v>0</v>
      </c>
      <c r="DX108" s="300">
        <f ca="1">'Profile with CoM'!DX108*f_FinCalc</f>
        <v>0</v>
      </c>
      <c r="DY108" s="300">
        <f ca="1">'Profile with CoM'!DY108*f_FinCalc</f>
        <v>0</v>
      </c>
      <c r="DZ108" s="300">
        <f ca="1">'Profile with CoM'!DZ108*f_FinCalc</f>
        <v>0</v>
      </c>
      <c r="EA108" s="300">
        <f ca="1">'Profile with CoM'!EA108*f_FinCalc</f>
        <v>0</v>
      </c>
      <c r="EB108" s="300">
        <f ca="1">'Profile with CoM'!EB108*f_FinCalc</f>
        <v>0</v>
      </c>
      <c r="EC108" s="300">
        <f ca="1">'Profile with CoM'!EC108*f_FinCalc</f>
        <v>0</v>
      </c>
      <c r="ED108" s="300">
        <f ca="1">'Profile with CoM'!ED108*f_FinCalc</f>
        <v>0</v>
      </c>
      <c r="EE108" s="300">
        <f ca="1">'Profile with CoM'!EE108*f_FinCalc</f>
        <v>0</v>
      </c>
      <c r="EF108" s="300">
        <f ca="1">'Profile with CoM'!EF108*f_FinCalc</f>
        <v>0</v>
      </c>
      <c r="EG108" s="300">
        <f ca="1">'Profile with CoM'!EG108*f_FinCalc</f>
        <v>0</v>
      </c>
      <c r="EH108" s="300">
        <f ca="1">'Profile with CoM'!EH108*f_FinCalc</f>
        <v>0</v>
      </c>
      <c r="EI108" s="300">
        <f ca="1">'Profile with CoM'!EI108*f_FinCalc</f>
        <v>0</v>
      </c>
      <c r="EJ108" s="300">
        <f ca="1">'Profile with CoM'!EJ108*f_FinCalc</f>
        <v>0</v>
      </c>
      <c r="EK108" s="300">
        <f ca="1">'Profile with CoM'!EK108*f_FinCalc</f>
        <v>0</v>
      </c>
      <c r="EL108" s="300">
        <f ca="1">'Profile with CoM'!EL108*f_FinCalc</f>
        <v>0</v>
      </c>
      <c r="EM108" s="300">
        <f ca="1">'Profile with CoM'!EM108*f_FinCalc</f>
        <v>0</v>
      </c>
      <c r="EN108" s="300">
        <f ca="1">'Profile with CoM'!EN108*f_FinCalc</f>
        <v>0</v>
      </c>
      <c r="EO108" s="300">
        <f ca="1">'Profile with CoM'!EO108*f_FinCalc</f>
        <v>0</v>
      </c>
      <c r="EP108" s="300">
        <f ca="1">'Profile with CoM'!EP108*f_FinCalc</f>
        <v>0</v>
      </c>
      <c r="EQ108" s="300">
        <f ca="1">'Profile with CoM'!EQ108*f_FinCalc</f>
        <v>0</v>
      </c>
      <c r="ER108" s="300">
        <f ca="1">'Profile with CoM'!ER108*f_FinCalc</f>
        <v>0</v>
      </c>
      <c r="ES108" s="300">
        <f ca="1">'Profile with CoM'!ES108*f_FinCalc</f>
        <v>0</v>
      </c>
      <c r="ET108" s="300">
        <f ca="1">'Profile with CoM'!ET108*f_FinCalc</f>
        <v>0</v>
      </c>
      <c r="EU108" s="300">
        <f ca="1">'Profile with CoM'!EU108*f_FinCalc</f>
        <v>0</v>
      </c>
      <c r="EV108" s="300">
        <f ca="1">'Profile with CoM'!EV108*f_FinCalc</f>
        <v>0</v>
      </c>
      <c r="EW108" s="300">
        <f ca="1">'Profile with CoM'!EW108*f_FinCalc</f>
        <v>0</v>
      </c>
      <c r="EX108" s="300">
        <f ca="1">'Profile with CoM'!EX108*f_FinCalc</f>
        <v>0</v>
      </c>
      <c r="EY108" s="612"/>
      <c r="EZ108" s="757" t="str">
        <f>'Main Input'!EZ108</f>
        <v>RPI</v>
      </c>
      <c r="FA108" s="757" t="str">
        <f>'Main Input'!FA108</f>
        <v>N/A</v>
      </c>
      <c r="FB108" s="766">
        <f>'Main Input'!FB108</f>
        <v>0</v>
      </c>
      <c r="FC108" s="766" t="str">
        <f>'Main Input'!FC108</f>
        <v>IT Solutions</v>
      </c>
      <c r="FD108" s="766" t="str">
        <f>'Main Input'!FD108</f>
        <v>Managed Services</v>
      </c>
      <c r="FE108" s="757" t="str">
        <f>'Main Input'!FE108</f>
        <v>Opex</v>
      </c>
      <c r="FF108" s="757" t="str">
        <f>'Main Input'!FF108</f>
        <v>ContractAccrual</v>
      </c>
      <c r="FG108" s="757" t="str">
        <f>'Main Input'!FG108</f>
        <v>Expense</v>
      </c>
      <c r="FH108" s="767" t="str">
        <f>'Main Input'!FH108</f>
        <v>A</v>
      </c>
      <c r="FI108" s="768">
        <f>'Main Input'!FI108</f>
        <v>0.22</v>
      </c>
      <c r="FJ108" s="768">
        <f>'Main Input'!FJ108</f>
        <v>0</v>
      </c>
      <c r="FK108" s="612"/>
      <c r="FL108" s="531">
        <f t="shared" si="32"/>
        <v>0</v>
      </c>
      <c r="FM108" s="86"/>
      <c r="FN108" s="612"/>
    </row>
    <row r="109" spans="1:170" ht="12.75" customHeight="1">
      <c r="A109" s="750" t="str">
        <f>'Main Input'!A109</f>
        <v>MTB</v>
      </c>
      <c r="B109" s="762" t="str">
        <f>'Main Input'!B109</f>
        <v>Business Unit</v>
      </c>
      <c r="C109" s="762" t="str">
        <f>'Main Input'!C109</f>
        <v>Labour</v>
      </c>
      <c r="D109" s="762" t="str">
        <f>'Main Input'!D109</f>
        <v>TFR</v>
      </c>
      <c r="E109" s="762" t="str">
        <f>'Main Input'!E109</f>
        <v>Migration Engineer #28 (Wintel)</v>
      </c>
      <c r="F109" s="753" t="str">
        <f>'Main Input'!F109</f>
        <v>direct</v>
      </c>
      <c r="G109" s="753" t="str">
        <f>'Main Input'!G109</f>
        <v>Person</v>
      </c>
      <c r="H109" s="753" t="str">
        <f>'Main Input'!H109</f>
        <v>SDC.TSS.4</v>
      </c>
      <c r="I109" s="753">
        <f>'Main Input'!I109</f>
        <v>0</v>
      </c>
      <c r="J109" s="753">
        <f>'Main Input'!J109</f>
        <v>0</v>
      </c>
      <c r="K109" s="753" t="str">
        <f>'Main Input'!K109</f>
        <v>FJS</v>
      </c>
      <c r="L109" s="753" t="str">
        <f>'Main Input'!L109</f>
        <v>pTran</v>
      </c>
      <c r="M109" s="753">
        <f>'Main Input'!M109</f>
        <v>0</v>
      </c>
      <c r="N109" s="753">
        <f>'Main Input'!N109</f>
        <v>0</v>
      </c>
      <c r="O109" s="753" t="str">
        <f>'Main Input'!O109</f>
        <v>SPAIN</v>
      </c>
      <c r="P109" s="753">
        <f>'Main Input'!P109</f>
        <v>313</v>
      </c>
      <c r="Q109" s="753" t="str">
        <f>'Main Input'!Q109</f>
        <v>EUR</v>
      </c>
      <c r="R109" s="753" t="str">
        <f>'Main Input'!R109</f>
        <v>EMEA</v>
      </c>
      <c r="S109" s="753" t="str">
        <f>'Main Input'!S109</f>
        <v>Local</v>
      </c>
      <c r="T109" s="753">
        <f>'Main Input'!T109</f>
        <v>0</v>
      </c>
      <c r="U109" s="753">
        <f>'Main Input'!U109</f>
        <v>0</v>
      </c>
      <c r="V109" s="753" t="str">
        <f>'Main Input'!V109</f>
        <v>4_ATP</v>
      </c>
      <c r="W109" s="753">
        <f>'Main Input'!W109</f>
        <v>0</v>
      </c>
      <c r="X109" s="753">
        <f>'Main Input'!X109</f>
        <v>0</v>
      </c>
      <c r="Y109" s="753">
        <f>'Main Input'!Y109</f>
        <v>0</v>
      </c>
      <c r="Z109" s="753">
        <f>'Main Input'!Z109</f>
        <v>0</v>
      </c>
      <c r="AA109" s="753">
        <f>'Main Input'!AA109</f>
        <v>0</v>
      </c>
      <c r="AB109" s="763">
        <f>'Main Input'!AB109</f>
        <v>0</v>
      </c>
      <c r="AC109" s="763" t="str">
        <f>'Main Input'!AC109</f>
        <v>Days</v>
      </c>
      <c r="AD109" s="764">
        <f>'Main Input'!AD109</f>
        <v>85</v>
      </c>
      <c r="AE109" s="765">
        <f t="shared" ca="1" si="30"/>
        <v>35630.02492930548</v>
      </c>
      <c r="AF109" s="299">
        <f ca="1">'Profile with CoM'!AF109*f_FinCalc</f>
        <v>0</v>
      </c>
      <c r="AG109" s="300">
        <f ca="1">'Profile with CoM'!AG109*f_FinCalc</f>
        <v>0</v>
      </c>
      <c r="AH109" s="300">
        <f ca="1">'Profile with CoM'!AH109*f_FinCalc</f>
        <v>0</v>
      </c>
      <c r="AI109" s="300">
        <f ca="1">'Profile with CoM'!AI109*f_FinCalc</f>
        <v>0</v>
      </c>
      <c r="AJ109" s="300">
        <f ca="1">'Profile with CoM'!AJ109*f_FinCalc</f>
        <v>0</v>
      </c>
      <c r="AK109" s="300">
        <f ca="1">'Profile with CoM'!AK109*f_FinCalc</f>
        <v>35630.02492930548</v>
      </c>
      <c r="AL109" s="300">
        <f ca="1">'Profile with CoM'!AL109*f_FinCalc</f>
        <v>0</v>
      </c>
      <c r="AM109" s="300">
        <f ca="1">'Profile with CoM'!AM109*f_FinCalc</f>
        <v>0</v>
      </c>
      <c r="AN109" s="300">
        <f ca="1">'Profile with CoM'!AN109*f_FinCalc</f>
        <v>0</v>
      </c>
      <c r="AO109" s="300">
        <f ca="1">'Profile with CoM'!AO109*f_FinCalc</f>
        <v>0</v>
      </c>
      <c r="AP109" s="300">
        <f ca="1">'Profile with CoM'!AP109*f_FinCalc</f>
        <v>0</v>
      </c>
      <c r="AQ109" s="300">
        <f ca="1">'Profile with CoM'!AQ109*f_FinCalc</f>
        <v>0</v>
      </c>
      <c r="AR109" s="300">
        <f ca="1">'Profile with CoM'!AR109*f_FinCalc</f>
        <v>0</v>
      </c>
      <c r="AS109" s="300">
        <f ca="1">'Profile with CoM'!AS109*f_FinCalc</f>
        <v>0</v>
      </c>
      <c r="AT109" s="300">
        <f ca="1">'Profile with CoM'!AT109*f_FinCalc</f>
        <v>0</v>
      </c>
      <c r="AU109" s="300">
        <f ca="1">'Profile with CoM'!AU109*f_FinCalc</f>
        <v>0</v>
      </c>
      <c r="AV109" s="300">
        <f ca="1">'Profile with CoM'!AV109*f_FinCalc</f>
        <v>0</v>
      </c>
      <c r="AW109" s="300">
        <f ca="1">'Profile with CoM'!AW109*f_FinCalc</f>
        <v>0</v>
      </c>
      <c r="AX109" s="300">
        <f ca="1">'Profile with CoM'!AX109*f_FinCalc</f>
        <v>0</v>
      </c>
      <c r="AY109" s="300">
        <f ca="1">'Profile with CoM'!AY109*f_FinCalc</f>
        <v>0</v>
      </c>
      <c r="AZ109" s="300">
        <f ca="1">'Profile with CoM'!AZ109*f_FinCalc</f>
        <v>0</v>
      </c>
      <c r="BA109" s="300">
        <f ca="1">'Profile with CoM'!BA109*f_FinCalc</f>
        <v>0</v>
      </c>
      <c r="BB109" s="300">
        <f ca="1">'Profile with CoM'!BB109*f_FinCalc</f>
        <v>0</v>
      </c>
      <c r="BC109" s="300">
        <f ca="1">'Profile with CoM'!BC109*f_FinCalc</f>
        <v>0</v>
      </c>
      <c r="BD109" s="300">
        <f ca="1">'Profile with CoM'!BD109*f_FinCalc</f>
        <v>0</v>
      </c>
      <c r="BE109" s="300">
        <f ca="1">'Profile with CoM'!BE109*f_FinCalc</f>
        <v>0</v>
      </c>
      <c r="BF109" s="300">
        <f ca="1">'Profile with CoM'!BF109*f_FinCalc</f>
        <v>0</v>
      </c>
      <c r="BG109" s="300">
        <f ca="1">'Profile with CoM'!BG109*f_FinCalc</f>
        <v>0</v>
      </c>
      <c r="BH109" s="300">
        <f ca="1">'Profile with CoM'!BH109*f_FinCalc</f>
        <v>0</v>
      </c>
      <c r="BI109" s="300">
        <f ca="1">'Profile with CoM'!BI109*f_FinCalc</f>
        <v>0</v>
      </c>
      <c r="BJ109" s="300">
        <f ca="1">'Profile with CoM'!BJ109*f_FinCalc</f>
        <v>0</v>
      </c>
      <c r="BK109" s="300">
        <f ca="1">'Profile with CoM'!BK109*f_FinCalc</f>
        <v>0</v>
      </c>
      <c r="BL109" s="300">
        <f ca="1">'Profile with CoM'!BL109*f_FinCalc</f>
        <v>0</v>
      </c>
      <c r="BM109" s="300">
        <f ca="1">'Profile with CoM'!BM109*f_FinCalc</f>
        <v>0</v>
      </c>
      <c r="BN109" s="300">
        <f ca="1">'Profile with CoM'!BN109*f_FinCalc</f>
        <v>0</v>
      </c>
      <c r="BO109" s="300">
        <f ca="1">'Profile with CoM'!BO109*f_FinCalc</f>
        <v>0</v>
      </c>
      <c r="BP109" s="300">
        <f ca="1">'Profile with CoM'!BP109*f_FinCalc</f>
        <v>0</v>
      </c>
      <c r="BQ109" s="300">
        <f ca="1">'Profile with CoM'!BQ109*f_FinCalc</f>
        <v>0</v>
      </c>
      <c r="BR109" s="300">
        <f ca="1">'Profile with CoM'!BR109*f_FinCalc</f>
        <v>0</v>
      </c>
      <c r="BS109" s="300">
        <f ca="1">'Profile with CoM'!BS109*f_FinCalc</f>
        <v>0</v>
      </c>
      <c r="BT109" s="300">
        <f ca="1">'Profile with CoM'!BT109*f_FinCalc</f>
        <v>0</v>
      </c>
      <c r="BU109" s="300">
        <f ca="1">'Profile with CoM'!BU109*f_FinCalc</f>
        <v>0</v>
      </c>
      <c r="BV109" s="300">
        <f ca="1">'Profile with CoM'!BV109*f_FinCalc</f>
        <v>0</v>
      </c>
      <c r="BW109" s="300">
        <f ca="1">'Profile with CoM'!BW109*f_FinCalc</f>
        <v>0</v>
      </c>
      <c r="BX109" s="300">
        <f ca="1">'Profile with CoM'!BX109*f_FinCalc</f>
        <v>0</v>
      </c>
      <c r="BY109" s="300">
        <f ca="1">'Profile with CoM'!BY109*f_FinCalc</f>
        <v>0</v>
      </c>
      <c r="BZ109" s="300">
        <f ca="1">'Profile with CoM'!BZ109*f_FinCalc</f>
        <v>0</v>
      </c>
      <c r="CA109" s="300">
        <f ca="1">'Profile with CoM'!CA109*f_FinCalc</f>
        <v>0</v>
      </c>
      <c r="CB109" s="300">
        <f ca="1">'Profile with CoM'!CB109*f_FinCalc</f>
        <v>0</v>
      </c>
      <c r="CC109" s="300">
        <f ca="1">'Profile with CoM'!CC109*f_FinCalc</f>
        <v>0</v>
      </c>
      <c r="CD109" s="300">
        <f ca="1">'Profile with CoM'!CD109*f_FinCalc</f>
        <v>0</v>
      </c>
      <c r="CE109" s="300">
        <f ca="1">'Profile with CoM'!CE109*f_FinCalc</f>
        <v>0</v>
      </c>
      <c r="CF109" s="300">
        <f ca="1">'Profile with CoM'!CF109*f_FinCalc</f>
        <v>0</v>
      </c>
      <c r="CG109" s="300">
        <f ca="1">'Profile with CoM'!CG109*f_FinCalc</f>
        <v>0</v>
      </c>
      <c r="CH109" s="300">
        <f ca="1">'Profile with CoM'!CH109*f_FinCalc</f>
        <v>0</v>
      </c>
      <c r="CI109" s="300">
        <f ca="1">'Profile with CoM'!CI109*f_FinCalc</f>
        <v>0</v>
      </c>
      <c r="CJ109" s="300">
        <f ca="1">'Profile with CoM'!CJ109*f_FinCalc</f>
        <v>0</v>
      </c>
      <c r="CK109" s="300">
        <f ca="1">'Profile with CoM'!CK109*f_FinCalc</f>
        <v>0</v>
      </c>
      <c r="CL109" s="300">
        <f ca="1">'Profile with CoM'!CL109*f_FinCalc</f>
        <v>0</v>
      </c>
      <c r="CM109" s="300">
        <f ca="1">'Profile with CoM'!CM109*f_FinCalc</f>
        <v>0</v>
      </c>
      <c r="CN109" s="300">
        <f ca="1">'Profile with CoM'!CN109*f_FinCalc</f>
        <v>0</v>
      </c>
      <c r="CO109" s="300">
        <f ca="1">'Profile with CoM'!CO109*f_FinCalc</f>
        <v>0</v>
      </c>
      <c r="CP109" s="300">
        <f ca="1">'Profile with CoM'!CP109*f_FinCalc</f>
        <v>0</v>
      </c>
      <c r="CQ109" s="300">
        <f ca="1">'Profile with CoM'!CQ109*f_FinCalc</f>
        <v>0</v>
      </c>
      <c r="CR109" s="300">
        <f ca="1">'Profile with CoM'!CR109*f_FinCalc</f>
        <v>0</v>
      </c>
      <c r="CS109" s="300">
        <f ca="1">'Profile with CoM'!CS109*f_FinCalc</f>
        <v>0</v>
      </c>
      <c r="CT109" s="300">
        <f ca="1">'Profile with CoM'!CT109*f_FinCalc</f>
        <v>0</v>
      </c>
      <c r="CU109" s="300">
        <f ca="1">'Profile with CoM'!CU109*f_FinCalc</f>
        <v>0</v>
      </c>
      <c r="CV109" s="300">
        <f ca="1">'Profile with CoM'!CV109*f_FinCalc</f>
        <v>0</v>
      </c>
      <c r="CW109" s="300">
        <f ca="1">'Profile with CoM'!CW109*f_FinCalc</f>
        <v>0</v>
      </c>
      <c r="CX109" s="300">
        <f ca="1">'Profile with CoM'!CX109*f_FinCalc</f>
        <v>0</v>
      </c>
      <c r="CY109" s="300">
        <f ca="1">'Profile with CoM'!CY109*f_FinCalc</f>
        <v>0</v>
      </c>
      <c r="CZ109" s="300">
        <f ca="1">'Profile with CoM'!CZ109*f_FinCalc</f>
        <v>0</v>
      </c>
      <c r="DA109" s="300">
        <f ca="1">'Profile with CoM'!DA109*f_FinCalc</f>
        <v>0</v>
      </c>
      <c r="DB109" s="300">
        <f ca="1">'Profile with CoM'!DB109*f_FinCalc</f>
        <v>0</v>
      </c>
      <c r="DC109" s="300">
        <f ca="1">'Profile with CoM'!DC109*f_FinCalc</f>
        <v>0</v>
      </c>
      <c r="DD109" s="300">
        <f ca="1">'Profile with CoM'!DD109*f_FinCalc</f>
        <v>0</v>
      </c>
      <c r="DE109" s="300">
        <f ca="1">'Profile with CoM'!DE109*f_FinCalc</f>
        <v>0</v>
      </c>
      <c r="DF109" s="300">
        <f ca="1">'Profile with CoM'!DF109*f_FinCalc</f>
        <v>0</v>
      </c>
      <c r="DG109" s="300">
        <f ca="1">'Profile with CoM'!DG109*f_FinCalc</f>
        <v>0</v>
      </c>
      <c r="DH109" s="300">
        <f ca="1">'Profile with CoM'!DH109*f_FinCalc</f>
        <v>0</v>
      </c>
      <c r="DI109" s="300">
        <f ca="1">'Profile with CoM'!DI109*f_FinCalc</f>
        <v>0</v>
      </c>
      <c r="DJ109" s="300">
        <f ca="1">'Profile with CoM'!DJ109*f_FinCalc</f>
        <v>0</v>
      </c>
      <c r="DK109" s="300">
        <f ca="1">'Profile with CoM'!DK109*f_FinCalc</f>
        <v>0</v>
      </c>
      <c r="DL109" s="300">
        <f ca="1">'Profile with CoM'!DL109*f_FinCalc</f>
        <v>0</v>
      </c>
      <c r="DM109" s="300">
        <f ca="1">'Profile with CoM'!DM109*f_FinCalc</f>
        <v>0</v>
      </c>
      <c r="DN109" s="300">
        <f ca="1">'Profile with CoM'!DN109*f_FinCalc</f>
        <v>0</v>
      </c>
      <c r="DO109" s="300">
        <f ca="1">'Profile with CoM'!DO109*f_FinCalc</f>
        <v>0</v>
      </c>
      <c r="DP109" s="300">
        <f ca="1">'Profile with CoM'!DP109*f_FinCalc</f>
        <v>0</v>
      </c>
      <c r="DQ109" s="300">
        <f ca="1">'Profile with CoM'!DQ109*f_FinCalc</f>
        <v>0</v>
      </c>
      <c r="DR109" s="300">
        <f ca="1">'Profile with CoM'!DR109*f_FinCalc</f>
        <v>0</v>
      </c>
      <c r="DS109" s="300">
        <f ca="1">'Profile with CoM'!DS109*f_FinCalc</f>
        <v>0</v>
      </c>
      <c r="DT109" s="300">
        <f ca="1">'Profile with CoM'!DT109*f_FinCalc</f>
        <v>0</v>
      </c>
      <c r="DU109" s="300">
        <f ca="1">'Profile with CoM'!DU109*f_FinCalc</f>
        <v>0</v>
      </c>
      <c r="DV109" s="300">
        <f ca="1">'Profile with CoM'!DV109*f_FinCalc</f>
        <v>0</v>
      </c>
      <c r="DW109" s="300">
        <f ca="1">'Profile with CoM'!DW109*f_FinCalc</f>
        <v>0</v>
      </c>
      <c r="DX109" s="300">
        <f ca="1">'Profile with CoM'!DX109*f_FinCalc</f>
        <v>0</v>
      </c>
      <c r="DY109" s="300">
        <f ca="1">'Profile with CoM'!DY109*f_FinCalc</f>
        <v>0</v>
      </c>
      <c r="DZ109" s="300">
        <f ca="1">'Profile with CoM'!DZ109*f_FinCalc</f>
        <v>0</v>
      </c>
      <c r="EA109" s="300">
        <f ca="1">'Profile with CoM'!EA109*f_FinCalc</f>
        <v>0</v>
      </c>
      <c r="EB109" s="300">
        <f ca="1">'Profile with CoM'!EB109*f_FinCalc</f>
        <v>0</v>
      </c>
      <c r="EC109" s="300">
        <f ca="1">'Profile with CoM'!EC109*f_FinCalc</f>
        <v>0</v>
      </c>
      <c r="ED109" s="300">
        <f ca="1">'Profile with CoM'!ED109*f_FinCalc</f>
        <v>0</v>
      </c>
      <c r="EE109" s="300">
        <f ca="1">'Profile with CoM'!EE109*f_FinCalc</f>
        <v>0</v>
      </c>
      <c r="EF109" s="300">
        <f ca="1">'Profile with CoM'!EF109*f_FinCalc</f>
        <v>0</v>
      </c>
      <c r="EG109" s="300">
        <f ca="1">'Profile with CoM'!EG109*f_FinCalc</f>
        <v>0</v>
      </c>
      <c r="EH109" s="300">
        <f ca="1">'Profile with CoM'!EH109*f_FinCalc</f>
        <v>0</v>
      </c>
      <c r="EI109" s="300">
        <f ca="1">'Profile with CoM'!EI109*f_FinCalc</f>
        <v>0</v>
      </c>
      <c r="EJ109" s="300">
        <f ca="1">'Profile with CoM'!EJ109*f_FinCalc</f>
        <v>0</v>
      </c>
      <c r="EK109" s="300">
        <f ca="1">'Profile with CoM'!EK109*f_FinCalc</f>
        <v>0</v>
      </c>
      <c r="EL109" s="300">
        <f ca="1">'Profile with CoM'!EL109*f_FinCalc</f>
        <v>0</v>
      </c>
      <c r="EM109" s="300">
        <f ca="1">'Profile with CoM'!EM109*f_FinCalc</f>
        <v>0</v>
      </c>
      <c r="EN109" s="300">
        <f ca="1">'Profile with CoM'!EN109*f_FinCalc</f>
        <v>0</v>
      </c>
      <c r="EO109" s="300">
        <f ca="1">'Profile with CoM'!EO109*f_FinCalc</f>
        <v>0</v>
      </c>
      <c r="EP109" s="300">
        <f ca="1">'Profile with CoM'!EP109*f_FinCalc</f>
        <v>0</v>
      </c>
      <c r="EQ109" s="300">
        <f ca="1">'Profile with CoM'!EQ109*f_FinCalc</f>
        <v>0</v>
      </c>
      <c r="ER109" s="300">
        <f ca="1">'Profile with CoM'!ER109*f_FinCalc</f>
        <v>0</v>
      </c>
      <c r="ES109" s="300">
        <f ca="1">'Profile with CoM'!ES109*f_FinCalc</f>
        <v>0</v>
      </c>
      <c r="ET109" s="300">
        <f ca="1">'Profile with CoM'!ET109*f_FinCalc</f>
        <v>0</v>
      </c>
      <c r="EU109" s="300">
        <f ca="1">'Profile with CoM'!EU109*f_FinCalc</f>
        <v>0</v>
      </c>
      <c r="EV109" s="300">
        <f ca="1">'Profile with CoM'!EV109*f_FinCalc</f>
        <v>0</v>
      </c>
      <c r="EW109" s="300">
        <f ca="1">'Profile with CoM'!EW109*f_FinCalc</f>
        <v>0</v>
      </c>
      <c r="EX109" s="300">
        <f ca="1">'Profile with CoM'!EX109*f_FinCalc</f>
        <v>0</v>
      </c>
      <c r="EY109" s="612"/>
      <c r="EZ109" s="757" t="str">
        <f>'Main Input'!EZ109</f>
        <v>RPI</v>
      </c>
      <c r="FA109" s="757" t="str">
        <f>'Main Input'!FA109</f>
        <v>N/A</v>
      </c>
      <c r="FB109" s="766">
        <f>'Main Input'!FB109</f>
        <v>0</v>
      </c>
      <c r="FC109" s="766" t="str">
        <f>'Main Input'!FC109</f>
        <v>IT Solutions</v>
      </c>
      <c r="FD109" s="766" t="str">
        <f>'Main Input'!FD109</f>
        <v>Managed Services</v>
      </c>
      <c r="FE109" s="757" t="str">
        <f>'Main Input'!FE109</f>
        <v>Opex</v>
      </c>
      <c r="FF109" s="757" t="str">
        <f>'Main Input'!FF109</f>
        <v>ContractAccrual</v>
      </c>
      <c r="FG109" s="757" t="str">
        <f>'Main Input'!FG109</f>
        <v>Expense</v>
      </c>
      <c r="FH109" s="767" t="str">
        <f>'Main Input'!FH109</f>
        <v>A</v>
      </c>
      <c r="FI109" s="768">
        <f>'Main Input'!FI109</f>
        <v>0.22</v>
      </c>
      <c r="FJ109" s="768">
        <f>'Main Input'!FJ109</f>
        <v>0</v>
      </c>
      <c r="FK109" s="612"/>
      <c r="FL109" s="531">
        <f t="shared" si="32"/>
        <v>0</v>
      </c>
      <c r="FM109" s="86"/>
      <c r="FN109" s="612"/>
    </row>
    <row r="110" spans="1:170" ht="12.75" customHeight="1">
      <c r="A110" s="750" t="str">
        <f>'Main Input'!A110</f>
        <v>MTB</v>
      </c>
      <c r="B110" s="762" t="str">
        <f>'Main Input'!B110</f>
        <v>Business Unit</v>
      </c>
      <c r="C110" s="762" t="str">
        <f>'Main Input'!C110</f>
        <v>Labour</v>
      </c>
      <c r="D110" s="762" t="str">
        <f>'Main Input'!D110</f>
        <v>TFR</v>
      </c>
      <c r="E110" s="762" t="str">
        <f>'Main Input'!E110</f>
        <v>Migration Engineer #29 (Wintel)</v>
      </c>
      <c r="F110" s="753" t="str">
        <f>'Main Input'!F110</f>
        <v>direct</v>
      </c>
      <c r="G110" s="753" t="str">
        <f>'Main Input'!G110</f>
        <v>Person</v>
      </c>
      <c r="H110" s="753" t="str">
        <f>'Main Input'!H110</f>
        <v>SDC.TSS.4</v>
      </c>
      <c r="I110" s="753">
        <f>'Main Input'!I110</f>
        <v>0</v>
      </c>
      <c r="J110" s="753">
        <f>'Main Input'!J110</f>
        <v>0</v>
      </c>
      <c r="K110" s="753" t="str">
        <f>'Main Input'!K110</f>
        <v>FJS</v>
      </c>
      <c r="L110" s="753" t="str">
        <f>'Main Input'!L110</f>
        <v>pTran</v>
      </c>
      <c r="M110" s="753">
        <f>'Main Input'!M110</f>
        <v>0</v>
      </c>
      <c r="N110" s="753">
        <f>'Main Input'!N110</f>
        <v>0</v>
      </c>
      <c r="O110" s="753" t="str">
        <f>'Main Input'!O110</f>
        <v>SPAIN</v>
      </c>
      <c r="P110" s="753">
        <f>'Main Input'!P110</f>
        <v>313</v>
      </c>
      <c r="Q110" s="753" t="str">
        <f>'Main Input'!Q110</f>
        <v>EUR</v>
      </c>
      <c r="R110" s="753" t="str">
        <f>'Main Input'!R110</f>
        <v>EMEA</v>
      </c>
      <c r="S110" s="753" t="str">
        <f>'Main Input'!S110</f>
        <v>Local</v>
      </c>
      <c r="T110" s="753">
        <f>'Main Input'!T110</f>
        <v>0</v>
      </c>
      <c r="U110" s="753">
        <f>'Main Input'!U110</f>
        <v>0</v>
      </c>
      <c r="V110" s="753" t="str">
        <f>'Main Input'!V110</f>
        <v>4_ATP</v>
      </c>
      <c r="W110" s="753">
        <f>'Main Input'!W110</f>
        <v>0</v>
      </c>
      <c r="X110" s="753">
        <f>'Main Input'!X110</f>
        <v>0</v>
      </c>
      <c r="Y110" s="753">
        <f>'Main Input'!Y110</f>
        <v>0</v>
      </c>
      <c r="Z110" s="753">
        <f>'Main Input'!Z110</f>
        <v>0</v>
      </c>
      <c r="AA110" s="753">
        <f>'Main Input'!AA110</f>
        <v>0</v>
      </c>
      <c r="AB110" s="763">
        <f>'Main Input'!AB110</f>
        <v>0</v>
      </c>
      <c r="AC110" s="763" t="str">
        <f>'Main Input'!AC110</f>
        <v>Days</v>
      </c>
      <c r="AD110" s="764">
        <f>'Main Input'!AD110</f>
        <v>85</v>
      </c>
      <c r="AE110" s="765">
        <f t="shared" ca="1" si="30"/>
        <v>35630.02492930548</v>
      </c>
      <c r="AF110" s="299">
        <f ca="1">'Profile with CoM'!AF110*f_FinCalc</f>
        <v>0</v>
      </c>
      <c r="AG110" s="300">
        <f ca="1">'Profile with CoM'!AG110*f_FinCalc</f>
        <v>0</v>
      </c>
      <c r="AH110" s="300">
        <f ca="1">'Profile with CoM'!AH110*f_FinCalc</f>
        <v>0</v>
      </c>
      <c r="AI110" s="300">
        <f ca="1">'Profile with CoM'!AI110*f_FinCalc</f>
        <v>0</v>
      </c>
      <c r="AJ110" s="300">
        <f ca="1">'Profile with CoM'!AJ110*f_FinCalc</f>
        <v>0</v>
      </c>
      <c r="AK110" s="300">
        <f ca="1">'Profile with CoM'!AK110*f_FinCalc</f>
        <v>35630.02492930548</v>
      </c>
      <c r="AL110" s="300">
        <f ca="1">'Profile with CoM'!AL110*f_FinCalc</f>
        <v>0</v>
      </c>
      <c r="AM110" s="300">
        <f ca="1">'Profile with CoM'!AM110*f_FinCalc</f>
        <v>0</v>
      </c>
      <c r="AN110" s="300">
        <f ca="1">'Profile with CoM'!AN110*f_FinCalc</f>
        <v>0</v>
      </c>
      <c r="AO110" s="300">
        <f ca="1">'Profile with CoM'!AO110*f_FinCalc</f>
        <v>0</v>
      </c>
      <c r="AP110" s="300">
        <f ca="1">'Profile with CoM'!AP110*f_FinCalc</f>
        <v>0</v>
      </c>
      <c r="AQ110" s="300">
        <f ca="1">'Profile with CoM'!AQ110*f_FinCalc</f>
        <v>0</v>
      </c>
      <c r="AR110" s="300">
        <f ca="1">'Profile with CoM'!AR110*f_FinCalc</f>
        <v>0</v>
      </c>
      <c r="AS110" s="300">
        <f ca="1">'Profile with CoM'!AS110*f_FinCalc</f>
        <v>0</v>
      </c>
      <c r="AT110" s="300">
        <f ca="1">'Profile with CoM'!AT110*f_FinCalc</f>
        <v>0</v>
      </c>
      <c r="AU110" s="300">
        <f ca="1">'Profile with CoM'!AU110*f_FinCalc</f>
        <v>0</v>
      </c>
      <c r="AV110" s="300">
        <f ca="1">'Profile with CoM'!AV110*f_FinCalc</f>
        <v>0</v>
      </c>
      <c r="AW110" s="300">
        <f ca="1">'Profile with CoM'!AW110*f_FinCalc</f>
        <v>0</v>
      </c>
      <c r="AX110" s="300">
        <f ca="1">'Profile with CoM'!AX110*f_FinCalc</f>
        <v>0</v>
      </c>
      <c r="AY110" s="300">
        <f ca="1">'Profile with CoM'!AY110*f_FinCalc</f>
        <v>0</v>
      </c>
      <c r="AZ110" s="300">
        <f ca="1">'Profile with CoM'!AZ110*f_FinCalc</f>
        <v>0</v>
      </c>
      <c r="BA110" s="300">
        <f ca="1">'Profile with CoM'!BA110*f_FinCalc</f>
        <v>0</v>
      </c>
      <c r="BB110" s="300">
        <f ca="1">'Profile with CoM'!BB110*f_FinCalc</f>
        <v>0</v>
      </c>
      <c r="BC110" s="300">
        <f ca="1">'Profile with CoM'!BC110*f_FinCalc</f>
        <v>0</v>
      </c>
      <c r="BD110" s="300">
        <f ca="1">'Profile with CoM'!BD110*f_FinCalc</f>
        <v>0</v>
      </c>
      <c r="BE110" s="300">
        <f ca="1">'Profile with CoM'!BE110*f_FinCalc</f>
        <v>0</v>
      </c>
      <c r="BF110" s="300">
        <f ca="1">'Profile with CoM'!BF110*f_FinCalc</f>
        <v>0</v>
      </c>
      <c r="BG110" s="300">
        <f ca="1">'Profile with CoM'!BG110*f_FinCalc</f>
        <v>0</v>
      </c>
      <c r="BH110" s="300">
        <f ca="1">'Profile with CoM'!BH110*f_FinCalc</f>
        <v>0</v>
      </c>
      <c r="BI110" s="300">
        <f ca="1">'Profile with CoM'!BI110*f_FinCalc</f>
        <v>0</v>
      </c>
      <c r="BJ110" s="300">
        <f ca="1">'Profile with CoM'!BJ110*f_FinCalc</f>
        <v>0</v>
      </c>
      <c r="BK110" s="300">
        <f ca="1">'Profile with CoM'!BK110*f_FinCalc</f>
        <v>0</v>
      </c>
      <c r="BL110" s="300">
        <f ca="1">'Profile with CoM'!BL110*f_FinCalc</f>
        <v>0</v>
      </c>
      <c r="BM110" s="300">
        <f ca="1">'Profile with CoM'!BM110*f_FinCalc</f>
        <v>0</v>
      </c>
      <c r="BN110" s="300">
        <f ca="1">'Profile with CoM'!BN110*f_FinCalc</f>
        <v>0</v>
      </c>
      <c r="BO110" s="300">
        <f ca="1">'Profile with CoM'!BO110*f_FinCalc</f>
        <v>0</v>
      </c>
      <c r="BP110" s="300">
        <f ca="1">'Profile with CoM'!BP110*f_FinCalc</f>
        <v>0</v>
      </c>
      <c r="BQ110" s="300">
        <f ca="1">'Profile with CoM'!BQ110*f_FinCalc</f>
        <v>0</v>
      </c>
      <c r="BR110" s="300">
        <f ca="1">'Profile with CoM'!BR110*f_FinCalc</f>
        <v>0</v>
      </c>
      <c r="BS110" s="300">
        <f ca="1">'Profile with CoM'!BS110*f_FinCalc</f>
        <v>0</v>
      </c>
      <c r="BT110" s="300">
        <f ca="1">'Profile with CoM'!BT110*f_FinCalc</f>
        <v>0</v>
      </c>
      <c r="BU110" s="300">
        <f ca="1">'Profile with CoM'!BU110*f_FinCalc</f>
        <v>0</v>
      </c>
      <c r="BV110" s="300">
        <f ca="1">'Profile with CoM'!BV110*f_FinCalc</f>
        <v>0</v>
      </c>
      <c r="BW110" s="300">
        <f ca="1">'Profile with CoM'!BW110*f_FinCalc</f>
        <v>0</v>
      </c>
      <c r="BX110" s="300">
        <f ca="1">'Profile with CoM'!BX110*f_FinCalc</f>
        <v>0</v>
      </c>
      <c r="BY110" s="300">
        <f ca="1">'Profile with CoM'!BY110*f_FinCalc</f>
        <v>0</v>
      </c>
      <c r="BZ110" s="300">
        <f ca="1">'Profile with CoM'!BZ110*f_FinCalc</f>
        <v>0</v>
      </c>
      <c r="CA110" s="300">
        <f ca="1">'Profile with CoM'!CA110*f_FinCalc</f>
        <v>0</v>
      </c>
      <c r="CB110" s="300">
        <f ca="1">'Profile with CoM'!CB110*f_FinCalc</f>
        <v>0</v>
      </c>
      <c r="CC110" s="300">
        <f ca="1">'Profile with CoM'!CC110*f_FinCalc</f>
        <v>0</v>
      </c>
      <c r="CD110" s="300">
        <f ca="1">'Profile with CoM'!CD110*f_FinCalc</f>
        <v>0</v>
      </c>
      <c r="CE110" s="300">
        <f ca="1">'Profile with CoM'!CE110*f_FinCalc</f>
        <v>0</v>
      </c>
      <c r="CF110" s="300">
        <f ca="1">'Profile with CoM'!CF110*f_FinCalc</f>
        <v>0</v>
      </c>
      <c r="CG110" s="300">
        <f ca="1">'Profile with CoM'!CG110*f_FinCalc</f>
        <v>0</v>
      </c>
      <c r="CH110" s="300">
        <f ca="1">'Profile with CoM'!CH110*f_FinCalc</f>
        <v>0</v>
      </c>
      <c r="CI110" s="300">
        <f ca="1">'Profile with CoM'!CI110*f_FinCalc</f>
        <v>0</v>
      </c>
      <c r="CJ110" s="300">
        <f ca="1">'Profile with CoM'!CJ110*f_FinCalc</f>
        <v>0</v>
      </c>
      <c r="CK110" s="300">
        <f ca="1">'Profile with CoM'!CK110*f_FinCalc</f>
        <v>0</v>
      </c>
      <c r="CL110" s="300">
        <f ca="1">'Profile with CoM'!CL110*f_FinCalc</f>
        <v>0</v>
      </c>
      <c r="CM110" s="300">
        <f ca="1">'Profile with CoM'!CM110*f_FinCalc</f>
        <v>0</v>
      </c>
      <c r="CN110" s="300">
        <f ca="1">'Profile with CoM'!CN110*f_FinCalc</f>
        <v>0</v>
      </c>
      <c r="CO110" s="300">
        <f ca="1">'Profile with CoM'!CO110*f_FinCalc</f>
        <v>0</v>
      </c>
      <c r="CP110" s="300">
        <f ca="1">'Profile with CoM'!CP110*f_FinCalc</f>
        <v>0</v>
      </c>
      <c r="CQ110" s="300">
        <f ca="1">'Profile with CoM'!CQ110*f_FinCalc</f>
        <v>0</v>
      </c>
      <c r="CR110" s="300">
        <f ca="1">'Profile with CoM'!CR110*f_FinCalc</f>
        <v>0</v>
      </c>
      <c r="CS110" s="300">
        <f ca="1">'Profile with CoM'!CS110*f_FinCalc</f>
        <v>0</v>
      </c>
      <c r="CT110" s="300">
        <f ca="1">'Profile with CoM'!CT110*f_FinCalc</f>
        <v>0</v>
      </c>
      <c r="CU110" s="300">
        <f ca="1">'Profile with CoM'!CU110*f_FinCalc</f>
        <v>0</v>
      </c>
      <c r="CV110" s="300">
        <f ca="1">'Profile with CoM'!CV110*f_FinCalc</f>
        <v>0</v>
      </c>
      <c r="CW110" s="300">
        <f ca="1">'Profile with CoM'!CW110*f_FinCalc</f>
        <v>0</v>
      </c>
      <c r="CX110" s="300">
        <f ca="1">'Profile with CoM'!CX110*f_FinCalc</f>
        <v>0</v>
      </c>
      <c r="CY110" s="300">
        <f ca="1">'Profile with CoM'!CY110*f_FinCalc</f>
        <v>0</v>
      </c>
      <c r="CZ110" s="300">
        <f ca="1">'Profile with CoM'!CZ110*f_FinCalc</f>
        <v>0</v>
      </c>
      <c r="DA110" s="300">
        <f ca="1">'Profile with CoM'!DA110*f_FinCalc</f>
        <v>0</v>
      </c>
      <c r="DB110" s="300">
        <f ca="1">'Profile with CoM'!DB110*f_FinCalc</f>
        <v>0</v>
      </c>
      <c r="DC110" s="300">
        <f ca="1">'Profile with CoM'!DC110*f_FinCalc</f>
        <v>0</v>
      </c>
      <c r="DD110" s="300">
        <f ca="1">'Profile with CoM'!DD110*f_FinCalc</f>
        <v>0</v>
      </c>
      <c r="DE110" s="300">
        <f ca="1">'Profile with CoM'!DE110*f_FinCalc</f>
        <v>0</v>
      </c>
      <c r="DF110" s="300">
        <f ca="1">'Profile with CoM'!DF110*f_FinCalc</f>
        <v>0</v>
      </c>
      <c r="DG110" s="300">
        <f ca="1">'Profile with CoM'!DG110*f_FinCalc</f>
        <v>0</v>
      </c>
      <c r="DH110" s="300">
        <f ca="1">'Profile with CoM'!DH110*f_FinCalc</f>
        <v>0</v>
      </c>
      <c r="DI110" s="300">
        <f ca="1">'Profile with CoM'!DI110*f_FinCalc</f>
        <v>0</v>
      </c>
      <c r="DJ110" s="300">
        <f ca="1">'Profile with CoM'!DJ110*f_FinCalc</f>
        <v>0</v>
      </c>
      <c r="DK110" s="300">
        <f ca="1">'Profile with CoM'!DK110*f_FinCalc</f>
        <v>0</v>
      </c>
      <c r="DL110" s="300">
        <f ca="1">'Profile with CoM'!DL110*f_FinCalc</f>
        <v>0</v>
      </c>
      <c r="DM110" s="300">
        <f ca="1">'Profile with CoM'!DM110*f_FinCalc</f>
        <v>0</v>
      </c>
      <c r="DN110" s="300">
        <f ca="1">'Profile with CoM'!DN110*f_FinCalc</f>
        <v>0</v>
      </c>
      <c r="DO110" s="300">
        <f ca="1">'Profile with CoM'!DO110*f_FinCalc</f>
        <v>0</v>
      </c>
      <c r="DP110" s="300">
        <f ca="1">'Profile with CoM'!DP110*f_FinCalc</f>
        <v>0</v>
      </c>
      <c r="DQ110" s="300">
        <f ca="1">'Profile with CoM'!DQ110*f_FinCalc</f>
        <v>0</v>
      </c>
      <c r="DR110" s="300">
        <f ca="1">'Profile with CoM'!DR110*f_FinCalc</f>
        <v>0</v>
      </c>
      <c r="DS110" s="300">
        <f ca="1">'Profile with CoM'!DS110*f_FinCalc</f>
        <v>0</v>
      </c>
      <c r="DT110" s="300">
        <f ca="1">'Profile with CoM'!DT110*f_FinCalc</f>
        <v>0</v>
      </c>
      <c r="DU110" s="300">
        <f ca="1">'Profile with CoM'!DU110*f_FinCalc</f>
        <v>0</v>
      </c>
      <c r="DV110" s="300">
        <f ca="1">'Profile with CoM'!DV110*f_FinCalc</f>
        <v>0</v>
      </c>
      <c r="DW110" s="300">
        <f ca="1">'Profile with CoM'!DW110*f_FinCalc</f>
        <v>0</v>
      </c>
      <c r="DX110" s="300">
        <f ca="1">'Profile with CoM'!DX110*f_FinCalc</f>
        <v>0</v>
      </c>
      <c r="DY110" s="300">
        <f ca="1">'Profile with CoM'!DY110*f_FinCalc</f>
        <v>0</v>
      </c>
      <c r="DZ110" s="300">
        <f ca="1">'Profile with CoM'!DZ110*f_FinCalc</f>
        <v>0</v>
      </c>
      <c r="EA110" s="300">
        <f ca="1">'Profile with CoM'!EA110*f_FinCalc</f>
        <v>0</v>
      </c>
      <c r="EB110" s="300">
        <f ca="1">'Profile with CoM'!EB110*f_FinCalc</f>
        <v>0</v>
      </c>
      <c r="EC110" s="300">
        <f ca="1">'Profile with CoM'!EC110*f_FinCalc</f>
        <v>0</v>
      </c>
      <c r="ED110" s="300">
        <f ca="1">'Profile with CoM'!ED110*f_FinCalc</f>
        <v>0</v>
      </c>
      <c r="EE110" s="300">
        <f ca="1">'Profile with CoM'!EE110*f_FinCalc</f>
        <v>0</v>
      </c>
      <c r="EF110" s="300">
        <f ca="1">'Profile with CoM'!EF110*f_FinCalc</f>
        <v>0</v>
      </c>
      <c r="EG110" s="300">
        <f ca="1">'Profile with CoM'!EG110*f_FinCalc</f>
        <v>0</v>
      </c>
      <c r="EH110" s="300">
        <f ca="1">'Profile with CoM'!EH110*f_FinCalc</f>
        <v>0</v>
      </c>
      <c r="EI110" s="300">
        <f ca="1">'Profile with CoM'!EI110*f_FinCalc</f>
        <v>0</v>
      </c>
      <c r="EJ110" s="300">
        <f ca="1">'Profile with CoM'!EJ110*f_FinCalc</f>
        <v>0</v>
      </c>
      <c r="EK110" s="300">
        <f ca="1">'Profile with CoM'!EK110*f_FinCalc</f>
        <v>0</v>
      </c>
      <c r="EL110" s="300">
        <f ca="1">'Profile with CoM'!EL110*f_FinCalc</f>
        <v>0</v>
      </c>
      <c r="EM110" s="300">
        <f ca="1">'Profile with CoM'!EM110*f_FinCalc</f>
        <v>0</v>
      </c>
      <c r="EN110" s="300">
        <f ca="1">'Profile with CoM'!EN110*f_FinCalc</f>
        <v>0</v>
      </c>
      <c r="EO110" s="300">
        <f ca="1">'Profile with CoM'!EO110*f_FinCalc</f>
        <v>0</v>
      </c>
      <c r="EP110" s="300">
        <f ca="1">'Profile with CoM'!EP110*f_FinCalc</f>
        <v>0</v>
      </c>
      <c r="EQ110" s="300">
        <f ca="1">'Profile with CoM'!EQ110*f_FinCalc</f>
        <v>0</v>
      </c>
      <c r="ER110" s="300">
        <f ca="1">'Profile with CoM'!ER110*f_FinCalc</f>
        <v>0</v>
      </c>
      <c r="ES110" s="300">
        <f ca="1">'Profile with CoM'!ES110*f_FinCalc</f>
        <v>0</v>
      </c>
      <c r="ET110" s="300">
        <f ca="1">'Profile with CoM'!ET110*f_FinCalc</f>
        <v>0</v>
      </c>
      <c r="EU110" s="300">
        <f ca="1">'Profile with CoM'!EU110*f_FinCalc</f>
        <v>0</v>
      </c>
      <c r="EV110" s="300">
        <f ca="1">'Profile with CoM'!EV110*f_FinCalc</f>
        <v>0</v>
      </c>
      <c r="EW110" s="300">
        <f ca="1">'Profile with CoM'!EW110*f_FinCalc</f>
        <v>0</v>
      </c>
      <c r="EX110" s="300">
        <f ca="1">'Profile with CoM'!EX110*f_FinCalc</f>
        <v>0</v>
      </c>
      <c r="EY110" s="612"/>
      <c r="EZ110" s="757" t="str">
        <f>'Main Input'!EZ110</f>
        <v>RPI</v>
      </c>
      <c r="FA110" s="757" t="str">
        <f>'Main Input'!FA110</f>
        <v>N/A</v>
      </c>
      <c r="FB110" s="766">
        <f>'Main Input'!FB110</f>
        <v>0</v>
      </c>
      <c r="FC110" s="766" t="str">
        <f>'Main Input'!FC110</f>
        <v>IT Solutions</v>
      </c>
      <c r="FD110" s="766" t="str">
        <f>'Main Input'!FD110</f>
        <v>Managed Services</v>
      </c>
      <c r="FE110" s="757" t="str">
        <f>'Main Input'!FE110</f>
        <v>Opex</v>
      </c>
      <c r="FF110" s="757" t="str">
        <f>'Main Input'!FF110</f>
        <v>ContractAccrual</v>
      </c>
      <c r="FG110" s="757" t="str">
        <f>'Main Input'!FG110</f>
        <v>Expense</v>
      </c>
      <c r="FH110" s="767" t="str">
        <f>'Main Input'!FH110</f>
        <v>A</v>
      </c>
      <c r="FI110" s="768">
        <f>'Main Input'!FI110</f>
        <v>0.22</v>
      </c>
      <c r="FJ110" s="768">
        <f>'Main Input'!FJ110</f>
        <v>0</v>
      </c>
      <c r="FK110" s="612"/>
      <c r="FL110" s="531">
        <f t="shared" si="32"/>
        <v>0</v>
      </c>
      <c r="FM110" s="86"/>
      <c r="FN110" s="612"/>
    </row>
    <row r="111" spans="1:170" ht="12.75" customHeight="1">
      <c r="A111" s="750" t="str">
        <f>'Main Input'!A111</f>
        <v>MTB</v>
      </c>
      <c r="B111" s="762" t="str">
        <f>'Main Input'!B111</f>
        <v>Other</v>
      </c>
      <c r="C111" s="762" t="str">
        <f>'Main Input'!C111</f>
        <v>Contingency</v>
      </c>
      <c r="D111" s="762" t="str">
        <f>'Main Input'!D111</f>
        <v>TOBE</v>
      </c>
      <c r="E111" s="762" t="str">
        <f>'Main Input'!E111</f>
        <v>Risk</v>
      </c>
      <c r="F111" s="753" t="str">
        <f>'Main Input'!F111</f>
        <v>direct</v>
      </c>
      <c r="G111" s="753" t="str">
        <f>'Main Input'!G111</f>
        <v>Person</v>
      </c>
      <c r="H111" s="753" t="str">
        <f>'Main Input'!H111</f>
        <v>TAC.CSA.2</v>
      </c>
      <c r="I111" s="753">
        <f>'Main Input'!I111</f>
        <v>0</v>
      </c>
      <c r="J111" s="753">
        <f>'Main Input'!J111</f>
        <v>0</v>
      </c>
      <c r="K111" s="753" t="str">
        <f>'Main Input'!K111</f>
        <v>FJS</v>
      </c>
      <c r="L111" s="753" t="str">
        <f>'Main Input'!L111</f>
        <v>oRisk</v>
      </c>
      <c r="M111" s="753">
        <f>'Main Input'!M111</f>
        <v>0</v>
      </c>
      <c r="N111" s="753">
        <f>'Main Input'!N111</f>
        <v>0</v>
      </c>
      <c r="O111" s="753" t="str">
        <f>'Main Input'!O111</f>
        <v>SPAIN</v>
      </c>
      <c r="P111" s="753">
        <f>'Main Input'!P111</f>
        <v>300</v>
      </c>
      <c r="Q111" s="753" t="str">
        <f>'Main Input'!Q111</f>
        <v>EUR</v>
      </c>
      <c r="R111" s="753" t="str">
        <f>'Main Input'!R111</f>
        <v>EMEA</v>
      </c>
      <c r="S111" s="753" t="str">
        <f>'Main Input'!S111</f>
        <v>Local</v>
      </c>
      <c r="T111" s="753">
        <f>'Main Input'!T111</f>
        <v>0</v>
      </c>
      <c r="U111" s="753">
        <f>'Main Input'!U111</f>
        <v>0</v>
      </c>
      <c r="V111" s="753" t="str">
        <f>'Main Input'!V111</f>
        <v>ZZZ</v>
      </c>
      <c r="W111" s="753">
        <f>'Main Input'!W111</f>
        <v>0</v>
      </c>
      <c r="X111" s="753">
        <f>'Main Input'!X111</f>
        <v>0</v>
      </c>
      <c r="Y111" s="753">
        <f>'Main Input'!Y111</f>
        <v>0</v>
      </c>
      <c r="Z111" s="753">
        <f>'Main Input'!Z111</f>
        <v>0</v>
      </c>
      <c r="AA111" s="753">
        <f>'Main Input'!AA111</f>
        <v>0</v>
      </c>
      <c r="AB111" s="763">
        <f>'Main Input'!AB111</f>
        <v>0</v>
      </c>
      <c r="AC111" s="763" t="str">
        <f>'Main Input'!AC111</f>
        <v>Days</v>
      </c>
      <c r="AD111" s="764">
        <f>'Main Input'!AD111</f>
        <v>6400</v>
      </c>
      <c r="AE111" s="765">
        <f t="shared" ref="AE111:AE142" ca="1" si="33">SUM(AF111:EY111)</f>
        <v>2678043.0789883048</v>
      </c>
      <c r="AF111" s="299">
        <f ca="1">'Profile with CoM'!AF111*f_FinCalc</f>
        <v>0</v>
      </c>
      <c r="AG111" s="300">
        <f ca="1">'Profile with CoM'!AG111*f_FinCalc</f>
        <v>22570.230906063716</v>
      </c>
      <c r="AH111" s="300">
        <f ca="1">'Profile with CoM'!AH111*f_FinCalc</f>
        <v>28803.316231961893</v>
      </c>
      <c r="AI111" s="300">
        <f ca="1">'Profile with CoM'!AI111*f_FinCalc</f>
        <v>1379738.0553799823</v>
      </c>
      <c r="AJ111" s="300">
        <f ca="1">'Profile with CoM'!AJ111*f_FinCalc</f>
        <v>37170.008923978792</v>
      </c>
      <c r="AK111" s="300">
        <f ca="1">'Profile with CoM'!AK111*f_FinCalc</f>
        <v>78979.530842999142</v>
      </c>
      <c r="AL111" s="300">
        <f ca="1">'Profile with CoM'!AL111*f_FinCalc</f>
        <v>33397.865845004068</v>
      </c>
      <c r="AM111" s="300">
        <f ca="1">'Profile with CoM'!AM111*f_FinCalc</f>
        <v>33397.865845004068</v>
      </c>
      <c r="AN111" s="300">
        <f ca="1">'Profile with CoM'!AN111*f_FinCalc</f>
        <v>17981.84915954584</v>
      </c>
      <c r="AO111" s="300">
        <f ca="1">'Profile with CoM'!AO111*f_FinCalc</f>
        <v>17981.849159545538</v>
      </c>
      <c r="AP111" s="300">
        <f ca="1">'Profile with CoM'!AP111*f_FinCalc</f>
        <v>17981.849159545538</v>
      </c>
      <c r="AQ111" s="300">
        <f ca="1">'Profile with CoM'!AQ111*f_FinCalc</f>
        <v>17518.200778930233</v>
      </c>
      <c r="AR111" s="300">
        <f ca="1">'Profile with CoM'!AR111*f_FinCalc</f>
        <v>17518.200778929935</v>
      </c>
      <c r="AS111" s="300">
        <f ca="1">'Profile with CoM'!AS111*f_FinCalc</f>
        <v>17518.200778930233</v>
      </c>
      <c r="AT111" s="300">
        <f ca="1">'Profile with CoM'!AT111*f_FinCalc</f>
        <v>17518.200778929935</v>
      </c>
      <c r="AU111" s="300">
        <f ca="1">'Profile with CoM'!AU111*f_FinCalc</f>
        <v>17518.200778929935</v>
      </c>
      <c r="AV111" s="300">
        <f ca="1">'Profile with CoM'!AV111*f_FinCalc</f>
        <v>17868.564794508653</v>
      </c>
      <c r="AW111" s="300">
        <f ca="1">'Profile with CoM'!AW111*f_FinCalc</f>
        <v>17868.564794508653</v>
      </c>
      <c r="AX111" s="300">
        <f ca="1">'Profile with CoM'!AX111*f_FinCalc</f>
        <v>17868.564794508355</v>
      </c>
      <c r="AY111" s="300">
        <f ca="1">'Profile with CoM'!AY111*f_FinCalc</f>
        <v>17868.564794508653</v>
      </c>
      <c r="AZ111" s="300">
        <f ca="1">'Profile with CoM'!AZ111*f_FinCalc</f>
        <v>17868.564794508355</v>
      </c>
      <c r="BA111" s="300">
        <f ca="1">'Profile with CoM'!BA111*f_FinCalc</f>
        <v>17868.564794508653</v>
      </c>
      <c r="BB111" s="300">
        <f ca="1">'Profile with CoM'!BB111*f_FinCalc</f>
        <v>17868.564794508653</v>
      </c>
      <c r="BC111" s="300">
        <f ca="1">'Profile with CoM'!BC111*f_FinCalc</f>
        <v>17868.564794508355</v>
      </c>
      <c r="BD111" s="300">
        <f ca="1">'Profile with CoM'!BD111*f_FinCalc</f>
        <v>17868.564794508948</v>
      </c>
      <c r="BE111" s="300">
        <f ca="1">'Profile with CoM'!BE111*f_FinCalc</f>
        <v>17868.564794508355</v>
      </c>
      <c r="BF111" s="300">
        <f ca="1">'Profile with CoM'!BF111*f_FinCalc</f>
        <v>17868.564794508653</v>
      </c>
      <c r="BG111" s="300">
        <f ca="1">'Profile with CoM'!BG111*f_FinCalc</f>
        <v>17868.564794508355</v>
      </c>
      <c r="BH111" s="300">
        <f ca="1">'Profile with CoM'!BH111*f_FinCalc</f>
        <v>18225.936090399013</v>
      </c>
      <c r="BI111" s="300">
        <f ca="1">'Profile with CoM'!BI111*f_FinCalc</f>
        <v>18225.936090399013</v>
      </c>
      <c r="BJ111" s="300">
        <f ca="1">'Profile with CoM'!BJ111*f_FinCalc</f>
        <v>18225.936090399013</v>
      </c>
      <c r="BK111" s="300">
        <f ca="1">'Profile with CoM'!BK111*f_FinCalc</f>
        <v>18225.936090399013</v>
      </c>
      <c r="BL111" s="300">
        <f ca="1">'Profile with CoM'!BL111*f_FinCalc</f>
        <v>18225.936090399013</v>
      </c>
      <c r="BM111" s="300">
        <f ca="1">'Profile with CoM'!BM111*f_FinCalc</f>
        <v>18225.936090398711</v>
      </c>
      <c r="BN111" s="300">
        <f ca="1">'Profile with CoM'!BN111*f_FinCalc</f>
        <v>18225.936090399013</v>
      </c>
      <c r="BO111" s="300">
        <f ca="1">'Profile with CoM'!BO111*f_FinCalc</f>
        <v>18225.936090399013</v>
      </c>
      <c r="BP111" s="300">
        <f ca="1">'Profile with CoM'!BP111*f_FinCalc</f>
        <v>18225.936090399013</v>
      </c>
      <c r="BQ111" s="300">
        <f ca="1">'Profile with CoM'!BQ111*f_FinCalc</f>
        <v>18225.936090399013</v>
      </c>
      <c r="BR111" s="300">
        <f ca="1">'Profile with CoM'!BR111*f_FinCalc</f>
        <v>18225.936090399013</v>
      </c>
      <c r="BS111" s="300">
        <f ca="1">'Profile with CoM'!BS111*f_FinCalc</f>
        <v>18225.936090399013</v>
      </c>
      <c r="BT111" s="300">
        <f ca="1">'Profile with CoM'!BT111*f_FinCalc</f>
        <v>18590.454812206608</v>
      </c>
      <c r="BU111" s="300">
        <f ca="1">'Profile with CoM'!BU111*f_FinCalc</f>
        <v>18590.454812206608</v>
      </c>
      <c r="BV111" s="300">
        <f ca="1">'Profile with CoM'!BV111*f_FinCalc</f>
        <v>18590.454812206608</v>
      </c>
      <c r="BW111" s="300">
        <f ca="1">'Profile with CoM'!BW111*f_FinCalc</f>
        <v>18590.454812206608</v>
      </c>
      <c r="BX111" s="300">
        <f ca="1">'Profile with CoM'!BX111*f_FinCalc</f>
        <v>18590.454812206608</v>
      </c>
      <c r="BY111" s="300">
        <f ca="1">'Profile with CoM'!BY111*f_FinCalc</f>
        <v>18590.454812206608</v>
      </c>
      <c r="BZ111" s="300">
        <f ca="1">'Profile with CoM'!BZ111*f_FinCalc</f>
        <v>18590.454812206906</v>
      </c>
      <c r="CA111" s="300">
        <f ca="1">'Profile with CoM'!CA111*f_FinCalc</f>
        <v>18590.454812206608</v>
      </c>
      <c r="CB111" s="300">
        <f ca="1">'Profile with CoM'!CB111*f_FinCalc</f>
        <v>18590.454812206608</v>
      </c>
      <c r="CC111" s="300">
        <f ca="1">'Profile with CoM'!CC111*f_FinCalc</f>
        <v>18590.454812206608</v>
      </c>
      <c r="CD111" s="300">
        <f ca="1">'Profile with CoM'!CD111*f_FinCalc</f>
        <v>18590.454812206608</v>
      </c>
      <c r="CE111" s="300">
        <f ca="1">'Profile with CoM'!CE111*f_FinCalc</f>
        <v>18590.454812206608</v>
      </c>
      <c r="CF111" s="300">
        <f ca="1">'Profile with CoM'!CF111*f_FinCalc</f>
        <v>18962.263908451052</v>
      </c>
      <c r="CG111" s="300">
        <f ca="1">'Profile with CoM'!CG111*f_FinCalc</f>
        <v>18962.263908450754</v>
      </c>
      <c r="CH111" s="300">
        <f ca="1">'Profile with CoM'!CH111*f_FinCalc</f>
        <v>18962.263908451052</v>
      </c>
      <c r="CI111" s="300">
        <f ca="1">'Profile with CoM'!CI111*f_FinCalc</f>
        <v>18962.263908450754</v>
      </c>
      <c r="CJ111" s="300">
        <f ca="1">'Profile with CoM'!CJ111*f_FinCalc</f>
        <v>18962.263908451052</v>
      </c>
      <c r="CK111" s="300">
        <f ca="1">'Profile with CoM'!CK111*f_FinCalc</f>
        <v>18962.263908451052</v>
      </c>
      <c r="CL111" s="300">
        <f ca="1">'Profile with CoM'!CL111*f_FinCalc</f>
        <v>18962.263908450754</v>
      </c>
      <c r="CM111" s="300">
        <f ca="1">'Profile with CoM'!CM111*f_FinCalc</f>
        <v>18962.263908451052</v>
      </c>
      <c r="CN111" s="300">
        <f ca="1">'Profile with CoM'!CN111*f_FinCalc</f>
        <v>18962.263908450754</v>
      </c>
      <c r="CO111" s="300">
        <f ca="1">'Profile with CoM'!CO111*f_FinCalc</f>
        <v>18962.263908451052</v>
      </c>
      <c r="CP111" s="300">
        <f ca="1">'Profile with CoM'!CP111*f_FinCalc</f>
        <v>18962.263908450754</v>
      </c>
      <c r="CQ111" s="300">
        <f ca="1">'Profile with CoM'!CQ111*f_FinCalc</f>
        <v>18962.263908451052</v>
      </c>
      <c r="CR111" s="300">
        <f ca="1">'Profile with CoM'!CR111*f_FinCalc</f>
        <v>19341.509186619845</v>
      </c>
      <c r="CS111" s="300">
        <f ca="1">'Profile with CoM'!CS111*f_FinCalc</f>
        <v>19341.509186619845</v>
      </c>
      <c r="CT111" s="300">
        <f ca="1">'Profile with CoM'!CT111*f_FinCalc</f>
        <v>0</v>
      </c>
      <c r="CU111" s="300">
        <f ca="1">'Profile with CoM'!CU111*f_FinCalc</f>
        <v>0</v>
      </c>
      <c r="CV111" s="300">
        <f ca="1">'Profile with CoM'!CV111*f_FinCalc</f>
        <v>0</v>
      </c>
      <c r="CW111" s="300">
        <f ca="1">'Profile with CoM'!CW111*f_FinCalc</f>
        <v>0</v>
      </c>
      <c r="CX111" s="300">
        <f ca="1">'Profile with CoM'!CX111*f_FinCalc</f>
        <v>0</v>
      </c>
      <c r="CY111" s="300">
        <f ca="1">'Profile with CoM'!CY111*f_FinCalc</f>
        <v>0</v>
      </c>
      <c r="CZ111" s="300">
        <f ca="1">'Profile with CoM'!CZ111*f_FinCalc</f>
        <v>0</v>
      </c>
      <c r="DA111" s="300">
        <f ca="1">'Profile with CoM'!DA111*f_FinCalc</f>
        <v>0</v>
      </c>
      <c r="DB111" s="300">
        <f ca="1">'Profile with CoM'!DB111*f_FinCalc</f>
        <v>0</v>
      </c>
      <c r="DC111" s="300">
        <f ca="1">'Profile with CoM'!DC111*f_FinCalc</f>
        <v>0</v>
      </c>
      <c r="DD111" s="300">
        <f ca="1">'Profile with CoM'!DD111*f_FinCalc</f>
        <v>0</v>
      </c>
      <c r="DE111" s="300">
        <f ca="1">'Profile with CoM'!DE111*f_FinCalc</f>
        <v>0</v>
      </c>
      <c r="DF111" s="300">
        <f ca="1">'Profile with CoM'!DF111*f_FinCalc</f>
        <v>0</v>
      </c>
      <c r="DG111" s="300">
        <f ca="1">'Profile with CoM'!DG111*f_FinCalc</f>
        <v>0</v>
      </c>
      <c r="DH111" s="300">
        <f ca="1">'Profile with CoM'!DH111*f_FinCalc</f>
        <v>0</v>
      </c>
      <c r="DI111" s="300">
        <f ca="1">'Profile with CoM'!DI111*f_FinCalc</f>
        <v>0</v>
      </c>
      <c r="DJ111" s="300">
        <f ca="1">'Profile with CoM'!DJ111*f_FinCalc</f>
        <v>0</v>
      </c>
      <c r="DK111" s="300">
        <f ca="1">'Profile with CoM'!DK111*f_FinCalc</f>
        <v>0</v>
      </c>
      <c r="DL111" s="300">
        <f ca="1">'Profile with CoM'!DL111*f_FinCalc</f>
        <v>0</v>
      </c>
      <c r="DM111" s="300">
        <f ca="1">'Profile with CoM'!DM111*f_FinCalc</f>
        <v>0</v>
      </c>
      <c r="DN111" s="300">
        <f ca="1">'Profile with CoM'!DN111*f_FinCalc</f>
        <v>0</v>
      </c>
      <c r="DO111" s="300">
        <f ca="1">'Profile with CoM'!DO111*f_FinCalc</f>
        <v>0</v>
      </c>
      <c r="DP111" s="300">
        <f ca="1">'Profile with CoM'!DP111*f_FinCalc</f>
        <v>0</v>
      </c>
      <c r="DQ111" s="300">
        <f ca="1">'Profile with CoM'!DQ111*f_FinCalc</f>
        <v>0</v>
      </c>
      <c r="DR111" s="300">
        <f ca="1">'Profile with CoM'!DR111*f_FinCalc</f>
        <v>0</v>
      </c>
      <c r="DS111" s="300">
        <f ca="1">'Profile with CoM'!DS111*f_FinCalc</f>
        <v>0</v>
      </c>
      <c r="DT111" s="300">
        <f ca="1">'Profile with CoM'!DT111*f_FinCalc</f>
        <v>0</v>
      </c>
      <c r="DU111" s="300">
        <f ca="1">'Profile with CoM'!DU111*f_FinCalc</f>
        <v>0</v>
      </c>
      <c r="DV111" s="300">
        <f ca="1">'Profile with CoM'!DV111*f_FinCalc</f>
        <v>0</v>
      </c>
      <c r="DW111" s="300">
        <f ca="1">'Profile with CoM'!DW111*f_FinCalc</f>
        <v>0</v>
      </c>
      <c r="DX111" s="300">
        <f ca="1">'Profile with CoM'!DX111*f_FinCalc</f>
        <v>0</v>
      </c>
      <c r="DY111" s="300">
        <f ca="1">'Profile with CoM'!DY111*f_FinCalc</f>
        <v>0</v>
      </c>
      <c r="DZ111" s="300">
        <f ca="1">'Profile with CoM'!DZ111*f_FinCalc</f>
        <v>0</v>
      </c>
      <c r="EA111" s="300">
        <f ca="1">'Profile with CoM'!EA111*f_FinCalc</f>
        <v>0</v>
      </c>
      <c r="EB111" s="300">
        <f ca="1">'Profile with CoM'!EB111*f_FinCalc</f>
        <v>0</v>
      </c>
      <c r="EC111" s="300">
        <f ca="1">'Profile with CoM'!EC111*f_FinCalc</f>
        <v>0</v>
      </c>
      <c r="ED111" s="300">
        <f ca="1">'Profile with CoM'!ED111*f_FinCalc</f>
        <v>0</v>
      </c>
      <c r="EE111" s="300">
        <f ca="1">'Profile with CoM'!EE111*f_FinCalc</f>
        <v>0</v>
      </c>
      <c r="EF111" s="300">
        <f ca="1">'Profile with CoM'!EF111*f_FinCalc</f>
        <v>0</v>
      </c>
      <c r="EG111" s="300">
        <f ca="1">'Profile with CoM'!EG111*f_FinCalc</f>
        <v>0</v>
      </c>
      <c r="EH111" s="300">
        <f ca="1">'Profile with CoM'!EH111*f_FinCalc</f>
        <v>0</v>
      </c>
      <c r="EI111" s="300">
        <f ca="1">'Profile with CoM'!EI111*f_FinCalc</f>
        <v>0</v>
      </c>
      <c r="EJ111" s="300">
        <f ca="1">'Profile with CoM'!EJ111*f_FinCalc</f>
        <v>0</v>
      </c>
      <c r="EK111" s="300">
        <f ca="1">'Profile with CoM'!EK111*f_FinCalc</f>
        <v>0</v>
      </c>
      <c r="EL111" s="300">
        <f ca="1">'Profile with CoM'!EL111*f_FinCalc</f>
        <v>0</v>
      </c>
      <c r="EM111" s="300">
        <f ca="1">'Profile with CoM'!EM111*f_FinCalc</f>
        <v>0</v>
      </c>
      <c r="EN111" s="300">
        <f ca="1">'Profile with CoM'!EN111*f_FinCalc</f>
        <v>0</v>
      </c>
      <c r="EO111" s="300">
        <f ca="1">'Profile with CoM'!EO111*f_FinCalc</f>
        <v>0</v>
      </c>
      <c r="EP111" s="300">
        <f ca="1">'Profile with CoM'!EP111*f_FinCalc</f>
        <v>0</v>
      </c>
      <c r="EQ111" s="300">
        <f ca="1">'Profile with CoM'!EQ111*f_FinCalc</f>
        <v>0</v>
      </c>
      <c r="ER111" s="300">
        <f ca="1">'Profile with CoM'!ER111*f_FinCalc</f>
        <v>0</v>
      </c>
      <c r="ES111" s="300">
        <f ca="1">'Profile with CoM'!ES111*f_FinCalc</f>
        <v>0</v>
      </c>
      <c r="ET111" s="300">
        <f ca="1">'Profile with CoM'!ET111*f_FinCalc</f>
        <v>0</v>
      </c>
      <c r="EU111" s="300">
        <f ca="1">'Profile with CoM'!EU111*f_FinCalc</f>
        <v>0</v>
      </c>
      <c r="EV111" s="300">
        <f ca="1">'Profile with CoM'!EV111*f_FinCalc</f>
        <v>0</v>
      </c>
      <c r="EW111" s="300">
        <f ca="1">'Profile with CoM'!EW111*f_FinCalc</f>
        <v>0</v>
      </c>
      <c r="EX111" s="300">
        <f ca="1">'Profile with CoM'!EX111*f_FinCalc</f>
        <v>0</v>
      </c>
      <c r="EY111" s="612"/>
      <c r="EZ111" s="757" t="str">
        <f>'Main Input'!EZ111</f>
        <v>RPI</v>
      </c>
      <c r="FA111" s="757" t="str">
        <f>'Main Input'!FA111</f>
        <v>N/A</v>
      </c>
      <c r="FB111" s="766">
        <f>'Main Input'!FB111</f>
        <v>0</v>
      </c>
      <c r="FC111" s="766" t="str">
        <f>'Main Input'!FC111</f>
        <v>IT Solutions</v>
      </c>
      <c r="FD111" s="766" t="str">
        <f>'Main Input'!FD111</f>
        <v>Managed Services</v>
      </c>
      <c r="FE111" s="757" t="str">
        <f>'Main Input'!FE111</f>
        <v>Opex</v>
      </c>
      <c r="FF111" s="757" t="str">
        <f>'Main Input'!FF111</f>
        <v>ContractAccrual</v>
      </c>
      <c r="FG111" s="757" t="str">
        <f>'Main Input'!FG111</f>
        <v>Expense</v>
      </c>
      <c r="FH111" s="767" t="str">
        <f>'Main Input'!FH111</f>
        <v>A</v>
      </c>
      <c r="FI111" s="768">
        <f>'Main Input'!FI111</f>
        <v>0.22</v>
      </c>
      <c r="FJ111" s="768">
        <f>'Main Input'!FJ111</f>
        <v>0</v>
      </c>
      <c r="FK111" s="612"/>
      <c r="FL111" s="531">
        <f t="shared" si="32"/>
        <v>0</v>
      </c>
      <c r="FM111" s="86"/>
      <c r="FN111" s="612"/>
    </row>
    <row r="112" spans="1:170" ht="12.75" customHeight="1">
      <c r="A112" s="750">
        <f>'Main Input'!A112</f>
        <v>0</v>
      </c>
      <c r="B112" s="762">
        <f>'Main Input'!B112</f>
        <v>0</v>
      </c>
      <c r="C112" s="762">
        <f>'Main Input'!C112</f>
        <v>0</v>
      </c>
      <c r="D112" s="762">
        <f>'Main Input'!D112</f>
        <v>0</v>
      </c>
      <c r="E112" s="762">
        <f>'Main Input'!E112</f>
        <v>0</v>
      </c>
      <c r="F112" s="753">
        <f>'Main Input'!F112</f>
        <v>0</v>
      </c>
      <c r="G112" s="753">
        <f>'Main Input'!G112</f>
        <v>0</v>
      </c>
      <c r="H112" s="753">
        <f>'Main Input'!H112</f>
        <v>0</v>
      </c>
      <c r="I112" s="753">
        <f>'Main Input'!I112</f>
        <v>0</v>
      </c>
      <c r="J112" s="753">
        <f>'Main Input'!J112</f>
        <v>0</v>
      </c>
      <c r="K112" s="753">
        <f>'Main Input'!K112</f>
        <v>0</v>
      </c>
      <c r="L112" s="753">
        <f>'Main Input'!L112</f>
        <v>0</v>
      </c>
      <c r="M112" s="753">
        <f>'Main Input'!M112</f>
        <v>0</v>
      </c>
      <c r="N112" s="753">
        <f>'Main Input'!N112</f>
        <v>0</v>
      </c>
      <c r="O112" s="753">
        <f>'Main Input'!O112</f>
        <v>0</v>
      </c>
      <c r="P112" s="753">
        <f>'Main Input'!P112</f>
        <v>0</v>
      </c>
      <c r="Q112" s="753">
        <f>'Main Input'!Q112</f>
        <v>0</v>
      </c>
      <c r="R112" s="753">
        <f>'Main Input'!R112</f>
        <v>0</v>
      </c>
      <c r="S112" s="753">
        <f>'Main Input'!S112</f>
        <v>0</v>
      </c>
      <c r="T112" s="753">
        <f>'Main Input'!T112</f>
        <v>0</v>
      </c>
      <c r="U112" s="753">
        <f>'Main Input'!U112</f>
        <v>0</v>
      </c>
      <c r="V112" s="753">
        <f>'Main Input'!V112</f>
        <v>0</v>
      </c>
      <c r="W112" s="753">
        <f>'Main Input'!W112</f>
        <v>0</v>
      </c>
      <c r="X112" s="753">
        <f>'Main Input'!X112</f>
        <v>0</v>
      </c>
      <c r="Y112" s="753">
        <f>'Main Input'!Y112</f>
        <v>0</v>
      </c>
      <c r="Z112" s="753">
        <f>'Main Input'!Z112</f>
        <v>0</v>
      </c>
      <c r="AA112" s="753">
        <f>'Main Input'!AA112</f>
        <v>0</v>
      </c>
      <c r="AB112" s="763">
        <f>'Main Input'!AB112</f>
        <v>0</v>
      </c>
      <c r="AC112" s="763">
        <f>'Main Input'!AC112</f>
        <v>0</v>
      </c>
      <c r="AD112" s="764">
        <f>'Main Input'!AD112</f>
        <v>0</v>
      </c>
      <c r="AE112" s="765">
        <f t="shared" ca="1" si="33"/>
        <v>0</v>
      </c>
      <c r="AF112" s="299">
        <f ca="1">'Profile with CoM'!AF112*f_FinCalc</f>
        <v>0</v>
      </c>
      <c r="AG112" s="300">
        <f ca="1">'Profile with CoM'!AG112*f_FinCalc</f>
        <v>0</v>
      </c>
      <c r="AH112" s="300">
        <f ca="1">'Profile with CoM'!AH112*f_FinCalc</f>
        <v>0</v>
      </c>
      <c r="AI112" s="300">
        <f ca="1">'Profile with CoM'!AI112*f_FinCalc</f>
        <v>0</v>
      </c>
      <c r="AJ112" s="300">
        <f ca="1">'Profile with CoM'!AJ112*f_FinCalc</f>
        <v>0</v>
      </c>
      <c r="AK112" s="300">
        <f ca="1">'Profile with CoM'!AK112*f_FinCalc</f>
        <v>0</v>
      </c>
      <c r="AL112" s="300">
        <f ca="1">'Profile with CoM'!AL112*f_FinCalc</f>
        <v>0</v>
      </c>
      <c r="AM112" s="300">
        <f ca="1">'Profile with CoM'!AM112*f_FinCalc</f>
        <v>0</v>
      </c>
      <c r="AN112" s="300">
        <f ca="1">'Profile with CoM'!AN112*f_FinCalc</f>
        <v>0</v>
      </c>
      <c r="AO112" s="300">
        <f ca="1">'Profile with CoM'!AO112*f_FinCalc</f>
        <v>0</v>
      </c>
      <c r="AP112" s="300">
        <f ca="1">'Profile with CoM'!AP112*f_FinCalc</f>
        <v>0</v>
      </c>
      <c r="AQ112" s="300">
        <f ca="1">'Profile with CoM'!AQ112*f_FinCalc</f>
        <v>0</v>
      </c>
      <c r="AR112" s="300">
        <f ca="1">'Profile with CoM'!AR112*f_FinCalc</f>
        <v>0</v>
      </c>
      <c r="AS112" s="300">
        <f ca="1">'Profile with CoM'!AS112*f_FinCalc</f>
        <v>0</v>
      </c>
      <c r="AT112" s="300">
        <f ca="1">'Profile with CoM'!AT112*f_FinCalc</f>
        <v>0</v>
      </c>
      <c r="AU112" s="300">
        <f ca="1">'Profile with CoM'!AU112*f_FinCalc</f>
        <v>0</v>
      </c>
      <c r="AV112" s="300">
        <f ca="1">'Profile with CoM'!AV112*f_FinCalc</f>
        <v>0</v>
      </c>
      <c r="AW112" s="300">
        <f ca="1">'Profile with CoM'!AW112*f_FinCalc</f>
        <v>0</v>
      </c>
      <c r="AX112" s="300">
        <f ca="1">'Profile with CoM'!AX112*f_FinCalc</f>
        <v>0</v>
      </c>
      <c r="AY112" s="300">
        <f ca="1">'Profile with CoM'!AY112*f_FinCalc</f>
        <v>0</v>
      </c>
      <c r="AZ112" s="300">
        <f ca="1">'Profile with CoM'!AZ112*f_FinCalc</f>
        <v>0</v>
      </c>
      <c r="BA112" s="300">
        <f ca="1">'Profile with CoM'!BA112*f_FinCalc</f>
        <v>0</v>
      </c>
      <c r="BB112" s="300">
        <f ca="1">'Profile with CoM'!BB112*f_FinCalc</f>
        <v>0</v>
      </c>
      <c r="BC112" s="300">
        <f ca="1">'Profile with CoM'!BC112*f_FinCalc</f>
        <v>0</v>
      </c>
      <c r="BD112" s="300">
        <f ca="1">'Profile with CoM'!BD112*f_FinCalc</f>
        <v>0</v>
      </c>
      <c r="BE112" s="300">
        <f ca="1">'Profile with CoM'!BE112*f_FinCalc</f>
        <v>0</v>
      </c>
      <c r="BF112" s="300">
        <f ca="1">'Profile with CoM'!BF112*f_FinCalc</f>
        <v>0</v>
      </c>
      <c r="BG112" s="300">
        <f ca="1">'Profile with CoM'!BG112*f_FinCalc</f>
        <v>0</v>
      </c>
      <c r="BH112" s="300">
        <f ca="1">'Profile with CoM'!BH112*f_FinCalc</f>
        <v>0</v>
      </c>
      <c r="BI112" s="300">
        <f ca="1">'Profile with CoM'!BI112*f_FinCalc</f>
        <v>0</v>
      </c>
      <c r="BJ112" s="300">
        <f ca="1">'Profile with CoM'!BJ112*f_FinCalc</f>
        <v>0</v>
      </c>
      <c r="BK112" s="300">
        <f ca="1">'Profile with CoM'!BK112*f_FinCalc</f>
        <v>0</v>
      </c>
      <c r="BL112" s="300">
        <f ca="1">'Profile with CoM'!BL112*f_FinCalc</f>
        <v>0</v>
      </c>
      <c r="BM112" s="300">
        <f ca="1">'Profile with CoM'!BM112*f_FinCalc</f>
        <v>0</v>
      </c>
      <c r="BN112" s="300">
        <f ca="1">'Profile with CoM'!BN112*f_FinCalc</f>
        <v>0</v>
      </c>
      <c r="BO112" s="300">
        <f ca="1">'Profile with CoM'!BO112*f_FinCalc</f>
        <v>0</v>
      </c>
      <c r="BP112" s="300">
        <f ca="1">'Profile with CoM'!BP112*f_FinCalc</f>
        <v>0</v>
      </c>
      <c r="BQ112" s="300">
        <f ca="1">'Profile with CoM'!BQ112*f_FinCalc</f>
        <v>0</v>
      </c>
      <c r="BR112" s="300">
        <f ca="1">'Profile with CoM'!BR112*f_FinCalc</f>
        <v>0</v>
      </c>
      <c r="BS112" s="300">
        <f ca="1">'Profile with CoM'!BS112*f_FinCalc</f>
        <v>0</v>
      </c>
      <c r="BT112" s="300">
        <f ca="1">'Profile with CoM'!BT112*f_FinCalc</f>
        <v>0</v>
      </c>
      <c r="BU112" s="300">
        <f ca="1">'Profile with CoM'!BU112*f_FinCalc</f>
        <v>0</v>
      </c>
      <c r="BV112" s="300">
        <f ca="1">'Profile with CoM'!BV112*f_FinCalc</f>
        <v>0</v>
      </c>
      <c r="BW112" s="300">
        <f ca="1">'Profile with CoM'!BW112*f_FinCalc</f>
        <v>0</v>
      </c>
      <c r="BX112" s="300">
        <f ca="1">'Profile with CoM'!BX112*f_FinCalc</f>
        <v>0</v>
      </c>
      <c r="BY112" s="300">
        <f ca="1">'Profile with CoM'!BY112*f_FinCalc</f>
        <v>0</v>
      </c>
      <c r="BZ112" s="300">
        <f ca="1">'Profile with CoM'!BZ112*f_FinCalc</f>
        <v>0</v>
      </c>
      <c r="CA112" s="300">
        <f ca="1">'Profile with CoM'!CA112*f_FinCalc</f>
        <v>0</v>
      </c>
      <c r="CB112" s="300">
        <f ca="1">'Profile with CoM'!CB112*f_FinCalc</f>
        <v>0</v>
      </c>
      <c r="CC112" s="300">
        <f ca="1">'Profile with CoM'!CC112*f_FinCalc</f>
        <v>0</v>
      </c>
      <c r="CD112" s="300">
        <f ca="1">'Profile with CoM'!CD112*f_FinCalc</f>
        <v>0</v>
      </c>
      <c r="CE112" s="300">
        <f ca="1">'Profile with CoM'!CE112*f_FinCalc</f>
        <v>0</v>
      </c>
      <c r="CF112" s="300">
        <f ca="1">'Profile with CoM'!CF112*f_FinCalc</f>
        <v>0</v>
      </c>
      <c r="CG112" s="300">
        <f ca="1">'Profile with CoM'!CG112*f_FinCalc</f>
        <v>0</v>
      </c>
      <c r="CH112" s="300">
        <f ca="1">'Profile with CoM'!CH112*f_FinCalc</f>
        <v>0</v>
      </c>
      <c r="CI112" s="300">
        <f ca="1">'Profile with CoM'!CI112*f_FinCalc</f>
        <v>0</v>
      </c>
      <c r="CJ112" s="300">
        <f ca="1">'Profile with CoM'!CJ112*f_FinCalc</f>
        <v>0</v>
      </c>
      <c r="CK112" s="300">
        <f ca="1">'Profile with CoM'!CK112*f_FinCalc</f>
        <v>0</v>
      </c>
      <c r="CL112" s="300">
        <f ca="1">'Profile with CoM'!CL112*f_FinCalc</f>
        <v>0</v>
      </c>
      <c r="CM112" s="300">
        <f ca="1">'Profile with CoM'!CM112*f_FinCalc</f>
        <v>0</v>
      </c>
      <c r="CN112" s="300">
        <f ca="1">'Profile with CoM'!CN112*f_FinCalc</f>
        <v>0</v>
      </c>
      <c r="CO112" s="300">
        <f ca="1">'Profile with CoM'!CO112*f_FinCalc</f>
        <v>0</v>
      </c>
      <c r="CP112" s="300">
        <f ca="1">'Profile with CoM'!CP112*f_FinCalc</f>
        <v>0</v>
      </c>
      <c r="CQ112" s="300">
        <f ca="1">'Profile with CoM'!CQ112*f_FinCalc</f>
        <v>0</v>
      </c>
      <c r="CR112" s="300">
        <f ca="1">'Profile with CoM'!CR112*f_FinCalc</f>
        <v>0</v>
      </c>
      <c r="CS112" s="300">
        <f ca="1">'Profile with CoM'!CS112*f_FinCalc</f>
        <v>0</v>
      </c>
      <c r="CT112" s="300">
        <f ca="1">'Profile with CoM'!CT112*f_FinCalc</f>
        <v>0</v>
      </c>
      <c r="CU112" s="300">
        <f ca="1">'Profile with CoM'!CU112*f_FinCalc</f>
        <v>0</v>
      </c>
      <c r="CV112" s="300">
        <f ca="1">'Profile with CoM'!CV112*f_FinCalc</f>
        <v>0</v>
      </c>
      <c r="CW112" s="300">
        <f ca="1">'Profile with CoM'!CW112*f_FinCalc</f>
        <v>0</v>
      </c>
      <c r="CX112" s="300">
        <f ca="1">'Profile with CoM'!CX112*f_FinCalc</f>
        <v>0</v>
      </c>
      <c r="CY112" s="300">
        <f ca="1">'Profile with CoM'!CY112*f_FinCalc</f>
        <v>0</v>
      </c>
      <c r="CZ112" s="300">
        <f ca="1">'Profile with CoM'!CZ112*f_FinCalc</f>
        <v>0</v>
      </c>
      <c r="DA112" s="300">
        <f ca="1">'Profile with CoM'!DA112*f_FinCalc</f>
        <v>0</v>
      </c>
      <c r="DB112" s="300">
        <f ca="1">'Profile with CoM'!DB112*f_FinCalc</f>
        <v>0</v>
      </c>
      <c r="DC112" s="300">
        <f ca="1">'Profile with CoM'!DC112*f_FinCalc</f>
        <v>0</v>
      </c>
      <c r="DD112" s="300">
        <f ca="1">'Profile with CoM'!DD112*f_FinCalc</f>
        <v>0</v>
      </c>
      <c r="DE112" s="300">
        <f ca="1">'Profile with CoM'!DE112*f_FinCalc</f>
        <v>0</v>
      </c>
      <c r="DF112" s="300">
        <f ca="1">'Profile with CoM'!DF112*f_FinCalc</f>
        <v>0</v>
      </c>
      <c r="DG112" s="300">
        <f ca="1">'Profile with CoM'!DG112*f_FinCalc</f>
        <v>0</v>
      </c>
      <c r="DH112" s="300">
        <f ca="1">'Profile with CoM'!DH112*f_FinCalc</f>
        <v>0</v>
      </c>
      <c r="DI112" s="300">
        <f ca="1">'Profile with CoM'!DI112*f_FinCalc</f>
        <v>0</v>
      </c>
      <c r="DJ112" s="300">
        <f ca="1">'Profile with CoM'!DJ112*f_FinCalc</f>
        <v>0</v>
      </c>
      <c r="DK112" s="300">
        <f ca="1">'Profile with CoM'!DK112*f_FinCalc</f>
        <v>0</v>
      </c>
      <c r="DL112" s="300">
        <f ca="1">'Profile with CoM'!DL112*f_FinCalc</f>
        <v>0</v>
      </c>
      <c r="DM112" s="300">
        <f ca="1">'Profile with CoM'!DM112*f_FinCalc</f>
        <v>0</v>
      </c>
      <c r="DN112" s="300">
        <f ca="1">'Profile with CoM'!DN112*f_FinCalc</f>
        <v>0</v>
      </c>
      <c r="DO112" s="300">
        <f ca="1">'Profile with CoM'!DO112*f_FinCalc</f>
        <v>0</v>
      </c>
      <c r="DP112" s="300">
        <f ca="1">'Profile with CoM'!DP112*f_FinCalc</f>
        <v>0</v>
      </c>
      <c r="DQ112" s="300">
        <f ca="1">'Profile with CoM'!DQ112*f_FinCalc</f>
        <v>0</v>
      </c>
      <c r="DR112" s="300">
        <f ca="1">'Profile with CoM'!DR112*f_FinCalc</f>
        <v>0</v>
      </c>
      <c r="DS112" s="300">
        <f ca="1">'Profile with CoM'!DS112*f_FinCalc</f>
        <v>0</v>
      </c>
      <c r="DT112" s="300">
        <f ca="1">'Profile with CoM'!DT112*f_FinCalc</f>
        <v>0</v>
      </c>
      <c r="DU112" s="300">
        <f ca="1">'Profile with CoM'!DU112*f_FinCalc</f>
        <v>0</v>
      </c>
      <c r="DV112" s="300">
        <f ca="1">'Profile with CoM'!DV112*f_FinCalc</f>
        <v>0</v>
      </c>
      <c r="DW112" s="300">
        <f ca="1">'Profile with CoM'!DW112*f_FinCalc</f>
        <v>0</v>
      </c>
      <c r="DX112" s="300">
        <f ca="1">'Profile with CoM'!DX112*f_FinCalc</f>
        <v>0</v>
      </c>
      <c r="DY112" s="300">
        <f ca="1">'Profile with CoM'!DY112*f_FinCalc</f>
        <v>0</v>
      </c>
      <c r="DZ112" s="300">
        <f ca="1">'Profile with CoM'!DZ112*f_FinCalc</f>
        <v>0</v>
      </c>
      <c r="EA112" s="300">
        <f ca="1">'Profile with CoM'!EA112*f_FinCalc</f>
        <v>0</v>
      </c>
      <c r="EB112" s="300">
        <f ca="1">'Profile with CoM'!EB112*f_FinCalc</f>
        <v>0</v>
      </c>
      <c r="EC112" s="300">
        <f ca="1">'Profile with CoM'!EC112*f_FinCalc</f>
        <v>0</v>
      </c>
      <c r="ED112" s="300">
        <f ca="1">'Profile with CoM'!ED112*f_FinCalc</f>
        <v>0</v>
      </c>
      <c r="EE112" s="300">
        <f ca="1">'Profile with CoM'!EE112*f_FinCalc</f>
        <v>0</v>
      </c>
      <c r="EF112" s="300">
        <f ca="1">'Profile with CoM'!EF112*f_FinCalc</f>
        <v>0</v>
      </c>
      <c r="EG112" s="300">
        <f ca="1">'Profile with CoM'!EG112*f_FinCalc</f>
        <v>0</v>
      </c>
      <c r="EH112" s="300">
        <f ca="1">'Profile with CoM'!EH112*f_FinCalc</f>
        <v>0</v>
      </c>
      <c r="EI112" s="300">
        <f ca="1">'Profile with CoM'!EI112*f_FinCalc</f>
        <v>0</v>
      </c>
      <c r="EJ112" s="300">
        <f ca="1">'Profile with CoM'!EJ112*f_FinCalc</f>
        <v>0</v>
      </c>
      <c r="EK112" s="300">
        <f ca="1">'Profile with CoM'!EK112*f_FinCalc</f>
        <v>0</v>
      </c>
      <c r="EL112" s="300">
        <f ca="1">'Profile with CoM'!EL112*f_FinCalc</f>
        <v>0</v>
      </c>
      <c r="EM112" s="300">
        <f ca="1">'Profile with CoM'!EM112*f_FinCalc</f>
        <v>0</v>
      </c>
      <c r="EN112" s="300">
        <f ca="1">'Profile with CoM'!EN112*f_FinCalc</f>
        <v>0</v>
      </c>
      <c r="EO112" s="300">
        <f ca="1">'Profile with CoM'!EO112*f_FinCalc</f>
        <v>0</v>
      </c>
      <c r="EP112" s="300">
        <f ca="1">'Profile with CoM'!EP112*f_FinCalc</f>
        <v>0</v>
      </c>
      <c r="EQ112" s="300">
        <f ca="1">'Profile with CoM'!EQ112*f_FinCalc</f>
        <v>0</v>
      </c>
      <c r="ER112" s="300">
        <f ca="1">'Profile with CoM'!ER112*f_FinCalc</f>
        <v>0</v>
      </c>
      <c r="ES112" s="300">
        <f ca="1">'Profile with CoM'!ES112*f_FinCalc</f>
        <v>0</v>
      </c>
      <c r="ET112" s="300">
        <f ca="1">'Profile with CoM'!ET112*f_FinCalc</f>
        <v>0</v>
      </c>
      <c r="EU112" s="300">
        <f ca="1">'Profile with CoM'!EU112*f_FinCalc</f>
        <v>0</v>
      </c>
      <c r="EV112" s="300">
        <f ca="1">'Profile with CoM'!EV112*f_FinCalc</f>
        <v>0</v>
      </c>
      <c r="EW112" s="300">
        <f ca="1">'Profile with CoM'!EW112*f_FinCalc</f>
        <v>0</v>
      </c>
      <c r="EX112" s="300">
        <f ca="1">'Profile with CoM'!EX112*f_FinCalc</f>
        <v>0</v>
      </c>
      <c r="EY112" s="612"/>
      <c r="EZ112" s="757">
        <f>'Main Input'!EZ112</f>
        <v>0</v>
      </c>
      <c r="FA112" s="757">
        <f>'Main Input'!FA112</f>
        <v>0</v>
      </c>
      <c r="FB112" s="766">
        <f>'Main Input'!FB112</f>
        <v>0</v>
      </c>
      <c r="FC112" s="766">
        <f>'Main Input'!FC112</f>
        <v>0</v>
      </c>
      <c r="FD112" s="766">
        <f>'Main Input'!FD112</f>
        <v>0</v>
      </c>
      <c r="FE112" s="757">
        <f>'Main Input'!FE112</f>
        <v>0</v>
      </c>
      <c r="FF112" s="757">
        <f>'Main Input'!FF112</f>
        <v>0</v>
      </c>
      <c r="FG112" s="757">
        <f>'Main Input'!FG112</f>
        <v>0</v>
      </c>
      <c r="FH112" s="767">
        <f>'Main Input'!FH112</f>
        <v>0</v>
      </c>
      <c r="FI112" s="768">
        <f>'Main Input'!FI112</f>
        <v>0</v>
      </c>
      <c r="FJ112" s="768">
        <f>'Main Input'!FJ112</f>
        <v>0</v>
      </c>
      <c r="FK112" s="612"/>
      <c r="FL112" s="531">
        <f t="shared" si="32"/>
        <v>1</v>
      </c>
      <c r="FM112" s="86"/>
      <c r="FN112" s="612"/>
    </row>
    <row r="113" spans="1:170" ht="12.75" customHeight="1">
      <c r="A113" s="769">
        <f>'Main Input'!A113</f>
        <v>0</v>
      </c>
      <c r="B113" s="770">
        <f>'Main Input'!B113</f>
        <v>0</v>
      </c>
      <c r="C113" s="770">
        <f>'Main Input'!C113</f>
        <v>0</v>
      </c>
      <c r="D113" s="770">
        <f>'Main Input'!D113</f>
        <v>0</v>
      </c>
      <c r="E113" s="770">
        <f>'Main Input'!E113</f>
        <v>0</v>
      </c>
      <c r="F113" s="771">
        <f>'Main Input'!F113</f>
        <v>0</v>
      </c>
      <c r="G113" s="771">
        <f>'Main Input'!G113</f>
        <v>0</v>
      </c>
      <c r="H113" s="771">
        <f>'Main Input'!H113</f>
        <v>0</v>
      </c>
      <c r="I113" s="771">
        <f>'Main Input'!I113</f>
        <v>0</v>
      </c>
      <c r="J113" s="771">
        <f>'Main Input'!J113</f>
        <v>0</v>
      </c>
      <c r="K113" s="771">
        <f>'Main Input'!K113</f>
        <v>0</v>
      </c>
      <c r="L113" s="771">
        <f>'Main Input'!L113</f>
        <v>0</v>
      </c>
      <c r="M113" s="771">
        <f>'Main Input'!M113</f>
        <v>0</v>
      </c>
      <c r="N113" s="771">
        <f>'Main Input'!N113</f>
        <v>0</v>
      </c>
      <c r="O113" s="771">
        <f>'Main Input'!O113</f>
        <v>0</v>
      </c>
      <c r="P113" s="771">
        <f>'Main Input'!P113</f>
        <v>0</v>
      </c>
      <c r="Q113" s="771">
        <f>'Main Input'!Q113</f>
        <v>0</v>
      </c>
      <c r="R113" s="771">
        <f>'Main Input'!R113</f>
        <v>0</v>
      </c>
      <c r="S113" s="771">
        <f>'Main Input'!S113</f>
        <v>0</v>
      </c>
      <c r="T113" s="771">
        <f>'Main Input'!T113</f>
        <v>0</v>
      </c>
      <c r="U113" s="771">
        <f>'Main Input'!U113</f>
        <v>0</v>
      </c>
      <c r="V113" s="771">
        <f>'Main Input'!V113</f>
        <v>0</v>
      </c>
      <c r="W113" s="771">
        <f>'Main Input'!W113</f>
        <v>0</v>
      </c>
      <c r="X113" s="771">
        <f>'Main Input'!X113</f>
        <v>0</v>
      </c>
      <c r="Y113" s="771">
        <f>'Main Input'!Y113</f>
        <v>0</v>
      </c>
      <c r="Z113" s="771">
        <f>'Main Input'!Z113</f>
        <v>0</v>
      </c>
      <c r="AA113" s="771">
        <f>'Main Input'!AA113</f>
        <v>0</v>
      </c>
      <c r="AB113" s="772">
        <f>'Main Input'!AB113</f>
        <v>0</v>
      </c>
      <c r="AC113" s="772">
        <f>'Main Input'!AC113</f>
        <v>0</v>
      </c>
      <c r="AD113" s="773">
        <f>'Main Input'!AD113</f>
        <v>0</v>
      </c>
      <c r="AE113" s="774">
        <f t="shared" ca="1" si="33"/>
        <v>0</v>
      </c>
      <c r="AF113" s="775">
        <f ca="1">'Profile with CoM'!AF113*f_FinCalc</f>
        <v>0</v>
      </c>
      <c r="AG113" s="776">
        <f ca="1">'Profile with CoM'!AG113*f_FinCalc</f>
        <v>0</v>
      </c>
      <c r="AH113" s="776">
        <f ca="1">'Profile with CoM'!AH113*f_FinCalc</f>
        <v>0</v>
      </c>
      <c r="AI113" s="776">
        <f ca="1">'Profile with CoM'!AI113*f_FinCalc</f>
        <v>0</v>
      </c>
      <c r="AJ113" s="776">
        <f ca="1">'Profile with CoM'!AJ113*f_FinCalc</f>
        <v>0</v>
      </c>
      <c r="AK113" s="776">
        <f ca="1">'Profile with CoM'!AK113*f_FinCalc</f>
        <v>0</v>
      </c>
      <c r="AL113" s="776">
        <f ca="1">'Profile with CoM'!AL113*f_FinCalc</f>
        <v>0</v>
      </c>
      <c r="AM113" s="776">
        <f ca="1">'Profile with CoM'!AM113*f_FinCalc</f>
        <v>0</v>
      </c>
      <c r="AN113" s="776">
        <f ca="1">'Profile with CoM'!AN113*f_FinCalc</f>
        <v>0</v>
      </c>
      <c r="AO113" s="776">
        <f ca="1">'Profile with CoM'!AO113*f_FinCalc</f>
        <v>0</v>
      </c>
      <c r="AP113" s="776">
        <f ca="1">'Profile with CoM'!AP113*f_FinCalc</f>
        <v>0</v>
      </c>
      <c r="AQ113" s="776">
        <f ca="1">'Profile with CoM'!AQ113*f_FinCalc</f>
        <v>0</v>
      </c>
      <c r="AR113" s="776">
        <f ca="1">'Profile with CoM'!AR113*f_FinCalc</f>
        <v>0</v>
      </c>
      <c r="AS113" s="776">
        <f ca="1">'Profile with CoM'!AS113*f_FinCalc</f>
        <v>0</v>
      </c>
      <c r="AT113" s="776">
        <f ca="1">'Profile with CoM'!AT113*f_FinCalc</f>
        <v>0</v>
      </c>
      <c r="AU113" s="776">
        <f ca="1">'Profile with CoM'!AU113*f_FinCalc</f>
        <v>0</v>
      </c>
      <c r="AV113" s="776">
        <f ca="1">'Profile with CoM'!AV113*f_FinCalc</f>
        <v>0</v>
      </c>
      <c r="AW113" s="776">
        <f ca="1">'Profile with CoM'!AW113*f_FinCalc</f>
        <v>0</v>
      </c>
      <c r="AX113" s="776">
        <f ca="1">'Profile with CoM'!AX113*f_FinCalc</f>
        <v>0</v>
      </c>
      <c r="AY113" s="776">
        <f ca="1">'Profile with CoM'!AY113*f_FinCalc</f>
        <v>0</v>
      </c>
      <c r="AZ113" s="776">
        <f ca="1">'Profile with CoM'!AZ113*f_FinCalc</f>
        <v>0</v>
      </c>
      <c r="BA113" s="776">
        <f ca="1">'Profile with CoM'!BA113*f_FinCalc</f>
        <v>0</v>
      </c>
      <c r="BB113" s="776">
        <f ca="1">'Profile with CoM'!BB113*f_FinCalc</f>
        <v>0</v>
      </c>
      <c r="BC113" s="776">
        <f ca="1">'Profile with CoM'!BC113*f_FinCalc</f>
        <v>0</v>
      </c>
      <c r="BD113" s="776">
        <f ca="1">'Profile with CoM'!BD113*f_FinCalc</f>
        <v>0</v>
      </c>
      <c r="BE113" s="776">
        <f ca="1">'Profile with CoM'!BE113*f_FinCalc</f>
        <v>0</v>
      </c>
      <c r="BF113" s="776">
        <f ca="1">'Profile with CoM'!BF113*f_FinCalc</f>
        <v>0</v>
      </c>
      <c r="BG113" s="776">
        <f ca="1">'Profile with CoM'!BG113*f_FinCalc</f>
        <v>0</v>
      </c>
      <c r="BH113" s="776">
        <f ca="1">'Profile with CoM'!BH113*f_FinCalc</f>
        <v>0</v>
      </c>
      <c r="BI113" s="776">
        <f ca="1">'Profile with CoM'!BI113*f_FinCalc</f>
        <v>0</v>
      </c>
      <c r="BJ113" s="776">
        <f ca="1">'Profile with CoM'!BJ113*f_FinCalc</f>
        <v>0</v>
      </c>
      <c r="BK113" s="776">
        <f ca="1">'Profile with CoM'!BK113*f_FinCalc</f>
        <v>0</v>
      </c>
      <c r="BL113" s="776">
        <f ca="1">'Profile with CoM'!BL113*f_FinCalc</f>
        <v>0</v>
      </c>
      <c r="BM113" s="776">
        <f ca="1">'Profile with CoM'!BM113*f_FinCalc</f>
        <v>0</v>
      </c>
      <c r="BN113" s="776">
        <f ca="1">'Profile with CoM'!BN113*f_FinCalc</f>
        <v>0</v>
      </c>
      <c r="BO113" s="776">
        <f ca="1">'Profile with CoM'!BO113*f_FinCalc</f>
        <v>0</v>
      </c>
      <c r="BP113" s="776">
        <f ca="1">'Profile with CoM'!BP113*f_FinCalc</f>
        <v>0</v>
      </c>
      <c r="BQ113" s="776">
        <f ca="1">'Profile with CoM'!BQ113*f_FinCalc</f>
        <v>0</v>
      </c>
      <c r="BR113" s="776">
        <f ca="1">'Profile with CoM'!BR113*f_FinCalc</f>
        <v>0</v>
      </c>
      <c r="BS113" s="776">
        <f ca="1">'Profile with CoM'!BS113*f_FinCalc</f>
        <v>0</v>
      </c>
      <c r="BT113" s="776">
        <f ca="1">'Profile with CoM'!BT113*f_FinCalc</f>
        <v>0</v>
      </c>
      <c r="BU113" s="776">
        <f ca="1">'Profile with CoM'!BU113*f_FinCalc</f>
        <v>0</v>
      </c>
      <c r="BV113" s="776">
        <f ca="1">'Profile with CoM'!BV113*f_FinCalc</f>
        <v>0</v>
      </c>
      <c r="BW113" s="776">
        <f ca="1">'Profile with CoM'!BW113*f_FinCalc</f>
        <v>0</v>
      </c>
      <c r="BX113" s="776">
        <f ca="1">'Profile with CoM'!BX113*f_FinCalc</f>
        <v>0</v>
      </c>
      <c r="BY113" s="776">
        <f ca="1">'Profile with CoM'!BY113*f_FinCalc</f>
        <v>0</v>
      </c>
      <c r="BZ113" s="776">
        <f ca="1">'Profile with CoM'!BZ113*f_FinCalc</f>
        <v>0</v>
      </c>
      <c r="CA113" s="776">
        <f ca="1">'Profile with CoM'!CA113*f_FinCalc</f>
        <v>0</v>
      </c>
      <c r="CB113" s="776">
        <f ca="1">'Profile with CoM'!CB113*f_FinCalc</f>
        <v>0</v>
      </c>
      <c r="CC113" s="776">
        <f ca="1">'Profile with CoM'!CC113*f_FinCalc</f>
        <v>0</v>
      </c>
      <c r="CD113" s="776">
        <f ca="1">'Profile with CoM'!CD113*f_FinCalc</f>
        <v>0</v>
      </c>
      <c r="CE113" s="776">
        <f ca="1">'Profile with CoM'!CE113*f_FinCalc</f>
        <v>0</v>
      </c>
      <c r="CF113" s="776">
        <f ca="1">'Profile with CoM'!CF113*f_FinCalc</f>
        <v>0</v>
      </c>
      <c r="CG113" s="776">
        <f ca="1">'Profile with CoM'!CG113*f_FinCalc</f>
        <v>0</v>
      </c>
      <c r="CH113" s="776">
        <f ca="1">'Profile with CoM'!CH113*f_FinCalc</f>
        <v>0</v>
      </c>
      <c r="CI113" s="776">
        <f ca="1">'Profile with CoM'!CI113*f_FinCalc</f>
        <v>0</v>
      </c>
      <c r="CJ113" s="776">
        <f ca="1">'Profile with CoM'!CJ113*f_FinCalc</f>
        <v>0</v>
      </c>
      <c r="CK113" s="776">
        <f ca="1">'Profile with CoM'!CK113*f_FinCalc</f>
        <v>0</v>
      </c>
      <c r="CL113" s="776">
        <f ca="1">'Profile with CoM'!CL113*f_FinCalc</f>
        <v>0</v>
      </c>
      <c r="CM113" s="776">
        <f ca="1">'Profile with CoM'!CM113*f_FinCalc</f>
        <v>0</v>
      </c>
      <c r="CN113" s="776">
        <f ca="1">'Profile with CoM'!CN113*f_FinCalc</f>
        <v>0</v>
      </c>
      <c r="CO113" s="776">
        <f ca="1">'Profile with CoM'!CO113*f_FinCalc</f>
        <v>0</v>
      </c>
      <c r="CP113" s="776">
        <f ca="1">'Profile with CoM'!CP113*f_FinCalc</f>
        <v>0</v>
      </c>
      <c r="CQ113" s="776">
        <f ca="1">'Profile with CoM'!CQ113*f_FinCalc</f>
        <v>0</v>
      </c>
      <c r="CR113" s="776">
        <f ca="1">'Profile with CoM'!CR113*f_FinCalc</f>
        <v>0</v>
      </c>
      <c r="CS113" s="776">
        <f ca="1">'Profile with CoM'!CS113*f_FinCalc</f>
        <v>0</v>
      </c>
      <c r="CT113" s="776">
        <f ca="1">'Profile with CoM'!CT113*f_FinCalc</f>
        <v>0</v>
      </c>
      <c r="CU113" s="776">
        <f ca="1">'Profile with CoM'!CU113*f_FinCalc</f>
        <v>0</v>
      </c>
      <c r="CV113" s="776">
        <f ca="1">'Profile with CoM'!CV113*f_FinCalc</f>
        <v>0</v>
      </c>
      <c r="CW113" s="776">
        <f ca="1">'Profile with CoM'!CW113*f_FinCalc</f>
        <v>0</v>
      </c>
      <c r="CX113" s="776">
        <f ca="1">'Profile with CoM'!CX113*f_FinCalc</f>
        <v>0</v>
      </c>
      <c r="CY113" s="776">
        <f ca="1">'Profile with CoM'!CY113*f_FinCalc</f>
        <v>0</v>
      </c>
      <c r="CZ113" s="776">
        <f ca="1">'Profile with CoM'!CZ113*f_FinCalc</f>
        <v>0</v>
      </c>
      <c r="DA113" s="776">
        <f ca="1">'Profile with CoM'!DA113*f_FinCalc</f>
        <v>0</v>
      </c>
      <c r="DB113" s="776">
        <f ca="1">'Profile with CoM'!DB113*f_FinCalc</f>
        <v>0</v>
      </c>
      <c r="DC113" s="776">
        <f ca="1">'Profile with CoM'!DC113*f_FinCalc</f>
        <v>0</v>
      </c>
      <c r="DD113" s="776">
        <f ca="1">'Profile with CoM'!DD113*f_FinCalc</f>
        <v>0</v>
      </c>
      <c r="DE113" s="776">
        <f ca="1">'Profile with CoM'!DE113*f_FinCalc</f>
        <v>0</v>
      </c>
      <c r="DF113" s="776">
        <f ca="1">'Profile with CoM'!DF113*f_FinCalc</f>
        <v>0</v>
      </c>
      <c r="DG113" s="776">
        <f ca="1">'Profile with CoM'!DG113*f_FinCalc</f>
        <v>0</v>
      </c>
      <c r="DH113" s="776">
        <f ca="1">'Profile with CoM'!DH113*f_FinCalc</f>
        <v>0</v>
      </c>
      <c r="DI113" s="776">
        <f ca="1">'Profile with CoM'!DI113*f_FinCalc</f>
        <v>0</v>
      </c>
      <c r="DJ113" s="776">
        <f ca="1">'Profile with CoM'!DJ113*f_FinCalc</f>
        <v>0</v>
      </c>
      <c r="DK113" s="776">
        <f ca="1">'Profile with CoM'!DK113*f_FinCalc</f>
        <v>0</v>
      </c>
      <c r="DL113" s="776">
        <f ca="1">'Profile with CoM'!DL113*f_FinCalc</f>
        <v>0</v>
      </c>
      <c r="DM113" s="776">
        <f ca="1">'Profile with CoM'!DM113*f_FinCalc</f>
        <v>0</v>
      </c>
      <c r="DN113" s="776">
        <f ca="1">'Profile with CoM'!DN113*f_FinCalc</f>
        <v>0</v>
      </c>
      <c r="DO113" s="776">
        <f ca="1">'Profile with CoM'!DO113*f_FinCalc</f>
        <v>0</v>
      </c>
      <c r="DP113" s="776">
        <f ca="1">'Profile with CoM'!DP113*f_FinCalc</f>
        <v>0</v>
      </c>
      <c r="DQ113" s="776">
        <f ca="1">'Profile with CoM'!DQ113*f_FinCalc</f>
        <v>0</v>
      </c>
      <c r="DR113" s="776">
        <f ca="1">'Profile with CoM'!DR113*f_FinCalc</f>
        <v>0</v>
      </c>
      <c r="DS113" s="776">
        <f ca="1">'Profile with CoM'!DS113*f_FinCalc</f>
        <v>0</v>
      </c>
      <c r="DT113" s="776">
        <f ca="1">'Profile with CoM'!DT113*f_FinCalc</f>
        <v>0</v>
      </c>
      <c r="DU113" s="776">
        <f ca="1">'Profile with CoM'!DU113*f_FinCalc</f>
        <v>0</v>
      </c>
      <c r="DV113" s="776">
        <f ca="1">'Profile with CoM'!DV113*f_FinCalc</f>
        <v>0</v>
      </c>
      <c r="DW113" s="776">
        <f ca="1">'Profile with CoM'!DW113*f_FinCalc</f>
        <v>0</v>
      </c>
      <c r="DX113" s="776">
        <f ca="1">'Profile with CoM'!DX113*f_FinCalc</f>
        <v>0</v>
      </c>
      <c r="DY113" s="776">
        <f ca="1">'Profile with CoM'!DY113*f_FinCalc</f>
        <v>0</v>
      </c>
      <c r="DZ113" s="776">
        <f ca="1">'Profile with CoM'!DZ113*f_FinCalc</f>
        <v>0</v>
      </c>
      <c r="EA113" s="776">
        <f ca="1">'Profile with CoM'!EA113*f_FinCalc</f>
        <v>0</v>
      </c>
      <c r="EB113" s="776">
        <f ca="1">'Profile with CoM'!EB113*f_FinCalc</f>
        <v>0</v>
      </c>
      <c r="EC113" s="776">
        <f ca="1">'Profile with CoM'!EC113*f_FinCalc</f>
        <v>0</v>
      </c>
      <c r="ED113" s="776">
        <f ca="1">'Profile with CoM'!ED113*f_FinCalc</f>
        <v>0</v>
      </c>
      <c r="EE113" s="776">
        <f ca="1">'Profile with CoM'!EE113*f_FinCalc</f>
        <v>0</v>
      </c>
      <c r="EF113" s="776">
        <f ca="1">'Profile with CoM'!EF113*f_FinCalc</f>
        <v>0</v>
      </c>
      <c r="EG113" s="776">
        <f ca="1">'Profile with CoM'!EG113*f_FinCalc</f>
        <v>0</v>
      </c>
      <c r="EH113" s="776">
        <f ca="1">'Profile with CoM'!EH113*f_FinCalc</f>
        <v>0</v>
      </c>
      <c r="EI113" s="776">
        <f ca="1">'Profile with CoM'!EI113*f_FinCalc</f>
        <v>0</v>
      </c>
      <c r="EJ113" s="776">
        <f ca="1">'Profile with CoM'!EJ113*f_FinCalc</f>
        <v>0</v>
      </c>
      <c r="EK113" s="776">
        <f ca="1">'Profile with CoM'!EK113*f_FinCalc</f>
        <v>0</v>
      </c>
      <c r="EL113" s="776">
        <f ca="1">'Profile with CoM'!EL113*f_FinCalc</f>
        <v>0</v>
      </c>
      <c r="EM113" s="776">
        <f ca="1">'Profile with CoM'!EM113*f_FinCalc</f>
        <v>0</v>
      </c>
      <c r="EN113" s="776">
        <f ca="1">'Profile with CoM'!EN113*f_FinCalc</f>
        <v>0</v>
      </c>
      <c r="EO113" s="776">
        <f ca="1">'Profile with CoM'!EO113*f_FinCalc</f>
        <v>0</v>
      </c>
      <c r="EP113" s="776">
        <f ca="1">'Profile with CoM'!EP113*f_FinCalc</f>
        <v>0</v>
      </c>
      <c r="EQ113" s="776">
        <f ca="1">'Profile with CoM'!EQ113*f_FinCalc</f>
        <v>0</v>
      </c>
      <c r="ER113" s="776">
        <f ca="1">'Profile with CoM'!ER113*f_FinCalc</f>
        <v>0</v>
      </c>
      <c r="ES113" s="776">
        <f ca="1">'Profile with CoM'!ES113*f_FinCalc</f>
        <v>0</v>
      </c>
      <c r="ET113" s="776">
        <f ca="1">'Profile with CoM'!ET113*f_FinCalc</f>
        <v>0</v>
      </c>
      <c r="EU113" s="776">
        <f ca="1">'Profile with CoM'!EU113*f_FinCalc</f>
        <v>0</v>
      </c>
      <c r="EV113" s="776">
        <f ca="1">'Profile with CoM'!EV113*f_FinCalc</f>
        <v>0</v>
      </c>
      <c r="EW113" s="776">
        <f ca="1">'Profile with CoM'!EW113*f_FinCalc</f>
        <v>0</v>
      </c>
      <c r="EX113" s="776">
        <f ca="1">'Profile with CoM'!EX113*f_FinCalc</f>
        <v>0</v>
      </c>
      <c r="EY113" s="612"/>
      <c r="EZ113" s="777">
        <f>'Main Input'!EZ113</f>
        <v>0</v>
      </c>
      <c r="FA113" s="777">
        <f>'Main Input'!FA113</f>
        <v>0</v>
      </c>
      <c r="FB113" s="778">
        <f>'Main Input'!FB113</f>
        <v>0</v>
      </c>
      <c r="FC113" s="778">
        <f>'Main Input'!FC113</f>
        <v>0</v>
      </c>
      <c r="FD113" s="778">
        <f>'Main Input'!FD113</f>
        <v>0</v>
      </c>
      <c r="FE113" s="777">
        <f>'Main Input'!FE113</f>
        <v>0</v>
      </c>
      <c r="FF113" s="777">
        <f>'Main Input'!FF113</f>
        <v>0</v>
      </c>
      <c r="FG113" s="777">
        <f>'Main Input'!FG113</f>
        <v>0</v>
      </c>
      <c r="FH113" s="779">
        <f>'Main Input'!FH113</f>
        <v>0</v>
      </c>
      <c r="FI113" s="780">
        <f>'Main Input'!FI113</f>
        <v>0</v>
      </c>
      <c r="FJ113" s="780">
        <f>'Main Input'!FJ113</f>
        <v>0</v>
      </c>
      <c r="FK113" s="612"/>
      <c r="FL113" s="531">
        <f>CVbloc6</f>
        <v>1</v>
      </c>
      <c r="FM113" s="86"/>
      <c r="FN113" s="612"/>
    </row>
    <row r="114" spans="1:170" s="634" customFormat="1" ht="5.0999999999999996" customHeight="1">
      <c r="A114" s="205"/>
      <c r="B114" s="201"/>
      <c r="C114" s="201"/>
      <c r="D114" s="201"/>
      <c r="E114" s="234"/>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2"/>
      <c r="AC114" s="201"/>
      <c r="AD114" s="203"/>
      <c r="AE114" s="296"/>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c r="CH114" s="301"/>
      <c r="CI114" s="301"/>
      <c r="CJ114" s="301"/>
      <c r="CK114" s="301"/>
      <c r="CL114" s="301"/>
      <c r="CM114" s="301"/>
      <c r="CN114" s="301"/>
      <c r="CO114" s="301"/>
      <c r="CP114" s="301"/>
      <c r="CQ114" s="301"/>
      <c r="CR114" s="301"/>
      <c r="CS114" s="301"/>
      <c r="CT114" s="301"/>
      <c r="CU114" s="301"/>
      <c r="CV114" s="301"/>
      <c r="CW114" s="301"/>
      <c r="CX114" s="301"/>
      <c r="CY114" s="301"/>
      <c r="CZ114" s="301"/>
      <c r="DA114" s="301"/>
      <c r="DB114" s="301"/>
      <c r="DC114" s="301"/>
      <c r="DD114" s="301"/>
      <c r="DE114" s="301"/>
      <c r="DF114" s="301"/>
      <c r="DG114" s="301"/>
      <c r="DH114" s="301"/>
      <c r="DI114" s="301"/>
      <c r="DJ114" s="301"/>
      <c r="DK114" s="301"/>
      <c r="DL114" s="301"/>
      <c r="DM114" s="301"/>
      <c r="DN114" s="301"/>
      <c r="DO114" s="301"/>
      <c r="DP114" s="301"/>
      <c r="DQ114" s="301"/>
      <c r="DR114" s="301"/>
      <c r="DS114" s="301"/>
      <c r="DT114" s="301"/>
      <c r="DU114" s="301"/>
      <c r="DV114" s="301"/>
      <c r="DW114" s="301"/>
      <c r="DX114" s="301"/>
      <c r="DY114" s="301"/>
      <c r="DZ114" s="301"/>
      <c r="EA114" s="301"/>
      <c r="EB114" s="301"/>
      <c r="EC114" s="301"/>
      <c r="ED114" s="301"/>
      <c r="EE114" s="301"/>
      <c r="EF114" s="301"/>
      <c r="EG114" s="301"/>
      <c r="EH114" s="301"/>
      <c r="EI114" s="301"/>
      <c r="EJ114" s="301"/>
      <c r="EK114" s="301"/>
      <c r="EL114" s="301"/>
      <c r="EM114" s="301"/>
      <c r="EN114" s="301"/>
      <c r="EO114" s="301"/>
      <c r="EP114" s="301"/>
      <c r="EQ114" s="301"/>
      <c r="ER114" s="301"/>
      <c r="ES114" s="301"/>
      <c r="ET114" s="301"/>
      <c r="EU114" s="301"/>
      <c r="EV114" s="301"/>
      <c r="EW114" s="301"/>
      <c r="EX114" s="301"/>
      <c r="EY114" s="632"/>
      <c r="EZ114" s="201"/>
      <c r="FA114" s="201"/>
      <c r="FB114" s="201"/>
      <c r="FC114" s="201"/>
      <c r="FD114" s="201"/>
      <c r="FE114" s="201"/>
      <c r="FF114" s="201"/>
      <c r="FG114" s="201"/>
      <c r="FH114" s="201"/>
      <c r="FI114" s="201"/>
      <c r="FJ114" s="201"/>
      <c r="FK114" s="612"/>
      <c r="FL114" s="201"/>
      <c r="FM114" s="201"/>
      <c r="FN114" s="633"/>
    </row>
    <row r="115" spans="1:170" ht="12.75" customHeight="1">
      <c r="A115" s="727">
        <f>ROWS(A14:A114)</f>
        <v>101</v>
      </c>
      <c r="B115" s="86"/>
      <c r="C115" s="232"/>
      <c r="D115" s="863">
        <f>IF(ABS(A115-ChkRow1)&gt;ErrTol,1,0)</f>
        <v>0</v>
      </c>
      <c r="E115" s="86"/>
      <c r="AD115" s="827">
        <f t="shared" ref="AD115:BI115" si="34">SUM(AD14:AD114)</f>
        <v>36581</v>
      </c>
      <c r="AE115" s="668">
        <f t="shared" ca="1" si="34"/>
        <v>37293759.91499041</v>
      </c>
      <c r="AF115" s="783">
        <f t="shared" ca="1" si="34"/>
        <v>0</v>
      </c>
      <c r="AG115" s="784">
        <f t="shared" ca="1" si="34"/>
        <v>51763.140849771356</v>
      </c>
      <c r="AH115" s="784">
        <f t="shared" ca="1" si="34"/>
        <v>521426.73809573153</v>
      </c>
      <c r="AI115" s="784">
        <f t="shared" ca="1" si="34"/>
        <v>3535939.0490740798</v>
      </c>
      <c r="AJ115" s="784">
        <f t="shared" ca="1" si="34"/>
        <v>456859.38975017698</v>
      </c>
      <c r="AK115" s="784">
        <f t="shared" ca="1" si="34"/>
        <v>1854051.4044418116</v>
      </c>
      <c r="AL115" s="784">
        <f t="shared" ca="1" si="34"/>
        <v>448208.26099942927</v>
      </c>
      <c r="AM115" s="784">
        <f t="shared" ca="1" si="34"/>
        <v>821489.85650949576</v>
      </c>
      <c r="AN115" s="784">
        <f t="shared" ca="1" si="34"/>
        <v>1200150.6353541447</v>
      </c>
      <c r="AO115" s="784">
        <f t="shared" ca="1" si="34"/>
        <v>412852.77676211816</v>
      </c>
      <c r="AP115" s="784">
        <f t="shared" ca="1" si="34"/>
        <v>412852.77676211816</v>
      </c>
      <c r="AQ115" s="784">
        <f t="shared" ca="1" si="34"/>
        <v>663056.63543409109</v>
      </c>
      <c r="AR115" s="784">
        <f t="shared" ca="1" si="34"/>
        <v>411789.43378922332</v>
      </c>
      <c r="AS115" s="784">
        <f t="shared" ca="1" si="34"/>
        <v>411789.43378922419</v>
      </c>
      <c r="AT115" s="784">
        <f t="shared" ca="1" si="34"/>
        <v>697701.7958517248</v>
      </c>
      <c r="AU115" s="784">
        <f t="shared" ca="1" si="34"/>
        <v>446434.59420685761</v>
      </c>
      <c r="AV115" s="784">
        <f t="shared" ca="1" si="34"/>
        <v>447238.12793952413</v>
      </c>
      <c r="AW115" s="784">
        <f t="shared" ca="1" si="34"/>
        <v>701855.55893965589</v>
      </c>
      <c r="AX115" s="784">
        <f t="shared" ca="1" si="34"/>
        <v>412592.96752188925</v>
      </c>
      <c r="AY115" s="784">
        <f t="shared" ca="1" si="34"/>
        <v>412592.96752188983</v>
      </c>
      <c r="AZ115" s="784">
        <f t="shared" ca="1" si="34"/>
        <v>668885.51319965266</v>
      </c>
      <c r="BA115" s="784">
        <f t="shared" ca="1" si="34"/>
        <v>412592.96752188983</v>
      </c>
      <c r="BB115" s="784">
        <f t="shared" ca="1" si="34"/>
        <v>412592.96752188983</v>
      </c>
      <c r="BC115" s="784">
        <f t="shared" ca="1" si="34"/>
        <v>668885.51319965289</v>
      </c>
      <c r="BD115" s="784">
        <f t="shared" ca="1" si="34"/>
        <v>412592.96752189036</v>
      </c>
      <c r="BE115" s="784">
        <f t="shared" ca="1" si="34"/>
        <v>412592.96752188925</v>
      </c>
      <c r="BF115" s="784">
        <f t="shared" ca="1" si="34"/>
        <v>668885.51319965394</v>
      </c>
      <c r="BG115" s="784">
        <f t="shared" ca="1" si="34"/>
        <v>408876.84005033004</v>
      </c>
      <c r="BH115" s="784">
        <f t="shared" ca="1" si="34"/>
        <v>409696.44445765042</v>
      </c>
      <c r="BI115" s="784">
        <f t="shared" ca="1" si="34"/>
        <v>669406.22407778457</v>
      </c>
      <c r="BJ115" s="784">
        <f t="shared" ref="BJ115:CO115" ca="1" si="35">SUM(BJ14:BJ114)</f>
        <v>409696.44445765042</v>
      </c>
      <c r="BK115" s="784">
        <f t="shared" ca="1" si="35"/>
        <v>409696.44445765042</v>
      </c>
      <c r="BL115" s="784">
        <f t="shared" ca="1" si="35"/>
        <v>671114.84104897</v>
      </c>
      <c r="BM115" s="784">
        <f t="shared" ca="1" si="35"/>
        <v>409696.44445764972</v>
      </c>
      <c r="BN115" s="784">
        <f t="shared" ca="1" si="35"/>
        <v>409696.44445765042</v>
      </c>
      <c r="BO115" s="784">
        <f t="shared" ca="1" si="35"/>
        <v>671114.84104896977</v>
      </c>
      <c r="BP115" s="784">
        <f t="shared" ca="1" si="35"/>
        <v>409696.44445765042</v>
      </c>
      <c r="BQ115" s="784">
        <f t="shared" ca="1" si="35"/>
        <v>409696.44445765042</v>
      </c>
      <c r="BR115" s="784">
        <f t="shared" ca="1" si="35"/>
        <v>671114.84104897035</v>
      </c>
      <c r="BS115" s="784">
        <f t="shared" ca="1" si="35"/>
        <v>405980.31698609114</v>
      </c>
      <c r="BT115" s="784">
        <f t="shared" ca="1" si="35"/>
        <v>406816.31348155637</v>
      </c>
      <c r="BU115" s="784">
        <f t="shared" ca="1" si="35"/>
        <v>671720.28869409324</v>
      </c>
      <c r="BV115" s="784">
        <f t="shared" ca="1" si="35"/>
        <v>406816.31348155637</v>
      </c>
      <c r="BW115" s="784">
        <f t="shared" ca="1" si="35"/>
        <v>406816.31348155637</v>
      </c>
      <c r="BX115" s="784">
        <f t="shared" ca="1" si="35"/>
        <v>673463.07800470223</v>
      </c>
      <c r="BY115" s="784">
        <f t="shared" ca="1" si="35"/>
        <v>406816.31348155637</v>
      </c>
      <c r="BZ115" s="784">
        <f t="shared" ca="1" si="35"/>
        <v>406816.31348155712</v>
      </c>
      <c r="CA115" s="784">
        <f t="shared" ca="1" si="35"/>
        <v>673463.07800470281</v>
      </c>
      <c r="CB115" s="784">
        <f t="shared" ca="1" si="35"/>
        <v>406816.31348155637</v>
      </c>
      <c r="CC115" s="784">
        <f t="shared" ca="1" si="35"/>
        <v>406816.31348155637</v>
      </c>
      <c r="CD115" s="784">
        <f t="shared" ca="1" si="35"/>
        <v>673463.07800470223</v>
      </c>
      <c r="CE115" s="784">
        <f t="shared" ca="1" si="35"/>
        <v>403100.18600999727</v>
      </c>
      <c r="CF115" s="784">
        <f t="shared" ca="1" si="35"/>
        <v>403952.90243537305</v>
      </c>
      <c r="CG115" s="784">
        <f t="shared" ca="1" si="35"/>
        <v>674154.95715216035</v>
      </c>
      <c r="CH115" s="784">
        <f t="shared" ca="1" si="35"/>
        <v>403952.90243537305</v>
      </c>
      <c r="CI115" s="784">
        <f t="shared" ca="1" si="35"/>
        <v>403952.90243537223</v>
      </c>
      <c r="CJ115" s="784">
        <f t="shared" ca="1" si="35"/>
        <v>675932.60224898334</v>
      </c>
      <c r="CK115" s="784">
        <f t="shared" ca="1" si="35"/>
        <v>403952.90243537305</v>
      </c>
      <c r="CL115" s="784">
        <f t="shared" ca="1" si="35"/>
        <v>403952.90243537223</v>
      </c>
      <c r="CM115" s="784">
        <f t="shared" ca="1" si="35"/>
        <v>675932.60224898276</v>
      </c>
      <c r="CN115" s="784">
        <f t="shared" ca="1" si="35"/>
        <v>403952.90243537223</v>
      </c>
      <c r="CO115" s="784">
        <f t="shared" ca="1" si="35"/>
        <v>403952.90243537305</v>
      </c>
      <c r="CP115" s="784">
        <f t="shared" ref="CP115:DU115" ca="1" si="36">SUM(CP14:CP114)</f>
        <v>675932.60224898183</v>
      </c>
      <c r="CQ115" s="784">
        <f t="shared" ca="1" si="36"/>
        <v>400236.77496381401</v>
      </c>
      <c r="CR115" s="784">
        <f t="shared" ca="1" si="36"/>
        <v>401106.54571769614</v>
      </c>
      <c r="CS115" s="784">
        <f t="shared" ca="1" si="36"/>
        <v>676712.64152882074</v>
      </c>
      <c r="CT115" s="784">
        <f t="shared" ca="1" si="36"/>
        <v>0</v>
      </c>
      <c r="CU115" s="784">
        <f t="shared" ca="1" si="36"/>
        <v>0</v>
      </c>
      <c r="CV115" s="784">
        <f t="shared" ca="1" si="36"/>
        <v>0</v>
      </c>
      <c r="CW115" s="784">
        <f t="shared" ca="1" si="36"/>
        <v>0</v>
      </c>
      <c r="CX115" s="784">
        <f t="shared" ca="1" si="36"/>
        <v>0</v>
      </c>
      <c r="CY115" s="784">
        <f t="shared" ca="1" si="36"/>
        <v>0</v>
      </c>
      <c r="CZ115" s="784">
        <f t="shared" ca="1" si="36"/>
        <v>0</v>
      </c>
      <c r="DA115" s="784">
        <f t="shared" ca="1" si="36"/>
        <v>0</v>
      </c>
      <c r="DB115" s="784">
        <f t="shared" ca="1" si="36"/>
        <v>0</v>
      </c>
      <c r="DC115" s="784">
        <f t="shared" ca="1" si="36"/>
        <v>0</v>
      </c>
      <c r="DD115" s="784">
        <f t="shared" ca="1" si="36"/>
        <v>0</v>
      </c>
      <c r="DE115" s="784">
        <f t="shared" ca="1" si="36"/>
        <v>0</v>
      </c>
      <c r="DF115" s="784">
        <f t="shared" ca="1" si="36"/>
        <v>0</v>
      </c>
      <c r="DG115" s="784">
        <f t="shared" ca="1" si="36"/>
        <v>0</v>
      </c>
      <c r="DH115" s="784">
        <f t="shared" ca="1" si="36"/>
        <v>0</v>
      </c>
      <c r="DI115" s="784">
        <f t="shared" ca="1" si="36"/>
        <v>0</v>
      </c>
      <c r="DJ115" s="784">
        <f t="shared" ca="1" si="36"/>
        <v>0</v>
      </c>
      <c r="DK115" s="784">
        <f t="shared" ca="1" si="36"/>
        <v>0</v>
      </c>
      <c r="DL115" s="784">
        <f t="shared" ca="1" si="36"/>
        <v>0</v>
      </c>
      <c r="DM115" s="784">
        <f t="shared" ca="1" si="36"/>
        <v>0</v>
      </c>
      <c r="DN115" s="784">
        <f t="shared" ca="1" si="36"/>
        <v>0</v>
      </c>
      <c r="DO115" s="784">
        <f t="shared" ca="1" si="36"/>
        <v>0</v>
      </c>
      <c r="DP115" s="784">
        <f t="shared" ca="1" si="36"/>
        <v>0</v>
      </c>
      <c r="DQ115" s="784">
        <f t="shared" ca="1" si="36"/>
        <v>0</v>
      </c>
      <c r="DR115" s="784">
        <f t="shared" ca="1" si="36"/>
        <v>0</v>
      </c>
      <c r="DS115" s="784">
        <f t="shared" ca="1" si="36"/>
        <v>0</v>
      </c>
      <c r="DT115" s="784">
        <f t="shared" ca="1" si="36"/>
        <v>0</v>
      </c>
      <c r="DU115" s="784">
        <f t="shared" ca="1" si="36"/>
        <v>0</v>
      </c>
      <c r="DV115" s="784">
        <f t="shared" ref="DV115:EX115" ca="1" si="37">SUM(DV14:DV114)</f>
        <v>0</v>
      </c>
      <c r="DW115" s="784">
        <f t="shared" ca="1" si="37"/>
        <v>0</v>
      </c>
      <c r="DX115" s="784">
        <f t="shared" ca="1" si="37"/>
        <v>0</v>
      </c>
      <c r="DY115" s="784">
        <f t="shared" ca="1" si="37"/>
        <v>0</v>
      </c>
      <c r="DZ115" s="784">
        <f t="shared" ca="1" si="37"/>
        <v>0</v>
      </c>
      <c r="EA115" s="784">
        <f t="shared" ca="1" si="37"/>
        <v>0</v>
      </c>
      <c r="EB115" s="784">
        <f t="shared" ca="1" si="37"/>
        <v>0</v>
      </c>
      <c r="EC115" s="784">
        <f t="shared" ca="1" si="37"/>
        <v>0</v>
      </c>
      <c r="ED115" s="784">
        <f t="shared" ca="1" si="37"/>
        <v>0</v>
      </c>
      <c r="EE115" s="784">
        <f t="shared" ca="1" si="37"/>
        <v>0</v>
      </c>
      <c r="EF115" s="784">
        <f t="shared" ca="1" si="37"/>
        <v>0</v>
      </c>
      <c r="EG115" s="784">
        <f t="shared" ca="1" si="37"/>
        <v>0</v>
      </c>
      <c r="EH115" s="784">
        <f t="shared" ca="1" si="37"/>
        <v>0</v>
      </c>
      <c r="EI115" s="784">
        <f t="shared" ca="1" si="37"/>
        <v>0</v>
      </c>
      <c r="EJ115" s="784">
        <f t="shared" ca="1" si="37"/>
        <v>0</v>
      </c>
      <c r="EK115" s="784">
        <f t="shared" ca="1" si="37"/>
        <v>0</v>
      </c>
      <c r="EL115" s="784">
        <f t="shared" ca="1" si="37"/>
        <v>0</v>
      </c>
      <c r="EM115" s="784">
        <f t="shared" ca="1" si="37"/>
        <v>0</v>
      </c>
      <c r="EN115" s="784">
        <f t="shared" ca="1" si="37"/>
        <v>0</v>
      </c>
      <c r="EO115" s="784">
        <f t="shared" ca="1" si="37"/>
        <v>0</v>
      </c>
      <c r="EP115" s="784">
        <f t="shared" ca="1" si="37"/>
        <v>0</v>
      </c>
      <c r="EQ115" s="784">
        <f t="shared" ca="1" si="37"/>
        <v>0</v>
      </c>
      <c r="ER115" s="784">
        <f t="shared" ca="1" si="37"/>
        <v>0</v>
      </c>
      <c r="ES115" s="784">
        <f t="shared" ca="1" si="37"/>
        <v>0</v>
      </c>
      <c r="ET115" s="784">
        <f t="shared" ca="1" si="37"/>
        <v>0</v>
      </c>
      <c r="EU115" s="784">
        <f t="shared" ca="1" si="37"/>
        <v>0</v>
      </c>
      <c r="EV115" s="784">
        <f t="shared" ca="1" si="37"/>
        <v>0</v>
      </c>
      <c r="EW115" s="784">
        <f t="shared" ca="1" si="37"/>
        <v>0</v>
      </c>
      <c r="EX115" s="785">
        <f t="shared" ca="1" si="37"/>
        <v>0</v>
      </c>
      <c r="EY115" s="612"/>
      <c r="FK115" s="612"/>
      <c r="FL115" s="86"/>
      <c r="FM115" s="86"/>
      <c r="FN115" s="612"/>
    </row>
    <row r="116" spans="1:170">
      <c r="AE116" s="621"/>
      <c r="EY116" s="612"/>
      <c r="FK116" s="612"/>
      <c r="FL116" s="86"/>
      <c r="FM116" s="86"/>
      <c r="FN116" s="612"/>
    </row>
    <row r="117" spans="1:170" s="679" customFormat="1" ht="12.75" customHeight="1">
      <c r="A117" s="180" t="s">
        <v>75</v>
      </c>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1"/>
      <c r="AC117" s="91"/>
      <c r="AD117" s="91"/>
      <c r="AE117" s="91"/>
      <c r="AF117" s="91"/>
      <c r="AG117" s="91"/>
      <c r="AH117" s="91"/>
      <c r="AI117" s="91"/>
      <c r="AJ117" s="91"/>
      <c r="AK117" s="91"/>
      <c r="AL117" s="91"/>
      <c r="AM117" s="91"/>
      <c r="AN117" s="91"/>
      <c r="AO117" s="91"/>
      <c r="AP117" s="91"/>
      <c r="AQ117" s="93"/>
      <c r="AR117" s="93"/>
      <c r="AS117" s="93"/>
      <c r="AT117" s="93"/>
      <c r="AU117" s="93"/>
      <c r="AV117" s="93"/>
      <c r="AW117" s="93"/>
      <c r="AX117" s="93"/>
      <c r="AY117" s="93"/>
      <c r="AZ117" s="93"/>
      <c r="BA117" s="93"/>
      <c r="BB117" s="93"/>
      <c r="BC117" s="93"/>
      <c r="BD117" s="93"/>
      <c r="BE117" s="93"/>
      <c r="BF117" s="93"/>
      <c r="BG117" s="93"/>
      <c r="BH117" s="93"/>
      <c r="BI117" s="93"/>
      <c r="BJ117" s="93"/>
      <c r="BK117" s="93"/>
      <c r="BL117" s="93"/>
      <c r="BM117" s="93"/>
      <c r="BN117" s="93"/>
      <c r="BO117" s="93"/>
      <c r="BP117" s="93"/>
      <c r="BQ117" s="93"/>
      <c r="BR117" s="93"/>
      <c r="BS117" s="93"/>
      <c r="BT117" s="93"/>
      <c r="BU117" s="93"/>
      <c r="BV117" s="93"/>
      <c r="BW117" s="93"/>
      <c r="BX117" s="93"/>
      <c r="BY117" s="93"/>
      <c r="BZ117" s="93"/>
      <c r="CA117" s="93"/>
      <c r="CB117" s="93"/>
      <c r="CC117" s="93"/>
      <c r="CD117" s="93"/>
      <c r="CE117" s="93"/>
      <c r="CF117" s="93"/>
      <c r="CG117" s="93"/>
      <c r="CH117" s="93"/>
      <c r="CI117" s="93"/>
      <c r="CJ117" s="93"/>
      <c r="CK117" s="93"/>
      <c r="CL117" s="93"/>
      <c r="CM117" s="93"/>
      <c r="CN117" s="93"/>
      <c r="CO117" s="93"/>
      <c r="CP117" s="93"/>
      <c r="CQ117" s="93"/>
      <c r="CR117" s="93"/>
      <c r="CS117" s="93"/>
      <c r="CT117" s="93"/>
      <c r="CU117" s="93"/>
      <c r="CV117" s="93"/>
      <c r="CW117" s="93"/>
      <c r="CX117" s="93"/>
      <c r="CY117" s="93"/>
      <c r="CZ117" s="93"/>
      <c r="DA117" s="93"/>
      <c r="DB117" s="93"/>
      <c r="DC117" s="93"/>
      <c r="DD117" s="93"/>
      <c r="DE117" s="93"/>
      <c r="DF117" s="93"/>
      <c r="DG117" s="93"/>
      <c r="DH117" s="93"/>
      <c r="DI117" s="93"/>
      <c r="DJ117" s="93"/>
      <c r="DK117" s="93"/>
      <c r="DL117" s="93"/>
      <c r="DM117" s="93"/>
      <c r="DN117" s="93"/>
      <c r="DO117" s="93"/>
      <c r="DP117" s="93"/>
      <c r="DQ117" s="93"/>
      <c r="DR117" s="93"/>
      <c r="DS117" s="93"/>
      <c r="DT117" s="93"/>
      <c r="DU117" s="93"/>
      <c r="DV117" s="93"/>
      <c r="DW117" s="93"/>
      <c r="DX117" s="93"/>
      <c r="DY117" s="93"/>
      <c r="DZ117" s="93"/>
      <c r="EA117" s="93"/>
      <c r="EB117" s="93"/>
      <c r="EC117" s="93"/>
      <c r="ED117" s="93"/>
      <c r="EE117" s="93"/>
      <c r="EF117" s="93"/>
      <c r="EG117" s="93"/>
      <c r="EH117" s="93"/>
      <c r="EI117" s="93"/>
      <c r="EJ117" s="93"/>
      <c r="EK117" s="93"/>
      <c r="EL117" s="93"/>
      <c r="EM117" s="93"/>
      <c r="EN117" s="93"/>
      <c r="EO117" s="93"/>
      <c r="EP117" s="93"/>
      <c r="EQ117" s="93"/>
      <c r="ER117" s="93"/>
      <c r="ES117" s="93"/>
      <c r="ET117" s="93"/>
      <c r="EU117" s="93"/>
      <c r="EV117" s="93"/>
      <c r="EW117" s="93"/>
      <c r="EX117" s="93"/>
      <c r="EY117" s="93"/>
      <c r="EZ117" s="93"/>
      <c r="FA117" s="93"/>
      <c r="FB117" s="93"/>
      <c r="FC117" s="93"/>
      <c r="FD117" s="93"/>
      <c r="FE117" s="93"/>
      <c r="FF117" s="93"/>
      <c r="FG117" s="93"/>
      <c r="FH117" s="93"/>
      <c r="FI117" s="93"/>
      <c r="FJ117" s="93"/>
      <c r="FK117" s="93"/>
      <c r="FL117" s="93"/>
      <c r="FM117" s="93"/>
      <c r="FN117" s="93"/>
    </row>
    <row r="118" spans="1:170" hidden="1"/>
    <row r="119" spans="1:170" hidden="1"/>
    <row r="120" spans="1:170" hidden="1"/>
    <row r="121" spans="1:170" hidden="1"/>
    <row r="122" spans="1:170" hidden="1"/>
    <row r="123" spans="1:170" hidden="1">
      <c r="C123" s="232"/>
    </row>
    <row r="124" spans="1:170" hidden="1"/>
    <row r="125" spans="1:170" hidden="1"/>
    <row r="126" spans="1:170" hidden="1"/>
    <row r="127" spans="1:170" hidden="1"/>
    <row r="128" spans="1:170"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spans="1:1" hidden="1">
      <c r="A721"/>
    </row>
    <row r="722" spans="1:1" hidden="1">
      <c r="A722"/>
    </row>
    <row r="723" spans="1:1" hidden="1"/>
    <row r="724" spans="1:1" hidden="1"/>
    <row r="725" spans="1:1" hidden="1"/>
  </sheetData>
  <sheetCalcPr fullCalcOnLoad="1"/>
  <sheetProtection sheet="1" objects="1" scenarios="1" autoFilter="0"/>
  <autoFilter ref="A13:AC114"/>
  <phoneticPr fontId="0" type="noConversion"/>
  <conditionalFormatting sqref="AF3:EX3 AF5:EX5 AF8:EX9 AF115:EX115">
    <cfRule type="expression" dxfId="42" priority="1" stopIfTrue="1">
      <formula>AF$9&lt;&gt;0</formula>
    </cfRule>
  </conditionalFormatting>
  <conditionalFormatting sqref="D115 D1 D12 FM5">
    <cfRule type="cellIs" dxfId="41" priority="2" stopIfTrue="1" operator="greaterThan">
      <formula>0</formula>
    </cfRule>
    <cfRule type="cellIs" dxfId="40" priority="3" stopIfTrue="1" operator="lessThan">
      <formula>0</formula>
    </cfRule>
  </conditionalFormatting>
  <conditionalFormatting sqref="EZ15:FJ113 A15:AE113">
    <cfRule type="expression" dxfId="39" priority="4" stopIfTrue="1">
      <formula>$FL15=1</formula>
    </cfRule>
  </conditionalFormatting>
  <conditionalFormatting sqref="FL15:FL113">
    <cfRule type="cellIs" dxfId="38" priority="5" stopIfTrue="1" operator="equal">
      <formula>0</formula>
    </cfRule>
  </conditionalFormatting>
  <conditionalFormatting sqref="AF6:EX7">
    <cfRule type="cellIs" dxfId="37" priority="6" stopIfTrue="1" operator="between">
      <formula>PreContractStartDateIn</formula>
      <formula>ContractEndDateIn</formula>
    </cfRule>
  </conditionalFormatting>
  <conditionalFormatting sqref="A1:C1 E1:FN1">
    <cfRule type="expression" dxfId="36" priority="7" stopIfTrue="1">
      <formula>ErrorsPresent&gt;0</formula>
    </cfRule>
    <cfRule type="expression" dxfId="35" priority="8" stopIfTrue="1">
      <formula>ErrorsPresent&lt;0</formula>
    </cfRule>
  </conditionalFormatting>
  <conditionalFormatting sqref="AF15:EX113">
    <cfRule type="expression" dxfId="34" priority="9" stopIfTrue="1">
      <formula>$FL15=1</formula>
    </cfRule>
    <cfRule type="expression" dxfId="33" priority="10" stopIfTrue="1">
      <formula>AF$9&lt;&gt;0</formula>
    </cfRule>
  </conditionalFormatting>
  <hyperlinks>
    <hyperlink ref="D1" location="PLA5A" tooltip="Hyperlink to &quot;Error Checks&quot; sheet" display="PLA5A"/>
  </hyperlinks>
  <pageMargins left="0.4" right="0.4" top="1" bottom="1" header="0.5" footer="0.5"/>
  <pageSetup scale="51"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4" manualBreakCount="4">
    <brk id="21" min="14" max="117" man="1"/>
    <brk id="31" min="14" max="117" man="1"/>
    <brk id="154" min="14" max="117" man="1"/>
    <brk id="166" min="14" max="117" man="1"/>
  </colBreaks>
  <drawing r:id="rId2"/>
  <legacyDrawing r:id="rId3"/>
  <mc:AlternateContent xmlns:mc="http://schemas.openxmlformats.org/markup-compatibility/2006">
    <mc:Choice Requires="x14">
      <controls>
        <mc:AlternateContent xmlns:mc="http://schemas.openxmlformats.org/markup-compatibility/2006">
          <mc:Choice Requires="x14">
            <control shapeId="140351" r:id="rId4" name="o_FP2">
              <controlPr defaultSize="0" print="0" autoFill="0" autoPict="0" macro="[0]!FinalMC">
                <anchor moveWithCells="1" sizeWithCells="1">
                  <from>
                    <xdr:col>2</xdr:col>
                    <xdr:colOff>809625</xdr:colOff>
                    <xdr:row>6</xdr:row>
                    <xdr:rowOff>28575</xdr:rowOff>
                  </from>
                  <to>
                    <xdr:col>3</xdr:col>
                    <xdr:colOff>85725</xdr:colOff>
                    <xdr:row>8</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17"/>
    <outlinePr summaryBelow="0" summaryRight="0"/>
    <pageSetUpPr autoPageBreaks="0"/>
  </sheetPr>
  <dimension ref="A1:FB422"/>
  <sheetViews>
    <sheetView showGridLines="0" showZeros="0" zoomScale="87" zoomScaleNormal="87" workbookViewId="0">
      <pane xSplit="31" ySplit="11" topLeftCell="EY12" activePane="bottomRight" state="frozen"/>
      <selection pane="topRight"/>
      <selection pane="bottomLeft"/>
      <selection pane="bottomRight"/>
    </sheetView>
  </sheetViews>
  <sheetFormatPr defaultColWidth="0" defaultRowHeight="12.75" zeroHeight="1" outlineLevelRow="2" outlineLevelCol="1"/>
  <cols>
    <col min="1" max="1" width="5.7109375" style="86" customWidth="1"/>
    <col min="2" max="2" width="13.28515625" style="85" customWidth="1"/>
    <col min="3" max="3" width="47.5703125" style="85" customWidth="1"/>
    <col min="4" max="4" width="10.85546875" style="85" customWidth="1" collapsed="1"/>
    <col min="5" max="13" width="1.85546875" style="85" hidden="1" customWidth="1" outlineLevel="1"/>
    <col min="14" max="19" width="1.5703125" style="85" hidden="1" customWidth="1" outlineLevel="1"/>
    <col min="20" max="25" width="2.28515625" style="85" hidden="1" customWidth="1" outlineLevel="1"/>
    <col min="26" max="27" width="1.85546875" style="85" hidden="1" customWidth="1" outlineLevel="1"/>
    <col min="28" max="29" width="1.85546875" style="86" hidden="1" customWidth="1" outlineLevel="1"/>
    <col min="30" max="30" width="12.140625" style="86" customWidth="1" collapsed="1"/>
    <col min="31" max="31" width="16.5703125" style="86" bestFit="1" customWidth="1" collapsed="1"/>
    <col min="32" max="154" width="9.7109375" style="86" hidden="1" customWidth="1" outlineLevel="1"/>
    <col min="155" max="155" width="1.7109375" style="558" customWidth="1" collapsed="1"/>
    <col min="156" max="156" width="8.42578125" style="558" hidden="1" customWidth="1" outlineLevel="1"/>
    <col min="157" max="157" width="8.42578125" style="86" hidden="1" customWidth="1" outlineLevel="1"/>
    <col min="158" max="158" width="1.7109375" style="558" customWidth="1"/>
    <col min="159" max="16384" width="9.140625" style="86" hidden="1"/>
  </cols>
  <sheetData>
    <row r="1" spans="1:158" s="558" customFormat="1" ht="15">
      <c r="A1" s="32" t="str">
        <f ca="1">Bookname</f>
        <v>IPM_Pricing_v1.2.xlsm</v>
      </c>
      <c r="B1" s="32"/>
      <c r="C1" s="32"/>
      <c r="D1" s="894">
        <f ca="1">IF(OR(D12&gt;0,D239&gt;0,ABS(SUM(FA:FA))&gt;ErrTol),1,0)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row>
    <row r="2" spans="1:158">
      <c r="A2" s="84" t="str">
        <f>ClientNameIn</f>
        <v>Client Name</v>
      </c>
      <c r="C2" s="158"/>
      <c r="D2" s="232"/>
      <c r="AD2" s="158"/>
      <c r="EY2" s="612"/>
      <c r="EZ2" s="86"/>
      <c r="FB2" s="612"/>
    </row>
    <row r="3" spans="1:158">
      <c r="A3" s="86" t="str">
        <f ca="1">ModelNameIn</f>
        <v>Intermediate Pricing Model v1.2</v>
      </c>
      <c r="C3" s="158"/>
      <c r="D3" s="232"/>
      <c r="AC3" s="147"/>
      <c r="AD3" s="613"/>
      <c r="AE3" s="327"/>
      <c r="AF3" s="327"/>
      <c r="AG3" s="327"/>
      <c r="AH3" s="327"/>
      <c r="AI3" s="327"/>
      <c r="AJ3" s="327"/>
      <c r="AK3" s="327"/>
      <c r="AL3" s="327"/>
      <c r="AM3" s="327"/>
      <c r="AN3" s="327"/>
      <c r="AO3" s="327"/>
      <c r="AP3" s="327"/>
      <c r="AQ3" s="327"/>
      <c r="AR3" s="327"/>
      <c r="AS3" s="327"/>
      <c r="AT3" s="327"/>
      <c r="AU3" s="327"/>
      <c r="AV3" s="327"/>
      <c r="AW3" s="327"/>
      <c r="AX3" s="327"/>
      <c r="AY3" s="327"/>
      <c r="AZ3" s="327"/>
      <c r="BA3" s="327"/>
      <c r="BB3" s="327"/>
      <c r="BC3" s="327"/>
      <c r="BD3" s="327"/>
      <c r="BE3" s="327"/>
      <c r="BF3" s="327"/>
      <c r="BG3" s="327"/>
      <c r="BH3" s="327"/>
      <c r="BI3" s="327"/>
      <c r="BJ3" s="327"/>
      <c r="BK3" s="327"/>
      <c r="BL3" s="327"/>
      <c r="BM3" s="327"/>
      <c r="BN3" s="327"/>
      <c r="BO3" s="327"/>
      <c r="BP3" s="327"/>
      <c r="BQ3" s="327"/>
      <c r="BR3" s="327"/>
      <c r="BS3" s="327"/>
      <c r="BT3" s="327"/>
      <c r="BU3" s="327"/>
      <c r="BV3" s="327"/>
      <c r="BW3" s="327"/>
      <c r="BX3" s="327"/>
      <c r="BY3" s="32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c r="DA3" s="327"/>
      <c r="DB3" s="327"/>
      <c r="DC3" s="327"/>
      <c r="DD3" s="327"/>
      <c r="DE3" s="327"/>
      <c r="DF3" s="327"/>
      <c r="DG3" s="327"/>
      <c r="DH3" s="327"/>
      <c r="DI3" s="327"/>
      <c r="DJ3" s="327"/>
      <c r="DK3" s="327"/>
      <c r="DL3" s="327"/>
      <c r="DM3" s="327"/>
      <c r="DN3" s="327"/>
      <c r="DO3" s="327"/>
      <c r="DP3" s="327"/>
      <c r="DQ3" s="327"/>
      <c r="DR3" s="327"/>
      <c r="DS3" s="327"/>
      <c r="DT3" s="327"/>
      <c r="DU3" s="327"/>
      <c r="DV3" s="327"/>
      <c r="DW3" s="327"/>
      <c r="DX3" s="327"/>
      <c r="DY3" s="327"/>
      <c r="DZ3" s="327"/>
      <c r="EA3" s="327"/>
      <c r="EB3" s="327"/>
      <c r="EC3" s="327"/>
      <c r="ED3" s="327"/>
      <c r="EE3" s="327"/>
      <c r="EF3" s="327"/>
      <c r="EG3" s="327"/>
      <c r="EH3" s="327"/>
      <c r="EI3" s="327"/>
      <c r="EJ3" s="327"/>
      <c r="EK3" s="327"/>
      <c r="EL3" s="327"/>
      <c r="EM3" s="327"/>
      <c r="EN3" s="327"/>
      <c r="EO3" s="327"/>
      <c r="EP3" s="327"/>
      <c r="EQ3" s="327"/>
      <c r="ER3" s="327"/>
      <c r="ES3" s="327"/>
      <c r="ET3" s="327"/>
      <c r="EU3" s="327"/>
      <c r="EV3" s="327"/>
      <c r="EW3" s="327"/>
      <c r="EX3" s="327"/>
      <c r="EY3" s="612"/>
      <c r="EZ3" s="86"/>
      <c r="FB3" s="612"/>
    </row>
    <row r="4" spans="1:158">
      <c r="A4" s="86" t="str">
        <f ca="1">MID(CELL("filename",A1),FIND("]",CELL("filename",A1))+1, LEN(CELL("filename",A1))-FIND("]",CELL("filename",A1)))</f>
        <v>Service Prices</v>
      </c>
      <c r="C4" s="158"/>
      <c r="D4" s="232"/>
      <c r="AA4" s="614"/>
      <c r="AB4" s="146"/>
      <c r="AC4" s="146"/>
      <c r="AD4" s="160"/>
      <c r="AE4" s="615"/>
      <c r="EY4" s="612"/>
      <c r="EZ4" s="86"/>
      <c r="FB4" s="612"/>
    </row>
    <row r="5" spans="1:158">
      <c r="A5" s="128"/>
      <c r="C5" s="158"/>
      <c r="D5" s="232"/>
      <c r="AD5" s="160"/>
      <c r="AE5" s="158" t="s">
        <v>2034</v>
      </c>
      <c r="AF5" s="312" t="str">
        <f t="shared" ref="AF5:BK5" si="0">AnnSum</f>
        <v>Year 0</v>
      </c>
      <c r="AG5" s="312" t="str">
        <f t="shared" si="0"/>
        <v>Year 0</v>
      </c>
      <c r="AH5" s="257" t="str">
        <f t="shared" si="0"/>
        <v>Year 0</v>
      </c>
      <c r="AI5" s="257" t="str">
        <f t="shared" si="0"/>
        <v>Q1</v>
      </c>
      <c r="AJ5" s="257" t="str">
        <f t="shared" si="0"/>
        <v>Q1</v>
      </c>
      <c r="AK5" s="257" t="str">
        <f t="shared" si="0"/>
        <v>Q1</v>
      </c>
      <c r="AL5" s="257" t="str">
        <f t="shared" si="0"/>
        <v>Q2</v>
      </c>
      <c r="AM5" s="257" t="str">
        <f t="shared" si="0"/>
        <v>Q2</v>
      </c>
      <c r="AN5" s="257" t="str">
        <f t="shared" si="0"/>
        <v>Q2</v>
      </c>
      <c r="AO5" s="257" t="str">
        <f t="shared" si="0"/>
        <v>Q3</v>
      </c>
      <c r="AP5" s="257" t="str">
        <f t="shared" si="0"/>
        <v>Q3</v>
      </c>
      <c r="AQ5" s="257" t="str">
        <f t="shared" si="0"/>
        <v>Q3</v>
      </c>
      <c r="AR5" s="257" t="str">
        <f t="shared" si="0"/>
        <v>Q4</v>
      </c>
      <c r="AS5" s="257" t="str">
        <f t="shared" si="0"/>
        <v>Q4</v>
      </c>
      <c r="AT5" s="257" t="str">
        <f t="shared" si="0"/>
        <v>Q4</v>
      </c>
      <c r="AU5" s="257" t="str">
        <f t="shared" si="0"/>
        <v>Year 2</v>
      </c>
      <c r="AV5" s="257" t="str">
        <f t="shared" si="0"/>
        <v>Year 2</v>
      </c>
      <c r="AW5" s="257" t="str">
        <f t="shared" si="0"/>
        <v>Year 2</v>
      </c>
      <c r="AX5" s="257" t="str">
        <f t="shared" si="0"/>
        <v>Year 2</v>
      </c>
      <c r="AY5" s="257" t="str">
        <f t="shared" si="0"/>
        <v>Year 2</v>
      </c>
      <c r="AZ5" s="257" t="str">
        <f t="shared" si="0"/>
        <v>Year 2</v>
      </c>
      <c r="BA5" s="257" t="str">
        <f t="shared" si="0"/>
        <v>Year 2</v>
      </c>
      <c r="BB5" s="257" t="str">
        <f t="shared" si="0"/>
        <v>Year 2</v>
      </c>
      <c r="BC5" s="257" t="str">
        <f t="shared" si="0"/>
        <v>Year 2</v>
      </c>
      <c r="BD5" s="257" t="str">
        <f t="shared" si="0"/>
        <v>Year 2</v>
      </c>
      <c r="BE5" s="257" t="str">
        <f t="shared" si="0"/>
        <v>Year 2</v>
      </c>
      <c r="BF5" s="257" t="str">
        <f t="shared" si="0"/>
        <v>Year 2</v>
      </c>
      <c r="BG5" s="257" t="str">
        <f t="shared" si="0"/>
        <v>Year 3</v>
      </c>
      <c r="BH5" s="257" t="str">
        <f t="shared" si="0"/>
        <v>Year 3</v>
      </c>
      <c r="BI5" s="257" t="str">
        <f t="shared" si="0"/>
        <v>Year 3</v>
      </c>
      <c r="BJ5" s="257" t="str">
        <f t="shared" si="0"/>
        <v>Year 3</v>
      </c>
      <c r="BK5" s="257" t="str">
        <f t="shared" si="0"/>
        <v>Year 3</v>
      </c>
      <c r="BL5" s="257" t="str">
        <f t="shared" ref="BL5:CQ5" si="1">AnnSum</f>
        <v>Year 3</v>
      </c>
      <c r="BM5" s="257" t="str">
        <f t="shared" si="1"/>
        <v>Year 3</v>
      </c>
      <c r="BN5" s="257" t="str">
        <f t="shared" si="1"/>
        <v>Year 3</v>
      </c>
      <c r="BO5" s="257" t="str">
        <f t="shared" si="1"/>
        <v>Year 3</v>
      </c>
      <c r="BP5" s="257" t="str">
        <f t="shared" si="1"/>
        <v>Year 3</v>
      </c>
      <c r="BQ5" s="257" t="str">
        <f t="shared" si="1"/>
        <v>Year 3</v>
      </c>
      <c r="BR5" s="257" t="str">
        <f t="shared" si="1"/>
        <v>Year 3</v>
      </c>
      <c r="BS5" s="257" t="str">
        <f t="shared" si="1"/>
        <v>Year 4</v>
      </c>
      <c r="BT5" s="257" t="str">
        <f t="shared" si="1"/>
        <v>Year 4</v>
      </c>
      <c r="BU5" s="257" t="str">
        <f t="shared" si="1"/>
        <v>Year 4</v>
      </c>
      <c r="BV5" s="257" t="str">
        <f t="shared" si="1"/>
        <v>Year 4</v>
      </c>
      <c r="BW5" s="257" t="str">
        <f t="shared" si="1"/>
        <v>Year 4</v>
      </c>
      <c r="BX5" s="257" t="str">
        <f t="shared" si="1"/>
        <v>Year 4</v>
      </c>
      <c r="BY5" s="257" t="str">
        <f t="shared" si="1"/>
        <v>Year 4</v>
      </c>
      <c r="BZ5" s="257" t="str">
        <f t="shared" si="1"/>
        <v>Year 4</v>
      </c>
      <c r="CA5" s="257" t="str">
        <f t="shared" si="1"/>
        <v>Year 4</v>
      </c>
      <c r="CB5" s="257" t="str">
        <f t="shared" si="1"/>
        <v>Year 4</v>
      </c>
      <c r="CC5" s="257" t="str">
        <f t="shared" si="1"/>
        <v>Year 4</v>
      </c>
      <c r="CD5" s="257" t="str">
        <f t="shared" si="1"/>
        <v>Year 4</v>
      </c>
      <c r="CE5" s="257" t="str">
        <f t="shared" si="1"/>
        <v>Year 5</v>
      </c>
      <c r="CF5" s="257" t="str">
        <f t="shared" si="1"/>
        <v>Year 5</v>
      </c>
      <c r="CG5" s="257" t="str">
        <f t="shared" si="1"/>
        <v>Year 5</v>
      </c>
      <c r="CH5" s="257" t="str">
        <f t="shared" si="1"/>
        <v>Year 5</v>
      </c>
      <c r="CI5" s="257" t="str">
        <f t="shared" si="1"/>
        <v>Year 5</v>
      </c>
      <c r="CJ5" s="257" t="str">
        <f t="shared" si="1"/>
        <v>Year 5</v>
      </c>
      <c r="CK5" s="257" t="str">
        <f t="shared" si="1"/>
        <v>Year 5</v>
      </c>
      <c r="CL5" s="257" t="str">
        <f t="shared" si="1"/>
        <v>Year 5</v>
      </c>
      <c r="CM5" s="257" t="str">
        <f t="shared" si="1"/>
        <v>Year 5</v>
      </c>
      <c r="CN5" s="257" t="str">
        <f t="shared" si="1"/>
        <v>Year 5</v>
      </c>
      <c r="CO5" s="257" t="str">
        <f t="shared" si="1"/>
        <v>Year 5</v>
      </c>
      <c r="CP5" s="257" t="str">
        <f t="shared" si="1"/>
        <v>Year 5</v>
      </c>
      <c r="CQ5" s="257" t="str">
        <f t="shared" si="1"/>
        <v>Year 6</v>
      </c>
      <c r="CR5" s="257" t="str">
        <f t="shared" ref="CR5:DW5" si="2">AnnSum</f>
        <v>Year 6</v>
      </c>
      <c r="CS5" s="257" t="str">
        <f t="shared" si="2"/>
        <v>Year 6</v>
      </c>
      <c r="CT5" s="257" t="str">
        <f t="shared" si="2"/>
        <v>Year 6</v>
      </c>
      <c r="CU5" s="257" t="str">
        <f t="shared" si="2"/>
        <v>Year 6</v>
      </c>
      <c r="CV5" s="257" t="str">
        <f t="shared" si="2"/>
        <v>Year 6</v>
      </c>
      <c r="CW5" s="257" t="str">
        <f t="shared" si="2"/>
        <v>Year 6</v>
      </c>
      <c r="CX5" s="257" t="str">
        <f t="shared" si="2"/>
        <v>Year 6</v>
      </c>
      <c r="CY5" s="257" t="str">
        <f t="shared" si="2"/>
        <v>Year 6</v>
      </c>
      <c r="CZ5" s="257" t="str">
        <f t="shared" si="2"/>
        <v>Year 6</v>
      </c>
      <c r="DA5" s="257" t="str">
        <f t="shared" si="2"/>
        <v>Year 6</v>
      </c>
      <c r="DB5" s="257" t="str">
        <f t="shared" si="2"/>
        <v>Year 6</v>
      </c>
      <c r="DC5" s="257" t="str">
        <f t="shared" si="2"/>
        <v>Year 7</v>
      </c>
      <c r="DD5" s="257" t="str">
        <f t="shared" si="2"/>
        <v>Year 7</v>
      </c>
      <c r="DE5" s="257" t="str">
        <f t="shared" si="2"/>
        <v>Year 7</v>
      </c>
      <c r="DF5" s="257" t="str">
        <f t="shared" si="2"/>
        <v>Year 7</v>
      </c>
      <c r="DG5" s="257" t="str">
        <f t="shared" si="2"/>
        <v>Year 7</v>
      </c>
      <c r="DH5" s="257" t="str">
        <f t="shared" si="2"/>
        <v>Year 7</v>
      </c>
      <c r="DI5" s="257" t="str">
        <f t="shared" si="2"/>
        <v>Year 7</v>
      </c>
      <c r="DJ5" s="257" t="str">
        <f t="shared" si="2"/>
        <v>Year 7</v>
      </c>
      <c r="DK5" s="257" t="str">
        <f t="shared" si="2"/>
        <v>Year 7</v>
      </c>
      <c r="DL5" s="257" t="str">
        <f t="shared" si="2"/>
        <v>Year 7</v>
      </c>
      <c r="DM5" s="257" t="str">
        <f t="shared" si="2"/>
        <v>Year 7</v>
      </c>
      <c r="DN5" s="257" t="str">
        <f t="shared" si="2"/>
        <v>Year 7</v>
      </c>
      <c r="DO5" s="257" t="str">
        <f t="shared" si="2"/>
        <v>Year 8</v>
      </c>
      <c r="DP5" s="257" t="str">
        <f t="shared" si="2"/>
        <v>Year 8</v>
      </c>
      <c r="DQ5" s="257" t="str">
        <f t="shared" si="2"/>
        <v>Year 8</v>
      </c>
      <c r="DR5" s="257" t="str">
        <f t="shared" si="2"/>
        <v>Year 8</v>
      </c>
      <c r="DS5" s="257" t="str">
        <f t="shared" si="2"/>
        <v>Year 8</v>
      </c>
      <c r="DT5" s="257" t="str">
        <f t="shared" si="2"/>
        <v>Year 8</v>
      </c>
      <c r="DU5" s="257" t="str">
        <f t="shared" si="2"/>
        <v>Year 8</v>
      </c>
      <c r="DV5" s="257" t="str">
        <f t="shared" si="2"/>
        <v>Year 8</v>
      </c>
      <c r="DW5" s="257" t="str">
        <f t="shared" si="2"/>
        <v>Year 8</v>
      </c>
      <c r="DX5" s="257" t="str">
        <f t="shared" ref="DX5:EX5" si="3">AnnSum</f>
        <v>Year 8</v>
      </c>
      <c r="DY5" s="257" t="str">
        <f t="shared" si="3"/>
        <v>Year 8</v>
      </c>
      <c r="DZ5" s="257" t="str">
        <f t="shared" si="3"/>
        <v>Year 8</v>
      </c>
      <c r="EA5" s="257" t="str">
        <f t="shared" si="3"/>
        <v>Year 9</v>
      </c>
      <c r="EB5" s="257" t="str">
        <f t="shared" si="3"/>
        <v>Year 9</v>
      </c>
      <c r="EC5" s="257" t="str">
        <f t="shared" si="3"/>
        <v>Year 9</v>
      </c>
      <c r="ED5" s="257" t="str">
        <f t="shared" si="3"/>
        <v>Year 9</v>
      </c>
      <c r="EE5" s="257" t="str">
        <f t="shared" si="3"/>
        <v>Year 9</v>
      </c>
      <c r="EF5" s="257" t="str">
        <f t="shared" si="3"/>
        <v>Year 9</v>
      </c>
      <c r="EG5" s="257" t="str">
        <f t="shared" si="3"/>
        <v>Year 9</v>
      </c>
      <c r="EH5" s="257" t="str">
        <f t="shared" si="3"/>
        <v>Year 9</v>
      </c>
      <c r="EI5" s="257" t="str">
        <f t="shared" si="3"/>
        <v>Year 9</v>
      </c>
      <c r="EJ5" s="257" t="str">
        <f t="shared" si="3"/>
        <v>Year 9</v>
      </c>
      <c r="EK5" s="257" t="str">
        <f t="shared" si="3"/>
        <v>Year 9</v>
      </c>
      <c r="EL5" s="257" t="str">
        <f t="shared" si="3"/>
        <v>Year 9</v>
      </c>
      <c r="EM5" s="257" t="str">
        <f t="shared" si="3"/>
        <v>Year 10</v>
      </c>
      <c r="EN5" s="257" t="str">
        <f t="shared" si="3"/>
        <v>Year 10</v>
      </c>
      <c r="EO5" s="257" t="str">
        <f t="shared" si="3"/>
        <v>Year 10</v>
      </c>
      <c r="EP5" s="257" t="str">
        <f t="shared" si="3"/>
        <v>Year 10</v>
      </c>
      <c r="EQ5" s="257" t="str">
        <f t="shared" si="3"/>
        <v>Year 10</v>
      </c>
      <c r="ER5" s="257" t="str">
        <f t="shared" si="3"/>
        <v>Year 10</v>
      </c>
      <c r="ES5" s="257" t="str">
        <f t="shared" si="3"/>
        <v>Year 10</v>
      </c>
      <c r="ET5" s="257" t="str">
        <f t="shared" si="3"/>
        <v>Year 10</v>
      </c>
      <c r="EU5" s="257" t="str">
        <f t="shared" si="3"/>
        <v>Year 10</v>
      </c>
      <c r="EV5" s="257" t="str">
        <f t="shared" si="3"/>
        <v>Year 10</v>
      </c>
      <c r="EW5" s="257" t="str">
        <f t="shared" si="3"/>
        <v>Year 10</v>
      </c>
      <c r="EX5" s="259" t="str">
        <f t="shared" si="3"/>
        <v>Year 10</v>
      </c>
      <c r="EY5" s="612"/>
      <c r="EZ5" s="86"/>
      <c r="FA5" s="894">
        <f>IF(COUNTA(SCENE18)-COUNTA(PeriodNoMth)&lt;&gt;0,1,0)</f>
        <v>0</v>
      </c>
      <c r="FB5" s="612"/>
    </row>
    <row r="6" spans="1:158">
      <c r="C6" s="158"/>
      <c r="D6" s="232"/>
      <c r="AD6" s="160"/>
      <c r="AE6" s="158" t="s">
        <v>2017</v>
      </c>
      <c r="AF6" s="266">
        <f t="shared" ref="AF6:BK6" si="4">DateFromMth</f>
        <v>39722</v>
      </c>
      <c r="AG6" s="267">
        <f t="shared" si="4"/>
        <v>39753</v>
      </c>
      <c r="AH6" s="268">
        <f t="shared" si="4"/>
        <v>39783</v>
      </c>
      <c r="AI6" s="268">
        <f t="shared" si="4"/>
        <v>39814</v>
      </c>
      <c r="AJ6" s="268">
        <f t="shared" si="4"/>
        <v>39845</v>
      </c>
      <c r="AK6" s="268">
        <f t="shared" si="4"/>
        <v>39873</v>
      </c>
      <c r="AL6" s="268">
        <f t="shared" si="4"/>
        <v>39904</v>
      </c>
      <c r="AM6" s="268">
        <f t="shared" si="4"/>
        <v>39934</v>
      </c>
      <c r="AN6" s="268">
        <f t="shared" si="4"/>
        <v>39965</v>
      </c>
      <c r="AO6" s="268">
        <f t="shared" si="4"/>
        <v>39995</v>
      </c>
      <c r="AP6" s="268">
        <f t="shared" si="4"/>
        <v>40026</v>
      </c>
      <c r="AQ6" s="268">
        <f t="shared" si="4"/>
        <v>40057</v>
      </c>
      <c r="AR6" s="268">
        <f t="shared" si="4"/>
        <v>40087</v>
      </c>
      <c r="AS6" s="268">
        <f t="shared" si="4"/>
        <v>40118</v>
      </c>
      <c r="AT6" s="268">
        <f t="shared" si="4"/>
        <v>40148</v>
      </c>
      <c r="AU6" s="268">
        <f t="shared" si="4"/>
        <v>40179</v>
      </c>
      <c r="AV6" s="268">
        <f t="shared" si="4"/>
        <v>40210</v>
      </c>
      <c r="AW6" s="268">
        <f t="shared" si="4"/>
        <v>40238</v>
      </c>
      <c r="AX6" s="268">
        <f t="shared" si="4"/>
        <v>40269</v>
      </c>
      <c r="AY6" s="268">
        <f t="shared" si="4"/>
        <v>40299</v>
      </c>
      <c r="AZ6" s="268">
        <f t="shared" si="4"/>
        <v>40330</v>
      </c>
      <c r="BA6" s="268">
        <f t="shared" si="4"/>
        <v>40360</v>
      </c>
      <c r="BB6" s="268">
        <f t="shared" si="4"/>
        <v>40391</v>
      </c>
      <c r="BC6" s="268">
        <f t="shared" si="4"/>
        <v>40422</v>
      </c>
      <c r="BD6" s="268">
        <f t="shared" si="4"/>
        <v>40452</v>
      </c>
      <c r="BE6" s="268">
        <f t="shared" si="4"/>
        <v>40483</v>
      </c>
      <c r="BF6" s="268">
        <f t="shared" si="4"/>
        <v>40513</v>
      </c>
      <c r="BG6" s="268">
        <f t="shared" si="4"/>
        <v>40544</v>
      </c>
      <c r="BH6" s="268">
        <f t="shared" si="4"/>
        <v>40575</v>
      </c>
      <c r="BI6" s="268">
        <f t="shared" si="4"/>
        <v>40603</v>
      </c>
      <c r="BJ6" s="268">
        <f t="shared" si="4"/>
        <v>40634</v>
      </c>
      <c r="BK6" s="268">
        <f t="shared" si="4"/>
        <v>40664</v>
      </c>
      <c r="BL6" s="268">
        <f t="shared" ref="BL6:CQ6" si="5">DateFromMth</f>
        <v>40695</v>
      </c>
      <c r="BM6" s="268">
        <f t="shared" si="5"/>
        <v>40725</v>
      </c>
      <c r="BN6" s="268">
        <f t="shared" si="5"/>
        <v>40756</v>
      </c>
      <c r="BO6" s="268">
        <f t="shared" si="5"/>
        <v>40787</v>
      </c>
      <c r="BP6" s="268">
        <f t="shared" si="5"/>
        <v>40817</v>
      </c>
      <c r="BQ6" s="268">
        <f t="shared" si="5"/>
        <v>40848</v>
      </c>
      <c r="BR6" s="268">
        <f t="shared" si="5"/>
        <v>40878</v>
      </c>
      <c r="BS6" s="268">
        <f t="shared" si="5"/>
        <v>40909</v>
      </c>
      <c r="BT6" s="268">
        <f t="shared" si="5"/>
        <v>40940</v>
      </c>
      <c r="BU6" s="268">
        <f t="shared" si="5"/>
        <v>40969</v>
      </c>
      <c r="BV6" s="268">
        <f t="shared" si="5"/>
        <v>41000</v>
      </c>
      <c r="BW6" s="268">
        <f t="shared" si="5"/>
        <v>41030</v>
      </c>
      <c r="BX6" s="268">
        <f t="shared" si="5"/>
        <v>41061</v>
      </c>
      <c r="BY6" s="268">
        <f t="shared" si="5"/>
        <v>41091</v>
      </c>
      <c r="BZ6" s="268">
        <f t="shared" si="5"/>
        <v>41122</v>
      </c>
      <c r="CA6" s="268">
        <f t="shared" si="5"/>
        <v>41153</v>
      </c>
      <c r="CB6" s="268">
        <f t="shared" si="5"/>
        <v>41183</v>
      </c>
      <c r="CC6" s="268">
        <f t="shared" si="5"/>
        <v>41214</v>
      </c>
      <c r="CD6" s="268">
        <f t="shared" si="5"/>
        <v>41244</v>
      </c>
      <c r="CE6" s="268">
        <f t="shared" si="5"/>
        <v>41275</v>
      </c>
      <c r="CF6" s="268">
        <f t="shared" si="5"/>
        <v>41306</v>
      </c>
      <c r="CG6" s="268">
        <f t="shared" si="5"/>
        <v>41334</v>
      </c>
      <c r="CH6" s="268">
        <f t="shared" si="5"/>
        <v>41365</v>
      </c>
      <c r="CI6" s="268">
        <f t="shared" si="5"/>
        <v>41395</v>
      </c>
      <c r="CJ6" s="268">
        <f t="shared" si="5"/>
        <v>41426</v>
      </c>
      <c r="CK6" s="268">
        <f t="shared" si="5"/>
        <v>41456</v>
      </c>
      <c r="CL6" s="268">
        <f t="shared" si="5"/>
        <v>41487</v>
      </c>
      <c r="CM6" s="268">
        <f t="shared" si="5"/>
        <v>41518</v>
      </c>
      <c r="CN6" s="268">
        <f t="shared" si="5"/>
        <v>41548</v>
      </c>
      <c r="CO6" s="268">
        <f t="shared" si="5"/>
        <v>41579</v>
      </c>
      <c r="CP6" s="268">
        <f t="shared" si="5"/>
        <v>41609</v>
      </c>
      <c r="CQ6" s="268">
        <f t="shared" si="5"/>
        <v>41640</v>
      </c>
      <c r="CR6" s="268">
        <f t="shared" ref="CR6:DW6" si="6">DateFromMth</f>
        <v>41671</v>
      </c>
      <c r="CS6" s="268">
        <f t="shared" si="6"/>
        <v>41699</v>
      </c>
      <c r="CT6" s="268">
        <f t="shared" si="6"/>
        <v>41730</v>
      </c>
      <c r="CU6" s="268">
        <f t="shared" si="6"/>
        <v>41760</v>
      </c>
      <c r="CV6" s="268">
        <f t="shared" si="6"/>
        <v>41791</v>
      </c>
      <c r="CW6" s="268">
        <f t="shared" si="6"/>
        <v>41821</v>
      </c>
      <c r="CX6" s="268">
        <f t="shared" si="6"/>
        <v>41852</v>
      </c>
      <c r="CY6" s="268">
        <f t="shared" si="6"/>
        <v>41883</v>
      </c>
      <c r="CZ6" s="268">
        <f t="shared" si="6"/>
        <v>41913</v>
      </c>
      <c r="DA6" s="268">
        <f t="shared" si="6"/>
        <v>41944</v>
      </c>
      <c r="DB6" s="268">
        <f t="shared" si="6"/>
        <v>41974</v>
      </c>
      <c r="DC6" s="268">
        <f t="shared" si="6"/>
        <v>42005</v>
      </c>
      <c r="DD6" s="268">
        <f t="shared" si="6"/>
        <v>42036</v>
      </c>
      <c r="DE6" s="268">
        <f t="shared" si="6"/>
        <v>42064</v>
      </c>
      <c r="DF6" s="268">
        <f t="shared" si="6"/>
        <v>42095</v>
      </c>
      <c r="DG6" s="268">
        <f t="shared" si="6"/>
        <v>42125</v>
      </c>
      <c r="DH6" s="268">
        <f t="shared" si="6"/>
        <v>42156</v>
      </c>
      <c r="DI6" s="268">
        <f t="shared" si="6"/>
        <v>42186</v>
      </c>
      <c r="DJ6" s="268">
        <f t="shared" si="6"/>
        <v>42217</v>
      </c>
      <c r="DK6" s="268">
        <f t="shared" si="6"/>
        <v>42248</v>
      </c>
      <c r="DL6" s="268">
        <f t="shared" si="6"/>
        <v>42278</v>
      </c>
      <c r="DM6" s="268">
        <f t="shared" si="6"/>
        <v>42309</v>
      </c>
      <c r="DN6" s="268">
        <f t="shared" si="6"/>
        <v>42339</v>
      </c>
      <c r="DO6" s="268">
        <f t="shared" si="6"/>
        <v>42370</v>
      </c>
      <c r="DP6" s="268">
        <f t="shared" si="6"/>
        <v>42401</v>
      </c>
      <c r="DQ6" s="268">
        <f t="shared" si="6"/>
        <v>42430</v>
      </c>
      <c r="DR6" s="268">
        <f t="shared" si="6"/>
        <v>42461</v>
      </c>
      <c r="DS6" s="268">
        <f t="shared" si="6"/>
        <v>42491</v>
      </c>
      <c r="DT6" s="268">
        <f t="shared" si="6"/>
        <v>42522</v>
      </c>
      <c r="DU6" s="268">
        <f t="shared" si="6"/>
        <v>42552</v>
      </c>
      <c r="DV6" s="268">
        <f t="shared" si="6"/>
        <v>42583</v>
      </c>
      <c r="DW6" s="268">
        <f t="shared" si="6"/>
        <v>42614</v>
      </c>
      <c r="DX6" s="268">
        <f t="shared" ref="DX6:EX6" si="7">DateFromMth</f>
        <v>42644</v>
      </c>
      <c r="DY6" s="268">
        <f t="shared" si="7"/>
        <v>42675</v>
      </c>
      <c r="DZ6" s="268">
        <f t="shared" si="7"/>
        <v>42705</v>
      </c>
      <c r="EA6" s="268">
        <f t="shared" si="7"/>
        <v>42736</v>
      </c>
      <c r="EB6" s="268">
        <f t="shared" si="7"/>
        <v>42767</v>
      </c>
      <c r="EC6" s="268">
        <f t="shared" si="7"/>
        <v>42795</v>
      </c>
      <c r="ED6" s="268">
        <f t="shared" si="7"/>
        <v>42826</v>
      </c>
      <c r="EE6" s="268">
        <f t="shared" si="7"/>
        <v>42856</v>
      </c>
      <c r="EF6" s="268">
        <f t="shared" si="7"/>
        <v>42887</v>
      </c>
      <c r="EG6" s="268">
        <f t="shared" si="7"/>
        <v>42917</v>
      </c>
      <c r="EH6" s="268">
        <f t="shared" si="7"/>
        <v>42948</v>
      </c>
      <c r="EI6" s="268">
        <f t="shared" si="7"/>
        <v>42979</v>
      </c>
      <c r="EJ6" s="268">
        <f t="shared" si="7"/>
        <v>43009</v>
      </c>
      <c r="EK6" s="268">
        <f t="shared" si="7"/>
        <v>43040</v>
      </c>
      <c r="EL6" s="268">
        <f t="shared" si="7"/>
        <v>43070</v>
      </c>
      <c r="EM6" s="268">
        <f t="shared" si="7"/>
        <v>43101</v>
      </c>
      <c r="EN6" s="268">
        <f t="shared" si="7"/>
        <v>43132</v>
      </c>
      <c r="EO6" s="268">
        <f t="shared" si="7"/>
        <v>43160</v>
      </c>
      <c r="EP6" s="268">
        <f t="shared" si="7"/>
        <v>43191</v>
      </c>
      <c r="EQ6" s="268">
        <f t="shared" si="7"/>
        <v>43221</v>
      </c>
      <c r="ER6" s="268">
        <f t="shared" si="7"/>
        <v>43252</v>
      </c>
      <c r="ES6" s="268">
        <f t="shared" si="7"/>
        <v>43282</v>
      </c>
      <c r="ET6" s="268">
        <f t="shared" si="7"/>
        <v>43313</v>
      </c>
      <c r="EU6" s="268">
        <f t="shared" si="7"/>
        <v>43344</v>
      </c>
      <c r="EV6" s="268">
        <f t="shared" si="7"/>
        <v>43374</v>
      </c>
      <c r="EW6" s="268">
        <f t="shared" si="7"/>
        <v>43405</v>
      </c>
      <c r="EX6" s="268">
        <f t="shared" si="7"/>
        <v>43435</v>
      </c>
      <c r="EY6" s="612"/>
      <c r="EZ6" s="86"/>
      <c r="FB6" s="612"/>
    </row>
    <row r="7" spans="1:158">
      <c r="C7" s="158"/>
      <c r="D7" s="232"/>
      <c r="AD7" s="160"/>
      <c r="AE7" s="158" t="s">
        <v>2018</v>
      </c>
      <c r="AF7" s="266">
        <f t="shared" ref="AF7:BK7" si="8">DateToMth</f>
        <v>39752</v>
      </c>
      <c r="AG7" s="267">
        <f t="shared" si="8"/>
        <v>39782</v>
      </c>
      <c r="AH7" s="268">
        <f t="shared" si="8"/>
        <v>39813</v>
      </c>
      <c r="AI7" s="268">
        <f t="shared" si="8"/>
        <v>39844</v>
      </c>
      <c r="AJ7" s="268">
        <f t="shared" si="8"/>
        <v>39872</v>
      </c>
      <c r="AK7" s="268">
        <f t="shared" si="8"/>
        <v>39903</v>
      </c>
      <c r="AL7" s="268">
        <f t="shared" si="8"/>
        <v>39933</v>
      </c>
      <c r="AM7" s="268">
        <f t="shared" si="8"/>
        <v>39964</v>
      </c>
      <c r="AN7" s="268">
        <f t="shared" si="8"/>
        <v>39994</v>
      </c>
      <c r="AO7" s="268">
        <f t="shared" si="8"/>
        <v>40025</v>
      </c>
      <c r="AP7" s="268">
        <f t="shared" si="8"/>
        <v>40056</v>
      </c>
      <c r="AQ7" s="268">
        <f t="shared" si="8"/>
        <v>40086</v>
      </c>
      <c r="AR7" s="268">
        <f t="shared" si="8"/>
        <v>40117</v>
      </c>
      <c r="AS7" s="268">
        <f t="shared" si="8"/>
        <v>40147</v>
      </c>
      <c r="AT7" s="268">
        <f t="shared" si="8"/>
        <v>40178</v>
      </c>
      <c r="AU7" s="268">
        <f t="shared" si="8"/>
        <v>40209</v>
      </c>
      <c r="AV7" s="268">
        <f t="shared" si="8"/>
        <v>40237</v>
      </c>
      <c r="AW7" s="268">
        <f t="shared" si="8"/>
        <v>40268</v>
      </c>
      <c r="AX7" s="268">
        <f t="shared" si="8"/>
        <v>40298</v>
      </c>
      <c r="AY7" s="268">
        <f t="shared" si="8"/>
        <v>40329</v>
      </c>
      <c r="AZ7" s="268">
        <f t="shared" si="8"/>
        <v>40359</v>
      </c>
      <c r="BA7" s="268">
        <f t="shared" si="8"/>
        <v>40390</v>
      </c>
      <c r="BB7" s="268">
        <f t="shared" si="8"/>
        <v>40421</v>
      </c>
      <c r="BC7" s="268">
        <f t="shared" si="8"/>
        <v>40451</v>
      </c>
      <c r="BD7" s="268">
        <f t="shared" si="8"/>
        <v>40482</v>
      </c>
      <c r="BE7" s="268">
        <f t="shared" si="8"/>
        <v>40512</v>
      </c>
      <c r="BF7" s="268">
        <f t="shared" si="8"/>
        <v>40543</v>
      </c>
      <c r="BG7" s="268">
        <f t="shared" si="8"/>
        <v>40574</v>
      </c>
      <c r="BH7" s="268">
        <f t="shared" si="8"/>
        <v>40602</v>
      </c>
      <c r="BI7" s="268">
        <f t="shared" si="8"/>
        <v>40633</v>
      </c>
      <c r="BJ7" s="268">
        <f t="shared" si="8"/>
        <v>40663</v>
      </c>
      <c r="BK7" s="268">
        <f t="shared" si="8"/>
        <v>40694</v>
      </c>
      <c r="BL7" s="268">
        <f t="shared" ref="BL7:CQ7" si="9">DateToMth</f>
        <v>40724</v>
      </c>
      <c r="BM7" s="268">
        <f t="shared" si="9"/>
        <v>40755</v>
      </c>
      <c r="BN7" s="268">
        <f t="shared" si="9"/>
        <v>40786</v>
      </c>
      <c r="BO7" s="268">
        <f t="shared" si="9"/>
        <v>40816</v>
      </c>
      <c r="BP7" s="268">
        <f t="shared" si="9"/>
        <v>40847</v>
      </c>
      <c r="BQ7" s="268">
        <f t="shared" si="9"/>
        <v>40877</v>
      </c>
      <c r="BR7" s="268">
        <f t="shared" si="9"/>
        <v>40908</v>
      </c>
      <c r="BS7" s="268">
        <f t="shared" si="9"/>
        <v>40939</v>
      </c>
      <c r="BT7" s="268">
        <f t="shared" si="9"/>
        <v>40968</v>
      </c>
      <c r="BU7" s="268">
        <f t="shared" si="9"/>
        <v>40999</v>
      </c>
      <c r="BV7" s="268">
        <f t="shared" si="9"/>
        <v>41029</v>
      </c>
      <c r="BW7" s="268">
        <f t="shared" si="9"/>
        <v>41060</v>
      </c>
      <c r="BX7" s="268">
        <f t="shared" si="9"/>
        <v>41090</v>
      </c>
      <c r="BY7" s="268">
        <f t="shared" si="9"/>
        <v>41121</v>
      </c>
      <c r="BZ7" s="268">
        <f t="shared" si="9"/>
        <v>41152</v>
      </c>
      <c r="CA7" s="268">
        <f t="shared" si="9"/>
        <v>41182</v>
      </c>
      <c r="CB7" s="268">
        <f t="shared" si="9"/>
        <v>41213</v>
      </c>
      <c r="CC7" s="268">
        <f t="shared" si="9"/>
        <v>41243</v>
      </c>
      <c r="CD7" s="268">
        <f t="shared" si="9"/>
        <v>41274</v>
      </c>
      <c r="CE7" s="268">
        <f t="shared" si="9"/>
        <v>41305</v>
      </c>
      <c r="CF7" s="268">
        <f t="shared" si="9"/>
        <v>41333</v>
      </c>
      <c r="CG7" s="268">
        <f t="shared" si="9"/>
        <v>41364</v>
      </c>
      <c r="CH7" s="268">
        <f t="shared" si="9"/>
        <v>41394</v>
      </c>
      <c r="CI7" s="268">
        <f t="shared" si="9"/>
        <v>41425</v>
      </c>
      <c r="CJ7" s="268">
        <f t="shared" si="9"/>
        <v>41455</v>
      </c>
      <c r="CK7" s="268">
        <f t="shared" si="9"/>
        <v>41486</v>
      </c>
      <c r="CL7" s="268">
        <f t="shared" si="9"/>
        <v>41517</v>
      </c>
      <c r="CM7" s="268">
        <f t="shared" si="9"/>
        <v>41547</v>
      </c>
      <c r="CN7" s="268">
        <f t="shared" si="9"/>
        <v>41578</v>
      </c>
      <c r="CO7" s="268">
        <f t="shared" si="9"/>
        <v>41608</v>
      </c>
      <c r="CP7" s="268">
        <f t="shared" si="9"/>
        <v>41639</v>
      </c>
      <c r="CQ7" s="268">
        <f t="shared" si="9"/>
        <v>41670</v>
      </c>
      <c r="CR7" s="268">
        <f t="shared" ref="CR7:DW7" si="10">DateToMth</f>
        <v>41698</v>
      </c>
      <c r="CS7" s="268">
        <f t="shared" si="10"/>
        <v>41729</v>
      </c>
      <c r="CT7" s="268">
        <f t="shared" si="10"/>
        <v>41759</v>
      </c>
      <c r="CU7" s="268">
        <f t="shared" si="10"/>
        <v>41790</v>
      </c>
      <c r="CV7" s="268">
        <f t="shared" si="10"/>
        <v>41820</v>
      </c>
      <c r="CW7" s="268">
        <f t="shared" si="10"/>
        <v>41851</v>
      </c>
      <c r="CX7" s="268">
        <f t="shared" si="10"/>
        <v>41882</v>
      </c>
      <c r="CY7" s="268">
        <f t="shared" si="10"/>
        <v>41912</v>
      </c>
      <c r="CZ7" s="268">
        <f t="shared" si="10"/>
        <v>41943</v>
      </c>
      <c r="DA7" s="268">
        <f t="shared" si="10"/>
        <v>41973</v>
      </c>
      <c r="DB7" s="268">
        <f t="shared" si="10"/>
        <v>42004</v>
      </c>
      <c r="DC7" s="268">
        <f t="shared" si="10"/>
        <v>42035</v>
      </c>
      <c r="DD7" s="268">
        <f t="shared" si="10"/>
        <v>42063</v>
      </c>
      <c r="DE7" s="268">
        <f t="shared" si="10"/>
        <v>42094</v>
      </c>
      <c r="DF7" s="268">
        <f t="shared" si="10"/>
        <v>42124</v>
      </c>
      <c r="DG7" s="268">
        <f t="shared" si="10"/>
        <v>42155</v>
      </c>
      <c r="DH7" s="268">
        <f t="shared" si="10"/>
        <v>42185</v>
      </c>
      <c r="DI7" s="268">
        <f t="shared" si="10"/>
        <v>42216</v>
      </c>
      <c r="DJ7" s="268">
        <f t="shared" si="10"/>
        <v>42247</v>
      </c>
      <c r="DK7" s="268">
        <f t="shared" si="10"/>
        <v>42277</v>
      </c>
      <c r="DL7" s="268">
        <f t="shared" si="10"/>
        <v>42308</v>
      </c>
      <c r="DM7" s="268">
        <f t="shared" si="10"/>
        <v>42338</v>
      </c>
      <c r="DN7" s="268">
        <f t="shared" si="10"/>
        <v>42369</v>
      </c>
      <c r="DO7" s="268">
        <f t="shared" si="10"/>
        <v>42400</v>
      </c>
      <c r="DP7" s="268">
        <f t="shared" si="10"/>
        <v>42429</v>
      </c>
      <c r="DQ7" s="268">
        <f t="shared" si="10"/>
        <v>42460</v>
      </c>
      <c r="DR7" s="268">
        <f t="shared" si="10"/>
        <v>42490</v>
      </c>
      <c r="DS7" s="268">
        <f t="shared" si="10"/>
        <v>42521</v>
      </c>
      <c r="DT7" s="268">
        <f t="shared" si="10"/>
        <v>42551</v>
      </c>
      <c r="DU7" s="268">
        <f t="shared" si="10"/>
        <v>42582</v>
      </c>
      <c r="DV7" s="268">
        <f t="shared" si="10"/>
        <v>42613</v>
      </c>
      <c r="DW7" s="268">
        <f t="shared" si="10"/>
        <v>42643</v>
      </c>
      <c r="DX7" s="268">
        <f t="shared" ref="DX7:EX7" si="11">DateToMth</f>
        <v>42674</v>
      </c>
      <c r="DY7" s="268">
        <f t="shared" si="11"/>
        <v>42704</v>
      </c>
      <c r="DZ7" s="268">
        <f t="shared" si="11"/>
        <v>42735</v>
      </c>
      <c r="EA7" s="268">
        <f t="shared" si="11"/>
        <v>42766</v>
      </c>
      <c r="EB7" s="268">
        <f t="shared" si="11"/>
        <v>42794</v>
      </c>
      <c r="EC7" s="268">
        <f t="shared" si="11"/>
        <v>42825</v>
      </c>
      <c r="ED7" s="268">
        <f t="shared" si="11"/>
        <v>42855</v>
      </c>
      <c r="EE7" s="268">
        <f t="shared" si="11"/>
        <v>42886</v>
      </c>
      <c r="EF7" s="268">
        <f t="shared" si="11"/>
        <v>42916</v>
      </c>
      <c r="EG7" s="268">
        <f t="shared" si="11"/>
        <v>42947</v>
      </c>
      <c r="EH7" s="268">
        <f t="shared" si="11"/>
        <v>42978</v>
      </c>
      <c r="EI7" s="268">
        <f t="shared" si="11"/>
        <v>43008</v>
      </c>
      <c r="EJ7" s="268">
        <f t="shared" si="11"/>
        <v>43039</v>
      </c>
      <c r="EK7" s="268">
        <f t="shared" si="11"/>
        <v>43069</v>
      </c>
      <c r="EL7" s="268">
        <f t="shared" si="11"/>
        <v>43100</v>
      </c>
      <c r="EM7" s="268">
        <f t="shared" si="11"/>
        <v>43131</v>
      </c>
      <c r="EN7" s="268">
        <f t="shared" si="11"/>
        <v>43159</v>
      </c>
      <c r="EO7" s="268">
        <f t="shared" si="11"/>
        <v>43190</v>
      </c>
      <c r="EP7" s="268">
        <f t="shared" si="11"/>
        <v>43220</v>
      </c>
      <c r="EQ7" s="268">
        <f t="shared" si="11"/>
        <v>43251</v>
      </c>
      <c r="ER7" s="268">
        <f t="shared" si="11"/>
        <v>43281</v>
      </c>
      <c r="ES7" s="268">
        <f t="shared" si="11"/>
        <v>43312</v>
      </c>
      <c r="ET7" s="268">
        <f t="shared" si="11"/>
        <v>43343</v>
      </c>
      <c r="EU7" s="268">
        <f t="shared" si="11"/>
        <v>43373</v>
      </c>
      <c r="EV7" s="268">
        <f t="shared" si="11"/>
        <v>43404</v>
      </c>
      <c r="EW7" s="268">
        <f t="shared" si="11"/>
        <v>43434</v>
      </c>
      <c r="EX7" s="268">
        <f t="shared" si="11"/>
        <v>43465</v>
      </c>
      <c r="EY7" s="612"/>
      <c r="EZ7" s="86"/>
      <c r="FB7" s="612"/>
    </row>
    <row r="8" spans="1:158">
      <c r="C8" s="158"/>
      <c r="D8" s="232"/>
      <c r="AD8" s="160"/>
      <c r="AE8" s="158" t="s">
        <v>2019</v>
      </c>
      <c r="AF8" s="256" t="str">
        <f t="shared" ref="AF8:BK8" si="12">TimelineIn</f>
        <v>M-3</v>
      </c>
      <c r="AG8" s="256" t="str">
        <f t="shared" si="12"/>
        <v>M-2</v>
      </c>
      <c r="AH8" s="256" t="str">
        <f t="shared" si="12"/>
        <v>M-1</v>
      </c>
      <c r="AI8" s="256" t="str">
        <f t="shared" si="12"/>
        <v>Y1M1</v>
      </c>
      <c r="AJ8" s="256" t="str">
        <f t="shared" si="12"/>
        <v>Y1M2</v>
      </c>
      <c r="AK8" s="256" t="str">
        <f t="shared" si="12"/>
        <v>Y1M3</v>
      </c>
      <c r="AL8" s="256" t="str">
        <f t="shared" si="12"/>
        <v>Y1M4</v>
      </c>
      <c r="AM8" s="256" t="str">
        <f t="shared" si="12"/>
        <v>Y1M5</v>
      </c>
      <c r="AN8" s="256" t="str">
        <f t="shared" si="12"/>
        <v>Y1M6</v>
      </c>
      <c r="AO8" s="256" t="str">
        <f t="shared" si="12"/>
        <v>Y1M7</v>
      </c>
      <c r="AP8" s="256" t="str">
        <f t="shared" si="12"/>
        <v>Y1M8</v>
      </c>
      <c r="AQ8" s="256" t="str">
        <f t="shared" si="12"/>
        <v>Y1M9</v>
      </c>
      <c r="AR8" s="256" t="str">
        <f t="shared" si="12"/>
        <v>Y1M10</v>
      </c>
      <c r="AS8" s="256" t="str">
        <f t="shared" si="12"/>
        <v>Y1M11</v>
      </c>
      <c r="AT8" s="256" t="str">
        <f t="shared" si="12"/>
        <v>Y1M12</v>
      </c>
      <c r="AU8" s="256" t="str">
        <f t="shared" si="12"/>
        <v>Y2M1</v>
      </c>
      <c r="AV8" s="256" t="str">
        <f t="shared" si="12"/>
        <v>Y2M2</v>
      </c>
      <c r="AW8" s="256" t="str">
        <f t="shared" si="12"/>
        <v>Y2M3</v>
      </c>
      <c r="AX8" s="256" t="str">
        <f t="shared" si="12"/>
        <v>Y2M4</v>
      </c>
      <c r="AY8" s="256" t="str">
        <f t="shared" si="12"/>
        <v>Y2M5</v>
      </c>
      <c r="AZ8" s="256" t="str">
        <f t="shared" si="12"/>
        <v>Y2M6</v>
      </c>
      <c r="BA8" s="256" t="str">
        <f t="shared" si="12"/>
        <v>Y2M7</v>
      </c>
      <c r="BB8" s="256" t="str">
        <f t="shared" si="12"/>
        <v>Y2M8</v>
      </c>
      <c r="BC8" s="256" t="str">
        <f t="shared" si="12"/>
        <v>Y2M9</v>
      </c>
      <c r="BD8" s="256" t="str">
        <f t="shared" si="12"/>
        <v>Y2M10</v>
      </c>
      <c r="BE8" s="256" t="str">
        <f t="shared" si="12"/>
        <v>Y2M11</v>
      </c>
      <c r="BF8" s="256" t="str">
        <f t="shared" si="12"/>
        <v>Y2M12</v>
      </c>
      <c r="BG8" s="256" t="str">
        <f t="shared" si="12"/>
        <v>Y3M1</v>
      </c>
      <c r="BH8" s="256" t="str">
        <f t="shared" si="12"/>
        <v>Y3M2</v>
      </c>
      <c r="BI8" s="256" t="str">
        <f t="shared" si="12"/>
        <v>Y3M3</v>
      </c>
      <c r="BJ8" s="256" t="str">
        <f t="shared" si="12"/>
        <v>Y3M4</v>
      </c>
      <c r="BK8" s="256" t="str">
        <f t="shared" si="12"/>
        <v>Y3M5</v>
      </c>
      <c r="BL8" s="256" t="str">
        <f t="shared" ref="BL8:CQ8" si="13">TimelineIn</f>
        <v>Y3M6</v>
      </c>
      <c r="BM8" s="256" t="str">
        <f t="shared" si="13"/>
        <v>Y3M7</v>
      </c>
      <c r="BN8" s="256" t="str">
        <f t="shared" si="13"/>
        <v>Y3M8</v>
      </c>
      <c r="BO8" s="256" t="str">
        <f t="shared" si="13"/>
        <v>Y3M9</v>
      </c>
      <c r="BP8" s="256" t="str">
        <f t="shared" si="13"/>
        <v>Y3M10</v>
      </c>
      <c r="BQ8" s="256" t="str">
        <f t="shared" si="13"/>
        <v>Y3M11</v>
      </c>
      <c r="BR8" s="256" t="str">
        <f t="shared" si="13"/>
        <v>Y3M12</v>
      </c>
      <c r="BS8" s="256" t="str">
        <f t="shared" si="13"/>
        <v>Y4M1</v>
      </c>
      <c r="BT8" s="256" t="str">
        <f t="shared" si="13"/>
        <v>Y4M2</v>
      </c>
      <c r="BU8" s="256" t="str">
        <f t="shared" si="13"/>
        <v>Y4M3</v>
      </c>
      <c r="BV8" s="256" t="str">
        <f t="shared" si="13"/>
        <v>Y4M4</v>
      </c>
      <c r="BW8" s="256" t="str">
        <f t="shared" si="13"/>
        <v>Y4M5</v>
      </c>
      <c r="BX8" s="256" t="str">
        <f t="shared" si="13"/>
        <v>Y4M6</v>
      </c>
      <c r="BY8" s="256" t="str">
        <f t="shared" si="13"/>
        <v>Y4M7</v>
      </c>
      <c r="BZ8" s="256" t="str">
        <f t="shared" si="13"/>
        <v>Y4M8</v>
      </c>
      <c r="CA8" s="256" t="str">
        <f t="shared" si="13"/>
        <v>Y4M9</v>
      </c>
      <c r="CB8" s="256" t="str">
        <f t="shared" si="13"/>
        <v>Y4M10</v>
      </c>
      <c r="CC8" s="256" t="str">
        <f t="shared" si="13"/>
        <v>Y4M11</v>
      </c>
      <c r="CD8" s="256" t="str">
        <f t="shared" si="13"/>
        <v>Y4M12</v>
      </c>
      <c r="CE8" s="256" t="str">
        <f t="shared" si="13"/>
        <v>Y5M1</v>
      </c>
      <c r="CF8" s="256" t="str">
        <f t="shared" si="13"/>
        <v>Y5M2</v>
      </c>
      <c r="CG8" s="256" t="str">
        <f t="shared" si="13"/>
        <v>Y5M3</v>
      </c>
      <c r="CH8" s="256" t="str">
        <f t="shared" si="13"/>
        <v>Y5M4</v>
      </c>
      <c r="CI8" s="256" t="str">
        <f t="shared" si="13"/>
        <v>Y5M5</v>
      </c>
      <c r="CJ8" s="256" t="str">
        <f t="shared" si="13"/>
        <v>Y5M6</v>
      </c>
      <c r="CK8" s="256" t="str">
        <f t="shared" si="13"/>
        <v>Y5M7</v>
      </c>
      <c r="CL8" s="256" t="str">
        <f t="shared" si="13"/>
        <v>Y5M8</v>
      </c>
      <c r="CM8" s="256" t="str">
        <f t="shared" si="13"/>
        <v>Y5M9</v>
      </c>
      <c r="CN8" s="256" t="str">
        <f t="shared" si="13"/>
        <v>Y5M10</v>
      </c>
      <c r="CO8" s="256" t="str">
        <f t="shared" si="13"/>
        <v>Y5M11</v>
      </c>
      <c r="CP8" s="256" t="str">
        <f t="shared" si="13"/>
        <v>Y5M12</v>
      </c>
      <c r="CQ8" s="256" t="str">
        <f t="shared" si="13"/>
        <v>Y6M1</v>
      </c>
      <c r="CR8" s="256" t="str">
        <f t="shared" ref="CR8:DW8" si="14">TimelineIn</f>
        <v>Y6M2</v>
      </c>
      <c r="CS8" s="256" t="str">
        <f t="shared" si="14"/>
        <v>Y6M3</v>
      </c>
      <c r="CT8" s="256" t="str">
        <f t="shared" si="14"/>
        <v>Y6M4</v>
      </c>
      <c r="CU8" s="256" t="str">
        <f t="shared" si="14"/>
        <v>Y6M5</v>
      </c>
      <c r="CV8" s="256" t="str">
        <f t="shared" si="14"/>
        <v>Y6M6</v>
      </c>
      <c r="CW8" s="256" t="str">
        <f t="shared" si="14"/>
        <v>Y6M7</v>
      </c>
      <c r="CX8" s="256" t="str">
        <f t="shared" si="14"/>
        <v>Y6M8</v>
      </c>
      <c r="CY8" s="256" t="str">
        <f t="shared" si="14"/>
        <v>Y6M9</v>
      </c>
      <c r="CZ8" s="256" t="str">
        <f t="shared" si="14"/>
        <v>Y6M10</v>
      </c>
      <c r="DA8" s="256" t="str">
        <f t="shared" si="14"/>
        <v>Y6M11</v>
      </c>
      <c r="DB8" s="256" t="str">
        <f t="shared" si="14"/>
        <v>Y6M12</v>
      </c>
      <c r="DC8" s="256" t="str">
        <f t="shared" si="14"/>
        <v>Y7M1</v>
      </c>
      <c r="DD8" s="256" t="str">
        <f t="shared" si="14"/>
        <v>Y7M2</v>
      </c>
      <c r="DE8" s="256" t="str">
        <f t="shared" si="14"/>
        <v>Y7M3</v>
      </c>
      <c r="DF8" s="256" t="str">
        <f t="shared" si="14"/>
        <v>Y7M4</v>
      </c>
      <c r="DG8" s="256" t="str">
        <f t="shared" si="14"/>
        <v>Y7M5</v>
      </c>
      <c r="DH8" s="256" t="str">
        <f t="shared" si="14"/>
        <v>Y7M6</v>
      </c>
      <c r="DI8" s="256" t="str">
        <f t="shared" si="14"/>
        <v>Y7M7</v>
      </c>
      <c r="DJ8" s="256" t="str">
        <f t="shared" si="14"/>
        <v>Y7M8</v>
      </c>
      <c r="DK8" s="256" t="str">
        <f t="shared" si="14"/>
        <v>Y7M9</v>
      </c>
      <c r="DL8" s="256" t="str">
        <f t="shared" si="14"/>
        <v>Y7M10</v>
      </c>
      <c r="DM8" s="256" t="str">
        <f t="shared" si="14"/>
        <v>Y7M11</v>
      </c>
      <c r="DN8" s="256" t="str">
        <f t="shared" si="14"/>
        <v>Y7M12</v>
      </c>
      <c r="DO8" s="256" t="str">
        <f t="shared" si="14"/>
        <v>Y8M1</v>
      </c>
      <c r="DP8" s="256" t="str">
        <f t="shared" si="14"/>
        <v>Y8M2</v>
      </c>
      <c r="DQ8" s="256" t="str">
        <f t="shared" si="14"/>
        <v>Y8M3</v>
      </c>
      <c r="DR8" s="256" t="str">
        <f t="shared" si="14"/>
        <v>Y8M4</v>
      </c>
      <c r="DS8" s="256" t="str">
        <f t="shared" si="14"/>
        <v>Y8M5</v>
      </c>
      <c r="DT8" s="256" t="str">
        <f t="shared" si="14"/>
        <v>Y8M6</v>
      </c>
      <c r="DU8" s="256" t="str">
        <f t="shared" si="14"/>
        <v>Y8M7</v>
      </c>
      <c r="DV8" s="256" t="str">
        <f t="shared" si="14"/>
        <v>Y8M8</v>
      </c>
      <c r="DW8" s="256" t="str">
        <f t="shared" si="14"/>
        <v>Y8M9</v>
      </c>
      <c r="DX8" s="256" t="str">
        <f t="shared" ref="DX8:EX8" si="15">TimelineIn</f>
        <v>Y8M10</v>
      </c>
      <c r="DY8" s="256" t="str">
        <f t="shared" si="15"/>
        <v>Y8M11</v>
      </c>
      <c r="DZ8" s="256" t="str">
        <f t="shared" si="15"/>
        <v>Y8M12</v>
      </c>
      <c r="EA8" s="256" t="str">
        <f t="shared" si="15"/>
        <v>Y9M1</v>
      </c>
      <c r="EB8" s="256" t="str">
        <f t="shared" si="15"/>
        <v>Y9M2</v>
      </c>
      <c r="EC8" s="256" t="str">
        <f t="shared" si="15"/>
        <v>Y9M3</v>
      </c>
      <c r="ED8" s="256" t="str">
        <f t="shared" si="15"/>
        <v>Y9M4</v>
      </c>
      <c r="EE8" s="256" t="str">
        <f t="shared" si="15"/>
        <v>Y9M5</v>
      </c>
      <c r="EF8" s="256" t="str">
        <f t="shared" si="15"/>
        <v>Y9M6</v>
      </c>
      <c r="EG8" s="256" t="str">
        <f t="shared" si="15"/>
        <v>Y9M7</v>
      </c>
      <c r="EH8" s="256" t="str">
        <f t="shared" si="15"/>
        <v>Y9M8</v>
      </c>
      <c r="EI8" s="256" t="str">
        <f t="shared" si="15"/>
        <v>Y9M9</v>
      </c>
      <c r="EJ8" s="256" t="str">
        <f t="shared" si="15"/>
        <v>Y9M10</v>
      </c>
      <c r="EK8" s="256" t="str">
        <f t="shared" si="15"/>
        <v>Y9M11</v>
      </c>
      <c r="EL8" s="256" t="str">
        <f t="shared" si="15"/>
        <v>Y9M12</v>
      </c>
      <c r="EM8" s="256" t="str">
        <f t="shared" si="15"/>
        <v>Y10M1</v>
      </c>
      <c r="EN8" s="256" t="str">
        <f t="shared" si="15"/>
        <v>Y10M2</v>
      </c>
      <c r="EO8" s="256" t="str">
        <f t="shared" si="15"/>
        <v>Y10M3</v>
      </c>
      <c r="EP8" s="256" t="str">
        <f t="shared" si="15"/>
        <v>Y10M4</v>
      </c>
      <c r="EQ8" s="256" t="str">
        <f t="shared" si="15"/>
        <v>Y10M5</v>
      </c>
      <c r="ER8" s="256" t="str">
        <f t="shared" si="15"/>
        <v>Y10M6</v>
      </c>
      <c r="ES8" s="256" t="str">
        <f t="shared" si="15"/>
        <v>Y10M7</v>
      </c>
      <c r="ET8" s="256" t="str">
        <f t="shared" si="15"/>
        <v>Y10M8</v>
      </c>
      <c r="EU8" s="256" t="str">
        <f t="shared" si="15"/>
        <v>Y10M9</v>
      </c>
      <c r="EV8" s="256" t="str">
        <f t="shared" si="15"/>
        <v>Y10M10</v>
      </c>
      <c r="EW8" s="256" t="str">
        <f t="shared" si="15"/>
        <v>Y10M11</v>
      </c>
      <c r="EX8" s="258" t="str">
        <f t="shared" si="15"/>
        <v>Y10M12</v>
      </c>
      <c r="EY8" s="612"/>
      <c r="EZ8" s="86"/>
      <c r="FB8" s="612"/>
    </row>
    <row r="9" spans="1:158">
      <c r="C9" s="158"/>
      <c r="D9" s="232"/>
      <c r="AD9" s="158"/>
      <c r="AE9" s="142" t="s">
        <v>1064</v>
      </c>
      <c r="AF9" s="257">
        <f t="shared" ref="AF9:BK9" si="16">Markers</f>
        <v>0</v>
      </c>
      <c r="AG9" s="257">
        <f t="shared" si="16"/>
        <v>0</v>
      </c>
      <c r="AH9" s="257">
        <f t="shared" si="16"/>
        <v>0</v>
      </c>
      <c r="AI9" s="257">
        <f t="shared" si="16"/>
        <v>0</v>
      </c>
      <c r="AJ9" s="257">
        <f t="shared" si="16"/>
        <v>0</v>
      </c>
      <c r="AK9" s="257">
        <f t="shared" si="16"/>
        <v>0</v>
      </c>
      <c r="AL9" s="257">
        <f t="shared" si="16"/>
        <v>0</v>
      </c>
      <c r="AM9" s="257">
        <f t="shared" si="16"/>
        <v>0</v>
      </c>
      <c r="AN9" s="257">
        <f t="shared" si="16"/>
        <v>0</v>
      </c>
      <c r="AO9" s="257">
        <f t="shared" si="16"/>
        <v>0</v>
      </c>
      <c r="AP9" s="257">
        <f t="shared" si="16"/>
        <v>0</v>
      </c>
      <c r="AQ9" s="257">
        <f t="shared" si="16"/>
        <v>0</v>
      </c>
      <c r="AR9" s="257">
        <f t="shared" si="16"/>
        <v>0</v>
      </c>
      <c r="AS9" s="257">
        <f t="shared" si="16"/>
        <v>0</v>
      </c>
      <c r="AT9" s="257">
        <f t="shared" si="16"/>
        <v>0</v>
      </c>
      <c r="AU9" s="257">
        <f t="shared" si="16"/>
        <v>0</v>
      </c>
      <c r="AV9" s="257">
        <f t="shared" si="16"/>
        <v>0</v>
      </c>
      <c r="AW9" s="257">
        <f t="shared" si="16"/>
        <v>0</v>
      </c>
      <c r="AX9" s="257">
        <f t="shared" si="16"/>
        <v>0</v>
      </c>
      <c r="AY9" s="257">
        <f t="shared" si="16"/>
        <v>0</v>
      </c>
      <c r="AZ9" s="257">
        <f t="shared" si="16"/>
        <v>0</v>
      </c>
      <c r="BA9" s="257">
        <f t="shared" si="16"/>
        <v>0</v>
      </c>
      <c r="BB9" s="257">
        <f t="shared" si="16"/>
        <v>0</v>
      </c>
      <c r="BC9" s="257">
        <f t="shared" si="16"/>
        <v>0</v>
      </c>
      <c r="BD9" s="257">
        <f t="shared" si="16"/>
        <v>0</v>
      </c>
      <c r="BE9" s="257">
        <f t="shared" si="16"/>
        <v>0</v>
      </c>
      <c r="BF9" s="257">
        <f t="shared" si="16"/>
        <v>0</v>
      </c>
      <c r="BG9" s="257">
        <f t="shared" si="16"/>
        <v>0</v>
      </c>
      <c r="BH9" s="257">
        <f t="shared" si="16"/>
        <v>0</v>
      </c>
      <c r="BI9" s="257">
        <f t="shared" si="16"/>
        <v>0</v>
      </c>
      <c r="BJ9" s="257">
        <f t="shared" si="16"/>
        <v>0</v>
      </c>
      <c r="BK9" s="257">
        <f t="shared" si="16"/>
        <v>0</v>
      </c>
      <c r="BL9" s="257">
        <f t="shared" ref="BL9:CQ9" si="17">Markers</f>
        <v>0</v>
      </c>
      <c r="BM9" s="257">
        <f t="shared" si="17"/>
        <v>0</v>
      </c>
      <c r="BN9" s="257">
        <f t="shared" si="17"/>
        <v>0</v>
      </c>
      <c r="BO9" s="257">
        <f t="shared" si="17"/>
        <v>0</v>
      </c>
      <c r="BP9" s="257">
        <f t="shared" si="17"/>
        <v>0</v>
      </c>
      <c r="BQ9" s="257">
        <f t="shared" si="17"/>
        <v>0</v>
      </c>
      <c r="BR9" s="257">
        <f t="shared" si="17"/>
        <v>0</v>
      </c>
      <c r="BS9" s="257">
        <f t="shared" si="17"/>
        <v>0</v>
      </c>
      <c r="BT9" s="257">
        <f t="shared" si="17"/>
        <v>0</v>
      </c>
      <c r="BU9" s="257">
        <f t="shared" si="17"/>
        <v>0</v>
      </c>
      <c r="BV9" s="257">
        <f t="shared" si="17"/>
        <v>0</v>
      </c>
      <c r="BW9" s="257">
        <f t="shared" si="17"/>
        <v>0</v>
      </c>
      <c r="BX9" s="257">
        <f t="shared" si="17"/>
        <v>0</v>
      </c>
      <c r="BY9" s="257">
        <f t="shared" si="17"/>
        <v>0</v>
      </c>
      <c r="BZ9" s="257">
        <f t="shared" si="17"/>
        <v>0</v>
      </c>
      <c r="CA9" s="257">
        <f t="shared" si="17"/>
        <v>0</v>
      </c>
      <c r="CB9" s="257">
        <f t="shared" si="17"/>
        <v>0</v>
      </c>
      <c r="CC9" s="257">
        <f t="shared" si="17"/>
        <v>0</v>
      </c>
      <c r="CD9" s="257">
        <f t="shared" si="17"/>
        <v>0</v>
      </c>
      <c r="CE9" s="257">
        <f t="shared" si="17"/>
        <v>0</v>
      </c>
      <c r="CF9" s="257">
        <f t="shared" si="17"/>
        <v>0</v>
      </c>
      <c r="CG9" s="257">
        <f t="shared" si="17"/>
        <v>0</v>
      </c>
      <c r="CH9" s="257">
        <f t="shared" si="17"/>
        <v>0</v>
      </c>
      <c r="CI9" s="257">
        <f t="shared" si="17"/>
        <v>0</v>
      </c>
      <c r="CJ9" s="257">
        <f t="shared" si="17"/>
        <v>0</v>
      </c>
      <c r="CK9" s="257">
        <f t="shared" si="17"/>
        <v>0</v>
      </c>
      <c r="CL9" s="257">
        <f t="shared" si="17"/>
        <v>0</v>
      </c>
      <c r="CM9" s="257">
        <f t="shared" si="17"/>
        <v>0</v>
      </c>
      <c r="CN9" s="257">
        <f t="shared" si="17"/>
        <v>0</v>
      </c>
      <c r="CO9" s="257">
        <f t="shared" si="17"/>
        <v>0</v>
      </c>
      <c r="CP9" s="257">
        <f t="shared" si="17"/>
        <v>0</v>
      </c>
      <c r="CQ9" s="257">
        <f t="shared" si="17"/>
        <v>0</v>
      </c>
      <c r="CR9" s="257">
        <f t="shared" ref="CR9:DW9" si="18">Markers</f>
        <v>0</v>
      </c>
      <c r="CS9" s="257">
        <f t="shared" si="18"/>
        <v>0</v>
      </c>
      <c r="CT9" s="257">
        <f t="shared" si="18"/>
        <v>0</v>
      </c>
      <c r="CU9" s="257">
        <f t="shared" si="18"/>
        <v>0</v>
      </c>
      <c r="CV9" s="257">
        <f t="shared" si="18"/>
        <v>0</v>
      </c>
      <c r="CW9" s="257">
        <f t="shared" si="18"/>
        <v>0</v>
      </c>
      <c r="CX9" s="257">
        <f t="shared" si="18"/>
        <v>0</v>
      </c>
      <c r="CY9" s="257">
        <f t="shared" si="18"/>
        <v>0</v>
      </c>
      <c r="CZ9" s="257">
        <f t="shared" si="18"/>
        <v>0</v>
      </c>
      <c r="DA9" s="257">
        <f t="shared" si="18"/>
        <v>0</v>
      </c>
      <c r="DB9" s="257">
        <f t="shared" si="18"/>
        <v>0</v>
      </c>
      <c r="DC9" s="257">
        <f t="shared" si="18"/>
        <v>0</v>
      </c>
      <c r="DD9" s="257">
        <f t="shared" si="18"/>
        <v>0</v>
      </c>
      <c r="DE9" s="257">
        <f t="shared" si="18"/>
        <v>0</v>
      </c>
      <c r="DF9" s="257">
        <f t="shared" si="18"/>
        <v>0</v>
      </c>
      <c r="DG9" s="257">
        <f t="shared" si="18"/>
        <v>0</v>
      </c>
      <c r="DH9" s="257">
        <f t="shared" si="18"/>
        <v>0</v>
      </c>
      <c r="DI9" s="257">
        <f t="shared" si="18"/>
        <v>0</v>
      </c>
      <c r="DJ9" s="257">
        <f t="shared" si="18"/>
        <v>0</v>
      </c>
      <c r="DK9" s="257">
        <f t="shared" si="18"/>
        <v>0</v>
      </c>
      <c r="DL9" s="257">
        <f t="shared" si="18"/>
        <v>0</v>
      </c>
      <c r="DM9" s="257">
        <f t="shared" si="18"/>
        <v>0</v>
      </c>
      <c r="DN9" s="257">
        <f t="shared" si="18"/>
        <v>0</v>
      </c>
      <c r="DO9" s="257">
        <f t="shared" si="18"/>
        <v>0</v>
      </c>
      <c r="DP9" s="257">
        <f t="shared" si="18"/>
        <v>0</v>
      </c>
      <c r="DQ9" s="257">
        <f t="shared" si="18"/>
        <v>0</v>
      </c>
      <c r="DR9" s="257">
        <f t="shared" si="18"/>
        <v>0</v>
      </c>
      <c r="DS9" s="257">
        <f t="shared" si="18"/>
        <v>0</v>
      </c>
      <c r="DT9" s="257">
        <f t="shared" si="18"/>
        <v>0</v>
      </c>
      <c r="DU9" s="257">
        <f t="shared" si="18"/>
        <v>0</v>
      </c>
      <c r="DV9" s="257">
        <f t="shared" si="18"/>
        <v>0</v>
      </c>
      <c r="DW9" s="257">
        <f t="shared" si="18"/>
        <v>0</v>
      </c>
      <c r="DX9" s="257">
        <f t="shared" ref="DX9:EX9" si="19">Markers</f>
        <v>0</v>
      </c>
      <c r="DY9" s="257">
        <f t="shared" si="19"/>
        <v>0</v>
      </c>
      <c r="DZ9" s="257">
        <f t="shared" si="19"/>
        <v>0</v>
      </c>
      <c r="EA9" s="257">
        <f t="shared" si="19"/>
        <v>0</v>
      </c>
      <c r="EB9" s="257">
        <f t="shared" si="19"/>
        <v>0</v>
      </c>
      <c r="EC9" s="257">
        <f t="shared" si="19"/>
        <v>0</v>
      </c>
      <c r="ED9" s="257">
        <f t="shared" si="19"/>
        <v>0</v>
      </c>
      <c r="EE9" s="257">
        <f t="shared" si="19"/>
        <v>0</v>
      </c>
      <c r="EF9" s="257">
        <f t="shared" si="19"/>
        <v>0</v>
      </c>
      <c r="EG9" s="257">
        <f t="shared" si="19"/>
        <v>0</v>
      </c>
      <c r="EH9" s="257">
        <f t="shared" si="19"/>
        <v>0</v>
      </c>
      <c r="EI9" s="257">
        <f t="shared" si="19"/>
        <v>0</v>
      </c>
      <c r="EJ9" s="257">
        <f t="shared" si="19"/>
        <v>0</v>
      </c>
      <c r="EK9" s="257">
        <f t="shared" si="19"/>
        <v>0</v>
      </c>
      <c r="EL9" s="257">
        <f t="shared" si="19"/>
        <v>0</v>
      </c>
      <c r="EM9" s="257">
        <f t="shared" si="19"/>
        <v>0</v>
      </c>
      <c r="EN9" s="257">
        <f t="shared" si="19"/>
        <v>0</v>
      </c>
      <c r="EO9" s="257">
        <f t="shared" si="19"/>
        <v>0</v>
      </c>
      <c r="EP9" s="257">
        <f t="shared" si="19"/>
        <v>0</v>
      </c>
      <c r="EQ9" s="257">
        <f t="shared" si="19"/>
        <v>0</v>
      </c>
      <c r="ER9" s="257">
        <f t="shared" si="19"/>
        <v>0</v>
      </c>
      <c r="ES9" s="257">
        <f t="shared" si="19"/>
        <v>0</v>
      </c>
      <c r="ET9" s="257">
        <f t="shared" si="19"/>
        <v>0</v>
      </c>
      <c r="EU9" s="257">
        <f t="shared" si="19"/>
        <v>0</v>
      </c>
      <c r="EV9" s="257">
        <f t="shared" si="19"/>
        <v>0</v>
      </c>
      <c r="EW9" s="257">
        <f t="shared" si="19"/>
        <v>0</v>
      </c>
      <c r="EX9" s="259">
        <f t="shared" si="19"/>
        <v>0</v>
      </c>
      <c r="EY9" s="612"/>
      <c r="EZ9" s="616" t="s">
        <v>2293</v>
      </c>
      <c r="FA9" s="616" t="s">
        <v>2294</v>
      </c>
      <c r="FB9" s="612"/>
    </row>
    <row r="10" spans="1:158" hidden="1">
      <c r="AE10" s="265"/>
      <c r="EY10" s="612"/>
      <c r="EZ10" s="86"/>
      <c r="FB10" s="612"/>
    </row>
    <row r="11" spans="1:158" hidden="1">
      <c r="AE11" s="265"/>
      <c r="EY11" s="612"/>
      <c r="EZ11" s="86"/>
      <c r="FB11" s="612"/>
    </row>
    <row r="12" spans="1:158" s="558" customFormat="1" ht="12.75" customHeight="1">
      <c r="A12" s="305" t="s">
        <v>1761</v>
      </c>
      <c r="B12" s="306"/>
      <c r="C12" s="617"/>
      <c r="D12" s="895">
        <f ca="1">IF(ABS(SUM(EZ:EZ))&gt;ErrTol,1,0)</f>
        <v>0</v>
      </c>
      <c r="E12" s="618"/>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619"/>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8"/>
      <c r="FA12" s="308"/>
      <c r="FB12" s="308"/>
    </row>
    <row r="13" spans="1:158" outlineLevel="1">
      <c r="AE13" s="621"/>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612"/>
      <c r="EZ13" s="622" t="s">
        <v>1861</v>
      </c>
      <c r="FB13" s="623"/>
    </row>
    <row r="14" spans="1:158" outlineLevel="1" collapsed="1">
      <c r="A14" s="1031" t="str">
        <f>'Customer Charges'!A14</f>
        <v>Indirect Costs</v>
      </c>
      <c r="B14" s="1032"/>
      <c r="C14" s="1034"/>
      <c r="D14" s="894">
        <f>IF(ABS(AD23-0)&gt;ErrTol,1,0)</f>
        <v>0</v>
      </c>
      <c r="E14" s="318"/>
      <c r="F14" s="318"/>
      <c r="G14" s="318"/>
      <c r="H14" s="318"/>
      <c r="I14" s="318"/>
      <c r="J14" s="318"/>
      <c r="K14" s="318"/>
      <c r="L14" s="318"/>
      <c r="M14" s="318"/>
      <c r="N14" s="318"/>
      <c r="O14" s="318"/>
      <c r="P14" s="318"/>
      <c r="Q14" s="318"/>
      <c r="R14" s="318"/>
      <c r="S14" s="318"/>
      <c r="T14" s="318"/>
      <c r="U14" s="318"/>
      <c r="V14" s="318"/>
      <c r="W14" s="318"/>
      <c r="X14" s="318"/>
      <c r="Y14" s="318"/>
      <c r="Z14" s="318"/>
      <c r="AA14" s="318"/>
      <c r="AB14" s="318"/>
      <c r="AC14" s="318"/>
      <c r="AD14" s="625" t="str">
        <f>'Customer Charges'!AD14</f>
        <v>ZZZ</v>
      </c>
      <c r="AE14" s="300">
        <f>AE23</f>
        <v>0</v>
      </c>
      <c r="EY14" s="612"/>
      <c r="EZ14" s="622"/>
      <c r="FB14" s="612"/>
    </row>
    <row r="15" spans="1:158" s="634" customFormat="1" ht="4.5" hidden="1" customHeight="1" outlineLevel="2">
      <c r="A15" s="201"/>
      <c r="B15" s="201"/>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2"/>
      <c r="AC15" s="201"/>
      <c r="AD15" s="203"/>
      <c r="AE15" s="26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632"/>
      <c r="EZ15" s="201"/>
      <c r="FA15" s="201"/>
      <c r="FB15" s="633"/>
    </row>
    <row r="16" spans="1:158" ht="12.75" hidden="1" customHeight="1" outlineLevel="2">
      <c r="A16" s="1029">
        <f>'Customer Charges'!A17</f>
        <v>0</v>
      </c>
      <c r="B16" s="86"/>
      <c r="C16" s="645"/>
      <c r="D16" s="847" t="s">
        <v>196</v>
      </c>
      <c r="AD16" s="896" t="str">
        <f>'Customer Charges'!AD16</f>
        <v>Contract</v>
      </c>
      <c r="AE16" s="304">
        <f>SUM(AF16:EY16)</f>
        <v>64</v>
      </c>
      <c r="AF16" s="297">
        <f>'Customer Charges'!AF16</f>
        <v>0</v>
      </c>
      <c r="AG16" s="873">
        <f>'Customer Charges'!AG16</f>
        <v>0</v>
      </c>
      <c r="AH16" s="873">
        <f>'Customer Charges'!AH16</f>
        <v>1</v>
      </c>
      <c r="AI16" s="873">
        <f>'Customer Charges'!AI16</f>
        <v>1</v>
      </c>
      <c r="AJ16" s="873">
        <f>'Customer Charges'!AJ16</f>
        <v>1</v>
      </c>
      <c r="AK16" s="873">
        <f>'Customer Charges'!AK16</f>
        <v>1</v>
      </c>
      <c r="AL16" s="873">
        <f>'Customer Charges'!AL16</f>
        <v>1</v>
      </c>
      <c r="AM16" s="873">
        <f>'Customer Charges'!AM16</f>
        <v>1</v>
      </c>
      <c r="AN16" s="873">
        <f>'Customer Charges'!AN16</f>
        <v>1</v>
      </c>
      <c r="AO16" s="873">
        <f>'Customer Charges'!AO16</f>
        <v>1</v>
      </c>
      <c r="AP16" s="873">
        <f>'Customer Charges'!AP16</f>
        <v>1</v>
      </c>
      <c r="AQ16" s="873">
        <f>'Customer Charges'!AQ16</f>
        <v>1</v>
      </c>
      <c r="AR16" s="873">
        <f>'Customer Charges'!AR16</f>
        <v>1</v>
      </c>
      <c r="AS16" s="873">
        <f>'Customer Charges'!AS16</f>
        <v>1</v>
      </c>
      <c r="AT16" s="873">
        <f>'Customer Charges'!AT16</f>
        <v>1</v>
      </c>
      <c r="AU16" s="873">
        <f>'Customer Charges'!AU16</f>
        <v>1</v>
      </c>
      <c r="AV16" s="873">
        <f>'Customer Charges'!AV16</f>
        <v>1</v>
      </c>
      <c r="AW16" s="873">
        <f>'Customer Charges'!AW16</f>
        <v>1</v>
      </c>
      <c r="AX16" s="873">
        <f>'Customer Charges'!AX16</f>
        <v>1</v>
      </c>
      <c r="AY16" s="873">
        <f>'Customer Charges'!AY16</f>
        <v>1</v>
      </c>
      <c r="AZ16" s="873">
        <f>'Customer Charges'!AZ16</f>
        <v>1</v>
      </c>
      <c r="BA16" s="873">
        <f>'Customer Charges'!BA16</f>
        <v>1</v>
      </c>
      <c r="BB16" s="873">
        <f>'Customer Charges'!BB16</f>
        <v>1</v>
      </c>
      <c r="BC16" s="873">
        <f>'Customer Charges'!BC16</f>
        <v>1</v>
      </c>
      <c r="BD16" s="873">
        <f>'Customer Charges'!BD16</f>
        <v>1</v>
      </c>
      <c r="BE16" s="873">
        <f>'Customer Charges'!BE16</f>
        <v>1</v>
      </c>
      <c r="BF16" s="873">
        <f>'Customer Charges'!BF16</f>
        <v>1</v>
      </c>
      <c r="BG16" s="873">
        <f>'Customer Charges'!BG16</f>
        <v>1</v>
      </c>
      <c r="BH16" s="873">
        <f>'Customer Charges'!BH16</f>
        <v>1</v>
      </c>
      <c r="BI16" s="873">
        <f>'Customer Charges'!BI16</f>
        <v>1</v>
      </c>
      <c r="BJ16" s="873">
        <f>'Customer Charges'!BJ16</f>
        <v>1</v>
      </c>
      <c r="BK16" s="873">
        <f>'Customer Charges'!BK16</f>
        <v>1</v>
      </c>
      <c r="BL16" s="873">
        <f>'Customer Charges'!BL16</f>
        <v>1</v>
      </c>
      <c r="BM16" s="873">
        <f>'Customer Charges'!BM16</f>
        <v>1</v>
      </c>
      <c r="BN16" s="873">
        <f>'Customer Charges'!BN16</f>
        <v>1</v>
      </c>
      <c r="BO16" s="873">
        <f>'Customer Charges'!BO16</f>
        <v>1</v>
      </c>
      <c r="BP16" s="873">
        <f>'Customer Charges'!BP16</f>
        <v>1</v>
      </c>
      <c r="BQ16" s="873">
        <f>'Customer Charges'!BQ16</f>
        <v>1</v>
      </c>
      <c r="BR16" s="873">
        <f>'Customer Charges'!BR16</f>
        <v>1</v>
      </c>
      <c r="BS16" s="873">
        <f>'Customer Charges'!BS16</f>
        <v>1</v>
      </c>
      <c r="BT16" s="873">
        <f>'Customer Charges'!BT16</f>
        <v>1</v>
      </c>
      <c r="BU16" s="873">
        <f>'Customer Charges'!BU16</f>
        <v>1</v>
      </c>
      <c r="BV16" s="873">
        <f>'Customer Charges'!BV16</f>
        <v>1</v>
      </c>
      <c r="BW16" s="873">
        <f>'Customer Charges'!BW16</f>
        <v>1</v>
      </c>
      <c r="BX16" s="873">
        <f>'Customer Charges'!BX16</f>
        <v>1</v>
      </c>
      <c r="BY16" s="873">
        <f>'Customer Charges'!BY16</f>
        <v>1</v>
      </c>
      <c r="BZ16" s="873">
        <f>'Customer Charges'!BZ16</f>
        <v>1</v>
      </c>
      <c r="CA16" s="873">
        <f>'Customer Charges'!CA16</f>
        <v>1</v>
      </c>
      <c r="CB16" s="873">
        <f>'Customer Charges'!CB16</f>
        <v>1</v>
      </c>
      <c r="CC16" s="873">
        <f>'Customer Charges'!CC16</f>
        <v>1</v>
      </c>
      <c r="CD16" s="873">
        <f>'Customer Charges'!CD16</f>
        <v>1</v>
      </c>
      <c r="CE16" s="873">
        <f>'Customer Charges'!CE16</f>
        <v>1</v>
      </c>
      <c r="CF16" s="873">
        <f>'Customer Charges'!CF16</f>
        <v>1</v>
      </c>
      <c r="CG16" s="873">
        <f>'Customer Charges'!CG16</f>
        <v>1</v>
      </c>
      <c r="CH16" s="873">
        <f>'Customer Charges'!CH16</f>
        <v>1</v>
      </c>
      <c r="CI16" s="873">
        <f>'Customer Charges'!CI16</f>
        <v>1</v>
      </c>
      <c r="CJ16" s="873">
        <f>'Customer Charges'!CJ16</f>
        <v>1</v>
      </c>
      <c r="CK16" s="873">
        <f>'Customer Charges'!CK16</f>
        <v>1</v>
      </c>
      <c r="CL16" s="873">
        <f>'Customer Charges'!CL16</f>
        <v>1</v>
      </c>
      <c r="CM16" s="873">
        <f>'Customer Charges'!CM16</f>
        <v>1</v>
      </c>
      <c r="CN16" s="873">
        <f>'Customer Charges'!CN16</f>
        <v>1</v>
      </c>
      <c r="CO16" s="873">
        <f>'Customer Charges'!CO16</f>
        <v>1</v>
      </c>
      <c r="CP16" s="873">
        <f>'Customer Charges'!CP16</f>
        <v>1</v>
      </c>
      <c r="CQ16" s="873">
        <f>'Customer Charges'!CQ16</f>
        <v>1</v>
      </c>
      <c r="CR16" s="873">
        <f>'Customer Charges'!CR16</f>
        <v>1</v>
      </c>
      <c r="CS16" s="873">
        <f>'Customer Charges'!CS16</f>
        <v>1</v>
      </c>
      <c r="CT16" s="873">
        <f>'Customer Charges'!CT16</f>
        <v>0</v>
      </c>
      <c r="CU16" s="873">
        <f>'Customer Charges'!CU16</f>
        <v>0</v>
      </c>
      <c r="CV16" s="873">
        <f>'Customer Charges'!CV16</f>
        <v>0</v>
      </c>
      <c r="CW16" s="873">
        <f>'Customer Charges'!CW16</f>
        <v>0</v>
      </c>
      <c r="CX16" s="873">
        <f>'Customer Charges'!CX16</f>
        <v>0</v>
      </c>
      <c r="CY16" s="873">
        <f>'Customer Charges'!CY16</f>
        <v>0</v>
      </c>
      <c r="CZ16" s="873">
        <f>'Customer Charges'!CZ16</f>
        <v>0</v>
      </c>
      <c r="DA16" s="873">
        <f>'Customer Charges'!DA16</f>
        <v>0</v>
      </c>
      <c r="DB16" s="873">
        <f>'Customer Charges'!DB16</f>
        <v>0</v>
      </c>
      <c r="DC16" s="873">
        <f>'Customer Charges'!DC16</f>
        <v>0</v>
      </c>
      <c r="DD16" s="873">
        <f>'Customer Charges'!DD16</f>
        <v>0</v>
      </c>
      <c r="DE16" s="873">
        <f>'Customer Charges'!DE16</f>
        <v>0</v>
      </c>
      <c r="DF16" s="873">
        <f>'Customer Charges'!DF16</f>
        <v>0</v>
      </c>
      <c r="DG16" s="873">
        <f>'Customer Charges'!DG16</f>
        <v>0</v>
      </c>
      <c r="DH16" s="873">
        <f>'Customer Charges'!DH16</f>
        <v>0</v>
      </c>
      <c r="DI16" s="873">
        <f>'Customer Charges'!DI16</f>
        <v>0</v>
      </c>
      <c r="DJ16" s="873">
        <f>'Customer Charges'!DJ16</f>
        <v>0</v>
      </c>
      <c r="DK16" s="873">
        <f>'Customer Charges'!DK16</f>
        <v>0</v>
      </c>
      <c r="DL16" s="873">
        <f>'Customer Charges'!DL16</f>
        <v>0</v>
      </c>
      <c r="DM16" s="873">
        <f>'Customer Charges'!DM16</f>
        <v>0</v>
      </c>
      <c r="DN16" s="873">
        <f>'Customer Charges'!DN16</f>
        <v>0</v>
      </c>
      <c r="DO16" s="873">
        <f>'Customer Charges'!DO16</f>
        <v>0</v>
      </c>
      <c r="DP16" s="873">
        <f>'Customer Charges'!DP16</f>
        <v>0</v>
      </c>
      <c r="DQ16" s="873">
        <f>'Customer Charges'!DQ16</f>
        <v>0</v>
      </c>
      <c r="DR16" s="873">
        <f>'Customer Charges'!DR16</f>
        <v>0</v>
      </c>
      <c r="DS16" s="873">
        <f>'Customer Charges'!DS16</f>
        <v>0</v>
      </c>
      <c r="DT16" s="873">
        <f>'Customer Charges'!DT16</f>
        <v>0</v>
      </c>
      <c r="DU16" s="873">
        <f>'Customer Charges'!DU16</f>
        <v>0</v>
      </c>
      <c r="DV16" s="873">
        <f>'Customer Charges'!DV16</f>
        <v>0</v>
      </c>
      <c r="DW16" s="873">
        <f>'Customer Charges'!DW16</f>
        <v>0</v>
      </c>
      <c r="DX16" s="873">
        <f>'Customer Charges'!DX16</f>
        <v>0</v>
      </c>
      <c r="DY16" s="873">
        <f>'Customer Charges'!DY16</f>
        <v>0</v>
      </c>
      <c r="DZ16" s="873">
        <f>'Customer Charges'!DZ16</f>
        <v>0</v>
      </c>
      <c r="EA16" s="873">
        <f>'Customer Charges'!EA16</f>
        <v>0</v>
      </c>
      <c r="EB16" s="873">
        <f>'Customer Charges'!EB16</f>
        <v>0</v>
      </c>
      <c r="EC16" s="873">
        <f>'Customer Charges'!EC16</f>
        <v>0</v>
      </c>
      <c r="ED16" s="873">
        <f>'Customer Charges'!ED16</f>
        <v>0</v>
      </c>
      <c r="EE16" s="873">
        <f>'Customer Charges'!EE16</f>
        <v>0</v>
      </c>
      <c r="EF16" s="873">
        <f>'Customer Charges'!EF16</f>
        <v>0</v>
      </c>
      <c r="EG16" s="873">
        <f>'Customer Charges'!EG16</f>
        <v>0</v>
      </c>
      <c r="EH16" s="873">
        <f>'Customer Charges'!EH16</f>
        <v>0</v>
      </c>
      <c r="EI16" s="873">
        <f>'Customer Charges'!EI16</f>
        <v>0</v>
      </c>
      <c r="EJ16" s="873">
        <f>'Customer Charges'!EJ16</f>
        <v>0</v>
      </c>
      <c r="EK16" s="873">
        <f>'Customer Charges'!EK16</f>
        <v>0</v>
      </c>
      <c r="EL16" s="873">
        <f>'Customer Charges'!EL16</f>
        <v>0</v>
      </c>
      <c r="EM16" s="873">
        <f>'Customer Charges'!EM16</f>
        <v>0</v>
      </c>
      <c r="EN16" s="873">
        <f>'Customer Charges'!EN16</f>
        <v>0</v>
      </c>
      <c r="EO16" s="873">
        <f>'Customer Charges'!EO16</f>
        <v>0</v>
      </c>
      <c r="EP16" s="873">
        <f>'Customer Charges'!EP16</f>
        <v>0</v>
      </c>
      <c r="EQ16" s="873">
        <f>'Customer Charges'!EQ16</f>
        <v>0</v>
      </c>
      <c r="ER16" s="873">
        <f>'Customer Charges'!ER16</f>
        <v>0</v>
      </c>
      <c r="ES16" s="873">
        <f>'Customer Charges'!ES16</f>
        <v>0</v>
      </c>
      <c r="ET16" s="873">
        <f>'Customer Charges'!ET16</f>
        <v>0</v>
      </c>
      <c r="EU16" s="873">
        <f>'Customer Charges'!EU16</f>
        <v>0</v>
      </c>
      <c r="EV16" s="873">
        <f>'Customer Charges'!EV16</f>
        <v>0</v>
      </c>
      <c r="EW16" s="873">
        <f>'Customer Charges'!EW16</f>
        <v>0</v>
      </c>
      <c r="EX16" s="873">
        <f>'Customer Charges'!EX16</f>
        <v>0</v>
      </c>
      <c r="EY16" s="612"/>
      <c r="EZ16" s="86"/>
      <c r="FB16" s="612"/>
    </row>
    <row r="17" spans="1:158" ht="12.75" hidden="1" customHeight="1" outlineLevel="2">
      <c r="A17" s="1030"/>
      <c r="B17" s="86"/>
      <c r="C17" s="645"/>
      <c r="D17" s="654" t="s">
        <v>2331</v>
      </c>
      <c r="AD17" s="897">
        <f ca="1">IF(CostTotal=0,0,AE17/CostTotal)</f>
        <v>0.16021869950834364</v>
      </c>
      <c r="AE17" s="304">
        <f ca="1">SUM(AF17:EY17)</f>
        <v>4586161.1807920057</v>
      </c>
      <c r="AF17" s="898">
        <f>SUMIF(Conversion!$V$14:$V$114,$AD14,Conversion!AF$14:AF$114)</f>
        <v>19325.8125</v>
      </c>
      <c r="AG17" s="873">
        <f ca="1">SUMIF(Conversion!$V$14:$V$114,$AD14,Conversion!AG$14:AG$114)</f>
        <v>19325.8125</v>
      </c>
      <c r="AH17" s="873">
        <f ca="1">SUMIF(Conversion!$V$14:$V$114,$AD14,Conversion!AH$14:AH$114)</f>
        <v>49325.8125</v>
      </c>
      <c r="AI17" s="873">
        <f ca="1">SUMIF(Conversion!$V$14:$V$114,$AD14,Conversion!AI$14:AI$114)</f>
        <v>2362807.8125</v>
      </c>
      <c r="AJ17" s="873">
        <f ca="1">SUMIF(Conversion!$V$14:$V$114,$AD14,Conversion!AJ$14:AJ$114)</f>
        <v>63653.8125</v>
      </c>
      <c r="AK17" s="873">
        <f ca="1">SUMIF(Conversion!$V$14:$V$114,$AD14,Conversion!AK$14:AK$114)</f>
        <v>135252.8125</v>
      </c>
      <c r="AL17" s="873">
        <f ca="1">SUMIF(Conversion!$V$14:$V$114,$AD14,Conversion!AL$14:AL$114)</f>
        <v>57194</v>
      </c>
      <c r="AM17" s="873">
        <f ca="1">SUMIF(Conversion!$V$14:$V$114,$AD14,Conversion!AM$14:AM$114)</f>
        <v>57194</v>
      </c>
      <c r="AN17" s="873">
        <f ca="1">SUMIF(Conversion!$V$14:$V$114,$AD14,Conversion!AN$14:AN$114)</f>
        <v>30794</v>
      </c>
      <c r="AO17" s="873">
        <f ca="1">SUMIF(Conversion!$V$14:$V$114,$AD14,Conversion!AO$14:AO$114)</f>
        <v>30794</v>
      </c>
      <c r="AP17" s="873">
        <f ca="1">SUMIF(Conversion!$V$14:$V$114,$AD14,Conversion!AP$14:AP$114)</f>
        <v>30794</v>
      </c>
      <c r="AQ17" s="873">
        <f ca="1">SUMIF(Conversion!$V$14:$V$114,$AD14,Conversion!AQ$14:AQ$114)</f>
        <v>30000</v>
      </c>
      <c r="AR17" s="873">
        <f ca="1">SUMIF(Conversion!$V$14:$V$114,$AD14,Conversion!AR$14:AR$114)</f>
        <v>30000</v>
      </c>
      <c r="AS17" s="873">
        <f ca="1">SUMIF(Conversion!$V$14:$V$114,$AD14,Conversion!AS$14:AS$114)</f>
        <v>30000</v>
      </c>
      <c r="AT17" s="873">
        <f ca="1">SUMIF(Conversion!$V$14:$V$114,$AD14,Conversion!AT$14:AT$114)</f>
        <v>30000</v>
      </c>
      <c r="AU17" s="873">
        <f ca="1">SUMIF(Conversion!$V$14:$V$114,$AD14,Conversion!AU$14:AU$114)</f>
        <v>30000</v>
      </c>
      <c r="AV17" s="873">
        <f ca="1">SUMIF(Conversion!$V$14:$V$114,$AD14,Conversion!AV$14:AV$114)</f>
        <v>30600</v>
      </c>
      <c r="AW17" s="873">
        <f ca="1">SUMIF(Conversion!$V$14:$V$114,$AD14,Conversion!AW$14:AW$114)</f>
        <v>30600</v>
      </c>
      <c r="AX17" s="873">
        <f ca="1">SUMIF(Conversion!$V$14:$V$114,$AD14,Conversion!AX$14:AX$114)</f>
        <v>30600</v>
      </c>
      <c r="AY17" s="873">
        <f ca="1">SUMIF(Conversion!$V$14:$V$114,$AD14,Conversion!AY$14:AY$114)</f>
        <v>30600</v>
      </c>
      <c r="AZ17" s="873">
        <f ca="1">SUMIF(Conversion!$V$14:$V$114,$AD14,Conversion!AZ$14:AZ$114)</f>
        <v>30600</v>
      </c>
      <c r="BA17" s="873">
        <f ca="1">SUMIF(Conversion!$V$14:$V$114,$AD14,Conversion!BA$14:BA$114)</f>
        <v>30600</v>
      </c>
      <c r="BB17" s="873">
        <f ca="1">SUMIF(Conversion!$V$14:$V$114,$AD14,Conversion!BB$14:BB$114)</f>
        <v>30600</v>
      </c>
      <c r="BC17" s="873">
        <f ca="1">SUMIF(Conversion!$V$14:$V$114,$AD14,Conversion!BC$14:BC$114)</f>
        <v>30600</v>
      </c>
      <c r="BD17" s="873">
        <f ca="1">SUMIF(Conversion!$V$14:$V$114,$AD14,Conversion!BD$14:BD$114)</f>
        <v>30600</v>
      </c>
      <c r="BE17" s="873">
        <f ca="1">SUMIF(Conversion!$V$14:$V$114,$AD14,Conversion!BE$14:BE$114)</f>
        <v>30600</v>
      </c>
      <c r="BF17" s="873">
        <f ca="1">SUMIF(Conversion!$V$14:$V$114,$AD14,Conversion!BF$14:BF$114)</f>
        <v>30600</v>
      </c>
      <c r="BG17" s="873">
        <f ca="1">SUMIF(Conversion!$V$14:$V$114,$AD14,Conversion!BG$14:BG$114)</f>
        <v>30600</v>
      </c>
      <c r="BH17" s="873">
        <f ca="1">SUMIF(Conversion!$V$14:$V$114,$AD14,Conversion!BH$14:BH$114)</f>
        <v>31212</v>
      </c>
      <c r="BI17" s="873">
        <f ca="1">SUMIF(Conversion!$V$14:$V$114,$AD14,Conversion!BI$14:BI$114)</f>
        <v>31212</v>
      </c>
      <c r="BJ17" s="873">
        <f ca="1">SUMIF(Conversion!$V$14:$V$114,$AD14,Conversion!BJ$14:BJ$114)</f>
        <v>31212</v>
      </c>
      <c r="BK17" s="873">
        <f ca="1">SUMIF(Conversion!$V$14:$V$114,$AD14,Conversion!BK$14:BK$114)</f>
        <v>31212</v>
      </c>
      <c r="BL17" s="873">
        <f ca="1">SUMIF(Conversion!$V$14:$V$114,$AD14,Conversion!BL$14:BL$114)</f>
        <v>31212</v>
      </c>
      <c r="BM17" s="873">
        <f ca="1">SUMIF(Conversion!$V$14:$V$114,$AD14,Conversion!BM$14:BM$114)</f>
        <v>31212</v>
      </c>
      <c r="BN17" s="873">
        <f ca="1">SUMIF(Conversion!$V$14:$V$114,$AD14,Conversion!BN$14:BN$114)</f>
        <v>31212</v>
      </c>
      <c r="BO17" s="873">
        <f ca="1">SUMIF(Conversion!$V$14:$V$114,$AD14,Conversion!BO$14:BO$114)</f>
        <v>31212</v>
      </c>
      <c r="BP17" s="873">
        <f ca="1">SUMIF(Conversion!$V$14:$V$114,$AD14,Conversion!BP$14:BP$114)</f>
        <v>31212</v>
      </c>
      <c r="BQ17" s="873">
        <f ca="1">SUMIF(Conversion!$V$14:$V$114,$AD14,Conversion!BQ$14:BQ$114)</f>
        <v>31212</v>
      </c>
      <c r="BR17" s="873">
        <f ca="1">SUMIF(Conversion!$V$14:$V$114,$AD14,Conversion!BR$14:BR$114)</f>
        <v>31212</v>
      </c>
      <c r="BS17" s="873">
        <f ca="1">SUMIF(Conversion!$V$14:$V$114,$AD14,Conversion!BS$14:BS$114)</f>
        <v>31212</v>
      </c>
      <c r="BT17" s="873">
        <f ca="1">SUMIF(Conversion!$V$14:$V$114,$AD14,Conversion!BT$14:BT$114)</f>
        <v>31836.239999999998</v>
      </c>
      <c r="BU17" s="873">
        <f ca="1">SUMIF(Conversion!$V$14:$V$114,$AD14,Conversion!BU$14:BU$114)</f>
        <v>31836.239999999998</v>
      </c>
      <c r="BV17" s="873">
        <f ca="1">SUMIF(Conversion!$V$14:$V$114,$AD14,Conversion!BV$14:BV$114)</f>
        <v>31836.239999999998</v>
      </c>
      <c r="BW17" s="873">
        <f ca="1">SUMIF(Conversion!$V$14:$V$114,$AD14,Conversion!BW$14:BW$114)</f>
        <v>31836.239999999998</v>
      </c>
      <c r="BX17" s="873">
        <f ca="1">SUMIF(Conversion!$V$14:$V$114,$AD14,Conversion!BX$14:BX$114)</f>
        <v>31836.239999999998</v>
      </c>
      <c r="BY17" s="873">
        <f ca="1">SUMIF(Conversion!$V$14:$V$114,$AD14,Conversion!BY$14:BY$114)</f>
        <v>31836.239999999998</v>
      </c>
      <c r="BZ17" s="873">
        <f ca="1">SUMIF(Conversion!$V$14:$V$114,$AD14,Conversion!BZ$14:BZ$114)</f>
        <v>31836.239999999998</v>
      </c>
      <c r="CA17" s="873">
        <f ca="1">SUMIF(Conversion!$V$14:$V$114,$AD14,Conversion!CA$14:CA$114)</f>
        <v>31836.239999999998</v>
      </c>
      <c r="CB17" s="873">
        <f ca="1">SUMIF(Conversion!$V$14:$V$114,$AD14,Conversion!CB$14:CB$114)</f>
        <v>31836.239999999998</v>
      </c>
      <c r="CC17" s="873">
        <f ca="1">SUMIF(Conversion!$V$14:$V$114,$AD14,Conversion!CC$14:CC$114)</f>
        <v>31836.239999999998</v>
      </c>
      <c r="CD17" s="873">
        <f ca="1">SUMIF(Conversion!$V$14:$V$114,$AD14,Conversion!CD$14:CD$114)</f>
        <v>31836.239999999998</v>
      </c>
      <c r="CE17" s="873">
        <f ca="1">SUMIF(Conversion!$V$14:$V$114,$AD14,Conversion!CE$14:CE$114)</f>
        <v>31836.239999999998</v>
      </c>
      <c r="CF17" s="873">
        <f ca="1">SUMIF(Conversion!$V$14:$V$114,$AD14,Conversion!CF$14:CF$114)</f>
        <v>32472.964799999998</v>
      </c>
      <c r="CG17" s="873">
        <f ca="1">SUMIF(Conversion!$V$14:$V$114,$AD14,Conversion!CG$14:CG$114)</f>
        <v>32472.964799999998</v>
      </c>
      <c r="CH17" s="873">
        <f ca="1">SUMIF(Conversion!$V$14:$V$114,$AD14,Conversion!CH$14:CH$114)</f>
        <v>32472.964799999998</v>
      </c>
      <c r="CI17" s="873">
        <f ca="1">SUMIF(Conversion!$V$14:$V$114,$AD14,Conversion!CI$14:CI$114)</f>
        <v>32472.964799999998</v>
      </c>
      <c r="CJ17" s="873">
        <f ca="1">SUMIF(Conversion!$V$14:$V$114,$AD14,Conversion!CJ$14:CJ$114)</f>
        <v>32472.964799999998</v>
      </c>
      <c r="CK17" s="873">
        <f ca="1">SUMIF(Conversion!$V$14:$V$114,$AD14,Conversion!CK$14:CK$114)</f>
        <v>32472.964799999998</v>
      </c>
      <c r="CL17" s="873">
        <f ca="1">SUMIF(Conversion!$V$14:$V$114,$AD14,Conversion!CL$14:CL$114)</f>
        <v>32472.964799999998</v>
      </c>
      <c r="CM17" s="873">
        <f ca="1">SUMIF(Conversion!$V$14:$V$114,$AD14,Conversion!CM$14:CM$114)</f>
        <v>32472.964799999998</v>
      </c>
      <c r="CN17" s="873">
        <f ca="1">SUMIF(Conversion!$V$14:$V$114,$AD14,Conversion!CN$14:CN$114)</f>
        <v>32472.964799999998</v>
      </c>
      <c r="CO17" s="873">
        <f ca="1">SUMIF(Conversion!$V$14:$V$114,$AD14,Conversion!CO$14:CO$114)</f>
        <v>32472.964799999998</v>
      </c>
      <c r="CP17" s="873">
        <f ca="1">SUMIF(Conversion!$V$14:$V$114,$AD14,Conversion!CP$14:CP$114)</f>
        <v>32472.964799999998</v>
      </c>
      <c r="CQ17" s="873">
        <f ca="1">SUMIF(Conversion!$V$14:$V$114,$AD14,Conversion!CQ$14:CQ$114)</f>
        <v>32472.964799999998</v>
      </c>
      <c r="CR17" s="873">
        <f ca="1">SUMIF(Conversion!$V$14:$V$114,$AD14,Conversion!CR$14:CR$114)</f>
        <v>33122.424096000002</v>
      </c>
      <c r="CS17" s="873">
        <f ca="1">SUMIF(Conversion!$V$14:$V$114,$AD14,Conversion!CS$14:CS$114)</f>
        <v>33122.424096000002</v>
      </c>
      <c r="CT17" s="873">
        <f ca="1">SUMIF(Conversion!$V$14:$V$114,$AD14,Conversion!CT$14:CT$114)</f>
        <v>0</v>
      </c>
      <c r="CU17" s="873">
        <f ca="1">SUMIF(Conversion!$V$14:$V$114,$AD14,Conversion!CU$14:CU$114)</f>
        <v>0</v>
      </c>
      <c r="CV17" s="873">
        <f ca="1">SUMIF(Conversion!$V$14:$V$114,$AD14,Conversion!CV$14:CV$114)</f>
        <v>0</v>
      </c>
      <c r="CW17" s="873">
        <f ca="1">SUMIF(Conversion!$V$14:$V$114,$AD14,Conversion!CW$14:CW$114)</f>
        <v>0</v>
      </c>
      <c r="CX17" s="873">
        <f ca="1">SUMIF(Conversion!$V$14:$V$114,$AD14,Conversion!CX$14:CX$114)</f>
        <v>0</v>
      </c>
      <c r="CY17" s="873">
        <f ca="1">SUMIF(Conversion!$V$14:$V$114,$AD14,Conversion!CY$14:CY$114)</f>
        <v>0</v>
      </c>
      <c r="CZ17" s="873">
        <f ca="1">SUMIF(Conversion!$V$14:$V$114,$AD14,Conversion!CZ$14:CZ$114)</f>
        <v>0</v>
      </c>
      <c r="DA17" s="873">
        <f ca="1">SUMIF(Conversion!$V$14:$V$114,$AD14,Conversion!DA$14:DA$114)</f>
        <v>0</v>
      </c>
      <c r="DB17" s="873">
        <f ca="1">SUMIF(Conversion!$V$14:$V$114,$AD14,Conversion!DB$14:DB$114)</f>
        <v>0</v>
      </c>
      <c r="DC17" s="873">
        <f ca="1">SUMIF(Conversion!$V$14:$V$114,$AD14,Conversion!DC$14:DC$114)</f>
        <v>0</v>
      </c>
      <c r="DD17" s="873">
        <f ca="1">SUMIF(Conversion!$V$14:$V$114,$AD14,Conversion!DD$14:DD$114)</f>
        <v>0</v>
      </c>
      <c r="DE17" s="873">
        <f ca="1">SUMIF(Conversion!$V$14:$V$114,$AD14,Conversion!DE$14:DE$114)</f>
        <v>0</v>
      </c>
      <c r="DF17" s="873">
        <f ca="1">SUMIF(Conversion!$V$14:$V$114,$AD14,Conversion!DF$14:DF$114)</f>
        <v>0</v>
      </c>
      <c r="DG17" s="873">
        <f ca="1">SUMIF(Conversion!$V$14:$V$114,$AD14,Conversion!DG$14:DG$114)</f>
        <v>0</v>
      </c>
      <c r="DH17" s="873">
        <f ca="1">SUMIF(Conversion!$V$14:$V$114,$AD14,Conversion!DH$14:DH$114)</f>
        <v>0</v>
      </c>
      <c r="DI17" s="873">
        <f ca="1">SUMIF(Conversion!$V$14:$V$114,$AD14,Conversion!DI$14:DI$114)</f>
        <v>0</v>
      </c>
      <c r="DJ17" s="873">
        <f ca="1">SUMIF(Conversion!$V$14:$V$114,$AD14,Conversion!DJ$14:DJ$114)</f>
        <v>0</v>
      </c>
      <c r="DK17" s="873">
        <f ca="1">SUMIF(Conversion!$V$14:$V$114,$AD14,Conversion!DK$14:DK$114)</f>
        <v>0</v>
      </c>
      <c r="DL17" s="873">
        <f ca="1">SUMIF(Conversion!$V$14:$V$114,$AD14,Conversion!DL$14:DL$114)</f>
        <v>0</v>
      </c>
      <c r="DM17" s="873">
        <f ca="1">SUMIF(Conversion!$V$14:$V$114,$AD14,Conversion!DM$14:DM$114)</f>
        <v>0</v>
      </c>
      <c r="DN17" s="873">
        <f ca="1">SUMIF(Conversion!$V$14:$V$114,$AD14,Conversion!DN$14:DN$114)</f>
        <v>0</v>
      </c>
      <c r="DO17" s="873">
        <f ca="1">SUMIF(Conversion!$V$14:$V$114,$AD14,Conversion!DO$14:DO$114)</f>
        <v>0</v>
      </c>
      <c r="DP17" s="873">
        <f ca="1">SUMIF(Conversion!$V$14:$V$114,$AD14,Conversion!DP$14:DP$114)</f>
        <v>0</v>
      </c>
      <c r="DQ17" s="873">
        <f ca="1">SUMIF(Conversion!$V$14:$V$114,$AD14,Conversion!DQ$14:DQ$114)</f>
        <v>0</v>
      </c>
      <c r="DR17" s="873">
        <f ca="1">SUMIF(Conversion!$V$14:$V$114,$AD14,Conversion!DR$14:DR$114)</f>
        <v>0</v>
      </c>
      <c r="DS17" s="873">
        <f ca="1">SUMIF(Conversion!$V$14:$V$114,$AD14,Conversion!DS$14:DS$114)</f>
        <v>0</v>
      </c>
      <c r="DT17" s="873">
        <f ca="1">SUMIF(Conversion!$V$14:$V$114,$AD14,Conversion!DT$14:DT$114)</f>
        <v>0</v>
      </c>
      <c r="DU17" s="873">
        <f ca="1">SUMIF(Conversion!$V$14:$V$114,$AD14,Conversion!DU$14:DU$114)</f>
        <v>0</v>
      </c>
      <c r="DV17" s="873">
        <f ca="1">SUMIF(Conversion!$V$14:$V$114,$AD14,Conversion!DV$14:DV$114)</f>
        <v>0</v>
      </c>
      <c r="DW17" s="873">
        <f ca="1">SUMIF(Conversion!$V$14:$V$114,$AD14,Conversion!DW$14:DW$114)</f>
        <v>0</v>
      </c>
      <c r="DX17" s="873">
        <f ca="1">SUMIF(Conversion!$V$14:$V$114,$AD14,Conversion!DX$14:DX$114)</f>
        <v>0</v>
      </c>
      <c r="DY17" s="873">
        <f ca="1">SUMIF(Conversion!$V$14:$V$114,$AD14,Conversion!DY$14:DY$114)</f>
        <v>0</v>
      </c>
      <c r="DZ17" s="873">
        <f ca="1">SUMIF(Conversion!$V$14:$V$114,$AD14,Conversion!DZ$14:DZ$114)</f>
        <v>0</v>
      </c>
      <c r="EA17" s="873">
        <f ca="1">SUMIF(Conversion!$V$14:$V$114,$AD14,Conversion!EA$14:EA$114)</f>
        <v>0</v>
      </c>
      <c r="EB17" s="873">
        <f ca="1">SUMIF(Conversion!$V$14:$V$114,$AD14,Conversion!EB$14:EB$114)</f>
        <v>0</v>
      </c>
      <c r="EC17" s="873">
        <f ca="1">SUMIF(Conversion!$V$14:$V$114,$AD14,Conversion!EC$14:EC$114)</f>
        <v>0</v>
      </c>
      <c r="ED17" s="873">
        <f ca="1">SUMIF(Conversion!$V$14:$V$114,$AD14,Conversion!ED$14:ED$114)</f>
        <v>0</v>
      </c>
      <c r="EE17" s="873">
        <f ca="1">SUMIF(Conversion!$V$14:$V$114,$AD14,Conversion!EE$14:EE$114)</f>
        <v>0</v>
      </c>
      <c r="EF17" s="873">
        <f ca="1">SUMIF(Conversion!$V$14:$V$114,$AD14,Conversion!EF$14:EF$114)</f>
        <v>0</v>
      </c>
      <c r="EG17" s="873">
        <f ca="1">SUMIF(Conversion!$V$14:$V$114,$AD14,Conversion!EG$14:EG$114)</f>
        <v>0</v>
      </c>
      <c r="EH17" s="873">
        <f ca="1">SUMIF(Conversion!$V$14:$V$114,$AD14,Conversion!EH$14:EH$114)</f>
        <v>0</v>
      </c>
      <c r="EI17" s="873">
        <f ca="1">SUMIF(Conversion!$V$14:$V$114,$AD14,Conversion!EI$14:EI$114)</f>
        <v>0</v>
      </c>
      <c r="EJ17" s="873">
        <f ca="1">SUMIF(Conversion!$V$14:$V$114,$AD14,Conversion!EJ$14:EJ$114)</f>
        <v>0</v>
      </c>
      <c r="EK17" s="873">
        <f ca="1">SUMIF(Conversion!$V$14:$V$114,$AD14,Conversion!EK$14:EK$114)</f>
        <v>0</v>
      </c>
      <c r="EL17" s="873">
        <f ca="1">SUMIF(Conversion!$V$14:$V$114,$AD14,Conversion!EL$14:EL$114)</f>
        <v>0</v>
      </c>
      <c r="EM17" s="873">
        <f ca="1">SUMIF(Conversion!$V$14:$V$114,$AD14,Conversion!EM$14:EM$114)</f>
        <v>0</v>
      </c>
      <c r="EN17" s="873">
        <f ca="1">SUMIF(Conversion!$V$14:$V$114,$AD14,Conversion!EN$14:EN$114)</f>
        <v>0</v>
      </c>
      <c r="EO17" s="873">
        <f ca="1">SUMIF(Conversion!$V$14:$V$114,$AD14,Conversion!EO$14:EO$114)</f>
        <v>0</v>
      </c>
      <c r="EP17" s="873">
        <f ca="1">SUMIF(Conversion!$V$14:$V$114,$AD14,Conversion!EP$14:EP$114)</f>
        <v>0</v>
      </c>
      <c r="EQ17" s="873">
        <f ca="1">SUMIF(Conversion!$V$14:$V$114,$AD14,Conversion!EQ$14:EQ$114)</f>
        <v>0</v>
      </c>
      <c r="ER17" s="873">
        <f ca="1">SUMIF(Conversion!$V$14:$V$114,$AD14,Conversion!ER$14:ER$114)</f>
        <v>0</v>
      </c>
      <c r="ES17" s="873">
        <f ca="1">SUMIF(Conversion!$V$14:$V$114,$AD14,Conversion!ES$14:ES$114)</f>
        <v>0</v>
      </c>
      <c r="ET17" s="873">
        <f ca="1">SUMIF(Conversion!$V$14:$V$114,$AD14,Conversion!ET$14:ET$114)</f>
        <v>0</v>
      </c>
      <c r="EU17" s="873">
        <f ca="1">SUMIF(Conversion!$V$14:$V$114,$AD14,Conversion!EU$14:EU$114)</f>
        <v>0</v>
      </c>
      <c r="EV17" s="873">
        <f ca="1">SUMIF(Conversion!$V$14:$V$114,$AD14,Conversion!EV$14:EV$114)</f>
        <v>0</v>
      </c>
      <c r="EW17" s="873">
        <f ca="1">SUMIF(Conversion!$V$14:$V$114,$AD14,Conversion!EW$14:EW$114)</f>
        <v>0</v>
      </c>
      <c r="EX17" s="873">
        <f ca="1">SUMIF(Conversion!$V$14:$V$114,$AD14,Conversion!EX$14:EX$114)</f>
        <v>0</v>
      </c>
      <c r="EY17" s="612"/>
      <c r="EZ17" s="86"/>
      <c r="FB17" s="612"/>
    </row>
    <row r="18" spans="1:158" ht="12.75" hidden="1" customHeight="1" outlineLevel="2">
      <c r="A18" s="303"/>
      <c r="B18" s="899" t="s">
        <v>47</v>
      </c>
      <c r="C18" s="645"/>
      <c r="D18" s="654" t="s">
        <v>1762</v>
      </c>
      <c r="AD18" s="897">
        <f ca="1">IF(AE18=0,0,(AE18-AE17)/AE18)</f>
        <v>0.21999999999999872</v>
      </c>
      <c r="AE18" s="304">
        <f ca="1">SUM(AF18:EY18)</f>
        <v>5879693.8215282029</v>
      </c>
      <c r="AF18" s="898">
        <f>'Customer Charges'!AF17</f>
        <v>24776.682692307695</v>
      </c>
      <c r="AG18" s="873">
        <f ca="1">'Customer Charges'!AG17</f>
        <v>24776.682692307695</v>
      </c>
      <c r="AH18" s="873">
        <f ca="1">'Customer Charges'!AH17</f>
        <v>63238.221153846156</v>
      </c>
      <c r="AI18" s="873">
        <f ca="1">'Customer Charges'!AI17</f>
        <v>3029240.78525641</v>
      </c>
      <c r="AJ18" s="873">
        <f ca="1">'Customer Charges'!AJ17</f>
        <v>81607.451923076922</v>
      </c>
      <c r="AK18" s="873">
        <f ca="1">'Customer Charges'!AK17</f>
        <v>173401.04166666669</v>
      </c>
      <c r="AL18" s="873">
        <f ca="1">'Customer Charges'!AL17</f>
        <v>73325.641025641031</v>
      </c>
      <c r="AM18" s="873">
        <f ca="1">'Customer Charges'!AM17</f>
        <v>73325.641025641031</v>
      </c>
      <c r="AN18" s="873">
        <f ca="1">'Customer Charges'!AN17</f>
        <v>39479.48717948718</v>
      </c>
      <c r="AO18" s="873">
        <f ca="1">'Customer Charges'!AO17</f>
        <v>39479.48717948718</v>
      </c>
      <c r="AP18" s="873">
        <f ca="1">'Customer Charges'!AP17</f>
        <v>39479.48717948718</v>
      </c>
      <c r="AQ18" s="873">
        <f ca="1">'Customer Charges'!AQ17</f>
        <v>38461.538461538461</v>
      </c>
      <c r="AR18" s="873">
        <f ca="1">'Customer Charges'!AR17</f>
        <v>38461.538461538461</v>
      </c>
      <c r="AS18" s="873">
        <f ca="1">'Customer Charges'!AS17</f>
        <v>38461.538461538461</v>
      </c>
      <c r="AT18" s="873">
        <f ca="1">'Customer Charges'!AT17</f>
        <v>38461.538461538461</v>
      </c>
      <c r="AU18" s="873">
        <f ca="1">'Customer Charges'!AU17</f>
        <v>38461.538461538461</v>
      </c>
      <c r="AV18" s="873">
        <f ca="1">'Customer Charges'!AV17</f>
        <v>39230.769230769227</v>
      </c>
      <c r="AW18" s="873">
        <f ca="1">'Customer Charges'!AW17</f>
        <v>39230.769230769227</v>
      </c>
      <c r="AX18" s="873">
        <f ca="1">'Customer Charges'!AX17</f>
        <v>39230.769230769227</v>
      </c>
      <c r="AY18" s="873">
        <f ca="1">'Customer Charges'!AY17</f>
        <v>39230.769230769227</v>
      </c>
      <c r="AZ18" s="873">
        <f ca="1">'Customer Charges'!AZ17</f>
        <v>39230.769230769227</v>
      </c>
      <c r="BA18" s="873">
        <f ca="1">'Customer Charges'!BA17</f>
        <v>39230.769230769227</v>
      </c>
      <c r="BB18" s="873">
        <f ca="1">'Customer Charges'!BB17</f>
        <v>39230.769230769227</v>
      </c>
      <c r="BC18" s="873">
        <f ca="1">'Customer Charges'!BC17</f>
        <v>39230.769230769227</v>
      </c>
      <c r="BD18" s="873">
        <f ca="1">'Customer Charges'!BD17</f>
        <v>39230.769230769227</v>
      </c>
      <c r="BE18" s="873">
        <f ca="1">'Customer Charges'!BE17</f>
        <v>39230.769230769227</v>
      </c>
      <c r="BF18" s="873">
        <f ca="1">'Customer Charges'!BF17</f>
        <v>39230.769230769227</v>
      </c>
      <c r="BG18" s="873">
        <f ca="1">'Customer Charges'!BG17</f>
        <v>39230.769230769227</v>
      </c>
      <c r="BH18" s="873">
        <f ca="1">'Customer Charges'!BH17</f>
        <v>40015.384615384617</v>
      </c>
      <c r="BI18" s="873">
        <f ca="1">'Customer Charges'!BI17</f>
        <v>40015.384615384617</v>
      </c>
      <c r="BJ18" s="873">
        <f ca="1">'Customer Charges'!BJ17</f>
        <v>40015.384615384617</v>
      </c>
      <c r="BK18" s="873">
        <f ca="1">'Customer Charges'!BK17</f>
        <v>40015.384615384617</v>
      </c>
      <c r="BL18" s="873">
        <f ca="1">'Customer Charges'!BL17</f>
        <v>40015.384615384617</v>
      </c>
      <c r="BM18" s="873">
        <f ca="1">'Customer Charges'!BM17</f>
        <v>40015.384615384617</v>
      </c>
      <c r="BN18" s="873">
        <f ca="1">'Customer Charges'!BN17</f>
        <v>40015.384615384617</v>
      </c>
      <c r="BO18" s="873">
        <f ca="1">'Customer Charges'!BO17</f>
        <v>40015.384615384617</v>
      </c>
      <c r="BP18" s="873">
        <f ca="1">'Customer Charges'!BP17</f>
        <v>40015.384615384617</v>
      </c>
      <c r="BQ18" s="873">
        <f ca="1">'Customer Charges'!BQ17</f>
        <v>40015.384615384617</v>
      </c>
      <c r="BR18" s="873">
        <f ca="1">'Customer Charges'!BR17</f>
        <v>40015.384615384617</v>
      </c>
      <c r="BS18" s="873">
        <f ca="1">'Customer Charges'!BS17</f>
        <v>40015.384615384617</v>
      </c>
      <c r="BT18" s="873">
        <f ca="1">'Customer Charges'!BT17</f>
        <v>40815.692307692305</v>
      </c>
      <c r="BU18" s="873">
        <f ca="1">'Customer Charges'!BU17</f>
        <v>40815.692307692305</v>
      </c>
      <c r="BV18" s="873">
        <f ca="1">'Customer Charges'!BV17</f>
        <v>40815.692307692305</v>
      </c>
      <c r="BW18" s="873">
        <f ca="1">'Customer Charges'!BW17</f>
        <v>40815.692307692305</v>
      </c>
      <c r="BX18" s="873">
        <f ca="1">'Customer Charges'!BX17</f>
        <v>40815.692307692305</v>
      </c>
      <c r="BY18" s="873">
        <f ca="1">'Customer Charges'!BY17</f>
        <v>40815.692307692305</v>
      </c>
      <c r="BZ18" s="873">
        <f ca="1">'Customer Charges'!BZ17</f>
        <v>40815.692307692305</v>
      </c>
      <c r="CA18" s="873">
        <f ca="1">'Customer Charges'!CA17</f>
        <v>40815.692307692305</v>
      </c>
      <c r="CB18" s="873">
        <f ca="1">'Customer Charges'!CB17</f>
        <v>40815.692307692305</v>
      </c>
      <c r="CC18" s="873">
        <f ca="1">'Customer Charges'!CC17</f>
        <v>40815.692307692305</v>
      </c>
      <c r="CD18" s="873">
        <f ca="1">'Customer Charges'!CD17</f>
        <v>40815.692307692305</v>
      </c>
      <c r="CE18" s="873">
        <f ca="1">'Customer Charges'!CE17</f>
        <v>40815.692307692305</v>
      </c>
      <c r="CF18" s="873">
        <f ca="1">'Customer Charges'!CF17</f>
        <v>41632.006153846152</v>
      </c>
      <c r="CG18" s="873">
        <f ca="1">'Customer Charges'!CG17</f>
        <v>41632.006153846152</v>
      </c>
      <c r="CH18" s="873">
        <f ca="1">'Customer Charges'!CH17</f>
        <v>41632.006153846152</v>
      </c>
      <c r="CI18" s="873">
        <f ca="1">'Customer Charges'!CI17</f>
        <v>41632.006153846152</v>
      </c>
      <c r="CJ18" s="873">
        <f ca="1">'Customer Charges'!CJ17</f>
        <v>41632.006153846152</v>
      </c>
      <c r="CK18" s="873">
        <f ca="1">'Customer Charges'!CK17</f>
        <v>41632.006153846152</v>
      </c>
      <c r="CL18" s="873">
        <f ca="1">'Customer Charges'!CL17</f>
        <v>41632.006153846152</v>
      </c>
      <c r="CM18" s="873">
        <f ca="1">'Customer Charges'!CM17</f>
        <v>41632.006153846152</v>
      </c>
      <c r="CN18" s="873">
        <f ca="1">'Customer Charges'!CN17</f>
        <v>41632.006153846152</v>
      </c>
      <c r="CO18" s="873">
        <f ca="1">'Customer Charges'!CO17</f>
        <v>41632.006153846152</v>
      </c>
      <c r="CP18" s="873">
        <f ca="1">'Customer Charges'!CP17</f>
        <v>41632.006153846152</v>
      </c>
      <c r="CQ18" s="873">
        <f ca="1">'Customer Charges'!CQ17</f>
        <v>41632.006153846152</v>
      </c>
      <c r="CR18" s="873">
        <f ca="1">'Customer Charges'!CR17</f>
        <v>42464.646276923078</v>
      </c>
      <c r="CS18" s="873">
        <f ca="1">'Customer Charges'!CS17</f>
        <v>42464.646276923078</v>
      </c>
      <c r="CT18" s="873">
        <f ca="1">'Customer Charges'!CT17</f>
        <v>0</v>
      </c>
      <c r="CU18" s="873">
        <f ca="1">'Customer Charges'!CU17</f>
        <v>0</v>
      </c>
      <c r="CV18" s="873">
        <f ca="1">'Customer Charges'!CV17</f>
        <v>0</v>
      </c>
      <c r="CW18" s="873">
        <f ca="1">'Customer Charges'!CW17</f>
        <v>0</v>
      </c>
      <c r="CX18" s="873">
        <f ca="1">'Customer Charges'!CX17</f>
        <v>0</v>
      </c>
      <c r="CY18" s="873">
        <f ca="1">'Customer Charges'!CY17</f>
        <v>0</v>
      </c>
      <c r="CZ18" s="873">
        <f ca="1">'Customer Charges'!CZ17</f>
        <v>0</v>
      </c>
      <c r="DA18" s="873">
        <f ca="1">'Customer Charges'!DA17</f>
        <v>0</v>
      </c>
      <c r="DB18" s="873">
        <f ca="1">'Customer Charges'!DB17</f>
        <v>0</v>
      </c>
      <c r="DC18" s="873">
        <f ca="1">'Customer Charges'!DC17</f>
        <v>0</v>
      </c>
      <c r="DD18" s="873">
        <f ca="1">'Customer Charges'!DD17</f>
        <v>0</v>
      </c>
      <c r="DE18" s="873">
        <f ca="1">'Customer Charges'!DE17</f>
        <v>0</v>
      </c>
      <c r="DF18" s="873">
        <f ca="1">'Customer Charges'!DF17</f>
        <v>0</v>
      </c>
      <c r="DG18" s="873">
        <f ca="1">'Customer Charges'!DG17</f>
        <v>0</v>
      </c>
      <c r="DH18" s="873">
        <f ca="1">'Customer Charges'!DH17</f>
        <v>0</v>
      </c>
      <c r="DI18" s="873">
        <f ca="1">'Customer Charges'!DI17</f>
        <v>0</v>
      </c>
      <c r="DJ18" s="873">
        <f ca="1">'Customer Charges'!DJ17</f>
        <v>0</v>
      </c>
      <c r="DK18" s="873">
        <f ca="1">'Customer Charges'!DK17</f>
        <v>0</v>
      </c>
      <c r="DL18" s="873">
        <f ca="1">'Customer Charges'!DL17</f>
        <v>0</v>
      </c>
      <c r="DM18" s="873">
        <f ca="1">'Customer Charges'!DM17</f>
        <v>0</v>
      </c>
      <c r="DN18" s="873">
        <f ca="1">'Customer Charges'!DN17</f>
        <v>0</v>
      </c>
      <c r="DO18" s="873">
        <f ca="1">'Customer Charges'!DO17</f>
        <v>0</v>
      </c>
      <c r="DP18" s="873">
        <f ca="1">'Customer Charges'!DP17</f>
        <v>0</v>
      </c>
      <c r="DQ18" s="873">
        <f ca="1">'Customer Charges'!DQ17</f>
        <v>0</v>
      </c>
      <c r="DR18" s="873">
        <f ca="1">'Customer Charges'!DR17</f>
        <v>0</v>
      </c>
      <c r="DS18" s="873">
        <f ca="1">'Customer Charges'!DS17</f>
        <v>0</v>
      </c>
      <c r="DT18" s="873">
        <f ca="1">'Customer Charges'!DT17</f>
        <v>0</v>
      </c>
      <c r="DU18" s="873">
        <f ca="1">'Customer Charges'!DU17</f>
        <v>0</v>
      </c>
      <c r="DV18" s="873">
        <f ca="1">'Customer Charges'!DV17</f>
        <v>0</v>
      </c>
      <c r="DW18" s="873">
        <f ca="1">'Customer Charges'!DW17</f>
        <v>0</v>
      </c>
      <c r="DX18" s="873">
        <f ca="1">'Customer Charges'!DX17</f>
        <v>0</v>
      </c>
      <c r="DY18" s="873">
        <f ca="1">'Customer Charges'!DY17</f>
        <v>0</v>
      </c>
      <c r="DZ18" s="873">
        <f ca="1">'Customer Charges'!DZ17</f>
        <v>0</v>
      </c>
      <c r="EA18" s="873">
        <f ca="1">'Customer Charges'!EA17</f>
        <v>0</v>
      </c>
      <c r="EB18" s="873">
        <f ca="1">'Customer Charges'!EB17</f>
        <v>0</v>
      </c>
      <c r="EC18" s="873">
        <f ca="1">'Customer Charges'!EC17</f>
        <v>0</v>
      </c>
      <c r="ED18" s="873">
        <f ca="1">'Customer Charges'!ED17</f>
        <v>0</v>
      </c>
      <c r="EE18" s="873">
        <f ca="1">'Customer Charges'!EE17</f>
        <v>0</v>
      </c>
      <c r="EF18" s="873">
        <f ca="1">'Customer Charges'!EF17</f>
        <v>0</v>
      </c>
      <c r="EG18" s="873">
        <f ca="1">'Customer Charges'!EG17</f>
        <v>0</v>
      </c>
      <c r="EH18" s="873">
        <f ca="1">'Customer Charges'!EH17</f>
        <v>0</v>
      </c>
      <c r="EI18" s="873">
        <f ca="1">'Customer Charges'!EI17</f>
        <v>0</v>
      </c>
      <c r="EJ18" s="873">
        <f ca="1">'Customer Charges'!EJ17</f>
        <v>0</v>
      </c>
      <c r="EK18" s="873">
        <f ca="1">'Customer Charges'!EK17</f>
        <v>0</v>
      </c>
      <c r="EL18" s="873">
        <f ca="1">'Customer Charges'!EL17</f>
        <v>0</v>
      </c>
      <c r="EM18" s="873">
        <f ca="1">'Customer Charges'!EM17</f>
        <v>0</v>
      </c>
      <c r="EN18" s="873">
        <f ca="1">'Customer Charges'!EN17</f>
        <v>0</v>
      </c>
      <c r="EO18" s="873">
        <f ca="1">'Customer Charges'!EO17</f>
        <v>0</v>
      </c>
      <c r="EP18" s="873">
        <f ca="1">'Customer Charges'!EP17</f>
        <v>0</v>
      </c>
      <c r="EQ18" s="873">
        <f ca="1">'Customer Charges'!EQ17</f>
        <v>0</v>
      </c>
      <c r="ER18" s="873">
        <f ca="1">'Customer Charges'!ER17</f>
        <v>0</v>
      </c>
      <c r="ES18" s="873">
        <f ca="1">'Customer Charges'!ES17</f>
        <v>0</v>
      </c>
      <c r="ET18" s="873">
        <f ca="1">'Customer Charges'!ET17</f>
        <v>0</v>
      </c>
      <c r="EU18" s="873">
        <f ca="1">'Customer Charges'!EU17</f>
        <v>0</v>
      </c>
      <c r="EV18" s="873">
        <f ca="1">'Customer Charges'!EV17</f>
        <v>0</v>
      </c>
      <c r="EW18" s="873">
        <f ca="1">'Customer Charges'!EW17</f>
        <v>0</v>
      </c>
      <c r="EX18" s="873">
        <f ca="1">'Customer Charges'!EX17</f>
        <v>0</v>
      </c>
      <c r="EY18" s="612"/>
      <c r="FA18" s="894">
        <f ca="1">IF(ABS(AE18-'Customer Charges'!AE17)&gt;ErrTol,1,0)</f>
        <v>0</v>
      </c>
      <c r="FB18" s="612"/>
    </row>
    <row r="19" spans="1:158" ht="12.75" hidden="1" customHeight="1" outlineLevel="2">
      <c r="A19" s="303"/>
      <c r="B19" s="900" t="str">
        <f>IF(Servicing="ON","Included","Not Included")</f>
        <v>Included</v>
      </c>
      <c r="C19" s="645"/>
      <c r="D19" s="654" t="s">
        <v>249</v>
      </c>
      <c r="AD19" s="901"/>
      <c r="AE19" s="647">
        <f ca="1">SUM(AF19:EY19)</f>
        <v>1</v>
      </c>
      <c r="AF19" s="902">
        <f>'Customer Charges'!AF19</f>
        <v>0</v>
      </c>
      <c r="AG19" s="626">
        <f ca="1">'Customer Charges'!AG19</f>
        <v>8.4278819422838377E-3</v>
      </c>
      <c r="AH19" s="626">
        <f ca="1">'Customer Charges'!AH19</f>
        <v>1.0755359560102025E-2</v>
      </c>
      <c r="AI19" s="626">
        <f ca="1">'Customer Charges'!AI19</f>
        <v>0.51520383156092209</v>
      </c>
      <c r="AJ19" s="626">
        <f ca="1">'Customer Charges'!AJ19</f>
        <v>1.3879541078189339E-2</v>
      </c>
      <c r="AK19" s="626">
        <f ca="1">'Customer Charges'!AK19</f>
        <v>2.9491508729887816E-2</v>
      </c>
      <c r="AL19" s="626">
        <f ca="1">'Customer Charges'!AL19</f>
        <v>1.2470996492566111E-2</v>
      </c>
      <c r="AM19" s="626">
        <f ca="1">'Customer Charges'!AM19</f>
        <v>1.2470996492566111E-2</v>
      </c>
      <c r="AN19" s="626">
        <f ca="1">'Customer Charges'!AN19</f>
        <v>6.7145481342812952E-3</v>
      </c>
      <c r="AO19" s="626">
        <f ca="1">'Customer Charges'!AO19</f>
        <v>6.7145481342811841E-3</v>
      </c>
      <c r="AP19" s="626">
        <f ca="1">'Customer Charges'!AP19</f>
        <v>6.7145481342811841E-3</v>
      </c>
      <c r="AQ19" s="626">
        <f ca="1">'Customer Charges'!AQ19</f>
        <v>6.5414185889601795E-3</v>
      </c>
      <c r="AR19" s="626">
        <f ca="1">'Customer Charges'!AR19</f>
        <v>6.5414185889600684E-3</v>
      </c>
      <c r="AS19" s="626">
        <f ca="1">'Customer Charges'!AS19</f>
        <v>6.5414185889601795E-3</v>
      </c>
      <c r="AT19" s="626">
        <f ca="1">'Customer Charges'!AT19</f>
        <v>6.5414185889600684E-3</v>
      </c>
      <c r="AU19" s="626">
        <f ca="1">'Customer Charges'!AU19</f>
        <v>6.5414185889600684E-3</v>
      </c>
      <c r="AV19" s="626">
        <f ca="1">'Customer Charges'!AV19</f>
        <v>6.6722469607393142E-3</v>
      </c>
      <c r="AW19" s="626">
        <f ca="1">'Customer Charges'!AW19</f>
        <v>6.6722469607393142E-3</v>
      </c>
      <c r="AX19" s="626">
        <f ca="1">'Customer Charges'!AX19</f>
        <v>6.6722469607392032E-3</v>
      </c>
      <c r="AY19" s="626">
        <f ca="1">'Customer Charges'!AY19</f>
        <v>6.6722469607393142E-3</v>
      </c>
      <c r="AZ19" s="626">
        <f ca="1">'Customer Charges'!AZ19</f>
        <v>6.6722469607392032E-3</v>
      </c>
      <c r="BA19" s="626">
        <f ca="1">'Customer Charges'!BA19</f>
        <v>6.6722469607393142E-3</v>
      </c>
      <c r="BB19" s="626">
        <f ca="1">'Customer Charges'!BB19</f>
        <v>6.6722469607393142E-3</v>
      </c>
      <c r="BC19" s="626">
        <f ca="1">'Customer Charges'!BC19</f>
        <v>6.6722469607392032E-3</v>
      </c>
      <c r="BD19" s="626">
        <f ca="1">'Customer Charges'!BD19</f>
        <v>6.6722469607394252E-3</v>
      </c>
      <c r="BE19" s="626">
        <f ca="1">'Customer Charges'!BE19</f>
        <v>6.6722469607392032E-3</v>
      </c>
      <c r="BF19" s="626">
        <f ca="1">'Customer Charges'!BF19</f>
        <v>6.6722469607393142E-3</v>
      </c>
      <c r="BG19" s="626">
        <f ca="1">'Customer Charges'!BG19</f>
        <v>6.6722469607392032E-3</v>
      </c>
      <c r="BH19" s="626">
        <f ca="1">'Customer Charges'!BH19</f>
        <v>6.8056918999541693E-3</v>
      </c>
      <c r="BI19" s="626">
        <f ca="1">'Customer Charges'!BI19</f>
        <v>6.8056918999541693E-3</v>
      </c>
      <c r="BJ19" s="626">
        <f ca="1">'Customer Charges'!BJ19</f>
        <v>6.8056918999541693E-3</v>
      </c>
      <c r="BK19" s="626">
        <f ca="1">'Customer Charges'!BK19</f>
        <v>6.8056918999541693E-3</v>
      </c>
      <c r="BL19" s="626">
        <f ca="1">'Customer Charges'!BL19</f>
        <v>6.8056918999541693E-3</v>
      </c>
      <c r="BM19" s="626">
        <f ca="1">'Customer Charges'!BM19</f>
        <v>6.8056918999540583E-3</v>
      </c>
      <c r="BN19" s="626">
        <f ca="1">'Customer Charges'!BN19</f>
        <v>6.8056918999541693E-3</v>
      </c>
      <c r="BO19" s="626">
        <f ca="1">'Customer Charges'!BO19</f>
        <v>6.8056918999541693E-3</v>
      </c>
      <c r="BP19" s="626">
        <f ca="1">'Customer Charges'!BP19</f>
        <v>6.8056918999541693E-3</v>
      </c>
      <c r="BQ19" s="626">
        <f ca="1">'Customer Charges'!BQ19</f>
        <v>6.8056918999541693E-3</v>
      </c>
      <c r="BR19" s="626">
        <f ca="1">'Customer Charges'!BR19</f>
        <v>6.8056918999541693E-3</v>
      </c>
      <c r="BS19" s="626">
        <f ca="1">'Customer Charges'!BS19</f>
        <v>6.8056918999541693E-3</v>
      </c>
      <c r="BT19" s="626">
        <f ca="1">'Customer Charges'!BT19</f>
        <v>6.9418057379531106E-3</v>
      </c>
      <c r="BU19" s="626">
        <f ca="1">'Customer Charges'!BU19</f>
        <v>6.9418057379531106E-3</v>
      </c>
      <c r="BV19" s="626">
        <f ca="1">'Customer Charges'!BV19</f>
        <v>6.9418057379531106E-3</v>
      </c>
      <c r="BW19" s="626">
        <f ca="1">'Customer Charges'!BW19</f>
        <v>6.9418057379531106E-3</v>
      </c>
      <c r="BX19" s="626">
        <f ca="1">'Customer Charges'!BX19</f>
        <v>6.9418057379531106E-3</v>
      </c>
      <c r="BY19" s="626">
        <f ca="1">'Customer Charges'!BY19</f>
        <v>6.9418057379531106E-3</v>
      </c>
      <c r="BZ19" s="626">
        <f ca="1">'Customer Charges'!BZ19</f>
        <v>6.9418057379532216E-3</v>
      </c>
      <c r="CA19" s="626">
        <f ca="1">'Customer Charges'!CA19</f>
        <v>6.9418057379531106E-3</v>
      </c>
      <c r="CB19" s="626">
        <f ca="1">'Customer Charges'!CB19</f>
        <v>6.9418057379531106E-3</v>
      </c>
      <c r="CC19" s="626">
        <f ca="1">'Customer Charges'!CC19</f>
        <v>6.9418057379531106E-3</v>
      </c>
      <c r="CD19" s="626">
        <f ca="1">'Customer Charges'!CD19</f>
        <v>6.9418057379531106E-3</v>
      </c>
      <c r="CE19" s="626">
        <f ca="1">'Customer Charges'!CE19</f>
        <v>6.9418057379531106E-3</v>
      </c>
      <c r="CF19" s="626">
        <f ca="1">'Customer Charges'!CF19</f>
        <v>7.0806418527122883E-3</v>
      </c>
      <c r="CG19" s="626">
        <f ca="1">'Customer Charges'!CG19</f>
        <v>7.0806418527121773E-3</v>
      </c>
      <c r="CH19" s="626">
        <f ca="1">'Customer Charges'!CH19</f>
        <v>7.0806418527122883E-3</v>
      </c>
      <c r="CI19" s="626">
        <f ca="1">'Customer Charges'!CI19</f>
        <v>7.0806418527121773E-3</v>
      </c>
      <c r="CJ19" s="626">
        <f ca="1">'Customer Charges'!CJ19</f>
        <v>7.0806418527122883E-3</v>
      </c>
      <c r="CK19" s="626">
        <f ca="1">'Customer Charges'!CK19</f>
        <v>7.0806418527122883E-3</v>
      </c>
      <c r="CL19" s="626">
        <f ca="1">'Customer Charges'!CL19</f>
        <v>7.0806418527121773E-3</v>
      </c>
      <c r="CM19" s="626">
        <f ca="1">'Customer Charges'!CM19</f>
        <v>7.0806418527122883E-3</v>
      </c>
      <c r="CN19" s="626">
        <f ca="1">'Customer Charges'!CN19</f>
        <v>7.0806418527121773E-3</v>
      </c>
      <c r="CO19" s="626">
        <f ca="1">'Customer Charges'!CO19</f>
        <v>7.0806418527122883E-3</v>
      </c>
      <c r="CP19" s="626">
        <f ca="1">'Customer Charges'!CP19</f>
        <v>7.0806418527121773E-3</v>
      </c>
      <c r="CQ19" s="626">
        <f ca="1">'Customer Charges'!CQ19</f>
        <v>7.0806418527122883E-3</v>
      </c>
      <c r="CR19" s="626">
        <f ca="1">'Customer Charges'!CR19</f>
        <v>7.2222546897664497E-3</v>
      </c>
      <c r="CS19" s="626">
        <f ca="1">'Customer Charges'!CS19</f>
        <v>7.2222546897664497E-3</v>
      </c>
      <c r="CT19" s="626">
        <f ca="1">'Customer Charges'!CT19</f>
        <v>0</v>
      </c>
      <c r="CU19" s="626">
        <f ca="1">'Customer Charges'!CU19</f>
        <v>0</v>
      </c>
      <c r="CV19" s="626">
        <f ca="1">'Customer Charges'!CV19</f>
        <v>0</v>
      </c>
      <c r="CW19" s="626">
        <f ca="1">'Customer Charges'!CW19</f>
        <v>0</v>
      </c>
      <c r="CX19" s="626">
        <f ca="1">'Customer Charges'!CX19</f>
        <v>0</v>
      </c>
      <c r="CY19" s="626">
        <f ca="1">'Customer Charges'!CY19</f>
        <v>0</v>
      </c>
      <c r="CZ19" s="626">
        <f ca="1">'Customer Charges'!CZ19</f>
        <v>0</v>
      </c>
      <c r="DA19" s="626">
        <f ca="1">'Customer Charges'!DA19</f>
        <v>0</v>
      </c>
      <c r="DB19" s="626">
        <f ca="1">'Customer Charges'!DB19</f>
        <v>0</v>
      </c>
      <c r="DC19" s="626">
        <f ca="1">'Customer Charges'!DC19</f>
        <v>0</v>
      </c>
      <c r="DD19" s="626">
        <f ca="1">'Customer Charges'!DD19</f>
        <v>0</v>
      </c>
      <c r="DE19" s="626">
        <f ca="1">'Customer Charges'!DE19</f>
        <v>0</v>
      </c>
      <c r="DF19" s="626">
        <f ca="1">'Customer Charges'!DF19</f>
        <v>0</v>
      </c>
      <c r="DG19" s="626">
        <f ca="1">'Customer Charges'!DG19</f>
        <v>0</v>
      </c>
      <c r="DH19" s="626">
        <f ca="1">'Customer Charges'!DH19</f>
        <v>0</v>
      </c>
      <c r="DI19" s="626">
        <f ca="1">'Customer Charges'!DI19</f>
        <v>0</v>
      </c>
      <c r="DJ19" s="626">
        <f ca="1">'Customer Charges'!DJ19</f>
        <v>0</v>
      </c>
      <c r="DK19" s="626">
        <f ca="1">'Customer Charges'!DK19</f>
        <v>0</v>
      </c>
      <c r="DL19" s="626">
        <f ca="1">'Customer Charges'!DL19</f>
        <v>0</v>
      </c>
      <c r="DM19" s="626">
        <f ca="1">'Customer Charges'!DM19</f>
        <v>0</v>
      </c>
      <c r="DN19" s="626">
        <f ca="1">'Customer Charges'!DN19</f>
        <v>0</v>
      </c>
      <c r="DO19" s="626">
        <f ca="1">'Customer Charges'!DO19</f>
        <v>0</v>
      </c>
      <c r="DP19" s="626">
        <f ca="1">'Customer Charges'!DP19</f>
        <v>0</v>
      </c>
      <c r="DQ19" s="626">
        <f ca="1">'Customer Charges'!DQ19</f>
        <v>0</v>
      </c>
      <c r="DR19" s="626">
        <f ca="1">'Customer Charges'!DR19</f>
        <v>0</v>
      </c>
      <c r="DS19" s="626">
        <f ca="1">'Customer Charges'!DS19</f>
        <v>0</v>
      </c>
      <c r="DT19" s="626">
        <f ca="1">'Customer Charges'!DT19</f>
        <v>0</v>
      </c>
      <c r="DU19" s="626">
        <f ca="1">'Customer Charges'!DU19</f>
        <v>0</v>
      </c>
      <c r="DV19" s="626">
        <f ca="1">'Customer Charges'!DV19</f>
        <v>0</v>
      </c>
      <c r="DW19" s="626">
        <f ca="1">'Customer Charges'!DW19</f>
        <v>0</v>
      </c>
      <c r="DX19" s="626">
        <f ca="1">'Customer Charges'!DX19</f>
        <v>0</v>
      </c>
      <c r="DY19" s="626">
        <f ca="1">'Customer Charges'!DY19</f>
        <v>0</v>
      </c>
      <c r="DZ19" s="626">
        <f ca="1">'Customer Charges'!DZ19</f>
        <v>0</v>
      </c>
      <c r="EA19" s="626">
        <f ca="1">'Customer Charges'!EA19</f>
        <v>0</v>
      </c>
      <c r="EB19" s="626">
        <f ca="1">'Customer Charges'!EB19</f>
        <v>0</v>
      </c>
      <c r="EC19" s="626">
        <f ca="1">'Customer Charges'!EC19</f>
        <v>0</v>
      </c>
      <c r="ED19" s="626">
        <f ca="1">'Customer Charges'!ED19</f>
        <v>0</v>
      </c>
      <c r="EE19" s="626">
        <f ca="1">'Customer Charges'!EE19</f>
        <v>0</v>
      </c>
      <c r="EF19" s="626">
        <f ca="1">'Customer Charges'!EF19</f>
        <v>0</v>
      </c>
      <c r="EG19" s="626">
        <f ca="1">'Customer Charges'!EG19</f>
        <v>0</v>
      </c>
      <c r="EH19" s="626">
        <f ca="1">'Customer Charges'!EH19</f>
        <v>0</v>
      </c>
      <c r="EI19" s="626">
        <f ca="1">'Customer Charges'!EI19</f>
        <v>0</v>
      </c>
      <c r="EJ19" s="626">
        <f ca="1">'Customer Charges'!EJ19</f>
        <v>0</v>
      </c>
      <c r="EK19" s="626">
        <f ca="1">'Customer Charges'!EK19</f>
        <v>0</v>
      </c>
      <c r="EL19" s="626">
        <f ca="1">'Customer Charges'!EL19</f>
        <v>0</v>
      </c>
      <c r="EM19" s="626">
        <f ca="1">'Customer Charges'!EM19</f>
        <v>0</v>
      </c>
      <c r="EN19" s="626">
        <f ca="1">'Customer Charges'!EN19</f>
        <v>0</v>
      </c>
      <c r="EO19" s="626">
        <f ca="1">'Customer Charges'!EO19</f>
        <v>0</v>
      </c>
      <c r="EP19" s="626">
        <f ca="1">'Customer Charges'!EP19</f>
        <v>0</v>
      </c>
      <c r="EQ19" s="626">
        <f ca="1">'Customer Charges'!EQ19</f>
        <v>0</v>
      </c>
      <c r="ER19" s="626">
        <f ca="1">'Customer Charges'!ER19</f>
        <v>0</v>
      </c>
      <c r="ES19" s="626">
        <f ca="1">'Customer Charges'!ES19</f>
        <v>0</v>
      </c>
      <c r="ET19" s="626">
        <f ca="1">'Customer Charges'!ET19</f>
        <v>0</v>
      </c>
      <c r="EU19" s="626">
        <f ca="1">'Customer Charges'!EU19</f>
        <v>0</v>
      </c>
      <c r="EV19" s="626">
        <f ca="1">'Customer Charges'!EV19</f>
        <v>0</v>
      </c>
      <c r="EW19" s="626">
        <f ca="1">'Customer Charges'!EW19</f>
        <v>0</v>
      </c>
      <c r="EX19" s="626">
        <f ca="1">'Customer Charges'!EX19</f>
        <v>0</v>
      </c>
      <c r="EY19" s="612"/>
      <c r="EZ19" s="86"/>
      <c r="FB19" s="612"/>
    </row>
    <row r="20" spans="1:158" ht="12.75" hidden="1" customHeight="1" outlineLevel="2">
      <c r="A20" s="303"/>
      <c r="B20" s="903" t="s">
        <v>214</v>
      </c>
      <c r="C20" s="645"/>
      <c r="D20" s="654" t="s">
        <v>1759</v>
      </c>
      <c r="AD20" s="904"/>
      <c r="AE20" s="647">
        <f>MAX(AF20:EY20)</f>
        <v>0</v>
      </c>
      <c r="AF20" s="905">
        <f>'Customer Charges'!AF21</f>
        <v>0</v>
      </c>
      <c r="AG20" s="626">
        <f>'Customer Charges'!AG21</f>
        <v>0</v>
      </c>
      <c r="AH20" s="626">
        <f>'Customer Charges'!AH21</f>
        <v>0</v>
      </c>
      <c r="AI20" s="626">
        <f>'Customer Charges'!AI21</f>
        <v>0</v>
      </c>
      <c r="AJ20" s="626">
        <f>'Customer Charges'!AJ21</f>
        <v>0</v>
      </c>
      <c r="AK20" s="626">
        <f>'Customer Charges'!AK21</f>
        <v>0</v>
      </c>
      <c r="AL20" s="626">
        <f>'Customer Charges'!AL21</f>
        <v>0</v>
      </c>
      <c r="AM20" s="626">
        <f>'Customer Charges'!AM21</f>
        <v>0</v>
      </c>
      <c r="AN20" s="626">
        <f>'Customer Charges'!AN21</f>
        <v>0</v>
      </c>
      <c r="AO20" s="626">
        <f>'Customer Charges'!AO21</f>
        <v>0</v>
      </c>
      <c r="AP20" s="626">
        <f>'Customer Charges'!AP21</f>
        <v>0</v>
      </c>
      <c r="AQ20" s="626">
        <f>'Customer Charges'!AQ21</f>
        <v>0</v>
      </c>
      <c r="AR20" s="626">
        <f>'Customer Charges'!AR21</f>
        <v>0</v>
      </c>
      <c r="AS20" s="626">
        <f>'Customer Charges'!AS21</f>
        <v>0</v>
      </c>
      <c r="AT20" s="626">
        <f>'Customer Charges'!AT21</f>
        <v>0</v>
      </c>
      <c r="AU20" s="626">
        <f>'Customer Charges'!AU21</f>
        <v>0</v>
      </c>
      <c r="AV20" s="626">
        <f>'Customer Charges'!AV21</f>
        <v>0</v>
      </c>
      <c r="AW20" s="626">
        <f>'Customer Charges'!AW21</f>
        <v>0</v>
      </c>
      <c r="AX20" s="626">
        <f>'Customer Charges'!AX21</f>
        <v>0</v>
      </c>
      <c r="AY20" s="626">
        <f>'Customer Charges'!AY21</f>
        <v>0</v>
      </c>
      <c r="AZ20" s="626">
        <f>'Customer Charges'!AZ21</f>
        <v>0</v>
      </c>
      <c r="BA20" s="626">
        <f>'Customer Charges'!BA21</f>
        <v>0</v>
      </c>
      <c r="BB20" s="626">
        <f>'Customer Charges'!BB21</f>
        <v>0</v>
      </c>
      <c r="BC20" s="626">
        <f>'Customer Charges'!BC21</f>
        <v>0</v>
      </c>
      <c r="BD20" s="626">
        <f>'Customer Charges'!BD21</f>
        <v>0</v>
      </c>
      <c r="BE20" s="626">
        <f>'Customer Charges'!BE21</f>
        <v>0</v>
      </c>
      <c r="BF20" s="626">
        <f>'Customer Charges'!BF21</f>
        <v>0</v>
      </c>
      <c r="BG20" s="626">
        <f>'Customer Charges'!BG21</f>
        <v>0</v>
      </c>
      <c r="BH20" s="626">
        <f>'Customer Charges'!BH21</f>
        <v>0</v>
      </c>
      <c r="BI20" s="626">
        <f>'Customer Charges'!BI21</f>
        <v>0</v>
      </c>
      <c r="BJ20" s="626">
        <f>'Customer Charges'!BJ21</f>
        <v>0</v>
      </c>
      <c r="BK20" s="626">
        <f>'Customer Charges'!BK21</f>
        <v>0</v>
      </c>
      <c r="BL20" s="626">
        <f>'Customer Charges'!BL21</f>
        <v>0</v>
      </c>
      <c r="BM20" s="626">
        <f>'Customer Charges'!BM21</f>
        <v>0</v>
      </c>
      <c r="BN20" s="626">
        <f>'Customer Charges'!BN21</f>
        <v>0</v>
      </c>
      <c r="BO20" s="626">
        <f>'Customer Charges'!BO21</f>
        <v>0</v>
      </c>
      <c r="BP20" s="626">
        <f>'Customer Charges'!BP21</f>
        <v>0</v>
      </c>
      <c r="BQ20" s="626">
        <f>'Customer Charges'!BQ21</f>
        <v>0</v>
      </c>
      <c r="BR20" s="626">
        <f>'Customer Charges'!BR21</f>
        <v>0</v>
      </c>
      <c r="BS20" s="626">
        <f>'Customer Charges'!BS21</f>
        <v>0</v>
      </c>
      <c r="BT20" s="626">
        <f>'Customer Charges'!BT21</f>
        <v>0</v>
      </c>
      <c r="BU20" s="626">
        <f>'Customer Charges'!BU21</f>
        <v>0</v>
      </c>
      <c r="BV20" s="626">
        <f>'Customer Charges'!BV21</f>
        <v>0</v>
      </c>
      <c r="BW20" s="626">
        <f>'Customer Charges'!BW21</f>
        <v>0</v>
      </c>
      <c r="BX20" s="626">
        <f>'Customer Charges'!BX21</f>
        <v>0</v>
      </c>
      <c r="BY20" s="626">
        <f>'Customer Charges'!BY21</f>
        <v>0</v>
      </c>
      <c r="BZ20" s="626">
        <f>'Customer Charges'!BZ21</f>
        <v>0</v>
      </c>
      <c r="CA20" s="626">
        <f>'Customer Charges'!CA21</f>
        <v>0</v>
      </c>
      <c r="CB20" s="626">
        <f>'Customer Charges'!CB21</f>
        <v>0</v>
      </c>
      <c r="CC20" s="626">
        <f>'Customer Charges'!CC21</f>
        <v>0</v>
      </c>
      <c r="CD20" s="626">
        <f>'Customer Charges'!CD21</f>
        <v>0</v>
      </c>
      <c r="CE20" s="626">
        <f>'Customer Charges'!CE21</f>
        <v>0</v>
      </c>
      <c r="CF20" s="626">
        <f>'Customer Charges'!CF21</f>
        <v>0</v>
      </c>
      <c r="CG20" s="626">
        <f>'Customer Charges'!CG21</f>
        <v>0</v>
      </c>
      <c r="CH20" s="626">
        <f>'Customer Charges'!CH21</f>
        <v>0</v>
      </c>
      <c r="CI20" s="626">
        <f>'Customer Charges'!CI21</f>
        <v>0</v>
      </c>
      <c r="CJ20" s="626">
        <f>'Customer Charges'!CJ21</f>
        <v>0</v>
      </c>
      <c r="CK20" s="626">
        <f>'Customer Charges'!CK21</f>
        <v>0</v>
      </c>
      <c r="CL20" s="626">
        <f>'Customer Charges'!CL21</f>
        <v>0</v>
      </c>
      <c r="CM20" s="626">
        <f>'Customer Charges'!CM21</f>
        <v>0</v>
      </c>
      <c r="CN20" s="626">
        <f>'Customer Charges'!CN21</f>
        <v>0</v>
      </c>
      <c r="CO20" s="626">
        <f>'Customer Charges'!CO21</f>
        <v>0</v>
      </c>
      <c r="CP20" s="626">
        <f>'Customer Charges'!CP21</f>
        <v>0</v>
      </c>
      <c r="CQ20" s="626">
        <f>'Customer Charges'!CQ21</f>
        <v>0</v>
      </c>
      <c r="CR20" s="626">
        <f>'Customer Charges'!CR21</f>
        <v>0</v>
      </c>
      <c r="CS20" s="626">
        <f>'Customer Charges'!CS21</f>
        <v>0</v>
      </c>
      <c r="CT20" s="626">
        <f>'Customer Charges'!CT21</f>
        <v>0</v>
      </c>
      <c r="CU20" s="626">
        <f>'Customer Charges'!CU21</f>
        <v>0</v>
      </c>
      <c r="CV20" s="626">
        <f>'Customer Charges'!CV21</f>
        <v>0</v>
      </c>
      <c r="CW20" s="626">
        <f>'Customer Charges'!CW21</f>
        <v>0</v>
      </c>
      <c r="CX20" s="626">
        <f>'Customer Charges'!CX21</f>
        <v>0</v>
      </c>
      <c r="CY20" s="626">
        <f>'Customer Charges'!CY21</f>
        <v>0</v>
      </c>
      <c r="CZ20" s="626">
        <f>'Customer Charges'!CZ21</f>
        <v>0</v>
      </c>
      <c r="DA20" s="626">
        <f>'Customer Charges'!DA21</f>
        <v>0</v>
      </c>
      <c r="DB20" s="626">
        <f>'Customer Charges'!DB21</f>
        <v>0</v>
      </c>
      <c r="DC20" s="626">
        <f>'Customer Charges'!DC21</f>
        <v>0</v>
      </c>
      <c r="DD20" s="626">
        <f>'Customer Charges'!DD21</f>
        <v>0</v>
      </c>
      <c r="DE20" s="626">
        <f>'Customer Charges'!DE21</f>
        <v>0</v>
      </c>
      <c r="DF20" s="626">
        <f>'Customer Charges'!DF21</f>
        <v>0</v>
      </c>
      <c r="DG20" s="626">
        <f>'Customer Charges'!DG21</f>
        <v>0</v>
      </c>
      <c r="DH20" s="626">
        <f>'Customer Charges'!DH21</f>
        <v>0</v>
      </c>
      <c r="DI20" s="626">
        <f>'Customer Charges'!DI21</f>
        <v>0</v>
      </c>
      <c r="DJ20" s="626">
        <f>'Customer Charges'!DJ21</f>
        <v>0</v>
      </c>
      <c r="DK20" s="626">
        <f>'Customer Charges'!DK21</f>
        <v>0</v>
      </c>
      <c r="DL20" s="626">
        <f>'Customer Charges'!DL21</f>
        <v>0</v>
      </c>
      <c r="DM20" s="626">
        <f>'Customer Charges'!DM21</f>
        <v>0</v>
      </c>
      <c r="DN20" s="626">
        <f>'Customer Charges'!DN21</f>
        <v>0</v>
      </c>
      <c r="DO20" s="626">
        <f>'Customer Charges'!DO21</f>
        <v>0</v>
      </c>
      <c r="DP20" s="626">
        <f>'Customer Charges'!DP21</f>
        <v>0</v>
      </c>
      <c r="DQ20" s="626">
        <f>'Customer Charges'!DQ21</f>
        <v>0</v>
      </c>
      <c r="DR20" s="626">
        <f>'Customer Charges'!DR21</f>
        <v>0</v>
      </c>
      <c r="DS20" s="626">
        <f>'Customer Charges'!DS21</f>
        <v>0</v>
      </c>
      <c r="DT20" s="626">
        <f>'Customer Charges'!DT21</f>
        <v>0</v>
      </c>
      <c r="DU20" s="626">
        <f>'Customer Charges'!DU21</f>
        <v>0</v>
      </c>
      <c r="DV20" s="626">
        <f>'Customer Charges'!DV21</f>
        <v>0</v>
      </c>
      <c r="DW20" s="626">
        <f>'Customer Charges'!DW21</f>
        <v>0</v>
      </c>
      <c r="DX20" s="626">
        <f>'Customer Charges'!DX21</f>
        <v>0</v>
      </c>
      <c r="DY20" s="626">
        <f>'Customer Charges'!DY21</f>
        <v>0</v>
      </c>
      <c r="DZ20" s="626">
        <f>'Customer Charges'!DZ21</f>
        <v>0</v>
      </c>
      <c r="EA20" s="626">
        <f>'Customer Charges'!EA21</f>
        <v>0</v>
      </c>
      <c r="EB20" s="626">
        <f>'Customer Charges'!EB21</f>
        <v>0</v>
      </c>
      <c r="EC20" s="626">
        <f>'Customer Charges'!EC21</f>
        <v>0</v>
      </c>
      <c r="ED20" s="626">
        <f>'Customer Charges'!ED21</f>
        <v>0</v>
      </c>
      <c r="EE20" s="626">
        <f>'Customer Charges'!EE21</f>
        <v>0</v>
      </c>
      <c r="EF20" s="626">
        <f>'Customer Charges'!EF21</f>
        <v>0</v>
      </c>
      <c r="EG20" s="626">
        <f>'Customer Charges'!EG21</f>
        <v>0</v>
      </c>
      <c r="EH20" s="626">
        <f>'Customer Charges'!EH21</f>
        <v>0</v>
      </c>
      <c r="EI20" s="626">
        <f>'Customer Charges'!EI21</f>
        <v>0</v>
      </c>
      <c r="EJ20" s="626">
        <f>'Customer Charges'!EJ21</f>
        <v>0</v>
      </c>
      <c r="EK20" s="626">
        <f>'Customer Charges'!EK21</f>
        <v>0</v>
      </c>
      <c r="EL20" s="626">
        <f>'Customer Charges'!EL21</f>
        <v>0</v>
      </c>
      <c r="EM20" s="626">
        <f>'Customer Charges'!EM21</f>
        <v>0</v>
      </c>
      <c r="EN20" s="626">
        <f>'Customer Charges'!EN21</f>
        <v>0</v>
      </c>
      <c r="EO20" s="626">
        <f>'Customer Charges'!EO21</f>
        <v>0</v>
      </c>
      <c r="EP20" s="626">
        <f>'Customer Charges'!EP21</f>
        <v>0</v>
      </c>
      <c r="EQ20" s="626">
        <f>'Customer Charges'!EQ21</f>
        <v>0</v>
      </c>
      <c r="ER20" s="626">
        <f>'Customer Charges'!ER21</f>
        <v>0</v>
      </c>
      <c r="ES20" s="626">
        <f>'Customer Charges'!ES21</f>
        <v>0</v>
      </c>
      <c r="ET20" s="626">
        <f>'Customer Charges'!ET21</f>
        <v>0</v>
      </c>
      <c r="EU20" s="626">
        <f>'Customer Charges'!EU21</f>
        <v>0</v>
      </c>
      <c r="EV20" s="626">
        <f>'Customer Charges'!EV21</f>
        <v>0</v>
      </c>
      <c r="EW20" s="906">
        <f>'Customer Charges'!EW21</f>
        <v>0</v>
      </c>
      <c r="EX20" s="906">
        <f>'Customer Charges'!EX21</f>
        <v>0</v>
      </c>
      <c r="EY20" s="612"/>
      <c r="EZ20" s="86"/>
      <c r="FB20" s="612"/>
    </row>
    <row r="21" spans="1:158" ht="12.75" hidden="1" customHeight="1" outlineLevel="2" thickBot="1">
      <c r="A21" s="303"/>
      <c r="B21" s="907">
        <f>IF(AE16=0,"N/A",AE24/AE16)</f>
        <v>0</v>
      </c>
      <c r="C21" s="645"/>
      <c r="D21" s="848" t="s">
        <v>1460</v>
      </c>
      <c r="AD21" s="908">
        <f ca="1">IF(AE21=0,0,(AE21-AE17)/AE21)</f>
        <v>0.25329830521343349</v>
      </c>
      <c r="AE21" s="648">
        <f ca="1">SUM(AF21:EY21)</f>
        <v>6141892.0203507654</v>
      </c>
      <c r="AF21" s="909">
        <f ca="1">SUMIF('Final Price'!$V$14:$V$114,$AD14,'Final Price'!AF$14:AF$114)</f>
        <v>0</v>
      </c>
      <c r="AG21" s="910">
        <f ca="1">SUMIF('Final Price'!$V$14:$V$114,$AD14,'Final Price'!AG$14:AG$114)</f>
        <v>51763.140849771356</v>
      </c>
      <c r="AH21" s="910">
        <f ca="1">SUMIF('Final Price'!$V$14:$V$114,$AD14,'Final Price'!AH$14:AH$114)</f>
        <v>66058.257058193878</v>
      </c>
      <c r="AI21" s="910">
        <f ca="1">SUMIF('Final Price'!$V$14:$V$114,$AD14,'Final Price'!AI$14:AI$114)</f>
        <v>3164326.3019181648</v>
      </c>
      <c r="AJ21" s="910">
        <f ca="1">SUMIF('Final Price'!$V$14:$V$114,$AD14,'Final Price'!AJ$14:AJ$114)</f>
        <v>85246.642594261677</v>
      </c>
      <c r="AK21" s="910">
        <f ca="1">SUMIF('Final Price'!$V$14:$V$114,$AD14,'Final Price'!AK$14:AK$114)</f>
        <v>181133.66213620274</v>
      </c>
      <c r="AL21" s="910">
        <f ca="1">SUMIF('Final Price'!$V$14:$V$114,$AD14,'Final Price'!AL$14:AL$114)</f>
        <v>76595.513843514127</v>
      </c>
      <c r="AM21" s="910">
        <f ca="1">SUMIF('Final Price'!$V$14:$V$114,$AD14,'Final Price'!AM$14:AM$114)</f>
        <v>76595.513843514127</v>
      </c>
      <c r="AN21" s="910">
        <f ca="1">SUMIF('Final Price'!$V$14:$V$114,$AD14,'Final Price'!AN$14:AN$114)</f>
        <v>41240.029606203374</v>
      </c>
      <c r="AO21" s="910">
        <f ca="1">SUMIF('Final Price'!$V$14:$V$114,$AD14,'Final Price'!AO$14:AO$114)</f>
        <v>41240.029606202683</v>
      </c>
      <c r="AP21" s="910">
        <f ca="1">SUMIF('Final Price'!$V$14:$V$114,$AD14,'Final Price'!AP$14:AP$114)</f>
        <v>41240.029606202683</v>
      </c>
      <c r="AQ21" s="910">
        <f ca="1">SUMIF('Final Price'!$V$14:$V$114,$AD14,'Final Price'!AQ$14:AQ$114)</f>
        <v>40176.686633308658</v>
      </c>
      <c r="AR21" s="910">
        <f ca="1">SUMIF('Final Price'!$V$14:$V$114,$AD14,'Final Price'!AR$14:AR$114)</f>
        <v>40176.686633307967</v>
      </c>
      <c r="AS21" s="910">
        <f ca="1">SUMIF('Final Price'!$V$14:$V$114,$AD14,'Final Price'!AS$14:AS$114)</f>
        <v>40176.686633308658</v>
      </c>
      <c r="AT21" s="910">
        <f ca="1">SUMIF('Final Price'!$V$14:$V$114,$AD14,'Final Price'!AT$14:AT$114)</f>
        <v>40176.686633307967</v>
      </c>
      <c r="AU21" s="910">
        <f ca="1">SUMIF('Final Price'!$V$14:$V$114,$AD14,'Final Price'!AU$14:AU$114)</f>
        <v>40176.686633307967</v>
      </c>
      <c r="AV21" s="910">
        <f ca="1">SUMIF('Final Price'!$V$14:$V$114,$AD14,'Final Price'!AV$14:AV$114)</f>
        <v>40980.220365974405</v>
      </c>
      <c r="AW21" s="910">
        <f ca="1">SUMIF('Final Price'!$V$14:$V$114,$AD14,'Final Price'!AW$14:AW$114)</f>
        <v>40980.220365974405</v>
      </c>
      <c r="AX21" s="910">
        <f ca="1">SUMIF('Final Price'!$V$14:$V$114,$AD14,'Final Price'!AX$14:AX$114)</f>
        <v>40980.220365973721</v>
      </c>
      <c r="AY21" s="910">
        <f ca="1">SUMIF('Final Price'!$V$14:$V$114,$AD14,'Final Price'!AY$14:AY$114)</f>
        <v>40980.220365974405</v>
      </c>
      <c r="AZ21" s="910">
        <f ca="1">SUMIF('Final Price'!$V$14:$V$114,$AD14,'Final Price'!AZ$14:AZ$114)</f>
        <v>40980.220365973721</v>
      </c>
      <c r="BA21" s="910">
        <f ca="1">SUMIF('Final Price'!$V$14:$V$114,$AD14,'Final Price'!BA$14:BA$114)</f>
        <v>40980.220365974405</v>
      </c>
      <c r="BB21" s="910">
        <f ca="1">SUMIF('Final Price'!$V$14:$V$114,$AD14,'Final Price'!BB$14:BB$114)</f>
        <v>40980.220365974405</v>
      </c>
      <c r="BC21" s="910">
        <f ca="1">SUMIF('Final Price'!$V$14:$V$114,$AD14,'Final Price'!BC$14:BC$114)</f>
        <v>40980.220365973721</v>
      </c>
      <c r="BD21" s="910">
        <f ca="1">SUMIF('Final Price'!$V$14:$V$114,$AD14,'Final Price'!BD$14:BD$114)</f>
        <v>40980.220365975081</v>
      </c>
      <c r="BE21" s="910">
        <f ca="1">SUMIF('Final Price'!$V$14:$V$114,$AD14,'Final Price'!BE$14:BE$114)</f>
        <v>40980.220365973721</v>
      </c>
      <c r="BF21" s="910">
        <f ca="1">SUMIF('Final Price'!$V$14:$V$114,$AD14,'Final Price'!BF$14:BF$114)</f>
        <v>40980.220365974405</v>
      </c>
      <c r="BG21" s="910">
        <f ca="1">SUMIF('Final Price'!$V$14:$V$114,$AD14,'Final Price'!BG$14:BG$114)</f>
        <v>40980.220365973721</v>
      </c>
      <c r="BH21" s="910">
        <f ca="1">SUMIF('Final Price'!$V$14:$V$114,$AD14,'Final Price'!BH$14:BH$114)</f>
        <v>41799.824773294327</v>
      </c>
      <c r="BI21" s="910">
        <f ca="1">SUMIF('Final Price'!$V$14:$V$114,$AD14,'Final Price'!BI$14:BI$114)</f>
        <v>41799.824773294327</v>
      </c>
      <c r="BJ21" s="910">
        <f ca="1">SUMIF('Final Price'!$V$14:$V$114,$AD14,'Final Price'!BJ$14:BJ$114)</f>
        <v>41799.824773294327</v>
      </c>
      <c r="BK21" s="910">
        <f ca="1">SUMIF('Final Price'!$V$14:$V$114,$AD14,'Final Price'!BK$14:BK$114)</f>
        <v>41799.824773294327</v>
      </c>
      <c r="BL21" s="910">
        <f ca="1">SUMIF('Final Price'!$V$14:$V$114,$AD14,'Final Price'!BL$14:BL$114)</f>
        <v>41799.824773294327</v>
      </c>
      <c r="BM21" s="910">
        <f ca="1">SUMIF('Final Price'!$V$14:$V$114,$AD14,'Final Price'!BM$14:BM$114)</f>
        <v>41799.824773293629</v>
      </c>
      <c r="BN21" s="910">
        <f ca="1">SUMIF('Final Price'!$V$14:$V$114,$AD14,'Final Price'!BN$14:BN$114)</f>
        <v>41799.824773294327</v>
      </c>
      <c r="BO21" s="910">
        <f ca="1">SUMIF('Final Price'!$V$14:$V$114,$AD14,'Final Price'!BO$14:BO$114)</f>
        <v>41799.824773294327</v>
      </c>
      <c r="BP21" s="910">
        <f ca="1">SUMIF('Final Price'!$V$14:$V$114,$AD14,'Final Price'!BP$14:BP$114)</f>
        <v>41799.824773294327</v>
      </c>
      <c r="BQ21" s="910">
        <f ca="1">SUMIF('Final Price'!$V$14:$V$114,$AD14,'Final Price'!BQ$14:BQ$114)</f>
        <v>41799.824773294327</v>
      </c>
      <c r="BR21" s="910">
        <f ca="1">SUMIF('Final Price'!$V$14:$V$114,$AD14,'Final Price'!BR$14:BR$114)</f>
        <v>41799.824773294327</v>
      </c>
      <c r="BS21" s="910">
        <f ca="1">SUMIF('Final Price'!$V$14:$V$114,$AD14,'Final Price'!BS$14:BS$114)</f>
        <v>41799.824773294327</v>
      </c>
      <c r="BT21" s="910">
        <f ca="1">SUMIF('Final Price'!$V$14:$V$114,$AD14,'Final Price'!BT$14:BT$114)</f>
        <v>42635.821268759333</v>
      </c>
      <c r="BU21" s="910">
        <f ca="1">SUMIF('Final Price'!$V$14:$V$114,$AD14,'Final Price'!BU$14:BU$114)</f>
        <v>42635.821268759333</v>
      </c>
      <c r="BV21" s="910">
        <f ca="1">SUMIF('Final Price'!$V$14:$V$114,$AD14,'Final Price'!BV$14:BV$114)</f>
        <v>42635.821268759333</v>
      </c>
      <c r="BW21" s="910">
        <f ca="1">SUMIF('Final Price'!$V$14:$V$114,$AD14,'Final Price'!BW$14:BW$114)</f>
        <v>42635.821268759333</v>
      </c>
      <c r="BX21" s="910">
        <f ca="1">SUMIF('Final Price'!$V$14:$V$114,$AD14,'Final Price'!BX$14:BX$114)</f>
        <v>42635.821268759333</v>
      </c>
      <c r="BY21" s="910">
        <f ca="1">SUMIF('Final Price'!$V$14:$V$114,$AD14,'Final Price'!BY$14:BY$114)</f>
        <v>42635.821268759333</v>
      </c>
      <c r="BZ21" s="910">
        <f ca="1">SUMIF('Final Price'!$V$14:$V$114,$AD14,'Final Price'!BZ$14:BZ$114)</f>
        <v>42635.82126876001</v>
      </c>
      <c r="CA21" s="910">
        <f ca="1">SUMIF('Final Price'!$V$14:$V$114,$AD14,'Final Price'!CA$14:CA$114)</f>
        <v>42635.821268759333</v>
      </c>
      <c r="CB21" s="910">
        <f ca="1">SUMIF('Final Price'!$V$14:$V$114,$AD14,'Final Price'!CB$14:CB$114)</f>
        <v>42635.821268759333</v>
      </c>
      <c r="CC21" s="910">
        <f ca="1">SUMIF('Final Price'!$V$14:$V$114,$AD14,'Final Price'!CC$14:CC$114)</f>
        <v>42635.821268759333</v>
      </c>
      <c r="CD21" s="910">
        <f ca="1">SUMIF('Final Price'!$V$14:$V$114,$AD14,'Final Price'!CD$14:CD$114)</f>
        <v>42635.821268759333</v>
      </c>
      <c r="CE21" s="910">
        <f ca="1">SUMIF('Final Price'!$V$14:$V$114,$AD14,'Final Price'!CE$14:CE$114)</f>
        <v>42635.821268759333</v>
      </c>
      <c r="CF21" s="910">
        <f ca="1">SUMIF('Final Price'!$V$14:$V$114,$AD14,'Final Price'!CF$14:CF$114)</f>
        <v>43488.537694135222</v>
      </c>
      <c r="CG21" s="910">
        <f ca="1">SUMIF('Final Price'!$V$14:$V$114,$AD14,'Final Price'!CG$14:CG$114)</f>
        <v>43488.537694134546</v>
      </c>
      <c r="CH21" s="910">
        <f ca="1">SUMIF('Final Price'!$V$14:$V$114,$AD14,'Final Price'!CH$14:CH$114)</f>
        <v>43488.537694135222</v>
      </c>
      <c r="CI21" s="910">
        <f ca="1">SUMIF('Final Price'!$V$14:$V$114,$AD14,'Final Price'!CI$14:CI$114)</f>
        <v>43488.537694134546</v>
      </c>
      <c r="CJ21" s="910">
        <f ca="1">SUMIF('Final Price'!$V$14:$V$114,$AD14,'Final Price'!CJ$14:CJ$114)</f>
        <v>43488.537694135222</v>
      </c>
      <c r="CK21" s="910">
        <f ca="1">SUMIF('Final Price'!$V$14:$V$114,$AD14,'Final Price'!CK$14:CK$114)</f>
        <v>43488.537694135222</v>
      </c>
      <c r="CL21" s="910">
        <f ca="1">SUMIF('Final Price'!$V$14:$V$114,$AD14,'Final Price'!CL$14:CL$114)</f>
        <v>43488.537694134546</v>
      </c>
      <c r="CM21" s="910">
        <f ca="1">SUMIF('Final Price'!$V$14:$V$114,$AD14,'Final Price'!CM$14:CM$114)</f>
        <v>43488.537694135222</v>
      </c>
      <c r="CN21" s="910">
        <f ca="1">SUMIF('Final Price'!$V$14:$V$114,$AD14,'Final Price'!CN$14:CN$114)</f>
        <v>43488.537694134546</v>
      </c>
      <c r="CO21" s="910">
        <f ca="1">SUMIF('Final Price'!$V$14:$V$114,$AD14,'Final Price'!CO$14:CO$114)</f>
        <v>43488.537694135222</v>
      </c>
      <c r="CP21" s="910">
        <f ca="1">SUMIF('Final Price'!$V$14:$V$114,$AD14,'Final Price'!CP$14:CP$114)</f>
        <v>43488.537694134546</v>
      </c>
      <c r="CQ21" s="910">
        <f ca="1">SUMIF('Final Price'!$V$14:$V$114,$AD14,'Final Price'!CQ$14:CQ$114)</f>
        <v>43488.537694135222</v>
      </c>
      <c r="CR21" s="910">
        <f ca="1">SUMIF('Final Price'!$V$14:$V$114,$AD14,'Final Price'!CR$14:CR$114)</f>
        <v>44358.308448017407</v>
      </c>
      <c r="CS21" s="910">
        <f ca="1">SUMIF('Final Price'!$V$14:$V$114,$AD14,'Final Price'!CS$14:CS$114)</f>
        <v>44358.308448017407</v>
      </c>
      <c r="CT21" s="910">
        <f ca="1">SUMIF('Final Price'!$V$14:$V$114,$AD14,'Final Price'!CT$14:CT$114)</f>
        <v>0</v>
      </c>
      <c r="CU21" s="910">
        <f ca="1">SUMIF('Final Price'!$V$14:$V$114,$AD14,'Final Price'!CU$14:CU$114)</f>
        <v>0</v>
      </c>
      <c r="CV21" s="910">
        <f ca="1">SUMIF('Final Price'!$V$14:$V$114,$AD14,'Final Price'!CV$14:CV$114)</f>
        <v>0</v>
      </c>
      <c r="CW21" s="910">
        <f ca="1">SUMIF('Final Price'!$V$14:$V$114,$AD14,'Final Price'!CW$14:CW$114)</f>
        <v>0</v>
      </c>
      <c r="CX21" s="910">
        <f ca="1">SUMIF('Final Price'!$V$14:$V$114,$AD14,'Final Price'!CX$14:CX$114)</f>
        <v>0</v>
      </c>
      <c r="CY21" s="910">
        <f ca="1">SUMIF('Final Price'!$V$14:$V$114,$AD14,'Final Price'!CY$14:CY$114)</f>
        <v>0</v>
      </c>
      <c r="CZ21" s="910">
        <f ca="1">SUMIF('Final Price'!$V$14:$V$114,$AD14,'Final Price'!CZ$14:CZ$114)</f>
        <v>0</v>
      </c>
      <c r="DA21" s="910">
        <f ca="1">SUMIF('Final Price'!$V$14:$V$114,$AD14,'Final Price'!DA$14:DA$114)</f>
        <v>0</v>
      </c>
      <c r="DB21" s="910">
        <f ca="1">SUMIF('Final Price'!$V$14:$V$114,$AD14,'Final Price'!DB$14:DB$114)</f>
        <v>0</v>
      </c>
      <c r="DC21" s="910">
        <f ca="1">SUMIF('Final Price'!$V$14:$V$114,$AD14,'Final Price'!DC$14:DC$114)</f>
        <v>0</v>
      </c>
      <c r="DD21" s="910">
        <f ca="1">SUMIF('Final Price'!$V$14:$V$114,$AD14,'Final Price'!DD$14:DD$114)</f>
        <v>0</v>
      </c>
      <c r="DE21" s="910">
        <f ca="1">SUMIF('Final Price'!$V$14:$V$114,$AD14,'Final Price'!DE$14:DE$114)</f>
        <v>0</v>
      </c>
      <c r="DF21" s="910">
        <f ca="1">SUMIF('Final Price'!$V$14:$V$114,$AD14,'Final Price'!DF$14:DF$114)</f>
        <v>0</v>
      </c>
      <c r="DG21" s="910">
        <f ca="1">SUMIF('Final Price'!$V$14:$V$114,$AD14,'Final Price'!DG$14:DG$114)</f>
        <v>0</v>
      </c>
      <c r="DH21" s="910">
        <f ca="1">SUMIF('Final Price'!$V$14:$V$114,$AD14,'Final Price'!DH$14:DH$114)</f>
        <v>0</v>
      </c>
      <c r="DI21" s="910">
        <f ca="1">SUMIF('Final Price'!$V$14:$V$114,$AD14,'Final Price'!DI$14:DI$114)</f>
        <v>0</v>
      </c>
      <c r="DJ21" s="910">
        <f ca="1">SUMIF('Final Price'!$V$14:$V$114,$AD14,'Final Price'!DJ$14:DJ$114)</f>
        <v>0</v>
      </c>
      <c r="DK21" s="910">
        <f ca="1">SUMIF('Final Price'!$V$14:$V$114,$AD14,'Final Price'!DK$14:DK$114)</f>
        <v>0</v>
      </c>
      <c r="DL21" s="910">
        <f ca="1">SUMIF('Final Price'!$V$14:$V$114,$AD14,'Final Price'!DL$14:DL$114)</f>
        <v>0</v>
      </c>
      <c r="DM21" s="910">
        <f ca="1">SUMIF('Final Price'!$V$14:$V$114,$AD14,'Final Price'!DM$14:DM$114)</f>
        <v>0</v>
      </c>
      <c r="DN21" s="910">
        <f ca="1">SUMIF('Final Price'!$V$14:$V$114,$AD14,'Final Price'!DN$14:DN$114)</f>
        <v>0</v>
      </c>
      <c r="DO21" s="910">
        <f ca="1">SUMIF('Final Price'!$V$14:$V$114,$AD14,'Final Price'!DO$14:DO$114)</f>
        <v>0</v>
      </c>
      <c r="DP21" s="910">
        <f ca="1">SUMIF('Final Price'!$V$14:$V$114,$AD14,'Final Price'!DP$14:DP$114)</f>
        <v>0</v>
      </c>
      <c r="DQ21" s="910">
        <f ca="1">SUMIF('Final Price'!$V$14:$V$114,$AD14,'Final Price'!DQ$14:DQ$114)</f>
        <v>0</v>
      </c>
      <c r="DR21" s="910">
        <f ca="1">SUMIF('Final Price'!$V$14:$V$114,$AD14,'Final Price'!DR$14:DR$114)</f>
        <v>0</v>
      </c>
      <c r="DS21" s="910">
        <f ca="1">SUMIF('Final Price'!$V$14:$V$114,$AD14,'Final Price'!DS$14:DS$114)</f>
        <v>0</v>
      </c>
      <c r="DT21" s="910">
        <f ca="1">SUMIF('Final Price'!$V$14:$V$114,$AD14,'Final Price'!DT$14:DT$114)</f>
        <v>0</v>
      </c>
      <c r="DU21" s="910">
        <f ca="1">SUMIF('Final Price'!$V$14:$V$114,$AD14,'Final Price'!DU$14:DU$114)</f>
        <v>0</v>
      </c>
      <c r="DV21" s="910">
        <f ca="1">SUMIF('Final Price'!$V$14:$V$114,$AD14,'Final Price'!DV$14:DV$114)</f>
        <v>0</v>
      </c>
      <c r="DW21" s="910">
        <f ca="1">SUMIF('Final Price'!$V$14:$V$114,$AD14,'Final Price'!DW$14:DW$114)</f>
        <v>0</v>
      </c>
      <c r="DX21" s="910">
        <f ca="1">SUMIF('Final Price'!$V$14:$V$114,$AD14,'Final Price'!DX$14:DX$114)</f>
        <v>0</v>
      </c>
      <c r="DY21" s="910">
        <f ca="1">SUMIF('Final Price'!$V$14:$V$114,$AD14,'Final Price'!DY$14:DY$114)</f>
        <v>0</v>
      </c>
      <c r="DZ21" s="910">
        <f ca="1">SUMIF('Final Price'!$V$14:$V$114,$AD14,'Final Price'!DZ$14:DZ$114)</f>
        <v>0</v>
      </c>
      <c r="EA21" s="910">
        <f ca="1">SUMIF('Final Price'!$V$14:$V$114,$AD14,'Final Price'!EA$14:EA$114)</f>
        <v>0</v>
      </c>
      <c r="EB21" s="910">
        <f ca="1">SUMIF('Final Price'!$V$14:$V$114,$AD14,'Final Price'!EB$14:EB$114)</f>
        <v>0</v>
      </c>
      <c r="EC21" s="910">
        <f ca="1">SUMIF('Final Price'!$V$14:$V$114,$AD14,'Final Price'!EC$14:EC$114)</f>
        <v>0</v>
      </c>
      <c r="ED21" s="910">
        <f ca="1">SUMIF('Final Price'!$V$14:$V$114,$AD14,'Final Price'!ED$14:ED$114)</f>
        <v>0</v>
      </c>
      <c r="EE21" s="910">
        <f ca="1">SUMIF('Final Price'!$V$14:$V$114,$AD14,'Final Price'!EE$14:EE$114)</f>
        <v>0</v>
      </c>
      <c r="EF21" s="910">
        <f ca="1">SUMIF('Final Price'!$V$14:$V$114,$AD14,'Final Price'!EF$14:EF$114)</f>
        <v>0</v>
      </c>
      <c r="EG21" s="910">
        <f ca="1">SUMIF('Final Price'!$V$14:$V$114,$AD14,'Final Price'!EG$14:EG$114)</f>
        <v>0</v>
      </c>
      <c r="EH21" s="910">
        <f ca="1">SUMIF('Final Price'!$V$14:$V$114,$AD14,'Final Price'!EH$14:EH$114)</f>
        <v>0</v>
      </c>
      <c r="EI21" s="910">
        <f ca="1">SUMIF('Final Price'!$V$14:$V$114,$AD14,'Final Price'!EI$14:EI$114)</f>
        <v>0</v>
      </c>
      <c r="EJ21" s="910">
        <f ca="1">SUMIF('Final Price'!$V$14:$V$114,$AD14,'Final Price'!EJ$14:EJ$114)</f>
        <v>0</v>
      </c>
      <c r="EK21" s="910">
        <f ca="1">SUMIF('Final Price'!$V$14:$V$114,$AD14,'Final Price'!EK$14:EK$114)</f>
        <v>0</v>
      </c>
      <c r="EL21" s="910">
        <f ca="1">SUMIF('Final Price'!$V$14:$V$114,$AD14,'Final Price'!EL$14:EL$114)</f>
        <v>0</v>
      </c>
      <c r="EM21" s="910">
        <f ca="1">SUMIF('Final Price'!$V$14:$V$114,$AD14,'Final Price'!EM$14:EM$114)</f>
        <v>0</v>
      </c>
      <c r="EN21" s="910">
        <f ca="1">SUMIF('Final Price'!$V$14:$V$114,$AD14,'Final Price'!EN$14:EN$114)</f>
        <v>0</v>
      </c>
      <c r="EO21" s="910">
        <f ca="1">SUMIF('Final Price'!$V$14:$V$114,$AD14,'Final Price'!EO$14:EO$114)</f>
        <v>0</v>
      </c>
      <c r="EP21" s="910">
        <f ca="1">SUMIF('Final Price'!$V$14:$V$114,$AD14,'Final Price'!EP$14:EP$114)</f>
        <v>0</v>
      </c>
      <c r="EQ21" s="910">
        <f ca="1">SUMIF('Final Price'!$V$14:$V$114,$AD14,'Final Price'!EQ$14:EQ$114)</f>
        <v>0</v>
      </c>
      <c r="ER21" s="910">
        <f ca="1">SUMIF('Final Price'!$V$14:$V$114,$AD14,'Final Price'!ER$14:ER$114)</f>
        <v>0</v>
      </c>
      <c r="ES21" s="910">
        <f ca="1">SUMIF('Final Price'!$V$14:$V$114,$AD14,'Final Price'!ES$14:ES$114)</f>
        <v>0</v>
      </c>
      <c r="ET21" s="910">
        <f ca="1">SUMIF('Final Price'!$V$14:$V$114,$AD14,'Final Price'!ET$14:ET$114)</f>
        <v>0</v>
      </c>
      <c r="EU21" s="910">
        <f ca="1">SUMIF('Final Price'!$V$14:$V$114,$AD14,'Final Price'!EU$14:EU$114)</f>
        <v>0</v>
      </c>
      <c r="EV21" s="910">
        <f ca="1">SUMIF('Final Price'!$V$14:$V$114,$AD14,'Final Price'!EV$14:EV$114)</f>
        <v>0</v>
      </c>
      <c r="EW21" s="911">
        <f ca="1">SUMIF('Final Price'!$V$14:$V$114,$AD14,'Final Price'!EW$14:EW$114)</f>
        <v>0</v>
      </c>
      <c r="EX21" s="912">
        <f ca="1">SUMIF('Final Price'!$V$14:$V$114,$AD14,'Final Price'!EX$14:EX$114)</f>
        <v>0</v>
      </c>
      <c r="EY21" s="612"/>
      <c r="EZ21" s="86"/>
      <c r="FB21" s="612"/>
    </row>
    <row r="22" spans="1:158" ht="12.75" hidden="1" customHeight="1" outlineLevel="2" thickTop="1" thickBot="1">
      <c r="A22" s="303"/>
      <c r="B22" s="86"/>
      <c r="C22" s="913"/>
      <c r="D22" s="914" t="s">
        <v>1908</v>
      </c>
      <c r="E22" s="915"/>
      <c r="F22" s="916"/>
      <c r="G22" s="916"/>
      <c r="H22" s="916"/>
      <c r="I22" s="916"/>
      <c r="J22" s="916"/>
      <c r="K22" s="916"/>
      <c r="L22" s="916"/>
      <c r="M22" s="916"/>
      <c r="N22" s="916"/>
      <c r="O22" s="916"/>
      <c r="P22" s="916"/>
      <c r="Q22" s="916"/>
      <c r="R22" s="916"/>
      <c r="S22" s="916"/>
      <c r="T22" s="916"/>
      <c r="U22" s="916"/>
      <c r="V22" s="917"/>
      <c r="W22" s="916"/>
      <c r="X22" s="916"/>
      <c r="Y22" s="916"/>
      <c r="Z22" s="916"/>
      <c r="AA22" s="916"/>
      <c r="AB22" s="915"/>
      <c r="AC22" s="915"/>
      <c r="AD22" s="918">
        <f ca="1">IF(AE22=0,0,AE21/AE22)</f>
        <v>0.20061159760769962</v>
      </c>
      <c r="AE22" s="919">
        <f ca="1">SUM(AF22:EY22)</f>
        <v>30615837.23769236</v>
      </c>
      <c r="AF22" s="920">
        <f t="shared" ref="AF22:BK22" ca="1" si="20">SUMIF($FA$29:$FA$239,$B19,AF$29:AF$239)</f>
        <v>0</v>
      </c>
      <c r="AG22" s="921">
        <f t="shared" ca="1" si="20"/>
        <v>0</v>
      </c>
      <c r="AH22" s="921">
        <f t="shared" ca="1" si="20"/>
        <v>455368.48103753757</v>
      </c>
      <c r="AI22" s="921">
        <f ca="1">SUMIF($FA$29:$FA$239,$B19,AI$29:AI$239)</f>
        <v>371612.74715591536</v>
      </c>
      <c r="AJ22" s="921">
        <f t="shared" ca="1" si="20"/>
        <v>371612.74715591536</v>
      </c>
      <c r="AK22" s="921">
        <f t="shared" ca="1" si="20"/>
        <v>1672917.7423056089</v>
      </c>
      <c r="AL22" s="921">
        <f t="shared" ca="1" si="20"/>
        <v>371612.74715591536</v>
      </c>
      <c r="AM22" s="921">
        <f t="shared" ca="1" si="20"/>
        <v>744894.34266598173</v>
      </c>
      <c r="AN22" s="921">
        <f t="shared" ca="1" si="20"/>
        <v>622879.94880078197</v>
      </c>
      <c r="AO22" s="921">
        <f t="shared" ca="1" si="20"/>
        <v>371612.74715591536</v>
      </c>
      <c r="AP22" s="921">
        <f t="shared" ca="1" si="20"/>
        <v>371612.74715591536</v>
      </c>
      <c r="AQ22" s="921">
        <f t="shared" ca="1" si="20"/>
        <v>622879.94880078221</v>
      </c>
      <c r="AR22" s="921">
        <f t="shared" ca="1" si="20"/>
        <v>371612.74715591536</v>
      </c>
      <c r="AS22" s="921">
        <f t="shared" ca="1" si="20"/>
        <v>371612.74715591536</v>
      </c>
      <c r="AT22" s="921">
        <f t="shared" ca="1" si="20"/>
        <v>657525.1092184165</v>
      </c>
      <c r="AU22" s="921">
        <f t="shared" ca="1" si="20"/>
        <v>406257.90757354966</v>
      </c>
      <c r="AV22" s="921">
        <f t="shared" ca="1" si="20"/>
        <v>406257.90757354966</v>
      </c>
      <c r="AW22" s="921">
        <f t="shared" ca="1" si="20"/>
        <v>660875.33857368107</v>
      </c>
      <c r="AX22" s="921">
        <f t="shared" ca="1" si="20"/>
        <v>371612.74715591536</v>
      </c>
      <c r="AY22" s="921">
        <f t="shared" ca="1" si="20"/>
        <v>371612.74715591536</v>
      </c>
      <c r="AZ22" s="921">
        <f t="shared" ca="1" si="20"/>
        <v>627905.29283367912</v>
      </c>
      <c r="BA22" s="921">
        <f t="shared" ca="1" si="20"/>
        <v>371612.74715591536</v>
      </c>
      <c r="BB22" s="921">
        <f t="shared" ca="1" si="20"/>
        <v>371612.74715591536</v>
      </c>
      <c r="BC22" s="921">
        <f t="shared" ca="1" si="20"/>
        <v>627905.29283367936</v>
      </c>
      <c r="BD22" s="921">
        <f t="shared" ca="1" si="20"/>
        <v>371612.74715591536</v>
      </c>
      <c r="BE22" s="921">
        <f t="shared" ca="1" si="20"/>
        <v>371612.74715591536</v>
      </c>
      <c r="BF22" s="921">
        <f t="shared" ca="1" si="20"/>
        <v>627905.29283367912</v>
      </c>
      <c r="BG22" s="921">
        <f t="shared" ca="1" si="20"/>
        <v>367896.61968435615</v>
      </c>
      <c r="BH22" s="921">
        <f t="shared" ca="1" si="20"/>
        <v>367896.61968435615</v>
      </c>
      <c r="BI22" s="921">
        <f t="shared" ca="1" si="20"/>
        <v>627606.39930449019</v>
      </c>
      <c r="BJ22" s="921">
        <f t="shared" ca="1" si="20"/>
        <v>367896.61968435615</v>
      </c>
      <c r="BK22" s="921">
        <f t="shared" ca="1" si="20"/>
        <v>367896.61968435615</v>
      </c>
      <c r="BL22" s="921">
        <f t="shared" ref="BL22:CQ22" ca="1" si="21">SUMIF($FA$29:$FA$239,$B19,BL$29:BL$239)</f>
        <v>629315.01627567573</v>
      </c>
      <c r="BM22" s="921">
        <f t="shared" ca="1" si="21"/>
        <v>367896.61968435615</v>
      </c>
      <c r="BN22" s="921">
        <f t="shared" ca="1" si="21"/>
        <v>367896.61968435615</v>
      </c>
      <c r="BO22" s="921">
        <f t="shared" ca="1" si="21"/>
        <v>629315.01627567527</v>
      </c>
      <c r="BP22" s="921">
        <f t="shared" ca="1" si="21"/>
        <v>367896.61968435615</v>
      </c>
      <c r="BQ22" s="921">
        <f t="shared" ca="1" si="21"/>
        <v>367896.61968435615</v>
      </c>
      <c r="BR22" s="921">
        <f t="shared" ca="1" si="21"/>
        <v>629315.01627567597</v>
      </c>
      <c r="BS22" s="921">
        <f t="shared" ca="1" si="21"/>
        <v>364180.49221279699</v>
      </c>
      <c r="BT22" s="921">
        <f t="shared" ca="1" si="21"/>
        <v>364180.49221279699</v>
      </c>
      <c r="BU22" s="921">
        <f t="shared" ca="1" si="21"/>
        <v>629084.46742533403</v>
      </c>
      <c r="BV22" s="921">
        <f t="shared" ca="1" si="21"/>
        <v>364180.49221279699</v>
      </c>
      <c r="BW22" s="921">
        <f t="shared" ca="1" si="21"/>
        <v>364180.49221279699</v>
      </c>
      <c r="BX22" s="921">
        <f t="shared" ca="1" si="21"/>
        <v>630827.25673594291</v>
      </c>
      <c r="BY22" s="921">
        <f t="shared" ca="1" si="21"/>
        <v>364180.49221279699</v>
      </c>
      <c r="BZ22" s="921">
        <f t="shared" ca="1" si="21"/>
        <v>364180.49221279699</v>
      </c>
      <c r="CA22" s="921">
        <f t="shared" ca="1" si="21"/>
        <v>630827.25673594349</v>
      </c>
      <c r="CB22" s="921">
        <f t="shared" ca="1" si="21"/>
        <v>364180.49221279699</v>
      </c>
      <c r="CC22" s="921">
        <f t="shared" ca="1" si="21"/>
        <v>364180.49221279699</v>
      </c>
      <c r="CD22" s="921">
        <f t="shared" ca="1" si="21"/>
        <v>630827.25673594291</v>
      </c>
      <c r="CE22" s="921">
        <f t="shared" ca="1" si="21"/>
        <v>360464.36474123783</v>
      </c>
      <c r="CF22" s="921">
        <f t="shared" ca="1" si="21"/>
        <v>360464.36474123783</v>
      </c>
      <c r="CG22" s="921">
        <f t="shared" ca="1" si="21"/>
        <v>630666.41945802595</v>
      </c>
      <c r="CH22" s="921">
        <f t="shared" ca="1" si="21"/>
        <v>360464.36474123783</v>
      </c>
      <c r="CI22" s="921">
        <f t="shared" ca="1" si="21"/>
        <v>360464.36474123783</v>
      </c>
      <c r="CJ22" s="921">
        <f t="shared" ca="1" si="21"/>
        <v>632444.06455484801</v>
      </c>
      <c r="CK22" s="921">
        <f t="shared" ca="1" si="21"/>
        <v>360464.36474123783</v>
      </c>
      <c r="CL22" s="921">
        <f t="shared" ca="1" si="21"/>
        <v>360464.36474123783</v>
      </c>
      <c r="CM22" s="921">
        <f t="shared" ca="1" si="21"/>
        <v>632444.06455484731</v>
      </c>
      <c r="CN22" s="921">
        <f t="shared" ca="1" si="21"/>
        <v>360464.36474123783</v>
      </c>
      <c r="CO22" s="921">
        <f t="shared" ca="1" si="21"/>
        <v>360464.36474123783</v>
      </c>
      <c r="CP22" s="921">
        <f t="shared" ca="1" si="21"/>
        <v>632444.06455484731</v>
      </c>
      <c r="CQ22" s="921">
        <f t="shared" ca="1" si="21"/>
        <v>356748.23726967874</v>
      </c>
      <c r="CR22" s="921">
        <f t="shared" ref="CR22:DW22" ca="1" si="22">SUMIF($FA$29:$FA$239,$B19,CR$29:CR$239)</f>
        <v>356748.23726967874</v>
      </c>
      <c r="CS22" s="921">
        <f t="shared" ca="1" si="22"/>
        <v>632354.33308080328</v>
      </c>
      <c r="CT22" s="921">
        <f t="shared" ca="1" si="22"/>
        <v>0</v>
      </c>
      <c r="CU22" s="921">
        <f t="shared" ca="1" si="22"/>
        <v>0</v>
      </c>
      <c r="CV22" s="921">
        <f t="shared" ca="1" si="22"/>
        <v>0</v>
      </c>
      <c r="CW22" s="921">
        <f t="shared" ca="1" si="22"/>
        <v>0</v>
      </c>
      <c r="CX22" s="921">
        <f t="shared" ca="1" si="22"/>
        <v>0</v>
      </c>
      <c r="CY22" s="921">
        <f t="shared" ca="1" si="22"/>
        <v>0</v>
      </c>
      <c r="CZ22" s="921">
        <f t="shared" ca="1" si="22"/>
        <v>0</v>
      </c>
      <c r="DA22" s="921">
        <f t="shared" ca="1" si="22"/>
        <v>0</v>
      </c>
      <c r="DB22" s="921">
        <f t="shared" ca="1" si="22"/>
        <v>0</v>
      </c>
      <c r="DC22" s="921">
        <f t="shared" ca="1" si="22"/>
        <v>0</v>
      </c>
      <c r="DD22" s="921">
        <f t="shared" ca="1" si="22"/>
        <v>0</v>
      </c>
      <c r="DE22" s="921">
        <f t="shared" ca="1" si="22"/>
        <v>0</v>
      </c>
      <c r="DF22" s="921">
        <f t="shared" ca="1" si="22"/>
        <v>0</v>
      </c>
      <c r="DG22" s="921">
        <f t="shared" ca="1" si="22"/>
        <v>0</v>
      </c>
      <c r="DH22" s="921">
        <f t="shared" ca="1" si="22"/>
        <v>0</v>
      </c>
      <c r="DI22" s="921">
        <f t="shared" ca="1" si="22"/>
        <v>0</v>
      </c>
      <c r="DJ22" s="921">
        <f t="shared" ca="1" si="22"/>
        <v>0</v>
      </c>
      <c r="DK22" s="921">
        <f t="shared" ca="1" si="22"/>
        <v>0</v>
      </c>
      <c r="DL22" s="921">
        <f t="shared" ca="1" si="22"/>
        <v>0</v>
      </c>
      <c r="DM22" s="921">
        <f t="shared" ca="1" si="22"/>
        <v>0</v>
      </c>
      <c r="DN22" s="921">
        <f t="shared" ca="1" si="22"/>
        <v>0</v>
      </c>
      <c r="DO22" s="921">
        <f t="shared" ca="1" si="22"/>
        <v>0</v>
      </c>
      <c r="DP22" s="921">
        <f t="shared" ca="1" si="22"/>
        <v>0</v>
      </c>
      <c r="DQ22" s="921">
        <f t="shared" ca="1" si="22"/>
        <v>0</v>
      </c>
      <c r="DR22" s="921">
        <f t="shared" ca="1" si="22"/>
        <v>0</v>
      </c>
      <c r="DS22" s="921">
        <f t="shared" ca="1" si="22"/>
        <v>0</v>
      </c>
      <c r="DT22" s="921">
        <f t="shared" ca="1" si="22"/>
        <v>0</v>
      </c>
      <c r="DU22" s="921">
        <f t="shared" ca="1" si="22"/>
        <v>0</v>
      </c>
      <c r="DV22" s="921">
        <f t="shared" ca="1" si="22"/>
        <v>0</v>
      </c>
      <c r="DW22" s="921">
        <f t="shared" ca="1" si="22"/>
        <v>0</v>
      </c>
      <c r="DX22" s="921">
        <f t="shared" ref="DX22:EX22" ca="1" si="23">SUMIF($FA$29:$FA$239,$B19,DX$29:DX$239)</f>
        <v>0</v>
      </c>
      <c r="DY22" s="921">
        <f t="shared" ca="1" si="23"/>
        <v>0</v>
      </c>
      <c r="DZ22" s="921">
        <f t="shared" ca="1" si="23"/>
        <v>0</v>
      </c>
      <c r="EA22" s="921">
        <f t="shared" ca="1" si="23"/>
        <v>0</v>
      </c>
      <c r="EB22" s="921">
        <f t="shared" ca="1" si="23"/>
        <v>0</v>
      </c>
      <c r="EC22" s="921">
        <f t="shared" ca="1" si="23"/>
        <v>0</v>
      </c>
      <c r="ED22" s="921">
        <f t="shared" ca="1" si="23"/>
        <v>0</v>
      </c>
      <c r="EE22" s="921">
        <f t="shared" ca="1" si="23"/>
        <v>0</v>
      </c>
      <c r="EF22" s="921">
        <f t="shared" ca="1" si="23"/>
        <v>0</v>
      </c>
      <c r="EG22" s="921">
        <f t="shared" ca="1" si="23"/>
        <v>0</v>
      </c>
      <c r="EH22" s="921">
        <f t="shared" ca="1" si="23"/>
        <v>0</v>
      </c>
      <c r="EI22" s="921">
        <f t="shared" ca="1" si="23"/>
        <v>0</v>
      </c>
      <c r="EJ22" s="921">
        <f t="shared" ca="1" si="23"/>
        <v>0</v>
      </c>
      <c r="EK22" s="921">
        <f t="shared" ca="1" si="23"/>
        <v>0</v>
      </c>
      <c r="EL22" s="921">
        <f t="shared" ca="1" si="23"/>
        <v>0</v>
      </c>
      <c r="EM22" s="921">
        <f t="shared" ca="1" si="23"/>
        <v>0</v>
      </c>
      <c r="EN22" s="921">
        <f t="shared" ca="1" si="23"/>
        <v>0</v>
      </c>
      <c r="EO22" s="921">
        <f t="shared" ca="1" si="23"/>
        <v>0</v>
      </c>
      <c r="EP22" s="921">
        <f t="shared" ca="1" si="23"/>
        <v>0</v>
      </c>
      <c r="EQ22" s="921">
        <f t="shared" ca="1" si="23"/>
        <v>0</v>
      </c>
      <c r="ER22" s="921">
        <f t="shared" ca="1" si="23"/>
        <v>0</v>
      </c>
      <c r="ES22" s="921">
        <f t="shared" ca="1" si="23"/>
        <v>0</v>
      </c>
      <c r="ET22" s="921">
        <f t="shared" ca="1" si="23"/>
        <v>0</v>
      </c>
      <c r="EU22" s="921">
        <f t="shared" ca="1" si="23"/>
        <v>0</v>
      </c>
      <c r="EV22" s="921">
        <f t="shared" ca="1" si="23"/>
        <v>0</v>
      </c>
      <c r="EW22" s="921">
        <f t="shared" ca="1" si="23"/>
        <v>0</v>
      </c>
      <c r="EX22" s="921">
        <f t="shared" ca="1" si="23"/>
        <v>0</v>
      </c>
      <c r="EY22" s="612"/>
      <c r="EZ22" s="86"/>
      <c r="FB22" s="612"/>
    </row>
    <row r="23" spans="1:158" ht="12.75" hidden="1" customHeight="1" outlineLevel="2" thickTop="1">
      <c r="A23" s="303"/>
      <c r="B23" s="86"/>
      <c r="C23" s="645"/>
      <c r="D23" s="654"/>
      <c r="AD23" s="901"/>
      <c r="AE23" s="648">
        <f>SUM(AF23:EY23)</f>
        <v>0</v>
      </c>
      <c r="AF23" s="898"/>
      <c r="AG23" s="873"/>
      <c r="AH23" s="873"/>
      <c r="AI23" s="873"/>
      <c r="AJ23" s="873"/>
      <c r="AK23" s="873"/>
      <c r="AL23" s="873"/>
      <c r="AM23" s="873"/>
      <c r="AN23" s="873"/>
      <c r="AO23" s="873"/>
      <c r="AP23" s="873"/>
      <c r="AQ23" s="873"/>
      <c r="AR23" s="873"/>
      <c r="AS23" s="873"/>
      <c r="AT23" s="873"/>
      <c r="AU23" s="873"/>
      <c r="AV23" s="873"/>
      <c r="AW23" s="873"/>
      <c r="AX23" s="873"/>
      <c r="AY23" s="873"/>
      <c r="AZ23" s="873"/>
      <c r="BA23" s="873"/>
      <c r="BB23" s="873"/>
      <c r="BC23" s="873"/>
      <c r="BD23" s="873"/>
      <c r="BE23" s="873"/>
      <c r="BF23" s="873"/>
      <c r="BG23" s="873"/>
      <c r="BH23" s="873"/>
      <c r="BI23" s="873"/>
      <c r="BJ23" s="873"/>
      <c r="BK23" s="873"/>
      <c r="BL23" s="873"/>
      <c r="BM23" s="873"/>
      <c r="BN23" s="873"/>
      <c r="BO23" s="873"/>
      <c r="BP23" s="873"/>
      <c r="BQ23" s="873"/>
      <c r="BR23" s="873"/>
      <c r="BS23" s="873"/>
      <c r="BT23" s="873"/>
      <c r="BU23" s="873"/>
      <c r="BV23" s="873"/>
      <c r="BW23" s="873"/>
      <c r="BX23" s="873"/>
      <c r="BY23" s="873"/>
      <c r="BZ23" s="873"/>
      <c r="CA23" s="873"/>
      <c r="CB23" s="873"/>
      <c r="CC23" s="873"/>
      <c r="CD23" s="873"/>
      <c r="CE23" s="873"/>
      <c r="CF23" s="873"/>
      <c r="CG23" s="873"/>
      <c r="CH23" s="873"/>
      <c r="CI23" s="873"/>
      <c r="CJ23" s="873"/>
      <c r="CK23" s="873"/>
      <c r="CL23" s="873"/>
      <c r="CM23" s="873"/>
      <c r="CN23" s="873"/>
      <c r="CO23" s="873"/>
      <c r="CP23" s="873"/>
      <c r="CQ23" s="873"/>
      <c r="CR23" s="873"/>
      <c r="CS23" s="873"/>
      <c r="CT23" s="873"/>
      <c r="CU23" s="873"/>
      <c r="CV23" s="873"/>
      <c r="CW23" s="873"/>
      <c r="CX23" s="873"/>
      <c r="CY23" s="873"/>
      <c r="CZ23" s="873"/>
      <c r="DA23" s="873"/>
      <c r="DB23" s="873"/>
      <c r="DC23" s="873"/>
      <c r="DD23" s="873"/>
      <c r="DE23" s="873"/>
      <c r="DF23" s="873"/>
      <c r="DG23" s="873"/>
      <c r="DH23" s="873"/>
      <c r="DI23" s="873"/>
      <c r="DJ23" s="873"/>
      <c r="DK23" s="873"/>
      <c r="DL23" s="873"/>
      <c r="DM23" s="873"/>
      <c r="DN23" s="873"/>
      <c r="DO23" s="873"/>
      <c r="DP23" s="873"/>
      <c r="DQ23" s="873"/>
      <c r="DR23" s="873"/>
      <c r="DS23" s="873"/>
      <c r="DT23" s="873"/>
      <c r="DU23" s="873"/>
      <c r="DV23" s="873"/>
      <c r="DW23" s="873"/>
      <c r="DX23" s="873"/>
      <c r="DY23" s="873"/>
      <c r="DZ23" s="873"/>
      <c r="EA23" s="873"/>
      <c r="EB23" s="873"/>
      <c r="EC23" s="873"/>
      <c r="ED23" s="873"/>
      <c r="EE23" s="873"/>
      <c r="EF23" s="873"/>
      <c r="EG23" s="873"/>
      <c r="EH23" s="873"/>
      <c r="EI23" s="873"/>
      <c r="EJ23" s="873"/>
      <c r="EK23" s="873"/>
      <c r="EL23" s="873"/>
      <c r="EM23" s="873"/>
      <c r="EN23" s="873"/>
      <c r="EO23" s="873"/>
      <c r="EP23" s="873"/>
      <c r="EQ23" s="873"/>
      <c r="ER23" s="873"/>
      <c r="ES23" s="873"/>
      <c r="ET23" s="873"/>
      <c r="EU23" s="873"/>
      <c r="EV23" s="873"/>
      <c r="EW23" s="873"/>
      <c r="EX23" s="873"/>
      <c r="EY23" s="612"/>
      <c r="EZ23" s="86"/>
      <c r="FB23" s="612"/>
    </row>
    <row r="24" spans="1:158" ht="12.75" hidden="1" customHeight="1" outlineLevel="2">
      <c r="A24" s="303"/>
      <c r="B24" s="922"/>
      <c r="C24" s="645"/>
      <c r="D24" s="923" t="s">
        <v>2538</v>
      </c>
      <c r="AD24" s="904"/>
      <c r="AE24" s="304">
        <f>SUM(AF24:EY24)</f>
        <v>0</v>
      </c>
      <c r="AF24" s="637">
        <f t="shared" ref="AF24:BK24" si="24">IF(Servicing="ON",0,AF21)</f>
        <v>0</v>
      </c>
      <c r="AG24" s="300">
        <f t="shared" si="24"/>
        <v>0</v>
      </c>
      <c r="AH24" s="300">
        <f t="shared" si="24"/>
        <v>0</v>
      </c>
      <c r="AI24" s="300">
        <f t="shared" si="24"/>
        <v>0</v>
      </c>
      <c r="AJ24" s="300">
        <f t="shared" si="24"/>
        <v>0</v>
      </c>
      <c r="AK24" s="300">
        <f t="shared" si="24"/>
        <v>0</v>
      </c>
      <c r="AL24" s="300">
        <f t="shared" si="24"/>
        <v>0</v>
      </c>
      <c r="AM24" s="300">
        <f t="shared" si="24"/>
        <v>0</v>
      </c>
      <c r="AN24" s="300">
        <f t="shared" si="24"/>
        <v>0</v>
      </c>
      <c r="AO24" s="300">
        <f t="shared" si="24"/>
        <v>0</v>
      </c>
      <c r="AP24" s="300">
        <f t="shared" si="24"/>
        <v>0</v>
      </c>
      <c r="AQ24" s="300">
        <f t="shared" si="24"/>
        <v>0</v>
      </c>
      <c r="AR24" s="300">
        <f t="shared" si="24"/>
        <v>0</v>
      </c>
      <c r="AS24" s="300">
        <f t="shared" si="24"/>
        <v>0</v>
      </c>
      <c r="AT24" s="300">
        <f t="shared" si="24"/>
        <v>0</v>
      </c>
      <c r="AU24" s="300">
        <f t="shared" si="24"/>
        <v>0</v>
      </c>
      <c r="AV24" s="300">
        <f t="shared" si="24"/>
        <v>0</v>
      </c>
      <c r="AW24" s="300">
        <f t="shared" si="24"/>
        <v>0</v>
      </c>
      <c r="AX24" s="300">
        <f t="shared" si="24"/>
        <v>0</v>
      </c>
      <c r="AY24" s="300">
        <f t="shared" si="24"/>
        <v>0</v>
      </c>
      <c r="AZ24" s="300">
        <f t="shared" si="24"/>
        <v>0</v>
      </c>
      <c r="BA24" s="300">
        <f t="shared" si="24"/>
        <v>0</v>
      </c>
      <c r="BB24" s="300">
        <f t="shared" si="24"/>
        <v>0</v>
      </c>
      <c r="BC24" s="300">
        <f t="shared" si="24"/>
        <v>0</v>
      </c>
      <c r="BD24" s="300">
        <f t="shared" si="24"/>
        <v>0</v>
      </c>
      <c r="BE24" s="300">
        <f t="shared" si="24"/>
        <v>0</v>
      </c>
      <c r="BF24" s="300">
        <f t="shared" si="24"/>
        <v>0</v>
      </c>
      <c r="BG24" s="300">
        <f t="shared" si="24"/>
        <v>0</v>
      </c>
      <c r="BH24" s="300">
        <f t="shared" si="24"/>
        <v>0</v>
      </c>
      <c r="BI24" s="300">
        <f t="shared" si="24"/>
        <v>0</v>
      </c>
      <c r="BJ24" s="300">
        <f t="shared" si="24"/>
        <v>0</v>
      </c>
      <c r="BK24" s="300">
        <f t="shared" si="24"/>
        <v>0</v>
      </c>
      <c r="BL24" s="300">
        <f t="shared" ref="BL24:CQ24" si="25">IF(Servicing="ON",0,BL21)</f>
        <v>0</v>
      </c>
      <c r="BM24" s="300">
        <f t="shared" si="25"/>
        <v>0</v>
      </c>
      <c r="BN24" s="300">
        <f t="shared" si="25"/>
        <v>0</v>
      </c>
      <c r="BO24" s="300">
        <f t="shared" si="25"/>
        <v>0</v>
      </c>
      <c r="BP24" s="300">
        <f t="shared" si="25"/>
        <v>0</v>
      </c>
      <c r="BQ24" s="300">
        <f t="shared" si="25"/>
        <v>0</v>
      </c>
      <c r="BR24" s="300">
        <f t="shared" si="25"/>
        <v>0</v>
      </c>
      <c r="BS24" s="300">
        <f t="shared" si="25"/>
        <v>0</v>
      </c>
      <c r="BT24" s="300">
        <f t="shared" si="25"/>
        <v>0</v>
      </c>
      <c r="BU24" s="300">
        <f t="shared" si="25"/>
        <v>0</v>
      </c>
      <c r="BV24" s="300">
        <f t="shared" si="25"/>
        <v>0</v>
      </c>
      <c r="BW24" s="300">
        <f t="shared" si="25"/>
        <v>0</v>
      </c>
      <c r="BX24" s="300">
        <f t="shared" si="25"/>
        <v>0</v>
      </c>
      <c r="BY24" s="300">
        <f t="shared" si="25"/>
        <v>0</v>
      </c>
      <c r="BZ24" s="300">
        <f t="shared" si="25"/>
        <v>0</v>
      </c>
      <c r="CA24" s="300">
        <f t="shared" si="25"/>
        <v>0</v>
      </c>
      <c r="CB24" s="300">
        <f t="shared" si="25"/>
        <v>0</v>
      </c>
      <c r="CC24" s="300">
        <f t="shared" si="25"/>
        <v>0</v>
      </c>
      <c r="CD24" s="300">
        <f t="shared" si="25"/>
        <v>0</v>
      </c>
      <c r="CE24" s="300">
        <f t="shared" si="25"/>
        <v>0</v>
      </c>
      <c r="CF24" s="300">
        <f t="shared" si="25"/>
        <v>0</v>
      </c>
      <c r="CG24" s="300">
        <f t="shared" si="25"/>
        <v>0</v>
      </c>
      <c r="CH24" s="300">
        <f t="shared" si="25"/>
        <v>0</v>
      </c>
      <c r="CI24" s="300">
        <f t="shared" si="25"/>
        <v>0</v>
      </c>
      <c r="CJ24" s="300">
        <f t="shared" si="25"/>
        <v>0</v>
      </c>
      <c r="CK24" s="300">
        <f t="shared" si="25"/>
        <v>0</v>
      </c>
      <c r="CL24" s="300">
        <f t="shared" si="25"/>
        <v>0</v>
      </c>
      <c r="CM24" s="300">
        <f t="shared" si="25"/>
        <v>0</v>
      </c>
      <c r="CN24" s="300">
        <f t="shared" si="25"/>
        <v>0</v>
      </c>
      <c r="CO24" s="300">
        <f t="shared" si="25"/>
        <v>0</v>
      </c>
      <c r="CP24" s="300">
        <f t="shared" si="25"/>
        <v>0</v>
      </c>
      <c r="CQ24" s="300">
        <f t="shared" si="25"/>
        <v>0</v>
      </c>
      <c r="CR24" s="300">
        <f t="shared" ref="CR24:DW24" si="26">IF(Servicing="ON",0,CR21)</f>
        <v>0</v>
      </c>
      <c r="CS24" s="300">
        <f t="shared" si="26"/>
        <v>0</v>
      </c>
      <c r="CT24" s="300">
        <f t="shared" si="26"/>
        <v>0</v>
      </c>
      <c r="CU24" s="300">
        <f t="shared" si="26"/>
        <v>0</v>
      </c>
      <c r="CV24" s="300">
        <f t="shared" si="26"/>
        <v>0</v>
      </c>
      <c r="CW24" s="300">
        <f t="shared" si="26"/>
        <v>0</v>
      </c>
      <c r="CX24" s="300">
        <f t="shared" si="26"/>
        <v>0</v>
      </c>
      <c r="CY24" s="300">
        <f t="shared" si="26"/>
        <v>0</v>
      </c>
      <c r="CZ24" s="300">
        <f t="shared" si="26"/>
        <v>0</v>
      </c>
      <c r="DA24" s="300">
        <f t="shared" si="26"/>
        <v>0</v>
      </c>
      <c r="DB24" s="300">
        <f t="shared" si="26"/>
        <v>0</v>
      </c>
      <c r="DC24" s="300">
        <f t="shared" si="26"/>
        <v>0</v>
      </c>
      <c r="DD24" s="300">
        <f t="shared" si="26"/>
        <v>0</v>
      </c>
      <c r="DE24" s="300">
        <f t="shared" si="26"/>
        <v>0</v>
      </c>
      <c r="DF24" s="300">
        <f t="shared" si="26"/>
        <v>0</v>
      </c>
      <c r="DG24" s="300">
        <f t="shared" si="26"/>
        <v>0</v>
      </c>
      <c r="DH24" s="300">
        <f t="shared" si="26"/>
        <v>0</v>
      </c>
      <c r="DI24" s="300">
        <f t="shared" si="26"/>
        <v>0</v>
      </c>
      <c r="DJ24" s="300">
        <f t="shared" si="26"/>
        <v>0</v>
      </c>
      <c r="DK24" s="300">
        <f t="shared" si="26"/>
        <v>0</v>
      </c>
      <c r="DL24" s="300">
        <f t="shared" si="26"/>
        <v>0</v>
      </c>
      <c r="DM24" s="300">
        <f t="shared" si="26"/>
        <v>0</v>
      </c>
      <c r="DN24" s="300">
        <f t="shared" si="26"/>
        <v>0</v>
      </c>
      <c r="DO24" s="300">
        <f t="shared" si="26"/>
        <v>0</v>
      </c>
      <c r="DP24" s="300">
        <f t="shared" si="26"/>
        <v>0</v>
      </c>
      <c r="DQ24" s="300">
        <f t="shared" si="26"/>
        <v>0</v>
      </c>
      <c r="DR24" s="300">
        <f t="shared" si="26"/>
        <v>0</v>
      </c>
      <c r="DS24" s="300">
        <f t="shared" si="26"/>
        <v>0</v>
      </c>
      <c r="DT24" s="300">
        <f t="shared" si="26"/>
        <v>0</v>
      </c>
      <c r="DU24" s="300">
        <f t="shared" si="26"/>
        <v>0</v>
      </c>
      <c r="DV24" s="300">
        <f t="shared" si="26"/>
        <v>0</v>
      </c>
      <c r="DW24" s="300">
        <f t="shared" si="26"/>
        <v>0</v>
      </c>
      <c r="DX24" s="300">
        <f t="shared" ref="DX24:EX24" si="27">IF(Servicing="ON",0,DX21)</f>
        <v>0</v>
      </c>
      <c r="DY24" s="300">
        <f t="shared" si="27"/>
        <v>0</v>
      </c>
      <c r="DZ24" s="300">
        <f t="shared" si="27"/>
        <v>0</v>
      </c>
      <c r="EA24" s="300">
        <f t="shared" si="27"/>
        <v>0</v>
      </c>
      <c r="EB24" s="300">
        <f t="shared" si="27"/>
        <v>0</v>
      </c>
      <c r="EC24" s="300">
        <f t="shared" si="27"/>
        <v>0</v>
      </c>
      <c r="ED24" s="300">
        <f t="shared" si="27"/>
        <v>0</v>
      </c>
      <c r="EE24" s="300">
        <f t="shared" si="27"/>
        <v>0</v>
      </c>
      <c r="EF24" s="300">
        <f t="shared" si="27"/>
        <v>0</v>
      </c>
      <c r="EG24" s="300">
        <f t="shared" si="27"/>
        <v>0</v>
      </c>
      <c r="EH24" s="300">
        <f t="shared" si="27"/>
        <v>0</v>
      </c>
      <c r="EI24" s="300">
        <f t="shared" si="27"/>
        <v>0</v>
      </c>
      <c r="EJ24" s="300">
        <f t="shared" si="27"/>
        <v>0</v>
      </c>
      <c r="EK24" s="300">
        <f t="shared" si="27"/>
        <v>0</v>
      </c>
      <c r="EL24" s="300">
        <f t="shared" si="27"/>
        <v>0</v>
      </c>
      <c r="EM24" s="300">
        <f t="shared" si="27"/>
        <v>0</v>
      </c>
      <c r="EN24" s="300">
        <f t="shared" si="27"/>
        <v>0</v>
      </c>
      <c r="EO24" s="300">
        <f t="shared" si="27"/>
        <v>0</v>
      </c>
      <c r="EP24" s="300">
        <f t="shared" si="27"/>
        <v>0</v>
      </c>
      <c r="EQ24" s="300">
        <f t="shared" si="27"/>
        <v>0</v>
      </c>
      <c r="ER24" s="300">
        <f t="shared" si="27"/>
        <v>0</v>
      </c>
      <c r="ES24" s="300">
        <f t="shared" si="27"/>
        <v>0</v>
      </c>
      <c r="ET24" s="300">
        <f t="shared" si="27"/>
        <v>0</v>
      </c>
      <c r="EU24" s="300">
        <f t="shared" si="27"/>
        <v>0</v>
      </c>
      <c r="EV24" s="300">
        <f t="shared" si="27"/>
        <v>0</v>
      </c>
      <c r="EW24" s="300">
        <f t="shared" si="27"/>
        <v>0</v>
      </c>
      <c r="EX24" s="300">
        <f t="shared" si="27"/>
        <v>0</v>
      </c>
      <c r="EY24" s="612"/>
      <c r="EZ24" s="894">
        <f>D14</f>
        <v>0</v>
      </c>
      <c r="FB24" s="612"/>
    </row>
    <row r="25" spans="1:158" s="634" customFormat="1" ht="5.0999999999999996" hidden="1" customHeight="1" outlineLevel="2">
      <c r="A25" s="205"/>
      <c r="B25" s="201"/>
      <c r="C25" s="201"/>
      <c r="D25" s="201"/>
      <c r="E25" s="234"/>
      <c r="F25" s="201"/>
      <c r="G25" s="201"/>
      <c r="H25" s="201"/>
      <c r="I25" s="201"/>
      <c r="J25" s="201"/>
      <c r="K25" s="201"/>
      <c r="L25" s="201"/>
      <c r="M25" s="201"/>
      <c r="N25" s="201"/>
      <c r="O25" s="201"/>
      <c r="P25" s="201"/>
      <c r="Q25" s="201"/>
      <c r="R25" s="201"/>
      <c r="S25" s="201"/>
      <c r="T25" s="201"/>
      <c r="U25" s="201"/>
      <c r="V25" s="201"/>
      <c r="W25" s="201"/>
      <c r="X25" s="201"/>
      <c r="Y25" s="201"/>
      <c r="Z25" s="201"/>
      <c r="AA25" s="201"/>
      <c r="AB25" s="202"/>
      <c r="AC25" s="201"/>
      <c r="AD25" s="203"/>
      <c r="AE25" s="296"/>
      <c r="AF25" s="301"/>
      <c r="AG25" s="301"/>
      <c r="AH25" s="301"/>
      <c r="AI25" s="301"/>
      <c r="AJ25" s="301"/>
      <c r="AK25" s="301"/>
      <c r="AL25" s="301"/>
      <c r="AM25" s="301"/>
      <c r="AN25" s="301"/>
      <c r="AO25" s="301"/>
      <c r="AP25" s="301"/>
      <c r="AQ25" s="301"/>
      <c r="AR25" s="301"/>
      <c r="AS25" s="301"/>
      <c r="AT25" s="301"/>
      <c r="AU25" s="301"/>
      <c r="AV25" s="301"/>
      <c r="AW25" s="301"/>
      <c r="AX25" s="301"/>
      <c r="AY25" s="301"/>
      <c r="AZ25" s="301"/>
      <c r="BA25" s="301"/>
      <c r="BB25" s="301"/>
      <c r="BC25" s="301"/>
      <c r="BD25" s="301"/>
      <c r="BE25" s="301"/>
      <c r="BF25" s="301"/>
      <c r="BG25" s="301"/>
      <c r="BH25" s="301"/>
      <c r="BI25" s="301"/>
      <c r="BJ25" s="301"/>
      <c r="BK25" s="301"/>
      <c r="BL25" s="301"/>
      <c r="BM25" s="301"/>
      <c r="BN25" s="301"/>
      <c r="BO25" s="301"/>
      <c r="BP25" s="301"/>
      <c r="BQ25" s="301"/>
      <c r="BR25" s="301"/>
      <c r="BS25" s="301"/>
      <c r="BT25" s="301"/>
      <c r="BU25" s="301"/>
      <c r="BV25" s="301"/>
      <c r="BW25" s="301"/>
      <c r="BX25" s="301"/>
      <c r="BY25" s="301"/>
      <c r="BZ25" s="301"/>
      <c r="CA25" s="301"/>
      <c r="CB25" s="301"/>
      <c r="CC25" s="301"/>
      <c r="CD25" s="301"/>
      <c r="CE25" s="301"/>
      <c r="CF25" s="301"/>
      <c r="CG25" s="301"/>
      <c r="CH25" s="301"/>
      <c r="CI25" s="301"/>
      <c r="CJ25" s="301"/>
      <c r="CK25" s="301"/>
      <c r="CL25" s="301"/>
      <c r="CM25" s="301"/>
      <c r="CN25" s="301"/>
      <c r="CO25" s="301"/>
      <c r="CP25" s="301"/>
      <c r="CQ25" s="301"/>
      <c r="CR25" s="301"/>
      <c r="CS25" s="301"/>
      <c r="CT25" s="301"/>
      <c r="CU25" s="301"/>
      <c r="CV25" s="301"/>
      <c r="CW25" s="301"/>
      <c r="CX25" s="301"/>
      <c r="CY25" s="301"/>
      <c r="CZ25" s="301"/>
      <c r="DA25" s="301"/>
      <c r="DB25" s="301"/>
      <c r="DC25" s="301"/>
      <c r="DD25" s="301"/>
      <c r="DE25" s="301"/>
      <c r="DF25" s="301"/>
      <c r="DG25" s="301"/>
      <c r="DH25" s="301"/>
      <c r="DI25" s="301"/>
      <c r="DJ25" s="301"/>
      <c r="DK25" s="301"/>
      <c r="DL25" s="301"/>
      <c r="DM25" s="301"/>
      <c r="DN25" s="301"/>
      <c r="DO25" s="301"/>
      <c r="DP25" s="301"/>
      <c r="DQ25" s="301"/>
      <c r="DR25" s="301"/>
      <c r="DS25" s="301"/>
      <c r="DT25" s="301"/>
      <c r="DU25" s="301"/>
      <c r="DV25" s="301"/>
      <c r="DW25" s="301"/>
      <c r="DX25" s="301"/>
      <c r="DY25" s="301"/>
      <c r="DZ25" s="301"/>
      <c r="EA25" s="301"/>
      <c r="EB25" s="301"/>
      <c r="EC25" s="301"/>
      <c r="ED25" s="301"/>
      <c r="EE25" s="301"/>
      <c r="EF25" s="301"/>
      <c r="EG25" s="301"/>
      <c r="EH25" s="301"/>
      <c r="EI25" s="301"/>
      <c r="EJ25" s="301"/>
      <c r="EK25" s="301"/>
      <c r="EL25" s="301"/>
      <c r="EM25" s="301"/>
      <c r="EN25" s="301"/>
      <c r="EO25" s="301"/>
      <c r="EP25" s="301"/>
      <c r="EQ25" s="301"/>
      <c r="ER25" s="301"/>
      <c r="ES25" s="301"/>
      <c r="ET25" s="301"/>
      <c r="EU25" s="301"/>
      <c r="EV25" s="301"/>
      <c r="EW25" s="301"/>
      <c r="EX25" s="301"/>
      <c r="EY25" s="632"/>
      <c r="EZ25" s="201"/>
      <c r="FA25" s="201"/>
      <c r="FB25" s="633"/>
    </row>
    <row r="26" spans="1:158" hidden="1" outlineLevel="2">
      <c r="AE26" s="621"/>
      <c r="EY26" s="612"/>
      <c r="EZ26" s="86"/>
      <c r="FB26" s="612"/>
    </row>
    <row r="27" spans="1:158" outlineLevel="1">
      <c r="AE27" s="621"/>
      <c r="AG27" s="845"/>
      <c r="AH27" s="845"/>
      <c r="AI27" s="845"/>
      <c r="AJ27" s="845"/>
      <c r="EY27" s="612"/>
      <c r="EZ27" s="86"/>
      <c r="FB27" s="612"/>
    </row>
    <row r="28" spans="1:158" outlineLevel="1" collapsed="1">
      <c r="A28" s="1031" t="str">
        <f>'Customer Charges'!A26</f>
        <v>Pan Programme</v>
      </c>
      <c r="B28" s="1032"/>
      <c r="C28" s="1033"/>
      <c r="D28" s="894">
        <f ca="1">IF(ABS(AD37-0)&gt;ErrTol,1,0)</f>
        <v>0</v>
      </c>
      <c r="E28" s="318"/>
      <c r="F28" s="318"/>
      <c r="G28" s="318"/>
      <c r="H28" s="318"/>
      <c r="I28" s="318"/>
      <c r="J28" s="318"/>
      <c r="K28" s="318"/>
      <c r="L28" s="318"/>
      <c r="M28" s="318"/>
      <c r="N28" s="318"/>
      <c r="O28" s="318"/>
      <c r="P28" s="318"/>
      <c r="Q28" s="318"/>
      <c r="R28" s="318"/>
      <c r="S28" s="318"/>
      <c r="T28" s="318"/>
      <c r="U28" s="318"/>
      <c r="V28" s="318"/>
      <c r="W28" s="318"/>
      <c r="X28" s="318"/>
      <c r="Y28" s="318"/>
      <c r="Z28" s="318"/>
      <c r="AA28" s="318"/>
      <c r="AB28" s="318"/>
      <c r="AC28" s="318"/>
      <c r="AD28" s="625" t="str">
        <f>'Customer Charges'!AD26</f>
        <v>1_ATP</v>
      </c>
      <c r="AE28" s="300">
        <f ca="1">AE37</f>
        <v>4708567.0668987921</v>
      </c>
      <c r="EY28" s="612"/>
      <c r="EZ28" s="622"/>
      <c r="FB28" s="612"/>
    </row>
    <row r="29" spans="1:158" s="634" customFormat="1" ht="5.0999999999999996" hidden="1" customHeight="1" outlineLevel="2">
      <c r="A29" s="201"/>
      <c r="B29" s="201"/>
      <c r="C29" s="201"/>
      <c r="D29" s="201"/>
      <c r="E29" s="201"/>
      <c r="F29" s="201"/>
      <c r="G29" s="201"/>
      <c r="H29" s="201"/>
      <c r="I29" s="201"/>
      <c r="J29" s="201"/>
      <c r="K29" s="201"/>
      <c r="L29" s="201"/>
      <c r="M29" s="201"/>
      <c r="N29" s="201"/>
      <c r="O29" s="201"/>
      <c r="P29" s="201"/>
      <c r="Q29" s="201"/>
      <c r="R29" s="201"/>
      <c r="S29" s="201"/>
      <c r="T29" s="201"/>
      <c r="U29" s="201"/>
      <c r="V29" s="201"/>
      <c r="W29" s="201"/>
      <c r="X29" s="201"/>
      <c r="Y29" s="201"/>
      <c r="Z29" s="201"/>
      <c r="AA29" s="201"/>
      <c r="AB29" s="202"/>
      <c r="AC29" s="201"/>
      <c r="AD29" s="203"/>
      <c r="AE29" s="26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c r="DA29" s="204"/>
      <c r="DB29" s="204"/>
      <c r="DC29" s="204"/>
      <c r="DD29" s="204"/>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632"/>
      <c r="EZ29" s="201"/>
      <c r="FA29" s="201"/>
      <c r="FB29" s="633"/>
    </row>
    <row r="30" spans="1:158" ht="12.75" hidden="1" customHeight="1" outlineLevel="2">
      <c r="A30" s="1029">
        <f>'Customer Charges'!A28</f>
        <v>2</v>
      </c>
      <c r="B30" s="924"/>
      <c r="C30" s="86"/>
      <c r="D30" s="847" t="s">
        <v>196</v>
      </c>
      <c r="AD30" s="896" t="str">
        <f>'Customer Charges'!AD28</f>
        <v>Contract</v>
      </c>
      <c r="AE30" s="304">
        <f>SUM(AF30:EY30)</f>
        <v>64</v>
      </c>
      <c r="AF30" s="297">
        <f>'Customer Charges'!AF28</f>
        <v>0</v>
      </c>
      <c r="AG30" s="298">
        <f>'Customer Charges'!AG28</f>
        <v>0</v>
      </c>
      <c r="AH30" s="298">
        <f>'Customer Charges'!AH28</f>
        <v>1</v>
      </c>
      <c r="AI30" s="298">
        <f>'Customer Charges'!AI28</f>
        <v>1</v>
      </c>
      <c r="AJ30" s="298">
        <f>'Customer Charges'!AJ28</f>
        <v>1</v>
      </c>
      <c r="AK30" s="298">
        <f>'Customer Charges'!AK28</f>
        <v>1</v>
      </c>
      <c r="AL30" s="298">
        <f>'Customer Charges'!AL28</f>
        <v>1</v>
      </c>
      <c r="AM30" s="298">
        <f>'Customer Charges'!AM28</f>
        <v>1</v>
      </c>
      <c r="AN30" s="298">
        <f>'Customer Charges'!AN28</f>
        <v>1</v>
      </c>
      <c r="AO30" s="298">
        <f>'Customer Charges'!AO28</f>
        <v>1</v>
      </c>
      <c r="AP30" s="298">
        <f>'Customer Charges'!AP28</f>
        <v>1</v>
      </c>
      <c r="AQ30" s="298">
        <f>'Customer Charges'!AQ28</f>
        <v>1</v>
      </c>
      <c r="AR30" s="298">
        <f>'Customer Charges'!AR28</f>
        <v>1</v>
      </c>
      <c r="AS30" s="298">
        <f>'Customer Charges'!AS28</f>
        <v>1</v>
      </c>
      <c r="AT30" s="298">
        <f>'Customer Charges'!AT28</f>
        <v>1</v>
      </c>
      <c r="AU30" s="298">
        <f>'Customer Charges'!AU28</f>
        <v>1</v>
      </c>
      <c r="AV30" s="298">
        <f>'Customer Charges'!AV28</f>
        <v>1</v>
      </c>
      <c r="AW30" s="298">
        <f>'Customer Charges'!AW28</f>
        <v>1</v>
      </c>
      <c r="AX30" s="298">
        <f>'Customer Charges'!AX28</f>
        <v>1</v>
      </c>
      <c r="AY30" s="298">
        <f>'Customer Charges'!AY28</f>
        <v>1</v>
      </c>
      <c r="AZ30" s="298">
        <f>'Customer Charges'!AZ28</f>
        <v>1</v>
      </c>
      <c r="BA30" s="298">
        <f>'Customer Charges'!BA28</f>
        <v>1</v>
      </c>
      <c r="BB30" s="298">
        <f>'Customer Charges'!BB28</f>
        <v>1</v>
      </c>
      <c r="BC30" s="298">
        <f>'Customer Charges'!BC28</f>
        <v>1</v>
      </c>
      <c r="BD30" s="298">
        <f>'Customer Charges'!BD28</f>
        <v>1</v>
      </c>
      <c r="BE30" s="298">
        <f>'Customer Charges'!BE28</f>
        <v>1</v>
      </c>
      <c r="BF30" s="298">
        <f>'Customer Charges'!BF28</f>
        <v>1</v>
      </c>
      <c r="BG30" s="298">
        <f>'Customer Charges'!BG28</f>
        <v>1</v>
      </c>
      <c r="BH30" s="298">
        <f>'Customer Charges'!BH28</f>
        <v>1</v>
      </c>
      <c r="BI30" s="298">
        <f>'Customer Charges'!BI28</f>
        <v>1</v>
      </c>
      <c r="BJ30" s="298">
        <f>'Customer Charges'!BJ28</f>
        <v>1</v>
      </c>
      <c r="BK30" s="298">
        <f>'Customer Charges'!BK28</f>
        <v>1</v>
      </c>
      <c r="BL30" s="298">
        <f>'Customer Charges'!BL28</f>
        <v>1</v>
      </c>
      <c r="BM30" s="298">
        <f>'Customer Charges'!BM28</f>
        <v>1</v>
      </c>
      <c r="BN30" s="298">
        <f>'Customer Charges'!BN28</f>
        <v>1</v>
      </c>
      <c r="BO30" s="298">
        <f>'Customer Charges'!BO28</f>
        <v>1</v>
      </c>
      <c r="BP30" s="298">
        <f>'Customer Charges'!BP28</f>
        <v>1</v>
      </c>
      <c r="BQ30" s="298">
        <f>'Customer Charges'!BQ28</f>
        <v>1</v>
      </c>
      <c r="BR30" s="298">
        <f>'Customer Charges'!BR28</f>
        <v>1</v>
      </c>
      <c r="BS30" s="298">
        <f>'Customer Charges'!BS28</f>
        <v>1</v>
      </c>
      <c r="BT30" s="298">
        <f>'Customer Charges'!BT28</f>
        <v>1</v>
      </c>
      <c r="BU30" s="298">
        <f>'Customer Charges'!BU28</f>
        <v>1</v>
      </c>
      <c r="BV30" s="298">
        <f>'Customer Charges'!BV28</f>
        <v>1</v>
      </c>
      <c r="BW30" s="298">
        <f>'Customer Charges'!BW28</f>
        <v>1</v>
      </c>
      <c r="BX30" s="298">
        <f>'Customer Charges'!BX28</f>
        <v>1</v>
      </c>
      <c r="BY30" s="298">
        <f>'Customer Charges'!BY28</f>
        <v>1</v>
      </c>
      <c r="BZ30" s="298">
        <f>'Customer Charges'!BZ28</f>
        <v>1</v>
      </c>
      <c r="CA30" s="298">
        <f>'Customer Charges'!CA28</f>
        <v>1</v>
      </c>
      <c r="CB30" s="298">
        <f>'Customer Charges'!CB28</f>
        <v>1</v>
      </c>
      <c r="CC30" s="298">
        <f>'Customer Charges'!CC28</f>
        <v>1</v>
      </c>
      <c r="CD30" s="298">
        <f>'Customer Charges'!CD28</f>
        <v>1</v>
      </c>
      <c r="CE30" s="298">
        <f>'Customer Charges'!CE28</f>
        <v>1</v>
      </c>
      <c r="CF30" s="298">
        <f>'Customer Charges'!CF28</f>
        <v>1</v>
      </c>
      <c r="CG30" s="298">
        <f>'Customer Charges'!CG28</f>
        <v>1</v>
      </c>
      <c r="CH30" s="298">
        <f>'Customer Charges'!CH28</f>
        <v>1</v>
      </c>
      <c r="CI30" s="298">
        <f>'Customer Charges'!CI28</f>
        <v>1</v>
      </c>
      <c r="CJ30" s="298">
        <f>'Customer Charges'!CJ28</f>
        <v>1</v>
      </c>
      <c r="CK30" s="298">
        <f>'Customer Charges'!CK28</f>
        <v>1</v>
      </c>
      <c r="CL30" s="298">
        <f>'Customer Charges'!CL28</f>
        <v>1</v>
      </c>
      <c r="CM30" s="298">
        <f>'Customer Charges'!CM28</f>
        <v>1</v>
      </c>
      <c r="CN30" s="298">
        <f>'Customer Charges'!CN28</f>
        <v>1</v>
      </c>
      <c r="CO30" s="298">
        <f>'Customer Charges'!CO28</f>
        <v>1</v>
      </c>
      <c r="CP30" s="298">
        <f>'Customer Charges'!CP28</f>
        <v>1</v>
      </c>
      <c r="CQ30" s="298">
        <f>'Customer Charges'!CQ28</f>
        <v>1</v>
      </c>
      <c r="CR30" s="298">
        <f>'Customer Charges'!CR28</f>
        <v>1</v>
      </c>
      <c r="CS30" s="298">
        <f>'Customer Charges'!CS28</f>
        <v>1</v>
      </c>
      <c r="CT30" s="298">
        <f>'Customer Charges'!CT28</f>
        <v>0</v>
      </c>
      <c r="CU30" s="298">
        <f>'Customer Charges'!CU28</f>
        <v>0</v>
      </c>
      <c r="CV30" s="298">
        <f>'Customer Charges'!CV28</f>
        <v>0</v>
      </c>
      <c r="CW30" s="298">
        <f>'Customer Charges'!CW28</f>
        <v>0</v>
      </c>
      <c r="CX30" s="298">
        <f>'Customer Charges'!CX28</f>
        <v>0</v>
      </c>
      <c r="CY30" s="298">
        <f>'Customer Charges'!CY28</f>
        <v>0</v>
      </c>
      <c r="CZ30" s="298">
        <f>'Customer Charges'!CZ28</f>
        <v>0</v>
      </c>
      <c r="DA30" s="298">
        <f>'Customer Charges'!DA28</f>
        <v>0</v>
      </c>
      <c r="DB30" s="298">
        <f>'Customer Charges'!DB28</f>
        <v>0</v>
      </c>
      <c r="DC30" s="298">
        <f>'Customer Charges'!DC28</f>
        <v>0</v>
      </c>
      <c r="DD30" s="298">
        <f>'Customer Charges'!DD28</f>
        <v>0</v>
      </c>
      <c r="DE30" s="298">
        <f>'Customer Charges'!DE28</f>
        <v>0</v>
      </c>
      <c r="DF30" s="298">
        <f>'Customer Charges'!DF28</f>
        <v>0</v>
      </c>
      <c r="DG30" s="298">
        <f>'Customer Charges'!DG28</f>
        <v>0</v>
      </c>
      <c r="DH30" s="298">
        <f>'Customer Charges'!DH28</f>
        <v>0</v>
      </c>
      <c r="DI30" s="298">
        <f>'Customer Charges'!DI28</f>
        <v>0</v>
      </c>
      <c r="DJ30" s="298">
        <f>'Customer Charges'!DJ28</f>
        <v>0</v>
      </c>
      <c r="DK30" s="298">
        <f>'Customer Charges'!DK28</f>
        <v>0</v>
      </c>
      <c r="DL30" s="298">
        <f>'Customer Charges'!DL28</f>
        <v>0</v>
      </c>
      <c r="DM30" s="298">
        <f>'Customer Charges'!DM28</f>
        <v>0</v>
      </c>
      <c r="DN30" s="298">
        <f>'Customer Charges'!DN28</f>
        <v>0</v>
      </c>
      <c r="DO30" s="298">
        <f>'Customer Charges'!DO28</f>
        <v>0</v>
      </c>
      <c r="DP30" s="298">
        <f>'Customer Charges'!DP28</f>
        <v>0</v>
      </c>
      <c r="DQ30" s="298">
        <f>'Customer Charges'!DQ28</f>
        <v>0</v>
      </c>
      <c r="DR30" s="298">
        <f>'Customer Charges'!DR28</f>
        <v>0</v>
      </c>
      <c r="DS30" s="298">
        <f>'Customer Charges'!DS28</f>
        <v>0</v>
      </c>
      <c r="DT30" s="298">
        <f>'Customer Charges'!DT28</f>
        <v>0</v>
      </c>
      <c r="DU30" s="298">
        <f>'Customer Charges'!DU28</f>
        <v>0</v>
      </c>
      <c r="DV30" s="298">
        <f>'Customer Charges'!DV28</f>
        <v>0</v>
      </c>
      <c r="DW30" s="298">
        <f>'Customer Charges'!DW28</f>
        <v>0</v>
      </c>
      <c r="DX30" s="298">
        <f>'Customer Charges'!DX28</f>
        <v>0</v>
      </c>
      <c r="DY30" s="298">
        <f>'Customer Charges'!DY28</f>
        <v>0</v>
      </c>
      <c r="DZ30" s="298">
        <f>'Customer Charges'!DZ28</f>
        <v>0</v>
      </c>
      <c r="EA30" s="298">
        <f>'Customer Charges'!EA28</f>
        <v>0</v>
      </c>
      <c r="EB30" s="298">
        <f>'Customer Charges'!EB28</f>
        <v>0</v>
      </c>
      <c r="EC30" s="298">
        <f>'Customer Charges'!EC28</f>
        <v>0</v>
      </c>
      <c r="ED30" s="298">
        <f>'Customer Charges'!ED28</f>
        <v>0</v>
      </c>
      <c r="EE30" s="298">
        <f>'Customer Charges'!EE28</f>
        <v>0</v>
      </c>
      <c r="EF30" s="298">
        <f>'Customer Charges'!EF28</f>
        <v>0</v>
      </c>
      <c r="EG30" s="298">
        <f>'Customer Charges'!EG28</f>
        <v>0</v>
      </c>
      <c r="EH30" s="298">
        <f>'Customer Charges'!EH28</f>
        <v>0</v>
      </c>
      <c r="EI30" s="298">
        <f>'Customer Charges'!EI28</f>
        <v>0</v>
      </c>
      <c r="EJ30" s="298">
        <f>'Customer Charges'!EJ28</f>
        <v>0</v>
      </c>
      <c r="EK30" s="298">
        <f>'Customer Charges'!EK28</f>
        <v>0</v>
      </c>
      <c r="EL30" s="298">
        <f>'Customer Charges'!EL28</f>
        <v>0</v>
      </c>
      <c r="EM30" s="298">
        <f>'Customer Charges'!EM28</f>
        <v>0</v>
      </c>
      <c r="EN30" s="298">
        <f>'Customer Charges'!EN28</f>
        <v>0</v>
      </c>
      <c r="EO30" s="298">
        <f>'Customer Charges'!EO28</f>
        <v>0</v>
      </c>
      <c r="EP30" s="298">
        <f>'Customer Charges'!EP28</f>
        <v>0</v>
      </c>
      <c r="EQ30" s="298">
        <f>'Customer Charges'!EQ28</f>
        <v>0</v>
      </c>
      <c r="ER30" s="298">
        <f>'Customer Charges'!ER28</f>
        <v>0</v>
      </c>
      <c r="ES30" s="298">
        <f>'Customer Charges'!ES28</f>
        <v>0</v>
      </c>
      <c r="ET30" s="298">
        <f>'Customer Charges'!ET28</f>
        <v>0</v>
      </c>
      <c r="EU30" s="298">
        <f>'Customer Charges'!EU28</f>
        <v>0</v>
      </c>
      <c r="EV30" s="298">
        <f>'Customer Charges'!EV28</f>
        <v>0</v>
      </c>
      <c r="EW30" s="298">
        <f>'Customer Charges'!EW28</f>
        <v>0</v>
      </c>
      <c r="EX30" s="298">
        <f>'Customer Charges'!EX28</f>
        <v>0</v>
      </c>
      <c r="EY30" s="612"/>
      <c r="EZ30" s="86"/>
      <c r="FB30" s="612"/>
    </row>
    <row r="31" spans="1:158" ht="12.75" hidden="1" customHeight="1" outlineLevel="2">
      <c r="A31" s="1030"/>
      <c r="B31" s="925"/>
      <c r="C31" s="86"/>
      <c r="D31" s="654" t="s">
        <v>2331</v>
      </c>
      <c r="AD31" s="897">
        <f ca="1">IF(CostTotal=0,0,AE31/CostTotal)</f>
        <v>0.63941814365442096</v>
      </c>
      <c r="AE31" s="304">
        <f ca="1">SUM(AF31:EY31)</f>
        <v>18302948.892487288</v>
      </c>
      <c r="AF31" s="898">
        <f>SUMIF(Conversion!$V$14:$V$114,$AD28,Conversion!AF$14:AF$114)</f>
        <v>1160785.9820000001</v>
      </c>
      <c r="AG31" s="873">
        <f ca="1">SUMIF(Conversion!$V$14:$V$114,$AD28,Conversion!AG$14:AG$114)</f>
        <v>205409.10369919933</v>
      </c>
      <c r="AH31" s="873">
        <f ca="1">SUMIF(Conversion!$V$14:$V$114,$AD28,Conversion!AH$14:AH$114)</f>
        <v>1495400</v>
      </c>
      <c r="AI31" s="873">
        <f ca="1">SUMIF(Conversion!$V$14:$V$114,$AD28,Conversion!AI$14:AI$114)</f>
        <v>78400</v>
      </c>
      <c r="AJ31" s="873">
        <f ca="1">SUMIF(Conversion!$V$14:$V$114,$AD28,Conversion!AJ$14:AJ$114)</f>
        <v>78400</v>
      </c>
      <c r="AK31" s="873">
        <f ca="1">SUMIF(Conversion!$V$14:$V$114,$AD28,Conversion!AK$14:AK$114)</f>
        <v>78400</v>
      </c>
      <c r="AL31" s="873">
        <f ca="1">SUMIF(Conversion!$V$14:$V$114,$AD28,Conversion!AL$14:AL$114)</f>
        <v>195600</v>
      </c>
      <c r="AM31" s="873">
        <f ca="1">SUMIF(Conversion!$V$14:$V$114,$AD28,Conversion!AM$14:AM$114)</f>
        <v>195600</v>
      </c>
      <c r="AN31" s="873">
        <f ca="1">SUMIF(Conversion!$V$14:$V$114,$AD28,Conversion!AN$14:AN$114)</f>
        <v>195600</v>
      </c>
      <c r="AO31" s="873">
        <f ca="1">SUMIF(Conversion!$V$14:$V$114,$AD28,Conversion!AO$14:AO$114)</f>
        <v>195600</v>
      </c>
      <c r="AP31" s="873">
        <f ca="1">SUMIF(Conversion!$V$14:$V$114,$AD28,Conversion!AP$14:AP$114)</f>
        <v>195600</v>
      </c>
      <c r="AQ31" s="873">
        <f ca="1">SUMIF(Conversion!$V$14:$V$114,$AD28,Conversion!AQ$14:AQ$114)</f>
        <v>195600</v>
      </c>
      <c r="AR31" s="873">
        <f ca="1">SUMIF(Conversion!$V$14:$V$114,$AD28,Conversion!AR$14:AR$114)</f>
        <v>195600</v>
      </c>
      <c r="AS31" s="873">
        <f ca="1">SUMIF(Conversion!$V$14:$V$114,$AD28,Conversion!AS$14:AS$114)</f>
        <v>401009.10369919933</v>
      </c>
      <c r="AT31" s="873">
        <f ca="1">SUMIF(Conversion!$V$14:$V$114,$AD28,Conversion!AT$14:AT$114)</f>
        <v>396500</v>
      </c>
      <c r="AU31" s="873">
        <f ca="1">SUMIF(Conversion!$V$14:$V$114,$AD28,Conversion!AU$14:AU$114)</f>
        <v>195600</v>
      </c>
      <c r="AV31" s="873">
        <f ca="1">SUMIF(Conversion!$V$14:$V$114,$AD28,Conversion!AV$14:AV$114)</f>
        <v>199512</v>
      </c>
      <c r="AW31" s="873">
        <f ca="1">SUMIF(Conversion!$V$14:$V$114,$AD28,Conversion!AW$14:AW$114)</f>
        <v>199512</v>
      </c>
      <c r="AX31" s="873">
        <f ca="1">SUMIF(Conversion!$V$14:$V$114,$AD28,Conversion!AX$14:AX$114)</f>
        <v>199512</v>
      </c>
      <c r="AY31" s="873">
        <f ca="1">SUMIF(Conversion!$V$14:$V$114,$AD28,Conversion!AY$14:AY$114)</f>
        <v>199512</v>
      </c>
      <c r="AZ31" s="873">
        <f ca="1">SUMIF(Conversion!$V$14:$V$114,$AD28,Conversion!AZ$14:AZ$114)</f>
        <v>199512</v>
      </c>
      <c r="BA31" s="873">
        <f ca="1">SUMIF(Conversion!$V$14:$V$114,$AD28,Conversion!BA$14:BA$114)</f>
        <v>199512</v>
      </c>
      <c r="BB31" s="873">
        <f ca="1">SUMIF(Conversion!$V$14:$V$114,$AD28,Conversion!BB$14:BB$114)</f>
        <v>199512</v>
      </c>
      <c r="BC31" s="873">
        <f ca="1">SUMIF(Conversion!$V$14:$V$114,$AD28,Conversion!BC$14:BC$114)</f>
        <v>199512</v>
      </c>
      <c r="BD31" s="873">
        <f ca="1">SUMIF(Conversion!$V$14:$V$114,$AD28,Conversion!BD$14:BD$114)</f>
        <v>199512</v>
      </c>
      <c r="BE31" s="873">
        <f ca="1">SUMIF(Conversion!$V$14:$V$114,$AD28,Conversion!BE$14:BE$114)</f>
        <v>409029.28577318334</v>
      </c>
      <c r="BF31" s="873">
        <f ca="1">SUMIF(Conversion!$V$14:$V$114,$AD28,Conversion!BF$14:BF$114)</f>
        <v>404430</v>
      </c>
      <c r="BG31" s="873">
        <f ca="1">SUMIF(Conversion!$V$14:$V$114,$AD28,Conversion!BG$14:BG$114)</f>
        <v>199512</v>
      </c>
      <c r="BH31" s="873">
        <f ca="1">SUMIF(Conversion!$V$14:$V$114,$AD28,Conversion!BH$14:BH$114)</f>
        <v>203502.24</v>
      </c>
      <c r="BI31" s="873">
        <f ca="1">SUMIF(Conversion!$V$14:$V$114,$AD28,Conversion!BI$14:BI$114)</f>
        <v>203502.24</v>
      </c>
      <c r="BJ31" s="873">
        <f ca="1">SUMIF(Conversion!$V$14:$V$114,$AD28,Conversion!BJ$14:BJ$114)</f>
        <v>203502.24</v>
      </c>
      <c r="BK31" s="873">
        <f ca="1">SUMIF(Conversion!$V$14:$V$114,$AD28,Conversion!BK$14:BK$114)</f>
        <v>203502.24</v>
      </c>
      <c r="BL31" s="873">
        <f ca="1">SUMIF(Conversion!$V$14:$V$114,$AD28,Conversion!BL$14:BL$114)</f>
        <v>203502.24</v>
      </c>
      <c r="BM31" s="873">
        <f ca="1">SUMIF(Conversion!$V$14:$V$114,$AD28,Conversion!BM$14:BM$114)</f>
        <v>203502.24</v>
      </c>
      <c r="BN31" s="873">
        <f ca="1">SUMIF(Conversion!$V$14:$V$114,$AD28,Conversion!BN$14:BN$114)</f>
        <v>203502.24</v>
      </c>
      <c r="BO31" s="873">
        <f ca="1">SUMIF(Conversion!$V$14:$V$114,$AD28,Conversion!BO$14:BO$114)</f>
        <v>203502.24</v>
      </c>
      <c r="BP31" s="873">
        <f ca="1">SUMIF(Conversion!$V$14:$V$114,$AD28,Conversion!BP$14:BP$114)</f>
        <v>203502.24</v>
      </c>
      <c r="BQ31" s="873">
        <f ca="1">SUMIF(Conversion!$V$14:$V$114,$AD28,Conversion!BQ$14:BQ$114)</f>
        <v>417209.87148864695</v>
      </c>
      <c r="BR31" s="873">
        <f ca="1">SUMIF(Conversion!$V$14:$V$114,$AD28,Conversion!BR$14:BR$114)</f>
        <v>1248584.04</v>
      </c>
      <c r="BS31" s="873">
        <f ca="1">SUMIF(Conversion!$V$14:$V$114,$AD28,Conversion!BS$14:BS$114)</f>
        <v>203502.24</v>
      </c>
      <c r="BT31" s="873">
        <f ca="1">SUMIF(Conversion!$V$14:$V$114,$AD28,Conversion!BT$14:BT$114)</f>
        <v>207572.28479999999</v>
      </c>
      <c r="BU31" s="873">
        <f ca="1">SUMIF(Conversion!$V$14:$V$114,$AD28,Conversion!BU$14:BU$114)</f>
        <v>207572.28479999999</v>
      </c>
      <c r="BV31" s="873">
        <f ca="1">SUMIF(Conversion!$V$14:$V$114,$AD28,Conversion!BV$14:BV$114)</f>
        <v>207572.28479999999</v>
      </c>
      <c r="BW31" s="873">
        <f ca="1">SUMIF(Conversion!$V$14:$V$114,$AD28,Conversion!BW$14:BW$114)</f>
        <v>207572.28479999999</v>
      </c>
      <c r="BX31" s="873">
        <f ca="1">SUMIF(Conversion!$V$14:$V$114,$AD28,Conversion!BX$14:BX$114)</f>
        <v>207572.28479999999</v>
      </c>
      <c r="BY31" s="873">
        <f ca="1">SUMIF(Conversion!$V$14:$V$114,$AD28,Conversion!BY$14:BY$114)</f>
        <v>207572.28479999999</v>
      </c>
      <c r="BZ31" s="873">
        <f ca="1">SUMIF(Conversion!$V$14:$V$114,$AD28,Conversion!BZ$14:BZ$114)</f>
        <v>207572.28479999999</v>
      </c>
      <c r="CA31" s="873">
        <f ca="1">SUMIF(Conversion!$V$14:$V$114,$AD28,Conversion!CA$14:CA$114)</f>
        <v>207572.28479999999</v>
      </c>
      <c r="CB31" s="873">
        <f ca="1">SUMIF(Conversion!$V$14:$V$114,$AD28,Conversion!CB$14:CB$114)</f>
        <v>207572.28479999999</v>
      </c>
      <c r="CC31" s="873">
        <f ca="1">SUMIF(Conversion!$V$14:$V$114,$AD28,Conversion!CC$14:CC$114)</f>
        <v>425554.06891841989</v>
      </c>
      <c r="CD31" s="873">
        <f ca="1">SUMIF(Conversion!$V$14:$V$114,$AD28,Conversion!CD$14:CD$114)</f>
        <v>420768.97199999995</v>
      </c>
      <c r="CE31" s="873">
        <f ca="1">SUMIF(Conversion!$V$14:$V$114,$AD28,Conversion!CE$14:CE$114)</f>
        <v>207572.28479999999</v>
      </c>
      <c r="CF31" s="873">
        <f ca="1">SUMIF(Conversion!$V$14:$V$114,$AD28,Conversion!CF$14:CF$114)</f>
        <v>211723.730496</v>
      </c>
      <c r="CG31" s="873">
        <f ca="1">SUMIF(Conversion!$V$14:$V$114,$AD28,Conversion!CG$14:CG$114)</f>
        <v>211723.730496</v>
      </c>
      <c r="CH31" s="873">
        <f ca="1">SUMIF(Conversion!$V$14:$V$114,$AD28,Conversion!CH$14:CH$114)</f>
        <v>211723.730496</v>
      </c>
      <c r="CI31" s="873">
        <f ca="1">SUMIF(Conversion!$V$14:$V$114,$AD28,Conversion!CI$14:CI$114)</f>
        <v>211723.730496</v>
      </c>
      <c r="CJ31" s="873">
        <f ca="1">SUMIF(Conversion!$V$14:$V$114,$AD28,Conversion!CJ$14:CJ$114)</f>
        <v>211723.730496</v>
      </c>
      <c r="CK31" s="873">
        <f ca="1">SUMIF(Conversion!$V$14:$V$114,$AD28,Conversion!CK$14:CK$114)</f>
        <v>211723.730496</v>
      </c>
      <c r="CL31" s="873">
        <f ca="1">SUMIF(Conversion!$V$14:$V$114,$AD28,Conversion!CL$14:CL$114)</f>
        <v>211723.730496</v>
      </c>
      <c r="CM31" s="873">
        <f ca="1">SUMIF(Conversion!$V$14:$V$114,$AD28,Conversion!CM$14:CM$114)</f>
        <v>211723.730496</v>
      </c>
      <c r="CN31" s="873">
        <f ca="1">SUMIF(Conversion!$V$14:$V$114,$AD28,Conversion!CN$14:CN$114)</f>
        <v>211723.730496</v>
      </c>
      <c r="CO31" s="873">
        <f ca="1">SUMIF(Conversion!$V$14:$V$114,$AD28,Conversion!CO$14:CO$114)</f>
        <v>434065.15029678831</v>
      </c>
      <c r="CP31" s="873">
        <f ca="1">SUMIF(Conversion!$V$14:$V$114,$AD28,Conversion!CP$14:CP$114)</f>
        <v>429184.35144</v>
      </c>
      <c r="CQ31" s="873">
        <f ca="1">SUMIF(Conversion!$V$14:$V$114,$AD28,Conversion!CQ$14:CQ$114)</f>
        <v>211723.730496</v>
      </c>
      <c r="CR31" s="873">
        <f ca="1">SUMIF(Conversion!$V$14:$V$114,$AD28,Conversion!CR$14:CR$114)</f>
        <v>215958.20510592</v>
      </c>
      <c r="CS31" s="873">
        <f ca="1">SUMIF(Conversion!$V$14:$V$114,$AD28,Conversion!CS$14:CS$114)</f>
        <v>215958.20510592</v>
      </c>
      <c r="CT31" s="873">
        <f ca="1">SUMIF(Conversion!$V$14:$V$114,$AD28,Conversion!CT$14:CT$114)</f>
        <v>0</v>
      </c>
      <c r="CU31" s="873">
        <f ca="1">SUMIF(Conversion!$V$14:$V$114,$AD28,Conversion!CU$14:CU$114)</f>
        <v>0</v>
      </c>
      <c r="CV31" s="873">
        <f ca="1">SUMIF(Conversion!$V$14:$V$114,$AD28,Conversion!CV$14:CV$114)</f>
        <v>0</v>
      </c>
      <c r="CW31" s="873">
        <f ca="1">SUMIF(Conversion!$V$14:$V$114,$AD28,Conversion!CW$14:CW$114)</f>
        <v>0</v>
      </c>
      <c r="CX31" s="873">
        <f ca="1">SUMIF(Conversion!$V$14:$V$114,$AD28,Conversion!CX$14:CX$114)</f>
        <v>0</v>
      </c>
      <c r="CY31" s="873">
        <f ca="1">SUMIF(Conversion!$V$14:$V$114,$AD28,Conversion!CY$14:CY$114)</f>
        <v>0</v>
      </c>
      <c r="CZ31" s="873">
        <f ca="1">SUMIF(Conversion!$V$14:$V$114,$AD28,Conversion!CZ$14:CZ$114)</f>
        <v>0</v>
      </c>
      <c r="DA31" s="873">
        <f ca="1">SUMIF(Conversion!$V$14:$V$114,$AD28,Conversion!DA$14:DA$114)</f>
        <v>0</v>
      </c>
      <c r="DB31" s="873">
        <f ca="1">SUMIF(Conversion!$V$14:$V$114,$AD28,Conversion!DB$14:DB$114)</f>
        <v>0</v>
      </c>
      <c r="DC31" s="873">
        <f ca="1">SUMIF(Conversion!$V$14:$V$114,$AD28,Conversion!DC$14:DC$114)</f>
        <v>0</v>
      </c>
      <c r="DD31" s="873">
        <f ca="1">SUMIF(Conversion!$V$14:$V$114,$AD28,Conversion!DD$14:DD$114)</f>
        <v>0</v>
      </c>
      <c r="DE31" s="873">
        <f ca="1">SUMIF(Conversion!$V$14:$V$114,$AD28,Conversion!DE$14:DE$114)</f>
        <v>0</v>
      </c>
      <c r="DF31" s="873">
        <f ca="1">SUMIF(Conversion!$V$14:$V$114,$AD28,Conversion!DF$14:DF$114)</f>
        <v>0</v>
      </c>
      <c r="DG31" s="873">
        <f ca="1">SUMIF(Conversion!$V$14:$V$114,$AD28,Conversion!DG$14:DG$114)</f>
        <v>0</v>
      </c>
      <c r="DH31" s="873">
        <f ca="1">SUMIF(Conversion!$V$14:$V$114,$AD28,Conversion!DH$14:DH$114)</f>
        <v>0</v>
      </c>
      <c r="DI31" s="873">
        <f ca="1">SUMIF(Conversion!$V$14:$V$114,$AD28,Conversion!DI$14:DI$114)</f>
        <v>0</v>
      </c>
      <c r="DJ31" s="873">
        <f ca="1">SUMIF(Conversion!$V$14:$V$114,$AD28,Conversion!DJ$14:DJ$114)</f>
        <v>0</v>
      </c>
      <c r="DK31" s="873">
        <f ca="1">SUMIF(Conversion!$V$14:$V$114,$AD28,Conversion!DK$14:DK$114)</f>
        <v>0</v>
      </c>
      <c r="DL31" s="873">
        <f ca="1">SUMIF(Conversion!$V$14:$V$114,$AD28,Conversion!DL$14:DL$114)</f>
        <v>0</v>
      </c>
      <c r="DM31" s="873">
        <f ca="1">SUMIF(Conversion!$V$14:$V$114,$AD28,Conversion!DM$14:DM$114)</f>
        <v>0</v>
      </c>
      <c r="DN31" s="873">
        <f ca="1">SUMIF(Conversion!$V$14:$V$114,$AD28,Conversion!DN$14:DN$114)</f>
        <v>0</v>
      </c>
      <c r="DO31" s="873">
        <f ca="1">SUMIF(Conversion!$V$14:$V$114,$AD28,Conversion!DO$14:DO$114)</f>
        <v>0</v>
      </c>
      <c r="DP31" s="873">
        <f ca="1">SUMIF(Conversion!$V$14:$V$114,$AD28,Conversion!DP$14:DP$114)</f>
        <v>0</v>
      </c>
      <c r="DQ31" s="873">
        <f ca="1">SUMIF(Conversion!$V$14:$V$114,$AD28,Conversion!DQ$14:DQ$114)</f>
        <v>0</v>
      </c>
      <c r="DR31" s="873">
        <f ca="1">SUMIF(Conversion!$V$14:$V$114,$AD28,Conversion!DR$14:DR$114)</f>
        <v>0</v>
      </c>
      <c r="DS31" s="873">
        <f ca="1">SUMIF(Conversion!$V$14:$V$114,$AD28,Conversion!DS$14:DS$114)</f>
        <v>0</v>
      </c>
      <c r="DT31" s="873">
        <f ca="1">SUMIF(Conversion!$V$14:$V$114,$AD28,Conversion!DT$14:DT$114)</f>
        <v>0</v>
      </c>
      <c r="DU31" s="873">
        <f ca="1">SUMIF(Conversion!$V$14:$V$114,$AD28,Conversion!DU$14:DU$114)</f>
        <v>0</v>
      </c>
      <c r="DV31" s="873">
        <f ca="1">SUMIF(Conversion!$V$14:$V$114,$AD28,Conversion!DV$14:DV$114)</f>
        <v>0</v>
      </c>
      <c r="DW31" s="873">
        <f ca="1">SUMIF(Conversion!$V$14:$V$114,$AD28,Conversion!DW$14:DW$114)</f>
        <v>0</v>
      </c>
      <c r="DX31" s="873">
        <f ca="1">SUMIF(Conversion!$V$14:$V$114,$AD28,Conversion!DX$14:DX$114)</f>
        <v>0</v>
      </c>
      <c r="DY31" s="873">
        <f ca="1">SUMIF(Conversion!$V$14:$V$114,$AD28,Conversion!DY$14:DY$114)</f>
        <v>0</v>
      </c>
      <c r="DZ31" s="873">
        <f ca="1">SUMIF(Conversion!$V$14:$V$114,$AD28,Conversion!DZ$14:DZ$114)</f>
        <v>0</v>
      </c>
      <c r="EA31" s="873">
        <f ca="1">SUMIF(Conversion!$V$14:$V$114,$AD28,Conversion!EA$14:EA$114)</f>
        <v>0</v>
      </c>
      <c r="EB31" s="873">
        <f ca="1">SUMIF(Conversion!$V$14:$V$114,$AD28,Conversion!EB$14:EB$114)</f>
        <v>0</v>
      </c>
      <c r="EC31" s="873">
        <f ca="1">SUMIF(Conversion!$V$14:$V$114,$AD28,Conversion!EC$14:EC$114)</f>
        <v>0</v>
      </c>
      <c r="ED31" s="873">
        <f ca="1">SUMIF(Conversion!$V$14:$V$114,$AD28,Conversion!ED$14:ED$114)</f>
        <v>0</v>
      </c>
      <c r="EE31" s="873">
        <f ca="1">SUMIF(Conversion!$V$14:$V$114,$AD28,Conversion!EE$14:EE$114)</f>
        <v>0</v>
      </c>
      <c r="EF31" s="873">
        <f ca="1">SUMIF(Conversion!$V$14:$V$114,$AD28,Conversion!EF$14:EF$114)</f>
        <v>0</v>
      </c>
      <c r="EG31" s="873">
        <f ca="1">SUMIF(Conversion!$V$14:$V$114,$AD28,Conversion!EG$14:EG$114)</f>
        <v>0</v>
      </c>
      <c r="EH31" s="873">
        <f ca="1">SUMIF(Conversion!$V$14:$V$114,$AD28,Conversion!EH$14:EH$114)</f>
        <v>0</v>
      </c>
      <c r="EI31" s="873">
        <f ca="1">SUMIF(Conversion!$V$14:$V$114,$AD28,Conversion!EI$14:EI$114)</f>
        <v>0</v>
      </c>
      <c r="EJ31" s="873">
        <f ca="1">SUMIF(Conversion!$V$14:$V$114,$AD28,Conversion!EJ$14:EJ$114)</f>
        <v>0</v>
      </c>
      <c r="EK31" s="873">
        <f ca="1">SUMIF(Conversion!$V$14:$V$114,$AD28,Conversion!EK$14:EK$114)</f>
        <v>0</v>
      </c>
      <c r="EL31" s="873">
        <f ca="1">SUMIF(Conversion!$V$14:$V$114,$AD28,Conversion!EL$14:EL$114)</f>
        <v>0</v>
      </c>
      <c r="EM31" s="873">
        <f ca="1">SUMIF(Conversion!$V$14:$V$114,$AD28,Conversion!EM$14:EM$114)</f>
        <v>0</v>
      </c>
      <c r="EN31" s="873">
        <f ca="1">SUMIF(Conversion!$V$14:$V$114,$AD28,Conversion!EN$14:EN$114)</f>
        <v>0</v>
      </c>
      <c r="EO31" s="873">
        <f ca="1">SUMIF(Conversion!$V$14:$V$114,$AD28,Conversion!EO$14:EO$114)</f>
        <v>0</v>
      </c>
      <c r="EP31" s="873">
        <f ca="1">SUMIF(Conversion!$V$14:$V$114,$AD28,Conversion!EP$14:EP$114)</f>
        <v>0</v>
      </c>
      <c r="EQ31" s="873">
        <f ca="1">SUMIF(Conversion!$V$14:$V$114,$AD28,Conversion!EQ$14:EQ$114)</f>
        <v>0</v>
      </c>
      <c r="ER31" s="873">
        <f ca="1">SUMIF(Conversion!$V$14:$V$114,$AD28,Conversion!ER$14:ER$114)</f>
        <v>0</v>
      </c>
      <c r="ES31" s="873">
        <f ca="1">SUMIF(Conversion!$V$14:$V$114,$AD28,Conversion!ES$14:ES$114)</f>
        <v>0</v>
      </c>
      <c r="ET31" s="873">
        <f ca="1">SUMIF(Conversion!$V$14:$V$114,$AD28,Conversion!ET$14:ET$114)</f>
        <v>0</v>
      </c>
      <c r="EU31" s="873">
        <f ca="1">SUMIF(Conversion!$V$14:$V$114,$AD28,Conversion!EU$14:EU$114)</f>
        <v>0</v>
      </c>
      <c r="EV31" s="873">
        <f ca="1">SUMIF(Conversion!$V$14:$V$114,$AD28,Conversion!EV$14:EV$114)</f>
        <v>0</v>
      </c>
      <c r="EW31" s="873">
        <f ca="1">SUMIF(Conversion!$V$14:$V$114,$AD28,Conversion!EW$14:EW$114)</f>
        <v>0</v>
      </c>
      <c r="EX31" s="873">
        <f ca="1">SUMIF(Conversion!$V$14:$V$114,$AD28,Conversion!EX$14:EX$114)</f>
        <v>0</v>
      </c>
      <c r="EY31" s="612"/>
      <c r="EZ31" s="86"/>
      <c r="FB31" s="612"/>
    </row>
    <row r="32" spans="1:158" ht="12.75" hidden="1" customHeight="1" outlineLevel="2">
      <c r="A32" s="303"/>
      <c r="B32" s="899" t="s">
        <v>47</v>
      </c>
      <c r="C32" s="86"/>
      <c r="D32" s="654" t="s">
        <v>1762</v>
      </c>
      <c r="AD32" s="897">
        <f ca="1">IF(AE32=0,0,(AE32-AE31)/AE32)</f>
        <v>0.19610753897128599</v>
      </c>
      <c r="AE32" s="304">
        <f ca="1">SUM(AF32:EY32)</f>
        <v>22767907.126614451</v>
      </c>
      <c r="AF32" s="898">
        <f>'Customer Charges'!AF29</f>
        <v>1488187.1564102564</v>
      </c>
      <c r="AG32" s="873">
        <f ca="1">'Customer Charges'!AG29</f>
        <v>263345.00474256324</v>
      </c>
      <c r="AH32" s="873">
        <f ca="1">'Customer Charges'!AH29</f>
        <v>1917179.487179487</v>
      </c>
      <c r="AI32" s="873">
        <f ca="1">'Customer Charges'!AI29</f>
        <v>100512.82051282052</v>
      </c>
      <c r="AJ32" s="873">
        <f ca="1">'Customer Charges'!AJ29</f>
        <v>100512.82051282052</v>
      </c>
      <c r="AK32" s="873">
        <f ca="1">'Customer Charges'!AK29</f>
        <v>100512.82051282052</v>
      </c>
      <c r="AL32" s="873">
        <f ca="1">'Customer Charges'!AL29</f>
        <v>250769.23076923075</v>
      </c>
      <c r="AM32" s="873">
        <f ca="1">'Customer Charges'!AM29</f>
        <v>250769.23076923075</v>
      </c>
      <c r="AN32" s="873">
        <f ca="1">'Customer Charges'!AN29</f>
        <v>250769.23076923075</v>
      </c>
      <c r="AO32" s="873">
        <f ca="1">'Customer Charges'!AO29</f>
        <v>250769.23076923075</v>
      </c>
      <c r="AP32" s="873">
        <f ca="1">'Customer Charges'!AP29</f>
        <v>250769.23076923075</v>
      </c>
      <c r="AQ32" s="873">
        <f ca="1">'Customer Charges'!AQ29</f>
        <v>250769.23076923075</v>
      </c>
      <c r="AR32" s="873">
        <f ca="1">'Customer Charges'!AR29</f>
        <v>250769.23076923075</v>
      </c>
      <c r="AS32" s="873">
        <f ca="1">'Customer Charges'!AS29</f>
        <v>514114.23551179399</v>
      </c>
      <c r="AT32" s="873">
        <f ca="1">'Customer Charges'!AT29</f>
        <v>508333.33333333331</v>
      </c>
      <c r="AU32" s="873">
        <f ca="1">'Customer Charges'!AU29</f>
        <v>250769.23076923075</v>
      </c>
      <c r="AV32" s="873">
        <f ca="1">'Customer Charges'!AV29</f>
        <v>255784.61538461538</v>
      </c>
      <c r="AW32" s="873">
        <f ca="1">'Customer Charges'!AW29</f>
        <v>255784.61538461538</v>
      </c>
      <c r="AX32" s="873">
        <f ca="1">'Customer Charges'!AX29</f>
        <v>255784.61538461538</v>
      </c>
      <c r="AY32" s="873">
        <f ca="1">'Customer Charges'!AY29</f>
        <v>255784.61538461538</v>
      </c>
      <c r="AZ32" s="873">
        <f ca="1">'Customer Charges'!AZ29</f>
        <v>255784.61538461538</v>
      </c>
      <c r="BA32" s="873">
        <f ca="1">'Customer Charges'!BA29</f>
        <v>255784.61538461538</v>
      </c>
      <c r="BB32" s="873">
        <f ca="1">'Customer Charges'!BB29</f>
        <v>255784.61538461538</v>
      </c>
      <c r="BC32" s="873">
        <f ca="1">'Customer Charges'!BC29</f>
        <v>255784.61538461538</v>
      </c>
      <c r="BD32" s="873">
        <f ca="1">'Customer Charges'!BD29</f>
        <v>255784.61538461538</v>
      </c>
      <c r="BE32" s="873">
        <f ca="1">'Customer Charges'!BE29</f>
        <v>524396.52022202988</v>
      </c>
      <c r="BF32" s="873">
        <f ca="1">'Customer Charges'!BF29</f>
        <v>518500</v>
      </c>
      <c r="BG32" s="873">
        <f ca="1">'Customer Charges'!BG29</f>
        <v>255784.61538461538</v>
      </c>
      <c r="BH32" s="873">
        <f ca="1">'Customer Charges'!BH29</f>
        <v>260900.30769230766</v>
      </c>
      <c r="BI32" s="873">
        <f ca="1">'Customer Charges'!BI29</f>
        <v>260900.30769230766</v>
      </c>
      <c r="BJ32" s="873">
        <f ca="1">'Customer Charges'!BJ29</f>
        <v>260900.30769230766</v>
      </c>
      <c r="BK32" s="873">
        <f ca="1">'Customer Charges'!BK29</f>
        <v>260900.30769230766</v>
      </c>
      <c r="BL32" s="873">
        <f ca="1">'Customer Charges'!BL29</f>
        <v>260900.30769230766</v>
      </c>
      <c r="BM32" s="873">
        <f ca="1">'Customer Charges'!BM29</f>
        <v>260900.30769230766</v>
      </c>
      <c r="BN32" s="873">
        <f ca="1">'Customer Charges'!BN29</f>
        <v>260900.30769230766</v>
      </c>
      <c r="BO32" s="873">
        <f ca="1">'Customer Charges'!BO29</f>
        <v>260900.30769230766</v>
      </c>
      <c r="BP32" s="873">
        <f ca="1">'Customer Charges'!BP29</f>
        <v>260900.30769230766</v>
      </c>
      <c r="BQ32" s="873">
        <f ca="1">'Customer Charges'!BQ29</f>
        <v>534884.4506264705</v>
      </c>
      <c r="BR32" s="873">
        <f ca="1">'Customer Charges'!BR29</f>
        <v>1303004.6666666665</v>
      </c>
      <c r="BS32" s="873">
        <f ca="1">'Customer Charges'!BS29</f>
        <v>260900.30769230766</v>
      </c>
      <c r="BT32" s="873">
        <f ca="1">'Customer Charges'!BT29</f>
        <v>266118.31384615385</v>
      </c>
      <c r="BU32" s="873">
        <f ca="1">'Customer Charges'!BU29</f>
        <v>266118.31384615385</v>
      </c>
      <c r="BV32" s="873">
        <f ca="1">'Customer Charges'!BV29</f>
        <v>266118.31384615385</v>
      </c>
      <c r="BW32" s="873">
        <f ca="1">'Customer Charges'!BW29</f>
        <v>266118.31384615385</v>
      </c>
      <c r="BX32" s="873">
        <f ca="1">'Customer Charges'!BX29</f>
        <v>266118.31384615385</v>
      </c>
      <c r="BY32" s="873">
        <f ca="1">'Customer Charges'!BY29</f>
        <v>266118.31384615385</v>
      </c>
      <c r="BZ32" s="873">
        <f ca="1">'Customer Charges'!BZ29</f>
        <v>266118.31384615385</v>
      </c>
      <c r="CA32" s="873">
        <f ca="1">'Customer Charges'!CA29</f>
        <v>266118.31384615385</v>
      </c>
      <c r="CB32" s="873">
        <f ca="1">'Customer Charges'!CB29</f>
        <v>266118.31384615385</v>
      </c>
      <c r="CC32" s="873">
        <f ca="1">'Customer Charges'!CC29</f>
        <v>545582.13963899994</v>
      </c>
      <c r="CD32" s="873">
        <f ca="1">'Customer Charges'!CD29</f>
        <v>387597.90769230766</v>
      </c>
      <c r="CE32" s="873">
        <f ca="1">'Customer Charges'!CE29</f>
        <v>266118.31384615385</v>
      </c>
      <c r="CF32" s="873">
        <f ca="1">'Customer Charges'!CF29</f>
        <v>271440.68012307689</v>
      </c>
      <c r="CG32" s="873">
        <f ca="1">'Customer Charges'!CG29</f>
        <v>271440.68012307689</v>
      </c>
      <c r="CH32" s="873">
        <f ca="1">'Customer Charges'!CH29</f>
        <v>271440.68012307689</v>
      </c>
      <c r="CI32" s="873">
        <f ca="1">'Customer Charges'!CI29</f>
        <v>271440.68012307689</v>
      </c>
      <c r="CJ32" s="873">
        <f ca="1">'Customer Charges'!CJ29</f>
        <v>271440.68012307689</v>
      </c>
      <c r="CK32" s="873">
        <f ca="1">'Customer Charges'!CK29</f>
        <v>271440.68012307689</v>
      </c>
      <c r="CL32" s="873">
        <f ca="1">'Customer Charges'!CL29</f>
        <v>271440.68012307689</v>
      </c>
      <c r="CM32" s="873">
        <f ca="1">'Customer Charges'!CM29</f>
        <v>271440.68012307689</v>
      </c>
      <c r="CN32" s="873">
        <f ca="1">'Customer Charges'!CN29</f>
        <v>271440.68012307689</v>
      </c>
      <c r="CO32" s="873">
        <f ca="1">'Customer Charges'!CO29</f>
        <v>556493.78243177989</v>
      </c>
      <c r="CP32" s="873">
        <f ca="1">'Customer Charges'!CP29</f>
        <v>302417.97655384615</v>
      </c>
      <c r="CQ32" s="873">
        <f ca="1">'Customer Charges'!CQ29</f>
        <v>271440.68012307689</v>
      </c>
      <c r="CR32" s="873">
        <f ca="1">'Customer Charges'!CR29</f>
        <v>276869.49372553849</v>
      </c>
      <c r="CS32" s="873">
        <f ca="1">'Customer Charges'!CS29</f>
        <v>276869.49372553849</v>
      </c>
      <c r="CT32" s="873">
        <f ca="1">'Customer Charges'!CT29</f>
        <v>0</v>
      </c>
      <c r="CU32" s="873">
        <f ca="1">'Customer Charges'!CU29</f>
        <v>0</v>
      </c>
      <c r="CV32" s="873">
        <f ca="1">'Customer Charges'!CV29</f>
        <v>0</v>
      </c>
      <c r="CW32" s="873">
        <f ca="1">'Customer Charges'!CW29</f>
        <v>0</v>
      </c>
      <c r="CX32" s="873">
        <f ca="1">'Customer Charges'!CX29</f>
        <v>0</v>
      </c>
      <c r="CY32" s="873">
        <f ca="1">'Customer Charges'!CY29</f>
        <v>0</v>
      </c>
      <c r="CZ32" s="873">
        <f ca="1">'Customer Charges'!CZ29</f>
        <v>0</v>
      </c>
      <c r="DA32" s="873">
        <f ca="1">'Customer Charges'!DA29</f>
        <v>0</v>
      </c>
      <c r="DB32" s="873">
        <f ca="1">'Customer Charges'!DB29</f>
        <v>0</v>
      </c>
      <c r="DC32" s="873">
        <f ca="1">'Customer Charges'!DC29</f>
        <v>0</v>
      </c>
      <c r="DD32" s="873">
        <f ca="1">'Customer Charges'!DD29</f>
        <v>0</v>
      </c>
      <c r="DE32" s="873">
        <f ca="1">'Customer Charges'!DE29</f>
        <v>0</v>
      </c>
      <c r="DF32" s="873">
        <f ca="1">'Customer Charges'!DF29</f>
        <v>0</v>
      </c>
      <c r="DG32" s="873">
        <f ca="1">'Customer Charges'!DG29</f>
        <v>0</v>
      </c>
      <c r="DH32" s="873">
        <f ca="1">'Customer Charges'!DH29</f>
        <v>0</v>
      </c>
      <c r="DI32" s="873">
        <f ca="1">'Customer Charges'!DI29</f>
        <v>0</v>
      </c>
      <c r="DJ32" s="873">
        <f ca="1">'Customer Charges'!DJ29</f>
        <v>0</v>
      </c>
      <c r="DK32" s="873">
        <f ca="1">'Customer Charges'!DK29</f>
        <v>0</v>
      </c>
      <c r="DL32" s="873">
        <f ca="1">'Customer Charges'!DL29</f>
        <v>0</v>
      </c>
      <c r="DM32" s="873">
        <f ca="1">'Customer Charges'!DM29</f>
        <v>0</v>
      </c>
      <c r="DN32" s="873">
        <f ca="1">'Customer Charges'!DN29</f>
        <v>0</v>
      </c>
      <c r="DO32" s="873">
        <f ca="1">'Customer Charges'!DO29</f>
        <v>0</v>
      </c>
      <c r="DP32" s="873">
        <f ca="1">'Customer Charges'!DP29</f>
        <v>0</v>
      </c>
      <c r="DQ32" s="873">
        <f ca="1">'Customer Charges'!DQ29</f>
        <v>0</v>
      </c>
      <c r="DR32" s="873">
        <f ca="1">'Customer Charges'!DR29</f>
        <v>0</v>
      </c>
      <c r="DS32" s="873">
        <f ca="1">'Customer Charges'!DS29</f>
        <v>0</v>
      </c>
      <c r="DT32" s="873">
        <f ca="1">'Customer Charges'!DT29</f>
        <v>0</v>
      </c>
      <c r="DU32" s="873">
        <f ca="1">'Customer Charges'!DU29</f>
        <v>0</v>
      </c>
      <c r="DV32" s="873">
        <f ca="1">'Customer Charges'!DV29</f>
        <v>0</v>
      </c>
      <c r="DW32" s="873">
        <f ca="1">'Customer Charges'!DW29</f>
        <v>0</v>
      </c>
      <c r="DX32" s="873">
        <f ca="1">'Customer Charges'!DX29</f>
        <v>0</v>
      </c>
      <c r="DY32" s="873">
        <f ca="1">'Customer Charges'!DY29</f>
        <v>0</v>
      </c>
      <c r="DZ32" s="873">
        <f ca="1">'Customer Charges'!DZ29</f>
        <v>0</v>
      </c>
      <c r="EA32" s="873">
        <f ca="1">'Customer Charges'!EA29</f>
        <v>0</v>
      </c>
      <c r="EB32" s="873">
        <f ca="1">'Customer Charges'!EB29</f>
        <v>0</v>
      </c>
      <c r="EC32" s="873">
        <f ca="1">'Customer Charges'!EC29</f>
        <v>0</v>
      </c>
      <c r="ED32" s="873">
        <f ca="1">'Customer Charges'!ED29</f>
        <v>0</v>
      </c>
      <c r="EE32" s="873">
        <f ca="1">'Customer Charges'!EE29</f>
        <v>0</v>
      </c>
      <c r="EF32" s="873">
        <f ca="1">'Customer Charges'!EF29</f>
        <v>0</v>
      </c>
      <c r="EG32" s="873">
        <f ca="1">'Customer Charges'!EG29</f>
        <v>0</v>
      </c>
      <c r="EH32" s="873">
        <f ca="1">'Customer Charges'!EH29</f>
        <v>0</v>
      </c>
      <c r="EI32" s="873">
        <f ca="1">'Customer Charges'!EI29</f>
        <v>0</v>
      </c>
      <c r="EJ32" s="873">
        <f ca="1">'Customer Charges'!EJ29</f>
        <v>0</v>
      </c>
      <c r="EK32" s="873">
        <f ca="1">'Customer Charges'!EK29</f>
        <v>0</v>
      </c>
      <c r="EL32" s="873">
        <f ca="1">'Customer Charges'!EL29</f>
        <v>0</v>
      </c>
      <c r="EM32" s="873">
        <f ca="1">'Customer Charges'!EM29</f>
        <v>0</v>
      </c>
      <c r="EN32" s="873">
        <f ca="1">'Customer Charges'!EN29</f>
        <v>0</v>
      </c>
      <c r="EO32" s="873">
        <f ca="1">'Customer Charges'!EO29</f>
        <v>0</v>
      </c>
      <c r="EP32" s="873">
        <f ca="1">'Customer Charges'!EP29</f>
        <v>0</v>
      </c>
      <c r="EQ32" s="873">
        <f ca="1">'Customer Charges'!EQ29</f>
        <v>0</v>
      </c>
      <c r="ER32" s="873">
        <f ca="1">'Customer Charges'!ER29</f>
        <v>0</v>
      </c>
      <c r="ES32" s="873">
        <f ca="1">'Customer Charges'!ES29</f>
        <v>0</v>
      </c>
      <c r="ET32" s="873">
        <f ca="1">'Customer Charges'!ET29</f>
        <v>0</v>
      </c>
      <c r="EU32" s="873">
        <f ca="1">'Customer Charges'!EU29</f>
        <v>0</v>
      </c>
      <c r="EV32" s="873">
        <f ca="1">'Customer Charges'!EV29</f>
        <v>0</v>
      </c>
      <c r="EW32" s="873">
        <f ca="1">'Customer Charges'!EW29</f>
        <v>0</v>
      </c>
      <c r="EX32" s="873">
        <f ca="1">'Customer Charges'!EX29</f>
        <v>0</v>
      </c>
      <c r="EY32" s="612"/>
      <c r="FA32" s="894">
        <f ca="1">IF(ABS(AE32-'Customer Charges'!AE29)&gt;ErrTol,1,0)</f>
        <v>0</v>
      </c>
      <c r="FB32" s="612"/>
    </row>
    <row r="33" spans="1:158" ht="12.75" hidden="1" customHeight="1" outlineLevel="2">
      <c r="A33" s="303"/>
      <c r="B33" s="926" t="str">
        <f>Constants!$H$291</f>
        <v>Included</v>
      </c>
      <c r="C33" s="86"/>
      <c r="D33" s="654" t="s">
        <v>249</v>
      </c>
      <c r="AD33" s="901"/>
      <c r="AE33" s="647">
        <f>SUM(AF33:EY33)</f>
        <v>1</v>
      </c>
      <c r="AF33" s="902">
        <f>'Customer Charges'!AF31</f>
        <v>0</v>
      </c>
      <c r="AG33" s="626">
        <f>'Customer Charges'!AG31</f>
        <v>0</v>
      </c>
      <c r="AH33" s="626">
        <f>'Customer Charges'!AH31</f>
        <v>1.5625E-2</v>
      </c>
      <c r="AI33" s="626">
        <f>'Customer Charges'!AI31</f>
        <v>1.5625E-2</v>
      </c>
      <c r="AJ33" s="626">
        <f>'Customer Charges'!AJ31</f>
        <v>1.5625E-2</v>
      </c>
      <c r="AK33" s="626">
        <f>'Customer Charges'!AK31</f>
        <v>1.5625E-2</v>
      </c>
      <c r="AL33" s="626">
        <f>'Customer Charges'!AL31</f>
        <v>1.5625E-2</v>
      </c>
      <c r="AM33" s="626">
        <f>'Customer Charges'!AM31</f>
        <v>1.5625E-2</v>
      </c>
      <c r="AN33" s="626">
        <f>'Customer Charges'!AN31</f>
        <v>1.5625E-2</v>
      </c>
      <c r="AO33" s="626">
        <f>'Customer Charges'!AO31</f>
        <v>1.5625E-2</v>
      </c>
      <c r="AP33" s="626">
        <f>'Customer Charges'!AP31</f>
        <v>1.5625E-2</v>
      </c>
      <c r="AQ33" s="626">
        <f>'Customer Charges'!AQ31</f>
        <v>1.5625E-2</v>
      </c>
      <c r="AR33" s="626">
        <f>'Customer Charges'!AR31</f>
        <v>1.5625E-2</v>
      </c>
      <c r="AS33" s="626">
        <f>'Customer Charges'!AS31</f>
        <v>1.5625E-2</v>
      </c>
      <c r="AT33" s="626">
        <f>'Customer Charges'!AT31</f>
        <v>1.5625E-2</v>
      </c>
      <c r="AU33" s="626">
        <f>'Customer Charges'!AU31</f>
        <v>1.5625E-2</v>
      </c>
      <c r="AV33" s="626">
        <f>'Customer Charges'!AV31</f>
        <v>1.5625E-2</v>
      </c>
      <c r="AW33" s="626">
        <f>'Customer Charges'!AW31</f>
        <v>1.5625E-2</v>
      </c>
      <c r="AX33" s="626">
        <f>'Customer Charges'!AX31</f>
        <v>1.5625E-2</v>
      </c>
      <c r="AY33" s="626">
        <f>'Customer Charges'!AY31</f>
        <v>1.5625E-2</v>
      </c>
      <c r="AZ33" s="626">
        <f>'Customer Charges'!AZ31</f>
        <v>1.5625E-2</v>
      </c>
      <c r="BA33" s="626">
        <f>'Customer Charges'!BA31</f>
        <v>1.5625E-2</v>
      </c>
      <c r="BB33" s="626">
        <f>'Customer Charges'!BB31</f>
        <v>1.5625E-2</v>
      </c>
      <c r="BC33" s="626">
        <f>'Customer Charges'!BC31</f>
        <v>1.5625E-2</v>
      </c>
      <c r="BD33" s="626">
        <f>'Customer Charges'!BD31</f>
        <v>1.5625E-2</v>
      </c>
      <c r="BE33" s="626">
        <f>'Customer Charges'!BE31</f>
        <v>1.5625E-2</v>
      </c>
      <c r="BF33" s="626">
        <f>'Customer Charges'!BF31</f>
        <v>1.5625E-2</v>
      </c>
      <c r="BG33" s="626">
        <f>'Customer Charges'!BG31</f>
        <v>1.5625E-2</v>
      </c>
      <c r="BH33" s="626">
        <f>'Customer Charges'!BH31</f>
        <v>1.5625E-2</v>
      </c>
      <c r="BI33" s="626">
        <f>'Customer Charges'!BI31</f>
        <v>1.5625E-2</v>
      </c>
      <c r="BJ33" s="626">
        <f>'Customer Charges'!BJ31</f>
        <v>1.5625E-2</v>
      </c>
      <c r="BK33" s="626">
        <f>'Customer Charges'!BK31</f>
        <v>1.5625E-2</v>
      </c>
      <c r="BL33" s="626">
        <f>'Customer Charges'!BL31</f>
        <v>1.5625E-2</v>
      </c>
      <c r="BM33" s="626">
        <f>'Customer Charges'!BM31</f>
        <v>1.5625E-2</v>
      </c>
      <c r="BN33" s="626">
        <f>'Customer Charges'!BN31</f>
        <v>1.5625E-2</v>
      </c>
      <c r="BO33" s="626">
        <f>'Customer Charges'!BO31</f>
        <v>1.5625E-2</v>
      </c>
      <c r="BP33" s="626">
        <f>'Customer Charges'!BP31</f>
        <v>1.5625E-2</v>
      </c>
      <c r="BQ33" s="626">
        <f>'Customer Charges'!BQ31</f>
        <v>1.5625E-2</v>
      </c>
      <c r="BR33" s="626">
        <f>'Customer Charges'!BR31</f>
        <v>1.5625E-2</v>
      </c>
      <c r="BS33" s="626">
        <f>'Customer Charges'!BS31</f>
        <v>1.5625E-2</v>
      </c>
      <c r="BT33" s="626">
        <f>'Customer Charges'!BT31</f>
        <v>1.5625E-2</v>
      </c>
      <c r="BU33" s="626">
        <f>'Customer Charges'!BU31</f>
        <v>1.5625E-2</v>
      </c>
      <c r="BV33" s="626">
        <f>'Customer Charges'!BV31</f>
        <v>1.5625E-2</v>
      </c>
      <c r="BW33" s="626">
        <f>'Customer Charges'!BW31</f>
        <v>1.5625E-2</v>
      </c>
      <c r="BX33" s="626">
        <f>'Customer Charges'!BX31</f>
        <v>1.5625E-2</v>
      </c>
      <c r="BY33" s="626">
        <f>'Customer Charges'!BY31</f>
        <v>1.5625E-2</v>
      </c>
      <c r="BZ33" s="626">
        <f>'Customer Charges'!BZ31</f>
        <v>1.5625E-2</v>
      </c>
      <c r="CA33" s="626">
        <f>'Customer Charges'!CA31</f>
        <v>1.5625E-2</v>
      </c>
      <c r="CB33" s="626">
        <f>'Customer Charges'!CB31</f>
        <v>1.5625E-2</v>
      </c>
      <c r="CC33" s="626">
        <f>'Customer Charges'!CC31</f>
        <v>1.5625E-2</v>
      </c>
      <c r="CD33" s="626">
        <f>'Customer Charges'!CD31</f>
        <v>1.5625E-2</v>
      </c>
      <c r="CE33" s="626">
        <f>'Customer Charges'!CE31</f>
        <v>1.5625E-2</v>
      </c>
      <c r="CF33" s="626">
        <f>'Customer Charges'!CF31</f>
        <v>1.5625E-2</v>
      </c>
      <c r="CG33" s="626">
        <f>'Customer Charges'!CG31</f>
        <v>1.5625E-2</v>
      </c>
      <c r="CH33" s="626">
        <f>'Customer Charges'!CH31</f>
        <v>1.5625E-2</v>
      </c>
      <c r="CI33" s="626">
        <f>'Customer Charges'!CI31</f>
        <v>1.5625E-2</v>
      </c>
      <c r="CJ33" s="626">
        <f>'Customer Charges'!CJ31</f>
        <v>1.5625E-2</v>
      </c>
      <c r="CK33" s="626">
        <f>'Customer Charges'!CK31</f>
        <v>1.5625E-2</v>
      </c>
      <c r="CL33" s="626">
        <f>'Customer Charges'!CL31</f>
        <v>1.5625E-2</v>
      </c>
      <c r="CM33" s="626">
        <f>'Customer Charges'!CM31</f>
        <v>1.5625E-2</v>
      </c>
      <c r="CN33" s="626">
        <f>'Customer Charges'!CN31</f>
        <v>1.5625E-2</v>
      </c>
      <c r="CO33" s="626">
        <f>'Customer Charges'!CO31</f>
        <v>1.5625E-2</v>
      </c>
      <c r="CP33" s="626">
        <f>'Customer Charges'!CP31</f>
        <v>1.5625E-2</v>
      </c>
      <c r="CQ33" s="626">
        <f>'Customer Charges'!CQ31</f>
        <v>1.5625E-2</v>
      </c>
      <c r="CR33" s="626">
        <f>'Customer Charges'!CR31</f>
        <v>1.5625E-2</v>
      </c>
      <c r="CS33" s="626">
        <f>'Customer Charges'!CS31</f>
        <v>1.5625E-2</v>
      </c>
      <c r="CT33" s="626">
        <f>'Customer Charges'!CT31</f>
        <v>0</v>
      </c>
      <c r="CU33" s="626">
        <f>'Customer Charges'!CU31</f>
        <v>0</v>
      </c>
      <c r="CV33" s="626">
        <f>'Customer Charges'!CV31</f>
        <v>0</v>
      </c>
      <c r="CW33" s="626">
        <f>'Customer Charges'!CW31</f>
        <v>0</v>
      </c>
      <c r="CX33" s="626">
        <f>'Customer Charges'!CX31</f>
        <v>0</v>
      </c>
      <c r="CY33" s="626">
        <f>'Customer Charges'!CY31</f>
        <v>0</v>
      </c>
      <c r="CZ33" s="626">
        <f>'Customer Charges'!CZ31</f>
        <v>0</v>
      </c>
      <c r="DA33" s="626">
        <f>'Customer Charges'!DA31</f>
        <v>0</v>
      </c>
      <c r="DB33" s="626">
        <f>'Customer Charges'!DB31</f>
        <v>0</v>
      </c>
      <c r="DC33" s="626">
        <f>'Customer Charges'!DC31</f>
        <v>0</v>
      </c>
      <c r="DD33" s="626">
        <f>'Customer Charges'!DD31</f>
        <v>0</v>
      </c>
      <c r="DE33" s="626">
        <f>'Customer Charges'!DE31</f>
        <v>0</v>
      </c>
      <c r="DF33" s="626">
        <f>'Customer Charges'!DF31</f>
        <v>0</v>
      </c>
      <c r="DG33" s="626">
        <f>'Customer Charges'!DG31</f>
        <v>0</v>
      </c>
      <c r="DH33" s="626">
        <f>'Customer Charges'!DH31</f>
        <v>0</v>
      </c>
      <c r="DI33" s="626">
        <f>'Customer Charges'!DI31</f>
        <v>0</v>
      </c>
      <c r="DJ33" s="626">
        <f>'Customer Charges'!DJ31</f>
        <v>0</v>
      </c>
      <c r="DK33" s="626">
        <f>'Customer Charges'!DK31</f>
        <v>0</v>
      </c>
      <c r="DL33" s="626">
        <f>'Customer Charges'!DL31</f>
        <v>0</v>
      </c>
      <c r="DM33" s="626">
        <f>'Customer Charges'!DM31</f>
        <v>0</v>
      </c>
      <c r="DN33" s="626">
        <f>'Customer Charges'!DN31</f>
        <v>0</v>
      </c>
      <c r="DO33" s="626">
        <f>'Customer Charges'!DO31</f>
        <v>0</v>
      </c>
      <c r="DP33" s="626">
        <f>'Customer Charges'!DP31</f>
        <v>0</v>
      </c>
      <c r="DQ33" s="626">
        <f>'Customer Charges'!DQ31</f>
        <v>0</v>
      </c>
      <c r="DR33" s="626">
        <f>'Customer Charges'!DR31</f>
        <v>0</v>
      </c>
      <c r="DS33" s="626">
        <f>'Customer Charges'!DS31</f>
        <v>0</v>
      </c>
      <c r="DT33" s="626">
        <f>'Customer Charges'!DT31</f>
        <v>0</v>
      </c>
      <c r="DU33" s="626">
        <f>'Customer Charges'!DU31</f>
        <v>0</v>
      </c>
      <c r="DV33" s="626">
        <f>'Customer Charges'!DV31</f>
        <v>0</v>
      </c>
      <c r="DW33" s="626">
        <f>'Customer Charges'!DW31</f>
        <v>0</v>
      </c>
      <c r="DX33" s="626">
        <f>'Customer Charges'!DX31</f>
        <v>0</v>
      </c>
      <c r="DY33" s="626">
        <f>'Customer Charges'!DY31</f>
        <v>0</v>
      </c>
      <c r="DZ33" s="626">
        <f>'Customer Charges'!DZ31</f>
        <v>0</v>
      </c>
      <c r="EA33" s="626">
        <f>'Customer Charges'!EA31</f>
        <v>0</v>
      </c>
      <c r="EB33" s="626">
        <f>'Customer Charges'!EB31</f>
        <v>0</v>
      </c>
      <c r="EC33" s="626">
        <f>'Customer Charges'!EC31</f>
        <v>0</v>
      </c>
      <c r="ED33" s="626">
        <f>'Customer Charges'!ED31</f>
        <v>0</v>
      </c>
      <c r="EE33" s="626">
        <f>'Customer Charges'!EE31</f>
        <v>0</v>
      </c>
      <c r="EF33" s="626">
        <f>'Customer Charges'!EF31</f>
        <v>0</v>
      </c>
      <c r="EG33" s="626">
        <f>'Customer Charges'!EG31</f>
        <v>0</v>
      </c>
      <c r="EH33" s="626">
        <f>'Customer Charges'!EH31</f>
        <v>0</v>
      </c>
      <c r="EI33" s="626">
        <f>'Customer Charges'!EI31</f>
        <v>0</v>
      </c>
      <c r="EJ33" s="626">
        <f>'Customer Charges'!EJ31</f>
        <v>0</v>
      </c>
      <c r="EK33" s="626">
        <f>'Customer Charges'!EK31</f>
        <v>0</v>
      </c>
      <c r="EL33" s="626">
        <f>'Customer Charges'!EL31</f>
        <v>0</v>
      </c>
      <c r="EM33" s="626">
        <f>'Customer Charges'!EM31</f>
        <v>0</v>
      </c>
      <c r="EN33" s="626">
        <f>'Customer Charges'!EN31</f>
        <v>0</v>
      </c>
      <c r="EO33" s="626">
        <f>'Customer Charges'!EO31</f>
        <v>0</v>
      </c>
      <c r="EP33" s="626">
        <f>'Customer Charges'!EP31</f>
        <v>0</v>
      </c>
      <c r="EQ33" s="626">
        <f>'Customer Charges'!EQ31</f>
        <v>0</v>
      </c>
      <c r="ER33" s="626">
        <f>'Customer Charges'!ER31</f>
        <v>0</v>
      </c>
      <c r="ES33" s="626">
        <f>'Customer Charges'!ES31</f>
        <v>0</v>
      </c>
      <c r="ET33" s="626">
        <f>'Customer Charges'!ET31</f>
        <v>0</v>
      </c>
      <c r="EU33" s="626">
        <f>'Customer Charges'!EU31</f>
        <v>0</v>
      </c>
      <c r="EV33" s="626">
        <f>'Customer Charges'!EV31</f>
        <v>0</v>
      </c>
      <c r="EW33" s="626">
        <f>'Customer Charges'!EW31</f>
        <v>0</v>
      </c>
      <c r="EX33" s="626">
        <f>'Customer Charges'!EX31</f>
        <v>0</v>
      </c>
      <c r="EY33" s="612"/>
      <c r="EZ33" s="86"/>
      <c r="FB33" s="612"/>
    </row>
    <row r="34" spans="1:158" ht="12.75" hidden="1" customHeight="1" outlineLevel="2">
      <c r="A34" s="303"/>
      <c r="B34" s="903" t="s">
        <v>214</v>
      </c>
      <c r="C34" s="645"/>
      <c r="D34" s="654" t="s">
        <v>1759</v>
      </c>
      <c r="AD34" s="904"/>
      <c r="AE34" s="647">
        <f>MAX(AF34:EY34)</f>
        <v>0.04</v>
      </c>
      <c r="AF34" s="902">
        <f>'Customer Charges'!AF33</f>
        <v>0</v>
      </c>
      <c r="AG34" s="626">
        <f>'Customer Charges'!AG33</f>
        <v>0</v>
      </c>
      <c r="AH34" s="626">
        <f>'Customer Charges'!AH33</f>
        <v>0</v>
      </c>
      <c r="AI34" s="626">
        <f>'Customer Charges'!AI33</f>
        <v>0</v>
      </c>
      <c r="AJ34" s="626">
        <f>'Customer Charges'!AJ33</f>
        <v>0</v>
      </c>
      <c r="AK34" s="626">
        <f>'Customer Charges'!AK33</f>
        <v>0</v>
      </c>
      <c r="AL34" s="626">
        <f>'Customer Charges'!AL33</f>
        <v>0</v>
      </c>
      <c r="AM34" s="626">
        <f>'Customer Charges'!AM33</f>
        <v>0</v>
      </c>
      <c r="AN34" s="626">
        <f>'Customer Charges'!AN33</f>
        <v>0</v>
      </c>
      <c r="AO34" s="626">
        <f>'Customer Charges'!AO33</f>
        <v>0</v>
      </c>
      <c r="AP34" s="626">
        <f>'Customer Charges'!AP33</f>
        <v>0</v>
      </c>
      <c r="AQ34" s="626">
        <f>'Customer Charges'!AQ33</f>
        <v>0</v>
      </c>
      <c r="AR34" s="626">
        <f>'Customer Charges'!AR33</f>
        <v>0</v>
      </c>
      <c r="AS34" s="626">
        <f>'Customer Charges'!AS33</f>
        <v>0</v>
      </c>
      <c r="AT34" s="626">
        <f>'Customer Charges'!AT33</f>
        <v>0</v>
      </c>
      <c r="AU34" s="626">
        <f>'Customer Charges'!AU33</f>
        <v>0</v>
      </c>
      <c r="AV34" s="626">
        <f>'Customer Charges'!AV33</f>
        <v>0</v>
      </c>
      <c r="AW34" s="626">
        <f>'Customer Charges'!AW33</f>
        <v>0</v>
      </c>
      <c r="AX34" s="626">
        <f>'Customer Charges'!AX33</f>
        <v>0</v>
      </c>
      <c r="AY34" s="626">
        <f>'Customer Charges'!AY33</f>
        <v>0</v>
      </c>
      <c r="AZ34" s="626">
        <f>'Customer Charges'!AZ33</f>
        <v>0</v>
      </c>
      <c r="BA34" s="626">
        <f>'Customer Charges'!BA33</f>
        <v>0</v>
      </c>
      <c r="BB34" s="626">
        <f>'Customer Charges'!BB33</f>
        <v>0</v>
      </c>
      <c r="BC34" s="626">
        <f>'Customer Charges'!BC33</f>
        <v>0</v>
      </c>
      <c r="BD34" s="626">
        <f>'Customer Charges'!BD33</f>
        <v>0</v>
      </c>
      <c r="BE34" s="626">
        <f>'Customer Charges'!BE33</f>
        <v>0</v>
      </c>
      <c r="BF34" s="626">
        <f>'Customer Charges'!BF33</f>
        <v>0</v>
      </c>
      <c r="BG34" s="626">
        <f>'Customer Charges'!BG33</f>
        <v>0.01</v>
      </c>
      <c r="BH34" s="626">
        <f>'Customer Charges'!BH33</f>
        <v>0.01</v>
      </c>
      <c r="BI34" s="626">
        <f>'Customer Charges'!BI33</f>
        <v>0.01</v>
      </c>
      <c r="BJ34" s="626">
        <f>'Customer Charges'!BJ33</f>
        <v>0.01</v>
      </c>
      <c r="BK34" s="626">
        <f>'Customer Charges'!BK33</f>
        <v>0.01</v>
      </c>
      <c r="BL34" s="626">
        <f>'Customer Charges'!BL33</f>
        <v>0.01</v>
      </c>
      <c r="BM34" s="626">
        <f>'Customer Charges'!BM33</f>
        <v>0.01</v>
      </c>
      <c r="BN34" s="626">
        <f>'Customer Charges'!BN33</f>
        <v>0.01</v>
      </c>
      <c r="BO34" s="626">
        <f>'Customer Charges'!BO33</f>
        <v>0.01</v>
      </c>
      <c r="BP34" s="626">
        <f>'Customer Charges'!BP33</f>
        <v>0.01</v>
      </c>
      <c r="BQ34" s="626">
        <f>'Customer Charges'!BQ33</f>
        <v>0.01</v>
      </c>
      <c r="BR34" s="626">
        <f>'Customer Charges'!BR33</f>
        <v>0.01</v>
      </c>
      <c r="BS34" s="626">
        <f>'Customer Charges'!BS33</f>
        <v>0.02</v>
      </c>
      <c r="BT34" s="626">
        <f>'Customer Charges'!BT33</f>
        <v>0.02</v>
      </c>
      <c r="BU34" s="626">
        <f>'Customer Charges'!BU33</f>
        <v>0.02</v>
      </c>
      <c r="BV34" s="626">
        <f>'Customer Charges'!BV33</f>
        <v>0.02</v>
      </c>
      <c r="BW34" s="626">
        <f>'Customer Charges'!BW33</f>
        <v>0.02</v>
      </c>
      <c r="BX34" s="626">
        <f>'Customer Charges'!BX33</f>
        <v>0.02</v>
      </c>
      <c r="BY34" s="626">
        <f>'Customer Charges'!BY33</f>
        <v>0.02</v>
      </c>
      <c r="BZ34" s="626">
        <f>'Customer Charges'!BZ33</f>
        <v>0.02</v>
      </c>
      <c r="CA34" s="626">
        <f>'Customer Charges'!CA33</f>
        <v>0.02</v>
      </c>
      <c r="CB34" s="626">
        <f>'Customer Charges'!CB33</f>
        <v>0.02</v>
      </c>
      <c r="CC34" s="626">
        <f>'Customer Charges'!CC33</f>
        <v>0.02</v>
      </c>
      <c r="CD34" s="626">
        <f>'Customer Charges'!CD33</f>
        <v>0.02</v>
      </c>
      <c r="CE34" s="626">
        <f>'Customer Charges'!CE33</f>
        <v>0.03</v>
      </c>
      <c r="CF34" s="626">
        <f>'Customer Charges'!CF33</f>
        <v>0.03</v>
      </c>
      <c r="CG34" s="626">
        <f>'Customer Charges'!CG33</f>
        <v>0.03</v>
      </c>
      <c r="CH34" s="626">
        <f>'Customer Charges'!CH33</f>
        <v>0.03</v>
      </c>
      <c r="CI34" s="626">
        <f>'Customer Charges'!CI33</f>
        <v>0.03</v>
      </c>
      <c r="CJ34" s="626">
        <f>'Customer Charges'!CJ33</f>
        <v>0.03</v>
      </c>
      <c r="CK34" s="626">
        <f>'Customer Charges'!CK33</f>
        <v>0.03</v>
      </c>
      <c r="CL34" s="626">
        <f>'Customer Charges'!CL33</f>
        <v>0.03</v>
      </c>
      <c r="CM34" s="626">
        <f>'Customer Charges'!CM33</f>
        <v>0.03</v>
      </c>
      <c r="CN34" s="626">
        <f>'Customer Charges'!CN33</f>
        <v>0.03</v>
      </c>
      <c r="CO34" s="626">
        <f>'Customer Charges'!CO33</f>
        <v>0.03</v>
      </c>
      <c r="CP34" s="626">
        <f>'Customer Charges'!CP33</f>
        <v>0.03</v>
      </c>
      <c r="CQ34" s="626">
        <f>'Customer Charges'!CQ33</f>
        <v>0.04</v>
      </c>
      <c r="CR34" s="626">
        <f>'Customer Charges'!CR33</f>
        <v>0.04</v>
      </c>
      <c r="CS34" s="626">
        <f>'Customer Charges'!CS33</f>
        <v>0.04</v>
      </c>
      <c r="CT34" s="626">
        <f>'Customer Charges'!CT33</f>
        <v>0.04</v>
      </c>
      <c r="CU34" s="626">
        <f>'Customer Charges'!CU33</f>
        <v>0.04</v>
      </c>
      <c r="CV34" s="626">
        <f>'Customer Charges'!CV33</f>
        <v>0.04</v>
      </c>
      <c r="CW34" s="626">
        <f>'Customer Charges'!CW33</f>
        <v>0.04</v>
      </c>
      <c r="CX34" s="626">
        <f>'Customer Charges'!CX33</f>
        <v>0.04</v>
      </c>
      <c r="CY34" s="626">
        <f>'Customer Charges'!CY33</f>
        <v>0.04</v>
      </c>
      <c r="CZ34" s="626">
        <f>'Customer Charges'!CZ33</f>
        <v>0.04</v>
      </c>
      <c r="DA34" s="626">
        <f>'Customer Charges'!DA33</f>
        <v>0.04</v>
      </c>
      <c r="DB34" s="626">
        <f>'Customer Charges'!DB33</f>
        <v>0.04</v>
      </c>
      <c r="DC34" s="626">
        <f>'Customer Charges'!DC33</f>
        <v>0.04</v>
      </c>
      <c r="DD34" s="626">
        <f>'Customer Charges'!DD33</f>
        <v>0.04</v>
      </c>
      <c r="DE34" s="626">
        <f>'Customer Charges'!DE33</f>
        <v>0.04</v>
      </c>
      <c r="DF34" s="626">
        <f>'Customer Charges'!DF33</f>
        <v>0.04</v>
      </c>
      <c r="DG34" s="626">
        <f>'Customer Charges'!DG33</f>
        <v>0.04</v>
      </c>
      <c r="DH34" s="626">
        <f>'Customer Charges'!DH33</f>
        <v>0.04</v>
      </c>
      <c r="DI34" s="626">
        <f>'Customer Charges'!DI33</f>
        <v>0.04</v>
      </c>
      <c r="DJ34" s="626">
        <f>'Customer Charges'!DJ33</f>
        <v>0.04</v>
      </c>
      <c r="DK34" s="626">
        <f>'Customer Charges'!DK33</f>
        <v>0.04</v>
      </c>
      <c r="DL34" s="626">
        <f>'Customer Charges'!DL33</f>
        <v>0.04</v>
      </c>
      <c r="DM34" s="626">
        <f>'Customer Charges'!DM33</f>
        <v>0.04</v>
      </c>
      <c r="DN34" s="626">
        <f>'Customer Charges'!DN33</f>
        <v>0.04</v>
      </c>
      <c r="DO34" s="626">
        <f>'Customer Charges'!DO33</f>
        <v>0.04</v>
      </c>
      <c r="DP34" s="626">
        <f>'Customer Charges'!DP33</f>
        <v>0.04</v>
      </c>
      <c r="DQ34" s="626">
        <f>'Customer Charges'!DQ33</f>
        <v>0.04</v>
      </c>
      <c r="DR34" s="626">
        <f>'Customer Charges'!DR33</f>
        <v>0.04</v>
      </c>
      <c r="DS34" s="626">
        <f>'Customer Charges'!DS33</f>
        <v>0.04</v>
      </c>
      <c r="DT34" s="626">
        <f>'Customer Charges'!DT33</f>
        <v>0.04</v>
      </c>
      <c r="DU34" s="626">
        <f>'Customer Charges'!DU33</f>
        <v>0.04</v>
      </c>
      <c r="DV34" s="626">
        <f>'Customer Charges'!DV33</f>
        <v>0.04</v>
      </c>
      <c r="DW34" s="626">
        <f>'Customer Charges'!DW33</f>
        <v>0.04</v>
      </c>
      <c r="DX34" s="626">
        <f>'Customer Charges'!DX33</f>
        <v>0.04</v>
      </c>
      <c r="DY34" s="626">
        <f>'Customer Charges'!DY33</f>
        <v>0.04</v>
      </c>
      <c r="DZ34" s="626">
        <f>'Customer Charges'!DZ33</f>
        <v>0.04</v>
      </c>
      <c r="EA34" s="626">
        <f>'Customer Charges'!EA33</f>
        <v>0.04</v>
      </c>
      <c r="EB34" s="626">
        <f>'Customer Charges'!EB33</f>
        <v>0.04</v>
      </c>
      <c r="EC34" s="626">
        <f>'Customer Charges'!EC33</f>
        <v>0.04</v>
      </c>
      <c r="ED34" s="626">
        <f>'Customer Charges'!ED33</f>
        <v>0.04</v>
      </c>
      <c r="EE34" s="626">
        <f>'Customer Charges'!EE33</f>
        <v>0.04</v>
      </c>
      <c r="EF34" s="626">
        <f>'Customer Charges'!EF33</f>
        <v>0.04</v>
      </c>
      <c r="EG34" s="626">
        <f>'Customer Charges'!EG33</f>
        <v>0.04</v>
      </c>
      <c r="EH34" s="626">
        <f>'Customer Charges'!EH33</f>
        <v>0.04</v>
      </c>
      <c r="EI34" s="626">
        <f>'Customer Charges'!EI33</f>
        <v>0.04</v>
      </c>
      <c r="EJ34" s="626">
        <f>'Customer Charges'!EJ33</f>
        <v>0.04</v>
      </c>
      <c r="EK34" s="626">
        <f>'Customer Charges'!EK33</f>
        <v>0.04</v>
      </c>
      <c r="EL34" s="626">
        <f>'Customer Charges'!EL33</f>
        <v>0.04</v>
      </c>
      <c r="EM34" s="626">
        <f>'Customer Charges'!EM33</f>
        <v>0.04</v>
      </c>
      <c r="EN34" s="626">
        <f>'Customer Charges'!EN33</f>
        <v>0.04</v>
      </c>
      <c r="EO34" s="626">
        <f>'Customer Charges'!EO33</f>
        <v>0.04</v>
      </c>
      <c r="EP34" s="626">
        <f>'Customer Charges'!EP33</f>
        <v>0.04</v>
      </c>
      <c r="EQ34" s="626">
        <f>'Customer Charges'!EQ33</f>
        <v>0.04</v>
      </c>
      <c r="ER34" s="626">
        <f>'Customer Charges'!ER33</f>
        <v>0.04</v>
      </c>
      <c r="ES34" s="626">
        <f>'Customer Charges'!ES33</f>
        <v>0.04</v>
      </c>
      <c r="ET34" s="626">
        <f>'Customer Charges'!ET33</f>
        <v>0.04</v>
      </c>
      <c r="EU34" s="626">
        <f>'Customer Charges'!EU33</f>
        <v>0.04</v>
      </c>
      <c r="EV34" s="626">
        <f>'Customer Charges'!EV33</f>
        <v>0.04</v>
      </c>
      <c r="EW34" s="626">
        <f>'Customer Charges'!EW33</f>
        <v>0.04</v>
      </c>
      <c r="EX34" s="626">
        <f>'Customer Charges'!EX33</f>
        <v>0.04</v>
      </c>
      <c r="EY34" s="612"/>
      <c r="EZ34" s="86"/>
      <c r="FB34" s="612"/>
    </row>
    <row r="35" spans="1:158" ht="12.75" hidden="1" customHeight="1" outlineLevel="2">
      <c r="A35" s="303"/>
      <c r="B35" s="907">
        <f ca="1">IF(AE30=0,"N/A",AE38/AE30)</f>
        <v>440306.69026978803</v>
      </c>
      <c r="C35" s="645"/>
      <c r="D35" s="654" t="s">
        <v>1460</v>
      </c>
      <c r="AD35" s="897">
        <f ca="1">IF(AE35=0,0,(AE35-AE31)/AE35)</f>
        <v>0.22019082109574678</v>
      </c>
      <c r="AE35" s="304">
        <f ca="1">SUM(AF35:EY35)</f>
        <v>23471061.110367574</v>
      </c>
      <c r="AF35" s="637">
        <f ca="1">SUMIF('Final Price'!$V$14:$V$114,$AD28,'Final Price'!AF$14:AF$114)</f>
        <v>0</v>
      </c>
      <c r="AG35" s="300">
        <f ca="1">SUMIF('Final Price'!$V$14:$V$114,$AD28,'Final Price'!AG$14:AG$114)</f>
        <v>0</v>
      </c>
      <c r="AH35" s="300">
        <f ca="1">SUMIF('Final Price'!$V$14:$V$114,$AD28,'Final Price'!AH$14:AH$114)</f>
        <v>371612.74715591536</v>
      </c>
      <c r="AI35" s="300">
        <f ca="1">SUMIF('Final Price'!$V$14:$V$114,$AD28,'Final Price'!AI$14:AI$114)</f>
        <v>371612.74715591536</v>
      </c>
      <c r="AJ35" s="300">
        <f ca="1">SUMIF('Final Price'!$V$14:$V$114,$AD28,'Final Price'!AJ$14:AJ$114)</f>
        <v>371612.74715591536</v>
      </c>
      <c r="AK35" s="300">
        <f ca="1">SUMIF('Final Price'!$V$14:$V$114,$AD28,'Final Price'!AK$14:AK$114)</f>
        <v>371612.74715591536</v>
      </c>
      <c r="AL35" s="300">
        <f ca="1">SUMIF('Final Price'!$V$14:$V$114,$AD28,'Final Price'!AL$14:AL$114)</f>
        <v>371612.74715591536</v>
      </c>
      <c r="AM35" s="300">
        <f ca="1">SUMIF('Final Price'!$V$14:$V$114,$AD28,'Final Price'!AM$14:AM$114)</f>
        <v>371612.74715591536</v>
      </c>
      <c r="AN35" s="300">
        <f ca="1">SUMIF('Final Price'!$V$14:$V$114,$AD28,'Final Price'!AN$14:AN$114)</f>
        <v>371612.74715591536</v>
      </c>
      <c r="AO35" s="300">
        <f ca="1">SUMIF('Final Price'!$V$14:$V$114,$AD28,'Final Price'!AO$14:AO$114)</f>
        <v>371612.74715591536</v>
      </c>
      <c r="AP35" s="300">
        <f ca="1">SUMIF('Final Price'!$V$14:$V$114,$AD28,'Final Price'!AP$14:AP$114)</f>
        <v>371612.74715591536</v>
      </c>
      <c r="AQ35" s="300">
        <f ca="1">SUMIF('Final Price'!$V$14:$V$114,$AD28,'Final Price'!AQ$14:AQ$114)</f>
        <v>371612.74715591536</v>
      </c>
      <c r="AR35" s="300">
        <f ca="1">SUMIF('Final Price'!$V$14:$V$114,$AD28,'Final Price'!AR$14:AR$114)</f>
        <v>371612.74715591536</v>
      </c>
      <c r="AS35" s="300">
        <f ca="1">SUMIF('Final Price'!$V$14:$V$114,$AD28,'Final Price'!AS$14:AS$114)</f>
        <v>371612.74715591536</v>
      </c>
      <c r="AT35" s="300">
        <f ca="1">SUMIF('Final Price'!$V$14:$V$114,$AD28,'Final Price'!AT$14:AT$114)</f>
        <v>371612.74715591536</v>
      </c>
      <c r="AU35" s="300">
        <f ca="1">SUMIF('Final Price'!$V$14:$V$114,$AD28,'Final Price'!AU$14:AU$114)</f>
        <v>371612.74715591536</v>
      </c>
      <c r="AV35" s="300">
        <f ca="1">SUMIF('Final Price'!$V$14:$V$114,$AD28,'Final Price'!AV$14:AV$114)</f>
        <v>371612.74715591536</v>
      </c>
      <c r="AW35" s="300">
        <f ca="1">SUMIF('Final Price'!$V$14:$V$114,$AD28,'Final Price'!AW$14:AW$114)</f>
        <v>371612.74715591536</v>
      </c>
      <c r="AX35" s="300">
        <f ca="1">SUMIF('Final Price'!$V$14:$V$114,$AD28,'Final Price'!AX$14:AX$114)</f>
        <v>371612.74715591536</v>
      </c>
      <c r="AY35" s="300">
        <f ca="1">SUMIF('Final Price'!$V$14:$V$114,$AD28,'Final Price'!AY$14:AY$114)</f>
        <v>371612.74715591536</v>
      </c>
      <c r="AZ35" s="300">
        <f ca="1">SUMIF('Final Price'!$V$14:$V$114,$AD28,'Final Price'!AZ$14:AZ$114)</f>
        <v>371612.74715591536</v>
      </c>
      <c r="BA35" s="300">
        <f ca="1">SUMIF('Final Price'!$V$14:$V$114,$AD28,'Final Price'!BA$14:BA$114)</f>
        <v>371612.74715591536</v>
      </c>
      <c r="BB35" s="300">
        <f ca="1">SUMIF('Final Price'!$V$14:$V$114,$AD28,'Final Price'!BB$14:BB$114)</f>
        <v>371612.74715591536</v>
      </c>
      <c r="BC35" s="300">
        <f ca="1">SUMIF('Final Price'!$V$14:$V$114,$AD28,'Final Price'!BC$14:BC$114)</f>
        <v>371612.74715591536</v>
      </c>
      <c r="BD35" s="300">
        <f ca="1">SUMIF('Final Price'!$V$14:$V$114,$AD28,'Final Price'!BD$14:BD$114)</f>
        <v>371612.74715591536</v>
      </c>
      <c r="BE35" s="300">
        <f ca="1">SUMIF('Final Price'!$V$14:$V$114,$AD28,'Final Price'!BE$14:BE$114)</f>
        <v>371612.74715591536</v>
      </c>
      <c r="BF35" s="300">
        <f ca="1">SUMIF('Final Price'!$V$14:$V$114,$AD28,'Final Price'!BF$14:BF$114)</f>
        <v>371612.74715591536</v>
      </c>
      <c r="BG35" s="300">
        <f ca="1">SUMIF('Final Price'!$V$14:$V$114,$AD28,'Final Price'!BG$14:BG$114)</f>
        <v>367896.61968435615</v>
      </c>
      <c r="BH35" s="300">
        <f ca="1">SUMIF('Final Price'!$V$14:$V$114,$AD28,'Final Price'!BH$14:BH$114)</f>
        <v>367896.61968435615</v>
      </c>
      <c r="BI35" s="300">
        <f ca="1">SUMIF('Final Price'!$V$14:$V$114,$AD28,'Final Price'!BI$14:BI$114)</f>
        <v>367896.61968435615</v>
      </c>
      <c r="BJ35" s="300">
        <f ca="1">SUMIF('Final Price'!$V$14:$V$114,$AD28,'Final Price'!BJ$14:BJ$114)</f>
        <v>367896.61968435615</v>
      </c>
      <c r="BK35" s="300">
        <f ca="1">SUMIF('Final Price'!$V$14:$V$114,$AD28,'Final Price'!BK$14:BK$114)</f>
        <v>367896.61968435615</v>
      </c>
      <c r="BL35" s="300">
        <f ca="1">SUMIF('Final Price'!$V$14:$V$114,$AD28,'Final Price'!BL$14:BL$114)</f>
        <v>367896.61968435615</v>
      </c>
      <c r="BM35" s="300">
        <f ca="1">SUMIF('Final Price'!$V$14:$V$114,$AD28,'Final Price'!BM$14:BM$114)</f>
        <v>367896.61968435615</v>
      </c>
      <c r="BN35" s="300">
        <f ca="1">SUMIF('Final Price'!$V$14:$V$114,$AD28,'Final Price'!BN$14:BN$114)</f>
        <v>367896.61968435615</v>
      </c>
      <c r="BO35" s="300">
        <f ca="1">SUMIF('Final Price'!$V$14:$V$114,$AD28,'Final Price'!BO$14:BO$114)</f>
        <v>367896.61968435615</v>
      </c>
      <c r="BP35" s="300">
        <f ca="1">SUMIF('Final Price'!$V$14:$V$114,$AD28,'Final Price'!BP$14:BP$114)</f>
        <v>367896.61968435615</v>
      </c>
      <c r="BQ35" s="300">
        <f ca="1">SUMIF('Final Price'!$V$14:$V$114,$AD28,'Final Price'!BQ$14:BQ$114)</f>
        <v>367896.61968435615</v>
      </c>
      <c r="BR35" s="300">
        <f ca="1">SUMIF('Final Price'!$V$14:$V$114,$AD28,'Final Price'!BR$14:BR$114)</f>
        <v>367896.61968435615</v>
      </c>
      <c r="BS35" s="300">
        <f ca="1">SUMIF('Final Price'!$V$14:$V$114,$AD28,'Final Price'!BS$14:BS$114)</f>
        <v>364180.49221279699</v>
      </c>
      <c r="BT35" s="300">
        <f ca="1">SUMIF('Final Price'!$V$14:$V$114,$AD28,'Final Price'!BT$14:BT$114)</f>
        <v>364180.49221279699</v>
      </c>
      <c r="BU35" s="300">
        <f ca="1">SUMIF('Final Price'!$V$14:$V$114,$AD28,'Final Price'!BU$14:BU$114)</f>
        <v>364180.49221279699</v>
      </c>
      <c r="BV35" s="300">
        <f ca="1">SUMIF('Final Price'!$V$14:$V$114,$AD28,'Final Price'!BV$14:BV$114)</f>
        <v>364180.49221279699</v>
      </c>
      <c r="BW35" s="300">
        <f ca="1">SUMIF('Final Price'!$V$14:$V$114,$AD28,'Final Price'!BW$14:BW$114)</f>
        <v>364180.49221279699</v>
      </c>
      <c r="BX35" s="300">
        <f ca="1">SUMIF('Final Price'!$V$14:$V$114,$AD28,'Final Price'!BX$14:BX$114)</f>
        <v>364180.49221279699</v>
      </c>
      <c r="BY35" s="300">
        <f ca="1">SUMIF('Final Price'!$V$14:$V$114,$AD28,'Final Price'!BY$14:BY$114)</f>
        <v>364180.49221279699</v>
      </c>
      <c r="BZ35" s="300">
        <f ca="1">SUMIF('Final Price'!$V$14:$V$114,$AD28,'Final Price'!BZ$14:BZ$114)</f>
        <v>364180.49221279699</v>
      </c>
      <c r="CA35" s="300">
        <f ca="1">SUMIF('Final Price'!$V$14:$V$114,$AD28,'Final Price'!CA$14:CA$114)</f>
        <v>364180.49221279699</v>
      </c>
      <c r="CB35" s="300">
        <f ca="1">SUMIF('Final Price'!$V$14:$V$114,$AD28,'Final Price'!CB$14:CB$114)</f>
        <v>364180.49221279699</v>
      </c>
      <c r="CC35" s="300">
        <f ca="1">SUMIF('Final Price'!$V$14:$V$114,$AD28,'Final Price'!CC$14:CC$114)</f>
        <v>364180.49221279699</v>
      </c>
      <c r="CD35" s="300">
        <f ca="1">SUMIF('Final Price'!$V$14:$V$114,$AD28,'Final Price'!CD$14:CD$114)</f>
        <v>364180.49221279699</v>
      </c>
      <c r="CE35" s="300">
        <f ca="1">SUMIF('Final Price'!$V$14:$V$114,$AD28,'Final Price'!CE$14:CE$114)</f>
        <v>360464.36474123783</v>
      </c>
      <c r="CF35" s="300">
        <f ca="1">SUMIF('Final Price'!$V$14:$V$114,$AD28,'Final Price'!CF$14:CF$114)</f>
        <v>360464.36474123783</v>
      </c>
      <c r="CG35" s="300">
        <f ca="1">SUMIF('Final Price'!$V$14:$V$114,$AD28,'Final Price'!CG$14:CG$114)</f>
        <v>360464.36474123783</v>
      </c>
      <c r="CH35" s="300">
        <f ca="1">SUMIF('Final Price'!$V$14:$V$114,$AD28,'Final Price'!CH$14:CH$114)</f>
        <v>360464.36474123783</v>
      </c>
      <c r="CI35" s="300">
        <f ca="1">SUMIF('Final Price'!$V$14:$V$114,$AD28,'Final Price'!CI$14:CI$114)</f>
        <v>360464.36474123783</v>
      </c>
      <c r="CJ35" s="300">
        <f ca="1">SUMIF('Final Price'!$V$14:$V$114,$AD28,'Final Price'!CJ$14:CJ$114)</f>
        <v>360464.36474123783</v>
      </c>
      <c r="CK35" s="300">
        <f ca="1">SUMIF('Final Price'!$V$14:$V$114,$AD28,'Final Price'!CK$14:CK$114)</f>
        <v>360464.36474123783</v>
      </c>
      <c r="CL35" s="300">
        <f ca="1">SUMIF('Final Price'!$V$14:$V$114,$AD28,'Final Price'!CL$14:CL$114)</f>
        <v>360464.36474123783</v>
      </c>
      <c r="CM35" s="300">
        <f ca="1">SUMIF('Final Price'!$V$14:$V$114,$AD28,'Final Price'!CM$14:CM$114)</f>
        <v>360464.36474123783</v>
      </c>
      <c r="CN35" s="300">
        <f ca="1">SUMIF('Final Price'!$V$14:$V$114,$AD28,'Final Price'!CN$14:CN$114)</f>
        <v>360464.36474123783</v>
      </c>
      <c r="CO35" s="300">
        <f ca="1">SUMIF('Final Price'!$V$14:$V$114,$AD28,'Final Price'!CO$14:CO$114)</f>
        <v>360464.36474123783</v>
      </c>
      <c r="CP35" s="300">
        <f ca="1">SUMIF('Final Price'!$V$14:$V$114,$AD28,'Final Price'!CP$14:CP$114)</f>
        <v>360464.36474123783</v>
      </c>
      <c r="CQ35" s="300">
        <f ca="1">SUMIF('Final Price'!$V$14:$V$114,$AD28,'Final Price'!CQ$14:CQ$114)</f>
        <v>356748.23726967874</v>
      </c>
      <c r="CR35" s="300">
        <f ca="1">SUMIF('Final Price'!$V$14:$V$114,$AD28,'Final Price'!CR$14:CR$114)</f>
        <v>356748.23726967874</v>
      </c>
      <c r="CS35" s="300">
        <f ca="1">SUMIF('Final Price'!$V$14:$V$114,$AD28,'Final Price'!CS$14:CS$114)</f>
        <v>356748.23726967874</v>
      </c>
      <c r="CT35" s="300">
        <f ca="1">SUMIF('Final Price'!$V$14:$V$114,$AD28,'Final Price'!CT$14:CT$114)</f>
        <v>0</v>
      </c>
      <c r="CU35" s="300">
        <f ca="1">SUMIF('Final Price'!$V$14:$V$114,$AD28,'Final Price'!CU$14:CU$114)</f>
        <v>0</v>
      </c>
      <c r="CV35" s="300">
        <f ca="1">SUMIF('Final Price'!$V$14:$V$114,$AD28,'Final Price'!CV$14:CV$114)</f>
        <v>0</v>
      </c>
      <c r="CW35" s="300">
        <f ca="1">SUMIF('Final Price'!$V$14:$V$114,$AD28,'Final Price'!CW$14:CW$114)</f>
        <v>0</v>
      </c>
      <c r="CX35" s="300">
        <f ca="1">SUMIF('Final Price'!$V$14:$V$114,$AD28,'Final Price'!CX$14:CX$114)</f>
        <v>0</v>
      </c>
      <c r="CY35" s="300">
        <f ca="1">SUMIF('Final Price'!$V$14:$V$114,$AD28,'Final Price'!CY$14:CY$114)</f>
        <v>0</v>
      </c>
      <c r="CZ35" s="300">
        <f ca="1">SUMIF('Final Price'!$V$14:$V$114,$AD28,'Final Price'!CZ$14:CZ$114)</f>
        <v>0</v>
      </c>
      <c r="DA35" s="300">
        <f ca="1">SUMIF('Final Price'!$V$14:$V$114,$AD28,'Final Price'!DA$14:DA$114)</f>
        <v>0</v>
      </c>
      <c r="DB35" s="300">
        <f ca="1">SUMIF('Final Price'!$V$14:$V$114,$AD28,'Final Price'!DB$14:DB$114)</f>
        <v>0</v>
      </c>
      <c r="DC35" s="300">
        <f ca="1">SUMIF('Final Price'!$V$14:$V$114,$AD28,'Final Price'!DC$14:DC$114)</f>
        <v>0</v>
      </c>
      <c r="DD35" s="300">
        <f ca="1">SUMIF('Final Price'!$V$14:$V$114,$AD28,'Final Price'!DD$14:DD$114)</f>
        <v>0</v>
      </c>
      <c r="DE35" s="300">
        <f ca="1">SUMIF('Final Price'!$V$14:$V$114,$AD28,'Final Price'!DE$14:DE$114)</f>
        <v>0</v>
      </c>
      <c r="DF35" s="300">
        <f ca="1">SUMIF('Final Price'!$V$14:$V$114,$AD28,'Final Price'!DF$14:DF$114)</f>
        <v>0</v>
      </c>
      <c r="DG35" s="300">
        <f ca="1">SUMIF('Final Price'!$V$14:$V$114,$AD28,'Final Price'!DG$14:DG$114)</f>
        <v>0</v>
      </c>
      <c r="DH35" s="300">
        <f ca="1">SUMIF('Final Price'!$V$14:$V$114,$AD28,'Final Price'!DH$14:DH$114)</f>
        <v>0</v>
      </c>
      <c r="DI35" s="300">
        <f ca="1">SUMIF('Final Price'!$V$14:$V$114,$AD28,'Final Price'!DI$14:DI$114)</f>
        <v>0</v>
      </c>
      <c r="DJ35" s="300">
        <f ca="1">SUMIF('Final Price'!$V$14:$V$114,$AD28,'Final Price'!DJ$14:DJ$114)</f>
        <v>0</v>
      </c>
      <c r="DK35" s="300">
        <f ca="1">SUMIF('Final Price'!$V$14:$V$114,$AD28,'Final Price'!DK$14:DK$114)</f>
        <v>0</v>
      </c>
      <c r="DL35" s="300">
        <f ca="1">SUMIF('Final Price'!$V$14:$V$114,$AD28,'Final Price'!DL$14:DL$114)</f>
        <v>0</v>
      </c>
      <c r="DM35" s="300">
        <f ca="1">SUMIF('Final Price'!$V$14:$V$114,$AD28,'Final Price'!DM$14:DM$114)</f>
        <v>0</v>
      </c>
      <c r="DN35" s="300">
        <f ca="1">SUMIF('Final Price'!$V$14:$V$114,$AD28,'Final Price'!DN$14:DN$114)</f>
        <v>0</v>
      </c>
      <c r="DO35" s="300">
        <f ca="1">SUMIF('Final Price'!$V$14:$V$114,$AD28,'Final Price'!DO$14:DO$114)</f>
        <v>0</v>
      </c>
      <c r="DP35" s="300">
        <f ca="1">SUMIF('Final Price'!$V$14:$V$114,$AD28,'Final Price'!DP$14:DP$114)</f>
        <v>0</v>
      </c>
      <c r="DQ35" s="300">
        <f ca="1">SUMIF('Final Price'!$V$14:$V$114,$AD28,'Final Price'!DQ$14:DQ$114)</f>
        <v>0</v>
      </c>
      <c r="DR35" s="300">
        <f ca="1">SUMIF('Final Price'!$V$14:$V$114,$AD28,'Final Price'!DR$14:DR$114)</f>
        <v>0</v>
      </c>
      <c r="DS35" s="300">
        <f ca="1">SUMIF('Final Price'!$V$14:$V$114,$AD28,'Final Price'!DS$14:DS$114)</f>
        <v>0</v>
      </c>
      <c r="DT35" s="300">
        <f ca="1">SUMIF('Final Price'!$V$14:$V$114,$AD28,'Final Price'!DT$14:DT$114)</f>
        <v>0</v>
      </c>
      <c r="DU35" s="300">
        <f ca="1">SUMIF('Final Price'!$V$14:$V$114,$AD28,'Final Price'!DU$14:DU$114)</f>
        <v>0</v>
      </c>
      <c r="DV35" s="300">
        <f ca="1">SUMIF('Final Price'!$V$14:$V$114,$AD28,'Final Price'!DV$14:DV$114)</f>
        <v>0</v>
      </c>
      <c r="DW35" s="300">
        <f ca="1">SUMIF('Final Price'!$V$14:$V$114,$AD28,'Final Price'!DW$14:DW$114)</f>
        <v>0</v>
      </c>
      <c r="DX35" s="300">
        <f ca="1">SUMIF('Final Price'!$V$14:$V$114,$AD28,'Final Price'!DX$14:DX$114)</f>
        <v>0</v>
      </c>
      <c r="DY35" s="300">
        <f ca="1">SUMIF('Final Price'!$V$14:$V$114,$AD28,'Final Price'!DY$14:DY$114)</f>
        <v>0</v>
      </c>
      <c r="DZ35" s="300">
        <f ca="1">SUMIF('Final Price'!$V$14:$V$114,$AD28,'Final Price'!DZ$14:DZ$114)</f>
        <v>0</v>
      </c>
      <c r="EA35" s="300">
        <f ca="1">SUMIF('Final Price'!$V$14:$V$114,$AD28,'Final Price'!EA$14:EA$114)</f>
        <v>0</v>
      </c>
      <c r="EB35" s="300">
        <f ca="1">SUMIF('Final Price'!$V$14:$V$114,$AD28,'Final Price'!EB$14:EB$114)</f>
        <v>0</v>
      </c>
      <c r="EC35" s="300">
        <f ca="1">SUMIF('Final Price'!$V$14:$V$114,$AD28,'Final Price'!EC$14:EC$114)</f>
        <v>0</v>
      </c>
      <c r="ED35" s="300">
        <f ca="1">SUMIF('Final Price'!$V$14:$V$114,$AD28,'Final Price'!ED$14:ED$114)</f>
        <v>0</v>
      </c>
      <c r="EE35" s="300">
        <f ca="1">SUMIF('Final Price'!$V$14:$V$114,$AD28,'Final Price'!EE$14:EE$114)</f>
        <v>0</v>
      </c>
      <c r="EF35" s="300">
        <f ca="1">SUMIF('Final Price'!$V$14:$V$114,$AD28,'Final Price'!EF$14:EF$114)</f>
        <v>0</v>
      </c>
      <c r="EG35" s="300">
        <f ca="1">SUMIF('Final Price'!$V$14:$V$114,$AD28,'Final Price'!EG$14:EG$114)</f>
        <v>0</v>
      </c>
      <c r="EH35" s="300">
        <f ca="1">SUMIF('Final Price'!$V$14:$V$114,$AD28,'Final Price'!EH$14:EH$114)</f>
        <v>0</v>
      </c>
      <c r="EI35" s="300">
        <f ca="1">SUMIF('Final Price'!$V$14:$V$114,$AD28,'Final Price'!EI$14:EI$114)</f>
        <v>0</v>
      </c>
      <c r="EJ35" s="300">
        <f ca="1">SUMIF('Final Price'!$V$14:$V$114,$AD28,'Final Price'!EJ$14:EJ$114)</f>
        <v>0</v>
      </c>
      <c r="EK35" s="300">
        <f ca="1">SUMIF('Final Price'!$V$14:$V$114,$AD28,'Final Price'!EK$14:EK$114)</f>
        <v>0</v>
      </c>
      <c r="EL35" s="300">
        <f ca="1">SUMIF('Final Price'!$V$14:$V$114,$AD28,'Final Price'!EL$14:EL$114)</f>
        <v>0</v>
      </c>
      <c r="EM35" s="300">
        <f ca="1">SUMIF('Final Price'!$V$14:$V$114,$AD28,'Final Price'!EM$14:EM$114)</f>
        <v>0</v>
      </c>
      <c r="EN35" s="300">
        <f ca="1">SUMIF('Final Price'!$V$14:$V$114,$AD28,'Final Price'!EN$14:EN$114)</f>
        <v>0</v>
      </c>
      <c r="EO35" s="300">
        <f ca="1">SUMIF('Final Price'!$V$14:$V$114,$AD28,'Final Price'!EO$14:EO$114)</f>
        <v>0</v>
      </c>
      <c r="EP35" s="300">
        <f ca="1">SUMIF('Final Price'!$V$14:$V$114,$AD28,'Final Price'!EP$14:EP$114)</f>
        <v>0</v>
      </c>
      <c r="EQ35" s="300">
        <f ca="1">SUMIF('Final Price'!$V$14:$V$114,$AD28,'Final Price'!EQ$14:EQ$114)</f>
        <v>0</v>
      </c>
      <c r="ER35" s="300">
        <f ca="1">SUMIF('Final Price'!$V$14:$V$114,$AD28,'Final Price'!ER$14:ER$114)</f>
        <v>0</v>
      </c>
      <c r="ES35" s="300">
        <f ca="1">SUMIF('Final Price'!$V$14:$V$114,$AD28,'Final Price'!ES$14:ES$114)</f>
        <v>0</v>
      </c>
      <c r="ET35" s="300">
        <f ca="1">SUMIF('Final Price'!$V$14:$V$114,$AD28,'Final Price'!ET$14:ET$114)</f>
        <v>0</v>
      </c>
      <c r="EU35" s="300">
        <f ca="1">SUMIF('Final Price'!$V$14:$V$114,$AD28,'Final Price'!EU$14:EU$114)</f>
        <v>0</v>
      </c>
      <c r="EV35" s="300">
        <f ca="1">SUMIF('Final Price'!$V$14:$V$114,$AD28,'Final Price'!EV$14:EV$114)</f>
        <v>0</v>
      </c>
      <c r="EW35" s="638">
        <f ca="1">SUMIF('Final Price'!$V$14:$V$114,$AD28,'Final Price'!EW$14:EW$114)</f>
        <v>0</v>
      </c>
      <c r="EX35" s="639">
        <f ca="1">SUMIF('Final Price'!$V$14:$V$114,$AD28,'Final Price'!EX$14:EX$114)</f>
        <v>0</v>
      </c>
      <c r="EY35" s="612"/>
      <c r="EZ35" s="86"/>
      <c r="FA35" s="900" t="str">
        <f>B33</f>
        <v>Included</v>
      </c>
      <c r="FB35" s="612"/>
    </row>
    <row r="36" spans="1:158" ht="12.75" hidden="1" customHeight="1" outlineLevel="2">
      <c r="A36" s="303"/>
      <c r="B36" s="86"/>
      <c r="C36" s="645"/>
      <c r="D36" s="654" t="s">
        <v>48</v>
      </c>
      <c r="AD36" s="897">
        <f ca="1">IF(AND(OverON,B33=$B$19),Overhead,0)</f>
        <v>0.20061159760769962</v>
      </c>
      <c r="AE36" s="304">
        <f ca="1">SUM(AF36:EY36)</f>
        <v>4708567.0668987921</v>
      </c>
      <c r="AF36" s="637">
        <f ca="1">AF35*$AD36</f>
        <v>0</v>
      </c>
      <c r="AG36" s="300">
        <f t="shared" ref="AG36:CR36" ca="1" si="28">AG35*$AD36</f>
        <v>0</v>
      </c>
      <c r="AH36" s="300">
        <f t="shared" ca="1" si="28"/>
        <v>74549.826898334315</v>
      </c>
      <c r="AI36" s="300">
        <f t="shared" ca="1" si="28"/>
        <v>74549.826898334315</v>
      </c>
      <c r="AJ36" s="300">
        <f t="shared" ca="1" si="28"/>
        <v>74549.826898334315</v>
      </c>
      <c r="AK36" s="300">
        <f t="shared" ca="1" si="28"/>
        <v>74549.826898334315</v>
      </c>
      <c r="AL36" s="300">
        <f t="shared" ca="1" si="28"/>
        <v>74549.826898334315</v>
      </c>
      <c r="AM36" s="300">
        <f t="shared" ca="1" si="28"/>
        <v>74549.826898334315</v>
      </c>
      <c r="AN36" s="300">
        <f t="shared" ca="1" si="28"/>
        <v>74549.826898334315</v>
      </c>
      <c r="AO36" s="300">
        <f t="shared" ca="1" si="28"/>
        <v>74549.826898334315</v>
      </c>
      <c r="AP36" s="300">
        <f t="shared" ca="1" si="28"/>
        <v>74549.826898334315</v>
      </c>
      <c r="AQ36" s="300">
        <f t="shared" ca="1" si="28"/>
        <v>74549.826898334315</v>
      </c>
      <c r="AR36" s="300">
        <f t="shared" ca="1" si="28"/>
        <v>74549.826898334315</v>
      </c>
      <c r="AS36" s="300">
        <f t="shared" ca="1" si="28"/>
        <v>74549.826898334315</v>
      </c>
      <c r="AT36" s="300">
        <f t="shared" ca="1" si="28"/>
        <v>74549.826898334315</v>
      </c>
      <c r="AU36" s="300">
        <f t="shared" ca="1" si="28"/>
        <v>74549.826898334315</v>
      </c>
      <c r="AV36" s="300">
        <f t="shared" ca="1" si="28"/>
        <v>74549.826898334315</v>
      </c>
      <c r="AW36" s="300">
        <f t="shared" ca="1" si="28"/>
        <v>74549.826898334315</v>
      </c>
      <c r="AX36" s="300">
        <f t="shared" ca="1" si="28"/>
        <v>74549.826898334315</v>
      </c>
      <c r="AY36" s="300">
        <f t="shared" ca="1" si="28"/>
        <v>74549.826898334315</v>
      </c>
      <c r="AZ36" s="300">
        <f t="shared" ca="1" si="28"/>
        <v>74549.826898334315</v>
      </c>
      <c r="BA36" s="300">
        <f t="shared" ca="1" si="28"/>
        <v>74549.826898334315</v>
      </c>
      <c r="BB36" s="300">
        <f t="shared" ca="1" si="28"/>
        <v>74549.826898334315</v>
      </c>
      <c r="BC36" s="300">
        <f t="shared" ca="1" si="28"/>
        <v>74549.826898334315</v>
      </c>
      <c r="BD36" s="300">
        <f t="shared" ca="1" si="28"/>
        <v>74549.826898334315</v>
      </c>
      <c r="BE36" s="300">
        <f t="shared" ca="1" si="28"/>
        <v>74549.826898334315</v>
      </c>
      <c r="BF36" s="300">
        <f t="shared" ca="1" si="28"/>
        <v>74549.826898334315</v>
      </c>
      <c r="BG36" s="300">
        <f t="shared" ca="1" si="28"/>
        <v>73804.328629350959</v>
      </c>
      <c r="BH36" s="300">
        <f t="shared" ca="1" si="28"/>
        <v>73804.328629350959</v>
      </c>
      <c r="BI36" s="300">
        <f t="shared" ca="1" si="28"/>
        <v>73804.328629350959</v>
      </c>
      <c r="BJ36" s="300">
        <f t="shared" ca="1" si="28"/>
        <v>73804.328629350959</v>
      </c>
      <c r="BK36" s="300">
        <f t="shared" ca="1" si="28"/>
        <v>73804.328629350959</v>
      </c>
      <c r="BL36" s="300">
        <f t="shared" ca="1" si="28"/>
        <v>73804.328629350959</v>
      </c>
      <c r="BM36" s="300">
        <f t="shared" ca="1" si="28"/>
        <v>73804.328629350959</v>
      </c>
      <c r="BN36" s="300">
        <f t="shared" ca="1" si="28"/>
        <v>73804.328629350959</v>
      </c>
      <c r="BO36" s="300">
        <f t="shared" ca="1" si="28"/>
        <v>73804.328629350959</v>
      </c>
      <c r="BP36" s="300">
        <f t="shared" ca="1" si="28"/>
        <v>73804.328629350959</v>
      </c>
      <c r="BQ36" s="300">
        <f t="shared" ca="1" si="28"/>
        <v>73804.328629350959</v>
      </c>
      <c r="BR36" s="300">
        <f t="shared" ca="1" si="28"/>
        <v>73804.328629350959</v>
      </c>
      <c r="BS36" s="300">
        <f t="shared" ca="1" si="28"/>
        <v>73058.830360367618</v>
      </c>
      <c r="BT36" s="300">
        <f t="shared" ca="1" si="28"/>
        <v>73058.830360367618</v>
      </c>
      <c r="BU36" s="300">
        <f t="shared" ca="1" si="28"/>
        <v>73058.830360367618</v>
      </c>
      <c r="BV36" s="300">
        <f t="shared" ca="1" si="28"/>
        <v>73058.830360367618</v>
      </c>
      <c r="BW36" s="300">
        <f t="shared" ca="1" si="28"/>
        <v>73058.830360367618</v>
      </c>
      <c r="BX36" s="300">
        <f t="shared" ca="1" si="28"/>
        <v>73058.830360367618</v>
      </c>
      <c r="BY36" s="300">
        <f t="shared" ca="1" si="28"/>
        <v>73058.830360367618</v>
      </c>
      <c r="BZ36" s="300">
        <f t="shared" ca="1" si="28"/>
        <v>73058.830360367618</v>
      </c>
      <c r="CA36" s="300">
        <f t="shared" ca="1" si="28"/>
        <v>73058.830360367618</v>
      </c>
      <c r="CB36" s="300">
        <f t="shared" ca="1" si="28"/>
        <v>73058.830360367618</v>
      </c>
      <c r="CC36" s="300">
        <f t="shared" ca="1" si="28"/>
        <v>73058.830360367618</v>
      </c>
      <c r="CD36" s="300">
        <f t="shared" ca="1" si="28"/>
        <v>73058.830360367618</v>
      </c>
      <c r="CE36" s="300">
        <f t="shared" ca="1" si="28"/>
        <v>72313.332091384276</v>
      </c>
      <c r="CF36" s="300">
        <f t="shared" ca="1" si="28"/>
        <v>72313.332091384276</v>
      </c>
      <c r="CG36" s="300">
        <f t="shared" ca="1" si="28"/>
        <v>72313.332091384276</v>
      </c>
      <c r="CH36" s="300">
        <f t="shared" ca="1" si="28"/>
        <v>72313.332091384276</v>
      </c>
      <c r="CI36" s="300">
        <f t="shared" ca="1" si="28"/>
        <v>72313.332091384276</v>
      </c>
      <c r="CJ36" s="300">
        <f t="shared" ca="1" si="28"/>
        <v>72313.332091384276</v>
      </c>
      <c r="CK36" s="300">
        <f t="shared" ca="1" si="28"/>
        <v>72313.332091384276</v>
      </c>
      <c r="CL36" s="300">
        <f t="shared" ca="1" si="28"/>
        <v>72313.332091384276</v>
      </c>
      <c r="CM36" s="300">
        <f t="shared" ca="1" si="28"/>
        <v>72313.332091384276</v>
      </c>
      <c r="CN36" s="300">
        <f t="shared" ca="1" si="28"/>
        <v>72313.332091384276</v>
      </c>
      <c r="CO36" s="300">
        <f t="shared" ca="1" si="28"/>
        <v>72313.332091384276</v>
      </c>
      <c r="CP36" s="300">
        <f t="shared" ca="1" si="28"/>
        <v>72313.332091384276</v>
      </c>
      <c r="CQ36" s="300">
        <f t="shared" ca="1" si="28"/>
        <v>71567.833822400935</v>
      </c>
      <c r="CR36" s="300">
        <f t="shared" ca="1" si="28"/>
        <v>71567.833822400935</v>
      </c>
      <c r="CS36" s="300">
        <f t="shared" ref="CS36:EX36" ca="1" si="29">CS35*$AD36</f>
        <v>71567.833822400935</v>
      </c>
      <c r="CT36" s="300">
        <f t="shared" ca="1" si="29"/>
        <v>0</v>
      </c>
      <c r="CU36" s="300">
        <f t="shared" ca="1" si="29"/>
        <v>0</v>
      </c>
      <c r="CV36" s="300">
        <f t="shared" ca="1" si="29"/>
        <v>0</v>
      </c>
      <c r="CW36" s="300">
        <f t="shared" ca="1" si="29"/>
        <v>0</v>
      </c>
      <c r="CX36" s="300">
        <f t="shared" ca="1" si="29"/>
        <v>0</v>
      </c>
      <c r="CY36" s="300">
        <f t="shared" ca="1" si="29"/>
        <v>0</v>
      </c>
      <c r="CZ36" s="300">
        <f t="shared" ca="1" si="29"/>
        <v>0</v>
      </c>
      <c r="DA36" s="300">
        <f t="shared" ca="1" si="29"/>
        <v>0</v>
      </c>
      <c r="DB36" s="300">
        <f t="shared" ca="1" si="29"/>
        <v>0</v>
      </c>
      <c r="DC36" s="300">
        <f t="shared" ca="1" si="29"/>
        <v>0</v>
      </c>
      <c r="DD36" s="300">
        <f t="shared" ca="1" si="29"/>
        <v>0</v>
      </c>
      <c r="DE36" s="300">
        <f t="shared" ca="1" si="29"/>
        <v>0</v>
      </c>
      <c r="DF36" s="300">
        <f t="shared" ca="1" si="29"/>
        <v>0</v>
      </c>
      <c r="DG36" s="300">
        <f t="shared" ca="1" si="29"/>
        <v>0</v>
      </c>
      <c r="DH36" s="300">
        <f t="shared" ca="1" si="29"/>
        <v>0</v>
      </c>
      <c r="DI36" s="300">
        <f t="shared" ca="1" si="29"/>
        <v>0</v>
      </c>
      <c r="DJ36" s="300">
        <f t="shared" ca="1" si="29"/>
        <v>0</v>
      </c>
      <c r="DK36" s="300">
        <f t="shared" ca="1" si="29"/>
        <v>0</v>
      </c>
      <c r="DL36" s="300">
        <f t="shared" ca="1" si="29"/>
        <v>0</v>
      </c>
      <c r="DM36" s="300">
        <f t="shared" ca="1" si="29"/>
        <v>0</v>
      </c>
      <c r="DN36" s="300">
        <f t="shared" ca="1" si="29"/>
        <v>0</v>
      </c>
      <c r="DO36" s="300">
        <f t="shared" ca="1" si="29"/>
        <v>0</v>
      </c>
      <c r="DP36" s="300">
        <f t="shared" ca="1" si="29"/>
        <v>0</v>
      </c>
      <c r="DQ36" s="300">
        <f t="shared" ca="1" si="29"/>
        <v>0</v>
      </c>
      <c r="DR36" s="300">
        <f t="shared" ca="1" si="29"/>
        <v>0</v>
      </c>
      <c r="DS36" s="300">
        <f t="shared" ca="1" si="29"/>
        <v>0</v>
      </c>
      <c r="DT36" s="300">
        <f t="shared" ca="1" si="29"/>
        <v>0</v>
      </c>
      <c r="DU36" s="300">
        <f t="shared" ca="1" si="29"/>
        <v>0</v>
      </c>
      <c r="DV36" s="300">
        <f t="shared" ca="1" si="29"/>
        <v>0</v>
      </c>
      <c r="DW36" s="300">
        <f t="shared" ca="1" si="29"/>
        <v>0</v>
      </c>
      <c r="DX36" s="300">
        <f t="shared" ca="1" si="29"/>
        <v>0</v>
      </c>
      <c r="DY36" s="300">
        <f t="shared" ca="1" si="29"/>
        <v>0</v>
      </c>
      <c r="DZ36" s="300">
        <f t="shared" ca="1" si="29"/>
        <v>0</v>
      </c>
      <c r="EA36" s="300">
        <f t="shared" ca="1" si="29"/>
        <v>0</v>
      </c>
      <c r="EB36" s="300">
        <f t="shared" ca="1" si="29"/>
        <v>0</v>
      </c>
      <c r="EC36" s="300">
        <f t="shared" ca="1" si="29"/>
        <v>0</v>
      </c>
      <c r="ED36" s="300">
        <f t="shared" ca="1" si="29"/>
        <v>0</v>
      </c>
      <c r="EE36" s="300">
        <f t="shared" ca="1" si="29"/>
        <v>0</v>
      </c>
      <c r="EF36" s="300">
        <f t="shared" ca="1" si="29"/>
        <v>0</v>
      </c>
      <c r="EG36" s="300">
        <f t="shared" ca="1" si="29"/>
        <v>0</v>
      </c>
      <c r="EH36" s="300">
        <f t="shared" ca="1" si="29"/>
        <v>0</v>
      </c>
      <c r="EI36" s="300">
        <f t="shared" ca="1" si="29"/>
        <v>0</v>
      </c>
      <c r="EJ36" s="300">
        <f t="shared" ca="1" si="29"/>
        <v>0</v>
      </c>
      <c r="EK36" s="300">
        <f t="shared" ca="1" si="29"/>
        <v>0</v>
      </c>
      <c r="EL36" s="300">
        <f t="shared" ca="1" si="29"/>
        <v>0</v>
      </c>
      <c r="EM36" s="300">
        <f t="shared" ca="1" si="29"/>
        <v>0</v>
      </c>
      <c r="EN36" s="300">
        <f t="shared" ca="1" si="29"/>
        <v>0</v>
      </c>
      <c r="EO36" s="300">
        <f t="shared" ca="1" si="29"/>
        <v>0</v>
      </c>
      <c r="EP36" s="300">
        <f t="shared" ca="1" si="29"/>
        <v>0</v>
      </c>
      <c r="EQ36" s="300">
        <f t="shared" ca="1" si="29"/>
        <v>0</v>
      </c>
      <c r="ER36" s="300">
        <f t="shared" ca="1" si="29"/>
        <v>0</v>
      </c>
      <c r="ES36" s="300">
        <f t="shared" ca="1" si="29"/>
        <v>0</v>
      </c>
      <c r="ET36" s="300">
        <f t="shared" ca="1" si="29"/>
        <v>0</v>
      </c>
      <c r="EU36" s="300">
        <f t="shared" ca="1" si="29"/>
        <v>0</v>
      </c>
      <c r="EV36" s="300">
        <f t="shared" ca="1" si="29"/>
        <v>0</v>
      </c>
      <c r="EW36" s="638">
        <f t="shared" ca="1" si="29"/>
        <v>0</v>
      </c>
      <c r="EX36" s="639">
        <f t="shared" ca="1" si="29"/>
        <v>0</v>
      </c>
      <c r="EY36" s="612"/>
      <c r="EZ36" s="86"/>
      <c r="FB36" s="612"/>
    </row>
    <row r="37" spans="1:158" ht="12.75" hidden="1" customHeight="1" outlineLevel="2">
      <c r="A37" s="303"/>
      <c r="B37" s="86"/>
      <c r="C37" s="645"/>
      <c r="D37" s="654" t="s">
        <v>922</v>
      </c>
      <c r="AD37" s="927">
        <f ca="1">AE37-AE36</f>
        <v>0</v>
      </c>
      <c r="AE37" s="304">
        <f ca="1">SUM(AF37:EY37)</f>
        <v>4708567.0668987921</v>
      </c>
      <c r="AF37" s="637">
        <f t="shared" ref="AF37:BK37" ca="1" si="30">IF(OverProfOn,IF($AE$21=0,0,$AE36*(AF$21/$AE$21)),AF36)</f>
        <v>0</v>
      </c>
      <c r="AG37" s="300">
        <f t="shared" ca="1" si="30"/>
        <v>39683.247357148663</v>
      </c>
      <c r="AH37" s="300">
        <f t="shared" ca="1" si="30"/>
        <v>50642.33181735142</v>
      </c>
      <c r="AI37" s="300">
        <f t="shared" ca="1" si="30"/>
        <v>2425871.7940278286</v>
      </c>
      <c r="AJ37" s="300">
        <f t="shared" ca="1" si="30"/>
        <v>65352.75002443121</v>
      </c>
      <c r="AK37" s="300">
        <f t="shared" ca="1" si="30"/>
        <v>138862.74675870786</v>
      </c>
      <c r="AL37" s="300">
        <f t="shared" ca="1" si="30"/>
        <v>58720.523376307094</v>
      </c>
      <c r="AM37" s="300">
        <f t="shared" ca="1" si="30"/>
        <v>58720.523376307094</v>
      </c>
      <c r="AN37" s="300">
        <f t="shared" ca="1" si="30"/>
        <v>31615.90021418361</v>
      </c>
      <c r="AO37" s="300">
        <f t="shared" ca="1" si="30"/>
        <v>31615.900214183079</v>
      </c>
      <c r="AP37" s="300">
        <f t="shared" ca="1" si="30"/>
        <v>31615.900214183079</v>
      </c>
      <c r="AQ37" s="300">
        <f t="shared" ca="1" si="30"/>
        <v>30800.708138777441</v>
      </c>
      <c r="AR37" s="300">
        <f t="shared" ca="1" si="30"/>
        <v>30800.70813877691</v>
      </c>
      <c r="AS37" s="300">
        <f t="shared" ca="1" si="30"/>
        <v>30800.708138777441</v>
      </c>
      <c r="AT37" s="300">
        <f t="shared" ca="1" si="30"/>
        <v>30800.70813877691</v>
      </c>
      <c r="AU37" s="300">
        <f t="shared" ca="1" si="30"/>
        <v>30800.70813877691</v>
      </c>
      <c r="AV37" s="300">
        <f t="shared" ca="1" si="30"/>
        <v>31416.722301552665</v>
      </c>
      <c r="AW37" s="300">
        <f t="shared" ca="1" si="30"/>
        <v>31416.722301552665</v>
      </c>
      <c r="AX37" s="300">
        <f t="shared" ca="1" si="30"/>
        <v>31416.722301552141</v>
      </c>
      <c r="AY37" s="300">
        <f t="shared" ca="1" si="30"/>
        <v>31416.722301552665</v>
      </c>
      <c r="AZ37" s="300">
        <f t="shared" ca="1" si="30"/>
        <v>31416.722301552141</v>
      </c>
      <c r="BA37" s="300">
        <f t="shared" ca="1" si="30"/>
        <v>31416.722301552665</v>
      </c>
      <c r="BB37" s="300">
        <f t="shared" ca="1" si="30"/>
        <v>31416.722301552665</v>
      </c>
      <c r="BC37" s="300">
        <f t="shared" ca="1" si="30"/>
        <v>31416.722301552141</v>
      </c>
      <c r="BD37" s="300">
        <f t="shared" ca="1" si="30"/>
        <v>31416.722301553182</v>
      </c>
      <c r="BE37" s="300">
        <f t="shared" ca="1" si="30"/>
        <v>31416.722301552141</v>
      </c>
      <c r="BF37" s="300">
        <f t="shared" ca="1" si="30"/>
        <v>31416.722301552665</v>
      </c>
      <c r="BG37" s="300">
        <f t="shared" ca="1" si="30"/>
        <v>31416.722301552141</v>
      </c>
      <c r="BH37" s="300">
        <f t="shared" ca="1" si="30"/>
        <v>32045.056747584051</v>
      </c>
      <c r="BI37" s="300">
        <f t="shared" ca="1" si="30"/>
        <v>32045.056747584051</v>
      </c>
      <c r="BJ37" s="300">
        <f t="shared" ca="1" si="30"/>
        <v>32045.056747584051</v>
      </c>
      <c r="BK37" s="300">
        <f t="shared" ca="1" si="30"/>
        <v>32045.056747584051</v>
      </c>
      <c r="BL37" s="300">
        <f t="shared" ref="BL37:CQ37" ca="1" si="31">IF(OverProfOn,IF($AE$21=0,0,$AE36*(BL$21/$AE$21)),BL36)</f>
        <v>32045.056747584051</v>
      </c>
      <c r="BM37" s="300">
        <f t="shared" ca="1" si="31"/>
        <v>32045.056747583516</v>
      </c>
      <c r="BN37" s="300">
        <f t="shared" ca="1" si="31"/>
        <v>32045.056747584051</v>
      </c>
      <c r="BO37" s="300">
        <f t="shared" ca="1" si="31"/>
        <v>32045.056747584051</v>
      </c>
      <c r="BP37" s="300">
        <f t="shared" ca="1" si="31"/>
        <v>32045.056747584051</v>
      </c>
      <c r="BQ37" s="300">
        <f t="shared" ca="1" si="31"/>
        <v>32045.056747584051</v>
      </c>
      <c r="BR37" s="300">
        <f t="shared" ca="1" si="31"/>
        <v>32045.056747584051</v>
      </c>
      <c r="BS37" s="300">
        <f t="shared" ca="1" si="31"/>
        <v>32045.056747584051</v>
      </c>
      <c r="BT37" s="300">
        <f t="shared" ca="1" si="31"/>
        <v>32685.957882535058</v>
      </c>
      <c r="BU37" s="300">
        <f t="shared" ca="1" si="31"/>
        <v>32685.957882535058</v>
      </c>
      <c r="BV37" s="300">
        <f t="shared" ca="1" si="31"/>
        <v>32685.957882535058</v>
      </c>
      <c r="BW37" s="300">
        <f t="shared" ca="1" si="31"/>
        <v>32685.957882535058</v>
      </c>
      <c r="BX37" s="300">
        <f t="shared" ca="1" si="31"/>
        <v>32685.957882535058</v>
      </c>
      <c r="BY37" s="300">
        <f t="shared" ca="1" si="31"/>
        <v>32685.957882535058</v>
      </c>
      <c r="BZ37" s="300">
        <f t="shared" ca="1" si="31"/>
        <v>32685.957882535578</v>
      </c>
      <c r="CA37" s="300">
        <f t="shared" ca="1" si="31"/>
        <v>32685.957882535058</v>
      </c>
      <c r="CB37" s="300">
        <f t="shared" ca="1" si="31"/>
        <v>32685.957882535058</v>
      </c>
      <c r="CC37" s="300">
        <f t="shared" ca="1" si="31"/>
        <v>32685.957882535058</v>
      </c>
      <c r="CD37" s="300">
        <f t="shared" ca="1" si="31"/>
        <v>32685.957882535058</v>
      </c>
      <c r="CE37" s="300">
        <f t="shared" ca="1" si="31"/>
        <v>32685.957882535058</v>
      </c>
      <c r="CF37" s="300">
        <f t="shared" ca="1" si="31"/>
        <v>33339.677040186296</v>
      </c>
      <c r="CG37" s="300">
        <f t="shared" ca="1" si="31"/>
        <v>33339.677040185779</v>
      </c>
      <c r="CH37" s="300">
        <f t="shared" ca="1" si="31"/>
        <v>33339.677040186296</v>
      </c>
      <c r="CI37" s="300">
        <f t="shared" ca="1" si="31"/>
        <v>33339.677040185779</v>
      </c>
      <c r="CJ37" s="300">
        <f t="shared" ca="1" si="31"/>
        <v>33339.677040186296</v>
      </c>
      <c r="CK37" s="300">
        <f t="shared" ca="1" si="31"/>
        <v>33339.677040186296</v>
      </c>
      <c r="CL37" s="300">
        <f t="shared" ca="1" si="31"/>
        <v>33339.677040185779</v>
      </c>
      <c r="CM37" s="300">
        <f t="shared" ca="1" si="31"/>
        <v>33339.677040186296</v>
      </c>
      <c r="CN37" s="300">
        <f t="shared" ca="1" si="31"/>
        <v>33339.677040185779</v>
      </c>
      <c r="CO37" s="300">
        <f t="shared" ca="1" si="31"/>
        <v>33339.677040186296</v>
      </c>
      <c r="CP37" s="300">
        <f t="shared" ca="1" si="31"/>
        <v>33339.677040185779</v>
      </c>
      <c r="CQ37" s="300">
        <f t="shared" ca="1" si="31"/>
        <v>33339.677040186296</v>
      </c>
      <c r="CR37" s="300">
        <f t="shared" ref="CR37:DW37" ca="1" si="32">IF(OverProfOn,IF($AE$21=0,0,$AE36*(CR$21/$AE$21)),CR36)</f>
        <v>34006.470580989626</v>
      </c>
      <c r="CS37" s="300">
        <f t="shared" ca="1" si="32"/>
        <v>34006.470580989626</v>
      </c>
      <c r="CT37" s="300">
        <f t="shared" ca="1" si="32"/>
        <v>0</v>
      </c>
      <c r="CU37" s="300">
        <f t="shared" ca="1" si="32"/>
        <v>0</v>
      </c>
      <c r="CV37" s="300">
        <f t="shared" ca="1" si="32"/>
        <v>0</v>
      </c>
      <c r="CW37" s="300">
        <f t="shared" ca="1" si="32"/>
        <v>0</v>
      </c>
      <c r="CX37" s="300">
        <f t="shared" ca="1" si="32"/>
        <v>0</v>
      </c>
      <c r="CY37" s="300">
        <f t="shared" ca="1" si="32"/>
        <v>0</v>
      </c>
      <c r="CZ37" s="300">
        <f t="shared" ca="1" si="32"/>
        <v>0</v>
      </c>
      <c r="DA37" s="300">
        <f t="shared" ca="1" si="32"/>
        <v>0</v>
      </c>
      <c r="DB37" s="300">
        <f t="shared" ca="1" si="32"/>
        <v>0</v>
      </c>
      <c r="DC37" s="300">
        <f t="shared" ca="1" si="32"/>
        <v>0</v>
      </c>
      <c r="DD37" s="300">
        <f t="shared" ca="1" si="32"/>
        <v>0</v>
      </c>
      <c r="DE37" s="300">
        <f t="shared" ca="1" si="32"/>
        <v>0</v>
      </c>
      <c r="DF37" s="300">
        <f t="shared" ca="1" si="32"/>
        <v>0</v>
      </c>
      <c r="DG37" s="300">
        <f t="shared" ca="1" si="32"/>
        <v>0</v>
      </c>
      <c r="DH37" s="300">
        <f t="shared" ca="1" si="32"/>
        <v>0</v>
      </c>
      <c r="DI37" s="300">
        <f t="shared" ca="1" si="32"/>
        <v>0</v>
      </c>
      <c r="DJ37" s="300">
        <f t="shared" ca="1" si="32"/>
        <v>0</v>
      </c>
      <c r="DK37" s="300">
        <f t="shared" ca="1" si="32"/>
        <v>0</v>
      </c>
      <c r="DL37" s="300">
        <f t="shared" ca="1" si="32"/>
        <v>0</v>
      </c>
      <c r="DM37" s="300">
        <f t="shared" ca="1" si="32"/>
        <v>0</v>
      </c>
      <c r="DN37" s="300">
        <f t="shared" ca="1" si="32"/>
        <v>0</v>
      </c>
      <c r="DO37" s="300">
        <f t="shared" ca="1" si="32"/>
        <v>0</v>
      </c>
      <c r="DP37" s="300">
        <f t="shared" ca="1" si="32"/>
        <v>0</v>
      </c>
      <c r="DQ37" s="300">
        <f t="shared" ca="1" si="32"/>
        <v>0</v>
      </c>
      <c r="DR37" s="300">
        <f t="shared" ca="1" si="32"/>
        <v>0</v>
      </c>
      <c r="DS37" s="300">
        <f t="shared" ca="1" si="32"/>
        <v>0</v>
      </c>
      <c r="DT37" s="300">
        <f t="shared" ca="1" si="32"/>
        <v>0</v>
      </c>
      <c r="DU37" s="300">
        <f t="shared" ca="1" si="32"/>
        <v>0</v>
      </c>
      <c r="DV37" s="300">
        <f t="shared" ca="1" si="32"/>
        <v>0</v>
      </c>
      <c r="DW37" s="300">
        <f t="shared" ca="1" si="32"/>
        <v>0</v>
      </c>
      <c r="DX37" s="300">
        <f t="shared" ref="DX37:EX37" ca="1" si="33">IF(OverProfOn,IF($AE$21=0,0,$AE36*(DX$21/$AE$21)),DX36)</f>
        <v>0</v>
      </c>
      <c r="DY37" s="300">
        <f t="shared" ca="1" si="33"/>
        <v>0</v>
      </c>
      <c r="DZ37" s="300">
        <f t="shared" ca="1" si="33"/>
        <v>0</v>
      </c>
      <c r="EA37" s="300">
        <f t="shared" ca="1" si="33"/>
        <v>0</v>
      </c>
      <c r="EB37" s="300">
        <f t="shared" ca="1" si="33"/>
        <v>0</v>
      </c>
      <c r="EC37" s="300">
        <f t="shared" ca="1" si="33"/>
        <v>0</v>
      </c>
      <c r="ED37" s="300">
        <f t="shared" ca="1" si="33"/>
        <v>0</v>
      </c>
      <c r="EE37" s="300">
        <f t="shared" ca="1" si="33"/>
        <v>0</v>
      </c>
      <c r="EF37" s="300">
        <f t="shared" ca="1" si="33"/>
        <v>0</v>
      </c>
      <c r="EG37" s="300">
        <f t="shared" ca="1" si="33"/>
        <v>0</v>
      </c>
      <c r="EH37" s="300">
        <f t="shared" ca="1" si="33"/>
        <v>0</v>
      </c>
      <c r="EI37" s="300">
        <f t="shared" ca="1" si="33"/>
        <v>0</v>
      </c>
      <c r="EJ37" s="300">
        <f t="shared" ca="1" si="33"/>
        <v>0</v>
      </c>
      <c r="EK37" s="300">
        <f t="shared" ca="1" si="33"/>
        <v>0</v>
      </c>
      <c r="EL37" s="300">
        <f t="shared" ca="1" si="33"/>
        <v>0</v>
      </c>
      <c r="EM37" s="300">
        <f t="shared" ca="1" si="33"/>
        <v>0</v>
      </c>
      <c r="EN37" s="300">
        <f t="shared" ca="1" si="33"/>
        <v>0</v>
      </c>
      <c r="EO37" s="300">
        <f t="shared" ca="1" si="33"/>
        <v>0</v>
      </c>
      <c r="EP37" s="300">
        <f t="shared" ca="1" si="33"/>
        <v>0</v>
      </c>
      <c r="EQ37" s="300">
        <f t="shared" ca="1" si="33"/>
        <v>0</v>
      </c>
      <c r="ER37" s="300">
        <f t="shared" ca="1" si="33"/>
        <v>0</v>
      </c>
      <c r="ES37" s="300">
        <f t="shared" ca="1" si="33"/>
        <v>0</v>
      </c>
      <c r="ET37" s="300">
        <f t="shared" ca="1" si="33"/>
        <v>0</v>
      </c>
      <c r="EU37" s="300">
        <f t="shared" ca="1" si="33"/>
        <v>0</v>
      </c>
      <c r="EV37" s="300">
        <f t="shared" ca="1" si="33"/>
        <v>0</v>
      </c>
      <c r="EW37" s="300">
        <f t="shared" ca="1" si="33"/>
        <v>0</v>
      </c>
      <c r="EX37" s="300">
        <f t="shared" ca="1" si="33"/>
        <v>0</v>
      </c>
      <c r="EY37" s="612"/>
      <c r="EZ37" s="894">
        <f ca="1">D28</f>
        <v>0</v>
      </c>
      <c r="FB37" s="612"/>
    </row>
    <row r="38" spans="1:158" ht="12.75" hidden="1" customHeight="1" outlineLevel="2">
      <c r="A38" s="303"/>
      <c r="B38" s="922"/>
      <c r="C38" s="645"/>
      <c r="D38" s="923" t="s">
        <v>2538</v>
      </c>
      <c r="AD38" s="904"/>
      <c r="AE38" s="304">
        <f ca="1">SUM(AF38:EY38)</f>
        <v>28179628.177266434</v>
      </c>
      <c r="AF38" s="637">
        <f ca="1">AF35+AF37</f>
        <v>0</v>
      </c>
      <c r="AG38" s="300">
        <f t="shared" ref="AG38:CR38" ca="1" si="34">AG35+AG37</f>
        <v>39683.247357148663</v>
      </c>
      <c r="AH38" s="300">
        <f t="shared" ca="1" si="34"/>
        <v>422255.07897326676</v>
      </c>
      <c r="AI38" s="300">
        <f t="shared" ca="1" si="34"/>
        <v>2797484.5411837441</v>
      </c>
      <c r="AJ38" s="300">
        <f t="shared" ca="1" si="34"/>
        <v>436965.49718034657</v>
      </c>
      <c r="AK38" s="300">
        <f t="shared" ca="1" si="34"/>
        <v>510475.49391462322</v>
      </c>
      <c r="AL38" s="300">
        <f t="shared" ca="1" si="34"/>
        <v>430333.27053222246</v>
      </c>
      <c r="AM38" s="300">
        <f t="shared" ca="1" si="34"/>
        <v>430333.27053222246</v>
      </c>
      <c r="AN38" s="300">
        <f t="shared" ca="1" si="34"/>
        <v>403228.64737009897</v>
      </c>
      <c r="AO38" s="300">
        <f t="shared" ca="1" si="34"/>
        <v>403228.64737009845</v>
      </c>
      <c r="AP38" s="300">
        <f t="shared" ca="1" si="34"/>
        <v>403228.64737009845</v>
      </c>
      <c r="AQ38" s="300">
        <f t="shared" ca="1" si="34"/>
        <v>402413.45529469283</v>
      </c>
      <c r="AR38" s="300">
        <f t="shared" ca="1" si="34"/>
        <v>402413.45529469225</v>
      </c>
      <c r="AS38" s="300">
        <f t="shared" ca="1" si="34"/>
        <v>402413.45529469283</v>
      </c>
      <c r="AT38" s="300">
        <f t="shared" ca="1" si="34"/>
        <v>402413.45529469225</v>
      </c>
      <c r="AU38" s="300">
        <f t="shared" ca="1" si="34"/>
        <v>402413.45529469225</v>
      </c>
      <c r="AV38" s="300">
        <f t="shared" ca="1" si="34"/>
        <v>403029.46945746802</v>
      </c>
      <c r="AW38" s="300">
        <f t="shared" ca="1" si="34"/>
        <v>403029.46945746802</v>
      </c>
      <c r="AX38" s="300">
        <f t="shared" ca="1" si="34"/>
        <v>403029.46945746749</v>
      </c>
      <c r="AY38" s="300">
        <f t="shared" ca="1" si="34"/>
        <v>403029.46945746802</v>
      </c>
      <c r="AZ38" s="300">
        <f t="shared" ca="1" si="34"/>
        <v>403029.46945746749</v>
      </c>
      <c r="BA38" s="300">
        <f t="shared" ca="1" si="34"/>
        <v>403029.46945746802</v>
      </c>
      <c r="BB38" s="300">
        <f t="shared" ca="1" si="34"/>
        <v>403029.46945746802</v>
      </c>
      <c r="BC38" s="300">
        <f t="shared" ca="1" si="34"/>
        <v>403029.46945746749</v>
      </c>
      <c r="BD38" s="300">
        <f t="shared" ca="1" si="34"/>
        <v>403029.46945746854</v>
      </c>
      <c r="BE38" s="300">
        <f t="shared" ca="1" si="34"/>
        <v>403029.46945746749</v>
      </c>
      <c r="BF38" s="300">
        <f t="shared" ca="1" si="34"/>
        <v>403029.46945746802</v>
      </c>
      <c r="BG38" s="300">
        <f t="shared" ca="1" si="34"/>
        <v>399313.34198590828</v>
      </c>
      <c r="BH38" s="300">
        <f t="shared" ca="1" si="34"/>
        <v>399941.67643194017</v>
      </c>
      <c r="BI38" s="300">
        <f t="shared" ca="1" si="34"/>
        <v>399941.67643194017</v>
      </c>
      <c r="BJ38" s="300">
        <f t="shared" ca="1" si="34"/>
        <v>399941.67643194017</v>
      </c>
      <c r="BK38" s="300">
        <f t="shared" ca="1" si="34"/>
        <v>399941.67643194017</v>
      </c>
      <c r="BL38" s="300">
        <f t="shared" ca="1" si="34"/>
        <v>399941.67643194017</v>
      </c>
      <c r="BM38" s="300">
        <f t="shared" ca="1" si="34"/>
        <v>399941.67643193965</v>
      </c>
      <c r="BN38" s="300">
        <f t="shared" ca="1" si="34"/>
        <v>399941.67643194017</v>
      </c>
      <c r="BO38" s="300">
        <f t="shared" ca="1" si="34"/>
        <v>399941.67643194017</v>
      </c>
      <c r="BP38" s="300">
        <f t="shared" ca="1" si="34"/>
        <v>399941.67643194017</v>
      </c>
      <c r="BQ38" s="300">
        <f t="shared" ca="1" si="34"/>
        <v>399941.67643194017</v>
      </c>
      <c r="BR38" s="300">
        <f t="shared" ca="1" si="34"/>
        <v>399941.67643194017</v>
      </c>
      <c r="BS38" s="300">
        <f t="shared" ca="1" si="34"/>
        <v>396225.54896038107</v>
      </c>
      <c r="BT38" s="300">
        <f t="shared" ca="1" si="34"/>
        <v>396866.45009533205</v>
      </c>
      <c r="BU38" s="300">
        <f t="shared" ca="1" si="34"/>
        <v>396866.45009533205</v>
      </c>
      <c r="BV38" s="300">
        <f t="shared" ca="1" si="34"/>
        <v>396866.45009533205</v>
      </c>
      <c r="BW38" s="300">
        <f t="shared" ca="1" si="34"/>
        <v>396866.45009533205</v>
      </c>
      <c r="BX38" s="300">
        <f t="shared" ca="1" si="34"/>
        <v>396866.45009533205</v>
      </c>
      <c r="BY38" s="300">
        <f t="shared" ca="1" si="34"/>
        <v>396866.45009533205</v>
      </c>
      <c r="BZ38" s="300">
        <f t="shared" ca="1" si="34"/>
        <v>396866.45009533258</v>
      </c>
      <c r="CA38" s="300">
        <f t="shared" ca="1" si="34"/>
        <v>396866.45009533205</v>
      </c>
      <c r="CB38" s="300">
        <f t="shared" ca="1" si="34"/>
        <v>396866.45009533205</v>
      </c>
      <c r="CC38" s="300">
        <f t="shared" ca="1" si="34"/>
        <v>396866.45009533205</v>
      </c>
      <c r="CD38" s="300">
        <f t="shared" ca="1" si="34"/>
        <v>396866.45009533205</v>
      </c>
      <c r="CE38" s="300">
        <f t="shared" ca="1" si="34"/>
        <v>393150.3226237729</v>
      </c>
      <c r="CF38" s="300">
        <f t="shared" ca="1" si="34"/>
        <v>393804.04178142414</v>
      </c>
      <c r="CG38" s="300">
        <f t="shared" ca="1" si="34"/>
        <v>393804.04178142361</v>
      </c>
      <c r="CH38" s="300">
        <f t="shared" ca="1" si="34"/>
        <v>393804.04178142414</v>
      </c>
      <c r="CI38" s="300">
        <f t="shared" ca="1" si="34"/>
        <v>393804.04178142361</v>
      </c>
      <c r="CJ38" s="300">
        <f t="shared" ca="1" si="34"/>
        <v>393804.04178142414</v>
      </c>
      <c r="CK38" s="300">
        <f t="shared" ca="1" si="34"/>
        <v>393804.04178142414</v>
      </c>
      <c r="CL38" s="300">
        <f t="shared" ca="1" si="34"/>
        <v>393804.04178142361</v>
      </c>
      <c r="CM38" s="300">
        <f t="shared" ca="1" si="34"/>
        <v>393804.04178142414</v>
      </c>
      <c r="CN38" s="300">
        <f t="shared" ca="1" si="34"/>
        <v>393804.04178142361</v>
      </c>
      <c r="CO38" s="300">
        <f t="shared" ca="1" si="34"/>
        <v>393804.04178142414</v>
      </c>
      <c r="CP38" s="300">
        <f t="shared" ca="1" si="34"/>
        <v>393804.04178142361</v>
      </c>
      <c r="CQ38" s="300">
        <f t="shared" ca="1" si="34"/>
        <v>390087.91430986504</v>
      </c>
      <c r="CR38" s="300">
        <f t="shared" ca="1" si="34"/>
        <v>390754.70785066835</v>
      </c>
      <c r="CS38" s="300">
        <f t="shared" ref="CS38:EX38" ca="1" si="35">CS35+CS37</f>
        <v>390754.70785066835</v>
      </c>
      <c r="CT38" s="300">
        <f t="shared" ca="1" si="35"/>
        <v>0</v>
      </c>
      <c r="CU38" s="300">
        <f t="shared" ca="1" si="35"/>
        <v>0</v>
      </c>
      <c r="CV38" s="300">
        <f t="shared" ca="1" si="35"/>
        <v>0</v>
      </c>
      <c r="CW38" s="300">
        <f t="shared" ca="1" si="35"/>
        <v>0</v>
      </c>
      <c r="CX38" s="300">
        <f t="shared" ca="1" si="35"/>
        <v>0</v>
      </c>
      <c r="CY38" s="300">
        <f t="shared" ca="1" si="35"/>
        <v>0</v>
      </c>
      <c r="CZ38" s="300">
        <f t="shared" ca="1" si="35"/>
        <v>0</v>
      </c>
      <c r="DA38" s="300">
        <f t="shared" ca="1" si="35"/>
        <v>0</v>
      </c>
      <c r="DB38" s="300">
        <f t="shared" ca="1" si="35"/>
        <v>0</v>
      </c>
      <c r="DC38" s="300">
        <f t="shared" ca="1" si="35"/>
        <v>0</v>
      </c>
      <c r="DD38" s="300">
        <f t="shared" ca="1" si="35"/>
        <v>0</v>
      </c>
      <c r="DE38" s="300">
        <f t="shared" ca="1" si="35"/>
        <v>0</v>
      </c>
      <c r="DF38" s="300">
        <f t="shared" ca="1" si="35"/>
        <v>0</v>
      </c>
      <c r="DG38" s="300">
        <f t="shared" ca="1" si="35"/>
        <v>0</v>
      </c>
      <c r="DH38" s="300">
        <f t="shared" ca="1" si="35"/>
        <v>0</v>
      </c>
      <c r="DI38" s="300">
        <f t="shared" ca="1" si="35"/>
        <v>0</v>
      </c>
      <c r="DJ38" s="300">
        <f t="shared" ca="1" si="35"/>
        <v>0</v>
      </c>
      <c r="DK38" s="300">
        <f t="shared" ca="1" si="35"/>
        <v>0</v>
      </c>
      <c r="DL38" s="300">
        <f t="shared" ca="1" si="35"/>
        <v>0</v>
      </c>
      <c r="DM38" s="300">
        <f t="shared" ca="1" si="35"/>
        <v>0</v>
      </c>
      <c r="DN38" s="300">
        <f t="shared" ca="1" si="35"/>
        <v>0</v>
      </c>
      <c r="DO38" s="300">
        <f t="shared" ca="1" si="35"/>
        <v>0</v>
      </c>
      <c r="DP38" s="300">
        <f t="shared" ca="1" si="35"/>
        <v>0</v>
      </c>
      <c r="DQ38" s="300">
        <f t="shared" ca="1" si="35"/>
        <v>0</v>
      </c>
      <c r="DR38" s="300">
        <f t="shared" ca="1" si="35"/>
        <v>0</v>
      </c>
      <c r="DS38" s="300">
        <f t="shared" ca="1" si="35"/>
        <v>0</v>
      </c>
      <c r="DT38" s="300">
        <f t="shared" ca="1" si="35"/>
        <v>0</v>
      </c>
      <c r="DU38" s="300">
        <f t="shared" ca="1" si="35"/>
        <v>0</v>
      </c>
      <c r="DV38" s="300">
        <f t="shared" ca="1" si="35"/>
        <v>0</v>
      </c>
      <c r="DW38" s="300">
        <f t="shared" ca="1" si="35"/>
        <v>0</v>
      </c>
      <c r="DX38" s="300">
        <f t="shared" ca="1" si="35"/>
        <v>0</v>
      </c>
      <c r="DY38" s="300">
        <f t="shared" ca="1" si="35"/>
        <v>0</v>
      </c>
      <c r="DZ38" s="300">
        <f t="shared" ca="1" si="35"/>
        <v>0</v>
      </c>
      <c r="EA38" s="300">
        <f t="shared" ca="1" si="35"/>
        <v>0</v>
      </c>
      <c r="EB38" s="300">
        <f t="shared" ca="1" si="35"/>
        <v>0</v>
      </c>
      <c r="EC38" s="300">
        <f t="shared" ca="1" si="35"/>
        <v>0</v>
      </c>
      <c r="ED38" s="300">
        <f t="shared" ca="1" si="35"/>
        <v>0</v>
      </c>
      <c r="EE38" s="300">
        <f t="shared" ca="1" si="35"/>
        <v>0</v>
      </c>
      <c r="EF38" s="300">
        <f t="shared" ca="1" si="35"/>
        <v>0</v>
      </c>
      <c r="EG38" s="300">
        <f t="shared" ca="1" si="35"/>
        <v>0</v>
      </c>
      <c r="EH38" s="300">
        <f t="shared" ca="1" si="35"/>
        <v>0</v>
      </c>
      <c r="EI38" s="300">
        <f t="shared" ca="1" si="35"/>
        <v>0</v>
      </c>
      <c r="EJ38" s="300">
        <f t="shared" ca="1" si="35"/>
        <v>0</v>
      </c>
      <c r="EK38" s="300">
        <f t="shared" ca="1" si="35"/>
        <v>0</v>
      </c>
      <c r="EL38" s="300">
        <f t="shared" ca="1" si="35"/>
        <v>0</v>
      </c>
      <c r="EM38" s="300">
        <f t="shared" ca="1" si="35"/>
        <v>0</v>
      </c>
      <c r="EN38" s="300">
        <f t="shared" ca="1" si="35"/>
        <v>0</v>
      </c>
      <c r="EO38" s="300">
        <f t="shared" ca="1" si="35"/>
        <v>0</v>
      </c>
      <c r="EP38" s="300">
        <f t="shared" ca="1" si="35"/>
        <v>0</v>
      </c>
      <c r="EQ38" s="300">
        <f t="shared" ca="1" si="35"/>
        <v>0</v>
      </c>
      <c r="ER38" s="300">
        <f t="shared" ca="1" si="35"/>
        <v>0</v>
      </c>
      <c r="ES38" s="300">
        <f t="shared" ca="1" si="35"/>
        <v>0</v>
      </c>
      <c r="ET38" s="300">
        <f t="shared" ca="1" si="35"/>
        <v>0</v>
      </c>
      <c r="EU38" s="300">
        <f t="shared" ca="1" si="35"/>
        <v>0</v>
      </c>
      <c r="EV38" s="300">
        <f t="shared" ca="1" si="35"/>
        <v>0</v>
      </c>
      <c r="EW38" s="300">
        <f t="shared" ca="1" si="35"/>
        <v>0</v>
      </c>
      <c r="EX38" s="300">
        <f t="shared" ca="1" si="35"/>
        <v>0</v>
      </c>
      <c r="EY38" s="612"/>
      <c r="FB38" s="612"/>
    </row>
    <row r="39" spans="1:158" s="634" customFormat="1" ht="5.0999999999999996" hidden="1" customHeight="1" outlineLevel="2">
      <c r="A39" s="205"/>
      <c r="B39" s="201"/>
      <c r="C39" s="201"/>
      <c r="D39" s="201"/>
      <c r="E39" s="234"/>
      <c r="F39" s="201"/>
      <c r="G39" s="201"/>
      <c r="H39" s="201"/>
      <c r="I39" s="201"/>
      <c r="J39" s="201"/>
      <c r="K39" s="201"/>
      <c r="L39" s="201"/>
      <c r="M39" s="201"/>
      <c r="N39" s="201"/>
      <c r="O39" s="201"/>
      <c r="P39" s="201"/>
      <c r="Q39" s="201"/>
      <c r="R39" s="201"/>
      <c r="S39" s="201"/>
      <c r="T39" s="201"/>
      <c r="U39" s="201"/>
      <c r="V39" s="201"/>
      <c r="W39" s="201"/>
      <c r="X39" s="201"/>
      <c r="Y39" s="201"/>
      <c r="Z39" s="201"/>
      <c r="AA39" s="201"/>
      <c r="AB39" s="202"/>
      <c r="AC39" s="201"/>
      <c r="AD39" s="203"/>
      <c r="AE39" s="296"/>
      <c r="AF39" s="301"/>
      <c r="AG39" s="301"/>
      <c r="AH39" s="301"/>
      <c r="AI39" s="301"/>
      <c r="AJ39" s="301"/>
      <c r="AK39" s="301"/>
      <c r="AL39" s="301"/>
      <c r="AM39" s="301"/>
      <c r="AN39" s="301"/>
      <c r="AO39" s="301"/>
      <c r="AP39" s="301"/>
      <c r="AQ39" s="301"/>
      <c r="AR39" s="301"/>
      <c r="AS39" s="301"/>
      <c r="AT39" s="301"/>
      <c r="AU39" s="301"/>
      <c r="AV39" s="301"/>
      <c r="AW39" s="301"/>
      <c r="AX39" s="301"/>
      <c r="AY39" s="301"/>
      <c r="AZ39" s="301"/>
      <c r="BA39" s="301"/>
      <c r="BB39" s="301"/>
      <c r="BC39" s="301"/>
      <c r="BD39" s="301"/>
      <c r="BE39" s="301"/>
      <c r="BF39" s="301"/>
      <c r="BG39" s="301"/>
      <c r="BH39" s="301"/>
      <c r="BI39" s="301"/>
      <c r="BJ39" s="301"/>
      <c r="BK39" s="301"/>
      <c r="BL39" s="301"/>
      <c r="BM39" s="301"/>
      <c r="BN39" s="301"/>
      <c r="BO39" s="301"/>
      <c r="BP39" s="301"/>
      <c r="BQ39" s="301"/>
      <c r="BR39" s="301"/>
      <c r="BS39" s="301"/>
      <c r="BT39" s="301"/>
      <c r="BU39" s="301"/>
      <c r="BV39" s="301"/>
      <c r="BW39" s="301"/>
      <c r="BX39" s="301"/>
      <c r="BY39" s="301"/>
      <c r="BZ39" s="301"/>
      <c r="CA39" s="301"/>
      <c r="CB39" s="301"/>
      <c r="CC39" s="301"/>
      <c r="CD39" s="301"/>
      <c r="CE39" s="301"/>
      <c r="CF39" s="301"/>
      <c r="CG39" s="301"/>
      <c r="CH39" s="301"/>
      <c r="CI39" s="301"/>
      <c r="CJ39" s="301"/>
      <c r="CK39" s="301"/>
      <c r="CL39" s="301"/>
      <c r="CM39" s="301"/>
      <c r="CN39" s="301"/>
      <c r="CO39" s="301"/>
      <c r="CP39" s="301"/>
      <c r="CQ39" s="301"/>
      <c r="CR39" s="301"/>
      <c r="CS39" s="301"/>
      <c r="CT39" s="301"/>
      <c r="CU39" s="301"/>
      <c r="CV39" s="301"/>
      <c r="CW39" s="301"/>
      <c r="CX39" s="301"/>
      <c r="CY39" s="301"/>
      <c r="CZ39" s="301"/>
      <c r="DA39" s="301"/>
      <c r="DB39" s="301"/>
      <c r="DC39" s="301"/>
      <c r="DD39" s="301"/>
      <c r="DE39" s="301"/>
      <c r="DF39" s="301"/>
      <c r="DG39" s="301"/>
      <c r="DH39" s="301"/>
      <c r="DI39" s="301"/>
      <c r="DJ39" s="301"/>
      <c r="DK39" s="301"/>
      <c r="DL39" s="301"/>
      <c r="DM39" s="301"/>
      <c r="DN39" s="301"/>
      <c r="DO39" s="301"/>
      <c r="DP39" s="301"/>
      <c r="DQ39" s="301"/>
      <c r="DR39" s="301"/>
      <c r="DS39" s="301"/>
      <c r="DT39" s="301"/>
      <c r="DU39" s="301"/>
      <c r="DV39" s="301"/>
      <c r="DW39" s="301"/>
      <c r="DX39" s="301"/>
      <c r="DY39" s="301"/>
      <c r="DZ39" s="301"/>
      <c r="EA39" s="301"/>
      <c r="EB39" s="301"/>
      <c r="EC39" s="301"/>
      <c r="ED39" s="301"/>
      <c r="EE39" s="301"/>
      <c r="EF39" s="301"/>
      <c r="EG39" s="301"/>
      <c r="EH39" s="301"/>
      <c r="EI39" s="301"/>
      <c r="EJ39" s="301"/>
      <c r="EK39" s="301"/>
      <c r="EL39" s="301"/>
      <c r="EM39" s="301"/>
      <c r="EN39" s="301"/>
      <c r="EO39" s="301"/>
      <c r="EP39" s="301"/>
      <c r="EQ39" s="301"/>
      <c r="ER39" s="301"/>
      <c r="ES39" s="301"/>
      <c r="ET39" s="301"/>
      <c r="EU39" s="301"/>
      <c r="EV39" s="301"/>
      <c r="EW39" s="301"/>
      <c r="EX39" s="301"/>
      <c r="EY39" s="632"/>
      <c r="EZ39" s="201"/>
      <c r="FA39" s="201"/>
      <c r="FB39" s="633"/>
    </row>
    <row r="40" spans="1:158" hidden="1" outlineLevel="2">
      <c r="AE40" s="621"/>
      <c r="EY40" s="612"/>
      <c r="EZ40" s="86"/>
      <c r="FB40" s="612"/>
    </row>
    <row r="41" spans="1:158" outlineLevel="1">
      <c r="AE41" s="621"/>
      <c r="EY41" s="612"/>
      <c r="EZ41" s="86"/>
      <c r="FB41" s="612"/>
    </row>
    <row r="42" spans="1:158" outlineLevel="1" collapsed="1">
      <c r="A42" s="1031" t="str">
        <f>'Customer Charges'!A38</f>
        <v>Quarterly</v>
      </c>
      <c r="B42" s="1032"/>
      <c r="C42" s="1033"/>
      <c r="D42" s="894">
        <f ca="1">IF(ABS(AD51-0)&gt;ErrTol,1,0)</f>
        <v>0</v>
      </c>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625" t="str">
        <f>'Customer Charges'!AD38</f>
        <v>2_ATP</v>
      </c>
      <c r="AE42" s="300">
        <f ca="1">AE51</f>
        <v>1119989.6929926521</v>
      </c>
      <c r="EY42" s="612"/>
      <c r="EZ42" s="622"/>
      <c r="FB42" s="612"/>
    </row>
    <row r="43" spans="1:158" s="634" customFormat="1" ht="5.0999999999999996" hidden="1" customHeight="1" outlineLevel="2">
      <c r="A43" s="205"/>
      <c r="B43" s="201"/>
      <c r="C43" s="201"/>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2"/>
      <c r="AC43" s="201"/>
      <c r="AD43" s="203"/>
      <c r="AE43" s="264"/>
      <c r="AF43" s="204"/>
      <c r="AG43" s="204"/>
      <c r="AH43" s="204"/>
      <c r="AI43" s="204"/>
      <c r="AJ43" s="204"/>
      <c r="AK43" s="204"/>
      <c r="AL43" s="204"/>
      <c r="AM43" s="204"/>
      <c r="AN43" s="204"/>
      <c r="AO43" s="204"/>
      <c r="AP43" s="204"/>
      <c r="AQ43" s="204"/>
      <c r="AR43" s="204"/>
      <c r="AS43" s="204"/>
      <c r="AT43" s="204"/>
      <c r="AU43" s="204"/>
      <c r="AV43" s="204"/>
      <c r="AW43" s="204"/>
      <c r="AX43" s="204"/>
      <c r="AY43" s="204"/>
      <c r="AZ43" s="204"/>
      <c r="BA43" s="204"/>
      <c r="BB43" s="204"/>
      <c r="BC43" s="204"/>
      <c r="BD43" s="204"/>
      <c r="BE43" s="204"/>
      <c r="BF43" s="204"/>
      <c r="BG43" s="204"/>
      <c r="BH43" s="204"/>
      <c r="BI43" s="204"/>
      <c r="BJ43" s="204"/>
      <c r="BK43" s="204"/>
      <c r="BL43" s="204"/>
      <c r="BM43" s="204"/>
      <c r="BN43" s="204"/>
      <c r="BO43" s="204"/>
      <c r="BP43" s="204"/>
      <c r="BQ43" s="204"/>
      <c r="BR43" s="204"/>
      <c r="BS43" s="204"/>
      <c r="BT43" s="204"/>
      <c r="BU43" s="204"/>
      <c r="BV43" s="204"/>
      <c r="BW43" s="204"/>
      <c r="BX43" s="204"/>
      <c r="BY43" s="204"/>
      <c r="BZ43" s="204"/>
      <c r="CA43" s="204"/>
      <c r="CB43" s="204"/>
      <c r="CC43" s="204"/>
      <c r="CD43" s="204"/>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c r="DA43" s="204"/>
      <c r="DB43" s="204"/>
      <c r="DC43" s="204"/>
      <c r="DD43" s="204"/>
      <c r="DE43" s="204"/>
      <c r="DF43" s="204"/>
      <c r="DG43" s="204"/>
      <c r="DH43" s="204"/>
      <c r="DI43" s="204"/>
      <c r="DJ43" s="204"/>
      <c r="DK43" s="204"/>
      <c r="DL43" s="204"/>
      <c r="DM43" s="204"/>
      <c r="DN43" s="204"/>
      <c r="DO43" s="204"/>
      <c r="DP43" s="204"/>
      <c r="DQ43" s="204"/>
      <c r="DR43" s="204"/>
      <c r="DS43" s="204"/>
      <c r="DT43" s="204"/>
      <c r="DU43" s="204"/>
      <c r="DV43" s="204"/>
      <c r="DW43" s="204"/>
      <c r="DX43" s="204"/>
      <c r="DY43" s="204"/>
      <c r="DZ43" s="204"/>
      <c r="EA43" s="204"/>
      <c r="EB43" s="204"/>
      <c r="EC43" s="204"/>
      <c r="ED43" s="204"/>
      <c r="EE43" s="204"/>
      <c r="EF43" s="204"/>
      <c r="EG43" s="204"/>
      <c r="EH43" s="204"/>
      <c r="EI43" s="204"/>
      <c r="EJ43" s="204"/>
      <c r="EK43" s="204"/>
      <c r="EL43" s="204"/>
      <c r="EM43" s="204"/>
      <c r="EN43" s="204"/>
      <c r="EO43" s="204"/>
      <c r="EP43" s="204"/>
      <c r="EQ43" s="204"/>
      <c r="ER43" s="204"/>
      <c r="ES43" s="204"/>
      <c r="ET43" s="204"/>
      <c r="EU43" s="204"/>
      <c r="EV43" s="204"/>
      <c r="EW43" s="204"/>
      <c r="EX43" s="204"/>
      <c r="EY43" s="632"/>
      <c r="EZ43" s="201"/>
      <c r="FA43" s="201"/>
      <c r="FB43" s="633"/>
    </row>
    <row r="44" spans="1:158" ht="12.75" hidden="1" customHeight="1" outlineLevel="2">
      <c r="A44" s="1029">
        <f>'Customer Charges'!A40</f>
        <v>3</v>
      </c>
      <c r="B44" s="924"/>
      <c r="C44" s="86"/>
      <c r="D44" s="847" t="s">
        <v>196</v>
      </c>
      <c r="AD44" s="896" t="str">
        <f>'Customer Charges'!AD40</f>
        <v>Contract</v>
      </c>
      <c r="AE44" s="304">
        <f>SUM(AF44:EY44)</f>
        <v>64</v>
      </c>
      <c r="AF44" s="297">
        <f>'Customer Charges'!AF40</f>
        <v>0</v>
      </c>
      <c r="AG44" s="298">
        <f>'Customer Charges'!AG40</f>
        <v>0</v>
      </c>
      <c r="AH44" s="298">
        <f>'Customer Charges'!AH40</f>
        <v>1</v>
      </c>
      <c r="AI44" s="298">
        <f>'Customer Charges'!AI40</f>
        <v>1</v>
      </c>
      <c r="AJ44" s="298">
        <f>'Customer Charges'!AJ40</f>
        <v>1</v>
      </c>
      <c r="AK44" s="298">
        <f>'Customer Charges'!AK40</f>
        <v>1</v>
      </c>
      <c r="AL44" s="298">
        <f>'Customer Charges'!AL40</f>
        <v>1</v>
      </c>
      <c r="AM44" s="298">
        <f>'Customer Charges'!AM40</f>
        <v>1</v>
      </c>
      <c r="AN44" s="298">
        <f>'Customer Charges'!AN40</f>
        <v>1</v>
      </c>
      <c r="AO44" s="298">
        <f>'Customer Charges'!AO40</f>
        <v>1</v>
      </c>
      <c r="AP44" s="298">
        <f>'Customer Charges'!AP40</f>
        <v>1</v>
      </c>
      <c r="AQ44" s="298">
        <f>'Customer Charges'!AQ40</f>
        <v>1</v>
      </c>
      <c r="AR44" s="298">
        <f>'Customer Charges'!AR40</f>
        <v>1</v>
      </c>
      <c r="AS44" s="298">
        <f>'Customer Charges'!AS40</f>
        <v>1</v>
      </c>
      <c r="AT44" s="298">
        <f>'Customer Charges'!AT40</f>
        <v>1</v>
      </c>
      <c r="AU44" s="298">
        <f>'Customer Charges'!AU40</f>
        <v>1</v>
      </c>
      <c r="AV44" s="298">
        <f>'Customer Charges'!AV40</f>
        <v>1</v>
      </c>
      <c r="AW44" s="298">
        <f>'Customer Charges'!AW40</f>
        <v>1</v>
      </c>
      <c r="AX44" s="298">
        <f>'Customer Charges'!AX40</f>
        <v>1</v>
      </c>
      <c r="AY44" s="298">
        <f>'Customer Charges'!AY40</f>
        <v>1</v>
      </c>
      <c r="AZ44" s="298">
        <f>'Customer Charges'!AZ40</f>
        <v>1</v>
      </c>
      <c r="BA44" s="298">
        <f>'Customer Charges'!BA40</f>
        <v>1</v>
      </c>
      <c r="BB44" s="298">
        <f>'Customer Charges'!BB40</f>
        <v>1</v>
      </c>
      <c r="BC44" s="298">
        <f>'Customer Charges'!BC40</f>
        <v>1</v>
      </c>
      <c r="BD44" s="298">
        <f>'Customer Charges'!BD40</f>
        <v>1</v>
      </c>
      <c r="BE44" s="298">
        <f>'Customer Charges'!BE40</f>
        <v>1</v>
      </c>
      <c r="BF44" s="298">
        <f>'Customer Charges'!BF40</f>
        <v>1</v>
      </c>
      <c r="BG44" s="298">
        <f>'Customer Charges'!BG40</f>
        <v>1</v>
      </c>
      <c r="BH44" s="298">
        <f>'Customer Charges'!BH40</f>
        <v>1</v>
      </c>
      <c r="BI44" s="298">
        <f>'Customer Charges'!BI40</f>
        <v>1</v>
      </c>
      <c r="BJ44" s="298">
        <f>'Customer Charges'!BJ40</f>
        <v>1</v>
      </c>
      <c r="BK44" s="298">
        <f>'Customer Charges'!BK40</f>
        <v>1</v>
      </c>
      <c r="BL44" s="298">
        <f>'Customer Charges'!BL40</f>
        <v>1</v>
      </c>
      <c r="BM44" s="298">
        <f>'Customer Charges'!BM40</f>
        <v>1</v>
      </c>
      <c r="BN44" s="298">
        <f>'Customer Charges'!BN40</f>
        <v>1</v>
      </c>
      <c r="BO44" s="298">
        <f>'Customer Charges'!BO40</f>
        <v>1</v>
      </c>
      <c r="BP44" s="298">
        <f>'Customer Charges'!BP40</f>
        <v>1</v>
      </c>
      <c r="BQ44" s="298">
        <f>'Customer Charges'!BQ40</f>
        <v>1</v>
      </c>
      <c r="BR44" s="298">
        <f>'Customer Charges'!BR40</f>
        <v>1</v>
      </c>
      <c r="BS44" s="298">
        <f>'Customer Charges'!BS40</f>
        <v>1</v>
      </c>
      <c r="BT44" s="298">
        <f>'Customer Charges'!BT40</f>
        <v>1</v>
      </c>
      <c r="BU44" s="298">
        <f>'Customer Charges'!BU40</f>
        <v>1</v>
      </c>
      <c r="BV44" s="298">
        <f>'Customer Charges'!BV40</f>
        <v>1</v>
      </c>
      <c r="BW44" s="298">
        <f>'Customer Charges'!BW40</f>
        <v>1</v>
      </c>
      <c r="BX44" s="298">
        <f>'Customer Charges'!BX40</f>
        <v>1</v>
      </c>
      <c r="BY44" s="298">
        <f>'Customer Charges'!BY40</f>
        <v>1</v>
      </c>
      <c r="BZ44" s="298">
        <f>'Customer Charges'!BZ40</f>
        <v>1</v>
      </c>
      <c r="CA44" s="298">
        <f>'Customer Charges'!CA40</f>
        <v>1</v>
      </c>
      <c r="CB44" s="298">
        <f>'Customer Charges'!CB40</f>
        <v>1</v>
      </c>
      <c r="CC44" s="298">
        <f>'Customer Charges'!CC40</f>
        <v>1</v>
      </c>
      <c r="CD44" s="298">
        <f>'Customer Charges'!CD40</f>
        <v>1</v>
      </c>
      <c r="CE44" s="298">
        <f>'Customer Charges'!CE40</f>
        <v>1</v>
      </c>
      <c r="CF44" s="298">
        <f>'Customer Charges'!CF40</f>
        <v>1</v>
      </c>
      <c r="CG44" s="298">
        <f>'Customer Charges'!CG40</f>
        <v>1</v>
      </c>
      <c r="CH44" s="298">
        <f>'Customer Charges'!CH40</f>
        <v>1</v>
      </c>
      <c r="CI44" s="298">
        <f>'Customer Charges'!CI40</f>
        <v>1</v>
      </c>
      <c r="CJ44" s="298">
        <f>'Customer Charges'!CJ40</f>
        <v>1</v>
      </c>
      <c r="CK44" s="298">
        <f>'Customer Charges'!CK40</f>
        <v>1</v>
      </c>
      <c r="CL44" s="298">
        <f>'Customer Charges'!CL40</f>
        <v>1</v>
      </c>
      <c r="CM44" s="298">
        <f>'Customer Charges'!CM40</f>
        <v>1</v>
      </c>
      <c r="CN44" s="298">
        <f>'Customer Charges'!CN40</f>
        <v>1</v>
      </c>
      <c r="CO44" s="298">
        <f>'Customer Charges'!CO40</f>
        <v>1</v>
      </c>
      <c r="CP44" s="298">
        <f>'Customer Charges'!CP40</f>
        <v>1</v>
      </c>
      <c r="CQ44" s="298">
        <f>'Customer Charges'!CQ40</f>
        <v>1</v>
      </c>
      <c r="CR44" s="298">
        <f>'Customer Charges'!CR40</f>
        <v>1</v>
      </c>
      <c r="CS44" s="298">
        <f>'Customer Charges'!CS40</f>
        <v>1</v>
      </c>
      <c r="CT44" s="298">
        <f>'Customer Charges'!CT40</f>
        <v>0</v>
      </c>
      <c r="CU44" s="298">
        <f>'Customer Charges'!CU40</f>
        <v>0</v>
      </c>
      <c r="CV44" s="298">
        <f>'Customer Charges'!CV40</f>
        <v>0</v>
      </c>
      <c r="CW44" s="298">
        <f>'Customer Charges'!CW40</f>
        <v>0</v>
      </c>
      <c r="CX44" s="298">
        <f>'Customer Charges'!CX40</f>
        <v>0</v>
      </c>
      <c r="CY44" s="298">
        <f>'Customer Charges'!CY40</f>
        <v>0</v>
      </c>
      <c r="CZ44" s="298">
        <f>'Customer Charges'!CZ40</f>
        <v>0</v>
      </c>
      <c r="DA44" s="298">
        <f>'Customer Charges'!DA40</f>
        <v>0</v>
      </c>
      <c r="DB44" s="298">
        <f>'Customer Charges'!DB40</f>
        <v>0</v>
      </c>
      <c r="DC44" s="298">
        <f>'Customer Charges'!DC40</f>
        <v>0</v>
      </c>
      <c r="DD44" s="298">
        <f>'Customer Charges'!DD40</f>
        <v>0</v>
      </c>
      <c r="DE44" s="298">
        <f>'Customer Charges'!DE40</f>
        <v>0</v>
      </c>
      <c r="DF44" s="298">
        <f>'Customer Charges'!DF40</f>
        <v>0</v>
      </c>
      <c r="DG44" s="298">
        <f>'Customer Charges'!DG40</f>
        <v>0</v>
      </c>
      <c r="DH44" s="298">
        <f>'Customer Charges'!DH40</f>
        <v>0</v>
      </c>
      <c r="DI44" s="298">
        <f>'Customer Charges'!DI40</f>
        <v>0</v>
      </c>
      <c r="DJ44" s="298">
        <f>'Customer Charges'!DJ40</f>
        <v>0</v>
      </c>
      <c r="DK44" s="298">
        <f>'Customer Charges'!DK40</f>
        <v>0</v>
      </c>
      <c r="DL44" s="298">
        <f>'Customer Charges'!DL40</f>
        <v>0</v>
      </c>
      <c r="DM44" s="298">
        <f>'Customer Charges'!DM40</f>
        <v>0</v>
      </c>
      <c r="DN44" s="298">
        <f>'Customer Charges'!DN40</f>
        <v>0</v>
      </c>
      <c r="DO44" s="298">
        <f>'Customer Charges'!DO40</f>
        <v>0</v>
      </c>
      <c r="DP44" s="298">
        <f>'Customer Charges'!DP40</f>
        <v>0</v>
      </c>
      <c r="DQ44" s="298">
        <f>'Customer Charges'!DQ40</f>
        <v>0</v>
      </c>
      <c r="DR44" s="298">
        <f>'Customer Charges'!DR40</f>
        <v>0</v>
      </c>
      <c r="DS44" s="298">
        <f>'Customer Charges'!DS40</f>
        <v>0</v>
      </c>
      <c r="DT44" s="298">
        <f>'Customer Charges'!DT40</f>
        <v>0</v>
      </c>
      <c r="DU44" s="298">
        <f>'Customer Charges'!DU40</f>
        <v>0</v>
      </c>
      <c r="DV44" s="298">
        <f>'Customer Charges'!DV40</f>
        <v>0</v>
      </c>
      <c r="DW44" s="298">
        <f>'Customer Charges'!DW40</f>
        <v>0</v>
      </c>
      <c r="DX44" s="298">
        <f>'Customer Charges'!DX40</f>
        <v>0</v>
      </c>
      <c r="DY44" s="298">
        <f>'Customer Charges'!DY40</f>
        <v>0</v>
      </c>
      <c r="DZ44" s="298">
        <f>'Customer Charges'!DZ40</f>
        <v>0</v>
      </c>
      <c r="EA44" s="298">
        <f>'Customer Charges'!EA40</f>
        <v>0</v>
      </c>
      <c r="EB44" s="298">
        <f>'Customer Charges'!EB40</f>
        <v>0</v>
      </c>
      <c r="EC44" s="298">
        <f>'Customer Charges'!EC40</f>
        <v>0</v>
      </c>
      <c r="ED44" s="298">
        <f>'Customer Charges'!ED40</f>
        <v>0</v>
      </c>
      <c r="EE44" s="298">
        <f>'Customer Charges'!EE40</f>
        <v>0</v>
      </c>
      <c r="EF44" s="298">
        <f>'Customer Charges'!EF40</f>
        <v>0</v>
      </c>
      <c r="EG44" s="298">
        <f>'Customer Charges'!EG40</f>
        <v>0</v>
      </c>
      <c r="EH44" s="298">
        <f>'Customer Charges'!EH40</f>
        <v>0</v>
      </c>
      <c r="EI44" s="298">
        <f>'Customer Charges'!EI40</f>
        <v>0</v>
      </c>
      <c r="EJ44" s="298">
        <f>'Customer Charges'!EJ40</f>
        <v>0</v>
      </c>
      <c r="EK44" s="298">
        <f>'Customer Charges'!EK40</f>
        <v>0</v>
      </c>
      <c r="EL44" s="298">
        <f>'Customer Charges'!EL40</f>
        <v>0</v>
      </c>
      <c r="EM44" s="298">
        <f>'Customer Charges'!EM40</f>
        <v>0</v>
      </c>
      <c r="EN44" s="298">
        <f>'Customer Charges'!EN40</f>
        <v>0</v>
      </c>
      <c r="EO44" s="298">
        <f>'Customer Charges'!EO40</f>
        <v>0</v>
      </c>
      <c r="EP44" s="298">
        <f>'Customer Charges'!EP40</f>
        <v>0</v>
      </c>
      <c r="EQ44" s="298">
        <f>'Customer Charges'!EQ40</f>
        <v>0</v>
      </c>
      <c r="ER44" s="298">
        <f>'Customer Charges'!ER40</f>
        <v>0</v>
      </c>
      <c r="ES44" s="298">
        <f>'Customer Charges'!ES40</f>
        <v>0</v>
      </c>
      <c r="ET44" s="298">
        <f>'Customer Charges'!ET40</f>
        <v>0</v>
      </c>
      <c r="EU44" s="298">
        <f>'Customer Charges'!EU40</f>
        <v>0</v>
      </c>
      <c r="EV44" s="298">
        <f>'Customer Charges'!EV40</f>
        <v>0</v>
      </c>
      <c r="EW44" s="298">
        <f>'Customer Charges'!EW40</f>
        <v>0</v>
      </c>
      <c r="EX44" s="298">
        <f>'Customer Charges'!EX40</f>
        <v>0</v>
      </c>
      <c r="EY44" s="612"/>
      <c r="EZ44" s="86"/>
      <c r="FB44" s="612"/>
    </row>
    <row r="45" spans="1:158" ht="12.75" hidden="1" customHeight="1" outlineLevel="2">
      <c r="A45" s="1030"/>
      <c r="B45" s="925"/>
      <c r="C45" s="86"/>
      <c r="D45" s="654" t="s">
        <v>2331</v>
      </c>
      <c r="AD45" s="897">
        <f ca="1">IF(CostTotal=0,0,AE45/CostTotal)</f>
        <v>0.14563609141221695</v>
      </c>
      <c r="AE45" s="304">
        <f ca="1">SUM(AF45:EY45)</f>
        <v>4168743.0431439928</v>
      </c>
      <c r="AF45" s="898">
        <f>SUMIF(Conversion!$V$14:$V$114,$AD42,Conversion!AF$14:AF$114)</f>
        <v>0</v>
      </c>
      <c r="AG45" s="873">
        <f ca="1">SUMIF(Conversion!$V$14:$V$114,$AD42,Conversion!AG$14:AG$114)</f>
        <v>0</v>
      </c>
      <c r="AH45" s="873">
        <f ca="1">SUMIF(Conversion!$V$14:$V$114,$AD42,Conversion!AH$14:AH$114)</f>
        <v>62540.548437499994</v>
      </c>
      <c r="AI45" s="873">
        <f ca="1">SUMIF(Conversion!$V$14:$V$114,$AD42,Conversion!AI$14:AI$114)</f>
        <v>62540.548437499994</v>
      </c>
      <c r="AJ45" s="873">
        <f ca="1">SUMIF(Conversion!$V$14:$V$114,$AD42,Conversion!AJ$14:AJ$114)</f>
        <v>62540.548437499994</v>
      </c>
      <c r="AK45" s="873">
        <f ca="1">SUMIF(Conversion!$V$14:$V$114,$AD42,Conversion!AK$14:AK$114)</f>
        <v>62540.548437499994</v>
      </c>
      <c r="AL45" s="873">
        <f ca="1">SUMIF(Conversion!$V$14:$V$114,$AD42,Conversion!AL$14:AL$114)</f>
        <v>62540.548437499994</v>
      </c>
      <c r="AM45" s="873">
        <f ca="1">SUMIF(Conversion!$V$14:$V$114,$AD42,Conversion!AM$14:AM$114)</f>
        <v>62540.548437499994</v>
      </c>
      <c r="AN45" s="873">
        <f ca="1">SUMIF(Conversion!$V$14:$V$114,$AD42,Conversion!AN$14:AN$114)</f>
        <v>62540.548437499994</v>
      </c>
      <c r="AO45" s="873">
        <f ca="1">SUMIF(Conversion!$V$14:$V$114,$AD42,Conversion!AO$14:AO$114)</f>
        <v>62540.548437499994</v>
      </c>
      <c r="AP45" s="873">
        <f ca="1">SUMIF(Conversion!$V$14:$V$114,$AD42,Conversion!AP$14:AP$114)</f>
        <v>62540.548437499994</v>
      </c>
      <c r="AQ45" s="873">
        <f ca="1">SUMIF(Conversion!$V$14:$V$114,$AD42,Conversion!AQ$14:AQ$114)</f>
        <v>62540.548437499994</v>
      </c>
      <c r="AR45" s="873">
        <f ca="1">SUMIF(Conversion!$V$14:$V$114,$AD42,Conversion!AR$14:AR$114)</f>
        <v>62540.548437499994</v>
      </c>
      <c r="AS45" s="873">
        <f ca="1">SUMIF(Conversion!$V$14:$V$114,$AD42,Conversion!AS$14:AS$114)</f>
        <v>62540.548437499994</v>
      </c>
      <c r="AT45" s="873">
        <f ca="1">SUMIF(Conversion!$V$14:$V$114,$AD42,Conversion!AT$14:AT$114)</f>
        <v>62540.548437499994</v>
      </c>
      <c r="AU45" s="873">
        <f ca="1">SUMIF(Conversion!$V$14:$V$114,$AD42,Conversion!AU$14:AU$114)</f>
        <v>62540.548437499994</v>
      </c>
      <c r="AV45" s="873">
        <f ca="1">SUMIF(Conversion!$V$14:$V$114,$AD42,Conversion!AV$14:AV$114)</f>
        <v>63791.359406250005</v>
      </c>
      <c r="AW45" s="873">
        <f ca="1">SUMIF(Conversion!$V$14:$V$114,$AD42,Conversion!AW$14:AW$114)</f>
        <v>63791.359406250005</v>
      </c>
      <c r="AX45" s="873">
        <f ca="1">SUMIF(Conversion!$V$14:$V$114,$AD42,Conversion!AX$14:AX$114)</f>
        <v>63791.359406250005</v>
      </c>
      <c r="AY45" s="873">
        <f ca="1">SUMIF(Conversion!$V$14:$V$114,$AD42,Conversion!AY$14:AY$114)</f>
        <v>63791.359406250005</v>
      </c>
      <c r="AZ45" s="873">
        <f ca="1">SUMIF(Conversion!$V$14:$V$114,$AD42,Conversion!AZ$14:AZ$114)</f>
        <v>63791.359406250005</v>
      </c>
      <c r="BA45" s="873">
        <f ca="1">SUMIF(Conversion!$V$14:$V$114,$AD42,Conversion!BA$14:BA$114)</f>
        <v>63791.359406250005</v>
      </c>
      <c r="BB45" s="873">
        <f ca="1">SUMIF(Conversion!$V$14:$V$114,$AD42,Conversion!BB$14:BB$114)</f>
        <v>63791.359406250005</v>
      </c>
      <c r="BC45" s="873">
        <f ca="1">SUMIF(Conversion!$V$14:$V$114,$AD42,Conversion!BC$14:BC$114)</f>
        <v>63791.359406250005</v>
      </c>
      <c r="BD45" s="873">
        <f ca="1">SUMIF(Conversion!$V$14:$V$114,$AD42,Conversion!BD$14:BD$114)</f>
        <v>63791.359406250005</v>
      </c>
      <c r="BE45" s="873">
        <f ca="1">SUMIF(Conversion!$V$14:$V$114,$AD42,Conversion!BE$14:BE$114)</f>
        <v>63791.359406250005</v>
      </c>
      <c r="BF45" s="873">
        <f ca="1">SUMIF(Conversion!$V$14:$V$114,$AD42,Conversion!BF$14:BF$114)</f>
        <v>63791.359406250005</v>
      </c>
      <c r="BG45" s="873">
        <f ca="1">SUMIF(Conversion!$V$14:$V$114,$AD42,Conversion!BG$14:BG$114)</f>
        <v>63791.359406250005</v>
      </c>
      <c r="BH45" s="873">
        <f ca="1">SUMIF(Conversion!$V$14:$V$114,$AD42,Conversion!BH$14:BH$114)</f>
        <v>65067.186594375002</v>
      </c>
      <c r="BI45" s="873">
        <f ca="1">SUMIF(Conversion!$V$14:$V$114,$AD42,Conversion!BI$14:BI$114)</f>
        <v>65067.186594375002</v>
      </c>
      <c r="BJ45" s="873">
        <f ca="1">SUMIF(Conversion!$V$14:$V$114,$AD42,Conversion!BJ$14:BJ$114)</f>
        <v>65067.186594375002</v>
      </c>
      <c r="BK45" s="873">
        <f ca="1">SUMIF(Conversion!$V$14:$V$114,$AD42,Conversion!BK$14:BK$114)</f>
        <v>65067.186594375002</v>
      </c>
      <c r="BL45" s="873">
        <f ca="1">SUMIF(Conversion!$V$14:$V$114,$AD42,Conversion!BL$14:BL$114)</f>
        <v>65067.186594375002</v>
      </c>
      <c r="BM45" s="873">
        <f ca="1">SUMIF(Conversion!$V$14:$V$114,$AD42,Conversion!BM$14:BM$114)</f>
        <v>65067.186594375002</v>
      </c>
      <c r="BN45" s="873">
        <f ca="1">SUMIF(Conversion!$V$14:$V$114,$AD42,Conversion!BN$14:BN$114)</f>
        <v>65067.186594375002</v>
      </c>
      <c r="BO45" s="873">
        <f ca="1">SUMIF(Conversion!$V$14:$V$114,$AD42,Conversion!BO$14:BO$114)</f>
        <v>65067.186594375002</v>
      </c>
      <c r="BP45" s="873">
        <f ca="1">SUMIF(Conversion!$V$14:$V$114,$AD42,Conversion!BP$14:BP$114)</f>
        <v>65067.186594375002</v>
      </c>
      <c r="BQ45" s="873">
        <f ca="1">SUMIF(Conversion!$V$14:$V$114,$AD42,Conversion!BQ$14:BQ$114)</f>
        <v>65067.186594375002</v>
      </c>
      <c r="BR45" s="873">
        <f ca="1">SUMIF(Conversion!$V$14:$V$114,$AD42,Conversion!BR$14:BR$114)</f>
        <v>65067.186594375002</v>
      </c>
      <c r="BS45" s="873">
        <f ca="1">SUMIF(Conversion!$V$14:$V$114,$AD42,Conversion!BS$14:BS$114)</f>
        <v>65067.186594375002</v>
      </c>
      <c r="BT45" s="873">
        <f ca="1">SUMIF(Conversion!$V$14:$V$114,$AD42,Conversion!BT$14:BT$114)</f>
        <v>66368.530326262495</v>
      </c>
      <c r="BU45" s="873">
        <f ca="1">SUMIF(Conversion!$V$14:$V$114,$AD42,Conversion!BU$14:BU$114)</f>
        <v>66368.530326262495</v>
      </c>
      <c r="BV45" s="873">
        <f ca="1">SUMIF(Conversion!$V$14:$V$114,$AD42,Conversion!BV$14:BV$114)</f>
        <v>66368.530326262495</v>
      </c>
      <c r="BW45" s="873">
        <f ca="1">SUMIF(Conversion!$V$14:$V$114,$AD42,Conversion!BW$14:BW$114)</f>
        <v>66368.530326262495</v>
      </c>
      <c r="BX45" s="873">
        <f ca="1">SUMIF(Conversion!$V$14:$V$114,$AD42,Conversion!BX$14:BX$114)</f>
        <v>66368.530326262495</v>
      </c>
      <c r="BY45" s="873">
        <f ca="1">SUMIF(Conversion!$V$14:$V$114,$AD42,Conversion!BY$14:BY$114)</f>
        <v>66368.530326262495</v>
      </c>
      <c r="BZ45" s="873">
        <f ca="1">SUMIF(Conversion!$V$14:$V$114,$AD42,Conversion!BZ$14:BZ$114)</f>
        <v>66368.530326262495</v>
      </c>
      <c r="CA45" s="873">
        <f ca="1">SUMIF(Conversion!$V$14:$V$114,$AD42,Conversion!CA$14:CA$114)</f>
        <v>66368.530326262495</v>
      </c>
      <c r="CB45" s="873">
        <f ca="1">SUMIF(Conversion!$V$14:$V$114,$AD42,Conversion!CB$14:CB$114)</f>
        <v>66368.530326262495</v>
      </c>
      <c r="CC45" s="873">
        <f ca="1">SUMIF(Conversion!$V$14:$V$114,$AD42,Conversion!CC$14:CC$114)</f>
        <v>66368.530326262495</v>
      </c>
      <c r="CD45" s="873">
        <f ca="1">SUMIF(Conversion!$V$14:$V$114,$AD42,Conversion!CD$14:CD$114)</f>
        <v>66368.530326262495</v>
      </c>
      <c r="CE45" s="873">
        <f ca="1">SUMIF(Conversion!$V$14:$V$114,$AD42,Conversion!CE$14:CE$114)</f>
        <v>66368.530326262495</v>
      </c>
      <c r="CF45" s="873">
        <f ca="1">SUMIF(Conversion!$V$14:$V$114,$AD42,Conversion!CF$14:CF$114)</f>
        <v>67695.900932787743</v>
      </c>
      <c r="CG45" s="873">
        <f ca="1">SUMIF(Conversion!$V$14:$V$114,$AD42,Conversion!CG$14:CG$114)</f>
        <v>67695.900932787743</v>
      </c>
      <c r="CH45" s="873">
        <f ca="1">SUMIF(Conversion!$V$14:$V$114,$AD42,Conversion!CH$14:CH$114)</f>
        <v>67695.900932787743</v>
      </c>
      <c r="CI45" s="873">
        <f ca="1">SUMIF(Conversion!$V$14:$V$114,$AD42,Conversion!CI$14:CI$114)</f>
        <v>67695.900932787743</v>
      </c>
      <c r="CJ45" s="873">
        <f ca="1">SUMIF(Conversion!$V$14:$V$114,$AD42,Conversion!CJ$14:CJ$114)</f>
        <v>67695.900932787743</v>
      </c>
      <c r="CK45" s="873">
        <f ca="1">SUMIF(Conversion!$V$14:$V$114,$AD42,Conversion!CK$14:CK$114)</f>
        <v>67695.900932787743</v>
      </c>
      <c r="CL45" s="873">
        <f ca="1">SUMIF(Conversion!$V$14:$V$114,$AD42,Conversion!CL$14:CL$114)</f>
        <v>67695.900932787743</v>
      </c>
      <c r="CM45" s="873">
        <f ca="1">SUMIF(Conversion!$V$14:$V$114,$AD42,Conversion!CM$14:CM$114)</f>
        <v>67695.900932787743</v>
      </c>
      <c r="CN45" s="873">
        <f ca="1">SUMIF(Conversion!$V$14:$V$114,$AD42,Conversion!CN$14:CN$114)</f>
        <v>67695.900932787743</v>
      </c>
      <c r="CO45" s="873">
        <f ca="1">SUMIF(Conversion!$V$14:$V$114,$AD42,Conversion!CO$14:CO$114)</f>
        <v>67695.900932787743</v>
      </c>
      <c r="CP45" s="873">
        <f ca="1">SUMIF(Conversion!$V$14:$V$114,$AD42,Conversion!CP$14:CP$114)</f>
        <v>67695.900932787743</v>
      </c>
      <c r="CQ45" s="873">
        <f ca="1">SUMIF(Conversion!$V$14:$V$114,$AD42,Conversion!CQ$14:CQ$114)</f>
        <v>67695.900932787743</v>
      </c>
      <c r="CR45" s="873">
        <f ca="1">SUMIF(Conversion!$V$14:$V$114,$AD42,Conversion!CR$14:CR$114)</f>
        <v>69049.818951443507</v>
      </c>
      <c r="CS45" s="873">
        <f ca="1">SUMIF(Conversion!$V$14:$V$114,$AD42,Conversion!CS$14:CS$114)</f>
        <v>69049.818951443507</v>
      </c>
      <c r="CT45" s="873">
        <f ca="1">SUMIF(Conversion!$V$14:$V$114,$AD42,Conversion!CT$14:CT$114)</f>
        <v>0</v>
      </c>
      <c r="CU45" s="873">
        <f ca="1">SUMIF(Conversion!$V$14:$V$114,$AD42,Conversion!CU$14:CU$114)</f>
        <v>0</v>
      </c>
      <c r="CV45" s="873">
        <f ca="1">SUMIF(Conversion!$V$14:$V$114,$AD42,Conversion!CV$14:CV$114)</f>
        <v>0</v>
      </c>
      <c r="CW45" s="873">
        <f ca="1">SUMIF(Conversion!$V$14:$V$114,$AD42,Conversion!CW$14:CW$114)</f>
        <v>0</v>
      </c>
      <c r="CX45" s="873">
        <f ca="1">SUMIF(Conversion!$V$14:$V$114,$AD42,Conversion!CX$14:CX$114)</f>
        <v>0</v>
      </c>
      <c r="CY45" s="873">
        <f ca="1">SUMIF(Conversion!$V$14:$V$114,$AD42,Conversion!CY$14:CY$114)</f>
        <v>0</v>
      </c>
      <c r="CZ45" s="873">
        <f ca="1">SUMIF(Conversion!$V$14:$V$114,$AD42,Conversion!CZ$14:CZ$114)</f>
        <v>0</v>
      </c>
      <c r="DA45" s="873">
        <f ca="1">SUMIF(Conversion!$V$14:$V$114,$AD42,Conversion!DA$14:DA$114)</f>
        <v>0</v>
      </c>
      <c r="DB45" s="873">
        <f ca="1">SUMIF(Conversion!$V$14:$V$114,$AD42,Conversion!DB$14:DB$114)</f>
        <v>0</v>
      </c>
      <c r="DC45" s="873">
        <f ca="1">SUMIF(Conversion!$V$14:$V$114,$AD42,Conversion!DC$14:DC$114)</f>
        <v>0</v>
      </c>
      <c r="DD45" s="873">
        <f ca="1">SUMIF(Conversion!$V$14:$V$114,$AD42,Conversion!DD$14:DD$114)</f>
        <v>0</v>
      </c>
      <c r="DE45" s="873">
        <f ca="1">SUMIF(Conversion!$V$14:$V$114,$AD42,Conversion!DE$14:DE$114)</f>
        <v>0</v>
      </c>
      <c r="DF45" s="873">
        <f ca="1">SUMIF(Conversion!$V$14:$V$114,$AD42,Conversion!DF$14:DF$114)</f>
        <v>0</v>
      </c>
      <c r="DG45" s="873">
        <f ca="1">SUMIF(Conversion!$V$14:$V$114,$AD42,Conversion!DG$14:DG$114)</f>
        <v>0</v>
      </c>
      <c r="DH45" s="873">
        <f ca="1">SUMIF(Conversion!$V$14:$V$114,$AD42,Conversion!DH$14:DH$114)</f>
        <v>0</v>
      </c>
      <c r="DI45" s="873">
        <f ca="1">SUMIF(Conversion!$V$14:$V$114,$AD42,Conversion!DI$14:DI$114)</f>
        <v>0</v>
      </c>
      <c r="DJ45" s="873">
        <f ca="1">SUMIF(Conversion!$V$14:$V$114,$AD42,Conversion!DJ$14:DJ$114)</f>
        <v>0</v>
      </c>
      <c r="DK45" s="873">
        <f ca="1">SUMIF(Conversion!$V$14:$V$114,$AD42,Conversion!DK$14:DK$114)</f>
        <v>0</v>
      </c>
      <c r="DL45" s="873">
        <f ca="1">SUMIF(Conversion!$V$14:$V$114,$AD42,Conversion!DL$14:DL$114)</f>
        <v>0</v>
      </c>
      <c r="DM45" s="873">
        <f ca="1">SUMIF(Conversion!$V$14:$V$114,$AD42,Conversion!DM$14:DM$114)</f>
        <v>0</v>
      </c>
      <c r="DN45" s="873">
        <f ca="1">SUMIF(Conversion!$V$14:$V$114,$AD42,Conversion!DN$14:DN$114)</f>
        <v>0</v>
      </c>
      <c r="DO45" s="873">
        <f ca="1">SUMIF(Conversion!$V$14:$V$114,$AD42,Conversion!DO$14:DO$114)</f>
        <v>0</v>
      </c>
      <c r="DP45" s="873">
        <f ca="1">SUMIF(Conversion!$V$14:$V$114,$AD42,Conversion!DP$14:DP$114)</f>
        <v>0</v>
      </c>
      <c r="DQ45" s="873">
        <f ca="1">SUMIF(Conversion!$V$14:$V$114,$AD42,Conversion!DQ$14:DQ$114)</f>
        <v>0</v>
      </c>
      <c r="DR45" s="873">
        <f ca="1">SUMIF(Conversion!$V$14:$V$114,$AD42,Conversion!DR$14:DR$114)</f>
        <v>0</v>
      </c>
      <c r="DS45" s="873">
        <f ca="1">SUMIF(Conversion!$V$14:$V$114,$AD42,Conversion!DS$14:DS$114)</f>
        <v>0</v>
      </c>
      <c r="DT45" s="873">
        <f ca="1">SUMIF(Conversion!$V$14:$V$114,$AD42,Conversion!DT$14:DT$114)</f>
        <v>0</v>
      </c>
      <c r="DU45" s="873">
        <f ca="1">SUMIF(Conversion!$V$14:$V$114,$AD42,Conversion!DU$14:DU$114)</f>
        <v>0</v>
      </c>
      <c r="DV45" s="873">
        <f ca="1">SUMIF(Conversion!$V$14:$V$114,$AD42,Conversion!DV$14:DV$114)</f>
        <v>0</v>
      </c>
      <c r="DW45" s="873">
        <f ca="1">SUMIF(Conversion!$V$14:$V$114,$AD42,Conversion!DW$14:DW$114)</f>
        <v>0</v>
      </c>
      <c r="DX45" s="873">
        <f ca="1">SUMIF(Conversion!$V$14:$V$114,$AD42,Conversion!DX$14:DX$114)</f>
        <v>0</v>
      </c>
      <c r="DY45" s="873">
        <f ca="1">SUMIF(Conversion!$V$14:$V$114,$AD42,Conversion!DY$14:DY$114)</f>
        <v>0</v>
      </c>
      <c r="DZ45" s="873">
        <f ca="1">SUMIF(Conversion!$V$14:$V$114,$AD42,Conversion!DZ$14:DZ$114)</f>
        <v>0</v>
      </c>
      <c r="EA45" s="873">
        <f ca="1">SUMIF(Conversion!$V$14:$V$114,$AD42,Conversion!EA$14:EA$114)</f>
        <v>0</v>
      </c>
      <c r="EB45" s="873">
        <f ca="1">SUMIF(Conversion!$V$14:$V$114,$AD42,Conversion!EB$14:EB$114)</f>
        <v>0</v>
      </c>
      <c r="EC45" s="873">
        <f ca="1">SUMIF(Conversion!$V$14:$V$114,$AD42,Conversion!EC$14:EC$114)</f>
        <v>0</v>
      </c>
      <c r="ED45" s="873">
        <f ca="1">SUMIF(Conversion!$V$14:$V$114,$AD42,Conversion!ED$14:ED$114)</f>
        <v>0</v>
      </c>
      <c r="EE45" s="873">
        <f ca="1">SUMIF(Conversion!$V$14:$V$114,$AD42,Conversion!EE$14:EE$114)</f>
        <v>0</v>
      </c>
      <c r="EF45" s="873">
        <f ca="1">SUMIF(Conversion!$V$14:$V$114,$AD42,Conversion!EF$14:EF$114)</f>
        <v>0</v>
      </c>
      <c r="EG45" s="873">
        <f ca="1">SUMIF(Conversion!$V$14:$V$114,$AD42,Conversion!EG$14:EG$114)</f>
        <v>0</v>
      </c>
      <c r="EH45" s="873">
        <f ca="1">SUMIF(Conversion!$V$14:$V$114,$AD42,Conversion!EH$14:EH$114)</f>
        <v>0</v>
      </c>
      <c r="EI45" s="873">
        <f ca="1">SUMIF(Conversion!$V$14:$V$114,$AD42,Conversion!EI$14:EI$114)</f>
        <v>0</v>
      </c>
      <c r="EJ45" s="873">
        <f ca="1">SUMIF(Conversion!$V$14:$V$114,$AD42,Conversion!EJ$14:EJ$114)</f>
        <v>0</v>
      </c>
      <c r="EK45" s="873">
        <f ca="1">SUMIF(Conversion!$V$14:$V$114,$AD42,Conversion!EK$14:EK$114)</f>
        <v>0</v>
      </c>
      <c r="EL45" s="873">
        <f ca="1">SUMIF(Conversion!$V$14:$V$114,$AD42,Conversion!EL$14:EL$114)</f>
        <v>0</v>
      </c>
      <c r="EM45" s="873">
        <f ca="1">SUMIF(Conversion!$V$14:$V$114,$AD42,Conversion!EM$14:EM$114)</f>
        <v>0</v>
      </c>
      <c r="EN45" s="873">
        <f ca="1">SUMIF(Conversion!$V$14:$V$114,$AD42,Conversion!EN$14:EN$114)</f>
        <v>0</v>
      </c>
      <c r="EO45" s="873">
        <f ca="1">SUMIF(Conversion!$V$14:$V$114,$AD42,Conversion!EO$14:EO$114)</f>
        <v>0</v>
      </c>
      <c r="EP45" s="873">
        <f ca="1">SUMIF(Conversion!$V$14:$V$114,$AD42,Conversion!EP$14:EP$114)</f>
        <v>0</v>
      </c>
      <c r="EQ45" s="873">
        <f ca="1">SUMIF(Conversion!$V$14:$V$114,$AD42,Conversion!EQ$14:EQ$114)</f>
        <v>0</v>
      </c>
      <c r="ER45" s="873">
        <f ca="1">SUMIF(Conversion!$V$14:$V$114,$AD42,Conversion!ER$14:ER$114)</f>
        <v>0</v>
      </c>
      <c r="ES45" s="873">
        <f ca="1">SUMIF(Conversion!$V$14:$V$114,$AD42,Conversion!ES$14:ES$114)</f>
        <v>0</v>
      </c>
      <c r="ET45" s="873">
        <f ca="1">SUMIF(Conversion!$V$14:$V$114,$AD42,Conversion!ET$14:ET$114)</f>
        <v>0</v>
      </c>
      <c r="EU45" s="873">
        <f ca="1">SUMIF(Conversion!$V$14:$V$114,$AD42,Conversion!EU$14:EU$114)</f>
        <v>0</v>
      </c>
      <c r="EV45" s="873">
        <f ca="1">SUMIF(Conversion!$V$14:$V$114,$AD42,Conversion!EV$14:EV$114)</f>
        <v>0</v>
      </c>
      <c r="EW45" s="873">
        <f ca="1">SUMIF(Conversion!$V$14:$V$114,$AD42,Conversion!EW$14:EW$114)</f>
        <v>0</v>
      </c>
      <c r="EX45" s="873">
        <f ca="1">SUMIF(Conversion!$V$14:$V$114,$AD42,Conversion!EX$14:EX$114)</f>
        <v>0</v>
      </c>
      <c r="EY45" s="612"/>
      <c r="EZ45" s="86"/>
      <c r="FB45" s="612"/>
    </row>
    <row r="46" spans="1:158" ht="12.75" hidden="1" customHeight="1" outlineLevel="2">
      <c r="A46" s="303"/>
      <c r="B46" s="899" t="s">
        <v>47</v>
      </c>
      <c r="C46" s="86"/>
      <c r="D46" s="654" t="s">
        <v>1762</v>
      </c>
      <c r="AD46" s="897">
        <f ca="1">IF(AE46=0,0,(AE46-AE45)/AE46)</f>
        <v>0.22000000000000047</v>
      </c>
      <c r="AE46" s="304">
        <f ca="1">SUM(AF46:EY46)</f>
        <v>5344542.3630051222</v>
      </c>
      <c r="AF46" s="898">
        <f>'Customer Charges'!AF41</f>
        <v>0</v>
      </c>
      <c r="AG46" s="873">
        <f ca="1">'Customer Charges'!AG41</f>
        <v>0</v>
      </c>
      <c r="AH46" s="873">
        <f ca="1">'Customer Charges'!AH41</f>
        <v>80180.190304487187</v>
      </c>
      <c r="AI46" s="873">
        <f ca="1">'Customer Charges'!AI41</f>
        <v>80180.190304487187</v>
      </c>
      <c r="AJ46" s="873">
        <f ca="1">'Customer Charges'!AJ41</f>
        <v>80180.190304487187</v>
      </c>
      <c r="AK46" s="873">
        <f ca="1">'Customer Charges'!AK41</f>
        <v>80180.190304487187</v>
      </c>
      <c r="AL46" s="873">
        <f ca="1">'Customer Charges'!AL41</f>
        <v>80180.190304487187</v>
      </c>
      <c r="AM46" s="873">
        <f ca="1">'Customer Charges'!AM41</f>
        <v>80180.190304487187</v>
      </c>
      <c r="AN46" s="873">
        <f ca="1">'Customer Charges'!AN41</f>
        <v>80180.190304487187</v>
      </c>
      <c r="AO46" s="873">
        <f ca="1">'Customer Charges'!AO41</f>
        <v>80180.190304487187</v>
      </c>
      <c r="AP46" s="873">
        <f ca="1">'Customer Charges'!AP41</f>
        <v>80180.190304487187</v>
      </c>
      <c r="AQ46" s="873">
        <f ca="1">'Customer Charges'!AQ41</f>
        <v>80180.190304487187</v>
      </c>
      <c r="AR46" s="873">
        <f ca="1">'Customer Charges'!AR41</f>
        <v>80180.190304487187</v>
      </c>
      <c r="AS46" s="873">
        <f ca="1">'Customer Charges'!AS41</f>
        <v>80180.190304487187</v>
      </c>
      <c r="AT46" s="873">
        <f ca="1">'Customer Charges'!AT41</f>
        <v>80180.190304487187</v>
      </c>
      <c r="AU46" s="873">
        <f ca="1">'Customer Charges'!AU41</f>
        <v>80180.190304487187</v>
      </c>
      <c r="AV46" s="873">
        <f ca="1">'Customer Charges'!AV41</f>
        <v>81783.794110576913</v>
      </c>
      <c r="AW46" s="873">
        <f ca="1">'Customer Charges'!AW41</f>
        <v>81783.794110576913</v>
      </c>
      <c r="AX46" s="873">
        <f ca="1">'Customer Charges'!AX41</f>
        <v>81783.794110576913</v>
      </c>
      <c r="AY46" s="873">
        <f ca="1">'Customer Charges'!AY41</f>
        <v>81783.794110576913</v>
      </c>
      <c r="AZ46" s="873">
        <f ca="1">'Customer Charges'!AZ41</f>
        <v>81783.794110576913</v>
      </c>
      <c r="BA46" s="873">
        <f ca="1">'Customer Charges'!BA41</f>
        <v>81783.794110576913</v>
      </c>
      <c r="BB46" s="873">
        <f ca="1">'Customer Charges'!BB41</f>
        <v>81783.794110576913</v>
      </c>
      <c r="BC46" s="873">
        <f ca="1">'Customer Charges'!BC41</f>
        <v>81783.794110576913</v>
      </c>
      <c r="BD46" s="873">
        <f ca="1">'Customer Charges'!BD41</f>
        <v>81783.794110576913</v>
      </c>
      <c r="BE46" s="873">
        <f ca="1">'Customer Charges'!BE41</f>
        <v>81783.794110576913</v>
      </c>
      <c r="BF46" s="873">
        <f ca="1">'Customer Charges'!BF41</f>
        <v>81783.794110576913</v>
      </c>
      <c r="BG46" s="873">
        <f ca="1">'Customer Charges'!BG41</f>
        <v>81783.794110576913</v>
      </c>
      <c r="BH46" s="873">
        <f ca="1">'Customer Charges'!BH41</f>
        <v>83419.46999278845</v>
      </c>
      <c r="BI46" s="873">
        <f ca="1">'Customer Charges'!BI41</f>
        <v>83419.46999278845</v>
      </c>
      <c r="BJ46" s="873">
        <f ca="1">'Customer Charges'!BJ41</f>
        <v>83419.46999278845</v>
      </c>
      <c r="BK46" s="873">
        <f ca="1">'Customer Charges'!BK41</f>
        <v>83419.46999278845</v>
      </c>
      <c r="BL46" s="873">
        <f ca="1">'Customer Charges'!BL41</f>
        <v>83419.46999278845</v>
      </c>
      <c r="BM46" s="873">
        <f ca="1">'Customer Charges'!BM41</f>
        <v>83419.46999278845</v>
      </c>
      <c r="BN46" s="873">
        <f ca="1">'Customer Charges'!BN41</f>
        <v>83419.46999278845</v>
      </c>
      <c r="BO46" s="873">
        <f ca="1">'Customer Charges'!BO41</f>
        <v>83419.46999278845</v>
      </c>
      <c r="BP46" s="873">
        <f ca="1">'Customer Charges'!BP41</f>
        <v>83419.46999278845</v>
      </c>
      <c r="BQ46" s="873">
        <f ca="1">'Customer Charges'!BQ41</f>
        <v>83419.46999278845</v>
      </c>
      <c r="BR46" s="873">
        <f ca="1">'Customer Charges'!BR41</f>
        <v>83419.46999278845</v>
      </c>
      <c r="BS46" s="873">
        <f ca="1">'Customer Charges'!BS41</f>
        <v>83419.46999278845</v>
      </c>
      <c r="BT46" s="873">
        <f ca="1">'Customer Charges'!BT41</f>
        <v>85087.859392644226</v>
      </c>
      <c r="BU46" s="873">
        <f ca="1">'Customer Charges'!BU41</f>
        <v>85087.859392644226</v>
      </c>
      <c r="BV46" s="873">
        <f ca="1">'Customer Charges'!BV41</f>
        <v>85087.859392644226</v>
      </c>
      <c r="BW46" s="873">
        <f ca="1">'Customer Charges'!BW41</f>
        <v>85087.859392644226</v>
      </c>
      <c r="BX46" s="873">
        <f ca="1">'Customer Charges'!BX41</f>
        <v>85087.859392644226</v>
      </c>
      <c r="BY46" s="873">
        <f ca="1">'Customer Charges'!BY41</f>
        <v>85087.859392644226</v>
      </c>
      <c r="BZ46" s="873">
        <f ca="1">'Customer Charges'!BZ41</f>
        <v>85087.859392644226</v>
      </c>
      <c r="CA46" s="873">
        <f ca="1">'Customer Charges'!CA41</f>
        <v>85087.859392644226</v>
      </c>
      <c r="CB46" s="873">
        <f ca="1">'Customer Charges'!CB41</f>
        <v>85087.859392644226</v>
      </c>
      <c r="CC46" s="873">
        <f ca="1">'Customer Charges'!CC41</f>
        <v>85087.859392644226</v>
      </c>
      <c r="CD46" s="873">
        <f ca="1">'Customer Charges'!CD41</f>
        <v>85087.859392644226</v>
      </c>
      <c r="CE46" s="873">
        <f ca="1">'Customer Charges'!CE41</f>
        <v>85087.859392644226</v>
      </c>
      <c r="CF46" s="873">
        <f ca="1">'Customer Charges'!CF41</f>
        <v>86789.616580497095</v>
      </c>
      <c r="CG46" s="873">
        <f ca="1">'Customer Charges'!CG41</f>
        <v>86789.616580497095</v>
      </c>
      <c r="CH46" s="873">
        <f ca="1">'Customer Charges'!CH41</f>
        <v>86789.616580497095</v>
      </c>
      <c r="CI46" s="873">
        <f ca="1">'Customer Charges'!CI41</f>
        <v>86789.616580497095</v>
      </c>
      <c r="CJ46" s="873">
        <f ca="1">'Customer Charges'!CJ41</f>
        <v>86789.616580497095</v>
      </c>
      <c r="CK46" s="873">
        <f ca="1">'Customer Charges'!CK41</f>
        <v>86789.616580497095</v>
      </c>
      <c r="CL46" s="873">
        <f ca="1">'Customer Charges'!CL41</f>
        <v>86789.616580497095</v>
      </c>
      <c r="CM46" s="873">
        <f ca="1">'Customer Charges'!CM41</f>
        <v>86789.616580497095</v>
      </c>
      <c r="CN46" s="873">
        <f ca="1">'Customer Charges'!CN41</f>
        <v>86789.616580497095</v>
      </c>
      <c r="CO46" s="873">
        <f ca="1">'Customer Charges'!CO41</f>
        <v>86789.616580497095</v>
      </c>
      <c r="CP46" s="873">
        <f ca="1">'Customer Charges'!CP41</f>
        <v>86789.616580497095</v>
      </c>
      <c r="CQ46" s="873">
        <f ca="1">'Customer Charges'!CQ41</f>
        <v>86789.616580497095</v>
      </c>
      <c r="CR46" s="873">
        <f ca="1">'Customer Charges'!CR41</f>
        <v>88525.408912107057</v>
      </c>
      <c r="CS46" s="873">
        <f ca="1">'Customer Charges'!CS41</f>
        <v>88525.408912107057</v>
      </c>
      <c r="CT46" s="873">
        <f ca="1">'Customer Charges'!CT41</f>
        <v>0</v>
      </c>
      <c r="CU46" s="873">
        <f ca="1">'Customer Charges'!CU41</f>
        <v>0</v>
      </c>
      <c r="CV46" s="873">
        <f ca="1">'Customer Charges'!CV41</f>
        <v>0</v>
      </c>
      <c r="CW46" s="873">
        <f ca="1">'Customer Charges'!CW41</f>
        <v>0</v>
      </c>
      <c r="CX46" s="873">
        <f ca="1">'Customer Charges'!CX41</f>
        <v>0</v>
      </c>
      <c r="CY46" s="873">
        <f ca="1">'Customer Charges'!CY41</f>
        <v>0</v>
      </c>
      <c r="CZ46" s="873">
        <f ca="1">'Customer Charges'!CZ41</f>
        <v>0</v>
      </c>
      <c r="DA46" s="873">
        <f ca="1">'Customer Charges'!DA41</f>
        <v>0</v>
      </c>
      <c r="DB46" s="873">
        <f ca="1">'Customer Charges'!DB41</f>
        <v>0</v>
      </c>
      <c r="DC46" s="873">
        <f ca="1">'Customer Charges'!DC41</f>
        <v>0</v>
      </c>
      <c r="DD46" s="873">
        <f ca="1">'Customer Charges'!DD41</f>
        <v>0</v>
      </c>
      <c r="DE46" s="873">
        <f ca="1">'Customer Charges'!DE41</f>
        <v>0</v>
      </c>
      <c r="DF46" s="873">
        <f ca="1">'Customer Charges'!DF41</f>
        <v>0</v>
      </c>
      <c r="DG46" s="873">
        <f ca="1">'Customer Charges'!DG41</f>
        <v>0</v>
      </c>
      <c r="DH46" s="873">
        <f ca="1">'Customer Charges'!DH41</f>
        <v>0</v>
      </c>
      <c r="DI46" s="873">
        <f ca="1">'Customer Charges'!DI41</f>
        <v>0</v>
      </c>
      <c r="DJ46" s="873">
        <f ca="1">'Customer Charges'!DJ41</f>
        <v>0</v>
      </c>
      <c r="DK46" s="873">
        <f ca="1">'Customer Charges'!DK41</f>
        <v>0</v>
      </c>
      <c r="DL46" s="873">
        <f ca="1">'Customer Charges'!DL41</f>
        <v>0</v>
      </c>
      <c r="DM46" s="873">
        <f ca="1">'Customer Charges'!DM41</f>
        <v>0</v>
      </c>
      <c r="DN46" s="873">
        <f ca="1">'Customer Charges'!DN41</f>
        <v>0</v>
      </c>
      <c r="DO46" s="873">
        <f ca="1">'Customer Charges'!DO41</f>
        <v>0</v>
      </c>
      <c r="DP46" s="873">
        <f ca="1">'Customer Charges'!DP41</f>
        <v>0</v>
      </c>
      <c r="DQ46" s="873">
        <f ca="1">'Customer Charges'!DQ41</f>
        <v>0</v>
      </c>
      <c r="DR46" s="873">
        <f ca="1">'Customer Charges'!DR41</f>
        <v>0</v>
      </c>
      <c r="DS46" s="873">
        <f ca="1">'Customer Charges'!DS41</f>
        <v>0</v>
      </c>
      <c r="DT46" s="873">
        <f ca="1">'Customer Charges'!DT41</f>
        <v>0</v>
      </c>
      <c r="DU46" s="873">
        <f ca="1">'Customer Charges'!DU41</f>
        <v>0</v>
      </c>
      <c r="DV46" s="873">
        <f ca="1">'Customer Charges'!DV41</f>
        <v>0</v>
      </c>
      <c r="DW46" s="873">
        <f ca="1">'Customer Charges'!DW41</f>
        <v>0</v>
      </c>
      <c r="DX46" s="873">
        <f ca="1">'Customer Charges'!DX41</f>
        <v>0</v>
      </c>
      <c r="DY46" s="873">
        <f ca="1">'Customer Charges'!DY41</f>
        <v>0</v>
      </c>
      <c r="DZ46" s="873">
        <f ca="1">'Customer Charges'!DZ41</f>
        <v>0</v>
      </c>
      <c r="EA46" s="873">
        <f ca="1">'Customer Charges'!EA41</f>
        <v>0</v>
      </c>
      <c r="EB46" s="873">
        <f ca="1">'Customer Charges'!EB41</f>
        <v>0</v>
      </c>
      <c r="EC46" s="873">
        <f ca="1">'Customer Charges'!EC41</f>
        <v>0</v>
      </c>
      <c r="ED46" s="873">
        <f ca="1">'Customer Charges'!ED41</f>
        <v>0</v>
      </c>
      <c r="EE46" s="873">
        <f ca="1">'Customer Charges'!EE41</f>
        <v>0</v>
      </c>
      <c r="EF46" s="873">
        <f ca="1">'Customer Charges'!EF41</f>
        <v>0</v>
      </c>
      <c r="EG46" s="873">
        <f ca="1">'Customer Charges'!EG41</f>
        <v>0</v>
      </c>
      <c r="EH46" s="873">
        <f ca="1">'Customer Charges'!EH41</f>
        <v>0</v>
      </c>
      <c r="EI46" s="873">
        <f ca="1">'Customer Charges'!EI41</f>
        <v>0</v>
      </c>
      <c r="EJ46" s="873">
        <f ca="1">'Customer Charges'!EJ41</f>
        <v>0</v>
      </c>
      <c r="EK46" s="873">
        <f ca="1">'Customer Charges'!EK41</f>
        <v>0</v>
      </c>
      <c r="EL46" s="873">
        <f ca="1">'Customer Charges'!EL41</f>
        <v>0</v>
      </c>
      <c r="EM46" s="873">
        <f ca="1">'Customer Charges'!EM41</f>
        <v>0</v>
      </c>
      <c r="EN46" s="873">
        <f ca="1">'Customer Charges'!EN41</f>
        <v>0</v>
      </c>
      <c r="EO46" s="873">
        <f ca="1">'Customer Charges'!EO41</f>
        <v>0</v>
      </c>
      <c r="EP46" s="873">
        <f ca="1">'Customer Charges'!EP41</f>
        <v>0</v>
      </c>
      <c r="EQ46" s="873">
        <f ca="1">'Customer Charges'!EQ41</f>
        <v>0</v>
      </c>
      <c r="ER46" s="873">
        <f ca="1">'Customer Charges'!ER41</f>
        <v>0</v>
      </c>
      <c r="ES46" s="873">
        <f ca="1">'Customer Charges'!ES41</f>
        <v>0</v>
      </c>
      <c r="ET46" s="873">
        <f ca="1">'Customer Charges'!ET41</f>
        <v>0</v>
      </c>
      <c r="EU46" s="873">
        <f ca="1">'Customer Charges'!EU41</f>
        <v>0</v>
      </c>
      <c r="EV46" s="873">
        <f ca="1">'Customer Charges'!EV41</f>
        <v>0</v>
      </c>
      <c r="EW46" s="873">
        <f ca="1">'Customer Charges'!EW41</f>
        <v>0</v>
      </c>
      <c r="EX46" s="873">
        <f ca="1">'Customer Charges'!EX41</f>
        <v>0</v>
      </c>
      <c r="EY46" s="612"/>
      <c r="FA46" s="894">
        <f ca="1">IF(ABS(AE46-'Customer Charges'!AE41)&gt;ErrTol,1,0)</f>
        <v>0</v>
      </c>
      <c r="FB46" s="612"/>
    </row>
    <row r="47" spans="1:158" ht="12.75" hidden="1" customHeight="1" outlineLevel="2">
      <c r="A47" s="303"/>
      <c r="B47" s="926" t="str">
        <f>Constants!$H$292</f>
        <v>Included</v>
      </c>
      <c r="C47" s="86"/>
      <c r="D47" s="654" t="s">
        <v>249</v>
      </c>
      <c r="AD47" s="901"/>
      <c r="AE47" s="647">
        <f ca="1">SUM(AF47:EY47)</f>
        <v>1</v>
      </c>
      <c r="AF47" s="902">
        <f>'Customer Charges'!AF43</f>
        <v>0</v>
      </c>
      <c r="AG47" s="626">
        <f>'Customer Charges'!AG43</f>
        <v>0</v>
      </c>
      <c r="AH47" s="626">
        <f ca="1">'Customer Charges'!AH43</f>
        <v>1.5002255545674742E-2</v>
      </c>
      <c r="AI47" s="626">
        <f>'Customer Charges'!AI43</f>
        <v>0</v>
      </c>
      <c r="AJ47" s="626">
        <f>'Customer Charges'!AJ43</f>
        <v>0</v>
      </c>
      <c r="AK47" s="626">
        <f ca="1">'Customer Charges'!AK43</f>
        <v>4.5006766637024229E-2</v>
      </c>
      <c r="AL47" s="626">
        <f>'Customer Charges'!AL43</f>
        <v>0</v>
      </c>
      <c r="AM47" s="626">
        <f>'Customer Charges'!AM43</f>
        <v>0</v>
      </c>
      <c r="AN47" s="626">
        <f ca="1">'Customer Charges'!AN43</f>
        <v>4.5006766637024222E-2</v>
      </c>
      <c r="AO47" s="626">
        <f>'Customer Charges'!AO43</f>
        <v>0</v>
      </c>
      <c r="AP47" s="626">
        <f>'Customer Charges'!AP43</f>
        <v>0</v>
      </c>
      <c r="AQ47" s="626">
        <f ca="1">'Customer Charges'!AQ43</f>
        <v>4.5006766637024256E-2</v>
      </c>
      <c r="AR47" s="626">
        <f>'Customer Charges'!AR43</f>
        <v>0</v>
      </c>
      <c r="AS47" s="626">
        <f>'Customer Charges'!AS43</f>
        <v>0</v>
      </c>
      <c r="AT47" s="626">
        <f ca="1">'Customer Charges'!AT43</f>
        <v>4.500676663702427E-2</v>
      </c>
      <c r="AU47" s="626">
        <f>'Customer Charges'!AU43</f>
        <v>0</v>
      </c>
      <c r="AV47" s="626">
        <f>'Customer Charges'!AV43</f>
        <v>0</v>
      </c>
      <c r="AW47" s="626">
        <f ca="1">'Customer Charges'!AW43</f>
        <v>4.5606856858851186E-2</v>
      </c>
      <c r="AX47" s="626">
        <f>'Customer Charges'!AX43</f>
        <v>0</v>
      </c>
      <c r="AY47" s="626">
        <f>'Customer Charges'!AY43</f>
        <v>0</v>
      </c>
      <c r="AZ47" s="626">
        <f ca="1">'Customer Charges'!AZ43</f>
        <v>4.5906901969764657E-2</v>
      </c>
      <c r="BA47" s="626">
        <f>'Customer Charges'!BA43</f>
        <v>0</v>
      </c>
      <c r="BB47" s="626">
        <f>'Customer Charges'!BB43</f>
        <v>0</v>
      </c>
      <c r="BC47" s="626">
        <f ca="1">'Customer Charges'!BC43</f>
        <v>4.5906901969764713E-2</v>
      </c>
      <c r="BD47" s="626">
        <f>'Customer Charges'!BD43</f>
        <v>0</v>
      </c>
      <c r="BE47" s="626">
        <f>'Customer Charges'!BE43</f>
        <v>0</v>
      </c>
      <c r="BF47" s="626">
        <f ca="1">'Customer Charges'!BF43</f>
        <v>4.5906901969764657E-2</v>
      </c>
      <c r="BG47" s="626">
        <f>'Customer Charges'!BG43</f>
        <v>0</v>
      </c>
      <c r="BH47" s="626">
        <f>'Customer Charges'!BH43</f>
        <v>0</v>
      </c>
      <c r="BI47" s="626">
        <f ca="1">'Customer Charges'!BI43</f>
        <v>4.6518993996028213E-2</v>
      </c>
      <c r="BJ47" s="626">
        <f>'Customer Charges'!BJ43</f>
        <v>0</v>
      </c>
      <c r="BK47" s="626">
        <f>'Customer Charges'!BK43</f>
        <v>0</v>
      </c>
      <c r="BL47" s="626">
        <f ca="1">'Customer Charges'!BL43</f>
        <v>4.6825040009160046E-2</v>
      </c>
      <c r="BM47" s="626">
        <f>'Customer Charges'!BM43</f>
        <v>0</v>
      </c>
      <c r="BN47" s="626">
        <f>'Customer Charges'!BN43</f>
        <v>0</v>
      </c>
      <c r="BO47" s="626">
        <f ca="1">'Customer Charges'!BO43</f>
        <v>4.6825040009159991E-2</v>
      </c>
      <c r="BP47" s="626">
        <f>'Customer Charges'!BP43</f>
        <v>0</v>
      </c>
      <c r="BQ47" s="626">
        <f>'Customer Charges'!BQ43</f>
        <v>0</v>
      </c>
      <c r="BR47" s="626">
        <f ca="1">'Customer Charges'!BR43</f>
        <v>4.6825040009160102E-2</v>
      </c>
      <c r="BS47" s="626">
        <f>'Customer Charges'!BS43</f>
        <v>0</v>
      </c>
      <c r="BT47" s="626">
        <f>'Customer Charges'!BT43</f>
        <v>0</v>
      </c>
      <c r="BU47" s="626">
        <f ca="1">'Customer Charges'!BU43</f>
        <v>4.744937387594883E-2</v>
      </c>
      <c r="BV47" s="626">
        <f>'Customer Charges'!BV43</f>
        <v>0</v>
      </c>
      <c r="BW47" s="626">
        <f>'Customer Charges'!BW43</f>
        <v>0</v>
      </c>
      <c r="BX47" s="626">
        <f ca="1">'Customer Charges'!BX43</f>
        <v>4.776154080934325E-2</v>
      </c>
      <c r="BY47" s="626">
        <f>'Customer Charges'!BY43</f>
        <v>0</v>
      </c>
      <c r="BZ47" s="626">
        <f>'Customer Charges'!BZ43</f>
        <v>0</v>
      </c>
      <c r="CA47" s="626">
        <f ca="1">'Customer Charges'!CA43</f>
        <v>4.7761540809343361E-2</v>
      </c>
      <c r="CB47" s="626">
        <f>'Customer Charges'!CB43</f>
        <v>0</v>
      </c>
      <c r="CC47" s="626">
        <f>'Customer Charges'!CC43</f>
        <v>0</v>
      </c>
      <c r="CD47" s="626">
        <f ca="1">'Customer Charges'!CD43</f>
        <v>4.776154080934325E-2</v>
      </c>
      <c r="CE47" s="626">
        <f>'Customer Charges'!CE43</f>
        <v>0</v>
      </c>
      <c r="CF47" s="626">
        <f>'Customer Charges'!CF43</f>
        <v>0</v>
      </c>
      <c r="CG47" s="626">
        <f ca="1">'Customer Charges'!CG43</f>
        <v>4.8398361353467867E-2</v>
      </c>
      <c r="CH47" s="626">
        <f>'Customer Charges'!CH43</f>
        <v>0</v>
      </c>
      <c r="CI47" s="626">
        <f>'Customer Charges'!CI43</f>
        <v>0</v>
      </c>
      <c r="CJ47" s="626">
        <f ca="1">'Customer Charges'!CJ43</f>
        <v>4.8716771625530342E-2</v>
      </c>
      <c r="CK47" s="626">
        <f>'Customer Charges'!CK43</f>
        <v>0</v>
      </c>
      <c r="CL47" s="626">
        <f>'Customer Charges'!CL43</f>
        <v>0</v>
      </c>
      <c r="CM47" s="626">
        <f ca="1">'Customer Charges'!CM43</f>
        <v>4.8716771625530231E-2</v>
      </c>
      <c r="CN47" s="626">
        <f>'Customer Charges'!CN43</f>
        <v>0</v>
      </c>
      <c r="CO47" s="626">
        <f>'Customer Charges'!CO43</f>
        <v>0</v>
      </c>
      <c r="CP47" s="626">
        <f ca="1">'Customer Charges'!CP43</f>
        <v>4.8716771625530231E-2</v>
      </c>
      <c r="CQ47" s="626">
        <f>'Customer Charges'!CQ43</f>
        <v>0</v>
      </c>
      <c r="CR47" s="626">
        <f>'Customer Charges'!CR43</f>
        <v>0</v>
      </c>
      <c r="CS47" s="626">
        <f ca="1">'Customer Charges'!CS43</f>
        <v>4.9366328580537355E-2</v>
      </c>
      <c r="CT47" s="626">
        <f>'Customer Charges'!CT43</f>
        <v>0</v>
      </c>
      <c r="CU47" s="626">
        <f>'Customer Charges'!CU43</f>
        <v>0</v>
      </c>
      <c r="CV47" s="626">
        <f>'Customer Charges'!CV43</f>
        <v>0</v>
      </c>
      <c r="CW47" s="626">
        <f>'Customer Charges'!CW43</f>
        <v>0</v>
      </c>
      <c r="CX47" s="626">
        <f>'Customer Charges'!CX43</f>
        <v>0</v>
      </c>
      <c r="CY47" s="626">
        <f>'Customer Charges'!CY43</f>
        <v>0</v>
      </c>
      <c r="CZ47" s="626">
        <f>'Customer Charges'!CZ43</f>
        <v>0</v>
      </c>
      <c r="DA47" s="626">
        <f>'Customer Charges'!DA43</f>
        <v>0</v>
      </c>
      <c r="DB47" s="626">
        <f>'Customer Charges'!DB43</f>
        <v>0</v>
      </c>
      <c r="DC47" s="626">
        <f>'Customer Charges'!DC43</f>
        <v>0</v>
      </c>
      <c r="DD47" s="626">
        <f>'Customer Charges'!DD43</f>
        <v>0</v>
      </c>
      <c r="DE47" s="626">
        <f>'Customer Charges'!DE43</f>
        <v>0</v>
      </c>
      <c r="DF47" s="626">
        <f>'Customer Charges'!DF43</f>
        <v>0</v>
      </c>
      <c r="DG47" s="626">
        <f>'Customer Charges'!DG43</f>
        <v>0</v>
      </c>
      <c r="DH47" s="626">
        <f>'Customer Charges'!DH43</f>
        <v>0</v>
      </c>
      <c r="DI47" s="626">
        <f>'Customer Charges'!DI43</f>
        <v>0</v>
      </c>
      <c r="DJ47" s="626">
        <f>'Customer Charges'!DJ43</f>
        <v>0</v>
      </c>
      <c r="DK47" s="626">
        <f>'Customer Charges'!DK43</f>
        <v>0</v>
      </c>
      <c r="DL47" s="626">
        <f>'Customer Charges'!DL43</f>
        <v>0</v>
      </c>
      <c r="DM47" s="626">
        <f>'Customer Charges'!DM43</f>
        <v>0</v>
      </c>
      <c r="DN47" s="626">
        <f>'Customer Charges'!DN43</f>
        <v>0</v>
      </c>
      <c r="DO47" s="626">
        <f>'Customer Charges'!DO43</f>
        <v>0</v>
      </c>
      <c r="DP47" s="626">
        <f>'Customer Charges'!DP43</f>
        <v>0</v>
      </c>
      <c r="DQ47" s="626">
        <f>'Customer Charges'!DQ43</f>
        <v>0</v>
      </c>
      <c r="DR47" s="626">
        <f>'Customer Charges'!DR43</f>
        <v>0</v>
      </c>
      <c r="DS47" s="626">
        <f>'Customer Charges'!DS43</f>
        <v>0</v>
      </c>
      <c r="DT47" s="626">
        <f>'Customer Charges'!DT43</f>
        <v>0</v>
      </c>
      <c r="DU47" s="626">
        <f>'Customer Charges'!DU43</f>
        <v>0</v>
      </c>
      <c r="DV47" s="626">
        <f>'Customer Charges'!DV43</f>
        <v>0</v>
      </c>
      <c r="DW47" s="626">
        <f>'Customer Charges'!DW43</f>
        <v>0</v>
      </c>
      <c r="DX47" s="626">
        <f>'Customer Charges'!DX43</f>
        <v>0</v>
      </c>
      <c r="DY47" s="626">
        <f>'Customer Charges'!DY43</f>
        <v>0</v>
      </c>
      <c r="DZ47" s="626">
        <f>'Customer Charges'!DZ43</f>
        <v>0</v>
      </c>
      <c r="EA47" s="626">
        <f>'Customer Charges'!EA43</f>
        <v>0</v>
      </c>
      <c r="EB47" s="626">
        <f>'Customer Charges'!EB43</f>
        <v>0</v>
      </c>
      <c r="EC47" s="626">
        <f>'Customer Charges'!EC43</f>
        <v>0</v>
      </c>
      <c r="ED47" s="626">
        <f>'Customer Charges'!ED43</f>
        <v>0</v>
      </c>
      <c r="EE47" s="626">
        <f>'Customer Charges'!EE43</f>
        <v>0</v>
      </c>
      <c r="EF47" s="626">
        <f>'Customer Charges'!EF43</f>
        <v>0</v>
      </c>
      <c r="EG47" s="626">
        <f>'Customer Charges'!EG43</f>
        <v>0</v>
      </c>
      <c r="EH47" s="626">
        <f>'Customer Charges'!EH43</f>
        <v>0</v>
      </c>
      <c r="EI47" s="626">
        <f>'Customer Charges'!EI43</f>
        <v>0</v>
      </c>
      <c r="EJ47" s="626">
        <f>'Customer Charges'!EJ43</f>
        <v>0</v>
      </c>
      <c r="EK47" s="626">
        <f>'Customer Charges'!EK43</f>
        <v>0</v>
      </c>
      <c r="EL47" s="626">
        <f>'Customer Charges'!EL43</f>
        <v>0</v>
      </c>
      <c r="EM47" s="626">
        <f>'Customer Charges'!EM43</f>
        <v>0</v>
      </c>
      <c r="EN47" s="626">
        <f>'Customer Charges'!EN43</f>
        <v>0</v>
      </c>
      <c r="EO47" s="626">
        <f>'Customer Charges'!EO43</f>
        <v>0</v>
      </c>
      <c r="EP47" s="626">
        <f>'Customer Charges'!EP43</f>
        <v>0</v>
      </c>
      <c r="EQ47" s="626">
        <f>'Customer Charges'!EQ43</f>
        <v>0</v>
      </c>
      <c r="ER47" s="626">
        <f>'Customer Charges'!ER43</f>
        <v>0</v>
      </c>
      <c r="ES47" s="626">
        <f>'Customer Charges'!ES43</f>
        <v>0</v>
      </c>
      <c r="ET47" s="626">
        <f>'Customer Charges'!ET43</f>
        <v>0</v>
      </c>
      <c r="EU47" s="626">
        <f>'Customer Charges'!EU43</f>
        <v>0</v>
      </c>
      <c r="EV47" s="626">
        <f>'Customer Charges'!EV43</f>
        <v>0</v>
      </c>
      <c r="EW47" s="626">
        <f>'Customer Charges'!EW43</f>
        <v>0</v>
      </c>
      <c r="EX47" s="626">
        <f>'Customer Charges'!EX43</f>
        <v>0</v>
      </c>
      <c r="EY47" s="612"/>
      <c r="EZ47" s="86"/>
      <c r="FB47" s="612"/>
    </row>
    <row r="48" spans="1:158" ht="12.75" hidden="1" customHeight="1" outlineLevel="2">
      <c r="A48" s="303"/>
      <c r="B48" s="903" t="s">
        <v>214</v>
      </c>
      <c r="C48" s="645"/>
      <c r="D48" s="654" t="s">
        <v>1759</v>
      </c>
      <c r="AD48" s="904"/>
      <c r="AE48" s="647">
        <f>MAX(AF48:EY48)</f>
        <v>0</v>
      </c>
      <c r="AF48" s="902">
        <f>'Customer Charges'!AF45</f>
        <v>0</v>
      </c>
      <c r="AG48" s="626">
        <f>'Customer Charges'!AG45</f>
        <v>0</v>
      </c>
      <c r="AH48" s="626">
        <f>'Customer Charges'!AH45</f>
        <v>0</v>
      </c>
      <c r="AI48" s="626">
        <f>'Customer Charges'!AI45</f>
        <v>0</v>
      </c>
      <c r="AJ48" s="626">
        <f>'Customer Charges'!AJ45</f>
        <v>0</v>
      </c>
      <c r="AK48" s="626">
        <f>'Customer Charges'!AK45</f>
        <v>0</v>
      </c>
      <c r="AL48" s="626">
        <f>'Customer Charges'!AL45</f>
        <v>0</v>
      </c>
      <c r="AM48" s="626">
        <f>'Customer Charges'!AM45</f>
        <v>0</v>
      </c>
      <c r="AN48" s="626">
        <f>'Customer Charges'!AN45</f>
        <v>0</v>
      </c>
      <c r="AO48" s="626">
        <f>'Customer Charges'!AO45</f>
        <v>0</v>
      </c>
      <c r="AP48" s="626">
        <f>'Customer Charges'!AP45</f>
        <v>0</v>
      </c>
      <c r="AQ48" s="626">
        <f>'Customer Charges'!AQ45</f>
        <v>0</v>
      </c>
      <c r="AR48" s="626">
        <f>'Customer Charges'!AR45</f>
        <v>0</v>
      </c>
      <c r="AS48" s="626">
        <f>'Customer Charges'!AS45</f>
        <v>0</v>
      </c>
      <c r="AT48" s="626">
        <f>'Customer Charges'!AT45</f>
        <v>0</v>
      </c>
      <c r="AU48" s="626">
        <f>'Customer Charges'!AU45</f>
        <v>0</v>
      </c>
      <c r="AV48" s="626">
        <f>'Customer Charges'!AV45</f>
        <v>0</v>
      </c>
      <c r="AW48" s="626">
        <f>'Customer Charges'!AW45</f>
        <v>0</v>
      </c>
      <c r="AX48" s="626">
        <f>'Customer Charges'!AX45</f>
        <v>0</v>
      </c>
      <c r="AY48" s="626">
        <f>'Customer Charges'!AY45</f>
        <v>0</v>
      </c>
      <c r="AZ48" s="626">
        <f>'Customer Charges'!AZ45</f>
        <v>0</v>
      </c>
      <c r="BA48" s="626">
        <f>'Customer Charges'!BA45</f>
        <v>0</v>
      </c>
      <c r="BB48" s="626">
        <f>'Customer Charges'!BB45</f>
        <v>0</v>
      </c>
      <c r="BC48" s="626">
        <f>'Customer Charges'!BC45</f>
        <v>0</v>
      </c>
      <c r="BD48" s="626">
        <f>'Customer Charges'!BD45</f>
        <v>0</v>
      </c>
      <c r="BE48" s="626">
        <f>'Customer Charges'!BE45</f>
        <v>0</v>
      </c>
      <c r="BF48" s="626">
        <f>'Customer Charges'!BF45</f>
        <v>0</v>
      </c>
      <c r="BG48" s="626">
        <f>'Customer Charges'!BG45</f>
        <v>0</v>
      </c>
      <c r="BH48" s="626">
        <f>'Customer Charges'!BH45</f>
        <v>0</v>
      </c>
      <c r="BI48" s="626">
        <f>'Customer Charges'!BI45</f>
        <v>0</v>
      </c>
      <c r="BJ48" s="626">
        <f>'Customer Charges'!BJ45</f>
        <v>0</v>
      </c>
      <c r="BK48" s="626">
        <f>'Customer Charges'!BK45</f>
        <v>0</v>
      </c>
      <c r="BL48" s="626">
        <f>'Customer Charges'!BL45</f>
        <v>0</v>
      </c>
      <c r="BM48" s="626">
        <f>'Customer Charges'!BM45</f>
        <v>0</v>
      </c>
      <c r="BN48" s="626">
        <f>'Customer Charges'!BN45</f>
        <v>0</v>
      </c>
      <c r="BO48" s="626">
        <f>'Customer Charges'!BO45</f>
        <v>0</v>
      </c>
      <c r="BP48" s="626">
        <f>'Customer Charges'!BP45</f>
        <v>0</v>
      </c>
      <c r="BQ48" s="626">
        <f>'Customer Charges'!BQ45</f>
        <v>0</v>
      </c>
      <c r="BR48" s="626">
        <f>'Customer Charges'!BR45</f>
        <v>0</v>
      </c>
      <c r="BS48" s="626">
        <f>'Customer Charges'!BS45</f>
        <v>0</v>
      </c>
      <c r="BT48" s="626">
        <f>'Customer Charges'!BT45</f>
        <v>0</v>
      </c>
      <c r="BU48" s="626">
        <f>'Customer Charges'!BU45</f>
        <v>0</v>
      </c>
      <c r="BV48" s="626">
        <f>'Customer Charges'!BV45</f>
        <v>0</v>
      </c>
      <c r="BW48" s="626">
        <f>'Customer Charges'!BW45</f>
        <v>0</v>
      </c>
      <c r="BX48" s="626">
        <f>'Customer Charges'!BX45</f>
        <v>0</v>
      </c>
      <c r="BY48" s="626">
        <f>'Customer Charges'!BY45</f>
        <v>0</v>
      </c>
      <c r="BZ48" s="626">
        <f>'Customer Charges'!BZ45</f>
        <v>0</v>
      </c>
      <c r="CA48" s="626">
        <f>'Customer Charges'!CA45</f>
        <v>0</v>
      </c>
      <c r="CB48" s="626">
        <f>'Customer Charges'!CB45</f>
        <v>0</v>
      </c>
      <c r="CC48" s="626">
        <f>'Customer Charges'!CC45</f>
        <v>0</v>
      </c>
      <c r="CD48" s="626">
        <f>'Customer Charges'!CD45</f>
        <v>0</v>
      </c>
      <c r="CE48" s="626">
        <f>'Customer Charges'!CE45</f>
        <v>0</v>
      </c>
      <c r="CF48" s="626">
        <f>'Customer Charges'!CF45</f>
        <v>0</v>
      </c>
      <c r="CG48" s="626">
        <f>'Customer Charges'!CG45</f>
        <v>0</v>
      </c>
      <c r="CH48" s="626">
        <f>'Customer Charges'!CH45</f>
        <v>0</v>
      </c>
      <c r="CI48" s="626">
        <f>'Customer Charges'!CI45</f>
        <v>0</v>
      </c>
      <c r="CJ48" s="626">
        <f>'Customer Charges'!CJ45</f>
        <v>0</v>
      </c>
      <c r="CK48" s="626">
        <f>'Customer Charges'!CK45</f>
        <v>0</v>
      </c>
      <c r="CL48" s="626">
        <f>'Customer Charges'!CL45</f>
        <v>0</v>
      </c>
      <c r="CM48" s="626">
        <f>'Customer Charges'!CM45</f>
        <v>0</v>
      </c>
      <c r="CN48" s="626">
        <f>'Customer Charges'!CN45</f>
        <v>0</v>
      </c>
      <c r="CO48" s="626">
        <f>'Customer Charges'!CO45</f>
        <v>0</v>
      </c>
      <c r="CP48" s="626">
        <f>'Customer Charges'!CP45</f>
        <v>0</v>
      </c>
      <c r="CQ48" s="626">
        <f>'Customer Charges'!CQ45</f>
        <v>0</v>
      </c>
      <c r="CR48" s="626">
        <f>'Customer Charges'!CR45</f>
        <v>0</v>
      </c>
      <c r="CS48" s="626">
        <f>'Customer Charges'!CS45</f>
        <v>0</v>
      </c>
      <c r="CT48" s="626">
        <f>'Customer Charges'!CT45</f>
        <v>0</v>
      </c>
      <c r="CU48" s="626">
        <f>'Customer Charges'!CU45</f>
        <v>0</v>
      </c>
      <c r="CV48" s="626">
        <f>'Customer Charges'!CV45</f>
        <v>0</v>
      </c>
      <c r="CW48" s="626">
        <f>'Customer Charges'!CW45</f>
        <v>0</v>
      </c>
      <c r="CX48" s="626">
        <f>'Customer Charges'!CX45</f>
        <v>0</v>
      </c>
      <c r="CY48" s="626">
        <f>'Customer Charges'!CY45</f>
        <v>0</v>
      </c>
      <c r="CZ48" s="626">
        <f>'Customer Charges'!CZ45</f>
        <v>0</v>
      </c>
      <c r="DA48" s="626">
        <f>'Customer Charges'!DA45</f>
        <v>0</v>
      </c>
      <c r="DB48" s="626">
        <f>'Customer Charges'!DB45</f>
        <v>0</v>
      </c>
      <c r="DC48" s="626">
        <f>'Customer Charges'!DC45</f>
        <v>0</v>
      </c>
      <c r="DD48" s="626">
        <f>'Customer Charges'!DD45</f>
        <v>0</v>
      </c>
      <c r="DE48" s="626">
        <f>'Customer Charges'!DE45</f>
        <v>0</v>
      </c>
      <c r="DF48" s="626">
        <f>'Customer Charges'!DF45</f>
        <v>0</v>
      </c>
      <c r="DG48" s="626">
        <f>'Customer Charges'!DG45</f>
        <v>0</v>
      </c>
      <c r="DH48" s="626">
        <f>'Customer Charges'!DH45</f>
        <v>0</v>
      </c>
      <c r="DI48" s="626">
        <f>'Customer Charges'!DI45</f>
        <v>0</v>
      </c>
      <c r="DJ48" s="626">
        <f>'Customer Charges'!DJ45</f>
        <v>0</v>
      </c>
      <c r="DK48" s="626">
        <f>'Customer Charges'!DK45</f>
        <v>0</v>
      </c>
      <c r="DL48" s="626">
        <f>'Customer Charges'!DL45</f>
        <v>0</v>
      </c>
      <c r="DM48" s="626">
        <f>'Customer Charges'!DM45</f>
        <v>0</v>
      </c>
      <c r="DN48" s="626">
        <f>'Customer Charges'!DN45</f>
        <v>0</v>
      </c>
      <c r="DO48" s="626">
        <f>'Customer Charges'!DO45</f>
        <v>0</v>
      </c>
      <c r="DP48" s="626">
        <f>'Customer Charges'!DP45</f>
        <v>0</v>
      </c>
      <c r="DQ48" s="626">
        <f>'Customer Charges'!DQ45</f>
        <v>0</v>
      </c>
      <c r="DR48" s="626">
        <f>'Customer Charges'!DR45</f>
        <v>0</v>
      </c>
      <c r="DS48" s="626">
        <f>'Customer Charges'!DS45</f>
        <v>0</v>
      </c>
      <c r="DT48" s="626">
        <f>'Customer Charges'!DT45</f>
        <v>0</v>
      </c>
      <c r="DU48" s="626">
        <f>'Customer Charges'!DU45</f>
        <v>0</v>
      </c>
      <c r="DV48" s="626">
        <f>'Customer Charges'!DV45</f>
        <v>0</v>
      </c>
      <c r="DW48" s="626">
        <f>'Customer Charges'!DW45</f>
        <v>0</v>
      </c>
      <c r="DX48" s="626">
        <f>'Customer Charges'!DX45</f>
        <v>0</v>
      </c>
      <c r="DY48" s="626">
        <f>'Customer Charges'!DY45</f>
        <v>0</v>
      </c>
      <c r="DZ48" s="626">
        <f>'Customer Charges'!DZ45</f>
        <v>0</v>
      </c>
      <c r="EA48" s="626">
        <f>'Customer Charges'!EA45</f>
        <v>0</v>
      </c>
      <c r="EB48" s="626">
        <f>'Customer Charges'!EB45</f>
        <v>0</v>
      </c>
      <c r="EC48" s="626">
        <f>'Customer Charges'!EC45</f>
        <v>0</v>
      </c>
      <c r="ED48" s="626">
        <f>'Customer Charges'!ED45</f>
        <v>0</v>
      </c>
      <c r="EE48" s="626">
        <f>'Customer Charges'!EE45</f>
        <v>0</v>
      </c>
      <c r="EF48" s="626">
        <f>'Customer Charges'!EF45</f>
        <v>0</v>
      </c>
      <c r="EG48" s="626">
        <f>'Customer Charges'!EG45</f>
        <v>0</v>
      </c>
      <c r="EH48" s="626">
        <f>'Customer Charges'!EH45</f>
        <v>0</v>
      </c>
      <c r="EI48" s="626">
        <f>'Customer Charges'!EI45</f>
        <v>0</v>
      </c>
      <c r="EJ48" s="626">
        <f>'Customer Charges'!EJ45</f>
        <v>0</v>
      </c>
      <c r="EK48" s="626">
        <f>'Customer Charges'!EK45</f>
        <v>0</v>
      </c>
      <c r="EL48" s="626">
        <f>'Customer Charges'!EL45</f>
        <v>0</v>
      </c>
      <c r="EM48" s="626">
        <f>'Customer Charges'!EM45</f>
        <v>0</v>
      </c>
      <c r="EN48" s="626">
        <f>'Customer Charges'!EN45</f>
        <v>0</v>
      </c>
      <c r="EO48" s="626">
        <f>'Customer Charges'!EO45</f>
        <v>0</v>
      </c>
      <c r="EP48" s="626">
        <f>'Customer Charges'!EP45</f>
        <v>0</v>
      </c>
      <c r="EQ48" s="626">
        <f>'Customer Charges'!EQ45</f>
        <v>0</v>
      </c>
      <c r="ER48" s="626">
        <f>'Customer Charges'!ER45</f>
        <v>0</v>
      </c>
      <c r="ES48" s="626">
        <f>'Customer Charges'!ES45</f>
        <v>0</v>
      </c>
      <c r="ET48" s="626">
        <f>'Customer Charges'!ET45</f>
        <v>0</v>
      </c>
      <c r="EU48" s="626">
        <f>'Customer Charges'!EU45</f>
        <v>0</v>
      </c>
      <c r="EV48" s="626">
        <f>'Customer Charges'!EV45</f>
        <v>0</v>
      </c>
      <c r="EW48" s="626">
        <f>'Customer Charges'!EW45</f>
        <v>0</v>
      </c>
      <c r="EX48" s="626">
        <f>'Customer Charges'!EX45</f>
        <v>0</v>
      </c>
      <c r="EY48" s="612"/>
      <c r="EZ48" s="86"/>
      <c r="FB48" s="612"/>
    </row>
    <row r="49" spans="1:158" ht="12.75" hidden="1" customHeight="1" outlineLevel="2">
      <c r="A49" s="303"/>
      <c r="B49" s="907">
        <f ca="1">IF(AE44=0,"N/A",AE52/AE44)</f>
        <v>104732.27796299958</v>
      </c>
      <c r="C49" s="645"/>
      <c r="D49" s="654" t="s">
        <v>1460</v>
      </c>
      <c r="AD49" s="897">
        <f ca="1">IF(AE49=0,0,(AE49-AE45)/AE49)</f>
        <v>0.25329830521343349</v>
      </c>
      <c r="AE49" s="304">
        <f ca="1">SUM(AF49:EY49)</f>
        <v>5582876.0966393221</v>
      </c>
      <c r="AF49" s="637">
        <f ca="1">SUMIF('Final Price'!$V$14:$V$114,$AD42,'Final Price'!AF$14:AF$114)</f>
        <v>0</v>
      </c>
      <c r="AG49" s="300">
        <f ca="1">SUMIF('Final Price'!$V$14:$V$114,$AD42,'Final Price'!AG$14:AG$114)</f>
        <v>0</v>
      </c>
      <c r="AH49" s="300">
        <f ca="1">SUMIF('Final Price'!$V$14:$V$114,$AD42,'Final Price'!AH$14:AH$114)</f>
        <v>83755.733881622233</v>
      </c>
      <c r="AI49" s="300">
        <f ca="1">SUMIF('Final Price'!$V$14:$V$114,$AD42,'Final Price'!AI$14:AI$114)</f>
        <v>0</v>
      </c>
      <c r="AJ49" s="300">
        <f ca="1">SUMIF('Final Price'!$V$14:$V$114,$AD42,'Final Price'!AJ$14:AJ$114)</f>
        <v>0</v>
      </c>
      <c r="AK49" s="300">
        <f ca="1">SUMIF('Final Price'!$V$14:$V$114,$AD42,'Final Price'!AK$14:AK$114)</f>
        <v>251267.20164486673</v>
      </c>
      <c r="AL49" s="300">
        <f ca="1">SUMIF('Final Price'!$V$14:$V$114,$AD42,'Final Price'!AL$14:AL$114)</f>
        <v>0</v>
      </c>
      <c r="AM49" s="300">
        <f ca="1">SUMIF('Final Price'!$V$14:$V$114,$AD42,'Final Price'!AM$14:AM$114)</f>
        <v>0</v>
      </c>
      <c r="AN49" s="300">
        <f ca="1">SUMIF('Final Price'!$V$14:$V$114,$AD42,'Final Price'!AN$14:AN$114)</f>
        <v>251267.20164486667</v>
      </c>
      <c r="AO49" s="300">
        <f ca="1">SUMIF('Final Price'!$V$14:$V$114,$AD42,'Final Price'!AO$14:AO$114)</f>
        <v>0</v>
      </c>
      <c r="AP49" s="300">
        <f ca="1">SUMIF('Final Price'!$V$14:$V$114,$AD42,'Final Price'!AP$14:AP$114)</f>
        <v>0</v>
      </c>
      <c r="AQ49" s="300">
        <f ca="1">SUMIF('Final Price'!$V$14:$V$114,$AD42,'Final Price'!AQ$14:AQ$114)</f>
        <v>251267.20164486684</v>
      </c>
      <c r="AR49" s="300">
        <f ca="1">SUMIF('Final Price'!$V$14:$V$114,$AD42,'Final Price'!AR$14:AR$114)</f>
        <v>0</v>
      </c>
      <c r="AS49" s="300">
        <f ca="1">SUMIF('Final Price'!$V$14:$V$114,$AD42,'Final Price'!AS$14:AS$114)</f>
        <v>0</v>
      </c>
      <c r="AT49" s="300">
        <f ca="1">SUMIF('Final Price'!$V$14:$V$114,$AD42,'Final Price'!AT$14:AT$114)</f>
        <v>251267.2016448669</v>
      </c>
      <c r="AU49" s="300">
        <f ca="1">SUMIF('Final Price'!$V$14:$V$114,$AD42,'Final Price'!AU$14:AU$114)</f>
        <v>0</v>
      </c>
      <c r="AV49" s="300">
        <f ca="1">SUMIF('Final Price'!$V$14:$V$114,$AD42,'Final Price'!AV$14:AV$114)</f>
        <v>0</v>
      </c>
      <c r="AW49" s="300">
        <f ca="1">SUMIF('Final Price'!$V$14:$V$114,$AD42,'Final Price'!AW$14:AW$114)</f>
        <v>254617.43100013142</v>
      </c>
      <c r="AX49" s="300">
        <f ca="1">SUMIF('Final Price'!$V$14:$V$114,$AD42,'Final Price'!AX$14:AX$114)</f>
        <v>0</v>
      </c>
      <c r="AY49" s="300">
        <f ca="1">SUMIF('Final Price'!$V$14:$V$114,$AD42,'Final Price'!AY$14:AY$114)</f>
        <v>0</v>
      </c>
      <c r="AZ49" s="300">
        <f ca="1">SUMIF('Final Price'!$V$14:$V$114,$AD42,'Final Price'!AZ$14:AZ$114)</f>
        <v>256292.5456777637</v>
      </c>
      <c r="BA49" s="300">
        <f ca="1">SUMIF('Final Price'!$V$14:$V$114,$AD42,'Final Price'!BA$14:BA$114)</f>
        <v>0</v>
      </c>
      <c r="BB49" s="300">
        <f ca="1">SUMIF('Final Price'!$V$14:$V$114,$AD42,'Final Price'!BB$14:BB$114)</f>
        <v>0</v>
      </c>
      <c r="BC49" s="300">
        <f ca="1">SUMIF('Final Price'!$V$14:$V$114,$AD42,'Final Price'!BC$14:BC$114)</f>
        <v>256292.54567776402</v>
      </c>
      <c r="BD49" s="300">
        <f ca="1">SUMIF('Final Price'!$V$14:$V$114,$AD42,'Final Price'!BD$14:BD$114)</f>
        <v>0</v>
      </c>
      <c r="BE49" s="300">
        <f ca="1">SUMIF('Final Price'!$V$14:$V$114,$AD42,'Final Price'!BE$14:BE$114)</f>
        <v>0</v>
      </c>
      <c r="BF49" s="300">
        <f ca="1">SUMIF('Final Price'!$V$14:$V$114,$AD42,'Final Price'!BF$14:BF$114)</f>
        <v>256292.5456777637</v>
      </c>
      <c r="BG49" s="300">
        <f ca="1">SUMIF('Final Price'!$V$14:$V$114,$AD42,'Final Price'!BG$14:BG$114)</f>
        <v>0</v>
      </c>
      <c r="BH49" s="300">
        <f ca="1">SUMIF('Final Price'!$V$14:$V$114,$AD42,'Final Price'!BH$14:BH$114)</f>
        <v>0</v>
      </c>
      <c r="BI49" s="300">
        <f ca="1">SUMIF('Final Price'!$V$14:$V$114,$AD42,'Final Price'!BI$14:BI$114)</f>
        <v>259709.77962013404</v>
      </c>
      <c r="BJ49" s="300">
        <f ca="1">SUMIF('Final Price'!$V$14:$V$114,$AD42,'Final Price'!BJ$14:BJ$114)</f>
        <v>0</v>
      </c>
      <c r="BK49" s="300">
        <f ca="1">SUMIF('Final Price'!$V$14:$V$114,$AD42,'Final Price'!BK$14:BK$114)</f>
        <v>0</v>
      </c>
      <c r="BL49" s="300">
        <f ca="1">SUMIF('Final Price'!$V$14:$V$114,$AD42,'Final Price'!BL$14:BL$114)</f>
        <v>261418.39659131953</v>
      </c>
      <c r="BM49" s="300">
        <f ca="1">SUMIF('Final Price'!$V$14:$V$114,$AD42,'Final Price'!BM$14:BM$114)</f>
        <v>0</v>
      </c>
      <c r="BN49" s="300">
        <f ca="1">SUMIF('Final Price'!$V$14:$V$114,$AD42,'Final Price'!BN$14:BN$114)</f>
        <v>0</v>
      </c>
      <c r="BO49" s="300">
        <f ca="1">SUMIF('Final Price'!$V$14:$V$114,$AD42,'Final Price'!BO$14:BO$114)</f>
        <v>261418.39659131918</v>
      </c>
      <c r="BP49" s="300">
        <f ca="1">SUMIF('Final Price'!$V$14:$V$114,$AD42,'Final Price'!BP$14:BP$114)</f>
        <v>0</v>
      </c>
      <c r="BQ49" s="300">
        <f ca="1">SUMIF('Final Price'!$V$14:$V$114,$AD42,'Final Price'!BQ$14:BQ$114)</f>
        <v>0</v>
      </c>
      <c r="BR49" s="300">
        <f ca="1">SUMIF('Final Price'!$V$14:$V$114,$AD42,'Final Price'!BR$14:BR$114)</f>
        <v>261418.39659131982</v>
      </c>
      <c r="BS49" s="300">
        <f ca="1">SUMIF('Final Price'!$V$14:$V$114,$AD42,'Final Price'!BS$14:BS$114)</f>
        <v>0</v>
      </c>
      <c r="BT49" s="300">
        <f ca="1">SUMIF('Final Price'!$V$14:$V$114,$AD42,'Final Price'!BT$14:BT$114)</f>
        <v>0</v>
      </c>
      <c r="BU49" s="300">
        <f ca="1">SUMIF('Final Price'!$V$14:$V$114,$AD42,'Final Price'!BU$14:BU$114)</f>
        <v>264903.97521253699</v>
      </c>
      <c r="BV49" s="300">
        <f ca="1">SUMIF('Final Price'!$V$14:$V$114,$AD42,'Final Price'!BV$14:BV$114)</f>
        <v>0</v>
      </c>
      <c r="BW49" s="300">
        <f ca="1">SUMIF('Final Price'!$V$14:$V$114,$AD42,'Final Price'!BW$14:BW$114)</f>
        <v>0</v>
      </c>
      <c r="BX49" s="300">
        <f ca="1">SUMIF('Final Price'!$V$14:$V$114,$AD42,'Final Price'!BX$14:BX$114)</f>
        <v>266646.76452314592</v>
      </c>
      <c r="BY49" s="300">
        <f ca="1">SUMIF('Final Price'!$V$14:$V$114,$AD42,'Final Price'!BY$14:BY$114)</f>
        <v>0</v>
      </c>
      <c r="BZ49" s="300">
        <f ca="1">SUMIF('Final Price'!$V$14:$V$114,$AD42,'Final Price'!BZ$14:BZ$114)</f>
        <v>0</v>
      </c>
      <c r="CA49" s="300">
        <f ca="1">SUMIF('Final Price'!$V$14:$V$114,$AD42,'Final Price'!CA$14:CA$114)</f>
        <v>266646.76452314656</v>
      </c>
      <c r="CB49" s="300">
        <f ca="1">SUMIF('Final Price'!$V$14:$V$114,$AD42,'Final Price'!CB$14:CB$114)</f>
        <v>0</v>
      </c>
      <c r="CC49" s="300">
        <f ca="1">SUMIF('Final Price'!$V$14:$V$114,$AD42,'Final Price'!CC$14:CC$114)</f>
        <v>0</v>
      </c>
      <c r="CD49" s="300">
        <f ca="1">SUMIF('Final Price'!$V$14:$V$114,$AD42,'Final Price'!CD$14:CD$114)</f>
        <v>266646.76452314592</v>
      </c>
      <c r="CE49" s="300">
        <f ca="1">SUMIF('Final Price'!$V$14:$V$114,$AD42,'Final Price'!CE$14:CE$114)</f>
        <v>0</v>
      </c>
      <c r="CF49" s="300">
        <f ca="1">SUMIF('Final Price'!$V$14:$V$114,$AD42,'Final Price'!CF$14:CF$114)</f>
        <v>0</v>
      </c>
      <c r="CG49" s="300">
        <f ca="1">SUMIF('Final Price'!$V$14:$V$114,$AD42,'Final Price'!CG$14:CG$114)</f>
        <v>270202.05471678812</v>
      </c>
      <c r="CH49" s="300">
        <f ca="1">SUMIF('Final Price'!$V$14:$V$114,$AD42,'Final Price'!CH$14:CH$114)</f>
        <v>0</v>
      </c>
      <c r="CI49" s="300">
        <f ca="1">SUMIF('Final Price'!$V$14:$V$114,$AD42,'Final Price'!CI$14:CI$114)</f>
        <v>0</v>
      </c>
      <c r="CJ49" s="300">
        <f ca="1">SUMIF('Final Price'!$V$14:$V$114,$AD42,'Final Price'!CJ$14:CJ$114)</f>
        <v>271979.69981361012</v>
      </c>
      <c r="CK49" s="300">
        <f ca="1">SUMIF('Final Price'!$V$14:$V$114,$AD42,'Final Price'!CK$14:CK$114)</f>
        <v>0</v>
      </c>
      <c r="CL49" s="300">
        <f ca="1">SUMIF('Final Price'!$V$14:$V$114,$AD42,'Final Price'!CL$14:CL$114)</f>
        <v>0</v>
      </c>
      <c r="CM49" s="300">
        <f ca="1">SUMIF('Final Price'!$V$14:$V$114,$AD42,'Final Price'!CM$14:CM$114)</f>
        <v>271979.69981360948</v>
      </c>
      <c r="CN49" s="300">
        <f ca="1">SUMIF('Final Price'!$V$14:$V$114,$AD42,'Final Price'!CN$14:CN$114)</f>
        <v>0</v>
      </c>
      <c r="CO49" s="300">
        <f ca="1">SUMIF('Final Price'!$V$14:$V$114,$AD42,'Final Price'!CO$14:CO$114)</f>
        <v>0</v>
      </c>
      <c r="CP49" s="300">
        <f ca="1">SUMIF('Final Price'!$V$14:$V$114,$AD42,'Final Price'!CP$14:CP$114)</f>
        <v>271979.69981360948</v>
      </c>
      <c r="CQ49" s="300">
        <f ca="1">SUMIF('Final Price'!$V$14:$V$114,$AD42,'Final Price'!CQ$14:CQ$114)</f>
        <v>0</v>
      </c>
      <c r="CR49" s="300">
        <f ca="1">SUMIF('Final Price'!$V$14:$V$114,$AD42,'Final Price'!CR$14:CR$114)</f>
        <v>0</v>
      </c>
      <c r="CS49" s="300">
        <f ca="1">SUMIF('Final Price'!$V$14:$V$114,$AD42,'Final Price'!CS$14:CS$114)</f>
        <v>275606.0958111246</v>
      </c>
      <c r="CT49" s="300">
        <f ca="1">SUMIF('Final Price'!$V$14:$V$114,$AD42,'Final Price'!CT$14:CT$114)</f>
        <v>0</v>
      </c>
      <c r="CU49" s="300">
        <f ca="1">SUMIF('Final Price'!$V$14:$V$114,$AD42,'Final Price'!CU$14:CU$114)</f>
        <v>0</v>
      </c>
      <c r="CV49" s="300">
        <f ca="1">SUMIF('Final Price'!$V$14:$V$114,$AD42,'Final Price'!CV$14:CV$114)</f>
        <v>0</v>
      </c>
      <c r="CW49" s="300">
        <f ca="1">SUMIF('Final Price'!$V$14:$V$114,$AD42,'Final Price'!CW$14:CW$114)</f>
        <v>0</v>
      </c>
      <c r="CX49" s="300">
        <f ca="1">SUMIF('Final Price'!$V$14:$V$114,$AD42,'Final Price'!CX$14:CX$114)</f>
        <v>0</v>
      </c>
      <c r="CY49" s="300">
        <f ca="1">SUMIF('Final Price'!$V$14:$V$114,$AD42,'Final Price'!CY$14:CY$114)</f>
        <v>0</v>
      </c>
      <c r="CZ49" s="300">
        <f ca="1">SUMIF('Final Price'!$V$14:$V$114,$AD42,'Final Price'!CZ$14:CZ$114)</f>
        <v>0</v>
      </c>
      <c r="DA49" s="300">
        <f ca="1">SUMIF('Final Price'!$V$14:$V$114,$AD42,'Final Price'!DA$14:DA$114)</f>
        <v>0</v>
      </c>
      <c r="DB49" s="300">
        <f ca="1">SUMIF('Final Price'!$V$14:$V$114,$AD42,'Final Price'!DB$14:DB$114)</f>
        <v>0</v>
      </c>
      <c r="DC49" s="300">
        <f ca="1">SUMIF('Final Price'!$V$14:$V$114,$AD42,'Final Price'!DC$14:DC$114)</f>
        <v>0</v>
      </c>
      <c r="DD49" s="300">
        <f ca="1">SUMIF('Final Price'!$V$14:$V$114,$AD42,'Final Price'!DD$14:DD$114)</f>
        <v>0</v>
      </c>
      <c r="DE49" s="300">
        <f ca="1">SUMIF('Final Price'!$V$14:$V$114,$AD42,'Final Price'!DE$14:DE$114)</f>
        <v>0</v>
      </c>
      <c r="DF49" s="300">
        <f ca="1">SUMIF('Final Price'!$V$14:$V$114,$AD42,'Final Price'!DF$14:DF$114)</f>
        <v>0</v>
      </c>
      <c r="DG49" s="300">
        <f ca="1">SUMIF('Final Price'!$V$14:$V$114,$AD42,'Final Price'!DG$14:DG$114)</f>
        <v>0</v>
      </c>
      <c r="DH49" s="300">
        <f ca="1">SUMIF('Final Price'!$V$14:$V$114,$AD42,'Final Price'!DH$14:DH$114)</f>
        <v>0</v>
      </c>
      <c r="DI49" s="300">
        <f ca="1">SUMIF('Final Price'!$V$14:$V$114,$AD42,'Final Price'!DI$14:DI$114)</f>
        <v>0</v>
      </c>
      <c r="DJ49" s="300">
        <f ca="1">SUMIF('Final Price'!$V$14:$V$114,$AD42,'Final Price'!DJ$14:DJ$114)</f>
        <v>0</v>
      </c>
      <c r="DK49" s="300">
        <f ca="1">SUMIF('Final Price'!$V$14:$V$114,$AD42,'Final Price'!DK$14:DK$114)</f>
        <v>0</v>
      </c>
      <c r="DL49" s="300">
        <f ca="1">SUMIF('Final Price'!$V$14:$V$114,$AD42,'Final Price'!DL$14:DL$114)</f>
        <v>0</v>
      </c>
      <c r="DM49" s="300">
        <f ca="1">SUMIF('Final Price'!$V$14:$V$114,$AD42,'Final Price'!DM$14:DM$114)</f>
        <v>0</v>
      </c>
      <c r="DN49" s="300">
        <f ca="1">SUMIF('Final Price'!$V$14:$V$114,$AD42,'Final Price'!DN$14:DN$114)</f>
        <v>0</v>
      </c>
      <c r="DO49" s="300">
        <f ca="1">SUMIF('Final Price'!$V$14:$V$114,$AD42,'Final Price'!DO$14:DO$114)</f>
        <v>0</v>
      </c>
      <c r="DP49" s="300">
        <f ca="1">SUMIF('Final Price'!$V$14:$V$114,$AD42,'Final Price'!DP$14:DP$114)</f>
        <v>0</v>
      </c>
      <c r="DQ49" s="300">
        <f ca="1">SUMIF('Final Price'!$V$14:$V$114,$AD42,'Final Price'!DQ$14:DQ$114)</f>
        <v>0</v>
      </c>
      <c r="DR49" s="300">
        <f ca="1">SUMIF('Final Price'!$V$14:$V$114,$AD42,'Final Price'!DR$14:DR$114)</f>
        <v>0</v>
      </c>
      <c r="DS49" s="300">
        <f ca="1">SUMIF('Final Price'!$V$14:$V$114,$AD42,'Final Price'!DS$14:DS$114)</f>
        <v>0</v>
      </c>
      <c r="DT49" s="300">
        <f ca="1">SUMIF('Final Price'!$V$14:$V$114,$AD42,'Final Price'!DT$14:DT$114)</f>
        <v>0</v>
      </c>
      <c r="DU49" s="300">
        <f ca="1">SUMIF('Final Price'!$V$14:$V$114,$AD42,'Final Price'!DU$14:DU$114)</f>
        <v>0</v>
      </c>
      <c r="DV49" s="300">
        <f ca="1">SUMIF('Final Price'!$V$14:$V$114,$AD42,'Final Price'!DV$14:DV$114)</f>
        <v>0</v>
      </c>
      <c r="DW49" s="300">
        <f ca="1">SUMIF('Final Price'!$V$14:$V$114,$AD42,'Final Price'!DW$14:DW$114)</f>
        <v>0</v>
      </c>
      <c r="DX49" s="300">
        <f ca="1">SUMIF('Final Price'!$V$14:$V$114,$AD42,'Final Price'!DX$14:DX$114)</f>
        <v>0</v>
      </c>
      <c r="DY49" s="300">
        <f ca="1">SUMIF('Final Price'!$V$14:$V$114,$AD42,'Final Price'!DY$14:DY$114)</f>
        <v>0</v>
      </c>
      <c r="DZ49" s="300">
        <f ca="1">SUMIF('Final Price'!$V$14:$V$114,$AD42,'Final Price'!DZ$14:DZ$114)</f>
        <v>0</v>
      </c>
      <c r="EA49" s="300">
        <f ca="1">SUMIF('Final Price'!$V$14:$V$114,$AD42,'Final Price'!EA$14:EA$114)</f>
        <v>0</v>
      </c>
      <c r="EB49" s="300">
        <f ca="1">SUMIF('Final Price'!$V$14:$V$114,$AD42,'Final Price'!EB$14:EB$114)</f>
        <v>0</v>
      </c>
      <c r="EC49" s="300">
        <f ca="1">SUMIF('Final Price'!$V$14:$V$114,$AD42,'Final Price'!EC$14:EC$114)</f>
        <v>0</v>
      </c>
      <c r="ED49" s="300">
        <f ca="1">SUMIF('Final Price'!$V$14:$V$114,$AD42,'Final Price'!ED$14:ED$114)</f>
        <v>0</v>
      </c>
      <c r="EE49" s="300">
        <f ca="1">SUMIF('Final Price'!$V$14:$V$114,$AD42,'Final Price'!EE$14:EE$114)</f>
        <v>0</v>
      </c>
      <c r="EF49" s="300">
        <f ca="1">SUMIF('Final Price'!$V$14:$V$114,$AD42,'Final Price'!EF$14:EF$114)</f>
        <v>0</v>
      </c>
      <c r="EG49" s="300">
        <f ca="1">SUMIF('Final Price'!$V$14:$V$114,$AD42,'Final Price'!EG$14:EG$114)</f>
        <v>0</v>
      </c>
      <c r="EH49" s="300">
        <f ca="1">SUMIF('Final Price'!$V$14:$V$114,$AD42,'Final Price'!EH$14:EH$114)</f>
        <v>0</v>
      </c>
      <c r="EI49" s="300">
        <f ca="1">SUMIF('Final Price'!$V$14:$V$114,$AD42,'Final Price'!EI$14:EI$114)</f>
        <v>0</v>
      </c>
      <c r="EJ49" s="300">
        <f ca="1">SUMIF('Final Price'!$V$14:$V$114,$AD42,'Final Price'!EJ$14:EJ$114)</f>
        <v>0</v>
      </c>
      <c r="EK49" s="300">
        <f ca="1">SUMIF('Final Price'!$V$14:$V$114,$AD42,'Final Price'!EK$14:EK$114)</f>
        <v>0</v>
      </c>
      <c r="EL49" s="300">
        <f ca="1">SUMIF('Final Price'!$V$14:$V$114,$AD42,'Final Price'!EL$14:EL$114)</f>
        <v>0</v>
      </c>
      <c r="EM49" s="300">
        <f ca="1">SUMIF('Final Price'!$V$14:$V$114,$AD42,'Final Price'!EM$14:EM$114)</f>
        <v>0</v>
      </c>
      <c r="EN49" s="300">
        <f ca="1">SUMIF('Final Price'!$V$14:$V$114,$AD42,'Final Price'!EN$14:EN$114)</f>
        <v>0</v>
      </c>
      <c r="EO49" s="300">
        <f ca="1">SUMIF('Final Price'!$V$14:$V$114,$AD42,'Final Price'!EO$14:EO$114)</f>
        <v>0</v>
      </c>
      <c r="EP49" s="300">
        <f ca="1">SUMIF('Final Price'!$V$14:$V$114,$AD42,'Final Price'!EP$14:EP$114)</f>
        <v>0</v>
      </c>
      <c r="EQ49" s="300">
        <f ca="1">SUMIF('Final Price'!$V$14:$V$114,$AD42,'Final Price'!EQ$14:EQ$114)</f>
        <v>0</v>
      </c>
      <c r="ER49" s="300">
        <f ca="1">SUMIF('Final Price'!$V$14:$V$114,$AD42,'Final Price'!ER$14:ER$114)</f>
        <v>0</v>
      </c>
      <c r="ES49" s="300">
        <f ca="1">SUMIF('Final Price'!$V$14:$V$114,$AD42,'Final Price'!ES$14:ES$114)</f>
        <v>0</v>
      </c>
      <c r="ET49" s="300">
        <f ca="1">SUMIF('Final Price'!$V$14:$V$114,$AD42,'Final Price'!ET$14:ET$114)</f>
        <v>0</v>
      </c>
      <c r="EU49" s="300">
        <f ca="1">SUMIF('Final Price'!$V$14:$V$114,$AD42,'Final Price'!EU$14:EU$114)</f>
        <v>0</v>
      </c>
      <c r="EV49" s="300">
        <f ca="1">SUMIF('Final Price'!$V$14:$V$114,$AD42,'Final Price'!EV$14:EV$114)</f>
        <v>0</v>
      </c>
      <c r="EW49" s="638">
        <f ca="1">SUMIF('Final Price'!$V$14:$V$114,$AD42,'Final Price'!EW$14:EW$114)</f>
        <v>0</v>
      </c>
      <c r="EX49" s="639">
        <f ca="1">SUMIF('Final Price'!$V$14:$V$114,$AD42,'Final Price'!EX$14:EX$114)</f>
        <v>0</v>
      </c>
      <c r="EY49" s="612"/>
      <c r="EZ49" s="86"/>
      <c r="FA49" s="900" t="str">
        <f>B47</f>
        <v>Included</v>
      </c>
      <c r="FB49" s="612"/>
    </row>
    <row r="50" spans="1:158" ht="12.75" hidden="1" customHeight="1" outlineLevel="2">
      <c r="A50" s="303"/>
      <c r="B50" s="86"/>
      <c r="C50" s="645"/>
      <c r="D50" s="654" t="s">
        <v>48</v>
      </c>
      <c r="AD50" s="897">
        <f ca="1">IF(AND(OverON,B47=$B$19),Overhead,0)</f>
        <v>0.20061159760769962</v>
      </c>
      <c r="AE50" s="304">
        <f ca="1">SUM(AF50:EY50)</f>
        <v>1119989.6929926525</v>
      </c>
      <c r="AF50" s="637">
        <f t="shared" ref="AF50:BK50" ca="1" si="36">AF49*$AD50</f>
        <v>0</v>
      </c>
      <c r="AG50" s="300">
        <f t="shared" ca="1" si="36"/>
        <v>0</v>
      </c>
      <c r="AH50" s="300">
        <f t="shared" ca="1" si="36"/>
        <v>16802.371582797572</v>
      </c>
      <c r="AI50" s="300">
        <f t="shared" ca="1" si="36"/>
        <v>0</v>
      </c>
      <c r="AJ50" s="300">
        <f t="shared" ca="1" si="36"/>
        <v>0</v>
      </c>
      <c r="AK50" s="300">
        <f t="shared" ca="1" si="36"/>
        <v>50407.11474839272</v>
      </c>
      <c r="AL50" s="300">
        <f t="shared" ca="1" si="36"/>
        <v>0</v>
      </c>
      <c r="AM50" s="300">
        <f t="shared" ca="1" si="36"/>
        <v>0</v>
      </c>
      <c r="AN50" s="300">
        <f t="shared" ca="1" si="36"/>
        <v>50407.114748392712</v>
      </c>
      <c r="AO50" s="300">
        <f t="shared" ca="1" si="36"/>
        <v>0</v>
      </c>
      <c r="AP50" s="300">
        <f t="shared" ca="1" si="36"/>
        <v>0</v>
      </c>
      <c r="AQ50" s="300">
        <f t="shared" ca="1" si="36"/>
        <v>50407.114748392749</v>
      </c>
      <c r="AR50" s="300">
        <f t="shared" ca="1" si="36"/>
        <v>0</v>
      </c>
      <c r="AS50" s="300">
        <f t="shared" ca="1" si="36"/>
        <v>0</v>
      </c>
      <c r="AT50" s="300">
        <f t="shared" ca="1" si="36"/>
        <v>50407.114748392756</v>
      </c>
      <c r="AU50" s="300">
        <f t="shared" ca="1" si="36"/>
        <v>0</v>
      </c>
      <c r="AV50" s="300">
        <f t="shared" ca="1" si="36"/>
        <v>0</v>
      </c>
      <c r="AW50" s="300">
        <f t="shared" ca="1" si="36"/>
        <v>51079.209611704588</v>
      </c>
      <c r="AX50" s="300">
        <f t="shared" ca="1" si="36"/>
        <v>0</v>
      </c>
      <c r="AY50" s="300">
        <f t="shared" ca="1" si="36"/>
        <v>0</v>
      </c>
      <c r="AZ50" s="300">
        <f t="shared" ca="1" si="36"/>
        <v>51415.257043360507</v>
      </c>
      <c r="BA50" s="300">
        <f t="shared" ca="1" si="36"/>
        <v>0</v>
      </c>
      <c r="BB50" s="300">
        <f t="shared" ca="1" si="36"/>
        <v>0</v>
      </c>
      <c r="BC50" s="300">
        <f t="shared" ca="1" si="36"/>
        <v>51415.257043360572</v>
      </c>
      <c r="BD50" s="300">
        <f t="shared" ca="1" si="36"/>
        <v>0</v>
      </c>
      <c r="BE50" s="300">
        <f t="shared" ca="1" si="36"/>
        <v>0</v>
      </c>
      <c r="BF50" s="300">
        <f t="shared" ca="1" si="36"/>
        <v>51415.257043360507</v>
      </c>
      <c r="BG50" s="300">
        <f t="shared" ca="1" si="36"/>
        <v>0</v>
      </c>
      <c r="BH50" s="300">
        <f t="shared" ca="1" si="36"/>
        <v>0</v>
      </c>
      <c r="BI50" s="300">
        <f t="shared" ca="1" si="36"/>
        <v>52100.793803938679</v>
      </c>
      <c r="BJ50" s="300">
        <f t="shared" ca="1" si="36"/>
        <v>0</v>
      </c>
      <c r="BK50" s="300">
        <f t="shared" ca="1" si="36"/>
        <v>0</v>
      </c>
      <c r="BL50" s="300">
        <f t="shared" ref="BL50:CQ50" ca="1" si="37">BL49*$AD50</f>
        <v>52443.562184227827</v>
      </c>
      <c r="BM50" s="300">
        <f t="shared" ca="1" si="37"/>
        <v>0</v>
      </c>
      <c r="BN50" s="300">
        <f t="shared" ca="1" si="37"/>
        <v>0</v>
      </c>
      <c r="BO50" s="300">
        <f t="shared" ca="1" si="37"/>
        <v>52443.562184227754</v>
      </c>
      <c r="BP50" s="300">
        <f t="shared" ca="1" si="37"/>
        <v>0</v>
      </c>
      <c r="BQ50" s="300">
        <f t="shared" ca="1" si="37"/>
        <v>0</v>
      </c>
      <c r="BR50" s="300">
        <f t="shared" ca="1" si="37"/>
        <v>52443.562184227885</v>
      </c>
      <c r="BS50" s="300">
        <f t="shared" ca="1" si="37"/>
        <v>0</v>
      </c>
      <c r="BT50" s="300">
        <f t="shared" ca="1" si="37"/>
        <v>0</v>
      </c>
      <c r="BU50" s="300">
        <f t="shared" ca="1" si="37"/>
        <v>53142.809680017504</v>
      </c>
      <c r="BV50" s="300">
        <f t="shared" ca="1" si="37"/>
        <v>0</v>
      </c>
      <c r="BW50" s="300">
        <f t="shared" ca="1" si="37"/>
        <v>0</v>
      </c>
      <c r="BX50" s="300">
        <f t="shared" ca="1" si="37"/>
        <v>53492.43342791238</v>
      </c>
      <c r="BY50" s="300">
        <f t="shared" ca="1" si="37"/>
        <v>0</v>
      </c>
      <c r="BZ50" s="300">
        <f t="shared" ca="1" si="37"/>
        <v>0</v>
      </c>
      <c r="CA50" s="300">
        <f t="shared" ca="1" si="37"/>
        <v>53492.433427912511</v>
      </c>
      <c r="CB50" s="300">
        <f t="shared" ca="1" si="37"/>
        <v>0</v>
      </c>
      <c r="CC50" s="300">
        <f t="shared" ca="1" si="37"/>
        <v>0</v>
      </c>
      <c r="CD50" s="300">
        <f t="shared" ca="1" si="37"/>
        <v>53492.43342791238</v>
      </c>
      <c r="CE50" s="300">
        <f t="shared" ca="1" si="37"/>
        <v>0</v>
      </c>
      <c r="CF50" s="300">
        <f t="shared" ca="1" si="37"/>
        <v>0</v>
      </c>
      <c r="CG50" s="300">
        <f t="shared" ca="1" si="37"/>
        <v>54205.665873617931</v>
      </c>
      <c r="CH50" s="300">
        <f t="shared" ca="1" si="37"/>
        <v>0</v>
      </c>
      <c r="CI50" s="300">
        <f t="shared" ca="1" si="37"/>
        <v>0</v>
      </c>
      <c r="CJ50" s="300">
        <f t="shared" ca="1" si="37"/>
        <v>54562.282096470888</v>
      </c>
      <c r="CK50" s="300">
        <f t="shared" ca="1" si="37"/>
        <v>0</v>
      </c>
      <c r="CL50" s="300">
        <f t="shared" ca="1" si="37"/>
        <v>0</v>
      </c>
      <c r="CM50" s="300">
        <f t="shared" ca="1" si="37"/>
        <v>54562.282096470757</v>
      </c>
      <c r="CN50" s="300">
        <f t="shared" ca="1" si="37"/>
        <v>0</v>
      </c>
      <c r="CO50" s="300">
        <f t="shared" ca="1" si="37"/>
        <v>0</v>
      </c>
      <c r="CP50" s="300">
        <f t="shared" ca="1" si="37"/>
        <v>54562.282096470757</v>
      </c>
      <c r="CQ50" s="300">
        <f t="shared" ca="1" si="37"/>
        <v>0</v>
      </c>
      <c r="CR50" s="300">
        <f t="shared" ref="CR50:DW50" ca="1" si="38">CR49*$AD50</f>
        <v>0</v>
      </c>
      <c r="CS50" s="300">
        <f t="shared" ca="1" si="38"/>
        <v>55289.779191090434</v>
      </c>
      <c r="CT50" s="300">
        <f t="shared" ca="1" si="38"/>
        <v>0</v>
      </c>
      <c r="CU50" s="300">
        <f t="shared" ca="1" si="38"/>
        <v>0</v>
      </c>
      <c r="CV50" s="300">
        <f t="shared" ca="1" si="38"/>
        <v>0</v>
      </c>
      <c r="CW50" s="300">
        <f t="shared" ca="1" si="38"/>
        <v>0</v>
      </c>
      <c r="CX50" s="300">
        <f t="shared" ca="1" si="38"/>
        <v>0</v>
      </c>
      <c r="CY50" s="300">
        <f t="shared" ca="1" si="38"/>
        <v>0</v>
      </c>
      <c r="CZ50" s="300">
        <f t="shared" ca="1" si="38"/>
        <v>0</v>
      </c>
      <c r="DA50" s="300">
        <f t="shared" ca="1" si="38"/>
        <v>0</v>
      </c>
      <c r="DB50" s="300">
        <f t="shared" ca="1" si="38"/>
        <v>0</v>
      </c>
      <c r="DC50" s="300">
        <f t="shared" ca="1" si="38"/>
        <v>0</v>
      </c>
      <c r="DD50" s="300">
        <f t="shared" ca="1" si="38"/>
        <v>0</v>
      </c>
      <c r="DE50" s="300">
        <f t="shared" ca="1" si="38"/>
        <v>0</v>
      </c>
      <c r="DF50" s="300">
        <f t="shared" ca="1" si="38"/>
        <v>0</v>
      </c>
      <c r="DG50" s="300">
        <f t="shared" ca="1" si="38"/>
        <v>0</v>
      </c>
      <c r="DH50" s="300">
        <f t="shared" ca="1" si="38"/>
        <v>0</v>
      </c>
      <c r="DI50" s="300">
        <f t="shared" ca="1" si="38"/>
        <v>0</v>
      </c>
      <c r="DJ50" s="300">
        <f t="shared" ca="1" si="38"/>
        <v>0</v>
      </c>
      <c r="DK50" s="300">
        <f t="shared" ca="1" si="38"/>
        <v>0</v>
      </c>
      <c r="DL50" s="300">
        <f t="shared" ca="1" si="38"/>
        <v>0</v>
      </c>
      <c r="DM50" s="300">
        <f t="shared" ca="1" si="38"/>
        <v>0</v>
      </c>
      <c r="DN50" s="300">
        <f t="shared" ca="1" si="38"/>
        <v>0</v>
      </c>
      <c r="DO50" s="300">
        <f t="shared" ca="1" si="38"/>
        <v>0</v>
      </c>
      <c r="DP50" s="300">
        <f t="shared" ca="1" si="38"/>
        <v>0</v>
      </c>
      <c r="DQ50" s="300">
        <f t="shared" ca="1" si="38"/>
        <v>0</v>
      </c>
      <c r="DR50" s="300">
        <f t="shared" ca="1" si="38"/>
        <v>0</v>
      </c>
      <c r="DS50" s="300">
        <f t="shared" ca="1" si="38"/>
        <v>0</v>
      </c>
      <c r="DT50" s="300">
        <f t="shared" ca="1" si="38"/>
        <v>0</v>
      </c>
      <c r="DU50" s="300">
        <f t="shared" ca="1" si="38"/>
        <v>0</v>
      </c>
      <c r="DV50" s="300">
        <f t="shared" ca="1" si="38"/>
        <v>0</v>
      </c>
      <c r="DW50" s="300">
        <f t="shared" ca="1" si="38"/>
        <v>0</v>
      </c>
      <c r="DX50" s="300">
        <f t="shared" ref="DX50:EX50" ca="1" si="39">DX49*$AD50</f>
        <v>0</v>
      </c>
      <c r="DY50" s="300">
        <f t="shared" ca="1" si="39"/>
        <v>0</v>
      </c>
      <c r="DZ50" s="300">
        <f t="shared" ca="1" si="39"/>
        <v>0</v>
      </c>
      <c r="EA50" s="300">
        <f t="shared" ca="1" si="39"/>
        <v>0</v>
      </c>
      <c r="EB50" s="300">
        <f t="shared" ca="1" si="39"/>
        <v>0</v>
      </c>
      <c r="EC50" s="300">
        <f t="shared" ca="1" si="39"/>
        <v>0</v>
      </c>
      <c r="ED50" s="300">
        <f t="shared" ca="1" si="39"/>
        <v>0</v>
      </c>
      <c r="EE50" s="300">
        <f t="shared" ca="1" si="39"/>
        <v>0</v>
      </c>
      <c r="EF50" s="300">
        <f t="shared" ca="1" si="39"/>
        <v>0</v>
      </c>
      <c r="EG50" s="300">
        <f t="shared" ca="1" si="39"/>
        <v>0</v>
      </c>
      <c r="EH50" s="300">
        <f t="shared" ca="1" si="39"/>
        <v>0</v>
      </c>
      <c r="EI50" s="300">
        <f t="shared" ca="1" si="39"/>
        <v>0</v>
      </c>
      <c r="EJ50" s="300">
        <f t="shared" ca="1" si="39"/>
        <v>0</v>
      </c>
      <c r="EK50" s="300">
        <f t="shared" ca="1" si="39"/>
        <v>0</v>
      </c>
      <c r="EL50" s="300">
        <f t="shared" ca="1" si="39"/>
        <v>0</v>
      </c>
      <c r="EM50" s="300">
        <f t="shared" ca="1" si="39"/>
        <v>0</v>
      </c>
      <c r="EN50" s="300">
        <f t="shared" ca="1" si="39"/>
        <v>0</v>
      </c>
      <c r="EO50" s="300">
        <f t="shared" ca="1" si="39"/>
        <v>0</v>
      </c>
      <c r="EP50" s="300">
        <f t="shared" ca="1" si="39"/>
        <v>0</v>
      </c>
      <c r="EQ50" s="300">
        <f t="shared" ca="1" si="39"/>
        <v>0</v>
      </c>
      <c r="ER50" s="300">
        <f t="shared" ca="1" si="39"/>
        <v>0</v>
      </c>
      <c r="ES50" s="300">
        <f t="shared" ca="1" si="39"/>
        <v>0</v>
      </c>
      <c r="ET50" s="300">
        <f t="shared" ca="1" si="39"/>
        <v>0</v>
      </c>
      <c r="EU50" s="300">
        <f t="shared" ca="1" si="39"/>
        <v>0</v>
      </c>
      <c r="EV50" s="300">
        <f t="shared" ca="1" si="39"/>
        <v>0</v>
      </c>
      <c r="EW50" s="638">
        <f t="shared" ca="1" si="39"/>
        <v>0</v>
      </c>
      <c r="EX50" s="639">
        <f t="shared" ca="1" si="39"/>
        <v>0</v>
      </c>
      <c r="EY50" s="612"/>
      <c r="EZ50" s="86"/>
      <c r="FB50" s="612"/>
    </row>
    <row r="51" spans="1:158" ht="12.75" hidden="1" customHeight="1" outlineLevel="2">
      <c r="A51" s="303"/>
      <c r="B51" s="86"/>
      <c r="C51" s="645"/>
      <c r="D51" s="654" t="s">
        <v>922</v>
      </c>
      <c r="AD51" s="927">
        <f ca="1">AE51-AE50</f>
        <v>0</v>
      </c>
      <c r="AE51" s="304">
        <f ca="1">SUM(AF51:EY51)</f>
        <v>1119989.6929926521</v>
      </c>
      <c r="AF51" s="637">
        <f t="shared" ref="AF51:BK51" ca="1" si="40">IF(OverProfOn,IF($AE$21=0,0,$AE50*(AF$21/$AE$21)),AF50)</f>
        <v>0</v>
      </c>
      <c r="AG51" s="300">
        <f t="shared" ca="1" si="40"/>
        <v>9439.1409091167861</v>
      </c>
      <c r="AH51" s="300">
        <f t="shared" ca="1" si="40"/>
        <v>12045.891851744245</v>
      </c>
      <c r="AI51" s="300">
        <f t="shared" ca="1" si="40"/>
        <v>577022.98113855498</v>
      </c>
      <c r="AJ51" s="300">
        <f t="shared" ca="1" si="40"/>
        <v>15544.942951040171</v>
      </c>
      <c r="AK51" s="300">
        <f t="shared" ca="1" si="40"/>
        <v>33030.185808277158</v>
      </c>
      <c r="AL51" s="300">
        <f t="shared" ca="1" si="40"/>
        <v>13967.387533021556</v>
      </c>
      <c r="AM51" s="300">
        <f t="shared" ca="1" si="40"/>
        <v>13967.387533021556</v>
      </c>
      <c r="AN51" s="300">
        <f t="shared" ca="1" si="40"/>
        <v>7520.2247034980901</v>
      </c>
      <c r="AO51" s="300">
        <f t="shared" ca="1" si="40"/>
        <v>7520.2247034979637</v>
      </c>
      <c r="AP51" s="300">
        <f t="shared" ca="1" si="40"/>
        <v>7520.2247034979637</v>
      </c>
      <c r="AQ51" s="300">
        <f t="shared" ca="1" si="40"/>
        <v>7326.3213971859359</v>
      </c>
      <c r="AR51" s="300">
        <f t="shared" ca="1" si="40"/>
        <v>7326.3213971858095</v>
      </c>
      <c r="AS51" s="300">
        <f t="shared" ca="1" si="40"/>
        <v>7326.3213971859359</v>
      </c>
      <c r="AT51" s="300">
        <f t="shared" ca="1" si="40"/>
        <v>7326.3213971858095</v>
      </c>
      <c r="AU51" s="300">
        <f t="shared" ca="1" si="40"/>
        <v>7326.3213971858095</v>
      </c>
      <c r="AV51" s="300">
        <f t="shared" ca="1" si="40"/>
        <v>7472.8478251295764</v>
      </c>
      <c r="AW51" s="300">
        <f t="shared" ca="1" si="40"/>
        <v>7472.8478251295764</v>
      </c>
      <c r="AX51" s="300">
        <f t="shared" ca="1" si="40"/>
        <v>7472.8478251294528</v>
      </c>
      <c r="AY51" s="300">
        <f t="shared" ca="1" si="40"/>
        <v>7472.8478251295764</v>
      </c>
      <c r="AZ51" s="300">
        <f t="shared" ca="1" si="40"/>
        <v>7472.8478251294528</v>
      </c>
      <c r="BA51" s="300">
        <f t="shared" ca="1" si="40"/>
        <v>7472.8478251295764</v>
      </c>
      <c r="BB51" s="300">
        <f t="shared" ca="1" si="40"/>
        <v>7472.8478251295764</v>
      </c>
      <c r="BC51" s="300">
        <f t="shared" ca="1" si="40"/>
        <v>7472.8478251294528</v>
      </c>
      <c r="BD51" s="300">
        <f t="shared" ca="1" si="40"/>
        <v>7472.8478251297001</v>
      </c>
      <c r="BE51" s="300">
        <f t="shared" ca="1" si="40"/>
        <v>7472.8478251294528</v>
      </c>
      <c r="BF51" s="300">
        <f t="shared" ca="1" si="40"/>
        <v>7472.8478251295764</v>
      </c>
      <c r="BG51" s="300">
        <f t="shared" ca="1" si="40"/>
        <v>7472.8478251294528</v>
      </c>
      <c r="BH51" s="300">
        <f t="shared" ca="1" si="40"/>
        <v>7622.3047816322478</v>
      </c>
      <c r="BI51" s="300">
        <f t="shared" ca="1" si="40"/>
        <v>7622.3047816322478</v>
      </c>
      <c r="BJ51" s="300">
        <f t="shared" ca="1" si="40"/>
        <v>7622.3047816322478</v>
      </c>
      <c r="BK51" s="300">
        <f t="shared" ca="1" si="40"/>
        <v>7622.3047816322478</v>
      </c>
      <c r="BL51" s="300">
        <f t="shared" ref="BL51:CQ51" ca="1" si="41">IF(OverProfOn,IF($AE$21=0,0,$AE50*(BL$21/$AE$21)),BL50)</f>
        <v>7622.3047816322478</v>
      </c>
      <c r="BM51" s="300">
        <f t="shared" ca="1" si="41"/>
        <v>7622.3047816321205</v>
      </c>
      <c r="BN51" s="300">
        <f t="shared" ca="1" si="41"/>
        <v>7622.3047816322478</v>
      </c>
      <c r="BO51" s="300">
        <f t="shared" ca="1" si="41"/>
        <v>7622.3047816322478</v>
      </c>
      <c r="BP51" s="300">
        <f t="shared" ca="1" si="41"/>
        <v>7622.3047816322478</v>
      </c>
      <c r="BQ51" s="300">
        <f t="shared" ca="1" si="41"/>
        <v>7622.3047816322478</v>
      </c>
      <c r="BR51" s="300">
        <f t="shared" ca="1" si="41"/>
        <v>7622.3047816322478</v>
      </c>
      <c r="BS51" s="300">
        <f t="shared" ca="1" si="41"/>
        <v>7622.3047816322478</v>
      </c>
      <c r="BT51" s="300">
        <f t="shared" ca="1" si="41"/>
        <v>7774.7508772647325</v>
      </c>
      <c r="BU51" s="300">
        <f t="shared" ca="1" si="41"/>
        <v>7774.7508772647325</v>
      </c>
      <c r="BV51" s="300">
        <f t="shared" ca="1" si="41"/>
        <v>7774.7508772647325</v>
      </c>
      <c r="BW51" s="300">
        <f t="shared" ca="1" si="41"/>
        <v>7774.7508772647325</v>
      </c>
      <c r="BX51" s="300">
        <f t="shared" ca="1" si="41"/>
        <v>7774.7508772647325</v>
      </c>
      <c r="BY51" s="300">
        <f t="shared" ca="1" si="41"/>
        <v>7774.7508772647325</v>
      </c>
      <c r="BZ51" s="300">
        <f t="shared" ca="1" si="41"/>
        <v>7774.7508772648553</v>
      </c>
      <c r="CA51" s="300">
        <f t="shared" ca="1" si="41"/>
        <v>7774.7508772647325</v>
      </c>
      <c r="CB51" s="300">
        <f t="shared" ca="1" si="41"/>
        <v>7774.7508772647325</v>
      </c>
      <c r="CC51" s="300">
        <f t="shared" ca="1" si="41"/>
        <v>7774.7508772647325</v>
      </c>
      <c r="CD51" s="300">
        <f t="shared" ca="1" si="41"/>
        <v>7774.7508772647325</v>
      </c>
      <c r="CE51" s="300">
        <f t="shared" ca="1" si="41"/>
        <v>7774.7508772647325</v>
      </c>
      <c r="CF51" s="300">
        <f t="shared" ca="1" si="41"/>
        <v>7930.2458948101548</v>
      </c>
      <c r="CG51" s="300">
        <f t="shared" ca="1" si="41"/>
        <v>7930.2458948100311</v>
      </c>
      <c r="CH51" s="300">
        <f t="shared" ca="1" si="41"/>
        <v>7930.2458948101548</v>
      </c>
      <c r="CI51" s="300">
        <f t="shared" ca="1" si="41"/>
        <v>7930.2458948100311</v>
      </c>
      <c r="CJ51" s="300">
        <f t="shared" ca="1" si="41"/>
        <v>7930.2458948101548</v>
      </c>
      <c r="CK51" s="300">
        <f t="shared" ca="1" si="41"/>
        <v>7930.2458948101548</v>
      </c>
      <c r="CL51" s="300">
        <f t="shared" ca="1" si="41"/>
        <v>7930.2458948100311</v>
      </c>
      <c r="CM51" s="300">
        <f t="shared" ca="1" si="41"/>
        <v>7930.2458948101548</v>
      </c>
      <c r="CN51" s="300">
        <f t="shared" ca="1" si="41"/>
        <v>7930.2458948100311</v>
      </c>
      <c r="CO51" s="300">
        <f t="shared" ca="1" si="41"/>
        <v>7930.2458948101548</v>
      </c>
      <c r="CP51" s="300">
        <f t="shared" ca="1" si="41"/>
        <v>7930.2458948100311</v>
      </c>
      <c r="CQ51" s="300">
        <f t="shared" ca="1" si="41"/>
        <v>7930.2458948101548</v>
      </c>
      <c r="CR51" s="300">
        <f t="shared" ref="CR51:DW51" ca="1" si="42">IF(OverProfOn,IF($AE$21=0,0,$AE50*(CR$21/$AE$21)),CR50)</f>
        <v>8088.8508127062632</v>
      </c>
      <c r="CS51" s="300">
        <f t="shared" ca="1" si="42"/>
        <v>8088.8508127062632</v>
      </c>
      <c r="CT51" s="300">
        <f t="shared" ca="1" si="42"/>
        <v>0</v>
      </c>
      <c r="CU51" s="300">
        <f t="shared" ca="1" si="42"/>
        <v>0</v>
      </c>
      <c r="CV51" s="300">
        <f t="shared" ca="1" si="42"/>
        <v>0</v>
      </c>
      <c r="CW51" s="300">
        <f t="shared" ca="1" si="42"/>
        <v>0</v>
      </c>
      <c r="CX51" s="300">
        <f t="shared" ca="1" si="42"/>
        <v>0</v>
      </c>
      <c r="CY51" s="300">
        <f t="shared" ca="1" si="42"/>
        <v>0</v>
      </c>
      <c r="CZ51" s="300">
        <f t="shared" ca="1" si="42"/>
        <v>0</v>
      </c>
      <c r="DA51" s="300">
        <f t="shared" ca="1" si="42"/>
        <v>0</v>
      </c>
      <c r="DB51" s="300">
        <f t="shared" ca="1" si="42"/>
        <v>0</v>
      </c>
      <c r="DC51" s="300">
        <f t="shared" ca="1" si="42"/>
        <v>0</v>
      </c>
      <c r="DD51" s="300">
        <f t="shared" ca="1" si="42"/>
        <v>0</v>
      </c>
      <c r="DE51" s="300">
        <f t="shared" ca="1" si="42"/>
        <v>0</v>
      </c>
      <c r="DF51" s="300">
        <f t="shared" ca="1" si="42"/>
        <v>0</v>
      </c>
      <c r="DG51" s="300">
        <f t="shared" ca="1" si="42"/>
        <v>0</v>
      </c>
      <c r="DH51" s="300">
        <f t="shared" ca="1" si="42"/>
        <v>0</v>
      </c>
      <c r="DI51" s="300">
        <f t="shared" ca="1" si="42"/>
        <v>0</v>
      </c>
      <c r="DJ51" s="300">
        <f t="shared" ca="1" si="42"/>
        <v>0</v>
      </c>
      <c r="DK51" s="300">
        <f t="shared" ca="1" si="42"/>
        <v>0</v>
      </c>
      <c r="DL51" s="300">
        <f t="shared" ca="1" si="42"/>
        <v>0</v>
      </c>
      <c r="DM51" s="300">
        <f t="shared" ca="1" si="42"/>
        <v>0</v>
      </c>
      <c r="DN51" s="300">
        <f t="shared" ca="1" si="42"/>
        <v>0</v>
      </c>
      <c r="DO51" s="300">
        <f t="shared" ca="1" si="42"/>
        <v>0</v>
      </c>
      <c r="DP51" s="300">
        <f t="shared" ca="1" si="42"/>
        <v>0</v>
      </c>
      <c r="DQ51" s="300">
        <f t="shared" ca="1" si="42"/>
        <v>0</v>
      </c>
      <c r="DR51" s="300">
        <f t="shared" ca="1" si="42"/>
        <v>0</v>
      </c>
      <c r="DS51" s="300">
        <f t="shared" ca="1" si="42"/>
        <v>0</v>
      </c>
      <c r="DT51" s="300">
        <f t="shared" ca="1" si="42"/>
        <v>0</v>
      </c>
      <c r="DU51" s="300">
        <f t="shared" ca="1" si="42"/>
        <v>0</v>
      </c>
      <c r="DV51" s="300">
        <f t="shared" ca="1" si="42"/>
        <v>0</v>
      </c>
      <c r="DW51" s="300">
        <f t="shared" ca="1" si="42"/>
        <v>0</v>
      </c>
      <c r="DX51" s="300">
        <f t="shared" ref="DX51:EX51" ca="1" si="43">IF(OverProfOn,IF($AE$21=0,0,$AE50*(DX$21/$AE$21)),DX50)</f>
        <v>0</v>
      </c>
      <c r="DY51" s="300">
        <f t="shared" ca="1" si="43"/>
        <v>0</v>
      </c>
      <c r="DZ51" s="300">
        <f t="shared" ca="1" si="43"/>
        <v>0</v>
      </c>
      <c r="EA51" s="300">
        <f t="shared" ca="1" si="43"/>
        <v>0</v>
      </c>
      <c r="EB51" s="300">
        <f t="shared" ca="1" si="43"/>
        <v>0</v>
      </c>
      <c r="EC51" s="300">
        <f t="shared" ca="1" si="43"/>
        <v>0</v>
      </c>
      <c r="ED51" s="300">
        <f t="shared" ca="1" si="43"/>
        <v>0</v>
      </c>
      <c r="EE51" s="300">
        <f t="shared" ca="1" si="43"/>
        <v>0</v>
      </c>
      <c r="EF51" s="300">
        <f t="shared" ca="1" si="43"/>
        <v>0</v>
      </c>
      <c r="EG51" s="300">
        <f t="shared" ca="1" si="43"/>
        <v>0</v>
      </c>
      <c r="EH51" s="300">
        <f t="shared" ca="1" si="43"/>
        <v>0</v>
      </c>
      <c r="EI51" s="300">
        <f t="shared" ca="1" si="43"/>
        <v>0</v>
      </c>
      <c r="EJ51" s="300">
        <f t="shared" ca="1" si="43"/>
        <v>0</v>
      </c>
      <c r="EK51" s="300">
        <f t="shared" ca="1" si="43"/>
        <v>0</v>
      </c>
      <c r="EL51" s="300">
        <f t="shared" ca="1" si="43"/>
        <v>0</v>
      </c>
      <c r="EM51" s="300">
        <f t="shared" ca="1" si="43"/>
        <v>0</v>
      </c>
      <c r="EN51" s="300">
        <f t="shared" ca="1" si="43"/>
        <v>0</v>
      </c>
      <c r="EO51" s="300">
        <f t="shared" ca="1" si="43"/>
        <v>0</v>
      </c>
      <c r="EP51" s="300">
        <f t="shared" ca="1" si="43"/>
        <v>0</v>
      </c>
      <c r="EQ51" s="300">
        <f t="shared" ca="1" si="43"/>
        <v>0</v>
      </c>
      <c r="ER51" s="300">
        <f t="shared" ca="1" si="43"/>
        <v>0</v>
      </c>
      <c r="ES51" s="300">
        <f t="shared" ca="1" si="43"/>
        <v>0</v>
      </c>
      <c r="ET51" s="300">
        <f t="shared" ca="1" si="43"/>
        <v>0</v>
      </c>
      <c r="EU51" s="300">
        <f t="shared" ca="1" si="43"/>
        <v>0</v>
      </c>
      <c r="EV51" s="300">
        <f t="shared" ca="1" si="43"/>
        <v>0</v>
      </c>
      <c r="EW51" s="300">
        <f t="shared" ca="1" si="43"/>
        <v>0</v>
      </c>
      <c r="EX51" s="300">
        <f t="shared" ca="1" si="43"/>
        <v>0</v>
      </c>
      <c r="EY51" s="612"/>
      <c r="EZ51" s="894">
        <f ca="1">D42</f>
        <v>0</v>
      </c>
      <c r="FB51" s="612"/>
    </row>
    <row r="52" spans="1:158" ht="12.75" hidden="1" customHeight="1" outlineLevel="2">
      <c r="A52" s="303"/>
      <c r="B52" s="922"/>
      <c r="C52" s="645"/>
      <c r="D52" s="923" t="s">
        <v>2538</v>
      </c>
      <c r="AD52" s="904"/>
      <c r="AE52" s="304">
        <f ca="1">SUM(AF52:EY52)</f>
        <v>6702865.789631973</v>
      </c>
      <c r="AF52" s="637">
        <f t="shared" ref="AF52:BK52" ca="1" si="44">AF49+AF51</f>
        <v>0</v>
      </c>
      <c r="AG52" s="300">
        <f t="shared" ca="1" si="44"/>
        <v>9439.1409091167861</v>
      </c>
      <c r="AH52" s="300">
        <f t="shared" ca="1" si="44"/>
        <v>95801.625733366483</v>
      </c>
      <c r="AI52" s="300">
        <f t="shared" ca="1" si="44"/>
        <v>577022.98113855498</v>
      </c>
      <c r="AJ52" s="300">
        <f t="shared" ca="1" si="44"/>
        <v>15544.942951040171</v>
      </c>
      <c r="AK52" s="300">
        <f t="shared" ca="1" si="44"/>
        <v>284297.38745314389</v>
      </c>
      <c r="AL52" s="300">
        <f t="shared" ca="1" si="44"/>
        <v>13967.387533021556</v>
      </c>
      <c r="AM52" s="300">
        <f t="shared" ca="1" si="44"/>
        <v>13967.387533021556</v>
      </c>
      <c r="AN52" s="300">
        <f t="shared" ca="1" si="44"/>
        <v>258787.42634836477</v>
      </c>
      <c r="AO52" s="300">
        <f t="shared" ca="1" si="44"/>
        <v>7520.2247034979637</v>
      </c>
      <c r="AP52" s="300">
        <f t="shared" ca="1" si="44"/>
        <v>7520.2247034979637</v>
      </c>
      <c r="AQ52" s="300">
        <f t="shared" ca="1" si="44"/>
        <v>258593.52304205278</v>
      </c>
      <c r="AR52" s="300">
        <f t="shared" ca="1" si="44"/>
        <v>7326.3213971858095</v>
      </c>
      <c r="AS52" s="300">
        <f t="shared" ca="1" si="44"/>
        <v>7326.3213971859359</v>
      </c>
      <c r="AT52" s="300">
        <f t="shared" ca="1" si="44"/>
        <v>258593.52304205272</v>
      </c>
      <c r="AU52" s="300">
        <f t="shared" ca="1" si="44"/>
        <v>7326.3213971858095</v>
      </c>
      <c r="AV52" s="300">
        <f t="shared" ca="1" si="44"/>
        <v>7472.8478251295764</v>
      </c>
      <c r="AW52" s="300">
        <f t="shared" ca="1" si="44"/>
        <v>262090.27882526099</v>
      </c>
      <c r="AX52" s="300">
        <f t="shared" ca="1" si="44"/>
        <v>7472.8478251294528</v>
      </c>
      <c r="AY52" s="300">
        <f t="shared" ca="1" si="44"/>
        <v>7472.8478251295764</v>
      </c>
      <c r="AZ52" s="300">
        <f t="shared" ca="1" si="44"/>
        <v>263765.39350289316</v>
      </c>
      <c r="BA52" s="300">
        <f t="shared" ca="1" si="44"/>
        <v>7472.8478251295764</v>
      </c>
      <c r="BB52" s="300">
        <f t="shared" ca="1" si="44"/>
        <v>7472.8478251295764</v>
      </c>
      <c r="BC52" s="300">
        <f t="shared" ca="1" si="44"/>
        <v>263765.39350289345</v>
      </c>
      <c r="BD52" s="300">
        <f t="shared" ca="1" si="44"/>
        <v>7472.8478251297001</v>
      </c>
      <c r="BE52" s="300">
        <f t="shared" ca="1" si="44"/>
        <v>7472.8478251294528</v>
      </c>
      <c r="BF52" s="300">
        <f t="shared" ca="1" si="44"/>
        <v>263765.39350289328</v>
      </c>
      <c r="BG52" s="300">
        <f t="shared" ca="1" si="44"/>
        <v>7472.8478251294528</v>
      </c>
      <c r="BH52" s="300">
        <f t="shared" ca="1" si="44"/>
        <v>7622.3047816322478</v>
      </c>
      <c r="BI52" s="300">
        <f t="shared" ca="1" si="44"/>
        <v>267332.0844017663</v>
      </c>
      <c r="BJ52" s="300">
        <f t="shared" ca="1" si="44"/>
        <v>7622.3047816322478</v>
      </c>
      <c r="BK52" s="300">
        <f t="shared" ca="1" si="44"/>
        <v>7622.3047816322478</v>
      </c>
      <c r="BL52" s="300">
        <f t="shared" ref="BL52:CQ52" ca="1" si="45">BL49+BL51</f>
        <v>269040.70137295179</v>
      </c>
      <c r="BM52" s="300">
        <f t="shared" ca="1" si="45"/>
        <v>7622.3047816321205</v>
      </c>
      <c r="BN52" s="300">
        <f t="shared" ca="1" si="45"/>
        <v>7622.3047816322478</v>
      </c>
      <c r="BO52" s="300">
        <f t="shared" ca="1" si="45"/>
        <v>269040.70137295144</v>
      </c>
      <c r="BP52" s="300">
        <f t="shared" ca="1" si="45"/>
        <v>7622.3047816322478</v>
      </c>
      <c r="BQ52" s="300">
        <f t="shared" ca="1" si="45"/>
        <v>7622.3047816322478</v>
      </c>
      <c r="BR52" s="300">
        <f t="shared" ca="1" si="45"/>
        <v>269040.70137295208</v>
      </c>
      <c r="BS52" s="300">
        <f t="shared" ca="1" si="45"/>
        <v>7622.3047816322478</v>
      </c>
      <c r="BT52" s="300">
        <f t="shared" ca="1" si="45"/>
        <v>7774.7508772647325</v>
      </c>
      <c r="BU52" s="300">
        <f t="shared" ca="1" si="45"/>
        <v>272678.7260898017</v>
      </c>
      <c r="BV52" s="300">
        <f t="shared" ca="1" si="45"/>
        <v>7774.7508772647325</v>
      </c>
      <c r="BW52" s="300">
        <f t="shared" ca="1" si="45"/>
        <v>7774.7508772647325</v>
      </c>
      <c r="BX52" s="300">
        <f t="shared" ca="1" si="45"/>
        <v>274421.51540041063</v>
      </c>
      <c r="BY52" s="300">
        <f t="shared" ca="1" si="45"/>
        <v>7774.7508772647325</v>
      </c>
      <c r="BZ52" s="300">
        <f t="shared" ca="1" si="45"/>
        <v>7774.7508772648553</v>
      </c>
      <c r="CA52" s="300">
        <f t="shared" ca="1" si="45"/>
        <v>274421.51540041127</v>
      </c>
      <c r="CB52" s="300">
        <f t="shared" ca="1" si="45"/>
        <v>7774.7508772647325</v>
      </c>
      <c r="CC52" s="300">
        <f t="shared" ca="1" si="45"/>
        <v>7774.7508772647325</v>
      </c>
      <c r="CD52" s="300">
        <f t="shared" ca="1" si="45"/>
        <v>274421.51540041063</v>
      </c>
      <c r="CE52" s="300">
        <f t="shared" ca="1" si="45"/>
        <v>7774.7508772647325</v>
      </c>
      <c r="CF52" s="300">
        <f t="shared" ca="1" si="45"/>
        <v>7930.2458948101548</v>
      </c>
      <c r="CG52" s="300">
        <f t="shared" ca="1" si="45"/>
        <v>278132.30061159813</v>
      </c>
      <c r="CH52" s="300">
        <f t="shared" ca="1" si="45"/>
        <v>7930.2458948101548</v>
      </c>
      <c r="CI52" s="300">
        <f t="shared" ca="1" si="45"/>
        <v>7930.2458948100311</v>
      </c>
      <c r="CJ52" s="300">
        <f t="shared" ca="1" si="45"/>
        <v>279909.94570842024</v>
      </c>
      <c r="CK52" s="300">
        <f t="shared" ca="1" si="45"/>
        <v>7930.2458948101548</v>
      </c>
      <c r="CL52" s="300">
        <f t="shared" ca="1" si="45"/>
        <v>7930.2458948100311</v>
      </c>
      <c r="CM52" s="300">
        <f t="shared" ca="1" si="45"/>
        <v>279909.9457084196</v>
      </c>
      <c r="CN52" s="300">
        <f t="shared" ca="1" si="45"/>
        <v>7930.2458948100311</v>
      </c>
      <c r="CO52" s="300">
        <f t="shared" ca="1" si="45"/>
        <v>7930.2458948101548</v>
      </c>
      <c r="CP52" s="300">
        <f t="shared" ca="1" si="45"/>
        <v>279909.94570841949</v>
      </c>
      <c r="CQ52" s="300">
        <f t="shared" ca="1" si="45"/>
        <v>7930.2458948101548</v>
      </c>
      <c r="CR52" s="300">
        <f t="shared" ref="CR52:DW52" ca="1" si="46">CR49+CR51</f>
        <v>8088.8508127062632</v>
      </c>
      <c r="CS52" s="300">
        <f t="shared" ca="1" si="46"/>
        <v>283694.94662383088</v>
      </c>
      <c r="CT52" s="300">
        <f t="shared" ca="1" si="46"/>
        <v>0</v>
      </c>
      <c r="CU52" s="300">
        <f t="shared" ca="1" si="46"/>
        <v>0</v>
      </c>
      <c r="CV52" s="300">
        <f t="shared" ca="1" si="46"/>
        <v>0</v>
      </c>
      <c r="CW52" s="300">
        <f t="shared" ca="1" si="46"/>
        <v>0</v>
      </c>
      <c r="CX52" s="300">
        <f t="shared" ca="1" si="46"/>
        <v>0</v>
      </c>
      <c r="CY52" s="300">
        <f t="shared" ca="1" si="46"/>
        <v>0</v>
      </c>
      <c r="CZ52" s="300">
        <f t="shared" ca="1" si="46"/>
        <v>0</v>
      </c>
      <c r="DA52" s="300">
        <f t="shared" ca="1" si="46"/>
        <v>0</v>
      </c>
      <c r="DB52" s="300">
        <f t="shared" ca="1" si="46"/>
        <v>0</v>
      </c>
      <c r="DC52" s="300">
        <f t="shared" ca="1" si="46"/>
        <v>0</v>
      </c>
      <c r="DD52" s="300">
        <f t="shared" ca="1" si="46"/>
        <v>0</v>
      </c>
      <c r="DE52" s="300">
        <f t="shared" ca="1" si="46"/>
        <v>0</v>
      </c>
      <c r="DF52" s="300">
        <f t="shared" ca="1" si="46"/>
        <v>0</v>
      </c>
      <c r="DG52" s="300">
        <f t="shared" ca="1" si="46"/>
        <v>0</v>
      </c>
      <c r="DH52" s="300">
        <f t="shared" ca="1" si="46"/>
        <v>0</v>
      </c>
      <c r="DI52" s="300">
        <f t="shared" ca="1" si="46"/>
        <v>0</v>
      </c>
      <c r="DJ52" s="300">
        <f t="shared" ca="1" si="46"/>
        <v>0</v>
      </c>
      <c r="DK52" s="300">
        <f t="shared" ca="1" si="46"/>
        <v>0</v>
      </c>
      <c r="DL52" s="300">
        <f t="shared" ca="1" si="46"/>
        <v>0</v>
      </c>
      <c r="DM52" s="300">
        <f t="shared" ca="1" si="46"/>
        <v>0</v>
      </c>
      <c r="DN52" s="300">
        <f t="shared" ca="1" si="46"/>
        <v>0</v>
      </c>
      <c r="DO52" s="300">
        <f t="shared" ca="1" si="46"/>
        <v>0</v>
      </c>
      <c r="DP52" s="300">
        <f t="shared" ca="1" si="46"/>
        <v>0</v>
      </c>
      <c r="DQ52" s="300">
        <f t="shared" ca="1" si="46"/>
        <v>0</v>
      </c>
      <c r="DR52" s="300">
        <f t="shared" ca="1" si="46"/>
        <v>0</v>
      </c>
      <c r="DS52" s="300">
        <f t="shared" ca="1" si="46"/>
        <v>0</v>
      </c>
      <c r="DT52" s="300">
        <f t="shared" ca="1" si="46"/>
        <v>0</v>
      </c>
      <c r="DU52" s="300">
        <f t="shared" ca="1" si="46"/>
        <v>0</v>
      </c>
      <c r="DV52" s="300">
        <f t="shared" ca="1" si="46"/>
        <v>0</v>
      </c>
      <c r="DW52" s="300">
        <f t="shared" ca="1" si="46"/>
        <v>0</v>
      </c>
      <c r="DX52" s="300">
        <f t="shared" ref="DX52:EX52" ca="1" si="47">DX49+DX51</f>
        <v>0</v>
      </c>
      <c r="DY52" s="300">
        <f t="shared" ca="1" si="47"/>
        <v>0</v>
      </c>
      <c r="DZ52" s="300">
        <f t="shared" ca="1" si="47"/>
        <v>0</v>
      </c>
      <c r="EA52" s="300">
        <f t="shared" ca="1" si="47"/>
        <v>0</v>
      </c>
      <c r="EB52" s="300">
        <f t="shared" ca="1" si="47"/>
        <v>0</v>
      </c>
      <c r="EC52" s="300">
        <f t="shared" ca="1" si="47"/>
        <v>0</v>
      </c>
      <c r="ED52" s="300">
        <f t="shared" ca="1" si="47"/>
        <v>0</v>
      </c>
      <c r="EE52" s="300">
        <f t="shared" ca="1" si="47"/>
        <v>0</v>
      </c>
      <c r="EF52" s="300">
        <f t="shared" ca="1" si="47"/>
        <v>0</v>
      </c>
      <c r="EG52" s="300">
        <f t="shared" ca="1" si="47"/>
        <v>0</v>
      </c>
      <c r="EH52" s="300">
        <f t="shared" ca="1" si="47"/>
        <v>0</v>
      </c>
      <c r="EI52" s="300">
        <f t="shared" ca="1" si="47"/>
        <v>0</v>
      </c>
      <c r="EJ52" s="300">
        <f t="shared" ca="1" si="47"/>
        <v>0</v>
      </c>
      <c r="EK52" s="300">
        <f t="shared" ca="1" si="47"/>
        <v>0</v>
      </c>
      <c r="EL52" s="300">
        <f t="shared" ca="1" si="47"/>
        <v>0</v>
      </c>
      <c r="EM52" s="300">
        <f t="shared" ca="1" si="47"/>
        <v>0</v>
      </c>
      <c r="EN52" s="300">
        <f t="shared" ca="1" si="47"/>
        <v>0</v>
      </c>
      <c r="EO52" s="300">
        <f t="shared" ca="1" si="47"/>
        <v>0</v>
      </c>
      <c r="EP52" s="300">
        <f t="shared" ca="1" si="47"/>
        <v>0</v>
      </c>
      <c r="EQ52" s="300">
        <f t="shared" ca="1" si="47"/>
        <v>0</v>
      </c>
      <c r="ER52" s="300">
        <f t="shared" ca="1" si="47"/>
        <v>0</v>
      </c>
      <c r="ES52" s="300">
        <f t="shared" ca="1" si="47"/>
        <v>0</v>
      </c>
      <c r="ET52" s="300">
        <f t="shared" ca="1" si="47"/>
        <v>0</v>
      </c>
      <c r="EU52" s="300">
        <f t="shared" ca="1" si="47"/>
        <v>0</v>
      </c>
      <c r="EV52" s="300">
        <f t="shared" ca="1" si="47"/>
        <v>0</v>
      </c>
      <c r="EW52" s="300">
        <f t="shared" ca="1" si="47"/>
        <v>0</v>
      </c>
      <c r="EX52" s="300">
        <f t="shared" ca="1" si="47"/>
        <v>0</v>
      </c>
      <c r="EY52" s="612"/>
      <c r="FB52" s="612"/>
    </row>
    <row r="53" spans="1:158" s="634" customFormat="1" ht="5.0999999999999996" hidden="1" customHeight="1" outlineLevel="2">
      <c r="A53" s="205"/>
      <c r="B53" s="201"/>
      <c r="C53" s="201"/>
      <c r="D53" s="201"/>
      <c r="E53" s="234"/>
      <c r="F53" s="201"/>
      <c r="G53" s="201"/>
      <c r="H53" s="201"/>
      <c r="I53" s="201"/>
      <c r="J53" s="201"/>
      <c r="K53" s="201"/>
      <c r="L53" s="201"/>
      <c r="M53" s="201"/>
      <c r="N53" s="201"/>
      <c r="O53" s="201"/>
      <c r="P53" s="201"/>
      <c r="Q53" s="201"/>
      <c r="R53" s="201"/>
      <c r="S53" s="201"/>
      <c r="T53" s="201"/>
      <c r="U53" s="201"/>
      <c r="V53" s="201"/>
      <c r="W53" s="201"/>
      <c r="X53" s="201"/>
      <c r="Y53" s="201"/>
      <c r="Z53" s="201"/>
      <c r="AA53" s="201"/>
      <c r="AB53" s="202"/>
      <c r="AC53" s="201"/>
      <c r="AD53" s="203"/>
      <c r="AE53" s="296"/>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301"/>
      <c r="BC53" s="301"/>
      <c r="BD53" s="301"/>
      <c r="BE53" s="301"/>
      <c r="BF53" s="301"/>
      <c r="BG53" s="301"/>
      <c r="BH53" s="301"/>
      <c r="BI53" s="301"/>
      <c r="BJ53" s="301"/>
      <c r="BK53" s="301"/>
      <c r="BL53" s="301"/>
      <c r="BM53" s="301"/>
      <c r="BN53" s="301"/>
      <c r="BO53" s="301"/>
      <c r="BP53" s="301"/>
      <c r="BQ53" s="301"/>
      <c r="BR53" s="301"/>
      <c r="BS53" s="301"/>
      <c r="BT53" s="301"/>
      <c r="BU53" s="301"/>
      <c r="BV53" s="301"/>
      <c r="BW53" s="301"/>
      <c r="BX53" s="301"/>
      <c r="BY53" s="301"/>
      <c r="BZ53" s="301"/>
      <c r="CA53" s="301"/>
      <c r="CB53" s="301"/>
      <c r="CC53" s="301"/>
      <c r="CD53" s="301"/>
      <c r="CE53" s="301"/>
      <c r="CF53" s="301"/>
      <c r="CG53" s="301"/>
      <c r="CH53" s="301"/>
      <c r="CI53" s="301"/>
      <c r="CJ53" s="301"/>
      <c r="CK53" s="301"/>
      <c r="CL53" s="301"/>
      <c r="CM53" s="301"/>
      <c r="CN53" s="301"/>
      <c r="CO53" s="301"/>
      <c r="CP53" s="301"/>
      <c r="CQ53" s="301"/>
      <c r="CR53" s="301"/>
      <c r="CS53" s="301"/>
      <c r="CT53" s="301"/>
      <c r="CU53" s="301"/>
      <c r="CV53" s="301"/>
      <c r="CW53" s="301"/>
      <c r="CX53" s="301"/>
      <c r="CY53" s="301"/>
      <c r="CZ53" s="301"/>
      <c r="DA53" s="301"/>
      <c r="DB53" s="301"/>
      <c r="DC53" s="301"/>
      <c r="DD53" s="301"/>
      <c r="DE53" s="301"/>
      <c r="DF53" s="301"/>
      <c r="DG53" s="301"/>
      <c r="DH53" s="301"/>
      <c r="DI53" s="301"/>
      <c r="DJ53" s="301"/>
      <c r="DK53" s="301"/>
      <c r="DL53" s="301"/>
      <c r="DM53" s="301"/>
      <c r="DN53" s="301"/>
      <c r="DO53" s="301"/>
      <c r="DP53" s="301"/>
      <c r="DQ53" s="301"/>
      <c r="DR53" s="301"/>
      <c r="DS53" s="301"/>
      <c r="DT53" s="301"/>
      <c r="DU53" s="301"/>
      <c r="DV53" s="301"/>
      <c r="DW53" s="301"/>
      <c r="DX53" s="301"/>
      <c r="DY53" s="301"/>
      <c r="DZ53" s="301"/>
      <c r="EA53" s="301"/>
      <c r="EB53" s="301"/>
      <c r="EC53" s="301"/>
      <c r="ED53" s="301"/>
      <c r="EE53" s="301"/>
      <c r="EF53" s="301"/>
      <c r="EG53" s="301"/>
      <c r="EH53" s="301"/>
      <c r="EI53" s="301"/>
      <c r="EJ53" s="301"/>
      <c r="EK53" s="301"/>
      <c r="EL53" s="301"/>
      <c r="EM53" s="301"/>
      <c r="EN53" s="301"/>
      <c r="EO53" s="301"/>
      <c r="EP53" s="301"/>
      <c r="EQ53" s="301"/>
      <c r="ER53" s="301"/>
      <c r="ES53" s="301"/>
      <c r="ET53" s="301"/>
      <c r="EU53" s="301"/>
      <c r="EV53" s="301"/>
      <c r="EW53" s="301"/>
      <c r="EX53" s="301"/>
      <c r="EY53" s="632"/>
      <c r="EZ53" s="201"/>
      <c r="FA53" s="201"/>
      <c r="FB53" s="633"/>
    </row>
    <row r="54" spans="1:158" hidden="1" outlineLevel="2">
      <c r="AE54" s="621"/>
      <c r="EY54" s="612"/>
      <c r="EZ54" s="86"/>
      <c r="FB54" s="612"/>
    </row>
    <row r="55" spans="1:158" outlineLevel="1">
      <c r="AE55" s="621"/>
      <c r="EY55" s="612"/>
      <c r="EZ55" s="86"/>
      <c r="FB55" s="612"/>
    </row>
    <row r="56" spans="1:158" outlineLevel="1" collapsed="1">
      <c r="A56" s="1031" t="str">
        <f>'Customer Charges'!A50</f>
        <v>Business Transformation</v>
      </c>
      <c r="B56" s="1032"/>
      <c r="C56" s="1033"/>
      <c r="D56" s="894">
        <f ca="1">IF(ABS(AD65-0)&gt;ErrTol,1,0)</f>
        <v>0</v>
      </c>
      <c r="E56" s="318"/>
      <c r="F56" s="318"/>
      <c r="G56" s="318"/>
      <c r="H56" s="318"/>
      <c r="I56" s="318"/>
      <c r="J56" s="318"/>
      <c r="K56" s="318"/>
      <c r="L56" s="318"/>
      <c r="M56" s="318"/>
      <c r="N56" s="318"/>
      <c r="O56" s="318"/>
      <c r="P56" s="318"/>
      <c r="Q56" s="318"/>
      <c r="R56" s="318"/>
      <c r="S56" s="318"/>
      <c r="T56" s="318"/>
      <c r="U56" s="318"/>
      <c r="V56" s="318"/>
      <c r="W56" s="318"/>
      <c r="X56" s="318"/>
      <c r="Y56" s="318"/>
      <c r="Z56" s="318"/>
      <c r="AA56" s="318"/>
      <c r="AB56" s="318"/>
      <c r="AC56" s="318"/>
      <c r="AD56" s="625" t="str">
        <f>'Customer Charges'!AD50</f>
        <v>3_ATP</v>
      </c>
      <c r="AE56" s="300">
        <f ca="1">AE65</f>
        <v>74884.617232825505</v>
      </c>
      <c r="EY56" s="612"/>
      <c r="EZ56" s="622"/>
      <c r="FB56" s="612"/>
    </row>
    <row r="57" spans="1:158" s="634" customFormat="1" ht="5.0999999999999996" hidden="1" customHeight="1" outlineLevel="2">
      <c r="A57" s="205"/>
      <c r="B57" s="201"/>
      <c r="C57" s="201"/>
      <c r="D57" s="201"/>
      <c r="E57" s="201"/>
      <c r="F57" s="201"/>
      <c r="G57" s="201"/>
      <c r="H57" s="201"/>
      <c r="I57" s="201"/>
      <c r="J57" s="201"/>
      <c r="K57" s="201"/>
      <c r="L57" s="201"/>
      <c r="M57" s="201"/>
      <c r="N57" s="201"/>
      <c r="O57" s="201"/>
      <c r="P57" s="201"/>
      <c r="Q57" s="201"/>
      <c r="R57" s="201"/>
      <c r="S57" s="201"/>
      <c r="T57" s="201"/>
      <c r="U57" s="201"/>
      <c r="V57" s="201"/>
      <c r="W57" s="201"/>
      <c r="X57" s="201"/>
      <c r="Y57" s="201"/>
      <c r="Z57" s="201"/>
      <c r="AA57" s="201"/>
      <c r="AB57" s="202"/>
      <c r="AC57" s="201"/>
      <c r="AD57" s="203"/>
      <c r="AE57" s="264"/>
      <c r="AF57" s="204"/>
      <c r="AG57" s="204"/>
      <c r="AH57" s="204"/>
      <c r="AI57" s="204"/>
      <c r="AJ57" s="204"/>
      <c r="AK57" s="204"/>
      <c r="AL57" s="204"/>
      <c r="AM57" s="204"/>
      <c r="AN57" s="204"/>
      <c r="AO57" s="204"/>
      <c r="AP57" s="204"/>
      <c r="AQ57" s="204"/>
      <c r="AR57" s="204"/>
      <c r="AS57" s="204"/>
      <c r="AT57" s="204"/>
      <c r="AU57" s="204"/>
      <c r="AV57" s="204"/>
      <c r="AW57" s="204"/>
      <c r="AX57" s="204"/>
      <c r="AY57" s="204"/>
      <c r="AZ57" s="204"/>
      <c r="BA57" s="204"/>
      <c r="BB57" s="204"/>
      <c r="BC57" s="204"/>
      <c r="BD57" s="204"/>
      <c r="BE57" s="204"/>
      <c r="BF57" s="204"/>
      <c r="BG57" s="204"/>
      <c r="BH57" s="204"/>
      <c r="BI57" s="204"/>
      <c r="BJ57" s="204"/>
      <c r="BK57" s="204"/>
      <c r="BL57" s="204"/>
      <c r="BM57" s="204"/>
      <c r="BN57" s="204"/>
      <c r="BO57" s="204"/>
      <c r="BP57" s="204"/>
      <c r="BQ57" s="204"/>
      <c r="BR57" s="204"/>
      <c r="BS57" s="204"/>
      <c r="BT57" s="204"/>
      <c r="BU57" s="204"/>
      <c r="BV57" s="204"/>
      <c r="BW57" s="204"/>
      <c r="BX57" s="204"/>
      <c r="BY57" s="204"/>
      <c r="BZ57" s="204"/>
      <c r="CA57" s="204"/>
      <c r="CB57" s="204"/>
      <c r="CC57" s="204"/>
      <c r="CD57" s="204"/>
      <c r="CE57" s="204"/>
      <c r="CF57" s="204"/>
      <c r="CG57" s="204"/>
      <c r="CH57" s="204"/>
      <c r="CI57" s="204"/>
      <c r="CJ57" s="204"/>
      <c r="CK57" s="204"/>
      <c r="CL57" s="204"/>
      <c r="CM57" s="204"/>
      <c r="CN57" s="204"/>
      <c r="CO57" s="204"/>
      <c r="CP57" s="204"/>
      <c r="CQ57" s="204"/>
      <c r="CR57" s="204"/>
      <c r="CS57" s="204"/>
      <c r="CT57" s="204"/>
      <c r="CU57" s="204"/>
      <c r="CV57" s="204"/>
      <c r="CW57" s="204"/>
      <c r="CX57" s="204"/>
      <c r="CY57" s="204"/>
      <c r="CZ57" s="204"/>
      <c r="DA57" s="204"/>
      <c r="DB57" s="204"/>
      <c r="DC57" s="204"/>
      <c r="DD57" s="204"/>
      <c r="DE57" s="204"/>
      <c r="DF57" s="204"/>
      <c r="DG57" s="204"/>
      <c r="DH57" s="204"/>
      <c r="DI57" s="204"/>
      <c r="DJ57" s="204"/>
      <c r="DK57" s="204"/>
      <c r="DL57" s="204"/>
      <c r="DM57" s="204"/>
      <c r="DN57" s="204"/>
      <c r="DO57" s="204"/>
      <c r="DP57" s="204"/>
      <c r="DQ57" s="204"/>
      <c r="DR57" s="204"/>
      <c r="DS57" s="204"/>
      <c r="DT57" s="204"/>
      <c r="DU57" s="204"/>
      <c r="DV57" s="204"/>
      <c r="DW57" s="204"/>
      <c r="DX57" s="204"/>
      <c r="DY57" s="204"/>
      <c r="DZ57" s="204"/>
      <c r="EA57" s="204"/>
      <c r="EB57" s="204"/>
      <c r="EC57" s="204"/>
      <c r="ED57" s="204"/>
      <c r="EE57" s="204"/>
      <c r="EF57" s="204"/>
      <c r="EG57" s="204"/>
      <c r="EH57" s="204"/>
      <c r="EI57" s="204"/>
      <c r="EJ57" s="204"/>
      <c r="EK57" s="204"/>
      <c r="EL57" s="204"/>
      <c r="EM57" s="204"/>
      <c r="EN57" s="204"/>
      <c r="EO57" s="204"/>
      <c r="EP57" s="204"/>
      <c r="EQ57" s="204"/>
      <c r="ER57" s="204"/>
      <c r="ES57" s="204"/>
      <c r="ET57" s="204"/>
      <c r="EU57" s="204"/>
      <c r="EV57" s="204"/>
      <c r="EW57" s="204"/>
      <c r="EX57" s="204"/>
      <c r="EY57" s="632"/>
      <c r="EZ57" s="201"/>
      <c r="FA57" s="201"/>
      <c r="FB57" s="633"/>
    </row>
    <row r="58" spans="1:158" ht="12.75" hidden="1" customHeight="1" outlineLevel="2">
      <c r="A58" s="1029">
        <f>'Customer Charges'!A52</f>
        <v>4</v>
      </c>
      <c r="B58" s="924"/>
      <c r="C58" s="86"/>
      <c r="D58" s="847" t="s">
        <v>196</v>
      </c>
      <c r="AD58" s="896" t="str">
        <f>'Customer Charges'!AD52</f>
        <v>Transf</v>
      </c>
      <c r="AE58" s="304">
        <f>SUM(AF58:EY58)</f>
        <v>8</v>
      </c>
      <c r="AF58" s="297">
        <f>'Customer Charges'!AF52</f>
        <v>0</v>
      </c>
      <c r="AG58" s="298">
        <f>'Customer Charges'!AG52</f>
        <v>0</v>
      </c>
      <c r="AH58" s="298">
        <f>'Customer Charges'!AH52</f>
        <v>0</v>
      </c>
      <c r="AI58" s="298">
        <f>'Customer Charges'!AI52</f>
        <v>0</v>
      </c>
      <c r="AJ58" s="298">
        <f>'Customer Charges'!AJ52</f>
        <v>1</v>
      </c>
      <c r="AK58" s="298">
        <f>'Customer Charges'!AK52</f>
        <v>1</v>
      </c>
      <c r="AL58" s="298">
        <f>'Customer Charges'!AL52</f>
        <v>1</v>
      </c>
      <c r="AM58" s="298">
        <f>'Customer Charges'!AM52</f>
        <v>1</v>
      </c>
      <c r="AN58" s="298">
        <f>'Customer Charges'!AN52</f>
        <v>1</v>
      </c>
      <c r="AO58" s="298">
        <f>'Customer Charges'!AO52</f>
        <v>1</v>
      </c>
      <c r="AP58" s="298">
        <f>'Customer Charges'!AP52</f>
        <v>1</v>
      </c>
      <c r="AQ58" s="298">
        <f>'Customer Charges'!AQ52</f>
        <v>1</v>
      </c>
      <c r="AR58" s="298">
        <f>'Customer Charges'!AR52</f>
        <v>0</v>
      </c>
      <c r="AS58" s="298">
        <f>'Customer Charges'!AS52</f>
        <v>0</v>
      </c>
      <c r="AT58" s="298">
        <f>'Customer Charges'!AT52</f>
        <v>0</v>
      </c>
      <c r="AU58" s="298">
        <f>'Customer Charges'!AU52</f>
        <v>0</v>
      </c>
      <c r="AV58" s="298">
        <f>'Customer Charges'!AV52</f>
        <v>0</v>
      </c>
      <c r="AW58" s="298">
        <f>'Customer Charges'!AW52</f>
        <v>0</v>
      </c>
      <c r="AX58" s="298">
        <f>'Customer Charges'!AX52</f>
        <v>0</v>
      </c>
      <c r="AY58" s="298">
        <f>'Customer Charges'!AY52</f>
        <v>0</v>
      </c>
      <c r="AZ58" s="298">
        <f>'Customer Charges'!AZ52</f>
        <v>0</v>
      </c>
      <c r="BA58" s="298">
        <f>'Customer Charges'!BA52</f>
        <v>0</v>
      </c>
      <c r="BB58" s="298">
        <f>'Customer Charges'!BB52</f>
        <v>0</v>
      </c>
      <c r="BC58" s="298">
        <f>'Customer Charges'!BC52</f>
        <v>0</v>
      </c>
      <c r="BD58" s="298">
        <f>'Customer Charges'!BD52</f>
        <v>0</v>
      </c>
      <c r="BE58" s="298">
        <f>'Customer Charges'!BE52</f>
        <v>0</v>
      </c>
      <c r="BF58" s="298">
        <f>'Customer Charges'!BF52</f>
        <v>0</v>
      </c>
      <c r="BG58" s="298">
        <f>'Customer Charges'!BG52</f>
        <v>0</v>
      </c>
      <c r="BH58" s="298">
        <f>'Customer Charges'!BH52</f>
        <v>0</v>
      </c>
      <c r="BI58" s="298">
        <f>'Customer Charges'!BI52</f>
        <v>0</v>
      </c>
      <c r="BJ58" s="298">
        <f>'Customer Charges'!BJ52</f>
        <v>0</v>
      </c>
      <c r="BK58" s="298">
        <f>'Customer Charges'!BK52</f>
        <v>0</v>
      </c>
      <c r="BL58" s="298">
        <f>'Customer Charges'!BL52</f>
        <v>0</v>
      </c>
      <c r="BM58" s="298">
        <f>'Customer Charges'!BM52</f>
        <v>0</v>
      </c>
      <c r="BN58" s="298">
        <f>'Customer Charges'!BN52</f>
        <v>0</v>
      </c>
      <c r="BO58" s="298">
        <f>'Customer Charges'!BO52</f>
        <v>0</v>
      </c>
      <c r="BP58" s="298">
        <f>'Customer Charges'!BP52</f>
        <v>0</v>
      </c>
      <c r="BQ58" s="298">
        <f>'Customer Charges'!BQ52</f>
        <v>0</v>
      </c>
      <c r="BR58" s="298">
        <f>'Customer Charges'!BR52</f>
        <v>0</v>
      </c>
      <c r="BS58" s="298">
        <f>'Customer Charges'!BS52</f>
        <v>0</v>
      </c>
      <c r="BT58" s="298">
        <f>'Customer Charges'!BT52</f>
        <v>0</v>
      </c>
      <c r="BU58" s="298">
        <f>'Customer Charges'!BU52</f>
        <v>0</v>
      </c>
      <c r="BV58" s="298">
        <f>'Customer Charges'!BV52</f>
        <v>0</v>
      </c>
      <c r="BW58" s="298">
        <f>'Customer Charges'!BW52</f>
        <v>0</v>
      </c>
      <c r="BX58" s="298">
        <f>'Customer Charges'!BX52</f>
        <v>0</v>
      </c>
      <c r="BY58" s="298">
        <f>'Customer Charges'!BY52</f>
        <v>0</v>
      </c>
      <c r="BZ58" s="298">
        <f>'Customer Charges'!BZ52</f>
        <v>0</v>
      </c>
      <c r="CA58" s="298">
        <f>'Customer Charges'!CA52</f>
        <v>0</v>
      </c>
      <c r="CB58" s="298">
        <f>'Customer Charges'!CB52</f>
        <v>0</v>
      </c>
      <c r="CC58" s="298">
        <f>'Customer Charges'!CC52</f>
        <v>0</v>
      </c>
      <c r="CD58" s="298">
        <f>'Customer Charges'!CD52</f>
        <v>0</v>
      </c>
      <c r="CE58" s="298">
        <f>'Customer Charges'!CE52</f>
        <v>0</v>
      </c>
      <c r="CF58" s="298">
        <f>'Customer Charges'!CF52</f>
        <v>0</v>
      </c>
      <c r="CG58" s="298">
        <f>'Customer Charges'!CG52</f>
        <v>0</v>
      </c>
      <c r="CH58" s="298">
        <f>'Customer Charges'!CH52</f>
        <v>0</v>
      </c>
      <c r="CI58" s="298">
        <f>'Customer Charges'!CI52</f>
        <v>0</v>
      </c>
      <c r="CJ58" s="298">
        <f>'Customer Charges'!CJ52</f>
        <v>0</v>
      </c>
      <c r="CK58" s="298">
        <f>'Customer Charges'!CK52</f>
        <v>0</v>
      </c>
      <c r="CL58" s="298">
        <f>'Customer Charges'!CL52</f>
        <v>0</v>
      </c>
      <c r="CM58" s="298">
        <f>'Customer Charges'!CM52</f>
        <v>0</v>
      </c>
      <c r="CN58" s="298">
        <f>'Customer Charges'!CN52</f>
        <v>0</v>
      </c>
      <c r="CO58" s="298">
        <f>'Customer Charges'!CO52</f>
        <v>0</v>
      </c>
      <c r="CP58" s="298">
        <f>'Customer Charges'!CP52</f>
        <v>0</v>
      </c>
      <c r="CQ58" s="298">
        <f>'Customer Charges'!CQ52</f>
        <v>0</v>
      </c>
      <c r="CR58" s="298">
        <f>'Customer Charges'!CR52</f>
        <v>0</v>
      </c>
      <c r="CS58" s="298">
        <f>'Customer Charges'!CS52</f>
        <v>0</v>
      </c>
      <c r="CT58" s="298">
        <f>'Customer Charges'!CT52</f>
        <v>0</v>
      </c>
      <c r="CU58" s="298">
        <f>'Customer Charges'!CU52</f>
        <v>0</v>
      </c>
      <c r="CV58" s="298">
        <f>'Customer Charges'!CV52</f>
        <v>0</v>
      </c>
      <c r="CW58" s="298">
        <f>'Customer Charges'!CW52</f>
        <v>0</v>
      </c>
      <c r="CX58" s="298">
        <f>'Customer Charges'!CX52</f>
        <v>0</v>
      </c>
      <c r="CY58" s="298">
        <f>'Customer Charges'!CY52</f>
        <v>0</v>
      </c>
      <c r="CZ58" s="298">
        <f>'Customer Charges'!CZ52</f>
        <v>0</v>
      </c>
      <c r="DA58" s="298">
        <f>'Customer Charges'!DA52</f>
        <v>0</v>
      </c>
      <c r="DB58" s="298">
        <f>'Customer Charges'!DB52</f>
        <v>0</v>
      </c>
      <c r="DC58" s="298">
        <f>'Customer Charges'!DC52</f>
        <v>0</v>
      </c>
      <c r="DD58" s="298">
        <f>'Customer Charges'!DD52</f>
        <v>0</v>
      </c>
      <c r="DE58" s="298">
        <f>'Customer Charges'!DE52</f>
        <v>0</v>
      </c>
      <c r="DF58" s="298">
        <f>'Customer Charges'!DF52</f>
        <v>0</v>
      </c>
      <c r="DG58" s="298">
        <f>'Customer Charges'!DG52</f>
        <v>0</v>
      </c>
      <c r="DH58" s="298">
        <f>'Customer Charges'!DH52</f>
        <v>0</v>
      </c>
      <c r="DI58" s="298">
        <f>'Customer Charges'!DI52</f>
        <v>0</v>
      </c>
      <c r="DJ58" s="298">
        <f>'Customer Charges'!DJ52</f>
        <v>0</v>
      </c>
      <c r="DK58" s="298">
        <f>'Customer Charges'!DK52</f>
        <v>0</v>
      </c>
      <c r="DL58" s="298">
        <f>'Customer Charges'!DL52</f>
        <v>0</v>
      </c>
      <c r="DM58" s="298">
        <f>'Customer Charges'!DM52</f>
        <v>0</v>
      </c>
      <c r="DN58" s="298">
        <f>'Customer Charges'!DN52</f>
        <v>0</v>
      </c>
      <c r="DO58" s="298">
        <f>'Customer Charges'!DO52</f>
        <v>0</v>
      </c>
      <c r="DP58" s="298">
        <f>'Customer Charges'!DP52</f>
        <v>0</v>
      </c>
      <c r="DQ58" s="298">
        <f>'Customer Charges'!DQ52</f>
        <v>0</v>
      </c>
      <c r="DR58" s="298">
        <f>'Customer Charges'!DR52</f>
        <v>0</v>
      </c>
      <c r="DS58" s="298">
        <f>'Customer Charges'!DS52</f>
        <v>0</v>
      </c>
      <c r="DT58" s="298">
        <f>'Customer Charges'!DT52</f>
        <v>0</v>
      </c>
      <c r="DU58" s="298">
        <f>'Customer Charges'!DU52</f>
        <v>0</v>
      </c>
      <c r="DV58" s="298">
        <f>'Customer Charges'!DV52</f>
        <v>0</v>
      </c>
      <c r="DW58" s="298">
        <f>'Customer Charges'!DW52</f>
        <v>0</v>
      </c>
      <c r="DX58" s="298">
        <f>'Customer Charges'!DX52</f>
        <v>0</v>
      </c>
      <c r="DY58" s="298">
        <f>'Customer Charges'!DY52</f>
        <v>0</v>
      </c>
      <c r="DZ58" s="298">
        <f>'Customer Charges'!DZ52</f>
        <v>0</v>
      </c>
      <c r="EA58" s="298">
        <f>'Customer Charges'!EA52</f>
        <v>0</v>
      </c>
      <c r="EB58" s="298">
        <f>'Customer Charges'!EB52</f>
        <v>0</v>
      </c>
      <c r="EC58" s="298">
        <f>'Customer Charges'!EC52</f>
        <v>0</v>
      </c>
      <c r="ED58" s="298">
        <f>'Customer Charges'!ED52</f>
        <v>0</v>
      </c>
      <c r="EE58" s="298">
        <f>'Customer Charges'!EE52</f>
        <v>0</v>
      </c>
      <c r="EF58" s="298">
        <f>'Customer Charges'!EF52</f>
        <v>0</v>
      </c>
      <c r="EG58" s="298">
        <f>'Customer Charges'!EG52</f>
        <v>0</v>
      </c>
      <c r="EH58" s="298">
        <f>'Customer Charges'!EH52</f>
        <v>0</v>
      </c>
      <c r="EI58" s="298">
        <f>'Customer Charges'!EI52</f>
        <v>0</v>
      </c>
      <c r="EJ58" s="298">
        <f>'Customer Charges'!EJ52</f>
        <v>0</v>
      </c>
      <c r="EK58" s="298">
        <f>'Customer Charges'!EK52</f>
        <v>0</v>
      </c>
      <c r="EL58" s="298">
        <f>'Customer Charges'!EL52</f>
        <v>0</v>
      </c>
      <c r="EM58" s="298">
        <f>'Customer Charges'!EM52</f>
        <v>0</v>
      </c>
      <c r="EN58" s="298">
        <f>'Customer Charges'!EN52</f>
        <v>0</v>
      </c>
      <c r="EO58" s="298">
        <f>'Customer Charges'!EO52</f>
        <v>0</v>
      </c>
      <c r="EP58" s="298">
        <f>'Customer Charges'!EP52</f>
        <v>0</v>
      </c>
      <c r="EQ58" s="298">
        <f>'Customer Charges'!EQ52</f>
        <v>0</v>
      </c>
      <c r="ER58" s="298">
        <f>'Customer Charges'!ER52</f>
        <v>0</v>
      </c>
      <c r="ES58" s="298">
        <f>'Customer Charges'!ES52</f>
        <v>0</v>
      </c>
      <c r="ET58" s="298">
        <f>'Customer Charges'!ET52</f>
        <v>0</v>
      </c>
      <c r="EU58" s="298">
        <f>'Customer Charges'!EU52</f>
        <v>0</v>
      </c>
      <c r="EV58" s="298">
        <f>'Customer Charges'!EV52</f>
        <v>0</v>
      </c>
      <c r="EW58" s="298">
        <f>'Customer Charges'!EW52</f>
        <v>0</v>
      </c>
      <c r="EX58" s="298">
        <f>'Customer Charges'!EX52</f>
        <v>0</v>
      </c>
      <c r="EY58" s="612"/>
      <c r="EZ58" s="86"/>
      <c r="FB58" s="612"/>
    </row>
    <row r="59" spans="1:158" ht="12.75" hidden="1" customHeight="1" outlineLevel="2">
      <c r="A59" s="1030"/>
      <c r="B59" s="925"/>
      <c r="C59" s="86"/>
      <c r="D59" s="654" t="s">
        <v>2331</v>
      </c>
      <c r="AD59" s="897">
        <f ca="1">IF(CostTotal=0,0,AE59/CostTotal)</f>
        <v>9.7375029689315152E-3</v>
      </c>
      <c r="AE59" s="304">
        <f ca="1">SUM(AF59:EY59)</f>
        <v>278730</v>
      </c>
      <c r="AF59" s="898">
        <f>SUMIF(Conversion!$V$14:$V$114,$AD56,Conversion!AF$14:AF$114)</f>
        <v>32450</v>
      </c>
      <c r="AG59" s="873">
        <f ca="1">SUMIF(Conversion!$V$14:$V$114,$AD56,Conversion!AG$14:AG$114)</f>
        <v>44390</v>
      </c>
      <c r="AH59" s="873">
        <f ca="1">SUMIF(Conversion!$V$14:$V$114,$AD56,Conversion!AH$14:AH$114)</f>
        <v>36430</v>
      </c>
      <c r="AI59" s="873">
        <f ca="1">SUMIF(Conversion!$V$14:$V$114,$AD56,Conversion!AI$14:AI$114)</f>
        <v>30460</v>
      </c>
      <c r="AJ59" s="873">
        <f ca="1">SUMIF(Conversion!$V$14:$V$114,$AD56,Conversion!AJ$14:AJ$114)</f>
        <v>22500</v>
      </c>
      <c r="AK59" s="873">
        <f ca="1">SUMIF(Conversion!$V$14:$V$114,$AD56,Conversion!AK$14:AK$114)</f>
        <v>22500</v>
      </c>
      <c r="AL59" s="873">
        <f ca="1">SUMIF(Conversion!$V$14:$V$114,$AD56,Conversion!AL$14:AL$114)</f>
        <v>45000</v>
      </c>
      <c r="AM59" s="873">
        <f ca="1">SUMIF(Conversion!$V$14:$V$114,$AD56,Conversion!AM$14:AM$114)</f>
        <v>45000</v>
      </c>
      <c r="AN59" s="873">
        <f ca="1">SUMIF(Conversion!$V$14:$V$114,$AD56,Conversion!AN$14:AN$114)</f>
        <v>0</v>
      </c>
      <c r="AO59" s="873">
        <f ca="1">SUMIF(Conversion!$V$14:$V$114,$AD56,Conversion!AO$14:AO$114)</f>
        <v>0</v>
      </c>
      <c r="AP59" s="873">
        <f ca="1">SUMIF(Conversion!$V$14:$V$114,$AD56,Conversion!AP$14:AP$114)</f>
        <v>0</v>
      </c>
      <c r="AQ59" s="873">
        <f ca="1">SUMIF(Conversion!$V$14:$V$114,$AD56,Conversion!AQ$14:AQ$114)</f>
        <v>0</v>
      </c>
      <c r="AR59" s="873">
        <f ca="1">SUMIF(Conversion!$V$14:$V$114,$AD56,Conversion!AR$14:AR$114)</f>
        <v>0</v>
      </c>
      <c r="AS59" s="873">
        <f ca="1">SUMIF(Conversion!$V$14:$V$114,$AD56,Conversion!AS$14:AS$114)</f>
        <v>0</v>
      </c>
      <c r="AT59" s="873">
        <f ca="1">SUMIF(Conversion!$V$14:$V$114,$AD56,Conversion!AT$14:AT$114)</f>
        <v>0</v>
      </c>
      <c r="AU59" s="873">
        <f ca="1">SUMIF(Conversion!$V$14:$V$114,$AD56,Conversion!AU$14:AU$114)</f>
        <v>0</v>
      </c>
      <c r="AV59" s="873">
        <f ca="1">SUMIF(Conversion!$V$14:$V$114,$AD56,Conversion!AV$14:AV$114)</f>
        <v>0</v>
      </c>
      <c r="AW59" s="873">
        <f ca="1">SUMIF(Conversion!$V$14:$V$114,$AD56,Conversion!AW$14:AW$114)</f>
        <v>0</v>
      </c>
      <c r="AX59" s="873">
        <f ca="1">SUMIF(Conversion!$V$14:$V$114,$AD56,Conversion!AX$14:AX$114)</f>
        <v>0</v>
      </c>
      <c r="AY59" s="873">
        <f ca="1">SUMIF(Conversion!$V$14:$V$114,$AD56,Conversion!AY$14:AY$114)</f>
        <v>0</v>
      </c>
      <c r="AZ59" s="873">
        <f ca="1">SUMIF(Conversion!$V$14:$V$114,$AD56,Conversion!AZ$14:AZ$114)</f>
        <v>0</v>
      </c>
      <c r="BA59" s="873">
        <f ca="1">SUMIF(Conversion!$V$14:$V$114,$AD56,Conversion!BA$14:BA$114)</f>
        <v>0</v>
      </c>
      <c r="BB59" s="873">
        <f ca="1">SUMIF(Conversion!$V$14:$V$114,$AD56,Conversion!BB$14:BB$114)</f>
        <v>0</v>
      </c>
      <c r="BC59" s="873">
        <f ca="1">SUMIF(Conversion!$V$14:$V$114,$AD56,Conversion!BC$14:BC$114)</f>
        <v>0</v>
      </c>
      <c r="BD59" s="873">
        <f ca="1">SUMIF(Conversion!$V$14:$V$114,$AD56,Conversion!BD$14:BD$114)</f>
        <v>0</v>
      </c>
      <c r="BE59" s="873">
        <f ca="1">SUMIF(Conversion!$V$14:$V$114,$AD56,Conversion!BE$14:BE$114)</f>
        <v>0</v>
      </c>
      <c r="BF59" s="873">
        <f ca="1">SUMIF(Conversion!$V$14:$V$114,$AD56,Conversion!BF$14:BF$114)</f>
        <v>0</v>
      </c>
      <c r="BG59" s="873">
        <f ca="1">SUMIF(Conversion!$V$14:$V$114,$AD56,Conversion!BG$14:BG$114)</f>
        <v>0</v>
      </c>
      <c r="BH59" s="873">
        <f ca="1">SUMIF(Conversion!$V$14:$V$114,$AD56,Conversion!BH$14:BH$114)</f>
        <v>0</v>
      </c>
      <c r="BI59" s="873">
        <f ca="1">SUMIF(Conversion!$V$14:$V$114,$AD56,Conversion!BI$14:BI$114)</f>
        <v>0</v>
      </c>
      <c r="BJ59" s="873">
        <f ca="1">SUMIF(Conversion!$V$14:$V$114,$AD56,Conversion!BJ$14:BJ$114)</f>
        <v>0</v>
      </c>
      <c r="BK59" s="873">
        <f ca="1">SUMIF(Conversion!$V$14:$V$114,$AD56,Conversion!BK$14:BK$114)</f>
        <v>0</v>
      </c>
      <c r="BL59" s="873">
        <f ca="1">SUMIF(Conversion!$V$14:$V$114,$AD56,Conversion!BL$14:BL$114)</f>
        <v>0</v>
      </c>
      <c r="BM59" s="873">
        <f ca="1">SUMIF(Conversion!$V$14:$V$114,$AD56,Conversion!BM$14:BM$114)</f>
        <v>0</v>
      </c>
      <c r="BN59" s="873">
        <f ca="1">SUMIF(Conversion!$V$14:$V$114,$AD56,Conversion!BN$14:BN$114)</f>
        <v>0</v>
      </c>
      <c r="BO59" s="873">
        <f ca="1">SUMIF(Conversion!$V$14:$V$114,$AD56,Conversion!BO$14:BO$114)</f>
        <v>0</v>
      </c>
      <c r="BP59" s="873">
        <f ca="1">SUMIF(Conversion!$V$14:$V$114,$AD56,Conversion!BP$14:BP$114)</f>
        <v>0</v>
      </c>
      <c r="BQ59" s="873">
        <f ca="1">SUMIF(Conversion!$V$14:$V$114,$AD56,Conversion!BQ$14:BQ$114)</f>
        <v>0</v>
      </c>
      <c r="BR59" s="873">
        <f ca="1">SUMIF(Conversion!$V$14:$V$114,$AD56,Conversion!BR$14:BR$114)</f>
        <v>0</v>
      </c>
      <c r="BS59" s="873">
        <f ca="1">SUMIF(Conversion!$V$14:$V$114,$AD56,Conversion!BS$14:BS$114)</f>
        <v>0</v>
      </c>
      <c r="BT59" s="873">
        <f ca="1">SUMIF(Conversion!$V$14:$V$114,$AD56,Conversion!BT$14:BT$114)</f>
        <v>0</v>
      </c>
      <c r="BU59" s="873">
        <f ca="1">SUMIF(Conversion!$V$14:$V$114,$AD56,Conversion!BU$14:BU$114)</f>
        <v>0</v>
      </c>
      <c r="BV59" s="873">
        <f ca="1">SUMIF(Conversion!$V$14:$V$114,$AD56,Conversion!BV$14:BV$114)</f>
        <v>0</v>
      </c>
      <c r="BW59" s="873">
        <f ca="1">SUMIF(Conversion!$V$14:$V$114,$AD56,Conversion!BW$14:BW$114)</f>
        <v>0</v>
      </c>
      <c r="BX59" s="873">
        <f ca="1">SUMIF(Conversion!$V$14:$V$114,$AD56,Conversion!BX$14:BX$114)</f>
        <v>0</v>
      </c>
      <c r="BY59" s="873">
        <f ca="1">SUMIF(Conversion!$V$14:$V$114,$AD56,Conversion!BY$14:BY$114)</f>
        <v>0</v>
      </c>
      <c r="BZ59" s="873">
        <f ca="1">SUMIF(Conversion!$V$14:$V$114,$AD56,Conversion!BZ$14:BZ$114)</f>
        <v>0</v>
      </c>
      <c r="CA59" s="873">
        <f ca="1">SUMIF(Conversion!$V$14:$V$114,$AD56,Conversion!CA$14:CA$114)</f>
        <v>0</v>
      </c>
      <c r="CB59" s="873">
        <f ca="1">SUMIF(Conversion!$V$14:$V$114,$AD56,Conversion!CB$14:CB$114)</f>
        <v>0</v>
      </c>
      <c r="CC59" s="873">
        <f ca="1">SUMIF(Conversion!$V$14:$V$114,$AD56,Conversion!CC$14:CC$114)</f>
        <v>0</v>
      </c>
      <c r="CD59" s="873">
        <f ca="1">SUMIF(Conversion!$V$14:$V$114,$AD56,Conversion!CD$14:CD$114)</f>
        <v>0</v>
      </c>
      <c r="CE59" s="873">
        <f ca="1">SUMIF(Conversion!$V$14:$V$114,$AD56,Conversion!CE$14:CE$114)</f>
        <v>0</v>
      </c>
      <c r="CF59" s="873">
        <f ca="1">SUMIF(Conversion!$V$14:$V$114,$AD56,Conversion!CF$14:CF$114)</f>
        <v>0</v>
      </c>
      <c r="CG59" s="873">
        <f ca="1">SUMIF(Conversion!$V$14:$V$114,$AD56,Conversion!CG$14:CG$114)</f>
        <v>0</v>
      </c>
      <c r="CH59" s="873">
        <f ca="1">SUMIF(Conversion!$V$14:$V$114,$AD56,Conversion!CH$14:CH$114)</f>
        <v>0</v>
      </c>
      <c r="CI59" s="873">
        <f ca="1">SUMIF(Conversion!$V$14:$V$114,$AD56,Conversion!CI$14:CI$114)</f>
        <v>0</v>
      </c>
      <c r="CJ59" s="873">
        <f ca="1">SUMIF(Conversion!$V$14:$V$114,$AD56,Conversion!CJ$14:CJ$114)</f>
        <v>0</v>
      </c>
      <c r="CK59" s="873">
        <f ca="1">SUMIF(Conversion!$V$14:$V$114,$AD56,Conversion!CK$14:CK$114)</f>
        <v>0</v>
      </c>
      <c r="CL59" s="873">
        <f ca="1">SUMIF(Conversion!$V$14:$V$114,$AD56,Conversion!CL$14:CL$114)</f>
        <v>0</v>
      </c>
      <c r="CM59" s="873">
        <f ca="1">SUMIF(Conversion!$V$14:$V$114,$AD56,Conversion!CM$14:CM$114)</f>
        <v>0</v>
      </c>
      <c r="CN59" s="873">
        <f ca="1">SUMIF(Conversion!$V$14:$V$114,$AD56,Conversion!CN$14:CN$114)</f>
        <v>0</v>
      </c>
      <c r="CO59" s="873">
        <f ca="1">SUMIF(Conversion!$V$14:$V$114,$AD56,Conversion!CO$14:CO$114)</f>
        <v>0</v>
      </c>
      <c r="CP59" s="873">
        <f ca="1">SUMIF(Conversion!$V$14:$V$114,$AD56,Conversion!CP$14:CP$114)</f>
        <v>0</v>
      </c>
      <c r="CQ59" s="873">
        <f ca="1">SUMIF(Conversion!$V$14:$V$114,$AD56,Conversion!CQ$14:CQ$114)</f>
        <v>0</v>
      </c>
      <c r="CR59" s="873">
        <f ca="1">SUMIF(Conversion!$V$14:$V$114,$AD56,Conversion!CR$14:CR$114)</f>
        <v>0</v>
      </c>
      <c r="CS59" s="873">
        <f ca="1">SUMIF(Conversion!$V$14:$V$114,$AD56,Conversion!CS$14:CS$114)</f>
        <v>0</v>
      </c>
      <c r="CT59" s="873">
        <f ca="1">SUMIF(Conversion!$V$14:$V$114,$AD56,Conversion!CT$14:CT$114)</f>
        <v>0</v>
      </c>
      <c r="CU59" s="873">
        <f ca="1">SUMIF(Conversion!$V$14:$V$114,$AD56,Conversion!CU$14:CU$114)</f>
        <v>0</v>
      </c>
      <c r="CV59" s="873">
        <f ca="1">SUMIF(Conversion!$V$14:$V$114,$AD56,Conversion!CV$14:CV$114)</f>
        <v>0</v>
      </c>
      <c r="CW59" s="873">
        <f ca="1">SUMIF(Conversion!$V$14:$V$114,$AD56,Conversion!CW$14:CW$114)</f>
        <v>0</v>
      </c>
      <c r="CX59" s="873">
        <f ca="1">SUMIF(Conversion!$V$14:$V$114,$AD56,Conversion!CX$14:CX$114)</f>
        <v>0</v>
      </c>
      <c r="CY59" s="873">
        <f ca="1">SUMIF(Conversion!$V$14:$V$114,$AD56,Conversion!CY$14:CY$114)</f>
        <v>0</v>
      </c>
      <c r="CZ59" s="873">
        <f ca="1">SUMIF(Conversion!$V$14:$V$114,$AD56,Conversion!CZ$14:CZ$114)</f>
        <v>0</v>
      </c>
      <c r="DA59" s="873">
        <f ca="1">SUMIF(Conversion!$V$14:$V$114,$AD56,Conversion!DA$14:DA$114)</f>
        <v>0</v>
      </c>
      <c r="DB59" s="873">
        <f ca="1">SUMIF(Conversion!$V$14:$V$114,$AD56,Conversion!DB$14:DB$114)</f>
        <v>0</v>
      </c>
      <c r="DC59" s="873">
        <f ca="1">SUMIF(Conversion!$V$14:$V$114,$AD56,Conversion!DC$14:DC$114)</f>
        <v>0</v>
      </c>
      <c r="DD59" s="873">
        <f ca="1">SUMIF(Conversion!$V$14:$V$114,$AD56,Conversion!DD$14:DD$114)</f>
        <v>0</v>
      </c>
      <c r="DE59" s="873">
        <f ca="1">SUMIF(Conversion!$V$14:$V$114,$AD56,Conversion!DE$14:DE$114)</f>
        <v>0</v>
      </c>
      <c r="DF59" s="873">
        <f ca="1">SUMIF(Conversion!$V$14:$V$114,$AD56,Conversion!DF$14:DF$114)</f>
        <v>0</v>
      </c>
      <c r="DG59" s="873">
        <f ca="1">SUMIF(Conversion!$V$14:$V$114,$AD56,Conversion!DG$14:DG$114)</f>
        <v>0</v>
      </c>
      <c r="DH59" s="873">
        <f ca="1">SUMIF(Conversion!$V$14:$V$114,$AD56,Conversion!DH$14:DH$114)</f>
        <v>0</v>
      </c>
      <c r="DI59" s="873">
        <f ca="1">SUMIF(Conversion!$V$14:$V$114,$AD56,Conversion!DI$14:DI$114)</f>
        <v>0</v>
      </c>
      <c r="DJ59" s="873">
        <f ca="1">SUMIF(Conversion!$V$14:$V$114,$AD56,Conversion!DJ$14:DJ$114)</f>
        <v>0</v>
      </c>
      <c r="DK59" s="873">
        <f ca="1">SUMIF(Conversion!$V$14:$V$114,$AD56,Conversion!DK$14:DK$114)</f>
        <v>0</v>
      </c>
      <c r="DL59" s="873">
        <f ca="1">SUMIF(Conversion!$V$14:$V$114,$AD56,Conversion!DL$14:DL$114)</f>
        <v>0</v>
      </c>
      <c r="DM59" s="873">
        <f ca="1">SUMIF(Conversion!$V$14:$V$114,$AD56,Conversion!DM$14:DM$114)</f>
        <v>0</v>
      </c>
      <c r="DN59" s="873">
        <f ca="1">SUMIF(Conversion!$V$14:$V$114,$AD56,Conversion!DN$14:DN$114)</f>
        <v>0</v>
      </c>
      <c r="DO59" s="873">
        <f ca="1">SUMIF(Conversion!$V$14:$V$114,$AD56,Conversion!DO$14:DO$114)</f>
        <v>0</v>
      </c>
      <c r="DP59" s="873">
        <f ca="1">SUMIF(Conversion!$V$14:$V$114,$AD56,Conversion!DP$14:DP$114)</f>
        <v>0</v>
      </c>
      <c r="DQ59" s="873">
        <f ca="1">SUMIF(Conversion!$V$14:$V$114,$AD56,Conversion!DQ$14:DQ$114)</f>
        <v>0</v>
      </c>
      <c r="DR59" s="873">
        <f ca="1">SUMIF(Conversion!$V$14:$V$114,$AD56,Conversion!DR$14:DR$114)</f>
        <v>0</v>
      </c>
      <c r="DS59" s="873">
        <f ca="1">SUMIF(Conversion!$V$14:$V$114,$AD56,Conversion!DS$14:DS$114)</f>
        <v>0</v>
      </c>
      <c r="DT59" s="873">
        <f ca="1">SUMIF(Conversion!$V$14:$V$114,$AD56,Conversion!DT$14:DT$114)</f>
        <v>0</v>
      </c>
      <c r="DU59" s="873">
        <f ca="1">SUMIF(Conversion!$V$14:$V$114,$AD56,Conversion!DU$14:DU$114)</f>
        <v>0</v>
      </c>
      <c r="DV59" s="873">
        <f ca="1">SUMIF(Conversion!$V$14:$V$114,$AD56,Conversion!DV$14:DV$114)</f>
        <v>0</v>
      </c>
      <c r="DW59" s="873">
        <f ca="1">SUMIF(Conversion!$V$14:$V$114,$AD56,Conversion!DW$14:DW$114)</f>
        <v>0</v>
      </c>
      <c r="DX59" s="873">
        <f ca="1">SUMIF(Conversion!$V$14:$V$114,$AD56,Conversion!DX$14:DX$114)</f>
        <v>0</v>
      </c>
      <c r="DY59" s="873">
        <f ca="1">SUMIF(Conversion!$V$14:$V$114,$AD56,Conversion!DY$14:DY$114)</f>
        <v>0</v>
      </c>
      <c r="DZ59" s="873">
        <f ca="1">SUMIF(Conversion!$V$14:$V$114,$AD56,Conversion!DZ$14:DZ$114)</f>
        <v>0</v>
      </c>
      <c r="EA59" s="873">
        <f ca="1">SUMIF(Conversion!$V$14:$V$114,$AD56,Conversion!EA$14:EA$114)</f>
        <v>0</v>
      </c>
      <c r="EB59" s="873">
        <f ca="1">SUMIF(Conversion!$V$14:$V$114,$AD56,Conversion!EB$14:EB$114)</f>
        <v>0</v>
      </c>
      <c r="EC59" s="873">
        <f ca="1">SUMIF(Conversion!$V$14:$V$114,$AD56,Conversion!EC$14:EC$114)</f>
        <v>0</v>
      </c>
      <c r="ED59" s="873">
        <f ca="1">SUMIF(Conversion!$V$14:$V$114,$AD56,Conversion!ED$14:ED$114)</f>
        <v>0</v>
      </c>
      <c r="EE59" s="873">
        <f ca="1">SUMIF(Conversion!$V$14:$V$114,$AD56,Conversion!EE$14:EE$114)</f>
        <v>0</v>
      </c>
      <c r="EF59" s="873">
        <f ca="1">SUMIF(Conversion!$V$14:$V$114,$AD56,Conversion!EF$14:EF$114)</f>
        <v>0</v>
      </c>
      <c r="EG59" s="873">
        <f ca="1">SUMIF(Conversion!$V$14:$V$114,$AD56,Conversion!EG$14:EG$114)</f>
        <v>0</v>
      </c>
      <c r="EH59" s="873">
        <f ca="1">SUMIF(Conversion!$V$14:$V$114,$AD56,Conversion!EH$14:EH$114)</f>
        <v>0</v>
      </c>
      <c r="EI59" s="873">
        <f ca="1">SUMIF(Conversion!$V$14:$V$114,$AD56,Conversion!EI$14:EI$114)</f>
        <v>0</v>
      </c>
      <c r="EJ59" s="873">
        <f ca="1">SUMIF(Conversion!$V$14:$V$114,$AD56,Conversion!EJ$14:EJ$114)</f>
        <v>0</v>
      </c>
      <c r="EK59" s="873">
        <f ca="1">SUMIF(Conversion!$V$14:$V$114,$AD56,Conversion!EK$14:EK$114)</f>
        <v>0</v>
      </c>
      <c r="EL59" s="873">
        <f ca="1">SUMIF(Conversion!$V$14:$V$114,$AD56,Conversion!EL$14:EL$114)</f>
        <v>0</v>
      </c>
      <c r="EM59" s="873">
        <f ca="1">SUMIF(Conversion!$V$14:$V$114,$AD56,Conversion!EM$14:EM$114)</f>
        <v>0</v>
      </c>
      <c r="EN59" s="873">
        <f ca="1">SUMIF(Conversion!$V$14:$V$114,$AD56,Conversion!EN$14:EN$114)</f>
        <v>0</v>
      </c>
      <c r="EO59" s="873">
        <f ca="1">SUMIF(Conversion!$V$14:$V$114,$AD56,Conversion!EO$14:EO$114)</f>
        <v>0</v>
      </c>
      <c r="EP59" s="873">
        <f ca="1">SUMIF(Conversion!$V$14:$V$114,$AD56,Conversion!EP$14:EP$114)</f>
        <v>0</v>
      </c>
      <c r="EQ59" s="873">
        <f ca="1">SUMIF(Conversion!$V$14:$V$114,$AD56,Conversion!EQ$14:EQ$114)</f>
        <v>0</v>
      </c>
      <c r="ER59" s="873">
        <f ca="1">SUMIF(Conversion!$V$14:$V$114,$AD56,Conversion!ER$14:ER$114)</f>
        <v>0</v>
      </c>
      <c r="ES59" s="873">
        <f ca="1">SUMIF(Conversion!$V$14:$V$114,$AD56,Conversion!ES$14:ES$114)</f>
        <v>0</v>
      </c>
      <c r="ET59" s="873">
        <f ca="1">SUMIF(Conversion!$V$14:$V$114,$AD56,Conversion!ET$14:ET$114)</f>
        <v>0</v>
      </c>
      <c r="EU59" s="873">
        <f ca="1">SUMIF(Conversion!$V$14:$V$114,$AD56,Conversion!EU$14:EU$114)</f>
        <v>0</v>
      </c>
      <c r="EV59" s="873">
        <f ca="1">SUMIF(Conversion!$V$14:$V$114,$AD56,Conversion!EV$14:EV$114)</f>
        <v>0</v>
      </c>
      <c r="EW59" s="873">
        <f ca="1">SUMIF(Conversion!$V$14:$V$114,$AD56,Conversion!EW$14:EW$114)</f>
        <v>0</v>
      </c>
      <c r="EX59" s="873">
        <f ca="1">SUMIF(Conversion!$V$14:$V$114,$AD56,Conversion!EX$14:EX$114)</f>
        <v>0</v>
      </c>
      <c r="EY59" s="612"/>
      <c r="EZ59" s="86"/>
      <c r="FB59" s="612"/>
    </row>
    <row r="60" spans="1:158" ht="12.75" hidden="1" customHeight="1" outlineLevel="2">
      <c r="A60" s="303"/>
      <c r="B60" s="899" t="s">
        <v>47</v>
      </c>
      <c r="C60" s="86"/>
      <c r="D60" s="654" t="s">
        <v>1762</v>
      </c>
      <c r="AD60" s="897">
        <f ca="1">IF(AE60=0,0,(AE60-AE59)/AE60)</f>
        <v>0.21999999999999992</v>
      </c>
      <c r="AE60" s="304">
        <f ca="1">SUM(AF60:EY60)</f>
        <v>357346.15384615381</v>
      </c>
      <c r="AF60" s="898">
        <f>'Customer Charges'!AF53</f>
        <v>41602.564102564102</v>
      </c>
      <c r="AG60" s="873">
        <f ca="1">'Customer Charges'!AG53</f>
        <v>56910.256410256414</v>
      </c>
      <c r="AH60" s="873">
        <f ca="1">'Customer Charges'!AH53</f>
        <v>46705.128205128203</v>
      </c>
      <c r="AI60" s="873">
        <f ca="1">'Customer Charges'!AI53</f>
        <v>39051.282051282047</v>
      </c>
      <c r="AJ60" s="873">
        <f ca="1">'Customer Charges'!AJ53</f>
        <v>28846.153846153844</v>
      </c>
      <c r="AK60" s="873">
        <f ca="1">'Customer Charges'!AK53</f>
        <v>28846.153846153844</v>
      </c>
      <c r="AL60" s="873">
        <f ca="1">'Customer Charges'!AL53</f>
        <v>57692.307692307688</v>
      </c>
      <c r="AM60" s="873">
        <f ca="1">'Customer Charges'!AM53</f>
        <v>57692.307692307688</v>
      </c>
      <c r="AN60" s="873">
        <f ca="1">'Customer Charges'!AN53</f>
        <v>0</v>
      </c>
      <c r="AO60" s="873">
        <f ca="1">'Customer Charges'!AO53</f>
        <v>0</v>
      </c>
      <c r="AP60" s="873">
        <f ca="1">'Customer Charges'!AP53</f>
        <v>0</v>
      </c>
      <c r="AQ60" s="873">
        <f ca="1">'Customer Charges'!AQ53</f>
        <v>0</v>
      </c>
      <c r="AR60" s="873">
        <f ca="1">'Customer Charges'!AR53</f>
        <v>0</v>
      </c>
      <c r="AS60" s="873">
        <f ca="1">'Customer Charges'!AS53</f>
        <v>0</v>
      </c>
      <c r="AT60" s="873">
        <f ca="1">'Customer Charges'!AT53</f>
        <v>0</v>
      </c>
      <c r="AU60" s="873">
        <f ca="1">'Customer Charges'!AU53</f>
        <v>0</v>
      </c>
      <c r="AV60" s="873">
        <f ca="1">'Customer Charges'!AV53</f>
        <v>0</v>
      </c>
      <c r="AW60" s="873">
        <f ca="1">'Customer Charges'!AW53</f>
        <v>0</v>
      </c>
      <c r="AX60" s="873">
        <f ca="1">'Customer Charges'!AX53</f>
        <v>0</v>
      </c>
      <c r="AY60" s="873">
        <f ca="1">'Customer Charges'!AY53</f>
        <v>0</v>
      </c>
      <c r="AZ60" s="873">
        <f ca="1">'Customer Charges'!AZ53</f>
        <v>0</v>
      </c>
      <c r="BA60" s="873">
        <f ca="1">'Customer Charges'!BA53</f>
        <v>0</v>
      </c>
      <c r="BB60" s="873">
        <f ca="1">'Customer Charges'!BB53</f>
        <v>0</v>
      </c>
      <c r="BC60" s="873">
        <f ca="1">'Customer Charges'!BC53</f>
        <v>0</v>
      </c>
      <c r="BD60" s="873">
        <f ca="1">'Customer Charges'!BD53</f>
        <v>0</v>
      </c>
      <c r="BE60" s="873">
        <f ca="1">'Customer Charges'!BE53</f>
        <v>0</v>
      </c>
      <c r="BF60" s="873">
        <f ca="1">'Customer Charges'!BF53</f>
        <v>0</v>
      </c>
      <c r="BG60" s="873">
        <f ca="1">'Customer Charges'!BG53</f>
        <v>0</v>
      </c>
      <c r="BH60" s="873">
        <f ca="1">'Customer Charges'!BH53</f>
        <v>0</v>
      </c>
      <c r="BI60" s="873">
        <f ca="1">'Customer Charges'!BI53</f>
        <v>0</v>
      </c>
      <c r="BJ60" s="873">
        <f ca="1">'Customer Charges'!BJ53</f>
        <v>0</v>
      </c>
      <c r="BK60" s="873">
        <f ca="1">'Customer Charges'!BK53</f>
        <v>0</v>
      </c>
      <c r="BL60" s="873">
        <f ca="1">'Customer Charges'!BL53</f>
        <v>0</v>
      </c>
      <c r="BM60" s="873">
        <f ca="1">'Customer Charges'!BM53</f>
        <v>0</v>
      </c>
      <c r="BN60" s="873">
        <f ca="1">'Customer Charges'!BN53</f>
        <v>0</v>
      </c>
      <c r="BO60" s="873">
        <f ca="1">'Customer Charges'!BO53</f>
        <v>0</v>
      </c>
      <c r="BP60" s="873">
        <f ca="1">'Customer Charges'!BP53</f>
        <v>0</v>
      </c>
      <c r="BQ60" s="873">
        <f ca="1">'Customer Charges'!BQ53</f>
        <v>0</v>
      </c>
      <c r="BR60" s="873">
        <f ca="1">'Customer Charges'!BR53</f>
        <v>0</v>
      </c>
      <c r="BS60" s="873">
        <f ca="1">'Customer Charges'!BS53</f>
        <v>0</v>
      </c>
      <c r="BT60" s="873">
        <f ca="1">'Customer Charges'!BT53</f>
        <v>0</v>
      </c>
      <c r="BU60" s="873">
        <f ca="1">'Customer Charges'!BU53</f>
        <v>0</v>
      </c>
      <c r="BV60" s="873">
        <f ca="1">'Customer Charges'!BV53</f>
        <v>0</v>
      </c>
      <c r="BW60" s="873">
        <f ca="1">'Customer Charges'!BW53</f>
        <v>0</v>
      </c>
      <c r="BX60" s="873">
        <f ca="1">'Customer Charges'!BX53</f>
        <v>0</v>
      </c>
      <c r="BY60" s="873">
        <f ca="1">'Customer Charges'!BY53</f>
        <v>0</v>
      </c>
      <c r="BZ60" s="873">
        <f ca="1">'Customer Charges'!BZ53</f>
        <v>0</v>
      </c>
      <c r="CA60" s="873">
        <f ca="1">'Customer Charges'!CA53</f>
        <v>0</v>
      </c>
      <c r="CB60" s="873">
        <f ca="1">'Customer Charges'!CB53</f>
        <v>0</v>
      </c>
      <c r="CC60" s="873">
        <f ca="1">'Customer Charges'!CC53</f>
        <v>0</v>
      </c>
      <c r="CD60" s="873">
        <f ca="1">'Customer Charges'!CD53</f>
        <v>0</v>
      </c>
      <c r="CE60" s="873">
        <f ca="1">'Customer Charges'!CE53</f>
        <v>0</v>
      </c>
      <c r="CF60" s="873">
        <f ca="1">'Customer Charges'!CF53</f>
        <v>0</v>
      </c>
      <c r="CG60" s="873">
        <f ca="1">'Customer Charges'!CG53</f>
        <v>0</v>
      </c>
      <c r="CH60" s="873">
        <f ca="1">'Customer Charges'!CH53</f>
        <v>0</v>
      </c>
      <c r="CI60" s="873">
        <f ca="1">'Customer Charges'!CI53</f>
        <v>0</v>
      </c>
      <c r="CJ60" s="873">
        <f ca="1">'Customer Charges'!CJ53</f>
        <v>0</v>
      </c>
      <c r="CK60" s="873">
        <f ca="1">'Customer Charges'!CK53</f>
        <v>0</v>
      </c>
      <c r="CL60" s="873">
        <f ca="1">'Customer Charges'!CL53</f>
        <v>0</v>
      </c>
      <c r="CM60" s="873">
        <f ca="1">'Customer Charges'!CM53</f>
        <v>0</v>
      </c>
      <c r="CN60" s="873">
        <f ca="1">'Customer Charges'!CN53</f>
        <v>0</v>
      </c>
      <c r="CO60" s="873">
        <f ca="1">'Customer Charges'!CO53</f>
        <v>0</v>
      </c>
      <c r="CP60" s="873">
        <f ca="1">'Customer Charges'!CP53</f>
        <v>0</v>
      </c>
      <c r="CQ60" s="873">
        <f ca="1">'Customer Charges'!CQ53</f>
        <v>0</v>
      </c>
      <c r="CR60" s="873">
        <f ca="1">'Customer Charges'!CR53</f>
        <v>0</v>
      </c>
      <c r="CS60" s="873">
        <f ca="1">'Customer Charges'!CS53</f>
        <v>0</v>
      </c>
      <c r="CT60" s="873">
        <f ca="1">'Customer Charges'!CT53</f>
        <v>0</v>
      </c>
      <c r="CU60" s="873">
        <f ca="1">'Customer Charges'!CU53</f>
        <v>0</v>
      </c>
      <c r="CV60" s="873">
        <f ca="1">'Customer Charges'!CV53</f>
        <v>0</v>
      </c>
      <c r="CW60" s="873">
        <f ca="1">'Customer Charges'!CW53</f>
        <v>0</v>
      </c>
      <c r="CX60" s="873">
        <f ca="1">'Customer Charges'!CX53</f>
        <v>0</v>
      </c>
      <c r="CY60" s="873">
        <f ca="1">'Customer Charges'!CY53</f>
        <v>0</v>
      </c>
      <c r="CZ60" s="873">
        <f ca="1">'Customer Charges'!CZ53</f>
        <v>0</v>
      </c>
      <c r="DA60" s="873">
        <f ca="1">'Customer Charges'!DA53</f>
        <v>0</v>
      </c>
      <c r="DB60" s="873">
        <f ca="1">'Customer Charges'!DB53</f>
        <v>0</v>
      </c>
      <c r="DC60" s="873">
        <f ca="1">'Customer Charges'!DC53</f>
        <v>0</v>
      </c>
      <c r="DD60" s="873">
        <f ca="1">'Customer Charges'!DD53</f>
        <v>0</v>
      </c>
      <c r="DE60" s="873">
        <f ca="1">'Customer Charges'!DE53</f>
        <v>0</v>
      </c>
      <c r="DF60" s="873">
        <f ca="1">'Customer Charges'!DF53</f>
        <v>0</v>
      </c>
      <c r="DG60" s="873">
        <f ca="1">'Customer Charges'!DG53</f>
        <v>0</v>
      </c>
      <c r="DH60" s="873">
        <f ca="1">'Customer Charges'!DH53</f>
        <v>0</v>
      </c>
      <c r="DI60" s="873">
        <f ca="1">'Customer Charges'!DI53</f>
        <v>0</v>
      </c>
      <c r="DJ60" s="873">
        <f ca="1">'Customer Charges'!DJ53</f>
        <v>0</v>
      </c>
      <c r="DK60" s="873">
        <f ca="1">'Customer Charges'!DK53</f>
        <v>0</v>
      </c>
      <c r="DL60" s="873">
        <f ca="1">'Customer Charges'!DL53</f>
        <v>0</v>
      </c>
      <c r="DM60" s="873">
        <f ca="1">'Customer Charges'!DM53</f>
        <v>0</v>
      </c>
      <c r="DN60" s="873">
        <f ca="1">'Customer Charges'!DN53</f>
        <v>0</v>
      </c>
      <c r="DO60" s="873">
        <f ca="1">'Customer Charges'!DO53</f>
        <v>0</v>
      </c>
      <c r="DP60" s="873">
        <f ca="1">'Customer Charges'!DP53</f>
        <v>0</v>
      </c>
      <c r="DQ60" s="873">
        <f ca="1">'Customer Charges'!DQ53</f>
        <v>0</v>
      </c>
      <c r="DR60" s="873">
        <f ca="1">'Customer Charges'!DR53</f>
        <v>0</v>
      </c>
      <c r="DS60" s="873">
        <f ca="1">'Customer Charges'!DS53</f>
        <v>0</v>
      </c>
      <c r="DT60" s="873">
        <f ca="1">'Customer Charges'!DT53</f>
        <v>0</v>
      </c>
      <c r="DU60" s="873">
        <f ca="1">'Customer Charges'!DU53</f>
        <v>0</v>
      </c>
      <c r="DV60" s="873">
        <f ca="1">'Customer Charges'!DV53</f>
        <v>0</v>
      </c>
      <c r="DW60" s="873">
        <f ca="1">'Customer Charges'!DW53</f>
        <v>0</v>
      </c>
      <c r="DX60" s="873">
        <f ca="1">'Customer Charges'!DX53</f>
        <v>0</v>
      </c>
      <c r="DY60" s="873">
        <f ca="1">'Customer Charges'!DY53</f>
        <v>0</v>
      </c>
      <c r="DZ60" s="873">
        <f ca="1">'Customer Charges'!DZ53</f>
        <v>0</v>
      </c>
      <c r="EA60" s="873">
        <f ca="1">'Customer Charges'!EA53</f>
        <v>0</v>
      </c>
      <c r="EB60" s="873">
        <f ca="1">'Customer Charges'!EB53</f>
        <v>0</v>
      </c>
      <c r="EC60" s="873">
        <f ca="1">'Customer Charges'!EC53</f>
        <v>0</v>
      </c>
      <c r="ED60" s="873">
        <f ca="1">'Customer Charges'!ED53</f>
        <v>0</v>
      </c>
      <c r="EE60" s="873">
        <f ca="1">'Customer Charges'!EE53</f>
        <v>0</v>
      </c>
      <c r="EF60" s="873">
        <f ca="1">'Customer Charges'!EF53</f>
        <v>0</v>
      </c>
      <c r="EG60" s="873">
        <f ca="1">'Customer Charges'!EG53</f>
        <v>0</v>
      </c>
      <c r="EH60" s="873">
        <f ca="1">'Customer Charges'!EH53</f>
        <v>0</v>
      </c>
      <c r="EI60" s="873">
        <f ca="1">'Customer Charges'!EI53</f>
        <v>0</v>
      </c>
      <c r="EJ60" s="873">
        <f ca="1">'Customer Charges'!EJ53</f>
        <v>0</v>
      </c>
      <c r="EK60" s="873">
        <f ca="1">'Customer Charges'!EK53</f>
        <v>0</v>
      </c>
      <c r="EL60" s="873">
        <f ca="1">'Customer Charges'!EL53</f>
        <v>0</v>
      </c>
      <c r="EM60" s="873">
        <f ca="1">'Customer Charges'!EM53</f>
        <v>0</v>
      </c>
      <c r="EN60" s="873">
        <f ca="1">'Customer Charges'!EN53</f>
        <v>0</v>
      </c>
      <c r="EO60" s="873">
        <f ca="1">'Customer Charges'!EO53</f>
        <v>0</v>
      </c>
      <c r="EP60" s="873">
        <f ca="1">'Customer Charges'!EP53</f>
        <v>0</v>
      </c>
      <c r="EQ60" s="873">
        <f ca="1">'Customer Charges'!EQ53</f>
        <v>0</v>
      </c>
      <c r="ER60" s="873">
        <f ca="1">'Customer Charges'!ER53</f>
        <v>0</v>
      </c>
      <c r="ES60" s="873">
        <f ca="1">'Customer Charges'!ES53</f>
        <v>0</v>
      </c>
      <c r="ET60" s="873">
        <f ca="1">'Customer Charges'!ET53</f>
        <v>0</v>
      </c>
      <c r="EU60" s="873">
        <f ca="1">'Customer Charges'!EU53</f>
        <v>0</v>
      </c>
      <c r="EV60" s="873">
        <f ca="1">'Customer Charges'!EV53</f>
        <v>0</v>
      </c>
      <c r="EW60" s="873">
        <f ca="1">'Customer Charges'!EW53</f>
        <v>0</v>
      </c>
      <c r="EX60" s="873">
        <f ca="1">'Customer Charges'!EX53</f>
        <v>0</v>
      </c>
      <c r="EY60" s="612"/>
      <c r="FA60" s="894">
        <f ca="1">IF(ABS(AE60-'Customer Charges'!AE53)&gt;ErrTol,1,0)</f>
        <v>0</v>
      </c>
      <c r="FB60" s="612"/>
    </row>
    <row r="61" spans="1:158" ht="12.75" hidden="1" customHeight="1" outlineLevel="2">
      <c r="A61" s="303"/>
      <c r="B61" s="926" t="str">
        <f>Constants!$H$293</f>
        <v>Included</v>
      </c>
      <c r="C61" s="86"/>
      <c r="D61" s="654" t="s">
        <v>249</v>
      </c>
      <c r="AD61" s="901"/>
      <c r="AE61" s="647">
        <f>SUM(AF61:EY61)</f>
        <v>1</v>
      </c>
      <c r="AF61" s="902">
        <f>'Customer Charges'!AF55</f>
        <v>0</v>
      </c>
      <c r="AG61" s="626">
        <f>'Customer Charges'!AG55</f>
        <v>0</v>
      </c>
      <c r="AH61" s="626">
        <f>'Customer Charges'!AH55</f>
        <v>0</v>
      </c>
      <c r="AI61" s="626">
        <f>'Customer Charges'!AI55</f>
        <v>0</v>
      </c>
      <c r="AJ61" s="626">
        <f>'Customer Charges'!AJ55</f>
        <v>0</v>
      </c>
      <c r="AK61" s="626">
        <f>'Customer Charges'!AK55</f>
        <v>0</v>
      </c>
      <c r="AL61" s="626">
        <f>'Customer Charges'!AL55</f>
        <v>0</v>
      </c>
      <c r="AM61" s="626">
        <f>'Customer Charges'!AM55</f>
        <v>1</v>
      </c>
      <c r="AN61" s="626">
        <f>'Customer Charges'!AN55</f>
        <v>0</v>
      </c>
      <c r="AO61" s="626">
        <f>'Customer Charges'!AO55</f>
        <v>0</v>
      </c>
      <c r="AP61" s="626">
        <f>'Customer Charges'!AP55</f>
        <v>0</v>
      </c>
      <c r="AQ61" s="626">
        <f>'Customer Charges'!AQ55</f>
        <v>0</v>
      </c>
      <c r="AR61" s="626">
        <f>'Customer Charges'!AR55</f>
        <v>0</v>
      </c>
      <c r="AS61" s="626">
        <f>'Customer Charges'!AS55</f>
        <v>0</v>
      </c>
      <c r="AT61" s="626">
        <f>'Customer Charges'!AT55</f>
        <v>0</v>
      </c>
      <c r="AU61" s="626">
        <f>'Customer Charges'!AU55</f>
        <v>0</v>
      </c>
      <c r="AV61" s="626">
        <f>'Customer Charges'!AV55</f>
        <v>0</v>
      </c>
      <c r="AW61" s="626">
        <f>'Customer Charges'!AW55</f>
        <v>0</v>
      </c>
      <c r="AX61" s="626">
        <f>'Customer Charges'!AX55</f>
        <v>0</v>
      </c>
      <c r="AY61" s="626">
        <f>'Customer Charges'!AY55</f>
        <v>0</v>
      </c>
      <c r="AZ61" s="626">
        <f>'Customer Charges'!AZ55</f>
        <v>0</v>
      </c>
      <c r="BA61" s="626">
        <f>'Customer Charges'!BA55</f>
        <v>0</v>
      </c>
      <c r="BB61" s="626">
        <f>'Customer Charges'!BB55</f>
        <v>0</v>
      </c>
      <c r="BC61" s="626">
        <f>'Customer Charges'!BC55</f>
        <v>0</v>
      </c>
      <c r="BD61" s="626">
        <f>'Customer Charges'!BD55</f>
        <v>0</v>
      </c>
      <c r="BE61" s="626">
        <f>'Customer Charges'!BE55</f>
        <v>0</v>
      </c>
      <c r="BF61" s="626">
        <f>'Customer Charges'!BF55</f>
        <v>0</v>
      </c>
      <c r="BG61" s="626">
        <f>'Customer Charges'!BG55</f>
        <v>0</v>
      </c>
      <c r="BH61" s="626">
        <f>'Customer Charges'!BH55</f>
        <v>0</v>
      </c>
      <c r="BI61" s="626">
        <f>'Customer Charges'!BI55</f>
        <v>0</v>
      </c>
      <c r="BJ61" s="626">
        <f>'Customer Charges'!BJ55</f>
        <v>0</v>
      </c>
      <c r="BK61" s="626">
        <f>'Customer Charges'!BK55</f>
        <v>0</v>
      </c>
      <c r="BL61" s="626">
        <f>'Customer Charges'!BL55</f>
        <v>0</v>
      </c>
      <c r="BM61" s="626">
        <f>'Customer Charges'!BM55</f>
        <v>0</v>
      </c>
      <c r="BN61" s="626">
        <f>'Customer Charges'!BN55</f>
        <v>0</v>
      </c>
      <c r="BO61" s="626">
        <f>'Customer Charges'!BO55</f>
        <v>0</v>
      </c>
      <c r="BP61" s="626">
        <f>'Customer Charges'!BP55</f>
        <v>0</v>
      </c>
      <c r="BQ61" s="626">
        <f>'Customer Charges'!BQ55</f>
        <v>0</v>
      </c>
      <c r="BR61" s="626">
        <f>'Customer Charges'!BR55</f>
        <v>0</v>
      </c>
      <c r="BS61" s="626">
        <f>'Customer Charges'!BS55</f>
        <v>0</v>
      </c>
      <c r="BT61" s="626">
        <f>'Customer Charges'!BT55</f>
        <v>0</v>
      </c>
      <c r="BU61" s="626">
        <f>'Customer Charges'!BU55</f>
        <v>0</v>
      </c>
      <c r="BV61" s="626">
        <f>'Customer Charges'!BV55</f>
        <v>0</v>
      </c>
      <c r="BW61" s="626">
        <f>'Customer Charges'!BW55</f>
        <v>0</v>
      </c>
      <c r="BX61" s="626">
        <f>'Customer Charges'!BX55</f>
        <v>0</v>
      </c>
      <c r="BY61" s="626">
        <f>'Customer Charges'!BY55</f>
        <v>0</v>
      </c>
      <c r="BZ61" s="626">
        <f>'Customer Charges'!BZ55</f>
        <v>0</v>
      </c>
      <c r="CA61" s="626">
        <f>'Customer Charges'!CA55</f>
        <v>0</v>
      </c>
      <c r="CB61" s="626">
        <f>'Customer Charges'!CB55</f>
        <v>0</v>
      </c>
      <c r="CC61" s="626">
        <f>'Customer Charges'!CC55</f>
        <v>0</v>
      </c>
      <c r="CD61" s="626">
        <f>'Customer Charges'!CD55</f>
        <v>0</v>
      </c>
      <c r="CE61" s="626">
        <f>'Customer Charges'!CE55</f>
        <v>0</v>
      </c>
      <c r="CF61" s="626">
        <f>'Customer Charges'!CF55</f>
        <v>0</v>
      </c>
      <c r="CG61" s="626">
        <f>'Customer Charges'!CG55</f>
        <v>0</v>
      </c>
      <c r="CH61" s="626">
        <f>'Customer Charges'!CH55</f>
        <v>0</v>
      </c>
      <c r="CI61" s="626">
        <f>'Customer Charges'!CI55</f>
        <v>0</v>
      </c>
      <c r="CJ61" s="626">
        <f>'Customer Charges'!CJ55</f>
        <v>0</v>
      </c>
      <c r="CK61" s="626">
        <f>'Customer Charges'!CK55</f>
        <v>0</v>
      </c>
      <c r="CL61" s="626">
        <f>'Customer Charges'!CL55</f>
        <v>0</v>
      </c>
      <c r="CM61" s="626">
        <f>'Customer Charges'!CM55</f>
        <v>0</v>
      </c>
      <c r="CN61" s="626">
        <f>'Customer Charges'!CN55</f>
        <v>0</v>
      </c>
      <c r="CO61" s="626">
        <f>'Customer Charges'!CO55</f>
        <v>0</v>
      </c>
      <c r="CP61" s="626">
        <f>'Customer Charges'!CP55</f>
        <v>0</v>
      </c>
      <c r="CQ61" s="626">
        <f>'Customer Charges'!CQ55</f>
        <v>0</v>
      </c>
      <c r="CR61" s="626">
        <f>'Customer Charges'!CR55</f>
        <v>0</v>
      </c>
      <c r="CS61" s="626">
        <f>'Customer Charges'!CS55</f>
        <v>0</v>
      </c>
      <c r="CT61" s="626">
        <f>'Customer Charges'!CT55</f>
        <v>0</v>
      </c>
      <c r="CU61" s="626">
        <f>'Customer Charges'!CU55</f>
        <v>0</v>
      </c>
      <c r="CV61" s="626">
        <f>'Customer Charges'!CV55</f>
        <v>0</v>
      </c>
      <c r="CW61" s="626">
        <f>'Customer Charges'!CW55</f>
        <v>0</v>
      </c>
      <c r="CX61" s="626">
        <f>'Customer Charges'!CX55</f>
        <v>0</v>
      </c>
      <c r="CY61" s="626">
        <f>'Customer Charges'!CY55</f>
        <v>0</v>
      </c>
      <c r="CZ61" s="626">
        <f>'Customer Charges'!CZ55</f>
        <v>0</v>
      </c>
      <c r="DA61" s="626">
        <f>'Customer Charges'!DA55</f>
        <v>0</v>
      </c>
      <c r="DB61" s="626">
        <f>'Customer Charges'!DB55</f>
        <v>0</v>
      </c>
      <c r="DC61" s="626">
        <f>'Customer Charges'!DC55</f>
        <v>0</v>
      </c>
      <c r="DD61" s="626">
        <f>'Customer Charges'!DD55</f>
        <v>0</v>
      </c>
      <c r="DE61" s="626">
        <f>'Customer Charges'!DE55</f>
        <v>0</v>
      </c>
      <c r="DF61" s="626">
        <f>'Customer Charges'!DF55</f>
        <v>0</v>
      </c>
      <c r="DG61" s="626">
        <f>'Customer Charges'!DG55</f>
        <v>0</v>
      </c>
      <c r="DH61" s="626">
        <f>'Customer Charges'!DH55</f>
        <v>0</v>
      </c>
      <c r="DI61" s="626">
        <f>'Customer Charges'!DI55</f>
        <v>0</v>
      </c>
      <c r="DJ61" s="626">
        <f>'Customer Charges'!DJ55</f>
        <v>0</v>
      </c>
      <c r="DK61" s="626">
        <f>'Customer Charges'!DK55</f>
        <v>0</v>
      </c>
      <c r="DL61" s="626">
        <f>'Customer Charges'!DL55</f>
        <v>0</v>
      </c>
      <c r="DM61" s="626">
        <f>'Customer Charges'!DM55</f>
        <v>0</v>
      </c>
      <c r="DN61" s="626">
        <f>'Customer Charges'!DN55</f>
        <v>0</v>
      </c>
      <c r="DO61" s="626">
        <f>'Customer Charges'!DO55</f>
        <v>0</v>
      </c>
      <c r="DP61" s="626">
        <f>'Customer Charges'!DP55</f>
        <v>0</v>
      </c>
      <c r="DQ61" s="626">
        <f>'Customer Charges'!DQ55</f>
        <v>0</v>
      </c>
      <c r="DR61" s="626">
        <f>'Customer Charges'!DR55</f>
        <v>0</v>
      </c>
      <c r="DS61" s="626">
        <f>'Customer Charges'!DS55</f>
        <v>0</v>
      </c>
      <c r="DT61" s="626">
        <f>'Customer Charges'!DT55</f>
        <v>0</v>
      </c>
      <c r="DU61" s="626">
        <f>'Customer Charges'!DU55</f>
        <v>0</v>
      </c>
      <c r="DV61" s="626">
        <f>'Customer Charges'!DV55</f>
        <v>0</v>
      </c>
      <c r="DW61" s="626">
        <f>'Customer Charges'!DW55</f>
        <v>0</v>
      </c>
      <c r="DX61" s="626">
        <f>'Customer Charges'!DX55</f>
        <v>0</v>
      </c>
      <c r="DY61" s="626">
        <f>'Customer Charges'!DY55</f>
        <v>0</v>
      </c>
      <c r="DZ61" s="626">
        <f>'Customer Charges'!DZ55</f>
        <v>0</v>
      </c>
      <c r="EA61" s="626">
        <f>'Customer Charges'!EA55</f>
        <v>0</v>
      </c>
      <c r="EB61" s="626">
        <f>'Customer Charges'!EB55</f>
        <v>0</v>
      </c>
      <c r="EC61" s="626">
        <f>'Customer Charges'!EC55</f>
        <v>0</v>
      </c>
      <c r="ED61" s="626">
        <f>'Customer Charges'!ED55</f>
        <v>0</v>
      </c>
      <c r="EE61" s="626">
        <f>'Customer Charges'!EE55</f>
        <v>0</v>
      </c>
      <c r="EF61" s="626">
        <f>'Customer Charges'!EF55</f>
        <v>0</v>
      </c>
      <c r="EG61" s="626">
        <f>'Customer Charges'!EG55</f>
        <v>0</v>
      </c>
      <c r="EH61" s="626">
        <f>'Customer Charges'!EH55</f>
        <v>0</v>
      </c>
      <c r="EI61" s="626">
        <f>'Customer Charges'!EI55</f>
        <v>0</v>
      </c>
      <c r="EJ61" s="626">
        <f>'Customer Charges'!EJ55</f>
        <v>0</v>
      </c>
      <c r="EK61" s="626">
        <f>'Customer Charges'!EK55</f>
        <v>0</v>
      </c>
      <c r="EL61" s="626">
        <f>'Customer Charges'!EL55</f>
        <v>0</v>
      </c>
      <c r="EM61" s="626">
        <f>'Customer Charges'!EM55</f>
        <v>0</v>
      </c>
      <c r="EN61" s="626">
        <f>'Customer Charges'!EN55</f>
        <v>0</v>
      </c>
      <c r="EO61" s="626">
        <f>'Customer Charges'!EO55</f>
        <v>0</v>
      </c>
      <c r="EP61" s="626">
        <f>'Customer Charges'!EP55</f>
        <v>0</v>
      </c>
      <c r="EQ61" s="626">
        <f>'Customer Charges'!EQ55</f>
        <v>0</v>
      </c>
      <c r="ER61" s="626">
        <f>'Customer Charges'!ER55</f>
        <v>0</v>
      </c>
      <c r="ES61" s="626">
        <f>'Customer Charges'!ES55</f>
        <v>0</v>
      </c>
      <c r="ET61" s="626">
        <f>'Customer Charges'!ET55</f>
        <v>0</v>
      </c>
      <c r="EU61" s="626">
        <f>'Customer Charges'!EU55</f>
        <v>0</v>
      </c>
      <c r="EV61" s="626">
        <f>'Customer Charges'!EV55</f>
        <v>0</v>
      </c>
      <c r="EW61" s="626">
        <f>'Customer Charges'!EW55</f>
        <v>0</v>
      </c>
      <c r="EX61" s="626">
        <f>'Customer Charges'!EX55</f>
        <v>0</v>
      </c>
      <c r="EY61" s="612"/>
      <c r="EZ61" s="86"/>
      <c r="FB61" s="612"/>
    </row>
    <row r="62" spans="1:158" ht="12.75" hidden="1" customHeight="1" outlineLevel="2">
      <c r="A62" s="303"/>
      <c r="B62" s="903" t="s">
        <v>214</v>
      </c>
      <c r="C62" s="645"/>
      <c r="D62" s="654" t="s">
        <v>1759</v>
      </c>
      <c r="AD62" s="904"/>
      <c r="AE62" s="647">
        <f>MAX(AF62:EY62)</f>
        <v>0</v>
      </c>
      <c r="AF62" s="902">
        <f>'Customer Charges'!AF57</f>
        <v>0</v>
      </c>
      <c r="AG62" s="626">
        <f>'Customer Charges'!AG57</f>
        <v>0</v>
      </c>
      <c r="AH62" s="626">
        <f>'Customer Charges'!AH57</f>
        <v>0</v>
      </c>
      <c r="AI62" s="626">
        <f>'Customer Charges'!AI57</f>
        <v>0</v>
      </c>
      <c r="AJ62" s="626">
        <f>'Customer Charges'!AJ57</f>
        <v>0</v>
      </c>
      <c r="AK62" s="626">
        <f>'Customer Charges'!AK57</f>
        <v>0</v>
      </c>
      <c r="AL62" s="626">
        <f>'Customer Charges'!AL57</f>
        <v>0</v>
      </c>
      <c r="AM62" s="626">
        <f>'Customer Charges'!AM57</f>
        <v>0</v>
      </c>
      <c r="AN62" s="626">
        <f>'Customer Charges'!AN57</f>
        <v>0</v>
      </c>
      <c r="AO62" s="626">
        <f>'Customer Charges'!AO57</f>
        <v>0</v>
      </c>
      <c r="AP62" s="626">
        <f>'Customer Charges'!AP57</f>
        <v>0</v>
      </c>
      <c r="AQ62" s="626">
        <f>'Customer Charges'!AQ57</f>
        <v>0</v>
      </c>
      <c r="AR62" s="626">
        <f>'Customer Charges'!AR57</f>
        <v>0</v>
      </c>
      <c r="AS62" s="626">
        <f>'Customer Charges'!AS57</f>
        <v>0</v>
      </c>
      <c r="AT62" s="626">
        <f>'Customer Charges'!AT57</f>
        <v>0</v>
      </c>
      <c r="AU62" s="626">
        <f>'Customer Charges'!AU57</f>
        <v>0</v>
      </c>
      <c r="AV62" s="626">
        <f>'Customer Charges'!AV57</f>
        <v>0</v>
      </c>
      <c r="AW62" s="626">
        <f>'Customer Charges'!AW57</f>
        <v>0</v>
      </c>
      <c r="AX62" s="626">
        <f>'Customer Charges'!AX57</f>
        <v>0</v>
      </c>
      <c r="AY62" s="626">
        <f>'Customer Charges'!AY57</f>
        <v>0</v>
      </c>
      <c r="AZ62" s="626">
        <f>'Customer Charges'!AZ57</f>
        <v>0</v>
      </c>
      <c r="BA62" s="626">
        <f>'Customer Charges'!BA57</f>
        <v>0</v>
      </c>
      <c r="BB62" s="626">
        <f>'Customer Charges'!BB57</f>
        <v>0</v>
      </c>
      <c r="BC62" s="626">
        <f>'Customer Charges'!BC57</f>
        <v>0</v>
      </c>
      <c r="BD62" s="626">
        <f>'Customer Charges'!BD57</f>
        <v>0</v>
      </c>
      <c r="BE62" s="626">
        <f>'Customer Charges'!BE57</f>
        <v>0</v>
      </c>
      <c r="BF62" s="626">
        <f>'Customer Charges'!BF57</f>
        <v>0</v>
      </c>
      <c r="BG62" s="626">
        <f>'Customer Charges'!BG57</f>
        <v>0</v>
      </c>
      <c r="BH62" s="626">
        <f>'Customer Charges'!BH57</f>
        <v>0</v>
      </c>
      <c r="BI62" s="626">
        <f>'Customer Charges'!BI57</f>
        <v>0</v>
      </c>
      <c r="BJ62" s="626">
        <f>'Customer Charges'!BJ57</f>
        <v>0</v>
      </c>
      <c r="BK62" s="626">
        <f>'Customer Charges'!BK57</f>
        <v>0</v>
      </c>
      <c r="BL62" s="626">
        <f>'Customer Charges'!BL57</f>
        <v>0</v>
      </c>
      <c r="BM62" s="626">
        <f>'Customer Charges'!BM57</f>
        <v>0</v>
      </c>
      <c r="BN62" s="626">
        <f>'Customer Charges'!BN57</f>
        <v>0</v>
      </c>
      <c r="BO62" s="626">
        <f>'Customer Charges'!BO57</f>
        <v>0</v>
      </c>
      <c r="BP62" s="626">
        <f>'Customer Charges'!BP57</f>
        <v>0</v>
      </c>
      <c r="BQ62" s="626">
        <f>'Customer Charges'!BQ57</f>
        <v>0</v>
      </c>
      <c r="BR62" s="626">
        <f>'Customer Charges'!BR57</f>
        <v>0</v>
      </c>
      <c r="BS62" s="626">
        <f>'Customer Charges'!BS57</f>
        <v>0</v>
      </c>
      <c r="BT62" s="626">
        <f>'Customer Charges'!BT57</f>
        <v>0</v>
      </c>
      <c r="BU62" s="626">
        <f>'Customer Charges'!BU57</f>
        <v>0</v>
      </c>
      <c r="BV62" s="626">
        <f>'Customer Charges'!BV57</f>
        <v>0</v>
      </c>
      <c r="BW62" s="626">
        <f>'Customer Charges'!BW57</f>
        <v>0</v>
      </c>
      <c r="BX62" s="626">
        <f>'Customer Charges'!BX57</f>
        <v>0</v>
      </c>
      <c r="BY62" s="626">
        <f>'Customer Charges'!BY57</f>
        <v>0</v>
      </c>
      <c r="BZ62" s="626">
        <f>'Customer Charges'!BZ57</f>
        <v>0</v>
      </c>
      <c r="CA62" s="626">
        <f>'Customer Charges'!CA57</f>
        <v>0</v>
      </c>
      <c r="CB62" s="626">
        <f>'Customer Charges'!CB57</f>
        <v>0</v>
      </c>
      <c r="CC62" s="626">
        <f>'Customer Charges'!CC57</f>
        <v>0</v>
      </c>
      <c r="CD62" s="626">
        <f>'Customer Charges'!CD57</f>
        <v>0</v>
      </c>
      <c r="CE62" s="626">
        <f>'Customer Charges'!CE57</f>
        <v>0</v>
      </c>
      <c r="CF62" s="626">
        <f>'Customer Charges'!CF57</f>
        <v>0</v>
      </c>
      <c r="CG62" s="626">
        <f>'Customer Charges'!CG57</f>
        <v>0</v>
      </c>
      <c r="CH62" s="626">
        <f>'Customer Charges'!CH57</f>
        <v>0</v>
      </c>
      <c r="CI62" s="626">
        <f>'Customer Charges'!CI57</f>
        <v>0</v>
      </c>
      <c r="CJ62" s="626">
        <f>'Customer Charges'!CJ57</f>
        <v>0</v>
      </c>
      <c r="CK62" s="626">
        <f>'Customer Charges'!CK57</f>
        <v>0</v>
      </c>
      <c r="CL62" s="626">
        <f>'Customer Charges'!CL57</f>
        <v>0</v>
      </c>
      <c r="CM62" s="626">
        <f>'Customer Charges'!CM57</f>
        <v>0</v>
      </c>
      <c r="CN62" s="626">
        <f>'Customer Charges'!CN57</f>
        <v>0</v>
      </c>
      <c r="CO62" s="626">
        <f>'Customer Charges'!CO57</f>
        <v>0</v>
      </c>
      <c r="CP62" s="626">
        <f>'Customer Charges'!CP57</f>
        <v>0</v>
      </c>
      <c r="CQ62" s="626">
        <f>'Customer Charges'!CQ57</f>
        <v>0</v>
      </c>
      <c r="CR62" s="626">
        <f>'Customer Charges'!CR57</f>
        <v>0</v>
      </c>
      <c r="CS62" s="626">
        <f>'Customer Charges'!CS57</f>
        <v>0</v>
      </c>
      <c r="CT62" s="626">
        <f>'Customer Charges'!CT57</f>
        <v>0</v>
      </c>
      <c r="CU62" s="626">
        <f>'Customer Charges'!CU57</f>
        <v>0</v>
      </c>
      <c r="CV62" s="626">
        <f>'Customer Charges'!CV57</f>
        <v>0</v>
      </c>
      <c r="CW62" s="626">
        <f>'Customer Charges'!CW57</f>
        <v>0</v>
      </c>
      <c r="CX62" s="626">
        <f>'Customer Charges'!CX57</f>
        <v>0</v>
      </c>
      <c r="CY62" s="626">
        <f>'Customer Charges'!CY57</f>
        <v>0</v>
      </c>
      <c r="CZ62" s="626">
        <f>'Customer Charges'!CZ57</f>
        <v>0</v>
      </c>
      <c r="DA62" s="626">
        <f>'Customer Charges'!DA57</f>
        <v>0</v>
      </c>
      <c r="DB62" s="626">
        <f>'Customer Charges'!DB57</f>
        <v>0</v>
      </c>
      <c r="DC62" s="626">
        <f>'Customer Charges'!DC57</f>
        <v>0</v>
      </c>
      <c r="DD62" s="626">
        <f>'Customer Charges'!DD57</f>
        <v>0</v>
      </c>
      <c r="DE62" s="626">
        <f>'Customer Charges'!DE57</f>
        <v>0</v>
      </c>
      <c r="DF62" s="626">
        <f>'Customer Charges'!DF57</f>
        <v>0</v>
      </c>
      <c r="DG62" s="626">
        <f>'Customer Charges'!DG57</f>
        <v>0</v>
      </c>
      <c r="DH62" s="626">
        <f>'Customer Charges'!DH57</f>
        <v>0</v>
      </c>
      <c r="DI62" s="626">
        <f>'Customer Charges'!DI57</f>
        <v>0</v>
      </c>
      <c r="DJ62" s="626">
        <f>'Customer Charges'!DJ57</f>
        <v>0</v>
      </c>
      <c r="DK62" s="626">
        <f>'Customer Charges'!DK57</f>
        <v>0</v>
      </c>
      <c r="DL62" s="626">
        <f>'Customer Charges'!DL57</f>
        <v>0</v>
      </c>
      <c r="DM62" s="626">
        <f>'Customer Charges'!DM57</f>
        <v>0</v>
      </c>
      <c r="DN62" s="626">
        <f>'Customer Charges'!DN57</f>
        <v>0</v>
      </c>
      <c r="DO62" s="626">
        <f>'Customer Charges'!DO57</f>
        <v>0</v>
      </c>
      <c r="DP62" s="626">
        <f>'Customer Charges'!DP57</f>
        <v>0</v>
      </c>
      <c r="DQ62" s="626">
        <f>'Customer Charges'!DQ57</f>
        <v>0</v>
      </c>
      <c r="DR62" s="626">
        <f>'Customer Charges'!DR57</f>
        <v>0</v>
      </c>
      <c r="DS62" s="626">
        <f>'Customer Charges'!DS57</f>
        <v>0</v>
      </c>
      <c r="DT62" s="626">
        <f>'Customer Charges'!DT57</f>
        <v>0</v>
      </c>
      <c r="DU62" s="626">
        <f>'Customer Charges'!DU57</f>
        <v>0</v>
      </c>
      <c r="DV62" s="626">
        <f>'Customer Charges'!DV57</f>
        <v>0</v>
      </c>
      <c r="DW62" s="626">
        <f>'Customer Charges'!DW57</f>
        <v>0</v>
      </c>
      <c r="DX62" s="626">
        <f>'Customer Charges'!DX57</f>
        <v>0</v>
      </c>
      <c r="DY62" s="626">
        <f>'Customer Charges'!DY57</f>
        <v>0</v>
      </c>
      <c r="DZ62" s="626">
        <f>'Customer Charges'!DZ57</f>
        <v>0</v>
      </c>
      <c r="EA62" s="626">
        <f>'Customer Charges'!EA57</f>
        <v>0</v>
      </c>
      <c r="EB62" s="626">
        <f>'Customer Charges'!EB57</f>
        <v>0</v>
      </c>
      <c r="EC62" s="626">
        <f>'Customer Charges'!EC57</f>
        <v>0</v>
      </c>
      <c r="ED62" s="626">
        <f>'Customer Charges'!ED57</f>
        <v>0</v>
      </c>
      <c r="EE62" s="626">
        <f>'Customer Charges'!EE57</f>
        <v>0</v>
      </c>
      <c r="EF62" s="626">
        <f>'Customer Charges'!EF57</f>
        <v>0</v>
      </c>
      <c r="EG62" s="626">
        <f>'Customer Charges'!EG57</f>
        <v>0</v>
      </c>
      <c r="EH62" s="626">
        <f>'Customer Charges'!EH57</f>
        <v>0</v>
      </c>
      <c r="EI62" s="626">
        <f>'Customer Charges'!EI57</f>
        <v>0</v>
      </c>
      <c r="EJ62" s="626">
        <f>'Customer Charges'!EJ57</f>
        <v>0</v>
      </c>
      <c r="EK62" s="626">
        <f>'Customer Charges'!EK57</f>
        <v>0</v>
      </c>
      <c r="EL62" s="626">
        <f>'Customer Charges'!EL57</f>
        <v>0</v>
      </c>
      <c r="EM62" s="626">
        <f>'Customer Charges'!EM57</f>
        <v>0</v>
      </c>
      <c r="EN62" s="626">
        <f>'Customer Charges'!EN57</f>
        <v>0</v>
      </c>
      <c r="EO62" s="626">
        <f>'Customer Charges'!EO57</f>
        <v>0</v>
      </c>
      <c r="EP62" s="626">
        <f>'Customer Charges'!EP57</f>
        <v>0</v>
      </c>
      <c r="EQ62" s="626">
        <f>'Customer Charges'!EQ57</f>
        <v>0</v>
      </c>
      <c r="ER62" s="626">
        <f>'Customer Charges'!ER57</f>
        <v>0</v>
      </c>
      <c r="ES62" s="626">
        <f>'Customer Charges'!ES57</f>
        <v>0</v>
      </c>
      <c r="ET62" s="626">
        <f>'Customer Charges'!ET57</f>
        <v>0</v>
      </c>
      <c r="EU62" s="626">
        <f>'Customer Charges'!EU57</f>
        <v>0</v>
      </c>
      <c r="EV62" s="626">
        <f>'Customer Charges'!EV57</f>
        <v>0</v>
      </c>
      <c r="EW62" s="626">
        <f>'Customer Charges'!EW57</f>
        <v>0</v>
      </c>
      <c r="EX62" s="626">
        <f>'Customer Charges'!EX57</f>
        <v>0</v>
      </c>
      <c r="EY62" s="612"/>
      <c r="EZ62" s="86"/>
      <c r="FB62" s="612"/>
    </row>
    <row r="63" spans="1:158" ht="12.75" hidden="1" customHeight="1" outlineLevel="2">
      <c r="A63" s="303"/>
      <c r="B63" s="907">
        <f ca="1">IF(AE58=0,"N/A",AE66/AE58)</f>
        <v>56020.77659286141</v>
      </c>
      <c r="C63" s="645"/>
      <c r="D63" s="654" t="s">
        <v>1460</v>
      </c>
      <c r="AD63" s="897">
        <f ca="1">IF(AE63=0,0,(AE63-AE59)/AE63)</f>
        <v>0.25329830521343399</v>
      </c>
      <c r="AE63" s="304">
        <f ca="1">SUM(AF63:EY63)</f>
        <v>373281.59551006643</v>
      </c>
      <c r="AF63" s="637">
        <f ca="1">SUMIF('Final Price'!$V$14:$V$114,$AD56,'Final Price'!AF$14:AF$114)</f>
        <v>0</v>
      </c>
      <c r="AG63" s="300">
        <f ca="1">SUMIF('Final Price'!$V$14:$V$114,$AD56,'Final Price'!AG$14:AG$114)</f>
        <v>0</v>
      </c>
      <c r="AH63" s="300">
        <f ca="1">SUMIF('Final Price'!$V$14:$V$114,$AD56,'Final Price'!AH$14:AH$114)</f>
        <v>0</v>
      </c>
      <c r="AI63" s="300">
        <f ca="1">SUMIF('Final Price'!$V$14:$V$114,$AD56,'Final Price'!AI$14:AI$114)</f>
        <v>0</v>
      </c>
      <c r="AJ63" s="300">
        <f ca="1">SUMIF('Final Price'!$V$14:$V$114,$AD56,'Final Price'!AJ$14:AJ$114)</f>
        <v>0</v>
      </c>
      <c r="AK63" s="300">
        <f ca="1">SUMIF('Final Price'!$V$14:$V$114,$AD56,'Final Price'!AK$14:AK$114)</f>
        <v>0</v>
      </c>
      <c r="AL63" s="300">
        <f ca="1">SUMIF('Final Price'!$V$14:$V$114,$AD56,'Final Price'!AL$14:AL$114)</f>
        <v>0</v>
      </c>
      <c r="AM63" s="300">
        <f ca="1">SUMIF('Final Price'!$V$14:$V$114,$AD56,'Final Price'!AM$14:AM$114)</f>
        <v>373281.59551006643</v>
      </c>
      <c r="AN63" s="300">
        <f ca="1">SUMIF('Final Price'!$V$14:$V$114,$AD56,'Final Price'!AN$14:AN$114)</f>
        <v>0</v>
      </c>
      <c r="AO63" s="300">
        <f ca="1">SUMIF('Final Price'!$V$14:$V$114,$AD56,'Final Price'!AO$14:AO$114)</f>
        <v>0</v>
      </c>
      <c r="AP63" s="300">
        <f ca="1">SUMIF('Final Price'!$V$14:$V$114,$AD56,'Final Price'!AP$14:AP$114)</f>
        <v>0</v>
      </c>
      <c r="AQ63" s="300">
        <f ca="1">SUMIF('Final Price'!$V$14:$V$114,$AD56,'Final Price'!AQ$14:AQ$114)</f>
        <v>0</v>
      </c>
      <c r="AR63" s="300">
        <f ca="1">SUMIF('Final Price'!$V$14:$V$114,$AD56,'Final Price'!AR$14:AR$114)</f>
        <v>0</v>
      </c>
      <c r="AS63" s="300">
        <f ca="1">SUMIF('Final Price'!$V$14:$V$114,$AD56,'Final Price'!AS$14:AS$114)</f>
        <v>0</v>
      </c>
      <c r="AT63" s="300">
        <f ca="1">SUMIF('Final Price'!$V$14:$V$114,$AD56,'Final Price'!AT$14:AT$114)</f>
        <v>0</v>
      </c>
      <c r="AU63" s="300">
        <f ca="1">SUMIF('Final Price'!$V$14:$V$114,$AD56,'Final Price'!AU$14:AU$114)</f>
        <v>0</v>
      </c>
      <c r="AV63" s="300">
        <f ca="1">SUMIF('Final Price'!$V$14:$V$114,$AD56,'Final Price'!AV$14:AV$114)</f>
        <v>0</v>
      </c>
      <c r="AW63" s="300">
        <f ca="1">SUMIF('Final Price'!$V$14:$V$114,$AD56,'Final Price'!AW$14:AW$114)</f>
        <v>0</v>
      </c>
      <c r="AX63" s="300">
        <f ca="1">SUMIF('Final Price'!$V$14:$V$114,$AD56,'Final Price'!AX$14:AX$114)</f>
        <v>0</v>
      </c>
      <c r="AY63" s="300">
        <f ca="1">SUMIF('Final Price'!$V$14:$V$114,$AD56,'Final Price'!AY$14:AY$114)</f>
        <v>0</v>
      </c>
      <c r="AZ63" s="300">
        <f ca="1">SUMIF('Final Price'!$V$14:$V$114,$AD56,'Final Price'!AZ$14:AZ$114)</f>
        <v>0</v>
      </c>
      <c r="BA63" s="300">
        <f ca="1">SUMIF('Final Price'!$V$14:$V$114,$AD56,'Final Price'!BA$14:BA$114)</f>
        <v>0</v>
      </c>
      <c r="BB63" s="300">
        <f ca="1">SUMIF('Final Price'!$V$14:$V$114,$AD56,'Final Price'!BB$14:BB$114)</f>
        <v>0</v>
      </c>
      <c r="BC63" s="300">
        <f ca="1">SUMIF('Final Price'!$V$14:$V$114,$AD56,'Final Price'!BC$14:BC$114)</f>
        <v>0</v>
      </c>
      <c r="BD63" s="300">
        <f ca="1">SUMIF('Final Price'!$V$14:$V$114,$AD56,'Final Price'!BD$14:BD$114)</f>
        <v>0</v>
      </c>
      <c r="BE63" s="300">
        <f ca="1">SUMIF('Final Price'!$V$14:$V$114,$AD56,'Final Price'!BE$14:BE$114)</f>
        <v>0</v>
      </c>
      <c r="BF63" s="300">
        <f ca="1">SUMIF('Final Price'!$V$14:$V$114,$AD56,'Final Price'!BF$14:BF$114)</f>
        <v>0</v>
      </c>
      <c r="BG63" s="300">
        <f ca="1">SUMIF('Final Price'!$V$14:$V$114,$AD56,'Final Price'!BG$14:BG$114)</f>
        <v>0</v>
      </c>
      <c r="BH63" s="300">
        <f ca="1">SUMIF('Final Price'!$V$14:$V$114,$AD56,'Final Price'!BH$14:BH$114)</f>
        <v>0</v>
      </c>
      <c r="BI63" s="300">
        <f ca="1">SUMIF('Final Price'!$V$14:$V$114,$AD56,'Final Price'!BI$14:BI$114)</f>
        <v>0</v>
      </c>
      <c r="BJ63" s="300">
        <f ca="1">SUMIF('Final Price'!$V$14:$V$114,$AD56,'Final Price'!BJ$14:BJ$114)</f>
        <v>0</v>
      </c>
      <c r="BK63" s="300">
        <f ca="1">SUMIF('Final Price'!$V$14:$V$114,$AD56,'Final Price'!BK$14:BK$114)</f>
        <v>0</v>
      </c>
      <c r="BL63" s="300">
        <f ca="1">SUMIF('Final Price'!$V$14:$V$114,$AD56,'Final Price'!BL$14:BL$114)</f>
        <v>0</v>
      </c>
      <c r="BM63" s="300">
        <f ca="1">SUMIF('Final Price'!$V$14:$V$114,$AD56,'Final Price'!BM$14:BM$114)</f>
        <v>0</v>
      </c>
      <c r="BN63" s="300">
        <f ca="1">SUMIF('Final Price'!$V$14:$V$114,$AD56,'Final Price'!BN$14:BN$114)</f>
        <v>0</v>
      </c>
      <c r="BO63" s="300">
        <f ca="1">SUMIF('Final Price'!$V$14:$V$114,$AD56,'Final Price'!BO$14:BO$114)</f>
        <v>0</v>
      </c>
      <c r="BP63" s="300">
        <f ca="1">SUMIF('Final Price'!$V$14:$V$114,$AD56,'Final Price'!BP$14:BP$114)</f>
        <v>0</v>
      </c>
      <c r="BQ63" s="300">
        <f ca="1">SUMIF('Final Price'!$V$14:$V$114,$AD56,'Final Price'!BQ$14:BQ$114)</f>
        <v>0</v>
      </c>
      <c r="BR63" s="300">
        <f ca="1">SUMIF('Final Price'!$V$14:$V$114,$AD56,'Final Price'!BR$14:BR$114)</f>
        <v>0</v>
      </c>
      <c r="BS63" s="300">
        <f ca="1">SUMIF('Final Price'!$V$14:$V$114,$AD56,'Final Price'!BS$14:BS$114)</f>
        <v>0</v>
      </c>
      <c r="BT63" s="300">
        <f ca="1">SUMIF('Final Price'!$V$14:$V$114,$AD56,'Final Price'!BT$14:BT$114)</f>
        <v>0</v>
      </c>
      <c r="BU63" s="300">
        <f ca="1">SUMIF('Final Price'!$V$14:$V$114,$AD56,'Final Price'!BU$14:BU$114)</f>
        <v>0</v>
      </c>
      <c r="BV63" s="300">
        <f ca="1">SUMIF('Final Price'!$V$14:$V$114,$AD56,'Final Price'!BV$14:BV$114)</f>
        <v>0</v>
      </c>
      <c r="BW63" s="300">
        <f ca="1">SUMIF('Final Price'!$V$14:$V$114,$AD56,'Final Price'!BW$14:BW$114)</f>
        <v>0</v>
      </c>
      <c r="BX63" s="300">
        <f ca="1">SUMIF('Final Price'!$V$14:$V$114,$AD56,'Final Price'!BX$14:BX$114)</f>
        <v>0</v>
      </c>
      <c r="BY63" s="300">
        <f ca="1">SUMIF('Final Price'!$V$14:$V$114,$AD56,'Final Price'!BY$14:BY$114)</f>
        <v>0</v>
      </c>
      <c r="BZ63" s="300">
        <f ca="1">SUMIF('Final Price'!$V$14:$V$114,$AD56,'Final Price'!BZ$14:BZ$114)</f>
        <v>0</v>
      </c>
      <c r="CA63" s="300">
        <f ca="1">SUMIF('Final Price'!$V$14:$V$114,$AD56,'Final Price'!CA$14:CA$114)</f>
        <v>0</v>
      </c>
      <c r="CB63" s="300">
        <f ca="1">SUMIF('Final Price'!$V$14:$V$114,$AD56,'Final Price'!CB$14:CB$114)</f>
        <v>0</v>
      </c>
      <c r="CC63" s="300">
        <f ca="1">SUMIF('Final Price'!$V$14:$V$114,$AD56,'Final Price'!CC$14:CC$114)</f>
        <v>0</v>
      </c>
      <c r="CD63" s="300">
        <f ca="1">SUMIF('Final Price'!$V$14:$V$114,$AD56,'Final Price'!CD$14:CD$114)</f>
        <v>0</v>
      </c>
      <c r="CE63" s="300">
        <f ca="1">SUMIF('Final Price'!$V$14:$V$114,$AD56,'Final Price'!CE$14:CE$114)</f>
        <v>0</v>
      </c>
      <c r="CF63" s="300">
        <f ca="1">SUMIF('Final Price'!$V$14:$V$114,$AD56,'Final Price'!CF$14:CF$114)</f>
        <v>0</v>
      </c>
      <c r="CG63" s="300">
        <f ca="1">SUMIF('Final Price'!$V$14:$V$114,$AD56,'Final Price'!CG$14:CG$114)</f>
        <v>0</v>
      </c>
      <c r="CH63" s="300">
        <f ca="1">SUMIF('Final Price'!$V$14:$V$114,$AD56,'Final Price'!CH$14:CH$114)</f>
        <v>0</v>
      </c>
      <c r="CI63" s="300">
        <f ca="1">SUMIF('Final Price'!$V$14:$V$114,$AD56,'Final Price'!CI$14:CI$114)</f>
        <v>0</v>
      </c>
      <c r="CJ63" s="300">
        <f ca="1">SUMIF('Final Price'!$V$14:$V$114,$AD56,'Final Price'!CJ$14:CJ$114)</f>
        <v>0</v>
      </c>
      <c r="CK63" s="300">
        <f ca="1">SUMIF('Final Price'!$V$14:$V$114,$AD56,'Final Price'!CK$14:CK$114)</f>
        <v>0</v>
      </c>
      <c r="CL63" s="300">
        <f ca="1">SUMIF('Final Price'!$V$14:$V$114,$AD56,'Final Price'!CL$14:CL$114)</f>
        <v>0</v>
      </c>
      <c r="CM63" s="300">
        <f ca="1">SUMIF('Final Price'!$V$14:$V$114,$AD56,'Final Price'!CM$14:CM$114)</f>
        <v>0</v>
      </c>
      <c r="CN63" s="300">
        <f ca="1">SUMIF('Final Price'!$V$14:$V$114,$AD56,'Final Price'!CN$14:CN$114)</f>
        <v>0</v>
      </c>
      <c r="CO63" s="300">
        <f ca="1">SUMIF('Final Price'!$V$14:$V$114,$AD56,'Final Price'!CO$14:CO$114)</f>
        <v>0</v>
      </c>
      <c r="CP63" s="300">
        <f ca="1">SUMIF('Final Price'!$V$14:$V$114,$AD56,'Final Price'!CP$14:CP$114)</f>
        <v>0</v>
      </c>
      <c r="CQ63" s="300">
        <f ca="1">SUMIF('Final Price'!$V$14:$V$114,$AD56,'Final Price'!CQ$14:CQ$114)</f>
        <v>0</v>
      </c>
      <c r="CR63" s="300">
        <f ca="1">SUMIF('Final Price'!$V$14:$V$114,$AD56,'Final Price'!CR$14:CR$114)</f>
        <v>0</v>
      </c>
      <c r="CS63" s="300">
        <f ca="1">SUMIF('Final Price'!$V$14:$V$114,$AD56,'Final Price'!CS$14:CS$114)</f>
        <v>0</v>
      </c>
      <c r="CT63" s="300">
        <f ca="1">SUMIF('Final Price'!$V$14:$V$114,$AD56,'Final Price'!CT$14:CT$114)</f>
        <v>0</v>
      </c>
      <c r="CU63" s="300">
        <f ca="1">SUMIF('Final Price'!$V$14:$V$114,$AD56,'Final Price'!CU$14:CU$114)</f>
        <v>0</v>
      </c>
      <c r="CV63" s="300">
        <f ca="1">SUMIF('Final Price'!$V$14:$V$114,$AD56,'Final Price'!CV$14:CV$114)</f>
        <v>0</v>
      </c>
      <c r="CW63" s="300">
        <f ca="1">SUMIF('Final Price'!$V$14:$V$114,$AD56,'Final Price'!CW$14:CW$114)</f>
        <v>0</v>
      </c>
      <c r="CX63" s="300">
        <f ca="1">SUMIF('Final Price'!$V$14:$V$114,$AD56,'Final Price'!CX$14:CX$114)</f>
        <v>0</v>
      </c>
      <c r="CY63" s="300">
        <f ca="1">SUMIF('Final Price'!$V$14:$V$114,$AD56,'Final Price'!CY$14:CY$114)</f>
        <v>0</v>
      </c>
      <c r="CZ63" s="300">
        <f ca="1">SUMIF('Final Price'!$V$14:$V$114,$AD56,'Final Price'!CZ$14:CZ$114)</f>
        <v>0</v>
      </c>
      <c r="DA63" s="300">
        <f ca="1">SUMIF('Final Price'!$V$14:$V$114,$AD56,'Final Price'!DA$14:DA$114)</f>
        <v>0</v>
      </c>
      <c r="DB63" s="300">
        <f ca="1">SUMIF('Final Price'!$V$14:$V$114,$AD56,'Final Price'!DB$14:DB$114)</f>
        <v>0</v>
      </c>
      <c r="DC63" s="300">
        <f ca="1">SUMIF('Final Price'!$V$14:$V$114,$AD56,'Final Price'!DC$14:DC$114)</f>
        <v>0</v>
      </c>
      <c r="DD63" s="300">
        <f ca="1">SUMIF('Final Price'!$V$14:$V$114,$AD56,'Final Price'!DD$14:DD$114)</f>
        <v>0</v>
      </c>
      <c r="DE63" s="300">
        <f ca="1">SUMIF('Final Price'!$V$14:$V$114,$AD56,'Final Price'!DE$14:DE$114)</f>
        <v>0</v>
      </c>
      <c r="DF63" s="300">
        <f ca="1">SUMIF('Final Price'!$V$14:$V$114,$AD56,'Final Price'!DF$14:DF$114)</f>
        <v>0</v>
      </c>
      <c r="DG63" s="300">
        <f ca="1">SUMIF('Final Price'!$V$14:$V$114,$AD56,'Final Price'!DG$14:DG$114)</f>
        <v>0</v>
      </c>
      <c r="DH63" s="300">
        <f ca="1">SUMIF('Final Price'!$V$14:$V$114,$AD56,'Final Price'!DH$14:DH$114)</f>
        <v>0</v>
      </c>
      <c r="DI63" s="300">
        <f ca="1">SUMIF('Final Price'!$V$14:$V$114,$AD56,'Final Price'!DI$14:DI$114)</f>
        <v>0</v>
      </c>
      <c r="DJ63" s="300">
        <f ca="1">SUMIF('Final Price'!$V$14:$V$114,$AD56,'Final Price'!DJ$14:DJ$114)</f>
        <v>0</v>
      </c>
      <c r="DK63" s="300">
        <f ca="1">SUMIF('Final Price'!$V$14:$V$114,$AD56,'Final Price'!DK$14:DK$114)</f>
        <v>0</v>
      </c>
      <c r="DL63" s="300">
        <f ca="1">SUMIF('Final Price'!$V$14:$V$114,$AD56,'Final Price'!DL$14:DL$114)</f>
        <v>0</v>
      </c>
      <c r="DM63" s="300">
        <f ca="1">SUMIF('Final Price'!$V$14:$V$114,$AD56,'Final Price'!DM$14:DM$114)</f>
        <v>0</v>
      </c>
      <c r="DN63" s="300">
        <f ca="1">SUMIF('Final Price'!$V$14:$V$114,$AD56,'Final Price'!DN$14:DN$114)</f>
        <v>0</v>
      </c>
      <c r="DO63" s="300">
        <f ca="1">SUMIF('Final Price'!$V$14:$V$114,$AD56,'Final Price'!DO$14:DO$114)</f>
        <v>0</v>
      </c>
      <c r="DP63" s="300">
        <f ca="1">SUMIF('Final Price'!$V$14:$V$114,$AD56,'Final Price'!DP$14:DP$114)</f>
        <v>0</v>
      </c>
      <c r="DQ63" s="300">
        <f ca="1">SUMIF('Final Price'!$V$14:$V$114,$AD56,'Final Price'!DQ$14:DQ$114)</f>
        <v>0</v>
      </c>
      <c r="DR63" s="300">
        <f ca="1">SUMIF('Final Price'!$V$14:$V$114,$AD56,'Final Price'!DR$14:DR$114)</f>
        <v>0</v>
      </c>
      <c r="DS63" s="300">
        <f ca="1">SUMIF('Final Price'!$V$14:$V$114,$AD56,'Final Price'!DS$14:DS$114)</f>
        <v>0</v>
      </c>
      <c r="DT63" s="300">
        <f ca="1">SUMIF('Final Price'!$V$14:$V$114,$AD56,'Final Price'!DT$14:DT$114)</f>
        <v>0</v>
      </c>
      <c r="DU63" s="300">
        <f ca="1">SUMIF('Final Price'!$V$14:$V$114,$AD56,'Final Price'!DU$14:DU$114)</f>
        <v>0</v>
      </c>
      <c r="DV63" s="300">
        <f ca="1">SUMIF('Final Price'!$V$14:$V$114,$AD56,'Final Price'!DV$14:DV$114)</f>
        <v>0</v>
      </c>
      <c r="DW63" s="300">
        <f ca="1">SUMIF('Final Price'!$V$14:$V$114,$AD56,'Final Price'!DW$14:DW$114)</f>
        <v>0</v>
      </c>
      <c r="DX63" s="300">
        <f ca="1">SUMIF('Final Price'!$V$14:$V$114,$AD56,'Final Price'!DX$14:DX$114)</f>
        <v>0</v>
      </c>
      <c r="DY63" s="300">
        <f ca="1">SUMIF('Final Price'!$V$14:$V$114,$AD56,'Final Price'!DY$14:DY$114)</f>
        <v>0</v>
      </c>
      <c r="DZ63" s="300">
        <f ca="1">SUMIF('Final Price'!$V$14:$V$114,$AD56,'Final Price'!DZ$14:DZ$114)</f>
        <v>0</v>
      </c>
      <c r="EA63" s="300">
        <f ca="1">SUMIF('Final Price'!$V$14:$V$114,$AD56,'Final Price'!EA$14:EA$114)</f>
        <v>0</v>
      </c>
      <c r="EB63" s="300">
        <f ca="1">SUMIF('Final Price'!$V$14:$V$114,$AD56,'Final Price'!EB$14:EB$114)</f>
        <v>0</v>
      </c>
      <c r="EC63" s="300">
        <f ca="1">SUMIF('Final Price'!$V$14:$V$114,$AD56,'Final Price'!EC$14:EC$114)</f>
        <v>0</v>
      </c>
      <c r="ED63" s="300">
        <f ca="1">SUMIF('Final Price'!$V$14:$V$114,$AD56,'Final Price'!ED$14:ED$114)</f>
        <v>0</v>
      </c>
      <c r="EE63" s="300">
        <f ca="1">SUMIF('Final Price'!$V$14:$V$114,$AD56,'Final Price'!EE$14:EE$114)</f>
        <v>0</v>
      </c>
      <c r="EF63" s="300">
        <f ca="1">SUMIF('Final Price'!$V$14:$V$114,$AD56,'Final Price'!EF$14:EF$114)</f>
        <v>0</v>
      </c>
      <c r="EG63" s="300">
        <f ca="1">SUMIF('Final Price'!$V$14:$V$114,$AD56,'Final Price'!EG$14:EG$114)</f>
        <v>0</v>
      </c>
      <c r="EH63" s="300">
        <f ca="1">SUMIF('Final Price'!$V$14:$V$114,$AD56,'Final Price'!EH$14:EH$114)</f>
        <v>0</v>
      </c>
      <c r="EI63" s="300">
        <f ca="1">SUMIF('Final Price'!$V$14:$V$114,$AD56,'Final Price'!EI$14:EI$114)</f>
        <v>0</v>
      </c>
      <c r="EJ63" s="300">
        <f ca="1">SUMIF('Final Price'!$V$14:$V$114,$AD56,'Final Price'!EJ$14:EJ$114)</f>
        <v>0</v>
      </c>
      <c r="EK63" s="300">
        <f ca="1">SUMIF('Final Price'!$V$14:$V$114,$AD56,'Final Price'!EK$14:EK$114)</f>
        <v>0</v>
      </c>
      <c r="EL63" s="300">
        <f ca="1">SUMIF('Final Price'!$V$14:$V$114,$AD56,'Final Price'!EL$14:EL$114)</f>
        <v>0</v>
      </c>
      <c r="EM63" s="300">
        <f ca="1">SUMIF('Final Price'!$V$14:$V$114,$AD56,'Final Price'!EM$14:EM$114)</f>
        <v>0</v>
      </c>
      <c r="EN63" s="300">
        <f ca="1">SUMIF('Final Price'!$V$14:$V$114,$AD56,'Final Price'!EN$14:EN$114)</f>
        <v>0</v>
      </c>
      <c r="EO63" s="300">
        <f ca="1">SUMIF('Final Price'!$V$14:$V$114,$AD56,'Final Price'!EO$14:EO$114)</f>
        <v>0</v>
      </c>
      <c r="EP63" s="300">
        <f ca="1">SUMIF('Final Price'!$V$14:$V$114,$AD56,'Final Price'!EP$14:EP$114)</f>
        <v>0</v>
      </c>
      <c r="EQ63" s="300">
        <f ca="1">SUMIF('Final Price'!$V$14:$V$114,$AD56,'Final Price'!EQ$14:EQ$114)</f>
        <v>0</v>
      </c>
      <c r="ER63" s="300">
        <f ca="1">SUMIF('Final Price'!$V$14:$V$114,$AD56,'Final Price'!ER$14:ER$114)</f>
        <v>0</v>
      </c>
      <c r="ES63" s="300">
        <f ca="1">SUMIF('Final Price'!$V$14:$V$114,$AD56,'Final Price'!ES$14:ES$114)</f>
        <v>0</v>
      </c>
      <c r="ET63" s="300">
        <f ca="1">SUMIF('Final Price'!$V$14:$V$114,$AD56,'Final Price'!ET$14:ET$114)</f>
        <v>0</v>
      </c>
      <c r="EU63" s="300">
        <f ca="1">SUMIF('Final Price'!$V$14:$V$114,$AD56,'Final Price'!EU$14:EU$114)</f>
        <v>0</v>
      </c>
      <c r="EV63" s="300">
        <f ca="1">SUMIF('Final Price'!$V$14:$V$114,$AD56,'Final Price'!EV$14:EV$114)</f>
        <v>0</v>
      </c>
      <c r="EW63" s="638">
        <f ca="1">SUMIF('Final Price'!$V$14:$V$114,$AD56,'Final Price'!EW$14:EW$114)</f>
        <v>0</v>
      </c>
      <c r="EX63" s="639">
        <f ca="1">SUMIF('Final Price'!$V$14:$V$114,$AD56,'Final Price'!EX$14:EX$114)</f>
        <v>0</v>
      </c>
      <c r="EY63" s="612"/>
      <c r="EZ63" s="86"/>
      <c r="FA63" s="900" t="str">
        <f>B61</f>
        <v>Included</v>
      </c>
      <c r="FB63" s="612"/>
    </row>
    <row r="64" spans="1:158" ht="12.75" hidden="1" customHeight="1" outlineLevel="2">
      <c r="A64" s="303"/>
      <c r="B64" s="86"/>
      <c r="C64" s="645"/>
      <c r="D64" s="654" t="s">
        <v>48</v>
      </c>
      <c r="AD64" s="897">
        <f ca="1">IF(AND(OverON,B61=$B$19),Overhead,0)</f>
        <v>0.20061159760769962</v>
      </c>
      <c r="AE64" s="304">
        <f ca="1">SUM(AF64:EY64)</f>
        <v>74884.617232825534</v>
      </c>
      <c r="AF64" s="637">
        <f t="shared" ref="AF64:BK64" ca="1" si="48">AF63*$AD64</f>
        <v>0</v>
      </c>
      <c r="AG64" s="300">
        <f t="shared" ca="1" si="48"/>
        <v>0</v>
      </c>
      <c r="AH64" s="300">
        <f t="shared" ca="1" si="48"/>
        <v>0</v>
      </c>
      <c r="AI64" s="300">
        <f t="shared" ca="1" si="48"/>
        <v>0</v>
      </c>
      <c r="AJ64" s="300">
        <f t="shared" ca="1" si="48"/>
        <v>0</v>
      </c>
      <c r="AK64" s="300">
        <f t="shared" ca="1" si="48"/>
        <v>0</v>
      </c>
      <c r="AL64" s="300">
        <f t="shared" ca="1" si="48"/>
        <v>0</v>
      </c>
      <c r="AM64" s="300">
        <f t="shared" ca="1" si="48"/>
        <v>74884.617232825534</v>
      </c>
      <c r="AN64" s="300">
        <f t="shared" ca="1" si="48"/>
        <v>0</v>
      </c>
      <c r="AO64" s="300">
        <f t="shared" ca="1" si="48"/>
        <v>0</v>
      </c>
      <c r="AP64" s="300">
        <f t="shared" ca="1" si="48"/>
        <v>0</v>
      </c>
      <c r="AQ64" s="300">
        <f t="shared" ca="1" si="48"/>
        <v>0</v>
      </c>
      <c r="AR64" s="300">
        <f t="shared" ca="1" si="48"/>
        <v>0</v>
      </c>
      <c r="AS64" s="300">
        <f t="shared" ca="1" si="48"/>
        <v>0</v>
      </c>
      <c r="AT64" s="300">
        <f t="shared" ca="1" si="48"/>
        <v>0</v>
      </c>
      <c r="AU64" s="300">
        <f t="shared" ca="1" si="48"/>
        <v>0</v>
      </c>
      <c r="AV64" s="300">
        <f t="shared" ca="1" si="48"/>
        <v>0</v>
      </c>
      <c r="AW64" s="300">
        <f t="shared" ca="1" si="48"/>
        <v>0</v>
      </c>
      <c r="AX64" s="300">
        <f t="shared" ca="1" si="48"/>
        <v>0</v>
      </c>
      <c r="AY64" s="300">
        <f t="shared" ca="1" si="48"/>
        <v>0</v>
      </c>
      <c r="AZ64" s="300">
        <f t="shared" ca="1" si="48"/>
        <v>0</v>
      </c>
      <c r="BA64" s="300">
        <f t="shared" ca="1" si="48"/>
        <v>0</v>
      </c>
      <c r="BB64" s="300">
        <f t="shared" ca="1" si="48"/>
        <v>0</v>
      </c>
      <c r="BC64" s="300">
        <f t="shared" ca="1" si="48"/>
        <v>0</v>
      </c>
      <c r="BD64" s="300">
        <f t="shared" ca="1" si="48"/>
        <v>0</v>
      </c>
      <c r="BE64" s="300">
        <f t="shared" ca="1" si="48"/>
        <v>0</v>
      </c>
      <c r="BF64" s="300">
        <f t="shared" ca="1" si="48"/>
        <v>0</v>
      </c>
      <c r="BG64" s="300">
        <f t="shared" ca="1" si="48"/>
        <v>0</v>
      </c>
      <c r="BH64" s="300">
        <f t="shared" ca="1" si="48"/>
        <v>0</v>
      </c>
      <c r="BI64" s="300">
        <f t="shared" ca="1" si="48"/>
        <v>0</v>
      </c>
      <c r="BJ64" s="300">
        <f t="shared" ca="1" si="48"/>
        <v>0</v>
      </c>
      <c r="BK64" s="300">
        <f t="shared" ca="1" si="48"/>
        <v>0</v>
      </c>
      <c r="BL64" s="300">
        <f t="shared" ref="BL64:CQ64" ca="1" si="49">BL63*$AD64</f>
        <v>0</v>
      </c>
      <c r="BM64" s="300">
        <f t="shared" ca="1" si="49"/>
        <v>0</v>
      </c>
      <c r="BN64" s="300">
        <f t="shared" ca="1" si="49"/>
        <v>0</v>
      </c>
      <c r="BO64" s="300">
        <f t="shared" ca="1" si="49"/>
        <v>0</v>
      </c>
      <c r="BP64" s="300">
        <f t="shared" ca="1" si="49"/>
        <v>0</v>
      </c>
      <c r="BQ64" s="300">
        <f t="shared" ca="1" si="49"/>
        <v>0</v>
      </c>
      <c r="BR64" s="300">
        <f t="shared" ca="1" si="49"/>
        <v>0</v>
      </c>
      <c r="BS64" s="300">
        <f t="shared" ca="1" si="49"/>
        <v>0</v>
      </c>
      <c r="BT64" s="300">
        <f t="shared" ca="1" si="49"/>
        <v>0</v>
      </c>
      <c r="BU64" s="300">
        <f t="shared" ca="1" si="49"/>
        <v>0</v>
      </c>
      <c r="BV64" s="300">
        <f t="shared" ca="1" si="49"/>
        <v>0</v>
      </c>
      <c r="BW64" s="300">
        <f t="shared" ca="1" si="49"/>
        <v>0</v>
      </c>
      <c r="BX64" s="300">
        <f t="shared" ca="1" si="49"/>
        <v>0</v>
      </c>
      <c r="BY64" s="300">
        <f t="shared" ca="1" si="49"/>
        <v>0</v>
      </c>
      <c r="BZ64" s="300">
        <f t="shared" ca="1" si="49"/>
        <v>0</v>
      </c>
      <c r="CA64" s="300">
        <f t="shared" ca="1" si="49"/>
        <v>0</v>
      </c>
      <c r="CB64" s="300">
        <f t="shared" ca="1" si="49"/>
        <v>0</v>
      </c>
      <c r="CC64" s="300">
        <f t="shared" ca="1" si="49"/>
        <v>0</v>
      </c>
      <c r="CD64" s="300">
        <f t="shared" ca="1" si="49"/>
        <v>0</v>
      </c>
      <c r="CE64" s="300">
        <f t="shared" ca="1" si="49"/>
        <v>0</v>
      </c>
      <c r="CF64" s="300">
        <f t="shared" ca="1" si="49"/>
        <v>0</v>
      </c>
      <c r="CG64" s="300">
        <f t="shared" ca="1" si="49"/>
        <v>0</v>
      </c>
      <c r="CH64" s="300">
        <f t="shared" ca="1" si="49"/>
        <v>0</v>
      </c>
      <c r="CI64" s="300">
        <f t="shared" ca="1" si="49"/>
        <v>0</v>
      </c>
      <c r="CJ64" s="300">
        <f t="shared" ca="1" si="49"/>
        <v>0</v>
      </c>
      <c r="CK64" s="300">
        <f t="shared" ca="1" si="49"/>
        <v>0</v>
      </c>
      <c r="CL64" s="300">
        <f t="shared" ca="1" si="49"/>
        <v>0</v>
      </c>
      <c r="CM64" s="300">
        <f t="shared" ca="1" si="49"/>
        <v>0</v>
      </c>
      <c r="CN64" s="300">
        <f t="shared" ca="1" si="49"/>
        <v>0</v>
      </c>
      <c r="CO64" s="300">
        <f t="shared" ca="1" si="49"/>
        <v>0</v>
      </c>
      <c r="CP64" s="300">
        <f t="shared" ca="1" si="49"/>
        <v>0</v>
      </c>
      <c r="CQ64" s="300">
        <f t="shared" ca="1" si="49"/>
        <v>0</v>
      </c>
      <c r="CR64" s="300">
        <f t="shared" ref="CR64:DW64" ca="1" si="50">CR63*$AD64</f>
        <v>0</v>
      </c>
      <c r="CS64" s="300">
        <f t="shared" ca="1" si="50"/>
        <v>0</v>
      </c>
      <c r="CT64" s="300">
        <f t="shared" ca="1" si="50"/>
        <v>0</v>
      </c>
      <c r="CU64" s="300">
        <f t="shared" ca="1" si="50"/>
        <v>0</v>
      </c>
      <c r="CV64" s="300">
        <f t="shared" ca="1" si="50"/>
        <v>0</v>
      </c>
      <c r="CW64" s="300">
        <f t="shared" ca="1" si="50"/>
        <v>0</v>
      </c>
      <c r="CX64" s="300">
        <f t="shared" ca="1" si="50"/>
        <v>0</v>
      </c>
      <c r="CY64" s="300">
        <f t="shared" ca="1" si="50"/>
        <v>0</v>
      </c>
      <c r="CZ64" s="300">
        <f t="shared" ca="1" si="50"/>
        <v>0</v>
      </c>
      <c r="DA64" s="300">
        <f t="shared" ca="1" si="50"/>
        <v>0</v>
      </c>
      <c r="DB64" s="300">
        <f t="shared" ca="1" si="50"/>
        <v>0</v>
      </c>
      <c r="DC64" s="300">
        <f t="shared" ca="1" si="50"/>
        <v>0</v>
      </c>
      <c r="DD64" s="300">
        <f t="shared" ca="1" si="50"/>
        <v>0</v>
      </c>
      <c r="DE64" s="300">
        <f t="shared" ca="1" si="50"/>
        <v>0</v>
      </c>
      <c r="DF64" s="300">
        <f t="shared" ca="1" si="50"/>
        <v>0</v>
      </c>
      <c r="DG64" s="300">
        <f t="shared" ca="1" si="50"/>
        <v>0</v>
      </c>
      <c r="DH64" s="300">
        <f t="shared" ca="1" si="50"/>
        <v>0</v>
      </c>
      <c r="DI64" s="300">
        <f t="shared" ca="1" si="50"/>
        <v>0</v>
      </c>
      <c r="DJ64" s="300">
        <f t="shared" ca="1" si="50"/>
        <v>0</v>
      </c>
      <c r="DK64" s="300">
        <f t="shared" ca="1" si="50"/>
        <v>0</v>
      </c>
      <c r="DL64" s="300">
        <f t="shared" ca="1" si="50"/>
        <v>0</v>
      </c>
      <c r="DM64" s="300">
        <f t="shared" ca="1" si="50"/>
        <v>0</v>
      </c>
      <c r="DN64" s="300">
        <f t="shared" ca="1" si="50"/>
        <v>0</v>
      </c>
      <c r="DO64" s="300">
        <f t="shared" ca="1" si="50"/>
        <v>0</v>
      </c>
      <c r="DP64" s="300">
        <f t="shared" ca="1" si="50"/>
        <v>0</v>
      </c>
      <c r="DQ64" s="300">
        <f t="shared" ca="1" si="50"/>
        <v>0</v>
      </c>
      <c r="DR64" s="300">
        <f t="shared" ca="1" si="50"/>
        <v>0</v>
      </c>
      <c r="DS64" s="300">
        <f t="shared" ca="1" si="50"/>
        <v>0</v>
      </c>
      <c r="DT64" s="300">
        <f t="shared" ca="1" si="50"/>
        <v>0</v>
      </c>
      <c r="DU64" s="300">
        <f t="shared" ca="1" si="50"/>
        <v>0</v>
      </c>
      <c r="DV64" s="300">
        <f t="shared" ca="1" si="50"/>
        <v>0</v>
      </c>
      <c r="DW64" s="300">
        <f t="shared" ca="1" si="50"/>
        <v>0</v>
      </c>
      <c r="DX64" s="300">
        <f t="shared" ref="DX64:EX64" ca="1" si="51">DX63*$AD64</f>
        <v>0</v>
      </c>
      <c r="DY64" s="300">
        <f t="shared" ca="1" si="51"/>
        <v>0</v>
      </c>
      <c r="DZ64" s="300">
        <f t="shared" ca="1" si="51"/>
        <v>0</v>
      </c>
      <c r="EA64" s="300">
        <f t="shared" ca="1" si="51"/>
        <v>0</v>
      </c>
      <c r="EB64" s="300">
        <f t="shared" ca="1" si="51"/>
        <v>0</v>
      </c>
      <c r="EC64" s="300">
        <f t="shared" ca="1" si="51"/>
        <v>0</v>
      </c>
      <c r="ED64" s="300">
        <f t="shared" ca="1" si="51"/>
        <v>0</v>
      </c>
      <c r="EE64" s="300">
        <f t="shared" ca="1" si="51"/>
        <v>0</v>
      </c>
      <c r="EF64" s="300">
        <f t="shared" ca="1" si="51"/>
        <v>0</v>
      </c>
      <c r="EG64" s="300">
        <f t="shared" ca="1" si="51"/>
        <v>0</v>
      </c>
      <c r="EH64" s="300">
        <f t="shared" ca="1" si="51"/>
        <v>0</v>
      </c>
      <c r="EI64" s="300">
        <f t="shared" ca="1" si="51"/>
        <v>0</v>
      </c>
      <c r="EJ64" s="300">
        <f t="shared" ca="1" si="51"/>
        <v>0</v>
      </c>
      <c r="EK64" s="300">
        <f t="shared" ca="1" si="51"/>
        <v>0</v>
      </c>
      <c r="EL64" s="300">
        <f t="shared" ca="1" si="51"/>
        <v>0</v>
      </c>
      <c r="EM64" s="300">
        <f t="shared" ca="1" si="51"/>
        <v>0</v>
      </c>
      <c r="EN64" s="300">
        <f t="shared" ca="1" si="51"/>
        <v>0</v>
      </c>
      <c r="EO64" s="300">
        <f t="shared" ca="1" si="51"/>
        <v>0</v>
      </c>
      <c r="EP64" s="300">
        <f t="shared" ca="1" si="51"/>
        <v>0</v>
      </c>
      <c r="EQ64" s="300">
        <f t="shared" ca="1" si="51"/>
        <v>0</v>
      </c>
      <c r="ER64" s="300">
        <f t="shared" ca="1" si="51"/>
        <v>0</v>
      </c>
      <c r="ES64" s="300">
        <f t="shared" ca="1" si="51"/>
        <v>0</v>
      </c>
      <c r="ET64" s="300">
        <f t="shared" ca="1" si="51"/>
        <v>0</v>
      </c>
      <c r="EU64" s="300">
        <f t="shared" ca="1" si="51"/>
        <v>0</v>
      </c>
      <c r="EV64" s="300">
        <f t="shared" ca="1" si="51"/>
        <v>0</v>
      </c>
      <c r="EW64" s="638">
        <f t="shared" ca="1" si="51"/>
        <v>0</v>
      </c>
      <c r="EX64" s="639">
        <f t="shared" ca="1" si="51"/>
        <v>0</v>
      </c>
      <c r="EY64" s="612"/>
      <c r="EZ64" s="86"/>
      <c r="FB64" s="612"/>
    </row>
    <row r="65" spans="1:158" ht="12.75" hidden="1" customHeight="1" outlineLevel="2">
      <c r="A65" s="303"/>
      <c r="B65" s="86"/>
      <c r="C65" s="645"/>
      <c r="D65" s="654" t="s">
        <v>922</v>
      </c>
      <c r="AD65" s="927">
        <f ca="1">AE65-AE64</f>
        <v>0</v>
      </c>
      <c r="AE65" s="304">
        <f ca="1">SUM(AF65:EY65)</f>
        <v>74884.617232825505</v>
      </c>
      <c r="AF65" s="637">
        <f t="shared" ref="AF65:BK65" ca="1" si="52">IF(OverProfOn,IF($AE$21=0,0,$AE64*(AF$21/$AE$21)),AF64)</f>
        <v>0</v>
      </c>
      <c r="AG65" s="300">
        <f t="shared" ca="1" si="52"/>
        <v>631.11871333136673</v>
      </c>
      <c r="AH65" s="300">
        <f t="shared" ca="1" si="52"/>
        <v>805.41098385965017</v>
      </c>
      <c r="AI65" s="300">
        <f t="shared" ca="1" si="52"/>
        <v>38580.841723324746</v>
      </c>
      <c r="AJ65" s="300">
        <f t="shared" ca="1" si="52"/>
        <v>1039.3641210074863</v>
      </c>
      <c r="AK65" s="300">
        <f t="shared" ca="1" si="52"/>
        <v>2208.46034285618</v>
      </c>
      <c r="AL65" s="300">
        <f t="shared" ca="1" si="52"/>
        <v>933.88579885772231</v>
      </c>
      <c r="AM65" s="300">
        <f t="shared" ca="1" si="52"/>
        <v>933.88579885772231</v>
      </c>
      <c r="AN65" s="300">
        <f t="shared" ca="1" si="52"/>
        <v>502.81636692703722</v>
      </c>
      <c r="AO65" s="300">
        <f t="shared" ca="1" si="52"/>
        <v>502.81636692702881</v>
      </c>
      <c r="AP65" s="300">
        <f t="shared" ca="1" si="52"/>
        <v>502.81636692702881</v>
      </c>
      <c r="AQ65" s="300">
        <f t="shared" ca="1" si="52"/>
        <v>489.85162719397238</v>
      </c>
      <c r="AR65" s="300">
        <f t="shared" ca="1" si="52"/>
        <v>489.85162719396391</v>
      </c>
      <c r="AS65" s="300">
        <f t="shared" ca="1" si="52"/>
        <v>489.85162719397238</v>
      </c>
      <c r="AT65" s="300">
        <f t="shared" ca="1" si="52"/>
        <v>489.85162719396391</v>
      </c>
      <c r="AU65" s="300">
        <f t="shared" ca="1" si="52"/>
        <v>489.85162719396391</v>
      </c>
      <c r="AV65" s="300">
        <f t="shared" ca="1" si="52"/>
        <v>499.64865973784657</v>
      </c>
      <c r="AW65" s="300">
        <f t="shared" ca="1" si="52"/>
        <v>499.64865973784657</v>
      </c>
      <c r="AX65" s="300">
        <f t="shared" ca="1" si="52"/>
        <v>499.64865973783827</v>
      </c>
      <c r="AY65" s="300">
        <f t="shared" ca="1" si="52"/>
        <v>499.64865973784657</v>
      </c>
      <c r="AZ65" s="300">
        <f t="shared" ca="1" si="52"/>
        <v>499.64865973783827</v>
      </c>
      <c r="BA65" s="300">
        <f t="shared" ca="1" si="52"/>
        <v>499.64865973784657</v>
      </c>
      <c r="BB65" s="300">
        <f t="shared" ca="1" si="52"/>
        <v>499.64865973784657</v>
      </c>
      <c r="BC65" s="300">
        <f t="shared" ca="1" si="52"/>
        <v>499.64865973783827</v>
      </c>
      <c r="BD65" s="300">
        <f t="shared" ca="1" si="52"/>
        <v>499.64865973785481</v>
      </c>
      <c r="BE65" s="300">
        <f t="shared" ca="1" si="52"/>
        <v>499.64865973783827</v>
      </c>
      <c r="BF65" s="300">
        <f t="shared" ca="1" si="52"/>
        <v>499.64865973784657</v>
      </c>
      <c r="BG65" s="300">
        <f t="shared" ca="1" si="52"/>
        <v>499.64865973783827</v>
      </c>
      <c r="BH65" s="300">
        <f t="shared" ca="1" si="52"/>
        <v>509.64163293260884</v>
      </c>
      <c r="BI65" s="300">
        <f t="shared" ca="1" si="52"/>
        <v>509.64163293260884</v>
      </c>
      <c r="BJ65" s="300">
        <f t="shared" ca="1" si="52"/>
        <v>509.64163293260884</v>
      </c>
      <c r="BK65" s="300">
        <f t="shared" ca="1" si="52"/>
        <v>509.64163293260884</v>
      </c>
      <c r="BL65" s="300">
        <f t="shared" ref="BL65:CQ65" ca="1" si="53">IF(OverProfOn,IF($AE$21=0,0,$AE64*(BL$21/$AE$21)),BL64)</f>
        <v>509.64163293260884</v>
      </c>
      <c r="BM65" s="300">
        <f t="shared" ca="1" si="53"/>
        <v>509.64163293260032</v>
      </c>
      <c r="BN65" s="300">
        <f t="shared" ca="1" si="53"/>
        <v>509.64163293260884</v>
      </c>
      <c r="BO65" s="300">
        <f t="shared" ca="1" si="53"/>
        <v>509.64163293260884</v>
      </c>
      <c r="BP65" s="300">
        <f t="shared" ca="1" si="53"/>
        <v>509.64163293260884</v>
      </c>
      <c r="BQ65" s="300">
        <f t="shared" ca="1" si="53"/>
        <v>509.64163293260884</v>
      </c>
      <c r="BR65" s="300">
        <f t="shared" ca="1" si="53"/>
        <v>509.64163293260884</v>
      </c>
      <c r="BS65" s="300">
        <f t="shared" ca="1" si="53"/>
        <v>509.64163293260884</v>
      </c>
      <c r="BT65" s="300">
        <f t="shared" ca="1" si="53"/>
        <v>519.83446559125025</v>
      </c>
      <c r="BU65" s="300">
        <f t="shared" ca="1" si="53"/>
        <v>519.83446559125025</v>
      </c>
      <c r="BV65" s="300">
        <f t="shared" ca="1" si="53"/>
        <v>519.83446559125025</v>
      </c>
      <c r="BW65" s="300">
        <f t="shared" ca="1" si="53"/>
        <v>519.83446559125025</v>
      </c>
      <c r="BX65" s="300">
        <f t="shared" ca="1" si="53"/>
        <v>519.83446559125025</v>
      </c>
      <c r="BY65" s="300">
        <f t="shared" ca="1" si="53"/>
        <v>519.83446559125025</v>
      </c>
      <c r="BZ65" s="300">
        <f t="shared" ca="1" si="53"/>
        <v>519.83446559125855</v>
      </c>
      <c r="CA65" s="300">
        <f t="shared" ca="1" si="53"/>
        <v>519.83446559125025</v>
      </c>
      <c r="CB65" s="300">
        <f t="shared" ca="1" si="53"/>
        <v>519.83446559125025</v>
      </c>
      <c r="CC65" s="300">
        <f t="shared" ca="1" si="53"/>
        <v>519.83446559125025</v>
      </c>
      <c r="CD65" s="300">
        <f t="shared" ca="1" si="53"/>
        <v>519.83446559125025</v>
      </c>
      <c r="CE65" s="300">
        <f t="shared" ca="1" si="53"/>
        <v>519.83446559125025</v>
      </c>
      <c r="CF65" s="300">
        <f t="shared" ca="1" si="53"/>
        <v>530.23115490308385</v>
      </c>
      <c r="CG65" s="300">
        <f t="shared" ca="1" si="53"/>
        <v>530.23115490307555</v>
      </c>
      <c r="CH65" s="300">
        <f t="shared" ca="1" si="53"/>
        <v>530.23115490308385</v>
      </c>
      <c r="CI65" s="300">
        <f t="shared" ca="1" si="53"/>
        <v>530.23115490307555</v>
      </c>
      <c r="CJ65" s="300">
        <f t="shared" ca="1" si="53"/>
        <v>530.23115490308385</v>
      </c>
      <c r="CK65" s="300">
        <f t="shared" ca="1" si="53"/>
        <v>530.23115490308385</v>
      </c>
      <c r="CL65" s="300">
        <f t="shared" ca="1" si="53"/>
        <v>530.23115490307555</v>
      </c>
      <c r="CM65" s="300">
        <f t="shared" ca="1" si="53"/>
        <v>530.23115490308385</v>
      </c>
      <c r="CN65" s="300">
        <f t="shared" ca="1" si="53"/>
        <v>530.23115490307555</v>
      </c>
      <c r="CO65" s="300">
        <f t="shared" ca="1" si="53"/>
        <v>530.23115490308385</v>
      </c>
      <c r="CP65" s="300">
        <f t="shared" ca="1" si="53"/>
        <v>530.23115490307555</v>
      </c>
      <c r="CQ65" s="300">
        <f t="shared" ca="1" si="53"/>
        <v>530.23115490308385</v>
      </c>
      <c r="CR65" s="300">
        <f t="shared" ref="CR65:DW65" ca="1" si="54">IF(OverProfOn,IF($AE$21=0,0,$AE64*(CR$21/$AE$21)),CR64)</f>
        <v>540.83577800113915</v>
      </c>
      <c r="CS65" s="300">
        <f t="shared" ca="1" si="54"/>
        <v>540.83577800113915</v>
      </c>
      <c r="CT65" s="300">
        <f t="shared" ca="1" si="54"/>
        <v>0</v>
      </c>
      <c r="CU65" s="300">
        <f t="shared" ca="1" si="54"/>
        <v>0</v>
      </c>
      <c r="CV65" s="300">
        <f t="shared" ca="1" si="54"/>
        <v>0</v>
      </c>
      <c r="CW65" s="300">
        <f t="shared" ca="1" si="54"/>
        <v>0</v>
      </c>
      <c r="CX65" s="300">
        <f t="shared" ca="1" si="54"/>
        <v>0</v>
      </c>
      <c r="CY65" s="300">
        <f t="shared" ca="1" si="54"/>
        <v>0</v>
      </c>
      <c r="CZ65" s="300">
        <f t="shared" ca="1" si="54"/>
        <v>0</v>
      </c>
      <c r="DA65" s="300">
        <f t="shared" ca="1" si="54"/>
        <v>0</v>
      </c>
      <c r="DB65" s="300">
        <f t="shared" ca="1" si="54"/>
        <v>0</v>
      </c>
      <c r="DC65" s="300">
        <f t="shared" ca="1" si="54"/>
        <v>0</v>
      </c>
      <c r="DD65" s="300">
        <f t="shared" ca="1" si="54"/>
        <v>0</v>
      </c>
      <c r="DE65" s="300">
        <f t="shared" ca="1" si="54"/>
        <v>0</v>
      </c>
      <c r="DF65" s="300">
        <f t="shared" ca="1" si="54"/>
        <v>0</v>
      </c>
      <c r="DG65" s="300">
        <f t="shared" ca="1" si="54"/>
        <v>0</v>
      </c>
      <c r="DH65" s="300">
        <f t="shared" ca="1" si="54"/>
        <v>0</v>
      </c>
      <c r="DI65" s="300">
        <f t="shared" ca="1" si="54"/>
        <v>0</v>
      </c>
      <c r="DJ65" s="300">
        <f t="shared" ca="1" si="54"/>
        <v>0</v>
      </c>
      <c r="DK65" s="300">
        <f t="shared" ca="1" si="54"/>
        <v>0</v>
      </c>
      <c r="DL65" s="300">
        <f t="shared" ca="1" si="54"/>
        <v>0</v>
      </c>
      <c r="DM65" s="300">
        <f t="shared" ca="1" si="54"/>
        <v>0</v>
      </c>
      <c r="DN65" s="300">
        <f t="shared" ca="1" si="54"/>
        <v>0</v>
      </c>
      <c r="DO65" s="300">
        <f t="shared" ca="1" si="54"/>
        <v>0</v>
      </c>
      <c r="DP65" s="300">
        <f t="shared" ca="1" si="54"/>
        <v>0</v>
      </c>
      <c r="DQ65" s="300">
        <f t="shared" ca="1" si="54"/>
        <v>0</v>
      </c>
      <c r="DR65" s="300">
        <f t="shared" ca="1" si="54"/>
        <v>0</v>
      </c>
      <c r="DS65" s="300">
        <f t="shared" ca="1" si="54"/>
        <v>0</v>
      </c>
      <c r="DT65" s="300">
        <f t="shared" ca="1" si="54"/>
        <v>0</v>
      </c>
      <c r="DU65" s="300">
        <f t="shared" ca="1" si="54"/>
        <v>0</v>
      </c>
      <c r="DV65" s="300">
        <f t="shared" ca="1" si="54"/>
        <v>0</v>
      </c>
      <c r="DW65" s="300">
        <f t="shared" ca="1" si="54"/>
        <v>0</v>
      </c>
      <c r="DX65" s="300">
        <f t="shared" ref="DX65:EX65" ca="1" si="55">IF(OverProfOn,IF($AE$21=0,0,$AE64*(DX$21/$AE$21)),DX64)</f>
        <v>0</v>
      </c>
      <c r="DY65" s="300">
        <f t="shared" ca="1" si="55"/>
        <v>0</v>
      </c>
      <c r="DZ65" s="300">
        <f t="shared" ca="1" si="55"/>
        <v>0</v>
      </c>
      <c r="EA65" s="300">
        <f t="shared" ca="1" si="55"/>
        <v>0</v>
      </c>
      <c r="EB65" s="300">
        <f t="shared" ca="1" si="55"/>
        <v>0</v>
      </c>
      <c r="EC65" s="300">
        <f t="shared" ca="1" si="55"/>
        <v>0</v>
      </c>
      <c r="ED65" s="300">
        <f t="shared" ca="1" si="55"/>
        <v>0</v>
      </c>
      <c r="EE65" s="300">
        <f t="shared" ca="1" si="55"/>
        <v>0</v>
      </c>
      <c r="EF65" s="300">
        <f t="shared" ca="1" si="55"/>
        <v>0</v>
      </c>
      <c r="EG65" s="300">
        <f t="shared" ca="1" si="55"/>
        <v>0</v>
      </c>
      <c r="EH65" s="300">
        <f t="shared" ca="1" si="55"/>
        <v>0</v>
      </c>
      <c r="EI65" s="300">
        <f t="shared" ca="1" si="55"/>
        <v>0</v>
      </c>
      <c r="EJ65" s="300">
        <f t="shared" ca="1" si="55"/>
        <v>0</v>
      </c>
      <c r="EK65" s="300">
        <f t="shared" ca="1" si="55"/>
        <v>0</v>
      </c>
      <c r="EL65" s="300">
        <f t="shared" ca="1" si="55"/>
        <v>0</v>
      </c>
      <c r="EM65" s="300">
        <f t="shared" ca="1" si="55"/>
        <v>0</v>
      </c>
      <c r="EN65" s="300">
        <f t="shared" ca="1" si="55"/>
        <v>0</v>
      </c>
      <c r="EO65" s="300">
        <f t="shared" ca="1" si="55"/>
        <v>0</v>
      </c>
      <c r="EP65" s="300">
        <f t="shared" ca="1" si="55"/>
        <v>0</v>
      </c>
      <c r="EQ65" s="300">
        <f t="shared" ca="1" si="55"/>
        <v>0</v>
      </c>
      <c r="ER65" s="300">
        <f t="shared" ca="1" si="55"/>
        <v>0</v>
      </c>
      <c r="ES65" s="300">
        <f t="shared" ca="1" si="55"/>
        <v>0</v>
      </c>
      <c r="ET65" s="300">
        <f t="shared" ca="1" si="55"/>
        <v>0</v>
      </c>
      <c r="EU65" s="300">
        <f t="shared" ca="1" si="55"/>
        <v>0</v>
      </c>
      <c r="EV65" s="300">
        <f t="shared" ca="1" si="55"/>
        <v>0</v>
      </c>
      <c r="EW65" s="300">
        <f t="shared" ca="1" si="55"/>
        <v>0</v>
      </c>
      <c r="EX65" s="300">
        <f t="shared" ca="1" si="55"/>
        <v>0</v>
      </c>
      <c r="EY65" s="612"/>
      <c r="EZ65" s="894">
        <f ca="1">D56</f>
        <v>0</v>
      </c>
      <c r="FB65" s="612"/>
    </row>
    <row r="66" spans="1:158" ht="12.75" hidden="1" customHeight="1" outlineLevel="2">
      <c r="A66" s="303"/>
      <c r="B66" s="922"/>
      <c r="C66" s="645"/>
      <c r="D66" s="923" t="s">
        <v>2538</v>
      </c>
      <c r="AD66" s="904"/>
      <c r="AE66" s="304">
        <f ca="1">SUM(AF66:EY66)</f>
        <v>448166.21274289128</v>
      </c>
      <c r="AF66" s="637">
        <f t="shared" ref="AF66:BK66" ca="1" si="56">AF63+AF65</f>
        <v>0</v>
      </c>
      <c r="AG66" s="300">
        <f t="shared" ca="1" si="56"/>
        <v>631.11871333136673</v>
      </c>
      <c r="AH66" s="300">
        <f t="shared" ca="1" si="56"/>
        <v>805.41098385965017</v>
      </c>
      <c r="AI66" s="300">
        <f t="shared" ca="1" si="56"/>
        <v>38580.841723324746</v>
      </c>
      <c r="AJ66" s="300">
        <f t="shared" ca="1" si="56"/>
        <v>1039.3641210074863</v>
      </c>
      <c r="AK66" s="300">
        <f t="shared" ca="1" si="56"/>
        <v>2208.46034285618</v>
      </c>
      <c r="AL66" s="300">
        <f t="shared" ca="1" si="56"/>
        <v>933.88579885772231</v>
      </c>
      <c r="AM66" s="300">
        <f t="shared" ca="1" si="56"/>
        <v>374215.48130892415</v>
      </c>
      <c r="AN66" s="300">
        <f t="shared" ca="1" si="56"/>
        <v>502.81636692703722</v>
      </c>
      <c r="AO66" s="300">
        <f t="shared" ca="1" si="56"/>
        <v>502.81636692702881</v>
      </c>
      <c r="AP66" s="300">
        <f t="shared" ca="1" si="56"/>
        <v>502.81636692702881</v>
      </c>
      <c r="AQ66" s="300">
        <f t="shared" ca="1" si="56"/>
        <v>489.85162719397238</v>
      </c>
      <c r="AR66" s="300">
        <f t="shared" ca="1" si="56"/>
        <v>489.85162719396391</v>
      </c>
      <c r="AS66" s="300">
        <f t="shared" ca="1" si="56"/>
        <v>489.85162719397238</v>
      </c>
      <c r="AT66" s="300">
        <f t="shared" ca="1" si="56"/>
        <v>489.85162719396391</v>
      </c>
      <c r="AU66" s="300">
        <f t="shared" ca="1" si="56"/>
        <v>489.85162719396391</v>
      </c>
      <c r="AV66" s="300">
        <f t="shared" ca="1" si="56"/>
        <v>499.64865973784657</v>
      </c>
      <c r="AW66" s="300">
        <f t="shared" ca="1" si="56"/>
        <v>499.64865973784657</v>
      </c>
      <c r="AX66" s="300">
        <f t="shared" ca="1" si="56"/>
        <v>499.64865973783827</v>
      </c>
      <c r="AY66" s="300">
        <f t="shared" ca="1" si="56"/>
        <v>499.64865973784657</v>
      </c>
      <c r="AZ66" s="300">
        <f t="shared" ca="1" si="56"/>
        <v>499.64865973783827</v>
      </c>
      <c r="BA66" s="300">
        <f t="shared" ca="1" si="56"/>
        <v>499.64865973784657</v>
      </c>
      <c r="BB66" s="300">
        <f t="shared" ca="1" si="56"/>
        <v>499.64865973784657</v>
      </c>
      <c r="BC66" s="300">
        <f t="shared" ca="1" si="56"/>
        <v>499.64865973783827</v>
      </c>
      <c r="BD66" s="300">
        <f t="shared" ca="1" si="56"/>
        <v>499.64865973785481</v>
      </c>
      <c r="BE66" s="300">
        <f t="shared" ca="1" si="56"/>
        <v>499.64865973783827</v>
      </c>
      <c r="BF66" s="300">
        <f t="shared" ca="1" si="56"/>
        <v>499.64865973784657</v>
      </c>
      <c r="BG66" s="300">
        <f t="shared" ca="1" si="56"/>
        <v>499.64865973783827</v>
      </c>
      <c r="BH66" s="300">
        <f t="shared" ca="1" si="56"/>
        <v>509.64163293260884</v>
      </c>
      <c r="BI66" s="300">
        <f t="shared" ca="1" si="56"/>
        <v>509.64163293260884</v>
      </c>
      <c r="BJ66" s="300">
        <f t="shared" ca="1" si="56"/>
        <v>509.64163293260884</v>
      </c>
      <c r="BK66" s="300">
        <f t="shared" ca="1" si="56"/>
        <v>509.64163293260884</v>
      </c>
      <c r="BL66" s="300">
        <f t="shared" ref="BL66:CQ66" ca="1" si="57">BL63+BL65</f>
        <v>509.64163293260884</v>
      </c>
      <c r="BM66" s="300">
        <f t="shared" ca="1" si="57"/>
        <v>509.64163293260032</v>
      </c>
      <c r="BN66" s="300">
        <f t="shared" ca="1" si="57"/>
        <v>509.64163293260884</v>
      </c>
      <c r="BO66" s="300">
        <f t="shared" ca="1" si="57"/>
        <v>509.64163293260884</v>
      </c>
      <c r="BP66" s="300">
        <f t="shared" ca="1" si="57"/>
        <v>509.64163293260884</v>
      </c>
      <c r="BQ66" s="300">
        <f t="shared" ca="1" si="57"/>
        <v>509.64163293260884</v>
      </c>
      <c r="BR66" s="300">
        <f t="shared" ca="1" si="57"/>
        <v>509.64163293260884</v>
      </c>
      <c r="BS66" s="300">
        <f t="shared" ca="1" si="57"/>
        <v>509.64163293260884</v>
      </c>
      <c r="BT66" s="300">
        <f t="shared" ca="1" si="57"/>
        <v>519.83446559125025</v>
      </c>
      <c r="BU66" s="300">
        <f t="shared" ca="1" si="57"/>
        <v>519.83446559125025</v>
      </c>
      <c r="BV66" s="300">
        <f t="shared" ca="1" si="57"/>
        <v>519.83446559125025</v>
      </c>
      <c r="BW66" s="300">
        <f t="shared" ca="1" si="57"/>
        <v>519.83446559125025</v>
      </c>
      <c r="BX66" s="300">
        <f t="shared" ca="1" si="57"/>
        <v>519.83446559125025</v>
      </c>
      <c r="BY66" s="300">
        <f t="shared" ca="1" si="57"/>
        <v>519.83446559125025</v>
      </c>
      <c r="BZ66" s="300">
        <f t="shared" ca="1" si="57"/>
        <v>519.83446559125855</v>
      </c>
      <c r="CA66" s="300">
        <f t="shared" ca="1" si="57"/>
        <v>519.83446559125025</v>
      </c>
      <c r="CB66" s="300">
        <f t="shared" ca="1" si="57"/>
        <v>519.83446559125025</v>
      </c>
      <c r="CC66" s="300">
        <f t="shared" ca="1" si="57"/>
        <v>519.83446559125025</v>
      </c>
      <c r="CD66" s="300">
        <f t="shared" ca="1" si="57"/>
        <v>519.83446559125025</v>
      </c>
      <c r="CE66" s="300">
        <f t="shared" ca="1" si="57"/>
        <v>519.83446559125025</v>
      </c>
      <c r="CF66" s="300">
        <f t="shared" ca="1" si="57"/>
        <v>530.23115490308385</v>
      </c>
      <c r="CG66" s="300">
        <f t="shared" ca="1" si="57"/>
        <v>530.23115490307555</v>
      </c>
      <c r="CH66" s="300">
        <f t="shared" ca="1" si="57"/>
        <v>530.23115490308385</v>
      </c>
      <c r="CI66" s="300">
        <f t="shared" ca="1" si="57"/>
        <v>530.23115490307555</v>
      </c>
      <c r="CJ66" s="300">
        <f t="shared" ca="1" si="57"/>
        <v>530.23115490308385</v>
      </c>
      <c r="CK66" s="300">
        <f t="shared" ca="1" si="57"/>
        <v>530.23115490308385</v>
      </c>
      <c r="CL66" s="300">
        <f t="shared" ca="1" si="57"/>
        <v>530.23115490307555</v>
      </c>
      <c r="CM66" s="300">
        <f t="shared" ca="1" si="57"/>
        <v>530.23115490308385</v>
      </c>
      <c r="CN66" s="300">
        <f t="shared" ca="1" si="57"/>
        <v>530.23115490307555</v>
      </c>
      <c r="CO66" s="300">
        <f t="shared" ca="1" si="57"/>
        <v>530.23115490308385</v>
      </c>
      <c r="CP66" s="300">
        <f t="shared" ca="1" si="57"/>
        <v>530.23115490307555</v>
      </c>
      <c r="CQ66" s="300">
        <f t="shared" ca="1" si="57"/>
        <v>530.23115490308385</v>
      </c>
      <c r="CR66" s="300">
        <f t="shared" ref="CR66:DW66" ca="1" si="58">CR63+CR65</f>
        <v>540.83577800113915</v>
      </c>
      <c r="CS66" s="300">
        <f t="shared" ca="1" si="58"/>
        <v>540.83577800113915</v>
      </c>
      <c r="CT66" s="300">
        <f t="shared" ca="1" si="58"/>
        <v>0</v>
      </c>
      <c r="CU66" s="300">
        <f t="shared" ca="1" si="58"/>
        <v>0</v>
      </c>
      <c r="CV66" s="300">
        <f t="shared" ca="1" si="58"/>
        <v>0</v>
      </c>
      <c r="CW66" s="300">
        <f t="shared" ca="1" si="58"/>
        <v>0</v>
      </c>
      <c r="CX66" s="300">
        <f t="shared" ca="1" si="58"/>
        <v>0</v>
      </c>
      <c r="CY66" s="300">
        <f t="shared" ca="1" si="58"/>
        <v>0</v>
      </c>
      <c r="CZ66" s="300">
        <f t="shared" ca="1" si="58"/>
        <v>0</v>
      </c>
      <c r="DA66" s="300">
        <f t="shared" ca="1" si="58"/>
        <v>0</v>
      </c>
      <c r="DB66" s="300">
        <f t="shared" ca="1" si="58"/>
        <v>0</v>
      </c>
      <c r="DC66" s="300">
        <f t="shared" ca="1" si="58"/>
        <v>0</v>
      </c>
      <c r="DD66" s="300">
        <f t="shared" ca="1" si="58"/>
        <v>0</v>
      </c>
      <c r="DE66" s="300">
        <f t="shared" ca="1" si="58"/>
        <v>0</v>
      </c>
      <c r="DF66" s="300">
        <f t="shared" ca="1" si="58"/>
        <v>0</v>
      </c>
      <c r="DG66" s="300">
        <f t="shared" ca="1" si="58"/>
        <v>0</v>
      </c>
      <c r="DH66" s="300">
        <f t="shared" ca="1" si="58"/>
        <v>0</v>
      </c>
      <c r="DI66" s="300">
        <f t="shared" ca="1" si="58"/>
        <v>0</v>
      </c>
      <c r="DJ66" s="300">
        <f t="shared" ca="1" si="58"/>
        <v>0</v>
      </c>
      <c r="DK66" s="300">
        <f t="shared" ca="1" si="58"/>
        <v>0</v>
      </c>
      <c r="DL66" s="300">
        <f t="shared" ca="1" si="58"/>
        <v>0</v>
      </c>
      <c r="DM66" s="300">
        <f t="shared" ca="1" si="58"/>
        <v>0</v>
      </c>
      <c r="DN66" s="300">
        <f t="shared" ca="1" si="58"/>
        <v>0</v>
      </c>
      <c r="DO66" s="300">
        <f t="shared" ca="1" si="58"/>
        <v>0</v>
      </c>
      <c r="DP66" s="300">
        <f t="shared" ca="1" si="58"/>
        <v>0</v>
      </c>
      <c r="DQ66" s="300">
        <f t="shared" ca="1" si="58"/>
        <v>0</v>
      </c>
      <c r="DR66" s="300">
        <f t="shared" ca="1" si="58"/>
        <v>0</v>
      </c>
      <c r="DS66" s="300">
        <f t="shared" ca="1" si="58"/>
        <v>0</v>
      </c>
      <c r="DT66" s="300">
        <f t="shared" ca="1" si="58"/>
        <v>0</v>
      </c>
      <c r="DU66" s="300">
        <f t="shared" ca="1" si="58"/>
        <v>0</v>
      </c>
      <c r="DV66" s="300">
        <f t="shared" ca="1" si="58"/>
        <v>0</v>
      </c>
      <c r="DW66" s="300">
        <f t="shared" ca="1" si="58"/>
        <v>0</v>
      </c>
      <c r="DX66" s="300">
        <f t="shared" ref="DX66:EX66" ca="1" si="59">DX63+DX65</f>
        <v>0</v>
      </c>
      <c r="DY66" s="300">
        <f t="shared" ca="1" si="59"/>
        <v>0</v>
      </c>
      <c r="DZ66" s="300">
        <f t="shared" ca="1" si="59"/>
        <v>0</v>
      </c>
      <c r="EA66" s="300">
        <f t="shared" ca="1" si="59"/>
        <v>0</v>
      </c>
      <c r="EB66" s="300">
        <f t="shared" ca="1" si="59"/>
        <v>0</v>
      </c>
      <c r="EC66" s="300">
        <f t="shared" ca="1" si="59"/>
        <v>0</v>
      </c>
      <c r="ED66" s="300">
        <f t="shared" ca="1" si="59"/>
        <v>0</v>
      </c>
      <c r="EE66" s="300">
        <f t="shared" ca="1" si="59"/>
        <v>0</v>
      </c>
      <c r="EF66" s="300">
        <f t="shared" ca="1" si="59"/>
        <v>0</v>
      </c>
      <c r="EG66" s="300">
        <f t="shared" ca="1" si="59"/>
        <v>0</v>
      </c>
      <c r="EH66" s="300">
        <f t="shared" ca="1" si="59"/>
        <v>0</v>
      </c>
      <c r="EI66" s="300">
        <f t="shared" ca="1" si="59"/>
        <v>0</v>
      </c>
      <c r="EJ66" s="300">
        <f t="shared" ca="1" si="59"/>
        <v>0</v>
      </c>
      <c r="EK66" s="300">
        <f t="shared" ca="1" si="59"/>
        <v>0</v>
      </c>
      <c r="EL66" s="300">
        <f t="shared" ca="1" si="59"/>
        <v>0</v>
      </c>
      <c r="EM66" s="300">
        <f t="shared" ca="1" si="59"/>
        <v>0</v>
      </c>
      <c r="EN66" s="300">
        <f t="shared" ca="1" si="59"/>
        <v>0</v>
      </c>
      <c r="EO66" s="300">
        <f t="shared" ca="1" si="59"/>
        <v>0</v>
      </c>
      <c r="EP66" s="300">
        <f t="shared" ca="1" si="59"/>
        <v>0</v>
      </c>
      <c r="EQ66" s="300">
        <f t="shared" ca="1" si="59"/>
        <v>0</v>
      </c>
      <c r="ER66" s="300">
        <f t="shared" ca="1" si="59"/>
        <v>0</v>
      </c>
      <c r="ES66" s="300">
        <f t="shared" ca="1" si="59"/>
        <v>0</v>
      </c>
      <c r="ET66" s="300">
        <f t="shared" ca="1" si="59"/>
        <v>0</v>
      </c>
      <c r="EU66" s="300">
        <f t="shared" ca="1" si="59"/>
        <v>0</v>
      </c>
      <c r="EV66" s="300">
        <f t="shared" ca="1" si="59"/>
        <v>0</v>
      </c>
      <c r="EW66" s="300">
        <f t="shared" ca="1" si="59"/>
        <v>0</v>
      </c>
      <c r="EX66" s="300">
        <f t="shared" ca="1" si="59"/>
        <v>0</v>
      </c>
      <c r="EY66" s="612"/>
      <c r="FB66" s="612"/>
    </row>
    <row r="67" spans="1:158" s="634" customFormat="1" ht="5.0999999999999996" hidden="1" customHeight="1" outlineLevel="2">
      <c r="A67" s="205"/>
      <c r="B67" s="201"/>
      <c r="C67" s="201"/>
      <c r="D67" s="201"/>
      <c r="E67" s="234"/>
      <c r="F67" s="201"/>
      <c r="G67" s="201"/>
      <c r="H67" s="201"/>
      <c r="I67" s="201"/>
      <c r="J67" s="201"/>
      <c r="K67" s="201"/>
      <c r="L67" s="201"/>
      <c r="M67" s="201"/>
      <c r="N67" s="201"/>
      <c r="O67" s="201"/>
      <c r="P67" s="201"/>
      <c r="Q67" s="201"/>
      <c r="R67" s="201"/>
      <c r="S67" s="201"/>
      <c r="T67" s="201"/>
      <c r="U67" s="201"/>
      <c r="V67" s="201"/>
      <c r="W67" s="201"/>
      <c r="X67" s="201"/>
      <c r="Y67" s="201"/>
      <c r="Z67" s="201"/>
      <c r="AA67" s="201"/>
      <c r="AB67" s="202"/>
      <c r="AC67" s="201"/>
      <c r="AD67" s="203"/>
      <c r="AE67" s="296"/>
      <c r="AF67" s="301"/>
      <c r="AG67" s="301"/>
      <c r="AH67" s="301"/>
      <c r="AI67" s="301"/>
      <c r="AJ67" s="301"/>
      <c r="AK67" s="301"/>
      <c r="AL67" s="301"/>
      <c r="AM67" s="301"/>
      <c r="AN67" s="301"/>
      <c r="AO67" s="301"/>
      <c r="AP67" s="301"/>
      <c r="AQ67" s="301"/>
      <c r="AR67" s="301"/>
      <c r="AS67" s="301"/>
      <c r="AT67" s="301"/>
      <c r="AU67" s="301"/>
      <c r="AV67" s="301"/>
      <c r="AW67" s="301"/>
      <c r="AX67" s="301"/>
      <c r="AY67" s="301"/>
      <c r="AZ67" s="301"/>
      <c r="BA67" s="301"/>
      <c r="BB67" s="301"/>
      <c r="BC67" s="301"/>
      <c r="BD67" s="301"/>
      <c r="BE67" s="301"/>
      <c r="BF67" s="301"/>
      <c r="BG67" s="301"/>
      <c r="BH67" s="301"/>
      <c r="BI67" s="301"/>
      <c r="BJ67" s="301"/>
      <c r="BK67" s="301"/>
      <c r="BL67" s="301"/>
      <c r="BM67" s="301"/>
      <c r="BN67" s="301"/>
      <c r="BO67" s="301"/>
      <c r="BP67" s="301"/>
      <c r="BQ67" s="301"/>
      <c r="BR67" s="301"/>
      <c r="BS67" s="301"/>
      <c r="BT67" s="301"/>
      <c r="BU67" s="301"/>
      <c r="BV67" s="301"/>
      <c r="BW67" s="301"/>
      <c r="BX67" s="301"/>
      <c r="BY67" s="301"/>
      <c r="BZ67" s="301"/>
      <c r="CA67" s="301"/>
      <c r="CB67" s="301"/>
      <c r="CC67" s="301"/>
      <c r="CD67" s="301"/>
      <c r="CE67" s="301"/>
      <c r="CF67" s="301"/>
      <c r="CG67" s="301"/>
      <c r="CH67" s="301"/>
      <c r="CI67" s="301"/>
      <c r="CJ67" s="301"/>
      <c r="CK67" s="301"/>
      <c r="CL67" s="301"/>
      <c r="CM67" s="301"/>
      <c r="CN67" s="301"/>
      <c r="CO67" s="301"/>
      <c r="CP67" s="301"/>
      <c r="CQ67" s="301"/>
      <c r="CR67" s="301"/>
      <c r="CS67" s="301"/>
      <c r="CT67" s="301"/>
      <c r="CU67" s="301"/>
      <c r="CV67" s="301"/>
      <c r="CW67" s="301"/>
      <c r="CX67" s="301"/>
      <c r="CY67" s="301"/>
      <c r="CZ67" s="301"/>
      <c r="DA67" s="301"/>
      <c r="DB67" s="301"/>
      <c r="DC67" s="301"/>
      <c r="DD67" s="301"/>
      <c r="DE67" s="301"/>
      <c r="DF67" s="301"/>
      <c r="DG67" s="301"/>
      <c r="DH67" s="301"/>
      <c r="DI67" s="301"/>
      <c r="DJ67" s="301"/>
      <c r="DK67" s="301"/>
      <c r="DL67" s="301"/>
      <c r="DM67" s="301"/>
      <c r="DN67" s="301"/>
      <c r="DO67" s="301"/>
      <c r="DP67" s="301"/>
      <c r="DQ67" s="301"/>
      <c r="DR67" s="301"/>
      <c r="DS67" s="301"/>
      <c r="DT67" s="301"/>
      <c r="DU67" s="301"/>
      <c r="DV67" s="301"/>
      <c r="DW67" s="301"/>
      <c r="DX67" s="301"/>
      <c r="DY67" s="301"/>
      <c r="DZ67" s="301"/>
      <c r="EA67" s="301"/>
      <c r="EB67" s="301"/>
      <c r="EC67" s="301"/>
      <c r="ED67" s="301"/>
      <c r="EE67" s="301"/>
      <c r="EF67" s="301"/>
      <c r="EG67" s="301"/>
      <c r="EH67" s="301"/>
      <c r="EI67" s="301"/>
      <c r="EJ67" s="301"/>
      <c r="EK67" s="301"/>
      <c r="EL67" s="301"/>
      <c r="EM67" s="301"/>
      <c r="EN67" s="301"/>
      <c r="EO67" s="301"/>
      <c r="EP67" s="301"/>
      <c r="EQ67" s="301"/>
      <c r="ER67" s="301"/>
      <c r="ES67" s="301"/>
      <c r="ET67" s="301"/>
      <c r="EU67" s="301"/>
      <c r="EV67" s="301"/>
      <c r="EW67" s="301"/>
      <c r="EX67" s="301"/>
      <c r="EY67" s="632"/>
      <c r="EZ67" s="201"/>
      <c r="FA67" s="201"/>
      <c r="FB67" s="633"/>
    </row>
    <row r="68" spans="1:158" hidden="1" outlineLevel="2">
      <c r="AE68" s="621"/>
      <c r="EY68" s="612"/>
      <c r="EZ68" s="86"/>
      <c r="FB68" s="612"/>
    </row>
    <row r="69" spans="1:158" outlineLevel="1">
      <c r="AE69" s="621"/>
      <c r="EY69" s="612"/>
      <c r="EZ69" s="86"/>
      <c r="FB69" s="612"/>
    </row>
    <row r="70" spans="1:158" outlineLevel="1" collapsed="1">
      <c r="A70" s="1031" t="str">
        <f>'Customer Charges'!A62</f>
        <v>IAFS</v>
      </c>
      <c r="B70" s="1032"/>
      <c r="C70" s="1033"/>
      <c r="D70" s="894">
        <f ca="1">IF(ABS(AD79-0)&gt;ErrTol,1,0)</f>
        <v>0</v>
      </c>
      <c r="E70" s="318"/>
      <c r="F70" s="318"/>
      <c r="G70" s="318"/>
      <c r="H70" s="318"/>
      <c r="I70" s="318"/>
      <c r="J70" s="318"/>
      <c r="K70" s="318"/>
      <c r="L70" s="318"/>
      <c r="M70" s="318"/>
      <c r="N70" s="318"/>
      <c r="O70" s="318"/>
      <c r="P70" s="318"/>
      <c r="Q70" s="318"/>
      <c r="R70" s="318"/>
      <c r="S70" s="318"/>
      <c r="T70" s="318"/>
      <c r="U70" s="318"/>
      <c r="V70" s="318"/>
      <c r="W70" s="318"/>
      <c r="X70" s="318"/>
      <c r="Y70" s="318"/>
      <c r="Z70" s="318"/>
      <c r="AA70" s="318"/>
      <c r="AB70" s="318"/>
      <c r="AC70" s="318"/>
      <c r="AD70" s="625" t="str">
        <f>'Customer Charges'!AD62</f>
        <v>4_ATP</v>
      </c>
      <c r="AE70" s="300">
        <f ca="1">AE79</f>
        <v>210649.75930346706</v>
      </c>
      <c r="EY70" s="612"/>
      <c r="EZ70" s="622"/>
      <c r="FB70" s="612"/>
    </row>
    <row r="71" spans="1:158" s="634" customFormat="1" ht="5.0999999999999996" hidden="1" customHeight="1" outlineLevel="2">
      <c r="A71" s="205"/>
      <c r="B71" s="201"/>
      <c r="C71" s="201"/>
      <c r="D71" s="201"/>
      <c r="E71" s="201"/>
      <c r="F71" s="201"/>
      <c r="G71" s="201"/>
      <c r="H71" s="201"/>
      <c r="I71" s="201"/>
      <c r="J71" s="201"/>
      <c r="K71" s="201"/>
      <c r="L71" s="201"/>
      <c r="M71" s="201"/>
      <c r="N71" s="201"/>
      <c r="O71" s="201"/>
      <c r="P71" s="201"/>
      <c r="Q71" s="201"/>
      <c r="R71" s="201"/>
      <c r="S71" s="201"/>
      <c r="T71" s="201"/>
      <c r="U71" s="201"/>
      <c r="V71" s="201"/>
      <c r="W71" s="201"/>
      <c r="X71" s="201"/>
      <c r="Y71" s="201"/>
      <c r="Z71" s="201"/>
      <c r="AA71" s="201"/>
      <c r="AB71" s="202"/>
      <c r="AC71" s="201"/>
      <c r="AD71" s="203"/>
      <c r="AE71" s="26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c r="BU71" s="204"/>
      <c r="BV71" s="204"/>
      <c r="BW71" s="204"/>
      <c r="BX71" s="204"/>
      <c r="BY71" s="204"/>
      <c r="BZ71" s="204"/>
      <c r="CA71" s="204"/>
      <c r="CB71" s="204"/>
      <c r="CC71" s="204"/>
      <c r="CD71" s="204"/>
      <c r="CE71" s="204"/>
      <c r="CF71" s="204"/>
      <c r="CG71" s="204"/>
      <c r="CH71" s="204"/>
      <c r="CI71" s="204"/>
      <c r="CJ71" s="204"/>
      <c r="CK71" s="204"/>
      <c r="CL71" s="204"/>
      <c r="CM71" s="204"/>
      <c r="CN71" s="204"/>
      <c r="CO71" s="204"/>
      <c r="CP71" s="204"/>
      <c r="CQ71" s="204"/>
      <c r="CR71" s="204"/>
      <c r="CS71" s="204"/>
      <c r="CT71" s="204"/>
      <c r="CU71" s="204"/>
      <c r="CV71" s="204"/>
      <c r="CW71" s="204"/>
      <c r="CX71" s="204"/>
      <c r="CY71" s="204"/>
      <c r="CZ71" s="204"/>
      <c r="DA71" s="204"/>
      <c r="DB71" s="204"/>
      <c r="DC71" s="204"/>
      <c r="DD71" s="204"/>
      <c r="DE71" s="204"/>
      <c r="DF71" s="204"/>
      <c r="DG71" s="204"/>
      <c r="DH71" s="204"/>
      <c r="DI71" s="204"/>
      <c r="DJ71" s="204"/>
      <c r="DK71" s="204"/>
      <c r="DL71" s="204"/>
      <c r="DM71" s="204"/>
      <c r="DN71" s="204"/>
      <c r="DO71" s="204"/>
      <c r="DP71" s="204"/>
      <c r="DQ71" s="204"/>
      <c r="DR71" s="204"/>
      <c r="DS71" s="204"/>
      <c r="DT71" s="204"/>
      <c r="DU71" s="204"/>
      <c r="DV71" s="204"/>
      <c r="DW71" s="204"/>
      <c r="DX71" s="204"/>
      <c r="DY71" s="204"/>
      <c r="DZ71" s="204"/>
      <c r="EA71" s="204"/>
      <c r="EB71" s="204"/>
      <c r="EC71" s="204"/>
      <c r="ED71" s="204"/>
      <c r="EE71" s="204"/>
      <c r="EF71" s="204"/>
      <c r="EG71" s="204"/>
      <c r="EH71" s="204"/>
      <c r="EI71" s="204"/>
      <c r="EJ71" s="204"/>
      <c r="EK71" s="204"/>
      <c r="EL71" s="204"/>
      <c r="EM71" s="204"/>
      <c r="EN71" s="204"/>
      <c r="EO71" s="204"/>
      <c r="EP71" s="204"/>
      <c r="EQ71" s="204"/>
      <c r="ER71" s="204"/>
      <c r="ES71" s="204"/>
      <c r="ET71" s="204"/>
      <c r="EU71" s="204"/>
      <c r="EV71" s="204"/>
      <c r="EW71" s="204"/>
      <c r="EX71" s="204"/>
      <c r="EY71" s="632"/>
      <c r="EZ71" s="201"/>
      <c r="FA71" s="201"/>
      <c r="FB71" s="633"/>
    </row>
    <row r="72" spans="1:158" ht="12.75" hidden="1" customHeight="1" outlineLevel="2">
      <c r="A72" s="1029">
        <f>'Customer Charges'!A64</f>
        <v>5</v>
      </c>
      <c r="B72" s="924"/>
      <c r="C72" s="86"/>
      <c r="D72" s="847" t="s">
        <v>196</v>
      </c>
      <c r="AD72" s="896" t="str">
        <f>'Customer Charges'!AD64</f>
        <v>Contract</v>
      </c>
      <c r="AE72" s="304">
        <f>SUM(AF72:EY72)</f>
        <v>64</v>
      </c>
      <c r="AF72" s="297">
        <f>'Customer Charges'!AF64</f>
        <v>0</v>
      </c>
      <c r="AG72" s="298">
        <f>'Customer Charges'!AG64</f>
        <v>0</v>
      </c>
      <c r="AH72" s="298">
        <f>'Customer Charges'!AH64</f>
        <v>1</v>
      </c>
      <c r="AI72" s="298">
        <f>'Customer Charges'!AI64</f>
        <v>1</v>
      </c>
      <c r="AJ72" s="298">
        <f>'Customer Charges'!AJ64</f>
        <v>1</v>
      </c>
      <c r="AK72" s="298">
        <f>'Customer Charges'!AK64</f>
        <v>1</v>
      </c>
      <c r="AL72" s="298">
        <f>'Customer Charges'!AL64</f>
        <v>1</v>
      </c>
      <c r="AM72" s="298">
        <f>'Customer Charges'!AM64</f>
        <v>1</v>
      </c>
      <c r="AN72" s="298">
        <f>'Customer Charges'!AN64</f>
        <v>1</v>
      </c>
      <c r="AO72" s="298">
        <f>'Customer Charges'!AO64</f>
        <v>1</v>
      </c>
      <c r="AP72" s="298">
        <f>'Customer Charges'!AP64</f>
        <v>1</v>
      </c>
      <c r="AQ72" s="298">
        <f>'Customer Charges'!AQ64</f>
        <v>1</v>
      </c>
      <c r="AR72" s="298">
        <f>'Customer Charges'!AR64</f>
        <v>1</v>
      </c>
      <c r="AS72" s="298">
        <f>'Customer Charges'!AS64</f>
        <v>1</v>
      </c>
      <c r="AT72" s="298">
        <f>'Customer Charges'!AT64</f>
        <v>1</v>
      </c>
      <c r="AU72" s="298">
        <f>'Customer Charges'!AU64</f>
        <v>1</v>
      </c>
      <c r="AV72" s="298">
        <f>'Customer Charges'!AV64</f>
        <v>1</v>
      </c>
      <c r="AW72" s="298">
        <f>'Customer Charges'!AW64</f>
        <v>1</v>
      </c>
      <c r="AX72" s="298">
        <f>'Customer Charges'!AX64</f>
        <v>1</v>
      </c>
      <c r="AY72" s="298">
        <f>'Customer Charges'!AY64</f>
        <v>1</v>
      </c>
      <c r="AZ72" s="298">
        <f>'Customer Charges'!AZ64</f>
        <v>1</v>
      </c>
      <c r="BA72" s="298">
        <f>'Customer Charges'!BA64</f>
        <v>1</v>
      </c>
      <c r="BB72" s="298">
        <f>'Customer Charges'!BB64</f>
        <v>1</v>
      </c>
      <c r="BC72" s="298">
        <f>'Customer Charges'!BC64</f>
        <v>1</v>
      </c>
      <c r="BD72" s="298">
        <f>'Customer Charges'!BD64</f>
        <v>1</v>
      </c>
      <c r="BE72" s="298">
        <f>'Customer Charges'!BE64</f>
        <v>1</v>
      </c>
      <c r="BF72" s="298">
        <f>'Customer Charges'!BF64</f>
        <v>1</v>
      </c>
      <c r="BG72" s="298">
        <f>'Customer Charges'!BG64</f>
        <v>1</v>
      </c>
      <c r="BH72" s="298">
        <f>'Customer Charges'!BH64</f>
        <v>1</v>
      </c>
      <c r="BI72" s="298">
        <f>'Customer Charges'!BI64</f>
        <v>1</v>
      </c>
      <c r="BJ72" s="298">
        <f>'Customer Charges'!BJ64</f>
        <v>1</v>
      </c>
      <c r="BK72" s="298">
        <f>'Customer Charges'!BK64</f>
        <v>1</v>
      </c>
      <c r="BL72" s="298">
        <f>'Customer Charges'!BL64</f>
        <v>1</v>
      </c>
      <c r="BM72" s="298">
        <f>'Customer Charges'!BM64</f>
        <v>1</v>
      </c>
      <c r="BN72" s="298">
        <f>'Customer Charges'!BN64</f>
        <v>1</v>
      </c>
      <c r="BO72" s="298">
        <f>'Customer Charges'!BO64</f>
        <v>1</v>
      </c>
      <c r="BP72" s="298">
        <f>'Customer Charges'!BP64</f>
        <v>1</v>
      </c>
      <c r="BQ72" s="298">
        <f>'Customer Charges'!BQ64</f>
        <v>1</v>
      </c>
      <c r="BR72" s="298">
        <f>'Customer Charges'!BR64</f>
        <v>1</v>
      </c>
      <c r="BS72" s="298">
        <f>'Customer Charges'!BS64</f>
        <v>1</v>
      </c>
      <c r="BT72" s="298">
        <f>'Customer Charges'!BT64</f>
        <v>1</v>
      </c>
      <c r="BU72" s="298">
        <f>'Customer Charges'!BU64</f>
        <v>1</v>
      </c>
      <c r="BV72" s="298">
        <f>'Customer Charges'!BV64</f>
        <v>1</v>
      </c>
      <c r="BW72" s="298">
        <f>'Customer Charges'!BW64</f>
        <v>1</v>
      </c>
      <c r="BX72" s="298">
        <f>'Customer Charges'!BX64</f>
        <v>1</v>
      </c>
      <c r="BY72" s="298">
        <f>'Customer Charges'!BY64</f>
        <v>1</v>
      </c>
      <c r="BZ72" s="298">
        <f>'Customer Charges'!BZ64</f>
        <v>1</v>
      </c>
      <c r="CA72" s="298">
        <f>'Customer Charges'!CA64</f>
        <v>1</v>
      </c>
      <c r="CB72" s="298">
        <f>'Customer Charges'!CB64</f>
        <v>1</v>
      </c>
      <c r="CC72" s="298">
        <f>'Customer Charges'!CC64</f>
        <v>1</v>
      </c>
      <c r="CD72" s="298">
        <f>'Customer Charges'!CD64</f>
        <v>1</v>
      </c>
      <c r="CE72" s="298">
        <f>'Customer Charges'!CE64</f>
        <v>1</v>
      </c>
      <c r="CF72" s="298">
        <f>'Customer Charges'!CF64</f>
        <v>1</v>
      </c>
      <c r="CG72" s="298">
        <f>'Customer Charges'!CG64</f>
        <v>1</v>
      </c>
      <c r="CH72" s="298">
        <f>'Customer Charges'!CH64</f>
        <v>1</v>
      </c>
      <c r="CI72" s="298">
        <f>'Customer Charges'!CI64</f>
        <v>1</v>
      </c>
      <c r="CJ72" s="298">
        <f>'Customer Charges'!CJ64</f>
        <v>1</v>
      </c>
      <c r="CK72" s="298">
        <f>'Customer Charges'!CK64</f>
        <v>1</v>
      </c>
      <c r="CL72" s="298">
        <f>'Customer Charges'!CL64</f>
        <v>1</v>
      </c>
      <c r="CM72" s="298">
        <f>'Customer Charges'!CM64</f>
        <v>1</v>
      </c>
      <c r="CN72" s="298">
        <f>'Customer Charges'!CN64</f>
        <v>1</v>
      </c>
      <c r="CO72" s="298">
        <f>'Customer Charges'!CO64</f>
        <v>1</v>
      </c>
      <c r="CP72" s="298">
        <f>'Customer Charges'!CP64</f>
        <v>1</v>
      </c>
      <c r="CQ72" s="298">
        <f>'Customer Charges'!CQ64</f>
        <v>1</v>
      </c>
      <c r="CR72" s="298">
        <f>'Customer Charges'!CR64</f>
        <v>1</v>
      </c>
      <c r="CS72" s="298">
        <f>'Customer Charges'!CS64</f>
        <v>1</v>
      </c>
      <c r="CT72" s="298">
        <f>'Customer Charges'!CT64</f>
        <v>0</v>
      </c>
      <c r="CU72" s="298">
        <f>'Customer Charges'!CU64</f>
        <v>0</v>
      </c>
      <c r="CV72" s="298">
        <f>'Customer Charges'!CV64</f>
        <v>0</v>
      </c>
      <c r="CW72" s="298">
        <f>'Customer Charges'!CW64</f>
        <v>0</v>
      </c>
      <c r="CX72" s="298">
        <f>'Customer Charges'!CX64</f>
        <v>0</v>
      </c>
      <c r="CY72" s="298">
        <f>'Customer Charges'!CY64</f>
        <v>0</v>
      </c>
      <c r="CZ72" s="298">
        <f>'Customer Charges'!CZ64</f>
        <v>0</v>
      </c>
      <c r="DA72" s="298">
        <f>'Customer Charges'!DA64</f>
        <v>0</v>
      </c>
      <c r="DB72" s="298">
        <f>'Customer Charges'!DB64</f>
        <v>0</v>
      </c>
      <c r="DC72" s="298">
        <f>'Customer Charges'!DC64</f>
        <v>0</v>
      </c>
      <c r="DD72" s="298">
        <f>'Customer Charges'!DD64</f>
        <v>0</v>
      </c>
      <c r="DE72" s="298">
        <f>'Customer Charges'!DE64</f>
        <v>0</v>
      </c>
      <c r="DF72" s="298">
        <f>'Customer Charges'!DF64</f>
        <v>0</v>
      </c>
      <c r="DG72" s="298">
        <f>'Customer Charges'!DG64</f>
        <v>0</v>
      </c>
      <c r="DH72" s="298">
        <f>'Customer Charges'!DH64</f>
        <v>0</v>
      </c>
      <c r="DI72" s="298">
        <f>'Customer Charges'!DI64</f>
        <v>0</v>
      </c>
      <c r="DJ72" s="298">
        <f>'Customer Charges'!DJ64</f>
        <v>0</v>
      </c>
      <c r="DK72" s="298">
        <f>'Customer Charges'!DK64</f>
        <v>0</v>
      </c>
      <c r="DL72" s="298">
        <f>'Customer Charges'!DL64</f>
        <v>0</v>
      </c>
      <c r="DM72" s="298">
        <f>'Customer Charges'!DM64</f>
        <v>0</v>
      </c>
      <c r="DN72" s="298">
        <f>'Customer Charges'!DN64</f>
        <v>0</v>
      </c>
      <c r="DO72" s="298">
        <f>'Customer Charges'!DO64</f>
        <v>0</v>
      </c>
      <c r="DP72" s="298">
        <f>'Customer Charges'!DP64</f>
        <v>0</v>
      </c>
      <c r="DQ72" s="298">
        <f>'Customer Charges'!DQ64</f>
        <v>0</v>
      </c>
      <c r="DR72" s="298">
        <f>'Customer Charges'!DR64</f>
        <v>0</v>
      </c>
      <c r="DS72" s="298">
        <f>'Customer Charges'!DS64</f>
        <v>0</v>
      </c>
      <c r="DT72" s="298">
        <f>'Customer Charges'!DT64</f>
        <v>0</v>
      </c>
      <c r="DU72" s="298">
        <f>'Customer Charges'!DU64</f>
        <v>0</v>
      </c>
      <c r="DV72" s="298">
        <f>'Customer Charges'!DV64</f>
        <v>0</v>
      </c>
      <c r="DW72" s="298">
        <f>'Customer Charges'!DW64</f>
        <v>0</v>
      </c>
      <c r="DX72" s="298">
        <f>'Customer Charges'!DX64</f>
        <v>0</v>
      </c>
      <c r="DY72" s="298">
        <f>'Customer Charges'!DY64</f>
        <v>0</v>
      </c>
      <c r="DZ72" s="298">
        <f>'Customer Charges'!DZ64</f>
        <v>0</v>
      </c>
      <c r="EA72" s="298">
        <f>'Customer Charges'!EA64</f>
        <v>0</v>
      </c>
      <c r="EB72" s="298">
        <f>'Customer Charges'!EB64</f>
        <v>0</v>
      </c>
      <c r="EC72" s="298">
        <f>'Customer Charges'!EC64</f>
        <v>0</v>
      </c>
      <c r="ED72" s="298">
        <f>'Customer Charges'!ED64</f>
        <v>0</v>
      </c>
      <c r="EE72" s="298">
        <f>'Customer Charges'!EE64</f>
        <v>0</v>
      </c>
      <c r="EF72" s="298">
        <f>'Customer Charges'!EF64</f>
        <v>0</v>
      </c>
      <c r="EG72" s="298">
        <f>'Customer Charges'!EG64</f>
        <v>0</v>
      </c>
      <c r="EH72" s="298">
        <f>'Customer Charges'!EH64</f>
        <v>0</v>
      </c>
      <c r="EI72" s="298">
        <f>'Customer Charges'!EI64</f>
        <v>0</v>
      </c>
      <c r="EJ72" s="298">
        <f>'Customer Charges'!EJ64</f>
        <v>0</v>
      </c>
      <c r="EK72" s="298">
        <f>'Customer Charges'!EK64</f>
        <v>0</v>
      </c>
      <c r="EL72" s="298">
        <f>'Customer Charges'!EL64</f>
        <v>0</v>
      </c>
      <c r="EM72" s="298">
        <f>'Customer Charges'!EM64</f>
        <v>0</v>
      </c>
      <c r="EN72" s="298">
        <f>'Customer Charges'!EN64</f>
        <v>0</v>
      </c>
      <c r="EO72" s="298">
        <f>'Customer Charges'!EO64</f>
        <v>0</v>
      </c>
      <c r="EP72" s="298">
        <f>'Customer Charges'!EP64</f>
        <v>0</v>
      </c>
      <c r="EQ72" s="298">
        <f>'Customer Charges'!EQ64</f>
        <v>0</v>
      </c>
      <c r="ER72" s="298">
        <f>'Customer Charges'!ER64</f>
        <v>0</v>
      </c>
      <c r="ES72" s="298">
        <f>'Customer Charges'!ES64</f>
        <v>0</v>
      </c>
      <c r="ET72" s="298">
        <f>'Customer Charges'!ET64</f>
        <v>0</v>
      </c>
      <c r="EU72" s="298">
        <f>'Customer Charges'!EU64</f>
        <v>0</v>
      </c>
      <c r="EV72" s="298">
        <f>'Customer Charges'!EV64</f>
        <v>0</v>
      </c>
      <c r="EW72" s="298">
        <f>'Customer Charges'!EW64</f>
        <v>0</v>
      </c>
      <c r="EX72" s="298">
        <f>'Customer Charges'!EX64</f>
        <v>0</v>
      </c>
      <c r="EY72" s="612"/>
      <c r="EZ72" s="86"/>
      <c r="FB72" s="612"/>
    </row>
    <row r="73" spans="1:158" ht="12.75" hidden="1" customHeight="1" outlineLevel="2">
      <c r="A73" s="1030"/>
      <c r="B73" s="925"/>
      <c r="C73" s="86"/>
      <c r="D73" s="654" t="s">
        <v>2331</v>
      </c>
      <c r="AD73" s="897">
        <f ca="1">IF(CostTotal=0,0,AE73/CostTotal)</f>
        <v>2.7391508862825275E-2</v>
      </c>
      <c r="AE73" s="304">
        <f ca="1">SUM(AF73:EY73)</f>
        <v>784065</v>
      </c>
      <c r="AF73" s="898">
        <f>SUMIF(Conversion!$V$14:$V$114,$AD70,Conversion!AF$14:AF$114)</f>
        <v>0</v>
      </c>
      <c r="AG73" s="873">
        <f ca="1">SUMIF(Conversion!$V$14:$V$114,$AD70,Conversion!AG$14:AG$114)</f>
        <v>0</v>
      </c>
      <c r="AH73" s="873">
        <f ca="1">SUMIF(Conversion!$V$14:$V$114,$AD70,Conversion!AH$14:AH$114)</f>
        <v>196016.25</v>
      </c>
      <c r="AI73" s="873">
        <f ca="1">SUMIF(Conversion!$V$14:$V$114,$AD70,Conversion!AI$14:AI$114)</f>
        <v>196016.25</v>
      </c>
      <c r="AJ73" s="873">
        <f ca="1">SUMIF(Conversion!$V$14:$V$114,$AD70,Conversion!AJ$14:AJ$114)</f>
        <v>196016.25</v>
      </c>
      <c r="AK73" s="873">
        <f ca="1">SUMIF(Conversion!$V$14:$V$114,$AD70,Conversion!AK$14:AK$114)</f>
        <v>196016.25</v>
      </c>
      <c r="AL73" s="873">
        <f ca="1">SUMIF(Conversion!$V$14:$V$114,$AD70,Conversion!AL$14:AL$114)</f>
        <v>0</v>
      </c>
      <c r="AM73" s="873">
        <f ca="1">SUMIF(Conversion!$V$14:$V$114,$AD70,Conversion!AM$14:AM$114)</f>
        <v>0</v>
      </c>
      <c r="AN73" s="873">
        <f ca="1">SUMIF(Conversion!$V$14:$V$114,$AD70,Conversion!AN$14:AN$114)</f>
        <v>0</v>
      </c>
      <c r="AO73" s="873">
        <f ca="1">SUMIF(Conversion!$V$14:$V$114,$AD70,Conversion!AO$14:AO$114)</f>
        <v>0</v>
      </c>
      <c r="AP73" s="873">
        <f ca="1">SUMIF(Conversion!$V$14:$V$114,$AD70,Conversion!AP$14:AP$114)</f>
        <v>0</v>
      </c>
      <c r="AQ73" s="873">
        <f ca="1">SUMIF(Conversion!$V$14:$V$114,$AD70,Conversion!AQ$14:AQ$114)</f>
        <v>0</v>
      </c>
      <c r="AR73" s="873">
        <f ca="1">SUMIF(Conversion!$V$14:$V$114,$AD70,Conversion!AR$14:AR$114)</f>
        <v>0</v>
      </c>
      <c r="AS73" s="873">
        <f ca="1">SUMIF(Conversion!$V$14:$V$114,$AD70,Conversion!AS$14:AS$114)</f>
        <v>0</v>
      </c>
      <c r="AT73" s="873">
        <f ca="1">SUMIF(Conversion!$V$14:$V$114,$AD70,Conversion!AT$14:AT$114)</f>
        <v>0</v>
      </c>
      <c r="AU73" s="873">
        <f ca="1">SUMIF(Conversion!$V$14:$V$114,$AD70,Conversion!AU$14:AU$114)</f>
        <v>0</v>
      </c>
      <c r="AV73" s="873">
        <f ca="1">SUMIF(Conversion!$V$14:$V$114,$AD70,Conversion!AV$14:AV$114)</f>
        <v>0</v>
      </c>
      <c r="AW73" s="873">
        <f ca="1">SUMIF(Conversion!$V$14:$V$114,$AD70,Conversion!AW$14:AW$114)</f>
        <v>0</v>
      </c>
      <c r="AX73" s="873">
        <f ca="1">SUMIF(Conversion!$V$14:$V$114,$AD70,Conversion!AX$14:AX$114)</f>
        <v>0</v>
      </c>
      <c r="AY73" s="873">
        <f ca="1">SUMIF(Conversion!$V$14:$V$114,$AD70,Conversion!AY$14:AY$114)</f>
        <v>0</v>
      </c>
      <c r="AZ73" s="873">
        <f ca="1">SUMIF(Conversion!$V$14:$V$114,$AD70,Conversion!AZ$14:AZ$114)</f>
        <v>0</v>
      </c>
      <c r="BA73" s="873">
        <f ca="1">SUMIF(Conversion!$V$14:$V$114,$AD70,Conversion!BA$14:BA$114)</f>
        <v>0</v>
      </c>
      <c r="BB73" s="873">
        <f ca="1">SUMIF(Conversion!$V$14:$V$114,$AD70,Conversion!BB$14:BB$114)</f>
        <v>0</v>
      </c>
      <c r="BC73" s="873">
        <f ca="1">SUMIF(Conversion!$V$14:$V$114,$AD70,Conversion!BC$14:BC$114)</f>
        <v>0</v>
      </c>
      <c r="BD73" s="873">
        <f ca="1">SUMIF(Conversion!$V$14:$V$114,$AD70,Conversion!BD$14:BD$114)</f>
        <v>0</v>
      </c>
      <c r="BE73" s="873">
        <f ca="1">SUMIF(Conversion!$V$14:$V$114,$AD70,Conversion!BE$14:BE$114)</f>
        <v>0</v>
      </c>
      <c r="BF73" s="873">
        <f ca="1">SUMIF(Conversion!$V$14:$V$114,$AD70,Conversion!BF$14:BF$114)</f>
        <v>0</v>
      </c>
      <c r="BG73" s="873">
        <f ca="1">SUMIF(Conversion!$V$14:$V$114,$AD70,Conversion!BG$14:BG$114)</f>
        <v>0</v>
      </c>
      <c r="BH73" s="873">
        <f ca="1">SUMIF(Conversion!$V$14:$V$114,$AD70,Conversion!BH$14:BH$114)</f>
        <v>0</v>
      </c>
      <c r="BI73" s="873">
        <f ca="1">SUMIF(Conversion!$V$14:$V$114,$AD70,Conversion!BI$14:BI$114)</f>
        <v>0</v>
      </c>
      <c r="BJ73" s="873">
        <f ca="1">SUMIF(Conversion!$V$14:$V$114,$AD70,Conversion!BJ$14:BJ$114)</f>
        <v>0</v>
      </c>
      <c r="BK73" s="873">
        <f ca="1">SUMIF(Conversion!$V$14:$V$114,$AD70,Conversion!BK$14:BK$114)</f>
        <v>0</v>
      </c>
      <c r="BL73" s="873">
        <f ca="1">SUMIF(Conversion!$V$14:$V$114,$AD70,Conversion!BL$14:BL$114)</f>
        <v>0</v>
      </c>
      <c r="BM73" s="873">
        <f ca="1">SUMIF(Conversion!$V$14:$V$114,$AD70,Conversion!BM$14:BM$114)</f>
        <v>0</v>
      </c>
      <c r="BN73" s="873">
        <f ca="1">SUMIF(Conversion!$V$14:$V$114,$AD70,Conversion!BN$14:BN$114)</f>
        <v>0</v>
      </c>
      <c r="BO73" s="873">
        <f ca="1">SUMIF(Conversion!$V$14:$V$114,$AD70,Conversion!BO$14:BO$114)</f>
        <v>0</v>
      </c>
      <c r="BP73" s="873">
        <f ca="1">SUMIF(Conversion!$V$14:$V$114,$AD70,Conversion!BP$14:BP$114)</f>
        <v>0</v>
      </c>
      <c r="BQ73" s="873">
        <f ca="1">SUMIF(Conversion!$V$14:$V$114,$AD70,Conversion!BQ$14:BQ$114)</f>
        <v>0</v>
      </c>
      <c r="BR73" s="873">
        <f ca="1">SUMIF(Conversion!$V$14:$V$114,$AD70,Conversion!BR$14:BR$114)</f>
        <v>0</v>
      </c>
      <c r="BS73" s="873">
        <f ca="1">SUMIF(Conversion!$V$14:$V$114,$AD70,Conversion!BS$14:BS$114)</f>
        <v>0</v>
      </c>
      <c r="BT73" s="873">
        <f ca="1">SUMIF(Conversion!$V$14:$V$114,$AD70,Conversion!BT$14:BT$114)</f>
        <v>0</v>
      </c>
      <c r="BU73" s="873">
        <f ca="1">SUMIF(Conversion!$V$14:$V$114,$AD70,Conversion!BU$14:BU$114)</f>
        <v>0</v>
      </c>
      <c r="BV73" s="873">
        <f ca="1">SUMIF(Conversion!$V$14:$V$114,$AD70,Conversion!BV$14:BV$114)</f>
        <v>0</v>
      </c>
      <c r="BW73" s="873">
        <f ca="1">SUMIF(Conversion!$V$14:$V$114,$AD70,Conversion!BW$14:BW$114)</f>
        <v>0</v>
      </c>
      <c r="BX73" s="873">
        <f ca="1">SUMIF(Conversion!$V$14:$V$114,$AD70,Conversion!BX$14:BX$114)</f>
        <v>0</v>
      </c>
      <c r="BY73" s="873">
        <f ca="1">SUMIF(Conversion!$V$14:$V$114,$AD70,Conversion!BY$14:BY$114)</f>
        <v>0</v>
      </c>
      <c r="BZ73" s="873">
        <f ca="1">SUMIF(Conversion!$V$14:$V$114,$AD70,Conversion!BZ$14:BZ$114)</f>
        <v>0</v>
      </c>
      <c r="CA73" s="873">
        <f ca="1">SUMIF(Conversion!$V$14:$V$114,$AD70,Conversion!CA$14:CA$114)</f>
        <v>0</v>
      </c>
      <c r="CB73" s="873">
        <f ca="1">SUMIF(Conversion!$V$14:$V$114,$AD70,Conversion!CB$14:CB$114)</f>
        <v>0</v>
      </c>
      <c r="CC73" s="873">
        <f ca="1">SUMIF(Conversion!$V$14:$V$114,$AD70,Conversion!CC$14:CC$114)</f>
        <v>0</v>
      </c>
      <c r="CD73" s="873">
        <f ca="1">SUMIF(Conversion!$V$14:$V$114,$AD70,Conversion!CD$14:CD$114)</f>
        <v>0</v>
      </c>
      <c r="CE73" s="873">
        <f ca="1">SUMIF(Conversion!$V$14:$V$114,$AD70,Conversion!CE$14:CE$114)</f>
        <v>0</v>
      </c>
      <c r="CF73" s="873">
        <f ca="1">SUMIF(Conversion!$V$14:$V$114,$AD70,Conversion!CF$14:CF$114)</f>
        <v>0</v>
      </c>
      <c r="CG73" s="873">
        <f ca="1">SUMIF(Conversion!$V$14:$V$114,$AD70,Conversion!CG$14:CG$114)</f>
        <v>0</v>
      </c>
      <c r="CH73" s="873">
        <f ca="1">SUMIF(Conversion!$V$14:$V$114,$AD70,Conversion!CH$14:CH$114)</f>
        <v>0</v>
      </c>
      <c r="CI73" s="873">
        <f ca="1">SUMIF(Conversion!$V$14:$V$114,$AD70,Conversion!CI$14:CI$114)</f>
        <v>0</v>
      </c>
      <c r="CJ73" s="873">
        <f ca="1">SUMIF(Conversion!$V$14:$V$114,$AD70,Conversion!CJ$14:CJ$114)</f>
        <v>0</v>
      </c>
      <c r="CK73" s="873">
        <f ca="1">SUMIF(Conversion!$V$14:$V$114,$AD70,Conversion!CK$14:CK$114)</f>
        <v>0</v>
      </c>
      <c r="CL73" s="873">
        <f ca="1">SUMIF(Conversion!$V$14:$V$114,$AD70,Conversion!CL$14:CL$114)</f>
        <v>0</v>
      </c>
      <c r="CM73" s="873">
        <f ca="1">SUMIF(Conversion!$V$14:$V$114,$AD70,Conversion!CM$14:CM$114)</f>
        <v>0</v>
      </c>
      <c r="CN73" s="873">
        <f ca="1">SUMIF(Conversion!$V$14:$V$114,$AD70,Conversion!CN$14:CN$114)</f>
        <v>0</v>
      </c>
      <c r="CO73" s="873">
        <f ca="1">SUMIF(Conversion!$V$14:$V$114,$AD70,Conversion!CO$14:CO$114)</f>
        <v>0</v>
      </c>
      <c r="CP73" s="873">
        <f ca="1">SUMIF(Conversion!$V$14:$V$114,$AD70,Conversion!CP$14:CP$114)</f>
        <v>0</v>
      </c>
      <c r="CQ73" s="873">
        <f ca="1">SUMIF(Conversion!$V$14:$V$114,$AD70,Conversion!CQ$14:CQ$114)</f>
        <v>0</v>
      </c>
      <c r="CR73" s="873">
        <f ca="1">SUMIF(Conversion!$V$14:$V$114,$AD70,Conversion!CR$14:CR$114)</f>
        <v>0</v>
      </c>
      <c r="CS73" s="873">
        <f ca="1">SUMIF(Conversion!$V$14:$V$114,$AD70,Conversion!CS$14:CS$114)</f>
        <v>0</v>
      </c>
      <c r="CT73" s="873">
        <f ca="1">SUMIF(Conversion!$V$14:$V$114,$AD70,Conversion!CT$14:CT$114)</f>
        <v>0</v>
      </c>
      <c r="CU73" s="873">
        <f ca="1">SUMIF(Conversion!$V$14:$V$114,$AD70,Conversion!CU$14:CU$114)</f>
        <v>0</v>
      </c>
      <c r="CV73" s="873">
        <f ca="1">SUMIF(Conversion!$V$14:$V$114,$AD70,Conversion!CV$14:CV$114)</f>
        <v>0</v>
      </c>
      <c r="CW73" s="873">
        <f ca="1">SUMIF(Conversion!$V$14:$V$114,$AD70,Conversion!CW$14:CW$114)</f>
        <v>0</v>
      </c>
      <c r="CX73" s="873">
        <f ca="1">SUMIF(Conversion!$V$14:$V$114,$AD70,Conversion!CX$14:CX$114)</f>
        <v>0</v>
      </c>
      <c r="CY73" s="873">
        <f ca="1">SUMIF(Conversion!$V$14:$V$114,$AD70,Conversion!CY$14:CY$114)</f>
        <v>0</v>
      </c>
      <c r="CZ73" s="873">
        <f ca="1">SUMIF(Conversion!$V$14:$V$114,$AD70,Conversion!CZ$14:CZ$114)</f>
        <v>0</v>
      </c>
      <c r="DA73" s="873">
        <f ca="1">SUMIF(Conversion!$V$14:$V$114,$AD70,Conversion!DA$14:DA$114)</f>
        <v>0</v>
      </c>
      <c r="DB73" s="873">
        <f ca="1">SUMIF(Conversion!$V$14:$V$114,$AD70,Conversion!DB$14:DB$114)</f>
        <v>0</v>
      </c>
      <c r="DC73" s="873">
        <f ca="1">SUMIF(Conversion!$V$14:$V$114,$AD70,Conversion!DC$14:DC$114)</f>
        <v>0</v>
      </c>
      <c r="DD73" s="873">
        <f ca="1">SUMIF(Conversion!$V$14:$V$114,$AD70,Conversion!DD$14:DD$114)</f>
        <v>0</v>
      </c>
      <c r="DE73" s="873">
        <f ca="1">SUMIF(Conversion!$V$14:$V$114,$AD70,Conversion!DE$14:DE$114)</f>
        <v>0</v>
      </c>
      <c r="DF73" s="873">
        <f ca="1">SUMIF(Conversion!$V$14:$V$114,$AD70,Conversion!DF$14:DF$114)</f>
        <v>0</v>
      </c>
      <c r="DG73" s="873">
        <f ca="1">SUMIF(Conversion!$V$14:$V$114,$AD70,Conversion!DG$14:DG$114)</f>
        <v>0</v>
      </c>
      <c r="DH73" s="873">
        <f ca="1">SUMIF(Conversion!$V$14:$V$114,$AD70,Conversion!DH$14:DH$114)</f>
        <v>0</v>
      </c>
      <c r="DI73" s="873">
        <f ca="1">SUMIF(Conversion!$V$14:$V$114,$AD70,Conversion!DI$14:DI$114)</f>
        <v>0</v>
      </c>
      <c r="DJ73" s="873">
        <f ca="1">SUMIF(Conversion!$V$14:$V$114,$AD70,Conversion!DJ$14:DJ$114)</f>
        <v>0</v>
      </c>
      <c r="DK73" s="873">
        <f ca="1">SUMIF(Conversion!$V$14:$V$114,$AD70,Conversion!DK$14:DK$114)</f>
        <v>0</v>
      </c>
      <c r="DL73" s="873">
        <f ca="1">SUMIF(Conversion!$V$14:$V$114,$AD70,Conversion!DL$14:DL$114)</f>
        <v>0</v>
      </c>
      <c r="DM73" s="873">
        <f ca="1">SUMIF(Conversion!$V$14:$V$114,$AD70,Conversion!DM$14:DM$114)</f>
        <v>0</v>
      </c>
      <c r="DN73" s="873">
        <f ca="1">SUMIF(Conversion!$V$14:$V$114,$AD70,Conversion!DN$14:DN$114)</f>
        <v>0</v>
      </c>
      <c r="DO73" s="873">
        <f ca="1">SUMIF(Conversion!$V$14:$V$114,$AD70,Conversion!DO$14:DO$114)</f>
        <v>0</v>
      </c>
      <c r="DP73" s="873">
        <f ca="1">SUMIF(Conversion!$V$14:$V$114,$AD70,Conversion!DP$14:DP$114)</f>
        <v>0</v>
      </c>
      <c r="DQ73" s="873">
        <f ca="1">SUMIF(Conversion!$V$14:$V$114,$AD70,Conversion!DQ$14:DQ$114)</f>
        <v>0</v>
      </c>
      <c r="DR73" s="873">
        <f ca="1">SUMIF(Conversion!$V$14:$V$114,$AD70,Conversion!DR$14:DR$114)</f>
        <v>0</v>
      </c>
      <c r="DS73" s="873">
        <f ca="1">SUMIF(Conversion!$V$14:$V$114,$AD70,Conversion!DS$14:DS$114)</f>
        <v>0</v>
      </c>
      <c r="DT73" s="873">
        <f ca="1">SUMIF(Conversion!$V$14:$V$114,$AD70,Conversion!DT$14:DT$114)</f>
        <v>0</v>
      </c>
      <c r="DU73" s="873">
        <f ca="1">SUMIF(Conversion!$V$14:$V$114,$AD70,Conversion!DU$14:DU$114)</f>
        <v>0</v>
      </c>
      <c r="DV73" s="873">
        <f ca="1">SUMIF(Conversion!$V$14:$V$114,$AD70,Conversion!DV$14:DV$114)</f>
        <v>0</v>
      </c>
      <c r="DW73" s="873">
        <f ca="1">SUMIF(Conversion!$V$14:$V$114,$AD70,Conversion!DW$14:DW$114)</f>
        <v>0</v>
      </c>
      <c r="DX73" s="873">
        <f ca="1">SUMIF(Conversion!$V$14:$V$114,$AD70,Conversion!DX$14:DX$114)</f>
        <v>0</v>
      </c>
      <c r="DY73" s="873">
        <f ca="1">SUMIF(Conversion!$V$14:$V$114,$AD70,Conversion!DY$14:DY$114)</f>
        <v>0</v>
      </c>
      <c r="DZ73" s="873">
        <f ca="1">SUMIF(Conversion!$V$14:$V$114,$AD70,Conversion!DZ$14:DZ$114)</f>
        <v>0</v>
      </c>
      <c r="EA73" s="873">
        <f ca="1">SUMIF(Conversion!$V$14:$V$114,$AD70,Conversion!EA$14:EA$114)</f>
        <v>0</v>
      </c>
      <c r="EB73" s="873">
        <f ca="1">SUMIF(Conversion!$V$14:$V$114,$AD70,Conversion!EB$14:EB$114)</f>
        <v>0</v>
      </c>
      <c r="EC73" s="873">
        <f ca="1">SUMIF(Conversion!$V$14:$V$114,$AD70,Conversion!EC$14:EC$114)</f>
        <v>0</v>
      </c>
      <c r="ED73" s="873">
        <f ca="1">SUMIF(Conversion!$V$14:$V$114,$AD70,Conversion!ED$14:ED$114)</f>
        <v>0</v>
      </c>
      <c r="EE73" s="873">
        <f ca="1">SUMIF(Conversion!$V$14:$V$114,$AD70,Conversion!EE$14:EE$114)</f>
        <v>0</v>
      </c>
      <c r="EF73" s="873">
        <f ca="1">SUMIF(Conversion!$V$14:$V$114,$AD70,Conversion!EF$14:EF$114)</f>
        <v>0</v>
      </c>
      <c r="EG73" s="873">
        <f ca="1">SUMIF(Conversion!$V$14:$V$114,$AD70,Conversion!EG$14:EG$114)</f>
        <v>0</v>
      </c>
      <c r="EH73" s="873">
        <f ca="1">SUMIF(Conversion!$V$14:$V$114,$AD70,Conversion!EH$14:EH$114)</f>
        <v>0</v>
      </c>
      <c r="EI73" s="873">
        <f ca="1">SUMIF(Conversion!$V$14:$V$114,$AD70,Conversion!EI$14:EI$114)</f>
        <v>0</v>
      </c>
      <c r="EJ73" s="873">
        <f ca="1">SUMIF(Conversion!$V$14:$V$114,$AD70,Conversion!EJ$14:EJ$114)</f>
        <v>0</v>
      </c>
      <c r="EK73" s="873">
        <f ca="1">SUMIF(Conversion!$V$14:$V$114,$AD70,Conversion!EK$14:EK$114)</f>
        <v>0</v>
      </c>
      <c r="EL73" s="873">
        <f ca="1">SUMIF(Conversion!$V$14:$V$114,$AD70,Conversion!EL$14:EL$114)</f>
        <v>0</v>
      </c>
      <c r="EM73" s="873">
        <f ca="1">SUMIF(Conversion!$V$14:$V$114,$AD70,Conversion!EM$14:EM$114)</f>
        <v>0</v>
      </c>
      <c r="EN73" s="873">
        <f ca="1">SUMIF(Conversion!$V$14:$V$114,$AD70,Conversion!EN$14:EN$114)</f>
        <v>0</v>
      </c>
      <c r="EO73" s="873">
        <f ca="1">SUMIF(Conversion!$V$14:$V$114,$AD70,Conversion!EO$14:EO$114)</f>
        <v>0</v>
      </c>
      <c r="EP73" s="873">
        <f ca="1">SUMIF(Conversion!$V$14:$V$114,$AD70,Conversion!EP$14:EP$114)</f>
        <v>0</v>
      </c>
      <c r="EQ73" s="873">
        <f ca="1">SUMIF(Conversion!$V$14:$V$114,$AD70,Conversion!EQ$14:EQ$114)</f>
        <v>0</v>
      </c>
      <c r="ER73" s="873">
        <f ca="1">SUMIF(Conversion!$V$14:$V$114,$AD70,Conversion!ER$14:ER$114)</f>
        <v>0</v>
      </c>
      <c r="ES73" s="873">
        <f ca="1">SUMIF(Conversion!$V$14:$V$114,$AD70,Conversion!ES$14:ES$114)</f>
        <v>0</v>
      </c>
      <c r="ET73" s="873">
        <f ca="1">SUMIF(Conversion!$V$14:$V$114,$AD70,Conversion!ET$14:ET$114)</f>
        <v>0</v>
      </c>
      <c r="EU73" s="873">
        <f ca="1">SUMIF(Conversion!$V$14:$V$114,$AD70,Conversion!EU$14:EU$114)</f>
        <v>0</v>
      </c>
      <c r="EV73" s="873">
        <f ca="1">SUMIF(Conversion!$V$14:$V$114,$AD70,Conversion!EV$14:EV$114)</f>
        <v>0</v>
      </c>
      <c r="EW73" s="873">
        <f ca="1">SUMIF(Conversion!$V$14:$V$114,$AD70,Conversion!EW$14:EW$114)</f>
        <v>0</v>
      </c>
      <c r="EX73" s="873">
        <f ca="1">SUMIF(Conversion!$V$14:$V$114,$AD70,Conversion!EX$14:EX$114)</f>
        <v>0</v>
      </c>
      <c r="EY73" s="612"/>
      <c r="EZ73" s="86"/>
      <c r="FB73" s="612"/>
    </row>
    <row r="74" spans="1:158" ht="12.75" hidden="1" customHeight="1" outlineLevel="2">
      <c r="A74" s="303"/>
      <c r="B74" s="899" t="s">
        <v>47</v>
      </c>
      <c r="C74" s="86"/>
      <c r="D74" s="654" t="s">
        <v>1762</v>
      </c>
      <c r="AD74" s="897">
        <f ca="1">IF(AE74=0,0,(AE74-AE73)/AE74)</f>
        <v>0.2200000000000002</v>
      </c>
      <c r="AE74" s="304">
        <f ca="1">SUM(AF74:EY74)</f>
        <v>1005211.5384615387</v>
      </c>
      <c r="AF74" s="898">
        <f>'Customer Charges'!AF65</f>
        <v>0</v>
      </c>
      <c r="AG74" s="873">
        <f ca="1">'Customer Charges'!AG65</f>
        <v>0</v>
      </c>
      <c r="AH74" s="873">
        <f ca="1">'Customer Charges'!AH65</f>
        <v>251302.88461538468</v>
      </c>
      <c r="AI74" s="873">
        <f ca="1">'Customer Charges'!AI65</f>
        <v>251302.88461538468</v>
      </c>
      <c r="AJ74" s="873">
        <f ca="1">'Customer Charges'!AJ65</f>
        <v>251302.88461538468</v>
      </c>
      <c r="AK74" s="873">
        <f ca="1">'Customer Charges'!AK65</f>
        <v>251302.88461538468</v>
      </c>
      <c r="AL74" s="873">
        <f ca="1">'Customer Charges'!AL65</f>
        <v>0</v>
      </c>
      <c r="AM74" s="873">
        <f ca="1">'Customer Charges'!AM65</f>
        <v>0</v>
      </c>
      <c r="AN74" s="873">
        <f ca="1">'Customer Charges'!AN65</f>
        <v>0</v>
      </c>
      <c r="AO74" s="873">
        <f ca="1">'Customer Charges'!AO65</f>
        <v>0</v>
      </c>
      <c r="AP74" s="873">
        <f ca="1">'Customer Charges'!AP65</f>
        <v>0</v>
      </c>
      <c r="AQ74" s="873">
        <f ca="1">'Customer Charges'!AQ65</f>
        <v>0</v>
      </c>
      <c r="AR74" s="873">
        <f ca="1">'Customer Charges'!AR65</f>
        <v>0</v>
      </c>
      <c r="AS74" s="873">
        <f ca="1">'Customer Charges'!AS65</f>
        <v>0</v>
      </c>
      <c r="AT74" s="873">
        <f ca="1">'Customer Charges'!AT65</f>
        <v>0</v>
      </c>
      <c r="AU74" s="873">
        <f ca="1">'Customer Charges'!AU65</f>
        <v>0</v>
      </c>
      <c r="AV74" s="873">
        <f ca="1">'Customer Charges'!AV65</f>
        <v>0</v>
      </c>
      <c r="AW74" s="873">
        <f ca="1">'Customer Charges'!AW65</f>
        <v>0</v>
      </c>
      <c r="AX74" s="873">
        <f ca="1">'Customer Charges'!AX65</f>
        <v>0</v>
      </c>
      <c r="AY74" s="873">
        <f ca="1">'Customer Charges'!AY65</f>
        <v>0</v>
      </c>
      <c r="AZ74" s="873">
        <f ca="1">'Customer Charges'!AZ65</f>
        <v>0</v>
      </c>
      <c r="BA74" s="873">
        <f ca="1">'Customer Charges'!BA65</f>
        <v>0</v>
      </c>
      <c r="BB74" s="873">
        <f ca="1">'Customer Charges'!BB65</f>
        <v>0</v>
      </c>
      <c r="BC74" s="873">
        <f ca="1">'Customer Charges'!BC65</f>
        <v>0</v>
      </c>
      <c r="BD74" s="873">
        <f ca="1">'Customer Charges'!BD65</f>
        <v>0</v>
      </c>
      <c r="BE74" s="873">
        <f ca="1">'Customer Charges'!BE65</f>
        <v>0</v>
      </c>
      <c r="BF74" s="873">
        <f ca="1">'Customer Charges'!BF65</f>
        <v>0</v>
      </c>
      <c r="BG74" s="873">
        <f ca="1">'Customer Charges'!BG65</f>
        <v>0</v>
      </c>
      <c r="BH74" s="873">
        <f ca="1">'Customer Charges'!BH65</f>
        <v>0</v>
      </c>
      <c r="BI74" s="873">
        <f ca="1">'Customer Charges'!BI65</f>
        <v>0</v>
      </c>
      <c r="BJ74" s="873">
        <f ca="1">'Customer Charges'!BJ65</f>
        <v>0</v>
      </c>
      <c r="BK74" s="873">
        <f ca="1">'Customer Charges'!BK65</f>
        <v>0</v>
      </c>
      <c r="BL74" s="873">
        <f ca="1">'Customer Charges'!BL65</f>
        <v>0</v>
      </c>
      <c r="BM74" s="873">
        <f ca="1">'Customer Charges'!BM65</f>
        <v>0</v>
      </c>
      <c r="BN74" s="873">
        <f ca="1">'Customer Charges'!BN65</f>
        <v>0</v>
      </c>
      <c r="BO74" s="873">
        <f ca="1">'Customer Charges'!BO65</f>
        <v>0</v>
      </c>
      <c r="BP74" s="873">
        <f ca="1">'Customer Charges'!BP65</f>
        <v>0</v>
      </c>
      <c r="BQ74" s="873">
        <f ca="1">'Customer Charges'!BQ65</f>
        <v>0</v>
      </c>
      <c r="BR74" s="873">
        <f ca="1">'Customer Charges'!BR65</f>
        <v>0</v>
      </c>
      <c r="BS74" s="873">
        <f ca="1">'Customer Charges'!BS65</f>
        <v>0</v>
      </c>
      <c r="BT74" s="873">
        <f ca="1">'Customer Charges'!BT65</f>
        <v>0</v>
      </c>
      <c r="BU74" s="873">
        <f ca="1">'Customer Charges'!BU65</f>
        <v>0</v>
      </c>
      <c r="BV74" s="873">
        <f ca="1">'Customer Charges'!BV65</f>
        <v>0</v>
      </c>
      <c r="BW74" s="873">
        <f ca="1">'Customer Charges'!BW65</f>
        <v>0</v>
      </c>
      <c r="BX74" s="873">
        <f ca="1">'Customer Charges'!BX65</f>
        <v>0</v>
      </c>
      <c r="BY74" s="873">
        <f ca="1">'Customer Charges'!BY65</f>
        <v>0</v>
      </c>
      <c r="BZ74" s="873">
        <f ca="1">'Customer Charges'!BZ65</f>
        <v>0</v>
      </c>
      <c r="CA74" s="873">
        <f ca="1">'Customer Charges'!CA65</f>
        <v>0</v>
      </c>
      <c r="CB74" s="873">
        <f ca="1">'Customer Charges'!CB65</f>
        <v>0</v>
      </c>
      <c r="CC74" s="873">
        <f ca="1">'Customer Charges'!CC65</f>
        <v>0</v>
      </c>
      <c r="CD74" s="873">
        <f ca="1">'Customer Charges'!CD65</f>
        <v>0</v>
      </c>
      <c r="CE74" s="873">
        <f ca="1">'Customer Charges'!CE65</f>
        <v>0</v>
      </c>
      <c r="CF74" s="873">
        <f ca="1">'Customer Charges'!CF65</f>
        <v>0</v>
      </c>
      <c r="CG74" s="873">
        <f ca="1">'Customer Charges'!CG65</f>
        <v>0</v>
      </c>
      <c r="CH74" s="873">
        <f ca="1">'Customer Charges'!CH65</f>
        <v>0</v>
      </c>
      <c r="CI74" s="873">
        <f ca="1">'Customer Charges'!CI65</f>
        <v>0</v>
      </c>
      <c r="CJ74" s="873">
        <f ca="1">'Customer Charges'!CJ65</f>
        <v>0</v>
      </c>
      <c r="CK74" s="873">
        <f ca="1">'Customer Charges'!CK65</f>
        <v>0</v>
      </c>
      <c r="CL74" s="873">
        <f ca="1">'Customer Charges'!CL65</f>
        <v>0</v>
      </c>
      <c r="CM74" s="873">
        <f ca="1">'Customer Charges'!CM65</f>
        <v>0</v>
      </c>
      <c r="CN74" s="873">
        <f ca="1">'Customer Charges'!CN65</f>
        <v>0</v>
      </c>
      <c r="CO74" s="873">
        <f ca="1">'Customer Charges'!CO65</f>
        <v>0</v>
      </c>
      <c r="CP74" s="873">
        <f ca="1">'Customer Charges'!CP65</f>
        <v>0</v>
      </c>
      <c r="CQ74" s="873">
        <f ca="1">'Customer Charges'!CQ65</f>
        <v>0</v>
      </c>
      <c r="CR74" s="873">
        <f ca="1">'Customer Charges'!CR65</f>
        <v>0</v>
      </c>
      <c r="CS74" s="873">
        <f ca="1">'Customer Charges'!CS65</f>
        <v>0</v>
      </c>
      <c r="CT74" s="873">
        <f ca="1">'Customer Charges'!CT65</f>
        <v>0</v>
      </c>
      <c r="CU74" s="873">
        <f ca="1">'Customer Charges'!CU65</f>
        <v>0</v>
      </c>
      <c r="CV74" s="873">
        <f ca="1">'Customer Charges'!CV65</f>
        <v>0</v>
      </c>
      <c r="CW74" s="873">
        <f ca="1">'Customer Charges'!CW65</f>
        <v>0</v>
      </c>
      <c r="CX74" s="873">
        <f ca="1">'Customer Charges'!CX65</f>
        <v>0</v>
      </c>
      <c r="CY74" s="873">
        <f ca="1">'Customer Charges'!CY65</f>
        <v>0</v>
      </c>
      <c r="CZ74" s="873">
        <f ca="1">'Customer Charges'!CZ65</f>
        <v>0</v>
      </c>
      <c r="DA74" s="873">
        <f ca="1">'Customer Charges'!DA65</f>
        <v>0</v>
      </c>
      <c r="DB74" s="873">
        <f ca="1">'Customer Charges'!DB65</f>
        <v>0</v>
      </c>
      <c r="DC74" s="873">
        <f ca="1">'Customer Charges'!DC65</f>
        <v>0</v>
      </c>
      <c r="DD74" s="873">
        <f ca="1">'Customer Charges'!DD65</f>
        <v>0</v>
      </c>
      <c r="DE74" s="873">
        <f ca="1">'Customer Charges'!DE65</f>
        <v>0</v>
      </c>
      <c r="DF74" s="873">
        <f ca="1">'Customer Charges'!DF65</f>
        <v>0</v>
      </c>
      <c r="DG74" s="873">
        <f ca="1">'Customer Charges'!DG65</f>
        <v>0</v>
      </c>
      <c r="DH74" s="873">
        <f ca="1">'Customer Charges'!DH65</f>
        <v>0</v>
      </c>
      <c r="DI74" s="873">
        <f ca="1">'Customer Charges'!DI65</f>
        <v>0</v>
      </c>
      <c r="DJ74" s="873">
        <f ca="1">'Customer Charges'!DJ65</f>
        <v>0</v>
      </c>
      <c r="DK74" s="873">
        <f ca="1">'Customer Charges'!DK65</f>
        <v>0</v>
      </c>
      <c r="DL74" s="873">
        <f ca="1">'Customer Charges'!DL65</f>
        <v>0</v>
      </c>
      <c r="DM74" s="873">
        <f ca="1">'Customer Charges'!DM65</f>
        <v>0</v>
      </c>
      <c r="DN74" s="873">
        <f ca="1">'Customer Charges'!DN65</f>
        <v>0</v>
      </c>
      <c r="DO74" s="873">
        <f ca="1">'Customer Charges'!DO65</f>
        <v>0</v>
      </c>
      <c r="DP74" s="873">
        <f ca="1">'Customer Charges'!DP65</f>
        <v>0</v>
      </c>
      <c r="DQ74" s="873">
        <f ca="1">'Customer Charges'!DQ65</f>
        <v>0</v>
      </c>
      <c r="DR74" s="873">
        <f ca="1">'Customer Charges'!DR65</f>
        <v>0</v>
      </c>
      <c r="DS74" s="873">
        <f ca="1">'Customer Charges'!DS65</f>
        <v>0</v>
      </c>
      <c r="DT74" s="873">
        <f ca="1">'Customer Charges'!DT65</f>
        <v>0</v>
      </c>
      <c r="DU74" s="873">
        <f ca="1">'Customer Charges'!DU65</f>
        <v>0</v>
      </c>
      <c r="DV74" s="873">
        <f ca="1">'Customer Charges'!DV65</f>
        <v>0</v>
      </c>
      <c r="DW74" s="873">
        <f ca="1">'Customer Charges'!DW65</f>
        <v>0</v>
      </c>
      <c r="DX74" s="873">
        <f ca="1">'Customer Charges'!DX65</f>
        <v>0</v>
      </c>
      <c r="DY74" s="873">
        <f ca="1">'Customer Charges'!DY65</f>
        <v>0</v>
      </c>
      <c r="DZ74" s="873">
        <f ca="1">'Customer Charges'!DZ65</f>
        <v>0</v>
      </c>
      <c r="EA74" s="873">
        <f ca="1">'Customer Charges'!EA65</f>
        <v>0</v>
      </c>
      <c r="EB74" s="873">
        <f ca="1">'Customer Charges'!EB65</f>
        <v>0</v>
      </c>
      <c r="EC74" s="873">
        <f ca="1">'Customer Charges'!EC65</f>
        <v>0</v>
      </c>
      <c r="ED74" s="873">
        <f ca="1">'Customer Charges'!ED65</f>
        <v>0</v>
      </c>
      <c r="EE74" s="873">
        <f ca="1">'Customer Charges'!EE65</f>
        <v>0</v>
      </c>
      <c r="EF74" s="873">
        <f ca="1">'Customer Charges'!EF65</f>
        <v>0</v>
      </c>
      <c r="EG74" s="873">
        <f ca="1">'Customer Charges'!EG65</f>
        <v>0</v>
      </c>
      <c r="EH74" s="873">
        <f ca="1">'Customer Charges'!EH65</f>
        <v>0</v>
      </c>
      <c r="EI74" s="873">
        <f ca="1">'Customer Charges'!EI65</f>
        <v>0</v>
      </c>
      <c r="EJ74" s="873">
        <f ca="1">'Customer Charges'!EJ65</f>
        <v>0</v>
      </c>
      <c r="EK74" s="873">
        <f ca="1">'Customer Charges'!EK65</f>
        <v>0</v>
      </c>
      <c r="EL74" s="873">
        <f ca="1">'Customer Charges'!EL65</f>
        <v>0</v>
      </c>
      <c r="EM74" s="873">
        <f ca="1">'Customer Charges'!EM65</f>
        <v>0</v>
      </c>
      <c r="EN74" s="873">
        <f ca="1">'Customer Charges'!EN65</f>
        <v>0</v>
      </c>
      <c r="EO74" s="873">
        <f ca="1">'Customer Charges'!EO65</f>
        <v>0</v>
      </c>
      <c r="EP74" s="873">
        <f ca="1">'Customer Charges'!EP65</f>
        <v>0</v>
      </c>
      <c r="EQ74" s="873">
        <f ca="1">'Customer Charges'!EQ65</f>
        <v>0</v>
      </c>
      <c r="ER74" s="873">
        <f ca="1">'Customer Charges'!ER65</f>
        <v>0</v>
      </c>
      <c r="ES74" s="873">
        <f ca="1">'Customer Charges'!ES65</f>
        <v>0</v>
      </c>
      <c r="ET74" s="873">
        <f ca="1">'Customer Charges'!ET65</f>
        <v>0</v>
      </c>
      <c r="EU74" s="873">
        <f ca="1">'Customer Charges'!EU65</f>
        <v>0</v>
      </c>
      <c r="EV74" s="873">
        <f ca="1">'Customer Charges'!EV65</f>
        <v>0</v>
      </c>
      <c r="EW74" s="873">
        <f ca="1">'Customer Charges'!EW65</f>
        <v>0</v>
      </c>
      <c r="EX74" s="873">
        <f ca="1">'Customer Charges'!EX65</f>
        <v>0</v>
      </c>
      <c r="EY74" s="612"/>
      <c r="FA74" s="894">
        <f ca="1">IF(ABS(AE74-'Customer Charges'!AE65)&gt;ErrTol,1,0)</f>
        <v>0</v>
      </c>
      <c r="FB74" s="612"/>
    </row>
    <row r="75" spans="1:158" ht="12.75" hidden="1" customHeight="1" outlineLevel="2">
      <c r="A75" s="303"/>
      <c r="B75" s="926" t="str">
        <f>Constants!$H$294</f>
        <v>Included</v>
      </c>
      <c r="C75" s="86"/>
      <c r="D75" s="654" t="s">
        <v>249</v>
      </c>
      <c r="AD75" s="901"/>
      <c r="AE75" s="647">
        <f>SUM(AF75:EY75)</f>
        <v>1</v>
      </c>
      <c r="AF75" s="902">
        <f>'Customer Charges'!AF67</f>
        <v>0</v>
      </c>
      <c r="AG75" s="626">
        <f>'Customer Charges'!AG67</f>
        <v>0</v>
      </c>
      <c r="AH75" s="626">
        <f>'Customer Charges'!AH67</f>
        <v>0</v>
      </c>
      <c r="AI75" s="626">
        <f>'Customer Charges'!AI67</f>
        <v>0</v>
      </c>
      <c r="AJ75" s="626">
        <f>'Customer Charges'!AJ67</f>
        <v>0</v>
      </c>
      <c r="AK75" s="626">
        <f>'Customer Charges'!AK67</f>
        <v>1</v>
      </c>
      <c r="AL75" s="626">
        <f>'Customer Charges'!AL67</f>
        <v>0</v>
      </c>
      <c r="AM75" s="626">
        <f>'Customer Charges'!AM67</f>
        <v>0</v>
      </c>
      <c r="AN75" s="626">
        <f>'Customer Charges'!AN67</f>
        <v>0</v>
      </c>
      <c r="AO75" s="626">
        <f>'Customer Charges'!AO67</f>
        <v>0</v>
      </c>
      <c r="AP75" s="626">
        <f>'Customer Charges'!AP67</f>
        <v>0</v>
      </c>
      <c r="AQ75" s="626">
        <f>'Customer Charges'!AQ67</f>
        <v>0</v>
      </c>
      <c r="AR75" s="626">
        <f>'Customer Charges'!AR67</f>
        <v>0</v>
      </c>
      <c r="AS75" s="626">
        <f>'Customer Charges'!AS67</f>
        <v>0</v>
      </c>
      <c r="AT75" s="626">
        <f>'Customer Charges'!AT67</f>
        <v>0</v>
      </c>
      <c r="AU75" s="626">
        <f>'Customer Charges'!AU67</f>
        <v>0</v>
      </c>
      <c r="AV75" s="626">
        <f>'Customer Charges'!AV67</f>
        <v>0</v>
      </c>
      <c r="AW75" s="626">
        <f>'Customer Charges'!AW67</f>
        <v>0</v>
      </c>
      <c r="AX75" s="626">
        <f>'Customer Charges'!AX67</f>
        <v>0</v>
      </c>
      <c r="AY75" s="626">
        <f>'Customer Charges'!AY67</f>
        <v>0</v>
      </c>
      <c r="AZ75" s="626">
        <f>'Customer Charges'!AZ67</f>
        <v>0</v>
      </c>
      <c r="BA75" s="626">
        <f>'Customer Charges'!BA67</f>
        <v>0</v>
      </c>
      <c r="BB75" s="626">
        <f>'Customer Charges'!BB67</f>
        <v>0</v>
      </c>
      <c r="BC75" s="626">
        <f>'Customer Charges'!BC67</f>
        <v>0</v>
      </c>
      <c r="BD75" s="626">
        <f>'Customer Charges'!BD67</f>
        <v>0</v>
      </c>
      <c r="BE75" s="626">
        <f>'Customer Charges'!BE67</f>
        <v>0</v>
      </c>
      <c r="BF75" s="626">
        <f>'Customer Charges'!BF67</f>
        <v>0</v>
      </c>
      <c r="BG75" s="626">
        <f>'Customer Charges'!BG67</f>
        <v>0</v>
      </c>
      <c r="BH75" s="626">
        <f>'Customer Charges'!BH67</f>
        <v>0</v>
      </c>
      <c r="BI75" s="626">
        <f>'Customer Charges'!BI67</f>
        <v>0</v>
      </c>
      <c r="BJ75" s="626">
        <f>'Customer Charges'!BJ67</f>
        <v>0</v>
      </c>
      <c r="BK75" s="626">
        <f>'Customer Charges'!BK67</f>
        <v>0</v>
      </c>
      <c r="BL75" s="626">
        <f>'Customer Charges'!BL67</f>
        <v>0</v>
      </c>
      <c r="BM75" s="626">
        <f>'Customer Charges'!BM67</f>
        <v>0</v>
      </c>
      <c r="BN75" s="626">
        <f>'Customer Charges'!BN67</f>
        <v>0</v>
      </c>
      <c r="BO75" s="626">
        <f>'Customer Charges'!BO67</f>
        <v>0</v>
      </c>
      <c r="BP75" s="626">
        <f>'Customer Charges'!BP67</f>
        <v>0</v>
      </c>
      <c r="BQ75" s="626">
        <f>'Customer Charges'!BQ67</f>
        <v>0</v>
      </c>
      <c r="BR75" s="626">
        <f>'Customer Charges'!BR67</f>
        <v>0</v>
      </c>
      <c r="BS75" s="626">
        <f>'Customer Charges'!BS67</f>
        <v>0</v>
      </c>
      <c r="BT75" s="626">
        <f>'Customer Charges'!BT67</f>
        <v>0</v>
      </c>
      <c r="BU75" s="626">
        <f>'Customer Charges'!BU67</f>
        <v>0</v>
      </c>
      <c r="BV75" s="626">
        <f>'Customer Charges'!BV67</f>
        <v>0</v>
      </c>
      <c r="BW75" s="626">
        <f>'Customer Charges'!BW67</f>
        <v>0</v>
      </c>
      <c r="BX75" s="626">
        <f>'Customer Charges'!BX67</f>
        <v>0</v>
      </c>
      <c r="BY75" s="626">
        <f>'Customer Charges'!BY67</f>
        <v>0</v>
      </c>
      <c r="BZ75" s="626">
        <f>'Customer Charges'!BZ67</f>
        <v>0</v>
      </c>
      <c r="CA75" s="626">
        <f>'Customer Charges'!CA67</f>
        <v>0</v>
      </c>
      <c r="CB75" s="626">
        <f>'Customer Charges'!CB67</f>
        <v>0</v>
      </c>
      <c r="CC75" s="626">
        <f>'Customer Charges'!CC67</f>
        <v>0</v>
      </c>
      <c r="CD75" s="626">
        <f>'Customer Charges'!CD67</f>
        <v>0</v>
      </c>
      <c r="CE75" s="626">
        <f>'Customer Charges'!CE67</f>
        <v>0</v>
      </c>
      <c r="CF75" s="626">
        <f>'Customer Charges'!CF67</f>
        <v>0</v>
      </c>
      <c r="CG75" s="626">
        <f>'Customer Charges'!CG67</f>
        <v>0</v>
      </c>
      <c r="CH75" s="626">
        <f>'Customer Charges'!CH67</f>
        <v>0</v>
      </c>
      <c r="CI75" s="626">
        <f>'Customer Charges'!CI67</f>
        <v>0</v>
      </c>
      <c r="CJ75" s="626">
        <f>'Customer Charges'!CJ67</f>
        <v>0</v>
      </c>
      <c r="CK75" s="626">
        <f>'Customer Charges'!CK67</f>
        <v>0</v>
      </c>
      <c r="CL75" s="626">
        <f>'Customer Charges'!CL67</f>
        <v>0</v>
      </c>
      <c r="CM75" s="626">
        <f>'Customer Charges'!CM67</f>
        <v>0</v>
      </c>
      <c r="CN75" s="626">
        <f>'Customer Charges'!CN67</f>
        <v>0</v>
      </c>
      <c r="CO75" s="626">
        <f>'Customer Charges'!CO67</f>
        <v>0</v>
      </c>
      <c r="CP75" s="626">
        <f>'Customer Charges'!CP67</f>
        <v>0</v>
      </c>
      <c r="CQ75" s="626">
        <f>'Customer Charges'!CQ67</f>
        <v>0</v>
      </c>
      <c r="CR75" s="626">
        <f>'Customer Charges'!CR67</f>
        <v>0</v>
      </c>
      <c r="CS75" s="626">
        <f>'Customer Charges'!CS67</f>
        <v>0</v>
      </c>
      <c r="CT75" s="626">
        <f>'Customer Charges'!CT67</f>
        <v>0</v>
      </c>
      <c r="CU75" s="626">
        <f>'Customer Charges'!CU67</f>
        <v>0</v>
      </c>
      <c r="CV75" s="626">
        <f>'Customer Charges'!CV67</f>
        <v>0</v>
      </c>
      <c r="CW75" s="626">
        <f>'Customer Charges'!CW67</f>
        <v>0</v>
      </c>
      <c r="CX75" s="626">
        <f>'Customer Charges'!CX67</f>
        <v>0</v>
      </c>
      <c r="CY75" s="626">
        <f>'Customer Charges'!CY67</f>
        <v>0</v>
      </c>
      <c r="CZ75" s="626">
        <f>'Customer Charges'!CZ67</f>
        <v>0</v>
      </c>
      <c r="DA75" s="626">
        <f>'Customer Charges'!DA67</f>
        <v>0</v>
      </c>
      <c r="DB75" s="626">
        <f>'Customer Charges'!DB67</f>
        <v>0</v>
      </c>
      <c r="DC75" s="626">
        <f>'Customer Charges'!DC67</f>
        <v>0</v>
      </c>
      <c r="DD75" s="626">
        <f>'Customer Charges'!DD67</f>
        <v>0</v>
      </c>
      <c r="DE75" s="626">
        <f>'Customer Charges'!DE67</f>
        <v>0</v>
      </c>
      <c r="DF75" s="626">
        <f>'Customer Charges'!DF67</f>
        <v>0</v>
      </c>
      <c r="DG75" s="626">
        <f>'Customer Charges'!DG67</f>
        <v>0</v>
      </c>
      <c r="DH75" s="626">
        <f>'Customer Charges'!DH67</f>
        <v>0</v>
      </c>
      <c r="DI75" s="626">
        <f>'Customer Charges'!DI67</f>
        <v>0</v>
      </c>
      <c r="DJ75" s="626">
        <f>'Customer Charges'!DJ67</f>
        <v>0</v>
      </c>
      <c r="DK75" s="626">
        <f>'Customer Charges'!DK67</f>
        <v>0</v>
      </c>
      <c r="DL75" s="626">
        <f>'Customer Charges'!DL67</f>
        <v>0</v>
      </c>
      <c r="DM75" s="626">
        <f>'Customer Charges'!DM67</f>
        <v>0</v>
      </c>
      <c r="DN75" s="626">
        <f>'Customer Charges'!DN67</f>
        <v>0</v>
      </c>
      <c r="DO75" s="626">
        <f>'Customer Charges'!DO67</f>
        <v>0</v>
      </c>
      <c r="DP75" s="626">
        <f>'Customer Charges'!DP67</f>
        <v>0</v>
      </c>
      <c r="DQ75" s="626">
        <f>'Customer Charges'!DQ67</f>
        <v>0</v>
      </c>
      <c r="DR75" s="626">
        <f>'Customer Charges'!DR67</f>
        <v>0</v>
      </c>
      <c r="DS75" s="626">
        <f>'Customer Charges'!DS67</f>
        <v>0</v>
      </c>
      <c r="DT75" s="626">
        <f>'Customer Charges'!DT67</f>
        <v>0</v>
      </c>
      <c r="DU75" s="626">
        <f>'Customer Charges'!DU67</f>
        <v>0</v>
      </c>
      <c r="DV75" s="626">
        <f>'Customer Charges'!DV67</f>
        <v>0</v>
      </c>
      <c r="DW75" s="626">
        <f>'Customer Charges'!DW67</f>
        <v>0</v>
      </c>
      <c r="DX75" s="626">
        <f>'Customer Charges'!DX67</f>
        <v>0</v>
      </c>
      <c r="DY75" s="626">
        <f>'Customer Charges'!DY67</f>
        <v>0</v>
      </c>
      <c r="DZ75" s="626">
        <f>'Customer Charges'!DZ67</f>
        <v>0</v>
      </c>
      <c r="EA75" s="626">
        <f>'Customer Charges'!EA67</f>
        <v>0</v>
      </c>
      <c r="EB75" s="626">
        <f>'Customer Charges'!EB67</f>
        <v>0</v>
      </c>
      <c r="EC75" s="626">
        <f>'Customer Charges'!EC67</f>
        <v>0</v>
      </c>
      <c r="ED75" s="626">
        <f>'Customer Charges'!ED67</f>
        <v>0</v>
      </c>
      <c r="EE75" s="626">
        <f>'Customer Charges'!EE67</f>
        <v>0</v>
      </c>
      <c r="EF75" s="626">
        <f>'Customer Charges'!EF67</f>
        <v>0</v>
      </c>
      <c r="EG75" s="626">
        <f>'Customer Charges'!EG67</f>
        <v>0</v>
      </c>
      <c r="EH75" s="626">
        <f>'Customer Charges'!EH67</f>
        <v>0</v>
      </c>
      <c r="EI75" s="626">
        <f>'Customer Charges'!EI67</f>
        <v>0</v>
      </c>
      <c r="EJ75" s="626">
        <f>'Customer Charges'!EJ67</f>
        <v>0</v>
      </c>
      <c r="EK75" s="626">
        <f>'Customer Charges'!EK67</f>
        <v>0</v>
      </c>
      <c r="EL75" s="626">
        <f>'Customer Charges'!EL67</f>
        <v>0</v>
      </c>
      <c r="EM75" s="626">
        <f>'Customer Charges'!EM67</f>
        <v>0</v>
      </c>
      <c r="EN75" s="626">
        <f>'Customer Charges'!EN67</f>
        <v>0</v>
      </c>
      <c r="EO75" s="626">
        <f>'Customer Charges'!EO67</f>
        <v>0</v>
      </c>
      <c r="EP75" s="626">
        <f>'Customer Charges'!EP67</f>
        <v>0</v>
      </c>
      <c r="EQ75" s="626">
        <f>'Customer Charges'!EQ67</f>
        <v>0</v>
      </c>
      <c r="ER75" s="626">
        <f>'Customer Charges'!ER67</f>
        <v>0</v>
      </c>
      <c r="ES75" s="626">
        <f>'Customer Charges'!ES67</f>
        <v>0</v>
      </c>
      <c r="ET75" s="626">
        <f>'Customer Charges'!ET67</f>
        <v>0</v>
      </c>
      <c r="EU75" s="626">
        <f>'Customer Charges'!EU67</f>
        <v>0</v>
      </c>
      <c r="EV75" s="626">
        <f>'Customer Charges'!EV67</f>
        <v>0</v>
      </c>
      <c r="EW75" s="626">
        <f>'Customer Charges'!EW67</f>
        <v>0</v>
      </c>
      <c r="EX75" s="626">
        <f>'Customer Charges'!EX67</f>
        <v>0</v>
      </c>
      <c r="EY75" s="612"/>
      <c r="EZ75" s="86"/>
      <c r="FB75" s="612"/>
    </row>
    <row r="76" spans="1:158" ht="12.75" hidden="1" customHeight="1" outlineLevel="2">
      <c r="A76" s="303"/>
      <c r="B76" s="903" t="s">
        <v>214</v>
      </c>
      <c r="C76" s="645"/>
      <c r="D76" s="654" t="s">
        <v>1759</v>
      </c>
      <c r="AD76" s="904"/>
      <c r="AE76" s="647">
        <f>MAX(AF76:EY76)</f>
        <v>0</v>
      </c>
      <c r="AF76" s="902">
        <f>'Customer Charges'!AF69</f>
        <v>0</v>
      </c>
      <c r="AG76" s="626">
        <f>'Customer Charges'!AG69</f>
        <v>0</v>
      </c>
      <c r="AH76" s="626">
        <f>'Customer Charges'!AH69</f>
        <v>0</v>
      </c>
      <c r="AI76" s="626">
        <f>'Customer Charges'!AI69</f>
        <v>0</v>
      </c>
      <c r="AJ76" s="626">
        <f>'Customer Charges'!AJ69</f>
        <v>0</v>
      </c>
      <c r="AK76" s="626">
        <f>'Customer Charges'!AK69</f>
        <v>0</v>
      </c>
      <c r="AL76" s="626">
        <f>'Customer Charges'!AL69</f>
        <v>0</v>
      </c>
      <c r="AM76" s="626">
        <f>'Customer Charges'!AM69</f>
        <v>0</v>
      </c>
      <c r="AN76" s="626">
        <f>'Customer Charges'!AN69</f>
        <v>0</v>
      </c>
      <c r="AO76" s="626">
        <f>'Customer Charges'!AO69</f>
        <v>0</v>
      </c>
      <c r="AP76" s="626">
        <f>'Customer Charges'!AP69</f>
        <v>0</v>
      </c>
      <c r="AQ76" s="626">
        <f>'Customer Charges'!AQ69</f>
        <v>0</v>
      </c>
      <c r="AR76" s="626">
        <f>'Customer Charges'!AR69</f>
        <v>0</v>
      </c>
      <c r="AS76" s="626">
        <f>'Customer Charges'!AS69</f>
        <v>0</v>
      </c>
      <c r="AT76" s="626">
        <f>'Customer Charges'!AT69</f>
        <v>0</v>
      </c>
      <c r="AU76" s="626">
        <f>'Customer Charges'!AU69</f>
        <v>0</v>
      </c>
      <c r="AV76" s="626">
        <f>'Customer Charges'!AV69</f>
        <v>0</v>
      </c>
      <c r="AW76" s="626">
        <f>'Customer Charges'!AW69</f>
        <v>0</v>
      </c>
      <c r="AX76" s="626">
        <f>'Customer Charges'!AX69</f>
        <v>0</v>
      </c>
      <c r="AY76" s="626">
        <f>'Customer Charges'!AY69</f>
        <v>0</v>
      </c>
      <c r="AZ76" s="626">
        <f>'Customer Charges'!AZ69</f>
        <v>0</v>
      </c>
      <c r="BA76" s="626">
        <f>'Customer Charges'!BA69</f>
        <v>0</v>
      </c>
      <c r="BB76" s="626">
        <f>'Customer Charges'!BB69</f>
        <v>0</v>
      </c>
      <c r="BC76" s="626">
        <f>'Customer Charges'!BC69</f>
        <v>0</v>
      </c>
      <c r="BD76" s="626">
        <f>'Customer Charges'!BD69</f>
        <v>0</v>
      </c>
      <c r="BE76" s="626">
        <f>'Customer Charges'!BE69</f>
        <v>0</v>
      </c>
      <c r="BF76" s="626">
        <f>'Customer Charges'!BF69</f>
        <v>0</v>
      </c>
      <c r="BG76" s="626">
        <f>'Customer Charges'!BG69</f>
        <v>0</v>
      </c>
      <c r="BH76" s="626">
        <f>'Customer Charges'!BH69</f>
        <v>0</v>
      </c>
      <c r="BI76" s="626">
        <f>'Customer Charges'!BI69</f>
        <v>0</v>
      </c>
      <c r="BJ76" s="626">
        <f>'Customer Charges'!BJ69</f>
        <v>0</v>
      </c>
      <c r="BK76" s="626">
        <f>'Customer Charges'!BK69</f>
        <v>0</v>
      </c>
      <c r="BL76" s="626">
        <f>'Customer Charges'!BL69</f>
        <v>0</v>
      </c>
      <c r="BM76" s="626">
        <f>'Customer Charges'!BM69</f>
        <v>0</v>
      </c>
      <c r="BN76" s="626">
        <f>'Customer Charges'!BN69</f>
        <v>0</v>
      </c>
      <c r="BO76" s="626">
        <f>'Customer Charges'!BO69</f>
        <v>0</v>
      </c>
      <c r="BP76" s="626">
        <f>'Customer Charges'!BP69</f>
        <v>0</v>
      </c>
      <c r="BQ76" s="626">
        <f>'Customer Charges'!BQ69</f>
        <v>0</v>
      </c>
      <c r="BR76" s="626">
        <f>'Customer Charges'!BR69</f>
        <v>0</v>
      </c>
      <c r="BS76" s="626">
        <f>'Customer Charges'!BS69</f>
        <v>0</v>
      </c>
      <c r="BT76" s="626">
        <f>'Customer Charges'!BT69</f>
        <v>0</v>
      </c>
      <c r="BU76" s="626">
        <f>'Customer Charges'!BU69</f>
        <v>0</v>
      </c>
      <c r="BV76" s="626">
        <f>'Customer Charges'!BV69</f>
        <v>0</v>
      </c>
      <c r="BW76" s="626">
        <f>'Customer Charges'!BW69</f>
        <v>0</v>
      </c>
      <c r="BX76" s="626">
        <f>'Customer Charges'!BX69</f>
        <v>0</v>
      </c>
      <c r="BY76" s="626">
        <f>'Customer Charges'!BY69</f>
        <v>0</v>
      </c>
      <c r="BZ76" s="626">
        <f>'Customer Charges'!BZ69</f>
        <v>0</v>
      </c>
      <c r="CA76" s="626">
        <f>'Customer Charges'!CA69</f>
        <v>0</v>
      </c>
      <c r="CB76" s="626">
        <f>'Customer Charges'!CB69</f>
        <v>0</v>
      </c>
      <c r="CC76" s="626">
        <f>'Customer Charges'!CC69</f>
        <v>0</v>
      </c>
      <c r="CD76" s="626">
        <f>'Customer Charges'!CD69</f>
        <v>0</v>
      </c>
      <c r="CE76" s="626">
        <f>'Customer Charges'!CE69</f>
        <v>0</v>
      </c>
      <c r="CF76" s="626">
        <f>'Customer Charges'!CF69</f>
        <v>0</v>
      </c>
      <c r="CG76" s="626">
        <f>'Customer Charges'!CG69</f>
        <v>0</v>
      </c>
      <c r="CH76" s="626">
        <f>'Customer Charges'!CH69</f>
        <v>0</v>
      </c>
      <c r="CI76" s="626">
        <f>'Customer Charges'!CI69</f>
        <v>0</v>
      </c>
      <c r="CJ76" s="626">
        <f>'Customer Charges'!CJ69</f>
        <v>0</v>
      </c>
      <c r="CK76" s="626">
        <f>'Customer Charges'!CK69</f>
        <v>0</v>
      </c>
      <c r="CL76" s="626">
        <f>'Customer Charges'!CL69</f>
        <v>0</v>
      </c>
      <c r="CM76" s="626">
        <f>'Customer Charges'!CM69</f>
        <v>0</v>
      </c>
      <c r="CN76" s="626">
        <f>'Customer Charges'!CN69</f>
        <v>0</v>
      </c>
      <c r="CO76" s="626">
        <f>'Customer Charges'!CO69</f>
        <v>0</v>
      </c>
      <c r="CP76" s="626">
        <f>'Customer Charges'!CP69</f>
        <v>0</v>
      </c>
      <c r="CQ76" s="626">
        <f>'Customer Charges'!CQ69</f>
        <v>0</v>
      </c>
      <c r="CR76" s="626">
        <f>'Customer Charges'!CR69</f>
        <v>0</v>
      </c>
      <c r="CS76" s="626">
        <f>'Customer Charges'!CS69</f>
        <v>0</v>
      </c>
      <c r="CT76" s="626">
        <f>'Customer Charges'!CT69</f>
        <v>0</v>
      </c>
      <c r="CU76" s="626">
        <f>'Customer Charges'!CU69</f>
        <v>0</v>
      </c>
      <c r="CV76" s="626">
        <f>'Customer Charges'!CV69</f>
        <v>0</v>
      </c>
      <c r="CW76" s="626">
        <f>'Customer Charges'!CW69</f>
        <v>0</v>
      </c>
      <c r="CX76" s="626">
        <f>'Customer Charges'!CX69</f>
        <v>0</v>
      </c>
      <c r="CY76" s="626">
        <f>'Customer Charges'!CY69</f>
        <v>0</v>
      </c>
      <c r="CZ76" s="626">
        <f>'Customer Charges'!CZ69</f>
        <v>0</v>
      </c>
      <c r="DA76" s="626">
        <f>'Customer Charges'!DA69</f>
        <v>0</v>
      </c>
      <c r="DB76" s="626">
        <f>'Customer Charges'!DB69</f>
        <v>0</v>
      </c>
      <c r="DC76" s="626">
        <f>'Customer Charges'!DC69</f>
        <v>0</v>
      </c>
      <c r="DD76" s="626">
        <f>'Customer Charges'!DD69</f>
        <v>0</v>
      </c>
      <c r="DE76" s="626">
        <f>'Customer Charges'!DE69</f>
        <v>0</v>
      </c>
      <c r="DF76" s="626">
        <f>'Customer Charges'!DF69</f>
        <v>0</v>
      </c>
      <c r="DG76" s="626">
        <f>'Customer Charges'!DG69</f>
        <v>0</v>
      </c>
      <c r="DH76" s="626">
        <f>'Customer Charges'!DH69</f>
        <v>0</v>
      </c>
      <c r="DI76" s="626">
        <f>'Customer Charges'!DI69</f>
        <v>0</v>
      </c>
      <c r="DJ76" s="626">
        <f>'Customer Charges'!DJ69</f>
        <v>0</v>
      </c>
      <c r="DK76" s="626">
        <f>'Customer Charges'!DK69</f>
        <v>0</v>
      </c>
      <c r="DL76" s="626">
        <f>'Customer Charges'!DL69</f>
        <v>0</v>
      </c>
      <c r="DM76" s="626">
        <f>'Customer Charges'!DM69</f>
        <v>0</v>
      </c>
      <c r="DN76" s="626">
        <f>'Customer Charges'!DN69</f>
        <v>0</v>
      </c>
      <c r="DO76" s="626">
        <f>'Customer Charges'!DO69</f>
        <v>0</v>
      </c>
      <c r="DP76" s="626">
        <f>'Customer Charges'!DP69</f>
        <v>0</v>
      </c>
      <c r="DQ76" s="626">
        <f>'Customer Charges'!DQ69</f>
        <v>0</v>
      </c>
      <c r="DR76" s="626">
        <f>'Customer Charges'!DR69</f>
        <v>0</v>
      </c>
      <c r="DS76" s="626">
        <f>'Customer Charges'!DS69</f>
        <v>0</v>
      </c>
      <c r="DT76" s="626">
        <f>'Customer Charges'!DT69</f>
        <v>0</v>
      </c>
      <c r="DU76" s="626">
        <f>'Customer Charges'!DU69</f>
        <v>0</v>
      </c>
      <c r="DV76" s="626">
        <f>'Customer Charges'!DV69</f>
        <v>0</v>
      </c>
      <c r="DW76" s="626">
        <f>'Customer Charges'!DW69</f>
        <v>0</v>
      </c>
      <c r="DX76" s="626">
        <f>'Customer Charges'!DX69</f>
        <v>0</v>
      </c>
      <c r="DY76" s="626">
        <f>'Customer Charges'!DY69</f>
        <v>0</v>
      </c>
      <c r="DZ76" s="626">
        <f>'Customer Charges'!DZ69</f>
        <v>0</v>
      </c>
      <c r="EA76" s="626">
        <f>'Customer Charges'!EA69</f>
        <v>0</v>
      </c>
      <c r="EB76" s="626">
        <f>'Customer Charges'!EB69</f>
        <v>0</v>
      </c>
      <c r="EC76" s="626">
        <f>'Customer Charges'!EC69</f>
        <v>0</v>
      </c>
      <c r="ED76" s="626">
        <f>'Customer Charges'!ED69</f>
        <v>0</v>
      </c>
      <c r="EE76" s="626">
        <f>'Customer Charges'!EE69</f>
        <v>0</v>
      </c>
      <c r="EF76" s="626">
        <f>'Customer Charges'!EF69</f>
        <v>0</v>
      </c>
      <c r="EG76" s="626">
        <f>'Customer Charges'!EG69</f>
        <v>0</v>
      </c>
      <c r="EH76" s="626">
        <f>'Customer Charges'!EH69</f>
        <v>0</v>
      </c>
      <c r="EI76" s="626">
        <f>'Customer Charges'!EI69</f>
        <v>0</v>
      </c>
      <c r="EJ76" s="626">
        <f>'Customer Charges'!EJ69</f>
        <v>0</v>
      </c>
      <c r="EK76" s="626">
        <f>'Customer Charges'!EK69</f>
        <v>0</v>
      </c>
      <c r="EL76" s="626">
        <f>'Customer Charges'!EL69</f>
        <v>0</v>
      </c>
      <c r="EM76" s="626">
        <f>'Customer Charges'!EM69</f>
        <v>0</v>
      </c>
      <c r="EN76" s="626">
        <f>'Customer Charges'!EN69</f>
        <v>0</v>
      </c>
      <c r="EO76" s="626">
        <f>'Customer Charges'!EO69</f>
        <v>0</v>
      </c>
      <c r="EP76" s="626">
        <f>'Customer Charges'!EP69</f>
        <v>0</v>
      </c>
      <c r="EQ76" s="626">
        <f>'Customer Charges'!EQ69</f>
        <v>0</v>
      </c>
      <c r="ER76" s="626">
        <f>'Customer Charges'!ER69</f>
        <v>0</v>
      </c>
      <c r="ES76" s="626">
        <f>'Customer Charges'!ES69</f>
        <v>0</v>
      </c>
      <c r="ET76" s="626">
        <f>'Customer Charges'!ET69</f>
        <v>0</v>
      </c>
      <c r="EU76" s="626">
        <f>'Customer Charges'!EU69</f>
        <v>0</v>
      </c>
      <c r="EV76" s="626">
        <f>'Customer Charges'!EV69</f>
        <v>0</v>
      </c>
      <c r="EW76" s="626">
        <f>'Customer Charges'!EW69</f>
        <v>0</v>
      </c>
      <c r="EX76" s="626">
        <f>'Customer Charges'!EX69</f>
        <v>0</v>
      </c>
      <c r="EY76" s="612"/>
      <c r="EZ76" s="86"/>
      <c r="FB76" s="612"/>
    </row>
    <row r="77" spans="1:158" ht="12.75" hidden="1" customHeight="1" outlineLevel="2">
      <c r="A77" s="303"/>
      <c r="B77" s="907">
        <f ca="1">IF(AE72=0,"N/A",AE80/AE72)</f>
        <v>19698.243012629617</v>
      </c>
      <c r="C77" s="645"/>
      <c r="D77" s="654" t="s">
        <v>1460</v>
      </c>
      <c r="AD77" s="897">
        <f ca="1">IF(AE77=0,0,(AE77-AE73)/AE77)</f>
        <v>0.25329830521343433</v>
      </c>
      <c r="AE77" s="304">
        <f ca="1">SUM(AF77:EY77)</f>
        <v>1050037.7935048267</v>
      </c>
      <c r="AF77" s="637">
        <f ca="1">SUMIF('Final Price'!$V$14:$V$114,$AD70,'Final Price'!AF$14:AF$114)</f>
        <v>0</v>
      </c>
      <c r="AG77" s="300">
        <f ca="1">SUMIF('Final Price'!$V$14:$V$114,$AD70,'Final Price'!AG$14:AG$114)</f>
        <v>0</v>
      </c>
      <c r="AH77" s="300">
        <f ca="1">SUMIF('Final Price'!$V$14:$V$114,$AD70,'Final Price'!AH$14:AH$114)</f>
        <v>0</v>
      </c>
      <c r="AI77" s="300">
        <f ca="1">SUMIF('Final Price'!$V$14:$V$114,$AD70,'Final Price'!AI$14:AI$114)</f>
        <v>0</v>
      </c>
      <c r="AJ77" s="300">
        <f ca="1">SUMIF('Final Price'!$V$14:$V$114,$AD70,'Final Price'!AJ$14:AJ$114)</f>
        <v>0</v>
      </c>
      <c r="AK77" s="300">
        <f ca="1">SUMIF('Final Price'!$V$14:$V$114,$AD70,'Final Price'!AK$14:AK$114)</f>
        <v>1050037.7935048267</v>
      </c>
      <c r="AL77" s="300">
        <f ca="1">SUMIF('Final Price'!$V$14:$V$114,$AD70,'Final Price'!AL$14:AL$114)</f>
        <v>0</v>
      </c>
      <c r="AM77" s="300">
        <f ca="1">SUMIF('Final Price'!$V$14:$V$114,$AD70,'Final Price'!AM$14:AM$114)</f>
        <v>0</v>
      </c>
      <c r="AN77" s="300">
        <f ca="1">SUMIF('Final Price'!$V$14:$V$114,$AD70,'Final Price'!AN$14:AN$114)</f>
        <v>0</v>
      </c>
      <c r="AO77" s="300">
        <f ca="1">SUMIF('Final Price'!$V$14:$V$114,$AD70,'Final Price'!AO$14:AO$114)</f>
        <v>0</v>
      </c>
      <c r="AP77" s="300">
        <f ca="1">SUMIF('Final Price'!$V$14:$V$114,$AD70,'Final Price'!AP$14:AP$114)</f>
        <v>0</v>
      </c>
      <c r="AQ77" s="300">
        <f ca="1">SUMIF('Final Price'!$V$14:$V$114,$AD70,'Final Price'!AQ$14:AQ$114)</f>
        <v>0</v>
      </c>
      <c r="AR77" s="300">
        <f ca="1">SUMIF('Final Price'!$V$14:$V$114,$AD70,'Final Price'!AR$14:AR$114)</f>
        <v>0</v>
      </c>
      <c r="AS77" s="300">
        <f ca="1">SUMIF('Final Price'!$V$14:$V$114,$AD70,'Final Price'!AS$14:AS$114)</f>
        <v>0</v>
      </c>
      <c r="AT77" s="300">
        <f ca="1">SUMIF('Final Price'!$V$14:$V$114,$AD70,'Final Price'!AT$14:AT$114)</f>
        <v>0</v>
      </c>
      <c r="AU77" s="300">
        <f ca="1">SUMIF('Final Price'!$V$14:$V$114,$AD70,'Final Price'!AU$14:AU$114)</f>
        <v>0</v>
      </c>
      <c r="AV77" s="300">
        <f ca="1">SUMIF('Final Price'!$V$14:$V$114,$AD70,'Final Price'!AV$14:AV$114)</f>
        <v>0</v>
      </c>
      <c r="AW77" s="300">
        <f ca="1">SUMIF('Final Price'!$V$14:$V$114,$AD70,'Final Price'!AW$14:AW$114)</f>
        <v>0</v>
      </c>
      <c r="AX77" s="300">
        <f ca="1">SUMIF('Final Price'!$V$14:$V$114,$AD70,'Final Price'!AX$14:AX$114)</f>
        <v>0</v>
      </c>
      <c r="AY77" s="300">
        <f ca="1">SUMIF('Final Price'!$V$14:$V$114,$AD70,'Final Price'!AY$14:AY$114)</f>
        <v>0</v>
      </c>
      <c r="AZ77" s="300">
        <f ca="1">SUMIF('Final Price'!$V$14:$V$114,$AD70,'Final Price'!AZ$14:AZ$114)</f>
        <v>0</v>
      </c>
      <c r="BA77" s="300">
        <f ca="1">SUMIF('Final Price'!$V$14:$V$114,$AD70,'Final Price'!BA$14:BA$114)</f>
        <v>0</v>
      </c>
      <c r="BB77" s="300">
        <f ca="1">SUMIF('Final Price'!$V$14:$V$114,$AD70,'Final Price'!BB$14:BB$114)</f>
        <v>0</v>
      </c>
      <c r="BC77" s="300">
        <f ca="1">SUMIF('Final Price'!$V$14:$V$114,$AD70,'Final Price'!BC$14:BC$114)</f>
        <v>0</v>
      </c>
      <c r="BD77" s="300">
        <f ca="1">SUMIF('Final Price'!$V$14:$V$114,$AD70,'Final Price'!BD$14:BD$114)</f>
        <v>0</v>
      </c>
      <c r="BE77" s="300">
        <f ca="1">SUMIF('Final Price'!$V$14:$V$114,$AD70,'Final Price'!BE$14:BE$114)</f>
        <v>0</v>
      </c>
      <c r="BF77" s="300">
        <f ca="1">SUMIF('Final Price'!$V$14:$V$114,$AD70,'Final Price'!BF$14:BF$114)</f>
        <v>0</v>
      </c>
      <c r="BG77" s="300">
        <f ca="1">SUMIF('Final Price'!$V$14:$V$114,$AD70,'Final Price'!BG$14:BG$114)</f>
        <v>0</v>
      </c>
      <c r="BH77" s="300">
        <f ca="1">SUMIF('Final Price'!$V$14:$V$114,$AD70,'Final Price'!BH$14:BH$114)</f>
        <v>0</v>
      </c>
      <c r="BI77" s="300">
        <f ca="1">SUMIF('Final Price'!$V$14:$V$114,$AD70,'Final Price'!BI$14:BI$114)</f>
        <v>0</v>
      </c>
      <c r="BJ77" s="300">
        <f ca="1">SUMIF('Final Price'!$V$14:$V$114,$AD70,'Final Price'!BJ$14:BJ$114)</f>
        <v>0</v>
      </c>
      <c r="BK77" s="300">
        <f ca="1">SUMIF('Final Price'!$V$14:$V$114,$AD70,'Final Price'!BK$14:BK$114)</f>
        <v>0</v>
      </c>
      <c r="BL77" s="300">
        <f ca="1">SUMIF('Final Price'!$V$14:$V$114,$AD70,'Final Price'!BL$14:BL$114)</f>
        <v>0</v>
      </c>
      <c r="BM77" s="300">
        <f ca="1">SUMIF('Final Price'!$V$14:$V$114,$AD70,'Final Price'!BM$14:BM$114)</f>
        <v>0</v>
      </c>
      <c r="BN77" s="300">
        <f ca="1">SUMIF('Final Price'!$V$14:$V$114,$AD70,'Final Price'!BN$14:BN$114)</f>
        <v>0</v>
      </c>
      <c r="BO77" s="300">
        <f ca="1">SUMIF('Final Price'!$V$14:$V$114,$AD70,'Final Price'!BO$14:BO$114)</f>
        <v>0</v>
      </c>
      <c r="BP77" s="300">
        <f ca="1">SUMIF('Final Price'!$V$14:$V$114,$AD70,'Final Price'!BP$14:BP$114)</f>
        <v>0</v>
      </c>
      <c r="BQ77" s="300">
        <f ca="1">SUMIF('Final Price'!$V$14:$V$114,$AD70,'Final Price'!BQ$14:BQ$114)</f>
        <v>0</v>
      </c>
      <c r="BR77" s="300">
        <f ca="1">SUMIF('Final Price'!$V$14:$V$114,$AD70,'Final Price'!BR$14:BR$114)</f>
        <v>0</v>
      </c>
      <c r="BS77" s="300">
        <f ca="1">SUMIF('Final Price'!$V$14:$V$114,$AD70,'Final Price'!BS$14:BS$114)</f>
        <v>0</v>
      </c>
      <c r="BT77" s="300">
        <f ca="1">SUMIF('Final Price'!$V$14:$V$114,$AD70,'Final Price'!BT$14:BT$114)</f>
        <v>0</v>
      </c>
      <c r="BU77" s="300">
        <f ca="1">SUMIF('Final Price'!$V$14:$V$114,$AD70,'Final Price'!BU$14:BU$114)</f>
        <v>0</v>
      </c>
      <c r="BV77" s="300">
        <f ca="1">SUMIF('Final Price'!$V$14:$V$114,$AD70,'Final Price'!BV$14:BV$114)</f>
        <v>0</v>
      </c>
      <c r="BW77" s="300">
        <f ca="1">SUMIF('Final Price'!$V$14:$V$114,$AD70,'Final Price'!BW$14:BW$114)</f>
        <v>0</v>
      </c>
      <c r="BX77" s="300">
        <f ca="1">SUMIF('Final Price'!$V$14:$V$114,$AD70,'Final Price'!BX$14:BX$114)</f>
        <v>0</v>
      </c>
      <c r="BY77" s="300">
        <f ca="1">SUMIF('Final Price'!$V$14:$V$114,$AD70,'Final Price'!BY$14:BY$114)</f>
        <v>0</v>
      </c>
      <c r="BZ77" s="300">
        <f ca="1">SUMIF('Final Price'!$V$14:$V$114,$AD70,'Final Price'!BZ$14:BZ$114)</f>
        <v>0</v>
      </c>
      <c r="CA77" s="300">
        <f ca="1">SUMIF('Final Price'!$V$14:$V$114,$AD70,'Final Price'!CA$14:CA$114)</f>
        <v>0</v>
      </c>
      <c r="CB77" s="300">
        <f ca="1">SUMIF('Final Price'!$V$14:$V$114,$AD70,'Final Price'!CB$14:CB$114)</f>
        <v>0</v>
      </c>
      <c r="CC77" s="300">
        <f ca="1">SUMIF('Final Price'!$V$14:$V$114,$AD70,'Final Price'!CC$14:CC$114)</f>
        <v>0</v>
      </c>
      <c r="CD77" s="300">
        <f ca="1">SUMIF('Final Price'!$V$14:$V$114,$AD70,'Final Price'!CD$14:CD$114)</f>
        <v>0</v>
      </c>
      <c r="CE77" s="300">
        <f ca="1">SUMIF('Final Price'!$V$14:$V$114,$AD70,'Final Price'!CE$14:CE$114)</f>
        <v>0</v>
      </c>
      <c r="CF77" s="300">
        <f ca="1">SUMIF('Final Price'!$V$14:$V$114,$AD70,'Final Price'!CF$14:CF$114)</f>
        <v>0</v>
      </c>
      <c r="CG77" s="300">
        <f ca="1">SUMIF('Final Price'!$V$14:$V$114,$AD70,'Final Price'!CG$14:CG$114)</f>
        <v>0</v>
      </c>
      <c r="CH77" s="300">
        <f ca="1">SUMIF('Final Price'!$V$14:$V$114,$AD70,'Final Price'!CH$14:CH$114)</f>
        <v>0</v>
      </c>
      <c r="CI77" s="300">
        <f ca="1">SUMIF('Final Price'!$V$14:$V$114,$AD70,'Final Price'!CI$14:CI$114)</f>
        <v>0</v>
      </c>
      <c r="CJ77" s="300">
        <f ca="1">SUMIF('Final Price'!$V$14:$V$114,$AD70,'Final Price'!CJ$14:CJ$114)</f>
        <v>0</v>
      </c>
      <c r="CK77" s="300">
        <f ca="1">SUMIF('Final Price'!$V$14:$V$114,$AD70,'Final Price'!CK$14:CK$114)</f>
        <v>0</v>
      </c>
      <c r="CL77" s="300">
        <f ca="1">SUMIF('Final Price'!$V$14:$V$114,$AD70,'Final Price'!CL$14:CL$114)</f>
        <v>0</v>
      </c>
      <c r="CM77" s="300">
        <f ca="1">SUMIF('Final Price'!$V$14:$V$114,$AD70,'Final Price'!CM$14:CM$114)</f>
        <v>0</v>
      </c>
      <c r="CN77" s="300">
        <f ca="1">SUMIF('Final Price'!$V$14:$V$114,$AD70,'Final Price'!CN$14:CN$114)</f>
        <v>0</v>
      </c>
      <c r="CO77" s="300">
        <f ca="1">SUMIF('Final Price'!$V$14:$V$114,$AD70,'Final Price'!CO$14:CO$114)</f>
        <v>0</v>
      </c>
      <c r="CP77" s="300">
        <f ca="1">SUMIF('Final Price'!$V$14:$V$114,$AD70,'Final Price'!CP$14:CP$114)</f>
        <v>0</v>
      </c>
      <c r="CQ77" s="300">
        <f ca="1">SUMIF('Final Price'!$V$14:$V$114,$AD70,'Final Price'!CQ$14:CQ$114)</f>
        <v>0</v>
      </c>
      <c r="CR77" s="300">
        <f ca="1">SUMIF('Final Price'!$V$14:$V$114,$AD70,'Final Price'!CR$14:CR$114)</f>
        <v>0</v>
      </c>
      <c r="CS77" s="300">
        <f ca="1">SUMIF('Final Price'!$V$14:$V$114,$AD70,'Final Price'!CS$14:CS$114)</f>
        <v>0</v>
      </c>
      <c r="CT77" s="300">
        <f ca="1">SUMIF('Final Price'!$V$14:$V$114,$AD70,'Final Price'!CT$14:CT$114)</f>
        <v>0</v>
      </c>
      <c r="CU77" s="300">
        <f ca="1">SUMIF('Final Price'!$V$14:$V$114,$AD70,'Final Price'!CU$14:CU$114)</f>
        <v>0</v>
      </c>
      <c r="CV77" s="300">
        <f ca="1">SUMIF('Final Price'!$V$14:$V$114,$AD70,'Final Price'!CV$14:CV$114)</f>
        <v>0</v>
      </c>
      <c r="CW77" s="300">
        <f ca="1">SUMIF('Final Price'!$V$14:$V$114,$AD70,'Final Price'!CW$14:CW$114)</f>
        <v>0</v>
      </c>
      <c r="CX77" s="300">
        <f ca="1">SUMIF('Final Price'!$V$14:$V$114,$AD70,'Final Price'!CX$14:CX$114)</f>
        <v>0</v>
      </c>
      <c r="CY77" s="300">
        <f ca="1">SUMIF('Final Price'!$V$14:$V$114,$AD70,'Final Price'!CY$14:CY$114)</f>
        <v>0</v>
      </c>
      <c r="CZ77" s="300">
        <f ca="1">SUMIF('Final Price'!$V$14:$V$114,$AD70,'Final Price'!CZ$14:CZ$114)</f>
        <v>0</v>
      </c>
      <c r="DA77" s="300">
        <f ca="1">SUMIF('Final Price'!$V$14:$V$114,$AD70,'Final Price'!DA$14:DA$114)</f>
        <v>0</v>
      </c>
      <c r="DB77" s="300">
        <f ca="1">SUMIF('Final Price'!$V$14:$V$114,$AD70,'Final Price'!DB$14:DB$114)</f>
        <v>0</v>
      </c>
      <c r="DC77" s="300">
        <f ca="1">SUMIF('Final Price'!$V$14:$V$114,$AD70,'Final Price'!DC$14:DC$114)</f>
        <v>0</v>
      </c>
      <c r="DD77" s="300">
        <f ca="1">SUMIF('Final Price'!$V$14:$V$114,$AD70,'Final Price'!DD$14:DD$114)</f>
        <v>0</v>
      </c>
      <c r="DE77" s="300">
        <f ca="1">SUMIF('Final Price'!$V$14:$V$114,$AD70,'Final Price'!DE$14:DE$114)</f>
        <v>0</v>
      </c>
      <c r="DF77" s="300">
        <f ca="1">SUMIF('Final Price'!$V$14:$V$114,$AD70,'Final Price'!DF$14:DF$114)</f>
        <v>0</v>
      </c>
      <c r="DG77" s="300">
        <f ca="1">SUMIF('Final Price'!$V$14:$V$114,$AD70,'Final Price'!DG$14:DG$114)</f>
        <v>0</v>
      </c>
      <c r="DH77" s="300">
        <f ca="1">SUMIF('Final Price'!$V$14:$V$114,$AD70,'Final Price'!DH$14:DH$114)</f>
        <v>0</v>
      </c>
      <c r="DI77" s="300">
        <f ca="1">SUMIF('Final Price'!$V$14:$V$114,$AD70,'Final Price'!DI$14:DI$114)</f>
        <v>0</v>
      </c>
      <c r="DJ77" s="300">
        <f ca="1">SUMIF('Final Price'!$V$14:$V$114,$AD70,'Final Price'!DJ$14:DJ$114)</f>
        <v>0</v>
      </c>
      <c r="DK77" s="300">
        <f ca="1">SUMIF('Final Price'!$V$14:$V$114,$AD70,'Final Price'!DK$14:DK$114)</f>
        <v>0</v>
      </c>
      <c r="DL77" s="300">
        <f ca="1">SUMIF('Final Price'!$V$14:$V$114,$AD70,'Final Price'!DL$14:DL$114)</f>
        <v>0</v>
      </c>
      <c r="DM77" s="300">
        <f ca="1">SUMIF('Final Price'!$V$14:$V$114,$AD70,'Final Price'!DM$14:DM$114)</f>
        <v>0</v>
      </c>
      <c r="DN77" s="300">
        <f ca="1">SUMIF('Final Price'!$V$14:$V$114,$AD70,'Final Price'!DN$14:DN$114)</f>
        <v>0</v>
      </c>
      <c r="DO77" s="300">
        <f ca="1">SUMIF('Final Price'!$V$14:$V$114,$AD70,'Final Price'!DO$14:DO$114)</f>
        <v>0</v>
      </c>
      <c r="DP77" s="300">
        <f ca="1">SUMIF('Final Price'!$V$14:$V$114,$AD70,'Final Price'!DP$14:DP$114)</f>
        <v>0</v>
      </c>
      <c r="DQ77" s="300">
        <f ca="1">SUMIF('Final Price'!$V$14:$V$114,$AD70,'Final Price'!DQ$14:DQ$114)</f>
        <v>0</v>
      </c>
      <c r="DR77" s="300">
        <f ca="1">SUMIF('Final Price'!$V$14:$V$114,$AD70,'Final Price'!DR$14:DR$114)</f>
        <v>0</v>
      </c>
      <c r="DS77" s="300">
        <f ca="1">SUMIF('Final Price'!$V$14:$V$114,$AD70,'Final Price'!DS$14:DS$114)</f>
        <v>0</v>
      </c>
      <c r="DT77" s="300">
        <f ca="1">SUMIF('Final Price'!$V$14:$V$114,$AD70,'Final Price'!DT$14:DT$114)</f>
        <v>0</v>
      </c>
      <c r="DU77" s="300">
        <f ca="1">SUMIF('Final Price'!$V$14:$V$114,$AD70,'Final Price'!DU$14:DU$114)</f>
        <v>0</v>
      </c>
      <c r="DV77" s="300">
        <f ca="1">SUMIF('Final Price'!$V$14:$V$114,$AD70,'Final Price'!DV$14:DV$114)</f>
        <v>0</v>
      </c>
      <c r="DW77" s="300">
        <f ca="1">SUMIF('Final Price'!$V$14:$V$114,$AD70,'Final Price'!DW$14:DW$114)</f>
        <v>0</v>
      </c>
      <c r="DX77" s="300">
        <f ca="1">SUMIF('Final Price'!$V$14:$V$114,$AD70,'Final Price'!DX$14:DX$114)</f>
        <v>0</v>
      </c>
      <c r="DY77" s="300">
        <f ca="1">SUMIF('Final Price'!$V$14:$V$114,$AD70,'Final Price'!DY$14:DY$114)</f>
        <v>0</v>
      </c>
      <c r="DZ77" s="300">
        <f ca="1">SUMIF('Final Price'!$V$14:$V$114,$AD70,'Final Price'!DZ$14:DZ$114)</f>
        <v>0</v>
      </c>
      <c r="EA77" s="300">
        <f ca="1">SUMIF('Final Price'!$V$14:$V$114,$AD70,'Final Price'!EA$14:EA$114)</f>
        <v>0</v>
      </c>
      <c r="EB77" s="300">
        <f ca="1">SUMIF('Final Price'!$V$14:$V$114,$AD70,'Final Price'!EB$14:EB$114)</f>
        <v>0</v>
      </c>
      <c r="EC77" s="300">
        <f ca="1">SUMIF('Final Price'!$V$14:$V$114,$AD70,'Final Price'!EC$14:EC$114)</f>
        <v>0</v>
      </c>
      <c r="ED77" s="300">
        <f ca="1">SUMIF('Final Price'!$V$14:$V$114,$AD70,'Final Price'!ED$14:ED$114)</f>
        <v>0</v>
      </c>
      <c r="EE77" s="300">
        <f ca="1">SUMIF('Final Price'!$V$14:$V$114,$AD70,'Final Price'!EE$14:EE$114)</f>
        <v>0</v>
      </c>
      <c r="EF77" s="300">
        <f ca="1">SUMIF('Final Price'!$V$14:$V$114,$AD70,'Final Price'!EF$14:EF$114)</f>
        <v>0</v>
      </c>
      <c r="EG77" s="300">
        <f ca="1">SUMIF('Final Price'!$V$14:$V$114,$AD70,'Final Price'!EG$14:EG$114)</f>
        <v>0</v>
      </c>
      <c r="EH77" s="300">
        <f ca="1">SUMIF('Final Price'!$V$14:$V$114,$AD70,'Final Price'!EH$14:EH$114)</f>
        <v>0</v>
      </c>
      <c r="EI77" s="300">
        <f ca="1">SUMIF('Final Price'!$V$14:$V$114,$AD70,'Final Price'!EI$14:EI$114)</f>
        <v>0</v>
      </c>
      <c r="EJ77" s="300">
        <f ca="1">SUMIF('Final Price'!$V$14:$V$114,$AD70,'Final Price'!EJ$14:EJ$114)</f>
        <v>0</v>
      </c>
      <c r="EK77" s="300">
        <f ca="1">SUMIF('Final Price'!$V$14:$V$114,$AD70,'Final Price'!EK$14:EK$114)</f>
        <v>0</v>
      </c>
      <c r="EL77" s="300">
        <f ca="1">SUMIF('Final Price'!$V$14:$V$114,$AD70,'Final Price'!EL$14:EL$114)</f>
        <v>0</v>
      </c>
      <c r="EM77" s="300">
        <f ca="1">SUMIF('Final Price'!$V$14:$V$114,$AD70,'Final Price'!EM$14:EM$114)</f>
        <v>0</v>
      </c>
      <c r="EN77" s="300">
        <f ca="1">SUMIF('Final Price'!$V$14:$V$114,$AD70,'Final Price'!EN$14:EN$114)</f>
        <v>0</v>
      </c>
      <c r="EO77" s="300">
        <f ca="1">SUMIF('Final Price'!$V$14:$V$114,$AD70,'Final Price'!EO$14:EO$114)</f>
        <v>0</v>
      </c>
      <c r="EP77" s="300">
        <f ca="1">SUMIF('Final Price'!$V$14:$V$114,$AD70,'Final Price'!EP$14:EP$114)</f>
        <v>0</v>
      </c>
      <c r="EQ77" s="300">
        <f ca="1">SUMIF('Final Price'!$V$14:$V$114,$AD70,'Final Price'!EQ$14:EQ$114)</f>
        <v>0</v>
      </c>
      <c r="ER77" s="300">
        <f ca="1">SUMIF('Final Price'!$V$14:$V$114,$AD70,'Final Price'!ER$14:ER$114)</f>
        <v>0</v>
      </c>
      <c r="ES77" s="300">
        <f ca="1">SUMIF('Final Price'!$V$14:$V$114,$AD70,'Final Price'!ES$14:ES$114)</f>
        <v>0</v>
      </c>
      <c r="ET77" s="300">
        <f ca="1">SUMIF('Final Price'!$V$14:$V$114,$AD70,'Final Price'!ET$14:ET$114)</f>
        <v>0</v>
      </c>
      <c r="EU77" s="300">
        <f ca="1">SUMIF('Final Price'!$V$14:$V$114,$AD70,'Final Price'!EU$14:EU$114)</f>
        <v>0</v>
      </c>
      <c r="EV77" s="300">
        <f ca="1">SUMIF('Final Price'!$V$14:$V$114,$AD70,'Final Price'!EV$14:EV$114)</f>
        <v>0</v>
      </c>
      <c r="EW77" s="638">
        <f ca="1">SUMIF('Final Price'!$V$14:$V$114,$AD70,'Final Price'!EW$14:EW$114)</f>
        <v>0</v>
      </c>
      <c r="EX77" s="639">
        <f ca="1">SUMIF('Final Price'!$V$14:$V$114,$AD70,'Final Price'!EX$14:EX$114)</f>
        <v>0</v>
      </c>
      <c r="EY77" s="612"/>
      <c r="EZ77" s="86"/>
      <c r="FA77" s="900" t="str">
        <f>B75</f>
        <v>Included</v>
      </c>
      <c r="FB77" s="612"/>
    </row>
    <row r="78" spans="1:158" ht="12.75" hidden="1" customHeight="1" outlineLevel="2">
      <c r="A78" s="303"/>
      <c r="B78" s="86"/>
      <c r="C78" s="645"/>
      <c r="D78" s="654" t="s">
        <v>48</v>
      </c>
      <c r="AD78" s="897">
        <f ca="1">IF(AND(OverON,B75=$B$19),Overhead,0)</f>
        <v>0.20061159760769962</v>
      </c>
      <c r="AE78" s="304">
        <f ca="1">SUM(AF78:EY78)</f>
        <v>210649.75930346709</v>
      </c>
      <c r="AF78" s="637">
        <f t="shared" ref="AF78:BK78" ca="1" si="60">AF77*$AD78</f>
        <v>0</v>
      </c>
      <c r="AG78" s="300">
        <f t="shared" ca="1" si="60"/>
        <v>0</v>
      </c>
      <c r="AH78" s="300">
        <f t="shared" ca="1" si="60"/>
        <v>0</v>
      </c>
      <c r="AI78" s="300">
        <f t="shared" ca="1" si="60"/>
        <v>0</v>
      </c>
      <c r="AJ78" s="300">
        <f t="shared" ca="1" si="60"/>
        <v>0</v>
      </c>
      <c r="AK78" s="300">
        <f t="shared" ca="1" si="60"/>
        <v>210649.75930346709</v>
      </c>
      <c r="AL78" s="300">
        <f t="shared" ca="1" si="60"/>
        <v>0</v>
      </c>
      <c r="AM78" s="300">
        <f t="shared" ca="1" si="60"/>
        <v>0</v>
      </c>
      <c r="AN78" s="300">
        <f t="shared" ca="1" si="60"/>
        <v>0</v>
      </c>
      <c r="AO78" s="300">
        <f t="shared" ca="1" si="60"/>
        <v>0</v>
      </c>
      <c r="AP78" s="300">
        <f t="shared" ca="1" si="60"/>
        <v>0</v>
      </c>
      <c r="AQ78" s="300">
        <f t="shared" ca="1" si="60"/>
        <v>0</v>
      </c>
      <c r="AR78" s="300">
        <f t="shared" ca="1" si="60"/>
        <v>0</v>
      </c>
      <c r="AS78" s="300">
        <f t="shared" ca="1" si="60"/>
        <v>0</v>
      </c>
      <c r="AT78" s="300">
        <f t="shared" ca="1" si="60"/>
        <v>0</v>
      </c>
      <c r="AU78" s="300">
        <f t="shared" ca="1" si="60"/>
        <v>0</v>
      </c>
      <c r="AV78" s="300">
        <f t="shared" ca="1" si="60"/>
        <v>0</v>
      </c>
      <c r="AW78" s="300">
        <f t="shared" ca="1" si="60"/>
        <v>0</v>
      </c>
      <c r="AX78" s="300">
        <f t="shared" ca="1" si="60"/>
        <v>0</v>
      </c>
      <c r="AY78" s="300">
        <f t="shared" ca="1" si="60"/>
        <v>0</v>
      </c>
      <c r="AZ78" s="300">
        <f t="shared" ca="1" si="60"/>
        <v>0</v>
      </c>
      <c r="BA78" s="300">
        <f t="shared" ca="1" si="60"/>
        <v>0</v>
      </c>
      <c r="BB78" s="300">
        <f t="shared" ca="1" si="60"/>
        <v>0</v>
      </c>
      <c r="BC78" s="300">
        <f t="shared" ca="1" si="60"/>
        <v>0</v>
      </c>
      <c r="BD78" s="300">
        <f t="shared" ca="1" si="60"/>
        <v>0</v>
      </c>
      <c r="BE78" s="300">
        <f t="shared" ca="1" si="60"/>
        <v>0</v>
      </c>
      <c r="BF78" s="300">
        <f t="shared" ca="1" si="60"/>
        <v>0</v>
      </c>
      <c r="BG78" s="300">
        <f t="shared" ca="1" si="60"/>
        <v>0</v>
      </c>
      <c r="BH78" s="300">
        <f t="shared" ca="1" si="60"/>
        <v>0</v>
      </c>
      <c r="BI78" s="300">
        <f t="shared" ca="1" si="60"/>
        <v>0</v>
      </c>
      <c r="BJ78" s="300">
        <f t="shared" ca="1" si="60"/>
        <v>0</v>
      </c>
      <c r="BK78" s="300">
        <f t="shared" ca="1" si="60"/>
        <v>0</v>
      </c>
      <c r="BL78" s="300">
        <f t="shared" ref="BL78:CQ78" ca="1" si="61">BL77*$AD78</f>
        <v>0</v>
      </c>
      <c r="BM78" s="300">
        <f t="shared" ca="1" si="61"/>
        <v>0</v>
      </c>
      <c r="BN78" s="300">
        <f t="shared" ca="1" si="61"/>
        <v>0</v>
      </c>
      <c r="BO78" s="300">
        <f t="shared" ca="1" si="61"/>
        <v>0</v>
      </c>
      <c r="BP78" s="300">
        <f t="shared" ca="1" si="61"/>
        <v>0</v>
      </c>
      <c r="BQ78" s="300">
        <f t="shared" ca="1" si="61"/>
        <v>0</v>
      </c>
      <c r="BR78" s="300">
        <f t="shared" ca="1" si="61"/>
        <v>0</v>
      </c>
      <c r="BS78" s="300">
        <f t="shared" ca="1" si="61"/>
        <v>0</v>
      </c>
      <c r="BT78" s="300">
        <f t="shared" ca="1" si="61"/>
        <v>0</v>
      </c>
      <c r="BU78" s="300">
        <f t="shared" ca="1" si="61"/>
        <v>0</v>
      </c>
      <c r="BV78" s="300">
        <f t="shared" ca="1" si="61"/>
        <v>0</v>
      </c>
      <c r="BW78" s="300">
        <f t="shared" ca="1" si="61"/>
        <v>0</v>
      </c>
      <c r="BX78" s="300">
        <f t="shared" ca="1" si="61"/>
        <v>0</v>
      </c>
      <c r="BY78" s="300">
        <f t="shared" ca="1" si="61"/>
        <v>0</v>
      </c>
      <c r="BZ78" s="300">
        <f t="shared" ca="1" si="61"/>
        <v>0</v>
      </c>
      <c r="CA78" s="300">
        <f t="shared" ca="1" si="61"/>
        <v>0</v>
      </c>
      <c r="CB78" s="300">
        <f t="shared" ca="1" si="61"/>
        <v>0</v>
      </c>
      <c r="CC78" s="300">
        <f t="shared" ca="1" si="61"/>
        <v>0</v>
      </c>
      <c r="CD78" s="300">
        <f t="shared" ca="1" si="61"/>
        <v>0</v>
      </c>
      <c r="CE78" s="300">
        <f t="shared" ca="1" si="61"/>
        <v>0</v>
      </c>
      <c r="CF78" s="300">
        <f t="shared" ca="1" si="61"/>
        <v>0</v>
      </c>
      <c r="CG78" s="300">
        <f t="shared" ca="1" si="61"/>
        <v>0</v>
      </c>
      <c r="CH78" s="300">
        <f t="shared" ca="1" si="61"/>
        <v>0</v>
      </c>
      <c r="CI78" s="300">
        <f t="shared" ca="1" si="61"/>
        <v>0</v>
      </c>
      <c r="CJ78" s="300">
        <f t="shared" ca="1" si="61"/>
        <v>0</v>
      </c>
      <c r="CK78" s="300">
        <f t="shared" ca="1" si="61"/>
        <v>0</v>
      </c>
      <c r="CL78" s="300">
        <f t="shared" ca="1" si="61"/>
        <v>0</v>
      </c>
      <c r="CM78" s="300">
        <f t="shared" ca="1" si="61"/>
        <v>0</v>
      </c>
      <c r="CN78" s="300">
        <f t="shared" ca="1" si="61"/>
        <v>0</v>
      </c>
      <c r="CO78" s="300">
        <f t="shared" ca="1" si="61"/>
        <v>0</v>
      </c>
      <c r="CP78" s="300">
        <f t="shared" ca="1" si="61"/>
        <v>0</v>
      </c>
      <c r="CQ78" s="300">
        <f t="shared" ca="1" si="61"/>
        <v>0</v>
      </c>
      <c r="CR78" s="300">
        <f t="shared" ref="CR78:DW78" ca="1" si="62">CR77*$AD78</f>
        <v>0</v>
      </c>
      <c r="CS78" s="300">
        <f t="shared" ca="1" si="62"/>
        <v>0</v>
      </c>
      <c r="CT78" s="300">
        <f t="shared" ca="1" si="62"/>
        <v>0</v>
      </c>
      <c r="CU78" s="300">
        <f t="shared" ca="1" si="62"/>
        <v>0</v>
      </c>
      <c r="CV78" s="300">
        <f t="shared" ca="1" si="62"/>
        <v>0</v>
      </c>
      <c r="CW78" s="300">
        <f t="shared" ca="1" si="62"/>
        <v>0</v>
      </c>
      <c r="CX78" s="300">
        <f t="shared" ca="1" si="62"/>
        <v>0</v>
      </c>
      <c r="CY78" s="300">
        <f t="shared" ca="1" si="62"/>
        <v>0</v>
      </c>
      <c r="CZ78" s="300">
        <f t="shared" ca="1" si="62"/>
        <v>0</v>
      </c>
      <c r="DA78" s="300">
        <f t="shared" ca="1" si="62"/>
        <v>0</v>
      </c>
      <c r="DB78" s="300">
        <f t="shared" ca="1" si="62"/>
        <v>0</v>
      </c>
      <c r="DC78" s="300">
        <f t="shared" ca="1" si="62"/>
        <v>0</v>
      </c>
      <c r="DD78" s="300">
        <f t="shared" ca="1" si="62"/>
        <v>0</v>
      </c>
      <c r="DE78" s="300">
        <f t="shared" ca="1" si="62"/>
        <v>0</v>
      </c>
      <c r="DF78" s="300">
        <f t="shared" ca="1" si="62"/>
        <v>0</v>
      </c>
      <c r="DG78" s="300">
        <f t="shared" ca="1" si="62"/>
        <v>0</v>
      </c>
      <c r="DH78" s="300">
        <f t="shared" ca="1" si="62"/>
        <v>0</v>
      </c>
      <c r="DI78" s="300">
        <f t="shared" ca="1" si="62"/>
        <v>0</v>
      </c>
      <c r="DJ78" s="300">
        <f t="shared" ca="1" si="62"/>
        <v>0</v>
      </c>
      <c r="DK78" s="300">
        <f t="shared" ca="1" si="62"/>
        <v>0</v>
      </c>
      <c r="DL78" s="300">
        <f t="shared" ca="1" si="62"/>
        <v>0</v>
      </c>
      <c r="DM78" s="300">
        <f t="shared" ca="1" si="62"/>
        <v>0</v>
      </c>
      <c r="DN78" s="300">
        <f t="shared" ca="1" si="62"/>
        <v>0</v>
      </c>
      <c r="DO78" s="300">
        <f t="shared" ca="1" si="62"/>
        <v>0</v>
      </c>
      <c r="DP78" s="300">
        <f t="shared" ca="1" si="62"/>
        <v>0</v>
      </c>
      <c r="DQ78" s="300">
        <f t="shared" ca="1" si="62"/>
        <v>0</v>
      </c>
      <c r="DR78" s="300">
        <f t="shared" ca="1" si="62"/>
        <v>0</v>
      </c>
      <c r="DS78" s="300">
        <f t="shared" ca="1" si="62"/>
        <v>0</v>
      </c>
      <c r="DT78" s="300">
        <f t="shared" ca="1" si="62"/>
        <v>0</v>
      </c>
      <c r="DU78" s="300">
        <f t="shared" ca="1" si="62"/>
        <v>0</v>
      </c>
      <c r="DV78" s="300">
        <f t="shared" ca="1" si="62"/>
        <v>0</v>
      </c>
      <c r="DW78" s="300">
        <f t="shared" ca="1" si="62"/>
        <v>0</v>
      </c>
      <c r="DX78" s="300">
        <f t="shared" ref="DX78:EX78" ca="1" si="63">DX77*$AD78</f>
        <v>0</v>
      </c>
      <c r="DY78" s="300">
        <f t="shared" ca="1" si="63"/>
        <v>0</v>
      </c>
      <c r="DZ78" s="300">
        <f t="shared" ca="1" si="63"/>
        <v>0</v>
      </c>
      <c r="EA78" s="300">
        <f t="shared" ca="1" si="63"/>
        <v>0</v>
      </c>
      <c r="EB78" s="300">
        <f t="shared" ca="1" si="63"/>
        <v>0</v>
      </c>
      <c r="EC78" s="300">
        <f t="shared" ca="1" si="63"/>
        <v>0</v>
      </c>
      <c r="ED78" s="300">
        <f t="shared" ca="1" si="63"/>
        <v>0</v>
      </c>
      <c r="EE78" s="300">
        <f t="shared" ca="1" si="63"/>
        <v>0</v>
      </c>
      <c r="EF78" s="300">
        <f t="shared" ca="1" si="63"/>
        <v>0</v>
      </c>
      <c r="EG78" s="300">
        <f t="shared" ca="1" si="63"/>
        <v>0</v>
      </c>
      <c r="EH78" s="300">
        <f t="shared" ca="1" si="63"/>
        <v>0</v>
      </c>
      <c r="EI78" s="300">
        <f t="shared" ca="1" si="63"/>
        <v>0</v>
      </c>
      <c r="EJ78" s="300">
        <f t="shared" ca="1" si="63"/>
        <v>0</v>
      </c>
      <c r="EK78" s="300">
        <f t="shared" ca="1" si="63"/>
        <v>0</v>
      </c>
      <c r="EL78" s="300">
        <f t="shared" ca="1" si="63"/>
        <v>0</v>
      </c>
      <c r="EM78" s="300">
        <f t="shared" ca="1" si="63"/>
        <v>0</v>
      </c>
      <c r="EN78" s="300">
        <f t="shared" ca="1" si="63"/>
        <v>0</v>
      </c>
      <c r="EO78" s="300">
        <f t="shared" ca="1" si="63"/>
        <v>0</v>
      </c>
      <c r="EP78" s="300">
        <f t="shared" ca="1" si="63"/>
        <v>0</v>
      </c>
      <c r="EQ78" s="300">
        <f t="shared" ca="1" si="63"/>
        <v>0</v>
      </c>
      <c r="ER78" s="300">
        <f t="shared" ca="1" si="63"/>
        <v>0</v>
      </c>
      <c r="ES78" s="300">
        <f t="shared" ca="1" si="63"/>
        <v>0</v>
      </c>
      <c r="ET78" s="300">
        <f t="shared" ca="1" si="63"/>
        <v>0</v>
      </c>
      <c r="EU78" s="300">
        <f t="shared" ca="1" si="63"/>
        <v>0</v>
      </c>
      <c r="EV78" s="300">
        <f t="shared" ca="1" si="63"/>
        <v>0</v>
      </c>
      <c r="EW78" s="638">
        <f t="shared" ca="1" si="63"/>
        <v>0</v>
      </c>
      <c r="EX78" s="639">
        <f t="shared" ca="1" si="63"/>
        <v>0</v>
      </c>
      <c r="EY78" s="612"/>
      <c r="EZ78" s="86"/>
      <c r="FB78" s="612"/>
    </row>
    <row r="79" spans="1:158" ht="12.75" hidden="1" customHeight="1" outlineLevel="2">
      <c r="A79" s="303"/>
      <c r="B79" s="86"/>
      <c r="C79" s="645"/>
      <c r="D79" s="654" t="s">
        <v>922</v>
      </c>
      <c r="AD79" s="927">
        <f ca="1">AE79-AE78</f>
        <v>0</v>
      </c>
      <c r="AE79" s="304">
        <f ca="1">SUM(AF79:EY79)</f>
        <v>210649.75930346706</v>
      </c>
      <c r="AF79" s="637">
        <f t="shared" ref="AF79:BK79" ca="1" si="64">IF(OverProfOn,IF($AE$21=0,0,$AE78*(AF$21/$AE$21)),AF78)</f>
        <v>0</v>
      </c>
      <c r="AG79" s="300">
        <f t="shared" ca="1" si="64"/>
        <v>1775.3313025801253</v>
      </c>
      <c r="AH79" s="300">
        <f t="shared" ca="1" si="64"/>
        <v>2265.6139025577331</v>
      </c>
      <c r="AI79" s="300">
        <f t="shared" ca="1" si="64"/>
        <v>108527.56311053217</v>
      </c>
      <c r="AJ79" s="300">
        <f t="shared" ca="1" si="64"/>
        <v>2923.7219873631652</v>
      </c>
      <c r="AK79" s="300">
        <f t="shared" ca="1" si="64"/>
        <v>6212.3792154469611</v>
      </c>
      <c r="AL79" s="300">
        <f t="shared" ca="1" si="64"/>
        <v>2627.0124094334319</v>
      </c>
      <c r="AM79" s="300">
        <f t="shared" ca="1" si="64"/>
        <v>2627.0124094334319</v>
      </c>
      <c r="AN79" s="300">
        <f t="shared" ca="1" si="64"/>
        <v>1414.4179483178978</v>
      </c>
      <c r="AO79" s="300">
        <f t="shared" ca="1" si="64"/>
        <v>1414.4179483178739</v>
      </c>
      <c r="AP79" s="300">
        <f t="shared" ca="1" si="64"/>
        <v>1414.4179483178739</v>
      </c>
      <c r="AQ79" s="300">
        <f t="shared" ca="1" si="64"/>
        <v>1377.9482512676859</v>
      </c>
      <c r="AR79" s="300">
        <f t="shared" ca="1" si="64"/>
        <v>1377.9482512676623</v>
      </c>
      <c r="AS79" s="300">
        <f t="shared" ca="1" si="64"/>
        <v>1377.9482512676859</v>
      </c>
      <c r="AT79" s="300">
        <f t="shared" ca="1" si="64"/>
        <v>1377.9482512676623</v>
      </c>
      <c r="AU79" s="300">
        <f t="shared" ca="1" si="64"/>
        <v>1377.9482512676623</v>
      </c>
      <c r="AV79" s="300">
        <f t="shared" ca="1" si="64"/>
        <v>1405.5072162930251</v>
      </c>
      <c r="AW79" s="300">
        <f t="shared" ca="1" si="64"/>
        <v>1405.5072162930251</v>
      </c>
      <c r="AX79" s="300">
        <f t="shared" ca="1" si="64"/>
        <v>1405.5072162930016</v>
      </c>
      <c r="AY79" s="300">
        <f t="shared" ca="1" si="64"/>
        <v>1405.5072162930251</v>
      </c>
      <c r="AZ79" s="300">
        <f t="shared" ca="1" si="64"/>
        <v>1405.5072162930016</v>
      </c>
      <c r="BA79" s="300">
        <f t="shared" ca="1" si="64"/>
        <v>1405.5072162930251</v>
      </c>
      <c r="BB79" s="300">
        <f t="shared" ca="1" si="64"/>
        <v>1405.5072162930251</v>
      </c>
      <c r="BC79" s="300">
        <f t="shared" ca="1" si="64"/>
        <v>1405.5072162930016</v>
      </c>
      <c r="BD79" s="300">
        <f t="shared" ca="1" si="64"/>
        <v>1405.5072162930483</v>
      </c>
      <c r="BE79" s="300">
        <f t="shared" ca="1" si="64"/>
        <v>1405.5072162930016</v>
      </c>
      <c r="BF79" s="300">
        <f t="shared" ca="1" si="64"/>
        <v>1405.5072162930251</v>
      </c>
      <c r="BG79" s="300">
        <f t="shared" ca="1" si="64"/>
        <v>1405.5072162930016</v>
      </c>
      <c r="BH79" s="300">
        <f t="shared" ca="1" si="64"/>
        <v>1433.6173606189004</v>
      </c>
      <c r="BI79" s="300">
        <f t="shared" ca="1" si="64"/>
        <v>1433.6173606189004</v>
      </c>
      <c r="BJ79" s="300">
        <f t="shared" ca="1" si="64"/>
        <v>1433.6173606189004</v>
      </c>
      <c r="BK79" s="300">
        <f t="shared" ca="1" si="64"/>
        <v>1433.6173606189004</v>
      </c>
      <c r="BL79" s="300">
        <f t="shared" ref="BL79:CQ79" ca="1" si="65">IF(OverProfOn,IF($AE$21=0,0,$AE78*(BL$21/$AE$21)),BL78)</f>
        <v>1433.6173606189004</v>
      </c>
      <c r="BM79" s="300">
        <f t="shared" ca="1" si="65"/>
        <v>1433.6173606188765</v>
      </c>
      <c r="BN79" s="300">
        <f t="shared" ca="1" si="65"/>
        <v>1433.6173606189004</v>
      </c>
      <c r="BO79" s="300">
        <f t="shared" ca="1" si="65"/>
        <v>1433.6173606189004</v>
      </c>
      <c r="BP79" s="300">
        <f t="shared" ca="1" si="65"/>
        <v>1433.6173606189004</v>
      </c>
      <c r="BQ79" s="300">
        <f t="shared" ca="1" si="65"/>
        <v>1433.6173606189004</v>
      </c>
      <c r="BR79" s="300">
        <f t="shared" ca="1" si="65"/>
        <v>1433.6173606189004</v>
      </c>
      <c r="BS79" s="300">
        <f t="shared" ca="1" si="65"/>
        <v>1433.6173606189004</v>
      </c>
      <c r="BT79" s="300">
        <f t="shared" ca="1" si="65"/>
        <v>1462.2897078312483</v>
      </c>
      <c r="BU79" s="300">
        <f t="shared" ca="1" si="65"/>
        <v>1462.2897078312483</v>
      </c>
      <c r="BV79" s="300">
        <f t="shared" ca="1" si="65"/>
        <v>1462.2897078312483</v>
      </c>
      <c r="BW79" s="300">
        <f t="shared" ca="1" si="65"/>
        <v>1462.2897078312483</v>
      </c>
      <c r="BX79" s="300">
        <f t="shared" ca="1" si="65"/>
        <v>1462.2897078312483</v>
      </c>
      <c r="BY79" s="300">
        <f t="shared" ca="1" si="65"/>
        <v>1462.2897078312483</v>
      </c>
      <c r="BZ79" s="300">
        <f t="shared" ca="1" si="65"/>
        <v>1462.2897078312715</v>
      </c>
      <c r="CA79" s="300">
        <f t="shared" ca="1" si="65"/>
        <v>1462.2897078312483</v>
      </c>
      <c r="CB79" s="300">
        <f t="shared" ca="1" si="65"/>
        <v>1462.2897078312483</v>
      </c>
      <c r="CC79" s="300">
        <f t="shared" ca="1" si="65"/>
        <v>1462.2897078312483</v>
      </c>
      <c r="CD79" s="300">
        <f t="shared" ca="1" si="65"/>
        <v>1462.2897078312483</v>
      </c>
      <c r="CE79" s="300">
        <f t="shared" ca="1" si="65"/>
        <v>1462.2897078312483</v>
      </c>
      <c r="CF79" s="300">
        <f t="shared" ca="1" si="65"/>
        <v>1491.5355019878973</v>
      </c>
      <c r="CG79" s="300">
        <f t="shared" ca="1" si="65"/>
        <v>1491.5355019878741</v>
      </c>
      <c r="CH79" s="300">
        <f t="shared" ca="1" si="65"/>
        <v>1491.5355019878973</v>
      </c>
      <c r="CI79" s="300">
        <f t="shared" ca="1" si="65"/>
        <v>1491.5355019878741</v>
      </c>
      <c r="CJ79" s="300">
        <f t="shared" ca="1" si="65"/>
        <v>1491.5355019878973</v>
      </c>
      <c r="CK79" s="300">
        <f t="shared" ca="1" si="65"/>
        <v>1491.5355019878973</v>
      </c>
      <c r="CL79" s="300">
        <f t="shared" ca="1" si="65"/>
        <v>1491.5355019878741</v>
      </c>
      <c r="CM79" s="300">
        <f t="shared" ca="1" si="65"/>
        <v>1491.5355019878973</v>
      </c>
      <c r="CN79" s="300">
        <f t="shared" ca="1" si="65"/>
        <v>1491.5355019878741</v>
      </c>
      <c r="CO79" s="300">
        <f t="shared" ca="1" si="65"/>
        <v>1491.5355019878973</v>
      </c>
      <c r="CP79" s="300">
        <f t="shared" ca="1" si="65"/>
        <v>1491.5355019878741</v>
      </c>
      <c r="CQ79" s="300">
        <f t="shared" ca="1" si="65"/>
        <v>1491.5355019878973</v>
      </c>
      <c r="CR79" s="300">
        <f t="shared" ref="CR79:DW79" ca="1" si="66">IF(OverProfOn,IF($AE$21=0,0,$AE78*(CR$21/$AE$21)),CR78)</f>
        <v>1521.3662120276376</v>
      </c>
      <c r="CS79" s="300">
        <f t="shared" ca="1" si="66"/>
        <v>1521.3662120276376</v>
      </c>
      <c r="CT79" s="300">
        <f t="shared" ca="1" si="66"/>
        <v>0</v>
      </c>
      <c r="CU79" s="300">
        <f t="shared" ca="1" si="66"/>
        <v>0</v>
      </c>
      <c r="CV79" s="300">
        <f t="shared" ca="1" si="66"/>
        <v>0</v>
      </c>
      <c r="CW79" s="300">
        <f t="shared" ca="1" si="66"/>
        <v>0</v>
      </c>
      <c r="CX79" s="300">
        <f t="shared" ca="1" si="66"/>
        <v>0</v>
      </c>
      <c r="CY79" s="300">
        <f t="shared" ca="1" si="66"/>
        <v>0</v>
      </c>
      <c r="CZ79" s="300">
        <f t="shared" ca="1" si="66"/>
        <v>0</v>
      </c>
      <c r="DA79" s="300">
        <f t="shared" ca="1" si="66"/>
        <v>0</v>
      </c>
      <c r="DB79" s="300">
        <f t="shared" ca="1" si="66"/>
        <v>0</v>
      </c>
      <c r="DC79" s="300">
        <f t="shared" ca="1" si="66"/>
        <v>0</v>
      </c>
      <c r="DD79" s="300">
        <f t="shared" ca="1" si="66"/>
        <v>0</v>
      </c>
      <c r="DE79" s="300">
        <f t="shared" ca="1" si="66"/>
        <v>0</v>
      </c>
      <c r="DF79" s="300">
        <f t="shared" ca="1" si="66"/>
        <v>0</v>
      </c>
      <c r="DG79" s="300">
        <f t="shared" ca="1" si="66"/>
        <v>0</v>
      </c>
      <c r="DH79" s="300">
        <f t="shared" ca="1" si="66"/>
        <v>0</v>
      </c>
      <c r="DI79" s="300">
        <f t="shared" ca="1" si="66"/>
        <v>0</v>
      </c>
      <c r="DJ79" s="300">
        <f t="shared" ca="1" si="66"/>
        <v>0</v>
      </c>
      <c r="DK79" s="300">
        <f t="shared" ca="1" si="66"/>
        <v>0</v>
      </c>
      <c r="DL79" s="300">
        <f t="shared" ca="1" si="66"/>
        <v>0</v>
      </c>
      <c r="DM79" s="300">
        <f t="shared" ca="1" si="66"/>
        <v>0</v>
      </c>
      <c r="DN79" s="300">
        <f t="shared" ca="1" si="66"/>
        <v>0</v>
      </c>
      <c r="DO79" s="300">
        <f t="shared" ca="1" si="66"/>
        <v>0</v>
      </c>
      <c r="DP79" s="300">
        <f t="shared" ca="1" si="66"/>
        <v>0</v>
      </c>
      <c r="DQ79" s="300">
        <f t="shared" ca="1" si="66"/>
        <v>0</v>
      </c>
      <c r="DR79" s="300">
        <f t="shared" ca="1" si="66"/>
        <v>0</v>
      </c>
      <c r="DS79" s="300">
        <f t="shared" ca="1" si="66"/>
        <v>0</v>
      </c>
      <c r="DT79" s="300">
        <f t="shared" ca="1" si="66"/>
        <v>0</v>
      </c>
      <c r="DU79" s="300">
        <f t="shared" ca="1" si="66"/>
        <v>0</v>
      </c>
      <c r="DV79" s="300">
        <f t="shared" ca="1" si="66"/>
        <v>0</v>
      </c>
      <c r="DW79" s="300">
        <f t="shared" ca="1" si="66"/>
        <v>0</v>
      </c>
      <c r="DX79" s="300">
        <f t="shared" ref="DX79:EX79" ca="1" si="67">IF(OverProfOn,IF($AE$21=0,0,$AE78*(DX$21/$AE$21)),DX78)</f>
        <v>0</v>
      </c>
      <c r="DY79" s="300">
        <f t="shared" ca="1" si="67"/>
        <v>0</v>
      </c>
      <c r="DZ79" s="300">
        <f t="shared" ca="1" si="67"/>
        <v>0</v>
      </c>
      <c r="EA79" s="300">
        <f t="shared" ca="1" si="67"/>
        <v>0</v>
      </c>
      <c r="EB79" s="300">
        <f t="shared" ca="1" si="67"/>
        <v>0</v>
      </c>
      <c r="EC79" s="300">
        <f t="shared" ca="1" si="67"/>
        <v>0</v>
      </c>
      <c r="ED79" s="300">
        <f t="shared" ca="1" si="67"/>
        <v>0</v>
      </c>
      <c r="EE79" s="300">
        <f t="shared" ca="1" si="67"/>
        <v>0</v>
      </c>
      <c r="EF79" s="300">
        <f t="shared" ca="1" si="67"/>
        <v>0</v>
      </c>
      <c r="EG79" s="300">
        <f t="shared" ca="1" si="67"/>
        <v>0</v>
      </c>
      <c r="EH79" s="300">
        <f t="shared" ca="1" si="67"/>
        <v>0</v>
      </c>
      <c r="EI79" s="300">
        <f t="shared" ca="1" si="67"/>
        <v>0</v>
      </c>
      <c r="EJ79" s="300">
        <f t="shared" ca="1" si="67"/>
        <v>0</v>
      </c>
      <c r="EK79" s="300">
        <f t="shared" ca="1" si="67"/>
        <v>0</v>
      </c>
      <c r="EL79" s="300">
        <f t="shared" ca="1" si="67"/>
        <v>0</v>
      </c>
      <c r="EM79" s="300">
        <f t="shared" ca="1" si="67"/>
        <v>0</v>
      </c>
      <c r="EN79" s="300">
        <f t="shared" ca="1" si="67"/>
        <v>0</v>
      </c>
      <c r="EO79" s="300">
        <f t="shared" ca="1" si="67"/>
        <v>0</v>
      </c>
      <c r="EP79" s="300">
        <f t="shared" ca="1" si="67"/>
        <v>0</v>
      </c>
      <c r="EQ79" s="300">
        <f t="shared" ca="1" si="67"/>
        <v>0</v>
      </c>
      <c r="ER79" s="300">
        <f t="shared" ca="1" si="67"/>
        <v>0</v>
      </c>
      <c r="ES79" s="300">
        <f t="shared" ca="1" si="67"/>
        <v>0</v>
      </c>
      <c r="ET79" s="300">
        <f t="shared" ca="1" si="67"/>
        <v>0</v>
      </c>
      <c r="EU79" s="300">
        <f t="shared" ca="1" si="67"/>
        <v>0</v>
      </c>
      <c r="EV79" s="300">
        <f t="shared" ca="1" si="67"/>
        <v>0</v>
      </c>
      <c r="EW79" s="300">
        <f t="shared" ca="1" si="67"/>
        <v>0</v>
      </c>
      <c r="EX79" s="300">
        <f t="shared" ca="1" si="67"/>
        <v>0</v>
      </c>
      <c r="EY79" s="612"/>
      <c r="EZ79" s="894">
        <f ca="1">D70</f>
        <v>0</v>
      </c>
      <c r="FB79" s="612"/>
    </row>
    <row r="80" spans="1:158" ht="12.75" hidden="1" customHeight="1" outlineLevel="2">
      <c r="A80" s="303"/>
      <c r="B80" s="922"/>
      <c r="C80" s="645"/>
      <c r="D80" s="923" t="s">
        <v>2538</v>
      </c>
      <c r="AD80" s="904"/>
      <c r="AE80" s="304">
        <f ca="1">SUM(AF80:EY80)</f>
        <v>1260687.5528082955</v>
      </c>
      <c r="AF80" s="637">
        <f t="shared" ref="AF80:BK80" ca="1" si="68">AF77+AF79</f>
        <v>0</v>
      </c>
      <c r="AG80" s="300">
        <f t="shared" ca="1" si="68"/>
        <v>1775.3313025801253</v>
      </c>
      <c r="AH80" s="300">
        <f t="shared" ca="1" si="68"/>
        <v>2265.6139025577331</v>
      </c>
      <c r="AI80" s="300">
        <f t="shared" ca="1" si="68"/>
        <v>108527.56311053217</v>
      </c>
      <c r="AJ80" s="300">
        <f t="shared" ca="1" si="68"/>
        <v>2923.7219873631652</v>
      </c>
      <c r="AK80" s="300">
        <f t="shared" ca="1" si="68"/>
        <v>1056250.1727202737</v>
      </c>
      <c r="AL80" s="300">
        <f t="shared" ca="1" si="68"/>
        <v>2627.0124094334319</v>
      </c>
      <c r="AM80" s="300">
        <f t="shared" ca="1" si="68"/>
        <v>2627.0124094334319</v>
      </c>
      <c r="AN80" s="300">
        <f t="shared" ca="1" si="68"/>
        <v>1414.4179483178978</v>
      </c>
      <c r="AO80" s="300">
        <f t="shared" ca="1" si="68"/>
        <v>1414.4179483178739</v>
      </c>
      <c r="AP80" s="300">
        <f t="shared" ca="1" si="68"/>
        <v>1414.4179483178739</v>
      </c>
      <c r="AQ80" s="300">
        <f t="shared" ca="1" si="68"/>
        <v>1377.9482512676859</v>
      </c>
      <c r="AR80" s="300">
        <f t="shared" ca="1" si="68"/>
        <v>1377.9482512676623</v>
      </c>
      <c r="AS80" s="300">
        <f t="shared" ca="1" si="68"/>
        <v>1377.9482512676859</v>
      </c>
      <c r="AT80" s="300">
        <f t="shared" ca="1" si="68"/>
        <v>1377.9482512676623</v>
      </c>
      <c r="AU80" s="300">
        <f t="shared" ca="1" si="68"/>
        <v>1377.9482512676623</v>
      </c>
      <c r="AV80" s="300">
        <f t="shared" ca="1" si="68"/>
        <v>1405.5072162930251</v>
      </c>
      <c r="AW80" s="300">
        <f t="shared" ca="1" si="68"/>
        <v>1405.5072162930251</v>
      </c>
      <c r="AX80" s="300">
        <f t="shared" ca="1" si="68"/>
        <v>1405.5072162930016</v>
      </c>
      <c r="AY80" s="300">
        <f t="shared" ca="1" si="68"/>
        <v>1405.5072162930251</v>
      </c>
      <c r="AZ80" s="300">
        <f t="shared" ca="1" si="68"/>
        <v>1405.5072162930016</v>
      </c>
      <c r="BA80" s="300">
        <f t="shared" ca="1" si="68"/>
        <v>1405.5072162930251</v>
      </c>
      <c r="BB80" s="300">
        <f t="shared" ca="1" si="68"/>
        <v>1405.5072162930251</v>
      </c>
      <c r="BC80" s="300">
        <f t="shared" ca="1" si="68"/>
        <v>1405.5072162930016</v>
      </c>
      <c r="BD80" s="300">
        <f t="shared" ca="1" si="68"/>
        <v>1405.5072162930483</v>
      </c>
      <c r="BE80" s="300">
        <f t="shared" ca="1" si="68"/>
        <v>1405.5072162930016</v>
      </c>
      <c r="BF80" s="300">
        <f t="shared" ca="1" si="68"/>
        <v>1405.5072162930251</v>
      </c>
      <c r="BG80" s="300">
        <f t="shared" ca="1" si="68"/>
        <v>1405.5072162930016</v>
      </c>
      <c r="BH80" s="300">
        <f t="shared" ca="1" si="68"/>
        <v>1433.6173606189004</v>
      </c>
      <c r="BI80" s="300">
        <f t="shared" ca="1" si="68"/>
        <v>1433.6173606189004</v>
      </c>
      <c r="BJ80" s="300">
        <f t="shared" ca="1" si="68"/>
        <v>1433.6173606189004</v>
      </c>
      <c r="BK80" s="300">
        <f t="shared" ca="1" si="68"/>
        <v>1433.6173606189004</v>
      </c>
      <c r="BL80" s="300">
        <f t="shared" ref="BL80:CQ80" ca="1" si="69">BL77+BL79</f>
        <v>1433.6173606189004</v>
      </c>
      <c r="BM80" s="300">
        <f t="shared" ca="1" si="69"/>
        <v>1433.6173606188765</v>
      </c>
      <c r="BN80" s="300">
        <f t="shared" ca="1" si="69"/>
        <v>1433.6173606189004</v>
      </c>
      <c r="BO80" s="300">
        <f t="shared" ca="1" si="69"/>
        <v>1433.6173606189004</v>
      </c>
      <c r="BP80" s="300">
        <f t="shared" ca="1" si="69"/>
        <v>1433.6173606189004</v>
      </c>
      <c r="BQ80" s="300">
        <f t="shared" ca="1" si="69"/>
        <v>1433.6173606189004</v>
      </c>
      <c r="BR80" s="300">
        <f t="shared" ca="1" si="69"/>
        <v>1433.6173606189004</v>
      </c>
      <c r="BS80" s="300">
        <f t="shared" ca="1" si="69"/>
        <v>1433.6173606189004</v>
      </c>
      <c r="BT80" s="300">
        <f t="shared" ca="1" si="69"/>
        <v>1462.2897078312483</v>
      </c>
      <c r="BU80" s="300">
        <f t="shared" ca="1" si="69"/>
        <v>1462.2897078312483</v>
      </c>
      <c r="BV80" s="300">
        <f t="shared" ca="1" si="69"/>
        <v>1462.2897078312483</v>
      </c>
      <c r="BW80" s="300">
        <f t="shared" ca="1" si="69"/>
        <v>1462.2897078312483</v>
      </c>
      <c r="BX80" s="300">
        <f t="shared" ca="1" si="69"/>
        <v>1462.2897078312483</v>
      </c>
      <c r="BY80" s="300">
        <f t="shared" ca="1" si="69"/>
        <v>1462.2897078312483</v>
      </c>
      <c r="BZ80" s="300">
        <f t="shared" ca="1" si="69"/>
        <v>1462.2897078312715</v>
      </c>
      <c r="CA80" s="300">
        <f t="shared" ca="1" si="69"/>
        <v>1462.2897078312483</v>
      </c>
      <c r="CB80" s="300">
        <f t="shared" ca="1" si="69"/>
        <v>1462.2897078312483</v>
      </c>
      <c r="CC80" s="300">
        <f t="shared" ca="1" si="69"/>
        <v>1462.2897078312483</v>
      </c>
      <c r="CD80" s="300">
        <f t="shared" ca="1" si="69"/>
        <v>1462.2897078312483</v>
      </c>
      <c r="CE80" s="300">
        <f t="shared" ca="1" si="69"/>
        <v>1462.2897078312483</v>
      </c>
      <c r="CF80" s="300">
        <f t="shared" ca="1" si="69"/>
        <v>1491.5355019878973</v>
      </c>
      <c r="CG80" s="300">
        <f t="shared" ca="1" si="69"/>
        <v>1491.5355019878741</v>
      </c>
      <c r="CH80" s="300">
        <f t="shared" ca="1" si="69"/>
        <v>1491.5355019878973</v>
      </c>
      <c r="CI80" s="300">
        <f t="shared" ca="1" si="69"/>
        <v>1491.5355019878741</v>
      </c>
      <c r="CJ80" s="300">
        <f t="shared" ca="1" si="69"/>
        <v>1491.5355019878973</v>
      </c>
      <c r="CK80" s="300">
        <f t="shared" ca="1" si="69"/>
        <v>1491.5355019878973</v>
      </c>
      <c r="CL80" s="300">
        <f t="shared" ca="1" si="69"/>
        <v>1491.5355019878741</v>
      </c>
      <c r="CM80" s="300">
        <f t="shared" ca="1" si="69"/>
        <v>1491.5355019878973</v>
      </c>
      <c r="CN80" s="300">
        <f t="shared" ca="1" si="69"/>
        <v>1491.5355019878741</v>
      </c>
      <c r="CO80" s="300">
        <f t="shared" ca="1" si="69"/>
        <v>1491.5355019878973</v>
      </c>
      <c r="CP80" s="300">
        <f t="shared" ca="1" si="69"/>
        <v>1491.5355019878741</v>
      </c>
      <c r="CQ80" s="300">
        <f t="shared" ca="1" si="69"/>
        <v>1491.5355019878973</v>
      </c>
      <c r="CR80" s="300">
        <f t="shared" ref="CR80:DW80" ca="1" si="70">CR77+CR79</f>
        <v>1521.3662120276376</v>
      </c>
      <c r="CS80" s="300">
        <f t="shared" ca="1" si="70"/>
        <v>1521.3662120276376</v>
      </c>
      <c r="CT80" s="300">
        <f t="shared" ca="1" si="70"/>
        <v>0</v>
      </c>
      <c r="CU80" s="300">
        <f t="shared" ca="1" si="70"/>
        <v>0</v>
      </c>
      <c r="CV80" s="300">
        <f t="shared" ca="1" si="70"/>
        <v>0</v>
      </c>
      <c r="CW80" s="300">
        <f t="shared" ca="1" si="70"/>
        <v>0</v>
      </c>
      <c r="CX80" s="300">
        <f t="shared" ca="1" si="70"/>
        <v>0</v>
      </c>
      <c r="CY80" s="300">
        <f t="shared" ca="1" si="70"/>
        <v>0</v>
      </c>
      <c r="CZ80" s="300">
        <f t="shared" ca="1" si="70"/>
        <v>0</v>
      </c>
      <c r="DA80" s="300">
        <f t="shared" ca="1" si="70"/>
        <v>0</v>
      </c>
      <c r="DB80" s="300">
        <f t="shared" ca="1" si="70"/>
        <v>0</v>
      </c>
      <c r="DC80" s="300">
        <f t="shared" ca="1" si="70"/>
        <v>0</v>
      </c>
      <c r="DD80" s="300">
        <f t="shared" ca="1" si="70"/>
        <v>0</v>
      </c>
      <c r="DE80" s="300">
        <f t="shared" ca="1" si="70"/>
        <v>0</v>
      </c>
      <c r="DF80" s="300">
        <f t="shared" ca="1" si="70"/>
        <v>0</v>
      </c>
      <c r="DG80" s="300">
        <f t="shared" ca="1" si="70"/>
        <v>0</v>
      </c>
      <c r="DH80" s="300">
        <f t="shared" ca="1" si="70"/>
        <v>0</v>
      </c>
      <c r="DI80" s="300">
        <f t="shared" ca="1" si="70"/>
        <v>0</v>
      </c>
      <c r="DJ80" s="300">
        <f t="shared" ca="1" si="70"/>
        <v>0</v>
      </c>
      <c r="DK80" s="300">
        <f t="shared" ca="1" si="70"/>
        <v>0</v>
      </c>
      <c r="DL80" s="300">
        <f t="shared" ca="1" si="70"/>
        <v>0</v>
      </c>
      <c r="DM80" s="300">
        <f t="shared" ca="1" si="70"/>
        <v>0</v>
      </c>
      <c r="DN80" s="300">
        <f t="shared" ca="1" si="70"/>
        <v>0</v>
      </c>
      <c r="DO80" s="300">
        <f t="shared" ca="1" si="70"/>
        <v>0</v>
      </c>
      <c r="DP80" s="300">
        <f t="shared" ca="1" si="70"/>
        <v>0</v>
      </c>
      <c r="DQ80" s="300">
        <f t="shared" ca="1" si="70"/>
        <v>0</v>
      </c>
      <c r="DR80" s="300">
        <f t="shared" ca="1" si="70"/>
        <v>0</v>
      </c>
      <c r="DS80" s="300">
        <f t="shared" ca="1" si="70"/>
        <v>0</v>
      </c>
      <c r="DT80" s="300">
        <f t="shared" ca="1" si="70"/>
        <v>0</v>
      </c>
      <c r="DU80" s="300">
        <f t="shared" ca="1" si="70"/>
        <v>0</v>
      </c>
      <c r="DV80" s="300">
        <f t="shared" ca="1" si="70"/>
        <v>0</v>
      </c>
      <c r="DW80" s="300">
        <f t="shared" ca="1" si="70"/>
        <v>0</v>
      </c>
      <c r="DX80" s="300">
        <f t="shared" ref="DX80:EX80" ca="1" si="71">DX77+DX79</f>
        <v>0</v>
      </c>
      <c r="DY80" s="300">
        <f t="shared" ca="1" si="71"/>
        <v>0</v>
      </c>
      <c r="DZ80" s="300">
        <f t="shared" ca="1" si="71"/>
        <v>0</v>
      </c>
      <c r="EA80" s="300">
        <f t="shared" ca="1" si="71"/>
        <v>0</v>
      </c>
      <c r="EB80" s="300">
        <f t="shared" ca="1" si="71"/>
        <v>0</v>
      </c>
      <c r="EC80" s="300">
        <f t="shared" ca="1" si="71"/>
        <v>0</v>
      </c>
      <c r="ED80" s="300">
        <f t="shared" ca="1" si="71"/>
        <v>0</v>
      </c>
      <c r="EE80" s="300">
        <f t="shared" ca="1" si="71"/>
        <v>0</v>
      </c>
      <c r="EF80" s="300">
        <f t="shared" ca="1" si="71"/>
        <v>0</v>
      </c>
      <c r="EG80" s="300">
        <f t="shared" ca="1" si="71"/>
        <v>0</v>
      </c>
      <c r="EH80" s="300">
        <f t="shared" ca="1" si="71"/>
        <v>0</v>
      </c>
      <c r="EI80" s="300">
        <f t="shared" ca="1" si="71"/>
        <v>0</v>
      </c>
      <c r="EJ80" s="300">
        <f t="shared" ca="1" si="71"/>
        <v>0</v>
      </c>
      <c r="EK80" s="300">
        <f t="shared" ca="1" si="71"/>
        <v>0</v>
      </c>
      <c r="EL80" s="300">
        <f t="shared" ca="1" si="71"/>
        <v>0</v>
      </c>
      <c r="EM80" s="300">
        <f t="shared" ca="1" si="71"/>
        <v>0</v>
      </c>
      <c r="EN80" s="300">
        <f t="shared" ca="1" si="71"/>
        <v>0</v>
      </c>
      <c r="EO80" s="300">
        <f t="shared" ca="1" si="71"/>
        <v>0</v>
      </c>
      <c r="EP80" s="300">
        <f t="shared" ca="1" si="71"/>
        <v>0</v>
      </c>
      <c r="EQ80" s="300">
        <f t="shared" ca="1" si="71"/>
        <v>0</v>
      </c>
      <c r="ER80" s="300">
        <f t="shared" ca="1" si="71"/>
        <v>0</v>
      </c>
      <c r="ES80" s="300">
        <f t="shared" ca="1" si="71"/>
        <v>0</v>
      </c>
      <c r="ET80" s="300">
        <f t="shared" ca="1" si="71"/>
        <v>0</v>
      </c>
      <c r="EU80" s="300">
        <f t="shared" ca="1" si="71"/>
        <v>0</v>
      </c>
      <c r="EV80" s="300">
        <f t="shared" ca="1" si="71"/>
        <v>0</v>
      </c>
      <c r="EW80" s="300">
        <f t="shared" ca="1" si="71"/>
        <v>0</v>
      </c>
      <c r="EX80" s="300">
        <f t="shared" ca="1" si="71"/>
        <v>0</v>
      </c>
      <c r="EY80" s="612"/>
      <c r="FB80" s="612"/>
    </row>
    <row r="81" spans="1:158" s="634" customFormat="1" ht="5.0999999999999996" hidden="1" customHeight="1" outlineLevel="2">
      <c r="A81" s="205"/>
      <c r="B81" s="201"/>
      <c r="C81" s="201"/>
      <c r="D81" s="201"/>
      <c r="E81" s="234"/>
      <c r="F81" s="201"/>
      <c r="G81" s="201"/>
      <c r="H81" s="201"/>
      <c r="I81" s="201"/>
      <c r="J81" s="201"/>
      <c r="K81" s="201"/>
      <c r="L81" s="201"/>
      <c r="M81" s="201"/>
      <c r="N81" s="201"/>
      <c r="O81" s="201"/>
      <c r="P81" s="201"/>
      <c r="Q81" s="201"/>
      <c r="R81" s="201"/>
      <c r="S81" s="201"/>
      <c r="T81" s="201"/>
      <c r="U81" s="201"/>
      <c r="V81" s="201"/>
      <c r="W81" s="201"/>
      <c r="X81" s="201"/>
      <c r="Y81" s="201"/>
      <c r="Z81" s="201"/>
      <c r="AA81" s="201"/>
      <c r="AB81" s="202"/>
      <c r="AC81" s="201"/>
      <c r="AD81" s="203"/>
      <c r="AE81" s="296"/>
      <c r="AF81" s="301"/>
      <c r="AG81" s="301"/>
      <c r="AH81" s="301"/>
      <c r="AI81" s="301"/>
      <c r="AJ81" s="301"/>
      <c r="AK81" s="301"/>
      <c r="AL81" s="301"/>
      <c r="AM81" s="301"/>
      <c r="AN81" s="301"/>
      <c r="AO81" s="301"/>
      <c r="AP81" s="301"/>
      <c r="AQ81" s="301"/>
      <c r="AR81" s="301"/>
      <c r="AS81" s="301"/>
      <c r="AT81" s="301"/>
      <c r="AU81" s="301"/>
      <c r="AV81" s="301"/>
      <c r="AW81" s="301"/>
      <c r="AX81" s="301"/>
      <c r="AY81" s="301"/>
      <c r="AZ81" s="301"/>
      <c r="BA81" s="301"/>
      <c r="BB81" s="301"/>
      <c r="BC81" s="301"/>
      <c r="BD81" s="301"/>
      <c r="BE81" s="301"/>
      <c r="BF81" s="301"/>
      <c r="BG81" s="301"/>
      <c r="BH81" s="301"/>
      <c r="BI81" s="301"/>
      <c r="BJ81" s="301"/>
      <c r="BK81" s="301"/>
      <c r="BL81" s="301"/>
      <c r="BM81" s="301"/>
      <c r="BN81" s="301"/>
      <c r="BO81" s="301"/>
      <c r="BP81" s="301"/>
      <c r="BQ81" s="301"/>
      <c r="BR81" s="301"/>
      <c r="BS81" s="301"/>
      <c r="BT81" s="301"/>
      <c r="BU81" s="301"/>
      <c r="BV81" s="301"/>
      <c r="BW81" s="301"/>
      <c r="BX81" s="301"/>
      <c r="BY81" s="301"/>
      <c r="BZ81" s="301"/>
      <c r="CA81" s="301"/>
      <c r="CB81" s="301"/>
      <c r="CC81" s="301"/>
      <c r="CD81" s="301"/>
      <c r="CE81" s="301"/>
      <c r="CF81" s="301"/>
      <c r="CG81" s="301"/>
      <c r="CH81" s="301"/>
      <c r="CI81" s="301"/>
      <c r="CJ81" s="301"/>
      <c r="CK81" s="301"/>
      <c r="CL81" s="301"/>
      <c r="CM81" s="301"/>
      <c r="CN81" s="301"/>
      <c r="CO81" s="301"/>
      <c r="CP81" s="301"/>
      <c r="CQ81" s="301"/>
      <c r="CR81" s="301"/>
      <c r="CS81" s="301"/>
      <c r="CT81" s="301"/>
      <c r="CU81" s="301"/>
      <c r="CV81" s="301"/>
      <c r="CW81" s="301"/>
      <c r="CX81" s="301"/>
      <c r="CY81" s="301"/>
      <c r="CZ81" s="301"/>
      <c r="DA81" s="301"/>
      <c r="DB81" s="301"/>
      <c r="DC81" s="301"/>
      <c r="DD81" s="301"/>
      <c r="DE81" s="301"/>
      <c r="DF81" s="301"/>
      <c r="DG81" s="301"/>
      <c r="DH81" s="301"/>
      <c r="DI81" s="301"/>
      <c r="DJ81" s="301"/>
      <c r="DK81" s="301"/>
      <c r="DL81" s="301"/>
      <c r="DM81" s="301"/>
      <c r="DN81" s="301"/>
      <c r="DO81" s="301"/>
      <c r="DP81" s="301"/>
      <c r="DQ81" s="301"/>
      <c r="DR81" s="301"/>
      <c r="DS81" s="301"/>
      <c r="DT81" s="301"/>
      <c r="DU81" s="301"/>
      <c r="DV81" s="301"/>
      <c r="DW81" s="301"/>
      <c r="DX81" s="301"/>
      <c r="DY81" s="301"/>
      <c r="DZ81" s="301"/>
      <c r="EA81" s="301"/>
      <c r="EB81" s="301"/>
      <c r="EC81" s="301"/>
      <c r="ED81" s="301"/>
      <c r="EE81" s="301"/>
      <c r="EF81" s="301"/>
      <c r="EG81" s="301"/>
      <c r="EH81" s="301"/>
      <c r="EI81" s="301"/>
      <c r="EJ81" s="301"/>
      <c r="EK81" s="301"/>
      <c r="EL81" s="301"/>
      <c r="EM81" s="301"/>
      <c r="EN81" s="301"/>
      <c r="EO81" s="301"/>
      <c r="EP81" s="301"/>
      <c r="EQ81" s="301"/>
      <c r="ER81" s="301"/>
      <c r="ES81" s="301"/>
      <c r="ET81" s="301"/>
      <c r="EU81" s="301"/>
      <c r="EV81" s="301"/>
      <c r="EW81" s="301"/>
      <c r="EX81" s="301"/>
      <c r="EY81" s="632"/>
      <c r="EZ81" s="201"/>
      <c r="FA81" s="201"/>
      <c r="FB81" s="633"/>
    </row>
    <row r="82" spans="1:158" hidden="1" outlineLevel="2">
      <c r="AE82" s="621"/>
      <c r="EY82" s="612"/>
      <c r="EZ82" s="86"/>
      <c r="FB82" s="612"/>
    </row>
    <row r="83" spans="1:158" outlineLevel="1">
      <c r="AE83" s="621"/>
      <c r="EY83" s="612"/>
      <c r="EZ83" s="86"/>
      <c r="FB83" s="612"/>
    </row>
    <row r="84" spans="1:158" outlineLevel="1" collapsed="1">
      <c r="A84" s="1031" t="str">
        <f>'Customer Charges'!A74</f>
        <v>NISAM</v>
      </c>
      <c r="B84" s="1032"/>
      <c r="C84" s="1033"/>
      <c r="D84" s="894">
        <f ca="1">IF(ABS(AD93-0)&gt;ErrTol,1,0)</f>
        <v>0</v>
      </c>
      <c r="E84" s="318"/>
      <c r="F84" s="318"/>
      <c r="G84" s="318"/>
      <c r="H84" s="318"/>
      <c r="I84" s="318"/>
      <c r="J84" s="318"/>
      <c r="K84" s="318"/>
      <c r="L84" s="318"/>
      <c r="M84" s="318"/>
      <c r="N84" s="318"/>
      <c r="O84" s="318"/>
      <c r="P84" s="318"/>
      <c r="Q84" s="318"/>
      <c r="R84" s="318"/>
      <c r="S84" s="318"/>
      <c r="T84" s="318"/>
      <c r="U84" s="318"/>
      <c r="V84" s="318"/>
      <c r="W84" s="318"/>
      <c r="X84" s="318"/>
      <c r="Y84" s="318"/>
      <c r="Z84" s="318"/>
      <c r="AA84" s="318"/>
      <c r="AB84" s="318"/>
      <c r="AC84" s="318"/>
      <c r="AD84" s="625" t="str">
        <f>'Customer Charges'!AD74</f>
        <v>5_ATP</v>
      </c>
      <c r="AE84" s="300">
        <f ca="1">AE93</f>
        <v>27800.883923026624</v>
      </c>
      <c r="EY84" s="612"/>
      <c r="EZ84" s="622"/>
      <c r="FB84" s="612"/>
    </row>
    <row r="85" spans="1:158" s="634" customFormat="1" ht="5.0999999999999996" hidden="1" customHeight="1" outlineLevel="2">
      <c r="A85" s="205"/>
      <c r="B85" s="201"/>
      <c r="C85" s="201"/>
      <c r="D85" s="201"/>
      <c r="E85" s="201"/>
      <c r="F85" s="201"/>
      <c r="G85" s="201"/>
      <c r="H85" s="201"/>
      <c r="I85" s="201"/>
      <c r="J85" s="201"/>
      <c r="K85" s="201"/>
      <c r="L85" s="201"/>
      <c r="M85" s="201"/>
      <c r="N85" s="201"/>
      <c r="O85" s="201"/>
      <c r="P85" s="201"/>
      <c r="Q85" s="201"/>
      <c r="R85" s="201"/>
      <c r="S85" s="201"/>
      <c r="T85" s="201"/>
      <c r="U85" s="201"/>
      <c r="V85" s="201"/>
      <c r="W85" s="201"/>
      <c r="X85" s="201"/>
      <c r="Y85" s="201"/>
      <c r="Z85" s="201"/>
      <c r="AA85" s="201"/>
      <c r="AB85" s="202"/>
      <c r="AC85" s="201"/>
      <c r="AD85" s="203"/>
      <c r="AE85" s="264"/>
      <c r="AF85" s="204"/>
      <c r="AG85" s="204"/>
      <c r="AH85" s="204"/>
      <c r="AI85" s="204"/>
      <c r="AJ85" s="204"/>
      <c r="AK85" s="204"/>
      <c r="AL85" s="204"/>
      <c r="AM85" s="204"/>
      <c r="AN85" s="204"/>
      <c r="AO85" s="204"/>
      <c r="AP85" s="204"/>
      <c r="AQ85" s="204"/>
      <c r="AR85" s="204"/>
      <c r="AS85" s="204"/>
      <c r="AT85" s="204"/>
      <c r="AU85" s="204"/>
      <c r="AV85" s="204"/>
      <c r="AW85" s="204"/>
      <c r="AX85" s="204"/>
      <c r="AY85" s="204"/>
      <c r="AZ85" s="204"/>
      <c r="BA85" s="204"/>
      <c r="BB85" s="204"/>
      <c r="BC85" s="204"/>
      <c r="BD85" s="204"/>
      <c r="BE85" s="204"/>
      <c r="BF85" s="204"/>
      <c r="BG85" s="204"/>
      <c r="BH85" s="204"/>
      <c r="BI85" s="204"/>
      <c r="BJ85" s="204"/>
      <c r="BK85" s="204"/>
      <c r="BL85" s="204"/>
      <c r="BM85" s="204"/>
      <c r="BN85" s="204"/>
      <c r="BO85" s="204"/>
      <c r="BP85" s="204"/>
      <c r="BQ85" s="204"/>
      <c r="BR85" s="204"/>
      <c r="BS85" s="204"/>
      <c r="BT85" s="204"/>
      <c r="BU85" s="204"/>
      <c r="BV85" s="204"/>
      <c r="BW85" s="204"/>
      <c r="BX85" s="204"/>
      <c r="BY85" s="204"/>
      <c r="BZ85" s="204"/>
      <c r="CA85" s="204"/>
      <c r="CB85" s="204"/>
      <c r="CC85" s="204"/>
      <c r="CD85" s="204"/>
      <c r="CE85" s="204"/>
      <c r="CF85" s="204"/>
      <c r="CG85" s="204"/>
      <c r="CH85" s="204"/>
      <c r="CI85" s="204"/>
      <c r="CJ85" s="204"/>
      <c r="CK85" s="204"/>
      <c r="CL85" s="204"/>
      <c r="CM85" s="204"/>
      <c r="CN85" s="204"/>
      <c r="CO85" s="204"/>
      <c r="CP85" s="204"/>
      <c r="CQ85" s="204"/>
      <c r="CR85" s="204"/>
      <c r="CS85" s="204"/>
      <c r="CT85" s="204"/>
      <c r="CU85" s="204"/>
      <c r="CV85" s="204"/>
      <c r="CW85" s="204"/>
      <c r="CX85" s="204"/>
      <c r="CY85" s="204"/>
      <c r="CZ85" s="204"/>
      <c r="DA85" s="204"/>
      <c r="DB85" s="204"/>
      <c r="DC85" s="204"/>
      <c r="DD85" s="204"/>
      <c r="DE85" s="204"/>
      <c r="DF85" s="204"/>
      <c r="DG85" s="204"/>
      <c r="DH85" s="204"/>
      <c r="DI85" s="204"/>
      <c r="DJ85" s="204"/>
      <c r="DK85" s="204"/>
      <c r="DL85" s="204"/>
      <c r="DM85" s="204"/>
      <c r="DN85" s="204"/>
      <c r="DO85" s="204"/>
      <c r="DP85" s="204"/>
      <c r="DQ85" s="204"/>
      <c r="DR85" s="204"/>
      <c r="DS85" s="204"/>
      <c r="DT85" s="204"/>
      <c r="DU85" s="204"/>
      <c r="DV85" s="204"/>
      <c r="DW85" s="204"/>
      <c r="DX85" s="204"/>
      <c r="DY85" s="204"/>
      <c r="DZ85" s="204"/>
      <c r="EA85" s="204"/>
      <c r="EB85" s="204"/>
      <c r="EC85" s="204"/>
      <c r="ED85" s="204"/>
      <c r="EE85" s="204"/>
      <c r="EF85" s="204"/>
      <c r="EG85" s="204"/>
      <c r="EH85" s="204"/>
      <c r="EI85" s="204"/>
      <c r="EJ85" s="204"/>
      <c r="EK85" s="204"/>
      <c r="EL85" s="204"/>
      <c r="EM85" s="204"/>
      <c r="EN85" s="204"/>
      <c r="EO85" s="204"/>
      <c r="EP85" s="204"/>
      <c r="EQ85" s="204"/>
      <c r="ER85" s="204"/>
      <c r="ES85" s="204"/>
      <c r="ET85" s="204"/>
      <c r="EU85" s="204"/>
      <c r="EV85" s="204"/>
      <c r="EW85" s="204"/>
      <c r="EX85" s="204"/>
      <c r="EY85" s="632"/>
      <c r="EZ85" s="201"/>
      <c r="FA85" s="201"/>
      <c r="FB85" s="633"/>
    </row>
    <row r="86" spans="1:158" ht="12.75" hidden="1" customHeight="1" outlineLevel="2">
      <c r="A86" s="1029">
        <f>'Customer Charges'!A76</f>
        <v>6</v>
      </c>
      <c r="B86" s="924"/>
      <c r="C86" s="86"/>
      <c r="D86" s="847" t="s">
        <v>196</v>
      </c>
      <c r="AD86" s="896" t="str">
        <f>'Customer Charges'!AD76</f>
        <v>Contract</v>
      </c>
      <c r="AE86" s="304">
        <f>SUM(AF86:EY86)</f>
        <v>64</v>
      </c>
      <c r="AF86" s="297">
        <f>'Customer Charges'!AF76</f>
        <v>0</v>
      </c>
      <c r="AG86" s="298">
        <f>'Customer Charges'!AG76</f>
        <v>0</v>
      </c>
      <c r="AH86" s="298">
        <f>'Customer Charges'!AH76</f>
        <v>1</v>
      </c>
      <c r="AI86" s="298">
        <f>'Customer Charges'!AI76</f>
        <v>1</v>
      </c>
      <c r="AJ86" s="298">
        <f>'Customer Charges'!AJ76</f>
        <v>1</v>
      </c>
      <c r="AK86" s="298">
        <f>'Customer Charges'!AK76</f>
        <v>1</v>
      </c>
      <c r="AL86" s="298">
        <f>'Customer Charges'!AL76</f>
        <v>1</v>
      </c>
      <c r="AM86" s="298">
        <f>'Customer Charges'!AM76</f>
        <v>1</v>
      </c>
      <c r="AN86" s="298">
        <f>'Customer Charges'!AN76</f>
        <v>1</v>
      </c>
      <c r="AO86" s="298">
        <f>'Customer Charges'!AO76</f>
        <v>1</v>
      </c>
      <c r="AP86" s="298">
        <f>'Customer Charges'!AP76</f>
        <v>1</v>
      </c>
      <c r="AQ86" s="298">
        <f>'Customer Charges'!AQ76</f>
        <v>1</v>
      </c>
      <c r="AR86" s="298">
        <f>'Customer Charges'!AR76</f>
        <v>1</v>
      </c>
      <c r="AS86" s="298">
        <f>'Customer Charges'!AS76</f>
        <v>1</v>
      </c>
      <c r="AT86" s="298">
        <f>'Customer Charges'!AT76</f>
        <v>1</v>
      </c>
      <c r="AU86" s="298">
        <f>'Customer Charges'!AU76</f>
        <v>1</v>
      </c>
      <c r="AV86" s="298">
        <f>'Customer Charges'!AV76</f>
        <v>1</v>
      </c>
      <c r="AW86" s="298">
        <f>'Customer Charges'!AW76</f>
        <v>1</v>
      </c>
      <c r="AX86" s="298">
        <f>'Customer Charges'!AX76</f>
        <v>1</v>
      </c>
      <c r="AY86" s="298">
        <f>'Customer Charges'!AY76</f>
        <v>1</v>
      </c>
      <c r="AZ86" s="298">
        <f>'Customer Charges'!AZ76</f>
        <v>1</v>
      </c>
      <c r="BA86" s="298">
        <f>'Customer Charges'!BA76</f>
        <v>1</v>
      </c>
      <c r="BB86" s="298">
        <f>'Customer Charges'!BB76</f>
        <v>1</v>
      </c>
      <c r="BC86" s="298">
        <f>'Customer Charges'!BC76</f>
        <v>1</v>
      </c>
      <c r="BD86" s="298">
        <f>'Customer Charges'!BD76</f>
        <v>1</v>
      </c>
      <c r="BE86" s="298">
        <f>'Customer Charges'!BE76</f>
        <v>1</v>
      </c>
      <c r="BF86" s="298">
        <f>'Customer Charges'!BF76</f>
        <v>1</v>
      </c>
      <c r="BG86" s="298">
        <f>'Customer Charges'!BG76</f>
        <v>1</v>
      </c>
      <c r="BH86" s="298">
        <f>'Customer Charges'!BH76</f>
        <v>1</v>
      </c>
      <c r="BI86" s="298">
        <f>'Customer Charges'!BI76</f>
        <v>1</v>
      </c>
      <c r="BJ86" s="298">
        <f>'Customer Charges'!BJ76</f>
        <v>1</v>
      </c>
      <c r="BK86" s="298">
        <f>'Customer Charges'!BK76</f>
        <v>1</v>
      </c>
      <c r="BL86" s="298">
        <f>'Customer Charges'!BL76</f>
        <v>1</v>
      </c>
      <c r="BM86" s="298">
        <f>'Customer Charges'!BM76</f>
        <v>1</v>
      </c>
      <c r="BN86" s="298">
        <f>'Customer Charges'!BN76</f>
        <v>1</v>
      </c>
      <c r="BO86" s="298">
        <f>'Customer Charges'!BO76</f>
        <v>1</v>
      </c>
      <c r="BP86" s="298">
        <f>'Customer Charges'!BP76</f>
        <v>1</v>
      </c>
      <c r="BQ86" s="298">
        <f>'Customer Charges'!BQ76</f>
        <v>1</v>
      </c>
      <c r="BR86" s="298">
        <f>'Customer Charges'!BR76</f>
        <v>1</v>
      </c>
      <c r="BS86" s="298">
        <f>'Customer Charges'!BS76</f>
        <v>1</v>
      </c>
      <c r="BT86" s="298">
        <f>'Customer Charges'!BT76</f>
        <v>1</v>
      </c>
      <c r="BU86" s="298">
        <f>'Customer Charges'!BU76</f>
        <v>1</v>
      </c>
      <c r="BV86" s="298">
        <f>'Customer Charges'!BV76</f>
        <v>1</v>
      </c>
      <c r="BW86" s="298">
        <f>'Customer Charges'!BW76</f>
        <v>1</v>
      </c>
      <c r="BX86" s="298">
        <f>'Customer Charges'!BX76</f>
        <v>1</v>
      </c>
      <c r="BY86" s="298">
        <f>'Customer Charges'!BY76</f>
        <v>1</v>
      </c>
      <c r="BZ86" s="298">
        <f>'Customer Charges'!BZ76</f>
        <v>1</v>
      </c>
      <c r="CA86" s="298">
        <f>'Customer Charges'!CA76</f>
        <v>1</v>
      </c>
      <c r="CB86" s="298">
        <f>'Customer Charges'!CB76</f>
        <v>1</v>
      </c>
      <c r="CC86" s="298">
        <f>'Customer Charges'!CC76</f>
        <v>1</v>
      </c>
      <c r="CD86" s="298">
        <f>'Customer Charges'!CD76</f>
        <v>1</v>
      </c>
      <c r="CE86" s="298">
        <f>'Customer Charges'!CE76</f>
        <v>1</v>
      </c>
      <c r="CF86" s="298">
        <f>'Customer Charges'!CF76</f>
        <v>1</v>
      </c>
      <c r="CG86" s="298">
        <f>'Customer Charges'!CG76</f>
        <v>1</v>
      </c>
      <c r="CH86" s="298">
        <f>'Customer Charges'!CH76</f>
        <v>1</v>
      </c>
      <c r="CI86" s="298">
        <f>'Customer Charges'!CI76</f>
        <v>1</v>
      </c>
      <c r="CJ86" s="298">
        <f>'Customer Charges'!CJ76</f>
        <v>1</v>
      </c>
      <c r="CK86" s="298">
        <f>'Customer Charges'!CK76</f>
        <v>1</v>
      </c>
      <c r="CL86" s="298">
        <f>'Customer Charges'!CL76</f>
        <v>1</v>
      </c>
      <c r="CM86" s="298">
        <f>'Customer Charges'!CM76</f>
        <v>1</v>
      </c>
      <c r="CN86" s="298">
        <f>'Customer Charges'!CN76</f>
        <v>1</v>
      </c>
      <c r="CO86" s="298">
        <f>'Customer Charges'!CO76</f>
        <v>1</v>
      </c>
      <c r="CP86" s="298">
        <f>'Customer Charges'!CP76</f>
        <v>1</v>
      </c>
      <c r="CQ86" s="298">
        <f>'Customer Charges'!CQ76</f>
        <v>1</v>
      </c>
      <c r="CR86" s="298">
        <f>'Customer Charges'!CR76</f>
        <v>1</v>
      </c>
      <c r="CS86" s="298">
        <f>'Customer Charges'!CS76</f>
        <v>1</v>
      </c>
      <c r="CT86" s="298">
        <f>'Customer Charges'!CT76</f>
        <v>0</v>
      </c>
      <c r="CU86" s="298">
        <f>'Customer Charges'!CU76</f>
        <v>0</v>
      </c>
      <c r="CV86" s="298">
        <f>'Customer Charges'!CV76</f>
        <v>0</v>
      </c>
      <c r="CW86" s="298">
        <f>'Customer Charges'!CW76</f>
        <v>0</v>
      </c>
      <c r="CX86" s="298">
        <f>'Customer Charges'!CX76</f>
        <v>0</v>
      </c>
      <c r="CY86" s="298">
        <f>'Customer Charges'!CY76</f>
        <v>0</v>
      </c>
      <c r="CZ86" s="298">
        <f>'Customer Charges'!CZ76</f>
        <v>0</v>
      </c>
      <c r="DA86" s="298">
        <f>'Customer Charges'!DA76</f>
        <v>0</v>
      </c>
      <c r="DB86" s="298">
        <f>'Customer Charges'!DB76</f>
        <v>0</v>
      </c>
      <c r="DC86" s="298">
        <f>'Customer Charges'!DC76</f>
        <v>0</v>
      </c>
      <c r="DD86" s="298">
        <f>'Customer Charges'!DD76</f>
        <v>0</v>
      </c>
      <c r="DE86" s="298">
        <f>'Customer Charges'!DE76</f>
        <v>0</v>
      </c>
      <c r="DF86" s="298">
        <f>'Customer Charges'!DF76</f>
        <v>0</v>
      </c>
      <c r="DG86" s="298">
        <f>'Customer Charges'!DG76</f>
        <v>0</v>
      </c>
      <c r="DH86" s="298">
        <f>'Customer Charges'!DH76</f>
        <v>0</v>
      </c>
      <c r="DI86" s="298">
        <f>'Customer Charges'!DI76</f>
        <v>0</v>
      </c>
      <c r="DJ86" s="298">
        <f>'Customer Charges'!DJ76</f>
        <v>0</v>
      </c>
      <c r="DK86" s="298">
        <f>'Customer Charges'!DK76</f>
        <v>0</v>
      </c>
      <c r="DL86" s="298">
        <f>'Customer Charges'!DL76</f>
        <v>0</v>
      </c>
      <c r="DM86" s="298">
        <f>'Customer Charges'!DM76</f>
        <v>0</v>
      </c>
      <c r="DN86" s="298">
        <f>'Customer Charges'!DN76</f>
        <v>0</v>
      </c>
      <c r="DO86" s="298">
        <f>'Customer Charges'!DO76</f>
        <v>0</v>
      </c>
      <c r="DP86" s="298">
        <f>'Customer Charges'!DP76</f>
        <v>0</v>
      </c>
      <c r="DQ86" s="298">
        <f>'Customer Charges'!DQ76</f>
        <v>0</v>
      </c>
      <c r="DR86" s="298">
        <f>'Customer Charges'!DR76</f>
        <v>0</v>
      </c>
      <c r="DS86" s="298">
        <f>'Customer Charges'!DS76</f>
        <v>0</v>
      </c>
      <c r="DT86" s="298">
        <f>'Customer Charges'!DT76</f>
        <v>0</v>
      </c>
      <c r="DU86" s="298">
        <f>'Customer Charges'!DU76</f>
        <v>0</v>
      </c>
      <c r="DV86" s="298">
        <f>'Customer Charges'!DV76</f>
        <v>0</v>
      </c>
      <c r="DW86" s="298">
        <f>'Customer Charges'!DW76</f>
        <v>0</v>
      </c>
      <c r="DX86" s="298">
        <f>'Customer Charges'!DX76</f>
        <v>0</v>
      </c>
      <c r="DY86" s="298">
        <f>'Customer Charges'!DY76</f>
        <v>0</v>
      </c>
      <c r="DZ86" s="298">
        <f>'Customer Charges'!DZ76</f>
        <v>0</v>
      </c>
      <c r="EA86" s="298">
        <f>'Customer Charges'!EA76</f>
        <v>0</v>
      </c>
      <c r="EB86" s="298">
        <f>'Customer Charges'!EB76</f>
        <v>0</v>
      </c>
      <c r="EC86" s="298">
        <f>'Customer Charges'!EC76</f>
        <v>0</v>
      </c>
      <c r="ED86" s="298">
        <f>'Customer Charges'!ED76</f>
        <v>0</v>
      </c>
      <c r="EE86" s="298">
        <f>'Customer Charges'!EE76</f>
        <v>0</v>
      </c>
      <c r="EF86" s="298">
        <f>'Customer Charges'!EF76</f>
        <v>0</v>
      </c>
      <c r="EG86" s="298">
        <f>'Customer Charges'!EG76</f>
        <v>0</v>
      </c>
      <c r="EH86" s="298">
        <f>'Customer Charges'!EH76</f>
        <v>0</v>
      </c>
      <c r="EI86" s="298">
        <f>'Customer Charges'!EI76</f>
        <v>0</v>
      </c>
      <c r="EJ86" s="298">
        <f>'Customer Charges'!EJ76</f>
        <v>0</v>
      </c>
      <c r="EK86" s="298">
        <f>'Customer Charges'!EK76</f>
        <v>0</v>
      </c>
      <c r="EL86" s="298">
        <f>'Customer Charges'!EL76</f>
        <v>0</v>
      </c>
      <c r="EM86" s="298">
        <f>'Customer Charges'!EM76</f>
        <v>0</v>
      </c>
      <c r="EN86" s="298">
        <f>'Customer Charges'!EN76</f>
        <v>0</v>
      </c>
      <c r="EO86" s="298">
        <f>'Customer Charges'!EO76</f>
        <v>0</v>
      </c>
      <c r="EP86" s="298">
        <f>'Customer Charges'!EP76</f>
        <v>0</v>
      </c>
      <c r="EQ86" s="298">
        <f>'Customer Charges'!EQ76</f>
        <v>0</v>
      </c>
      <c r="ER86" s="298">
        <f>'Customer Charges'!ER76</f>
        <v>0</v>
      </c>
      <c r="ES86" s="298">
        <f>'Customer Charges'!ES76</f>
        <v>0</v>
      </c>
      <c r="ET86" s="298">
        <f>'Customer Charges'!ET76</f>
        <v>0</v>
      </c>
      <c r="EU86" s="298">
        <f>'Customer Charges'!EU76</f>
        <v>0</v>
      </c>
      <c r="EV86" s="298">
        <f>'Customer Charges'!EV76</f>
        <v>0</v>
      </c>
      <c r="EW86" s="298">
        <f>'Customer Charges'!EW76</f>
        <v>0</v>
      </c>
      <c r="EX86" s="298">
        <f>'Customer Charges'!EX76</f>
        <v>0</v>
      </c>
      <c r="EY86" s="612"/>
      <c r="EZ86" s="86"/>
      <c r="FB86" s="612"/>
    </row>
    <row r="87" spans="1:158" ht="12.75" hidden="1" customHeight="1" outlineLevel="2">
      <c r="A87" s="1030"/>
      <c r="B87" s="925"/>
      <c r="C87" s="86"/>
      <c r="D87" s="654" t="s">
        <v>2331</v>
      </c>
      <c r="AD87" s="897">
        <f ca="1">IF(CostTotal=0,0,AE87/CostTotal)</f>
        <v>3.615044046999904E-3</v>
      </c>
      <c r="AE87" s="304">
        <f ca="1">SUM(AF87:EY87)</f>
        <v>103478.40000000002</v>
      </c>
      <c r="AF87" s="898">
        <f>SUMIF(Conversion!$V$14:$V$114,$AD84,Conversion!AF$14:AF$114)</f>
        <v>0</v>
      </c>
      <c r="AG87" s="873">
        <f ca="1">SUMIF(Conversion!$V$14:$V$114,$AD84,Conversion!AG$14:AG$114)</f>
        <v>0</v>
      </c>
      <c r="AH87" s="873">
        <f ca="1">SUMIF(Conversion!$V$14:$V$114,$AD84,Conversion!AH$14:AH$114)</f>
        <v>0</v>
      </c>
      <c r="AI87" s="873">
        <f ca="1">SUMIF(Conversion!$V$14:$V$114,$AD84,Conversion!AI$14:AI$114)</f>
        <v>0</v>
      </c>
      <c r="AJ87" s="873">
        <f ca="1">SUMIF(Conversion!$V$14:$V$114,$AD84,Conversion!AJ$14:AJ$114)</f>
        <v>0</v>
      </c>
      <c r="AK87" s="873">
        <f ca="1">SUMIF(Conversion!$V$14:$V$114,$AD84,Conversion!AK$14:AK$114)</f>
        <v>0</v>
      </c>
      <c r="AL87" s="873">
        <f ca="1">SUMIF(Conversion!$V$14:$V$114,$AD84,Conversion!AL$14:AL$114)</f>
        <v>0</v>
      </c>
      <c r="AM87" s="873">
        <f ca="1">SUMIF(Conversion!$V$14:$V$114,$AD84,Conversion!AM$14:AM$114)</f>
        <v>0</v>
      </c>
      <c r="AN87" s="873">
        <f ca="1">SUMIF(Conversion!$V$14:$V$114,$AD84,Conversion!AN$14:AN$114)</f>
        <v>0</v>
      </c>
      <c r="AO87" s="873">
        <f ca="1">SUMIF(Conversion!$V$14:$V$114,$AD84,Conversion!AO$14:AO$114)</f>
        <v>0</v>
      </c>
      <c r="AP87" s="873">
        <f ca="1">SUMIF(Conversion!$V$14:$V$114,$AD84,Conversion!AP$14:AP$114)</f>
        <v>0</v>
      </c>
      <c r="AQ87" s="873">
        <f ca="1">SUMIF(Conversion!$V$14:$V$114,$AD84,Conversion!AQ$14:AQ$114)</f>
        <v>0</v>
      </c>
      <c r="AR87" s="873">
        <f ca="1">SUMIF(Conversion!$V$14:$V$114,$AD84,Conversion!AR$14:AR$114)</f>
        <v>0</v>
      </c>
      <c r="AS87" s="873">
        <f ca="1">SUMIF(Conversion!$V$14:$V$114,$AD84,Conversion!AS$14:AS$114)</f>
        <v>0</v>
      </c>
      <c r="AT87" s="873">
        <f ca="1">SUMIF(Conversion!$V$14:$V$114,$AD84,Conversion!AT$14:AT$114)</f>
        <v>18414</v>
      </c>
      <c r="AU87" s="873">
        <f ca="1">SUMIF(Conversion!$V$14:$V$114,$AD84,Conversion!AU$14:AU$114)</f>
        <v>25578</v>
      </c>
      <c r="AV87" s="873">
        <f ca="1">SUMIF(Conversion!$V$14:$V$114,$AD84,Conversion!AV$14:AV$114)</f>
        <v>29743.200000000004</v>
      </c>
      <c r="AW87" s="873">
        <f ca="1">SUMIF(Conversion!$V$14:$V$114,$AD84,Conversion!AW$14:AW$114)</f>
        <v>29743.200000000004</v>
      </c>
      <c r="AX87" s="873">
        <f ca="1">SUMIF(Conversion!$V$14:$V$114,$AD84,Conversion!AX$14:AX$114)</f>
        <v>0</v>
      </c>
      <c r="AY87" s="873">
        <f ca="1">SUMIF(Conversion!$V$14:$V$114,$AD84,Conversion!AY$14:AY$114)</f>
        <v>0</v>
      </c>
      <c r="AZ87" s="873">
        <f ca="1">SUMIF(Conversion!$V$14:$V$114,$AD84,Conversion!AZ$14:AZ$114)</f>
        <v>0</v>
      </c>
      <c r="BA87" s="873">
        <f ca="1">SUMIF(Conversion!$V$14:$V$114,$AD84,Conversion!BA$14:BA$114)</f>
        <v>0</v>
      </c>
      <c r="BB87" s="873">
        <f ca="1">SUMIF(Conversion!$V$14:$V$114,$AD84,Conversion!BB$14:BB$114)</f>
        <v>0</v>
      </c>
      <c r="BC87" s="873">
        <f ca="1">SUMIF(Conversion!$V$14:$V$114,$AD84,Conversion!BC$14:BC$114)</f>
        <v>0</v>
      </c>
      <c r="BD87" s="873">
        <f ca="1">SUMIF(Conversion!$V$14:$V$114,$AD84,Conversion!BD$14:BD$114)</f>
        <v>0</v>
      </c>
      <c r="BE87" s="873">
        <f ca="1">SUMIF(Conversion!$V$14:$V$114,$AD84,Conversion!BE$14:BE$114)</f>
        <v>0</v>
      </c>
      <c r="BF87" s="873">
        <f ca="1">SUMIF(Conversion!$V$14:$V$114,$AD84,Conversion!BF$14:BF$114)</f>
        <v>0</v>
      </c>
      <c r="BG87" s="873">
        <f ca="1">SUMIF(Conversion!$V$14:$V$114,$AD84,Conversion!BG$14:BG$114)</f>
        <v>0</v>
      </c>
      <c r="BH87" s="873">
        <f ca="1">SUMIF(Conversion!$V$14:$V$114,$AD84,Conversion!BH$14:BH$114)</f>
        <v>0</v>
      </c>
      <c r="BI87" s="873">
        <f ca="1">SUMIF(Conversion!$V$14:$V$114,$AD84,Conversion!BI$14:BI$114)</f>
        <v>0</v>
      </c>
      <c r="BJ87" s="873">
        <f ca="1">SUMIF(Conversion!$V$14:$V$114,$AD84,Conversion!BJ$14:BJ$114)</f>
        <v>0</v>
      </c>
      <c r="BK87" s="873">
        <f ca="1">SUMIF(Conversion!$V$14:$V$114,$AD84,Conversion!BK$14:BK$114)</f>
        <v>0</v>
      </c>
      <c r="BL87" s="873">
        <f ca="1">SUMIF(Conversion!$V$14:$V$114,$AD84,Conversion!BL$14:BL$114)</f>
        <v>0</v>
      </c>
      <c r="BM87" s="873">
        <f ca="1">SUMIF(Conversion!$V$14:$V$114,$AD84,Conversion!BM$14:BM$114)</f>
        <v>0</v>
      </c>
      <c r="BN87" s="873">
        <f ca="1">SUMIF(Conversion!$V$14:$V$114,$AD84,Conversion!BN$14:BN$114)</f>
        <v>0</v>
      </c>
      <c r="BO87" s="873">
        <f ca="1">SUMIF(Conversion!$V$14:$V$114,$AD84,Conversion!BO$14:BO$114)</f>
        <v>0</v>
      </c>
      <c r="BP87" s="873">
        <f ca="1">SUMIF(Conversion!$V$14:$V$114,$AD84,Conversion!BP$14:BP$114)</f>
        <v>0</v>
      </c>
      <c r="BQ87" s="873">
        <f ca="1">SUMIF(Conversion!$V$14:$V$114,$AD84,Conversion!BQ$14:BQ$114)</f>
        <v>0</v>
      </c>
      <c r="BR87" s="873">
        <f ca="1">SUMIF(Conversion!$V$14:$V$114,$AD84,Conversion!BR$14:BR$114)</f>
        <v>0</v>
      </c>
      <c r="BS87" s="873">
        <f ca="1">SUMIF(Conversion!$V$14:$V$114,$AD84,Conversion!BS$14:BS$114)</f>
        <v>0</v>
      </c>
      <c r="BT87" s="873">
        <f ca="1">SUMIF(Conversion!$V$14:$V$114,$AD84,Conversion!BT$14:BT$114)</f>
        <v>0</v>
      </c>
      <c r="BU87" s="873">
        <f ca="1">SUMIF(Conversion!$V$14:$V$114,$AD84,Conversion!BU$14:BU$114)</f>
        <v>0</v>
      </c>
      <c r="BV87" s="873">
        <f ca="1">SUMIF(Conversion!$V$14:$V$114,$AD84,Conversion!BV$14:BV$114)</f>
        <v>0</v>
      </c>
      <c r="BW87" s="873">
        <f ca="1">SUMIF(Conversion!$V$14:$V$114,$AD84,Conversion!BW$14:BW$114)</f>
        <v>0</v>
      </c>
      <c r="BX87" s="873">
        <f ca="1">SUMIF(Conversion!$V$14:$V$114,$AD84,Conversion!BX$14:BX$114)</f>
        <v>0</v>
      </c>
      <c r="BY87" s="873">
        <f ca="1">SUMIF(Conversion!$V$14:$V$114,$AD84,Conversion!BY$14:BY$114)</f>
        <v>0</v>
      </c>
      <c r="BZ87" s="873">
        <f ca="1">SUMIF(Conversion!$V$14:$V$114,$AD84,Conversion!BZ$14:BZ$114)</f>
        <v>0</v>
      </c>
      <c r="CA87" s="873">
        <f ca="1">SUMIF(Conversion!$V$14:$V$114,$AD84,Conversion!CA$14:CA$114)</f>
        <v>0</v>
      </c>
      <c r="CB87" s="873">
        <f ca="1">SUMIF(Conversion!$V$14:$V$114,$AD84,Conversion!CB$14:CB$114)</f>
        <v>0</v>
      </c>
      <c r="CC87" s="873">
        <f ca="1">SUMIF(Conversion!$V$14:$V$114,$AD84,Conversion!CC$14:CC$114)</f>
        <v>0</v>
      </c>
      <c r="CD87" s="873">
        <f ca="1">SUMIF(Conversion!$V$14:$V$114,$AD84,Conversion!CD$14:CD$114)</f>
        <v>0</v>
      </c>
      <c r="CE87" s="873">
        <f ca="1">SUMIF(Conversion!$V$14:$V$114,$AD84,Conversion!CE$14:CE$114)</f>
        <v>0</v>
      </c>
      <c r="CF87" s="873">
        <f ca="1">SUMIF(Conversion!$V$14:$V$114,$AD84,Conversion!CF$14:CF$114)</f>
        <v>0</v>
      </c>
      <c r="CG87" s="873">
        <f ca="1">SUMIF(Conversion!$V$14:$V$114,$AD84,Conversion!CG$14:CG$114)</f>
        <v>0</v>
      </c>
      <c r="CH87" s="873">
        <f ca="1">SUMIF(Conversion!$V$14:$V$114,$AD84,Conversion!CH$14:CH$114)</f>
        <v>0</v>
      </c>
      <c r="CI87" s="873">
        <f ca="1">SUMIF(Conversion!$V$14:$V$114,$AD84,Conversion!CI$14:CI$114)</f>
        <v>0</v>
      </c>
      <c r="CJ87" s="873">
        <f ca="1">SUMIF(Conversion!$V$14:$V$114,$AD84,Conversion!CJ$14:CJ$114)</f>
        <v>0</v>
      </c>
      <c r="CK87" s="873">
        <f ca="1">SUMIF(Conversion!$V$14:$V$114,$AD84,Conversion!CK$14:CK$114)</f>
        <v>0</v>
      </c>
      <c r="CL87" s="873">
        <f ca="1">SUMIF(Conversion!$V$14:$V$114,$AD84,Conversion!CL$14:CL$114)</f>
        <v>0</v>
      </c>
      <c r="CM87" s="873">
        <f ca="1">SUMIF(Conversion!$V$14:$V$114,$AD84,Conversion!CM$14:CM$114)</f>
        <v>0</v>
      </c>
      <c r="CN87" s="873">
        <f ca="1">SUMIF(Conversion!$V$14:$V$114,$AD84,Conversion!CN$14:CN$114)</f>
        <v>0</v>
      </c>
      <c r="CO87" s="873">
        <f ca="1">SUMIF(Conversion!$V$14:$V$114,$AD84,Conversion!CO$14:CO$114)</f>
        <v>0</v>
      </c>
      <c r="CP87" s="873">
        <f ca="1">SUMIF(Conversion!$V$14:$V$114,$AD84,Conversion!CP$14:CP$114)</f>
        <v>0</v>
      </c>
      <c r="CQ87" s="873">
        <f ca="1">SUMIF(Conversion!$V$14:$V$114,$AD84,Conversion!CQ$14:CQ$114)</f>
        <v>0</v>
      </c>
      <c r="CR87" s="873">
        <f ca="1">SUMIF(Conversion!$V$14:$V$114,$AD84,Conversion!CR$14:CR$114)</f>
        <v>0</v>
      </c>
      <c r="CS87" s="873">
        <f ca="1">SUMIF(Conversion!$V$14:$V$114,$AD84,Conversion!CS$14:CS$114)</f>
        <v>0</v>
      </c>
      <c r="CT87" s="873">
        <f ca="1">SUMIF(Conversion!$V$14:$V$114,$AD84,Conversion!CT$14:CT$114)</f>
        <v>0</v>
      </c>
      <c r="CU87" s="873">
        <f ca="1">SUMIF(Conversion!$V$14:$V$114,$AD84,Conversion!CU$14:CU$114)</f>
        <v>0</v>
      </c>
      <c r="CV87" s="873">
        <f ca="1">SUMIF(Conversion!$V$14:$V$114,$AD84,Conversion!CV$14:CV$114)</f>
        <v>0</v>
      </c>
      <c r="CW87" s="873">
        <f ca="1">SUMIF(Conversion!$V$14:$V$114,$AD84,Conversion!CW$14:CW$114)</f>
        <v>0</v>
      </c>
      <c r="CX87" s="873">
        <f ca="1">SUMIF(Conversion!$V$14:$V$114,$AD84,Conversion!CX$14:CX$114)</f>
        <v>0</v>
      </c>
      <c r="CY87" s="873">
        <f ca="1">SUMIF(Conversion!$V$14:$V$114,$AD84,Conversion!CY$14:CY$114)</f>
        <v>0</v>
      </c>
      <c r="CZ87" s="873">
        <f ca="1">SUMIF(Conversion!$V$14:$V$114,$AD84,Conversion!CZ$14:CZ$114)</f>
        <v>0</v>
      </c>
      <c r="DA87" s="873">
        <f ca="1">SUMIF(Conversion!$V$14:$V$114,$AD84,Conversion!DA$14:DA$114)</f>
        <v>0</v>
      </c>
      <c r="DB87" s="873">
        <f ca="1">SUMIF(Conversion!$V$14:$V$114,$AD84,Conversion!DB$14:DB$114)</f>
        <v>0</v>
      </c>
      <c r="DC87" s="873">
        <f ca="1">SUMIF(Conversion!$V$14:$V$114,$AD84,Conversion!DC$14:DC$114)</f>
        <v>0</v>
      </c>
      <c r="DD87" s="873">
        <f ca="1">SUMIF(Conversion!$V$14:$V$114,$AD84,Conversion!DD$14:DD$114)</f>
        <v>0</v>
      </c>
      <c r="DE87" s="873">
        <f ca="1">SUMIF(Conversion!$V$14:$V$114,$AD84,Conversion!DE$14:DE$114)</f>
        <v>0</v>
      </c>
      <c r="DF87" s="873">
        <f ca="1">SUMIF(Conversion!$V$14:$V$114,$AD84,Conversion!DF$14:DF$114)</f>
        <v>0</v>
      </c>
      <c r="DG87" s="873">
        <f ca="1">SUMIF(Conversion!$V$14:$V$114,$AD84,Conversion!DG$14:DG$114)</f>
        <v>0</v>
      </c>
      <c r="DH87" s="873">
        <f ca="1">SUMIF(Conversion!$V$14:$V$114,$AD84,Conversion!DH$14:DH$114)</f>
        <v>0</v>
      </c>
      <c r="DI87" s="873">
        <f ca="1">SUMIF(Conversion!$V$14:$V$114,$AD84,Conversion!DI$14:DI$114)</f>
        <v>0</v>
      </c>
      <c r="DJ87" s="873">
        <f ca="1">SUMIF(Conversion!$V$14:$V$114,$AD84,Conversion!DJ$14:DJ$114)</f>
        <v>0</v>
      </c>
      <c r="DK87" s="873">
        <f ca="1">SUMIF(Conversion!$V$14:$V$114,$AD84,Conversion!DK$14:DK$114)</f>
        <v>0</v>
      </c>
      <c r="DL87" s="873">
        <f ca="1">SUMIF(Conversion!$V$14:$V$114,$AD84,Conversion!DL$14:DL$114)</f>
        <v>0</v>
      </c>
      <c r="DM87" s="873">
        <f ca="1">SUMIF(Conversion!$V$14:$V$114,$AD84,Conversion!DM$14:DM$114)</f>
        <v>0</v>
      </c>
      <c r="DN87" s="873">
        <f ca="1">SUMIF(Conversion!$V$14:$V$114,$AD84,Conversion!DN$14:DN$114)</f>
        <v>0</v>
      </c>
      <c r="DO87" s="873">
        <f ca="1">SUMIF(Conversion!$V$14:$V$114,$AD84,Conversion!DO$14:DO$114)</f>
        <v>0</v>
      </c>
      <c r="DP87" s="873">
        <f ca="1">SUMIF(Conversion!$V$14:$V$114,$AD84,Conversion!DP$14:DP$114)</f>
        <v>0</v>
      </c>
      <c r="DQ87" s="873">
        <f ca="1">SUMIF(Conversion!$V$14:$V$114,$AD84,Conversion!DQ$14:DQ$114)</f>
        <v>0</v>
      </c>
      <c r="DR87" s="873">
        <f ca="1">SUMIF(Conversion!$V$14:$V$114,$AD84,Conversion!DR$14:DR$114)</f>
        <v>0</v>
      </c>
      <c r="DS87" s="873">
        <f ca="1">SUMIF(Conversion!$V$14:$V$114,$AD84,Conversion!DS$14:DS$114)</f>
        <v>0</v>
      </c>
      <c r="DT87" s="873">
        <f ca="1">SUMIF(Conversion!$V$14:$V$114,$AD84,Conversion!DT$14:DT$114)</f>
        <v>0</v>
      </c>
      <c r="DU87" s="873">
        <f ca="1">SUMIF(Conversion!$V$14:$V$114,$AD84,Conversion!DU$14:DU$114)</f>
        <v>0</v>
      </c>
      <c r="DV87" s="873">
        <f ca="1">SUMIF(Conversion!$V$14:$V$114,$AD84,Conversion!DV$14:DV$114)</f>
        <v>0</v>
      </c>
      <c r="DW87" s="873">
        <f ca="1">SUMIF(Conversion!$V$14:$V$114,$AD84,Conversion!DW$14:DW$114)</f>
        <v>0</v>
      </c>
      <c r="DX87" s="873">
        <f ca="1">SUMIF(Conversion!$V$14:$V$114,$AD84,Conversion!DX$14:DX$114)</f>
        <v>0</v>
      </c>
      <c r="DY87" s="873">
        <f ca="1">SUMIF(Conversion!$V$14:$V$114,$AD84,Conversion!DY$14:DY$114)</f>
        <v>0</v>
      </c>
      <c r="DZ87" s="873">
        <f ca="1">SUMIF(Conversion!$V$14:$V$114,$AD84,Conversion!DZ$14:DZ$114)</f>
        <v>0</v>
      </c>
      <c r="EA87" s="873">
        <f ca="1">SUMIF(Conversion!$V$14:$V$114,$AD84,Conversion!EA$14:EA$114)</f>
        <v>0</v>
      </c>
      <c r="EB87" s="873">
        <f ca="1">SUMIF(Conversion!$V$14:$V$114,$AD84,Conversion!EB$14:EB$114)</f>
        <v>0</v>
      </c>
      <c r="EC87" s="873">
        <f ca="1">SUMIF(Conversion!$V$14:$V$114,$AD84,Conversion!EC$14:EC$114)</f>
        <v>0</v>
      </c>
      <c r="ED87" s="873">
        <f ca="1">SUMIF(Conversion!$V$14:$V$114,$AD84,Conversion!ED$14:ED$114)</f>
        <v>0</v>
      </c>
      <c r="EE87" s="873">
        <f ca="1">SUMIF(Conversion!$V$14:$V$114,$AD84,Conversion!EE$14:EE$114)</f>
        <v>0</v>
      </c>
      <c r="EF87" s="873">
        <f ca="1">SUMIF(Conversion!$V$14:$V$114,$AD84,Conversion!EF$14:EF$114)</f>
        <v>0</v>
      </c>
      <c r="EG87" s="873">
        <f ca="1">SUMIF(Conversion!$V$14:$V$114,$AD84,Conversion!EG$14:EG$114)</f>
        <v>0</v>
      </c>
      <c r="EH87" s="873">
        <f ca="1">SUMIF(Conversion!$V$14:$V$114,$AD84,Conversion!EH$14:EH$114)</f>
        <v>0</v>
      </c>
      <c r="EI87" s="873">
        <f ca="1">SUMIF(Conversion!$V$14:$V$114,$AD84,Conversion!EI$14:EI$114)</f>
        <v>0</v>
      </c>
      <c r="EJ87" s="873">
        <f ca="1">SUMIF(Conversion!$V$14:$V$114,$AD84,Conversion!EJ$14:EJ$114)</f>
        <v>0</v>
      </c>
      <c r="EK87" s="873">
        <f ca="1">SUMIF(Conversion!$V$14:$V$114,$AD84,Conversion!EK$14:EK$114)</f>
        <v>0</v>
      </c>
      <c r="EL87" s="873">
        <f ca="1">SUMIF(Conversion!$V$14:$V$114,$AD84,Conversion!EL$14:EL$114)</f>
        <v>0</v>
      </c>
      <c r="EM87" s="873">
        <f ca="1">SUMIF(Conversion!$V$14:$V$114,$AD84,Conversion!EM$14:EM$114)</f>
        <v>0</v>
      </c>
      <c r="EN87" s="873">
        <f ca="1">SUMIF(Conversion!$V$14:$V$114,$AD84,Conversion!EN$14:EN$114)</f>
        <v>0</v>
      </c>
      <c r="EO87" s="873">
        <f ca="1">SUMIF(Conversion!$V$14:$V$114,$AD84,Conversion!EO$14:EO$114)</f>
        <v>0</v>
      </c>
      <c r="EP87" s="873">
        <f ca="1">SUMIF(Conversion!$V$14:$V$114,$AD84,Conversion!EP$14:EP$114)</f>
        <v>0</v>
      </c>
      <c r="EQ87" s="873">
        <f ca="1">SUMIF(Conversion!$V$14:$V$114,$AD84,Conversion!EQ$14:EQ$114)</f>
        <v>0</v>
      </c>
      <c r="ER87" s="873">
        <f ca="1">SUMIF(Conversion!$V$14:$V$114,$AD84,Conversion!ER$14:ER$114)</f>
        <v>0</v>
      </c>
      <c r="ES87" s="873">
        <f ca="1">SUMIF(Conversion!$V$14:$V$114,$AD84,Conversion!ES$14:ES$114)</f>
        <v>0</v>
      </c>
      <c r="ET87" s="873">
        <f ca="1">SUMIF(Conversion!$V$14:$V$114,$AD84,Conversion!ET$14:ET$114)</f>
        <v>0</v>
      </c>
      <c r="EU87" s="873">
        <f ca="1">SUMIF(Conversion!$V$14:$V$114,$AD84,Conversion!EU$14:EU$114)</f>
        <v>0</v>
      </c>
      <c r="EV87" s="873">
        <f ca="1">SUMIF(Conversion!$V$14:$V$114,$AD84,Conversion!EV$14:EV$114)</f>
        <v>0</v>
      </c>
      <c r="EW87" s="873">
        <f ca="1">SUMIF(Conversion!$V$14:$V$114,$AD84,Conversion!EW$14:EW$114)</f>
        <v>0</v>
      </c>
      <c r="EX87" s="873">
        <f ca="1">SUMIF(Conversion!$V$14:$V$114,$AD84,Conversion!EX$14:EX$114)</f>
        <v>0</v>
      </c>
      <c r="EY87" s="612"/>
      <c r="EZ87" s="86"/>
      <c r="FB87" s="612"/>
    </row>
    <row r="88" spans="1:158" ht="12.75" hidden="1" customHeight="1" outlineLevel="2">
      <c r="A88" s="303"/>
      <c r="B88" s="899" t="s">
        <v>47</v>
      </c>
      <c r="C88" s="86"/>
      <c r="D88" s="654" t="s">
        <v>1762</v>
      </c>
      <c r="AD88" s="897">
        <f ca="1">IF(AE88=0,0,(AE88-AE87)/AE88)</f>
        <v>0.21999999999999978</v>
      </c>
      <c r="AE88" s="304">
        <f ca="1">SUM(AF88:EY88)</f>
        <v>132664.61538461538</v>
      </c>
      <c r="AF88" s="898">
        <f>'Customer Charges'!AF77</f>
        <v>0</v>
      </c>
      <c r="AG88" s="873">
        <f ca="1">'Customer Charges'!AG77</f>
        <v>0</v>
      </c>
      <c r="AH88" s="873">
        <f ca="1">'Customer Charges'!AH77</f>
        <v>0</v>
      </c>
      <c r="AI88" s="873">
        <f ca="1">'Customer Charges'!AI77</f>
        <v>0</v>
      </c>
      <c r="AJ88" s="873">
        <f ca="1">'Customer Charges'!AJ77</f>
        <v>0</v>
      </c>
      <c r="AK88" s="873">
        <f ca="1">'Customer Charges'!AK77</f>
        <v>0</v>
      </c>
      <c r="AL88" s="873">
        <f ca="1">'Customer Charges'!AL77</f>
        <v>0</v>
      </c>
      <c r="AM88" s="873">
        <f ca="1">'Customer Charges'!AM77</f>
        <v>0</v>
      </c>
      <c r="AN88" s="873">
        <f ca="1">'Customer Charges'!AN77</f>
        <v>0</v>
      </c>
      <c r="AO88" s="873">
        <f ca="1">'Customer Charges'!AO77</f>
        <v>0</v>
      </c>
      <c r="AP88" s="873">
        <f ca="1">'Customer Charges'!AP77</f>
        <v>0</v>
      </c>
      <c r="AQ88" s="873">
        <f ca="1">'Customer Charges'!AQ77</f>
        <v>0</v>
      </c>
      <c r="AR88" s="873">
        <f ca="1">'Customer Charges'!AR77</f>
        <v>0</v>
      </c>
      <c r="AS88" s="873">
        <f ca="1">'Customer Charges'!AS77</f>
        <v>0</v>
      </c>
      <c r="AT88" s="873">
        <f ca="1">'Customer Charges'!AT77</f>
        <v>23607.692307692305</v>
      </c>
      <c r="AU88" s="873">
        <f ca="1">'Customer Charges'!AU77</f>
        <v>32792.307692307688</v>
      </c>
      <c r="AV88" s="873">
        <f ca="1">'Customer Charges'!AV77</f>
        <v>38132.307692307688</v>
      </c>
      <c r="AW88" s="873">
        <f ca="1">'Customer Charges'!AW77</f>
        <v>38132.307692307688</v>
      </c>
      <c r="AX88" s="873">
        <f ca="1">'Customer Charges'!AX77</f>
        <v>0</v>
      </c>
      <c r="AY88" s="873">
        <f ca="1">'Customer Charges'!AY77</f>
        <v>0</v>
      </c>
      <c r="AZ88" s="873">
        <f ca="1">'Customer Charges'!AZ77</f>
        <v>0</v>
      </c>
      <c r="BA88" s="873">
        <f ca="1">'Customer Charges'!BA77</f>
        <v>0</v>
      </c>
      <c r="BB88" s="873">
        <f ca="1">'Customer Charges'!BB77</f>
        <v>0</v>
      </c>
      <c r="BC88" s="873">
        <f ca="1">'Customer Charges'!BC77</f>
        <v>0</v>
      </c>
      <c r="BD88" s="873">
        <f ca="1">'Customer Charges'!BD77</f>
        <v>0</v>
      </c>
      <c r="BE88" s="873">
        <f ca="1">'Customer Charges'!BE77</f>
        <v>0</v>
      </c>
      <c r="BF88" s="873">
        <f ca="1">'Customer Charges'!BF77</f>
        <v>0</v>
      </c>
      <c r="BG88" s="873">
        <f ca="1">'Customer Charges'!BG77</f>
        <v>0</v>
      </c>
      <c r="BH88" s="873">
        <f ca="1">'Customer Charges'!BH77</f>
        <v>0</v>
      </c>
      <c r="BI88" s="873">
        <f ca="1">'Customer Charges'!BI77</f>
        <v>0</v>
      </c>
      <c r="BJ88" s="873">
        <f ca="1">'Customer Charges'!BJ77</f>
        <v>0</v>
      </c>
      <c r="BK88" s="873">
        <f ca="1">'Customer Charges'!BK77</f>
        <v>0</v>
      </c>
      <c r="BL88" s="873">
        <f ca="1">'Customer Charges'!BL77</f>
        <v>0</v>
      </c>
      <c r="BM88" s="873">
        <f ca="1">'Customer Charges'!BM77</f>
        <v>0</v>
      </c>
      <c r="BN88" s="873">
        <f ca="1">'Customer Charges'!BN77</f>
        <v>0</v>
      </c>
      <c r="BO88" s="873">
        <f ca="1">'Customer Charges'!BO77</f>
        <v>0</v>
      </c>
      <c r="BP88" s="873">
        <f ca="1">'Customer Charges'!BP77</f>
        <v>0</v>
      </c>
      <c r="BQ88" s="873">
        <f ca="1">'Customer Charges'!BQ77</f>
        <v>0</v>
      </c>
      <c r="BR88" s="873">
        <f ca="1">'Customer Charges'!BR77</f>
        <v>0</v>
      </c>
      <c r="BS88" s="873">
        <f ca="1">'Customer Charges'!BS77</f>
        <v>0</v>
      </c>
      <c r="BT88" s="873">
        <f ca="1">'Customer Charges'!BT77</f>
        <v>0</v>
      </c>
      <c r="BU88" s="873">
        <f ca="1">'Customer Charges'!BU77</f>
        <v>0</v>
      </c>
      <c r="BV88" s="873">
        <f ca="1">'Customer Charges'!BV77</f>
        <v>0</v>
      </c>
      <c r="BW88" s="873">
        <f ca="1">'Customer Charges'!BW77</f>
        <v>0</v>
      </c>
      <c r="BX88" s="873">
        <f ca="1">'Customer Charges'!BX77</f>
        <v>0</v>
      </c>
      <c r="BY88" s="873">
        <f ca="1">'Customer Charges'!BY77</f>
        <v>0</v>
      </c>
      <c r="BZ88" s="873">
        <f ca="1">'Customer Charges'!BZ77</f>
        <v>0</v>
      </c>
      <c r="CA88" s="873">
        <f ca="1">'Customer Charges'!CA77</f>
        <v>0</v>
      </c>
      <c r="CB88" s="873">
        <f ca="1">'Customer Charges'!CB77</f>
        <v>0</v>
      </c>
      <c r="CC88" s="873">
        <f ca="1">'Customer Charges'!CC77</f>
        <v>0</v>
      </c>
      <c r="CD88" s="873">
        <f ca="1">'Customer Charges'!CD77</f>
        <v>0</v>
      </c>
      <c r="CE88" s="873">
        <f ca="1">'Customer Charges'!CE77</f>
        <v>0</v>
      </c>
      <c r="CF88" s="873">
        <f ca="1">'Customer Charges'!CF77</f>
        <v>0</v>
      </c>
      <c r="CG88" s="873">
        <f ca="1">'Customer Charges'!CG77</f>
        <v>0</v>
      </c>
      <c r="CH88" s="873">
        <f ca="1">'Customer Charges'!CH77</f>
        <v>0</v>
      </c>
      <c r="CI88" s="873">
        <f ca="1">'Customer Charges'!CI77</f>
        <v>0</v>
      </c>
      <c r="CJ88" s="873">
        <f ca="1">'Customer Charges'!CJ77</f>
        <v>0</v>
      </c>
      <c r="CK88" s="873">
        <f ca="1">'Customer Charges'!CK77</f>
        <v>0</v>
      </c>
      <c r="CL88" s="873">
        <f ca="1">'Customer Charges'!CL77</f>
        <v>0</v>
      </c>
      <c r="CM88" s="873">
        <f ca="1">'Customer Charges'!CM77</f>
        <v>0</v>
      </c>
      <c r="CN88" s="873">
        <f ca="1">'Customer Charges'!CN77</f>
        <v>0</v>
      </c>
      <c r="CO88" s="873">
        <f ca="1">'Customer Charges'!CO77</f>
        <v>0</v>
      </c>
      <c r="CP88" s="873">
        <f ca="1">'Customer Charges'!CP77</f>
        <v>0</v>
      </c>
      <c r="CQ88" s="873">
        <f ca="1">'Customer Charges'!CQ77</f>
        <v>0</v>
      </c>
      <c r="CR88" s="873">
        <f ca="1">'Customer Charges'!CR77</f>
        <v>0</v>
      </c>
      <c r="CS88" s="873">
        <f ca="1">'Customer Charges'!CS77</f>
        <v>0</v>
      </c>
      <c r="CT88" s="873">
        <f ca="1">'Customer Charges'!CT77</f>
        <v>0</v>
      </c>
      <c r="CU88" s="873">
        <f ca="1">'Customer Charges'!CU77</f>
        <v>0</v>
      </c>
      <c r="CV88" s="873">
        <f ca="1">'Customer Charges'!CV77</f>
        <v>0</v>
      </c>
      <c r="CW88" s="873">
        <f ca="1">'Customer Charges'!CW77</f>
        <v>0</v>
      </c>
      <c r="CX88" s="873">
        <f ca="1">'Customer Charges'!CX77</f>
        <v>0</v>
      </c>
      <c r="CY88" s="873">
        <f ca="1">'Customer Charges'!CY77</f>
        <v>0</v>
      </c>
      <c r="CZ88" s="873">
        <f ca="1">'Customer Charges'!CZ77</f>
        <v>0</v>
      </c>
      <c r="DA88" s="873">
        <f ca="1">'Customer Charges'!DA77</f>
        <v>0</v>
      </c>
      <c r="DB88" s="873">
        <f ca="1">'Customer Charges'!DB77</f>
        <v>0</v>
      </c>
      <c r="DC88" s="873">
        <f ca="1">'Customer Charges'!DC77</f>
        <v>0</v>
      </c>
      <c r="DD88" s="873">
        <f ca="1">'Customer Charges'!DD77</f>
        <v>0</v>
      </c>
      <c r="DE88" s="873">
        <f ca="1">'Customer Charges'!DE77</f>
        <v>0</v>
      </c>
      <c r="DF88" s="873">
        <f ca="1">'Customer Charges'!DF77</f>
        <v>0</v>
      </c>
      <c r="DG88" s="873">
        <f ca="1">'Customer Charges'!DG77</f>
        <v>0</v>
      </c>
      <c r="DH88" s="873">
        <f ca="1">'Customer Charges'!DH77</f>
        <v>0</v>
      </c>
      <c r="DI88" s="873">
        <f ca="1">'Customer Charges'!DI77</f>
        <v>0</v>
      </c>
      <c r="DJ88" s="873">
        <f ca="1">'Customer Charges'!DJ77</f>
        <v>0</v>
      </c>
      <c r="DK88" s="873">
        <f ca="1">'Customer Charges'!DK77</f>
        <v>0</v>
      </c>
      <c r="DL88" s="873">
        <f ca="1">'Customer Charges'!DL77</f>
        <v>0</v>
      </c>
      <c r="DM88" s="873">
        <f ca="1">'Customer Charges'!DM77</f>
        <v>0</v>
      </c>
      <c r="DN88" s="873">
        <f ca="1">'Customer Charges'!DN77</f>
        <v>0</v>
      </c>
      <c r="DO88" s="873">
        <f ca="1">'Customer Charges'!DO77</f>
        <v>0</v>
      </c>
      <c r="DP88" s="873">
        <f ca="1">'Customer Charges'!DP77</f>
        <v>0</v>
      </c>
      <c r="DQ88" s="873">
        <f ca="1">'Customer Charges'!DQ77</f>
        <v>0</v>
      </c>
      <c r="DR88" s="873">
        <f ca="1">'Customer Charges'!DR77</f>
        <v>0</v>
      </c>
      <c r="DS88" s="873">
        <f ca="1">'Customer Charges'!DS77</f>
        <v>0</v>
      </c>
      <c r="DT88" s="873">
        <f ca="1">'Customer Charges'!DT77</f>
        <v>0</v>
      </c>
      <c r="DU88" s="873">
        <f ca="1">'Customer Charges'!DU77</f>
        <v>0</v>
      </c>
      <c r="DV88" s="873">
        <f ca="1">'Customer Charges'!DV77</f>
        <v>0</v>
      </c>
      <c r="DW88" s="873">
        <f ca="1">'Customer Charges'!DW77</f>
        <v>0</v>
      </c>
      <c r="DX88" s="873">
        <f ca="1">'Customer Charges'!DX77</f>
        <v>0</v>
      </c>
      <c r="DY88" s="873">
        <f ca="1">'Customer Charges'!DY77</f>
        <v>0</v>
      </c>
      <c r="DZ88" s="873">
        <f ca="1">'Customer Charges'!DZ77</f>
        <v>0</v>
      </c>
      <c r="EA88" s="873">
        <f ca="1">'Customer Charges'!EA77</f>
        <v>0</v>
      </c>
      <c r="EB88" s="873">
        <f ca="1">'Customer Charges'!EB77</f>
        <v>0</v>
      </c>
      <c r="EC88" s="873">
        <f ca="1">'Customer Charges'!EC77</f>
        <v>0</v>
      </c>
      <c r="ED88" s="873">
        <f ca="1">'Customer Charges'!ED77</f>
        <v>0</v>
      </c>
      <c r="EE88" s="873">
        <f ca="1">'Customer Charges'!EE77</f>
        <v>0</v>
      </c>
      <c r="EF88" s="873">
        <f ca="1">'Customer Charges'!EF77</f>
        <v>0</v>
      </c>
      <c r="EG88" s="873">
        <f ca="1">'Customer Charges'!EG77</f>
        <v>0</v>
      </c>
      <c r="EH88" s="873">
        <f ca="1">'Customer Charges'!EH77</f>
        <v>0</v>
      </c>
      <c r="EI88" s="873">
        <f ca="1">'Customer Charges'!EI77</f>
        <v>0</v>
      </c>
      <c r="EJ88" s="873">
        <f ca="1">'Customer Charges'!EJ77</f>
        <v>0</v>
      </c>
      <c r="EK88" s="873">
        <f ca="1">'Customer Charges'!EK77</f>
        <v>0</v>
      </c>
      <c r="EL88" s="873">
        <f ca="1">'Customer Charges'!EL77</f>
        <v>0</v>
      </c>
      <c r="EM88" s="873">
        <f ca="1">'Customer Charges'!EM77</f>
        <v>0</v>
      </c>
      <c r="EN88" s="873">
        <f ca="1">'Customer Charges'!EN77</f>
        <v>0</v>
      </c>
      <c r="EO88" s="873">
        <f ca="1">'Customer Charges'!EO77</f>
        <v>0</v>
      </c>
      <c r="EP88" s="873">
        <f ca="1">'Customer Charges'!EP77</f>
        <v>0</v>
      </c>
      <c r="EQ88" s="873">
        <f ca="1">'Customer Charges'!EQ77</f>
        <v>0</v>
      </c>
      <c r="ER88" s="873">
        <f ca="1">'Customer Charges'!ER77</f>
        <v>0</v>
      </c>
      <c r="ES88" s="873">
        <f ca="1">'Customer Charges'!ES77</f>
        <v>0</v>
      </c>
      <c r="ET88" s="873">
        <f ca="1">'Customer Charges'!ET77</f>
        <v>0</v>
      </c>
      <c r="EU88" s="873">
        <f ca="1">'Customer Charges'!EU77</f>
        <v>0</v>
      </c>
      <c r="EV88" s="873">
        <f ca="1">'Customer Charges'!EV77</f>
        <v>0</v>
      </c>
      <c r="EW88" s="873">
        <f ca="1">'Customer Charges'!EW77</f>
        <v>0</v>
      </c>
      <c r="EX88" s="873">
        <f ca="1">'Customer Charges'!EX77</f>
        <v>0</v>
      </c>
      <c r="EY88" s="612"/>
      <c r="FA88" s="894">
        <f ca="1">IF(ABS(AE88-'Customer Charges'!AE77)&gt;ErrTol,1,0)</f>
        <v>0</v>
      </c>
      <c r="FB88" s="612"/>
    </row>
    <row r="89" spans="1:158" ht="12.75" hidden="1" customHeight="1" outlineLevel="2">
      <c r="A89" s="303"/>
      <c r="B89" s="926" t="str">
        <f>Constants!$H$295</f>
        <v>Included</v>
      </c>
      <c r="C89" s="86"/>
      <c r="D89" s="654" t="s">
        <v>249</v>
      </c>
      <c r="AD89" s="901"/>
      <c r="AE89" s="647">
        <f>SUM(AF89:EY89)</f>
        <v>1</v>
      </c>
      <c r="AF89" s="902">
        <f>'Customer Charges'!AF79</f>
        <v>0</v>
      </c>
      <c r="AG89" s="626">
        <f>'Customer Charges'!AG79</f>
        <v>0</v>
      </c>
      <c r="AH89" s="626">
        <f>'Customer Charges'!AH79</f>
        <v>0</v>
      </c>
      <c r="AI89" s="626">
        <f>'Customer Charges'!AI79</f>
        <v>0</v>
      </c>
      <c r="AJ89" s="626">
        <f>'Customer Charges'!AJ79</f>
        <v>0</v>
      </c>
      <c r="AK89" s="626">
        <f>'Customer Charges'!AK79</f>
        <v>0</v>
      </c>
      <c r="AL89" s="626">
        <f>'Customer Charges'!AL79</f>
        <v>0</v>
      </c>
      <c r="AM89" s="626">
        <f>'Customer Charges'!AM79</f>
        <v>0</v>
      </c>
      <c r="AN89" s="626">
        <f>'Customer Charges'!AN79</f>
        <v>0</v>
      </c>
      <c r="AO89" s="626">
        <f>'Customer Charges'!AO79</f>
        <v>0</v>
      </c>
      <c r="AP89" s="626">
        <f>'Customer Charges'!AP79</f>
        <v>0</v>
      </c>
      <c r="AQ89" s="626">
        <f>'Customer Charges'!AQ79</f>
        <v>0</v>
      </c>
      <c r="AR89" s="626">
        <f>'Customer Charges'!AR79</f>
        <v>0</v>
      </c>
      <c r="AS89" s="626">
        <f>'Customer Charges'!AS79</f>
        <v>0</v>
      </c>
      <c r="AT89" s="626">
        <f>'Customer Charges'!AT79</f>
        <v>0.25</v>
      </c>
      <c r="AU89" s="626">
        <f>'Customer Charges'!AU79</f>
        <v>0.25</v>
      </c>
      <c r="AV89" s="626">
        <f>'Customer Charges'!AV79</f>
        <v>0.25</v>
      </c>
      <c r="AW89" s="626">
        <f>'Customer Charges'!AW79</f>
        <v>0.25</v>
      </c>
      <c r="AX89" s="626">
        <f>'Customer Charges'!AX79</f>
        <v>0</v>
      </c>
      <c r="AY89" s="626">
        <f>'Customer Charges'!AY79</f>
        <v>0</v>
      </c>
      <c r="AZ89" s="626">
        <f>'Customer Charges'!AZ79</f>
        <v>0</v>
      </c>
      <c r="BA89" s="626">
        <f>'Customer Charges'!BA79</f>
        <v>0</v>
      </c>
      <c r="BB89" s="626">
        <f>'Customer Charges'!BB79</f>
        <v>0</v>
      </c>
      <c r="BC89" s="626">
        <f>'Customer Charges'!BC79</f>
        <v>0</v>
      </c>
      <c r="BD89" s="626">
        <f>'Customer Charges'!BD79</f>
        <v>0</v>
      </c>
      <c r="BE89" s="626">
        <f>'Customer Charges'!BE79</f>
        <v>0</v>
      </c>
      <c r="BF89" s="626">
        <f>'Customer Charges'!BF79</f>
        <v>0</v>
      </c>
      <c r="BG89" s="626">
        <f>'Customer Charges'!BG79</f>
        <v>0</v>
      </c>
      <c r="BH89" s="626">
        <f>'Customer Charges'!BH79</f>
        <v>0</v>
      </c>
      <c r="BI89" s="626">
        <f>'Customer Charges'!BI79</f>
        <v>0</v>
      </c>
      <c r="BJ89" s="626">
        <f>'Customer Charges'!BJ79</f>
        <v>0</v>
      </c>
      <c r="BK89" s="626">
        <f>'Customer Charges'!BK79</f>
        <v>0</v>
      </c>
      <c r="BL89" s="626">
        <f>'Customer Charges'!BL79</f>
        <v>0</v>
      </c>
      <c r="BM89" s="626">
        <f>'Customer Charges'!BM79</f>
        <v>0</v>
      </c>
      <c r="BN89" s="626">
        <f>'Customer Charges'!BN79</f>
        <v>0</v>
      </c>
      <c r="BO89" s="626">
        <f>'Customer Charges'!BO79</f>
        <v>0</v>
      </c>
      <c r="BP89" s="626">
        <f>'Customer Charges'!BP79</f>
        <v>0</v>
      </c>
      <c r="BQ89" s="626">
        <f>'Customer Charges'!BQ79</f>
        <v>0</v>
      </c>
      <c r="BR89" s="626">
        <f>'Customer Charges'!BR79</f>
        <v>0</v>
      </c>
      <c r="BS89" s="626">
        <f>'Customer Charges'!BS79</f>
        <v>0</v>
      </c>
      <c r="BT89" s="626">
        <f>'Customer Charges'!BT79</f>
        <v>0</v>
      </c>
      <c r="BU89" s="626">
        <f>'Customer Charges'!BU79</f>
        <v>0</v>
      </c>
      <c r="BV89" s="626">
        <f>'Customer Charges'!BV79</f>
        <v>0</v>
      </c>
      <c r="BW89" s="626">
        <f>'Customer Charges'!BW79</f>
        <v>0</v>
      </c>
      <c r="BX89" s="626">
        <f>'Customer Charges'!BX79</f>
        <v>0</v>
      </c>
      <c r="BY89" s="626">
        <f>'Customer Charges'!BY79</f>
        <v>0</v>
      </c>
      <c r="BZ89" s="626">
        <f>'Customer Charges'!BZ79</f>
        <v>0</v>
      </c>
      <c r="CA89" s="626">
        <f>'Customer Charges'!CA79</f>
        <v>0</v>
      </c>
      <c r="CB89" s="626">
        <f>'Customer Charges'!CB79</f>
        <v>0</v>
      </c>
      <c r="CC89" s="626">
        <f>'Customer Charges'!CC79</f>
        <v>0</v>
      </c>
      <c r="CD89" s="626">
        <f>'Customer Charges'!CD79</f>
        <v>0</v>
      </c>
      <c r="CE89" s="626">
        <f>'Customer Charges'!CE79</f>
        <v>0</v>
      </c>
      <c r="CF89" s="626">
        <f>'Customer Charges'!CF79</f>
        <v>0</v>
      </c>
      <c r="CG89" s="626">
        <f>'Customer Charges'!CG79</f>
        <v>0</v>
      </c>
      <c r="CH89" s="626">
        <f>'Customer Charges'!CH79</f>
        <v>0</v>
      </c>
      <c r="CI89" s="626">
        <f>'Customer Charges'!CI79</f>
        <v>0</v>
      </c>
      <c r="CJ89" s="626">
        <f>'Customer Charges'!CJ79</f>
        <v>0</v>
      </c>
      <c r="CK89" s="626">
        <f>'Customer Charges'!CK79</f>
        <v>0</v>
      </c>
      <c r="CL89" s="626">
        <f>'Customer Charges'!CL79</f>
        <v>0</v>
      </c>
      <c r="CM89" s="626">
        <f>'Customer Charges'!CM79</f>
        <v>0</v>
      </c>
      <c r="CN89" s="626">
        <f>'Customer Charges'!CN79</f>
        <v>0</v>
      </c>
      <c r="CO89" s="626">
        <f>'Customer Charges'!CO79</f>
        <v>0</v>
      </c>
      <c r="CP89" s="626">
        <f>'Customer Charges'!CP79</f>
        <v>0</v>
      </c>
      <c r="CQ89" s="626">
        <f>'Customer Charges'!CQ79</f>
        <v>0</v>
      </c>
      <c r="CR89" s="626">
        <f>'Customer Charges'!CR79</f>
        <v>0</v>
      </c>
      <c r="CS89" s="626">
        <f>'Customer Charges'!CS79</f>
        <v>0</v>
      </c>
      <c r="CT89" s="626">
        <f>'Customer Charges'!CT79</f>
        <v>0</v>
      </c>
      <c r="CU89" s="626">
        <f>'Customer Charges'!CU79</f>
        <v>0</v>
      </c>
      <c r="CV89" s="626">
        <f>'Customer Charges'!CV79</f>
        <v>0</v>
      </c>
      <c r="CW89" s="626">
        <f>'Customer Charges'!CW79</f>
        <v>0</v>
      </c>
      <c r="CX89" s="626">
        <f>'Customer Charges'!CX79</f>
        <v>0</v>
      </c>
      <c r="CY89" s="626">
        <f>'Customer Charges'!CY79</f>
        <v>0</v>
      </c>
      <c r="CZ89" s="626">
        <f>'Customer Charges'!CZ79</f>
        <v>0</v>
      </c>
      <c r="DA89" s="626">
        <f>'Customer Charges'!DA79</f>
        <v>0</v>
      </c>
      <c r="DB89" s="626">
        <f>'Customer Charges'!DB79</f>
        <v>0</v>
      </c>
      <c r="DC89" s="626">
        <f>'Customer Charges'!DC79</f>
        <v>0</v>
      </c>
      <c r="DD89" s="626">
        <f>'Customer Charges'!DD79</f>
        <v>0</v>
      </c>
      <c r="DE89" s="626">
        <f>'Customer Charges'!DE79</f>
        <v>0</v>
      </c>
      <c r="DF89" s="626">
        <f>'Customer Charges'!DF79</f>
        <v>0</v>
      </c>
      <c r="DG89" s="626">
        <f>'Customer Charges'!DG79</f>
        <v>0</v>
      </c>
      <c r="DH89" s="626">
        <f>'Customer Charges'!DH79</f>
        <v>0</v>
      </c>
      <c r="DI89" s="626">
        <f>'Customer Charges'!DI79</f>
        <v>0</v>
      </c>
      <c r="DJ89" s="626">
        <f>'Customer Charges'!DJ79</f>
        <v>0</v>
      </c>
      <c r="DK89" s="626">
        <f>'Customer Charges'!DK79</f>
        <v>0</v>
      </c>
      <c r="DL89" s="626">
        <f>'Customer Charges'!DL79</f>
        <v>0</v>
      </c>
      <c r="DM89" s="626">
        <f>'Customer Charges'!DM79</f>
        <v>0</v>
      </c>
      <c r="DN89" s="626">
        <f>'Customer Charges'!DN79</f>
        <v>0</v>
      </c>
      <c r="DO89" s="626">
        <f>'Customer Charges'!DO79</f>
        <v>0</v>
      </c>
      <c r="DP89" s="626">
        <f>'Customer Charges'!DP79</f>
        <v>0</v>
      </c>
      <c r="DQ89" s="626">
        <f>'Customer Charges'!DQ79</f>
        <v>0</v>
      </c>
      <c r="DR89" s="626">
        <f>'Customer Charges'!DR79</f>
        <v>0</v>
      </c>
      <c r="DS89" s="626">
        <f>'Customer Charges'!DS79</f>
        <v>0</v>
      </c>
      <c r="DT89" s="626">
        <f>'Customer Charges'!DT79</f>
        <v>0</v>
      </c>
      <c r="DU89" s="626">
        <f>'Customer Charges'!DU79</f>
        <v>0</v>
      </c>
      <c r="DV89" s="626">
        <f>'Customer Charges'!DV79</f>
        <v>0</v>
      </c>
      <c r="DW89" s="626">
        <f>'Customer Charges'!DW79</f>
        <v>0</v>
      </c>
      <c r="DX89" s="626">
        <f>'Customer Charges'!DX79</f>
        <v>0</v>
      </c>
      <c r="DY89" s="626">
        <f>'Customer Charges'!DY79</f>
        <v>0</v>
      </c>
      <c r="DZ89" s="626">
        <f>'Customer Charges'!DZ79</f>
        <v>0</v>
      </c>
      <c r="EA89" s="626">
        <f>'Customer Charges'!EA79</f>
        <v>0</v>
      </c>
      <c r="EB89" s="626">
        <f>'Customer Charges'!EB79</f>
        <v>0</v>
      </c>
      <c r="EC89" s="626">
        <f>'Customer Charges'!EC79</f>
        <v>0</v>
      </c>
      <c r="ED89" s="626">
        <f>'Customer Charges'!ED79</f>
        <v>0</v>
      </c>
      <c r="EE89" s="626">
        <f>'Customer Charges'!EE79</f>
        <v>0</v>
      </c>
      <c r="EF89" s="626">
        <f>'Customer Charges'!EF79</f>
        <v>0</v>
      </c>
      <c r="EG89" s="626">
        <f>'Customer Charges'!EG79</f>
        <v>0</v>
      </c>
      <c r="EH89" s="626">
        <f>'Customer Charges'!EH79</f>
        <v>0</v>
      </c>
      <c r="EI89" s="626">
        <f>'Customer Charges'!EI79</f>
        <v>0</v>
      </c>
      <c r="EJ89" s="626">
        <f>'Customer Charges'!EJ79</f>
        <v>0</v>
      </c>
      <c r="EK89" s="626">
        <f>'Customer Charges'!EK79</f>
        <v>0</v>
      </c>
      <c r="EL89" s="626">
        <f>'Customer Charges'!EL79</f>
        <v>0</v>
      </c>
      <c r="EM89" s="626">
        <f>'Customer Charges'!EM79</f>
        <v>0</v>
      </c>
      <c r="EN89" s="626">
        <f>'Customer Charges'!EN79</f>
        <v>0</v>
      </c>
      <c r="EO89" s="626">
        <f>'Customer Charges'!EO79</f>
        <v>0</v>
      </c>
      <c r="EP89" s="626">
        <f>'Customer Charges'!EP79</f>
        <v>0</v>
      </c>
      <c r="EQ89" s="626">
        <f>'Customer Charges'!EQ79</f>
        <v>0</v>
      </c>
      <c r="ER89" s="626">
        <f>'Customer Charges'!ER79</f>
        <v>0</v>
      </c>
      <c r="ES89" s="626">
        <f>'Customer Charges'!ES79</f>
        <v>0</v>
      </c>
      <c r="ET89" s="626">
        <f>'Customer Charges'!ET79</f>
        <v>0</v>
      </c>
      <c r="EU89" s="626">
        <f>'Customer Charges'!EU79</f>
        <v>0</v>
      </c>
      <c r="EV89" s="626">
        <f>'Customer Charges'!EV79</f>
        <v>0</v>
      </c>
      <c r="EW89" s="626">
        <f>'Customer Charges'!EW79</f>
        <v>0</v>
      </c>
      <c r="EX89" s="626">
        <f>'Customer Charges'!EX79</f>
        <v>0</v>
      </c>
      <c r="EY89" s="612"/>
      <c r="EZ89" s="86"/>
      <c r="FB89" s="612"/>
    </row>
    <row r="90" spans="1:158" ht="12.75" hidden="1" customHeight="1" outlineLevel="2">
      <c r="A90" s="303"/>
      <c r="B90" s="903" t="s">
        <v>214</v>
      </c>
      <c r="C90" s="645"/>
      <c r="D90" s="654" t="s">
        <v>1759</v>
      </c>
      <c r="AD90" s="904"/>
      <c r="AE90" s="647">
        <f>MAX(AF90:EY90)</f>
        <v>0</v>
      </c>
      <c r="AF90" s="902">
        <f>'Customer Charges'!AF81</f>
        <v>0</v>
      </c>
      <c r="AG90" s="626">
        <f>'Customer Charges'!AG81</f>
        <v>0</v>
      </c>
      <c r="AH90" s="626">
        <f>'Customer Charges'!AH81</f>
        <v>0</v>
      </c>
      <c r="AI90" s="626">
        <f>'Customer Charges'!AI81</f>
        <v>0</v>
      </c>
      <c r="AJ90" s="626">
        <f>'Customer Charges'!AJ81</f>
        <v>0</v>
      </c>
      <c r="AK90" s="626">
        <f>'Customer Charges'!AK81</f>
        <v>0</v>
      </c>
      <c r="AL90" s="626">
        <f>'Customer Charges'!AL81</f>
        <v>0</v>
      </c>
      <c r="AM90" s="626">
        <f>'Customer Charges'!AM81</f>
        <v>0</v>
      </c>
      <c r="AN90" s="626">
        <f>'Customer Charges'!AN81</f>
        <v>0</v>
      </c>
      <c r="AO90" s="626">
        <f>'Customer Charges'!AO81</f>
        <v>0</v>
      </c>
      <c r="AP90" s="626">
        <f>'Customer Charges'!AP81</f>
        <v>0</v>
      </c>
      <c r="AQ90" s="626">
        <f>'Customer Charges'!AQ81</f>
        <v>0</v>
      </c>
      <c r="AR90" s="626">
        <f>'Customer Charges'!AR81</f>
        <v>0</v>
      </c>
      <c r="AS90" s="626">
        <f>'Customer Charges'!AS81</f>
        <v>0</v>
      </c>
      <c r="AT90" s="626">
        <f>'Customer Charges'!AT81</f>
        <v>0</v>
      </c>
      <c r="AU90" s="626">
        <f>'Customer Charges'!AU81</f>
        <v>0</v>
      </c>
      <c r="AV90" s="626">
        <f>'Customer Charges'!AV81</f>
        <v>0</v>
      </c>
      <c r="AW90" s="626">
        <f>'Customer Charges'!AW81</f>
        <v>0</v>
      </c>
      <c r="AX90" s="626">
        <f>'Customer Charges'!AX81</f>
        <v>0</v>
      </c>
      <c r="AY90" s="626">
        <f>'Customer Charges'!AY81</f>
        <v>0</v>
      </c>
      <c r="AZ90" s="626">
        <f>'Customer Charges'!AZ81</f>
        <v>0</v>
      </c>
      <c r="BA90" s="626">
        <f>'Customer Charges'!BA81</f>
        <v>0</v>
      </c>
      <c r="BB90" s="626">
        <f>'Customer Charges'!BB81</f>
        <v>0</v>
      </c>
      <c r="BC90" s="626">
        <f>'Customer Charges'!BC81</f>
        <v>0</v>
      </c>
      <c r="BD90" s="626">
        <f>'Customer Charges'!BD81</f>
        <v>0</v>
      </c>
      <c r="BE90" s="626">
        <f>'Customer Charges'!BE81</f>
        <v>0</v>
      </c>
      <c r="BF90" s="626">
        <f>'Customer Charges'!BF81</f>
        <v>0</v>
      </c>
      <c r="BG90" s="626">
        <f>'Customer Charges'!BG81</f>
        <v>0</v>
      </c>
      <c r="BH90" s="626">
        <f>'Customer Charges'!BH81</f>
        <v>0</v>
      </c>
      <c r="BI90" s="626">
        <f>'Customer Charges'!BI81</f>
        <v>0</v>
      </c>
      <c r="BJ90" s="626">
        <f>'Customer Charges'!BJ81</f>
        <v>0</v>
      </c>
      <c r="BK90" s="626">
        <f>'Customer Charges'!BK81</f>
        <v>0</v>
      </c>
      <c r="BL90" s="626">
        <f>'Customer Charges'!BL81</f>
        <v>0</v>
      </c>
      <c r="BM90" s="626">
        <f>'Customer Charges'!BM81</f>
        <v>0</v>
      </c>
      <c r="BN90" s="626">
        <f>'Customer Charges'!BN81</f>
        <v>0</v>
      </c>
      <c r="BO90" s="626">
        <f>'Customer Charges'!BO81</f>
        <v>0</v>
      </c>
      <c r="BP90" s="626">
        <f>'Customer Charges'!BP81</f>
        <v>0</v>
      </c>
      <c r="BQ90" s="626">
        <f>'Customer Charges'!BQ81</f>
        <v>0</v>
      </c>
      <c r="BR90" s="626">
        <f>'Customer Charges'!BR81</f>
        <v>0</v>
      </c>
      <c r="BS90" s="626">
        <f>'Customer Charges'!BS81</f>
        <v>0</v>
      </c>
      <c r="BT90" s="626">
        <f>'Customer Charges'!BT81</f>
        <v>0</v>
      </c>
      <c r="BU90" s="626">
        <f>'Customer Charges'!BU81</f>
        <v>0</v>
      </c>
      <c r="BV90" s="626">
        <f>'Customer Charges'!BV81</f>
        <v>0</v>
      </c>
      <c r="BW90" s="626">
        <f>'Customer Charges'!BW81</f>
        <v>0</v>
      </c>
      <c r="BX90" s="626">
        <f>'Customer Charges'!BX81</f>
        <v>0</v>
      </c>
      <c r="BY90" s="626">
        <f>'Customer Charges'!BY81</f>
        <v>0</v>
      </c>
      <c r="BZ90" s="626">
        <f>'Customer Charges'!BZ81</f>
        <v>0</v>
      </c>
      <c r="CA90" s="626">
        <f>'Customer Charges'!CA81</f>
        <v>0</v>
      </c>
      <c r="CB90" s="626">
        <f>'Customer Charges'!CB81</f>
        <v>0</v>
      </c>
      <c r="CC90" s="626">
        <f>'Customer Charges'!CC81</f>
        <v>0</v>
      </c>
      <c r="CD90" s="626">
        <f>'Customer Charges'!CD81</f>
        <v>0</v>
      </c>
      <c r="CE90" s="626">
        <f>'Customer Charges'!CE81</f>
        <v>0</v>
      </c>
      <c r="CF90" s="626">
        <f>'Customer Charges'!CF81</f>
        <v>0</v>
      </c>
      <c r="CG90" s="626">
        <f>'Customer Charges'!CG81</f>
        <v>0</v>
      </c>
      <c r="CH90" s="626">
        <f>'Customer Charges'!CH81</f>
        <v>0</v>
      </c>
      <c r="CI90" s="626">
        <f>'Customer Charges'!CI81</f>
        <v>0</v>
      </c>
      <c r="CJ90" s="626">
        <f>'Customer Charges'!CJ81</f>
        <v>0</v>
      </c>
      <c r="CK90" s="626">
        <f>'Customer Charges'!CK81</f>
        <v>0</v>
      </c>
      <c r="CL90" s="626">
        <f>'Customer Charges'!CL81</f>
        <v>0</v>
      </c>
      <c r="CM90" s="626">
        <f>'Customer Charges'!CM81</f>
        <v>0</v>
      </c>
      <c r="CN90" s="626">
        <f>'Customer Charges'!CN81</f>
        <v>0</v>
      </c>
      <c r="CO90" s="626">
        <f>'Customer Charges'!CO81</f>
        <v>0</v>
      </c>
      <c r="CP90" s="626">
        <f>'Customer Charges'!CP81</f>
        <v>0</v>
      </c>
      <c r="CQ90" s="626">
        <f>'Customer Charges'!CQ81</f>
        <v>0</v>
      </c>
      <c r="CR90" s="626">
        <f>'Customer Charges'!CR81</f>
        <v>0</v>
      </c>
      <c r="CS90" s="626">
        <f>'Customer Charges'!CS81</f>
        <v>0</v>
      </c>
      <c r="CT90" s="626">
        <f>'Customer Charges'!CT81</f>
        <v>0</v>
      </c>
      <c r="CU90" s="626">
        <f>'Customer Charges'!CU81</f>
        <v>0</v>
      </c>
      <c r="CV90" s="626">
        <f>'Customer Charges'!CV81</f>
        <v>0</v>
      </c>
      <c r="CW90" s="626">
        <f>'Customer Charges'!CW81</f>
        <v>0</v>
      </c>
      <c r="CX90" s="626">
        <f>'Customer Charges'!CX81</f>
        <v>0</v>
      </c>
      <c r="CY90" s="626">
        <f>'Customer Charges'!CY81</f>
        <v>0</v>
      </c>
      <c r="CZ90" s="626">
        <f>'Customer Charges'!CZ81</f>
        <v>0</v>
      </c>
      <c r="DA90" s="626">
        <f>'Customer Charges'!DA81</f>
        <v>0</v>
      </c>
      <c r="DB90" s="626">
        <f>'Customer Charges'!DB81</f>
        <v>0</v>
      </c>
      <c r="DC90" s="626">
        <f>'Customer Charges'!DC81</f>
        <v>0</v>
      </c>
      <c r="DD90" s="626">
        <f>'Customer Charges'!DD81</f>
        <v>0</v>
      </c>
      <c r="DE90" s="626">
        <f>'Customer Charges'!DE81</f>
        <v>0</v>
      </c>
      <c r="DF90" s="626">
        <f>'Customer Charges'!DF81</f>
        <v>0</v>
      </c>
      <c r="DG90" s="626">
        <f>'Customer Charges'!DG81</f>
        <v>0</v>
      </c>
      <c r="DH90" s="626">
        <f>'Customer Charges'!DH81</f>
        <v>0</v>
      </c>
      <c r="DI90" s="626">
        <f>'Customer Charges'!DI81</f>
        <v>0</v>
      </c>
      <c r="DJ90" s="626">
        <f>'Customer Charges'!DJ81</f>
        <v>0</v>
      </c>
      <c r="DK90" s="626">
        <f>'Customer Charges'!DK81</f>
        <v>0</v>
      </c>
      <c r="DL90" s="626">
        <f>'Customer Charges'!DL81</f>
        <v>0</v>
      </c>
      <c r="DM90" s="626">
        <f>'Customer Charges'!DM81</f>
        <v>0</v>
      </c>
      <c r="DN90" s="626">
        <f>'Customer Charges'!DN81</f>
        <v>0</v>
      </c>
      <c r="DO90" s="626">
        <f>'Customer Charges'!DO81</f>
        <v>0</v>
      </c>
      <c r="DP90" s="626">
        <f>'Customer Charges'!DP81</f>
        <v>0</v>
      </c>
      <c r="DQ90" s="626">
        <f>'Customer Charges'!DQ81</f>
        <v>0</v>
      </c>
      <c r="DR90" s="626">
        <f>'Customer Charges'!DR81</f>
        <v>0</v>
      </c>
      <c r="DS90" s="626">
        <f>'Customer Charges'!DS81</f>
        <v>0</v>
      </c>
      <c r="DT90" s="626">
        <f>'Customer Charges'!DT81</f>
        <v>0</v>
      </c>
      <c r="DU90" s="626">
        <f>'Customer Charges'!DU81</f>
        <v>0</v>
      </c>
      <c r="DV90" s="626">
        <f>'Customer Charges'!DV81</f>
        <v>0</v>
      </c>
      <c r="DW90" s="626">
        <f>'Customer Charges'!DW81</f>
        <v>0</v>
      </c>
      <c r="DX90" s="626">
        <f>'Customer Charges'!DX81</f>
        <v>0</v>
      </c>
      <c r="DY90" s="626">
        <f>'Customer Charges'!DY81</f>
        <v>0</v>
      </c>
      <c r="DZ90" s="626">
        <f>'Customer Charges'!DZ81</f>
        <v>0</v>
      </c>
      <c r="EA90" s="626">
        <f>'Customer Charges'!EA81</f>
        <v>0</v>
      </c>
      <c r="EB90" s="626">
        <f>'Customer Charges'!EB81</f>
        <v>0</v>
      </c>
      <c r="EC90" s="626">
        <f>'Customer Charges'!EC81</f>
        <v>0</v>
      </c>
      <c r="ED90" s="626">
        <f>'Customer Charges'!ED81</f>
        <v>0</v>
      </c>
      <c r="EE90" s="626">
        <f>'Customer Charges'!EE81</f>
        <v>0</v>
      </c>
      <c r="EF90" s="626">
        <f>'Customer Charges'!EF81</f>
        <v>0</v>
      </c>
      <c r="EG90" s="626">
        <f>'Customer Charges'!EG81</f>
        <v>0</v>
      </c>
      <c r="EH90" s="626">
        <f>'Customer Charges'!EH81</f>
        <v>0</v>
      </c>
      <c r="EI90" s="626">
        <f>'Customer Charges'!EI81</f>
        <v>0</v>
      </c>
      <c r="EJ90" s="626">
        <f>'Customer Charges'!EJ81</f>
        <v>0</v>
      </c>
      <c r="EK90" s="626">
        <f>'Customer Charges'!EK81</f>
        <v>0</v>
      </c>
      <c r="EL90" s="626">
        <f>'Customer Charges'!EL81</f>
        <v>0</v>
      </c>
      <c r="EM90" s="626">
        <f>'Customer Charges'!EM81</f>
        <v>0</v>
      </c>
      <c r="EN90" s="626">
        <f>'Customer Charges'!EN81</f>
        <v>0</v>
      </c>
      <c r="EO90" s="626">
        <f>'Customer Charges'!EO81</f>
        <v>0</v>
      </c>
      <c r="EP90" s="626">
        <f>'Customer Charges'!EP81</f>
        <v>0</v>
      </c>
      <c r="EQ90" s="626">
        <f>'Customer Charges'!EQ81</f>
        <v>0</v>
      </c>
      <c r="ER90" s="626">
        <f>'Customer Charges'!ER81</f>
        <v>0</v>
      </c>
      <c r="ES90" s="626">
        <f>'Customer Charges'!ES81</f>
        <v>0</v>
      </c>
      <c r="ET90" s="626">
        <f>'Customer Charges'!ET81</f>
        <v>0</v>
      </c>
      <c r="EU90" s="626">
        <f>'Customer Charges'!EU81</f>
        <v>0</v>
      </c>
      <c r="EV90" s="626">
        <f>'Customer Charges'!EV81</f>
        <v>0</v>
      </c>
      <c r="EW90" s="626">
        <f>'Customer Charges'!EW81</f>
        <v>0</v>
      </c>
      <c r="EX90" s="626">
        <f>'Customer Charges'!EX81</f>
        <v>0</v>
      </c>
      <c r="EY90" s="612"/>
      <c r="EZ90" s="86"/>
      <c r="FB90" s="612"/>
    </row>
    <row r="91" spans="1:158" ht="12.75" hidden="1" customHeight="1" outlineLevel="2">
      <c r="A91" s="303"/>
      <c r="B91" s="907">
        <f ca="1">IF(AE86=0,"N/A",AE94/AE86)</f>
        <v>2599.7113373994307</v>
      </c>
      <c r="C91" s="645"/>
      <c r="D91" s="654" t="s">
        <v>1460</v>
      </c>
      <c r="AD91" s="897">
        <f ca="1">IF(AE91=0,0,(AE91-AE87)/AE91)</f>
        <v>0.25329830521343377</v>
      </c>
      <c r="AE91" s="304">
        <f ca="1">SUM(AF91:EY91)</f>
        <v>138580.64167053727</v>
      </c>
      <c r="AF91" s="637">
        <f ca="1">SUMIF('Final Price'!$V$14:$V$114,$AD84,'Final Price'!AF$14:AF$114)</f>
        <v>0</v>
      </c>
      <c r="AG91" s="300">
        <f ca="1">SUMIF('Final Price'!$V$14:$V$114,$AD84,'Final Price'!AG$14:AG$114)</f>
        <v>0</v>
      </c>
      <c r="AH91" s="300">
        <f ca="1">SUMIF('Final Price'!$V$14:$V$114,$AD84,'Final Price'!AH$14:AH$114)</f>
        <v>0</v>
      </c>
      <c r="AI91" s="300">
        <f ca="1">SUMIF('Final Price'!$V$14:$V$114,$AD84,'Final Price'!AI$14:AI$114)</f>
        <v>0</v>
      </c>
      <c r="AJ91" s="300">
        <f ca="1">SUMIF('Final Price'!$V$14:$V$114,$AD84,'Final Price'!AJ$14:AJ$114)</f>
        <v>0</v>
      </c>
      <c r="AK91" s="300">
        <f ca="1">SUMIF('Final Price'!$V$14:$V$114,$AD84,'Final Price'!AK$14:AK$114)</f>
        <v>0</v>
      </c>
      <c r="AL91" s="300">
        <f ca="1">SUMIF('Final Price'!$V$14:$V$114,$AD84,'Final Price'!AL$14:AL$114)</f>
        <v>0</v>
      </c>
      <c r="AM91" s="300">
        <f ca="1">SUMIF('Final Price'!$V$14:$V$114,$AD84,'Final Price'!AM$14:AM$114)</f>
        <v>0</v>
      </c>
      <c r="AN91" s="300">
        <f ca="1">SUMIF('Final Price'!$V$14:$V$114,$AD84,'Final Price'!AN$14:AN$114)</f>
        <v>0</v>
      </c>
      <c r="AO91" s="300">
        <f ca="1">SUMIF('Final Price'!$V$14:$V$114,$AD84,'Final Price'!AO$14:AO$114)</f>
        <v>0</v>
      </c>
      <c r="AP91" s="300">
        <f ca="1">SUMIF('Final Price'!$V$14:$V$114,$AD84,'Final Price'!AP$14:AP$114)</f>
        <v>0</v>
      </c>
      <c r="AQ91" s="300">
        <f ca="1">SUMIF('Final Price'!$V$14:$V$114,$AD84,'Final Price'!AQ$14:AQ$114)</f>
        <v>0</v>
      </c>
      <c r="AR91" s="300">
        <f ca="1">SUMIF('Final Price'!$V$14:$V$114,$AD84,'Final Price'!AR$14:AR$114)</f>
        <v>0</v>
      </c>
      <c r="AS91" s="300">
        <f ca="1">SUMIF('Final Price'!$V$14:$V$114,$AD84,'Final Price'!AS$14:AS$114)</f>
        <v>0</v>
      </c>
      <c r="AT91" s="300">
        <f ca="1">SUMIF('Final Price'!$V$14:$V$114,$AD84,'Final Price'!AT$14:AT$114)</f>
        <v>34645.160417634317</v>
      </c>
      <c r="AU91" s="300">
        <f ca="1">SUMIF('Final Price'!$V$14:$V$114,$AD84,'Final Price'!AU$14:AU$114)</f>
        <v>34645.160417634317</v>
      </c>
      <c r="AV91" s="300">
        <f ca="1">SUMIF('Final Price'!$V$14:$V$114,$AD84,'Final Price'!AV$14:AV$114)</f>
        <v>34645.160417634317</v>
      </c>
      <c r="AW91" s="300">
        <f ca="1">SUMIF('Final Price'!$V$14:$V$114,$AD84,'Final Price'!AW$14:AW$114)</f>
        <v>34645.160417634317</v>
      </c>
      <c r="AX91" s="300">
        <f ca="1">SUMIF('Final Price'!$V$14:$V$114,$AD84,'Final Price'!AX$14:AX$114)</f>
        <v>0</v>
      </c>
      <c r="AY91" s="300">
        <f ca="1">SUMIF('Final Price'!$V$14:$V$114,$AD84,'Final Price'!AY$14:AY$114)</f>
        <v>0</v>
      </c>
      <c r="AZ91" s="300">
        <f ca="1">SUMIF('Final Price'!$V$14:$V$114,$AD84,'Final Price'!AZ$14:AZ$114)</f>
        <v>0</v>
      </c>
      <c r="BA91" s="300">
        <f ca="1">SUMIF('Final Price'!$V$14:$V$114,$AD84,'Final Price'!BA$14:BA$114)</f>
        <v>0</v>
      </c>
      <c r="BB91" s="300">
        <f ca="1">SUMIF('Final Price'!$V$14:$V$114,$AD84,'Final Price'!BB$14:BB$114)</f>
        <v>0</v>
      </c>
      <c r="BC91" s="300">
        <f ca="1">SUMIF('Final Price'!$V$14:$V$114,$AD84,'Final Price'!BC$14:BC$114)</f>
        <v>0</v>
      </c>
      <c r="BD91" s="300">
        <f ca="1">SUMIF('Final Price'!$V$14:$V$114,$AD84,'Final Price'!BD$14:BD$114)</f>
        <v>0</v>
      </c>
      <c r="BE91" s="300">
        <f ca="1">SUMIF('Final Price'!$V$14:$V$114,$AD84,'Final Price'!BE$14:BE$114)</f>
        <v>0</v>
      </c>
      <c r="BF91" s="300">
        <f ca="1">SUMIF('Final Price'!$V$14:$V$114,$AD84,'Final Price'!BF$14:BF$114)</f>
        <v>0</v>
      </c>
      <c r="BG91" s="300">
        <f ca="1">SUMIF('Final Price'!$V$14:$V$114,$AD84,'Final Price'!BG$14:BG$114)</f>
        <v>0</v>
      </c>
      <c r="BH91" s="300">
        <f ca="1">SUMIF('Final Price'!$V$14:$V$114,$AD84,'Final Price'!BH$14:BH$114)</f>
        <v>0</v>
      </c>
      <c r="BI91" s="300">
        <f ca="1">SUMIF('Final Price'!$V$14:$V$114,$AD84,'Final Price'!BI$14:BI$114)</f>
        <v>0</v>
      </c>
      <c r="BJ91" s="300">
        <f ca="1">SUMIF('Final Price'!$V$14:$V$114,$AD84,'Final Price'!BJ$14:BJ$114)</f>
        <v>0</v>
      </c>
      <c r="BK91" s="300">
        <f ca="1">SUMIF('Final Price'!$V$14:$V$114,$AD84,'Final Price'!BK$14:BK$114)</f>
        <v>0</v>
      </c>
      <c r="BL91" s="300">
        <f ca="1">SUMIF('Final Price'!$V$14:$V$114,$AD84,'Final Price'!BL$14:BL$114)</f>
        <v>0</v>
      </c>
      <c r="BM91" s="300">
        <f ca="1">SUMIF('Final Price'!$V$14:$V$114,$AD84,'Final Price'!BM$14:BM$114)</f>
        <v>0</v>
      </c>
      <c r="BN91" s="300">
        <f ca="1">SUMIF('Final Price'!$V$14:$V$114,$AD84,'Final Price'!BN$14:BN$114)</f>
        <v>0</v>
      </c>
      <c r="BO91" s="300">
        <f ca="1">SUMIF('Final Price'!$V$14:$V$114,$AD84,'Final Price'!BO$14:BO$114)</f>
        <v>0</v>
      </c>
      <c r="BP91" s="300">
        <f ca="1">SUMIF('Final Price'!$V$14:$V$114,$AD84,'Final Price'!BP$14:BP$114)</f>
        <v>0</v>
      </c>
      <c r="BQ91" s="300">
        <f ca="1">SUMIF('Final Price'!$V$14:$V$114,$AD84,'Final Price'!BQ$14:BQ$114)</f>
        <v>0</v>
      </c>
      <c r="BR91" s="300">
        <f ca="1">SUMIF('Final Price'!$V$14:$V$114,$AD84,'Final Price'!BR$14:BR$114)</f>
        <v>0</v>
      </c>
      <c r="BS91" s="300">
        <f ca="1">SUMIF('Final Price'!$V$14:$V$114,$AD84,'Final Price'!BS$14:BS$114)</f>
        <v>0</v>
      </c>
      <c r="BT91" s="300">
        <f ca="1">SUMIF('Final Price'!$V$14:$V$114,$AD84,'Final Price'!BT$14:BT$114)</f>
        <v>0</v>
      </c>
      <c r="BU91" s="300">
        <f ca="1">SUMIF('Final Price'!$V$14:$V$114,$AD84,'Final Price'!BU$14:BU$114)</f>
        <v>0</v>
      </c>
      <c r="BV91" s="300">
        <f ca="1">SUMIF('Final Price'!$V$14:$V$114,$AD84,'Final Price'!BV$14:BV$114)</f>
        <v>0</v>
      </c>
      <c r="BW91" s="300">
        <f ca="1">SUMIF('Final Price'!$V$14:$V$114,$AD84,'Final Price'!BW$14:BW$114)</f>
        <v>0</v>
      </c>
      <c r="BX91" s="300">
        <f ca="1">SUMIF('Final Price'!$V$14:$V$114,$AD84,'Final Price'!BX$14:BX$114)</f>
        <v>0</v>
      </c>
      <c r="BY91" s="300">
        <f ca="1">SUMIF('Final Price'!$V$14:$V$114,$AD84,'Final Price'!BY$14:BY$114)</f>
        <v>0</v>
      </c>
      <c r="BZ91" s="300">
        <f ca="1">SUMIF('Final Price'!$V$14:$V$114,$AD84,'Final Price'!BZ$14:BZ$114)</f>
        <v>0</v>
      </c>
      <c r="CA91" s="300">
        <f ca="1">SUMIF('Final Price'!$V$14:$V$114,$AD84,'Final Price'!CA$14:CA$114)</f>
        <v>0</v>
      </c>
      <c r="CB91" s="300">
        <f ca="1">SUMIF('Final Price'!$V$14:$V$114,$AD84,'Final Price'!CB$14:CB$114)</f>
        <v>0</v>
      </c>
      <c r="CC91" s="300">
        <f ca="1">SUMIF('Final Price'!$V$14:$V$114,$AD84,'Final Price'!CC$14:CC$114)</f>
        <v>0</v>
      </c>
      <c r="CD91" s="300">
        <f ca="1">SUMIF('Final Price'!$V$14:$V$114,$AD84,'Final Price'!CD$14:CD$114)</f>
        <v>0</v>
      </c>
      <c r="CE91" s="300">
        <f ca="1">SUMIF('Final Price'!$V$14:$V$114,$AD84,'Final Price'!CE$14:CE$114)</f>
        <v>0</v>
      </c>
      <c r="CF91" s="300">
        <f ca="1">SUMIF('Final Price'!$V$14:$V$114,$AD84,'Final Price'!CF$14:CF$114)</f>
        <v>0</v>
      </c>
      <c r="CG91" s="300">
        <f ca="1">SUMIF('Final Price'!$V$14:$V$114,$AD84,'Final Price'!CG$14:CG$114)</f>
        <v>0</v>
      </c>
      <c r="CH91" s="300">
        <f ca="1">SUMIF('Final Price'!$V$14:$V$114,$AD84,'Final Price'!CH$14:CH$114)</f>
        <v>0</v>
      </c>
      <c r="CI91" s="300">
        <f ca="1">SUMIF('Final Price'!$V$14:$V$114,$AD84,'Final Price'!CI$14:CI$114)</f>
        <v>0</v>
      </c>
      <c r="CJ91" s="300">
        <f ca="1">SUMIF('Final Price'!$V$14:$V$114,$AD84,'Final Price'!CJ$14:CJ$114)</f>
        <v>0</v>
      </c>
      <c r="CK91" s="300">
        <f ca="1">SUMIF('Final Price'!$V$14:$V$114,$AD84,'Final Price'!CK$14:CK$114)</f>
        <v>0</v>
      </c>
      <c r="CL91" s="300">
        <f ca="1">SUMIF('Final Price'!$V$14:$V$114,$AD84,'Final Price'!CL$14:CL$114)</f>
        <v>0</v>
      </c>
      <c r="CM91" s="300">
        <f ca="1">SUMIF('Final Price'!$V$14:$V$114,$AD84,'Final Price'!CM$14:CM$114)</f>
        <v>0</v>
      </c>
      <c r="CN91" s="300">
        <f ca="1">SUMIF('Final Price'!$V$14:$V$114,$AD84,'Final Price'!CN$14:CN$114)</f>
        <v>0</v>
      </c>
      <c r="CO91" s="300">
        <f ca="1">SUMIF('Final Price'!$V$14:$V$114,$AD84,'Final Price'!CO$14:CO$114)</f>
        <v>0</v>
      </c>
      <c r="CP91" s="300">
        <f ca="1">SUMIF('Final Price'!$V$14:$V$114,$AD84,'Final Price'!CP$14:CP$114)</f>
        <v>0</v>
      </c>
      <c r="CQ91" s="300">
        <f ca="1">SUMIF('Final Price'!$V$14:$V$114,$AD84,'Final Price'!CQ$14:CQ$114)</f>
        <v>0</v>
      </c>
      <c r="CR91" s="300">
        <f ca="1">SUMIF('Final Price'!$V$14:$V$114,$AD84,'Final Price'!CR$14:CR$114)</f>
        <v>0</v>
      </c>
      <c r="CS91" s="300">
        <f ca="1">SUMIF('Final Price'!$V$14:$V$114,$AD84,'Final Price'!CS$14:CS$114)</f>
        <v>0</v>
      </c>
      <c r="CT91" s="300">
        <f ca="1">SUMIF('Final Price'!$V$14:$V$114,$AD84,'Final Price'!CT$14:CT$114)</f>
        <v>0</v>
      </c>
      <c r="CU91" s="300">
        <f ca="1">SUMIF('Final Price'!$V$14:$V$114,$AD84,'Final Price'!CU$14:CU$114)</f>
        <v>0</v>
      </c>
      <c r="CV91" s="300">
        <f ca="1">SUMIF('Final Price'!$V$14:$V$114,$AD84,'Final Price'!CV$14:CV$114)</f>
        <v>0</v>
      </c>
      <c r="CW91" s="300">
        <f ca="1">SUMIF('Final Price'!$V$14:$V$114,$AD84,'Final Price'!CW$14:CW$114)</f>
        <v>0</v>
      </c>
      <c r="CX91" s="300">
        <f ca="1">SUMIF('Final Price'!$V$14:$V$114,$AD84,'Final Price'!CX$14:CX$114)</f>
        <v>0</v>
      </c>
      <c r="CY91" s="300">
        <f ca="1">SUMIF('Final Price'!$V$14:$V$114,$AD84,'Final Price'!CY$14:CY$114)</f>
        <v>0</v>
      </c>
      <c r="CZ91" s="300">
        <f ca="1">SUMIF('Final Price'!$V$14:$V$114,$AD84,'Final Price'!CZ$14:CZ$114)</f>
        <v>0</v>
      </c>
      <c r="DA91" s="300">
        <f ca="1">SUMIF('Final Price'!$V$14:$V$114,$AD84,'Final Price'!DA$14:DA$114)</f>
        <v>0</v>
      </c>
      <c r="DB91" s="300">
        <f ca="1">SUMIF('Final Price'!$V$14:$V$114,$AD84,'Final Price'!DB$14:DB$114)</f>
        <v>0</v>
      </c>
      <c r="DC91" s="300">
        <f ca="1">SUMIF('Final Price'!$V$14:$V$114,$AD84,'Final Price'!DC$14:DC$114)</f>
        <v>0</v>
      </c>
      <c r="DD91" s="300">
        <f ca="1">SUMIF('Final Price'!$V$14:$V$114,$AD84,'Final Price'!DD$14:DD$114)</f>
        <v>0</v>
      </c>
      <c r="DE91" s="300">
        <f ca="1">SUMIF('Final Price'!$V$14:$V$114,$AD84,'Final Price'!DE$14:DE$114)</f>
        <v>0</v>
      </c>
      <c r="DF91" s="300">
        <f ca="1">SUMIF('Final Price'!$V$14:$V$114,$AD84,'Final Price'!DF$14:DF$114)</f>
        <v>0</v>
      </c>
      <c r="DG91" s="300">
        <f ca="1">SUMIF('Final Price'!$V$14:$V$114,$AD84,'Final Price'!DG$14:DG$114)</f>
        <v>0</v>
      </c>
      <c r="DH91" s="300">
        <f ca="1">SUMIF('Final Price'!$V$14:$V$114,$AD84,'Final Price'!DH$14:DH$114)</f>
        <v>0</v>
      </c>
      <c r="DI91" s="300">
        <f ca="1">SUMIF('Final Price'!$V$14:$V$114,$AD84,'Final Price'!DI$14:DI$114)</f>
        <v>0</v>
      </c>
      <c r="DJ91" s="300">
        <f ca="1">SUMIF('Final Price'!$V$14:$V$114,$AD84,'Final Price'!DJ$14:DJ$114)</f>
        <v>0</v>
      </c>
      <c r="DK91" s="300">
        <f ca="1">SUMIF('Final Price'!$V$14:$V$114,$AD84,'Final Price'!DK$14:DK$114)</f>
        <v>0</v>
      </c>
      <c r="DL91" s="300">
        <f ca="1">SUMIF('Final Price'!$V$14:$V$114,$AD84,'Final Price'!DL$14:DL$114)</f>
        <v>0</v>
      </c>
      <c r="DM91" s="300">
        <f ca="1">SUMIF('Final Price'!$V$14:$V$114,$AD84,'Final Price'!DM$14:DM$114)</f>
        <v>0</v>
      </c>
      <c r="DN91" s="300">
        <f ca="1">SUMIF('Final Price'!$V$14:$V$114,$AD84,'Final Price'!DN$14:DN$114)</f>
        <v>0</v>
      </c>
      <c r="DO91" s="300">
        <f ca="1">SUMIF('Final Price'!$V$14:$V$114,$AD84,'Final Price'!DO$14:DO$114)</f>
        <v>0</v>
      </c>
      <c r="DP91" s="300">
        <f ca="1">SUMIF('Final Price'!$V$14:$V$114,$AD84,'Final Price'!DP$14:DP$114)</f>
        <v>0</v>
      </c>
      <c r="DQ91" s="300">
        <f ca="1">SUMIF('Final Price'!$V$14:$V$114,$AD84,'Final Price'!DQ$14:DQ$114)</f>
        <v>0</v>
      </c>
      <c r="DR91" s="300">
        <f ca="1">SUMIF('Final Price'!$V$14:$V$114,$AD84,'Final Price'!DR$14:DR$114)</f>
        <v>0</v>
      </c>
      <c r="DS91" s="300">
        <f ca="1">SUMIF('Final Price'!$V$14:$V$114,$AD84,'Final Price'!DS$14:DS$114)</f>
        <v>0</v>
      </c>
      <c r="DT91" s="300">
        <f ca="1">SUMIF('Final Price'!$V$14:$V$114,$AD84,'Final Price'!DT$14:DT$114)</f>
        <v>0</v>
      </c>
      <c r="DU91" s="300">
        <f ca="1">SUMIF('Final Price'!$V$14:$V$114,$AD84,'Final Price'!DU$14:DU$114)</f>
        <v>0</v>
      </c>
      <c r="DV91" s="300">
        <f ca="1">SUMIF('Final Price'!$V$14:$V$114,$AD84,'Final Price'!DV$14:DV$114)</f>
        <v>0</v>
      </c>
      <c r="DW91" s="300">
        <f ca="1">SUMIF('Final Price'!$V$14:$V$114,$AD84,'Final Price'!DW$14:DW$114)</f>
        <v>0</v>
      </c>
      <c r="DX91" s="300">
        <f ca="1">SUMIF('Final Price'!$V$14:$V$114,$AD84,'Final Price'!DX$14:DX$114)</f>
        <v>0</v>
      </c>
      <c r="DY91" s="300">
        <f ca="1">SUMIF('Final Price'!$V$14:$V$114,$AD84,'Final Price'!DY$14:DY$114)</f>
        <v>0</v>
      </c>
      <c r="DZ91" s="300">
        <f ca="1">SUMIF('Final Price'!$V$14:$V$114,$AD84,'Final Price'!DZ$14:DZ$114)</f>
        <v>0</v>
      </c>
      <c r="EA91" s="300">
        <f ca="1">SUMIF('Final Price'!$V$14:$V$114,$AD84,'Final Price'!EA$14:EA$114)</f>
        <v>0</v>
      </c>
      <c r="EB91" s="300">
        <f ca="1">SUMIF('Final Price'!$V$14:$V$114,$AD84,'Final Price'!EB$14:EB$114)</f>
        <v>0</v>
      </c>
      <c r="EC91" s="300">
        <f ca="1">SUMIF('Final Price'!$V$14:$V$114,$AD84,'Final Price'!EC$14:EC$114)</f>
        <v>0</v>
      </c>
      <c r="ED91" s="300">
        <f ca="1">SUMIF('Final Price'!$V$14:$V$114,$AD84,'Final Price'!ED$14:ED$114)</f>
        <v>0</v>
      </c>
      <c r="EE91" s="300">
        <f ca="1">SUMIF('Final Price'!$V$14:$V$114,$AD84,'Final Price'!EE$14:EE$114)</f>
        <v>0</v>
      </c>
      <c r="EF91" s="300">
        <f ca="1">SUMIF('Final Price'!$V$14:$V$114,$AD84,'Final Price'!EF$14:EF$114)</f>
        <v>0</v>
      </c>
      <c r="EG91" s="300">
        <f ca="1">SUMIF('Final Price'!$V$14:$V$114,$AD84,'Final Price'!EG$14:EG$114)</f>
        <v>0</v>
      </c>
      <c r="EH91" s="300">
        <f ca="1">SUMIF('Final Price'!$V$14:$V$114,$AD84,'Final Price'!EH$14:EH$114)</f>
        <v>0</v>
      </c>
      <c r="EI91" s="300">
        <f ca="1">SUMIF('Final Price'!$V$14:$V$114,$AD84,'Final Price'!EI$14:EI$114)</f>
        <v>0</v>
      </c>
      <c r="EJ91" s="300">
        <f ca="1">SUMIF('Final Price'!$V$14:$V$114,$AD84,'Final Price'!EJ$14:EJ$114)</f>
        <v>0</v>
      </c>
      <c r="EK91" s="300">
        <f ca="1">SUMIF('Final Price'!$V$14:$V$114,$AD84,'Final Price'!EK$14:EK$114)</f>
        <v>0</v>
      </c>
      <c r="EL91" s="300">
        <f ca="1">SUMIF('Final Price'!$V$14:$V$114,$AD84,'Final Price'!EL$14:EL$114)</f>
        <v>0</v>
      </c>
      <c r="EM91" s="300">
        <f ca="1">SUMIF('Final Price'!$V$14:$V$114,$AD84,'Final Price'!EM$14:EM$114)</f>
        <v>0</v>
      </c>
      <c r="EN91" s="300">
        <f ca="1">SUMIF('Final Price'!$V$14:$V$114,$AD84,'Final Price'!EN$14:EN$114)</f>
        <v>0</v>
      </c>
      <c r="EO91" s="300">
        <f ca="1">SUMIF('Final Price'!$V$14:$V$114,$AD84,'Final Price'!EO$14:EO$114)</f>
        <v>0</v>
      </c>
      <c r="EP91" s="300">
        <f ca="1">SUMIF('Final Price'!$V$14:$V$114,$AD84,'Final Price'!EP$14:EP$114)</f>
        <v>0</v>
      </c>
      <c r="EQ91" s="300">
        <f ca="1">SUMIF('Final Price'!$V$14:$V$114,$AD84,'Final Price'!EQ$14:EQ$114)</f>
        <v>0</v>
      </c>
      <c r="ER91" s="300">
        <f ca="1">SUMIF('Final Price'!$V$14:$V$114,$AD84,'Final Price'!ER$14:ER$114)</f>
        <v>0</v>
      </c>
      <c r="ES91" s="300">
        <f ca="1">SUMIF('Final Price'!$V$14:$V$114,$AD84,'Final Price'!ES$14:ES$114)</f>
        <v>0</v>
      </c>
      <c r="ET91" s="300">
        <f ca="1">SUMIF('Final Price'!$V$14:$V$114,$AD84,'Final Price'!ET$14:ET$114)</f>
        <v>0</v>
      </c>
      <c r="EU91" s="300">
        <f ca="1">SUMIF('Final Price'!$V$14:$V$114,$AD84,'Final Price'!EU$14:EU$114)</f>
        <v>0</v>
      </c>
      <c r="EV91" s="300">
        <f ca="1">SUMIF('Final Price'!$V$14:$V$114,$AD84,'Final Price'!EV$14:EV$114)</f>
        <v>0</v>
      </c>
      <c r="EW91" s="638">
        <f ca="1">SUMIF('Final Price'!$V$14:$V$114,$AD84,'Final Price'!EW$14:EW$114)</f>
        <v>0</v>
      </c>
      <c r="EX91" s="639">
        <f ca="1">SUMIF('Final Price'!$V$14:$V$114,$AD84,'Final Price'!EX$14:EX$114)</f>
        <v>0</v>
      </c>
      <c r="EY91" s="612"/>
      <c r="EZ91" s="86"/>
      <c r="FA91" s="900" t="str">
        <f>B89</f>
        <v>Included</v>
      </c>
      <c r="FB91" s="612"/>
    </row>
    <row r="92" spans="1:158" ht="12.75" hidden="1" customHeight="1" outlineLevel="2">
      <c r="A92" s="303"/>
      <c r="B92" s="86"/>
      <c r="C92" s="645"/>
      <c r="D92" s="654" t="s">
        <v>48</v>
      </c>
      <c r="AD92" s="897">
        <f ca="1">IF(AND(OverON,B89=$B$19),Overhead,0)</f>
        <v>0.20061159760769962</v>
      </c>
      <c r="AE92" s="304">
        <f ca="1">SUM(AF92:EY92)</f>
        <v>27800.883923026631</v>
      </c>
      <c r="AF92" s="637">
        <f t="shared" ref="AF92:BK92" ca="1" si="72">AF91*$AD92</f>
        <v>0</v>
      </c>
      <c r="AG92" s="300">
        <f t="shared" ca="1" si="72"/>
        <v>0</v>
      </c>
      <c r="AH92" s="300">
        <f t="shared" ca="1" si="72"/>
        <v>0</v>
      </c>
      <c r="AI92" s="300">
        <f t="shared" ca="1" si="72"/>
        <v>0</v>
      </c>
      <c r="AJ92" s="300">
        <f t="shared" ca="1" si="72"/>
        <v>0</v>
      </c>
      <c r="AK92" s="300">
        <f t="shared" ca="1" si="72"/>
        <v>0</v>
      </c>
      <c r="AL92" s="300">
        <f t="shared" ca="1" si="72"/>
        <v>0</v>
      </c>
      <c r="AM92" s="300">
        <f t="shared" ca="1" si="72"/>
        <v>0</v>
      </c>
      <c r="AN92" s="300">
        <f t="shared" ca="1" si="72"/>
        <v>0</v>
      </c>
      <c r="AO92" s="300">
        <f t="shared" ca="1" si="72"/>
        <v>0</v>
      </c>
      <c r="AP92" s="300">
        <f t="shared" ca="1" si="72"/>
        <v>0</v>
      </c>
      <c r="AQ92" s="300">
        <f t="shared" ca="1" si="72"/>
        <v>0</v>
      </c>
      <c r="AR92" s="300">
        <f t="shared" ca="1" si="72"/>
        <v>0</v>
      </c>
      <c r="AS92" s="300">
        <f t="shared" ca="1" si="72"/>
        <v>0</v>
      </c>
      <c r="AT92" s="300">
        <f t="shared" ca="1" si="72"/>
        <v>6950.2209807566578</v>
      </c>
      <c r="AU92" s="300">
        <f t="shared" ca="1" si="72"/>
        <v>6950.2209807566578</v>
      </c>
      <c r="AV92" s="300">
        <f t="shared" ca="1" si="72"/>
        <v>6950.2209807566578</v>
      </c>
      <c r="AW92" s="300">
        <f t="shared" ca="1" si="72"/>
        <v>6950.2209807566578</v>
      </c>
      <c r="AX92" s="300">
        <f t="shared" ca="1" si="72"/>
        <v>0</v>
      </c>
      <c r="AY92" s="300">
        <f t="shared" ca="1" si="72"/>
        <v>0</v>
      </c>
      <c r="AZ92" s="300">
        <f t="shared" ca="1" si="72"/>
        <v>0</v>
      </c>
      <c r="BA92" s="300">
        <f t="shared" ca="1" si="72"/>
        <v>0</v>
      </c>
      <c r="BB92" s="300">
        <f t="shared" ca="1" si="72"/>
        <v>0</v>
      </c>
      <c r="BC92" s="300">
        <f t="shared" ca="1" si="72"/>
        <v>0</v>
      </c>
      <c r="BD92" s="300">
        <f t="shared" ca="1" si="72"/>
        <v>0</v>
      </c>
      <c r="BE92" s="300">
        <f t="shared" ca="1" si="72"/>
        <v>0</v>
      </c>
      <c r="BF92" s="300">
        <f t="shared" ca="1" si="72"/>
        <v>0</v>
      </c>
      <c r="BG92" s="300">
        <f t="shared" ca="1" si="72"/>
        <v>0</v>
      </c>
      <c r="BH92" s="300">
        <f t="shared" ca="1" si="72"/>
        <v>0</v>
      </c>
      <c r="BI92" s="300">
        <f t="shared" ca="1" si="72"/>
        <v>0</v>
      </c>
      <c r="BJ92" s="300">
        <f t="shared" ca="1" si="72"/>
        <v>0</v>
      </c>
      <c r="BK92" s="300">
        <f t="shared" ca="1" si="72"/>
        <v>0</v>
      </c>
      <c r="BL92" s="300">
        <f t="shared" ref="BL92:CQ92" ca="1" si="73">BL91*$AD92</f>
        <v>0</v>
      </c>
      <c r="BM92" s="300">
        <f t="shared" ca="1" si="73"/>
        <v>0</v>
      </c>
      <c r="BN92" s="300">
        <f t="shared" ca="1" si="73"/>
        <v>0</v>
      </c>
      <c r="BO92" s="300">
        <f t="shared" ca="1" si="73"/>
        <v>0</v>
      </c>
      <c r="BP92" s="300">
        <f t="shared" ca="1" si="73"/>
        <v>0</v>
      </c>
      <c r="BQ92" s="300">
        <f t="shared" ca="1" si="73"/>
        <v>0</v>
      </c>
      <c r="BR92" s="300">
        <f t="shared" ca="1" si="73"/>
        <v>0</v>
      </c>
      <c r="BS92" s="300">
        <f t="shared" ca="1" si="73"/>
        <v>0</v>
      </c>
      <c r="BT92" s="300">
        <f t="shared" ca="1" si="73"/>
        <v>0</v>
      </c>
      <c r="BU92" s="300">
        <f t="shared" ca="1" si="73"/>
        <v>0</v>
      </c>
      <c r="BV92" s="300">
        <f t="shared" ca="1" si="73"/>
        <v>0</v>
      </c>
      <c r="BW92" s="300">
        <f t="shared" ca="1" si="73"/>
        <v>0</v>
      </c>
      <c r="BX92" s="300">
        <f t="shared" ca="1" si="73"/>
        <v>0</v>
      </c>
      <c r="BY92" s="300">
        <f t="shared" ca="1" si="73"/>
        <v>0</v>
      </c>
      <c r="BZ92" s="300">
        <f t="shared" ca="1" si="73"/>
        <v>0</v>
      </c>
      <c r="CA92" s="300">
        <f t="shared" ca="1" si="73"/>
        <v>0</v>
      </c>
      <c r="CB92" s="300">
        <f t="shared" ca="1" si="73"/>
        <v>0</v>
      </c>
      <c r="CC92" s="300">
        <f t="shared" ca="1" si="73"/>
        <v>0</v>
      </c>
      <c r="CD92" s="300">
        <f t="shared" ca="1" si="73"/>
        <v>0</v>
      </c>
      <c r="CE92" s="300">
        <f t="shared" ca="1" si="73"/>
        <v>0</v>
      </c>
      <c r="CF92" s="300">
        <f t="shared" ca="1" si="73"/>
        <v>0</v>
      </c>
      <c r="CG92" s="300">
        <f t="shared" ca="1" si="73"/>
        <v>0</v>
      </c>
      <c r="CH92" s="300">
        <f t="shared" ca="1" si="73"/>
        <v>0</v>
      </c>
      <c r="CI92" s="300">
        <f t="shared" ca="1" si="73"/>
        <v>0</v>
      </c>
      <c r="CJ92" s="300">
        <f t="shared" ca="1" si="73"/>
        <v>0</v>
      </c>
      <c r="CK92" s="300">
        <f t="shared" ca="1" si="73"/>
        <v>0</v>
      </c>
      <c r="CL92" s="300">
        <f t="shared" ca="1" si="73"/>
        <v>0</v>
      </c>
      <c r="CM92" s="300">
        <f t="shared" ca="1" si="73"/>
        <v>0</v>
      </c>
      <c r="CN92" s="300">
        <f t="shared" ca="1" si="73"/>
        <v>0</v>
      </c>
      <c r="CO92" s="300">
        <f t="shared" ca="1" si="73"/>
        <v>0</v>
      </c>
      <c r="CP92" s="300">
        <f t="shared" ca="1" si="73"/>
        <v>0</v>
      </c>
      <c r="CQ92" s="300">
        <f t="shared" ca="1" si="73"/>
        <v>0</v>
      </c>
      <c r="CR92" s="300">
        <f t="shared" ref="CR92:DW92" ca="1" si="74">CR91*$AD92</f>
        <v>0</v>
      </c>
      <c r="CS92" s="300">
        <f t="shared" ca="1" si="74"/>
        <v>0</v>
      </c>
      <c r="CT92" s="300">
        <f t="shared" ca="1" si="74"/>
        <v>0</v>
      </c>
      <c r="CU92" s="300">
        <f t="shared" ca="1" si="74"/>
        <v>0</v>
      </c>
      <c r="CV92" s="300">
        <f t="shared" ca="1" si="74"/>
        <v>0</v>
      </c>
      <c r="CW92" s="300">
        <f t="shared" ca="1" si="74"/>
        <v>0</v>
      </c>
      <c r="CX92" s="300">
        <f t="shared" ca="1" si="74"/>
        <v>0</v>
      </c>
      <c r="CY92" s="300">
        <f t="shared" ca="1" si="74"/>
        <v>0</v>
      </c>
      <c r="CZ92" s="300">
        <f t="shared" ca="1" si="74"/>
        <v>0</v>
      </c>
      <c r="DA92" s="300">
        <f t="shared" ca="1" si="74"/>
        <v>0</v>
      </c>
      <c r="DB92" s="300">
        <f t="shared" ca="1" si="74"/>
        <v>0</v>
      </c>
      <c r="DC92" s="300">
        <f t="shared" ca="1" si="74"/>
        <v>0</v>
      </c>
      <c r="DD92" s="300">
        <f t="shared" ca="1" si="74"/>
        <v>0</v>
      </c>
      <c r="DE92" s="300">
        <f t="shared" ca="1" si="74"/>
        <v>0</v>
      </c>
      <c r="DF92" s="300">
        <f t="shared" ca="1" si="74"/>
        <v>0</v>
      </c>
      <c r="DG92" s="300">
        <f t="shared" ca="1" si="74"/>
        <v>0</v>
      </c>
      <c r="DH92" s="300">
        <f t="shared" ca="1" si="74"/>
        <v>0</v>
      </c>
      <c r="DI92" s="300">
        <f t="shared" ca="1" si="74"/>
        <v>0</v>
      </c>
      <c r="DJ92" s="300">
        <f t="shared" ca="1" si="74"/>
        <v>0</v>
      </c>
      <c r="DK92" s="300">
        <f t="shared" ca="1" si="74"/>
        <v>0</v>
      </c>
      <c r="DL92" s="300">
        <f t="shared" ca="1" si="74"/>
        <v>0</v>
      </c>
      <c r="DM92" s="300">
        <f t="shared" ca="1" si="74"/>
        <v>0</v>
      </c>
      <c r="DN92" s="300">
        <f t="shared" ca="1" si="74"/>
        <v>0</v>
      </c>
      <c r="DO92" s="300">
        <f t="shared" ca="1" si="74"/>
        <v>0</v>
      </c>
      <c r="DP92" s="300">
        <f t="shared" ca="1" si="74"/>
        <v>0</v>
      </c>
      <c r="DQ92" s="300">
        <f t="shared" ca="1" si="74"/>
        <v>0</v>
      </c>
      <c r="DR92" s="300">
        <f t="shared" ca="1" si="74"/>
        <v>0</v>
      </c>
      <c r="DS92" s="300">
        <f t="shared" ca="1" si="74"/>
        <v>0</v>
      </c>
      <c r="DT92" s="300">
        <f t="shared" ca="1" si="74"/>
        <v>0</v>
      </c>
      <c r="DU92" s="300">
        <f t="shared" ca="1" si="74"/>
        <v>0</v>
      </c>
      <c r="DV92" s="300">
        <f t="shared" ca="1" si="74"/>
        <v>0</v>
      </c>
      <c r="DW92" s="300">
        <f t="shared" ca="1" si="74"/>
        <v>0</v>
      </c>
      <c r="DX92" s="300">
        <f t="shared" ref="DX92:EX92" ca="1" si="75">DX91*$AD92</f>
        <v>0</v>
      </c>
      <c r="DY92" s="300">
        <f t="shared" ca="1" si="75"/>
        <v>0</v>
      </c>
      <c r="DZ92" s="300">
        <f t="shared" ca="1" si="75"/>
        <v>0</v>
      </c>
      <c r="EA92" s="300">
        <f t="shared" ca="1" si="75"/>
        <v>0</v>
      </c>
      <c r="EB92" s="300">
        <f t="shared" ca="1" si="75"/>
        <v>0</v>
      </c>
      <c r="EC92" s="300">
        <f t="shared" ca="1" si="75"/>
        <v>0</v>
      </c>
      <c r="ED92" s="300">
        <f t="shared" ca="1" si="75"/>
        <v>0</v>
      </c>
      <c r="EE92" s="300">
        <f t="shared" ca="1" si="75"/>
        <v>0</v>
      </c>
      <c r="EF92" s="300">
        <f t="shared" ca="1" si="75"/>
        <v>0</v>
      </c>
      <c r="EG92" s="300">
        <f t="shared" ca="1" si="75"/>
        <v>0</v>
      </c>
      <c r="EH92" s="300">
        <f t="shared" ca="1" si="75"/>
        <v>0</v>
      </c>
      <c r="EI92" s="300">
        <f t="shared" ca="1" si="75"/>
        <v>0</v>
      </c>
      <c r="EJ92" s="300">
        <f t="shared" ca="1" si="75"/>
        <v>0</v>
      </c>
      <c r="EK92" s="300">
        <f t="shared" ca="1" si="75"/>
        <v>0</v>
      </c>
      <c r="EL92" s="300">
        <f t="shared" ca="1" si="75"/>
        <v>0</v>
      </c>
      <c r="EM92" s="300">
        <f t="shared" ca="1" si="75"/>
        <v>0</v>
      </c>
      <c r="EN92" s="300">
        <f t="shared" ca="1" si="75"/>
        <v>0</v>
      </c>
      <c r="EO92" s="300">
        <f t="shared" ca="1" si="75"/>
        <v>0</v>
      </c>
      <c r="EP92" s="300">
        <f t="shared" ca="1" si="75"/>
        <v>0</v>
      </c>
      <c r="EQ92" s="300">
        <f t="shared" ca="1" si="75"/>
        <v>0</v>
      </c>
      <c r="ER92" s="300">
        <f t="shared" ca="1" si="75"/>
        <v>0</v>
      </c>
      <c r="ES92" s="300">
        <f t="shared" ca="1" si="75"/>
        <v>0</v>
      </c>
      <c r="ET92" s="300">
        <f t="shared" ca="1" si="75"/>
        <v>0</v>
      </c>
      <c r="EU92" s="300">
        <f t="shared" ca="1" si="75"/>
        <v>0</v>
      </c>
      <c r="EV92" s="300">
        <f t="shared" ca="1" si="75"/>
        <v>0</v>
      </c>
      <c r="EW92" s="638">
        <f t="shared" ca="1" si="75"/>
        <v>0</v>
      </c>
      <c r="EX92" s="639">
        <f t="shared" ca="1" si="75"/>
        <v>0</v>
      </c>
      <c r="EY92" s="612"/>
      <c r="EZ92" s="86"/>
      <c r="FB92" s="612"/>
    </row>
    <row r="93" spans="1:158" ht="12.75" hidden="1" customHeight="1" outlineLevel="2">
      <c r="A93" s="303"/>
      <c r="B93" s="86"/>
      <c r="C93" s="645"/>
      <c r="D93" s="654" t="s">
        <v>922</v>
      </c>
      <c r="AD93" s="927">
        <f ca="1">AE93-AE92</f>
        <v>0</v>
      </c>
      <c r="AE93" s="304">
        <f ca="1">SUM(AF93:EY93)</f>
        <v>27800.883923026624</v>
      </c>
      <c r="AF93" s="637">
        <f t="shared" ref="AF93:BK93" ca="1" si="76">IF(OverProfOn,IF($AE$21=0,0,$AE92*(AF$21/$AE$21)),AF92)</f>
        <v>0</v>
      </c>
      <c r="AG93" s="300">
        <f t="shared" ca="1" si="76"/>
        <v>234.30256759440496</v>
      </c>
      <c r="AH93" s="300">
        <f t="shared" ca="1" si="76"/>
        <v>299.00850268081086</v>
      </c>
      <c r="AI93" s="300">
        <f t="shared" ca="1" si="76"/>
        <v>14323.121917923751</v>
      </c>
      <c r="AJ93" s="300">
        <f t="shared" ca="1" si="76"/>
        <v>385.86351041962132</v>
      </c>
      <c r="AK93" s="300">
        <f t="shared" ca="1" si="76"/>
        <v>819.89001091453702</v>
      </c>
      <c r="AL93" s="300">
        <f t="shared" ca="1" si="76"/>
        <v>346.70472589430244</v>
      </c>
      <c r="AM93" s="300">
        <f t="shared" ca="1" si="76"/>
        <v>346.70472589430244</v>
      </c>
      <c r="AN93" s="300">
        <f t="shared" ca="1" si="76"/>
        <v>186.67037327672918</v>
      </c>
      <c r="AO93" s="300">
        <f t="shared" ca="1" si="76"/>
        <v>186.67037327672605</v>
      </c>
      <c r="AP93" s="300">
        <f t="shared" ca="1" si="76"/>
        <v>186.67037327672605</v>
      </c>
      <c r="AQ93" s="300">
        <f t="shared" ca="1" si="76"/>
        <v>181.85721888361047</v>
      </c>
      <c r="AR93" s="300">
        <f t="shared" ca="1" si="76"/>
        <v>181.85721888360732</v>
      </c>
      <c r="AS93" s="300">
        <f t="shared" ca="1" si="76"/>
        <v>181.85721888361047</v>
      </c>
      <c r="AT93" s="300">
        <f t="shared" ca="1" si="76"/>
        <v>181.85721888360732</v>
      </c>
      <c r="AU93" s="300">
        <f t="shared" ca="1" si="76"/>
        <v>181.85721888360732</v>
      </c>
      <c r="AV93" s="300">
        <f t="shared" ca="1" si="76"/>
        <v>185.49436326128074</v>
      </c>
      <c r="AW93" s="300">
        <f t="shared" ca="1" si="76"/>
        <v>185.49436326128074</v>
      </c>
      <c r="AX93" s="300">
        <f t="shared" ca="1" si="76"/>
        <v>185.49436326127764</v>
      </c>
      <c r="AY93" s="300">
        <f t="shared" ca="1" si="76"/>
        <v>185.49436326128074</v>
      </c>
      <c r="AZ93" s="300">
        <f t="shared" ca="1" si="76"/>
        <v>185.49436326127764</v>
      </c>
      <c r="BA93" s="300">
        <f t="shared" ca="1" si="76"/>
        <v>185.49436326128074</v>
      </c>
      <c r="BB93" s="300">
        <f t="shared" ca="1" si="76"/>
        <v>185.49436326128074</v>
      </c>
      <c r="BC93" s="300">
        <f t="shared" ca="1" si="76"/>
        <v>185.49436326127764</v>
      </c>
      <c r="BD93" s="300">
        <f t="shared" ca="1" si="76"/>
        <v>185.49436326128381</v>
      </c>
      <c r="BE93" s="300">
        <f t="shared" ca="1" si="76"/>
        <v>185.49436326127764</v>
      </c>
      <c r="BF93" s="300">
        <f t="shared" ca="1" si="76"/>
        <v>185.49436326128074</v>
      </c>
      <c r="BG93" s="300">
        <f t="shared" ca="1" si="76"/>
        <v>185.49436326127764</v>
      </c>
      <c r="BH93" s="300">
        <f t="shared" ca="1" si="76"/>
        <v>189.2042505265083</v>
      </c>
      <c r="BI93" s="300">
        <f t="shared" ca="1" si="76"/>
        <v>189.2042505265083</v>
      </c>
      <c r="BJ93" s="300">
        <f t="shared" ca="1" si="76"/>
        <v>189.2042505265083</v>
      </c>
      <c r="BK93" s="300">
        <f t="shared" ca="1" si="76"/>
        <v>189.2042505265083</v>
      </c>
      <c r="BL93" s="300">
        <f t="shared" ref="BL93:CQ93" ca="1" si="77">IF(OverProfOn,IF($AE$21=0,0,$AE92*(BL$21/$AE$21)),BL92)</f>
        <v>189.2042505265083</v>
      </c>
      <c r="BM93" s="300">
        <f t="shared" ca="1" si="77"/>
        <v>189.20425052650515</v>
      </c>
      <c r="BN93" s="300">
        <f t="shared" ca="1" si="77"/>
        <v>189.2042505265083</v>
      </c>
      <c r="BO93" s="300">
        <f t="shared" ca="1" si="77"/>
        <v>189.2042505265083</v>
      </c>
      <c r="BP93" s="300">
        <f t="shared" ca="1" si="77"/>
        <v>189.2042505265083</v>
      </c>
      <c r="BQ93" s="300">
        <f t="shared" ca="1" si="77"/>
        <v>189.2042505265083</v>
      </c>
      <c r="BR93" s="300">
        <f t="shared" ca="1" si="77"/>
        <v>189.2042505265083</v>
      </c>
      <c r="BS93" s="300">
        <f t="shared" ca="1" si="77"/>
        <v>189.2042505265083</v>
      </c>
      <c r="BT93" s="300">
        <f t="shared" ca="1" si="77"/>
        <v>192.98833553703452</v>
      </c>
      <c r="BU93" s="300">
        <f t="shared" ca="1" si="77"/>
        <v>192.98833553703452</v>
      </c>
      <c r="BV93" s="300">
        <f t="shared" ca="1" si="77"/>
        <v>192.98833553703452</v>
      </c>
      <c r="BW93" s="300">
        <f t="shared" ca="1" si="77"/>
        <v>192.98833553703452</v>
      </c>
      <c r="BX93" s="300">
        <f t="shared" ca="1" si="77"/>
        <v>192.98833553703452</v>
      </c>
      <c r="BY93" s="300">
        <f t="shared" ca="1" si="77"/>
        <v>192.98833553703452</v>
      </c>
      <c r="BZ93" s="300">
        <f t="shared" ca="1" si="77"/>
        <v>192.98833553703756</v>
      </c>
      <c r="CA93" s="300">
        <f t="shared" ca="1" si="77"/>
        <v>192.98833553703452</v>
      </c>
      <c r="CB93" s="300">
        <f t="shared" ca="1" si="77"/>
        <v>192.98833553703452</v>
      </c>
      <c r="CC93" s="300">
        <f t="shared" ca="1" si="77"/>
        <v>192.98833553703452</v>
      </c>
      <c r="CD93" s="300">
        <f t="shared" ca="1" si="77"/>
        <v>192.98833553703452</v>
      </c>
      <c r="CE93" s="300">
        <f t="shared" ca="1" si="77"/>
        <v>192.98833553703452</v>
      </c>
      <c r="CF93" s="300">
        <f t="shared" ca="1" si="77"/>
        <v>196.84810224777837</v>
      </c>
      <c r="CG93" s="300">
        <f t="shared" ca="1" si="77"/>
        <v>196.8481022477753</v>
      </c>
      <c r="CH93" s="300">
        <f t="shared" ca="1" si="77"/>
        <v>196.84810224777837</v>
      </c>
      <c r="CI93" s="300">
        <f t="shared" ca="1" si="77"/>
        <v>196.8481022477753</v>
      </c>
      <c r="CJ93" s="300">
        <f t="shared" ca="1" si="77"/>
        <v>196.84810224777837</v>
      </c>
      <c r="CK93" s="300">
        <f t="shared" ca="1" si="77"/>
        <v>196.84810224777837</v>
      </c>
      <c r="CL93" s="300">
        <f t="shared" ca="1" si="77"/>
        <v>196.8481022477753</v>
      </c>
      <c r="CM93" s="300">
        <f t="shared" ca="1" si="77"/>
        <v>196.84810224777837</v>
      </c>
      <c r="CN93" s="300">
        <f t="shared" ca="1" si="77"/>
        <v>196.8481022477753</v>
      </c>
      <c r="CO93" s="300">
        <f t="shared" ca="1" si="77"/>
        <v>196.84810224777837</v>
      </c>
      <c r="CP93" s="300">
        <f t="shared" ca="1" si="77"/>
        <v>196.8481022477753</v>
      </c>
      <c r="CQ93" s="300">
        <f t="shared" ca="1" si="77"/>
        <v>196.84810224777837</v>
      </c>
      <c r="CR93" s="300">
        <f t="shared" ref="CR93:DW93" ca="1" si="78">IF(OverProfOn,IF($AE$21=0,0,$AE92*(CR$21/$AE$21)),CR92)</f>
        <v>200.78506429273159</v>
      </c>
      <c r="CS93" s="300">
        <f t="shared" ca="1" si="78"/>
        <v>200.78506429273159</v>
      </c>
      <c r="CT93" s="300">
        <f t="shared" ca="1" si="78"/>
        <v>0</v>
      </c>
      <c r="CU93" s="300">
        <f t="shared" ca="1" si="78"/>
        <v>0</v>
      </c>
      <c r="CV93" s="300">
        <f t="shared" ca="1" si="78"/>
        <v>0</v>
      </c>
      <c r="CW93" s="300">
        <f t="shared" ca="1" si="78"/>
        <v>0</v>
      </c>
      <c r="CX93" s="300">
        <f t="shared" ca="1" si="78"/>
        <v>0</v>
      </c>
      <c r="CY93" s="300">
        <f t="shared" ca="1" si="78"/>
        <v>0</v>
      </c>
      <c r="CZ93" s="300">
        <f t="shared" ca="1" si="78"/>
        <v>0</v>
      </c>
      <c r="DA93" s="300">
        <f t="shared" ca="1" si="78"/>
        <v>0</v>
      </c>
      <c r="DB93" s="300">
        <f t="shared" ca="1" si="78"/>
        <v>0</v>
      </c>
      <c r="DC93" s="300">
        <f t="shared" ca="1" si="78"/>
        <v>0</v>
      </c>
      <c r="DD93" s="300">
        <f t="shared" ca="1" si="78"/>
        <v>0</v>
      </c>
      <c r="DE93" s="300">
        <f t="shared" ca="1" si="78"/>
        <v>0</v>
      </c>
      <c r="DF93" s="300">
        <f t="shared" ca="1" si="78"/>
        <v>0</v>
      </c>
      <c r="DG93" s="300">
        <f t="shared" ca="1" si="78"/>
        <v>0</v>
      </c>
      <c r="DH93" s="300">
        <f t="shared" ca="1" si="78"/>
        <v>0</v>
      </c>
      <c r="DI93" s="300">
        <f t="shared" ca="1" si="78"/>
        <v>0</v>
      </c>
      <c r="DJ93" s="300">
        <f t="shared" ca="1" si="78"/>
        <v>0</v>
      </c>
      <c r="DK93" s="300">
        <f t="shared" ca="1" si="78"/>
        <v>0</v>
      </c>
      <c r="DL93" s="300">
        <f t="shared" ca="1" si="78"/>
        <v>0</v>
      </c>
      <c r="DM93" s="300">
        <f t="shared" ca="1" si="78"/>
        <v>0</v>
      </c>
      <c r="DN93" s="300">
        <f t="shared" ca="1" si="78"/>
        <v>0</v>
      </c>
      <c r="DO93" s="300">
        <f t="shared" ca="1" si="78"/>
        <v>0</v>
      </c>
      <c r="DP93" s="300">
        <f t="shared" ca="1" si="78"/>
        <v>0</v>
      </c>
      <c r="DQ93" s="300">
        <f t="shared" ca="1" si="78"/>
        <v>0</v>
      </c>
      <c r="DR93" s="300">
        <f t="shared" ca="1" si="78"/>
        <v>0</v>
      </c>
      <c r="DS93" s="300">
        <f t="shared" ca="1" si="78"/>
        <v>0</v>
      </c>
      <c r="DT93" s="300">
        <f t="shared" ca="1" si="78"/>
        <v>0</v>
      </c>
      <c r="DU93" s="300">
        <f t="shared" ca="1" si="78"/>
        <v>0</v>
      </c>
      <c r="DV93" s="300">
        <f t="shared" ca="1" si="78"/>
        <v>0</v>
      </c>
      <c r="DW93" s="300">
        <f t="shared" ca="1" si="78"/>
        <v>0</v>
      </c>
      <c r="DX93" s="300">
        <f t="shared" ref="DX93:EX93" ca="1" si="79">IF(OverProfOn,IF($AE$21=0,0,$AE92*(DX$21/$AE$21)),DX92)</f>
        <v>0</v>
      </c>
      <c r="DY93" s="300">
        <f t="shared" ca="1" si="79"/>
        <v>0</v>
      </c>
      <c r="DZ93" s="300">
        <f t="shared" ca="1" si="79"/>
        <v>0</v>
      </c>
      <c r="EA93" s="300">
        <f t="shared" ca="1" si="79"/>
        <v>0</v>
      </c>
      <c r="EB93" s="300">
        <f t="shared" ca="1" si="79"/>
        <v>0</v>
      </c>
      <c r="EC93" s="300">
        <f t="shared" ca="1" si="79"/>
        <v>0</v>
      </c>
      <c r="ED93" s="300">
        <f t="shared" ca="1" si="79"/>
        <v>0</v>
      </c>
      <c r="EE93" s="300">
        <f t="shared" ca="1" si="79"/>
        <v>0</v>
      </c>
      <c r="EF93" s="300">
        <f t="shared" ca="1" si="79"/>
        <v>0</v>
      </c>
      <c r="EG93" s="300">
        <f t="shared" ca="1" si="79"/>
        <v>0</v>
      </c>
      <c r="EH93" s="300">
        <f t="shared" ca="1" si="79"/>
        <v>0</v>
      </c>
      <c r="EI93" s="300">
        <f t="shared" ca="1" si="79"/>
        <v>0</v>
      </c>
      <c r="EJ93" s="300">
        <f t="shared" ca="1" si="79"/>
        <v>0</v>
      </c>
      <c r="EK93" s="300">
        <f t="shared" ca="1" si="79"/>
        <v>0</v>
      </c>
      <c r="EL93" s="300">
        <f t="shared" ca="1" si="79"/>
        <v>0</v>
      </c>
      <c r="EM93" s="300">
        <f t="shared" ca="1" si="79"/>
        <v>0</v>
      </c>
      <c r="EN93" s="300">
        <f t="shared" ca="1" si="79"/>
        <v>0</v>
      </c>
      <c r="EO93" s="300">
        <f t="shared" ca="1" si="79"/>
        <v>0</v>
      </c>
      <c r="EP93" s="300">
        <f t="shared" ca="1" si="79"/>
        <v>0</v>
      </c>
      <c r="EQ93" s="300">
        <f t="shared" ca="1" si="79"/>
        <v>0</v>
      </c>
      <c r="ER93" s="300">
        <f t="shared" ca="1" si="79"/>
        <v>0</v>
      </c>
      <c r="ES93" s="300">
        <f t="shared" ca="1" si="79"/>
        <v>0</v>
      </c>
      <c r="ET93" s="300">
        <f t="shared" ca="1" si="79"/>
        <v>0</v>
      </c>
      <c r="EU93" s="300">
        <f t="shared" ca="1" si="79"/>
        <v>0</v>
      </c>
      <c r="EV93" s="300">
        <f t="shared" ca="1" si="79"/>
        <v>0</v>
      </c>
      <c r="EW93" s="300">
        <f t="shared" ca="1" si="79"/>
        <v>0</v>
      </c>
      <c r="EX93" s="300">
        <f t="shared" ca="1" si="79"/>
        <v>0</v>
      </c>
      <c r="EY93" s="612"/>
      <c r="EZ93" s="894">
        <f ca="1">D84</f>
        <v>0</v>
      </c>
      <c r="FB93" s="612"/>
    </row>
    <row r="94" spans="1:158" ht="12.75" hidden="1" customHeight="1" outlineLevel="2">
      <c r="A94" s="303"/>
      <c r="B94" s="922"/>
      <c r="C94" s="645"/>
      <c r="D94" s="923" t="s">
        <v>2538</v>
      </c>
      <c r="AD94" s="904"/>
      <c r="AE94" s="304">
        <f ca="1">SUM(AF94:EY94)</f>
        <v>166381.52559356357</v>
      </c>
      <c r="AF94" s="637">
        <f t="shared" ref="AF94:BK94" ca="1" si="80">AF91+AF93</f>
        <v>0</v>
      </c>
      <c r="AG94" s="300">
        <f t="shared" ca="1" si="80"/>
        <v>234.30256759440496</v>
      </c>
      <c r="AH94" s="300">
        <f t="shared" ca="1" si="80"/>
        <v>299.00850268081086</v>
      </c>
      <c r="AI94" s="300">
        <f t="shared" ca="1" si="80"/>
        <v>14323.121917923751</v>
      </c>
      <c r="AJ94" s="300">
        <f t="shared" ca="1" si="80"/>
        <v>385.86351041962132</v>
      </c>
      <c r="AK94" s="300">
        <f t="shared" ca="1" si="80"/>
        <v>819.89001091453702</v>
      </c>
      <c r="AL94" s="300">
        <f t="shared" ca="1" si="80"/>
        <v>346.70472589430244</v>
      </c>
      <c r="AM94" s="300">
        <f t="shared" ca="1" si="80"/>
        <v>346.70472589430244</v>
      </c>
      <c r="AN94" s="300">
        <f t="shared" ca="1" si="80"/>
        <v>186.67037327672918</v>
      </c>
      <c r="AO94" s="300">
        <f t="shared" ca="1" si="80"/>
        <v>186.67037327672605</v>
      </c>
      <c r="AP94" s="300">
        <f t="shared" ca="1" si="80"/>
        <v>186.67037327672605</v>
      </c>
      <c r="AQ94" s="300">
        <f t="shared" ca="1" si="80"/>
        <v>181.85721888361047</v>
      </c>
      <c r="AR94" s="300">
        <f t="shared" ca="1" si="80"/>
        <v>181.85721888360732</v>
      </c>
      <c r="AS94" s="300">
        <f t="shared" ca="1" si="80"/>
        <v>181.85721888361047</v>
      </c>
      <c r="AT94" s="300">
        <f t="shared" ca="1" si="80"/>
        <v>34827.017636517921</v>
      </c>
      <c r="AU94" s="300">
        <f t="shared" ca="1" si="80"/>
        <v>34827.017636517921</v>
      </c>
      <c r="AV94" s="300">
        <f t="shared" ca="1" si="80"/>
        <v>34830.654780895595</v>
      </c>
      <c r="AW94" s="300">
        <f t="shared" ca="1" si="80"/>
        <v>34830.654780895595</v>
      </c>
      <c r="AX94" s="300">
        <f t="shared" ca="1" si="80"/>
        <v>185.49436326127764</v>
      </c>
      <c r="AY94" s="300">
        <f t="shared" ca="1" si="80"/>
        <v>185.49436326128074</v>
      </c>
      <c r="AZ94" s="300">
        <f t="shared" ca="1" si="80"/>
        <v>185.49436326127764</v>
      </c>
      <c r="BA94" s="300">
        <f t="shared" ca="1" si="80"/>
        <v>185.49436326128074</v>
      </c>
      <c r="BB94" s="300">
        <f t="shared" ca="1" si="80"/>
        <v>185.49436326128074</v>
      </c>
      <c r="BC94" s="300">
        <f t="shared" ca="1" si="80"/>
        <v>185.49436326127764</v>
      </c>
      <c r="BD94" s="300">
        <f t="shared" ca="1" si="80"/>
        <v>185.49436326128381</v>
      </c>
      <c r="BE94" s="300">
        <f t="shared" ca="1" si="80"/>
        <v>185.49436326127764</v>
      </c>
      <c r="BF94" s="300">
        <f t="shared" ca="1" si="80"/>
        <v>185.49436326128074</v>
      </c>
      <c r="BG94" s="300">
        <f t="shared" ca="1" si="80"/>
        <v>185.49436326127764</v>
      </c>
      <c r="BH94" s="300">
        <f t="shared" ca="1" si="80"/>
        <v>189.2042505265083</v>
      </c>
      <c r="BI94" s="300">
        <f t="shared" ca="1" si="80"/>
        <v>189.2042505265083</v>
      </c>
      <c r="BJ94" s="300">
        <f t="shared" ca="1" si="80"/>
        <v>189.2042505265083</v>
      </c>
      <c r="BK94" s="300">
        <f t="shared" ca="1" si="80"/>
        <v>189.2042505265083</v>
      </c>
      <c r="BL94" s="300">
        <f t="shared" ref="BL94:CQ94" ca="1" si="81">BL91+BL93</f>
        <v>189.2042505265083</v>
      </c>
      <c r="BM94" s="300">
        <f t="shared" ca="1" si="81"/>
        <v>189.20425052650515</v>
      </c>
      <c r="BN94" s="300">
        <f t="shared" ca="1" si="81"/>
        <v>189.2042505265083</v>
      </c>
      <c r="BO94" s="300">
        <f t="shared" ca="1" si="81"/>
        <v>189.2042505265083</v>
      </c>
      <c r="BP94" s="300">
        <f t="shared" ca="1" si="81"/>
        <v>189.2042505265083</v>
      </c>
      <c r="BQ94" s="300">
        <f t="shared" ca="1" si="81"/>
        <v>189.2042505265083</v>
      </c>
      <c r="BR94" s="300">
        <f t="shared" ca="1" si="81"/>
        <v>189.2042505265083</v>
      </c>
      <c r="BS94" s="300">
        <f t="shared" ca="1" si="81"/>
        <v>189.2042505265083</v>
      </c>
      <c r="BT94" s="300">
        <f t="shared" ca="1" si="81"/>
        <v>192.98833553703452</v>
      </c>
      <c r="BU94" s="300">
        <f t="shared" ca="1" si="81"/>
        <v>192.98833553703452</v>
      </c>
      <c r="BV94" s="300">
        <f t="shared" ca="1" si="81"/>
        <v>192.98833553703452</v>
      </c>
      <c r="BW94" s="300">
        <f t="shared" ca="1" si="81"/>
        <v>192.98833553703452</v>
      </c>
      <c r="BX94" s="300">
        <f t="shared" ca="1" si="81"/>
        <v>192.98833553703452</v>
      </c>
      <c r="BY94" s="300">
        <f t="shared" ca="1" si="81"/>
        <v>192.98833553703452</v>
      </c>
      <c r="BZ94" s="300">
        <f t="shared" ca="1" si="81"/>
        <v>192.98833553703756</v>
      </c>
      <c r="CA94" s="300">
        <f t="shared" ca="1" si="81"/>
        <v>192.98833553703452</v>
      </c>
      <c r="CB94" s="300">
        <f t="shared" ca="1" si="81"/>
        <v>192.98833553703452</v>
      </c>
      <c r="CC94" s="300">
        <f t="shared" ca="1" si="81"/>
        <v>192.98833553703452</v>
      </c>
      <c r="CD94" s="300">
        <f t="shared" ca="1" si="81"/>
        <v>192.98833553703452</v>
      </c>
      <c r="CE94" s="300">
        <f t="shared" ca="1" si="81"/>
        <v>192.98833553703452</v>
      </c>
      <c r="CF94" s="300">
        <f t="shared" ca="1" si="81"/>
        <v>196.84810224777837</v>
      </c>
      <c r="CG94" s="300">
        <f t="shared" ca="1" si="81"/>
        <v>196.8481022477753</v>
      </c>
      <c r="CH94" s="300">
        <f t="shared" ca="1" si="81"/>
        <v>196.84810224777837</v>
      </c>
      <c r="CI94" s="300">
        <f t="shared" ca="1" si="81"/>
        <v>196.8481022477753</v>
      </c>
      <c r="CJ94" s="300">
        <f t="shared" ca="1" si="81"/>
        <v>196.84810224777837</v>
      </c>
      <c r="CK94" s="300">
        <f t="shared" ca="1" si="81"/>
        <v>196.84810224777837</v>
      </c>
      <c r="CL94" s="300">
        <f t="shared" ca="1" si="81"/>
        <v>196.8481022477753</v>
      </c>
      <c r="CM94" s="300">
        <f t="shared" ca="1" si="81"/>
        <v>196.84810224777837</v>
      </c>
      <c r="CN94" s="300">
        <f t="shared" ca="1" si="81"/>
        <v>196.8481022477753</v>
      </c>
      <c r="CO94" s="300">
        <f t="shared" ca="1" si="81"/>
        <v>196.84810224777837</v>
      </c>
      <c r="CP94" s="300">
        <f t="shared" ca="1" si="81"/>
        <v>196.8481022477753</v>
      </c>
      <c r="CQ94" s="300">
        <f t="shared" ca="1" si="81"/>
        <v>196.84810224777837</v>
      </c>
      <c r="CR94" s="300">
        <f t="shared" ref="CR94:DW94" ca="1" si="82">CR91+CR93</f>
        <v>200.78506429273159</v>
      </c>
      <c r="CS94" s="300">
        <f t="shared" ca="1" si="82"/>
        <v>200.78506429273159</v>
      </c>
      <c r="CT94" s="300">
        <f t="shared" ca="1" si="82"/>
        <v>0</v>
      </c>
      <c r="CU94" s="300">
        <f t="shared" ca="1" si="82"/>
        <v>0</v>
      </c>
      <c r="CV94" s="300">
        <f t="shared" ca="1" si="82"/>
        <v>0</v>
      </c>
      <c r="CW94" s="300">
        <f t="shared" ca="1" si="82"/>
        <v>0</v>
      </c>
      <c r="CX94" s="300">
        <f t="shared" ca="1" si="82"/>
        <v>0</v>
      </c>
      <c r="CY94" s="300">
        <f t="shared" ca="1" si="82"/>
        <v>0</v>
      </c>
      <c r="CZ94" s="300">
        <f t="shared" ca="1" si="82"/>
        <v>0</v>
      </c>
      <c r="DA94" s="300">
        <f t="shared" ca="1" si="82"/>
        <v>0</v>
      </c>
      <c r="DB94" s="300">
        <f t="shared" ca="1" si="82"/>
        <v>0</v>
      </c>
      <c r="DC94" s="300">
        <f t="shared" ca="1" si="82"/>
        <v>0</v>
      </c>
      <c r="DD94" s="300">
        <f t="shared" ca="1" si="82"/>
        <v>0</v>
      </c>
      <c r="DE94" s="300">
        <f t="shared" ca="1" si="82"/>
        <v>0</v>
      </c>
      <c r="DF94" s="300">
        <f t="shared" ca="1" si="82"/>
        <v>0</v>
      </c>
      <c r="DG94" s="300">
        <f t="shared" ca="1" si="82"/>
        <v>0</v>
      </c>
      <c r="DH94" s="300">
        <f t="shared" ca="1" si="82"/>
        <v>0</v>
      </c>
      <c r="DI94" s="300">
        <f t="shared" ca="1" si="82"/>
        <v>0</v>
      </c>
      <c r="DJ94" s="300">
        <f t="shared" ca="1" si="82"/>
        <v>0</v>
      </c>
      <c r="DK94" s="300">
        <f t="shared" ca="1" si="82"/>
        <v>0</v>
      </c>
      <c r="DL94" s="300">
        <f t="shared" ca="1" si="82"/>
        <v>0</v>
      </c>
      <c r="DM94" s="300">
        <f t="shared" ca="1" si="82"/>
        <v>0</v>
      </c>
      <c r="DN94" s="300">
        <f t="shared" ca="1" si="82"/>
        <v>0</v>
      </c>
      <c r="DO94" s="300">
        <f t="shared" ca="1" si="82"/>
        <v>0</v>
      </c>
      <c r="DP94" s="300">
        <f t="shared" ca="1" si="82"/>
        <v>0</v>
      </c>
      <c r="DQ94" s="300">
        <f t="shared" ca="1" si="82"/>
        <v>0</v>
      </c>
      <c r="DR94" s="300">
        <f t="shared" ca="1" si="82"/>
        <v>0</v>
      </c>
      <c r="DS94" s="300">
        <f t="shared" ca="1" si="82"/>
        <v>0</v>
      </c>
      <c r="DT94" s="300">
        <f t="shared" ca="1" si="82"/>
        <v>0</v>
      </c>
      <c r="DU94" s="300">
        <f t="shared" ca="1" si="82"/>
        <v>0</v>
      </c>
      <c r="DV94" s="300">
        <f t="shared" ca="1" si="82"/>
        <v>0</v>
      </c>
      <c r="DW94" s="300">
        <f t="shared" ca="1" si="82"/>
        <v>0</v>
      </c>
      <c r="DX94" s="300">
        <f t="shared" ref="DX94:EX94" ca="1" si="83">DX91+DX93</f>
        <v>0</v>
      </c>
      <c r="DY94" s="300">
        <f t="shared" ca="1" si="83"/>
        <v>0</v>
      </c>
      <c r="DZ94" s="300">
        <f t="shared" ca="1" si="83"/>
        <v>0</v>
      </c>
      <c r="EA94" s="300">
        <f t="shared" ca="1" si="83"/>
        <v>0</v>
      </c>
      <c r="EB94" s="300">
        <f t="shared" ca="1" si="83"/>
        <v>0</v>
      </c>
      <c r="EC94" s="300">
        <f t="shared" ca="1" si="83"/>
        <v>0</v>
      </c>
      <c r="ED94" s="300">
        <f t="shared" ca="1" si="83"/>
        <v>0</v>
      </c>
      <c r="EE94" s="300">
        <f t="shared" ca="1" si="83"/>
        <v>0</v>
      </c>
      <c r="EF94" s="300">
        <f t="shared" ca="1" si="83"/>
        <v>0</v>
      </c>
      <c r="EG94" s="300">
        <f t="shared" ca="1" si="83"/>
        <v>0</v>
      </c>
      <c r="EH94" s="300">
        <f t="shared" ca="1" si="83"/>
        <v>0</v>
      </c>
      <c r="EI94" s="300">
        <f t="shared" ca="1" si="83"/>
        <v>0</v>
      </c>
      <c r="EJ94" s="300">
        <f t="shared" ca="1" si="83"/>
        <v>0</v>
      </c>
      <c r="EK94" s="300">
        <f t="shared" ca="1" si="83"/>
        <v>0</v>
      </c>
      <c r="EL94" s="300">
        <f t="shared" ca="1" si="83"/>
        <v>0</v>
      </c>
      <c r="EM94" s="300">
        <f t="shared" ca="1" si="83"/>
        <v>0</v>
      </c>
      <c r="EN94" s="300">
        <f t="shared" ca="1" si="83"/>
        <v>0</v>
      </c>
      <c r="EO94" s="300">
        <f t="shared" ca="1" si="83"/>
        <v>0</v>
      </c>
      <c r="EP94" s="300">
        <f t="shared" ca="1" si="83"/>
        <v>0</v>
      </c>
      <c r="EQ94" s="300">
        <f t="shared" ca="1" si="83"/>
        <v>0</v>
      </c>
      <c r="ER94" s="300">
        <f t="shared" ca="1" si="83"/>
        <v>0</v>
      </c>
      <c r="ES94" s="300">
        <f t="shared" ca="1" si="83"/>
        <v>0</v>
      </c>
      <c r="ET94" s="300">
        <f t="shared" ca="1" si="83"/>
        <v>0</v>
      </c>
      <c r="EU94" s="300">
        <f t="shared" ca="1" si="83"/>
        <v>0</v>
      </c>
      <c r="EV94" s="300">
        <f t="shared" ca="1" si="83"/>
        <v>0</v>
      </c>
      <c r="EW94" s="300">
        <f t="shared" ca="1" si="83"/>
        <v>0</v>
      </c>
      <c r="EX94" s="300">
        <f t="shared" ca="1" si="83"/>
        <v>0</v>
      </c>
      <c r="EY94" s="612"/>
      <c r="FB94" s="612"/>
    </row>
    <row r="95" spans="1:158" s="634" customFormat="1" ht="5.0999999999999996" hidden="1" customHeight="1" outlineLevel="2">
      <c r="A95" s="205"/>
      <c r="B95" s="201"/>
      <c r="C95" s="201"/>
      <c r="D95" s="201"/>
      <c r="E95" s="234"/>
      <c r="F95" s="201"/>
      <c r="G95" s="201"/>
      <c r="H95" s="201"/>
      <c r="I95" s="201"/>
      <c r="J95" s="201"/>
      <c r="K95" s="201"/>
      <c r="L95" s="201"/>
      <c r="M95" s="201"/>
      <c r="N95" s="201"/>
      <c r="O95" s="201"/>
      <c r="P95" s="201"/>
      <c r="Q95" s="201"/>
      <c r="R95" s="201"/>
      <c r="S95" s="201"/>
      <c r="T95" s="201"/>
      <c r="U95" s="201"/>
      <c r="V95" s="201"/>
      <c r="W95" s="201"/>
      <c r="X95" s="201"/>
      <c r="Y95" s="201"/>
      <c r="Z95" s="201"/>
      <c r="AA95" s="201"/>
      <c r="AB95" s="202"/>
      <c r="AC95" s="201"/>
      <c r="AD95" s="203"/>
      <c r="AE95" s="296"/>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c r="CH95" s="301"/>
      <c r="CI95" s="301"/>
      <c r="CJ95" s="301"/>
      <c r="CK95" s="301"/>
      <c r="CL95" s="301"/>
      <c r="CM95" s="301"/>
      <c r="CN95" s="301"/>
      <c r="CO95" s="301"/>
      <c r="CP95" s="301"/>
      <c r="CQ95" s="301"/>
      <c r="CR95" s="301"/>
      <c r="CS95" s="301"/>
      <c r="CT95" s="301"/>
      <c r="CU95" s="301"/>
      <c r="CV95" s="301"/>
      <c r="CW95" s="301"/>
      <c r="CX95" s="301"/>
      <c r="CY95" s="301"/>
      <c r="CZ95" s="301"/>
      <c r="DA95" s="301"/>
      <c r="DB95" s="301"/>
      <c r="DC95" s="301"/>
      <c r="DD95" s="301"/>
      <c r="DE95" s="301"/>
      <c r="DF95" s="301"/>
      <c r="DG95" s="301"/>
      <c r="DH95" s="301"/>
      <c r="DI95" s="301"/>
      <c r="DJ95" s="301"/>
      <c r="DK95" s="301"/>
      <c r="DL95" s="301"/>
      <c r="DM95" s="301"/>
      <c r="DN95" s="301"/>
      <c r="DO95" s="301"/>
      <c r="DP95" s="301"/>
      <c r="DQ95" s="301"/>
      <c r="DR95" s="301"/>
      <c r="DS95" s="301"/>
      <c r="DT95" s="301"/>
      <c r="DU95" s="301"/>
      <c r="DV95" s="301"/>
      <c r="DW95" s="301"/>
      <c r="DX95" s="301"/>
      <c r="DY95" s="301"/>
      <c r="DZ95" s="301"/>
      <c r="EA95" s="301"/>
      <c r="EB95" s="301"/>
      <c r="EC95" s="301"/>
      <c r="ED95" s="301"/>
      <c r="EE95" s="301"/>
      <c r="EF95" s="301"/>
      <c r="EG95" s="301"/>
      <c r="EH95" s="301"/>
      <c r="EI95" s="301"/>
      <c r="EJ95" s="301"/>
      <c r="EK95" s="301"/>
      <c r="EL95" s="301"/>
      <c r="EM95" s="301"/>
      <c r="EN95" s="301"/>
      <c r="EO95" s="301"/>
      <c r="EP95" s="301"/>
      <c r="EQ95" s="301"/>
      <c r="ER95" s="301"/>
      <c r="ES95" s="301"/>
      <c r="ET95" s="301"/>
      <c r="EU95" s="301"/>
      <c r="EV95" s="301"/>
      <c r="EW95" s="301"/>
      <c r="EX95" s="301"/>
      <c r="EY95" s="632"/>
      <c r="EZ95" s="201"/>
      <c r="FA95" s="201"/>
      <c r="FB95" s="633"/>
    </row>
    <row r="96" spans="1:158" hidden="1" outlineLevel="2">
      <c r="AE96" s="621"/>
      <c r="EY96" s="612"/>
      <c r="EZ96" s="86"/>
      <c r="FB96" s="612"/>
    </row>
    <row r="97" spans="1:158" outlineLevel="1">
      <c r="AE97" s="621"/>
      <c r="EY97" s="612"/>
      <c r="EZ97" s="86"/>
      <c r="FB97" s="612"/>
    </row>
    <row r="98" spans="1:158" outlineLevel="1" collapsed="1">
      <c r="A98" s="1031" t="str">
        <f>'Customer Charges'!A86</f>
        <v>NIR</v>
      </c>
      <c r="B98" s="1032"/>
      <c r="C98" s="1033"/>
      <c r="D98" s="894">
        <f ca="1">IF(ABS(AD107-0)&gt;ErrTol,1,0)</f>
        <v>0</v>
      </c>
      <c r="E98" s="318"/>
      <c r="F98" s="318"/>
      <c r="G98" s="318"/>
      <c r="H98" s="318"/>
      <c r="I98" s="318"/>
      <c r="J98" s="318"/>
      <c r="K98" s="318"/>
      <c r="L98" s="318"/>
      <c r="M98" s="318"/>
      <c r="N98" s="318"/>
      <c r="O98" s="318"/>
      <c r="P98" s="318"/>
      <c r="Q98" s="318"/>
      <c r="R98" s="318"/>
      <c r="S98" s="318"/>
      <c r="T98" s="318"/>
      <c r="U98" s="318"/>
      <c r="V98" s="318"/>
      <c r="W98" s="318"/>
      <c r="X98" s="318"/>
      <c r="Y98" s="318"/>
      <c r="Z98" s="318"/>
      <c r="AA98" s="318"/>
      <c r="AB98" s="318"/>
      <c r="AC98" s="318"/>
      <c r="AD98" s="625" t="str">
        <f>'Customer Charges'!AD86</f>
        <v>6_ATP</v>
      </c>
      <c r="AE98" s="300">
        <f ca="1">AE107</f>
        <v>0</v>
      </c>
      <c r="EY98" s="612"/>
      <c r="EZ98" s="622"/>
      <c r="FB98" s="612"/>
    </row>
    <row r="99" spans="1:158" s="634" customFormat="1" ht="5.0999999999999996" hidden="1" customHeight="1" outlineLevel="2">
      <c r="A99" s="205"/>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2"/>
      <c r="AC99" s="201"/>
      <c r="AD99" s="203"/>
      <c r="AE99" s="264"/>
      <c r="AF99" s="204"/>
      <c r="AG99" s="204"/>
      <c r="AH99" s="204"/>
      <c r="AI99" s="204"/>
      <c r="AJ99" s="204"/>
      <c r="AK99" s="204"/>
      <c r="AL99" s="204"/>
      <c r="AM99" s="204"/>
      <c r="AN99" s="204"/>
      <c r="AO99" s="204"/>
      <c r="AP99" s="204"/>
      <c r="AQ99" s="204"/>
      <c r="AR99" s="204"/>
      <c r="AS99" s="204"/>
      <c r="AT99" s="204"/>
      <c r="AU99" s="204"/>
      <c r="AV99" s="204"/>
      <c r="AW99" s="204"/>
      <c r="AX99" s="204"/>
      <c r="AY99" s="204"/>
      <c r="AZ99" s="204"/>
      <c r="BA99" s="204"/>
      <c r="BB99" s="204"/>
      <c r="BC99" s="204"/>
      <c r="BD99" s="204"/>
      <c r="BE99" s="204"/>
      <c r="BF99" s="204"/>
      <c r="BG99" s="204"/>
      <c r="BH99" s="204"/>
      <c r="BI99" s="204"/>
      <c r="BJ99" s="204"/>
      <c r="BK99" s="204"/>
      <c r="BL99" s="204"/>
      <c r="BM99" s="204"/>
      <c r="BN99" s="204"/>
      <c r="BO99" s="204"/>
      <c r="BP99" s="204"/>
      <c r="BQ99" s="204"/>
      <c r="BR99" s="204"/>
      <c r="BS99" s="204"/>
      <c r="BT99" s="204"/>
      <c r="BU99" s="204"/>
      <c r="BV99" s="204"/>
      <c r="BW99" s="204"/>
      <c r="BX99" s="204"/>
      <c r="BY99" s="204"/>
      <c r="BZ99" s="204"/>
      <c r="CA99" s="204"/>
      <c r="CB99" s="204"/>
      <c r="CC99" s="204"/>
      <c r="CD99" s="204"/>
      <c r="CE99" s="204"/>
      <c r="CF99" s="204"/>
      <c r="CG99" s="204"/>
      <c r="CH99" s="204"/>
      <c r="CI99" s="204"/>
      <c r="CJ99" s="204"/>
      <c r="CK99" s="204"/>
      <c r="CL99" s="204"/>
      <c r="CM99" s="204"/>
      <c r="CN99" s="204"/>
      <c r="CO99" s="204"/>
      <c r="CP99" s="204"/>
      <c r="CQ99" s="204"/>
      <c r="CR99" s="204"/>
      <c r="CS99" s="204"/>
      <c r="CT99" s="204"/>
      <c r="CU99" s="204"/>
      <c r="CV99" s="204"/>
      <c r="CW99" s="204"/>
      <c r="CX99" s="204"/>
      <c r="CY99" s="204"/>
      <c r="CZ99" s="204"/>
      <c r="DA99" s="204"/>
      <c r="DB99" s="204"/>
      <c r="DC99" s="204"/>
      <c r="DD99" s="204"/>
      <c r="DE99" s="204"/>
      <c r="DF99" s="204"/>
      <c r="DG99" s="204"/>
      <c r="DH99" s="204"/>
      <c r="DI99" s="204"/>
      <c r="DJ99" s="204"/>
      <c r="DK99" s="204"/>
      <c r="DL99" s="204"/>
      <c r="DM99" s="204"/>
      <c r="DN99" s="204"/>
      <c r="DO99" s="204"/>
      <c r="DP99" s="204"/>
      <c r="DQ99" s="204"/>
      <c r="DR99" s="204"/>
      <c r="DS99" s="204"/>
      <c r="DT99" s="204"/>
      <c r="DU99" s="204"/>
      <c r="DV99" s="204"/>
      <c r="DW99" s="204"/>
      <c r="DX99" s="204"/>
      <c r="DY99" s="204"/>
      <c r="DZ99" s="204"/>
      <c r="EA99" s="204"/>
      <c r="EB99" s="204"/>
      <c r="EC99" s="204"/>
      <c r="ED99" s="204"/>
      <c r="EE99" s="204"/>
      <c r="EF99" s="204"/>
      <c r="EG99" s="204"/>
      <c r="EH99" s="204"/>
      <c r="EI99" s="204"/>
      <c r="EJ99" s="204"/>
      <c r="EK99" s="204"/>
      <c r="EL99" s="204"/>
      <c r="EM99" s="204"/>
      <c r="EN99" s="204"/>
      <c r="EO99" s="204"/>
      <c r="EP99" s="204"/>
      <c r="EQ99" s="204"/>
      <c r="ER99" s="204"/>
      <c r="ES99" s="204"/>
      <c r="ET99" s="204"/>
      <c r="EU99" s="204"/>
      <c r="EV99" s="204"/>
      <c r="EW99" s="204"/>
      <c r="EX99" s="204"/>
      <c r="EY99" s="632"/>
      <c r="EZ99" s="201"/>
      <c r="FA99" s="201"/>
      <c r="FB99" s="633"/>
    </row>
    <row r="100" spans="1:158" ht="12.75" hidden="1" customHeight="1" outlineLevel="2">
      <c r="A100" s="1029">
        <f>'Customer Charges'!A88</f>
        <v>7</v>
      </c>
      <c r="B100" s="924"/>
      <c r="C100" s="86"/>
      <c r="D100" s="847" t="s">
        <v>196</v>
      </c>
      <c r="AD100" s="896" t="str">
        <f>'Customer Charges'!AD88</f>
        <v>Contract</v>
      </c>
      <c r="AE100" s="304">
        <f>SUM(AF100:EY100)</f>
        <v>64</v>
      </c>
      <c r="AF100" s="297">
        <f>'Customer Charges'!AF88</f>
        <v>0</v>
      </c>
      <c r="AG100" s="298">
        <f>'Customer Charges'!AG88</f>
        <v>0</v>
      </c>
      <c r="AH100" s="298">
        <f>'Customer Charges'!AH88</f>
        <v>1</v>
      </c>
      <c r="AI100" s="298">
        <f>'Customer Charges'!AI88</f>
        <v>1</v>
      </c>
      <c r="AJ100" s="298">
        <f>'Customer Charges'!AJ88</f>
        <v>1</v>
      </c>
      <c r="AK100" s="298">
        <f>'Customer Charges'!AK88</f>
        <v>1</v>
      </c>
      <c r="AL100" s="298">
        <f>'Customer Charges'!AL88</f>
        <v>1</v>
      </c>
      <c r="AM100" s="298">
        <f>'Customer Charges'!AM88</f>
        <v>1</v>
      </c>
      <c r="AN100" s="298">
        <f>'Customer Charges'!AN88</f>
        <v>1</v>
      </c>
      <c r="AO100" s="298">
        <f>'Customer Charges'!AO88</f>
        <v>1</v>
      </c>
      <c r="AP100" s="298">
        <f>'Customer Charges'!AP88</f>
        <v>1</v>
      </c>
      <c r="AQ100" s="298">
        <f>'Customer Charges'!AQ88</f>
        <v>1</v>
      </c>
      <c r="AR100" s="298">
        <f>'Customer Charges'!AR88</f>
        <v>1</v>
      </c>
      <c r="AS100" s="298">
        <f>'Customer Charges'!AS88</f>
        <v>1</v>
      </c>
      <c r="AT100" s="298">
        <f>'Customer Charges'!AT88</f>
        <v>1</v>
      </c>
      <c r="AU100" s="298">
        <f>'Customer Charges'!AU88</f>
        <v>1</v>
      </c>
      <c r="AV100" s="298">
        <f>'Customer Charges'!AV88</f>
        <v>1</v>
      </c>
      <c r="AW100" s="298">
        <f>'Customer Charges'!AW88</f>
        <v>1</v>
      </c>
      <c r="AX100" s="298">
        <f>'Customer Charges'!AX88</f>
        <v>1</v>
      </c>
      <c r="AY100" s="298">
        <f>'Customer Charges'!AY88</f>
        <v>1</v>
      </c>
      <c r="AZ100" s="298">
        <f>'Customer Charges'!AZ88</f>
        <v>1</v>
      </c>
      <c r="BA100" s="298">
        <f>'Customer Charges'!BA88</f>
        <v>1</v>
      </c>
      <c r="BB100" s="298">
        <f>'Customer Charges'!BB88</f>
        <v>1</v>
      </c>
      <c r="BC100" s="298">
        <f>'Customer Charges'!BC88</f>
        <v>1</v>
      </c>
      <c r="BD100" s="298">
        <f>'Customer Charges'!BD88</f>
        <v>1</v>
      </c>
      <c r="BE100" s="298">
        <f>'Customer Charges'!BE88</f>
        <v>1</v>
      </c>
      <c r="BF100" s="298">
        <f>'Customer Charges'!BF88</f>
        <v>1</v>
      </c>
      <c r="BG100" s="298">
        <f>'Customer Charges'!BG88</f>
        <v>1</v>
      </c>
      <c r="BH100" s="298">
        <f>'Customer Charges'!BH88</f>
        <v>1</v>
      </c>
      <c r="BI100" s="298">
        <f>'Customer Charges'!BI88</f>
        <v>1</v>
      </c>
      <c r="BJ100" s="298">
        <f>'Customer Charges'!BJ88</f>
        <v>1</v>
      </c>
      <c r="BK100" s="298">
        <f>'Customer Charges'!BK88</f>
        <v>1</v>
      </c>
      <c r="BL100" s="298">
        <f>'Customer Charges'!BL88</f>
        <v>1</v>
      </c>
      <c r="BM100" s="298">
        <f>'Customer Charges'!BM88</f>
        <v>1</v>
      </c>
      <c r="BN100" s="298">
        <f>'Customer Charges'!BN88</f>
        <v>1</v>
      </c>
      <c r="BO100" s="298">
        <f>'Customer Charges'!BO88</f>
        <v>1</v>
      </c>
      <c r="BP100" s="298">
        <f>'Customer Charges'!BP88</f>
        <v>1</v>
      </c>
      <c r="BQ100" s="298">
        <f>'Customer Charges'!BQ88</f>
        <v>1</v>
      </c>
      <c r="BR100" s="298">
        <f>'Customer Charges'!BR88</f>
        <v>1</v>
      </c>
      <c r="BS100" s="298">
        <f>'Customer Charges'!BS88</f>
        <v>1</v>
      </c>
      <c r="BT100" s="298">
        <f>'Customer Charges'!BT88</f>
        <v>1</v>
      </c>
      <c r="BU100" s="298">
        <f>'Customer Charges'!BU88</f>
        <v>1</v>
      </c>
      <c r="BV100" s="298">
        <f>'Customer Charges'!BV88</f>
        <v>1</v>
      </c>
      <c r="BW100" s="298">
        <f>'Customer Charges'!BW88</f>
        <v>1</v>
      </c>
      <c r="BX100" s="298">
        <f>'Customer Charges'!BX88</f>
        <v>1</v>
      </c>
      <c r="BY100" s="298">
        <f>'Customer Charges'!BY88</f>
        <v>1</v>
      </c>
      <c r="BZ100" s="298">
        <f>'Customer Charges'!BZ88</f>
        <v>1</v>
      </c>
      <c r="CA100" s="298">
        <f>'Customer Charges'!CA88</f>
        <v>1</v>
      </c>
      <c r="CB100" s="298">
        <f>'Customer Charges'!CB88</f>
        <v>1</v>
      </c>
      <c r="CC100" s="298">
        <f>'Customer Charges'!CC88</f>
        <v>1</v>
      </c>
      <c r="CD100" s="298">
        <f>'Customer Charges'!CD88</f>
        <v>1</v>
      </c>
      <c r="CE100" s="298">
        <f>'Customer Charges'!CE88</f>
        <v>1</v>
      </c>
      <c r="CF100" s="298">
        <f>'Customer Charges'!CF88</f>
        <v>1</v>
      </c>
      <c r="CG100" s="298">
        <f>'Customer Charges'!CG88</f>
        <v>1</v>
      </c>
      <c r="CH100" s="298">
        <f>'Customer Charges'!CH88</f>
        <v>1</v>
      </c>
      <c r="CI100" s="298">
        <f>'Customer Charges'!CI88</f>
        <v>1</v>
      </c>
      <c r="CJ100" s="298">
        <f>'Customer Charges'!CJ88</f>
        <v>1</v>
      </c>
      <c r="CK100" s="298">
        <f>'Customer Charges'!CK88</f>
        <v>1</v>
      </c>
      <c r="CL100" s="298">
        <f>'Customer Charges'!CL88</f>
        <v>1</v>
      </c>
      <c r="CM100" s="298">
        <f>'Customer Charges'!CM88</f>
        <v>1</v>
      </c>
      <c r="CN100" s="298">
        <f>'Customer Charges'!CN88</f>
        <v>1</v>
      </c>
      <c r="CO100" s="298">
        <f>'Customer Charges'!CO88</f>
        <v>1</v>
      </c>
      <c r="CP100" s="298">
        <f>'Customer Charges'!CP88</f>
        <v>1</v>
      </c>
      <c r="CQ100" s="298">
        <f>'Customer Charges'!CQ88</f>
        <v>1</v>
      </c>
      <c r="CR100" s="298">
        <f>'Customer Charges'!CR88</f>
        <v>1</v>
      </c>
      <c r="CS100" s="298">
        <f>'Customer Charges'!CS88</f>
        <v>1</v>
      </c>
      <c r="CT100" s="298">
        <f>'Customer Charges'!CT88</f>
        <v>0</v>
      </c>
      <c r="CU100" s="298">
        <f>'Customer Charges'!CU88</f>
        <v>0</v>
      </c>
      <c r="CV100" s="298">
        <f>'Customer Charges'!CV88</f>
        <v>0</v>
      </c>
      <c r="CW100" s="298">
        <f>'Customer Charges'!CW88</f>
        <v>0</v>
      </c>
      <c r="CX100" s="298">
        <f>'Customer Charges'!CX88</f>
        <v>0</v>
      </c>
      <c r="CY100" s="298">
        <f>'Customer Charges'!CY88</f>
        <v>0</v>
      </c>
      <c r="CZ100" s="298">
        <f>'Customer Charges'!CZ88</f>
        <v>0</v>
      </c>
      <c r="DA100" s="298">
        <f>'Customer Charges'!DA88</f>
        <v>0</v>
      </c>
      <c r="DB100" s="298">
        <f>'Customer Charges'!DB88</f>
        <v>0</v>
      </c>
      <c r="DC100" s="298">
        <f>'Customer Charges'!DC88</f>
        <v>0</v>
      </c>
      <c r="DD100" s="298">
        <f>'Customer Charges'!DD88</f>
        <v>0</v>
      </c>
      <c r="DE100" s="298">
        <f>'Customer Charges'!DE88</f>
        <v>0</v>
      </c>
      <c r="DF100" s="298">
        <f>'Customer Charges'!DF88</f>
        <v>0</v>
      </c>
      <c r="DG100" s="298">
        <f>'Customer Charges'!DG88</f>
        <v>0</v>
      </c>
      <c r="DH100" s="298">
        <f>'Customer Charges'!DH88</f>
        <v>0</v>
      </c>
      <c r="DI100" s="298">
        <f>'Customer Charges'!DI88</f>
        <v>0</v>
      </c>
      <c r="DJ100" s="298">
        <f>'Customer Charges'!DJ88</f>
        <v>0</v>
      </c>
      <c r="DK100" s="298">
        <f>'Customer Charges'!DK88</f>
        <v>0</v>
      </c>
      <c r="DL100" s="298">
        <f>'Customer Charges'!DL88</f>
        <v>0</v>
      </c>
      <c r="DM100" s="298">
        <f>'Customer Charges'!DM88</f>
        <v>0</v>
      </c>
      <c r="DN100" s="298">
        <f>'Customer Charges'!DN88</f>
        <v>0</v>
      </c>
      <c r="DO100" s="298">
        <f>'Customer Charges'!DO88</f>
        <v>0</v>
      </c>
      <c r="DP100" s="298">
        <f>'Customer Charges'!DP88</f>
        <v>0</v>
      </c>
      <c r="DQ100" s="298">
        <f>'Customer Charges'!DQ88</f>
        <v>0</v>
      </c>
      <c r="DR100" s="298">
        <f>'Customer Charges'!DR88</f>
        <v>0</v>
      </c>
      <c r="DS100" s="298">
        <f>'Customer Charges'!DS88</f>
        <v>0</v>
      </c>
      <c r="DT100" s="298">
        <f>'Customer Charges'!DT88</f>
        <v>0</v>
      </c>
      <c r="DU100" s="298">
        <f>'Customer Charges'!DU88</f>
        <v>0</v>
      </c>
      <c r="DV100" s="298">
        <f>'Customer Charges'!DV88</f>
        <v>0</v>
      </c>
      <c r="DW100" s="298">
        <f>'Customer Charges'!DW88</f>
        <v>0</v>
      </c>
      <c r="DX100" s="298">
        <f>'Customer Charges'!DX88</f>
        <v>0</v>
      </c>
      <c r="DY100" s="298">
        <f>'Customer Charges'!DY88</f>
        <v>0</v>
      </c>
      <c r="DZ100" s="298">
        <f>'Customer Charges'!DZ88</f>
        <v>0</v>
      </c>
      <c r="EA100" s="298">
        <f>'Customer Charges'!EA88</f>
        <v>0</v>
      </c>
      <c r="EB100" s="298">
        <f>'Customer Charges'!EB88</f>
        <v>0</v>
      </c>
      <c r="EC100" s="298">
        <f>'Customer Charges'!EC88</f>
        <v>0</v>
      </c>
      <c r="ED100" s="298">
        <f>'Customer Charges'!ED88</f>
        <v>0</v>
      </c>
      <c r="EE100" s="298">
        <f>'Customer Charges'!EE88</f>
        <v>0</v>
      </c>
      <c r="EF100" s="298">
        <f>'Customer Charges'!EF88</f>
        <v>0</v>
      </c>
      <c r="EG100" s="298">
        <f>'Customer Charges'!EG88</f>
        <v>0</v>
      </c>
      <c r="EH100" s="298">
        <f>'Customer Charges'!EH88</f>
        <v>0</v>
      </c>
      <c r="EI100" s="298">
        <f>'Customer Charges'!EI88</f>
        <v>0</v>
      </c>
      <c r="EJ100" s="298">
        <f>'Customer Charges'!EJ88</f>
        <v>0</v>
      </c>
      <c r="EK100" s="298">
        <f>'Customer Charges'!EK88</f>
        <v>0</v>
      </c>
      <c r="EL100" s="298">
        <f>'Customer Charges'!EL88</f>
        <v>0</v>
      </c>
      <c r="EM100" s="298">
        <f>'Customer Charges'!EM88</f>
        <v>0</v>
      </c>
      <c r="EN100" s="298">
        <f>'Customer Charges'!EN88</f>
        <v>0</v>
      </c>
      <c r="EO100" s="298">
        <f>'Customer Charges'!EO88</f>
        <v>0</v>
      </c>
      <c r="EP100" s="298">
        <f>'Customer Charges'!EP88</f>
        <v>0</v>
      </c>
      <c r="EQ100" s="298">
        <f>'Customer Charges'!EQ88</f>
        <v>0</v>
      </c>
      <c r="ER100" s="298">
        <f>'Customer Charges'!ER88</f>
        <v>0</v>
      </c>
      <c r="ES100" s="298">
        <f>'Customer Charges'!ES88</f>
        <v>0</v>
      </c>
      <c r="ET100" s="298">
        <f>'Customer Charges'!ET88</f>
        <v>0</v>
      </c>
      <c r="EU100" s="298">
        <f>'Customer Charges'!EU88</f>
        <v>0</v>
      </c>
      <c r="EV100" s="298">
        <f>'Customer Charges'!EV88</f>
        <v>0</v>
      </c>
      <c r="EW100" s="298">
        <f>'Customer Charges'!EW88</f>
        <v>0</v>
      </c>
      <c r="EX100" s="298">
        <f>'Customer Charges'!EX88</f>
        <v>0</v>
      </c>
      <c r="EY100" s="612"/>
      <c r="EZ100" s="86"/>
      <c r="FB100" s="612"/>
    </row>
    <row r="101" spans="1:158" ht="12.75" hidden="1" customHeight="1" outlineLevel="2">
      <c r="A101" s="1030"/>
      <c r="B101" s="925"/>
      <c r="C101" s="86"/>
      <c r="D101" s="654" t="s">
        <v>2331</v>
      </c>
      <c r="AD101" s="897">
        <f ca="1">IF(CostTotal=0,0,AE101/CostTotal)</f>
        <v>1.3983009546262274E-2</v>
      </c>
      <c r="AE101" s="304">
        <f ca="1">SUM(AF101:EY101)</f>
        <v>400255</v>
      </c>
      <c r="AF101" s="898">
        <f>SUMIF(Conversion!$V$14:$V$114,$AD98,Conversion!AF$14:AF$114)</f>
        <v>0</v>
      </c>
      <c r="AG101" s="873">
        <f ca="1">SUMIF(Conversion!$V$14:$V$114,$AD98,Conversion!AG$14:AG$114)</f>
        <v>0</v>
      </c>
      <c r="AH101" s="873">
        <f ca="1">SUMIF(Conversion!$V$14:$V$114,$AD98,Conversion!AH$14:AH$114)</f>
        <v>0</v>
      </c>
      <c r="AI101" s="873">
        <f ca="1">SUMIF(Conversion!$V$14:$V$114,$AD98,Conversion!AI$14:AI$114)</f>
        <v>0</v>
      </c>
      <c r="AJ101" s="873">
        <f ca="1">SUMIF(Conversion!$V$14:$V$114,$AD98,Conversion!AJ$14:AJ$114)</f>
        <v>0</v>
      </c>
      <c r="AK101" s="873">
        <f ca="1">SUMIF(Conversion!$V$14:$V$114,$AD98,Conversion!AK$14:AK$114)</f>
        <v>0</v>
      </c>
      <c r="AL101" s="873">
        <f ca="1">SUMIF(Conversion!$V$14:$V$114,$AD98,Conversion!AL$14:AL$114)</f>
        <v>200127.5</v>
      </c>
      <c r="AM101" s="873">
        <f ca="1">SUMIF(Conversion!$V$14:$V$114,$AD98,Conversion!AM$14:AM$114)</f>
        <v>200127.5</v>
      </c>
      <c r="AN101" s="873">
        <f ca="1">SUMIF(Conversion!$V$14:$V$114,$AD98,Conversion!AN$14:AN$114)</f>
        <v>0</v>
      </c>
      <c r="AO101" s="873">
        <f ca="1">SUMIF(Conversion!$V$14:$V$114,$AD98,Conversion!AO$14:AO$114)</f>
        <v>0</v>
      </c>
      <c r="AP101" s="873">
        <f ca="1">SUMIF(Conversion!$V$14:$V$114,$AD98,Conversion!AP$14:AP$114)</f>
        <v>0</v>
      </c>
      <c r="AQ101" s="873">
        <f ca="1">SUMIF(Conversion!$V$14:$V$114,$AD98,Conversion!AQ$14:AQ$114)</f>
        <v>0</v>
      </c>
      <c r="AR101" s="873">
        <f ca="1">SUMIF(Conversion!$V$14:$V$114,$AD98,Conversion!AR$14:AR$114)</f>
        <v>0</v>
      </c>
      <c r="AS101" s="873">
        <f ca="1">SUMIF(Conversion!$V$14:$V$114,$AD98,Conversion!AS$14:AS$114)</f>
        <v>0</v>
      </c>
      <c r="AT101" s="873">
        <f ca="1">SUMIF(Conversion!$V$14:$V$114,$AD98,Conversion!AT$14:AT$114)</f>
        <v>0</v>
      </c>
      <c r="AU101" s="873">
        <f ca="1">SUMIF(Conversion!$V$14:$V$114,$AD98,Conversion!AU$14:AU$114)</f>
        <v>0</v>
      </c>
      <c r="AV101" s="873">
        <f ca="1">SUMIF(Conversion!$V$14:$V$114,$AD98,Conversion!AV$14:AV$114)</f>
        <v>0</v>
      </c>
      <c r="AW101" s="873">
        <f ca="1">SUMIF(Conversion!$V$14:$V$114,$AD98,Conversion!AW$14:AW$114)</f>
        <v>0</v>
      </c>
      <c r="AX101" s="873">
        <f ca="1">SUMIF(Conversion!$V$14:$V$114,$AD98,Conversion!AX$14:AX$114)</f>
        <v>0</v>
      </c>
      <c r="AY101" s="873">
        <f ca="1">SUMIF(Conversion!$V$14:$V$114,$AD98,Conversion!AY$14:AY$114)</f>
        <v>0</v>
      </c>
      <c r="AZ101" s="873">
        <f ca="1">SUMIF(Conversion!$V$14:$V$114,$AD98,Conversion!AZ$14:AZ$114)</f>
        <v>0</v>
      </c>
      <c r="BA101" s="873">
        <f ca="1">SUMIF(Conversion!$V$14:$V$114,$AD98,Conversion!BA$14:BA$114)</f>
        <v>0</v>
      </c>
      <c r="BB101" s="873">
        <f ca="1">SUMIF(Conversion!$V$14:$V$114,$AD98,Conversion!BB$14:BB$114)</f>
        <v>0</v>
      </c>
      <c r="BC101" s="873">
        <f ca="1">SUMIF(Conversion!$V$14:$V$114,$AD98,Conversion!BC$14:BC$114)</f>
        <v>0</v>
      </c>
      <c r="BD101" s="873">
        <f ca="1">SUMIF(Conversion!$V$14:$V$114,$AD98,Conversion!BD$14:BD$114)</f>
        <v>0</v>
      </c>
      <c r="BE101" s="873">
        <f ca="1">SUMIF(Conversion!$V$14:$V$114,$AD98,Conversion!BE$14:BE$114)</f>
        <v>0</v>
      </c>
      <c r="BF101" s="873">
        <f ca="1">SUMIF(Conversion!$V$14:$V$114,$AD98,Conversion!BF$14:BF$114)</f>
        <v>0</v>
      </c>
      <c r="BG101" s="873">
        <f ca="1">SUMIF(Conversion!$V$14:$V$114,$AD98,Conversion!BG$14:BG$114)</f>
        <v>0</v>
      </c>
      <c r="BH101" s="873">
        <f ca="1">SUMIF(Conversion!$V$14:$V$114,$AD98,Conversion!BH$14:BH$114)</f>
        <v>0</v>
      </c>
      <c r="BI101" s="873">
        <f ca="1">SUMIF(Conversion!$V$14:$V$114,$AD98,Conversion!BI$14:BI$114)</f>
        <v>0</v>
      </c>
      <c r="BJ101" s="873">
        <f ca="1">SUMIF(Conversion!$V$14:$V$114,$AD98,Conversion!BJ$14:BJ$114)</f>
        <v>0</v>
      </c>
      <c r="BK101" s="873">
        <f ca="1">SUMIF(Conversion!$V$14:$V$114,$AD98,Conversion!BK$14:BK$114)</f>
        <v>0</v>
      </c>
      <c r="BL101" s="873">
        <f ca="1">SUMIF(Conversion!$V$14:$V$114,$AD98,Conversion!BL$14:BL$114)</f>
        <v>0</v>
      </c>
      <c r="BM101" s="873">
        <f ca="1">SUMIF(Conversion!$V$14:$V$114,$AD98,Conversion!BM$14:BM$114)</f>
        <v>0</v>
      </c>
      <c r="BN101" s="873">
        <f ca="1">SUMIF(Conversion!$V$14:$V$114,$AD98,Conversion!BN$14:BN$114)</f>
        <v>0</v>
      </c>
      <c r="BO101" s="873">
        <f ca="1">SUMIF(Conversion!$V$14:$V$114,$AD98,Conversion!BO$14:BO$114)</f>
        <v>0</v>
      </c>
      <c r="BP101" s="873">
        <f ca="1">SUMIF(Conversion!$V$14:$V$114,$AD98,Conversion!BP$14:BP$114)</f>
        <v>0</v>
      </c>
      <c r="BQ101" s="873">
        <f ca="1">SUMIF(Conversion!$V$14:$V$114,$AD98,Conversion!BQ$14:BQ$114)</f>
        <v>0</v>
      </c>
      <c r="BR101" s="873">
        <f ca="1">SUMIF(Conversion!$V$14:$V$114,$AD98,Conversion!BR$14:BR$114)</f>
        <v>0</v>
      </c>
      <c r="BS101" s="873">
        <f ca="1">SUMIF(Conversion!$V$14:$V$114,$AD98,Conversion!BS$14:BS$114)</f>
        <v>0</v>
      </c>
      <c r="BT101" s="873">
        <f ca="1">SUMIF(Conversion!$V$14:$V$114,$AD98,Conversion!BT$14:BT$114)</f>
        <v>0</v>
      </c>
      <c r="BU101" s="873">
        <f ca="1">SUMIF(Conversion!$V$14:$V$114,$AD98,Conversion!BU$14:BU$114)</f>
        <v>0</v>
      </c>
      <c r="BV101" s="873">
        <f ca="1">SUMIF(Conversion!$V$14:$V$114,$AD98,Conversion!BV$14:BV$114)</f>
        <v>0</v>
      </c>
      <c r="BW101" s="873">
        <f ca="1">SUMIF(Conversion!$V$14:$V$114,$AD98,Conversion!BW$14:BW$114)</f>
        <v>0</v>
      </c>
      <c r="BX101" s="873">
        <f ca="1">SUMIF(Conversion!$V$14:$V$114,$AD98,Conversion!BX$14:BX$114)</f>
        <v>0</v>
      </c>
      <c r="BY101" s="873">
        <f ca="1">SUMIF(Conversion!$V$14:$V$114,$AD98,Conversion!BY$14:BY$114)</f>
        <v>0</v>
      </c>
      <c r="BZ101" s="873">
        <f ca="1">SUMIF(Conversion!$V$14:$V$114,$AD98,Conversion!BZ$14:BZ$114)</f>
        <v>0</v>
      </c>
      <c r="CA101" s="873">
        <f ca="1">SUMIF(Conversion!$V$14:$V$114,$AD98,Conversion!CA$14:CA$114)</f>
        <v>0</v>
      </c>
      <c r="CB101" s="873">
        <f ca="1">SUMIF(Conversion!$V$14:$V$114,$AD98,Conversion!CB$14:CB$114)</f>
        <v>0</v>
      </c>
      <c r="CC101" s="873">
        <f ca="1">SUMIF(Conversion!$V$14:$V$114,$AD98,Conversion!CC$14:CC$114)</f>
        <v>0</v>
      </c>
      <c r="CD101" s="873">
        <f ca="1">SUMIF(Conversion!$V$14:$V$114,$AD98,Conversion!CD$14:CD$114)</f>
        <v>0</v>
      </c>
      <c r="CE101" s="873">
        <f ca="1">SUMIF(Conversion!$V$14:$V$114,$AD98,Conversion!CE$14:CE$114)</f>
        <v>0</v>
      </c>
      <c r="CF101" s="873">
        <f ca="1">SUMIF(Conversion!$V$14:$V$114,$AD98,Conversion!CF$14:CF$114)</f>
        <v>0</v>
      </c>
      <c r="CG101" s="873">
        <f ca="1">SUMIF(Conversion!$V$14:$V$114,$AD98,Conversion!CG$14:CG$114)</f>
        <v>0</v>
      </c>
      <c r="CH101" s="873">
        <f ca="1">SUMIF(Conversion!$V$14:$V$114,$AD98,Conversion!CH$14:CH$114)</f>
        <v>0</v>
      </c>
      <c r="CI101" s="873">
        <f ca="1">SUMIF(Conversion!$V$14:$V$114,$AD98,Conversion!CI$14:CI$114)</f>
        <v>0</v>
      </c>
      <c r="CJ101" s="873">
        <f ca="1">SUMIF(Conversion!$V$14:$V$114,$AD98,Conversion!CJ$14:CJ$114)</f>
        <v>0</v>
      </c>
      <c r="CK101" s="873">
        <f ca="1">SUMIF(Conversion!$V$14:$V$114,$AD98,Conversion!CK$14:CK$114)</f>
        <v>0</v>
      </c>
      <c r="CL101" s="873">
        <f ca="1">SUMIF(Conversion!$V$14:$V$114,$AD98,Conversion!CL$14:CL$114)</f>
        <v>0</v>
      </c>
      <c r="CM101" s="873">
        <f ca="1">SUMIF(Conversion!$V$14:$V$114,$AD98,Conversion!CM$14:CM$114)</f>
        <v>0</v>
      </c>
      <c r="CN101" s="873">
        <f ca="1">SUMIF(Conversion!$V$14:$V$114,$AD98,Conversion!CN$14:CN$114)</f>
        <v>0</v>
      </c>
      <c r="CO101" s="873">
        <f ca="1">SUMIF(Conversion!$V$14:$V$114,$AD98,Conversion!CO$14:CO$114)</f>
        <v>0</v>
      </c>
      <c r="CP101" s="873">
        <f ca="1">SUMIF(Conversion!$V$14:$V$114,$AD98,Conversion!CP$14:CP$114)</f>
        <v>0</v>
      </c>
      <c r="CQ101" s="873">
        <f ca="1">SUMIF(Conversion!$V$14:$V$114,$AD98,Conversion!CQ$14:CQ$114)</f>
        <v>0</v>
      </c>
      <c r="CR101" s="873">
        <f ca="1">SUMIF(Conversion!$V$14:$V$114,$AD98,Conversion!CR$14:CR$114)</f>
        <v>0</v>
      </c>
      <c r="CS101" s="873">
        <f ca="1">SUMIF(Conversion!$V$14:$V$114,$AD98,Conversion!CS$14:CS$114)</f>
        <v>0</v>
      </c>
      <c r="CT101" s="873">
        <f ca="1">SUMIF(Conversion!$V$14:$V$114,$AD98,Conversion!CT$14:CT$114)</f>
        <v>0</v>
      </c>
      <c r="CU101" s="873">
        <f ca="1">SUMIF(Conversion!$V$14:$V$114,$AD98,Conversion!CU$14:CU$114)</f>
        <v>0</v>
      </c>
      <c r="CV101" s="873">
        <f ca="1">SUMIF(Conversion!$V$14:$V$114,$AD98,Conversion!CV$14:CV$114)</f>
        <v>0</v>
      </c>
      <c r="CW101" s="873">
        <f ca="1">SUMIF(Conversion!$V$14:$V$114,$AD98,Conversion!CW$14:CW$114)</f>
        <v>0</v>
      </c>
      <c r="CX101" s="873">
        <f ca="1">SUMIF(Conversion!$V$14:$V$114,$AD98,Conversion!CX$14:CX$114)</f>
        <v>0</v>
      </c>
      <c r="CY101" s="873">
        <f ca="1">SUMIF(Conversion!$V$14:$V$114,$AD98,Conversion!CY$14:CY$114)</f>
        <v>0</v>
      </c>
      <c r="CZ101" s="873">
        <f ca="1">SUMIF(Conversion!$V$14:$V$114,$AD98,Conversion!CZ$14:CZ$114)</f>
        <v>0</v>
      </c>
      <c r="DA101" s="873">
        <f ca="1">SUMIF(Conversion!$V$14:$V$114,$AD98,Conversion!DA$14:DA$114)</f>
        <v>0</v>
      </c>
      <c r="DB101" s="873">
        <f ca="1">SUMIF(Conversion!$V$14:$V$114,$AD98,Conversion!DB$14:DB$114)</f>
        <v>0</v>
      </c>
      <c r="DC101" s="873">
        <f ca="1">SUMIF(Conversion!$V$14:$V$114,$AD98,Conversion!DC$14:DC$114)</f>
        <v>0</v>
      </c>
      <c r="DD101" s="873">
        <f ca="1">SUMIF(Conversion!$V$14:$V$114,$AD98,Conversion!DD$14:DD$114)</f>
        <v>0</v>
      </c>
      <c r="DE101" s="873">
        <f ca="1">SUMIF(Conversion!$V$14:$V$114,$AD98,Conversion!DE$14:DE$114)</f>
        <v>0</v>
      </c>
      <c r="DF101" s="873">
        <f ca="1">SUMIF(Conversion!$V$14:$V$114,$AD98,Conversion!DF$14:DF$114)</f>
        <v>0</v>
      </c>
      <c r="DG101" s="873">
        <f ca="1">SUMIF(Conversion!$V$14:$V$114,$AD98,Conversion!DG$14:DG$114)</f>
        <v>0</v>
      </c>
      <c r="DH101" s="873">
        <f ca="1">SUMIF(Conversion!$V$14:$V$114,$AD98,Conversion!DH$14:DH$114)</f>
        <v>0</v>
      </c>
      <c r="DI101" s="873">
        <f ca="1">SUMIF(Conversion!$V$14:$V$114,$AD98,Conversion!DI$14:DI$114)</f>
        <v>0</v>
      </c>
      <c r="DJ101" s="873">
        <f ca="1">SUMIF(Conversion!$V$14:$V$114,$AD98,Conversion!DJ$14:DJ$114)</f>
        <v>0</v>
      </c>
      <c r="DK101" s="873">
        <f ca="1">SUMIF(Conversion!$V$14:$V$114,$AD98,Conversion!DK$14:DK$114)</f>
        <v>0</v>
      </c>
      <c r="DL101" s="873">
        <f ca="1">SUMIF(Conversion!$V$14:$V$114,$AD98,Conversion!DL$14:DL$114)</f>
        <v>0</v>
      </c>
      <c r="DM101" s="873">
        <f ca="1">SUMIF(Conversion!$V$14:$V$114,$AD98,Conversion!DM$14:DM$114)</f>
        <v>0</v>
      </c>
      <c r="DN101" s="873">
        <f ca="1">SUMIF(Conversion!$V$14:$V$114,$AD98,Conversion!DN$14:DN$114)</f>
        <v>0</v>
      </c>
      <c r="DO101" s="873">
        <f ca="1">SUMIF(Conversion!$V$14:$V$114,$AD98,Conversion!DO$14:DO$114)</f>
        <v>0</v>
      </c>
      <c r="DP101" s="873">
        <f ca="1">SUMIF(Conversion!$V$14:$V$114,$AD98,Conversion!DP$14:DP$114)</f>
        <v>0</v>
      </c>
      <c r="DQ101" s="873">
        <f ca="1">SUMIF(Conversion!$V$14:$V$114,$AD98,Conversion!DQ$14:DQ$114)</f>
        <v>0</v>
      </c>
      <c r="DR101" s="873">
        <f ca="1">SUMIF(Conversion!$V$14:$V$114,$AD98,Conversion!DR$14:DR$114)</f>
        <v>0</v>
      </c>
      <c r="DS101" s="873">
        <f ca="1">SUMIF(Conversion!$V$14:$V$114,$AD98,Conversion!DS$14:DS$114)</f>
        <v>0</v>
      </c>
      <c r="DT101" s="873">
        <f ca="1">SUMIF(Conversion!$V$14:$V$114,$AD98,Conversion!DT$14:DT$114)</f>
        <v>0</v>
      </c>
      <c r="DU101" s="873">
        <f ca="1">SUMIF(Conversion!$V$14:$V$114,$AD98,Conversion!DU$14:DU$114)</f>
        <v>0</v>
      </c>
      <c r="DV101" s="873">
        <f ca="1">SUMIF(Conversion!$V$14:$V$114,$AD98,Conversion!DV$14:DV$114)</f>
        <v>0</v>
      </c>
      <c r="DW101" s="873">
        <f ca="1">SUMIF(Conversion!$V$14:$V$114,$AD98,Conversion!DW$14:DW$114)</f>
        <v>0</v>
      </c>
      <c r="DX101" s="873">
        <f ca="1">SUMIF(Conversion!$V$14:$V$114,$AD98,Conversion!DX$14:DX$114)</f>
        <v>0</v>
      </c>
      <c r="DY101" s="873">
        <f ca="1">SUMIF(Conversion!$V$14:$V$114,$AD98,Conversion!DY$14:DY$114)</f>
        <v>0</v>
      </c>
      <c r="DZ101" s="873">
        <f ca="1">SUMIF(Conversion!$V$14:$V$114,$AD98,Conversion!DZ$14:DZ$114)</f>
        <v>0</v>
      </c>
      <c r="EA101" s="873">
        <f ca="1">SUMIF(Conversion!$V$14:$V$114,$AD98,Conversion!EA$14:EA$114)</f>
        <v>0</v>
      </c>
      <c r="EB101" s="873">
        <f ca="1">SUMIF(Conversion!$V$14:$V$114,$AD98,Conversion!EB$14:EB$114)</f>
        <v>0</v>
      </c>
      <c r="EC101" s="873">
        <f ca="1">SUMIF(Conversion!$V$14:$V$114,$AD98,Conversion!EC$14:EC$114)</f>
        <v>0</v>
      </c>
      <c r="ED101" s="873">
        <f ca="1">SUMIF(Conversion!$V$14:$V$114,$AD98,Conversion!ED$14:ED$114)</f>
        <v>0</v>
      </c>
      <c r="EE101" s="873">
        <f ca="1">SUMIF(Conversion!$V$14:$V$114,$AD98,Conversion!EE$14:EE$114)</f>
        <v>0</v>
      </c>
      <c r="EF101" s="873">
        <f ca="1">SUMIF(Conversion!$V$14:$V$114,$AD98,Conversion!EF$14:EF$114)</f>
        <v>0</v>
      </c>
      <c r="EG101" s="873">
        <f ca="1">SUMIF(Conversion!$V$14:$V$114,$AD98,Conversion!EG$14:EG$114)</f>
        <v>0</v>
      </c>
      <c r="EH101" s="873">
        <f ca="1">SUMIF(Conversion!$V$14:$V$114,$AD98,Conversion!EH$14:EH$114)</f>
        <v>0</v>
      </c>
      <c r="EI101" s="873">
        <f ca="1">SUMIF(Conversion!$V$14:$V$114,$AD98,Conversion!EI$14:EI$114)</f>
        <v>0</v>
      </c>
      <c r="EJ101" s="873">
        <f ca="1">SUMIF(Conversion!$V$14:$V$114,$AD98,Conversion!EJ$14:EJ$114)</f>
        <v>0</v>
      </c>
      <c r="EK101" s="873">
        <f ca="1">SUMIF(Conversion!$V$14:$V$114,$AD98,Conversion!EK$14:EK$114)</f>
        <v>0</v>
      </c>
      <c r="EL101" s="873">
        <f ca="1">SUMIF(Conversion!$V$14:$V$114,$AD98,Conversion!EL$14:EL$114)</f>
        <v>0</v>
      </c>
      <c r="EM101" s="873">
        <f ca="1">SUMIF(Conversion!$V$14:$V$114,$AD98,Conversion!EM$14:EM$114)</f>
        <v>0</v>
      </c>
      <c r="EN101" s="873">
        <f ca="1">SUMIF(Conversion!$V$14:$V$114,$AD98,Conversion!EN$14:EN$114)</f>
        <v>0</v>
      </c>
      <c r="EO101" s="873">
        <f ca="1">SUMIF(Conversion!$V$14:$V$114,$AD98,Conversion!EO$14:EO$114)</f>
        <v>0</v>
      </c>
      <c r="EP101" s="873">
        <f ca="1">SUMIF(Conversion!$V$14:$V$114,$AD98,Conversion!EP$14:EP$114)</f>
        <v>0</v>
      </c>
      <c r="EQ101" s="873">
        <f ca="1">SUMIF(Conversion!$V$14:$V$114,$AD98,Conversion!EQ$14:EQ$114)</f>
        <v>0</v>
      </c>
      <c r="ER101" s="873">
        <f ca="1">SUMIF(Conversion!$V$14:$V$114,$AD98,Conversion!ER$14:ER$114)</f>
        <v>0</v>
      </c>
      <c r="ES101" s="873">
        <f ca="1">SUMIF(Conversion!$V$14:$V$114,$AD98,Conversion!ES$14:ES$114)</f>
        <v>0</v>
      </c>
      <c r="ET101" s="873">
        <f ca="1">SUMIF(Conversion!$V$14:$V$114,$AD98,Conversion!ET$14:ET$114)</f>
        <v>0</v>
      </c>
      <c r="EU101" s="873">
        <f ca="1">SUMIF(Conversion!$V$14:$V$114,$AD98,Conversion!EU$14:EU$114)</f>
        <v>0</v>
      </c>
      <c r="EV101" s="873">
        <f ca="1">SUMIF(Conversion!$V$14:$V$114,$AD98,Conversion!EV$14:EV$114)</f>
        <v>0</v>
      </c>
      <c r="EW101" s="873">
        <f ca="1">SUMIF(Conversion!$V$14:$V$114,$AD98,Conversion!EW$14:EW$114)</f>
        <v>0</v>
      </c>
      <c r="EX101" s="873">
        <f ca="1">SUMIF(Conversion!$V$14:$V$114,$AD98,Conversion!EX$14:EX$114)</f>
        <v>0</v>
      </c>
      <c r="EY101" s="612"/>
      <c r="EZ101" s="86"/>
      <c r="FB101" s="612"/>
    </row>
    <row r="102" spans="1:158" ht="12.75" hidden="1" customHeight="1" outlineLevel="2">
      <c r="A102" s="303"/>
      <c r="B102" s="899" t="s">
        <v>47</v>
      </c>
      <c r="C102" s="86"/>
      <c r="D102" s="654" t="s">
        <v>1762</v>
      </c>
      <c r="AD102" s="897">
        <f ca="1">IF(AE102=0,0,(AE102-AE101)/AE102)</f>
        <v>0.21999999999999997</v>
      </c>
      <c r="AE102" s="304">
        <f ca="1">SUM(AF102:EY102)</f>
        <v>513147.43589743588</v>
      </c>
      <c r="AF102" s="898">
        <f>'Customer Charges'!AF89</f>
        <v>0</v>
      </c>
      <c r="AG102" s="873">
        <f ca="1">'Customer Charges'!AG89</f>
        <v>0</v>
      </c>
      <c r="AH102" s="873">
        <f ca="1">'Customer Charges'!AH89</f>
        <v>0</v>
      </c>
      <c r="AI102" s="873">
        <f ca="1">'Customer Charges'!AI89</f>
        <v>0</v>
      </c>
      <c r="AJ102" s="873">
        <f ca="1">'Customer Charges'!AJ89</f>
        <v>0</v>
      </c>
      <c r="AK102" s="873">
        <f ca="1">'Customer Charges'!AK89</f>
        <v>0</v>
      </c>
      <c r="AL102" s="873">
        <f ca="1">'Customer Charges'!AL89</f>
        <v>256573.71794871794</v>
      </c>
      <c r="AM102" s="873">
        <f ca="1">'Customer Charges'!AM89</f>
        <v>256573.71794871794</v>
      </c>
      <c r="AN102" s="873">
        <f ca="1">'Customer Charges'!AN89</f>
        <v>0</v>
      </c>
      <c r="AO102" s="873">
        <f ca="1">'Customer Charges'!AO89</f>
        <v>0</v>
      </c>
      <c r="AP102" s="873">
        <f ca="1">'Customer Charges'!AP89</f>
        <v>0</v>
      </c>
      <c r="AQ102" s="873">
        <f ca="1">'Customer Charges'!AQ89</f>
        <v>0</v>
      </c>
      <c r="AR102" s="873">
        <f ca="1">'Customer Charges'!AR89</f>
        <v>0</v>
      </c>
      <c r="AS102" s="873">
        <f ca="1">'Customer Charges'!AS89</f>
        <v>0</v>
      </c>
      <c r="AT102" s="873">
        <f ca="1">'Customer Charges'!AT89</f>
        <v>0</v>
      </c>
      <c r="AU102" s="873">
        <f ca="1">'Customer Charges'!AU89</f>
        <v>0</v>
      </c>
      <c r="AV102" s="873">
        <f ca="1">'Customer Charges'!AV89</f>
        <v>0</v>
      </c>
      <c r="AW102" s="873">
        <f ca="1">'Customer Charges'!AW89</f>
        <v>0</v>
      </c>
      <c r="AX102" s="873">
        <f ca="1">'Customer Charges'!AX89</f>
        <v>0</v>
      </c>
      <c r="AY102" s="873">
        <f ca="1">'Customer Charges'!AY89</f>
        <v>0</v>
      </c>
      <c r="AZ102" s="873">
        <f ca="1">'Customer Charges'!AZ89</f>
        <v>0</v>
      </c>
      <c r="BA102" s="873">
        <f ca="1">'Customer Charges'!BA89</f>
        <v>0</v>
      </c>
      <c r="BB102" s="873">
        <f ca="1">'Customer Charges'!BB89</f>
        <v>0</v>
      </c>
      <c r="BC102" s="873">
        <f ca="1">'Customer Charges'!BC89</f>
        <v>0</v>
      </c>
      <c r="BD102" s="873">
        <f ca="1">'Customer Charges'!BD89</f>
        <v>0</v>
      </c>
      <c r="BE102" s="873">
        <f ca="1">'Customer Charges'!BE89</f>
        <v>0</v>
      </c>
      <c r="BF102" s="873">
        <f ca="1">'Customer Charges'!BF89</f>
        <v>0</v>
      </c>
      <c r="BG102" s="873">
        <f ca="1">'Customer Charges'!BG89</f>
        <v>0</v>
      </c>
      <c r="BH102" s="873">
        <f ca="1">'Customer Charges'!BH89</f>
        <v>0</v>
      </c>
      <c r="BI102" s="873">
        <f ca="1">'Customer Charges'!BI89</f>
        <v>0</v>
      </c>
      <c r="BJ102" s="873">
        <f ca="1">'Customer Charges'!BJ89</f>
        <v>0</v>
      </c>
      <c r="BK102" s="873">
        <f ca="1">'Customer Charges'!BK89</f>
        <v>0</v>
      </c>
      <c r="BL102" s="873">
        <f ca="1">'Customer Charges'!BL89</f>
        <v>0</v>
      </c>
      <c r="BM102" s="873">
        <f ca="1">'Customer Charges'!BM89</f>
        <v>0</v>
      </c>
      <c r="BN102" s="873">
        <f ca="1">'Customer Charges'!BN89</f>
        <v>0</v>
      </c>
      <c r="BO102" s="873">
        <f ca="1">'Customer Charges'!BO89</f>
        <v>0</v>
      </c>
      <c r="BP102" s="873">
        <f ca="1">'Customer Charges'!BP89</f>
        <v>0</v>
      </c>
      <c r="BQ102" s="873">
        <f ca="1">'Customer Charges'!BQ89</f>
        <v>0</v>
      </c>
      <c r="BR102" s="873">
        <f ca="1">'Customer Charges'!BR89</f>
        <v>0</v>
      </c>
      <c r="BS102" s="873">
        <f ca="1">'Customer Charges'!BS89</f>
        <v>0</v>
      </c>
      <c r="BT102" s="873">
        <f ca="1">'Customer Charges'!BT89</f>
        <v>0</v>
      </c>
      <c r="BU102" s="873">
        <f ca="1">'Customer Charges'!BU89</f>
        <v>0</v>
      </c>
      <c r="BV102" s="873">
        <f ca="1">'Customer Charges'!BV89</f>
        <v>0</v>
      </c>
      <c r="BW102" s="873">
        <f ca="1">'Customer Charges'!BW89</f>
        <v>0</v>
      </c>
      <c r="BX102" s="873">
        <f ca="1">'Customer Charges'!BX89</f>
        <v>0</v>
      </c>
      <c r="BY102" s="873">
        <f ca="1">'Customer Charges'!BY89</f>
        <v>0</v>
      </c>
      <c r="BZ102" s="873">
        <f ca="1">'Customer Charges'!BZ89</f>
        <v>0</v>
      </c>
      <c r="CA102" s="873">
        <f ca="1">'Customer Charges'!CA89</f>
        <v>0</v>
      </c>
      <c r="CB102" s="873">
        <f ca="1">'Customer Charges'!CB89</f>
        <v>0</v>
      </c>
      <c r="CC102" s="873">
        <f ca="1">'Customer Charges'!CC89</f>
        <v>0</v>
      </c>
      <c r="CD102" s="873">
        <f ca="1">'Customer Charges'!CD89</f>
        <v>0</v>
      </c>
      <c r="CE102" s="873">
        <f ca="1">'Customer Charges'!CE89</f>
        <v>0</v>
      </c>
      <c r="CF102" s="873">
        <f ca="1">'Customer Charges'!CF89</f>
        <v>0</v>
      </c>
      <c r="CG102" s="873">
        <f ca="1">'Customer Charges'!CG89</f>
        <v>0</v>
      </c>
      <c r="CH102" s="873">
        <f ca="1">'Customer Charges'!CH89</f>
        <v>0</v>
      </c>
      <c r="CI102" s="873">
        <f ca="1">'Customer Charges'!CI89</f>
        <v>0</v>
      </c>
      <c r="CJ102" s="873">
        <f ca="1">'Customer Charges'!CJ89</f>
        <v>0</v>
      </c>
      <c r="CK102" s="873">
        <f ca="1">'Customer Charges'!CK89</f>
        <v>0</v>
      </c>
      <c r="CL102" s="873">
        <f ca="1">'Customer Charges'!CL89</f>
        <v>0</v>
      </c>
      <c r="CM102" s="873">
        <f ca="1">'Customer Charges'!CM89</f>
        <v>0</v>
      </c>
      <c r="CN102" s="873">
        <f ca="1">'Customer Charges'!CN89</f>
        <v>0</v>
      </c>
      <c r="CO102" s="873">
        <f ca="1">'Customer Charges'!CO89</f>
        <v>0</v>
      </c>
      <c r="CP102" s="873">
        <f ca="1">'Customer Charges'!CP89</f>
        <v>0</v>
      </c>
      <c r="CQ102" s="873">
        <f ca="1">'Customer Charges'!CQ89</f>
        <v>0</v>
      </c>
      <c r="CR102" s="873">
        <f ca="1">'Customer Charges'!CR89</f>
        <v>0</v>
      </c>
      <c r="CS102" s="873">
        <f ca="1">'Customer Charges'!CS89</f>
        <v>0</v>
      </c>
      <c r="CT102" s="873">
        <f ca="1">'Customer Charges'!CT89</f>
        <v>0</v>
      </c>
      <c r="CU102" s="873">
        <f ca="1">'Customer Charges'!CU89</f>
        <v>0</v>
      </c>
      <c r="CV102" s="873">
        <f ca="1">'Customer Charges'!CV89</f>
        <v>0</v>
      </c>
      <c r="CW102" s="873">
        <f ca="1">'Customer Charges'!CW89</f>
        <v>0</v>
      </c>
      <c r="CX102" s="873">
        <f ca="1">'Customer Charges'!CX89</f>
        <v>0</v>
      </c>
      <c r="CY102" s="873">
        <f ca="1">'Customer Charges'!CY89</f>
        <v>0</v>
      </c>
      <c r="CZ102" s="873">
        <f ca="1">'Customer Charges'!CZ89</f>
        <v>0</v>
      </c>
      <c r="DA102" s="873">
        <f ca="1">'Customer Charges'!DA89</f>
        <v>0</v>
      </c>
      <c r="DB102" s="873">
        <f ca="1">'Customer Charges'!DB89</f>
        <v>0</v>
      </c>
      <c r="DC102" s="873">
        <f ca="1">'Customer Charges'!DC89</f>
        <v>0</v>
      </c>
      <c r="DD102" s="873">
        <f ca="1">'Customer Charges'!DD89</f>
        <v>0</v>
      </c>
      <c r="DE102" s="873">
        <f ca="1">'Customer Charges'!DE89</f>
        <v>0</v>
      </c>
      <c r="DF102" s="873">
        <f ca="1">'Customer Charges'!DF89</f>
        <v>0</v>
      </c>
      <c r="DG102" s="873">
        <f ca="1">'Customer Charges'!DG89</f>
        <v>0</v>
      </c>
      <c r="DH102" s="873">
        <f ca="1">'Customer Charges'!DH89</f>
        <v>0</v>
      </c>
      <c r="DI102" s="873">
        <f ca="1">'Customer Charges'!DI89</f>
        <v>0</v>
      </c>
      <c r="DJ102" s="873">
        <f ca="1">'Customer Charges'!DJ89</f>
        <v>0</v>
      </c>
      <c r="DK102" s="873">
        <f ca="1">'Customer Charges'!DK89</f>
        <v>0</v>
      </c>
      <c r="DL102" s="873">
        <f ca="1">'Customer Charges'!DL89</f>
        <v>0</v>
      </c>
      <c r="DM102" s="873">
        <f ca="1">'Customer Charges'!DM89</f>
        <v>0</v>
      </c>
      <c r="DN102" s="873">
        <f ca="1">'Customer Charges'!DN89</f>
        <v>0</v>
      </c>
      <c r="DO102" s="873">
        <f ca="1">'Customer Charges'!DO89</f>
        <v>0</v>
      </c>
      <c r="DP102" s="873">
        <f ca="1">'Customer Charges'!DP89</f>
        <v>0</v>
      </c>
      <c r="DQ102" s="873">
        <f ca="1">'Customer Charges'!DQ89</f>
        <v>0</v>
      </c>
      <c r="DR102" s="873">
        <f ca="1">'Customer Charges'!DR89</f>
        <v>0</v>
      </c>
      <c r="DS102" s="873">
        <f ca="1">'Customer Charges'!DS89</f>
        <v>0</v>
      </c>
      <c r="DT102" s="873">
        <f ca="1">'Customer Charges'!DT89</f>
        <v>0</v>
      </c>
      <c r="DU102" s="873">
        <f ca="1">'Customer Charges'!DU89</f>
        <v>0</v>
      </c>
      <c r="DV102" s="873">
        <f ca="1">'Customer Charges'!DV89</f>
        <v>0</v>
      </c>
      <c r="DW102" s="873">
        <f ca="1">'Customer Charges'!DW89</f>
        <v>0</v>
      </c>
      <c r="DX102" s="873">
        <f ca="1">'Customer Charges'!DX89</f>
        <v>0</v>
      </c>
      <c r="DY102" s="873">
        <f ca="1">'Customer Charges'!DY89</f>
        <v>0</v>
      </c>
      <c r="DZ102" s="873">
        <f ca="1">'Customer Charges'!DZ89</f>
        <v>0</v>
      </c>
      <c r="EA102" s="873">
        <f ca="1">'Customer Charges'!EA89</f>
        <v>0</v>
      </c>
      <c r="EB102" s="873">
        <f ca="1">'Customer Charges'!EB89</f>
        <v>0</v>
      </c>
      <c r="EC102" s="873">
        <f ca="1">'Customer Charges'!EC89</f>
        <v>0</v>
      </c>
      <c r="ED102" s="873">
        <f ca="1">'Customer Charges'!ED89</f>
        <v>0</v>
      </c>
      <c r="EE102" s="873">
        <f ca="1">'Customer Charges'!EE89</f>
        <v>0</v>
      </c>
      <c r="EF102" s="873">
        <f ca="1">'Customer Charges'!EF89</f>
        <v>0</v>
      </c>
      <c r="EG102" s="873">
        <f ca="1">'Customer Charges'!EG89</f>
        <v>0</v>
      </c>
      <c r="EH102" s="873">
        <f ca="1">'Customer Charges'!EH89</f>
        <v>0</v>
      </c>
      <c r="EI102" s="873">
        <f ca="1">'Customer Charges'!EI89</f>
        <v>0</v>
      </c>
      <c r="EJ102" s="873">
        <f ca="1">'Customer Charges'!EJ89</f>
        <v>0</v>
      </c>
      <c r="EK102" s="873">
        <f ca="1">'Customer Charges'!EK89</f>
        <v>0</v>
      </c>
      <c r="EL102" s="873">
        <f ca="1">'Customer Charges'!EL89</f>
        <v>0</v>
      </c>
      <c r="EM102" s="873">
        <f ca="1">'Customer Charges'!EM89</f>
        <v>0</v>
      </c>
      <c r="EN102" s="873">
        <f ca="1">'Customer Charges'!EN89</f>
        <v>0</v>
      </c>
      <c r="EO102" s="873">
        <f ca="1">'Customer Charges'!EO89</f>
        <v>0</v>
      </c>
      <c r="EP102" s="873">
        <f ca="1">'Customer Charges'!EP89</f>
        <v>0</v>
      </c>
      <c r="EQ102" s="873">
        <f ca="1">'Customer Charges'!EQ89</f>
        <v>0</v>
      </c>
      <c r="ER102" s="873">
        <f ca="1">'Customer Charges'!ER89</f>
        <v>0</v>
      </c>
      <c r="ES102" s="873">
        <f ca="1">'Customer Charges'!ES89</f>
        <v>0</v>
      </c>
      <c r="ET102" s="873">
        <f ca="1">'Customer Charges'!ET89</f>
        <v>0</v>
      </c>
      <c r="EU102" s="873">
        <f ca="1">'Customer Charges'!EU89</f>
        <v>0</v>
      </c>
      <c r="EV102" s="873">
        <f ca="1">'Customer Charges'!EV89</f>
        <v>0</v>
      </c>
      <c r="EW102" s="873">
        <f ca="1">'Customer Charges'!EW89</f>
        <v>0</v>
      </c>
      <c r="EX102" s="873">
        <f ca="1">'Customer Charges'!EX89</f>
        <v>0</v>
      </c>
      <c r="EY102" s="612"/>
      <c r="FA102" s="894">
        <f ca="1">IF(ABS(AE102-'Customer Charges'!AE89)&gt;ErrTol,1,0)</f>
        <v>0</v>
      </c>
      <c r="FB102" s="612"/>
    </row>
    <row r="103" spans="1:158" ht="12.75" hidden="1" customHeight="1" outlineLevel="2">
      <c r="A103" s="303"/>
      <c r="B103" s="926" t="str">
        <f>Constants!$H$296</f>
        <v>Not Included</v>
      </c>
      <c r="C103" s="86"/>
      <c r="D103" s="654" t="s">
        <v>249</v>
      </c>
      <c r="AD103" s="901"/>
      <c r="AE103" s="647">
        <f>SUM(AF103:EY103)</f>
        <v>1</v>
      </c>
      <c r="AF103" s="902">
        <f>'Customer Charges'!AF91</f>
        <v>0</v>
      </c>
      <c r="AG103" s="626">
        <f>'Customer Charges'!AG91</f>
        <v>0</v>
      </c>
      <c r="AH103" s="626">
        <f>'Customer Charges'!AH91</f>
        <v>0</v>
      </c>
      <c r="AI103" s="626">
        <f>'Customer Charges'!AI91</f>
        <v>0</v>
      </c>
      <c r="AJ103" s="626">
        <f>'Customer Charges'!AJ91</f>
        <v>0</v>
      </c>
      <c r="AK103" s="626">
        <f>'Customer Charges'!AK91</f>
        <v>0</v>
      </c>
      <c r="AL103" s="626">
        <f>'Customer Charges'!AL91</f>
        <v>0</v>
      </c>
      <c r="AM103" s="626">
        <f>'Customer Charges'!AM91</f>
        <v>0</v>
      </c>
      <c r="AN103" s="626">
        <f>'Customer Charges'!AN91</f>
        <v>1</v>
      </c>
      <c r="AO103" s="626">
        <f>'Customer Charges'!AO91</f>
        <v>0</v>
      </c>
      <c r="AP103" s="626">
        <f>'Customer Charges'!AP91</f>
        <v>0</v>
      </c>
      <c r="AQ103" s="626">
        <f>'Customer Charges'!AQ91</f>
        <v>0</v>
      </c>
      <c r="AR103" s="626">
        <f>'Customer Charges'!AR91</f>
        <v>0</v>
      </c>
      <c r="AS103" s="626">
        <f>'Customer Charges'!AS91</f>
        <v>0</v>
      </c>
      <c r="AT103" s="626">
        <f>'Customer Charges'!AT91</f>
        <v>0</v>
      </c>
      <c r="AU103" s="626">
        <f>'Customer Charges'!AU91</f>
        <v>0</v>
      </c>
      <c r="AV103" s="626">
        <f>'Customer Charges'!AV91</f>
        <v>0</v>
      </c>
      <c r="AW103" s="626">
        <f>'Customer Charges'!AW91</f>
        <v>0</v>
      </c>
      <c r="AX103" s="626">
        <f>'Customer Charges'!AX91</f>
        <v>0</v>
      </c>
      <c r="AY103" s="626">
        <f>'Customer Charges'!AY91</f>
        <v>0</v>
      </c>
      <c r="AZ103" s="626">
        <f>'Customer Charges'!AZ91</f>
        <v>0</v>
      </c>
      <c r="BA103" s="626">
        <f>'Customer Charges'!BA91</f>
        <v>0</v>
      </c>
      <c r="BB103" s="626">
        <f>'Customer Charges'!BB91</f>
        <v>0</v>
      </c>
      <c r="BC103" s="626">
        <f>'Customer Charges'!BC91</f>
        <v>0</v>
      </c>
      <c r="BD103" s="626">
        <f>'Customer Charges'!BD91</f>
        <v>0</v>
      </c>
      <c r="BE103" s="626">
        <f>'Customer Charges'!BE91</f>
        <v>0</v>
      </c>
      <c r="BF103" s="626">
        <f>'Customer Charges'!BF91</f>
        <v>0</v>
      </c>
      <c r="BG103" s="626">
        <f>'Customer Charges'!BG91</f>
        <v>0</v>
      </c>
      <c r="BH103" s="626">
        <f>'Customer Charges'!BH91</f>
        <v>0</v>
      </c>
      <c r="BI103" s="626">
        <f>'Customer Charges'!BI91</f>
        <v>0</v>
      </c>
      <c r="BJ103" s="626">
        <f>'Customer Charges'!BJ91</f>
        <v>0</v>
      </c>
      <c r="BK103" s="626">
        <f>'Customer Charges'!BK91</f>
        <v>0</v>
      </c>
      <c r="BL103" s="626">
        <f>'Customer Charges'!BL91</f>
        <v>0</v>
      </c>
      <c r="BM103" s="626">
        <f>'Customer Charges'!BM91</f>
        <v>0</v>
      </c>
      <c r="BN103" s="626">
        <f>'Customer Charges'!BN91</f>
        <v>0</v>
      </c>
      <c r="BO103" s="626">
        <f>'Customer Charges'!BO91</f>
        <v>0</v>
      </c>
      <c r="BP103" s="626">
        <f>'Customer Charges'!BP91</f>
        <v>0</v>
      </c>
      <c r="BQ103" s="626">
        <f>'Customer Charges'!BQ91</f>
        <v>0</v>
      </c>
      <c r="BR103" s="626">
        <f>'Customer Charges'!BR91</f>
        <v>0</v>
      </c>
      <c r="BS103" s="626">
        <f>'Customer Charges'!BS91</f>
        <v>0</v>
      </c>
      <c r="BT103" s="626">
        <f>'Customer Charges'!BT91</f>
        <v>0</v>
      </c>
      <c r="BU103" s="626">
        <f>'Customer Charges'!BU91</f>
        <v>0</v>
      </c>
      <c r="BV103" s="626">
        <f>'Customer Charges'!BV91</f>
        <v>0</v>
      </c>
      <c r="BW103" s="626">
        <f>'Customer Charges'!BW91</f>
        <v>0</v>
      </c>
      <c r="BX103" s="626">
        <f>'Customer Charges'!BX91</f>
        <v>0</v>
      </c>
      <c r="BY103" s="626">
        <f>'Customer Charges'!BY91</f>
        <v>0</v>
      </c>
      <c r="BZ103" s="626">
        <f>'Customer Charges'!BZ91</f>
        <v>0</v>
      </c>
      <c r="CA103" s="626">
        <f>'Customer Charges'!CA91</f>
        <v>0</v>
      </c>
      <c r="CB103" s="626">
        <f>'Customer Charges'!CB91</f>
        <v>0</v>
      </c>
      <c r="CC103" s="626">
        <f>'Customer Charges'!CC91</f>
        <v>0</v>
      </c>
      <c r="CD103" s="626">
        <f>'Customer Charges'!CD91</f>
        <v>0</v>
      </c>
      <c r="CE103" s="626">
        <f>'Customer Charges'!CE91</f>
        <v>0</v>
      </c>
      <c r="CF103" s="626">
        <f>'Customer Charges'!CF91</f>
        <v>0</v>
      </c>
      <c r="CG103" s="626">
        <f>'Customer Charges'!CG91</f>
        <v>0</v>
      </c>
      <c r="CH103" s="626">
        <f>'Customer Charges'!CH91</f>
        <v>0</v>
      </c>
      <c r="CI103" s="626">
        <f>'Customer Charges'!CI91</f>
        <v>0</v>
      </c>
      <c r="CJ103" s="626">
        <f>'Customer Charges'!CJ91</f>
        <v>0</v>
      </c>
      <c r="CK103" s="626">
        <f>'Customer Charges'!CK91</f>
        <v>0</v>
      </c>
      <c r="CL103" s="626">
        <f>'Customer Charges'!CL91</f>
        <v>0</v>
      </c>
      <c r="CM103" s="626">
        <f>'Customer Charges'!CM91</f>
        <v>0</v>
      </c>
      <c r="CN103" s="626">
        <f>'Customer Charges'!CN91</f>
        <v>0</v>
      </c>
      <c r="CO103" s="626">
        <f>'Customer Charges'!CO91</f>
        <v>0</v>
      </c>
      <c r="CP103" s="626">
        <f>'Customer Charges'!CP91</f>
        <v>0</v>
      </c>
      <c r="CQ103" s="626">
        <f>'Customer Charges'!CQ91</f>
        <v>0</v>
      </c>
      <c r="CR103" s="626">
        <f>'Customer Charges'!CR91</f>
        <v>0</v>
      </c>
      <c r="CS103" s="626">
        <f>'Customer Charges'!CS91</f>
        <v>0</v>
      </c>
      <c r="CT103" s="626">
        <f>'Customer Charges'!CT91</f>
        <v>0</v>
      </c>
      <c r="CU103" s="626">
        <f>'Customer Charges'!CU91</f>
        <v>0</v>
      </c>
      <c r="CV103" s="626">
        <f>'Customer Charges'!CV91</f>
        <v>0</v>
      </c>
      <c r="CW103" s="626">
        <f>'Customer Charges'!CW91</f>
        <v>0</v>
      </c>
      <c r="CX103" s="626">
        <f>'Customer Charges'!CX91</f>
        <v>0</v>
      </c>
      <c r="CY103" s="626">
        <f>'Customer Charges'!CY91</f>
        <v>0</v>
      </c>
      <c r="CZ103" s="626">
        <f>'Customer Charges'!CZ91</f>
        <v>0</v>
      </c>
      <c r="DA103" s="626">
        <f>'Customer Charges'!DA91</f>
        <v>0</v>
      </c>
      <c r="DB103" s="626">
        <f>'Customer Charges'!DB91</f>
        <v>0</v>
      </c>
      <c r="DC103" s="626">
        <f>'Customer Charges'!DC91</f>
        <v>0</v>
      </c>
      <c r="DD103" s="626">
        <f>'Customer Charges'!DD91</f>
        <v>0</v>
      </c>
      <c r="DE103" s="626">
        <f>'Customer Charges'!DE91</f>
        <v>0</v>
      </c>
      <c r="DF103" s="626">
        <f>'Customer Charges'!DF91</f>
        <v>0</v>
      </c>
      <c r="DG103" s="626">
        <f>'Customer Charges'!DG91</f>
        <v>0</v>
      </c>
      <c r="DH103" s="626">
        <f>'Customer Charges'!DH91</f>
        <v>0</v>
      </c>
      <c r="DI103" s="626">
        <f>'Customer Charges'!DI91</f>
        <v>0</v>
      </c>
      <c r="DJ103" s="626">
        <f>'Customer Charges'!DJ91</f>
        <v>0</v>
      </c>
      <c r="DK103" s="626">
        <f>'Customer Charges'!DK91</f>
        <v>0</v>
      </c>
      <c r="DL103" s="626">
        <f>'Customer Charges'!DL91</f>
        <v>0</v>
      </c>
      <c r="DM103" s="626">
        <f>'Customer Charges'!DM91</f>
        <v>0</v>
      </c>
      <c r="DN103" s="626">
        <f>'Customer Charges'!DN91</f>
        <v>0</v>
      </c>
      <c r="DO103" s="626">
        <f>'Customer Charges'!DO91</f>
        <v>0</v>
      </c>
      <c r="DP103" s="626">
        <f>'Customer Charges'!DP91</f>
        <v>0</v>
      </c>
      <c r="DQ103" s="626">
        <f>'Customer Charges'!DQ91</f>
        <v>0</v>
      </c>
      <c r="DR103" s="626">
        <f>'Customer Charges'!DR91</f>
        <v>0</v>
      </c>
      <c r="DS103" s="626">
        <f>'Customer Charges'!DS91</f>
        <v>0</v>
      </c>
      <c r="DT103" s="626">
        <f>'Customer Charges'!DT91</f>
        <v>0</v>
      </c>
      <c r="DU103" s="626">
        <f>'Customer Charges'!DU91</f>
        <v>0</v>
      </c>
      <c r="DV103" s="626">
        <f>'Customer Charges'!DV91</f>
        <v>0</v>
      </c>
      <c r="DW103" s="626">
        <f>'Customer Charges'!DW91</f>
        <v>0</v>
      </c>
      <c r="DX103" s="626">
        <f>'Customer Charges'!DX91</f>
        <v>0</v>
      </c>
      <c r="DY103" s="626">
        <f>'Customer Charges'!DY91</f>
        <v>0</v>
      </c>
      <c r="DZ103" s="626">
        <f>'Customer Charges'!DZ91</f>
        <v>0</v>
      </c>
      <c r="EA103" s="626">
        <f>'Customer Charges'!EA91</f>
        <v>0</v>
      </c>
      <c r="EB103" s="626">
        <f>'Customer Charges'!EB91</f>
        <v>0</v>
      </c>
      <c r="EC103" s="626">
        <f>'Customer Charges'!EC91</f>
        <v>0</v>
      </c>
      <c r="ED103" s="626">
        <f>'Customer Charges'!ED91</f>
        <v>0</v>
      </c>
      <c r="EE103" s="626">
        <f>'Customer Charges'!EE91</f>
        <v>0</v>
      </c>
      <c r="EF103" s="626">
        <f>'Customer Charges'!EF91</f>
        <v>0</v>
      </c>
      <c r="EG103" s="626">
        <f>'Customer Charges'!EG91</f>
        <v>0</v>
      </c>
      <c r="EH103" s="626">
        <f>'Customer Charges'!EH91</f>
        <v>0</v>
      </c>
      <c r="EI103" s="626">
        <f>'Customer Charges'!EI91</f>
        <v>0</v>
      </c>
      <c r="EJ103" s="626">
        <f>'Customer Charges'!EJ91</f>
        <v>0</v>
      </c>
      <c r="EK103" s="626">
        <f>'Customer Charges'!EK91</f>
        <v>0</v>
      </c>
      <c r="EL103" s="626">
        <f>'Customer Charges'!EL91</f>
        <v>0</v>
      </c>
      <c r="EM103" s="626">
        <f>'Customer Charges'!EM91</f>
        <v>0</v>
      </c>
      <c r="EN103" s="626">
        <f>'Customer Charges'!EN91</f>
        <v>0</v>
      </c>
      <c r="EO103" s="626">
        <f>'Customer Charges'!EO91</f>
        <v>0</v>
      </c>
      <c r="EP103" s="626">
        <f>'Customer Charges'!EP91</f>
        <v>0</v>
      </c>
      <c r="EQ103" s="626">
        <f>'Customer Charges'!EQ91</f>
        <v>0</v>
      </c>
      <c r="ER103" s="626">
        <f>'Customer Charges'!ER91</f>
        <v>0</v>
      </c>
      <c r="ES103" s="626">
        <f>'Customer Charges'!ES91</f>
        <v>0</v>
      </c>
      <c r="ET103" s="626">
        <f>'Customer Charges'!ET91</f>
        <v>0</v>
      </c>
      <c r="EU103" s="626">
        <f>'Customer Charges'!EU91</f>
        <v>0</v>
      </c>
      <c r="EV103" s="626">
        <f>'Customer Charges'!EV91</f>
        <v>0</v>
      </c>
      <c r="EW103" s="626">
        <f>'Customer Charges'!EW91</f>
        <v>0</v>
      </c>
      <c r="EX103" s="626">
        <f>'Customer Charges'!EX91</f>
        <v>0</v>
      </c>
      <c r="EY103" s="612"/>
      <c r="EZ103" s="86"/>
      <c r="FB103" s="612"/>
    </row>
    <row r="104" spans="1:158" ht="12.75" hidden="1" customHeight="1" outlineLevel="2">
      <c r="A104" s="303"/>
      <c r="B104" s="903" t="s">
        <v>214</v>
      </c>
      <c r="C104" s="645"/>
      <c r="D104" s="654" t="s">
        <v>1759</v>
      </c>
      <c r="AD104" s="904"/>
      <c r="AE104" s="647">
        <f>MAX(AF104:EY104)</f>
        <v>0</v>
      </c>
      <c r="AF104" s="902">
        <f>'Customer Charges'!AF93</f>
        <v>0</v>
      </c>
      <c r="AG104" s="626">
        <f>'Customer Charges'!AG93</f>
        <v>0</v>
      </c>
      <c r="AH104" s="626">
        <f>'Customer Charges'!AH93</f>
        <v>0</v>
      </c>
      <c r="AI104" s="626">
        <f>'Customer Charges'!AI93</f>
        <v>0</v>
      </c>
      <c r="AJ104" s="626">
        <f>'Customer Charges'!AJ93</f>
        <v>0</v>
      </c>
      <c r="AK104" s="626">
        <f>'Customer Charges'!AK93</f>
        <v>0</v>
      </c>
      <c r="AL104" s="626">
        <f>'Customer Charges'!AL93</f>
        <v>0</v>
      </c>
      <c r="AM104" s="626">
        <f>'Customer Charges'!AM93</f>
        <v>0</v>
      </c>
      <c r="AN104" s="626">
        <f>'Customer Charges'!AN93</f>
        <v>0</v>
      </c>
      <c r="AO104" s="626">
        <f>'Customer Charges'!AO93</f>
        <v>0</v>
      </c>
      <c r="AP104" s="626">
        <f>'Customer Charges'!AP93</f>
        <v>0</v>
      </c>
      <c r="AQ104" s="626">
        <f>'Customer Charges'!AQ93</f>
        <v>0</v>
      </c>
      <c r="AR104" s="626">
        <f>'Customer Charges'!AR93</f>
        <v>0</v>
      </c>
      <c r="AS104" s="626">
        <f>'Customer Charges'!AS93</f>
        <v>0</v>
      </c>
      <c r="AT104" s="626">
        <f>'Customer Charges'!AT93</f>
        <v>0</v>
      </c>
      <c r="AU104" s="626">
        <f>'Customer Charges'!AU93</f>
        <v>0</v>
      </c>
      <c r="AV104" s="626">
        <f>'Customer Charges'!AV93</f>
        <v>0</v>
      </c>
      <c r="AW104" s="626">
        <f>'Customer Charges'!AW93</f>
        <v>0</v>
      </c>
      <c r="AX104" s="626">
        <f>'Customer Charges'!AX93</f>
        <v>0</v>
      </c>
      <c r="AY104" s="626">
        <f>'Customer Charges'!AY93</f>
        <v>0</v>
      </c>
      <c r="AZ104" s="626">
        <f>'Customer Charges'!AZ93</f>
        <v>0</v>
      </c>
      <c r="BA104" s="626">
        <f>'Customer Charges'!BA93</f>
        <v>0</v>
      </c>
      <c r="BB104" s="626">
        <f>'Customer Charges'!BB93</f>
        <v>0</v>
      </c>
      <c r="BC104" s="626">
        <f>'Customer Charges'!BC93</f>
        <v>0</v>
      </c>
      <c r="BD104" s="626">
        <f>'Customer Charges'!BD93</f>
        <v>0</v>
      </c>
      <c r="BE104" s="626">
        <f>'Customer Charges'!BE93</f>
        <v>0</v>
      </c>
      <c r="BF104" s="626">
        <f>'Customer Charges'!BF93</f>
        <v>0</v>
      </c>
      <c r="BG104" s="626">
        <f>'Customer Charges'!BG93</f>
        <v>0</v>
      </c>
      <c r="BH104" s="626">
        <f>'Customer Charges'!BH93</f>
        <v>0</v>
      </c>
      <c r="BI104" s="626">
        <f>'Customer Charges'!BI93</f>
        <v>0</v>
      </c>
      <c r="BJ104" s="626">
        <f>'Customer Charges'!BJ93</f>
        <v>0</v>
      </c>
      <c r="BK104" s="626">
        <f>'Customer Charges'!BK93</f>
        <v>0</v>
      </c>
      <c r="BL104" s="626">
        <f>'Customer Charges'!BL93</f>
        <v>0</v>
      </c>
      <c r="BM104" s="626">
        <f>'Customer Charges'!BM93</f>
        <v>0</v>
      </c>
      <c r="BN104" s="626">
        <f>'Customer Charges'!BN93</f>
        <v>0</v>
      </c>
      <c r="BO104" s="626">
        <f>'Customer Charges'!BO93</f>
        <v>0</v>
      </c>
      <c r="BP104" s="626">
        <f>'Customer Charges'!BP93</f>
        <v>0</v>
      </c>
      <c r="BQ104" s="626">
        <f>'Customer Charges'!BQ93</f>
        <v>0</v>
      </c>
      <c r="BR104" s="626">
        <f>'Customer Charges'!BR93</f>
        <v>0</v>
      </c>
      <c r="BS104" s="626">
        <f>'Customer Charges'!BS93</f>
        <v>0</v>
      </c>
      <c r="BT104" s="626">
        <f>'Customer Charges'!BT93</f>
        <v>0</v>
      </c>
      <c r="BU104" s="626">
        <f>'Customer Charges'!BU93</f>
        <v>0</v>
      </c>
      <c r="BV104" s="626">
        <f>'Customer Charges'!BV93</f>
        <v>0</v>
      </c>
      <c r="BW104" s="626">
        <f>'Customer Charges'!BW93</f>
        <v>0</v>
      </c>
      <c r="BX104" s="626">
        <f>'Customer Charges'!BX93</f>
        <v>0</v>
      </c>
      <c r="BY104" s="626">
        <f>'Customer Charges'!BY93</f>
        <v>0</v>
      </c>
      <c r="BZ104" s="626">
        <f>'Customer Charges'!BZ93</f>
        <v>0</v>
      </c>
      <c r="CA104" s="626">
        <f>'Customer Charges'!CA93</f>
        <v>0</v>
      </c>
      <c r="CB104" s="626">
        <f>'Customer Charges'!CB93</f>
        <v>0</v>
      </c>
      <c r="CC104" s="626">
        <f>'Customer Charges'!CC93</f>
        <v>0</v>
      </c>
      <c r="CD104" s="626">
        <f>'Customer Charges'!CD93</f>
        <v>0</v>
      </c>
      <c r="CE104" s="626">
        <f>'Customer Charges'!CE93</f>
        <v>0</v>
      </c>
      <c r="CF104" s="626">
        <f>'Customer Charges'!CF93</f>
        <v>0</v>
      </c>
      <c r="CG104" s="626">
        <f>'Customer Charges'!CG93</f>
        <v>0</v>
      </c>
      <c r="CH104" s="626">
        <f>'Customer Charges'!CH93</f>
        <v>0</v>
      </c>
      <c r="CI104" s="626">
        <f>'Customer Charges'!CI93</f>
        <v>0</v>
      </c>
      <c r="CJ104" s="626">
        <f>'Customer Charges'!CJ93</f>
        <v>0</v>
      </c>
      <c r="CK104" s="626">
        <f>'Customer Charges'!CK93</f>
        <v>0</v>
      </c>
      <c r="CL104" s="626">
        <f>'Customer Charges'!CL93</f>
        <v>0</v>
      </c>
      <c r="CM104" s="626">
        <f>'Customer Charges'!CM93</f>
        <v>0</v>
      </c>
      <c r="CN104" s="626">
        <f>'Customer Charges'!CN93</f>
        <v>0</v>
      </c>
      <c r="CO104" s="626">
        <f>'Customer Charges'!CO93</f>
        <v>0</v>
      </c>
      <c r="CP104" s="626">
        <f>'Customer Charges'!CP93</f>
        <v>0</v>
      </c>
      <c r="CQ104" s="626">
        <f>'Customer Charges'!CQ93</f>
        <v>0</v>
      </c>
      <c r="CR104" s="626">
        <f>'Customer Charges'!CR93</f>
        <v>0</v>
      </c>
      <c r="CS104" s="626">
        <f>'Customer Charges'!CS93</f>
        <v>0</v>
      </c>
      <c r="CT104" s="626">
        <f>'Customer Charges'!CT93</f>
        <v>0</v>
      </c>
      <c r="CU104" s="626">
        <f>'Customer Charges'!CU93</f>
        <v>0</v>
      </c>
      <c r="CV104" s="626">
        <f>'Customer Charges'!CV93</f>
        <v>0</v>
      </c>
      <c r="CW104" s="626">
        <f>'Customer Charges'!CW93</f>
        <v>0</v>
      </c>
      <c r="CX104" s="626">
        <f>'Customer Charges'!CX93</f>
        <v>0</v>
      </c>
      <c r="CY104" s="626">
        <f>'Customer Charges'!CY93</f>
        <v>0</v>
      </c>
      <c r="CZ104" s="626">
        <f>'Customer Charges'!CZ93</f>
        <v>0</v>
      </c>
      <c r="DA104" s="626">
        <f>'Customer Charges'!DA93</f>
        <v>0</v>
      </c>
      <c r="DB104" s="626">
        <f>'Customer Charges'!DB93</f>
        <v>0</v>
      </c>
      <c r="DC104" s="626">
        <f>'Customer Charges'!DC93</f>
        <v>0</v>
      </c>
      <c r="DD104" s="626">
        <f>'Customer Charges'!DD93</f>
        <v>0</v>
      </c>
      <c r="DE104" s="626">
        <f>'Customer Charges'!DE93</f>
        <v>0</v>
      </c>
      <c r="DF104" s="626">
        <f>'Customer Charges'!DF93</f>
        <v>0</v>
      </c>
      <c r="DG104" s="626">
        <f>'Customer Charges'!DG93</f>
        <v>0</v>
      </c>
      <c r="DH104" s="626">
        <f>'Customer Charges'!DH93</f>
        <v>0</v>
      </c>
      <c r="DI104" s="626">
        <f>'Customer Charges'!DI93</f>
        <v>0</v>
      </c>
      <c r="DJ104" s="626">
        <f>'Customer Charges'!DJ93</f>
        <v>0</v>
      </c>
      <c r="DK104" s="626">
        <f>'Customer Charges'!DK93</f>
        <v>0</v>
      </c>
      <c r="DL104" s="626">
        <f>'Customer Charges'!DL93</f>
        <v>0</v>
      </c>
      <c r="DM104" s="626">
        <f>'Customer Charges'!DM93</f>
        <v>0</v>
      </c>
      <c r="DN104" s="626">
        <f>'Customer Charges'!DN93</f>
        <v>0</v>
      </c>
      <c r="DO104" s="626">
        <f>'Customer Charges'!DO93</f>
        <v>0</v>
      </c>
      <c r="DP104" s="626">
        <f>'Customer Charges'!DP93</f>
        <v>0</v>
      </c>
      <c r="DQ104" s="626">
        <f>'Customer Charges'!DQ93</f>
        <v>0</v>
      </c>
      <c r="DR104" s="626">
        <f>'Customer Charges'!DR93</f>
        <v>0</v>
      </c>
      <c r="DS104" s="626">
        <f>'Customer Charges'!DS93</f>
        <v>0</v>
      </c>
      <c r="DT104" s="626">
        <f>'Customer Charges'!DT93</f>
        <v>0</v>
      </c>
      <c r="DU104" s="626">
        <f>'Customer Charges'!DU93</f>
        <v>0</v>
      </c>
      <c r="DV104" s="626">
        <f>'Customer Charges'!DV93</f>
        <v>0</v>
      </c>
      <c r="DW104" s="626">
        <f>'Customer Charges'!DW93</f>
        <v>0</v>
      </c>
      <c r="DX104" s="626">
        <f>'Customer Charges'!DX93</f>
        <v>0</v>
      </c>
      <c r="DY104" s="626">
        <f>'Customer Charges'!DY93</f>
        <v>0</v>
      </c>
      <c r="DZ104" s="626">
        <f>'Customer Charges'!DZ93</f>
        <v>0</v>
      </c>
      <c r="EA104" s="626">
        <f>'Customer Charges'!EA93</f>
        <v>0</v>
      </c>
      <c r="EB104" s="626">
        <f>'Customer Charges'!EB93</f>
        <v>0</v>
      </c>
      <c r="EC104" s="626">
        <f>'Customer Charges'!EC93</f>
        <v>0</v>
      </c>
      <c r="ED104" s="626">
        <f>'Customer Charges'!ED93</f>
        <v>0</v>
      </c>
      <c r="EE104" s="626">
        <f>'Customer Charges'!EE93</f>
        <v>0</v>
      </c>
      <c r="EF104" s="626">
        <f>'Customer Charges'!EF93</f>
        <v>0</v>
      </c>
      <c r="EG104" s="626">
        <f>'Customer Charges'!EG93</f>
        <v>0</v>
      </c>
      <c r="EH104" s="626">
        <f>'Customer Charges'!EH93</f>
        <v>0</v>
      </c>
      <c r="EI104" s="626">
        <f>'Customer Charges'!EI93</f>
        <v>0</v>
      </c>
      <c r="EJ104" s="626">
        <f>'Customer Charges'!EJ93</f>
        <v>0</v>
      </c>
      <c r="EK104" s="626">
        <f>'Customer Charges'!EK93</f>
        <v>0</v>
      </c>
      <c r="EL104" s="626">
        <f>'Customer Charges'!EL93</f>
        <v>0</v>
      </c>
      <c r="EM104" s="626">
        <f>'Customer Charges'!EM93</f>
        <v>0</v>
      </c>
      <c r="EN104" s="626">
        <f>'Customer Charges'!EN93</f>
        <v>0</v>
      </c>
      <c r="EO104" s="626">
        <f>'Customer Charges'!EO93</f>
        <v>0</v>
      </c>
      <c r="EP104" s="626">
        <f>'Customer Charges'!EP93</f>
        <v>0</v>
      </c>
      <c r="EQ104" s="626">
        <f>'Customer Charges'!EQ93</f>
        <v>0</v>
      </c>
      <c r="ER104" s="626">
        <f>'Customer Charges'!ER93</f>
        <v>0</v>
      </c>
      <c r="ES104" s="626">
        <f>'Customer Charges'!ES93</f>
        <v>0</v>
      </c>
      <c r="ET104" s="626">
        <f>'Customer Charges'!ET93</f>
        <v>0</v>
      </c>
      <c r="EU104" s="626">
        <f>'Customer Charges'!EU93</f>
        <v>0</v>
      </c>
      <c r="EV104" s="626">
        <f>'Customer Charges'!EV93</f>
        <v>0</v>
      </c>
      <c r="EW104" s="626">
        <f>'Customer Charges'!EW93</f>
        <v>0</v>
      </c>
      <c r="EX104" s="626">
        <f>'Customer Charges'!EX93</f>
        <v>0</v>
      </c>
      <c r="EY104" s="612"/>
      <c r="EZ104" s="86"/>
      <c r="FB104" s="612"/>
    </row>
    <row r="105" spans="1:158" ht="12.75" hidden="1" customHeight="1" outlineLevel="2">
      <c r="A105" s="303"/>
      <c r="B105" s="907">
        <f ca="1">IF(AE100=0,"N/A",AE108/AE100)</f>
        <v>8375.4790147993608</v>
      </c>
      <c r="C105" s="645"/>
      <c r="D105" s="654" t="s">
        <v>1460</v>
      </c>
      <c r="AD105" s="897">
        <f ca="1">IF(AE105=0,0,(AE105-AE101)/AE105)</f>
        <v>0.25329830521343411</v>
      </c>
      <c r="AE105" s="304">
        <f ca="1">SUM(AF105:EY105)</f>
        <v>536030.65694715909</v>
      </c>
      <c r="AF105" s="637">
        <f ca="1">SUMIF('Final Price'!$V$14:$V$114,$AD98,'Final Price'!AF$14:AF$114)</f>
        <v>0</v>
      </c>
      <c r="AG105" s="300">
        <f ca="1">SUMIF('Final Price'!$V$14:$V$114,$AD98,'Final Price'!AG$14:AG$114)</f>
        <v>0</v>
      </c>
      <c r="AH105" s="300">
        <f ca="1">SUMIF('Final Price'!$V$14:$V$114,$AD98,'Final Price'!AH$14:AH$114)</f>
        <v>0</v>
      </c>
      <c r="AI105" s="300">
        <f ca="1">SUMIF('Final Price'!$V$14:$V$114,$AD98,'Final Price'!AI$14:AI$114)</f>
        <v>0</v>
      </c>
      <c r="AJ105" s="300">
        <f ca="1">SUMIF('Final Price'!$V$14:$V$114,$AD98,'Final Price'!AJ$14:AJ$114)</f>
        <v>0</v>
      </c>
      <c r="AK105" s="300">
        <f ca="1">SUMIF('Final Price'!$V$14:$V$114,$AD98,'Final Price'!AK$14:AK$114)</f>
        <v>0</v>
      </c>
      <c r="AL105" s="300">
        <f ca="1">SUMIF('Final Price'!$V$14:$V$114,$AD98,'Final Price'!AL$14:AL$114)</f>
        <v>0</v>
      </c>
      <c r="AM105" s="300">
        <f ca="1">SUMIF('Final Price'!$V$14:$V$114,$AD98,'Final Price'!AM$14:AM$114)</f>
        <v>0</v>
      </c>
      <c r="AN105" s="300">
        <f ca="1">SUMIF('Final Price'!$V$14:$V$114,$AD98,'Final Price'!AN$14:AN$114)</f>
        <v>536030.65694715909</v>
      </c>
      <c r="AO105" s="300">
        <f ca="1">SUMIF('Final Price'!$V$14:$V$114,$AD98,'Final Price'!AO$14:AO$114)</f>
        <v>0</v>
      </c>
      <c r="AP105" s="300">
        <f ca="1">SUMIF('Final Price'!$V$14:$V$114,$AD98,'Final Price'!AP$14:AP$114)</f>
        <v>0</v>
      </c>
      <c r="AQ105" s="300">
        <f ca="1">SUMIF('Final Price'!$V$14:$V$114,$AD98,'Final Price'!AQ$14:AQ$114)</f>
        <v>0</v>
      </c>
      <c r="AR105" s="300">
        <f ca="1">SUMIF('Final Price'!$V$14:$V$114,$AD98,'Final Price'!AR$14:AR$114)</f>
        <v>0</v>
      </c>
      <c r="AS105" s="300">
        <f ca="1">SUMIF('Final Price'!$V$14:$V$114,$AD98,'Final Price'!AS$14:AS$114)</f>
        <v>0</v>
      </c>
      <c r="AT105" s="300">
        <f ca="1">SUMIF('Final Price'!$V$14:$V$114,$AD98,'Final Price'!AT$14:AT$114)</f>
        <v>0</v>
      </c>
      <c r="AU105" s="300">
        <f ca="1">SUMIF('Final Price'!$V$14:$V$114,$AD98,'Final Price'!AU$14:AU$114)</f>
        <v>0</v>
      </c>
      <c r="AV105" s="300">
        <f ca="1">SUMIF('Final Price'!$V$14:$V$114,$AD98,'Final Price'!AV$14:AV$114)</f>
        <v>0</v>
      </c>
      <c r="AW105" s="300">
        <f ca="1">SUMIF('Final Price'!$V$14:$V$114,$AD98,'Final Price'!AW$14:AW$114)</f>
        <v>0</v>
      </c>
      <c r="AX105" s="300">
        <f ca="1">SUMIF('Final Price'!$V$14:$V$114,$AD98,'Final Price'!AX$14:AX$114)</f>
        <v>0</v>
      </c>
      <c r="AY105" s="300">
        <f ca="1">SUMIF('Final Price'!$V$14:$V$114,$AD98,'Final Price'!AY$14:AY$114)</f>
        <v>0</v>
      </c>
      <c r="AZ105" s="300">
        <f ca="1">SUMIF('Final Price'!$V$14:$V$114,$AD98,'Final Price'!AZ$14:AZ$114)</f>
        <v>0</v>
      </c>
      <c r="BA105" s="300">
        <f ca="1">SUMIF('Final Price'!$V$14:$V$114,$AD98,'Final Price'!BA$14:BA$114)</f>
        <v>0</v>
      </c>
      <c r="BB105" s="300">
        <f ca="1">SUMIF('Final Price'!$V$14:$V$114,$AD98,'Final Price'!BB$14:BB$114)</f>
        <v>0</v>
      </c>
      <c r="BC105" s="300">
        <f ca="1">SUMIF('Final Price'!$V$14:$V$114,$AD98,'Final Price'!BC$14:BC$114)</f>
        <v>0</v>
      </c>
      <c r="BD105" s="300">
        <f ca="1">SUMIF('Final Price'!$V$14:$V$114,$AD98,'Final Price'!BD$14:BD$114)</f>
        <v>0</v>
      </c>
      <c r="BE105" s="300">
        <f ca="1">SUMIF('Final Price'!$V$14:$V$114,$AD98,'Final Price'!BE$14:BE$114)</f>
        <v>0</v>
      </c>
      <c r="BF105" s="300">
        <f ca="1">SUMIF('Final Price'!$V$14:$V$114,$AD98,'Final Price'!BF$14:BF$114)</f>
        <v>0</v>
      </c>
      <c r="BG105" s="300">
        <f ca="1">SUMIF('Final Price'!$V$14:$V$114,$AD98,'Final Price'!BG$14:BG$114)</f>
        <v>0</v>
      </c>
      <c r="BH105" s="300">
        <f ca="1">SUMIF('Final Price'!$V$14:$V$114,$AD98,'Final Price'!BH$14:BH$114)</f>
        <v>0</v>
      </c>
      <c r="BI105" s="300">
        <f ca="1">SUMIF('Final Price'!$V$14:$V$114,$AD98,'Final Price'!BI$14:BI$114)</f>
        <v>0</v>
      </c>
      <c r="BJ105" s="300">
        <f ca="1">SUMIF('Final Price'!$V$14:$V$114,$AD98,'Final Price'!BJ$14:BJ$114)</f>
        <v>0</v>
      </c>
      <c r="BK105" s="300">
        <f ca="1">SUMIF('Final Price'!$V$14:$V$114,$AD98,'Final Price'!BK$14:BK$114)</f>
        <v>0</v>
      </c>
      <c r="BL105" s="300">
        <f ca="1">SUMIF('Final Price'!$V$14:$V$114,$AD98,'Final Price'!BL$14:BL$114)</f>
        <v>0</v>
      </c>
      <c r="BM105" s="300">
        <f ca="1">SUMIF('Final Price'!$V$14:$V$114,$AD98,'Final Price'!BM$14:BM$114)</f>
        <v>0</v>
      </c>
      <c r="BN105" s="300">
        <f ca="1">SUMIF('Final Price'!$V$14:$V$114,$AD98,'Final Price'!BN$14:BN$114)</f>
        <v>0</v>
      </c>
      <c r="BO105" s="300">
        <f ca="1">SUMIF('Final Price'!$V$14:$V$114,$AD98,'Final Price'!BO$14:BO$114)</f>
        <v>0</v>
      </c>
      <c r="BP105" s="300">
        <f ca="1">SUMIF('Final Price'!$V$14:$V$114,$AD98,'Final Price'!BP$14:BP$114)</f>
        <v>0</v>
      </c>
      <c r="BQ105" s="300">
        <f ca="1">SUMIF('Final Price'!$V$14:$V$114,$AD98,'Final Price'!BQ$14:BQ$114)</f>
        <v>0</v>
      </c>
      <c r="BR105" s="300">
        <f ca="1">SUMIF('Final Price'!$V$14:$V$114,$AD98,'Final Price'!BR$14:BR$114)</f>
        <v>0</v>
      </c>
      <c r="BS105" s="300">
        <f ca="1">SUMIF('Final Price'!$V$14:$V$114,$AD98,'Final Price'!BS$14:BS$114)</f>
        <v>0</v>
      </c>
      <c r="BT105" s="300">
        <f ca="1">SUMIF('Final Price'!$V$14:$V$114,$AD98,'Final Price'!BT$14:BT$114)</f>
        <v>0</v>
      </c>
      <c r="BU105" s="300">
        <f ca="1">SUMIF('Final Price'!$V$14:$V$114,$AD98,'Final Price'!BU$14:BU$114)</f>
        <v>0</v>
      </c>
      <c r="BV105" s="300">
        <f ca="1">SUMIF('Final Price'!$V$14:$V$114,$AD98,'Final Price'!BV$14:BV$114)</f>
        <v>0</v>
      </c>
      <c r="BW105" s="300">
        <f ca="1">SUMIF('Final Price'!$V$14:$V$114,$AD98,'Final Price'!BW$14:BW$114)</f>
        <v>0</v>
      </c>
      <c r="BX105" s="300">
        <f ca="1">SUMIF('Final Price'!$V$14:$V$114,$AD98,'Final Price'!BX$14:BX$114)</f>
        <v>0</v>
      </c>
      <c r="BY105" s="300">
        <f ca="1">SUMIF('Final Price'!$V$14:$V$114,$AD98,'Final Price'!BY$14:BY$114)</f>
        <v>0</v>
      </c>
      <c r="BZ105" s="300">
        <f ca="1">SUMIF('Final Price'!$V$14:$V$114,$AD98,'Final Price'!BZ$14:BZ$114)</f>
        <v>0</v>
      </c>
      <c r="CA105" s="300">
        <f ca="1">SUMIF('Final Price'!$V$14:$V$114,$AD98,'Final Price'!CA$14:CA$114)</f>
        <v>0</v>
      </c>
      <c r="CB105" s="300">
        <f ca="1">SUMIF('Final Price'!$V$14:$V$114,$AD98,'Final Price'!CB$14:CB$114)</f>
        <v>0</v>
      </c>
      <c r="CC105" s="300">
        <f ca="1">SUMIF('Final Price'!$V$14:$V$114,$AD98,'Final Price'!CC$14:CC$114)</f>
        <v>0</v>
      </c>
      <c r="CD105" s="300">
        <f ca="1">SUMIF('Final Price'!$V$14:$V$114,$AD98,'Final Price'!CD$14:CD$114)</f>
        <v>0</v>
      </c>
      <c r="CE105" s="300">
        <f ca="1">SUMIF('Final Price'!$V$14:$V$114,$AD98,'Final Price'!CE$14:CE$114)</f>
        <v>0</v>
      </c>
      <c r="CF105" s="300">
        <f ca="1">SUMIF('Final Price'!$V$14:$V$114,$AD98,'Final Price'!CF$14:CF$114)</f>
        <v>0</v>
      </c>
      <c r="CG105" s="300">
        <f ca="1">SUMIF('Final Price'!$V$14:$V$114,$AD98,'Final Price'!CG$14:CG$114)</f>
        <v>0</v>
      </c>
      <c r="CH105" s="300">
        <f ca="1">SUMIF('Final Price'!$V$14:$V$114,$AD98,'Final Price'!CH$14:CH$114)</f>
        <v>0</v>
      </c>
      <c r="CI105" s="300">
        <f ca="1">SUMIF('Final Price'!$V$14:$V$114,$AD98,'Final Price'!CI$14:CI$114)</f>
        <v>0</v>
      </c>
      <c r="CJ105" s="300">
        <f ca="1">SUMIF('Final Price'!$V$14:$V$114,$AD98,'Final Price'!CJ$14:CJ$114)</f>
        <v>0</v>
      </c>
      <c r="CK105" s="300">
        <f ca="1">SUMIF('Final Price'!$V$14:$V$114,$AD98,'Final Price'!CK$14:CK$114)</f>
        <v>0</v>
      </c>
      <c r="CL105" s="300">
        <f ca="1">SUMIF('Final Price'!$V$14:$V$114,$AD98,'Final Price'!CL$14:CL$114)</f>
        <v>0</v>
      </c>
      <c r="CM105" s="300">
        <f ca="1">SUMIF('Final Price'!$V$14:$V$114,$AD98,'Final Price'!CM$14:CM$114)</f>
        <v>0</v>
      </c>
      <c r="CN105" s="300">
        <f ca="1">SUMIF('Final Price'!$V$14:$V$114,$AD98,'Final Price'!CN$14:CN$114)</f>
        <v>0</v>
      </c>
      <c r="CO105" s="300">
        <f ca="1">SUMIF('Final Price'!$V$14:$V$114,$AD98,'Final Price'!CO$14:CO$114)</f>
        <v>0</v>
      </c>
      <c r="CP105" s="300">
        <f ca="1">SUMIF('Final Price'!$V$14:$V$114,$AD98,'Final Price'!CP$14:CP$114)</f>
        <v>0</v>
      </c>
      <c r="CQ105" s="300">
        <f ca="1">SUMIF('Final Price'!$V$14:$V$114,$AD98,'Final Price'!CQ$14:CQ$114)</f>
        <v>0</v>
      </c>
      <c r="CR105" s="300">
        <f ca="1">SUMIF('Final Price'!$V$14:$V$114,$AD98,'Final Price'!CR$14:CR$114)</f>
        <v>0</v>
      </c>
      <c r="CS105" s="300">
        <f ca="1">SUMIF('Final Price'!$V$14:$V$114,$AD98,'Final Price'!CS$14:CS$114)</f>
        <v>0</v>
      </c>
      <c r="CT105" s="300">
        <f ca="1">SUMIF('Final Price'!$V$14:$V$114,$AD98,'Final Price'!CT$14:CT$114)</f>
        <v>0</v>
      </c>
      <c r="CU105" s="300">
        <f ca="1">SUMIF('Final Price'!$V$14:$V$114,$AD98,'Final Price'!CU$14:CU$114)</f>
        <v>0</v>
      </c>
      <c r="CV105" s="300">
        <f ca="1">SUMIF('Final Price'!$V$14:$V$114,$AD98,'Final Price'!CV$14:CV$114)</f>
        <v>0</v>
      </c>
      <c r="CW105" s="300">
        <f ca="1">SUMIF('Final Price'!$V$14:$V$114,$AD98,'Final Price'!CW$14:CW$114)</f>
        <v>0</v>
      </c>
      <c r="CX105" s="300">
        <f ca="1">SUMIF('Final Price'!$V$14:$V$114,$AD98,'Final Price'!CX$14:CX$114)</f>
        <v>0</v>
      </c>
      <c r="CY105" s="300">
        <f ca="1">SUMIF('Final Price'!$V$14:$V$114,$AD98,'Final Price'!CY$14:CY$114)</f>
        <v>0</v>
      </c>
      <c r="CZ105" s="300">
        <f ca="1">SUMIF('Final Price'!$V$14:$V$114,$AD98,'Final Price'!CZ$14:CZ$114)</f>
        <v>0</v>
      </c>
      <c r="DA105" s="300">
        <f ca="1">SUMIF('Final Price'!$V$14:$V$114,$AD98,'Final Price'!DA$14:DA$114)</f>
        <v>0</v>
      </c>
      <c r="DB105" s="300">
        <f ca="1">SUMIF('Final Price'!$V$14:$V$114,$AD98,'Final Price'!DB$14:DB$114)</f>
        <v>0</v>
      </c>
      <c r="DC105" s="300">
        <f ca="1">SUMIF('Final Price'!$V$14:$V$114,$AD98,'Final Price'!DC$14:DC$114)</f>
        <v>0</v>
      </c>
      <c r="DD105" s="300">
        <f ca="1">SUMIF('Final Price'!$V$14:$V$114,$AD98,'Final Price'!DD$14:DD$114)</f>
        <v>0</v>
      </c>
      <c r="DE105" s="300">
        <f ca="1">SUMIF('Final Price'!$V$14:$V$114,$AD98,'Final Price'!DE$14:DE$114)</f>
        <v>0</v>
      </c>
      <c r="DF105" s="300">
        <f ca="1">SUMIF('Final Price'!$V$14:$V$114,$AD98,'Final Price'!DF$14:DF$114)</f>
        <v>0</v>
      </c>
      <c r="DG105" s="300">
        <f ca="1">SUMIF('Final Price'!$V$14:$V$114,$AD98,'Final Price'!DG$14:DG$114)</f>
        <v>0</v>
      </c>
      <c r="DH105" s="300">
        <f ca="1">SUMIF('Final Price'!$V$14:$V$114,$AD98,'Final Price'!DH$14:DH$114)</f>
        <v>0</v>
      </c>
      <c r="DI105" s="300">
        <f ca="1">SUMIF('Final Price'!$V$14:$V$114,$AD98,'Final Price'!DI$14:DI$114)</f>
        <v>0</v>
      </c>
      <c r="DJ105" s="300">
        <f ca="1">SUMIF('Final Price'!$V$14:$V$114,$AD98,'Final Price'!DJ$14:DJ$114)</f>
        <v>0</v>
      </c>
      <c r="DK105" s="300">
        <f ca="1">SUMIF('Final Price'!$V$14:$V$114,$AD98,'Final Price'!DK$14:DK$114)</f>
        <v>0</v>
      </c>
      <c r="DL105" s="300">
        <f ca="1">SUMIF('Final Price'!$V$14:$V$114,$AD98,'Final Price'!DL$14:DL$114)</f>
        <v>0</v>
      </c>
      <c r="DM105" s="300">
        <f ca="1">SUMIF('Final Price'!$V$14:$V$114,$AD98,'Final Price'!DM$14:DM$114)</f>
        <v>0</v>
      </c>
      <c r="DN105" s="300">
        <f ca="1">SUMIF('Final Price'!$V$14:$V$114,$AD98,'Final Price'!DN$14:DN$114)</f>
        <v>0</v>
      </c>
      <c r="DO105" s="300">
        <f ca="1">SUMIF('Final Price'!$V$14:$V$114,$AD98,'Final Price'!DO$14:DO$114)</f>
        <v>0</v>
      </c>
      <c r="DP105" s="300">
        <f ca="1">SUMIF('Final Price'!$V$14:$V$114,$AD98,'Final Price'!DP$14:DP$114)</f>
        <v>0</v>
      </c>
      <c r="DQ105" s="300">
        <f ca="1">SUMIF('Final Price'!$V$14:$V$114,$AD98,'Final Price'!DQ$14:DQ$114)</f>
        <v>0</v>
      </c>
      <c r="DR105" s="300">
        <f ca="1">SUMIF('Final Price'!$V$14:$V$114,$AD98,'Final Price'!DR$14:DR$114)</f>
        <v>0</v>
      </c>
      <c r="DS105" s="300">
        <f ca="1">SUMIF('Final Price'!$V$14:$V$114,$AD98,'Final Price'!DS$14:DS$114)</f>
        <v>0</v>
      </c>
      <c r="DT105" s="300">
        <f ca="1">SUMIF('Final Price'!$V$14:$V$114,$AD98,'Final Price'!DT$14:DT$114)</f>
        <v>0</v>
      </c>
      <c r="DU105" s="300">
        <f ca="1">SUMIF('Final Price'!$V$14:$V$114,$AD98,'Final Price'!DU$14:DU$114)</f>
        <v>0</v>
      </c>
      <c r="DV105" s="300">
        <f ca="1">SUMIF('Final Price'!$V$14:$V$114,$AD98,'Final Price'!DV$14:DV$114)</f>
        <v>0</v>
      </c>
      <c r="DW105" s="300">
        <f ca="1">SUMIF('Final Price'!$V$14:$V$114,$AD98,'Final Price'!DW$14:DW$114)</f>
        <v>0</v>
      </c>
      <c r="DX105" s="300">
        <f ca="1">SUMIF('Final Price'!$V$14:$V$114,$AD98,'Final Price'!DX$14:DX$114)</f>
        <v>0</v>
      </c>
      <c r="DY105" s="300">
        <f ca="1">SUMIF('Final Price'!$V$14:$V$114,$AD98,'Final Price'!DY$14:DY$114)</f>
        <v>0</v>
      </c>
      <c r="DZ105" s="300">
        <f ca="1">SUMIF('Final Price'!$V$14:$V$114,$AD98,'Final Price'!DZ$14:DZ$114)</f>
        <v>0</v>
      </c>
      <c r="EA105" s="300">
        <f ca="1">SUMIF('Final Price'!$V$14:$V$114,$AD98,'Final Price'!EA$14:EA$114)</f>
        <v>0</v>
      </c>
      <c r="EB105" s="300">
        <f ca="1">SUMIF('Final Price'!$V$14:$V$114,$AD98,'Final Price'!EB$14:EB$114)</f>
        <v>0</v>
      </c>
      <c r="EC105" s="300">
        <f ca="1">SUMIF('Final Price'!$V$14:$V$114,$AD98,'Final Price'!EC$14:EC$114)</f>
        <v>0</v>
      </c>
      <c r="ED105" s="300">
        <f ca="1">SUMIF('Final Price'!$V$14:$V$114,$AD98,'Final Price'!ED$14:ED$114)</f>
        <v>0</v>
      </c>
      <c r="EE105" s="300">
        <f ca="1">SUMIF('Final Price'!$V$14:$V$114,$AD98,'Final Price'!EE$14:EE$114)</f>
        <v>0</v>
      </c>
      <c r="EF105" s="300">
        <f ca="1">SUMIF('Final Price'!$V$14:$V$114,$AD98,'Final Price'!EF$14:EF$114)</f>
        <v>0</v>
      </c>
      <c r="EG105" s="300">
        <f ca="1">SUMIF('Final Price'!$V$14:$V$114,$AD98,'Final Price'!EG$14:EG$114)</f>
        <v>0</v>
      </c>
      <c r="EH105" s="300">
        <f ca="1">SUMIF('Final Price'!$V$14:$V$114,$AD98,'Final Price'!EH$14:EH$114)</f>
        <v>0</v>
      </c>
      <c r="EI105" s="300">
        <f ca="1">SUMIF('Final Price'!$V$14:$V$114,$AD98,'Final Price'!EI$14:EI$114)</f>
        <v>0</v>
      </c>
      <c r="EJ105" s="300">
        <f ca="1">SUMIF('Final Price'!$V$14:$V$114,$AD98,'Final Price'!EJ$14:EJ$114)</f>
        <v>0</v>
      </c>
      <c r="EK105" s="300">
        <f ca="1">SUMIF('Final Price'!$V$14:$V$114,$AD98,'Final Price'!EK$14:EK$114)</f>
        <v>0</v>
      </c>
      <c r="EL105" s="300">
        <f ca="1">SUMIF('Final Price'!$V$14:$V$114,$AD98,'Final Price'!EL$14:EL$114)</f>
        <v>0</v>
      </c>
      <c r="EM105" s="300">
        <f ca="1">SUMIF('Final Price'!$V$14:$V$114,$AD98,'Final Price'!EM$14:EM$114)</f>
        <v>0</v>
      </c>
      <c r="EN105" s="300">
        <f ca="1">SUMIF('Final Price'!$V$14:$V$114,$AD98,'Final Price'!EN$14:EN$114)</f>
        <v>0</v>
      </c>
      <c r="EO105" s="300">
        <f ca="1">SUMIF('Final Price'!$V$14:$V$114,$AD98,'Final Price'!EO$14:EO$114)</f>
        <v>0</v>
      </c>
      <c r="EP105" s="300">
        <f ca="1">SUMIF('Final Price'!$V$14:$V$114,$AD98,'Final Price'!EP$14:EP$114)</f>
        <v>0</v>
      </c>
      <c r="EQ105" s="300">
        <f ca="1">SUMIF('Final Price'!$V$14:$V$114,$AD98,'Final Price'!EQ$14:EQ$114)</f>
        <v>0</v>
      </c>
      <c r="ER105" s="300">
        <f ca="1">SUMIF('Final Price'!$V$14:$V$114,$AD98,'Final Price'!ER$14:ER$114)</f>
        <v>0</v>
      </c>
      <c r="ES105" s="300">
        <f ca="1">SUMIF('Final Price'!$V$14:$V$114,$AD98,'Final Price'!ES$14:ES$114)</f>
        <v>0</v>
      </c>
      <c r="ET105" s="300">
        <f ca="1">SUMIF('Final Price'!$V$14:$V$114,$AD98,'Final Price'!ET$14:ET$114)</f>
        <v>0</v>
      </c>
      <c r="EU105" s="300">
        <f ca="1">SUMIF('Final Price'!$V$14:$V$114,$AD98,'Final Price'!EU$14:EU$114)</f>
        <v>0</v>
      </c>
      <c r="EV105" s="300">
        <f ca="1">SUMIF('Final Price'!$V$14:$V$114,$AD98,'Final Price'!EV$14:EV$114)</f>
        <v>0</v>
      </c>
      <c r="EW105" s="638">
        <f ca="1">SUMIF('Final Price'!$V$14:$V$114,$AD98,'Final Price'!EW$14:EW$114)</f>
        <v>0</v>
      </c>
      <c r="EX105" s="639">
        <f ca="1">SUMIF('Final Price'!$V$14:$V$114,$AD98,'Final Price'!EX$14:EX$114)</f>
        <v>0</v>
      </c>
      <c r="EY105" s="612"/>
      <c r="EZ105" s="86"/>
      <c r="FA105" s="900" t="str">
        <f>B103</f>
        <v>Not Included</v>
      </c>
      <c r="FB105" s="612"/>
    </row>
    <row r="106" spans="1:158" ht="12.75" hidden="1" customHeight="1" outlineLevel="2">
      <c r="A106" s="303"/>
      <c r="B106" s="86"/>
      <c r="C106" s="645"/>
      <c r="D106" s="654" t="s">
        <v>48</v>
      </c>
      <c r="AD106" s="897">
        <f>IF(AND(OverON,B103=$B$19),Overhead,0)</f>
        <v>0</v>
      </c>
      <c r="AE106" s="304">
        <f ca="1">SUM(AF106:EY106)</f>
        <v>0</v>
      </c>
      <c r="AF106" s="637">
        <f t="shared" ref="AF106:BK106" ca="1" si="84">AF105*$AD106</f>
        <v>0</v>
      </c>
      <c r="AG106" s="300">
        <f t="shared" ca="1" si="84"/>
        <v>0</v>
      </c>
      <c r="AH106" s="300">
        <f t="shared" ca="1" si="84"/>
        <v>0</v>
      </c>
      <c r="AI106" s="300">
        <f t="shared" ca="1" si="84"/>
        <v>0</v>
      </c>
      <c r="AJ106" s="300">
        <f t="shared" ca="1" si="84"/>
        <v>0</v>
      </c>
      <c r="AK106" s="300">
        <f t="shared" ca="1" si="84"/>
        <v>0</v>
      </c>
      <c r="AL106" s="300">
        <f t="shared" ca="1" si="84"/>
        <v>0</v>
      </c>
      <c r="AM106" s="300">
        <f t="shared" ca="1" si="84"/>
        <v>0</v>
      </c>
      <c r="AN106" s="300">
        <f t="shared" ca="1" si="84"/>
        <v>0</v>
      </c>
      <c r="AO106" s="300">
        <f t="shared" ca="1" si="84"/>
        <v>0</v>
      </c>
      <c r="AP106" s="300">
        <f t="shared" ca="1" si="84"/>
        <v>0</v>
      </c>
      <c r="AQ106" s="300">
        <f t="shared" ca="1" si="84"/>
        <v>0</v>
      </c>
      <c r="AR106" s="300">
        <f t="shared" ca="1" si="84"/>
        <v>0</v>
      </c>
      <c r="AS106" s="300">
        <f t="shared" ca="1" si="84"/>
        <v>0</v>
      </c>
      <c r="AT106" s="300">
        <f t="shared" ca="1" si="84"/>
        <v>0</v>
      </c>
      <c r="AU106" s="300">
        <f t="shared" ca="1" si="84"/>
        <v>0</v>
      </c>
      <c r="AV106" s="300">
        <f t="shared" ca="1" si="84"/>
        <v>0</v>
      </c>
      <c r="AW106" s="300">
        <f t="shared" ca="1" si="84"/>
        <v>0</v>
      </c>
      <c r="AX106" s="300">
        <f t="shared" ca="1" si="84"/>
        <v>0</v>
      </c>
      <c r="AY106" s="300">
        <f t="shared" ca="1" si="84"/>
        <v>0</v>
      </c>
      <c r="AZ106" s="300">
        <f t="shared" ca="1" si="84"/>
        <v>0</v>
      </c>
      <c r="BA106" s="300">
        <f t="shared" ca="1" si="84"/>
        <v>0</v>
      </c>
      <c r="BB106" s="300">
        <f t="shared" ca="1" si="84"/>
        <v>0</v>
      </c>
      <c r="BC106" s="300">
        <f t="shared" ca="1" si="84"/>
        <v>0</v>
      </c>
      <c r="BD106" s="300">
        <f t="shared" ca="1" si="84"/>
        <v>0</v>
      </c>
      <c r="BE106" s="300">
        <f t="shared" ca="1" si="84"/>
        <v>0</v>
      </c>
      <c r="BF106" s="300">
        <f t="shared" ca="1" si="84"/>
        <v>0</v>
      </c>
      <c r="BG106" s="300">
        <f t="shared" ca="1" si="84"/>
        <v>0</v>
      </c>
      <c r="BH106" s="300">
        <f t="shared" ca="1" si="84"/>
        <v>0</v>
      </c>
      <c r="BI106" s="300">
        <f t="shared" ca="1" si="84"/>
        <v>0</v>
      </c>
      <c r="BJ106" s="300">
        <f t="shared" ca="1" si="84"/>
        <v>0</v>
      </c>
      <c r="BK106" s="300">
        <f t="shared" ca="1" si="84"/>
        <v>0</v>
      </c>
      <c r="BL106" s="300">
        <f t="shared" ref="BL106:CQ106" ca="1" si="85">BL105*$AD106</f>
        <v>0</v>
      </c>
      <c r="BM106" s="300">
        <f t="shared" ca="1" si="85"/>
        <v>0</v>
      </c>
      <c r="BN106" s="300">
        <f t="shared" ca="1" si="85"/>
        <v>0</v>
      </c>
      <c r="BO106" s="300">
        <f t="shared" ca="1" si="85"/>
        <v>0</v>
      </c>
      <c r="BP106" s="300">
        <f t="shared" ca="1" si="85"/>
        <v>0</v>
      </c>
      <c r="BQ106" s="300">
        <f t="shared" ca="1" si="85"/>
        <v>0</v>
      </c>
      <c r="BR106" s="300">
        <f t="shared" ca="1" si="85"/>
        <v>0</v>
      </c>
      <c r="BS106" s="300">
        <f t="shared" ca="1" si="85"/>
        <v>0</v>
      </c>
      <c r="BT106" s="300">
        <f t="shared" ca="1" si="85"/>
        <v>0</v>
      </c>
      <c r="BU106" s="300">
        <f t="shared" ca="1" si="85"/>
        <v>0</v>
      </c>
      <c r="BV106" s="300">
        <f t="shared" ca="1" si="85"/>
        <v>0</v>
      </c>
      <c r="BW106" s="300">
        <f t="shared" ca="1" si="85"/>
        <v>0</v>
      </c>
      <c r="BX106" s="300">
        <f t="shared" ca="1" si="85"/>
        <v>0</v>
      </c>
      <c r="BY106" s="300">
        <f t="shared" ca="1" si="85"/>
        <v>0</v>
      </c>
      <c r="BZ106" s="300">
        <f t="shared" ca="1" si="85"/>
        <v>0</v>
      </c>
      <c r="CA106" s="300">
        <f t="shared" ca="1" si="85"/>
        <v>0</v>
      </c>
      <c r="CB106" s="300">
        <f t="shared" ca="1" si="85"/>
        <v>0</v>
      </c>
      <c r="CC106" s="300">
        <f t="shared" ca="1" si="85"/>
        <v>0</v>
      </c>
      <c r="CD106" s="300">
        <f t="shared" ca="1" si="85"/>
        <v>0</v>
      </c>
      <c r="CE106" s="300">
        <f t="shared" ca="1" si="85"/>
        <v>0</v>
      </c>
      <c r="CF106" s="300">
        <f t="shared" ca="1" si="85"/>
        <v>0</v>
      </c>
      <c r="CG106" s="300">
        <f t="shared" ca="1" si="85"/>
        <v>0</v>
      </c>
      <c r="CH106" s="300">
        <f t="shared" ca="1" si="85"/>
        <v>0</v>
      </c>
      <c r="CI106" s="300">
        <f t="shared" ca="1" si="85"/>
        <v>0</v>
      </c>
      <c r="CJ106" s="300">
        <f t="shared" ca="1" si="85"/>
        <v>0</v>
      </c>
      <c r="CK106" s="300">
        <f t="shared" ca="1" si="85"/>
        <v>0</v>
      </c>
      <c r="CL106" s="300">
        <f t="shared" ca="1" si="85"/>
        <v>0</v>
      </c>
      <c r="CM106" s="300">
        <f t="shared" ca="1" si="85"/>
        <v>0</v>
      </c>
      <c r="CN106" s="300">
        <f t="shared" ca="1" si="85"/>
        <v>0</v>
      </c>
      <c r="CO106" s="300">
        <f t="shared" ca="1" si="85"/>
        <v>0</v>
      </c>
      <c r="CP106" s="300">
        <f t="shared" ca="1" si="85"/>
        <v>0</v>
      </c>
      <c r="CQ106" s="300">
        <f t="shared" ca="1" si="85"/>
        <v>0</v>
      </c>
      <c r="CR106" s="300">
        <f t="shared" ref="CR106:DW106" ca="1" si="86">CR105*$AD106</f>
        <v>0</v>
      </c>
      <c r="CS106" s="300">
        <f t="shared" ca="1" si="86"/>
        <v>0</v>
      </c>
      <c r="CT106" s="300">
        <f t="shared" ca="1" si="86"/>
        <v>0</v>
      </c>
      <c r="CU106" s="300">
        <f t="shared" ca="1" si="86"/>
        <v>0</v>
      </c>
      <c r="CV106" s="300">
        <f t="shared" ca="1" si="86"/>
        <v>0</v>
      </c>
      <c r="CW106" s="300">
        <f t="shared" ca="1" si="86"/>
        <v>0</v>
      </c>
      <c r="CX106" s="300">
        <f t="shared" ca="1" si="86"/>
        <v>0</v>
      </c>
      <c r="CY106" s="300">
        <f t="shared" ca="1" si="86"/>
        <v>0</v>
      </c>
      <c r="CZ106" s="300">
        <f t="shared" ca="1" si="86"/>
        <v>0</v>
      </c>
      <c r="DA106" s="300">
        <f t="shared" ca="1" si="86"/>
        <v>0</v>
      </c>
      <c r="DB106" s="300">
        <f t="shared" ca="1" si="86"/>
        <v>0</v>
      </c>
      <c r="DC106" s="300">
        <f t="shared" ca="1" si="86"/>
        <v>0</v>
      </c>
      <c r="DD106" s="300">
        <f t="shared" ca="1" si="86"/>
        <v>0</v>
      </c>
      <c r="DE106" s="300">
        <f t="shared" ca="1" si="86"/>
        <v>0</v>
      </c>
      <c r="DF106" s="300">
        <f t="shared" ca="1" si="86"/>
        <v>0</v>
      </c>
      <c r="DG106" s="300">
        <f t="shared" ca="1" si="86"/>
        <v>0</v>
      </c>
      <c r="DH106" s="300">
        <f t="shared" ca="1" si="86"/>
        <v>0</v>
      </c>
      <c r="DI106" s="300">
        <f t="shared" ca="1" si="86"/>
        <v>0</v>
      </c>
      <c r="DJ106" s="300">
        <f t="shared" ca="1" si="86"/>
        <v>0</v>
      </c>
      <c r="DK106" s="300">
        <f t="shared" ca="1" si="86"/>
        <v>0</v>
      </c>
      <c r="DL106" s="300">
        <f t="shared" ca="1" si="86"/>
        <v>0</v>
      </c>
      <c r="DM106" s="300">
        <f t="shared" ca="1" si="86"/>
        <v>0</v>
      </c>
      <c r="DN106" s="300">
        <f t="shared" ca="1" si="86"/>
        <v>0</v>
      </c>
      <c r="DO106" s="300">
        <f t="shared" ca="1" si="86"/>
        <v>0</v>
      </c>
      <c r="DP106" s="300">
        <f t="shared" ca="1" si="86"/>
        <v>0</v>
      </c>
      <c r="DQ106" s="300">
        <f t="shared" ca="1" si="86"/>
        <v>0</v>
      </c>
      <c r="DR106" s="300">
        <f t="shared" ca="1" si="86"/>
        <v>0</v>
      </c>
      <c r="DS106" s="300">
        <f t="shared" ca="1" si="86"/>
        <v>0</v>
      </c>
      <c r="DT106" s="300">
        <f t="shared" ca="1" si="86"/>
        <v>0</v>
      </c>
      <c r="DU106" s="300">
        <f t="shared" ca="1" si="86"/>
        <v>0</v>
      </c>
      <c r="DV106" s="300">
        <f t="shared" ca="1" si="86"/>
        <v>0</v>
      </c>
      <c r="DW106" s="300">
        <f t="shared" ca="1" si="86"/>
        <v>0</v>
      </c>
      <c r="DX106" s="300">
        <f t="shared" ref="DX106:EX106" ca="1" si="87">DX105*$AD106</f>
        <v>0</v>
      </c>
      <c r="DY106" s="300">
        <f t="shared" ca="1" si="87"/>
        <v>0</v>
      </c>
      <c r="DZ106" s="300">
        <f t="shared" ca="1" si="87"/>
        <v>0</v>
      </c>
      <c r="EA106" s="300">
        <f t="shared" ca="1" si="87"/>
        <v>0</v>
      </c>
      <c r="EB106" s="300">
        <f t="shared" ca="1" si="87"/>
        <v>0</v>
      </c>
      <c r="EC106" s="300">
        <f t="shared" ca="1" si="87"/>
        <v>0</v>
      </c>
      <c r="ED106" s="300">
        <f t="shared" ca="1" si="87"/>
        <v>0</v>
      </c>
      <c r="EE106" s="300">
        <f t="shared" ca="1" si="87"/>
        <v>0</v>
      </c>
      <c r="EF106" s="300">
        <f t="shared" ca="1" si="87"/>
        <v>0</v>
      </c>
      <c r="EG106" s="300">
        <f t="shared" ca="1" si="87"/>
        <v>0</v>
      </c>
      <c r="EH106" s="300">
        <f t="shared" ca="1" si="87"/>
        <v>0</v>
      </c>
      <c r="EI106" s="300">
        <f t="shared" ca="1" si="87"/>
        <v>0</v>
      </c>
      <c r="EJ106" s="300">
        <f t="shared" ca="1" si="87"/>
        <v>0</v>
      </c>
      <c r="EK106" s="300">
        <f t="shared" ca="1" si="87"/>
        <v>0</v>
      </c>
      <c r="EL106" s="300">
        <f t="shared" ca="1" si="87"/>
        <v>0</v>
      </c>
      <c r="EM106" s="300">
        <f t="shared" ca="1" si="87"/>
        <v>0</v>
      </c>
      <c r="EN106" s="300">
        <f t="shared" ca="1" si="87"/>
        <v>0</v>
      </c>
      <c r="EO106" s="300">
        <f t="shared" ca="1" si="87"/>
        <v>0</v>
      </c>
      <c r="EP106" s="300">
        <f t="shared" ca="1" si="87"/>
        <v>0</v>
      </c>
      <c r="EQ106" s="300">
        <f t="shared" ca="1" si="87"/>
        <v>0</v>
      </c>
      <c r="ER106" s="300">
        <f t="shared" ca="1" si="87"/>
        <v>0</v>
      </c>
      <c r="ES106" s="300">
        <f t="shared" ca="1" si="87"/>
        <v>0</v>
      </c>
      <c r="ET106" s="300">
        <f t="shared" ca="1" si="87"/>
        <v>0</v>
      </c>
      <c r="EU106" s="300">
        <f t="shared" ca="1" si="87"/>
        <v>0</v>
      </c>
      <c r="EV106" s="300">
        <f t="shared" ca="1" si="87"/>
        <v>0</v>
      </c>
      <c r="EW106" s="638">
        <f t="shared" ca="1" si="87"/>
        <v>0</v>
      </c>
      <c r="EX106" s="639">
        <f t="shared" ca="1" si="87"/>
        <v>0</v>
      </c>
      <c r="EY106" s="612"/>
      <c r="EZ106" s="86"/>
      <c r="FB106" s="612"/>
    </row>
    <row r="107" spans="1:158" ht="12.75" hidden="1" customHeight="1" outlineLevel="2">
      <c r="A107" s="303"/>
      <c r="B107" s="86"/>
      <c r="C107" s="645"/>
      <c r="D107" s="654" t="s">
        <v>922</v>
      </c>
      <c r="AD107" s="927">
        <f ca="1">AE107-AE106</f>
        <v>0</v>
      </c>
      <c r="AE107" s="304">
        <f ca="1">SUM(AF107:EY107)</f>
        <v>0</v>
      </c>
      <c r="AF107" s="637">
        <f t="shared" ref="AF107:BK107" ca="1" si="88">IF(OverProfOn,IF($AE$21=0,0,$AE106*(AF$21/$AE$21)),AF106)</f>
        <v>0</v>
      </c>
      <c r="AG107" s="300">
        <f t="shared" ca="1" si="88"/>
        <v>0</v>
      </c>
      <c r="AH107" s="300">
        <f t="shared" ca="1" si="88"/>
        <v>0</v>
      </c>
      <c r="AI107" s="300">
        <f t="shared" ca="1" si="88"/>
        <v>0</v>
      </c>
      <c r="AJ107" s="300">
        <f t="shared" ca="1" si="88"/>
        <v>0</v>
      </c>
      <c r="AK107" s="300">
        <f t="shared" ca="1" si="88"/>
        <v>0</v>
      </c>
      <c r="AL107" s="300">
        <f t="shared" ca="1" si="88"/>
        <v>0</v>
      </c>
      <c r="AM107" s="300">
        <f t="shared" ca="1" si="88"/>
        <v>0</v>
      </c>
      <c r="AN107" s="300">
        <f t="shared" ca="1" si="88"/>
        <v>0</v>
      </c>
      <c r="AO107" s="300">
        <f t="shared" ca="1" si="88"/>
        <v>0</v>
      </c>
      <c r="AP107" s="300">
        <f t="shared" ca="1" si="88"/>
        <v>0</v>
      </c>
      <c r="AQ107" s="300">
        <f t="shared" ca="1" si="88"/>
        <v>0</v>
      </c>
      <c r="AR107" s="300">
        <f t="shared" ca="1" si="88"/>
        <v>0</v>
      </c>
      <c r="AS107" s="300">
        <f t="shared" ca="1" si="88"/>
        <v>0</v>
      </c>
      <c r="AT107" s="300">
        <f t="shared" ca="1" si="88"/>
        <v>0</v>
      </c>
      <c r="AU107" s="300">
        <f t="shared" ca="1" si="88"/>
        <v>0</v>
      </c>
      <c r="AV107" s="300">
        <f t="shared" ca="1" si="88"/>
        <v>0</v>
      </c>
      <c r="AW107" s="300">
        <f t="shared" ca="1" si="88"/>
        <v>0</v>
      </c>
      <c r="AX107" s="300">
        <f t="shared" ca="1" si="88"/>
        <v>0</v>
      </c>
      <c r="AY107" s="300">
        <f t="shared" ca="1" si="88"/>
        <v>0</v>
      </c>
      <c r="AZ107" s="300">
        <f t="shared" ca="1" si="88"/>
        <v>0</v>
      </c>
      <c r="BA107" s="300">
        <f t="shared" ca="1" si="88"/>
        <v>0</v>
      </c>
      <c r="BB107" s="300">
        <f t="shared" ca="1" si="88"/>
        <v>0</v>
      </c>
      <c r="BC107" s="300">
        <f t="shared" ca="1" si="88"/>
        <v>0</v>
      </c>
      <c r="BD107" s="300">
        <f t="shared" ca="1" si="88"/>
        <v>0</v>
      </c>
      <c r="BE107" s="300">
        <f t="shared" ca="1" si="88"/>
        <v>0</v>
      </c>
      <c r="BF107" s="300">
        <f t="shared" ca="1" si="88"/>
        <v>0</v>
      </c>
      <c r="BG107" s="300">
        <f t="shared" ca="1" si="88"/>
        <v>0</v>
      </c>
      <c r="BH107" s="300">
        <f t="shared" ca="1" si="88"/>
        <v>0</v>
      </c>
      <c r="BI107" s="300">
        <f t="shared" ca="1" si="88"/>
        <v>0</v>
      </c>
      <c r="BJ107" s="300">
        <f t="shared" ca="1" si="88"/>
        <v>0</v>
      </c>
      <c r="BK107" s="300">
        <f t="shared" ca="1" si="88"/>
        <v>0</v>
      </c>
      <c r="BL107" s="300">
        <f t="shared" ref="BL107:CQ107" ca="1" si="89">IF(OverProfOn,IF($AE$21=0,0,$AE106*(BL$21/$AE$21)),BL106)</f>
        <v>0</v>
      </c>
      <c r="BM107" s="300">
        <f t="shared" ca="1" si="89"/>
        <v>0</v>
      </c>
      <c r="BN107" s="300">
        <f t="shared" ca="1" si="89"/>
        <v>0</v>
      </c>
      <c r="BO107" s="300">
        <f t="shared" ca="1" si="89"/>
        <v>0</v>
      </c>
      <c r="BP107" s="300">
        <f t="shared" ca="1" si="89"/>
        <v>0</v>
      </c>
      <c r="BQ107" s="300">
        <f t="shared" ca="1" si="89"/>
        <v>0</v>
      </c>
      <c r="BR107" s="300">
        <f t="shared" ca="1" si="89"/>
        <v>0</v>
      </c>
      <c r="BS107" s="300">
        <f t="shared" ca="1" si="89"/>
        <v>0</v>
      </c>
      <c r="BT107" s="300">
        <f t="shared" ca="1" si="89"/>
        <v>0</v>
      </c>
      <c r="BU107" s="300">
        <f t="shared" ca="1" si="89"/>
        <v>0</v>
      </c>
      <c r="BV107" s="300">
        <f t="shared" ca="1" si="89"/>
        <v>0</v>
      </c>
      <c r="BW107" s="300">
        <f t="shared" ca="1" si="89"/>
        <v>0</v>
      </c>
      <c r="BX107" s="300">
        <f t="shared" ca="1" si="89"/>
        <v>0</v>
      </c>
      <c r="BY107" s="300">
        <f t="shared" ca="1" si="89"/>
        <v>0</v>
      </c>
      <c r="BZ107" s="300">
        <f t="shared" ca="1" si="89"/>
        <v>0</v>
      </c>
      <c r="CA107" s="300">
        <f t="shared" ca="1" si="89"/>
        <v>0</v>
      </c>
      <c r="CB107" s="300">
        <f t="shared" ca="1" si="89"/>
        <v>0</v>
      </c>
      <c r="CC107" s="300">
        <f t="shared" ca="1" si="89"/>
        <v>0</v>
      </c>
      <c r="CD107" s="300">
        <f t="shared" ca="1" si="89"/>
        <v>0</v>
      </c>
      <c r="CE107" s="300">
        <f t="shared" ca="1" si="89"/>
        <v>0</v>
      </c>
      <c r="CF107" s="300">
        <f t="shared" ca="1" si="89"/>
        <v>0</v>
      </c>
      <c r="CG107" s="300">
        <f t="shared" ca="1" si="89"/>
        <v>0</v>
      </c>
      <c r="CH107" s="300">
        <f t="shared" ca="1" si="89"/>
        <v>0</v>
      </c>
      <c r="CI107" s="300">
        <f t="shared" ca="1" si="89"/>
        <v>0</v>
      </c>
      <c r="CJ107" s="300">
        <f t="shared" ca="1" si="89"/>
        <v>0</v>
      </c>
      <c r="CK107" s="300">
        <f t="shared" ca="1" si="89"/>
        <v>0</v>
      </c>
      <c r="CL107" s="300">
        <f t="shared" ca="1" si="89"/>
        <v>0</v>
      </c>
      <c r="CM107" s="300">
        <f t="shared" ca="1" si="89"/>
        <v>0</v>
      </c>
      <c r="CN107" s="300">
        <f t="shared" ca="1" si="89"/>
        <v>0</v>
      </c>
      <c r="CO107" s="300">
        <f t="shared" ca="1" si="89"/>
        <v>0</v>
      </c>
      <c r="CP107" s="300">
        <f t="shared" ca="1" si="89"/>
        <v>0</v>
      </c>
      <c r="CQ107" s="300">
        <f t="shared" ca="1" si="89"/>
        <v>0</v>
      </c>
      <c r="CR107" s="300">
        <f t="shared" ref="CR107:DW107" ca="1" si="90">IF(OverProfOn,IF($AE$21=0,0,$AE106*(CR$21/$AE$21)),CR106)</f>
        <v>0</v>
      </c>
      <c r="CS107" s="300">
        <f t="shared" ca="1" si="90"/>
        <v>0</v>
      </c>
      <c r="CT107" s="300">
        <f t="shared" ca="1" si="90"/>
        <v>0</v>
      </c>
      <c r="CU107" s="300">
        <f t="shared" ca="1" si="90"/>
        <v>0</v>
      </c>
      <c r="CV107" s="300">
        <f t="shared" ca="1" si="90"/>
        <v>0</v>
      </c>
      <c r="CW107" s="300">
        <f t="shared" ca="1" si="90"/>
        <v>0</v>
      </c>
      <c r="CX107" s="300">
        <f t="shared" ca="1" si="90"/>
        <v>0</v>
      </c>
      <c r="CY107" s="300">
        <f t="shared" ca="1" si="90"/>
        <v>0</v>
      </c>
      <c r="CZ107" s="300">
        <f t="shared" ca="1" si="90"/>
        <v>0</v>
      </c>
      <c r="DA107" s="300">
        <f t="shared" ca="1" si="90"/>
        <v>0</v>
      </c>
      <c r="DB107" s="300">
        <f t="shared" ca="1" si="90"/>
        <v>0</v>
      </c>
      <c r="DC107" s="300">
        <f t="shared" ca="1" si="90"/>
        <v>0</v>
      </c>
      <c r="DD107" s="300">
        <f t="shared" ca="1" si="90"/>
        <v>0</v>
      </c>
      <c r="DE107" s="300">
        <f t="shared" ca="1" si="90"/>
        <v>0</v>
      </c>
      <c r="DF107" s="300">
        <f t="shared" ca="1" si="90"/>
        <v>0</v>
      </c>
      <c r="DG107" s="300">
        <f t="shared" ca="1" si="90"/>
        <v>0</v>
      </c>
      <c r="DH107" s="300">
        <f t="shared" ca="1" si="90"/>
        <v>0</v>
      </c>
      <c r="DI107" s="300">
        <f t="shared" ca="1" si="90"/>
        <v>0</v>
      </c>
      <c r="DJ107" s="300">
        <f t="shared" ca="1" si="90"/>
        <v>0</v>
      </c>
      <c r="DK107" s="300">
        <f t="shared" ca="1" si="90"/>
        <v>0</v>
      </c>
      <c r="DL107" s="300">
        <f t="shared" ca="1" si="90"/>
        <v>0</v>
      </c>
      <c r="DM107" s="300">
        <f t="shared" ca="1" si="90"/>
        <v>0</v>
      </c>
      <c r="DN107" s="300">
        <f t="shared" ca="1" si="90"/>
        <v>0</v>
      </c>
      <c r="DO107" s="300">
        <f t="shared" ca="1" si="90"/>
        <v>0</v>
      </c>
      <c r="DP107" s="300">
        <f t="shared" ca="1" si="90"/>
        <v>0</v>
      </c>
      <c r="DQ107" s="300">
        <f t="shared" ca="1" si="90"/>
        <v>0</v>
      </c>
      <c r="DR107" s="300">
        <f t="shared" ca="1" si="90"/>
        <v>0</v>
      </c>
      <c r="DS107" s="300">
        <f t="shared" ca="1" si="90"/>
        <v>0</v>
      </c>
      <c r="DT107" s="300">
        <f t="shared" ca="1" si="90"/>
        <v>0</v>
      </c>
      <c r="DU107" s="300">
        <f t="shared" ca="1" si="90"/>
        <v>0</v>
      </c>
      <c r="DV107" s="300">
        <f t="shared" ca="1" si="90"/>
        <v>0</v>
      </c>
      <c r="DW107" s="300">
        <f t="shared" ca="1" si="90"/>
        <v>0</v>
      </c>
      <c r="DX107" s="300">
        <f t="shared" ref="DX107:EX107" ca="1" si="91">IF(OverProfOn,IF($AE$21=0,0,$AE106*(DX$21/$AE$21)),DX106)</f>
        <v>0</v>
      </c>
      <c r="DY107" s="300">
        <f t="shared" ca="1" si="91"/>
        <v>0</v>
      </c>
      <c r="DZ107" s="300">
        <f t="shared" ca="1" si="91"/>
        <v>0</v>
      </c>
      <c r="EA107" s="300">
        <f t="shared" ca="1" si="91"/>
        <v>0</v>
      </c>
      <c r="EB107" s="300">
        <f t="shared" ca="1" si="91"/>
        <v>0</v>
      </c>
      <c r="EC107" s="300">
        <f t="shared" ca="1" si="91"/>
        <v>0</v>
      </c>
      <c r="ED107" s="300">
        <f t="shared" ca="1" si="91"/>
        <v>0</v>
      </c>
      <c r="EE107" s="300">
        <f t="shared" ca="1" si="91"/>
        <v>0</v>
      </c>
      <c r="EF107" s="300">
        <f t="shared" ca="1" si="91"/>
        <v>0</v>
      </c>
      <c r="EG107" s="300">
        <f t="shared" ca="1" si="91"/>
        <v>0</v>
      </c>
      <c r="EH107" s="300">
        <f t="shared" ca="1" si="91"/>
        <v>0</v>
      </c>
      <c r="EI107" s="300">
        <f t="shared" ca="1" si="91"/>
        <v>0</v>
      </c>
      <c r="EJ107" s="300">
        <f t="shared" ca="1" si="91"/>
        <v>0</v>
      </c>
      <c r="EK107" s="300">
        <f t="shared" ca="1" si="91"/>
        <v>0</v>
      </c>
      <c r="EL107" s="300">
        <f t="shared" ca="1" si="91"/>
        <v>0</v>
      </c>
      <c r="EM107" s="300">
        <f t="shared" ca="1" si="91"/>
        <v>0</v>
      </c>
      <c r="EN107" s="300">
        <f t="shared" ca="1" si="91"/>
        <v>0</v>
      </c>
      <c r="EO107" s="300">
        <f t="shared" ca="1" si="91"/>
        <v>0</v>
      </c>
      <c r="EP107" s="300">
        <f t="shared" ca="1" si="91"/>
        <v>0</v>
      </c>
      <c r="EQ107" s="300">
        <f t="shared" ca="1" si="91"/>
        <v>0</v>
      </c>
      <c r="ER107" s="300">
        <f t="shared" ca="1" si="91"/>
        <v>0</v>
      </c>
      <c r="ES107" s="300">
        <f t="shared" ca="1" si="91"/>
        <v>0</v>
      </c>
      <c r="ET107" s="300">
        <f t="shared" ca="1" si="91"/>
        <v>0</v>
      </c>
      <c r="EU107" s="300">
        <f t="shared" ca="1" si="91"/>
        <v>0</v>
      </c>
      <c r="EV107" s="300">
        <f t="shared" ca="1" si="91"/>
        <v>0</v>
      </c>
      <c r="EW107" s="300">
        <f t="shared" ca="1" si="91"/>
        <v>0</v>
      </c>
      <c r="EX107" s="300">
        <f t="shared" ca="1" si="91"/>
        <v>0</v>
      </c>
      <c r="EY107" s="612"/>
      <c r="EZ107" s="894">
        <f ca="1">D98</f>
        <v>0</v>
      </c>
      <c r="FB107" s="612"/>
    </row>
    <row r="108" spans="1:158" ht="12.75" hidden="1" customHeight="1" outlineLevel="2">
      <c r="A108" s="303"/>
      <c r="B108" s="922"/>
      <c r="C108" s="645"/>
      <c r="D108" s="923" t="s">
        <v>2538</v>
      </c>
      <c r="AD108" s="904"/>
      <c r="AE108" s="304">
        <f ca="1">SUM(AF108:EY108)</f>
        <v>536030.65694715909</v>
      </c>
      <c r="AF108" s="637">
        <f t="shared" ref="AF108:BK108" ca="1" si="92">AF105+AF107</f>
        <v>0</v>
      </c>
      <c r="AG108" s="300">
        <f t="shared" ca="1" si="92"/>
        <v>0</v>
      </c>
      <c r="AH108" s="300">
        <f t="shared" ca="1" si="92"/>
        <v>0</v>
      </c>
      <c r="AI108" s="300">
        <f t="shared" ca="1" si="92"/>
        <v>0</v>
      </c>
      <c r="AJ108" s="300">
        <f t="shared" ca="1" si="92"/>
        <v>0</v>
      </c>
      <c r="AK108" s="300">
        <f t="shared" ca="1" si="92"/>
        <v>0</v>
      </c>
      <c r="AL108" s="300">
        <f t="shared" ca="1" si="92"/>
        <v>0</v>
      </c>
      <c r="AM108" s="300">
        <f t="shared" ca="1" si="92"/>
        <v>0</v>
      </c>
      <c r="AN108" s="300">
        <f t="shared" ca="1" si="92"/>
        <v>536030.65694715909</v>
      </c>
      <c r="AO108" s="300">
        <f t="shared" ca="1" si="92"/>
        <v>0</v>
      </c>
      <c r="AP108" s="300">
        <f t="shared" ca="1" si="92"/>
        <v>0</v>
      </c>
      <c r="AQ108" s="300">
        <f t="shared" ca="1" si="92"/>
        <v>0</v>
      </c>
      <c r="AR108" s="300">
        <f t="shared" ca="1" si="92"/>
        <v>0</v>
      </c>
      <c r="AS108" s="300">
        <f t="shared" ca="1" si="92"/>
        <v>0</v>
      </c>
      <c r="AT108" s="300">
        <f t="shared" ca="1" si="92"/>
        <v>0</v>
      </c>
      <c r="AU108" s="300">
        <f t="shared" ca="1" si="92"/>
        <v>0</v>
      </c>
      <c r="AV108" s="300">
        <f t="shared" ca="1" si="92"/>
        <v>0</v>
      </c>
      <c r="AW108" s="300">
        <f t="shared" ca="1" si="92"/>
        <v>0</v>
      </c>
      <c r="AX108" s="300">
        <f t="shared" ca="1" si="92"/>
        <v>0</v>
      </c>
      <c r="AY108" s="300">
        <f t="shared" ca="1" si="92"/>
        <v>0</v>
      </c>
      <c r="AZ108" s="300">
        <f t="shared" ca="1" si="92"/>
        <v>0</v>
      </c>
      <c r="BA108" s="300">
        <f t="shared" ca="1" si="92"/>
        <v>0</v>
      </c>
      <c r="BB108" s="300">
        <f t="shared" ca="1" si="92"/>
        <v>0</v>
      </c>
      <c r="BC108" s="300">
        <f t="shared" ca="1" si="92"/>
        <v>0</v>
      </c>
      <c r="BD108" s="300">
        <f t="shared" ca="1" si="92"/>
        <v>0</v>
      </c>
      <c r="BE108" s="300">
        <f t="shared" ca="1" si="92"/>
        <v>0</v>
      </c>
      <c r="BF108" s="300">
        <f t="shared" ca="1" si="92"/>
        <v>0</v>
      </c>
      <c r="BG108" s="300">
        <f t="shared" ca="1" si="92"/>
        <v>0</v>
      </c>
      <c r="BH108" s="300">
        <f t="shared" ca="1" si="92"/>
        <v>0</v>
      </c>
      <c r="BI108" s="300">
        <f t="shared" ca="1" si="92"/>
        <v>0</v>
      </c>
      <c r="BJ108" s="300">
        <f t="shared" ca="1" si="92"/>
        <v>0</v>
      </c>
      <c r="BK108" s="300">
        <f t="shared" ca="1" si="92"/>
        <v>0</v>
      </c>
      <c r="BL108" s="300">
        <f t="shared" ref="BL108:CQ108" ca="1" si="93">BL105+BL107</f>
        <v>0</v>
      </c>
      <c r="BM108" s="300">
        <f t="shared" ca="1" si="93"/>
        <v>0</v>
      </c>
      <c r="BN108" s="300">
        <f t="shared" ca="1" si="93"/>
        <v>0</v>
      </c>
      <c r="BO108" s="300">
        <f t="shared" ca="1" si="93"/>
        <v>0</v>
      </c>
      <c r="BP108" s="300">
        <f t="shared" ca="1" si="93"/>
        <v>0</v>
      </c>
      <c r="BQ108" s="300">
        <f t="shared" ca="1" si="93"/>
        <v>0</v>
      </c>
      <c r="BR108" s="300">
        <f t="shared" ca="1" si="93"/>
        <v>0</v>
      </c>
      <c r="BS108" s="300">
        <f t="shared" ca="1" si="93"/>
        <v>0</v>
      </c>
      <c r="BT108" s="300">
        <f t="shared" ca="1" si="93"/>
        <v>0</v>
      </c>
      <c r="BU108" s="300">
        <f t="shared" ca="1" si="93"/>
        <v>0</v>
      </c>
      <c r="BV108" s="300">
        <f t="shared" ca="1" si="93"/>
        <v>0</v>
      </c>
      <c r="BW108" s="300">
        <f t="shared" ca="1" si="93"/>
        <v>0</v>
      </c>
      <c r="BX108" s="300">
        <f t="shared" ca="1" si="93"/>
        <v>0</v>
      </c>
      <c r="BY108" s="300">
        <f t="shared" ca="1" si="93"/>
        <v>0</v>
      </c>
      <c r="BZ108" s="300">
        <f t="shared" ca="1" si="93"/>
        <v>0</v>
      </c>
      <c r="CA108" s="300">
        <f t="shared" ca="1" si="93"/>
        <v>0</v>
      </c>
      <c r="CB108" s="300">
        <f t="shared" ca="1" si="93"/>
        <v>0</v>
      </c>
      <c r="CC108" s="300">
        <f t="shared" ca="1" si="93"/>
        <v>0</v>
      </c>
      <c r="CD108" s="300">
        <f t="shared" ca="1" si="93"/>
        <v>0</v>
      </c>
      <c r="CE108" s="300">
        <f t="shared" ca="1" si="93"/>
        <v>0</v>
      </c>
      <c r="CF108" s="300">
        <f t="shared" ca="1" si="93"/>
        <v>0</v>
      </c>
      <c r="CG108" s="300">
        <f t="shared" ca="1" si="93"/>
        <v>0</v>
      </c>
      <c r="CH108" s="300">
        <f t="shared" ca="1" si="93"/>
        <v>0</v>
      </c>
      <c r="CI108" s="300">
        <f t="shared" ca="1" si="93"/>
        <v>0</v>
      </c>
      <c r="CJ108" s="300">
        <f t="shared" ca="1" si="93"/>
        <v>0</v>
      </c>
      <c r="CK108" s="300">
        <f t="shared" ca="1" si="93"/>
        <v>0</v>
      </c>
      <c r="CL108" s="300">
        <f t="shared" ca="1" si="93"/>
        <v>0</v>
      </c>
      <c r="CM108" s="300">
        <f t="shared" ca="1" si="93"/>
        <v>0</v>
      </c>
      <c r="CN108" s="300">
        <f t="shared" ca="1" si="93"/>
        <v>0</v>
      </c>
      <c r="CO108" s="300">
        <f t="shared" ca="1" si="93"/>
        <v>0</v>
      </c>
      <c r="CP108" s="300">
        <f t="shared" ca="1" si="93"/>
        <v>0</v>
      </c>
      <c r="CQ108" s="300">
        <f t="shared" ca="1" si="93"/>
        <v>0</v>
      </c>
      <c r="CR108" s="300">
        <f t="shared" ref="CR108:DW108" ca="1" si="94">CR105+CR107</f>
        <v>0</v>
      </c>
      <c r="CS108" s="300">
        <f t="shared" ca="1" si="94"/>
        <v>0</v>
      </c>
      <c r="CT108" s="300">
        <f t="shared" ca="1" si="94"/>
        <v>0</v>
      </c>
      <c r="CU108" s="300">
        <f t="shared" ca="1" si="94"/>
        <v>0</v>
      </c>
      <c r="CV108" s="300">
        <f t="shared" ca="1" si="94"/>
        <v>0</v>
      </c>
      <c r="CW108" s="300">
        <f t="shared" ca="1" si="94"/>
        <v>0</v>
      </c>
      <c r="CX108" s="300">
        <f t="shared" ca="1" si="94"/>
        <v>0</v>
      </c>
      <c r="CY108" s="300">
        <f t="shared" ca="1" si="94"/>
        <v>0</v>
      </c>
      <c r="CZ108" s="300">
        <f t="shared" ca="1" si="94"/>
        <v>0</v>
      </c>
      <c r="DA108" s="300">
        <f t="shared" ca="1" si="94"/>
        <v>0</v>
      </c>
      <c r="DB108" s="300">
        <f t="shared" ca="1" si="94"/>
        <v>0</v>
      </c>
      <c r="DC108" s="300">
        <f t="shared" ca="1" si="94"/>
        <v>0</v>
      </c>
      <c r="DD108" s="300">
        <f t="shared" ca="1" si="94"/>
        <v>0</v>
      </c>
      <c r="DE108" s="300">
        <f t="shared" ca="1" si="94"/>
        <v>0</v>
      </c>
      <c r="DF108" s="300">
        <f t="shared" ca="1" si="94"/>
        <v>0</v>
      </c>
      <c r="DG108" s="300">
        <f t="shared" ca="1" si="94"/>
        <v>0</v>
      </c>
      <c r="DH108" s="300">
        <f t="shared" ca="1" si="94"/>
        <v>0</v>
      </c>
      <c r="DI108" s="300">
        <f t="shared" ca="1" si="94"/>
        <v>0</v>
      </c>
      <c r="DJ108" s="300">
        <f t="shared" ca="1" si="94"/>
        <v>0</v>
      </c>
      <c r="DK108" s="300">
        <f t="shared" ca="1" si="94"/>
        <v>0</v>
      </c>
      <c r="DL108" s="300">
        <f t="shared" ca="1" si="94"/>
        <v>0</v>
      </c>
      <c r="DM108" s="300">
        <f t="shared" ca="1" si="94"/>
        <v>0</v>
      </c>
      <c r="DN108" s="300">
        <f t="shared" ca="1" si="94"/>
        <v>0</v>
      </c>
      <c r="DO108" s="300">
        <f t="shared" ca="1" si="94"/>
        <v>0</v>
      </c>
      <c r="DP108" s="300">
        <f t="shared" ca="1" si="94"/>
        <v>0</v>
      </c>
      <c r="DQ108" s="300">
        <f t="shared" ca="1" si="94"/>
        <v>0</v>
      </c>
      <c r="DR108" s="300">
        <f t="shared" ca="1" si="94"/>
        <v>0</v>
      </c>
      <c r="DS108" s="300">
        <f t="shared" ca="1" si="94"/>
        <v>0</v>
      </c>
      <c r="DT108" s="300">
        <f t="shared" ca="1" si="94"/>
        <v>0</v>
      </c>
      <c r="DU108" s="300">
        <f t="shared" ca="1" si="94"/>
        <v>0</v>
      </c>
      <c r="DV108" s="300">
        <f t="shared" ca="1" si="94"/>
        <v>0</v>
      </c>
      <c r="DW108" s="300">
        <f t="shared" ca="1" si="94"/>
        <v>0</v>
      </c>
      <c r="DX108" s="300">
        <f t="shared" ref="DX108:EX108" ca="1" si="95">DX105+DX107</f>
        <v>0</v>
      </c>
      <c r="DY108" s="300">
        <f t="shared" ca="1" si="95"/>
        <v>0</v>
      </c>
      <c r="DZ108" s="300">
        <f t="shared" ca="1" si="95"/>
        <v>0</v>
      </c>
      <c r="EA108" s="300">
        <f t="shared" ca="1" si="95"/>
        <v>0</v>
      </c>
      <c r="EB108" s="300">
        <f t="shared" ca="1" si="95"/>
        <v>0</v>
      </c>
      <c r="EC108" s="300">
        <f t="shared" ca="1" si="95"/>
        <v>0</v>
      </c>
      <c r="ED108" s="300">
        <f t="shared" ca="1" si="95"/>
        <v>0</v>
      </c>
      <c r="EE108" s="300">
        <f t="shared" ca="1" si="95"/>
        <v>0</v>
      </c>
      <c r="EF108" s="300">
        <f t="shared" ca="1" si="95"/>
        <v>0</v>
      </c>
      <c r="EG108" s="300">
        <f t="shared" ca="1" si="95"/>
        <v>0</v>
      </c>
      <c r="EH108" s="300">
        <f t="shared" ca="1" si="95"/>
        <v>0</v>
      </c>
      <c r="EI108" s="300">
        <f t="shared" ca="1" si="95"/>
        <v>0</v>
      </c>
      <c r="EJ108" s="300">
        <f t="shared" ca="1" si="95"/>
        <v>0</v>
      </c>
      <c r="EK108" s="300">
        <f t="shared" ca="1" si="95"/>
        <v>0</v>
      </c>
      <c r="EL108" s="300">
        <f t="shared" ca="1" si="95"/>
        <v>0</v>
      </c>
      <c r="EM108" s="300">
        <f t="shared" ca="1" si="95"/>
        <v>0</v>
      </c>
      <c r="EN108" s="300">
        <f t="shared" ca="1" si="95"/>
        <v>0</v>
      </c>
      <c r="EO108" s="300">
        <f t="shared" ca="1" si="95"/>
        <v>0</v>
      </c>
      <c r="EP108" s="300">
        <f t="shared" ca="1" si="95"/>
        <v>0</v>
      </c>
      <c r="EQ108" s="300">
        <f t="shared" ca="1" si="95"/>
        <v>0</v>
      </c>
      <c r="ER108" s="300">
        <f t="shared" ca="1" si="95"/>
        <v>0</v>
      </c>
      <c r="ES108" s="300">
        <f t="shared" ca="1" si="95"/>
        <v>0</v>
      </c>
      <c r="ET108" s="300">
        <f t="shared" ca="1" si="95"/>
        <v>0</v>
      </c>
      <c r="EU108" s="300">
        <f t="shared" ca="1" si="95"/>
        <v>0</v>
      </c>
      <c r="EV108" s="300">
        <f t="shared" ca="1" si="95"/>
        <v>0</v>
      </c>
      <c r="EW108" s="300">
        <f t="shared" ca="1" si="95"/>
        <v>0</v>
      </c>
      <c r="EX108" s="300">
        <f t="shared" ca="1" si="95"/>
        <v>0</v>
      </c>
      <c r="EY108" s="612"/>
      <c r="FB108" s="612"/>
    </row>
    <row r="109" spans="1:158" s="634" customFormat="1" ht="5.0999999999999996" hidden="1" customHeight="1" outlineLevel="2">
      <c r="A109" s="205"/>
      <c r="B109" s="201"/>
      <c r="C109" s="201"/>
      <c r="D109" s="201"/>
      <c r="E109" s="234"/>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2"/>
      <c r="AC109" s="201"/>
      <c r="AD109" s="203"/>
      <c r="AE109" s="296"/>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301"/>
      <c r="BD109" s="301"/>
      <c r="BE109" s="301"/>
      <c r="BF109" s="301"/>
      <c r="BG109" s="301"/>
      <c r="BH109" s="301"/>
      <c r="BI109" s="301"/>
      <c r="BJ109" s="301"/>
      <c r="BK109" s="301"/>
      <c r="BL109" s="301"/>
      <c r="BM109" s="301"/>
      <c r="BN109" s="301"/>
      <c r="BO109" s="301"/>
      <c r="BP109" s="301"/>
      <c r="BQ109" s="301"/>
      <c r="BR109" s="301"/>
      <c r="BS109" s="301"/>
      <c r="BT109" s="301"/>
      <c r="BU109" s="301"/>
      <c r="BV109" s="301"/>
      <c r="BW109" s="301"/>
      <c r="BX109" s="301"/>
      <c r="BY109" s="301"/>
      <c r="BZ109" s="301"/>
      <c r="CA109" s="301"/>
      <c r="CB109" s="301"/>
      <c r="CC109" s="301"/>
      <c r="CD109" s="301"/>
      <c r="CE109" s="301"/>
      <c r="CF109" s="301"/>
      <c r="CG109" s="301"/>
      <c r="CH109" s="301"/>
      <c r="CI109" s="301"/>
      <c r="CJ109" s="301"/>
      <c r="CK109" s="301"/>
      <c r="CL109" s="301"/>
      <c r="CM109" s="301"/>
      <c r="CN109" s="301"/>
      <c r="CO109" s="301"/>
      <c r="CP109" s="301"/>
      <c r="CQ109" s="301"/>
      <c r="CR109" s="301"/>
      <c r="CS109" s="301"/>
      <c r="CT109" s="301"/>
      <c r="CU109" s="301"/>
      <c r="CV109" s="301"/>
      <c r="CW109" s="301"/>
      <c r="CX109" s="301"/>
      <c r="CY109" s="301"/>
      <c r="CZ109" s="301"/>
      <c r="DA109" s="301"/>
      <c r="DB109" s="301"/>
      <c r="DC109" s="301"/>
      <c r="DD109" s="301"/>
      <c r="DE109" s="301"/>
      <c r="DF109" s="301"/>
      <c r="DG109" s="301"/>
      <c r="DH109" s="301"/>
      <c r="DI109" s="301"/>
      <c r="DJ109" s="301"/>
      <c r="DK109" s="301"/>
      <c r="DL109" s="301"/>
      <c r="DM109" s="301"/>
      <c r="DN109" s="301"/>
      <c r="DO109" s="301"/>
      <c r="DP109" s="301"/>
      <c r="DQ109" s="301"/>
      <c r="DR109" s="301"/>
      <c r="DS109" s="301"/>
      <c r="DT109" s="301"/>
      <c r="DU109" s="301"/>
      <c r="DV109" s="301"/>
      <c r="DW109" s="301"/>
      <c r="DX109" s="301"/>
      <c r="DY109" s="301"/>
      <c r="DZ109" s="301"/>
      <c r="EA109" s="301"/>
      <c r="EB109" s="301"/>
      <c r="EC109" s="301"/>
      <c r="ED109" s="301"/>
      <c r="EE109" s="301"/>
      <c r="EF109" s="301"/>
      <c r="EG109" s="301"/>
      <c r="EH109" s="301"/>
      <c r="EI109" s="301"/>
      <c r="EJ109" s="301"/>
      <c r="EK109" s="301"/>
      <c r="EL109" s="301"/>
      <c r="EM109" s="301"/>
      <c r="EN109" s="301"/>
      <c r="EO109" s="301"/>
      <c r="EP109" s="301"/>
      <c r="EQ109" s="301"/>
      <c r="ER109" s="301"/>
      <c r="ES109" s="301"/>
      <c r="ET109" s="301"/>
      <c r="EU109" s="301"/>
      <c r="EV109" s="301"/>
      <c r="EW109" s="301"/>
      <c r="EX109" s="301"/>
      <c r="EY109" s="632"/>
      <c r="EZ109" s="201"/>
      <c r="FA109" s="201"/>
      <c r="FB109" s="633"/>
    </row>
    <row r="110" spans="1:158" hidden="1" outlineLevel="2">
      <c r="AE110" s="621"/>
      <c r="EY110" s="612"/>
      <c r="EZ110" s="86"/>
      <c r="FB110" s="612"/>
    </row>
    <row r="111" spans="1:158" outlineLevel="1">
      <c r="AE111" s="621"/>
      <c r="EY111" s="612"/>
      <c r="EZ111" s="86"/>
      <c r="FB111" s="612"/>
    </row>
    <row r="112" spans="1:158" outlineLevel="1" collapsed="1">
      <c r="A112" s="1031" t="str">
        <f>'Customer Charges'!A98</f>
        <v>Biometrics</v>
      </c>
      <c r="B112" s="1032"/>
      <c r="C112" s="1033"/>
      <c r="D112" s="894">
        <f ca="1">IF(ABS(AD121-0)&gt;ErrTol,1,0)</f>
        <v>0</v>
      </c>
      <c r="E112" s="318"/>
      <c r="F112" s="318"/>
      <c r="G112" s="318"/>
      <c r="H112" s="318"/>
      <c r="I112" s="318"/>
      <c r="J112" s="318"/>
      <c r="K112" s="318"/>
      <c r="L112" s="318"/>
      <c r="M112" s="318"/>
      <c r="N112" s="318"/>
      <c r="O112" s="318"/>
      <c r="P112" s="318"/>
      <c r="Q112" s="318"/>
      <c r="R112" s="318"/>
      <c r="S112" s="318"/>
      <c r="T112" s="318"/>
      <c r="U112" s="318"/>
      <c r="V112" s="318"/>
      <c r="W112" s="318"/>
      <c r="X112" s="318"/>
      <c r="Y112" s="318"/>
      <c r="Z112" s="318"/>
      <c r="AA112" s="318"/>
      <c r="AB112" s="318"/>
      <c r="AC112" s="318"/>
      <c r="AD112" s="625" t="str">
        <f>'Customer Charges'!AD98</f>
        <v>7_ATP</v>
      </c>
      <c r="AE112" s="300">
        <f ca="1">AE121</f>
        <v>0</v>
      </c>
      <c r="EY112" s="612"/>
      <c r="EZ112" s="622"/>
      <c r="FB112" s="612"/>
    </row>
    <row r="113" spans="1:158" s="634" customFormat="1" ht="5.0999999999999996" hidden="1" customHeight="1" outlineLevel="2">
      <c r="A113" s="205"/>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c r="AA113" s="201"/>
      <c r="AB113" s="202"/>
      <c r="AC113" s="201"/>
      <c r="AD113" s="203"/>
      <c r="AE113" s="264"/>
      <c r="AF113" s="204"/>
      <c r="AG113" s="204"/>
      <c r="AH113" s="204"/>
      <c r="AI113" s="204"/>
      <c r="AJ113" s="204"/>
      <c r="AK113" s="204"/>
      <c r="AL113" s="204"/>
      <c r="AM113" s="204"/>
      <c r="AN113" s="204"/>
      <c r="AO113" s="204"/>
      <c r="AP113" s="204"/>
      <c r="AQ113" s="204"/>
      <c r="AR113" s="204"/>
      <c r="AS113" s="204"/>
      <c r="AT113" s="204"/>
      <c r="AU113" s="204"/>
      <c r="AV113" s="204"/>
      <c r="AW113" s="204"/>
      <c r="AX113" s="204"/>
      <c r="AY113" s="204"/>
      <c r="AZ113" s="204"/>
      <c r="BA113" s="204"/>
      <c r="BB113" s="204"/>
      <c r="BC113" s="204"/>
      <c r="BD113" s="204"/>
      <c r="BE113" s="204"/>
      <c r="BF113" s="204"/>
      <c r="BG113" s="204"/>
      <c r="BH113" s="204"/>
      <c r="BI113" s="204"/>
      <c r="BJ113" s="204"/>
      <c r="BK113" s="204"/>
      <c r="BL113" s="204"/>
      <c r="BM113" s="204"/>
      <c r="BN113" s="204"/>
      <c r="BO113" s="204"/>
      <c r="BP113" s="204"/>
      <c r="BQ113" s="204"/>
      <c r="BR113" s="204"/>
      <c r="BS113" s="204"/>
      <c r="BT113" s="204"/>
      <c r="BU113" s="204"/>
      <c r="BV113" s="204"/>
      <c r="BW113" s="204"/>
      <c r="BX113" s="204"/>
      <c r="BY113" s="204"/>
      <c r="BZ113" s="204"/>
      <c r="CA113" s="204"/>
      <c r="CB113" s="204"/>
      <c r="CC113" s="204"/>
      <c r="CD113" s="204"/>
      <c r="CE113" s="204"/>
      <c r="CF113" s="204"/>
      <c r="CG113" s="204"/>
      <c r="CH113" s="204"/>
      <c r="CI113" s="204"/>
      <c r="CJ113" s="204"/>
      <c r="CK113" s="204"/>
      <c r="CL113" s="204"/>
      <c r="CM113" s="204"/>
      <c r="CN113" s="204"/>
      <c r="CO113" s="204"/>
      <c r="CP113" s="204"/>
      <c r="CQ113" s="204"/>
      <c r="CR113" s="204"/>
      <c r="CS113" s="204"/>
      <c r="CT113" s="204"/>
      <c r="CU113" s="204"/>
      <c r="CV113" s="204"/>
      <c r="CW113" s="204"/>
      <c r="CX113" s="204"/>
      <c r="CY113" s="204"/>
      <c r="CZ113" s="204"/>
      <c r="DA113" s="204"/>
      <c r="DB113" s="204"/>
      <c r="DC113" s="204"/>
      <c r="DD113" s="204"/>
      <c r="DE113" s="204"/>
      <c r="DF113" s="204"/>
      <c r="DG113" s="204"/>
      <c r="DH113" s="204"/>
      <c r="DI113" s="204"/>
      <c r="DJ113" s="204"/>
      <c r="DK113" s="204"/>
      <c r="DL113" s="204"/>
      <c r="DM113" s="204"/>
      <c r="DN113" s="204"/>
      <c r="DO113" s="204"/>
      <c r="DP113" s="204"/>
      <c r="DQ113" s="204"/>
      <c r="DR113" s="204"/>
      <c r="DS113" s="204"/>
      <c r="DT113" s="204"/>
      <c r="DU113" s="204"/>
      <c r="DV113" s="204"/>
      <c r="DW113" s="204"/>
      <c r="DX113" s="204"/>
      <c r="DY113" s="204"/>
      <c r="DZ113" s="204"/>
      <c r="EA113" s="204"/>
      <c r="EB113" s="204"/>
      <c r="EC113" s="204"/>
      <c r="ED113" s="204"/>
      <c r="EE113" s="204"/>
      <c r="EF113" s="204"/>
      <c r="EG113" s="204"/>
      <c r="EH113" s="204"/>
      <c r="EI113" s="204"/>
      <c r="EJ113" s="204"/>
      <c r="EK113" s="204"/>
      <c r="EL113" s="204"/>
      <c r="EM113" s="204"/>
      <c r="EN113" s="204"/>
      <c r="EO113" s="204"/>
      <c r="EP113" s="204"/>
      <c r="EQ113" s="204"/>
      <c r="ER113" s="204"/>
      <c r="ES113" s="204"/>
      <c r="ET113" s="204"/>
      <c r="EU113" s="204"/>
      <c r="EV113" s="204"/>
      <c r="EW113" s="204"/>
      <c r="EX113" s="204"/>
      <c r="EY113" s="632"/>
      <c r="EZ113" s="201"/>
      <c r="FA113" s="201"/>
      <c r="FB113" s="633"/>
    </row>
    <row r="114" spans="1:158" ht="12.75" hidden="1" customHeight="1" outlineLevel="2">
      <c r="A114" s="1029">
        <f>'Customer Charges'!A100</f>
        <v>8</v>
      </c>
      <c r="B114" s="924"/>
      <c r="C114" s="86"/>
      <c r="D114" s="847" t="s">
        <v>196</v>
      </c>
      <c r="AD114" s="896" t="str">
        <f>'Customer Charges'!AD100</f>
        <v>Contract</v>
      </c>
      <c r="AE114" s="304">
        <f>SUM(AF114:EY114)</f>
        <v>64</v>
      </c>
      <c r="AF114" s="297">
        <f>'Customer Charges'!AF100</f>
        <v>0</v>
      </c>
      <c r="AG114" s="298">
        <f>'Customer Charges'!AG100</f>
        <v>0</v>
      </c>
      <c r="AH114" s="298">
        <f>'Customer Charges'!AH100</f>
        <v>1</v>
      </c>
      <c r="AI114" s="298">
        <f>'Customer Charges'!AI100</f>
        <v>1</v>
      </c>
      <c r="AJ114" s="298">
        <f>'Customer Charges'!AJ100</f>
        <v>1</v>
      </c>
      <c r="AK114" s="298">
        <f>'Customer Charges'!AK100</f>
        <v>1</v>
      </c>
      <c r="AL114" s="298">
        <f>'Customer Charges'!AL100</f>
        <v>1</v>
      </c>
      <c r="AM114" s="298">
        <f>'Customer Charges'!AM100</f>
        <v>1</v>
      </c>
      <c r="AN114" s="298">
        <f>'Customer Charges'!AN100</f>
        <v>1</v>
      </c>
      <c r="AO114" s="298">
        <f>'Customer Charges'!AO100</f>
        <v>1</v>
      </c>
      <c r="AP114" s="298">
        <f>'Customer Charges'!AP100</f>
        <v>1</v>
      </c>
      <c r="AQ114" s="298">
        <f>'Customer Charges'!AQ100</f>
        <v>1</v>
      </c>
      <c r="AR114" s="298">
        <f>'Customer Charges'!AR100</f>
        <v>1</v>
      </c>
      <c r="AS114" s="298">
        <f>'Customer Charges'!AS100</f>
        <v>1</v>
      </c>
      <c r="AT114" s="298">
        <f>'Customer Charges'!AT100</f>
        <v>1</v>
      </c>
      <c r="AU114" s="298">
        <f>'Customer Charges'!AU100</f>
        <v>1</v>
      </c>
      <c r="AV114" s="298">
        <f>'Customer Charges'!AV100</f>
        <v>1</v>
      </c>
      <c r="AW114" s="298">
        <f>'Customer Charges'!AW100</f>
        <v>1</v>
      </c>
      <c r="AX114" s="298">
        <f>'Customer Charges'!AX100</f>
        <v>1</v>
      </c>
      <c r="AY114" s="298">
        <f>'Customer Charges'!AY100</f>
        <v>1</v>
      </c>
      <c r="AZ114" s="298">
        <f>'Customer Charges'!AZ100</f>
        <v>1</v>
      </c>
      <c r="BA114" s="298">
        <f>'Customer Charges'!BA100</f>
        <v>1</v>
      </c>
      <c r="BB114" s="298">
        <f>'Customer Charges'!BB100</f>
        <v>1</v>
      </c>
      <c r="BC114" s="298">
        <f>'Customer Charges'!BC100</f>
        <v>1</v>
      </c>
      <c r="BD114" s="298">
        <f>'Customer Charges'!BD100</f>
        <v>1</v>
      </c>
      <c r="BE114" s="298">
        <f>'Customer Charges'!BE100</f>
        <v>1</v>
      </c>
      <c r="BF114" s="298">
        <f>'Customer Charges'!BF100</f>
        <v>1</v>
      </c>
      <c r="BG114" s="298">
        <f>'Customer Charges'!BG100</f>
        <v>1</v>
      </c>
      <c r="BH114" s="298">
        <f>'Customer Charges'!BH100</f>
        <v>1</v>
      </c>
      <c r="BI114" s="298">
        <f>'Customer Charges'!BI100</f>
        <v>1</v>
      </c>
      <c r="BJ114" s="298">
        <f>'Customer Charges'!BJ100</f>
        <v>1</v>
      </c>
      <c r="BK114" s="298">
        <f>'Customer Charges'!BK100</f>
        <v>1</v>
      </c>
      <c r="BL114" s="298">
        <f>'Customer Charges'!BL100</f>
        <v>1</v>
      </c>
      <c r="BM114" s="298">
        <f>'Customer Charges'!BM100</f>
        <v>1</v>
      </c>
      <c r="BN114" s="298">
        <f>'Customer Charges'!BN100</f>
        <v>1</v>
      </c>
      <c r="BO114" s="298">
        <f>'Customer Charges'!BO100</f>
        <v>1</v>
      </c>
      <c r="BP114" s="298">
        <f>'Customer Charges'!BP100</f>
        <v>1</v>
      </c>
      <c r="BQ114" s="298">
        <f>'Customer Charges'!BQ100</f>
        <v>1</v>
      </c>
      <c r="BR114" s="298">
        <f>'Customer Charges'!BR100</f>
        <v>1</v>
      </c>
      <c r="BS114" s="298">
        <f>'Customer Charges'!BS100</f>
        <v>1</v>
      </c>
      <c r="BT114" s="298">
        <f>'Customer Charges'!BT100</f>
        <v>1</v>
      </c>
      <c r="BU114" s="298">
        <f>'Customer Charges'!BU100</f>
        <v>1</v>
      </c>
      <c r="BV114" s="298">
        <f>'Customer Charges'!BV100</f>
        <v>1</v>
      </c>
      <c r="BW114" s="298">
        <f>'Customer Charges'!BW100</f>
        <v>1</v>
      </c>
      <c r="BX114" s="298">
        <f>'Customer Charges'!BX100</f>
        <v>1</v>
      </c>
      <c r="BY114" s="298">
        <f>'Customer Charges'!BY100</f>
        <v>1</v>
      </c>
      <c r="BZ114" s="298">
        <f>'Customer Charges'!BZ100</f>
        <v>1</v>
      </c>
      <c r="CA114" s="298">
        <f>'Customer Charges'!CA100</f>
        <v>1</v>
      </c>
      <c r="CB114" s="298">
        <f>'Customer Charges'!CB100</f>
        <v>1</v>
      </c>
      <c r="CC114" s="298">
        <f>'Customer Charges'!CC100</f>
        <v>1</v>
      </c>
      <c r="CD114" s="298">
        <f>'Customer Charges'!CD100</f>
        <v>1</v>
      </c>
      <c r="CE114" s="298">
        <f>'Customer Charges'!CE100</f>
        <v>1</v>
      </c>
      <c r="CF114" s="298">
        <f>'Customer Charges'!CF100</f>
        <v>1</v>
      </c>
      <c r="CG114" s="298">
        <f>'Customer Charges'!CG100</f>
        <v>1</v>
      </c>
      <c r="CH114" s="298">
        <f>'Customer Charges'!CH100</f>
        <v>1</v>
      </c>
      <c r="CI114" s="298">
        <f>'Customer Charges'!CI100</f>
        <v>1</v>
      </c>
      <c r="CJ114" s="298">
        <f>'Customer Charges'!CJ100</f>
        <v>1</v>
      </c>
      <c r="CK114" s="298">
        <f>'Customer Charges'!CK100</f>
        <v>1</v>
      </c>
      <c r="CL114" s="298">
        <f>'Customer Charges'!CL100</f>
        <v>1</v>
      </c>
      <c r="CM114" s="298">
        <f>'Customer Charges'!CM100</f>
        <v>1</v>
      </c>
      <c r="CN114" s="298">
        <f>'Customer Charges'!CN100</f>
        <v>1</v>
      </c>
      <c r="CO114" s="298">
        <f>'Customer Charges'!CO100</f>
        <v>1</v>
      </c>
      <c r="CP114" s="298">
        <f>'Customer Charges'!CP100</f>
        <v>1</v>
      </c>
      <c r="CQ114" s="298">
        <f>'Customer Charges'!CQ100</f>
        <v>1</v>
      </c>
      <c r="CR114" s="298">
        <f>'Customer Charges'!CR100</f>
        <v>1</v>
      </c>
      <c r="CS114" s="298">
        <f>'Customer Charges'!CS100</f>
        <v>1</v>
      </c>
      <c r="CT114" s="298">
        <f>'Customer Charges'!CT100</f>
        <v>0</v>
      </c>
      <c r="CU114" s="298">
        <f>'Customer Charges'!CU100</f>
        <v>0</v>
      </c>
      <c r="CV114" s="298">
        <f>'Customer Charges'!CV100</f>
        <v>0</v>
      </c>
      <c r="CW114" s="298">
        <f>'Customer Charges'!CW100</f>
        <v>0</v>
      </c>
      <c r="CX114" s="298">
        <f>'Customer Charges'!CX100</f>
        <v>0</v>
      </c>
      <c r="CY114" s="298">
        <f>'Customer Charges'!CY100</f>
        <v>0</v>
      </c>
      <c r="CZ114" s="298">
        <f>'Customer Charges'!CZ100</f>
        <v>0</v>
      </c>
      <c r="DA114" s="298">
        <f>'Customer Charges'!DA100</f>
        <v>0</v>
      </c>
      <c r="DB114" s="298">
        <f>'Customer Charges'!DB100</f>
        <v>0</v>
      </c>
      <c r="DC114" s="298">
        <f>'Customer Charges'!DC100</f>
        <v>0</v>
      </c>
      <c r="DD114" s="298">
        <f>'Customer Charges'!DD100</f>
        <v>0</v>
      </c>
      <c r="DE114" s="298">
        <f>'Customer Charges'!DE100</f>
        <v>0</v>
      </c>
      <c r="DF114" s="298">
        <f>'Customer Charges'!DF100</f>
        <v>0</v>
      </c>
      <c r="DG114" s="298">
        <f>'Customer Charges'!DG100</f>
        <v>0</v>
      </c>
      <c r="DH114" s="298">
        <f>'Customer Charges'!DH100</f>
        <v>0</v>
      </c>
      <c r="DI114" s="298">
        <f>'Customer Charges'!DI100</f>
        <v>0</v>
      </c>
      <c r="DJ114" s="298">
        <f>'Customer Charges'!DJ100</f>
        <v>0</v>
      </c>
      <c r="DK114" s="298">
        <f>'Customer Charges'!DK100</f>
        <v>0</v>
      </c>
      <c r="DL114" s="298">
        <f>'Customer Charges'!DL100</f>
        <v>0</v>
      </c>
      <c r="DM114" s="298">
        <f>'Customer Charges'!DM100</f>
        <v>0</v>
      </c>
      <c r="DN114" s="298">
        <f>'Customer Charges'!DN100</f>
        <v>0</v>
      </c>
      <c r="DO114" s="298">
        <f>'Customer Charges'!DO100</f>
        <v>0</v>
      </c>
      <c r="DP114" s="298">
        <f>'Customer Charges'!DP100</f>
        <v>0</v>
      </c>
      <c r="DQ114" s="298">
        <f>'Customer Charges'!DQ100</f>
        <v>0</v>
      </c>
      <c r="DR114" s="298">
        <f>'Customer Charges'!DR100</f>
        <v>0</v>
      </c>
      <c r="DS114" s="298">
        <f>'Customer Charges'!DS100</f>
        <v>0</v>
      </c>
      <c r="DT114" s="298">
        <f>'Customer Charges'!DT100</f>
        <v>0</v>
      </c>
      <c r="DU114" s="298">
        <f>'Customer Charges'!DU100</f>
        <v>0</v>
      </c>
      <c r="DV114" s="298">
        <f>'Customer Charges'!DV100</f>
        <v>0</v>
      </c>
      <c r="DW114" s="298">
        <f>'Customer Charges'!DW100</f>
        <v>0</v>
      </c>
      <c r="DX114" s="298">
        <f>'Customer Charges'!DX100</f>
        <v>0</v>
      </c>
      <c r="DY114" s="298">
        <f>'Customer Charges'!DY100</f>
        <v>0</v>
      </c>
      <c r="DZ114" s="298">
        <f>'Customer Charges'!DZ100</f>
        <v>0</v>
      </c>
      <c r="EA114" s="298">
        <f>'Customer Charges'!EA100</f>
        <v>0</v>
      </c>
      <c r="EB114" s="298">
        <f>'Customer Charges'!EB100</f>
        <v>0</v>
      </c>
      <c r="EC114" s="298">
        <f>'Customer Charges'!EC100</f>
        <v>0</v>
      </c>
      <c r="ED114" s="298">
        <f>'Customer Charges'!ED100</f>
        <v>0</v>
      </c>
      <c r="EE114" s="298">
        <f>'Customer Charges'!EE100</f>
        <v>0</v>
      </c>
      <c r="EF114" s="298">
        <f>'Customer Charges'!EF100</f>
        <v>0</v>
      </c>
      <c r="EG114" s="298">
        <f>'Customer Charges'!EG100</f>
        <v>0</v>
      </c>
      <c r="EH114" s="298">
        <f>'Customer Charges'!EH100</f>
        <v>0</v>
      </c>
      <c r="EI114" s="298">
        <f>'Customer Charges'!EI100</f>
        <v>0</v>
      </c>
      <c r="EJ114" s="298">
        <f>'Customer Charges'!EJ100</f>
        <v>0</v>
      </c>
      <c r="EK114" s="298">
        <f>'Customer Charges'!EK100</f>
        <v>0</v>
      </c>
      <c r="EL114" s="298">
        <f>'Customer Charges'!EL100</f>
        <v>0</v>
      </c>
      <c r="EM114" s="298">
        <f>'Customer Charges'!EM100</f>
        <v>0</v>
      </c>
      <c r="EN114" s="298">
        <f>'Customer Charges'!EN100</f>
        <v>0</v>
      </c>
      <c r="EO114" s="298">
        <f>'Customer Charges'!EO100</f>
        <v>0</v>
      </c>
      <c r="EP114" s="298">
        <f>'Customer Charges'!EP100</f>
        <v>0</v>
      </c>
      <c r="EQ114" s="298">
        <f>'Customer Charges'!EQ100</f>
        <v>0</v>
      </c>
      <c r="ER114" s="298">
        <f>'Customer Charges'!ER100</f>
        <v>0</v>
      </c>
      <c r="ES114" s="298">
        <f>'Customer Charges'!ES100</f>
        <v>0</v>
      </c>
      <c r="ET114" s="298">
        <f>'Customer Charges'!ET100</f>
        <v>0</v>
      </c>
      <c r="EU114" s="298">
        <f>'Customer Charges'!EU100</f>
        <v>0</v>
      </c>
      <c r="EV114" s="298">
        <f>'Customer Charges'!EV100</f>
        <v>0</v>
      </c>
      <c r="EW114" s="298">
        <f>'Customer Charges'!EW100</f>
        <v>0</v>
      </c>
      <c r="EX114" s="298">
        <f>'Customer Charges'!EX100</f>
        <v>0</v>
      </c>
      <c r="EY114" s="612"/>
      <c r="EZ114" s="86"/>
      <c r="FB114" s="612"/>
    </row>
    <row r="115" spans="1:158" ht="12.75" hidden="1" customHeight="1" outlineLevel="2">
      <c r="A115" s="1030"/>
      <c r="B115" s="925"/>
      <c r="C115" s="86"/>
      <c r="D115" s="654" t="s">
        <v>2331</v>
      </c>
      <c r="AD115" s="897">
        <f ca="1">IF(CostTotal=0,0,AE115/CostTotal)</f>
        <v>0</v>
      </c>
      <c r="AE115" s="304">
        <f>SUM(AF115:EY115)</f>
        <v>0</v>
      </c>
      <c r="AF115" s="898">
        <f>SUMIF(Conversion!$V$14:$V$114,$AD112,Conversion!AF$14:AF$114)</f>
        <v>0</v>
      </c>
      <c r="AG115" s="873">
        <f>SUMIF(Conversion!$V$14:$V$114,$AD112,Conversion!AG$14:AG$114)</f>
        <v>0</v>
      </c>
      <c r="AH115" s="873">
        <f>SUMIF(Conversion!$V$14:$V$114,$AD112,Conversion!AH$14:AH$114)</f>
        <v>0</v>
      </c>
      <c r="AI115" s="873">
        <f>SUMIF(Conversion!$V$14:$V$114,$AD112,Conversion!AI$14:AI$114)</f>
        <v>0</v>
      </c>
      <c r="AJ115" s="873">
        <f>SUMIF(Conversion!$V$14:$V$114,$AD112,Conversion!AJ$14:AJ$114)</f>
        <v>0</v>
      </c>
      <c r="AK115" s="873">
        <f>SUMIF(Conversion!$V$14:$V$114,$AD112,Conversion!AK$14:AK$114)</f>
        <v>0</v>
      </c>
      <c r="AL115" s="873">
        <f>SUMIF(Conversion!$V$14:$V$114,$AD112,Conversion!AL$14:AL$114)</f>
        <v>0</v>
      </c>
      <c r="AM115" s="873">
        <f>SUMIF(Conversion!$V$14:$V$114,$AD112,Conversion!AM$14:AM$114)</f>
        <v>0</v>
      </c>
      <c r="AN115" s="873">
        <f>SUMIF(Conversion!$V$14:$V$114,$AD112,Conversion!AN$14:AN$114)</f>
        <v>0</v>
      </c>
      <c r="AO115" s="873">
        <f>SUMIF(Conversion!$V$14:$V$114,$AD112,Conversion!AO$14:AO$114)</f>
        <v>0</v>
      </c>
      <c r="AP115" s="873">
        <f>SUMIF(Conversion!$V$14:$V$114,$AD112,Conversion!AP$14:AP$114)</f>
        <v>0</v>
      </c>
      <c r="AQ115" s="873">
        <f>SUMIF(Conversion!$V$14:$V$114,$AD112,Conversion!AQ$14:AQ$114)</f>
        <v>0</v>
      </c>
      <c r="AR115" s="873">
        <f>SUMIF(Conversion!$V$14:$V$114,$AD112,Conversion!AR$14:AR$114)</f>
        <v>0</v>
      </c>
      <c r="AS115" s="873">
        <f>SUMIF(Conversion!$V$14:$V$114,$AD112,Conversion!AS$14:AS$114)</f>
        <v>0</v>
      </c>
      <c r="AT115" s="873">
        <f>SUMIF(Conversion!$V$14:$V$114,$AD112,Conversion!AT$14:AT$114)</f>
        <v>0</v>
      </c>
      <c r="AU115" s="873">
        <f>SUMIF(Conversion!$V$14:$V$114,$AD112,Conversion!AU$14:AU$114)</f>
        <v>0</v>
      </c>
      <c r="AV115" s="873">
        <f>SUMIF(Conversion!$V$14:$V$114,$AD112,Conversion!AV$14:AV$114)</f>
        <v>0</v>
      </c>
      <c r="AW115" s="873">
        <f>SUMIF(Conversion!$V$14:$V$114,$AD112,Conversion!AW$14:AW$114)</f>
        <v>0</v>
      </c>
      <c r="AX115" s="873">
        <f>SUMIF(Conversion!$V$14:$V$114,$AD112,Conversion!AX$14:AX$114)</f>
        <v>0</v>
      </c>
      <c r="AY115" s="873">
        <f>SUMIF(Conversion!$V$14:$V$114,$AD112,Conversion!AY$14:AY$114)</f>
        <v>0</v>
      </c>
      <c r="AZ115" s="873">
        <f>SUMIF(Conversion!$V$14:$V$114,$AD112,Conversion!AZ$14:AZ$114)</f>
        <v>0</v>
      </c>
      <c r="BA115" s="873">
        <f>SUMIF(Conversion!$V$14:$V$114,$AD112,Conversion!BA$14:BA$114)</f>
        <v>0</v>
      </c>
      <c r="BB115" s="873">
        <f>SUMIF(Conversion!$V$14:$V$114,$AD112,Conversion!BB$14:BB$114)</f>
        <v>0</v>
      </c>
      <c r="BC115" s="873">
        <f>SUMIF(Conversion!$V$14:$V$114,$AD112,Conversion!BC$14:BC$114)</f>
        <v>0</v>
      </c>
      <c r="BD115" s="873">
        <f>SUMIF(Conversion!$V$14:$V$114,$AD112,Conversion!BD$14:BD$114)</f>
        <v>0</v>
      </c>
      <c r="BE115" s="873">
        <f>SUMIF(Conversion!$V$14:$V$114,$AD112,Conversion!BE$14:BE$114)</f>
        <v>0</v>
      </c>
      <c r="BF115" s="873">
        <f>SUMIF(Conversion!$V$14:$V$114,$AD112,Conversion!BF$14:BF$114)</f>
        <v>0</v>
      </c>
      <c r="BG115" s="873">
        <f>SUMIF(Conversion!$V$14:$V$114,$AD112,Conversion!BG$14:BG$114)</f>
        <v>0</v>
      </c>
      <c r="BH115" s="873">
        <f>SUMIF(Conversion!$V$14:$V$114,$AD112,Conversion!BH$14:BH$114)</f>
        <v>0</v>
      </c>
      <c r="BI115" s="873">
        <f>SUMIF(Conversion!$V$14:$V$114,$AD112,Conversion!BI$14:BI$114)</f>
        <v>0</v>
      </c>
      <c r="BJ115" s="873">
        <f>SUMIF(Conversion!$V$14:$V$114,$AD112,Conversion!BJ$14:BJ$114)</f>
        <v>0</v>
      </c>
      <c r="BK115" s="873">
        <f>SUMIF(Conversion!$V$14:$V$114,$AD112,Conversion!BK$14:BK$114)</f>
        <v>0</v>
      </c>
      <c r="BL115" s="873">
        <f>SUMIF(Conversion!$V$14:$V$114,$AD112,Conversion!BL$14:BL$114)</f>
        <v>0</v>
      </c>
      <c r="BM115" s="873">
        <f>SUMIF(Conversion!$V$14:$V$114,$AD112,Conversion!BM$14:BM$114)</f>
        <v>0</v>
      </c>
      <c r="BN115" s="873">
        <f>SUMIF(Conversion!$V$14:$V$114,$AD112,Conversion!BN$14:BN$114)</f>
        <v>0</v>
      </c>
      <c r="BO115" s="873">
        <f>SUMIF(Conversion!$V$14:$V$114,$AD112,Conversion!BO$14:BO$114)</f>
        <v>0</v>
      </c>
      <c r="BP115" s="873">
        <f>SUMIF(Conversion!$V$14:$V$114,$AD112,Conversion!BP$14:BP$114)</f>
        <v>0</v>
      </c>
      <c r="BQ115" s="873">
        <f>SUMIF(Conversion!$V$14:$V$114,$AD112,Conversion!BQ$14:BQ$114)</f>
        <v>0</v>
      </c>
      <c r="BR115" s="873">
        <f>SUMIF(Conversion!$V$14:$V$114,$AD112,Conversion!BR$14:BR$114)</f>
        <v>0</v>
      </c>
      <c r="BS115" s="873">
        <f>SUMIF(Conversion!$V$14:$V$114,$AD112,Conversion!BS$14:BS$114)</f>
        <v>0</v>
      </c>
      <c r="BT115" s="873">
        <f>SUMIF(Conversion!$V$14:$V$114,$AD112,Conversion!BT$14:BT$114)</f>
        <v>0</v>
      </c>
      <c r="BU115" s="873">
        <f>SUMIF(Conversion!$V$14:$V$114,$AD112,Conversion!BU$14:BU$114)</f>
        <v>0</v>
      </c>
      <c r="BV115" s="873">
        <f>SUMIF(Conversion!$V$14:$V$114,$AD112,Conversion!BV$14:BV$114)</f>
        <v>0</v>
      </c>
      <c r="BW115" s="873">
        <f>SUMIF(Conversion!$V$14:$V$114,$AD112,Conversion!BW$14:BW$114)</f>
        <v>0</v>
      </c>
      <c r="BX115" s="873">
        <f>SUMIF(Conversion!$V$14:$V$114,$AD112,Conversion!BX$14:BX$114)</f>
        <v>0</v>
      </c>
      <c r="BY115" s="873">
        <f>SUMIF(Conversion!$V$14:$V$114,$AD112,Conversion!BY$14:BY$114)</f>
        <v>0</v>
      </c>
      <c r="BZ115" s="873">
        <f>SUMIF(Conversion!$V$14:$V$114,$AD112,Conversion!BZ$14:BZ$114)</f>
        <v>0</v>
      </c>
      <c r="CA115" s="873">
        <f>SUMIF(Conversion!$V$14:$V$114,$AD112,Conversion!CA$14:CA$114)</f>
        <v>0</v>
      </c>
      <c r="CB115" s="873">
        <f>SUMIF(Conversion!$V$14:$V$114,$AD112,Conversion!CB$14:CB$114)</f>
        <v>0</v>
      </c>
      <c r="CC115" s="873">
        <f>SUMIF(Conversion!$V$14:$V$114,$AD112,Conversion!CC$14:CC$114)</f>
        <v>0</v>
      </c>
      <c r="CD115" s="873">
        <f>SUMIF(Conversion!$V$14:$V$114,$AD112,Conversion!CD$14:CD$114)</f>
        <v>0</v>
      </c>
      <c r="CE115" s="873">
        <f>SUMIF(Conversion!$V$14:$V$114,$AD112,Conversion!CE$14:CE$114)</f>
        <v>0</v>
      </c>
      <c r="CF115" s="873">
        <f>SUMIF(Conversion!$V$14:$V$114,$AD112,Conversion!CF$14:CF$114)</f>
        <v>0</v>
      </c>
      <c r="CG115" s="873">
        <f>SUMIF(Conversion!$V$14:$V$114,$AD112,Conversion!CG$14:CG$114)</f>
        <v>0</v>
      </c>
      <c r="CH115" s="873">
        <f>SUMIF(Conversion!$V$14:$V$114,$AD112,Conversion!CH$14:CH$114)</f>
        <v>0</v>
      </c>
      <c r="CI115" s="873">
        <f>SUMIF(Conversion!$V$14:$V$114,$AD112,Conversion!CI$14:CI$114)</f>
        <v>0</v>
      </c>
      <c r="CJ115" s="873">
        <f>SUMIF(Conversion!$V$14:$V$114,$AD112,Conversion!CJ$14:CJ$114)</f>
        <v>0</v>
      </c>
      <c r="CK115" s="873">
        <f>SUMIF(Conversion!$V$14:$V$114,$AD112,Conversion!CK$14:CK$114)</f>
        <v>0</v>
      </c>
      <c r="CL115" s="873">
        <f>SUMIF(Conversion!$V$14:$V$114,$AD112,Conversion!CL$14:CL$114)</f>
        <v>0</v>
      </c>
      <c r="CM115" s="873">
        <f>SUMIF(Conversion!$V$14:$V$114,$AD112,Conversion!CM$14:CM$114)</f>
        <v>0</v>
      </c>
      <c r="CN115" s="873">
        <f>SUMIF(Conversion!$V$14:$V$114,$AD112,Conversion!CN$14:CN$114)</f>
        <v>0</v>
      </c>
      <c r="CO115" s="873">
        <f>SUMIF(Conversion!$V$14:$V$114,$AD112,Conversion!CO$14:CO$114)</f>
        <v>0</v>
      </c>
      <c r="CP115" s="873">
        <f>SUMIF(Conversion!$V$14:$V$114,$AD112,Conversion!CP$14:CP$114)</f>
        <v>0</v>
      </c>
      <c r="CQ115" s="873">
        <f>SUMIF(Conversion!$V$14:$V$114,$AD112,Conversion!CQ$14:CQ$114)</f>
        <v>0</v>
      </c>
      <c r="CR115" s="873">
        <f>SUMIF(Conversion!$V$14:$V$114,$AD112,Conversion!CR$14:CR$114)</f>
        <v>0</v>
      </c>
      <c r="CS115" s="873">
        <f>SUMIF(Conversion!$V$14:$V$114,$AD112,Conversion!CS$14:CS$114)</f>
        <v>0</v>
      </c>
      <c r="CT115" s="873">
        <f>SUMIF(Conversion!$V$14:$V$114,$AD112,Conversion!CT$14:CT$114)</f>
        <v>0</v>
      </c>
      <c r="CU115" s="873">
        <f>SUMIF(Conversion!$V$14:$V$114,$AD112,Conversion!CU$14:CU$114)</f>
        <v>0</v>
      </c>
      <c r="CV115" s="873">
        <f>SUMIF(Conversion!$V$14:$V$114,$AD112,Conversion!CV$14:CV$114)</f>
        <v>0</v>
      </c>
      <c r="CW115" s="873">
        <f>SUMIF(Conversion!$V$14:$V$114,$AD112,Conversion!CW$14:CW$114)</f>
        <v>0</v>
      </c>
      <c r="CX115" s="873">
        <f>SUMIF(Conversion!$V$14:$V$114,$AD112,Conversion!CX$14:CX$114)</f>
        <v>0</v>
      </c>
      <c r="CY115" s="873">
        <f>SUMIF(Conversion!$V$14:$V$114,$AD112,Conversion!CY$14:CY$114)</f>
        <v>0</v>
      </c>
      <c r="CZ115" s="873">
        <f>SUMIF(Conversion!$V$14:$V$114,$AD112,Conversion!CZ$14:CZ$114)</f>
        <v>0</v>
      </c>
      <c r="DA115" s="873">
        <f>SUMIF(Conversion!$V$14:$V$114,$AD112,Conversion!DA$14:DA$114)</f>
        <v>0</v>
      </c>
      <c r="DB115" s="873">
        <f>SUMIF(Conversion!$V$14:$V$114,$AD112,Conversion!DB$14:DB$114)</f>
        <v>0</v>
      </c>
      <c r="DC115" s="873">
        <f>SUMIF(Conversion!$V$14:$V$114,$AD112,Conversion!DC$14:DC$114)</f>
        <v>0</v>
      </c>
      <c r="DD115" s="873">
        <f>SUMIF(Conversion!$V$14:$V$114,$AD112,Conversion!DD$14:DD$114)</f>
        <v>0</v>
      </c>
      <c r="DE115" s="873">
        <f>SUMIF(Conversion!$V$14:$V$114,$AD112,Conversion!DE$14:DE$114)</f>
        <v>0</v>
      </c>
      <c r="DF115" s="873">
        <f>SUMIF(Conversion!$V$14:$V$114,$AD112,Conversion!DF$14:DF$114)</f>
        <v>0</v>
      </c>
      <c r="DG115" s="873">
        <f>SUMIF(Conversion!$V$14:$V$114,$AD112,Conversion!DG$14:DG$114)</f>
        <v>0</v>
      </c>
      <c r="DH115" s="873">
        <f>SUMIF(Conversion!$V$14:$V$114,$AD112,Conversion!DH$14:DH$114)</f>
        <v>0</v>
      </c>
      <c r="DI115" s="873">
        <f>SUMIF(Conversion!$V$14:$V$114,$AD112,Conversion!DI$14:DI$114)</f>
        <v>0</v>
      </c>
      <c r="DJ115" s="873">
        <f>SUMIF(Conversion!$V$14:$V$114,$AD112,Conversion!DJ$14:DJ$114)</f>
        <v>0</v>
      </c>
      <c r="DK115" s="873">
        <f>SUMIF(Conversion!$V$14:$V$114,$AD112,Conversion!DK$14:DK$114)</f>
        <v>0</v>
      </c>
      <c r="DL115" s="873">
        <f>SUMIF(Conversion!$V$14:$V$114,$AD112,Conversion!DL$14:DL$114)</f>
        <v>0</v>
      </c>
      <c r="DM115" s="873">
        <f>SUMIF(Conversion!$V$14:$V$114,$AD112,Conversion!DM$14:DM$114)</f>
        <v>0</v>
      </c>
      <c r="DN115" s="873">
        <f>SUMIF(Conversion!$V$14:$V$114,$AD112,Conversion!DN$14:DN$114)</f>
        <v>0</v>
      </c>
      <c r="DO115" s="873">
        <f>SUMIF(Conversion!$V$14:$V$114,$AD112,Conversion!DO$14:DO$114)</f>
        <v>0</v>
      </c>
      <c r="DP115" s="873">
        <f>SUMIF(Conversion!$V$14:$V$114,$AD112,Conversion!DP$14:DP$114)</f>
        <v>0</v>
      </c>
      <c r="DQ115" s="873">
        <f>SUMIF(Conversion!$V$14:$V$114,$AD112,Conversion!DQ$14:DQ$114)</f>
        <v>0</v>
      </c>
      <c r="DR115" s="873">
        <f>SUMIF(Conversion!$V$14:$V$114,$AD112,Conversion!DR$14:DR$114)</f>
        <v>0</v>
      </c>
      <c r="DS115" s="873">
        <f>SUMIF(Conversion!$V$14:$V$114,$AD112,Conversion!DS$14:DS$114)</f>
        <v>0</v>
      </c>
      <c r="DT115" s="873">
        <f>SUMIF(Conversion!$V$14:$V$114,$AD112,Conversion!DT$14:DT$114)</f>
        <v>0</v>
      </c>
      <c r="DU115" s="873">
        <f>SUMIF(Conversion!$V$14:$V$114,$AD112,Conversion!DU$14:DU$114)</f>
        <v>0</v>
      </c>
      <c r="DV115" s="873">
        <f>SUMIF(Conversion!$V$14:$V$114,$AD112,Conversion!DV$14:DV$114)</f>
        <v>0</v>
      </c>
      <c r="DW115" s="873">
        <f>SUMIF(Conversion!$V$14:$V$114,$AD112,Conversion!DW$14:DW$114)</f>
        <v>0</v>
      </c>
      <c r="DX115" s="873">
        <f>SUMIF(Conversion!$V$14:$V$114,$AD112,Conversion!DX$14:DX$114)</f>
        <v>0</v>
      </c>
      <c r="DY115" s="873">
        <f>SUMIF(Conversion!$V$14:$V$114,$AD112,Conversion!DY$14:DY$114)</f>
        <v>0</v>
      </c>
      <c r="DZ115" s="873">
        <f>SUMIF(Conversion!$V$14:$V$114,$AD112,Conversion!DZ$14:DZ$114)</f>
        <v>0</v>
      </c>
      <c r="EA115" s="873">
        <f>SUMIF(Conversion!$V$14:$V$114,$AD112,Conversion!EA$14:EA$114)</f>
        <v>0</v>
      </c>
      <c r="EB115" s="873">
        <f>SUMIF(Conversion!$V$14:$V$114,$AD112,Conversion!EB$14:EB$114)</f>
        <v>0</v>
      </c>
      <c r="EC115" s="873">
        <f>SUMIF(Conversion!$V$14:$V$114,$AD112,Conversion!EC$14:EC$114)</f>
        <v>0</v>
      </c>
      <c r="ED115" s="873">
        <f>SUMIF(Conversion!$V$14:$V$114,$AD112,Conversion!ED$14:ED$114)</f>
        <v>0</v>
      </c>
      <c r="EE115" s="873">
        <f>SUMIF(Conversion!$V$14:$V$114,$AD112,Conversion!EE$14:EE$114)</f>
        <v>0</v>
      </c>
      <c r="EF115" s="873">
        <f>SUMIF(Conversion!$V$14:$V$114,$AD112,Conversion!EF$14:EF$114)</f>
        <v>0</v>
      </c>
      <c r="EG115" s="873">
        <f>SUMIF(Conversion!$V$14:$V$114,$AD112,Conversion!EG$14:EG$114)</f>
        <v>0</v>
      </c>
      <c r="EH115" s="873">
        <f>SUMIF(Conversion!$V$14:$V$114,$AD112,Conversion!EH$14:EH$114)</f>
        <v>0</v>
      </c>
      <c r="EI115" s="873">
        <f>SUMIF(Conversion!$V$14:$V$114,$AD112,Conversion!EI$14:EI$114)</f>
        <v>0</v>
      </c>
      <c r="EJ115" s="873">
        <f>SUMIF(Conversion!$V$14:$V$114,$AD112,Conversion!EJ$14:EJ$114)</f>
        <v>0</v>
      </c>
      <c r="EK115" s="873">
        <f>SUMIF(Conversion!$V$14:$V$114,$AD112,Conversion!EK$14:EK$114)</f>
        <v>0</v>
      </c>
      <c r="EL115" s="873">
        <f>SUMIF(Conversion!$V$14:$V$114,$AD112,Conversion!EL$14:EL$114)</f>
        <v>0</v>
      </c>
      <c r="EM115" s="873">
        <f>SUMIF(Conversion!$V$14:$V$114,$AD112,Conversion!EM$14:EM$114)</f>
        <v>0</v>
      </c>
      <c r="EN115" s="873">
        <f>SUMIF(Conversion!$V$14:$V$114,$AD112,Conversion!EN$14:EN$114)</f>
        <v>0</v>
      </c>
      <c r="EO115" s="873">
        <f>SUMIF(Conversion!$V$14:$V$114,$AD112,Conversion!EO$14:EO$114)</f>
        <v>0</v>
      </c>
      <c r="EP115" s="873">
        <f>SUMIF(Conversion!$V$14:$V$114,$AD112,Conversion!EP$14:EP$114)</f>
        <v>0</v>
      </c>
      <c r="EQ115" s="873">
        <f>SUMIF(Conversion!$V$14:$V$114,$AD112,Conversion!EQ$14:EQ$114)</f>
        <v>0</v>
      </c>
      <c r="ER115" s="873">
        <f>SUMIF(Conversion!$V$14:$V$114,$AD112,Conversion!ER$14:ER$114)</f>
        <v>0</v>
      </c>
      <c r="ES115" s="873">
        <f>SUMIF(Conversion!$V$14:$V$114,$AD112,Conversion!ES$14:ES$114)</f>
        <v>0</v>
      </c>
      <c r="ET115" s="873">
        <f>SUMIF(Conversion!$V$14:$V$114,$AD112,Conversion!ET$14:ET$114)</f>
        <v>0</v>
      </c>
      <c r="EU115" s="873">
        <f>SUMIF(Conversion!$V$14:$V$114,$AD112,Conversion!EU$14:EU$114)</f>
        <v>0</v>
      </c>
      <c r="EV115" s="873">
        <f>SUMIF(Conversion!$V$14:$V$114,$AD112,Conversion!EV$14:EV$114)</f>
        <v>0</v>
      </c>
      <c r="EW115" s="873">
        <f>SUMIF(Conversion!$V$14:$V$114,$AD112,Conversion!EW$14:EW$114)</f>
        <v>0</v>
      </c>
      <c r="EX115" s="873">
        <f>SUMIF(Conversion!$V$14:$V$114,$AD112,Conversion!EX$14:EX$114)</f>
        <v>0</v>
      </c>
      <c r="EY115" s="612"/>
      <c r="EZ115" s="86"/>
      <c r="FB115" s="612"/>
    </row>
    <row r="116" spans="1:158" ht="12.75" hidden="1" customHeight="1" outlineLevel="2">
      <c r="A116" s="303"/>
      <c r="B116" s="899" t="s">
        <v>47</v>
      </c>
      <c r="C116" s="86"/>
      <c r="D116" s="654" t="s">
        <v>1762</v>
      </c>
      <c r="AD116" s="897">
        <f>IF(AE116=0,0,(AE116-AE115)/AE116)</f>
        <v>0</v>
      </c>
      <c r="AE116" s="304">
        <f>SUM(AF116:EY116)</f>
        <v>0</v>
      </c>
      <c r="AF116" s="898">
        <f>'Customer Charges'!AF101</f>
        <v>0</v>
      </c>
      <c r="AG116" s="873">
        <f>'Customer Charges'!AG101</f>
        <v>0</v>
      </c>
      <c r="AH116" s="873">
        <f>'Customer Charges'!AH101</f>
        <v>0</v>
      </c>
      <c r="AI116" s="873">
        <f>'Customer Charges'!AI101</f>
        <v>0</v>
      </c>
      <c r="AJ116" s="873">
        <f>'Customer Charges'!AJ101</f>
        <v>0</v>
      </c>
      <c r="AK116" s="873">
        <f>'Customer Charges'!AK101</f>
        <v>0</v>
      </c>
      <c r="AL116" s="873">
        <f>'Customer Charges'!AL101</f>
        <v>0</v>
      </c>
      <c r="AM116" s="873">
        <f>'Customer Charges'!AM101</f>
        <v>0</v>
      </c>
      <c r="AN116" s="873">
        <f>'Customer Charges'!AN101</f>
        <v>0</v>
      </c>
      <c r="AO116" s="873">
        <f>'Customer Charges'!AO101</f>
        <v>0</v>
      </c>
      <c r="AP116" s="873">
        <f>'Customer Charges'!AP101</f>
        <v>0</v>
      </c>
      <c r="AQ116" s="873">
        <f>'Customer Charges'!AQ101</f>
        <v>0</v>
      </c>
      <c r="AR116" s="873">
        <f>'Customer Charges'!AR101</f>
        <v>0</v>
      </c>
      <c r="AS116" s="873">
        <f>'Customer Charges'!AS101</f>
        <v>0</v>
      </c>
      <c r="AT116" s="873">
        <f>'Customer Charges'!AT101</f>
        <v>0</v>
      </c>
      <c r="AU116" s="873">
        <f>'Customer Charges'!AU101</f>
        <v>0</v>
      </c>
      <c r="AV116" s="873">
        <f>'Customer Charges'!AV101</f>
        <v>0</v>
      </c>
      <c r="AW116" s="873">
        <f>'Customer Charges'!AW101</f>
        <v>0</v>
      </c>
      <c r="AX116" s="873">
        <f>'Customer Charges'!AX101</f>
        <v>0</v>
      </c>
      <c r="AY116" s="873">
        <f>'Customer Charges'!AY101</f>
        <v>0</v>
      </c>
      <c r="AZ116" s="873">
        <f>'Customer Charges'!AZ101</f>
        <v>0</v>
      </c>
      <c r="BA116" s="873">
        <f>'Customer Charges'!BA101</f>
        <v>0</v>
      </c>
      <c r="BB116" s="873">
        <f>'Customer Charges'!BB101</f>
        <v>0</v>
      </c>
      <c r="BC116" s="873">
        <f>'Customer Charges'!BC101</f>
        <v>0</v>
      </c>
      <c r="BD116" s="873">
        <f>'Customer Charges'!BD101</f>
        <v>0</v>
      </c>
      <c r="BE116" s="873">
        <f>'Customer Charges'!BE101</f>
        <v>0</v>
      </c>
      <c r="BF116" s="873">
        <f>'Customer Charges'!BF101</f>
        <v>0</v>
      </c>
      <c r="BG116" s="873">
        <f>'Customer Charges'!BG101</f>
        <v>0</v>
      </c>
      <c r="BH116" s="873">
        <f>'Customer Charges'!BH101</f>
        <v>0</v>
      </c>
      <c r="BI116" s="873">
        <f>'Customer Charges'!BI101</f>
        <v>0</v>
      </c>
      <c r="BJ116" s="873">
        <f>'Customer Charges'!BJ101</f>
        <v>0</v>
      </c>
      <c r="BK116" s="873">
        <f>'Customer Charges'!BK101</f>
        <v>0</v>
      </c>
      <c r="BL116" s="873">
        <f>'Customer Charges'!BL101</f>
        <v>0</v>
      </c>
      <c r="BM116" s="873">
        <f>'Customer Charges'!BM101</f>
        <v>0</v>
      </c>
      <c r="BN116" s="873">
        <f>'Customer Charges'!BN101</f>
        <v>0</v>
      </c>
      <c r="BO116" s="873">
        <f>'Customer Charges'!BO101</f>
        <v>0</v>
      </c>
      <c r="BP116" s="873">
        <f>'Customer Charges'!BP101</f>
        <v>0</v>
      </c>
      <c r="BQ116" s="873">
        <f>'Customer Charges'!BQ101</f>
        <v>0</v>
      </c>
      <c r="BR116" s="873">
        <f>'Customer Charges'!BR101</f>
        <v>0</v>
      </c>
      <c r="BS116" s="873">
        <f>'Customer Charges'!BS101</f>
        <v>0</v>
      </c>
      <c r="BT116" s="873">
        <f>'Customer Charges'!BT101</f>
        <v>0</v>
      </c>
      <c r="BU116" s="873">
        <f>'Customer Charges'!BU101</f>
        <v>0</v>
      </c>
      <c r="BV116" s="873">
        <f>'Customer Charges'!BV101</f>
        <v>0</v>
      </c>
      <c r="BW116" s="873">
        <f>'Customer Charges'!BW101</f>
        <v>0</v>
      </c>
      <c r="BX116" s="873">
        <f>'Customer Charges'!BX101</f>
        <v>0</v>
      </c>
      <c r="BY116" s="873">
        <f>'Customer Charges'!BY101</f>
        <v>0</v>
      </c>
      <c r="BZ116" s="873">
        <f>'Customer Charges'!BZ101</f>
        <v>0</v>
      </c>
      <c r="CA116" s="873">
        <f>'Customer Charges'!CA101</f>
        <v>0</v>
      </c>
      <c r="CB116" s="873">
        <f>'Customer Charges'!CB101</f>
        <v>0</v>
      </c>
      <c r="CC116" s="873">
        <f>'Customer Charges'!CC101</f>
        <v>0</v>
      </c>
      <c r="CD116" s="873">
        <f>'Customer Charges'!CD101</f>
        <v>0</v>
      </c>
      <c r="CE116" s="873">
        <f>'Customer Charges'!CE101</f>
        <v>0</v>
      </c>
      <c r="CF116" s="873">
        <f>'Customer Charges'!CF101</f>
        <v>0</v>
      </c>
      <c r="CG116" s="873">
        <f>'Customer Charges'!CG101</f>
        <v>0</v>
      </c>
      <c r="CH116" s="873">
        <f>'Customer Charges'!CH101</f>
        <v>0</v>
      </c>
      <c r="CI116" s="873">
        <f>'Customer Charges'!CI101</f>
        <v>0</v>
      </c>
      <c r="CJ116" s="873">
        <f>'Customer Charges'!CJ101</f>
        <v>0</v>
      </c>
      <c r="CK116" s="873">
        <f>'Customer Charges'!CK101</f>
        <v>0</v>
      </c>
      <c r="CL116" s="873">
        <f>'Customer Charges'!CL101</f>
        <v>0</v>
      </c>
      <c r="CM116" s="873">
        <f>'Customer Charges'!CM101</f>
        <v>0</v>
      </c>
      <c r="CN116" s="873">
        <f>'Customer Charges'!CN101</f>
        <v>0</v>
      </c>
      <c r="CO116" s="873">
        <f>'Customer Charges'!CO101</f>
        <v>0</v>
      </c>
      <c r="CP116" s="873">
        <f>'Customer Charges'!CP101</f>
        <v>0</v>
      </c>
      <c r="CQ116" s="873">
        <f>'Customer Charges'!CQ101</f>
        <v>0</v>
      </c>
      <c r="CR116" s="873">
        <f>'Customer Charges'!CR101</f>
        <v>0</v>
      </c>
      <c r="CS116" s="873">
        <f>'Customer Charges'!CS101</f>
        <v>0</v>
      </c>
      <c r="CT116" s="873">
        <f>'Customer Charges'!CT101</f>
        <v>0</v>
      </c>
      <c r="CU116" s="873">
        <f>'Customer Charges'!CU101</f>
        <v>0</v>
      </c>
      <c r="CV116" s="873">
        <f>'Customer Charges'!CV101</f>
        <v>0</v>
      </c>
      <c r="CW116" s="873">
        <f>'Customer Charges'!CW101</f>
        <v>0</v>
      </c>
      <c r="CX116" s="873">
        <f>'Customer Charges'!CX101</f>
        <v>0</v>
      </c>
      <c r="CY116" s="873">
        <f>'Customer Charges'!CY101</f>
        <v>0</v>
      </c>
      <c r="CZ116" s="873">
        <f>'Customer Charges'!CZ101</f>
        <v>0</v>
      </c>
      <c r="DA116" s="873">
        <f>'Customer Charges'!DA101</f>
        <v>0</v>
      </c>
      <c r="DB116" s="873">
        <f>'Customer Charges'!DB101</f>
        <v>0</v>
      </c>
      <c r="DC116" s="873">
        <f>'Customer Charges'!DC101</f>
        <v>0</v>
      </c>
      <c r="DD116" s="873">
        <f>'Customer Charges'!DD101</f>
        <v>0</v>
      </c>
      <c r="DE116" s="873">
        <f>'Customer Charges'!DE101</f>
        <v>0</v>
      </c>
      <c r="DF116" s="873">
        <f>'Customer Charges'!DF101</f>
        <v>0</v>
      </c>
      <c r="DG116" s="873">
        <f>'Customer Charges'!DG101</f>
        <v>0</v>
      </c>
      <c r="DH116" s="873">
        <f>'Customer Charges'!DH101</f>
        <v>0</v>
      </c>
      <c r="DI116" s="873">
        <f>'Customer Charges'!DI101</f>
        <v>0</v>
      </c>
      <c r="DJ116" s="873">
        <f>'Customer Charges'!DJ101</f>
        <v>0</v>
      </c>
      <c r="DK116" s="873">
        <f>'Customer Charges'!DK101</f>
        <v>0</v>
      </c>
      <c r="DL116" s="873">
        <f>'Customer Charges'!DL101</f>
        <v>0</v>
      </c>
      <c r="DM116" s="873">
        <f>'Customer Charges'!DM101</f>
        <v>0</v>
      </c>
      <c r="DN116" s="873">
        <f>'Customer Charges'!DN101</f>
        <v>0</v>
      </c>
      <c r="DO116" s="873">
        <f>'Customer Charges'!DO101</f>
        <v>0</v>
      </c>
      <c r="DP116" s="873">
        <f>'Customer Charges'!DP101</f>
        <v>0</v>
      </c>
      <c r="DQ116" s="873">
        <f>'Customer Charges'!DQ101</f>
        <v>0</v>
      </c>
      <c r="DR116" s="873">
        <f>'Customer Charges'!DR101</f>
        <v>0</v>
      </c>
      <c r="DS116" s="873">
        <f>'Customer Charges'!DS101</f>
        <v>0</v>
      </c>
      <c r="DT116" s="873">
        <f>'Customer Charges'!DT101</f>
        <v>0</v>
      </c>
      <c r="DU116" s="873">
        <f>'Customer Charges'!DU101</f>
        <v>0</v>
      </c>
      <c r="DV116" s="873">
        <f>'Customer Charges'!DV101</f>
        <v>0</v>
      </c>
      <c r="DW116" s="873">
        <f>'Customer Charges'!DW101</f>
        <v>0</v>
      </c>
      <c r="DX116" s="873">
        <f>'Customer Charges'!DX101</f>
        <v>0</v>
      </c>
      <c r="DY116" s="873">
        <f>'Customer Charges'!DY101</f>
        <v>0</v>
      </c>
      <c r="DZ116" s="873">
        <f>'Customer Charges'!DZ101</f>
        <v>0</v>
      </c>
      <c r="EA116" s="873">
        <f>'Customer Charges'!EA101</f>
        <v>0</v>
      </c>
      <c r="EB116" s="873">
        <f>'Customer Charges'!EB101</f>
        <v>0</v>
      </c>
      <c r="EC116" s="873">
        <f>'Customer Charges'!EC101</f>
        <v>0</v>
      </c>
      <c r="ED116" s="873">
        <f>'Customer Charges'!ED101</f>
        <v>0</v>
      </c>
      <c r="EE116" s="873">
        <f>'Customer Charges'!EE101</f>
        <v>0</v>
      </c>
      <c r="EF116" s="873">
        <f>'Customer Charges'!EF101</f>
        <v>0</v>
      </c>
      <c r="EG116" s="873">
        <f>'Customer Charges'!EG101</f>
        <v>0</v>
      </c>
      <c r="EH116" s="873">
        <f>'Customer Charges'!EH101</f>
        <v>0</v>
      </c>
      <c r="EI116" s="873">
        <f>'Customer Charges'!EI101</f>
        <v>0</v>
      </c>
      <c r="EJ116" s="873">
        <f>'Customer Charges'!EJ101</f>
        <v>0</v>
      </c>
      <c r="EK116" s="873">
        <f>'Customer Charges'!EK101</f>
        <v>0</v>
      </c>
      <c r="EL116" s="873">
        <f>'Customer Charges'!EL101</f>
        <v>0</v>
      </c>
      <c r="EM116" s="873">
        <f>'Customer Charges'!EM101</f>
        <v>0</v>
      </c>
      <c r="EN116" s="873">
        <f>'Customer Charges'!EN101</f>
        <v>0</v>
      </c>
      <c r="EO116" s="873">
        <f>'Customer Charges'!EO101</f>
        <v>0</v>
      </c>
      <c r="EP116" s="873">
        <f>'Customer Charges'!EP101</f>
        <v>0</v>
      </c>
      <c r="EQ116" s="873">
        <f>'Customer Charges'!EQ101</f>
        <v>0</v>
      </c>
      <c r="ER116" s="873">
        <f>'Customer Charges'!ER101</f>
        <v>0</v>
      </c>
      <c r="ES116" s="873">
        <f>'Customer Charges'!ES101</f>
        <v>0</v>
      </c>
      <c r="ET116" s="873">
        <f>'Customer Charges'!ET101</f>
        <v>0</v>
      </c>
      <c r="EU116" s="873">
        <f>'Customer Charges'!EU101</f>
        <v>0</v>
      </c>
      <c r="EV116" s="873">
        <f>'Customer Charges'!EV101</f>
        <v>0</v>
      </c>
      <c r="EW116" s="873">
        <f>'Customer Charges'!EW101</f>
        <v>0</v>
      </c>
      <c r="EX116" s="873">
        <f>'Customer Charges'!EX101</f>
        <v>0</v>
      </c>
      <c r="EY116" s="612"/>
      <c r="FA116" s="894">
        <f>IF(ABS(AE116-'Customer Charges'!AE101)&gt;ErrTol,1,0)</f>
        <v>0</v>
      </c>
      <c r="FB116" s="612"/>
    </row>
    <row r="117" spans="1:158" ht="12.75" hidden="1" customHeight="1" outlineLevel="2">
      <c r="A117" s="303"/>
      <c r="B117" s="926" t="str">
        <f>Constants!$H$297</f>
        <v>Not Included</v>
      </c>
      <c r="C117" s="86"/>
      <c r="D117" s="654" t="s">
        <v>249</v>
      </c>
      <c r="AD117" s="901"/>
      <c r="AE117" s="647">
        <f>SUM(AF117:EY117)</f>
        <v>0</v>
      </c>
      <c r="AF117" s="902">
        <f>'Customer Charges'!AF103</f>
        <v>0</v>
      </c>
      <c r="AG117" s="626">
        <f>'Customer Charges'!AG103</f>
        <v>0</v>
      </c>
      <c r="AH117" s="626">
        <f>'Customer Charges'!AH103</f>
        <v>0</v>
      </c>
      <c r="AI117" s="626">
        <f>'Customer Charges'!AI103</f>
        <v>0</v>
      </c>
      <c r="AJ117" s="626">
        <f>'Customer Charges'!AJ103</f>
        <v>0</v>
      </c>
      <c r="AK117" s="626">
        <f>'Customer Charges'!AK103</f>
        <v>0</v>
      </c>
      <c r="AL117" s="626">
        <f>'Customer Charges'!AL103</f>
        <v>0</v>
      </c>
      <c r="AM117" s="626">
        <f>'Customer Charges'!AM103</f>
        <v>0</v>
      </c>
      <c r="AN117" s="626">
        <f>'Customer Charges'!AN103</f>
        <v>0</v>
      </c>
      <c r="AO117" s="626">
        <f>'Customer Charges'!AO103</f>
        <v>0</v>
      </c>
      <c r="AP117" s="626">
        <f>'Customer Charges'!AP103</f>
        <v>0</v>
      </c>
      <c r="AQ117" s="626">
        <f>'Customer Charges'!AQ103</f>
        <v>0</v>
      </c>
      <c r="AR117" s="626">
        <f>'Customer Charges'!AR103</f>
        <v>0</v>
      </c>
      <c r="AS117" s="626">
        <f>'Customer Charges'!AS103</f>
        <v>0</v>
      </c>
      <c r="AT117" s="626">
        <f>'Customer Charges'!AT103</f>
        <v>0</v>
      </c>
      <c r="AU117" s="626">
        <f>'Customer Charges'!AU103</f>
        <v>0</v>
      </c>
      <c r="AV117" s="626">
        <f>'Customer Charges'!AV103</f>
        <v>0</v>
      </c>
      <c r="AW117" s="626">
        <f>'Customer Charges'!AW103</f>
        <v>0</v>
      </c>
      <c r="AX117" s="626">
        <f>'Customer Charges'!AX103</f>
        <v>0</v>
      </c>
      <c r="AY117" s="626">
        <f>'Customer Charges'!AY103</f>
        <v>0</v>
      </c>
      <c r="AZ117" s="626">
        <f>'Customer Charges'!AZ103</f>
        <v>0</v>
      </c>
      <c r="BA117" s="626">
        <f>'Customer Charges'!BA103</f>
        <v>0</v>
      </c>
      <c r="BB117" s="626">
        <f>'Customer Charges'!BB103</f>
        <v>0</v>
      </c>
      <c r="BC117" s="626">
        <f>'Customer Charges'!BC103</f>
        <v>0</v>
      </c>
      <c r="BD117" s="626">
        <f>'Customer Charges'!BD103</f>
        <v>0</v>
      </c>
      <c r="BE117" s="626">
        <f>'Customer Charges'!BE103</f>
        <v>0</v>
      </c>
      <c r="BF117" s="626">
        <f>'Customer Charges'!BF103</f>
        <v>0</v>
      </c>
      <c r="BG117" s="626">
        <f>'Customer Charges'!BG103</f>
        <v>0</v>
      </c>
      <c r="BH117" s="626">
        <f>'Customer Charges'!BH103</f>
        <v>0</v>
      </c>
      <c r="BI117" s="626">
        <f>'Customer Charges'!BI103</f>
        <v>0</v>
      </c>
      <c r="BJ117" s="626">
        <f>'Customer Charges'!BJ103</f>
        <v>0</v>
      </c>
      <c r="BK117" s="626">
        <f>'Customer Charges'!BK103</f>
        <v>0</v>
      </c>
      <c r="BL117" s="626">
        <f>'Customer Charges'!BL103</f>
        <v>0</v>
      </c>
      <c r="BM117" s="626">
        <f>'Customer Charges'!BM103</f>
        <v>0</v>
      </c>
      <c r="BN117" s="626">
        <f>'Customer Charges'!BN103</f>
        <v>0</v>
      </c>
      <c r="BO117" s="626">
        <f>'Customer Charges'!BO103</f>
        <v>0</v>
      </c>
      <c r="BP117" s="626">
        <f>'Customer Charges'!BP103</f>
        <v>0</v>
      </c>
      <c r="BQ117" s="626">
        <f>'Customer Charges'!BQ103</f>
        <v>0</v>
      </c>
      <c r="BR117" s="626">
        <f>'Customer Charges'!BR103</f>
        <v>0</v>
      </c>
      <c r="BS117" s="626">
        <f>'Customer Charges'!BS103</f>
        <v>0</v>
      </c>
      <c r="BT117" s="626">
        <f>'Customer Charges'!BT103</f>
        <v>0</v>
      </c>
      <c r="BU117" s="626">
        <f>'Customer Charges'!BU103</f>
        <v>0</v>
      </c>
      <c r="BV117" s="626">
        <f>'Customer Charges'!BV103</f>
        <v>0</v>
      </c>
      <c r="BW117" s="626">
        <f>'Customer Charges'!BW103</f>
        <v>0</v>
      </c>
      <c r="BX117" s="626">
        <f>'Customer Charges'!BX103</f>
        <v>0</v>
      </c>
      <c r="BY117" s="626">
        <f>'Customer Charges'!BY103</f>
        <v>0</v>
      </c>
      <c r="BZ117" s="626">
        <f>'Customer Charges'!BZ103</f>
        <v>0</v>
      </c>
      <c r="CA117" s="626">
        <f>'Customer Charges'!CA103</f>
        <v>0</v>
      </c>
      <c r="CB117" s="626">
        <f>'Customer Charges'!CB103</f>
        <v>0</v>
      </c>
      <c r="CC117" s="626">
        <f>'Customer Charges'!CC103</f>
        <v>0</v>
      </c>
      <c r="CD117" s="626">
        <f>'Customer Charges'!CD103</f>
        <v>0</v>
      </c>
      <c r="CE117" s="626">
        <f>'Customer Charges'!CE103</f>
        <v>0</v>
      </c>
      <c r="CF117" s="626">
        <f>'Customer Charges'!CF103</f>
        <v>0</v>
      </c>
      <c r="CG117" s="626">
        <f>'Customer Charges'!CG103</f>
        <v>0</v>
      </c>
      <c r="CH117" s="626">
        <f>'Customer Charges'!CH103</f>
        <v>0</v>
      </c>
      <c r="CI117" s="626">
        <f>'Customer Charges'!CI103</f>
        <v>0</v>
      </c>
      <c r="CJ117" s="626">
        <f>'Customer Charges'!CJ103</f>
        <v>0</v>
      </c>
      <c r="CK117" s="626">
        <f>'Customer Charges'!CK103</f>
        <v>0</v>
      </c>
      <c r="CL117" s="626">
        <f>'Customer Charges'!CL103</f>
        <v>0</v>
      </c>
      <c r="CM117" s="626">
        <f>'Customer Charges'!CM103</f>
        <v>0</v>
      </c>
      <c r="CN117" s="626">
        <f>'Customer Charges'!CN103</f>
        <v>0</v>
      </c>
      <c r="CO117" s="626">
        <f>'Customer Charges'!CO103</f>
        <v>0</v>
      </c>
      <c r="CP117" s="626">
        <f>'Customer Charges'!CP103</f>
        <v>0</v>
      </c>
      <c r="CQ117" s="626">
        <f>'Customer Charges'!CQ103</f>
        <v>0</v>
      </c>
      <c r="CR117" s="626">
        <f>'Customer Charges'!CR103</f>
        <v>0</v>
      </c>
      <c r="CS117" s="626">
        <f>'Customer Charges'!CS103</f>
        <v>0</v>
      </c>
      <c r="CT117" s="626">
        <f>'Customer Charges'!CT103</f>
        <v>0</v>
      </c>
      <c r="CU117" s="626">
        <f>'Customer Charges'!CU103</f>
        <v>0</v>
      </c>
      <c r="CV117" s="626">
        <f>'Customer Charges'!CV103</f>
        <v>0</v>
      </c>
      <c r="CW117" s="626">
        <f>'Customer Charges'!CW103</f>
        <v>0</v>
      </c>
      <c r="CX117" s="626">
        <f>'Customer Charges'!CX103</f>
        <v>0</v>
      </c>
      <c r="CY117" s="626">
        <f>'Customer Charges'!CY103</f>
        <v>0</v>
      </c>
      <c r="CZ117" s="626">
        <f>'Customer Charges'!CZ103</f>
        <v>0</v>
      </c>
      <c r="DA117" s="626">
        <f>'Customer Charges'!DA103</f>
        <v>0</v>
      </c>
      <c r="DB117" s="626">
        <f>'Customer Charges'!DB103</f>
        <v>0</v>
      </c>
      <c r="DC117" s="626">
        <f>'Customer Charges'!DC103</f>
        <v>0</v>
      </c>
      <c r="DD117" s="626">
        <f>'Customer Charges'!DD103</f>
        <v>0</v>
      </c>
      <c r="DE117" s="626">
        <f>'Customer Charges'!DE103</f>
        <v>0</v>
      </c>
      <c r="DF117" s="626">
        <f>'Customer Charges'!DF103</f>
        <v>0</v>
      </c>
      <c r="DG117" s="626">
        <f>'Customer Charges'!DG103</f>
        <v>0</v>
      </c>
      <c r="DH117" s="626">
        <f>'Customer Charges'!DH103</f>
        <v>0</v>
      </c>
      <c r="DI117" s="626">
        <f>'Customer Charges'!DI103</f>
        <v>0</v>
      </c>
      <c r="DJ117" s="626">
        <f>'Customer Charges'!DJ103</f>
        <v>0</v>
      </c>
      <c r="DK117" s="626">
        <f>'Customer Charges'!DK103</f>
        <v>0</v>
      </c>
      <c r="DL117" s="626">
        <f>'Customer Charges'!DL103</f>
        <v>0</v>
      </c>
      <c r="DM117" s="626">
        <f>'Customer Charges'!DM103</f>
        <v>0</v>
      </c>
      <c r="DN117" s="626">
        <f>'Customer Charges'!DN103</f>
        <v>0</v>
      </c>
      <c r="DO117" s="626">
        <f>'Customer Charges'!DO103</f>
        <v>0</v>
      </c>
      <c r="DP117" s="626">
        <f>'Customer Charges'!DP103</f>
        <v>0</v>
      </c>
      <c r="DQ117" s="626">
        <f>'Customer Charges'!DQ103</f>
        <v>0</v>
      </c>
      <c r="DR117" s="626">
        <f>'Customer Charges'!DR103</f>
        <v>0</v>
      </c>
      <c r="DS117" s="626">
        <f>'Customer Charges'!DS103</f>
        <v>0</v>
      </c>
      <c r="DT117" s="626">
        <f>'Customer Charges'!DT103</f>
        <v>0</v>
      </c>
      <c r="DU117" s="626">
        <f>'Customer Charges'!DU103</f>
        <v>0</v>
      </c>
      <c r="DV117" s="626">
        <f>'Customer Charges'!DV103</f>
        <v>0</v>
      </c>
      <c r="DW117" s="626">
        <f>'Customer Charges'!DW103</f>
        <v>0</v>
      </c>
      <c r="DX117" s="626">
        <f>'Customer Charges'!DX103</f>
        <v>0</v>
      </c>
      <c r="DY117" s="626">
        <f>'Customer Charges'!DY103</f>
        <v>0</v>
      </c>
      <c r="DZ117" s="626">
        <f>'Customer Charges'!DZ103</f>
        <v>0</v>
      </c>
      <c r="EA117" s="626">
        <f>'Customer Charges'!EA103</f>
        <v>0</v>
      </c>
      <c r="EB117" s="626">
        <f>'Customer Charges'!EB103</f>
        <v>0</v>
      </c>
      <c r="EC117" s="626">
        <f>'Customer Charges'!EC103</f>
        <v>0</v>
      </c>
      <c r="ED117" s="626">
        <f>'Customer Charges'!ED103</f>
        <v>0</v>
      </c>
      <c r="EE117" s="626">
        <f>'Customer Charges'!EE103</f>
        <v>0</v>
      </c>
      <c r="EF117" s="626">
        <f>'Customer Charges'!EF103</f>
        <v>0</v>
      </c>
      <c r="EG117" s="626">
        <f>'Customer Charges'!EG103</f>
        <v>0</v>
      </c>
      <c r="EH117" s="626">
        <f>'Customer Charges'!EH103</f>
        <v>0</v>
      </c>
      <c r="EI117" s="626">
        <f>'Customer Charges'!EI103</f>
        <v>0</v>
      </c>
      <c r="EJ117" s="626">
        <f>'Customer Charges'!EJ103</f>
        <v>0</v>
      </c>
      <c r="EK117" s="626">
        <f>'Customer Charges'!EK103</f>
        <v>0</v>
      </c>
      <c r="EL117" s="626">
        <f>'Customer Charges'!EL103</f>
        <v>0</v>
      </c>
      <c r="EM117" s="626">
        <f>'Customer Charges'!EM103</f>
        <v>0</v>
      </c>
      <c r="EN117" s="626">
        <f>'Customer Charges'!EN103</f>
        <v>0</v>
      </c>
      <c r="EO117" s="626">
        <f>'Customer Charges'!EO103</f>
        <v>0</v>
      </c>
      <c r="EP117" s="626">
        <f>'Customer Charges'!EP103</f>
        <v>0</v>
      </c>
      <c r="EQ117" s="626">
        <f>'Customer Charges'!EQ103</f>
        <v>0</v>
      </c>
      <c r="ER117" s="626">
        <f>'Customer Charges'!ER103</f>
        <v>0</v>
      </c>
      <c r="ES117" s="626">
        <f>'Customer Charges'!ES103</f>
        <v>0</v>
      </c>
      <c r="ET117" s="626">
        <f>'Customer Charges'!ET103</f>
        <v>0</v>
      </c>
      <c r="EU117" s="626">
        <f>'Customer Charges'!EU103</f>
        <v>0</v>
      </c>
      <c r="EV117" s="626">
        <f>'Customer Charges'!EV103</f>
        <v>0</v>
      </c>
      <c r="EW117" s="626">
        <f>'Customer Charges'!EW103</f>
        <v>0</v>
      </c>
      <c r="EX117" s="626">
        <f>'Customer Charges'!EX103</f>
        <v>0</v>
      </c>
      <c r="EY117" s="612"/>
      <c r="EZ117" s="86"/>
      <c r="FB117" s="612"/>
    </row>
    <row r="118" spans="1:158" ht="12.75" hidden="1" customHeight="1" outlineLevel="2">
      <c r="A118" s="303"/>
      <c r="B118" s="903" t="s">
        <v>214</v>
      </c>
      <c r="C118" s="645"/>
      <c r="D118" s="654" t="s">
        <v>1759</v>
      </c>
      <c r="AD118" s="904"/>
      <c r="AE118" s="647">
        <f>MAX(AF118:EY118)</f>
        <v>0</v>
      </c>
      <c r="AF118" s="902">
        <f>'Customer Charges'!AF105</f>
        <v>0</v>
      </c>
      <c r="AG118" s="626">
        <f>'Customer Charges'!AG105</f>
        <v>0</v>
      </c>
      <c r="AH118" s="626">
        <f>'Customer Charges'!AH105</f>
        <v>0</v>
      </c>
      <c r="AI118" s="626">
        <f>'Customer Charges'!AI105</f>
        <v>0</v>
      </c>
      <c r="AJ118" s="626">
        <f>'Customer Charges'!AJ105</f>
        <v>0</v>
      </c>
      <c r="AK118" s="626">
        <f>'Customer Charges'!AK105</f>
        <v>0</v>
      </c>
      <c r="AL118" s="626">
        <f>'Customer Charges'!AL105</f>
        <v>0</v>
      </c>
      <c r="AM118" s="626">
        <f>'Customer Charges'!AM105</f>
        <v>0</v>
      </c>
      <c r="AN118" s="626">
        <f>'Customer Charges'!AN105</f>
        <v>0</v>
      </c>
      <c r="AO118" s="626">
        <f>'Customer Charges'!AO105</f>
        <v>0</v>
      </c>
      <c r="AP118" s="626">
        <f>'Customer Charges'!AP105</f>
        <v>0</v>
      </c>
      <c r="AQ118" s="626">
        <f>'Customer Charges'!AQ105</f>
        <v>0</v>
      </c>
      <c r="AR118" s="626">
        <f>'Customer Charges'!AR105</f>
        <v>0</v>
      </c>
      <c r="AS118" s="626">
        <f>'Customer Charges'!AS105</f>
        <v>0</v>
      </c>
      <c r="AT118" s="626">
        <f>'Customer Charges'!AT105</f>
        <v>0</v>
      </c>
      <c r="AU118" s="626">
        <f>'Customer Charges'!AU105</f>
        <v>0</v>
      </c>
      <c r="AV118" s="626">
        <f>'Customer Charges'!AV105</f>
        <v>0</v>
      </c>
      <c r="AW118" s="626">
        <f>'Customer Charges'!AW105</f>
        <v>0</v>
      </c>
      <c r="AX118" s="626">
        <f>'Customer Charges'!AX105</f>
        <v>0</v>
      </c>
      <c r="AY118" s="626">
        <f>'Customer Charges'!AY105</f>
        <v>0</v>
      </c>
      <c r="AZ118" s="626">
        <f>'Customer Charges'!AZ105</f>
        <v>0</v>
      </c>
      <c r="BA118" s="626">
        <f>'Customer Charges'!BA105</f>
        <v>0</v>
      </c>
      <c r="BB118" s="626">
        <f>'Customer Charges'!BB105</f>
        <v>0</v>
      </c>
      <c r="BC118" s="626">
        <f>'Customer Charges'!BC105</f>
        <v>0</v>
      </c>
      <c r="BD118" s="626">
        <f>'Customer Charges'!BD105</f>
        <v>0</v>
      </c>
      <c r="BE118" s="626">
        <f>'Customer Charges'!BE105</f>
        <v>0</v>
      </c>
      <c r="BF118" s="626">
        <f>'Customer Charges'!BF105</f>
        <v>0</v>
      </c>
      <c r="BG118" s="626">
        <f>'Customer Charges'!BG105</f>
        <v>0</v>
      </c>
      <c r="BH118" s="626">
        <f>'Customer Charges'!BH105</f>
        <v>0</v>
      </c>
      <c r="BI118" s="626">
        <f>'Customer Charges'!BI105</f>
        <v>0</v>
      </c>
      <c r="BJ118" s="626">
        <f>'Customer Charges'!BJ105</f>
        <v>0</v>
      </c>
      <c r="BK118" s="626">
        <f>'Customer Charges'!BK105</f>
        <v>0</v>
      </c>
      <c r="BL118" s="626">
        <f>'Customer Charges'!BL105</f>
        <v>0</v>
      </c>
      <c r="BM118" s="626">
        <f>'Customer Charges'!BM105</f>
        <v>0</v>
      </c>
      <c r="BN118" s="626">
        <f>'Customer Charges'!BN105</f>
        <v>0</v>
      </c>
      <c r="BO118" s="626">
        <f>'Customer Charges'!BO105</f>
        <v>0</v>
      </c>
      <c r="BP118" s="626">
        <f>'Customer Charges'!BP105</f>
        <v>0</v>
      </c>
      <c r="BQ118" s="626">
        <f>'Customer Charges'!BQ105</f>
        <v>0</v>
      </c>
      <c r="BR118" s="626">
        <f>'Customer Charges'!BR105</f>
        <v>0</v>
      </c>
      <c r="BS118" s="626">
        <f>'Customer Charges'!BS105</f>
        <v>0</v>
      </c>
      <c r="BT118" s="626">
        <f>'Customer Charges'!BT105</f>
        <v>0</v>
      </c>
      <c r="BU118" s="626">
        <f>'Customer Charges'!BU105</f>
        <v>0</v>
      </c>
      <c r="BV118" s="626">
        <f>'Customer Charges'!BV105</f>
        <v>0</v>
      </c>
      <c r="BW118" s="626">
        <f>'Customer Charges'!BW105</f>
        <v>0</v>
      </c>
      <c r="BX118" s="626">
        <f>'Customer Charges'!BX105</f>
        <v>0</v>
      </c>
      <c r="BY118" s="626">
        <f>'Customer Charges'!BY105</f>
        <v>0</v>
      </c>
      <c r="BZ118" s="626">
        <f>'Customer Charges'!BZ105</f>
        <v>0</v>
      </c>
      <c r="CA118" s="626">
        <f>'Customer Charges'!CA105</f>
        <v>0</v>
      </c>
      <c r="CB118" s="626">
        <f>'Customer Charges'!CB105</f>
        <v>0</v>
      </c>
      <c r="CC118" s="626">
        <f>'Customer Charges'!CC105</f>
        <v>0</v>
      </c>
      <c r="CD118" s="626">
        <f>'Customer Charges'!CD105</f>
        <v>0</v>
      </c>
      <c r="CE118" s="626">
        <f>'Customer Charges'!CE105</f>
        <v>0</v>
      </c>
      <c r="CF118" s="626">
        <f>'Customer Charges'!CF105</f>
        <v>0</v>
      </c>
      <c r="CG118" s="626">
        <f>'Customer Charges'!CG105</f>
        <v>0</v>
      </c>
      <c r="CH118" s="626">
        <f>'Customer Charges'!CH105</f>
        <v>0</v>
      </c>
      <c r="CI118" s="626">
        <f>'Customer Charges'!CI105</f>
        <v>0</v>
      </c>
      <c r="CJ118" s="626">
        <f>'Customer Charges'!CJ105</f>
        <v>0</v>
      </c>
      <c r="CK118" s="626">
        <f>'Customer Charges'!CK105</f>
        <v>0</v>
      </c>
      <c r="CL118" s="626">
        <f>'Customer Charges'!CL105</f>
        <v>0</v>
      </c>
      <c r="CM118" s="626">
        <f>'Customer Charges'!CM105</f>
        <v>0</v>
      </c>
      <c r="CN118" s="626">
        <f>'Customer Charges'!CN105</f>
        <v>0</v>
      </c>
      <c r="CO118" s="626">
        <f>'Customer Charges'!CO105</f>
        <v>0</v>
      </c>
      <c r="CP118" s="626">
        <f>'Customer Charges'!CP105</f>
        <v>0</v>
      </c>
      <c r="CQ118" s="626">
        <f>'Customer Charges'!CQ105</f>
        <v>0</v>
      </c>
      <c r="CR118" s="626">
        <f>'Customer Charges'!CR105</f>
        <v>0</v>
      </c>
      <c r="CS118" s="626">
        <f>'Customer Charges'!CS105</f>
        <v>0</v>
      </c>
      <c r="CT118" s="626">
        <f>'Customer Charges'!CT105</f>
        <v>0</v>
      </c>
      <c r="CU118" s="626">
        <f>'Customer Charges'!CU105</f>
        <v>0</v>
      </c>
      <c r="CV118" s="626">
        <f>'Customer Charges'!CV105</f>
        <v>0</v>
      </c>
      <c r="CW118" s="626">
        <f>'Customer Charges'!CW105</f>
        <v>0</v>
      </c>
      <c r="CX118" s="626">
        <f>'Customer Charges'!CX105</f>
        <v>0</v>
      </c>
      <c r="CY118" s="626">
        <f>'Customer Charges'!CY105</f>
        <v>0</v>
      </c>
      <c r="CZ118" s="626">
        <f>'Customer Charges'!CZ105</f>
        <v>0</v>
      </c>
      <c r="DA118" s="626">
        <f>'Customer Charges'!DA105</f>
        <v>0</v>
      </c>
      <c r="DB118" s="626">
        <f>'Customer Charges'!DB105</f>
        <v>0</v>
      </c>
      <c r="DC118" s="626">
        <f>'Customer Charges'!DC105</f>
        <v>0</v>
      </c>
      <c r="DD118" s="626">
        <f>'Customer Charges'!DD105</f>
        <v>0</v>
      </c>
      <c r="DE118" s="626">
        <f>'Customer Charges'!DE105</f>
        <v>0</v>
      </c>
      <c r="DF118" s="626">
        <f>'Customer Charges'!DF105</f>
        <v>0</v>
      </c>
      <c r="DG118" s="626">
        <f>'Customer Charges'!DG105</f>
        <v>0</v>
      </c>
      <c r="DH118" s="626">
        <f>'Customer Charges'!DH105</f>
        <v>0</v>
      </c>
      <c r="DI118" s="626">
        <f>'Customer Charges'!DI105</f>
        <v>0</v>
      </c>
      <c r="DJ118" s="626">
        <f>'Customer Charges'!DJ105</f>
        <v>0</v>
      </c>
      <c r="DK118" s="626">
        <f>'Customer Charges'!DK105</f>
        <v>0</v>
      </c>
      <c r="DL118" s="626">
        <f>'Customer Charges'!DL105</f>
        <v>0</v>
      </c>
      <c r="DM118" s="626">
        <f>'Customer Charges'!DM105</f>
        <v>0</v>
      </c>
      <c r="DN118" s="626">
        <f>'Customer Charges'!DN105</f>
        <v>0</v>
      </c>
      <c r="DO118" s="626">
        <f>'Customer Charges'!DO105</f>
        <v>0</v>
      </c>
      <c r="DP118" s="626">
        <f>'Customer Charges'!DP105</f>
        <v>0</v>
      </c>
      <c r="DQ118" s="626">
        <f>'Customer Charges'!DQ105</f>
        <v>0</v>
      </c>
      <c r="DR118" s="626">
        <f>'Customer Charges'!DR105</f>
        <v>0</v>
      </c>
      <c r="DS118" s="626">
        <f>'Customer Charges'!DS105</f>
        <v>0</v>
      </c>
      <c r="DT118" s="626">
        <f>'Customer Charges'!DT105</f>
        <v>0</v>
      </c>
      <c r="DU118" s="626">
        <f>'Customer Charges'!DU105</f>
        <v>0</v>
      </c>
      <c r="DV118" s="626">
        <f>'Customer Charges'!DV105</f>
        <v>0</v>
      </c>
      <c r="DW118" s="626">
        <f>'Customer Charges'!DW105</f>
        <v>0</v>
      </c>
      <c r="DX118" s="626">
        <f>'Customer Charges'!DX105</f>
        <v>0</v>
      </c>
      <c r="DY118" s="626">
        <f>'Customer Charges'!DY105</f>
        <v>0</v>
      </c>
      <c r="DZ118" s="626">
        <f>'Customer Charges'!DZ105</f>
        <v>0</v>
      </c>
      <c r="EA118" s="626">
        <f>'Customer Charges'!EA105</f>
        <v>0</v>
      </c>
      <c r="EB118" s="626">
        <f>'Customer Charges'!EB105</f>
        <v>0</v>
      </c>
      <c r="EC118" s="626">
        <f>'Customer Charges'!EC105</f>
        <v>0</v>
      </c>
      <c r="ED118" s="626">
        <f>'Customer Charges'!ED105</f>
        <v>0</v>
      </c>
      <c r="EE118" s="626">
        <f>'Customer Charges'!EE105</f>
        <v>0</v>
      </c>
      <c r="EF118" s="626">
        <f>'Customer Charges'!EF105</f>
        <v>0</v>
      </c>
      <c r="EG118" s="626">
        <f>'Customer Charges'!EG105</f>
        <v>0</v>
      </c>
      <c r="EH118" s="626">
        <f>'Customer Charges'!EH105</f>
        <v>0</v>
      </c>
      <c r="EI118" s="626">
        <f>'Customer Charges'!EI105</f>
        <v>0</v>
      </c>
      <c r="EJ118" s="626">
        <f>'Customer Charges'!EJ105</f>
        <v>0</v>
      </c>
      <c r="EK118" s="626">
        <f>'Customer Charges'!EK105</f>
        <v>0</v>
      </c>
      <c r="EL118" s="626">
        <f>'Customer Charges'!EL105</f>
        <v>0</v>
      </c>
      <c r="EM118" s="626">
        <f>'Customer Charges'!EM105</f>
        <v>0</v>
      </c>
      <c r="EN118" s="626">
        <f>'Customer Charges'!EN105</f>
        <v>0</v>
      </c>
      <c r="EO118" s="626">
        <f>'Customer Charges'!EO105</f>
        <v>0</v>
      </c>
      <c r="EP118" s="626">
        <f>'Customer Charges'!EP105</f>
        <v>0</v>
      </c>
      <c r="EQ118" s="626">
        <f>'Customer Charges'!EQ105</f>
        <v>0</v>
      </c>
      <c r="ER118" s="626">
        <f>'Customer Charges'!ER105</f>
        <v>0</v>
      </c>
      <c r="ES118" s="626">
        <f>'Customer Charges'!ES105</f>
        <v>0</v>
      </c>
      <c r="ET118" s="626">
        <f>'Customer Charges'!ET105</f>
        <v>0</v>
      </c>
      <c r="EU118" s="626">
        <f>'Customer Charges'!EU105</f>
        <v>0</v>
      </c>
      <c r="EV118" s="626">
        <f>'Customer Charges'!EV105</f>
        <v>0</v>
      </c>
      <c r="EW118" s="626">
        <f>'Customer Charges'!EW105</f>
        <v>0</v>
      </c>
      <c r="EX118" s="626">
        <f>'Customer Charges'!EX105</f>
        <v>0</v>
      </c>
      <c r="EY118" s="612"/>
      <c r="EZ118" s="86"/>
      <c r="FB118" s="612"/>
    </row>
    <row r="119" spans="1:158" ht="12.75" hidden="1" customHeight="1" outlineLevel="2">
      <c r="A119" s="303"/>
      <c r="B119" s="907">
        <f ca="1">IF(AE114=0,"N/A",AE122/AE114)</f>
        <v>0</v>
      </c>
      <c r="C119" s="645"/>
      <c r="D119" s="654" t="s">
        <v>1460</v>
      </c>
      <c r="AD119" s="897">
        <f>IF(AE119=0,0,(AE119-AE115)/AE119)</f>
        <v>0</v>
      </c>
      <c r="AE119" s="304">
        <f>SUM(AF119:EY119)</f>
        <v>0</v>
      </c>
      <c r="AF119" s="637">
        <f>SUMIF('Final Price'!$V$14:$V$114,$AD112,'Final Price'!AF$14:AF$114)</f>
        <v>0</v>
      </c>
      <c r="AG119" s="300">
        <f>SUMIF('Final Price'!$V$14:$V$114,$AD112,'Final Price'!AG$14:AG$114)</f>
        <v>0</v>
      </c>
      <c r="AH119" s="300">
        <f>SUMIF('Final Price'!$V$14:$V$114,$AD112,'Final Price'!AH$14:AH$114)</f>
        <v>0</v>
      </c>
      <c r="AI119" s="300">
        <f>SUMIF('Final Price'!$V$14:$V$114,$AD112,'Final Price'!AI$14:AI$114)</f>
        <v>0</v>
      </c>
      <c r="AJ119" s="300">
        <f>SUMIF('Final Price'!$V$14:$V$114,$AD112,'Final Price'!AJ$14:AJ$114)</f>
        <v>0</v>
      </c>
      <c r="AK119" s="300">
        <f>SUMIF('Final Price'!$V$14:$V$114,$AD112,'Final Price'!AK$14:AK$114)</f>
        <v>0</v>
      </c>
      <c r="AL119" s="300">
        <f>SUMIF('Final Price'!$V$14:$V$114,$AD112,'Final Price'!AL$14:AL$114)</f>
        <v>0</v>
      </c>
      <c r="AM119" s="300">
        <f>SUMIF('Final Price'!$V$14:$V$114,$AD112,'Final Price'!AM$14:AM$114)</f>
        <v>0</v>
      </c>
      <c r="AN119" s="300">
        <f>SUMIF('Final Price'!$V$14:$V$114,$AD112,'Final Price'!AN$14:AN$114)</f>
        <v>0</v>
      </c>
      <c r="AO119" s="300">
        <f>SUMIF('Final Price'!$V$14:$V$114,$AD112,'Final Price'!AO$14:AO$114)</f>
        <v>0</v>
      </c>
      <c r="AP119" s="300">
        <f>SUMIF('Final Price'!$V$14:$V$114,$AD112,'Final Price'!AP$14:AP$114)</f>
        <v>0</v>
      </c>
      <c r="AQ119" s="300">
        <f>SUMIF('Final Price'!$V$14:$V$114,$AD112,'Final Price'!AQ$14:AQ$114)</f>
        <v>0</v>
      </c>
      <c r="AR119" s="300">
        <f>SUMIF('Final Price'!$V$14:$V$114,$AD112,'Final Price'!AR$14:AR$114)</f>
        <v>0</v>
      </c>
      <c r="AS119" s="300">
        <f>SUMIF('Final Price'!$V$14:$V$114,$AD112,'Final Price'!AS$14:AS$114)</f>
        <v>0</v>
      </c>
      <c r="AT119" s="300">
        <f>SUMIF('Final Price'!$V$14:$V$114,$AD112,'Final Price'!AT$14:AT$114)</f>
        <v>0</v>
      </c>
      <c r="AU119" s="300">
        <f>SUMIF('Final Price'!$V$14:$V$114,$AD112,'Final Price'!AU$14:AU$114)</f>
        <v>0</v>
      </c>
      <c r="AV119" s="300">
        <f>SUMIF('Final Price'!$V$14:$V$114,$AD112,'Final Price'!AV$14:AV$114)</f>
        <v>0</v>
      </c>
      <c r="AW119" s="300">
        <f>SUMIF('Final Price'!$V$14:$V$114,$AD112,'Final Price'!AW$14:AW$114)</f>
        <v>0</v>
      </c>
      <c r="AX119" s="300">
        <f>SUMIF('Final Price'!$V$14:$V$114,$AD112,'Final Price'!AX$14:AX$114)</f>
        <v>0</v>
      </c>
      <c r="AY119" s="300">
        <f>SUMIF('Final Price'!$V$14:$V$114,$AD112,'Final Price'!AY$14:AY$114)</f>
        <v>0</v>
      </c>
      <c r="AZ119" s="300">
        <f>SUMIF('Final Price'!$V$14:$V$114,$AD112,'Final Price'!AZ$14:AZ$114)</f>
        <v>0</v>
      </c>
      <c r="BA119" s="300">
        <f>SUMIF('Final Price'!$V$14:$V$114,$AD112,'Final Price'!BA$14:BA$114)</f>
        <v>0</v>
      </c>
      <c r="BB119" s="300">
        <f>SUMIF('Final Price'!$V$14:$V$114,$AD112,'Final Price'!BB$14:BB$114)</f>
        <v>0</v>
      </c>
      <c r="BC119" s="300">
        <f>SUMIF('Final Price'!$V$14:$V$114,$AD112,'Final Price'!BC$14:BC$114)</f>
        <v>0</v>
      </c>
      <c r="BD119" s="300">
        <f>SUMIF('Final Price'!$V$14:$V$114,$AD112,'Final Price'!BD$14:BD$114)</f>
        <v>0</v>
      </c>
      <c r="BE119" s="300">
        <f>SUMIF('Final Price'!$V$14:$V$114,$AD112,'Final Price'!BE$14:BE$114)</f>
        <v>0</v>
      </c>
      <c r="BF119" s="300">
        <f>SUMIF('Final Price'!$V$14:$V$114,$AD112,'Final Price'!BF$14:BF$114)</f>
        <v>0</v>
      </c>
      <c r="BG119" s="300">
        <f>SUMIF('Final Price'!$V$14:$V$114,$AD112,'Final Price'!BG$14:BG$114)</f>
        <v>0</v>
      </c>
      <c r="BH119" s="300">
        <f>SUMIF('Final Price'!$V$14:$V$114,$AD112,'Final Price'!BH$14:BH$114)</f>
        <v>0</v>
      </c>
      <c r="BI119" s="300">
        <f>SUMIF('Final Price'!$V$14:$V$114,$AD112,'Final Price'!BI$14:BI$114)</f>
        <v>0</v>
      </c>
      <c r="BJ119" s="300">
        <f>SUMIF('Final Price'!$V$14:$V$114,$AD112,'Final Price'!BJ$14:BJ$114)</f>
        <v>0</v>
      </c>
      <c r="BK119" s="300">
        <f>SUMIF('Final Price'!$V$14:$V$114,$AD112,'Final Price'!BK$14:BK$114)</f>
        <v>0</v>
      </c>
      <c r="BL119" s="300">
        <f>SUMIF('Final Price'!$V$14:$V$114,$AD112,'Final Price'!BL$14:BL$114)</f>
        <v>0</v>
      </c>
      <c r="BM119" s="300">
        <f>SUMIF('Final Price'!$V$14:$V$114,$AD112,'Final Price'!BM$14:BM$114)</f>
        <v>0</v>
      </c>
      <c r="BN119" s="300">
        <f>SUMIF('Final Price'!$V$14:$V$114,$AD112,'Final Price'!BN$14:BN$114)</f>
        <v>0</v>
      </c>
      <c r="BO119" s="300">
        <f>SUMIF('Final Price'!$V$14:$V$114,$AD112,'Final Price'!BO$14:BO$114)</f>
        <v>0</v>
      </c>
      <c r="BP119" s="300">
        <f>SUMIF('Final Price'!$V$14:$V$114,$AD112,'Final Price'!BP$14:BP$114)</f>
        <v>0</v>
      </c>
      <c r="BQ119" s="300">
        <f>SUMIF('Final Price'!$V$14:$V$114,$AD112,'Final Price'!BQ$14:BQ$114)</f>
        <v>0</v>
      </c>
      <c r="BR119" s="300">
        <f>SUMIF('Final Price'!$V$14:$V$114,$AD112,'Final Price'!BR$14:BR$114)</f>
        <v>0</v>
      </c>
      <c r="BS119" s="300">
        <f>SUMIF('Final Price'!$V$14:$V$114,$AD112,'Final Price'!BS$14:BS$114)</f>
        <v>0</v>
      </c>
      <c r="BT119" s="300">
        <f>SUMIF('Final Price'!$V$14:$V$114,$AD112,'Final Price'!BT$14:BT$114)</f>
        <v>0</v>
      </c>
      <c r="BU119" s="300">
        <f>SUMIF('Final Price'!$V$14:$V$114,$AD112,'Final Price'!BU$14:BU$114)</f>
        <v>0</v>
      </c>
      <c r="BV119" s="300">
        <f>SUMIF('Final Price'!$V$14:$V$114,$AD112,'Final Price'!BV$14:BV$114)</f>
        <v>0</v>
      </c>
      <c r="BW119" s="300">
        <f>SUMIF('Final Price'!$V$14:$V$114,$AD112,'Final Price'!BW$14:BW$114)</f>
        <v>0</v>
      </c>
      <c r="BX119" s="300">
        <f>SUMIF('Final Price'!$V$14:$V$114,$AD112,'Final Price'!BX$14:BX$114)</f>
        <v>0</v>
      </c>
      <c r="BY119" s="300">
        <f>SUMIF('Final Price'!$V$14:$V$114,$AD112,'Final Price'!BY$14:BY$114)</f>
        <v>0</v>
      </c>
      <c r="BZ119" s="300">
        <f>SUMIF('Final Price'!$V$14:$V$114,$AD112,'Final Price'!BZ$14:BZ$114)</f>
        <v>0</v>
      </c>
      <c r="CA119" s="300">
        <f>SUMIF('Final Price'!$V$14:$V$114,$AD112,'Final Price'!CA$14:CA$114)</f>
        <v>0</v>
      </c>
      <c r="CB119" s="300">
        <f>SUMIF('Final Price'!$V$14:$V$114,$AD112,'Final Price'!CB$14:CB$114)</f>
        <v>0</v>
      </c>
      <c r="CC119" s="300">
        <f>SUMIF('Final Price'!$V$14:$V$114,$AD112,'Final Price'!CC$14:CC$114)</f>
        <v>0</v>
      </c>
      <c r="CD119" s="300">
        <f>SUMIF('Final Price'!$V$14:$V$114,$AD112,'Final Price'!CD$14:CD$114)</f>
        <v>0</v>
      </c>
      <c r="CE119" s="300">
        <f>SUMIF('Final Price'!$V$14:$V$114,$AD112,'Final Price'!CE$14:CE$114)</f>
        <v>0</v>
      </c>
      <c r="CF119" s="300">
        <f>SUMIF('Final Price'!$V$14:$V$114,$AD112,'Final Price'!CF$14:CF$114)</f>
        <v>0</v>
      </c>
      <c r="CG119" s="300">
        <f>SUMIF('Final Price'!$V$14:$V$114,$AD112,'Final Price'!CG$14:CG$114)</f>
        <v>0</v>
      </c>
      <c r="CH119" s="300">
        <f>SUMIF('Final Price'!$V$14:$V$114,$AD112,'Final Price'!CH$14:CH$114)</f>
        <v>0</v>
      </c>
      <c r="CI119" s="300">
        <f>SUMIF('Final Price'!$V$14:$V$114,$AD112,'Final Price'!CI$14:CI$114)</f>
        <v>0</v>
      </c>
      <c r="CJ119" s="300">
        <f>SUMIF('Final Price'!$V$14:$V$114,$AD112,'Final Price'!CJ$14:CJ$114)</f>
        <v>0</v>
      </c>
      <c r="CK119" s="300">
        <f>SUMIF('Final Price'!$V$14:$V$114,$AD112,'Final Price'!CK$14:CK$114)</f>
        <v>0</v>
      </c>
      <c r="CL119" s="300">
        <f>SUMIF('Final Price'!$V$14:$V$114,$AD112,'Final Price'!CL$14:CL$114)</f>
        <v>0</v>
      </c>
      <c r="CM119" s="300">
        <f>SUMIF('Final Price'!$V$14:$V$114,$AD112,'Final Price'!CM$14:CM$114)</f>
        <v>0</v>
      </c>
      <c r="CN119" s="300">
        <f>SUMIF('Final Price'!$V$14:$V$114,$AD112,'Final Price'!CN$14:CN$114)</f>
        <v>0</v>
      </c>
      <c r="CO119" s="300">
        <f>SUMIF('Final Price'!$V$14:$V$114,$AD112,'Final Price'!CO$14:CO$114)</f>
        <v>0</v>
      </c>
      <c r="CP119" s="300">
        <f>SUMIF('Final Price'!$V$14:$V$114,$AD112,'Final Price'!CP$14:CP$114)</f>
        <v>0</v>
      </c>
      <c r="CQ119" s="300">
        <f>SUMIF('Final Price'!$V$14:$V$114,$AD112,'Final Price'!CQ$14:CQ$114)</f>
        <v>0</v>
      </c>
      <c r="CR119" s="300">
        <f>SUMIF('Final Price'!$V$14:$V$114,$AD112,'Final Price'!CR$14:CR$114)</f>
        <v>0</v>
      </c>
      <c r="CS119" s="300">
        <f>SUMIF('Final Price'!$V$14:$V$114,$AD112,'Final Price'!CS$14:CS$114)</f>
        <v>0</v>
      </c>
      <c r="CT119" s="300">
        <f>SUMIF('Final Price'!$V$14:$V$114,$AD112,'Final Price'!CT$14:CT$114)</f>
        <v>0</v>
      </c>
      <c r="CU119" s="300">
        <f>SUMIF('Final Price'!$V$14:$V$114,$AD112,'Final Price'!CU$14:CU$114)</f>
        <v>0</v>
      </c>
      <c r="CV119" s="300">
        <f>SUMIF('Final Price'!$V$14:$V$114,$AD112,'Final Price'!CV$14:CV$114)</f>
        <v>0</v>
      </c>
      <c r="CW119" s="300">
        <f>SUMIF('Final Price'!$V$14:$V$114,$AD112,'Final Price'!CW$14:CW$114)</f>
        <v>0</v>
      </c>
      <c r="CX119" s="300">
        <f>SUMIF('Final Price'!$V$14:$V$114,$AD112,'Final Price'!CX$14:CX$114)</f>
        <v>0</v>
      </c>
      <c r="CY119" s="300">
        <f>SUMIF('Final Price'!$V$14:$V$114,$AD112,'Final Price'!CY$14:CY$114)</f>
        <v>0</v>
      </c>
      <c r="CZ119" s="300">
        <f>SUMIF('Final Price'!$V$14:$V$114,$AD112,'Final Price'!CZ$14:CZ$114)</f>
        <v>0</v>
      </c>
      <c r="DA119" s="300">
        <f>SUMIF('Final Price'!$V$14:$V$114,$AD112,'Final Price'!DA$14:DA$114)</f>
        <v>0</v>
      </c>
      <c r="DB119" s="300">
        <f>SUMIF('Final Price'!$V$14:$V$114,$AD112,'Final Price'!DB$14:DB$114)</f>
        <v>0</v>
      </c>
      <c r="DC119" s="300">
        <f>SUMIF('Final Price'!$V$14:$V$114,$AD112,'Final Price'!DC$14:DC$114)</f>
        <v>0</v>
      </c>
      <c r="DD119" s="300">
        <f>SUMIF('Final Price'!$V$14:$V$114,$AD112,'Final Price'!DD$14:DD$114)</f>
        <v>0</v>
      </c>
      <c r="DE119" s="300">
        <f>SUMIF('Final Price'!$V$14:$V$114,$AD112,'Final Price'!DE$14:DE$114)</f>
        <v>0</v>
      </c>
      <c r="DF119" s="300">
        <f>SUMIF('Final Price'!$V$14:$V$114,$AD112,'Final Price'!DF$14:DF$114)</f>
        <v>0</v>
      </c>
      <c r="DG119" s="300">
        <f>SUMIF('Final Price'!$V$14:$V$114,$AD112,'Final Price'!DG$14:DG$114)</f>
        <v>0</v>
      </c>
      <c r="DH119" s="300">
        <f>SUMIF('Final Price'!$V$14:$V$114,$AD112,'Final Price'!DH$14:DH$114)</f>
        <v>0</v>
      </c>
      <c r="DI119" s="300">
        <f>SUMIF('Final Price'!$V$14:$V$114,$AD112,'Final Price'!DI$14:DI$114)</f>
        <v>0</v>
      </c>
      <c r="DJ119" s="300">
        <f>SUMIF('Final Price'!$V$14:$V$114,$AD112,'Final Price'!DJ$14:DJ$114)</f>
        <v>0</v>
      </c>
      <c r="DK119" s="300">
        <f>SUMIF('Final Price'!$V$14:$V$114,$AD112,'Final Price'!DK$14:DK$114)</f>
        <v>0</v>
      </c>
      <c r="DL119" s="300">
        <f>SUMIF('Final Price'!$V$14:$V$114,$AD112,'Final Price'!DL$14:DL$114)</f>
        <v>0</v>
      </c>
      <c r="DM119" s="300">
        <f>SUMIF('Final Price'!$V$14:$V$114,$AD112,'Final Price'!DM$14:DM$114)</f>
        <v>0</v>
      </c>
      <c r="DN119" s="300">
        <f>SUMIF('Final Price'!$V$14:$V$114,$AD112,'Final Price'!DN$14:DN$114)</f>
        <v>0</v>
      </c>
      <c r="DO119" s="300">
        <f>SUMIF('Final Price'!$V$14:$V$114,$AD112,'Final Price'!DO$14:DO$114)</f>
        <v>0</v>
      </c>
      <c r="DP119" s="300">
        <f>SUMIF('Final Price'!$V$14:$V$114,$AD112,'Final Price'!DP$14:DP$114)</f>
        <v>0</v>
      </c>
      <c r="DQ119" s="300">
        <f>SUMIF('Final Price'!$V$14:$V$114,$AD112,'Final Price'!DQ$14:DQ$114)</f>
        <v>0</v>
      </c>
      <c r="DR119" s="300">
        <f>SUMIF('Final Price'!$V$14:$V$114,$AD112,'Final Price'!DR$14:DR$114)</f>
        <v>0</v>
      </c>
      <c r="DS119" s="300">
        <f>SUMIF('Final Price'!$V$14:$V$114,$AD112,'Final Price'!DS$14:DS$114)</f>
        <v>0</v>
      </c>
      <c r="DT119" s="300">
        <f>SUMIF('Final Price'!$V$14:$V$114,$AD112,'Final Price'!DT$14:DT$114)</f>
        <v>0</v>
      </c>
      <c r="DU119" s="300">
        <f>SUMIF('Final Price'!$V$14:$V$114,$AD112,'Final Price'!DU$14:DU$114)</f>
        <v>0</v>
      </c>
      <c r="DV119" s="300">
        <f>SUMIF('Final Price'!$V$14:$V$114,$AD112,'Final Price'!DV$14:DV$114)</f>
        <v>0</v>
      </c>
      <c r="DW119" s="300">
        <f>SUMIF('Final Price'!$V$14:$V$114,$AD112,'Final Price'!DW$14:DW$114)</f>
        <v>0</v>
      </c>
      <c r="DX119" s="300">
        <f>SUMIF('Final Price'!$V$14:$V$114,$AD112,'Final Price'!DX$14:DX$114)</f>
        <v>0</v>
      </c>
      <c r="DY119" s="300">
        <f>SUMIF('Final Price'!$V$14:$V$114,$AD112,'Final Price'!DY$14:DY$114)</f>
        <v>0</v>
      </c>
      <c r="DZ119" s="300">
        <f>SUMIF('Final Price'!$V$14:$V$114,$AD112,'Final Price'!DZ$14:DZ$114)</f>
        <v>0</v>
      </c>
      <c r="EA119" s="300">
        <f>SUMIF('Final Price'!$V$14:$V$114,$AD112,'Final Price'!EA$14:EA$114)</f>
        <v>0</v>
      </c>
      <c r="EB119" s="300">
        <f>SUMIF('Final Price'!$V$14:$V$114,$AD112,'Final Price'!EB$14:EB$114)</f>
        <v>0</v>
      </c>
      <c r="EC119" s="300">
        <f>SUMIF('Final Price'!$V$14:$V$114,$AD112,'Final Price'!EC$14:EC$114)</f>
        <v>0</v>
      </c>
      <c r="ED119" s="300">
        <f>SUMIF('Final Price'!$V$14:$V$114,$AD112,'Final Price'!ED$14:ED$114)</f>
        <v>0</v>
      </c>
      <c r="EE119" s="300">
        <f>SUMIF('Final Price'!$V$14:$V$114,$AD112,'Final Price'!EE$14:EE$114)</f>
        <v>0</v>
      </c>
      <c r="EF119" s="300">
        <f>SUMIF('Final Price'!$V$14:$V$114,$AD112,'Final Price'!EF$14:EF$114)</f>
        <v>0</v>
      </c>
      <c r="EG119" s="300">
        <f>SUMIF('Final Price'!$V$14:$V$114,$AD112,'Final Price'!EG$14:EG$114)</f>
        <v>0</v>
      </c>
      <c r="EH119" s="300">
        <f>SUMIF('Final Price'!$V$14:$V$114,$AD112,'Final Price'!EH$14:EH$114)</f>
        <v>0</v>
      </c>
      <c r="EI119" s="300">
        <f>SUMIF('Final Price'!$V$14:$V$114,$AD112,'Final Price'!EI$14:EI$114)</f>
        <v>0</v>
      </c>
      <c r="EJ119" s="300">
        <f>SUMIF('Final Price'!$V$14:$V$114,$AD112,'Final Price'!EJ$14:EJ$114)</f>
        <v>0</v>
      </c>
      <c r="EK119" s="300">
        <f>SUMIF('Final Price'!$V$14:$V$114,$AD112,'Final Price'!EK$14:EK$114)</f>
        <v>0</v>
      </c>
      <c r="EL119" s="300">
        <f>SUMIF('Final Price'!$V$14:$V$114,$AD112,'Final Price'!EL$14:EL$114)</f>
        <v>0</v>
      </c>
      <c r="EM119" s="300">
        <f>SUMIF('Final Price'!$V$14:$V$114,$AD112,'Final Price'!EM$14:EM$114)</f>
        <v>0</v>
      </c>
      <c r="EN119" s="300">
        <f>SUMIF('Final Price'!$V$14:$V$114,$AD112,'Final Price'!EN$14:EN$114)</f>
        <v>0</v>
      </c>
      <c r="EO119" s="300">
        <f>SUMIF('Final Price'!$V$14:$V$114,$AD112,'Final Price'!EO$14:EO$114)</f>
        <v>0</v>
      </c>
      <c r="EP119" s="300">
        <f>SUMIF('Final Price'!$V$14:$V$114,$AD112,'Final Price'!EP$14:EP$114)</f>
        <v>0</v>
      </c>
      <c r="EQ119" s="300">
        <f>SUMIF('Final Price'!$V$14:$V$114,$AD112,'Final Price'!EQ$14:EQ$114)</f>
        <v>0</v>
      </c>
      <c r="ER119" s="300">
        <f>SUMIF('Final Price'!$V$14:$V$114,$AD112,'Final Price'!ER$14:ER$114)</f>
        <v>0</v>
      </c>
      <c r="ES119" s="300">
        <f>SUMIF('Final Price'!$V$14:$V$114,$AD112,'Final Price'!ES$14:ES$114)</f>
        <v>0</v>
      </c>
      <c r="ET119" s="300">
        <f>SUMIF('Final Price'!$V$14:$V$114,$AD112,'Final Price'!ET$14:ET$114)</f>
        <v>0</v>
      </c>
      <c r="EU119" s="300">
        <f>SUMIF('Final Price'!$V$14:$V$114,$AD112,'Final Price'!EU$14:EU$114)</f>
        <v>0</v>
      </c>
      <c r="EV119" s="300">
        <f>SUMIF('Final Price'!$V$14:$V$114,$AD112,'Final Price'!EV$14:EV$114)</f>
        <v>0</v>
      </c>
      <c r="EW119" s="638">
        <f>SUMIF('Final Price'!$V$14:$V$114,$AD112,'Final Price'!EW$14:EW$114)</f>
        <v>0</v>
      </c>
      <c r="EX119" s="639">
        <f>SUMIF('Final Price'!$V$14:$V$114,$AD112,'Final Price'!EX$14:EX$114)</f>
        <v>0</v>
      </c>
      <c r="EY119" s="612"/>
      <c r="EZ119" s="86"/>
      <c r="FA119" s="900" t="str">
        <f>B117</f>
        <v>Not Included</v>
      </c>
      <c r="FB119" s="612"/>
    </row>
    <row r="120" spans="1:158" ht="12.75" hidden="1" customHeight="1" outlineLevel="2">
      <c r="A120" s="303"/>
      <c r="B120" s="86"/>
      <c r="C120" s="645"/>
      <c r="D120" s="654" t="s">
        <v>48</v>
      </c>
      <c r="AD120" s="897">
        <f>IF(AND(OverON,B117=$B$19),Overhead,0)</f>
        <v>0</v>
      </c>
      <c r="AE120" s="304">
        <f>SUM(AF120:EY120)</f>
        <v>0</v>
      </c>
      <c r="AF120" s="637">
        <f t="shared" ref="AF120:BK120" si="96">AF119*$AD120</f>
        <v>0</v>
      </c>
      <c r="AG120" s="300">
        <f t="shared" si="96"/>
        <v>0</v>
      </c>
      <c r="AH120" s="300">
        <f t="shared" si="96"/>
        <v>0</v>
      </c>
      <c r="AI120" s="300">
        <f t="shared" si="96"/>
        <v>0</v>
      </c>
      <c r="AJ120" s="300">
        <f t="shared" si="96"/>
        <v>0</v>
      </c>
      <c r="AK120" s="300">
        <f t="shared" si="96"/>
        <v>0</v>
      </c>
      <c r="AL120" s="300">
        <f t="shared" si="96"/>
        <v>0</v>
      </c>
      <c r="AM120" s="300">
        <f t="shared" si="96"/>
        <v>0</v>
      </c>
      <c r="AN120" s="300">
        <f t="shared" si="96"/>
        <v>0</v>
      </c>
      <c r="AO120" s="300">
        <f t="shared" si="96"/>
        <v>0</v>
      </c>
      <c r="AP120" s="300">
        <f t="shared" si="96"/>
        <v>0</v>
      </c>
      <c r="AQ120" s="300">
        <f t="shared" si="96"/>
        <v>0</v>
      </c>
      <c r="AR120" s="300">
        <f t="shared" si="96"/>
        <v>0</v>
      </c>
      <c r="AS120" s="300">
        <f t="shared" si="96"/>
        <v>0</v>
      </c>
      <c r="AT120" s="300">
        <f t="shared" si="96"/>
        <v>0</v>
      </c>
      <c r="AU120" s="300">
        <f t="shared" si="96"/>
        <v>0</v>
      </c>
      <c r="AV120" s="300">
        <f t="shared" si="96"/>
        <v>0</v>
      </c>
      <c r="AW120" s="300">
        <f t="shared" si="96"/>
        <v>0</v>
      </c>
      <c r="AX120" s="300">
        <f t="shared" si="96"/>
        <v>0</v>
      </c>
      <c r="AY120" s="300">
        <f t="shared" si="96"/>
        <v>0</v>
      </c>
      <c r="AZ120" s="300">
        <f t="shared" si="96"/>
        <v>0</v>
      </c>
      <c r="BA120" s="300">
        <f t="shared" si="96"/>
        <v>0</v>
      </c>
      <c r="BB120" s="300">
        <f t="shared" si="96"/>
        <v>0</v>
      </c>
      <c r="BC120" s="300">
        <f t="shared" si="96"/>
        <v>0</v>
      </c>
      <c r="BD120" s="300">
        <f t="shared" si="96"/>
        <v>0</v>
      </c>
      <c r="BE120" s="300">
        <f t="shared" si="96"/>
        <v>0</v>
      </c>
      <c r="BF120" s="300">
        <f t="shared" si="96"/>
        <v>0</v>
      </c>
      <c r="BG120" s="300">
        <f t="shared" si="96"/>
        <v>0</v>
      </c>
      <c r="BH120" s="300">
        <f t="shared" si="96"/>
        <v>0</v>
      </c>
      <c r="BI120" s="300">
        <f t="shared" si="96"/>
        <v>0</v>
      </c>
      <c r="BJ120" s="300">
        <f t="shared" si="96"/>
        <v>0</v>
      </c>
      <c r="BK120" s="300">
        <f t="shared" si="96"/>
        <v>0</v>
      </c>
      <c r="BL120" s="300">
        <f t="shared" ref="BL120:CQ120" si="97">BL119*$AD120</f>
        <v>0</v>
      </c>
      <c r="BM120" s="300">
        <f t="shared" si="97"/>
        <v>0</v>
      </c>
      <c r="BN120" s="300">
        <f t="shared" si="97"/>
        <v>0</v>
      </c>
      <c r="BO120" s="300">
        <f t="shared" si="97"/>
        <v>0</v>
      </c>
      <c r="BP120" s="300">
        <f t="shared" si="97"/>
        <v>0</v>
      </c>
      <c r="BQ120" s="300">
        <f t="shared" si="97"/>
        <v>0</v>
      </c>
      <c r="BR120" s="300">
        <f t="shared" si="97"/>
        <v>0</v>
      </c>
      <c r="BS120" s="300">
        <f t="shared" si="97"/>
        <v>0</v>
      </c>
      <c r="BT120" s="300">
        <f t="shared" si="97"/>
        <v>0</v>
      </c>
      <c r="BU120" s="300">
        <f t="shared" si="97"/>
        <v>0</v>
      </c>
      <c r="BV120" s="300">
        <f t="shared" si="97"/>
        <v>0</v>
      </c>
      <c r="BW120" s="300">
        <f t="shared" si="97"/>
        <v>0</v>
      </c>
      <c r="BX120" s="300">
        <f t="shared" si="97"/>
        <v>0</v>
      </c>
      <c r="BY120" s="300">
        <f t="shared" si="97"/>
        <v>0</v>
      </c>
      <c r="BZ120" s="300">
        <f t="shared" si="97"/>
        <v>0</v>
      </c>
      <c r="CA120" s="300">
        <f t="shared" si="97"/>
        <v>0</v>
      </c>
      <c r="CB120" s="300">
        <f t="shared" si="97"/>
        <v>0</v>
      </c>
      <c r="CC120" s="300">
        <f t="shared" si="97"/>
        <v>0</v>
      </c>
      <c r="CD120" s="300">
        <f t="shared" si="97"/>
        <v>0</v>
      </c>
      <c r="CE120" s="300">
        <f t="shared" si="97"/>
        <v>0</v>
      </c>
      <c r="CF120" s="300">
        <f t="shared" si="97"/>
        <v>0</v>
      </c>
      <c r="CG120" s="300">
        <f t="shared" si="97"/>
        <v>0</v>
      </c>
      <c r="CH120" s="300">
        <f t="shared" si="97"/>
        <v>0</v>
      </c>
      <c r="CI120" s="300">
        <f t="shared" si="97"/>
        <v>0</v>
      </c>
      <c r="CJ120" s="300">
        <f t="shared" si="97"/>
        <v>0</v>
      </c>
      <c r="CK120" s="300">
        <f t="shared" si="97"/>
        <v>0</v>
      </c>
      <c r="CL120" s="300">
        <f t="shared" si="97"/>
        <v>0</v>
      </c>
      <c r="CM120" s="300">
        <f t="shared" si="97"/>
        <v>0</v>
      </c>
      <c r="CN120" s="300">
        <f t="shared" si="97"/>
        <v>0</v>
      </c>
      <c r="CO120" s="300">
        <f t="shared" si="97"/>
        <v>0</v>
      </c>
      <c r="CP120" s="300">
        <f t="shared" si="97"/>
        <v>0</v>
      </c>
      <c r="CQ120" s="300">
        <f t="shared" si="97"/>
        <v>0</v>
      </c>
      <c r="CR120" s="300">
        <f t="shared" ref="CR120:DW120" si="98">CR119*$AD120</f>
        <v>0</v>
      </c>
      <c r="CS120" s="300">
        <f t="shared" si="98"/>
        <v>0</v>
      </c>
      <c r="CT120" s="300">
        <f t="shared" si="98"/>
        <v>0</v>
      </c>
      <c r="CU120" s="300">
        <f t="shared" si="98"/>
        <v>0</v>
      </c>
      <c r="CV120" s="300">
        <f t="shared" si="98"/>
        <v>0</v>
      </c>
      <c r="CW120" s="300">
        <f t="shared" si="98"/>
        <v>0</v>
      </c>
      <c r="CX120" s="300">
        <f t="shared" si="98"/>
        <v>0</v>
      </c>
      <c r="CY120" s="300">
        <f t="shared" si="98"/>
        <v>0</v>
      </c>
      <c r="CZ120" s="300">
        <f t="shared" si="98"/>
        <v>0</v>
      </c>
      <c r="DA120" s="300">
        <f t="shared" si="98"/>
        <v>0</v>
      </c>
      <c r="DB120" s="300">
        <f t="shared" si="98"/>
        <v>0</v>
      </c>
      <c r="DC120" s="300">
        <f t="shared" si="98"/>
        <v>0</v>
      </c>
      <c r="DD120" s="300">
        <f t="shared" si="98"/>
        <v>0</v>
      </c>
      <c r="DE120" s="300">
        <f t="shared" si="98"/>
        <v>0</v>
      </c>
      <c r="DF120" s="300">
        <f t="shared" si="98"/>
        <v>0</v>
      </c>
      <c r="DG120" s="300">
        <f t="shared" si="98"/>
        <v>0</v>
      </c>
      <c r="DH120" s="300">
        <f t="shared" si="98"/>
        <v>0</v>
      </c>
      <c r="DI120" s="300">
        <f t="shared" si="98"/>
        <v>0</v>
      </c>
      <c r="DJ120" s="300">
        <f t="shared" si="98"/>
        <v>0</v>
      </c>
      <c r="DK120" s="300">
        <f t="shared" si="98"/>
        <v>0</v>
      </c>
      <c r="DL120" s="300">
        <f t="shared" si="98"/>
        <v>0</v>
      </c>
      <c r="DM120" s="300">
        <f t="shared" si="98"/>
        <v>0</v>
      </c>
      <c r="DN120" s="300">
        <f t="shared" si="98"/>
        <v>0</v>
      </c>
      <c r="DO120" s="300">
        <f t="shared" si="98"/>
        <v>0</v>
      </c>
      <c r="DP120" s="300">
        <f t="shared" si="98"/>
        <v>0</v>
      </c>
      <c r="DQ120" s="300">
        <f t="shared" si="98"/>
        <v>0</v>
      </c>
      <c r="DR120" s="300">
        <f t="shared" si="98"/>
        <v>0</v>
      </c>
      <c r="DS120" s="300">
        <f t="shared" si="98"/>
        <v>0</v>
      </c>
      <c r="DT120" s="300">
        <f t="shared" si="98"/>
        <v>0</v>
      </c>
      <c r="DU120" s="300">
        <f t="shared" si="98"/>
        <v>0</v>
      </c>
      <c r="DV120" s="300">
        <f t="shared" si="98"/>
        <v>0</v>
      </c>
      <c r="DW120" s="300">
        <f t="shared" si="98"/>
        <v>0</v>
      </c>
      <c r="DX120" s="300">
        <f t="shared" ref="DX120:EX120" si="99">DX119*$AD120</f>
        <v>0</v>
      </c>
      <c r="DY120" s="300">
        <f t="shared" si="99"/>
        <v>0</v>
      </c>
      <c r="DZ120" s="300">
        <f t="shared" si="99"/>
        <v>0</v>
      </c>
      <c r="EA120" s="300">
        <f t="shared" si="99"/>
        <v>0</v>
      </c>
      <c r="EB120" s="300">
        <f t="shared" si="99"/>
        <v>0</v>
      </c>
      <c r="EC120" s="300">
        <f t="shared" si="99"/>
        <v>0</v>
      </c>
      <c r="ED120" s="300">
        <f t="shared" si="99"/>
        <v>0</v>
      </c>
      <c r="EE120" s="300">
        <f t="shared" si="99"/>
        <v>0</v>
      </c>
      <c r="EF120" s="300">
        <f t="shared" si="99"/>
        <v>0</v>
      </c>
      <c r="EG120" s="300">
        <f t="shared" si="99"/>
        <v>0</v>
      </c>
      <c r="EH120" s="300">
        <f t="shared" si="99"/>
        <v>0</v>
      </c>
      <c r="EI120" s="300">
        <f t="shared" si="99"/>
        <v>0</v>
      </c>
      <c r="EJ120" s="300">
        <f t="shared" si="99"/>
        <v>0</v>
      </c>
      <c r="EK120" s="300">
        <f t="shared" si="99"/>
        <v>0</v>
      </c>
      <c r="EL120" s="300">
        <f t="shared" si="99"/>
        <v>0</v>
      </c>
      <c r="EM120" s="300">
        <f t="shared" si="99"/>
        <v>0</v>
      </c>
      <c r="EN120" s="300">
        <f t="shared" si="99"/>
        <v>0</v>
      </c>
      <c r="EO120" s="300">
        <f t="shared" si="99"/>
        <v>0</v>
      </c>
      <c r="EP120" s="300">
        <f t="shared" si="99"/>
        <v>0</v>
      </c>
      <c r="EQ120" s="300">
        <f t="shared" si="99"/>
        <v>0</v>
      </c>
      <c r="ER120" s="300">
        <f t="shared" si="99"/>
        <v>0</v>
      </c>
      <c r="ES120" s="300">
        <f t="shared" si="99"/>
        <v>0</v>
      </c>
      <c r="ET120" s="300">
        <f t="shared" si="99"/>
        <v>0</v>
      </c>
      <c r="EU120" s="300">
        <f t="shared" si="99"/>
        <v>0</v>
      </c>
      <c r="EV120" s="300">
        <f t="shared" si="99"/>
        <v>0</v>
      </c>
      <c r="EW120" s="638">
        <f t="shared" si="99"/>
        <v>0</v>
      </c>
      <c r="EX120" s="639">
        <f t="shared" si="99"/>
        <v>0</v>
      </c>
      <c r="EY120" s="612"/>
      <c r="EZ120" s="86"/>
      <c r="FB120" s="612"/>
    </row>
    <row r="121" spans="1:158" ht="12.75" hidden="1" customHeight="1" outlineLevel="2">
      <c r="A121" s="303"/>
      <c r="B121" s="86"/>
      <c r="C121" s="645"/>
      <c r="D121" s="654" t="s">
        <v>922</v>
      </c>
      <c r="AD121" s="927">
        <f ca="1">AE121-AE120</f>
        <v>0</v>
      </c>
      <c r="AE121" s="304">
        <f ca="1">SUM(AF121:EY121)</f>
        <v>0</v>
      </c>
      <c r="AF121" s="637">
        <f t="shared" ref="AF121:BK121" ca="1" si="100">IF(OverProfOn,IF($AE$21=0,0,$AE120*(AF$21/$AE$21)),AF120)</f>
        <v>0</v>
      </c>
      <c r="AG121" s="300">
        <f t="shared" ca="1" si="100"/>
        <v>0</v>
      </c>
      <c r="AH121" s="300">
        <f t="shared" ca="1" si="100"/>
        <v>0</v>
      </c>
      <c r="AI121" s="300">
        <f t="shared" ca="1" si="100"/>
        <v>0</v>
      </c>
      <c r="AJ121" s="300">
        <f t="shared" ca="1" si="100"/>
        <v>0</v>
      </c>
      <c r="AK121" s="300">
        <f t="shared" ca="1" si="100"/>
        <v>0</v>
      </c>
      <c r="AL121" s="300">
        <f t="shared" ca="1" si="100"/>
        <v>0</v>
      </c>
      <c r="AM121" s="300">
        <f t="shared" ca="1" si="100"/>
        <v>0</v>
      </c>
      <c r="AN121" s="300">
        <f t="shared" ca="1" si="100"/>
        <v>0</v>
      </c>
      <c r="AO121" s="300">
        <f t="shared" ca="1" si="100"/>
        <v>0</v>
      </c>
      <c r="AP121" s="300">
        <f t="shared" ca="1" si="100"/>
        <v>0</v>
      </c>
      <c r="AQ121" s="300">
        <f t="shared" ca="1" si="100"/>
        <v>0</v>
      </c>
      <c r="AR121" s="300">
        <f t="shared" ca="1" si="100"/>
        <v>0</v>
      </c>
      <c r="AS121" s="300">
        <f t="shared" ca="1" si="100"/>
        <v>0</v>
      </c>
      <c r="AT121" s="300">
        <f t="shared" ca="1" si="100"/>
        <v>0</v>
      </c>
      <c r="AU121" s="300">
        <f t="shared" ca="1" si="100"/>
        <v>0</v>
      </c>
      <c r="AV121" s="300">
        <f t="shared" ca="1" si="100"/>
        <v>0</v>
      </c>
      <c r="AW121" s="300">
        <f t="shared" ca="1" si="100"/>
        <v>0</v>
      </c>
      <c r="AX121" s="300">
        <f t="shared" ca="1" si="100"/>
        <v>0</v>
      </c>
      <c r="AY121" s="300">
        <f t="shared" ca="1" si="100"/>
        <v>0</v>
      </c>
      <c r="AZ121" s="300">
        <f t="shared" ca="1" si="100"/>
        <v>0</v>
      </c>
      <c r="BA121" s="300">
        <f t="shared" ca="1" si="100"/>
        <v>0</v>
      </c>
      <c r="BB121" s="300">
        <f t="shared" ca="1" si="100"/>
        <v>0</v>
      </c>
      <c r="BC121" s="300">
        <f t="shared" ca="1" si="100"/>
        <v>0</v>
      </c>
      <c r="BD121" s="300">
        <f t="shared" ca="1" si="100"/>
        <v>0</v>
      </c>
      <c r="BE121" s="300">
        <f t="shared" ca="1" si="100"/>
        <v>0</v>
      </c>
      <c r="BF121" s="300">
        <f t="shared" ca="1" si="100"/>
        <v>0</v>
      </c>
      <c r="BG121" s="300">
        <f t="shared" ca="1" si="100"/>
        <v>0</v>
      </c>
      <c r="BH121" s="300">
        <f t="shared" ca="1" si="100"/>
        <v>0</v>
      </c>
      <c r="BI121" s="300">
        <f t="shared" ca="1" si="100"/>
        <v>0</v>
      </c>
      <c r="BJ121" s="300">
        <f t="shared" ca="1" si="100"/>
        <v>0</v>
      </c>
      <c r="BK121" s="300">
        <f t="shared" ca="1" si="100"/>
        <v>0</v>
      </c>
      <c r="BL121" s="300">
        <f t="shared" ref="BL121:CQ121" ca="1" si="101">IF(OverProfOn,IF($AE$21=0,0,$AE120*(BL$21/$AE$21)),BL120)</f>
        <v>0</v>
      </c>
      <c r="BM121" s="300">
        <f t="shared" ca="1" si="101"/>
        <v>0</v>
      </c>
      <c r="BN121" s="300">
        <f t="shared" ca="1" si="101"/>
        <v>0</v>
      </c>
      <c r="BO121" s="300">
        <f t="shared" ca="1" si="101"/>
        <v>0</v>
      </c>
      <c r="BP121" s="300">
        <f t="shared" ca="1" si="101"/>
        <v>0</v>
      </c>
      <c r="BQ121" s="300">
        <f t="shared" ca="1" si="101"/>
        <v>0</v>
      </c>
      <c r="BR121" s="300">
        <f t="shared" ca="1" si="101"/>
        <v>0</v>
      </c>
      <c r="BS121" s="300">
        <f t="shared" ca="1" si="101"/>
        <v>0</v>
      </c>
      <c r="BT121" s="300">
        <f t="shared" ca="1" si="101"/>
        <v>0</v>
      </c>
      <c r="BU121" s="300">
        <f t="shared" ca="1" si="101"/>
        <v>0</v>
      </c>
      <c r="BV121" s="300">
        <f t="shared" ca="1" si="101"/>
        <v>0</v>
      </c>
      <c r="BW121" s="300">
        <f t="shared" ca="1" si="101"/>
        <v>0</v>
      </c>
      <c r="BX121" s="300">
        <f t="shared" ca="1" si="101"/>
        <v>0</v>
      </c>
      <c r="BY121" s="300">
        <f t="shared" ca="1" si="101"/>
        <v>0</v>
      </c>
      <c r="BZ121" s="300">
        <f t="shared" ca="1" si="101"/>
        <v>0</v>
      </c>
      <c r="CA121" s="300">
        <f t="shared" ca="1" si="101"/>
        <v>0</v>
      </c>
      <c r="CB121" s="300">
        <f t="shared" ca="1" si="101"/>
        <v>0</v>
      </c>
      <c r="CC121" s="300">
        <f t="shared" ca="1" si="101"/>
        <v>0</v>
      </c>
      <c r="CD121" s="300">
        <f t="shared" ca="1" si="101"/>
        <v>0</v>
      </c>
      <c r="CE121" s="300">
        <f t="shared" ca="1" si="101"/>
        <v>0</v>
      </c>
      <c r="CF121" s="300">
        <f t="shared" ca="1" si="101"/>
        <v>0</v>
      </c>
      <c r="CG121" s="300">
        <f t="shared" ca="1" si="101"/>
        <v>0</v>
      </c>
      <c r="CH121" s="300">
        <f t="shared" ca="1" si="101"/>
        <v>0</v>
      </c>
      <c r="CI121" s="300">
        <f t="shared" ca="1" si="101"/>
        <v>0</v>
      </c>
      <c r="CJ121" s="300">
        <f t="shared" ca="1" si="101"/>
        <v>0</v>
      </c>
      <c r="CK121" s="300">
        <f t="shared" ca="1" si="101"/>
        <v>0</v>
      </c>
      <c r="CL121" s="300">
        <f t="shared" ca="1" si="101"/>
        <v>0</v>
      </c>
      <c r="CM121" s="300">
        <f t="shared" ca="1" si="101"/>
        <v>0</v>
      </c>
      <c r="CN121" s="300">
        <f t="shared" ca="1" si="101"/>
        <v>0</v>
      </c>
      <c r="CO121" s="300">
        <f t="shared" ca="1" si="101"/>
        <v>0</v>
      </c>
      <c r="CP121" s="300">
        <f t="shared" ca="1" si="101"/>
        <v>0</v>
      </c>
      <c r="CQ121" s="300">
        <f t="shared" ca="1" si="101"/>
        <v>0</v>
      </c>
      <c r="CR121" s="300">
        <f t="shared" ref="CR121:DW121" ca="1" si="102">IF(OverProfOn,IF($AE$21=0,0,$AE120*(CR$21/$AE$21)),CR120)</f>
        <v>0</v>
      </c>
      <c r="CS121" s="300">
        <f t="shared" ca="1" si="102"/>
        <v>0</v>
      </c>
      <c r="CT121" s="300">
        <f t="shared" ca="1" si="102"/>
        <v>0</v>
      </c>
      <c r="CU121" s="300">
        <f t="shared" ca="1" si="102"/>
        <v>0</v>
      </c>
      <c r="CV121" s="300">
        <f t="shared" ca="1" si="102"/>
        <v>0</v>
      </c>
      <c r="CW121" s="300">
        <f t="shared" ca="1" si="102"/>
        <v>0</v>
      </c>
      <c r="CX121" s="300">
        <f t="shared" ca="1" si="102"/>
        <v>0</v>
      </c>
      <c r="CY121" s="300">
        <f t="shared" ca="1" si="102"/>
        <v>0</v>
      </c>
      <c r="CZ121" s="300">
        <f t="shared" ca="1" si="102"/>
        <v>0</v>
      </c>
      <c r="DA121" s="300">
        <f t="shared" ca="1" si="102"/>
        <v>0</v>
      </c>
      <c r="DB121" s="300">
        <f t="shared" ca="1" si="102"/>
        <v>0</v>
      </c>
      <c r="DC121" s="300">
        <f t="shared" ca="1" si="102"/>
        <v>0</v>
      </c>
      <c r="DD121" s="300">
        <f t="shared" ca="1" si="102"/>
        <v>0</v>
      </c>
      <c r="DE121" s="300">
        <f t="shared" ca="1" si="102"/>
        <v>0</v>
      </c>
      <c r="DF121" s="300">
        <f t="shared" ca="1" si="102"/>
        <v>0</v>
      </c>
      <c r="DG121" s="300">
        <f t="shared" ca="1" si="102"/>
        <v>0</v>
      </c>
      <c r="DH121" s="300">
        <f t="shared" ca="1" si="102"/>
        <v>0</v>
      </c>
      <c r="DI121" s="300">
        <f t="shared" ca="1" si="102"/>
        <v>0</v>
      </c>
      <c r="DJ121" s="300">
        <f t="shared" ca="1" si="102"/>
        <v>0</v>
      </c>
      <c r="DK121" s="300">
        <f t="shared" ca="1" si="102"/>
        <v>0</v>
      </c>
      <c r="DL121" s="300">
        <f t="shared" ca="1" si="102"/>
        <v>0</v>
      </c>
      <c r="DM121" s="300">
        <f t="shared" ca="1" si="102"/>
        <v>0</v>
      </c>
      <c r="DN121" s="300">
        <f t="shared" ca="1" si="102"/>
        <v>0</v>
      </c>
      <c r="DO121" s="300">
        <f t="shared" ca="1" si="102"/>
        <v>0</v>
      </c>
      <c r="DP121" s="300">
        <f t="shared" ca="1" si="102"/>
        <v>0</v>
      </c>
      <c r="DQ121" s="300">
        <f t="shared" ca="1" si="102"/>
        <v>0</v>
      </c>
      <c r="DR121" s="300">
        <f t="shared" ca="1" si="102"/>
        <v>0</v>
      </c>
      <c r="DS121" s="300">
        <f t="shared" ca="1" si="102"/>
        <v>0</v>
      </c>
      <c r="DT121" s="300">
        <f t="shared" ca="1" si="102"/>
        <v>0</v>
      </c>
      <c r="DU121" s="300">
        <f t="shared" ca="1" si="102"/>
        <v>0</v>
      </c>
      <c r="DV121" s="300">
        <f t="shared" ca="1" si="102"/>
        <v>0</v>
      </c>
      <c r="DW121" s="300">
        <f t="shared" ca="1" si="102"/>
        <v>0</v>
      </c>
      <c r="DX121" s="300">
        <f t="shared" ref="DX121:EX121" ca="1" si="103">IF(OverProfOn,IF($AE$21=0,0,$AE120*(DX$21/$AE$21)),DX120)</f>
        <v>0</v>
      </c>
      <c r="DY121" s="300">
        <f t="shared" ca="1" si="103"/>
        <v>0</v>
      </c>
      <c r="DZ121" s="300">
        <f t="shared" ca="1" si="103"/>
        <v>0</v>
      </c>
      <c r="EA121" s="300">
        <f t="shared" ca="1" si="103"/>
        <v>0</v>
      </c>
      <c r="EB121" s="300">
        <f t="shared" ca="1" si="103"/>
        <v>0</v>
      </c>
      <c r="EC121" s="300">
        <f t="shared" ca="1" si="103"/>
        <v>0</v>
      </c>
      <c r="ED121" s="300">
        <f t="shared" ca="1" si="103"/>
        <v>0</v>
      </c>
      <c r="EE121" s="300">
        <f t="shared" ca="1" si="103"/>
        <v>0</v>
      </c>
      <c r="EF121" s="300">
        <f t="shared" ca="1" si="103"/>
        <v>0</v>
      </c>
      <c r="EG121" s="300">
        <f t="shared" ca="1" si="103"/>
        <v>0</v>
      </c>
      <c r="EH121" s="300">
        <f t="shared" ca="1" si="103"/>
        <v>0</v>
      </c>
      <c r="EI121" s="300">
        <f t="shared" ca="1" si="103"/>
        <v>0</v>
      </c>
      <c r="EJ121" s="300">
        <f t="shared" ca="1" si="103"/>
        <v>0</v>
      </c>
      <c r="EK121" s="300">
        <f t="shared" ca="1" si="103"/>
        <v>0</v>
      </c>
      <c r="EL121" s="300">
        <f t="shared" ca="1" si="103"/>
        <v>0</v>
      </c>
      <c r="EM121" s="300">
        <f t="shared" ca="1" si="103"/>
        <v>0</v>
      </c>
      <c r="EN121" s="300">
        <f t="shared" ca="1" si="103"/>
        <v>0</v>
      </c>
      <c r="EO121" s="300">
        <f t="shared" ca="1" si="103"/>
        <v>0</v>
      </c>
      <c r="EP121" s="300">
        <f t="shared" ca="1" si="103"/>
        <v>0</v>
      </c>
      <c r="EQ121" s="300">
        <f t="shared" ca="1" si="103"/>
        <v>0</v>
      </c>
      <c r="ER121" s="300">
        <f t="shared" ca="1" si="103"/>
        <v>0</v>
      </c>
      <c r="ES121" s="300">
        <f t="shared" ca="1" si="103"/>
        <v>0</v>
      </c>
      <c r="ET121" s="300">
        <f t="shared" ca="1" si="103"/>
        <v>0</v>
      </c>
      <c r="EU121" s="300">
        <f t="shared" ca="1" si="103"/>
        <v>0</v>
      </c>
      <c r="EV121" s="300">
        <f t="shared" ca="1" si="103"/>
        <v>0</v>
      </c>
      <c r="EW121" s="300">
        <f t="shared" ca="1" si="103"/>
        <v>0</v>
      </c>
      <c r="EX121" s="300">
        <f t="shared" ca="1" si="103"/>
        <v>0</v>
      </c>
      <c r="EY121" s="612"/>
      <c r="EZ121" s="894">
        <f ca="1">D112</f>
        <v>0</v>
      </c>
      <c r="FB121" s="612"/>
    </row>
    <row r="122" spans="1:158" ht="12.75" hidden="1" customHeight="1" outlineLevel="2">
      <c r="A122" s="303"/>
      <c r="B122" s="922"/>
      <c r="C122" s="645"/>
      <c r="D122" s="923" t="s">
        <v>2538</v>
      </c>
      <c r="AD122" s="904"/>
      <c r="AE122" s="304">
        <f ca="1">SUM(AF122:EY122)</f>
        <v>0</v>
      </c>
      <c r="AF122" s="637">
        <f t="shared" ref="AF122:BK122" ca="1" si="104">AF119+AF121</f>
        <v>0</v>
      </c>
      <c r="AG122" s="300">
        <f t="shared" ca="1" si="104"/>
        <v>0</v>
      </c>
      <c r="AH122" s="300">
        <f t="shared" ca="1" si="104"/>
        <v>0</v>
      </c>
      <c r="AI122" s="300">
        <f t="shared" ca="1" si="104"/>
        <v>0</v>
      </c>
      <c r="AJ122" s="300">
        <f t="shared" ca="1" si="104"/>
        <v>0</v>
      </c>
      <c r="AK122" s="300">
        <f t="shared" ca="1" si="104"/>
        <v>0</v>
      </c>
      <c r="AL122" s="300">
        <f t="shared" ca="1" si="104"/>
        <v>0</v>
      </c>
      <c r="AM122" s="300">
        <f t="shared" ca="1" si="104"/>
        <v>0</v>
      </c>
      <c r="AN122" s="300">
        <f t="shared" ca="1" si="104"/>
        <v>0</v>
      </c>
      <c r="AO122" s="300">
        <f t="shared" ca="1" si="104"/>
        <v>0</v>
      </c>
      <c r="AP122" s="300">
        <f t="shared" ca="1" si="104"/>
        <v>0</v>
      </c>
      <c r="AQ122" s="300">
        <f t="shared" ca="1" si="104"/>
        <v>0</v>
      </c>
      <c r="AR122" s="300">
        <f t="shared" ca="1" si="104"/>
        <v>0</v>
      </c>
      <c r="AS122" s="300">
        <f t="shared" ca="1" si="104"/>
        <v>0</v>
      </c>
      <c r="AT122" s="300">
        <f t="shared" ca="1" si="104"/>
        <v>0</v>
      </c>
      <c r="AU122" s="300">
        <f t="shared" ca="1" si="104"/>
        <v>0</v>
      </c>
      <c r="AV122" s="300">
        <f t="shared" ca="1" si="104"/>
        <v>0</v>
      </c>
      <c r="AW122" s="300">
        <f t="shared" ca="1" si="104"/>
        <v>0</v>
      </c>
      <c r="AX122" s="300">
        <f t="shared" ca="1" si="104"/>
        <v>0</v>
      </c>
      <c r="AY122" s="300">
        <f t="shared" ca="1" si="104"/>
        <v>0</v>
      </c>
      <c r="AZ122" s="300">
        <f t="shared" ca="1" si="104"/>
        <v>0</v>
      </c>
      <c r="BA122" s="300">
        <f t="shared" ca="1" si="104"/>
        <v>0</v>
      </c>
      <c r="BB122" s="300">
        <f t="shared" ca="1" si="104"/>
        <v>0</v>
      </c>
      <c r="BC122" s="300">
        <f t="shared" ca="1" si="104"/>
        <v>0</v>
      </c>
      <c r="BD122" s="300">
        <f t="shared" ca="1" si="104"/>
        <v>0</v>
      </c>
      <c r="BE122" s="300">
        <f t="shared" ca="1" si="104"/>
        <v>0</v>
      </c>
      <c r="BF122" s="300">
        <f t="shared" ca="1" si="104"/>
        <v>0</v>
      </c>
      <c r="BG122" s="300">
        <f t="shared" ca="1" si="104"/>
        <v>0</v>
      </c>
      <c r="BH122" s="300">
        <f t="shared" ca="1" si="104"/>
        <v>0</v>
      </c>
      <c r="BI122" s="300">
        <f t="shared" ca="1" si="104"/>
        <v>0</v>
      </c>
      <c r="BJ122" s="300">
        <f t="shared" ca="1" si="104"/>
        <v>0</v>
      </c>
      <c r="BK122" s="300">
        <f t="shared" ca="1" si="104"/>
        <v>0</v>
      </c>
      <c r="BL122" s="300">
        <f t="shared" ref="BL122:CQ122" ca="1" si="105">BL119+BL121</f>
        <v>0</v>
      </c>
      <c r="BM122" s="300">
        <f t="shared" ca="1" si="105"/>
        <v>0</v>
      </c>
      <c r="BN122" s="300">
        <f t="shared" ca="1" si="105"/>
        <v>0</v>
      </c>
      <c r="BO122" s="300">
        <f t="shared" ca="1" si="105"/>
        <v>0</v>
      </c>
      <c r="BP122" s="300">
        <f t="shared" ca="1" si="105"/>
        <v>0</v>
      </c>
      <c r="BQ122" s="300">
        <f t="shared" ca="1" si="105"/>
        <v>0</v>
      </c>
      <c r="BR122" s="300">
        <f t="shared" ca="1" si="105"/>
        <v>0</v>
      </c>
      <c r="BS122" s="300">
        <f t="shared" ca="1" si="105"/>
        <v>0</v>
      </c>
      <c r="BT122" s="300">
        <f t="shared" ca="1" si="105"/>
        <v>0</v>
      </c>
      <c r="BU122" s="300">
        <f t="shared" ca="1" si="105"/>
        <v>0</v>
      </c>
      <c r="BV122" s="300">
        <f t="shared" ca="1" si="105"/>
        <v>0</v>
      </c>
      <c r="BW122" s="300">
        <f t="shared" ca="1" si="105"/>
        <v>0</v>
      </c>
      <c r="BX122" s="300">
        <f t="shared" ca="1" si="105"/>
        <v>0</v>
      </c>
      <c r="BY122" s="300">
        <f t="shared" ca="1" si="105"/>
        <v>0</v>
      </c>
      <c r="BZ122" s="300">
        <f t="shared" ca="1" si="105"/>
        <v>0</v>
      </c>
      <c r="CA122" s="300">
        <f t="shared" ca="1" si="105"/>
        <v>0</v>
      </c>
      <c r="CB122" s="300">
        <f t="shared" ca="1" si="105"/>
        <v>0</v>
      </c>
      <c r="CC122" s="300">
        <f t="shared" ca="1" si="105"/>
        <v>0</v>
      </c>
      <c r="CD122" s="300">
        <f t="shared" ca="1" si="105"/>
        <v>0</v>
      </c>
      <c r="CE122" s="300">
        <f t="shared" ca="1" si="105"/>
        <v>0</v>
      </c>
      <c r="CF122" s="300">
        <f t="shared" ca="1" si="105"/>
        <v>0</v>
      </c>
      <c r="CG122" s="300">
        <f t="shared" ca="1" si="105"/>
        <v>0</v>
      </c>
      <c r="CH122" s="300">
        <f t="shared" ca="1" si="105"/>
        <v>0</v>
      </c>
      <c r="CI122" s="300">
        <f t="shared" ca="1" si="105"/>
        <v>0</v>
      </c>
      <c r="CJ122" s="300">
        <f t="shared" ca="1" si="105"/>
        <v>0</v>
      </c>
      <c r="CK122" s="300">
        <f t="shared" ca="1" si="105"/>
        <v>0</v>
      </c>
      <c r="CL122" s="300">
        <f t="shared" ca="1" si="105"/>
        <v>0</v>
      </c>
      <c r="CM122" s="300">
        <f t="shared" ca="1" si="105"/>
        <v>0</v>
      </c>
      <c r="CN122" s="300">
        <f t="shared" ca="1" si="105"/>
        <v>0</v>
      </c>
      <c r="CO122" s="300">
        <f t="shared" ca="1" si="105"/>
        <v>0</v>
      </c>
      <c r="CP122" s="300">
        <f t="shared" ca="1" si="105"/>
        <v>0</v>
      </c>
      <c r="CQ122" s="300">
        <f t="shared" ca="1" si="105"/>
        <v>0</v>
      </c>
      <c r="CR122" s="300">
        <f t="shared" ref="CR122:DW122" ca="1" si="106">CR119+CR121</f>
        <v>0</v>
      </c>
      <c r="CS122" s="300">
        <f t="shared" ca="1" si="106"/>
        <v>0</v>
      </c>
      <c r="CT122" s="300">
        <f t="shared" ca="1" si="106"/>
        <v>0</v>
      </c>
      <c r="CU122" s="300">
        <f t="shared" ca="1" si="106"/>
        <v>0</v>
      </c>
      <c r="CV122" s="300">
        <f t="shared" ca="1" si="106"/>
        <v>0</v>
      </c>
      <c r="CW122" s="300">
        <f t="shared" ca="1" si="106"/>
        <v>0</v>
      </c>
      <c r="CX122" s="300">
        <f t="shared" ca="1" si="106"/>
        <v>0</v>
      </c>
      <c r="CY122" s="300">
        <f t="shared" ca="1" si="106"/>
        <v>0</v>
      </c>
      <c r="CZ122" s="300">
        <f t="shared" ca="1" si="106"/>
        <v>0</v>
      </c>
      <c r="DA122" s="300">
        <f t="shared" ca="1" si="106"/>
        <v>0</v>
      </c>
      <c r="DB122" s="300">
        <f t="shared" ca="1" si="106"/>
        <v>0</v>
      </c>
      <c r="DC122" s="300">
        <f t="shared" ca="1" si="106"/>
        <v>0</v>
      </c>
      <c r="DD122" s="300">
        <f t="shared" ca="1" si="106"/>
        <v>0</v>
      </c>
      <c r="DE122" s="300">
        <f t="shared" ca="1" si="106"/>
        <v>0</v>
      </c>
      <c r="DF122" s="300">
        <f t="shared" ca="1" si="106"/>
        <v>0</v>
      </c>
      <c r="DG122" s="300">
        <f t="shared" ca="1" si="106"/>
        <v>0</v>
      </c>
      <c r="DH122" s="300">
        <f t="shared" ca="1" si="106"/>
        <v>0</v>
      </c>
      <c r="DI122" s="300">
        <f t="shared" ca="1" si="106"/>
        <v>0</v>
      </c>
      <c r="DJ122" s="300">
        <f t="shared" ca="1" si="106"/>
        <v>0</v>
      </c>
      <c r="DK122" s="300">
        <f t="shared" ca="1" si="106"/>
        <v>0</v>
      </c>
      <c r="DL122" s="300">
        <f t="shared" ca="1" si="106"/>
        <v>0</v>
      </c>
      <c r="DM122" s="300">
        <f t="shared" ca="1" si="106"/>
        <v>0</v>
      </c>
      <c r="DN122" s="300">
        <f t="shared" ca="1" si="106"/>
        <v>0</v>
      </c>
      <c r="DO122" s="300">
        <f t="shared" ca="1" si="106"/>
        <v>0</v>
      </c>
      <c r="DP122" s="300">
        <f t="shared" ca="1" si="106"/>
        <v>0</v>
      </c>
      <c r="DQ122" s="300">
        <f t="shared" ca="1" si="106"/>
        <v>0</v>
      </c>
      <c r="DR122" s="300">
        <f t="shared" ca="1" si="106"/>
        <v>0</v>
      </c>
      <c r="DS122" s="300">
        <f t="shared" ca="1" si="106"/>
        <v>0</v>
      </c>
      <c r="DT122" s="300">
        <f t="shared" ca="1" si="106"/>
        <v>0</v>
      </c>
      <c r="DU122" s="300">
        <f t="shared" ca="1" si="106"/>
        <v>0</v>
      </c>
      <c r="DV122" s="300">
        <f t="shared" ca="1" si="106"/>
        <v>0</v>
      </c>
      <c r="DW122" s="300">
        <f t="shared" ca="1" si="106"/>
        <v>0</v>
      </c>
      <c r="DX122" s="300">
        <f t="shared" ref="DX122:EX122" ca="1" si="107">DX119+DX121</f>
        <v>0</v>
      </c>
      <c r="DY122" s="300">
        <f t="shared" ca="1" si="107"/>
        <v>0</v>
      </c>
      <c r="DZ122" s="300">
        <f t="shared" ca="1" si="107"/>
        <v>0</v>
      </c>
      <c r="EA122" s="300">
        <f t="shared" ca="1" si="107"/>
        <v>0</v>
      </c>
      <c r="EB122" s="300">
        <f t="shared" ca="1" si="107"/>
        <v>0</v>
      </c>
      <c r="EC122" s="300">
        <f t="shared" ca="1" si="107"/>
        <v>0</v>
      </c>
      <c r="ED122" s="300">
        <f t="shared" ca="1" si="107"/>
        <v>0</v>
      </c>
      <c r="EE122" s="300">
        <f t="shared" ca="1" si="107"/>
        <v>0</v>
      </c>
      <c r="EF122" s="300">
        <f t="shared" ca="1" si="107"/>
        <v>0</v>
      </c>
      <c r="EG122" s="300">
        <f t="shared" ca="1" si="107"/>
        <v>0</v>
      </c>
      <c r="EH122" s="300">
        <f t="shared" ca="1" si="107"/>
        <v>0</v>
      </c>
      <c r="EI122" s="300">
        <f t="shared" ca="1" si="107"/>
        <v>0</v>
      </c>
      <c r="EJ122" s="300">
        <f t="shared" ca="1" si="107"/>
        <v>0</v>
      </c>
      <c r="EK122" s="300">
        <f t="shared" ca="1" si="107"/>
        <v>0</v>
      </c>
      <c r="EL122" s="300">
        <f t="shared" ca="1" si="107"/>
        <v>0</v>
      </c>
      <c r="EM122" s="300">
        <f t="shared" ca="1" si="107"/>
        <v>0</v>
      </c>
      <c r="EN122" s="300">
        <f t="shared" ca="1" si="107"/>
        <v>0</v>
      </c>
      <c r="EO122" s="300">
        <f t="shared" ca="1" si="107"/>
        <v>0</v>
      </c>
      <c r="EP122" s="300">
        <f t="shared" ca="1" si="107"/>
        <v>0</v>
      </c>
      <c r="EQ122" s="300">
        <f t="shared" ca="1" si="107"/>
        <v>0</v>
      </c>
      <c r="ER122" s="300">
        <f t="shared" ca="1" si="107"/>
        <v>0</v>
      </c>
      <c r="ES122" s="300">
        <f t="shared" ca="1" si="107"/>
        <v>0</v>
      </c>
      <c r="ET122" s="300">
        <f t="shared" ca="1" si="107"/>
        <v>0</v>
      </c>
      <c r="EU122" s="300">
        <f t="shared" ca="1" si="107"/>
        <v>0</v>
      </c>
      <c r="EV122" s="300">
        <f t="shared" ca="1" si="107"/>
        <v>0</v>
      </c>
      <c r="EW122" s="300">
        <f t="shared" ca="1" si="107"/>
        <v>0</v>
      </c>
      <c r="EX122" s="300">
        <f t="shared" ca="1" si="107"/>
        <v>0</v>
      </c>
      <c r="EY122" s="612"/>
      <c r="FB122" s="612"/>
    </row>
    <row r="123" spans="1:158" s="634" customFormat="1" ht="5.0999999999999996" hidden="1" customHeight="1" outlineLevel="2">
      <c r="A123" s="205"/>
      <c r="B123" s="201"/>
      <c r="C123" s="201"/>
      <c r="D123" s="201"/>
      <c r="E123" s="234"/>
      <c r="F123" s="201"/>
      <c r="G123" s="201"/>
      <c r="H123" s="201"/>
      <c r="I123" s="201"/>
      <c r="J123" s="201"/>
      <c r="K123" s="201"/>
      <c r="L123" s="201"/>
      <c r="M123" s="201"/>
      <c r="N123" s="201"/>
      <c r="O123" s="201"/>
      <c r="P123" s="201"/>
      <c r="Q123" s="201"/>
      <c r="R123" s="201"/>
      <c r="S123" s="201"/>
      <c r="T123" s="201"/>
      <c r="U123" s="201"/>
      <c r="V123" s="201"/>
      <c r="W123" s="201"/>
      <c r="X123" s="201"/>
      <c r="Y123" s="201"/>
      <c r="Z123" s="201"/>
      <c r="AA123" s="201"/>
      <c r="AB123" s="202"/>
      <c r="AC123" s="201"/>
      <c r="AD123" s="203"/>
      <c r="AE123" s="296"/>
      <c r="AF123" s="301"/>
      <c r="AG123" s="301"/>
      <c r="AH123" s="301"/>
      <c r="AI123" s="301"/>
      <c r="AJ123" s="301"/>
      <c r="AK123" s="301"/>
      <c r="AL123" s="301"/>
      <c r="AM123" s="301"/>
      <c r="AN123" s="301"/>
      <c r="AO123" s="301"/>
      <c r="AP123" s="301"/>
      <c r="AQ123" s="301"/>
      <c r="AR123" s="301"/>
      <c r="AS123" s="301"/>
      <c r="AT123" s="301"/>
      <c r="AU123" s="301"/>
      <c r="AV123" s="301"/>
      <c r="AW123" s="301"/>
      <c r="AX123" s="301"/>
      <c r="AY123" s="301"/>
      <c r="AZ123" s="301"/>
      <c r="BA123" s="301"/>
      <c r="BB123" s="301"/>
      <c r="BC123" s="301"/>
      <c r="BD123" s="301"/>
      <c r="BE123" s="301"/>
      <c r="BF123" s="301"/>
      <c r="BG123" s="301"/>
      <c r="BH123" s="301"/>
      <c r="BI123" s="301"/>
      <c r="BJ123" s="301"/>
      <c r="BK123" s="301"/>
      <c r="BL123" s="301"/>
      <c r="BM123" s="301"/>
      <c r="BN123" s="301"/>
      <c r="BO123" s="301"/>
      <c r="BP123" s="301"/>
      <c r="BQ123" s="301"/>
      <c r="BR123" s="301"/>
      <c r="BS123" s="301"/>
      <c r="BT123" s="301"/>
      <c r="BU123" s="301"/>
      <c r="BV123" s="301"/>
      <c r="BW123" s="301"/>
      <c r="BX123" s="301"/>
      <c r="BY123" s="301"/>
      <c r="BZ123" s="301"/>
      <c r="CA123" s="301"/>
      <c r="CB123" s="301"/>
      <c r="CC123" s="301"/>
      <c r="CD123" s="301"/>
      <c r="CE123" s="301"/>
      <c r="CF123" s="301"/>
      <c r="CG123" s="301"/>
      <c r="CH123" s="301"/>
      <c r="CI123" s="301"/>
      <c r="CJ123" s="301"/>
      <c r="CK123" s="301"/>
      <c r="CL123" s="301"/>
      <c r="CM123" s="301"/>
      <c r="CN123" s="301"/>
      <c r="CO123" s="301"/>
      <c r="CP123" s="301"/>
      <c r="CQ123" s="301"/>
      <c r="CR123" s="301"/>
      <c r="CS123" s="301"/>
      <c r="CT123" s="301"/>
      <c r="CU123" s="301"/>
      <c r="CV123" s="301"/>
      <c r="CW123" s="301"/>
      <c r="CX123" s="301"/>
      <c r="CY123" s="301"/>
      <c r="CZ123" s="301"/>
      <c r="DA123" s="301"/>
      <c r="DB123" s="301"/>
      <c r="DC123" s="301"/>
      <c r="DD123" s="301"/>
      <c r="DE123" s="301"/>
      <c r="DF123" s="301"/>
      <c r="DG123" s="301"/>
      <c r="DH123" s="301"/>
      <c r="DI123" s="301"/>
      <c r="DJ123" s="301"/>
      <c r="DK123" s="301"/>
      <c r="DL123" s="301"/>
      <c r="DM123" s="301"/>
      <c r="DN123" s="301"/>
      <c r="DO123" s="301"/>
      <c r="DP123" s="301"/>
      <c r="DQ123" s="301"/>
      <c r="DR123" s="301"/>
      <c r="DS123" s="301"/>
      <c r="DT123" s="301"/>
      <c r="DU123" s="301"/>
      <c r="DV123" s="301"/>
      <c r="DW123" s="301"/>
      <c r="DX123" s="301"/>
      <c r="DY123" s="301"/>
      <c r="DZ123" s="301"/>
      <c r="EA123" s="301"/>
      <c r="EB123" s="301"/>
      <c r="EC123" s="301"/>
      <c r="ED123" s="301"/>
      <c r="EE123" s="301"/>
      <c r="EF123" s="301"/>
      <c r="EG123" s="301"/>
      <c r="EH123" s="301"/>
      <c r="EI123" s="301"/>
      <c r="EJ123" s="301"/>
      <c r="EK123" s="301"/>
      <c r="EL123" s="301"/>
      <c r="EM123" s="301"/>
      <c r="EN123" s="301"/>
      <c r="EO123" s="301"/>
      <c r="EP123" s="301"/>
      <c r="EQ123" s="301"/>
      <c r="ER123" s="301"/>
      <c r="ES123" s="301"/>
      <c r="ET123" s="301"/>
      <c r="EU123" s="301"/>
      <c r="EV123" s="301"/>
      <c r="EW123" s="301"/>
      <c r="EX123" s="301"/>
      <c r="EY123" s="632"/>
      <c r="EZ123" s="201"/>
      <c r="FA123" s="201"/>
      <c r="FB123" s="633"/>
    </row>
    <row r="124" spans="1:158" hidden="1" outlineLevel="2">
      <c r="AE124" s="621"/>
      <c r="EY124" s="612"/>
      <c r="EZ124" s="86"/>
      <c r="FB124" s="612"/>
    </row>
    <row r="125" spans="1:158" outlineLevel="1">
      <c r="AE125" s="621"/>
      <c r="EY125" s="612"/>
      <c r="EZ125" s="86"/>
      <c r="FB125" s="612"/>
    </row>
    <row r="126" spans="1:158" outlineLevel="1" collapsed="1">
      <c r="A126" s="1031" t="str">
        <f>'Customer Charges'!A110</f>
        <v>ID Checking</v>
      </c>
      <c r="B126" s="1032"/>
      <c r="C126" s="1033"/>
      <c r="D126" s="894">
        <f ca="1">IF(ABS(AD135-0)&gt;ErrTol,1,0)</f>
        <v>0</v>
      </c>
      <c r="E126" s="318"/>
      <c r="F126" s="318"/>
      <c r="G126" s="318"/>
      <c r="H126" s="318"/>
      <c r="I126" s="318"/>
      <c r="J126" s="318"/>
      <c r="K126" s="318"/>
      <c r="L126" s="318"/>
      <c r="M126" s="318"/>
      <c r="N126" s="318"/>
      <c r="O126" s="318"/>
      <c r="P126" s="318"/>
      <c r="Q126" s="318"/>
      <c r="R126" s="318"/>
      <c r="S126" s="318"/>
      <c r="T126" s="318"/>
      <c r="U126" s="318"/>
      <c r="V126" s="318"/>
      <c r="W126" s="318"/>
      <c r="X126" s="318"/>
      <c r="Y126" s="318"/>
      <c r="Z126" s="318"/>
      <c r="AA126" s="318"/>
      <c r="AB126" s="318"/>
      <c r="AC126" s="318"/>
      <c r="AD126" s="625" t="str">
        <f>'Customer Charges'!AD110</f>
        <v>8_ATP</v>
      </c>
      <c r="AE126" s="300">
        <f ca="1">AE135</f>
        <v>0</v>
      </c>
      <c r="EY126" s="612"/>
      <c r="EZ126" s="622"/>
      <c r="FB126" s="612"/>
    </row>
    <row r="127" spans="1:158" s="634" customFormat="1" ht="5.0999999999999996" hidden="1" customHeight="1" outlineLevel="2">
      <c r="A127" s="205"/>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c r="AA127" s="201"/>
      <c r="AB127" s="202"/>
      <c r="AC127" s="201"/>
      <c r="AD127" s="203"/>
      <c r="AE127" s="264"/>
      <c r="AF127" s="204"/>
      <c r="AG127" s="204"/>
      <c r="AH127" s="204"/>
      <c r="AI127" s="204"/>
      <c r="AJ127" s="204"/>
      <c r="AK127" s="204"/>
      <c r="AL127" s="204"/>
      <c r="AM127" s="204"/>
      <c r="AN127" s="204"/>
      <c r="AO127" s="204"/>
      <c r="AP127" s="204"/>
      <c r="AQ127" s="204"/>
      <c r="AR127" s="204"/>
      <c r="AS127" s="204"/>
      <c r="AT127" s="204"/>
      <c r="AU127" s="204"/>
      <c r="AV127" s="204"/>
      <c r="AW127" s="204"/>
      <c r="AX127" s="204"/>
      <c r="AY127" s="204"/>
      <c r="AZ127" s="204"/>
      <c r="BA127" s="204"/>
      <c r="BB127" s="204"/>
      <c r="BC127" s="204"/>
      <c r="BD127" s="204"/>
      <c r="BE127" s="204"/>
      <c r="BF127" s="204"/>
      <c r="BG127" s="204"/>
      <c r="BH127" s="204"/>
      <c r="BI127" s="204"/>
      <c r="BJ127" s="204"/>
      <c r="BK127" s="204"/>
      <c r="BL127" s="204"/>
      <c r="BM127" s="204"/>
      <c r="BN127" s="204"/>
      <c r="BO127" s="204"/>
      <c r="BP127" s="204"/>
      <c r="BQ127" s="204"/>
      <c r="BR127" s="204"/>
      <c r="BS127" s="204"/>
      <c r="BT127" s="204"/>
      <c r="BU127" s="204"/>
      <c r="BV127" s="204"/>
      <c r="BW127" s="204"/>
      <c r="BX127" s="204"/>
      <c r="BY127" s="204"/>
      <c r="BZ127" s="204"/>
      <c r="CA127" s="204"/>
      <c r="CB127" s="204"/>
      <c r="CC127" s="204"/>
      <c r="CD127" s="204"/>
      <c r="CE127" s="204"/>
      <c r="CF127" s="204"/>
      <c r="CG127" s="204"/>
      <c r="CH127" s="204"/>
      <c r="CI127" s="204"/>
      <c r="CJ127" s="204"/>
      <c r="CK127" s="204"/>
      <c r="CL127" s="204"/>
      <c r="CM127" s="204"/>
      <c r="CN127" s="204"/>
      <c r="CO127" s="204"/>
      <c r="CP127" s="204"/>
      <c r="CQ127" s="204"/>
      <c r="CR127" s="204"/>
      <c r="CS127" s="204"/>
      <c r="CT127" s="204"/>
      <c r="CU127" s="204"/>
      <c r="CV127" s="204"/>
      <c r="CW127" s="204"/>
      <c r="CX127" s="204"/>
      <c r="CY127" s="204"/>
      <c r="CZ127" s="204"/>
      <c r="DA127" s="204"/>
      <c r="DB127" s="204"/>
      <c r="DC127" s="204"/>
      <c r="DD127" s="204"/>
      <c r="DE127" s="204"/>
      <c r="DF127" s="204"/>
      <c r="DG127" s="204"/>
      <c r="DH127" s="204"/>
      <c r="DI127" s="204"/>
      <c r="DJ127" s="204"/>
      <c r="DK127" s="204"/>
      <c r="DL127" s="204"/>
      <c r="DM127" s="204"/>
      <c r="DN127" s="204"/>
      <c r="DO127" s="204"/>
      <c r="DP127" s="204"/>
      <c r="DQ127" s="204"/>
      <c r="DR127" s="204"/>
      <c r="DS127" s="204"/>
      <c r="DT127" s="204"/>
      <c r="DU127" s="204"/>
      <c r="DV127" s="204"/>
      <c r="DW127" s="204"/>
      <c r="DX127" s="204"/>
      <c r="DY127" s="204"/>
      <c r="DZ127" s="204"/>
      <c r="EA127" s="204"/>
      <c r="EB127" s="204"/>
      <c r="EC127" s="204"/>
      <c r="ED127" s="204"/>
      <c r="EE127" s="204"/>
      <c r="EF127" s="204"/>
      <c r="EG127" s="204"/>
      <c r="EH127" s="204"/>
      <c r="EI127" s="204"/>
      <c r="EJ127" s="204"/>
      <c r="EK127" s="204"/>
      <c r="EL127" s="204"/>
      <c r="EM127" s="204"/>
      <c r="EN127" s="204"/>
      <c r="EO127" s="204"/>
      <c r="EP127" s="204"/>
      <c r="EQ127" s="204"/>
      <c r="ER127" s="204"/>
      <c r="ES127" s="204"/>
      <c r="ET127" s="204"/>
      <c r="EU127" s="204"/>
      <c r="EV127" s="204"/>
      <c r="EW127" s="204"/>
      <c r="EX127" s="204"/>
      <c r="EY127" s="632"/>
      <c r="EZ127" s="201"/>
      <c r="FA127" s="201"/>
      <c r="FB127" s="633"/>
    </row>
    <row r="128" spans="1:158" ht="12.75" hidden="1" customHeight="1" outlineLevel="2">
      <c r="A128" s="1029">
        <f>'Customer Charges'!A112</f>
        <v>9</v>
      </c>
      <c r="B128" s="924"/>
      <c r="C128" s="86"/>
      <c r="D128" s="847" t="s">
        <v>196</v>
      </c>
      <c r="AD128" s="896" t="str">
        <f>'Customer Charges'!AD112</f>
        <v>Contract</v>
      </c>
      <c r="AE128" s="304">
        <f>SUM(AF128:EY128)</f>
        <v>64</v>
      </c>
      <c r="AF128" s="297">
        <f>'Customer Charges'!AF112</f>
        <v>0</v>
      </c>
      <c r="AG128" s="298">
        <f>'Customer Charges'!AG112</f>
        <v>0</v>
      </c>
      <c r="AH128" s="298">
        <f>'Customer Charges'!AH112</f>
        <v>1</v>
      </c>
      <c r="AI128" s="298">
        <f>'Customer Charges'!AI112</f>
        <v>1</v>
      </c>
      <c r="AJ128" s="298">
        <f>'Customer Charges'!AJ112</f>
        <v>1</v>
      </c>
      <c r="AK128" s="298">
        <f>'Customer Charges'!AK112</f>
        <v>1</v>
      </c>
      <c r="AL128" s="298">
        <f>'Customer Charges'!AL112</f>
        <v>1</v>
      </c>
      <c r="AM128" s="298">
        <f>'Customer Charges'!AM112</f>
        <v>1</v>
      </c>
      <c r="AN128" s="298">
        <f>'Customer Charges'!AN112</f>
        <v>1</v>
      </c>
      <c r="AO128" s="298">
        <f>'Customer Charges'!AO112</f>
        <v>1</v>
      </c>
      <c r="AP128" s="298">
        <f>'Customer Charges'!AP112</f>
        <v>1</v>
      </c>
      <c r="AQ128" s="298">
        <f>'Customer Charges'!AQ112</f>
        <v>1</v>
      </c>
      <c r="AR128" s="298">
        <f>'Customer Charges'!AR112</f>
        <v>1</v>
      </c>
      <c r="AS128" s="298">
        <f>'Customer Charges'!AS112</f>
        <v>1</v>
      </c>
      <c r="AT128" s="298">
        <f>'Customer Charges'!AT112</f>
        <v>1</v>
      </c>
      <c r="AU128" s="298">
        <f>'Customer Charges'!AU112</f>
        <v>1</v>
      </c>
      <c r="AV128" s="298">
        <f>'Customer Charges'!AV112</f>
        <v>1</v>
      </c>
      <c r="AW128" s="298">
        <f>'Customer Charges'!AW112</f>
        <v>1</v>
      </c>
      <c r="AX128" s="298">
        <f>'Customer Charges'!AX112</f>
        <v>1</v>
      </c>
      <c r="AY128" s="298">
        <f>'Customer Charges'!AY112</f>
        <v>1</v>
      </c>
      <c r="AZ128" s="298">
        <f>'Customer Charges'!AZ112</f>
        <v>1</v>
      </c>
      <c r="BA128" s="298">
        <f>'Customer Charges'!BA112</f>
        <v>1</v>
      </c>
      <c r="BB128" s="298">
        <f>'Customer Charges'!BB112</f>
        <v>1</v>
      </c>
      <c r="BC128" s="298">
        <f>'Customer Charges'!BC112</f>
        <v>1</v>
      </c>
      <c r="BD128" s="298">
        <f>'Customer Charges'!BD112</f>
        <v>1</v>
      </c>
      <c r="BE128" s="298">
        <f>'Customer Charges'!BE112</f>
        <v>1</v>
      </c>
      <c r="BF128" s="298">
        <f>'Customer Charges'!BF112</f>
        <v>1</v>
      </c>
      <c r="BG128" s="298">
        <f>'Customer Charges'!BG112</f>
        <v>1</v>
      </c>
      <c r="BH128" s="298">
        <f>'Customer Charges'!BH112</f>
        <v>1</v>
      </c>
      <c r="BI128" s="298">
        <f>'Customer Charges'!BI112</f>
        <v>1</v>
      </c>
      <c r="BJ128" s="298">
        <f>'Customer Charges'!BJ112</f>
        <v>1</v>
      </c>
      <c r="BK128" s="298">
        <f>'Customer Charges'!BK112</f>
        <v>1</v>
      </c>
      <c r="BL128" s="298">
        <f>'Customer Charges'!BL112</f>
        <v>1</v>
      </c>
      <c r="BM128" s="298">
        <f>'Customer Charges'!BM112</f>
        <v>1</v>
      </c>
      <c r="BN128" s="298">
        <f>'Customer Charges'!BN112</f>
        <v>1</v>
      </c>
      <c r="BO128" s="298">
        <f>'Customer Charges'!BO112</f>
        <v>1</v>
      </c>
      <c r="BP128" s="298">
        <f>'Customer Charges'!BP112</f>
        <v>1</v>
      </c>
      <c r="BQ128" s="298">
        <f>'Customer Charges'!BQ112</f>
        <v>1</v>
      </c>
      <c r="BR128" s="298">
        <f>'Customer Charges'!BR112</f>
        <v>1</v>
      </c>
      <c r="BS128" s="298">
        <f>'Customer Charges'!BS112</f>
        <v>1</v>
      </c>
      <c r="BT128" s="298">
        <f>'Customer Charges'!BT112</f>
        <v>1</v>
      </c>
      <c r="BU128" s="298">
        <f>'Customer Charges'!BU112</f>
        <v>1</v>
      </c>
      <c r="BV128" s="298">
        <f>'Customer Charges'!BV112</f>
        <v>1</v>
      </c>
      <c r="BW128" s="298">
        <f>'Customer Charges'!BW112</f>
        <v>1</v>
      </c>
      <c r="BX128" s="298">
        <f>'Customer Charges'!BX112</f>
        <v>1</v>
      </c>
      <c r="BY128" s="298">
        <f>'Customer Charges'!BY112</f>
        <v>1</v>
      </c>
      <c r="BZ128" s="298">
        <f>'Customer Charges'!BZ112</f>
        <v>1</v>
      </c>
      <c r="CA128" s="298">
        <f>'Customer Charges'!CA112</f>
        <v>1</v>
      </c>
      <c r="CB128" s="298">
        <f>'Customer Charges'!CB112</f>
        <v>1</v>
      </c>
      <c r="CC128" s="298">
        <f>'Customer Charges'!CC112</f>
        <v>1</v>
      </c>
      <c r="CD128" s="298">
        <f>'Customer Charges'!CD112</f>
        <v>1</v>
      </c>
      <c r="CE128" s="298">
        <f>'Customer Charges'!CE112</f>
        <v>1</v>
      </c>
      <c r="CF128" s="298">
        <f>'Customer Charges'!CF112</f>
        <v>1</v>
      </c>
      <c r="CG128" s="298">
        <f>'Customer Charges'!CG112</f>
        <v>1</v>
      </c>
      <c r="CH128" s="298">
        <f>'Customer Charges'!CH112</f>
        <v>1</v>
      </c>
      <c r="CI128" s="298">
        <f>'Customer Charges'!CI112</f>
        <v>1</v>
      </c>
      <c r="CJ128" s="298">
        <f>'Customer Charges'!CJ112</f>
        <v>1</v>
      </c>
      <c r="CK128" s="298">
        <f>'Customer Charges'!CK112</f>
        <v>1</v>
      </c>
      <c r="CL128" s="298">
        <f>'Customer Charges'!CL112</f>
        <v>1</v>
      </c>
      <c r="CM128" s="298">
        <f>'Customer Charges'!CM112</f>
        <v>1</v>
      </c>
      <c r="CN128" s="298">
        <f>'Customer Charges'!CN112</f>
        <v>1</v>
      </c>
      <c r="CO128" s="298">
        <f>'Customer Charges'!CO112</f>
        <v>1</v>
      </c>
      <c r="CP128" s="298">
        <f>'Customer Charges'!CP112</f>
        <v>1</v>
      </c>
      <c r="CQ128" s="298">
        <f>'Customer Charges'!CQ112</f>
        <v>1</v>
      </c>
      <c r="CR128" s="298">
        <f>'Customer Charges'!CR112</f>
        <v>1</v>
      </c>
      <c r="CS128" s="298">
        <f>'Customer Charges'!CS112</f>
        <v>1</v>
      </c>
      <c r="CT128" s="298">
        <f>'Customer Charges'!CT112</f>
        <v>0</v>
      </c>
      <c r="CU128" s="298">
        <f>'Customer Charges'!CU112</f>
        <v>0</v>
      </c>
      <c r="CV128" s="298">
        <f>'Customer Charges'!CV112</f>
        <v>0</v>
      </c>
      <c r="CW128" s="298">
        <f>'Customer Charges'!CW112</f>
        <v>0</v>
      </c>
      <c r="CX128" s="298">
        <f>'Customer Charges'!CX112</f>
        <v>0</v>
      </c>
      <c r="CY128" s="298">
        <f>'Customer Charges'!CY112</f>
        <v>0</v>
      </c>
      <c r="CZ128" s="298">
        <f>'Customer Charges'!CZ112</f>
        <v>0</v>
      </c>
      <c r="DA128" s="298">
        <f>'Customer Charges'!DA112</f>
        <v>0</v>
      </c>
      <c r="DB128" s="298">
        <f>'Customer Charges'!DB112</f>
        <v>0</v>
      </c>
      <c r="DC128" s="298">
        <f>'Customer Charges'!DC112</f>
        <v>0</v>
      </c>
      <c r="DD128" s="298">
        <f>'Customer Charges'!DD112</f>
        <v>0</v>
      </c>
      <c r="DE128" s="298">
        <f>'Customer Charges'!DE112</f>
        <v>0</v>
      </c>
      <c r="DF128" s="298">
        <f>'Customer Charges'!DF112</f>
        <v>0</v>
      </c>
      <c r="DG128" s="298">
        <f>'Customer Charges'!DG112</f>
        <v>0</v>
      </c>
      <c r="DH128" s="298">
        <f>'Customer Charges'!DH112</f>
        <v>0</v>
      </c>
      <c r="DI128" s="298">
        <f>'Customer Charges'!DI112</f>
        <v>0</v>
      </c>
      <c r="DJ128" s="298">
        <f>'Customer Charges'!DJ112</f>
        <v>0</v>
      </c>
      <c r="DK128" s="298">
        <f>'Customer Charges'!DK112</f>
        <v>0</v>
      </c>
      <c r="DL128" s="298">
        <f>'Customer Charges'!DL112</f>
        <v>0</v>
      </c>
      <c r="DM128" s="298">
        <f>'Customer Charges'!DM112</f>
        <v>0</v>
      </c>
      <c r="DN128" s="298">
        <f>'Customer Charges'!DN112</f>
        <v>0</v>
      </c>
      <c r="DO128" s="298">
        <f>'Customer Charges'!DO112</f>
        <v>0</v>
      </c>
      <c r="DP128" s="298">
        <f>'Customer Charges'!DP112</f>
        <v>0</v>
      </c>
      <c r="DQ128" s="298">
        <f>'Customer Charges'!DQ112</f>
        <v>0</v>
      </c>
      <c r="DR128" s="298">
        <f>'Customer Charges'!DR112</f>
        <v>0</v>
      </c>
      <c r="DS128" s="298">
        <f>'Customer Charges'!DS112</f>
        <v>0</v>
      </c>
      <c r="DT128" s="298">
        <f>'Customer Charges'!DT112</f>
        <v>0</v>
      </c>
      <c r="DU128" s="298">
        <f>'Customer Charges'!DU112</f>
        <v>0</v>
      </c>
      <c r="DV128" s="298">
        <f>'Customer Charges'!DV112</f>
        <v>0</v>
      </c>
      <c r="DW128" s="298">
        <f>'Customer Charges'!DW112</f>
        <v>0</v>
      </c>
      <c r="DX128" s="298">
        <f>'Customer Charges'!DX112</f>
        <v>0</v>
      </c>
      <c r="DY128" s="298">
        <f>'Customer Charges'!DY112</f>
        <v>0</v>
      </c>
      <c r="DZ128" s="298">
        <f>'Customer Charges'!DZ112</f>
        <v>0</v>
      </c>
      <c r="EA128" s="298">
        <f>'Customer Charges'!EA112</f>
        <v>0</v>
      </c>
      <c r="EB128" s="298">
        <f>'Customer Charges'!EB112</f>
        <v>0</v>
      </c>
      <c r="EC128" s="298">
        <f>'Customer Charges'!EC112</f>
        <v>0</v>
      </c>
      <c r="ED128" s="298">
        <f>'Customer Charges'!ED112</f>
        <v>0</v>
      </c>
      <c r="EE128" s="298">
        <f>'Customer Charges'!EE112</f>
        <v>0</v>
      </c>
      <c r="EF128" s="298">
        <f>'Customer Charges'!EF112</f>
        <v>0</v>
      </c>
      <c r="EG128" s="298">
        <f>'Customer Charges'!EG112</f>
        <v>0</v>
      </c>
      <c r="EH128" s="298">
        <f>'Customer Charges'!EH112</f>
        <v>0</v>
      </c>
      <c r="EI128" s="298">
        <f>'Customer Charges'!EI112</f>
        <v>0</v>
      </c>
      <c r="EJ128" s="298">
        <f>'Customer Charges'!EJ112</f>
        <v>0</v>
      </c>
      <c r="EK128" s="298">
        <f>'Customer Charges'!EK112</f>
        <v>0</v>
      </c>
      <c r="EL128" s="298">
        <f>'Customer Charges'!EL112</f>
        <v>0</v>
      </c>
      <c r="EM128" s="298">
        <f>'Customer Charges'!EM112</f>
        <v>0</v>
      </c>
      <c r="EN128" s="298">
        <f>'Customer Charges'!EN112</f>
        <v>0</v>
      </c>
      <c r="EO128" s="298">
        <f>'Customer Charges'!EO112</f>
        <v>0</v>
      </c>
      <c r="EP128" s="298">
        <f>'Customer Charges'!EP112</f>
        <v>0</v>
      </c>
      <c r="EQ128" s="298">
        <f>'Customer Charges'!EQ112</f>
        <v>0</v>
      </c>
      <c r="ER128" s="298">
        <f>'Customer Charges'!ER112</f>
        <v>0</v>
      </c>
      <c r="ES128" s="298">
        <f>'Customer Charges'!ES112</f>
        <v>0</v>
      </c>
      <c r="ET128" s="298">
        <f>'Customer Charges'!ET112</f>
        <v>0</v>
      </c>
      <c r="EU128" s="298">
        <f>'Customer Charges'!EU112</f>
        <v>0</v>
      </c>
      <c r="EV128" s="298">
        <f>'Customer Charges'!EV112</f>
        <v>0</v>
      </c>
      <c r="EW128" s="298">
        <f>'Customer Charges'!EW112</f>
        <v>0</v>
      </c>
      <c r="EX128" s="298">
        <f>'Customer Charges'!EX112</f>
        <v>0</v>
      </c>
      <c r="EY128" s="612"/>
      <c r="EZ128" s="86"/>
      <c r="FB128" s="612"/>
    </row>
    <row r="129" spans="1:158" ht="12.75" hidden="1" customHeight="1" outlineLevel="2">
      <c r="A129" s="1030"/>
      <c r="B129" s="925"/>
      <c r="C129" s="86"/>
      <c r="D129" s="654" t="s">
        <v>2331</v>
      </c>
      <c r="AD129" s="897">
        <f ca="1">IF(CostTotal=0,0,AE129/CostTotal)</f>
        <v>0</v>
      </c>
      <c r="AE129" s="304">
        <f>SUM(AF129:EY129)</f>
        <v>0</v>
      </c>
      <c r="AF129" s="898">
        <f>SUMIF(Conversion!$V$14:$V$114,$AD126,Conversion!AF$14:AF$114)</f>
        <v>0</v>
      </c>
      <c r="AG129" s="873">
        <f>SUMIF(Conversion!$V$14:$V$114,$AD126,Conversion!AG$14:AG$114)</f>
        <v>0</v>
      </c>
      <c r="AH129" s="873">
        <f>SUMIF(Conversion!$V$14:$V$114,$AD126,Conversion!AH$14:AH$114)</f>
        <v>0</v>
      </c>
      <c r="AI129" s="873">
        <f>SUMIF(Conversion!$V$14:$V$114,$AD126,Conversion!AI$14:AI$114)</f>
        <v>0</v>
      </c>
      <c r="AJ129" s="873">
        <f>SUMIF(Conversion!$V$14:$V$114,$AD126,Conversion!AJ$14:AJ$114)</f>
        <v>0</v>
      </c>
      <c r="AK129" s="873">
        <f>SUMIF(Conversion!$V$14:$V$114,$AD126,Conversion!AK$14:AK$114)</f>
        <v>0</v>
      </c>
      <c r="AL129" s="873">
        <f>SUMIF(Conversion!$V$14:$V$114,$AD126,Conversion!AL$14:AL$114)</f>
        <v>0</v>
      </c>
      <c r="AM129" s="873">
        <f>SUMIF(Conversion!$V$14:$V$114,$AD126,Conversion!AM$14:AM$114)</f>
        <v>0</v>
      </c>
      <c r="AN129" s="873">
        <f>SUMIF(Conversion!$V$14:$V$114,$AD126,Conversion!AN$14:AN$114)</f>
        <v>0</v>
      </c>
      <c r="AO129" s="873">
        <f>SUMIF(Conversion!$V$14:$V$114,$AD126,Conversion!AO$14:AO$114)</f>
        <v>0</v>
      </c>
      <c r="AP129" s="873">
        <f>SUMIF(Conversion!$V$14:$V$114,$AD126,Conversion!AP$14:AP$114)</f>
        <v>0</v>
      </c>
      <c r="AQ129" s="873">
        <f>SUMIF(Conversion!$V$14:$V$114,$AD126,Conversion!AQ$14:AQ$114)</f>
        <v>0</v>
      </c>
      <c r="AR129" s="873">
        <f>SUMIF(Conversion!$V$14:$V$114,$AD126,Conversion!AR$14:AR$114)</f>
        <v>0</v>
      </c>
      <c r="AS129" s="873">
        <f>SUMIF(Conversion!$V$14:$V$114,$AD126,Conversion!AS$14:AS$114)</f>
        <v>0</v>
      </c>
      <c r="AT129" s="873">
        <f>SUMIF(Conversion!$V$14:$V$114,$AD126,Conversion!AT$14:AT$114)</f>
        <v>0</v>
      </c>
      <c r="AU129" s="873">
        <f>SUMIF(Conversion!$V$14:$V$114,$AD126,Conversion!AU$14:AU$114)</f>
        <v>0</v>
      </c>
      <c r="AV129" s="873">
        <f>SUMIF(Conversion!$V$14:$V$114,$AD126,Conversion!AV$14:AV$114)</f>
        <v>0</v>
      </c>
      <c r="AW129" s="873">
        <f>SUMIF(Conversion!$V$14:$V$114,$AD126,Conversion!AW$14:AW$114)</f>
        <v>0</v>
      </c>
      <c r="AX129" s="873">
        <f>SUMIF(Conversion!$V$14:$V$114,$AD126,Conversion!AX$14:AX$114)</f>
        <v>0</v>
      </c>
      <c r="AY129" s="873">
        <f>SUMIF(Conversion!$V$14:$V$114,$AD126,Conversion!AY$14:AY$114)</f>
        <v>0</v>
      </c>
      <c r="AZ129" s="873">
        <f>SUMIF(Conversion!$V$14:$V$114,$AD126,Conversion!AZ$14:AZ$114)</f>
        <v>0</v>
      </c>
      <c r="BA129" s="873">
        <f>SUMIF(Conversion!$V$14:$V$114,$AD126,Conversion!BA$14:BA$114)</f>
        <v>0</v>
      </c>
      <c r="BB129" s="873">
        <f>SUMIF(Conversion!$V$14:$V$114,$AD126,Conversion!BB$14:BB$114)</f>
        <v>0</v>
      </c>
      <c r="BC129" s="873">
        <f>SUMIF(Conversion!$V$14:$V$114,$AD126,Conversion!BC$14:BC$114)</f>
        <v>0</v>
      </c>
      <c r="BD129" s="873">
        <f>SUMIF(Conversion!$V$14:$V$114,$AD126,Conversion!BD$14:BD$114)</f>
        <v>0</v>
      </c>
      <c r="BE129" s="873">
        <f>SUMIF(Conversion!$V$14:$V$114,$AD126,Conversion!BE$14:BE$114)</f>
        <v>0</v>
      </c>
      <c r="BF129" s="873">
        <f>SUMIF(Conversion!$V$14:$V$114,$AD126,Conversion!BF$14:BF$114)</f>
        <v>0</v>
      </c>
      <c r="BG129" s="873">
        <f>SUMIF(Conversion!$V$14:$V$114,$AD126,Conversion!BG$14:BG$114)</f>
        <v>0</v>
      </c>
      <c r="BH129" s="873">
        <f>SUMIF(Conversion!$V$14:$V$114,$AD126,Conversion!BH$14:BH$114)</f>
        <v>0</v>
      </c>
      <c r="BI129" s="873">
        <f>SUMIF(Conversion!$V$14:$V$114,$AD126,Conversion!BI$14:BI$114)</f>
        <v>0</v>
      </c>
      <c r="BJ129" s="873">
        <f>SUMIF(Conversion!$V$14:$V$114,$AD126,Conversion!BJ$14:BJ$114)</f>
        <v>0</v>
      </c>
      <c r="BK129" s="873">
        <f>SUMIF(Conversion!$V$14:$V$114,$AD126,Conversion!BK$14:BK$114)</f>
        <v>0</v>
      </c>
      <c r="BL129" s="873">
        <f>SUMIF(Conversion!$V$14:$V$114,$AD126,Conversion!BL$14:BL$114)</f>
        <v>0</v>
      </c>
      <c r="BM129" s="873">
        <f>SUMIF(Conversion!$V$14:$V$114,$AD126,Conversion!BM$14:BM$114)</f>
        <v>0</v>
      </c>
      <c r="BN129" s="873">
        <f>SUMIF(Conversion!$V$14:$V$114,$AD126,Conversion!BN$14:BN$114)</f>
        <v>0</v>
      </c>
      <c r="BO129" s="873">
        <f>SUMIF(Conversion!$V$14:$V$114,$AD126,Conversion!BO$14:BO$114)</f>
        <v>0</v>
      </c>
      <c r="BP129" s="873">
        <f>SUMIF(Conversion!$V$14:$V$114,$AD126,Conversion!BP$14:BP$114)</f>
        <v>0</v>
      </c>
      <c r="BQ129" s="873">
        <f>SUMIF(Conversion!$V$14:$V$114,$AD126,Conversion!BQ$14:BQ$114)</f>
        <v>0</v>
      </c>
      <c r="BR129" s="873">
        <f>SUMIF(Conversion!$V$14:$V$114,$AD126,Conversion!BR$14:BR$114)</f>
        <v>0</v>
      </c>
      <c r="BS129" s="873">
        <f>SUMIF(Conversion!$V$14:$V$114,$AD126,Conversion!BS$14:BS$114)</f>
        <v>0</v>
      </c>
      <c r="BT129" s="873">
        <f>SUMIF(Conversion!$V$14:$V$114,$AD126,Conversion!BT$14:BT$114)</f>
        <v>0</v>
      </c>
      <c r="BU129" s="873">
        <f>SUMIF(Conversion!$V$14:$V$114,$AD126,Conversion!BU$14:BU$114)</f>
        <v>0</v>
      </c>
      <c r="BV129" s="873">
        <f>SUMIF(Conversion!$V$14:$V$114,$AD126,Conversion!BV$14:BV$114)</f>
        <v>0</v>
      </c>
      <c r="BW129" s="873">
        <f>SUMIF(Conversion!$V$14:$V$114,$AD126,Conversion!BW$14:BW$114)</f>
        <v>0</v>
      </c>
      <c r="BX129" s="873">
        <f>SUMIF(Conversion!$V$14:$V$114,$AD126,Conversion!BX$14:BX$114)</f>
        <v>0</v>
      </c>
      <c r="BY129" s="873">
        <f>SUMIF(Conversion!$V$14:$V$114,$AD126,Conversion!BY$14:BY$114)</f>
        <v>0</v>
      </c>
      <c r="BZ129" s="873">
        <f>SUMIF(Conversion!$V$14:$V$114,$AD126,Conversion!BZ$14:BZ$114)</f>
        <v>0</v>
      </c>
      <c r="CA129" s="873">
        <f>SUMIF(Conversion!$V$14:$V$114,$AD126,Conversion!CA$14:CA$114)</f>
        <v>0</v>
      </c>
      <c r="CB129" s="873">
        <f>SUMIF(Conversion!$V$14:$V$114,$AD126,Conversion!CB$14:CB$114)</f>
        <v>0</v>
      </c>
      <c r="CC129" s="873">
        <f>SUMIF(Conversion!$V$14:$V$114,$AD126,Conversion!CC$14:CC$114)</f>
        <v>0</v>
      </c>
      <c r="CD129" s="873">
        <f>SUMIF(Conversion!$V$14:$V$114,$AD126,Conversion!CD$14:CD$114)</f>
        <v>0</v>
      </c>
      <c r="CE129" s="873">
        <f>SUMIF(Conversion!$V$14:$V$114,$AD126,Conversion!CE$14:CE$114)</f>
        <v>0</v>
      </c>
      <c r="CF129" s="873">
        <f>SUMIF(Conversion!$V$14:$V$114,$AD126,Conversion!CF$14:CF$114)</f>
        <v>0</v>
      </c>
      <c r="CG129" s="873">
        <f>SUMIF(Conversion!$V$14:$V$114,$AD126,Conversion!CG$14:CG$114)</f>
        <v>0</v>
      </c>
      <c r="CH129" s="873">
        <f>SUMIF(Conversion!$V$14:$V$114,$AD126,Conversion!CH$14:CH$114)</f>
        <v>0</v>
      </c>
      <c r="CI129" s="873">
        <f>SUMIF(Conversion!$V$14:$V$114,$AD126,Conversion!CI$14:CI$114)</f>
        <v>0</v>
      </c>
      <c r="CJ129" s="873">
        <f>SUMIF(Conversion!$V$14:$V$114,$AD126,Conversion!CJ$14:CJ$114)</f>
        <v>0</v>
      </c>
      <c r="CK129" s="873">
        <f>SUMIF(Conversion!$V$14:$V$114,$AD126,Conversion!CK$14:CK$114)</f>
        <v>0</v>
      </c>
      <c r="CL129" s="873">
        <f>SUMIF(Conversion!$V$14:$V$114,$AD126,Conversion!CL$14:CL$114)</f>
        <v>0</v>
      </c>
      <c r="CM129" s="873">
        <f>SUMIF(Conversion!$V$14:$V$114,$AD126,Conversion!CM$14:CM$114)</f>
        <v>0</v>
      </c>
      <c r="CN129" s="873">
        <f>SUMIF(Conversion!$V$14:$V$114,$AD126,Conversion!CN$14:CN$114)</f>
        <v>0</v>
      </c>
      <c r="CO129" s="873">
        <f>SUMIF(Conversion!$V$14:$V$114,$AD126,Conversion!CO$14:CO$114)</f>
        <v>0</v>
      </c>
      <c r="CP129" s="873">
        <f>SUMIF(Conversion!$V$14:$V$114,$AD126,Conversion!CP$14:CP$114)</f>
        <v>0</v>
      </c>
      <c r="CQ129" s="873">
        <f>SUMIF(Conversion!$V$14:$V$114,$AD126,Conversion!CQ$14:CQ$114)</f>
        <v>0</v>
      </c>
      <c r="CR129" s="873">
        <f>SUMIF(Conversion!$V$14:$V$114,$AD126,Conversion!CR$14:CR$114)</f>
        <v>0</v>
      </c>
      <c r="CS129" s="873">
        <f>SUMIF(Conversion!$V$14:$V$114,$AD126,Conversion!CS$14:CS$114)</f>
        <v>0</v>
      </c>
      <c r="CT129" s="873">
        <f>SUMIF(Conversion!$V$14:$V$114,$AD126,Conversion!CT$14:CT$114)</f>
        <v>0</v>
      </c>
      <c r="CU129" s="873">
        <f>SUMIF(Conversion!$V$14:$V$114,$AD126,Conversion!CU$14:CU$114)</f>
        <v>0</v>
      </c>
      <c r="CV129" s="873">
        <f>SUMIF(Conversion!$V$14:$V$114,$AD126,Conversion!CV$14:CV$114)</f>
        <v>0</v>
      </c>
      <c r="CW129" s="873">
        <f>SUMIF(Conversion!$V$14:$V$114,$AD126,Conversion!CW$14:CW$114)</f>
        <v>0</v>
      </c>
      <c r="CX129" s="873">
        <f>SUMIF(Conversion!$V$14:$V$114,$AD126,Conversion!CX$14:CX$114)</f>
        <v>0</v>
      </c>
      <c r="CY129" s="873">
        <f>SUMIF(Conversion!$V$14:$V$114,$AD126,Conversion!CY$14:CY$114)</f>
        <v>0</v>
      </c>
      <c r="CZ129" s="873">
        <f>SUMIF(Conversion!$V$14:$V$114,$AD126,Conversion!CZ$14:CZ$114)</f>
        <v>0</v>
      </c>
      <c r="DA129" s="873">
        <f>SUMIF(Conversion!$V$14:$V$114,$AD126,Conversion!DA$14:DA$114)</f>
        <v>0</v>
      </c>
      <c r="DB129" s="873">
        <f>SUMIF(Conversion!$V$14:$V$114,$AD126,Conversion!DB$14:DB$114)</f>
        <v>0</v>
      </c>
      <c r="DC129" s="873">
        <f>SUMIF(Conversion!$V$14:$V$114,$AD126,Conversion!DC$14:DC$114)</f>
        <v>0</v>
      </c>
      <c r="DD129" s="873">
        <f>SUMIF(Conversion!$V$14:$V$114,$AD126,Conversion!DD$14:DD$114)</f>
        <v>0</v>
      </c>
      <c r="DE129" s="873">
        <f>SUMIF(Conversion!$V$14:$V$114,$AD126,Conversion!DE$14:DE$114)</f>
        <v>0</v>
      </c>
      <c r="DF129" s="873">
        <f>SUMIF(Conversion!$V$14:$V$114,$AD126,Conversion!DF$14:DF$114)</f>
        <v>0</v>
      </c>
      <c r="DG129" s="873">
        <f>SUMIF(Conversion!$V$14:$V$114,$AD126,Conversion!DG$14:DG$114)</f>
        <v>0</v>
      </c>
      <c r="DH129" s="873">
        <f>SUMIF(Conversion!$V$14:$V$114,$AD126,Conversion!DH$14:DH$114)</f>
        <v>0</v>
      </c>
      <c r="DI129" s="873">
        <f>SUMIF(Conversion!$V$14:$V$114,$AD126,Conversion!DI$14:DI$114)</f>
        <v>0</v>
      </c>
      <c r="DJ129" s="873">
        <f>SUMIF(Conversion!$V$14:$V$114,$AD126,Conversion!DJ$14:DJ$114)</f>
        <v>0</v>
      </c>
      <c r="DK129" s="873">
        <f>SUMIF(Conversion!$V$14:$V$114,$AD126,Conversion!DK$14:DK$114)</f>
        <v>0</v>
      </c>
      <c r="DL129" s="873">
        <f>SUMIF(Conversion!$V$14:$V$114,$AD126,Conversion!DL$14:DL$114)</f>
        <v>0</v>
      </c>
      <c r="DM129" s="873">
        <f>SUMIF(Conversion!$V$14:$V$114,$AD126,Conversion!DM$14:DM$114)</f>
        <v>0</v>
      </c>
      <c r="DN129" s="873">
        <f>SUMIF(Conversion!$V$14:$V$114,$AD126,Conversion!DN$14:DN$114)</f>
        <v>0</v>
      </c>
      <c r="DO129" s="873">
        <f>SUMIF(Conversion!$V$14:$V$114,$AD126,Conversion!DO$14:DO$114)</f>
        <v>0</v>
      </c>
      <c r="DP129" s="873">
        <f>SUMIF(Conversion!$V$14:$V$114,$AD126,Conversion!DP$14:DP$114)</f>
        <v>0</v>
      </c>
      <c r="DQ129" s="873">
        <f>SUMIF(Conversion!$V$14:$V$114,$AD126,Conversion!DQ$14:DQ$114)</f>
        <v>0</v>
      </c>
      <c r="DR129" s="873">
        <f>SUMIF(Conversion!$V$14:$V$114,$AD126,Conversion!DR$14:DR$114)</f>
        <v>0</v>
      </c>
      <c r="DS129" s="873">
        <f>SUMIF(Conversion!$V$14:$V$114,$AD126,Conversion!DS$14:DS$114)</f>
        <v>0</v>
      </c>
      <c r="DT129" s="873">
        <f>SUMIF(Conversion!$V$14:$V$114,$AD126,Conversion!DT$14:DT$114)</f>
        <v>0</v>
      </c>
      <c r="DU129" s="873">
        <f>SUMIF(Conversion!$V$14:$V$114,$AD126,Conversion!DU$14:DU$114)</f>
        <v>0</v>
      </c>
      <c r="DV129" s="873">
        <f>SUMIF(Conversion!$V$14:$V$114,$AD126,Conversion!DV$14:DV$114)</f>
        <v>0</v>
      </c>
      <c r="DW129" s="873">
        <f>SUMIF(Conversion!$V$14:$V$114,$AD126,Conversion!DW$14:DW$114)</f>
        <v>0</v>
      </c>
      <c r="DX129" s="873">
        <f>SUMIF(Conversion!$V$14:$V$114,$AD126,Conversion!DX$14:DX$114)</f>
        <v>0</v>
      </c>
      <c r="DY129" s="873">
        <f>SUMIF(Conversion!$V$14:$V$114,$AD126,Conversion!DY$14:DY$114)</f>
        <v>0</v>
      </c>
      <c r="DZ129" s="873">
        <f>SUMIF(Conversion!$V$14:$V$114,$AD126,Conversion!DZ$14:DZ$114)</f>
        <v>0</v>
      </c>
      <c r="EA129" s="873">
        <f>SUMIF(Conversion!$V$14:$V$114,$AD126,Conversion!EA$14:EA$114)</f>
        <v>0</v>
      </c>
      <c r="EB129" s="873">
        <f>SUMIF(Conversion!$V$14:$V$114,$AD126,Conversion!EB$14:EB$114)</f>
        <v>0</v>
      </c>
      <c r="EC129" s="873">
        <f>SUMIF(Conversion!$V$14:$V$114,$AD126,Conversion!EC$14:EC$114)</f>
        <v>0</v>
      </c>
      <c r="ED129" s="873">
        <f>SUMIF(Conversion!$V$14:$V$114,$AD126,Conversion!ED$14:ED$114)</f>
        <v>0</v>
      </c>
      <c r="EE129" s="873">
        <f>SUMIF(Conversion!$V$14:$V$114,$AD126,Conversion!EE$14:EE$114)</f>
        <v>0</v>
      </c>
      <c r="EF129" s="873">
        <f>SUMIF(Conversion!$V$14:$V$114,$AD126,Conversion!EF$14:EF$114)</f>
        <v>0</v>
      </c>
      <c r="EG129" s="873">
        <f>SUMIF(Conversion!$V$14:$V$114,$AD126,Conversion!EG$14:EG$114)</f>
        <v>0</v>
      </c>
      <c r="EH129" s="873">
        <f>SUMIF(Conversion!$V$14:$V$114,$AD126,Conversion!EH$14:EH$114)</f>
        <v>0</v>
      </c>
      <c r="EI129" s="873">
        <f>SUMIF(Conversion!$V$14:$V$114,$AD126,Conversion!EI$14:EI$114)</f>
        <v>0</v>
      </c>
      <c r="EJ129" s="873">
        <f>SUMIF(Conversion!$V$14:$V$114,$AD126,Conversion!EJ$14:EJ$114)</f>
        <v>0</v>
      </c>
      <c r="EK129" s="873">
        <f>SUMIF(Conversion!$V$14:$V$114,$AD126,Conversion!EK$14:EK$114)</f>
        <v>0</v>
      </c>
      <c r="EL129" s="873">
        <f>SUMIF(Conversion!$V$14:$V$114,$AD126,Conversion!EL$14:EL$114)</f>
        <v>0</v>
      </c>
      <c r="EM129" s="873">
        <f>SUMIF(Conversion!$V$14:$V$114,$AD126,Conversion!EM$14:EM$114)</f>
        <v>0</v>
      </c>
      <c r="EN129" s="873">
        <f>SUMIF(Conversion!$V$14:$V$114,$AD126,Conversion!EN$14:EN$114)</f>
        <v>0</v>
      </c>
      <c r="EO129" s="873">
        <f>SUMIF(Conversion!$V$14:$V$114,$AD126,Conversion!EO$14:EO$114)</f>
        <v>0</v>
      </c>
      <c r="EP129" s="873">
        <f>SUMIF(Conversion!$V$14:$V$114,$AD126,Conversion!EP$14:EP$114)</f>
        <v>0</v>
      </c>
      <c r="EQ129" s="873">
        <f>SUMIF(Conversion!$V$14:$V$114,$AD126,Conversion!EQ$14:EQ$114)</f>
        <v>0</v>
      </c>
      <c r="ER129" s="873">
        <f>SUMIF(Conversion!$V$14:$V$114,$AD126,Conversion!ER$14:ER$114)</f>
        <v>0</v>
      </c>
      <c r="ES129" s="873">
        <f>SUMIF(Conversion!$V$14:$V$114,$AD126,Conversion!ES$14:ES$114)</f>
        <v>0</v>
      </c>
      <c r="ET129" s="873">
        <f>SUMIF(Conversion!$V$14:$V$114,$AD126,Conversion!ET$14:ET$114)</f>
        <v>0</v>
      </c>
      <c r="EU129" s="873">
        <f>SUMIF(Conversion!$V$14:$V$114,$AD126,Conversion!EU$14:EU$114)</f>
        <v>0</v>
      </c>
      <c r="EV129" s="873">
        <f>SUMIF(Conversion!$V$14:$V$114,$AD126,Conversion!EV$14:EV$114)</f>
        <v>0</v>
      </c>
      <c r="EW129" s="873">
        <f>SUMIF(Conversion!$V$14:$V$114,$AD126,Conversion!EW$14:EW$114)</f>
        <v>0</v>
      </c>
      <c r="EX129" s="873">
        <f>SUMIF(Conversion!$V$14:$V$114,$AD126,Conversion!EX$14:EX$114)</f>
        <v>0</v>
      </c>
      <c r="EY129" s="612"/>
      <c r="EZ129" s="86"/>
      <c r="FB129" s="612"/>
    </row>
    <row r="130" spans="1:158" ht="12.75" hidden="1" customHeight="1" outlineLevel="2">
      <c r="A130" s="303"/>
      <c r="B130" s="899" t="s">
        <v>47</v>
      </c>
      <c r="C130" s="86"/>
      <c r="D130" s="654" t="s">
        <v>1762</v>
      </c>
      <c r="AD130" s="897">
        <f>IF(AE130=0,0,(AE130-AE129)/AE130)</f>
        <v>0</v>
      </c>
      <c r="AE130" s="304">
        <f>SUM(AF130:EY130)</f>
        <v>0</v>
      </c>
      <c r="AF130" s="898">
        <f>'Customer Charges'!AF113</f>
        <v>0</v>
      </c>
      <c r="AG130" s="873">
        <f>'Customer Charges'!AG113</f>
        <v>0</v>
      </c>
      <c r="AH130" s="873">
        <f>'Customer Charges'!AH113</f>
        <v>0</v>
      </c>
      <c r="AI130" s="873">
        <f>'Customer Charges'!AI113</f>
        <v>0</v>
      </c>
      <c r="AJ130" s="873">
        <f>'Customer Charges'!AJ113</f>
        <v>0</v>
      </c>
      <c r="AK130" s="873">
        <f>'Customer Charges'!AK113</f>
        <v>0</v>
      </c>
      <c r="AL130" s="873">
        <f>'Customer Charges'!AL113</f>
        <v>0</v>
      </c>
      <c r="AM130" s="873">
        <f>'Customer Charges'!AM113</f>
        <v>0</v>
      </c>
      <c r="AN130" s="873">
        <f>'Customer Charges'!AN113</f>
        <v>0</v>
      </c>
      <c r="AO130" s="873">
        <f>'Customer Charges'!AO113</f>
        <v>0</v>
      </c>
      <c r="AP130" s="873">
        <f>'Customer Charges'!AP113</f>
        <v>0</v>
      </c>
      <c r="AQ130" s="873">
        <f>'Customer Charges'!AQ113</f>
        <v>0</v>
      </c>
      <c r="AR130" s="873">
        <f>'Customer Charges'!AR113</f>
        <v>0</v>
      </c>
      <c r="AS130" s="873">
        <f>'Customer Charges'!AS113</f>
        <v>0</v>
      </c>
      <c r="AT130" s="873">
        <f>'Customer Charges'!AT113</f>
        <v>0</v>
      </c>
      <c r="AU130" s="873">
        <f>'Customer Charges'!AU113</f>
        <v>0</v>
      </c>
      <c r="AV130" s="873">
        <f>'Customer Charges'!AV113</f>
        <v>0</v>
      </c>
      <c r="AW130" s="873">
        <f>'Customer Charges'!AW113</f>
        <v>0</v>
      </c>
      <c r="AX130" s="873">
        <f>'Customer Charges'!AX113</f>
        <v>0</v>
      </c>
      <c r="AY130" s="873">
        <f>'Customer Charges'!AY113</f>
        <v>0</v>
      </c>
      <c r="AZ130" s="873">
        <f>'Customer Charges'!AZ113</f>
        <v>0</v>
      </c>
      <c r="BA130" s="873">
        <f>'Customer Charges'!BA113</f>
        <v>0</v>
      </c>
      <c r="BB130" s="873">
        <f>'Customer Charges'!BB113</f>
        <v>0</v>
      </c>
      <c r="BC130" s="873">
        <f>'Customer Charges'!BC113</f>
        <v>0</v>
      </c>
      <c r="BD130" s="873">
        <f>'Customer Charges'!BD113</f>
        <v>0</v>
      </c>
      <c r="BE130" s="873">
        <f>'Customer Charges'!BE113</f>
        <v>0</v>
      </c>
      <c r="BF130" s="873">
        <f>'Customer Charges'!BF113</f>
        <v>0</v>
      </c>
      <c r="BG130" s="873">
        <f>'Customer Charges'!BG113</f>
        <v>0</v>
      </c>
      <c r="BH130" s="873">
        <f>'Customer Charges'!BH113</f>
        <v>0</v>
      </c>
      <c r="BI130" s="873">
        <f>'Customer Charges'!BI113</f>
        <v>0</v>
      </c>
      <c r="BJ130" s="873">
        <f>'Customer Charges'!BJ113</f>
        <v>0</v>
      </c>
      <c r="BK130" s="873">
        <f>'Customer Charges'!BK113</f>
        <v>0</v>
      </c>
      <c r="BL130" s="873">
        <f>'Customer Charges'!BL113</f>
        <v>0</v>
      </c>
      <c r="BM130" s="873">
        <f>'Customer Charges'!BM113</f>
        <v>0</v>
      </c>
      <c r="BN130" s="873">
        <f>'Customer Charges'!BN113</f>
        <v>0</v>
      </c>
      <c r="BO130" s="873">
        <f>'Customer Charges'!BO113</f>
        <v>0</v>
      </c>
      <c r="BP130" s="873">
        <f>'Customer Charges'!BP113</f>
        <v>0</v>
      </c>
      <c r="BQ130" s="873">
        <f>'Customer Charges'!BQ113</f>
        <v>0</v>
      </c>
      <c r="BR130" s="873">
        <f>'Customer Charges'!BR113</f>
        <v>0</v>
      </c>
      <c r="BS130" s="873">
        <f>'Customer Charges'!BS113</f>
        <v>0</v>
      </c>
      <c r="BT130" s="873">
        <f>'Customer Charges'!BT113</f>
        <v>0</v>
      </c>
      <c r="BU130" s="873">
        <f>'Customer Charges'!BU113</f>
        <v>0</v>
      </c>
      <c r="BV130" s="873">
        <f>'Customer Charges'!BV113</f>
        <v>0</v>
      </c>
      <c r="BW130" s="873">
        <f>'Customer Charges'!BW113</f>
        <v>0</v>
      </c>
      <c r="BX130" s="873">
        <f>'Customer Charges'!BX113</f>
        <v>0</v>
      </c>
      <c r="BY130" s="873">
        <f>'Customer Charges'!BY113</f>
        <v>0</v>
      </c>
      <c r="BZ130" s="873">
        <f>'Customer Charges'!BZ113</f>
        <v>0</v>
      </c>
      <c r="CA130" s="873">
        <f>'Customer Charges'!CA113</f>
        <v>0</v>
      </c>
      <c r="CB130" s="873">
        <f>'Customer Charges'!CB113</f>
        <v>0</v>
      </c>
      <c r="CC130" s="873">
        <f>'Customer Charges'!CC113</f>
        <v>0</v>
      </c>
      <c r="CD130" s="873">
        <f>'Customer Charges'!CD113</f>
        <v>0</v>
      </c>
      <c r="CE130" s="873">
        <f>'Customer Charges'!CE113</f>
        <v>0</v>
      </c>
      <c r="CF130" s="873">
        <f>'Customer Charges'!CF113</f>
        <v>0</v>
      </c>
      <c r="CG130" s="873">
        <f>'Customer Charges'!CG113</f>
        <v>0</v>
      </c>
      <c r="CH130" s="873">
        <f>'Customer Charges'!CH113</f>
        <v>0</v>
      </c>
      <c r="CI130" s="873">
        <f>'Customer Charges'!CI113</f>
        <v>0</v>
      </c>
      <c r="CJ130" s="873">
        <f>'Customer Charges'!CJ113</f>
        <v>0</v>
      </c>
      <c r="CK130" s="873">
        <f>'Customer Charges'!CK113</f>
        <v>0</v>
      </c>
      <c r="CL130" s="873">
        <f>'Customer Charges'!CL113</f>
        <v>0</v>
      </c>
      <c r="CM130" s="873">
        <f>'Customer Charges'!CM113</f>
        <v>0</v>
      </c>
      <c r="CN130" s="873">
        <f>'Customer Charges'!CN113</f>
        <v>0</v>
      </c>
      <c r="CO130" s="873">
        <f>'Customer Charges'!CO113</f>
        <v>0</v>
      </c>
      <c r="CP130" s="873">
        <f>'Customer Charges'!CP113</f>
        <v>0</v>
      </c>
      <c r="CQ130" s="873">
        <f>'Customer Charges'!CQ113</f>
        <v>0</v>
      </c>
      <c r="CR130" s="873">
        <f>'Customer Charges'!CR113</f>
        <v>0</v>
      </c>
      <c r="CS130" s="873">
        <f>'Customer Charges'!CS113</f>
        <v>0</v>
      </c>
      <c r="CT130" s="873">
        <f>'Customer Charges'!CT113</f>
        <v>0</v>
      </c>
      <c r="CU130" s="873">
        <f>'Customer Charges'!CU113</f>
        <v>0</v>
      </c>
      <c r="CV130" s="873">
        <f>'Customer Charges'!CV113</f>
        <v>0</v>
      </c>
      <c r="CW130" s="873">
        <f>'Customer Charges'!CW113</f>
        <v>0</v>
      </c>
      <c r="CX130" s="873">
        <f>'Customer Charges'!CX113</f>
        <v>0</v>
      </c>
      <c r="CY130" s="873">
        <f>'Customer Charges'!CY113</f>
        <v>0</v>
      </c>
      <c r="CZ130" s="873">
        <f>'Customer Charges'!CZ113</f>
        <v>0</v>
      </c>
      <c r="DA130" s="873">
        <f>'Customer Charges'!DA113</f>
        <v>0</v>
      </c>
      <c r="DB130" s="873">
        <f>'Customer Charges'!DB113</f>
        <v>0</v>
      </c>
      <c r="DC130" s="873">
        <f>'Customer Charges'!DC113</f>
        <v>0</v>
      </c>
      <c r="DD130" s="873">
        <f>'Customer Charges'!DD113</f>
        <v>0</v>
      </c>
      <c r="DE130" s="873">
        <f>'Customer Charges'!DE113</f>
        <v>0</v>
      </c>
      <c r="DF130" s="873">
        <f>'Customer Charges'!DF113</f>
        <v>0</v>
      </c>
      <c r="DG130" s="873">
        <f>'Customer Charges'!DG113</f>
        <v>0</v>
      </c>
      <c r="DH130" s="873">
        <f>'Customer Charges'!DH113</f>
        <v>0</v>
      </c>
      <c r="DI130" s="873">
        <f>'Customer Charges'!DI113</f>
        <v>0</v>
      </c>
      <c r="DJ130" s="873">
        <f>'Customer Charges'!DJ113</f>
        <v>0</v>
      </c>
      <c r="DK130" s="873">
        <f>'Customer Charges'!DK113</f>
        <v>0</v>
      </c>
      <c r="DL130" s="873">
        <f>'Customer Charges'!DL113</f>
        <v>0</v>
      </c>
      <c r="DM130" s="873">
        <f>'Customer Charges'!DM113</f>
        <v>0</v>
      </c>
      <c r="DN130" s="873">
        <f>'Customer Charges'!DN113</f>
        <v>0</v>
      </c>
      <c r="DO130" s="873">
        <f>'Customer Charges'!DO113</f>
        <v>0</v>
      </c>
      <c r="DP130" s="873">
        <f>'Customer Charges'!DP113</f>
        <v>0</v>
      </c>
      <c r="DQ130" s="873">
        <f>'Customer Charges'!DQ113</f>
        <v>0</v>
      </c>
      <c r="DR130" s="873">
        <f>'Customer Charges'!DR113</f>
        <v>0</v>
      </c>
      <c r="DS130" s="873">
        <f>'Customer Charges'!DS113</f>
        <v>0</v>
      </c>
      <c r="DT130" s="873">
        <f>'Customer Charges'!DT113</f>
        <v>0</v>
      </c>
      <c r="DU130" s="873">
        <f>'Customer Charges'!DU113</f>
        <v>0</v>
      </c>
      <c r="DV130" s="873">
        <f>'Customer Charges'!DV113</f>
        <v>0</v>
      </c>
      <c r="DW130" s="873">
        <f>'Customer Charges'!DW113</f>
        <v>0</v>
      </c>
      <c r="DX130" s="873">
        <f>'Customer Charges'!DX113</f>
        <v>0</v>
      </c>
      <c r="DY130" s="873">
        <f>'Customer Charges'!DY113</f>
        <v>0</v>
      </c>
      <c r="DZ130" s="873">
        <f>'Customer Charges'!DZ113</f>
        <v>0</v>
      </c>
      <c r="EA130" s="873">
        <f>'Customer Charges'!EA113</f>
        <v>0</v>
      </c>
      <c r="EB130" s="873">
        <f>'Customer Charges'!EB113</f>
        <v>0</v>
      </c>
      <c r="EC130" s="873">
        <f>'Customer Charges'!EC113</f>
        <v>0</v>
      </c>
      <c r="ED130" s="873">
        <f>'Customer Charges'!ED113</f>
        <v>0</v>
      </c>
      <c r="EE130" s="873">
        <f>'Customer Charges'!EE113</f>
        <v>0</v>
      </c>
      <c r="EF130" s="873">
        <f>'Customer Charges'!EF113</f>
        <v>0</v>
      </c>
      <c r="EG130" s="873">
        <f>'Customer Charges'!EG113</f>
        <v>0</v>
      </c>
      <c r="EH130" s="873">
        <f>'Customer Charges'!EH113</f>
        <v>0</v>
      </c>
      <c r="EI130" s="873">
        <f>'Customer Charges'!EI113</f>
        <v>0</v>
      </c>
      <c r="EJ130" s="873">
        <f>'Customer Charges'!EJ113</f>
        <v>0</v>
      </c>
      <c r="EK130" s="873">
        <f>'Customer Charges'!EK113</f>
        <v>0</v>
      </c>
      <c r="EL130" s="873">
        <f>'Customer Charges'!EL113</f>
        <v>0</v>
      </c>
      <c r="EM130" s="873">
        <f>'Customer Charges'!EM113</f>
        <v>0</v>
      </c>
      <c r="EN130" s="873">
        <f>'Customer Charges'!EN113</f>
        <v>0</v>
      </c>
      <c r="EO130" s="873">
        <f>'Customer Charges'!EO113</f>
        <v>0</v>
      </c>
      <c r="EP130" s="873">
        <f>'Customer Charges'!EP113</f>
        <v>0</v>
      </c>
      <c r="EQ130" s="873">
        <f>'Customer Charges'!EQ113</f>
        <v>0</v>
      </c>
      <c r="ER130" s="873">
        <f>'Customer Charges'!ER113</f>
        <v>0</v>
      </c>
      <c r="ES130" s="873">
        <f>'Customer Charges'!ES113</f>
        <v>0</v>
      </c>
      <c r="ET130" s="873">
        <f>'Customer Charges'!ET113</f>
        <v>0</v>
      </c>
      <c r="EU130" s="873">
        <f>'Customer Charges'!EU113</f>
        <v>0</v>
      </c>
      <c r="EV130" s="873">
        <f>'Customer Charges'!EV113</f>
        <v>0</v>
      </c>
      <c r="EW130" s="873">
        <f>'Customer Charges'!EW113</f>
        <v>0</v>
      </c>
      <c r="EX130" s="873">
        <f>'Customer Charges'!EX113</f>
        <v>0</v>
      </c>
      <c r="EY130" s="612"/>
      <c r="FA130" s="894">
        <f>IF(ABS(AE130-'Customer Charges'!AE113)&gt;ErrTol,1,0)</f>
        <v>0</v>
      </c>
      <c r="FB130" s="612"/>
    </row>
    <row r="131" spans="1:158" ht="12.75" hidden="1" customHeight="1" outlineLevel="2">
      <c r="A131" s="303"/>
      <c r="B131" s="926" t="str">
        <f>Constants!$H$298</f>
        <v>Not Included</v>
      </c>
      <c r="C131" s="86"/>
      <c r="D131" s="654" t="s">
        <v>249</v>
      </c>
      <c r="AD131" s="901"/>
      <c r="AE131" s="647">
        <f>SUM(AF131:EY131)</f>
        <v>0</v>
      </c>
      <c r="AF131" s="902">
        <f>'Customer Charges'!AF115</f>
        <v>0</v>
      </c>
      <c r="AG131" s="626">
        <f>'Customer Charges'!AG115</f>
        <v>0</v>
      </c>
      <c r="AH131" s="626">
        <f>'Customer Charges'!AH115</f>
        <v>0</v>
      </c>
      <c r="AI131" s="626">
        <f>'Customer Charges'!AI115</f>
        <v>0</v>
      </c>
      <c r="AJ131" s="626">
        <f>'Customer Charges'!AJ115</f>
        <v>0</v>
      </c>
      <c r="AK131" s="626">
        <f>'Customer Charges'!AK115</f>
        <v>0</v>
      </c>
      <c r="AL131" s="626">
        <f>'Customer Charges'!AL115</f>
        <v>0</v>
      </c>
      <c r="AM131" s="626">
        <f>'Customer Charges'!AM115</f>
        <v>0</v>
      </c>
      <c r="AN131" s="626">
        <f>'Customer Charges'!AN115</f>
        <v>0</v>
      </c>
      <c r="AO131" s="626">
        <f>'Customer Charges'!AO115</f>
        <v>0</v>
      </c>
      <c r="AP131" s="626">
        <f>'Customer Charges'!AP115</f>
        <v>0</v>
      </c>
      <c r="AQ131" s="626">
        <f>'Customer Charges'!AQ115</f>
        <v>0</v>
      </c>
      <c r="AR131" s="626">
        <f>'Customer Charges'!AR115</f>
        <v>0</v>
      </c>
      <c r="AS131" s="626">
        <f>'Customer Charges'!AS115</f>
        <v>0</v>
      </c>
      <c r="AT131" s="626">
        <f>'Customer Charges'!AT115</f>
        <v>0</v>
      </c>
      <c r="AU131" s="626">
        <f>'Customer Charges'!AU115</f>
        <v>0</v>
      </c>
      <c r="AV131" s="626">
        <f>'Customer Charges'!AV115</f>
        <v>0</v>
      </c>
      <c r="AW131" s="626">
        <f>'Customer Charges'!AW115</f>
        <v>0</v>
      </c>
      <c r="AX131" s="626">
        <f>'Customer Charges'!AX115</f>
        <v>0</v>
      </c>
      <c r="AY131" s="626">
        <f>'Customer Charges'!AY115</f>
        <v>0</v>
      </c>
      <c r="AZ131" s="626">
        <f>'Customer Charges'!AZ115</f>
        <v>0</v>
      </c>
      <c r="BA131" s="626">
        <f>'Customer Charges'!BA115</f>
        <v>0</v>
      </c>
      <c r="BB131" s="626">
        <f>'Customer Charges'!BB115</f>
        <v>0</v>
      </c>
      <c r="BC131" s="626">
        <f>'Customer Charges'!BC115</f>
        <v>0</v>
      </c>
      <c r="BD131" s="626">
        <f>'Customer Charges'!BD115</f>
        <v>0</v>
      </c>
      <c r="BE131" s="626">
        <f>'Customer Charges'!BE115</f>
        <v>0</v>
      </c>
      <c r="BF131" s="626">
        <f>'Customer Charges'!BF115</f>
        <v>0</v>
      </c>
      <c r="BG131" s="626">
        <f>'Customer Charges'!BG115</f>
        <v>0</v>
      </c>
      <c r="BH131" s="626">
        <f>'Customer Charges'!BH115</f>
        <v>0</v>
      </c>
      <c r="BI131" s="626">
        <f>'Customer Charges'!BI115</f>
        <v>0</v>
      </c>
      <c r="BJ131" s="626">
        <f>'Customer Charges'!BJ115</f>
        <v>0</v>
      </c>
      <c r="BK131" s="626">
        <f>'Customer Charges'!BK115</f>
        <v>0</v>
      </c>
      <c r="BL131" s="626">
        <f>'Customer Charges'!BL115</f>
        <v>0</v>
      </c>
      <c r="BM131" s="626">
        <f>'Customer Charges'!BM115</f>
        <v>0</v>
      </c>
      <c r="BN131" s="626">
        <f>'Customer Charges'!BN115</f>
        <v>0</v>
      </c>
      <c r="BO131" s="626">
        <f>'Customer Charges'!BO115</f>
        <v>0</v>
      </c>
      <c r="BP131" s="626">
        <f>'Customer Charges'!BP115</f>
        <v>0</v>
      </c>
      <c r="BQ131" s="626">
        <f>'Customer Charges'!BQ115</f>
        <v>0</v>
      </c>
      <c r="BR131" s="626">
        <f>'Customer Charges'!BR115</f>
        <v>0</v>
      </c>
      <c r="BS131" s="626">
        <f>'Customer Charges'!BS115</f>
        <v>0</v>
      </c>
      <c r="BT131" s="626">
        <f>'Customer Charges'!BT115</f>
        <v>0</v>
      </c>
      <c r="BU131" s="626">
        <f>'Customer Charges'!BU115</f>
        <v>0</v>
      </c>
      <c r="BV131" s="626">
        <f>'Customer Charges'!BV115</f>
        <v>0</v>
      </c>
      <c r="BW131" s="626">
        <f>'Customer Charges'!BW115</f>
        <v>0</v>
      </c>
      <c r="BX131" s="626">
        <f>'Customer Charges'!BX115</f>
        <v>0</v>
      </c>
      <c r="BY131" s="626">
        <f>'Customer Charges'!BY115</f>
        <v>0</v>
      </c>
      <c r="BZ131" s="626">
        <f>'Customer Charges'!BZ115</f>
        <v>0</v>
      </c>
      <c r="CA131" s="626">
        <f>'Customer Charges'!CA115</f>
        <v>0</v>
      </c>
      <c r="CB131" s="626">
        <f>'Customer Charges'!CB115</f>
        <v>0</v>
      </c>
      <c r="CC131" s="626">
        <f>'Customer Charges'!CC115</f>
        <v>0</v>
      </c>
      <c r="CD131" s="626">
        <f>'Customer Charges'!CD115</f>
        <v>0</v>
      </c>
      <c r="CE131" s="626">
        <f>'Customer Charges'!CE115</f>
        <v>0</v>
      </c>
      <c r="CF131" s="626">
        <f>'Customer Charges'!CF115</f>
        <v>0</v>
      </c>
      <c r="CG131" s="626">
        <f>'Customer Charges'!CG115</f>
        <v>0</v>
      </c>
      <c r="CH131" s="626">
        <f>'Customer Charges'!CH115</f>
        <v>0</v>
      </c>
      <c r="CI131" s="626">
        <f>'Customer Charges'!CI115</f>
        <v>0</v>
      </c>
      <c r="CJ131" s="626">
        <f>'Customer Charges'!CJ115</f>
        <v>0</v>
      </c>
      <c r="CK131" s="626">
        <f>'Customer Charges'!CK115</f>
        <v>0</v>
      </c>
      <c r="CL131" s="626">
        <f>'Customer Charges'!CL115</f>
        <v>0</v>
      </c>
      <c r="CM131" s="626">
        <f>'Customer Charges'!CM115</f>
        <v>0</v>
      </c>
      <c r="CN131" s="626">
        <f>'Customer Charges'!CN115</f>
        <v>0</v>
      </c>
      <c r="CO131" s="626">
        <f>'Customer Charges'!CO115</f>
        <v>0</v>
      </c>
      <c r="CP131" s="626">
        <f>'Customer Charges'!CP115</f>
        <v>0</v>
      </c>
      <c r="CQ131" s="626">
        <f>'Customer Charges'!CQ115</f>
        <v>0</v>
      </c>
      <c r="CR131" s="626">
        <f>'Customer Charges'!CR115</f>
        <v>0</v>
      </c>
      <c r="CS131" s="626">
        <f>'Customer Charges'!CS115</f>
        <v>0</v>
      </c>
      <c r="CT131" s="626">
        <f>'Customer Charges'!CT115</f>
        <v>0</v>
      </c>
      <c r="CU131" s="626">
        <f>'Customer Charges'!CU115</f>
        <v>0</v>
      </c>
      <c r="CV131" s="626">
        <f>'Customer Charges'!CV115</f>
        <v>0</v>
      </c>
      <c r="CW131" s="626">
        <f>'Customer Charges'!CW115</f>
        <v>0</v>
      </c>
      <c r="CX131" s="626">
        <f>'Customer Charges'!CX115</f>
        <v>0</v>
      </c>
      <c r="CY131" s="626">
        <f>'Customer Charges'!CY115</f>
        <v>0</v>
      </c>
      <c r="CZ131" s="626">
        <f>'Customer Charges'!CZ115</f>
        <v>0</v>
      </c>
      <c r="DA131" s="626">
        <f>'Customer Charges'!DA115</f>
        <v>0</v>
      </c>
      <c r="DB131" s="626">
        <f>'Customer Charges'!DB115</f>
        <v>0</v>
      </c>
      <c r="DC131" s="626">
        <f>'Customer Charges'!DC115</f>
        <v>0</v>
      </c>
      <c r="DD131" s="626">
        <f>'Customer Charges'!DD115</f>
        <v>0</v>
      </c>
      <c r="DE131" s="626">
        <f>'Customer Charges'!DE115</f>
        <v>0</v>
      </c>
      <c r="DF131" s="626">
        <f>'Customer Charges'!DF115</f>
        <v>0</v>
      </c>
      <c r="DG131" s="626">
        <f>'Customer Charges'!DG115</f>
        <v>0</v>
      </c>
      <c r="DH131" s="626">
        <f>'Customer Charges'!DH115</f>
        <v>0</v>
      </c>
      <c r="DI131" s="626">
        <f>'Customer Charges'!DI115</f>
        <v>0</v>
      </c>
      <c r="DJ131" s="626">
        <f>'Customer Charges'!DJ115</f>
        <v>0</v>
      </c>
      <c r="DK131" s="626">
        <f>'Customer Charges'!DK115</f>
        <v>0</v>
      </c>
      <c r="DL131" s="626">
        <f>'Customer Charges'!DL115</f>
        <v>0</v>
      </c>
      <c r="DM131" s="626">
        <f>'Customer Charges'!DM115</f>
        <v>0</v>
      </c>
      <c r="DN131" s="626">
        <f>'Customer Charges'!DN115</f>
        <v>0</v>
      </c>
      <c r="DO131" s="626">
        <f>'Customer Charges'!DO115</f>
        <v>0</v>
      </c>
      <c r="DP131" s="626">
        <f>'Customer Charges'!DP115</f>
        <v>0</v>
      </c>
      <c r="DQ131" s="626">
        <f>'Customer Charges'!DQ115</f>
        <v>0</v>
      </c>
      <c r="DR131" s="626">
        <f>'Customer Charges'!DR115</f>
        <v>0</v>
      </c>
      <c r="DS131" s="626">
        <f>'Customer Charges'!DS115</f>
        <v>0</v>
      </c>
      <c r="DT131" s="626">
        <f>'Customer Charges'!DT115</f>
        <v>0</v>
      </c>
      <c r="DU131" s="626">
        <f>'Customer Charges'!DU115</f>
        <v>0</v>
      </c>
      <c r="DV131" s="626">
        <f>'Customer Charges'!DV115</f>
        <v>0</v>
      </c>
      <c r="DW131" s="626">
        <f>'Customer Charges'!DW115</f>
        <v>0</v>
      </c>
      <c r="DX131" s="626">
        <f>'Customer Charges'!DX115</f>
        <v>0</v>
      </c>
      <c r="DY131" s="626">
        <f>'Customer Charges'!DY115</f>
        <v>0</v>
      </c>
      <c r="DZ131" s="626">
        <f>'Customer Charges'!DZ115</f>
        <v>0</v>
      </c>
      <c r="EA131" s="626">
        <f>'Customer Charges'!EA115</f>
        <v>0</v>
      </c>
      <c r="EB131" s="626">
        <f>'Customer Charges'!EB115</f>
        <v>0</v>
      </c>
      <c r="EC131" s="626">
        <f>'Customer Charges'!EC115</f>
        <v>0</v>
      </c>
      <c r="ED131" s="626">
        <f>'Customer Charges'!ED115</f>
        <v>0</v>
      </c>
      <c r="EE131" s="626">
        <f>'Customer Charges'!EE115</f>
        <v>0</v>
      </c>
      <c r="EF131" s="626">
        <f>'Customer Charges'!EF115</f>
        <v>0</v>
      </c>
      <c r="EG131" s="626">
        <f>'Customer Charges'!EG115</f>
        <v>0</v>
      </c>
      <c r="EH131" s="626">
        <f>'Customer Charges'!EH115</f>
        <v>0</v>
      </c>
      <c r="EI131" s="626">
        <f>'Customer Charges'!EI115</f>
        <v>0</v>
      </c>
      <c r="EJ131" s="626">
        <f>'Customer Charges'!EJ115</f>
        <v>0</v>
      </c>
      <c r="EK131" s="626">
        <f>'Customer Charges'!EK115</f>
        <v>0</v>
      </c>
      <c r="EL131" s="626">
        <f>'Customer Charges'!EL115</f>
        <v>0</v>
      </c>
      <c r="EM131" s="626">
        <f>'Customer Charges'!EM115</f>
        <v>0</v>
      </c>
      <c r="EN131" s="626">
        <f>'Customer Charges'!EN115</f>
        <v>0</v>
      </c>
      <c r="EO131" s="626">
        <f>'Customer Charges'!EO115</f>
        <v>0</v>
      </c>
      <c r="EP131" s="626">
        <f>'Customer Charges'!EP115</f>
        <v>0</v>
      </c>
      <c r="EQ131" s="626">
        <f>'Customer Charges'!EQ115</f>
        <v>0</v>
      </c>
      <c r="ER131" s="626">
        <f>'Customer Charges'!ER115</f>
        <v>0</v>
      </c>
      <c r="ES131" s="626">
        <f>'Customer Charges'!ES115</f>
        <v>0</v>
      </c>
      <c r="ET131" s="626">
        <f>'Customer Charges'!ET115</f>
        <v>0</v>
      </c>
      <c r="EU131" s="626">
        <f>'Customer Charges'!EU115</f>
        <v>0</v>
      </c>
      <c r="EV131" s="626">
        <f>'Customer Charges'!EV115</f>
        <v>0</v>
      </c>
      <c r="EW131" s="626">
        <f>'Customer Charges'!EW115</f>
        <v>0</v>
      </c>
      <c r="EX131" s="626">
        <f>'Customer Charges'!EX115</f>
        <v>0</v>
      </c>
      <c r="EY131" s="612"/>
      <c r="EZ131" s="86"/>
      <c r="FB131" s="612"/>
    </row>
    <row r="132" spans="1:158" ht="12.75" hidden="1" customHeight="1" outlineLevel="2">
      <c r="A132" s="303"/>
      <c r="B132" s="903" t="s">
        <v>214</v>
      </c>
      <c r="C132" s="645"/>
      <c r="D132" s="654" t="s">
        <v>1759</v>
      </c>
      <c r="AD132" s="904"/>
      <c r="AE132" s="647">
        <f>MAX(AF132:EY132)</f>
        <v>0</v>
      </c>
      <c r="AF132" s="902">
        <f>'Customer Charges'!AF117</f>
        <v>0</v>
      </c>
      <c r="AG132" s="626">
        <f>'Customer Charges'!AG117</f>
        <v>0</v>
      </c>
      <c r="AH132" s="626">
        <f>'Customer Charges'!AH117</f>
        <v>0</v>
      </c>
      <c r="AI132" s="626">
        <f>'Customer Charges'!AI117</f>
        <v>0</v>
      </c>
      <c r="AJ132" s="626">
        <f>'Customer Charges'!AJ117</f>
        <v>0</v>
      </c>
      <c r="AK132" s="626">
        <f>'Customer Charges'!AK117</f>
        <v>0</v>
      </c>
      <c r="AL132" s="626">
        <f>'Customer Charges'!AL117</f>
        <v>0</v>
      </c>
      <c r="AM132" s="626">
        <f>'Customer Charges'!AM117</f>
        <v>0</v>
      </c>
      <c r="AN132" s="626">
        <f>'Customer Charges'!AN117</f>
        <v>0</v>
      </c>
      <c r="AO132" s="626">
        <f>'Customer Charges'!AO117</f>
        <v>0</v>
      </c>
      <c r="AP132" s="626">
        <f>'Customer Charges'!AP117</f>
        <v>0</v>
      </c>
      <c r="AQ132" s="626">
        <f>'Customer Charges'!AQ117</f>
        <v>0</v>
      </c>
      <c r="AR132" s="626">
        <f>'Customer Charges'!AR117</f>
        <v>0</v>
      </c>
      <c r="AS132" s="626">
        <f>'Customer Charges'!AS117</f>
        <v>0</v>
      </c>
      <c r="AT132" s="626">
        <f>'Customer Charges'!AT117</f>
        <v>0</v>
      </c>
      <c r="AU132" s="626">
        <f>'Customer Charges'!AU117</f>
        <v>0</v>
      </c>
      <c r="AV132" s="626">
        <f>'Customer Charges'!AV117</f>
        <v>0</v>
      </c>
      <c r="AW132" s="626">
        <f>'Customer Charges'!AW117</f>
        <v>0</v>
      </c>
      <c r="AX132" s="626">
        <f>'Customer Charges'!AX117</f>
        <v>0</v>
      </c>
      <c r="AY132" s="626">
        <f>'Customer Charges'!AY117</f>
        <v>0</v>
      </c>
      <c r="AZ132" s="626">
        <f>'Customer Charges'!AZ117</f>
        <v>0</v>
      </c>
      <c r="BA132" s="626">
        <f>'Customer Charges'!BA117</f>
        <v>0</v>
      </c>
      <c r="BB132" s="626">
        <f>'Customer Charges'!BB117</f>
        <v>0</v>
      </c>
      <c r="BC132" s="626">
        <f>'Customer Charges'!BC117</f>
        <v>0</v>
      </c>
      <c r="BD132" s="626">
        <f>'Customer Charges'!BD117</f>
        <v>0</v>
      </c>
      <c r="BE132" s="626">
        <f>'Customer Charges'!BE117</f>
        <v>0</v>
      </c>
      <c r="BF132" s="626">
        <f>'Customer Charges'!BF117</f>
        <v>0</v>
      </c>
      <c r="BG132" s="626">
        <f>'Customer Charges'!BG117</f>
        <v>0</v>
      </c>
      <c r="BH132" s="626">
        <f>'Customer Charges'!BH117</f>
        <v>0</v>
      </c>
      <c r="BI132" s="626">
        <f>'Customer Charges'!BI117</f>
        <v>0</v>
      </c>
      <c r="BJ132" s="626">
        <f>'Customer Charges'!BJ117</f>
        <v>0</v>
      </c>
      <c r="BK132" s="626">
        <f>'Customer Charges'!BK117</f>
        <v>0</v>
      </c>
      <c r="BL132" s="626">
        <f>'Customer Charges'!BL117</f>
        <v>0</v>
      </c>
      <c r="BM132" s="626">
        <f>'Customer Charges'!BM117</f>
        <v>0</v>
      </c>
      <c r="BN132" s="626">
        <f>'Customer Charges'!BN117</f>
        <v>0</v>
      </c>
      <c r="BO132" s="626">
        <f>'Customer Charges'!BO117</f>
        <v>0</v>
      </c>
      <c r="BP132" s="626">
        <f>'Customer Charges'!BP117</f>
        <v>0</v>
      </c>
      <c r="BQ132" s="626">
        <f>'Customer Charges'!BQ117</f>
        <v>0</v>
      </c>
      <c r="BR132" s="626">
        <f>'Customer Charges'!BR117</f>
        <v>0</v>
      </c>
      <c r="BS132" s="626">
        <f>'Customer Charges'!BS117</f>
        <v>0</v>
      </c>
      <c r="BT132" s="626">
        <f>'Customer Charges'!BT117</f>
        <v>0</v>
      </c>
      <c r="BU132" s="626">
        <f>'Customer Charges'!BU117</f>
        <v>0</v>
      </c>
      <c r="BV132" s="626">
        <f>'Customer Charges'!BV117</f>
        <v>0</v>
      </c>
      <c r="BW132" s="626">
        <f>'Customer Charges'!BW117</f>
        <v>0</v>
      </c>
      <c r="BX132" s="626">
        <f>'Customer Charges'!BX117</f>
        <v>0</v>
      </c>
      <c r="BY132" s="626">
        <f>'Customer Charges'!BY117</f>
        <v>0</v>
      </c>
      <c r="BZ132" s="626">
        <f>'Customer Charges'!BZ117</f>
        <v>0</v>
      </c>
      <c r="CA132" s="626">
        <f>'Customer Charges'!CA117</f>
        <v>0</v>
      </c>
      <c r="CB132" s="626">
        <f>'Customer Charges'!CB117</f>
        <v>0</v>
      </c>
      <c r="CC132" s="626">
        <f>'Customer Charges'!CC117</f>
        <v>0</v>
      </c>
      <c r="CD132" s="626">
        <f>'Customer Charges'!CD117</f>
        <v>0</v>
      </c>
      <c r="CE132" s="626">
        <f>'Customer Charges'!CE117</f>
        <v>0</v>
      </c>
      <c r="CF132" s="626">
        <f>'Customer Charges'!CF117</f>
        <v>0</v>
      </c>
      <c r="CG132" s="626">
        <f>'Customer Charges'!CG117</f>
        <v>0</v>
      </c>
      <c r="CH132" s="626">
        <f>'Customer Charges'!CH117</f>
        <v>0</v>
      </c>
      <c r="CI132" s="626">
        <f>'Customer Charges'!CI117</f>
        <v>0</v>
      </c>
      <c r="CJ132" s="626">
        <f>'Customer Charges'!CJ117</f>
        <v>0</v>
      </c>
      <c r="CK132" s="626">
        <f>'Customer Charges'!CK117</f>
        <v>0</v>
      </c>
      <c r="CL132" s="626">
        <f>'Customer Charges'!CL117</f>
        <v>0</v>
      </c>
      <c r="CM132" s="626">
        <f>'Customer Charges'!CM117</f>
        <v>0</v>
      </c>
      <c r="CN132" s="626">
        <f>'Customer Charges'!CN117</f>
        <v>0</v>
      </c>
      <c r="CO132" s="626">
        <f>'Customer Charges'!CO117</f>
        <v>0</v>
      </c>
      <c r="CP132" s="626">
        <f>'Customer Charges'!CP117</f>
        <v>0</v>
      </c>
      <c r="CQ132" s="626">
        <f>'Customer Charges'!CQ117</f>
        <v>0</v>
      </c>
      <c r="CR132" s="626">
        <f>'Customer Charges'!CR117</f>
        <v>0</v>
      </c>
      <c r="CS132" s="626">
        <f>'Customer Charges'!CS117</f>
        <v>0</v>
      </c>
      <c r="CT132" s="626">
        <f>'Customer Charges'!CT117</f>
        <v>0</v>
      </c>
      <c r="CU132" s="626">
        <f>'Customer Charges'!CU117</f>
        <v>0</v>
      </c>
      <c r="CV132" s="626">
        <f>'Customer Charges'!CV117</f>
        <v>0</v>
      </c>
      <c r="CW132" s="626">
        <f>'Customer Charges'!CW117</f>
        <v>0</v>
      </c>
      <c r="CX132" s="626">
        <f>'Customer Charges'!CX117</f>
        <v>0</v>
      </c>
      <c r="CY132" s="626">
        <f>'Customer Charges'!CY117</f>
        <v>0</v>
      </c>
      <c r="CZ132" s="626">
        <f>'Customer Charges'!CZ117</f>
        <v>0</v>
      </c>
      <c r="DA132" s="626">
        <f>'Customer Charges'!DA117</f>
        <v>0</v>
      </c>
      <c r="DB132" s="626">
        <f>'Customer Charges'!DB117</f>
        <v>0</v>
      </c>
      <c r="DC132" s="626">
        <f>'Customer Charges'!DC117</f>
        <v>0</v>
      </c>
      <c r="DD132" s="626">
        <f>'Customer Charges'!DD117</f>
        <v>0</v>
      </c>
      <c r="DE132" s="626">
        <f>'Customer Charges'!DE117</f>
        <v>0</v>
      </c>
      <c r="DF132" s="626">
        <f>'Customer Charges'!DF117</f>
        <v>0</v>
      </c>
      <c r="DG132" s="626">
        <f>'Customer Charges'!DG117</f>
        <v>0</v>
      </c>
      <c r="DH132" s="626">
        <f>'Customer Charges'!DH117</f>
        <v>0</v>
      </c>
      <c r="DI132" s="626">
        <f>'Customer Charges'!DI117</f>
        <v>0</v>
      </c>
      <c r="DJ132" s="626">
        <f>'Customer Charges'!DJ117</f>
        <v>0</v>
      </c>
      <c r="DK132" s="626">
        <f>'Customer Charges'!DK117</f>
        <v>0</v>
      </c>
      <c r="DL132" s="626">
        <f>'Customer Charges'!DL117</f>
        <v>0</v>
      </c>
      <c r="DM132" s="626">
        <f>'Customer Charges'!DM117</f>
        <v>0</v>
      </c>
      <c r="DN132" s="626">
        <f>'Customer Charges'!DN117</f>
        <v>0</v>
      </c>
      <c r="DO132" s="626">
        <f>'Customer Charges'!DO117</f>
        <v>0</v>
      </c>
      <c r="DP132" s="626">
        <f>'Customer Charges'!DP117</f>
        <v>0</v>
      </c>
      <c r="DQ132" s="626">
        <f>'Customer Charges'!DQ117</f>
        <v>0</v>
      </c>
      <c r="DR132" s="626">
        <f>'Customer Charges'!DR117</f>
        <v>0</v>
      </c>
      <c r="DS132" s="626">
        <f>'Customer Charges'!DS117</f>
        <v>0</v>
      </c>
      <c r="DT132" s="626">
        <f>'Customer Charges'!DT117</f>
        <v>0</v>
      </c>
      <c r="DU132" s="626">
        <f>'Customer Charges'!DU117</f>
        <v>0</v>
      </c>
      <c r="DV132" s="626">
        <f>'Customer Charges'!DV117</f>
        <v>0</v>
      </c>
      <c r="DW132" s="626">
        <f>'Customer Charges'!DW117</f>
        <v>0</v>
      </c>
      <c r="DX132" s="626">
        <f>'Customer Charges'!DX117</f>
        <v>0</v>
      </c>
      <c r="DY132" s="626">
        <f>'Customer Charges'!DY117</f>
        <v>0</v>
      </c>
      <c r="DZ132" s="626">
        <f>'Customer Charges'!DZ117</f>
        <v>0</v>
      </c>
      <c r="EA132" s="626">
        <f>'Customer Charges'!EA117</f>
        <v>0</v>
      </c>
      <c r="EB132" s="626">
        <f>'Customer Charges'!EB117</f>
        <v>0</v>
      </c>
      <c r="EC132" s="626">
        <f>'Customer Charges'!EC117</f>
        <v>0</v>
      </c>
      <c r="ED132" s="626">
        <f>'Customer Charges'!ED117</f>
        <v>0</v>
      </c>
      <c r="EE132" s="626">
        <f>'Customer Charges'!EE117</f>
        <v>0</v>
      </c>
      <c r="EF132" s="626">
        <f>'Customer Charges'!EF117</f>
        <v>0</v>
      </c>
      <c r="EG132" s="626">
        <f>'Customer Charges'!EG117</f>
        <v>0</v>
      </c>
      <c r="EH132" s="626">
        <f>'Customer Charges'!EH117</f>
        <v>0</v>
      </c>
      <c r="EI132" s="626">
        <f>'Customer Charges'!EI117</f>
        <v>0</v>
      </c>
      <c r="EJ132" s="626">
        <f>'Customer Charges'!EJ117</f>
        <v>0</v>
      </c>
      <c r="EK132" s="626">
        <f>'Customer Charges'!EK117</f>
        <v>0</v>
      </c>
      <c r="EL132" s="626">
        <f>'Customer Charges'!EL117</f>
        <v>0</v>
      </c>
      <c r="EM132" s="626">
        <f>'Customer Charges'!EM117</f>
        <v>0</v>
      </c>
      <c r="EN132" s="626">
        <f>'Customer Charges'!EN117</f>
        <v>0</v>
      </c>
      <c r="EO132" s="626">
        <f>'Customer Charges'!EO117</f>
        <v>0</v>
      </c>
      <c r="EP132" s="626">
        <f>'Customer Charges'!EP117</f>
        <v>0</v>
      </c>
      <c r="EQ132" s="626">
        <f>'Customer Charges'!EQ117</f>
        <v>0</v>
      </c>
      <c r="ER132" s="626">
        <f>'Customer Charges'!ER117</f>
        <v>0</v>
      </c>
      <c r="ES132" s="626">
        <f>'Customer Charges'!ES117</f>
        <v>0</v>
      </c>
      <c r="ET132" s="626">
        <f>'Customer Charges'!ET117</f>
        <v>0</v>
      </c>
      <c r="EU132" s="626">
        <f>'Customer Charges'!EU117</f>
        <v>0</v>
      </c>
      <c r="EV132" s="626">
        <f>'Customer Charges'!EV117</f>
        <v>0</v>
      </c>
      <c r="EW132" s="626">
        <f>'Customer Charges'!EW117</f>
        <v>0</v>
      </c>
      <c r="EX132" s="626">
        <f>'Customer Charges'!EX117</f>
        <v>0</v>
      </c>
      <c r="EY132" s="612"/>
      <c r="EZ132" s="86"/>
      <c r="FB132" s="612"/>
    </row>
    <row r="133" spans="1:158" ht="12.75" hidden="1" customHeight="1" outlineLevel="2">
      <c r="A133" s="303"/>
      <c r="B133" s="907">
        <f ca="1">IF(AE128=0,"N/A",AE136/AE128)</f>
        <v>0</v>
      </c>
      <c r="C133" s="645"/>
      <c r="D133" s="654" t="s">
        <v>1460</v>
      </c>
      <c r="AD133" s="897">
        <f>IF(AE133=0,0,(AE133-AE129)/AE133)</f>
        <v>0</v>
      </c>
      <c r="AE133" s="304">
        <f>SUM(AF133:EY133)</f>
        <v>0</v>
      </c>
      <c r="AF133" s="637">
        <f>SUMIF('Final Price'!$V$14:$V$114,$AD126,'Final Price'!AF$14:AF$114)</f>
        <v>0</v>
      </c>
      <c r="AG133" s="300">
        <f>SUMIF('Final Price'!$V$14:$V$114,$AD126,'Final Price'!AG$14:AG$114)</f>
        <v>0</v>
      </c>
      <c r="AH133" s="300">
        <f>SUMIF('Final Price'!$V$14:$V$114,$AD126,'Final Price'!AH$14:AH$114)</f>
        <v>0</v>
      </c>
      <c r="AI133" s="300">
        <f>SUMIF('Final Price'!$V$14:$V$114,$AD126,'Final Price'!AI$14:AI$114)</f>
        <v>0</v>
      </c>
      <c r="AJ133" s="300">
        <f>SUMIF('Final Price'!$V$14:$V$114,$AD126,'Final Price'!AJ$14:AJ$114)</f>
        <v>0</v>
      </c>
      <c r="AK133" s="300">
        <f>SUMIF('Final Price'!$V$14:$V$114,$AD126,'Final Price'!AK$14:AK$114)</f>
        <v>0</v>
      </c>
      <c r="AL133" s="300">
        <f>SUMIF('Final Price'!$V$14:$V$114,$AD126,'Final Price'!AL$14:AL$114)</f>
        <v>0</v>
      </c>
      <c r="AM133" s="300">
        <f>SUMIF('Final Price'!$V$14:$V$114,$AD126,'Final Price'!AM$14:AM$114)</f>
        <v>0</v>
      </c>
      <c r="AN133" s="300">
        <f>SUMIF('Final Price'!$V$14:$V$114,$AD126,'Final Price'!AN$14:AN$114)</f>
        <v>0</v>
      </c>
      <c r="AO133" s="300">
        <f>SUMIF('Final Price'!$V$14:$V$114,$AD126,'Final Price'!AO$14:AO$114)</f>
        <v>0</v>
      </c>
      <c r="AP133" s="300">
        <f>SUMIF('Final Price'!$V$14:$V$114,$AD126,'Final Price'!AP$14:AP$114)</f>
        <v>0</v>
      </c>
      <c r="AQ133" s="300">
        <f>SUMIF('Final Price'!$V$14:$V$114,$AD126,'Final Price'!AQ$14:AQ$114)</f>
        <v>0</v>
      </c>
      <c r="AR133" s="300">
        <f>SUMIF('Final Price'!$V$14:$V$114,$AD126,'Final Price'!AR$14:AR$114)</f>
        <v>0</v>
      </c>
      <c r="AS133" s="300">
        <f>SUMIF('Final Price'!$V$14:$V$114,$AD126,'Final Price'!AS$14:AS$114)</f>
        <v>0</v>
      </c>
      <c r="AT133" s="300">
        <f>SUMIF('Final Price'!$V$14:$V$114,$AD126,'Final Price'!AT$14:AT$114)</f>
        <v>0</v>
      </c>
      <c r="AU133" s="300">
        <f>SUMIF('Final Price'!$V$14:$V$114,$AD126,'Final Price'!AU$14:AU$114)</f>
        <v>0</v>
      </c>
      <c r="AV133" s="300">
        <f>SUMIF('Final Price'!$V$14:$V$114,$AD126,'Final Price'!AV$14:AV$114)</f>
        <v>0</v>
      </c>
      <c r="AW133" s="300">
        <f>SUMIF('Final Price'!$V$14:$V$114,$AD126,'Final Price'!AW$14:AW$114)</f>
        <v>0</v>
      </c>
      <c r="AX133" s="300">
        <f>SUMIF('Final Price'!$V$14:$V$114,$AD126,'Final Price'!AX$14:AX$114)</f>
        <v>0</v>
      </c>
      <c r="AY133" s="300">
        <f>SUMIF('Final Price'!$V$14:$V$114,$AD126,'Final Price'!AY$14:AY$114)</f>
        <v>0</v>
      </c>
      <c r="AZ133" s="300">
        <f>SUMIF('Final Price'!$V$14:$V$114,$AD126,'Final Price'!AZ$14:AZ$114)</f>
        <v>0</v>
      </c>
      <c r="BA133" s="300">
        <f>SUMIF('Final Price'!$V$14:$V$114,$AD126,'Final Price'!BA$14:BA$114)</f>
        <v>0</v>
      </c>
      <c r="BB133" s="300">
        <f>SUMIF('Final Price'!$V$14:$V$114,$AD126,'Final Price'!BB$14:BB$114)</f>
        <v>0</v>
      </c>
      <c r="BC133" s="300">
        <f>SUMIF('Final Price'!$V$14:$V$114,$AD126,'Final Price'!BC$14:BC$114)</f>
        <v>0</v>
      </c>
      <c r="BD133" s="300">
        <f>SUMIF('Final Price'!$V$14:$V$114,$AD126,'Final Price'!BD$14:BD$114)</f>
        <v>0</v>
      </c>
      <c r="BE133" s="300">
        <f>SUMIF('Final Price'!$V$14:$V$114,$AD126,'Final Price'!BE$14:BE$114)</f>
        <v>0</v>
      </c>
      <c r="BF133" s="300">
        <f>SUMIF('Final Price'!$V$14:$V$114,$AD126,'Final Price'!BF$14:BF$114)</f>
        <v>0</v>
      </c>
      <c r="BG133" s="300">
        <f>SUMIF('Final Price'!$V$14:$V$114,$AD126,'Final Price'!BG$14:BG$114)</f>
        <v>0</v>
      </c>
      <c r="BH133" s="300">
        <f>SUMIF('Final Price'!$V$14:$V$114,$AD126,'Final Price'!BH$14:BH$114)</f>
        <v>0</v>
      </c>
      <c r="BI133" s="300">
        <f>SUMIF('Final Price'!$V$14:$V$114,$AD126,'Final Price'!BI$14:BI$114)</f>
        <v>0</v>
      </c>
      <c r="BJ133" s="300">
        <f>SUMIF('Final Price'!$V$14:$V$114,$AD126,'Final Price'!BJ$14:BJ$114)</f>
        <v>0</v>
      </c>
      <c r="BK133" s="300">
        <f>SUMIF('Final Price'!$V$14:$V$114,$AD126,'Final Price'!BK$14:BK$114)</f>
        <v>0</v>
      </c>
      <c r="BL133" s="300">
        <f>SUMIF('Final Price'!$V$14:$V$114,$AD126,'Final Price'!BL$14:BL$114)</f>
        <v>0</v>
      </c>
      <c r="BM133" s="300">
        <f>SUMIF('Final Price'!$V$14:$V$114,$AD126,'Final Price'!BM$14:BM$114)</f>
        <v>0</v>
      </c>
      <c r="BN133" s="300">
        <f>SUMIF('Final Price'!$V$14:$V$114,$AD126,'Final Price'!BN$14:BN$114)</f>
        <v>0</v>
      </c>
      <c r="BO133" s="300">
        <f>SUMIF('Final Price'!$V$14:$V$114,$AD126,'Final Price'!BO$14:BO$114)</f>
        <v>0</v>
      </c>
      <c r="BP133" s="300">
        <f>SUMIF('Final Price'!$V$14:$V$114,$AD126,'Final Price'!BP$14:BP$114)</f>
        <v>0</v>
      </c>
      <c r="BQ133" s="300">
        <f>SUMIF('Final Price'!$V$14:$V$114,$AD126,'Final Price'!BQ$14:BQ$114)</f>
        <v>0</v>
      </c>
      <c r="BR133" s="300">
        <f>SUMIF('Final Price'!$V$14:$V$114,$AD126,'Final Price'!BR$14:BR$114)</f>
        <v>0</v>
      </c>
      <c r="BS133" s="300">
        <f>SUMIF('Final Price'!$V$14:$V$114,$AD126,'Final Price'!BS$14:BS$114)</f>
        <v>0</v>
      </c>
      <c r="BT133" s="300">
        <f>SUMIF('Final Price'!$V$14:$V$114,$AD126,'Final Price'!BT$14:BT$114)</f>
        <v>0</v>
      </c>
      <c r="BU133" s="300">
        <f>SUMIF('Final Price'!$V$14:$V$114,$AD126,'Final Price'!BU$14:BU$114)</f>
        <v>0</v>
      </c>
      <c r="BV133" s="300">
        <f>SUMIF('Final Price'!$V$14:$V$114,$AD126,'Final Price'!BV$14:BV$114)</f>
        <v>0</v>
      </c>
      <c r="BW133" s="300">
        <f>SUMIF('Final Price'!$V$14:$V$114,$AD126,'Final Price'!BW$14:BW$114)</f>
        <v>0</v>
      </c>
      <c r="BX133" s="300">
        <f>SUMIF('Final Price'!$V$14:$V$114,$AD126,'Final Price'!BX$14:BX$114)</f>
        <v>0</v>
      </c>
      <c r="BY133" s="300">
        <f>SUMIF('Final Price'!$V$14:$V$114,$AD126,'Final Price'!BY$14:BY$114)</f>
        <v>0</v>
      </c>
      <c r="BZ133" s="300">
        <f>SUMIF('Final Price'!$V$14:$V$114,$AD126,'Final Price'!BZ$14:BZ$114)</f>
        <v>0</v>
      </c>
      <c r="CA133" s="300">
        <f>SUMIF('Final Price'!$V$14:$V$114,$AD126,'Final Price'!CA$14:CA$114)</f>
        <v>0</v>
      </c>
      <c r="CB133" s="300">
        <f>SUMIF('Final Price'!$V$14:$V$114,$AD126,'Final Price'!CB$14:CB$114)</f>
        <v>0</v>
      </c>
      <c r="CC133" s="300">
        <f>SUMIF('Final Price'!$V$14:$V$114,$AD126,'Final Price'!CC$14:CC$114)</f>
        <v>0</v>
      </c>
      <c r="CD133" s="300">
        <f>SUMIF('Final Price'!$V$14:$V$114,$AD126,'Final Price'!CD$14:CD$114)</f>
        <v>0</v>
      </c>
      <c r="CE133" s="300">
        <f>SUMIF('Final Price'!$V$14:$V$114,$AD126,'Final Price'!CE$14:CE$114)</f>
        <v>0</v>
      </c>
      <c r="CF133" s="300">
        <f>SUMIF('Final Price'!$V$14:$V$114,$AD126,'Final Price'!CF$14:CF$114)</f>
        <v>0</v>
      </c>
      <c r="CG133" s="300">
        <f>SUMIF('Final Price'!$V$14:$V$114,$AD126,'Final Price'!CG$14:CG$114)</f>
        <v>0</v>
      </c>
      <c r="CH133" s="300">
        <f>SUMIF('Final Price'!$V$14:$V$114,$AD126,'Final Price'!CH$14:CH$114)</f>
        <v>0</v>
      </c>
      <c r="CI133" s="300">
        <f>SUMIF('Final Price'!$V$14:$V$114,$AD126,'Final Price'!CI$14:CI$114)</f>
        <v>0</v>
      </c>
      <c r="CJ133" s="300">
        <f>SUMIF('Final Price'!$V$14:$V$114,$AD126,'Final Price'!CJ$14:CJ$114)</f>
        <v>0</v>
      </c>
      <c r="CK133" s="300">
        <f>SUMIF('Final Price'!$V$14:$V$114,$AD126,'Final Price'!CK$14:CK$114)</f>
        <v>0</v>
      </c>
      <c r="CL133" s="300">
        <f>SUMIF('Final Price'!$V$14:$V$114,$AD126,'Final Price'!CL$14:CL$114)</f>
        <v>0</v>
      </c>
      <c r="CM133" s="300">
        <f>SUMIF('Final Price'!$V$14:$V$114,$AD126,'Final Price'!CM$14:CM$114)</f>
        <v>0</v>
      </c>
      <c r="CN133" s="300">
        <f>SUMIF('Final Price'!$V$14:$V$114,$AD126,'Final Price'!CN$14:CN$114)</f>
        <v>0</v>
      </c>
      <c r="CO133" s="300">
        <f>SUMIF('Final Price'!$V$14:$V$114,$AD126,'Final Price'!CO$14:CO$114)</f>
        <v>0</v>
      </c>
      <c r="CP133" s="300">
        <f>SUMIF('Final Price'!$V$14:$V$114,$AD126,'Final Price'!CP$14:CP$114)</f>
        <v>0</v>
      </c>
      <c r="CQ133" s="300">
        <f>SUMIF('Final Price'!$V$14:$V$114,$AD126,'Final Price'!CQ$14:CQ$114)</f>
        <v>0</v>
      </c>
      <c r="CR133" s="300">
        <f>SUMIF('Final Price'!$V$14:$V$114,$AD126,'Final Price'!CR$14:CR$114)</f>
        <v>0</v>
      </c>
      <c r="CS133" s="300">
        <f>SUMIF('Final Price'!$V$14:$V$114,$AD126,'Final Price'!CS$14:CS$114)</f>
        <v>0</v>
      </c>
      <c r="CT133" s="300">
        <f>SUMIF('Final Price'!$V$14:$V$114,$AD126,'Final Price'!CT$14:CT$114)</f>
        <v>0</v>
      </c>
      <c r="CU133" s="300">
        <f>SUMIF('Final Price'!$V$14:$V$114,$AD126,'Final Price'!CU$14:CU$114)</f>
        <v>0</v>
      </c>
      <c r="CV133" s="300">
        <f>SUMIF('Final Price'!$V$14:$V$114,$AD126,'Final Price'!CV$14:CV$114)</f>
        <v>0</v>
      </c>
      <c r="CW133" s="300">
        <f>SUMIF('Final Price'!$V$14:$V$114,$AD126,'Final Price'!CW$14:CW$114)</f>
        <v>0</v>
      </c>
      <c r="CX133" s="300">
        <f>SUMIF('Final Price'!$V$14:$V$114,$AD126,'Final Price'!CX$14:CX$114)</f>
        <v>0</v>
      </c>
      <c r="CY133" s="300">
        <f>SUMIF('Final Price'!$V$14:$V$114,$AD126,'Final Price'!CY$14:CY$114)</f>
        <v>0</v>
      </c>
      <c r="CZ133" s="300">
        <f>SUMIF('Final Price'!$V$14:$V$114,$AD126,'Final Price'!CZ$14:CZ$114)</f>
        <v>0</v>
      </c>
      <c r="DA133" s="300">
        <f>SUMIF('Final Price'!$V$14:$V$114,$AD126,'Final Price'!DA$14:DA$114)</f>
        <v>0</v>
      </c>
      <c r="DB133" s="300">
        <f>SUMIF('Final Price'!$V$14:$V$114,$AD126,'Final Price'!DB$14:DB$114)</f>
        <v>0</v>
      </c>
      <c r="DC133" s="300">
        <f>SUMIF('Final Price'!$V$14:$V$114,$AD126,'Final Price'!DC$14:DC$114)</f>
        <v>0</v>
      </c>
      <c r="DD133" s="300">
        <f>SUMIF('Final Price'!$V$14:$V$114,$AD126,'Final Price'!DD$14:DD$114)</f>
        <v>0</v>
      </c>
      <c r="DE133" s="300">
        <f>SUMIF('Final Price'!$V$14:$V$114,$AD126,'Final Price'!DE$14:DE$114)</f>
        <v>0</v>
      </c>
      <c r="DF133" s="300">
        <f>SUMIF('Final Price'!$V$14:$V$114,$AD126,'Final Price'!DF$14:DF$114)</f>
        <v>0</v>
      </c>
      <c r="DG133" s="300">
        <f>SUMIF('Final Price'!$V$14:$V$114,$AD126,'Final Price'!DG$14:DG$114)</f>
        <v>0</v>
      </c>
      <c r="DH133" s="300">
        <f>SUMIF('Final Price'!$V$14:$V$114,$AD126,'Final Price'!DH$14:DH$114)</f>
        <v>0</v>
      </c>
      <c r="DI133" s="300">
        <f>SUMIF('Final Price'!$V$14:$V$114,$AD126,'Final Price'!DI$14:DI$114)</f>
        <v>0</v>
      </c>
      <c r="DJ133" s="300">
        <f>SUMIF('Final Price'!$V$14:$V$114,$AD126,'Final Price'!DJ$14:DJ$114)</f>
        <v>0</v>
      </c>
      <c r="DK133" s="300">
        <f>SUMIF('Final Price'!$V$14:$V$114,$AD126,'Final Price'!DK$14:DK$114)</f>
        <v>0</v>
      </c>
      <c r="DL133" s="300">
        <f>SUMIF('Final Price'!$V$14:$V$114,$AD126,'Final Price'!DL$14:DL$114)</f>
        <v>0</v>
      </c>
      <c r="DM133" s="300">
        <f>SUMIF('Final Price'!$V$14:$V$114,$AD126,'Final Price'!DM$14:DM$114)</f>
        <v>0</v>
      </c>
      <c r="DN133" s="300">
        <f>SUMIF('Final Price'!$V$14:$V$114,$AD126,'Final Price'!DN$14:DN$114)</f>
        <v>0</v>
      </c>
      <c r="DO133" s="300">
        <f>SUMIF('Final Price'!$V$14:$V$114,$AD126,'Final Price'!DO$14:DO$114)</f>
        <v>0</v>
      </c>
      <c r="DP133" s="300">
        <f>SUMIF('Final Price'!$V$14:$V$114,$AD126,'Final Price'!DP$14:DP$114)</f>
        <v>0</v>
      </c>
      <c r="DQ133" s="300">
        <f>SUMIF('Final Price'!$V$14:$V$114,$AD126,'Final Price'!DQ$14:DQ$114)</f>
        <v>0</v>
      </c>
      <c r="DR133" s="300">
        <f>SUMIF('Final Price'!$V$14:$V$114,$AD126,'Final Price'!DR$14:DR$114)</f>
        <v>0</v>
      </c>
      <c r="DS133" s="300">
        <f>SUMIF('Final Price'!$V$14:$V$114,$AD126,'Final Price'!DS$14:DS$114)</f>
        <v>0</v>
      </c>
      <c r="DT133" s="300">
        <f>SUMIF('Final Price'!$V$14:$V$114,$AD126,'Final Price'!DT$14:DT$114)</f>
        <v>0</v>
      </c>
      <c r="DU133" s="300">
        <f>SUMIF('Final Price'!$V$14:$V$114,$AD126,'Final Price'!DU$14:DU$114)</f>
        <v>0</v>
      </c>
      <c r="DV133" s="300">
        <f>SUMIF('Final Price'!$V$14:$V$114,$AD126,'Final Price'!DV$14:DV$114)</f>
        <v>0</v>
      </c>
      <c r="DW133" s="300">
        <f>SUMIF('Final Price'!$V$14:$V$114,$AD126,'Final Price'!DW$14:DW$114)</f>
        <v>0</v>
      </c>
      <c r="DX133" s="300">
        <f>SUMIF('Final Price'!$V$14:$V$114,$AD126,'Final Price'!DX$14:DX$114)</f>
        <v>0</v>
      </c>
      <c r="DY133" s="300">
        <f>SUMIF('Final Price'!$V$14:$V$114,$AD126,'Final Price'!DY$14:DY$114)</f>
        <v>0</v>
      </c>
      <c r="DZ133" s="300">
        <f>SUMIF('Final Price'!$V$14:$V$114,$AD126,'Final Price'!DZ$14:DZ$114)</f>
        <v>0</v>
      </c>
      <c r="EA133" s="300">
        <f>SUMIF('Final Price'!$V$14:$V$114,$AD126,'Final Price'!EA$14:EA$114)</f>
        <v>0</v>
      </c>
      <c r="EB133" s="300">
        <f>SUMIF('Final Price'!$V$14:$V$114,$AD126,'Final Price'!EB$14:EB$114)</f>
        <v>0</v>
      </c>
      <c r="EC133" s="300">
        <f>SUMIF('Final Price'!$V$14:$V$114,$AD126,'Final Price'!EC$14:EC$114)</f>
        <v>0</v>
      </c>
      <c r="ED133" s="300">
        <f>SUMIF('Final Price'!$V$14:$V$114,$AD126,'Final Price'!ED$14:ED$114)</f>
        <v>0</v>
      </c>
      <c r="EE133" s="300">
        <f>SUMIF('Final Price'!$V$14:$V$114,$AD126,'Final Price'!EE$14:EE$114)</f>
        <v>0</v>
      </c>
      <c r="EF133" s="300">
        <f>SUMIF('Final Price'!$V$14:$V$114,$AD126,'Final Price'!EF$14:EF$114)</f>
        <v>0</v>
      </c>
      <c r="EG133" s="300">
        <f>SUMIF('Final Price'!$V$14:$V$114,$AD126,'Final Price'!EG$14:EG$114)</f>
        <v>0</v>
      </c>
      <c r="EH133" s="300">
        <f>SUMIF('Final Price'!$V$14:$V$114,$AD126,'Final Price'!EH$14:EH$114)</f>
        <v>0</v>
      </c>
      <c r="EI133" s="300">
        <f>SUMIF('Final Price'!$V$14:$V$114,$AD126,'Final Price'!EI$14:EI$114)</f>
        <v>0</v>
      </c>
      <c r="EJ133" s="300">
        <f>SUMIF('Final Price'!$V$14:$V$114,$AD126,'Final Price'!EJ$14:EJ$114)</f>
        <v>0</v>
      </c>
      <c r="EK133" s="300">
        <f>SUMIF('Final Price'!$V$14:$V$114,$AD126,'Final Price'!EK$14:EK$114)</f>
        <v>0</v>
      </c>
      <c r="EL133" s="300">
        <f>SUMIF('Final Price'!$V$14:$V$114,$AD126,'Final Price'!EL$14:EL$114)</f>
        <v>0</v>
      </c>
      <c r="EM133" s="300">
        <f>SUMIF('Final Price'!$V$14:$V$114,$AD126,'Final Price'!EM$14:EM$114)</f>
        <v>0</v>
      </c>
      <c r="EN133" s="300">
        <f>SUMIF('Final Price'!$V$14:$V$114,$AD126,'Final Price'!EN$14:EN$114)</f>
        <v>0</v>
      </c>
      <c r="EO133" s="300">
        <f>SUMIF('Final Price'!$V$14:$V$114,$AD126,'Final Price'!EO$14:EO$114)</f>
        <v>0</v>
      </c>
      <c r="EP133" s="300">
        <f>SUMIF('Final Price'!$V$14:$V$114,$AD126,'Final Price'!EP$14:EP$114)</f>
        <v>0</v>
      </c>
      <c r="EQ133" s="300">
        <f>SUMIF('Final Price'!$V$14:$V$114,$AD126,'Final Price'!EQ$14:EQ$114)</f>
        <v>0</v>
      </c>
      <c r="ER133" s="300">
        <f>SUMIF('Final Price'!$V$14:$V$114,$AD126,'Final Price'!ER$14:ER$114)</f>
        <v>0</v>
      </c>
      <c r="ES133" s="300">
        <f>SUMIF('Final Price'!$V$14:$V$114,$AD126,'Final Price'!ES$14:ES$114)</f>
        <v>0</v>
      </c>
      <c r="ET133" s="300">
        <f>SUMIF('Final Price'!$V$14:$V$114,$AD126,'Final Price'!ET$14:ET$114)</f>
        <v>0</v>
      </c>
      <c r="EU133" s="300">
        <f>SUMIF('Final Price'!$V$14:$V$114,$AD126,'Final Price'!EU$14:EU$114)</f>
        <v>0</v>
      </c>
      <c r="EV133" s="300">
        <f>SUMIF('Final Price'!$V$14:$V$114,$AD126,'Final Price'!EV$14:EV$114)</f>
        <v>0</v>
      </c>
      <c r="EW133" s="638">
        <f>SUMIF('Final Price'!$V$14:$V$114,$AD126,'Final Price'!EW$14:EW$114)</f>
        <v>0</v>
      </c>
      <c r="EX133" s="639">
        <f>SUMIF('Final Price'!$V$14:$V$114,$AD126,'Final Price'!EX$14:EX$114)</f>
        <v>0</v>
      </c>
      <c r="EY133" s="612"/>
      <c r="EZ133" s="86"/>
      <c r="FA133" s="900" t="str">
        <f>B131</f>
        <v>Not Included</v>
      </c>
      <c r="FB133" s="612"/>
    </row>
    <row r="134" spans="1:158" ht="12.75" hidden="1" customHeight="1" outlineLevel="2">
      <c r="A134" s="303"/>
      <c r="B134" s="86"/>
      <c r="C134" s="645"/>
      <c r="D134" s="654" t="s">
        <v>48</v>
      </c>
      <c r="AD134" s="897">
        <f>IF(AND(OverON,B131=$B$19),Overhead,0)</f>
        <v>0</v>
      </c>
      <c r="AE134" s="304">
        <f>SUM(AF134:EY134)</f>
        <v>0</v>
      </c>
      <c r="AF134" s="637">
        <f t="shared" ref="AF134:BK134" si="108">AF133*$AD134</f>
        <v>0</v>
      </c>
      <c r="AG134" s="300">
        <f t="shared" si="108"/>
        <v>0</v>
      </c>
      <c r="AH134" s="300">
        <f t="shared" si="108"/>
        <v>0</v>
      </c>
      <c r="AI134" s="300">
        <f t="shared" si="108"/>
        <v>0</v>
      </c>
      <c r="AJ134" s="300">
        <f t="shared" si="108"/>
        <v>0</v>
      </c>
      <c r="AK134" s="300">
        <f t="shared" si="108"/>
        <v>0</v>
      </c>
      <c r="AL134" s="300">
        <f t="shared" si="108"/>
        <v>0</v>
      </c>
      <c r="AM134" s="300">
        <f t="shared" si="108"/>
        <v>0</v>
      </c>
      <c r="AN134" s="300">
        <f t="shared" si="108"/>
        <v>0</v>
      </c>
      <c r="AO134" s="300">
        <f t="shared" si="108"/>
        <v>0</v>
      </c>
      <c r="AP134" s="300">
        <f t="shared" si="108"/>
        <v>0</v>
      </c>
      <c r="AQ134" s="300">
        <f t="shared" si="108"/>
        <v>0</v>
      </c>
      <c r="AR134" s="300">
        <f t="shared" si="108"/>
        <v>0</v>
      </c>
      <c r="AS134" s="300">
        <f t="shared" si="108"/>
        <v>0</v>
      </c>
      <c r="AT134" s="300">
        <f t="shared" si="108"/>
        <v>0</v>
      </c>
      <c r="AU134" s="300">
        <f t="shared" si="108"/>
        <v>0</v>
      </c>
      <c r="AV134" s="300">
        <f t="shared" si="108"/>
        <v>0</v>
      </c>
      <c r="AW134" s="300">
        <f t="shared" si="108"/>
        <v>0</v>
      </c>
      <c r="AX134" s="300">
        <f t="shared" si="108"/>
        <v>0</v>
      </c>
      <c r="AY134" s="300">
        <f t="shared" si="108"/>
        <v>0</v>
      </c>
      <c r="AZ134" s="300">
        <f t="shared" si="108"/>
        <v>0</v>
      </c>
      <c r="BA134" s="300">
        <f t="shared" si="108"/>
        <v>0</v>
      </c>
      <c r="BB134" s="300">
        <f t="shared" si="108"/>
        <v>0</v>
      </c>
      <c r="BC134" s="300">
        <f t="shared" si="108"/>
        <v>0</v>
      </c>
      <c r="BD134" s="300">
        <f t="shared" si="108"/>
        <v>0</v>
      </c>
      <c r="BE134" s="300">
        <f t="shared" si="108"/>
        <v>0</v>
      </c>
      <c r="BF134" s="300">
        <f t="shared" si="108"/>
        <v>0</v>
      </c>
      <c r="BG134" s="300">
        <f t="shared" si="108"/>
        <v>0</v>
      </c>
      <c r="BH134" s="300">
        <f t="shared" si="108"/>
        <v>0</v>
      </c>
      <c r="BI134" s="300">
        <f t="shared" si="108"/>
        <v>0</v>
      </c>
      <c r="BJ134" s="300">
        <f t="shared" si="108"/>
        <v>0</v>
      </c>
      <c r="BK134" s="300">
        <f t="shared" si="108"/>
        <v>0</v>
      </c>
      <c r="BL134" s="300">
        <f t="shared" ref="BL134:CQ134" si="109">BL133*$AD134</f>
        <v>0</v>
      </c>
      <c r="BM134" s="300">
        <f t="shared" si="109"/>
        <v>0</v>
      </c>
      <c r="BN134" s="300">
        <f t="shared" si="109"/>
        <v>0</v>
      </c>
      <c r="BO134" s="300">
        <f t="shared" si="109"/>
        <v>0</v>
      </c>
      <c r="BP134" s="300">
        <f t="shared" si="109"/>
        <v>0</v>
      </c>
      <c r="BQ134" s="300">
        <f t="shared" si="109"/>
        <v>0</v>
      </c>
      <c r="BR134" s="300">
        <f t="shared" si="109"/>
        <v>0</v>
      </c>
      <c r="BS134" s="300">
        <f t="shared" si="109"/>
        <v>0</v>
      </c>
      <c r="BT134" s="300">
        <f t="shared" si="109"/>
        <v>0</v>
      </c>
      <c r="BU134" s="300">
        <f t="shared" si="109"/>
        <v>0</v>
      </c>
      <c r="BV134" s="300">
        <f t="shared" si="109"/>
        <v>0</v>
      </c>
      <c r="BW134" s="300">
        <f t="shared" si="109"/>
        <v>0</v>
      </c>
      <c r="BX134" s="300">
        <f t="shared" si="109"/>
        <v>0</v>
      </c>
      <c r="BY134" s="300">
        <f t="shared" si="109"/>
        <v>0</v>
      </c>
      <c r="BZ134" s="300">
        <f t="shared" si="109"/>
        <v>0</v>
      </c>
      <c r="CA134" s="300">
        <f t="shared" si="109"/>
        <v>0</v>
      </c>
      <c r="CB134" s="300">
        <f t="shared" si="109"/>
        <v>0</v>
      </c>
      <c r="CC134" s="300">
        <f t="shared" si="109"/>
        <v>0</v>
      </c>
      <c r="CD134" s="300">
        <f t="shared" si="109"/>
        <v>0</v>
      </c>
      <c r="CE134" s="300">
        <f t="shared" si="109"/>
        <v>0</v>
      </c>
      <c r="CF134" s="300">
        <f t="shared" si="109"/>
        <v>0</v>
      </c>
      <c r="CG134" s="300">
        <f t="shared" si="109"/>
        <v>0</v>
      </c>
      <c r="CH134" s="300">
        <f t="shared" si="109"/>
        <v>0</v>
      </c>
      <c r="CI134" s="300">
        <f t="shared" si="109"/>
        <v>0</v>
      </c>
      <c r="CJ134" s="300">
        <f t="shared" si="109"/>
        <v>0</v>
      </c>
      <c r="CK134" s="300">
        <f t="shared" si="109"/>
        <v>0</v>
      </c>
      <c r="CL134" s="300">
        <f t="shared" si="109"/>
        <v>0</v>
      </c>
      <c r="CM134" s="300">
        <f t="shared" si="109"/>
        <v>0</v>
      </c>
      <c r="CN134" s="300">
        <f t="shared" si="109"/>
        <v>0</v>
      </c>
      <c r="CO134" s="300">
        <f t="shared" si="109"/>
        <v>0</v>
      </c>
      <c r="CP134" s="300">
        <f t="shared" si="109"/>
        <v>0</v>
      </c>
      <c r="CQ134" s="300">
        <f t="shared" si="109"/>
        <v>0</v>
      </c>
      <c r="CR134" s="300">
        <f t="shared" ref="CR134:DW134" si="110">CR133*$AD134</f>
        <v>0</v>
      </c>
      <c r="CS134" s="300">
        <f t="shared" si="110"/>
        <v>0</v>
      </c>
      <c r="CT134" s="300">
        <f t="shared" si="110"/>
        <v>0</v>
      </c>
      <c r="CU134" s="300">
        <f t="shared" si="110"/>
        <v>0</v>
      </c>
      <c r="CV134" s="300">
        <f t="shared" si="110"/>
        <v>0</v>
      </c>
      <c r="CW134" s="300">
        <f t="shared" si="110"/>
        <v>0</v>
      </c>
      <c r="CX134" s="300">
        <f t="shared" si="110"/>
        <v>0</v>
      </c>
      <c r="CY134" s="300">
        <f t="shared" si="110"/>
        <v>0</v>
      </c>
      <c r="CZ134" s="300">
        <f t="shared" si="110"/>
        <v>0</v>
      </c>
      <c r="DA134" s="300">
        <f t="shared" si="110"/>
        <v>0</v>
      </c>
      <c r="DB134" s="300">
        <f t="shared" si="110"/>
        <v>0</v>
      </c>
      <c r="DC134" s="300">
        <f t="shared" si="110"/>
        <v>0</v>
      </c>
      <c r="DD134" s="300">
        <f t="shared" si="110"/>
        <v>0</v>
      </c>
      <c r="DE134" s="300">
        <f t="shared" si="110"/>
        <v>0</v>
      </c>
      <c r="DF134" s="300">
        <f t="shared" si="110"/>
        <v>0</v>
      </c>
      <c r="DG134" s="300">
        <f t="shared" si="110"/>
        <v>0</v>
      </c>
      <c r="DH134" s="300">
        <f t="shared" si="110"/>
        <v>0</v>
      </c>
      <c r="DI134" s="300">
        <f t="shared" si="110"/>
        <v>0</v>
      </c>
      <c r="DJ134" s="300">
        <f t="shared" si="110"/>
        <v>0</v>
      </c>
      <c r="DK134" s="300">
        <f t="shared" si="110"/>
        <v>0</v>
      </c>
      <c r="DL134" s="300">
        <f t="shared" si="110"/>
        <v>0</v>
      </c>
      <c r="DM134" s="300">
        <f t="shared" si="110"/>
        <v>0</v>
      </c>
      <c r="DN134" s="300">
        <f t="shared" si="110"/>
        <v>0</v>
      </c>
      <c r="DO134" s="300">
        <f t="shared" si="110"/>
        <v>0</v>
      </c>
      <c r="DP134" s="300">
        <f t="shared" si="110"/>
        <v>0</v>
      </c>
      <c r="DQ134" s="300">
        <f t="shared" si="110"/>
        <v>0</v>
      </c>
      <c r="DR134" s="300">
        <f t="shared" si="110"/>
        <v>0</v>
      </c>
      <c r="DS134" s="300">
        <f t="shared" si="110"/>
        <v>0</v>
      </c>
      <c r="DT134" s="300">
        <f t="shared" si="110"/>
        <v>0</v>
      </c>
      <c r="DU134" s="300">
        <f t="shared" si="110"/>
        <v>0</v>
      </c>
      <c r="DV134" s="300">
        <f t="shared" si="110"/>
        <v>0</v>
      </c>
      <c r="DW134" s="300">
        <f t="shared" si="110"/>
        <v>0</v>
      </c>
      <c r="DX134" s="300">
        <f t="shared" ref="DX134:EX134" si="111">DX133*$AD134</f>
        <v>0</v>
      </c>
      <c r="DY134" s="300">
        <f t="shared" si="111"/>
        <v>0</v>
      </c>
      <c r="DZ134" s="300">
        <f t="shared" si="111"/>
        <v>0</v>
      </c>
      <c r="EA134" s="300">
        <f t="shared" si="111"/>
        <v>0</v>
      </c>
      <c r="EB134" s="300">
        <f t="shared" si="111"/>
        <v>0</v>
      </c>
      <c r="EC134" s="300">
        <f t="shared" si="111"/>
        <v>0</v>
      </c>
      <c r="ED134" s="300">
        <f t="shared" si="111"/>
        <v>0</v>
      </c>
      <c r="EE134" s="300">
        <f t="shared" si="111"/>
        <v>0</v>
      </c>
      <c r="EF134" s="300">
        <f t="shared" si="111"/>
        <v>0</v>
      </c>
      <c r="EG134" s="300">
        <f t="shared" si="111"/>
        <v>0</v>
      </c>
      <c r="EH134" s="300">
        <f t="shared" si="111"/>
        <v>0</v>
      </c>
      <c r="EI134" s="300">
        <f t="shared" si="111"/>
        <v>0</v>
      </c>
      <c r="EJ134" s="300">
        <f t="shared" si="111"/>
        <v>0</v>
      </c>
      <c r="EK134" s="300">
        <f t="shared" si="111"/>
        <v>0</v>
      </c>
      <c r="EL134" s="300">
        <f t="shared" si="111"/>
        <v>0</v>
      </c>
      <c r="EM134" s="300">
        <f t="shared" si="111"/>
        <v>0</v>
      </c>
      <c r="EN134" s="300">
        <f t="shared" si="111"/>
        <v>0</v>
      </c>
      <c r="EO134" s="300">
        <f t="shared" si="111"/>
        <v>0</v>
      </c>
      <c r="EP134" s="300">
        <f t="shared" si="111"/>
        <v>0</v>
      </c>
      <c r="EQ134" s="300">
        <f t="shared" si="111"/>
        <v>0</v>
      </c>
      <c r="ER134" s="300">
        <f t="shared" si="111"/>
        <v>0</v>
      </c>
      <c r="ES134" s="300">
        <f t="shared" si="111"/>
        <v>0</v>
      </c>
      <c r="ET134" s="300">
        <f t="shared" si="111"/>
        <v>0</v>
      </c>
      <c r="EU134" s="300">
        <f t="shared" si="111"/>
        <v>0</v>
      </c>
      <c r="EV134" s="300">
        <f t="shared" si="111"/>
        <v>0</v>
      </c>
      <c r="EW134" s="638">
        <f t="shared" si="111"/>
        <v>0</v>
      </c>
      <c r="EX134" s="639">
        <f t="shared" si="111"/>
        <v>0</v>
      </c>
      <c r="EY134" s="612"/>
      <c r="EZ134" s="86"/>
      <c r="FB134" s="612"/>
    </row>
    <row r="135" spans="1:158" ht="12.75" hidden="1" customHeight="1" outlineLevel="2">
      <c r="A135" s="303"/>
      <c r="B135" s="86"/>
      <c r="C135" s="645"/>
      <c r="D135" s="654" t="s">
        <v>922</v>
      </c>
      <c r="AD135" s="927">
        <f ca="1">AE135-AE134</f>
        <v>0</v>
      </c>
      <c r="AE135" s="304">
        <f ca="1">SUM(AF135:EY135)</f>
        <v>0</v>
      </c>
      <c r="AF135" s="637">
        <f t="shared" ref="AF135:BK135" ca="1" si="112">IF(OverProfOn,IF($AE$21=0,0,$AE134*(AF$21/$AE$21)),AF134)</f>
        <v>0</v>
      </c>
      <c r="AG135" s="300">
        <f t="shared" ca="1" si="112"/>
        <v>0</v>
      </c>
      <c r="AH135" s="300">
        <f t="shared" ca="1" si="112"/>
        <v>0</v>
      </c>
      <c r="AI135" s="300">
        <f t="shared" ca="1" si="112"/>
        <v>0</v>
      </c>
      <c r="AJ135" s="300">
        <f t="shared" ca="1" si="112"/>
        <v>0</v>
      </c>
      <c r="AK135" s="300">
        <f t="shared" ca="1" si="112"/>
        <v>0</v>
      </c>
      <c r="AL135" s="300">
        <f t="shared" ca="1" si="112"/>
        <v>0</v>
      </c>
      <c r="AM135" s="300">
        <f t="shared" ca="1" si="112"/>
        <v>0</v>
      </c>
      <c r="AN135" s="300">
        <f t="shared" ca="1" si="112"/>
        <v>0</v>
      </c>
      <c r="AO135" s="300">
        <f t="shared" ca="1" si="112"/>
        <v>0</v>
      </c>
      <c r="AP135" s="300">
        <f t="shared" ca="1" si="112"/>
        <v>0</v>
      </c>
      <c r="AQ135" s="300">
        <f t="shared" ca="1" si="112"/>
        <v>0</v>
      </c>
      <c r="AR135" s="300">
        <f t="shared" ca="1" si="112"/>
        <v>0</v>
      </c>
      <c r="AS135" s="300">
        <f t="shared" ca="1" si="112"/>
        <v>0</v>
      </c>
      <c r="AT135" s="300">
        <f t="shared" ca="1" si="112"/>
        <v>0</v>
      </c>
      <c r="AU135" s="300">
        <f t="shared" ca="1" si="112"/>
        <v>0</v>
      </c>
      <c r="AV135" s="300">
        <f t="shared" ca="1" si="112"/>
        <v>0</v>
      </c>
      <c r="AW135" s="300">
        <f t="shared" ca="1" si="112"/>
        <v>0</v>
      </c>
      <c r="AX135" s="300">
        <f t="shared" ca="1" si="112"/>
        <v>0</v>
      </c>
      <c r="AY135" s="300">
        <f t="shared" ca="1" si="112"/>
        <v>0</v>
      </c>
      <c r="AZ135" s="300">
        <f t="shared" ca="1" si="112"/>
        <v>0</v>
      </c>
      <c r="BA135" s="300">
        <f t="shared" ca="1" si="112"/>
        <v>0</v>
      </c>
      <c r="BB135" s="300">
        <f t="shared" ca="1" si="112"/>
        <v>0</v>
      </c>
      <c r="BC135" s="300">
        <f t="shared" ca="1" si="112"/>
        <v>0</v>
      </c>
      <c r="BD135" s="300">
        <f t="shared" ca="1" si="112"/>
        <v>0</v>
      </c>
      <c r="BE135" s="300">
        <f t="shared" ca="1" si="112"/>
        <v>0</v>
      </c>
      <c r="BF135" s="300">
        <f t="shared" ca="1" si="112"/>
        <v>0</v>
      </c>
      <c r="BG135" s="300">
        <f t="shared" ca="1" si="112"/>
        <v>0</v>
      </c>
      <c r="BH135" s="300">
        <f t="shared" ca="1" si="112"/>
        <v>0</v>
      </c>
      <c r="BI135" s="300">
        <f t="shared" ca="1" si="112"/>
        <v>0</v>
      </c>
      <c r="BJ135" s="300">
        <f t="shared" ca="1" si="112"/>
        <v>0</v>
      </c>
      <c r="BK135" s="300">
        <f t="shared" ca="1" si="112"/>
        <v>0</v>
      </c>
      <c r="BL135" s="300">
        <f t="shared" ref="BL135:CQ135" ca="1" si="113">IF(OverProfOn,IF($AE$21=0,0,$AE134*(BL$21/$AE$21)),BL134)</f>
        <v>0</v>
      </c>
      <c r="BM135" s="300">
        <f t="shared" ca="1" si="113"/>
        <v>0</v>
      </c>
      <c r="BN135" s="300">
        <f t="shared" ca="1" si="113"/>
        <v>0</v>
      </c>
      <c r="BO135" s="300">
        <f t="shared" ca="1" si="113"/>
        <v>0</v>
      </c>
      <c r="BP135" s="300">
        <f t="shared" ca="1" si="113"/>
        <v>0</v>
      </c>
      <c r="BQ135" s="300">
        <f t="shared" ca="1" si="113"/>
        <v>0</v>
      </c>
      <c r="BR135" s="300">
        <f t="shared" ca="1" si="113"/>
        <v>0</v>
      </c>
      <c r="BS135" s="300">
        <f t="shared" ca="1" si="113"/>
        <v>0</v>
      </c>
      <c r="BT135" s="300">
        <f t="shared" ca="1" si="113"/>
        <v>0</v>
      </c>
      <c r="BU135" s="300">
        <f t="shared" ca="1" si="113"/>
        <v>0</v>
      </c>
      <c r="BV135" s="300">
        <f t="shared" ca="1" si="113"/>
        <v>0</v>
      </c>
      <c r="BW135" s="300">
        <f t="shared" ca="1" si="113"/>
        <v>0</v>
      </c>
      <c r="BX135" s="300">
        <f t="shared" ca="1" si="113"/>
        <v>0</v>
      </c>
      <c r="BY135" s="300">
        <f t="shared" ca="1" si="113"/>
        <v>0</v>
      </c>
      <c r="BZ135" s="300">
        <f t="shared" ca="1" si="113"/>
        <v>0</v>
      </c>
      <c r="CA135" s="300">
        <f t="shared" ca="1" si="113"/>
        <v>0</v>
      </c>
      <c r="CB135" s="300">
        <f t="shared" ca="1" si="113"/>
        <v>0</v>
      </c>
      <c r="CC135" s="300">
        <f t="shared" ca="1" si="113"/>
        <v>0</v>
      </c>
      <c r="CD135" s="300">
        <f t="shared" ca="1" si="113"/>
        <v>0</v>
      </c>
      <c r="CE135" s="300">
        <f t="shared" ca="1" si="113"/>
        <v>0</v>
      </c>
      <c r="CF135" s="300">
        <f t="shared" ca="1" si="113"/>
        <v>0</v>
      </c>
      <c r="CG135" s="300">
        <f t="shared" ca="1" si="113"/>
        <v>0</v>
      </c>
      <c r="CH135" s="300">
        <f t="shared" ca="1" si="113"/>
        <v>0</v>
      </c>
      <c r="CI135" s="300">
        <f t="shared" ca="1" si="113"/>
        <v>0</v>
      </c>
      <c r="CJ135" s="300">
        <f t="shared" ca="1" si="113"/>
        <v>0</v>
      </c>
      <c r="CK135" s="300">
        <f t="shared" ca="1" si="113"/>
        <v>0</v>
      </c>
      <c r="CL135" s="300">
        <f t="shared" ca="1" si="113"/>
        <v>0</v>
      </c>
      <c r="CM135" s="300">
        <f t="shared" ca="1" si="113"/>
        <v>0</v>
      </c>
      <c r="CN135" s="300">
        <f t="shared" ca="1" si="113"/>
        <v>0</v>
      </c>
      <c r="CO135" s="300">
        <f t="shared" ca="1" si="113"/>
        <v>0</v>
      </c>
      <c r="CP135" s="300">
        <f t="shared" ca="1" si="113"/>
        <v>0</v>
      </c>
      <c r="CQ135" s="300">
        <f t="shared" ca="1" si="113"/>
        <v>0</v>
      </c>
      <c r="CR135" s="300">
        <f t="shared" ref="CR135:DW135" ca="1" si="114">IF(OverProfOn,IF($AE$21=0,0,$AE134*(CR$21/$AE$21)),CR134)</f>
        <v>0</v>
      </c>
      <c r="CS135" s="300">
        <f t="shared" ca="1" si="114"/>
        <v>0</v>
      </c>
      <c r="CT135" s="300">
        <f t="shared" ca="1" si="114"/>
        <v>0</v>
      </c>
      <c r="CU135" s="300">
        <f t="shared" ca="1" si="114"/>
        <v>0</v>
      </c>
      <c r="CV135" s="300">
        <f t="shared" ca="1" si="114"/>
        <v>0</v>
      </c>
      <c r="CW135" s="300">
        <f t="shared" ca="1" si="114"/>
        <v>0</v>
      </c>
      <c r="CX135" s="300">
        <f t="shared" ca="1" si="114"/>
        <v>0</v>
      </c>
      <c r="CY135" s="300">
        <f t="shared" ca="1" si="114"/>
        <v>0</v>
      </c>
      <c r="CZ135" s="300">
        <f t="shared" ca="1" si="114"/>
        <v>0</v>
      </c>
      <c r="DA135" s="300">
        <f t="shared" ca="1" si="114"/>
        <v>0</v>
      </c>
      <c r="DB135" s="300">
        <f t="shared" ca="1" si="114"/>
        <v>0</v>
      </c>
      <c r="DC135" s="300">
        <f t="shared" ca="1" si="114"/>
        <v>0</v>
      </c>
      <c r="DD135" s="300">
        <f t="shared" ca="1" si="114"/>
        <v>0</v>
      </c>
      <c r="DE135" s="300">
        <f t="shared" ca="1" si="114"/>
        <v>0</v>
      </c>
      <c r="DF135" s="300">
        <f t="shared" ca="1" si="114"/>
        <v>0</v>
      </c>
      <c r="DG135" s="300">
        <f t="shared" ca="1" si="114"/>
        <v>0</v>
      </c>
      <c r="DH135" s="300">
        <f t="shared" ca="1" si="114"/>
        <v>0</v>
      </c>
      <c r="DI135" s="300">
        <f t="shared" ca="1" si="114"/>
        <v>0</v>
      </c>
      <c r="DJ135" s="300">
        <f t="shared" ca="1" si="114"/>
        <v>0</v>
      </c>
      <c r="DK135" s="300">
        <f t="shared" ca="1" si="114"/>
        <v>0</v>
      </c>
      <c r="DL135" s="300">
        <f t="shared" ca="1" si="114"/>
        <v>0</v>
      </c>
      <c r="DM135" s="300">
        <f t="shared" ca="1" si="114"/>
        <v>0</v>
      </c>
      <c r="DN135" s="300">
        <f t="shared" ca="1" si="114"/>
        <v>0</v>
      </c>
      <c r="DO135" s="300">
        <f t="shared" ca="1" si="114"/>
        <v>0</v>
      </c>
      <c r="DP135" s="300">
        <f t="shared" ca="1" si="114"/>
        <v>0</v>
      </c>
      <c r="DQ135" s="300">
        <f t="shared" ca="1" si="114"/>
        <v>0</v>
      </c>
      <c r="DR135" s="300">
        <f t="shared" ca="1" si="114"/>
        <v>0</v>
      </c>
      <c r="DS135" s="300">
        <f t="shared" ca="1" si="114"/>
        <v>0</v>
      </c>
      <c r="DT135" s="300">
        <f t="shared" ca="1" si="114"/>
        <v>0</v>
      </c>
      <c r="DU135" s="300">
        <f t="shared" ca="1" si="114"/>
        <v>0</v>
      </c>
      <c r="DV135" s="300">
        <f t="shared" ca="1" si="114"/>
        <v>0</v>
      </c>
      <c r="DW135" s="300">
        <f t="shared" ca="1" si="114"/>
        <v>0</v>
      </c>
      <c r="DX135" s="300">
        <f t="shared" ref="DX135:EX135" ca="1" si="115">IF(OverProfOn,IF($AE$21=0,0,$AE134*(DX$21/$AE$21)),DX134)</f>
        <v>0</v>
      </c>
      <c r="DY135" s="300">
        <f t="shared" ca="1" si="115"/>
        <v>0</v>
      </c>
      <c r="DZ135" s="300">
        <f t="shared" ca="1" si="115"/>
        <v>0</v>
      </c>
      <c r="EA135" s="300">
        <f t="shared" ca="1" si="115"/>
        <v>0</v>
      </c>
      <c r="EB135" s="300">
        <f t="shared" ca="1" si="115"/>
        <v>0</v>
      </c>
      <c r="EC135" s="300">
        <f t="shared" ca="1" si="115"/>
        <v>0</v>
      </c>
      <c r="ED135" s="300">
        <f t="shared" ca="1" si="115"/>
        <v>0</v>
      </c>
      <c r="EE135" s="300">
        <f t="shared" ca="1" si="115"/>
        <v>0</v>
      </c>
      <c r="EF135" s="300">
        <f t="shared" ca="1" si="115"/>
        <v>0</v>
      </c>
      <c r="EG135" s="300">
        <f t="shared" ca="1" si="115"/>
        <v>0</v>
      </c>
      <c r="EH135" s="300">
        <f t="shared" ca="1" si="115"/>
        <v>0</v>
      </c>
      <c r="EI135" s="300">
        <f t="shared" ca="1" si="115"/>
        <v>0</v>
      </c>
      <c r="EJ135" s="300">
        <f t="shared" ca="1" si="115"/>
        <v>0</v>
      </c>
      <c r="EK135" s="300">
        <f t="shared" ca="1" si="115"/>
        <v>0</v>
      </c>
      <c r="EL135" s="300">
        <f t="shared" ca="1" si="115"/>
        <v>0</v>
      </c>
      <c r="EM135" s="300">
        <f t="shared" ca="1" si="115"/>
        <v>0</v>
      </c>
      <c r="EN135" s="300">
        <f t="shared" ca="1" si="115"/>
        <v>0</v>
      </c>
      <c r="EO135" s="300">
        <f t="shared" ca="1" si="115"/>
        <v>0</v>
      </c>
      <c r="EP135" s="300">
        <f t="shared" ca="1" si="115"/>
        <v>0</v>
      </c>
      <c r="EQ135" s="300">
        <f t="shared" ca="1" si="115"/>
        <v>0</v>
      </c>
      <c r="ER135" s="300">
        <f t="shared" ca="1" si="115"/>
        <v>0</v>
      </c>
      <c r="ES135" s="300">
        <f t="shared" ca="1" si="115"/>
        <v>0</v>
      </c>
      <c r="ET135" s="300">
        <f t="shared" ca="1" si="115"/>
        <v>0</v>
      </c>
      <c r="EU135" s="300">
        <f t="shared" ca="1" si="115"/>
        <v>0</v>
      </c>
      <c r="EV135" s="300">
        <f t="shared" ca="1" si="115"/>
        <v>0</v>
      </c>
      <c r="EW135" s="300">
        <f t="shared" ca="1" si="115"/>
        <v>0</v>
      </c>
      <c r="EX135" s="300">
        <f t="shared" ca="1" si="115"/>
        <v>0</v>
      </c>
      <c r="EY135" s="612"/>
      <c r="EZ135" s="894">
        <f ca="1">D126</f>
        <v>0</v>
      </c>
      <c r="FB135" s="612"/>
    </row>
    <row r="136" spans="1:158" ht="12.75" hidden="1" customHeight="1" outlineLevel="2">
      <c r="A136" s="303"/>
      <c r="B136" s="922"/>
      <c r="C136" s="645"/>
      <c r="D136" s="923" t="s">
        <v>2538</v>
      </c>
      <c r="AD136" s="904"/>
      <c r="AE136" s="304">
        <f ca="1">SUM(AF136:EY136)</f>
        <v>0</v>
      </c>
      <c r="AF136" s="637">
        <f t="shared" ref="AF136:BK136" ca="1" si="116">AF133+AF135</f>
        <v>0</v>
      </c>
      <c r="AG136" s="300">
        <f t="shared" ca="1" si="116"/>
        <v>0</v>
      </c>
      <c r="AH136" s="300">
        <f t="shared" ca="1" si="116"/>
        <v>0</v>
      </c>
      <c r="AI136" s="300">
        <f t="shared" ca="1" si="116"/>
        <v>0</v>
      </c>
      <c r="AJ136" s="300">
        <f t="shared" ca="1" si="116"/>
        <v>0</v>
      </c>
      <c r="AK136" s="300">
        <f t="shared" ca="1" si="116"/>
        <v>0</v>
      </c>
      <c r="AL136" s="300">
        <f t="shared" ca="1" si="116"/>
        <v>0</v>
      </c>
      <c r="AM136" s="300">
        <f t="shared" ca="1" si="116"/>
        <v>0</v>
      </c>
      <c r="AN136" s="300">
        <f t="shared" ca="1" si="116"/>
        <v>0</v>
      </c>
      <c r="AO136" s="300">
        <f t="shared" ca="1" si="116"/>
        <v>0</v>
      </c>
      <c r="AP136" s="300">
        <f t="shared" ca="1" si="116"/>
        <v>0</v>
      </c>
      <c r="AQ136" s="300">
        <f t="shared" ca="1" si="116"/>
        <v>0</v>
      </c>
      <c r="AR136" s="300">
        <f t="shared" ca="1" si="116"/>
        <v>0</v>
      </c>
      <c r="AS136" s="300">
        <f t="shared" ca="1" si="116"/>
        <v>0</v>
      </c>
      <c r="AT136" s="300">
        <f t="shared" ca="1" si="116"/>
        <v>0</v>
      </c>
      <c r="AU136" s="300">
        <f t="shared" ca="1" si="116"/>
        <v>0</v>
      </c>
      <c r="AV136" s="300">
        <f t="shared" ca="1" si="116"/>
        <v>0</v>
      </c>
      <c r="AW136" s="300">
        <f t="shared" ca="1" si="116"/>
        <v>0</v>
      </c>
      <c r="AX136" s="300">
        <f t="shared" ca="1" si="116"/>
        <v>0</v>
      </c>
      <c r="AY136" s="300">
        <f t="shared" ca="1" si="116"/>
        <v>0</v>
      </c>
      <c r="AZ136" s="300">
        <f t="shared" ca="1" si="116"/>
        <v>0</v>
      </c>
      <c r="BA136" s="300">
        <f t="shared" ca="1" si="116"/>
        <v>0</v>
      </c>
      <c r="BB136" s="300">
        <f t="shared" ca="1" si="116"/>
        <v>0</v>
      </c>
      <c r="BC136" s="300">
        <f t="shared" ca="1" si="116"/>
        <v>0</v>
      </c>
      <c r="BD136" s="300">
        <f t="shared" ca="1" si="116"/>
        <v>0</v>
      </c>
      <c r="BE136" s="300">
        <f t="shared" ca="1" si="116"/>
        <v>0</v>
      </c>
      <c r="BF136" s="300">
        <f t="shared" ca="1" si="116"/>
        <v>0</v>
      </c>
      <c r="BG136" s="300">
        <f t="shared" ca="1" si="116"/>
        <v>0</v>
      </c>
      <c r="BH136" s="300">
        <f t="shared" ca="1" si="116"/>
        <v>0</v>
      </c>
      <c r="BI136" s="300">
        <f t="shared" ca="1" si="116"/>
        <v>0</v>
      </c>
      <c r="BJ136" s="300">
        <f t="shared" ca="1" si="116"/>
        <v>0</v>
      </c>
      <c r="BK136" s="300">
        <f t="shared" ca="1" si="116"/>
        <v>0</v>
      </c>
      <c r="BL136" s="300">
        <f t="shared" ref="BL136:CQ136" ca="1" si="117">BL133+BL135</f>
        <v>0</v>
      </c>
      <c r="BM136" s="300">
        <f t="shared" ca="1" si="117"/>
        <v>0</v>
      </c>
      <c r="BN136" s="300">
        <f t="shared" ca="1" si="117"/>
        <v>0</v>
      </c>
      <c r="BO136" s="300">
        <f t="shared" ca="1" si="117"/>
        <v>0</v>
      </c>
      <c r="BP136" s="300">
        <f t="shared" ca="1" si="117"/>
        <v>0</v>
      </c>
      <c r="BQ136" s="300">
        <f t="shared" ca="1" si="117"/>
        <v>0</v>
      </c>
      <c r="BR136" s="300">
        <f t="shared" ca="1" si="117"/>
        <v>0</v>
      </c>
      <c r="BS136" s="300">
        <f t="shared" ca="1" si="117"/>
        <v>0</v>
      </c>
      <c r="BT136" s="300">
        <f t="shared" ca="1" si="117"/>
        <v>0</v>
      </c>
      <c r="BU136" s="300">
        <f t="shared" ca="1" si="117"/>
        <v>0</v>
      </c>
      <c r="BV136" s="300">
        <f t="shared" ca="1" si="117"/>
        <v>0</v>
      </c>
      <c r="BW136" s="300">
        <f t="shared" ca="1" si="117"/>
        <v>0</v>
      </c>
      <c r="BX136" s="300">
        <f t="shared" ca="1" si="117"/>
        <v>0</v>
      </c>
      <c r="BY136" s="300">
        <f t="shared" ca="1" si="117"/>
        <v>0</v>
      </c>
      <c r="BZ136" s="300">
        <f t="shared" ca="1" si="117"/>
        <v>0</v>
      </c>
      <c r="CA136" s="300">
        <f t="shared" ca="1" si="117"/>
        <v>0</v>
      </c>
      <c r="CB136" s="300">
        <f t="shared" ca="1" si="117"/>
        <v>0</v>
      </c>
      <c r="CC136" s="300">
        <f t="shared" ca="1" si="117"/>
        <v>0</v>
      </c>
      <c r="CD136" s="300">
        <f t="shared" ca="1" si="117"/>
        <v>0</v>
      </c>
      <c r="CE136" s="300">
        <f t="shared" ca="1" si="117"/>
        <v>0</v>
      </c>
      <c r="CF136" s="300">
        <f t="shared" ca="1" si="117"/>
        <v>0</v>
      </c>
      <c r="CG136" s="300">
        <f t="shared" ca="1" si="117"/>
        <v>0</v>
      </c>
      <c r="CH136" s="300">
        <f t="shared" ca="1" si="117"/>
        <v>0</v>
      </c>
      <c r="CI136" s="300">
        <f t="shared" ca="1" si="117"/>
        <v>0</v>
      </c>
      <c r="CJ136" s="300">
        <f t="shared" ca="1" si="117"/>
        <v>0</v>
      </c>
      <c r="CK136" s="300">
        <f t="shared" ca="1" si="117"/>
        <v>0</v>
      </c>
      <c r="CL136" s="300">
        <f t="shared" ca="1" si="117"/>
        <v>0</v>
      </c>
      <c r="CM136" s="300">
        <f t="shared" ca="1" si="117"/>
        <v>0</v>
      </c>
      <c r="CN136" s="300">
        <f t="shared" ca="1" si="117"/>
        <v>0</v>
      </c>
      <c r="CO136" s="300">
        <f t="shared" ca="1" si="117"/>
        <v>0</v>
      </c>
      <c r="CP136" s="300">
        <f t="shared" ca="1" si="117"/>
        <v>0</v>
      </c>
      <c r="CQ136" s="300">
        <f t="shared" ca="1" si="117"/>
        <v>0</v>
      </c>
      <c r="CR136" s="300">
        <f t="shared" ref="CR136:DW136" ca="1" si="118">CR133+CR135</f>
        <v>0</v>
      </c>
      <c r="CS136" s="300">
        <f t="shared" ca="1" si="118"/>
        <v>0</v>
      </c>
      <c r="CT136" s="300">
        <f t="shared" ca="1" si="118"/>
        <v>0</v>
      </c>
      <c r="CU136" s="300">
        <f t="shared" ca="1" si="118"/>
        <v>0</v>
      </c>
      <c r="CV136" s="300">
        <f t="shared" ca="1" si="118"/>
        <v>0</v>
      </c>
      <c r="CW136" s="300">
        <f t="shared" ca="1" si="118"/>
        <v>0</v>
      </c>
      <c r="CX136" s="300">
        <f t="shared" ca="1" si="118"/>
        <v>0</v>
      </c>
      <c r="CY136" s="300">
        <f t="shared" ca="1" si="118"/>
        <v>0</v>
      </c>
      <c r="CZ136" s="300">
        <f t="shared" ca="1" si="118"/>
        <v>0</v>
      </c>
      <c r="DA136" s="300">
        <f t="shared" ca="1" si="118"/>
        <v>0</v>
      </c>
      <c r="DB136" s="300">
        <f t="shared" ca="1" si="118"/>
        <v>0</v>
      </c>
      <c r="DC136" s="300">
        <f t="shared" ca="1" si="118"/>
        <v>0</v>
      </c>
      <c r="DD136" s="300">
        <f t="shared" ca="1" si="118"/>
        <v>0</v>
      </c>
      <c r="DE136" s="300">
        <f t="shared" ca="1" si="118"/>
        <v>0</v>
      </c>
      <c r="DF136" s="300">
        <f t="shared" ca="1" si="118"/>
        <v>0</v>
      </c>
      <c r="DG136" s="300">
        <f t="shared" ca="1" si="118"/>
        <v>0</v>
      </c>
      <c r="DH136" s="300">
        <f t="shared" ca="1" si="118"/>
        <v>0</v>
      </c>
      <c r="DI136" s="300">
        <f t="shared" ca="1" si="118"/>
        <v>0</v>
      </c>
      <c r="DJ136" s="300">
        <f t="shared" ca="1" si="118"/>
        <v>0</v>
      </c>
      <c r="DK136" s="300">
        <f t="shared" ca="1" si="118"/>
        <v>0</v>
      </c>
      <c r="DL136" s="300">
        <f t="shared" ca="1" si="118"/>
        <v>0</v>
      </c>
      <c r="DM136" s="300">
        <f t="shared" ca="1" si="118"/>
        <v>0</v>
      </c>
      <c r="DN136" s="300">
        <f t="shared" ca="1" si="118"/>
        <v>0</v>
      </c>
      <c r="DO136" s="300">
        <f t="shared" ca="1" si="118"/>
        <v>0</v>
      </c>
      <c r="DP136" s="300">
        <f t="shared" ca="1" si="118"/>
        <v>0</v>
      </c>
      <c r="DQ136" s="300">
        <f t="shared" ca="1" si="118"/>
        <v>0</v>
      </c>
      <c r="DR136" s="300">
        <f t="shared" ca="1" si="118"/>
        <v>0</v>
      </c>
      <c r="DS136" s="300">
        <f t="shared" ca="1" si="118"/>
        <v>0</v>
      </c>
      <c r="DT136" s="300">
        <f t="shared" ca="1" si="118"/>
        <v>0</v>
      </c>
      <c r="DU136" s="300">
        <f t="shared" ca="1" si="118"/>
        <v>0</v>
      </c>
      <c r="DV136" s="300">
        <f t="shared" ca="1" si="118"/>
        <v>0</v>
      </c>
      <c r="DW136" s="300">
        <f t="shared" ca="1" si="118"/>
        <v>0</v>
      </c>
      <c r="DX136" s="300">
        <f t="shared" ref="DX136:EX136" ca="1" si="119">DX133+DX135</f>
        <v>0</v>
      </c>
      <c r="DY136" s="300">
        <f t="shared" ca="1" si="119"/>
        <v>0</v>
      </c>
      <c r="DZ136" s="300">
        <f t="shared" ca="1" si="119"/>
        <v>0</v>
      </c>
      <c r="EA136" s="300">
        <f t="shared" ca="1" si="119"/>
        <v>0</v>
      </c>
      <c r="EB136" s="300">
        <f t="shared" ca="1" si="119"/>
        <v>0</v>
      </c>
      <c r="EC136" s="300">
        <f t="shared" ca="1" si="119"/>
        <v>0</v>
      </c>
      <c r="ED136" s="300">
        <f t="shared" ca="1" si="119"/>
        <v>0</v>
      </c>
      <c r="EE136" s="300">
        <f t="shared" ca="1" si="119"/>
        <v>0</v>
      </c>
      <c r="EF136" s="300">
        <f t="shared" ca="1" si="119"/>
        <v>0</v>
      </c>
      <c r="EG136" s="300">
        <f t="shared" ca="1" si="119"/>
        <v>0</v>
      </c>
      <c r="EH136" s="300">
        <f t="shared" ca="1" si="119"/>
        <v>0</v>
      </c>
      <c r="EI136" s="300">
        <f t="shared" ca="1" si="119"/>
        <v>0</v>
      </c>
      <c r="EJ136" s="300">
        <f t="shared" ca="1" si="119"/>
        <v>0</v>
      </c>
      <c r="EK136" s="300">
        <f t="shared" ca="1" si="119"/>
        <v>0</v>
      </c>
      <c r="EL136" s="300">
        <f t="shared" ca="1" si="119"/>
        <v>0</v>
      </c>
      <c r="EM136" s="300">
        <f t="shared" ca="1" si="119"/>
        <v>0</v>
      </c>
      <c r="EN136" s="300">
        <f t="shared" ca="1" si="119"/>
        <v>0</v>
      </c>
      <c r="EO136" s="300">
        <f t="shared" ca="1" si="119"/>
        <v>0</v>
      </c>
      <c r="EP136" s="300">
        <f t="shared" ca="1" si="119"/>
        <v>0</v>
      </c>
      <c r="EQ136" s="300">
        <f t="shared" ca="1" si="119"/>
        <v>0</v>
      </c>
      <c r="ER136" s="300">
        <f t="shared" ca="1" si="119"/>
        <v>0</v>
      </c>
      <c r="ES136" s="300">
        <f t="shared" ca="1" si="119"/>
        <v>0</v>
      </c>
      <c r="ET136" s="300">
        <f t="shared" ca="1" si="119"/>
        <v>0</v>
      </c>
      <c r="EU136" s="300">
        <f t="shared" ca="1" si="119"/>
        <v>0</v>
      </c>
      <c r="EV136" s="300">
        <f t="shared" ca="1" si="119"/>
        <v>0</v>
      </c>
      <c r="EW136" s="300">
        <f t="shared" ca="1" si="119"/>
        <v>0</v>
      </c>
      <c r="EX136" s="300">
        <f t="shared" ca="1" si="119"/>
        <v>0</v>
      </c>
      <c r="EY136" s="612"/>
      <c r="FB136" s="612"/>
    </row>
    <row r="137" spans="1:158" s="634" customFormat="1" ht="5.0999999999999996" hidden="1" customHeight="1" outlineLevel="2">
      <c r="A137" s="205"/>
      <c r="B137" s="201"/>
      <c r="C137" s="201"/>
      <c r="D137" s="201"/>
      <c r="E137" s="234"/>
      <c r="F137" s="201"/>
      <c r="G137" s="201"/>
      <c r="H137" s="201"/>
      <c r="I137" s="201"/>
      <c r="J137" s="201"/>
      <c r="K137" s="201"/>
      <c r="L137" s="201"/>
      <c r="M137" s="201"/>
      <c r="N137" s="201"/>
      <c r="O137" s="201"/>
      <c r="P137" s="201"/>
      <c r="Q137" s="201"/>
      <c r="R137" s="201"/>
      <c r="S137" s="201"/>
      <c r="T137" s="201"/>
      <c r="U137" s="201"/>
      <c r="V137" s="201"/>
      <c r="W137" s="201"/>
      <c r="X137" s="201"/>
      <c r="Y137" s="201"/>
      <c r="Z137" s="201"/>
      <c r="AA137" s="201"/>
      <c r="AB137" s="202"/>
      <c r="AC137" s="201"/>
      <c r="AD137" s="203"/>
      <c r="AE137" s="296"/>
      <c r="AF137" s="301"/>
      <c r="AG137" s="301"/>
      <c r="AH137" s="301"/>
      <c r="AI137" s="301"/>
      <c r="AJ137" s="301"/>
      <c r="AK137" s="301"/>
      <c r="AL137" s="301"/>
      <c r="AM137" s="301"/>
      <c r="AN137" s="301"/>
      <c r="AO137" s="301"/>
      <c r="AP137" s="301"/>
      <c r="AQ137" s="301"/>
      <c r="AR137" s="301"/>
      <c r="AS137" s="301"/>
      <c r="AT137" s="301"/>
      <c r="AU137" s="301"/>
      <c r="AV137" s="301"/>
      <c r="AW137" s="301"/>
      <c r="AX137" s="301"/>
      <c r="AY137" s="301"/>
      <c r="AZ137" s="301"/>
      <c r="BA137" s="301"/>
      <c r="BB137" s="301"/>
      <c r="BC137" s="301"/>
      <c r="BD137" s="301"/>
      <c r="BE137" s="301"/>
      <c r="BF137" s="301"/>
      <c r="BG137" s="301"/>
      <c r="BH137" s="301"/>
      <c r="BI137" s="301"/>
      <c r="BJ137" s="301"/>
      <c r="BK137" s="301"/>
      <c r="BL137" s="301"/>
      <c r="BM137" s="301"/>
      <c r="BN137" s="301"/>
      <c r="BO137" s="301"/>
      <c r="BP137" s="301"/>
      <c r="BQ137" s="301"/>
      <c r="BR137" s="301"/>
      <c r="BS137" s="301"/>
      <c r="BT137" s="301"/>
      <c r="BU137" s="301"/>
      <c r="BV137" s="301"/>
      <c r="BW137" s="301"/>
      <c r="BX137" s="301"/>
      <c r="BY137" s="301"/>
      <c r="BZ137" s="301"/>
      <c r="CA137" s="301"/>
      <c r="CB137" s="301"/>
      <c r="CC137" s="301"/>
      <c r="CD137" s="301"/>
      <c r="CE137" s="301"/>
      <c r="CF137" s="301"/>
      <c r="CG137" s="301"/>
      <c r="CH137" s="301"/>
      <c r="CI137" s="301"/>
      <c r="CJ137" s="301"/>
      <c r="CK137" s="301"/>
      <c r="CL137" s="301"/>
      <c r="CM137" s="301"/>
      <c r="CN137" s="301"/>
      <c r="CO137" s="301"/>
      <c r="CP137" s="301"/>
      <c r="CQ137" s="301"/>
      <c r="CR137" s="301"/>
      <c r="CS137" s="301"/>
      <c r="CT137" s="301"/>
      <c r="CU137" s="301"/>
      <c r="CV137" s="301"/>
      <c r="CW137" s="301"/>
      <c r="CX137" s="301"/>
      <c r="CY137" s="301"/>
      <c r="CZ137" s="301"/>
      <c r="DA137" s="301"/>
      <c r="DB137" s="301"/>
      <c r="DC137" s="301"/>
      <c r="DD137" s="301"/>
      <c r="DE137" s="301"/>
      <c r="DF137" s="301"/>
      <c r="DG137" s="301"/>
      <c r="DH137" s="301"/>
      <c r="DI137" s="301"/>
      <c r="DJ137" s="301"/>
      <c r="DK137" s="301"/>
      <c r="DL137" s="301"/>
      <c r="DM137" s="301"/>
      <c r="DN137" s="301"/>
      <c r="DO137" s="301"/>
      <c r="DP137" s="301"/>
      <c r="DQ137" s="301"/>
      <c r="DR137" s="301"/>
      <c r="DS137" s="301"/>
      <c r="DT137" s="301"/>
      <c r="DU137" s="301"/>
      <c r="DV137" s="301"/>
      <c r="DW137" s="301"/>
      <c r="DX137" s="301"/>
      <c r="DY137" s="301"/>
      <c r="DZ137" s="301"/>
      <c r="EA137" s="301"/>
      <c r="EB137" s="301"/>
      <c r="EC137" s="301"/>
      <c r="ED137" s="301"/>
      <c r="EE137" s="301"/>
      <c r="EF137" s="301"/>
      <c r="EG137" s="301"/>
      <c r="EH137" s="301"/>
      <c r="EI137" s="301"/>
      <c r="EJ137" s="301"/>
      <c r="EK137" s="301"/>
      <c r="EL137" s="301"/>
      <c r="EM137" s="301"/>
      <c r="EN137" s="301"/>
      <c r="EO137" s="301"/>
      <c r="EP137" s="301"/>
      <c r="EQ137" s="301"/>
      <c r="ER137" s="301"/>
      <c r="ES137" s="301"/>
      <c r="ET137" s="301"/>
      <c r="EU137" s="301"/>
      <c r="EV137" s="301"/>
      <c r="EW137" s="301"/>
      <c r="EX137" s="301"/>
      <c r="EY137" s="632"/>
      <c r="EZ137" s="201"/>
      <c r="FA137" s="201"/>
      <c r="FB137" s="633"/>
    </row>
    <row r="138" spans="1:158" hidden="1" outlineLevel="2">
      <c r="AE138" s="621"/>
      <c r="EY138" s="612"/>
      <c r="EZ138" s="86"/>
      <c r="FB138" s="612"/>
    </row>
    <row r="139" spans="1:158" outlineLevel="1">
      <c r="AE139" s="621"/>
      <c r="EY139" s="612"/>
      <c r="EZ139" s="86"/>
      <c r="FB139" s="612"/>
    </row>
    <row r="140" spans="1:158" outlineLevel="1" collapsed="1">
      <c r="A140" s="1031" t="str">
        <f>'Customer Charges'!A122</f>
        <v>ITO</v>
      </c>
      <c r="B140" s="1032"/>
      <c r="C140" s="1033"/>
      <c r="D140" s="894">
        <f ca="1">IF(ABS(AD149-0)&gt;ErrTol,1,0)</f>
        <v>0</v>
      </c>
      <c r="E140" s="318"/>
      <c r="F140" s="318"/>
      <c r="G140" s="318"/>
      <c r="H140" s="318"/>
      <c r="I140" s="318"/>
      <c r="J140" s="318"/>
      <c r="K140" s="318"/>
      <c r="L140" s="318"/>
      <c r="M140" s="318"/>
      <c r="N140" s="318"/>
      <c r="O140" s="318"/>
      <c r="P140" s="318"/>
      <c r="Q140" s="318"/>
      <c r="R140" s="318"/>
      <c r="S140" s="318"/>
      <c r="T140" s="318"/>
      <c r="U140" s="318"/>
      <c r="V140" s="318"/>
      <c r="W140" s="318"/>
      <c r="X140" s="318"/>
      <c r="Y140" s="318"/>
      <c r="Z140" s="318"/>
      <c r="AA140" s="318"/>
      <c r="AB140" s="318"/>
      <c r="AC140" s="318"/>
      <c r="AD140" s="625" t="str">
        <f>'Customer Charges'!AD122</f>
        <v>9_ATP</v>
      </c>
      <c r="AE140" s="300">
        <f ca="1">AE149</f>
        <v>0</v>
      </c>
      <c r="EY140" s="612"/>
      <c r="EZ140" s="622"/>
      <c r="FB140" s="612"/>
    </row>
    <row r="141" spans="1:158" s="634" customFormat="1" ht="5.0999999999999996" hidden="1" customHeight="1" outlineLevel="2">
      <c r="A141" s="205"/>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c r="AA141" s="201"/>
      <c r="AB141" s="202"/>
      <c r="AC141" s="201"/>
      <c r="AD141" s="203"/>
      <c r="AE141" s="264"/>
      <c r="AF141" s="204"/>
      <c r="AG141" s="204"/>
      <c r="AH141" s="204"/>
      <c r="AI141" s="204"/>
      <c r="AJ141" s="204"/>
      <c r="AK141" s="204"/>
      <c r="AL141" s="204"/>
      <c r="AM141" s="204"/>
      <c r="AN141" s="204"/>
      <c r="AO141" s="204"/>
      <c r="AP141" s="204"/>
      <c r="AQ141" s="204"/>
      <c r="AR141" s="204"/>
      <c r="AS141" s="204"/>
      <c r="AT141" s="204"/>
      <c r="AU141" s="204"/>
      <c r="AV141" s="204"/>
      <c r="AW141" s="204"/>
      <c r="AX141" s="204"/>
      <c r="AY141" s="204"/>
      <c r="AZ141" s="204"/>
      <c r="BA141" s="204"/>
      <c r="BB141" s="204"/>
      <c r="BC141" s="204"/>
      <c r="BD141" s="204"/>
      <c r="BE141" s="204"/>
      <c r="BF141" s="204"/>
      <c r="BG141" s="204"/>
      <c r="BH141" s="204"/>
      <c r="BI141" s="204"/>
      <c r="BJ141" s="204"/>
      <c r="BK141" s="204"/>
      <c r="BL141" s="204"/>
      <c r="BM141" s="204"/>
      <c r="BN141" s="204"/>
      <c r="BO141" s="204"/>
      <c r="BP141" s="204"/>
      <c r="BQ141" s="204"/>
      <c r="BR141" s="204"/>
      <c r="BS141" s="204"/>
      <c r="BT141" s="204"/>
      <c r="BU141" s="204"/>
      <c r="BV141" s="204"/>
      <c r="BW141" s="204"/>
      <c r="BX141" s="204"/>
      <c r="BY141" s="204"/>
      <c r="BZ141" s="204"/>
      <c r="CA141" s="204"/>
      <c r="CB141" s="204"/>
      <c r="CC141" s="204"/>
      <c r="CD141" s="204"/>
      <c r="CE141" s="204"/>
      <c r="CF141" s="204"/>
      <c r="CG141" s="204"/>
      <c r="CH141" s="204"/>
      <c r="CI141" s="204"/>
      <c r="CJ141" s="204"/>
      <c r="CK141" s="204"/>
      <c r="CL141" s="204"/>
      <c r="CM141" s="204"/>
      <c r="CN141" s="204"/>
      <c r="CO141" s="204"/>
      <c r="CP141" s="204"/>
      <c r="CQ141" s="204"/>
      <c r="CR141" s="204"/>
      <c r="CS141" s="204"/>
      <c r="CT141" s="204"/>
      <c r="CU141" s="204"/>
      <c r="CV141" s="204"/>
      <c r="CW141" s="204"/>
      <c r="CX141" s="204"/>
      <c r="CY141" s="204"/>
      <c r="CZ141" s="204"/>
      <c r="DA141" s="204"/>
      <c r="DB141" s="204"/>
      <c r="DC141" s="204"/>
      <c r="DD141" s="204"/>
      <c r="DE141" s="204"/>
      <c r="DF141" s="204"/>
      <c r="DG141" s="204"/>
      <c r="DH141" s="204"/>
      <c r="DI141" s="204"/>
      <c r="DJ141" s="204"/>
      <c r="DK141" s="204"/>
      <c r="DL141" s="204"/>
      <c r="DM141" s="204"/>
      <c r="DN141" s="204"/>
      <c r="DO141" s="204"/>
      <c r="DP141" s="204"/>
      <c r="DQ141" s="204"/>
      <c r="DR141" s="204"/>
      <c r="DS141" s="204"/>
      <c r="DT141" s="204"/>
      <c r="DU141" s="204"/>
      <c r="DV141" s="204"/>
      <c r="DW141" s="204"/>
      <c r="DX141" s="204"/>
      <c r="DY141" s="204"/>
      <c r="DZ141" s="204"/>
      <c r="EA141" s="204"/>
      <c r="EB141" s="204"/>
      <c r="EC141" s="204"/>
      <c r="ED141" s="204"/>
      <c r="EE141" s="204"/>
      <c r="EF141" s="204"/>
      <c r="EG141" s="204"/>
      <c r="EH141" s="204"/>
      <c r="EI141" s="204"/>
      <c r="EJ141" s="204"/>
      <c r="EK141" s="204"/>
      <c r="EL141" s="204"/>
      <c r="EM141" s="204"/>
      <c r="EN141" s="204"/>
      <c r="EO141" s="204"/>
      <c r="EP141" s="204"/>
      <c r="EQ141" s="204"/>
      <c r="ER141" s="204"/>
      <c r="ES141" s="204"/>
      <c r="ET141" s="204"/>
      <c r="EU141" s="204"/>
      <c r="EV141" s="204"/>
      <c r="EW141" s="204"/>
      <c r="EX141" s="204"/>
      <c r="EY141" s="632"/>
      <c r="EZ141" s="201"/>
      <c r="FA141" s="201"/>
      <c r="FB141" s="633"/>
    </row>
    <row r="142" spans="1:158" ht="12.75" hidden="1" customHeight="1" outlineLevel="2">
      <c r="A142" s="1029">
        <f>'Customer Charges'!A124</f>
        <v>10</v>
      </c>
      <c r="B142" s="924"/>
      <c r="C142" s="86"/>
      <c r="D142" s="847" t="s">
        <v>196</v>
      </c>
      <c r="AD142" s="896" t="str">
        <f>'Customer Charges'!AD124</f>
        <v>Contract</v>
      </c>
      <c r="AE142" s="304">
        <f>SUM(AF142:EY142)</f>
        <v>64</v>
      </c>
      <c r="AF142" s="297">
        <f>'Customer Charges'!AF124</f>
        <v>0</v>
      </c>
      <c r="AG142" s="298">
        <f>'Customer Charges'!AG124</f>
        <v>0</v>
      </c>
      <c r="AH142" s="298">
        <f>'Customer Charges'!AH124</f>
        <v>1</v>
      </c>
      <c r="AI142" s="298">
        <f>'Customer Charges'!AI124</f>
        <v>1</v>
      </c>
      <c r="AJ142" s="298">
        <f>'Customer Charges'!AJ124</f>
        <v>1</v>
      </c>
      <c r="AK142" s="298">
        <f>'Customer Charges'!AK124</f>
        <v>1</v>
      </c>
      <c r="AL142" s="298">
        <f>'Customer Charges'!AL124</f>
        <v>1</v>
      </c>
      <c r="AM142" s="298">
        <f>'Customer Charges'!AM124</f>
        <v>1</v>
      </c>
      <c r="AN142" s="298">
        <f>'Customer Charges'!AN124</f>
        <v>1</v>
      </c>
      <c r="AO142" s="298">
        <f>'Customer Charges'!AO124</f>
        <v>1</v>
      </c>
      <c r="AP142" s="298">
        <f>'Customer Charges'!AP124</f>
        <v>1</v>
      </c>
      <c r="AQ142" s="298">
        <f>'Customer Charges'!AQ124</f>
        <v>1</v>
      </c>
      <c r="AR142" s="298">
        <f>'Customer Charges'!AR124</f>
        <v>1</v>
      </c>
      <c r="AS142" s="298">
        <f>'Customer Charges'!AS124</f>
        <v>1</v>
      </c>
      <c r="AT142" s="298">
        <f>'Customer Charges'!AT124</f>
        <v>1</v>
      </c>
      <c r="AU142" s="298">
        <f>'Customer Charges'!AU124</f>
        <v>1</v>
      </c>
      <c r="AV142" s="298">
        <f>'Customer Charges'!AV124</f>
        <v>1</v>
      </c>
      <c r="AW142" s="298">
        <f>'Customer Charges'!AW124</f>
        <v>1</v>
      </c>
      <c r="AX142" s="298">
        <f>'Customer Charges'!AX124</f>
        <v>1</v>
      </c>
      <c r="AY142" s="298">
        <f>'Customer Charges'!AY124</f>
        <v>1</v>
      </c>
      <c r="AZ142" s="298">
        <f>'Customer Charges'!AZ124</f>
        <v>1</v>
      </c>
      <c r="BA142" s="298">
        <f>'Customer Charges'!BA124</f>
        <v>1</v>
      </c>
      <c r="BB142" s="298">
        <f>'Customer Charges'!BB124</f>
        <v>1</v>
      </c>
      <c r="BC142" s="298">
        <f>'Customer Charges'!BC124</f>
        <v>1</v>
      </c>
      <c r="BD142" s="298">
        <f>'Customer Charges'!BD124</f>
        <v>1</v>
      </c>
      <c r="BE142" s="298">
        <f>'Customer Charges'!BE124</f>
        <v>1</v>
      </c>
      <c r="BF142" s="298">
        <f>'Customer Charges'!BF124</f>
        <v>1</v>
      </c>
      <c r="BG142" s="298">
        <f>'Customer Charges'!BG124</f>
        <v>1</v>
      </c>
      <c r="BH142" s="298">
        <f>'Customer Charges'!BH124</f>
        <v>1</v>
      </c>
      <c r="BI142" s="298">
        <f>'Customer Charges'!BI124</f>
        <v>1</v>
      </c>
      <c r="BJ142" s="298">
        <f>'Customer Charges'!BJ124</f>
        <v>1</v>
      </c>
      <c r="BK142" s="298">
        <f>'Customer Charges'!BK124</f>
        <v>1</v>
      </c>
      <c r="BL142" s="298">
        <f>'Customer Charges'!BL124</f>
        <v>1</v>
      </c>
      <c r="BM142" s="298">
        <f>'Customer Charges'!BM124</f>
        <v>1</v>
      </c>
      <c r="BN142" s="298">
        <f>'Customer Charges'!BN124</f>
        <v>1</v>
      </c>
      <c r="BO142" s="298">
        <f>'Customer Charges'!BO124</f>
        <v>1</v>
      </c>
      <c r="BP142" s="298">
        <f>'Customer Charges'!BP124</f>
        <v>1</v>
      </c>
      <c r="BQ142" s="298">
        <f>'Customer Charges'!BQ124</f>
        <v>1</v>
      </c>
      <c r="BR142" s="298">
        <f>'Customer Charges'!BR124</f>
        <v>1</v>
      </c>
      <c r="BS142" s="298">
        <f>'Customer Charges'!BS124</f>
        <v>1</v>
      </c>
      <c r="BT142" s="298">
        <f>'Customer Charges'!BT124</f>
        <v>1</v>
      </c>
      <c r="BU142" s="298">
        <f>'Customer Charges'!BU124</f>
        <v>1</v>
      </c>
      <c r="BV142" s="298">
        <f>'Customer Charges'!BV124</f>
        <v>1</v>
      </c>
      <c r="BW142" s="298">
        <f>'Customer Charges'!BW124</f>
        <v>1</v>
      </c>
      <c r="BX142" s="298">
        <f>'Customer Charges'!BX124</f>
        <v>1</v>
      </c>
      <c r="BY142" s="298">
        <f>'Customer Charges'!BY124</f>
        <v>1</v>
      </c>
      <c r="BZ142" s="298">
        <f>'Customer Charges'!BZ124</f>
        <v>1</v>
      </c>
      <c r="CA142" s="298">
        <f>'Customer Charges'!CA124</f>
        <v>1</v>
      </c>
      <c r="CB142" s="298">
        <f>'Customer Charges'!CB124</f>
        <v>1</v>
      </c>
      <c r="CC142" s="298">
        <f>'Customer Charges'!CC124</f>
        <v>1</v>
      </c>
      <c r="CD142" s="298">
        <f>'Customer Charges'!CD124</f>
        <v>1</v>
      </c>
      <c r="CE142" s="298">
        <f>'Customer Charges'!CE124</f>
        <v>1</v>
      </c>
      <c r="CF142" s="298">
        <f>'Customer Charges'!CF124</f>
        <v>1</v>
      </c>
      <c r="CG142" s="298">
        <f>'Customer Charges'!CG124</f>
        <v>1</v>
      </c>
      <c r="CH142" s="298">
        <f>'Customer Charges'!CH124</f>
        <v>1</v>
      </c>
      <c r="CI142" s="298">
        <f>'Customer Charges'!CI124</f>
        <v>1</v>
      </c>
      <c r="CJ142" s="298">
        <f>'Customer Charges'!CJ124</f>
        <v>1</v>
      </c>
      <c r="CK142" s="298">
        <f>'Customer Charges'!CK124</f>
        <v>1</v>
      </c>
      <c r="CL142" s="298">
        <f>'Customer Charges'!CL124</f>
        <v>1</v>
      </c>
      <c r="CM142" s="298">
        <f>'Customer Charges'!CM124</f>
        <v>1</v>
      </c>
      <c r="CN142" s="298">
        <f>'Customer Charges'!CN124</f>
        <v>1</v>
      </c>
      <c r="CO142" s="298">
        <f>'Customer Charges'!CO124</f>
        <v>1</v>
      </c>
      <c r="CP142" s="298">
        <f>'Customer Charges'!CP124</f>
        <v>1</v>
      </c>
      <c r="CQ142" s="298">
        <f>'Customer Charges'!CQ124</f>
        <v>1</v>
      </c>
      <c r="CR142" s="298">
        <f>'Customer Charges'!CR124</f>
        <v>1</v>
      </c>
      <c r="CS142" s="298">
        <f>'Customer Charges'!CS124</f>
        <v>1</v>
      </c>
      <c r="CT142" s="298">
        <f>'Customer Charges'!CT124</f>
        <v>0</v>
      </c>
      <c r="CU142" s="298">
        <f>'Customer Charges'!CU124</f>
        <v>0</v>
      </c>
      <c r="CV142" s="298">
        <f>'Customer Charges'!CV124</f>
        <v>0</v>
      </c>
      <c r="CW142" s="298">
        <f>'Customer Charges'!CW124</f>
        <v>0</v>
      </c>
      <c r="CX142" s="298">
        <f>'Customer Charges'!CX124</f>
        <v>0</v>
      </c>
      <c r="CY142" s="298">
        <f>'Customer Charges'!CY124</f>
        <v>0</v>
      </c>
      <c r="CZ142" s="298">
        <f>'Customer Charges'!CZ124</f>
        <v>0</v>
      </c>
      <c r="DA142" s="298">
        <f>'Customer Charges'!DA124</f>
        <v>0</v>
      </c>
      <c r="DB142" s="298">
        <f>'Customer Charges'!DB124</f>
        <v>0</v>
      </c>
      <c r="DC142" s="298">
        <f>'Customer Charges'!DC124</f>
        <v>0</v>
      </c>
      <c r="DD142" s="298">
        <f>'Customer Charges'!DD124</f>
        <v>0</v>
      </c>
      <c r="DE142" s="298">
        <f>'Customer Charges'!DE124</f>
        <v>0</v>
      </c>
      <c r="DF142" s="298">
        <f>'Customer Charges'!DF124</f>
        <v>0</v>
      </c>
      <c r="DG142" s="298">
        <f>'Customer Charges'!DG124</f>
        <v>0</v>
      </c>
      <c r="DH142" s="298">
        <f>'Customer Charges'!DH124</f>
        <v>0</v>
      </c>
      <c r="DI142" s="298">
        <f>'Customer Charges'!DI124</f>
        <v>0</v>
      </c>
      <c r="DJ142" s="298">
        <f>'Customer Charges'!DJ124</f>
        <v>0</v>
      </c>
      <c r="DK142" s="298">
        <f>'Customer Charges'!DK124</f>
        <v>0</v>
      </c>
      <c r="DL142" s="298">
        <f>'Customer Charges'!DL124</f>
        <v>0</v>
      </c>
      <c r="DM142" s="298">
        <f>'Customer Charges'!DM124</f>
        <v>0</v>
      </c>
      <c r="DN142" s="298">
        <f>'Customer Charges'!DN124</f>
        <v>0</v>
      </c>
      <c r="DO142" s="298">
        <f>'Customer Charges'!DO124</f>
        <v>0</v>
      </c>
      <c r="DP142" s="298">
        <f>'Customer Charges'!DP124</f>
        <v>0</v>
      </c>
      <c r="DQ142" s="298">
        <f>'Customer Charges'!DQ124</f>
        <v>0</v>
      </c>
      <c r="DR142" s="298">
        <f>'Customer Charges'!DR124</f>
        <v>0</v>
      </c>
      <c r="DS142" s="298">
        <f>'Customer Charges'!DS124</f>
        <v>0</v>
      </c>
      <c r="DT142" s="298">
        <f>'Customer Charges'!DT124</f>
        <v>0</v>
      </c>
      <c r="DU142" s="298">
        <f>'Customer Charges'!DU124</f>
        <v>0</v>
      </c>
      <c r="DV142" s="298">
        <f>'Customer Charges'!DV124</f>
        <v>0</v>
      </c>
      <c r="DW142" s="298">
        <f>'Customer Charges'!DW124</f>
        <v>0</v>
      </c>
      <c r="DX142" s="298">
        <f>'Customer Charges'!DX124</f>
        <v>0</v>
      </c>
      <c r="DY142" s="298">
        <f>'Customer Charges'!DY124</f>
        <v>0</v>
      </c>
      <c r="DZ142" s="298">
        <f>'Customer Charges'!DZ124</f>
        <v>0</v>
      </c>
      <c r="EA142" s="298">
        <f>'Customer Charges'!EA124</f>
        <v>0</v>
      </c>
      <c r="EB142" s="298">
        <f>'Customer Charges'!EB124</f>
        <v>0</v>
      </c>
      <c r="EC142" s="298">
        <f>'Customer Charges'!EC124</f>
        <v>0</v>
      </c>
      <c r="ED142" s="298">
        <f>'Customer Charges'!ED124</f>
        <v>0</v>
      </c>
      <c r="EE142" s="298">
        <f>'Customer Charges'!EE124</f>
        <v>0</v>
      </c>
      <c r="EF142" s="298">
        <f>'Customer Charges'!EF124</f>
        <v>0</v>
      </c>
      <c r="EG142" s="298">
        <f>'Customer Charges'!EG124</f>
        <v>0</v>
      </c>
      <c r="EH142" s="298">
        <f>'Customer Charges'!EH124</f>
        <v>0</v>
      </c>
      <c r="EI142" s="298">
        <f>'Customer Charges'!EI124</f>
        <v>0</v>
      </c>
      <c r="EJ142" s="298">
        <f>'Customer Charges'!EJ124</f>
        <v>0</v>
      </c>
      <c r="EK142" s="298">
        <f>'Customer Charges'!EK124</f>
        <v>0</v>
      </c>
      <c r="EL142" s="298">
        <f>'Customer Charges'!EL124</f>
        <v>0</v>
      </c>
      <c r="EM142" s="298">
        <f>'Customer Charges'!EM124</f>
        <v>0</v>
      </c>
      <c r="EN142" s="298">
        <f>'Customer Charges'!EN124</f>
        <v>0</v>
      </c>
      <c r="EO142" s="298">
        <f>'Customer Charges'!EO124</f>
        <v>0</v>
      </c>
      <c r="EP142" s="298">
        <f>'Customer Charges'!EP124</f>
        <v>0</v>
      </c>
      <c r="EQ142" s="298">
        <f>'Customer Charges'!EQ124</f>
        <v>0</v>
      </c>
      <c r="ER142" s="298">
        <f>'Customer Charges'!ER124</f>
        <v>0</v>
      </c>
      <c r="ES142" s="298">
        <f>'Customer Charges'!ES124</f>
        <v>0</v>
      </c>
      <c r="ET142" s="298">
        <f>'Customer Charges'!ET124</f>
        <v>0</v>
      </c>
      <c r="EU142" s="298">
        <f>'Customer Charges'!EU124</f>
        <v>0</v>
      </c>
      <c r="EV142" s="298">
        <f>'Customer Charges'!EV124</f>
        <v>0</v>
      </c>
      <c r="EW142" s="298">
        <f>'Customer Charges'!EW124</f>
        <v>0</v>
      </c>
      <c r="EX142" s="298">
        <f>'Customer Charges'!EX124</f>
        <v>0</v>
      </c>
      <c r="EY142" s="612"/>
      <c r="EZ142" s="86"/>
      <c r="FB142" s="612"/>
    </row>
    <row r="143" spans="1:158" ht="12.75" hidden="1" customHeight="1" outlineLevel="2">
      <c r="A143" s="1030"/>
      <c r="B143" s="925"/>
      <c r="C143" s="86"/>
      <c r="D143" s="654" t="s">
        <v>2331</v>
      </c>
      <c r="AD143" s="897">
        <f ca="1">IF(CostTotal=0,0,AE143/CostTotal)</f>
        <v>0</v>
      </c>
      <c r="AE143" s="304">
        <f>SUM(AF143:EY143)</f>
        <v>0</v>
      </c>
      <c r="AF143" s="898">
        <f>SUMIF(Conversion!$V$14:$V$114,$AD140,Conversion!AF$14:AF$114)</f>
        <v>0</v>
      </c>
      <c r="AG143" s="873">
        <f>SUMIF(Conversion!$V$14:$V$114,$AD140,Conversion!AG$14:AG$114)</f>
        <v>0</v>
      </c>
      <c r="AH143" s="873">
        <f>SUMIF(Conversion!$V$14:$V$114,$AD140,Conversion!AH$14:AH$114)</f>
        <v>0</v>
      </c>
      <c r="AI143" s="873">
        <f>SUMIF(Conversion!$V$14:$V$114,$AD140,Conversion!AI$14:AI$114)</f>
        <v>0</v>
      </c>
      <c r="AJ143" s="873">
        <f>SUMIF(Conversion!$V$14:$V$114,$AD140,Conversion!AJ$14:AJ$114)</f>
        <v>0</v>
      </c>
      <c r="AK143" s="873">
        <f>SUMIF(Conversion!$V$14:$V$114,$AD140,Conversion!AK$14:AK$114)</f>
        <v>0</v>
      </c>
      <c r="AL143" s="873">
        <f>SUMIF(Conversion!$V$14:$V$114,$AD140,Conversion!AL$14:AL$114)</f>
        <v>0</v>
      </c>
      <c r="AM143" s="873">
        <f>SUMIF(Conversion!$V$14:$V$114,$AD140,Conversion!AM$14:AM$114)</f>
        <v>0</v>
      </c>
      <c r="AN143" s="873">
        <f>SUMIF(Conversion!$V$14:$V$114,$AD140,Conversion!AN$14:AN$114)</f>
        <v>0</v>
      </c>
      <c r="AO143" s="873">
        <f>SUMIF(Conversion!$V$14:$V$114,$AD140,Conversion!AO$14:AO$114)</f>
        <v>0</v>
      </c>
      <c r="AP143" s="873">
        <f>SUMIF(Conversion!$V$14:$V$114,$AD140,Conversion!AP$14:AP$114)</f>
        <v>0</v>
      </c>
      <c r="AQ143" s="873">
        <f>SUMIF(Conversion!$V$14:$V$114,$AD140,Conversion!AQ$14:AQ$114)</f>
        <v>0</v>
      </c>
      <c r="AR143" s="873">
        <f>SUMIF(Conversion!$V$14:$V$114,$AD140,Conversion!AR$14:AR$114)</f>
        <v>0</v>
      </c>
      <c r="AS143" s="873">
        <f>SUMIF(Conversion!$V$14:$V$114,$AD140,Conversion!AS$14:AS$114)</f>
        <v>0</v>
      </c>
      <c r="AT143" s="873">
        <f>SUMIF(Conversion!$V$14:$V$114,$AD140,Conversion!AT$14:AT$114)</f>
        <v>0</v>
      </c>
      <c r="AU143" s="873">
        <f>SUMIF(Conversion!$V$14:$V$114,$AD140,Conversion!AU$14:AU$114)</f>
        <v>0</v>
      </c>
      <c r="AV143" s="873">
        <f>SUMIF(Conversion!$V$14:$V$114,$AD140,Conversion!AV$14:AV$114)</f>
        <v>0</v>
      </c>
      <c r="AW143" s="873">
        <f>SUMIF(Conversion!$V$14:$V$114,$AD140,Conversion!AW$14:AW$114)</f>
        <v>0</v>
      </c>
      <c r="AX143" s="873">
        <f>SUMIF(Conversion!$V$14:$V$114,$AD140,Conversion!AX$14:AX$114)</f>
        <v>0</v>
      </c>
      <c r="AY143" s="873">
        <f>SUMIF(Conversion!$V$14:$V$114,$AD140,Conversion!AY$14:AY$114)</f>
        <v>0</v>
      </c>
      <c r="AZ143" s="873">
        <f>SUMIF(Conversion!$V$14:$V$114,$AD140,Conversion!AZ$14:AZ$114)</f>
        <v>0</v>
      </c>
      <c r="BA143" s="873">
        <f>SUMIF(Conversion!$V$14:$V$114,$AD140,Conversion!BA$14:BA$114)</f>
        <v>0</v>
      </c>
      <c r="BB143" s="873">
        <f>SUMIF(Conversion!$V$14:$V$114,$AD140,Conversion!BB$14:BB$114)</f>
        <v>0</v>
      </c>
      <c r="BC143" s="873">
        <f>SUMIF(Conversion!$V$14:$V$114,$AD140,Conversion!BC$14:BC$114)</f>
        <v>0</v>
      </c>
      <c r="BD143" s="873">
        <f>SUMIF(Conversion!$V$14:$V$114,$AD140,Conversion!BD$14:BD$114)</f>
        <v>0</v>
      </c>
      <c r="BE143" s="873">
        <f>SUMIF(Conversion!$V$14:$V$114,$AD140,Conversion!BE$14:BE$114)</f>
        <v>0</v>
      </c>
      <c r="BF143" s="873">
        <f>SUMIF(Conversion!$V$14:$V$114,$AD140,Conversion!BF$14:BF$114)</f>
        <v>0</v>
      </c>
      <c r="BG143" s="873">
        <f>SUMIF(Conversion!$V$14:$V$114,$AD140,Conversion!BG$14:BG$114)</f>
        <v>0</v>
      </c>
      <c r="BH143" s="873">
        <f>SUMIF(Conversion!$V$14:$V$114,$AD140,Conversion!BH$14:BH$114)</f>
        <v>0</v>
      </c>
      <c r="BI143" s="873">
        <f>SUMIF(Conversion!$V$14:$V$114,$AD140,Conversion!BI$14:BI$114)</f>
        <v>0</v>
      </c>
      <c r="BJ143" s="873">
        <f>SUMIF(Conversion!$V$14:$V$114,$AD140,Conversion!BJ$14:BJ$114)</f>
        <v>0</v>
      </c>
      <c r="BK143" s="873">
        <f>SUMIF(Conversion!$V$14:$V$114,$AD140,Conversion!BK$14:BK$114)</f>
        <v>0</v>
      </c>
      <c r="BL143" s="873">
        <f>SUMIF(Conversion!$V$14:$V$114,$AD140,Conversion!BL$14:BL$114)</f>
        <v>0</v>
      </c>
      <c r="BM143" s="873">
        <f>SUMIF(Conversion!$V$14:$V$114,$AD140,Conversion!BM$14:BM$114)</f>
        <v>0</v>
      </c>
      <c r="BN143" s="873">
        <f>SUMIF(Conversion!$V$14:$V$114,$AD140,Conversion!BN$14:BN$114)</f>
        <v>0</v>
      </c>
      <c r="BO143" s="873">
        <f>SUMIF(Conversion!$V$14:$V$114,$AD140,Conversion!BO$14:BO$114)</f>
        <v>0</v>
      </c>
      <c r="BP143" s="873">
        <f>SUMIF(Conversion!$V$14:$V$114,$AD140,Conversion!BP$14:BP$114)</f>
        <v>0</v>
      </c>
      <c r="BQ143" s="873">
        <f>SUMIF(Conversion!$V$14:$V$114,$AD140,Conversion!BQ$14:BQ$114)</f>
        <v>0</v>
      </c>
      <c r="BR143" s="873">
        <f>SUMIF(Conversion!$V$14:$V$114,$AD140,Conversion!BR$14:BR$114)</f>
        <v>0</v>
      </c>
      <c r="BS143" s="873">
        <f>SUMIF(Conversion!$V$14:$V$114,$AD140,Conversion!BS$14:BS$114)</f>
        <v>0</v>
      </c>
      <c r="BT143" s="873">
        <f>SUMIF(Conversion!$V$14:$V$114,$AD140,Conversion!BT$14:BT$114)</f>
        <v>0</v>
      </c>
      <c r="BU143" s="873">
        <f>SUMIF(Conversion!$V$14:$V$114,$AD140,Conversion!BU$14:BU$114)</f>
        <v>0</v>
      </c>
      <c r="BV143" s="873">
        <f>SUMIF(Conversion!$V$14:$V$114,$AD140,Conversion!BV$14:BV$114)</f>
        <v>0</v>
      </c>
      <c r="BW143" s="873">
        <f>SUMIF(Conversion!$V$14:$V$114,$AD140,Conversion!BW$14:BW$114)</f>
        <v>0</v>
      </c>
      <c r="BX143" s="873">
        <f>SUMIF(Conversion!$V$14:$V$114,$AD140,Conversion!BX$14:BX$114)</f>
        <v>0</v>
      </c>
      <c r="BY143" s="873">
        <f>SUMIF(Conversion!$V$14:$V$114,$AD140,Conversion!BY$14:BY$114)</f>
        <v>0</v>
      </c>
      <c r="BZ143" s="873">
        <f>SUMIF(Conversion!$V$14:$V$114,$AD140,Conversion!BZ$14:BZ$114)</f>
        <v>0</v>
      </c>
      <c r="CA143" s="873">
        <f>SUMIF(Conversion!$V$14:$V$114,$AD140,Conversion!CA$14:CA$114)</f>
        <v>0</v>
      </c>
      <c r="CB143" s="873">
        <f>SUMIF(Conversion!$V$14:$V$114,$AD140,Conversion!CB$14:CB$114)</f>
        <v>0</v>
      </c>
      <c r="CC143" s="873">
        <f>SUMIF(Conversion!$V$14:$V$114,$AD140,Conversion!CC$14:CC$114)</f>
        <v>0</v>
      </c>
      <c r="CD143" s="873">
        <f>SUMIF(Conversion!$V$14:$V$114,$AD140,Conversion!CD$14:CD$114)</f>
        <v>0</v>
      </c>
      <c r="CE143" s="873">
        <f>SUMIF(Conversion!$V$14:$V$114,$AD140,Conversion!CE$14:CE$114)</f>
        <v>0</v>
      </c>
      <c r="CF143" s="873">
        <f>SUMIF(Conversion!$V$14:$V$114,$AD140,Conversion!CF$14:CF$114)</f>
        <v>0</v>
      </c>
      <c r="CG143" s="873">
        <f>SUMIF(Conversion!$V$14:$V$114,$AD140,Conversion!CG$14:CG$114)</f>
        <v>0</v>
      </c>
      <c r="CH143" s="873">
        <f>SUMIF(Conversion!$V$14:$V$114,$AD140,Conversion!CH$14:CH$114)</f>
        <v>0</v>
      </c>
      <c r="CI143" s="873">
        <f>SUMIF(Conversion!$V$14:$V$114,$AD140,Conversion!CI$14:CI$114)</f>
        <v>0</v>
      </c>
      <c r="CJ143" s="873">
        <f>SUMIF(Conversion!$V$14:$V$114,$AD140,Conversion!CJ$14:CJ$114)</f>
        <v>0</v>
      </c>
      <c r="CK143" s="873">
        <f>SUMIF(Conversion!$V$14:$V$114,$AD140,Conversion!CK$14:CK$114)</f>
        <v>0</v>
      </c>
      <c r="CL143" s="873">
        <f>SUMIF(Conversion!$V$14:$V$114,$AD140,Conversion!CL$14:CL$114)</f>
        <v>0</v>
      </c>
      <c r="CM143" s="873">
        <f>SUMIF(Conversion!$V$14:$V$114,$AD140,Conversion!CM$14:CM$114)</f>
        <v>0</v>
      </c>
      <c r="CN143" s="873">
        <f>SUMIF(Conversion!$V$14:$V$114,$AD140,Conversion!CN$14:CN$114)</f>
        <v>0</v>
      </c>
      <c r="CO143" s="873">
        <f>SUMIF(Conversion!$V$14:$V$114,$AD140,Conversion!CO$14:CO$114)</f>
        <v>0</v>
      </c>
      <c r="CP143" s="873">
        <f>SUMIF(Conversion!$V$14:$V$114,$AD140,Conversion!CP$14:CP$114)</f>
        <v>0</v>
      </c>
      <c r="CQ143" s="873">
        <f>SUMIF(Conversion!$V$14:$V$114,$AD140,Conversion!CQ$14:CQ$114)</f>
        <v>0</v>
      </c>
      <c r="CR143" s="873">
        <f>SUMIF(Conversion!$V$14:$V$114,$AD140,Conversion!CR$14:CR$114)</f>
        <v>0</v>
      </c>
      <c r="CS143" s="873">
        <f>SUMIF(Conversion!$V$14:$V$114,$AD140,Conversion!CS$14:CS$114)</f>
        <v>0</v>
      </c>
      <c r="CT143" s="873">
        <f>SUMIF(Conversion!$V$14:$V$114,$AD140,Conversion!CT$14:CT$114)</f>
        <v>0</v>
      </c>
      <c r="CU143" s="873">
        <f>SUMIF(Conversion!$V$14:$V$114,$AD140,Conversion!CU$14:CU$114)</f>
        <v>0</v>
      </c>
      <c r="CV143" s="873">
        <f>SUMIF(Conversion!$V$14:$V$114,$AD140,Conversion!CV$14:CV$114)</f>
        <v>0</v>
      </c>
      <c r="CW143" s="873">
        <f>SUMIF(Conversion!$V$14:$V$114,$AD140,Conversion!CW$14:CW$114)</f>
        <v>0</v>
      </c>
      <c r="CX143" s="873">
        <f>SUMIF(Conversion!$V$14:$V$114,$AD140,Conversion!CX$14:CX$114)</f>
        <v>0</v>
      </c>
      <c r="CY143" s="873">
        <f>SUMIF(Conversion!$V$14:$V$114,$AD140,Conversion!CY$14:CY$114)</f>
        <v>0</v>
      </c>
      <c r="CZ143" s="873">
        <f>SUMIF(Conversion!$V$14:$V$114,$AD140,Conversion!CZ$14:CZ$114)</f>
        <v>0</v>
      </c>
      <c r="DA143" s="873">
        <f>SUMIF(Conversion!$V$14:$V$114,$AD140,Conversion!DA$14:DA$114)</f>
        <v>0</v>
      </c>
      <c r="DB143" s="873">
        <f>SUMIF(Conversion!$V$14:$V$114,$AD140,Conversion!DB$14:DB$114)</f>
        <v>0</v>
      </c>
      <c r="DC143" s="873">
        <f>SUMIF(Conversion!$V$14:$V$114,$AD140,Conversion!DC$14:DC$114)</f>
        <v>0</v>
      </c>
      <c r="DD143" s="873">
        <f>SUMIF(Conversion!$V$14:$V$114,$AD140,Conversion!DD$14:DD$114)</f>
        <v>0</v>
      </c>
      <c r="DE143" s="873">
        <f>SUMIF(Conversion!$V$14:$V$114,$AD140,Conversion!DE$14:DE$114)</f>
        <v>0</v>
      </c>
      <c r="DF143" s="873">
        <f>SUMIF(Conversion!$V$14:$V$114,$AD140,Conversion!DF$14:DF$114)</f>
        <v>0</v>
      </c>
      <c r="DG143" s="873">
        <f>SUMIF(Conversion!$V$14:$V$114,$AD140,Conversion!DG$14:DG$114)</f>
        <v>0</v>
      </c>
      <c r="DH143" s="873">
        <f>SUMIF(Conversion!$V$14:$V$114,$AD140,Conversion!DH$14:DH$114)</f>
        <v>0</v>
      </c>
      <c r="DI143" s="873">
        <f>SUMIF(Conversion!$V$14:$V$114,$AD140,Conversion!DI$14:DI$114)</f>
        <v>0</v>
      </c>
      <c r="DJ143" s="873">
        <f>SUMIF(Conversion!$V$14:$V$114,$AD140,Conversion!DJ$14:DJ$114)</f>
        <v>0</v>
      </c>
      <c r="DK143" s="873">
        <f>SUMIF(Conversion!$V$14:$V$114,$AD140,Conversion!DK$14:DK$114)</f>
        <v>0</v>
      </c>
      <c r="DL143" s="873">
        <f>SUMIF(Conversion!$V$14:$V$114,$AD140,Conversion!DL$14:DL$114)</f>
        <v>0</v>
      </c>
      <c r="DM143" s="873">
        <f>SUMIF(Conversion!$V$14:$V$114,$AD140,Conversion!DM$14:DM$114)</f>
        <v>0</v>
      </c>
      <c r="DN143" s="873">
        <f>SUMIF(Conversion!$V$14:$V$114,$AD140,Conversion!DN$14:DN$114)</f>
        <v>0</v>
      </c>
      <c r="DO143" s="873">
        <f>SUMIF(Conversion!$V$14:$V$114,$AD140,Conversion!DO$14:DO$114)</f>
        <v>0</v>
      </c>
      <c r="DP143" s="873">
        <f>SUMIF(Conversion!$V$14:$V$114,$AD140,Conversion!DP$14:DP$114)</f>
        <v>0</v>
      </c>
      <c r="DQ143" s="873">
        <f>SUMIF(Conversion!$V$14:$V$114,$AD140,Conversion!DQ$14:DQ$114)</f>
        <v>0</v>
      </c>
      <c r="DR143" s="873">
        <f>SUMIF(Conversion!$V$14:$V$114,$AD140,Conversion!DR$14:DR$114)</f>
        <v>0</v>
      </c>
      <c r="DS143" s="873">
        <f>SUMIF(Conversion!$V$14:$V$114,$AD140,Conversion!DS$14:DS$114)</f>
        <v>0</v>
      </c>
      <c r="DT143" s="873">
        <f>SUMIF(Conversion!$V$14:$V$114,$AD140,Conversion!DT$14:DT$114)</f>
        <v>0</v>
      </c>
      <c r="DU143" s="873">
        <f>SUMIF(Conversion!$V$14:$V$114,$AD140,Conversion!DU$14:DU$114)</f>
        <v>0</v>
      </c>
      <c r="DV143" s="873">
        <f>SUMIF(Conversion!$V$14:$V$114,$AD140,Conversion!DV$14:DV$114)</f>
        <v>0</v>
      </c>
      <c r="DW143" s="873">
        <f>SUMIF(Conversion!$V$14:$V$114,$AD140,Conversion!DW$14:DW$114)</f>
        <v>0</v>
      </c>
      <c r="DX143" s="873">
        <f>SUMIF(Conversion!$V$14:$V$114,$AD140,Conversion!DX$14:DX$114)</f>
        <v>0</v>
      </c>
      <c r="DY143" s="873">
        <f>SUMIF(Conversion!$V$14:$V$114,$AD140,Conversion!DY$14:DY$114)</f>
        <v>0</v>
      </c>
      <c r="DZ143" s="873">
        <f>SUMIF(Conversion!$V$14:$V$114,$AD140,Conversion!DZ$14:DZ$114)</f>
        <v>0</v>
      </c>
      <c r="EA143" s="873">
        <f>SUMIF(Conversion!$V$14:$V$114,$AD140,Conversion!EA$14:EA$114)</f>
        <v>0</v>
      </c>
      <c r="EB143" s="873">
        <f>SUMIF(Conversion!$V$14:$V$114,$AD140,Conversion!EB$14:EB$114)</f>
        <v>0</v>
      </c>
      <c r="EC143" s="873">
        <f>SUMIF(Conversion!$V$14:$V$114,$AD140,Conversion!EC$14:EC$114)</f>
        <v>0</v>
      </c>
      <c r="ED143" s="873">
        <f>SUMIF(Conversion!$V$14:$V$114,$AD140,Conversion!ED$14:ED$114)</f>
        <v>0</v>
      </c>
      <c r="EE143" s="873">
        <f>SUMIF(Conversion!$V$14:$V$114,$AD140,Conversion!EE$14:EE$114)</f>
        <v>0</v>
      </c>
      <c r="EF143" s="873">
        <f>SUMIF(Conversion!$V$14:$V$114,$AD140,Conversion!EF$14:EF$114)</f>
        <v>0</v>
      </c>
      <c r="EG143" s="873">
        <f>SUMIF(Conversion!$V$14:$V$114,$AD140,Conversion!EG$14:EG$114)</f>
        <v>0</v>
      </c>
      <c r="EH143" s="873">
        <f>SUMIF(Conversion!$V$14:$V$114,$AD140,Conversion!EH$14:EH$114)</f>
        <v>0</v>
      </c>
      <c r="EI143" s="873">
        <f>SUMIF(Conversion!$V$14:$V$114,$AD140,Conversion!EI$14:EI$114)</f>
        <v>0</v>
      </c>
      <c r="EJ143" s="873">
        <f>SUMIF(Conversion!$V$14:$V$114,$AD140,Conversion!EJ$14:EJ$114)</f>
        <v>0</v>
      </c>
      <c r="EK143" s="873">
        <f>SUMIF(Conversion!$V$14:$V$114,$AD140,Conversion!EK$14:EK$114)</f>
        <v>0</v>
      </c>
      <c r="EL143" s="873">
        <f>SUMIF(Conversion!$V$14:$V$114,$AD140,Conversion!EL$14:EL$114)</f>
        <v>0</v>
      </c>
      <c r="EM143" s="873">
        <f>SUMIF(Conversion!$V$14:$V$114,$AD140,Conversion!EM$14:EM$114)</f>
        <v>0</v>
      </c>
      <c r="EN143" s="873">
        <f>SUMIF(Conversion!$V$14:$V$114,$AD140,Conversion!EN$14:EN$114)</f>
        <v>0</v>
      </c>
      <c r="EO143" s="873">
        <f>SUMIF(Conversion!$V$14:$V$114,$AD140,Conversion!EO$14:EO$114)</f>
        <v>0</v>
      </c>
      <c r="EP143" s="873">
        <f>SUMIF(Conversion!$V$14:$V$114,$AD140,Conversion!EP$14:EP$114)</f>
        <v>0</v>
      </c>
      <c r="EQ143" s="873">
        <f>SUMIF(Conversion!$V$14:$V$114,$AD140,Conversion!EQ$14:EQ$114)</f>
        <v>0</v>
      </c>
      <c r="ER143" s="873">
        <f>SUMIF(Conversion!$V$14:$V$114,$AD140,Conversion!ER$14:ER$114)</f>
        <v>0</v>
      </c>
      <c r="ES143" s="873">
        <f>SUMIF(Conversion!$V$14:$V$114,$AD140,Conversion!ES$14:ES$114)</f>
        <v>0</v>
      </c>
      <c r="ET143" s="873">
        <f>SUMIF(Conversion!$V$14:$V$114,$AD140,Conversion!ET$14:ET$114)</f>
        <v>0</v>
      </c>
      <c r="EU143" s="873">
        <f>SUMIF(Conversion!$V$14:$V$114,$AD140,Conversion!EU$14:EU$114)</f>
        <v>0</v>
      </c>
      <c r="EV143" s="873">
        <f>SUMIF(Conversion!$V$14:$V$114,$AD140,Conversion!EV$14:EV$114)</f>
        <v>0</v>
      </c>
      <c r="EW143" s="873">
        <f>SUMIF(Conversion!$V$14:$V$114,$AD140,Conversion!EW$14:EW$114)</f>
        <v>0</v>
      </c>
      <c r="EX143" s="873">
        <f>SUMIF(Conversion!$V$14:$V$114,$AD140,Conversion!EX$14:EX$114)</f>
        <v>0</v>
      </c>
      <c r="EY143" s="612"/>
      <c r="EZ143" s="86"/>
      <c r="FB143" s="612"/>
    </row>
    <row r="144" spans="1:158" ht="12.75" hidden="1" customHeight="1" outlineLevel="2">
      <c r="A144" s="303"/>
      <c r="B144" s="899" t="s">
        <v>47</v>
      </c>
      <c r="C144" s="86"/>
      <c r="D144" s="654" t="s">
        <v>1762</v>
      </c>
      <c r="AD144" s="897">
        <f>IF(AE144=0,0,(AE144-AE143)/AE144)</f>
        <v>0</v>
      </c>
      <c r="AE144" s="304">
        <f>SUM(AF144:EY144)</f>
        <v>0</v>
      </c>
      <c r="AF144" s="898">
        <f>'Customer Charges'!AF125</f>
        <v>0</v>
      </c>
      <c r="AG144" s="873">
        <f>'Customer Charges'!AG125</f>
        <v>0</v>
      </c>
      <c r="AH144" s="873">
        <f>'Customer Charges'!AH125</f>
        <v>0</v>
      </c>
      <c r="AI144" s="873">
        <f>'Customer Charges'!AI125</f>
        <v>0</v>
      </c>
      <c r="AJ144" s="873">
        <f>'Customer Charges'!AJ125</f>
        <v>0</v>
      </c>
      <c r="AK144" s="873">
        <f>'Customer Charges'!AK125</f>
        <v>0</v>
      </c>
      <c r="AL144" s="873">
        <f>'Customer Charges'!AL125</f>
        <v>0</v>
      </c>
      <c r="AM144" s="873">
        <f>'Customer Charges'!AM125</f>
        <v>0</v>
      </c>
      <c r="AN144" s="873">
        <f>'Customer Charges'!AN125</f>
        <v>0</v>
      </c>
      <c r="AO144" s="873">
        <f>'Customer Charges'!AO125</f>
        <v>0</v>
      </c>
      <c r="AP144" s="873">
        <f>'Customer Charges'!AP125</f>
        <v>0</v>
      </c>
      <c r="AQ144" s="873">
        <f>'Customer Charges'!AQ125</f>
        <v>0</v>
      </c>
      <c r="AR144" s="873">
        <f>'Customer Charges'!AR125</f>
        <v>0</v>
      </c>
      <c r="AS144" s="873">
        <f>'Customer Charges'!AS125</f>
        <v>0</v>
      </c>
      <c r="AT144" s="873">
        <f>'Customer Charges'!AT125</f>
        <v>0</v>
      </c>
      <c r="AU144" s="873">
        <f>'Customer Charges'!AU125</f>
        <v>0</v>
      </c>
      <c r="AV144" s="873">
        <f>'Customer Charges'!AV125</f>
        <v>0</v>
      </c>
      <c r="AW144" s="873">
        <f>'Customer Charges'!AW125</f>
        <v>0</v>
      </c>
      <c r="AX144" s="873">
        <f>'Customer Charges'!AX125</f>
        <v>0</v>
      </c>
      <c r="AY144" s="873">
        <f>'Customer Charges'!AY125</f>
        <v>0</v>
      </c>
      <c r="AZ144" s="873">
        <f>'Customer Charges'!AZ125</f>
        <v>0</v>
      </c>
      <c r="BA144" s="873">
        <f>'Customer Charges'!BA125</f>
        <v>0</v>
      </c>
      <c r="BB144" s="873">
        <f>'Customer Charges'!BB125</f>
        <v>0</v>
      </c>
      <c r="BC144" s="873">
        <f>'Customer Charges'!BC125</f>
        <v>0</v>
      </c>
      <c r="BD144" s="873">
        <f>'Customer Charges'!BD125</f>
        <v>0</v>
      </c>
      <c r="BE144" s="873">
        <f>'Customer Charges'!BE125</f>
        <v>0</v>
      </c>
      <c r="BF144" s="873">
        <f>'Customer Charges'!BF125</f>
        <v>0</v>
      </c>
      <c r="BG144" s="873">
        <f>'Customer Charges'!BG125</f>
        <v>0</v>
      </c>
      <c r="BH144" s="873">
        <f>'Customer Charges'!BH125</f>
        <v>0</v>
      </c>
      <c r="BI144" s="873">
        <f>'Customer Charges'!BI125</f>
        <v>0</v>
      </c>
      <c r="BJ144" s="873">
        <f>'Customer Charges'!BJ125</f>
        <v>0</v>
      </c>
      <c r="BK144" s="873">
        <f>'Customer Charges'!BK125</f>
        <v>0</v>
      </c>
      <c r="BL144" s="873">
        <f>'Customer Charges'!BL125</f>
        <v>0</v>
      </c>
      <c r="BM144" s="873">
        <f>'Customer Charges'!BM125</f>
        <v>0</v>
      </c>
      <c r="BN144" s="873">
        <f>'Customer Charges'!BN125</f>
        <v>0</v>
      </c>
      <c r="BO144" s="873">
        <f>'Customer Charges'!BO125</f>
        <v>0</v>
      </c>
      <c r="BP144" s="873">
        <f>'Customer Charges'!BP125</f>
        <v>0</v>
      </c>
      <c r="BQ144" s="873">
        <f>'Customer Charges'!BQ125</f>
        <v>0</v>
      </c>
      <c r="BR144" s="873">
        <f>'Customer Charges'!BR125</f>
        <v>0</v>
      </c>
      <c r="BS144" s="873">
        <f>'Customer Charges'!BS125</f>
        <v>0</v>
      </c>
      <c r="BT144" s="873">
        <f>'Customer Charges'!BT125</f>
        <v>0</v>
      </c>
      <c r="BU144" s="873">
        <f>'Customer Charges'!BU125</f>
        <v>0</v>
      </c>
      <c r="BV144" s="873">
        <f>'Customer Charges'!BV125</f>
        <v>0</v>
      </c>
      <c r="BW144" s="873">
        <f>'Customer Charges'!BW125</f>
        <v>0</v>
      </c>
      <c r="BX144" s="873">
        <f>'Customer Charges'!BX125</f>
        <v>0</v>
      </c>
      <c r="BY144" s="873">
        <f>'Customer Charges'!BY125</f>
        <v>0</v>
      </c>
      <c r="BZ144" s="873">
        <f>'Customer Charges'!BZ125</f>
        <v>0</v>
      </c>
      <c r="CA144" s="873">
        <f>'Customer Charges'!CA125</f>
        <v>0</v>
      </c>
      <c r="CB144" s="873">
        <f>'Customer Charges'!CB125</f>
        <v>0</v>
      </c>
      <c r="CC144" s="873">
        <f>'Customer Charges'!CC125</f>
        <v>0</v>
      </c>
      <c r="CD144" s="873">
        <f>'Customer Charges'!CD125</f>
        <v>0</v>
      </c>
      <c r="CE144" s="873">
        <f>'Customer Charges'!CE125</f>
        <v>0</v>
      </c>
      <c r="CF144" s="873">
        <f>'Customer Charges'!CF125</f>
        <v>0</v>
      </c>
      <c r="CG144" s="873">
        <f>'Customer Charges'!CG125</f>
        <v>0</v>
      </c>
      <c r="CH144" s="873">
        <f>'Customer Charges'!CH125</f>
        <v>0</v>
      </c>
      <c r="CI144" s="873">
        <f>'Customer Charges'!CI125</f>
        <v>0</v>
      </c>
      <c r="CJ144" s="873">
        <f>'Customer Charges'!CJ125</f>
        <v>0</v>
      </c>
      <c r="CK144" s="873">
        <f>'Customer Charges'!CK125</f>
        <v>0</v>
      </c>
      <c r="CL144" s="873">
        <f>'Customer Charges'!CL125</f>
        <v>0</v>
      </c>
      <c r="CM144" s="873">
        <f>'Customer Charges'!CM125</f>
        <v>0</v>
      </c>
      <c r="CN144" s="873">
        <f>'Customer Charges'!CN125</f>
        <v>0</v>
      </c>
      <c r="CO144" s="873">
        <f>'Customer Charges'!CO125</f>
        <v>0</v>
      </c>
      <c r="CP144" s="873">
        <f>'Customer Charges'!CP125</f>
        <v>0</v>
      </c>
      <c r="CQ144" s="873">
        <f>'Customer Charges'!CQ125</f>
        <v>0</v>
      </c>
      <c r="CR144" s="873">
        <f>'Customer Charges'!CR125</f>
        <v>0</v>
      </c>
      <c r="CS144" s="873">
        <f>'Customer Charges'!CS125</f>
        <v>0</v>
      </c>
      <c r="CT144" s="873">
        <f>'Customer Charges'!CT125</f>
        <v>0</v>
      </c>
      <c r="CU144" s="873">
        <f>'Customer Charges'!CU125</f>
        <v>0</v>
      </c>
      <c r="CV144" s="873">
        <f>'Customer Charges'!CV125</f>
        <v>0</v>
      </c>
      <c r="CW144" s="873">
        <f>'Customer Charges'!CW125</f>
        <v>0</v>
      </c>
      <c r="CX144" s="873">
        <f>'Customer Charges'!CX125</f>
        <v>0</v>
      </c>
      <c r="CY144" s="873">
        <f>'Customer Charges'!CY125</f>
        <v>0</v>
      </c>
      <c r="CZ144" s="873">
        <f>'Customer Charges'!CZ125</f>
        <v>0</v>
      </c>
      <c r="DA144" s="873">
        <f>'Customer Charges'!DA125</f>
        <v>0</v>
      </c>
      <c r="DB144" s="873">
        <f>'Customer Charges'!DB125</f>
        <v>0</v>
      </c>
      <c r="DC144" s="873">
        <f>'Customer Charges'!DC125</f>
        <v>0</v>
      </c>
      <c r="DD144" s="873">
        <f>'Customer Charges'!DD125</f>
        <v>0</v>
      </c>
      <c r="DE144" s="873">
        <f>'Customer Charges'!DE125</f>
        <v>0</v>
      </c>
      <c r="DF144" s="873">
        <f>'Customer Charges'!DF125</f>
        <v>0</v>
      </c>
      <c r="DG144" s="873">
        <f>'Customer Charges'!DG125</f>
        <v>0</v>
      </c>
      <c r="DH144" s="873">
        <f>'Customer Charges'!DH125</f>
        <v>0</v>
      </c>
      <c r="DI144" s="873">
        <f>'Customer Charges'!DI125</f>
        <v>0</v>
      </c>
      <c r="DJ144" s="873">
        <f>'Customer Charges'!DJ125</f>
        <v>0</v>
      </c>
      <c r="DK144" s="873">
        <f>'Customer Charges'!DK125</f>
        <v>0</v>
      </c>
      <c r="DL144" s="873">
        <f>'Customer Charges'!DL125</f>
        <v>0</v>
      </c>
      <c r="DM144" s="873">
        <f>'Customer Charges'!DM125</f>
        <v>0</v>
      </c>
      <c r="DN144" s="873">
        <f>'Customer Charges'!DN125</f>
        <v>0</v>
      </c>
      <c r="DO144" s="873">
        <f>'Customer Charges'!DO125</f>
        <v>0</v>
      </c>
      <c r="DP144" s="873">
        <f>'Customer Charges'!DP125</f>
        <v>0</v>
      </c>
      <c r="DQ144" s="873">
        <f>'Customer Charges'!DQ125</f>
        <v>0</v>
      </c>
      <c r="DR144" s="873">
        <f>'Customer Charges'!DR125</f>
        <v>0</v>
      </c>
      <c r="DS144" s="873">
        <f>'Customer Charges'!DS125</f>
        <v>0</v>
      </c>
      <c r="DT144" s="873">
        <f>'Customer Charges'!DT125</f>
        <v>0</v>
      </c>
      <c r="DU144" s="873">
        <f>'Customer Charges'!DU125</f>
        <v>0</v>
      </c>
      <c r="DV144" s="873">
        <f>'Customer Charges'!DV125</f>
        <v>0</v>
      </c>
      <c r="DW144" s="873">
        <f>'Customer Charges'!DW125</f>
        <v>0</v>
      </c>
      <c r="DX144" s="873">
        <f>'Customer Charges'!DX125</f>
        <v>0</v>
      </c>
      <c r="DY144" s="873">
        <f>'Customer Charges'!DY125</f>
        <v>0</v>
      </c>
      <c r="DZ144" s="873">
        <f>'Customer Charges'!DZ125</f>
        <v>0</v>
      </c>
      <c r="EA144" s="873">
        <f>'Customer Charges'!EA125</f>
        <v>0</v>
      </c>
      <c r="EB144" s="873">
        <f>'Customer Charges'!EB125</f>
        <v>0</v>
      </c>
      <c r="EC144" s="873">
        <f>'Customer Charges'!EC125</f>
        <v>0</v>
      </c>
      <c r="ED144" s="873">
        <f>'Customer Charges'!ED125</f>
        <v>0</v>
      </c>
      <c r="EE144" s="873">
        <f>'Customer Charges'!EE125</f>
        <v>0</v>
      </c>
      <c r="EF144" s="873">
        <f>'Customer Charges'!EF125</f>
        <v>0</v>
      </c>
      <c r="EG144" s="873">
        <f>'Customer Charges'!EG125</f>
        <v>0</v>
      </c>
      <c r="EH144" s="873">
        <f>'Customer Charges'!EH125</f>
        <v>0</v>
      </c>
      <c r="EI144" s="873">
        <f>'Customer Charges'!EI125</f>
        <v>0</v>
      </c>
      <c r="EJ144" s="873">
        <f>'Customer Charges'!EJ125</f>
        <v>0</v>
      </c>
      <c r="EK144" s="873">
        <f>'Customer Charges'!EK125</f>
        <v>0</v>
      </c>
      <c r="EL144" s="873">
        <f>'Customer Charges'!EL125</f>
        <v>0</v>
      </c>
      <c r="EM144" s="873">
        <f>'Customer Charges'!EM125</f>
        <v>0</v>
      </c>
      <c r="EN144" s="873">
        <f>'Customer Charges'!EN125</f>
        <v>0</v>
      </c>
      <c r="EO144" s="873">
        <f>'Customer Charges'!EO125</f>
        <v>0</v>
      </c>
      <c r="EP144" s="873">
        <f>'Customer Charges'!EP125</f>
        <v>0</v>
      </c>
      <c r="EQ144" s="873">
        <f>'Customer Charges'!EQ125</f>
        <v>0</v>
      </c>
      <c r="ER144" s="873">
        <f>'Customer Charges'!ER125</f>
        <v>0</v>
      </c>
      <c r="ES144" s="873">
        <f>'Customer Charges'!ES125</f>
        <v>0</v>
      </c>
      <c r="ET144" s="873">
        <f>'Customer Charges'!ET125</f>
        <v>0</v>
      </c>
      <c r="EU144" s="873">
        <f>'Customer Charges'!EU125</f>
        <v>0</v>
      </c>
      <c r="EV144" s="873">
        <f>'Customer Charges'!EV125</f>
        <v>0</v>
      </c>
      <c r="EW144" s="873">
        <f>'Customer Charges'!EW125</f>
        <v>0</v>
      </c>
      <c r="EX144" s="873">
        <f>'Customer Charges'!EX125</f>
        <v>0</v>
      </c>
      <c r="EY144" s="612"/>
      <c r="FA144" s="894">
        <f>IF(ABS(AE144-'Customer Charges'!AE125)&gt;ErrTol,1,0)</f>
        <v>0</v>
      </c>
      <c r="FB144" s="612"/>
    </row>
    <row r="145" spans="1:158" ht="12.75" hidden="1" customHeight="1" outlineLevel="2">
      <c r="A145" s="303"/>
      <c r="B145" s="926" t="str">
        <f>Constants!$H$299</f>
        <v>Included</v>
      </c>
      <c r="C145" s="86"/>
      <c r="D145" s="654" t="s">
        <v>249</v>
      </c>
      <c r="AD145" s="901"/>
      <c r="AE145" s="647">
        <f>SUM(AF145:EY145)</f>
        <v>0</v>
      </c>
      <c r="AF145" s="902">
        <f>'Customer Charges'!AF127</f>
        <v>0</v>
      </c>
      <c r="AG145" s="626">
        <f>'Customer Charges'!AG127</f>
        <v>0</v>
      </c>
      <c r="AH145" s="626">
        <f>'Customer Charges'!AH127</f>
        <v>0</v>
      </c>
      <c r="AI145" s="626">
        <f>'Customer Charges'!AI127</f>
        <v>0</v>
      </c>
      <c r="AJ145" s="626">
        <f>'Customer Charges'!AJ127</f>
        <v>0</v>
      </c>
      <c r="AK145" s="626">
        <f>'Customer Charges'!AK127</f>
        <v>0</v>
      </c>
      <c r="AL145" s="626">
        <f>'Customer Charges'!AL127</f>
        <v>0</v>
      </c>
      <c r="AM145" s="626">
        <f>'Customer Charges'!AM127</f>
        <v>0</v>
      </c>
      <c r="AN145" s="626">
        <f>'Customer Charges'!AN127</f>
        <v>0</v>
      </c>
      <c r="AO145" s="626">
        <f>'Customer Charges'!AO127</f>
        <v>0</v>
      </c>
      <c r="AP145" s="626">
        <f>'Customer Charges'!AP127</f>
        <v>0</v>
      </c>
      <c r="AQ145" s="626">
        <f>'Customer Charges'!AQ127</f>
        <v>0</v>
      </c>
      <c r="AR145" s="626">
        <f>'Customer Charges'!AR127</f>
        <v>0</v>
      </c>
      <c r="AS145" s="626">
        <f>'Customer Charges'!AS127</f>
        <v>0</v>
      </c>
      <c r="AT145" s="626">
        <f>'Customer Charges'!AT127</f>
        <v>0</v>
      </c>
      <c r="AU145" s="626">
        <f>'Customer Charges'!AU127</f>
        <v>0</v>
      </c>
      <c r="AV145" s="626">
        <f>'Customer Charges'!AV127</f>
        <v>0</v>
      </c>
      <c r="AW145" s="626">
        <f>'Customer Charges'!AW127</f>
        <v>0</v>
      </c>
      <c r="AX145" s="626">
        <f>'Customer Charges'!AX127</f>
        <v>0</v>
      </c>
      <c r="AY145" s="626">
        <f>'Customer Charges'!AY127</f>
        <v>0</v>
      </c>
      <c r="AZ145" s="626">
        <f>'Customer Charges'!AZ127</f>
        <v>0</v>
      </c>
      <c r="BA145" s="626">
        <f>'Customer Charges'!BA127</f>
        <v>0</v>
      </c>
      <c r="BB145" s="626">
        <f>'Customer Charges'!BB127</f>
        <v>0</v>
      </c>
      <c r="BC145" s="626">
        <f>'Customer Charges'!BC127</f>
        <v>0</v>
      </c>
      <c r="BD145" s="626">
        <f>'Customer Charges'!BD127</f>
        <v>0</v>
      </c>
      <c r="BE145" s="626">
        <f>'Customer Charges'!BE127</f>
        <v>0</v>
      </c>
      <c r="BF145" s="626">
        <f>'Customer Charges'!BF127</f>
        <v>0</v>
      </c>
      <c r="BG145" s="626">
        <f>'Customer Charges'!BG127</f>
        <v>0</v>
      </c>
      <c r="BH145" s="626">
        <f>'Customer Charges'!BH127</f>
        <v>0</v>
      </c>
      <c r="BI145" s="626">
        <f>'Customer Charges'!BI127</f>
        <v>0</v>
      </c>
      <c r="BJ145" s="626">
        <f>'Customer Charges'!BJ127</f>
        <v>0</v>
      </c>
      <c r="BK145" s="626">
        <f>'Customer Charges'!BK127</f>
        <v>0</v>
      </c>
      <c r="BL145" s="626">
        <f>'Customer Charges'!BL127</f>
        <v>0</v>
      </c>
      <c r="BM145" s="626">
        <f>'Customer Charges'!BM127</f>
        <v>0</v>
      </c>
      <c r="BN145" s="626">
        <f>'Customer Charges'!BN127</f>
        <v>0</v>
      </c>
      <c r="BO145" s="626">
        <f>'Customer Charges'!BO127</f>
        <v>0</v>
      </c>
      <c r="BP145" s="626">
        <f>'Customer Charges'!BP127</f>
        <v>0</v>
      </c>
      <c r="BQ145" s="626">
        <f>'Customer Charges'!BQ127</f>
        <v>0</v>
      </c>
      <c r="BR145" s="626">
        <f>'Customer Charges'!BR127</f>
        <v>0</v>
      </c>
      <c r="BS145" s="626">
        <f>'Customer Charges'!BS127</f>
        <v>0</v>
      </c>
      <c r="BT145" s="626">
        <f>'Customer Charges'!BT127</f>
        <v>0</v>
      </c>
      <c r="BU145" s="626">
        <f>'Customer Charges'!BU127</f>
        <v>0</v>
      </c>
      <c r="BV145" s="626">
        <f>'Customer Charges'!BV127</f>
        <v>0</v>
      </c>
      <c r="BW145" s="626">
        <f>'Customer Charges'!BW127</f>
        <v>0</v>
      </c>
      <c r="BX145" s="626">
        <f>'Customer Charges'!BX127</f>
        <v>0</v>
      </c>
      <c r="BY145" s="626">
        <f>'Customer Charges'!BY127</f>
        <v>0</v>
      </c>
      <c r="BZ145" s="626">
        <f>'Customer Charges'!BZ127</f>
        <v>0</v>
      </c>
      <c r="CA145" s="626">
        <f>'Customer Charges'!CA127</f>
        <v>0</v>
      </c>
      <c r="CB145" s="626">
        <f>'Customer Charges'!CB127</f>
        <v>0</v>
      </c>
      <c r="CC145" s="626">
        <f>'Customer Charges'!CC127</f>
        <v>0</v>
      </c>
      <c r="CD145" s="626">
        <f>'Customer Charges'!CD127</f>
        <v>0</v>
      </c>
      <c r="CE145" s="626">
        <f>'Customer Charges'!CE127</f>
        <v>0</v>
      </c>
      <c r="CF145" s="626">
        <f>'Customer Charges'!CF127</f>
        <v>0</v>
      </c>
      <c r="CG145" s="626">
        <f>'Customer Charges'!CG127</f>
        <v>0</v>
      </c>
      <c r="CH145" s="626">
        <f>'Customer Charges'!CH127</f>
        <v>0</v>
      </c>
      <c r="CI145" s="626">
        <f>'Customer Charges'!CI127</f>
        <v>0</v>
      </c>
      <c r="CJ145" s="626">
        <f>'Customer Charges'!CJ127</f>
        <v>0</v>
      </c>
      <c r="CK145" s="626">
        <f>'Customer Charges'!CK127</f>
        <v>0</v>
      </c>
      <c r="CL145" s="626">
        <f>'Customer Charges'!CL127</f>
        <v>0</v>
      </c>
      <c r="CM145" s="626">
        <f>'Customer Charges'!CM127</f>
        <v>0</v>
      </c>
      <c r="CN145" s="626">
        <f>'Customer Charges'!CN127</f>
        <v>0</v>
      </c>
      <c r="CO145" s="626">
        <f>'Customer Charges'!CO127</f>
        <v>0</v>
      </c>
      <c r="CP145" s="626">
        <f>'Customer Charges'!CP127</f>
        <v>0</v>
      </c>
      <c r="CQ145" s="626">
        <f>'Customer Charges'!CQ127</f>
        <v>0</v>
      </c>
      <c r="CR145" s="626">
        <f>'Customer Charges'!CR127</f>
        <v>0</v>
      </c>
      <c r="CS145" s="626">
        <f>'Customer Charges'!CS127</f>
        <v>0</v>
      </c>
      <c r="CT145" s="626">
        <f>'Customer Charges'!CT127</f>
        <v>0</v>
      </c>
      <c r="CU145" s="626">
        <f>'Customer Charges'!CU127</f>
        <v>0</v>
      </c>
      <c r="CV145" s="626">
        <f>'Customer Charges'!CV127</f>
        <v>0</v>
      </c>
      <c r="CW145" s="626">
        <f>'Customer Charges'!CW127</f>
        <v>0</v>
      </c>
      <c r="CX145" s="626">
        <f>'Customer Charges'!CX127</f>
        <v>0</v>
      </c>
      <c r="CY145" s="626">
        <f>'Customer Charges'!CY127</f>
        <v>0</v>
      </c>
      <c r="CZ145" s="626">
        <f>'Customer Charges'!CZ127</f>
        <v>0</v>
      </c>
      <c r="DA145" s="626">
        <f>'Customer Charges'!DA127</f>
        <v>0</v>
      </c>
      <c r="DB145" s="626">
        <f>'Customer Charges'!DB127</f>
        <v>0</v>
      </c>
      <c r="DC145" s="626">
        <f>'Customer Charges'!DC127</f>
        <v>0</v>
      </c>
      <c r="DD145" s="626">
        <f>'Customer Charges'!DD127</f>
        <v>0</v>
      </c>
      <c r="DE145" s="626">
        <f>'Customer Charges'!DE127</f>
        <v>0</v>
      </c>
      <c r="DF145" s="626">
        <f>'Customer Charges'!DF127</f>
        <v>0</v>
      </c>
      <c r="DG145" s="626">
        <f>'Customer Charges'!DG127</f>
        <v>0</v>
      </c>
      <c r="DH145" s="626">
        <f>'Customer Charges'!DH127</f>
        <v>0</v>
      </c>
      <c r="DI145" s="626">
        <f>'Customer Charges'!DI127</f>
        <v>0</v>
      </c>
      <c r="DJ145" s="626">
        <f>'Customer Charges'!DJ127</f>
        <v>0</v>
      </c>
      <c r="DK145" s="626">
        <f>'Customer Charges'!DK127</f>
        <v>0</v>
      </c>
      <c r="DL145" s="626">
        <f>'Customer Charges'!DL127</f>
        <v>0</v>
      </c>
      <c r="DM145" s="626">
        <f>'Customer Charges'!DM127</f>
        <v>0</v>
      </c>
      <c r="DN145" s="626">
        <f>'Customer Charges'!DN127</f>
        <v>0</v>
      </c>
      <c r="DO145" s="626">
        <f>'Customer Charges'!DO127</f>
        <v>0</v>
      </c>
      <c r="DP145" s="626">
        <f>'Customer Charges'!DP127</f>
        <v>0</v>
      </c>
      <c r="DQ145" s="626">
        <f>'Customer Charges'!DQ127</f>
        <v>0</v>
      </c>
      <c r="DR145" s="626">
        <f>'Customer Charges'!DR127</f>
        <v>0</v>
      </c>
      <c r="DS145" s="626">
        <f>'Customer Charges'!DS127</f>
        <v>0</v>
      </c>
      <c r="DT145" s="626">
        <f>'Customer Charges'!DT127</f>
        <v>0</v>
      </c>
      <c r="DU145" s="626">
        <f>'Customer Charges'!DU127</f>
        <v>0</v>
      </c>
      <c r="DV145" s="626">
        <f>'Customer Charges'!DV127</f>
        <v>0</v>
      </c>
      <c r="DW145" s="626">
        <f>'Customer Charges'!DW127</f>
        <v>0</v>
      </c>
      <c r="DX145" s="626">
        <f>'Customer Charges'!DX127</f>
        <v>0</v>
      </c>
      <c r="DY145" s="626">
        <f>'Customer Charges'!DY127</f>
        <v>0</v>
      </c>
      <c r="DZ145" s="626">
        <f>'Customer Charges'!DZ127</f>
        <v>0</v>
      </c>
      <c r="EA145" s="626">
        <f>'Customer Charges'!EA127</f>
        <v>0</v>
      </c>
      <c r="EB145" s="626">
        <f>'Customer Charges'!EB127</f>
        <v>0</v>
      </c>
      <c r="EC145" s="626">
        <f>'Customer Charges'!EC127</f>
        <v>0</v>
      </c>
      <c r="ED145" s="626">
        <f>'Customer Charges'!ED127</f>
        <v>0</v>
      </c>
      <c r="EE145" s="626">
        <f>'Customer Charges'!EE127</f>
        <v>0</v>
      </c>
      <c r="EF145" s="626">
        <f>'Customer Charges'!EF127</f>
        <v>0</v>
      </c>
      <c r="EG145" s="626">
        <f>'Customer Charges'!EG127</f>
        <v>0</v>
      </c>
      <c r="EH145" s="626">
        <f>'Customer Charges'!EH127</f>
        <v>0</v>
      </c>
      <c r="EI145" s="626">
        <f>'Customer Charges'!EI127</f>
        <v>0</v>
      </c>
      <c r="EJ145" s="626">
        <f>'Customer Charges'!EJ127</f>
        <v>0</v>
      </c>
      <c r="EK145" s="626">
        <f>'Customer Charges'!EK127</f>
        <v>0</v>
      </c>
      <c r="EL145" s="626">
        <f>'Customer Charges'!EL127</f>
        <v>0</v>
      </c>
      <c r="EM145" s="626">
        <f>'Customer Charges'!EM127</f>
        <v>0</v>
      </c>
      <c r="EN145" s="626">
        <f>'Customer Charges'!EN127</f>
        <v>0</v>
      </c>
      <c r="EO145" s="626">
        <f>'Customer Charges'!EO127</f>
        <v>0</v>
      </c>
      <c r="EP145" s="626">
        <f>'Customer Charges'!EP127</f>
        <v>0</v>
      </c>
      <c r="EQ145" s="626">
        <f>'Customer Charges'!EQ127</f>
        <v>0</v>
      </c>
      <c r="ER145" s="626">
        <f>'Customer Charges'!ER127</f>
        <v>0</v>
      </c>
      <c r="ES145" s="626">
        <f>'Customer Charges'!ES127</f>
        <v>0</v>
      </c>
      <c r="ET145" s="626">
        <f>'Customer Charges'!ET127</f>
        <v>0</v>
      </c>
      <c r="EU145" s="626">
        <f>'Customer Charges'!EU127</f>
        <v>0</v>
      </c>
      <c r="EV145" s="626">
        <f>'Customer Charges'!EV127</f>
        <v>0</v>
      </c>
      <c r="EW145" s="626">
        <f>'Customer Charges'!EW127</f>
        <v>0</v>
      </c>
      <c r="EX145" s="626">
        <f>'Customer Charges'!EX127</f>
        <v>0</v>
      </c>
      <c r="EY145" s="612"/>
      <c r="EZ145" s="86"/>
      <c r="FB145" s="612"/>
    </row>
    <row r="146" spans="1:158" ht="12.75" hidden="1" customHeight="1" outlineLevel="2">
      <c r="A146" s="303"/>
      <c r="B146" s="903" t="s">
        <v>214</v>
      </c>
      <c r="C146" s="645"/>
      <c r="D146" s="654" t="s">
        <v>1759</v>
      </c>
      <c r="AD146" s="904"/>
      <c r="AE146" s="647">
        <f>MAX(AF146:EY146)</f>
        <v>0</v>
      </c>
      <c r="AF146" s="902">
        <f>'Customer Charges'!AF129</f>
        <v>0</v>
      </c>
      <c r="AG146" s="626">
        <f>'Customer Charges'!AG129</f>
        <v>0</v>
      </c>
      <c r="AH146" s="626">
        <f>'Customer Charges'!AH129</f>
        <v>0</v>
      </c>
      <c r="AI146" s="626">
        <f>'Customer Charges'!AI129</f>
        <v>0</v>
      </c>
      <c r="AJ146" s="626">
        <f>'Customer Charges'!AJ129</f>
        <v>0</v>
      </c>
      <c r="AK146" s="626">
        <f>'Customer Charges'!AK129</f>
        <v>0</v>
      </c>
      <c r="AL146" s="626">
        <f>'Customer Charges'!AL129</f>
        <v>0</v>
      </c>
      <c r="AM146" s="626">
        <f>'Customer Charges'!AM129</f>
        <v>0</v>
      </c>
      <c r="AN146" s="626">
        <f>'Customer Charges'!AN129</f>
        <v>0</v>
      </c>
      <c r="AO146" s="626">
        <f>'Customer Charges'!AO129</f>
        <v>0</v>
      </c>
      <c r="AP146" s="626">
        <f>'Customer Charges'!AP129</f>
        <v>0</v>
      </c>
      <c r="AQ146" s="626">
        <f>'Customer Charges'!AQ129</f>
        <v>0</v>
      </c>
      <c r="AR146" s="626">
        <f>'Customer Charges'!AR129</f>
        <v>0</v>
      </c>
      <c r="AS146" s="626">
        <f>'Customer Charges'!AS129</f>
        <v>0</v>
      </c>
      <c r="AT146" s="626">
        <f>'Customer Charges'!AT129</f>
        <v>0</v>
      </c>
      <c r="AU146" s="626">
        <f>'Customer Charges'!AU129</f>
        <v>0</v>
      </c>
      <c r="AV146" s="626">
        <f>'Customer Charges'!AV129</f>
        <v>0</v>
      </c>
      <c r="AW146" s="626">
        <f>'Customer Charges'!AW129</f>
        <v>0</v>
      </c>
      <c r="AX146" s="626">
        <f>'Customer Charges'!AX129</f>
        <v>0</v>
      </c>
      <c r="AY146" s="626">
        <f>'Customer Charges'!AY129</f>
        <v>0</v>
      </c>
      <c r="AZ146" s="626">
        <f>'Customer Charges'!AZ129</f>
        <v>0</v>
      </c>
      <c r="BA146" s="626">
        <f>'Customer Charges'!BA129</f>
        <v>0</v>
      </c>
      <c r="BB146" s="626">
        <f>'Customer Charges'!BB129</f>
        <v>0</v>
      </c>
      <c r="BC146" s="626">
        <f>'Customer Charges'!BC129</f>
        <v>0</v>
      </c>
      <c r="BD146" s="626">
        <f>'Customer Charges'!BD129</f>
        <v>0</v>
      </c>
      <c r="BE146" s="626">
        <f>'Customer Charges'!BE129</f>
        <v>0</v>
      </c>
      <c r="BF146" s="626">
        <f>'Customer Charges'!BF129</f>
        <v>0</v>
      </c>
      <c r="BG146" s="626">
        <f>'Customer Charges'!BG129</f>
        <v>0</v>
      </c>
      <c r="BH146" s="626">
        <f>'Customer Charges'!BH129</f>
        <v>0</v>
      </c>
      <c r="BI146" s="626">
        <f>'Customer Charges'!BI129</f>
        <v>0</v>
      </c>
      <c r="BJ146" s="626">
        <f>'Customer Charges'!BJ129</f>
        <v>0</v>
      </c>
      <c r="BK146" s="626">
        <f>'Customer Charges'!BK129</f>
        <v>0</v>
      </c>
      <c r="BL146" s="626">
        <f>'Customer Charges'!BL129</f>
        <v>0</v>
      </c>
      <c r="BM146" s="626">
        <f>'Customer Charges'!BM129</f>
        <v>0</v>
      </c>
      <c r="BN146" s="626">
        <f>'Customer Charges'!BN129</f>
        <v>0</v>
      </c>
      <c r="BO146" s="626">
        <f>'Customer Charges'!BO129</f>
        <v>0</v>
      </c>
      <c r="BP146" s="626">
        <f>'Customer Charges'!BP129</f>
        <v>0</v>
      </c>
      <c r="BQ146" s="626">
        <f>'Customer Charges'!BQ129</f>
        <v>0</v>
      </c>
      <c r="BR146" s="626">
        <f>'Customer Charges'!BR129</f>
        <v>0</v>
      </c>
      <c r="BS146" s="626">
        <f>'Customer Charges'!BS129</f>
        <v>0</v>
      </c>
      <c r="BT146" s="626">
        <f>'Customer Charges'!BT129</f>
        <v>0</v>
      </c>
      <c r="BU146" s="626">
        <f>'Customer Charges'!BU129</f>
        <v>0</v>
      </c>
      <c r="BV146" s="626">
        <f>'Customer Charges'!BV129</f>
        <v>0</v>
      </c>
      <c r="BW146" s="626">
        <f>'Customer Charges'!BW129</f>
        <v>0</v>
      </c>
      <c r="BX146" s="626">
        <f>'Customer Charges'!BX129</f>
        <v>0</v>
      </c>
      <c r="BY146" s="626">
        <f>'Customer Charges'!BY129</f>
        <v>0</v>
      </c>
      <c r="BZ146" s="626">
        <f>'Customer Charges'!BZ129</f>
        <v>0</v>
      </c>
      <c r="CA146" s="626">
        <f>'Customer Charges'!CA129</f>
        <v>0</v>
      </c>
      <c r="CB146" s="626">
        <f>'Customer Charges'!CB129</f>
        <v>0</v>
      </c>
      <c r="CC146" s="626">
        <f>'Customer Charges'!CC129</f>
        <v>0</v>
      </c>
      <c r="CD146" s="626">
        <f>'Customer Charges'!CD129</f>
        <v>0</v>
      </c>
      <c r="CE146" s="626">
        <f>'Customer Charges'!CE129</f>
        <v>0</v>
      </c>
      <c r="CF146" s="626">
        <f>'Customer Charges'!CF129</f>
        <v>0</v>
      </c>
      <c r="CG146" s="626">
        <f>'Customer Charges'!CG129</f>
        <v>0</v>
      </c>
      <c r="CH146" s="626">
        <f>'Customer Charges'!CH129</f>
        <v>0</v>
      </c>
      <c r="CI146" s="626">
        <f>'Customer Charges'!CI129</f>
        <v>0</v>
      </c>
      <c r="CJ146" s="626">
        <f>'Customer Charges'!CJ129</f>
        <v>0</v>
      </c>
      <c r="CK146" s="626">
        <f>'Customer Charges'!CK129</f>
        <v>0</v>
      </c>
      <c r="CL146" s="626">
        <f>'Customer Charges'!CL129</f>
        <v>0</v>
      </c>
      <c r="CM146" s="626">
        <f>'Customer Charges'!CM129</f>
        <v>0</v>
      </c>
      <c r="CN146" s="626">
        <f>'Customer Charges'!CN129</f>
        <v>0</v>
      </c>
      <c r="CO146" s="626">
        <f>'Customer Charges'!CO129</f>
        <v>0</v>
      </c>
      <c r="CP146" s="626">
        <f>'Customer Charges'!CP129</f>
        <v>0</v>
      </c>
      <c r="CQ146" s="626">
        <f>'Customer Charges'!CQ129</f>
        <v>0</v>
      </c>
      <c r="CR146" s="626">
        <f>'Customer Charges'!CR129</f>
        <v>0</v>
      </c>
      <c r="CS146" s="626">
        <f>'Customer Charges'!CS129</f>
        <v>0</v>
      </c>
      <c r="CT146" s="626">
        <f>'Customer Charges'!CT129</f>
        <v>0</v>
      </c>
      <c r="CU146" s="626">
        <f>'Customer Charges'!CU129</f>
        <v>0</v>
      </c>
      <c r="CV146" s="626">
        <f>'Customer Charges'!CV129</f>
        <v>0</v>
      </c>
      <c r="CW146" s="626">
        <f>'Customer Charges'!CW129</f>
        <v>0</v>
      </c>
      <c r="CX146" s="626">
        <f>'Customer Charges'!CX129</f>
        <v>0</v>
      </c>
      <c r="CY146" s="626">
        <f>'Customer Charges'!CY129</f>
        <v>0</v>
      </c>
      <c r="CZ146" s="626">
        <f>'Customer Charges'!CZ129</f>
        <v>0</v>
      </c>
      <c r="DA146" s="626">
        <f>'Customer Charges'!DA129</f>
        <v>0</v>
      </c>
      <c r="DB146" s="626">
        <f>'Customer Charges'!DB129</f>
        <v>0</v>
      </c>
      <c r="DC146" s="626">
        <f>'Customer Charges'!DC129</f>
        <v>0</v>
      </c>
      <c r="DD146" s="626">
        <f>'Customer Charges'!DD129</f>
        <v>0</v>
      </c>
      <c r="DE146" s="626">
        <f>'Customer Charges'!DE129</f>
        <v>0</v>
      </c>
      <c r="DF146" s="626">
        <f>'Customer Charges'!DF129</f>
        <v>0</v>
      </c>
      <c r="DG146" s="626">
        <f>'Customer Charges'!DG129</f>
        <v>0</v>
      </c>
      <c r="DH146" s="626">
        <f>'Customer Charges'!DH129</f>
        <v>0</v>
      </c>
      <c r="DI146" s="626">
        <f>'Customer Charges'!DI129</f>
        <v>0</v>
      </c>
      <c r="DJ146" s="626">
        <f>'Customer Charges'!DJ129</f>
        <v>0</v>
      </c>
      <c r="DK146" s="626">
        <f>'Customer Charges'!DK129</f>
        <v>0</v>
      </c>
      <c r="DL146" s="626">
        <f>'Customer Charges'!DL129</f>
        <v>0</v>
      </c>
      <c r="DM146" s="626">
        <f>'Customer Charges'!DM129</f>
        <v>0</v>
      </c>
      <c r="DN146" s="626">
        <f>'Customer Charges'!DN129</f>
        <v>0</v>
      </c>
      <c r="DO146" s="626">
        <f>'Customer Charges'!DO129</f>
        <v>0</v>
      </c>
      <c r="DP146" s="626">
        <f>'Customer Charges'!DP129</f>
        <v>0</v>
      </c>
      <c r="DQ146" s="626">
        <f>'Customer Charges'!DQ129</f>
        <v>0</v>
      </c>
      <c r="DR146" s="626">
        <f>'Customer Charges'!DR129</f>
        <v>0</v>
      </c>
      <c r="DS146" s="626">
        <f>'Customer Charges'!DS129</f>
        <v>0</v>
      </c>
      <c r="DT146" s="626">
        <f>'Customer Charges'!DT129</f>
        <v>0</v>
      </c>
      <c r="DU146" s="626">
        <f>'Customer Charges'!DU129</f>
        <v>0</v>
      </c>
      <c r="DV146" s="626">
        <f>'Customer Charges'!DV129</f>
        <v>0</v>
      </c>
      <c r="DW146" s="626">
        <f>'Customer Charges'!DW129</f>
        <v>0</v>
      </c>
      <c r="DX146" s="626">
        <f>'Customer Charges'!DX129</f>
        <v>0</v>
      </c>
      <c r="DY146" s="626">
        <f>'Customer Charges'!DY129</f>
        <v>0</v>
      </c>
      <c r="DZ146" s="626">
        <f>'Customer Charges'!DZ129</f>
        <v>0</v>
      </c>
      <c r="EA146" s="626">
        <f>'Customer Charges'!EA129</f>
        <v>0</v>
      </c>
      <c r="EB146" s="626">
        <f>'Customer Charges'!EB129</f>
        <v>0</v>
      </c>
      <c r="EC146" s="626">
        <f>'Customer Charges'!EC129</f>
        <v>0</v>
      </c>
      <c r="ED146" s="626">
        <f>'Customer Charges'!ED129</f>
        <v>0</v>
      </c>
      <c r="EE146" s="626">
        <f>'Customer Charges'!EE129</f>
        <v>0</v>
      </c>
      <c r="EF146" s="626">
        <f>'Customer Charges'!EF129</f>
        <v>0</v>
      </c>
      <c r="EG146" s="626">
        <f>'Customer Charges'!EG129</f>
        <v>0</v>
      </c>
      <c r="EH146" s="626">
        <f>'Customer Charges'!EH129</f>
        <v>0</v>
      </c>
      <c r="EI146" s="626">
        <f>'Customer Charges'!EI129</f>
        <v>0</v>
      </c>
      <c r="EJ146" s="626">
        <f>'Customer Charges'!EJ129</f>
        <v>0</v>
      </c>
      <c r="EK146" s="626">
        <f>'Customer Charges'!EK129</f>
        <v>0</v>
      </c>
      <c r="EL146" s="626">
        <f>'Customer Charges'!EL129</f>
        <v>0</v>
      </c>
      <c r="EM146" s="626">
        <f>'Customer Charges'!EM129</f>
        <v>0</v>
      </c>
      <c r="EN146" s="626">
        <f>'Customer Charges'!EN129</f>
        <v>0</v>
      </c>
      <c r="EO146" s="626">
        <f>'Customer Charges'!EO129</f>
        <v>0</v>
      </c>
      <c r="EP146" s="626">
        <f>'Customer Charges'!EP129</f>
        <v>0</v>
      </c>
      <c r="EQ146" s="626">
        <f>'Customer Charges'!EQ129</f>
        <v>0</v>
      </c>
      <c r="ER146" s="626">
        <f>'Customer Charges'!ER129</f>
        <v>0</v>
      </c>
      <c r="ES146" s="626">
        <f>'Customer Charges'!ES129</f>
        <v>0</v>
      </c>
      <c r="ET146" s="626">
        <f>'Customer Charges'!ET129</f>
        <v>0</v>
      </c>
      <c r="EU146" s="626">
        <f>'Customer Charges'!EU129</f>
        <v>0</v>
      </c>
      <c r="EV146" s="626">
        <f>'Customer Charges'!EV129</f>
        <v>0</v>
      </c>
      <c r="EW146" s="626">
        <f>'Customer Charges'!EW129</f>
        <v>0</v>
      </c>
      <c r="EX146" s="626">
        <f>'Customer Charges'!EX129</f>
        <v>0</v>
      </c>
      <c r="EY146" s="612"/>
      <c r="EZ146" s="86"/>
      <c r="FB146" s="612"/>
    </row>
    <row r="147" spans="1:158" ht="12.75" hidden="1" customHeight="1" outlineLevel="2">
      <c r="A147" s="303"/>
      <c r="B147" s="907">
        <f ca="1">IF(AE142=0,"N/A",AE150/AE142)</f>
        <v>0</v>
      </c>
      <c r="C147" s="645"/>
      <c r="D147" s="654" t="s">
        <v>1460</v>
      </c>
      <c r="AD147" s="897">
        <f>IF(AE147=0,0,(AE147-AE143)/AE147)</f>
        <v>0</v>
      </c>
      <c r="AE147" s="304">
        <f>SUM(AF147:EY147)</f>
        <v>0</v>
      </c>
      <c r="AF147" s="637">
        <f>SUMIF('Final Price'!$V$14:$V$114,$AD140,'Final Price'!AF$14:AF$114)</f>
        <v>0</v>
      </c>
      <c r="AG147" s="300">
        <f>SUMIF('Final Price'!$V$14:$V$114,$AD140,'Final Price'!AG$14:AG$114)</f>
        <v>0</v>
      </c>
      <c r="AH147" s="300">
        <f>SUMIF('Final Price'!$V$14:$V$114,$AD140,'Final Price'!AH$14:AH$114)</f>
        <v>0</v>
      </c>
      <c r="AI147" s="300">
        <f>SUMIF('Final Price'!$V$14:$V$114,$AD140,'Final Price'!AI$14:AI$114)</f>
        <v>0</v>
      </c>
      <c r="AJ147" s="300">
        <f>SUMIF('Final Price'!$V$14:$V$114,$AD140,'Final Price'!AJ$14:AJ$114)</f>
        <v>0</v>
      </c>
      <c r="AK147" s="300">
        <f>SUMIF('Final Price'!$V$14:$V$114,$AD140,'Final Price'!AK$14:AK$114)</f>
        <v>0</v>
      </c>
      <c r="AL147" s="300">
        <f>SUMIF('Final Price'!$V$14:$V$114,$AD140,'Final Price'!AL$14:AL$114)</f>
        <v>0</v>
      </c>
      <c r="AM147" s="300">
        <f>SUMIF('Final Price'!$V$14:$V$114,$AD140,'Final Price'!AM$14:AM$114)</f>
        <v>0</v>
      </c>
      <c r="AN147" s="300">
        <f>SUMIF('Final Price'!$V$14:$V$114,$AD140,'Final Price'!AN$14:AN$114)</f>
        <v>0</v>
      </c>
      <c r="AO147" s="300">
        <f>SUMIF('Final Price'!$V$14:$V$114,$AD140,'Final Price'!AO$14:AO$114)</f>
        <v>0</v>
      </c>
      <c r="AP147" s="300">
        <f>SUMIF('Final Price'!$V$14:$V$114,$AD140,'Final Price'!AP$14:AP$114)</f>
        <v>0</v>
      </c>
      <c r="AQ147" s="300">
        <f>SUMIF('Final Price'!$V$14:$V$114,$AD140,'Final Price'!AQ$14:AQ$114)</f>
        <v>0</v>
      </c>
      <c r="AR147" s="300">
        <f>SUMIF('Final Price'!$V$14:$V$114,$AD140,'Final Price'!AR$14:AR$114)</f>
        <v>0</v>
      </c>
      <c r="AS147" s="300">
        <f>SUMIF('Final Price'!$V$14:$V$114,$AD140,'Final Price'!AS$14:AS$114)</f>
        <v>0</v>
      </c>
      <c r="AT147" s="300">
        <f>SUMIF('Final Price'!$V$14:$V$114,$AD140,'Final Price'!AT$14:AT$114)</f>
        <v>0</v>
      </c>
      <c r="AU147" s="300">
        <f>SUMIF('Final Price'!$V$14:$V$114,$AD140,'Final Price'!AU$14:AU$114)</f>
        <v>0</v>
      </c>
      <c r="AV147" s="300">
        <f>SUMIF('Final Price'!$V$14:$V$114,$AD140,'Final Price'!AV$14:AV$114)</f>
        <v>0</v>
      </c>
      <c r="AW147" s="300">
        <f>SUMIF('Final Price'!$V$14:$V$114,$AD140,'Final Price'!AW$14:AW$114)</f>
        <v>0</v>
      </c>
      <c r="AX147" s="300">
        <f>SUMIF('Final Price'!$V$14:$V$114,$AD140,'Final Price'!AX$14:AX$114)</f>
        <v>0</v>
      </c>
      <c r="AY147" s="300">
        <f>SUMIF('Final Price'!$V$14:$V$114,$AD140,'Final Price'!AY$14:AY$114)</f>
        <v>0</v>
      </c>
      <c r="AZ147" s="300">
        <f>SUMIF('Final Price'!$V$14:$V$114,$AD140,'Final Price'!AZ$14:AZ$114)</f>
        <v>0</v>
      </c>
      <c r="BA147" s="300">
        <f>SUMIF('Final Price'!$V$14:$V$114,$AD140,'Final Price'!BA$14:BA$114)</f>
        <v>0</v>
      </c>
      <c r="BB147" s="300">
        <f>SUMIF('Final Price'!$V$14:$V$114,$AD140,'Final Price'!BB$14:BB$114)</f>
        <v>0</v>
      </c>
      <c r="BC147" s="300">
        <f>SUMIF('Final Price'!$V$14:$V$114,$AD140,'Final Price'!BC$14:BC$114)</f>
        <v>0</v>
      </c>
      <c r="BD147" s="300">
        <f>SUMIF('Final Price'!$V$14:$V$114,$AD140,'Final Price'!BD$14:BD$114)</f>
        <v>0</v>
      </c>
      <c r="BE147" s="300">
        <f>SUMIF('Final Price'!$V$14:$V$114,$AD140,'Final Price'!BE$14:BE$114)</f>
        <v>0</v>
      </c>
      <c r="BF147" s="300">
        <f>SUMIF('Final Price'!$V$14:$V$114,$AD140,'Final Price'!BF$14:BF$114)</f>
        <v>0</v>
      </c>
      <c r="BG147" s="300">
        <f>SUMIF('Final Price'!$V$14:$V$114,$AD140,'Final Price'!BG$14:BG$114)</f>
        <v>0</v>
      </c>
      <c r="BH147" s="300">
        <f>SUMIF('Final Price'!$V$14:$V$114,$AD140,'Final Price'!BH$14:BH$114)</f>
        <v>0</v>
      </c>
      <c r="BI147" s="300">
        <f>SUMIF('Final Price'!$V$14:$V$114,$AD140,'Final Price'!BI$14:BI$114)</f>
        <v>0</v>
      </c>
      <c r="BJ147" s="300">
        <f>SUMIF('Final Price'!$V$14:$V$114,$AD140,'Final Price'!BJ$14:BJ$114)</f>
        <v>0</v>
      </c>
      <c r="BK147" s="300">
        <f>SUMIF('Final Price'!$V$14:$V$114,$AD140,'Final Price'!BK$14:BK$114)</f>
        <v>0</v>
      </c>
      <c r="BL147" s="300">
        <f>SUMIF('Final Price'!$V$14:$V$114,$AD140,'Final Price'!BL$14:BL$114)</f>
        <v>0</v>
      </c>
      <c r="BM147" s="300">
        <f>SUMIF('Final Price'!$V$14:$V$114,$AD140,'Final Price'!BM$14:BM$114)</f>
        <v>0</v>
      </c>
      <c r="BN147" s="300">
        <f>SUMIF('Final Price'!$V$14:$V$114,$AD140,'Final Price'!BN$14:BN$114)</f>
        <v>0</v>
      </c>
      <c r="BO147" s="300">
        <f>SUMIF('Final Price'!$V$14:$V$114,$AD140,'Final Price'!BO$14:BO$114)</f>
        <v>0</v>
      </c>
      <c r="BP147" s="300">
        <f>SUMIF('Final Price'!$V$14:$V$114,$AD140,'Final Price'!BP$14:BP$114)</f>
        <v>0</v>
      </c>
      <c r="BQ147" s="300">
        <f>SUMIF('Final Price'!$V$14:$V$114,$AD140,'Final Price'!BQ$14:BQ$114)</f>
        <v>0</v>
      </c>
      <c r="BR147" s="300">
        <f>SUMIF('Final Price'!$V$14:$V$114,$AD140,'Final Price'!BR$14:BR$114)</f>
        <v>0</v>
      </c>
      <c r="BS147" s="300">
        <f>SUMIF('Final Price'!$V$14:$V$114,$AD140,'Final Price'!BS$14:BS$114)</f>
        <v>0</v>
      </c>
      <c r="BT147" s="300">
        <f>SUMIF('Final Price'!$V$14:$V$114,$AD140,'Final Price'!BT$14:BT$114)</f>
        <v>0</v>
      </c>
      <c r="BU147" s="300">
        <f>SUMIF('Final Price'!$V$14:$V$114,$AD140,'Final Price'!BU$14:BU$114)</f>
        <v>0</v>
      </c>
      <c r="BV147" s="300">
        <f>SUMIF('Final Price'!$V$14:$V$114,$AD140,'Final Price'!BV$14:BV$114)</f>
        <v>0</v>
      </c>
      <c r="BW147" s="300">
        <f>SUMIF('Final Price'!$V$14:$V$114,$AD140,'Final Price'!BW$14:BW$114)</f>
        <v>0</v>
      </c>
      <c r="BX147" s="300">
        <f>SUMIF('Final Price'!$V$14:$V$114,$AD140,'Final Price'!BX$14:BX$114)</f>
        <v>0</v>
      </c>
      <c r="BY147" s="300">
        <f>SUMIF('Final Price'!$V$14:$V$114,$AD140,'Final Price'!BY$14:BY$114)</f>
        <v>0</v>
      </c>
      <c r="BZ147" s="300">
        <f>SUMIF('Final Price'!$V$14:$V$114,$AD140,'Final Price'!BZ$14:BZ$114)</f>
        <v>0</v>
      </c>
      <c r="CA147" s="300">
        <f>SUMIF('Final Price'!$V$14:$V$114,$AD140,'Final Price'!CA$14:CA$114)</f>
        <v>0</v>
      </c>
      <c r="CB147" s="300">
        <f>SUMIF('Final Price'!$V$14:$V$114,$AD140,'Final Price'!CB$14:CB$114)</f>
        <v>0</v>
      </c>
      <c r="CC147" s="300">
        <f>SUMIF('Final Price'!$V$14:$V$114,$AD140,'Final Price'!CC$14:CC$114)</f>
        <v>0</v>
      </c>
      <c r="CD147" s="300">
        <f>SUMIF('Final Price'!$V$14:$V$114,$AD140,'Final Price'!CD$14:CD$114)</f>
        <v>0</v>
      </c>
      <c r="CE147" s="300">
        <f>SUMIF('Final Price'!$V$14:$V$114,$AD140,'Final Price'!CE$14:CE$114)</f>
        <v>0</v>
      </c>
      <c r="CF147" s="300">
        <f>SUMIF('Final Price'!$V$14:$V$114,$AD140,'Final Price'!CF$14:CF$114)</f>
        <v>0</v>
      </c>
      <c r="CG147" s="300">
        <f>SUMIF('Final Price'!$V$14:$V$114,$AD140,'Final Price'!CG$14:CG$114)</f>
        <v>0</v>
      </c>
      <c r="CH147" s="300">
        <f>SUMIF('Final Price'!$V$14:$V$114,$AD140,'Final Price'!CH$14:CH$114)</f>
        <v>0</v>
      </c>
      <c r="CI147" s="300">
        <f>SUMIF('Final Price'!$V$14:$V$114,$AD140,'Final Price'!CI$14:CI$114)</f>
        <v>0</v>
      </c>
      <c r="CJ147" s="300">
        <f>SUMIF('Final Price'!$V$14:$V$114,$AD140,'Final Price'!CJ$14:CJ$114)</f>
        <v>0</v>
      </c>
      <c r="CK147" s="300">
        <f>SUMIF('Final Price'!$V$14:$V$114,$AD140,'Final Price'!CK$14:CK$114)</f>
        <v>0</v>
      </c>
      <c r="CL147" s="300">
        <f>SUMIF('Final Price'!$V$14:$V$114,$AD140,'Final Price'!CL$14:CL$114)</f>
        <v>0</v>
      </c>
      <c r="CM147" s="300">
        <f>SUMIF('Final Price'!$V$14:$V$114,$AD140,'Final Price'!CM$14:CM$114)</f>
        <v>0</v>
      </c>
      <c r="CN147" s="300">
        <f>SUMIF('Final Price'!$V$14:$V$114,$AD140,'Final Price'!CN$14:CN$114)</f>
        <v>0</v>
      </c>
      <c r="CO147" s="300">
        <f>SUMIF('Final Price'!$V$14:$V$114,$AD140,'Final Price'!CO$14:CO$114)</f>
        <v>0</v>
      </c>
      <c r="CP147" s="300">
        <f>SUMIF('Final Price'!$V$14:$V$114,$AD140,'Final Price'!CP$14:CP$114)</f>
        <v>0</v>
      </c>
      <c r="CQ147" s="300">
        <f>SUMIF('Final Price'!$V$14:$V$114,$AD140,'Final Price'!CQ$14:CQ$114)</f>
        <v>0</v>
      </c>
      <c r="CR147" s="300">
        <f>SUMIF('Final Price'!$V$14:$V$114,$AD140,'Final Price'!CR$14:CR$114)</f>
        <v>0</v>
      </c>
      <c r="CS147" s="300">
        <f>SUMIF('Final Price'!$V$14:$V$114,$AD140,'Final Price'!CS$14:CS$114)</f>
        <v>0</v>
      </c>
      <c r="CT147" s="300">
        <f>SUMIF('Final Price'!$V$14:$V$114,$AD140,'Final Price'!CT$14:CT$114)</f>
        <v>0</v>
      </c>
      <c r="CU147" s="300">
        <f>SUMIF('Final Price'!$V$14:$V$114,$AD140,'Final Price'!CU$14:CU$114)</f>
        <v>0</v>
      </c>
      <c r="CV147" s="300">
        <f>SUMIF('Final Price'!$V$14:$V$114,$AD140,'Final Price'!CV$14:CV$114)</f>
        <v>0</v>
      </c>
      <c r="CW147" s="300">
        <f>SUMIF('Final Price'!$V$14:$V$114,$AD140,'Final Price'!CW$14:CW$114)</f>
        <v>0</v>
      </c>
      <c r="CX147" s="300">
        <f>SUMIF('Final Price'!$V$14:$V$114,$AD140,'Final Price'!CX$14:CX$114)</f>
        <v>0</v>
      </c>
      <c r="CY147" s="300">
        <f>SUMIF('Final Price'!$V$14:$V$114,$AD140,'Final Price'!CY$14:CY$114)</f>
        <v>0</v>
      </c>
      <c r="CZ147" s="300">
        <f>SUMIF('Final Price'!$V$14:$V$114,$AD140,'Final Price'!CZ$14:CZ$114)</f>
        <v>0</v>
      </c>
      <c r="DA147" s="300">
        <f>SUMIF('Final Price'!$V$14:$V$114,$AD140,'Final Price'!DA$14:DA$114)</f>
        <v>0</v>
      </c>
      <c r="DB147" s="300">
        <f>SUMIF('Final Price'!$V$14:$V$114,$AD140,'Final Price'!DB$14:DB$114)</f>
        <v>0</v>
      </c>
      <c r="DC147" s="300">
        <f>SUMIF('Final Price'!$V$14:$V$114,$AD140,'Final Price'!DC$14:DC$114)</f>
        <v>0</v>
      </c>
      <c r="DD147" s="300">
        <f>SUMIF('Final Price'!$V$14:$V$114,$AD140,'Final Price'!DD$14:DD$114)</f>
        <v>0</v>
      </c>
      <c r="DE147" s="300">
        <f>SUMIF('Final Price'!$V$14:$V$114,$AD140,'Final Price'!DE$14:DE$114)</f>
        <v>0</v>
      </c>
      <c r="DF147" s="300">
        <f>SUMIF('Final Price'!$V$14:$V$114,$AD140,'Final Price'!DF$14:DF$114)</f>
        <v>0</v>
      </c>
      <c r="DG147" s="300">
        <f>SUMIF('Final Price'!$V$14:$V$114,$AD140,'Final Price'!DG$14:DG$114)</f>
        <v>0</v>
      </c>
      <c r="DH147" s="300">
        <f>SUMIF('Final Price'!$V$14:$V$114,$AD140,'Final Price'!DH$14:DH$114)</f>
        <v>0</v>
      </c>
      <c r="DI147" s="300">
        <f>SUMIF('Final Price'!$V$14:$V$114,$AD140,'Final Price'!DI$14:DI$114)</f>
        <v>0</v>
      </c>
      <c r="DJ147" s="300">
        <f>SUMIF('Final Price'!$V$14:$V$114,$AD140,'Final Price'!DJ$14:DJ$114)</f>
        <v>0</v>
      </c>
      <c r="DK147" s="300">
        <f>SUMIF('Final Price'!$V$14:$V$114,$AD140,'Final Price'!DK$14:DK$114)</f>
        <v>0</v>
      </c>
      <c r="DL147" s="300">
        <f>SUMIF('Final Price'!$V$14:$V$114,$AD140,'Final Price'!DL$14:DL$114)</f>
        <v>0</v>
      </c>
      <c r="DM147" s="300">
        <f>SUMIF('Final Price'!$V$14:$V$114,$AD140,'Final Price'!DM$14:DM$114)</f>
        <v>0</v>
      </c>
      <c r="DN147" s="300">
        <f>SUMIF('Final Price'!$V$14:$V$114,$AD140,'Final Price'!DN$14:DN$114)</f>
        <v>0</v>
      </c>
      <c r="DO147" s="300">
        <f>SUMIF('Final Price'!$V$14:$V$114,$AD140,'Final Price'!DO$14:DO$114)</f>
        <v>0</v>
      </c>
      <c r="DP147" s="300">
        <f>SUMIF('Final Price'!$V$14:$V$114,$AD140,'Final Price'!DP$14:DP$114)</f>
        <v>0</v>
      </c>
      <c r="DQ147" s="300">
        <f>SUMIF('Final Price'!$V$14:$V$114,$AD140,'Final Price'!DQ$14:DQ$114)</f>
        <v>0</v>
      </c>
      <c r="DR147" s="300">
        <f>SUMIF('Final Price'!$V$14:$V$114,$AD140,'Final Price'!DR$14:DR$114)</f>
        <v>0</v>
      </c>
      <c r="DS147" s="300">
        <f>SUMIF('Final Price'!$V$14:$V$114,$AD140,'Final Price'!DS$14:DS$114)</f>
        <v>0</v>
      </c>
      <c r="DT147" s="300">
        <f>SUMIF('Final Price'!$V$14:$V$114,$AD140,'Final Price'!DT$14:DT$114)</f>
        <v>0</v>
      </c>
      <c r="DU147" s="300">
        <f>SUMIF('Final Price'!$V$14:$V$114,$AD140,'Final Price'!DU$14:DU$114)</f>
        <v>0</v>
      </c>
      <c r="DV147" s="300">
        <f>SUMIF('Final Price'!$V$14:$V$114,$AD140,'Final Price'!DV$14:DV$114)</f>
        <v>0</v>
      </c>
      <c r="DW147" s="300">
        <f>SUMIF('Final Price'!$V$14:$V$114,$AD140,'Final Price'!DW$14:DW$114)</f>
        <v>0</v>
      </c>
      <c r="DX147" s="300">
        <f>SUMIF('Final Price'!$V$14:$V$114,$AD140,'Final Price'!DX$14:DX$114)</f>
        <v>0</v>
      </c>
      <c r="DY147" s="300">
        <f>SUMIF('Final Price'!$V$14:$V$114,$AD140,'Final Price'!DY$14:DY$114)</f>
        <v>0</v>
      </c>
      <c r="DZ147" s="300">
        <f>SUMIF('Final Price'!$V$14:$V$114,$AD140,'Final Price'!DZ$14:DZ$114)</f>
        <v>0</v>
      </c>
      <c r="EA147" s="300">
        <f>SUMIF('Final Price'!$V$14:$V$114,$AD140,'Final Price'!EA$14:EA$114)</f>
        <v>0</v>
      </c>
      <c r="EB147" s="300">
        <f>SUMIF('Final Price'!$V$14:$V$114,$AD140,'Final Price'!EB$14:EB$114)</f>
        <v>0</v>
      </c>
      <c r="EC147" s="300">
        <f>SUMIF('Final Price'!$V$14:$V$114,$AD140,'Final Price'!EC$14:EC$114)</f>
        <v>0</v>
      </c>
      <c r="ED147" s="300">
        <f>SUMIF('Final Price'!$V$14:$V$114,$AD140,'Final Price'!ED$14:ED$114)</f>
        <v>0</v>
      </c>
      <c r="EE147" s="300">
        <f>SUMIF('Final Price'!$V$14:$V$114,$AD140,'Final Price'!EE$14:EE$114)</f>
        <v>0</v>
      </c>
      <c r="EF147" s="300">
        <f>SUMIF('Final Price'!$V$14:$V$114,$AD140,'Final Price'!EF$14:EF$114)</f>
        <v>0</v>
      </c>
      <c r="EG147" s="300">
        <f>SUMIF('Final Price'!$V$14:$V$114,$AD140,'Final Price'!EG$14:EG$114)</f>
        <v>0</v>
      </c>
      <c r="EH147" s="300">
        <f>SUMIF('Final Price'!$V$14:$V$114,$AD140,'Final Price'!EH$14:EH$114)</f>
        <v>0</v>
      </c>
      <c r="EI147" s="300">
        <f>SUMIF('Final Price'!$V$14:$V$114,$AD140,'Final Price'!EI$14:EI$114)</f>
        <v>0</v>
      </c>
      <c r="EJ147" s="300">
        <f>SUMIF('Final Price'!$V$14:$V$114,$AD140,'Final Price'!EJ$14:EJ$114)</f>
        <v>0</v>
      </c>
      <c r="EK147" s="300">
        <f>SUMIF('Final Price'!$V$14:$V$114,$AD140,'Final Price'!EK$14:EK$114)</f>
        <v>0</v>
      </c>
      <c r="EL147" s="300">
        <f>SUMIF('Final Price'!$V$14:$V$114,$AD140,'Final Price'!EL$14:EL$114)</f>
        <v>0</v>
      </c>
      <c r="EM147" s="300">
        <f>SUMIF('Final Price'!$V$14:$V$114,$AD140,'Final Price'!EM$14:EM$114)</f>
        <v>0</v>
      </c>
      <c r="EN147" s="300">
        <f>SUMIF('Final Price'!$V$14:$V$114,$AD140,'Final Price'!EN$14:EN$114)</f>
        <v>0</v>
      </c>
      <c r="EO147" s="300">
        <f>SUMIF('Final Price'!$V$14:$V$114,$AD140,'Final Price'!EO$14:EO$114)</f>
        <v>0</v>
      </c>
      <c r="EP147" s="300">
        <f>SUMIF('Final Price'!$V$14:$V$114,$AD140,'Final Price'!EP$14:EP$114)</f>
        <v>0</v>
      </c>
      <c r="EQ147" s="300">
        <f>SUMIF('Final Price'!$V$14:$V$114,$AD140,'Final Price'!EQ$14:EQ$114)</f>
        <v>0</v>
      </c>
      <c r="ER147" s="300">
        <f>SUMIF('Final Price'!$V$14:$V$114,$AD140,'Final Price'!ER$14:ER$114)</f>
        <v>0</v>
      </c>
      <c r="ES147" s="300">
        <f>SUMIF('Final Price'!$V$14:$V$114,$AD140,'Final Price'!ES$14:ES$114)</f>
        <v>0</v>
      </c>
      <c r="ET147" s="300">
        <f>SUMIF('Final Price'!$V$14:$V$114,$AD140,'Final Price'!ET$14:ET$114)</f>
        <v>0</v>
      </c>
      <c r="EU147" s="300">
        <f>SUMIF('Final Price'!$V$14:$V$114,$AD140,'Final Price'!EU$14:EU$114)</f>
        <v>0</v>
      </c>
      <c r="EV147" s="300">
        <f>SUMIF('Final Price'!$V$14:$V$114,$AD140,'Final Price'!EV$14:EV$114)</f>
        <v>0</v>
      </c>
      <c r="EW147" s="638">
        <f>SUMIF('Final Price'!$V$14:$V$114,$AD140,'Final Price'!EW$14:EW$114)</f>
        <v>0</v>
      </c>
      <c r="EX147" s="639">
        <f>SUMIF('Final Price'!$V$14:$V$114,$AD140,'Final Price'!EX$14:EX$114)</f>
        <v>0</v>
      </c>
      <c r="EY147" s="612"/>
      <c r="EZ147" s="86"/>
      <c r="FA147" s="900" t="str">
        <f>B145</f>
        <v>Included</v>
      </c>
      <c r="FB147" s="612"/>
    </row>
    <row r="148" spans="1:158" ht="12.75" hidden="1" customHeight="1" outlineLevel="2">
      <c r="A148" s="303"/>
      <c r="B148" s="86"/>
      <c r="C148" s="645"/>
      <c r="D148" s="654" t="s">
        <v>48</v>
      </c>
      <c r="AD148" s="897">
        <f ca="1">IF(AND(OverON,B145=$B$19),Overhead,0)</f>
        <v>0.20061159760769962</v>
      </c>
      <c r="AE148" s="304">
        <f ca="1">SUM(AF148:EY148)</f>
        <v>0</v>
      </c>
      <c r="AF148" s="637">
        <f t="shared" ref="AF148:BK148" ca="1" si="120">AF147*$AD148</f>
        <v>0</v>
      </c>
      <c r="AG148" s="300">
        <f t="shared" ca="1" si="120"/>
        <v>0</v>
      </c>
      <c r="AH148" s="300">
        <f t="shared" ca="1" si="120"/>
        <v>0</v>
      </c>
      <c r="AI148" s="300">
        <f t="shared" ca="1" si="120"/>
        <v>0</v>
      </c>
      <c r="AJ148" s="300">
        <f t="shared" ca="1" si="120"/>
        <v>0</v>
      </c>
      <c r="AK148" s="300">
        <f t="shared" ca="1" si="120"/>
        <v>0</v>
      </c>
      <c r="AL148" s="300">
        <f t="shared" ca="1" si="120"/>
        <v>0</v>
      </c>
      <c r="AM148" s="300">
        <f t="shared" ca="1" si="120"/>
        <v>0</v>
      </c>
      <c r="AN148" s="300">
        <f t="shared" ca="1" si="120"/>
        <v>0</v>
      </c>
      <c r="AO148" s="300">
        <f t="shared" ca="1" si="120"/>
        <v>0</v>
      </c>
      <c r="AP148" s="300">
        <f t="shared" ca="1" si="120"/>
        <v>0</v>
      </c>
      <c r="AQ148" s="300">
        <f t="shared" ca="1" si="120"/>
        <v>0</v>
      </c>
      <c r="AR148" s="300">
        <f t="shared" ca="1" si="120"/>
        <v>0</v>
      </c>
      <c r="AS148" s="300">
        <f t="shared" ca="1" si="120"/>
        <v>0</v>
      </c>
      <c r="AT148" s="300">
        <f t="shared" ca="1" si="120"/>
        <v>0</v>
      </c>
      <c r="AU148" s="300">
        <f t="shared" ca="1" si="120"/>
        <v>0</v>
      </c>
      <c r="AV148" s="300">
        <f t="shared" ca="1" si="120"/>
        <v>0</v>
      </c>
      <c r="AW148" s="300">
        <f t="shared" ca="1" si="120"/>
        <v>0</v>
      </c>
      <c r="AX148" s="300">
        <f t="shared" ca="1" si="120"/>
        <v>0</v>
      </c>
      <c r="AY148" s="300">
        <f t="shared" ca="1" si="120"/>
        <v>0</v>
      </c>
      <c r="AZ148" s="300">
        <f t="shared" ca="1" si="120"/>
        <v>0</v>
      </c>
      <c r="BA148" s="300">
        <f t="shared" ca="1" si="120"/>
        <v>0</v>
      </c>
      <c r="BB148" s="300">
        <f t="shared" ca="1" si="120"/>
        <v>0</v>
      </c>
      <c r="BC148" s="300">
        <f t="shared" ca="1" si="120"/>
        <v>0</v>
      </c>
      <c r="BD148" s="300">
        <f t="shared" ca="1" si="120"/>
        <v>0</v>
      </c>
      <c r="BE148" s="300">
        <f t="shared" ca="1" si="120"/>
        <v>0</v>
      </c>
      <c r="BF148" s="300">
        <f t="shared" ca="1" si="120"/>
        <v>0</v>
      </c>
      <c r="BG148" s="300">
        <f t="shared" ca="1" si="120"/>
        <v>0</v>
      </c>
      <c r="BH148" s="300">
        <f t="shared" ca="1" si="120"/>
        <v>0</v>
      </c>
      <c r="BI148" s="300">
        <f t="shared" ca="1" si="120"/>
        <v>0</v>
      </c>
      <c r="BJ148" s="300">
        <f t="shared" ca="1" si="120"/>
        <v>0</v>
      </c>
      <c r="BK148" s="300">
        <f t="shared" ca="1" si="120"/>
        <v>0</v>
      </c>
      <c r="BL148" s="300">
        <f t="shared" ref="BL148:CQ148" ca="1" si="121">BL147*$AD148</f>
        <v>0</v>
      </c>
      <c r="BM148" s="300">
        <f t="shared" ca="1" si="121"/>
        <v>0</v>
      </c>
      <c r="BN148" s="300">
        <f t="shared" ca="1" si="121"/>
        <v>0</v>
      </c>
      <c r="BO148" s="300">
        <f t="shared" ca="1" si="121"/>
        <v>0</v>
      </c>
      <c r="BP148" s="300">
        <f t="shared" ca="1" si="121"/>
        <v>0</v>
      </c>
      <c r="BQ148" s="300">
        <f t="shared" ca="1" si="121"/>
        <v>0</v>
      </c>
      <c r="BR148" s="300">
        <f t="shared" ca="1" si="121"/>
        <v>0</v>
      </c>
      <c r="BS148" s="300">
        <f t="shared" ca="1" si="121"/>
        <v>0</v>
      </c>
      <c r="BT148" s="300">
        <f t="shared" ca="1" si="121"/>
        <v>0</v>
      </c>
      <c r="BU148" s="300">
        <f t="shared" ca="1" si="121"/>
        <v>0</v>
      </c>
      <c r="BV148" s="300">
        <f t="shared" ca="1" si="121"/>
        <v>0</v>
      </c>
      <c r="BW148" s="300">
        <f t="shared" ca="1" si="121"/>
        <v>0</v>
      </c>
      <c r="BX148" s="300">
        <f t="shared" ca="1" si="121"/>
        <v>0</v>
      </c>
      <c r="BY148" s="300">
        <f t="shared" ca="1" si="121"/>
        <v>0</v>
      </c>
      <c r="BZ148" s="300">
        <f t="shared" ca="1" si="121"/>
        <v>0</v>
      </c>
      <c r="CA148" s="300">
        <f t="shared" ca="1" si="121"/>
        <v>0</v>
      </c>
      <c r="CB148" s="300">
        <f t="shared" ca="1" si="121"/>
        <v>0</v>
      </c>
      <c r="CC148" s="300">
        <f t="shared" ca="1" si="121"/>
        <v>0</v>
      </c>
      <c r="CD148" s="300">
        <f t="shared" ca="1" si="121"/>
        <v>0</v>
      </c>
      <c r="CE148" s="300">
        <f t="shared" ca="1" si="121"/>
        <v>0</v>
      </c>
      <c r="CF148" s="300">
        <f t="shared" ca="1" si="121"/>
        <v>0</v>
      </c>
      <c r="CG148" s="300">
        <f t="shared" ca="1" si="121"/>
        <v>0</v>
      </c>
      <c r="CH148" s="300">
        <f t="shared" ca="1" si="121"/>
        <v>0</v>
      </c>
      <c r="CI148" s="300">
        <f t="shared" ca="1" si="121"/>
        <v>0</v>
      </c>
      <c r="CJ148" s="300">
        <f t="shared" ca="1" si="121"/>
        <v>0</v>
      </c>
      <c r="CK148" s="300">
        <f t="shared" ca="1" si="121"/>
        <v>0</v>
      </c>
      <c r="CL148" s="300">
        <f t="shared" ca="1" si="121"/>
        <v>0</v>
      </c>
      <c r="CM148" s="300">
        <f t="shared" ca="1" si="121"/>
        <v>0</v>
      </c>
      <c r="CN148" s="300">
        <f t="shared" ca="1" si="121"/>
        <v>0</v>
      </c>
      <c r="CO148" s="300">
        <f t="shared" ca="1" si="121"/>
        <v>0</v>
      </c>
      <c r="CP148" s="300">
        <f t="shared" ca="1" si="121"/>
        <v>0</v>
      </c>
      <c r="CQ148" s="300">
        <f t="shared" ca="1" si="121"/>
        <v>0</v>
      </c>
      <c r="CR148" s="300">
        <f t="shared" ref="CR148:DW148" ca="1" si="122">CR147*$AD148</f>
        <v>0</v>
      </c>
      <c r="CS148" s="300">
        <f t="shared" ca="1" si="122"/>
        <v>0</v>
      </c>
      <c r="CT148" s="300">
        <f t="shared" ca="1" si="122"/>
        <v>0</v>
      </c>
      <c r="CU148" s="300">
        <f t="shared" ca="1" si="122"/>
        <v>0</v>
      </c>
      <c r="CV148" s="300">
        <f t="shared" ca="1" si="122"/>
        <v>0</v>
      </c>
      <c r="CW148" s="300">
        <f t="shared" ca="1" si="122"/>
        <v>0</v>
      </c>
      <c r="CX148" s="300">
        <f t="shared" ca="1" si="122"/>
        <v>0</v>
      </c>
      <c r="CY148" s="300">
        <f t="shared" ca="1" si="122"/>
        <v>0</v>
      </c>
      <c r="CZ148" s="300">
        <f t="shared" ca="1" si="122"/>
        <v>0</v>
      </c>
      <c r="DA148" s="300">
        <f t="shared" ca="1" si="122"/>
        <v>0</v>
      </c>
      <c r="DB148" s="300">
        <f t="shared" ca="1" si="122"/>
        <v>0</v>
      </c>
      <c r="DC148" s="300">
        <f t="shared" ca="1" si="122"/>
        <v>0</v>
      </c>
      <c r="DD148" s="300">
        <f t="shared" ca="1" si="122"/>
        <v>0</v>
      </c>
      <c r="DE148" s="300">
        <f t="shared" ca="1" si="122"/>
        <v>0</v>
      </c>
      <c r="DF148" s="300">
        <f t="shared" ca="1" si="122"/>
        <v>0</v>
      </c>
      <c r="DG148" s="300">
        <f t="shared" ca="1" si="122"/>
        <v>0</v>
      </c>
      <c r="DH148" s="300">
        <f t="shared" ca="1" si="122"/>
        <v>0</v>
      </c>
      <c r="DI148" s="300">
        <f t="shared" ca="1" si="122"/>
        <v>0</v>
      </c>
      <c r="DJ148" s="300">
        <f t="shared" ca="1" si="122"/>
        <v>0</v>
      </c>
      <c r="DK148" s="300">
        <f t="shared" ca="1" si="122"/>
        <v>0</v>
      </c>
      <c r="DL148" s="300">
        <f t="shared" ca="1" si="122"/>
        <v>0</v>
      </c>
      <c r="DM148" s="300">
        <f t="shared" ca="1" si="122"/>
        <v>0</v>
      </c>
      <c r="DN148" s="300">
        <f t="shared" ca="1" si="122"/>
        <v>0</v>
      </c>
      <c r="DO148" s="300">
        <f t="shared" ca="1" si="122"/>
        <v>0</v>
      </c>
      <c r="DP148" s="300">
        <f t="shared" ca="1" si="122"/>
        <v>0</v>
      </c>
      <c r="DQ148" s="300">
        <f t="shared" ca="1" si="122"/>
        <v>0</v>
      </c>
      <c r="DR148" s="300">
        <f t="shared" ca="1" si="122"/>
        <v>0</v>
      </c>
      <c r="DS148" s="300">
        <f t="shared" ca="1" si="122"/>
        <v>0</v>
      </c>
      <c r="DT148" s="300">
        <f t="shared" ca="1" si="122"/>
        <v>0</v>
      </c>
      <c r="DU148" s="300">
        <f t="shared" ca="1" si="122"/>
        <v>0</v>
      </c>
      <c r="DV148" s="300">
        <f t="shared" ca="1" si="122"/>
        <v>0</v>
      </c>
      <c r="DW148" s="300">
        <f t="shared" ca="1" si="122"/>
        <v>0</v>
      </c>
      <c r="DX148" s="300">
        <f t="shared" ref="DX148:EX148" ca="1" si="123">DX147*$AD148</f>
        <v>0</v>
      </c>
      <c r="DY148" s="300">
        <f t="shared" ca="1" si="123"/>
        <v>0</v>
      </c>
      <c r="DZ148" s="300">
        <f t="shared" ca="1" si="123"/>
        <v>0</v>
      </c>
      <c r="EA148" s="300">
        <f t="shared" ca="1" si="123"/>
        <v>0</v>
      </c>
      <c r="EB148" s="300">
        <f t="shared" ca="1" si="123"/>
        <v>0</v>
      </c>
      <c r="EC148" s="300">
        <f t="shared" ca="1" si="123"/>
        <v>0</v>
      </c>
      <c r="ED148" s="300">
        <f t="shared" ca="1" si="123"/>
        <v>0</v>
      </c>
      <c r="EE148" s="300">
        <f t="shared" ca="1" si="123"/>
        <v>0</v>
      </c>
      <c r="EF148" s="300">
        <f t="shared" ca="1" si="123"/>
        <v>0</v>
      </c>
      <c r="EG148" s="300">
        <f t="shared" ca="1" si="123"/>
        <v>0</v>
      </c>
      <c r="EH148" s="300">
        <f t="shared" ca="1" si="123"/>
        <v>0</v>
      </c>
      <c r="EI148" s="300">
        <f t="shared" ca="1" si="123"/>
        <v>0</v>
      </c>
      <c r="EJ148" s="300">
        <f t="shared" ca="1" si="123"/>
        <v>0</v>
      </c>
      <c r="EK148" s="300">
        <f t="shared" ca="1" si="123"/>
        <v>0</v>
      </c>
      <c r="EL148" s="300">
        <f t="shared" ca="1" si="123"/>
        <v>0</v>
      </c>
      <c r="EM148" s="300">
        <f t="shared" ca="1" si="123"/>
        <v>0</v>
      </c>
      <c r="EN148" s="300">
        <f t="shared" ca="1" si="123"/>
        <v>0</v>
      </c>
      <c r="EO148" s="300">
        <f t="shared" ca="1" si="123"/>
        <v>0</v>
      </c>
      <c r="EP148" s="300">
        <f t="shared" ca="1" si="123"/>
        <v>0</v>
      </c>
      <c r="EQ148" s="300">
        <f t="shared" ca="1" si="123"/>
        <v>0</v>
      </c>
      <c r="ER148" s="300">
        <f t="shared" ca="1" si="123"/>
        <v>0</v>
      </c>
      <c r="ES148" s="300">
        <f t="shared" ca="1" si="123"/>
        <v>0</v>
      </c>
      <c r="ET148" s="300">
        <f t="shared" ca="1" si="123"/>
        <v>0</v>
      </c>
      <c r="EU148" s="300">
        <f t="shared" ca="1" si="123"/>
        <v>0</v>
      </c>
      <c r="EV148" s="300">
        <f t="shared" ca="1" si="123"/>
        <v>0</v>
      </c>
      <c r="EW148" s="638">
        <f t="shared" ca="1" si="123"/>
        <v>0</v>
      </c>
      <c r="EX148" s="639">
        <f t="shared" ca="1" si="123"/>
        <v>0</v>
      </c>
      <c r="EY148" s="612"/>
      <c r="EZ148" s="86"/>
      <c r="FB148" s="612"/>
    </row>
    <row r="149" spans="1:158" ht="12.75" hidden="1" customHeight="1" outlineLevel="2">
      <c r="A149" s="303"/>
      <c r="B149" s="86"/>
      <c r="C149" s="645"/>
      <c r="D149" s="654" t="s">
        <v>922</v>
      </c>
      <c r="AD149" s="927">
        <f ca="1">AE149-AE148</f>
        <v>0</v>
      </c>
      <c r="AE149" s="304">
        <f ca="1">SUM(AF149:EY149)</f>
        <v>0</v>
      </c>
      <c r="AF149" s="637">
        <f t="shared" ref="AF149:BK149" ca="1" si="124">IF(OverProfOn,IF($AE$21=0,0,$AE148*(AF$21/$AE$21)),AF148)</f>
        <v>0</v>
      </c>
      <c r="AG149" s="300">
        <f t="shared" ca="1" si="124"/>
        <v>0</v>
      </c>
      <c r="AH149" s="300">
        <f t="shared" ca="1" si="124"/>
        <v>0</v>
      </c>
      <c r="AI149" s="300">
        <f t="shared" ca="1" si="124"/>
        <v>0</v>
      </c>
      <c r="AJ149" s="300">
        <f t="shared" ca="1" si="124"/>
        <v>0</v>
      </c>
      <c r="AK149" s="300">
        <f t="shared" ca="1" si="124"/>
        <v>0</v>
      </c>
      <c r="AL149" s="300">
        <f t="shared" ca="1" si="124"/>
        <v>0</v>
      </c>
      <c r="AM149" s="300">
        <f t="shared" ca="1" si="124"/>
        <v>0</v>
      </c>
      <c r="AN149" s="300">
        <f t="shared" ca="1" si="124"/>
        <v>0</v>
      </c>
      <c r="AO149" s="300">
        <f t="shared" ca="1" si="124"/>
        <v>0</v>
      </c>
      <c r="AP149" s="300">
        <f t="shared" ca="1" si="124"/>
        <v>0</v>
      </c>
      <c r="AQ149" s="300">
        <f t="shared" ca="1" si="124"/>
        <v>0</v>
      </c>
      <c r="AR149" s="300">
        <f t="shared" ca="1" si="124"/>
        <v>0</v>
      </c>
      <c r="AS149" s="300">
        <f t="shared" ca="1" si="124"/>
        <v>0</v>
      </c>
      <c r="AT149" s="300">
        <f t="shared" ca="1" si="124"/>
        <v>0</v>
      </c>
      <c r="AU149" s="300">
        <f t="shared" ca="1" si="124"/>
        <v>0</v>
      </c>
      <c r="AV149" s="300">
        <f t="shared" ca="1" si="124"/>
        <v>0</v>
      </c>
      <c r="AW149" s="300">
        <f t="shared" ca="1" si="124"/>
        <v>0</v>
      </c>
      <c r="AX149" s="300">
        <f t="shared" ca="1" si="124"/>
        <v>0</v>
      </c>
      <c r="AY149" s="300">
        <f t="shared" ca="1" si="124"/>
        <v>0</v>
      </c>
      <c r="AZ149" s="300">
        <f t="shared" ca="1" si="124"/>
        <v>0</v>
      </c>
      <c r="BA149" s="300">
        <f t="shared" ca="1" si="124"/>
        <v>0</v>
      </c>
      <c r="BB149" s="300">
        <f t="shared" ca="1" si="124"/>
        <v>0</v>
      </c>
      <c r="BC149" s="300">
        <f t="shared" ca="1" si="124"/>
        <v>0</v>
      </c>
      <c r="BD149" s="300">
        <f t="shared" ca="1" si="124"/>
        <v>0</v>
      </c>
      <c r="BE149" s="300">
        <f t="shared" ca="1" si="124"/>
        <v>0</v>
      </c>
      <c r="BF149" s="300">
        <f t="shared" ca="1" si="124"/>
        <v>0</v>
      </c>
      <c r="BG149" s="300">
        <f t="shared" ca="1" si="124"/>
        <v>0</v>
      </c>
      <c r="BH149" s="300">
        <f t="shared" ca="1" si="124"/>
        <v>0</v>
      </c>
      <c r="BI149" s="300">
        <f t="shared" ca="1" si="124"/>
        <v>0</v>
      </c>
      <c r="BJ149" s="300">
        <f t="shared" ca="1" si="124"/>
        <v>0</v>
      </c>
      <c r="BK149" s="300">
        <f t="shared" ca="1" si="124"/>
        <v>0</v>
      </c>
      <c r="BL149" s="300">
        <f t="shared" ref="BL149:CQ149" ca="1" si="125">IF(OverProfOn,IF($AE$21=0,0,$AE148*(BL$21/$AE$21)),BL148)</f>
        <v>0</v>
      </c>
      <c r="BM149" s="300">
        <f t="shared" ca="1" si="125"/>
        <v>0</v>
      </c>
      <c r="BN149" s="300">
        <f t="shared" ca="1" si="125"/>
        <v>0</v>
      </c>
      <c r="BO149" s="300">
        <f t="shared" ca="1" si="125"/>
        <v>0</v>
      </c>
      <c r="BP149" s="300">
        <f t="shared" ca="1" si="125"/>
        <v>0</v>
      </c>
      <c r="BQ149" s="300">
        <f t="shared" ca="1" si="125"/>
        <v>0</v>
      </c>
      <c r="BR149" s="300">
        <f t="shared" ca="1" si="125"/>
        <v>0</v>
      </c>
      <c r="BS149" s="300">
        <f t="shared" ca="1" si="125"/>
        <v>0</v>
      </c>
      <c r="BT149" s="300">
        <f t="shared" ca="1" si="125"/>
        <v>0</v>
      </c>
      <c r="BU149" s="300">
        <f t="shared" ca="1" si="125"/>
        <v>0</v>
      </c>
      <c r="BV149" s="300">
        <f t="shared" ca="1" si="125"/>
        <v>0</v>
      </c>
      <c r="BW149" s="300">
        <f t="shared" ca="1" si="125"/>
        <v>0</v>
      </c>
      <c r="BX149" s="300">
        <f t="shared" ca="1" si="125"/>
        <v>0</v>
      </c>
      <c r="BY149" s="300">
        <f t="shared" ca="1" si="125"/>
        <v>0</v>
      </c>
      <c r="BZ149" s="300">
        <f t="shared" ca="1" si="125"/>
        <v>0</v>
      </c>
      <c r="CA149" s="300">
        <f t="shared" ca="1" si="125"/>
        <v>0</v>
      </c>
      <c r="CB149" s="300">
        <f t="shared" ca="1" si="125"/>
        <v>0</v>
      </c>
      <c r="CC149" s="300">
        <f t="shared" ca="1" si="125"/>
        <v>0</v>
      </c>
      <c r="CD149" s="300">
        <f t="shared" ca="1" si="125"/>
        <v>0</v>
      </c>
      <c r="CE149" s="300">
        <f t="shared" ca="1" si="125"/>
        <v>0</v>
      </c>
      <c r="CF149" s="300">
        <f t="shared" ca="1" si="125"/>
        <v>0</v>
      </c>
      <c r="CG149" s="300">
        <f t="shared" ca="1" si="125"/>
        <v>0</v>
      </c>
      <c r="CH149" s="300">
        <f t="shared" ca="1" si="125"/>
        <v>0</v>
      </c>
      <c r="CI149" s="300">
        <f t="shared" ca="1" si="125"/>
        <v>0</v>
      </c>
      <c r="CJ149" s="300">
        <f t="shared" ca="1" si="125"/>
        <v>0</v>
      </c>
      <c r="CK149" s="300">
        <f t="shared" ca="1" si="125"/>
        <v>0</v>
      </c>
      <c r="CL149" s="300">
        <f t="shared" ca="1" si="125"/>
        <v>0</v>
      </c>
      <c r="CM149" s="300">
        <f t="shared" ca="1" si="125"/>
        <v>0</v>
      </c>
      <c r="CN149" s="300">
        <f t="shared" ca="1" si="125"/>
        <v>0</v>
      </c>
      <c r="CO149" s="300">
        <f t="shared" ca="1" si="125"/>
        <v>0</v>
      </c>
      <c r="CP149" s="300">
        <f t="shared" ca="1" si="125"/>
        <v>0</v>
      </c>
      <c r="CQ149" s="300">
        <f t="shared" ca="1" si="125"/>
        <v>0</v>
      </c>
      <c r="CR149" s="300">
        <f t="shared" ref="CR149:DW149" ca="1" si="126">IF(OverProfOn,IF($AE$21=0,0,$AE148*(CR$21/$AE$21)),CR148)</f>
        <v>0</v>
      </c>
      <c r="CS149" s="300">
        <f t="shared" ca="1" si="126"/>
        <v>0</v>
      </c>
      <c r="CT149" s="300">
        <f t="shared" ca="1" si="126"/>
        <v>0</v>
      </c>
      <c r="CU149" s="300">
        <f t="shared" ca="1" si="126"/>
        <v>0</v>
      </c>
      <c r="CV149" s="300">
        <f t="shared" ca="1" si="126"/>
        <v>0</v>
      </c>
      <c r="CW149" s="300">
        <f t="shared" ca="1" si="126"/>
        <v>0</v>
      </c>
      <c r="CX149" s="300">
        <f t="shared" ca="1" si="126"/>
        <v>0</v>
      </c>
      <c r="CY149" s="300">
        <f t="shared" ca="1" si="126"/>
        <v>0</v>
      </c>
      <c r="CZ149" s="300">
        <f t="shared" ca="1" si="126"/>
        <v>0</v>
      </c>
      <c r="DA149" s="300">
        <f t="shared" ca="1" si="126"/>
        <v>0</v>
      </c>
      <c r="DB149" s="300">
        <f t="shared" ca="1" si="126"/>
        <v>0</v>
      </c>
      <c r="DC149" s="300">
        <f t="shared" ca="1" si="126"/>
        <v>0</v>
      </c>
      <c r="DD149" s="300">
        <f t="shared" ca="1" si="126"/>
        <v>0</v>
      </c>
      <c r="DE149" s="300">
        <f t="shared" ca="1" si="126"/>
        <v>0</v>
      </c>
      <c r="DF149" s="300">
        <f t="shared" ca="1" si="126"/>
        <v>0</v>
      </c>
      <c r="DG149" s="300">
        <f t="shared" ca="1" si="126"/>
        <v>0</v>
      </c>
      <c r="DH149" s="300">
        <f t="shared" ca="1" si="126"/>
        <v>0</v>
      </c>
      <c r="DI149" s="300">
        <f t="shared" ca="1" si="126"/>
        <v>0</v>
      </c>
      <c r="DJ149" s="300">
        <f t="shared" ca="1" si="126"/>
        <v>0</v>
      </c>
      <c r="DK149" s="300">
        <f t="shared" ca="1" si="126"/>
        <v>0</v>
      </c>
      <c r="DL149" s="300">
        <f t="shared" ca="1" si="126"/>
        <v>0</v>
      </c>
      <c r="DM149" s="300">
        <f t="shared" ca="1" si="126"/>
        <v>0</v>
      </c>
      <c r="DN149" s="300">
        <f t="shared" ca="1" si="126"/>
        <v>0</v>
      </c>
      <c r="DO149" s="300">
        <f t="shared" ca="1" si="126"/>
        <v>0</v>
      </c>
      <c r="DP149" s="300">
        <f t="shared" ca="1" si="126"/>
        <v>0</v>
      </c>
      <c r="DQ149" s="300">
        <f t="shared" ca="1" si="126"/>
        <v>0</v>
      </c>
      <c r="DR149" s="300">
        <f t="shared" ca="1" si="126"/>
        <v>0</v>
      </c>
      <c r="DS149" s="300">
        <f t="shared" ca="1" si="126"/>
        <v>0</v>
      </c>
      <c r="DT149" s="300">
        <f t="shared" ca="1" si="126"/>
        <v>0</v>
      </c>
      <c r="DU149" s="300">
        <f t="shared" ca="1" si="126"/>
        <v>0</v>
      </c>
      <c r="DV149" s="300">
        <f t="shared" ca="1" si="126"/>
        <v>0</v>
      </c>
      <c r="DW149" s="300">
        <f t="shared" ca="1" si="126"/>
        <v>0</v>
      </c>
      <c r="DX149" s="300">
        <f t="shared" ref="DX149:EX149" ca="1" si="127">IF(OverProfOn,IF($AE$21=0,0,$AE148*(DX$21/$AE$21)),DX148)</f>
        <v>0</v>
      </c>
      <c r="DY149" s="300">
        <f t="shared" ca="1" si="127"/>
        <v>0</v>
      </c>
      <c r="DZ149" s="300">
        <f t="shared" ca="1" si="127"/>
        <v>0</v>
      </c>
      <c r="EA149" s="300">
        <f t="shared" ca="1" si="127"/>
        <v>0</v>
      </c>
      <c r="EB149" s="300">
        <f t="shared" ca="1" si="127"/>
        <v>0</v>
      </c>
      <c r="EC149" s="300">
        <f t="shared" ca="1" si="127"/>
        <v>0</v>
      </c>
      <c r="ED149" s="300">
        <f t="shared" ca="1" si="127"/>
        <v>0</v>
      </c>
      <c r="EE149" s="300">
        <f t="shared" ca="1" si="127"/>
        <v>0</v>
      </c>
      <c r="EF149" s="300">
        <f t="shared" ca="1" si="127"/>
        <v>0</v>
      </c>
      <c r="EG149" s="300">
        <f t="shared" ca="1" si="127"/>
        <v>0</v>
      </c>
      <c r="EH149" s="300">
        <f t="shared" ca="1" si="127"/>
        <v>0</v>
      </c>
      <c r="EI149" s="300">
        <f t="shared" ca="1" si="127"/>
        <v>0</v>
      </c>
      <c r="EJ149" s="300">
        <f t="shared" ca="1" si="127"/>
        <v>0</v>
      </c>
      <c r="EK149" s="300">
        <f t="shared" ca="1" si="127"/>
        <v>0</v>
      </c>
      <c r="EL149" s="300">
        <f t="shared" ca="1" si="127"/>
        <v>0</v>
      </c>
      <c r="EM149" s="300">
        <f t="shared" ca="1" si="127"/>
        <v>0</v>
      </c>
      <c r="EN149" s="300">
        <f t="shared" ca="1" si="127"/>
        <v>0</v>
      </c>
      <c r="EO149" s="300">
        <f t="shared" ca="1" si="127"/>
        <v>0</v>
      </c>
      <c r="EP149" s="300">
        <f t="shared" ca="1" si="127"/>
        <v>0</v>
      </c>
      <c r="EQ149" s="300">
        <f t="shared" ca="1" si="127"/>
        <v>0</v>
      </c>
      <c r="ER149" s="300">
        <f t="shared" ca="1" si="127"/>
        <v>0</v>
      </c>
      <c r="ES149" s="300">
        <f t="shared" ca="1" si="127"/>
        <v>0</v>
      </c>
      <c r="ET149" s="300">
        <f t="shared" ca="1" si="127"/>
        <v>0</v>
      </c>
      <c r="EU149" s="300">
        <f t="shared" ca="1" si="127"/>
        <v>0</v>
      </c>
      <c r="EV149" s="300">
        <f t="shared" ca="1" si="127"/>
        <v>0</v>
      </c>
      <c r="EW149" s="300">
        <f t="shared" ca="1" si="127"/>
        <v>0</v>
      </c>
      <c r="EX149" s="300">
        <f t="shared" ca="1" si="127"/>
        <v>0</v>
      </c>
      <c r="EY149" s="612"/>
      <c r="EZ149" s="894">
        <f ca="1">D140</f>
        <v>0</v>
      </c>
      <c r="FB149" s="612"/>
    </row>
    <row r="150" spans="1:158" ht="12.75" hidden="1" customHeight="1" outlineLevel="2">
      <c r="A150" s="303"/>
      <c r="B150" s="922"/>
      <c r="C150" s="645"/>
      <c r="D150" s="923" t="s">
        <v>2538</v>
      </c>
      <c r="AD150" s="904"/>
      <c r="AE150" s="304">
        <f ca="1">SUM(AF150:EY150)</f>
        <v>0</v>
      </c>
      <c r="AF150" s="637">
        <f t="shared" ref="AF150:BK150" ca="1" si="128">AF147+AF149</f>
        <v>0</v>
      </c>
      <c r="AG150" s="300">
        <f t="shared" ca="1" si="128"/>
        <v>0</v>
      </c>
      <c r="AH150" s="300">
        <f t="shared" ca="1" si="128"/>
        <v>0</v>
      </c>
      <c r="AI150" s="300">
        <f t="shared" ca="1" si="128"/>
        <v>0</v>
      </c>
      <c r="AJ150" s="300">
        <f t="shared" ca="1" si="128"/>
        <v>0</v>
      </c>
      <c r="AK150" s="300">
        <f t="shared" ca="1" si="128"/>
        <v>0</v>
      </c>
      <c r="AL150" s="300">
        <f t="shared" ca="1" si="128"/>
        <v>0</v>
      </c>
      <c r="AM150" s="300">
        <f t="shared" ca="1" si="128"/>
        <v>0</v>
      </c>
      <c r="AN150" s="300">
        <f t="shared" ca="1" si="128"/>
        <v>0</v>
      </c>
      <c r="AO150" s="300">
        <f t="shared" ca="1" si="128"/>
        <v>0</v>
      </c>
      <c r="AP150" s="300">
        <f t="shared" ca="1" si="128"/>
        <v>0</v>
      </c>
      <c r="AQ150" s="300">
        <f t="shared" ca="1" si="128"/>
        <v>0</v>
      </c>
      <c r="AR150" s="300">
        <f t="shared" ca="1" si="128"/>
        <v>0</v>
      </c>
      <c r="AS150" s="300">
        <f t="shared" ca="1" si="128"/>
        <v>0</v>
      </c>
      <c r="AT150" s="300">
        <f t="shared" ca="1" si="128"/>
        <v>0</v>
      </c>
      <c r="AU150" s="300">
        <f t="shared" ca="1" si="128"/>
        <v>0</v>
      </c>
      <c r="AV150" s="300">
        <f t="shared" ca="1" si="128"/>
        <v>0</v>
      </c>
      <c r="AW150" s="300">
        <f t="shared" ca="1" si="128"/>
        <v>0</v>
      </c>
      <c r="AX150" s="300">
        <f t="shared" ca="1" si="128"/>
        <v>0</v>
      </c>
      <c r="AY150" s="300">
        <f t="shared" ca="1" si="128"/>
        <v>0</v>
      </c>
      <c r="AZ150" s="300">
        <f t="shared" ca="1" si="128"/>
        <v>0</v>
      </c>
      <c r="BA150" s="300">
        <f t="shared" ca="1" si="128"/>
        <v>0</v>
      </c>
      <c r="BB150" s="300">
        <f t="shared" ca="1" si="128"/>
        <v>0</v>
      </c>
      <c r="BC150" s="300">
        <f t="shared" ca="1" si="128"/>
        <v>0</v>
      </c>
      <c r="BD150" s="300">
        <f t="shared" ca="1" si="128"/>
        <v>0</v>
      </c>
      <c r="BE150" s="300">
        <f t="shared" ca="1" si="128"/>
        <v>0</v>
      </c>
      <c r="BF150" s="300">
        <f t="shared" ca="1" si="128"/>
        <v>0</v>
      </c>
      <c r="BG150" s="300">
        <f t="shared" ca="1" si="128"/>
        <v>0</v>
      </c>
      <c r="BH150" s="300">
        <f t="shared" ca="1" si="128"/>
        <v>0</v>
      </c>
      <c r="BI150" s="300">
        <f t="shared" ca="1" si="128"/>
        <v>0</v>
      </c>
      <c r="BJ150" s="300">
        <f t="shared" ca="1" si="128"/>
        <v>0</v>
      </c>
      <c r="BK150" s="300">
        <f t="shared" ca="1" si="128"/>
        <v>0</v>
      </c>
      <c r="BL150" s="300">
        <f t="shared" ref="BL150:CQ150" ca="1" si="129">BL147+BL149</f>
        <v>0</v>
      </c>
      <c r="BM150" s="300">
        <f t="shared" ca="1" si="129"/>
        <v>0</v>
      </c>
      <c r="BN150" s="300">
        <f t="shared" ca="1" si="129"/>
        <v>0</v>
      </c>
      <c r="BO150" s="300">
        <f t="shared" ca="1" si="129"/>
        <v>0</v>
      </c>
      <c r="BP150" s="300">
        <f t="shared" ca="1" si="129"/>
        <v>0</v>
      </c>
      <c r="BQ150" s="300">
        <f t="shared" ca="1" si="129"/>
        <v>0</v>
      </c>
      <c r="BR150" s="300">
        <f t="shared" ca="1" si="129"/>
        <v>0</v>
      </c>
      <c r="BS150" s="300">
        <f t="shared" ca="1" si="129"/>
        <v>0</v>
      </c>
      <c r="BT150" s="300">
        <f t="shared" ca="1" si="129"/>
        <v>0</v>
      </c>
      <c r="BU150" s="300">
        <f t="shared" ca="1" si="129"/>
        <v>0</v>
      </c>
      <c r="BV150" s="300">
        <f t="shared" ca="1" si="129"/>
        <v>0</v>
      </c>
      <c r="BW150" s="300">
        <f t="shared" ca="1" si="129"/>
        <v>0</v>
      </c>
      <c r="BX150" s="300">
        <f t="shared" ca="1" si="129"/>
        <v>0</v>
      </c>
      <c r="BY150" s="300">
        <f t="shared" ca="1" si="129"/>
        <v>0</v>
      </c>
      <c r="BZ150" s="300">
        <f t="shared" ca="1" si="129"/>
        <v>0</v>
      </c>
      <c r="CA150" s="300">
        <f t="shared" ca="1" si="129"/>
        <v>0</v>
      </c>
      <c r="CB150" s="300">
        <f t="shared" ca="1" si="129"/>
        <v>0</v>
      </c>
      <c r="CC150" s="300">
        <f t="shared" ca="1" si="129"/>
        <v>0</v>
      </c>
      <c r="CD150" s="300">
        <f t="shared" ca="1" si="129"/>
        <v>0</v>
      </c>
      <c r="CE150" s="300">
        <f t="shared" ca="1" si="129"/>
        <v>0</v>
      </c>
      <c r="CF150" s="300">
        <f t="shared" ca="1" si="129"/>
        <v>0</v>
      </c>
      <c r="CG150" s="300">
        <f t="shared" ca="1" si="129"/>
        <v>0</v>
      </c>
      <c r="CH150" s="300">
        <f t="shared" ca="1" si="129"/>
        <v>0</v>
      </c>
      <c r="CI150" s="300">
        <f t="shared" ca="1" si="129"/>
        <v>0</v>
      </c>
      <c r="CJ150" s="300">
        <f t="shared" ca="1" si="129"/>
        <v>0</v>
      </c>
      <c r="CK150" s="300">
        <f t="shared" ca="1" si="129"/>
        <v>0</v>
      </c>
      <c r="CL150" s="300">
        <f t="shared" ca="1" si="129"/>
        <v>0</v>
      </c>
      <c r="CM150" s="300">
        <f t="shared" ca="1" si="129"/>
        <v>0</v>
      </c>
      <c r="CN150" s="300">
        <f t="shared" ca="1" si="129"/>
        <v>0</v>
      </c>
      <c r="CO150" s="300">
        <f t="shared" ca="1" si="129"/>
        <v>0</v>
      </c>
      <c r="CP150" s="300">
        <f t="shared" ca="1" si="129"/>
        <v>0</v>
      </c>
      <c r="CQ150" s="300">
        <f t="shared" ca="1" si="129"/>
        <v>0</v>
      </c>
      <c r="CR150" s="300">
        <f t="shared" ref="CR150:DW150" ca="1" si="130">CR147+CR149</f>
        <v>0</v>
      </c>
      <c r="CS150" s="300">
        <f t="shared" ca="1" si="130"/>
        <v>0</v>
      </c>
      <c r="CT150" s="300">
        <f t="shared" ca="1" si="130"/>
        <v>0</v>
      </c>
      <c r="CU150" s="300">
        <f t="shared" ca="1" si="130"/>
        <v>0</v>
      </c>
      <c r="CV150" s="300">
        <f t="shared" ca="1" si="130"/>
        <v>0</v>
      </c>
      <c r="CW150" s="300">
        <f t="shared" ca="1" si="130"/>
        <v>0</v>
      </c>
      <c r="CX150" s="300">
        <f t="shared" ca="1" si="130"/>
        <v>0</v>
      </c>
      <c r="CY150" s="300">
        <f t="shared" ca="1" si="130"/>
        <v>0</v>
      </c>
      <c r="CZ150" s="300">
        <f t="shared" ca="1" si="130"/>
        <v>0</v>
      </c>
      <c r="DA150" s="300">
        <f t="shared" ca="1" si="130"/>
        <v>0</v>
      </c>
      <c r="DB150" s="300">
        <f t="shared" ca="1" si="130"/>
        <v>0</v>
      </c>
      <c r="DC150" s="300">
        <f t="shared" ca="1" si="130"/>
        <v>0</v>
      </c>
      <c r="DD150" s="300">
        <f t="shared" ca="1" si="130"/>
        <v>0</v>
      </c>
      <c r="DE150" s="300">
        <f t="shared" ca="1" si="130"/>
        <v>0</v>
      </c>
      <c r="DF150" s="300">
        <f t="shared" ca="1" si="130"/>
        <v>0</v>
      </c>
      <c r="DG150" s="300">
        <f t="shared" ca="1" si="130"/>
        <v>0</v>
      </c>
      <c r="DH150" s="300">
        <f t="shared" ca="1" si="130"/>
        <v>0</v>
      </c>
      <c r="DI150" s="300">
        <f t="shared" ca="1" si="130"/>
        <v>0</v>
      </c>
      <c r="DJ150" s="300">
        <f t="shared" ca="1" si="130"/>
        <v>0</v>
      </c>
      <c r="DK150" s="300">
        <f t="shared" ca="1" si="130"/>
        <v>0</v>
      </c>
      <c r="DL150" s="300">
        <f t="shared" ca="1" si="130"/>
        <v>0</v>
      </c>
      <c r="DM150" s="300">
        <f t="shared" ca="1" si="130"/>
        <v>0</v>
      </c>
      <c r="DN150" s="300">
        <f t="shared" ca="1" si="130"/>
        <v>0</v>
      </c>
      <c r="DO150" s="300">
        <f t="shared" ca="1" si="130"/>
        <v>0</v>
      </c>
      <c r="DP150" s="300">
        <f t="shared" ca="1" si="130"/>
        <v>0</v>
      </c>
      <c r="DQ150" s="300">
        <f t="shared" ca="1" si="130"/>
        <v>0</v>
      </c>
      <c r="DR150" s="300">
        <f t="shared" ca="1" si="130"/>
        <v>0</v>
      </c>
      <c r="DS150" s="300">
        <f t="shared" ca="1" si="130"/>
        <v>0</v>
      </c>
      <c r="DT150" s="300">
        <f t="shared" ca="1" si="130"/>
        <v>0</v>
      </c>
      <c r="DU150" s="300">
        <f t="shared" ca="1" si="130"/>
        <v>0</v>
      </c>
      <c r="DV150" s="300">
        <f t="shared" ca="1" si="130"/>
        <v>0</v>
      </c>
      <c r="DW150" s="300">
        <f t="shared" ca="1" si="130"/>
        <v>0</v>
      </c>
      <c r="DX150" s="300">
        <f t="shared" ref="DX150:EX150" ca="1" si="131">DX147+DX149</f>
        <v>0</v>
      </c>
      <c r="DY150" s="300">
        <f t="shared" ca="1" si="131"/>
        <v>0</v>
      </c>
      <c r="DZ150" s="300">
        <f t="shared" ca="1" si="131"/>
        <v>0</v>
      </c>
      <c r="EA150" s="300">
        <f t="shared" ca="1" si="131"/>
        <v>0</v>
      </c>
      <c r="EB150" s="300">
        <f t="shared" ca="1" si="131"/>
        <v>0</v>
      </c>
      <c r="EC150" s="300">
        <f t="shared" ca="1" si="131"/>
        <v>0</v>
      </c>
      <c r="ED150" s="300">
        <f t="shared" ca="1" si="131"/>
        <v>0</v>
      </c>
      <c r="EE150" s="300">
        <f t="shared" ca="1" si="131"/>
        <v>0</v>
      </c>
      <c r="EF150" s="300">
        <f t="shared" ca="1" si="131"/>
        <v>0</v>
      </c>
      <c r="EG150" s="300">
        <f t="shared" ca="1" si="131"/>
        <v>0</v>
      </c>
      <c r="EH150" s="300">
        <f t="shared" ca="1" si="131"/>
        <v>0</v>
      </c>
      <c r="EI150" s="300">
        <f t="shared" ca="1" si="131"/>
        <v>0</v>
      </c>
      <c r="EJ150" s="300">
        <f t="shared" ca="1" si="131"/>
        <v>0</v>
      </c>
      <c r="EK150" s="300">
        <f t="shared" ca="1" si="131"/>
        <v>0</v>
      </c>
      <c r="EL150" s="300">
        <f t="shared" ca="1" si="131"/>
        <v>0</v>
      </c>
      <c r="EM150" s="300">
        <f t="shared" ca="1" si="131"/>
        <v>0</v>
      </c>
      <c r="EN150" s="300">
        <f t="shared" ca="1" si="131"/>
        <v>0</v>
      </c>
      <c r="EO150" s="300">
        <f t="shared" ca="1" si="131"/>
        <v>0</v>
      </c>
      <c r="EP150" s="300">
        <f t="shared" ca="1" si="131"/>
        <v>0</v>
      </c>
      <c r="EQ150" s="300">
        <f t="shared" ca="1" si="131"/>
        <v>0</v>
      </c>
      <c r="ER150" s="300">
        <f t="shared" ca="1" si="131"/>
        <v>0</v>
      </c>
      <c r="ES150" s="300">
        <f t="shared" ca="1" si="131"/>
        <v>0</v>
      </c>
      <c r="ET150" s="300">
        <f t="shared" ca="1" si="131"/>
        <v>0</v>
      </c>
      <c r="EU150" s="300">
        <f t="shared" ca="1" si="131"/>
        <v>0</v>
      </c>
      <c r="EV150" s="300">
        <f t="shared" ca="1" si="131"/>
        <v>0</v>
      </c>
      <c r="EW150" s="300">
        <f t="shared" ca="1" si="131"/>
        <v>0</v>
      </c>
      <c r="EX150" s="300">
        <f t="shared" ca="1" si="131"/>
        <v>0</v>
      </c>
      <c r="EY150" s="612"/>
      <c r="FB150" s="612"/>
    </row>
    <row r="151" spans="1:158" s="634" customFormat="1" ht="5.0999999999999996" hidden="1" customHeight="1" outlineLevel="2">
      <c r="A151" s="205"/>
      <c r="B151" s="201"/>
      <c r="C151" s="201"/>
      <c r="D151" s="201"/>
      <c r="E151" s="234"/>
      <c r="F151" s="201"/>
      <c r="G151" s="201"/>
      <c r="H151" s="201"/>
      <c r="I151" s="201"/>
      <c r="J151" s="201"/>
      <c r="K151" s="201"/>
      <c r="L151" s="201"/>
      <c r="M151" s="201"/>
      <c r="N151" s="201"/>
      <c r="O151" s="201"/>
      <c r="P151" s="201"/>
      <c r="Q151" s="201"/>
      <c r="R151" s="201"/>
      <c r="S151" s="201"/>
      <c r="T151" s="201"/>
      <c r="U151" s="201"/>
      <c r="V151" s="201"/>
      <c r="W151" s="201"/>
      <c r="X151" s="201"/>
      <c r="Y151" s="201"/>
      <c r="Z151" s="201"/>
      <c r="AA151" s="201"/>
      <c r="AB151" s="202"/>
      <c r="AC151" s="201"/>
      <c r="AD151" s="203"/>
      <c r="AE151" s="296"/>
      <c r="AF151" s="301"/>
      <c r="AG151" s="301"/>
      <c r="AH151" s="301"/>
      <c r="AI151" s="301"/>
      <c r="AJ151" s="301"/>
      <c r="AK151" s="301"/>
      <c r="AL151" s="301"/>
      <c r="AM151" s="301"/>
      <c r="AN151" s="301"/>
      <c r="AO151" s="301"/>
      <c r="AP151" s="301"/>
      <c r="AQ151" s="301"/>
      <c r="AR151" s="301"/>
      <c r="AS151" s="301"/>
      <c r="AT151" s="301"/>
      <c r="AU151" s="301"/>
      <c r="AV151" s="301"/>
      <c r="AW151" s="301"/>
      <c r="AX151" s="301"/>
      <c r="AY151" s="301"/>
      <c r="AZ151" s="301"/>
      <c r="BA151" s="301"/>
      <c r="BB151" s="301"/>
      <c r="BC151" s="301"/>
      <c r="BD151" s="301"/>
      <c r="BE151" s="301"/>
      <c r="BF151" s="301"/>
      <c r="BG151" s="301"/>
      <c r="BH151" s="301"/>
      <c r="BI151" s="301"/>
      <c r="BJ151" s="301"/>
      <c r="BK151" s="301"/>
      <c r="BL151" s="301"/>
      <c r="BM151" s="301"/>
      <c r="BN151" s="301"/>
      <c r="BO151" s="301"/>
      <c r="BP151" s="301"/>
      <c r="BQ151" s="301"/>
      <c r="BR151" s="301"/>
      <c r="BS151" s="301"/>
      <c r="BT151" s="301"/>
      <c r="BU151" s="301"/>
      <c r="BV151" s="301"/>
      <c r="BW151" s="301"/>
      <c r="BX151" s="301"/>
      <c r="BY151" s="301"/>
      <c r="BZ151" s="301"/>
      <c r="CA151" s="301"/>
      <c r="CB151" s="301"/>
      <c r="CC151" s="301"/>
      <c r="CD151" s="301"/>
      <c r="CE151" s="301"/>
      <c r="CF151" s="301"/>
      <c r="CG151" s="301"/>
      <c r="CH151" s="301"/>
      <c r="CI151" s="301"/>
      <c r="CJ151" s="301"/>
      <c r="CK151" s="301"/>
      <c r="CL151" s="301"/>
      <c r="CM151" s="301"/>
      <c r="CN151" s="301"/>
      <c r="CO151" s="301"/>
      <c r="CP151" s="301"/>
      <c r="CQ151" s="301"/>
      <c r="CR151" s="301"/>
      <c r="CS151" s="301"/>
      <c r="CT151" s="301"/>
      <c r="CU151" s="301"/>
      <c r="CV151" s="301"/>
      <c r="CW151" s="301"/>
      <c r="CX151" s="301"/>
      <c r="CY151" s="301"/>
      <c r="CZ151" s="301"/>
      <c r="DA151" s="301"/>
      <c r="DB151" s="301"/>
      <c r="DC151" s="301"/>
      <c r="DD151" s="301"/>
      <c r="DE151" s="301"/>
      <c r="DF151" s="301"/>
      <c r="DG151" s="301"/>
      <c r="DH151" s="301"/>
      <c r="DI151" s="301"/>
      <c r="DJ151" s="301"/>
      <c r="DK151" s="301"/>
      <c r="DL151" s="301"/>
      <c r="DM151" s="301"/>
      <c r="DN151" s="301"/>
      <c r="DO151" s="301"/>
      <c r="DP151" s="301"/>
      <c r="DQ151" s="301"/>
      <c r="DR151" s="301"/>
      <c r="DS151" s="301"/>
      <c r="DT151" s="301"/>
      <c r="DU151" s="301"/>
      <c r="DV151" s="301"/>
      <c r="DW151" s="301"/>
      <c r="DX151" s="301"/>
      <c r="DY151" s="301"/>
      <c r="DZ151" s="301"/>
      <c r="EA151" s="301"/>
      <c r="EB151" s="301"/>
      <c r="EC151" s="301"/>
      <c r="ED151" s="301"/>
      <c r="EE151" s="301"/>
      <c r="EF151" s="301"/>
      <c r="EG151" s="301"/>
      <c r="EH151" s="301"/>
      <c r="EI151" s="301"/>
      <c r="EJ151" s="301"/>
      <c r="EK151" s="301"/>
      <c r="EL151" s="301"/>
      <c r="EM151" s="301"/>
      <c r="EN151" s="301"/>
      <c r="EO151" s="301"/>
      <c r="EP151" s="301"/>
      <c r="EQ151" s="301"/>
      <c r="ER151" s="301"/>
      <c r="ES151" s="301"/>
      <c r="ET151" s="301"/>
      <c r="EU151" s="301"/>
      <c r="EV151" s="301"/>
      <c r="EW151" s="301"/>
      <c r="EX151" s="301"/>
      <c r="EY151" s="632"/>
      <c r="EZ151" s="201"/>
      <c r="FA151" s="201"/>
      <c r="FB151" s="633"/>
    </row>
    <row r="152" spans="1:158" hidden="1" outlineLevel="2">
      <c r="AE152" s="621"/>
      <c r="EY152" s="612"/>
      <c r="EZ152" s="86"/>
      <c r="FB152" s="612"/>
    </row>
    <row r="153" spans="1:158" outlineLevel="1">
      <c r="AE153" s="621"/>
      <c r="EY153" s="612"/>
      <c r="EZ153" s="86"/>
      <c r="FB153" s="612"/>
    </row>
    <row r="154" spans="1:158" outlineLevel="1" collapsed="1">
      <c r="A154" s="1031" t="str">
        <f>'Customer Charges'!A134</f>
        <v>Spare 1</v>
      </c>
      <c r="B154" s="1032"/>
      <c r="C154" s="1033"/>
      <c r="D154" s="894">
        <f ca="1">IF(ABS(AD163-0)&gt;ErrTol,1,0)</f>
        <v>0</v>
      </c>
      <c r="E154" s="318"/>
      <c r="F154" s="318"/>
      <c r="G154" s="318"/>
      <c r="H154" s="318"/>
      <c r="I154" s="318"/>
      <c r="J154" s="318"/>
      <c r="K154" s="318"/>
      <c r="L154" s="318"/>
      <c r="M154" s="318"/>
      <c r="N154" s="318"/>
      <c r="O154" s="318"/>
      <c r="P154" s="318"/>
      <c r="Q154" s="318"/>
      <c r="R154" s="318"/>
      <c r="S154" s="318"/>
      <c r="T154" s="318"/>
      <c r="U154" s="318"/>
      <c r="V154" s="318"/>
      <c r="W154" s="318"/>
      <c r="X154" s="318"/>
      <c r="Y154" s="318"/>
      <c r="Z154" s="318"/>
      <c r="AA154" s="318"/>
      <c r="AB154" s="318"/>
      <c r="AC154" s="318"/>
      <c r="AD154" s="625" t="str">
        <f>'Customer Charges'!AD134</f>
        <v>Sp_1</v>
      </c>
      <c r="AE154" s="300">
        <f ca="1">AE163</f>
        <v>0</v>
      </c>
      <c r="EY154" s="612"/>
      <c r="EZ154" s="622"/>
      <c r="FB154" s="612"/>
    </row>
    <row r="155" spans="1:158" s="634" customFormat="1" ht="5.0999999999999996" hidden="1" customHeight="1" outlineLevel="2">
      <c r="A155" s="205"/>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c r="AA155" s="201"/>
      <c r="AB155" s="202"/>
      <c r="AC155" s="201"/>
      <c r="AD155" s="203"/>
      <c r="AE155" s="264"/>
      <c r="AF155" s="204"/>
      <c r="AG155" s="204"/>
      <c r="AH155" s="204"/>
      <c r="AI155" s="204"/>
      <c r="AJ155" s="204"/>
      <c r="AK155" s="204"/>
      <c r="AL155" s="204"/>
      <c r="AM155" s="204"/>
      <c r="AN155" s="204"/>
      <c r="AO155" s="204"/>
      <c r="AP155" s="204"/>
      <c r="AQ155" s="204"/>
      <c r="AR155" s="204"/>
      <c r="AS155" s="204"/>
      <c r="AT155" s="204"/>
      <c r="AU155" s="204"/>
      <c r="AV155" s="204"/>
      <c r="AW155" s="204"/>
      <c r="AX155" s="204"/>
      <c r="AY155" s="204"/>
      <c r="AZ155" s="204"/>
      <c r="BA155" s="204"/>
      <c r="BB155" s="204"/>
      <c r="BC155" s="204"/>
      <c r="BD155" s="204"/>
      <c r="BE155" s="204"/>
      <c r="BF155" s="204"/>
      <c r="BG155" s="204"/>
      <c r="BH155" s="204"/>
      <c r="BI155" s="204"/>
      <c r="BJ155" s="204"/>
      <c r="BK155" s="204"/>
      <c r="BL155" s="204"/>
      <c r="BM155" s="204"/>
      <c r="BN155" s="204"/>
      <c r="BO155" s="204"/>
      <c r="BP155" s="204"/>
      <c r="BQ155" s="204"/>
      <c r="BR155" s="204"/>
      <c r="BS155" s="204"/>
      <c r="BT155" s="204"/>
      <c r="BU155" s="204"/>
      <c r="BV155" s="204"/>
      <c r="BW155" s="204"/>
      <c r="BX155" s="204"/>
      <c r="BY155" s="204"/>
      <c r="BZ155" s="204"/>
      <c r="CA155" s="204"/>
      <c r="CB155" s="204"/>
      <c r="CC155" s="204"/>
      <c r="CD155" s="204"/>
      <c r="CE155" s="204"/>
      <c r="CF155" s="204"/>
      <c r="CG155" s="204"/>
      <c r="CH155" s="204"/>
      <c r="CI155" s="204"/>
      <c r="CJ155" s="204"/>
      <c r="CK155" s="204"/>
      <c r="CL155" s="204"/>
      <c r="CM155" s="204"/>
      <c r="CN155" s="204"/>
      <c r="CO155" s="204"/>
      <c r="CP155" s="204"/>
      <c r="CQ155" s="204"/>
      <c r="CR155" s="204"/>
      <c r="CS155" s="204"/>
      <c r="CT155" s="204"/>
      <c r="CU155" s="204"/>
      <c r="CV155" s="204"/>
      <c r="CW155" s="204"/>
      <c r="CX155" s="204"/>
      <c r="CY155" s="204"/>
      <c r="CZ155" s="204"/>
      <c r="DA155" s="204"/>
      <c r="DB155" s="204"/>
      <c r="DC155" s="204"/>
      <c r="DD155" s="204"/>
      <c r="DE155" s="204"/>
      <c r="DF155" s="204"/>
      <c r="DG155" s="204"/>
      <c r="DH155" s="204"/>
      <c r="DI155" s="204"/>
      <c r="DJ155" s="204"/>
      <c r="DK155" s="204"/>
      <c r="DL155" s="204"/>
      <c r="DM155" s="204"/>
      <c r="DN155" s="204"/>
      <c r="DO155" s="204"/>
      <c r="DP155" s="204"/>
      <c r="DQ155" s="204"/>
      <c r="DR155" s="204"/>
      <c r="DS155" s="204"/>
      <c r="DT155" s="204"/>
      <c r="DU155" s="204"/>
      <c r="DV155" s="204"/>
      <c r="DW155" s="204"/>
      <c r="DX155" s="204"/>
      <c r="DY155" s="204"/>
      <c r="DZ155" s="204"/>
      <c r="EA155" s="204"/>
      <c r="EB155" s="204"/>
      <c r="EC155" s="204"/>
      <c r="ED155" s="204"/>
      <c r="EE155" s="204"/>
      <c r="EF155" s="204"/>
      <c r="EG155" s="204"/>
      <c r="EH155" s="204"/>
      <c r="EI155" s="204"/>
      <c r="EJ155" s="204"/>
      <c r="EK155" s="204"/>
      <c r="EL155" s="204"/>
      <c r="EM155" s="204"/>
      <c r="EN155" s="204"/>
      <c r="EO155" s="204"/>
      <c r="EP155" s="204"/>
      <c r="EQ155" s="204"/>
      <c r="ER155" s="204"/>
      <c r="ES155" s="204"/>
      <c r="ET155" s="204"/>
      <c r="EU155" s="204"/>
      <c r="EV155" s="204"/>
      <c r="EW155" s="204"/>
      <c r="EX155" s="204"/>
      <c r="EY155" s="632"/>
      <c r="EZ155" s="201"/>
      <c r="FA155" s="201"/>
      <c r="FB155" s="633"/>
    </row>
    <row r="156" spans="1:158" ht="12.75" hidden="1" customHeight="1" outlineLevel="2">
      <c r="A156" s="1029">
        <f>'Customer Charges'!A136</f>
        <v>11</v>
      </c>
      <c r="B156" s="924"/>
      <c r="C156" s="86"/>
      <c r="D156" s="847" t="s">
        <v>196</v>
      </c>
      <c r="AD156" s="896" t="str">
        <f>'Customer Charges'!AD136</f>
        <v>ZZZ</v>
      </c>
      <c r="AE156" s="304">
        <f>SUM(AF156:EY156)</f>
        <v>66</v>
      </c>
      <c r="AF156" s="297">
        <f>'Customer Charges'!AF136</f>
        <v>1</v>
      </c>
      <c r="AG156" s="298">
        <f>'Customer Charges'!AG136</f>
        <v>1</v>
      </c>
      <c r="AH156" s="298">
        <f>'Customer Charges'!AH136</f>
        <v>1</v>
      </c>
      <c r="AI156" s="298">
        <f>'Customer Charges'!AI136</f>
        <v>1</v>
      </c>
      <c r="AJ156" s="298">
        <f>'Customer Charges'!AJ136</f>
        <v>1</v>
      </c>
      <c r="AK156" s="298">
        <f>'Customer Charges'!AK136</f>
        <v>1</v>
      </c>
      <c r="AL156" s="298">
        <f>'Customer Charges'!AL136</f>
        <v>1</v>
      </c>
      <c r="AM156" s="298">
        <f>'Customer Charges'!AM136</f>
        <v>1</v>
      </c>
      <c r="AN156" s="298">
        <f>'Customer Charges'!AN136</f>
        <v>1</v>
      </c>
      <c r="AO156" s="298">
        <f>'Customer Charges'!AO136</f>
        <v>1</v>
      </c>
      <c r="AP156" s="298">
        <f>'Customer Charges'!AP136</f>
        <v>1</v>
      </c>
      <c r="AQ156" s="298">
        <f>'Customer Charges'!AQ136</f>
        <v>1</v>
      </c>
      <c r="AR156" s="298">
        <f>'Customer Charges'!AR136</f>
        <v>1</v>
      </c>
      <c r="AS156" s="298">
        <f>'Customer Charges'!AS136</f>
        <v>1</v>
      </c>
      <c r="AT156" s="298">
        <f>'Customer Charges'!AT136</f>
        <v>1</v>
      </c>
      <c r="AU156" s="298">
        <f>'Customer Charges'!AU136</f>
        <v>1</v>
      </c>
      <c r="AV156" s="298">
        <f>'Customer Charges'!AV136</f>
        <v>1</v>
      </c>
      <c r="AW156" s="298">
        <f>'Customer Charges'!AW136</f>
        <v>1</v>
      </c>
      <c r="AX156" s="298">
        <f>'Customer Charges'!AX136</f>
        <v>1</v>
      </c>
      <c r="AY156" s="298">
        <f>'Customer Charges'!AY136</f>
        <v>1</v>
      </c>
      <c r="AZ156" s="298">
        <f>'Customer Charges'!AZ136</f>
        <v>1</v>
      </c>
      <c r="BA156" s="298">
        <f>'Customer Charges'!BA136</f>
        <v>1</v>
      </c>
      <c r="BB156" s="298">
        <f>'Customer Charges'!BB136</f>
        <v>1</v>
      </c>
      <c r="BC156" s="298">
        <f>'Customer Charges'!BC136</f>
        <v>1</v>
      </c>
      <c r="BD156" s="298">
        <f>'Customer Charges'!BD136</f>
        <v>1</v>
      </c>
      <c r="BE156" s="298">
        <f>'Customer Charges'!BE136</f>
        <v>1</v>
      </c>
      <c r="BF156" s="298">
        <f>'Customer Charges'!BF136</f>
        <v>1</v>
      </c>
      <c r="BG156" s="298">
        <f>'Customer Charges'!BG136</f>
        <v>1</v>
      </c>
      <c r="BH156" s="298">
        <f>'Customer Charges'!BH136</f>
        <v>1</v>
      </c>
      <c r="BI156" s="298">
        <f>'Customer Charges'!BI136</f>
        <v>1</v>
      </c>
      <c r="BJ156" s="298">
        <f>'Customer Charges'!BJ136</f>
        <v>1</v>
      </c>
      <c r="BK156" s="298">
        <f>'Customer Charges'!BK136</f>
        <v>1</v>
      </c>
      <c r="BL156" s="298">
        <f>'Customer Charges'!BL136</f>
        <v>1</v>
      </c>
      <c r="BM156" s="298">
        <f>'Customer Charges'!BM136</f>
        <v>1</v>
      </c>
      <c r="BN156" s="298">
        <f>'Customer Charges'!BN136</f>
        <v>1</v>
      </c>
      <c r="BO156" s="298">
        <f>'Customer Charges'!BO136</f>
        <v>1</v>
      </c>
      <c r="BP156" s="298">
        <f>'Customer Charges'!BP136</f>
        <v>1</v>
      </c>
      <c r="BQ156" s="298">
        <f>'Customer Charges'!BQ136</f>
        <v>1</v>
      </c>
      <c r="BR156" s="298">
        <f>'Customer Charges'!BR136</f>
        <v>1</v>
      </c>
      <c r="BS156" s="298">
        <f>'Customer Charges'!BS136</f>
        <v>1</v>
      </c>
      <c r="BT156" s="298">
        <f>'Customer Charges'!BT136</f>
        <v>1</v>
      </c>
      <c r="BU156" s="298">
        <f>'Customer Charges'!BU136</f>
        <v>1</v>
      </c>
      <c r="BV156" s="298">
        <f>'Customer Charges'!BV136</f>
        <v>1</v>
      </c>
      <c r="BW156" s="298">
        <f>'Customer Charges'!BW136</f>
        <v>1</v>
      </c>
      <c r="BX156" s="298">
        <f>'Customer Charges'!BX136</f>
        <v>1</v>
      </c>
      <c r="BY156" s="298">
        <f>'Customer Charges'!BY136</f>
        <v>1</v>
      </c>
      <c r="BZ156" s="298">
        <f>'Customer Charges'!BZ136</f>
        <v>1</v>
      </c>
      <c r="CA156" s="298">
        <f>'Customer Charges'!CA136</f>
        <v>1</v>
      </c>
      <c r="CB156" s="298">
        <f>'Customer Charges'!CB136</f>
        <v>1</v>
      </c>
      <c r="CC156" s="298">
        <f>'Customer Charges'!CC136</f>
        <v>1</v>
      </c>
      <c r="CD156" s="298">
        <f>'Customer Charges'!CD136</f>
        <v>1</v>
      </c>
      <c r="CE156" s="298">
        <f>'Customer Charges'!CE136</f>
        <v>1</v>
      </c>
      <c r="CF156" s="298">
        <f>'Customer Charges'!CF136</f>
        <v>1</v>
      </c>
      <c r="CG156" s="298">
        <f>'Customer Charges'!CG136</f>
        <v>1</v>
      </c>
      <c r="CH156" s="298">
        <f>'Customer Charges'!CH136</f>
        <v>1</v>
      </c>
      <c r="CI156" s="298">
        <f>'Customer Charges'!CI136</f>
        <v>1</v>
      </c>
      <c r="CJ156" s="298">
        <f>'Customer Charges'!CJ136</f>
        <v>1</v>
      </c>
      <c r="CK156" s="298">
        <f>'Customer Charges'!CK136</f>
        <v>1</v>
      </c>
      <c r="CL156" s="298">
        <f>'Customer Charges'!CL136</f>
        <v>1</v>
      </c>
      <c r="CM156" s="298">
        <f>'Customer Charges'!CM136</f>
        <v>1</v>
      </c>
      <c r="CN156" s="298">
        <f>'Customer Charges'!CN136</f>
        <v>1</v>
      </c>
      <c r="CO156" s="298">
        <f>'Customer Charges'!CO136</f>
        <v>1</v>
      </c>
      <c r="CP156" s="298">
        <f>'Customer Charges'!CP136</f>
        <v>1</v>
      </c>
      <c r="CQ156" s="298">
        <f>'Customer Charges'!CQ136</f>
        <v>1</v>
      </c>
      <c r="CR156" s="298">
        <f>'Customer Charges'!CR136</f>
        <v>1</v>
      </c>
      <c r="CS156" s="298">
        <f>'Customer Charges'!CS136</f>
        <v>1</v>
      </c>
      <c r="CT156" s="298">
        <f>'Customer Charges'!CT136</f>
        <v>0</v>
      </c>
      <c r="CU156" s="298">
        <f>'Customer Charges'!CU136</f>
        <v>0</v>
      </c>
      <c r="CV156" s="298">
        <f>'Customer Charges'!CV136</f>
        <v>0</v>
      </c>
      <c r="CW156" s="298">
        <f>'Customer Charges'!CW136</f>
        <v>0</v>
      </c>
      <c r="CX156" s="298">
        <f>'Customer Charges'!CX136</f>
        <v>0</v>
      </c>
      <c r="CY156" s="298">
        <f>'Customer Charges'!CY136</f>
        <v>0</v>
      </c>
      <c r="CZ156" s="298">
        <f>'Customer Charges'!CZ136</f>
        <v>0</v>
      </c>
      <c r="DA156" s="298">
        <f>'Customer Charges'!DA136</f>
        <v>0</v>
      </c>
      <c r="DB156" s="298">
        <f>'Customer Charges'!DB136</f>
        <v>0</v>
      </c>
      <c r="DC156" s="298">
        <f>'Customer Charges'!DC136</f>
        <v>0</v>
      </c>
      <c r="DD156" s="298">
        <f>'Customer Charges'!DD136</f>
        <v>0</v>
      </c>
      <c r="DE156" s="298">
        <f>'Customer Charges'!DE136</f>
        <v>0</v>
      </c>
      <c r="DF156" s="298">
        <f>'Customer Charges'!DF136</f>
        <v>0</v>
      </c>
      <c r="DG156" s="298">
        <f>'Customer Charges'!DG136</f>
        <v>0</v>
      </c>
      <c r="DH156" s="298">
        <f>'Customer Charges'!DH136</f>
        <v>0</v>
      </c>
      <c r="DI156" s="298">
        <f>'Customer Charges'!DI136</f>
        <v>0</v>
      </c>
      <c r="DJ156" s="298">
        <f>'Customer Charges'!DJ136</f>
        <v>0</v>
      </c>
      <c r="DK156" s="298">
        <f>'Customer Charges'!DK136</f>
        <v>0</v>
      </c>
      <c r="DL156" s="298">
        <f>'Customer Charges'!DL136</f>
        <v>0</v>
      </c>
      <c r="DM156" s="298">
        <f>'Customer Charges'!DM136</f>
        <v>0</v>
      </c>
      <c r="DN156" s="298">
        <f>'Customer Charges'!DN136</f>
        <v>0</v>
      </c>
      <c r="DO156" s="298">
        <f>'Customer Charges'!DO136</f>
        <v>0</v>
      </c>
      <c r="DP156" s="298">
        <f>'Customer Charges'!DP136</f>
        <v>0</v>
      </c>
      <c r="DQ156" s="298">
        <f>'Customer Charges'!DQ136</f>
        <v>0</v>
      </c>
      <c r="DR156" s="298">
        <f>'Customer Charges'!DR136</f>
        <v>0</v>
      </c>
      <c r="DS156" s="298">
        <f>'Customer Charges'!DS136</f>
        <v>0</v>
      </c>
      <c r="DT156" s="298">
        <f>'Customer Charges'!DT136</f>
        <v>0</v>
      </c>
      <c r="DU156" s="298">
        <f>'Customer Charges'!DU136</f>
        <v>0</v>
      </c>
      <c r="DV156" s="298">
        <f>'Customer Charges'!DV136</f>
        <v>0</v>
      </c>
      <c r="DW156" s="298">
        <f>'Customer Charges'!DW136</f>
        <v>0</v>
      </c>
      <c r="DX156" s="298">
        <f>'Customer Charges'!DX136</f>
        <v>0</v>
      </c>
      <c r="DY156" s="298">
        <f>'Customer Charges'!DY136</f>
        <v>0</v>
      </c>
      <c r="DZ156" s="298">
        <f>'Customer Charges'!DZ136</f>
        <v>0</v>
      </c>
      <c r="EA156" s="298">
        <f>'Customer Charges'!EA136</f>
        <v>0</v>
      </c>
      <c r="EB156" s="298">
        <f>'Customer Charges'!EB136</f>
        <v>0</v>
      </c>
      <c r="EC156" s="298">
        <f>'Customer Charges'!EC136</f>
        <v>0</v>
      </c>
      <c r="ED156" s="298">
        <f>'Customer Charges'!ED136</f>
        <v>0</v>
      </c>
      <c r="EE156" s="298">
        <f>'Customer Charges'!EE136</f>
        <v>0</v>
      </c>
      <c r="EF156" s="298">
        <f>'Customer Charges'!EF136</f>
        <v>0</v>
      </c>
      <c r="EG156" s="298">
        <f>'Customer Charges'!EG136</f>
        <v>0</v>
      </c>
      <c r="EH156" s="298">
        <f>'Customer Charges'!EH136</f>
        <v>0</v>
      </c>
      <c r="EI156" s="298">
        <f>'Customer Charges'!EI136</f>
        <v>0</v>
      </c>
      <c r="EJ156" s="298">
        <f>'Customer Charges'!EJ136</f>
        <v>0</v>
      </c>
      <c r="EK156" s="298">
        <f>'Customer Charges'!EK136</f>
        <v>0</v>
      </c>
      <c r="EL156" s="298">
        <f>'Customer Charges'!EL136</f>
        <v>0</v>
      </c>
      <c r="EM156" s="298">
        <f>'Customer Charges'!EM136</f>
        <v>0</v>
      </c>
      <c r="EN156" s="298">
        <f>'Customer Charges'!EN136</f>
        <v>0</v>
      </c>
      <c r="EO156" s="298">
        <f>'Customer Charges'!EO136</f>
        <v>0</v>
      </c>
      <c r="EP156" s="298">
        <f>'Customer Charges'!EP136</f>
        <v>0</v>
      </c>
      <c r="EQ156" s="298">
        <f>'Customer Charges'!EQ136</f>
        <v>0</v>
      </c>
      <c r="ER156" s="298">
        <f>'Customer Charges'!ER136</f>
        <v>0</v>
      </c>
      <c r="ES156" s="298">
        <f>'Customer Charges'!ES136</f>
        <v>0</v>
      </c>
      <c r="ET156" s="298">
        <f>'Customer Charges'!ET136</f>
        <v>0</v>
      </c>
      <c r="EU156" s="298">
        <f>'Customer Charges'!EU136</f>
        <v>0</v>
      </c>
      <c r="EV156" s="298">
        <f>'Customer Charges'!EV136</f>
        <v>0</v>
      </c>
      <c r="EW156" s="298">
        <f>'Customer Charges'!EW136</f>
        <v>0</v>
      </c>
      <c r="EX156" s="298">
        <f>'Customer Charges'!EX136</f>
        <v>0</v>
      </c>
      <c r="EY156" s="612"/>
      <c r="EZ156" s="86"/>
      <c r="FB156" s="612"/>
    </row>
    <row r="157" spans="1:158" ht="12.75" hidden="1" customHeight="1" outlineLevel="2">
      <c r="A157" s="1030"/>
      <c r="B157" s="925"/>
      <c r="C157" s="86"/>
      <c r="D157" s="654" t="s">
        <v>2331</v>
      </c>
      <c r="AD157" s="897">
        <f ca="1">IF(CostTotal=0,0,AE157/CostTotal)</f>
        <v>0</v>
      </c>
      <c r="AE157" s="304">
        <f>SUM(AF157:EY157)</f>
        <v>0</v>
      </c>
      <c r="AF157" s="898">
        <f>SUMIF(Conversion!$V$14:$V$114,$AD154,Conversion!AF$14:AF$114)</f>
        <v>0</v>
      </c>
      <c r="AG157" s="873">
        <f>SUMIF(Conversion!$V$14:$V$114,$AD154,Conversion!AG$14:AG$114)</f>
        <v>0</v>
      </c>
      <c r="AH157" s="873">
        <f>SUMIF(Conversion!$V$14:$V$114,$AD154,Conversion!AH$14:AH$114)</f>
        <v>0</v>
      </c>
      <c r="AI157" s="873">
        <f>SUMIF(Conversion!$V$14:$V$114,$AD154,Conversion!AI$14:AI$114)</f>
        <v>0</v>
      </c>
      <c r="AJ157" s="873">
        <f>SUMIF(Conversion!$V$14:$V$114,$AD154,Conversion!AJ$14:AJ$114)</f>
        <v>0</v>
      </c>
      <c r="AK157" s="873">
        <f>SUMIF(Conversion!$V$14:$V$114,$AD154,Conversion!AK$14:AK$114)</f>
        <v>0</v>
      </c>
      <c r="AL157" s="873">
        <f>SUMIF(Conversion!$V$14:$V$114,$AD154,Conversion!AL$14:AL$114)</f>
        <v>0</v>
      </c>
      <c r="AM157" s="873">
        <f>SUMIF(Conversion!$V$14:$V$114,$AD154,Conversion!AM$14:AM$114)</f>
        <v>0</v>
      </c>
      <c r="AN157" s="873">
        <f>SUMIF(Conversion!$V$14:$V$114,$AD154,Conversion!AN$14:AN$114)</f>
        <v>0</v>
      </c>
      <c r="AO157" s="873">
        <f>SUMIF(Conversion!$V$14:$V$114,$AD154,Conversion!AO$14:AO$114)</f>
        <v>0</v>
      </c>
      <c r="AP157" s="873">
        <f>SUMIF(Conversion!$V$14:$V$114,$AD154,Conversion!AP$14:AP$114)</f>
        <v>0</v>
      </c>
      <c r="AQ157" s="873">
        <f>SUMIF(Conversion!$V$14:$V$114,$AD154,Conversion!AQ$14:AQ$114)</f>
        <v>0</v>
      </c>
      <c r="AR157" s="873">
        <f>SUMIF(Conversion!$V$14:$V$114,$AD154,Conversion!AR$14:AR$114)</f>
        <v>0</v>
      </c>
      <c r="AS157" s="873">
        <f>SUMIF(Conversion!$V$14:$V$114,$AD154,Conversion!AS$14:AS$114)</f>
        <v>0</v>
      </c>
      <c r="AT157" s="873">
        <f>SUMIF(Conversion!$V$14:$V$114,$AD154,Conversion!AT$14:AT$114)</f>
        <v>0</v>
      </c>
      <c r="AU157" s="873">
        <f>SUMIF(Conversion!$V$14:$V$114,$AD154,Conversion!AU$14:AU$114)</f>
        <v>0</v>
      </c>
      <c r="AV157" s="873">
        <f>SUMIF(Conversion!$V$14:$V$114,$AD154,Conversion!AV$14:AV$114)</f>
        <v>0</v>
      </c>
      <c r="AW157" s="873">
        <f>SUMIF(Conversion!$V$14:$V$114,$AD154,Conversion!AW$14:AW$114)</f>
        <v>0</v>
      </c>
      <c r="AX157" s="873">
        <f>SUMIF(Conversion!$V$14:$V$114,$AD154,Conversion!AX$14:AX$114)</f>
        <v>0</v>
      </c>
      <c r="AY157" s="873">
        <f>SUMIF(Conversion!$V$14:$V$114,$AD154,Conversion!AY$14:AY$114)</f>
        <v>0</v>
      </c>
      <c r="AZ157" s="873">
        <f>SUMIF(Conversion!$V$14:$V$114,$AD154,Conversion!AZ$14:AZ$114)</f>
        <v>0</v>
      </c>
      <c r="BA157" s="873">
        <f>SUMIF(Conversion!$V$14:$V$114,$AD154,Conversion!BA$14:BA$114)</f>
        <v>0</v>
      </c>
      <c r="BB157" s="873">
        <f>SUMIF(Conversion!$V$14:$V$114,$AD154,Conversion!BB$14:BB$114)</f>
        <v>0</v>
      </c>
      <c r="BC157" s="873">
        <f>SUMIF(Conversion!$V$14:$V$114,$AD154,Conversion!BC$14:BC$114)</f>
        <v>0</v>
      </c>
      <c r="BD157" s="873">
        <f>SUMIF(Conversion!$V$14:$V$114,$AD154,Conversion!BD$14:BD$114)</f>
        <v>0</v>
      </c>
      <c r="BE157" s="873">
        <f>SUMIF(Conversion!$V$14:$V$114,$AD154,Conversion!BE$14:BE$114)</f>
        <v>0</v>
      </c>
      <c r="BF157" s="873">
        <f>SUMIF(Conversion!$V$14:$V$114,$AD154,Conversion!BF$14:BF$114)</f>
        <v>0</v>
      </c>
      <c r="BG157" s="873">
        <f>SUMIF(Conversion!$V$14:$V$114,$AD154,Conversion!BG$14:BG$114)</f>
        <v>0</v>
      </c>
      <c r="BH157" s="873">
        <f>SUMIF(Conversion!$V$14:$V$114,$AD154,Conversion!BH$14:BH$114)</f>
        <v>0</v>
      </c>
      <c r="BI157" s="873">
        <f>SUMIF(Conversion!$V$14:$V$114,$AD154,Conversion!BI$14:BI$114)</f>
        <v>0</v>
      </c>
      <c r="BJ157" s="873">
        <f>SUMIF(Conversion!$V$14:$V$114,$AD154,Conversion!BJ$14:BJ$114)</f>
        <v>0</v>
      </c>
      <c r="BK157" s="873">
        <f>SUMIF(Conversion!$V$14:$V$114,$AD154,Conversion!BK$14:BK$114)</f>
        <v>0</v>
      </c>
      <c r="BL157" s="873">
        <f>SUMIF(Conversion!$V$14:$V$114,$AD154,Conversion!BL$14:BL$114)</f>
        <v>0</v>
      </c>
      <c r="BM157" s="873">
        <f>SUMIF(Conversion!$V$14:$V$114,$AD154,Conversion!BM$14:BM$114)</f>
        <v>0</v>
      </c>
      <c r="BN157" s="873">
        <f>SUMIF(Conversion!$V$14:$V$114,$AD154,Conversion!BN$14:BN$114)</f>
        <v>0</v>
      </c>
      <c r="BO157" s="873">
        <f>SUMIF(Conversion!$V$14:$V$114,$AD154,Conversion!BO$14:BO$114)</f>
        <v>0</v>
      </c>
      <c r="BP157" s="873">
        <f>SUMIF(Conversion!$V$14:$V$114,$AD154,Conversion!BP$14:BP$114)</f>
        <v>0</v>
      </c>
      <c r="BQ157" s="873">
        <f>SUMIF(Conversion!$V$14:$V$114,$AD154,Conversion!BQ$14:BQ$114)</f>
        <v>0</v>
      </c>
      <c r="BR157" s="873">
        <f>SUMIF(Conversion!$V$14:$V$114,$AD154,Conversion!BR$14:BR$114)</f>
        <v>0</v>
      </c>
      <c r="BS157" s="873">
        <f>SUMIF(Conversion!$V$14:$V$114,$AD154,Conversion!BS$14:BS$114)</f>
        <v>0</v>
      </c>
      <c r="BT157" s="873">
        <f>SUMIF(Conversion!$V$14:$V$114,$AD154,Conversion!BT$14:BT$114)</f>
        <v>0</v>
      </c>
      <c r="BU157" s="873">
        <f>SUMIF(Conversion!$V$14:$V$114,$AD154,Conversion!BU$14:BU$114)</f>
        <v>0</v>
      </c>
      <c r="BV157" s="873">
        <f>SUMIF(Conversion!$V$14:$V$114,$AD154,Conversion!BV$14:BV$114)</f>
        <v>0</v>
      </c>
      <c r="BW157" s="873">
        <f>SUMIF(Conversion!$V$14:$V$114,$AD154,Conversion!BW$14:BW$114)</f>
        <v>0</v>
      </c>
      <c r="BX157" s="873">
        <f>SUMIF(Conversion!$V$14:$V$114,$AD154,Conversion!BX$14:BX$114)</f>
        <v>0</v>
      </c>
      <c r="BY157" s="873">
        <f>SUMIF(Conversion!$V$14:$V$114,$AD154,Conversion!BY$14:BY$114)</f>
        <v>0</v>
      </c>
      <c r="BZ157" s="873">
        <f>SUMIF(Conversion!$V$14:$V$114,$AD154,Conversion!BZ$14:BZ$114)</f>
        <v>0</v>
      </c>
      <c r="CA157" s="873">
        <f>SUMIF(Conversion!$V$14:$V$114,$AD154,Conversion!CA$14:CA$114)</f>
        <v>0</v>
      </c>
      <c r="CB157" s="873">
        <f>SUMIF(Conversion!$V$14:$V$114,$AD154,Conversion!CB$14:CB$114)</f>
        <v>0</v>
      </c>
      <c r="CC157" s="873">
        <f>SUMIF(Conversion!$V$14:$V$114,$AD154,Conversion!CC$14:CC$114)</f>
        <v>0</v>
      </c>
      <c r="CD157" s="873">
        <f>SUMIF(Conversion!$V$14:$V$114,$AD154,Conversion!CD$14:CD$114)</f>
        <v>0</v>
      </c>
      <c r="CE157" s="873">
        <f>SUMIF(Conversion!$V$14:$V$114,$AD154,Conversion!CE$14:CE$114)</f>
        <v>0</v>
      </c>
      <c r="CF157" s="873">
        <f>SUMIF(Conversion!$V$14:$V$114,$AD154,Conversion!CF$14:CF$114)</f>
        <v>0</v>
      </c>
      <c r="CG157" s="873">
        <f>SUMIF(Conversion!$V$14:$V$114,$AD154,Conversion!CG$14:CG$114)</f>
        <v>0</v>
      </c>
      <c r="CH157" s="873">
        <f>SUMIF(Conversion!$V$14:$V$114,$AD154,Conversion!CH$14:CH$114)</f>
        <v>0</v>
      </c>
      <c r="CI157" s="873">
        <f>SUMIF(Conversion!$V$14:$V$114,$AD154,Conversion!CI$14:CI$114)</f>
        <v>0</v>
      </c>
      <c r="CJ157" s="873">
        <f>SUMIF(Conversion!$V$14:$V$114,$AD154,Conversion!CJ$14:CJ$114)</f>
        <v>0</v>
      </c>
      <c r="CK157" s="873">
        <f>SUMIF(Conversion!$V$14:$V$114,$AD154,Conversion!CK$14:CK$114)</f>
        <v>0</v>
      </c>
      <c r="CL157" s="873">
        <f>SUMIF(Conversion!$V$14:$V$114,$AD154,Conversion!CL$14:CL$114)</f>
        <v>0</v>
      </c>
      <c r="CM157" s="873">
        <f>SUMIF(Conversion!$V$14:$V$114,$AD154,Conversion!CM$14:CM$114)</f>
        <v>0</v>
      </c>
      <c r="CN157" s="873">
        <f>SUMIF(Conversion!$V$14:$V$114,$AD154,Conversion!CN$14:CN$114)</f>
        <v>0</v>
      </c>
      <c r="CO157" s="873">
        <f>SUMIF(Conversion!$V$14:$V$114,$AD154,Conversion!CO$14:CO$114)</f>
        <v>0</v>
      </c>
      <c r="CP157" s="873">
        <f>SUMIF(Conversion!$V$14:$V$114,$AD154,Conversion!CP$14:CP$114)</f>
        <v>0</v>
      </c>
      <c r="CQ157" s="873">
        <f>SUMIF(Conversion!$V$14:$V$114,$AD154,Conversion!CQ$14:CQ$114)</f>
        <v>0</v>
      </c>
      <c r="CR157" s="873">
        <f>SUMIF(Conversion!$V$14:$V$114,$AD154,Conversion!CR$14:CR$114)</f>
        <v>0</v>
      </c>
      <c r="CS157" s="873">
        <f>SUMIF(Conversion!$V$14:$V$114,$AD154,Conversion!CS$14:CS$114)</f>
        <v>0</v>
      </c>
      <c r="CT157" s="873">
        <f>SUMIF(Conversion!$V$14:$V$114,$AD154,Conversion!CT$14:CT$114)</f>
        <v>0</v>
      </c>
      <c r="CU157" s="873">
        <f>SUMIF(Conversion!$V$14:$V$114,$AD154,Conversion!CU$14:CU$114)</f>
        <v>0</v>
      </c>
      <c r="CV157" s="873">
        <f>SUMIF(Conversion!$V$14:$V$114,$AD154,Conversion!CV$14:CV$114)</f>
        <v>0</v>
      </c>
      <c r="CW157" s="873">
        <f>SUMIF(Conversion!$V$14:$V$114,$AD154,Conversion!CW$14:CW$114)</f>
        <v>0</v>
      </c>
      <c r="CX157" s="873">
        <f>SUMIF(Conversion!$V$14:$V$114,$AD154,Conversion!CX$14:CX$114)</f>
        <v>0</v>
      </c>
      <c r="CY157" s="873">
        <f>SUMIF(Conversion!$V$14:$V$114,$AD154,Conversion!CY$14:CY$114)</f>
        <v>0</v>
      </c>
      <c r="CZ157" s="873">
        <f>SUMIF(Conversion!$V$14:$V$114,$AD154,Conversion!CZ$14:CZ$114)</f>
        <v>0</v>
      </c>
      <c r="DA157" s="873">
        <f>SUMIF(Conversion!$V$14:$V$114,$AD154,Conversion!DA$14:DA$114)</f>
        <v>0</v>
      </c>
      <c r="DB157" s="873">
        <f>SUMIF(Conversion!$V$14:$V$114,$AD154,Conversion!DB$14:DB$114)</f>
        <v>0</v>
      </c>
      <c r="DC157" s="873">
        <f>SUMIF(Conversion!$V$14:$V$114,$AD154,Conversion!DC$14:DC$114)</f>
        <v>0</v>
      </c>
      <c r="DD157" s="873">
        <f>SUMIF(Conversion!$V$14:$V$114,$AD154,Conversion!DD$14:DD$114)</f>
        <v>0</v>
      </c>
      <c r="DE157" s="873">
        <f>SUMIF(Conversion!$V$14:$V$114,$AD154,Conversion!DE$14:DE$114)</f>
        <v>0</v>
      </c>
      <c r="DF157" s="873">
        <f>SUMIF(Conversion!$V$14:$V$114,$AD154,Conversion!DF$14:DF$114)</f>
        <v>0</v>
      </c>
      <c r="DG157" s="873">
        <f>SUMIF(Conversion!$V$14:$V$114,$AD154,Conversion!DG$14:DG$114)</f>
        <v>0</v>
      </c>
      <c r="DH157" s="873">
        <f>SUMIF(Conversion!$V$14:$V$114,$AD154,Conversion!DH$14:DH$114)</f>
        <v>0</v>
      </c>
      <c r="DI157" s="873">
        <f>SUMIF(Conversion!$V$14:$V$114,$AD154,Conversion!DI$14:DI$114)</f>
        <v>0</v>
      </c>
      <c r="DJ157" s="873">
        <f>SUMIF(Conversion!$V$14:$V$114,$AD154,Conversion!DJ$14:DJ$114)</f>
        <v>0</v>
      </c>
      <c r="DK157" s="873">
        <f>SUMIF(Conversion!$V$14:$V$114,$AD154,Conversion!DK$14:DK$114)</f>
        <v>0</v>
      </c>
      <c r="DL157" s="873">
        <f>SUMIF(Conversion!$V$14:$V$114,$AD154,Conversion!DL$14:DL$114)</f>
        <v>0</v>
      </c>
      <c r="DM157" s="873">
        <f>SUMIF(Conversion!$V$14:$V$114,$AD154,Conversion!DM$14:DM$114)</f>
        <v>0</v>
      </c>
      <c r="DN157" s="873">
        <f>SUMIF(Conversion!$V$14:$V$114,$AD154,Conversion!DN$14:DN$114)</f>
        <v>0</v>
      </c>
      <c r="DO157" s="873">
        <f>SUMIF(Conversion!$V$14:$V$114,$AD154,Conversion!DO$14:DO$114)</f>
        <v>0</v>
      </c>
      <c r="DP157" s="873">
        <f>SUMIF(Conversion!$V$14:$V$114,$AD154,Conversion!DP$14:DP$114)</f>
        <v>0</v>
      </c>
      <c r="DQ157" s="873">
        <f>SUMIF(Conversion!$V$14:$V$114,$AD154,Conversion!DQ$14:DQ$114)</f>
        <v>0</v>
      </c>
      <c r="DR157" s="873">
        <f>SUMIF(Conversion!$V$14:$V$114,$AD154,Conversion!DR$14:DR$114)</f>
        <v>0</v>
      </c>
      <c r="DS157" s="873">
        <f>SUMIF(Conversion!$V$14:$V$114,$AD154,Conversion!DS$14:DS$114)</f>
        <v>0</v>
      </c>
      <c r="DT157" s="873">
        <f>SUMIF(Conversion!$V$14:$V$114,$AD154,Conversion!DT$14:DT$114)</f>
        <v>0</v>
      </c>
      <c r="DU157" s="873">
        <f>SUMIF(Conversion!$V$14:$V$114,$AD154,Conversion!DU$14:DU$114)</f>
        <v>0</v>
      </c>
      <c r="DV157" s="873">
        <f>SUMIF(Conversion!$V$14:$V$114,$AD154,Conversion!DV$14:DV$114)</f>
        <v>0</v>
      </c>
      <c r="DW157" s="873">
        <f>SUMIF(Conversion!$V$14:$V$114,$AD154,Conversion!DW$14:DW$114)</f>
        <v>0</v>
      </c>
      <c r="DX157" s="873">
        <f>SUMIF(Conversion!$V$14:$V$114,$AD154,Conversion!DX$14:DX$114)</f>
        <v>0</v>
      </c>
      <c r="DY157" s="873">
        <f>SUMIF(Conversion!$V$14:$V$114,$AD154,Conversion!DY$14:DY$114)</f>
        <v>0</v>
      </c>
      <c r="DZ157" s="873">
        <f>SUMIF(Conversion!$V$14:$V$114,$AD154,Conversion!DZ$14:DZ$114)</f>
        <v>0</v>
      </c>
      <c r="EA157" s="873">
        <f>SUMIF(Conversion!$V$14:$V$114,$AD154,Conversion!EA$14:EA$114)</f>
        <v>0</v>
      </c>
      <c r="EB157" s="873">
        <f>SUMIF(Conversion!$V$14:$V$114,$AD154,Conversion!EB$14:EB$114)</f>
        <v>0</v>
      </c>
      <c r="EC157" s="873">
        <f>SUMIF(Conversion!$V$14:$V$114,$AD154,Conversion!EC$14:EC$114)</f>
        <v>0</v>
      </c>
      <c r="ED157" s="873">
        <f>SUMIF(Conversion!$V$14:$V$114,$AD154,Conversion!ED$14:ED$114)</f>
        <v>0</v>
      </c>
      <c r="EE157" s="873">
        <f>SUMIF(Conversion!$V$14:$V$114,$AD154,Conversion!EE$14:EE$114)</f>
        <v>0</v>
      </c>
      <c r="EF157" s="873">
        <f>SUMIF(Conversion!$V$14:$V$114,$AD154,Conversion!EF$14:EF$114)</f>
        <v>0</v>
      </c>
      <c r="EG157" s="873">
        <f>SUMIF(Conversion!$V$14:$V$114,$AD154,Conversion!EG$14:EG$114)</f>
        <v>0</v>
      </c>
      <c r="EH157" s="873">
        <f>SUMIF(Conversion!$V$14:$V$114,$AD154,Conversion!EH$14:EH$114)</f>
        <v>0</v>
      </c>
      <c r="EI157" s="873">
        <f>SUMIF(Conversion!$V$14:$V$114,$AD154,Conversion!EI$14:EI$114)</f>
        <v>0</v>
      </c>
      <c r="EJ157" s="873">
        <f>SUMIF(Conversion!$V$14:$V$114,$AD154,Conversion!EJ$14:EJ$114)</f>
        <v>0</v>
      </c>
      <c r="EK157" s="873">
        <f>SUMIF(Conversion!$V$14:$V$114,$AD154,Conversion!EK$14:EK$114)</f>
        <v>0</v>
      </c>
      <c r="EL157" s="873">
        <f>SUMIF(Conversion!$V$14:$V$114,$AD154,Conversion!EL$14:EL$114)</f>
        <v>0</v>
      </c>
      <c r="EM157" s="873">
        <f>SUMIF(Conversion!$V$14:$V$114,$AD154,Conversion!EM$14:EM$114)</f>
        <v>0</v>
      </c>
      <c r="EN157" s="873">
        <f>SUMIF(Conversion!$V$14:$V$114,$AD154,Conversion!EN$14:EN$114)</f>
        <v>0</v>
      </c>
      <c r="EO157" s="873">
        <f>SUMIF(Conversion!$V$14:$V$114,$AD154,Conversion!EO$14:EO$114)</f>
        <v>0</v>
      </c>
      <c r="EP157" s="873">
        <f>SUMIF(Conversion!$V$14:$V$114,$AD154,Conversion!EP$14:EP$114)</f>
        <v>0</v>
      </c>
      <c r="EQ157" s="873">
        <f>SUMIF(Conversion!$V$14:$V$114,$AD154,Conversion!EQ$14:EQ$114)</f>
        <v>0</v>
      </c>
      <c r="ER157" s="873">
        <f>SUMIF(Conversion!$V$14:$V$114,$AD154,Conversion!ER$14:ER$114)</f>
        <v>0</v>
      </c>
      <c r="ES157" s="873">
        <f>SUMIF(Conversion!$V$14:$V$114,$AD154,Conversion!ES$14:ES$114)</f>
        <v>0</v>
      </c>
      <c r="ET157" s="873">
        <f>SUMIF(Conversion!$V$14:$V$114,$AD154,Conversion!ET$14:ET$114)</f>
        <v>0</v>
      </c>
      <c r="EU157" s="873">
        <f>SUMIF(Conversion!$V$14:$V$114,$AD154,Conversion!EU$14:EU$114)</f>
        <v>0</v>
      </c>
      <c r="EV157" s="873">
        <f>SUMIF(Conversion!$V$14:$V$114,$AD154,Conversion!EV$14:EV$114)</f>
        <v>0</v>
      </c>
      <c r="EW157" s="873">
        <f>SUMIF(Conversion!$V$14:$V$114,$AD154,Conversion!EW$14:EW$114)</f>
        <v>0</v>
      </c>
      <c r="EX157" s="873">
        <f>SUMIF(Conversion!$V$14:$V$114,$AD154,Conversion!EX$14:EX$114)</f>
        <v>0</v>
      </c>
      <c r="EY157" s="612"/>
      <c r="EZ157" s="86"/>
      <c r="FB157" s="612"/>
    </row>
    <row r="158" spans="1:158" ht="12.75" hidden="1" customHeight="1" outlineLevel="2">
      <c r="A158" s="303"/>
      <c r="B158" s="899" t="s">
        <v>47</v>
      </c>
      <c r="C158" s="86"/>
      <c r="D158" s="654" t="s">
        <v>1762</v>
      </c>
      <c r="AD158" s="897">
        <f>IF(AE158=0,0,(AE158-AE157)/AE158)</f>
        <v>0</v>
      </c>
      <c r="AE158" s="304">
        <f>SUM(AF158:EY158)</f>
        <v>0</v>
      </c>
      <c r="AF158" s="898">
        <f>'Customer Charges'!AF137</f>
        <v>0</v>
      </c>
      <c r="AG158" s="873">
        <f>'Customer Charges'!AG137</f>
        <v>0</v>
      </c>
      <c r="AH158" s="873">
        <f>'Customer Charges'!AH137</f>
        <v>0</v>
      </c>
      <c r="AI158" s="873">
        <f>'Customer Charges'!AI137</f>
        <v>0</v>
      </c>
      <c r="AJ158" s="873">
        <f>'Customer Charges'!AJ137</f>
        <v>0</v>
      </c>
      <c r="AK158" s="873">
        <f>'Customer Charges'!AK137</f>
        <v>0</v>
      </c>
      <c r="AL158" s="873">
        <f>'Customer Charges'!AL137</f>
        <v>0</v>
      </c>
      <c r="AM158" s="873">
        <f>'Customer Charges'!AM137</f>
        <v>0</v>
      </c>
      <c r="AN158" s="873">
        <f>'Customer Charges'!AN137</f>
        <v>0</v>
      </c>
      <c r="AO158" s="873">
        <f>'Customer Charges'!AO137</f>
        <v>0</v>
      </c>
      <c r="AP158" s="873">
        <f>'Customer Charges'!AP137</f>
        <v>0</v>
      </c>
      <c r="AQ158" s="873">
        <f>'Customer Charges'!AQ137</f>
        <v>0</v>
      </c>
      <c r="AR158" s="873">
        <f>'Customer Charges'!AR137</f>
        <v>0</v>
      </c>
      <c r="AS158" s="873">
        <f>'Customer Charges'!AS137</f>
        <v>0</v>
      </c>
      <c r="AT158" s="873">
        <f>'Customer Charges'!AT137</f>
        <v>0</v>
      </c>
      <c r="AU158" s="873">
        <f>'Customer Charges'!AU137</f>
        <v>0</v>
      </c>
      <c r="AV158" s="873">
        <f>'Customer Charges'!AV137</f>
        <v>0</v>
      </c>
      <c r="AW158" s="873">
        <f>'Customer Charges'!AW137</f>
        <v>0</v>
      </c>
      <c r="AX158" s="873">
        <f>'Customer Charges'!AX137</f>
        <v>0</v>
      </c>
      <c r="AY158" s="873">
        <f>'Customer Charges'!AY137</f>
        <v>0</v>
      </c>
      <c r="AZ158" s="873">
        <f>'Customer Charges'!AZ137</f>
        <v>0</v>
      </c>
      <c r="BA158" s="873">
        <f>'Customer Charges'!BA137</f>
        <v>0</v>
      </c>
      <c r="BB158" s="873">
        <f>'Customer Charges'!BB137</f>
        <v>0</v>
      </c>
      <c r="BC158" s="873">
        <f>'Customer Charges'!BC137</f>
        <v>0</v>
      </c>
      <c r="BD158" s="873">
        <f>'Customer Charges'!BD137</f>
        <v>0</v>
      </c>
      <c r="BE158" s="873">
        <f>'Customer Charges'!BE137</f>
        <v>0</v>
      </c>
      <c r="BF158" s="873">
        <f>'Customer Charges'!BF137</f>
        <v>0</v>
      </c>
      <c r="BG158" s="873">
        <f>'Customer Charges'!BG137</f>
        <v>0</v>
      </c>
      <c r="BH158" s="873">
        <f>'Customer Charges'!BH137</f>
        <v>0</v>
      </c>
      <c r="BI158" s="873">
        <f>'Customer Charges'!BI137</f>
        <v>0</v>
      </c>
      <c r="BJ158" s="873">
        <f>'Customer Charges'!BJ137</f>
        <v>0</v>
      </c>
      <c r="BK158" s="873">
        <f>'Customer Charges'!BK137</f>
        <v>0</v>
      </c>
      <c r="BL158" s="873">
        <f>'Customer Charges'!BL137</f>
        <v>0</v>
      </c>
      <c r="BM158" s="873">
        <f>'Customer Charges'!BM137</f>
        <v>0</v>
      </c>
      <c r="BN158" s="873">
        <f>'Customer Charges'!BN137</f>
        <v>0</v>
      </c>
      <c r="BO158" s="873">
        <f>'Customer Charges'!BO137</f>
        <v>0</v>
      </c>
      <c r="BP158" s="873">
        <f>'Customer Charges'!BP137</f>
        <v>0</v>
      </c>
      <c r="BQ158" s="873">
        <f>'Customer Charges'!BQ137</f>
        <v>0</v>
      </c>
      <c r="BR158" s="873">
        <f>'Customer Charges'!BR137</f>
        <v>0</v>
      </c>
      <c r="BS158" s="873">
        <f>'Customer Charges'!BS137</f>
        <v>0</v>
      </c>
      <c r="BT158" s="873">
        <f>'Customer Charges'!BT137</f>
        <v>0</v>
      </c>
      <c r="BU158" s="873">
        <f>'Customer Charges'!BU137</f>
        <v>0</v>
      </c>
      <c r="BV158" s="873">
        <f>'Customer Charges'!BV137</f>
        <v>0</v>
      </c>
      <c r="BW158" s="873">
        <f>'Customer Charges'!BW137</f>
        <v>0</v>
      </c>
      <c r="BX158" s="873">
        <f>'Customer Charges'!BX137</f>
        <v>0</v>
      </c>
      <c r="BY158" s="873">
        <f>'Customer Charges'!BY137</f>
        <v>0</v>
      </c>
      <c r="BZ158" s="873">
        <f>'Customer Charges'!BZ137</f>
        <v>0</v>
      </c>
      <c r="CA158" s="873">
        <f>'Customer Charges'!CA137</f>
        <v>0</v>
      </c>
      <c r="CB158" s="873">
        <f>'Customer Charges'!CB137</f>
        <v>0</v>
      </c>
      <c r="CC158" s="873">
        <f>'Customer Charges'!CC137</f>
        <v>0</v>
      </c>
      <c r="CD158" s="873">
        <f>'Customer Charges'!CD137</f>
        <v>0</v>
      </c>
      <c r="CE158" s="873">
        <f>'Customer Charges'!CE137</f>
        <v>0</v>
      </c>
      <c r="CF158" s="873">
        <f>'Customer Charges'!CF137</f>
        <v>0</v>
      </c>
      <c r="CG158" s="873">
        <f>'Customer Charges'!CG137</f>
        <v>0</v>
      </c>
      <c r="CH158" s="873">
        <f>'Customer Charges'!CH137</f>
        <v>0</v>
      </c>
      <c r="CI158" s="873">
        <f>'Customer Charges'!CI137</f>
        <v>0</v>
      </c>
      <c r="CJ158" s="873">
        <f>'Customer Charges'!CJ137</f>
        <v>0</v>
      </c>
      <c r="CK158" s="873">
        <f>'Customer Charges'!CK137</f>
        <v>0</v>
      </c>
      <c r="CL158" s="873">
        <f>'Customer Charges'!CL137</f>
        <v>0</v>
      </c>
      <c r="CM158" s="873">
        <f>'Customer Charges'!CM137</f>
        <v>0</v>
      </c>
      <c r="CN158" s="873">
        <f>'Customer Charges'!CN137</f>
        <v>0</v>
      </c>
      <c r="CO158" s="873">
        <f>'Customer Charges'!CO137</f>
        <v>0</v>
      </c>
      <c r="CP158" s="873">
        <f>'Customer Charges'!CP137</f>
        <v>0</v>
      </c>
      <c r="CQ158" s="873">
        <f>'Customer Charges'!CQ137</f>
        <v>0</v>
      </c>
      <c r="CR158" s="873">
        <f>'Customer Charges'!CR137</f>
        <v>0</v>
      </c>
      <c r="CS158" s="873">
        <f>'Customer Charges'!CS137</f>
        <v>0</v>
      </c>
      <c r="CT158" s="873">
        <f>'Customer Charges'!CT137</f>
        <v>0</v>
      </c>
      <c r="CU158" s="873">
        <f>'Customer Charges'!CU137</f>
        <v>0</v>
      </c>
      <c r="CV158" s="873">
        <f>'Customer Charges'!CV137</f>
        <v>0</v>
      </c>
      <c r="CW158" s="873">
        <f>'Customer Charges'!CW137</f>
        <v>0</v>
      </c>
      <c r="CX158" s="873">
        <f>'Customer Charges'!CX137</f>
        <v>0</v>
      </c>
      <c r="CY158" s="873">
        <f>'Customer Charges'!CY137</f>
        <v>0</v>
      </c>
      <c r="CZ158" s="873">
        <f>'Customer Charges'!CZ137</f>
        <v>0</v>
      </c>
      <c r="DA158" s="873">
        <f>'Customer Charges'!DA137</f>
        <v>0</v>
      </c>
      <c r="DB158" s="873">
        <f>'Customer Charges'!DB137</f>
        <v>0</v>
      </c>
      <c r="DC158" s="873">
        <f>'Customer Charges'!DC137</f>
        <v>0</v>
      </c>
      <c r="DD158" s="873">
        <f>'Customer Charges'!DD137</f>
        <v>0</v>
      </c>
      <c r="DE158" s="873">
        <f>'Customer Charges'!DE137</f>
        <v>0</v>
      </c>
      <c r="DF158" s="873">
        <f>'Customer Charges'!DF137</f>
        <v>0</v>
      </c>
      <c r="DG158" s="873">
        <f>'Customer Charges'!DG137</f>
        <v>0</v>
      </c>
      <c r="DH158" s="873">
        <f>'Customer Charges'!DH137</f>
        <v>0</v>
      </c>
      <c r="DI158" s="873">
        <f>'Customer Charges'!DI137</f>
        <v>0</v>
      </c>
      <c r="DJ158" s="873">
        <f>'Customer Charges'!DJ137</f>
        <v>0</v>
      </c>
      <c r="DK158" s="873">
        <f>'Customer Charges'!DK137</f>
        <v>0</v>
      </c>
      <c r="DL158" s="873">
        <f>'Customer Charges'!DL137</f>
        <v>0</v>
      </c>
      <c r="DM158" s="873">
        <f>'Customer Charges'!DM137</f>
        <v>0</v>
      </c>
      <c r="DN158" s="873">
        <f>'Customer Charges'!DN137</f>
        <v>0</v>
      </c>
      <c r="DO158" s="873">
        <f>'Customer Charges'!DO137</f>
        <v>0</v>
      </c>
      <c r="DP158" s="873">
        <f>'Customer Charges'!DP137</f>
        <v>0</v>
      </c>
      <c r="DQ158" s="873">
        <f>'Customer Charges'!DQ137</f>
        <v>0</v>
      </c>
      <c r="DR158" s="873">
        <f>'Customer Charges'!DR137</f>
        <v>0</v>
      </c>
      <c r="DS158" s="873">
        <f>'Customer Charges'!DS137</f>
        <v>0</v>
      </c>
      <c r="DT158" s="873">
        <f>'Customer Charges'!DT137</f>
        <v>0</v>
      </c>
      <c r="DU158" s="873">
        <f>'Customer Charges'!DU137</f>
        <v>0</v>
      </c>
      <c r="DV158" s="873">
        <f>'Customer Charges'!DV137</f>
        <v>0</v>
      </c>
      <c r="DW158" s="873">
        <f>'Customer Charges'!DW137</f>
        <v>0</v>
      </c>
      <c r="DX158" s="873">
        <f>'Customer Charges'!DX137</f>
        <v>0</v>
      </c>
      <c r="DY158" s="873">
        <f>'Customer Charges'!DY137</f>
        <v>0</v>
      </c>
      <c r="DZ158" s="873">
        <f>'Customer Charges'!DZ137</f>
        <v>0</v>
      </c>
      <c r="EA158" s="873">
        <f>'Customer Charges'!EA137</f>
        <v>0</v>
      </c>
      <c r="EB158" s="873">
        <f>'Customer Charges'!EB137</f>
        <v>0</v>
      </c>
      <c r="EC158" s="873">
        <f>'Customer Charges'!EC137</f>
        <v>0</v>
      </c>
      <c r="ED158" s="873">
        <f>'Customer Charges'!ED137</f>
        <v>0</v>
      </c>
      <c r="EE158" s="873">
        <f>'Customer Charges'!EE137</f>
        <v>0</v>
      </c>
      <c r="EF158" s="873">
        <f>'Customer Charges'!EF137</f>
        <v>0</v>
      </c>
      <c r="EG158" s="873">
        <f>'Customer Charges'!EG137</f>
        <v>0</v>
      </c>
      <c r="EH158" s="873">
        <f>'Customer Charges'!EH137</f>
        <v>0</v>
      </c>
      <c r="EI158" s="873">
        <f>'Customer Charges'!EI137</f>
        <v>0</v>
      </c>
      <c r="EJ158" s="873">
        <f>'Customer Charges'!EJ137</f>
        <v>0</v>
      </c>
      <c r="EK158" s="873">
        <f>'Customer Charges'!EK137</f>
        <v>0</v>
      </c>
      <c r="EL158" s="873">
        <f>'Customer Charges'!EL137</f>
        <v>0</v>
      </c>
      <c r="EM158" s="873">
        <f>'Customer Charges'!EM137</f>
        <v>0</v>
      </c>
      <c r="EN158" s="873">
        <f>'Customer Charges'!EN137</f>
        <v>0</v>
      </c>
      <c r="EO158" s="873">
        <f>'Customer Charges'!EO137</f>
        <v>0</v>
      </c>
      <c r="EP158" s="873">
        <f>'Customer Charges'!EP137</f>
        <v>0</v>
      </c>
      <c r="EQ158" s="873">
        <f>'Customer Charges'!EQ137</f>
        <v>0</v>
      </c>
      <c r="ER158" s="873">
        <f>'Customer Charges'!ER137</f>
        <v>0</v>
      </c>
      <c r="ES158" s="873">
        <f>'Customer Charges'!ES137</f>
        <v>0</v>
      </c>
      <c r="ET158" s="873">
        <f>'Customer Charges'!ET137</f>
        <v>0</v>
      </c>
      <c r="EU158" s="873">
        <f>'Customer Charges'!EU137</f>
        <v>0</v>
      </c>
      <c r="EV158" s="873">
        <f>'Customer Charges'!EV137</f>
        <v>0</v>
      </c>
      <c r="EW158" s="873">
        <f>'Customer Charges'!EW137</f>
        <v>0</v>
      </c>
      <c r="EX158" s="873">
        <f>'Customer Charges'!EX137</f>
        <v>0</v>
      </c>
      <c r="EY158" s="612"/>
      <c r="FA158" s="894">
        <f>IF(ABS(AE158-'Customer Charges'!AE137)&gt;ErrTol,1,0)</f>
        <v>0</v>
      </c>
      <c r="FB158" s="612"/>
    </row>
    <row r="159" spans="1:158" ht="12.75" hidden="1" customHeight="1" outlineLevel="2">
      <c r="A159" s="303"/>
      <c r="B159" s="926" t="str">
        <f>Constants!$H$300</f>
        <v>Included</v>
      </c>
      <c r="C159" s="86"/>
      <c r="D159" s="654" t="s">
        <v>249</v>
      </c>
      <c r="AD159" s="901"/>
      <c r="AE159" s="647">
        <f>SUM(AF159:EY159)</f>
        <v>0</v>
      </c>
      <c r="AF159" s="902">
        <f>'Customer Charges'!AF139</f>
        <v>0</v>
      </c>
      <c r="AG159" s="626">
        <f>'Customer Charges'!AG139</f>
        <v>0</v>
      </c>
      <c r="AH159" s="626">
        <f>'Customer Charges'!AH139</f>
        <v>0</v>
      </c>
      <c r="AI159" s="626">
        <f>'Customer Charges'!AI139</f>
        <v>0</v>
      </c>
      <c r="AJ159" s="626">
        <f>'Customer Charges'!AJ139</f>
        <v>0</v>
      </c>
      <c r="AK159" s="626">
        <f>'Customer Charges'!AK139</f>
        <v>0</v>
      </c>
      <c r="AL159" s="626">
        <f>'Customer Charges'!AL139</f>
        <v>0</v>
      </c>
      <c r="AM159" s="626">
        <f>'Customer Charges'!AM139</f>
        <v>0</v>
      </c>
      <c r="AN159" s="626">
        <f>'Customer Charges'!AN139</f>
        <v>0</v>
      </c>
      <c r="AO159" s="626">
        <f>'Customer Charges'!AO139</f>
        <v>0</v>
      </c>
      <c r="AP159" s="626">
        <f>'Customer Charges'!AP139</f>
        <v>0</v>
      </c>
      <c r="AQ159" s="626">
        <f>'Customer Charges'!AQ139</f>
        <v>0</v>
      </c>
      <c r="AR159" s="626">
        <f>'Customer Charges'!AR139</f>
        <v>0</v>
      </c>
      <c r="AS159" s="626">
        <f>'Customer Charges'!AS139</f>
        <v>0</v>
      </c>
      <c r="AT159" s="626">
        <f>'Customer Charges'!AT139</f>
        <v>0</v>
      </c>
      <c r="AU159" s="626">
        <f>'Customer Charges'!AU139</f>
        <v>0</v>
      </c>
      <c r="AV159" s="626">
        <f>'Customer Charges'!AV139</f>
        <v>0</v>
      </c>
      <c r="AW159" s="626">
        <f>'Customer Charges'!AW139</f>
        <v>0</v>
      </c>
      <c r="AX159" s="626">
        <f>'Customer Charges'!AX139</f>
        <v>0</v>
      </c>
      <c r="AY159" s="626">
        <f>'Customer Charges'!AY139</f>
        <v>0</v>
      </c>
      <c r="AZ159" s="626">
        <f>'Customer Charges'!AZ139</f>
        <v>0</v>
      </c>
      <c r="BA159" s="626">
        <f>'Customer Charges'!BA139</f>
        <v>0</v>
      </c>
      <c r="BB159" s="626">
        <f>'Customer Charges'!BB139</f>
        <v>0</v>
      </c>
      <c r="BC159" s="626">
        <f>'Customer Charges'!BC139</f>
        <v>0</v>
      </c>
      <c r="BD159" s="626">
        <f>'Customer Charges'!BD139</f>
        <v>0</v>
      </c>
      <c r="BE159" s="626">
        <f>'Customer Charges'!BE139</f>
        <v>0</v>
      </c>
      <c r="BF159" s="626">
        <f>'Customer Charges'!BF139</f>
        <v>0</v>
      </c>
      <c r="BG159" s="626">
        <f>'Customer Charges'!BG139</f>
        <v>0</v>
      </c>
      <c r="BH159" s="626">
        <f>'Customer Charges'!BH139</f>
        <v>0</v>
      </c>
      <c r="BI159" s="626">
        <f>'Customer Charges'!BI139</f>
        <v>0</v>
      </c>
      <c r="BJ159" s="626">
        <f>'Customer Charges'!BJ139</f>
        <v>0</v>
      </c>
      <c r="BK159" s="626">
        <f>'Customer Charges'!BK139</f>
        <v>0</v>
      </c>
      <c r="BL159" s="626">
        <f>'Customer Charges'!BL139</f>
        <v>0</v>
      </c>
      <c r="BM159" s="626">
        <f>'Customer Charges'!BM139</f>
        <v>0</v>
      </c>
      <c r="BN159" s="626">
        <f>'Customer Charges'!BN139</f>
        <v>0</v>
      </c>
      <c r="BO159" s="626">
        <f>'Customer Charges'!BO139</f>
        <v>0</v>
      </c>
      <c r="BP159" s="626">
        <f>'Customer Charges'!BP139</f>
        <v>0</v>
      </c>
      <c r="BQ159" s="626">
        <f>'Customer Charges'!BQ139</f>
        <v>0</v>
      </c>
      <c r="BR159" s="626">
        <f>'Customer Charges'!BR139</f>
        <v>0</v>
      </c>
      <c r="BS159" s="626">
        <f>'Customer Charges'!BS139</f>
        <v>0</v>
      </c>
      <c r="BT159" s="626">
        <f>'Customer Charges'!BT139</f>
        <v>0</v>
      </c>
      <c r="BU159" s="626">
        <f>'Customer Charges'!BU139</f>
        <v>0</v>
      </c>
      <c r="BV159" s="626">
        <f>'Customer Charges'!BV139</f>
        <v>0</v>
      </c>
      <c r="BW159" s="626">
        <f>'Customer Charges'!BW139</f>
        <v>0</v>
      </c>
      <c r="BX159" s="626">
        <f>'Customer Charges'!BX139</f>
        <v>0</v>
      </c>
      <c r="BY159" s="626">
        <f>'Customer Charges'!BY139</f>
        <v>0</v>
      </c>
      <c r="BZ159" s="626">
        <f>'Customer Charges'!BZ139</f>
        <v>0</v>
      </c>
      <c r="CA159" s="626">
        <f>'Customer Charges'!CA139</f>
        <v>0</v>
      </c>
      <c r="CB159" s="626">
        <f>'Customer Charges'!CB139</f>
        <v>0</v>
      </c>
      <c r="CC159" s="626">
        <f>'Customer Charges'!CC139</f>
        <v>0</v>
      </c>
      <c r="CD159" s="626">
        <f>'Customer Charges'!CD139</f>
        <v>0</v>
      </c>
      <c r="CE159" s="626">
        <f>'Customer Charges'!CE139</f>
        <v>0</v>
      </c>
      <c r="CF159" s="626">
        <f>'Customer Charges'!CF139</f>
        <v>0</v>
      </c>
      <c r="CG159" s="626">
        <f>'Customer Charges'!CG139</f>
        <v>0</v>
      </c>
      <c r="CH159" s="626">
        <f>'Customer Charges'!CH139</f>
        <v>0</v>
      </c>
      <c r="CI159" s="626">
        <f>'Customer Charges'!CI139</f>
        <v>0</v>
      </c>
      <c r="CJ159" s="626">
        <f>'Customer Charges'!CJ139</f>
        <v>0</v>
      </c>
      <c r="CK159" s="626">
        <f>'Customer Charges'!CK139</f>
        <v>0</v>
      </c>
      <c r="CL159" s="626">
        <f>'Customer Charges'!CL139</f>
        <v>0</v>
      </c>
      <c r="CM159" s="626">
        <f>'Customer Charges'!CM139</f>
        <v>0</v>
      </c>
      <c r="CN159" s="626">
        <f>'Customer Charges'!CN139</f>
        <v>0</v>
      </c>
      <c r="CO159" s="626">
        <f>'Customer Charges'!CO139</f>
        <v>0</v>
      </c>
      <c r="CP159" s="626">
        <f>'Customer Charges'!CP139</f>
        <v>0</v>
      </c>
      <c r="CQ159" s="626">
        <f>'Customer Charges'!CQ139</f>
        <v>0</v>
      </c>
      <c r="CR159" s="626">
        <f>'Customer Charges'!CR139</f>
        <v>0</v>
      </c>
      <c r="CS159" s="626">
        <f>'Customer Charges'!CS139</f>
        <v>0</v>
      </c>
      <c r="CT159" s="626">
        <f>'Customer Charges'!CT139</f>
        <v>0</v>
      </c>
      <c r="CU159" s="626">
        <f>'Customer Charges'!CU139</f>
        <v>0</v>
      </c>
      <c r="CV159" s="626">
        <f>'Customer Charges'!CV139</f>
        <v>0</v>
      </c>
      <c r="CW159" s="626">
        <f>'Customer Charges'!CW139</f>
        <v>0</v>
      </c>
      <c r="CX159" s="626">
        <f>'Customer Charges'!CX139</f>
        <v>0</v>
      </c>
      <c r="CY159" s="626">
        <f>'Customer Charges'!CY139</f>
        <v>0</v>
      </c>
      <c r="CZ159" s="626">
        <f>'Customer Charges'!CZ139</f>
        <v>0</v>
      </c>
      <c r="DA159" s="626">
        <f>'Customer Charges'!DA139</f>
        <v>0</v>
      </c>
      <c r="DB159" s="626">
        <f>'Customer Charges'!DB139</f>
        <v>0</v>
      </c>
      <c r="DC159" s="626">
        <f>'Customer Charges'!DC139</f>
        <v>0</v>
      </c>
      <c r="DD159" s="626">
        <f>'Customer Charges'!DD139</f>
        <v>0</v>
      </c>
      <c r="DE159" s="626">
        <f>'Customer Charges'!DE139</f>
        <v>0</v>
      </c>
      <c r="DF159" s="626">
        <f>'Customer Charges'!DF139</f>
        <v>0</v>
      </c>
      <c r="DG159" s="626">
        <f>'Customer Charges'!DG139</f>
        <v>0</v>
      </c>
      <c r="DH159" s="626">
        <f>'Customer Charges'!DH139</f>
        <v>0</v>
      </c>
      <c r="DI159" s="626">
        <f>'Customer Charges'!DI139</f>
        <v>0</v>
      </c>
      <c r="DJ159" s="626">
        <f>'Customer Charges'!DJ139</f>
        <v>0</v>
      </c>
      <c r="DK159" s="626">
        <f>'Customer Charges'!DK139</f>
        <v>0</v>
      </c>
      <c r="DL159" s="626">
        <f>'Customer Charges'!DL139</f>
        <v>0</v>
      </c>
      <c r="DM159" s="626">
        <f>'Customer Charges'!DM139</f>
        <v>0</v>
      </c>
      <c r="DN159" s="626">
        <f>'Customer Charges'!DN139</f>
        <v>0</v>
      </c>
      <c r="DO159" s="626">
        <f>'Customer Charges'!DO139</f>
        <v>0</v>
      </c>
      <c r="DP159" s="626">
        <f>'Customer Charges'!DP139</f>
        <v>0</v>
      </c>
      <c r="DQ159" s="626">
        <f>'Customer Charges'!DQ139</f>
        <v>0</v>
      </c>
      <c r="DR159" s="626">
        <f>'Customer Charges'!DR139</f>
        <v>0</v>
      </c>
      <c r="DS159" s="626">
        <f>'Customer Charges'!DS139</f>
        <v>0</v>
      </c>
      <c r="DT159" s="626">
        <f>'Customer Charges'!DT139</f>
        <v>0</v>
      </c>
      <c r="DU159" s="626">
        <f>'Customer Charges'!DU139</f>
        <v>0</v>
      </c>
      <c r="DV159" s="626">
        <f>'Customer Charges'!DV139</f>
        <v>0</v>
      </c>
      <c r="DW159" s="626">
        <f>'Customer Charges'!DW139</f>
        <v>0</v>
      </c>
      <c r="DX159" s="626">
        <f>'Customer Charges'!DX139</f>
        <v>0</v>
      </c>
      <c r="DY159" s="626">
        <f>'Customer Charges'!DY139</f>
        <v>0</v>
      </c>
      <c r="DZ159" s="626">
        <f>'Customer Charges'!DZ139</f>
        <v>0</v>
      </c>
      <c r="EA159" s="626">
        <f>'Customer Charges'!EA139</f>
        <v>0</v>
      </c>
      <c r="EB159" s="626">
        <f>'Customer Charges'!EB139</f>
        <v>0</v>
      </c>
      <c r="EC159" s="626">
        <f>'Customer Charges'!EC139</f>
        <v>0</v>
      </c>
      <c r="ED159" s="626">
        <f>'Customer Charges'!ED139</f>
        <v>0</v>
      </c>
      <c r="EE159" s="626">
        <f>'Customer Charges'!EE139</f>
        <v>0</v>
      </c>
      <c r="EF159" s="626">
        <f>'Customer Charges'!EF139</f>
        <v>0</v>
      </c>
      <c r="EG159" s="626">
        <f>'Customer Charges'!EG139</f>
        <v>0</v>
      </c>
      <c r="EH159" s="626">
        <f>'Customer Charges'!EH139</f>
        <v>0</v>
      </c>
      <c r="EI159" s="626">
        <f>'Customer Charges'!EI139</f>
        <v>0</v>
      </c>
      <c r="EJ159" s="626">
        <f>'Customer Charges'!EJ139</f>
        <v>0</v>
      </c>
      <c r="EK159" s="626">
        <f>'Customer Charges'!EK139</f>
        <v>0</v>
      </c>
      <c r="EL159" s="626">
        <f>'Customer Charges'!EL139</f>
        <v>0</v>
      </c>
      <c r="EM159" s="626">
        <f>'Customer Charges'!EM139</f>
        <v>0</v>
      </c>
      <c r="EN159" s="626">
        <f>'Customer Charges'!EN139</f>
        <v>0</v>
      </c>
      <c r="EO159" s="626">
        <f>'Customer Charges'!EO139</f>
        <v>0</v>
      </c>
      <c r="EP159" s="626">
        <f>'Customer Charges'!EP139</f>
        <v>0</v>
      </c>
      <c r="EQ159" s="626">
        <f>'Customer Charges'!EQ139</f>
        <v>0</v>
      </c>
      <c r="ER159" s="626">
        <f>'Customer Charges'!ER139</f>
        <v>0</v>
      </c>
      <c r="ES159" s="626">
        <f>'Customer Charges'!ES139</f>
        <v>0</v>
      </c>
      <c r="ET159" s="626">
        <f>'Customer Charges'!ET139</f>
        <v>0</v>
      </c>
      <c r="EU159" s="626">
        <f>'Customer Charges'!EU139</f>
        <v>0</v>
      </c>
      <c r="EV159" s="626">
        <f>'Customer Charges'!EV139</f>
        <v>0</v>
      </c>
      <c r="EW159" s="626">
        <f>'Customer Charges'!EW139</f>
        <v>0</v>
      </c>
      <c r="EX159" s="626">
        <f>'Customer Charges'!EX139</f>
        <v>0</v>
      </c>
      <c r="EY159" s="612"/>
      <c r="EZ159" s="86"/>
      <c r="FB159" s="612"/>
    </row>
    <row r="160" spans="1:158" ht="12.75" hidden="1" customHeight="1" outlineLevel="2">
      <c r="A160" s="303"/>
      <c r="B160" s="903" t="s">
        <v>214</v>
      </c>
      <c r="C160" s="645"/>
      <c r="D160" s="654" t="s">
        <v>1759</v>
      </c>
      <c r="AD160" s="904"/>
      <c r="AE160" s="647">
        <f>MAX(AF160:EY160)</f>
        <v>0</v>
      </c>
      <c r="AF160" s="902">
        <f>'Customer Charges'!AF141</f>
        <v>0</v>
      </c>
      <c r="AG160" s="626">
        <f>'Customer Charges'!AG141</f>
        <v>0</v>
      </c>
      <c r="AH160" s="626">
        <f>'Customer Charges'!AH141</f>
        <v>0</v>
      </c>
      <c r="AI160" s="626">
        <f>'Customer Charges'!AI141</f>
        <v>0</v>
      </c>
      <c r="AJ160" s="626">
        <f>'Customer Charges'!AJ141</f>
        <v>0</v>
      </c>
      <c r="AK160" s="626">
        <f>'Customer Charges'!AK141</f>
        <v>0</v>
      </c>
      <c r="AL160" s="626">
        <f>'Customer Charges'!AL141</f>
        <v>0</v>
      </c>
      <c r="AM160" s="626">
        <f>'Customer Charges'!AM141</f>
        <v>0</v>
      </c>
      <c r="AN160" s="626">
        <f>'Customer Charges'!AN141</f>
        <v>0</v>
      </c>
      <c r="AO160" s="626">
        <f>'Customer Charges'!AO141</f>
        <v>0</v>
      </c>
      <c r="AP160" s="626">
        <f>'Customer Charges'!AP141</f>
        <v>0</v>
      </c>
      <c r="AQ160" s="626">
        <f>'Customer Charges'!AQ141</f>
        <v>0</v>
      </c>
      <c r="AR160" s="626">
        <f>'Customer Charges'!AR141</f>
        <v>0</v>
      </c>
      <c r="AS160" s="626">
        <f>'Customer Charges'!AS141</f>
        <v>0</v>
      </c>
      <c r="AT160" s="626">
        <f>'Customer Charges'!AT141</f>
        <v>0</v>
      </c>
      <c r="AU160" s="626">
        <f>'Customer Charges'!AU141</f>
        <v>0</v>
      </c>
      <c r="AV160" s="626">
        <f>'Customer Charges'!AV141</f>
        <v>0</v>
      </c>
      <c r="AW160" s="626">
        <f>'Customer Charges'!AW141</f>
        <v>0</v>
      </c>
      <c r="AX160" s="626">
        <f>'Customer Charges'!AX141</f>
        <v>0</v>
      </c>
      <c r="AY160" s="626">
        <f>'Customer Charges'!AY141</f>
        <v>0</v>
      </c>
      <c r="AZ160" s="626">
        <f>'Customer Charges'!AZ141</f>
        <v>0</v>
      </c>
      <c r="BA160" s="626">
        <f>'Customer Charges'!BA141</f>
        <v>0</v>
      </c>
      <c r="BB160" s="626">
        <f>'Customer Charges'!BB141</f>
        <v>0</v>
      </c>
      <c r="BC160" s="626">
        <f>'Customer Charges'!BC141</f>
        <v>0</v>
      </c>
      <c r="BD160" s="626">
        <f>'Customer Charges'!BD141</f>
        <v>0</v>
      </c>
      <c r="BE160" s="626">
        <f>'Customer Charges'!BE141</f>
        <v>0</v>
      </c>
      <c r="BF160" s="626">
        <f>'Customer Charges'!BF141</f>
        <v>0</v>
      </c>
      <c r="BG160" s="626">
        <f>'Customer Charges'!BG141</f>
        <v>0</v>
      </c>
      <c r="BH160" s="626">
        <f>'Customer Charges'!BH141</f>
        <v>0</v>
      </c>
      <c r="BI160" s="626">
        <f>'Customer Charges'!BI141</f>
        <v>0</v>
      </c>
      <c r="BJ160" s="626">
        <f>'Customer Charges'!BJ141</f>
        <v>0</v>
      </c>
      <c r="BK160" s="626">
        <f>'Customer Charges'!BK141</f>
        <v>0</v>
      </c>
      <c r="BL160" s="626">
        <f>'Customer Charges'!BL141</f>
        <v>0</v>
      </c>
      <c r="BM160" s="626">
        <f>'Customer Charges'!BM141</f>
        <v>0</v>
      </c>
      <c r="BN160" s="626">
        <f>'Customer Charges'!BN141</f>
        <v>0</v>
      </c>
      <c r="BO160" s="626">
        <f>'Customer Charges'!BO141</f>
        <v>0</v>
      </c>
      <c r="BP160" s="626">
        <f>'Customer Charges'!BP141</f>
        <v>0</v>
      </c>
      <c r="BQ160" s="626">
        <f>'Customer Charges'!BQ141</f>
        <v>0</v>
      </c>
      <c r="BR160" s="626">
        <f>'Customer Charges'!BR141</f>
        <v>0</v>
      </c>
      <c r="BS160" s="626">
        <f>'Customer Charges'!BS141</f>
        <v>0</v>
      </c>
      <c r="BT160" s="626">
        <f>'Customer Charges'!BT141</f>
        <v>0</v>
      </c>
      <c r="BU160" s="626">
        <f>'Customer Charges'!BU141</f>
        <v>0</v>
      </c>
      <c r="BV160" s="626">
        <f>'Customer Charges'!BV141</f>
        <v>0</v>
      </c>
      <c r="BW160" s="626">
        <f>'Customer Charges'!BW141</f>
        <v>0</v>
      </c>
      <c r="BX160" s="626">
        <f>'Customer Charges'!BX141</f>
        <v>0</v>
      </c>
      <c r="BY160" s="626">
        <f>'Customer Charges'!BY141</f>
        <v>0</v>
      </c>
      <c r="BZ160" s="626">
        <f>'Customer Charges'!BZ141</f>
        <v>0</v>
      </c>
      <c r="CA160" s="626">
        <f>'Customer Charges'!CA141</f>
        <v>0</v>
      </c>
      <c r="CB160" s="626">
        <f>'Customer Charges'!CB141</f>
        <v>0</v>
      </c>
      <c r="CC160" s="626">
        <f>'Customer Charges'!CC141</f>
        <v>0</v>
      </c>
      <c r="CD160" s="626">
        <f>'Customer Charges'!CD141</f>
        <v>0</v>
      </c>
      <c r="CE160" s="626">
        <f>'Customer Charges'!CE141</f>
        <v>0</v>
      </c>
      <c r="CF160" s="626">
        <f>'Customer Charges'!CF141</f>
        <v>0</v>
      </c>
      <c r="CG160" s="626">
        <f>'Customer Charges'!CG141</f>
        <v>0</v>
      </c>
      <c r="CH160" s="626">
        <f>'Customer Charges'!CH141</f>
        <v>0</v>
      </c>
      <c r="CI160" s="626">
        <f>'Customer Charges'!CI141</f>
        <v>0</v>
      </c>
      <c r="CJ160" s="626">
        <f>'Customer Charges'!CJ141</f>
        <v>0</v>
      </c>
      <c r="CK160" s="626">
        <f>'Customer Charges'!CK141</f>
        <v>0</v>
      </c>
      <c r="CL160" s="626">
        <f>'Customer Charges'!CL141</f>
        <v>0</v>
      </c>
      <c r="CM160" s="626">
        <f>'Customer Charges'!CM141</f>
        <v>0</v>
      </c>
      <c r="CN160" s="626">
        <f>'Customer Charges'!CN141</f>
        <v>0</v>
      </c>
      <c r="CO160" s="626">
        <f>'Customer Charges'!CO141</f>
        <v>0</v>
      </c>
      <c r="CP160" s="626">
        <f>'Customer Charges'!CP141</f>
        <v>0</v>
      </c>
      <c r="CQ160" s="626">
        <f>'Customer Charges'!CQ141</f>
        <v>0</v>
      </c>
      <c r="CR160" s="626">
        <f>'Customer Charges'!CR141</f>
        <v>0</v>
      </c>
      <c r="CS160" s="626">
        <f>'Customer Charges'!CS141</f>
        <v>0</v>
      </c>
      <c r="CT160" s="626">
        <f>'Customer Charges'!CT141</f>
        <v>0</v>
      </c>
      <c r="CU160" s="626">
        <f>'Customer Charges'!CU141</f>
        <v>0</v>
      </c>
      <c r="CV160" s="626">
        <f>'Customer Charges'!CV141</f>
        <v>0</v>
      </c>
      <c r="CW160" s="626">
        <f>'Customer Charges'!CW141</f>
        <v>0</v>
      </c>
      <c r="CX160" s="626">
        <f>'Customer Charges'!CX141</f>
        <v>0</v>
      </c>
      <c r="CY160" s="626">
        <f>'Customer Charges'!CY141</f>
        <v>0</v>
      </c>
      <c r="CZ160" s="626">
        <f>'Customer Charges'!CZ141</f>
        <v>0</v>
      </c>
      <c r="DA160" s="626">
        <f>'Customer Charges'!DA141</f>
        <v>0</v>
      </c>
      <c r="DB160" s="626">
        <f>'Customer Charges'!DB141</f>
        <v>0</v>
      </c>
      <c r="DC160" s="626">
        <f>'Customer Charges'!DC141</f>
        <v>0</v>
      </c>
      <c r="DD160" s="626">
        <f>'Customer Charges'!DD141</f>
        <v>0</v>
      </c>
      <c r="DE160" s="626">
        <f>'Customer Charges'!DE141</f>
        <v>0</v>
      </c>
      <c r="DF160" s="626">
        <f>'Customer Charges'!DF141</f>
        <v>0</v>
      </c>
      <c r="DG160" s="626">
        <f>'Customer Charges'!DG141</f>
        <v>0</v>
      </c>
      <c r="DH160" s="626">
        <f>'Customer Charges'!DH141</f>
        <v>0</v>
      </c>
      <c r="DI160" s="626">
        <f>'Customer Charges'!DI141</f>
        <v>0</v>
      </c>
      <c r="DJ160" s="626">
        <f>'Customer Charges'!DJ141</f>
        <v>0</v>
      </c>
      <c r="DK160" s="626">
        <f>'Customer Charges'!DK141</f>
        <v>0</v>
      </c>
      <c r="DL160" s="626">
        <f>'Customer Charges'!DL141</f>
        <v>0</v>
      </c>
      <c r="DM160" s="626">
        <f>'Customer Charges'!DM141</f>
        <v>0</v>
      </c>
      <c r="DN160" s="626">
        <f>'Customer Charges'!DN141</f>
        <v>0</v>
      </c>
      <c r="DO160" s="626">
        <f>'Customer Charges'!DO141</f>
        <v>0</v>
      </c>
      <c r="DP160" s="626">
        <f>'Customer Charges'!DP141</f>
        <v>0</v>
      </c>
      <c r="DQ160" s="626">
        <f>'Customer Charges'!DQ141</f>
        <v>0</v>
      </c>
      <c r="DR160" s="626">
        <f>'Customer Charges'!DR141</f>
        <v>0</v>
      </c>
      <c r="DS160" s="626">
        <f>'Customer Charges'!DS141</f>
        <v>0</v>
      </c>
      <c r="DT160" s="626">
        <f>'Customer Charges'!DT141</f>
        <v>0</v>
      </c>
      <c r="DU160" s="626">
        <f>'Customer Charges'!DU141</f>
        <v>0</v>
      </c>
      <c r="DV160" s="626">
        <f>'Customer Charges'!DV141</f>
        <v>0</v>
      </c>
      <c r="DW160" s="626">
        <f>'Customer Charges'!DW141</f>
        <v>0</v>
      </c>
      <c r="DX160" s="626">
        <f>'Customer Charges'!DX141</f>
        <v>0</v>
      </c>
      <c r="DY160" s="626">
        <f>'Customer Charges'!DY141</f>
        <v>0</v>
      </c>
      <c r="DZ160" s="626">
        <f>'Customer Charges'!DZ141</f>
        <v>0</v>
      </c>
      <c r="EA160" s="626">
        <f>'Customer Charges'!EA141</f>
        <v>0</v>
      </c>
      <c r="EB160" s="626">
        <f>'Customer Charges'!EB141</f>
        <v>0</v>
      </c>
      <c r="EC160" s="626">
        <f>'Customer Charges'!EC141</f>
        <v>0</v>
      </c>
      <c r="ED160" s="626">
        <f>'Customer Charges'!ED141</f>
        <v>0</v>
      </c>
      <c r="EE160" s="626">
        <f>'Customer Charges'!EE141</f>
        <v>0</v>
      </c>
      <c r="EF160" s="626">
        <f>'Customer Charges'!EF141</f>
        <v>0</v>
      </c>
      <c r="EG160" s="626">
        <f>'Customer Charges'!EG141</f>
        <v>0</v>
      </c>
      <c r="EH160" s="626">
        <f>'Customer Charges'!EH141</f>
        <v>0</v>
      </c>
      <c r="EI160" s="626">
        <f>'Customer Charges'!EI141</f>
        <v>0</v>
      </c>
      <c r="EJ160" s="626">
        <f>'Customer Charges'!EJ141</f>
        <v>0</v>
      </c>
      <c r="EK160" s="626">
        <f>'Customer Charges'!EK141</f>
        <v>0</v>
      </c>
      <c r="EL160" s="626">
        <f>'Customer Charges'!EL141</f>
        <v>0</v>
      </c>
      <c r="EM160" s="626">
        <f>'Customer Charges'!EM141</f>
        <v>0</v>
      </c>
      <c r="EN160" s="626">
        <f>'Customer Charges'!EN141</f>
        <v>0</v>
      </c>
      <c r="EO160" s="626">
        <f>'Customer Charges'!EO141</f>
        <v>0</v>
      </c>
      <c r="EP160" s="626">
        <f>'Customer Charges'!EP141</f>
        <v>0</v>
      </c>
      <c r="EQ160" s="626">
        <f>'Customer Charges'!EQ141</f>
        <v>0</v>
      </c>
      <c r="ER160" s="626">
        <f>'Customer Charges'!ER141</f>
        <v>0</v>
      </c>
      <c r="ES160" s="626">
        <f>'Customer Charges'!ES141</f>
        <v>0</v>
      </c>
      <c r="ET160" s="626">
        <f>'Customer Charges'!ET141</f>
        <v>0</v>
      </c>
      <c r="EU160" s="626">
        <f>'Customer Charges'!EU141</f>
        <v>0</v>
      </c>
      <c r="EV160" s="626">
        <f>'Customer Charges'!EV141</f>
        <v>0</v>
      </c>
      <c r="EW160" s="626">
        <f>'Customer Charges'!EW141</f>
        <v>0</v>
      </c>
      <c r="EX160" s="626">
        <f>'Customer Charges'!EX141</f>
        <v>0</v>
      </c>
      <c r="EY160" s="612"/>
      <c r="EZ160" s="86"/>
      <c r="FB160" s="612"/>
    </row>
    <row r="161" spans="1:158" ht="12.75" hidden="1" customHeight="1" outlineLevel="2">
      <c r="A161" s="303"/>
      <c r="B161" s="907">
        <f ca="1">IF(AE156=0,"N/A",AE164/AE156)</f>
        <v>0</v>
      </c>
      <c r="C161" s="645"/>
      <c r="D161" s="654" t="s">
        <v>1460</v>
      </c>
      <c r="AD161" s="897">
        <f>IF(AE161=0,0,(AE161-AE157)/AE161)</f>
        <v>0</v>
      </c>
      <c r="AE161" s="304">
        <f>SUM(AF161:EY161)</f>
        <v>0</v>
      </c>
      <c r="AF161" s="637">
        <f>SUMIF('Final Price'!$V$14:$V$114,$AD154,'Final Price'!AF$14:AF$114)</f>
        <v>0</v>
      </c>
      <c r="AG161" s="300">
        <f>SUMIF('Final Price'!$V$14:$V$114,$AD154,'Final Price'!AG$14:AG$114)</f>
        <v>0</v>
      </c>
      <c r="AH161" s="300">
        <f>SUMIF('Final Price'!$V$14:$V$114,$AD154,'Final Price'!AH$14:AH$114)</f>
        <v>0</v>
      </c>
      <c r="AI161" s="300">
        <f>SUMIF('Final Price'!$V$14:$V$114,$AD154,'Final Price'!AI$14:AI$114)</f>
        <v>0</v>
      </c>
      <c r="AJ161" s="300">
        <f>SUMIF('Final Price'!$V$14:$V$114,$AD154,'Final Price'!AJ$14:AJ$114)</f>
        <v>0</v>
      </c>
      <c r="AK161" s="300">
        <f>SUMIF('Final Price'!$V$14:$V$114,$AD154,'Final Price'!AK$14:AK$114)</f>
        <v>0</v>
      </c>
      <c r="AL161" s="300">
        <f>SUMIF('Final Price'!$V$14:$V$114,$AD154,'Final Price'!AL$14:AL$114)</f>
        <v>0</v>
      </c>
      <c r="AM161" s="300">
        <f>SUMIF('Final Price'!$V$14:$V$114,$AD154,'Final Price'!AM$14:AM$114)</f>
        <v>0</v>
      </c>
      <c r="AN161" s="300">
        <f>SUMIF('Final Price'!$V$14:$V$114,$AD154,'Final Price'!AN$14:AN$114)</f>
        <v>0</v>
      </c>
      <c r="AO161" s="300">
        <f>SUMIF('Final Price'!$V$14:$V$114,$AD154,'Final Price'!AO$14:AO$114)</f>
        <v>0</v>
      </c>
      <c r="AP161" s="300">
        <f>SUMIF('Final Price'!$V$14:$V$114,$AD154,'Final Price'!AP$14:AP$114)</f>
        <v>0</v>
      </c>
      <c r="AQ161" s="300">
        <f>SUMIF('Final Price'!$V$14:$V$114,$AD154,'Final Price'!AQ$14:AQ$114)</f>
        <v>0</v>
      </c>
      <c r="AR161" s="300">
        <f>SUMIF('Final Price'!$V$14:$V$114,$AD154,'Final Price'!AR$14:AR$114)</f>
        <v>0</v>
      </c>
      <c r="AS161" s="300">
        <f>SUMIF('Final Price'!$V$14:$V$114,$AD154,'Final Price'!AS$14:AS$114)</f>
        <v>0</v>
      </c>
      <c r="AT161" s="300">
        <f>SUMIF('Final Price'!$V$14:$V$114,$AD154,'Final Price'!AT$14:AT$114)</f>
        <v>0</v>
      </c>
      <c r="AU161" s="300">
        <f>SUMIF('Final Price'!$V$14:$V$114,$AD154,'Final Price'!AU$14:AU$114)</f>
        <v>0</v>
      </c>
      <c r="AV161" s="300">
        <f>SUMIF('Final Price'!$V$14:$V$114,$AD154,'Final Price'!AV$14:AV$114)</f>
        <v>0</v>
      </c>
      <c r="AW161" s="300">
        <f>SUMIF('Final Price'!$V$14:$V$114,$AD154,'Final Price'!AW$14:AW$114)</f>
        <v>0</v>
      </c>
      <c r="AX161" s="300">
        <f>SUMIF('Final Price'!$V$14:$V$114,$AD154,'Final Price'!AX$14:AX$114)</f>
        <v>0</v>
      </c>
      <c r="AY161" s="300">
        <f>SUMIF('Final Price'!$V$14:$V$114,$AD154,'Final Price'!AY$14:AY$114)</f>
        <v>0</v>
      </c>
      <c r="AZ161" s="300">
        <f>SUMIF('Final Price'!$V$14:$V$114,$AD154,'Final Price'!AZ$14:AZ$114)</f>
        <v>0</v>
      </c>
      <c r="BA161" s="300">
        <f>SUMIF('Final Price'!$V$14:$V$114,$AD154,'Final Price'!BA$14:BA$114)</f>
        <v>0</v>
      </c>
      <c r="BB161" s="300">
        <f>SUMIF('Final Price'!$V$14:$V$114,$AD154,'Final Price'!BB$14:BB$114)</f>
        <v>0</v>
      </c>
      <c r="BC161" s="300">
        <f>SUMIF('Final Price'!$V$14:$V$114,$AD154,'Final Price'!BC$14:BC$114)</f>
        <v>0</v>
      </c>
      <c r="BD161" s="300">
        <f>SUMIF('Final Price'!$V$14:$V$114,$AD154,'Final Price'!BD$14:BD$114)</f>
        <v>0</v>
      </c>
      <c r="BE161" s="300">
        <f>SUMIF('Final Price'!$V$14:$V$114,$AD154,'Final Price'!BE$14:BE$114)</f>
        <v>0</v>
      </c>
      <c r="BF161" s="300">
        <f>SUMIF('Final Price'!$V$14:$V$114,$AD154,'Final Price'!BF$14:BF$114)</f>
        <v>0</v>
      </c>
      <c r="BG161" s="300">
        <f>SUMIF('Final Price'!$V$14:$V$114,$AD154,'Final Price'!BG$14:BG$114)</f>
        <v>0</v>
      </c>
      <c r="BH161" s="300">
        <f>SUMIF('Final Price'!$V$14:$V$114,$AD154,'Final Price'!BH$14:BH$114)</f>
        <v>0</v>
      </c>
      <c r="BI161" s="300">
        <f>SUMIF('Final Price'!$V$14:$V$114,$AD154,'Final Price'!BI$14:BI$114)</f>
        <v>0</v>
      </c>
      <c r="BJ161" s="300">
        <f>SUMIF('Final Price'!$V$14:$V$114,$AD154,'Final Price'!BJ$14:BJ$114)</f>
        <v>0</v>
      </c>
      <c r="BK161" s="300">
        <f>SUMIF('Final Price'!$V$14:$V$114,$AD154,'Final Price'!BK$14:BK$114)</f>
        <v>0</v>
      </c>
      <c r="BL161" s="300">
        <f>SUMIF('Final Price'!$V$14:$V$114,$AD154,'Final Price'!BL$14:BL$114)</f>
        <v>0</v>
      </c>
      <c r="BM161" s="300">
        <f>SUMIF('Final Price'!$V$14:$V$114,$AD154,'Final Price'!BM$14:BM$114)</f>
        <v>0</v>
      </c>
      <c r="BN161" s="300">
        <f>SUMIF('Final Price'!$V$14:$V$114,$AD154,'Final Price'!BN$14:BN$114)</f>
        <v>0</v>
      </c>
      <c r="BO161" s="300">
        <f>SUMIF('Final Price'!$V$14:$V$114,$AD154,'Final Price'!BO$14:BO$114)</f>
        <v>0</v>
      </c>
      <c r="BP161" s="300">
        <f>SUMIF('Final Price'!$V$14:$V$114,$AD154,'Final Price'!BP$14:BP$114)</f>
        <v>0</v>
      </c>
      <c r="BQ161" s="300">
        <f>SUMIF('Final Price'!$V$14:$V$114,$AD154,'Final Price'!BQ$14:BQ$114)</f>
        <v>0</v>
      </c>
      <c r="BR161" s="300">
        <f>SUMIF('Final Price'!$V$14:$V$114,$AD154,'Final Price'!BR$14:BR$114)</f>
        <v>0</v>
      </c>
      <c r="BS161" s="300">
        <f>SUMIF('Final Price'!$V$14:$V$114,$AD154,'Final Price'!BS$14:BS$114)</f>
        <v>0</v>
      </c>
      <c r="BT161" s="300">
        <f>SUMIF('Final Price'!$V$14:$V$114,$AD154,'Final Price'!BT$14:BT$114)</f>
        <v>0</v>
      </c>
      <c r="BU161" s="300">
        <f>SUMIF('Final Price'!$V$14:$V$114,$AD154,'Final Price'!BU$14:BU$114)</f>
        <v>0</v>
      </c>
      <c r="BV161" s="300">
        <f>SUMIF('Final Price'!$V$14:$V$114,$AD154,'Final Price'!BV$14:BV$114)</f>
        <v>0</v>
      </c>
      <c r="BW161" s="300">
        <f>SUMIF('Final Price'!$V$14:$V$114,$AD154,'Final Price'!BW$14:BW$114)</f>
        <v>0</v>
      </c>
      <c r="BX161" s="300">
        <f>SUMIF('Final Price'!$V$14:$V$114,$AD154,'Final Price'!BX$14:BX$114)</f>
        <v>0</v>
      </c>
      <c r="BY161" s="300">
        <f>SUMIF('Final Price'!$V$14:$V$114,$AD154,'Final Price'!BY$14:BY$114)</f>
        <v>0</v>
      </c>
      <c r="BZ161" s="300">
        <f>SUMIF('Final Price'!$V$14:$V$114,$AD154,'Final Price'!BZ$14:BZ$114)</f>
        <v>0</v>
      </c>
      <c r="CA161" s="300">
        <f>SUMIF('Final Price'!$V$14:$V$114,$AD154,'Final Price'!CA$14:CA$114)</f>
        <v>0</v>
      </c>
      <c r="CB161" s="300">
        <f>SUMIF('Final Price'!$V$14:$V$114,$AD154,'Final Price'!CB$14:CB$114)</f>
        <v>0</v>
      </c>
      <c r="CC161" s="300">
        <f>SUMIF('Final Price'!$V$14:$V$114,$AD154,'Final Price'!CC$14:CC$114)</f>
        <v>0</v>
      </c>
      <c r="CD161" s="300">
        <f>SUMIF('Final Price'!$V$14:$V$114,$AD154,'Final Price'!CD$14:CD$114)</f>
        <v>0</v>
      </c>
      <c r="CE161" s="300">
        <f>SUMIF('Final Price'!$V$14:$V$114,$AD154,'Final Price'!CE$14:CE$114)</f>
        <v>0</v>
      </c>
      <c r="CF161" s="300">
        <f>SUMIF('Final Price'!$V$14:$V$114,$AD154,'Final Price'!CF$14:CF$114)</f>
        <v>0</v>
      </c>
      <c r="CG161" s="300">
        <f>SUMIF('Final Price'!$V$14:$V$114,$AD154,'Final Price'!CG$14:CG$114)</f>
        <v>0</v>
      </c>
      <c r="CH161" s="300">
        <f>SUMIF('Final Price'!$V$14:$V$114,$AD154,'Final Price'!CH$14:CH$114)</f>
        <v>0</v>
      </c>
      <c r="CI161" s="300">
        <f>SUMIF('Final Price'!$V$14:$V$114,$AD154,'Final Price'!CI$14:CI$114)</f>
        <v>0</v>
      </c>
      <c r="CJ161" s="300">
        <f>SUMIF('Final Price'!$V$14:$V$114,$AD154,'Final Price'!CJ$14:CJ$114)</f>
        <v>0</v>
      </c>
      <c r="CK161" s="300">
        <f>SUMIF('Final Price'!$V$14:$V$114,$AD154,'Final Price'!CK$14:CK$114)</f>
        <v>0</v>
      </c>
      <c r="CL161" s="300">
        <f>SUMIF('Final Price'!$V$14:$V$114,$AD154,'Final Price'!CL$14:CL$114)</f>
        <v>0</v>
      </c>
      <c r="CM161" s="300">
        <f>SUMIF('Final Price'!$V$14:$V$114,$AD154,'Final Price'!CM$14:CM$114)</f>
        <v>0</v>
      </c>
      <c r="CN161" s="300">
        <f>SUMIF('Final Price'!$V$14:$V$114,$AD154,'Final Price'!CN$14:CN$114)</f>
        <v>0</v>
      </c>
      <c r="CO161" s="300">
        <f>SUMIF('Final Price'!$V$14:$V$114,$AD154,'Final Price'!CO$14:CO$114)</f>
        <v>0</v>
      </c>
      <c r="CP161" s="300">
        <f>SUMIF('Final Price'!$V$14:$V$114,$AD154,'Final Price'!CP$14:CP$114)</f>
        <v>0</v>
      </c>
      <c r="CQ161" s="300">
        <f>SUMIF('Final Price'!$V$14:$V$114,$AD154,'Final Price'!CQ$14:CQ$114)</f>
        <v>0</v>
      </c>
      <c r="CR161" s="300">
        <f>SUMIF('Final Price'!$V$14:$V$114,$AD154,'Final Price'!CR$14:CR$114)</f>
        <v>0</v>
      </c>
      <c r="CS161" s="300">
        <f>SUMIF('Final Price'!$V$14:$V$114,$AD154,'Final Price'!CS$14:CS$114)</f>
        <v>0</v>
      </c>
      <c r="CT161" s="300">
        <f>SUMIF('Final Price'!$V$14:$V$114,$AD154,'Final Price'!CT$14:CT$114)</f>
        <v>0</v>
      </c>
      <c r="CU161" s="300">
        <f>SUMIF('Final Price'!$V$14:$V$114,$AD154,'Final Price'!CU$14:CU$114)</f>
        <v>0</v>
      </c>
      <c r="CV161" s="300">
        <f>SUMIF('Final Price'!$V$14:$V$114,$AD154,'Final Price'!CV$14:CV$114)</f>
        <v>0</v>
      </c>
      <c r="CW161" s="300">
        <f>SUMIF('Final Price'!$V$14:$V$114,$AD154,'Final Price'!CW$14:CW$114)</f>
        <v>0</v>
      </c>
      <c r="CX161" s="300">
        <f>SUMIF('Final Price'!$V$14:$V$114,$AD154,'Final Price'!CX$14:CX$114)</f>
        <v>0</v>
      </c>
      <c r="CY161" s="300">
        <f>SUMIF('Final Price'!$V$14:$V$114,$AD154,'Final Price'!CY$14:CY$114)</f>
        <v>0</v>
      </c>
      <c r="CZ161" s="300">
        <f>SUMIF('Final Price'!$V$14:$V$114,$AD154,'Final Price'!CZ$14:CZ$114)</f>
        <v>0</v>
      </c>
      <c r="DA161" s="300">
        <f>SUMIF('Final Price'!$V$14:$V$114,$AD154,'Final Price'!DA$14:DA$114)</f>
        <v>0</v>
      </c>
      <c r="DB161" s="300">
        <f>SUMIF('Final Price'!$V$14:$V$114,$AD154,'Final Price'!DB$14:DB$114)</f>
        <v>0</v>
      </c>
      <c r="DC161" s="300">
        <f>SUMIF('Final Price'!$V$14:$V$114,$AD154,'Final Price'!DC$14:DC$114)</f>
        <v>0</v>
      </c>
      <c r="DD161" s="300">
        <f>SUMIF('Final Price'!$V$14:$V$114,$AD154,'Final Price'!DD$14:DD$114)</f>
        <v>0</v>
      </c>
      <c r="DE161" s="300">
        <f>SUMIF('Final Price'!$V$14:$V$114,$AD154,'Final Price'!DE$14:DE$114)</f>
        <v>0</v>
      </c>
      <c r="DF161" s="300">
        <f>SUMIF('Final Price'!$V$14:$V$114,$AD154,'Final Price'!DF$14:DF$114)</f>
        <v>0</v>
      </c>
      <c r="DG161" s="300">
        <f>SUMIF('Final Price'!$V$14:$V$114,$AD154,'Final Price'!DG$14:DG$114)</f>
        <v>0</v>
      </c>
      <c r="DH161" s="300">
        <f>SUMIF('Final Price'!$V$14:$V$114,$AD154,'Final Price'!DH$14:DH$114)</f>
        <v>0</v>
      </c>
      <c r="DI161" s="300">
        <f>SUMIF('Final Price'!$V$14:$V$114,$AD154,'Final Price'!DI$14:DI$114)</f>
        <v>0</v>
      </c>
      <c r="DJ161" s="300">
        <f>SUMIF('Final Price'!$V$14:$V$114,$AD154,'Final Price'!DJ$14:DJ$114)</f>
        <v>0</v>
      </c>
      <c r="DK161" s="300">
        <f>SUMIF('Final Price'!$V$14:$V$114,$AD154,'Final Price'!DK$14:DK$114)</f>
        <v>0</v>
      </c>
      <c r="DL161" s="300">
        <f>SUMIF('Final Price'!$V$14:$V$114,$AD154,'Final Price'!DL$14:DL$114)</f>
        <v>0</v>
      </c>
      <c r="DM161" s="300">
        <f>SUMIF('Final Price'!$V$14:$V$114,$AD154,'Final Price'!DM$14:DM$114)</f>
        <v>0</v>
      </c>
      <c r="DN161" s="300">
        <f>SUMIF('Final Price'!$V$14:$V$114,$AD154,'Final Price'!DN$14:DN$114)</f>
        <v>0</v>
      </c>
      <c r="DO161" s="300">
        <f>SUMIF('Final Price'!$V$14:$V$114,$AD154,'Final Price'!DO$14:DO$114)</f>
        <v>0</v>
      </c>
      <c r="DP161" s="300">
        <f>SUMIF('Final Price'!$V$14:$V$114,$AD154,'Final Price'!DP$14:DP$114)</f>
        <v>0</v>
      </c>
      <c r="DQ161" s="300">
        <f>SUMIF('Final Price'!$V$14:$V$114,$AD154,'Final Price'!DQ$14:DQ$114)</f>
        <v>0</v>
      </c>
      <c r="DR161" s="300">
        <f>SUMIF('Final Price'!$V$14:$V$114,$AD154,'Final Price'!DR$14:DR$114)</f>
        <v>0</v>
      </c>
      <c r="DS161" s="300">
        <f>SUMIF('Final Price'!$V$14:$V$114,$AD154,'Final Price'!DS$14:DS$114)</f>
        <v>0</v>
      </c>
      <c r="DT161" s="300">
        <f>SUMIF('Final Price'!$V$14:$V$114,$AD154,'Final Price'!DT$14:DT$114)</f>
        <v>0</v>
      </c>
      <c r="DU161" s="300">
        <f>SUMIF('Final Price'!$V$14:$V$114,$AD154,'Final Price'!DU$14:DU$114)</f>
        <v>0</v>
      </c>
      <c r="DV161" s="300">
        <f>SUMIF('Final Price'!$V$14:$V$114,$AD154,'Final Price'!DV$14:DV$114)</f>
        <v>0</v>
      </c>
      <c r="DW161" s="300">
        <f>SUMIF('Final Price'!$V$14:$V$114,$AD154,'Final Price'!DW$14:DW$114)</f>
        <v>0</v>
      </c>
      <c r="DX161" s="300">
        <f>SUMIF('Final Price'!$V$14:$V$114,$AD154,'Final Price'!DX$14:DX$114)</f>
        <v>0</v>
      </c>
      <c r="DY161" s="300">
        <f>SUMIF('Final Price'!$V$14:$V$114,$AD154,'Final Price'!DY$14:DY$114)</f>
        <v>0</v>
      </c>
      <c r="DZ161" s="300">
        <f>SUMIF('Final Price'!$V$14:$V$114,$AD154,'Final Price'!DZ$14:DZ$114)</f>
        <v>0</v>
      </c>
      <c r="EA161" s="300">
        <f>SUMIF('Final Price'!$V$14:$V$114,$AD154,'Final Price'!EA$14:EA$114)</f>
        <v>0</v>
      </c>
      <c r="EB161" s="300">
        <f>SUMIF('Final Price'!$V$14:$V$114,$AD154,'Final Price'!EB$14:EB$114)</f>
        <v>0</v>
      </c>
      <c r="EC161" s="300">
        <f>SUMIF('Final Price'!$V$14:$V$114,$AD154,'Final Price'!EC$14:EC$114)</f>
        <v>0</v>
      </c>
      <c r="ED161" s="300">
        <f>SUMIF('Final Price'!$V$14:$V$114,$AD154,'Final Price'!ED$14:ED$114)</f>
        <v>0</v>
      </c>
      <c r="EE161" s="300">
        <f>SUMIF('Final Price'!$V$14:$V$114,$AD154,'Final Price'!EE$14:EE$114)</f>
        <v>0</v>
      </c>
      <c r="EF161" s="300">
        <f>SUMIF('Final Price'!$V$14:$V$114,$AD154,'Final Price'!EF$14:EF$114)</f>
        <v>0</v>
      </c>
      <c r="EG161" s="300">
        <f>SUMIF('Final Price'!$V$14:$V$114,$AD154,'Final Price'!EG$14:EG$114)</f>
        <v>0</v>
      </c>
      <c r="EH161" s="300">
        <f>SUMIF('Final Price'!$V$14:$V$114,$AD154,'Final Price'!EH$14:EH$114)</f>
        <v>0</v>
      </c>
      <c r="EI161" s="300">
        <f>SUMIF('Final Price'!$V$14:$V$114,$AD154,'Final Price'!EI$14:EI$114)</f>
        <v>0</v>
      </c>
      <c r="EJ161" s="300">
        <f>SUMIF('Final Price'!$V$14:$V$114,$AD154,'Final Price'!EJ$14:EJ$114)</f>
        <v>0</v>
      </c>
      <c r="EK161" s="300">
        <f>SUMIF('Final Price'!$V$14:$V$114,$AD154,'Final Price'!EK$14:EK$114)</f>
        <v>0</v>
      </c>
      <c r="EL161" s="300">
        <f>SUMIF('Final Price'!$V$14:$V$114,$AD154,'Final Price'!EL$14:EL$114)</f>
        <v>0</v>
      </c>
      <c r="EM161" s="300">
        <f>SUMIF('Final Price'!$V$14:$V$114,$AD154,'Final Price'!EM$14:EM$114)</f>
        <v>0</v>
      </c>
      <c r="EN161" s="300">
        <f>SUMIF('Final Price'!$V$14:$V$114,$AD154,'Final Price'!EN$14:EN$114)</f>
        <v>0</v>
      </c>
      <c r="EO161" s="300">
        <f>SUMIF('Final Price'!$V$14:$V$114,$AD154,'Final Price'!EO$14:EO$114)</f>
        <v>0</v>
      </c>
      <c r="EP161" s="300">
        <f>SUMIF('Final Price'!$V$14:$V$114,$AD154,'Final Price'!EP$14:EP$114)</f>
        <v>0</v>
      </c>
      <c r="EQ161" s="300">
        <f>SUMIF('Final Price'!$V$14:$V$114,$AD154,'Final Price'!EQ$14:EQ$114)</f>
        <v>0</v>
      </c>
      <c r="ER161" s="300">
        <f>SUMIF('Final Price'!$V$14:$V$114,$AD154,'Final Price'!ER$14:ER$114)</f>
        <v>0</v>
      </c>
      <c r="ES161" s="300">
        <f>SUMIF('Final Price'!$V$14:$V$114,$AD154,'Final Price'!ES$14:ES$114)</f>
        <v>0</v>
      </c>
      <c r="ET161" s="300">
        <f>SUMIF('Final Price'!$V$14:$V$114,$AD154,'Final Price'!ET$14:ET$114)</f>
        <v>0</v>
      </c>
      <c r="EU161" s="300">
        <f>SUMIF('Final Price'!$V$14:$V$114,$AD154,'Final Price'!EU$14:EU$114)</f>
        <v>0</v>
      </c>
      <c r="EV161" s="300">
        <f>SUMIF('Final Price'!$V$14:$V$114,$AD154,'Final Price'!EV$14:EV$114)</f>
        <v>0</v>
      </c>
      <c r="EW161" s="638">
        <f>SUMIF('Final Price'!$V$14:$V$114,$AD154,'Final Price'!EW$14:EW$114)</f>
        <v>0</v>
      </c>
      <c r="EX161" s="639">
        <f>SUMIF('Final Price'!$V$14:$V$114,$AD154,'Final Price'!EX$14:EX$114)</f>
        <v>0</v>
      </c>
      <c r="EY161" s="612"/>
      <c r="EZ161" s="86"/>
      <c r="FA161" s="900" t="str">
        <f>B159</f>
        <v>Included</v>
      </c>
      <c r="FB161" s="612"/>
    </row>
    <row r="162" spans="1:158" ht="12.75" hidden="1" customHeight="1" outlineLevel="2">
      <c r="A162" s="303"/>
      <c r="B162" s="86"/>
      <c r="C162" s="645"/>
      <c r="D162" s="654" t="s">
        <v>48</v>
      </c>
      <c r="AD162" s="897">
        <f ca="1">IF(AND(OverON,B159=$B$19),Overhead,0)</f>
        <v>0.20061159760769962</v>
      </c>
      <c r="AE162" s="304">
        <f ca="1">SUM(AF162:EY162)</f>
        <v>0</v>
      </c>
      <c r="AF162" s="637">
        <f t="shared" ref="AF162:BK162" ca="1" si="132">AF161*$AD162</f>
        <v>0</v>
      </c>
      <c r="AG162" s="300">
        <f t="shared" ca="1" si="132"/>
        <v>0</v>
      </c>
      <c r="AH162" s="300">
        <f t="shared" ca="1" si="132"/>
        <v>0</v>
      </c>
      <c r="AI162" s="300">
        <f t="shared" ca="1" si="132"/>
        <v>0</v>
      </c>
      <c r="AJ162" s="300">
        <f t="shared" ca="1" si="132"/>
        <v>0</v>
      </c>
      <c r="AK162" s="300">
        <f t="shared" ca="1" si="132"/>
        <v>0</v>
      </c>
      <c r="AL162" s="300">
        <f t="shared" ca="1" si="132"/>
        <v>0</v>
      </c>
      <c r="AM162" s="300">
        <f t="shared" ca="1" si="132"/>
        <v>0</v>
      </c>
      <c r="AN162" s="300">
        <f t="shared" ca="1" si="132"/>
        <v>0</v>
      </c>
      <c r="AO162" s="300">
        <f t="shared" ca="1" si="132"/>
        <v>0</v>
      </c>
      <c r="AP162" s="300">
        <f t="shared" ca="1" si="132"/>
        <v>0</v>
      </c>
      <c r="AQ162" s="300">
        <f t="shared" ca="1" si="132"/>
        <v>0</v>
      </c>
      <c r="AR162" s="300">
        <f t="shared" ca="1" si="132"/>
        <v>0</v>
      </c>
      <c r="AS162" s="300">
        <f t="shared" ca="1" si="132"/>
        <v>0</v>
      </c>
      <c r="AT162" s="300">
        <f t="shared" ca="1" si="132"/>
        <v>0</v>
      </c>
      <c r="AU162" s="300">
        <f t="shared" ca="1" si="132"/>
        <v>0</v>
      </c>
      <c r="AV162" s="300">
        <f t="shared" ca="1" si="132"/>
        <v>0</v>
      </c>
      <c r="AW162" s="300">
        <f t="shared" ca="1" si="132"/>
        <v>0</v>
      </c>
      <c r="AX162" s="300">
        <f t="shared" ca="1" si="132"/>
        <v>0</v>
      </c>
      <c r="AY162" s="300">
        <f t="shared" ca="1" si="132"/>
        <v>0</v>
      </c>
      <c r="AZ162" s="300">
        <f t="shared" ca="1" si="132"/>
        <v>0</v>
      </c>
      <c r="BA162" s="300">
        <f t="shared" ca="1" si="132"/>
        <v>0</v>
      </c>
      <c r="BB162" s="300">
        <f t="shared" ca="1" si="132"/>
        <v>0</v>
      </c>
      <c r="BC162" s="300">
        <f t="shared" ca="1" si="132"/>
        <v>0</v>
      </c>
      <c r="BD162" s="300">
        <f t="shared" ca="1" si="132"/>
        <v>0</v>
      </c>
      <c r="BE162" s="300">
        <f t="shared" ca="1" si="132"/>
        <v>0</v>
      </c>
      <c r="BF162" s="300">
        <f t="shared" ca="1" si="132"/>
        <v>0</v>
      </c>
      <c r="BG162" s="300">
        <f t="shared" ca="1" si="132"/>
        <v>0</v>
      </c>
      <c r="BH162" s="300">
        <f t="shared" ca="1" si="132"/>
        <v>0</v>
      </c>
      <c r="BI162" s="300">
        <f t="shared" ca="1" si="132"/>
        <v>0</v>
      </c>
      <c r="BJ162" s="300">
        <f t="shared" ca="1" si="132"/>
        <v>0</v>
      </c>
      <c r="BK162" s="300">
        <f t="shared" ca="1" si="132"/>
        <v>0</v>
      </c>
      <c r="BL162" s="300">
        <f t="shared" ref="BL162:CQ162" ca="1" si="133">BL161*$AD162</f>
        <v>0</v>
      </c>
      <c r="BM162" s="300">
        <f t="shared" ca="1" si="133"/>
        <v>0</v>
      </c>
      <c r="BN162" s="300">
        <f t="shared" ca="1" si="133"/>
        <v>0</v>
      </c>
      <c r="BO162" s="300">
        <f t="shared" ca="1" si="133"/>
        <v>0</v>
      </c>
      <c r="BP162" s="300">
        <f t="shared" ca="1" si="133"/>
        <v>0</v>
      </c>
      <c r="BQ162" s="300">
        <f t="shared" ca="1" si="133"/>
        <v>0</v>
      </c>
      <c r="BR162" s="300">
        <f t="shared" ca="1" si="133"/>
        <v>0</v>
      </c>
      <c r="BS162" s="300">
        <f t="shared" ca="1" si="133"/>
        <v>0</v>
      </c>
      <c r="BT162" s="300">
        <f t="shared" ca="1" si="133"/>
        <v>0</v>
      </c>
      <c r="BU162" s="300">
        <f t="shared" ca="1" si="133"/>
        <v>0</v>
      </c>
      <c r="BV162" s="300">
        <f t="shared" ca="1" si="133"/>
        <v>0</v>
      </c>
      <c r="BW162" s="300">
        <f t="shared" ca="1" si="133"/>
        <v>0</v>
      </c>
      <c r="BX162" s="300">
        <f t="shared" ca="1" si="133"/>
        <v>0</v>
      </c>
      <c r="BY162" s="300">
        <f t="shared" ca="1" si="133"/>
        <v>0</v>
      </c>
      <c r="BZ162" s="300">
        <f t="shared" ca="1" si="133"/>
        <v>0</v>
      </c>
      <c r="CA162" s="300">
        <f t="shared" ca="1" si="133"/>
        <v>0</v>
      </c>
      <c r="CB162" s="300">
        <f t="shared" ca="1" si="133"/>
        <v>0</v>
      </c>
      <c r="CC162" s="300">
        <f t="shared" ca="1" si="133"/>
        <v>0</v>
      </c>
      <c r="CD162" s="300">
        <f t="shared" ca="1" si="133"/>
        <v>0</v>
      </c>
      <c r="CE162" s="300">
        <f t="shared" ca="1" si="133"/>
        <v>0</v>
      </c>
      <c r="CF162" s="300">
        <f t="shared" ca="1" si="133"/>
        <v>0</v>
      </c>
      <c r="CG162" s="300">
        <f t="shared" ca="1" si="133"/>
        <v>0</v>
      </c>
      <c r="CH162" s="300">
        <f t="shared" ca="1" si="133"/>
        <v>0</v>
      </c>
      <c r="CI162" s="300">
        <f t="shared" ca="1" si="133"/>
        <v>0</v>
      </c>
      <c r="CJ162" s="300">
        <f t="shared" ca="1" si="133"/>
        <v>0</v>
      </c>
      <c r="CK162" s="300">
        <f t="shared" ca="1" si="133"/>
        <v>0</v>
      </c>
      <c r="CL162" s="300">
        <f t="shared" ca="1" si="133"/>
        <v>0</v>
      </c>
      <c r="CM162" s="300">
        <f t="shared" ca="1" si="133"/>
        <v>0</v>
      </c>
      <c r="CN162" s="300">
        <f t="shared" ca="1" si="133"/>
        <v>0</v>
      </c>
      <c r="CO162" s="300">
        <f t="shared" ca="1" si="133"/>
        <v>0</v>
      </c>
      <c r="CP162" s="300">
        <f t="shared" ca="1" si="133"/>
        <v>0</v>
      </c>
      <c r="CQ162" s="300">
        <f t="shared" ca="1" si="133"/>
        <v>0</v>
      </c>
      <c r="CR162" s="300">
        <f t="shared" ref="CR162:DW162" ca="1" si="134">CR161*$AD162</f>
        <v>0</v>
      </c>
      <c r="CS162" s="300">
        <f t="shared" ca="1" si="134"/>
        <v>0</v>
      </c>
      <c r="CT162" s="300">
        <f t="shared" ca="1" si="134"/>
        <v>0</v>
      </c>
      <c r="CU162" s="300">
        <f t="shared" ca="1" si="134"/>
        <v>0</v>
      </c>
      <c r="CV162" s="300">
        <f t="shared" ca="1" si="134"/>
        <v>0</v>
      </c>
      <c r="CW162" s="300">
        <f t="shared" ca="1" si="134"/>
        <v>0</v>
      </c>
      <c r="CX162" s="300">
        <f t="shared" ca="1" si="134"/>
        <v>0</v>
      </c>
      <c r="CY162" s="300">
        <f t="shared" ca="1" si="134"/>
        <v>0</v>
      </c>
      <c r="CZ162" s="300">
        <f t="shared" ca="1" si="134"/>
        <v>0</v>
      </c>
      <c r="DA162" s="300">
        <f t="shared" ca="1" si="134"/>
        <v>0</v>
      </c>
      <c r="DB162" s="300">
        <f t="shared" ca="1" si="134"/>
        <v>0</v>
      </c>
      <c r="DC162" s="300">
        <f t="shared" ca="1" si="134"/>
        <v>0</v>
      </c>
      <c r="DD162" s="300">
        <f t="shared" ca="1" si="134"/>
        <v>0</v>
      </c>
      <c r="DE162" s="300">
        <f t="shared" ca="1" si="134"/>
        <v>0</v>
      </c>
      <c r="DF162" s="300">
        <f t="shared" ca="1" si="134"/>
        <v>0</v>
      </c>
      <c r="DG162" s="300">
        <f t="shared" ca="1" si="134"/>
        <v>0</v>
      </c>
      <c r="DH162" s="300">
        <f t="shared" ca="1" si="134"/>
        <v>0</v>
      </c>
      <c r="DI162" s="300">
        <f t="shared" ca="1" si="134"/>
        <v>0</v>
      </c>
      <c r="DJ162" s="300">
        <f t="shared" ca="1" si="134"/>
        <v>0</v>
      </c>
      <c r="DK162" s="300">
        <f t="shared" ca="1" si="134"/>
        <v>0</v>
      </c>
      <c r="DL162" s="300">
        <f t="shared" ca="1" si="134"/>
        <v>0</v>
      </c>
      <c r="DM162" s="300">
        <f t="shared" ca="1" si="134"/>
        <v>0</v>
      </c>
      <c r="DN162" s="300">
        <f t="shared" ca="1" si="134"/>
        <v>0</v>
      </c>
      <c r="DO162" s="300">
        <f t="shared" ca="1" si="134"/>
        <v>0</v>
      </c>
      <c r="DP162" s="300">
        <f t="shared" ca="1" si="134"/>
        <v>0</v>
      </c>
      <c r="DQ162" s="300">
        <f t="shared" ca="1" si="134"/>
        <v>0</v>
      </c>
      <c r="DR162" s="300">
        <f t="shared" ca="1" si="134"/>
        <v>0</v>
      </c>
      <c r="DS162" s="300">
        <f t="shared" ca="1" si="134"/>
        <v>0</v>
      </c>
      <c r="DT162" s="300">
        <f t="shared" ca="1" si="134"/>
        <v>0</v>
      </c>
      <c r="DU162" s="300">
        <f t="shared" ca="1" si="134"/>
        <v>0</v>
      </c>
      <c r="DV162" s="300">
        <f t="shared" ca="1" si="134"/>
        <v>0</v>
      </c>
      <c r="DW162" s="300">
        <f t="shared" ca="1" si="134"/>
        <v>0</v>
      </c>
      <c r="DX162" s="300">
        <f t="shared" ref="DX162:EX162" ca="1" si="135">DX161*$AD162</f>
        <v>0</v>
      </c>
      <c r="DY162" s="300">
        <f t="shared" ca="1" si="135"/>
        <v>0</v>
      </c>
      <c r="DZ162" s="300">
        <f t="shared" ca="1" si="135"/>
        <v>0</v>
      </c>
      <c r="EA162" s="300">
        <f t="shared" ca="1" si="135"/>
        <v>0</v>
      </c>
      <c r="EB162" s="300">
        <f t="shared" ca="1" si="135"/>
        <v>0</v>
      </c>
      <c r="EC162" s="300">
        <f t="shared" ca="1" si="135"/>
        <v>0</v>
      </c>
      <c r="ED162" s="300">
        <f t="shared" ca="1" si="135"/>
        <v>0</v>
      </c>
      <c r="EE162" s="300">
        <f t="shared" ca="1" si="135"/>
        <v>0</v>
      </c>
      <c r="EF162" s="300">
        <f t="shared" ca="1" si="135"/>
        <v>0</v>
      </c>
      <c r="EG162" s="300">
        <f t="shared" ca="1" si="135"/>
        <v>0</v>
      </c>
      <c r="EH162" s="300">
        <f t="shared" ca="1" si="135"/>
        <v>0</v>
      </c>
      <c r="EI162" s="300">
        <f t="shared" ca="1" si="135"/>
        <v>0</v>
      </c>
      <c r="EJ162" s="300">
        <f t="shared" ca="1" si="135"/>
        <v>0</v>
      </c>
      <c r="EK162" s="300">
        <f t="shared" ca="1" si="135"/>
        <v>0</v>
      </c>
      <c r="EL162" s="300">
        <f t="shared" ca="1" si="135"/>
        <v>0</v>
      </c>
      <c r="EM162" s="300">
        <f t="shared" ca="1" si="135"/>
        <v>0</v>
      </c>
      <c r="EN162" s="300">
        <f t="shared" ca="1" si="135"/>
        <v>0</v>
      </c>
      <c r="EO162" s="300">
        <f t="shared" ca="1" si="135"/>
        <v>0</v>
      </c>
      <c r="EP162" s="300">
        <f t="shared" ca="1" si="135"/>
        <v>0</v>
      </c>
      <c r="EQ162" s="300">
        <f t="shared" ca="1" si="135"/>
        <v>0</v>
      </c>
      <c r="ER162" s="300">
        <f t="shared" ca="1" si="135"/>
        <v>0</v>
      </c>
      <c r="ES162" s="300">
        <f t="shared" ca="1" si="135"/>
        <v>0</v>
      </c>
      <c r="ET162" s="300">
        <f t="shared" ca="1" si="135"/>
        <v>0</v>
      </c>
      <c r="EU162" s="300">
        <f t="shared" ca="1" si="135"/>
        <v>0</v>
      </c>
      <c r="EV162" s="300">
        <f t="shared" ca="1" si="135"/>
        <v>0</v>
      </c>
      <c r="EW162" s="638">
        <f t="shared" ca="1" si="135"/>
        <v>0</v>
      </c>
      <c r="EX162" s="639">
        <f t="shared" ca="1" si="135"/>
        <v>0</v>
      </c>
      <c r="EY162" s="612"/>
      <c r="EZ162" s="86"/>
      <c r="FB162" s="612"/>
    </row>
    <row r="163" spans="1:158" ht="12.75" hidden="1" customHeight="1" outlineLevel="2">
      <c r="A163" s="303"/>
      <c r="B163" s="86"/>
      <c r="C163" s="645"/>
      <c r="D163" s="654" t="s">
        <v>922</v>
      </c>
      <c r="AD163" s="927">
        <f ca="1">AE163-AE162</f>
        <v>0</v>
      </c>
      <c r="AE163" s="304">
        <f ca="1">SUM(AF163:EY163)</f>
        <v>0</v>
      </c>
      <c r="AF163" s="637">
        <f t="shared" ref="AF163:BK163" ca="1" si="136">IF(OverProfOn,IF($AE$21=0,0,$AE162*(AF$21/$AE$21)),AF162)</f>
        <v>0</v>
      </c>
      <c r="AG163" s="300">
        <f t="shared" ca="1" si="136"/>
        <v>0</v>
      </c>
      <c r="AH163" s="300">
        <f t="shared" ca="1" si="136"/>
        <v>0</v>
      </c>
      <c r="AI163" s="300">
        <f t="shared" ca="1" si="136"/>
        <v>0</v>
      </c>
      <c r="AJ163" s="300">
        <f t="shared" ca="1" si="136"/>
        <v>0</v>
      </c>
      <c r="AK163" s="300">
        <f t="shared" ca="1" si="136"/>
        <v>0</v>
      </c>
      <c r="AL163" s="300">
        <f t="shared" ca="1" si="136"/>
        <v>0</v>
      </c>
      <c r="AM163" s="300">
        <f t="shared" ca="1" si="136"/>
        <v>0</v>
      </c>
      <c r="AN163" s="300">
        <f t="shared" ca="1" si="136"/>
        <v>0</v>
      </c>
      <c r="AO163" s="300">
        <f t="shared" ca="1" si="136"/>
        <v>0</v>
      </c>
      <c r="AP163" s="300">
        <f t="shared" ca="1" si="136"/>
        <v>0</v>
      </c>
      <c r="AQ163" s="300">
        <f t="shared" ca="1" si="136"/>
        <v>0</v>
      </c>
      <c r="AR163" s="300">
        <f t="shared" ca="1" si="136"/>
        <v>0</v>
      </c>
      <c r="AS163" s="300">
        <f t="shared" ca="1" si="136"/>
        <v>0</v>
      </c>
      <c r="AT163" s="300">
        <f t="shared" ca="1" si="136"/>
        <v>0</v>
      </c>
      <c r="AU163" s="300">
        <f t="shared" ca="1" si="136"/>
        <v>0</v>
      </c>
      <c r="AV163" s="300">
        <f t="shared" ca="1" si="136"/>
        <v>0</v>
      </c>
      <c r="AW163" s="300">
        <f t="shared" ca="1" si="136"/>
        <v>0</v>
      </c>
      <c r="AX163" s="300">
        <f t="shared" ca="1" si="136"/>
        <v>0</v>
      </c>
      <c r="AY163" s="300">
        <f t="shared" ca="1" si="136"/>
        <v>0</v>
      </c>
      <c r="AZ163" s="300">
        <f t="shared" ca="1" si="136"/>
        <v>0</v>
      </c>
      <c r="BA163" s="300">
        <f t="shared" ca="1" si="136"/>
        <v>0</v>
      </c>
      <c r="BB163" s="300">
        <f t="shared" ca="1" si="136"/>
        <v>0</v>
      </c>
      <c r="BC163" s="300">
        <f t="shared" ca="1" si="136"/>
        <v>0</v>
      </c>
      <c r="BD163" s="300">
        <f t="shared" ca="1" si="136"/>
        <v>0</v>
      </c>
      <c r="BE163" s="300">
        <f t="shared" ca="1" si="136"/>
        <v>0</v>
      </c>
      <c r="BF163" s="300">
        <f t="shared" ca="1" si="136"/>
        <v>0</v>
      </c>
      <c r="BG163" s="300">
        <f t="shared" ca="1" si="136"/>
        <v>0</v>
      </c>
      <c r="BH163" s="300">
        <f t="shared" ca="1" si="136"/>
        <v>0</v>
      </c>
      <c r="BI163" s="300">
        <f t="shared" ca="1" si="136"/>
        <v>0</v>
      </c>
      <c r="BJ163" s="300">
        <f t="shared" ca="1" si="136"/>
        <v>0</v>
      </c>
      <c r="BK163" s="300">
        <f t="shared" ca="1" si="136"/>
        <v>0</v>
      </c>
      <c r="BL163" s="300">
        <f t="shared" ref="BL163:CQ163" ca="1" si="137">IF(OverProfOn,IF($AE$21=0,0,$AE162*(BL$21/$AE$21)),BL162)</f>
        <v>0</v>
      </c>
      <c r="BM163" s="300">
        <f t="shared" ca="1" si="137"/>
        <v>0</v>
      </c>
      <c r="BN163" s="300">
        <f t="shared" ca="1" si="137"/>
        <v>0</v>
      </c>
      <c r="BO163" s="300">
        <f t="shared" ca="1" si="137"/>
        <v>0</v>
      </c>
      <c r="BP163" s="300">
        <f t="shared" ca="1" si="137"/>
        <v>0</v>
      </c>
      <c r="BQ163" s="300">
        <f t="shared" ca="1" si="137"/>
        <v>0</v>
      </c>
      <c r="BR163" s="300">
        <f t="shared" ca="1" si="137"/>
        <v>0</v>
      </c>
      <c r="BS163" s="300">
        <f t="shared" ca="1" si="137"/>
        <v>0</v>
      </c>
      <c r="BT163" s="300">
        <f t="shared" ca="1" si="137"/>
        <v>0</v>
      </c>
      <c r="BU163" s="300">
        <f t="shared" ca="1" si="137"/>
        <v>0</v>
      </c>
      <c r="BV163" s="300">
        <f t="shared" ca="1" si="137"/>
        <v>0</v>
      </c>
      <c r="BW163" s="300">
        <f t="shared" ca="1" si="137"/>
        <v>0</v>
      </c>
      <c r="BX163" s="300">
        <f t="shared" ca="1" si="137"/>
        <v>0</v>
      </c>
      <c r="BY163" s="300">
        <f t="shared" ca="1" si="137"/>
        <v>0</v>
      </c>
      <c r="BZ163" s="300">
        <f t="shared" ca="1" si="137"/>
        <v>0</v>
      </c>
      <c r="CA163" s="300">
        <f t="shared" ca="1" si="137"/>
        <v>0</v>
      </c>
      <c r="CB163" s="300">
        <f t="shared" ca="1" si="137"/>
        <v>0</v>
      </c>
      <c r="CC163" s="300">
        <f t="shared" ca="1" si="137"/>
        <v>0</v>
      </c>
      <c r="CD163" s="300">
        <f t="shared" ca="1" si="137"/>
        <v>0</v>
      </c>
      <c r="CE163" s="300">
        <f t="shared" ca="1" si="137"/>
        <v>0</v>
      </c>
      <c r="CF163" s="300">
        <f t="shared" ca="1" si="137"/>
        <v>0</v>
      </c>
      <c r="CG163" s="300">
        <f t="shared" ca="1" si="137"/>
        <v>0</v>
      </c>
      <c r="CH163" s="300">
        <f t="shared" ca="1" si="137"/>
        <v>0</v>
      </c>
      <c r="CI163" s="300">
        <f t="shared" ca="1" si="137"/>
        <v>0</v>
      </c>
      <c r="CJ163" s="300">
        <f t="shared" ca="1" si="137"/>
        <v>0</v>
      </c>
      <c r="CK163" s="300">
        <f t="shared" ca="1" si="137"/>
        <v>0</v>
      </c>
      <c r="CL163" s="300">
        <f t="shared" ca="1" si="137"/>
        <v>0</v>
      </c>
      <c r="CM163" s="300">
        <f t="shared" ca="1" si="137"/>
        <v>0</v>
      </c>
      <c r="CN163" s="300">
        <f t="shared" ca="1" si="137"/>
        <v>0</v>
      </c>
      <c r="CO163" s="300">
        <f t="shared" ca="1" si="137"/>
        <v>0</v>
      </c>
      <c r="CP163" s="300">
        <f t="shared" ca="1" si="137"/>
        <v>0</v>
      </c>
      <c r="CQ163" s="300">
        <f t="shared" ca="1" si="137"/>
        <v>0</v>
      </c>
      <c r="CR163" s="300">
        <f t="shared" ref="CR163:DW163" ca="1" si="138">IF(OverProfOn,IF($AE$21=0,0,$AE162*(CR$21/$AE$21)),CR162)</f>
        <v>0</v>
      </c>
      <c r="CS163" s="300">
        <f t="shared" ca="1" si="138"/>
        <v>0</v>
      </c>
      <c r="CT163" s="300">
        <f t="shared" ca="1" si="138"/>
        <v>0</v>
      </c>
      <c r="CU163" s="300">
        <f t="shared" ca="1" si="138"/>
        <v>0</v>
      </c>
      <c r="CV163" s="300">
        <f t="shared" ca="1" si="138"/>
        <v>0</v>
      </c>
      <c r="CW163" s="300">
        <f t="shared" ca="1" si="138"/>
        <v>0</v>
      </c>
      <c r="CX163" s="300">
        <f t="shared" ca="1" si="138"/>
        <v>0</v>
      </c>
      <c r="CY163" s="300">
        <f t="shared" ca="1" si="138"/>
        <v>0</v>
      </c>
      <c r="CZ163" s="300">
        <f t="shared" ca="1" si="138"/>
        <v>0</v>
      </c>
      <c r="DA163" s="300">
        <f t="shared" ca="1" si="138"/>
        <v>0</v>
      </c>
      <c r="DB163" s="300">
        <f t="shared" ca="1" si="138"/>
        <v>0</v>
      </c>
      <c r="DC163" s="300">
        <f t="shared" ca="1" si="138"/>
        <v>0</v>
      </c>
      <c r="DD163" s="300">
        <f t="shared" ca="1" si="138"/>
        <v>0</v>
      </c>
      <c r="DE163" s="300">
        <f t="shared" ca="1" si="138"/>
        <v>0</v>
      </c>
      <c r="DF163" s="300">
        <f t="shared" ca="1" si="138"/>
        <v>0</v>
      </c>
      <c r="DG163" s="300">
        <f t="shared" ca="1" si="138"/>
        <v>0</v>
      </c>
      <c r="DH163" s="300">
        <f t="shared" ca="1" si="138"/>
        <v>0</v>
      </c>
      <c r="DI163" s="300">
        <f t="shared" ca="1" si="138"/>
        <v>0</v>
      </c>
      <c r="DJ163" s="300">
        <f t="shared" ca="1" si="138"/>
        <v>0</v>
      </c>
      <c r="DK163" s="300">
        <f t="shared" ca="1" si="138"/>
        <v>0</v>
      </c>
      <c r="DL163" s="300">
        <f t="shared" ca="1" si="138"/>
        <v>0</v>
      </c>
      <c r="DM163" s="300">
        <f t="shared" ca="1" si="138"/>
        <v>0</v>
      </c>
      <c r="DN163" s="300">
        <f t="shared" ca="1" si="138"/>
        <v>0</v>
      </c>
      <c r="DO163" s="300">
        <f t="shared" ca="1" si="138"/>
        <v>0</v>
      </c>
      <c r="DP163" s="300">
        <f t="shared" ca="1" si="138"/>
        <v>0</v>
      </c>
      <c r="DQ163" s="300">
        <f t="shared" ca="1" si="138"/>
        <v>0</v>
      </c>
      <c r="DR163" s="300">
        <f t="shared" ca="1" si="138"/>
        <v>0</v>
      </c>
      <c r="DS163" s="300">
        <f t="shared" ca="1" si="138"/>
        <v>0</v>
      </c>
      <c r="DT163" s="300">
        <f t="shared" ca="1" si="138"/>
        <v>0</v>
      </c>
      <c r="DU163" s="300">
        <f t="shared" ca="1" si="138"/>
        <v>0</v>
      </c>
      <c r="DV163" s="300">
        <f t="shared" ca="1" si="138"/>
        <v>0</v>
      </c>
      <c r="DW163" s="300">
        <f t="shared" ca="1" si="138"/>
        <v>0</v>
      </c>
      <c r="DX163" s="300">
        <f t="shared" ref="DX163:EX163" ca="1" si="139">IF(OverProfOn,IF($AE$21=0,0,$AE162*(DX$21/$AE$21)),DX162)</f>
        <v>0</v>
      </c>
      <c r="DY163" s="300">
        <f t="shared" ca="1" si="139"/>
        <v>0</v>
      </c>
      <c r="DZ163" s="300">
        <f t="shared" ca="1" si="139"/>
        <v>0</v>
      </c>
      <c r="EA163" s="300">
        <f t="shared" ca="1" si="139"/>
        <v>0</v>
      </c>
      <c r="EB163" s="300">
        <f t="shared" ca="1" si="139"/>
        <v>0</v>
      </c>
      <c r="EC163" s="300">
        <f t="shared" ca="1" si="139"/>
        <v>0</v>
      </c>
      <c r="ED163" s="300">
        <f t="shared" ca="1" si="139"/>
        <v>0</v>
      </c>
      <c r="EE163" s="300">
        <f t="shared" ca="1" si="139"/>
        <v>0</v>
      </c>
      <c r="EF163" s="300">
        <f t="shared" ca="1" si="139"/>
        <v>0</v>
      </c>
      <c r="EG163" s="300">
        <f t="shared" ca="1" si="139"/>
        <v>0</v>
      </c>
      <c r="EH163" s="300">
        <f t="shared" ca="1" si="139"/>
        <v>0</v>
      </c>
      <c r="EI163" s="300">
        <f t="shared" ca="1" si="139"/>
        <v>0</v>
      </c>
      <c r="EJ163" s="300">
        <f t="shared" ca="1" si="139"/>
        <v>0</v>
      </c>
      <c r="EK163" s="300">
        <f t="shared" ca="1" si="139"/>
        <v>0</v>
      </c>
      <c r="EL163" s="300">
        <f t="shared" ca="1" si="139"/>
        <v>0</v>
      </c>
      <c r="EM163" s="300">
        <f t="shared" ca="1" si="139"/>
        <v>0</v>
      </c>
      <c r="EN163" s="300">
        <f t="shared" ca="1" si="139"/>
        <v>0</v>
      </c>
      <c r="EO163" s="300">
        <f t="shared" ca="1" si="139"/>
        <v>0</v>
      </c>
      <c r="EP163" s="300">
        <f t="shared" ca="1" si="139"/>
        <v>0</v>
      </c>
      <c r="EQ163" s="300">
        <f t="shared" ca="1" si="139"/>
        <v>0</v>
      </c>
      <c r="ER163" s="300">
        <f t="shared" ca="1" si="139"/>
        <v>0</v>
      </c>
      <c r="ES163" s="300">
        <f t="shared" ca="1" si="139"/>
        <v>0</v>
      </c>
      <c r="ET163" s="300">
        <f t="shared" ca="1" si="139"/>
        <v>0</v>
      </c>
      <c r="EU163" s="300">
        <f t="shared" ca="1" si="139"/>
        <v>0</v>
      </c>
      <c r="EV163" s="300">
        <f t="shared" ca="1" si="139"/>
        <v>0</v>
      </c>
      <c r="EW163" s="300">
        <f t="shared" ca="1" si="139"/>
        <v>0</v>
      </c>
      <c r="EX163" s="300">
        <f t="shared" ca="1" si="139"/>
        <v>0</v>
      </c>
      <c r="EY163" s="612"/>
      <c r="EZ163" s="894">
        <f ca="1">D154</f>
        <v>0</v>
      </c>
      <c r="FB163" s="612"/>
    </row>
    <row r="164" spans="1:158" ht="12.75" hidden="1" customHeight="1" outlineLevel="2">
      <c r="A164" s="303"/>
      <c r="B164" s="922"/>
      <c r="C164" s="645"/>
      <c r="D164" s="923" t="s">
        <v>2538</v>
      </c>
      <c r="AD164" s="904"/>
      <c r="AE164" s="304">
        <f ca="1">SUM(AF164:EY164)</f>
        <v>0</v>
      </c>
      <c r="AF164" s="637">
        <f t="shared" ref="AF164:BK164" ca="1" si="140">AF161+AF163</f>
        <v>0</v>
      </c>
      <c r="AG164" s="300">
        <f t="shared" ca="1" si="140"/>
        <v>0</v>
      </c>
      <c r="AH164" s="300">
        <f t="shared" ca="1" si="140"/>
        <v>0</v>
      </c>
      <c r="AI164" s="300">
        <f t="shared" ca="1" si="140"/>
        <v>0</v>
      </c>
      <c r="AJ164" s="300">
        <f t="shared" ca="1" si="140"/>
        <v>0</v>
      </c>
      <c r="AK164" s="300">
        <f t="shared" ca="1" si="140"/>
        <v>0</v>
      </c>
      <c r="AL164" s="300">
        <f t="shared" ca="1" si="140"/>
        <v>0</v>
      </c>
      <c r="AM164" s="300">
        <f t="shared" ca="1" si="140"/>
        <v>0</v>
      </c>
      <c r="AN164" s="300">
        <f t="shared" ca="1" si="140"/>
        <v>0</v>
      </c>
      <c r="AO164" s="300">
        <f t="shared" ca="1" si="140"/>
        <v>0</v>
      </c>
      <c r="AP164" s="300">
        <f t="shared" ca="1" si="140"/>
        <v>0</v>
      </c>
      <c r="AQ164" s="300">
        <f t="shared" ca="1" si="140"/>
        <v>0</v>
      </c>
      <c r="AR164" s="300">
        <f t="shared" ca="1" si="140"/>
        <v>0</v>
      </c>
      <c r="AS164" s="300">
        <f t="shared" ca="1" si="140"/>
        <v>0</v>
      </c>
      <c r="AT164" s="300">
        <f t="shared" ca="1" si="140"/>
        <v>0</v>
      </c>
      <c r="AU164" s="300">
        <f t="shared" ca="1" si="140"/>
        <v>0</v>
      </c>
      <c r="AV164" s="300">
        <f t="shared" ca="1" si="140"/>
        <v>0</v>
      </c>
      <c r="AW164" s="300">
        <f t="shared" ca="1" si="140"/>
        <v>0</v>
      </c>
      <c r="AX164" s="300">
        <f t="shared" ca="1" si="140"/>
        <v>0</v>
      </c>
      <c r="AY164" s="300">
        <f t="shared" ca="1" si="140"/>
        <v>0</v>
      </c>
      <c r="AZ164" s="300">
        <f t="shared" ca="1" si="140"/>
        <v>0</v>
      </c>
      <c r="BA164" s="300">
        <f t="shared" ca="1" si="140"/>
        <v>0</v>
      </c>
      <c r="BB164" s="300">
        <f t="shared" ca="1" si="140"/>
        <v>0</v>
      </c>
      <c r="BC164" s="300">
        <f t="shared" ca="1" si="140"/>
        <v>0</v>
      </c>
      <c r="BD164" s="300">
        <f t="shared" ca="1" si="140"/>
        <v>0</v>
      </c>
      <c r="BE164" s="300">
        <f t="shared" ca="1" si="140"/>
        <v>0</v>
      </c>
      <c r="BF164" s="300">
        <f t="shared" ca="1" si="140"/>
        <v>0</v>
      </c>
      <c r="BG164" s="300">
        <f t="shared" ca="1" si="140"/>
        <v>0</v>
      </c>
      <c r="BH164" s="300">
        <f t="shared" ca="1" si="140"/>
        <v>0</v>
      </c>
      <c r="BI164" s="300">
        <f t="shared" ca="1" si="140"/>
        <v>0</v>
      </c>
      <c r="BJ164" s="300">
        <f t="shared" ca="1" si="140"/>
        <v>0</v>
      </c>
      <c r="BK164" s="300">
        <f t="shared" ca="1" si="140"/>
        <v>0</v>
      </c>
      <c r="BL164" s="300">
        <f t="shared" ref="BL164:CQ164" ca="1" si="141">BL161+BL163</f>
        <v>0</v>
      </c>
      <c r="BM164" s="300">
        <f t="shared" ca="1" si="141"/>
        <v>0</v>
      </c>
      <c r="BN164" s="300">
        <f t="shared" ca="1" si="141"/>
        <v>0</v>
      </c>
      <c r="BO164" s="300">
        <f t="shared" ca="1" si="141"/>
        <v>0</v>
      </c>
      <c r="BP164" s="300">
        <f t="shared" ca="1" si="141"/>
        <v>0</v>
      </c>
      <c r="BQ164" s="300">
        <f t="shared" ca="1" si="141"/>
        <v>0</v>
      </c>
      <c r="BR164" s="300">
        <f t="shared" ca="1" si="141"/>
        <v>0</v>
      </c>
      <c r="BS164" s="300">
        <f t="shared" ca="1" si="141"/>
        <v>0</v>
      </c>
      <c r="BT164" s="300">
        <f t="shared" ca="1" si="141"/>
        <v>0</v>
      </c>
      <c r="BU164" s="300">
        <f t="shared" ca="1" si="141"/>
        <v>0</v>
      </c>
      <c r="BV164" s="300">
        <f t="shared" ca="1" si="141"/>
        <v>0</v>
      </c>
      <c r="BW164" s="300">
        <f t="shared" ca="1" si="141"/>
        <v>0</v>
      </c>
      <c r="BX164" s="300">
        <f t="shared" ca="1" si="141"/>
        <v>0</v>
      </c>
      <c r="BY164" s="300">
        <f t="shared" ca="1" si="141"/>
        <v>0</v>
      </c>
      <c r="BZ164" s="300">
        <f t="shared" ca="1" si="141"/>
        <v>0</v>
      </c>
      <c r="CA164" s="300">
        <f t="shared" ca="1" si="141"/>
        <v>0</v>
      </c>
      <c r="CB164" s="300">
        <f t="shared" ca="1" si="141"/>
        <v>0</v>
      </c>
      <c r="CC164" s="300">
        <f t="shared" ca="1" si="141"/>
        <v>0</v>
      </c>
      <c r="CD164" s="300">
        <f t="shared" ca="1" si="141"/>
        <v>0</v>
      </c>
      <c r="CE164" s="300">
        <f t="shared" ca="1" si="141"/>
        <v>0</v>
      </c>
      <c r="CF164" s="300">
        <f t="shared" ca="1" si="141"/>
        <v>0</v>
      </c>
      <c r="CG164" s="300">
        <f t="shared" ca="1" si="141"/>
        <v>0</v>
      </c>
      <c r="CH164" s="300">
        <f t="shared" ca="1" si="141"/>
        <v>0</v>
      </c>
      <c r="CI164" s="300">
        <f t="shared" ca="1" si="141"/>
        <v>0</v>
      </c>
      <c r="CJ164" s="300">
        <f t="shared" ca="1" si="141"/>
        <v>0</v>
      </c>
      <c r="CK164" s="300">
        <f t="shared" ca="1" si="141"/>
        <v>0</v>
      </c>
      <c r="CL164" s="300">
        <f t="shared" ca="1" si="141"/>
        <v>0</v>
      </c>
      <c r="CM164" s="300">
        <f t="shared" ca="1" si="141"/>
        <v>0</v>
      </c>
      <c r="CN164" s="300">
        <f t="shared" ca="1" si="141"/>
        <v>0</v>
      </c>
      <c r="CO164" s="300">
        <f t="shared" ca="1" si="141"/>
        <v>0</v>
      </c>
      <c r="CP164" s="300">
        <f t="shared" ca="1" si="141"/>
        <v>0</v>
      </c>
      <c r="CQ164" s="300">
        <f t="shared" ca="1" si="141"/>
        <v>0</v>
      </c>
      <c r="CR164" s="300">
        <f t="shared" ref="CR164:DW164" ca="1" si="142">CR161+CR163</f>
        <v>0</v>
      </c>
      <c r="CS164" s="300">
        <f t="shared" ca="1" si="142"/>
        <v>0</v>
      </c>
      <c r="CT164" s="300">
        <f t="shared" ca="1" si="142"/>
        <v>0</v>
      </c>
      <c r="CU164" s="300">
        <f t="shared" ca="1" si="142"/>
        <v>0</v>
      </c>
      <c r="CV164" s="300">
        <f t="shared" ca="1" si="142"/>
        <v>0</v>
      </c>
      <c r="CW164" s="300">
        <f t="shared" ca="1" si="142"/>
        <v>0</v>
      </c>
      <c r="CX164" s="300">
        <f t="shared" ca="1" si="142"/>
        <v>0</v>
      </c>
      <c r="CY164" s="300">
        <f t="shared" ca="1" si="142"/>
        <v>0</v>
      </c>
      <c r="CZ164" s="300">
        <f t="shared" ca="1" si="142"/>
        <v>0</v>
      </c>
      <c r="DA164" s="300">
        <f t="shared" ca="1" si="142"/>
        <v>0</v>
      </c>
      <c r="DB164" s="300">
        <f t="shared" ca="1" si="142"/>
        <v>0</v>
      </c>
      <c r="DC164" s="300">
        <f t="shared" ca="1" si="142"/>
        <v>0</v>
      </c>
      <c r="DD164" s="300">
        <f t="shared" ca="1" si="142"/>
        <v>0</v>
      </c>
      <c r="DE164" s="300">
        <f t="shared" ca="1" si="142"/>
        <v>0</v>
      </c>
      <c r="DF164" s="300">
        <f t="shared" ca="1" si="142"/>
        <v>0</v>
      </c>
      <c r="DG164" s="300">
        <f t="shared" ca="1" si="142"/>
        <v>0</v>
      </c>
      <c r="DH164" s="300">
        <f t="shared" ca="1" si="142"/>
        <v>0</v>
      </c>
      <c r="DI164" s="300">
        <f t="shared" ca="1" si="142"/>
        <v>0</v>
      </c>
      <c r="DJ164" s="300">
        <f t="shared" ca="1" si="142"/>
        <v>0</v>
      </c>
      <c r="DK164" s="300">
        <f t="shared" ca="1" si="142"/>
        <v>0</v>
      </c>
      <c r="DL164" s="300">
        <f t="shared" ca="1" si="142"/>
        <v>0</v>
      </c>
      <c r="DM164" s="300">
        <f t="shared" ca="1" si="142"/>
        <v>0</v>
      </c>
      <c r="DN164" s="300">
        <f t="shared" ca="1" si="142"/>
        <v>0</v>
      </c>
      <c r="DO164" s="300">
        <f t="shared" ca="1" si="142"/>
        <v>0</v>
      </c>
      <c r="DP164" s="300">
        <f t="shared" ca="1" si="142"/>
        <v>0</v>
      </c>
      <c r="DQ164" s="300">
        <f t="shared" ca="1" si="142"/>
        <v>0</v>
      </c>
      <c r="DR164" s="300">
        <f t="shared" ca="1" si="142"/>
        <v>0</v>
      </c>
      <c r="DS164" s="300">
        <f t="shared" ca="1" si="142"/>
        <v>0</v>
      </c>
      <c r="DT164" s="300">
        <f t="shared" ca="1" si="142"/>
        <v>0</v>
      </c>
      <c r="DU164" s="300">
        <f t="shared" ca="1" si="142"/>
        <v>0</v>
      </c>
      <c r="DV164" s="300">
        <f t="shared" ca="1" si="142"/>
        <v>0</v>
      </c>
      <c r="DW164" s="300">
        <f t="shared" ca="1" si="142"/>
        <v>0</v>
      </c>
      <c r="DX164" s="300">
        <f t="shared" ref="DX164:EX164" ca="1" si="143">DX161+DX163</f>
        <v>0</v>
      </c>
      <c r="DY164" s="300">
        <f t="shared" ca="1" si="143"/>
        <v>0</v>
      </c>
      <c r="DZ164" s="300">
        <f t="shared" ca="1" si="143"/>
        <v>0</v>
      </c>
      <c r="EA164" s="300">
        <f t="shared" ca="1" si="143"/>
        <v>0</v>
      </c>
      <c r="EB164" s="300">
        <f t="shared" ca="1" si="143"/>
        <v>0</v>
      </c>
      <c r="EC164" s="300">
        <f t="shared" ca="1" si="143"/>
        <v>0</v>
      </c>
      <c r="ED164" s="300">
        <f t="shared" ca="1" si="143"/>
        <v>0</v>
      </c>
      <c r="EE164" s="300">
        <f t="shared" ca="1" si="143"/>
        <v>0</v>
      </c>
      <c r="EF164" s="300">
        <f t="shared" ca="1" si="143"/>
        <v>0</v>
      </c>
      <c r="EG164" s="300">
        <f t="shared" ca="1" si="143"/>
        <v>0</v>
      </c>
      <c r="EH164" s="300">
        <f t="shared" ca="1" si="143"/>
        <v>0</v>
      </c>
      <c r="EI164" s="300">
        <f t="shared" ca="1" si="143"/>
        <v>0</v>
      </c>
      <c r="EJ164" s="300">
        <f t="shared" ca="1" si="143"/>
        <v>0</v>
      </c>
      <c r="EK164" s="300">
        <f t="shared" ca="1" si="143"/>
        <v>0</v>
      </c>
      <c r="EL164" s="300">
        <f t="shared" ca="1" si="143"/>
        <v>0</v>
      </c>
      <c r="EM164" s="300">
        <f t="shared" ca="1" si="143"/>
        <v>0</v>
      </c>
      <c r="EN164" s="300">
        <f t="shared" ca="1" si="143"/>
        <v>0</v>
      </c>
      <c r="EO164" s="300">
        <f t="shared" ca="1" si="143"/>
        <v>0</v>
      </c>
      <c r="EP164" s="300">
        <f t="shared" ca="1" si="143"/>
        <v>0</v>
      </c>
      <c r="EQ164" s="300">
        <f t="shared" ca="1" si="143"/>
        <v>0</v>
      </c>
      <c r="ER164" s="300">
        <f t="shared" ca="1" si="143"/>
        <v>0</v>
      </c>
      <c r="ES164" s="300">
        <f t="shared" ca="1" si="143"/>
        <v>0</v>
      </c>
      <c r="ET164" s="300">
        <f t="shared" ca="1" si="143"/>
        <v>0</v>
      </c>
      <c r="EU164" s="300">
        <f t="shared" ca="1" si="143"/>
        <v>0</v>
      </c>
      <c r="EV164" s="300">
        <f t="shared" ca="1" si="143"/>
        <v>0</v>
      </c>
      <c r="EW164" s="300">
        <f t="shared" ca="1" si="143"/>
        <v>0</v>
      </c>
      <c r="EX164" s="300">
        <f t="shared" ca="1" si="143"/>
        <v>0</v>
      </c>
      <c r="EY164" s="612"/>
      <c r="FB164" s="612"/>
    </row>
    <row r="165" spans="1:158" s="634" customFormat="1" ht="5.0999999999999996" hidden="1" customHeight="1" outlineLevel="2">
      <c r="A165" s="205"/>
      <c r="B165" s="201"/>
      <c r="C165" s="201"/>
      <c r="D165" s="201"/>
      <c r="E165" s="234"/>
      <c r="F165" s="201"/>
      <c r="G165" s="201"/>
      <c r="H165" s="201"/>
      <c r="I165" s="201"/>
      <c r="J165" s="201"/>
      <c r="K165" s="201"/>
      <c r="L165" s="201"/>
      <c r="M165" s="201"/>
      <c r="N165" s="201"/>
      <c r="O165" s="201"/>
      <c r="P165" s="201"/>
      <c r="Q165" s="201"/>
      <c r="R165" s="201"/>
      <c r="S165" s="201"/>
      <c r="T165" s="201"/>
      <c r="U165" s="201"/>
      <c r="V165" s="201"/>
      <c r="W165" s="201"/>
      <c r="X165" s="201"/>
      <c r="Y165" s="201"/>
      <c r="Z165" s="201"/>
      <c r="AA165" s="201"/>
      <c r="AB165" s="202"/>
      <c r="AC165" s="201"/>
      <c r="AD165" s="203"/>
      <c r="AE165" s="296"/>
      <c r="AF165" s="301"/>
      <c r="AG165" s="301"/>
      <c r="AH165" s="301"/>
      <c r="AI165" s="301"/>
      <c r="AJ165" s="301"/>
      <c r="AK165" s="301"/>
      <c r="AL165" s="301"/>
      <c r="AM165" s="301"/>
      <c r="AN165" s="301"/>
      <c r="AO165" s="301"/>
      <c r="AP165" s="301"/>
      <c r="AQ165" s="301"/>
      <c r="AR165" s="301"/>
      <c r="AS165" s="301"/>
      <c r="AT165" s="301"/>
      <c r="AU165" s="301"/>
      <c r="AV165" s="301"/>
      <c r="AW165" s="301"/>
      <c r="AX165" s="301"/>
      <c r="AY165" s="301"/>
      <c r="AZ165" s="301"/>
      <c r="BA165" s="301"/>
      <c r="BB165" s="301"/>
      <c r="BC165" s="301"/>
      <c r="BD165" s="301"/>
      <c r="BE165" s="301"/>
      <c r="BF165" s="301"/>
      <c r="BG165" s="301"/>
      <c r="BH165" s="301"/>
      <c r="BI165" s="301"/>
      <c r="BJ165" s="301"/>
      <c r="BK165" s="301"/>
      <c r="BL165" s="301"/>
      <c r="BM165" s="301"/>
      <c r="BN165" s="301"/>
      <c r="BO165" s="301"/>
      <c r="BP165" s="301"/>
      <c r="BQ165" s="301"/>
      <c r="BR165" s="301"/>
      <c r="BS165" s="301"/>
      <c r="BT165" s="301"/>
      <c r="BU165" s="301"/>
      <c r="BV165" s="301"/>
      <c r="BW165" s="301"/>
      <c r="BX165" s="301"/>
      <c r="BY165" s="301"/>
      <c r="BZ165" s="301"/>
      <c r="CA165" s="301"/>
      <c r="CB165" s="301"/>
      <c r="CC165" s="301"/>
      <c r="CD165" s="301"/>
      <c r="CE165" s="301"/>
      <c r="CF165" s="301"/>
      <c r="CG165" s="301"/>
      <c r="CH165" s="301"/>
      <c r="CI165" s="301"/>
      <c r="CJ165" s="301"/>
      <c r="CK165" s="301"/>
      <c r="CL165" s="301"/>
      <c r="CM165" s="301"/>
      <c r="CN165" s="301"/>
      <c r="CO165" s="301"/>
      <c r="CP165" s="301"/>
      <c r="CQ165" s="301"/>
      <c r="CR165" s="301"/>
      <c r="CS165" s="301"/>
      <c r="CT165" s="301"/>
      <c r="CU165" s="301"/>
      <c r="CV165" s="301"/>
      <c r="CW165" s="301"/>
      <c r="CX165" s="301"/>
      <c r="CY165" s="301"/>
      <c r="CZ165" s="301"/>
      <c r="DA165" s="301"/>
      <c r="DB165" s="301"/>
      <c r="DC165" s="301"/>
      <c r="DD165" s="301"/>
      <c r="DE165" s="301"/>
      <c r="DF165" s="301"/>
      <c r="DG165" s="301"/>
      <c r="DH165" s="301"/>
      <c r="DI165" s="301"/>
      <c r="DJ165" s="301"/>
      <c r="DK165" s="301"/>
      <c r="DL165" s="301"/>
      <c r="DM165" s="301"/>
      <c r="DN165" s="301"/>
      <c r="DO165" s="301"/>
      <c r="DP165" s="301"/>
      <c r="DQ165" s="301"/>
      <c r="DR165" s="301"/>
      <c r="DS165" s="301"/>
      <c r="DT165" s="301"/>
      <c r="DU165" s="301"/>
      <c r="DV165" s="301"/>
      <c r="DW165" s="301"/>
      <c r="DX165" s="301"/>
      <c r="DY165" s="301"/>
      <c r="DZ165" s="301"/>
      <c r="EA165" s="301"/>
      <c r="EB165" s="301"/>
      <c r="EC165" s="301"/>
      <c r="ED165" s="301"/>
      <c r="EE165" s="301"/>
      <c r="EF165" s="301"/>
      <c r="EG165" s="301"/>
      <c r="EH165" s="301"/>
      <c r="EI165" s="301"/>
      <c r="EJ165" s="301"/>
      <c r="EK165" s="301"/>
      <c r="EL165" s="301"/>
      <c r="EM165" s="301"/>
      <c r="EN165" s="301"/>
      <c r="EO165" s="301"/>
      <c r="EP165" s="301"/>
      <c r="EQ165" s="301"/>
      <c r="ER165" s="301"/>
      <c r="ES165" s="301"/>
      <c r="ET165" s="301"/>
      <c r="EU165" s="301"/>
      <c r="EV165" s="301"/>
      <c r="EW165" s="301"/>
      <c r="EX165" s="301"/>
      <c r="EY165" s="632"/>
      <c r="EZ165" s="201"/>
      <c r="FA165" s="201"/>
      <c r="FB165" s="633"/>
    </row>
    <row r="166" spans="1:158" hidden="1" outlineLevel="2">
      <c r="AE166" s="621"/>
      <c r="EY166" s="612"/>
      <c r="EZ166" s="86"/>
      <c r="FB166" s="612"/>
    </row>
    <row r="167" spans="1:158" outlineLevel="1">
      <c r="AE167" s="621"/>
      <c r="EY167" s="612"/>
      <c r="EZ167" s="86"/>
      <c r="FB167" s="612"/>
    </row>
    <row r="168" spans="1:158" outlineLevel="1" collapsed="1">
      <c r="A168" s="1031" t="str">
        <f>'Customer Charges'!A146</f>
        <v>Spare 2</v>
      </c>
      <c r="B168" s="1032"/>
      <c r="C168" s="1033"/>
      <c r="D168" s="894">
        <f ca="1">IF(ABS(AD177-0)&gt;ErrTol,1,0)</f>
        <v>0</v>
      </c>
      <c r="E168" s="318"/>
      <c r="F168" s="318"/>
      <c r="G168" s="318"/>
      <c r="H168" s="318"/>
      <c r="I168" s="318"/>
      <c r="J168" s="318"/>
      <c r="K168" s="318"/>
      <c r="L168" s="318"/>
      <c r="M168" s="318"/>
      <c r="N168" s="318"/>
      <c r="O168" s="318"/>
      <c r="P168" s="318"/>
      <c r="Q168" s="318"/>
      <c r="R168" s="318"/>
      <c r="S168" s="318"/>
      <c r="T168" s="318"/>
      <c r="U168" s="318"/>
      <c r="V168" s="318"/>
      <c r="W168" s="318"/>
      <c r="X168" s="318"/>
      <c r="Y168" s="318"/>
      <c r="Z168" s="318"/>
      <c r="AA168" s="318"/>
      <c r="AB168" s="318"/>
      <c r="AC168" s="318"/>
      <c r="AD168" s="625" t="str">
        <f>'Customer Charges'!AD146</f>
        <v>Sp_2</v>
      </c>
      <c r="AE168" s="300">
        <f ca="1">AE177</f>
        <v>0</v>
      </c>
      <c r="EY168" s="612"/>
      <c r="EZ168" s="622"/>
      <c r="FB168" s="612"/>
    </row>
    <row r="169" spans="1:158" s="634" customFormat="1" ht="5.0999999999999996" hidden="1" customHeight="1" outlineLevel="2">
      <c r="A169" s="205"/>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c r="AA169" s="201"/>
      <c r="AB169" s="202"/>
      <c r="AC169" s="201"/>
      <c r="AD169" s="203"/>
      <c r="AE169" s="264"/>
      <c r="AF169" s="204"/>
      <c r="AG169" s="204"/>
      <c r="AH169" s="204"/>
      <c r="AI169" s="204"/>
      <c r="AJ169" s="204"/>
      <c r="AK169" s="204"/>
      <c r="AL169" s="204"/>
      <c r="AM169" s="204"/>
      <c r="AN169" s="204"/>
      <c r="AO169" s="204"/>
      <c r="AP169" s="204"/>
      <c r="AQ169" s="204"/>
      <c r="AR169" s="204"/>
      <c r="AS169" s="204"/>
      <c r="AT169" s="204"/>
      <c r="AU169" s="204"/>
      <c r="AV169" s="204"/>
      <c r="AW169" s="204"/>
      <c r="AX169" s="204"/>
      <c r="AY169" s="204"/>
      <c r="AZ169" s="204"/>
      <c r="BA169" s="204"/>
      <c r="BB169" s="204"/>
      <c r="BC169" s="204"/>
      <c r="BD169" s="204"/>
      <c r="BE169" s="204"/>
      <c r="BF169" s="204"/>
      <c r="BG169" s="204"/>
      <c r="BH169" s="204"/>
      <c r="BI169" s="204"/>
      <c r="BJ169" s="204"/>
      <c r="BK169" s="204"/>
      <c r="BL169" s="204"/>
      <c r="BM169" s="204"/>
      <c r="BN169" s="204"/>
      <c r="BO169" s="204"/>
      <c r="BP169" s="204"/>
      <c r="BQ169" s="204"/>
      <c r="BR169" s="204"/>
      <c r="BS169" s="204"/>
      <c r="BT169" s="204"/>
      <c r="BU169" s="204"/>
      <c r="BV169" s="204"/>
      <c r="BW169" s="204"/>
      <c r="BX169" s="204"/>
      <c r="BY169" s="204"/>
      <c r="BZ169" s="204"/>
      <c r="CA169" s="204"/>
      <c r="CB169" s="204"/>
      <c r="CC169" s="204"/>
      <c r="CD169" s="204"/>
      <c r="CE169" s="204"/>
      <c r="CF169" s="204"/>
      <c r="CG169" s="204"/>
      <c r="CH169" s="204"/>
      <c r="CI169" s="204"/>
      <c r="CJ169" s="204"/>
      <c r="CK169" s="204"/>
      <c r="CL169" s="204"/>
      <c r="CM169" s="204"/>
      <c r="CN169" s="204"/>
      <c r="CO169" s="204"/>
      <c r="CP169" s="204"/>
      <c r="CQ169" s="204"/>
      <c r="CR169" s="204"/>
      <c r="CS169" s="204"/>
      <c r="CT169" s="204"/>
      <c r="CU169" s="204"/>
      <c r="CV169" s="204"/>
      <c r="CW169" s="204"/>
      <c r="CX169" s="204"/>
      <c r="CY169" s="204"/>
      <c r="CZ169" s="204"/>
      <c r="DA169" s="204"/>
      <c r="DB169" s="204"/>
      <c r="DC169" s="204"/>
      <c r="DD169" s="204"/>
      <c r="DE169" s="204"/>
      <c r="DF169" s="204"/>
      <c r="DG169" s="204"/>
      <c r="DH169" s="204"/>
      <c r="DI169" s="204"/>
      <c r="DJ169" s="204"/>
      <c r="DK169" s="204"/>
      <c r="DL169" s="204"/>
      <c r="DM169" s="204"/>
      <c r="DN169" s="204"/>
      <c r="DO169" s="204"/>
      <c r="DP169" s="204"/>
      <c r="DQ169" s="204"/>
      <c r="DR169" s="204"/>
      <c r="DS169" s="204"/>
      <c r="DT169" s="204"/>
      <c r="DU169" s="204"/>
      <c r="DV169" s="204"/>
      <c r="DW169" s="204"/>
      <c r="DX169" s="204"/>
      <c r="DY169" s="204"/>
      <c r="DZ169" s="204"/>
      <c r="EA169" s="204"/>
      <c r="EB169" s="204"/>
      <c r="EC169" s="204"/>
      <c r="ED169" s="204"/>
      <c r="EE169" s="204"/>
      <c r="EF169" s="204"/>
      <c r="EG169" s="204"/>
      <c r="EH169" s="204"/>
      <c r="EI169" s="204"/>
      <c r="EJ169" s="204"/>
      <c r="EK169" s="204"/>
      <c r="EL169" s="204"/>
      <c r="EM169" s="204"/>
      <c r="EN169" s="204"/>
      <c r="EO169" s="204"/>
      <c r="EP169" s="204"/>
      <c r="EQ169" s="204"/>
      <c r="ER169" s="204"/>
      <c r="ES169" s="204"/>
      <c r="ET169" s="204"/>
      <c r="EU169" s="204"/>
      <c r="EV169" s="204"/>
      <c r="EW169" s="204"/>
      <c r="EX169" s="204"/>
      <c r="EY169" s="632"/>
      <c r="EZ169" s="201"/>
      <c r="FA169" s="201"/>
      <c r="FB169" s="633"/>
    </row>
    <row r="170" spans="1:158" ht="12.75" hidden="1" customHeight="1" outlineLevel="2">
      <c r="A170" s="1029">
        <f>'Customer Charges'!A148</f>
        <v>12</v>
      </c>
      <c r="B170" s="924"/>
      <c r="C170" s="86"/>
      <c r="D170" s="847" t="s">
        <v>196</v>
      </c>
      <c r="AD170" s="896" t="str">
        <f>'Customer Charges'!AD148</f>
        <v>ZZZ</v>
      </c>
      <c r="AE170" s="304">
        <f>SUM(AF170:EY170)</f>
        <v>66</v>
      </c>
      <c r="AF170" s="297">
        <f>'Customer Charges'!AF148</f>
        <v>1</v>
      </c>
      <c r="AG170" s="298">
        <f>'Customer Charges'!AG148</f>
        <v>1</v>
      </c>
      <c r="AH170" s="298">
        <f>'Customer Charges'!AH148</f>
        <v>1</v>
      </c>
      <c r="AI170" s="298">
        <f>'Customer Charges'!AI148</f>
        <v>1</v>
      </c>
      <c r="AJ170" s="298">
        <f>'Customer Charges'!AJ148</f>
        <v>1</v>
      </c>
      <c r="AK170" s="298">
        <f>'Customer Charges'!AK148</f>
        <v>1</v>
      </c>
      <c r="AL170" s="298">
        <f>'Customer Charges'!AL148</f>
        <v>1</v>
      </c>
      <c r="AM170" s="298">
        <f>'Customer Charges'!AM148</f>
        <v>1</v>
      </c>
      <c r="AN170" s="298">
        <f>'Customer Charges'!AN148</f>
        <v>1</v>
      </c>
      <c r="AO170" s="298">
        <f>'Customer Charges'!AO148</f>
        <v>1</v>
      </c>
      <c r="AP170" s="298">
        <f>'Customer Charges'!AP148</f>
        <v>1</v>
      </c>
      <c r="AQ170" s="298">
        <f>'Customer Charges'!AQ148</f>
        <v>1</v>
      </c>
      <c r="AR170" s="298">
        <f>'Customer Charges'!AR148</f>
        <v>1</v>
      </c>
      <c r="AS170" s="298">
        <f>'Customer Charges'!AS148</f>
        <v>1</v>
      </c>
      <c r="AT170" s="298">
        <f>'Customer Charges'!AT148</f>
        <v>1</v>
      </c>
      <c r="AU170" s="298">
        <f>'Customer Charges'!AU148</f>
        <v>1</v>
      </c>
      <c r="AV170" s="298">
        <f>'Customer Charges'!AV148</f>
        <v>1</v>
      </c>
      <c r="AW170" s="298">
        <f>'Customer Charges'!AW148</f>
        <v>1</v>
      </c>
      <c r="AX170" s="298">
        <f>'Customer Charges'!AX148</f>
        <v>1</v>
      </c>
      <c r="AY170" s="298">
        <f>'Customer Charges'!AY148</f>
        <v>1</v>
      </c>
      <c r="AZ170" s="298">
        <f>'Customer Charges'!AZ148</f>
        <v>1</v>
      </c>
      <c r="BA170" s="298">
        <f>'Customer Charges'!BA148</f>
        <v>1</v>
      </c>
      <c r="BB170" s="298">
        <f>'Customer Charges'!BB148</f>
        <v>1</v>
      </c>
      <c r="BC170" s="298">
        <f>'Customer Charges'!BC148</f>
        <v>1</v>
      </c>
      <c r="BD170" s="298">
        <f>'Customer Charges'!BD148</f>
        <v>1</v>
      </c>
      <c r="BE170" s="298">
        <f>'Customer Charges'!BE148</f>
        <v>1</v>
      </c>
      <c r="BF170" s="298">
        <f>'Customer Charges'!BF148</f>
        <v>1</v>
      </c>
      <c r="BG170" s="298">
        <f>'Customer Charges'!BG148</f>
        <v>1</v>
      </c>
      <c r="BH170" s="298">
        <f>'Customer Charges'!BH148</f>
        <v>1</v>
      </c>
      <c r="BI170" s="298">
        <f>'Customer Charges'!BI148</f>
        <v>1</v>
      </c>
      <c r="BJ170" s="298">
        <f>'Customer Charges'!BJ148</f>
        <v>1</v>
      </c>
      <c r="BK170" s="298">
        <f>'Customer Charges'!BK148</f>
        <v>1</v>
      </c>
      <c r="BL170" s="298">
        <f>'Customer Charges'!BL148</f>
        <v>1</v>
      </c>
      <c r="BM170" s="298">
        <f>'Customer Charges'!BM148</f>
        <v>1</v>
      </c>
      <c r="BN170" s="298">
        <f>'Customer Charges'!BN148</f>
        <v>1</v>
      </c>
      <c r="BO170" s="298">
        <f>'Customer Charges'!BO148</f>
        <v>1</v>
      </c>
      <c r="BP170" s="298">
        <f>'Customer Charges'!BP148</f>
        <v>1</v>
      </c>
      <c r="BQ170" s="298">
        <f>'Customer Charges'!BQ148</f>
        <v>1</v>
      </c>
      <c r="BR170" s="298">
        <f>'Customer Charges'!BR148</f>
        <v>1</v>
      </c>
      <c r="BS170" s="298">
        <f>'Customer Charges'!BS148</f>
        <v>1</v>
      </c>
      <c r="BT170" s="298">
        <f>'Customer Charges'!BT148</f>
        <v>1</v>
      </c>
      <c r="BU170" s="298">
        <f>'Customer Charges'!BU148</f>
        <v>1</v>
      </c>
      <c r="BV170" s="298">
        <f>'Customer Charges'!BV148</f>
        <v>1</v>
      </c>
      <c r="BW170" s="298">
        <f>'Customer Charges'!BW148</f>
        <v>1</v>
      </c>
      <c r="BX170" s="298">
        <f>'Customer Charges'!BX148</f>
        <v>1</v>
      </c>
      <c r="BY170" s="298">
        <f>'Customer Charges'!BY148</f>
        <v>1</v>
      </c>
      <c r="BZ170" s="298">
        <f>'Customer Charges'!BZ148</f>
        <v>1</v>
      </c>
      <c r="CA170" s="298">
        <f>'Customer Charges'!CA148</f>
        <v>1</v>
      </c>
      <c r="CB170" s="298">
        <f>'Customer Charges'!CB148</f>
        <v>1</v>
      </c>
      <c r="CC170" s="298">
        <f>'Customer Charges'!CC148</f>
        <v>1</v>
      </c>
      <c r="CD170" s="298">
        <f>'Customer Charges'!CD148</f>
        <v>1</v>
      </c>
      <c r="CE170" s="298">
        <f>'Customer Charges'!CE148</f>
        <v>1</v>
      </c>
      <c r="CF170" s="298">
        <f>'Customer Charges'!CF148</f>
        <v>1</v>
      </c>
      <c r="CG170" s="298">
        <f>'Customer Charges'!CG148</f>
        <v>1</v>
      </c>
      <c r="CH170" s="298">
        <f>'Customer Charges'!CH148</f>
        <v>1</v>
      </c>
      <c r="CI170" s="298">
        <f>'Customer Charges'!CI148</f>
        <v>1</v>
      </c>
      <c r="CJ170" s="298">
        <f>'Customer Charges'!CJ148</f>
        <v>1</v>
      </c>
      <c r="CK170" s="298">
        <f>'Customer Charges'!CK148</f>
        <v>1</v>
      </c>
      <c r="CL170" s="298">
        <f>'Customer Charges'!CL148</f>
        <v>1</v>
      </c>
      <c r="CM170" s="298">
        <f>'Customer Charges'!CM148</f>
        <v>1</v>
      </c>
      <c r="CN170" s="298">
        <f>'Customer Charges'!CN148</f>
        <v>1</v>
      </c>
      <c r="CO170" s="298">
        <f>'Customer Charges'!CO148</f>
        <v>1</v>
      </c>
      <c r="CP170" s="298">
        <f>'Customer Charges'!CP148</f>
        <v>1</v>
      </c>
      <c r="CQ170" s="298">
        <f>'Customer Charges'!CQ148</f>
        <v>1</v>
      </c>
      <c r="CR170" s="298">
        <f>'Customer Charges'!CR148</f>
        <v>1</v>
      </c>
      <c r="CS170" s="298">
        <f>'Customer Charges'!CS148</f>
        <v>1</v>
      </c>
      <c r="CT170" s="298">
        <f>'Customer Charges'!CT148</f>
        <v>0</v>
      </c>
      <c r="CU170" s="298">
        <f>'Customer Charges'!CU148</f>
        <v>0</v>
      </c>
      <c r="CV170" s="298">
        <f>'Customer Charges'!CV148</f>
        <v>0</v>
      </c>
      <c r="CW170" s="298">
        <f>'Customer Charges'!CW148</f>
        <v>0</v>
      </c>
      <c r="CX170" s="298">
        <f>'Customer Charges'!CX148</f>
        <v>0</v>
      </c>
      <c r="CY170" s="298">
        <f>'Customer Charges'!CY148</f>
        <v>0</v>
      </c>
      <c r="CZ170" s="298">
        <f>'Customer Charges'!CZ148</f>
        <v>0</v>
      </c>
      <c r="DA170" s="298">
        <f>'Customer Charges'!DA148</f>
        <v>0</v>
      </c>
      <c r="DB170" s="298">
        <f>'Customer Charges'!DB148</f>
        <v>0</v>
      </c>
      <c r="DC170" s="298">
        <f>'Customer Charges'!DC148</f>
        <v>0</v>
      </c>
      <c r="DD170" s="298">
        <f>'Customer Charges'!DD148</f>
        <v>0</v>
      </c>
      <c r="DE170" s="298">
        <f>'Customer Charges'!DE148</f>
        <v>0</v>
      </c>
      <c r="DF170" s="298">
        <f>'Customer Charges'!DF148</f>
        <v>0</v>
      </c>
      <c r="DG170" s="298">
        <f>'Customer Charges'!DG148</f>
        <v>0</v>
      </c>
      <c r="DH170" s="298">
        <f>'Customer Charges'!DH148</f>
        <v>0</v>
      </c>
      <c r="DI170" s="298">
        <f>'Customer Charges'!DI148</f>
        <v>0</v>
      </c>
      <c r="DJ170" s="298">
        <f>'Customer Charges'!DJ148</f>
        <v>0</v>
      </c>
      <c r="DK170" s="298">
        <f>'Customer Charges'!DK148</f>
        <v>0</v>
      </c>
      <c r="DL170" s="298">
        <f>'Customer Charges'!DL148</f>
        <v>0</v>
      </c>
      <c r="DM170" s="298">
        <f>'Customer Charges'!DM148</f>
        <v>0</v>
      </c>
      <c r="DN170" s="298">
        <f>'Customer Charges'!DN148</f>
        <v>0</v>
      </c>
      <c r="DO170" s="298">
        <f>'Customer Charges'!DO148</f>
        <v>0</v>
      </c>
      <c r="DP170" s="298">
        <f>'Customer Charges'!DP148</f>
        <v>0</v>
      </c>
      <c r="DQ170" s="298">
        <f>'Customer Charges'!DQ148</f>
        <v>0</v>
      </c>
      <c r="DR170" s="298">
        <f>'Customer Charges'!DR148</f>
        <v>0</v>
      </c>
      <c r="DS170" s="298">
        <f>'Customer Charges'!DS148</f>
        <v>0</v>
      </c>
      <c r="DT170" s="298">
        <f>'Customer Charges'!DT148</f>
        <v>0</v>
      </c>
      <c r="DU170" s="298">
        <f>'Customer Charges'!DU148</f>
        <v>0</v>
      </c>
      <c r="DV170" s="298">
        <f>'Customer Charges'!DV148</f>
        <v>0</v>
      </c>
      <c r="DW170" s="298">
        <f>'Customer Charges'!DW148</f>
        <v>0</v>
      </c>
      <c r="DX170" s="298">
        <f>'Customer Charges'!DX148</f>
        <v>0</v>
      </c>
      <c r="DY170" s="298">
        <f>'Customer Charges'!DY148</f>
        <v>0</v>
      </c>
      <c r="DZ170" s="298">
        <f>'Customer Charges'!DZ148</f>
        <v>0</v>
      </c>
      <c r="EA170" s="298">
        <f>'Customer Charges'!EA148</f>
        <v>0</v>
      </c>
      <c r="EB170" s="298">
        <f>'Customer Charges'!EB148</f>
        <v>0</v>
      </c>
      <c r="EC170" s="298">
        <f>'Customer Charges'!EC148</f>
        <v>0</v>
      </c>
      <c r="ED170" s="298">
        <f>'Customer Charges'!ED148</f>
        <v>0</v>
      </c>
      <c r="EE170" s="298">
        <f>'Customer Charges'!EE148</f>
        <v>0</v>
      </c>
      <c r="EF170" s="298">
        <f>'Customer Charges'!EF148</f>
        <v>0</v>
      </c>
      <c r="EG170" s="298">
        <f>'Customer Charges'!EG148</f>
        <v>0</v>
      </c>
      <c r="EH170" s="298">
        <f>'Customer Charges'!EH148</f>
        <v>0</v>
      </c>
      <c r="EI170" s="298">
        <f>'Customer Charges'!EI148</f>
        <v>0</v>
      </c>
      <c r="EJ170" s="298">
        <f>'Customer Charges'!EJ148</f>
        <v>0</v>
      </c>
      <c r="EK170" s="298">
        <f>'Customer Charges'!EK148</f>
        <v>0</v>
      </c>
      <c r="EL170" s="298">
        <f>'Customer Charges'!EL148</f>
        <v>0</v>
      </c>
      <c r="EM170" s="298">
        <f>'Customer Charges'!EM148</f>
        <v>0</v>
      </c>
      <c r="EN170" s="298">
        <f>'Customer Charges'!EN148</f>
        <v>0</v>
      </c>
      <c r="EO170" s="298">
        <f>'Customer Charges'!EO148</f>
        <v>0</v>
      </c>
      <c r="EP170" s="298">
        <f>'Customer Charges'!EP148</f>
        <v>0</v>
      </c>
      <c r="EQ170" s="298">
        <f>'Customer Charges'!EQ148</f>
        <v>0</v>
      </c>
      <c r="ER170" s="298">
        <f>'Customer Charges'!ER148</f>
        <v>0</v>
      </c>
      <c r="ES170" s="298">
        <f>'Customer Charges'!ES148</f>
        <v>0</v>
      </c>
      <c r="ET170" s="298">
        <f>'Customer Charges'!ET148</f>
        <v>0</v>
      </c>
      <c r="EU170" s="298">
        <f>'Customer Charges'!EU148</f>
        <v>0</v>
      </c>
      <c r="EV170" s="298">
        <f>'Customer Charges'!EV148</f>
        <v>0</v>
      </c>
      <c r="EW170" s="298">
        <f>'Customer Charges'!EW148</f>
        <v>0</v>
      </c>
      <c r="EX170" s="298">
        <f>'Customer Charges'!EX148</f>
        <v>0</v>
      </c>
      <c r="EY170" s="612"/>
      <c r="EZ170" s="86"/>
      <c r="FB170" s="612"/>
    </row>
    <row r="171" spans="1:158" ht="12.75" hidden="1" customHeight="1" outlineLevel="2">
      <c r="A171" s="1030"/>
      <c r="B171" s="925"/>
      <c r="C171" s="86"/>
      <c r="D171" s="654" t="s">
        <v>2331</v>
      </c>
      <c r="AD171" s="897">
        <f ca="1">IF(CostTotal=0,0,AE171/CostTotal)</f>
        <v>0</v>
      </c>
      <c r="AE171" s="304">
        <f>SUM(AF171:EY171)</f>
        <v>0</v>
      </c>
      <c r="AF171" s="898">
        <f>SUMIF(Conversion!$V$14:$V$114,$AD168,Conversion!AF$14:AF$114)</f>
        <v>0</v>
      </c>
      <c r="AG171" s="873">
        <f>SUMIF(Conversion!$V$14:$V$114,$AD168,Conversion!AG$14:AG$114)</f>
        <v>0</v>
      </c>
      <c r="AH171" s="873">
        <f>SUMIF(Conversion!$V$14:$V$114,$AD168,Conversion!AH$14:AH$114)</f>
        <v>0</v>
      </c>
      <c r="AI171" s="873">
        <f>SUMIF(Conversion!$V$14:$V$114,$AD168,Conversion!AI$14:AI$114)</f>
        <v>0</v>
      </c>
      <c r="AJ171" s="873">
        <f>SUMIF(Conversion!$V$14:$V$114,$AD168,Conversion!AJ$14:AJ$114)</f>
        <v>0</v>
      </c>
      <c r="AK171" s="873">
        <f>SUMIF(Conversion!$V$14:$V$114,$AD168,Conversion!AK$14:AK$114)</f>
        <v>0</v>
      </c>
      <c r="AL171" s="873">
        <f>SUMIF(Conversion!$V$14:$V$114,$AD168,Conversion!AL$14:AL$114)</f>
        <v>0</v>
      </c>
      <c r="AM171" s="873">
        <f>SUMIF(Conversion!$V$14:$V$114,$AD168,Conversion!AM$14:AM$114)</f>
        <v>0</v>
      </c>
      <c r="AN171" s="873">
        <f>SUMIF(Conversion!$V$14:$V$114,$AD168,Conversion!AN$14:AN$114)</f>
        <v>0</v>
      </c>
      <c r="AO171" s="873">
        <f>SUMIF(Conversion!$V$14:$V$114,$AD168,Conversion!AO$14:AO$114)</f>
        <v>0</v>
      </c>
      <c r="AP171" s="873">
        <f>SUMIF(Conversion!$V$14:$V$114,$AD168,Conversion!AP$14:AP$114)</f>
        <v>0</v>
      </c>
      <c r="AQ171" s="873">
        <f>SUMIF(Conversion!$V$14:$V$114,$AD168,Conversion!AQ$14:AQ$114)</f>
        <v>0</v>
      </c>
      <c r="AR171" s="873">
        <f>SUMIF(Conversion!$V$14:$V$114,$AD168,Conversion!AR$14:AR$114)</f>
        <v>0</v>
      </c>
      <c r="AS171" s="873">
        <f>SUMIF(Conversion!$V$14:$V$114,$AD168,Conversion!AS$14:AS$114)</f>
        <v>0</v>
      </c>
      <c r="AT171" s="873">
        <f>SUMIF(Conversion!$V$14:$V$114,$AD168,Conversion!AT$14:AT$114)</f>
        <v>0</v>
      </c>
      <c r="AU171" s="873">
        <f>SUMIF(Conversion!$V$14:$V$114,$AD168,Conversion!AU$14:AU$114)</f>
        <v>0</v>
      </c>
      <c r="AV171" s="873">
        <f>SUMIF(Conversion!$V$14:$V$114,$AD168,Conversion!AV$14:AV$114)</f>
        <v>0</v>
      </c>
      <c r="AW171" s="873">
        <f>SUMIF(Conversion!$V$14:$V$114,$AD168,Conversion!AW$14:AW$114)</f>
        <v>0</v>
      </c>
      <c r="AX171" s="873">
        <f>SUMIF(Conversion!$V$14:$V$114,$AD168,Conversion!AX$14:AX$114)</f>
        <v>0</v>
      </c>
      <c r="AY171" s="873">
        <f>SUMIF(Conversion!$V$14:$V$114,$AD168,Conversion!AY$14:AY$114)</f>
        <v>0</v>
      </c>
      <c r="AZ171" s="873">
        <f>SUMIF(Conversion!$V$14:$V$114,$AD168,Conversion!AZ$14:AZ$114)</f>
        <v>0</v>
      </c>
      <c r="BA171" s="873">
        <f>SUMIF(Conversion!$V$14:$V$114,$AD168,Conversion!BA$14:BA$114)</f>
        <v>0</v>
      </c>
      <c r="BB171" s="873">
        <f>SUMIF(Conversion!$V$14:$V$114,$AD168,Conversion!BB$14:BB$114)</f>
        <v>0</v>
      </c>
      <c r="BC171" s="873">
        <f>SUMIF(Conversion!$V$14:$V$114,$AD168,Conversion!BC$14:BC$114)</f>
        <v>0</v>
      </c>
      <c r="BD171" s="873">
        <f>SUMIF(Conversion!$V$14:$V$114,$AD168,Conversion!BD$14:BD$114)</f>
        <v>0</v>
      </c>
      <c r="BE171" s="873">
        <f>SUMIF(Conversion!$V$14:$V$114,$AD168,Conversion!BE$14:BE$114)</f>
        <v>0</v>
      </c>
      <c r="BF171" s="873">
        <f>SUMIF(Conversion!$V$14:$V$114,$AD168,Conversion!BF$14:BF$114)</f>
        <v>0</v>
      </c>
      <c r="BG171" s="873">
        <f>SUMIF(Conversion!$V$14:$V$114,$AD168,Conversion!BG$14:BG$114)</f>
        <v>0</v>
      </c>
      <c r="BH171" s="873">
        <f>SUMIF(Conversion!$V$14:$V$114,$AD168,Conversion!BH$14:BH$114)</f>
        <v>0</v>
      </c>
      <c r="BI171" s="873">
        <f>SUMIF(Conversion!$V$14:$V$114,$AD168,Conversion!BI$14:BI$114)</f>
        <v>0</v>
      </c>
      <c r="BJ171" s="873">
        <f>SUMIF(Conversion!$V$14:$V$114,$AD168,Conversion!BJ$14:BJ$114)</f>
        <v>0</v>
      </c>
      <c r="BK171" s="873">
        <f>SUMIF(Conversion!$V$14:$V$114,$AD168,Conversion!BK$14:BK$114)</f>
        <v>0</v>
      </c>
      <c r="BL171" s="873">
        <f>SUMIF(Conversion!$V$14:$V$114,$AD168,Conversion!BL$14:BL$114)</f>
        <v>0</v>
      </c>
      <c r="BM171" s="873">
        <f>SUMIF(Conversion!$V$14:$V$114,$AD168,Conversion!BM$14:BM$114)</f>
        <v>0</v>
      </c>
      <c r="BN171" s="873">
        <f>SUMIF(Conversion!$V$14:$V$114,$AD168,Conversion!BN$14:BN$114)</f>
        <v>0</v>
      </c>
      <c r="BO171" s="873">
        <f>SUMIF(Conversion!$V$14:$V$114,$AD168,Conversion!BO$14:BO$114)</f>
        <v>0</v>
      </c>
      <c r="BP171" s="873">
        <f>SUMIF(Conversion!$V$14:$V$114,$AD168,Conversion!BP$14:BP$114)</f>
        <v>0</v>
      </c>
      <c r="BQ171" s="873">
        <f>SUMIF(Conversion!$V$14:$V$114,$AD168,Conversion!BQ$14:BQ$114)</f>
        <v>0</v>
      </c>
      <c r="BR171" s="873">
        <f>SUMIF(Conversion!$V$14:$V$114,$AD168,Conversion!BR$14:BR$114)</f>
        <v>0</v>
      </c>
      <c r="BS171" s="873">
        <f>SUMIF(Conversion!$V$14:$V$114,$AD168,Conversion!BS$14:BS$114)</f>
        <v>0</v>
      </c>
      <c r="BT171" s="873">
        <f>SUMIF(Conversion!$V$14:$V$114,$AD168,Conversion!BT$14:BT$114)</f>
        <v>0</v>
      </c>
      <c r="BU171" s="873">
        <f>SUMIF(Conversion!$V$14:$V$114,$AD168,Conversion!BU$14:BU$114)</f>
        <v>0</v>
      </c>
      <c r="BV171" s="873">
        <f>SUMIF(Conversion!$V$14:$V$114,$AD168,Conversion!BV$14:BV$114)</f>
        <v>0</v>
      </c>
      <c r="BW171" s="873">
        <f>SUMIF(Conversion!$V$14:$V$114,$AD168,Conversion!BW$14:BW$114)</f>
        <v>0</v>
      </c>
      <c r="BX171" s="873">
        <f>SUMIF(Conversion!$V$14:$V$114,$AD168,Conversion!BX$14:BX$114)</f>
        <v>0</v>
      </c>
      <c r="BY171" s="873">
        <f>SUMIF(Conversion!$V$14:$V$114,$AD168,Conversion!BY$14:BY$114)</f>
        <v>0</v>
      </c>
      <c r="BZ171" s="873">
        <f>SUMIF(Conversion!$V$14:$V$114,$AD168,Conversion!BZ$14:BZ$114)</f>
        <v>0</v>
      </c>
      <c r="CA171" s="873">
        <f>SUMIF(Conversion!$V$14:$V$114,$AD168,Conversion!CA$14:CA$114)</f>
        <v>0</v>
      </c>
      <c r="CB171" s="873">
        <f>SUMIF(Conversion!$V$14:$V$114,$AD168,Conversion!CB$14:CB$114)</f>
        <v>0</v>
      </c>
      <c r="CC171" s="873">
        <f>SUMIF(Conversion!$V$14:$V$114,$AD168,Conversion!CC$14:CC$114)</f>
        <v>0</v>
      </c>
      <c r="CD171" s="873">
        <f>SUMIF(Conversion!$V$14:$V$114,$AD168,Conversion!CD$14:CD$114)</f>
        <v>0</v>
      </c>
      <c r="CE171" s="873">
        <f>SUMIF(Conversion!$V$14:$V$114,$AD168,Conversion!CE$14:CE$114)</f>
        <v>0</v>
      </c>
      <c r="CF171" s="873">
        <f>SUMIF(Conversion!$V$14:$V$114,$AD168,Conversion!CF$14:CF$114)</f>
        <v>0</v>
      </c>
      <c r="CG171" s="873">
        <f>SUMIF(Conversion!$V$14:$V$114,$AD168,Conversion!CG$14:CG$114)</f>
        <v>0</v>
      </c>
      <c r="CH171" s="873">
        <f>SUMIF(Conversion!$V$14:$V$114,$AD168,Conversion!CH$14:CH$114)</f>
        <v>0</v>
      </c>
      <c r="CI171" s="873">
        <f>SUMIF(Conversion!$V$14:$V$114,$AD168,Conversion!CI$14:CI$114)</f>
        <v>0</v>
      </c>
      <c r="CJ171" s="873">
        <f>SUMIF(Conversion!$V$14:$V$114,$AD168,Conversion!CJ$14:CJ$114)</f>
        <v>0</v>
      </c>
      <c r="CK171" s="873">
        <f>SUMIF(Conversion!$V$14:$V$114,$AD168,Conversion!CK$14:CK$114)</f>
        <v>0</v>
      </c>
      <c r="CL171" s="873">
        <f>SUMIF(Conversion!$V$14:$V$114,$AD168,Conversion!CL$14:CL$114)</f>
        <v>0</v>
      </c>
      <c r="CM171" s="873">
        <f>SUMIF(Conversion!$V$14:$V$114,$AD168,Conversion!CM$14:CM$114)</f>
        <v>0</v>
      </c>
      <c r="CN171" s="873">
        <f>SUMIF(Conversion!$V$14:$V$114,$AD168,Conversion!CN$14:CN$114)</f>
        <v>0</v>
      </c>
      <c r="CO171" s="873">
        <f>SUMIF(Conversion!$V$14:$V$114,$AD168,Conversion!CO$14:CO$114)</f>
        <v>0</v>
      </c>
      <c r="CP171" s="873">
        <f>SUMIF(Conversion!$V$14:$V$114,$AD168,Conversion!CP$14:CP$114)</f>
        <v>0</v>
      </c>
      <c r="CQ171" s="873">
        <f>SUMIF(Conversion!$V$14:$V$114,$AD168,Conversion!CQ$14:CQ$114)</f>
        <v>0</v>
      </c>
      <c r="CR171" s="873">
        <f>SUMIF(Conversion!$V$14:$V$114,$AD168,Conversion!CR$14:CR$114)</f>
        <v>0</v>
      </c>
      <c r="CS171" s="873">
        <f>SUMIF(Conversion!$V$14:$V$114,$AD168,Conversion!CS$14:CS$114)</f>
        <v>0</v>
      </c>
      <c r="CT171" s="873">
        <f>SUMIF(Conversion!$V$14:$V$114,$AD168,Conversion!CT$14:CT$114)</f>
        <v>0</v>
      </c>
      <c r="CU171" s="873">
        <f>SUMIF(Conversion!$V$14:$V$114,$AD168,Conversion!CU$14:CU$114)</f>
        <v>0</v>
      </c>
      <c r="CV171" s="873">
        <f>SUMIF(Conversion!$V$14:$V$114,$AD168,Conversion!CV$14:CV$114)</f>
        <v>0</v>
      </c>
      <c r="CW171" s="873">
        <f>SUMIF(Conversion!$V$14:$V$114,$AD168,Conversion!CW$14:CW$114)</f>
        <v>0</v>
      </c>
      <c r="CX171" s="873">
        <f>SUMIF(Conversion!$V$14:$V$114,$AD168,Conversion!CX$14:CX$114)</f>
        <v>0</v>
      </c>
      <c r="CY171" s="873">
        <f>SUMIF(Conversion!$V$14:$V$114,$AD168,Conversion!CY$14:CY$114)</f>
        <v>0</v>
      </c>
      <c r="CZ171" s="873">
        <f>SUMIF(Conversion!$V$14:$V$114,$AD168,Conversion!CZ$14:CZ$114)</f>
        <v>0</v>
      </c>
      <c r="DA171" s="873">
        <f>SUMIF(Conversion!$V$14:$V$114,$AD168,Conversion!DA$14:DA$114)</f>
        <v>0</v>
      </c>
      <c r="DB171" s="873">
        <f>SUMIF(Conversion!$V$14:$V$114,$AD168,Conversion!DB$14:DB$114)</f>
        <v>0</v>
      </c>
      <c r="DC171" s="873">
        <f>SUMIF(Conversion!$V$14:$V$114,$AD168,Conversion!DC$14:DC$114)</f>
        <v>0</v>
      </c>
      <c r="DD171" s="873">
        <f>SUMIF(Conversion!$V$14:$V$114,$AD168,Conversion!DD$14:DD$114)</f>
        <v>0</v>
      </c>
      <c r="DE171" s="873">
        <f>SUMIF(Conversion!$V$14:$V$114,$AD168,Conversion!DE$14:DE$114)</f>
        <v>0</v>
      </c>
      <c r="DF171" s="873">
        <f>SUMIF(Conversion!$V$14:$V$114,$AD168,Conversion!DF$14:DF$114)</f>
        <v>0</v>
      </c>
      <c r="DG171" s="873">
        <f>SUMIF(Conversion!$V$14:$V$114,$AD168,Conversion!DG$14:DG$114)</f>
        <v>0</v>
      </c>
      <c r="DH171" s="873">
        <f>SUMIF(Conversion!$V$14:$V$114,$AD168,Conversion!DH$14:DH$114)</f>
        <v>0</v>
      </c>
      <c r="DI171" s="873">
        <f>SUMIF(Conversion!$V$14:$V$114,$AD168,Conversion!DI$14:DI$114)</f>
        <v>0</v>
      </c>
      <c r="DJ171" s="873">
        <f>SUMIF(Conversion!$V$14:$V$114,$AD168,Conversion!DJ$14:DJ$114)</f>
        <v>0</v>
      </c>
      <c r="DK171" s="873">
        <f>SUMIF(Conversion!$V$14:$V$114,$AD168,Conversion!DK$14:DK$114)</f>
        <v>0</v>
      </c>
      <c r="DL171" s="873">
        <f>SUMIF(Conversion!$V$14:$V$114,$AD168,Conversion!DL$14:DL$114)</f>
        <v>0</v>
      </c>
      <c r="DM171" s="873">
        <f>SUMIF(Conversion!$V$14:$V$114,$AD168,Conversion!DM$14:DM$114)</f>
        <v>0</v>
      </c>
      <c r="DN171" s="873">
        <f>SUMIF(Conversion!$V$14:$V$114,$AD168,Conversion!DN$14:DN$114)</f>
        <v>0</v>
      </c>
      <c r="DO171" s="873">
        <f>SUMIF(Conversion!$V$14:$V$114,$AD168,Conversion!DO$14:DO$114)</f>
        <v>0</v>
      </c>
      <c r="DP171" s="873">
        <f>SUMIF(Conversion!$V$14:$V$114,$AD168,Conversion!DP$14:DP$114)</f>
        <v>0</v>
      </c>
      <c r="DQ171" s="873">
        <f>SUMIF(Conversion!$V$14:$V$114,$AD168,Conversion!DQ$14:DQ$114)</f>
        <v>0</v>
      </c>
      <c r="DR171" s="873">
        <f>SUMIF(Conversion!$V$14:$V$114,$AD168,Conversion!DR$14:DR$114)</f>
        <v>0</v>
      </c>
      <c r="DS171" s="873">
        <f>SUMIF(Conversion!$V$14:$V$114,$AD168,Conversion!DS$14:DS$114)</f>
        <v>0</v>
      </c>
      <c r="DT171" s="873">
        <f>SUMIF(Conversion!$V$14:$V$114,$AD168,Conversion!DT$14:DT$114)</f>
        <v>0</v>
      </c>
      <c r="DU171" s="873">
        <f>SUMIF(Conversion!$V$14:$V$114,$AD168,Conversion!DU$14:DU$114)</f>
        <v>0</v>
      </c>
      <c r="DV171" s="873">
        <f>SUMIF(Conversion!$V$14:$V$114,$AD168,Conversion!DV$14:DV$114)</f>
        <v>0</v>
      </c>
      <c r="DW171" s="873">
        <f>SUMIF(Conversion!$V$14:$V$114,$AD168,Conversion!DW$14:DW$114)</f>
        <v>0</v>
      </c>
      <c r="DX171" s="873">
        <f>SUMIF(Conversion!$V$14:$V$114,$AD168,Conversion!DX$14:DX$114)</f>
        <v>0</v>
      </c>
      <c r="DY171" s="873">
        <f>SUMIF(Conversion!$V$14:$V$114,$AD168,Conversion!DY$14:DY$114)</f>
        <v>0</v>
      </c>
      <c r="DZ171" s="873">
        <f>SUMIF(Conversion!$V$14:$V$114,$AD168,Conversion!DZ$14:DZ$114)</f>
        <v>0</v>
      </c>
      <c r="EA171" s="873">
        <f>SUMIF(Conversion!$V$14:$V$114,$AD168,Conversion!EA$14:EA$114)</f>
        <v>0</v>
      </c>
      <c r="EB171" s="873">
        <f>SUMIF(Conversion!$V$14:$V$114,$AD168,Conversion!EB$14:EB$114)</f>
        <v>0</v>
      </c>
      <c r="EC171" s="873">
        <f>SUMIF(Conversion!$V$14:$V$114,$AD168,Conversion!EC$14:EC$114)</f>
        <v>0</v>
      </c>
      <c r="ED171" s="873">
        <f>SUMIF(Conversion!$V$14:$V$114,$AD168,Conversion!ED$14:ED$114)</f>
        <v>0</v>
      </c>
      <c r="EE171" s="873">
        <f>SUMIF(Conversion!$V$14:$V$114,$AD168,Conversion!EE$14:EE$114)</f>
        <v>0</v>
      </c>
      <c r="EF171" s="873">
        <f>SUMIF(Conversion!$V$14:$V$114,$AD168,Conversion!EF$14:EF$114)</f>
        <v>0</v>
      </c>
      <c r="EG171" s="873">
        <f>SUMIF(Conversion!$V$14:$V$114,$AD168,Conversion!EG$14:EG$114)</f>
        <v>0</v>
      </c>
      <c r="EH171" s="873">
        <f>SUMIF(Conversion!$V$14:$V$114,$AD168,Conversion!EH$14:EH$114)</f>
        <v>0</v>
      </c>
      <c r="EI171" s="873">
        <f>SUMIF(Conversion!$V$14:$V$114,$AD168,Conversion!EI$14:EI$114)</f>
        <v>0</v>
      </c>
      <c r="EJ171" s="873">
        <f>SUMIF(Conversion!$V$14:$V$114,$AD168,Conversion!EJ$14:EJ$114)</f>
        <v>0</v>
      </c>
      <c r="EK171" s="873">
        <f>SUMIF(Conversion!$V$14:$V$114,$AD168,Conversion!EK$14:EK$114)</f>
        <v>0</v>
      </c>
      <c r="EL171" s="873">
        <f>SUMIF(Conversion!$V$14:$V$114,$AD168,Conversion!EL$14:EL$114)</f>
        <v>0</v>
      </c>
      <c r="EM171" s="873">
        <f>SUMIF(Conversion!$V$14:$V$114,$AD168,Conversion!EM$14:EM$114)</f>
        <v>0</v>
      </c>
      <c r="EN171" s="873">
        <f>SUMIF(Conversion!$V$14:$V$114,$AD168,Conversion!EN$14:EN$114)</f>
        <v>0</v>
      </c>
      <c r="EO171" s="873">
        <f>SUMIF(Conversion!$V$14:$V$114,$AD168,Conversion!EO$14:EO$114)</f>
        <v>0</v>
      </c>
      <c r="EP171" s="873">
        <f>SUMIF(Conversion!$V$14:$V$114,$AD168,Conversion!EP$14:EP$114)</f>
        <v>0</v>
      </c>
      <c r="EQ171" s="873">
        <f>SUMIF(Conversion!$V$14:$V$114,$AD168,Conversion!EQ$14:EQ$114)</f>
        <v>0</v>
      </c>
      <c r="ER171" s="873">
        <f>SUMIF(Conversion!$V$14:$V$114,$AD168,Conversion!ER$14:ER$114)</f>
        <v>0</v>
      </c>
      <c r="ES171" s="873">
        <f>SUMIF(Conversion!$V$14:$V$114,$AD168,Conversion!ES$14:ES$114)</f>
        <v>0</v>
      </c>
      <c r="ET171" s="873">
        <f>SUMIF(Conversion!$V$14:$V$114,$AD168,Conversion!ET$14:ET$114)</f>
        <v>0</v>
      </c>
      <c r="EU171" s="873">
        <f>SUMIF(Conversion!$V$14:$V$114,$AD168,Conversion!EU$14:EU$114)</f>
        <v>0</v>
      </c>
      <c r="EV171" s="873">
        <f>SUMIF(Conversion!$V$14:$V$114,$AD168,Conversion!EV$14:EV$114)</f>
        <v>0</v>
      </c>
      <c r="EW171" s="873">
        <f>SUMIF(Conversion!$V$14:$V$114,$AD168,Conversion!EW$14:EW$114)</f>
        <v>0</v>
      </c>
      <c r="EX171" s="873">
        <f>SUMIF(Conversion!$V$14:$V$114,$AD168,Conversion!EX$14:EX$114)</f>
        <v>0</v>
      </c>
      <c r="EY171" s="612"/>
      <c r="EZ171" s="86"/>
      <c r="FB171" s="612"/>
    </row>
    <row r="172" spans="1:158" ht="12.75" hidden="1" customHeight="1" outlineLevel="2">
      <c r="A172" s="303"/>
      <c r="B172" s="899" t="s">
        <v>47</v>
      </c>
      <c r="C172" s="86"/>
      <c r="D172" s="654" t="s">
        <v>1762</v>
      </c>
      <c r="AD172" s="897">
        <f>IF(AE172=0,0,(AE172-AE171)/AE172)</f>
        <v>0</v>
      </c>
      <c r="AE172" s="304">
        <f>SUM(AF172:EY172)</f>
        <v>0</v>
      </c>
      <c r="AF172" s="898">
        <f>'Customer Charges'!AF149</f>
        <v>0</v>
      </c>
      <c r="AG172" s="873">
        <f>'Customer Charges'!AG149</f>
        <v>0</v>
      </c>
      <c r="AH172" s="873">
        <f>'Customer Charges'!AH149</f>
        <v>0</v>
      </c>
      <c r="AI172" s="873">
        <f>'Customer Charges'!AI149</f>
        <v>0</v>
      </c>
      <c r="AJ172" s="873">
        <f>'Customer Charges'!AJ149</f>
        <v>0</v>
      </c>
      <c r="AK172" s="873">
        <f>'Customer Charges'!AK149</f>
        <v>0</v>
      </c>
      <c r="AL172" s="873">
        <f>'Customer Charges'!AL149</f>
        <v>0</v>
      </c>
      <c r="AM172" s="873">
        <f>'Customer Charges'!AM149</f>
        <v>0</v>
      </c>
      <c r="AN172" s="873">
        <f>'Customer Charges'!AN149</f>
        <v>0</v>
      </c>
      <c r="AO172" s="873">
        <f>'Customer Charges'!AO149</f>
        <v>0</v>
      </c>
      <c r="AP172" s="873">
        <f>'Customer Charges'!AP149</f>
        <v>0</v>
      </c>
      <c r="AQ172" s="873">
        <f>'Customer Charges'!AQ149</f>
        <v>0</v>
      </c>
      <c r="AR172" s="873">
        <f>'Customer Charges'!AR149</f>
        <v>0</v>
      </c>
      <c r="AS172" s="873">
        <f>'Customer Charges'!AS149</f>
        <v>0</v>
      </c>
      <c r="AT172" s="873">
        <f>'Customer Charges'!AT149</f>
        <v>0</v>
      </c>
      <c r="AU172" s="873">
        <f>'Customer Charges'!AU149</f>
        <v>0</v>
      </c>
      <c r="AV172" s="873">
        <f>'Customer Charges'!AV149</f>
        <v>0</v>
      </c>
      <c r="AW172" s="873">
        <f>'Customer Charges'!AW149</f>
        <v>0</v>
      </c>
      <c r="AX172" s="873">
        <f>'Customer Charges'!AX149</f>
        <v>0</v>
      </c>
      <c r="AY172" s="873">
        <f>'Customer Charges'!AY149</f>
        <v>0</v>
      </c>
      <c r="AZ172" s="873">
        <f>'Customer Charges'!AZ149</f>
        <v>0</v>
      </c>
      <c r="BA172" s="873">
        <f>'Customer Charges'!BA149</f>
        <v>0</v>
      </c>
      <c r="BB172" s="873">
        <f>'Customer Charges'!BB149</f>
        <v>0</v>
      </c>
      <c r="BC172" s="873">
        <f>'Customer Charges'!BC149</f>
        <v>0</v>
      </c>
      <c r="BD172" s="873">
        <f>'Customer Charges'!BD149</f>
        <v>0</v>
      </c>
      <c r="BE172" s="873">
        <f>'Customer Charges'!BE149</f>
        <v>0</v>
      </c>
      <c r="BF172" s="873">
        <f>'Customer Charges'!BF149</f>
        <v>0</v>
      </c>
      <c r="BG172" s="873">
        <f>'Customer Charges'!BG149</f>
        <v>0</v>
      </c>
      <c r="BH172" s="873">
        <f>'Customer Charges'!BH149</f>
        <v>0</v>
      </c>
      <c r="BI172" s="873">
        <f>'Customer Charges'!BI149</f>
        <v>0</v>
      </c>
      <c r="BJ172" s="873">
        <f>'Customer Charges'!BJ149</f>
        <v>0</v>
      </c>
      <c r="BK172" s="873">
        <f>'Customer Charges'!BK149</f>
        <v>0</v>
      </c>
      <c r="BL172" s="873">
        <f>'Customer Charges'!BL149</f>
        <v>0</v>
      </c>
      <c r="BM172" s="873">
        <f>'Customer Charges'!BM149</f>
        <v>0</v>
      </c>
      <c r="BN172" s="873">
        <f>'Customer Charges'!BN149</f>
        <v>0</v>
      </c>
      <c r="BO172" s="873">
        <f>'Customer Charges'!BO149</f>
        <v>0</v>
      </c>
      <c r="BP172" s="873">
        <f>'Customer Charges'!BP149</f>
        <v>0</v>
      </c>
      <c r="BQ172" s="873">
        <f>'Customer Charges'!BQ149</f>
        <v>0</v>
      </c>
      <c r="BR172" s="873">
        <f>'Customer Charges'!BR149</f>
        <v>0</v>
      </c>
      <c r="BS172" s="873">
        <f>'Customer Charges'!BS149</f>
        <v>0</v>
      </c>
      <c r="BT172" s="873">
        <f>'Customer Charges'!BT149</f>
        <v>0</v>
      </c>
      <c r="BU172" s="873">
        <f>'Customer Charges'!BU149</f>
        <v>0</v>
      </c>
      <c r="BV172" s="873">
        <f>'Customer Charges'!BV149</f>
        <v>0</v>
      </c>
      <c r="BW172" s="873">
        <f>'Customer Charges'!BW149</f>
        <v>0</v>
      </c>
      <c r="BX172" s="873">
        <f>'Customer Charges'!BX149</f>
        <v>0</v>
      </c>
      <c r="BY172" s="873">
        <f>'Customer Charges'!BY149</f>
        <v>0</v>
      </c>
      <c r="BZ172" s="873">
        <f>'Customer Charges'!BZ149</f>
        <v>0</v>
      </c>
      <c r="CA172" s="873">
        <f>'Customer Charges'!CA149</f>
        <v>0</v>
      </c>
      <c r="CB172" s="873">
        <f>'Customer Charges'!CB149</f>
        <v>0</v>
      </c>
      <c r="CC172" s="873">
        <f>'Customer Charges'!CC149</f>
        <v>0</v>
      </c>
      <c r="CD172" s="873">
        <f>'Customer Charges'!CD149</f>
        <v>0</v>
      </c>
      <c r="CE172" s="873">
        <f>'Customer Charges'!CE149</f>
        <v>0</v>
      </c>
      <c r="CF172" s="873">
        <f>'Customer Charges'!CF149</f>
        <v>0</v>
      </c>
      <c r="CG172" s="873">
        <f>'Customer Charges'!CG149</f>
        <v>0</v>
      </c>
      <c r="CH172" s="873">
        <f>'Customer Charges'!CH149</f>
        <v>0</v>
      </c>
      <c r="CI172" s="873">
        <f>'Customer Charges'!CI149</f>
        <v>0</v>
      </c>
      <c r="CJ172" s="873">
        <f>'Customer Charges'!CJ149</f>
        <v>0</v>
      </c>
      <c r="CK172" s="873">
        <f>'Customer Charges'!CK149</f>
        <v>0</v>
      </c>
      <c r="CL172" s="873">
        <f>'Customer Charges'!CL149</f>
        <v>0</v>
      </c>
      <c r="CM172" s="873">
        <f>'Customer Charges'!CM149</f>
        <v>0</v>
      </c>
      <c r="CN172" s="873">
        <f>'Customer Charges'!CN149</f>
        <v>0</v>
      </c>
      <c r="CO172" s="873">
        <f>'Customer Charges'!CO149</f>
        <v>0</v>
      </c>
      <c r="CP172" s="873">
        <f>'Customer Charges'!CP149</f>
        <v>0</v>
      </c>
      <c r="CQ172" s="873">
        <f>'Customer Charges'!CQ149</f>
        <v>0</v>
      </c>
      <c r="CR172" s="873">
        <f>'Customer Charges'!CR149</f>
        <v>0</v>
      </c>
      <c r="CS172" s="873">
        <f>'Customer Charges'!CS149</f>
        <v>0</v>
      </c>
      <c r="CT172" s="873">
        <f>'Customer Charges'!CT149</f>
        <v>0</v>
      </c>
      <c r="CU172" s="873">
        <f>'Customer Charges'!CU149</f>
        <v>0</v>
      </c>
      <c r="CV172" s="873">
        <f>'Customer Charges'!CV149</f>
        <v>0</v>
      </c>
      <c r="CW172" s="873">
        <f>'Customer Charges'!CW149</f>
        <v>0</v>
      </c>
      <c r="CX172" s="873">
        <f>'Customer Charges'!CX149</f>
        <v>0</v>
      </c>
      <c r="CY172" s="873">
        <f>'Customer Charges'!CY149</f>
        <v>0</v>
      </c>
      <c r="CZ172" s="873">
        <f>'Customer Charges'!CZ149</f>
        <v>0</v>
      </c>
      <c r="DA172" s="873">
        <f>'Customer Charges'!DA149</f>
        <v>0</v>
      </c>
      <c r="DB172" s="873">
        <f>'Customer Charges'!DB149</f>
        <v>0</v>
      </c>
      <c r="DC172" s="873">
        <f>'Customer Charges'!DC149</f>
        <v>0</v>
      </c>
      <c r="DD172" s="873">
        <f>'Customer Charges'!DD149</f>
        <v>0</v>
      </c>
      <c r="DE172" s="873">
        <f>'Customer Charges'!DE149</f>
        <v>0</v>
      </c>
      <c r="DF172" s="873">
        <f>'Customer Charges'!DF149</f>
        <v>0</v>
      </c>
      <c r="DG172" s="873">
        <f>'Customer Charges'!DG149</f>
        <v>0</v>
      </c>
      <c r="DH172" s="873">
        <f>'Customer Charges'!DH149</f>
        <v>0</v>
      </c>
      <c r="DI172" s="873">
        <f>'Customer Charges'!DI149</f>
        <v>0</v>
      </c>
      <c r="DJ172" s="873">
        <f>'Customer Charges'!DJ149</f>
        <v>0</v>
      </c>
      <c r="DK172" s="873">
        <f>'Customer Charges'!DK149</f>
        <v>0</v>
      </c>
      <c r="DL172" s="873">
        <f>'Customer Charges'!DL149</f>
        <v>0</v>
      </c>
      <c r="DM172" s="873">
        <f>'Customer Charges'!DM149</f>
        <v>0</v>
      </c>
      <c r="DN172" s="873">
        <f>'Customer Charges'!DN149</f>
        <v>0</v>
      </c>
      <c r="DO172" s="873">
        <f>'Customer Charges'!DO149</f>
        <v>0</v>
      </c>
      <c r="DP172" s="873">
        <f>'Customer Charges'!DP149</f>
        <v>0</v>
      </c>
      <c r="DQ172" s="873">
        <f>'Customer Charges'!DQ149</f>
        <v>0</v>
      </c>
      <c r="DR172" s="873">
        <f>'Customer Charges'!DR149</f>
        <v>0</v>
      </c>
      <c r="DS172" s="873">
        <f>'Customer Charges'!DS149</f>
        <v>0</v>
      </c>
      <c r="DT172" s="873">
        <f>'Customer Charges'!DT149</f>
        <v>0</v>
      </c>
      <c r="DU172" s="873">
        <f>'Customer Charges'!DU149</f>
        <v>0</v>
      </c>
      <c r="DV172" s="873">
        <f>'Customer Charges'!DV149</f>
        <v>0</v>
      </c>
      <c r="DW172" s="873">
        <f>'Customer Charges'!DW149</f>
        <v>0</v>
      </c>
      <c r="DX172" s="873">
        <f>'Customer Charges'!DX149</f>
        <v>0</v>
      </c>
      <c r="DY172" s="873">
        <f>'Customer Charges'!DY149</f>
        <v>0</v>
      </c>
      <c r="DZ172" s="873">
        <f>'Customer Charges'!DZ149</f>
        <v>0</v>
      </c>
      <c r="EA172" s="873">
        <f>'Customer Charges'!EA149</f>
        <v>0</v>
      </c>
      <c r="EB172" s="873">
        <f>'Customer Charges'!EB149</f>
        <v>0</v>
      </c>
      <c r="EC172" s="873">
        <f>'Customer Charges'!EC149</f>
        <v>0</v>
      </c>
      <c r="ED172" s="873">
        <f>'Customer Charges'!ED149</f>
        <v>0</v>
      </c>
      <c r="EE172" s="873">
        <f>'Customer Charges'!EE149</f>
        <v>0</v>
      </c>
      <c r="EF172" s="873">
        <f>'Customer Charges'!EF149</f>
        <v>0</v>
      </c>
      <c r="EG172" s="873">
        <f>'Customer Charges'!EG149</f>
        <v>0</v>
      </c>
      <c r="EH172" s="873">
        <f>'Customer Charges'!EH149</f>
        <v>0</v>
      </c>
      <c r="EI172" s="873">
        <f>'Customer Charges'!EI149</f>
        <v>0</v>
      </c>
      <c r="EJ172" s="873">
        <f>'Customer Charges'!EJ149</f>
        <v>0</v>
      </c>
      <c r="EK172" s="873">
        <f>'Customer Charges'!EK149</f>
        <v>0</v>
      </c>
      <c r="EL172" s="873">
        <f>'Customer Charges'!EL149</f>
        <v>0</v>
      </c>
      <c r="EM172" s="873">
        <f>'Customer Charges'!EM149</f>
        <v>0</v>
      </c>
      <c r="EN172" s="873">
        <f>'Customer Charges'!EN149</f>
        <v>0</v>
      </c>
      <c r="EO172" s="873">
        <f>'Customer Charges'!EO149</f>
        <v>0</v>
      </c>
      <c r="EP172" s="873">
        <f>'Customer Charges'!EP149</f>
        <v>0</v>
      </c>
      <c r="EQ172" s="873">
        <f>'Customer Charges'!EQ149</f>
        <v>0</v>
      </c>
      <c r="ER172" s="873">
        <f>'Customer Charges'!ER149</f>
        <v>0</v>
      </c>
      <c r="ES172" s="873">
        <f>'Customer Charges'!ES149</f>
        <v>0</v>
      </c>
      <c r="ET172" s="873">
        <f>'Customer Charges'!ET149</f>
        <v>0</v>
      </c>
      <c r="EU172" s="873">
        <f>'Customer Charges'!EU149</f>
        <v>0</v>
      </c>
      <c r="EV172" s="873">
        <f>'Customer Charges'!EV149</f>
        <v>0</v>
      </c>
      <c r="EW172" s="873">
        <f>'Customer Charges'!EW149</f>
        <v>0</v>
      </c>
      <c r="EX172" s="873">
        <f>'Customer Charges'!EX149</f>
        <v>0</v>
      </c>
      <c r="EY172" s="612"/>
      <c r="FA172" s="894">
        <f>IF(ABS(AE172-'Customer Charges'!AE149)&gt;ErrTol,1,0)</f>
        <v>0</v>
      </c>
      <c r="FB172" s="612"/>
    </row>
    <row r="173" spans="1:158" ht="12.75" hidden="1" customHeight="1" outlineLevel="2">
      <c r="A173" s="303"/>
      <c r="B173" s="926" t="str">
        <f>Constants!$H$301</f>
        <v>Included</v>
      </c>
      <c r="C173" s="86"/>
      <c r="D173" s="654" t="s">
        <v>249</v>
      </c>
      <c r="AD173" s="901"/>
      <c r="AE173" s="647">
        <f>SUM(AF173:EY173)</f>
        <v>0</v>
      </c>
      <c r="AF173" s="902">
        <f>'Customer Charges'!AF151</f>
        <v>0</v>
      </c>
      <c r="AG173" s="626">
        <f>'Customer Charges'!AG151</f>
        <v>0</v>
      </c>
      <c r="AH173" s="626">
        <f>'Customer Charges'!AH151</f>
        <v>0</v>
      </c>
      <c r="AI173" s="626">
        <f>'Customer Charges'!AI151</f>
        <v>0</v>
      </c>
      <c r="AJ173" s="626">
        <f>'Customer Charges'!AJ151</f>
        <v>0</v>
      </c>
      <c r="AK173" s="626">
        <f>'Customer Charges'!AK151</f>
        <v>0</v>
      </c>
      <c r="AL173" s="626">
        <f>'Customer Charges'!AL151</f>
        <v>0</v>
      </c>
      <c r="AM173" s="626">
        <f>'Customer Charges'!AM151</f>
        <v>0</v>
      </c>
      <c r="AN173" s="626">
        <f>'Customer Charges'!AN151</f>
        <v>0</v>
      </c>
      <c r="AO173" s="626">
        <f>'Customer Charges'!AO151</f>
        <v>0</v>
      </c>
      <c r="AP173" s="626">
        <f>'Customer Charges'!AP151</f>
        <v>0</v>
      </c>
      <c r="AQ173" s="626">
        <f>'Customer Charges'!AQ151</f>
        <v>0</v>
      </c>
      <c r="AR173" s="626">
        <f>'Customer Charges'!AR151</f>
        <v>0</v>
      </c>
      <c r="AS173" s="626">
        <f>'Customer Charges'!AS151</f>
        <v>0</v>
      </c>
      <c r="AT173" s="626">
        <f>'Customer Charges'!AT151</f>
        <v>0</v>
      </c>
      <c r="AU173" s="626">
        <f>'Customer Charges'!AU151</f>
        <v>0</v>
      </c>
      <c r="AV173" s="626">
        <f>'Customer Charges'!AV151</f>
        <v>0</v>
      </c>
      <c r="AW173" s="626">
        <f>'Customer Charges'!AW151</f>
        <v>0</v>
      </c>
      <c r="AX173" s="626">
        <f>'Customer Charges'!AX151</f>
        <v>0</v>
      </c>
      <c r="AY173" s="626">
        <f>'Customer Charges'!AY151</f>
        <v>0</v>
      </c>
      <c r="AZ173" s="626">
        <f>'Customer Charges'!AZ151</f>
        <v>0</v>
      </c>
      <c r="BA173" s="626">
        <f>'Customer Charges'!BA151</f>
        <v>0</v>
      </c>
      <c r="BB173" s="626">
        <f>'Customer Charges'!BB151</f>
        <v>0</v>
      </c>
      <c r="BC173" s="626">
        <f>'Customer Charges'!BC151</f>
        <v>0</v>
      </c>
      <c r="BD173" s="626">
        <f>'Customer Charges'!BD151</f>
        <v>0</v>
      </c>
      <c r="BE173" s="626">
        <f>'Customer Charges'!BE151</f>
        <v>0</v>
      </c>
      <c r="BF173" s="626">
        <f>'Customer Charges'!BF151</f>
        <v>0</v>
      </c>
      <c r="BG173" s="626">
        <f>'Customer Charges'!BG151</f>
        <v>0</v>
      </c>
      <c r="BH173" s="626">
        <f>'Customer Charges'!BH151</f>
        <v>0</v>
      </c>
      <c r="BI173" s="626">
        <f>'Customer Charges'!BI151</f>
        <v>0</v>
      </c>
      <c r="BJ173" s="626">
        <f>'Customer Charges'!BJ151</f>
        <v>0</v>
      </c>
      <c r="BK173" s="626">
        <f>'Customer Charges'!BK151</f>
        <v>0</v>
      </c>
      <c r="BL173" s="626">
        <f>'Customer Charges'!BL151</f>
        <v>0</v>
      </c>
      <c r="BM173" s="626">
        <f>'Customer Charges'!BM151</f>
        <v>0</v>
      </c>
      <c r="BN173" s="626">
        <f>'Customer Charges'!BN151</f>
        <v>0</v>
      </c>
      <c r="BO173" s="626">
        <f>'Customer Charges'!BO151</f>
        <v>0</v>
      </c>
      <c r="BP173" s="626">
        <f>'Customer Charges'!BP151</f>
        <v>0</v>
      </c>
      <c r="BQ173" s="626">
        <f>'Customer Charges'!BQ151</f>
        <v>0</v>
      </c>
      <c r="BR173" s="626">
        <f>'Customer Charges'!BR151</f>
        <v>0</v>
      </c>
      <c r="BS173" s="626">
        <f>'Customer Charges'!BS151</f>
        <v>0</v>
      </c>
      <c r="BT173" s="626">
        <f>'Customer Charges'!BT151</f>
        <v>0</v>
      </c>
      <c r="BU173" s="626">
        <f>'Customer Charges'!BU151</f>
        <v>0</v>
      </c>
      <c r="BV173" s="626">
        <f>'Customer Charges'!BV151</f>
        <v>0</v>
      </c>
      <c r="BW173" s="626">
        <f>'Customer Charges'!BW151</f>
        <v>0</v>
      </c>
      <c r="BX173" s="626">
        <f>'Customer Charges'!BX151</f>
        <v>0</v>
      </c>
      <c r="BY173" s="626">
        <f>'Customer Charges'!BY151</f>
        <v>0</v>
      </c>
      <c r="BZ173" s="626">
        <f>'Customer Charges'!BZ151</f>
        <v>0</v>
      </c>
      <c r="CA173" s="626">
        <f>'Customer Charges'!CA151</f>
        <v>0</v>
      </c>
      <c r="CB173" s="626">
        <f>'Customer Charges'!CB151</f>
        <v>0</v>
      </c>
      <c r="CC173" s="626">
        <f>'Customer Charges'!CC151</f>
        <v>0</v>
      </c>
      <c r="CD173" s="626">
        <f>'Customer Charges'!CD151</f>
        <v>0</v>
      </c>
      <c r="CE173" s="626">
        <f>'Customer Charges'!CE151</f>
        <v>0</v>
      </c>
      <c r="CF173" s="626">
        <f>'Customer Charges'!CF151</f>
        <v>0</v>
      </c>
      <c r="CG173" s="626">
        <f>'Customer Charges'!CG151</f>
        <v>0</v>
      </c>
      <c r="CH173" s="626">
        <f>'Customer Charges'!CH151</f>
        <v>0</v>
      </c>
      <c r="CI173" s="626">
        <f>'Customer Charges'!CI151</f>
        <v>0</v>
      </c>
      <c r="CJ173" s="626">
        <f>'Customer Charges'!CJ151</f>
        <v>0</v>
      </c>
      <c r="CK173" s="626">
        <f>'Customer Charges'!CK151</f>
        <v>0</v>
      </c>
      <c r="CL173" s="626">
        <f>'Customer Charges'!CL151</f>
        <v>0</v>
      </c>
      <c r="CM173" s="626">
        <f>'Customer Charges'!CM151</f>
        <v>0</v>
      </c>
      <c r="CN173" s="626">
        <f>'Customer Charges'!CN151</f>
        <v>0</v>
      </c>
      <c r="CO173" s="626">
        <f>'Customer Charges'!CO151</f>
        <v>0</v>
      </c>
      <c r="CP173" s="626">
        <f>'Customer Charges'!CP151</f>
        <v>0</v>
      </c>
      <c r="CQ173" s="626">
        <f>'Customer Charges'!CQ151</f>
        <v>0</v>
      </c>
      <c r="CR173" s="626">
        <f>'Customer Charges'!CR151</f>
        <v>0</v>
      </c>
      <c r="CS173" s="626">
        <f>'Customer Charges'!CS151</f>
        <v>0</v>
      </c>
      <c r="CT173" s="626">
        <f>'Customer Charges'!CT151</f>
        <v>0</v>
      </c>
      <c r="CU173" s="626">
        <f>'Customer Charges'!CU151</f>
        <v>0</v>
      </c>
      <c r="CV173" s="626">
        <f>'Customer Charges'!CV151</f>
        <v>0</v>
      </c>
      <c r="CW173" s="626">
        <f>'Customer Charges'!CW151</f>
        <v>0</v>
      </c>
      <c r="CX173" s="626">
        <f>'Customer Charges'!CX151</f>
        <v>0</v>
      </c>
      <c r="CY173" s="626">
        <f>'Customer Charges'!CY151</f>
        <v>0</v>
      </c>
      <c r="CZ173" s="626">
        <f>'Customer Charges'!CZ151</f>
        <v>0</v>
      </c>
      <c r="DA173" s="626">
        <f>'Customer Charges'!DA151</f>
        <v>0</v>
      </c>
      <c r="DB173" s="626">
        <f>'Customer Charges'!DB151</f>
        <v>0</v>
      </c>
      <c r="DC173" s="626">
        <f>'Customer Charges'!DC151</f>
        <v>0</v>
      </c>
      <c r="DD173" s="626">
        <f>'Customer Charges'!DD151</f>
        <v>0</v>
      </c>
      <c r="DE173" s="626">
        <f>'Customer Charges'!DE151</f>
        <v>0</v>
      </c>
      <c r="DF173" s="626">
        <f>'Customer Charges'!DF151</f>
        <v>0</v>
      </c>
      <c r="DG173" s="626">
        <f>'Customer Charges'!DG151</f>
        <v>0</v>
      </c>
      <c r="DH173" s="626">
        <f>'Customer Charges'!DH151</f>
        <v>0</v>
      </c>
      <c r="DI173" s="626">
        <f>'Customer Charges'!DI151</f>
        <v>0</v>
      </c>
      <c r="DJ173" s="626">
        <f>'Customer Charges'!DJ151</f>
        <v>0</v>
      </c>
      <c r="DK173" s="626">
        <f>'Customer Charges'!DK151</f>
        <v>0</v>
      </c>
      <c r="DL173" s="626">
        <f>'Customer Charges'!DL151</f>
        <v>0</v>
      </c>
      <c r="DM173" s="626">
        <f>'Customer Charges'!DM151</f>
        <v>0</v>
      </c>
      <c r="DN173" s="626">
        <f>'Customer Charges'!DN151</f>
        <v>0</v>
      </c>
      <c r="DO173" s="626">
        <f>'Customer Charges'!DO151</f>
        <v>0</v>
      </c>
      <c r="DP173" s="626">
        <f>'Customer Charges'!DP151</f>
        <v>0</v>
      </c>
      <c r="DQ173" s="626">
        <f>'Customer Charges'!DQ151</f>
        <v>0</v>
      </c>
      <c r="DR173" s="626">
        <f>'Customer Charges'!DR151</f>
        <v>0</v>
      </c>
      <c r="DS173" s="626">
        <f>'Customer Charges'!DS151</f>
        <v>0</v>
      </c>
      <c r="DT173" s="626">
        <f>'Customer Charges'!DT151</f>
        <v>0</v>
      </c>
      <c r="DU173" s="626">
        <f>'Customer Charges'!DU151</f>
        <v>0</v>
      </c>
      <c r="DV173" s="626">
        <f>'Customer Charges'!DV151</f>
        <v>0</v>
      </c>
      <c r="DW173" s="626">
        <f>'Customer Charges'!DW151</f>
        <v>0</v>
      </c>
      <c r="DX173" s="626">
        <f>'Customer Charges'!DX151</f>
        <v>0</v>
      </c>
      <c r="DY173" s="626">
        <f>'Customer Charges'!DY151</f>
        <v>0</v>
      </c>
      <c r="DZ173" s="626">
        <f>'Customer Charges'!DZ151</f>
        <v>0</v>
      </c>
      <c r="EA173" s="626">
        <f>'Customer Charges'!EA151</f>
        <v>0</v>
      </c>
      <c r="EB173" s="626">
        <f>'Customer Charges'!EB151</f>
        <v>0</v>
      </c>
      <c r="EC173" s="626">
        <f>'Customer Charges'!EC151</f>
        <v>0</v>
      </c>
      <c r="ED173" s="626">
        <f>'Customer Charges'!ED151</f>
        <v>0</v>
      </c>
      <c r="EE173" s="626">
        <f>'Customer Charges'!EE151</f>
        <v>0</v>
      </c>
      <c r="EF173" s="626">
        <f>'Customer Charges'!EF151</f>
        <v>0</v>
      </c>
      <c r="EG173" s="626">
        <f>'Customer Charges'!EG151</f>
        <v>0</v>
      </c>
      <c r="EH173" s="626">
        <f>'Customer Charges'!EH151</f>
        <v>0</v>
      </c>
      <c r="EI173" s="626">
        <f>'Customer Charges'!EI151</f>
        <v>0</v>
      </c>
      <c r="EJ173" s="626">
        <f>'Customer Charges'!EJ151</f>
        <v>0</v>
      </c>
      <c r="EK173" s="626">
        <f>'Customer Charges'!EK151</f>
        <v>0</v>
      </c>
      <c r="EL173" s="626">
        <f>'Customer Charges'!EL151</f>
        <v>0</v>
      </c>
      <c r="EM173" s="626">
        <f>'Customer Charges'!EM151</f>
        <v>0</v>
      </c>
      <c r="EN173" s="626">
        <f>'Customer Charges'!EN151</f>
        <v>0</v>
      </c>
      <c r="EO173" s="626">
        <f>'Customer Charges'!EO151</f>
        <v>0</v>
      </c>
      <c r="EP173" s="626">
        <f>'Customer Charges'!EP151</f>
        <v>0</v>
      </c>
      <c r="EQ173" s="626">
        <f>'Customer Charges'!EQ151</f>
        <v>0</v>
      </c>
      <c r="ER173" s="626">
        <f>'Customer Charges'!ER151</f>
        <v>0</v>
      </c>
      <c r="ES173" s="626">
        <f>'Customer Charges'!ES151</f>
        <v>0</v>
      </c>
      <c r="ET173" s="626">
        <f>'Customer Charges'!ET151</f>
        <v>0</v>
      </c>
      <c r="EU173" s="626">
        <f>'Customer Charges'!EU151</f>
        <v>0</v>
      </c>
      <c r="EV173" s="626">
        <f>'Customer Charges'!EV151</f>
        <v>0</v>
      </c>
      <c r="EW173" s="626">
        <f>'Customer Charges'!EW151</f>
        <v>0</v>
      </c>
      <c r="EX173" s="626">
        <f>'Customer Charges'!EX151</f>
        <v>0</v>
      </c>
      <c r="EY173" s="612"/>
      <c r="EZ173" s="86"/>
      <c r="FB173" s="612"/>
    </row>
    <row r="174" spans="1:158" ht="12.75" hidden="1" customHeight="1" outlineLevel="2">
      <c r="A174" s="303"/>
      <c r="B174" s="903" t="s">
        <v>214</v>
      </c>
      <c r="C174" s="645"/>
      <c r="D174" s="654" t="s">
        <v>1759</v>
      </c>
      <c r="AD174" s="904"/>
      <c r="AE174" s="647">
        <f>MAX(AF174:EY174)</f>
        <v>0</v>
      </c>
      <c r="AF174" s="902">
        <f>'Customer Charges'!AF153</f>
        <v>0</v>
      </c>
      <c r="AG174" s="626">
        <f>'Customer Charges'!AG153</f>
        <v>0</v>
      </c>
      <c r="AH174" s="626">
        <f>'Customer Charges'!AH153</f>
        <v>0</v>
      </c>
      <c r="AI174" s="626">
        <f>'Customer Charges'!AI153</f>
        <v>0</v>
      </c>
      <c r="AJ174" s="626">
        <f>'Customer Charges'!AJ153</f>
        <v>0</v>
      </c>
      <c r="AK174" s="626">
        <f>'Customer Charges'!AK153</f>
        <v>0</v>
      </c>
      <c r="AL174" s="626">
        <f>'Customer Charges'!AL153</f>
        <v>0</v>
      </c>
      <c r="AM174" s="626">
        <f>'Customer Charges'!AM153</f>
        <v>0</v>
      </c>
      <c r="AN174" s="626">
        <f>'Customer Charges'!AN153</f>
        <v>0</v>
      </c>
      <c r="AO174" s="626">
        <f>'Customer Charges'!AO153</f>
        <v>0</v>
      </c>
      <c r="AP174" s="626">
        <f>'Customer Charges'!AP153</f>
        <v>0</v>
      </c>
      <c r="AQ174" s="626">
        <f>'Customer Charges'!AQ153</f>
        <v>0</v>
      </c>
      <c r="AR174" s="626">
        <f>'Customer Charges'!AR153</f>
        <v>0</v>
      </c>
      <c r="AS174" s="626">
        <f>'Customer Charges'!AS153</f>
        <v>0</v>
      </c>
      <c r="AT174" s="626">
        <f>'Customer Charges'!AT153</f>
        <v>0</v>
      </c>
      <c r="AU174" s="626">
        <f>'Customer Charges'!AU153</f>
        <v>0</v>
      </c>
      <c r="AV174" s="626">
        <f>'Customer Charges'!AV153</f>
        <v>0</v>
      </c>
      <c r="AW174" s="626">
        <f>'Customer Charges'!AW153</f>
        <v>0</v>
      </c>
      <c r="AX174" s="626">
        <f>'Customer Charges'!AX153</f>
        <v>0</v>
      </c>
      <c r="AY174" s="626">
        <f>'Customer Charges'!AY153</f>
        <v>0</v>
      </c>
      <c r="AZ174" s="626">
        <f>'Customer Charges'!AZ153</f>
        <v>0</v>
      </c>
      <c r="BA174" s="626">
        <f>'Customer Charges'!BA153</f>
        <v>0</v>
      </c>
      <c r="BB174" s="626">
        <f>'Customer Charges'!BB153</f>
        <v>0</v>
      </c>
      <c r="BC174" s="626">
        <f>'Customer Charges'!BC153</f>
        <v>0</v>
      </c>
      <c r="BD174" s="626">
        <f>'Customer Charges'!BD153</f>
        <v>0</v>
      </c>
      <c r="BE174" s="626">
        <f>'Customer Charges'!BE153</f>
        <v>0</v>
      </c>
      <c r="BF174" s="626">
        <f>'Customer Charges'!BF153</f>
        <v>0</v>
      </c>
      <c r="BG174" s="626">
        <f>'Customer Charges'!BG153</f>
        <v>0</v>
      </c>
      <c r="BH174" s="626">
        <f>'Customer Charges'!BH153</f>
        <v>0</v>
      </c>
      <c r="BI174" s="626">
        <f>'Customer Charges'!BI153</f>
        <v>0</v>
      </c>
      <c r="BJ174" s="626">
        <f>'Customer Charges'!BJ153</f>
        <v>0</v>
      </c>
      <c r="BK174" s="626">
        <f>'Customer Charges'!BK153</f>
        <v>0</v>
      </c>
      <c r="BL174" s="626">
        <f>'Customer Charges'!BL153</f>
        <v>0</v>
      </c>
      <c r="BM174" s="626">
        <f>'Customer Charges'!BM153</f>
        <v>0</v>
      </c>
      <c r="BN174" s="626">
        <f>'Customer Charges'!BN153</f>
        <v>0</v>
      </c>
      <c r="BO174" s="626">
        <f>'Customer Charges'!BO153</f>
        <v>0</v>
      </c>
      <c r="BP174" s="626">
        <f>'Customer Charges'!BP153</f>
        <v>0</v>
      </c>
      <c r="BQ174" s="626">
        <f>'Customer Charges'!BQ153</f>
        <v>0</v>
      </c>
      <c r="BR174" s="626">
        <f>'Customer Charges'!BR153</f>
        <v>0</v>
      </c>
      <c r="BS174" s="626">
        <f>'Customer Charges'!BS153</f>
        <v>0</v>
      </c>
      <c r="BT174" s="626">
        <f>'Customer Charges'!BT153</f>
        <v>0</v>
      </c>
      <c r="BU174" s="626">
        <f>'Customer Charges'!BU153</f>
        <v>0</v>
      </c>
      <c r="BV174" s="626">
        <f>'Customer Charges'!BV153</f>
        <v>0</v>
      </c>
      <c r="BW174" s="626">
        <f>'Customer Charges'!BW153</f>
        <v>0</v>
      </c>
      <c r="BX174" s="626">
        <f>'Customer Charges'!BX153</f>
        <v>0</v>
      </c>
      <c r="BY174" s="626">
        <f>'Customer Charges'!BY153</f>
        <v>0</v>
      </c>
      <c r="BZ174" s="626">
        <f>'Customer Charges'!BZ153</f>
        <v>0</v>
      </c>
      <c r="CA174" s="626">
        <f>'Customer Charges'!CA153</f>
        <v>0</v>
      </c>
      <c r="CB174" s="626">
        <f>'Customer Charges'!CB153</f>
        <v>0</v>
      </c>
      <c r="CC174" s="626">
        <f>'Customer Charges'!CC153</f>
        <v>0</v>
      </c>
      <c r="CD174" s="626">
        <f>'Customer Charges'!CD153</f>
        <v>0</v>
      </c>
      <c r="CE174" s="626">
        <f>'Customer Charges'!CE153</f>
        <v>0</v>
      </c>
      <c r="CF174" s="626">
        <f>'Customer Charges'!CF153</f>
        <v>0</v>
      </c>
      <c r="CG174" s="626">
        <f>'Customer Charges'!CG153</f>
        <v>0</v>
      </c>
      <c r="CH174" s="626">
        <f>'Customer Charges'!CH153</f>
        <v>0</v>
      </c>
      <c r="CI174" s="626">
        <f>'Customer Charges'!CI153</f>
        <v>0</v>
      </c>
      <c r="CJ174" s="626">
        <f>'Customer Charges'!CJ153</f>
        <v>0</v>
      </c>
      <c r="CK174" s="626">
        <f>'Customer Charges'!CK153</f>
        <v>0</v>
      </c>
      <c r="CL174" s="626">
        <f>'Customer Charges'!CL153</f>
        <v>0</v>
      </c>
      <c r="CM174" s="626">
        <f>'Customer Charges'!CM153</f>
        <v>0</v>
      </c>
      <c r="CN174" s="626">
        <f>'Customer Charges'!CN153</f>
        <v>0</v>
      </c>
      <c r="CO174" s="626">
        <f>'Customer Charges'!CO153</f>
        <v>0</v>
      </c>
      <c r="CP174" s="626">
        <f>'Customer Charges'!CP153</f>
        <v>0</v>
      </c>
      <c r="CQ174" s="626">
        <f>'Customer Charges'!CQ153</f>
        <v>0</v>
      </c>
      <c r="CR174" s="626">
        <f>'Customer Charges'!CR153</f>
        <v>0</v>
      </c>
      <c r="CS174" s="626">
        <f>'Customer Charges'!CS153</f>
        <v>0</v>
      </c>
      <c r="CT174" s="626">
        <f>'Customer Charges'!CT153</f>
        <v>0</v>
      </c>
      <c r="CU174" s="626">
        <f>'Customer Charges'!CU153</f>
        <v>0</v>
      </c>
      <c r="CV174" s="626">
        <f>'Customer Charges'!CV153</f>
        <v>0</v>
      </c>
      <c r="CW174" s="626">
        <f>'Customer Charges'!CW153</f>
        <v>0</v>
      </c>
      <c r="CX174" s="626">
        <f>'Customer Charges'!CX153</f>
        <v>0</v>
      </c>
      <c r="CY174" s="626">
        <f>'Customer Charges'!CY153</f>
        <v>0</v>
      </c>
      <c r="CZ174" s="626">
        <f>'Customer Charges'!CZ153</f>
        <v>0</v>
      </c>
      <c r="DA174" s="626">
        <f>'Customer Charges'!DA153</f>
        <v>0</v>
      </c>
      <c r="DB174" s="626">
        <f>'Customer Charges'!DB153</f>
        <v>0</v>
      </c>
      <c r="DC174" s="626">
        <f>'Customer Charges'!DC153</f>
        <v>0</v>
      </c>
      <c r="DD174" s="626">
        <f>'Customer Charges'!DD153</f>
        <v>0</v>
      </c>
      <c r="DE174" s="626">
        <f>'Customer Charges'!DE153</f>
        <v>0</v>
      </c>
      <c r="DF174" s="626">
        <f>'Customer Charges'!DF153</f>
        <v>0</v>
      </c>
      <c r="DG174" s="626">
        <f>'Customer Charges'!DG153</f>
        <v>0</v>
      </c>
      <c r="DH174" s="626">
        <f>'Customer Charges'!DH153</f>
        <v>0</v>
      </c>
      <c r="DI174" s="626">
        <f>'Customer Charges'!DI153</f>
        <v>0</v>
      </c>
      <c r="DJ174" s="626">
        <f>'Customer Charges'!DJ153</f>
        <v>0</v>
      </c>
      <c r="DK174" s="626">
        <f>'Customer Charges'!DK153</f>
        <v>0</v>
      </c>
      <c r="DL174" s="626">
        <f>'Customer Charges'!DL153</f>
        <v>0</v>
      </c>
      <c r="DM174" s="626">
        <f>'Customer Charges'!DM153</f>
        <v>0</v>
      </c>
      <c r="DN174" s="626">
        <f>'Customer Charges'!DN153</f>
        <v>0</v>
      </c>
      <c r="DO174" s="626">
        <f>'Customer Charges'!DO153</f>
        <v>0</v>
      </c>
      <c r="DP174" s="626">
        <f>'Customer Charges'!DP153</f>
        <v>0</v>
      </c>
      <c r="DQ174" s="626">
        <f>'Customer Charges'!DQ153</f>
        <v>0</v>
      </c>
      <c r="DR174" s="626">
        <f>'Customer Charges'!DR153</f>
        <v>0</v>
      </c>
      <c r="DS174" s="626">
        <f>'Customer Charges'!DS153</f>
        <v>0</v>
      </c>
      <c r="DT174" s="626">
        <f>'Customer Charges'!DT153</f>
        <v>0</v>
      </c>
      <c r="DU174" s="626">
        <f>'Customer Charges'!DU153</f>
        <v>0</v>
      </c>
      <c r="DV174" s="626">
        <f>'Customer Charges'!DV153</f>
        <v>0</v>
      </c>
      <c r="DW174" s="626">
        <f>'Customer Charges'!DW153</f>
        <v>0</v>
      </c>
      <c r="DX174" s="626">
        <f>'Customer Charges'!DX153</f>
        <v>0</v>
      </c>
      <c r="DY174" s="626">
        <f>'Customer Charges'!DY153</f>
        <v>0</v>
      </c>
      <c r="DZ174" s="626">
        <f>'Customer Charges'!DZ153</f>
        <v>0</v>
      </c>
      <c r="EA174" s="626">
        <f>'Customer Charges'!EA153</f>
        <v>0</v>
      </c>
      <c r="EB174" s="626">
        <f>'Customer Charges'!EB153</f>
        <v>0</v>
      </c>
      <c r="EC174" s="626">
        <f>'Customer Charges'!EC153</f>
        <v>0</v>
      </c>
      <c r="ED174" s="626">
        <f>'Customer Charges'!ED153</f>
        <v>0</v>
      </c>
      <c r="EE174" s="626">
        <f>'Customer Charges'!EE153</f>
        <v>0</v>
      </c>
      <c r="EF174" s="626">
        <f>'Customer Charges'!EF153</f>
        <v>0</v>
      </c>
      <c r="EG174" s="626">
        <f>'Customer Charges'!EG153</f>
        <v>0</v>
      </c>
      <c r="EH174" s="626">
        <f>'Customer Charges'!EH153</f>
        <v>0</v>
      </c>
      <c r="EI174" s="626">
        <f>'Customer Charges'!EI153</f>
        <v>0</v>
      </c>
      <c r="EJ174" s="626">
        <f>'Customer Charges'!EJ153</f>
        <v>0</v>
      </c>
      <c r="EK174" s="626">
        <f>'Customer Charges'!EK153</f>
        <v>0</v>
      </c>
      <c r="EL174" s="626">
        <f>'Customer Charges'!EL153</f>
        <v>0</v>
      </c>
      <c r="EM174" s="626">
        <f>'Customer Charges'!EM153</f>
        <v>0</v>
      </c>
      <c r="EN174" s="626">
        <f>'Customer Charges'!EN153</f>
        <v>0</v>
      </c>
      <c r="EO174" s="626">
        <f>'Customer Charges'!EO153</f>
        <v>0</v>
      </c>
      <c r="EP174" s="626">
        <f>'Customer Charges'!EP153</f>
        <v>0</v>
      </c>
      <c r="EQ174" s="626">
        <f>'Customer Charges'!EQ153</f>
        <v>0</v>
      </c>
      <c r="ER174" s="626">
        <f>'Customer Charges'!ER153</f>
        <v>0</v>
      </c>
      <c r="ES174" s="626">
        <f>'Customer Charges'!ES153</f>
        <v>0</v>
      </c>
      <c r="ET174" s="626">
        <f>'Customer Charges'!ET153</f>
        <v>0</v>
      </c>
      <c r="EU174" s="626">
        <f>'Customer Charges'!EU153</f>
        <v>0</v>
      </c>
      <c r="EV174" s="626">
        <f>'Customer Charges'!EV153</f>
        <v>0</v>
      </c>
      <c r="EW174" s="626">
        <f>'Customer Charges'!EW153</f>
        <v>0</v>
      </c>
      <c r="EX174" s="626">
        <f>'Customer Charges'!EX153</f>
        <v>0</v>
      </c>
      <c r="EY174" s="612"/>
      <c r="EZ174" s="86"/>
      <c r="FB174" s="612"/>
    </row>
    <row r="175" spans="1:158" ht="12.75" hidden="1" customHeight="1" outlineLevel="2">
      <c r="A175" s="303"/>
      <c r="B175" s="907">
        <f ca="1">IF(AE170=0,"N/A",AE178/AE170)</f>
        <v>0</v>
      </c>
      <c r="C175" s="645"/>
      <c r="D175" s="654" t="s">
        <v>1460</v>
      </c>
      <c r="AD175" s="897">
        <f>IF(AE175=0,0,(AE175-AE171)/AE175)</f>
        <v>0</v>
      </c>
      <c r="AE175" s="304">
        <f>SUM(AF175:EY175)</f>
        <v>0</v>
      </c>
      <c r="AF175" s="637">
        <f>SUMIF('Final Price'!$V$14:$V$114,$AD168,'Final Price'!AF$14:AF$114)</f>
        <v>0</v>
      </c>
      <c r="AG175" s="300">
        <f>SUMIF('Final Price'!$V$14:$V$114,$AD168,'Final Price'!AG$14:AG$114)</f>
        <v>0</v>
      </c>
      <c r="AH175" s="300">
        <f>SUMIF('Final Price'!$V$14:$V$114,$AD168,'Final Price'!AH$14:AH$114)</f>
        <v>0</v>
      </c>
      <c r="AI175" s="300">
        <f>SUMIF('Final Price'!$V$14:$V$114,$AD168,'Final Price'!AI$14:AI$114)</f>
        <v>0</v>
      </c>
      <c r="AJ175" s="300">
        <f>SUMIF('Final Price'!$V$14:$V$114,$AD168,'Final Price'!AJ$14:AJ$114)</f>
        <v>0</v>
      </c>
      <c r="AK175" s="300">
        <f>SUMIF('Final Price'!$V$14:$V$114,$AD168,'Final Price'!AK$14:AK$114)</f>
        <v>0</v>
      </c>
      <c r="AL175" s="300">
        <f>SUMIF('Final Price'!$V$14:$V$114,$AD168,'Final Price'!AL$14:AL$114)</f>
        <v>0</v>
      </c>
      <c r="AM175" s="300">
        <f>SUMIF('Final Price'!$V$14:$V$114,$AD168,'Final Price'!AM$14:AM$114)</f>
        <v>0</v>
      </c>
      <c r="AN175" s="300">
        <f>SUMIF('Final Price'!$V$14:$V$114,$AD168,'Final Price'!AN$14:AN$114)</f>
        <v>0</v>
      </c>
      <c r="AO175" s="300">
        <f>SUMIF('Final Price'!$V$14:$V$114,$AD168,'Final Price'!AO$14:AO$114)</f>
        <v>0</v>
      </c>
      <c r="AP175" s="300">
        <f>SUMIF('Final Price'!$V$14:$V$114,$AD168,'Final Price'!AP$14:AP$114)</f>
        <v>0</v>
      </c>
      <c r="AQ175" s="300">
        <f>SUMIF('Final Price'!$V$14:$V$114,$AD168,'Final Price'!AQ$14:AQ$114)</f>
        <v>0</v>
      </c>
      <c r="AR175" s="300">
        <f>SUMIF('Final Price'!$V$14:$V$114,$AD168,'Final Price'!AR$14:AR$114)</f>
        <v>0</v>
      </c>
      <c r="AS175" s="300">
        <f>SUMIF('Final Price'!$V$14:$V$114,$AD168,'Final Price'!AS$14:AS$114)</f>
        <v>0</v>
      </c>
      <c r="AT175" s="300">
        <f>SUMIF('Final Price'!$V$14:$V$114,$AD168,'Final Price'!AT$14:AT$114)</f>
        <v>0</v>
      </c>
      <c r="AU175" s="300">
        <f>SUMIF('Final Price'!$V$14:$V$114,$AD168,'Final Price'!AU$14:AU$114)</f>
        <v>0</v>
      </c>
      <c r="AV175" s="300">
        <f>SUMIF('Final Price'!$V$14:$V$114,$AD168,'Final Price'!AV$14:AV$114)</f>
        <v>0</v>
      </c>
      <c r="AW175" s="300">
        <f>SUMIF('Final Price'!$V$14:$V$114,$AD168,'Final Price'!AW$14:AW$114)</f>
        <v>0</v>
      </c>
      <c r="AX175" s="300">
        <f>SUMIF('Final Price'!$V$14:$V$114,$AD168,'Final Price'!AX$14:AX$114)</f>
        <v>0</v>
      </c>
      <c r="AY175" s="300">
        <f>SUMIF('Final Price'!$V$14:$V$114,$AD168,'Final Price'!AY$14:AY$114)</f>
        <v>0</v>
      </c>
      <c r="AZ175" s="300">
        <f>SUMIF('Final Price'!$V$14:$V$114,$AD168,'Final Price'!AZ$14:AZ$114)</f>
        <v>0</v>
      </c>
      <c r="BA175" s="300">
        <f>SUMIF('Final Price'!$V$14:$V$114,$AD168,'Final Price'!BA$14:BA$114)</f>
        <v>0</v>
      </c>
      <c r="BB175" s="300">
        <f>SUMIF('Final Price'!$V$14:$V$114,$AD168,'Final Price'!BB$14:BB$114)</f>
        <v>0</v>
      </c>
      <c r="BC175" s="300">
        <f>SUMIF('Final Price'!$V$14:$V$114,$AD168,'Final Price'!BC$14:BC$114)</f>
        <v>0</v>
      </c>
      <c r="BD175" s="300">
        <f>SUMIF('Final Price'!$V$14:$V$114,$AD168,'Final Price'!BD$14:BD$114)</f>
        <v>0</v>
      </c>
      <c r="BE175" s="300">
        <f>SUMIF('Final Price'!$V$14:$V$114,$AD168,'Final Price'!BE$14:BE$114)</f>
        <v>0</v>
      </c>
      <c r="BF175" s="300">
        <f>SUMIF('Final Price'!$V$14:$V$114,$AD168,'Final Price'!BF$14:BF$114)</f>
        <v>0</v>
      </c>
      <c r="BG175" s="300">
        <f>SUMIF('Final Price'!$V$14:$V$114,$AD168,'Final Price'!BG$14:BG$114)</f>
        <v>0</v>
      </c>
      <c r="BH175" s="300">
        <f>SUMIF('Final Price'!$V$14:$V$114,$AD168,'Final Price'!BH$14:BH$114)</f>
        <v>0</v>
      </c>
      <c r="BI175" s="300">
        <f>SUMIF('Final Price'!$V$14:$V$114,$AD168,'Final Price'!BI$14:BI$114)</f>
        <v>0</v>
      </c>
      <c r="BJ175" s="300">
        <f>SUMIF('Final Price'!$V$14:$V$114,$AD168,'Final Price'!BJ$14:BJ$114)</f>
        <v>0</v>
      </c>
      <c r="BK175" s="300">
        <f>SUMIF('Final Price'!$V$14:$V$114,$AD168,'Final Price'!BK$14:BK$114)</f>
        <v>0</v>
      </c>
      <c r="BL175" s="300">
        <f>SUMIF('Final Price'!$V$14:$V$114,$AD168,'Final Price'!BL$14:BL$114)</f>
        <v>0</v>
      </c>
      <c r="BM175" s="300">
        <f>SUMIF('Final Price'!$V$14:$V$114,$AD168,'Final Price'!BM$14:BM$114)</f>
        <v>0</v>
      </c>
      <c r="BN175" s="300">
        <f>SUMIF('Final Price'!$V$14:$V$114,$AD168,'Final Price'!BN$14:BN$114)</f>
        <v>0</v>
      </c>
      <c r="BO175" s="300">
        <f>SUMIF('Final Price'!$V$14:$V$114,$AD168,'Final Price'!BO$14:BO$114)</f>
        <v>0</v>
      </c>
      <c r="BP175" s="300">
        <f>SUMIF('Final Price'!$V$14:$V$114,$AD168,'Final Price'!BP$14:BP$114)</f>
        <v>0</v>
      </c>
      <c r="BQ175" s="300">
        <f>SUMIF('Final Price'!$V$14:$V$114,$AD168,'Final Price'!BQ$14:BQ$114)</f>
        <v>0</v>
      </c>
      <c r="BR175" s="300">
        <f>SUMIF('Final Price'!$V$14:$V$114,$AD168,'Final Price'!BR$14:BR$114)</f>
        <v>0</v>
      </c>
      <c r="BS175" s="300">
        <f>SUMIF('Final Price'!$V$14:$V$114,$AD168,'Final Price'!BS$14:BS$114)</f>
        <v>0</v>
      </c>
      <c r="BT175" s="300">
        <f>SUMIF('Final Price'!$V$14:$V$114,$AD168,'Final Price'!BT$14:BT$114)</f>
        <v>0</v>
      </c>
      <c r="BU175" s="300">
        <f>SUMIF('Final Price'!$V$14:$V$114,$AD168,'Final Price'!BU$14:BU$114)</f>
        <v>0</v>
      </c>
      <c r="BV175" s="300">
        <f>SUMIF('Final Price'!$V$14:$V$114,$AD168,'Final Price'!BV$14:BV$114)</f>
        <v>0</v>
      </c>
      <c r="BW175" s="300">
        <f>SUMIF('Final Price'!$V$14:$V$114,$AD168,'Final Price'!BW$14:BW$114)</f>
        <v>0</v>
      </c>
      <c r="BX175" s="300">
        <f>SUMIF('Final Price'!$V$14:$V$114,$AD168,'Final Price'!BX$14:BX$114)</f>
        <v>0</v>
      </c>
      <c r="BY175" s="300">
        <f>SUMIF('Final Price'!$V$14:$V$114,$AD168,'Final Price'!BY$14:BY$114)</f>
        <v>0</v>
      </c>
      <c r="BZ175" s="300">
        <f>SUMIF('Final Price'!$V$14:$V$114,$AD168,'Final Price'!BZ$14:BZ$114)</f>
        <v>0</v>
      </c>
      <c r="CA175" s="300">
        <f>SUMIF('Final Price'!$V$14:$V$114,$AD168,'Final Price'!CA$14:CA$114)</f>
        <v>0</v>
      </c>
      <c r="CB175" s="300">
        <f>SUMIF('Final Price'!$V$14:$V$114,$AD168,'Final Price'!CB$14:CB$114)</f>
        <v>0</v>
      </c>
      <c r="CC175" s="300">
        <f>SUMIF('Final Price'!$V$14:$V$114,$AD168,'Final Price'!CC$14:CC$114)</f>
        <v>0</v>
      </c>
      <c r="CD175" s="300">
        <f>SUMIF('Final Price'!$V$14:$V$114,$AD168,'Final Price'!CD$14:CD$114)</f>
        <v>0</v>
      </c>
      <c r="CE175" s="300">
        <f>SUMIF('Final Price'!$V$14:$V$114,$AD168,'Final Price'!CE$14:CE$114)</f>
        <v>0</v>
      </c>
      <c r="CF175" s="300">
        <f>SUMIF('Final Price'!$V$14:$V$114,$AD168,'Final Price'!CF$14:CF$114)</f>
        <v>0</v>
      </c>
      <c r="CG175" s="300">
        <f>SUMIF('Final Price'!$V$14:$V$114,$AD168,'Final Price'!CG$14:CG$114)</f>
        <v>0</v>
      </c>
      <c r="CH175" s="300">
        <f>SUMIF('Final Price'!$V$14:$V$114,$AD168,'Final Price'!CH$14:CH$114)</f>
        <v>0</v>
      </c>
      <c r="CI175" s="300">
        <f>SUMIF('Final Price'!$V$14:$V$114,$AD168,'Final Price'!CI$14:CI$114)</f>
        <v>0</v>
      </c>
      <c r="CJ175" s="300">
        <f>SUMIF('Final Price'!$V$14:$V$114,$AD168,'Final Price'!CJ$14:CJ$114)</f>
        <v>0</v>
      </c>
      <c r="CK175" s="300">
        <f>SUMIF('Final Price'!$V$14:$V$114,$AD168,'Final Price'!CK$14:CK$114)</f>
        <v>0</v>
      </c>
      <c r="CL175" s="300">
        <f>SUMIF('Final Price'!$V$14:$V$114,$AD168,'Final Price'!CL$14:CL$114)</f>
        <v>0</v>
      </c>
      <c r="CM175" s="300">
        <f>SUMIF('Final Price'!$V$14:$V$114,$AD168,'Final Price'!CM$14:CM$114)</f>
        <v>0</v>
      </c>
      <c r="CN175" s="300">
        <f>SUMIF('Final Price'!$V$14:$V$114,$AD168,'Final Price'!CN$14:CN$114)</f>
        <v>0</v>
      </c>
      <c r="CO175" s="300">
        <f>SUMIF('Final Price'!$V$14:$V$114,$AD168,'Final Price'!CO$14:CO$114)</f>
        <v>0</v>
      </c>
      <c r="CP175" s="300">
        <f>SUMIF('Final Price'!$V$14:$V$114,$AD168,'Final Price'!CP$14:CP$114)</f>
        <v>0</v>
      </c>
      <c r="CQ175" s="300">
        <f>SUMIF('Final Price'!$V$14:$V$114,$AD168,'Final Price'!CQ$14:CQ$114)</f>
        <v>0</v>
      </c>
      <c r="CR175" s="300">
        <f>SUMIF('Final Price'!$V$14:$V$114,$AD168,'Final Price'!CR$14:CR$114)</f>
        <v>0</v>
      </c>
      <c r="CS175" s="300">
        <f>SUMIF('Final Price'!$V$14:$V$114,$AD168,'Final Price'!CS$14:CS$114)</f>
        <v>0</v>
      </c>
      <c r="CT175" s="300">
        <f>SUMIF('Final Price'!$V$14:$V$114,$AD168,'Final Price'!CT$14:CT$114)</f>
        <v>0</v>
      </c>
      <c r="CU175" s="300">
        <f>SUMIF('Final Price'!$V$14:$V$114,$AD168,'Final Price'!CU$14:CU$114)</f>
        <v>0</v>
      </c>
      <c r="CV175" s="300">
        <f>SUMIF('Final Price'!$V$14:$V$114,$AD168,'Final Price'!CV$14:CV$114)</f>
        <v>0</v>
      </c>
      <c r="CW175" s="300">
        <f>SUMIF('Final Price'!$V$14:$V$114,$AD168,'Final Price'!CW$14:CW$114)</f>
        <v>0</v>
      </c>
      <c r="CX175" s="300">
        <f>SUMIF('Final Price'!$V$14:$V$114,$AD168,'Final Price'!CX$14:CX$114)</f>
        <v>0</v>
      </c>
      <c r="CY175" s="300">
        <f>SUMIF('Final Price'!$V$14:$V$114,$AD168,'Final Price'!CY$14:CY$114)</f>
        <v>0</v>
      </c>
      <c r="CZ175" s="300">
        <f>SUMIF('Final Price'!$V$14:$V$114,$AD168,'Final Price'!CZ$14:CZ$114)</f>
        <v>0</v>
      </c>
      <c r="DA175" s="300">
        <f>SUMIF('Final Price'!$V$14:$V$114,$AD168,'Final Price'!DA$14:DA$114)</f>
        <v>0</v>
      </c>
      <c r="DB175" s="300">
        <f>SUMIF('Final Price'!$V$14:$V$114,$AD168,'Final Price'!DB$14:DB$114)</f>
        <v>0</v>
      </c>
      <c r="DC175" s="300">
        <f>SUMIF('Final Price'!$V$14:$V$114,$AD168,'Final Price'!DC$14:DC$114)</f>
        <v>0</v>
      </c>
      <c r="DD175" s="300">
        <f>SUMIF('Final Price'!$V$14:$V$114,$AD168,'Final Price'!DD$14:DD$114)</f>
        <v>0</v>
      </c>
      <c r="DE175" s="300">
        <f>SUMIF('Final Price'!$V$14:$V$114,$AD168,'Final Price'!DE$14:DE$114)</f>
        <v>0</v>
      </c>
      <c r="DF175" s="300">
        <f>SUMIF('Final Price'!$V$14:$V$114,$AD168,'Final Price'!DF$14:DF$114)</f>
        <v>0</v>
      </c>
      <c r="DG175" s="300">
        <f>SUMIF('Final Price'!$V$14:$V$114,$AD168,'Final Price'!DG$14:DG$114)</f>
        <v>0</v>
      </c>
      <c r="DH175" s="300">
        <f>SUMIF('Final Price'!$V$14:$V$114,$AD168,'Final Price'!DH$14:DH$114)</f>
        <v>0</v>
      </c>
      <c r="DI175" s="300">
        <f>SUMIF('Final Price'!$V$14:$V$114,$AD168,'Final Price'!DI$14:DI$114)</f>
        <v>0</v>
      </c>
      <c r="DJ175" s="300">
        <f>SUMIF('Final Price'!$V$14:$V$114,$AD168,'Final Price'!DJ$14:DJ$114)</f>
        <v>0</v>
      </c>
      <c r="DK175" s="300">
        <f>SUMIF('Final Price'!$V$14:$V$114,$AD168,'Final Price'!DK$14:DK$114)</f>
        <v>0</v>
      </c>
      <c r="DL175" s="300">
        <f>SUMIF('Final Price'!$V$14:$V$114,$AD168,'Final Price'!DL$14:DL$114)</f>
        <v>0</v>
      </c>
      <c r="DM175" s="300">
        <f>SUMIF('Final Price'!$V$14:$V$114,$AD168,'Final Price'!DM$14:DM$114)</f>
        <v>0</v>
      </c>
      <c r="DN175" s="300">
        <f>SUMIF('Final Price'!$V$14:$V$114,$AD168,'Final Price'!DN$14:DN$114)</f>
        <v>0</v>
      </c>
      <c r="DO175" s="300">
        <f>SUMIF('Final Price'!$V$14:$V$114,$AD168,'Final Price'!DO$14:DO$114)</f>
        <v>0</v>
      </c>
      <c r="DP175" s="300">
        <f>SUMIF('Final Price'!$V$14:$V$114,$AD168,'Final Price'!DP$14:DP$114)</f>
        <v>0</v>
      </c>
      <c r="DQ175" s="300">
        <f>SUMIF('Final Price'!$V$14:$V$114,$AD168,'Final Price'!DQ$14:DQ$114)</f>
        <v>0</v>
      </c>
      <c r="DR175" s="300">
        <f>SUMIF('Final Price'!$V$14:$V$114,$AD168,'Final Price'!DR$14:DR$114)</f>
        <v>0</v>
      </c>
      <c r="DS175" s="300">
        <f>SUMIF('Final Price'!$V$14:$V$114,$AD168,'Final Price'!DS$14:DS$114)</f>
        <v>0</v>
      </c>
      <c r="DT175" s="300">
        <f>SUMIF('Final Price'!$V$14:$V$114,$AD168,'Final Price'!DT$14:DT$114)</f>
        <v>0</v>
      </c>
      <c r="DU175" s="300">
        <f>SUMIF('Final Price'!$V$14:$V$114,$AD168,'Final Price'!DU$14:DU$114)</f>
        <v>0</v>
      </c>
      <c r="DV175" s="300">
        <f>SUMIF('Final Price'!$V$14:$V$114,$AD168,'Final Price'!DV$14:DV$114)</f>
        <v>0</v>
      </c>
      <c r="DW175" s="300">
        <f>SUMIF('Final Price'!$V$14:$V$114,$AD168,'Final Price'!DW$14:DW$114)</f>
        <v>0</v>
      </c>
      <c r="DX175" s="300">
        <f>SUMIF('Final Price'!$V$14:$V$114,$AD168,'Final Price'!DX$14:DX$114)</f>
        <v>0</v>
      </c>
      <c r="DY175" s="300">
        <f>SUMIF('Final Price'!$V$14:$V$114,$AD168,'Final Price'!DY$14:DY$114)</f>
        <v>0</v>
      </c>
      <c r="DZ175" s="300">
        <f>SUMIF('Final Price'!$V$14:$V$114,$AD168,'Final Price'!DZ$14:DZ$114)</f>
        <v>0</v>
      </c>
      <c r="EA175" s="300">
        <f>SUMIF('Final Price'!$V$14:$V$114,$AD168,'Final Price'!EA$14:EA$114)</f>
        <v>0</v>
      </c>
      <c r="EB175" s="300">
        <f>SUMIF('Final Price'!$V$14:$V$114,$AD168,'Final Price'!EB$14:EB$114)</f>
        <v>0</v>
      </c>
      <c r="EC175" s="300">
        <f>SUMIF('Final Price'!$V$14:$V$114,$AD168,'Final Price'!EC$14:EC$114)</f>
        <v>0</v>
      </c>
      <c r="ED175" s="300">
        <f>SUMIF('Final Price'!$V$14:$V$114,$AD168,'Final Price'!ED$14:ED$114)</f>
        <v>0</v>
      </c>
      <c r="EE175" s="300">
        <f>SUMIF('Final Price'!$V$14:$V$114,$AD168,'Final Price'!EE$14:EE$114)</f>
        <v>0</v>
      </c>
      <c r="EF175" s="300">
        <f>SUMIF('Final Price'!$V$14:$V$114,$AD168,'Final Price'!EF$14:EF$114)</f>
        <v>0</v>
      </c>
      <c r="EG175" s="300">
        <f>SUMIF('Final Price'!$V$14:$V$114,$AD168,'Final Price'!EG$14:EG$114)</f>
        <v>0</v>
      </c>
      <c r="EH175" s="300">
        <f>SUMIF('Final Price'!$V$14:$V$114,$AD168,'Final Price'!EH$14:EH$114)</f>
        <v>0</v>
      </c>
      <c r="EI175" s="300">
        <f>SUMIF('Final Price'!$V$14:$V$114,$AD168,'Final Price'!EI$14:EI$114)</f>
        <v>0</v>
      </c>
      <c r="EJ175" s="300">
        <f>SUMIF('Final Price'!$V$14:$V$114,$AD168,'Final Price'!EJ$14:EJ$114)</f>
        <v>0</v>
      </c>
      <c r="EK175" s="300">
        <f>SUMIF('Final Price'!$V$14:$V$114,$AD168,'Final Price'!EK$14:EK$114)</f>
        <v>0</v>
      </c>
      <c r="EL175" s="300">
        <f>SUMIF('Final Price'!$V$14:$V$114,$AD168,'Final Price'!EL$14:EL$114)</f>
        <v>0</v>
      </c>
      <c r="EM175" s="300">
        <f>SUMIF('Final Price'!$V$14:$V$114,$AD168,'Final Price'!EM$14:EM$114)</f>
        <v>0</v>
      </c>
      <c r="EN175" s="300">
        <f>SUMIF('Final Price'!$V$14:$V$114,$AD168,'Final Price'!EN$14:EN$114)</f>
        <v>0</v>
      </c>
      <c r="EO175" s="300">
        <f>SUMIF('Final Price'!$V$14:$V$114,$AD168,'Final Price'!EO$14:EO$114)</f>
        <v>0</v>
      </c>
      <c r="EP175" s="300">
        <f>SUMIF('Final Price'!$V$14:$V$114,$AD168,'Final Price'!EP$14:EP$114)</f>
        <v>0</v>
      </c>
      <c r="EQ175" s="300">
        <f>SUMIF('Final Price'!$V$14:$V$114,$AD168,'Final Price'!EQ$14:EQ$114)</f>
        <v>0</v>
      </c>
      <c r="ER175" s="300">
        <f>SUMIF('Final Price'!$V$14:$V$114,$AD168,'Final Price'!ER$14:ER$114)</f>
        <v>0</v>
      </c>
      <c r="ES175" s="300">
        <f>SUMIF('Final Price'!$V$14:$V$114,$AD168,'Final Price'!ES$14:ES$114)</f>
        <v>0</v>
      </c>
      <c r="ET175" s="300">
        <f>SUMIF('Final Price'!$V$14:$V$114,$AD168,'Final Price'!ET$14:ET$114)</f>
        <v>0</v>
      </c>
      <c r="EU175" s="300">
        <f>SUMIF('Final Price'!$V$14:$V$114,$AD168,'Final Price'!EU$14:EU$114)</f>
        <v>0</v>
      </c>
      <c r="EV175" s="300">
        <f>SUMIF('Final Price'!$V$14:$V$114,$AD168,'Final Price'!EV$14:EV$114)</f>
        <v>0</v>
      </c>
      <c r="EW175" s="638">
        <f>SUMIF('Final Price'!$V$14:$V$114,$AD168,'Final Price'!EW$14:EW$114)</f>
        <v>0</v>
      </c>
      <c r="EX175" s="639">
        <f>SUMIF('Final Price'!$V$14:$V$114,$AD168,'Final Price'!EX$14:EX$114)</f>
        <v>0</v>
      </c>
      <c r="EY175" s="612"/>
      <c r="EZ175" s="86"/>
      <c r="FA175" s="900" t="str">
        <f>B173</f>
        <v>Included</v>
      </c>
      <c r="FB175" s="612"/>
    </row>
    <row r="176" spans="1:158" ht="12.75" hidden="1" customHeight="1" outlineLevel="2">
      <c r="A176" s="303"/>
      <c r="B176" s="86"/>
      <c r="C176" s="645"/>
      <c r="D176" s="654" t="s">
        <v>48</v>
      </c>
      <c r="AD176" s="897">
        <f ca="1">IF(AND(OverON,B173=$B$19),Overhead,0)</f>
        <v>0.20061159760769962</v>
      </c>
      <c r="AE176" s="304">
        <f ca="1">SUM(AF176:EY176)</f>
        <v>0</v>
      </c>
      <c r="AF176" s="637">
        <f t="shared" ref="AF176:BK176" ca="1" si="144">AF175*$AD176</f>
        <v>0</v>
      </c>
      <c r="AG176" s="300">
        <f t="shared" ca="1" si="144"/>
        <v>0</v>
      </c>
      <c r="AH176" s="300">
        <f t="shared" ca="1" si="144"/>
        <v>0</v>
      </c>
      <c r="AI176" s="300">
        <f t="shared" ca="1" si="144"/>
        <v>0</v>
      </c>
      <c r="AJ176" s="300">
        <f t="shared" ca="1" si="144"/>
        <v>0</v>
      </c>
      <c r="AK176" s="300">
        <f t="shared" ca="1" si="144"/>
        <v>0</v>
      </c>
      <c r="AL176" s="300">
        <f t="shared" ca="1" si="144"/>
        <v>0</v>
      </c>
      <c r="AM176" s="300">
        <f t="shared" ca="1" si="144"/>
        <v>0</v>
      </c>
      <c r="AN176" s="300">
        <f t="shared" ca="1" si="144"/>
        <v>0</v>
      </c>
      <c r="AO176" s="300">
        <f t="shared" ca="1" si="144"/>
        <v>0</v>
      </c>
      <c r="AP176" s="300">
        <f t="shared" ca="1" si="144"/>
        <v>0</v>
      </c>
      <c r="AQ176" s="300">
        <f t="shared" ca="1" si="144"/>
        <v>0</v>
      </c>
      <c r="AR176" s="300">
        <f t="shared" ca="1" si="144"/>
        <v>0</v>
      </c>
      <c r="AS176" s="300">
        <f t="shared" ca="1" si="144"/>
        <v>0</v>
      </c>
      <c r="AT176" s="300">
        <f t="shared" ca="1" si="144"/>
        <v>0</v>
      </c>
      <c r="AU176" s="300">
        <f t="shared" ca="1" si="144"/>
        <v>0</v>
      </c>
      <c r="AV176" s="300">
        <f t="shared" ca="1" si="144"/>
        <v>0</v>
      </c>
      <c r="AW176" s="300">
        <f t="shared" ca="1" si="144"/>
        <v>0</v>
      </c>
      <c r="AX176" s="300">
        <f t="shared" ca="1" si="144"/>
        <v>0</v>
      </c>
      <c r="AY176" s="300">
        <f t="shared" ca="1" si="144"/>
        <v>0</v>
      </c>
      <c r="AZ176" s="300">
        <f t="shared" ca="1" si="144"/>
        <v>0</v>
      </c>
      <c r="BA176" s="300">
        <f t="shared" ca="1" si="144"/>
        <v>0</v>
      </c>
      <c r="BB176" s="300">
        <f t="shared" ca="1" si="144"/>
        <v>0</v>
      </c>
      <c r="BC176" s="300">
        <f t="shared" ca="1" si="144"/>
        <v>0</v>
      </c>
      <c r="BD176" s="300">
        <f t="shared" ca="1" si="144"/>
        <v>0</v>
      </c>
      <c r="BE176" s="300">
        <f t="shared" ca="1" si="144"/>
        <v>0</v>
      </c>
      <c r="BF176" s="300">
        <f t="shared" ca="1" si="144"/>
        <v>0</v>
      </c>
      <c r="BG176" s="300">
        <f t="shared" ca="1" si="144"/>
        <v>0</v>
      </c>
      <c r="BH176" s="300">
        <f t="shared" ca="1" si="144"/>
        <v>0</v>
      </c>
      <c r="BI176" s="300">
        <f t="shared" ca="1" si="144"/>
        <v>0</v>
      </c>
      <c r="BJ176" s="300">
        <f t="shared" ca="1" si="144"/>
        <v>0</v>
      </c>
      <c r="BK176" s="300">
        <f t="shared" ca="1" si="144"/>
        <v>0</v>
      </c>
      <c r="BL176" s="300">
        <f t="shared" ref="BL176:CQ176" ca="1" si="145">BL175*$AD176</f>
        <v>0</v>
      </c>
      <c r="BM176" s="300">
        <f t="shared" ca="1" si="145"/>
        <v>0</v>
      </c>
      <c r="BN176" s="300">
        <f t="shared" ca="1" si="145"/>
        <v>0</v>
      </c>
      <c r="BO176" s="300">
        <f t="shared" ca="1" si="145"/>
        <v>0</v>
      </c>
      <c r="BP176" s="300">
        <f t="shared" ca="1" si="145"/>
        <v>0</v>
      </c>
      <c r="BQ176" s="300">
        <f t="shared" ca="1" si="145"/>
        <v>0</v>
      </c>
      <c r="BR176" s="300">
        <f t="shared" ca="1" si="145"/>
        <v>0</v>
      </c>
      <c r="BS176" s="300">
        <f t="shared" ca="1" si="145"/>
        <v>0</v>
      </c>
      <c r="BT176" s="300">
        <f t="shared" ca="1" si="145"/>
        <v>0</v>
      </c>
      <c r="BU176" s="300">
        <f t="shared" ca="1" si="145"/>
        <v>0</v>
      </c>
      <c r="BV176" s="300">
        <f t="shared" ca="1" si="145"/>
        <v>0</v>
      </c>
      <c r="BW176" s="300">
        <f t="shared" ca="1" si="145"/>
        <v>0</v>
      </c>
      <c r="BX176" s="300">
        <f t="shared" ca="1" si="145"/>
        <v>0</v>
      </c>
      <c r="BY176" s="300">
        <f t="shared" ca="1" si="145"/>
        <v>0</v>
      </c>
      <c r="BZ176" s="300">
        <f t="shared" ca="1" si="145"/>
        <v>0</v>
      </c>
      <c r="CA176" s="300">
        <f t="shared" ca="1" si="145"/>
        <v>0</v>
      </c>
      <c r="CB176" s="300">
        <f t="shared" ca="1" si="145"/>
        <v>0</v>
      </c>
      <c r="CC176" s="300">
        <f t="shared" ca="1" si="145"/>
        <v>0</v>
      </c>
      <c r="CD176" s="300">
        <f t="shared" ca="1" si="145"/>
        <v>0</v>
      </c>
      <c r="CE176" s="300">
        <f t="shared" ca="1" si="145"/>
        <v>0</v>
      </c>
      <c r="CF176" s="300">
        <f t="shared" ca="1" si="145"/>
        <v>0</v>
      </c>
      <c r="CG176" s="300">
        <f t="shared" ca="1" si="145"/>
        <v>0</v>
      </c>
      <c r="CH176" s="300">
        <f t="shared" ca="1" si="145"/>
        <v>0</v>
      </c>
      <c r="CI176" s="300">
        <f t="shared" ca="1" si="145"/>
        <v>0</v>
      </c>
      <c r="CJ176" s="300">
        <f t="shared" ca="1" si="145"/>
        <v>0</v>
      </c>
      <c r="CK176" s="300">
        <f t="shared" ca="1" si="145"/>
        <v>0</v>
      </c>
      <c r="CL176" s="300">
        <f t="shared" ca="1" si="145"/>
        <v>0</v>
      </c>
      <c r="CM176" s="300">
        <f t="shared" ca="1" si="145"/>
        <v>0</v>
      </c>
      <c r="CN176" s="300">
        <f t="shared" ca="1" si="145"/>
        <v>0</v>
      </c>
      <c r="CO176" s="300">
        <f t="shared" ca="1" si="145"/>
        <v>0</v>
      </c>
      <c r="CP176" s="300">
        <f t="shared" ca="1" si="145"/>
        <v>0</v>
      </c>
      <c r="CQ176" s="300">
        <f t="shared" ca="1" si="145"/>
        <v>0</v>
      </c>
      <c r="CR176" s="300">
        <f t="shared" ref="CR176:DW176" ca="1" si="146">CR175*$AD176</f>
        <v>0</v>
      </c>
      <c r="CS176" s="300">
        <f t="shared" ca="1" si="146"/>
        <v>0</v>
      </c>
      <c r="CT176" s="300">
        <f t="shared" ca="1" si="146"/>
        <v>0</v>
      </c>
      <c r="CU176" s="300">
        <f t="shared" ca="1" si="146"/>
        <v>0</v>
      </c>
      <c r="CV176" s="300">
        <f t="shared" ca="1" si="146"/>
        <v>0</v>
      </c>
      <c r="CW176" s="300">
        <f t="shared" ca="1" si="146"/>
        <v>0</v>
      </c>
      <c r="CX176" s="300">
        <f t="shared" ca="1" si="146"/>
        <v>0</v>
      </c>
      <c r="CY176" s="300">
        <f t="shared" ca="1" si="146"/>
        <v>0</v>
      </c>
      <c r="CZ176" s="300">
        <f t="shared" ca="1" si="146"/>
        <v>0</v>
      </c>
      <c r="DA176" s="300">
        <f t="shared" ca="1" si="146"/>
        <v>0</v>
      </c>
      <c r="DB176" s="300">
        <f t="shared" ca="1" si="146"/>
        <v>0</v>
      </c>
      <c r="DC176" s="300">
        <f t="shared" ca="1" si="146"/>
        <v>0</v>
      </c>
      <c r="DD176" s="300">
        <f t="shared" ca="1" si="146"/>
        <v>0</v>
      </c>
      <c r="DE176" s="300">
        <f t="shared" ca="1" si="146"/>
        <v>0</v>
      </c>
      <c r="DF176" s="300">
        <f t="shared" ca="1" si="146"/>
        <v>0</v>
      </c>
      <c r="DG176" s="300">
        <f t="shared" ca="1" si="146"/>
        <v>0</v>
      </c>
      <c r="DH176" s="300">
        <f t="shared" ca="1" si="146"/>
        <v>0</v>
      </c>
      <c r="DI176" s="300">
        <f t="shared" ca="1" si="146"/>
        <v>0</v>
      </c>
      <c r="DJ176" s="300">
        <f t="shared" ca="1" si="146"/>
        <v>0</v>
      </c>
      <c r="DK176" s="300">
        <f t="shared" ca="1" si="146"/>
        <v>0</v>
      </c>
      <c r="DL176" s="300">
        <f t="shared" ca="1" si="146"/>
        <v>0</v>
      </c>
      <c r="DM176" s="300">
        <f t="shared" ca="1" si="146"/>
        <v>0</v>
      </c>
      <c r="DN176" s="300">
        <f t="shared" ca="1" si="146"/>
        <v>0</v>
      </c>
      <c r="DO176" s="300">
        <f t="shared" ca="1" si="146"/>
        <v>0</v>
      </c>
      <c r="DP176" s="300">
        <f t="shared" ca="1" si="146"/>
        <v>0</v>
      </c>
      <c r="DQ176" s="300">
        <f t="shared" ca="1" si="146"/>
        <v>0</v>
      </c>
      <c r="DR176" s="300">
        <f t="shared" ca="1" si="146"/>
        <v>0</v>
      </c>
      <c r="DS176" s="300">
        <f t="shared" ca="1" si="146"/>
        <v>0</v>
      </c>
      <c r="DT176" s="300">
        <f t="shared" ca="1" si="146"/>
        <v>0</v>
      </c>
      <c r="DU176" s="300">
        <f t="shared" ca="1" si="146"/>
        <v>0</v>
      </c>
      <c r="DV176" s="300">
        <f t="shared" ca="1" si="146"/>
        <v>0</v>
      </c>
      <c r="DW176" s="300">
        <f t="shared" ca="1" si="146"/>
        <v>0</v>
      </c>
      <c r="DX176" s="300">
        <f t="shared" ref="DX176:EX176" ca="1" si="147">DX175*$AD176</f>
        <v>0</v>
      </c>
      <c r="DY176" s="300">
        <f t="shared" ca="1" si="147"/>
        <v>0</v>
      </c>
      <c r="DZ176" s="300">
        <f t="shared" ca="1" si="147"/>
        <v>0</v>
      </c>
      <c r="EA176" s="300">
        <f t="shared" ca="1" si="147"/>
        <v>0</v>
      </c>
      <c r="EB176" s="300">
        <f t="shared" ca="1" si="147"/>
        <v>0</v>
      </c>
      <c r="EC176" s="300">
        <f t="shared" ca="1" si="147"/>
        <v>0</v>
      </c>
      <c r="ED176" s="300">
        <f t="shared" ca="1" si="147"/>
        <v>0</v>
      </c>
      <c r="EE176" s="300">
        <f t="shared" ca="1" si="147"/>
        <v>0</v>
      </c>
      <c r="EF176" s="300">
        <f t="shared" ca="1" si="147"/>
        <v>0</v>
      </c>
      <c r="EG176" s="300">
        <f t="shared" ca="1" si="147"/>
        <v>0</v>
      </c>
      <c r="EH176" s="300">
        <f t="shared" ca="1" si="147"/>
        <v>0</v>
      </c>
      <c r="EI176" s="300">
        <f t="shared" ca="1" si="147"/>
        <v>0</v>
      </c>
      <c r="EJ176" s="300">
        <f t="shared" ca="1" si="147"/>
        <v>0</v>
      </c>
      <c r="EK176" s="300">
        <f t="shared" ca="1" si="147"/>
        <v>0</v>
      </c>
      <c r="EL176" s="300">
        <f t="shared" ca="1" si="147"/>
        <v>0</v>
      </c>
      <c r="EM176" s="300">
        <f t="shared" ca="1" si="147"/>
        <v>0</v>
      </c>
      <c r="EN176" s="300">
        <f t="shared" ca="1" si="147"/>
        <v>0</v>
      </c>
      <c r="EO176" s="300">
        <f t="shared" ca="1" si="147"/>
        <v>0</v>
      </c>
      <c r="EP176" s="300">
        <f t="shared" ca="1" si="147"/>
        <v>0</v>
      </c>
      <c r="EQ176" s="300">
        <f t="shared" ca="1" si="147"/>
        <v>0</v>
      </c>
      <c r="ER176" s="300">
        <f t="shared" ca="1" si="147"/>
        <v>0</v>
      </c>
      <c r="ES176" s="300">
        <f t="shared" ca="1" si="147"/>
        <v>0</v>
      </c>
      <c r="ET176" s="300">
        <f t="shared" ca="1" si="147"/>
        <v>0</v>
      </c>
      <c r="EU176" s="300">
        <f t="shared" ca="1" si="147"/>
        <v>0</v>
      </c>
      <c r="EV176" s="300">
        <f t="shared" ca="1" si="147"/>
        <v>0</v>
      </c>
      <c r="EW176" s="638">
        <f t="shared" ca="1" si="147"/>
        <v>0</v>
      </c>
      <c r="EX176" s="639">
        <f t="shared" ca="1" si="147"/>
        <v>0</v>
      </c>
      <c r="EY176" s="612"/>
      <c r="EZ176" s="86"/>
      <c r="FB176" s="612"/>
    </row>
    <row r="177" spans="1:158" ht="12.75" hidden="1" customHeight="1" outlineLevel="2">
      <c r="A177" s="303"/>
      <c r="B177" s="86"/>
      <c r="C177" s="645"/>
      <c r="D177" s="654" t="s">
        <v>922</v>
      </c>
      <c r="AD177" s="927">
        <f ca="1">AE177-AE176</f>
        <v>0</v>
      </c>
      <c r="AE177" s="304">
        <f ca="1">SUM(AF177:EY177)</f>
        <v>0</v>
      </c>
      <c r="AF177" s="637">
        <f t="shared" ref="AF177:BK177" ca="1" si="148">IF(OverProfOn,IF($AE$21=0,0,$AE176*(AF$21/$AE$21)),AF176)</f>
        <v>0</v>
      </c>
      <c r="AG177" s="300">
        <f t="shared" ca="1" si="148"/>
        <v>0</v>
      </c>
      <c r="AH177" s="300">
        <f t="shared" ca="1" si="148"/>
        <v>0</v>
      </c>
      <c r="AI177" s="300">
        <f t="shared" ca="1" si="148"/>
        <v>0</v>
      </c>
      <c r="AJ177" s="300">
        <f t="shared" ca="1" si="148"/>
        <v>0</v>
      </c>
      <c r="AK177" s="300">
        <f t="shared" ca="1" si="148"/>
        <v>0</v>
      </c>
      <c r="AL177" s="300">
        <f t="shared" ca="1" si="148"/>
        <v>0</v>
      </c>
      <c r="AM177" s="300">
        <f t="shared" ca="1" si="148"/>
        <v>0</v>
      </c>
      <c r="AN177" s="300">
        <f t="shared" ca="1" si="148"/>
        <v>0</v>
      </c>
      <c r="AO177" s="300">
        <f t="shared" ca="1" si="148"/>
        <v>0</v>
      </c>
      <c r="AP177" s="300">
        <f t="shared" ca="1" si="148"/>
        <v>0</v>
      </c>
      <c r="AQ177" s="300">
        <f t="shared" ca="1" si="148"/>
        <v>0</v>
      </c>
      <c r="AR177" s="300">
        <f t="shared" ca="1" si="148"/>
        <v>0</v>
      </c>
      <c r="AS177" s="300">
        <f t="shared" ca="1" si="148"/>
        <v>0</v>
      </c>
      <c r="AT177" s="300">
        <f t="shared" ca="1" si="148"/>
        <v>0</v>
      </c>
      <c r="AU177" s="300">
        <f t="shared" ca="1" si="148"/>
        <v>0</v>
      </c>
      <c r="AV177" s="300">
        <f t="shared" ca="1" si="148"/>
        <v>0</v>
      </c>
      <c r="AW177" s="300">
        <f t="shared" ca="1" si="148"/>
        <v>0</v>
      </c>
      <c r="AX177" s="300">
        <f t="shared" ca="1" si="148"/>
        <v>0</v>
      </c>
      <c r="AY177" s="300">
        <f t="shared" ca="1" si="148"/>
        <v>0</v>
      </c>
      <c r="AZ177" s="300">
        <f t="shared" ca="1" si="148"/>
        <v>0</v>
      </c>
      <c r="BA177" s="300">
        <f t="shared" ca="1" si="148"/>
        <v>0</v>
      </c>
      <c r="BB177" s="300">
        <f t="shared" ca="1" si="148"/>
        <v>0</v>
      </c>
      <c r="BC177" s="300">
        <f t="shared" ca="1" si="148"/>
        <v>0</v>
      </c>
      <c r="BD177" s="300">
        <f t="shared" ca="1" si="148"/>
        <v>0</v>
      </c>
      <c r="BE177" s="300">
        <f t="shared" ca="1" si="148"/>
        <v>0</v>
      </c>
      <c r="BF177" s="300">
        <f t="shared" ca="1" si="148"/>
        <v>0</v>
      </c>
      <c r="BG177" s="300">
        <f t="shared" ca="1" si="148"/>
        <v>0</v>
      </c>
      <c r="BH177" s="300">
        <f t="shared" ca="1" si="148"/>
        <v>0</v>
      </c>
      <c r="BI177" s="300">
        <f t="shared" ca="1" si="148"/>
        <v>0</v>
      </c>
      <c r="BJ177" s="300">
        <f t="shared" ca="1" si="148"/>
        <v>0</v>
      </c>
      <c r="BK177" s="300">
        <f t="shared" ca="1" si="148"/>
        <v>0</v>
      </c>
      <c r="BL177" s="300">
        <f t="shared" ref="BL177:CQ177" ca="1" si="149">IF(OverProfOn,IF($AE$21=0,0,$AE176*(BL$21/$AE$21)),BL176)</f>
        <v>0</v>
      </c>
      <c r="BM177" s="300">
        <f t="shared" ca="1" si="149"/>
        <v>0</v>
      </c>
      <c r="BN177" s="300">
        <f t="shared" ca="1" si="149"/>
        <v>0</v>
      </c>
      <c r="BO177" s="300">
        <f t="shared" ca="1" si="149"/>
        <v>0</v>
      </c>
      <c r="BP177" s="300">
        <f t="shared" ca="1" si="149"/>
        <v>0</v>
      </c>
      <c r="BQ177" s="300">
        <f t="shared" ca="1" si="149"/>
        <v>0</v>
      </c>
      <c r="BR177" s="300">
        <f t="shared" ca="1" si="149"/>
        <v>0</v>
      </c>
      <c r="BS177" s="300">
        <f t="shared" ca="1" si="149"/>
        <v>0</v>
      </c>
      <c r="BT177" s="300">
        <f t="shared" ca="1" si="149"/>
        <v>0</v>
      </c>
      <c r="BU177" s="300">
        <f t="shared" ca="1" si="149"/>
        <v>0</v>
      </c>
      <c r="BV177" s="300">
        <f t="shared" ca="1" si="149"/>
        <v>0</v>
      </c>
      <c r="BW177" s="300">
        <f t="shared" ca="1" si="149"/>
        <v>0</v>
      </c>
      <c r="BX177" s="300">
        <f t="shared" ca="1" si="149"/>
        <v>0</v>
      </c>
      <c r="BY177" s="300">
        <f t="shared" ca="1" si="149"/>
        <v>0</v>
      </c>
      <c r="BZ177" s="300">
        <f t="shared" ca="1" si="149"/>
        <v>0</v>
      </c>
      <c r="CA177" s="300">
        <f t="shared" ca="1" si="149"/>
        <v>0</v>
      </c>
      <c r="CB177" s="300">
        <f t="shared" ca="1" si="149"/>
        <v>0</v>
      </c>
      <c r="CC177" s="300">
        <f t="shared" ca="1" si="149"/>
        <v>0</v>
      </c>
      <c r="CD177" s="300">
        <f t="shared" ca="1" si="149"/>
        <v>0</v>
      </c>
      <c r="CE177" s="300">
        <f t="shared" ca="1" si="149"/>
        <v>0</v>
      </c>
      <c r="CF177" s="300">
        <f t="shared" ca="1" si="149"/>
        <v>0</v>
      </c>
      <c r="CG177" s="300">
        <f t="shared" ca="1" si="149"/>
        <v>0</v>
      </c>
      <c r="CH177" s="300">
        <f t="shared" ca="1" si="149"/>
        <v>0</v>
      </c>
      <c r="CI177" s="300">
        <f t="shared" ca="1" si="149"/>
        <v>0</v>
      </c>
      <c r="CJ177" s="300">
        <f t="shared" ca="1" si="149"/>
        <v>0</v>
      </c>
      <c r="CK177" s="300">
        <f t="shared" ca="1" si="149"/>
        <v>0</v>
      </c>
      <c r="CL177" s="300">
        <f t="shared" ca="1" si="149"/>
        <v>0</v>
      </c>
      <c r="CM177" s="300">
        <f t="shared" ca="1" si="149"/>
        <v>0</v>
      </c>
      <c r="CN177" s="300">
        <f t="shared" ca="1" si="149"/>
        <v>0</v>
      </c>
      <c r="CO177" s="300">
        <f t="shared" ca="1" si="149"/>
        <v>0</v>
      </c>
      <c r="CP177" s="300">
        <f t="shared" ca="1" si="149"/>
        <v>0</v>
      </c>
      <c r="CQ177" s="300">
        <f t="shared" ca="1" si="149"/>
        <v>0</v>
      </c>
      <c r="CR177" s="300">
        <f t="shared" ref="CR177:DW177" ca="1" si="150">IF(OverProfOn,IF($AE$21=0,0,$AE176*(CR$21/$AE$21)),CR176)</f>
        <v>0</v>
      </c>
      <c r="CS177" s="300">
        <f t="shared" ca="1" si="150"/>
        <v>0</v>
      </c>
      <c r="CT177" s="300">
        <f t="shared" ca="1" si="150"/>
        <v>0</v>
      </c>
      <c r="CU177" s="300">
        <f t="shared" ca="1" si="150"/>
        <v>0</v>
      </c>
      <c r="CV177" s="300">
        <f t="shared" ca="1" si="150"/>
        <v>0</v>
      </c>
      <c r="CW177" s="300">
        <f t="shared" ca="1" si="150"/>
        <v>0</v>
      </c>
      <c r="CX177" s="300">
        <f t="shared" ca="1" si="150"/>
        <v>0</v>
      </c>
      <c r="CY177" s="300">
        <f t="shared" ca="1" si="150"/>
        <v>0</v>
      </c>
      <c r="CZ177" s="300">
        <f t="shared" ca="1" si="150"/>
        <v>0</v>
      </c>
      <c r="DA177" s="300">
        <f t="shared" ca="1" si="150"/>
        <v>0</v>
      </c>
      <c r="DB177" s="300">
        <f t="shared" ca="1" si="150"/>
        <v>0</v>
      </c>
      <c r="DC177" s="300">
        <f t="shared" ca="1" si="150"/>
        <v>0</v>
      </c>
      <c r="DD177" s="300">
        <f t="shared" ca="1" si="150"/>
        <v>0</v>
      </c>
      <c r="DE177" s="300">
        <f t="shared" ca="1" si="150"/>
        <v>0</v>
      </c>
      <c r="DF177" s="300">
        <f t="shared" ca="1" si="150"/>
        <v>0</v>
      </c>
      <c r="DG177" s="300">
        <f t="shared" ca="1" si="150"/>
        <v>0</v>
      </c>
      <c r="DH177" s="300">
        <f t="shared" ca="1" si="150"/>
        <v>0</v>
      </c>
      <c r="DI177" s="300">
        <f t="shared" ca="1" si="150"/>
        <v>0</v>
      </c>
      <c r="DJ177" s="300">
        <f t="shared" ca="1" si="150"/>
        <v>0</v>
      </c>
      <c r="DK177" s="300">
        <f t="shared" ca="1" si="150"/>
        <v>0</v>
      </c>
      <c r="DL177" s="300">
        <f t="shared" ca="1" si="150"/>
        <v>0</v>
      </c>
      <c r="DM177" s="300">
        <f t="shared" ca="1" si="150"/>
        <v>0</v>
      </c>
      <c r="DN177" s="300">
        <f t="shared" ca="1" si="150"/>
        <v>0</v>
      </c>
      <c r="DO177" s="300">
        <f t="shared" ca="1" si="150"/>
        <v>0</v>
      </c>
      <c r="DP177" s="300">
        <f t="shared" ca="1" si="150"/>
        <v>0</v>
      </c>
      <c r="DQ177" s="300">
        <f t="shared" ca="1" si="150"/>
        <v>0</v>
      </c>
      <c r="DR177" s="300">
        <f t="shared" ca="1" si="150"/>
        <v>0</v>
      </c>
      <c r="DS177" s="300">
        <f t="shared" ca="1" si="150"/>
        <v>0</v>
      </c>
      <c r="DT177" s="300">
        <f t="shared" ca="1" si="150"/>
        <v>0</v>
      </c>
      <c r="DU177" s="300">
        <f t="shared" ca="1" si="150"/>
        <v>0</v>
      </c>
      <c r="DV177" s="300">
        <f t="shared" ca="1" si="150"/>
        <v>0</v>
      </c>
      <c r="DW177" s="300">
        <f t="shared" ca="1" si="150"/>
        <v>0</v>
      </c>
      <c r="DX177" s="300">
        <f t="shared" ref="DX177:EX177" ca="1" si="151">IF(OverProfOn,IF($AE$21=0,0,$AE176*(DX$21/$AE$21)),DX176)</f>
        <v>0</v>
      </c>
      <c r="DY177" s="300">
        <f t="shared" ca="1" si="151"/>
        <v>0</v>
      </c>
      <c r="DZ177" s="300">
        <f t="shared" ca="1" si="151"/>
        <v>0</v>
      </c>
      <c r="EA177" s="300">
        <f t="shared" ca="1" si="151"/>
        <v>0</v>
      </c>
      <c r="EB177" s="300">
        <f t="shared" ca="1" si="151"/>
        <v>0</v>
      </c>
      <c r="EC177" s="300">
        <f t="shared" ca="1" si="151"/>
        <v>0</v>
      </c>
      <c r="ED177" s="300">
        <f t="shared" ca="1" si="151"/>
        <v>0</v>
      </c>
      <c r="EE177" s="300">
        <f t="shared" ca="1" si="151"/>
        <v>0</v>
      </c>
      <c r="EF177" s="300">
        <f t="shared" ca="1" si="151"/>
        <v>0</v>
      </c>
      <c r="EG177" s="300">
        <f t="shared" ca="1" si="151"/>
        <v>0</v>
      </c>
      <c r="EH177" s="300">
        <f t="shared" ca="1" si="151"/>
        <v>0</v>
      </c>
      <c r="EI177" s="300">
        <f t="shared" ca="1" si="151"/>
        <v>0</v>
      </c>
      <c r="EJ177" s="300">
        <f t="shared" ca="1" si="151"/>
        <v>0</v>
      </c>
      <c r="EK177" s="300">
        <f t="shared" ca="1" si="151"/>
        <v>0</v>
      </c>
      <c r="EL177" s="300">
        <f t="shared" ca="1" si="151"/>
        <v>0</v>
      </c>
      <c r="EM177" s="300">
        <f t="shared" ca="1" si="151"/>
        <v>0</v>
      </c>
      <c r="EN177" s="300">
        <f t="shared" ca="1" si="151"/>
        <v>0</v>
      </c>
      <c r="EO177" s="300">
        <f t="shared" ca="1" si="151"/>
        <v>0</v>
      </c>
      <c r="EP177" s="300">
        <f t="shared" ca="1" si="151"/>
        <v>0</v>
      </c>
      <c r="EQ177" s="300">
        <f t="shared" ca="1" si="151"/>
        <v>0</v>
      </c>
      <c r="ER177" s="300">
        <f t="shared" ca="1" si="151"/>
        <v>0</v>
      </c>
      <c r="ES177" s="300">
        <f t="shared" ca="1" si="151"/>
        <v>0</v>
      </c>
      <c r="ET177" s="300">
        <f t="shared" ca="1" si="151"/>
        <v>0</v>
      </c>
      <c r="EU177" s="300">
        <f t="shared" ca="1" si="151"/>
        <v>0</v>
      </c>
      <c r="EV177" s="300">
        <f t="shared" ca="1" si="151"/>
        <v>0</v>
      </c>
      <c r="EW177" s="300">
        <f t="shared" ca="1" si="151"/>
        <v>0</v>
      </c>
      <c r="EX177" s="300">
        <f t="shared" ca="1" si="151"/>
        <v>0</v>
      </c>
      <c r="EY177" s="612"/>
      <c r="EZ177" s="894">
        <f ca="1">D168</f>
        <v>0</v>
      </c>
      <c r="FB177" s="612"/>
    </row>
    <row r="178" spans="1:158" ht="12.75" hidden="1" customHeight="1" outlineLevel="2">
      <c r="A178" s="303"/>
      <c r="B178" s="922"/>
      <c r="C178" s="645"/>
      <c r="D178" s="923" t="s">
        <v>2538</v>
      </c>
      <c r="AD178" s="904"/>
      <c r="AE178" s="304">
        <f ca="1">SUM(AF178:EY178)</f>
        <v>0</v>
      </c>
      <c r="AF178" s="637">
        <f t="shared" ref="AF178:BK178" ca="1" si="152">AF175+AF177</f>
        <v>0</v>
      </c>
      <c r="AG178" s="300">
        <f t="shared" ca="1" si="152"/>
        <v>0</v>
      </c>
      <c r="AH178" s="300">
        <f t="shared" ca="1" si="152"/>
        <v>0</v>
      </c>
      <c r="AI178" s="300">
        <f t="shared" ca="1" si="152"/>
        <v>0</v>
      </c>
      <c r="AJ178" s="300">
        <f t="shared" ca="1" si="152"/>
        <v>0</v>
      </c>
      <c r="AK178" s="300">
        <f t="shared" ca="1" si="152"/>
        <v>0</v>
      </c>
      <c r="AL178" s="300">
        <f t="shared" ca="1" si="152"/>
        <v>0</v>
      </c>
      <c r="AM178" s="300">
        <f t="shared" ca="1" si="152"/>
        <v>0</v>
      </c>
      <c r="AN178" s="300">
        <f t="shared" ca="1" si="152"/>
        <v>0</v>
      </c>
      <c r="AO178" s="300">
        <f t="shared" ca="1" si="152"/>
        <v>0</v>
      </c>
      <c r="AP178" s="300">
        <f t="shared" ca="1" si="152"/>
        <v>0</v>
      </c>
      <c r="AQ178" s="300">
        <f t="shared" ca="1" si="152"/>
        <v>0</v>
      </c>
      <c r="AR178" s="300">
        <f t="shared" ca="1" si="152"/>
        <v>0</v>
      </c>
      <c r="AS178" s="300">
        <f t="shared" ca="1" si="152"/>
        <v>0</v>
      </c>
      <c r="AT178" s="300">
        <f t="shared" ca="1" si="152"/>
        <v>0</v>
      </c>
      <c r="AU178" s="300">
        <f t="shared" ca="1" si="152"/>
        <v>0</v>
      </c>
      <c r="AV178" s="300">
        <f t="shared" ca="1" si="152"/>
        <v>0</v>
      </c>
      <c r="AW178" s="300">
        <f t="shared" ca="1" si="152"/>
        <v>0</v>
      </c>
      <c r="AX178" s="300">
        <f t="shared" ca="1" si="152"/>
        <v>0</v>
      </c>
      <c r="AY178" s="300">
        <f t="shared" ca="1" si="152"/>
        <v>0</v>
      </c>
      <c r="AZ178" s="300">
        <f t="shared" ca="1" si="152"/>
        <v>0</v>
      </c>
      <c r="BA178" s="300">
        <f t="shared" ca="1" si="152"/>
        <v>0</v>
      </c>
      <c r="BB178" s="300">
        <f t="shared" ca="1" si="152"/>
        <v>0</v>
      </c>
      <c r="BC178" s="300">
        <f t="shared" ca="1" si="152"/>
        <v>0</v>
      </c>
      <c r="BD178" s="300">
        <f t="shared" ca="1" si="152"/>
        <v>0</v>
      </c>
      <c r="BE178" s="300">
        <f t="shared" ca="1" si="152"/>
        <v>0</v>
      </c>
      <c r="BF178" s="300">
        <f t="shared" ca="1" si="152"/>
        <v>0</v>
      </c>
      <c r="BG178" s="300">
        <f t="shared" ca="1" si="152"/>
        <v>0</v>
      </c>
      <c r="BH178" s="300">
        <f t="shared" ca="1" si="152"/>
        <v>0</v>
      </c>
      <c r="BI178" s="300">
        <f t="shared" ca="1" si="152"/>
        <v>0</v>
      </c>
      <c r="BJ178" s="300">
        <f t="shared" ca="1" si="152"/>
        <v>0</v>
      </c>
      <c r="BK178" s="300">
        <f t="shared" ca="1" si="152"/>
        <v>0</v>
      </c>
      <c r="BL178" s="300">
        <f t="shared" ref="BL178:CQ178" ca="1" si="153">BL175+BL177</f>
        <v>0</v>
      </c>
      <c r="BM178" s="300">
        <f t="shared" ca="1" si="153"/>
        <v>0</v>
      </c>
      <c r="BN178" s="300">
        <f t="shared" ca="1" si="153"/>
        <v>0</v>
      </c>
      <c r="BO178" s="300">
        <f t="shared" ca="1" si="153"/>
        <v>0</v>
      </c>
      <c r="BP178" s="300">
        <f t="shared" ca="1" si="153"/>
        <v>0</v>
      </c>
      <c r="BQ178" s="300">
        <f t="shared" ca="1" si="153"/>
        <v>0</v>
      </c>
      <c r="BR178" s="300">
        <f t="shared" ca="1" si="153"/>
        <v>0</v>
      </c>
      <c r="BS178" s="300">
        <f t="shared" ca="1" si="153"/>
        <v>0</v>
      </c>
      <c r="BT178" s="300">
        <f t="shared" ca="1" si="153"/>
        <v>0</v>
      </c>
      <c r="BU178" s="300">
        <f t="shared" ca="1" si="153"/>
        <v>0</v>
      </c>
      <c r="BV178" s="300">
        <f t="shared" ca="1" si="153"/>
        <v>0</v>
      </c>
      <c r="BW178" s="300">
        <f t="shared" ca="1" si="153"/>
        <v>0</v>
      </c>
      <c r="BX178" s="300">
        <f t="shared" ca="1" si="153"/>
        <v>0</v>
      </c>
      <c r="BY178" s="300">
        <f t="shared" ca="1" si="153"/>
        <v>0</v>
      </c>
      <c r="BZ178" s="300">
        <f t="shared" ca="1" si="153"/>
        <v>0</v>
      </c>
      <c r="CA178" s="300">
        <f t="shared" ca="1" si="153"/>
        <v>0</v>
      </c>
      <c r="CB178" s="300">
        <f t="shared" ca="1" si="153"/>
        <v>0</v>
      </c>
      <c r="CC178" s="300">
        <f t="shared" ca="1" si="153"/>
        <v>0</v>
      </c>
      <c r="CD178" s="300">
        <f t="shared" ca="1" si="153"/>
        <v>0</v>
      </c>
      <c r="CE178" s="300">
        <f t="shared" ca="1" si="153"/>
        <v>0</v>
      </c>
      <c r="CF178" s="300">
        <f t="shared" ca="1" si="153"/>
        <v>0</v>
      </c>
      <c r="CG178" s="300">
        <f t="shared" ca="1" si="153"/>
        <v>0</v>
      </c>
      <c r="CH178" s="300">
        <f t="shared" ca="1" si="153"/>
        <v>0</v>
      </c>
      <c r="CI178" s="300">
        <f t="shared" ca="1" si="153"/>
        <v>0</v>
      </c>
      <c r="CJ178" s="300">
        <f t="shared" ca="1" si="153"/>
        <v>0</v>
      </c>
      <c r="CK178" s="300">
        <f t="shared" ca="1" si="153"/>
        <v>0</v>
      </c>
      <c r="CL178" s="300">
        <f t="shared" ca="1" si="153"/>
        <v>0</v>
      </c>
      <c r="CM178" s="300">
        <f t="shared" ca="1" si="153"/>
        <v>0</v>
      </c>
      <c r="CN178" s="300">
        <f t="shared" ca="1" si="153"/>
        <v>0</v>
      </c>
      <c r="CO178" s="300">
        <f t="shared" ca="1" si="153"/>
        <v>0</v>
      </c>
      <c r="CP178" s="300">
        <f t="shared" ca="1" si="153"/>
        <v>0</v>
      </c>
      <c r="CQ178" s="300">
        <f t="shared" ca="1" si="153"/>
        <v>0</v>
      </c>
      <c r="CR178" s="300">
        <f t="shared" ref="CR178:DW178" ca="1" si="154">CR175+CR177</f>
        <v>0</v>
      </c>
      <c r="CS178" s="300">
        <f t="shared" ca="1" si="154"/>
        <v>0</v>
      </c>
      <c r="CT178" s="300">
        <f t="shared" ca="1" si="154"/>
        <v>0</v>
      </c>
      <c r="CU178" s="300">
        <f t="shared" ca="1" si="154"/>
        <v>0</v>
      </c>
      <c r="CV178" s="300">
        <f t="shared" ca="1" si="154"/>
        <v>0</v>
      </c>
      <c r="CW178" s="300">
        <f t="shared" ca="1" si="154"/>
        <v>0</v>
      </c>
      <c r="CX178" s="300">
        <f t="shared" ca="1" si="154"/>
        <v>0</v>
      </c>
      <c r="CY178" s="300">
        <f t="shared" ca="1" si="154"/>
        <v>0</v>
      </c>
      <c r="CZ178" s="300">
        <f t="shared" ca="1" si="154"/>
        <v>0</v>
      </c>
      <c r="DA178" s="300">
        <f t="shared" ca="1" si="154"/>
        <v>0</v>
      </c>
      <c r="DB178" s="300">
        <f t="shared" ca="1" si="154"/>
        <v>0</v>
      </c>
      <c r="DC178" s="300">
        <f t="shared" ca="1" si="154"/>
        <v>0</v>
      </c>
      <c r="DD178" s="300">
        <f t="shared" ca="1" si="154"/>
        <v>0</v>
      </c>
      <c r="DE178" s="300">
        <f t="shared" ca="1" si="154"/>
        <v>0</v>
      </c>
      <c r="DF178" s="300">
        <f t="shared" ca="1" si="154"/>
        <v>0</v>
      </c>
      <c r="DG178" s="300">
        <f t="shared" ca="1" si="154"/>
        <v>0</v>
      </c>
      <c r="DH178" s="300">
        <f t="shared" ca="1" si="154"/>
        <v>0</v>
      </c>
      <c r="DI178" s="300">
        <f t="shared" ca="1" si="154"/>
        <v>0</v>
      </c>
      <c r="DJ178" s="300">
        <f t="shared" ca="1" si="154"/>
        <v>0</v>
      </c>
      <c r="DK178" s="300">
        <f t="shared" ca="1" si="154"/>
        <v>0</v>
      </c>
      <c r="DL178" s="300">
        <f t="shared" ca="1" si="154"/>
        <v>0</v>
      </c>
      <c r="DM178" s="300">
        <f t="shared" ca="1" si="154"/>
        <v>0</v>
      </c>
      <c r="DN178" s="300">
        <f t="shared" ca="1" si="154"/>
        <v>0</v>
      </c>
      <c r="DO178" s="300">
        <f t="shared" ca="1" si="154"/>
        <v>0</v>
      </c>
      <c r="DP178" s="300">
        <f t="shared" ca="1" si="154"/>
        <v>0</v>
      </c>
      <c r="DQ178" s="300">
        <f t="shared" ca="1" si="154"/>
        <v>0</v>
      </c>
      <c r="DR178" s="300">
        <f t="shared" ca="1" si="154"/>
        <v>0</v>
      </c>
      <c r="DS178" s="300">
        <f t="shared" ca="1" si="154"/>
        <v>0</v>
      </c>
      <c r="DT178" s="300">
        <f t="shared" ca="1" si="154"/>
        <v>0</v>
      </c>
      <c r="DU178" s="300">
        <f t="shared" ca="1" si="154"/>
        <v>0</v>
      </c>
      <c r="DV178" s="300">
        <f t="shared" ca="1" si="154"/>
        <v>0</v>
      </c>
      <c r="DW178" s="300">
        <f t="shared" ca="1" si="154"/>
        <v>0</v>
      </c>
      <c r="DX178" s="300">
        <f t="shared" ref="DX178:EX178" ca="1" si="155">DX175+DX177</f>
        <v>0</v>
      </c>
      <c r="DY178" s="300">
        <f t="shared" ca="1" si="155"/>
        <v>0</v>
      </c>
      <c r="DZ178" s="300">
        <f t="shared" ca="1" si="155"/>
        <v>0</v>
      </c>
      <c r="EA178" s="300">
        <f t="shared" ca="1" si="155"/>
        <v>0</v>
      </c>
      <c r="EB178" s="300">
        <f t="shared" ca="1" si="155"/>
        <v>0</v>
      </c>
      <c r="EC178" s="300">
        <f t="shared" ca="1" si="155"/>
        <v>0</v>
      </c>
      <c r="ED178" s="300">
        <f t="shared" ca="1" si="155"/>
        <v>0</v>
      </c>
      <c r="EE178" s="300">
        <f t="shared" ca="1" si="155"/>
        <v>0</v>
      </c>
      <c r="EF178" s="300">
        <f t="shared" ca="1" si="155"/>
        <v>0</v>
      </c>
      <c r="EG178" s="300">
        <f t="shared" ca="1" si="155"/>
        <v>0</v>
      </c>
      <c r="EH178" s="300">
        <f t="shared" ca="1" si="155"/>
        <v>0</v>
      </c>
      <c r="EI178" s="300">
        <f t="shared" ca="1" si="155"/>
        <v>0</v>
      </c>
      <c r="EJ178" s="300">
        <f t="shared" ca="1" si="155"/>
        <v>0</v>
      </c>
      <c r="EK178" s="300">
        <f t="shared" ca="1" si="155"/>
        <v>0</v>
      </c>
      <c r="EL178" s="300">
        <f t="shared" ca="1" si="155"/>
        <v>0</v>
      </c>
      <c r="EM178" s="300">
        <f t="shared" ca="1" si="155"/>
        <v>0</v>
      </c>
      <c r="EN178" s="300">
        <f t="shared" ca="1" si="155"/>
        <v>0</v>
      </c>
      <c r="EO178" s="300">
        <f t="shared" ca="1" si="155"/>
        <v>0</v>
      </c>
      <c r="EP178" s="300">
        <f t="shared" ca="1" si="155"/>
        <v>0</v>
      </c>
      <c r="EQ178" s="300">
        <f t="shared" ca="1" si="155"/>
        <v>0</v>
      </c>
      <c r="ER178" s="300">
        <f t="shared" ca="1" si="155"/>
        <v>0</v>
      </c>
      <c r="ES178" s="300">
        <f t="shared" ca="1" si="155"/>
        <v>0</v>
      </c>
      <c r="ET178" s="300">
        <f t="shared" ca="1" si="155"/>
        <v>0</v>
      </c>
      <c r="EU178" s="300">
        <f t="shared" ca="1" si="155"/>
        <v>0</v>
      </c>
      <c r="EV178" s="300">
        <f t="shared" ca="1" si="155"/>
        <v>0</v>
      </c>
      <c r="EW178" s="300">
        <f t="shared" ca="1" si="155"/>
        <v>0</v>
      </c>
      <c r="EX178" s="300">
        <f t="shared" ca="1" si="155"/>
        <v>0</v>
      </c>
      <c r="EY178" s="612"/>
      <c r="FB178" s="612"/>
    </row>
    <row r="179" spans="1:158" s="634" customFormat="1" ht="5.0999999999999996" hidden="1" customHeight="1" outlineLevel="2">
      <c r="A179" s="205"/>
      <c r="B179" s="201"/>
      <c r="C179" s="201"/>
      <c r="D179" s="201"/>
      <c r="E179" s="234"/>
      <c r="F179" s="201"/>
      <c r="G179" s="201"/>
      <c r="H179" s="201"/>
      <c r="I179" s="201"/>
      <c r="J179" s="201"/>
      <c r="K179" s="201"/>
      <c r="L179" s="201"/>
      <c r="M179" s="201"/>
      <c r="N179" s="201"/>
      <c r="O179" s="201"/>
      <c r="P179" s="201"/>
      <c r="Q179" s="201"/>
      <c r="R179" s="201"/>
      <c r="S179" s="201"/>
      <c r="T179" s="201"/>
      <c r="U179" s="201"/>
      <c r="V179" s="201"/>
      <c r="W179" s="201"/>
      <c r="X179" s="201"/>
      <c r="Y179" s="201"/>
      <c r="Z179" s="201"/>
      <c r="AA179" s="201"/>
      <c r="AB179" s="202"/>
      <c r="AC179" s="201"/>
      <c r="AD179" s="203"/>
      <c r="AE179" s="296"/>
      <c r="AF179" s="301"/>
      <c r="AG179" s="301"/>
      <c r="AH179" s="301"/>
      <c r="AI179" s="301"/>
      <c r="AJ179" s="301"/>
      <c r="AK179" s="301"/>
      <c r="AL179" s="301"/>
      <c r="AM179" s="301"/>
      <c r="AN179" s="301"/>
      <c r="AO179" s="301"/>
      <c r="AP179" s="301"/>
      <c r="AQ179" s="301"/>
      <c r="AR179" s="301"/>
      <c r="AS179" s="301"/>
      <c r="AT179" s="301"/>
      <c r="AU179" s="301"/>
      <c r="AV179" s="301"/>
      <c r="AW179" s="301"/>
      <c r="AX179" s="301"/>
      <c r="AY179" s="301"/>
      <c r="AZ179" s="301"/>
      <c r="BA179" s="301"/>
      <c r="BB179" s="301"/>
      <c r="BC179" s="301"/>
      <c r="BD179" s="301"/>
      <c r="BE179" s="301"/>
      <c r="BF179" s="301"/>
      <c r="BG179" s="301"/>
      <c r="BH179" s="301"/>
      <c r="BI179" s="301"/>
      <c r="BJ179" s="301"/>
      <c r="BK179" s="301"/>
      <c r="BL179" s="301"/>
      <c r="BM179" s="301"/>
      <c r="BN179" s="301"/>
      <c r="BO179" s="301"/>
      <c r="BP179" s="301"/>
      <c r="BQ179" s="301"/>
      <c r="BR179" s="301"/>
      <c r="BS179" s="301"/>
      <c r="BT179" s="301"/>
      <c r="BU179" s="301"/>
      <c r="BV179" s="301"/>
      <c r="BW179" s="301"/>
      <c r="BX179" s="301"/>
      <c r="BY179" s="301"/>
      <c r="BZ179" s="301"/>
      <c r="CA179" s="301"/>
      <c r="CB179" s="301"/>
      <c r="CC179" s="301"/>
      <c r="CD179" s="301"/>
      <c r="CE179" s="301"/>
      <c r="CF179" s="301"/>
      <c r="CG179" s="301"/>
      <c r="CH179" s="301"/>
      <c r="CI179" s="301"/>
      <c r="CJ179" s="301"/>
      <c r="CK179" s="301"/>
      <c r="CL179" s="301"/>
      <c r="CM179" s="301"/>
      <c r="CN179" s="301"/>
      <c r="CO179" s="301"/>
      <c r="CP179" s="301"/>
      <c r="CQ179" s="301"/>
      <c r="CR179" s="301"/>
      <c r="CS179" s="301"/>
      <c r="CT179" s="301"/>
      <c r="CU179" s="301"/>
      <c r="CV179" s="301"/>
      <c r="CW179" s="301"/>
      <c r="CX179" s="301"/>
      <c r="CY179" s="301"/>
      <c r="CZ179" s="301"/>
      <c r="DA179" s="301"/>
      <c r="DB179" s="301"/>
      <c r="DC179" s="301"/>
      <c r="DD179" s="301"/>
      <c r="DE179" s="301"/>
      <c r="DF179" s="301"/>
      <c r="DG179" s="301"/>
      <c r="DH179" s="301"/>
      <c r="DI179" s="301"/>
      <c r="DJ179" s="301"/>
      <c r="DK179" s="301"/>
      <c r="DL179" s="301"/>
      <c r="DM179" s="301"/>
      <c r="DN179" s="301"/>
      <c r="DO179" s="301"/>
      <c r="DP179" s="301"/>
      <c r="DQ179" s="301"/>
      <c r="DR179" s="301"/>
      <c r="DS179" s="301"/>
      <c r="DT179" s="301"/>
      <c r="DU179" s="301"/>
      <c r="DV179" s="301"/>
      <c r="DW179" s="301"/>
      <c r="DX179" s="301"/>
      <c r="DY179" s="301"/>
      <c r="DZ179" s="301"/>
      <c r="EA179" s="301"/>
      <c r="EB179" s="301"/>
      <c r="EC179" s="301"/>
      <c r="ED179" s="301"/>
      <c r="EE179" s="301"/>
      <c r="EF179" s="301"/>
      <c r="EG179" s="301"/>
      <c r="EH179" s="301"/>
      <c r="EI179" s="301"/>
      <c r="EJ179" s="301"/>
      <c r="EK179" s="301"/>
      <c r="EL179" s="301"/>
      <c r="EM179" s="301"/>
      <c r="EN179" s="301"/>
      <c r="EO179" s="301"/>
      <c r="EP179" s="301"/>
      <c r="EQ179" s="301"/>
      <c r="ER179" s="301"/>
      <c r="ES179" s="301"/>
      <c r="ET179" s="301"/>
      <c r="EU179" s="301"/>
      <c r="EV179" s="301"/>
      <c r="EW179" s="301"/>
      <c r="EX179" s="301"/>
      <c r="EY179" s="632"/>
      <c r="EZ179" s="201"/>
      <c r="FA179" s="201"/>
      <c r="FB179" s="633"/>
    </row>
    <row r="180" spans="1:158" hidden="1" outlineLevel="2">
      <c r="AE180" s="621"/>
      <c r="EY180" s="612"/>
      <c r="EZ180" s="86"/>
      <c r="FB180" s="612"/>
    </row>
    <row r="181" spans="1:158" outlineLevel="1">
      <c r="AE181" s="621"/>
      <c r="EY181" s="612"/>
      <c r="EZ181" s="86"/>
      <c r="FB181" s="612"/>
    </row>
    <row r="182" spans="1:158" outlineLevel="1" collapsed="1">
      <c r="A182" s="1031" t="str">
        <f>'Customer Charges'!A158</f>
        <v>Spare 3</v>
      </c>
      <c r="B182" s="1032"/>
      <c r="C182" s="1033"/>
      <c r="D182" s="894">
        <f ca="1">IF(ABS(AD191-0)&gt;ErrTol,1,0)</f>
        <v>0</v>
      </c>
      <c r="E182" s="318"/>
      <c r="F182" s="318"/>
      <c r="G182" s="318"/>
      <c r="H182" s="318"/>
      <c r="I182" s="318"/>
      <c r="J182" s="318"/>
      <c r="K182" s="318"/>
      <c r="L182" s="318"/>
      <c r="M182" s="318"/>
      <c r="N182" s="318"/>
      <c r="O182" s="318"/>
      <c r="P182" s="318"/>
      <c r="Q182" s="318"/>
      <c r="R182" s="318"/>
      <c r="S182" s="318"/>
      <c r="T182" s="318"/>
      <c r="U182" s="318"/>
      <c r="V182" s="318"/>
      <c r="W182" s="318"/>
      <c r="X182" s="318"/>
      <c r="Y182" s="318"/>
      <c r="Z182" s="318"/>
      <c r="AA182" s="318"/>
      <c r="AB182" s="318"/>
      <c r="AC182" s="318"/>
      <c r="AD182" s="625" t="str">
        <f>'Customer Charges'!AD158</f>
        <v>Sp_3</v>
      </c>
      <c r="AE182" s="300">
        <f ca="1">AE191</f>
        <v>0</v>
      </c>
      <c r="EY182" s="612"/>
      <c r="EZ182" s="622"/>
      <c r="FB182" s="612"/>
    </row>
    <row r="183" spans="1:158" s="634" customFormat="1" ht="5.0999999999999996" hidden="1" customHeight="1" outlineLevel="2">
      <c r="A183" s="205"/>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c r="AA183" s="201"/>
      <c r="AB183" s="202"/>
      <c r="AC183" s="201"/>
      <c r="AD183" s="203"/>
      <c r="AE183" s="264"/>
      <c r="AF183" s="204"/>
      <c r="AG183" s="204"/>
      <c r="AH183" s="204"/>
      <c r="AI183" s="204"/>
      <c r="AJ183" s="204"/>
      <c r="AK183" s="204"/>
      <c r="AL183" s="204"/>
      <c r="AM183" s="204"/>
      <c r="AN183" s="204"/>
      <c r="AO183" s="204"/>
      <c r="AP183" s="204"/>
      <c r="AQ183" s="204"/>
      <c r="AR183" s="204"/>
      <c r="AS183" s="204"/>
      <c r="AT183" s="204"/>
      <c r="AU183" s="204"/>
      <c r="AV183" s="204"/>
      <c r="AW183" s="204"/>
      <c r="AX183" s="204"/>
      <c r="AY183" s="204"/>
      <c r="AZ183" s="204"/>
      <c r="BA183" s="204"/>
      <c r="BB183" s="204"/>
      <c r="BC183" s="204"/>
      <c r="BD183" s="204"/>
      <c r="BE183" s="204"/>
      <c r="BF183" s="204"/>
      <c r="BG183" s="204"/>
      <c r="BH183" s="204"/>
      <c r="BI183" s="204"/>
      <c r="BJ183" s="204"/>
      <c r="BK183" s="204"/>
      <c r="BL183" s="204"/>
      <c r="BM183" s="204"/>
      <c r="BN183" s="204"/>
      <c r="BO183" s="204"/>
      <c r="BP183" s="204"/>
      <c r="BQ183" s="204"/>
      <c r="BR183" s="204"/>
      <c r="BS183" s="204"/>
      <c r="BT183" s="204"/>
      <c r="BU183" s="204"/>
      <c r="BV183" s="204"/>
      <c r="BW183" s="204"/>
      <c r="BX183" s="204"/>
      <c r="BY183" s="204"/>
      <c r="BZ183" s="204"/>
      <c r="CA183" s="204"/>
      <c r="CB183" s="204"/>
      <c r="CC183" s="204"/>
      <c r="CD183" s="204"/>
      <c r="CE183" s="204"/>
      <c r="CF183" s="204"/>
      <c r="CG183" s="204"/>
      <c r="CH183" s="204"/>
      <c r="CI183" s="204"/>
      <c r="CJ183" s="204"/>
      <c r="CK183" s="204"/>
      <c r="CL183" s="204"/>
      <c r="CM183" s="204"/>
      <c r="CN183" s="204"/>
      <c r="CO183" s="204"/>
      <c r="CP183" s="204"/>
      <c r="CQ183" s="204"/>
      <c r="CR183" s="204"/>
      <c r="CS183" s="204"/>
      <c r="CT183" s="204"/>
      <c r="CU183" s="204"/>
      <c r="CV183" s="204"/>
      <c r="CW183" s="204"/>
      <c r="CX183" s="204"/>
      <c r="CY183" s="204"/>
      <c r="CZ183" s="204"/>
      <c r="DA183" s="204"/>
      <c r="DB183" s="204"/>
      <c r="DC183" s="204"/>
      <c r="DD183" s="204"/>
      <c r="DE183" s="204"/>
      <c r="DF183" s="204"/>
      <c r="DG183" s="204"/>
      <c r="DH183" s="204"/>
      <c r="DI183" s="204"/>
      <c r="DJ183" s="204"/>
      <c r="DK183" s="204"/>
      <c r="DL183" s="204"/>
      <c r="DM183" s="204"/>
      <c r="DN183" s="204"/>
      <c r="DO183" s="204"/>
      <c r="DP183" s="204"/>
      <c r="DQ183" s="204"/>
      <c r="DR183" s="204"/>
      <c r="DS183" s="204"/>
      <c r="DT183" s="204"/>
      <c r="DU183" s="204"/>
      <c r="DV183" s="204"/>
      <c r="DW183" s="204"/>
      <c r="DX183" s="204"/>
      <c r="DY183" s="204"/>
      <c r="DZ183" s="204"/>
      <c r="EA183" s="204"/>
      <c r="EB183" s="204"/>
      <c r="EC183" s="204"/>
      <c r="ED183" s="204"/>
      <c r="EE183" s="204"/>
      <c r="EF183" s="204"/>
      <c r="EG183" s="204"/>
      <c r="EH183" s="204"/>
      <c r="EI183" s="204"/>
      <c r="EJ183" s="204"/>
      <c r="EK183" s="204"/>
      <c r="EL183" s="204"/>
      <c r="EM183" s="204"/>
      <c r="EN183" s="204"/>
      <c r="EO183" s="204"/>
      <c r="EP183" s="204"/>
      <c r="EQ183" s="204"/>
      <c r="ER183" s="204"/>
      <c r="ES183" s="204"/>
      <c r="ET183" s="204"/>
      <c r="EU183" s="204"/>
      <c r="EV183" s="204"/>
      <c r="EW183" s="204"/>
      <c r="EX183" s="204"/>
      <c r="EY183" s="632"/>
      <c r="EZ183" s="201"/>
      <c r="FA183" s="201"/>
      <c r="FB183" s="633"/>
    </row>
    <row r="184" spans="1:158" ht="12.75" hidden="1" customHeight="1" outlineLevel="2">
      <c r="A184" s="1029">
        <f>'Customer Charges'!A160</f>
        <v>13</v>
      </c>
      <c r="B184" s="924"/>
      <c r="C184" s="86"/>
      <c r="D184" s="847" t="s">
        <v>196</v>
      </c>
      <c r="AD184" s="896" t="str">
        <f>'Customer Charges'!AD160</f>
        <v>ZZZ</v>
      </c>
      <c r="AE184" s="304">
        <f>SUM(AF184:EY184)</f>
        <v>66</v>
      </c>
      <c r="AF184" s="297">
        <f>'Customer Charges'!AF160</f>
        <v>1</v>
      </c>
      <c r="AG184" s="298">
        <f>'Customer Charges'!AG160</f>
        <v>1</v>
      </c>
      <c r="AH184" s="298">
        <f>'Customer Charges'!AH160</f>
        <v>1</v>
      </c>
      <c r="AI184" s="298">
        <f>'Customer Charges'!AI160</f>
        <v>1</v>
      </c>
      <c r="AJ184" s="298">
        <f>'Customer Charges'!AJ160</f>
        <v>1</v>
      </c>
      <c r="AK184" s="298">
        <f>'Customer Charges'!AK160</f>
        <v>1</v>
      </c>
      <c r="AL184" s="298">
        <f>'Customer Charges'!AL160</f>
        <v>1</v>
      </c>
      <c r="AM184" s="298">
        <f>'Customer Charges'!AM160</f>
        <v>1</v>
      </c>
      <c r="AN184" s="298">
        <f>'Customer Charges'!AN160</f>
        <v>1</v>
      </c>
      <c r="AO184" s="298">
        <f>'Customer Charges'!AO160</f>
        <v>1</v>
      </c>
      <c r="AP184" s="298">
        <f>'Customer Charges'!AP160</f>
        <v>1</v>
      </c>
      <c r="AQ184" s="298">
        <f>'Customer Charges'!AQ160</f>
        <v>1</v>
      </c>
      <c r="AR184" s="298">
        <f>'Customer Charges'!AR160</f>
        <v>1</v>
      </c>
      <c r="AS184" s="298">
        <f>'Customer Charges'!AS160</f>
        <v>1</v>
      </c>
      <c r="AT184" s="298">
        <f>'Customer Charges'!AT160</f>
        <v>1</v>
      </c>
      <c r="AU184" s="298">
        <f>'Customer Charges'!AU160</f>
        <v>1</v>
      </c>
      <c r="AV184" s="298">
        <f>'Customer Charges'!AV160</f>
        <v>1</v>
      </c>
      <c r="AW184" s="298">
        <f>'Customer Charges'!AW160</f>
        <v>1</v>
      </c>
      <c r="AX184" s="298">
        <f>'Customer Charges'!AX160</f>
        <v>1</v>
      </c>
      <c r="AY184" s="298">
        <f>'Customer Charges'!AY160</f>
        <v>1</v>
      </c>
      <c r="AZ184" s="298">
        <f>'Customer Charges'!AZ160</f>
        <v>1</v>
      </c>
      <c r="BA184" s="298">
        <f>'Customer Charges'!BA160</f>
        <v>1</v>
      </c>
      <c r="BB184" s="298">
        <f>'Customer Charges'!BB160</f>
        <v>1</v>
      </c>
      <c r="BC184" s="298">
        <f>'Customer Charges'!BC160</f>
        <v>1</v>
      </c>
      <c r="BD184" s="298">
        <f>'Customer Charges'!BD160</f>
        <v>1</v>
      </c>
      <c r="BE184" s="298">
        <f>'Customer Charges'!BE160</f>
        <v>1</v>
      </c>
      <c r="BF184" s="298">
        <f>'Customer Charges'!BF160</f>
        <v>1</v>
      </c>
      <c r="BG184" s="298">
        <f>'Customer Charges'!BG160</f>
        <v>1</v>
      </c>
      <c r="BH184" s="298">
        <f>'Customer Charges'!BH160</f>
        <v>1</v>
      </c>
      <c r="BI184" s="298">
        <f>'Customer Charges'!BI160</f>
        <v>1</v>
      </c>
      <c r="BJ184" s="298">
        <f>'Customer Charges'!BJ160</f>
        <v>1</v>
      </c>
      <c r="BK184" s="298">
        <f>'Customer Charges'!BK160</f>
        <v>1</v>
      </c>
      <c r="BL184" s="298">
        <f>'Customer Charges'!BL160</f>
        <v>1</v>
      </c>
      <c r="BM184" s="298">
        <f>'Customer Charges'!BM160</f>
        <v>1</v>
      </c>
      <c r="BN184" s="298">
        <f>'Customer Charges'!BN160</f>
        <v>1</v>
      </c>
      <c r="BO184" s="298">
        <f>'Customer Charges'!BO160</f>
        <v>1</v>
      </c>
      <c r="BP184" s="298">
        <f>'Customer Charges'!BP160</f>
        <v>1</v>
      </c>
      <c r="BQ184" s="298">
        <f>'Customer Charges'!BQ160</f>
        <v>1</v>
      </c>
      <c r="BR184" s="298">
        <f>'Customer Charges'!BR160</f>
        <v>1</v>
      </c>
      <c r="BS184" s="298">
        <f>'Customer Charges'!BS160</f>
        <v>1</v>
      </c>
      <c r="BT184" s="298">
        <f>'Customer Charges'!BT160</f>
        <v>1</v>
      </c>
      <c r="BU184" s="298">
        <f>'Customer Charges'!BU160</f>
        <v>1</v>
      </c>
      <c r="BV184" s="298">
        <f>'Customer Charges'!BV160</f>
        <v>1</v>
      </c>
      <c r="BW184" s="298">
        <f>'Customer Charges'!BW160</f>
        <v>1</v>
      </c>
      <c r="BX184" s="298">
        <f>'Customer Charges'!BX160</f>
        <v>1</v>
      </c>
      <c r="BY184" s="298">
        <f>'Customer Charges'!BY160</f>
        <v>1</v>
      </c>
      <c r="BZ184" s="298">
        <f>'Customer Charges'!BZ160</f>
        <v>1</v>
      </c>
      <c r="CA184" s="298">
        <f>'Customer Charges'!CA160</f>
        <v>1</v>
      </c>
      <c r="CB184" s="298">
        <f>'Customer Charges'!CB160</f>
        <v>1</v>
      </c>
      <c r="CC184" s="298">
        <f>'Customer Charges'!CC160</f>
        <v>1</v>
      </c>
      <c r="CD184" s="298">
        <f>'Customer Charges'!CD160</f>
        <v>1</v>
      </c>
      <c r="CE184" s="298">
        <f>'Customer Charges'!CE160</f>
        <v>1</v>
      </c>
      <c r="CF184" s="298">
        <f>'Customer Charges'!CF160</f>
        <v>1</v>
      </c>
      <c r="CG184" s="298">
        <f>'Customer Charges'!CG160</f>
        <v>1</v>
      </c>
      <c r="CH184" s="298">
        <f>'Customer Charges'!CH160</f>
        <v>1</v>
      </c>
      <c r="CI184" s="298">
        <f>'Customer Charges'!CI160</f>
        <v>1</v>
      </c>
      <c r="CJ184" s="298">
        <f>'Customer Charges'!CJ160</f>
        <v>1</v>
      </c>
      <c r="CK184" s="298">
        <f>'Customer Charges'!CK160</f>
        <v>1</v>
      </c>
      <c r="CL184" s="298">
        <f>'Customer Charges'!CL160</f>
        <v>1</v>
      </c>
      <c r="CM184" s="298">
        <f>'Customer Charges'!CM160</f>
        <v>1</v>
      </c>
      <c r="CN184" s="298">
        <f>'Customer Charges'!CN160</f>
        <v>1</v>
      </c>
      <c r="CO184" s="298">
        <f>'Customer Charges'!CO160</f>
        <v>1</v>
      </c>
      <c r="CP184" s="298">
        <f>'Customer Charges'!CP160</f>
        <v>1</v>
      </c>
      <c r="CQ184" s="298">
        <f>'Customer Charges'!CQ160</f>
        <v>1</v>
      </c>
      <c r="CR184" s="298">
        <f>'Customer Charges'!CR160</f>
        <v>1</v>
      </c>
      <c r="CS184" s="298">
        <f>'Customer Charges'!CS160</f>
        <v>1</v>
      </c>
      <c r="CT184" s="298">
        <f>'Customer Charges'!CT160</f>
        <v>0</v>
      </c>
      <c r="CU184" s="298">
        <f>'Customer Charges'!CU160</f>
        <v>0</v>
      </c>
      <c r="CV184" s="298">
        <f>'Customer Charges'!CV160</f>
        <v>0</v>
      </c>
      <c r="CW184" s="298">
        <f>'Customer Charges'!CW160</f>
        <v>0</v>
      </c>
      <c r="CX184" s="298">
        <f>'Customer Charges'!CX160</f>
        <v>0</v>
      </c>
      <c r="CY184" s="298">
        <f>'Customer Charges'!CY160</f>
        <v>0</v>
      </c>
      <c r="CZ184" s="298">
        <f>'Customer Charges'!CZ160</f>
        <v>0</v>
      </c>
      <c r="DA184" s="298">
        <f>'Customer Charges'!DA160</f>
        <v>0</v>
      </c>
      <c r="DB184" s="298">
        <f>'Customer Charges'!DB160</f>
        <v>0</v>
      </c>
      <c r="DC184" s="298">
        <f>'Customer Charges'!DC160</f>
        <v>0</v>
      </c>
      <c r="DD184" s="298">
        <f>'Customer Charges'!DD160</f>
        <v>0</v>
      </c>
      <c r="DE184" s="298">
        <f>'Customer Charges'!DE160</f>
        <v>0</v>
      </c>
      <c r="DF184" s="298">
        <f>'Customer Charges'!DF160</f>
        <v>0</v>
      </c>
      <c r="DG184" s="298">
        <f>'Customer Charges'!DG160</f>
        <v>0</v>
      </c>
      <c r="DH184" s="298">
        <f>'Customer Charges'!DH160</f>
        <v>0</v>
      </c>
      <c r="DI184" s="298">
        <f>'Customer Charges'!DI160</f>
        <v>0</v>
      </c>
      <c r="DJ184" s="298">
        <f>'Customer Charges'!DJ160</f>
        <v>0</v>
      </c>
      <c r="DK184" s="298">
        <f>'Customer Charges'!DK160</f>
        <v>0</v>
      </c>
      <c r="DL184" s="298">
        <f>'Customer Charges'!DL160</f>
        <v>0</v>
      </c>
      <c r="DM184" s="298">
        <f>'Customer Charges'!DM160</f>
        <v>0</v>
      </c>
      <c r="DN184" s="298">
        <f>'Customer Charges'!DN160</f>
        <v>0</v>
      </c>
      <c r="DO184" s="298">
        <f>'Customer Charges'!DO160</f>
        <v>0</v>
      </c>
      <c r="DP184" s="298">
        <f>'Customer Charges'!DP160</f>
        <v>0</v>
      </c>
      <c r="DQ184" s="298">
        <f>'Customer Charges'!DQ160</f>
        <v>0</v>
      </c>
      <c r="DR184" s="298">
        <f>'Customer Charges'!DR160</f>
        <v>0</v>
      </c>
      <c r="DS184" s="298">
        <f>'Customer Charges'!DS160</f>
        <v>0</v>
      </c>
      <c r="DT184" s="298">
        <f>'Customer Charges'!DT160</f>
        <v>0</v>
      </c>
      <c r="DU184" s="298">
        <f>'Customer Charges'!DU160</f>
        <v>0</v>
      </c>
      <c r="DV184" s="298">
        <f>'Customer Charges'!DV160</f>
        <v>0</v>
      </c>
      <c r="DW184" s="298">
        <f>'Customer Charges'!DW160</f>
        <v>0</v>
      </c>
      <c r="DX184" s="298">
        <f>'Customer Charges'!DX160</f>
        <v>0</v>
      </c>
      <c r="DY184" s="298">
        <f>'Customer Charges'!DY160</f>
        <v>0</v>
      </c>
      <c r="DZ184" s="298">
        <f>'Customer Charges'!DZ160</f>
        <v>0</v>
      </c>
      <c r="EA184" s="298">
        <f>'Customer Charges'!EA160</f>
        <v>0</v>
      </c>
      <c r="EB184" s="298">
        <f>'Customer Charges'!EB160</f>
        <v>0</v>
      </c>
      <c r="EC184" s="298">
        <f>'Customer Charges'!EC160</f>
        <v>0</v>
      </c>
      <c r="ED184" s="298">
        <f>'Customer Charges'!ED160</f>
        <v>0</v>
      </c>
      <c r="EE184" s="298">
        <f>'Customer Charges'!EE160</f>
        <v>0</v>
      </c>
      <c r="EF184" s="298">
        <f>'Customer Charges'!EF160</f>
        <v>0</v>
      </c>
      <c r="EG184" s="298">
        <f>'Customer Charges'!EG160</f>
        <v>0</v>
      </c>
      <c r="EH184" s="298">
        <f>'Customer Charges'!EH160</f>
        <v>0</v>
      </c>
      <c r="EI184" s="298">
        <f>'Customer Charges'!EI160</f>
        <v>0</v>
      </c>
      <c r="EJ184" s="298">
        <f>'Customer Charges'!EJ160</f>
        <v>0</v>
      </c>
      <c r="EK184" s="298">
        <f>'Customer Charges'!EK160</f>
        <v>0</v>
      </c>
      <c r="EL184" s="298">
        <f>'Customer Charges'!EL160</f>
        <v>0</v>
      </c>
      <c r="EM184" s="298">
        <f>'Customer Charges'!EM160</f>
        <v>0</v>
      </c>
      <c r="EN184" s="298">
        <f>'Customer Charges'!EN160</f>
        <v>0</v>
      </c>
      <c r="EO184" s="298">
        <f>'Customer Charges'!EO160</f>
        <v>0</v>
      </c>
      <c r="EP184" s="298">
        <f>'Customer Charges'!EP160</f>
        <v>0</v>
      </c>
      <c r="EQ184" s="298">
        <f>'Customer Charges'!EQ160</f>
        <v>0</v>
      </c>
      <c r="ER184" s="298">
        <f>'Customer Charges'!ER160</f>
        <v>0</v>
      </c>
      <c r="ES184" s="298">
        <f>'Customer Charges'!ES160</f>
        <v>0</v>
      </c>
      <c r="ET184" s="298">
        <f>'Customer Charges'!ET160</f>
        <v>0</v>
      </c>
      <c r="EU184" s="298">
        <f>'Customer Charges'!EU160</f>
        <v>0</v>
      </c>
      <c r="EV184" s="298">
        <f>'Customer Charges'!EV160</f>
        <v>0</v>
      </c>
      <c r="EW184" s="298">
        <f>'Customer Charges'!EW160</f>
        <v>0</v>
      </c>
      <c r="EX184" s="298">
        <f>'Customer Charges'!EX160</f>
        <v>0</v>
      </c>
      <c r="EY184" s="612"/>
      <c r="EZ184" s="86"/>
      <c r="FB184" s="612"/>
    </row>
    <row r="185" spans="1:158" ht="12.75" hidden="1" customHeight="1" outlineLevel="2">
      <c r="A185" s="1030"/>
      <c r="B185" s="925"/>
      <c r="C185" s="86"/>
      <c r="D185" s="654" t="s">
        <v>2331</v>
      </c>
      <c r="AD185" s="897">
        <f ca="1">IF(CostTotal=0,0,AE185/CostTotal)</f>
        <v>0</v>
      </c>
      <c r="AE185" s="304">
        <f>SUM(AF185:EY185)</f>
        <v>0</v>
      </c>
      <c r="AF185" s="898">
        <f>SUMIF(Conversion!$V$14:$V$114,$AD182,Conversion!AF$14:AF$114)</f>
        <v>0</v>
      </c>
      <c r="AG185" s="873">
        <f>SUMIF(Conversion!$V$14:$V$114,$AD182,Conversion!AG$14:AG$114)</f>
        <v>0</v>
      </c>
      <c r="AH185" s="873">
        <f>SUMIF(Conversion!$V$14:$V$114,$AD182,Conversion!AH$14:AH$114)</f>
        <v>0</v>
      </c>
      <c r="AI185" s="873">
        <f>SUMIF(Conversion!$V$14:$V$114,$AD182,Conversion!AI$14:AI$114)</f>
        <v>0</v>
      </c>
      <c r="AJ185" s="873">
        <f>SUMIF(Conversion!$V$14:$V$114,$AD182,Conversion!AJ$14:AJ$114)</f>
        <v>0</v>
      </c>
      <c r="AK185" s="873">
        <f>SUMIF(Conversion!$V$14:$V$114,$AD182,Conversion!AK$14:AK$114)</f>
        <v>0</v>
      </c>
      <c r="AL185" s="873">
        <f>SUMIF(Conversion!$V$14:$V$114,$AD182,Conversion!AL$14:AL$114)</f>
        <v>0</v>
      </c>
      <c r="AM185" s="873">
        <f>SUMIF(Conversion!$V$14:$V$114,$AD182,Conversion!AM$14:AM$114)</f>
        <v>0</v>
      </c>
      <c r="AN185" s="873">
        <f>SUMIF(Conversion!$V$14:$V$114,$AD182,Conversion!AN$14:AN$114)</f>
        <v>0</v>
      </c>
      <c r="AO185" s="873">
        <f>SUMIF(Conversion!$V$14:$V$114,$AD182,Conversion!AO$14:AO$114)</f>
        <v>0</v>
      </c>
      <c r="AP185" s="873">
        <f>SUMIF(Conversion!$V$14:$V$114,$AD182,Conversion!AP$14:AP$114)</f>
        <v>0</v>
      </c>
      <c r="AQ185" s="873">
        <f>SUMIF(Conversion!$V$14:$V$114,$AD182,Conversion!AQ$14:AQ$114)</f>
        <v>0</v>
      </c>
      <c r="AR185" s="873">
        <f>SUMIF(Conversion!$V$14:$V$114,$AD182,Conversion!AR$14:AR$114)</f>
        <v>0</v>
      </c>
      <c r="AS185" s="873">
        <f>SUMIF(Conversion!$V$14:$V$114,$AD182,Conversion!AS$14:AS$114)</f>
        <v>0</v>
      </c>
      <c r="AT185" s="873">
        <f>SUMIF(Conversion!$V$14:$V$114,$AD182,Conversion!AT$14:AT$114)</f>
        <v>0</v>
      </c>
      <c r="AU185" s="873">
        <f>SUMIF(Conversion!$V$14:$V$114,$AD182,Conversion!AU$14:AU$114)</f>
        <v>0</v>
      </c>
      <c r="AV185" s="873">
        <f>SUMIF(Conversion!$V$14:$V$114,$AD182,Conversion!AV$14:AV$114)</f>
        <v>0</v>
      </c>
      <c r="AW185" s="873">
        <f>SUMIF(Conversion!$V$14:$V$114,$AD182,Conversion!AW$14:AW$114)</f>
        <v>0</v>
      </c>
      <c r="AX185" s="873">
        <f>SUMIF(Conversion!$V$14:$V$114,$AD182,Conversion!AX$14:AX$114)</f>
        <v>0</v>
      </c>
      <c r="AY185" s="873">
        <f>SUMIF(Conversion!$V$14:$V$114,$AD182,Conversion!AY$14:AY$114)</f>
        <v>0</v>
      </c>
      <c r="AZ185" s="873">
        <f>SUMIF(Conversion!$V$14:$V$114,$AD182,Conversion!AZ$14:AZ$114)</f>
        <v>0</v>
      </c>
      <c r="BA185" s="873">
        <f>SUMIF(Conversion!$V$14:$V$114,$AD182,Conversion!BA$14:BA$114)</f>
        <v>0</v>
      </c>
      <c r="BB185" s="873">
        <f>SUMIF(Conversion!$V$14:$V$114,$AD182,Conversion!BB$14:BB$114)</f>
        <v>0</v>
      </c>
      <c r="BC185" s="873">
        <f>SUMIF(Conversion!$V$14:$V$114,$AD182,Conversion!BC$14:BC$114)</f>
        <v>0</v>
      </c>
      <c r="BD185" s="873">
        <f>SUMIF(Conversion!$V$14:$V$114,$AD182,Conversion!BD$14:BD$114)</f>
        <v>0</v>
      </c>
      <c r="BE185" s="873">
        <f>SUMIF(Conversion!$V$14:$V$114,$AD182,Conversion!BE$14:BE$114)</f>
        <v>0</v>
      </c>
      <c r="BF185" s="873">
        <f>SUMIF(Conversion!$V$14:$V$114,$AD182,Conversion!BF$14:BF$114)</f>
        <v>0</v>
      </c>
      <c r="BG185" s="873">
        <f>SUMIF(Conversion!$V$14:$V$114,$AD182,Conversion!BG$14:BG$114)</f>
        <v>0</v>
      </c>
      <c r="BH185" s="873">
        <f>SUMIF(Conversion!$V$14:$V$114,$AD182,Conversion!BH$14:BH$114)</f>
        <v>0</v>
      </c>
      <c r="BI185" s="873">
        <f>SUMIF(Conversion!$V$14:$V$114,$AD182,Conversion!BI$14:BI$114)</f>
        <v>0</v>
      </c>
      <c r="BJ185" s="873">
        <f>SUMIF(Conversion!$V$14:$V$114,$AD182,Conversion!BJ$14:BJ$114)</f>
        <v>0</v>
      </c>
      <c r="BK185" s="873">
        <f>SUMIF(Conversion!$V$14:$V$114,$AD182,Conversion!BK$14:BK$114)</f>
        <v>0</v>
      </c>
      <c r="BL185" s="873">
        <f>SUMIF(Conversion!$V$14:$V$114,$AD182,Conversion!BL$14:BL$114)</f>
        <v>0</v>
      </c>
      <c r="BM185" s="873">
        <f>SUMIF(Conversion!$V$14:$V$114,$AD182,Conversion!BM$14:BM$114)</f>
        <v>0</v>
      </c>
      <c r="BN185" s="873">
        <f>SUMIF(Conversion!$V$14:$V$114,$AD182,Conversion!BN$14:BN$114)</f>
        <v>0</v>
      </c>
      <c r="BO185" s="873">
        <f>SUMIF(Conversion!$V$14:$V$114,$AD182,Conversion!BO$14:BO$114)</f>
        <v>0</v>
      </c>
      <c r="BP185" s="873">
        <f>SUMIF(Conversion!$V$14:$V$114,$AD182,Conversion!BP$14:BP$114)</f>
        <v>0</v>
      </c>
      <c r="BQ185" s="873">
        <f>SUMIF(Conversion!$V$14:$V$114,$AD182,Conversion!BQ$14:BQ$114)</f>
        <v>0</v>
      </c>
      <c r="BR185" s="873">
        <f>SUMIF(Conversion!$V$14:$V$114,$AD182,Conversion!BR$14:BR$114)</f>
        <v>0</v>
      </c>
      <c r="BS185" s="873">
        <f>SUMIF(Conversion!$V$14:$V$114,$AD182,Conversion!BS$14:BS$114)</f>
        <v>0</v>
      </c>
      <c r="BT185" s="873">
        <f>SUMIF(Conversion!$V$14:$V$114,$AD182,Conversion!BT$14:BT$114)</f>
        <v>0</v>
      </c>
      <c r="BU185" s="873">
        <f>SUMIF(Conversion!$V$14:$V$114,$AD182,Conversion!BU$14:BU$114)</f>
        <v>0</v>
      </c>
      <c r="BV185" s="873">
        <f>SUMIF(Conversion!$V$14:$V$114,$AD182,Conversion!BV$14:BV$114)</f>
        <v>0</v>
      </c>
      <c r="BW185" s="873">
        <f>SUMIF(Conversion!$V$14:$V$114,$AD182,Conversion!BW$14:BW$114)</f>
        <v>0</v>
      </c>
      <c r="BX185" s="873">
        <f>SUMIF(Conversion!$V$14:$V$114,$AD182,Conversion!BX$14:BX$114)</f>
        <v>0</v>
      </c>
      <c r="BY185" s="873">
        <f>SUMIF(Conversion!$V$14:$V$114,$AD182,Conversion!BY$14:BY$114)</f>
        <v>0</v>
      </c>
      <c r="BZ185" s="873">
        <f>SUMIF(Conversion!$V$14:$V$114,$AD182,Conversion!BZ$14:BZ$114)</f>
        <v>0</v>
      </c>
      <c r="CA185" s="873">
        <f>SUMIF(Conversion!$V$14:$V$114,$AD182,Conversion!CA$14:CA$114)</f>
        <v>0</v>
      </c>
      <c r="CB185" s="873">
        <f>SUMIF(Conversion!$V$14:$V$114,$AD182,Conversion!CB$14:CB$114)</f>
        <v>0</v>
      </c>
      <c r="CC185" s="873">
        <f>SUMIF(Conversion!$V$14:$V$114,$AD182,Conversion!CC$14:CC$114)</f>
        <v>0</v>
      </c>
      <c r="CD185" s="873">
        <f>SUMIF(Conversion!$V$14:$V$114,$AD182,Conversion!CD$14:CD$114)</f>
        <v>0</v>
      </c>
      <c r="CE185" s="873">
        <f>SUMIF(Conversion!$V$14:$V$114,$AD182,Conversion!CE$14:CE$114)</f>
        <v>0</v>
      </c>
      <c r="CF185" s="873">
        <f>SUMIF(Conversion!$V$14:$V$114,$AD182,Conversion!CF$14:CF$114)</f>
        <v>0</v>
      </c>
      <c r="CG185" s="873">
        <f>SUMIF(Conversion!$V$14:$V$114,$AD182,Conversion!CG$14:CG$114)</f>
        <v>0</v>
      </c>
      <c r="CH185" s="873">
        <f>SUMIF(Conversion!$V$14:$V$114,$AD182,Conversion!CH$14:CH$114)</f>
        <v>0</v>
      </c>
      <c r="CI185" s="873">
        <f>SUMIF(Conversion!$V$14:$V$114,$AD182,Conversion!CI$14:CI$114)</f>
        <v>0</v>
      </c>
      <c r="CJ185" s="873">
        <f>SUMIF(Conversion!$V$14:$V$114,$AD182,Conversion!CJ$14:CJ$114)</f>
        <v>0</v>
      </c>
      <c r="CK185" s="873">
        <f>SUMIF(Conversion!$V$14:$V$114,$AD182,Conversion!CK$14:CK$114)</f>
        <v>0</v>
      </c>
      <c r="CL185" s="873">
        <f>SUMIF(Conversion!$V$14:$V$114,$AD182,Conversion!CL$14:CL$114)</f>
        <v>0</v>
      </c>
      <c r="CM185" s="873">
        <f>SUMIF(Conversion!$V$14:$V$114,$AD182,Conversion!CM$14:CM$114)</f>
        <v>0</v>
      </c>
      <c r="CN185" s="873">
        <f>SUMIF(Conversion!$V$14:$V$114,$AD182,Conversion!CN$14:CN$114)</f>
        <v>0</v>
      </c>
      <c r="CO185" s="873">
        <f>SUMIF(Conversion!$V$14:$V$114,$AD182,Conversion!CO$14:CO$114)</f>
        <v>0</v>
      </c>
      <c r="CP185" s="873">
        <f>SUMIF(Conversion!$V$14:$V$114,$AD182,Conversion!CP$14:CP$114)</f>
        <v>0</v>
      </c>
      <c r="CQ185" s="873">
        <f>SUMIF(Conversion!$V$14:$V$114,$AD182,Conversion!CQ$14:CQ$114)</f>
        <v>0</v>
      </c>
      <c r="CR185" s="873">
        <f>SUMIF(Conversion!$V$14:$V$114,$AD182,Conversion!CR$14:CR$114)</f>
        <v>0</v>
      </c>
      <c r="CS185" s="873">
        <f>SUMIF(Conversion!$V$14:$V$114,$AD182,Conversion!CS$14:CS$114)</f>
        <v>0</v>
      </c>
      <c r="CT185" s="873">
        <f>SUMIF(Conversion!$V$14:$V$114,$AD182,Conversion!CT$14:CT$114)</f>
        <v>0</v>
      </c>
      <c r="CU185" s="873">
        <f>SUMIF(Conversion!$V$14:$V$114,$AD182,Conversion!CU$14:CU$114)</f>
        <v>0</v>
      </c>
      <c r="CV185" s="873">
        <f>SUMIF(Conversion!$V$14:$V$114,$AD182,Conversion!CV$14:CV$114)</f>
        <v>0</v>
      </c>
      <c r="CW185" s="873">
        <f>SUMIF(Conversion!$V$14:$V$114,$AD182,Conversion!CW$14:CW$114)</f>
        <v>0</v>
      </c>
      <c r="CX185" s="873">
        <f>SUMIF(Conversion!$V$14:$V$114,$AD182,Conversion!CX$14:CX$114)</f>
        <v>0</v>
      </c>
      <c r="CY185" s="873">
        <f>SUMIF(Conversion!$V$14:$V$114,$AD182,Conversion!CY$14:CY$114)</f>
        <v>0</v>
      </c>
      <c r="CZ185" s="873">
        <f>SUMIF(Conversion!$V$14:$V$114,$AD182,Conversion!CZ$14:CZ$114)</f>
        <v>0</v>
      </c>
      <c r="DA185" s="873">
        <f>SUMIF(Conversion!$V$14:$V$114,$AD182,Conversion!DA$14:DA$114)</f>
        <v>0</v>
      </c>
      <c r="DB185" s="873">
        <f>SUMIF(Conversion!$V$14:$V$114,$AD182,Conversion!DB$14:DB$114)</f>
        <v>0</v>
      </c>
      <c r="DC185" s="873">
        <f>SUMIF(Conversion!$V$14:$V$114,$AD182,Conversion!DC$14:DC$114)</f>
        <v>0</v>
      </c>
      <c r="DD185" s="873">
        <f>SUMIF(Conversion!$V$14:$V$114,$AD182,Conversion!DD$14:DD$114)</f>
        <v>0</v>
      </c>
      <c r="DE185" s="873">
        <f>SUMIF(Conversion!$V$14:$V$114,$AD182,Conversion!DE$14:DE$114)</f>
        <v>0</v>
      </c>
      <c r="DF185" s="873">
        <f>SUMIF(Conversion!$V$14:$V$114,$AD182,Conversion!DF$14:DF$114)</f>
        <v>0</v>
      </c>
      <c r="DG185" s="873">
        <f>SUMIF(Conversion!$V$14:$V$114,$AD182,Conversion!DG$14:DG$114)</f>
        <v>0</v>
      </c>
      <c r="DH185" s="873">
        <f>SUMIF(Conversion!$V$14:$V$114,$AD182,Conversion!DH$14:DH$114)</f>
        <v>0</v>
      </c>
      <c r="DI185" s="873">
        <f>SUMIF(Conversion!$V$14:$V$114,$AD182,Conversion!DI$14:DI$114)</f>
        <v>0</v>
      </c>
      <c r="DJ185" s="873">
        <f>SUMIF(Conversion!$V$14:$V$114,$AD182,Conversion!DJ$14:DJ$114)</f>
        <v>0</v>
      </c>
      <c r="DK185" s="873">
        <f>SUMIF(Conversion!$V$14:$V$114,$AD182,Conversion!DK$14:DK$114)</f>
        <v>0</v>
      </c>
      <c r="DL185" s="873">
        <f>SUMIF(Conversion!$V$14:$V$114,$AD182,Conversion!DL$14:DL$114)</f>
        <v>0</v>
      </c>
      <c r="DM185" s="873">
        <f>SUMIF(Conversion!$V$14:$V$114,$AD182,Conversion!DM$14:DM$114)</f>
        <v>0</v>
      </c>
      <c r="DN185" s="873">
        <f>SUMIF(Conversion!$V$14:$V$114,$AD182,Conversion!DN$14:DN$114)</f>
        <v>0</v>
      </c>
      <c r="DO185" s="873">
        <f>SUMIF(Conversion!$V$14:$V$114,$AD182,Conversion!DO$14:DO$114)</f>
        <v>0</v>
      </c>
      <c r="DP185" s="873">
        <f>SUMIF(Conversion!$V$14:$V$114,$AD182,Conversion!DP$14:DP$114)</f>
        <v>0</v>
      </c>
      <c r="DQ185" s="873">
        <f>SUMIF(Conversion!$V$14:$V$114,$AD182,Conversion!DQ$14:DQ$114)</f>
        <v>0</v>
      </c>
      <c r="DR185" s="873">
        <f>SUMIF(Conversion!$V$14:$V$114,$AD182,Conversion!DR$14:DR$114)</f>
        <v>0</v>
      </c>
      <c r="DS185" s="873">
        <f>SUMIF(Conversion!$V$14:$V$114,$AD182,Conversion!DS$14:DS$114)</f>
        <v>0</v>
      </c>
      <c r="DT185" s="873">
        <f>SUMIF(Conversion!$V$14:$V$114,$AD182,Conversion!DT$14:DT$114)</f>
        <v>0</v>
      </c>
      <c r="DU185" s="873">
        <f>SUMIF(Conversion!$V$14:$V$114,$AD182,Conversion!DU$14:DU$114)</f>
        <v>0</v>
      </c>
      <c r="DV185" s="873">
        <f>SUMIF(Conversion!$V$14:$V$114,$AD182,Conversion!DV$14:DV$114)</f>
        <v>0</v>
      </c>
      <c r="DW185" s="873">
        <f>SUMIF(Conversion!$V$14:$V$114,$AD182,Conversion!DW$14:DW$114)</f>
        <v>0</v>
      </c>
      <c r="DX185" s="873">
        <f>SUMIF(Conversion!$V$14:$V$114,$AD182,Conversion!DX$14:DX$114)</f>
        <v>0</v>
      </c>
      <c r="DY185" s="873">
        <f>SUMIF(Conversion!$V$14:$V$114,$AD182,Conversion!DY$14:DY$114)</f>
        <v>0</v>
      </c>
      <c r="DZ185" s="873">
        <f>SUMIF(Conversion!$V$14:$V$114,$AD182,Conversion!DZ$14:DZ$114)</f>
        <v>0</v>
      </c>
      <c r="EA185" s="873">
        <f>SUMIF(Conversion!$V$14:$V$114,$AD182,Conversion!EA$14:EA$114)</f>
        <v>0</v>
      </c>
      <c r="EB185" s="873">
        <f>SUMIF(Conversion!$V$14:$V$114,$AD182,Conversion!EB$14:EB$114)</f>
        <v>0</v>
      </c>
      <c r="EC185" s="873">
        <f>SUMIF(Conversion!$V$14:$V$114,$AD182,Conversion!EC$14:EC$114)</f>
        <v>0</v>
      </c>
      <c r="ED185" s="873">
        <f>SUMIF(Conversion!$V$14:$V$114,$AD182,Conversion!ED$14:ED$114)</f>
        <v>0</v>
      </c>
      <c r="EE185" s="873">
        <f>SUMIF(Conversion!$V$14:$V$114,$AD182,Conversion!EE$14:EE$114)</f>
        <v>0</v>
      </c>
      <c r="EF185" s="873">
        <f>SUMIF(Conversion!$V$14:$V$114,$AD182,Conversion!EF$14:EF$114)</f>
        <v>0</v>
      </c>
      <c r="EG185" s="873">
        <f>SUMIF(Conversion!$V$14:$V$114,$AD182,Conversion!EG$14:EG$114)</f>
        <v>0</v>
      </c>
      <c r="EH185" s="873">
        <f>SUMIF(Conversion!$V$14:$V$114,$AD182,Conversion!EH$14:EH$114)</f>
        <v>0</v>
      </c>
      <c r="EI185" s="873">
        <f>SUMIF(Conversion!$V$14:$V$114,$AD182,Conversion!EI$14:EI$114)</f>
        <v>0</v>
      </c>
      <c r="EJ185" s="873">
        <f>SUMIF(Conversion!$V$14:$V$114,$AD182,Conversion!EJ$14:EJ$114)</f>
        <v>0</v>
      </c>
      <c r="EK185" s="873">
        <f>SUMIF(Conversion!$V$14:$V$114,$AD182,Conversion!EK$14:EK$114)</f>
        <v>0</v>
      </c>
      <c r="EL185" s="873">
        <f>SUMIF(Conversion!$V$14:$V$114,$AD182,Conversion!EL$14:EL$114)</f>
        <v>0</v>
      </c>
      <c r="EM185" s="873">
        <f>SUMIF(Conversion!$V$14:$V$114,$AD182,Conversion!EM$14:EM$114)</f>
        <v>0</v>
      </c>
      <c r="EN185" s="873">
        <f>SUMIF(Conversion!$V$14:$V$114,$AD182,Conversion!EN$14:EN$114)</f>
        <v>0</v>
      </c>
      <c r="EO185" s="873">
        <f>SUMIF(Conversion!$V$14:$V$114,$AD182,Conversion!EO$14:EO$114)</f>
        <v>0</v>
      </c>
      <c r="EP185" s="873">
        <f>SUMIF(Conversion!$V$14:$V$114,$AD182,Conversion!EP$14:EP$114)</f>
        <v>0</v>
      </c>
      <c r="EQ185" s="873">
        <f>SUMIF(Conversion!$V$14:$V$114,$AD182,Conversion!EQ$14:EQ$114)</f>
        <v>0</v>
      </c>
      <c r="ER185" s="873">
        <f>SUMIF(Conversion!$V$14:$V$114,$AD182,Conversion!ER$14:ER$114)</f>
        <v>0</v>
      </c>
      <c r="ES185" s="873">
        <f>SUMIF(Conversion!$V$14:$V$114,$AD182,Conversion!ES$14:ES$114)</f>
        <v>0</v>
      </c>
      <c r="ET185" s="873">
        <f>SUMIF(Conversion!$V$14:$V$114,$AD182,Conversion!ET$14:ET$114)</f>
        <v>0</v>
      </c>
      <c r="EU185" s="873">
        <f>SUMIF(Conversion!$V$14:$V$114,$AD182,Conversion!EU$14:EU$114)</f>
        <v>0</v>
      </c>
      <c r="EV185" s="873">
        <f>SUMIF(Conversion!$V$14:$V$114,$AD182,Conversion!EV$14:EV$114)</f>
        <v>0</v>
      </c>
      <c r="EW185" s="873">
        <f>SUMIF(Conversion!$V$14:$V$114,$AD182,Conversion!EW$14:EW$114)</f>
        <v>0</v>
      </c>
      <c r="EX185" s="873">
        <f>SUMIF(Conversion!$V$14:$V$114,$AD182,Conversion!EX$14:EX$114)</f>
        <v>0</v>
      </c>
      <c r="EY185" s="612"/>
      <c r="EZ185" s="86"/>
      <c r="FB185" s="612"/>
    </row>
    <row r="186" spans="1:158" ht="12.75" hidden="1" customHeight="1" outlineLevel="2">
      <c r="A186" s="303"/>
      <c r="B186" s="899" t="s">
        <v>47</v>
      </c>
      <c r="C186" s="86"/>
      <c r="D186" s="654" t="s">
        <v>1762</v>
      </c>
      <c r="AD186" s="897">
        <f>IF(AE186=0,0,(AE186-AE185)/AE186)</f>
        <v>0</v>
      </c>
      <c r="AE186" s="304">
        <f>SUM(AF186:EY186)</f>
        <v>0</v>
      </c>
      <c r="AF186" s="898">
        <f>'Customer Charges'!AF161</f>
        <v>0</v>
      </c>
      <c r="AG186" s="873">
        <f>'Customer Charges'!AG161</f>
        <v>0</v>
      </c>
      <c r="AH186" s="873">
        <f>'Customer Charges'!AH161</f>
        <v>0</v>
      </c>
      <c r="AI186" s="873">
        <f>'Customer Charges'!AI161</f>
        <v>0</v>
      </c>
      <c r="AJ186" s="873">
        <f>'Customer Charges'!AJ161</f>
        <v>0</v>
      </c>
      <c r="AK186" s="873">
        <f>'Customer Charges'!AK161</f>
        <v>0</v>
      </c>
      <c r="AL186" s="873">
        <f>'Customer Charges'!AL161</f>
        <v>0</v>
      </c>
      <c r="AM186" s="873">
        <f>'Customer Charges'!AM161</f>
        <v>0</v>
      </c>
      <c r="AN186" s="873">
        <f>'Customer Charges'!AN161</f>
        <v>0</v>
      </c>
      <c r="AO186" s="873">
        <f>'Customer Charges'!AO161</f>
        <v>0</v>
      </c>
      <c r="AP186" s="873">
        <f>'Customer Charges'!AP161</f>
        <v>0</v>
      </c>
      <c r="AQ186" s="873">
        <f>'Customer Charges'!AQ161</f>
        <v>0</v>
      </c>
      <c r="AR186" s="873">
        <f>'Customer Charges'!AR161</f>
        <v>0</v>
      </c>
      <c r="AS186" s="873">
        <f>'Customer Charges'!AS161</f>
        <v>0</v>
      </c>
      <c r="AT186" s="873">
        <f>'Customer Charges'!AT161</f>
        <v>0</v>
      </c>
      <c r="AU186" s="873">
        <f>'Customer Charges'!AU161</f>
        <v>0</v>
      </c>
      <c r="AV186" s="873">
        <f>'Customer Charges'!AV161</f>
        <v>0</v>
      </c>
      <c r="AW186" s="873">
        <f>'Customer Charges'!AW161</f>
        <v>0</v>
      </c>
      <c r="AX186" s="873">
        <f>'Customer Charges'!AX161</f>
        <v>0</v>
      </c>
      <c r="AY186" s="873">
        <f>'Customer Charges'!AY161</f>
        <v>0</v>
      </c>
      <c r="AZ186" s="873">
        <f>'Customer Charges'!AZ161</f>
        <v>0</v>
      </c>
      <c r="BA186" s="873">
        <f>'Customer Charges'!BA161</f>
        <v>0</v>
      </c>
      <c r="BB186" s="873">
        <f>'Customer Charges'!BB161</f>
        <v>0</v>
      </c>
      <c r="BC186" s="873">
        <f>'Customer Charges'!BC161</f>
        <v>0</v>
      </c>
      <c r="BD186" s="873">
        <f>'Customer Charges'!BD161</f>
        <v>0</v>
      </c>
      <c r="BE186" s="873">
        <f>'Customer Charges'!BE161</f>
        <v>0</v>
      </c>
      <c r="BF186" s="873">
        <f>'Customer Charges'!BF161</f>
        <v>0</v>
      </c>
      <c r="BG186" s="873">
        <f>'Customer Charges'!BG161</f>
        <v>0</v>
      </c>
      <c r="BH186" s="873">
        <f>'Customer Charges'!BH161</f>
        <v>0</v>
      </c>
      <c r="BI186" s="873">
        <f>'Customer Charges'!BI161</f>
        <v>0</v>
      </c>
      <c r="BJ186" s="873">
        <f>'Customer Charges'!BJ161</f>
        <v>0</v>
      </c>
      <c r="BK186" s="873">
        <f>'Customer Charges'!BK161</f>
        <v>0</v>
      </c>
      <c r="BL186" s="873">
        <f>'Customer Charges'!BL161</f>
        <v>0</v>
      </c>
      <c r="BM186" s="873">
        <f>'Customer Charges'!BM161</f>
        <v>0</v>
      </c>
      <c r="BN186" s="873">
        <f>'Customer Charges'!BN161</f>
        <v>0</v>
      </c>
      <c r="BO186" s="873">
        <f>'Customer Charges'!BO161</f>
        <v>0</v>
      </c>
      <c r="BP186" s="873">
        <f>'Customer Charges'!BP161</f>
        <v>0</v>
      </c>
      <c r="BQ186" s="873">
        <f>'Customer Charges'!BQ161</f>
        <v>0</v>
      </c>
      <c r="BR186" s="873">
        <f>'Customer Charges'!BR161</f>
        <v>0</v>
      </c>
      <c r="BS186" s="873">
        <f>'Customer Charges'!BS161</f>
        <v>0</v>
      </c>
      <c r="BT186" s="873">
        <f>'Customer Charges'!BT161</f>
        <v>0</v>
      </c>
      <c r="BU186" s="873">
        <f>'Customer Charges'!BU161</f>
        <v>0</v>
      </c>
      <c r="BV186" s="873">
        <f>'Customer Charges'!BV161</f>
        <v>0</v>
      </c>
      <c r="BW186" s="873">
        <f>'Customer Charges'!BW161</f>
        <v>0</v>
      </c>
      <c r="BX186" s="873">
        <f>'Customer Charges'!BX161</f>
        <v>0</v>
      </c>
      <c r="BY186" s="873">
        <f>'Customer Charges'!BY161</f>
        <v>0</v>
      </c>
      <c r="BZ186" s="873">
        <f>'Customer Charges'!BZ161</f>
        <v>0</v>
      </c>
      <c r="CA186" s="873">
        <f>'Customer Charges'!CA161</f>
        <v>0</v>
      </c>
      <c r="CB186" s="873">
        <f>'Customer Charges'!CB161</f>
        <v>0</v>
      </c>
      <c r="CC186" s="873">
        <f>'Customer Charges'!CC161</f>
        <v>0</v>
      </c>
      <c r="CD186" s="873">
        <f>'Customer Charges'!CD161</f>
        <v>0</v>
      </c>
      <c r="CE186" s="873">
        <f>'Customer Charges'!CE161</f>
        <v>0</v>
      </c>
      <c r="CF186" s="873">
        <f>'Customer Charges'!CF161</f>
        <v>0</v>
      </c>
      <c r="CG186" s="873">
        <f>'Customer Charges'!CG161</f>
        <v>0</v>
      </c>
      <c r="CH186" s="873">
        <f>'Customer Charges'!CH161</f>
        <v>0</v>
      </c>
      <c r="CI186" s="873">
        <f>'Customer Charges'!CI161</f>
        <v>0</v>
      </c>
      <c r="CJ186" s="873">
        <f>'Customer Charges'!CJ161</f>
        <v>0</v>
      </c>
      <c r="CK186" s="873">
        <f>'Customer Charges'!CK161</f>
        <v>0</v>
      </c>
      <c r="CL186" s="873">
        <f>'Customer Charges'!CL161</f>
        <v>0</v>
      </c>
      <c r="CM186" s="873">
        <f>'Customer Charges'!CM161</f>
        <v>0</v>
      </c>
      <c r="CN186" s="873">
        <f>'Customer Charges'!CN161</f>
        <v>0</v>
      </c>
      <c r="CO186" s="873">
        <f>'Customer Charges'!CO161</f>
        <v>0</v>
      </c>
      <c r="CP186" s="873">
        <f>'Customer Charges'!CP161</f>
        <v>0</v>
      </c>
      <c r="CQ186" s="873">
        <f>'Customer Charges'!CQ161</f>
        <v>0</v>
      </c>
      <c r="CR186" s="873">
        <f>'Customer Charges'!CR161</f>
        <v>0</v>
      </c>
      <c r="CS186" s="873">
        <f>'Customer Charges'!CS161</f>
        <v>0</v>
      </c>
      <c r="CT186" s="873">
        <f>'Customer Charges'!CT161</f>
        <v>0</v>
      </c>
      <c r="CU186" s="873">
        <f>'Customer Charges'!CU161</f>
        <v>0</v>
      </c>
      <c r="CV186" s="873">
        <f>'Customer Charges'!CV161</f>
        <v>0</v>
      </c>
      <c r="CW186" s="873">
        <f>'Customer Charges'!CW161</f>
        <v>0</v>
      </c>
      <c r="CX186" s="873">
        <f>'Customer Charges'!CX161</f>
        <v>0</v>
      </c>
      <c r="CY186" s="873">
        <f>'Customer Charges'!CY161</f>
        <v>0</v>
      </c>
      <c r="CZ186" s="873">
        <f>'Customer Charges'!CZ161</f>
        <v>0</v>
      </c>
      <c r="DA186" s="873">
        <f>'Customer Charges'!DA161</f>
        <v>0</v>
      </c>
      <c r="DB186" s="873">
        <f>'Customer Charges'!DB161</f>
        <v>0</v>
      </c>
      <c r="DC186" s="873">
        <f>'Customer Charges'!DC161</f>
        <v>0</v>
      </c>
      <c r="DD186" s="873">
        <f>'Customer Charges'!DD161</f>
        <v>0</v>
      </c>
      <c r="DE186" s="873">
        <f>'Customer Charges'!DE161</f>
        <v>0</v>
      </c>
      <c r="DF186" s="873">
        <f>'Customer Charges'!DF161</f>
        <v>0</v>
      </c>
      <c r="DG186" s="873">
        <f>'Customer Charges'!DG161</f>
        <v>0</v>
      </c>
      <c r="DH186" s="873">
        <f>'Customer Charges'!DH161</f>
        <v>0</v>
      </c>
      <c r="DI186" s="873">
        <f>'Customer Charges'!DI161</f>
        <v>0</v>
      </c>
      <c r="DJ186" s="873">
        <f>'Customer Charges'!DJ161</f>
        <v>0</v>
      </c>
      <c r="DK186" s="873">
        <f>'Customer Charges'!DK161</f>
        <v>0</v>
      </c>
      <c r="DL186" s="873">
        <f>'Customer Charges'!DL161</f>
        <v>0</v>
      </c>
      <c r="DM186" s="873">
        <f>'Customer Charges'!DM161</f>
        <v>0</v>
      </c>
      <c r="DN186" s="873">
        <f>'Customer Charges'!DN161</f>
        <v>0</v>
      </c>
      <c r="DO186" s="873">
        <f>'Customer Charges'!DO161</f>
        <v>0</v>
      </c>
      <c r="DP186" s="873">
        <f>'Customer Charges'!DP161</f>
        <v>0</v>
      </c>
      <c r="DQ186" s="873">
        <f>'Customer Charges'!DQ161</f>
        <v>0</v>
      </c>
      <c r="DR186" s="873">
        <f>'Customer Charges'!DR161</f>
        <v>0</v>
      </c>
      <c r="DS186" s="873">
        <f>'Customer Charges'!DS161</f>
        <v>0</v>
      </c>
      <c r="DT186" s="873">
        <f>'Customer Charges'!DT161</f>
        <v>0</v>
      </c>
      <c r="DU186" s="873">
        <f>'Customer Charges'!DU161</f>
        <v>0</v>
      </c>
      <c r="DV186" s="873">
        <f>'Customer Charges'!DV161</f>
        <v>0</v>
      </c>
      <c r="DW186" s="873">
        <f>'Customer Charges'!DW161</f>
        <v>0</v>
      </c>
      <c r="DX186" s="873">
        <f>'Customer Charges'!DX161</f>
        <v>0</v>
      </c>
      <c r="DY186" s="873">
        <f>'Customer Charges'!DY161</f>
        <v>0</v>
      </c>
      <c r="DZ186" s="873">
        <f>'Customer Charges'!DZ161</f>
        <v>0</v>
      </c>
      <c r="EA186" s="873">
        <f>'Customer Charges'!EA161</f>
        <v>0</v>
      </c>
      <c r="EB186" s="873">
        <f>'Customer Charges'!EB161</f>
        <v>0</v>
      </c>
      <c r="EC186" s="873">
        <f>'Customer Charges'!EC161</f>
        <v>0</v>
      </c>
      <c r="ED186" s="873">
        <f>'Customer Charges'!ED161</f>
        <v>0</v>
      </c>
      <c r="EE186" s="873">
        <f>'Customer Charges'!EE161</f>
        <v>0</v>
      </c>
      <c r="EF186" s="873">
        <f>'Customer Charges'!EF161</f>
        <v>0</v>
      </c>
      <c r="EG186" s="873">
        <f>'Customer Charges'!EG161</f>
        <v>0</v>
      </c>
      <c r="EH186" s="873">
        <f>'Customer Charges'!EH161</f>
        <v>0</v>
      </c>
      <c r="EI186" s="873">
        <f>'Customer Charges'!EI161</f>
        <v>0</v>
      </c>
      <c r="EJ186" s="873">
        <f>'Customer Charges'!EJ161</f>
        <v>0</v>
      </c>
      <c r="EK186" s="873">
        <f>'Customer Charges'!EK161</f>
        <v>0</v>
      </c>
      <c r="EL186" s="873">
        <f>'Customer Charges'!EL161</f>
        <v>0</v>
      </c>
      <c r="EM186" s="873">
        <f>'Customer Charges'!EM161</f>
        <v>0</v>
      </c>
      <c r="EN186" s="873">
        <f>'Customer Charges'!EN161</f>
        <v>0</v>
      </c>
      <c r="EO186" s="873">
        <f>'Customer Charges'!EO161</f>
        <v>0</v>
      </c>
      <c r="EP186" s="873">
        <f>'Customer Charges'!EP161</f>
        <v>0</v>
      </c>
      <c r="EQ186" s="873">
        <f>'Customer Charges'!EQ161</f>
        <v>0</v>
      </c>
      <c r="ER186" s="873">
        <f>'Customer Charges'!ER161</f>
        <v>0</v>
      </c>
      <c r="ES186" s="873">
        <f>'Customer Charges'!ES161</f>
        <v>0</v>
      </c>
      <c r="ET186" s="873">
        <f>'Customer Charges'!ET161</f>
        <v>0</v>
      </c>
      <c r="EU186" s="873">
        <f>'Customer Charges'!EU161</f>
        <v>0</v>
      </c>
      <c r="EV186" s="873">
        <f>'Customer Charges'!EV161</f>
        <v>0</v>
      </c>
      <c r="EW186" s="873">
        <f>'Customer Charges'!EW161</f>
        <v>0</v>
      </c>
      <c r="EX186" s="873">
        <f>'Customer Charges'!EX161</f>
        <v>0</v>
      </c>
      <c r="EY186" s="612"/>
      <c r="FA186" s="894">
        <f>IF(ABS(AE186-'Customer Charges'!AE161)&gt;ErrTol,1,0)</f>
        <v>0</v>
      </c>
      <c r="FB186" s="612"/>
    </row>
    <row r="187" spans="1:158" ht="12.75" hidden="1" customHeight="1" outlineLevel="2">
      <c r="A187" s="303"/>
      <c r="B187" s="926" t="str">
        <f>Constants!$H$302</f>
        <v>Included</v>
      </c>
      <c r="C187" s="86"/>
      <c r="D187" s="654" t="s">
        <v>249</v>
      </c>
      <c r="AD187" s="901"/>
      <c r="AE187" s="647">
        <f>SUM(AF187:EY187)</f>
        <v>0</v>
      </c>
      <c r="AF187" s="902">
        <f>'Customer Charges'!AF163</f>
        <v>0</v>
      </c>
      <c r="AG187" s="626">
        <f>'Customer Charges'!AG163</f>
        <v>0</v>
      </c>
      <c r="AH187" s="626">
        <f>'Customer Charges'!AH163</f>
        <v>0</v>
      </c>
      <c r="AI187" s="626">
        <f>'Customer Charges'!AI163</f>
        <v>0</v>
      </c>
      <c r="AJ187" s="626">
        <f>'Customer Charges'!AJ163</f>
        <v>0</v>
      </c>
      <c r="AK187" s="626">
        <f>'Customer Charges'!AK163</f>
        <v>0</v>
      </c>
      <c r="AL187" s="626">
        <f>'Customer Charges'!AL163</f>
        <v>0</v>
      </c>
      <c r="AM187" s="626">
        <f>'Customer Charges'!AM163</f>
        <v>0</v>
      </c>
      <c r="AN187" s="626">
        <f>'Customer Charges'!AN163</f>
        <v>0</v>
      </c>
      <c r="AO187" s="626">
        <f>'Customer Charges'!AO163</f>
        <v>0</v>
      </c>
      <c r="AP187" s="626">
        <f>'Customer Charges'!AP163</f>
        <v>0</v>
      </c>
      <c r="AQ187" s="626">
        <f>'Customer Charges'!AQ163</f>
        <v>0</v>
      </c>
      <c r="AR187" s="626">
        <f>'Customer Charges'!AR163</f>
        <v>0</v>
      </c>
      <c r="AS187" s="626">
        <f>'Customer Charges'!AS163</f>
        <v>0</v>
      </c>
      <c r="AT187" s="626">
        <f>'Customer Charges'!AT163</f>
        <v>0</v>
      </c>
      <c r="AU187" s="626">
        <f>'Customer Charges'!AU163</f>
        <v>0</v>
      </c>
      <c r="AV187" s="626">
        <f>'Customer Charges'!AV163</f>
        <v>0</v>
      </c>
      <c r="AW187" s="626">
        <f>'Customer Charges'!AW163</f>
        <v>0</v>
      </c>
      <c r="AX187" s="626">
        <f>'Customer Charges'!AX163</f>
        <v>0</v>
      </c>
      <c r="AY187" s="626">
        <f>'Customer Charges'!AY163</f>
        <v>0</v>
      </c>
      <c r="AZ187" s="626">
        <f>'Customer Charges'!AZ163</f>
        <v>0</v>
      </c>
      <c r="BA187" s="626">
        <f>'Customer Charges'!BA163</f>
        <v>0</v>
      </c>
      <c r="BB187" s="626">
        <f>'Customer Charges'!BB163</f>
        <v>0</v>
      </c>
      <c r="BC187" s="626">
        <f>'Customer Charges'!BC163</f>
        <v>0</v>
      </c>
      <c r="BD187" s="626">
        <f>'Customer Charges'!BD163</f>
        <v>0</v>
      </c>
      <c r="BE187" s="626">
        <f>'Customer Charges'!BE163</f>
        <v>0</v>
      </c>
      <c r="BF187" s="626">
        <f>'Customer Charges'!BF163</f>
        <v>0</v>
      </c>
      <c r="BG187" s="626">
        <f>'Customer Charges'!BG163</f>
        <v>0</v>
      </c>
      <c r="BH187" s="626">
        <f>'Customer Charges'!BH163</f>
        <v>0</v>
      </c>
      <c r="BI187" s="626">
        <f>'Customer Charges'!BI163</f>
        <v>0</v>
      </c>
      <c r="BJ187" s="626">
        <f>'Customer Charges'!BJ163</f>
        <v>0</v>
      </c>
      <c r="BK187" s="626">
        <f>'Customer Charges'!BK163</f>
        <v>0</v>
      </c>
      <c r="BL187" s="626">
        <f>'Customer Charges'!BL163</f>
        <v>0</v>
      </c>
      <c r="BM187" s="626">
        <f>'Customer Charges'!BM163</f>
        <v>0</v>
      </c>
      <c r="BN187" s="626">
        <f>'Customer Charges'!BN163</f>
        <v>0</v>
      </c>
      <c r="BO187" s="626">
        <f>'Customer Charges'!BO163</f>
        <v>0</v>
      </c>
      <c r="BP187" s="626">
        <f>'Customer Charges'!BP163</f>
        <v>0</v>
      </c>
      <c r="BQ187" s="626">
        <f>'Customer Charges'!BQ163</f>
        <v>0</v>
      </c>
      <c r="BR187" s="626">
        <f>'Customer Charges'!BR163</f>
        <v>0</v>
      </c>
      <c r="BS187" s="626">
        <f>'Customer Charges'!BS163</f>
        <v>0</v>
      </c>
      <c r="BT187" s="626">
        <f>'Customer Charges'!BT163</f>
        <v>0</v>
      </c>
      <c r="BU187" s="626">
        <f>'Customer Charges'!BU163</f>
        <v>0</v>
      </c>
      <c r="BV187" s="626">
        <f>'Customer Charges'!BV163</f>
        <v>0</v>
      </c>
      <c r="BW187" s="626">
        <f>'Customer Charges'!BW163</f>
        <v>0</v>
      </c>
      <c r="BX187" s="626">
        <f>'Customer Charges'!BX163</f>
        <v>0</v>
      </c>
      <c r="BY187" s="626">
        <f>'Customer Charges'!BY163</f>
        <v>0</v>
      </c>
      <c r="BZ187" s="626">
        <f>'Customer Charges'!BZ163</f>
        <v>0</v>
      </c>
      <c r="CA187" s="626">
        <f>'Customer Charges'!CA163</f>
        <v>0</v>
      </c>
      <c r="CB187" s="626">
        <f>'Customer Charges'!CB163</f>
        <v>0</v>
      </c>
      <c r="CC187" s="626">
        <f>'Customer Charges'!CC163</f>
        <v>0</v>
      </c>
      <c r="CD187" s="626">
        <f>'Customer Charges'!CD163</f>
        <v>0</v>
      </c>
      <c r="CE187" s="626">
        <f>'Customer Charges'!CE163</f>
        <v>0</v>
      </c>
      <c r="CF187" s="626">
        <f>'Customer Charges'!CF163</f>
        <v>0</v>
      </c>
      <c r="CG187" s="626">
        <f>'Customer Charges'!CG163</f>
        <v>0</v>
      </c>
      <c r="CH187" s="626">
        <f>'Customer Charges'!CH163</f>
        <v>0</v>
      </c>
      <c r="CI187" s="626">
        <f>'Customer Charges'!CI163</f>
        <v>0</v>
      </c>
      <c r="CJ187" s="626">
        <f>'Customer Charges'!CJ163</f>
        <v>0</v>
      </c>
      <c r="CK187" s="626">
        <f>'Customer Charges'!CK163</f>
        <v>0</v>
      </c>
      <c r="CL187" s="626">
        <f>'Customer Charges'!CL163</f>
        <v>0</v>
      </c>
      <c r="CM187" s="626">
        <f>'Customer Charges'!CM163</f>
        <v>0</v>
      </c>
      <c r="CN187" s="626">
        <f>'Customer Charges'!CN163</f>
        <v>0</v>
      </c>
      <c r="CO187" s="626">
        <f>'Customer Charges'!CO163</f>
        <v>0</v>
      </c>
      <c r="CP187" s="626">
        <f>'Customer Charges'!CP163</f>
        <v>0</v>
      </c>
      <c r="CQ187" s="626">
        <f>'Customer Charges'!CQ163</f>
        <v>0</v>
      </c>
      <c r="CR187" s="626">
        <f>'Customer Charges'!CR163</f>
        <v>0</v>
      </c>
      <c r="CS187" s="626">
        <f>'Customer Charges'!CS163</f>
        <v>0</v>
      </c>
      <c r="CT187" s="626">
        <f>'Customer Charges'!CT163</f>
        <v>0</v>
      </c>
      <c r="CU187" s="626">
        <f>'Customer Charges'!CU163</f>
        <v>0</v>
      </c>
      <c r="CV187" s="626">
        <f>'Customer Charges'!CV163</f>
        <v>0</v>
      </c>
      <c r="CW187" s="626">
        <f>'Customer Charges'!CW163</f>
        <v>0</v>
      </c>
      <c r="CX187" s="626">
        <f>'Customer Charges'!CX163</f>
        <v>0</v>
      </c>
      <c r="CY187" s="626">
        <f>'Customer Charges'!CY163</f>
        <v>0</v>
      </c>
      <c r="CZ187" s="626">
        <f>'Customer Charges'!CZ163</f>
        <v>0</v>
      </c>
      <c r="DA187" s="626">
        <f>'Customer Charges'!DA163</f>
        <v>0</v>
      </c>
      <c r="DB187" s="626">
        <f>'Customer Charges'!DB163</f>
        <v>0</v>
      </c>
      <c r="DC187" s="626">
        <f>'Customer Charges'!DC163</f>
        <v>0</v>
      </c>
      <c r="DD187" s="626">
        <f>'Customer Charges'!DD163</f>
        <v>0</v>
      </c>
      <c r="DE187" s="626">
        <f>'Customer Charges'!DE163</f>
        <v>0</v>
      </c>
      <c r="DF187" s="626">
        <f>'Customer Charges'!DF163</f>
        <v>0</v>
      </c>
      <c r="DG187" s="626">
        <f>'Customer Charges'!DG163</f>
        <v>0</v>
      </c>
      <c r="DH187" s="626">
        <f>'Customer Charges'!DH163</f>
        <v>0</v>
      </c>
      <c r="DI187" s="626">
        <f>'Customer Charges'!DI163</f>
        <v>0</v>
      </c>
      <c r="DJ187" s="626">
        <f>'Customer Charges'!DJ163</f>
        <v>0</v>
      </c>
      <c r="DK187" s="626">
        <f>'Customer Charges'!DK163</f>
        <v>0</v>
      </c>
      <c r="DL187" s="626">
        <f>'Customer Charges'!DL163</f>
        <v>0</v>
      </c>
      <c r="DM187" s="626">
        <f>'Customer Charges'!DM163</f>
        <v>0</v>
      </c>
      <c r="DN187" s="626">
        <f>'Customer Charges'!DN163</f>
        <v>0</v>
      </c>
      <c r="DO187" s="626">
        <f>'Customer Charges'!DO163</f>
        <v>0</v>
      </c>
      <c r="DP187" s="626">
        <f>'Customer Charges'!DP163</f>
        <v>0</v>
      </c>
      <c r="DQ187" s="626">
        <f>'Customer Charges'!DQ163</f>
        <v>0</v>
      </c>
      <c r="DR187" s="626">
        <f>'Customer Charges'!DR163</f>
        <v>0</v>
      </c>
      <c r="DS187" s="626">
        <f>'Customer Charges'!DS163</f>
        <v>0</v>
      </c>
      <c r="DT187" s="626">
        <f>'Customer Charges'!DT163</f>
        <v>0</v>
      </c>
      <c r="DU187" s="626">
        <f>'Customer Charges'!DU163</f>
        <v>0</v>
      </c>
      <c r="DV187" s="626">
        <f>'Customer Charges'!DV163</f>
        <v>0</v>
      </c>
      <c r="DW187" s="626">
        <f>'Customer Charges'!DW163</f>
        <v>0</v>
      </c>
      <c r="DX187" s="626">
        <f>'Customer Charges'!DX163</f>
        <v>0</v>
      </c>
      <c r="DY187" s="626">
        <f>'Customer Charges'!DY163</f>
        <v>0</v>
      </c>
      <c r="DZ187" s="626">
        <f>'Customer Charges'!DZ163</f>
        <v>0</v>
      </c>
      <c r="EA187" s="626">
        <f>'Customer Charges'!EA163</f>
        <v>0</v>
      </c>
      <c r="EB187" s="626">
        <f>'Customer Charges'!EB163</f>
        <v>0</v>
      </c>
      <c r="EC187" s="626">
        <f>'Customer Charges'!EC163</f>
        <v>0</v>
      </c>
      <c r="ED187" s="626">
        <f>'Customer Charges'!ED163</f>
        <v>0</v>
      </c>
      <c r="EE187" s="626">
        <f>'Customer Charges'!EE163</f>
        <v>0</v>
      </c>
      <c r="EF187" s="626">
        <f>'Customer Charges'!EF163</f>
        <v>0</v>
      </c>
      <c r="EG187" s="626">
        <f>'Customer Charges'!EG163</f>
        <v>0</v>
      </c>
      <c r="EH187" s="626">
        <f>'Customer Charges'!EH163</f>
        <v>0</v>
      </c>
      <c r="EI187" s="626">
        <f>'Customer Charges'!EI163</f>
        <v>0</v>
      </c>
      <c r="EJ187" s="626">
        <f>'Customer Charges'!EJ163</f>
        <v>0</v>
      </c>
      <c r="EK187" s="626">
        <f>'Customer Charges'!EK163</f>
        <v>0</v>
      </c>
      <c r="EL187" s="626">
        <f>'Customer Charges'!EL163</f>
        <v>0</v>
      </c>
      <c r="EM187" s="626">
        <f>'Customer Charges'!EM163</f>
        <v>0</v>
      </c>
      <c r="EN187" s="626">
        <f>'Customer Charges'!EN163</f>
        <v>0</v>
      </c>
      <c r="EO187" s="626">
        <f>'Customer Charges'!EO163</f>
        <v>0</v>
      </c>
      <c r="EP187" s="626">
        <f>'Customer Charges'!EP163</f>
        <v>0</v>
      </c>
      <c r="EQ187" s="626">
        <f>'Customer Charges'!EQ163</f>
        <v>0</v>
      </c>
      <c r="ER187" s="626">
        <f>'Customer Charges'!ER163</f>
        <v>0</v>
      </c>
      <c r="ES187" s="626">
        <f>'Customer Charges'!ES163</f>
        <v>0</v>
      </c>
      <c r="ET187" s="626">
        <f>'Customer Charges'!ET163</f>
        <v>0</v>
      </c>
      <c r="EU187" s="626">
        <f>'Customer Charges'!EU163</f>
        <v>0</v>
      </c>
      <c r="EV187" s="626">
        <f>'Customer Charges'!EV163</f>
        <v>0</v>
      </c>
      <c r="EW187" s="626">
        <f>'Customer Charges'!EW163</f>
        <v>0</v>
      </c>
      <c r="EX187" s="626">
        <f>'Customer Charges'!EX163</f>
        <v>0</v>
      </c>
      <c r="EY187" s="612"/>
      <c r="EZ187" s="86"/>
      <c r="FB187" s="612"/>
    </row>
    <row r="188" spans="1:158" ht="12.75" hidden="1" customHeight="1" outlineLevel="2">
      <c r="A188" s="303"/>
      <c r="B188" s="903" t="s">
        <v>214</v>
      </c>
      <c r="C188" s="645"/>
      <c r="D188" s="654" t="s">
        <v>1759</v>
      </c>
      <c r="AD188" s="904"/>
      <c r="AE188" s="647">
        <f>MAX(AF188:EY188)</f>
        <v>0</v>
      </c>
      <c r="AF188" s="902">
        <f>'Customer Charges'!AF165</f>
        <v>0</v>
      </c>
      <c r="AG188" s="626">
        <f>'Customer Charges'!AG165</f>
        <v>0</v>
      </c>
      <c r="AH188" s="626">
        <f>'Customer Charges'!AH165</f>
        <v>0</v>
      </c>
      <c r="AI188" s="626">
        <f>'Customer Charges'!AI165</f>
        <v>0</v>
      </c>
      <c r="AJ188" s="626">
        <f>'Customer Charges'!AJ165</f>
        <v>0</v>
      </c>
      <c r="AK188" s="626">
        <f>'Customer Charges'!AK165</f>
        <v>0</v>
      </c>
      <c r="AL188" s="626">
        <f>'Customer Charges'!AL165</f>
        <v>0</v>
      </c>
      <c r="AM188" s="626">
        <f>'Customer Charges'!AM165</f>
        <v>0</v>
      </c>
      <c r="AN188" s="626">
        <f>'Customer Charges'!AN165</f>
        <v>0</v>
      </c>
      <c r="AO188" s="626">
        <f>'Customer Charges'!AO165</f>
        <v>0</v>
      </c>
      <c r="AP188" s="626">
        <f>'Customer Charges'!AP165</f>
        <v>0</v>
      </c>
      <c r="AQ188" s="626">
        <f>'Customer Charges'!AQ165</f>
        <v>0</v>
      </c>
      <c r="AR188" s="626">
        <f>'Customer Charges'!AR165</f>
        <v>0</v>
      </c>
      <c r="AS188" s="626">
        <f>'Customer Charges'!AS165</f>
        <v>0</v>
      </c>
      <c r="AT188" s="626">
        <f>'Customer Charges'!AT165</f>
        <v>0</v>
      </c>
      <c r="AU188" s="626">
        <f>'Customer Charges'!AU165</f>
        <v>0</v>
      </c>
      <c r="AV188" s="626">
        <f>'Customer Charges'!AV165</f>
        <v>0</v>
      </c>
      <c r="AW188" s="626">
        <f>'Customer Charges'!AW165</f>
        <v>0</v>
      </c>
      <c r="AX188" s="626">
        <f>'Customer Charges'!AX165</f>
        <v>0</v>
      </c>
      <c r="AY188" s="626">
        <f>'Customer Charges'!AY165</f>
        <v>0</v>
      </c>
      <c r="AZ188" s="626">
        <f>'Customer Charges'!AZ165</f>
        <v>0</v>
      </c>
      <c r="BA188" s="626">
        <f>'Customer Charges'!BA165</f>
        <v>0</v>
      </c>
      <c r="BB188" s="626">
        <f>'Customer Charges'!BB165</f>
        <v>0</v>
      </c>
      <c r="BC188" s="626">
        <f>'Customer Charges'!BC165</f>
        <v>0</v>
      </c>
      <c r="BD188" s="626">
        <f>'Customer Charges'!BD165</f>
        <v>0</v>
      </c>
      <c r="BE188" s="626">
        <f>'Customer Charges'!BE165</f>
        <v>0</v>
      </c>
      <c r="BF188" s="626">
        <f>'Customer Charges'!BF165</f>
        <v>0</v>
      </c>
      <c r="BG188" s="626">
        <f>'Customer Charges'!BG165</f>
        <v>0</v>
      </c>
      <c r="BH188" s="626">
        <f>'Customer Charges'!BH165</f>
        <v>0</v>
      </c>
      <c r="BI188" s="626">
        <f>'Customer Charges'!BI165</f>
        <v>0</v>
      </c>
      <c r="BJ188" s="626">
        <f>'Customer Charges'!BJ165</f>
        <v>0</v>
      </c>
      <c r="BK188" s="626">
        <f>'Customer Charges'!BK165</f>
        <v>0</v>
      </c>
      <c r="BL188" s="626">
        <f>'Customer Charges'!BL165</f>
        <v>0</v>
      </c>
      <c r="BM188" s="626">
        <f>'Customer Charges'!BM165</f>
        <v>0</v>
      </c>
      <c r="BN188" s="626">
        <f>'Customer Charges'!BN165</f>
        <v>0</v>
      </c>
      <c r="BO188" s="626">
        <f>'Customer Charges'!BO165</f>
        <v>0</v>
      </c>
      <c r="BP188" s="626">
        <f>'Customer Charges'!BP165</f>
        <v>0</v>
      </c>
      <c r="BQ188" s="626">
        <f>'Customer Charges'!BQ165</f>
        <v>0</v>
      </c>
      <c r="BR188" s="626">
        <f>'Customer Charges'!BR165</f>
        <v>0</v>
      </c>
      <c r="BS188" s="626">
        <f>'Customer Charges'!BS165</f>
        <v>0</v>
      </c>
      <c r="BT188" s="626">
        <f>'Customer Charges'!BT165</f>
        <v>0</v>
      </c>
      <c r="BU188" s="626">
        <f>'Customer Charges'!BU165</f>
        <v>0</v>
      </c>
      <c r="BV188" s="626">
        <f>'Customer Charges'!BV165</f>
        <v>0</v>
      </c>
      <c r="BW188" s="626">
        <f>'Customer Charges'!BW165</f>
        <v>0</v>
      </c>
      <c r="BX188" s="626">
        <f>'Customer Charges'!BX165</f>
        <v>0</v>
      </c>
      <c r="BY188" s="626">
        <f>'Customer Charges'!BY165</f>
        <v>0</v>
      </c>
      <c r="BZ188" s="626">
        <f>'Customer Charges'!BZ165</f>
        <v>0</v>
      </c>
      <c r="CA188" s="626">
        <f>'Customer Charges'!CA165</f>
        <v>0</v>
      </c>
      <c r="CB188" s="626">
        <f>'Customer Charges'!CB165</f>
        <v>0</v>
      </c>
      <c r="CC188" s="626">
        <f>'Customer Charges'!CC165</f>
        <v>0</v>
      </c>
      <c r="CD188" s="626">
        <f>'Customer Charges'!CD165</f>
        <v>0</v>
      </c>
      <c r="CE188" s="626">
        <f>'Customer Charges'!CE165</f>
        <v>0</v>
      </c>
      <c r="CF188" s="626">
        <f>'Customer Charges'!CF165</f>
        <v>0</v>
      </c>
      <c r="CG188" s="626">
        <f>'Customer Charges'!CG165</f>
        <v>0</v>
      </c>
      <c r="CH188" s="626">
        <f>'Customer Charges'!CH165</f>
        <v>0</v>
      </c>
      <c r="CI188" s="626">
        <f>'Customer Charges'!CI165</f>
        <v>0</v>
      </c>
      <c r="CJ188" s="626">
        <f>'Customer Charges'!CJ165</f>
        <v>0</v>
      </c>
      <c r="CK188" s="626">
        <f>'Customer Charges'!CK165</f>
        <v>0</v>
      </c>
      <c r="CL188" s="626">
        <f>'Customer Charges'!CL165</f>
        <v>0</v>
      </c>
      <c r="CM188" s="626">
        <f>'Customer Charges'!CM165</f>
        <v>0</v>
      </c>
      <c r="CN188" s="626">
        <f>'Customer Charges'!CN165</f>
        <v>0</v>
      </c>
      <c r="CO188" s="626">
        <f>'Customer Charges'!CO165</f>
        <v>0</v>
      </c>
      <c r="CP188" s="626">
        <f>'Customer Charges'!CP165</f>
        <v>0</v>
      </c>
      <c r="CQ188" s="626">
        <f>'Customer Charges'!CQ165</f>
        <v>0</v>
      </c>
      <c r="CR188" s="626">
        <f>'Customer Charges'!CR165</f>
        <v>0</v>
      </c>
      <c r="CS188" s="626">
        <f>'Customer Charges'!CS165</f>
        <v>0</v>
      </c>
      <c r="CT188" s="626">
        <f>'Customer Charges'!CT165</f>
        <v>0</v>
      </c>
      <c r="CU188" s="626">
        <f>'Customer Charges'!CU165</f>
        <v>0</v>
      </c>
      <c r="CV188" s="626">
        <f>'Customer Charges'!CV165</f>
        <v>0</v>
      </c>
      <c r="CW188" s="626">
        <f>'Customer Charges'!CW165</f>
        <v>0</v>
      </c>
      <c r="CX188" s="626">
        <f>'Customer Charges'!CX165</f>
        <v>0</v>
      </c>
      <c r="CY188" s="626">
        <f>'Customer Charges'!CY165</f>
        <v>0</v>
      </c>
      <c r="CZ188" s="626">
        <f>'Customer Charges'!CZ165</f>
        <v>0</v>
      </c>
      <c r="DA188" s="626">
        <f>'Customer Charges'!DA165</f>
        <v>0</v>
      </c>
      <c r="DB188" s="626">
        <f>'Customer Charges'!DB165</f>
        <v>0</v>
      </c>
      <c r="DC188" s="626">
        <f>'Customer Charges'!DC165</f>
        <v>0</v>
      </c>
      <c r="DD188" s="626">
        <f>'Customer Charges'!DD165</f>
        <v>0</v>
      </c>
      <c r="DE188" s="626">
        <f>'Customer Charges'!DE165</f>
        <v>0</v>
      </c>
      <c r="DF188" s="626">
        <f>'Customer Charges'!DF165</f>
        <v>0</v>
      </c>
      <c r="DG188" s="626">
        <f>'Customer Charges'!DG165</f>
        <v>0</v>
      </c>
      <c r="DH188" s="626">
        <f>'Customer Charges'!DH165</f>
        <v>0</v>
      </c>
      <c r="DI188" s="626">
        <f>'Customer Charges'!DI165</f>
        <v>0</v>
      </c>
      <c r="DJ188" s="626">
        <f>'Customer Charges'!DJ165</f>
        <v>0</v>
      </c>
      <c r="DK188" s="626">
        <f>'Customer Charges'!DK165</f>
        <v>0</v>
      </c>
      <c r="DL188" s="626">
        <f>'Customer Charges'!DL165</f>
        <v>0</v>
      </c>
      <c r="DM188" s="626">
        <f>'Customer Charges'!DM165</f>
        <v>0</v>
      </c>
      <c r="DN188" s="626">
        <f>'Customer Charges'!DN165</f>
        <v>0</v>
      </c>
      <c r="DO188" s="626">
        <f>'Customer Charges'!DO165</f>
        <v>0</v>
      </c>
      <c r="DP188" s="626">
        <f>'Customer Charges'!DP165</f>
        <v>0</v>
      </c>
      <c r="DQ188" s="626">
        <f>'Customer Charges'!DQ165</f>
        <v>0</v>
      </c>
      <c r="DR188" s="626">
        <f>'Customer Charges'!DR165</f>
        <v>0</v>
      </c>
      <c r="DS188" s="626">
        <f>'Customer Charges'!DS165</f>
        <v>0</v>
      </c>
      <c r="DT188" s="626">
        <f>'Customer Charges'!DT165</f>
        <v>0</v>
      </c>
      <c r="DU188" s="626">
        <f>'Customer Charges'!DU165</f>
        <v>0</v>
      </c>
      <c r="DV188" s="626">
        <f>'Customer Charges'!DV165</f>
        <v>0</v>
      </c>
      <c r="DW188" s="626">
        <f>'Customer Charges'!DW165</f>
        <v>0</v>
      </c>
      <c r="DX188" s="626">
        <f>'Customer Charges'!DX165</f>
        <v>0</v>
      </c>
      <c r="DY188" s="626">
        <f>'Customer Charges'!DY165</f>
        <v>0</v>
      </c>
      <c r="DZ188" s="626">
        <f>'Customer Charges'!DZ165</f>
        <v>0</v>
      </c>
      <c r="EA188" s="626">
        <f>'Customer Charges'!EA165</f>
        <v>0</v>
      </c>
      <c r="EB188" s="626">
        <f>'Customer Charges'!EB165</f>
        <v>0</v>
      </c>
      <c r="EC188" s="626">
        <f>'Customer Charges'!EC165</f>
        <v>0</v>
      </c>
      <c r="ED188" s="626">
        <f>'Customer Charges'!ED165</f>
        <v>0</v>
      </c>
      <c r="EE188" s="626">
        <f>'Customer Charges'!EE165</f>
        <v>0</v>
      </c>
      <c r="EF188" s="626">
        <f>'Customer Charges'!EF165</f>
        <v>0</v>
      </c>
      <c r="EG188" s="626">
        <f>'Customer Charges'!EG165</f>
        <v>0</v>
      </c>
      <c r="EH188" s="626">
        <f>'Customer Charges'!EH165</f>
        <v>0</v>
      </c>
      <c r="EI188" s="626">
        <f>'Customer Charges'!EI165</f>
        <v>0</v>
      </c>
      <c r="EJ188" s="626">
        <f>'Customer Charges'!EJ165</f>
        <v>0</v>
      </c>
      <c r="EK188" s="626">
        <f>'Customer Charges'!EK165</f>
        <v>0</v>
      </c>
      <c r="EL188" s="626">
        <f>'Customer Charges'!EL165</f>
        <v>0</v>
      </c>
      <c r="EM188" s="626">
        <f>'Customer Charges'!EM165</f>
        <v>0</v>
      </c>
      <c r="EN188" s="626">
        <f>'Customer Charges'!EN165</f>
        <v>0</v>
      </c>
      <c r="EO188" s="626">
        <f>'Customer Charges'!EO165</f>
        <v>0</v>
      </c>
      <c r="EP188" s="626">
        <f>'Customer Charges'!EP165</f>
        <v>0</v>
      </c>
      <c r="EQ188" s="626">
        <f>'Customer Charges'!EQ165</f>
        <v>0</v>
      </c>
      <c r="ER188" s="626">
        <f>'Customer Charges'!ER165</f>
        <v>0</v>
      </c>
      <c r="ES188" s="626">
        <f>'Customer Charges'!ES165</f>
        <v>0</v>
      </c>
      <c r="ET188" s="626">
        <f>'Customer Charges'!ET165</f>
        <v>0</v>
      </c>
      <c r="EU188" s="626">
        <f>'Customer Charges'!EU165</f>
        <v>0</v>
      </c>
      <c r="EV188" s="626">
        <f>'Customer Charges'!EV165</f>
        <v>0</v>
      </c>
      <c r="EW188" s="626">
        <f>'Customer Charges'!EW165</f>
        <v>0</v>
      </c>
      <c r="EX188" s="626">
        <f>'Customer Charges'!EX165</f>
        <v>0</v>
      </c>
      <c r="EY188" s="612"/>
      <c r="EZ188" s="86"/>
      <c r="FB188" s="612"/>
    </row>
    <row r="189" spans="1:158" ht="12.75" hidden="1" customHeight="1" outlineLevel="2">
      <c r="A189" s="303"/>
      <c r="B189" s="907">
        <f ca="1">IF(AE184=0,"N/A",AE192/AE184)</f>
        <v>0</v>
      </c>
      <c r="C189" s="645"/>
      <c r="D189" s="654" t="s">
        <v>1460</v>
      </c>
      <c r="AD189" s="897">
        <f>IF(AE189=0,0,(AE189-AE185)/AE189)</f>
        <v>0</v>
      </c>
      <c r="AE189" s="304">
        <f>SUM(AF189:EY189)</f>
        <v>0</v>
      </c>
      <c r="AF189" s="637">
        <f>SUMIF('Final Price'!$V$14:$V$114,$AD182,'Final Price'!AF$14:AF$114)</f>
        <v>0</v>
      </c>
      <c r="AG189" s="300">
        <f>SUMIF('Final Price'!$V$14:$V$114,$AD182,'Final Price'!AG$14:AG$114)</f>
        <v>0</v>
      </c>
      <c r="AH189" s="300">
        <f>SUMIF('Final Price'!$V$14:$V$114,$AD182,'Final Price'!AH$14:AH$114)</f>
        <v>0</v>
      </c>
      <c r="AI189" s="300">
        <f>SUMIF('Final Price'!$V$14:$V$114,$AD182,'Final Price'!AI$14:AI$114)</f>
        <v>0</v>
      </c>
      <c r="AJ189" s="300">
        <f>SUMIF('Final Price'!$V$14:$V$114,$AD182,'Final Price'!AJ$14:AJ$114)</f>
        <v>0</v>
      </c>
      <c r="AK189" s="300">
        <f>SUMIF('Final Price'!$V$14:$V$114,$AD182,'Final Price'!AK$14:AK$114)</f>
        <v>0</v>
      </c>
      <c r="AL189" s="300">
        <f>SUMIF('Final Price'!$V$14:$V$114,$AD182,'Final Price'!AL$14:AL$114)</f>
        <v>0</v>
      </c>
      <c r="AM189" s="300">
        <f>SUMIF('Final Price'!$V$14:$V$114,$AD182,'Final Price'!AM$14:AM$114)</f>
        <v>0</v>
      </c>
      <c r="AN189" s="300">
        <f>SUMIF('Final Price'!$V$14:$V$114,$AD182,'Final Price'!AN$14:AN$114)</f>
        <v>0</v>
      </c>
      <c r="AO189" s="300">
        <f>SUMIF('Final Price'!$V$14:$V$114,$AD182,'Final Price'!AO$14:AO$114)</f>
        <v>0</v>
      </c>
      <c r="AP189" s="300">
        <f>SUMIF('Final Price'!$V$14:$V$114,$AD182,'Final Price'!AP$14:AP$114)</f>
        <v>0</v>
      </c>
      <c r="AQ189" s="300">
        <f>SUMIF('Final Price'!$V$14:$V$114,$AD182,'Final Price'!AQ$14:AQ$114)</f>
        <v>0</v>
      </c>
      <c r="AR189" s="300">
        <f>SUMIF('Final Price'!$V$14:$V$114,$AD182,'Final Price'!AR$14:AR$114)</f>
        <v>0</v>
      </c>
      <c r="AS189" s="300">
        <f>SUMIF('Final Price'!$V$14:$V$114,$AD182,'Final Price'!AS$14:AS$114)</f>
        <v>0</v>
      </c>
      <c r="AT189" s="300">
        <f>SUMIF('Final Price'!$V$14:$V$114,$AD182,'Final Price'!AT$14:AT$114)</f>
        <v>0</v>
      </c>
      <c r="AU189" s="300">
        <f>SUMIF('Final Price'!$V$14:$V$114,$AD182,'Final Price'!AU$14:AU$114)</f>
        <v>0</v>
      </c>
      <c r="AV189" s="300">
        <f>SUMIF('Final Price'!$V$14:$V$114,$AD182,'Final Price'!AV$14:AV$114)</f>
        <v>0</v>
      </c>
      <c r="AW189" s="300">
        <f>SUMIF('Final Price'!$V$14:$V$114,$AD182,'Final Price'!AW$14:AW$114)</f>
        <v>0</v>
      </c>
      <c r="AX189" s="300">
        <f>SUMIF('Final Price'!$V$14:$V$114,$AD182,'Final Price'!AX$14:AX$114)</f>
        <v>0</v>
      </c>
      <c r="AY189" s="300">
        <f>SUMIF('Final Price'!$V$14:$V$114,$AD182,'Final Price'!AY$14:AY$114)</f>
        <v>0</v>
      </c>
      <c r="AZ189" s="300">
        <f>SUMIF('Final Price'!$V$14:$V$114,$AD182,'Final Price'!AZ$14:AZ$114)</f>
        <v>0</v>
      </c>
      <c r="BA189" s="300">
        <f>SUMIF('Final Price'!$V$14:$V$114,$AD182,'Final Price'!BA$14:BA$114)</f>
        <v>0</v>
      </c>
      <c r="BB189" s="300">
        <f>SUMIF('Final Price'!$V$14:$V$114,$AD182,'Final Price'!BB$14:BB$114)</f>
        <v>0</v>
      </c>
      <c r="BC189" s="300">
        <f>SUMIF('Final Price'!$V$14:$V$114,$AD182,'Final Price'!BC$14:BC$114)</f>
        <v>0</v>
      </c>
      <c r="BD189" s="300">
        <f>SUMIF('Final Price'!$V$14:$V$114,$AD182,'Final Price'!BD$14:BD$114)</f>
        <v>0</v>
      </c>
      <c r="BE189" s="300">
        <f>SUMIF('Final Price'!$V$14:$V$114,$AD182,'Final Price'!BE$14:BE$114)</f>
        <v>0</v>
      </c>
      <c r="BF189" s="300">
        <f>SUMIF('Final Price'!$V$14:$V$114,$AD182,'Final Price'!BF$14:BF$114)</f>
        <v>0</v>
      </c>
      <c r="BG189" s="300">
        <f>SUMIF('Final Price'!$V$14:$V$114,$AD182,'Final Price'!BG$14:BG$114)</f>
        <v>0</v>
      </c>
      <c r="BH189" s="300">
        <f>SUMIF('Final Price'!$V$14:$V$114,$AD182,'Final Price'!BH$14:BH$114)</f>
        <v>0</v>
      </c>
      <c r="BI189" s="300">
        <f>SUMIF('Final Price'!$V$14:$V$114,$AD182,'Final Price'!BI$14:BI$114)</f>
        <v>0</v>
      </c>
      <c r="BJ189" s="300">
        <f>SUMIF('Final Price'!$V$14:$V$114,$AD182,'Final Price'!BJ$14:BJ$114)</f>
        <v>0</v>
      </c>
      <c r="BK189" s="300">
        <f>SUMIF('Final Price'!$V$14:$V$114,$AD182,'Final Price'!BK$14:BK$114)</f>
        <v>0</v>
      </c>
      <c r="BL189" s="300">
        <f>SUMIF('Final Price'!$V$14:$V$114,$AD182,'Final Price'!BL$14:BL$114)</f>
        <v>0</v>
      </c>
      <c r="BM189" s="300">
        <f>SUMIF('Final Price'!$V$14:$V$114,$AD182,'Final Price'!BM$14:BM$114)</f>
        <v>0</v>
      </c>
      <c r="BN189" s="300">
        <f>SUMIF('Final Price'!$V$14:$V$114,$AD182,'Final Price'!BN$14:BN$114)</f>
        <v>0</v>
      </c>
      <c r="BO189" s="300">
        <f>SUMIF('Final Price'!$V$14:$V$114,$AD182,'Final Price'!BO$14:BO$114)</f>
        <v>0</v>
      </c>
      <c r="BP189" s="300">
        <f>SUMIF('Final Price'!$V$14:$V$114,$AD182,'Final Price'!BP$14:BP$114)</f>
        <v>0</v>
      </c>
      <c r="BQ189" s="300">
        <f>SUMIF('Final Price'!$V$14:$V$114,$AD182,'Final Price'!BQ$14:BQ$114)</f>
        <v>0</v>
      </c>
      <c r="BR189" s="300">
        <f>SUMIF('Final Price'!$V$14:$V$114,$AD182,'Final Price'!BR$14:BR$114)</f>
        <v>0</v>
      </c>
      <c r="BS189" s="300">
        <f>SUMIF('Final Price'!$V$14:$V$114,$AD182,'Final Price'!BS$14:BS$114)</f>
        <v>0</v>
      </c>
      <c r="BT189" s="300">
        <f>SUMIF('Final Price'!$V$14:$V$114,$AD182,'Final Price'!BT$14:BT$114)</f>
        <v>0</v>
      </c>
      <c r="BU189" s="300">
        <f>SUMIF('Final Price'!$V$14:$V$114,$AD182,'Final Price'!BU$14:BU$114)</f>
        <v>0</v>
      </c>
      <c r="BV189" s="300">
        <f>SUMIF('Final Price'!$V$14:$V$114,$AD182,'Final Price'!BV$14:BV$114)</f>
        <v>0</v>
      </c>
      <c r="BW189" s="300">
        <f>SUMIF('Final Price'!$V$14:$V$114,$AD182,'Final Price'!BW$14:BW$114)</f>
        <v>0</v>
      </c>
      <c r="BX189" s="300">
        <f>SUMIF('Final Price'!$V$14:$V$114,$AD182,'Final Price'!BX$14:BX$114)</f>
        <v>0</v>
      </c>
      <c r="BY189" s="300">
        <f>SUMIF('Final Price'!$V$14:$V$114,$AD182,'Final Price'!BY$14:BY$114)</f>
        <v>0</v>
      </c>
      <c r="BZ189" s="300">
        <f>SUMIF('Final Price'!$V$14:$V$114,$AD182,'Final Price'!BZ$14:BZ$114)</f>
        <v>0</v>
      </c>
      <c r="CA189" s="300">
        <f>SUMIF('Final Price'!$V$14:$V$114,$AD182,'Final Price'!CA$14:CA$114)</f>
        <v>0</v>
      </c>
      <c r="CB189" s="300">
        <f>SUMIF('Final Price'!$V$14:$V$114,$AD182,'Final Price'!CB$14:CB$114)</f>
        <v>0</v>
      </c>
      <c r="CC189" s="300">
        <f>SUMIF('Final Price'!$V$14:$V$114,$AD182,'Final Price'!CC$14:CC$114)</f>
        <v>0</v>
      </c>
      <c r="CD189" s="300">
        <f>SUMIF('Final Price'!$V$14:$V$114,$AD182,'Final Price'!CD$14:CD$114)</f>
        <v>0</v>
      </c>
      <c r="CE189" s="300">
        <f>SUMIF('Final Price'!$V$14:$V$114,$AD182,'Final Price'!CE$14:CE$114)</f>
        <v>0</v>
      </c>
      <c r="CF189" s="300">
        <f>SUMIF('Final Price'!$V$14:$V$114,$AD182,'Final Price'!CF$14:CF$114)</f>
        <v>0</v>
      </c>
      <c r="CG189" s="300">
        <f>SUMIF('Final Price'!$V$14:$V$114,$AD182,'Final Price'!CG$14:CG$114)</f>
        <v>0</v>
      </c>
      <c r="CH189" s="300">
        <f>SUMIF('Final Price'!$V$14:$V$114,$AD182,'Final Price'!CH$14:CH$114)</f>
        <v>0</v>
      </c>
      <c r="CI189" s="300">
        <f>SUMIF('Final Price'!$V$14:$V$114,$AD182,'Final Price'!CI$14:CI$114)</f>
        <v>0</v>
      </c>
      <c r="CJ189" s="300">
        <f>SUMIF('Final Price'!$V$14:$V$114,$AD182,'Final Price'!CJ$14:CJ$114)</f>
        <v>0</v>
      </c>
      <c r="CK189" s="300">
        <f>SUMIF('Final Price'!$V$14:$V$114,$AD182,'Final Price'!CK$14:CK$114)</f>
        <v>0</v>
      </c>
      <c r="CL189" s="300">
        <f>SUMIF('Final Price'!$V$14:$V$114,$AD182,'Final Price'!CL$14:CL$114)</f>
        <v>0</v>
      </c>
      <c r="CM189" s="300">
        <f>SUMIF('Final Price'!$V$14:$V$114,$AD182,'Final Price'!CM$14:CM$114)</f>
        <v>0</v>
      </c>
      <c r="CN189" s="300">
        <f>SUMIF('Final Price'!$V$14:$V$114,$AD182,'Final Price'!CN$14:CN$114)</f>
        <v>0</v>
      </c>
      <c r="CO189" s="300">
        <f>SUMIF('Final Price'!$V$14:$V$114,$AD182,'Final Price'!CO$14:CO$114)</f>
        <v>0</v>
      </c>
      <c r="CP189" s="300">
        <f>SUMIF('Final Price'!$V$14:$V$114,$AD182,'Final Price'!CP$14:CP$114)</f>
        <v>0</v>
      </c>
      <c r="CQ189" s="300">
        <f>SUMIF('Final Price'!$V$14:$V$114,$AD182,'Final Price'!CQ$14:CQ$114)</f>
        <v>0</v>
      </c>
      <c r="CR189" s="300">
        <f>SUMIF('Final Price'!$V$14:$V$114,$AD182,'Final Price'!CR$14:CR$114)</f>
        <v>0</v>
      </c>
      <c r="CS189" s="300">
        <f>SUMIF('Final Price'!$V$14:$V$114,$AD182,'Final Price'!CS$14:CS$114)</f>
        <v>0</v>
      </c>
      <c r="CT189" s="300">
        <f>SUMIF('Final Price'!$V$14:$V$114,$AD182,'Final Price'!CT$14:CT$114)</f>
        <v>0</v>
      </c>
      <c r="CU189" s="300">
        <f>SUMIF('Final Price'!$V$14:$V$114,$AD182,'Final Price'!CU$14:CU$114)</f>
        <v>0</v>
      </c>
      <c r="CV189" s="300">
        <f>SUMIF('Final Price'!$V$14:$V$114,$AD182,'Final Price'!CV$14:CV$114)</f>
        <v>0</v>
      </c>
      <c r="CW189" s="300">
        <f>SUMIF('Final Price'!$V$14:$V$114,$AD182,'Final Price'!CW$14:CW$114)</f>
        <v>0</v>
      </c>
      <c r="CX189" s="300">
        <f>SUMIF('Final Price'!$V$14:$V$114,$AD182,'Final Price'!CX$14:CX$114)</f>
        <v>0</v>
      </c>
      <c r="CY189" s="300">
        <f>SUMIF('Final Price'!$V$14:$V$114,$AD182,'Final Price'!CY$14:CY$114)</f>
        <v>0</v>
      </c>
      <c r="CZ189" s="300">
        <f>SUMIF('Final Price'!$V$14:$V$114,$AD182,'Final Price'!CZ$14:CZ$114)</f>
        <v>0</v>
      </c>
      <c r="DA189" s="300">
        <f>SUMIF('Final Price'!$V$14:$V$114,$AD182,'Final Price'!DA$14:DA$114)</f>
        <v>0</v>
      </c>
      <c r="DB189" s="300">
        <f>SUMIF('Final Price'!$V$14:$V$114,$AD182,'Final Price'!DB$14:DB$114)</f>
        <v>0</v>
      </c>
      <c r="DC189" s="300">
        <f>SUMIF('Final Price'!$V$14:$V$114,$AD182,'Final Price'!DC$14:DC$114)</f>
        <v>0</v>
      </c>
      <c r="DD189" s="300">
        <f>SUMIF('Final Price'!$V$14:$V$114,$AD182,'Final Price'!DD$14:DD$114)</f>
        <v>0</v>
      </c>
      <c r="DE189" s="300">
        <f>SUMIF('Final Price'!$V$14:$V$114,$AD182,'Final Price'!DE$14:DE$114)</f>
        <v>0</v>
      </c>
      <c r="DF189" s="300">
        <f>SUMIF('Final Price'!$V$14:$V$114,$AD182,'Final Price'!DF$14:DF$114)</f>
        <v>0</v>
      </c>
      <c r="DG189" s="300">
        <f>SUMIF('Final Price'!$V$14:$V$114,$AD182,'Final Price'!DG$14:DG$114)</f>
        <v>0</v>
      </c>
      <c r="DH189" s="300">
        <f>SUMIF('Final Price'!$V$14:$V$114,$AD182,'Final Price'!DH$14:DH$114)</f>
        <v>0</v>
      </c>
      <c r="DI189" s="300">
        <f>SUMIF('Final Price'!$V$14:$V$114,$AD182,'Final Price'!DI$14:DI$114)</f>
        <v>0</v>
      </c>
      <c r="DJ189" s="300">
        <f>SUMIF('Final Price'!$V$14:$V$114,$AD182,'Final Price'!DJ$14:DJ$114)</f>
        <v>0</v>
      </c>
      <c r="DK189" s="300">
        <f>SUMIF('Final Price'!$V$14:$V$114,$AD182,'Final Price'!DK$14:DK$114)</f>
        <v>0</v>
      </c>
      <c r="DL189" s="300">
        <f>SUMIF('Final Price'!$V$14:$V$114,$AD182,'Final Price'!DL$14:DL$114)</f>
        <v>0</v>
      </c>
      <c r="DM189" s="300">
        <f>SUMIF('Final Price'!$V$14:$V$114,$AD182,'Final Price'!DM$14:DM$114)</f>
        <v>0</v>
      </c>
      <c r="DN189" s="300">
        <f>SUMIF('Final Price'!$V$14:$V$114,$AD182,'Final Price'!DN$14:DN$114)</f>
        <v>0</v>
      </c>
      <c r="DO189" s="300">
        <f>SUMIF('Final Price'!$V$14:$V$114,$AD182,'Final Price'!DO$14:DO$114)</f>
        <v>0</v>
      </c>
      <c r="DP189" s="300">
        <f>SUMIF('Final Price'!$V$14:$V$114,$AD182,'Final Price'!DP$14:DP$114)</f>
        <v>0</v>
      </c>
      <c r="DQ189" s="300">
        <f>SUMIF('Final Price'!$V$14:$V$114,$AD182,'Final Price'!DQ$14:DQ$114)</f>
        <v>0</v>
      </c>
      <c r="DR189" s="300">
        <f>SUMIF('Final Price'!$V$14:$V$114,$AD182,'Final Price'!DR$14:DR$114)</f>
        <v>0</v>
      </c>
      <c r="DS189" s="300">
        <f>SUMIF('Final Price'!$V$14:$V$114,$AD182,'Final Price'!DS$14:DS$114)</f>
        <v>0</v>
      </c>
      <c r="DT189" s="300">
        <f>SUMIF('Final Price'!$V$14:$V$114,$AD182,'Final Price'!DT$14:DT$114)</f>
        <v>0</v>
      </c>
      <c r="DU189" s="300">
        <f>SUMIF('Final Price'!$V$14:$V$114,$AD182,'Final Price'!DU$14:DU$114)</f>
        <v>0</v>
      </c>
      <c r="DV189" s="300">
        <f>SUMIF('Final Price'!$V$14:$V$114,$AD182,'Final Price'!DV$14:DV$114)</f>
        <v>0</v>
      </c>
      <c r="DW189" s="300">
        <f>SUMIF('Final Price'!$V$14:$V$114,$AD182,'Final Price'!DW$14:DW$114)</f>
        <v>0</v>
      </c>
      <c r="DX189" s="300">
        <f>SUMIF('Final Price'!$V$14:$V$114,$AD182,'Final Price'!DX$14:DX$114)</f>
        <v>0</v>
      </c>
      <c r="DY189" s="300">
        <f>SUMIF('Final Price'!$V$14:$V$114,$AD182,'Final Price'!DY$14:DY$114)</f>
        <v>0</v>
      </c>
      <c r="DZ189" s="300">
        <f>SUMIF('Final Price'!$V$14:$V$114,$AD182,'Final Price'!DZ$14:DZ$114)</f>
        <v>0</v>
      </c>
      <c r="EA189" s="300">
        <f>SUMIF('Final Price'!$V$14:$V$114,$AD182,'Final Price'!EA$14:EA$114)</f>
        <v>0</v>
      </c>
      <c r="EB189" s="300">
        <f>SUMIF('Final Price'!$V$14:$V$114,$AD182,'Final Price'!EB$14:EB$114)</f>
        <v>0</v>
      </c>
      <c r="EC189" s="300">
        <f>SUMIF('Final Price'!$V$14:$V$114,$AD182,'Final Price'!EC$14:EC$114)</f>
        <v>0</v>
      </c>
      <c r="ED189" s="300">
        <f>SUMIF('Final Price'!$V$14:$V$114,$AD182,'Final Price'!ED$14:ED$114)</f>
        <v>0</v>
      </c>
      <c r="EE189" s="300">
        <f>SUMIF('Final Price'!$V$14:$V$114,$AD182,'Final Price'!EE$14:EE$114)</f>
        <v>0</v>
      </c>
      <c r="EF189" s="300">
        <f>SUMIF('Final Price'!$V$14:$V$114,$AD182,'Final Price'!EF$14:EF$114)</f>
        <v>0</v>
      </c>
      <c r="EG189" s="300">
        <f>SUMIF('Final Price'!$V$14:$V$114,$AD182,'Final Price'!EG$14:EG$114)</f>
        <v>0</v>
      </c>
      <c r="EH189" s="300">
        <f>SUMIF('Final Price'!$V$14:$V$114,$AD182,'Final Price'!EH$14:EH$114)</f>
        <v>0</v>
      </c>
      <c r="EI189" s="300">
        <f>SUMIF('Final Price'!$V$14:$V$114,$AD182,'Final Price'!EI$14:EI$114)</f>
        <v>0</v>
      </c>
      <c r="EJ189" s="300">
        <f>SUMIF('Final Price'!$V$14:$V$114,$AD182,'Final Price'!EJ$14:EJ$114)</f>
        <v>0</v>
      </c>
      <c r="EK189" s="300">
        <f>SUMIF('Final Price'!$V$14:$V$114,$AD182,'Final Price'!EK$14:EK$114)</f>
        <v>0</v>
      </c>
      <c r="EL189" s="300">
        <f>SUMIF('Final Price'!$V$14:$V$114,$AD182,'Final Price'!EL$14:EL$114)</f>
        <v>0</v>
      </c>
      <c r="EM189" s="300">
        <f>SUMIF('Final Price'!$V$14:$V$114,$AD182,'Final Price'!EM$14:EM$114)</f>
        <v>0</v>
      </c>
      <c r="EN189" s="300">
        <f>SUMIF('Final Price'!$V$14:$V$114,$AD182,'Final Price'!EN$14:EN$114)</f>
        <v>0</v>
      </c>
      <c r="EO189" s="300">
        <f>SUMIF('Final Price'!$V$14:$V$114,$AD182,'Final Price'!EO$14:EO$114)</f>
        <v>0</v>
      </c>
      <c r="EP189" s="300">
        <f>SUMIF('Final Price'!$V$14:$V$114,$AD182,'Final Price'!EP$14:EP$114)</f>
        <v>0</v>
      </c>
      <c r="EQ189" s="300">
        <f>SUMIF('Final Price'!$V$14:$V$114,$AD182,'Final Price'!EQ$14:EQ$114)</f>
        <v>0</v>
      </c>
      <c r="ER189" s="300">
        <f>SUMIF('Final Price'!$V$14:$V$114,$AD182,'Final Price'!ER$14:ER$114)</f>
        <v>0</v>
      </c>
      <c r="ES189" s="300">
        <f>SUMIF('Final Price'!$V$14:$V$114,$AD182,'Final Price'!ES$14:ES$114)</f>
        <v>0</v>
      </c>
      <c r="ET189" s="300">
        <f>SUMIF('Final Price'!$V$14:$V$114,$AD182,'Final Price'!ET$14:ET$114)</f>
        <v>0</v>
      </c>
      <c r="EU189" s="300">
        <f>SUMIF('Final Price'!$V$14:$V$114,$AD182,'Final Price'!EU$14:EU$114)</f>
        <v>0</v>
      </c>
      <c r="EV189" s="300">
        <f>SUMIF('Final Price'!$V$14:$V$114,$AD182,'Final Price'!EV$14:EV$114)</f>
        <v>0</v>
      </c>
      <c r="EW189" s="638">
        <f>SUMIF('Final Price'!$V$14:$V$114,$AD182,'Final Price'!EW$14:EW$114)</f>
        <v>0</v>
      </c>
      <c r="EX189" s="639">
        <f>SUMIF('Final Price'!$V$14:$V$114,$AD182,'Final Price'!EX$14:EX$114)</f>
        <v>0</v>
      </c>
      <c r="EY189" s="612"/>
      <c r="EZ189" s="86"/>
      <c r="FA189" s="900" t="str">
        <f>B187</f>
        <v>Included</v>
      </c>
      <c r="FB189" s="612"/>
    </row>
    <row r="190" spans="1:158" ht="12.75" hidden="1" customHeight="1" outlineLevel="2">
      <c r="A190" s="303"/>
      <c r="B190" s="86"/>
      <c r="C190" s="645"/>
      <c r="D190" s="654" t="s">
        <v>48</v>
      </c>
      <c r="AD190" s="897">
        <f ca="1">IF(AND(OverON,B187=$B$19),Overhead,0)</f>
        <v>0.20061159760769962</v>
      </c>
      <c r="AE190" s="304">
        <f ca="1">SUM(AF190:EY190)</f>
        <v>0</v>
      </c>
      <c r="AF190" s="637">
        <f t="shared" ref="AF190:BK190" ca="1" si="156">AF189*$AD190</f>
        <v>0</v>
      </c>
      <c r="AG190" s="300">
        <f t="shared" ca="1" si="156"/>
        <v>0</v>
      </c>
      <c r="AH190" s="300">
        <f t="shared" ca="1" si="156"/>
        <v>0</v>
      </c>
      <c r="AI190" s="300">
        <f t="shared" ca="1" si="156"/>
        <v>0</v>
      </c>
      <c r="AJ190" s="300">
        <f t="shared" ca="1" si="156"/>
        <v>0</v>
      </c>
      <c r="AK190" s="300">
        <f t="shared" ca="1" si="156"/>
        <v>0</v>
      </c>
      <c r="AL190" s="300">
        <f t="shared" ca="1" si="156"/>
        <v>0</v>
      </c>
      <c r="AM190" s="300">
        <f t="shared" ca="1" si="156"/>
        <v>0</v>
      </c>
      <c r="AN190" s="300">
        <f t="shared" ca="1" si="156"/>
        <v>0</v>
      </c>
      <c r="AO190" s="300">
        <f t="shared" ca="1" si="156"/>
        <v>0</v>
      </c>
      <c r="AP190" s="300">
        <f t="shared" ca="1" si="156"/>
        <v>0</v>
      </c>
      <c r="AQ190" s="300">
        <f t="shared" ca="1" si="156"/>
        <v>0</v>
      </c>
      <c r="AR190" s="300">
        <f t="shared" ca="1" si="156"/>
        <v>0</v>
      </c>
      <c r="AS190" s="300">
        <f t="shared" ca="1" si="156"/>
        <v>0</v>
      </c>
      <c r="AT190" s="300">
        <f t="shared" ca="1" si="156"/>
        <v>0</v>
      </c>
      <c r="AU190" s="300">
        <f t="shared" ca="1" si="156"/>
        <v>0</v>
      </c>
      <c r="AV190" s="300">
        <f t="shared" ca="1" si="156"/>
        <v>0</v>
      </c>
      <c r="AW190" s="300">
        <f t="shared" ca="1" si="156"/>
        <v>0</v>
      </c>
      <c r="AX190" s="300">
        <f t="shared" ca="1" si="156"/>
        <v>0</v>
      </c>
      <c r="AY190" s="300">
        <f t="shared" ca="1" si="156"/>
        <v>0</v>
      </c>
      <c r="AZ190" s="300">
        <f t="shared" ca="1" si="156"/>
        <v>0</v>
      </c>
      <c r="BA190" s="300">
        <f t="shared" ca="1" si="156"/>
        <v>0</v>
      </c>
      <c r="BB190" s="300">
        <f t="shared" ca="1" si="156"/>
        <v>0</v>
      </c>
      <c r="BC190" s="300">
        <f t="shared" ca="1" si="156"/>
        <v>0</v>
      </c>
      <c r="BD190" s="300">
        <f t="shared" ca="1" si="156"/>
        <v>0</v>
      </c>
      <c r="BE190" s="300">
        <f t="shared" ca="1" si="156"/>
        <v>0</v>
      </c>
      <c r="BF190" s="300">
        <f t="shared" ca="1" si="156"/>
        <v>0</v>
      </c>
      <c r="BG190" s="300">
        <f t="shared" ca="1" si="156"/>
        <v>0</v>
      </c>
      <c r="BH190" s="300">
        <f t="shared" ca="1" si="156"/>
        <v>0</v>
      </c>
      <c r="BI190" s="300">
        <f t="shared" ca="1" si="156"/>
        <v>0</v>
      </c>
      <c r="BJ190" s="300">
        <f t="shared" ca="1" si="156"/>
        <v>0</v>
      </c>
      <c r="BK190" s="300">
        <f t="shared" ca="1" si="156"/>
        <v>0</v>
      </c>
      <c r="BL190" s="300">
        <f t="shared" ref="BL190:CQ190" ca="1" si="157">BL189*$AD190</f>
        <v>0</v>
      </c>
      <c r="BM190" s="300">
        <f t="shared" ca="1" si="157"/>
        <v>0</v>
      </c>
      <c r="BN190" s="300">
        <f t="shared" ca="1" si="157"/>
        <v>0</v>
      </c>
      <c r="BO190" s="300">
        <f t="shared" ca="1" si="157"/>
        <v>0</v>
      </c>
      <c r="BP190" s="300">
        <f t="shared" ca="1" si="157"/>
        <v>0</v>
      </c>
      <c r="BQ190" s="300">
        <f t="shared" ca="1" si="157"/>
        <v>0</v>
      </c>
      <c r="BR190" s="300">
        <f t="shared" ca="1" si="157"/>
        <v>0</v>
      </c>
      <c r="BS190" s="300">
        <f t="shared" ca="1" si="157"/>
        <v>0</v>
      </c>
      <c r="BT190" s="300">
        <f t="shared" ca="1" si="157"/>
        <v>0</v>
      </c>
      <c r="BU190" s="300">
        <f t="shared" ca="1" si="157"/>
        <v>0</v>
      </c>
      <c r="BV190" s="300">
        <f t="shared" ca="1" si="157"/>
        <v>0</v>
      </c>
      <c r="BW190" s="300">
        <f t="shared" ca="1" si="157"/>
        <v>0</v>
      </c>
      <c r="BX190" s="300">
        <f t="shared" ca="1" si="157"/>
        <v>0</v>
      </c>
      <c r="BY190" s="300">
        <f t="shared" ca="1" si="157"/>
        <v>0</v>
      </c>
      <c r="BZ190" s="300">
        <f t="shared" ca="1" si="157"/>
        <v>0</v>
      </c>
      <c r="CA190" s="300">
        <f t="shared" ca="1" si="157"/>
        <v>0</v>
      </c>
      <c r="CB190" s="300">
        <f t="shared" ca="1" si="157"/>
        <v>0</v>
      </c>
      <c r="CC190" s="300">
        <f t="shared" ca="1" si="157"/>
        <v>0</v>
      </c>
      <c r="CD190" s="300">
        <f t="shared" ca="1" si="157"/>
        <v>0</v>
      </c>
      <c r="CE190" s="300">
        <f t="shared" ca="1" si="157"/>
        <v>0</v>
      </c>
      <c r="CF190" s="300">
        <f t="shared" ca="1" si="157"/>
        <v>0</v>
      </c>
      <c r="CG190" s="300">
        <f t="shared" ca="1" si="157"/>
        <v>0</v>
      </c>
      <c r="CH190" s="300">
        <f t="shared" ca="1" si="157"/>
        <v>0</v>
      </c>
      <c r="CI190" s="300">
        <f t="shared" ca="1" si="157"/>
        <v>0</v>
      </c>
      <c r="CJ190" s="300">
        <f t="shared" ca="1" si="157"/>
        <v>0</v>
      </c>
      <c r="CK190" s="300">
        <f t="shared" ca="1" si="157"/>
        <v>0</v>
      </c>
      <c r="CL190" s="300">
        <f t="shared" ca="1" si="157"/>
        <v>0</v>
      </c>
      <c r="CM190" s="300">
        <f t="shared" ca="1" si="157"/>
        <v>0</v>
      </c>
      <c r="CN190" s="300">
        <f t="shared" ca="1" si="157"/>
        <v>0</v>
      </c>
      <c r="CO190" s="300">
        <f t="shared" ca="1" si="157"/>
        <v>0</v>
      </c>
      <c r="CP190" s="300">
        <f t="shared" ca="1" si="157"/>
        <v>0</v>
      </c>
      <c r="CQ190" s="300">
        <f t="shared" ca="1" si="157"/>
        <v>0</v>
      </c>
      <c r="CR190" s="300">
        <f t="shared" ref="CR190:DW190" ca="1" si="158">CR189*$AD190</f>
        <v>0</v>
      </c>
      <c r="CS190" s="300">
        <f t="shared" ca="1" si="158"/>
        <v>0</v>
      </c>
      <c r="CT190" s="300">
        <f t="shared" ca="1" si="158"/>
        <v>0</v>
      </c>
      <c r="CU190" s="300">
        <f t="shared" ca="1" si="158"/>
        <v>0</v>
      </c>
      <c r="CV190" s="300">
        <f t="shared" ca="1" si="158"/>
        <v>0</v>
      </c>
      <c r="CW190" s="300">
        <f t="shared" ca="1" si="158"/>
        <v>0</v>
      </c>
      <c r="CX190" s="300">
        <f t="shared" ca="1" si="158"/>
        <v>0</v>
      </c>
      <c r="CY190" s="300">
        <f t="shared" ca="1" si="158"/>
        <v>0</v>
      </c>
      <c r="CZ190" s="300">
        <f t="shared" ca="1" si="158"/>
        <v>0</v>
      </c>
      <c r="DA190" s="300">
        <f t="shared" ca="1" si="158"/>
        <v>0</v>
      </c>
      <c r="DB190" s="300">
        <f t="shared" ca="1" si="158"/>
        <v>0</v>
      </c>
      <c r="DC190" s="300">
        <f t="shared" ca="1" si="158"/>
        <v>0</v>
      </c>
      <c r="DD190" s="300">
        <f t="shared" ca="1" si="158"/>
        <v>0</v>
      </c>
      <c r="DE190" s="300">
        <f t="shared" ca="1" si="158"/>
        <v>0</v>
      </c>
      <c r="DF190" s="300">
        <f t="shared" ca="1" si="158"/>
        <v>0</v>
      </c>
      <c r="DG190" s="300">
        <f t="shared" ca="1" si="158"/>
        <v>0</v>
      </c>
      <c r="DH190" s="300">
        <f t="shared" ca="1" si="158"/>
        <v>0</v>
      </c>
      <c r="DI190" s="300">
        <f t="shared" ca="1" si="158"/>
        <v>0</v>
      </c>
      <c r="DJ190" s="300">
        <f t="shared" ca="1" si="158"/>
        <v>0</v>
      </c>
      <c r="DK190" s="300">
        <f t="shared" ca="1" si="158"/>
        <v>0</v>
      </c>
      <c r="DL190" s="300">
        <f t="shared" ca="1" si="158"/>
        <v>0</v>
      </c>
      <c r="DM190" s="300">
        <f t="shared" ca="1" si="158"/>
        <v>0</v>
      </c>
      <c r="DN190" s="300">
        <f t="shared" ca="1" si="158"/>
        <v>0</v>
      </c>
      <c r="DO190" s="300">
        <f t="shared" ca="1" si="158"/>
        <v>0</v>
      </c>
      <c r="DP190" s="300">
        <f t="shared" ca="1" si="158"/>
        <v>0</v>
      </c>
      <c r="DQ190" s="300">
        <f t="shared" ca="1" si="158"/>
        <v>0</v>
      </c>
      <c r="DR190" s="300">
        <f t="shared" ca="1" si="158"/>
        <v>0</v>
      </c>
      <c r="DS190" s="300">
        <f t="shared" ca="1" si="158"/>
        <v>0</v>
      </c>
      <c r="DT190" s="300">
        <f t="shared" ca="1" si="158"/>
        <v>0</v>
      </c>
      <c r="DU190" s="300">
        <f t="shared" ca="1" si="158"/>
        <v>0</v>
      </c>
      <c r="DV190" s="300">
        <f t="shared" ca="1" si="158"/>
        <v>0</v>
      </c>
      <c r="DW190" s="300">
        <f t="shared" ca="1" si="158"/>
        <v>0</v>
      </c>
      <c r="DX190" s="300">
        <f t="shared" ref="DX190:EX190" ca="1" si="159">DX189*$AD190</f>
        <v>0</v>
      </c>
      <c r="DY190" s="300">
        <f t="shared" ca="1" si="159"/>
        <v>0</v>
      </c>
      <c r="DZ190" s="300">
        <f t="shared" ca="1" si="159"/>
        <v>0</v>
      </c>
      <c r="EA190" s="300">
        <f t="shared" ca="1" si="159"/>
        <v>0</v>
      </c>
      <c r="EB190" s="300">
        <f t="shared" ca="1" si="159"/>
        <v>0</v>
      </c>
      <c r="EC190" s="300">
        <f t="shared" ca="1" si="159"/>
        <v>0</v>
      </c>
      <c r="ED190" s="300">
        <f t="shared" ca="1" si="159"/>
        <v>0</v>
      </c>
      <c r="EE190" s="300">
        <f t="shared" ca="1" si="159"/>
        <v>0</v>
      </c>
      <c r="EF190" s="300">
        <f t="shared" ca="1" si="159"/>
        <v>0</v>
      </c>
      <c r="EG190" s="300">
        <f t="shared" ca="1" si="159"/>
        <v>0</v>
      </c>
      <c r="EH190" s="300">
        <f t="shared" ca="1" si="159"/>
        <v>0</v>
      </c>
      <c r="EI190" s="300">
        <f t="shared" ca="1" si="159"/>
        <v>0</v>
      </c>
      <c r="EJ190" s="300">
        <f t="shared" ca="1" si="159"/>
        <v>0</v>
      </c>
      <c r="EK190" s="300">
        <f t="shared" ca="1" si="159"/>
        <v>0</v>
      </c>
      <c r="EL190" s="300">
        <f t="shared" ca="1" si="159"/>
        <v>0</v>
      </c>
      <c r="EM190" s="300">
        <f t="shared" ca="1" si="159"/>
        <v>0</v>
      </c>
      <c r="EN190" s="300">
        <f t="shared" ca="1" si="159"/>
        <v>0</v>
      </c>
      <c r="EO190" s="300">
        <f t="shared" ca="1" si="159"/>
        <v>0</v>
      </c>
      <c r="EP190" s="300">
        <f t="shared" ca="1" si="159"/>
        <v>0</v>
      </c>
      <c r="EQ190" s="300">
        <f t="shared" ca="1" si="159"/>
        <v>0</v>
      </c>
      <c r="ER190" s="300">
        <f t="shared" ca="1" si="159"/>
        <v>0</v>
      </c>
      <c r="ES190" s="300">
        <f t="shared" ca="1" si="159"/>
        <v>0</v>
      </c>
      <c r="ET190" s="300">
        <f t="shared" ca="1" si="159"/>
        <v>0</v>
      </c>
      <c r="EU190" s="300">
        <f t="shared" ca="1" si="159"/>
        <v>0</v>
      </c>
      <c r="EV190" s="300">
        <f t="shared" ca="1" si="159"/>
        <v>0</v>
      </c>
      <c r="EW190" s="638">
        <f t="shared" ca="1" si="159"/>
        <v>0</v>
      </c>
      <c r="EX190" s="639">
        <f t="shared" ca="1" si="159"/>
        <v>0</v>
      </c>
      <c r="EY190" s="612"/>
      <c r="EZ190" s="86"/>
      <c r="FB190" s="612"/>
    </row>
    <row r="191" spans="1:158" ht="12.75" hidden="1" customHeight="1" outlineLevel="2">
      <c r="A191" s="303"/>
      <c r="B191" s="86"/>
      <c r="C191" s="645"/>
      <c r="D191" s="654" t="s">
        <v>922</v>
      </c>
      <c r="AD191" s="927">
        <f ca="1">AE191-AE190</f>
        <v>0</v>
      </c>
      <c r="AE191" s="304">
        <f ca="1">SUM(AF191:EY191)</f>
        <v>0</v>
      </c>
      <c r="AF191" s="637">
        <f t="shared" ref="AF191:BK191" ca="1" si="160">IF(OverProfOn,IF($AE$21=0,0,$AE190*(AF$21/$AE$21)),AF190)</f>
        <v>0</v>
      </c>
      <c r="AG191" s="300">
        <f t="shared" ca="1" si="160"/>
        <v>0</v>
      </c>
      <c r="AH191" s="300">
        <f t="shared" ca="1" si="160"/>
        <v>0</v>
      </c>
      <c r="AI191" s="300">
        <f t="shared" ca="1" si="160"/>
        <v>0</v>
      </c>
      <c r="AJ191" s="300">
        <f t="shared" ca="1" si="160"/>
        <v>0</v>
      </c>
      <c r="AK191" s="300">
        <f t="shared" ca="1" si="160"/>
        <v>0</v>
      </c>
      <c r="AL191" s="300">
        <f t="shared" ca="1" si="160"/>
        <v>0</v>
      </c>
      <c r="AM191" s="300">
        <f t="shared" ca="1" si="160"/>
        <v>0</v>
      </c>
      <c r="AN191" s="300">
        <f t="shared" ca="1" si="160"/>
        <v>0</v>
      </c>
      <c r="AO191" s="300">
        <f t="shared" ca="1" si="160"/>
        <v>0</v>
      </c>
      <c r="AP191" s="300">
        <f t="shared" ca="1" si="160"/>
        <v>0</v>
      </c>
      <c r="AQ191" s="300">
        <f t="shared" ca="1" si="160"/>
        <v>0</v>
      </c>
      <c r="AR191" s="300">
        <f t="shared" ca="1" si="160"/>
        <v>0</v>
      </c>
      <c r="AS191" s="300">
        <f t="shared" ca="1" si="160"/>
        <v>0</v>
      </c>
      <c r="AT191" s="300">
        <f t="shared" ca="1" si="160"/>
        <v>0</v>
      </c>
      <c r="AU191" s="300">
        <f t="shared" ca="1" si="160"/>
        <v>0</v>
      </c>
      <c r="AV191" s="300">
        <f t="shared" ca="1" si="160"/>
        <v>0</v>
      </c>
      <c r="AW191" s="300">
        <f t="shared" ca="1" si="160"/>
        <v>0</v>
      </c>
      <c r="AX191" s="300">
        <f t="shared" ca="1" si="160"/>
        <v>0</v>
      </c>
      <c r="AY191" s="300">
        <f t="shared" ca="1" si="160"/>
        <v>0</v>
      </c>
      <c r="AZ191" s="300">
        <f t="shared" ca="1" si="160"/>
        <v>0</v>
      </c>
      <c r="BA191" s="300">
        <f t="shared" ca="1" si="160"/>
        <v>0</v>
      </c>
      <c r="BB191" s="300">
        <f t="shared" ca="1" si="160"/>
        <v>0</v>
      </c>
      <c r="BC191" s="300">
        <f t="shared" ca="1" si="160"/>
        <v>0</v>
      </c>
      <c r="BD191" s="300">
        <f t="shared" ca="1" si="160"/>
        <v>0</v>
      </c>
      <c r="BE191" s="300">
        <f t="shared" ca="1" si="160"/>
        <v>0</v>
      </c>
      <c r="BF191" s="300">
        <f t="shared" ca="1" si="160"/>
        <v>0</v>
      </c>
      <c r="BG191" s="300">
        <f t="shared" ca="1" si="160"/>
        <v>0</v>
      </c>
      <c r="BH191" s="300">
        <f t="shared" ca="1" si="160"/>
        <v>0</v>
      </c>
      <c r="BI191" s="300">
        <f t="shared" ca="1" si="160"/>
        <v>0</v>
      </c>
      <c r="BJ191" s="300">
        <f t="shared" ca="1" si="160"/>
        <v>0</v>
      </c>
      <c r="BK191" s="300">
        <f t="shared" ca="1" si="160"/>
        <v>0</v>
      </c>
      <c r="BL191" s="300">
        <f t="shared" ref="BL191:CQ191" ca="1" si="161">IF(OverProfOn,IF($AE$21=0,0,$AE190*(BL$21/$AE$21)),BL190)</f>
        <v>0</v>
      </c>
      <c r="BM191" s="300">
        <f t="shared" ca="1" si="161"/>
        <v>0</v>
      </c>
      <c r="BN191" s="300">
        <f t="shared" ca="1" si="161"/>
        <v>0</v>
      </c>
      <c r="BO191" s="300">
        <f t="shared" ca="1" si="161"/>
        <v>0</v>
      </c>
      <c r="BP191" s="300">
        <f t="shared" ca="1" si="161"/>
        <v>0</v>
      </c>
      <c r="BQ191" s="300">
        <f t="shared" ca="1" si="161"/>
        <v>0</v>
      </c>
      <c r="BR191" s="300">
        <f t="shared" ca="1" si="161"/>
        <v>0</v>
      </c>
      <c r="BS191" s="300">
        <f t="shared" ca="1" si="161"/>
        <v>0</v>
      </c>
      <c r="BT191" s="300">
        <f t="shared" ca="1" si="161"/>
        <v>0</v>
      </c>
      <c r="BU191" s="300">
        <f t="shared" ca="1" si="161"/>
        <v>0</v>
      </c>
      <c r="BV191" s="300">
        <f t="shared" ca="1" si="161"/>
        <v>0</v>
      </c>
      <c r="BW191" s="300">
        <f t="shared" ca="1" si="161"/>
        <v>0</v>
      </c>
      <c r="BX191" s="300">
        <f t="shared" ca="1" si="161"/>
        <v>0</v>
      </c>
      <c r="BY191" s="300">
        <f t="shared" ca="1" si="161"/>
        <v>0</v>
      </c>
      <c r="BZ191" s="300">
        <f t="shared" ca="1" si="161"/>
        <v>0</v>
      </c>
      <c r="CA191" s="300">
        <f t="shared" ca="1" si="161"/>
        <v>0</v>
      </c>
      <c r="CB191" s="300">
        <f t="shared" ca="1" si="161"/>
        <v>0</v>
      </c>
      <c r="CC191" s="300">
        <f t="shared" ca="1" si="161"/>
        <v>0</v>
      </c>
      <c r="CD191" s="300">
        <f t="shared" ca="1" si="161"/>
        <v>0</v>
      </c>
      <c r="CE191" s="300">
        <f t="shared" ca="1" si="161"/>
        <v>0</v>
      </c>
      <c r="CF191" s="300">
        <f t="shared" ca="1" si="161"/>
        <v>0</v>
      </c>
      <c r="CG191" s="300">
        <f t="shared" ca="1" si="161"/>
        <v>0</v>
      </c>
      <c r="CH191" s="300">
        <f t="shared" ca="1" si="161"/>
        <v>0</v>
      </c>
      <c r="CI191" s="300">
        <f t="shared" ca="1" si="161"/>
        <v>0</v>
      </c>
      <c r="CJ191" s="300">
        <f t="shared" ca="1" si="161"/>
        <v>0</v>
      </c>
      <c r="CK191" s="300">
        <f t="shared" ca="1" si="161"/>
        <v>0</v>
      </c>
      <c r="CL191" s="300">
        <f t="shared" ca="1" si="161"/>
        <v>0</v>
      </c>
      <c r="CM191" s="300">
        <f t="shared" ca="1" si="161"/>
        <v>0</v>
      </c>
      <c r="CN191" s="300">
        <f t="shared" ca="1" si="161"/>
        <v>0</v>
      </c>
      <c r="CO191" s="300">
        <f t="shared" ca="1" si="161"/>
        <v>0</v>
      </c>
      <c r="CP191" s="300">
        <f t="shared" ca="1" si="161"/>
        <v>0</v>
      </c>
      <c r="CQ191" s="300">
        <f t="shared" ca="1" si="161"/>
        <v>0</v>
      </c>
      <c r="CR191" s="300">
        <f t="shared" ref="CR191:DW191" ca="1" si="162">IF(OverProfOn,IF($AE$21=0,0,$AE190*(CR$21/$AE$21)),CR190)</f>
        <v>0</v>
      </c>
      <c r="CS191" s="300">
        <f t="shared" ca="1" si="162"/>
        <v>0</v>
      </c>
      <c r="CT191" s="300">
        <f t="shared" ca="1" si="162"/>
        <v>0</v>
      </c>
      <c r="CU191" s="300">
        <f t="shared" ca="1" si="162"/>
        <v>0</v>
      </c>
      <c r="CV191" s="300">
        <f t="shared" ca="1" si="162"/>
        <v>0</v>
      </c>
      <c r="CW191" s="300">
        <f t="shared" ca="1" si="162"/>
        <v>0</v>
      </c>
      <c r="CX191" s="300">
        <f t="shared" ca="1" si="162"/>
        <v>0</v>
      </c>
      <c r="CY191" s="300">
        <f t="shared" ca="1" si="162"/>
        <v>0</v>
      </c>
      <c r="CZ191" s="300">
        <f t="shared" ca="1" si="162"/>
        <v>0</v>
      </c>
      <c r="DA191" s="300">
        <f t="shared" ca="1" si="162"/>
        <v>0</v>
      </c>
      <c r="DB191" s="300">
        <f t="shared" ca="1" si="162"/>
        <v>0</v>
      </c>
      <c r="DC191" s="300">
        <f t="shared" ca="1" si="162"/>
        <v>0</v>
      </c>
      <c r="DD191" s="300">
        <f t="shared" ca="1" si="162"/>
        <v>0</v>
      </c>
      <c r="DE191" s="300">
        <f t="shared" ca="1" si="162"/>
        <v>0</v>
      </c>
      <c r="DF191" s="300">
        <f t="shared" ca="1" si="162"/>
        <v>0</v>
      </c>
      <c r="DG191" s="300">
        <f t="shared" ca="1" si="162"/>
        <v>0</v>
      </c>
      <c r="DH191" s="300">
        <f t="shared" ca="1" si="162"/>
        <v>0</v>
      </c>
      <c r="DI191" s="300">
        <f t="shared" ca="1" si="162"/>
        <v>0</v>
      </c>
      <c r="DJ191" s="300">
        <f t="shared" ca="1" si="162"/>
        <v>0</v>
      </c>
      <c r="DK191" s="300">
        <f t="shared" ca="1" si="162"/>
        <v>0</v>
      </c>
      <c r="DL191" s="300">
        <f t="shared" ca="1" si="162"/>
        <v>0</v>
      </c>
      <c r="DM191" s="300">
        <f t="shared" ca="1" si="162"/>
        <v>0</v>
      </c>
      <c r="DN191" s="300">
        <f t="shared" ca="1" si="162"/>
        <v>0</v>
      </c>
      <c r="DO191" s="300">
        <f t="shared" ca="1" si="162"/>
        <v>0</v>
      </c>
      <c r="DP191" s="300">
        <f t="shared" ca="1" si="162"/>
        <v>0</v>
      </c>
      <c r="DQ191" s="300">
        <f t="shared" ca="1" si="162"/>
        <v>0</v>
      </c>
      <c r="DR191" s="300">
        <f t="shared" ca="1" si="162"/>
        <v>0</v>
      </c>
      <c r="DS191" s="300">
        <f t="shared" ca="1" si="162"/>
        <v>0</v>
      </c>
      <c r="DT191" s="300">
        <f t="shared" ca="1" si="162"/>
        <v>0</v>
      </c>
      <c r="DU191" s="300">
        <f t="shared" ca="1" si="162"/>
        <v>0</v>
      </c>
      <c r="DV191" s="300">
        <f t="shared" ca="1" si="162"/>
        <v>0</v>
      </c>
      <c r="DW191" s="300">
        <f t="shared" ca="1" si="162"/>
        <v>0</v>
      </c>
      <c r="DX191" s="300">
        <f t="shared" ref="DX191:EX191" ca="1" si="163">IF(OverProfOn,IF($AE$21=0,0,$AE190*(DX$21/$AE$21)),DX190)</f>
        <v>0</v>
      </c>
      <c r="DY191" s="300">
        <f t="shared" ca="1" si="163"/>
        <v>0</v>
      </c>
      <c r="DZ191" s="300">
        <f t="shared" ca="1" si="163"/>
        <v>0</v>
      </c>
      <c r="EA191" s="300">
        <f t="shared" ca="1" si="163"/>
        <v>0</v>
      </c>
      <c r="EB191" s="300">
        <f t="shared" ca="1" si="163"/>
        <v>0</v>
      </c>
      <c r="EC191" s="300">
        <f t="shared" ca="1" si="163"/>
        <v>0</v>
      </c>
      <c r="ED191" s="300">
        <f t="shared" ca="1" si="163"/>
        <v>0</v>
      </c>
      <c r="EE191" s="300">
        <f t="shared" ca="1" si="163"/>
        <v>0</v>
      </c>
      <c r="EF191" s="300">
        <f t="shared" ca="1" si="163"/>
        <v>0</v>
      </c>
      <c r="EG191" s="300">
        <f t="shared" ca="1" si="163"/>
        <v>0</v>
      </c>
      <c r="EH191" s="300">
        <f t="shared" ca="1" si="163"/>
        <v>0</v>
      </c>
      <c r="EI191" s="300">
        <f t="shared" ca="1" si="163"/>
        <v>0</v>
      </c>
      <c r="EJ191" s="300">
        <f t="shared" ca="1" si="163"/>
        <v>0</v>
      </c>
      <c r="EK191" s="300">
        <f t="shared" ca="1" si="163"/>
        <v>0</v>
      </c>
      <c r="EL191" s="300">
        <f t="shared" ca="1" si="163"/>
        <v>0</v>
      </c>
      <c r="EM191" s="300">
        <f t="shared" ca="1" si="163"/>
        <v>0</v>
      </c>
      <c r="EN191" s="300">
        <f t="shared" ca="1" si="163"/>
        <v>0</v>
      </c>
      <c r="EO191" s="300">
        <f t="shared" ca="1" si="163"/>
        <v>0</v>
      </c>
      <c r="EP191" s="300">
        <f t="shared" ca="1" si="163"/>
        <v>0</v>
      </c>
      <c r="EQ191" s="300">
        <f t="shared" ca="1" si="163"/>
        <v>0</v>
      </c>
      <c r="ER191" s="300">
        <f t="shared" ca="1" si="163"/>
        <v>0</v>
      </c>
      <c r="ES191" s="300">
        <f t="shared" ca="1" si="163"/>
        <v>0</v>
      </c>
      <c r="ET191" s="300">
        <f t="shared" ca="1" si="163"/>
        <v>0</v>
      </c>
      <c r="EU191" s="300">
        <f t="shared" ca="1" si="163"/>
        <v>0</v>
      </c>
      <c r="EV191" s="300">
        <f t="shared" ca="1" si="163"/>
        <v>0</v>
      </c>
      <c r="EW191" s="300">
        <f t="shared" ca="1" si="163"/>
        <v>0</v>
      </c>
      <c r="EX191" s="300">
        <f t="shared" ca="1" si="163"/>
        <v>0</v>
      </c>
      <c r="EY191" s="612"/>
      <c r="EZ191" s="894">
        <f ca="1">D182</f>
        <v>0</v>
      </c>
      <c r="FB191" s="612"/>
    </row>
    <row r="192" spans="1:158" ht="12.75" hidden="1" customHeight="1" outlineLevel="2">
      <c r="A192" s="303"/>
      <c r="B192" s="922"/>
      <c r="C192" s="645"/>
      <c r="D192" s="923" t="s">
        <v>2538</v>
      </c>
      <c r="AD192" s="904"/>
      <c r="AE192" s="304">
        <f ca="1">SUM(AF192:EY192)</f>
        <v>0</v>
      </c>
      <c r="AF192" s="637">
        <f t="shared" ref="AF192:BK192" ca="1" si="164">AF189+AF191</f>
        <v>0</v>
      </c>
      <c r="AG192" s="300">
        <f t="shared" ca="1" si="164"/>
        <v>0</v>
      </c>
      <c r="AH192" s="300">
        <f t="shared" ca="1" si="164"/>
        <v>0</v>
      </c>
      <c r="AI192" s="300">
        <f t="shared" ca="1" si="164"/>
        <v>0</v>
      </c>
      <c r="AJ192" s="300">
        <f t="shared" ca="1" si="164"/>
        <v>0</v>
      </c>
      <c r="AK192" s="300">
        <f t="shared" ca="1" si="164"/>
        <v>0</v>
      </c>
      <c r="AL192" s="300">
        <f t="shared" ca="1" si="164"/>
        <v>0</v>
      </c>
      <c r="AM192" s="300">
        <f t="shared" ca="1" si="164"/>
        <v>0</v>
      </c>
      <c r="AN192" s="300">
        <f t="shared" ca="1" si="164"/>
        <v>0</v>
      </c>
      <c r="AO192" s="300">
        <f t="shared" ca="1" si="164"/>
        <v>0</v>
      </c>
      <c r="AP192" s="300">
        <f t="shared" ca="1" si="164"/>
        <v>0</v>
      </c>
      <c r="AQ192" s="300">
        <f t="shared" ca="1" si="164"/>
        <v>0</v>
      </c>
      <c r="AR192" s="300">
        <f t="shared" ca="1" si="164"/>
        <v>0</v>
      </c>
      <c r="AS192" s="300">
        <f t="shared" ca="1" si="164"/>
        <v>0</v>
      </c>
      <c r="AT192" s="300">
        <f t="shared" ca="1" si="164"/>
        <v>0</v>
      </c>
      <c r="AU192" s="300">
        <f t="shared" ca="1" si="164"/>
        <v>0</v>
      </c>
      <c r="AV192" s="300">
        <f t="shared" ca="1" si="164"/>
        <v>0</v>
      </c>
      <c r="AW192" s="300">
        <f t="shared" ca="1" si="164"/>
        <v>0</v>
      </c>
      <c r="AX192" s="300">
        <f t="shared" ca="1" si="164"/>
        <v>0</v>
      </c>
      <c r="AY192" s="300">
        <f t="shared" ca="1" si="164"/>
        <v>0</v>
      </c>
      <c r="AZ192" s="300">
        <f t="shared" ca="1" si="164"/>
        <v>0</v>
      </c>
      <c r="BA192" s="300">
        <f t="shared" ca="1" si="164"/>
        <v>0</v>
      </c>
      <c r="BB192" s="300">
        <f t="shared" ca="1" si="164"/>
        <v>0</v>
      </c>
      <c r="BC192" s="300">
        <f t="shared" ca="1" si="164"/>
        <v>0</v>
      </c>
      <c r="BD192" s="300">
        <f t="shared" ca="1" si="164"/>
        <v>0</v>
      </c>
      <c r="BE192" s="300">
        <f t="shared" ca="1" si="164"/>
        <v>0</v>
      </c>
      <c r="BF192" s="300">
        <f t="shared" ca="1" si="164"/>
        <v>0</v>
      </c>
      <c r="BG192" s="300">
        <f t="shared" ca="1" si="164"/>
        <v>0</v>
      </c>
      <c r="BH192" s="300">
        <f t="shared" ca="1" si="164"/>
        <v>0</v>
      </c>
      <c r="BI192" s="300">
        <f t="shared" ca="1" si="164"/>
        <v>0</v>
      </c>
      <c r="BJ192" s="300">
        <f t="shared" ca="1" si="164"/>
        <v>0</v>
      </c>
      <c r="BK192" s="300">
        <f t="shared" ca="1" si="164"/>
        <v>0</v>
      </c>
      <c r="BL192" s="300">
        <f t="shared" ref="BL192:CQ192" ca="1" si="165">BL189+BL191</f>
        <v>0</v>
      </c>
      <c r="BM192" s="300">
        <f t="shared" ca="1" si="165"/>
        <v>0</v>
      </c>
      <c r="BN192" s="300">
        <f t="shared" ca="1" si="165"/>
        <v>0</v>
      </c>
      <c r="BO192" s="300">
        <f t="shared" ca="1" si="165"/>
        <v>0</v>
      </c>
      <c r="BP192" s="300">
        <f t="shared" ca="1" si="165"/>
        <v>0</v>
      </c>
      <c r="BQ192" s="300">
        <f t="shared" ca="1" si="165"/>
        <v>0</v>
      </c>
      <c r="BR192" s="300">
        <f t="shared" ca="1" si="165"/>
        <v>0</v>
      </c>
      <c r="BS192" s="300">
        <f t="shared" ca="1" si="165"/>
        <v>0</v>
      </c>
      <c r="BT192" s="300">
        <f t="shared" ca="1" si="165"/>
        <v>0</v>
      </c>
      <c r="BU192" s="300">
        <f t="shared" ca="1" si="165"/>
        <v>0</v>
      </c>
      <c r="BV192" s="300">
        <f t="shared" ca="1" si="165"/>
        <v>0</v>
      </c>
      <c r="BW192" s="300">
        <f t="shared" ca="1" si="165"/>
        <v>0</v>
      </c>
      <c r="BX192" s="300">
        <f t="shared" ca="1" si="165"/>
        <v>0</v>
      </c>
      <c r="BY192" s="300">
        <f t="shared" ca="1" si="165"/>
        <v>0</v>
      </c>
      <c r="BZ192" s="300">
        <f t="shared" ca="1" si="165"/>
        <v>0</v>
      </c>
      <c r="CA192" s="300">
        <f t="shared" ca="1" si="165"/>
        <v>0</v>
      </c>
      <c r="CB192" s="300">
        <f t="shared" ca="1" si="165"/>
        <v>0</v>
      </c>
      <c r="CC192" s="300">
        <f t="shared" ca="1" si="165"/>
        <v>0</v>
      </c>
      <c r="CD192" s="300">
        <f t="shared" ca="1" si="165"/>
        <v>0</v>
      </c>
      <c r="CE192" s="300">
        <f t="shared" ca="1" si="165"/>
        <v>0</v>
      </c>
      <c r="CF192" s="300">
        <f t="shared" ca="1" si="165"/>
        <v>0</v>
      </c>
      <c r="CG192" s="300">
        <f t="shared" ca="1" si="165"/>
        <v>0</v>
      </c>
      <c r="CH192" s="300">
        <f t="shared" ca="1" si="165"/>
        <v>0</v>
      </c>
      <c r="CI192" s="300">
        <f t="shared" ca="1" si="165"/>
        <v>0</v>
      </c>
      <c r="CJ192" s="300">
        <f t="shared" ca="1" si="165"/>
        <v>0</v>
      </c>
      <c r="CK192" s="300">
        <f t="shared" ca="1" si="165"/>
        <v>0</v>
      </c>
      <c r="CL192" s="300">
        <f t="shared" ca="1" si="165"/>
        <v>0</v>
      </c>
      <c r="CM192" s="300">
        <f t="shared" ca="1" si="165"/>
        <v>0</v>
      </c>
      <c r="CN192" s="300">
        <f t="shared" ca="1" si="165"/>
        <v>0</v>
      </c>
      <c r="CO192" s="300">
        <f t="shared" ca="1" si="165"/>
        <v>0</v>
      </c>
      <c r="CP192" s="300">
        <f t="shared" ca="1" si="165"/>
        <v>0</v>
      </c>
      <c r="CQ192" s="300">
        <f t="shared" ca="1" si="165"/>
        <v>0</v>
      </c>
      <c r="CR192" s="300">
        <f t="shared" ref="CR192:DW192" ca="1" si="166">CR189+CR191</f>
        <v>0</v>
      </c>
      <c r="CS192" s="300">
        <f t="shared" ca="1" si="166"/>
        <v>0</v>
      </c>
      <c r="CT192" s="300">
        <f t="shared" ca="1" si="166"/>
        <v>0</v>
      </c>
      <c r="CU192" s="300">
        <f t="shared" ca="1" si="166"/>
        <v>0</v>
      </c>
      <c r="CV192" s="300">
        <f t="shared" ca="1" si="166"/>
        <v>0</v>
      </c>
      <c r="CW192" s="300">
        <f t="shared" ca="1" si="166"/>
        <v>0</v>
      </c>
      <c r="CX192" s="300">
        <f t="shared" ca="1" si="166"/>
        <v>0</v>
      </c>
      <c r="CY192" s="300">
        <f t="shared" ca="1" si="166"/>
        <v>0</v>
      </c>
      <c r="CZ192" s="300">
        <f t="shared" ca="1" si="166"/>
        <v>0</v>
      </c>
      <c r="DA192" s="300">
        <f t="shared" ca="1" si="166"/>
        <v>0</v>
      </c>
      <c r="DB192" s="300">
        <f t="shared" ca="1" si="166"/>
        <v>0</v>
      </c>
      <c r="DC192" s="300">
        <f t="shared" ca="1" si="166"/>
        <v>0</v>
      </c>
      <c r="DD192" s="300">
        <f t="shared" ca="1" si="166"/>
        <v>0</v>
      </c>
      <c r="DE192" s="300">
        <f t="shared" ca="1" si="166"/>
        <v>0</v>
      </c>
      <c r="DF192" s="300">
        <f t="shared" ca="1" si="166"/>
        <v>0</v>
      </c>
      <c r="DG192" s="300">
        <f t="shared" ca="1" si="166"/>
        <v>0</v>
      </c>
      <c r="DH192" s="300">
        <f t="shared" ca="1" si="166"/>
        <v>0</v>
      </c>
      <c r="DI192" s="300">
        <f t="shared" ca="1" si="166"/>
        <v>0</v>
      </c>
      <c r="DJ192" s="300">
        <f t="shared" ca="1" si="166"/>
        <v>0</v>
      </c>
      <c r="DK192" s="300">
        <f t="shared" ca="1" si="166"/>
        <v>0</v>
      </c>
      <c r="DL192" s="300">
        <f t="shared" ca="1" si="166"/>
        <v>0</v>
      </c>
      <c r="DM192" s="300">
        <f t="shared" ca="1" si="166"/>
        <v>0</v>
      </c>
      <c r="DN192" s="300">
        <f t="shared" ca="1" si="166"/>
        <v>0</v>
      </c>
      <c r="DO192" s="300">
        <f t="shared" ca="1" si="166"/>
        <v>0</v>
      </c>
      <c r="DP192" s="300">
        <f t="shared" ca="1" si="166"/>
        <v>0</v>
      </c>
      <c r="DQ192" s="300">
        <f t="shared" ca="1" si="166"/>
        <v>0</v>
      </c>
      <c r="DR192" s="300">
        <f t="shared" ca="1" si="166"/>
        <v>0</v>
      </c>
      <c r="DS192" s="300">
        <f t="shared" ca="1" si="166"/>
        <v>0</v>
      </c>
      <c r="DT192" s="300">
        <f t="shared" ca="1" si="166"/>
        <v>0</v>
      </c>
      <c r="DU192" s="300">
        <f t="shared" ca="1" si="166"/>
        <v>0</v>
      </c>
      <c r="DV192" s="300">
        <f t="shared" ca="1" si="166"/>
        <v>0</v>
      </c>
      <c r="DW192" s="300">
        <f t="shared" ca="1" si="166"/>
        <v>0</v>
      </c>
      <c r="DX192" s="300">
        <f t="shared" ref="DX192:EX192" ca="1" si="167">DX189+DX191</f>
        <v>0</v>
      </c>
      <c r="DY192" s="300">
        <f t="shared" ca="1" si="167"/>
        <v>0</v>
      </c>
      <c r="DZ192" s="300">
        <f t="shared" ca="1" si="167"/>
        <v>0</v>
      </c>
      <c r="EA192" s="300">
        <f t="shared" ca="1" si="167"/>
        <v>0</v>
      </c>
      <c r="EB192" s="300">
        <f t="shared" ca="1" si="167"/>
        <v>0</v>
      </c>
      <c r="EC192" s="300">
        <f t="shared" ca="1" si="167"/>
        <v>0</v>
      </c>
      <c r="ED192" s="300">
        <f t="shared" ca="1" si="167"/>
        <v>0</v>
      </c>
      <c r="EE192" s="300">
        <f t="shared" ca="1" si="167"/>
        <v>0</v>
      </c>
      <c r="EF192" s="300">
        <f t="shared" ca="1" si="167"/>
        <v>0</v>
      </c>
      <c r="EG192" s="300">
        <f t="shared" ca="1" si="167"/>
        <v>0</v>
      </c>
      <c r="EH192" s="300">
        <f t="shared" ca="1" si="167"/>
        <v>0</v>
      </c>
      <c r="EI192" s="300">
        <f t="shared" ca="1" si="167"/>
        <v>0</v>
      </c>
      <c r="EJ192" s="300">
        <f t="shared" ca="1" si="167"/>
        <v>0</v>
      </c>
      <c r="EK192" s="300">
        <f t="shared" ca="1" si="167"/>
        <v>0</v>
      </c>
      <c r="EL192" s="300">
        <f t="shared" ca="1" si="167"/>
        <v>0</v>
      </c>
      <c r="EM192" s="300">
        <f t="shared" ca="1" si="167"/>
        <v>0</v>
      </c>
      <c r="EN192" s="300">
        <f t="shared" ca="1" si="167"/>
        <v>0</v>
      </c>
      <c r="EO192" s="300">
        <f t="shared" ca="1" si="167"/>
        <v>0</v>
      </c>
      <c r="EP192" s="300">
        <f t="shared" ca="1" si="167"/>
        <v>0</v>
      </c>
      <c r="EQ192" s="300">
        <f t="shared" ca="1" si="167"/>
        <v>0</v>
      </c>
      <c r="ER192" s="300">
        <f t="shared" ca="1" si="167"/>
        <v>0</v>
      </c>
      <c r="ES192" s="300">
        <f t="shared" ca="1" si="167"/>
        <v>0</v>
      </c>
      <c r="ET192" s="300">
        <f t="shared" ca="1" si="167"/>
        <v>0</v>
      </c>
      <c r="EU192" s="300">
        <f t="shared" ca="1" si="167"/>
        <v>0</v>
      </c>
      <c r="EV192" s="300">
        <f t="shared" ca="1" si="167"/>
        <v>0</v>
      </c>
      <c r="EW192" s="300">
        <f t="shared" ca="1" si="167"/>
        <v>0</v>
      </c>
      <c r="EX192" s="300">
        <f t="shared" ca="1" si="167"/>
        <v>0</v>
      </c>
      <c r="EY192" s="612"/>
      <c r="FB192" s="612"/>
    </row>
    <row r="193" spans="1:158" s="634" customFormat="1" ht="5.0999999999999996" hidden="1" customHeight="1" outlineLevel="2">
      <c r="A193" s="205"/>
      <c r="B193" s="201"/>
      <c r="C193" s="201"/>
      <c r="D193" s="201"/>
      <c r="E193" s="234"/>
      <c r="F193" s="201"/>
      <c r="G193" s="201"/>
      <c r="H193" s="201"/>
      <c r="I193" s="201"/>
      <c r="J193" s="201"/>
      <c r="K193" s="201"/>
      <c r="L193" s="201"/>
      <c r="M193" s="201"/>
      <c r="N193" s="201"/>
      <c r="O193" s="201"/>
      <c r="P193" s="201"/>
      <c r="Q193" s="201"/>
      <c r="R193" s="201"/>
      <c r="S193" s="201"/>
      <c r="T193" s="201"/>
      <c r="U193" s="201"/>
      <c r="V193" s="201"/>
      <c r="W193" s="201"/>
      <c r="X193" s="201"/>
      <c r="Y193" s="201"/>
      <c r="Z193" s="201"/>
      <c r="AA193" s="201"/>
      <c r="AB193" s="202"/>
      <c r="AC193" s="201"/>
      <c r="AD193" s="203"/>
      <c r="AE193" s="296"/>
      <c r="AF193" s="301"/>
      <c r="AG193" s="301"/>
      <c r="AH193" s="301"/>
      <c r="AI193" s="301"/>
      <c r="AJ193" s="301"/>
      <c r="AK193" s="301"/>
      <c r="AL193" s="301"/>
      <c r="AM193" s="301"/>
      <c r="AN193" s="301"/>
      <c r="AO193" s="301"/>
      <c r="AP193" s="301"/>
      <c r="AQ193" s="301"/>
      <c r="AR193" s="301"/>
      <c r="AS193" s="301"/>
      <c r="AT193" s="301"/>
      <c r="AU193" s="301"/>
      <c r="AV193" s="301"/>
      <c r="AW193" s="301"/>
      <c r="AX193" s="301"/>
      <c r="AY193" s="301"/>
      <c r="AZ193" s="301"/>
      <c r="BA193" s="301"/>
      <c r="BB193" s="301"/>
      <c r="BC193" s="301"/>
      <c r="BD193" s="301"/>
      <c r="BE193" s="301"/>
      <c r="BF193" s="301"/>
      <c r="BG193" s="301"/>
      <c r="BH193" s="301"/>
      <c r="BI193" s="301"/>
      <c r="BJ193" s="301"/>
      <c r="BK193" s="301"/>
      <c r="BL193" s="301"/>
      <c r="BM193" s="301"/>
      <c r="BN193" s="301"/>
      <c r="BO193" s="301"/>
      <c r="BP193" s="301"/>
      <c r="BQ193" s="301"/>
      <c r="BR193" s="301"/>
      <c r="BS193" s="301"/>
      <c r="BT193" s="301"/>
      <c r="BU193" s="301"/>
      <c r="BV193" s="301"/>
      <c r="BW193" s="301"/>
      <c r="BX193" s="301"/>
      <c r="BY193" s="301"/>
      <c r="BZ193" s="301"/>
      <c r="CA193" s="301"/>
      <c r="CB193" s="301"/>
      <c r="CC193" s="301"/>
      <c r="CD193" s="301"/>
      <c r="CE193" s="301"/>
      <c r="CF193" s="301"/>
      <c r="CG193" s="301"/>
      <c r="CH193" s="301"/>
      <c r="CI193" s="301"/>
      <c r="CJ193" s="301"/>
      <c r="CK193" s="301"/>
      <c r="CL193" s="301"/>
      <c r="CM193" s="301"/>
      <c r="CN193" s="301"/>
      <c r="CO193" s="301"/>
      <c r="CP193" s="301"/>
      <c r="CQ193" s="301"/>
      <c r="CR193" s="301"/>
      <c r="CS193" s="301"/>
      <c r="CT193" s="301"/>
      <c r="CU193" s="301"/>
      <c r="CV193" s="301"/>
      <c r="CW193" s="301"/>
      <c r="CX193" s="301"/>
      <c r="CY193" s="301"/>
      <c r="CZ193" s="301"/>
      <c r="DA193" s="301"/>
      <c r="DB193" s="301"/>
      <c r="DC193" s="301"/>
      <c r="DD193" s="301"/>
      <c r="DE193" s="301"/>
      <c r="DF193" s="301"/>
      <c r="DG193" s="301"/>
      <c r="DH193" s="301"/>
      <c r="DI193" s="301"/>
      <c r="DJ193" s="301"/>
      <c r="DK193" s="301"/>
      <c r="DL193" s="301"/>
      <c r="DM193" s="301"/>
      <c r="DN193" s="301"/>
      <c r="DO193" s="301"/>
      <c r="DP193" s="301"/>
      <c r="DQ193" s="301"/>
      <c r="DR193" s="301"/>
      <c r="DS193" s="301"/>
      <c r="DT193" s="301"/>
      <c r="DU193" s="301"/>
      <c r="DV193" s="301"/>
      <c r="DW193" s="301"/>
      <c r="DX193" s="301"/>
      <c r="DY193" s="301"/>
      <c r="DZ193" s="301"/>
      <c r="EA193" s="301"/>
      <c r="EB193" s="301"/>
      <c r="EC193" s="301"/>
      <c r="ED193" s="301"/>
      <c r="EE193" s="301"/>
      <c r="EF193" s="301"/>
      <c r="EG193" s="301"/>
      <c r="EH193" s="301"/>
      <c r="EI193" s="301"/>
      <c r="EJ193" s="301"/>
      <c r="EK193" s="301"/>
      <c r="EL193" s="301"/>
      <c r="EM193" s="301"/>
      <c r="EN193" s="301"/>
      <c r="EO193" s="301"/>
      <c r="EP193" s="301"/>
      <c r="EQ193" s="301"/>
      <c r="ER193" s="301"/>
      <c r="ES193" s="301"/>
      <c r="ET193" s="301"/>
      <c r="EU193" s="301"/>
      <c r="EV193" s="301"/>
      <c r="EW193" s="301"/>
      <c r="EX193" s="301"/>
      <c r="EY193" s="632"/>
      <c r="EZ193" s="201"/>
      <c r="FA193" s="201"/>
      <c r="FB193" s="633"/>
    </row>
    <row r="194" spans="1:158" hidden="1" outlineLevel="2">
      <c r="AE194" s="621"/>
      <c r="EY194" s="612"/>
      <c r="EZ194" s="86"/>
      <c r="FB194" s="612"/>
    </row>
    <row r="195" spans="1:158" outlineLevel="1">
      <c r="AE195" s="621"/>
      <c r="EY195" s="612"/>
      <c r="EZ195" s="86"/>
      <c r="FB195" s="612"/>
    </row>
    <row r="196" spans="1:158" outlineLevel="1" collapsed="1">
      <c r="A196" s="1031" t="str">
        <f>'Customer Charges'!A170</f>
        <v>Spare 4</v>
      </c>
      <c r="B196" s="1032"/>
      <c r="C196" s="1033"/>
      <c r="D196" s="894">
        <f ca="1">IF(ABS(AD205-0)&gt;ErrTol,1,0)</f>
        <v>0</v>
      </c>
      <c r="E196" s="318"/>
      <c r="F196" s="318"/>
      <c r="G196" s="318"/>
      <c r="H196" s="318"/>
      <c r="I196" s="318"/>
      <c r="J196" s="318"/>
      <c r="K196" s="318"/>
      <c r="L196" s="318"/>
      <c r="M196" s="318"/>
      <c r="N196" s="318"/>
      <c r="O196" s="318"/>
      <c r="P196" s="318"/>
      <c r="Q196" s="318"/>
      <c r="R196" s="318"/>
      <c r="S196" s="318"/>
      <c r="T196" s="318"/>
      <c r="U196" s="318"/>
      <c r="V196" s="318"/>
      <c r="W196" s="318"/>
      <c r="X196" s="318"/>
      <c r="Y196" s="318"/>
      <c r="Z196" s="318"/>
      <c r="AA196" s="318"/>
      <c r="AB196" s="318"/>
      <c r="AC196" s="318"/>
      <c r="AD196" s="625" t="str">
        <f>'Customer Charges'!AD170</f>
        <v>Sp_4</v>
      </c>
      <c r="AE196" s="300">
        <f ca="1">AE205</f>
        <v>0</v>
      </c>
      <c r="EY196" s="612"/>
      <c r="EZ196" s="622"/>
      <c r="FB196" s="612"/>
    </row>
    <row r="197" spans="1:158" s="634" customFormat="1" ht="5.0999999999999996" hidden="1" customHeight="1" outlineLevel="2">
      <c r="A197" s="205"/>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c r="AA197" s="201"/>
      <c r="AB197" s="202"/>
      <c r="AC197" s="201"/>
      <c r="AD197" s="203"/>
      <c r="AE197" s="264"/>
      <c r="AF197" s="204"/>
      <c r="AG197" s="204"/>
      <c r="AH197" s="204"/>
      <c r="AI197" s="204"/>
      <c r="AJ197" s="204"/>
      <c r="AK197" s="204"/>
      <c r="AL197" s="204"/>
      <c r="AM197" s="204"/>
      <c r="AN197" s="204"/>
      <c r="AO197" s="204"/>
      <c r="AP197" s="204"/>
      <c r="AQ197" s="204"/>
      <c r="AR197" s="204"/>
      <c r="AS197" s="204"/>
      <c r="AT197" s="204"/>
      <c r="AU197" s="204"/>
      <c r="AV197" s="204"/>
      <c r="AW197" s="204"/>
      <c r="AX197" s="204"/>
      <c r="AY197" s="204"/>
      <c r="AZ197" s="204"/>
      <c r="BA197" s="204"/>
      <c r="BB197" s="204"/>
      <c r="BC197" s="204"/>
      <c r="BD197" s="204"/>
      <c r="BE197" s="204"/>
      <c r="BF197" s="204"/>
      <c r="BG197" s="204"/>
      <c r="BH197" s="204"/>
      <c r="BI197" s="204"/>
      <c r="BJ197" s="204"/>
      <c r="BK197" s="204"/>
      <c r="BL197" s="204"/>
      <c r="BM197" s="204"/>
      <c r="BN197" s="204"/>
      <c r="BO197" s="204"/>
      <c r="BP197" s="204"/>
      <c r="BQ197" s="204"/>
      <c r="BR197" s="204"/>
      <c r="BS197" s="204"/>
      <c r="BT197" s="204"/>
      <c r="BU197" s="204"/>
      <c r="BV197" s="204"/>
      <c r="BW197" s="204"/>
      <c r="BX197" s="204"/>
      <c r="BY197" s="204"/>
      <c r="BZ197" s="204"/>
      <c r="CA197" s="204"/>
      <c r="CB197" s="204"/>
      <c r="CC197" s="204"/>
      <c r="CD197" s="204"/>
      <c r="CE197" s="204"/>
      <c r="CF197" s="204"/>
      <c r="CG197" s="204"/>
      <c r="CH197" s="204"/>
      <c r="CI197" s="204"/>
      <c r="CJ197" s="204"/>
      <c r="CK197" s="204"/>
      <c r="CL197" s="204"/>
      <c r="CM197" s="204"/>
      <c r="CN197" s="204"/>
      <c r="CO197" s="204"/>
      <c r="CP197" s="204"/>
      <c r="CQ197" s="204"/>
      <c r="CR197" s="204"/>
      <c r="CS197" s="204"/>
      <c r="CT197" s="204"/>
      <c r="CU197" s="204"/>
      <c r="CV197" s="204"/>
      <c r="CW197" s="204"/>
      <c r="CX197" s="204"/>
      <c r="CY197" s="204"/>
      <c r="CZ197" s="204"/>
      <c r="DA197" s="204"/>
      <c r="DB197" s="204"/>
      <c r="DC197" s="204"/>
      <c r="DD197" s="204"/>
      <c r="DE197" s="204"/>
      <c r="DF197" s="204"/>
      <c r="DG197" s="204"/>
      <c r="DH197" s="204"/>
      <c r="DI197" s="204"/>
      <c r="DJ197" s="204"/>
      <c r="DK197" s="204"/>
      <c r="DL197" s="204"/>
      <c r="DM197" s="204"/>
      <c r="DN197" s="204"/>
      <c r="DO197" s="204"/>
      <c r="DP197" s="204"/>
      <c r="DQ197" s="204"/>
      <c r="DR197" s="204"/>
      <c r="DS197" s="204"/>
      <c r="DT197" s="204"/>
      <c r="DU197" s="204"/>
      <c r="DV197" s="204"/>
      <c r="DW197" s="204"/>
      <c r="DX197" s="204"/>
      <c r="DY197" s="204"/>
      <c r="DZ197" s="204"/>
      <c r="EA197" s="204"/>
      <c r="EB197" s="204"/>
      <c r="EC197" s="204"/>
      <c r="ED197" s="204"/>
      <c r="EE197" s="204"/>
      <c r="EF197" s="204"/>
      <c r="EG197" s="204"/>
      <c r="EH197" s="204"/>
      <c r="EI197" s="204"/>
      <c r="EJ197" s="204"/>
      <c r="EK197" s="204"/>
      <c r="EL197" s="204"/>
      <c r="EM197" s="204"/>
      <c r="EN197" s="204"/>
      <c r="EO197" s="204"/>
      <c r="EP197" s="204"/>
      <c r="EQ197" s="204"/>
      <c r="ER197" s="204"/>
      <c r="ES197" s="204"/>
      <c r="ET197" s="204"/>
      <c r="EU197" s="204"/>
      <c r="EV197" s="204"/>
      <c r="EW197" s="204"/>
      <c r="EX197" s="204"/>
      <c r="EY197" s="632"/>
      <c r="EZ197" s="201"/>
      <c r="FA197" s="201"/>
      <c r="FB197" s="633"/>
    </row>
    <row r="198" spans="1:158" ht="12.75" hidden="1" customHeight="1" outlineLevel="2">
      <c r="A198" s="1029">
        <f>'Customer Charges'!A172</f>
        <v>14</v>
      </c>
      <c r="B198" s="924"/>
      <c r="C198" s="86"/>
      <c r="D198" s="847" t="s">
        <v>196</v>
      </c>
      <c r="AD198" s="896" t="str">
        <f>'Customer Charges'!AD172</f>
        <v>ZZZ</v>
      </c>
      <c r="AE198" s="304">
        <f>SUM(AF198:EY198)</f>
        <v>66</v>
      </c>
      <c r="AF198" s="297">
        <f>'Customer Charges'!AF172</f>
        <v>1</v>
      </c>
      <c r="AG198" s="298">
        <f>'Customer Charges'!AG172</f>
        <v>1</v>
      </c>
      <c r="AH198" s="298">
        <f>'Customer Charges'!AH172</f>
        <v>1</v>
      </c>
      <c r="AI198" s="298">
        <f>'Customer Charges'!AI172</f>
        <v>1</v>
      </c>
      <c r="AJ198" s="298">
        <f>'Customer Charges'!AJ172</f>
        <v>1</v>
      </c>
      <c r="AK198" s="298">
        <f>'Customer Charges'!AK172</f>
        <v>1</v>
      </c>
      <c r="AL198" s="298">
        <f>'Customer Charges'!AL172</f>
        <v>1</v>
      </c>
      <c r="AM198" s="298">
        <f>'Customer Charges'!AM172</f>
        <v>1</v>
      </c>
      <c r="AN198" s="298">
        <f>'Customer Charges'!AN172</f>
        <v>1</v>
      </c>
      <c r="AO198" s="298">
        <f>'Customer Charges'!AO172</f>
        <v>1</v>
      </c>
      <c r="AP198" s="298">
        <f>'Customer Charges'!AP172</f>
        <v>1</v>
      </c>
      <c r="AQ198" s="298">
        <f>'Customer Charges'!AQ172</f>
        <v>1</v>
      </c>
      <c r="AR198" s="298">
        <f>'Customer Charges'!AR172</f>
        <v>1</v>
      </c>
      <c r="AS198" s="298">
        <f>'Customer Charges'!AS172</f>
        <v>1</v>
      </c>
      <c r="AT198" s="298">
        <f>'Customer Charges'!AT172</f>
        <v>1</v>
      </c>
      <c r="AU198" s="298">
        <f>'Customer Charges'!AU172</f>
        <v>1</v>
      </c>
      <c r="AV198" s="298">
        <f>'Customer Charges'!AV172</f>
        <v>1</v>
      </c>
      <c r="AW198" s="298">
        <f>'Customer Charges'!AW172</f>
        <v>1</v>
      </c>
      <c r="AX198" s="298">
        <f>'Customer Charges'!AX172</f>
        <v>1</v>
      </c>
      <c r="AY198" s="298">
        <f>'Customer Charges'!AY172</f>
        <v>1</v>
      </c>
      <c r="AZ198" s="298">
        <f>'Customer Charges'!AZ172</f>
        <v>1</v>
      </c>
      <c r="BA198" s="298">
        <f>'Customer Charges'!BA172</f>
        <v>1</v>
      </c>
      <c r="BB198" s="298">
        <f>'Customer Charges'!BB172</f>
        <v>1</v>
      </c>
      <c r="BC198" s="298">
        <f>'Customer Charges'!BC172</f>
        <v>1</v>
      </c>
      <c r="BD198" s="298">
        <f>'Customer Charges'!BD172</f>
        <v>1</v>
      </c>
      <c r="BE198" s="298">
        <f>'Customer Charges'!BE172</f>
        <v>1</v>
      </c>
      <c r="BF198" s="298">
        <f>'Customer Charges'!BF172</f>
        <v>1</v>
      </c>
      <c r="BG198" s="298">
        <f>'Customer Charges'!BG172</f>
        <v>1</v>
      </c>
      <c r="BH198" s="298">
        <f>'Customer Charges'!BH172</f>
        <v>1</v>
      </c>
      <c r="BI198" s="298">
        <f>'Customer Charges'!BI172</f>
        <v>1</v>
      </c>
      <c r="BJ198" s="298">
        <f>'Customer Charges'!BJ172</f>
        <v>1</v>
      </c>
      <c r="BK198" s="298">
        <f>'Customer Charges'!BK172</f>
        <v>1</v>
      </c>
      <c r="BL198" s="298">
        <f>'Customer Charges'!BL172</f>
        <v>1</v>
      </c>
      <c r="BM198" s="298">
        <f>'Customer Charges'!BM172</f>
        <v>1</v>
      </c>
      <c r="BN198" s="298">
        <f>'Customer Charges'!BN172</f>
        <v>1</v>
      </c>
      <c r="BO198" s="298">
        <f>'Customer Charges'!BO172</f>
        <v>1</v>
      </c>
      <c r="BP198" s="298">
        <f>'Customer Charges'!BP172</f>
        <v>1</v>
      </c>
      <c r="BQ198" s="298">
        <f>'Customer Charges'!BQ172</f>
        <v>1</v>
      </c>
      <c r="BR198" s="298">
        <f>'Customer Charges'!BR172</f>
        <v>1</v>
      </c>
      <c r="BS198" s="298">
        <f>'Customer Charges'!BS172</f>
        <v>1</v>
      </c>
      <c r="BT198" s="298">
        <f>'Customer Charges'!BT172</f>
        <v>1</v>
      </c>
      <c r="BU198" s="298">
        <f>'Customer Charges'!BU172</f>
        <v>1</v>
      </c>
      <c r="BV198" s="298">
        <f>'Customer Charges'!BV172</f>
        <v>1</v>
      </c>
      <c r="BW198" s="298">
        <f>'Customer Charges'!BW172</f>
        <v>1</v>
      </c>
      <c r="BX198" s="298">
        <f>'Customer Charges'!BX172</f>
        <v>1</v>
      </c>
      <c r="BY198" s="298">
        <f>'Customer Charges'!BY172</f>
        <v>1</v>
      </c>
      <c r="BZ198" s="298">
        <f>'Customer Charges'!BZ172</f>
        <v>1</v>
      </c>
      <c r="CA198" s="298">
        <f>'Customer Charges'!CA172</f>
        <v>1</v>
      </c>
      <c r="CB198" s="298">
        <f>'Customer Charges'!CB172</f>
        <v>1</v>
      </c>
      <c r="CC198" s="298">
        <f>'Customer Charges'!CC172</f>
        <v>1</v>
      </c>
      <c r="CD198" s="298">
        <f>'Customer Charges'!CD172</f>
        <v>1</v>
      </c>
      <c r="CE198" s="298">
        <f>'Customer Charges'!CE172</f>
        <v>1</v>
      </c>
      <c r="CF198" s="298">
        <f>'Customer Charges'!CF172</f>
        <v>1</v>
      </c>
      <c r="CG198" s="298">
        <f>'Customer Charges'!CG172</f>
        <v>1</v>
      </c>
      <c r="CH198" s="298">
        <f>'Customer Charges'!CH172</f>
        <v>1</v>
      </c>
      <c r="CI198" s="298">
        <f>'Customer Charges'!CI172</f>
        <v>1</v>
      </c>
      <c r="CJ198" s="298">
        <f>'Customer Charges'!CJ172</f>
        <v>1</v>
      </c>
      <c r="CK198" s="298">
        <f>'Customer Charges'!CK172</f>
        <v>1</v>
      </c>
      <c r="CL198" s="298">
        <f>'Customer Charges'!CL172</f>
        <v>1</v>
      </c>
      <c r="CM198" s="298">
        <f>'Customer Charges'!CM172</f>
        <v>1</v>
      </c>
      <c r="CN198" s="298">
        <f>'Customer Charges'!CN172</f>
        <v>1</v>
      </c>
      <c r="CO198" s="298">
        <f>'Customer Charges'!CO172</f>
        <v>1</v>
      </c>
      <c r="CP198" s="298">
        <f>'Customer Charges'!CP172</f>
        <v>1</v>
      </c>
      <c r="CQ198" s="298">
        <f>'Customer Charges'!CQ172</f>
        <v>1</v>
      </c>
      <c r="CR198" s="298">
        <f>'Customer Charges'!CR172</f>
        <v>1</v>
      </c>
      <c r="CS198" s="298">
        <f>'Customer Charges'!CS172</f>
        <v>1</v>
      </c>
      <c r="CT198" s="298">
        <f>'Customer Charges'!CT172</f>
        <v>0</v>
      </c>
      <c r="CU198" s="298">
        <f>'Customer Charges'!CU172</f>
        <v>0</v>
      </c>
      <c r="CV198" s="298">
        <f>'Customer Charges'!CV172</f>
        <v>0</v>
      </c>
      <c r="CW198" s="298">
        <f>'Customer Charges'!CW172</f>
        <v>0</v>
      </c>
      <c r="CX198" s="298">
        <f>'Customer Charges'!CX172</f>
        <v>0</v>
      </c>
      <c r="CY198" s="298">
        <f>'Customer Charges'!CY172</f>
        <v>0</v>
      </c>
      <c r="CZ198" s="298">
        <f>'Customer Charges'!CZ172</f>
        <v>0</v>
      </c>
      <c r="DA198" s="298">
        <f>'Customer Charges'!DA172</f>
        <v>0</v>
      </c>
      <c r="DB198" s="298">
        <f>'Customer Charges'!DB172</f>
        <v>0</v>
      </c>
      <c r="DC198" s="298">
        <f>'Customer Charges'!DC172</f>
        <v>0</v>
      </c>
      <c r="DD198" s="298">
        <f>'Customer Charges'!DD172</f>
        <v>0</v>
      </c>
      <c r="DE198" s="298">
        <f>'Customer Charges'!DE172</f>
        <v>0</v>
      </c>
      <c r="DF198" s="298">
        <f>'Customer Charges'!DF172</f>
        <v>0</v>
      </c>
      <c r="DG198" s="298">
        <f>'Customer Charges'!DG172</f>
        <v>0</v>
      </c>
      <c r="DH198" s="298">
        <f>'Customer Charges'!DH172</f>
        <v>0</v>
      </c>
      <c r="DI198" s="298">
        <f>'Customer Charges'!DI172</f>
        <v>0</v>
      </c>
      <c r="DJ198" s="298">
        <f>'Customer Charges'!DJ172</f>
        <v>0</v>
      </c>
      <c r="DK198" s="298">
        <f>'Customer Charges'!DK172</f>
        <v>0</v>
      </c>
      <c r="DL198" s="298">
        <f>'Customer Charges'!DL172</f>
        <v>0</v>
      </c>
      <c r="DM198" s="298">
        <f>'Customer Charges'!DM172</f>
        <v>0</v>
      </c>
      <c r="DN198" s="298">
        <f>'Customer Charges'!DN172</f>
        <v>0</v>
      </c>
      <c r="DO198" s="298">
        <f>'Customer Charges'!DO172</f>
        <v>0</v>
      </c>
      <c r="DP198" s="298">
        <f>'Customer Charges'!DP172</f>
        <v>0</v>
      </c>
      <c r="DQ198" s="298">
        <f>'Customer Charges'!DQ172</f>
        <v>0</v>
      </c>
      <c r="DR198" s="298">
        <f>'Customer Charges'!DR172</f>
        <v>0</v>
      </c>
      <c r="DS198" s="298">
        <f>'Customer Charges'!DS172</f>
        <v>0</v>
      </c>
      <c r="DT198" s="298">
        <f>'Customer Charges'!DT172</f>
        <v>0</v>
      </c>
      <c r="DU198" s="298">
        <f>'Customer Charges'!DU172</f>
        <v>0</v>
      </c>
      <c r="DV198" s="298">
        <f>'Customer Charges'!DV172</f>
        <v>0</v>
      </c>
      <c r="DW198" s="298">
        <f>'Customer Charges'!DW172</f>
        <v>0</v>
      </c>
      <c r="DX198" s="298">
        <f>'Customer Charges'!DX172</f>
        <v>0</v>
      </c>
      <c r="DY198" s="298">
        <f>'Customer Charges'!DY172</f>
        <v>0</v>
      </c>
      <c r="DZ198" s="298">
        <f>'Customer Charges'!DZ172</f>
        <v>0</v>
      </c>
      <c r="EA198" s="298">
        <f>'Customer Charges'!EA172</f>
        <v>0</v>
      </c>
      <c r="EB198" s="298">
        <f>'Customer Charges'!EB172</f>
        <v>0</v>
      </c>
      <c r="EC198" s="298">
        <f>'Customer Charges'!EC172</f>
        <v>0</v>
      </c>
      <c r="ED198" s="298">
        <f>'Customer Charges'!ED172</f>
        <v>0</v>
      </c>
      <c r="EE198" s="298">
        <f>'Customer Charges'!EE172</f>
        <v>0</v>
      </c>
      <c r="EF198" s="298">
        <f>'Customer Charges'!EF172</f>
        <v>0</v>
      </c>
      <c r="EG198" s="298">
        <f>'Customer Charges'!EG172</f>
        <v>0</v>
      </c>
      <c r="EH198" s="298">
        <f>'Customer Charges'!EH172</f>
        <v>0</v>
      </c>
      <c r="EI198" s="298">
        <f>'Customer Charges'!EI172</f>
        <v>0</v>
      </c>
      <c r="EJ198" s="298">
        <f>'Customer Charges'!EJ172</f>
        <v>0</v>
      </c>
      <c r="EK198" s="298">
        <f>'Customer Charges'!EK172</f>
        <v>0</v>
      </c>
      <c r="EL198" s="298">
        <f>'Customer Charges'!EL172</f>
        <v>0</v>
      </c>
      <c r="EM198" s="298">
        <f>'Customer Charges'!EM172</f>
        <v>0</v>
      </c>
      <c r="EN198" s="298">
        <f>'Customer Charges'!EN172</f>
        <v>0</v>
      </c>
      <c r="EO198" s="298">
        <f>'Customer Charges'!EO172</f>
        <v>0</v>
      </c>
      <c r="EP198" s="298">
        <f>'Customer Charges'!EP172</f>
        <v>0</v>
      </c>
      <c r="EQ198" s="298">
        <f>'Customer Charges'!EQ172</f>
        <v>0</v>
      </c>
      <c r="ER198" s="298">
        <f>'Customer Charges'!ER172</f>
        <v>0</v>
      </c>
      <c r="ES198" s="298">
        <f>'Customer Charges'!ES172</f>
        <v>0</v>
      </c>
      <c r="ET198" s="298">
        <f>'Customer Charges'!ET172</f>
        <v>0</v>
      </c>
      <c r="EU198" s="298">
        <f>'Customer Charges'!EU172</f>
        <v>0</v>
      </c>
      <c r="EV198" s="298">
        <f>'Customer Charges'!EV172</f>
        <v>0</v>
      </c>
      <c r="EW198" s="298">
        <f>'Customer Charges'!EW172</f>
        <v>0</v>
      </c>
      <c r="EX198" s="298">
        <f>'Customer Charges'!EX172</f>
        <v>0</v>
      </c>
      <c r="EY198" s="612"/>
      <c r="EZ198" s="86"/>
      <c r="FB198" s="612"/>
    </row>
    <row r="199" spans="1:158" ht="12.75" hidden="1" customHeight="1" outlineLevel="2">
      <c r="A199" s="1030"/>
      <c r="B199" s="925"/>
      <c r="C199" s="86"/>
      <c r="D199" s="654" t="s">
        <v>2331</v>
      </c>
      <c r="AD199" s="897">
        <f ca="1">IF(CostTotal=0,0,AE199/CostTotal)</f>
        <v>0</v>
      </c>
      <c r="AE199" s="304">
        <f>SUM(AF199:EY199)</f>
        <v>0</v>
      </c>
      <c r="AF199" s="898">
        <f>SUMIF(Conversion!$V$14:$V$114,$AD196,Conversion!AF$14:AF$114)</f>
        <v>0</v>
      </c>
      <c r="AG199" s="873">
        <f>SUMIF(Conversion!$V$14:$V$114,$AD196,Conversion!AG$14:AG$114)</f>
        <v>0</v>
      </c>
      <c r="AH199" s="873">
        <f>SUMIF(Conversion!$V$14:$V$114,$AD196,Conversion!AH$14:AH$114)</f>
        <v>0</v>
      </c>
      <c r="AI199" s="873">
        <f>SUMIF(Conversion!$V$14:$V$114,$AD196,Conversion!AI$14:AI$114)</f>
        <v>0</v>
      </c>
      <c r="AJ199" s="873">
        <f>SUMIF(Conversion!$V$14:$V$114,$AD196,Conversion!AJ$14:AJ$114)</f>
        <v>0</v>
      </c>
      <c r="AK199" s="873">
        <f>SUMIF(Conversion!$V$14:$V$114,$AD196,Conversion!AK$14:AK$114)</f>
        <v>0</v>
      </c>
      <c r="AL199" s="873">
        <f>SUMIF(Conversion!$V$14:$V$114,$AD196,Conversion!AL$14:AL$114)</f>
        <v>0</v>
      </c>
      <c r="AM199" s="873">
        <f>SUMIF(Conversion!$V$14:$V$114,$AD196,Conversion!AM$14:AM$114)</f>
        <v>0</v>
      </c>
      <c r="AN199" s="873">
        <f>SUMIF(Conversion!$V$14:$V$114,$AD196,Conversion!AN$14:AN$114)</f>
        <v>0</v>
      </c>
      <c r="AO199" s="873">
        <f>SUMIF(Conversion!$V$14:$V$114,$AD196,Conversion!AO$14:AO$114)</f>
        <v>0</v>
      </c>
      <c r="AP199" s="873">
        <f>SUMIF(Conversion!$V$14:$V$114,$AD196,Conversion!AP$14:AP$114)</f>
        <v>0</v>
      </c>
      <c r="AQ199" s="873">
        <f>SUMIF(Conversion!$V$14:$V$114,$AD196,Conversion!AQ$14:AQ$114)</f>
        <v>0</v>
      </c>
      <c r="AR199" s="873">
        <f>SUMIF(Conversion!$V$14:$V$114,$AD196,Conversion!AR$14:AR$114)</f>
        <v>0</v>
      </c>
      <c r="AS199" s="873">
        <f>SUMIF(Conversion!$V$14:$V$114,$AD196,Conversion!AS$14:AS$114)</f>
        <v>0</v>
      </c>
      <c r="AT199" s="873">
        <f>SUMIF(Conversion!$V$14:$V$114,$AD196,Conversion!AT$14:AT$114)</f>
        <v>0</v>
      </c>
      <c r="AU199" s="873">
        <f>SUMIF(Conversion!$V$14:$V$114,$AD196,Conversion!AU$14:AU$114)</f>
        <v>0</v>
      </c>
      <c r="AV199" s="873">
        <f>SUMIF(Conversion!$V$14:$V$114,$AD196,Conversion!AV$14:AV$114)</f>
        <v>0</v>
      </c>
      <c r="AW199" s="873">
        <f>SUMIF(Conversion!$V$14:$V$114,$AD196,Conversion!AW$14:AW$114)</f>
        <v>0</v>
      </c>
      <c r="AX199" s="873">
        <f>SUMIF(Conversion!$V$14:$V$114,$AD196,Conversion!AX$14:AX$114)</f>
        <v>0</v>
      </c>
      <c r="AY199" s="873">
        <f>SUMIF(Conversion!$V$14:$V$114,$AD196,Conversion!AY$14:AY$114)</f>
        <v>0</v>
      </c>
      <c r="AZ199" s="873">
        <f>SUMIF(Conversion!$V$14:$V$114,$AD196,Conversion!AZ$14:AZ$114)</f>
        <v>0</v>
      </c>
      <c r="BA199" s="873">
        <f>SUMIF(Conversion!$V$14:$V$114,$AD196,Conversion!BA$14:BA$114)</f>
        <v>0</v>
      </c>
      <c r="BB199" s="873">
        <f>SUMIF(Conversion!$V$14:$V$114,$AD196,Conversion!BB$14:BB$114)</f>
        <v>0</v>
      </c>
      <c r="BC199" s="873">
        <f>SUMIF(Conversion!$V$14:$V$114,$AD196,Conversion!BC$14:BC$114)</f>
        <v>0</v>
      </c>
      <c r="BD199" s="873">
        <f>SUMIF(Conversion!$V$14:$V$114,$AD196,Conversion!BD$14:BD$114)</f>
        <v>0</v>
      </c>
      <c r="BE199" s="873">
        <f>SUMIF(Conversion!$V$14:$V$114,$AD196,Conversion!BE$14:BE$114)</f>
        <v>0</v>
      </c>
      <c r="BF199" s="873">
        <f>SUMIF(Conversion!$V$14:$V$114,$AD196,Conversion!BF$14:BF$114)</f>
        <v>0</v>
      </c>
      <c r="BG199" s="873">
        <f>SUMIF(Conversion!$V$14:$V$114,$AD196,Conversion!BG$14:BG$114)</f>
        <v>0</v>
      </c>
      <c r="BH199" s="873">
        <f>SUMIF(Conversion!$V$14:$V$114,$AD196,Conversion!BH$14:BH$114)</f>
        <v>0</v>
      </c>
      <c r="BI199" s="873">
        <f>SUMIF(Conversion!$V$14:$V$114,$AD196,Conversion!BI$14:BI$114)</f>
        <v>0</v>
      </c>
      <c r="BJ199" s="873">
        <f>SUMIF(Conversion!$V$14:$V$114,$AD196,Conversion!BJ$14:BJ$114)</f>
        <v>0</v>
      </c>
      <c r="BK199" s="873">
        <f>SUMIF(Conversion!$V$14:$V$114,$AD196,Conversion!BK$14:BK$114)</f>
        <v>0</v>
      </c>
      <c r="BL199" s="873">
        <f>SUMIF(Conversion!$V$14:$V$114,$AD196,Conversion!BL$14:BL$114)</f>
        <v>0</v>
      </c>
      <c r="BM199" s="873">
        <f>SUMIF(Conversion!$V$14:$V$114,$AD196,Conversion!BM$14:BM$114)</f>
        <v>0</v>
      </c>
      <c r="BN199" s="873">
        <f>SUMIF(Conversion!$V$14:$V$114,$AD196,Conversion!BN$14:BN$114)</f>
        <v>0</v>
      </c>
      <c r="BO199" s="873">
        <f>SUMIF(Conversion!$V$14:$V$114,$AD196,Conversion!BO$14:BO$114)</f>
        <v>0</v>
      </c>
      <c r="BP199" s="873">
        <f>SUMIF(Conversion!$V$14:$V$114,$AD196,Conversion!BP$14:BP$114)</f>
        <v>0</v>
      </c>
      <c r="BQ199" s="873">
        <f>SUMIF(Conversion!$V$14:$V$114,$AD196,Conversion!BQ$14:BQ$114)</f>
        <v>0</v>
      </c>
      <c r="BR199" s="873">
        <f>SUMIF(Conversion!$V$14:$V$114,$AD196,Conversion!BR$14:BR$114)</f>
        <v>0</v>
      </c>
      <c r="BS199" s="873">
        <f>SUMIF(Conversion!$V$14:$V$114,$AD196,Conversion!BS$14:BS$114)</f>
        <v>0</v>
      </c>
      <c r="BT199" s="873">
        <f>SUMIF(Conversion!$V$14:$V$114,$AD196,Conversion!BT$14:BT$114)</f>
        <v>0</v>
      </c>
      <c r="BU199" s="873">
        <f>SUMIF(Conversion!$V$14:$V$114,$AD196,Conversion!BU$14:BU$114)</f>
        <v>0</v>
      </c>
      <c r="BV199" s="873">
        <f>SUMIF(Conversion!$V$14:$V$114,$AD196,Conversion!BV$14:BV$114)</f>
        <v>0</v>
      </c>
      <c r="BW199" s="873">
        <f>SUMIF(Conversion!$V$14:$V$114,$AD196,Conversion!BW$14:BW$114)</f>
        <v>0</v>
      </c>
      <c r="BX199" s="873">
        <f>SUMIF(Conversion!$V$14:$V$114,$AD196,Conversion!BX$14:BX$114)</f>
        <v>0</v>
      </c>
      <c r="BY199" s="873">
        <f>SUMIF(Conversion!$V$14:$V$114,$AD196,Conversion!BY$14:BY$114)</f>
        <v>0</v>
      </c>
      <c r="BZ199" s="873">
        <f>SUMIF(Conversion!$V$14:$V$114,$AD196,Conversion!BZ$14:BZ$114)</f>
        <v>0</v>
      </c>
      <c r="CA199" s="873">
        <f>SUMIF(Conversion!$V$14:$V$114,$AD196,Conversion!CA$14:CA$114)</f>
        <v>0</v>
      </c>
      <c r="CB199" s="873">
        <f>SUMIF(Conversion!$V$14:$V$114,$AD196,Conversion!CB$14:CB$114)</f>
        <v>0</v>
      </c>
      <c r="CC199" s="873">
        <f>SUMIF(Conversion!$V$14:$V$114,$AD196,Conversion!CC$14:CC$114)</f>
        <v>0</v>
      </c>
      <c r="CD199" s="873">
        <f>SUMIF(Conversion!$V$14:$V$114,$AD196,Conversion!CD$14:CD$114)</f>
        <v>0</v>
      </c>
      <c r="CE199" s="873">
        <f>SUMIF(Conversion!$V$14:$V$114,$AD196,Conversion!CE$14:CE$114)</f>
        <v>0</v>
      </c>
      <c r="CF199" s="873">
        <f>SUMIF(Conversion!$V$14:$V$114,$AD196,Conversion!CF$14:CF$114)</f>
        <v>0</v>
      </c>
      <c r="CG199" s="873">
        <f>SUMIF(Conversion!$V$14:$V$114,$AD196,Conversion!CG$14:CG$114)</f>
        <v>0</v>
      </c>
      <c r="CH199" s="873">
        <f>SUMIF(Conversion!$V$14:$V$114,$AD196,Conversion!CH$14:CH$114)</f>
        <v>0</v>
      </c>
      <c r="CI199" s="873">
        <f>SUMIF(Conversion!$V$14:$V$114,$AD196,Conversion!CI$14:CI$114)</f>
        <v>0</v>
      </c>
      <c r="CJ199" s="873">
        <f>SUMIF(Conversion!$V$14:$V$114,$AD196,Conversion!CJ$14:CJ$114)</f>
        <v>0</v>
      </c>
      <c r="CK199" s="873">
        <f>SUMIF(Conversion!$V$14:$V$114,$AD196,Conversion!CK$14:CK$114)</f>
        <v>0</v>
      </c>
      <c r="CL199" s="873">
        <f>SUMIF(Conversion!$V$14:$V$114,$AD196,Conversion!CL$14:CL$114)</f>
        <v>0</v>
      </c>
      <c r="CM199" s="873">
        <f>SUMIF(Conversion!$V$14:$V$114,$AD196,Conversion!CM$14:CM$114)</f>
        <v>0</v>
      </c>
      <c r="CN199" s="873">
        <f>SUMIF(Conversion!$V$14:$V$114,$AD196,Conversion!CN$14:CN$114)</f>
        <v>0</v>
      </c>
      <c r="CO199" s="873">
        <f>SUMIF(Conversion!$V$14:$V$114,$AD196,Conversion!CO$14:CO$114)</f>
        <v>0</v>
      </c>
      <c r="CP199" s="873">
        <f>SUMIF(Conversion!$V$14:$V$114,$AD196,Conversion!CP$14:CP$114)</f>
        <v>0</v>
      </c>
      <c r="CQ199" s="873">
        <f>SUMIF(Conversion!$V$14:$V$114,$AD196,Conversion!CQ$14:CQ$114)</f>
        <v>0</v>
      </c>
      <c r="CR199" s="873">
        <f>SUMIF(Conversion!$V$14:$V$114,$AD196,Conversion!CR$14:CR$114)</f>
        <v>0</v>
      </c>
      <c r="CS199" s="873">
        <f>SUMIF(Conversion!$V$14:$V$114,$AD196,Conversion!CS$14:CS$114)</f>
        <v>0</v>
      </c>
      <c r="CT199" s="873">
        <f>SUMIF(Conversion!$V$14:$V$114,$AD196,Conversion!CT$14:CT$114)</f>
        <v>0</v>
      </c>
      <c r="CU199" s="873">
        <f>SUMIF(Conversion!$V$14:$V$114,$AD196,Conversion!CU$14:CU$114)</f>
        <v>0</v>
      </c>
      <c r="CV199" s="873">
        <f>SUMIF(Conversion!$V$14:$V$114,$AD196,Conversion!CV$14:CV$114)</f>
        <v>0</v>
      </c>
      <c r="CW199" s="873">
        <f>SUMIF(Conversion!$V$14:$V$114,$AD196,Conversion!CW$14:CW$114)</f>
        <v>0</v>
      </c>
      <c r="CX199" s="873">
        <f>SUMIF(Conversion!$V$14:$V$114,$AD196,Conversion!CX$14:CX$114)</f>
        <v>0</v>
      </c>
      <c r="CY199" s="873">
        <f>SUMIF(Conversion!$V$14:$V$114,$AD196,Conversion!CY$14:CY$114)</f>
        <v>0</v>
      </c>
      <c r="CZ199" s="873">
        <f>SUMIF(Conversion!$V$14:$V$114,$AD196,Conversion!CZ$14:CZ$114)</f>
        <v>0</v>
      </c>
      <c r="DA199" s="873">
        <f>SUMIF(Conversion!$V$14:$V$114,$AD196,Conversion!DA$14:DA$114)</f>
        <v>0</v>
      </c>
      <c r="DB199" s="873">
        <f>SUMIF(Conversion!$V$14:$V$114,$AD196,Conversion!DB$14:DB$114)</f>
        <v>0</v>
      </c>
      <c r="DC199" s="873">
        <f>SUMIF(Conversion!$V$14:$V$114,$AD196,Conversion!DC$14:DC$114)</f>
        <v>0</v>
      </c>
      <c r="DD199" s="873">
        <f>SUMIF(Conversion!$V$14:$V$114,$AD196,Conversion!DD$14:DD$114)</f>
        <v>0</v>
      </c>
      <c r="DE199" s="873">
        <f>SUMIF(Conversion!$V$14:$V$114,$AD196,Conversion!DE$14:DE$114)</f>
        <v>0</v>
      </c>
      <c r="DF199" s="873">
        <f>SUMIF(Conversion!$V$14:$V$114,$AD196,Conversion!DF$14:DF$114)</f>
        <v>0</v>
      </c>
      <c r="DG199" s="873">
        <f>SUMIF(Conversion!$V$14:$V$114,$AD196,Conversion!DG$14:DG$114)</f>
        <v>0</v>
      </c>
      <c r="DH199" s="873">
        <f>SUMIF(Conversion!$V$14:$V$114,$AD196,Conversion!DH$14:DH$114)</f>
        <v>0</v>
      </c>
      <c r="DI199" s="873">
        <f>SUMIF(Conversion!$V$14:$V$114,$AD196,Conversion!DI$14:DI$114)</f>
        <v>0</v>
      </c>
      <c r="DJ199" s="873">
        <f>SUMIF(Conversion!$V$14:$V$114,$AD196,Conversion!DJ$14:DJ$114)</f>
        <v>0</v>
      </c>
      <c r="DK199" s="873">
        <f>SUMIF(Conversion!$V$14:$V$114,$AD196,Conversion!DK$14:DK$114)</f>
        <v>0</v>
      </c>
      <c r="DL199" s="873">
        <f>SUMIF(Conversion!$V$14:$V$114,$AD196,Conversion!DL$14:DL$114)</f>
        <v>0</v>
      </c>
      <c r="DM199" s="873">
        <f>SUMIF(Conversion!$V$14:$V$114,$AD196,Conversion!DM$14:DM$114)</f>
        <v>0</v>
      </c>
      <c r="DN199" s="873">
        <f>SUMIF(Conversion!$V$14:$V$114,$AD196,Conversion!DN$14:DN$114)</f>
        <v>0</v>
      </c>
      <c r="DO199" s="873">
        <f>SUMIF(Conversion!$V$14:$V$114,$AD196,Conversion!DO$14:DO$114)</f>
        <v>0</v>
      </c>
      <c r="DP199" s="873">
        <f>SUMIF(Conversion!$V$14:$V$114,$AD196,Conversion!DP$14:DP$114)</f>
        <v>0</v>
      </c>
      <c r="DQ199" s="873">
        <f>SUMIF(Conversion!$V$14:$V$114,$AD196,Conversion!DQ$14:DQ$114)</f>
        <v>0</v>
      </c>
      <c r="DR199" s="873">
        <f>SUMIF(Conversion!$V$14:$V$114,$AD196,Conversion!DR$14:DR$114)</f>
        <v>0</v>
      </c>
      <c r="DS199" s="873">
        <f>SUMIF(Conversion!$V$14:$V$114,$AD196,Conversion!DS$14:DS$114)</f>
        <v>0</v>
      </c>
      <c r="DT199" s="873">
        <f>SUMIF(Conversion!$V$14:$V$114,$AD196,Conversion!DT$14:DT$114)</f>
        <v>0</v>
      </c>
      <c r="DU199" s="873">
        <f>SUMIF(Conversion!$V$14:$V$114,$AD196,Conversion!DU$14:DU$114)</f>
        <v>0</v>
      </c>
      <c r="DV199" s="873">
        <f>SUMIF(Conversion!$V$14:$V$114,$AD196,Conversion!DV$14:DV$114)</f>
        <v>0</v>
      </c>
      <c r="DW199" s="873">
        <f>SUMIF(Conversion!$V$14:$V$114,$AD196,Conversion!DW$14:DW$114)</f>
        <v>0</v>
      </c>
      <c r="DX199" s="873">
        <f>SUMIF(Conversion!$V$14:$V$114,$AD196,Conversion!DX$14:DX$114)</f>
        <v>0</v>
      </c>
      <c r="DY199" s="873">
        <f>SUMIF(Conversion!$V$14:$V$114,$AD196,Conversion!DY$14:DY$114)</f>
        <v>0</v>
      </c>
      <c r="DZ199" s="873">
        <f>SUMIF(Conversion!$V$14:$V$114,$AD196,Conversion!DZ$14:DZ$114)</f>
        <v>0</v>
      </c>
      <c r="EA199" s="873">
        <f>SUMIF(Conversion!$V$14:$V$114,$AD196,Conversion!EA$14:EA$114)</f>
        <v>0</v>
      </c>
      <c r="EB199" s="873">
        <f>SUMIF(Conversion!$V$14:$V$114,$AD196,Conversion!EB$14:EB$114)</f>
        <v>0</v>
      </c>
      <c r="EC199" s="873">
        <f>SUMIF(Conversion!$V$14:$V$114,$AD196,Conversion!EC$14:EC$114)</f>
        <v>0</v>
      </c>
      <c r="ED199" s="873">
        <f>SUMIF(Conversion!$V$14:$V$114,$AD196,Conversion!ED$14:ED$114)</f>
        <v>0</v>
      </c>
      <c r="EE199" s="873">
        <f>SUMIF(Conversion!$V$14:$V$114,$AD196,Conversion!EE$14:EE$114)</f>
        <v>0</v>
      </c>
      <c r="EF199" s="873">
        <f>SUMIF(Conversion!$V$14:$V$114,$AD196,Conversion!EF$14:EF$114)</f>
        <v>0</v>
      </c>
      <c r="EG199" s="873">
        <f>SUMIF(Conversion!$V$14:$V$114,$AD196,Conversion!EG$14:EG$114)</f>
        <v>0</v>
      </c>
      <c r="EH199" s="873">
        <f>SUMIF(Conversion!$V$14:$V$114,$AD196,Conversion!EH$14:EH$114)</f>
        <v>0</v>
      </c>
      <c r="EI199" s="873">
        <f>SUMIF(Conversion!$V$14:$V$114,$AD196,Conversion!EI$14:EI$114)</f>
        <v>0</v>
      </c>
      <c r="EJ199" s="873">
        <f>SUMIF(Conversion!$V$14:$V$114,$AD196,Conversion!EJ$14:EJ$114)</f>
        <v>0</v>
      </c>
      <c r="EK199" s="873">
        <f>SUMIF(Conversion!$V$14:$V$114,$AD196,Conversion!EK$14:EK$114)</f>
        <v>0</v>
      </c>
      <c r="EL199" s="873">
        <f>SUMIF(Conversion!$V$14:$V$114,$AD196,Conversion!EL$14:EL$114)</f>
        <v>0</v>
      </c>
      <c r="EM199" s="873">
        <f>SUMIF(Conversion!$V$14:$V$114,$AD196,Conversion!EM$14:EM$114)</f>
        <v>0</v>
      </c>
      <c r="EN199" s="873">
        <f>SUMIF(Conversion!$V$14:$V$114,$AD196,Conversion!EN$14:EN$114)</f>
        <v>0</v>
      </c>
      <c r="EO199" s="873">
        <f>SUMIF(Conversion!$V$14:$V$114,$AD196,Conversion!EO$14:EO$114)</f>
        <v>0</v>
      </c>
      <c r="EP199" s="873">
        <f>SUMIF(Conversion!$V$14:$V$114,$AD196,Conversion!EP$14:EP$114)</f>
        <v>0</v>
      </c>
      <c r="EQ199" s="873">
        <f>SUMIF(Conversion!$V$14:$V$114,$AD196,Conversion!EQ$14:EQ$114)</f>
        <v>0</v>
      </c>
      <c r="ER199" s="873">
        <f>SUMIF(Conversion!$V$14:$V$114,$AD196,Conversion!ER$14:ER$114)</f>
        <v>0</v>
      </c>
      <c r="ES199" s="873">
        <f>SUMIF(Conversion!$V$14:$V$114,$AD196,Conversion!ES$14:ES$114)</f>
        <v>0</v>
      </c>
      <c r="ET199" s="873">
        <f>SUMIF(Conversion!$V$14:$V$114,$AD196,Conversion!ET$14:ET$114)</f>
        <v>0</v>
      </c>
      <c r="EU199" s="873">
        <f>SUMIF(Conversion!$V$14:$V$114,$AD196,Conversion!EU$14:EU$114)</f>
        <v>0</v>
      </c>
      <c r="EV199" s="873">
        <f>SUMIF(Conversion!$V$14:$V$114,$AD196,Conversion!EV$14:EV$114)</f>
        <v>0</v>
      </c>
      <c r="EW199" s="873">
        <f>SUMIF(Conversion!$V$14:$V$114,$AD196,Conversion!EW$14:EW$114)</f>
        <v>0</v>
      </c>
      <c r="EX199" s="873">
        <f>SUMIF(Conversion!$V$14:$V$114,$AD196,Conversion!EX$14:EX$114)</f>
        <v>0</v>
      </c>
      <c r="EY199" s="612"/>
      <c r="EZ199" s="86"/>
      <c r="FB199" s="612"/>
    </row>
    <row r="200" spans="1:158" ht="12.75" hidden="1" customHeight="1" outlineLevel="2">
      <c r="A200" s="303"/>
      <c r="B200" s="899" t="s">
        <v>47</v>
      </c>
      <c r="C200" s="86"/>
      <c r="D200" s="654" t="s">
        <v>1762</v>
      </c>
      <c r="AD200" s="897">
        <f>IF(AE200=0,0,(AE200-AE199)/AE200)</f>
        <v>0</v>
      </c>
      <c r="AE200" s="304">
        <f>SUM(AF200:EY200)</f>
        <v>0</v>
      </c>
      <c r="AF200" s="898">
        <f>'Customer Charges'!AF173</f>
        <v>0</v>
      </c>
      <c r="AG200" s="873">
        <f>'Customer Charges'!AG173</f>
        <v>0</v>
      </c>
      <c r="AH200" s="873">
        <f>'Customer Charges'!AH173</f>
        <v>0</v>
      </c>
      <c r="AI200" s="873">
        <f>'Customer Charges'!AI173</f>
        <v>0</v>
      </c>
      <c r="AJ200" s="873">
        <f>'Customer Charges'!AJ173</f>
        <v>0</v>
      </c>
      <c r="AK200" s="873">
        <f>'Customer Charges'!AK173</f>
        <v>0</v>
      </c>
      <c r="AL200" s="873">
        <f>'Customer Charges'!AL173</f>
        <v>0</v>
      </c>
      <c r="AM200" s="873">
        <f>'Customer Charges'!AM173</f>
        <v>0</v>
      </c>
      <c r="AN200" s="873">
        <f>'Customer Charges'!AN173</f>
        <v>0</v>
      </c>
      <c r="AO200" s="873">
        <f>'Customer Charges'!AO173</f>
        <v>0</v>
      </c>
      <c r="AP200" s="873">
        <f>'Customer Charges'!AP173</f>
        <v>0</v>
      </c>
      <c r="AQ200" s="873">
        <f>'Customer Charges'!AQ173</f>
        <v>0</v>
      </c>
      <c r="AR200" s="873">
        <f>'Customer Charges'!AR173</f>
        <v>0</v>
      </c>
      <c r="AS200" s="873">
        <f>'Customer Charges'!AS173</f>
        <v>0</v>
      </c>
      <c r="AT200" s="873">
        <f>'Customer Charges'!AT173</f>
        <v>0</v>
      </c>
      <c r="AU200" s="873">
        <f>'Customer Charges'!AU173</f>
        <v>0</v>
      </c>
      <c r="AV200" s="873">
        <f>'Customer Charges'!AV173</f>
        <v>0</v>
      </c>
      <c r="AW200" s="873">
        <f>'Customer Charges'!AW173</f>
        <v>0</v>
      </c>
      <c r="AX200" s="873">
        <f>'Customer Charges'!AX173</f>
        <v>0</v>
      </c>
      <c r="AY200" s="873">
        <f>'Customer Charges'!AY173</f>
        <v>0</v>
      </c>
      <c r="AZ200" s="873">
        <f>'Customer Charges'!AZ173</f>
        <v>0</v>
      </c>
      <c r="BA200" s="873">
        <f>'Customer Charges'!BA173</f>
        <v>0</v>
      </c>
      <c r="BB200" s="873">
        <f>'Customer Charges'!BB173</f>
        <v>0</v>
      </c>
      <c r="BC200" s="873">
        <f>'Customer Charges'!BC173</f>
        <v>0</v>
      </c>
      <c r="BD200" s="873">
        <f>'Customer Charges'!BD173</f>
        <v>0</v>
      </c>
      <c r="BE200" s="873">
        <f>'Customer Charges'!BE173</f>
        <v>0</v>
      </c>
      <c r="BF200" s="873">
        <f>'Customer Charges'!BF173</f>
        <v>0</v>
      </c>
      <c r="BG200" s="873">
        <f>'Customer Charges'!BG173</f>
        <v>0</v>
      </c>
      <c r="BH200" s="873">
        <f>'Customer Charges'!BH173</f>
        <v>0</v>
      </c>
      <c r="BI200" s="873">
        <f>'Customer Charges'!BI173</f>
        <v>0</v>
      </c>
      <c r="BJ200" s="873">
        <f>'Customer Charges'!BJ173</f>
        <v>0</v>
      </c>
      <c r="BK200" s="873">
        <f>'Customer Charges'!BK173</f>
        <v>0</v>
      </c>
      <c r="BL200" s="873">
        <f>'Customer Charges'!BL173</f>
        <v>0</v>
      </c>
      <c r="BM200" s="873">
        <f>'Customer Charges'!BM173</f>
        <v>0</v>
      </c>
      <c r="BN200" s="873">
        <f>'Customer Charges'!BN173</f>
        <v>0</v>
      </c>
      <c r="BO200" s="873">
        <f>'Customer Charges'!BO173</f>
        <v>0</v>
      </c>
      <c r="BP200" s="873">
        <f>'Customer Charges'!BP173</f>
        <v>0</v>
      </c>
      <c r="BQ200" s="873">
        <f>'Customer Charges'!BQ173</f>
        <v>0</v>
      </c>
      <c r="BR200" s="873">
        <f>'Customer Charges'!BR173</f>
        <v>0</v>
      </c>
      <c r="BS200" s="873">
        <f>'Customer Charges'!BS173</f>
        <v>0</v>
      </c>
      <c r="BT200" s="873">
        <f>'Customer Charges'!BT173</f>
        <v>0</v>
      </c>
      <c r="BU200" s="873">
        <f>'Customer Charges'!BU173</f>
        <v>0</v>
      </c>
      <c r="BV200" s="873">
        <f>'Customer Charges'!BV173</f>
        <v>0</v>
      </c>
      <c r="BW200" s="873">
        <f>'Customer Charges'!BW173</f>
        <v>0</v>
      </c>
      <c r="BX200" s="873">
        <f>'Customer Charges'!BX173</f>
        <v>0</v>
      </c>
      <c r="BY200" s="873">
        <f>'Customer Charges'!BY173</f>
        <v>0</v>
      </c>
      <c r="BZ200" s="873">
        <f>'Customer Charges'!BZ173</f>
        <v>0</v>
      </c>
      <c r="CA200" s="873">
        <f>'Customer Charges'!CA173</f>
        <v>0</v>
      </c>
      <c r="CB200" s="873">
        <f>'Customer Charges'!CB173</f>
        <v>0</v>
      </c>
      <c r="CC200" s="873">
        <f>'Customer Charges'!CC173</f>
        <v>0</v>
      </c>
      <c r="CD200" s="873">
        <f>'Customer Charges'!CD173</f>
        <v>0</v>
      </c>
      <c r="CE200" s="873">
        <f>'Customer Charges'!CE173</f>
        <v>0</v>
      </c>
      <c r="CF200" s="873">
        <f>'Customer Charges'!CF173</f>
        <v>0</v>
      </c>
      <c r="CG200" s="873">
        <f>'Customer Charges'!CG173</f>
        <v>0</v>
      </c>
      <c r="CH200" s="873">
        <f>'Customer Charges'!CH173</f>
        <v>0</v>
      </c>
      <c r="CI200" s="873">
        <f>'Customer Charges'!CI173</f>
        <v>0</v>
      </c>
      <c r="CJ200" s="873">
        <f>'Customer Charges'!CJ173</f>
        <v>0</v>
      </c>
      <c r="CK200" s="873">
        <f>'Customer Charges'!CK173</f>
        <v>0</v>
      </c>
      <c r="CL200" s="873">
        <f>'Customer Charges'!CL173</f>
        <v>0</v>
      </c>
      <c r="CM200" s="873">
        <f>'Customer Charges'!CM173</f>
        <v>0</v>
      </c>
      <c r="CN200" s="873">
        <f>'Customer Charges'!CN173</f>
        <v>0</v>
      </c>
      <c r="CO200" s="873">
        <f>'Customer Charges'!CO173</f>
        <v>0</v>
      </c>
      <c r="CP200" s="873">
        <f>'Customer Charges'!CP173</f>
        <v>0</v>
      </c>
      <c r="CQ200" s="873">
        <f>'Customer Charges'!CQ173</f>
        <v>0</v>
      </c>
      <c r="CR200" s="873">
        <f>'Customer Charges'!CR173</f>
        <v>0</v>
      </c>
      <c r="CS200" s="873">
        <f>'Customer Charges'!CS173</f>
        <v>0</v>
      </c>
      <c r="CT200" s="873">
        <f>'Customer Charges'!CT173</f>
        <v>0</v>
      </c>
      <c r="CU200" s="873">
        <f>'Customer Charges'!CU173</f>
        <v>0</v>
      </c>
      <c r="CV200" s="873">
        <f>'Customer Charges'!CV173</f>
        <v>0</v>
      </c>
      <c r="CW200" s="873">
        <f>'Customer Charges'!CW173</f>
        <v>0</v>
      </c>
      <c r="CX200" s="873">
        <f>'Customer Charges'!CX173</f>
        <v>0</v>
      </c>
      <c r="CY200" s="873">
        <f>'Customer Charges'!CY173</f>
        <v>0</v>
      </c>
      <c r="CZ200" s="873">
        <f>'Customer Charges'!CZ173</f>
        <v>0</v>
      </c>
      <c r="DA200" s="873">
        <f>'Customer Charges'!DA173</f>
        <v>0</v>
      </c>
      <c r="DB200" s="873">
        <f>'Customer Charges'!DB173</f>
        <v>0</v>
      </c>
      <c r="DC200" s="873">
        <f>'Customer Charges'!DC173</f>
        <v>0</v>
      </c>
      <c r="DD200" s="873">
        <f>'Customer Charges'!DD173</f>
        <v>0</v>
      </c>
      <c r="DE200" s="873">
        <f>'Customer Charges'!DE173</f>
        <v>0</v>
      </c>
      <c r="DF200" s="873">
        <f>'Customer Charges'!DF173</f>
        <v>0</v>
      </c>
      <c r="DG200" s="873">
        <f>'Customer Charges'!DG173</f>
        <v>0</v>
      </c>
      <c r="DH200" s="873">
        <f>'Customer Charges'!DH173</f>
        <v>0</v>
      </c>
      <c r="DI200" s="873">
        <f>'Customer Charges'!DI173</f>
        <v>0</v>
      </c>
      <c r="DJ200" s="873">
        <f>'Customer Charges'!DJ173</f>
        <v>0</v>
      </c>
      <c r="DK200" s="873">
        <f>'Customer Charges'!DK173</f>
        <v>0</v>
      </c>
      <c r="DL200" s="873">
        <f>'Customer Charges'!DL173</f>
        <v>0</v>
      </c>
      <c r="DM200" s="873">
        <f>'Customer Charges'!DM173</f>
        <v>0</v>
      </c>
      <c r="DN200" s="873">
        <f>'Customer Charges'!DN173</f>
        <v>0</v>
      </c>
      <c r="DO200" s="873">
        <f>'Customer Charges'!DO173</f>
        <v>0</v>
      </c>
      <c r="DP200" s="873">
        <f>'Customer Charges'!DP173</f>
        <v>0</v>
      </c>
      <c r="DQ200" s="873">
        <f>'Customer Charges'!DQ173</f>
        <v>0</v>
      </c>
      <c r="DR200" s="873">
        <f>'Customer Charges'!DR173</f>
        <v>0</v>
      </c>
      <c r="DS200" s="873">
        <f>'Customer Charges'!DS173</f>
        <v>0</v>
      </c>
      <c r="DT200" s="873">
        <f>'Customer Charges'!DT173</f>
        <v>0</v>
      </c>
      <c r="DU200" s="873">
        <f>'Customer Charges'!DU173</f>
        <v>0</v>
      </c>
      <c r="DV200" s="873">
        <f>'Customer Charges'!DV173</f>
        <v>0</v>
      </c>
      <c r="DW200" s="873">
        <f>'Customer Charges'!DW173</f>
        <v>0</v>
      </c>
      <c r="DX200" s="873">
        <f>'Customer Charges'!DX173</f>
        <v>0</v>
      </c>
      <c r="DY200" s="873">
        <f>'Customer Charges'!DY173</f>
        <v>0</v>
      </c>
      <c r="DZ200" s="873">
        <f>'Customer Charges'!DZ173</f>
        <v>0</v>
      </c>
      <c r="EA200" s="873">
        <f>'Customer Charges'!EA173</f>
        <v>0</v>
      </c>
      <c r="EB200" s="873">
        <f>'Customer Charges'!EB173</f>
        <v>0</v>
      </c>
      <c r="EC200" s="873">
        <f>'Customer Charges'!EC173</f>
        <v>0</v>
      </c>
      <c r="ED200" s="873">
        <f>'Customer Charges'!ED173</f>
        <v>0</v>
      </c>
      <c r="EE200" s="873">
        <f>'Customer Charges'!EE173</f>
        <v>0</v>
      </c>
      <c r="EF200" s="873">
        <f>'Customer Charges'!EF173</f>
        <v>0</v>
      </c>
      <c r="EG200" s="873">
        <f>'Customer Charges'!EG173</f>
        <v>0</v>
      </c>
      <c r="EH200" s="873">
        <f>'Customer Charges'!EH173</f>
        <v>0</v>
      </c>
      <c r="EI200" s="873">
        <f>'Customer Charges'!EI173</f>
        <v>0</v>
      </c>
      <c r="EJ200" s="873">
        <f>'Customer Charges'!EJ173</f>
        <v>0</v>
      </c>
      <c r="EK200" s="873">
        <f>'Customer Charges'!EK173</f>
        <v>0</v>
      </c>
      <c r="EL200" s="873">
        <f>'Customer Charges'!EL173</f>
        <v>0</v>
      </c>
      <c r="EM200" s="873">
        <f>'Customer Charges'!EM173</f>
        <v>0</v>
      </c>
      <c r="EN200" s="873">
        <f>'Customer Charges'!EN173</f>
        <v>0</v>
      </c>
      <c r="EO200" s="873">
        <f>'Customer Charges'!EO173</f>
        <v>0</v>
      </c>
      <c r="EP200" s="873">
        <f>'Customer Charges'!EP173</f>
        <v>0</v>
      </c>
      <c r="EQ200" s="873">
        <f>'Customer Charges'!EQ173</f>
        <v>0</v>
      </c>
      <c r="ER200" s="873">
        <f>'Customer Charges'!ER173</f>
        <v>0</v>
      </c>
      <c r="ES200" s="873">
        <f>'Customer Charges'!ES173</f>
        <v>0</v>
      </c>
      <c r="ET200" s="873">
        <f>'Customer Charges'!ET173</f>
        <v>0</v>
      </c>
      <c r="EU200" s="873">
        <f>'Customer Charges'!EU173</f>
        <v>0</v>
      </c>
      <c r="EV200" s="873">
        <f>'Customer Charges'!EV173</f>
        <v>0</v>
      </c>
      <c r="EW200" s="873">
        <f>'Customer Charges'!EW173</f>
        <v>0</v>
      </c>
      <c r="EX200" s="873">
        <f>'Customer Charges'!EX173</f>
        <v>0</v>
      </c>
      <c r="EY200" s="612"/>
      <c r="FA200" s="894">
        <f>IF(ABS(AE200-'Customer Charges'!AE173)&gt;ErrTol,1,0)</f>
        <v>0</v>
      </c>
      <c r="FB200" s="612"/>
    </row>
    <row r="201" spans="1:158" ht="12.75" hidden="1" customHeight="1" outlineLevel="2">
      <c r="A201" s="303"/>
      <c r="B201" s="926" t="str">
        <f>Constants!$H$303</f>
        <v>Included</v>
      </c>
      <c r="C201" s="86"/>
      <c r="D201" s="654" t="s">
        <v>249</v>
      </c>
      <c r="AD201" s="901"/>
      <c r="AE201" s="647">
        <f>SUM(AF201:EY201)</f>
        <v>0</v>
      </c>
      <c r="AF201" s="902">
        <f>'Customer Charges'!AF175</f>
        <v>0</v>
      </c>
      <c r="AG201" s="626">
        <f>'Customer Charges'!AG175</f>
        <v>0</v>
      </c>
      <c r="AH201" s="626">
        <f>'Customer Charges'!AH175</f>
        <v>0</v>
      </c>
      <c r="AI201" s="626">
        <f>'Customer Charges'!AI175</f>
        <v>0</v>
      </c>
      <c r="AJ201" s="626">
        <f>'Customer Charges'!AJ175</f>
        <v>0</v>
      </c>
      <c r="AK201" s="626">
        <f>'Customer Charges'!AK175</f>
        <v>0</v>
      </c>
      <c r="AL201" s="626">
        <f>'Customer Charges'!AL175</f>
        <v>0</v>
      </c>
      <c r="AM201" s="626">
        <f>'Customer Charges'!AM175</f>
        <v>0</v>
      </c>
      <c r="AN201" s="626">
        <f>'Customer Charges'!AN175</f>
        <v>0</v>
      </c>
      <c r="AO201" s="626">
        <f>'Customer Charges'!AO175</f>
        <v>0</v>
      </c>
      <c r="AP201" s="626">
        <f>'Customer Charges'!AP175</f>
        <v>0</v>
      </c>
      <c r="AQ201" s="626">
        <f>'Customer Charges'!AQ175</f>
        <v>0</v>
      </c>
      <c r="AR201" s="626">
        <f>'Customer Charges'!AR175</f>
        <v>0</v>
      </c>
      <c r="AS201" s="626">
        <f>'Customer Charges'!AS175</f>
        <v>0</v>
      </c>
      <c r="AT201" s="626">
        <f>'Customer Charges'!AT175</f>
        <v>0</v>
      </c>
      <c r="AU201" s="626">
        <f>'Customer Charges'!AU175</f>
        <v>0</v>
      </c>
      <c r="AV201" s="626">
        <f>'Customer Charges'!AV175</f>
        <v>0</v>
      </c>
      <c r="AW201" s="626">
        <f>'Customer Charges'!AW175</f>
        <v>0</v>
      </c>
      <c r="AX201" s="626">
        <f>'Customer Charges'!AX175</f>
        <v>0</v>
      </c>
      <c r="AY201" s="626">
        <f>'Customer Charges'!AY175</f>
        <v>0</v>
      </c>
      <c r="AZ201" s="626">
        <f>'Customer Charges'!AZ175</f>
        <v>0</v>
      </c>
      <c r="BA201" s="626">
        <f>'Customer Charges'!BA175</f>
        <v>0</v>
      </c>
      <c r="BB201" s="626">
        <f>'Customer Charges'!BB175</f>
        <v>0</v>
      </c>
      <c r="BC201" s="626">
        <f>'Customer Charges'!BC175</f>
        <v>0</v>
      </c>
      <c r="BD201" s="626">
        <f>'Customer Charges'!BD175</f>
        <v>0</v>
      </c>
      <c r="BE201" s="626">
        <f>'Customer Charges'!BE175</f>
        <v>0</v>
      </c>
      <c r="BF201" s="626">
        <f>'Customer Charges'!BF175</f>
        <v>0</v>
      </c>
      <c r="BG201" s="626">
        <f>'Customer Charges'!BG175</f>
        <v>0</v>
      </c>
      <c r="BH201" s="626">
        <f>'Customer Charges'!BH175</f>
        <v>0</v>
      </c>
      <c r="BI201" s="626">
        <f>'Customer Charges'!BI175</f>
        <v>0</v>
      </c>
      <c r="BJ201" s="626">
        <f>'Customer Charges'!BJ175</f>
        <v>0</v>
      </c>
      <c r="BK201" s="626">
        <f>'Customer Charges'!BK175</f>
        <v>0</v>
      </c>
      <c r="BL201" s="626">
        <f>'Customer Charges'!BL175</f>
        <v>0</v>
      </c>
      <c r="BM201" s="626">
        <f>'Customer Charges'!BM175</f>
        <v>0</v>
      </c>
      <c r="BN201" s="626">
        <f>'Customer Charges'!BN175</f>
        <v>0</v>
      </c>
      <c r="BO201" s="626">
        <f>'Customer Charges'!BO175</f>
        <v>0</v>
      </c>
      <c r="BP201" s="626">
        <f>'Customer Charges'!BP175</f>
        <v>0</v>
      </c>
      <c r="BQ201" s="626">
        <f>'Customer Charges'!BQ175</f>
        <v>0</v>
      </c>
      <c r="BR201" s="626">
        <f>'Customer Charges'!BR175</f>
        <v>0</v>
      </c>
      <c r="BS201" s="626">
        <f>'Customer Charges'!BS175</f>
        <v>0</v>
      </c>
      <c r="BT201" s="626">
        <f>'Customer Charges'!BT175</f>
        <v>0</v>
      </c>
      <c r="BU201" s="626">
        <f>'Customer Charges'!BU175</f>
        <v>0</v>
      </c>
      <c r="BV201" s="626">
        <f>'Customer Charges'!BV175</f>
        <v>0</v>
      </c>
      <c r="BW201" s="626">
        <f>'Customer Charges'!BW175</f>
        <v>0</v>
      </c>
      <c r="BX201" s="626">
        <f>'Customer Charges'!BX175</f>
        <v>0</v>
      </c>
      <c r="BY201" s="626">
        <f>'Customer Charges'!BY175</f>
        <v>0</v>
      </c>
      <c r="BZ201" s="626">
        <f>'Customer Charges'!BZ175</f>
        <v>0</v>
      </c>
      <c r="CA201" s="626">
        <f>'Customer Charges'!CA175</f>
        <v>0</v>
      </c>
      <c r="CB201" s="626">
        <f>'Customer Charges'!CB175</f>
        <v>0</v>
      </c>
      <c r="CC201" s="626">
        <f>'Customer Charges'!CC175</f>
        <v>0</v>
      </c>
      <c r="CD201" s="626">
        <f>'Customer Charges'!CD175</f>
        <v>0</v>
      </c>
      <c r="CE201" s="626">
        <f>'Customer Charges'!CE175</f>
        <v>0</v>
      </c>
      <c r="CF201" s="626">
        <f>'Customer Charges'!CF175</f>
        <v>0</v>
      </c>
      <c r="CG201" s="626">
        <f>'Customer Charges'!CG175</f>
        <v>0</v>
      </c>
      <c r="CH201" s="626">
        <f>'Customer Charges'!CH175</f>
        <v>0</v>
      </c>
      <c r="CI201" s="626">
        <f>'Customer Charges'!CI175</f>
        <v>0</v>
      </c>
      <c r="CJ201" s="626">
        <f>'Customer Charges'!CJ175</f>
        <v>0</v>
      </c>
      <c r="CK201" s="626">
        <f>'Customer Charges'!CK175</f>
        <v>0</v>
      </c>
      <c r="CL201" s="626">
        <f>'Customer Charges'!CL175</f>
        <v>0</v>
      </c>
      <c r="CM201" s="626">
        <f>'Customer Charges'!CM175</f>
        <v>0</v>
      </c>
      <c r="CN201" s="626">
        <f>'Customer Charges'!CN175</f>
        <v>0</v>
      </c>
      <c r="CO201" s="626">
        <f>'Customer Charges'!CO175</f>
        <v>0</v>
      </c>
      <c r="CP201" s="626">
        <f>'Customer Charges'!CP175</f>
        <v>0</v>
      </c>
      <c r="CQ201" s="626">
        <f>'Customer Charges'!CQ175</f>
        <v>0</v>
      </c>
      <c r="CR201" s="626">
        <f>'Customer Charges'!CR175</f>
        <v>0</v>
      </c>
      <c r="CS201" s="626">
        <f>'Customer Charges'!CS175</f>
        <v>0</v>
      </c>
      <c r="CT201" s="626">
        <f>'Customer Charges'!CT175</f>
        <v>0</v>
      </c>
      <c r="CU201" s="626">
        <f>'Customer Charges'!CU175</f>
        <v>0</v>
      </c>
      <c r="CV201" s="626">
        <f>'Customer Charges'!CV175</f>
        <v>0</v>
      </c>
      <c r="CW201" s="626">
        <f>'Customer Charges'!CW175</f>
        <v>0</v>
      </c>
      <c r="CX201" s="626">
        <f>'Customer Charges'!CX175</f>
        <v>0</v>
      </c>
      <c r="CY201" s="626">
        <f>'Customer Charges'!CY175</f>
        <v>0</v>
      </c>
      <c r="CZ201" s="626">
        <f>'Customer Charges'!CZ175</f>
        <v>0</v>
      </c>
      <c r="DA201" s="626">
        <f>'Customer Charges'!DA175</f>
        <v>0</v>
      </c>
      <c r="DB201" s="626">
        <f>'Customer Charges'!DB175</f>
        <v>0</v>
      </c>
      <c r="DC201" s="626">
        <f>'Customer Charges'!DC175</f>
        <v>0</v>
      </c>
      <c r="DD201" s="626">
        <f>'Customer Charges'!DD175</f>
        <v>0</v>
      </c>
      <c r="DE201" s="626">
        <f>'Customer Charges'!DE175</f>
        <v>0</v>
      </c>
      <c r="DF201" s="626">
        <f>'Customer Charges'!DF175</f>
        <v>0</v>
      </c>
      <c r="DG201" s="626">
        <f>'Customer Charges'!DG175</f>
        <v>0</v>
      </c>
      <c r="DH201" s="626">
        <f>'Customer Charges'!DH175</f>
        <v>0</v>
      </c>
      <c r="DI201" s="626">
        <f>'Customer Charges'!DI175</f>
        <v>0</v>
      </c>
      <c r="DJ201" s="626">
        <f>'Customer Charges'!DJ175</f>
        <v>0</v>
      </c>
      <c r="DK201" s="626">
        <f>'Customer Charges'!DK175</f>
        <v>0</v>
      </c>
      <c r="DL201" s="626">
        <f>'Customer Charges'!DL175</f>
        <v>0</v>
      </c>
      <c r="DM201" s="626">
        <f>'Customer Charges'!DM175</f>
        <v>0</v>
      </c>
      <c r="DN201" s="626">
        <f>'Customer Charges'!DN175</f>
        <v>0</v>
      </c>
      <c r="DO201" s="626">
        <f>'Customer Charges'!DO175</f>
        <v>0</v>
      </c>
      <c r="DP201" s="626">
        <f>'Customer Charges'!DP175</f>
        <v>0</v>
      </c>
      <c r="DQ201" s="626">
        <f>'Customer Charges'!DQ175</f>
        <v>0</v>
      </c>
      <c r="DR201" s="626">
        <f>'Customer Charges'!DR175</f>
        <v>0</v>
      </c>
      <c r="DS201" s="626">
        <f>'Customer Charges'!DS175</f>
        <v>0</v>
      </c>
      <c r="DT201" s="626">
        <f>'Customer Charges'!DT175</f>
        <v>0</v>
      </c>
      <c r="DU201" s="626">
        <f>'Customer Charges'!DU175</f>
        <v>0</v>
      </c>
      <c r="DV201" s="626">
        <f>'Customer Charges'!DV175</f>
        <v>0</v>
      </c>
      <c r="DW201" s="626">
        <f>'Customer Charges'!DW175</f>
        <v>0</v>
      </c>
      <c r="DX201" s="626">
        <f>'Customer Charges'!DX175</f>
        <v>0</v>
      </c>
      <c r="DY201" s="626">
        <f>'Customer Charges'!DY175</f>
        <v>0</v>
      </c>
      <c r="DZ201" s="626">
        <f>'Customer Charges'!DZ175</f>
        <v>0</v>
      </c>
      <c r="EA201" s="626">
        <f>'Customer Charges'!EA175</f>
        <v>0</v>
      </c>
      <c r="EB201" s="626">
        <f>'Customer Charges'!EB175</f>
        <v>0</v>
      </c>
      <c r="EC201" s="626">
        <f>'Customer Charges'!EC175</f>
        <v>0</v>
      </c>
      <c r="ED201" s="626">
        <f>'Customer Charges'!ED175</f>
        <v>0</v>
      </c>
      <c r="EE201" s="626">
        <f>'Customer Charges'!EE175</f>
        <v>0</v>
      </c>
      <c r="EF201" s="626">
        <f>'Customer Charges'!EF175</f>
        <v>0</v>
      </c>
      <c r="EG201" s="626">
        <f>'Customer Charges'!EG175</f>
        <v>0</v>
      </c>
      <c r="EH201" s="626">
        <f>'Customer Charges'!EH175</f>
        <v>0</v>
      </c>
      <c r="EI201" s="626">
        <f>'Customer Charges'!EI175</f>
        <v>0</v>
      </c>
      <c r="EJ201" s="626">
        <f>'Customer Charges'!EJ175</f>
        <v>0</v>
      </c>
      <c r="EK201" s="626">
        <f>'Customer Charges'!EK175</f>
        <v>0</v>
      </c>
      <c r="EL201" s="626">
        <f>'Customer Charges'!EL175</f>
        <v>0</v>
      </c>
      <c r="EM201" s="626">
        <f>'Customer Charges'!EM175</f>
        <v>0</v>
      </c>
      <c r="EN201" s="626">
        <f>'Customer Charges'!EN175</f>
        <v>0</v>
      </c>
      <c r="EO201" s="626">
        <f>'Customer Charges'!EO175</f>
        <v>0</v>
      </c>
      <c r="EP201" s="626">
        <f>'Customer Charges'!EP175</f>
        <v>0</v>
      </c>
      <c r="EQ201" s="626">
        <f>'Customer Charges'!EQ175</f>
        <v>0</v>
      </c>
      <c r="ER201" s="626">
        <f>'Customer Charges'!ER175</f>
        <v>0</v>
      </c>
      <c r="ES201" s="626">
        <f>'Customer Charges'!ES175</f>
        <v>0</v>
      </c>
      <c r="ET201" s="626">
        <f>'Customer Charges'!ET175</f>
        <v>0</v>
      </c>
      <c r="EU201" s="626">
        <f>'Customer Charges'!EU175</f>
        <v>0</v>
      </c>
      <c r="EV201" s="626">
        <f>'Customer Charges'!EV175</f>
        <v>0</v>
      </c>
      <c r="EW201" s="626">
        <f>'Customer Charges'!EW175</f>
        <v>0</v>
      </c>
      <c r="EX201" s="626">
        <f>'Customer Charges'!EX175</f>
        <v>0</v>
      </c>
      <c r="EY201" s="612"/>
      <c r="EZ201" s="86"/>
      <c r="FB201" s="612"/>
    </row>
    <row r="202" spans="1:158" ht="12.75" hidden="1" customHeight="1" outlineLevel="2">
      <c r="A202" s="303"/>
      <c r="B202" s="903" t="s">
        <v>214</v>
      </c>
      <c r="C202" s="645"/>
      <c r="D202" s="654" t="s">
        <v>1759</v>
      </c>
      <c r="AD202" s="904"/>
      <c r="AE202" s="647">
        <f>MAX(AF202:EY202)</f>
        <v>0</v>
      </c>
      <c r="AF202" s="902">
        <f>'Customer Charges'!AF177</f>
        <v>0</v>
      </c>
      <c r="AG202" s="626">
        <f>'Customer Charges'!AG177</f>
        <v>0</v>
      </c>
      <c r="AH202" s="626">
        <f>'Customer Charges'!AH177</f>
        <v>0</v>
      </c>
      <c r="AI202" s="626">
        <f>'Customer Charges'!AI177</f>
        <v>0</v>
      </c>
      <c r="AJ202" s="626">
        <f>'Customer Charges'!AJ177</f>
        <v>0</v>
      </c>
      <c r="AK202" s="626">
        <f>'Customer Charges'!AK177</f>
        <v>0</v>
      </c>
      <c r="AL202" s="626">
        <f>'Customer Charges'!AL177</f>
        <v>0</v>
      </c>
      <c r="AM202" s="626">
        <f>'Customer Charges'!AM177</f>
        <v>0</v>
      </c>
      <c r="AN202" s="626">
        <f>'Customer Charges'!AN177</f>
        <v>0</v>
      </c>
      <c r="AO202" s="626">
        <f>'Customer Charges'!AO177</f>
        <v>0</v>
      </c>
      <c r="AP202" s="626">
        <f>'Customer Charges'!AP177</f>
        <v>0</v>
      </c>
      <c r="AQ202" s="626">
        <f>'Customer Charges'!AQ177</f>
        <v>0</v>
      </c>
      <c r="AR202" s="626">
        <f>'Customer Charges'!AR177</f>
        <v>0</v>
      </c>
      <c r="AS202" s="626">
        <f>'Customer Charges'!AS177</f>
        <v>0</v>
      </c>
      <c r="AT202" s="626">
        <f>'Customer Charges'!AT177</f>
        <v>0</v>
      </c>
      <c r="AU202" s="626">
        <f>'Customer Charges'!AU177</f>
        <v>0</v>
      </c>
      <c r="AV202" s="626">
        <f>'Customer Charges'!AV177</f>
        <v>0</v>
      </c>
      <c r="AW202" s="626">
        <f>'Customer Charges'!AW177</f>
        <v>0</v>
      </c>
      <c r="AX202" s="626">
        <f>'Customer Charges'!AX177</f>
        <v>0</v>
      </c>
      <c r="AY202" s="626">
        <f>'Customer Charges'!AY177</f>
        <v>0</v>
      </c>
      <c r="AZ202" s="626">
        <f>'Customer Charges'!AZ177</f>
        <v>0</v>
      </c>
      <c r="BA202" s="626">
        <f>'Customer Charges'!BA177</f>
        <v>0</v>
      </c>
      <c r="BB202" s="626">
        <f>'Customer Charges'!BB177</f>
        <v>0</v>
      </c>
      <c r="BC202" s="626">
        <f>'Customer Charges'!BC177</f>
        <v>0</v>
      </c>
      <c r="BD202" s="626">
        <f>'Customer Charges'!BD177</f>
        <v>0</v>
      </c>
      <c r="BE202" s="626">
        <f>'Customer Charges'!BE177</f>
        <v>0</v>
      </c>
      <c r="BF202" s="626">
        <f>'Customer Charges'!BF177</f>
        <v>0</v>
      </c>
      <c r="BG202" s="626">
        <f>'Customer Charges'!BG177</f>
        <v>0</v>
      </c>
      <c r="BH202" s="626">
        <f>'Customer Charges'!BH177</f>
        <v>0</v>
      </c>
      <c r="BI202" s="626">
        <f>'Customer Charges'!BI177</f>
        <v>0</v>
      </c>
      <c r="BJ202" s="626">
        <f>'Customer Charges'!BJ177</f>
        <v>0</v>
      </c>
      <c r="BK202" s="626">
        <f>'Customer Charges'!BK177</f>
        <v>0</v>
      </c>
      <c r="BL202" s="626">
        <f>'Customer Charges'!BL177</f>
        <v>0</v>
      </c>
      <c r="BM202" s="626">
        <f>'Customer Charges'!BM177</f>
        <v>0</v>
      </c>
      <c r="BN202" s="626">
        <f>'Customer Charges'!BN177</f>
        <v>0</v>
      </c>
      <c r="BO202" s="626">
        <f>'Customer Charges'!BO177</f>
        <v>0</v>
      </c>
      <c r="BP202" s="626">
        <f>'Customer Charges'!BP177</f>
        <v>0</v>
      </c>
      <c r="BQ202" s="626">
        <f>'Customer Charges'!BQ177</f>
        <v>0</v>
      </c>
      <c r="BR202" s="626">
        <f>'Customer Charges'!BR177</f>
        <v>0</v>
      </c>
      <c r="BS202" s="626">
        <f>'Customer Charges'!BS177</f>
        <v>0</v>
      </c>
      <c r="BT202" s="626">
        <f>'Customer Charges'!BT177</f>
        <v>0</v>
      </c>
      <c r="BU202" s="626">
        <f>'Customer Charges'!BU177</f>
        <v>0</v>
      </c>
      <c r="BV202" s="626">
        <f>'Customer Charges'!BV177</f>
        <v>0</v>
      </c>
      <c r="BW202" s="626">
        <f>'Customer Charges'!BW177</f>
        <v>0</v>
      </c>
      <c r="BX202" s="626">
        <f>'Customer Charges'!BX177</f>
        <v>0</v>
      </c>
      <c r="BY202" s="626">
        <f>'Customer Charges'!BY177</f>
        <v>0</v>
      </c>
      <c r="BZ202" s="626">
        <f>'Customer Charges'!BZ177</f>
        <v>0</v>
      </c>
      <c r="CA202" s="626">
        <f>'Customer Charges'!CA177</f>
        <v>0</v>
      </c>
      <c r="CB202" s="626">
        <f>'Customer Charges'!CB177</f>
        <v>0</v>
      </c>
      <c r="CC202" s="626">
        <f>'Customer Charges'!CC177</f>
        <v>0</v>
      </c>
      <c r="CD202" s="626">
        <f>'Customer Charges'!CD177</f>
        <v>0</v>
      </c>
      <c r="CE202" s="626">
        <f>'Customer Charges'!CE177</f>
        <v>0</v>
      </c>
      <c r="CF202" s="626">
        <f>'Customer Charges'!CF177</f>
        <v>0</v>
      </c>
      <c r="CG202" s="626">
        <f>'Customer Charges'!CG177</f>
        <v>0</v>
      </c>
      <c r="CH202" s="626">
        <f>'Customer Charges'!CH177</f>
        <v>0</v>
      </c>
      <c r="CI202" s="626">
        <f>'Customer Charges'!CI177</f>
        <v>0</v>
      </c>
      <c r="CJ202" s="626">
        <f>'Customer Charges'!CJ177</f>
        <v>0</v>
      </c>
      <c r="CK202" s="626">
        <f>'Customer Charges'!CK177</f>
        <v>0</v>
      </c>
      <c r="CL202" s="626">
        <f>'Customer Charges'!CL177</f>
        <v>0</v>
      </c>
      <c r="CM202" s="626">
        <f>'Customer Charges'!CM177</f>
        <v>0</v>
      </c>
      <c r="CN202" s="626">
        <f>'Customer Charges'!CN177</f>
        <v>0</v>
      </c>
      <c r="CO202" s="626">
        <f>'Customer Charges'!CO177</f>
        <v>0</v>
      </c>
      <c r="CP202" s="626">
        <f>'Customer Charges'!CP177</f>
        <v>0</v>
      </c>
      <c r="CQ202" s="626">
        <f>'Customer Charges'!CQ177</f>
        <v>0</v>
      </c>
      <c r="CR202" s="626">
        <f>'Customer Charges'!CR177</f>
        <v>0</v>
      </c>
      <c r="CS202" s="626">
        <f>'Customer Charges'!CS177</f>
        <v>0</v>
      </c>
      <c r="CT202" s="626">
        <f>'Customer Charges'!CT177</f>
        <v>0</v>
      </c>
      <c r="CU202" s="626">
        <f>'Customer Charges'!CU177</f>
        <v>0</v>
      </c>
      <c r="CV202" s="626">
        <f>'Customer Charges'!CV177</f>
        <v>0</v>
      </c>
      <c r="CW202" s="626">
        <f>'Customer Charges'!CW177</f>
        <v>0</v>
      </c>
      <c r="CX202" s="626">
        <f>'Customer Charges'!CX177</f>
        <v>0</v>
      </c>
      <c r="CY202" s="626">
        <f>'Customer Charges'!CY177</f>
        <v>0</v>
      </c>
      <c r="CZ202" s="626">
        <f>'Customer Charges'!CZ177</f>
        <v>0</v>
      </c>
      <c r="DA202" s="626">
        <f>'Customer Charges'!DA177</f>
        <v>0</v>
      </c>
      <c r="DB202" s="626">
        <f>'Customer Charges'!DB177</f>
        <v>0</v>
      </c>
      <c r="DC202" s="626">
        <f>'Customer Charges'!DC177</f>
        <v>0</v>
      </c>
      <c r="DD202" s="626">
        <f>'Customer Charges'!DD177</f>
        <v>0</v>
      </c>
      <c r="DE202" s="626">
        <f>'Customer Charges'!DE177</f>
        <v>0</v>
      </c>
      <c r="DF202" s="626">
        <f>'Customer Charges'!DF177</f>
        <v>0</v>
      </c>
      <c r="DG202" s="626">
        <f>'Customer Charges'!DG177</f>
        <v>0</v>
      </c>
      <c r="DH202" s="626">
        <f>'Customer Charges'!DH177</f>
        <v>0</v>
      </c>
      <c r="DI202" s="626">
        <f>'Customer Charges'!DI177</f>
        <v>0</v>
      </c>
      <c r="DJ202" s="626">
        <f>'Customer Charges'!DJ177</f>
        <v>0</v>
      </c>
      <c r="DK202" s="626">
        <f>'Customer Charges'!DK177</f>
        <v>0</v>
      </c>
      <c r="DL202" s="626">
        <f>'Customer Charges'!DL177</f>
        <v>0</v>
      </c>
      <c r="DM202" s="626">
        <f>'Customer Charges'!DM177</f>
        <v>0</v>
      </c>
      <c r="DN202" s="626">
        <f>'Customer Charges'!DN177</f>
        <v>0</v>
      </c>
      <c r="DO202" s="626">
        <f>'Customer Charges'!DO177</f>
        <v>0</v>
      </c>
      <c r="DP202" s="626">
        <f>'Customer Charges'!DP177</f>
        <v>0</v>
      </c>
      <c r="DQ202" s="626">
        <f>'Customer Charges'!DQ177</f>
        <v>0</v>
      </c>
      <c r="DR202" s="626">
        <f>'Customer Charges'!DR177</f>
        <v>0</v>
      </c>
      <c r="DS202" s="626">
        <f>'Customer Charges'!DS177</f>
        <v>0</v>
      </c>
      <c r="DT202" s="626">
        <f>'Customer Charges'!DT177</f>
        <v>0</v>
      </c>
      <c r="DU202" s="626">
        <f>'Customer Charges'!DU177</f>
        <v>0</v>
      </c>
      <c r="DV202" s="626">
        <f>'Customer Charges'!DV177</f>
        <v>0</v>
      </c>
      <c r="DW202" s="626">
        <f>'Customer Charges'!DW177</f>
        <v>0</v>
      </c>
      <c r="DX202" s="626">
        <f>'Customer Charges'!DX177</f>
        <v>0</v>
      </c>
      <c r="DY202" s="626">
        <f>'Customer Charges'!DY177</f>
        <v>0</v>
      </c>
      <c r="DZ202" s="626">
        <f>'Customer Charges'!DZ177</f>
        <v>0</v>
      </c>
      <c r="EA202" s="626">
        <f>'Customer Charges'!EA177</f>
        <v>0</v>
      </c>
      <c r="EB202" s="626">
        <f>'Customer Charges'!EB177</f>
        <v>0</v>
      </c>
      <c r="EC202" s="626">
        <f>'Customer Charges'!EC177</f>
        <v>0</v>
      </c>
      <c r="ED202" s="626">
        <f>'Customer Charges'!ED177</f>
        <v>0</v>
      </c>
      <c r="EE202" s="626">
        <f>'Customer Charges'!EE177</f>
        <v>0</v>
      </c>
      <c r="EF202" s="626">
        <f>'Customer Charges'!EF177</f>
        <v>0</v>
      </c>
      <c r="EG202" s="626">
        <f>'Customer Charges'!EG177</f>
        <v>0</v>
      </c>
      <c r="EH202" s="626">
        <f>'Customer Charges'!EH177</f>
        <v>0</v>
      </c>
      <c r="EI202" s="626">
        <f>'Customer Charges'!EI177</f>
        <v>0</v>
      </c>
      <c r="EJ202" s="626">
        <f>'Customer Charges'!EJ177</f>
        <v>0</v>
      </c>
      <c r="EK202" s="626">
        <f>'Customer Charges'!EK177</f>
        <v>0</v>
      </c>
      <c r="EL202" s="626">
        <f>'Customer Charges'!EL177</f>
        <v>0</v>
      </c>
      <c r="EM202" s="626">
        <f>'Customer Charges'!EM177</f>
        <v>0</v>
      </c>
      <c r="EN202" s="626">
        <f>'Customer Charges'!EN177</f>
        <v>0</v>
      </c>
      <c r="EO202" s="626">
        <f>'Customer Charges'!EO177</f>
        <v>0</v>
      </c>
      <c r="EP202" s="626">
        <f>'Customer Charges'!EP177</f>
        <v>0</v>
      </c>
      <c r="EQ202" s="626">
        <f>'Customer Charges'!EQ177</f>
        <v>0</v>
      </c>
      <c r="ER202" s="626">
        <f>'Customer Charges'!ER177</f>
        <v>0</v>
      </c>
      <c r="ES202" s="626">
        <f>'Customer Charges'!ES177</f>
        <v>0</v>
      </c>
      <c r="ET202" s="626">
        <f>'Customer Charges'!ET177</f>
        <v>0</v>
      </c>
      <c r="EU202" s="626">
        <f>'Customer Charges'!EU177</f>
        <v>0</v>
      </c>
      <c r="EV202" s="626">
        <f>'Customer Charges'!EV177</f>
        <v>0</v>
      </c>
      <c r="EW202" s="626">
        <f>'Customer Charges'!EW177</f>
        <v>0</v>
      </c>
      <c r="EX202" s="626">
        <f>'Customer Charges'!EX177</f>
        <v>0</v>
      </c>
      <c r="EY202" s="612"/>
      <c r="EZ202" s="86"/>
      <c r="FB202" s="612"/>
    </row>
    <row r="203" spans="1:158" ht="12.75" hidden="1" customHeight="1" outlineLevel="2">
      <c r="A203" s="303"/>
      <c r="B203" s="907">
        <f ca="1">IF(AE198=0,"N/A",AE206/AE198)</f>
        <v>0</v>
      </c>
      <c r="C203" s="645"/>
      <c r="D203" s="654" t="s">
        <v>1460</v>
      </c>
      <c r="AD203" s="897">
        <f>IF(AE203=0,0,(AE203-AE199)/AE203)</f>
        <v>0</v>
      </c>
      <c r="AE203" s="304">
        <f>SUM(AF203:EY203)</f>
        <v>0</v>
      </c>
      <c r="AF203" s="637">
        <f>SUMIF('Final Price'!$V$14:$V$114,$AD196,'Final Price'!AF$14:AF$114)</f>
        <v>0</v>
      </c>
      <c r="AG203" s="300">
        <f>SUMIF('Final Price'!$V$14:$V$114,$AD196,'Final Price'!AG$14:AG$114)</f>
        <v>0</v>
      </c>
      <c r="AH203" s="300">
        <f>SUMIF('Final Price'!$V$14:$V$114,$AD196,'Final Price'!AH$14:AH$114)</f>
        <v>0</v>
      </c>
      <c r="AI203" s="300">
        <f>SUMIF('Final Price'!$V$14:$V$114,$AD196,'Final Price'!AI$14:AI$114)</f>
        <v>0</v>
      </c>
      <c r="AJ203" s="300">
        <f>SUMIF('Final Price'!$V$14:$V$114,$AD196,'Final Price'!AJ$14:AJ$114)</f>
        <v>0</v>
      </c>
      <c r="AK203" s="300">
        <f>SUMIF('Final Price'!$V$14:$V$114,$AD196,'Final Price'!AK$14:AK$114)</f>
        <v>0</v>
      </c>
      <c r="AL203" s="300">
        <f>SUMIF('Final Price'!$V$14:$V$114,$AD196,'Final Price'!AL$14:AL$114)</f>
        <v>0</v>
      </c>
      <c r="AM203" s="300">
        <f>SUMIF('Final Price'!$V$14:$V$114,$AD196,'Final Price'!AM$14:AM$114)</f>
        <v>0</v>
      </c>
      <c r="AN203" s="300">
        <f>SUMIF('Final Price'!$V$14:$V$114,$AD196,'Final Price'!AN$14:AN$114)</f>
        <v>0</v>
      </c>
      <c r="AO203" s="300">
        <f>SUMIF('Final Price'!$V$14:$V$114,$AD196,'Final Price'!AO$14:AO$114)</f>
        <v>0</v>
      </c>
      <c r="AP203" s="300">
        <f>SUMIF('Final Price'!$V$14:$V$114,$AD196,'Final Price'!AP$14:AP$114)</f>
        <v>0</v>
      </c>
      <c r="AQ203" s="300">
        <f>SUMIF('Final Price'!$V$14:$V$114,$AD196,'Final Price'!AQ$14:AQ$114)</f>
        <v>0</v>
      </c>
      <c r="AR203" s="300">
        <f>SUMIF('Final Price'!$V$14:$V$114,$AD196,'Final Price'!AR$14:AR$114)</f>
        <v>0</v>
      </c>
      <c r="AS203" s="300">
        <f>SUMIF('Final Price'!$V$14:$V$114,$AD196,'Final Price'!AS$14:AS$114)</f>
        <v>0</v>
      </c>
      <c r="AT203" s="300">
        <f>SUMIF('Final Price'!$V$14:$V$114,$AD196,'Final Price'!AT$14:AT$114)</f>
        <v>0</v>
      </c>
      <c r="AU203" s="300">
        <f>SUMIF('Final Price'!$V$14:$V$114,$AD196,'Final Price'!AU$14:AU$114)</f>
        <v>0</v>
      </c>
      <c r="AV203" s="300">
        <f>SUMIF('Final Price'!$V$14:$V$114,$AD196,'Final Price'!AV$14:AV$114)</f>
        <v>0</v>
      </c>
      <c r="AW203" s="300">
        <f>SUMIF('Final Price'!$V$14:$V$114,$AD196,'Final Price'!AW$14:AW$114)</f>
        <v>0</v>
      </c>
      <c r="AX203" s="300">
        <f>SUMIF('Final Price'!$V$14:$V$114,$AD196,'Final Price'!AX$14:AX$114)</f>
        <v>0</v>
      </c>
      <c r="AY203" s="300">
        <f>SUMIF('Final Price'!$V$14:$V$114,$AD196,'Final Price'!AY$14:AY$114)</f>
        <v>0</v>
      </c>
      <c r="AZ203" s="300">
        <f>SUMIF('Final Price'!$V$14:$V$114,$AD196,'Final Price'!AZ$14:AZ$114)</f>
        <v>0</v>
      </c>
      <c r="BA203" s="300">
        <f>SUMIF('Final Price'!$V$14:$V$114,$AD196,'Final Price'!BA$14:BA$114)</f>
        <v>0</v>
      </c>
      <c r="BB203" s="300">
        <f>SUMIF('Final Price'!$V$14:$V$114,$AD196,'Final Price'!BB$14:BB$114)</f>
        <v>0</v>
      </c>
      <c r="BC203" s="300">
        <f>SUMIF('Final Price'!$V$14:$V$114,$AD196,'Final Price'!BC$14:BC$114)</f>
        <v>0</v>
      </c>
      <c r="BD203" s="300">
        <f>SUMIF('Final Price'!$V$14:$V$114,$AD196,'Final Price'!BD$14:BD$114)</f>
        <v>0</v>
      </c>
      <c r="BE203" s="300">
        <f>SUMIF('Final Price'!$V$14:$V$114,$AD196,'Final Price'!BE$14:BE$114)</f>
        <v>0</v>
      </c>
      <c r="BF203" s="300">
        <f>SUMIF('Final Price'!$V$14:$V$114,$AD196,'Final Price'!BF$14:BF$114)</f>
        <v>0</v>
      </c>
      <c r="BG203" s="300">
        <f>SUMIF('Final Price'!$V$14:$V$114,$AD196,'Final Price'!BG$14:BG$114)</f>
        <v>0</v>
      </c>
      <c r="BH203" s="300">
        <f>SUMIF('Final Price'!$V$14:$V$114,$AD196,'Final Price'!BH$14:BH$114)</f>
        <v>0</v>
      </c>
      <c r="BI203" s="300">
        <f>SUMIF('Final Price'!$V$14:$V$114,$AD196,'Final Price'!BI$14:BI$114)</f>
        <v>0</v>
      </c>
      <c r="BJ203" s="300">
        <f>SUMIF('Final Price'!$V$14:$V$114,$AD196,'Final Price'!BJ$14:BJ$114)</f>
        <v>0</v>
      </c>
      <c r="BK203" s="300">
        <f>SUMIF('Final Price'!$V$14:$V$114,$AD196,'Final Price'!BK$14:BK$114)</f>
        <v>0</v>
      </c>
      <c r="BL203" s="300">
        <f>SUMIF('Final Price'!$V$14:$V$114,$AD196,'Final Price'!BL$14:BL$114)</f>
        <v>0</v>
      </c>
      <c r="BM203" s="300">
        <f>SUMIF('Final Price'!$V$14:$V$114,$AD196,'Final Price'!BM$14:BM$114)</f>
        <v>0</v>
      </c>
      <c r="BN203" s="300">
        <f>SUMIF('Final Price'!$V$14:$V$114,$AD196,'Final Price'!BN$14:BN$114)</f>
        <v>0</v>
      </c>
      <c r="BO203" s="300">
        <f>SUMIF('Final Price'!$V$14:$V$114,$AD196,'Final Price'!BO$14:BO$114)</f>
        <v>0</v>
      </c>
      <c r="BP203" s="300">
        <f>SUMIF('Final Price'!$V$14:$V$114,$AD196,'Final Price'!BP$14:BP$114)</f>
        <v>0</v>
      </c>
      <c r="BQ203" s="300">
        <f>SUMIF('Final Price'!$V$14:$V$114,$AD196,'Final Price'!BQ$14:BQ$114)</f>
        <v>0</v>
      </c>
      <c r="BR203" s="300">
        <f>SUMIF('Final Price'!$V$14:$V$114,$AD196,'Final Price'!BR$14:BR$114)</f>
        <v>0</v>
      </c>
      <c r="BS203" s="300">
        <f>SUMIF('Final Price'!$V$14:$V$114,$AD196,'Final Price'!BS$14:BS$114)</f>
        <v>0</v>
      </c>
      <c r="BT203" s="300">
        <f>SUMIF('Final Price'!$V$14:$V$114,$AD196,'Final Price'!BT$14:BT$114)</f>
        <v>0</v>
      </c>
      <c r="BU203" s="300">
        <f>SUMIF('Final Price'!$V$14:$V$114,$AD196,'Final Price'!BU$14:BU$114)</f>
        <v>0</v>
      </c>
      <c r="BV203" s="300">
        <f>SUMIF('Final Price'!$V$14:$V$114,$AD196,'Final Price'!BV$14:BV$114)</f>
        <v>0</v>
      </c>
      <c r="BW203" s="300">
        <f>SUMIF('Final Price'!$V$14:$V$114,$AD196,'Final Price'!BW$14:BW$114)</f>
        <v>0</v>
      </c>
      <c r="BX203" s="300">
        <f>SUMIF('Final Price'!$V$14:$V$114,$AD196,'Final Price'!BX$14:BX$114)</f>
        <v>0</v>
      </c>
      <c r="BY203" s="300">
        <f>SUMIF('Final Price'!$V$14:$V$114,$AD196,'Final Price'!BY$14:BY$114)</f>
        <v>0</v>
      </c>
      <c r="BZ203" s="300">
        <f>SUMIF('Final Price'!$V$14:$V$114,$AD196,'Final Price'!BZ$14:BZ$114)</f>
        <v>0</v>
      </c>
      <c r="CA203" s="300">
        <f>SUMIF('Final Price'!$V$14:$V$114,$AD196,'Final Price'!CA$14:CA$114)</f>
        <v>0</v>
      </c>
      <c r="CB203" s="300">
        <f>SUMIF('Final Price'!$V$14:$V$114,$AD196,'Final Price'!CB$14:CB$114)</f>
        <v>0</v>
      </c>
      <c r="CC203" s="300">
        <f>SUMIF('Final Price'!$V$14:$V$114,$AD196,'Final Price'!CC$14:CC$114)</f>
        <v>0</v>
      </c>
      <c r="CD203" s="300">
        <f>SUMIF('Final Price'!$V$14:$V$114,$AD196,'Final Price'!CD$14:CD$114)</f>
        <v>0</v>
      </c>
      <c r="CE203" s="300">
        <f>SUMIF('Final Price'!$V$14:$V$114,$AD196,'Final Price'!CE$14:CE$114)</f>
        <v>0</v>
      </c>
      <c r="CF203" s="300">
        <f>SUMIF('Final Price'!$V$14:$V$114,$AD196,'Final Price'!CF$14:CF$114)</f>
        <v>0</v>
      </c>
      <c r="CG203" s="300">
        <f>SUMIF('Final Price'!$V$14:$V$114,$AD196,'Final Price'!CG$14:CG$114)</f>
        <v>0</v>
      </c>
      <c r="CH203" s="300">
        <f>SUMIF('Final Price'!$V$14:$V$114,$AD196,'Final Price'!CH$14:CH$114)</f>
        <v>0</v>
      </c>
      <c r="CI203" s="300">
        <f>SUMIF('Final Price'!$V$14:$V$114,$AD196,'Final Price'!CI$14:CI$114)</f>
        <v>0</v>
      </c>
      <c r="CJ203" s="300">
        <f>SUMIF('Final Price'!$V$14:$V$114,$AD196,'Final Price'!CJ$14:CJ$114)</f>
        <v>0</v>
      </c>
      <c r="CK203" s="300">
        <f>SUMIF('Final Price'!$V$14:$V$114,$AD196,'Final Price'!CK$14:CK$114)</f>
        <v>0</v>
      </c>
      <c r="CL203" s="300">
        <f>SUMIF('Final Price'!$V$14:$V$114,$AD196,'Final Price'!CL$14:CL$114)</f>
        <v>0</v>
      </c>
      <c r="CM203" s="300">
        <f>SUMIF('Final Price'!$V$14:$V$114,$AD196,'Final Price'!CM$14:CM$114)</f>
        <v>0</v>
      </c>
      <c r="CN203" s="300">
        <f>SUMIF('Final Price'!$V$14:$V$114,$AD196,'Final Price'!CN$14:CN$114)</f>
        <v>0</v>
      </c>
      <c r="CO203" s="300">
        <f>SUMIF('Final Price'!$V$14:$V$114,$AD196,'Final Price'!CO$14:CO$114)</f>
        <v>0</v>
      </c>
      <c r="CP203" s="300">
        <f>SUMIF('Final Price'!$V$14:$V$114,$AD196,'Final Price'!CP$14:CP$114)</f>
        <v>0</v>
      </c>
      <c r="CQ203" s="300">
        <f>SUMIF('Final Price'!$V$14:$V$114,$AD196,'Final Price'!CQ$14:CQ$114)</f>
        <v>0</v>
      </c>
      <c r="CR203" s="300">
        <f>SUMIF('Final Price'!$V$14:$V$114,$AD196,'Final Price'!CR$14:CR$114)</f>
        <v>0</v>
      </c>
      <c r="CS203" s="300">
        <f>SUMIF('Final Price'!$V$14:$V$114,$AD196,'Final Price'!CS$14:CS$114)</f>
        <v>0</v>
      </c>
      <c r="CT203" s="300">
        <f>SUMIF('Final Price'!$V$14:$V$114,$AD196,'Final Price'!CT$14:CT$114)</f>
        <v>0</v>
      </c>
      <c r="CU203" s="300">
        <f>SUMIF('Final Price'!$V$14:$V$114,$AD196,'Final Price'!CU$14:CU$114)</f>
        <v>0</v>
      </c>
      <c r="CV203" s="300">
        <f>SUMIF('Final Price'!$V$14:$V$114,$AD196,'Final Price'!CV$14:CV$114)</f>
        <v>0</v>
      </c>
      <c r="CW203" s="300">
        <f>SUMIF('Final Price'!$V$14:$V$114,$AD196,'Final Price'!CW$14:CW$114)</f>
        <v>0</v>
      </c>
      <c r="CX203" s="300">
        <f>SUMIF('Final Price'!$V$14:$V$114,$AD196,'Final Price'!CX$14:CX$114)</f>
        <v>0</v>
      </c>
      <c r="CY203" s="300">
        <f>SUMIF('Final Price'!$V$14:$V$114,$AD196,'Final Price'!CY$14:CY$114)</f>
        <v>0</v>
      </c>
      <c r="CZ203" s="300">
        <f>SUMIF('Final Price'!$V$14:$V$114,$AD196,'Final Price'!CZ$14:CZ$114)</f>
        <v>0</v>
      </c>
      <c r="DA203" s="300">
        <f>SUMIF('Final Price'!$V$14:$V$114,$AD196,'Final Price'!DA$14:DA$114)</f>
        <v>0</v>
      </c>
      <c r="DB203" s="300">
        <f>SUMIF('Final Price'!$V$14:$V$114,$AD196,'Final Price'!DB$14:DB$114)</f>
        <v>0</v>
      </c>
      <c r="DC203" s="300">
        <f>SUMIF('Final Price'!$V$14:$V$114,$AD196,'Final Price'!DC$14:DC$114)</f>
        <v>0</v>
      </c>
      <c r="DD203" s="300">
        <f>SUMIF('Final Price'!$V$14:$V$114,$AD196,'Final Price'!DD$14:DD$114)</f>
        <v>0</v>
      </c>
      <c r="DE203" s="300">
        <f>SUMIF('Final Price'!$V$14:$V$114,$AD196,'Final Price'!DE$14:DE$114)</f>
        <v>0</v>
      </c>
      <c r="DF203" s="300">
        <f>SUMIF('Final Price'!$V$14:$V$114,$AD196,'Final Price'!DF$14:DF$114)</f>
        <v>0</v>
      </c>
      <c r="DG203" s="300">
        <f>SUMIF('Final Price'!$V$14:$V$114,$AD196,'Final Price'!DG$14:DG$114)</f>
        <v>0</v>
      </c>
      <c r="DH203" s="300">
        <f>SUMIF('Final Price'!$V$14:$V$114,$AD196,'Final Price'!DH$14:DH$114)</f>
        <v>0</v>
      </c>
      <c r="DI203" s="300">
        <f>SUMIF('Final Price'!$V$14:$V$114,$AD196,'Final Price'!DI$14:DI$114)</f>
        <v>0</v>
      </c>
      <c r="DJ203" s="300">
        <f>SUMIF('Final Price'!$V$14:$V$114,$AD196,'Final Price'!DJ$14:DJ$114)</f>
        <v>0</v>
      </c>
      <c r="DK203" s="300">
        <f>SUMIF('Final Price'!$V$14:$V$114,$AD196,'Final Price'!DK$14:DK$114)</f>
        <v>0</v>
      </c>
      <c r="DL203" s="300">
        <f>SUMIF('Final Price'!$V$14:$V$114,$AD196,'Final Price'!DL$14:DL$114)</f>
        <v>0</v>
      </c>
      <c r="DM203" s="300">
        <f>SUMIF('Final Price'!$V$14:$V$114,$AD196,'Final Price'!DM$14:DM$114)</f>
        <v>0</v>
      </c>
      <c r="DN203" s="300">
        <f>SUMIF('Final Price'!$V$14:$V$114,$AD196,'Final Price'!DN$14:DN$114)</f>
        <v>0</v>
      </c>
      <c r="DO203" s="300">
        <f>SUMIF('Final Price'!$V$14:$V$114,$AD196,'Final Price'!DO$14:DO$114)</f>
        <v>0</v>
      </c>
      <c r="DP203" s="300">
        <f>SUMIF('Final Price'!$V$14:$V$114,$AD196,'Final Price'!DP$14:DP$114)</f>
        <v>0</v>
      </c>
      <c r="DQ203" s="300">
        <f>SUMIF('Final Price'!$V$14:$V$114,$AD196,'Final Price'!DQ$14:DQ$114)</f>
        <v>0</v>
      </c>
      <c r="DR203" s="300">
        <f>SUMIF('Final Price'!$V$14:$V$114,$AD196,'Final Price'!DR$14:DR$114)</f>
        <v>0</v>
      </c>
      <c r="DS203" s="300">
        <f>SUMIF('Final Price'!$V$14:$V$114,$AD196,'Final Price'!DS$14:DS$114)</f>
        <v>0</v>
      </c>
      <c r="DT203" s="300">
        <f>SUMIF('Final Price'!$V$14:$V$114,$AD196,'Final Price'!DT$14:DT$114)</f>
        <v>0</v>
      </c>
      <c r="DU203" s="300">
        <f>SUMIF('Final Price'!$V$14:$V$114,$AD196,'Final Price'!DU$14:DU$114)</f>
        <v>0</v>
      </c>
      <c r="DV203" s="300">
        <f>SUMIF('Final Price'!$V$14:$V$114,$AD196,'Final Price'!DV$14:DV$114)</f>
        <v>0</v>
      </c>
      <c r="DW203" s="300">
        <f>SUMIF('Final Price'!$V$14:$V$114,$AD196,'Final Price'!DW$14:DW$114)</f>
        <v>0</v>
      </c>
      <c r="DX203" s="300">
        <f>SUMIF('Final Price'!$V$14:$V$114,$AD196,'Final Price'!DX$14:DX$114)</f>
        <v>0</v>
      </c>
      <c r="DY203" s="300">
        <f>SUMIF('Final Price'!$V$14:$V$114,$AD196,'Final Price'!DY$14:DY$114)</f>
        <v>0</v>
      </c>
      <c r="DZ203" s="300">
        <f>SUMIF('Final Price'!$V$14:$V$114,$AD196,'Final Price'!DZ$14:DZ$114)</f>
        <v>0</v>
      </c>
      <c r="EA203" s="300">
        <f>SUMIF('Final Price'!$V$14:$V$114,$AD196,'Final Price'!EA$14:EA$114)</f>
        <v>0</v>
      </c>
      <c r="EB203" s="300">
        <f>SUMIF('Final Price'!$V$14:$V$114,$AD196,'Final Price'!EB$14:EB$114)</f>
        <v>0</v>
      </c>
      <c r="EC203" s="300">
        <f>SUMIF('Final Price'!$V$14:$V$114,$AD196,'Final Price'!EC$14:EC$114)</f>
        <v>0</v>
      </c>
      <c r="ED203" s="300">
        <f>SUMIF('Final Price'!$V$14:$V$114,$AD196,'Final Price'!ED$14:ED$114)</f>
        <v>0</v>
      </c>
      <c r="EE203" s="300">
        <f>SUMIF('Final Price'!$V$14:$V$114,$AD196,'Final Price'!EE$14:EE$114)</f>
        <v>0</v>
      </c>
      <c r="EF203" s="300">
        <f>SUMIF('Final Price'!$V$14:$V$114,$AD196,'Final Price'!EF$14:EF$114)</f>
        <v>0</v>
      </c>
      <c r="EG203" s="300">
        <f>SUMIF('Final Price'!$V$14:$V$114,$AD196,'Final Price'!EG$14:EG$114)</f>
        <v>0</v>
      </c>
      <c r="EH203" s="300">
        <f>SUMIF('Final Price'!$V$14:$V$114,$AD196,'Final Price'!EH$14:EH$114)</f>
        <v>0</v>
      </c>
      <c r="EI203" s="300">
        <f>SUMIF('Final Price'!$V$14:$V$114,$AD196,'Final Price'!EI$14:EI$114)</f>
        <v>0</v>
      </c>
      <c r="EJ203" s="300">
        <f>SUMIF('Final Price'!$V$14:$V$114,$AD196,'Final Price'!EJ$14:EJ$114)</f>
        <v>0</v>
      </c>
      <c r="EK203" s="300">
        <f>SUMIF('Final Price'!$V$14:$V$114,$AD196,'Final Price'!EK$14:EK$114)</f>
        <v>0</v>
      </c>
      <c r="EL203" s="300">
        <f>SUMIF('Final Price'!$V$14:$V$114,$AD196,'Final Price'!EL$14:EL$114)</f>
        <v>0</v>
      </c>
      <c r="EM203" s="300">
        <f>SUMIF('Final Price'!$V$14:$V$114,$AD196,'Final Price'!EM$14:EM$114)</f>
        <v>0</v>
      </c>
      <c r="EN203" s="300">
        <f>SUMIF('Final Price'!$V$14:$V$114,$AD196,'Final Price'!EN$14:EN$114)</f>
        <v>0</v>
      </c>
      <c r="EO203" s="300">
        <f>SUMIF('Final Price'!$V$14:$V$114,$AD196,'Final Price'!EO$14:EO$114)</f>
        <v>0</v>
      </c>
      <c r="EP203" s="300">
        <f>SUMIF('Final Price'!$V$14:$V$114,$AD196,'Final Price'!EP$14:EP$114)</f>
        <v>0</v>
      </c>
      <c r="EQ203" s="300">
        <f>SUMIF('Final Price'!$V$14:$V$114,$AD196,'Final Price'!EQ$14:EQ$114)</f>
        <v>0</v>
      </c>
      <c r="ER203" s="300">
        <f>SUMIF('Final Price'!$V$14:$V$114,$AD196,'Final Price'!ER$14:ER$114)</f>
        <v>0</v>
      </c>
      <c r="ES203" s="300">
        <f>SUMIF('Final Price'!$V$14:$V$114,$AD196,'Final Price'!ES$14:ES$114)</f>
        <v>0</v>
      </c>
      <c r="ET203" s="300">
        <f>SUMIF('Final Price'!$V$14:$V$114,$AD196,'Final Price'!ET$14:ET$114)</f>
        <v>0</v>
      </c>
      <c r="EU203" s="300">
        <f>SUMIF('Final Price'!$V$14:$V$114,$AD196,'Final Price'!EU$14:EU$114)</f>
        <v>0</v>
      </c>
      <c r="EV203" s="300">
        <f>SUMIF('Final Price'!$V$14:$V$114,$AD196,'Final Price'!EV$14:EV$114)</f>
        <v>0</v>
      </c>
      <c r="EW203" s="638">
        <f>SUMIF('Final Price'!$V$14:$V$114,$AD196,'Final Price'!EW$14:EW$114)</f>
        <v>0</v>
      </c>
      <c r="EX203" s="639">
        <f>SUMIF('Final Price'!$V$14:$V$114,$AD196,'Final Price'!EX$14:EX$114)</f>
        <v>0</v>
      </c>
      <c r="EY203" s="612"/>
      <c r="EZ203" s="86"/>
      <c r="FA203" s="900" t="str">
        <f>B201</f>
        <v>Included</v>
      </c>
      <c r="FB203" s="612"/>
    </row>
    <row r="204" spans="1:158" ht="12.75" hidden="1" customHeight="1" outlineLevel="2">
      <c r="A204" s="303"/>
      <c r="B204" s="86"/>
      <c r="C204" s="645"/>
      <c r="D204" s="654" t="s">
        <v>48</v>
      </c>
      <c r="AD204" s="897">
        <f ca="1">IF(AND(OverON,B201=$B$19),Overhead,0)</f>
        <v>0.20061159760769962</v>
      </c>
      <c r="AE204" s="304">
        <f ca="1">SUM(AF204:EY204)</f>
        <v>0</v>
      </c>
      <c r="AF204" s="637">
        <f t="shared" ref="AF204:BK204" ca="1" si="168">AF203*$AD204</f>
        <v>0</v>
      </c>
      <c r="AG204" s="300">
        <f t="shared" ca="1" si="168"/>
        <v>0</v>
      </c>
      <c r="AH204" s="300">
        <f t="shared" ca="1" si="168"/>
        <v>0</v>
      </c>
      <c r="AI204" s="300">
        <f t="shared" ca="1" si="168"/>
        <v>0</v>
      </c>
      <c r="AJ204" s="300">
        <f t="shared" ca="1" si="168"/>
        <v>0</v>
      </c>
      <c r="AK204" s="300">
        <f t="shared" ca="1" si="168"/>
        <v>0</v>
      </c>
      <c r="AL204" s="300">
        <f t="shared" ca="1" si="168"/>
        <v>0</v>
      </c>
      <c r="AM204" s="300">
        <f t="shared" ca="1" si="168"/>
        <v>0</v>
      </c>
      <c r="AN204" s="300">
        <f t="shared" ca="1" si="168"/>
        <v>0</v>
      </c>
      <c r="AO204" s="300">
        <f t="shared" ca="1" si="168"/>
        <v>0</v>
      </c>
      <c r="AP204" s="300">
        <f t="shared" ca="1" si="168"/>
        <v>0</v>
      </c>
      <c r="AQ204" s="300">
        <f t="shared" ca="1" si="168"/>
        <v>0</v>
      </c>
      <c r="AR204" s="300">
        <f t="shared" ca="1" si="168"/>
        <v>0</v>
      </c>
      <c r="AS204" s="300">
        <f t="shared" ca="1" si="168"/>
        <v>0</v>
      </c>
      <c r="AT204" s="300">
        <f t="shared" ca="1" si="168"/>
        <v>0</v>
      </c>
      <c r="AU204" s="300">
        <f t="shared" ca="1" si="168"/>
        <v>0</v>
      </c>
      <c r="AV204" s="300">
        <f t="shared" ca="1" si="168"/>
        <v>0</v>
      </c>
      <c r="AW204" s="300">
        <f t="shared" ca="1" si="168"/>
        <v>0</v>
      </c>
      <c r="AX204" s="300">
        <f t="shared" ca="1" si="168"/>
        <v>0</v>
      </c>
      <c r="AY204" s="300">
        <f t="shared" ca="1" si="168"/>
        <v>0</v>
      </c>
      <c r="AZ204" s="300">
        <f t="shared" ca="1" si="168"/>
        <v>0</v>
      </c>
      <c r="BA204" s="300">
        <f t="shared" ca="1" si="168"/>
        <v>0</v>
      </c>
      <c r="BB204" s="300">
        <f t="shared" ca="1" si="168"/>
        <v>0</v>
      </c>
      <c r="BC204" s="300">
        <f t="shared" ca="1" si="168"/>
        <v>0</v>
      </c>
      <c r="BD204" s="300">
        <f t="shared" ca="1" si="168"/>
        <v>0</v>
      </c>
      <c r="BE204" s="300">
        <f t="shared" ca="1" si="168"/>
        <v>0</v>
      </c>
      <c r="BF204" s="300">
        <f t="shared" ca="1" si="168"/>
        <v>0</v>
      </c>
      <c r="BG204" s="300">
        <f t="shared" ca="1" si="168"/>
        <v>0</v>
      </c>
      <c r="BH204" s="300">
        <f t="shared" ca="1" si="168"/>
        <v>0</v>
      </c>
      <c r="BI204" s="300">
        <f t="shared" ca="1" si="168"/>
        <v>0</v>
      </c>
      <c r="BJ204" s="300">
        <f t="shared" ca="1" si="168"/>
        <v>0</v>
      </c>
      <c r="BK204" s="300">
        <f t="shared" ca="1" si="168"/>
        <v>0</v>
      </c>
      <c r="BL204" s="300">
        <f t="shared" ref="BL204:CQ204" ca="1" si="169">BL203*$AD204</f>
        <v>0</v>
      </c>
      <c r="BM204" s="300">
        <f t="shared" ca="1" si="169"/>
        <v>0</v>
      </c>
      <c r="BN204" s="300">
        <f t="shared" ca="1" si="169"/>
        <v>0</v>
      </c>
      <c r="BO204" s="300">
        <f t="shared" ca="1" si="169"/>
        <v>0</v>
      </c>
      <c r="BP204" s="300">
        <f t="shared" ca="1" si="169"/>
        <v>0</v>
      </c>
      <c r="BQ204" s="300">
        <f t="shared" ca="1" si="169"/>
        <v>0</v>
      </c>
      <c r="BR204" s="300">
        <f t="shared" ca="1" si="169"/>
        <v>0</v>
      </c>
      <c r="BS204" s="300">
        <f t="shared" ca="1" si="169"/>
        <v>0</v>
      </c>
      <c r="BT204" s="300">
        <f t="shared" ca="1" si="169"/>
        <v>0</v>
      </c>
      <c r="BU204" s="300">
        <f t="shared" ca="1" si="169"/>
        <v>0</v>
      </c>
      <c r="BV204" s="300">
        <f t="shared" ca="1" si="169"/>
        <v>0</v>
      </c>
      <c r="BW204" s="300">
        <f t="shared" ca="1" si="169"/>
        <v>0</v>
      </c>
      <c r="BX204" s="300">
        <f t="shared" ca="1" si="169"/>
        <v>0</v>
      </c>
      <c r="BY204" s="300">
        <f t="shared" ca="1" si="169"/>
        <v>0</v>
      </c>
      <c r="BZ204" s="300">
        <f t="shared" ca="1" si="169"/>
        <v>0</v>
      </c>
      <c r="CA204" s="300">
        <f t="shared" ca="1" si="169"/>
        <v>0</v>
      </c>
      <c r="CB204" s="300">
        <f t="shared" ca="1" si="169"/>
        <v>0</v>
      </c>
      <c r="CC204" s="300">
        <f t="shared" ca="1" si="169"/>
        <v>0</v>
      </c>
      <c r="CD204" s="300">
        <f t="shared" ca="1" si="169"/>
        <v>0</v>
      </c>
      <c r="CE204" s="300">
        <f t="shared" ca="1" si="169"/>
        <v>0</v>
      </c>
      <c r="CF204" s="300">
        <f t="shared" ca="1" si="169"/>
        <v>0</v>
      </c>
      <c r="CG204" s="300">
        <f t="shared" ca="1" si="169"/>
        <v>0</v>
      </c>
      <c r="CH204" s="300">
        <f t="shared" ca="1" si="169"/>
        <v>0</v>
      </c>
      <c r="CI204" s="300">
        <f t="shared" ca="1" si="169"/>
        <v>0</v>
      </c>
      <c r="CJ204" s="300">
        <f t="shared" ca="1" si="169"/>
        <v>0</v>
      </c>
      <c r="CK204" s="300">
        <f t="shared" ca="1" si="169"/>
        <v>0</v>
      </c>
      <c r="CL204" s="300">
        <f t="shared" ca="1" si="169"/>
        <v>0</v>
      </c>
      <c r="CM204" s="300">
        <f t="shared" ca="1" si="169"/>
        <v>0</v>
      </c>
      <c r="CN204" s="300">
        <f t="shared" ca="1" si="169"/>
        <v>0</v>
      </c>
      <c r="CO204" s="300">
        <f t="shared" ca="1" si="169"/>
        <v>0</v>
      </c>
      <c r="CP204" s="300">
        <f t="shared" ca="1" si="169"/>
        <v>0</v>
      </c>
      <c r="CQ204" s="300">
        <f t="shared" ca="1" si="169"/>
        <v>0</v>
      </c>
      <c r="CR204" s="300">
        <f t="shared" ref="CR204:DW204" ca="1" si="170">CR203*$AD204</f>
        <v>0</v>
      </c>
      <c r="CS204" s="300">
        <f t="shared" ca="1" si="170"/>
        <v>0</v>
      </c>
      <c r="CT204" s="300">
        <f t="shared" ca="1" si="170"/>
        <v>0</v>
      </c>
      <c r="CU204" s="300">
        <f t="shared" ca="1" si="170"/>
        <v>0</v>
      </c>
      <c r="CV204" s="300">
        <f t="shared" ca="1" si="170"/>
        <v>0</v>
      </c>
      <c r="CW204" s="300">
        <f t="shared" ca="1" si="170"/>
        <v>0</v>
      </c>
      <c r="CX204" s="300">
        <f t="shared" ca="1" si="170"/>
        <v>0</v>
      </c>
      <c r="CY204" s="300">
        <f t="shared" ca="1" si="170"/>
        <v>0</v>
      </c>
      <c r="CZ204" s="300">
        <f t="shared" ca="1" si="170"/>
        <v>0</v>
      </c>
      <c r="DA204" s="300">
        <f t="shared" ca="1" si="170"/>
        <v>0</v>
      </c>
      <c r="DB204" s="300">
        <f t="shared" ca="1" si="170"/>
        <v>0</v>
      </c>
      <c r="DC204" s="300">
        <f t="shared" ca="1" si="170"/>
        <v>0</v>
      </c>
      <c r="DD204" s="300">
        <f t="shared" ca="1" si="170"/>
        <v>0</v>
      </c>
      <c r="DE204" s="300">
        <f t="shared" ca="1" si="170"/>
        <v>0</v>
      </c>
      <c r="DF204" s="300">
        <f t="shared" ca="1" si="170"/>
        <v>0</v>
      </c>
      <c r="DG204" s="300">
        <f t="shared" ca="1" si="170"/>
        <v>0</v>
      </c>
      <c r="DH204" s="300">
        <f t="shared" ca="1" si="170"/>
        <v>0</v>
      </c>
      <c r="DI204" s="300">
        <f t="shared" ca="1" si="170"/>
        <v>0</v>
      </c>
      <c r="DJ204" s="300">
        <f t="shared" ca="1" si="170"/>
        <v>0</v>
      </c>
      <c r="DK204" s="300">
        <f t="shared" ca="1" si="170"/>
        <v>0</v>
      </c>
      <c r="DL204" s="300">
        <f t="shared" ca="1" si="170"/>
        <v>0</v>
      </c>
      <c r="DM204" s="300">
        <f t="shared" ca="1" si="170"/>
        <v>0</v>
      </c>
      <c r="DN204" s="300">
        <f t="shared" ca="1" si="170"/>
        <v>0</v>
      </c>
      <c r="DO204" s="300">
        <f t="shared" ca="1" si="170"/>
        <v>0</v>
      </c>
      <c r="DP204" s="300">
        <f t="shared" ca="1" si="170"/>
        <v>0</v>
      </c>
      <c r="DQ204" s="300">
        <f t="shared" ca="1" si="170"/>
        <v>0</v>
      </c>
      <c r="DR204" s="300">
        <f t="shared" ca="1" si="170"/>
        <v>0</v>
      </c>
      <c r="DS204" s="300">
        <f t="shared" ca="1" si="170"/>
        <v>0</v>
      </c>
      <c r="DT204" s="300">
        <f t="shared" ca="1" si="170"/>
        <v>0</v>
      </c>
      <c r="DU204" s="300">
        <f t="shared" ca="1" si="170"/>
        <v>0</v>
      </c>
      <c r="DV204" s="300">
        <f t="shared" ca="1" si="170"/>
        <v>0</v>
      </c>
      <c r="DW204" s="300">
        <f t="shared" ca="1" si="170"/>
        <v>0</v>
      </c>
      <c r="DX204" s="300">
        <f t="shared" ref="DX204:EX204" ca="1" si="171">DX203*$AD204</f>
        <v>0</v>
      </c>
      <c r="DY204" s="300">
        <f t="shared" ca="1" si="171"/>
        <v>0</v>
      </c>
      <c r="DZ204" s="300">
        <f t="shared" ca="1" si="171"/>
        <v>0</v>
      </c>
      <c r="EA204" s="300">
        <f t="shared" ca="1" si="171"/>
        <v>0</v>
      </c>
      <c r="EB204" s="300">
        <f t="shared" ca="1" si="171"/>
        <v>0</v>
      </c>
      <c r="EC204" s="300">
        <f t="shared" ca="1" si="171"/>
        <v>0</v>
      </c>
      <c r="ED204" s="300">
        <f t="shared" ca="1" si="171"/>
        <v>0</v>
      </c>
      <c r="EE204" s="300">
        <f t="shared" ca="1" si="171"/>
        <v>0</v>
      </c>
      <c r="EF204" s="300">
        <f t="shared" ca="1" si="171"/>
        <v>0</v>
      </c>
      <c r="EG204" s="300">
        <f t="shared" ca="1" si="171"/>
        <v>0</v>
      </c>
      <c r="EH204" s="300">
        <f t="shared" ca="1" si="171"/>
        <v>0</v>
      </c>
      <c r="EI204" s="300">
        <f t="shared" ca="1" si="171"/>
        <v>0</v>
      </c>
      <c r="EJ204" s="300">
        <f t="shared" ca="1" si="171"/>
        <v>0</v>
      </c>
      <c r="EK204" s="300">
        <f t="shared" ca="1" si="171"/>
        <v>0</v>
      </c>
      <c r="EL204" s="300">
        <f t="shared" ca="1" si="171"/>
        <v>0</v>
      </c>
      <c r="EM204" s="300">
        <f t="shared" ca="1" si="171"/>
        <v>0</v>
      </c>
      <c r="EN204" s="300">
        <f t="shared" ca="1" si="171"/>
        <v>0</v>
      </c>
      <c r="EO204" s="300">
        <f t="shared" ca="1" si="171"/>
        <v>0</v>
      </c>
      <c r="EP204" s="300">
        <f t="shared" ca="1" si="171"/>
        <v>0</v>
      </c>
      <c r="EQ204" s="300">
        <f t="shared" ca="1" si="171"/>
        <v>0</v>
      </c>
      <c r="ER204" s="300">
        <f t="shared" ca="1" si="171"/>
        <v>0</v>
      </c>
      <c r="ES204" s="300">
        <f t="shared" ca="1" si="171"/>
        <v>0</v>
      </c>
      <c r="ET204" s="300">
        <f t="shared" ca="1" si="171"/>
        <v>0</v>
      </c>
      <c r="EU204" s="300">
        <f t="shared" ca="1" si="171"/>
        <v>0</v>
      </c>
      <c r="EV204" s="300">
        <f t="shared" ca="1" si="171"/>
        <v>0</v>
      </c>
      <c r="EW204" s="638">
        <f t="shared" ca="1" si="171"/>
        <v>0</v>
      </c>
      <c r="EX204" s="639">
        <f t="shared" ca="1" si="171"/>
        <v>0</v>
      </c>
      <c r="EY204" s="612"/>
      <c r="EZ204" s="86"/>
      <c r="FB204" s="612"/>
    </row>
    <row r="205" spans="1:158" ht="12.75" hidden="1" customHeight="1" outlineLevel="2">
      <c r="A205" s="303"/>
      <c r="B205" s="86"/>
      <c r="C205" s="645"/>
      <c r="D205" s="654" t="s">
        <v>922</v>
      </c>
      <c r="AD205" s="927">
        <f ca="1">AE205-AE204</f>
        <v>0</v>
      </c>
      <c r="AE205" s="304">
        <f ca="1">SUM(AF205:EY205)</f>
        <v>0</v>
      </c>
      <c r="AF205" s="637">
        <f t="shared" ref="AF205:BK205" ca="1" si="172">IF(OverProfOn,IF($AE$21=0,0,$AE204*(AF$21/$AE$21)),AF204)</f>
        <v>0</v>
      </c>
      <c r="AG205" s="300">
        <f t="shared" ca="1" si="172"/>
        <v>0</v>
      </c>
      <c r="AH205" s="300">
        <f t="shared" ca="1" si="172"/>
        <v>0</v>
      </c>
      <c r="AI205" s="300">
        <f t="shared" ca="1" si="172"/>
        <v>0</v>
      </c>
      <c r="AJ205" s="300">
        <f t="shared" ca="1" si="172"/>
        <v>0</v>
      </c>
      <c r="AK205" s="300">
        <f t="shared" ca="1" si="172"/>
        <v>0</v>
      </c>
      <c r="AL205" s="300">
        <f t="shared" ca="1" si="172"/>
        <v>0</v>
      </c>
      <c r="AM205" s="300">
        <f t="shared" ca="1" si="172"/>
        <v>0</v>
      </c>
      <c r="AN205" s="300">
        <f t="shared" ca="1" si="172"/>
        <v>0</v>
      </c>
      <c r="AO205" s="300">
        <f t="shared" ca="1" si="172"/>
        <v>0</v>
      </c>
      <c r="AP205" s="300">
        <f t="shared" ca="1" si="172"/>
        <v>0</v>
      </c>
      <c r="AQ205" s="300">
        <f t="shared" ca="1" si="172"/>
        <v>0</v>
      </c>
      <c r="AR205" s="300">
        <f t="shared" ca="1" si="172"/>
        <v>0</v>
      </c>
      <c r="AS205" s="300">
        <f t="shared" ca="1" si="172"/>
        <v>0</v>
      </c>
      <c r="AT205" s="300">
        <f t="shared" ca="1" si="172"/>
        <v>0</v>
      </c>
      <c r="AU205" s="300">
        <f t="shared" ca="1" si="172"/>
        <v>0</v>
      </c>
      <c r="AV205" s="300">
        <f t="shared" ca="1" si="172"/>
        <v>0</v>
      </c>
      <c r="AW205" s="300">
        <f t="shared" ca="1" si="172"/>
        <v>0</v>
      </c>
      <c r="AX205" s="300">
        <f t="shared" ca="1" si="172"/>
        <v>0</v>
      </c>
      <c r="AY205" s="300">
        <f t="shared" ca="1" si="172"/>
        <v>0</v>
      </c>
      <c r="AZ205" s="300">
        <f t="shared" ca="1" si="172"/>
        <v>0</v>
      </c>
      <c r="BA205" s="300">
        <f t="shared" ca="1" si="172"/>
        <v>0</v>
      </c>
      <c r="BB205" s="300">
        <f t="shared" ca="1" si="172"/>
        <v>0</v>
      </c>
      <c r="BC205" s="300">
        <f t="shared" ca="1" si="172"/>
        <v>0</v>
      </c>
      <c r="BD205" s="300">
        <f t="shared" ca="1" si="172"/>
        <v>0</v>
      </c>
      <c r="BE205" s="300">
        <f t="shared" ca="1" si="172"/>
        <v>0</v>
      </c>
      <c r="BF205" s="300">
        <f t="shared" ca="1" si="172"/>
        <v>0</v>
      </c>
      <c r="BG205" s="300">
        <f t="shared" ca="1" si="172"/>
        <v>0</v>
      </c>
      <c r="BH205" s="300">
        <f t="shared" ca="1" si="172"/>
        <v>0</v>
      </c>
      <c r="BI205" s="300">
        <f t="shared" ca="1" si="172"/>
        <v>0</v>
      </c>
      <c r="BJ205" s="300">
        <f t="shared" ca="1" si="172"/>
        <v>0</v>
      </c>
      <c r="BK205" s="300">
        <f t="shared" ca="1" si="172"/>
        <v>0</v>
      </c>
      <c r="BL205" s="300">
        <f t="shared" ref="BL205:CQ205" ca="1" si="173">IF(OverProfOn,IF($AE$21=0,0,$AE204*(BL$21/$AE$21)),BL204)</f>
        <v>0</v>
      </c>
      <c r="BM205" s="300">
        <f t="shared" ca="1" si="173"/>
        <v>0</v>
      </c>
      <c r="BN205" s="300">
        <f t="shared" ca="1" si="173"/>
        <v>0</v>
      </c>
      <c r="BO205" s="300">
        <f t="shared" ca="1" si="173"/>
        <v>0</v>
      </c>
      <c r="BP205" s="300">
        <f t="shared" ca="1" si="173"/>
        <v>0</v>
      </c>
      <c r="BQ205" s="300">
        <f t="shared" ca="1" si="173"/>
        <v>0</v>
      </c>
      <c r="BR205" s="300">
        <f t="shared" ca="1" si="173"/>
        <v>0</v>
      </c>
      <c r="BS205" s="300">
        <f t="shared" ca="1" si="173"/>
        <v>0</v>
      </c>
      <c r="BT205" s="300">
        <f t="shared" ca="1" si="173"/>
        <v>0</v>
      </c>
      <c r="BU205" s="300">
        <f t="shared" ca="1" si="173"/>
        <v>0</v>
      </c>
      <c r="BV205" s="300">
        <f t="shared" ca="1" si="173"/>
        <v>0</v>
      </c>
      <c r="BW205" s="300">
        <f t="shared" ca="1" si="173"/>
        <v>0</v>
      </c>
      <c r="BX205" s="300">
        <f t="shared" ca="1" si="173"/>
        <v>0</v>
      </c>
      <c r="BY205" s="300">
        <f t="shared" ca="1" si="173"/>
        <v>0</v>
      </c>
      <c r="BZ205" s="300">
        <f t="shared" ca="1" si="173"/>
        <v>0</v>
      </c>
      <c r="CA205" s="300">
        <f t="shared" ca="1" si="173"/>
        <v>0</v>
      </c>
      <c r="CB205" s="300">
        <f t="shared" ca="1" si="173"/>
        <v>0</v>
      </c>
      <c r="CC205" s="300">
        <f t="shared" ca="1" si="173"/>
        <v>0</v>
      </c>
      <c r="CD205" s="300">
        <f t="shared" ca="1" si="173"/>
        <v>0</v>
      </c>
      <c r="CE205" s="300">
        <f t="shared" ca="1" si="173"/>
        <v>0</v>
      </c>
      <c r="CF205" s="300">
        <f t="shared" ca="1" si="173"/>
        <v>0</v>
      </c>
      <c r="CG205" s="300">
        <f t="shared" ca="1" si="173"/>
        <v>0</v>
      </c>
      <c r="CH205" s="300">
        <f t="shared" ca="1" si="173"/>
        <v>0</v>
      </c>
      <c r="CI205" s="300">
        <f t="shared" ca="1" si="173"/>
        <v>0</v>
      </c>
      <c r="CJ205" s="300">
        <f t="shared" ca="1" si="173"/>
        <v>0</v>
      </c>
      <c r="CK205" s="300">
        <f t="shared" ca="1" si="173"/>
        <v>0</v>
      </c>
      <c r="CL205" s="300">
        <f t="shared" ca="1" si="173"/>
        <v>0</v>
      </c>
      <c r="CM205" s="300">
        <f t="shared" ca="1" si="173"/>
        <v>0</v>
      </c>
      <c r="CN205" s="300">
        <f t="shared" ca="1" si="173"/>
        <v>0</v>
      </c>
      <c r="CO205" s="300">
        <f t="shared" ca="1" si="173"/>
        <v>0</v>
      </c>
      <c r="CP205" s="300">
        <f t="shared" ca="1" si="173"/>
        <v>0</v>
      </c>
      <c r="CQ205" s="300">
        <f t="shared" ca="1" si="173"/>
        <v>0</v>
      </c>
      <c r="CR205" s="300">
        <f t="shared" ref="CR205:DW205" ca="1" si="174">IF(OverProfOn,IF($AE$21=0,0,$AE204*(CR$21/$AE$21)),CR204)</f>
        <v>0</v>
      </c>
      <c r="CS205" s="300">
        <f t="shared" ca="1" si="174"/>
        <v>0</v>
      </c>
      <c r="CT205" s="300">
        <f t="shared" ca="1" si="174"/>
        <v>0</v>
      </c>
      <c r="CU205" s="300">
        <f t="shared" ca="1" si="174"/>
        <v>0</v>
      </c>
      <c r="CV205" s="300">
        <f t="shared" ca="1" si="174"/>
        <v>0</v>
      </c>
      <c r="CW205" s="300">
        <f t="shared" ca="1" si="174"/>
        <v>0</v>
      </c>
      <c r="CX205" s="300">
        <f t="shared" ca="1" si="174"/>
        <v>0</v>
      </c>
      <c r="CY205" s="300">
        <f t="shared" ca="1" si="174"/>
        <v>0</v>
      </c>
      <c r="CZ205" s="300">
        <f t="shared" ca="1" si="174"/>
        <v>0</v>
      </c>
      <c r="DA205" s="300">
        <f t="shared" ca="1" si="174"/>
        <v>0</v>
      </c>
      <c r="DB205" s="300">
        <f t="shared" ca="1" si="174"/>
        <v>0</v>
      </c>
      <c r="DC205" s="300">
        <f t="shared" ca="1" si="174"/>
        <v>0</v>
      </c>
      <c r="DD205" s="300">
        <f t="shared" ca="1" si="174"/>
        <v>0</v>
      </c>
      <c r="DE205" s="300">
        <f t="shared" ca="1" si="174"/>
        <v>0</v>
      </c>
      <c r="DF205" s="300">
        <f t="shared" ca="1" si="174"/>
        <v>0</v>
      </c>
      <c r="DG205" s="300">
        <f t="shared" ca="1" si="174"/>
        <v>0</v>
      </c>
      <c r="DH205" s="300">
        <f t="shared" ca="1" si="174"/>
        <v>0</v>
      </c>
      <c r="DI205" s="300">
        <f t="shared" ca="1" si="174"/>
        <v>0</v>
      </c>
      <c r="DJ205" s="300">
        <f t="shared" ca="1" si="174"/>
        <v>0</v>
      </c>
      <c r="DK205" s="300">
        <f t="shared" ca="1" si="174"/>
        <v>0</v>
      </c>
      <c r="DL205" s="300">
        <f t="shared" ca="1" si="174"/>
        <v>0</v>
      </c>
      <c r="DM205" s="300">
        <f t="shared" ca="1" si="174"/>
        <v>0</v>
      </c>
      <c r="DN205" s="300">
        <f t="shared" ca="1" si="174"/>
        <v>0</v>
      </c>
      <c r="DO205" s="300">
        <f t="shared" ca="1" si="174"/>
        <v>0</v>
      </c>
      <c r="DP205" s="300">
        <f t="shared" ca="1" si="174"/>
        <v>0</v>
      </c>
      <c r="DQ205" s="300">
        <f t="shared" ca="1" si="174"/>
        <v>0</v>
      </c>
      <c r="DR205" s="300">
        <f t="shared" ca="1" si="174"/>
        <v>0</v>
      </c>
      <c r="DS205" s="300">
        <f t="shared" ca="1" si="174"/>
        <v>0</v>
      </c>
      <c r="DT205" s="300">
        <f t="shared" ca="1" si="174"/>
        <v>0</v>
      </c>
      <c r="DU205" s="300">
        <f t="shared" ca="1" si="174"/>
        <v>0</v>
      </c>
      <c r="DV205" s="300">
        <f t="shared" ca="1" si="174"/>
        <v>0</v>
      </c>
      <c r="DW205" s="300">
        <f t="shared" ca="1" si="174"/>
        <v>0</v>
      </c>
      <c r="DX205" s="300">
        <f t="shared" ref="DX205:EX205" ca="1" si="175">IF(OverProfOn,IF($AE$21=0,0,$AE204*(DX$21/$AE$21)),DX204)</f>
        <v>0</v>
      </c>
      <c r="DY205" s="300">
        <f t="shared" ca="1" si="175"/>
        <v>0</v>
      </c>
      <c r="DZ205" s="300">
        <f t="shared" ca="1" si="175"/>
        <v>0</v>
      </c>
      <c r="EA205" s="300">
        <f t="shared" ca="1" si="175"/>
        <v>0</v>
      </c>
      <c r="EB205" s="300">
        <f t="shared" ca="1" si="175"/>
        <v>0</v>
      </c>
      <c r="EC205" s="300">
        <f t="shared" ca="1" si="175"/>
        <v>0</v>
      </c>
      <c r="ED205" s="300">
        <f t="shared" ca="1" si="175"/>
        <v>0</v>
      </c>
      <c r="EE205" s="300">
        <f t="shared" ca="1" si="175"/>
        <v>0</v>
      </c>
      <c r="EF205" s="300">
        <f t="shared" ca="1" si="175"/>
        <v>0</v>
      </c>
      <c r="EG205" s="300">
        <f t="shared" ca="1" si="175"/>
        <v>0</v>
      </c>
      <c r="EH205" s="300">
        <f t="shared" ca="1" si="175"/>
        <v>0</v>
      </c>
      <c r="EI205" s="300">
        <f t="shared" ca="1" si="175"/>
        <v>0</v>
      </c>
      <c r="EJ205" s="300">
        <f t="shared" ca="1" si="175"/>
        <v>0</v>
      </c>
      <c r="EK205" s="300">
        <f t="shared" ca="1" si="175"/>
        <v>0</v>
      </c>
      <c r="EL205" s="300">
        <f t="shared" ca="1" si="175"/>
        <v>0</v>
      </c>
      <c r="EM205" s="300">
        <f t="shared" ca="1" si="175"/>
        <v>0</v>
      </c>
      <c r="EN205" s="300">
        <f t="shared" ca="1" si="175"/>
        <v>0</v>
      </c>
      <c r="EO205" s="300">
        <f t="shared" ca="1" si="175"/>
        <v>0</v>
      </c>
      <c r="EP205" s="300">
        <f t="shared" ca="1" si="175"/>
        <v>0</v>
      </c>
      <c r="EQ205" s="300">
        <f t="shared" ca="1" si="175"/>
        <v>0</v>
      </c>
      <c r="ER205" s="300">
        <f t="shared" ca="1" si="175"/>
        <v>0</v>
      </c>
      <c r="ES205" s="300">
        <f t="shared" ca="1" si="175"/>
        <v>0</v>
      </c>
      <c r="ET205" s="300">
        <f t="shared" ca="1" si="175"/>
        <v>0</v>
      </c>
      <c r="EU205" s="300">
        <f t="shared" ca="1" si="175"/>
        <v>0</v>
      </c>
      <c r="EV205" s="300">
        <f t="shared" ca="1" si="175"/>
        <v>0</v>
      </c>
      <c r="EW205" s="300">
        <f t="shared" ca="1" si="175"/>
        <v>0</v>
      </c>
      <c r="EX205" s="300">
        <f t="shared" ca="1" si="175"/>
        <v>0</v>
      </c>
      <c r="EY205" s="612"/>
      <c r="EZ205" s="894">
        <f ca="1">D196</f>
        <v>0</v>
      </c>
      <c r="FB205" s="612"/>
    </row>
    <row r="206" spans="1:158" ht="12.75" hidden="1" customHeight="1" outlineLevel="2">
      <c r="A206" s="303"/>
      <c r="B206" s="922"/>
      <c r="C206" s="645"/>
      <c r="D206" s="923" t="s">
        <v>2538</v>
      </c>
      <c r="AD206" s="904"/>
      <c r="AE206" s="304">
        <f ca="1">SUM(AF206:EY206)</f>
        <v>0</v>
      </c>
      <c r="AF206" s="637">
        <f t="shared" ref="AF206:BK206" ca="1" si="176">AF203+AF205</f>
        <v>0</v>
      </c>
      <c r="AG206" s="300">
        <f t="shared" ca="1" si="176"/>
        <v>0</v>
      </c>
      <c r="AH206" s="300">
        <f t="shared" ca="1" si="176"/>
        <v>0</v>
      </c>
      <c r="AI206" s="300">
        <f t="shared" ca="1" si="176"/>
        <v>0</v>
      </c>
      <c r="AJ206" s="300">
        <f t="shared" ca="1" si="176"/>
        <v>0</v>
      </c>
      <c r="AK206" s="300">
        <f t="shared" ca="1" si="176"/>
        <v>0</v>
      </c>
      <c r="AL206" s="300">
        <f t="shared" ca="1" si="176"/>
        <v>0</v>
      </c>
      <c r="AM206" s="300">
        <f t="shared" ca="1" si="176"/>
        <v>0</v>
      </c>
      <c r="AN206" s="300">
        <f t="shared" ca="1" si="176"/>
        <v>0</v>
      </c>
      <c r="AO206" s="300">
        <f t="shared" ca="1" si="176"/>
        <v>0</v>
      </c>
      <c r="AP206" s="300">
        <f t="shared" ca="1" si="176"/>
        <v>0</v>
      </c>
      <c r="AQ206" s="300">
        <f t="shared" ca="1" si="176"/>
        <v>0</v>
      </c>
      <c r="AR206" s="300">
        <f t="shared" ca="1" si="176"/>
        <v>0</v>
      </c>
      <c r="AS206" s="300">
        <f t="shared" ca="1" si="176"/>
        <v>0</v>
      </c>
      <c r="AT206" s="300">
        <f t="shared" ca="1" si="176"/>
        <v>0</v>
      </c>
      <c r="AU206" s="300">
        <f t="shared" ca="1" si="176"/>
        <v>0</v>
      </c>
      <c r="AV206" s="300">
        <f t="shared" ca="1" si="176"/>
        <v>0</v>
      </c>
      <c r="AW206" s="300">
        <f t="shared" ca="1" si="176"/>
        <v>0</v>
      </c>
      <c r="AX206" s="300">
        <f t="shared" ca="1" si="176"/>
        <v>0</v>
      </c>
      <c r="AY206" s="300">
        <f t="shared" ca="1" si="176"/>
        <v>0</v>
      </c>
      <c r="AZ206" s="300">
        <f t="shared" ca="1" si="176"/>
        <v>0</v>
      </c>
      <c r="BA206" s="300">
        <f t="shared" ca="1" si="176"/>
        <v>0</v>
      </c>
      <c r="BB206" s="300">
        <f t="shared" ca="1" si="176"/>
        <v>0</v>
      </c>
      <c r="BC206" s="300">
        <f t="shared" ca="1" si="176"/>
        <v>0</v>
      </c>
      <c r="BD206" s="300">
        <f t="shared" ca="1" si="176"/>
        <v>0</v>
      </c>
      <c r="BE206" s="300">
        <f t="shared" ca="1" si="176"/>
        <v>0</v>
      </c>
      <c r="BF206" s="300">
        <f t="shared" ca="1" si="176"/>
        <v>0</v>
      </c>
      <c r="BG206" s="300">
        <f t="shared" ca="1" si="176"/>
        <v>0</v>
      </c>
      <c r="BH206" s="300">
        <f t="shared" ca="1" si="176"/>
        <v>0</v>
      </c>
      <c r="BI206" s="300">
        <f t="shared" ca="1" si="176"/>
        <v>0</v>
      </c>
      <c r="BJ206" s="300">
        <f t="shared" ca="1" si="176"/>
        <v>0</v>
      </c>
      <c r="BK206" s="300">
        <f t="shared" ca="1" si="176"/>
        <v>0</v>
      </c>
      <c r="BL206" s="300">
        <f t="shared" ref="BL206:CQ206" ca="1" si="177">BL203+BL205</f>
        <v>0</v>
      </c>
      <c r="BM206" s="300">
        <f t="shared" ca="1" si="177"/>
        <v>0</v>
      </c>
      <c r="BN206" s="300">
        <f t="shared" ca="1" si="177"/>
        <v>0</v>
      </c>
      <c r="BO206" s="300">
        <f t="shared" ca="1" si="177"/>
        <v>0</v>
      </c>
      <c r="BP206" s="300">
        <f t="shared" ca="1" si="177"/>
        <v>0</v>
      </c>
      <c r="BQ206" s="300">
        <f t="shared" ca="1" si="177"/>
        <v>0</v>
      </c>
      <c r="BR206" s="300">
        <f t="shared" ca="1" si="177"/>
        <v>0</v>
      </c>
      <c r="BS206" s="300">
        <f t="shared" ca="1" si="177"/>
        <v>0</v>
      </c>
      <c r="BT206" s="300">
        <f t="shared" ca="1" si="177"/>
        <v>0</v>
      </c>
      <c r="BU206" s="300">
        <f t="shared" ca="1" si="177"/>
        <v>0</v>
      </c>
      <c r="BV206" s="300">
        <f t="shared" ca="1" si="177"/>
        <v>0</v>
      </c>
      <c r="BW206" s="300">
        <f t="shared" ca="1" si="177"/>
        <v>0</v>
      </c>
      <c r="BX206" s="300">
        <f t="shared" ca="1" si="177"/>
        <v>0</v>
      </c>
      <c r="BY206" s="300">
        <f t="shared" ca="1" si="177"/>
        <v>0</v>
      </c>
      <c r="BZ206" s="300">
        <f t="shared" ca="1" si="177"/>
        <v>0</v>
      </c>
      <c r="CA206" s="300">
        <f t="shared" ca="1" si="177"/>
        <v>0</v>
      </c>
      <c r="CB206" s="300">
        <f t="shared" ca="1" si="177"/>
        <v>0</v>
      </c>
      <c r="CC206" s="300">
        <f t="shared" ca="1" si="177"/>
        <v>0</v>
      </c>
      <c r="CD206" s="300">
        <f t="shared" ca="1" si="177"/>
        <v>0</v>
      </c>
      <c r="CE206" s="300">
        <f t="shared" ca="1" si="177"/>
        <v>0</v>
      </c>
      <c r="CF206" s="300">
        <f t="shared" ca="1" si="177"/>
        <v>0</v>
      </c>
      <c r="CG206" s="300">
        <f t="shared" ca="1" si="177"/>
        <v>0</v>
      </c>
      <c r="CH206" s="300">
        <f t="shared" ca="1" si="177"/>
        <v>0</v>
      </c>
      <c r="CI206" s="300">
        <f t="shared" ca="1" si="177"/>
        <v>0</v>
      </c>
      <c r="CJ206" s="300">
        <f t="shared" ca="1" si="177"/>
        <v>0</v>
      </c>
      <c r="CK206" s="300">
        <f t="shared" ca="1" si="177"/>
        <v>0</v>
      </c>
      <c r="CL206" s="300">
        <f t="shared" ca="1" si="177"/>
        <v>0</v>
      </c>
      <c r="CM206" s="300">
        <f t="shared" ca="1" si="177"/>
        <v>0</v>
      </c>
      <c r="CN206" s="300">
        <f t="shared" ca="1" si="177"/>
        <v>0</v>
      </c>
      <c r="CO206" s="300">
        <f t="shared" ca="1" si="177"/>
        <v>0</v>
      </c>
      <c r="CP206" s="300">
        <f t="shared" ca="1" si="177"/>
        <v>0</v>
      </c>
      <c r="CQ206" s="300">
        <f t="shared" ca="1" si="177"/>
        <v>0</v>
      </c>
      <c r="CR206" s="300">
        <f t="shared" ref="CR206:DW206" ca="1" si="178">CR203+CR205</f>
        <v>0</v>
      </c>
      <c r="CS206" s="300">
        <f t="shared" ca="1" si="178"/>
        <v>0</v>
      </c>
      <c r="CT206" s="300">
        <f t="shared" ca="1" si="178"/>
        <v>0</v>
      </c>
      <c r="CU206" s="300">
        <f t="shared" ca="1" si="178"/>
        <v>0</v>
      </c>
      <c r="CV206" s="300">
        <f t="shared" ca="1" si="178"/>
        <v>0</v>
      </c>
      <c r="CW206" s="300">
        <f t="shared" ca="1" si="178"/>
        <v>0</v>
      </c>
      <c r="CX206" s="300">
        <f t="shared" ca="1" si="178"/>
        <v>0</v>
      </c>
      <c r="CY206" s="300">
        <f t="shared" ca="1" si="178"/>
        <v>0</v>
      </c>
      <c r="CZ206" s="300">
        <f t="shared" ca="1" si="178"/>
        <v>0</v>
      </c>
      <c r="DA206" s="300">
        <f t="shared" ca="1" si="178"/>
        <v>0</v>
      </c>
      <c r="DB206" s="300">
        <f t="shared" ca="1" si="178"/>
        <v>0</v>
      </c>
      <c r="DC206" s="300">
        <f t="shared" ca="1" si="178"/>
        <v>0</v>
      </c>
      <c r="DD206" s="300">
        <f t="shared" ca="1" si="178"/>
        <v>0</v>
      </c>
      <c r="DE206" s="300">
        <f t="shared" ca="1" si="178"/>
        <v>0</v>
      </c>
      <c r="DF206" s="300">
        <f t="shared" ca="1" si="178"/>
        <v>0</v>
      </c>
      <c r="DG206" s="300">
        <f t="shared" ca="1" si="178"/>
        <v>0</v>
      </c>
      <c r="DH206" s="300">
        <f t="shared" ca="1" si="178"/>
        <v>0</v>
      </c>
      <c r="DI206" s="300">
        <f t="shared" ca="1" si="178"/>
        <v>0</v>
      </c>
      <c r="DJ206" s="300">
        <f t="shared" ca="1" si="178"/>
        <v>0</v>
      </c>
      <c r="DK206" s="300">
        <f t="shared" ca="1" si="178"/>
        <v>0</v>
      </c>
      <c r="DL206" s="300">
        <f t="shared" ca="1" si="178"/>
        <v>0</v>
      </c>
      <c r="DM206" s="300">
        <f t="shared" ca="1" si="178"/>
        <v>0</v>
      </c>
      <c r="DN206" s="300">
        <f t="shared" ca="1" si="178"/>
        <v>0</v>
      </c>
      <c r="DO206" s="300">
        <f t="shared" ca="1" si="178"/>
        <v>0</v>
      </c>
      <c r="DP206" s="300">
        <f t="shared" ca="1" si="178"/>
        <v>0</v>
      </c>
      <c r="DQ206" s="300">
        <f t="shared" ca="1" si="178"/>
        <v>0</v>
      </c>
      <c r="DR206" s="300">
        <f t="shared" ca="1" si="178"/>
        <v>0</v>
      </c>
      <c r="DS206" s="300">
        <f t="shared" ca="1" si="178"/>
        <v>0</v>
      </c>
      <c r="DT206" s="300">
        <f t="shared" ca="1" si="178"/>
        <v>0</v>
      </c>
      <c r="DU206" s="300">
        <f t="shared" ca="1" si="178"/>
        <v>0</v>
      </c>
      <c r="DV206" s="300">
        <f t="shared" ca="1" si="178"/>
        <v>0</v>
      </c>
      <c r="DW206" s="300">
        <f t="shared" ca="1" si="178"/>
        <v>0</v>
      </c>
      <c r="DX206" s="300">
        <f t="shared" ref="DX206:EX206" ca="1" si="179">DX203+DX205</f>
        <v>0</v>
      </c>
      <c r="DY206" s="300">
        <f t="shared" ca="1" si="179"/>
        <v>0</v>
      </c>
      <c r="DZ206" s="300">
        <f t="shared" ca="1" si="179"/>
        <v>0</v>
      </c>
      <c r="EA206" s="300">
        <f t="shared" ca="1" si="179"/>
        <v>0</v>
      </c>
      <c r="EB206" s="300">
        <f t="shared" ca="1" si="179"/>
        <v>0</v>
      </c>
      <c r="EC206" s="300">
        <f t="shared" ca="1" si="179"/>
        <v>0</v>
      </c>
      <c r="ED206" s="300">
        <f t="shared" ca="1" si="179"/>
        <v>0</v>
      </c>
      <c r="EE206" s="300">
        <f t="shared" ca="1" si="179"/>
        <v>0</v>
      </c>
      <c r="EF206" s="300">
        <f t="shared" ca="1" si="179"/>
        <v>0</v>
      </c>
      <c r="EG206" s="300">
        <f t="shared" ca="1" si="179"/>
        <v>0</v>
      </c>
      <c r="EH206" s="300">
        <f t="shared" ca="1" si="179"/>
        <v>0</v>
      </c>
      <c r="EI206" s="300">
        <f t="shared" ca="1" si="179"/>
        <v>0</v>
      </c>
      <c r="EJ206" s="300">
        <f t="shared" ca="1" si="179"/>
        <v>0</v>
      </c>
      <c r="EK206" s="300">
        <f t="shared" ca="1" si="179"/>
        <v>0</v>
      </c>
      <c r="EL206" s="300">
        <f t="shared" ca="1" si="179"/>
        <v>0</v>
      </c>
      <c r="EM206" s="300">
        <f t="shared" ca="1" si="179"/>
        <v>0</v>
      </c>
      <c r="EN206" s="300">
        <f t="shared" ca="1" si="179"/>
        <v>0</v>
      </c>
      <c r="EO206" s="300">
        <f t="shared" ca="1" si="179"/>
        <v>0</v>
      </c>
      <c r="EP206" s="300">
        <f t="shared" ca="1" si="179"/>
        <v>0</v>
      </c>
      <c r="EQ206" s="300">
        <f t="shared" ca="1" si="179"/>
        <v>0</v>
      </c>
      <c r="ER206" s="300">
        <f t="shared" ca="1" si="179"/>
        <v>0</v>
      </c>
      <c r="ES206" s="300">
        <f t="shared" ca="1" si="179"/>
        <v>0</v>
      </c>
      <c r="ET206" s="300">
        <f t="shared" ca="1" si="179"/>
        <v>0</v>
      </c>
      <c r="EU206" s="300">
        <f t="shared" ca="1" si="179"/>
        <v>0</v>
      </c>
      <c r="EV206" s="300">
        <f t="shared" ca="1" si="179"/>
        <v>0</v>
      </c>
      <c r="EW206" s="300">
        <f t="shared" ca="1" si="179"/>
        <v>0</v>
      </c>
      <c r="EX206" s="300">
        <f t="shared" ca="1" si="179"/>
        <v>0</v>
      </c>
      <c r="EY206" s="612"/>
      <c r="FB206" s="612"/>
    </row>
    <row r="207" spans="1:158" s="634" customFormat="1" ht="5.0999999999999996" hidden="1" customHeight="1" outlineLevel="2">
      <c r="A207" s="205"/>
      <c r="B207" s="201"/>
      <c r="C207" s="201"/>
      <c r="D207" s="201"/>
      <c r="E207" s="234"/>
      <c r="F207" s="201"/>
      <c r="G207" s="201"/>
      <c r="H207" s="201"/>
      <c r="I207" s="201"/>
      <c r="J207" s="201"/>
      <c r="K207" s="201"/>
      <c r="L207" s="201"/>
      <c r="M207" s="201"/>
      <c r="N207" s="201"/>
      <c r="O207" s="201"/>
      <c r="P207" s="201"/>
      <c r="Q207" s="201"/>
      <c r="R207" s="201"/>
      <c r="S207" s="201"/>
      <c r="T207" s="201"/>
      <c r="U207" s="201"/>
      <c r="V207" s="201"/>
      <c r="W207" s="201"/>
      <c r="X207" s="201"/>
      <c r="Y207" s="201"/>
      <c r="Z207" s="201"/>
      <c r="AA207" s="201"/>
      <c r="AB207" s="202"/>
      <c r="AC207" s="201"/>
      <c r="AD207" s="203"/>
      <c r="AE207" s="296"/>
      <c r="AF207" s="301"/>
      <c r="AG207" s="301"/>
      <c r="AH207" s="301"/>
      <c r="AI207" s="301"/>
      <c r="AJ207" s="301"/>
      <c r="AK207" s="301"/>
      <c r="AL207" s="301"/>
      <c r="AM207" s="301"/>
      <c r="AN207" s="301"/>
      <c r="AO207" s="301"/>
      <c r="AP207" s="301"/>
      <c r="AQ207" s="301"/>
      <c r="AR207" s="301"/>
      <c r="AS207" s="301"/>
      <c r="AT207" s="301"/>
      <c r="AU207" s="301"/>
      <c r="AV207" s="301"/>
      <c r="AW207" s="301"/>
      <c r="AX207" s="301"/>
      <c r="AY207" s="301"/>
      <c r="AZ207" s="301"/>
      <c r="BA207" s="301"/>
      <c r="BB207" s="301"/>
      <c r="BC207" s="301"/>
      <c r="BD207" s="301"/>
      <c r="BE207" s="301"/>
      <c r="BF207" s="301"/>
      <c r="BG207" s="301"/>
      <c r="BH207" s="301"/>
      <c r="BI207" s="301"/>
      <c r="BJ207" s="301"/>
      <c r="BK207" s="301"/>
      <c r="BL207" s="301"/>
      <c r="BM207" s="301"/>
      <c r="BN207" s="301"/>
      <c r="BO207" s="301"/>
      <c r="BP207" s="301"/>
      <c r="BQ207" s="301"/>
      <c r="BR207" s="301"/>
      <c r="BS207" s="301"/>
      <c r="BT207" s="301"/>
      <c r="BU207" s="301"/>
      <c r="BV207" s="301"/>
      <c r="BW207" s="301"/>
      <c r="BX207" s="301"/>
      <c r="BY207" s="301"/>
      <c r="BZ207" s="301"/>
      <c r="CA207" s="301"/>
      <c r="CB207" s="301"/>
      <c r="CC207" s="301"/>
      <c r="CD207" s="301"/>
      <c r="CE207" s="301"/>
      <c r="CF207" s="301"/>
      <c r="CG207" s="301"/>
      <c r="CH207" s="301"/>
      <c r="CI207" s="301"/>
      <c r="CJ207" s="301"/>
      <c r="CK207" s="301"/>
      <c r="CL207" s="301"/>
      <c r="CM207" s="301"/>
      <c r="CN207" s="301"/>
      <c r="CO207" s="301"/>
      <c r="CP207" s="301"/>
      <c r="CQ207" s="301"/>
      <c r="CR207" s="301"/>
      <c r="CS207" s="301"/>
      <c r="CT207" s="301"/>
      <c r="CU207" s="301"/>
      <c r="CV207" s="301"/>
      <c r="CW207" s="301"/>
      <c r="CX207" s="301"/>
      <c r="CY207" s="301"/>
      <c r="CZ207" s="301"/>
      <c r="DA207" s="301"/>
      <c r="DB207" s="301"/>
      <c r="DC207" s="301"/>
      <c r="DD207" s="301"/>
      <c r="DE207" s="301"/>
      <c r="DF207" s="301"/>
      <c r="DG207" s="301"/>
      <c r="DH207" s="301"/>
      <c r="DI207" s="301"/>
      <c r="DJ207" s="301"/>
      <c r="DK207" s="301"/>
      <c r="DL207" s="301"/>
      <c r="DM207" s="301"/>
      <c r="DN207" s="301"/>
      <c r="DO207" s="301"/>
      <c r="DP207" s="301"/>
      <c r="DQ207" s="301"/>
      <c r="DR207" s="301"/>
      <c r="DS207" s="301"/>
      <c r="DT207" s="301"/>
      <c r="DU207" s="301"/>
      <c r="DV207" s="301"/>
      <c r="DW207" s="301"/>
      <c r="DX207" s="301"/>
      <c r="DY207" s="301"/>
      <c r="DZ207" s="301"/>
      <c r="EA207" s="301"/>
      <c r="EB207" s="301"/>
      <c r="EC207" s="301"/>
      <c r="ED207" s="301"/>
      <c r="EE207" s="301"/>
      <c r="EF207" s="301"/>
      <c r="EG207" s="301"/>
      <c r="EH207" s="301"/>
      <c r="EI207" s="301"/>
      <c r="EJ207" s="301"/>
      <c r="EK207" s="301"/>
      <c r="EL207" s="301"/>
      <c r="EM207" s="301"/>
      <c r="EN207" s="301"/>
      <c r="EO207" s="301"/>
      <c r="EP207" s="301"/>
      <c r="EQ207" s="301"/>
      <c r="ER207" s="301"/>
      <c r="ES207" s="301"/>
      <c r="ET207" s="301"/>
      <c r="EU207" s="301"/>
      <c r="EV207" s="301"/>
      <c r="EW207" s="301"/>
      <c r="EX207" s="301"/>
      <c r="EY207" s="632"/>
      <c r="EZ207" s="201"/>
      <c r="FA207" s="201"/>
      <c r="FB207" s="633"/>
    </row>
    <row r="208" spans="1:158" hidden="1" outlineLevel="2">
      <c r="AE208" s="621"/>
      <c r="EY208" s="612"/>
      <c r="EZ208" s="86"/>
      <c r="FB208" s="612"/>
    </row>
    <row r="209" spans="1:158" outlineLevel="1">
      <c r="AE209" s="621"/>
      <c r="EY209" s="612"/>
      <c r="EZ209" s="86"/>
      <c r="FB209" s="612"/>
    </row>
    <row r="210" spans="1:158" outlineLevel="1" collapsed="1">
      <c r="A210" s="1031" t="str">
        <f>'Customer Charges'!A182</f>
        <v>Spare 5</v>
      </c>
      <c r="B210" s="1032"/>
      <c r="C210" s="1033"/>
      <c r="D210" s="894">
        <f ca="1">IF(ABS(AD219-0)&gt;ErrTol,1,0)</f>
        <v>0</v>
      </c>
      <c r="E210" s="318"/>
      <c r="F210" s="318"/>
      <c r="G210" s="318"/>
      <c r="H210" s="318"/>
      <c r="I210" s="318"/>
      <c r="J210" s="318"/>
      <c r="K210" s="318"/>
      <c r="L210" s="318"/>
      <c r="M210" s="318"/>
      <c r="N210" s="318"/>
      <c r="O210" s="318"/>
      <c r="P210" s="318"/>
      <c r="Q210" s="318"/>
      <c r="R210" s="318"/>
      <c r="S210" s="318"/>
      <c r="T210" s="318"/>
      <c r="U210" s="318"/>
      <c r="V210" s="318"/>
      <c r="W210" s="318"/>
      <c r="X210" s="318"/>
      <c r="Y210" s="318"/>
      <c r="Z210" s="318"/>
      <c r="AA210" s="318"/>
      <c r="AB210" s="318"/>
      <c r="AC210" s="318"/>
      <c r="AD210" s="625" t="str">
        <f>'Customer Charges'!AD182</f>
        <v>Sp_5</v>
      </c>
      <c r="AE210" s="300">
        <f ca="1">AE219</f>
        <v>0</v>
      </c>
      <c r="EY210" s="612"/>
      <c r="EZ210" s="622"/>
      <c r="FB210" s="612"/>
    </row>
    <row r="211" spans="1:158" s="634" customFormat="1" ht="5.0999999999999996" hidden="1" customHeight="1" outlineLevel="2">
      <c r="A211" s="205"/>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c r="AA211" s="201"/>
      <c r="AB211" s="202"/>
      <c r="AC211" s="201"/>
      <c r="AD211" s="203"/>
      <c r="AE211" s="264"/>
      <c r="AF211" s="204"/>
      <c r="AG211" s="204"/>
      <c r="AH211" s="204"/>
      <c r="AI211" s="204"/>
      <c r="AJ211" s="204"/>
      <c r="AK211" s="204"/>
      <c r="AL211" s="204"/>
      <c r="AM211" s="204"/>
      <c r="AN211" s="204"/>
      <c r="AO211" s="204"/>
      <c r="AP211" s="204"/>
      <c r="AQ211" s="204"/>
      <c r="AR211" s="204"/>
      <c r="AS211" s="204"/>
      <c r="AT211" s="204"/>
      <c r="AU211" s="204"/>
      <c r="AV211" s="204"/>
      <c r="AW211" s="204"/>
      <c r="AX211" s="204"/>
      <c r="AY211" s="204"/>
      <c r="AZ211" s="204"/>
      <c r="BA211" s="204"/>
      <c r="BB211" s="204"/>
      <c r="BC211" s="204"/>
      <c r="BD211" s="204"/>
      <c r="BE211" s="204"/>
      <c r="BF211" s="204"/>
      <c r="BG211" s="204"/>
      <c r="BH211" s="204"/>
      <c r="BI211" s="204"/>
      <c r="BJ211" s="204"/>
      <c r="BK211" s="204"/>
      <c r="BL211" s="204"/>
      <c r="BM211" s="204"/>
      <c r="BN211" s="204"/>
      <c r="BO211" s="204"/>
      <c r="BP211" s="204"/>
      <c r="BQ211" s="204"/>
      <c r="BR211" s="204"/>
      <c r="BS211" s="204"/>
      <c r="BT211" s="204"/>
      <c r="BU211" s="204"/>
      <c r="BV211" s="204"/>
      <c r="BW211" s="204"/>
      <c r="BX211" s="204"/>
      <c r="BY211" s="204"/>
      <c r="BZ211" s="204"/>
      <c r="CA211" s="204"/>
      <c r="CB211" s="204"/>
      <c r="CC211" s="204"/>
      <c r="CD211" s="204"/>
      <c r="CE211" s="204"/>
      <c r="CF211" s="204"/>
      <c r="CG211" s="204"/>
      <c r="CH211" s="204"/>
      <c r="CI211" s="204"/>
      <c r="CJ211" s="204"/>
      <c r="CK211" s="204"/>
      <c r="CL211" s="204"/>
      <c r="CM211" s="204"/>
      <c r="CN211" s="204"/>
      <c r="CO211" s="204"/>
      <c r="CP211" s="204"/>
      <c r="CQ211" s="204"/>
      <c r="CR211" s="204"/>
      <c r="CS211" s="204"/>
      <c r="CT211" s="204"/>
      <c r="CU211" s="204"/>
      <c r="CV211" s="204"/>
      <c r="CW211" s="204"/>
      <c r="CX211" s="204"/>
      <c r="CY211" s="204"/>
      <c r="CZ211" s="204"/>
      <c r="DA211" s="204"/>
      <c r="DB211" s="204"/>
      <c r="DC211" s="204"/>
      <c r="DD211" s="204"/>
      <c r="DE211" s="204"/>
      <c r="DF211" s="204"/>
      <c r="DG211" s="204"/>
      <c r="DH211" s="204"/>
      <c r="DI211" s="204"/>
      <c r="DJ211" s="204"/>
      <c r="DK211" s="204"/>
      <c r="DL211" s="204"/>
      <c r="DM211" s="204"/>
      <c r="DN211" s="204"/>
      <c r="DO211" s="204"/>
      <c r="DP211" s="204"/>
      <c r="DQ211" s="204"/>
      <c r="DR211" s="204"/>
      <c r="DS211" s="204"/>
      <c r="DT211" s="204"/>
      <c r="DU211" s="204"/>
      <c r="DV211" s="204"/>
      <c r="DW211" s="204"/>
      <c r="DX211" s="204"/>
      <c r="DY211" s="204"/>
      <c r="DZ211" s="204"/>
      <c r="EA211" s="204"/>
      <c r="EB211" s="204"/>
      <c r="EC211" s="204"/>
      <c r="ED211" s="204"/>
      <c r="EE211" s="204"/>
      <c r="EF211" s="204"/>
      <c r="EG211" s="204"/>
      <c r="EH211" s="204"/>
      <c r="EI211" s="204"/>
      <c r="EJ211" s="204"/>
      <c r="EK211" s="204"/>
      <c r="EL211" s="204"/>
      <c r="EM211" s="204"/>
      <c r="EN211" s="204"/>
      <c r="EO211" s="204"/>
      <c r="EP211" s="204"/>
      <c r="EQ211" s="204"/>
      <c r="ER211" s="204"/>
      <c r="ES211" s="204"/>
      <c r="ET211" s="204"/>
      <c r="EU211" s="204"/>
      <c r="EV211" s="204"/>
      <c r="EW211" s="204"/>
      <c r="EX211" s="204"/>
      <c r="EY211" s="632"/>
      <c r="EZ211" s="201"/>
      <c r="FA211" s="201"/>
      <c r="FB211" s="633"/>
    </row>
    <row r="212" spans="1:158" ht="12.75" hidden="1" customHeight="1" outlineLevel="2">
      <c r="A212" s="1029">
        <f>'Customer Charges'!A184</f>
        <v>15</v>
      </c>
      <c r="B212" s="924"/>
      <c r="C212" s="86"/>
      <c r="D212" s="847" t="s">
        <v>196</v>
      </c>
      <c r="AD212" s="896" t="str">
        <f>'Customer Charges'!AD184</f>
        <v>ZZZ</v>
      </c>
      <c r="AE212" s="304">
        <f>SUM(AF212:EY212)</f>
        <v>66</v>
      </c>
      <c r="AF212" s="297">
        <f>'Customer Charges'!AF184</f>
        <v>1</v>
      </c>
      <c r="AG212" s="298">
        <f>'Customer Charges'!AG184</f>
        <v>1</v>
      </c>
      <c r="AH212" s="298">
        <f>'Customer Charges'!AH184</f>
        <v>1</v>
      </c>
      <c r="AI212" s="298">
        <f>'Customer Charges'!AI184</f>
        <v>1</v>
      </c>
      <c r="AJ212" s="298">
        <f>'Customer Charges'!AJ184</f>
        <v>1</v>
      </c>
      <c r="AK212" s="298">
        <f>'Customer Charges'!AK184</f>
        <v>1</v>
      </c>
      <c r="AL212" s="298">
        <f>'Customer Charges'!AL184</f>
        <v>1</v>
      </c>
      <c r="AM212" s="298">
        <f>'Customer Charges'!AM184</f>
        <v>1</v>
      </c>
      <c r="AN212" s="298">
        <f>'Customer Charges'!AN184</f>
        <v>1</v>
      </c>
      <c r="AO212" s="298">
        <f>'Customer Charges'!AO184</f>
        <v>1</v>
      </c>
      <c r="AP212" s="298">
        <f>'Customer Charges'!AP184</f>
        <v>1</v>
      </c>
      <c r="AQ212" s="298">
        <f>'Customer Charges'!AQ184</f>
        <v>1</v>
      </c>
      <c r="AR212" s="298">
        <f>'Customer Charges'!AR184</f>
        <v>1</v>
      </c>
      <c r="AS212" s="298">
        <f>'Customer Charges'!AS184</f>
        <v>1</v>
      </c>
      <c r="AT212" s="298">
        <f>'Customer Charges'!AT184</f>
        <v>1</v>
      </c>
      <c r="AU212" s="298">
        <f>'Customer Charges'!AU184</f>
        <v>1</v>
      </c>
      <c r="AV212" s="298">
        <f>'Customer Charges'!AV184</f>
        <v>1</v>
      </c>
      <c r="AW212" s="298">
        <f>'Customer Charges'!AW184</f>
        <v>1</v>
      </c>
      <c r="AX212" s="298">
        <f>'Customer Charges'!AX184</f>
        <v>1</v>
      </c>
      <c r="AY212" s="298">
        <f>'Customer Charges'!AY184</f>
        <v>1</v>
      </c>
      <c r="AZ212" s="298">
        <f>'Customer Charges'!AZ184</f>
        <v>1</v>
      </c>
      <c r="BA212" s="298">
        <f>'Customer Charges'!BA184</f>
        <v>1</v>
      </c>
      <c r="BB212" s="298">
        <f>'Customer Charges'!BB184</f>
        <v>1</v>
      </c>
      <c r="BC212" s="298">
        <f>'Customer Charges'!BC184</f>
        <v>1</v>
      </c>
      <c r="BD212" s="298">
        <f>'Customer Charges'!BD184</f>
        <v>1</v>
      </c>
      <c r="BE212" s="298">
        <f>'Customer Charges'!BE184</f>
        <v>1</v>
      </c>
      <c r="BF212" s="298">
        <f>'Customer Charges'!BF184</f>
        <v>1</v>
      </c>
      <c r="BG212" s="298">
        <f>'Customer Charges'!BG184</f>
        <v>1</v>
      </c>
      <c r="BH212" s="298">
        <f>'Customer Charges'!BH184</f>
        <v>1</v>
      </c>
      <c r="BI212" s="298">
        <f>'Customer Charges'!BI184</f>
        <v>1</v>
      </c>
      <c r="BJ212" s="298">
        <f>'Customer Charges'!BJ184</f>
        <v>1</v>
      </c>
      <c r="BK212" s="298">
        <f>'Customer Charges'!BK184</f>
        <v>1</v>
      </c>
      <c r="BL212" s="298">
        <f>'Customer Charges'!BL184</f>
        <v>1</v>
      </c>
      <c r="BM212" s="298">
        <f>'Customer Charges'!BM184</f>
        <v>1</v>
      </c>
      <c r="BN212" s="298">
        <f>'Customer Charges'!BN184</f>
        <v>1</v>
      </c>
      <c r="BO212" s="298">
        <f>'Customer Charges'!BO184</f>
        <v>1</v>
      </c>
      <c r="BP212" s="298">
        <f>'Customer Charges'!BP184</f>
        <v>1</v>
      </c>
      <c r="BQ212" s="298">
        <f>'Customer Charges'!BQ184</f>
        <v>1</v>
      </c>
      <c r="BR212" s="298">
        <f>'Customer Charges'!BR184</f>
        <v>1</v>
      </c>
      <c r="BS212" s="298">
        <f>'Customer Charges'!BS184</f>
        <v>1</v>
      </c>
      <c r="BT212" s="298">
        <f>'Customer Charges'!BT184</f>
        <v>1</v>
      </c>
      <c r="BU212" s="298">
        <f>'Customer Charges'!BU184</f>
        <v>1</v>
      </c>
      <c r="BV212" s="298">
        <f>'Customer Charges'!BV184</f>
        <v>1</v>
      </c>
      <c r="BW212" s="298">
        <f>'Customer Charges'!BW184</f>
        <v>1</v>
      </c>
      <c r="BX212" s="298">
        <f>'Customer Charges'!BX184</f>
        <v>1</v>
      </c>
      <c r="BY212" s="298">
        <f>'Customer Charges'!BY184</f>
        <v>1</v>
      </c>
      <c r="BZ212" s="298">
        <f>'Customer Charges'!BZ184</f>
        <v>1</v>
      </c>
      <c r="CA212" s="298">
        <f>'Customer Charges'!CA184</f>
        <v>1</v>
      </c>
      <c r="CB212" s="298">
        <f>'Customer Charges'!CB184</f>
        <v>1</v>
      </c>
      <c r="CC212" s="298">
        <f>'Customer Charges'!CC184</f>
        <v>1</v>
      </c>
      <c r="CD212" s="298">
        <f>'Customer Charges'!CD184</f>
        <v>1</v>
      </c>
      <c r="CE212" s="298">
        <f>'Customer Charges'!CE184</f>
        <v>1</v>
      </c>
      <c r="CF212" s="298">
        <f>'Customer Charges'!CF184</f>
        <v>1</v>
      </c>
      <c r="CG212" s="298">
        <f>'Customer Charges'!CG184</f>
        <v>1</v>
      </c>
      <c r="CH212" s="298">
        <f>'Customer Charges'!CH184</f>
        <v>1</v>
      </c>
      <c r="CI212" s="298">
        <f>'Customer Charges'!CI184</f>
        <v>1</v>
      </c>
      <c r="CJ212" s="298">
        <f>'Customer Charges'!CJ184</f>
        <v>1</v>
      </c>
      <c r="CK212" s="298">
        <f>'Customer Charges'!CK184</f>
        <v>1</v>
      </c>
      <c r="CL212" s="298">
        <f>'Customer Charges'!CL184</f>
        <v>1</v>
      </c>
      <c r="CM212" s="298">
        <f>'Customer Charges'!CM184</f>
        <v>1</v>
      </c>
      <c r="CN212" s="298">
        <f>'Customer Charges'!CN184</f>
        <v>1</v>
      </c>
      <c r="CO212" s="298">
        <f>'Customer Charges'!CO184</f>
        <v>1</v>
      </c>
      <c r="CP212" s="298">
        <f>'Customer Charges'!CP184</f>
        <v>1</v>
      </c>
      <c r="CQ212" s="298">
        <f>'Customer Charges'!CQ184</f>
        <v>1</v>
      </c>
      <c r="CR212" s="298">
        <f>'Customer Charges'!CR184</f>
        <v>1</v>
      </c>
      <c r="CS212" s="298">
        <f>'Customer Charges'!CS184</f>
        <v>1</v>
      </c>
      <c r="CT212" s="298">
        <f>'Customer Charges'!CT184</f>
        <v>0</v>
      </c>
      <c r="CU212" s="298">
        <f>'Customer Charges'!CU184</f>
        <v>0</v>
      </c>
      <c r="CV212" s="298">
        <f>'Customer Charges'!CV184</f>
        <v>0</v>
      </c>
      <c r="CW212" s="298">
        <f>'Customer Charges'!CW184</f>
        <v>0</v>
      </c>
      <c r="CX212" s="298">
        <f>'Customer Charges'!CX184</f>
        <v>0</v>
      </c>
      <c r="CY212" s="298">
        <f>'Customer Charges'!CY184</f>
        <v>0</v>
      </c>
      <c r="CZ212" s="298">
        <f>'Customer Charges'!CZ184</f>
        <v>0</v>
      </c>
      <c r="DA212" s="298">
        <f>'Customer Charges'!DA184</f>
        <v>0</v>
      </c>
      <c r="DB212" s="298">
        <f>'Customer Charges'!DB184</f>
        <v>0</v>
      </c>
      <c r="DC212" s="298">
        <f>'Customer Charges'!DC184</f>
        <v>0</v>
      </c>
      <c r="DD212" s="298">
        <f>'Customer Charges'!DD184</f>
        <v>0</v>
      </c>
      <c r="DE212" s="298">
        <f>'Customer Charges'!DE184</f>
        <v>0</v>
      </c>
      <c r="DF212" s="298">
        <f>'Customer Charges'!DF184</f>
        <v>0</v>
      </c>
      <c r="DG212" s="298">
        <f>'Customer Charges'!DG184</f>
        <v>0</v>
      </c>
      <c r="DH212" s="298">
        <f>'Customer Charges'!DH184</f>
        <v>0</v>
      </c>
      <c r="DI212" s="298">
        <f>'Customer Charges'!DI184</f>
        <v>0</v>
      </c>
      <c r="DJ212" s="298">
        <f>'Customer Charges'!DJ184</f>
        <v>0</v>
      </c>
      <c r="DK212" s="298">
        <f>'Customer Charges'!DK184</f>
        <v>0</v>
      </c>
      <c r="DL212" s="298">
        <f>'Customer Charges'!DL184</f>
        <v>0</v>
      </c>
      <c r="DM212" s="298">
        <f>'Customer Charges'!DM184</f>
        <v>0</v>
      </c>
      <c r="DN212" s="298">
        <f>'Customer Charges'!DN184</f>
        <v>0</v>
      </c>
      <c r="DO212" s="298">
        <f>'Customer Charges'!DO184</f>
        <v>0</v>
      </c>
      <c r="DP212" s="298">
        <f>'Customer Charges'!DP184</f>
        <v>0</v>
      </c>
      <c r="DQ212" s="298">
        <f>'Customer Charges'!DQ184</f>
        <v>0</v>
      </c>
      <c r="DR212" s="298">
        <f>'Customer Charges'!DR184</f>
        <v>0</v>
      </c>
      <c r="DS212" s="298">
        <f>'Customer Charges'!DS184</f>
        <v>0</v>
      </c>
      <c r="DT212" s="298">
        <f>'Customer Charges'!DT184</f>
        <v>0</v>
      </c>
      <c r="DU212" s="298">
        <f>'Customer Charges'!DU184</f>
        <v>0</v>
      </c>
      <c r="DV212" s="298">
        <f>'Customer Charges'!DV184</f>
        <v>0</v>
      </c>
      <c r="DW212" s="298">
        <f>'Customer Charges'!DW184</f>
        <v>0</v>
      </c>
      <c r="DX212" s="298">
        <f>'Customer Charges'!DX184</f>
        <v>0</v>
      </c>
      <c r="DY212" s="298">
        <f>'Customer Charges'!DY184</f>
        <v>0</v>
      </c>
      <c r="DZ212" s="298">
        <f>'Customer Charges'!DZ184</f>
        <v>0</v>
      </c>
      <c r="EA212" s="298">
        <f>'Customer Charges'!EA184</f>
        <v>0</v>
      </c>
      <c r="EB212" s="298">
        <f>'Customer Charges'!EB184</f>
        <v>0</v>
      </c>
      <c r="EC212" s="298">
        <f>'Customer Charges'!EC184</f>
        <v>0</v>
      </c>
      <c r="ED212" s="298">
        <f>'Customer Charges'!ED184</f>
        <v>0</v>
      </c>
      <c r="EE212" s="298">
        <f>'Customer Charges'!EE184</f>
        <v>0</v>
      </c>
      <c r="EF212" s="298">
        <f>'Customer Charges'!EF184</f>
        <v>0</v>
      </c>
      <c r="EG212" s="298">
        <f>'Customer Charges'!EG184</f>
        <v>0</v>
      </c>
      <c r="EH212" s="298">
        <f>'Customer Charges'!EH184</f>
        <v>0</v>
      </c>
      <c r="EI212" s="298">
        <f>'Customer Charges'!EI184</f>
        <v>0</v>
      </c>
      <c r="EJ212" s="298">
        <f>'Customer Charges'!EJ184</f>
        <v>0</v>
      </c>
      <c r="EK212" s="298">
        <f>'Customer Charges'!EK184</f>
        <v>0</v>
      </c>
      <c r="EL212" s="298">
        <f>'Customer Charges'!EL184</f>
        <v>0</v>
      </c>
      <c r="EM212" s="298">
        <f>'Customer Charges'!EM184</f>
        <v>0</v>
      </c>
      <c r="EN212" s="298">
        <f>'Customer Charges'!EN184</f>
        <v>0</v>
      </c>
      <c r="EO212" s="298">
        <f>'Customer Charges'!EO184</f>
        <v>0</v>
      </c>
      <c r="EP212" s="298">
        <f>'Customer Charges'!EP184</f>
        <v>0</v>
      </c>
      <c r="EQ212" s="298">
        <f>'Customer Charges'!EQ184</f>
        <v>0</v>
      </c>
      <c r="ER212" s="298">
        <f>'Customer Charges'!ER184</f>
        <v>0</v>
      </c>
      <c r="ES212" s="298">
        <f>'Customer Charges'!ES184</f>
        <v>0</v>
      </c>
      <c r="ET212" s="298">
        <f>'Customer Charges'!ET184</f>
        <v>0</v>
      </c>
      <c r="EU212" s="298">
        <f>'Customer Charges'!EU184</f>
        <v>0</v>
      </c>
      <c r="EV212" s="298">
        <f>'Customer Charges'!EV184</f>
        <v>0</v>
      </c>
      <c r="EW212" s="298">
        <f>'Customer Charges'!EW184</f>
        <v>0</v>
      </c>
      <c r="EX212" s="298">
        <f>'Customer Charges'!EX184</f>
        <v>0</v>
      </c>
      <c r="EY212" s="612"/>
      <c r="EZ212" s="86"/>
      <c r="FB212" s="612"/>
    </row>
    <row r="213" spans="1:158" ht="12.75" hidden="1" customHeight="1" outlineLevel="2">
      <c r="A213" s="1030"/>
      <c r="B213" s="925"/>
      <c r="C213" s="86"/>
      <c r="D213" s="654" t="s">
        <v>2331</v>
      </c>
      <c r="AD213" s="897">
        <f ca="1">IF(CostTotal=0,0,AE213/CostTotal)</f>
        <v>0</v>
      </c>
      <c r="AE213" s="304">
        <f>SUM(AF213:EY213)</f>
        <v>0</v>
      </c>
      <c r="AF213" s="898">
        <f>SUMIF(Conversion!$V$14:$V$114,$AD210,Conversion!AF$14:AF$114)</f>
        <v>0</v>
      </c>
      <c r="AG213" s="873">
        <f>SUMIF(Conversion!$V$14:$V$114,$AD210,Conversion!AG$14:AG$114)</f>
        <v>0</v>
      </c>
      <c r="AH213" s="873">
        <f>SUMIF(Conversion!$V$14:$V$114,$AD210,Conversion!AH$14:AH$114)</f>
        <v>0</v>
      </c>
      <c r="AI213" s="873">
        <f>SUMIF(Conversion!$V$14:$V$114,$AD210,Conversion!AI$14:AI$114)</f>
        <v>0</v>
      </c>
      <c r="AJ213" s="873">
        <f>SUMIF(Conversion!$V$14:$V$114,$AD210,Conversion!AJ$14:AJ$114)</f>
        <v>0</v>
      </c>
      <c r="AK213" s="873">
        <f>SUMIF(Conversion!$V$14:$V$114,$AD210,Conversion!AK$14:AK$114)</f>
        <v>0</v>
      </c>
      <c r="AL213" s="873">
        <f>SUMIF(Conversion!$V$14:$V$114,$AD210,Conversion!AL$14:AL$114)</f>
        <v>0</v>
      </c>
      <c r="AM213" s="873">
        <f>SUMIF(Conversion!$V$14:$V$114,$AD210,Conversion!AM$14:AM$114)</f>
        <v>0</v>
      </c>
      <c r="AN213" s="873">
        <f>SUMIF(Conversion!$V$14:$V$114,$AD210,Conversion!AN$14:AN$114)</f>
        <v>0</v>
      </c>
      <c r="AO213" s="873">
        <f>SUMIF(Conversion!$V$14:$V$114,$AD210,Conversion!AO$14:AO$114)</f>
        <v>0</v>
      </c>
      <c r="AP213" s="873">
        <f>SUMIF(Conversion!$V$14:$V$114,$AD210,Conversion!AP$14:AP$114)</f>
        <v>0</v>
      </c>
      <c r="AQ213" s="873">
        <f>SUMIF(Conversion!$V$14:$V$114,$AD210,Conversion!AQ$14:AQ$114)</f>
        <v>0</v>
      </c>
      <c r="AR213" s="873">
        <f>SUMIF(Conversion!$V$14:$V$114,$AD210,Conversion!AR$14:AR$114)</f>
        <v>0</v>
      </c>
      <c r="AS213" s="873">
        <f>SUMIF(Conversion!$V$14:$V$114,$AD210,Conversion!AS$14:AS$114)</f>
        <v>0</v>
      </c>
      <c r="AT213" s="873">
        <f>SUMIF(Conversion!$V$14:$V$114,$AD210,Conversion!AT$14:AT$114)</f>
        <v>0</v>
      </c>
      <c r="AU213" s="873">
        <f>SUMIF(Conversion!$V$14:$V$114,$AD210,Conversion!AU$14:AU$114)</f>
        <v>0</v>
      </c>
      <c r="AV213" s="873">
        <f>SUMIF(Conversion!$V$14:$V$114,$AD210,Conversion!AV$14:AV$114)</f>
        <v>0</v>
      </c>
      <c r="AW213" s="873">
        <f>SUMIF(Conversion!$V$14:$V$114,$AD210,Conversion!AW$14:AW$114)</f>
        <v>0</v>
      </c>
      <c r="AX213" s="873">
        <f>SUMIF(Conversion!$V$14:$V$114,$AD210,Conversion!AX$14:AX$114)</f>
        <v>0</v>
      </c>
      <c r="AY213" s="873">
        <f>SUMIF(Conversion!$V$14:$V$114,$AD210,Conversion!AY$14:AY$114)</f>
        <v>0</v>
      </c>
      <c r="AZ213" s="873">
        <f>SUMIF(Conversion!$V$14:$V$114,$AD210,Conversion!AZ$14:AZ$114)</f>
        <v>0</v>
      </c>
      <c r="BA213" s="873">
        <f>SUMIF(Conversion!$V$14:$V$114,$AD210,Conversion!BA$14:BA$114)</f>
        <v>0</v>
      </c>
      <c r="BB213" s="873">
        <f>SUMIF(Conversion!$V$14:$V$114,$AD210,Conversion!BB$14:BB$114)</f>
        <v>0</v>
      </c>
      <c r="BC213" s="873">
        <f>SUMIF(Conversion!$V$14:$V$114,$AD210,Conversion!BC$14:BC$114)</f>
        <v>0</v>
      </c>
      <c r="BD213" s="873">
        <f>SUMIF(Conversion!$V$14:$V$114,$AD210,Conversion!BD$14:BD$114)</f>
        <v>0</v>
      </c>
      <c r="BE213" s="873">
        <f>SUMIF(Conversion!$V$14:$V$114,$AD210,Conversion!BE$14:BE$114)</f>
        <v>0</v>
      </c>
      <c r="BF213" s="873">
        <f>SUMIF(Conversion!$V$14:$V$114,$AD210,Conversion!BF$14:BF$114)</f>
        <v>0</v>
      </c>
      <c r="BG213" s="873">
        <f>SUMIF(Conversion!$V$14:$V$114,$AD210,Conversion!BG$14:BG$114)</f>
        <v>0</v>
      </c>
      <c r="BH213" s="873">
        <f>SUMIF(Conversion!$V$14:$V$114,$AD210,Conversion!BH$14:BH$114)</f>
        <v>0</v>
      </c>
      <c r="BI213" s="873">
        <f>SUMIF(Conversion!$V$14:$V$114,$AD210,Conversion!BI$14:BI$114)</f>
        <v>0</v>
      </c>
      <c r="BJ213" s="873">
        <f>SUMIF(Conversion!$V$14:$V$114,$AD210,Conversion!BJ$14:BJ$114)</f>
        <v>0</v>
      </c>
      <c r="BK213" s="873">
        <f>SUMIF(Conversion!$V$14:$V$114,$AD210,Conversion!BK$14:BK$114)</f>
        <v>0</v>
      </c>
      <c r="BL213" s="873">
        <f>SUMIF(Conversion!$V$14:$V$114,$AD210,Conversion!BL$14:BL$114)</f>
        <v>0</v>
      </c>
      <c r="BM213" s="873">
        <f>SUMIF(Conversion!$V$14:$V$114,$AD210,Conversion!BM$14:BM$114)</f>
        <v>0</v>
      </c>
      <c r="BN213" s="873">
        <f>SUMIF(Conversion!$V$14:$V$114,$AD210,Conversion!BN$14:BN$114)</f>
        <v>0</v>
      </c>
      <c r="BO213" s="873">
        <f>SUMIF(Conversion!$V$14:$V$114,$AD210,Conversion!BO$14:BO$114)</f>
        <v>0</v>
      </c>
      <c r="BP213" s="873">
        <f>SUMIF(Conversion!$V$14:$V$114,$AD210,Conversion!BP$14:BP$114)</f>
        <v>0</v>
      </c>
      <c r="BQ213" s="873">
        <f>SUMIF(Conversion!$V$14:$V$114,$AD210,Conversion!BQ$14:BQ$114)</f>
        <v>0</v>
      </c>
      <c r="BR213" s="873">
        <f>SUMIF(Conversion!$V$14:$V$114,$AD210,Conversion!BR$14:BR$114)</f>
        <v>0</v>
      </c>
      <c r="BS213" s="873">
        <f>SUMIF(Conversion!$V$14:$V$114,$AD210,Conversion!BS$14:BS$114)</f>
        <v>0</v>
      </c>
      <c r="BT213" s="873">
        <f>SUMIF(Conversion!$V$14:$V$114,$AD210,Conversion!BT$14:BT$114)</f>
        <v>0</v>
      </c>
      <c r="BU213" s="873">
        <f>SUMIF(Conversion!$V$14:$V$114,$AD210,Conversion!BU$14:BU$114)</f>
        <v>0</v>
      </c>
      <c r="BV213" s="873">
        <f>SUMIF(Conversion!$V$14:$V$114,$AD210,Conversion!BV$14:BV$114)</f>
        <v>0</v>
      </c>
      <c r="BW213" s="873">
        <f>SUMIF(Conversion!$V$14:$V$114,$AD210,Conversion!BW$14:BW$114)</f>
        <v>0</v>
      </c>
      <c r="BX213" s="873">
        <f>SUMIF(Conversion!$V$14:$V$114,$AD210,Conversion!BX$14:BX$114)</f>
        <v>0</v>
      </c>
      <c r="BY213" s="873">
        <f>SUMIF(Conversion!$V$14:$V$114,$AD210,Conversion!BY$14:BY$114)</f>
        <v>0</v>
      </c>
      <c r="BZ213" s="873">
        <f>SUMIF(Conversion!$V$14:$V$114,$AD210,Conversion!BZ$14:BZ$114)</f>
        <v>0</v>
      </c>
      <c r="CA213" s="873">
        <f>SUMIF(Conversion!$V$14:$V$114,$AD210,Conversion!CA$14:CA$114)</f>
        <v>0</v>
      </c>
      <c r="CB213" s="873">
        <f>SUMIF(Conversion!$V$14:$V$114,$AD210,Conversion!CB$14:CB$114)</f>
        <v>0</v>
      </c>
      <c r="CC213" s="873">
        <f>SUMIF(Conversion!$V$14:$V$114,$AD210,Conversion!CC$14:CC$114)</f>
        <v>0</v>
      </c>
      <c r="CD213" s="873">
        <f>SUMIF(Conversion!$V$14:$V$114,$AD210,Conversion!CD$14:CD$114)</f>
        <v>0</v>
      </c>
      <c r="CE213" s="873">
        <f>SUMIF(Conversion!$V$14:$V$114,$AD210,Conversion!CE$14:CE$114)</f>
        <v>0</v>
      </c>
      <c r="CF213" s="873">
        <f>SUMIF(Conversion!$V$14:$V$114,$AD210,Conversion!CF$14:CF$114)</f>
        <v>0</v>
      </c>
      <c r="CG213" s="873">
        <f>SUMIF(Conversion!$V$14:$V$114,$AD210,Conversion!CG$14:CG$114)</f>
        <v>0</v>
      </c>
      <c r="CH213" s="873">
        <f>SUMIF(Conversion!$V$14:$V$114,$AD210,Conversion!CH$14:CH$114)</f>
        <v>0</v>
      </c>
      <c r="CI213" s="873">
        <f>SUMIF(Conversion!$V$14:$V$114,$AD210,Conversion!CI$14:CI$114)</f>
        <v>0</v>
      </c>
      <c r="CJ213" s="873">
        <f>SUMIF(Conversion!$V$14:$V$114,$AD210,Conversion!CJ$14:CJ$114)</f>
        <v>0</v>
      </c>
      <c r="CK213" s="873">
        <f>SUMIF(Conversion!$V$14:$V$114,$AD210,Conversion!CK$14:CK$114)</f>
        <v>0</v>
      </c>
      <c r="CL213" s="873">
        <f>SUMIF(Conversion!$V$14:$V$114,$AD210,Conversion!CL$14:CL$114)</f>
        <v>0</v>
      </c>
      <c r="CM213" s="873">
        <f>SUMIF(Conversion!$V$14:$V$114,$AD210,Conversion!CM$14:CM$114)</f>
        <v>0</v>
      </c>
      <c r="CN213" s="873">
        <f>SUMIF(Conversion!$V$14:$V$114,$AD210,Conversion!CN$14:CN$114)</f>
        <v>0</v>
      </c>
      <c r="CO213" s="873">
        <f>SUMIF(Conversion!$V$14:$V$114,$AD210,Conversion!CO$14:CO$114)</f>
        <v>0</v>
      </c>
      <c r="CP213" s="873">
        <f>SUMIF(Conversion!$V$14:$V$114,$AD210,Conversion!CP$14:CP$114)</f>
        <v>0</v>
      </c>
      <c r="CQ213" s="873">
        <f>SUMIF(Conversion!$V$14:$V$114,$AD210,Conversion!CQ$14:CQ$114)</f>
        <v>0</v>
      </c>
      <c r="CR213" s="873">
        <f>SUMIF(Conversion!$V$14:$V$114,$AD210,Conversion!CR$14:CR$114)</f>
        <v>0</v>
      </c>
      <c r="CS213" s="873">
        <f>SUMIF(Conversion!$V$14:$V$114,$AD210,Conversion!CS$14:CS$114)</f>
        <v>0</v>
      </c>
      <c r="CT213" s="873">
        <f>SUMIF(Conversion!$V$14:$V$114,$AD210,Conversion!CT$14:CT$114)</f>
        <v>0</v>
      </c>
      <c r="CU213" s="873">
        <f>SUMIF(Conversion!$V$14:$V$114,$AD210,Conversion!CU$14:CU$114)</f>
        <v>0</v>
      </c>
      <c r="CV213" s="873">
        <f>SUMIF(Conversion!$V$14:$V$114,$AD210,Conversion!CV$14:CV$114)</f>
        <v>0</v>
      </c>
      <c r="CW213" s="873">
        <f>SUMIF(Conversion!$V$14:$V$114,$AD210,Conversion!CW$14:CW$114)</f>
        <v>0</v>
      </c>
      <c r="CX213" s="873">
        <f>SUMIF(Conversion!$V$14:$V$114,$AD210,Conversion!CX$14:CX$114)</f>
        <v>0</v>
      </c>
      <c r="CY213" s="873">
        <f>SUMIF(Conversion!$V$14:$V$114,$AD210,Conversion!CY$14:CY$114)</f>
        <v>0</v>
      </c>
      <c r="CZ213" s="873">
        <f>SUMIF(Conversion!$V$14:$V$114,$AD210,Conversion!CZ$14:CZ$114)</f>
        <v>0</v>
      </c>
      <c r="DA213" s="873">
        <f>SUMIF(Conversion!$V$14:$V$114,$AD210,Conversion!DA$14:DA$114)</f>
        <v>0</v>
      </c>
      <c r="DB213" s="873">
        <f>SUMIF(Conversion!$V$14:$V$114,$AD210,Conversion!DB$14:DB$114)</f>
        <v>0</v>
      </c>
      <c r="DC213" s="873">
        <f>SUMIF(Conversion!$V$14:$V$114,$AD210,Conversion!DC$14:DC$114)</f>
        <v>0</v>
      </c>
      <c r="DD213" s="873">
        <f>SUMIF(Conversion!$V$14:$V$114,$AD210,Conversion!DD$14:DD$114)</f>
        <v>0</v>
      </c>
      <c r="DE213" s="873">
        <f>SUMIF(Conversion!$V$14:$V$114,$AD210,Conversion!DE$14:DE$114)</f>
        <v>0</v>
      </c>
      <c r="DF213" s="873">
        <f>SUMIF(Conversion!$V$14:$V$114,$AD210,Conversion!DF$14:DF$114)</f>
        <v>0</v>
      </c>
      <c r="DG213" s="873">
        <f>SUMIF(Conversion!$V$14:$V$114,$AD210,Conversion!DG$14:DG$114)</f>
        <v>0</v>
      </c>
      <c r="DH213" s="873">
        <f>SUMIF(Conversion!$V$14:$V$114,$AD210,Conversion!DH$14:DH$114)</f>
        <v>0</v>
      </c>
      <c r="DI213" s="873">
        <f>SUMIF(Conversion!$V$14:$V$114,$AD210,Conversion!DI$14:DI$114)</f>
        <v>0</v>
      </c>
      <c r="DJ213" s="873">
        <f>SUMIF(Conversion!$V$14:$V$114,$AD210,Conversion!DJ$14:DJ$114)</f>
        <v>0</v>
      </c>
      <c r="DK213" s="873">
        <f>SUMIF(Conversion!$V$14:$V$114,$AD210,Conversion!DK$14:DK$114)</f>
        <v>0</v>
      </c>
      <c r="DL213" s="873">
        <f>SUMIF(Conversion!$V$14:$V$114,$AD210,Conversion!DL$14:DL$114)</f>
        <v>0</v>
      </c>
      <c r="DM213" s="873">
        <f>SUMIF(Conversion!$V$14:$V$114,$AD210,Conversion!DM$14:DM$114)</f>
        <v>0</v>
      </c>
      <c r="DN213" s="873">
        <f>SUMIF(Conversion!$V$14:$V$114,$AD210,Conversion!DN$14:DN$114)</f>
        <v>0</v>
      </c>
      <c r="DO213" s="873">
        <f>SUMIF(Conversion!$V$14:$V$114,$AD210,Conversion!DO$14:DO$114)</f>
        <v>0</v>
      </c>
      <c r="DP213" s="873">
        <f>SUMIF(Conversion!$V$14:$V$114,$AD210,Conversion!DP$14:DP$114)</f>
        <v>0</v>
      </c>
      <c r="DQ213" s="873">
        <f>SUMIF(Conversion!$V$14:$V$114,$AD210,Conversion!DQ$14:DQ$114)</f>
        <v>0</v>
      </c>
      <c r="DR213" s="873">
        <f>SUMIF(Conversion!$V$14:$V$114,$AD210,Conversion!DR$14:DR$114)</f>
        <v>0</v>
      </c>
      <c r="DS213" s="873">
        <f>SUMIF(Conversion!$V$14:$V$114,$AD210,Conversion!DS$14:DS$114)</f>
        <v>0</v>
      </c>
      <c r="DT213" s="873">
        <f>SUMIF(Conversion!$V$14:$V$114,$AD210,Conversion!DT$14:DT$114)</f>
        <v>0</v>
      </c>
      <c r="DU213" s="873">
        <f>SUMIF(Conversion!$V$14:$V$114,$AD210,Conversion!DU$14:DU$114)</f>
        <v>0</v>
      </c>
      <c r="DV213" s="873">
        <f>SUMIF(Conversion!$V$14:$V$114,$AD210,Conversion!DV$14:DV$114)</f>
        <v>0</v>
      </c>
      <c r="DW213" s="873">
        <f>SUMIF(Conversion!$V$14:$V$114,$AD210,Conversion!DW$14:DW$114)</f>
        <v>0</v>
      </c>
      <c r="DX213" s="873">
        <f>SUMIF(Conversion!$V$14:$V$114,$AD210,Conversion!DX$14:DX$114)</f>
        <v>0</v>
      </c>
      <c r="DY213" s="873">
        <f>SUMIF(Conversion!$V$14:$V$114,$AD210,Conversion!DY$14:DY$114)</f>
        <v>0</v>
      </c>
      <c r="DZ213" s="873">
        <f>SUMIF(Conversion!$V$14:$V$114,$AD210,Conversion!DZ$14:DZ$114)</f>
        <v>0</v>
      </c>
      <c r="EA213" s="873">
        <f>SUMIF(Conversion!$V$14:$V$114,$AD210,Conversion!EA$14:EA$114)</f>
        <v>0</v>
      </c>
      <c r="EB213" s="873">
        <f>SUMIF(Conversion!$V$14:$V$114,$AD210,Conversion!EB$14:EB$114)</f>
        <v>0</v>
      </c>
      <c r="EC213" s="873">
        <f>SUMIF(Conversion!$V$14:$V$114,$AD210,Conversion!EC$14:EC$114)</f>
        <v>0</v>
      </c>
      <c r="ED213" s="873">
        <f>SUMIF(Conversion!$V$14:$V$114,$AD210,Conversion!ED$14:ED$114)</f>
        <v>0</v>
      </c>
      <c r="EE213" s="873">
        <f>SUMIF(Conversion!$V$14:$V$114,$AD210,Conversion!EE$14:EE$114)</f>
        <v>0</v>
      </c>
      <c r="EF213" s="873">
        <f>SUMIF(Conversion!$V$14:$V$114,$AD210,Conversion!EF$14:EF$114)</f>
        <v>0</v>
      </c>
      <c r="EG213" s="873">
        <f>SUMIF(Conversion!$V$14:$V$114,$AD210,Conversion!EG$14:EG$114)</f>
        <v>0</v>
      </c>
      <c r="EH213" s="873">
        <f>SUMIF(Conversion!$V$14:$V$114,$AD210,Conversion!EH$14:EH$114)</f>
        <v>0</v>
      </c>
      <c r="EI213" s="873">
        <f>SUMIF(Conversion!$V$14:$V$114,$AD210,Conversion!EI$14:EI$114)</f>
        <v>0</v>
      </c>
      <c r="EJ213" s="873">
        <f>SUMIF(Conversion!$V$14:$V$114,$AD210,Conversion!EJ$14:EJ$114)</f>
        <v>0</v>
      </c>
      <c r="EK213" s="873">
        <f>SUMIF(Conversion!$V$14:$V$114,$AD210,Conversion!EK$14:EK$114)</f>
        <v>0</v>
      </c>
      <c r="EL213" s="873">
        <f>SUMIF(Conversion!$V$14:$V$114,$AD210,Conversion!EL$14:EL$114)</f>
        <v>0</v>
      </c>
      <c r="EM213" s="873">
        <f>SUMIF(Conversion!$V$14:$V$114,$AD210,Conversion!EM$14:EM$114)</f>
        <v>0</v>
      </c>
      <c r="EN213" s="873">
        <f>SUMIF(Conversion!$V$14:$V$114,$AD210,Conversion!EN$14:EN$114)</f>
        <v>0</v>
      </c>
      <c r="EO213" s="873">
        <f>SUMIF(Conversion!$V$14:$V$114,$AD210,Conversion!EO$14:EO$114)</f>
        <v>0</v>
      </c>
      <c r="EP213" s="873">
        <f>SUMIF(Conversion!$V$14:$V$114,$AD210,Conversion!EP$14:EP$114)</f>
        <v>0</v>
      </c>
      <c r="EQ213" s="873">
        <f>SUMIF(Conversion!$V$14:$V$114,$AD210,Conversion!EQ$14:EQ$114)</f>
        <v>0</v>
      </c>
      <c r="ER213" s="873">
        <f>SUMIF(Conversion!$V$14:$V$114,$AD210,Conversion!ER$14:ER$114)</f>
        <v>0</v>
      </c>
      <c r="ES213" s="873">
        <f>SUMIF(Conversion!$V$14:$V$114,$AD210,Conversion!ES$14:ES$114)</f>
        <v>0</v>
      </c>
      <c r="ET213" s="873">
        <f>SUMIF(Conversion!$V$14:$V$114,$AD210,Conversion!ET$14:ET$114)</f>
        <v>0</v>
      </c>
      <c r="EU213" s="873">
        <f>SUMIF(Conversion!$V$14:$V$114,$AD210,Conversion!EU$14:EU$114)</f>
        <v>0</v>
      </c>
      <c r="EV213" s="873">
        <f>SUMIF(Conversion!$V$14:$V$114,$AD210,Conversion!EV$14:EV$114)</f>
        <v>0</v>
      </c>
      <c r="EW213" s="873">
        <f>SUMIF(Conversion!$V$14:$V$114,$AD210,Conversion!EW$14:EW$114)</f>
        <v>0</v>
      </c>
      <c r="EX213" s="873">
        <f>SUMIF(Conversion!$V$14:$V$114,$AD210,Conversion!EX$14:EX$114)</f>
        <v>0</v>
      </c>
      <c r="EY213" s="612"/>
      <c r="EZ213" s="86"/>
      <c r="FB213" s="612"/>
    </row>
    <row r="214" spans="1:158" ht="12.75" hidden="1" customHeight="1" outlineLevel="2">
      <c r="A214" s="303"/>
      <c r="B214" s="899" t="s">
        <v>47</v>
      </c>
      <c r="C214" s="86"/>
      <c r="D214" s="654" t="s">
        <v>1762</v>
      </c>
      <c r="AD214" s="897">
        <f>IF(AE214=0,0,(AE214-AE213)/AE214)</f>
        <v>0</v>
      </c>
      <c r="AE214" s="304">
        <f>SUM(AF214:EY214)</f>
        <v>0</v>
      </c>
      <c r="AF214" s="898">
        <f>'Customer Charges'!AF185</f>
        <v>0</v>
      </c>
      <c r="AG214" s="873">
        <f>'Customer Charges'!AG185</f>
        <v>0</v>
      </c>
      <c r="AH214" s="873">
        <f>'Customer Charges'!AH185</f>
        <v>0</v>
      </c>
      <c r="AI214" s="873">
        <f>'Customer Charges'!AI185</f>
        <v>0</v>
      </c>
      <c r="AJ214" s="873">
        <f>'Customer Charges'!AJ185</f>
        <v>0</v>
      </c>
      <c r="AK214" s="873">
        <f>'Customer Charges'!AK185</f>
        <v>0</v>
      </c>
      <c r="AL214" s="873">
        <f>'Customer Charges'!AL185</f>
        <v>0</v>
      </c>
      <c r="AM214" s="873">
        <f>'Customer Charges'!AM185</f>
        <v>0</v>
      </c>
      <c r="AN214" s="873">
        <f>'Customer Charges'!AN185</f>
        <v>0</v>
      </c>
      <c r="AO214" s="873">
        <f>'Customer Charges'!AO185</f>
        <v>0</v>
      </c>
      <c r="AP214" s="873">
        <f>'Customer Charges'!AP185</f>
        <v>0</v>
      </c>
      <c r="AQ214" s="873">
        <f>'Customer Charges'!AQ185</f>
        <v>0</v>
      </c>
      <c r="AR214" s="873">
        <f>'Customer Charges'!AR185</f>
        <v>0</v>
      </c>
      <c r="AS214" s="873">
        <f>'Customer Charges'!AS185</f>
        <v>0</v>
      </c>
      <c r="AT214" s="873">
        <f>'Customer Charges'!AT185</f>
        <v>0</v>
      </c>
      <c r="AU214" s="873">
        <f>'Customer Charges'!AU185</f>
        <v>0</v>
      </c>
      <c r="AV214" s="873">
        <f>'Customer Charges'!AV185</f>
        <v>0</v>
      </c>
      <c r="AW214" s="873">
        <f>'Customer Charges'!AW185</f>
        <v>0</v>
      </c>
      <c r="AX214" s="873">
        <f>'Customer Charges'!AX185</f>
        <v>0</v>
      </c>
      <c r="AY214" s="873">
        <f>'Customer Charges'!AY185</f>
        <v>0</v>
      </c>
      <c r="AZ214" s="873">
        <f>'Customer Charges'!AZ185</f>
        <v>0</v>
      </c>
      <c r="BA214" s="873">
        <f>'Customer Charges'!BA185</f>
        <v>0</v>
      </c>
      <c r="BB214" s="873">
        <f>'Customer Charges'!BB185</f>
        <v>0</v>
      </c>
      <c r="BC214" s="873">
        <f>'Customer Charges'!BC185</f>
        <v>0</v>
      </c>
      <c r="BD214" s="873">
        <f>'Customer Charges'!BD185</f>
        <v>0</v>
      </c>
      <c r="BE214" s="873">
        <f>'Customer Charges'!BE185</f>
        <v>0</v>
      </c>
      <c r="BF214" s="873">
        <f>'Customer Charges'!BF185</f>
        <v>0</v>
      </c>
      <c r="BG214" s="873">
        <f>'Customer Charges'!BG185</f>
        <v>0</v>
      </c>
      <c r="BH214" s="873">
        <f>'Customer Charges'!BH185</f>
        <v>0</v>
      </c>
      <c r="BI214" s="873">
        <f>'Customer Charges'!BI185</f>
        <v>0</v>
      </c>
      <c r="BJ214" s="873">
        <f>'Customer Charges'!BJ185</f>
        <v>0</v>
      </c>
      <c r="BK214" s="873">
        <f>'Customer Charges'!BK185</f>
        <v>0</v>
      </c>
      <c r="BL214" s="873">
        <f>'Customer Charges'!BL185</f>
        <v>0</v>
      </c>
      <c r="BM214" s="873">
        <f>'Customer Charges'!BM185</f>
        <v>0</v>
      </c>
      <c r="BN214" s="873">
        <f>'Customer Charges'!BN185</f>
        <v>0</v>
      </c>
      <c r="BO214" s="873">
        <f>'Customer Charges'!BO185</f>
        <v>0</v>
      </c>
      <c r="BP214" s="873">
        <f>'Customer Charges'!BP185</f>
        <v>0</v>
      </c>
      <c r="BQ214" s="873">
        <f>'Customer Charges'!BQ185</f>
        <v>0</v>
      </c>
      <c r="BR214" s="873">
        <f>'Customer Charges'!BR185</f>
        <v>0</v>
      </c>
      <c r="BS214" s="873">
        <f>'Customer Charges'!BS185</f>
        <v>0</v>
      </c>
      <c r="BT214" s="873">
        <f>'Customer Charges'!BT185</f>
        <v>0</v>
      </c>
      <c r="BU214" s="873">
        <f>'Customer Charges'!BU185</f>
        <v>0</v>
      </c>
      <c r="BV214" s="873">
        <f>'Customer Charges'!BV185</f>
        <v>0</v>
      </c>
      <c r="BW214" s="873">
        <f>'Customer Charges'!BW185</f>
        <v>0</v>
      </c>
      <c r="BX214" s="873">
        <f>'Customer Charges'!BX185</f>
        <v>0</v>
      </c>
      <c r="BY214" s="873">
        <f>'Customer Charges'!BY185</f>
        <v>0</v>
      </c>
      <c r="BZ214" s="873">
        <f>'Customer Charges'!BZ185</f>
        <v>0</v>
      </c>
      <c r="CA214" s="873">
        <f>'Customer Charges'!CA185</f>
        <v>0</v>
      </c>
      <c r="CB214" s="873">
        <f>'Customer Charges'!CB185</f>
        <v>0</v>
      </c>
      <c r="CC214" s="873">
        <f>'Customer Charges'!CC185</f>
        <v>0</v>
      </c>
      <c r="CD214" s="873">
        <f>'Customer Charges'!CD185</f>
        <v>0</v>
      </c>
      <c r="CE214" s="873">
        <f>'Customer Charges'!CE185</f>
        <v>0</v>
      </c>
      <c r="CF214" s="873">
        <f>'Customer Charges'!CF185</f>
        <v>0</v>
      </c>
      <c r="CG214" s="873">
        <f>'Customer Charges'!CG185</f>
        <v>0</v>
      </c>
      <c r="CH214" s="873">
        <f>'Customer Charges'!CH185</f>
        <v>0</v>
      </c>
      <c r="CI214" s="873">
        <f>'Customer Charges'!CI185</f>
        <v>0</v>
      </c>
      <c r="CJ214" s="873">
        <f>'Customer Charges'!CJ185</f>
        <v>0</v>
      </c>
      <c r="CK214" s="873">
        <f>'Customer Charges'!CK185</f>
        <v>0</v>
      </c>
      <c r="CL214" s="873">
        <f>'Customer Charges'!CL185</f>
        <v>0</v>
      </c>
      <c r="CM214" s="873">
        <f>'Customer Charges'!CM185</f>
        <v>0</v>
      </c>
      <c r="CN214" s="873">
        <f>'Customer Charges'!CN185</f>
        <v>0</v>
      </c>
      <c r="CO214" s="873">
        <f>'Customer Charges'!CO185</f>
        <v>0</v>
      </c>
      <c r="CP214" s="873">
        <f>'Customer Charges'!CP185</f>
        <v>0</v>
      </c>
      <c r="CQ214" s="873">
        <f>'Customer Charges'!CQ185</f>
        <v>0</v>
      </c>
      <c r="CR214" s="873">
        <f>'Customer Charges'!CR185</f>
        <v>0</v>
      </c>
      <c r="CS214" s="873">
        <f>'Customer Charges'!CS185</f>
        <v>0</v>
      </c>
      <c r="CT214" s="873">
        <f>'Customer Charges'!CT185</f>
        <v>0</v>
      </c>
      <c r="CU214" s="873">
        <f>'Customer Charges'!CU185</f>
        <v>0</v>
      </c>
      <c r="CV214" s="873">
        <f>'Customer Charges'!CV185</f>
        <v>0</v>
      </c>
      <c r="CW214" s="873">
        <f>'Customer Charges'!CW185</f>
        <v>0</v>
      </c>
      <c r="CX214" s="873">
        <f>'Customer Charges'!CX185</f>
        <v>0</v>
      </c>
      <c r="CY214" s="873">
        <f>'Customer Charges'!CY185</f>
        <v>0</v>
      </c>
      <c r="CZ214" s="873">
        <f>'Customer Charges'!CZ185</f>
        <v>0</v>
      </c>
      <c r="DA214" s="873">
        <f>'Customer Charges'!DA185</f>
        <v>0</v>
      </c>
      <c r="DB214" s="873">
        <f>'Customer Charges'!DB185</f>
        <v>0</v>
      </c>
      <c r="DC214" s="873">
        <f>'Customer Charges'!DC185</f>
        <v>0</v>
      </c>
      <c r="DD214" s="873">
        <f>'Customer Charges'!DD185</f>
        <v>0</v>
      </c>
      <c r="DE214" s="873">
        <f>'Customer Charges'!DE185</f>
        <v>0</v>
      </c>
      <c r="DF214" s="873">
        <f>'Customer Charges'!DF185</f>
        <v>0</v>
      </c>
      <c r="DG214" s="873">
        <f>'Customer Charges'!DG185</f>
        <v>0</v>
      </c>
      <c r="DH214" s="873">
        <f>'Customer Charges'!DH185</f>
        <v>0</v>
      </c>
      <c r="DI214" s="873">
        <f>'Customer Charges'!DI185</f>
        <v>0</v>
      </c>
      <c r="DJ214" s="873">
        <f>'Customer Charges'!DJ185</f>
        <v>0</v>
      </c>
      <c r="DK214" s="873">
        <f>'Customer Charges'!DK185</f>
        <v>0</v>
      </c>
      <c r="DL214" s="873">
        <f>'Customer Charges'!DL185</f>
        <v>0</v>
      </c>
      <c r="DM214" s="873">
        <f>'Customer Charges'!DM185</f>
        <v>0</v>
      </c>
      <c r="DN214" s="873">
        <f>'Customer Charges'!DN185</f>
        <v>0</v>
      </c>
      <c r="DO214" s="873">
        <f>'Customer Charges'!DO185</f>
        <v>0</v>
      </c>
      <c r="DP214" s="873">
        <f>'Customer Charges'!DP185</f>
        <v>0</v>
      </c>
      <c r="DQ214" s="873">
        <f>'Customer Charges'!DQ185</f>
        <v>0</v>
      </c>
      <c r="DR214" s="873">
        <f>'Customer Charges'!DR185</f>
        <v>0</v>
      </c>
      <c r="DS214" s="873">
        <f>'Customer Charges'!DS185</f>
        <v>0</v>
      </c>
      <c r="DT214" s="873">
        <f>'Customer Charges'!DT185</f>
        <v>0</v>
      </c>
      <c r="DU214" s="873">
        <f>'Customer Charges'!DU185</f>
        <v>0</v>
      </c>
      <c r="DV214" s="873">
        <f>'Customer Charges'!DV185</f>
        <v>0</v>
      </c>
      <c r="DW214" s="873">
        <f>'Customer Charges'!DW185</f>
        <v>0</v>
      </c>
      <c r="DX214" s="873">
        <f>'Customer Charges'!DX185</f>
        <v>0</v>
      </c>
      <c r="DY214" s="873">
        <f>'Customer Charges'!DY185</f>
        <v>0</v>
      </c>
      <c r="DZ214" s="873">
        <f>'Customer Charges'!DZ185</f>
        <v>0</v>
      </c>
      <c r="EA214" s="873">
        <f>'Customer Charges'!EA185</f>
        <v>0</v>
      </c>
      <c r="EB214" s="873">
        <f>'Customer Charges'!EB185</f>
        <v>0</v>
      </c>
      <c r="EC214" s="873">
        <f>'Customer Charges'!EC185</f>
        <v>0</v>
      </c>
      <c r="ED214" s="873">
        <f>'Customer Charges'!ED185</f>
        <v>0</v>
      </c>
      <c r="EE214" s="873">
        <f>'Customer Charges'!EE185</f>
        <v>0</v>
      </c>
      <c r="EF214" s="873">
        <f>'Customer Charges'!EF185</f>
        <v>0</v>
      </c>
      <c r="EG214" s="873">
        <f>'Customer Charges'!EG185</f>
        <v>0</v>
      </c>
      <c r="EH214" s="873">
        <f>'Customer Charges'!EH185</f>
        <v>0</v>
      </c>
      <c r="EI214" s="873">
        <f>'Customer Charges'!EI185</f>
        <v>0</v>
      </c>
      <c r="EJ214" s="873">
        <f>'Customer Charges'!EJ185</f>
        <v>0</v>
      </c>
      <c r="EK214" s="873">
        <f>'Customer Charges'!EK185</f>
        <v>0</v>
      </c>
      <c r="EL214" s="873">
        <f>'Customer Charges'!EL185</f>
        <v>0</v>
      </c>
      <c r="EM214" s="873">
        <f>'Customer Charges'!EM185</f>
        <v>0</v>
      </c>
      <c r="EN214" s="873">
        <f>'Customer Charges'!EN185</f>
        <v>0</v>
      </c>
      <c r="EO214" s="873">
        <f>'Customer Charges'!EO185</f>
        <v>0</v>
      </c>
      <c r="EP214" s="873">
        <f>'Customer Charges'!EP185</f>
        <v>0</v>
      </c>
      <c r="EQ214" s="873">
        <f>'Customer Charges'!EQ185</f>
        <v>0</v>
      </c>
      <c r="ER214" s="873">
        <f>'Customer Charges'!ER185</f>
        <v>0</v>
      </c>
      <c r="ES214" s="873">
        <f>'Customer Charges'!ES185</f>
        <v>0</v>
      </c>
      <c r="ET214" s="873">
        <f>'Customer Charges'!ET185</f>
        <v>0</v>
      </c>
      <c r="EU214" s="873">
        <f>'Customer Charges'!EU185</f>
        <v>0</v>
      </c>
      <c r="EV214" s="873">
        <f>'Customer Charges'!EV185</f>
        <v>0</v>
      </c>
      <c r="EW214" s="873">
        <f>'Customer Charges'!EW185</f>
        <v>0</v>
      </c>
      <c r="EX214" s="873">
        <f>'Customer Charges'!EX185</f>
        <v>0</v>
      </c>
      <c r="EY214" s="612"/>
      <c r="FA214" s="894">
        <f>IF(ABS(AE214-'Customer Charges'!AE185)&gt;ErrTol,1,0)</f>
        <v>0</v>
      </c>
      <c r="FB214" s="612"/>
    </row>
    <row r="215" spans="1:158" ht="12.75" hidden="1" customHeight="1" outlineLevel="2">
      <c r="A215" s="303"/>
      <c r="B215" s="926" t="str">
        <f>Constants!$H$304</f>
        <v>Included</v>
      </c>
      <c r="C215" s="86"/>
      <c r="D215" s="654" t="s">
        <v>249</v>
      </c>
      <c r="AD215" s="901"/>
      <c r="AE215" s="647">
        <f>SUM(AF215:EY215)</f>
        <v>0</v>
      </c>
      <c r="AF215" s="902">
        <f>'Customer Charges'!AF187</f>
        <v>0</v>
      </c>
      <c r="AG215" s="626">
        <f>'Customer Charges'!AG187</f>
        <v>0</v>
      </c>
      <c r="AH215" s="626">
        <f>'Customer Charges'!AH187</f>
        <v>0</v>
      </c>
      <c r="AI215" s="626">
        <f>'Customer Charges'!AI187</f>
        <v>0</v>
      </c>
      <c r="AJ215" s="626">
        <f>'Customer Charges'!AJ187</f>
        <v>0</v>
      </c>
      <c r="AK215" s="626">
        <f>'Customer Charges'!AK187</f>
        <v>0</v>
      </c>
      <c r="AL215" s="626">
        <f>'Customer Charges'!AL187</f>
        <v>0</v>
      </c>
      <c r="AM215" s="626">
        <f>'Customer Charges'!AM187</f>
        <v>0</v>
      </c>
      <c r="AN215" s="626">
        <f>'Customer Charges'!AN187</f>
        <v>0</v>
      </c>
      <c r="AO215" s="626">
        <f>'Customer Charges'!AO187</f>
        <v>0</v>
      </c>
      <c r="AP215" s="626">
        <f>'Customer Charges'!AP187</f>
        <v>0</v>
      </c>
      <c r="AQ215" s="626">
        <f>'Customer Charges'!AQ187</f>
        <v>0</v>
      </c>
      <c r="AR215" s="626">
        <f>'Customer Charges'!AR187</f>
        <v>0</v>
      </c>
      <c r="AS215" s="626">
        <f>'Customer Charges'!AS187</f>
        <v>0</v>
      </c>
      <c r="AT215" s="626">
        <f>'Customer Charges'!AT187</f>
        <v>0</v>
      </c>
      <c r="AU215" s="626">
        <f>'Customer Charges'!AU187</f>
        <v>0</v>
      </c>
      <c r="AV215" s="626">
        <f>'Customer Charges'!AV187</f>
        <v>0</v>
      </c>
      <c r="AW215" s="626">
        <f>'Customer Charges'!AW187</f>
        <v>0</v>
      </c>
      <c r="AX215" s="626">
        <f>'Customer Charges'!AX187</f>
        <v>0</v>
      </c>
      <c r="AY215" s="626">
        <f>'Customer Charges'!AY187</f>
        <v>0</v>
      </c>
      <c r="AZ215" s="626">
        <f>'Customer Charges'!AZ187</f>
        <v>0</v>
      </c>
      <c r="BA215" s="626">
        <f>'Customer Charges'!BA187</f>
        <v>0</v>
      </c>
      <c r="BB215" s="626">
        <f>'Customer Charges'!BB187</f>
        <v>0</v>
      </c>
      <c r="BC215" s="626">
        <f>'Customer Charges'!BC187</f>
        <v>0</v>
      </c>
      <c r="BD215" s="626">
        <f>'Customer Charges'!BD187</f>
        <v>0</v>
      </c>
      <c r="BE215" s="626">
        <f>'Customer Charges'!BE187</f>
        <v>0</v>
      </c>
      <c r="BF215" s="626">
        <f>'Customer Charges'!BF187</f>
        <v>0</v>
      </c>
      <c r="BG215" s="626">
        <f>'Customer Charges'!BG187</f>
        <v>0</v>
      </c>
      <c r="BH215" s="626">
        <f>'Customer Charges'!BH187</f>
        <v>0</v>
      </c>
      <c r="BI215" s="626">
        <f>'Customer Charges'!BI187</f>
        <v>0</v>
      </c>
      <c r="BJ215" s="626">
        <f>'Customer Charges'!BJ187</f>
        <v>0</v>
      </c>
      <c r="BK215" s="626">
        <f>'Customer Charges'!BK187</f>
        <v>0</v>
      </c>
      <c r="BL215" s="626">
        <f>'Customer Charges'!BL187</f>
        <v>0</v>
      </c>
      <c r="BM215" s="626">
        <f>'Customer Charges'!BM187</f>
        <v>0</v>
      </c>
      <c r="BN215" s="626">
        <f>'Customer Charges'!BN187</f>
        <v>0</v>
      </c>
      <c r="BO215" s="626">
        <f>'Customer Charges'!BO187</f>
        <v>0</v>
      </c>
      <c r="BP215" s="626">
        <f>'Customer Charges'!BP187</f>
        <v>0</v>
      </c>
      <c r="BQ215" s="626">
        <f>'Customer Charges'!BQ187</f>
        <v>0</v>
      </c>
      <c r="BR215" s="626">
        <f>'Customer Charges'!BR187</f>
        <v>0</v>
      </c>
      <c r="BS215" s="626">
        <f>'Customer Charges'!BS187</f>
        <v>0</v>
      </c>
      <c r="BT215" s="626">
        <f>'Customer Charges'!BT187</f>
        <v>0</v>
      </c>
      <c r="BU215" s="626">
        <f>'Customer Charges'!BU187</f>
        <v>0</v>
      </c>
      <c r="BV215" s="626">
        <f>'Customer Charges'!BV187</f>
        <v>0</v>
      </c>
      <c r="BW215" s="626">
        <f>'Customer Charges'!BW187</f>
        <v>0</v>
      </c>
      <c r="BX215" s="626">
        <f>'Customer Charges'!BX187</f>
        <v>0</v>
      </c>
      <c r="BY215" s="626">
        <f>'Customer Charges'!BY187</f>
        <v>0</v>
      </c>
      <c r="BZ215" s="626">
        <f>'Customer Charges'!BZ187</f>
        <v>0</v>
      </c>
      <c r="CA215" s="626">
        <f>'Customer Charges'!CA187</f>
        <v>0</v>
      </c>
      <c r="CB215" s="626">
        <f>'Customer Charges'!CB187</f>
        <v>0</v>
      </c>
      <c r="CC215" s="626">
        <f>'Customer Charges'!CC187</f>
        <v>0</v>
      </c>
      <c r="CD215" s="626">
        <f>'Customer Charges'!CD187</f>
        <v>0</v>
      </c>
      <c r="CE215" s="626">
        <f>'Customer Charges'!CE187</f>
        <v>0</v>
      </c>
      <c r="CF215" s="626">
        <f>'Customer Charges'!CF187</f>
        <v>0</v>
      </c>
      <c r="CG215" s="626">
        <f>'Customer Charges'!CG187</f>
        <v>0</v>
      </c>
      <c r="CH215" s="626">
        <f>'Customer Charges'!CH187</f>
        <v>0</v>
      </c>
      <c r="CI215" s="626">
        <f>'Customer Charges'!CI187</f>
        <v>0</v>
      </c>
      <c r="CJ215" s="626">
        <f>'Customer Charges'!CJ187</f>
        <v>0</v>
      </c>
      <c r="CK215" s="626">
        <f>'Customer Charges'!CK187</f>
        <v>0</v>
      </c>
      <c r="CL215" s="626">
        <f>'Customer Charges'!CL187</f>
        <v>0</v>
      </c>
      <c r="CM215" s="626">
        <f>'Customer Charges'!CM187</f>
        <v>0</v>
      </c>
      <c r="CN215" s="626">
        <f>'Customer Charges'!CN187</f>
        <v>0</v>
      </c>
      <c r="CO215" s="626">
        <f>'Customer Charges'!CO187</f>
        <v>0</v>
      </c>
      <c r="CP215" s="626">
        <f>'Customer Charges'!CP187</f>
        <v>0</v>
      </c>
      <c r="CQ215" s="626">
        <f>'Customer Charges'!CQ187</f>
        <v>0</v>
      </c>
      <c r="CR215" s="626">
        <f>'Customer Charges'!CR187</f>
        <v>0</v>
      </c>
      <c r="CS215" s="626">
        <f>'Customer Charges'!CS187</f>
        <v>0</v>
      </c>
      <c r="CT215" s="626">
        <f>'Customer Charges'!CT187</f>
        <v>0</v>
      </c>
      <c r="CU215" s="626">
        <f>'Customer Charges'!CU187</f>
        <v>0</v>
      </c>
      <c r="CV215" s="626">
        <f>'Customer Charges'!CV187</f>
        <v>0</v>
      </c>
      <c r="CW215" s="626">
        <f>'Customer Charges'!CW187</f>
        <v>0</v>
      </c>
      <c r="CX215" s="626">
        <f>'Customer Charges'!CX187</f>
        <v>0</v>
      </c>
      <c r="CY215" s="626">
        <f>'Customer Charges'!CY187</f>
        <v>0</v>
      </c>
      <c r="CZ215" s="626">
        <f>'Customer Charges'!CZ187</f>
        <v>0</v>
      </c>
      <c r="DA215" s="626">
        <f>'Customer Charges'!DA187</f>
        <v>0</v>
      </c>
      <c r="DB215" s="626">
        <f>'Customer Charges'!DB187</f>
        <v>0</v>
      </c>
      <c r="DC215" s="626">
        <f>'Customer Charges'!DC187</f>
        <v>0</v>
      </c>
      <c r="DD215" s="626">
        <f>'Customer Charges'!DD187</f>
        <v>0</v>
      </c>
      <c r="DE215" s="626">
        <f>'Customer Charges'!DE187</f>
        <v>0</v>
      </c>
      <c r="DF215" s="626">
        <f>'Customer Charges'!DF187</f>
        <v>0</v>
      </c>
      <c r="DG215" s="626">
        <f>'Customer Charges'!DG187</f>
        <v>0</v>
      </c>
      <c r="DH215" s="626">
        <f>'Customer Charges'!DH187</f>
        <v>0</v>
      </c>
      <c r="DI215" s="626">
        <f>'Customer Charges'!DI187</f>
        <v>0</v>
      </c>
      <c r="DJ215" s="626">
        <f>'Customer Charges'!DJ187</f>
        <v>0</v>
      </c>
      <c r="DK215" s="626">
        <f>'Customer Charges'!DK187</f>
        <v>0</v>
      </c>
      <c r="DL215" s="626">
        <f>'Customer Charges'!DL187</f>
        <v>0</v>
      </c>
      <c r="DM215" s="626">
        <f>'Customer Charges'!DM187</f>
        <v>0</v>
      </c>
      <c r="DN215" s="626">
        <f>'Customer Charges'!DN187</f>
        <v>0</v>
      </c>
      <c r="DO215" s="626">
        <f>'Customer Charges'!DO187</f>
        <v>0</v>
      </c>
      <c r="DP215" s="626">
        <f>'Customer Charges'!DP187</f>
        <v>0</v>
      </c>
      <c r="DQ215" s="626">
        <f>'Customer Charges'!DQ187</f>
        <v>0</v>
      </c>
      <c r="DR215" s="626">
        <f>'Customer Charges'!DR187</f>
        <v>0</v>
      </c>
      <c r="DS215" s="626">
        <f>'Customer Charges'!DS187</f>
        <v>0</v>
      </c>
      <c r="DT215" s="626">
        <f>'Customer Charges'!DT187</f>
        <v>0</v>
      </c>
      <c r="DU215" s="626">
        <f>'Customer Charges'!DU187</f>
        <v>0</v>
      </c>
      <c r="DV215" s="626">
        <f>'Customer Charges'!DV187</f>
        <v>0</v>
      </c>
      <c r="DW215" s="626">
        <f>'Customer Charges'!DW187</f>
        <v>0</v>
      </c>
      <c r="DX215" s="626">
        <f>'Customer Charges'!DX187</f>
        <v>0</v>
      </c>
      <c r="DY215" s="626">
        <f>'Customer Charges'!DY187</f>
        <v>0</v>
      </c>
      <c r="DZ215" s="626">
        <f>'Customer Charges'!DZ187</f>
        <v>0</v>
      </c>
      <c r="EA215" s="626">
        <f>'Customer Charges'!EA187</f>
        <v>0</v>
      </c>
      <c r="EB215" s="626">
        <f>'Customer Charges'!EB187</f>
        <v>0</v>
      </c>
      <c r="EC215" s="626">
        <f>'Customer Charges'!EC187</f>
        <v>0</v>
      </c>
      <c r="ED215" s="626">
        <f>'Customer Charges'!ED187</f>
        <v>0</v>
      </c>
      <c r="EE215" s="626">
        <f>'Customer Charges'!EE187</f>
        <v>0</v>
      </c>
      <c r="EF215" s="626">
        <f>'Customer Charges'!EF187</f>
        <v>0</v>
      </c>
      <c r="EG215" s="626">
        <f>'Customer Charges'!EG187</f>
        <v>0</v>
      </c>
      <c r="EH215" s="626">
        <f>'Customer Charges'!EH187</f>
        <v>0</v>
      </c>
      <c r="EI215" s="626">
        <f>'Customer Charges'!EI187</f>
        <v>0</v>
      </c>
      <c r="EJ215" s="626">
        <f>'Customer Charges'!EJ187</f>
        <v>0</v>
      </c>
      <c r="EK215" s="626">
        <f>'Customer Charges'!EK187</f>
        <v>0</v>
      </c>
      <c r="EL215" s="626">
        <f>'Customer Charges'!EL187</f>
        <v>0</v>
      </c>
      <c r="EM215" s="626">
        <f>'Customer Charges'!EM187</f>
        <v>0</v>
      </c>
      <c r="EN215" s="626">
        <f>'Customer Charges'!EN187</f>
        <v>0</v>
      </c>
      <c r="EO215" s="626">
        <f>'Customer Charges'!EO187</f>
        <v>0</v>
      </c>
      <c r="EP215" s="626">
        <f>'Customer Charges'!EP187</f>
        <v>0</v>
      </c>
      <c r="EQ215" s="626">
        <f>'Customer Charges'!EQ187</f>
        <v>0</v>
      </c>
      <c r="ER215" s="626">
        <f>'Customer Charges'!ER187</f>
        <v>0</v>
      </c>
      <c r="ES215" s="626">
        <f>'Customer Charges'!ES187</f>
        <v>0</v>
      </c>
      <c r="ET215" s="626">
        <f>'Customer Charges'!ET187</f>
        <v>0</v>
      </c>
      <c r="EU215" s="626">
        <f>'Customer Charges'!EU187</f>
        <v>0</v>
      </c>
      <c r="EV215" s="626">
        <f>'Customer Charges'!EV187</f>
        <v>0</v>
      </c>
      <c r="EW215" s="626">
        <f>'Customer Charges'!EW187</f>
        <v>0</v>
      </c>
      <c r="EX215" s="626">
        <f>'Customer Charges'!EX187</f>
        <v>0</v>
      </c>
      <c r="EY215" s="612"/>
      <c r="EZ215" s="86"/>
      <c r="FB215" s="612"/>
    </row>
    <row r="216" spans="1:158" ht="12.75" hidden="1" customHeight="1" outlineLevel="2">
      <c r="A216" s="303"/>
      <c r="B216" s="903" t="s">
        <v>214</v>
      </c>
      <c r="C216" s="645"/>
      <c r="D216" s="654" t="s">
        <v>1759</v>
      </c>
      <c r="AD216" s="904"/>
      <c r="AE216" s="647">
        <f>MAX(AF216:EY216)</f>
        <v>0</v>
      </c>
      <c r="AF216" s="902">
        <f>'Customer Charges'!AF189</f>
        <v>0</v>
      </c>
      <c r="AG216" s="626">
        <f>'Customer Charges'!AG189</f>
        <v>0</v>
      </c>
      <c r="AH216" s="626">
        <f>'Customer Charges'!AH189</f>
        <v>0</v>
      </c>
      <c r="AI216" s="626">
        <f>'Customer Charges'!AI189</f>
        <v>0</v>
      </c>
      <c r="AJ216" s="626">
        <f>'Customer Charges'!AJ189</f>
        <v>0</v>
      </c>
      <c r="AK216" s="626">
        <f>'Customer Charges'!AK189</f>
        <v>0</v>
      </c>
      <c r="AL216" s="626">
        <f>'Customer Charges'!AL189</f>
        <v>0</v>
      </c>
      <c r="AM216" s="626">
        <f>'Customer Charges'!AM189</f>
        <v>0</v>
      </c>
      <c r="AN216" s="626">
        <f>'Customer Charges'!AN189</f>
        <v>0</v>
      </c>
      <c r="AO216" s="626">
        <f>'Customer Charges'!AO189</f>
        <v>0</v>
      </c>
      <c r="AP216" s="626">
        <f>'Customer Charges'!AP189</f>
        <v>0</v>
      </c>
      <c r="AQ216" s="626">
        <f>'Customer Charges'!AQ189</f>
        <v>0</v>
      </c>
      <c r="AR216" s="626">
        <f>'Customer Charges'!AR189</f>
        <v>0</v>
      </c>
      <c r="AS216" s="626">
        <f>'Customer Charges'!AS189</f>
        <v>0</v>
      </c>
      <c r="AT216" s="626">
        <f>'Customer Charges'!AT189</f>
        <v>0</v>
      </c>
      <c r="AU216" s="626">
        <f>'Customer Charges'!AU189</f>
        <v>0</v>
      </c>
      <c r="AV216" s="626">
        <f>'Customer Charges'!AV189</f>
        <v>0</v>
      </c>
      <c r="AW216" s="626">
        <f>'Customer Charges'!AW189</f>
        <v>0</v>
      </c>
      <c r="AX216" s="626">
        <f>'Customer Charges'!AX189</f>
        <v>0</v>
      </c>
      <c r="AY216" s="626">
        <f>'Customer Charges'!AY189</f>
        <v>0</v>
      </c>
      <c r="AZ216" s="626">
        <f>'Customer Charges'!AZ189</f>
        <v>0</v>
      </c>
      <c r="BA216" s="626">
        <f>'Customer Charges'!BA189</f>
        <v>0</v>
      </c>
      <c r="BB216" s="626">
        <f>'Customer Charges'!BB189</f>
        <v>0</v>
      </c>
      <c r="BC216" s="626">
        <f>'Customer Charges'!BC189</f>
        <v>0</v>
      </c>
      <c r="BD216" s="626">
        <f>'Customer Charges'!BD189</f>
        <v>0</v>
      </c>
      <c r="BE216" s="626">
        <f>'Customer Charges'!BE189</f>
        <v>0</v>
      </c>
      <c r="BF216" s="626">
        <f>'Customer Charges'!BF189</f>
        <v>0</v>
      </c>
      <c r="BG216" s="626">
        <f>'Customer Charges'!BG189</f>
        <v>0</v>
      </c>
      <c r="BH216" s="626">
        <f>'Customer Charges'!BH189</f>
        <v>0</v>
      </c>
      <c r="BI216" s="626">
        <f>'Customer Charges'!BI189</f>
        <v>0</v>
      </c>
      <c r="BJ216" s="626">
        <f>'Customer Charges'!BJ189</f>
        <v>0</v>
      </c>
      <c r="BK216" s="626">
        <f>'Customer Charges'!BK189</f>
        <v>0</v>
      </c>
      <c r="BL216" s="626">
        <f>'Customer Charges'!BL189</f>
        <v>0</v>
      </c>
      <c r="BM216" s="626">
        <f>'Customer Charges'!BM189</f>
        <v>0</v>
      </c>
      <c r="BN216" s="626">
        <f>'Customer Charges'!BN189</f>
        <v>0</v>
      </c>
      <c r="BO216" s="626">
        <f>'Customer Charges'!BO189</f>
        <v>0</v>
      </c>
      <c r="BP216" s="626">
        <f>'Customer Charges'!BP189</f>
        <v>0</v>
      </c>
      <c r="BQ216" s="626">
        <f>'Customer Charges'!BQ189</f>
        <v>0</v>
      </c>
      <c r="BR216" s="626">
        <f>'Customer Charges'!BR189</f>
        <v>0</v>
      </c>
      <c r="BS216" s="626">
        <f>'Customer Charges'!BS189</f>
        <v>0</v>
      </c>
      <c r="BT216" s="626">
        <f>'Customer Charges'!BT189</f>
        <v>0</v>
      </c>
      <c r="BU216" s="626">
        <f>'Customer Charges'!BU189</f>
        <v>0</v>
      </c>
      <c r="BV216" s="626">
        <f>'Customer Charges'!BV189</f>
        <v>0</v>
      </c>
      <c r="BW216" s="626">
        <f>'Customer Charges'!BW189</f>
        <v>0</v>
      </c>
      <c r="BX216" s="626">
        <f>'Customer Charges'!BX189</f>
        <v>0</v>
      </c>
      <c r="BY216" s="626">
        <f>'Customer Charges'!BY189</f>
        <v>0</v>
      </c>
      <c r="BZ216" s="626">
        <f>'Customer Charges'!BZ189</f>
        <v>0</v>
      </c>
      <c r="CA216" s="626">
        <f>'Customer Charges'!CA189</f>
        <v>0</v>
      </c>
      <c r="CB216" s="626">
        <f>'Customer Charges'!CB189</f>
        <v>0</v>
      </c>
      <c r="CC216" s="626">
        <f>'Customer Charges'!CC189</f>
        <v>0</v>
      </c>
      <c r="CD216" s="626">
        <f>'Customer Charges'!CD189</f>
        <v>0</v>
      </c>
      <c r="CE216" s="626">
        <f>'Customer Charges'!CE189</f>
        <v>0</v>
      </c>
      <c r="CF216" s="626">
        <f>'Customer Charges'!CF189</f>
        <v>0</v>
      </c>
      <c r="CG216" s="626">
        <f>'Customer Charges'!CG189</f>
        <v>0</v>
      </c>
      <c r="CH216" s="626">
        <f>'Customer Charges'!CH189</f>
        <v>0</v>
      </c>
      <c r="CI216" s="626">
        <f>'Customer Charges'!CI189</f>
        <v>0</v>
      </c>
      <c r="CJ216" s="626">
        <f>'Customer Charges'!CJ189</f>
        <v>0</v>
      </c>
      <c r="CK216" s="626">
        <f>'Customer Charges'!CK189</f>
        <v>0</v>
      </c>
      <c r="CL216" s="626">
        <f>'Customer Charges'!CL189</f>
        <v>0</v>
      </c>
      <c r="CM216" s="626">
        <f>'Customer Charges'!CM189</f>
        <v>0</v>
      </c>
      <c r="CN216" s="626">
        <f>'Customer Charges'!CN189</f>
        <v>0</v>
      </c>
      <c r="CO216" s="626">
        <f>'Customer Charges'!CO189</f>
        <v>0</v>
      </c>
      <c r="CP216" s="626">
        <f>'Customer Charges'!CP189</f>
        <v>0</v>
      </c>
      <c r="CQ216" s="626">
        <f>'Customer Charges'!CQ189</f>
        <v>0</v>
      </c>
      <c r="CR216" s="626">
        <f>'Customer Charges'!CR189</f>
        <v>0</v>
      </c>
      <c r="CS216" s="626">
        <f>'Customer Charges'!CS189</f>
        <v>0</v>
      </c>
      <c r="CT216" s="626">
        <f>'Customer Charges'!CT189</f>
        <v>0</v>
      </c>
      <c r="CU216" s="626">
        <f>'Customer Charges'!CU189</f>
        <v>0</v>
      </c>
      <c r="CV216" s="626">
        <f>'Customer Charges'!CV189</f>
        <v>0</v>
      </c>
      <c r="CW216" s="626">
        <f>'Customer Charges'!CW189</f>
        <v>0</v>
      </c>
      <c r="CX216" s="626">
        <f>'Customer Charges'!CX189</f>
        <v>0</v>
      </c>
      <c r="CY216" s="626">
        <f>'Customer Charges'!CY189</f>
        <v>0</v>
      </c>
      <c r="CZ216" s="626">
        <f>'Customer Charges'!CZ189</f>
        <v>0</v>
      </c>
      <c r="DA216" s="626">
        <f>'Customer Charges'!DA189</f>
        <v>0</v>
      </c>
      <c r="DB216" s="626">
        <f>'Customer Charges'!DB189</f>
        <v>0</v>
      </c>
      <c r="DC216" s="626">
        <f>'Customer Charges'!DC189</f>
        <v>0</v>
      </c>
      <c r="DD216" s="626">
        <f>'Customer Charges'!DD189</f>
        <v>0</v>
      </c>
      <c r="DE216" s="626">
        <f>'Customer Charges'!DE189</f>
        <v>0</v>
      </c>
      <c r="DF216" s="626">
        <f>'Customer Charges'!DF189</f>
        <v>0</v>
      </c>
      <c r="DG216" s="626">
        <f>'Customer Charges'!DG189</f>
        <v>0</v>
      </c>
      <c r="DH216" s="626">
        <f>'Customer Charges'!DH189</f>
        <v>0</v>
      </c>
      <c r="DI216" s="626">
        <f>'Customer Charges'!DI189</f>
        <v>0</v>
      </c>
      <c r="DJ216" s="626">
        <f>'Customer Charges'!DJ189</f>
        <v>0</v>
      </c>
      <c r="DK216" s="626">
        <f>'Customer Charges'!DK189</f>
        <v>0</v>
      </c>
      <c r="DL216" s="626">
        <f>'Customer Charges'!DL189</f>
        <v>0</v>
      </c>
      <c r="DM216" s="626">
        <f>'Customer Charges'!DM189</f>
        <v>0</v>
      </c>
      <c r="DN216" s="626">
        <f>'Customer Charges'!DN189</f>
        <v>0</v>
      </c>
      <c r="DO216" s="626">
        <f>'Customer Charges'!DO189</f>
        <v>0</v>
      </c>
      <c r="DP216" s="626">
        <f>'Customer Charges'!DP189</f>
        <v>0</v>
      </c>
      <c r="DQ216" s="626">
        <f>'Customer Charges'!DQ189</f>
        <v>0</v>
      </c>
      <c r="DR216" s="626">
        <f>'Customer Charges'!DR189</f>
        <v>0</v>
      </c>
      <c r="DS216" s="626">
        <f>'Customer Charges'!DS189</f>
        <v>0</v>
      </c>
      <c r="DT216" s="626">
        <f>'Customer Charges'!DT189</f>
        <v>0</v>
      </c>
      <c r="DU216" s="626">
        <f>'Customer Charges'!DU189</f>
        <v>0</v>
      </c>
      <c r="DV216" s="626">
        <f>'Customer Charges'!DV189</f>
        <v>0</v>
      </c>
      <c r="DW216" s="626">
        <f>'Customer Charges'!DW189</f>
        <v>0</v>
      </c>
      <c r="DX216" s="626">
        <f>'Customer Charges'!DX189</f>
        <v>0</v>
      </c>
      <c r="DY216" s="626">
        <f>'Customer Charges'!DY189</f>
        <v>0</v>
      </c>
      <c r="DZ216" s="626">
        <f>'Customer Charges'!DZ189</f>
        <v>0</v>
      </c>
      <c r="EA216" s="626">
        <f>'Customer Charges'!EA189</f>
        <v>0</v>
      </c>
      <c r="EB216" s="626">
        <f>'Customer Charges'!EB189</f>
        <v>0</v>
      </c>
      <c r="EC216" s="626">
        <f>'Customer Charges'!EC189</f>
        <v>0</v>
      </c>
      <c r="ED216" s="626">
        <f>'Customer Charges'!ED189</f>
        <v>0</v>
      </c>
      <c r="EE216" s="626">
        <f>'Customer Charges'!EE189</f>
        <v>0</v>
      </c>
      <c r="EF216" s="626">
        <f>'Customer Charges'!EF189</f>
        <v>0</v>
      </c>
      <c r="EG216" s="626">
        <f>'Customer Charges'!EG189</f>
        <v>0</v>
      </c>
      <c r="EH216" s="626">
        <f>'Customer Charges'!EH189</f>
        <v>0</v>
      </c>
      <c r="EI216" s="626">
        <f>'Customer Charges'!EI189</f>
        <v>0</v>
      </c>
      <c r="EJ216" s="626">
        <f>'Customer Charges'!EJ189</f>
        <v>0</v>
      </c>
      <c r="EK216" s="626">
        <f>'Customer Charges'!EK189</f>
        <v>0</v>
      </c>
      <c r="EL216" s="626">
        <f>'Customer Charges'!EL189</f>
        <v>0</v>
      </c>
      <c r="EM216" s="626">
        <f>'Customer Charges'!EM189</f>
        <v>0</v>
      </c>
      <c r="EN216" s="626">
        <f>'Customer Charges'!EN189</f>
        <v>0</v>
      </c>
      <c r="EO216" s="626">
        <f>'Customer Charges'!EO189</f>
        <v>0</v>
      </c>
      <c r="EP216" s="626">
        <f>'Customer Charges'!EP189</f>
        <v>0</v>
      </c>
      <c r="EQ216" s="626">
        <f>'Customer Charges'!EQ189</f>
        <v>0</v>
      </c>
      <c r="ER216" s="626">
        <f>'Customer Charges'!ER189</f>
        <v>0</v>
      </c>
      <c r="ES216" s="626">
        <f>'Customer Charges'!ES189</f>
        <v>0</v>
      </c>
      <c r="ET216" s="626">
        <f>'Customer Charges'!ET189</f>
        <v>0</v>
      </c>
      <c r="EU216" s="626">
        <f>'Customer Charges'!EU189</f>
        <v>0</v>
      </c>
      <c r="EV216" s="626">
        <f>'Customer Charges'!EV189</f>
        <v>0</v>
      </c>
      <c r="EW216" s="626">
        <f>'Customer Charges'!EW189</f>
        <v>0</v>
      </c>
      <c r="EX216" s="626">
        <f>'Customer Charges'!EX189</f>
        <v>0</v>
      </c>
      <c r="EY216" s="612"/>
      <c r="EZ216" s="86"/>
      <c r="FB216" s="612"/>
    </row>
    <row r="217" spans="1:158" ht="12.75" hidden="1" customHeight="1" outlineLevel="2">
      <c r="A217" s="303"/>
      <c r="B217" s="907">
        <f ca="1">IF(AE212=0,"N/A",AE220/AE212)</f>
        <v>0</v>
      </c>
      <c r="C217" s="645"/>
      <c r="D217" s="654" t="s">
        <v>1460</v>
      </c>
      <c r="AD217" s="897">
        <f>IF(AE217=0,0,(AE217-AE213)/AE217)</f>
        <v>0</v>
      </c>
      <c r="AE217" s="304">
        <f>SUM(AF217:EY217)</f>
        <v>0</v>
      </c>
      <c r="AF217" s="637">
        <f>SUMIF('Final Price'!$V$14:$V$114,$AD210,'Final Price'!AF$14:AF$114)</f>
        <v>0</v>
      </c>
      <c r="AG217" s="300">
        <f>SUMIF('Final Price'!$V$14:$V$114,$AD210,'Final Price'!AG$14:AG$114)</f>
        <v>0</v>
      </c>
      <c r="AH217" s="300">
        <f>SUMIF('Final Price'!$V$14:$V$114,$AD210,'Final Price'!AH$14:AH$114)</f>
        <v>0</v>
      </c>
      <c r="AI217" s="300">
        <f>SUMIF('Final Price'!$V$14:$V$114,$AD210,'Final Price'!AI$14:AI$114)</f>
        <v>0</v>
      </c>
      <c r="AJ217" s="300">
        <f>SUMIF('Final Price'!$V$14:$V$114,$AD210,'Final Price'!AJ$14:AJ$114)</f>
        <v>0</v>
      </c>
      <c r="AK217" s="300">
        <f>SUMIF('Final Price'!$V$14:$V$114,$AD210,'Final Price'!AK$14:AK$114)</f>
        <v>0</v>
      </c>
      <c r="AL217" s="300">
        <f>SUMIF('Final Price'!$V$14:$V$114,$AD210,'Final Price'!AL$14:AL$114)</f>
        <v>0</v>
      </c>
      <c r="AM217" s="300">
        <f>SUMIF('Final Price'!$V$14:$V$114,$AD210,'Final Price'!AM$14:AM$114)</f>
        <v>0</v>
      </c>
      <c r="AN217" s="300">
        <f>SUMIF('Final Price'!$V$14:$V$114,$AD210,'Final Price'!AN$14:AN$114)</f>
        <v>0</v>
      </c>
      <c r="AO217" s="300">
        <f>SUMIF('Final Price'!$V$14:$V$114,$AD210,'Final Price'!AO$14:AO$114)</f>
        <v>0</v>
      </c>
      <c r="AP217" s="300">
        <f>SUMIF('Final Price'!$V$14:$V$114,$AD210,'Final Price'!AP$14:AP$114)</f>
        <v>0</v>
      </c>
      <c r="AQ217" s="300">
        <f>SUMIF('Final Price'!$V$14:$V$114,$AD210,'Final Price'!AQ$14:AQ$114)</f>
        <v>0</v>
      </c>
      <c r="AR217" s="300">
        <f>SUMIF('Final Price'!$V$14:$V$114,$AD210,'Final Price'!AR$14:AR$114)</f>
        <v>0</v>
      </c>
      <c r="AS217" s="300">
        <f>SUMIF('Final Price'!$V$14:$V$114,$AD210,'Final Price'!AS$14:AS$114)</f>
        <v>0</v>
      </c>
      <c r="AT217" s="300">
        <f>SUMIF('Final Price'!$V$14:$V$114,$AD210,'Final Price'!AT$14:AT$114)</f>
        <v>0</v>
      </c>
      <c r="AU217" s="300">
        <f>SUMIF('Final Price'!$V$14:$V$114,$AD210,'Final Price'!AU$14:AU$114)</f>
        <v>0</v>
      </c>
      <c r="AV217" s="300">
        <f>SUMIF('Final Price'!$V$14:$V$114,$AD210,'Final Price'!AV$14:AV$114)</f>
        <v>0</v>
      </c>
      <c r="AW217" s="300">
        <f>SUMIF('Final Price'!$V$14:$V$114,$AD210,'Final Price'!AW$14:AW$114)</f>
        <v>0</v>
      </c>
      <c r="AX217" s="300">
        <f>SUMIF('Final Price'!$V$14:$V$114,$AD210,'Final Price'!AX$14:AX$114)</f>
        <v>0</v>
      </c>
      <c r="AY217" s="300">
        <f>SUMIF('Final Price'!$V$14:$V$114,$AD210,'Final Price'!AY$14:AY$114)</f>
        <v>0</v>
      </c>
      <c r="AZ217" s="300">
        <f>SUMIF('Final Price'!$V$14:$V$114,$AD210,'Final Price'!AZ$14:AZ$114)</f>
        <v>0</v>
      </c>
      <c r="BA217" s="300">
        <f>SUMIF('Final Price'!$V$14:$V$114,$AD210,'Final Price'!BA$14:BA$114)</f>
        <v>0</v>
      </c>
      <c r="BB217" s="300">
        <f>SUMIF('Final Price'!$V$14:$V$114,$AD210,'Final Price'!BB$14:BB$114)</f>
        <v>0</v>
      </c>
      <c r="BC217" s="300">
        <f>SUMIF('Final Price'!$V$14:$V$114,$AD210,'Final Price'!BC$14:BC$114)</f>
        <v>0</v>
      </c>
      <c r="BD217" s="300">
        <f>SUMIF('Final Price'!$V$14:$V$114,$AD210,'Final Price'!BD$14:BD$114)</f>
        <v>0</v>
      </c>
      <c r="BE217" s="300">
        <f>SUMIF('Final Price'!$V$14:$V$114,$AD210,'Final Price'!BE$14:BE$114)</f>
        <v>0</v>
      </c>
      <c r="BF217" s="300">
        <f>SUMIF('Final Price'!$V$14:$V$114,$AD210,'Final Price'!BF$14:BF$114)</f>
        <v>0</v>
      </c>
      <c r="BG217" s="300">
        <f>SUMIF('Final Price'!$V$14:$V$114,$AD210,'Final Price'!BG$14:BG$114)</f>
        <v>0</v>
      </c>
      <c r="BH217" s="300">
        <f>SUMIF('Final Price'!$V$14:$V$114,$AD210,'Final Price'!BH$14:BH$114)</f>
        <v>0</v>
      </c>
      <c r="BI217" s="300">
        <f>SUMIF('Final Price'!$V$14:$V$114,$AD210,'Final Price'!BI$14:BI$114)</f>
        <v>0</v>
      </c>
      <c r="BJ217" s="300">
        <f>SUMIF('Final Price'!$V$14:$V$114,$AD210,'Final Price'!BJ$14:BJ$114)</f>
        <v>0</v>
      </c>
      <c r="BK217" s="300">
        <f>SUMIF('Final Price'!$V$14:$V$114,$AD210,'Final Price'!BK$14:BK$114)</f>
        <v>0</v>
      </c>
      <c r="BL217" s="300">
        <f>SUMIF('Final Price'!$V$14:$V$114,$AD210,'Final Price'!BL$14:BL$114)</f>
        <v>0</v>
      </c>
      <c r="BM217" s="300">
        <f>SUMIF('Final Price'!$V$14:$V$114,$AD210,'Final Price'!BM$14:BM$114)</f>
        <v>0</v>
      </c>
      <c r="BN217" s="300">
        <f>SUMIF('Final Price'!$V$14:$V$114,$AD210,'Final Price'!BN$14:BN$114)</f>
        <v>0</v>
      </c>
      <c r="BO217" s="300">
        <f>SUMIF('Final Price'!$V$14:$V$114,$AD210,'Final Price'!BO$14:BO$114)</f>
        <v>0</v>
      </c>
      <c r="BP217" s="300">
        <f>SUMIF('Final Price'!$V$14:$V$114,$AD210,'Final Price'!BP$14:BP$114)</f>
        <v>0</v>
      </c>
      <c r="BQ217" s="300">
        <f>SUMIF('Final Price'!$V$14:$V$114,$AD210,'Final Price'!BQ$14:BQ$114)</f>
        <v>0</v>
      </c>
      <c r="BR217" s="300">
        <f>SUMIF('Final Price'!$V$14:$V$114,$AD210,'Final Price'!BR$14:BR$114)</f>
        <v>0</v>
      </c>
      <c r="BS217" s="300">
        <f>SUMIF('Final Price'!$V$14:$V$114,$AD210,'Final Price'!BS$14:BS$114)</f>
        <v>0</v>
      </c>
      <c r="BT217" s="300">
        <f>SUMIF('Final Price'!$V$14:$V$114,$AD210,'Final Price'!BT$14:BT$114)</f>
        <v>0</v>
      </c>
      <c r="BU217" s="300">
        <f>SUMIF('Final Price'!$V$14:$V$114,$AD210,'Final Price'!BU$14:BU$114)</f>
        <v>0</v>
      </c>
      <c r="BV217" s="300">
        <f>SUMIF('Final Price'!$V$14:$V$114,$AD210,'Final Price'!BV$14:BV$114)</f>
        <v>0</v>
      </c>
      <c r="BW217" s="300">
        <f>SUMIF('Final Price'!$V$14:$V$114,$AD210,'Final Price'!BW$14:BW$114)</f>
        <v>0</v>
      </c>
      <c r="BX217" s="300">
        <f>SUMIF('Final Price'!$V$14:$V$114,$AD210,'Final Price'!BX$14:BX$114)</f>
        <v>0</v>
      </c>
      <c r="BY217" s="300">
        <f>SUMIF('Final Price'!$V$14:$V$114,$AD210,'Final Price'!BY$14:BY$114)</f>
        <v>0</v>
      </c>
      <c r="BZ217" s="300">
        <f>SUMIF('Final Price'!$V$14:$V$114,$AD210,'Final Price'!BZ$14:BZ$114)</f>
        <v>0</v>
      </c>
      <c r="CA217" s="300">
        <f>SUMIF('Final Price'!$V$14:$V$114,$AD210,'Final Price'!CA$14:CA$114)</f>
        <v>0</v>
      </c>
      <c r="CB217" s="300">
        <f>SUMIF('Final Price'!$V$14:$V$114,$AD210,'Final Price'!CB$14:CB$114)</f>
        <v>0</v>
      </c>
      <c r="CC217" s="300">
        <f>SUMIF('Final Price'!$V$14:$V$114,$AD210,'Final Price'!CC$14:CC$114)</f>
        <v>0</v>
      </c>
      <c r="CD217" s="300">
        <f>SUMIF('Final Price'!$V$14:$V$114,$AD210,'Final Price'!CD$14:CD$114)</f>
        <v>0</v>
      </c>
      <c r="CE217" s="300">
        <f>SUMIF('Final Price'!$V$14:$V$114,$AD210,'Final Price'!CE$14:CE$114)</f>
        <v>0</v>
      </c>
      <c r="CF217" s="300">
        <f>SUMIF('Final Price'!$V$14:$V$114,$AD210,'Final Price'!CF$14:CF$114)</f>
        <v>0</v>
      </c>
      <c r="CG217" s="300">
        <f>SUMIF('Final Price'!$V$14:$V$114,$AD210,'Final Price'!CG$14:CG$114)</f>
        <v>0</v>
      </c>
      <c r="CH217" s="300">
        <f>SUMIF('Final Price'!$V$14:$V$114,$AD210,'Final Price'!CH$14:CH$114)</f>
        <v>0</v>
      </c>
      <c r="CI217" s="300">
        <f>SUMIF('Final Price'!$V$14:$V$114,$AD210,'Final Price'!CI$14:CI$114)</f>
        <v>0</v>
      </c>
      <c r="CJ217" s="300">
        <f>SUMIF('Final Price'!$V$14:$V$114,$AD210,'Final Price'!CJ$14:CJ$114)</f>
        <v>0</v>
      </c>
      <c r="CK217" s="300">
        <f>SUMIF('Final Price'!$V$14:$V$114,$AD210,'Final Price'!CK$14:CK$114)</f>
        <v>0</v>
      </c>
      <c r="CL217" s="300">
        <f>SUMIF('Final Price'!$V$14:$V$114,$AD210,'Final Price'!CL$14:CL$114)</f>
        <v>0</v>
      </c>
      <c r="CM217" s="300">
        <f>SUMIF('Final Price'!$V$14:$V$114,$AD210,'Final Price'!CM$14:CM$114)</f>
        <v>0</v>
      </c>
      <c r="CN217" s="300">
        <f>SUMIF('Final Price'!$V$14:$V$114,$AD210,'Final Price'!CN$14:CN$114)</f>
        <v>0</v>
      </c>
      <c r="CO217" s="300">
        <f>SUMIF('Final Price'!$V$14:$V$114,$AD210,'Final Price'!CO$14:CO$114)</f>
        <v>0</v>
      </c>
      <c r="CP217" s="300">
        <f>SUMIF('Final Price'!$V$14:$V$114,$AD210,'Final Price'!CP$14:CP$114)</f>
        <v>0</v>
      </c>
      <c r="CQ217" s="300">
        <f>SUMIF('Final Price'!$V$14:$V$114,$AD210,'Final Price'!CQ$14:CQ$114)</f>
        <v>0</v>
      </c>
      <c r="CR217" s="300">
        <f>SUMIF('Final Price'!$V$14:$V$114,$AD210,'Final Price'!CR$14:CR$114)</f>
        <v>0</v>
      </c>
      <c r="CS217" s="300">
        <f>SUMIF('Final Price'!$V$14:$V$114,$AD210,'Final Price'!CS$14:CS$114)</f>
        <v>0</v>
      </c>
      <c r="CT217" s="300">
        <f>SUMIF('Final Price'!$V$14:$V$114,$AD210,'Final Price'!CT$14:CT$114)</f>
        <v>0</v>
      </c>
      <c r="CU217" s="300">
        <f>SUMIF('Final Price'!$V$14:$V$114,$AD210,'Final Price'!CU$14:CU$114)</f>
        <v>0</v>
      </c>
      <c r="CV217" s="300">
        <f>SUMIF('Final Price'!$V$14:$V$114,$AD210,'Final Price'!CV$14:CV$114)</f>
        <v>0</v>
      </c>
      <c r="CW217" s="300">
        <f>SUMIF('Final Price'!$V$14:$V$114,$AD210,'Final Price'!CW$14:CW$114)</f>
        <v>0</v>
      </c>
      <c r="CX217" s="300">
        <f>SUMIF('Final Price'!$V$14:$V$114,$AD210,'Final Price'!CX$14:CX$114)</f>
        <v>0</v>
      </c>
      <c r="CY217" s="300">
        <f>SUMIF('Final Price'!$V$14:$V$114,$AD210,'Final Price'!CY$14:CY$114)</f>
        <v>0</v>
      </c>
      <c r="CZ217" s="300">
        <f>SUMIF('Final Price'!$V$14:$V$114,$AD210,'Final Price'!CZ$14:CZ$114)</f>
        <v>0</v>
      </c>
      <c r="DA217" s="300">
        <f>SUMIF('Final Price'!$V$14:$V$114,$AD210,'Final Price'!DA$14:DA$114)</f>
        <v>0</v>
      </c>
      <c r="DB217" s="300">
        <f>SUMIF('Final Price'!$V$14:$V$114,$AD210,'Final Price'!DB$14:DB$114)</f>
        <v>0</v>
      </c>
      <c r="DC217" s="300">
        <f>SUMIF('Final Price'!$V$14:$V$114,$AD210,'Final Price'!DC$14:DC$114)</f>
        <v>0</v>
      </c>
      <c r="DD217" s="300">
        <f>SUMIF('Final Price'!$V$14:$V$114,$AD210,'Final Price'!DD$14:DD$114)</f>
        <v>0</v>
      </c>
      <c r="DE217" s="300">
        <f>SUMIF('Final Price'!$V$14:$V$114,$AD210,'Final Price'!DE$14:DE$114)</f>
        <v>0</v>
      </c>
      <c r="DF217" s="300">
        <f>SUMIF('Final Price'!$V$14:$V$114,$AD210,'Final Price'!DF$14:DF$114)</f>
        <v>0</v>
      </c>
      <c r="DG217" s="300">
        <f>SUMIF('Final Price'!$V$14:$V$114,$AD210,'Final Price'!DG$14:DG$114)</f>
        <v>0</v>
      </c>
      <c r="DH217" s="300">
        <f>SUMIF('Final Price'!$V$14:$V$114,$AD210,'Final Price'!DH$14:DH$114)</f>
        <v>0</v>
      </c>
      <c r="DI217" s="300">
        <f>SUMIF('Final Price'!$V$14:$V$114,$AD210,'Final Price'!DI$14:DI$114)</f>
        <v>0</v>
      </c>
      <c r="DJ217" s="300">
        <f>SUMIF('Final Price'!$V$14:$V$114,$AD210,'Final Price'!DJ$14:DJ$114)</f>
        <v>0</v>
      </c>
      <c r="DK217" s="300">
        <f>SUMIF('Final Price'!$V$14:$V$114,$AD210,'Final Price'!DK$14:DK$114)</f>
        <v>0</v>
      </c>
      <c r="DL217" s="300">
        <f>SUMIF('Final Price'!$V$14:$V$114,$AD210,'Final Price'!DL$14:DL$114)</f>
        <v>0</v>
      </c>
      <c r="DM217" s="300">
        <f>SUMIF('Final Price'!$V$14:$V$114,$AD210,'Final Price'!DM$14:DM$114)</f>
        <v>0</v>
      </c>
      <c r="DN217" s="300">
        <f>SUMIF('Final Price'!$V$14:$V$114,$AD210,'Final Price'!DN$14:DN$114)</f>
        <v>0</v>
      </c>
      <c r="DO217" s="300">
        <f>SUMIF('Final Price'!$V$14:$V$114,$AD210,'Final Price'!DO$14:DO$114)</f>
        <v>0</v>
      </c>
      <c r="DP217" s="300">
        <f>SUMIF('Final Price'!$V$14:$V$114,$AD210,'Final Price'!DP$14:DP$114)</f>
        <v>0</v>
      </c>
      <c r="DQ217" s="300">
        <f>SUMIF('Final Price'!$V$14:$V$114,$AD210,'Final Price'!DQ$14:DQ$114)</f>
        <v>0</v>
      </c>
      <c r="DR217" s="300">
        <f>SUMIF('Final Price'!$V$14:$V$114,$AD210,'Final Price'!DR$14:DR$114)</f>
        <v>0</v>
      </c>
      <c r="DS217" s="300">
        <f>SUMIF('Final Price'!$V$14:$V$114,$AD210,'Final Price'!DS$14:DS$114)</f>
        <v>0</v>
      </c>
      <c r="DT217" s="300">
        <f>SUMIF('Final Price'!$V$14:$V$114,$AD210,'Final Price'!DT$14:DT$114)</f>
        <v>0</v>
      </c>
      <c r="DU217" s="300">
        <f>SUMIF('Final Price'!$V$14:$V$114,$AD210,'Final Price'!DU$14:DU$114)</f>
        <v>0</v>
      </c>
      <c r="DV217" s="300">
        <f>SUMIF('Final Price'!$V$14:$V$114,$AD210,'Final Price'!DV$14:DV$114)</f>
        <v>0</v>
      </c>
      <c r="DW217" s="300">
        <f>SUMIF('Final Price'!$V$14:$V$114,$AD210,'Final Price'!DW$14:DW$114)</f>
        <v>0</v>
      </c>
      <c r="DX217" s="300">
        <f>SUMIF('Final Price'!$V$14:$V$114,$AD210,'Final Price'!DX$14:DX$114)</f>
        <v>0</v>
      </c>
      <c r="DY217" s="300">
        <f>SUMIF('Final Price'!$V$14:$V$114,$AD210,'Final Price'!DY$14:DY$114)</f>
        <v>0</v>
      </c>
      <c r="DZ217" s="300">
        <f>SUMIF('Final Price'!$V$14:$V$114,$AD210,'Final Price'!DZ$14:DZ$114)</f>
        <v>0</v>
      </c>
      <c r="EA217" s="300">
        <f>SUMIF('Final Price'!$V$14:$V$114,$AD210,'Final Price'!EA$14:EA$114)</f>
        <v>0</v>
      </c>
      <c r="EB217" s="300">
        <f>SUMIF('Final Price'!$V$14:$V$114,$AD210,'Final Price'!EB$14:EB$114)</f>
        <v>0</v>
      </c>
      <c r="EC217" s="300">
        <f>SUMIF('Final Price'!$V$14:$V$114,$AD210,'Final Price'!EC$14:EC$114)</f>
        <v>0</v>
      </c>
      <c r="ED217" s="300">
        <f>SUMIF('Final Price'!$V$14:$V$114,$AD210,'Final Price'!ED$14:ED$114)</f>
        <v>0</v>
      </c>
      <c r="EE217" s="300">
        <f>SUMIF('Final Price'!$V$14:$V$114,$AD210,'Final Price'!EE$14:EE$114)</f>
        <v>0</v>
      </c>
      <c r="EF217" s="300">
        <f>SUMIF('Final Price'!$V$14:$V$114,$AD210,'Final Price'!EF$14:EF$114)</f>
        <v>0</v>
      </c>
      <c r="EG217" s="300">
        <f>SUMIF('Final Price'!$V$14:$V$114,$AD210,'Final Price'!EG$14:EG$114)</f>
        <v>0</v>
      </c>
      <c r="EH217" s="300">
        <f>SUMIF('Final Price'!$V$14:$V$114,$AD210,'Final Price'!EH$14:EH$114)</f>
        <v>0</v>
      </c>
      <c r="EI217" s="300">
        <f>SUMIF('Final Price'!$V$14:$V$114,$AD210,'Final Price'!EI$14:EI$114)</f>
        <v>0</v>
      </c>
      <c r="EJ217" s="300">
        <f>SUMIF('Final Price'!$V$14:$V$114,$AD210,'Final Price'!EJ$14:EJ$114)</f>
        <v>0</v>
      </c>
      <c r="EK217" s="300">
        <f>SUMIF('Final Price'!$V$14:$V$114,$AD210,'Final Price'!EK$14:EK$114)</f>
        <v>0</v>
      </c>
      <c r="EL217" s="300">
        <f>SUMIF('Final Price'!$V$14:$V$114,$AD210,'Final Price'!EL$14:EL$114)</f>
        <v>0</v>
      </c>
      <c r="EM217" s="300">
        <f>SUMIF('Final Price'!$V$14:$V$114,$AD210,'Final Price'!EM$14:EM$114)</f>
        <v>0</v>
      </c>
      <c r="EN217" s="300">
        <f>SUMIF('Final Price'!$V$14:$V$114,$AD210,'Final Price'!EN$14:EN$114)</f>
        <v>0</v>
      </c>
      <c r="EO217" s="300">
        <f>SUMIF('Final Price'!$V$14:$V$114,$AD210,'Final Price'!EO$14:EO$114)</f>
        <v>0</v>
      </c>
      <c r="EP217" s="300">
        <f>SUMIF('Final Price'!$V$14:$V$114,$AD210,'Final Price'!EP$14:EP$114)</f>
        <v>0</v>
      </c>
      <c r="EQ217" s="300">
        <f>SUMIF('Final Price'!$V$14:$V$114,$AD210,'Final Price'!EQ$14:EQ$114)</f>
        <v>0</v>
      </c>
      <c r="ER217" s="300">
        <f>SUMIF('Final Price'!$V$14:$V$114,$AD210,'Final Price'!ER$14:ER$114)</f>
        <v>0</v>
      </c>
      <c r="ES217" s="300">
        <f>SUMIF('Final Price'!$V$14:$V$114,$AD210,'Final Price'!ES$14:ES$114)</f>
        <v>0</v>
      </c>
      <c r="ET217" s="300">
        <f>SUMIF('Final Price'!$V$14:$V$114,$AD210,'Final Price'!ET$14:ET$114)</f>
        <v>0</v>
      </c>
      <c r="EU217" s="300">
        <f>SUMIF('Final Price'!$V$14:$V$114,$AD210,'Final Price'!EU$14:EU$114)</f>
        <v>0</v>
      </c>
      <c r="EV217" s="300">
        <f>SUMIF('Final Price'!$V$14:$V$114,$AD210,'Final Price'!EV$14:EV$114)</f>
        <v>0</v>
      </c>
      <c r="EW217" s="638">
        <f>SUMIF('Final Price'!$V$14:$V$114,$AD210,'Final Price'!EW$14:EW$114)</f>
        <v>0</v>
      </c>
      <c r="EX217" s="639">
        <f>SUMIF('Final Price'!$V$14:$V$114,$AD210,'Final Price'!EX$14:EX$114)</f>
        <v>0</v>
      </c>
      <c r="EY217" s="612"/>
      <c r="EZ217" s="86"/>
      <c r="FA217" s="900" t="str">
        <f>B215</f>
        <v>Included</v>
      </c>
      <c r="FB217" s="612"/>
    </row>
    <row r="218" spans="1:158" ht="12.75" hidden="1" customHeight="1" outlineLevel="2">
      <c r="A218" s="303"/>
      <c r="B218" s="86"/>
      <c r="C218" s="645"/>
      <c r="D218" s="654" t="s">
        <v>48</v>
      </c>
      <c r="AD218" s="897">
        <f ca="1">IF(AND(OverON,B215=$B$19),Overhead,0)</f>
        <v>0.20061159760769962</v>
      </c>
      <c r="AE218" s="304">
        <f ca="1">SUM(AF218:EY218)</f>
        <v>0</v>
      </c>
      <c r="AF218" s="637">
        <f t="shared" ref="AF218:BK218" ca="1" si="180">AF217*$AD218</f>
        <v>0</v>
      </c>
      <c r="AG218" s="300">
        <f t="shared" ca="1" si="180"/>
        <v>0</v>
      </c>
      <c r="AH218" s="300">
        <f t="shared" ca="1" si="180"/>
        <v>0</v>
      </c>
      <c r="AI218" s="300">
        <f t="shared" ca="1" si="180"/>
        <v>0</v>
      </c>
      <c r="AJ218" s="300">
        <f t="shared" ca="1" si="180"/>
        <v>0</v>
      </c>
      <c r="AK218" s="300">
        <f t="shared" ca="1" si="180"/>
        <v>0</v>
      </c>
      <c r="AL218" s="300">
        <f t="shared" ca="1" si="180"/>
        <v>0</v>
      </c>
      <c r="AM218" s="300">
        <f t="shared" ca="1" si="180"/>
        <v>0</v>
      </c>
      <c r="AN218" s="300">
        <f t="shared" ca="1" si="180"/>
        <v>0</v>
      </c>
      <c r="AO218" s="300">
        <f t="shared" ca="1" si="180"/>
        <v>0</v>
      </c>
      <c r="AP218" s="300">
        <f t="shared" ca="1" si="180"/>
        <v>0</v>
      </c>
      <c r="AQ218" s="300">
        <f t="shared" ca="1" si="180"/>
        <v>0</v>
      </c>
      <c r="AR218" s="300">
        <f t="shared" ca="1" si="180"/>
        <v>0</v>
      </c>
      <c r="AS218" s="300">
        <f t="shared" ca="1" si="180"/>
        <v>0</v>
      </c>
      <c r="AT218" s="300">
        <f t="shared" ca="1" si="180"/>
        <v>0</v>
      </c>
      <c r="AU218" s="300">
        <f t="shared" ca="1" si="180"/>
        <v>0</v>
      </c>
      <c r="AV218" s="300">
        <f t="shared" ca="1" si="180"/>
        <v>0</v>
      </c>
      <c r="AW218" s="300">
        <f t="shared" ca="1" si="180"/>
        <v>0</v>
      </c>
      <c r="AX218" s="300">
        <f t="shared" ca="1" si="180"/>
        <v>0</v>
      </c>
      <c r="AY218" s="300">
        <f t="shared" ca="1" si="180"/>
        <v>0</v>
      </c>
      <c r="AZ218" s="300">
        <f t="shared" ca="1" si="180"/>
        <v>0</v>
      </c>
      <c r="BA218" s="300">
        <f t="shared" ca="1" si="180"/>
        <v>0</v>
      </c>
      <c r="BB218" s="300">
        <f t="shared" ca="1" si="180"/>
        <v>0</v>
      </c>
      <c r="BC218" s="300">
        <f t="shared" ca="1" si="180"/>
        <v>0</v>
      </c>
      <c r="BD218" s="300">
        <f t="shared" ca="1" si="180"/>
        <v>0</v>
      </c>
      <c r="BE218" s="300">
        <f t="shared" ca="1" si="180"/>
        <v>0</v>
      </c>
      <c r="BF218" s="300">
        <f t="shared" ca="1" si="180"/>
        <v>0</v>
      </c>
      <c r="BG218" s="300">
        <f t="shared" ca="1" si="180"/>
        <v>0</v>
      </c>
      <c r="BH218" s="300">
        <f t="shared" ca="1" si="180"/>
        <v>0</v>
      </c>
      <c r="BI218" s="300">
        <f t="shared" ca="1" si="180"/>
        <v>0</v>
      </c>
      <c r="BJ218" s="300">
        <f t="shared" ca="1" si="180"/>
        <v>0</v>
      </c>
      <c r="BK218" s="300">
        <f t="shared" ca="1" si="180"/>
        <v>0</v>
      </c>
      <c r="BL218" s="300">
        <f t="shared" ref="BL218:CQ218" ca="1" si="181">BL217*$AD218</f>
        <v>0</v>
      </c>
      <c r="BM218" s="300">
        <f t="shared" ca="1" si="181"/>
        <v>0</v>
      </c>
      <c r="BN218" s="300">
        <f t="shared" ca="1" si="181"/>
        <v>0</v>
      </c>
      <c r="BO218" s="300">
        <f t="shared" ca="1" si="181"/>
        <v>0</v>
      </c>
      <c r="BP218" s="300">
        <f t="shared" ca="1" si="181"/>
        <v>0</v>
      </c>
      <c r="BQ218" s="300">
        <f t="shared" ca="1" si="181"/>
        <v>0</v>
      </c>
      <c r="BR218" s="300">
        <f t="shared" ca="1" si="181"/>
        <v>0</v>
      </c>
      <c r="BS218" s="300">
        <f t="shared" ca="1" si="181"/>
        <v>0</v>
      </c>
      <c r="BT218" s="300">
        <f t="shared" ca="1" si="181"/>
        <v>0</v>
      </c>
      <c r="BU218" s="300">
        <f t="shared" ca="1" si="181"/>
        <v>0</v>
      </c>
      <c r="BV218" s="300">
        <f t="shared" ca="1" si="181"/>
        <v>0</v>
      </c>
      <c r="BW218" s="300">
        <f t="shared" ca="1" si="181"/>
        <v>0</v>
      </c>
      <c r="BX218" s="300">
        <f t="shared" ca="1" si="181"/>
        <v>0</v>
      </c>
      <c r="BY218" s="300">
        <f t="shared" ca="1" si="181"/>
        <v>0</v>
      </c>
      <c r="BZ218" s="300">
        <f t="shared" ca="1" si="181"/>
        <v>0</v>
      </c>
      <c r="CA218" s="300">
        <f t="shared" ca="1" si="181"/>
        <v>0</v>
      </c>
      <c r="CB218" s="300">
        <f t="shared" ca="1" si="181"/>
        <v>0</v>
      </c>
      <c r="CC218" s="300">
        <f t="shared" ca="1" si="181"/>
        <v>0</v>
      </c>
      <c r="CD218" s="300">
        <f t="shared" ca="1" si="181"/>
        <v>0</v>
      </c>
      <c r="CE218" s="300">
        <f t="shared" ca="1" si="181"/>
        <v>0</v>
      </c>
      <c r="CF218" s="300">
        <f t="shared" ca="1" si="181"/>
        <v>0</v>
      </c>
      <c r="CG218" s="300">
        <f t="shared" ca="1" si="181"/>
        <v>0</v>
      </c>
      <c r="CH218" s="300">
        <f t="shared" ca="1" si="181"/>
        <v>0</v>
      </c>
      <c r="CI218" s="300">
        <f t="shared" ca="1" si="181"/>
        <v>0</v>
      </c>
      <c r="CJ218" s="300">
        <f t="shared" ca="1" si="181"/>
        <v>0</v>
      </c>
      <c r="CK218" s="300">
        <f t="shared" ca="1" si="181"/>
        <v>0</v>
      </c>
      <c r="CL218" s="300">
        <f t="shared" ca="1" si="181"/>
        <v>0</v>
      </c>
      <c r="CM218" s="300">
        <f t="shared" ca="1" si="181"/>
        <v>0</v>
      </c>
      <c r="CN218" s="300">
        <f t="shared" ca="1" si="181"/>
        <v>0</v>
      </c>
      <c r="CO218" s="300">
        <f t="shared" ca="1" si="181"/>
        <v>0</v>
      </c>
      <c r="CP218" s="300">
        <f t="shared" ca="1" si="181"/>
        <v>0</v>
      </c>
      <c r="CQ218" s="300">
        <f t="shared" ca="1" si="181"/>
        <v>0</v>
      </c>
      <c r="CR218" s="300">
        <f t="shared" ref="CR218:DW218" ca="1" si="182">CR217*$AD218</f>
        <v>0</v>
      </c>
      <c r="CS218" s="300">
        <f t="shared" ca="1" si="182"/>
        <v>0</v>
      </c>
      <c r="CT218" s="300">
        <f t="shared" ca="1" si="182"/>
        <v>0</v>
      </c>
      <c r="CU218" s="300">
        <f t="shared" ca="1" si="182"/>
        <v>0</v>
      </c>
      <c r="CV218" s="300">
        <f t="shared" ca="1" si="182"/>
        <v>0</v>
      </c>
      <c r="CW218" s="300">
        <f t="shared" ca="1" si="182"/>
        <v>0</v>
      </c>
      <c r="CX218" s="300">
        <f t="shared" ca="1" si="182"/>
        <v>0</v>
      </c>
      <c r="CY218" s="300">
        <f t="shared" ca="1" si="182"/>
        <v>0</v>
      </c>
      <c r="CZ218" s="300">
        <f t="shared" ca="1" si="182"/>
        <v>0</v>
      </c>
      <c r="DA218" s="300">
        <f t="shared" ca="1" si="182"/>
        <v>0</v>
      </c>
      <c r="DB218" s="300">
        <f t="shared" ca="1" si="182"/>
        <v>0</v>
      </c>
      <c r="DC218" s="300">
        <f t="shared" ca="1" si="182"/>
        <v>0</v>
      </c>
      <c r="DD218" s="300">
        <f t="shared" ca="1" si="182"/>
        <v>0</v>
      </c>
      <c r="DE218" s="300">
        <f t="shared" ca="1" si="182"/>
        <v>0</v>
      </c>
      <c r="DF218" s="300">
        <f t="shared" ca="1" si="182"/>
        <v>0</v>
      </c>
      <c r="DG218" s="300">
        <f t="shared" ca="1" si="182"/>
        <v>0</v>
      </c>
      <c r="DH218" s="300">
        <f t="shared" ca="1" si="182"/>
        <v>0</v>
      </c>
      <c r="DI218" s="300">
        <f t="shared" ca="1" si="182"/>
        <v>0</v>
      </c>
      <c r="DJ218" s="300">
        <f t="shared" ca="1" si="182"/>
        <v>0</v>
      </c>
      <c r="DK218" s="300">
        <f t="shared" ca="1" si="182"/>
        <v>0</v>
      </c>
      <c r="DL218" s="300">
        <f t="shared" ca="1" si="182"/>
        <v>0</v>
      </c>
      <c r="DM218" s="300">
        <f t="shared" ca="1" si="182"/>
        <v>0</v>
      </c>
      <c r="DN218" s="300">
        <f t="shared" ca="1" si="182"/>
        <v>0</v>
      </c>
      <c r="DO218" s="300">
        <f t="shared" ca="1" si="182"/>
        <v>0</v>
      </c>
      <c r="DP218" s="300">
        <f t="shared" ca="1" si="182"/>
        <v>0</v>
      </c>
      <c r="DQ218" s="300">
        <f t="shared" ca="1" si="182"/>
        <v>0</v>
      </c>
      <c r="DR218" s="300">
        <f t="shared" ca="1" si="182"/>
        <v>0</v>
      </c>
      <c r="DS218" s="300">
        <f t="shared" ca="1" si="182"/>
        <v>0</v>
      </c>
      <c r="DT218" s="300">
        <f t="shared" ca="1" si="182"/>
        <v>0</v>
      </c>
      <c r="DU218" s="300">
        <f t="shared" ca="1" si="182"/>
        <v>0</v>
      </c>
      <c r="DV218" s="300">
        <f t="shared" ca="1" si="182"/>
        <v>0</v>
      </c>
      <c r="DW218" s="300">
        <f t="shared" ca="1" si="182"/>
        <v>0</v>
      </c>
      <c r="DX218" s="300">
        <f t="shared" ref="DX218:EX218" ca="1" si="183">DX217*$AD218</f>
        <v>0</v>
      </c>
      <c r="DY218" s="300">
        <f t="shared" ca="1" si="183"/>
        <v>0</v>
      </c>
      <c r="DZ218" s="300">
        <f t="shared" ca="1" si="183"/>
        <v>0</v>
      </c>
      <c r="EA218" s="300">
        <f t="shared" ca="1" si="183"/>
        <v>0</v>
      </c>
      <c r="EB218" s="300">
        <f t="shared" ca="1" si="183"/>
        <v>0</v>
      </c>
      <c r="EC218" s="300">
        <f t="shared" ca="1" si="183"/>
        <v>0</v>
      </c>
      <c r="ED218" s="300">
        <f t="shared" ca="1" si="183"/>
        <v>0</v>
      </c>
      <c r="EE218" s="300">
        <f t="shared" ca="1" si="183"/>
        <v>0</v>
      </c>
      <c r="EF218" s="300">
        <f t="shared" ca="1" si="183"/>
        <v>0</v>
      </c>
      <c r="EG218" s="300">
        <f t="shared" ca="1" si="183"/>
        <v>0</v>
      </c>
      <c r="EH218" s="300">
        <f t="shared" ca="1" si="183"/>
        <v>0</v>
      </c>
      <c r="EI218" s="300">
        <f t="shared" ca="1" si="183"/>
        <v>0</v>
      </c>
      <c r="EJ218" s="300">
        <f t="shared" ca="1" si="183"/>
        <v>0</v>
      </c>
      <c r="EK218" s="300">
        <f t="shared" ca="1" si="183"/>
        <v>0</v>
      </c>
      <c r="EL218" s="300">
        <f t="shared" ca="1" si="183"/>
        <v>0</v>
      </c>
      <c r="EM218" s="300">
        <f t="shared" ca="1" si="183"/>
        <v>0</v>
      </c>
      <c r="EN218" s="300">
        <f t="shared" ca="1" si="183"/>
        <v>0</v>
      </c>
      <c r="EO218" s="300">
        <f t="shared" ca="1" si="183"/>
        <v>0</v>
      </c>
      <c r="EP218" s="300">
        <f t="shared" ca="1" si="183"/>
        <v>0</v>
      </c>
      <c r="EQ218" s="300">
        <f t="shared" ca="1" si="183"/>
        <v>0</v>
      </c>
      <c r="ER218" s="300">
        <f t="shared" ca="1" si="183"/>
        <v>0</v>
      </c>
      <c r="ES218" s="300">
        <f t="shared" ca="1" si="183"/>
        <v>0</v>
      </c>
      <c r="ET218" s="300">
        <f t="shared" ca="1" si="183"/>
        <v>0</v>
      </c>
      <c r="EU218" s="300">
        <f t="shared" ca="1" si="183"/>
        <v>0</v>
      </c>
      <c r="EV218" s="300">
        <f t="shared" ca="1" si="183"/>
        <v>0</v>
      </c>
      <c r="EW218" s="638">
        <f t="shared" ca="1" si="183"/>
        <v>0</v>
      </c>
      <c r="EX218" s="639">
        <f t="shared" ca="1" si="183"/>
        <v>0</v>
      </c>
      <c r="EY218" s="612"/>
      <c r="EZ218" s="86"/>
      <c r="FB218" s="612"/>
    </row>
    <row r="219" spans="1:158" ht="12.75" hidden="1" customHeight="1" outlineLevel="2">
      <c r="A219" s="303"/>
      <c r="B219" s="86"/>
      <c r="C219" s="645"/>
      <c r="D219" s="654" t="s">
        <v>922</v>
      </c>
      <c r="AD219" s="927">
        <f ca="1">AE219-AE218</f>
        <v>0</v>
      </c>
      <c r="AE219" s="304">
        <f ca="1">SUM(AF219:EY219)</f>
        <v>0</v>
      </c>
      <c r="AF219" s="637">
        <f t="shared" ref="AF219:BK219" ca="1" si="184">IF(OverProfOn,IF($AE$21=0,0,$AE218*(AF$21/$AE$21)),AF218)</f>
        <v>0</v>
      </c>
      <c r="AG219" s="300">
        <f t="shared" ca="1" si="184"/>
        <v>0</v>
      </c>
      <c r="AH219" s="300">
        <f t="shared" ca="1" si="184"/>
        <v>0</v>
      </c>
      <c r="AI219" s="300">
        <f t="shared" ca="1" si="184"/>
        <v>0</v>
      </c>
      <c r="AJ219" s="300">
        <f t="shared" ca="1" si="184"/>
        <v>0</v>
      </c>
      <c r="AK219" s="300">
        <f t="shared" ca="1" si="184"/>
        <v>0</v>
      </c>
      <c r="AL219" s="300">
        <f t="shared" ca="1" si="184"/>
        <v>0</v>
      </c>
      <c r="AM219" s="300">
        <f t="shared" ca="1" si="184"/>
        <v>0</v>
      </c>
      <c r="AN219" s="300">
        <f t="shared" ca="1" si="184"/>
        <v>0</v>
      </c>
      <c r="AO219" s="300">
        <f t="shared" ca="1" si="184"/>
        <v>0</v>
      </c>
      <c r="AP219" s="300">
        <f t="shared" ca="1" si="184"/>
        <v>0</v>
      </c>
      <c r="AQ219" s="300">
        <f t="shared" ca="1" si="184"/>
        <v>0</v>
      </c>
      <c r="AR219" s="300">
        <f t="shared" ca="1" si="184"/>
        <v>0</v>
      </c>
      <c r="AS219" s="300">
        <f t="shared" ca="1" si="184"/>
        <v>0</v>
      </c>
      <c r="AT219" s="300">
        <f t="shared" ca="1" si="184"/>
        <v>0</v>
      </c>
      <c r="AU219" s="300">
        <f t="shared" ca="1" si="184"/>
        <v>0</v>
      </c>
      <c r="AV219" s="300">
        <f t="shared" ca="1" si="184"/>
        <v>0</v>
      </c>
      <c r="AW219" s="300">
        <f t="shared" ca="1" si="184"/>
        <v>0</v>
      </c>
      <c r="AX219" s="300">
        <f t="shared" ca="1" si="184"/>
        <v>0</v>
      </c>
      <c r="AY219" s="300">
        <f t="shared" ca="1" si="184"/>
        <v>0</v>
      </c>
      <c r="AZ219" s="300">
        <f t="shared" ca="1" si="184"/>
        <v>0</v>
      </c>
      <c r="BA219" s="300">
        <f t="shared" ca="1" si="184"/>
        <v>0</v>
      </c>
      <c r="BB219" s="300">
        <f t="shared" ca="1" si="184"/>
        <v>0</v>
      </c>
      <c r="BC219" s="300">
        <f t="shared" ca="1" si="184"/>
        <v>0</v>
      </c>
      <c r="BD219" s="300">
        <f t="shared" ca="1" si="184"/>
        <v>0</v>
      </c>
      <c r="BE219" s="300">
        <f t="shared" ca="1" si="184"/>
        <v>0</v>
      </c>
      <c r="BF219" s="300">
        <f t="shared" ca="1" si="184"/>
        <v>0</v>
      </c>
      <c r="BG219" s="300">
        <f t="shared" ca="1" si="184"/>
        <v>0</v>
      </c>
      <c r="BH219" s="300">
        <f t="shared" ca="1" si="184"/>
        <v>0</v>
      </c>
      <c r="BI219" s="300">
        <f t="shared" ca="1" si="184"/>
        <v>0</v>
      </c>
      <c r="BJ219" s="300">
        <f t="shared" ca="1" si="184"/>
        <v>0</v>
      </c>
      <c r="BK219" s="300">
        <f t="shared" ca="1" si="184"/>
        <v>0</v>
      </c>
      <c r="BL219" s="300">
        <f t="shared" ref="BL219:CQ219" ca="1" si="185">IF(OverProfOn,IF($AE$21=0,0,$AE218*(BL$21/$AE$21)),BL218)</f>
        <v>0</v>
      </c>
      <c r="BM219" s="300">
        <f t="shared" ca="1" si="185"/>
        <v>0</v>
      </c>
      <c r="BN219" s="300">
        <f t="shared" ca="1" si="185"/>
        <v>0</v>
      </c>
      <c r="BO219" s="300">
        <f t="shared" ca="1" si="185"/>
        <v>0</v>
      </c>
      <c r="BP219" s="300">
        <f t="shared" ca="1" si="185"/>
        <v>0</v>
      </c>
      <c r="BQ219" s="300">
        <f t="shared" ca="1" si="185"/>
        <v>0</v>
      </c>
      <c r="BR219" s="300">
        <f t="shared" ca="1" si="185"/>
        <v>0</v>
      </c>
      <c r="BS219" s="300">
        <f t="shared" ca="1" si="185"/>
        <v>0</v>
      </c>
      <c r="BT219" s="300">
        <f t="shared" ca="1" si="185"/>
        <v>0</v>
      </c>
      <c r="BU219" s="300">
        <f t="shared" ca="1" si="185"/>
        <v>0</v>
      </c>
      <c r="BV219" s="300">
        <f t="shared" ca="1" si="185"/>
        <v>0</v>
      </c>
      <c r="BW219" s="300">
        <f t="shared" ca="1" si="185"/>
        <v>0</v>
      </c>
      <c r="BX219" s="300">
        <f t="shared" ca="1" si="185"/>
        <v>0</v>
      </c>
      <c r="BY219" s="300">
        <f t="shared" ca="1" si="185"/>
        <v>0</v>
      </c>
      <c r="BZ219" s="300">
        <f t="shared" ca="1" si="185"/>
        <v>0</v>
      </c>
      <c r="CA219" s="300">
        <f t="shared" ca="1" si="185"/>
        <v>0</v>
      </c>
      <c r="CB219" s="300">
        <f t="shared" ca="1" si="185"/>
        <v>0</v>
      </c>
      <c r="CC219" s="300">
        <f t="shared" ca="1" si="185"/>
        <v>0</v>
      </c>
      <c r="CD219" s="300">
        <f t="shared" ca="1" si="185"/>
        <v>0</v>
      </c>
      <c r="CE219" s="300">
        <f t="shared" ca="1" si="185"/>
        <v>0</v>
      </c>
      <c r="CF219" s="300">
        <f t="shared" ca="1" si="185"/>
        <v>0</v>
      </c>
      <c r="CG219" s="300">
        <f t="shared" ca="1" si="185"/>
        <v>0</v>
      </c>
      <c r="CH219" s="300">
        <f t="shared" ca="1" si="185"/>
        <v>0</v>
      </c>
      <c r="CI219" s="300">
        <f t="shared" ca="1" si="185"/>
        <v>0</v>
      </c>
      <c r="CJ219" s="300">
        <f t="shared" ca="1" si="185"/>
        <v>0</v>
      </c>
      <c r="CK219" s="300">
        <f t="shared" ca="1" si="185"/>
        <v>0</v>
      </c>
      <c r="CL219" s="300">
        <f t="shared" ca="1" si="185"/>
        <v>0</v>
      </c>
      <c r="CM219" s="300">
        <f t="shared" ca="1" si="185"/>
        <v>0</v>
      </c>
      <c r="CN219" s="300">
        <f t="shared" ca="1" si="185"/>
        <v>0</v>
      </c>
      <c r="CO219" s="300">
        <f t="shared" ca="1" si="185"/>
        <v>0</v>
      </c>
      <c r="CP219" s="300">
        <f t="shared" ca="1" si="185"/>
        <v>0</v>
      </c>
      <c r="CQ219" s="300">
        <f t="shared" ca="1" si="185"/>
        <v>0</v>
      </c>
      <c r="CR219" s="300">
        <f t="shared" ref="CR219:DW219" ca="1" si="186">IF(OverProfOn,IF($AE$21=0,0,$AE218*(CR$21/$AE$21)),CR218)</f>
        <v>0</v>
      </c>
      <c r="CS219" s="300">
        <f t="shared" ca="1" si="186"/>
        <v>0</v>
      </c>
      <c r="CT219" s="300">
        <f t="shared" ca="1" si="186"/>
        <v>0</v>
      </c>
      <c r="CU219" s="300">
        <f t="shared" ca="1" si="186"/>
        <v>0</v>
      </c>
      <c r="CV219" s="300">
        <f t="shared" ca="1" si="186"/>
        <v>0</v>
      </c>
      <c r="CW219" s="300">
        <f t="shared" ca="1" si="186"/>
        <v>0</v>
      </c>
      <c r="CX219" s="300">
        <f t="shared" ca="1" si="186"/>
        <v>0</v>
      </c>
      <c r="CY219" s="300">
        <f t="shared" ca="1" si="186"/>
        <v>0</v>
      </c>
      <c r="CZ219" s="300">
        <f t="shared" ca="1" si="186"/>
        <v>0</v>
      </c>
      <c r="DA219" s="300">
        <f t="shared" ca="1" si="186"/>
        <v>0</v>
      </c>
      <c r="DB219" s="300">
        <f t="shared" ca="1" si="186"/>
        <v>0</v>
      </c>
      <c r="DC219" s="300">
        <f t="shared" ca="1" si="186"/>
        <v>0</v>
      </c>
      <c r="DD219" s="300">
        <f t="shared" ca="1" si="186"/>
        <v>0</v>
      </c>
      <c r="DE219" s="300">
        <f t="shared" ca="1" si="186"/>
        <v>0</v>
      </c>
      <c r="DF219" s="300">
        <f t="shared" ca="1" si="186"/>
        <v>0</v>
      </c>
      <c r="DG219" s="300">
        <f t="shared" ca="1" si="186"/>
        <v>0</v>
      </c>
      <c r="DH219" s="300">
        <f t="shared" ca="1" si="186"/>
        <v>0</v>
      </c>
      <c r="DI219" s="300">
        <f t="shared" ca="1" si="186"/>
        <v>0</v>
      </c>
      <c r="DJ219" s="300">
        <f t="shared" ca="1" si="186"/>
        <v>0</v>
      </c>
      <c r="DK219" s="300">
        <f t="shared" ca="1" si="186"/>
        <v>0</v>
      </c>
      <c r="DL219" s="300">
        <f t="shared" ca="1" si="186"/>
        <v>0</v>
      </c>
      <c r="DM219" s="300">
        <f t="shared" ca="1" si="186"/>
        <v>0</v>
      </c>
      <c r="DN219" s="300">
        <f t="shared" ca="1" si="186"/>
        <v>0</v>
      </c>
      <c r="DO219" s="300">
        <f t="shared" ca="1" si="186"/>
        <v>0</v>
      </c>
      <c r="DP219" s="300">
        <f t="shared" ca="1" si="186"/>
        <v>0</v>
      </c>
      <c r="DQ219" s="300">
        <f t="shared" ca="1" si="186"/>
        <v>0</v>
      </c>
      <c r="DR219" s="300">
        <f t="shared" ca="1" si="186"/>
        <v>0</v>
      </c>
      <c r="DS219" s="300">
        <f t="shared" ca="1" si="186"/>
        <v>0</v>
      </c>
      <c r="DT219" s="300">
        <f t="shared" ca="1" si="186"/>
        <v>0</v>
      </c>
      <c r="DU219" s="300">
        <f t="shared" ca="1" si="186"/>
        <v>0</v>
      </c>
      <c r="DV219" s="300">
        <f t="shared" ca="1" si="186"/>
        <v>0</v>
      </c>
      <c r="DW219" s="300">
        <f t="shared" ca="1" si="186"/>
        <v>0</v>
      </c>
      <c r="DX219" s="300">
        <f t="shared" ref="DX219:EX219" ca="1" si="187">IF(OverProfOn,IF($AE$21=0,0,$AE218*(DX$21/$AE$21)),DX218)</f>
        <v>0</v>
      </c>
      <c r="DY219" s="300">
        <f t="shared" ca="1" si="187"/>
        <v>0</v>
      </c>
      <c r="DZ219" s="300">
        <f t="shared" ca="1" si="187"/>
        <v>0</v>
      </c>
      <c r="EA219" s="300">
        <f t="shared" ca="1" si="187"/>
        <v>0</v>
      </c>
      <c r="EB219" s="300">
        <f t="shared" ca="1" si="187"/>
        <v>0</v>
      </c>
      <c r="EC219" s="300">
        <f t="shared" ca="1" si="187"/>
        <v>0</v>
      </c>
      <c r="ED219" s="300">
        <f t="shared" ca="1" si="187"/>
        <v>0</v>
      </c>
      <c r="EE219" s="300">
        <f t="shared" ca="1" si="187"/>
        <v>0</v>
      </c>
      <c r="EF219" s="300">
        <f t="shared" ca="1" si="187"/>
        <v>0</v>
      </c>
      <c r="EG219" s="300">
        <f t="shared" ca="1" si="187"/>
        <v>0</v>
      </c>
      <c r="EH219" s="300">
        <f t="shared" ca="1" si="187"/>
        <v>0</v>
      </c>
      <c r="EI219" s="300">
        <f t="shared" ca="1" si="187"/>
        <v>0</v>
      </c>
      <c r="EJ219" s="300">
        <f t="shared" ca="1" si="187"/>
        <v>0</v>
      </c>
      <c r="EK219" s="300">
        <f t="shared" ca="1" si="187"/>
        <v>0</v>
      </c>
      <c r="EL219" s="300">
        <f t="shared" ca="1" si="187"/>
        <v>0</v>
      </c>
      <c r="EM219" s="300">
        <f t="shared" ca="1" si="187"/>
        <v>0</v>
      </c>
      <c r="EN219" s="300">
        <f t="shared" ca="1" si="187"/>
        <v>0</v>
      </c>
      <c r="EO219" s="300">
        <f t="shared" ca="1" si="187"/>
        <v>0</v>
      </c>
      <c r="EP219" s="300">
        <f t="shared" ca="1" si="187"/>
        <v>0</v>
      </c>
      <c r="EQ219" s="300">
        <f t="shared" ca="1" si="187"/>
        <v>0</v>
      </c>
      <c r="ER219" s="300">
        <f t="shared" ca="1" si="187"/>
        <v>0</v>
      </c>
      <c r="ES219" s="300">
        <f t="shared" ca="1" si="187"/>
        <v>0</v>
      </c>
      <c r="ET219" s="300">
        <f t="shared" ca="1" si="187"/>
        <v>0</v>
      </c>
      <c r="EU219" s="300">
        <f t="shared" ca="1" si="187"/>
        <v>0</v>
      </c>
      <c r="EV219" s="300">
        <f t="shared" ca="1" si="187"/>
        <v>0</v>
      </c>
      <c r="EW219" s="300">
        <f t="shared" ca="1" si="187"/>
        <v>0</v>
      </c>
      <c r="EX219" s="300">
        <f t="shared" ca="1" si="187"/>
        <v>0</v>
      </c>
      <c r="EY219" s="612"/>
      <c r="EZ219" s="894">
        <f ca="1">D210</f>
        <v>0</v>
      </c>
      <c r="FB219" s="612"/>
    </row>
    <row r="220" spans="1:158" ht="12.75" hidden="1" customHeight="1" outlineLevel="2">
      <c r="A220" s="303"/>
      <c r="B220" s="922"/>
      <c r="C220" s="645"/>
      <c r="D220" s="923" t="s">
        <v>2538</v>
      </c>
      <c r="AD220" s="904"/>
      <c r="AE220" s="304">
        <f ca="1">SUM(AF220:EY220)</f>
        <v>0</v>
      </c>
      <c r="AF220" s="637">
        <f t="shared" ref="AF220:BK220" ca="1" si="188">AF217+AF219</f>
        <v>0</v>
      </c>
      <c r="AG220" s="300">
        <f t="shared" ca="1" si="188"/>
        <v>0</v>
      </c>
      <c r="AH220" s="300">
        <f t="shared" ca="1" si="188"/>
        <v>0</v>
      </c>
      <c r="AI220" s="300">
        <f t="shared" ca="1" si="188"/>
        <v>0</v>
      </c>
      <c r="AJ220" s="300">
        <f t="shared" ca="1" si="188"/>
        <v>0</v>
      </c>
      <c r="AK220" s="300">
        <f t="shared" ca="1" si="188"/>
        <v>0</v>
      </c>
      <c r="AL220" s="300">
        <f t="shared" ca="1" si="188"/>
        <v>0</v>
      </c>
      <c r="AM220" s="300">
        <f t="shared" ca="1" si="188"/>
        <v>0</v>
      </c>
      <c r="AN220" s="300">
        <f t="shared" ca="1" si="188"/>
        <v>0</v>
      </c>
      <c r="AO220" s="300">
        <f t="shared" ca="1" si="188"/>
        <v>0</v>
      </c>
      <c r="AP220" s="300">
        <f t="shared" ca="1" si="188"/>
        <v>0</v>
      </c>
      <c r="AQ220" s="300">
        <f t="shared" ca="1" si="188"/>
        <v>0</v>
      </c>
      <c r="AR220" s="300">
        <f t="shared" ca="1" si="188"/>
        <v>0</v>
      </c>
      <c r="AS220" s="300">
        <f t="shared" ca="1" si="188"/>
        <v>0</v>
      </c>
      <c r="AT220" s="300">
        <f t="shared" ca="1" si="188"/>
        <v>0</v>
      </c>
      <c r="AU220" s="300">
        <f t="shared" ca="1" si="188"/>
        <v>0</v>
      </c>
      <c r="AV220" s="300">
        <f t="shared" ca="1" si="188"/>
        <v>0</v>
      </c>
      <c r="AW220" s="300">
        <f t="shared" ca="1" si="188"/>
        <v>0</v>
      </c>
      <c r="AX220" s="300">
        <f t="shared" ca="1" si="188"/>
        <v>0</v>
      </c>
      <c r="AY220" s="300">
        <f t="shared" ca="1" si="188"/>
        <v>0</v>
      </c>
      <c r="AZ220" s="300">
        <f t="shared" ca="1" si="188"/>
        <v>0</v>
      </c>
      <c r="BA220" s="300">
        <f t="shared" ca="1" si="188"/>
        <v>0</v>
      </c>
      <c r="BB220" s="300">
        <f t="shared" ca="1" si="188"/>
        <v>0</v>
      </c>
      <c r="BC220" s="300">
        <f t="shared" ca="1" si="188"/>
        <v>0</v>
      </c>
      <c r="BD220" s="300">
        <f t="shared" ca="1" si="188"/>
        <v>0</v>
      </c>
      <c r="BE220" s="300">
        <f t="shared" ca="1" si="188"/>
        <v>0</v>
      </c>
      <c r="BF220" s="300">
        <f t="shared" ca="1" si="188"/>
        <v>0</v>
      </c>
      <c r="BG220" s="300">
        <f t="shared" ca="1" si="188"/>
        <v>0</v>
      </c>
      <c r="BH220" s="300">
        <f t="shared" ca="1" si="188"/>
        <v>0</v>
      </c>
      <c r="BI220" s="300">
        <f t="shared" ca="1" si="188"/>
        <v>0</v>
      </c>
      <c r="BJ220" s="300">
        <f t="shared" ca="1" si="188"/>
        <v>0</v>
      </c>
      <c r="BK220" s="300">
        <f t="shared" ca="1" si="188"/>
        <v>0</v>
      </c>
      <c r="BL220" s="300">
        <f t="shared" ref="BL220:CQ220" ca="1" si="189">BL217+BL219</f>
        <v>0</v>
      </c>
      <c r="BM220" s="300">
        <f t="shared" ca="1" si="189"/>
        <v>0</v>
      </c>
      <c r="BN220" s="300">
        <f t="shared" ca="1" si="189"/>
        <v>0</v>
      </c>
      <c r="BO220" s="300">
        <f t="shared" ca="1" si="189"/>
        <v>0</v>
      </c>
      <c r="BP220" s="300">
        <f t="shared" ca="1" si="189"/>
        <v>0</v>
      </c>
      <c r="BQ220" s="300">
        <f t="shared" ca="1" si="189"/>
        <v>0</v>
      </c>
      <c r="BR220" s="300">
        <f t="shared" ca="1" si="189"/>
        <v>0</v>
      </c>
      <c r="BS220" s="300">
        <f t="shared" ca="1" si="189"/>
        <v>0</v>
      </c>
      <c r="BT220" s="300">
        <f t="shared" ca="1" si="189"/>
        <v>0</v>
      </c>
      <c r="BU220" s="300">
        <f t="shared" ca="1" si="189"/>
        <v>0</v>
      </c>
      <c r="BV220" s="300">
        <f t="shared" ca="1" si="189"/>
        <v>0</v>
      </c>
      <c r="BW220" s="300">
        <f t="shared" ca="1" si="189"/>
        <v>0</v>
      </c>
      <c r="BX220" s="300">
        <f t="shared" ca="1" si="189"/>
        <v>0</v>
      </c>
      <c r="BY220" s="300">
        <f t="shared" ca="1" si="189"/>
        <v>0</v>
      </c>
      <c r="BZ220" s="300">
        <f t="shared" ca="1" si="189"/>
        <v>0</v>
      </c>
      <c r="CA220" s="300">
        <f t="shared" ca="1" si="189"/>
        <v>0</v>
      </c>
      <c r="CB220" s="300">
        <f t="shared" ca="1" si="189"/>
        <v>0</v>
      </c>
      <c r="CC220" s="300">
        <f t="shared" ca="1" si="189"/>
        <v>0</v>
      </c>
      <c r="CD220" s="300">
        <f t="shared" ca="1" si="189"/>
        <v>0</v>
      </c>
      <c r="CE220" s="300">
        <f t="shared" ca="1" si="189"/>
        <v>0</v>
      </c>
      <c r="CF220" s="300">
        <f t="shared" ca="1" si="189"/>
        <v>0</v>
      </c>
      <c r="CG220" s="300">
        <f t="shared" ca="1" si="189"/>
        <v>0</v>
      </c>
      <c r="CH220" s="300">
        <f t="shared" ca="1" si="189"/>
        <v>0</v>
      </c>
      <c r="CI220" s="300">
        <f t="shared" ca="1" si="189"/>
        <v>0</v>
      </c>
      <c r="CJ220" s="300">
        <f t="shared" ca="1" si="189"/>
        <v>0</v>
      </c>
      <c r="CK220" s="300">
        <f t="shared" ca="1" si="189"/>
        <v>0</v>
      </c>
      <c r="CL220" s="300">
        <f t="shared" ca="1" si="189"/>
        <v>0</v>
      </c>
      <c r="CM220" s="300">
        <f t="shared" ca="1" si="189"/>
        <v>0</v>
      </c>
      <c r="CN220" s="300">
        <f t="shared" ca="1" si="189"/>
        <v>0</v>
      </c>
      <c r="CO220" s="300">
        <f t="shared" ca="1" si="189"/>
        <v>0</v>
      </c>
      <c r="CP220" s="300">
        <f t="shared" ca="1" si="189"/>
        <v>0</v>
      </c>
      <c r="CQ220" s="300">
        <f t="shared" ca="1" si="189"/>
        <v>0</v>
      </c>
      <c r="CR220" s="300">
        <f t="shared" ref="CR220:DW220" ca="1" si="190">CR217+CR219</f>
        <v>0</v>
      </c>
      <c r="CS220" s="300">
        <f t="shared" ca="1" si="190"/>
        <v>0</v>
      </c>
      <c r="CT220" s="300">
        <f t="shared" ca="1" si="190"/>
        <v>0</v>
      </c>
      <c r="CU220" s="300">
        <f t="shared" ca="1" si="190"/>
        <v>0</v>
      </c>
      <c r="CV220" s="300">
        <f t="shared" ca="1" si="190"/>
        <v>0</v>
      </c>
      <c r="CW220" s="300">
        <f t="shared" ca="1" si="190"/>
        <v>0</v>
      </c>
      <c r="CX220" s="300">
        <f t="shared" ca="1" si="190"/>
        <v>0</v>
      </c>
      <c r="CY220" s="300">
        <f t="shared" ca="1" si="190"/>
        <v>0</v>
      </c>
      <c r="CZ220" s="300">
        <f t="shared" ca="1" si="190"/>
        <v>0</v>
      </c>
      <c r="DA220" s="300">
        <f t="shared" ca="1" si="190"/>
        <v>0</v>
      </c>
      <c r="DB220" s="300">
        <f t="shared" ca="1" si="190"/>
        <v>0</v>
      </c>
      <c r="DC220" s="300">
        <f t="shared" ca="1" si="190"/>
        <v>0</v>
      </c>
      <c r="DD220" s="300">
        <f t="shared" ca="1" si="190"/>
        <v>0</v>
      </c>
      <c r="DE220" s="300">
        <f t="shared" ca="1" si="190"/>
        <v>0</v>
      </c>
      <c r="DF220" s="300">
        <f t="shared" ca="1" si="190"/>
        <v>0</v>
      </c>
      <c r="DG220" s="300">
        <f t="shared" ca="1" si="190"/>
        <v>0</v>
      </c>
      <c r="DH220" s="300">
        <f t="shared" ca="1" si="190"/>
        <v>0</v>
      </c>
      <c r="DI220" s="300">
        <f t="shared" ca="1" si="190"/>
        <v>0</v>
      </c>
      <c r="DJ220" s="300">
        <f t="shared" ca="1" si="190"/>
        <v>0</v>
      </c>
      <c r="DK220" s="300">
        <f t="shared" ca="1" si="190"/>
        <v>0</v>
      </c>
      <c r="DL220" s="300">
        <f t="shared" ca="1" si="190"/>
        <v>0</v>
      </c>
      <c r="DM220" s="300">
        <f t="shared" ca="1" si="190"/>
        <v>0</v>
      </c>
      <c r="DN220" s="300">
        <f t="shared" ca="1" si="190"/>
        <v>0</v>
      </c>
      <c r="DO220" s="300">
        <f t="shared" ca="1" si="190"/>
        <v>0</v>
      </c>
      <c r="DP220" s="300">
        <f t="shared" ca="1" si="190"/>
        <v>0</v>
      </c>
      <c r="DQ220" s="300">
        <f t="shared" ca="1" si="190"/>
        <v>0</v>
      </c>
      <c r="DR220" s="300">
        <f t="shared" ca="1" si="190"/>
        <v>0</v>
      </c>
      <c r="DS220" s="300">
        <f t="shared" ca="1" si="190"/>
        <v>0</v>
      </c>
      <c r="DT220" s="300">
        <f t="shared" ca="1" si="190"/>
        <v>0</v>
      </c>
      <c r="DU220" s="300">
        <f t="shared" ca="1" si="190"/>
        <v>0</v>
      </c>
      <c r="DV220" s="300">
        <f t="shared" ca="1" si="190"/>
        <v>0</v>
      </c>
      <c r="DW220" s="300">
        <f t="shared" ca="1" si="190"/>
        <v>0</v>
      </c>
      <c r="DX220" s="300">
        <f t="shared" ref="DX220:EX220" ca="1" si="191">DX217+DX219</f>
        <v>0</v>
      </c>
      <c r="DY220" s="300">
        <f t="shared" ca="1" si="191"/>
        <v>0</v>
      </c>
      <c r="DZ220" s="300">
        <f t="shared" ca="1" si="191"/>
        <v>0</v>
      </c>
      <c r="EA220" s="300">
        <f t="shared" ca="1" si="191"/>
        <v>0</v>
      </c>
      <c r="EB220" s="300">
        <f t="shared" ca="1" si="191"/>
        <v>0</v>
      </c>
      <c r="EC220" s="300">
        <f t="shared" ca="1" si="191"/>
        <v>0</v>
      </c>
      <c r="ED220" s="300">
        <f t="shared" ca="1" si="191"/>
        <v>0</v>
      </c>
      <c r="EE220" s="300">
        <f t="shared" ca="1" si="191"/>
        <v>0</v>
      </c>
      <c r="EF220" s="300">
        <f t="shared" ca="1" si="191"/>
        <v>0</v>
      </c>
      <c r="EG220" s="300">
        <f t="shared" ca="1" si="191"/>
        <v>0</v>
      </c>
      <c r="EH220" s="300">
        <f t="shared" ca="1" si="191"/>
        <v>0</v>
      </c>
      <c r="EI220" s="300">
        <f t="shared" ca="1" si="191"/>
        <v>0</v>
      </c>
      <c r="EJ220" s="300">
        <f t="shared" ca="1" si="191"/>
        <v>0</v>
      </c>
      <c r="EK220" s="300">
        <f t="shared" ca="1" si="191"/>
        <v>0</v>
      </c>
      <c r="EL220" s="300">
        <f t="shared" ca="1" si="191"/>
        <v>0</v>
      </c>
      <c r="EM220" s="300">
        <f t="shared" ca="1" si="191"/>
        <v>0</v>
      </c>
      <c r="EN220" s="300">
        <f t="shared" ca="1" si="191"/>
        <v>0</v>
      </c>
      <c r="EO220" s="300">
        <f t="shared" ca="1" si="191"/>
        <v>0</v>
      </c>
      <c r="EP220" s="300">
        <f t="shared" ca="1" si="191"/>
        <v>0</v>
      </c>
      <c r="EQ220" s="300">
        <f t="shared" ca="1" si="191"/>
        <v>0</v>
      </c>
      <c r="ER220" s="300">
        <f t="shared" ca="1" si="191"/>
        <v>0</v>
      </c>
      <c r="ES220" s="300">
        <f t="shared" ca="1" si="191"/>
        <v>0</v>
      </c>
      <c r="ET220" s="300">
        <f t="shared" ca="1" si="191"/>
        <v>0</v>
      </c>
      <c r="EU220" s="300">
        <f t="shared" ca="1" si="191"/>
        <v>0</v>
      </c>
      <c r="EV220" s="300">
        <f t="shared" ca="1" si="191"/>
        <v>0</v>
      </c>
      <c r="EW220" s="300">
        <f t="shared" ca="1" si="191"/>
        <v>0</v>
      </c>
      <c r="EX220" s="300">
        <f t="shared" ca="1" si="191"/>
        <v>0</v>
      </c>
      <c r="EY220" s="612"/>
      <c r="FB220" s="612"/>
    </row>
    <row r="221" spans="1:158" s="634" customFormat="1" ht="5.0999999999999996" hidden="1" customHeight="1" outlineLevel="2">
      <c r="A221" s="205"/>
      <c r="B221" s="201"/>
      <c r="C221" s="201"/>
      <c r="D221" s="201"/>
      <c r="E221" s="234"/>
      <c r="F221" s="201"/>
      <c r="G221" s="201"/>
      <c r="H221" s="201"/>
      <c r="I221" s="201"/>
      <c r="J221" s="201"/>
      <c r="K221" s="201"/>
      <c r="L221" s="201"/>
      <c r="M221" s="201"/>
      <c r="N221" s="201"/>
      <c r="O221" s="201"/>
      <c r="P221" s="201"/>
      <c r="Q221" s="201"/>
      <c r="R221" s="201"/>
      <c r="S221" s="201"/>
      <c r="T221" s="201"/>
      <c r="U221" s="201"/>
      <c r="V221" s="201"/>
      <c r="W221" s="201"/>
      <c r="X221" s="201"/>
      <c r="Y221" s="201"/>
      <c r="Z221" s="201"/>
      <c r="AA221" s="201"/>
      <c r="AB221" s="202"/>
      <c r="AC221" s="201"/>
      <c r="AD221" s="203"/>
      <c r="AE221" s="296"/>
      <c r="AF221" s="301"/>
      <c r="AG221" s="301"/>
      <c r="AH221" s="301"/>
      <c r="AI221" s="301"/>
      <c r="AJ221" s="301"/>
      <c r="AK221" s="301"/>
      <c r="AL221" s="301"/>
      <c r="AM221" s="301"/>
      <c r="AN221" s="301"/>
      <c r="AO221" s="301"/>
      <c r="AP221" s="301"/>
      <c r="AQ221" s="301"/>
      <c r="AR221" s="301"/>
      <c r="AS221" s="301"/>
      <c r="AT221" s="301"/>
      <c r="AU221" s="301"/>
      <c r="AV221" s="301"/>
      <c r="AW221" s="301"/>
      <c r="AX221" s="301"/>
      <c r="AY221" s="301"/>
      <c r="AZ221" s="301"/>
      <c r="BA221" s="301"/>
      <c r="BB221" s="301"/>
      <c r="BC221" s="301"/>
      <c r="BD221" s="301"/>
      <c r="BE221" s="301"/>
      <c r="BF221" s="301"/>
      <c r="BG221" s="301"/>
      <c r="BH221" s="301"/>
      <c r="BI221" s="301"/>
      <c r="BJ221" s="301"/>
      <c r="BK221" s="301"/>
      <c r="BL221" s="301"/>
      <c r="BM221" s="301"/>
      <c r="BN221" s="301"/>
      <c r="BO221" s="301"/>
      <c r="BP221" s="301"/>
      <c r="BQ221" s="301"/>
      <c r="BR221" s="301"/>
      <c r="BS221" s="301"/>
      <c r="BT221" s="301"/>
      <c r="BU221" s="301"/>
      <c r="BV221" s="301"/>
      <c r="BW221" s="301"/>
      <c r="BX221" s="301"/>
      <c r="BY221" s="301"/>
      <c r="BZ221" s="301"/>
      <c r="CA221" s="301"/>
      <c r="CB221" s="301"/>
      <c r="CC221" s="301"/>
      <c r="CD221" s="301"/>
      <c r="CE221" s="301"/>
      <c r="CF221" s="301"/>
      <c r="CG221" s="301"/>
      <c r="CH221" s="301"/>
      <c r="CI221" s="301"/>
      <c r="CJ221" s="301"/>
      <c r="CK221" s="301"/>
      <c r="CL221" s="301"/>
      <c r="CM221" s="301"/>
      <c r="CN221" s="301"/>
      <c r="CO221" s="301"/>
      <c r="CP221" s="301"/>
      <c r="CQ221" s="301"/>
      <c r="CR221" s="301"/>
      <c r="CS221" s="301"/>
      <c r="CT221" s="301"/>
      <c r="CU221" s="301"/>
      <c r="CV221" s="301"/>
      <c r="CW221" s="301"/>
      <c r="CX221" s="301"/>
      <c r="CY221" s="301"/>
      <c r="CZ221" s="301"/>
      <c r="DA221" s="301"/>
      <c r="DB221" s="301"/>
      <c r="DC221" s="301"/>
      <c r="DD221" s="301"/>
      <c r="DE221" s="301"/>
      <c r="DF221" s="301"/>
      <c r="DG221" s="301"/>
      <c r="DH221" s="301"/>
      <c r="DI221" s="301"/>
      <c r="DJ221" s="301"/>
      <c r="DK221" s="301"/>
      <c r="DL221" s="301"/>
      <c r="DM221" s="301"/>
      <c r="DN221" s="301"/>
      <c r="DO221" s="301"/>
      <c r="DP221" s="301"/>
      <c r="DQ221" s="301"/>
      <c r="DR221" s="301"/>
      <c r="DS221" s="301"/>
      <c r="DT221" s="301"/>
      <c r="DU221" s="301"/>
      <c r="DV221" s="301"/>
      <c r="DW221" s="301"/>
      <c r="DX221" s="301"/>
      <c r="DY221" s="301"/>
      <c r="DZ221" s="301"/>
      <c r="EA221" s="301"/>
      <c r="EB221" s="301"/>
      <c r="EC221" s="301"/>
      <c r="ED221" s="301"/>
      <c r="EE221" s="301"/>
      <c r="EF221" s="301"/>
      <c r="EG221" s="301"/>
      <c r="EH221" s="301"/>
      <c r="EI221" s="301"/>
      <c r="EJ221" s="301"/>
      <c r="EK221" s="301"/>
      <c r="EL221" s="301"/>
      <c r="EM221" s="301"/>
      <c r="EN221" s="301"/>
      <c r="EO221" s="301"/>
      <c r="EP221" s="301"/>
      <c r="EQ221" s="301"/>
      <c r="ER221" s="301"/>
      <c r="ES221" s="301"/>
      <c r="ET221" s="301"/>
      <c r="EU221" s="301"/>
      <c r="EV221" s="301"/>
      <c r="EW221" s="301"/>
      <c r="EX221" s="301"/>
      <c r="EY221" s="632"/>
      <c r="EZ221" s="201"/>
      <c r="FA221" s="201"/>
      <c r="FB221" s="633"/>
    </row>
    <row r="222" spans="1:158" hidden="1" outlineLevel="2">
      <c r="AE222" s="621"/>
      <c r="EY222" s="612"/>
      <c r="EZ222" s="86"/>
      <c r="FB222" s="612"/>
    </row>
    <row r="223" spans="1:158" outlineLevel="1">
      <c r="AE223" s="621"/>
      <c r="EY223" s="612"/>
      <c r="EZ223" s="86"/>
      <c r="FB223" s="612"/>
    </row>
    <row r="224" spans="1:158" outlineLevel="1" collapsed="1">
      <c r="A224" s="1031" t="str">
        <f>'Customer Charges'!A194</f>
        <v>NONE</v>
      </c>
      <c r="B224" s="1032"/>
      <c r="C224" s="1033"/>
      <c r="D224" s="894">
        <f ca="1">IF(ABS(AD233-0)&gt;ErrTol,1,0)</f>
        <v>0</v>
      </c>
      <c r="E224" s="318"/>
      <c r="F224" s="318"/>
      <c r="G224" s="318"/>
      <c r="H224" s="318"/>
      <c r="I224" s="318"/>
      <c r="J224" s="318"/>
      <c r="K224" s="318"/>
      <c r="L224" s="318"/>
      <c r="M224" s="318"/>
      <c r="N224" s="318"/>
      <c r="O224" s="318"/>
      <c r="P224" s="318"/>
      <c r="Q224" s="318"/>
      <c r="R224" s="318"/>
      <c r="S224" s="318"/>
      <c r="T224" s="318"/>
      <c r="U224" s="318"/>
      <c r="V224" s="318"/>
      <c r="W224" s="318"/>
      <c r="X224" s="318"/>
      <c r="Y224" s="318"/>
      <c r="Z224" s="318"/>
      <c r="AA224" s="318"/>
      <c r="AB224" s="318"/>
      <c r="AC224" s="318"/>
      <c r="AD224" s="625" t="str">
        <f>'Customer Charges'!AD194</f>
        <v>N/A</v>
      </c>
      <c r="AE224" s="300">
        <f ca="1">AE233</f>
        <v>0</v>
      </c>
      <c r="EY224" s="612"/>
      <c r="EZ224" s="622"/>
      <c r="FB224" s="612"/>
    </row>
    <row r="225" spans="1:158" s="634" customFormat="1" ht="5.0999999999999996" hidden="1" customHeight="1" outlineLevel="2">
      <c r="A225" s="205"/>
      <c r="B225" s="201"/>
      <c r="C225" s="201"/>
      <c r="D225" s="201"/>
      <c r="E225" s="201"/>
      <c r="F225" s="201"/>
      <c r="G225" s="201"/>
      <c r="H225" s="201"/>
      <c r="I225" s="201"/>
      <c r="J225" s="201"/>
      <c r="K225" s="201"/>
      <c r="L225" s="201"/>
      <c r="M225" s="201"/>
      <c r="N225" s="201"/>
      <c r="O225" s="201"/>
      <c r="P225" s="201"/>
      <c r="Q225" s="201"/>
      <c r="R225" s="201"/>
      <c r="S225" s="201"/>
      <c r="T225" s="201"/>
      <c r="U225" s="201"/>
      <c r="V225" s="201"/>
      <c r="W225" s="201"/>
      <c r="X225" s="201"/>
      <c r="Y225" s="201"/>
      <c r="Z225" s="201"/>
      <c r="AA225" s="201"/>
      <c r="AB225" s="202"/>
      <c r="AC225" s="201"/>
      <c r="AD225" s="203"/>
      <c r="AE225" s="264"/>
      <c r="AF225" s="204"/>
      <c r="AG225" s="204"/>
      <c r="AH225" s="204"/>
      <c r="AI225" s="204"/>
      <c r="AJ225" s="204"/>
      <c r="AK225" s="204"/>
      <c r="AL225" s="204"/>
      <c r="AM225" s="204"/>
      <c r="AN225" s="204"/>
      <c r="AO225" s="204"/>
      <c r="AP225" s="204"/>
      <c r="AQ225" s="204"/>
      <c r="AR225" s="204"/>
      <c r="AS225" s="204"/>
      <c r="AT225" s="204"/>
      <c r="AU225" s="204"/>
      <c r="AV225" s="204"/>
      <c r="AW225" s="204"/>
      <c r="AX225" s="204"/>
      <c r="AY225" s="204"/>
      <c r="AZ225" s="204"/>
      <c r="BA225" s="204"/>
      <c r="BB225" s="204"/>
      <c r="BC225" s="204"/>
      <c r="BD225" s="204"/>
      <c r="BE225" s="204"/>
      <c r="BF225" s="204"/>
      <c r="BG225" s="204"/>
      <c r="BH225" s="204"/>
      <c r="BI225" s="204"/>
      <c r="BJ225" s="204"/>
      <c r="BK225" s="204"/>
      <c r="BL225" s="204"/>
      <c r="BM225" s="204"/>
      <c r="BN225" s="204"/>
      <c r="BO225" s="204"/>
      <c r="BP225" s="204"/>
      <c r="BQ225" s="204"/>
      <c r="BR225" s="204"/>
      <c r="BS225" s="204"/>
      <c r="BT225" s="204"/>
      <c r="BU225" s="204"/>
      <c r="BV225" s="204"/>
      <c r="BW225" s="204"/>
      <c r="BX225" s="204"/>
      <c r="BY225" s="204"/>
      <c r="BZ225" s="204"/>
      <c r="CA225" s="204"/>
      <c r="CB225" s="204"/>
      <c r="CC225" s="204"/>
      <c r="CD225" s="204"/>
      <c r="CE225" s="204"/>
      <c r="CF225" s="204"/>
      <c r="CG225" s="204"/>
      <c r="CH225" s="204"/>
      <c r="CI225" s="204"/>
      <c r="CJ225" s="204"/>
      <c r="CK225" s="204"/>
      <c r="CL225" s="204"/>
      <c r="CM225" s="204"/>
      <c r="CN225" s="204"/>
      <c r="CO225" s="204"/>
      <c r="CP225" s="204"/>
      <c r="CQ225" s="204"/>
      <c r="CR225" s="204"/>
      <c r="CS225" s="204"/>
      <c r="CT225" s="204"/>
      <c r="CU225" s="204"/>
      <c r="CV225" s="204"/>
      <c r="CW225" s="204"/>
      <c r="CX225" s="204"/>
      <c r="CY225" s="204"/>
      <c r="CZ225" s="204"/>
      <c r="DA225" s="204"/>
      <c r="DB225" s="204"/>
      <c r="DC225" s="204"/>
      <c r="DD225" s="204"/>
      <c r="DE225" s="204"/>
      <c r="DF225" s="204"/>
      <c r="DG225" s="204"/>
      <c r="DH225" s="204"/>
      <c r="DI225" s="204"/>
      <c r="DJ225" s="204"/>
      <c r="DK225" s="204"/>
      <c r="DL225" s="204"/>
      <c r="DM225" s="204"/>
      <c r="DN225" s="204"/>
      <c r="DO225" s="204"/>
      <c r="DP225" s="204"/>
      <c r="DQ225" s="204"/>
      <c r="DR225" s="204"/>
      <c r="DS225" s="204"/>
      <c r="DT225" s="204"/>
      <c r="DU225" s="204"/>
      <c r="DV225" s="204"/>
      <c r="DW225" s="204"/>
      <c r="DX225" s="204"/>
      <c r="DY225" s="204"/>
      <c r="DZ225" s="204"/>
      <c r="EA225" s="204"/>
      <c r="EB225" s="204"/>
      <c r="EC225" s="204"/>
      <c r="ED225" s="204"/>
      <c r="EE225" s="204"/>
      <c r="EF225" s="204"/>
      <c r="EG225" s="204"/>
      <c r="EH225" s="204"/>
      <c r="EI225" s="204"/>
      <c r="EJ225" s="204"/>
      <c r="EK225" s="204"/>
      <c r="EL225" s="204"/>
      <c r="EM225" s="204"/>
      <c r="EN225" s="204"/>
      <c r="EO225" s="204"/>
      <c r="EP225" s="204"/>
      <c r="EQ225" s="204"/>
      <c r="ER225" s="204"/>
      <c r="ES225" s="204"/>
      <c r="ET225" s="204"/>
      <c r="EU225" s="204"/>
      <c r="EV225" s="204"/>
      <c r="EW225" s="204"/>
      <c r="EX225" s="204"/>
      <c r="EY225" s="632"/>
      <c r="EZ225" s="201"/>
      <c r="FA225" s="201"/>
      <c r="FB225" s="633"/>
    </row>
    <row r="226" spans="1:158" ht="12.75" hidden="1" customHeight="1" outlineLevel="2">
      <c r="A226" s="1029">
        <f>'Customer Charges'!A196</f>
        <v>16</v>
      </c>
      <c r="B226" s="924"/>
      <c r="C226" s="86"/>
      <c r="D226" s="847" t="s">
        <v>196</v>
      </c>
      <c r="AD226" s="896" t="str">
        <f>'Customer Charges'!AD196</f>
        <v>ZZZ</v>
      </c>
      <c r="AE226" s="304">
        <f>SUM(AF226:EY226)</f>
        <v>66</v>
      </c>
      <c r="AF226" s="297">
        <f>'Customer Charges'!AF196</f>
        <v>1</v>
      </c>
      <c r="AG226" s="298">
        <f>'Customer Charges'!AG196</f>
        <v>1</v>
      </c>
      <c r="AH226" s="298">
        <f>'Customer Charges'!AH196</f>
        <v>1</v>
      </c>
      <c r="AI226" s="298">
        <f>'Customer Charges'!AI196</f>
        <v>1</v>
      </c>
      <c r="AJ226" s="298">
        <f>'Customer Charges'!AJ196</f>
        <v>1</v>
      </c>
      <c r="AK226" s="298">
        <f>'Customer Charges'!AK196</f>
        <v>1</v>
      </c>
      <c r="AL226" s="298">
        <f>'Customer Charges'!AL196</f>
        <v>1</v>
      </c>
      <c r="AM226" s="298">
        <f>'Customer Charges'!AM196</f>
        <v>1</v>
      </c>
      <c r="AN226" s="298">
        <f>'Customer Charges'!AN196</f>
        <v>1</v>
      </c>
      <c r="AO226" s="298">
        <f>'Customer Charges'!AO196</f>
        <v>1</v>
      </c>
      <c r="AP226" s="298">
        <f>'Customer Charges'!AP196</f>
        <v>1</v>
      </c>
      <c r="AQ226" s="298">
        <f>'Customer Charges'!AQ196</f>
        <v>1</v>
      </c>
      <c r="AR226" s="298">
        <f>'Customer Charges'!AR196</f>
        <v>1</v>
      </c>
      <c r="AS226" s="298">
        <f>'Customer Charges'!AS196</f>
        <v>1</v>
      </c>
      <c r="AT226" s="298">
        <f>'Customer Charges'!AT196</f>
        <v>1</v>
      </c>
      <c r="AU226" s="298">
        <f>'Customer Charges'!AU196</f>
        <v>1</v>
      </c>
      <c r="AV226" s="298">
        <f>'Customer Charges'!AV196</f>
        <v>1</v>
      </c>
      <c r="AW226" s="298">
        <f>'Customer Charges'!AW196</f>
        <v>1</v>
      </c>
      <c r="AX226" s="298">
        <f>'Customer Charges'!AX196</f>
        <v>1</v>
      </c>
      <c r="AY226" s="298">
        <f>'Customer Charges'!AY196</f>
        <v>1</v>
      </c>
      <c r="AZ226" s="298">
        <f>'Customer Charges'!AZ196</f>
        <v>1</v>
      </c>
      <c r="BA226" s="298">
        <f>'Customer Charges'!BA196</f>
        <v>1</v>
      </c>
      <c r="BB226" s="298">
        <f>'Customer Charges'!BB196</f>
        <v>1</v>
      </c>
      <c r="BC226" s="298">
        <f>'Customer Charges'!BC196</f>
        <v>1</v>
      </c>
      <c r="BD226" s="298">
        <f>'Customer Charges'!BD196</f>
        <v>1</v>
      </c>
      <c r="BE226" s="298">
        <f>'Customer Charges'!BE196</f>
        <v>1</v>
      </c>
      <c r="BF226" s="298">
        <f>'Customer Charges'!BF196</f>
        <v>1</v>
      </c>
      <c r="BG226" s="298">
        <f>'Customer Charges'!BG196</f>
        <v>1</v>
      </c>
      <c r="BH226" s="298">
        <f>'Customer Charges'!BH196</f>
        <v>1</v>
      </c>
      <c r="BI226" s="298">
        <f>'Customer Charges'!BI196</f>
        <v>1</v>
      </c>
      <c r="BJ226" s="298">
        <f>'Customer Charges'!BJ196</f>
        <v>1</v>
      </c>
      <c r="BK226" s="298">
        <f>'Customer Charges'!BK196</f>
        <v>1</v>
      </c>
      <c r="BL226" s="298">
        <f>'Customer Charges'!BL196</f>
        <v>1</v>
      </c>
      <c r="BM226" s="298">
        <f>'Customer Charges'!BM196</f>
        <v>1</v>
      </c>
      <c r="BN226" s="298">
        <f>'Customer Charges'!BN196</f>
        <v>1</v>
      </c>
      <c r="BO226" s="298">
        <f>'Customer Charges'!BO196</f>
        <v>1</v>
      </c>
      <c r="BP226" s="298">
        <f>'Customer Charges'!BP196</f>
        <v>1</v>
      </c>
      <c r="BQ226" s="298">
        <f>'Customer Charges'!BQ196</f>
        <v>1</v>
      </c>
      <c r="BR226" s="298">
        <f>'Customer Charges'!BR196</f>
        <v>1</v>
      </c>
      <c r="BS226" s="298">
        <f>'Customer Charges'!BS196</f>
        <v>1</v>
      </c>
      <c r="BT226" s="298">
        <f>'Customer Charges'!BT196</f>
        <v>1</v>
      </c>
      <c r="BU226" s="298">
        <f>'Customer Charges'!BU196</f>
        <v>1</v>
      </c>
      <c r="BV226" s="298">
        <f>'Customer Charges'!BV196</f>
        <v>1</v>
      </c>
      <c r="BW226" s="298">
        <f>'Customer Charges'!BW196</f>
        <v>1</v>
      </c>
      <c r="BX226" s="298">
        <f>'Customer Charges'!BX196</f>
        <v>1</v>
      </c>
      <c r="BY226" s="298">
        <f>'Customer Charges'!BY196</f>
        <v>1</v>
      </c>
      <c r="BZ226" s="298">
        <f>'Customer Charges'!BZ196</f>
        <v>1</v>
      </c>
      <c r="CA226" s="298">
        <f>'Customer Charges'!CA196</f>
        <v>1</v>
      </c>
      <c r="CB226" s="298">
        <f>'Customer Charges'!CB196</f>
        <v>1</v>
      </c>
      <c r="CC226" s="298">
        <f>'Customer Charges'!CC196</f>
        <v>1</v>
      </c>
      <c r="CD226" s="298">
        <f>'Customer Charges'!CD196</f>
        <v>1</v>
      </c>
      <c r="CE226" s="298">
        <f>'Customer Charges'!CE196</f>
        <v>1</v>
      </c>
      <c r="CF226" s="298">
        <f>'Customer Charges'!CF196</f>
        <v>1</v>
      </c>
      <c r="CG226" s="298">
        <f>'Customer Charges'!CG196</f>
        <v>1</v>
      </c>
      <c r="CH226" s="298">
        <f>'Customer Charges'!CH196</f>
        <v>1</v>
      </c>
      <c r="CI226" s="298">
        <f>'Customer Charges'!CI196</f>
        <v>1</v>
      </c>
      <c r="CJ226" s="298">
        <f>'Customer Charges'!CJ196</f>
        <v>1</v>
      </c>
      <c r="CK226" s="298">
        <f>'Customer Charges'!CK196</f>
        <v>1</v>
      </c>
      <c r="CL226" s="298">
        <f>'Customer Charges'!CL196</f>
        <v>1</v>
      </c>
      <c r="CM226" s="298">
        <f>'Customer Charges'!CM196</f>
        <v>1</v>
      </c>
      <c r="CN226" s="298">
        <f>'Customer Charges'!CN196</f>
        <v>1</v>
      </c>
      <c r="CO226" s="298">
        <f>'Customer Charges'!CO196</f>
        <v>1</v>
      </c>
      <c r="CP226" s="298">
        <f>'Customer Charges'!CP196</f>
        <v>1</v>
      </c>
      <c r="CQ226" s="298">
        <f>'Customer Charges'!CQ196</f>
        <v>1</v>
      </c>
      <c r="CR226" s="298">
        <f>'Customer Charges'!CR196</f>
        <v>1</v>
      </c>
      <c r="CS226" s="298">
        <f>'Customer Charges'!CS196</f>
        <v>1</v>
      </c>
      <c r="CT226" s="298">
        <f>'Customer Charges'!CT196</f>
        <v>0</v>
      </c>
      <c r="CU226" s="298">
        <f>'Customer Charges'!CU196</f>
        <v>0</v>
      </c>
      <c r="CV226" s="298">
        <f>'Customer Charges'!CV196</f>
        <v>0</v>
      </c>
      <c r="CW226" s="298">
        <f>'Customer Charges'!CW196</f>
        <v>0</v>
      </c>
      <c r="CX226" s="298">
        <f>'Customer Charges'!CX196</f>
        <v>0</v>
      </c>
      <c r="CY226" s="298">
        <f>'Customer Charges'!CY196</f>
        <v>0</v>
      </c>
      <c r="CZ226" s="298">
        <f>'Customer Charges'!CZ196</f>
        <v>0</v>
      </c>
      <c r="DA226" s="298">
        <f>'Customer Charges'!DA196</f>
        <v>0</v>
      </c>
      <c r="DB226" s="298">
        <f>'Customer Charges'!DB196</f>
        <v>0</v>
      </c>
      <c r="DC226" s="298">
        <f>'Customer Charges'!DC196</f>
        <v>0</v>
      </c>
      <c r="DD226" s="298">
        <f>'Customer Charges'!DD196</f>
        <v>0</v>
      </c>
      <c r="DE226" s="298">
        <f>'Customer Charges'!DE196</f>
        <v>0</v>
      </c>
      <c r="DF226" s="298">
        <f>'Customer Charges'!DF196</f>
        <v>0</v>
      </c>
      <c r="DG226" s="298">
        <f>'Customer Charges'!DG196</f>
        <v>0</v>
      </c>
      <c r="DH226" s="298">
        <f>'Customer Charges'!DH196</f>
        <v>0</v>
      </c>
      <c r="DI226" s="298">
        <f>'Customer Charges'!DI196</f>
        <v>0</v>
      </c>
      <c r="DJ226" s="298">
        <f>'Customer Charges'!DJ196</f>
        <v>0</v>
      </c>
      <c r="DK226" s="298">
        <f>'Customer Charges'!DK196</f>
        <v>0</v>
      </c>
      <c r="DL226" s="298">
        <f>'Customer Charges'!DL196</f>
        <v>0</v>
      </c>
      <c r="DM226" s="298">
        <f>'Customer Charges'!DM196</f>
        <v>0</v>
      </c>
      <c r="DN226" s="298">
        <f>'Customer Charges'!DN196</f>
        <v>0</v>
      </c>
      <c r="DO226" s="298">
        <f>'Customer Charges'!DO196</f>
        <v>0</v>
      </c>
      <c r="DP226" s="298">
        <f>'Customer Charges'!DP196</f>
        <v>0</v>
      </c>
      <c r="DQ226" s="298">
        <f>'Customer Charges'!DQ196</f>
        <v>0</v>
      </c>
      <c r="DR226" s="298">
        <f>'Customer Charges'!DR196</f>
        <v>0</v>
      </c>
      <c r="DS226" s="298">
        <f>'Customer Charges'!DS196</f>
        <v>0</v>
      </c>
      <c r="DT226" s="298">
        <f>'Customer Charges'!DT196</f>
        <v>0</v>
      </c>
      <c r="DU226" s="298">
        <f>'Customer Charges'!DU196</f>
        <v>0</v>
      </c>
      <c r="DV226" s="298">
        <f>'Customer Charges'!DV196</f>
        <v>0</v>
      </c>
      <c r="DW226" s="298">
        <f>'Customer Charges'!DW196</f>
        <v>0</v>
      </c>
      <c r="DX226" s="298">
        <f>'Customer Charges'!DX196</f>
        <v>0</v>
      </c>
      <c r="DY226" s="298">
        <f>'Customer Charges'!DY196</f>
        <v>0</v>
      </c>
      <c r="DZ226" s="298">
        <f>'Customer Charges'!DZ196</f>
        <v>0</v>
      </c>
      <c r="EA226" s="298">
        <f>'Customer Charges'!EA196</f>
        <v>0</v>
      </c>
      <c r="EB226" s="298">
        <f>'Customer Charges'!EB196</f>
        <v>0</v>
      </c>
      <c r="EC226" s="298">
        <f>'Customer Charges'!EC196</f>
        <v>0</v>
      </c>
      <c r="ED226" s="298">
        <f>'Customer Charges'!ED196</f>
        <v>0</v>
      </c>
      <c r="EE226" s="298">
        <f>'Customer Charges'!EE196</f>
        <v>0</v>
      </c>
      <c r="EF226" s="298">
        <f>'Customer Charges'!EF196</f>
        <v>0</v>
      </c>
      <c r="EG226" s="298">
        <f>'Customer Charges'!EG196</f>
        <v>0</v>
      </c>
      <c r="EH226" s="298">
        <f>'Customer Charges'!EH196</f>
        <v>0</v>
      </c>
      <c r="EI226" s="298">
        <f>'Customer Charges'!EI196</f>
        <v>0</v>
      </c>
      <c r="EJ226" s="298">
        <f>'Customer Charges'!EJ196</f>
        <v>0</v>
      </c>
      <c r="EK226" s="298">
        <f>'Customer Charges'!EK196</f>
        <v>0</v>
      </c>
      <c r="EL226" s="298">
        <f>'Customer Charges'!EL196</f>
        <v>0</v>
      </c>
      <c r="EM226" s="298">
        <f>'Customer Charges'!EM196</f>
        <v>0</v>
      </c>
      <c r="EN226" s="298">
        <f>'Customer Charges'!EN196</f>
        <v>0</v>
      </c>
      <c r="EO226" s="298">
        <f>'Customer Charges'!EO196</f>
        <v>0</v>
      </c>
      <c r="EP226" s="298">
        <f>'Customer Charges'!EP196</f>
        <v>0</v>
      </c>
      <c r="EQ226" s="298">
        <f>'Customer Charges'!EQ196</f>
        <v>0</v>
      </c>
      <c r="ER226" s="298">
        <f>'Customer Charges'!ER196</f>
        <v>0</v>
      </c>
      <c r="ES226" s="298">
        <f>'Customer Charges'!ES196</f>
        <v>0</v>
      </c>
      <c r="ET226" s="298">
        <f>'Customer Charges'!ET196</f>
        <v>0</v>
      </c>
      <c r="EU226" s="298">
        <f>'Customer Charges'!EU196</f>
        <v>0</v>
      </c>
      <c r="EV226" s="298">
        <f>'Customer Charges'!EV196</f>
        <v>0</v>
      </c>
      <c r="EW226" s="298">
        <f>'Customer Charges'!EW196</f>
        <v>0</v>
      </c>
      <c r="EX226" s="298">
        <f>'Customer Charges'!EX196</f>
        <v>0</v>
      </c>
      <c r="EY226" s="612"/>
      <c r="EZ226" s="86"/>
      <c r="FB226" s="612"/>
    </row>
    <row r="227" spans="1:158" ht="12.75" hidden="1" customHeight="1" outlineLevel="2">
      <c r="A227" s="1030"/>
      <c r="B227" s="925"/>
      <c r="C227" s="86"/>
      <c r="D227" s="654" t="s">
        <v>2331</v>
      </c>
      <c r="AD227" s="897">
        <f ca="1">IF(CostTotal=0,0,AE227/CostTotal)</f>
        <v>0</v>
      </c>
      <c r="AE227" s="304">
        <f>SUM(AF227:EY227)</f>
        <v>0</v>
      </c>
      <c r="AF227" s="898">
        <f>SUMIF(Conversion!$V$14:$V$114,$AD224,Conversion!AF$14:AF$114)</f>
        <v>0</v>
      </c>
      <c r="AG227" s="873">
        <f>SUMIF(Conversion!$V$14:$V$114,$AD224,Conversion!AG$14:AG$114)</f>
        <v>0</v>
      </c>
      <c r="AH227" s="873">
        <f>SUMIF(Conversion!$V$14:$V$114,$AD224,Conversion!AH$14:AH$114)</f>
        <v>0</v>
      </c>
      <c r="AI227" s="873">
        <f>SUMIF(Conversion!$V$14:$V$114,$AD224,Conversion!AI$14:AI$114)</f>
        <v>0</v>
      </c>
      <c r="AJ227" s="873">
        <f>SUMIF(Conversion!$V$14:$V$114,$AD224,Conversion!AJ$14:AJ$114)</f>
        <v>0</v>
      </c>
      <c r="AK227" s="873">
        <f>SUMIF(Conversion!$V$14:$V$114,$AD224,Conversion!AK$14:AK$114)</f>
        <v>0</v>
      </c>
      <c r="AL227" s="873">
        <f>SUMIF(Conversion!$V$14:$V$114,$AD224,Conversion!AL$14:AL$114)</f>
        <v>0</v>
      </c>
      <c r="AM227" s="873">
        <f>SUMIF(Conversion!$V$14:$V$114,$AD224,Conversion!AM$14:AM$114)</f>
        <v>0</v>
      </c>
      <c r="AN227" s="873">
        <f>SUMIF(Conversion!$V$14:$V$114,$AD224,Conversion!AN$14:AN$114)</f>
        <v>0</v>
      </c>
      <c r="AO227" s="873">
        <f>SUMIF(Conversion!$V$14:$V$114,$AD224,Conversion!AO$14:AO$114)</f>
        <v>0</v>
      </c>
      <c r="AP227" s="873">
        <f>SUMIF(Conversion!$V$14:$V$114,$AD224,Conversion!AP$14:AP$114)</f>
        <v>0</v>
      </c>
      <c r="AQ227" s="873">
        <f>SUMIF(Conversion!$V$14:$V$114,$AD224,Conversion!AQ$14:AQ$114)</f>
        <v>0</v>
      </c>
      <c r="AR227" s="873">
        <f>SUMIF(Conversion!$V$14:$V$114,$AD224,Conversion!AR$14:AR$114)</f>
        <v>0</v>
      </c>
      <c r="AS227" s="873">
        <f>SUMIF(Conversion!$V$14:$V$114,$AD224,Conversion!AS$14:AS$114)</f>
        <v>0</v>
      </c>
      <c r="AT227" s="873">
        <f>SUMIF(Conversion!$V$14:$V$114,$AD224,Conversion!AT$14:AT$114)</f>
        <v>0</v>
      </c>
      <c r="AU227" s="873">
        <f>SUMIF(Conversion!$V$14:$V$114,$AD224,Conversion!AU$14:AU$114)</f>
        <v>0</v>
      </c>
      <c r="AV227" s="873">
        <f>SUMIF(Conversion!$V$14:$V$114,$AD224,Conversion!AV$14:AV$114)</f>
        <v>0</v>
      </c>
      <c r="AW227" s="873">
        <f>SUMIF(Conversion!$V$14:$V$114,$AD224,Conversion!AW$14:AW$114)</f>
        <v>0</v>
      </c>
      <c r="AX227" s="873">
        <f>SUMIF(Conversion!$V$14:$V$114,$AD224,Conversion!AX$14:AX$114)</f>
        <v>0</v>
      </c>
      <c r="AY227" s="873">
        <f>SUMIF(Conversion!$V$14:$V$114,$AD224,Conversion!AY$14:AY$114)</f>
        <v>0</v>
      </c>
      <c r="AZ227" s="873">
        <f>SUMIF(Conversion!$V$14:$V$114,$AD224,Conversion!AZ$14:AZ$114)</f>
        <v>0</v>
      </c>
      <c r="BA227" s="873">
        <f>SUMIF(Conversion!$V$14:$V$114,$AD224,Conversion!BA$14:BA$114)</f>
        <v>0</v>
      </c>
      <c r="BB227" s="873">
        <f>SUMIF(Conversion!$V$14:$V$114,$AD224,Conversion!BB$14:BB$114)</f>
        <v>0</v>
      </c>
      <c r="BC227" s="873">
        <f>SUMIF(Conversion!$V$14:$V$114,$AD224,Conversion!BC$14:BC$114)</f>
        <v>0</v>
      </c>
      <c r="BD227" s="873">
        <f>SUMIF(Conversion!$V$14:$V$114,$AD224,Conversion!BD$14:BD$114)</f>
        <v>0</v>
      </c>
      <c r="BE227" s="873">
        <f>SUMIF(Conversion!$V$14:$V$114,$AD224,Conversion!BE$14:BE$114)</f>
        <v>0</v>
      </c>
      <c r="BF227" s="873">
        <f>SUMIF(Conversion!$V$14:$V$114,$AD224,Conversion!BF$14:BF$114)</f>
        <v>0</v>
      </c>
      <c r="BG227" s="873">
        <f>SUMIF(Conversion!$V$14:$V$114,$AD224,Conversion!BG$14:BG$114)</f>
        <v>0</v>
      </c>
      <c r="BH227" s="873">
        <f>SUMIF(Conversion!$V$14:$V$114,$AD224,Conversion!BH$14:BH$114)</f>
        <v>0</v>
      </c>
      <c r="BI227" s="873">
        <f>SUMIF(Conversion!$V$14:$V$114,$AD224,Conversion!BI$14:BI$114)</f>
        <v>0</v>
      </c>
      <c r="BJ227" s="873">
        <f>SUMIF(Conversion!$V$14:$V$114,$AD224,Conversion!BJ$14:BJ$114)</f>
        <v>0</v>
      </c>
      <c r="BK227" s="873">
        <f>SUMIF(Conversion!$V$14:$V$114,$AD224,Conversion!BK$14:BK$114)</f>
        <v>0</v>
      </c>
      <c r="BL227" s="873">
        <f>SUMIF(Conversion!$V$14:$V$114,$AD224,Conversion!BL$14:BL$114)</f>
        <v>0</v>
      </c>
      <c r="BM227" s="873">
        <f>SUMIF(Conversion!$V$14:$V$114,$AD224,Conversion!BM$14:BM$114)</f>
        <v>0</v>
      </c>
      <c r="BN227" s="873">
        <f>SUMIF(Conversion!$V$14:$V$114,$AD224,Conversion!BN$14:BN$114)</f>
        <v>0</v>
      </c>
      <c r="BO227" s="873">
        <f>SUMIF(Conversion!$V$14:$V$114,$AD224,Conversion!BO$14:BO$114)</f>
        <v>0</v>
      </c>
      <c r="BP227" s="873">
        <f>SUMIF(Conversion!$V$14:$V$114,$AD224,Conversion!BP$14:BP$114)</f>
        <v>0</v>
      </c>
      <c r="BQ227" s="873">
        <f>SUMIF(Conversion!$V$14:$V$114,$AD224,Conversion!BQ$14:BQ$114)</f>
        <v>0</v>
      </c>
      <c r="BR227" s="873">
        <f>SUMIF(Conversion!$V$14:$V$114,$AD224,Conversion!BR$14:BR$114)</f>
        <v>0</v>
      </c>
      <c r="BS227" s="873">
        <f>SUMIF(Conversion!$V$14:$V$114,$AD224,Conversion!BS$14:BS$114)</f>
        <v>0</v>
      </c>
      <c r="BT227" s="873">
        <f>SUMIF(Conversion!$V$14:$V$114,$AD224,Conversion!BT$14:BT$114)</f>
        <v>0</v>
      </c>
      <c r="BU227" s="873">
        <f>SUMIF(Conversion!$V$14:$V$114,$AD224,Conversion!BU$14:BU$114)</f>
        <v>0</v>
      </c>
      <c r="BV227" s="873">
        <f>SUMIF(Conversion!$V$14:$V$114,$AD224,Conversion!BV$14:BV$114)</f>
        <v>0</v>
      </c>
      <c r="BW227" s="873">
        <f>SUMIF(Conversion!$V$14:$V$114,$AD224,Conversion!BW$14:BW$114)</f>
        <v>0</v>
      </c>
      <c r="BX227" s="873">
        <f>SUMIF(Conversion!$V$14:$V$114,$AD224,Conversion!BX$14:BX$114)</f>
        <v>0</v>
      </c>
      <c r="BY227" s="873">
        <f>SUMIF(Conversion!$V$14:$V$114,$AD224,Conversion!BY$14:BY$114)</f>
        <v>0</v>
      </c>
      <c r="BZ227" s="873">
        <f>SUMIF(Conversion!$V$14:$V$114,$AD224,Conversion!BZ$14:BZ$114)</f>
        <v>0</v>
      </c>
      <c r="CA227" s="873">
        <f>SUMIF(Conversion!$V$14:$V$114,$AD224,Conversion!CA$14:CA$114)</f>
        <v>0</v>
      </c>
      <c r="CB227" s="873">
        <f>SUMIF(Conversion!$V$14:$V$114,$AD224,Conversion!CB$14:CB$114)</f>
        <v>0</v>
      </c>
      <c r="CC227" s="873">
        <f>SUMIF(Conversion!$V$14:$V$114,$AD224,Conversion!CC$14:CC$114)</f>
        <v>0</v>
      </c>
      <c r="CD227" s="873">
        <f>SUMIF(Conversion!$V$14:$V$114,$AD224,Conversion!CD$14:CD$114)</f>
        <v>0</v>
      </c>
      <c r="CE227" s="873">
        <f>SUMIF(Conversion!$V$14:$V$114,$AD224,Conversion!CE$14:CE$114)</f>
        <v>0</v>
      </c>
      <c r="CF227" s="873">
        <f>SUMIF(Conversion!$V$14:$V$114,$AD224,Conversion!CF$14:CF$114)</f>
        <v>0</v>
      </c>
      <c r="CG227" s="873">
        <f>SUMIF(Conversion!$V$14:$V$114,$AD224,Conversion!CG$14:CG$114)</f>
        <v>0</v>
      </c>
      <c r="CH227" s="873">
        <f>SUMIF(Conversion!$V$14:$V$114,$AD224,Conversion!CH$14:CH$114)</f>
        <v>0</v>
      </c>
      <c r="CI227" s="873">
        <f>SUMIF(Conversion!$V$14:$V$114,$AD224,Conversion!CI$14:CI$114)</f>
        <v>0</v>
      </c>
      <c r="CJ227" s="873">
        <f>SUMIF(Conversion!$V$14:$V$114,$AD224,Conversion!CJ$14:CJ$114)</f>
        <v>0</v>
      </c>
      <c r="CK227" s="873">
        <f>SUMIF(Conversion!$V$14:$V$114,$AD224,Conversion!CK$14:CK$114)</f>
        <v>0</v>
      </c>
      <c r="CL227" s="873">
        <f>SUMIF(Conversion!$V$14:$V$114,$AD224,Conversion!CL$14:CL$114)</f>
        <v>0</v>
      </c>
      <c r="CM227" s="873">
        <f>SUMIF(Conversion!$V$14:$V$114,$AD224,Conversion!CM$14:CM$114)</f>
        <v>0</v>
      </c>
      <c r="CN227" s="873">
        <f>SUMIF(Conversion!$V$14:$V$114,$AD224,Conversion!CN$14:CN$114)</f>
        <v>0</v>
      </c>
      <c r="CO227" s="873">
        <f>SUMIF(Conversion!$V$14:$V$114,$AD224,Conversion!CO$14:CO$114)</f>
        <v>0</v>
      </c>
      <c r="CP227" s="873">
        <f>SUMIF(Conversion!$V$14:$V$114,$AD224,Conversion!CP$14:CP$114)</f>
        <v>0</v>
      </c>
      <c r="CQ227" s="873">
        <f>SUMIF(Conversion!$V$14:$V$114,$AD224,Conversion!CQ$14:CQ$114)</f>
        <v>0</v>
      </c>
      <c r="CR227" s="873">
        <f>SUMIF(Conversion!$V$14:$V$114,$AD224,Conversion!CR$14:CR$114)</f>
        <v>0</v>
      </c>
      <c r="CS227" s="873">
        <f>SUMIF(Conversion!$V$14:$V$114,$AD224,Conversion!CS$14:CS$114)</f>
        <v>0</v>
      </c>
      <c r="CT227" s="873">
        <f>SUMIF(Conversion!$V$14:$V$114,$AD224,Conversion!CT$14:CT$114)</f>
        <v>0</v>
      </c>
      <c r="CU227" s="873">
        <f>SUMIF(Conversion!$V$14:$V$114,$AD224,Conversion!CU$14:CU$114)</f>
        <v>0</v>
      </c>
      <c r="CV227" s="873">
        <f>SUMIF(Conversion!$V$14:$V$114,$AD224,Conversion!CV$14:CV$114)</f>
        <v>0</v>
      </c>
      <c r="CW227" s="873">
        <f>SUMIF(Conversion!$V$14:$V$114,$AD224,Conversion!CW$14:CW$114)</f>
        <v>0</v>
      </c>
      <c r="CX227" s="873">
        <f>SUMIF(Conversion!$V$14:$V$114,$AD224,Conversion!CX$14:CX$114)</f>
        <v>0</v>
      </c>
      <c r="CY227" s="873">
        <f>SUMIF(Conversion!$V$14:$V$114,$AD224,Conversion!CY$14:CY$114)</f>
        <v>0</v>
      </c>
      <c r="CZ227" s="873">
        <f>SUMIF(Conversion!$V$14:$V$114,$AD224,Conversion!CZ$14:CZ$114)</f>
        <v>0</v>
      </c>
      <c r="DA227" s="873">
        <f>SUMIF(Conversion!$V$14:$V$114,$AD224,Conversion!DA$14:DA$114)</f>
        <v>0</v>
      </c>
      <c r="DB227" s="873">
        <f>SUMIF(Conversion!$V$14:$V$114,$AD224,Conversion!DB$14:DB$114)</f>
        <v>0</v>
      </c>
      <c r="DC227" s="873">
        <f>SUMIF(Conversion!$V$14:$V$114,$AD224,Conversion!DC$14:DC$114)</f>
        <v>0</v>
      </c>
      <c r="DD227" s="873">
        <f>SUMIF(Conversion!$V$14:$V$114,$AD224,Conversion!DD$14:DD$114)</f>
        <v>0</v>
      </c>
      <c r="DE227" s="873">
        <f>SUMIF(Conversion!$V$14:$V$114,$AD224,Conversion!DE$14:DE$114)</f>
        <v>0</v>
      </c>
      <c r="DF227" s="873">
        <f>SUMIF(Conversion!$V$14:$V$114,$AD224,Conversion!DF$14:DF$114)</f>
        <v>0</v>
      </c>
      <c r="DG227" s="873">
        <f>SUMIF(Conversion!$V$14:$V$114,$AD224,Conversion!DG$14:DG$114)</f>
        <v>0</v>
      </c>
      <c r="DH227" s="873">
        <f>SUMIF(Conversion!$V$14:$V$114,$AD224,Conversion!DH$14:DH$114)</f>
        <v>0</v>
      </c>
      <c r="DI227" s="873">
        <f>SUMIF(Conversion!$V$14:$V$114,$AD224,Conversion!DI$14:DI$114)</f>
        <v>0</v>
      </c>
      <c r="DJ227" s="873">
        <f>SUMIF(Conversion!$V$14:$V$114,$AD224,Conversion!DJ$14:DJ$114)</f>
        <v>0</v>
      </c>
      <c r="DK227" s="873">
        <f>SUMIF(Conversion!$V$14:$V$114,$AD224,Conversion!DK$14:DK$114)</f>
        <v>0</v>
      </c>
      <c r="DL227" s="873">
        <f>SUMIF(Conversion!$V$14:$V$114,$AD224,Conversion!DL$14:DL$114)</f>
        <v>0</v>
      </c>
      <c r="DM227" s="873">
        <f>SUMIF(Conversion!$V$14:$V$114,$AD224,Conversion!DM$14:DM$114)</f>
        <v>0</v>
      </c>
      <c r="DN227" s="873">
        <f>SUMIF(Conversion!$V$14:$V$114,$AD224,Conversion!DN$14:DN$114)</f>
        <v>0</v>
      </c>
      <c r="DO227" s="873">
        <f>SUMIF(Conversion!$V$14:$V$114,$AD224,Conversion!DO$14:DO$114)</f>
        <v>0</v>
      </c>
      <c r="DP227" s="873">
        <f>SUMIF(Conversion!$V$14:$V$114,$AD224,Conversion!DP$14:DP$114)</f>
        <v>0</v>
      </c>
      <c r="DQ227" s="873">
        <f>SUMIF(Conversion!$V$14:$V$114,$AD224,Conversion!DQ$14:DQ$114)</f>
        <v>0</v>
      </c>
      <c r="DR227" s="873">
        <f>SUMIF(Conversion!$V$14:$V$114,$AD224,Conversion!DR$14:DR$114)</f>
        <v>0</v>
      </c>
      <c r="DS227" s="873">
        <f>SUMIF(Conversion!$V$14:$V$114,$AD224,Conversion!DS$14:DS$114)</f>
        <v>0</v>
      </c>
      <c r="DT227" s="873">
        <f>SUMIF(Conversion!$V$14:$V$114,$AD224,Conversion!DT$14:DT$114)</f>
        <v>0</v>
      </c>
      <c r="DU227" s="873">
        <f>SUMIF(Conversion!$V$14:$V$114,$AD224,Conversion!DU$14:DU$114)</f>
        <v>0</v>
      </c>
      <c r="DV227" s="873">
        <f>SUMIF(Conversion!$V$14:$V$114,$AD224,Conversion!DV$14:DV$114)</f>
        <v>0</v>
      </c>
      <c r="DW227" s="873">
        <f>SUMIF(Conversion!$V$14:$V$114,$AD224,Conversion!DW$14:DW$114)</f>
        <v>0</v>
      </c>
      <c r="DX227" s="873">
        <f>SUMIF(Conversion!$V$14:$V$114,$AD224,Conversion!DX$14:DX$114)</f>
        <v>0</v>
      </c>
      <c r="DY227" s="873">
        <f>SUMIF(Conversion!$V$14:$V$114,$AD224,Conversion!DY$14:DY$114)</f>
        <v>0</v>
      </c>
      <c r="DZ227" s="873">
        <f>SUMIF(Conversion!$V$14:$V$114,$AD224,Conversion!DZ$14:DZ$114)</f>
        <v>0</v>
      </c>
      <c r="EA227" s="873">
        <f>SUMIF(Conversion!$V$14:$V$114,$AD224,Conversion!EA$14:EA$114)</f>
        <v>0</v>
      </c>
      <c r="EB227" s="873">
        <f>SUMIF(Conversion!$V$14:$V$114,$AD224,Conversion!EB$14:EB$114)</f>
        <v>0</v>
      </c>
      <c r="EC227" s="873">
        <f>SUMIF(Conversion!$V$14:$V$114,$AD224,Conversion!EC$14:EC$114)</f>
        <v>0</v>
      </c>
      <c r="ED227" s="873">
        <f>SUMIF(Conversion!$V$14:$V$114,$AD224,Conversion!ED$14:ED$114)</f>
        <v>0</v>
      </c>
      <c r="EE227" s="873">
        <f>SUMIF(Conversion!$V$14:$V$114,$AD224,Conversion!EE$14:EE$114)</f>
        <v>0</v>
      </c>
      <c r="EF227" s="873">
        <f>SUMIF(Conversion!$V$14:$V$114,$AD224,Conversion!EF$14:EF$114)</f>
        <v>0</v>
      </c>
      <c r="EG227" s="873">
        <f>SUMIF(Conversion!$V$14:$V$114,$AD224,Conversion!EG$14:EG$114)</f>
        <v>0</v>
      </c>
      <c r="EH227" s="873">
        <f>SUMIF(Conversion!$V$14:$V$114,$AD224,Conversion!EH$14:EH$114)</f>
        <v>0</v>
      </c>
      <c r="EI227" s="873">
        <f>SUMIF(Conversion!$V$14:$V$114,$AD224,Conversion!EI$14:EI$114)</f>
        <v>0</v>
      </c>
      <c r="EJ227" s="873">
        <f>SUMIF(Conversion!$V$14:$V$114,$AD224,Conversion!EJ$14:EJ$114)</f>
        <v>0</v>
      </c>
      <c r="EK227" s="873">
        <f>SUMIF(Conversion!$V$14:$V$114,$AD224,Conversion!EK$14:EK$114)</f>
        <v>0</v>
      </c>
      <c r="EL227" s="873">
        <f>SUMIF(Conversion!$V$14:$V$114,$AD224,Conversion!EL$14:EL$114)</f>
        <v>0</v>
      </c>
      <c r="EM227" s="873">
        <f>SUMIF(Conversion!$V$14:$V$114,$AD224,Conversion!EM$14:EM$114)</f>
        <v>0</v>
      </c>
      <c r="EN227" s="873">
        <f>SUMIF(Conversion!$V$14:$V$114,$AD224,Conversion!EN$14:EN$114)</f>
        <v>0</v>
      </c>
      <c r="EO227" s="873">
        <f>SUMIF(Conversion!$V$14:$V$114,$AD224,Conversion!EO$14:EO$114)</f>
        <v>0</v>
      </c>
      <c r="EP227" s="873">
        <f>SUMIF(Conversion!$V$14:$V$114,$AD224,Conversion!EP$14:EP$114)</f>
        <v>0</v>
      </c>
      <c r="EQ227" s="873">
        <f>SUMIF(Conversion!$V$14:$V$114,$AD224,Conversion!EQ$14:EQ$114)</f>
        <v>0</v>
      </c>
      <c r="ER227" s="873">
        <f>SUMIF(Conversion!$V$14:$V$114,$AD224,Conversion!ER$14:ER$114)</f>
        <v>0</v>
      </c>
      <c r="ES227" s="873">
        <f>SUMIF(Conversion!$V$14:$V$114,$AD224,Conversion!ES$14:ES$114)</f>
        <v>0</v>
      </c>
      <c r="ET227" s="873">
        <f>SUMIF(Conversion!$V$14:$V$114,$AD224,Conversion!ET$14:ET$114)</f>
        <v>0</v>
      </c>
      <c r="EU227" s="873">
        <f>SUMIF(Conversion!$V$14:$V$114,$AD224,Conversion!EU$14:EU$114)</f>
        <v>0</v>
      </c>
      <c r="EV227" s="873">
        <f>SUMIF(Conversion!$V$14:$V$114,$AD224,Conversion!EV$14:EV$114)</f>
        <v>0</v>
      </c>
      <c r="EW227" s="873">
        <f>SUMIF(Conversion!$V$14:$V$114,$AD224,Conversion!EW$14:EW$114)</f>
        <v>0</v>
      </c>
      <c r="EX227" s="873">
        <f>SUMIF(Conversion!$V$14:$V$114,$AD224,Conversion!EX$14:EX$114)</f>
        <v>0</v>
      </c>
      <c r="EY227" s="612"/>
      <c r="EZ227" s="86"/>
      <c r="FB227" s="612"/>
    </row>
    <row r="228" spans="1:158" ht="12.75" hidden="1" customHeight="1" outlineLevel="2">
      <c r="A228" s="303"/>
      <c r="B228" s="899" t="s">
        <v>47</v>
      </c>
      <c r="C228" s="86"/>
      <c r="D228" s="654" t="s">
        <v>1762</v>
      </c>
      <c r="AD228" s="897">
        <f>IF(AE228=0,0,(AE228-AE227)/AE228)</f>
        <v>0</v>
      </c>
      <c r="AE228" s="304">
        <f>SUM(AF228:EY228)</f>
        <v>0</v>
      </c>
      <c r="AF228" s="898">
        <f>'Customer Charges'!AF197</f>
        <v>0</v>
      </c>
      <c r="AG228" s="873">
        <f>'Customer Charges'!AG197</f>
        <v>0</v>
      </c>
      <c r="AH228" s="873">
        <f>'Customer Charges'!AH197</f>
        <v>0</v>
      </c>
      <c r="AI228" s="873">
        <f>'Customer Charges'!AI197</f>
        <v>0</v>
      </c>
      <c r="AJ228" s="873">
        <f>'Customer Charges'!AJ197</f>
        <v>0</v>
      </c>
      <c r="AK228" s="873">
        <f>'Customer Charges'!AK197</f>
        <v>0</v>
      </c>
      <c r="AL228" s="873">
        <f>'Customer Charges'!AL197</f>
        <v>0</v>
      </c>
      <c r="AM228" s="873">
        <f>'Customer Charges'!AM197</f>
        <v>0</v>
      </c>
      <c r="AN228" s="873">
        <f>'Customer Charges'!AN197</f>
        <v>0</v>
      </c>
      <c r="AO228" s="873">
        <f>'Customer Charges'!AO197</f>
        <v>0</v>
      </c>
      <c r="AP228" s="873">
        <f>'Customer Charges'!AP197</f>
        <v>0</v>
      </c>
      <c r="AQ228" s="873">
        <f>'Customer Charges'!AQ197</f>
        <v>0</v>
      </c>
      <c r="AR228" s="873">
        <f>'Customer Charges'!AR197</f>
        <v>0</v>
      </c>
      <c r="AS228" s="873">
        <f>'Customer Charges'!AS197</f>
        <v>0</v>
      </c>
      <c r="AT228" s="873">
        <f>'Customer Charges'!AT197</f>
        <v>0</v>
      </c>
      <c r="AU228" s="873">
        <f>'Customer Charges'!AU197</f>
        <v>0</v>
      </c>
      <c r="AV228" s="873">
        <f>'Customer Charges'!AV197</f>
        <v>0</v>
      </c>
      <c r="AW228" s="873">
        <f>'Customer Charges'!AW197</f>
        <v>0</v>
      </c>
      <c r="AX228" s="873">
        <f>'Customer Charges'!AX197</f>
        <v>0</v>
      </c>
      <c r="AY228" s="873">
        <f>'Customer Charges'!AY197</f>
        <v>0</v>
      </c>
      <c r="AZ228" s="873">
        <f>'Customer Charges'!AZ197</f>
        <v>0</v>
      </c>
      <c r="BA228" s="873">
        <f>'Customer Charges'!BA197</f>
        <v>0</v>
      </c>
      <c r="BB228" s="873">
        <f>'Customer Charges'!BB197</f>
        <v>0</v>
      </c>
      <c r="BC228" s="873">
        <f>'Customer Charges'!BC197</f>
        <v>0</v>
      </c>
      <c r="BD228" s="873">
        <f>'Customer Charges'!BD197</f>
        <v>0</v>
      </c>
      <c r="BE228" s="873">
        <f>'Customer Charges'!BE197</f>
        <v>0</v>
      </c>
      <c r="BF228" s="873">
        <f>'Customer Charges'!BF197</f>
        <v>0</v>
      </c>
      <c r="BG228" s="873">
        <f>'Customer Charges'!BG197</f>
        <v>0</v>
      </c>
      <c r="BH228" s="873">
        <f>'Customer Charges'!BH197</f>
        <v>0</v>
      </c>
      <c r="BI228" s="873">
        <f>'Customer Charges'!BI197</f>
        <v>0</v>
      </c>
      <c r="BJ228" s="873">
        <f>'Customer Charges'!BJ197</f>
        <v>0</v>
      </c>
      <c r="BK228" s="873">
        <f>'Customer Charges'!BK197</f>
        <v>0</v>
      </c>
      <c r="BL228" s="873">
        <f>'Customer Charges'!BL197</f>
        <v>0</v>
      </c>
      <c r="BM228" s="873">
        <f>'Customer Charges'!BM197</f>
        <v>0</v>
      </c>
      <c r="BN228" s="873">
        <f>'Customer Charges'!BN197</f>
        <v>0</v>
      </c>
      <c r="BO228" s="873">
        <f>'Customer Charges'!BO197</f>
        <v>0</v>
      </c>
      <c r="BP228" s="873">
        <f>'Customer Charges'!BP197</f>
        <v>0</v>
      </c>
      <c r="BQ228" s="873">
        <f>'Customer Charges'!BQ197</f>
        <v>0</v>
      </c>
      <c r="BR228" s="873">
        <f>'Customer Charges'!BR197</f>
        <v>0</v>
      </c>
      <c r="BS228" s="873">
        <f>'Customer Charges'!BS197</f>
        <v>0</v>
      </c>
      <c r="BT228" s="873">
        <f>'Customer Charges'!BT197</f>
        <v>0</v>
      </c>
      <c r="BU228" s="873">
        <f>'Customer Charges'!BU197</f>
        <v>0</v>
      </c>
      <c r="BV228" s="873">
        <f>'Customer Charges'!BV197</f>
        <v>0</v>
      </c>
      <c r="BW228" s="873">
        <f>'Customer Charges'!BW197</f>
        <v>0</v>
      </c>
      <c r="BX228" s="873">
        <f>'Customer Charges'!BX197</f>
        <v>0</v>
      </c>
      <c r="BY228" s="873">
        <f>'Customer Charges'!BY197</f>
        <v>0</v>
      </c>
      <c r="BZ228" s="873">
        <f>'Customer Charges'!BZ197</f>
        <v>0</v>
      </c>
      <c r="CA228" s="873">
        <f>'Customer Charges'!CA197</f>
        <v>0</v>
      </c>
      <c r="CB228" s="873">
        <f>'Customer Charges'!CB197</f>
        <v>0</v>
      </c>
      <c r="CC228" s="873">
        <f>'Customer Charges'!CC197</f>
        <v>0</v>
      </c>
      <c r="CD228" s="873">
        <f>'Customer Charges'!CD197</f>
        <v>0</v>
      </c>
      <c r="CE228" s="873">
        <f>'Customer Charges'!CE197</f>
        <v>0</v>
      </c>
      <c r="CF228" s="873">
        <f>'Customer Charges'!CF197</f>
        <v>0</v>
      </c>
      <c r="CG228" s="873">
        <f>'Customer Charges'!CG197</f>
        <v>0</v>
      </c>
      <c r="CH228" s="873">
        <f>'Customer Charges'!CH197</f>
        <v>0</v>
      </c>
      <c r="CI228" s="873">
        <f>'Customer Charges'!CI197</f>
        <v>0</v>
      </c>
      <c r="CJ228" s="873">
        <f>'Customer Charges'!CJ197</f>
        <v>0</v>
      </c>
      <c r="CK228" s="873">
        <f>'Customer Charges'!CK197</f>
        <v>0</v>
      </c>
      <c r="CL228" s="873">
        <f>'Customer Charges'!CL197</f>
        <v>0</v>
      </c>
      <c r="CM228" s="873">
        <f>'Customer Charges'!CM197</f>
        <v>0</v>
      </c>
      <c r="CN228" s="873">
        <f>'Customer Charges'!CN197</f>
        <v>0</v>
      </c>
      <c r="CO228" s="873">
        <f>'Customer Charges'!CO197</f>
        <v>0</v>
      </c>
      <c r="CP228" s="873">
        <f>'Customer Charges'!CP197</f>
        <v>0</v>
      </c>
      <c r="CQ228" s="873">
        <f>'Customer Charges'!CQ197</f>
        <v>0</v>
      </c>
      <c r="CR228" s="873">
        <f>'Customer Charges'!CR197</f>
        <v>0</v>
      </c>
      <c r="CS228" s="873">
        <f>'Customer Charges'!CS197</f>
        <v>0</v>
      </c>
      <c r="CT228" s="873">
        <f>'Customer Charges'!CT197</f>
        <v>0</v>
      </c>
      <c r="CU228" s="873">
        <f>'Customer Charges'!CU197</f>
        <v>0</v>
      </c>
      <c r="CV228" s="873">
        <f>'Customer Charges'!CV197</f>
        <v>0</v>
      </c>
      <c r="CW228" s="873">
        <f>'Customer Charges'!CW197</f>
        <v>0</v>
      </c>
      <c r="CX228" s="873">
        <f>'Customer Charges'!CX197</f>
        <v>0</v>
      </c>
      <c r="CY228" s="873">
        <f>'Customer Charges'!CY197</f>
        <v>0</v>
      </c>
      <c r="CZ228" s="873">
        <f>'Customer Charges'!CZ197</f>
        <v>0</v>
      </c>
      <c r="DA228" s="873">
        <f>'Customer Charges'!DA197</f>
        <v>0</v>
      </c>
      <c r="DB228" s="873">
        <f>'Customer Charges'!DB197</f>
        <v>0</v>
      </c>
      <c r="DC228" s="873">
        <f>'Customer Charges'!DC197</f>
        <v>0</v>
      </c>
      <c r="DD228" s="873">
        <f>'Customer Charges'!DD197</f>
        <v>0</v>
      </c>
      <c r="DE228" s="873">
        <f>'Customer Charges'!DE197</f>
        <v>0</v>
      </c>
      <c r="DF228" s="873">
        <f>'Customer Charges'!DF197</f>
        <v>0</v>
      </c>
      <c r="DG228" s="873">
        <f>'Customer Charges'!DG197</f>
        <v>0</v>
      </c>
      <c r="DH228" s="873">
        <f>'Customer Charges'!DH197</f>
        <v>0</v>
      </c>
      <c r="DI228" s="873">
        <f>'Customer Charges'!DI197</f>
        <v>0</v>
      </c>
      <c r="DJ228" s="873">
        <f>'Customer Charges'!DJ197</f>
        <v>0</v>
      </c>
      <c r="DK228" s="873">
        <f>'Customer Charges'!DK197</f>
        <v>0</v>
      </c>
      <c r="DL228" s="873">
        <f>'Customer Charges'!DL197</f>
        <v>0</v>
      </c>
      <c r="DM228" s="873">
        <f>'Customer Charges'!DM197</f>
        <v>0</v>
      </c>
      <c r="DN228" s="873">
        <f>'Customer Charges'!DN197</f>
        <v>0</v>
      </c>
      <c r="DO228" s="873">
        <f>'Customer Charges'!DO197</f>
        <v>0</v>
      </c>
      <c r="DP228" s="873">
        <f>'Customer Charges'!DP197</f>
        <v>0</v>
      </c>
      <c r="DQ228" s="873">
        <f>'Customer Charges'!DQ197</f>
        <v>0</v>
      </c>
      <c r="DR228" s="873">
        <f>'Customer Charges'!DR197</f>
        <v>0</v>
      </c>
      <c r="DS228" s="873">
        <f>'Customer Charges'!DS197</f>
        <v>0</v>
      </c>
      <c r="DT228" s="873">
        <f>'Customer Charges'!DT197</f>
        <v>0</v>
      </c>
      <c r="DU228" s="873">
        <f>'Customer Charges'!DU197</f>
        <v>0</v>
      </c>
      <c r="DV228" s="873">
        <f>'Customer Charges'!DV197</f>
        <v>0</v>
      </c>
      <c r="DW228" s="873">
        <f>'Customer Charges'!DW197</f>
        <v>0</v>
      </c>
      <c r="DX228" s="873">
        <f>'Customer Charges'!DX197</f>
        <v>0</v>
      </c>
      <c r="DY228" s="873">
        <f>'Customer Charges'!DY197</f>
        <v>0</v>
      </c>
      <c r="DZ228" s="873">
        <f>'Customer Charges'!DZ197</f>
        <v>0</v>
      </c>
      <c r="EA228" s="873">
        <f>'Customer Charges'!EA197</f>
        <v>0</v>
      </c>
      <c r="EB228" s="873">
        <f>'Customer Charges'!EB197</f>
        <v>0</v>
      </c>
      <c r="EC228" s="873">
        <f>'Customer Charges'!EC197</f>
        <v>0</v>
      </c>
      <c r="ED228" s="873">
        <f>'Customer Charges'!ED197</f>
        <v>0</v>
      </c>
      <c r="EE228" s="873">
        <f>'Customer Charges'!EE197</f>
        <v>0</v>
      </c>
      <c r="EF228" s="873">
        <f>'Customer Charges'!EF197</f>
        <v>0</v>
      </c>
      <c r="EG228" s="873">
        <f>'Customer Charges'!EG197</f>
        <v>0</v>
      </c>
      <c r="EH228" s="873">
        <f>'Customer Charges'!EH197</f>
        <v>0</v>
      </c>
      <c r="EI228" s="873">
        <f>'Customer Charges'!EI197</f>
        <v>0</v>
      </c>
      <c r="EJ228" s="873">
        <f>'Customer Charges'!EJ197</f>
        <v>0</v>
      </c>
      <c r="EK228" s="873">
        <f>'Customer Charges'!EK197</f>
        <v>0</v>
      </c>
      <c r="EL228" s="873">
        <f>'Customer Charges'!EL197</f>
        <v>0</v>
      </c>
      <c r="EM228" s="873">
        <f>'Customer Charges'!EM197</f>
        <v>0</v>
      </c>
      <c r="EN228" s="873">
        <f>'Customer Charges'!EN197</f>
        <v>0</v>
      </c>
      <c r="EO228" s="873">
        <f>'Customer Charges'!EO197</f>
        <v>0</v>
      </c>
      <c r="EP228" s="873">
        <f>'Customer Charges'!EP197</f>
        <v>0</v>
      </c>
      <c r="EQ228" s="873">
        <f>'Customer Charges'!EQ197</f>
        <v>0</v>
      </c>
      <c r="ER228" s="873">
        <f>'Customer Charges'!ER197</f>
        <v>0</v>
      </c>
      <c r="ES228" s="873">
        <f>'Customer Charges'!ES197</f>
        <v>0</v>
      </c>
      <c r="ET228" s="873">
        <f>'Customer Charges'!ET197</f>
        <v>0</v>
      </c>
      <c r="EU228" s="873">
        <f>'Customer Charges'!EU197</f>
        <v>0</v>
      </c>
      <c r="EV228" s="873">
        <f>'Customer Charges'!EV197</f>
        <v>0</v>
      </c>
      <c r="EW228" s="873">
        <f>'Customer Charges'!EW197</f>
        <v>0</v>
      </c>
      <c r="EX228" s="873">
        <f>'Customer Charges'!EX197</f>
        <v>0</v>
      </c>
      <c r="EY228" s="612"/>
      <c r="FA228" s="894">
        <f>IF(ABS(AE228-'Customer Charges'!AE197)&gt;ErrTol,1,0)</f>
        <v>0</v>
      </c>
      <c r="FB228" s="612"/>
    </row>
    <row r="229" spans="1:158" ht="12.75" hidden="1" customHeight="1" outlineLevel="2">
      <c r="A229" s="303"/>
      <c r="B229" s="926" t="str">
        <f>Constants!$H$305</f>
        <v>Included</v>
      </c>
      <c r="C229" s="86"/>
      <c r="D229" s="654" t="s">
        <v>249</v>
      </c>
      <c r="AD229" s="901"/>
      <c r="AE229" s="647">
        <f>SUM(AF229:EY229)</f>
        <v>0</v>
      </c>
      <c r="AF229" s="902">
        <f>'Customer Charges'!AF199</f>
        <v>0</v>
      </c>
      <c r="AG229" s="626">
        <f>'Customer Charges'!AG199</f>
        <v>0</v>
      </c>
      <c r="AH229" s="626">
        <f>'Customer Charges'!AH199</f>
        <v>0</v>
      </c>
      <c r="AI229" s="626">
        <f>'Customer Charges'!AI199</f>
        <v>0</v>
      </c>
      <c r="AJ229" s="626">
        <f>'Customer Charges'!AJ199</f>
        <v>0</v>
      </c>
      <c r="AK229" s="626">
        <f>'Customer Charges'!AK199</f>
        <v>0</v>
      </c>
      <c r="AL229" s="626">
        <f>'Customer Charges'!AL199</f>
        <v>0</v>
      </c>
      <c r="AM229" s="626">
        <f>'Customer Charges'!AM199</f>
        <v>0</v>
      </c>
      <c r="AN229" s="626">
        <f>'Customer Charges'!AN199</f>
        <v>0</v>
      </c>
      <c r="AO229" s="626">
        <f>'Customer Charges'!AO199</f>
        <v>0</v>
      </c>
      <c r="AP229" s="626">
        <f>'Customer Charges'!AP199</f>
        <v>0</v>
      </c>
      <c r="AQ229" s="626">
        <f>'Customer Charges'!AQ199</f>
        <v>0</v>
      </c>
      <c r="AR229" s="626">
        <f>'Customer Charges'!AR199</f>
        <v>0</v>
      </c>
      <c r="AS229" s="626">
        <f>'Customer Charges'!AS199</f>
        <v>0</v>
      </c>
      <c r="AT229" s="626">
        <f>'Customer Charges'!AT199</f>
        <v>0</v>
      </c>
      <c r="AU229" s="626">
        <f>'Customer Charges'!AU199</f>
        <v>0</v>
      </c>
      <c r="AV229" s="626">
        <f>'Customer Charges'!AV199</f>
        <v>0</v>
      </c>
      <c r="AW229" s="626">
        <f>'Customer Charges'!AW199</f>
        <v>0</v>
      </c>
      <c r="AX229" s="626">
        <f>'Customer Charges'!AX199</f>
        <v>0</v>
      </c>
      <c r="AY229" s="626">
        <f>'Customer Charges'!AY199</f>
        <v>0</v>
      </c>
      <c r="AZ229" s="626">
        <f>'Customer Charges'!AZ199</f>
        <v>0</v>
      </c>
      <c r="BA229" s="626">
        <f>'Customer Charges'!BA199</f>
        <v>0</v>
      </c>
      <c r="BB229" s="626">
        <f>'Customer Charges'!BB199</f>
        <v>0</v>
      </c>
      <c r="BC229" s="626">
        <f>'Customer Charges'!BC199</f>
        <v>0</v>
      </c>
      <c r="BD229" s="626">
        <f>'Customer Charges'!BD199</f>
        <v>0</v>
      </c>
      <c r="BE229" s="626">
        <f>'Customer Charges'!BE199</f>
        <v>0</v>
      </c>
      <c r="BF229" s="626">
        <f>'Customer Charges'!BF199</f>
        <v>0</v>
      </c>
      <c r="BG229" s="626">
        <f>'Customer Charges'!BG199</f>
        <v>0</v>
      </c>
      <c r="BH229" s="626">
        <f>'Customer Charges'!BH199</f>
        <v>0</v>
      </c>
      <c r="BI229" s="626">
        <f>'Customer Charges'!BI199</f>
        <v>0</v>
      </c>
      <c r="BJ229" s="626">
        <f>'Customer Charges'!BJ199</f>
        <v>0</v>
      </c>
      <c r="BK229" s="626">
        <f>'Customer Charges'!BK199</f>
        <v>0</v>
      </c>
      <c r="BL229" s="626">
        <f>'Customer Charges'!BL199</f>
        <v>0</v>
      </c>
      <c r="BM229" s="626">
        <f>'Customer Charges'!BM199</f>
        <v>0</v>
      </c>
      <c r="BN229" s="626">
        <f>'Customer Charges'!BN199</f>
        <v>0</v>
      </c>
      <c r="BO229" s="626">
        <f>'Customer Charges'!BO199</f>
        <v>0</v>
      </c>
      <c r="BP229" s="626">
        <f>'Customer Charges'!BP199</f>
        <v>0</v>
      </c>
      <c r="BQ229" s="626">
        <f>'Customer Charges'!BQ199</f>
        <v>0</v>
      </c>
      <c r="BR229" s="626">
        <f>'Customer Charges'!BR199</f>
        <v>0</v>
      </c>
      <c r="BS229" s="626">
        <f>'Customer Charges'!BS199</f>
        <v>0</v>
      </c>
      <c r="BT229" s="626">
        <f>'Customer Charges'!BT199</f>
        <v>0</v>
      </c>
      <c r="BU229" s="626">
        <f>'Customer Charges'!BU199</f>
        <v>0</v>
      </c>
      <c r="BV229" s="626">
        <f>'Customer Charges'!BV199</f>
        <v>0</v>
      </c>
      <c r="BW229" s="626">
        <f>'Customer Charges'!BW199</f>
        <v>0</v>
      </c>
      <c r="BX229" s="626">
        <f>'Customer Charges'!BX199</f>
        <v>0</v>
      </c>
      <c r="BY229" s="626">
        <f>'Customer Charges'!BY199</f>
        <v>0</v>
      </c>
      <c r="BZ229" s="626">
        <f>'Customer Charges'!BZ199</f>
        <v>0</v>
      </c>
      <c r="CA229" s="626">
        <f>'Customer Charges'!CA199</f>
        <v>0</v>
      </c>
      <c r="CB229" s="626">
        <f>'Customer Charges'!CB199</f>
        <v>0</v>
      </c>
      <c r="CC229" s="626">
        <f>'Customer Charges'!CC199</f>
        <v>0</v>
      </c>
      <c r="CD229" s="626">
        <f>'Customer Charges'!CD199</f>
        <v>0</v>
      </c>
      <c r="CE229" s="626">
        <f>'Customer Charges'!CE199</f>
        <v>0</v>
      </c>
      <c r="CF229" s="626">
        <f>'Customer Charges'!CF199</f>
        <v>0</v>
      </c>
      <c r="CG229" s="626">
        <f>'Customer Charges'!CG199</f>
        <v>0</v>
      </c>
      <c r="CH229" s="626">
        <f>'Customer Charges'!CH199</f>
        <v>0</v>
      </c>
      <c r="CI229" s="626">
        <f>'Customer Charges'!CI199</f>
        <v>0</v>
      </c>
      <c r="CJ229" s="626">
        <f>'Customer Charges'!CJ199</f>
        <v>0</v>
      </c>
      <c r="CK229" s="626">
        <f>'Customer Charges'!CK199</f>
        <v>0</v>
      </c>
      <c r="CL229" s="626">
        <f>'Customer Charges'!CL199</f>
        <v>0</v>
      </c>
      <c r="CM229" s="626">
        <f>'Customer Charges'!CM199</f>
        <v>0</v>
      </c>
      <c r="CN229" s="626">
        <f>'Customer Charges'!CN199</f>
        <v>0</v>
      </c>
      <c r="CO229" s="626">
        <f>'Customer Charges'!CO199</f>
        <v>0</v>
      </c>
      <c r="CP229" s="626">
        <f>'Customer Charges'!CP199</f>
        <v>0</v>
      </c>
      <c r="CQ229" s="626">
        <f>'Customer Charges'!CQ199</f>
        <v>0</v>
      </c>
      <c r="CR229" s="626">
        <f>'Customer Charges'!CR199</f>
        <v>0</v>
      </c>
      <c r="CS229" s="626">
        <f>'Customer Charges'!CS199</f>
        <v>0</v>
      </c>
      <c r="CT229" s="626">
        <f>'Customer Charges'!CT199</f>
        <v>0</v>
      </c>
      <c r="CU229" s="626">
        <f>'Customer Charges'!CU199</f>
        <v>0</v>
      </c>
      <c r="CV229" s="626">
        <f>'Customer Charges'!CV199</f>
        <v>0</v>
      </c>
      <c r="CW229" s="626">
        <f>'Customer Charges'!CW199</f>
        <v>0</v>
      </c>
      <c r="CX229" s="626">
        <f>'Customer Charges'!CX199</f>
        <v>0</v>
      </c>
      <c r="CY229" s="626">
        <f>'Customer Charges'!CY199</f>
        <v>0</v>
      </c>
      <c r="CZ229" s="626">
        <f>'Customer Charges'!CZ199</f>
        <v>0</v>
      </c>
      <c r="DA229" s="626">
        <f>'Customer Charges'!DA199</f>
        <v>0</v>
      </c>
      <c r="DB229" s="626">
        <f>'Customer Charges'!DB199</f>
        <v>0</v>
      </c>
      <c r="DC229" s="626">
        <f>'Customer Charges'!DC199</f>
        <v>0</v>
      </c>
      <c r="DD229" s="626">
        <f>'Customer Charges'!DD199</f>
        <v>0</v>
      </c>
      <c r="DE229" s="626">
        <f>'Customer Charges'!DE199</f>
        <v>0</v>
      </c>
      <c r="DF229" s="626">
        <f>'Customer Charges'!DF199</f>
        <v>0</v>
      </c>
      <c r="DG229" s="626">
        <f>'Customer Charges'!DG199</f>
        <v>0</v>
      </c>
      <c r="DH229" s="626">
        <f>'Customer Charges'!DH199</f>
        <v>0</v>
      </c>
      <c r="DI229" s="626">
        <f>'Customer Charges'!DI199</f>
        <v>0</v>
      </c>
      <c r="DJ229" s="626">
        <f>'Customer Charges'!DJ199</f>
        <v>0</v>
      </c>
      <c r="DK229" s="626">
        <f>'Customer Charges'!DK199</f>
        <v>0</v>
      </c>
      <c r="DL229" s="626">
        <f>'Customer Charges'!DL199</f>
        <v>0</v>
      </c>
      <c r="DM229" s="626">
        <f>'Customer Charges'!DM199</f>
        <v>0</v>
      </c>
      <c r="DN229" s="626">
        <f>'Customer Charges'!DN199</f>
        <v>0</v>
      </c>
      <c r="DO229" s="626">
        <f>'Customer Charges'!DO199</f>
        <v>0</v>
      </c>
      <c r="DP229" s="626">
        <f>'Customer Charges'!DP199</f>
        <v>0</v>
      </c>
      <c r="DQ229" s="626">
        <f>'Customer Charges'!DQ199</f>
        <v>0</v>
      </c>
      <c r="DR229" s="626">
        <f>'Customer Charges'!DR199</f>
        <v>0</v>
      </c>
      <c r="DS229" s="626">
        <f>'Customer Charges'!DS199</f>
        <v>0</v>
      </c>
      <c r="DT229" s="626">
        <f>'Customer Charges'!DT199</f>
        <v>0</v>
      </c>
      <c r="DU229" s="626">
        <f>'Customer Charges'!DU199</f>
        <v>0</v>
      </c>
      <c r="DV229" s="626">
        <f>'Customer Charges'!DV199</f>
        <v>0</v>
      </c>
      <c r="DW229" s="626">
        <f>'Customer Charges'!DW199</f>
        <v>0</v>
      </c>
      <c r="DX229" s="626">
        <f>'Customer Charges'!DX199</f>
        <v>0</v>
      </c>
      <c r="DY229" s="626">
        <f>'Customer Charges'!DY199</f>
        <v>0</v>
      </c>
      <c r="DZ229" s="626">
        <f>'Customer Charges'!DZ199</f>
        <v>0</v>
      </c>
      <c r="EA229" s="626">
        <f>'Customer Charges'!EA199</f>
        <v>0</v>
      </c>
      <c r="EB229" s="626">
        <f>'Customer Charges'!EB199</f>
        <v>0</v>
      </c>
      <c r="EC229" s="626">
        <f>'Customer Charges'!EC199</f>
        <v>0</v>
      </c>
      <c r="ED229" s="626">
        <f>'Customer Charges'!ED199</f>
        <v>0</v>
      </c>
      <c r="EE229" s="626">
        <f>'Customer Charges'!EE199</f>
        <v>0</v>
      </c>
      <c r="EF229" s="626">
        <f>'Customer Charges'!EF199</f>
        <v>0</v>
      </c>
      <c r="EG229" s="626">
        <f>'Customer Charges'!EG199</f>
        <v>0</v>
      </c>
      <c r="EH229" s="626">
        <f>'Customer Charges'!EH199</f>
        <v>0</v>
      </c>
      <c r="EI229" s="626">
        <f>'Customer Charges'!EI199</f>
        <v>0</v>
      </c>
      <c r="EJ229" s="626">
        <f>'Customer Charges'!EJ199</f>
        <v>0</v>
      </c>
      <c r="EK229" s="626">
        <f>'Customer Charges'!EK199</f>
        <v>0</v>
      </c>
      <c r="EL229" s="626">
        <f>'Customer Charges'!EL199</f>
        <v>0</v>
      </c>
      <c r="EM229" s="626">
        <f>'Customer Charges'!EM199</f>
        <v>0</v>
      </c>
      <c r="EN229" s="626">
        <f>'Customer Charges'!EN199</f>
        <v>0</v>
      </c>
      <c r="EO229" s="626">
        <f>'Customer Charges'!EO199</f>
        <v>0</v>
      </c>
      <c r="EP229" s="626">
        <f>'Customer Charges'!EP199</f>
        <v>0</v>
      </c>
      <c r="EQ229" s="626">
        <f>'Customer Charges'!EQ199</f>
        <v>0</v>
      </c>
      <c r="ER229" s="626">
        <f>'Customer Charges'!ER199</f>
        <v>0</v>
      </c>
      <c r="ES229" s="626">
        <f>'Customer Charges'!ES199</f>
        <v>0</v>
      </c>
      <c r="ET229" s="626">
        <f>'Customer Charges'!ET199</f>
        <v>0</v>
      </c>
      <c r="EU229" s="626">
        <f>'Customer Charges'!EU199</f>
        <v>0</v>
      </c>
      <c r="EV229" s="626">
        <f>'Customer Charges'!EV199</f>
        <v>0</v>
      </c>
      <c r="EW229" s="626">
        <f>'Customer Charges'!EW199</f>
        <v>0</v>
      </c>
      <c r="EX229" s="626">
        <f>'Customer Charges'!EX199</f>
        <v>0</v>
      </c>
      <c r="EY229" s="612"/>
      <c r="EZ229" s="86"/>
      <c r="FB229" s="612"/>
    </row>
    <row r="230" spans="1:158" ht="12.75" hidden="1" customHeight="1" outlineLevel="2">
      <c r="A230" s="303"/>
      <c r="B230" s="903" t="s">
        <v>214</v>
      </c>
      <c r="C230" s="645"/>
      <c r="D230" s="654" t="s">
        <v>1759</v>
      </c>
      <c r="AD230" s="904"/>
      <c r="AE230" s="647">
        <f>MAX(AF230:EY230)</f>
        <v>0</v>
      </c>
      <c r="AF230" s="902">
        <f>'Customer Charges'!AF201</f>
        <v>0</v>
      </c>
      <c r="AG230" s="626">
        <f>'Customer Charges'!AG201</f>
        <v>0</v>
      </c>
      <c r="AH230" s="626">
        <f>'Customer Charges'!AH201</f>
        <v>0</v>
      </c>
      <c r="AI230" s="626">
        <f>'Customer Charges'!AI201</f>
        <v>0</v>
      </c>
      <c r="AJ230" s="626">
        <f>'Customer Charges'!AJ201</f>
        <v>0</v>
      </c>
      <c r="AK230" s="626">
        <f>'Customer Charges'!AK201</f>
        <v>0</v>
      </c>
      <c r="AL230" s="626">
        <f>'Customer Charges'!AL201</f>
        <v>0</v>
      </c>
      <c r="AM230" s="626">
        <f>'Customer Charges'!AM201</f>
        <v>0</v>
      </c>
      <c r="AN230" s="626">
        <f>'Customer Charges'!AN201</f>
        <v>0</v>
      </c>
      <c r="AO230" s="626">
        <f>'Customer Charges'!AO201</f>
        <v>0</v>
      </c>
      <c r="AP230" s="626">
        <f>'Customer Charges'!AP201</f>
        <v>0</v>
      </c>
      <c r="AQ230" s="626">
        <f>'Customer Charges'!AQ201</f>
        <v>0</v>
      </c>
      <c r="AR230" s="626">
        <f>'Customer Charges'!AR201</f>
        <v>0</v>
      </c>
      <c r="AS230" s="626">
        <f>'Customer Charges'!AS201</f>
        <v>0</v>
      </c>
      <c r="AT230" s="626">
        <f>'Customer Charges'!AT201</f>
        <v>0</v>
      </c>
      <c r="AU230" s="626">
        <f>'Customer Charges'!AU201</f>
        <v>0</v>
      </c>
      <c r="AV230" s="626">
        <f>'Customer Charges'!AV201</f>
        <v>0</v>
      </c>
      <c r="AW230" s="626">
        <f>'Customer Charges'!AW201</f>
        <v>0</v>
      </c>
      <c r="AX230" s="626">
        <f>'Customer Charges'!AX201</f>
        <v>0</v>
      </c>
      <c r="AY230" s="626">
        <f>'Customer Charges'!AY201</f>
        <v>0</v>
      </c>
      <c r="AZ230" s="626">
        <f>'Customer Charges'!AZ201</f>
        <v>0</v>
      </c>
      <c r="BA230" s="626">
        <f>'Customer Charges'!BA201</f>
        <v>0</v>
      </c>
      <c r="BB230" s="626">
        <f>'Customer Charges'!BB201</f>
        <v>0</v>
      </c>
      <c r="BC230" s="626">
        <f>'Customer Charges'!BC201</f>
        <v>0</v>
      </c>
      <c r="BD230" s="626">
        <f>'Customer Charges'!BD201</f>
        <v>0</v>
      </c>
      <c r="BE230" s="626">
        <f>'Customer Charges'!BE201</f>
        <v>0</v>
      </c>
      <c r="BF230" s="626">
        <f>'Customer Charges'!BF201</f>
        <v>0</v>
      </c>
      <c r="BG230" s="626">
        <f>'Customer Charges'!BG201</f>
        <v>0</v>
      </c>
      <c r="BH230" s="626">
        <f>'Customer Charges'!BH201</f>
        <v>0</v>
      </c>
      <c r="BI230" s="626">
        <f>'Customer Charges'!BI201</f>
        <v>0</v>
      </c>
      <c r="BJ230" s="626">
        <f>'Customer Charges'!BJ201</f>
        <v>0</v>
      </c>
      <c r="BK230" s="626">
        <f>'Customer Charges'!BK201</f>
        <v>0</v>
      </c>
      <c r="BL230" s="626">
        <f>'Customer Charges'!BL201</f>
        <v>0</v>
      </c>
      <c r="BM230" s="626">
        <f>'Customer Charges'!BM201</f>
        <v>0</v>
      </c>
      <c r="BN230" s="626">
        <f>'Customer Charges'!BN201</f>
        <v>0</v>
      </c>
      <c r="BO230" s="626">
        <f>'Customer Charges'!BO201</f>
        <v>0</v>
      </c>
      <c r="BP230" s="626">
        <f>'Customer Charges'!BP201</f>
        <v>0</v>
      </c>
      <c r="BQ230" s="626">
        <f>'Customer Charges'!BQ201</f>
        <v>0</v>
      </c>
      <c r="BR230" s="626">
        <f>'Customer Charges'!BR201</f>
        <v>0</v>
      </c>
      <c r="BS230" s="626">
        <f>'Customer Charges'!BS201</f>
        <v>0</v>
      </c>
      <c r="BT230" s="626">
        <f>'Customer Charges'!BT201</f>
        <v>0</v>
      </c>
      <c r="BU230" s="626">
        <f>'Customer Charges'!BU201</f>
        <v>0</v>
      </c>
      <c r="BV230" s="626">
        <f>'Customer Charges'!BV201</f>
        <v>0</v>
      </c>
      <c r="BW230" s="626">
        <f>'Customer Charges'!BW201</f>
        <v>0</v>
      </c>
      <c r="BX230" s="626">
        <f>'Customer Charges'!BX201</f>
        <v>0</v>
      </c>
      <c r="BY230" s="626">
        <f>'Customer Charges'!BY201</f>
        <v>0</v>
      </c>
      <c r="BZ230" s="626">
        <f>'Customer Charges'!BZ201</f>
        <v>0</v>
      </c>
      <c r="CA230" s="626">
        <f>'Customer Charges'!CA201</f>
        <v>0</v>
      </c>
      <c r="CB230" s="626">
        <f>'Customer Charges'!CB201</f>
        <v>0</v>
      </c>
      <c r="CC230" s="626">
        <f>'Customer Charges'!CC201</f>
        <v>0</v>
      </c>
      <c r="CD230" s="626">
        <f>'Customer Charges'!CD201</f>
        <v>0</v>
      </c>
      <c r="CE230" s="626">
        <f>'Customer Charges'!CE201</f>
        <v>0</v>
      </c>
      <c r="CF230" s="626">
        <f>'Customer Charges'!CF201</f>
        <v>0</v>
      </c>
      <c r="CG230" s="626">
        <f>'Customer Charges'!CG201</f>
        <v>0</v>
      </c>
      <c r="CH230" s="626">
        <f>'Customer Charges'!CH201</f>
        <v>0</v>
      </c>
      <c r="CI230" s="626">
        <f>'Customer Charges'!CI201</f>
        <v>0</v>
      </c>
      <c r="CJ230" s="626">
        <f>'Customer Charges'!CJ201</f>
        <v>0</v>
      </c>
      <c r="CK230" s="626">
        <f>'Customer Charges'!CK201</f>
        <v>0</v>
      </c>
      <c r="CL230" s="626">
        <f>'Customer Charges'!CL201</f>
        <v>0</v>
      </c>
      <c r="CM230" s="626">
        <f>'Customer Charges'!CM201</f>
        <v>0</v>
      </c>
      <c r="CN230" s="626">
        <f>'Customer Charges'!CN201</f>
        <v>0</v>
      </c>
      <c r="CO230" s="626">
        <f>'Customer Charges'!CO201</f>
        <v>0</v>
      </c>
      <c r="CP230" s="626">
        <f>'Customer Charges'!CP201</f>
        <v>0</v>
      </c>
      <c r="CQ230" s="626">
        <f>'Customer Charges'!CQ201</f>
        <v>0</v>
      </c>
      <c r="CR230" s="626">
        <f>'Customer Charges'!CR201</f>
        <v>0</v>
      </c>
      <c r="CS230" s="626">
        <f>'Customer Charges'!CS201</f>
        <v>0</v>
      </c>
      <c r="CT230" s="626">
        <f>'Customer Charges'!CT201</f>
        <v>0</v>
      </c>
      <c r="CU230" s="626">
        <f>'Customer Charges'!CU201</f>
        <v>0</v>
      </c>
      <c r="CV230" s="626">
        <f>'Customer Charges'!CV201</f>
        <v>0</v>
      </c>
      <c r="CW230" s="626">
        <f>'Customer Charges'!CW201</f>
        <v>0</v>
      </c>
      <c r="CX230" s="626">
        <f>'Customer Charges'!CX201</f>
        <v>0</v>
      </c>
      <c r="CY230" s="626">
        <f>'Customer Charges'!CY201</f>
        <v>0</v>
      </c>
      <c r="CZ230" s="626">
        <f>'Customer Charges'!CZ201</f>
        <v>0</v>
      </c>
      <c r="DA230" s="626">
        <f>'Customer Charges'!DA201</f>
        <v>0</v>
      </c>
      <c r="DB230" s="626">
        <f>'Customer Charges'!DB201</f>
        <v>0</v>
      </c>
      <c r="DC230" s="626">
        <f>'Customer Charges'!DC201</f>
        <v>0</v>
      </c>
      <c r="DD230" s="626">
        <f>'Customer Charges'!DD201</f>
        <v>0</v>
      </c>
      <c r="DE230" s="626">
        <f>'Customer Charges'!DE201</f>
        <v>0</v>
      </c>
      <c r="DF230" s="626">
        <f>'Customer Charges'!DF201</f>
        <v>0</v>
      </c>
      <c r="DG230" s="626">
        <f>'Customer Charges'!DG201</f>
        <v>0</v>
      </c>
      <c r="DH230" s="626">
        <f>'Customer Charges'!DH201</f>
        <v>0</v>
      </c>
      <c r="DI230" s="626">
        <f>'Customer Charges'!DI201</f>
        <v>0</v>
      </c>
      <c r="DJ230" s="626">
        <f>'Customer Charges'!DJ201</f>
        <v>0</v>
      </c>
      <c r="DK230" s="626">
        <f>'Customer Charges'!DK201</f>
        <v>0</v>
      </c>
      <c r="DL230" s="626">
        <f>'Customer Charges'!DL201</f>
        <v>0</v>
      </c>
      <c r="DM230" s="626">
        <f>'Customer Charges'!DM201</f>
        <v>0</v>
      </c>
      <c r="DN230" s="626">
        <f>'Customer Charges'!DN201</f>
        <v>0</v>
      </c>
      <c r="DO230" s="626">
        <f>'Customer Charges'!DO201</f>
        <v>0</v>
      </c>
      <c r="DP230" s="626">
        <f>'Customer Charges'!DP201</f>
        <v>0</v>
      </c>
      <c r="DQ230" s="626">
        <f>'Customer Charges'!DQ201</f>
        <v>0</v>
      </c>
      <c r="DR230" s="626">
        <f>'Customer Charges'!DR201</f>
        <v>0</v>
      </c>
      <c r="DS230" s="626">
        <f>'Customer Charges'!DS201</f>
        <v>0</v>
      </c>
      <c r="DT230" s="626">
        <f>'Customer Charges'!DT201</f>
        <v>0</v>
      </c>
      <c r="DU230" s="626">
        <f>'Customer Charges'!DU201</f>
        <v>0</v>
      </c>
      <c r="DV230" s="626">
        <f>'Customer Charges'!DV201</f>
        <v>0</v>
      </c>
      <c r="DW230" s="626">
        <f>'Customer Charges'!DW201</f>
        <v>0</v>
      </c>
      <c r="DX230" s="626">
        <f>'Customer Charges'!DX201</f>
        <v>0</v>
      </c>
      <c r="DY230" s="626">
        <f>'Customer Charges'!DY201</f>
        <v>0</v>
      </c>
      <c r="DZ230" s="626">
        <f>'Customer Charges'!DZ201</f>
        <v>0</v>
      </c>
      <c r="EA230" s="626">
        <f>'Customer Charges'!EA201</f>
        <v>0</v>
      </c>
      <c r="EB230" s="626">
        <f>'Customer Charges'!EB201</f>
        <v>0</v>
      </c>
      <c r="EC230" s="626">
        <f>'Customer Charges'!EC201</f>
        <v>0</v>
      </c>
      <c r="ED230" s="626">
        <f>'Customer Charges'!ED201</f>
        <v>0</v>
      </c>
      <c r="EE230" s="626">
        <f>'Customer Charges'!EE201</f>
        <v>0</v>
      </c>
      <c r="EF230" s="626">
        <f>'Customer Charges'!EF201</f>
        <v>0</v>
      </c>
      <c r="EG230" s="626">
        <f>'Customer Charges'!EG201</f>
        <v>0</v>
      </c>
      <c r="EH230" s="626">
        <f>'Customer Charges'!EH201</f>
        <v>0</v>
      </c>
      <c r="EI230" s="626">
        <f>'Customer Charges'!EI201</f>
        <v>0</v>
      </c>
      <c r="EJ230" s="626">
        <f>'Customer Charges'!EJ201</f>
        <v>0</v>
      </c>
      <c r="EK230" s="626">
        <f>'Customer Charges'!EK201</f>
        <v>0</v>
      </c>
      <c r="EL230" s="626">
        <f>'Customer Charges'!EL201</f>
        <v>0</v>
      </c>
      <c r="EM230" s="626">
        <f>'Customer Charges'!EM201</f>
        <v>0</v>
      </c>
      <c r="EN230" s="626">
        <f>'Customer Charges'!EN201</f>
        <v>0</v>
      </c>
      <c r="EO230" s="626">
        <f>'Customer Charges'!EO201</f>
        <v>0</v>
      </c>
      <c r="EP230" s="626">
        <f>'Customer Charges'!EP201</f>
        <v>0</v>
      </c>
      <c r="EQ230" s="626">
        <f>'Customer Charges'!EQ201</f>
        <v>0</v>
      </c>
      <c r="ER230" s="626">
        <f>'Customer Charges'!ER201</f>
        <v>0</v>
      </c>
      <c r="ES230" s="626">
        <f>'Customer Charges'!ES201</f>
        <v>0</v>
      </c>
      <c r="ET230" s="626">
        <f>'Customer Charges'!ET201</f>
        <v>0</v>
      </c>
      <c r="EU230" s="626">
        <f>'Customer Charges'!EU201</f>
        <v>0</v>
      </c>
      <c r="EV230" s="626">
        <f>'Customer Charges'!EV201</f>
        <v>0</v>
      </c>
      <c r="EW230" s="626">
        <f>'Customer Charges'!EW201</f>
        <v>0</v>
      </c>
      <c r="EX230" s="626">
        <f>'Customer Charges'!EX201</f>
        <v>0</v>
      </c>
      <c r="EY230" s="612"/>
      <c r="EZ230" s="86"/>
      <c r="FB230" s="612"/>
    </row>
    <row r="231" spans="1:158" ht="12.75" hidden="1" customHeight="1" outlineLevel="2">
      <c r="A231" s="303"/>
      <c r="B231" s="907">
        <f ca="1">IF(AE226=0,"N/A",AE234/AE226)</f>
        <v>0</v>
      </c>
      <c r="C231" s="645"/>
      <c r="D231" s="654" t="s">
        <v>1460</v>
      </c>
      <c r="AD231" s="897">
        <f>IF(AE231=0,0,(AE231-AE227)/AE231)</f>
        <v>0</v>
      </c>
      <c r="AE231" s="304">
        <f>SUM(AF231:EY231)</f>
        <v>0</v>
      </c>
      <c r="AF231" s="637">
        <f>SUMIF('Final Price'!$V$14:$V$114,$AD224,'Final Price'!AF$14:AF$114)</f>
        <v>0</v>
      </c>
      <c r="AG231" s="300">
        <f>SUMIF('Final Price'!$V$14:$V$114,$AD224,'Final Price'!AG$14:AG$114)</f>
        <v>0</v>
      </c>
      <c r="AH231" s="300">
        <f>SUMIF('Final Price'!$V$14:$V$114,$AD224,'Final Price'!AH$14:AH$114)</f>
        <v>0</v>
      </c>
      <c r="AI231" s="300">
        <f>SUMIF('Final Price'!$V$14:$V$114,$AD224,'Final Price'!AI$14:AI$114)</f>
        <v>0</v>
      </c>
      <c r="AJ231" s="300">
        <f>SUMIF('Final Price'!$V$14:$V$114,$AD224,'Final Price'!AJ$14:AJ$114)</f>
        <v>0</v>
      </c>
      <c r="AK231" s="300">
        <f>SUMIF('Final Price'!$V$14:$V$114,$AD224,'Final Price'!AK$14:AK$114)</f>
        <v>0</v>
      </c>
      <c r="AL231" s="300">
        <f>SUMIF('Final Price'!$V$14:$V$114,$AD224,'Final Price'!AL$14:AL$114)</f>
        <v>0</v>
      </c>
      <c r="AM231" s="300">
        <f>SUMIF('Final Price'!$V$14:$V$114,$AD224,'Final Price'!AM$14:AM$114)</f>
        <v>0</v>
      </c>
      <c r="AN231" s="300">
        <f>SUMIF('Final Price'!$V$14:$V$114,$AD224,'Final Price'!AN$14:AN$114)</f>
        <v>0</v>
      </c>
      <c r="AO231" s="300">
        <f>SUMIF('Final Price'!$V$14:$V$114,$AD224,'Final Price'!AO$14:AO$114)</f>
        <v>0</v>
      </c>
      <c r="AP231" s="300">
        <f>SUMIF('Final Price'!$V$14:$V$114,$AD224,'Final Price'!AP$14:AP$114)</f>
        <v>0</v>
      </c>
      <c r="AQ231" s="300">
        <f>SUMIF('Final Price'!$V$14:$V$114,$AD224,'Final Price'!AQ$14:AQ$114)</f>
        <v>0</v>
      </c>
      <c r="AR231" s="300">
        <f>SUMIF('Final Price'!$V$14:$V$114,$AD224,'Final Price'!AR$14:AR$114)</f>
        <v>0</v>
      </c>
      <c r="AS231" s="300">
        <f>SUMIF('Final Price'!$V$14:$V$114,$AD224,'Final Price'!AS$14:AS$114)</f>
        <v>0</v>
      </c>
      <c r="AT231" s="300">
        <f>SUMIF('Final Price'!$V$14:$V$114,$AD224,'Final Price'!AT$14:AT$114)</f>
        <v>0</v>
      </c>
      <c r="AU231" s="300">
        <f>SUMIF('Final Price'!$V$14:$V$114,$AD224,'Final Price'!AU$14:AU$114)</f>
        <v>0</v>
      </c>
      <c r="AV231" s="300">
        <f>SUMIF('Final Price'!$V$14:$V$114,$AD224,'Final Price'!AV$14:AV$114)</f>
        <v>0</v>
      </c>
      <c r="AW231" s="300">
        <f>SUMIF('Final Price'!$V$14:$V$114,$AD224,'Final Price'!AW$14:AW$114)</f>
        <v>0</v>
      </c>
      <c r="AX231" s="300">
        <f>SUMIF('Final Price'!$V$14:$V$114,$AD224,'Final Price'!AX$14:AX$114)</f>
        <v>0</v>
      </c>
      <c r="AY231" s="300">
        <f>SUMIF('Final Price'!$V$14:$V$114,$AD224,'Final Price'!AY$14:AY$114)</f>
        <v>0</v>
      </c>
      <c r="AZ231" s="300">
        <f>SUMIF('Final Price'!$V$14:$V$114,$AD224,'Final Price'!AZ$14:AZ$114)</f>
        <v>0</v>
      </c>
      <c r="BA231" s="300">
        <f>SUMIF('Final Price'!$V$14:$V$114,$AD224,'Final Price'!BA$14:BA$114)</f>
        <v>0</v>
      </c>
      <c r="BB231" s="300">
        <f>SUMIF('Final Price'!$V$14:$V$114,$AD224,'Final Price'!BB$14:BB$114)</f>
        <v>0</v>
      </c>
      <c r="BC231" s="300">
        <f>SUMIF('Final Price'!$V$14:$V$114,$AD224,'Final Price'!BC$14:BC$114)</f>
        <v>0</v>
      </c>
      <c r="BD231" s="300">
        <f>SUMIF('Final Price'!$V$14:$V$114,$AD224,'Final Price'!BD$14:BD$114)</f>
        <v>0</v>
      </c>
      <c r="BE231" s="300">
        <f>SUMIF('Final Price'!$V$14:$V$114,$AD224,'Final Price'!BE$14:BE$114)</f>
        <v>0</v>
      </c>
      <c r="BF231" s="300">
        <f>SUMIF('Final Price'!$V$14:$V$114,$AD224,'Final Price'!BF$14:BF$114)</f>
        <v>0</v>
      </c>
      <c r="BG231" s="300">
        <f>SUMIF('Final Price'!$V$14:$V$114,$AD224,'Final Price'!BG$14:BG$114)</f>
        <v>0</v>
      </c>
      <c r="BH231" s="300">
        <f>SUMIF('Final Price'!$V$14:$V$114,$AD224,'Final Price'!BH$14:BH$114)</f>
        <v>0</v>
      </c>
      <c r="BI231" s="300">
        <f>SUMIF('Final Price'!$V$14:$V$114,$AD224,'Final Price'!BI$14:BI$114)</f>
        <v>0</v>
      </c>
      <c r="BJ231" s="300">
        <f>SUMIF('Final Price'!$V$14:$V$114,$AD224,'Final Price'!BJ$14:BJ$114)</f>
        <v>0</v>
      </c>
      <c r="BK231" s="300">
        <f>SUMIF('Final Price'!$V$14:$V$114,$AD224,'Final Price'!BK$14:BK$114)</f>
        <v>0</v>
      </c>
      <c r="BL231" s="300">
        <f>SUMIF('Final Price'!$V$14:$V$114,$AD224,'Final Price'!BL$14:BL$114)</f>
        <v>0</v>
      </c>
      <c r="BM231" s="300">
        <f>SUMIF('Final Price'!$V$14:$V$114,$AD224,'Final Price'!BM$14:BM$114)</f>
        <v>0</v>
      </c>
      <c r="BN231" s="300">
        <f>SUMIF('Final Price'!$V$14:$V$114,$AD224,'Final Price'!BN$14:BN$114)</f>
        <v>0</v>
      </c>
      <c r="BO231" s="300">
        <f>SUMIF('Final Price'!$V$14:$V$114,$AD224,'Final Price'!BO$14:BO$114)</f>
        <v>0</v>
      </c>
      <c r="BP231" s="300">
        <f>SUMIF('Final Price'!$V$14:$V$114,$AD224,'Final Price'!BP$14:BP$114)</f>
        <v>0</v>
      </c>
      <c r="BQ231" s="300">
        <f>SUMIF('Final Price'!$V$14:$V$114,$AD224,'Final Price'!BQ$14:BQ$114)</f>
        <v>0</v>
      </c>
      <c r="BR231" s="300">
        <f>SUMIF('Final Price'!$V$14:$V$114,$AD224,'Final Price'!BR$14:BR$114)</f>
        <v>0</v>
      </c>
      <c r="BS231" s="300">
        <f>SUMIF('Final Price'!$V$14:$V$114,$AD224,'Final Price'!BS$14:BS$114)</f>
        <v>0</v>
      </c>
      <c r="BT231" s="300">
        <f>SUMIF('Final Price'!$V$14:$V$114,$AD224,'Final Price'!BT$14:BT$114)</f>
        <v>0</v>
      </c>
      <c r="BU231" s="300">
        <f>SUMIF('Final Price'!$V$14:$V$114,$AD224,'Final Price'!BU$14:BU$114)</f>
        <v>0</v>
      </c>
      <c r="BV231" s="300">
        <f>SUMIF('Final Price'!$V$14:$V$114,$AD224,'Final Price'!BV$14:BV$114)</f>
        <v>0</v>
      </c>
      <c r="BW231" s="300">
        <f>SUMIF('Final Price'!$V$14:$V$114,$AD224,'Final Price'!BW$14:BW$114)</f>
        <v>0</v>
      </c>
      <c r="BX231" s="300">
        <f>SUMIF('Final Price'!$V$14:$V$114,$AD224,'Final Price'!BX$14:BX$114)</f>
        <v>0</v>
      </c>
      <c r="BY231" s="300">
        <f>SUMIF('Final Price'!$V$14:$V$114,$AD224,'Final Price'!BY$14:BY$114)</f>
        <v>0</v>
      </c>
      <c r="BZ231" s="300">
        <f>SUMIF('Final Price'!$V$14:$V$114,$AD224,'Final Price'!BZ$14:BZ$114)</f>
        <v>0</v>
      </c>
      <c r="CA231" s="300">
        <f>SUMIF('Final Price'!$V$14:$V$114,$AD224,'Final Price'!CA$14:CA$114)</f>
        <v>0</v>
      </c>
      <c r="CB231" s="300">
        <f>SUMIF('Final Price'!$V$14:$V$114,$AD224,'Final Price'!CB$14:CB$114)</f>
        <v>0</v>
      </c>
      <c r="CC231" s="300">
        <f>SUMIF('Final Price'!$V$14:$V$114,$AD224,'Final Price'!CC$14:CC$114)</f>
        <v>0</v>
      </c>
      <c r="CD231" s="300">
        <f>SUMIF('Final Price'!$V$14:$V$114,$AD224,'Final Price'!CD$14:CD$114)</f>
        <v>0</v>
      </c>
      <c r="CE231" s="300">
        <f>SUMIF('Final Price'!$V$14:$V$114,$AD224,'Final Price'!CE$14:CE$114)</f>
        <v>0</v>
      </c>
      <c r="CF231" s="300">
        <f>SUMIF('Final Price'!$V$14:$V$114,$AD224,'Final Price'!CF$14:CF$114)</f>
        <v>0</v>
      </c>
      <c r="CG231" s="300">
        <f>SUMIF('Final Price'!$V$14:$V$114,$AD224,'Final Price'!CG$14:CG$114)</f>
        <v>0</v>
      </c>
      <c r="CH231" s="300">
        <f>SUMIF('Final Price'!$V$14:$V$114,$AD224,'Final Price'!CH$14:CH$114)</f>
        <v>0</v>
      </c>
      <c r="CI231" s="300">
        <f>SUMIF('Final Price'!$V$14:$V$114,$AD224,'Final Price'!CI$14:CI$114)</f>
        <v>0</v>
      </c>
      <c r="CJ231" s="300">
        <f>SUMIF('Final Price'!$V$14:$V$114,$AD224,'Final Price'!CJ$14:CJ$114)</f>
        <v>0</v>
      </c>
      <c r="CK231" s="300">
        <f>SUMIF('Final Price'!$V$14:$V$114,$AD224,'Final Price'!CK$14:CK$114)</f>
        <v>0</v>
      </c>
      <c r="CL231" s="300">
        <f>SUMIF('Final Price'!$V$14:$V$114,$AD224,'Final Price'!CL$14:CL$114)</f>
        <v>0</v>
      </c>
      <c r="CM231" s="300">
        <f>SUMIF('Final Price'!$V$14:$V$114,$AD224,'Final Price'!CM$14:CM$114)</f>
        <v>0</v>
      </c>
      <c r="CN231" s="300">
        <f>SUMIF('Final Price'!$V$14:$V$114,$AD224,'Final Price'!CN$14:CN$114)</f>
        <v>0</v>
      </c>
      <c r="CO231" s="300">
        <f>SUMIF('Final Price'!$V$14:$V$114,$AD224,'Final Price'!CO$14:CO$114)</f>
        <v>0</v>
      </c>
      <c r="CP231" s="300">
        <f>SUMIF('Final Price'!$V$14:$V$114,$AD224,'Final Price'!CP$14:CP$114)</f>
        <v>0</v>
      </c>
      <c r="CQ231" s="300">
        <f>SUMIF('Final Price'!$V$14:$V$114,$AD224,'Final Price'!CQ$14:CQ$114)</f>
        <v>0</v>
      </c>
      <c r="CR231" s="300">
        <f>SUMIF('Final Price'!$V$14:$V$114,$AD224,'Final Price'!CR$14:CR$114)</f>
        <v>0</v>
      </c>
      <c r="CS231" s="300">
        <f>SUMIF('Final Price'!$V$14:$V$114,$AD224,'Final Price'!CS$14:CS$114)</f>
        <v>0</v>
      </c>
      <c r="CT231" s="300">
        <f>SUMIF('Final Price'!$V$14:$V$114,$AD224,'Final Price'!CT$14:CT$114)</f>
        <v>0</v>
      </c>
      <c r="CU231" s="300">
        <f>SUMIF('Final Price'!$V$14:$V$114,$AD224,'Final Price'!CU$14:CU$114)</f>
        <v>0</v>
      </c>
      <c r="CV231" s="300">
        <f>SUMIF('Final Price'!$V$14:$V$114,$AD224,'Final Price'!CV$14:CV$114)</f>
        <v>0</v>
      </c>
      <c r="CW231" s="300">
        <f>SUMIF('Final Price'!$V$14:$V$114,$AD224,'Final Price'!CW$14:CW$114)</f>
        <v>0</v>
      </c>
      <c r="CX231" s="300">
        <f>SUMIF('Final Price'!$V$14:$V$114,$AD224,'Final Price'!CX$14:CX$114)</f>
        <v>0</v>
      </c>
      <c r="CY231" s="300">
        <f>SUMIF('Final Price'!$V$14:$V$114,$AD224,'Final Price'!CY$14:CY$114)</f>
        <v>0</v>
      </c>
      <c r="CZ231" s="300">
        <f>SUMIF('Final Price'!$V$14:$V$114,$AD224,'Final Price'!CZ$14:CZ$114)</f>
        <v>0</v>
      </c>
      <c r="DA231" s="300">
        <f>SUMIF('Final Price'!$V$14:$V$114,$AD224,'Final Price'!DA$14:DA$114)</f>
        <v>0</v>
      </c>
      <c r="DB231" s="300">
        <f>SUMIF('Final Price'!$V$14:$V$114,$AD224,'Final Price'!DB$14:DB$114)</f>
        <v>0</v>
      </c>
      <c r="DC231" s="300">
        <f>SUMIF('Final Price'!$V$14:$V$114,$AD224,'Final Price'!DC$14:DC$114)</f>
        <v>0</v>
      </c>
      <c r="DD231" s="300">
        <f>SUMIF('Final Price'!$V$14:$V$114,$AD224,'Final Price'!DD$14:DD$114)</f>
        <v>0</v>
      </c>
      <c r="DE231" s="300">
        <f>SUMIF('Final Price'!$V$14:$V$114,$AD224,'Final Price'!DE$14:DE$114)</f>
        <v>0</v>
      </c>
      <c r="DF231" s="300">
        <f>SUMIF('Final Price'!$V$14:$V$114,$AD224,'Final Price'!DF$14:DF$114)</f>
        <v>0</v>
      </c>
      <c r="DG231" s="300">
        <f>SUMIF('Final Price'!$V$14:$V$114,$AD224,'Final Price'!DG$14:DG$114)</f>
        <v>0</v>
      </c>
      <c r="DH231" s="300">
        <f>SUMIF('Final Price'!$V$14:$V$114,$AD224,'Final Price'!DH$14:DH$114)</f>
        <v>0</v>
      </c>
      <c r="DI231" s="300">
        <f>SUMIF('Final Price'!$V$14:$V$114,$AD224,'Final Price'!DI$14:DI$114)</f>
        <v>0</v>
      </c>
      <c r="DJ231" s="300">
        <f>SUMIF('Final Price'!$V$14:$V$114,$AD224,'Final Price'!DJ$14:DJ$114)</f>
        <v>0</v>
      </c>
      <c r="DK231" s="300">
        <f>SUMIF('Final Price'!$V$14:$V$114,$AD224,'Final Price'!DK$14:DK$114)</f>
        <v>0</v>
      </c>
      <c r="DL231" s="300">
        <f>SUMIF('Final Price'!$V$14:$V$114,$AD224,'Final Price'!DL$14:DL$114)</f>
        <v>0</v>
      </c>
      <c r="DM231" s="300">
        <f>SUMIF('Final Price'!$V$14:$V$114,$AD224,'Final Price'!DM$14:DM$114)</f>
        <v>0</v>
      </c>
      <c r="DN231" s="300">
        <f>SUMIF('Final Price'!$V$14:$V$114,$AD224,'Final Price'!DN$14:DN$114)</f>
        <v>0</v>
      </c>
      <c r="DO231" s="300">
        <f>SUMIF('Final Price'!$V$14:$V$114,$AD224,'Final Price'!DO$14:DO$114)</f>
        <v>0</v>
      </c>
      <c r="DP231" s="300">
        <f>SUMIF('Final Price'!$V$14:$V$114,$AD224,'Final Price'!DP$14:DP$114)</f>
        <v>0</v>
      </c>
      <c r="DQ231" s="300">
        <f>SUMIF('Final Price'!$V$14:$V$114,$AD224,'Final Price'!DQ$14:DQ$114)</f>
        <v>0</v>
      </c>
      <c r="DR231" s="300">
        <f>SUMIF('Final Price'!$V$14:$V$114,$AD224,'Final Price'!DR$14:DR$114)</f>
        <v>0</v>
      </c>
      <c r="DS231" s="300">
        <f>SUMIF('Final Price'!$V$14:$V$114,$AD224,'Final Price'!DS$14:DS$114)</f>
        <v>0</v>
      </c>
      <c r="DT231" s="300">
        <f>SUMIF('Final Price'!$V$14:$V$114,$AD224,'Final Price'!DT$14:DT$114)</f>
        <v>0</v>
      </c>
      <c r="DU231" s="300">
        <f>SUMIF('Final Price'!$V$14:$V$114,$AD224,'Final Price'!DU$14:DU$114)</f>
        <v>0</v>
      </c>
      <c r="DV231" s="300">
        <f>SUMIF('Final Price'!$V$14:$V$114,$AD224,'Final Price'!DV$14:DV$114)</f>
        <v>0</v>
      </c>
      <c r="DW231" s="300">
        <f>SUMIF('Final Price'!$V$14:$V$114,$AD224,'Final Price'!DW$14:DW$114)</f>
        <v>0</v>
      </c>
      <c r="DX231" s="300">
        <f>SUMIF('Final Price'!$V$14:$V$114,$AD224,'Final Price'!DX$14:DX$114)</f>
        <v>0</v>
      </c>
      <c r="DY231" s="300">
        <f>SUMIF('Final Price'!$V$14:$V$114,$AD224,'Final Price'!DY$14:DY$114)</f>
        <v>0</v>
      </c>
      <c r="DZ231" s="300">
        <f>SUMIF('Final Price'!$V$14:$V$114,$AD224,'Final Price'!DZ$14:DZ$114)</f>
        <v>0</v>
      </c>
      <c r="EA231" s="300">
        <f>SUMIF('Final Price'!$V$14:$V$114,$AD224,'Final Price'!EA$14:EA$114)</f>
        <v>0</v>
      </c>
      <c r="EB231" s="300">
        <f>SUMIF('Final Price'!$V$14:$V$114,$AD224,'Final Price'!EB$14:EB$114)</f>
        <v>0</v>
      </c>
      <c r="EC231" s="300">
        <f>SUMIF('Final Price'!$V$14:$V$114,$AD224,'Final Price'!EC$14:EC$114)</f>
        <v>0</v>
      </c>
      <c r="ED231" s="300">
        <f>SUMIF('Final Price'!$V$14:$V$114,$AD224,'Final Price'!ED$14:ED$114)</f>
        <v>0</v>
      </c>
      <c r="EE231" s="300">
        <f>SUMIF('Final Price'!$V$14:$V$114,$AD224,'Final Price'!EE$14:EE$114)</f>
        <v>0</v>
      </c>
      <c r="EF231" s="300">
        <f>SUMIF('Final Price'!$V$14:$V$114,$AD224,'Final Price'!EF$14:EF$114)</f>
        <v>0</v>
      </c>
      <c r="EG231" s="300">
        <f>SUMIF('Final Price'!$V$14:$V$114,$AD224,'Final Price'!EG$14:EG$114)</f>
        <v>0</v>
      </c>
      <c r="EH231" s="300">
        <f>SUMIF('Final Price'!$V$14:$V$114,$AD224,'Final Price'!EH$14:EH$114)</f>
        <v>0</v>
      </c>
      <c r="EI231" s="300">
        <f>SUMIF('Final Price'!$V$14:$V$114,$AD224,'Final Price'!EI$14:EI$114)</f>
        <v>0</v>
      </c>
      <c r="EJ231" s="300">
        <f>SUMIF('Final Price'!$V$14:$V$114,$AD224,'Final Price'!EJ$14:EJ$114)</f>
        <v>0</v>
      </c>
      <c r="EK231" s="300">
        <f>SUMIF('Final Price'!$V$14:$V$114,$AD224,'Final Price'!EK$14:EK$114)</f>
        <v>0</v>
      </c>
      <c r="EL231" s="300">
        <f>SUMIF('Final Price'!$V$14:$V$114,$AD224,'Final Price'!EL$14:EL$114)</f>
        <v>0</v>
      </c>
      <c r="EM231" s="300">
        <f>SUMIF('Final Price'!$V$14:$V$114,$AD224,'Final Price'!EM$14:EM$114)</f>
        <v>0</v>
      </c>
      <c r="EN231" s="300">
        <f>SUMIF('Final Price'!$V$14:$V$114,$AD224,'Final Price'!EN$14:EN$114)</f>
        <v>0</v>
      </c>
      <c r="EO231" s="300">
        <f>SUMIF('Final Price'!$V$14:$V$114,$AD224,'Final Price'!EO$14:EO$114)</f>
        <v>0</v>
      </c>
      <c r="EP231" s="300">
        <f>SUMIF('Final Price'!$V$14:$V$114,$AD224,'Final Price'!EP$14:EP$114)</f>
        <v>0</v>
      </c>
      <c r="EQ231" s="300">
        <f>SUMIF('Final Price'!$V$14:$V$114,$AD224,'Final Price'!EQ$14:EQ$114)</f>
        <v>0</v>
      </c>
      <c r="ER231" s="300">
        <f>SUMIF('Final Price'!$V$14:$V$114,$AD224,'Final Price'!ER$14:ER$114)</f>
        <v>0</v>
      </c>
      <c r="ES231" s="300">
        <f>SUMIF('Final Price'!$V$14:$V$114,$AD224,'Final Price'!ES$14:ES$114)</f>
        <v>0</v>
      </c>
      <c r="ET231" s="300">
        <f>SUMIF('Final Price'!$V$14:$V$114,$AD224,'Final Price'!ET$14:ET$114)</f>
        <v>0</v>
      </c>
      <c r="EU231" s="300">
        <f>SUMIF('Final Price'!$V$14:$V$114,$AD224,'Final Price'!EU$14:EU$114)</f>
        <v>0</v>
      </c>
      <c r="EV231" s="300">
        <f>SUMIF('Final Price'!$V$14:$V$114,$AD224,'Final Price'!EV$14:EV$114)</f>
        <v>0</v>
      </c>
      <c r="EW231" s="638">
        <f>SUMIF('Final Price'!$V$14:$V$114,$AD224,'Final Price'!EW$14:EW$114)</f>
        <v>0</v>
      </c>
      <c r="EX231" s="639">
        <f>SUMIF('Final Price'!$V$14:$V$114,$AD224,'Final Price'!EX$14:EX$114)</f>
        <v>0</v>
      </c>
      <c r="EY231" s="612"/>
      <c r="EZ231" s="86"/>
      <c r="FA231" s="900" t="str">
        <f>B229</f>
        <v>Included</v>
      </c>
      <c r="FB231" s="612"/>
    </row>
    <row r="232" spans="1:158" ht="12.75" hidden="1" customHeight="1" outlineLevel="2">
      <c r="A232" s="303"/>
      <c r="B232" s="86"/>
      <c r="C232" s="645"/>
      <c r="D232" s="654" t="s">
        <v>48</v>
      </c>
      <c r="AD232" s="897">
        <f ca="1">IF(AND(OverON,B229=$B$19),Overhead,0)</f>
        <v>0.20061159760769962</v>
      </c>
      <c r="AE232" s="304">
        <f ca="1">SUM(AF232:EY232)</f>
        <v>0</v>
      </c>
      <c r="AF232" s="637">
        <f t="shared" ref="AF232:BK232" ca="1" si="192">AF231*$AD232</f>
        <v>0</v>
      </c>
      <c r="AG232" s="300">
        <f t="shared" ca="1" si="192"/>
        <v>0</v>
      </c>
      <c r="AH232" s="300">
        <f t="shared" ca="1" si="192"/>
        <v>0</v>
      </c>
      <c r="AI232" s="300">
        <f t="shared" ca="1" si="192"/>
        <v>0</v>
      </c>
      <c r="AJ232" s="300">
        <f t="shared" ca="1" si="192"/>
        <v>0</v>
      </c>
      <c r="AK232" s="300">
        <f t="shared" ca="1" si="192"/>
        <v>0</v>
      </c>
      <c r="AL232" s="300">
        <f t="shared" ca="1" si="192"/>
        <v>0</v>
      </c>
      <c r="AM232" s="300">
        <f t="shared" ca="1" si="192"/>
        <v>0</v>
      </c>
      <c r="AN232" s="300">
        <f t="shared" ca="1" si="192"/>
        <v>0</v>
      </c>
      <c r="AO232" s="300">
        <f t="shared" ca="1" si="192"/>
        <v>0</v>
      </c>
      <c r="AP232" s="300">
        <f t="shared" ca="1" si="192"/>
        <v>0</v>
      </c>
      <c r="AQ232" s="300">
        <f t="shared" ca="1" si="192"/>
        <v>0</v>
      </c>
      <c r="AR232" s="300">
        <f t="shared" ca="1" si="192"/>
        <v>0</v>
      </c>
      <c r="AS232" s="300">
        <f t="shared" ca="1" si="192"/>
        <v>0</v>
      </c>
      <c r="AT232" s="300">
        <f t="shared" ca="1" si="192"/>
        <v>0</v>
      </c>
      <c r="AU232" s="300">
        <f t="shared" ca="1" si="192"/>
        <v>0</v>
      </c>
      <c r="AV232" s="300">
        <f t="shared" ca="1" si="192"/>
        <v>0</v>
      </c>
      <c r="AW232" s="300">
        <f t="shared" ca="1" si="192"/>
        <v>0</v>
      </c>
      <c r="AX232" s="300">
        <f t="shared" ca="1" si="192"/>
        <v>0</v>
      </c>
      <c r="AY232" s="300">
        <f t="shared" ca="1" si="192"/>
        <v>0</v>
      </c>
      <c r="AZ232" s="300">
        <f t="shared" ca="1" si="192"/>
        <v>0</v>
      </c>
      <c r="BA232" s="300">
        <f t="shared" ca="1" si="192"/>
        <v>0</v>
      </c>
      <c r="BB232" s="300">
        <f t="shared" ca="1" si="192"/>
        <v>0</v>
      </c>
      <c r="BC232" s="300">
        <f t="shared" ca="1" si="192"/>
        <v>0</v>
      </c>
      <c r="BD232" s="300">
        <f t="shared" ca="1" si="192"/>
        <v>0</v>
      </c>
      <c r="BE232" s="300">
        <f t="shared" ca="1" si="192"/>
        <v>0</v>
      </c>
      <c r="BF232" s="300">
        <f t="shared" ca="1" si="192"/>
        <v>0</v>
      </c>
      <c r="BG232" s="300">
        <f t="shared" ca="1" si="192"/>
        <v>0</v>
      </c>
      <c r="BH232" s="300">
        <f t="shared" ca="1" si="192"/>
        <v>0</v>
      </c>
      <c r="BI232" s="300">
        <f t="shared" ca="1" si="192"/>
        <v>0</v>
      </c>
      <c r="BJ232" s="300">
        <f t="shared" ca="1" si="192"/>
        <v>0</v>
      </c>
      <c r="BK232" s="300">
        <f t="shared" ca="1" si="192"/>
        <v>0</v>
      </c>
      <c r="BL232" s="300">
        <f t="shared" ref="BL232:CQ232" ca="1" si="193">BL231*$AD232</f>
        <v>0</v>
      </c>
      <c r="BM232" s="300">
        <f t="shared" ca="1" si="193"/>
        <v>0</v>
      </c>
      <c r="BN232" s="300">
        <f t="shared" ca="1" si="193"/>
        <v>0</v>
      </c>
      <c r="BO232" s="300">
        <f t="shared" ca="1" si="193"/>
        <v>0</v>
      </c>
      <c r="BP232" s="300">
        <f t="shared" ca="1" si="193"/>
        <v>0</v>
      </c>
      <c r="BQ232" s="300">
        <f t="shared" ca="1" si="193"/>
        <v>0</v>
      </c>
      <c r="BR232" s="300">
        <f t="shared" ca="1" si="193"/>
        <v>0</v>
      </c>
      <c r="BS232" s="300">
        <f t="shared" ca="1" si="193"/>
        <v>0</v>
      </c>
      <c r="BT232" s="300">
        <f t="shared" ca="1" si="193"/>
        <v>0</v>
      </c>
      <c r="BU232" s="300">
        <f t="shared" ca="1" si="193"/>
        <v>0</v>
      </c>
      <c r="BV232" s="300">
        <f t="shared" ca="1" si="193"/>
        <v>0</v>
      </c>
      <c r="BW232" s="300">
        <f t="shared" ca="1" si="193"/>
        <v>0</v>
      </c>
      <c r="BX232" s="300">
        <f t="shared" ca="1" si="193"/>
        <v>0</v>
      </c>
      <c r="BY232" s="300">
        <f t="shared" ca="1" si="193"/>
        <v>0</v>
      </c>
      <c r="BZ232" s="300">
        <f t="shared" ca="1" si="193"/>
        <v>0</v>
      </c>
      <c r="CA232" s="300">
        <f t="shared" ca="1" si="193"/>
        <v>0</v>
      </c>
      <c r="CB232" s="300">
        <f t="shared" ca="1" si="193"/>
        <v>0</v>
      </c>
      <c r="CC232" s="300">
        <f t="shared" ca="1" si="193"/>
        <v>0</v>
      </c>
      <c r="CD232" s="300">
        <f t="shared" ca="1" si="193"/>
        <v>0</v>
      </c>
      <c r="CE232" s="300">
        <f t="shared" ca="1" si="193"/>
        <v>0</v>
      </c>
      <c r="CF232" s="300">
        <f t="shared" ca="1" si="193"/>
        <v>0</v>
      </c>
      <c r="CG232" s="300">
        <f t="shared" ca="1" si="193"/>
        <v>0</v>
      </c>
      <c r="CH232" s="300">
        <f t="shared" ca="1" si="193"/>
        <v>0</v>
      </c>
      <c r="CI232" s="300">
        <f t="shared" ca="1" si="193"/>
        <v>0</v>
      </c>
      <c r="CJ232" s="300">
        <f t="shared" ca="1" si="193"/>
        <v>0</v>
      </c>
      <c r="CK232" s="300">
        <f t="shared" ca="1" si="193"/>
        <v>0</v>
      </c>
      <c r="CL232" s="300">
        <f t="shared" ca="1" si="193"/>
        <v>0</v>
      </c>
      <c r="CM232" s="300">
        <f t="shared" ca="1" si="193"/>
        <v>0</v>
      </c>
      <c r="CN232" s="300">
        <f t="shared" ca="1" si="193"/>
        <v>0</v>
      </c>
      <c r="CO232" s="300">
        <f t="shared" ca="1" si="193"/>
        <v>0</v>
      </c>
      <c r="CP232" s="300">
        <f t="shared" ca="1" si="193"/>
        <v>0</v>
      </c>
      <c r="CQ232" s="300">
        <f t="shared" ca="1" si="193"/>
        <v>0</v>
      </c>
      <c r="CR232" s="300">
        <f t="shared" ref="CR232:DW232" ca="1" si="194">CR231*$AD232</f>
        <v>0</v>
      </c>
      <c r="CS232" s="300">
        <f t="shared" ca="1" si="194"/>
        <v>0</v>
      </c>
      <c r="CT232" s="300">
        <f t="shared" ca="1" si="194"/>
        <v>0</v>
      </c>
      <c r="CU232" s="300">
        <f t="shared" ca="1" si="194"/>
        <v>0</v>
      </c>
      <c r="CV232" s="300">
        <f t="shared" ca="1" si="194"/>
        <v>0</v>
      </c>
      <c r="CW232" s="300">
        <f t="shared" ca="1" si="194"/>
        <v>0</v>
      </c>
      <c r="CX232" s="300">
        <f t="shared" ca="1" si="194"/>
        <v>0</v>
      </c>
      <c r="CY232" s="300">
        <f t="shared" ca="1" si="194"/>
        <v>0</v>
      </c>
      <c r="CZ232" s="300">
        <f t="shared" ca="1" si="194"/>
        <v>0</v>
      </c>
      <c r="DA232" s="300">
        <f t="shared" ca="1" si="194"/>
        <v>0</v>
      </c>
      <c r="DB232" s="300">
        <f t="shared" ca="1" si="194"/>
        <v>0</v>
      </c>
      <c r="DC232" s="300">
        <f t="shared" ca="1" si="194"/>
        <v>0</v>
      </c>
      <c r="DD232" s="300">
        <f t="shared" ca="1" si="194"/>
        <v>0</v>
      </c>
      <c r="DE232" s="300">
        <f t="shared" ca="1" si="194"/>
        <v>0</v>
      </c>
      <c r="DF232" s="300">
        <f t="shared" ca="1" si="194"/>
        <v>0</v>
      </c>
      <c r="DG232" s="300">
        <f t="shared" ca="1" si="194"/>
        <v>0</v>
      </c>
      <c r="DH232" s="300">
        <f t="shared" ca="1" si="194"/>
        <v>0</v>
      </c>
      <c r="DI232" s="300">
        <f t="shared" ca="1" si="194"/>
        <v>0</v>
      </c>
      <c r="DJ232" s="300">
        <f t="shared" ca="1" si="194"/>
        <v>0</v>
      </c>
      <c r="DK232" s="300">
        <f t="shared" ca="1" si="194"/>
        <v>0</v>
      </c>
      <c r="DL232" s="300">
        <f t="shared" ca="1" si="194"/>
        <v>0</v>
      </c>
      <c r="DM232" s="300">
        <f t="shared" ca="1" si="194"/>
        <v>0</v>
      </c>
      <c r="DN232" s="300">
        <f t="shared" ca="1" si="194"/>
        <v>0</v>
      </c>
      <c r="DO232" s="300">
        <f t="shared" ca="1" si="194"/>
        <v>0</v>
      </c>
      <c r="DP232" s="300">
        <f t="shared" ca="1" si="194"/>
        <v>0</v>
      </c>
      <c r="DQ232" s="300">
        <f t="shared" ca="1" si="194"/>
        <v>0</v>
      </c>
      <c r="DR232" s="300">
        <f t="shared" ca="1" si="194"/>
        <v>0</v>
      </c>
      <c r="DS232" s="300">
        <f t="shared" ca="1" si="194"/>
        <v>0</v>
      </c>
      <c r="DT232" s="300">
        <f t="shared" ca="1" si="194"/>
        <v>0</v>
      </c>
      <c r="DU232" s="300">
        <f t="shared" ca="1" si="194"/>
        <v>0</v>
      </c>
      <c r="DV232" s="300">
        <f t="shared" ca="1" si="194"/>
        <v>0</v>
      </c>
      <c r="DW232" s="300">
        <f t="shared" ca="1" si="194"/>
        <v>0</v>
      </c>
      <c r="DX232" s="300">
        <f t="shared" ref="DX232:EX232" ca="1" si="195">DX231*$AD232</f>
        <v>0</v>
      </c>
      <c r="DY232" s="300">
        <f t="shared" ca="1" si="195"/>
        <v>0</v>
      </c>
      <c r="DZ232" s="300">
        <f t="shared" ca="1" si="195"/>
        <v>0</v>
      </c>
      <c r="EA232" s="300">
        <f t="shared" ca="1" si="195"/>
        <v>0</v>
      </c>
      <c r="EB232" s="300">
        <f t="shared" ca="1" si="195"/>
        <v>0</v>
      </c>
      <c r="EC232" s="300">
        <f t="shared" ca="1" si="195"/>
        <v>0</v>
      </c>
      <c r="ED232" s="300">
        <f t="shared" ca="1" si="195"/>
        <v>0</v>
      </c>
      <c r="EE232" s="300">
        <f t="shared" ca="1" si="195"/>
        <v>0</v>
      </c>
      <c r="EF232" s="300">
        <f t="shared" ca="1" si="195"/>
        <v>0</v>
      </c>
      <c r="EG232" s="300">
        <f t="shared" ca="1" si="195"/>
        <v>0</v>
      </c>
      <c r="EH232" s="300">
        <f t="shared" ca="1" si="195"/>
        <v>0</v>
      </c>
      <c r="EI232" s="300">
        <f t="shared" ca="1" si="195"/>
        <v>0</v>
      </c>
      <c r="EJ232" s="300">
        <f t="shared" ca="1" si="195"/>
        <v>0</v>
      </c>
      <c r="EK232" s="300">
        <f t="shared" ca="1" si="195"/>
        <v>0</v>
      </c>
      <c r="EL232" s="300">
        <f t="shared" ca="1" si="195"/>
        <v>0</v>
      </c>
      <c r="EM232" s="300">
        <f t="shared" ca="1" si="195"/>
        <v>0</v>
      </c>
      <c r="EN232" s="300">
        <f t="shared" ca="1" si="195"/>
        <v>0</v>
      </c>
      <c r="EO232" s="300">
        <f t="shared" ca="1" si="195"/>
        <v>0</v>
      </c>
      <c r="EP232" s="300">
        <f t="shared" ca="1" si="195"/>
        <v>0</v>
      </c>
      <c r="EQ232" s="300">
        <f t="shared" ca="1" si="195"/>
        <v>0</v>
      </c>
      <c r="ER232" s="300">
        <f t="shared" ca="1" si="195"/>
        <v>0</v>
      </c>
      <c r="ES232" s="300">
        <f t="shared" ca="1" si="195"/>
        <v>0</v>
      </c>
      <c r="ET232" s="300">
        <f t="shared" ca="1" si="195"/>
        <v>0</v>
      </c>
      <c r="EU232" s="300">
        <f t="shared" ca="1" si="195"/>
        <v>0</v>
      </c>
      <c r="EV232" s="300">
        <f t="shared" ca="1" si="195"/>
        <v>0</v>
      </c>
      <c r="EW232" s="638">
        <f t="shared" ca="1" si="195"/>
        <v>0</v>
      </c>
      <c r="EX232" s="639">
        <f t="shared" ca="1" si="195"/>
        <v>0</v>
      </c>
      <c r="EY232" s="612"/>
      <c r="EZ232" s="86"/>
      <c r="FB232" s="612"/>
    </row>
    <row r="233" spans="1:158" ht="12.75" hidden="1" customHeight="1" outlineLevel="2">
      <c r="A233" s="303"/>
      <c r="B233" s="86"/>
      <c r="C233" s="645"/>
      <c r="D233" s="654" t="s">
        <v>922</v>
      </c>
      <c r="AD233" s="927">
        <f ca="1">AE233-AE232</f>
        <v>0</v>
      </c>
      <c r="AE233" s="304">
        <f ca="1">SUM(AF233:EY233)</f>
        <v>0</v>
      </c>
      <c r="AF233" s="637">
        <f t="shared" ref="AF233:BK233" ca="1" si="196">IF(OverProfOn,IF($AE$21=0,0,$AE232*(AF$21/$AE$21)),AF232)</f>
        <v>0</v>
      </c>
      <c r="AG233" s="300">
        <f t="shared" ca="1" si="196"/>
        <v>0</v>
      </c>
      <c r="AH233" s="300">
        <f t="shared" ca="1" si="196"/>
        <v>0</v>
      </c>
      <c r="AI233" s="300">
        <f t="shared" ca="1" si="196"/>
        <v>0</v>
      </c>
      <c r="AJ233" s="300">
        <f t="shared" ca="1" si="196"/>
        <v>0</v>
      </c>
      <c r="AK233" s="300">
        <f t="shared" ca="1" si="196"/>
        <v>0</v>
      </c>
      <c r="AL233" s="300">
        <f t="shared" ca="1" si="196"/>
        <v>0</v>
      </c>
      <c r="AM233" s="300">
        <f t="shared" ca="1" si="196"/>
        <v>0</v>
      </c>
      <c r="AN233" s="300">
        <f t="shared" ca="1" si="196"/>
        <v>0</v>
      </c>
      <c r="AO233" s="300">
        <f t="shared" ca="1" si="196"/>
        <v>0</v>
      </c>
      <c r="AP233" s="300">
        <f t="shared" ca="1" si="196"/>
        <v>0</v>
      </c>
      <c r="AQ233" s="300">
        <f t="shared" ca="1" si="196"/>
        <v>0</v>
      </c>
      <c r="AR233" s="300">
        <f t="shared" ca="1" si="196"/>
        <v>0</v>
      </c>
      <c r="AS233" s="300">
        <f t="shared" ca="1" si="196"/>
        <v>0</v>
      </c>
      <c r="AT233" s="300">
        <f t="shared" ca="1" si="196"/>
        <v>0</v>
      </c>
      <c r="AU233" s="300">
        <f t="shared" ca="1" si="196"/>
        <v>0</v>
      </c>
      <c r="AV233" s="300">
        <f t="shared" ca="1" si="196"/>
        <v>0</v>
      </c>
      <c r="AW233" s="300">
        <f t="shared" ca="1" si="196"/>
        <v>0</v>
      </c>
      <c r="AX233" s="300">
        <f t="shared" ca="1" si="196"/>
        <v>0</v>
      </c>
      <c r="AY233" s="300">
        <f t="shared" ca="1" si="196"/>
        <v>0</v>
      </c>
      <c r="AZ233" s="300">
        <f t="shared" ca="1" si="196"/>
        <v>0</v>
      </c>
      <c r="BA233" s="300">
        <f t="shared" ca="1" si="196"/>
        <v>0</v>
      </c>
      <c r="BB233" s="300">
        <f t="shared" ca="1" si="196"/>
        <v>0</v>
      </c>
      <c r="BC233" s="300">
        <f t="shared" ca="1" si="196"/>
        <v>0</v>
      </c>
      <c r="BD233" s="300">
        <f t="shared" ca="1" si="196"/>
        <v>0</v>
      </c>
      <c r="BE233" s="300">
        <f t="shared" ca="1" si="196"/>
        <v>0</v>
      </c>
      <c r="BF233" s="300">
        <f t="shared" ca="1" si="196"/>
        <v>0</v>
      </c>
      <c r="BG233" s="300">
        <f t="shared" ca="1" si="196"/>
        <v>0</v>
      </c>
      <c r="BH233" s="300">
        <f t="shared" ca="1" si="196"/>
        <v>0</v>
      </c>
      <c r="BI233" s="300">
        <f t="shared" ca="1" si="196"/>
        <v>0</v>
      </c>
      <c r="BJ233" s="300">
        <f t="shared" ca="1" si="196"/>
        <v>0</v>
      </c>
      <c r="BK233" s="300">
        <f t="shared" ca="1" si="196"/>
        <v>0</v>
      </c>
      <c r="BL233" s="300">
        <f t="shared" ref="BL233:CQ233" ca="1" si="197">IF(OverProfOn,IF($AE$21=0,0,$AE232*(BL$21/$AE$21)),BL232)</f>
        <v>0</v>
      </c>
      <c r="BM233" s="300">
        <f t="shared" ca="1" si="197"/>
        <v>0</v>
      </c>
      <c r="BN233" s="300">
        <f t="shared" ca="1" si="197"/>
        <v>0</v>
      </c>
      <c r="BO233" s="300">
        <f t="shared" ca="1" si="197"/>
        <v>0</v>
      </c>
      <c r="BP233" s="300">
        <f t="shared" ca="1" si="197"/>
        <v>0</v>
      </c>
      <c r="BQ233" s="300">
        <f t="shared" ca="1" si="197"/>
        <v>0</v>
      </c>
      <c r="BR233" s="300">
        <f t="shared" ca="1" si="197"/>
        <v>0</v>
      </c>
      <c r="BS233" s="300">
        <f t="shared" ca="1" si="197"/>
        <v>0</v>
      </c>
      <c r="BT233" s="300">
        <f t="shared" ca="1" si="197"/>
        <v>0</v>
      </c>
      <c r="BU233" s="300">
        <f t="shared" ca="1" si="197"/>
        <v>0</v>
      </c>
      <c r="BV233" s="300">
        <f t="shared" ca="1" si="197"/>
        <v>0</v>
      </c>
      <c r="BW233" s="300">
        <f t="shared" ca="1" si="197"/>
        <v>0</v>
      </c>
      <c r="BX233" s="300">
        <f t="shared" ca="1" si="197"/>
        <v>0</v>
      </c>
      <c r="BY233" s="300">
        <f t="shared" ca="1" si="197"/>
        <v>0</v>
      </c>
      <c r="BZ233" s="300">
        <f t="shared" ca="1" si="197"/>
        <v>0</v>
      </c>
      <c r="CA233" s="300">
        <f t="shared" ca="1" si="197"/>
        <v>0</v>
      </c>
      <c r="CB233" s="300">
        <f t="shared" ca="1" si="197"/>
        <v>0</v>
      </c>
      <c r="CC233" s="300">
        <f t="shared" ca="1" si="197"/>
        <v>0</v>
      </c>
      <c r="CD233" s="300">
        <f t="shared" ca="1" si="197"/>
        <v>0</v>
      </c>
      <c r="CE233" s="300">
        <f t="shared" ca="1" si="197"/>
        <v>0</v>
      </c>
      <c r="CF233" s="300">
        <f t="shared" ca="1" si="197"/>
        <v>0</v>
      </c>
      <c r="CG233" s="300">
        <f t="shared" ca="1" si="197"/>
        <v>0</v>
      </c>
      <c r="CH233" s="300">
        <f t="shared" ca="1" si="197"/>
        <v>0</v>
      </c>
      <c r="CI233" s="300">
        <f t="shared" ca="1" si="197"/>
        <v>0</v>
      </c>
      <c r="CJ233" s="300">
        <f t="shared" ca="1" si="197"/>
        <v>0</v>
      </c>
      <c r="CK233" s="300">
        <f t="shared" ca="1" si="197"/>
        <v>0</v>
      </c>
      <c r="CL233" s="300">
        <f t="shared" ca="1" si="197"/>
        <v>0</v>
      </c>
      <c r="CM233" s="300">
        <f t="shared" ca="1" si="197"/>
        <v>0</v>
      </c>
      <c r="CN233" s="300">
        <f t="shared" ca="1" si="197"/>
        <v>0</v>
      </c>
      <c r="CO233" s="300">
        <f t="shared" ca="1" si="197"/>
        <v>0</v>
      </c>
      <c r="CP233" s="300">
        <f t="shared" ca="1" si="197"/>
        <v>0</v>
      </c>
      <c r="CQ233" s="300">
        <f t="shared" ca="1" si="197"/>
        <v>0</v>
      </c>
      <c r="CR233" s="300">
        <f t="shared" ref="CR233:DW233" ca="1" si="198">IF(OverProfOn,IF($AE$21=0,0,$AE232*(CR$21/$AE$21)),CR232)</f>
        <v>0</v>
      </c>
      <c r="CS233" s="300">
        <f t="shared" ca="1" si="198"/>
        <v>0</v>
      </c>
      <c r="CT233" s="300">
        <f t="shared" ca="1" si="198"/>
        <v>0</v>
      </c>
      <c r="CU233" s="300">
        <f t="shared" ca="1" si="198"/>
        <v>0</v>
      </c>
      <c r="CV233" s="300">
        <f t="shared" ca="1" si="198"/>
        <v>0</v>
      </c>
      <c r="CW233" s="300">
        <f t="shared" ca="1" si="198"/>
        <v>0</v>
      </c>
      <c r="CX233" s="300">
        <f t="shared" ca="1" si="198"/>
        <v>0</v>
      </c>
      <c r="CY233" s="300">
        <f t="shared" ca="1" si="198"/>
        <v>0</v>
      </c>
      <c r="CZ233" s="300">
        <f t="shared" ca="1" si="198"/>
        <v>0</v>
      </c>
      <c r="DA233" s="300">
        <f t="shared" ca="1" si="198"/>
        <v>0</v>
      </c>
      <c r="DB233" s="300">
        <f t="shared" ca="1" si="198"/>
        <v>0</v>
      </c>
      <c r="DC233" s="300">
        <f t="shared" ca="1" si="198"/>
        <v>0</v>
      </c>
      <c r="DD233" s="300">
        <f t="shared" ca="1" si="198"/>
        <v>0</v>
      </c>
      <c r="DE233" s="300">
        <f t="shared" ca="1" si="198"/>
        <v>0</v>
      </c>
      <c r="DF233" s="300">
        <f t="shared" ca="1" si="198"/>
        <v>0</v>
      </c>
      <c r="DG233" s="300">
        <f t="shared" ca="1" si="198"/>
        <v>0</v>
      </c>
      <c r="DH233" s="300">
        <f t="shared" ca="1" si="198"/>
        <v>0</v>
      </c>
      <c r="DI233" s="300">
        <f t="shared" ca="1" si="198"/>
        <v>0</v>
      </c>
      <c r="DJ233" s="300">
        <f t="shared" ca="1" si="198"/>
        <v>0</v>
      </c>
      <c r="DK233" s="300">
        <f t="shared" ca="1" si="198"/>
        <v>0</v>
      </c>
      <c r="DL233" s="300">
        <f t="shared" ca="1" si="198"/>
        <v>0</v>
      </c>
      <c r="DM233" s="300">
        <f t="shared" ca="1" si="198"/>
        <v>0</v>
      </c>
      <c r="DN233" s="300">
        <f t="shared" ca="1" si="198"/>
        <v>0</v>
      </c>
      <c r="DO233" s="300">
        <f t="shared" ca="1" si="198"/>
        <v>0</v>
      </c>
      <c r="DP233" s="300">
        <f t="shared" ca="1" si="198"/>
        <v>0</v>
      </c>
      <c r="DQ233" s="300">
        <f t="shared" ca="1" si="198"/>
        <v>0</v>
      </c>
      <c r="DR233" s="300">
        <f t="shared" ca="1" si="198"/>
        <v>0</v>
      </c>
      <c r="DS233" s="300">
        <f t="shared" ca="1" si="198"/>
        <v>0</v>
      </c>
      <c r="DT233" s="300">
        <f t="shared" ca="1" si="198"/>
        <v>0</v>
      </c>
      <c r="DU233" s="300">
        <f t="shared" ca="1" si="198"/>
        <v>0</v>
      </c>
      <c r="DV233" s="300">
        <f t="shared" ca="1" si="198"/>
        <v>0</v>
      </c>
      <c r="DW233" s="300">
        <f t="shared" ca="1" si="198"/>
        <v>0</v>
      </c>
      <c r="DX233" s="300">
        <f t="shared" ref="DX233:EX233" ca="1" si="199">IF(OverProfOn,IF($AE$21=0,0,$AE232*(DX$21/$AE$21)),DX232)</f>
        <v>0</v>
      </c>
      <c r="DY233" s="300">
        <f t="shared" ca="1" si="199"/>
        <v>0</v>
      </c>
      <c r="DZ233" s="300">
        <f t="shared" ca="1" si="199"/>
        <v>0</v>
      </c>
      <c r="EA233" s="300">
        <f t="shared" ca="1" si="199"/>
        <v>0</v>
      </c>
      <c r="EB233" s="300">
        <f t="shared" ca="1" si="199"/>
        <v>0</v>
      </c>
      <c r="EC233" s="300">
        <f t="shared" ca="1" si="199"/>
        <v>0</v>
      </c>
      <c r="ED233" s="300">
        <f t="shared" ca="1" si="199"/>
        <v>0</v>
      </c>
      <c r="EE233" s="300">
        <f t="shared" ca="1" si="199"/>
        <v>0</v>
      </c>
      <c r="EF233" s="300">
        <f t="shared" ca="1" si="199"/>
        <v>0</v>
      </c>
      <c r="EG233" s="300">
        <f t="shared" ca="1" si="199"/>
        <v>0</v>
      </c>
      <c r="EH233" s="300">
        <f t="shared" ca="1" si="199"/>
        <v>0</v>
      </c>
      <c r="EI233" s="300">
        <f t="shared" ca="1" si="199"/>
        <v>0</v>
      </c>
      <c r="EJ233" s="300">
        <f t="shared" ca="1" si="199"/>
        <v>0</v>
      </c>
      <c r="EK233" s="300">
        <f t="shared" ca="1" si="199"/>
        <v>0</v>
      </c>
      <c r="EL233" s="300">
        <f t="shared" ca="1" si="199"/>
        <v>0</v>
      </c>
      <c r="EM233" s="300">
        <f t="shared" ca="1" si="199"/>
        <v>0</v>
      </c>
      <c r="EN233" s="300">
        <f t="shared" ca="1" si="199"/>
        <v>0</v>
      </c>
      <c r="EO233" s="300">
        <f t="shared" ca="1" si="199"/>
        <v>0</v>
      </c>
      <c r="EP233" s="300">
        <f t="shared" ca="1" si="199"/>
        <v>0</v>
      </c>
      <c r="EQ233" s="300">
        <f t="shared" ca="1" si="199"/>
        <v>0</v>
      </c>
      <c r="ER233" s="300">
        <f t="shared" ca="1" si="199"/>
        <v>0</v>
      </c>
      <c r="ES233" s="300">
        <f t="shared" ca="1" si="199"/>
        <v>0</v>
      </c>
      <c r="ET233" s="300">
        <f t="shared" ca="1" si="199"/>
        <v>0</v>
      </c>
      <c r="EU233" s="300">
        <f t="shared" ca="1" si="199"/>
        <v>0</v>
      </c>
      <c r="EV233" s="300">
        <f t="shared" ca="1" si="199"/>
        <v>0</v>
      </c>
      <c r="EW233" s="300">
        <f t="shared" ca="1" si="199"/>
        <v>0</v>
      </c>
      <c r="EX233" s="300">
        <f t="shared" ca="1" si="199"/>
        <v>0</v>
      </c>
      <c r="EY233" s="612"/>
      <c r="EZ233" s="894">
        <f ca="1">D224</f>
        <v>0</v>
      </c>
      <c r="FB233" s="612"/>
    </row>
    <row r="234" spans="1:158" ht="12.75" hidden="1" customHeight="1" outlineLevel="2">
      <c r="A234" s="303"/>
      <c r="B234" s="922"/>
      <c r="C234" s="645"/>
      <c r="D234" s="923" t="s">
        <v>2538</v>
      </c>
      <c r="AD234" s="904"/>
      <c r="AE234" s="304">
        <f ca="1">SUM(AF234:EY234)</f>
        <v>0</v>
      </c>
      <c r="AF234" s="637">
        <f t="shared" ref="AF234:BK234" ca="1" si="200">AF231+AF233</f>
        <v>0</v>
      </c>
      <c r="AG234" s="300">
        <f t="shared" ca="1" si="200"/>
        <v>0</v>
      </c>
      <c r="AH234" s="300">
        <f t="shared" ca="1" si="200"/>
        <v>0</v>
      </c>
      <c r="AI234" s="300">
        <f t="shared" ca="1" si="200"/>
        <v>0</v>
      </c>
      <c r="AJ234" s="300">
        <f t="shared" ca="1" si="200"/>
        <v>0</v>
      </c>
      <c r="AK234" s="300">
        <f t="shared" ca="1" si="200"/>
        <v>0</v>
      </c>
      <c r="AL234" s="300">
        <f t="shared" ca="1" si="200"/>
        <v>0</v>
      </c>
      <c r="AM234" s="300">
        <f t="shared" ca="1" si="200"/>
        <v>0</v>
      </c>
      <c r="AN234" s="300">
        <f t="shared" ca="1" si="200"/>
        <v>0</v>
      </c>
      <c r="AO234" s="300">
        <f t="shared" ca="1" si="200"/>
        <v>0</v>
      </c>
      <c r="AP234" s="300">
        <f t="shared" ca="1" si="200"/>
        <v>0</v>
      </c>
      <c r="AQ234" s="300">
        <f t="shared" ca="1" si="200"/>
        <v>0</v>
      </c>
      <c r="AR234" s="300">
        <f t="shared" ca="1" si="200"/>
        <v>0</v>
      </c>
      <c r="AS234" s="300">
        <f t="shared" ca="1" si="200"/>
        <v>0</v>
      </c>
      <c r="AT234" s="300">
        <f t="shared" ca="1" si="200"/>
        <v>0</v>
      </c>
      <c r="AU234" s="300">
        <f t="shared" ca="1" si="200"/>
        <v>0</v>
      </c>
      <c r="AV234" s="300">
        <f t="shared" ca="1" si="200"/>
        <v>0</v>
      </c>
      <c r="AW234" s="300">
        <f t="shared" ca="1" si="200"/>
        <v>0</v>
      </c>
      <c r="AX234" s="300">
        <f t="shared" ca="1" si="200"/>
        <v>0</v>
      </c>
      <c r="AY234" s="300">
        <f t="shared" ca="1" si="200"/>
        <v>0</v>
      </c>
      <c r="AZ234" s="300">
        <f t="shared" ca="1" si="200"/>
        <v>0</v>
      </c>
      <c r="BA234" s="300">
        <f t="shared" ca="1" si="200"/>
        <v>0</v>
      </c>
      <c r="BB234" s="300">
        <f t="shared" ca="1" si="200"/>
        <v>0</v>
      </c>
      <c r="BC234" s="300">
        <f t="shared" ca="1" si="200"/>
        <v>0</v>
      </c>
      <c r="BD234" s="300">
        <f t="shared" ca="1" si="200"/>
        <v>0</v>
      </c>
      <c r="BE234" s="300">
        <f t="shared" ca="1" si="200"/>
        <v>0</v>
      </c>
      <c r="BF234" s="300">
        <f t="shared" ca="1" si="200"/>
        <v>0</v>
      </c>
      <c r="BG234" s="300">
        <f t="shared" ca="1" si="200"/>
        <v>0</v>
      </c>
      <c r="BH234" s="300">
        <f t="shared" ca="1" si="200"/>
        <v>0</v>
      </c>
      <c r="BI234" s="300">
        <f t="shared" ca="1" si="200"/>
        <v>0</v>
      </c>
      <c r="BJ234" s="300">
        <f t="shared" ca="1" si="200"/>
        <v>0</v>
      </c>
      <c r="BK234" s="300">
        <f t="shared" ca="1" si="200"/>
        <v>0</v>
      </c>
      <c r="BL234" s="300">
        <f t="shared" ref="BL234:CQ234" ca="1" si="201">BL231+BL233</f>
        <v>0</v>
      </c>
      <c r="BM234" s="300">
        <f t="shared" ca="1" si="201"/>
        <v>0</v>
      </c>
      <c r="BN234" s="300">
        <f t="shared" ca="1" si="201"/>
        <v>0</v>
      </c>
      <c r="BO234" s="300">
        <f t="shared" ca="1" si="201"/>
        <v>0</v>
      </c>
      <c r="BP234" s="300">
        <f t="shared" ca="1" si="201"/>
        <v>0</v>
      </c>
      <c r="BQ234" s="300">
        <f t="shared" ca="1" si="201"/>
        <v>0</v>
      </c>
      <c r="BR234" s="300">
        <f t="shared" ca="1" si="201"/>
        <v>0</v>
      </c>
      <c r="BS234" s="300">
        <f t="shared" ca="1" si="201"/>
        <v>0</v>
      </c>
      <c r="BT234" s="300">
        <f t="shared" ca="1" si="201"/>
        <v>0</v>
      </c>
      <c r="BU234" s="300">
        <f t="shared" ca="1" si="201"/>
        <v>0</v>
      </c>
      <c r="BV234" s="300">
        <f t="shared" ca="1" si="201"/>
        <v>0</v>
      </c>
      <c r="BW234" s="300">
        <f t="shared" ca="1" si="201"/>
        <v>0</v>
      </c>
      <c r="BX234" s="300">
        <f t="shared" ca="1" si="201"/>
        <v>0</v>
      </c>
      <c r="BY234" s="300">
        <f t="shared" ca="1" si="201"/>
        <v>0</v>
      </c>
      <c r="BZ234" s="300">
        <f t="shared" ca="1" si="201"/>
        <v>0</v>
      </c>
      <c r="CA234" s="300">
        <f t="shared" ca="1" si="201"/>
        <v>0</v>
      </c>
      <c r="CB234" s="300">
        <f t="shared" ca="1" si="201"/>
        <v>0</v>
      </c>
      <c r="CC234" s="300">
        <f t="shared" ca="1" si="201"/>
        <v>0</v>
      </c>
      <c r="CD234" s="300">
        <f t="shared" ca="1" si="201"/>
        <v>0</v>
      </c>
      <c r="CE234" s="300">
        <f t="shared" ca="1" si="201"/>
        <v>0</v>
      </c>
      <c r="CF234" s="300">
        <f t="shared" ca="1" si="201"/>
        <v>0</v>
      </c>
      <c r="CG234" s="300">
        <f t="shared" ca="1" si="201"/>
        <v>0</v>
      </c>
      <c r="CH234" s="300">
        <f t="shared" ca="1" si="201"/>
        <v>0</v>
      </c>
      <c r="CI234" s="300">
        <f t="shared" ca="1" si="201"/>
        <v>0</v>
      </c>
      <c r="CJ234" s="300">
        <f t="shared" ca="1" si="201"/>
        <v>0</v>
      </c>
      <c r="CK234" s="300">
        <f t="shared" ca="1" si="201"/>
        <v>0</v>
      </c>
      <c r="CL234" s="300">
        <f t="shared" ca="1" si="201"/>
        <v>0</v>
      </c>
      <c r="CM234" s="300">
        <f t="shared" ca="1" si="201"/>
        <v>0</v>
      </c>
      <c r="CN234" s="300">
        <f t="shared" ca="1" si="201"/>
        <v>0</v>
      </c>
      <c r="CO234" s="300">
        <f t="shared" ca="1" si="201"/>
        <v>0</v>
      </c>
      <c r="CP234" s="300">
        <f t="shared" ca="1" si="201"/>
        <v>0</v>
      </c>
      <c r="CQ234" s="300">
        <f t="shared" ca="1" si="201"/>
        <v>0</v>
      </c>
      <c r="CR234" s="300">
        <f t="shared" ref="CR234:DW234" ca="1" si="202">CR231+CR233</f>
        <v>0</v>
      </c>
      <c r="CS234" s="300">
        <f t="shared" ca="1" si="202"/>
        <v>0</v>
      </c>
      <c r="CT234" s="300">
        <f t="shared" ca="1" si="202"/>
        <v>0</v>
      </c>
      <c r="CU234" s="300">
        <f t="shared" ca="1" si="202"/>
        <v>0</v>
      </c>
      <c r="CV234" s="300">
        <f t="shared" ca="1" si="202"/>
        <v>0</v>
      </c>
      <c r="CW234" s="300">
        <f t="shared" ca="1" si="202"/>
        <v>0</v>
      </c>
      <c r="CX234" s="300">
        <f t="shared" ca="1" si="202"/>
        <v>0</v>
      </c>
      <c r="CY234" s="300">
        <f t="shared" ca="1" si="202"/>
        <v>0</v>
      </c>
      <c r="CZ234" s="300">
        <f t="shared" ca="1" si="202"/>
        <v>0</v>
      </c>
      <c r="DA234" s="300">
        <f t="shared" ca="1" si="202"/>
        <v>0</v>
      </c>
      <c r="DB234" s="300">
        <f t="shared" ca="1" si="202"/>
        <v>0</v>
      </c>
      <c r="DC234" s="300">
        <f t="shared" ca="1" si="202"/>
        <v>0</v>
      </c>
      <c r="DD234" s="300">
        <f t="shared" ca="1" si="202"/>
        <v>0</v>
      </c>
      <c r="DE234" s="300">
        <f t="shared" ca="1" si="202"/>
        <v>0</v>
      </c>
      <c r="DF234" s="300">
        <f t="shared" ca="1" si="202"/>
        <v>0</v>
      </c>
      <c r="DG234" s="300">
        <f t="shared" ca="1" si="202"/>
        <v>0</v>
      </c>
      <c r="DH234" s="300">
        <f t="shared" ca="1" si="202"/>
        <v>0</v>
      </c>
      <c r="DI234" s="300">
        <f t="shared" ca="1" si="202"/>
        <v>0</v>
      </c>
      <c r="DJ234" s="300">
        <f t="shared" ca="1" si="202"/>
        <v>0</v>
      </c>
      <c r="DK234" s="300">
        <f t="shared" ca="1" si="202"/>
        <v>0</v>
      </c>
      <c r="DL234" s="300">
        <f t="shared" ca="1" si="202"/>
        <v>0</v>
      </c>
      <c r="DM234" s="300">
        <f t="shared" ca="1" si="202"/>
        <v>0</v>
      </c>
      <c r="DN234" s="300">
        <f t="shared" ca="1" si="202"/>
        <v>0</v>
      </c>
      <c r="DO234" s="300">
        <f t="shared" ca="1" si="202"/>
        <v>0</v>
      </c>
      <c r="DP234" s="300">
        <f t="shared" ca="1" si="202"/>
        <v>0</v>
      </c>
      <c r="DQ234" s="300">
        <f t="shared" ca="1" si="202"/>
        <v>0</v>
      </c>
      <c r="DR234" s="300">
        <f t="shared" ca="1" si="202"/>
        <v>0</v>
      </c>
      <c r="DS234" s="300">
        <f t="shared" ca="1" si="202"/>
        <v>0</v>
      </c>
      <c r="DT234" s="300">
        <f t="shared" ca="1" si="202"/>
        <v>0</v>
      </c>
      <c r="DU234" s="300">
        <f t="shared" ca="1" si="202"/>
        <v>0</v>
      </c>
      <c r="DV234" s="300">
        <f t="shared" ca="1" si="202"/>
        <v>0</v>
      </c>
      <c r="DW234" s="300">
        <f t="shared" ca="1" si="202"/>
        <v>0</v>
      </c>
      <c r="DX234" s="300">
        <f t="shared" ref="DX234:EX234" ca="1" si="203">DX231+DX233</f>
        <v>0</v>
      </c>
      <c r="DY234" s="300">
        <f t="shared" ca="1" si="203"/>
        <v>0</v>
      </c>
      <c r="DZ234" s="300">
        <f t="shared" ca="1" si="203"/>
        <v>0</v>
      </c>
      <c r="EA234" s="300">
        <f t="shared" ca="1" si="203"/>
        <v>0</v>
      </c>
      <c r="EB234" s="300">
        <f t="shared" ca="1" si="203"/>
        <v>0</v>
      </c>
      <c r="EC234" s="300">
        <f t="shared" ca="1" si="203"/>
        <v>0</v>
      </c>
      <c r="ED234" s="300">
        <f t="shared" ca="1" si="203"/>
        <v>0</v>
      </c>
      <c r="EE234" s="300">
        <f t="shared" ca="1" si="203"/>
        <v>0</v>
      </c>
      <c r="EF234" s="300">
        <f t="shared" ca="1" si="203"/>
        <v>0</v>
      </c>
      <c r="EG234" s="300">
        <f t="shared" ca="1" si="203"/>
        <v>0</v>
      </c>
      <c r="EH234" s="300">
        <f t="shared" ca="1" si="203"/>
        <v>0</v>
      </c>
      <c r="EI234" s="300">
        <f t="shared" ca="1" si="203"/>
        <v>0</v>
      </c>
      <c r="EJ234" s="300">
        <f t="shared" ca="1" si="203"/>
        <v>0</v>
      </c>
      <c r="EK234" s="300">
        <f t="shared" ca="1" si="203"/>
        <v>0</v>
      </c>
      <c r="EL234" s="300">
        <f t="shared" ca="1" si="203"/>
        <v>0</v>
      </c>
      <c r="EM234" s="300">
        <f t="shared" ca="1" si="203"/>
        <v>0</v>
      </c>
      <c r="EN234" s="300">
        <f t="shared" ca="1" si="203"/>
        <v>0</v>
      </c>
      <c r="EO234" s="300">
        <f t="shared" ca="1" si="203"/>
        <v>0</v>
      </c>
      <c r="EP234" s="300">
        <f t="shared" ca="1" si="203"/>
        <v>0</v>
      </c>
      <c r="EQ234" s="300">
        <f t="shared" ca="1" si="203"/>
        <v>0</v>
      </c>
      <c r="ER234" s="300">
        <f t="shared" ca="1" si="203"/>
        <v>0</v>
      </c>
      <c r="ES234" s="300">
        <f t="shared" ca="1" si="203"/>
        <v>0</v>
      </c>
      <c r="ET234" s="300">
        <f t="shared" ca="1" si="203"/>
        <v>0</v>
      </c>
      <c r="EU234" s="300">
        <f t="shared" ca="1" si="203"/>
        <v>0</v>
      </c>
      <c r="EV234" s="300">
        <f t="shared" ca="1" si="203"/>
        <v>0</v>
      </c>
      <c r="EW234" s="300">
        <f t="shared" ca="1" si="203"/>
        <v>0</v>
      </c>
      <c r="EX234" s="300">
        <f t="shared" ca="1" si="203"/>
        <v>0</v>
      </c>
      <c r="EY234" s="612"/>
      <c r="FB234" s="612"/>
    </row>
    <row r="235" spans="1:158" s="634" customFormat="1" ht="5.0999999999999996" hidden="1" customHeight="1" outlineLevel="2">
      <c r="A235" s="205"/>
      <c r="B235" s="201"/>
      <c r="C235" s="201"/>
      <c r="D235" s="201"/>
      <c r="E235" s="234"/>
      <c r="F235" s="201"/>
      <c r="G235" s="201"/>
      <c r="H235" s="201"/>
      <c r="I235" s="201"/>
      <c r="J235" s="201"/>
      <c r="K235" s="201"/>
      <c r="L235" s="201"/>
      <c r="M235" s="201"/>
      <c r="N235" s="201"/>
      <c r="O235" s="201"/>
      <c r="P235" s="201"/>
      <c r="Q235" s="201"/>
      <c r="R235" s="201"/>
      <c r="S235" s="201"/>
      <c r="T235" s="201"/>
      <c r="U235" s="201"/>
      <c r="V235" s="201"/>
      <c r="W235" s="201"/>
      <c r="X235" s="201"/>
      <c r="Y235" s="201"/>
      <c r="Z235" s="201"/>
      <c r="AA235" s="201"/>
      <c r="AB235" s="202"/>
      <c r="AC235" s="201"/>
      <c r="AD235" s="203"/>
      <c r="AE235" s="296"/>
      <c r="AF235" s="301"/>
      <c r="AG235" s="301"/>
      <c r="AH235" s="301"/>
      <c r="AI235" s="301"/>
      <c r="AJ235" s="301"/>
      <c r="AK235" s="301"/>
      <c r="AL235" s="301"/>
      <c r="AM235" s="301"/>
      <c r="AN235" s="301"/>
      <c r="AO235" s="301"/>
      <c r="AP235" s="301"/>
      <c r="AQ235" s="301"/>
      <c r="AR235" s="301"/>
      <c r="AS235" s="301"/>
      <c r="AT235" s="301"/>
      <c r="AU235" s="301"/>
      <c r="AV235" s="301"/>
      <c r="AW235" s="301"/>
      <c r="AX235" s="301"/>
      <c r="AY235" s="301"/>
      <c r="AZ235" s="301"/>
      <c r="BA235" s="301"/>
      <c r="BB235" s="301"/>
      <c r="BC235" s="301"/>
      <c r="BD235" s="301"/>
      <c r="BE235" s="301"/>
      <c r="BF235" s="301"/>
      <c r="BG235" s="301"/>
      <c r="BH235" s="301"/>
      <c r="BI235" s="301"/>
      <c r="BJ235" s="301"/>
      <c r="BK235" s="301"/>
      <c r="BL235" s="301"/>
      <c r="BM235" s="301"/>
      <c r="BN235" s="301"/>
      <c r="BO235" s="301"/>
      <c r="BP235" s="301"/>
      <c r="BQ235" s="301"/>
      <c r="BR235" s="301"/>
      <c r="BS235" s="301"/>
      <c r="BT235" s="301"/>
      <c r="BU235" s="301"/>
      <c r="BV235" s="301"/>
      <c r="BW235" s="301"/>
      <c r="BX235" s="301"/>
      <c r="BY235" s="301"/>
      <c r="BZ235" s="301"/>
      <c r="CA235" s="301"/>
      <c r="CB235" s="301"/>
      <c r="CC235" s="301"/>
      <c r="CD235" s="301"/>
      <c r="CE235" s="301"/>
      <c r="CF235" s="301"/>
      <c r="CG235" s="301"/>
      <c r="CH235" s="301"/>
      <c r="CI235" s="301"/>
      <c r="CJ235" s="301"/>
      <c r="CK235" s="301"/>
      <c r="CL235" s="301"/>
      <c r="CM235" s="301"/>
      <c r="CN235" s="301"/>
      <c r="CO235" s="301"/>
      <c r="CP235" s="301"/>
      <c r="CQ235" s="301"/>
      <c r="CR235" s="301"/>
      <c r="CS235" s="301"/>
      <c r="CT235" s="301"/>
      <c r="CU235" s="301"/>
      <c r="CV235" s="301"/>
      <c r="CW235" s="301"/>
      <c r="CX235" s="301"/>
      <c r="CY235" s="301"/>
      <c r="CZ235" s="301"/>
      <c r="DA235" s="301"/>
      <c r="DB235" s="301"/>
      <c r="DC235" s="301"/>
      <c r="DD235" s="301"/>
      <c r="DE235" s="301"/>
      <c r="DF235" s="301"/>
      <c r="DG235" s="301"/>
      <c r="DH235" s="301"/>
      <c r="DI235" s="301"/>
      <c r="DJ235" s="301"/>
      <c r="DK235" s="301"/>
      <c r="DL235" s="301"/>
      <c r="DM235" s="301"/>
      <c r="DN235" s="301"/>
      <c r="DO235" s="301"/>
      <c r="DP235" s="301"/>
      <c r="DQ235" s="301"/>
      <c r="DR235" s="301"/>
      <c r="DS235" s="301"/>
      <c r="DT235" s="301"/>
      <c r="DU235" s="301"/>
      <c r="DV235" s="301"/>
      <c r="DW235" s="301"/>
      <c r="DX235" s="301"/>
      <c r="DY235" s="301"/>
      <c r="DZ235" s="301"/>
      <c r="EA235" s="301"/>
      <c r="EB235" s="301"/>
      <c r="EC235" s="301"/>
      <c r="ED235" s="301"/>
      <c r="EE235" s="301"/>
      <c r="EF235" s="301"/>
      <c r="EG235" s="301"/>
      <c r="EH235" s="301"/>
      <c r="EI235" s="301"/>
      <c r="EJ235" s="301"/>
      <c r="EK235" s="301"/>
      <c r="EL235" s="301"/>
      <c r="EM235" s="301"/>
      <c r="EN235" s="301"/>
      <c r="EO235" s="301"/>
      <c r="EP235" s="301"/>
      <c r="EQ235" s="301"/>
      <c r="ER235" s="301"/>
      <c r="ES235" s="301"/>
      <c r="ET235" s="301"/>
      <c r="EU235" s="301"/>
      <c r="EV235" s="301"/>
      <c r="EW235" s="301"/>
      <c r="EX235" s="301"/>
      <c r="EY235" s="632"/>
      <c r="EZ235" s="201"/>
      <c r="FA235" s="201"/>
      <c r="FB235" s="633"/>
    </row>
    <row r="236" spans="1:158" hidden="1" outlineLevel="2">
      <c r="AE236" s="621"/>
      <c r="EY236" s="612"/>
      <c r="EZ236" s="86"/>
      <c r="FB236" s="612"/>
    </row>
    <row r="237" spans="1:158" outlineLevel="1">
      <c r="AE237" s="621"/>
      <c r="EY237" s="612"/>
      <c r="EZ237" s="86"/>
      <c r="FB237" s="612"/>
    </row>
    <row r="238" spans="1:158">
      <c r="AE238" s="621"/>
      <c r="EY238" s="612"/>
      <c r="EZ238" s="86"/>
      <c r="FB238" s="652"/>
    </row>
    <row r="239" spans="1:158" s="558" customFormat="1" ht="12.75" customHeight="1" collapsed="1">
      <c r="A239" s="305" t="s">
        <v>193</v>
      </c>
      <c r="B239" s="306"/>
      <c r="C239" s="617"/>
      <c r="D239" s="895">
        <f ca="1">SUM(EY239:FB284)</f>
        <v>0</v>
      </c>
      <c r="E239" s="618"/>
      <c r="F239" s="307"/>
      <c r="G239" s="307"/>
      <c r="H239" s="307"/>
      <c r="I239" s="307"/>
      <c r="J239" s="307"/>
      <c r="K239" s="307"/>
      <c r="L239" s="307"/>
      <c r="M239" s="307"/>
      <c r="N239" s="307"/>
      <c r="O239" s="307"/>
      <c r="P239" s="307"/>
      <c r="Q239" s="307"/>
      <c r="R239" s="307"/>
      <c r="S239" s="307"/>
      <c r="T239" s="307"/>
      <c r="U239" s="307"/>
      <c r="V239" s="307"/>
      <c r="W239" s="307"/>
      <c r="X239" s="307"/>
      <c r="Y239" s="307"/>
      <c r="Z239" s="307"/>
      <c r="AA239" s="307"/>
      <c r="AB239" s="308"/>
      <c r="AC239" s="308"/>
      <c r="AD239" s="308"/>
      <c r="AE239" s="308"/>
      <c r="AF239" s="308"/>
      <c r="AG239" s="308"/>
      <c r="AH239" s="308"/>
      <c r="AI239" s="308"/>
      <c r="AJ239" s="308"/>
      <c r="AK239" s="308"/>
      <c r="AL239" s="308"/>
      <c r="AM239" s="308"/>
      <c r="AN239" s="308"/>
      <c r="AO239" s="308"/>
      <c r="AP239" s="308"/>
      <c r="AQ239" s="308"/>
      <c r="AR239" s="308"/>
      <c r="AS239" s="308"/>
      <c r="AT239" s="308"/>
      <c r="AU239" s="308"/>
      <c r="AV239" s="308"/>
      <c r="AW239" s="308"/>
      <c r="AX239" s="308"/>
      <c r="AY239" s="308"/>
      <c r="AZ239" s="308"/>
      <c r="BA239" s="308"/>
      <c r="BB239" s="308"/>
      <c r="BC239" s="308"/>
      <c r="BD239" s="308"/>
      <c r="BE239" s="308"/>
      <c r="BF239" s="308"/>
      <c r="BG239" s="308"/>
      <c r="BH239" s="308"/>
      <c r="BI239" s="308"/>
      <c r="BJ239" s="308"/>
      <c r="BK239" s="308"/>
      <c r="BL239" s="308"/>
      <c r="BM239" s="308"/>
      <c r="BN239" s="308"/>
      <c r="BO239" s="308"/>
      <c r="BP239" s="308"/>
      <c r="BQ239" s="308"/>
      <c r="BR239" s="308"/>
      <c r="BS239" s="308"/>
      <c r="BT239" s="308"/>
      <c r="BU239" s="308"/>
      <c r="BV239" s="308"/>
      <c r="BW239" s="308"/>
      <c r="BX239" s="308"/>
      <c r="BY239" s="308"/>
      <c r="BZ239" s="308"/>
      <c r="CA239" s="308"/>
      <c r="CB239" s="308"/>
      <c r="CC239" s="308"/>
      <c r="CD239" s="308"/>
      <c r="CE239" s="308"/>
      <c r="CF239" s="308"/>
      <c r="CG239" s="308"/>
      <c r="CH239" s="308"/>
      <c r="CI239" s="308"/>
      <c r="CJ239" s="308"/>
      <c r="CK239" s="308"/>
      <c r="CL239" s="308"/>
      <c r="CM239" s="308"/>
      <c r="CN239" s="308"/>
      <c r="CO239" s="308"/>
      <c r="CP239" s="308"/>
      <c r="CQ239" s="308"/>
      <c r="CR239" s="308"/>
      <c r="CS239" s="308"/>
      <c r="CT239" s="308"/>
      <c r="CU239" s="308"/>
      <c r="CV239" s="308"/>
      <c r="CW239" s="308"/>
      <c r="CX239" s="308"/>
      <c r="CY239" s="308"/>
      <c r="CZ239" s="308"/>
      <c r="DA239" s="308"/>
      <c r="DB239" s="308"/>
      <c r="DC239" s="308"/>
      <c r="DD239" s="308"/>
      <c r="DE239" s="308"/>
      <c r="DF239" s="308"/>
      <c r="DG239" s="308"/>
      <c r="DH239" s="308"/>
      <c r="DI239" s="308"/>
      <c r="DJ239" s="308"/>
      <c r="DK239" s="308"/>
      <c r="DL239" s="308"/>
      <c r="DM239" s="308"/>
      <c r="DN239" s="308"/>
      <c r="DO239" s="308"/>
      <c r="DP239" s="308"/>
      <c r="DQ239" s="308"/>
      <c r="DR239" s="308"/>
      <c r="DS239" s="308"/>
      <c r="DT239" s="308"/>
      <c r="DU239" s="308"/>
      <c r="DV239" s="308"/>
      <c r="DW239" s="308"/>
      <c r="DX239" s="308"/>
      <c r="DY239" s="308"/>
      <c r="DZ239" s="308"/>
      <c r="EA239" s="308"/>
      <c r="EB239" s="308"/>
      <c r="EC239" s="308"/>
      <c r="ED239" s="308"/>
      <c r="EE239" s="308"/>
      <c r="EF239" s="308"/>
      <c r="EG239" s="308"/>
      <c r="EH239" s="308"/>
      <c r="EI239" s="308"/>
      <c r="EJ239" s="308"/>
      <c r="EK239" s="308"/>
      <c r="EL239" s="308"/>
      <c r="EM239" s="308"/>
      <c r="EN239" s="308"/>
      <c r="EO239" s="308"/>
      <c r="EP239" s="308"/>
      <c r="EQ239" s="308"/>
      <c r="ER239" s="308"/>
      <c r="ES239" s="308"/>
      <c r="ET239" s="308"/>
      <c r="EU239" s="308"/>
      <c r="EV239" s="308"/>
      <c r="EW239" s="308"/>
      <c r="EX239" s="308"/>
      <c r="EY239" s="308"/>
      <c r="EZ239" s="308"/>
      <c r="FA239" s="308"/>
      <c r="FB239" s="308"/>
    </row>
    <row r="240" spans="1:158" hidden="1" outlineLevel="1">
      <c r="A240" s="186"/>
      <c r="AE240" s="621"/>
      <c r="EY240" s="612"/>
      <c r="EZ240" s="86"/>
      <c r="FB240" s="623"/>
    </row>
    <row r="241" spans="1:158" hidden="1" outlineLevel="1" collapsed="1">
      <c r="A241" s="1035" t="str">
        <f>D24</f>
        <v>Total Price</v>
      </c>
      <c r="B241" s="1036"/>
      <c r="C241" s="1037"/>
      <c r="AE241" s="300">
        <f ca="1">AE260</f>
        <v>37293759.914990313</v>
      </c>
      <c r="AF241" s="626">
        <f ca="1">IF($AE260=0,0,SUM($AF260:AF260)/$AE260)</f>
        <v>0</v>
      </c>
      <c r="AG241" s="626">
        <f ca="1">IF($AE260=0,0,SUM($AF260:AG260)/$AE260)</f>
        <v>1.3879839674992124E-3</v>
      </c>
      <c r="AH241" s="626">
        <f ca="1">IF($AE260=0,0,SUM($AF260:AH260)/$AE260)</f>
        <v>1.5369592131554099E-2</v>
      </c>
      <c r="AI241" s="626">
        <f ca="1">IF($AE260=0,0,SUM($AF260:AI260)/$AE260)</f>
        <v>0.11018274739222282</v>
      </c>
      <c r="AJ241" s="626">
        <f ca="1">IF($AE260=0,0,SUM($AF260:AJ260)/$AE260)</f>
        <v>0.12243303781055476</v>
      </c>
      <c r="AK241" s="626">
        <f ca="1">IF($AE260=0,0,SUM($AF260:AK260)/$AE260)</f>
        <v>0.17214782679048196</v>
      </c>
      <c r="AL241" s="626">
        <f ca="1">IF($AE260=0,0,SUM($AF260:AL260)/$AE260)</f>
        <v>0.18416614465441156</v>
      </c>
      <c r="AM241" s="626">
        <f ca="1">IF($AE260=0,0,SUM($AF260:AM260)/$AE260)</f>
        <v>0.2061936864839844</v>
      </c>
      <c r="AN241" s="626">
        <f ca="1">IF($AE260=0,0,SUM($AF260:AN260)/$AE260)</f>
        <v>0.23837469043986981</v>
      </c>
      <c r="AO241" s="626">
        <f ca="1">IF($AE260=0,0,SUM($AF260:AO260)/$AE260)</f>
        <v>0.24944498149400865</v>
      </c>
      <c r="AP241" s="626">
        <f ca="1">IF($AE260=0,0,SUM($AF260:AP260)/$AE260)</f>
        <v>0.26051527254814749</v>
      </c>
      <c r="AQ241" s="626">
        <f ca="1">IF($AE260=0,0,SUM($AF260:AQ260)/$AE260)</f>
        <v>0.27829456422979887</v>
      </c>
      <c r="AR241" s="626">
        <f ca="1">IF($AE260=0,0,SUM($AF260:AR260)/$AE260)</f>
        <v>0.28933634265943109</v>
      </c>
      <c r="AS241" s="626">
        <f ca="1">IF($AE260=0,0,SUM($AF260:AS260)/$AE260)</f>
        <v>0.30037812108906331</v>
      </c>
      <c r="AT241" s="626">
        <f ca="1">IF($AE260=0,0,SUM($AF260:AT260)/$AE260)</f>
        <v>0.31908639286005419</v>
      </c>
      <c r="AU241" s="626">
        <f ca="1">IF($AE260=0,0,SUM($AF260:AU260)/$AE260)</f>
        <v>0.33105715137902597</v>
      </c>
      <c r="AV241" s="626">
        <f ca="1">IF($AE260=0,0,SUM($AF260:AV260)/$AE260)</f>
        <v>0.3430494559618566</v>
      </c>
      <c r="AW241" s="626">
        <f ca="1">IF($AE260=0,0,SUM($AF260:AW260)/$AE260)</f>
        <v>0.36186910730673333</v>
      </c>
      <c r="AX241" s="626">
        <f ca="1">IF($AE260=0,0,SUM($AF260:AX260)/$AE260)</f>
        <v>0.37293243180022445</v>
      </c>
      <c r="AY241" s="626">
        <f ca="1">IF($AE260=0,0,SUM($AF260:AY260)/$AE260)</f>
        <v>0.38399575629371552</v>
      </c>
      <c r="AZ241" s="626">
        <f ca="1">IF($AE260=0,0,SUM($AF260:AZ260)/$AE260)</f>
        <v>0.40193134430426614</v>
      </c>
      <c r="BA241" s="626">
        <f ca="1">IF($AE260=0,0,SUM($AF260:BA260)/$AE260)</f>
        <v>0.41299466879775726</v>
      </c>
      <c r="BB241" s="626">
        <f ca="1">IF($AE260=0,0,SUM($AF260:BB260)/$AE260)</f>
        <v>0.42405799329124838</v>
      </c>
      <c r="BC241" s="626">
        <f ca="1">IF($AE260=0,0,SUM($AF260:BC260)/$AE260)</f>
        <v>0.441993581301799</v>
      </c>
      <c r="BD241" s="626">
        <f ca="1">IF($AE260=0,0,SUM($AF260:BD260)/$AE260)</f>
        <v>0.45305690579529007</v>
      </c>
      <c r="BE241" s="626">
        <f ca="1">IF($AE260=0,0,SUM($AF260:BE260)/$AE260)</f>
        <v>0.46412023028878113</v>
      </c>
      <c r="BF241" s="626">
        <f ca="1">IF($AE260=0,0,SUM($AF260:BF260)/$AE260)</f>
        <v>0.48205581829933175</v>
      </c>
      <c r="BG241" s="626">
        <f ca="1">IF($AE260=0,0,SUM($AF260:BG260)/$AE260)</f>
        <v>0.49301949804045597</v>
      </c>
      <c r="BH241" s="626">
        <f ca="1">IF($AE260=0,0,SUM($AF260:BH260)/$AE260)</f>
        <v>0.50400515476671626</v>
      </c>
      <c r="BI241" s="626">
        <f ca="1">IF($AE260=0,0,SUM($AF260:BI260)/$AE260)</f>
        <v>0.52195470519026355</v>
      </c>
      <c r="BJ241" s="626">
        <f ca="1">IF($AE260=0,0,SUM($AF260:BJ260)/$AE260)</f>
        <v>0.53294036191652383</v>
      </c>
      <c r="BK241" s="626">
        <f ca="1">IF($AE260=0,0,SUM($AF260:BK260)/$AE260)</f>
        <v>0.54392601864278411</v>
      </c>
      <c r="BL241" s="626">
        <f ca="1">IF($AE260=0,0,SUM($AF260:BL260)/$AE260)</f>
        <v>0.5619213841564451</v>
      </c>
      <c r="BM241" s="626">
        <f ca="1">IF($AE260=0,0,SUM($AF260:BM260)/$AE260)</f>
        <v>0.57290704088270539</v>
      </c>
      <c r="BN241" s="626">
        <f ca="1">IF($AE260=0,0,SUM($AF260:BN260)/$AE260)</f>
        <v>0.58389269760896578</v>
      </c>
      <c r="BO241" s="626">
        <f ca="1">IF($AE260=0,0,SUM($AF260:BO260)/$AE260)</f>
        <v>0.60188806312262677</v>
      </c>
      <c r="BP241" s="626">
        <f ca="1">IF($AE260=0,0,SUM($AF260:BP260)/$AE260)</f>
        <v>0.61287371984888706</v>
      </c>
      <c r="BQ241" s="626">
        <f ca="1">IF($AE260=0,0,SUM($AF260:BQ260)/$AE260)</f>
        <v>0.62385937657514734</v>
      </c>
      <c r="BR241" s="626">
        <f ca="1">IF($AE260=0,0,SUM($AF260:BR260)/$AE260)</f>
        <v>0.64185474208880844</v>
      </c>
      <c r="BS241" s="626">
        <f ca="1">IF($AE260=0,0,SUM($AF260:BS260)/$AE260)</f>
        <v>0.65274075406270182</v>
      </c>
      <c r="BT241" s="626">
        <f ca="1">IF($AE260=0,0,SUM($AF260:BT260)/$AE260)</f>
        <v>0.66364918256143401</v>
      </c>
      <c r="BU241" s="626">
        <f ca="1">IF($AE260=0,0,SUM($AF260:BU260)/$AE260)</f>
        <v>0.68166078263139895</v>
      </c>
      <c r="BV241" s="626">
        <f ca="1">IF($AE260=0,0,SUM($AF260:BV260)/$AE260)</f>
        <v>0.69256921113013126</v>
      </c>
      <c r="BW241" s="626">
        <f ca="1">IF($AE260=0,0,SUM($AF260:BW260)/$AE260)</f>
        <v>0.70347763962886334</v>
      </c>
      <c r="BX241" s="626">
        <f ca="1">IF($AE260=0,0,SUM($AF260:BX260)/$AE260)</f>
        <v>0.7215359710907443</v>
      </c>
      <c r="BY241" s="626">
        <f ca="1">IF($AE260=0,0,SUM($AF260:BY260)/$AE260)</f>
        <v>0.73244439958947638</v>
      </c>
      <c r="BZ241" s="626">
        <f ca="1">IF($AE260=0,0,SUM($AF260:BZ260)/$AE260)</f>
        <v>0.74335282808820868</v>
      </c>
      <c r="CA241" s="626">
        <f ca="1">IF($AE260=0,0,SUM($AF260:CA260)/$AE260)</f>
        <v>0.76141115955008953</v>
      </c>
      <c r="CB241" s="626">
        <f ca="1">IF($AE260=0,0,SUM($AF260:CB260)/$AE260)</f>
        <v>0.77231958804882184</v>
      </c>
      <c r="CC241" s="626">
        <f ca="1">IF($AE260=0,0,SUM($AF260:CC260)/$AE260)</f>
        <v>0.78322801654755392</v>
      </c>
      <c r="CD241" s="626">
        <f ca="1">IF($AE260=0,0,SUM($AF260:CD260)/$AE260)</f>
        <v>0.80128634800943488</v>
      </c>
      <c r="CE241" s="626">
        <f ca="1">IF($AE260=0,0,SUM($AF260:CE260)/$AE260)</f>
        <v>0.81209513175580006</v>
      </c>
      <c r="CF241" s="626">
        <f ca="1">IF($AE260=0,0,SUM($AF260:CF260)/$AE260)</f>
        <v>0.822926780357501</v>
      </c>
      <c r="CG241" s="626">
        <f ca="1">IF($AE260=0,0,SUM($AF260:CG260)/$AE260)</f>
        <v>0.84100366396185922</v>
      </c>
      <c r="CH241" s="626">
        <f ca="1">IF($AE260=0,0,SUM($AF260:CH260)/$AE260)</f>
        <v>0.85183531256356015</v>
      </c>
      <c r="CI241" s="626">
        <f ca="1">IF($AE260=0,0,SUM($AF260:CI260)/$AE260)</f>
        <v>0.86266696116526098</v>
      </c>
      <c r="CJ241" s="626">
        <f ca="1">IF($AE260=0,0,SUM($AF260:CJ260)/$AE260)</f>
        <v>0.88079151078937357</v>
      </c>
      <c r="CK241" s="626">
        <f ca="1">IF($AE260=0,0,SUM($AF260:CK260)/$AE260)</f>
        <v>0.8916231593910745</v>
      </c>
      <c r="CL241" s="626">
        <f ca="1">IF($AE260=0,0,SUM($AF260:CL260)/$AE260)</f>
        <v>0.90245480799277533</v>
      </c>
      <c r="CM241" s="626">
        <f ca="1">IF($AE260=0,0,SUM($AF260:CM260)/$AE260)</f>
        <v>0.92057935761688792</v>
      </c>
      <c r="CN241" s="626">
        <f ca="1">IF($AE260=0,0,SUM($AF260:CN260)/$AE260)</f>
        <v>0.93141100621858874</v>
      </c>
      <c r="CO241" s="626">
        <f ca="1">IF($AE260=0,0,SUM($AF260:CO260)/$AE260)</f>
        <v>0.94224265482028946</v>
      </c>
      <c r="CP241" s="626">
        <f ca="1">IF($AE260=0,0,SUM($AF260:CP260)/$AE260)</f>
        <v>0.96036720444440205</v>
      </c>
      <c r="CQ241" s="626">
        <f ca="1">IF($AE260=0,0,SUM($AF260:CQ260)/$AE260)</f>
        <v>0.97109920829373597</v>
      </c>
      <c r="CR241" s="626">
        <f ca="1">IF($AE260=0,0,SUM($AF260:CR260)/$AE260)</f>
        <v>0.98185453429551217</v>
      </c>
      <c r="CS241" s="626">
        <f ca="1">IF($AE260=0,0,SUM($AF260:CS260)/$AE260)</f>
        <v>0.999999999999999</v>
      </c>
      <c r="CT241" s="626">
        <f ca="1">IF($AE260=0,0,SUM($AF260:CT260)/$AE260)</f>
        <v>0.999999999999999</v>
      </c>
      <c r="CU241" s="626">
        <f ca="1">IF($AE260=0,0,SUM($AF260:CU260)/$AE260)</f>
        <v>0.999999999999999</v>
      </c>
      <c r="CV241" s="626">
        <f ca="1">IF($AE260=0,0,SUM($AF260:CV260)/$AE260)</f>
        <v>0.999999999999999</v>
      </c>
      <c r="CW241" s="626">
        <f ca="1">IF($AE260=0,0,SUM($AF260:CW260)/$AE260)</f>
        <v>0.999999999999999</v>
      </c>
      <c r="CX241" s="626">
        <f ca="1">IF($AE260=0,0,SUM($AF260:CX260)/$AE260)</f>
        <v>0.999999999999999</v>
      </c>
      <c r="CY241" s="626">
        <f ca="1">IF($AE260=0,0,SUM($AF260:CY260)/$AE260)</f>
        <v>0.999999999999999</v>
      </c>
      <c r="CZ241" s="626">
        <f ca="1">IF($AE260=0,0,SUM($AF260:CZ260)/$AE260)</f>
        <v>0.999999999999999</v>
      </c>
      <c r="DA241" s="626">
        <f ca="1">IF($AE260=0,0,SUM($AF260:DA260)/$AE260)</f>
        <v>0.999999999999999</v>
      </c>
      <c r="DB241" s="626">
        <f ca="1">IF($AE260=0,0,SUM($AF260:DB260)/$AE260)</f>
        <v>0.999999999999999</v>
      </c>
      <c r="DC241" s="626">
        <f ca="1">IF($AE260=0,0,SUM($AF260:DC260)/$AE260)</f>
        <v>0.999999999999999</v>
      </c>
      <c r="DD241" s="626">
        <f ca="1">IF($AE260=0,0,SUM($AF260:DD260)/$AE260)</f>
        <v>0.999999999999999</v>
      </c>
      <c r="DE241" s="626">
        <f ca="1">IF($AE260=0,0,SUM($AF260:DE260)/$AE260)</f>
        <v>0.999999999999999</v>
      </c>
      <c r="DF241" s="626">
        <f ca="1">IF($AE260=0,0,SUM($AF260:DF260)/$AE260)</f>
        <v>0.999999999999999</v>
      </c>
      <c r="DG241" s="626">
        <f ca="1">IF($AE260=0,0,SUM($AF260:DG260)/$AE260)</f>
        <v>0.999999999999999</v>
      </c>
      <c r="DH241" s="626">
        <f ca="1">IF($AE260=0,0,SUM($AF260:DH260)/$AE260)</f>
        <v>0.999999999999999</v>
      </c>
      <c r="DI241" s="626">
        <f ca="1">IF($AE260=0,0,SUM($AF260:DI260)/$AE260)</f>
        <v>0.999999999999999</v>
      </c>
      <c r="DJ241" s="626">
        <f ca="1">IF($AE260=0,0,SUM($AF260:DJ260)/$AE260)</f>
        <v>0.999999999999999</v>
      </c>
      <c r="DK241" s="626">
        <f ca="1">IF($AE260=0,0,SUM($AF260:DK260)/$AE260)</f>
        <v>0.999999999999999</v>
      </c>
      <c r="DL241" s="626">
        <f ca="1">IF($AE260=0,0,SUM($AF260:DL260)/$AE260)</f>
        <v>0.999999999999999</v>
      </c>
      <c r="DM241" s="626">
        <f ca="1">IF($AE260=0,0,SUM($AF260:DM260)/$AE260)</f>
        <v>0.999999999999999</v>
      </c>
      <c r="DN241" s="626">
        <f ca="1">IF($AE260=0,0,SUM($AF260:DN260)/$AE260)</f>
        <v>0.999999999999999</v>
      </c>
      <c r="DO241" s="626">
        <f ca="1">IF($AE260=0,0,SUM($AF260:DO260)/$AE260)</f>
        <v>0.999999999999999</v>
      </c>
      <c r="DP241" s="626">
        <f ca="1">IF($AE260=0,0,SUM($AF260:DP260)/$AE260)</f>
        <v>0.999999999999999</v>
      </c>
      <c r="DQ241" s="626">
        <f ca="1">IF($AE260=0,0,SUM($AF260:DQ260)/$AE260)</f>
        <v>0.999999999999999</v>
      </c>
      <c r="DR241" s="626">
        <f ca="1">IF($AE260=0,0,SUM($AF260:DR260)/$AE260)</f>
        <v>0.999999999999999</v>
      </c>
      <c r="DS241" s="626">
        <f ca="1">IF($AE260=0,0,SUM($AF260:DS260)/$AE260)</f>
        <v>0.999999999999999</v>
      </c>
      <c r="DT241" s="626">
        <f ca="1">IF($AE260=0,0,SUM($AF260:DT260)/$AE260)</f>
        <v>0.999999999999999</v>
      </c>
      <c r="DU241" s="626">
        <f ca="1">IF($AE260=0,0,SUM($AF260:DU260)/$AE260)</f>
        <v>0.999999999999999</v>
      </c>
      <c r="DV241" s="626">
        <f ca="1">IF($AE260=0,0,SUM($AF260:DV260)/$AE260)</f>
        <v>0.999999999999999</v>
      </c>
      <c r="DW241" s="626">
        <f ca="1">IF($AE260=0,0,SUM($AF260:DW260)/$AE260)</f>
        <v>0.999999999999999</v>
      </c>
      <c r="DX241" s="626">
        <f ca="1">IF($AE260=0,0,SUM($AF260:DX260)/$AE260)</f>
        <v>0.999999999999999</v>
      </c>
      <c r="DY241" s="626">
        <f ca="1">IF($AE260=0,0,SUM($AF260:DY260)/$AE260)</f>
        <v>0.999999999999999</v>
      </c>
      <c r="DZ241" s="626">
        <f ca="1">IF($AE260=0,0,SUM($AF260:DZ260)/$AE260)</f>
        <v>0.999999999999999</v>
      </c>
      <c r="EA241" s="626">
        <f ca="1">IF($AE260=0,0,SUM($AF260:EA260)/$AE260)</f>
        <v>0.999999999999999</v>
      </c>
      <c r="EB241" s="626">
        <f ca="1">IF($AE260=0,0,SUM($AF260:EB260)/$AE260)</f>
        <v>0.999999999999999</v>
      </c>
      <c r="EC241" s="626">
        <f ca="1">IF($AE260=0,0,SUM($AF260:EC260)/$AE260)</f>
        <v>0.999999999999999</v>
      </c>
      <c r="ED241" s="626">
        <f ca="1">IF($AE260=0,0,SUM($AF260:ED260)/$AE260)</f>
        <v>0.999999999999999</v>
      </c>
      <c r="EE241" s="626">
        <f ca="1">IF($AE260=0,0,SUM($AF260:EE260)/$AE260)</f>
        <v>0.999999999999999</v>
      </c>
      <c r="EF241" s="626">
        <f ca="1">IF($AE260=0,0,SUM($AF260:EF260)/$AE260)</f>
        <v>0.999999999999999</v>
      </c>
      <c r="EG241" s="626">
        <f ca="1">IF($AE260=0,0,SUM($AF260:EG260)/$AE260)</f>
        <v>0.999999999999999</v>
      </c>
      <c r="EH241" s="626">
        <f ca="1">IF($AE260=0,0,SUM($AF260:EH260)/$AE260)</f>
        <v>0.999999999999999</v>
      </c>
      <c r="EI241" s="626">
        <f ca="1">IF($AE260=0,0,SUM($AF260:EI260)/$AE260)</f>
        <v>0.999999999999999</v>
      </c>
      <c r="EJ241" s="626">
        <f ca="1">IF($AE260=0,0,SUM($AF260:EJ260)/$AE260)</f>
        <v>0.999999999999999</v>
      </c>
      <c r="EK241" s="626">
        <f ca="1">IF($AE260=0,0,SUM($AF260:EK260)/$AE260)</f>
        <v>0.999999999999999</v>
      </c>
      <c r="EL241" s="626">
        <f ca="1">IF($AE260=0,0,SUM($AF260:EL260)/$AE260)</f>
        <v>0.999999999999999</v>
      </c>
      <c r="EM241" s="626">
        <f ca="1">IF($AE260=0,0,SUM($AF260:EM260)/$AE260)</f>
        <v>0.999999999999999</v>
      </c>
      <c r="EN241" s="626">
        <f ca="1">IF($AE260=0,0,SUM($AF260:EN260)/$AE260)</f>
        <v>0.999999999999999</v>
      </c>
      <c r="EO241" s="626">
        <f ca="1">IF($AE260=0,0,SUM($AF260:EO260)/$AE260)</f>
        <v>0.999999999999999</v>
      </c>
      <c r="EP241" s="626">
        <f ca="1">IF($AE260=0,0,SUM($AF260:EP260)/$AE260)</f>
        <v>0.999999999999999</v>
      </c>
      <c r="EQ241" s="626">
        <f ca="1">IF($AE260=0,0,SUM($AF260:EQ260)/$AE260)</f>
        <v>0.999999999999999</v>
      </c>
      <c r="ER241" s="626">
        <f ca="1">IF($AE260=0,0,SUM($AF260:ER260)/$AE260)</f>
        <v>0.999999999999999</v>
      </c>
      <c r="ES241" s="626">
        <f ca="1">IF($AE260=0,0,SUM($AF260:ES260)/$AE260)</f>
        <v>0.999999999999999</v>
      </c>
      <c r="ET241" s="626">
        <f ca="1">IF($AE260=0,0,SUM($AF260:ET260)/$AE260)</f>
        <v>0.999999999999999</v>
      </c>
      <c r="EU241" s="626">
        <f ca="1">IF($AE260=0,0,SUM($AF260:EU260)/$AE260)</f>
        <v>0.999999999999999</v>
      </c>
      <c r="EV241" s="626">
        <f ca="1">IF($AE260=0,0,SUM($AF260:EV260)/$AE260)</f>
        <v>0.999999999999999</v>
      </c>
      <c r="EW241" s="626">
        <f ca="1">IF($AE260=0,0,SUM($AF260:EW260)/$AE260)</f>
        <v>0.999999999999999</v>
      </c>
      <c r="EX241" s="626">
        <f ca="1">IF($AE260=0,0,SUM($AF260:EX260)/$AE260)</f>
        <v>0.999999999999999</v>
      </c>
      <c r="EY241" s="612"/>
      <c r="EZ241" s="86"/>
      <c r="FB241" s="612"/>
    </row>
    <row r="242" spans="1:158" s="634" customFormat="1" ht="5.0999999999999996" hidden="1" customHeight="1" outlineLevel="2">
      <c r="A242" s="203"/>
      <c r="B242" s="203"/>
      <c r="C242" s="201"/>
      <c r="D242" s="203"/>
      <c r="E242" s="203"/>
      <c r="F242" s="203"/>
      <c r="G242" s="203"/>
      <c r="H242" s="203"/>
      <c r="I242" s="203"/>
      <c r="J242" s="203"/>
      <c r="K242" s="203"/>
      <c r="L242" s="203"/>
      <c r="M242" s="203"/>
      <c r="N242" s="203"/>
      <c r="O242" s="203"/>
      <c r="P242" s="203"/>
      <c r="Q242" s="203"/>
      <c r="R242" s="203"/>
      <c r="S242" s="203"/>
      <c r="T242" s="203"/>
      <c r="U242" s="203"/>
      <c r="V242" s="203"/>
      <c r="W242" s="203"/>
      <c r="X242" s="203"/>
      <c r="Y242" s="203"/>
      <c r="Z242" s="203"/>
      <c r="AA242" s="203"/>
      <c r="AB242" s="203"/>
      <c r="AC242" s="203"/>
      <c r="AD242" s="203"/>
      <c r="AE242" s="264"/>
      <c r="AF242" s="204"/>
      <c r="AG242" s="204"/>
      <c r="AH242" s="204"/>
      <c r="AI242" s="204"/>
      <c r="AJ242" s="204"/>
      <c r="AK242" s="204"/>
      <c r="AL242" s="204"/>
      <c r="AM242" s="204"/>
      <c r="AN242" s="204"/>
      <c r="AO242" s="204"/>
      <c r="AP242" s="204"/>
      <c r="AQ242" s="204"/>
      <c r="AR242" s="204"/>
      <c r="AS242" s="204"/>
      <c r="AT242" s="204"/>
      <c r="AU242" s="204"/>
      <c r="AV242" s="204"/>
      <c r="AW242" s="204"/>
      <c r="AX242" s="204"/>
      <c r="AY242" s="204"/>
      <c r="AZ242" s="204"/>
      <c r="BA242" s="204"/>
      <c r="BB242" s="204"/>
      <c r="BC242" s="204"/>
      <c r="BD242" s="204"/>
      <c r="BE242" s="204"/>
      <c r="BF242" s="204"/>
      <c r="BG242" s="204"/>
      <c r="BH242" s="204"/>
      <c r="BI242" s="204"/>
      <c r="BJ242" s="204"/>
      <c r="BK242" s="204"/>
      <c r="BL242" s="204"/>
      <c r="BM242" s="204"/>
      <c r="BN242" s="204"/>
      <c r="BO242" s="204"/>
      <c r="BP242" s="204"/>
      <c r="BQ242" s="204"/>
      <c r="BR242" s="204"/>
      <c r="BS242" s="204"/>
      <c r="BT242" s="204"/>
      <c r="BU242" s="204"/>
      <c r="BV242" s="204"/>
      <c r="BW242" s="204"/>
      <c r="BX242" s="204"/>
      <c r="BY242" s="204"/>
      <c r="BZ242" s="204"/>
      <c r="CA242" s="204"/>
      <c r="CB242" s="204"/>
      <c r="CC242" s="204"/>
      <c r="CD242" s="204"/>
      <c r="CE242" s="204"/>
      <c r="CF242" s="204"/>
      <c r="CG242" s="204"/>
      <c r="CH242" s="204"/>
      <c r="CI242" s="204"/>
      <c r="CJ242" s="204"/>
      <c r="CK242" s="204"/>
      <c r="CL242" s="204"/>
      <c r="CM242" s="204"/>
      <c r="CN242" s="204"/>
      <c r="CO242" s="204"/>
      <c r="CP242" s="204"/>
      <c r="CQ242" s="204"/>
      <c r="CR242" s="204"/>
      <c r="CS242" s="204"/>
      <c r="CT242" s="204"/>
      <c r="CU242" s="204"/>
      <c r="CV242" s="204"/>
      <c r="CW242" s="204"/>
      <c r="CX242" s="204"/>
      <c r="CY242" s="204"/>
      <c r="CZ242" s="204"/>
      <c r="DA242" s="204"/>
      <c r="DB242" s="204"/>
      <c r="DC242" s="204"/>
      <c r="DD242" s="204"/>
      <c r="DE242" s="204"/>
      <c r="DF242" s="204"/>
      <c r="DG242" s="204"/>
      <c r="DH242" s="204"/>
      <c r="DI242" s="204"/>
      <c r="DJ242" s="204"/>
      <c r="DK242" s="204"/>
      <c r="DL242" s="204"/>
      <c r="DM242" s="204"/>
      <c r="DN242" s="204"/>
      <c r="DO242" s="204"/>
      <c r="DP242" s="204"/>
      <c r="DQ242" s="204"/>
      <c r="DR242" s="204"/>
      <c r="DS242" s="204"/>
      <c r="DT242" s="204"/>
      <c r="DU242" s="204"/>
      <c r="DV242" s="204"/>
      <c r="DW242" s="204"/>
      <c r="DX242" s="204"/>
      <c r="DY242" s="204"/>
      <c r="DZ242" s="204"/>
      <c r="EA242" s="204"/>
      <c r="EB242" s="204"/>
      <c r="EC242" s="204"/>
      <c r="ED242" s="204"/>
      <c r="EE242" s="204"/>
      <c r="EF242" s="204"/>
      <c r="EG242" s="204"/>
      <c r="EH242" s="204"/>
      <c r="EI242" s="204"/>
      <c r="EJ242" s="204"/>
      <c r="EK242" s="204"/>
      <c r="EL242" s="204"/>
      <c r="EM242" s="204"/>
      <c r="EN242" s="204"/>
      <c r="EO242" s="204"/>
      <c r="EP242" s="204"/>
      <c r="EQ242" s="204"/>
      <c r="ER242" s="204"/>
      <c r="ES242" s="204"/>
      <c r="ET242" s="204"/>
      <c r="EU242" s="204"/>
      <c r="EV242" s="204"/>
      <c r="EW242" s="204"/>
      <c r="EX242" s="204"/>
      <c r="EY242" s="632"/>
      <c r="EZ242" s="201"/>
      <c r="FA242" s="201"/>
      <c r="FB242" s="633"/>
    </row>
    <row r="243" spans="1:158" hidden="1" outlineLevel="2">
      <c r="A243" s="654"/>
      <c r="B243" s="654"/>
      <c r="C243" s="928" t="str">
        <f>$A$14</f>
        <v>Indirect Costs</v>
      </c>
      <c r="D243" s="654"/>
      <c r="E243" s="654"/>
      <c r="F243" s="654"/>
      <c r="G243" s="654"/>
      <c r="H243" s="654"/>
      <c r="I243" s="654"/>
      <c r="J243" s="654"/>
      <c r="K243" s="654"/>
      <c r="L243" s="654"/>
      <c r="M243" s="654"/>
      <c r="N243" s="654"/>
      <c r="O243" s="654"/>
      <c r="P243" s="654"/>
      <c r="Q243" s="654"/>
      <c r="R243" s="654"/>
      <c r="S243" s="654"/>
      <c r="T243" s="654"/>
      <c r="U243" s="654"/>
      <c r="V243" s="654"/>
      <c r="W243" s="654"/>
      <c r="X243" s="654"/>
      <c r="Y243" s="654"/>
      <c r="Z243" s="654"/>
      <c r="AA243" s="654"/>
      <c r="AB243" s="654"/>
      <c r="AC243" s="654"/>
      <c r="AD243" s="661" t="str">
        <f>$AD$14</f>
        <v>ZZZ</v>
      </c>
      <c r="AE243" s="657">
        <f t="shared" ref="AE243:AE258" si="204">SUM($AF243:$EY243)</f>
        <v>0</v>
      </c>
      <c r="AF243" s="929">
        <f>AF24</f>
        <v>0</v>
      </c>
      <c r="AG243" s="659">
        <f t="shared" ref="AG243:CR243" si="205">AG24</f>
        <v>0</v>
      </c>
      <c r="AH243" s="659">
        <f t="shared" si="205"/>
        <v>0</v>
      </c>
      <c r="AI243" s="659">
        <f t="shared" si="205"/>
        <v>0</v>
      </c>
      <c r="AJ243" s="659">
        <f t="shared" si="205"/>
        <v>0</v>
      </c>
      <c r="AK243" s="659">
        <f t="shared" si="205"/>
        <v>0</v>
      </c>
      <c r="AL243" s="659">
        <f t="shared" si="205"/>
        <v>0</v>
      </c>
      <c r="AM243" s="659">
        <f t="shared" si="205"/>
        <v>0</v>
      </c>
      <c r="AN243" s="659">
        <f t="shared" si="205"/>
        <v>0</v>
      </c>
      <c r="AO243" s="659">
        <f t="shared" si="205"/>
        <v>0</v>
      </c>
      <c r="AP243" s="659">
        <f t="shared" si="205"/>
        <v>0</v>
      </c>
      <c r="AQ243" s="659">
        <f t="shared" si="205"/>
        <v>0</v>
      </c>
      <c r="AR243" s="659">
        <f t="shared" si="205"/>
        <v>0</v>
      </c>
      <c r="AS243" s="659">
        <f t="shared" si="205"/>
        <v>0</v>
      </c>
      <c r="AT243" s="659">
        <f t="shared" si="205"/>
        <v>0</v>
      </c>
      <c r="AU243" s="659">
        <f t="shared" si="205"/>
        <v>0</v>
      </c>
      <c r="AV243" s="659">
        <f t="shared" si="205"/>
        <v>0</v>
      </c>
      <c r="AW243" s="659">
        <f t="shared" si="205"/>
        <v>0</v>
      </c>
      <c r="AX243" s="659">
        <f t="shared" si="205"/>
        <v>0</v>
      </c>
      <c r="AY243" s="659">
        <f t="shared" si="205"/>
        <v>0</v>
      </c>
      <c r="AZ243" s="659">
        <f t="shared" si="205"/>
        <v>0</v>
      </c>
      <c r="BA243" s="659">
        <f t="shared" si="205"/>
        <v>0</v>
      </c>
      <c r="BB243" s="659">
        <f t="shared" si="205"/>
        <v>0</v>
      </c>
      <c r="BC243" s="659">
        <f t="shared" si="205"/>
        <v>0</v>
      </c>
      <c r="BD243" s="659">
        <f t="shared" si="205"/>
        <v>0</v>
      </c>
      <c r="BE243" s="659">
        <f t="shared" si="205"/>
        <v>0</v>
      </c>
      <c r="BF243" s="659">
        <f t="shared" si="205"/>
        <v>0</v>
      </c>
      <c r="BG243" s="659">
        <f t="shared" si="205"/>
        <v>0</v>
      </c>
      <c r="BH243" s="659">
        <f t="shared" si="205"/>
        <v>0</v>
      </c>
      <c r="BI243" s="659">
        <f t="shared" si="205"/>
        <v>0</v>
      </c>
      <c r="BJ243" s="659">
        <f t="shared" si="205"/>
        <v>0</v>
      </c>
      <c r="BK243" s="659">
        <f t="shared" si="205"/>
        <v>0</v>
      </c>
      <c r="BL243" s="659">
        <f t="shared" si="205"/>
        <v>0</v>
      </c>
      <c r="BM243" s="659">
        <f t="shared" si="205"/>
        <v>0</v>
      </c>
      <c r="BN243" s="659">
        <f t="shared" si="205"/>
        <v>0</v>
      </c>
      <c r="BO243" s="659">
        <f t="shared" si="205"/>
        <v>0</v>
      </c>
      <c r="BP243" s="659">
        <f t="shared" si="205"/>
        <v>0</v>
      </c>
      <c r="BQ243" s="659">
        <f t="shared" si="205"/>
        <v>0</v>
      </c>
      <c r="BR243" s="659">
        <f t="shared" si="205"/>
        <v>0</v>
      </c>
      <c r="BS243" s="659">
        <f t="shared" si="205"/>
        <v>0</v>
      </c>
      <c r="BT243" s="659">
        <f t="shared" si="205"/>
        <v>0</v>
      </c>
      <c r="BU243" s="659">
        <f t="shared" si="205"/>
        <v>0</v>
      </c>
      <c r="BV243" s="659">
        <f t="shared" si="205"/>
        <v>0</v>
      </c>
      <c r="BW243" s="659">
        <f t="shared" si="205"/>
        <v>0</v>
      </c>
      <c r="BX243" s="659">
        <f t="shared" si="205"/>
        <v>0</v>
      </c>
      <c r="BY243" s="659">
        <f t="shared" si="205"/>
        <v>0</v>
      </c>
      <c r="BZ243" s="659">
        <f t="shared" si="205"/>
        <v>0</v>
      </c>
      <c r="CA243" s="659">
        <f t="shared" si="205"/>
        <v>0</v>
      </c>
      <c r="CB243" s="659">
        <f t="shared" si="205"/>
        <v>0</v>
      </c>
      <c r="CC243" s="659">
        <f t="shared" si="205"/>
        <v>0</v>
      </c>
      <c r="CD243" s="659">
        <f t="shared" si="205"/>
        <v>0</v>
      </c>
      <c r="CE243" s="659">
        <f t="shared" si="205"/>
        <v>0</v>
      </c>
      <c r="CF243" s="659">
        <f t="shared" si="205"/>
        <v>0</v>
      </c>
      <c r="CG243" s="659">
        <f t="shared" si="205"/>
        <v>0</v>
      </c>
      <c r="CH243" s="659">
        <f t="shared" si="205"/>
        <v>0</v>
      </c>
      <c r="CI243" s="659">
        <f t="shared" si="205"/>
        <v>0</v>
      </c>
      <c r="CJ243" s="659">
        <f t="shared" si="205"/>
        <v>0</v>
      </c>
      <c r="CK243" s="659">
        <f t="shared" si="205"/>
        <v>0</v>
      </c>
      <c r="CL243" s="659">
        <f t="shared" si="205"/>
        <v>0</v>
      </c>
      <c r="CM243" s="659">
        <f t="shared" si="205"/>
        <v>0</v>
      </c>
      <c r="CN243" s="659">
        <f t="shared" si="205"/>
        <v>0</v>
      </c>
      <c r="CO243" s="659">
        <f t="shared" si="205"/>
        <v>0</v>
      </c>
      <c r="CP243" s="659">
        <f t="shared" si="205"/>
        <v>0</v>
      </c>
      <c r="CQ243" s="659">
        <f t="shared" si="205"/>
        <v>0</v>
      </c>
      <c r="CR243" s="659">
        <f t="shared" si="205"/>
        <v>0</v>
      </c>
      <c r="CS243" s="659">
        <f t="shared" ref="CS243:EX243" si="206">CS24</f>
        <v>0</v>
      </c>
      <c r="CT243" s="659">
        <f t="shared" si="206"/>
        <v>0</v>
      </c>
      <c r="CU243" s="659">
        <f t="shared" si="206"/>
        <v>0</v>
      </c>
      <c r="CV243" s="659">
        <f t="shared" si="206"/>
        <v>0</v>
      </c>
      <c r="CW243" s="659">
        <f t="shared" si="206"/>
        <v>0</v>
      </c>
      <c r="CX243" s="659">
        <f t="shared" si="206"/>
        <v>0</v>
      </c>
      <c r="CY243" s="659">
        <f t="shared" si="206"/>
        <v>0</v>
      </c>
      <c r="CZ243" s="659">
        <f t="shared" si="206"/>
        <v>0</v>
      </c>
      <c r="DA243" s="659">
        <f t="shared" si="206"/>
        <v>0</v>
      </c>
      <c r="DB243" s="659">
        <f t="shared" si="206"/>
        <v>0</v>
      </c>
      <c r="DC243" s="659">
        <f t="shared" si="206"/>
        <v>0</v>
      </c>
      <c r="DD243" s="659">
        <f t="shared" si="206"/>
        <v>0</v>
      </c>
      <c r="DE243" s="659">
        <f t="shared" si="206"/>
        <v>0</v>
      </c>
      <c r="DF243" s="659">
        <f t="shared" si="206"/>
        <v>0</v>
      </c>
      <c r="DG243" s="659">
        <f t="shared" si="206"/>
        <v>0</v>
      </c>
      <c r="DH243" s="659">
        <f t="shared" si="206"/>
        <v>0</v>
      </c>
      <c r="DI243" s="659">
        <f t="shared" si="206"/>
        <v>0</v>
      </c>
      <c r="DJ243" s="659">
        <f t="shared" si="206"/>
        <v>0</v>
      </c>
      <c r="DK243" s="659">
        <f t="shared" si="206"/>
        <v>0</v>
      </c>
      <c r="DL243" s="659">
        <f t="shared" si="206"/>
        <v>0</v>
      </c>
      <c r="DM243" s="659">
        <f t="shared" si="206"/>
        <v>0</v>
      </c>
      <c r="DN243" s="659">
        <f t="shared" si="206"/>
        <v>0</v>
      </c>
      <c r="DO243" s="659">
        <f t="shared" si="206"/>
        <v>0</v>
      </c>
      <c r="DP243" s="659">
        <f t="shared" si="206"/>
        <v>0</v>
      </c>
      <c r="DQ243" s="659">
        <f t="shared" si="206"/>
        <v>0</v>
      </c>
      <c r="DR243" s="659">
        <f t="shared" si="206"/>
        <v>0</v>
      </c>
      <c r="DS243" s="659">
        <f t="shared" si="206"/>
        <v>0</v>
      </c>
      <c r="DT243" s="659">
        <f t="shared" si="206"/>
        <v>0</v>
      </c>
      <c r="DU243" s="659">
        <f t="shared" si="206"/>
        <v>0</v>
      </c>
      <c r="DV243" s="659">
        <f t="shared" si="206"/>
        <v>0</v>
      </c>
      <c r="DW243" s="659">
        <f t="shared" si="206"/>
        <v>0</v>
      </c>
      <c r="DX243" s="659">
        <f t="shared" si="206"/>
        <v>0</v>
      </c>
      <c r="DY243" s="659">
        <f t="shared" si="206"/>
        <v>0</v>
      </c>
      <c r="DZ243" s="659">
        <f t="shared" si="206"/>
        <v>0</v>
      </c>
      <c r="EA243" s="659">
        <f t="shared" si="206"/>
        <v>0</v>
      </c>
      <c r="EB243" s="659">
        <f t="shared" si="206"/>
        <v>0</v>
      </c>
      <c r="EC243" s="659">
        <f t="shared" si="206"/>
        <v>0</v>
      </c>
      <c r="ED243" s="659">
        <f t="shared" si="206"/>
        <v>0</v>
      </c>
      <c r="EE243" s="659">
        <f t="shared" si="206"/>
        <v>0</v>
      </c>
      <c r="EF243" s="659">
        <f t="shared" si="206"/>
        <v>0</v>
      </c>
      <c r="EG243" s="659">
        <f t="shared" si="206"/>
        <v>0</v>
      </c>
      <c r="EH243" s="659">
        <f t="shared" si="206"/>
        <v>0</v>
      </c>
      <c r="EI243" s="659">
        <f t="shared" si="206"/>
        <v>0</v>
      </c>
      <c r="EJ243" s="659">
        <f t="shared" si="206"/>
        <v>0</v>
      </c>
      <c r="EK243" s="659">
        <f t="shared" si="206"/>
        <v>0</v>
      </c>
      <c r="EL243" s="659">
        <f t="shared" si="206"/>
        <v>0</v>
      </c>
      <c r="EM243" s="659">
        <f t="shared" si="206"/>
        <v>0</v>
      </c>
      <c r="EN243" s="659">
        <f t="shared" si="206"/>
        <v>0</v>
      </c>
      <c r="EO243" s="659">
        <f t="shared" si="206"/>
        <v>0</v>
      </c>
      <c r="EP243" s="659">
        <f t="shared" si="206"/>
        <v>0</v>
      </c>
      <c r="EQ243" s="659">
        <f t="shared" si="206"/>
        <v>0</v>
      </c>
      <c r="ER243" s="659">
        <f t="shared" si="206"/>
        <v>0</v>
      </c>
      <c r="ES243" s="659">
        <f t="shared" si="206"/>
        <v>0</v>
      </c>
      <c r="ET243" s="659">
        <f t="shared" si="206"/>
        <v>0</v>
      </c>
      <c r="EU243" s="659">
        <f t="shared" si="206"/>
        <v>0</v>
      </c>
      <c r="EV243" s="659">
        <f t="shared" si="206"/>
        <v>0</v>
      </c>
      <c r="EW243" s="659">
        <f t="shared" si="206"/>
        <v>0</v>
      </c>
      <c r="EX243" s="660">
        <f t="shared" si="206"/>
        <v>0</v>
      </c>
      <c r="EY243" s="612"/>
      <c r="EZ243" s="86"/>
      <c r="FB243" s="612"/>
    </row>
    <row r="244" spans="1:158" hidden="1" outlineLevel="2">
      <c r="A244" s="654"/>
      <c r="B244" s="654"/>
      <c r="C244" s="928" t="str">
        <f>$A$28</f>
        <v>Pan Programme</v>
      </c>
      <c r="D244" s="654"/>
      <c r="E244" s="654"/>
      <c r="F244" s="654"/>
      <c r="G244" s="654"/>
      <c r="H244" s="654"/>
      <c r="I244" s="654"/>
      <c r="J244" s="654"/>
      <c r="K244" s="654"/>
      <c r="L244" s="654"/>
      <c r="M244" s="654"/>
      <c r="N244" s="654"/>
      <c r="O244" s="654"/>
      <c r="P244" s="654"/>
      <c r="Q244" s="654"/>
      <c r="R244" s="654"/>
      <c r="S244" s="654"/>
      <c r="T244" s="654"/>
      <c r="U244" s="654"/>
      <c r="V244" s="654"/>
      <c r="W244" s="654"/>
      <c r="X244" s="654"/>
      <c r="Y244" s="654"/>
      <c r="Z244" s="654"/>
      <c r="AA244" s="654"/>
      <c r="AB244" s="654"/>
      <c r="AC244" s="654"/>
      <c r="AD244" s="661" t="str">
        <f>$AD$28</f>
        <v>1_ATP</v>
      </c>
      <c r="AE244" s="304">
        <f t="shared" ca="1" si="204"/>
        <v>28179628.177266434</v>
      </c>
      <c r="AF244" s="930">
        <f ca="1">AF38</f>
        <v>0</v>
      </c>
      <c r="AG244" s="638">
        <f t="shared" ref="AG244:CR244" ca="1" si="207">AG38</f>
        <v>39683.247357148663</v>
      </c>
      <c r="AH244" s="638">
        <f t="shared" ca="1" si="207"/>
        <v>422255.07897326676</v>
      </c>
      <c r="AI244" s="638">
        <f t="shared" ca="1" si="207"/>
        <v>2797484.5411837441</v>
      </c>
      <c r="AJ244" s="638">
        <f t="shared" ca="1" si="207"/>
        <v>436965.49718034657</v>
      </c>
      <c r="AK244" s="638">
        <f t="shared" ca="1" si="207"/>
        <v>510475.49391462322</v>
      </c>
      <c r="AL244" s="638">
        <f t="shared" ca="1" si="207"/>
        <v>430333.27053222246</v>
      </c>
      <c r="AM244" s="638">
        <f t="shared" ca="1" si="207"/>
        <v>430333.27053222246</v>
      </c>
      <c r="AN244" s="638">
        <f t="shared" ca="1" si="207"/>
        <v>403228.64737009897</v>
      </c>
      <c r="AO244" s="638">
        <f t="shared" ca="1" si="207"/>
        <v>403228.64737009845</v>
      </c>
      <c r="AP244" s="638">
        <f t="shared" ca="1" si="207"/>
        <v>403228.64737009845</v>
      </c>
      <c r="AQ244" s="638">
        <f t="shared" ca="1" si="207"/>
        <v>402413.45529469283</v>
      </c>
      <c r="AR244" s="638">
        <f t="shared" ca="1" si="207"/>
        <v>402413.45529469225</v>
      </c>
      <c r="AS244" s="638">
        <f t="shared" ca="1" si="207"/>
        <v>402413.45529469283</v>
      </c>
      <c r="AT244" s="638">
        <f t="shared" ca="1" si="207"/>
        <v>402413.45529469225</v>
      </c>
      <c r="AU244" s="638">
        <f t="shared" ca="1" si="207"/>
        <v>402413.45529469225</v>
      </c>
      <c r="AV244" s="638">
        <f t="shared" ca="1" si="207"/>
        <v>403029.46945746802</v>
      </c>
      <c r="AW244" s="638">
        <f t="shared" ca="1" si="207"/>
        <v>403029.46945746802</v>
      </c>
      <c r="AX244" s="638">
        <f t="shared" ca="1" si="207"/>
        <v>403029.46945746749</v>
      </c>
      <c r="AY244" s="638">
        <f t="shared" ca="1" si="207"/>
        <v>403029.46945746802</v>
      </c>
      <c r="AZ244" s="638">
        <f t="shared" ca="1" si="207"/>
        <v>403029.46945746749</v>
      </c>
      <c r="BA244" s="638">
        <f t="shared" ca="1" si="207"/>
        <v>403029.46945746802</v>
      </c>
      <c r="BB244" s="638">
        <f t="shared" ca="1" si="207"/>
        <v>403029.46945746802</v>
      </c>
      <c r="BC244" s="638">
        <f t="shared" ca="1" si="207"/>
        <v>403029.46945746749</v>
      </c>
      <c r="BD244" s="638">
        <f t="shared" ca="1" si="207"/>
        <v>403029.46945746854</v>
      </c>
      <c r="BE244" s="638">
        <f t="shared" ca="1" si="207"/>
        <v>403029.46945746749</v>
      </c>
      <c r="BF244" s="638">
        <f t="shared" ca="1" si="207"/>
        <v>403029.46945746802</v>
      </c>
      <c r="BG244" s="638">
        <f t="shared" ca="1" si="207"/>
        <v>399313.34198590828</v>
      </c>
      <c r="BH244" s="638">
        <f t="shared" ca="1" si="207"/>
        <v>399941.67643194017</v>
      </c>
      <c r="BI244" s="638">
        <f t="shared" ca="1" si="207"/>
        <v>399941.67643194017</v>
      </c>
      <c r="BJ244" s="638">
        <f t="shared" ca="1" si="207"/>
        <v>399941.67643194017</v>
      </c>
      <c r="BK244" s="638">
        <f t="shared" ca="1" si="207"/>
        <v>399941.67643194017</v>
      </c>
      <c r="BL244" s="638">
        <f t="shared" ca="1" si="207"/>
        <v>399941.67643194017</v>
      </c>
      <c r="BM244" s="638">
        <f t="shared" ca="1" si="207"/>
        <v>399941.67643193965</v>
      </c>
      <c r="BN244" s="638">
        <f t="shared" ca="1" si="207"/>
        <v>399941.67643194017</v>
      </c>
      <c r="BO244" s="638">
        <f t="shared" ca="1" si="207"/>
        <v>399941.67643194017</v>
      </c>
      <c r="BP244" s="638">
        <f t="shared" ca="1" si="207"/>
        <v>399941.67643194017</v>
      </c>
      <c r="BQ244" s="638">
        <f t="shared" ca="1" si="207"/>
        <v>399941.67643194017</v>
      </c>
      <c r="BR244" s="638">
        <f t="shared" ca="1" si="207"/>
        <v>399941.67643194017</v>
      </c>
      <c r="BS244" s="638">
        <f t="shared" ca="1" si="207"/>
        <v>396225.54896038107</v>
      </c>
      <c r="BT244" s="638">
        <f t="shared" ca="1" si="207"/>
        <v>396866.45009533205</v>
      </c>
      <c r="BU244" s="638">
        <f t="shared" ca="1" si="207"/>
        <v>396866.45009533205</v>
      </c>
      <c r="BV244" s="638">
        <f t="shared" ca="1" si="207"/>
        <v>396866.45009533205</v>
      </c>
      <c r="BW244" s="638">
        <f t="shared" ca="1" si="207"/>
        <v>396866.45009533205</v>
      </c>
      <c r="BX244" s="638">
        <f t="shared" ca="1" si="207"/>
        <v>396866.45009533205</v>
      </c>
      <c r="BY244" s="638">
        <f t="shared" ca="1" si="207"/>
        <v>396866.45009533205</v>
      </c>
      <c r="BZ244" s="638">
        <f t="shared" ca="1" si="207"/>
        <v>396866.45009533258</v>
      </c>
      <c r="CA244" s="638">
        <f t="shared" ca="1" si="207"/>
        <v>396866.45009533205</v>
      </c>
      <c r="CB244" s="638">
        <f t="shared" ca="1" si="207"/>
        <v>396866.45009533205</v>
      </c>
      <c r="CC244" s="638">
        <f t="shared" ca="1" si="207"/>
        <v>396866.45009533205</v>
      </c>
      <c r="CD244" s="638">
        <f t="shared" ca="1" si="207"/>
        <v>396866.45009533205</v>
      </c>
      <c r="CE244" s="638">
        <f t="shared" ca="1" si="207"/>
        <v>393150.3226237729</v>
      </c>
      <c r="CF244" s="638">
        <f t="shared" ca="1" si="207"/>
        <v>393804.04178142414</v>
      </c>
      <c r="CG244" s="638">
        <f t="shared" ca="1" si="207"/>
        <v>393804.04178142361</v>
      </c>
      <c r="CH244" s="638">
        <f t="shared" ca="1" si="207"/>
        <v>393804.04178142414</v>
      </c>
      <c r="CI244" s="638">
        <f t="shared" ca="1" si="207"/>
        <v>393804.04178142361</v>
      </c>
      <c r="CJ244" s="638">
        <f t="shared" ca="1" si="207"/>
        <v>393804.04178142414</v>
      </c>
      <c r="CK244" s="638">
        <f t="shared" ca="1" si="207"/>
        <v>393804.04178142414</v>
      </c>
      <c r="CL244" s="638">
        <f t="shared" ca="1" si="207"/>
        <v>393804.04178142361</v>
      </c>
      <c r="CM244" s="638">
        <f t="shared" ca="1" si="207"/>
        <v>393804.04178142414</v>
      </c>
      <c r="CN244" s="638">
        <f t="shared" ca="1" si="207"/>
        <v>393804.04178142361</v>
      </c>
      <c r="CO244" s="638">
        <f t="shared" ca="1" si="207"/>
        <v>393804.04178142414</v>
      </c>
      <c r="CP244" s="638">
        <f t="shared" ca="1" si="207"/>
        <v>393804.04178142361</v>
      </c>
      <c r="CQ244" s="638">
        <f t="shared" ca="1" si="207"/>
        <v>390087.91430986504</v>
      </c>
      <c r="CR244" s="638">
        <f t="shared" ca="1" si="207"/>
        <v>390754.70785066835</v>
      </c>
      <c r="CS244" s="638">
        <f t="shared" ref="CS244:EX244" ca="1" si="208">CS38</f>
        <v>390754.70785066835</v>
      </c>
      <c r="CT244" s="638">
        <f t="shared" ca="1" si="208"/>
        <v>0</v>
      </c>
      <c r="CU244" s="638">
        <f t="shared" ca="1" si="208"/>
        <v>0</v>
      </c>
      <c r="CV244" s="638">
        <f t="shared" ca="1" si="208"/>
        <v>0</v>
      </c>
      <c r="CW244" s="638">
        <f t="shared" ca="1" si="208"/>
        <v>0</v>
      </c>
      <c r="CX244" s="638">
        <f t="shared" ca="1" si="208"/>
        <v>0</v>
      </c>
      <c r="CY244" s="638">
        <f t="shared" ca="1" si="208"/>
        <v>0</v>
      </c>
      <c r="CZ244" s="638">
        <f t="shared" ca="1" si="208"/>
        <v>0</v>
      </c>
      <c r="DA244" s="638">
        <f t="shared" ca="1" si="208"/>
        <v>0</v>
      </c>
      <c r="DB244" s="638">
        <f t="shared" ca="1" si="208"/>
        <v>0</v>
      </c>
      <c r="DC244" s="638">
        <f t="shared" ca="1" si="208"/>
        <v>0</v>
      </c>
      <c r="DD244" s="638">
        <f t="shared" ca="1" si="208"/>
        <v>0</v>
      </c>
      <c r="DE244" s="638">
        <f t="shared" ca="1" si="208"/>
        <v>0</v>
      </c>
      <c r="DF244" s="638">
        <f t="shared" ca="1" si="208"/>
        <v>0</v>
      </c>
      <c r="DG244" s="638">
        <f t="shared" ca="1" si="208"/>
        <v>0</v>
      </c>
      <c r="DH244" s="638">
        <f t="shared" ca="1" si="208"/>
        <v>0</v>
      </c>
      <c r="DI244" s="638">
        <f t="shared" ca="1" si="208"/>
        <v>0</v>
      </c>
      <c r="DJ244" s="638">
        <f t="shared" ca="1" si="208"/>
        <v>0</v>
      </c>
      <c r="DK244" s="638">
        <f t="shared" ca="1" si="208"/>
        <v>0</v>
      </c>
      <c r="DL244" s="638">
        <f t="shared" ca="1" si="208"/>
        <v>0</v>
      </c>
      <c r="DM244" s="638">
        <f t="shared" ca="1" si="208"/>
        <v>0</v>
      </c>
      <c r="DN244" s="638">
        <f t="shared" ca="1" si="208"/>
        <v>0</v>
      </c>
      <c r="DO244" s="638">
        <f t="shared" ca="1" si="208"/>
        <v>0</v>
      </c>
      <c r="DP244" s="638">
        <f t="shared" ca="1" si="208"/>
        <v>0</v>
      </c>
      <c r="DQ244" s="638">
        <f t="shared" ca="1" si="208"/>
        <v>0</v>
      </c>
      <c r="DR244" s="638">
        <f t="shared" ca="1" si="208"/>
        <v>0</v>
      </c>
      <c r="DS244" s="638">
        <f t="shared" ca="1" si="208"/>
        <v>0</v>
      </c>
      <c r="DT244" s="638">
        <f t="shared" ca="1" si="208"/>
        <v>0</v>
      </c>
      <c r="DU244" s="638">
        <f t="shared" ca="1" si="208"/>
        <v>0</v>
      </c>
      <c r="DV244" s="638">
        <f t="shared" ca="1" si="208"/>
        <v>0</v>
      </c>
      <c r="DW244" s="638">
        <f t="shared" ca="1" si="208"/>
        <v>0</v>
      </c>
      <c r="DX244" s="638">
        <f t="shared" ca="1" si="208"/>
        <v>0</v>
      </c>
      <c r="DY244" s="638">
        <f t="shared" ca="1" si="208"/>
        <v>0</v>
      </c>
      <c r="DZ244" s="638">
        <f t="shared" ca="1" si="208"/>
        <v>0</v>
      </c>
      <c r="EA244" s="638">
        <f t="shared" ca="1" si="208"/>
        <v>0</v>
      </c>
      <c r="EB244" s="638">
        <f t="shared" ca="1" si="208"/>
        <v>0</v>
      </c>
      <c r="EC244" s="638">
        <f t="shared" ca="1" si="208"/>
        <v>0</v>
      </c>
      <c r="ED244" s="638">
        <f t="shared" ca="1" si="208"/>
        <v>0</v>
      </c>
      <c r="EE244" s="638">
        <f t="shared" ca="1" si="208"/>
        <v>0</v>
      </c>
      <c r="EF244" s="638">
        <f t="shared" ca="1" si="208"/>
        <v>0</v>
      </c>
      <c r="EG244" s="638">
        <f t="shared" ca="1" si="208"/>
        <v>0</v>
      </c>
      <c r="EH244" s="638">
        <f t="shared" ca="1" si="208"/>
        <v>0</v>
      </c>
      <c r="EI244" s="638">
        <f t="shared" ca="1" si="208"/>
        <v>0</v>
      </c>
      <c r="EJ244" s="638">
        <f t="shared" ca="1" si="208"/>
        <v>0</v>
      </c>
      <c r="EK244" s="638">
        <f t="shared" ca="1" si="208"/>
        <v>0</v>
      </c>
      <c r="EL244" s="638">
        <f t="shared" ca="1" si="208"/>
        <v>0</v>
      </c>
      <c r="EM244" s="638">
        <f t="shared" ca="1" si="208"/>
        <v>0</v>
      </c>
      <c r="EN244" s="638">
        <f t="shared" ca="1" si="208"/>
        <v>0</v>
      </c>
      <c r="EO244" s="638">
        <f t="shared" ca="1" si="208"/>
        <v>0</v>
      </c>
      <c r="EP244" s="638">
        <f t="shared" ca="1" si="208"/>
        <v>0</v>
      </c>
      <c r="EQ244" s="638">
        <f t="shared" ca="1" si="208"/>
        <v>0</v>
      </c>
      <c r="ER244" s="638">
        <f t="shared" ca="1" si="208"/>
        <v>0</v>
      </c>
      <c r="ES244" s="638">
        <f t="shared" ca="1" si="208"/>
        <v>0</v>
      </c>
      <c r="ET244" s="638">
        <f t="shared" ca="1" si="208"/>
        <v>0</v>
      </c>
      <c r="EU244" s="638">
        <f t="shared" ca="1" si="208"/>
        <v>0</v>
      </c>
      <c r="EV244" s="638">
        <f t="shared" ca="1" si="208"/>
        <v>0</v>
      </c>
      <c r="EW244" s="638">
        <f t="shared" ca="1" si="208"/>
        <v>0</v>
      </c>
      <c r="EX244" s="639">
        <f t="shared" ca="1" si="208"/>
        <v>0</v>
      </c>
      <c r="EY244" s="612"/>
      <c r="EZ244" s="86"/>
      <c r="FB244" s="612"/>
    </row>
    <row r="245" spans="1:158" hidden="1" outlineLevel="2">
      <c r="A245" s="654"/>
      <c r="B245" s="654"/>
      <c r="C245" s="928" t="str">
        <f>$A$42</f>
        <v>Quarterly</v>
      </c>
      <c r="D245" s="654"/>
      <c r="E245" s="654"/>
      <c r="F245" s="654"/>
      <c r="G245" s="654"/>
      <c r="H245" s="654"/>
      <c r="I245" s="654"/>
      <c r="J245" s="654"/>
      <c r="K245" s="654"/>
      <c r="L245" s="654"/>
      <c r="M245" s="654"/>
      <c r="N245" s="654"/>
      <c r="O245" s="654"/>
      <c r="P245" s="654"/>
      <c r="Q245" s="654"/>
      <c r="R245" s="654"/>
      <c r="S245" s="654"/>
      <c r="T245" s="654"/>
      <c r="U245" s="654"/>
      <c r="V245" s="654"/>
      <c r="W245" s="654"/>
      <c r="X245" s="654"/>
      <c r="Y245" s="654"/>
      <c r="Z245" s="654"/>
      <c r="AA245" s="654"/>
      <c r="AB245" s="654"/>
      <c r="AC245" s="654"/>
      <c r="AD245" s="661" t="str">
        <f>$AD$42</f>
        <v>2_ATP</v>
      </c>
      <c r="AE245" s="304">
        <f t="shared" ca="1" si="204"/>
        <v>6702865.789631973</v>
      </c>
      <c r="AF245" s="930">
        <f ca="1">AF52</f>
        <v>0</v>
      </c>
      <c r="AG245" s="638">
        <f t="shared" ref="AG245:CR245" ca="1" si="209">AG52</f>
        <v>9439.1409091167861</v>
      </c>
      <c r="AH245" s="638">
        <f t="shared" ca="1" si="209"/>
        <v>95801.625733366483</v>
      </c>
      <c r="AI245" s="638">
        <f t="shared" ca="1" si="209"/>
        <v>577022.98113855498</v>
      </c>
      <c r="AJ245" s="638">
        <f t="shared" ca="1" si="209"/>
        <v>15544.942951040171</v>
      </c>
      <c r="AK245" s="638">
        <f t="shared" ca="1" si="209"/>
        <v>284297.38745314389</v>
      </c>
      <c r="AL245" s="638">
        <f t="shared" ca="1" si="209"/>
        <v>13967.387533021556</v>
      </c>
      <c r="AM245" s="638">
        <f t="shared" ca="1" si="209"/>
        <v>13967.387533021556</v>
      </c>
      <c r="AN245" s="638">
        <f t="shared" ca="1" si="209"/>
        <v>258787.42634836477</v>
      </c>
      <c r="AO245" s="638">
        <f t="shared" ca="1" si="209"/>
        <v>7520.2247034979637</v>
      </c>
      <c r="AP245" s="638">
        <f t="shared" ca="1" si="209"/>
        <v>7520.2247034979637</v>
      </c>
      <c r="AQ245" s="638">
        <f t="shared" ca="1" si="209"/>
        <v>258593.52304205278</v>
      </c>
      <c r="AR245" s="638">
        <f t="shared" ca="1" si="209"/>
        <v>7326.3213971858095</v>
      </c>
      <c r="AS245" s="638">
        <f t="shared" ca="1" si="209"/>
        <v>7326.3213971859359</v>
      </c>
      <c r="AT245" s="638">
        <f t="shared" ca="1" si="209"/>
        <v>258593.52304205272</v>
      </c>
      <c r="AU245" s="638">
        <f t="shared" ca="1" si="209"/>
        <v>7326.3213971858095</v>
      </c>
      <c r="AV245" s="638">
        <f t="shared" ca="1" si="209"/>
        <v>7472.8478251295764</v>
      </c>
      <c r="AW245" s="638">
        <f t="shared" ca="1" si="209"/>
        <v>262090.27882526099</v>
      </c>
      <c r="AX245" s="638">
        <f t="shared" ca="1" si="209"/>
        <v>7472.8478251294528</v>
      </c>
      <c r="AY245" s="638">
        <f t="shared" ca="1" si="209"/>
        <v>7472.8478251295764</v>
      </c>
      <c r="AZ245" s="638">
        <f t="shared" ca="1" si="209"/>
        <v>263765.39350289316</v>
      </c>
      <c r="BA245" s="638">
        <f t="shared" ca="1" si="209"/>
        <v>7472.8478251295764</v>
      </c>
      <c r="BB245" s="638">
        <f t="shared" ca="1" si="209"/>
        <v>7472.8478251295764</v>
      </c>
      <c r="BC245" s="638">
        <f t="shared" ca="1" si="209"/>
        <v>263765.39350289345</v>
      </c>
      <c r="BD245" s="638">
        <f t="shared" ca="1" si="209"/>
        <v>7472.8478251297001</v>
      </c>
      <c r="BE245" s="638">
        <f t="shared" ca="1" si="209"/>
        <v>7472.8478251294528</v>
      </c>
      <c r="BF245" s="638">
        <f t="shared" ca="1" si="209"/>
        <v>263765.39350289328</v>
      </c>
      <c r="BG245" s="638">
        <f t="shared" ca="1" si="209"/>
        <v>7472.8478251294528</v>
      </c>
      <c r="BH245" s="638">
        <f t="shared" ca="1" si="209"/>
        <v>7622.3047816322478</v>
      </c>
      <c r="BI245" s="638">
        <f t="shared" ca="1" si="209"/>
        <v>267332.0844017663</v>
      </c>
      <c r="BJ245" s="638">
        <f t="shared" ca="1" si="209"/>
        <v>7622.3047816322478</v>
      </c>
      <c r="BK245" s="638">
        <f t="shared" ca="1" si="209"/>
        <v>7622.3047816322478</v>
      </c>
      <c r="BL245" s="638">
        <f t="shared" ca="1" si="209"/>
        <v>269040.70137295179</v>
      </c>
      <c r="BM245" s="638">
        <f t="shared" ca="1" si="209"/>
        <v>7622.3047816321205</v>
      </c>
      <c r="BN245" s="638">
        <f t="shared" ca="1" si="209"/>
        <v>7622.3047816322478</v>
      </c>
      <c r="BO245" s="638">
        <f t="shared" ca="1" si="209"/>
        <v>269040.70137295144</v>
      </c>
      <c r="BP245" s="638">
        <f t="shared" ca="1" si="209"/>
        <v>7622.3047816322478</v>
      </c>
      <c r="BQ245" s="638">
        <f t="shared" ca="1" si="209"/>
        <v>7622.3047816322478</v>
      </c>
      <c r="BR245" s="638">
        <f t="shared" ca="1" si="209"/>
        <v>269040.70137295208</v>
      </c>
      <c r="BS245" s="638">
        <f t="shared" ca="1" si="209"/>
        <v>7622.3047816322478</v>
      </c>
      <c r="BT245" s="638">
        <f t="shared" ca="1" si="209"/>
        <v>7774.7508772647325</v>
      </c>
      <c r="BU245" s="638">
        <f t="shared" ca="1" si="209"/>
        <v>272678.7260898017</v>
      </c>
      <c r="BV245" s="638">
        <f t="shared" ca="1" si="209"/>
        <v>7774.7508772647325</v>
      </c>
      <c r="BW245" s="638">
        <f t="shared" ca="1" si="209"/>
        <v>7774.7508772647325</v>
      </c>
      <c r="BX245" s="638">
        <f t="shared" ca="1" si="209"/>
        <v>274421.51540041063</v>
      </c>
      <c r="BY245" s="638">
        <f t="shared" ca="1" si="209"/>
        <v>7774.7508772647325</v>
      </c>
      <c r="BZ245" s="638">
        <f t="shared" ca="1" si="209"/>
        <v>7774.7508772648553</v>
      </c>
      <c r="CA245" s="638">
        <f t="shared" ca="1" si="209"/>
        <v>274421.51540041127</v>
      </c>
      <c r="CB245" s="638">
        <f t="shared" ca="1" si="209"/>
        <v>7774.7508772647325</v>
      </c>
      <c r="CC245" s="638">
        <f t="shared" ca="1" si="209"/>
        <v>7774.7508772647325</v>
      </c>
      <c r="CD245" s="638">
        <f t="shared" ca="1" si="209"/>
        <v>274421.51540041063</v>
      </c>
      <c r="CE245" s="638">
        <f t="shared" ca="1" si="209"/>
        <v>7774.7508772647325</v>
      </c>
      <c r="CF245" s="638">
        <f t="shared" ca="1" si="209"/>
        <v>7930.2458948101548</v>
      </c>
      <c r="CG245" s="638">
        <f t="shared" ca="1" si="209"/>
        <v>278132.30061159813</v>
      </c>
      <c r="CH245" s="638">
        <f t="shared" ca="1" si="209"/>
        <v>7930.2458948101548</v>
      </c>
      <c r="CI245" s="638">
        <f t="shared" ca="1" si="209"/>
        <v>7930.2458948100311</v>
      </c>
      <c r="CJ245" s="638">
        <f t="shared" ca="1" si="209"/>
        <v>279909.94570842024</v>
      </c>
      <c r="CK245" s="638">
        <f t="shared" ca="1" si="209"/>
        <v>7930.2458948101548</v>
      </c>
      <c r="CL245" s="638">
        <f t="shared" ca="1" si="209"/>
        <v>7930.2458948100311</v>
      </c>
      <c r="CM245" s="638">
        <f t="shared" ca="1" si="209"/>
        <v>279909.9457084196</v>
      </c>
      <c r="CN245" s="638">
        <f t="shared" ca="1" si="209"/>
        <v>7930.2458948100311</v>
      </c>
      <c r="CO245" s="638">
        <f t="shared" ca="1" si="209"/>
        <v>7930.2458948101548</v>
      </c>
      <c r="CP245" s="638">
        <f t="shared" ca="1" si="209"/>
        <v>279909.94570841949</v>
      </c>
      <c r="CQ245" s="638">
        <f t="shared" ca="1" si="209"/>
        <v>7930.2458948101548</v>
      </c>
      <c r="CR245" s="638">
        <f t="shared" ca="1" si="209"/>
        <v>8088.8508127062632</v>
      </c>
      <c r="CS245" s="638">
        <f t="shared" ref="CS245:EX245" ca="1" si="210">CS52</f>
        <v>283694.94662383088</v>
      </c>
      <c r="CT245" s="638">
        <f t="shared" ca="1" si="210"/>
        <v>0</v>
      </c>
      <c r="CU245" s="638">
        <f t="shared" ca="1" si="210"/>
        <v>0</v>
      </c>
      <c r="CV245" s="638">
        <f t="shared" ca="1" si="210"/>
        <v>0</v>
      </c>
      <c r="CW245" s="638">
        <f t="shared" ca="1" si="210"/>
        <v>0</v>
      </c>
      <c r="CX245" s="638">
        <f t="shared" ca="1" si="210"/>
        <v>0</v>
      </c>
      <c r="CY245" s="638">
        <f t="shared" ca="1" si="210"/>
        <v>0</v>
      </c>
      <c r="CZ245" s="638">
        <f t="shared" ca="1" si="210"/>
        <v>0</v>
      </c>
      <c r="DA245" s="638">
        <f t="shared" ca="1" si="210"/>
        <v>0</v>
      </c>
      <c r="DB245" s="638">
        <f t="shared" ca="1" si="210"/>
        <v>0</v>
      </c>
      <c r="DC245" s="638">
        <f t="shared" ca="1" si="210"/>
        <v>0</v>
      </c>
      <c r="DD245" s="638">
        <f t="shared" ca="1" si="210"/>
        <v>0</v>
      </c>
      <c r="DE245" s="638">
        <f t="shared" ca="1" si="210"/>
        <v>0</v>
      </c>
      <c r="DF245" s="638">
        <f t="shared" ca="1" si="210"/>
        <v>0</v>
      </c>
      <c r="DG245" s="638">
        <f t="shared" ca="1" si="210"/>
        <v>0</v>
      </c>
      <c r="DH245" s="638">
        <f t="shared" ca="1" si="210"/>
        <v>0</v>
      </c>
      <c r="DI245" s="638">
        <f t="shared" ca="1" si="210"/>
        <v>0</v>
      </c>
      <c r="DJ245" s="638">
        <f t="shared" ca="1" si="210"/>
        <v>0</v>
      </c>
      <c r="DK245" s="638">
        <f t="shared" ca="1" si="210"/>
        <v>0</v>
      </c>
      <c r="DL245" s="638">
        <f t="shared" ca="1" si="210"/>
        <v>0</v>
      </c>
      <c r="DM245" s="638">
        <f t="shared" ca="1" si="210"/>
        <v>0</v>
      </c>
      <c r="DN245" s="638">
        <f t="shared" ca="1" si="210"/>
        <v>0</v>
      </c>
      <c r="DO245" s="638">
        <f t="shared" ca="1" si="210"/>
        <v>0</v>
      </c>
      <c r="DP245" s="638">
        <f t="shared" ca="1" si="210"/>
        <v>0</v>
      </c>
      <c r="DQ245" s="638">
        <f t="shared" ca="1" si="210"/>
        <v>0</v>
      </c>
      <c r="DR245" s="638">
        <f t="shared" ca="1" si="210"/>
        <v>0</v>
      </c>
      <c r="DS245" s="638">
        <f t="shared" ca="1" si="210"/>
        <v>0</v>
      </c>
      <c r="DT245" s="638">
        <f t="shared" ca="1" si="210"/>
        <v>0</v>
      </c>
      <c r="DU245" s="638">
        <f t="shared" ca="1" si="210"/>
        <v>0</v>
      </c>
      <c r="DV245" s="638">
        <f t="shared" ca="1" si="210"/>
        <v>0</v>
      </c>
      <c r="DW245" s="638">
        <f t="shared" ca="1" si="210"/>
        <v>0</v>
      </c>
      <c r="DX245" s="638">
        <f t="shared" ca="1" si="210"/>
        <v>0</v>
      </c>
      <c r="DY245" s="638">
        <f t="shared" ca="1" si="210"/>
        <v>0</v>
      </c>
      <c r="DZ245" s="638">
        <f t="shared" ca="1" si="210"/>
        <v>0</v>
      </c>
      <c r="EA245" s="638">
        <f t="shared" ca="1" si="210"/>
        <v>0</v>
      </c>
      <c r="EB245" s="638">
        <f t="shared" ca="1" si="210"/>
        <v>0</v>
      </c>
      <c r="EC245" s="638">
        <f t="shared" ca="1" si="210"/>
        <v>0</v>
      </c>
      <c r="ED245" s="638">
        <f t="shared" ca="1" si="210"/>
        <v>0</v>
      </c>
      <c r="EE245" s="638">
        <f t="shared" ca="1" si="210"/>
        <v>0</v>
      </c>
      <c r="EF245" s="638">
        <f t="shared" ca="1" si="210"/>
        <v>0</v>
      </c>
      <c r="EG245" s="638">
        <f t="shared" ca="1" si="210"/>
        <v>0</v>
      </c>
      <c r="EH245" s="638">
        <f t="shared" ca="1" si="210"/>
        <v>0</v>
      </c>
      <c r="EI245" s="638">
        <f t="shared" ca="1" si="210"/>
        <v>0</v>
      </c>
      <c r="EJ245" s="638">
        <f t="shared" ca="1" si="210"/>
        <v>0</v>
      </c>
      <c r="EK245" s="638">
        <f t="shared" ca="1" si="210"/>
        <v>0</v>
      </c>
      <c r="EL245" s="638">
        <f t="shared" ca="1" si="210"/>
        <v>0</v>
      </c>
      <c r="EM245" s="638">
        <f t="shared" ca="1" si="210"/>
        <v>0</v>
      </c>
      <c r="EN245" s="638">
        <f t="shared" ca="1" si="210"/>
        <v>0</v>
      </c>
      <c r="EO245" s="638">
        <f t="shared" ca="1" si="210"/>
        <v>0</v>
      </c>
      <c r="EP245" s="638">
        <f t="shared" ca="1" si="210"/>
        <v>0</v>
      </c>
      <c r="EQ245" s="638">
        <f t="shared" ca="1" si="210"/>
        <v>0</v>
      </c>
      <c r="ER245" s="638">
        <f t="shared" ca="1" si="210"/>
        <v>0</v>
      </c>
      <c r="ES245" s="638">
        <f t="shared" ca="1" si="210"/>
        <v>0</v>
      </c>
      <c r="ET245" s="638">
        <f t="shared" ca="1" si="210"/>
        <v>0</v>
      </c>
      <c r="EU245" s="638">
        <f t="shared" ca="1" si="210"/>
        <v>0</v>
      </c>
      <c r="EV245" s="638">
        <f t="shared" ca="1" si="210"/>
        <v>0</v>
      </c>
      <c r="EW245" s="638">
        <f t="shared" ca="1" si="210"/>
        <v>0</v>
      </c>
      <c r="EX245" s="639">
        <f t="shared" ca="1" si="210"/>
        <v>0</v>
      </c>
      <c r="EY245" s="612"/>
      <c r="EZ245" s="86"/>
      <c r="FB245" s="612"/>
    </row>
    <row r="246" spans="1:158" hidden="1" outlineLevel="2">
      <c r="A246" s="654"/>
      <c r="B246" s="654"/>
      <c r="C246" s="928" t="str">
        <f>$A$56</f>
        <v>Business Transformation</v>
      </c>
      <c r="D246" s="654"/>
      <c r="E246" s="654"/>
      <c r="F246" s="654"/>
      <c r="G246" s="654"/>
      <c r="H246" s="654"/>
      <c r="I246" s="654"/>
      <c r="J246" s="654"/>
      <c r="K246" s="654"/>
      <c r="L246" s="654"/>
      <c r="M246" s="654"/>
      <c r="N246" s="654"/>
      <c r="O246" s="654"/>
      <c r="P246" s="654"/>
      <c r="Q246" s="654"/>
      <c r="R246" s="654"/>
      <c r="S246" s="654"/>
      <c r="T246" s="654"/>
      <c r="U246" s="654"/>
      <c r="V246" s="654"/>
      <c r="W246" s="654"/>
      <c r="X246" s="654"/>
      <c r="Y246" s="654"/>
      <c r="Z246" s="654"/>
      <c r="AA246" s="654"/>
      <c r="AB246" s="654"/>
      <c r="AC246" s="654"/>
      <c r="AD246" s="661" t="str">
        <f>$AD$56</f>
        <v>3_ATP</v>
      </c>
      <c r="AE246" s="304">
        <f t="shared" ca="1" si="204"/>
        <v>448166.21274289128</v>
      </c>
      <c r="AF246" s="930">
        <f ca="1">AF66</f>
        <v>0</v>
      </c>
      <c r="AG246" s="638">
        <f t="shared" ref="AG246:CR246" ca="1" si="211">AG66</f>
        <v>631.11871333136673</v>
      </c>
      <c r="AH246" s="638">
        <f t="shared" ca="1" si="211"/>
        <v>805.41098385965017</v>
      </c>
      <c r="AI246" s="638">
        <f t="shared" ca="1" si="211"/>
        <v>38580.841723324746</v>
      </c>
      <c r="AJ246" s="638">
        <f t="shared" ca="1" si="211"/>
        <v>1039.3641210074863</v>
      </c>
      <c r="AK246" s="638">
        <f t="shared" ca="1" si="211"/>
        <v>2208.46034285618</v>
      </c>
      <c r="AL246" s="638">
        <f t="shared" ca="1" si="211"/>
        <v>933.88579885772231</v>
      </c>
      <c r="AM246" s="638">
        <f t="shared" ca="1" si="211"/>
        <v>374215.48130892415</v>
      </c>
      <c r="AN246" s="638">
        <f t="shared" ca="1" si="211"/>
        <v>502.81636692703722</v>
      </c>
      <c r="AO246" s="638">
        <f t="shared" ca="1" si="211"/>
        <v>502.81636692702881</v>
      </c>
      <c r="AP246" s="638">
        <f t="shared" ca="1" si="211"/>
        <v>502.81636692702881</v>
      </c>
      <c r="AQ246" s="638">
        <f t="shared" ca="1" si="211"/>
        <v>489.85162719397238</v>
      </c>
      <c r="AR246" s="638">
        <f t="shared" ca="1" si="211"/>
        <v>489.85162719396391</v>
      </c>
      <c r="AS246" s="638">
        <f t="shared" ca="1" si="211"/>
        <v>489.85162719397238</v>
      </c>
      <c r="AT246" s="638">
        <f t="shared" ca="1" si="211"/>
        <v>489.85162719396391</v>
      </c>
      <c r="AU246" s="638">
        <f t="shared" ca="1" si="211"/>
        <v>489.85162719396391</v>
      </c>
      <c r="AV246" s="638">
        <f t="shared" ca="1" si="211"/>
        <v>499.64865973784657</v>
      </c>
      <c r="AW246" s="638">
        <f t="shared" ca="1" si="211"/>
        <v>499.64865973784657</v>
      </c>
      <c r="AX246" s="638">
        <f t="shared" ca="1" si="211"/>
        <v>499.64865973783827</v>
      </c>
      <c r="AY246" s="638">
        <f t="shared" ca="1" si="211"/>
        <v>499.64865973784657</v>
      </c>
      <c r="AZ246" s="638">
        <f t="shared" ca="1" si="211"/>
        <v>499.64865973783827</v>
      </c>
      <c r="BA246" s="638">
        <f t="shared" ca="1" si="211"/>
        <v>499.64865973784657</v>
      </c>
      <c r="BB246" s="638">
        <f t="shared" ca="1" si="211"/>
        <v>499.64865973784657</v>
      </c>
      <c r="BC246" s="638">
        <f t="shared" ca="1" si="211"/>
        <v>499.64865973783827</v>
      </c>
      <c r="BD246" s="638">
        <f t="shared" ca="1" si="211"/>
        <v>499.64865973785481</v>
      </c>
      <c r="BE246" s="638">
        <f t="shared" ca="1" si="211"/>
        <v>499.64865973783827</v>
      </c>
      <c r="BF246" s="638">
        <f t="shared" ca="1" si="211"/>
        <v>499.64865973784657</v>
      </c>
      <c r="BG246" s="638">
        <f t="shared" ca="1" si="211"/>
        <v>499.64865973783827</v>
      </c>
      <c r="BH246" s="638">
        <f t="shared" ca="1" si="211"/>
        <v>509.64163293260884</v>
      </c>
      <c r="BI246" s="638">
        <f t="shared" ca="1" si="211"/>
        <v>509.64163293260884</v>
      </c>
      <c r="BJ246" s="638">
        <f t="shared" ca="1" si="211"/>
        <v>509.64163293260884</v>
      </c>
      <c r="BK246" s="638">
        <f t="shared" ca="1" si="211"/>
        <v>509.64163293260884</v>
      </c>
      <c r="BL246" s="638">
        <f t="shared" ca="1" si="211"/>
        <v>509.64163293260884</v>
      </c>
      <c r="BM246" s="638">
        <f t="shared" ca="1" si="211"/>
        <v>509.64163293260032</v>
      </c>
      <c r="BN246" s="638">
        <f t="shared" ca="1" si="211"/>
        <v>509.64163293260884</v>
      </c>
      <c r="BO246" s="638">
        <f t="shared" ca="1" si="211"/>
        <v>509.64163293260884</v>
      </c>
      <c r="BP246" s="638">
        <f t="shared" ca="1" si="211"/>
        <v>509.64163293260884</v>
      </c>
      <c r="BQ246" s="638">
        <f t="shared" ca="1" si="211"/>
        <v>509.64163293260884</v>
      </c>
      <c r="BR246" s="638">
        <f t="shared" ca="1" si="211"/>
        <v>509.64163293260884</v>
      </c>
      <c r="BS246" s="638">
        <f t="shared" ca="1" si="211"/>
        <v>509.64163293260884</v>
      </c>
      <c r="BT246" s="638">
        <f t="shared" ca="1" si="211"/>
        <v>519.83446559125025</v>
      </c>
      <c r="BU246" s="638">
        <f t="shared" ca="1" si="211"/>
        <v>519.83446559125025</v>
      </c>
      <c r="BV246" s="638">
        <f t="shared" ca="1" si="211"/>
        <v>519.83446559125025</v>
      </c>
      <c r="BW246" s="638">
        <f t="shared" ca="1" si="211"/>
        <v>519.83446559125025</v>
      </c>
      <c r="BX246" s="638">
        <f t="shared" ca="1" si="211"/>
        <v>519.83446559125025</v>
      </c>
      <c r="BY246" s="638">
        <f t="shared" ca="1" si="211"/>
        <v>519.83446559125025</v>
      </c>
      <c r="BZ246" s="638">
        <f t="shared" ca="1" si="211"/>
        <v>519.83446559125855</v>
      </c>
      <c r="CA246" s="638">
        <f t="shared" ca="1" si="211"/>
        <v>519.83446559125025</v>
      </c>
      <c r="CB246" s="638">
        <f t="shared" ca="1" si="211"/>
        <v>519.83446559125025</v>
      </c>
      <c r="CC246" s="638">
        <f t="shared" ca="1" si="211"/>
        <v>519.83446559125025</v>
      </c>
      <c r="CD246" s="638">
        <f t="shared" ca="1" si="211"/>
        <v>519.83446559125025</v>
      </c>
      <c r="CE246" s="638">
        <f t="shared" ca="1" si="211"/>
        <v>519.83446559125025</v>
      </c>
      <c r="CF246" s="638">
        <f t="shared" ca="1" si="211"/>
        <v>530.23115490308385</v>
      </c>
      <c r="CG246" s="638">
        <f t="shared" ca="1" si="211"/>
        <v>530.23115490307555</v>
      </c>
      <c r="CH246" s="638">
        <f t="shared" ca="1" si="211"/>
        <v>530.23115490308385</v>
      </c>
      <c r="CI246" s="638">
        <f t="shared" ca="1" si="211"/>
        <v>530.23115490307555</v>
      </c>
      <c r="CJ246" s="638">
        <f t="shared" ca="1" si="211"/>
        <v>530.23115490308385</v>
      </c>
      <c r="CK246" s="638">
        <f t="shared" ca="1" si="211"/>
        <v>530.23115490308385</v>
      </c>
      <c r="CL246" s="638">
        <f t="shared" ca="1" si="211"/>
        <v>530.23115490307555</v>
      </c>
      <c r="CM246" s="638">
        <f t="shared" ca="1" si="211"/>
        <v>530.23115490308385</v>
      </c>
      <c r="CN246" s="638">
        <f t="shared" ca="1" si="211"/>
        <v>530.23115490307555</v>
      </c>
      <c r="CO246" s="638">
        <f t="shared" ca="1" si="211"/>
        <v>530.23115490308385</v>
      </c>
      <c r="CP246" s="638">
        <f t="shared" ca="1" si="211"/>
        <v>530.23115490307555</v>
      </c>
      <c r="CQ246" s="638">
        <f t="shared" ca="1" si="211"/>
        <v>530.23115490308385</v>
      </c>
      <c r="CR246" s="638">
        <f t="shared" ca="1" si="211"/>
        <v>540.83577800113915</v>
      </c>
      <c r="CS246" s="638">
        <f t="shared" ref="CS246:EX246" ca="1" si="212">CS66</f>
        <v>540.83577800113915</v>
      </c>
      <c r="CT246" s="638">
        <f t="shared" ca="1" si="212"/>
        <v>0</v>
      </c>
      <c r="CU246" s="638">
        <f t="shared" ca="1" si="212"/>
        <v>0</v>
      </c>
      <c r="CV246" s="638">
        <f t="shared" ca="1" si="212"/>
        <v>0</v>
      </c>
      <c r="CW246" s="638">
        <f t="shared" ca="1" si="212"/>
        <v>0</v>
      </c>
      <c r="CX246" s="638">
        <f t="shared" ca="1" si="212"/>
        <v>0</v>
      </c>
      <c r="CY246" s="638">
        <f t="shared" ca="1" si="212"/>
        <v>0</v>
      </c>
      <c r="CZ246" s="638">
        <f t="shared" ca="1" si="212"/>
        <v>0</v>
      </c>
      <c r="DA246" s="638">
        <f t="shared" ca="1" si="212"/>
        <v>0</v>
      </c>
      <c r="DB246" s="638">
        <f t="shared" ca="1" si="212"/>
        <v>0</v>
      </c>
      <c r="DC246" s="638">
        <f t="shared" ca="1" si="212"/>
        <v>0</v>
      </c>
      <c r="DD246" s="638">
        <f t="shared" ca="1" si="212"/>
        <v>0</v>
      </c>
      <c r="DE246" s="638">
        <f t="shared" ca="1" si="212"/>
        <v>0</v>
      </c>
      <c r="DF246" s="638">
        <f t="shared" ca="1" si="212"/>
        <v>0</v>
      </c>
      <c r="DG246" s="638">
        <f t="shared" ca="1" si="212"/>
        <v>0</v>
      </c>
      <c r="DH246" s="638">
        <f t="shared" ca="1" si="212"/>
        <v>0</v>
      </c>
      <c r="DI246" s="638">
        <f t="shared" ca="1" si="212"/>
        <v>0</v>
      </c>
      <c r="DJ246" s="638">
        <f t="shared" ca="1" si="212"/>
        <v>0</v>
      </c>
      <c r="DK246" s="638">
        <f t="shared" ca="1" si="212"/>
        <v>0</v>
      </c>
      <c r="DL246" s="638">
        <f t="shared" ca="1" si="212"/>
        <v>0</v>
      </c>
      <c r="DM246" s="638">
        <f t="shared" ca="1" si="212"/>
        <v>0</v>
      </c>
      <c r="DN246" s="638">
        <f t="shared" ca="1" si="212"/>
        <v>0</v>
      </c>
      <c r="DO246" s="638">
        <f t="shared" ca="1" si="212"/>
        <v>0</v>
      </c>
      <c r="DP246" s="638">
        <f t="shared" ca="1" si="212"/>
        <v>0</v>
      </c>
      <c r="DQ246" s="638">
        <f t="shared" ca="1" si="212"/>
        <v>0</v>
      </c>
      <c r="DR246" s="638">
        <f t="shared" ca="1" si="212"/>
        <v>0</v>
      </c>
      <c r="DS246" s="638">
        <f t="shared" ca="1" si="212"/>
        <v>0</v>
      </c>
      <c r="DT246" s="638">
        <f t="shared" ca="1" si="212"/>
        <v>0</v>
      </c>
      <c r="DU246" s="638">
        <f t="shared" ca="1" si="212"/>
        <v>0</v>
      </c>
      <c r="DV246" s="638">
        <f t="shared" ca="1" si="212"/>
        <v>0</v>
      </c>
      <c r="DW246" s="638">
        <f t="shared" ca="1" si="212"/>
        <v>0</v>
      </c>
      <c r="DX246" s="638">
        <f t="shared" ca="1" si="212"/>
        <v>0</v>
      </c>
      <c r="DY246" s="638">
        <f t="shared" ca="1" si="212"/>
        <v>0</v>
      </c>
      <c r="DZ246" s="638">
        <f t="shared" ca="1" si="212"/>
        <v>0</v>
      </c>
      <c r="EA246" s="638">
        <f t="shared" ca="1" si="212"/>
        <v>0</v>
      </c>
      <c r="EB246" s="638">
        <f t="shared" ca="1" si="212"/>
        <v>0</v>
      </c>
      <c r="EC246" s="638">
        <f t="shared" ca="1" si="212"/>
        <v>0</v>
      </c>
      <c r="ED246" s="638">
        <f t="shared" ca="1" si="212"/>
        <v>0</v>
      </c>
      <c r="EE246" s="638">
        <f t="shared" ca="1" si="212"/>
        <v>0</v>
      </c>
      <c r="EF246" s="638">
        <f t="shared" ca="1" si="212"/>
        <v>0</v>
      </c>
      <c r="EG246" s="638">
        <f t="shared" ca="1" si="212"/>
        <v>0</v>
      </c>
      <c r="EH246" s="638">
        <f t="shared" ca="1" si="212"/>
        <v>0</v>
      </c>
      <c r="EI246" s="638">
        <f t="shared" ca="1" si="212"/>
        <v>0</v>
      </c>
      <c r="EJ246" s="638">
        <f t="shared" ca="1" si="212"/>
        <v>0</v>
      </c>
      <c r="EK246" s="638">
        <f t="shared" ca="1" si="212"/>
        <v>0</v>
      </c>
      <c r="EL246" s="638">
        <f t="shared" ca="1" si="212"/>
        <v>0</v>
      </c>
      <c r="EM246" s="638">
        <f t="shared" ca="1" si="212"/>
        <v>0</v>
      </c>
      <c r="EN246" s="638">
        <f t="shared" ca="1" si="212"/>
        <v>0</v>
      </c>
      <c r="EO246" s="638">
        <f t="shared" ca="1" si="212"/>
        <v>0</v>
      </c>
      <c r="EP246" s="638">
        <f t="shared" ca="1" si="212"/>
        <v>0</v>
      </c>
      <c r="EQ246" s="638">
        <f t="shared" ca="1" si="212"/>
        <v>0</v>
      </c>
      <c r="ER246" s="638">
        <f t="shared" ca="1" si="212"/>
        <v>0</v>
      </c>
      <c r="ES246" s="638">
        <f t="shared" ca="1" si="212"/>
        <v>0</v>
      </c>
      <c r="ET246" s="638">
        <f t="shared" ca="1" si="212"/>
        <v>0</v>
      </c>
      <c r="EU246" s="638">
        <f t="shared" ca="1" si="212"/>
        <v>0</v>
      </c>
      <c r="EV246" s="638">
        <f t="shared" ca="1" si="212"/>
        <v>0</v>
      </c>
      <c r="EW246" s="638">
        <f t="shared" ca="1" si="212"/>
        <v>0</v>
      </c>
      <c r="EX246" s="639">
        <f t="shared" ca="1" si="212"/>
        <v>0</v>
      </c>
      <c r="EY246" s="612"/>
      <c r="EZ246" s="86"/>
      <c r="FB246" s="612"/>
    </row>
    <row r="247" spans="1:158" hidden="1" outlineLevel="2">
      <c r="A247" s="654"/>
      <c r="B247" s="654"/>
      <c r="C247" s="928" t="str">
        <f>$A$70</f>
        <v>IAFS</v>
      </c>
      <c r="D247" s="654"/>
      <c r="E247" s="654"/>
      <c r="F247" s="654"/>
      <c r="G247" s="654"/>
      <c r="H247" s="654"/>
      <c r="I247" s="654"/>
      <c r="J247" s="654"/>
      <c r="K247" s="654"/>
      <c r="L247" s="654"/>
      <c r="M247" s="654"/>
      <c r="N247" s="654"/>
      <c r="O247" s="654"/>
      <c r="P247" s="654"/>
      <c r="Q247" s="654"/>
      <c r="R247" s="654"/>
      <c r="S247" s="654"/>
      <c r="T247" s="654"/>
      <c r="U247" s="654"/>
      <c r="V247" s="654"/>
      <c r="W247" s="654"/>
      <c r="X247" s="654"/>
      <c r="Y247" s="654"/>
      <c r="Z247" s="654"/>
      <c r="AA247" s="654"/>
      <c r="AB247" s="654"/>
      <c r="AC247" s="654"/>
      <c r="AD247" s="661" t="str">
        <f>$AD$70</f>
        <v>4_ATP</v>
      </c>
      <c r="AE247" s="304">
        <f t="shared" ca="1" si="204"/>
        <v>1260687.5528082955</v>
      </c>
      <c r="AF247" s="930">
        <f ca="1">AF80</f>
        <v>0</v>
      </c>
      <c r="AG247" s="638">
        <f t="shared" ref="AG247:CR247" ca="1" si="213">AG80</f>
        <v>1775.3313025801253</v>
      </c>
      <c r="AH247" s="638">
        <f t="shared" ca="1" si="213"/>
        <v>2265.6139025577331</v>
      </c>
      <c r="AI247" s="638">
        <f t="shared" ca="1" si="213"/>
        <v>108527.56311053217</v>
      </c>
      <c r="AJ247" s="638">
        <f t="shared" ca="1" si="213"/>
        <v>2923.7219873631652</v>
      </c>
      <c r="AK247" s="638">
        <f t="shared" ca="1" si="213"/>
        <v>1056250.1727202737</v>
      </c>
      <c r="AL247" s="638">
        <f t="shared" ca="1" si="213"/>
        <v>2627.0124094334319</v>
      </c>
      <c r="AM247" s="638">
        <f t="shared" ca="1" si="213"/>
        <v>2627.0124094334319</v>
      </c>
      <c r="AN247" s="638">
        <f t="shared" ca="1" si="213"/>
        <v>1414.4179483178978</v>
      </c>
      <c r="AO247" s="638">
        <f t="shared" ca="1" si="213"/>
        <v>1414.4179483178739</v>
      </c>
      <c r="AP247" s="638">
        <f t="shared" ca="1" si="213"/>
        <v>1414.4179483178739</v>
      </c>
      <c r="AQ247" s="638">
        <f t="shared" ca="1" si="213"/>
        <v>1377.9482512676859</v>
      </c>
      <c r="AR247" s="638">
        <f t="shared" ca="1" si="213"/>
        <v>1377.9482512676623</v>
      </c>
      <c r="AS247" s="638">
        <f t="shared" ca="1" si="213"/>
        <v>1377.9482512676859</v>
      </c>
      <c r="AT247" s="638">
        <f t="shared" ca="1" si="213"/>
        <v>1377.9482512676623</v>
      </c>
      <c r="AU247" s="638">
        <f t="shared" ca="1" si="213"/>
        <v>1377.9482512676623</v>
      </c>
      <c r="AV247" s="638">
        <f t="shared" ca="1" si="213"/>
        <v>1405.5072162930251</v>
      </c>
      <c r="AW247" s="638">
        <f t="shared" ca="1" si="213"/>
        <v>1405.5072162930251</v>
      </c>
      <c r="AX247" s="638">
        <f t="shared" ca="1" si="213"/>
        <v>1405.5072162930016</v>
      </c>
      <c r="AY247" s="638">
        <f t="shared" ca="1" si="213"/>
        <v>1405.5072162930251</v>
      </c>
      <c r="AZ247" s="638">
        <f t="shared" ca="1" si="213"/>
        <v>1405.5072162930016</v>
      </c>
      <c r="BA247" s="638">
        <f t="shared" ca="1" si="213"/>
        <v>1405.5072162930251</v>
      </c>
      <c r="BB247" s="638">
        <f t="shared" ca="1" si="213"/>
        <v>1405.5072162930251</v>
      </c>
      <c r="BC247" s="638">
        <f t="shared" ca="1" si="213"/>
        <v>1405.5072162930016</v>
      </c>
      <c r="BD247" s="638">
        <f t="shared" ca="1" si="213"/>
        <v>1405.5072162930483</v>
      </c>
      <c r="BE247" s="638">
        <f t="shared" ca="1" si="213"/>
        <v>1405.5072162930016</v>
      </c>
      <c r="BF247" s="638">
        <f t="shared" ca="1" si="213"/>
        <v>1405.5072162930251</v>
      </c>
      <c r="BG247" s="638">
        <f t="shared" ca="1" si="213"/>
        <v>1405.5072162930016</v>
      </c>
      <c r="BH247" s="638">
        <f t="shared" ca="1" si="213"/>
        <v>1433.6173606189004</v>
      </c>
      <c r="BI247" s="638">
        <f t="shared" ca="1" si="213"/>
        <v>1433.6173606189004</v>
      </c>
      <c r="BJ247" s="638">
        <f t="shared" ca="1" si="213"/>
        <v>1433.6173606189004</v>
      </c>
      <c r="BK247" s="638">
        <f t="shared" ca="1" si="213"/>
        <v>1433.6173606189004</v>
      </c>
      <c r="BL247" s="638">
        <f t="shared" ca="1" si="213"/>
        <v>1433.6173606189004</v>
      </c>
      <c r="BM247" s="638">
        <f t="shared" ca="1" si="213"/>
        <v>1433.6173606188765</v>
      </c>
      <c r="BN247" s="638">
        <f t="shared" ca="1" si="213"/>
        <v>1433.6173606189004</v>
      </c>
      <c r="BO247" s="638">
        <f t="shared" ca="1" si="213"/>
        <v>1433.6173606189004</v>
      </c>
      <c r="BP247" s="638">
        <f t="shared" ca="1" si="213"/>
        <v>1433.6173606189004</v>
      </c>
      <c r="BQ247" s="638">
        <f t="shared" ca="1" si="213"/>
        <v>1433.6173606189004</v>
      </c>
      <c r="BR247" s="638">
        <f t="shared" ca="1" si="213"/>
        <v>1433.6173606189004</v>
      </c>
      <c r="BS247" s="638">
        <f t="shared" ca="1" si="213"/>
        <v>1433.6173606189004</v>
      </c>
      <c r="BT247" s="638">
        <f t="shared" ca="1" si="213"/>
        <v>1462.2897078312483</v>
      </c>
      <c r="BU247" s="638">
        <f t="shared" ca="1" si="213"/>
        <v>1462.2897078312483</v>
      </c>
      <c r="BV247" s="638">
        <f t="shared" ca="1" si="213"/>
        <v>1462.2897078312483</v>
      </c>
      <c r="BW247" s="638">
        <f t="shared" ca="1" si="213"/>
        <v>1462.2897078312483</v>
      </c>
      <c r="BX247" s="638">
        <f t="shared" ca="1" si="213"/>
        <v>1462.2897078312483</v>
      </c>
      <c r="BY247" s="638">
        <f t="shared" ca="1" si="213"/>
        <v>1462.2897078312483</v>
      </c>
      <c r="BZ247" s="638">
        <f t="shared" ca="1" si="213"/>
        <v>1462.2897078312715</v>
      </c>
      <c r="CA247" s="638">
        <f t="shared" ca="1" si="213"/>
        <v>1462.2897078312483</v>
      </c>
      <c r="CB247" s="638">
        <f t="shared" ca="1" si="213"/>
        <v>1462.2897078312483</v>
      </c>
      <c r="CC247" s="638">
        <f t="shared" ca="1" si="213"/>
        <v>1462.2897078312483</v>
      </c>
      <c r="CD247" s="638">
        <f t="shared" ca="1" si="213"/>
        <v>1462.2897078312483</v>
      </c>
      <c r="CE247" s="638">
        <f t="shared" ca="1" si="213"/>
        <v>1462.2897078312483</v>
      </c>
      <c r="CF247" s="638">
        <f t="shared" ca="1" si="213"/>
        <v>1491.5355019878973</v>
      </c>
      <c r="CG247" s="638">
        <f t="shared" ca="1" si="213"/>
        <v>1491.5355019878741</v>
      </c>
      <c r="CH247" s="638">
        <f t="shared" ca="1" si="213"/>
        <v>1491.5355019878973</v>
      </c>
      <c r="CI247" s="638">
        <f t="shared" ca="1" si="213"/>
        <v>1491.5355019878741</v>
      </c>
      <c r="CJ247" s="638">
        <f t="shared" ca="1" si="213"/>
        <v>1491.5355019878973</v>
      </c>
      <c r="CK247" s="638">
        <f t="shared" ca="1" si="213"/>
        <v>1491.5355019878973</v>
      </c>
      <c r="CL247" s="638">
        <f t="shared" ca="1" si="213"/>
        <v>1491.5355019878741</v>
      </c>
      <c r="CM247" s="638">
        <f t="shared" ca="1" si="213"/>
        <v>1491.5355019878973</v>
      </c>
      <c r="CN247" s="638">
        <f t="shared" ca="1" si="213"/>
        <v>1491.5355019878741</v>
      </c>
      <c r="CO247" s="638">
        <f t="shared" ca="1" si="213"/>
        <v>1491.5355019878973</v>
      </c>
      <c r="CP247" s="638">
        <f t="shared" ca="1" si="213"/>
        <v>1491.5355019878741</v>
      </c>
      <c r="CQ247" s="638">
        <f t="shared" ca="1" si="213"/>
        <v>1491.5355019878973</v>
      </c>
      <c r="CR247" s="638">
        <f t="shared" ca="1" si="213"/>
        <v>1521.3662120276376</v>
      </c>
      <c r="CS247" s="638">
        <f t="shared" ref="CS247:EX247" ca="1" si="214">CS80</f>
        <v>1521.3662120276376</v>
      </c>
      <c r="CT247" s="638">
        <f t="shared" ca="1" si="214"/>
        <v>0</v>
      </c>
      <c r="CU247" s="638">
        <f t="shared" ca="1" si="214"/>
        <v>0</v>
      </c>
      <c r="CV247" s="638">
        <f t="shared" ca="1" si="214"/>
        <v>0</v>
      </c>
      <c r="CW247" s="638">
        <f t="shared" ca="1" si="214"/>
        <v>0</v>
      </c>
      <c r="CX247" s="638">
        <f t="shared" ca="1" si="214"/>
        <v>0</v>
      </c>
      <c r="CY247" s="638">
        <f t="shared" ca="1" si="214"/>
        <v>0</v>
      </c>
      <c r="CZ247" s="638">
        <f t="shared" ca="1" si="214"/>
        <v>0</v>
      </c>
      <c r="DA247" s="638">
        <f t="shared" ca="1" si="214"/>
        <v>0</v>
      </c>
      <c r="DB247" s="638">
        <f t="shared" ca="1" si="214"/>
        <v>0</v>
      </c>
      <c r="DC247" s="638">
        <f t="shared" ca="1" si="214"/>
        <v>0</v>
      </c>
      <c r="DD247" s="638">
        <f t="shared" ca="1" si="214"/>
        <v>0</v>
      </c>
      <c r="DE247" s="638">
        <f t="shared" ca="1" si="214"/>
        <v>0</v>
      </c>
      <c r="DF247" s="638">
        <f t="shared" ca="1" si="214"/>
        <v>0</v>
      </c>
      <c r="DG247" s="638">
        <f t="shared" ca="1" si="214"/>
        <v>0</v>
      </c>
      <c r="DH247" s="638">
        <f t="shared" ca="1" si="214"/>
        <v>0</v>
      </c>
      <c r="DI247" s="638">
        <f t="shared" ca="1" si="214"/>
        <v>0</v>
      </c>
      <c r="DJ247" s="638">
        <f t="shared" ca="1" si="214"/>
        <v>0</v>
      </c>
      <c r="DK247" s="638">
        <f t="shared" ca="1" si="214"/>
        <v>0</v>
      </c>
      <c r="DL247" s="638">
        <f t="shared" ca="1" si="214"/>
        <v>0</v>
      </c>
      <c r="DM247" s="638">
        <f t="shared" ca="1" si="214"/>
        <v>0</v>
      </c>
      <c r="DN247" s="638">
        <f t="shared" ca="1" si="214"/>
        <v>0</v>
      </c>
      <c r="DO247" s="638">
        <f t="shared" ca="1" si="214"/>
        <v>0</v>
      </c>
      <c r="DP247" s="638">
        <f t="shared" ca="1" si="214"/>
        <v>0</v>
      </c>
      <c r="DQ247" s="638">
        <f t="shared" ca="1" si="214"/>
        <v>0</v>
      </c>
      <c r="DR247" s="638">
        <f t="shared" ca="1" si="214"/>
        <v>0</v>
      </c>
      <c r="DS247" s="638">
        <f t="shared" ca="1" si="214"/>
        <v>0</v>
      </c>
      <c r="DT247" s="638">
        <f t="shared" ca="1" si="214"/>
        <v>0</v>
      </c>
      <c r="DU247" s="638">
        <f t="shared" ca="1" si="214"/>
        <v>0</v>
      </c>
      <c r="DV247" s="638">
        <f t="shared" ca="1" si="214"/>
        <v>0</v>
      </c>
      <c r="DW247" s="638">
        <f t="shared" ca="1" si="214"/>
        <v>0</v>
      </c>
      <c r="DX247" s="638">
        <f t="shared" ca="1" si="214"/>
        <v>0</v>
      </c>
      <c r="DY247" s="638">
        <f t="shared" ca="1" si="214"/>
        <v>0</v>
      </c>
      <c r="DZ247" s="638">
        <f t="shared" ca="1" si="214"/>
        <v>0</v>
      </c>
      <c r="EA247" s="638">
        <f t="shared" ca="1" si="214"/>
        <v>0</v>
      </c>
      <c r="EB247" s="638">
        <f t="shared" ca="1" si="214"/>
        <v>0</v>
      </c>
      <c r="EC247" s="638">
        <f t="shared" ca="1" si="214"/>
        <v>0</v>
      </c>
      <c r="ED247" s="638">
        <f t="shared" ca="1" si="214"/>
        <v>0</v>
      </c>
      <c r="EE247" s="638">
        <f t="shared" ca="1" si="214"/>
        <v>0</v>
      </c>
      <c r="EF247" s="638">
        <f t="shared" ca="1" si="214"/>
        <v>0</v>
      </c>
      <c r="EG247" s="638">
        <f t="shared" ca="1" si="214"/>
        <v>0</v>
      </c>
      <c r="EH247" s="638">
        <f t="shared" ca="1" si="214"/>
        <v>0</v>
      </c>
      <c r="EI247" s="638">
        <f t="shared" ca="1" si="214"/>
        <v>0</v>
      </c>
      <c r="EJ247" s="638">
        <f t="shared" ca="1" si="214"/>
        <v>0</v>
      </c>
      <c r="EK247" s="638">
        <f t="shared" ca="1" si="214"/>
        <v>0</v>
      </c>
      <c r="EL247" s="638">
        <f t="shared" ca="1" si="214"/>
        <v>0</v>
      </c>
      <c r="EM247" s="638">
        <f t="shared" ca="1" si="214"/>
        <v>0</v>
      </c>
      <c r="EN247" s="638">
        <f t="shared" ca="1" si="214"/>
        <v>0</v>
      </c>
      <c r="EO247" s="638">
        <f t="shared" ca="1" si="214"/>
        <v>0</v>
      </c>
      <c r="EP247" s="638">
        <f t="shared" ca="1" si="214"/>
        <v>0</v>
      </c>
      <c r="EQ247" s="638">
        <f t="shared" ca="1" si="214"/>
        <v>0</v>
      </c>
      <c r="ER247" s="638">
        <f t="shared" ca="1" si="214"/>
        <v>0</v>
      </c>
      <c r="ES247" s="638">
        <f t="shared" ca="1" si="214"/>
        <v>0</v>
      </c>
      <c r="ET247" s="638">
        <f t="shared" ca="1" si="214"/>
        <v>0</v>
      </c>
      <c r="EU247" s="638">
        <f t="shared" ca="1" si="214"/>
        <v>0</v>
      </c>
      <c r="EV247" s="638">
        <f t="shared" ca="1" si="214"/>
        <v>0</v>
      </c>
      <c r="EW247" s="638">
        <f t="shared" ca="1" si="214"/>
        <v>0</v>
      </c>
      <c r="EX247" s="639">
        <f t="shared" ca="1" si="214"/>
        <v>0</v>
      </c>
      <c r="EY247" s="612"/>
      <c r="EZ247" s="86"/>
      <c r="FB247" s="612"/>
    </row>
    <row r="248" spans="1:158" hidden="1" outlineLevel="2">
      <c r="A248" s="654"/>
      <c r="B248" s="654"/>
      <c r="C248" s="928" t="str">
        <f>$A$84</f>
        <v>NISAM</v>
      </c>
      <c r="D248" s="654"/>
      <c r="E248" s="654"/>
      <c r="F248" s="654"/>
      <c r="G248" s="654"/>
      <c r="H248" s="654"/>
      <c r="I248" s="654"/>
      <c r="J248" s="654"/>
      <c r="K248" s="654"/>
      <c r="L248" s="654"/>
      <c r="M248" s="654"/>
      <c r="N248" s="654"/>
      <c r="O248" s="654"/>
      <c r="P248" s="654"/>
      <c r="Q248" s="654"/>
      <c r="R248" s="654"/>
      <c r="S248" s="654"/>
      <c r="T248" s="654"/>
      <c r="U248" s="654"/>
      <c r="V248" s="654"/>
      <c r="W248" s="654"/>
      <c r="X248" s="654"/>
      <c r="Y248" s="654"/>
      <c r="Z248" s="654"/>
      <c r="AA248" s="654"/>
      <c r="AB248" s="654"/>
      <c r="AC248" s="654"/>
      <c r="AD248" s="661" t="str">
        <f>$AD$84</f>
        <v>5_ATP</v>
      </c>
      <c r="AE248" s="304">
        <f t="shared" ca="1" si="204"/>
        <v>166381.52559356357</v>
      </c>
      <c r="AF248" s="930">
        <f ca="1">AF94</f>
        <v>0</v>
      </c>
      <c r="AG248" s="638">
        <f t="shared" ref="AG248:CR248" ca="1" si="215">AG94</f>
        <v>234.30256759440496</v>
      </c>
      <c r="AH248" s="638">
        <f t="shared" ca="1" si="215"/>
        <v>299.00850268081086</v>
      </c>
      <c r="AI248" s="638">
        <f t="shared" ca="1" si="215"/>
        <v>14323.121917923751</v>
      </c>
      <c r="AJ248" s="638">
        <f t="shared" ca="1" si="215"/>
        <v>385.86351041962132</v>
      </c>
      <c r="AK248" s="638">
        <f t="shared" ca="1" si="215"/>
        <v>819.89001091453702</v>
      </c>
      <c r="AL248" s="638">
        <f t="shared" ca="1" si="215"/>
        <v>346.70472589430244</v>
      </c>
      <c r="AM248" s="638">
        <f t="shared" ca="1" si="215"/>
        <v>346.70472589430244</v>
      </c>
      <c r="AN248" s="638">
        <f t="shared" ca="1" si="215"/>
        <v>186.67037327672918</v>
      </c>
      <c r="AO248" s="638">
        <f t="shared" ca="1" si="215"/>
        <v>186.67037327672605</v>
      </c>
      <c r="AP248" s="638">
        <f t="shared" ca="1" si="215"/>
        <v>186.67037327672605</v>
      </c>
      <c r="AQ248" s="638">
        <f t="shared" ca="1" si="215"/>
        <v>181.85721888361047</v>
      </c>
      <c r="AR248" s="638">
        <f t="shared" ca="1" si="215"/>
        <v>181.85721888360732</v>
      </c>
      <c r="AS248" s="638">
        <f t="shared" ca="1" si="215"/>
        <v>181.85721888361047</v>
      </c>
      <c r="AT248" s="638">
        <f t="shared" ca="1" si="215"/>
        <v>34827.017636517921</v>
      </c>
      <c r="AU248" s="638">
        <f t="shared" ca="1" si="215"/>
        <v>34827.017636517921</v>
      </c>
      <c r="AV248" s="638">
        <f t="shared" ca="1" si="215"/>
        <v>34830.654780895595</v>
      </c>
      <c r="AW248" s="638">
        <f t="shared" ca="1" si="215"/>
        <v>34830.654780895595</v>
      </c>
      <c r="AX248" s="638">
        <f t="shared" ca="1" si="215"/>
        <v>185.49436326127764</v>
      </c>
      <c r="AY248" s="638">
        <f t="shared" ca="1" si="215"/>
        <v>185.49436326128074</v>
      </c>
      <c r="AZ248" s="638">
        <f t="shared" ca="1" si="215"/>
        <v>185.49436326127764</v>
      </c>
      <c r="BA248" s="638">
        <f t="shared" ca="1" si="215"/>
        <v>185.49436326128074</v>
      </c>
      <c r="BB248" s="638">
        <f t="shared" ca="1" si="215"/>
        <v>185.49436326128074</v>
      </c>
      <c r="BC248" s="638">
        <f t="shared" ca="1" si="215"/>
        <v>185.49436326127764</v>
      </c>
      <c r="BD248" s="638">
        <f t="shared" ca="1" si="215"/>
        <v>185.49436326128381</v>
      </c>
      <c r="BE248" s="638">
        <f t="shared" ca="1" si="215"/>
        <v>185.49436326127764</v>
      </c>
      <c r="BF248" s="638">
        <f t="shared" ca="1" si="215"/>
        <v>185.49436326128074</v>
      </c>
      <c r="BG248" s="638">
        <f t="shared" ca="1" si="215"/>
        <v>185.49436326127764</v>
      </c>
      <c r="BH248" s="638">
        <f t="shared" ca="1" si="215"/>
        <v>189.2042505265083</v>
      </c>
      <c r="BI248" s="638">
        <f t="shared" ca="1" si="215"/>
        <v>189.2042505265083</v>
      </c>
      <c r="BJ248" s="638">
        <f t="shared" ca="1" si="215"/>
        <v>189.2042505265083</v>
      </c>
      <c r="BK248" s="638">
        <f t="shared" ca="1" si="215"/>
        <v>189.2042505265083</v>
      </c>
      <c r="BL248" s="638">
        <f t="shared" ca="1" si="215"/>
        <v>189.2042505265083</v>
      </c>
      <c r="BM248" s="638">
        <f t="shared" ca="1" si="215"/>
        <v>189.20425052650515</v>
      </c>
      <c r="BN248" s="638">
        <f t="shared" ca="1" si="215"/>
        <v>189.2042505265083</v>
      </c>
      <c r="BO248" s="638">
        <f t="shared" ca="1" si="215"/>
        <v>189.2042505265083</v>
      </c>
      <c r="BP248" s="638">
        <f t="shared" ca="1" si="215"/>
        <v>189.2042505265083</v>
      </c>
      <c r="BQ248" s="638">
        <f t="shared" ca="1" si="215"/>
        <v>189.2042505265083</v>
      </c>
      <c r="BR248" s="638">
        <f t="shared" ca="1" si="215"/>
        <v>189.2042505265083</v>
      </c>
      <c r="BS248" s="638">
        <f t="shared" ca="1" si="215"/>
        <v>189.2042505265083</v>
      </c>
      <c r="BT248" s="638">
        <f t="shared" ca="1" si="215"/>
        <v>192.98833553703452</v>
      </c>
      <c r="BU248" s="638">
        <f t="shared" ca="1" si="215"/>
        <v>192.98833553703452</v>
      </c>
      <c r="BV248" s="638">
        <f t="shared" ca="1" si="215"/>
        <v>192.98833553703452</v>
      </c>
      <c r="BW248" s="638">
        <f t="shared" ca="1" si="215"/>
        <v>192.98833553703452</v>
      </c>
      <c r="BX248" s="638">
        <f t="shared" ca="1" si="215"/>
        <v>192.98833553703452</v>
      </c>
      <c r="BY248" s="638">
        <f t="shared" ca="1" si="215"/>
        <v>192.98833553703452</v>
      </c>
      <c r="BZ248" s="638">
        <f t="shared" ca="1" si="215"/>
        <v>192.98833553703756</v>
      </c>
      <c r="CA248" s="638">
        <f t="shared" ca="1" si="215"/>
        <v>192.98833553703452</v>
      </c>
      <c r="CB248" s="638">
        <f t="shared" ca="1" si="215"/>
        <v>192.98833553703452</v>
      </c>
      <c r="CC248" s="638">
        <f t="shared" ca="1" si="215"/>
        <v>192.98833553703452</v>
      </c>
      <c r="CD248" s="638">
        <f t="shared" ca="1" si="215"/>
        <v>192.98833553703452</v>
      </c>
      <c r="CE248" s="638">
        <f t="shared" ca="1" si="215"/>
        <v>192.98833553703452</v>
      </c>
      <c r="CF248" s="638">
        <f t="shared" ca="1" si="215"/>
        <v>196.84810224777837</v>
      </c>
      <c r="CG248" s="638">
        <f t="shared" ca="1" si="215"/>
        <v>196.8481022477753</v>
      </c>
      <c r="CH248" s="638">
        <f t="shared" ca="1" si="215"/>
        <v>196.84810224777837</v>
      </c>
      <c r="CI248" s="638">
        <f t="shared" ca="1" si="215"/>
        <v>196.8481022477753</v>
      </c>
      <c r="CJ248" s="638">
        <f t="shared" ca="1" si="215"/>
        <v>196.84810224777837</v>
      </c>
      <c r="CK248" s="638">
        <f t="shared" ca="1" si="215"/>
        <v>196.84810224777837</v>
      </c>
      <c r="CL248" s="638">
        <f t="shared" ca="1" si="215"/>
        <v>196.8481022477753</v>
      </c>
      <c r="CM248" s="638">
        <f t="shared" ca="1" si="215"/>
        <v>196.84810224777837</v>
      </c>
      <c r="CN248" s="638">
        <f t="shared" ca="1" si="215"/>
        <v>196.8481022477753</v>
      </c>
      <c r="CO248" s="638">
        <f t="shared" ca="1" si="215"/>
        <v>196.84810224777837</v>
      </c>
      <c r="CP248" s="638">
        <f t="shared" ca="1" si="215"/>
        <v>196.8481022477753</v>
      </c>
      <c r="CQ248" s="638">
        <f t="shared" ca="1" si="215"/>
        <v>196.84810224777837</v>
      </c>
      <c r="CR248" s="638">
        <f t="shared" ca="1" si="215"/>
        <v>200.78506429273159</v>
      </c>
      <c r="CS248" s="638">
        <f t="shared" ref="CS248:EX248" ca="1" si="216">CS94</f>
        <v>200.78506429273159</v>
      </c>
      <c r="CT248" s="638">
        <f t="shared" ca="1" si="216"/>
        <v>0</v>
      </c>
      <c r="CU248" s="638">
        <f t="shared" ca="1" si="216"/>
        <v>0</v>
      </c>
      <c r="CV248" s="638">
        <f t="shared" ca="1" si="216"/>
        <v>0</v>
      </c>
      <c r="CW248" s="638">
        <f t="shared" ca="1" si="216"/>
        <v>0</v>
      </c>
      <c r="CX248" s="638">
        <f t="shared" ca="1" si="216"/>
        <v>0</v>
      </c>
      <c r="CY248" s="638">
        <f t="shared" ca="1" si="216"/>
        <v>0</v>
      </c>
      <c r="CZ248" s="638">
        <f t="shared" ca="1" si="216"/>
        <v>0</v>
      </c>
      <c r="DA248" s="638">
        <f t="shared" ca="1" si="216"/>
        <v>0</v>
      </c>
      <c r="DB248" s="638">
        <f t="shared" ca="1" si="216"/>
        <v>0</v>
      </c>
      <c r="DC248" s="638">
        <f t="shared" ca="1" si="216"/>
        <v>0</v>
      </c>
      <c r="DD248" s="638">
        <f t="shared" ca="1" si="216"/>
        <v>0</v>
      </c>
      <c r="DE248" s="638">
        <f t="shared" ca="1" si="216"/>
        <v>0</v>
      </c>
      <c r="DF248" s="638">
        <f t="shared" ca="1" si="216"/>
        <v>0</v>
      </c>
      <c r="DG248" s="638">
        <f t="shared" ca="1" si="216"/>
        <v>0</v>
      </c>
      <c r="DH248" s="638">
        <f t="shared" ca="1" si="216"/>
        <v>0</v>
      </c>
      <c r="DI248" s="638">
        <f t="shared" ca="1" si="216"/>
        <v>0</v>
      </c>
      <c r="DJ248" s="638">
        <f t="shared" ca="1" si="216"/>
        <v>0</v>
      </c>
      <c r="DK248" s="638">
        <f t="shared" ca="1" si="216"/>
        <v>0</v>
      </c>
      <c r="DL248" s="638">
        <f t="shared" ca="1" si="216"/>
        <v>0</v>
      </c>
      <c r="DM248" s="638">
        <f t="shared" ca="1" si="216"/>
        <v>0</v>
      </c>
      <c r="DN248" s="638">
        <f t="shared" ca="1" si="216"/>
        <v>0</v>
      </c>
      <c r="DO248" s="638">
        <f t="shared" ca="1" si="216"/>
        <v>0</v>
      </c>
      <c r="DP248" s="638">
        <f t="shared" ca="1" si="216"/>
        <v>0</v>
      </c>
      <c r="DQ248" s="638">
        <f t="shared" ca="1" si="216"/>
        <v>0</v>
      </c>
      <c r="DR248" s="638">
        <f t="shared" ca="1" si="216"/>
        <v>0</v>
      </c>
      <c r="DS248" s="638">
        <f t="shared" ca="1" si="216"/>
        <v>0</v>
      </c>
      <c r="DT248" s="638">
        <f t="shared" ca="1" si="216"/>
        <v>0</v>
      </c>
      <c r="DU248" s="638">
        <f t="shared" ca="1" si="216"/>
        <v>0</v>
      </c>
      <c r="DV248" s="638">
        <f t="shared" ca="1" si="216"/>
        <v>0</v>
      </c>
      <c r="DW248" s="638">
        <f t="shared" ca="1" si="216"/>
        <v>0</v>
      </c>
      <c r="DX248" s="638">
        <f t="shared" ca="1" si="216"/>
        <v>0</v>
      </c>
      <c r="DY248" s="638">
        <f t="shared" ca="1" si="216"/>
        <v>0</v>
      </c>
      <c r="DZ248" s="638">
        <f t="shared" ca="1" si="216"/>
        <v>0</v>
      </c>
      <c r="EA248" s="638">
        <f t="shared" ca="1" si="216"/>
        <v>0</v>
      </c>
      <c r="EB248" s="638">
        <f t="shared" ca="1" si="216"/>
        <v>0</v>
      </c>
      <c r="EC248" s="638">
        <f t="shared" ca="1" si="216"/>
        <v>0</v>
      </c>
      <c r="ED248" s="638">
        <f t="shared" ca="1" si="216"/>
        <v>0</v>
      </c>
      <c r="EE248" s="638">
        <f t="shared" ca="1" si="216"/>
        <v>0</v>
      </c>
      <c r="EF248" s="638">
        <f t="shared" ca="1" si="216"/>
        <v>0</v>
      </c>
      <c r="EG248" s="638">
        <f t="shared" ca="1" si="216"/>
        <v>0</v>
      </c>
      <c r="EH248" s="638">
        <f t="shared" ca="1" si="216"/>
        <v>0</v>
      </c>
      <c r="EI248" s="638">
        <f t="shared" ca="1" si="216"/>
        <v>0</v>
      </c>
      <c r="EJ248" s="638">
        <f t="shared" ca="1" si="216"/>
        <v>0</v>
      </c>
      <c r="EK248" s="638">
        <f t="shared" ca="1" si="216"/>
        <v>0</v>
      </c>
      <c r="EL248" s="638">
        <f t="shared" ca="1" si="216"/>
        <v>0</v>
      </c>
      <c r="EM248" s="638">
        <f t="shared" ca="1" si="216"/>
        <v>0</v>
      </c>
      <c r="EN248" s="638">
        <f t="shared" ca="1" si="216"/>
        <v>0</v>
      </c>
      <c r="EO248" s="638">
        <f t="shared" ca="1" si="216"/>
        <v>0</v>
      </c>
      <c r="EP248" s="638">
        <f t="shared" ca="1" si="216"/>
        <v>0</v>
      </c>
      <c r="EQ248" s="638">
        <f t="shared" ca="1" si="216"/>
        <v>0</v>
      </c>
      <c r="ER248" s="638">
        <f t="shared" ca="1" si="216"/>
        <v>0</v>
      </c>
      <c r="ES248" s="638">
        <f t="shared" ca="1" si="216"/>
        <v>0</v>
      </c>
      <c r="ET248" s="638">
        <f t="shared" ca="1" si="216"/>
        <v>0</v>
      </c>
      <c r="EU248" s="638">
        <f t="shared" ca="1" si="216"/>
        <v>0</v>
      </c>
      <c r="EV248" s="638">
        <f t="shared" ca="1" si="216"/>
        <v>0</v>
      </c>
      <c r="EW248" s="638">
        <f t="shared" ca="1" si="216"/>
        <v>0</v>
      </c>
      <c r="EX248" s="639">
        <f t="shared" ca="1" si="216"/>
        <v>0</v>
      </c>
      <c r="EY248" s="612"/>
      <c r="EZ248" s="86"/>
      <c r="FB248" s="612"/>
    </row>
    <row r="249" spans="1:158" hidden="1" outlineLevel="2">
      <c r="A249" s="654"/>
      <c r="B249" s="654"/>
      <c r="C249" s="928" t="str">
        <f>$A$98</f>
        <v>NIR</v>
      </c>
      <c r="D249" s="654"/>
      <c r="E249" s="654"/>
      <c r="F249" s="654"/>
      <c r="G249" s="654"/>
      <c r="H249" s="654"/>
      <c r="I249" s="654"/>
      <c r="J249" s="654"/>
      <c r="K249" s="654"/>
      <c r="L249" s="654"/>
      <c r="M249" s="654"/>
      <c r="N249" s="654"/>
      <c r="O249" s="654"/>
      <c r="P249" s="654"/>
      <c r="Q249" s="654"/>
      <c r="R249" s="654"/>
      <c r="S249" s="654"/>
      <c r="T249" s="654"/>
      <c r="U249" s="654"/>
      <c r="V249" s="654"/>
      <c r="W249" s="654"/>
      <c r="X249" s="654"/>
      <c r="Y249" s="654"/>
      <c r="Z249" s="654"/>
      <c r="AA249" s="654"/>
      <c r="AB249" s="654"/>
      <c r="AC249" s="654"/>
      <c r="AD249" s="661" t="str">
        <f>$AD$98</f>
        <v>6_ATP</v>
      </c>
      <c r="AE249" s="304">
        <f t="shared" ca="1" si="204"/>
        <v>536030.65694715909</v>
      </c>
      <c r="AF249" s="930">
        <f ca="1">AF108</f>
        <v>0</v>
      </c>
      <c r="AG249" s="638">
        <f t="shared" ref="AG249:CR249" ca="1" si="217">AG108</f>
        <v>0</v>
      </c>
      <c r="AH249" s="638">
        <f t="shared" ca="1" si="217"/>
        <v>0</v>
      </c>
      <c r="AI249" s="638">
        <f t="shared" ca="1" si="217"/>
        <v>0</v>
      </c>
      <c r="AJ249" s="638">
        <f t="shared" ca="1" si="217"/>
        <v>0</v>
      </c>
      <c r="AK249" s="638">
        <f t="shared" ca="1" si="217"/>
        <v>0</v>
      </c>
      <c r="AL249" s="638">
        <f t="shared" ca="1" si="217"/>
        <v>0</v>
      </c>
      <c r="AM249" s="638">
        <f t="shared" ca="1" si="217"/>
        <v>0</v>
      </c>
      <c r="AN249" s="638">
        <f t="shared" ca="1" si="217"/>
        <v>536030.65694715909</v>
      </c>
      <c r="AO249" s="638">
        <f t="shared" ca="1" si="217"/>
        <v>0</v>
      </c>
      <c r="AP249" s="638">
        <f t="shared" ca="1" si="217"/>
        <v>0</v>
      </c>
      <c r="AQ249" s="638">
        <f t="shared" ca="1" si="217"/>
        <v>0</v>
      </c>
      <c r="AR249" s="638">
        <f t="shared" ca="1" si="217"/>
        <v>0</v>
      </c>
      <c r="AS249" s="638">
        <f t="shared" ca="1" si="217"/>
        <v>0</v>
      </c>
      <c r="AT249" s="638">
        <f t="shared" ca="1" si="217"/>
        <v>0</v>
      </c>
      <c r="AU249" s="638">
        <f t="shared" ca="1" si="217"/>
        <v>0</v>
      </c>
      <c r="AV249" s="638">
        <f t="shared" ca="1" si="217"/>
        <v>0</v>
      </c>
      <c r="AW249" s="638">
        <f t="shared" ca="1" si="217"/>
        <v>0</v>
      </c>
      <c r="AX249" s="638">
        <f t="shared" ca="1" si="217"/>
        <v>0</v>
      </c>
      <c r="AY249" s="638">
        <f t="shared" ca="1" si="217"/>
        <v>0</v>
      </c>
      <c r="AZ249" s="638">
        <f t="shared" ca="1" si="217"/>
        <v>0</v>
      </c>
      <c r="BA249" s="638">
        <f t="shared" ca="1" si="217"/>
        <v>0</v>
      </c>
      <c r="BB249" s="638">
        <f t="shared" ca="1" si="217"/>
        <v>0</v>
      </c>
      <c r="BC249" s="638">
        <f t="shared" ca="1" si="217"/>
        <v>0</v>
      </c>
      <c r="BD249" s="638">
        <f t="shared" ca="1" si="217"/>
        <v>0</v>
      </c>
      <c r="BE249" s="638">
        <f t="shared" ca="1" si="217"/>
        <v>0</v>
      </c>
      <c r="BF249" s="638">
        <f t="shared" ca="1" si="217"/>
        <v>0</v>
      </c>
      <c r="BG249" s="638">
        <f t="shared" ca="1" si="217"/>
        <v>0</v>
      </c>
      <c r="BH249" s="638">
        <f t="shared" ca="1" si="217"/>
        <v>0</v>
      </c>
      <c r="BI249" s="638">
        <f t="shared" ca="1" si="217"/>
        <v>0</v>
      </c>
      <c r="BJ249" s="638">
        <f t="shared" ca="1" si="217"/>
        <v>0</v>
      </c>
      <c r="BK249" s="638">
        <f t="shared" ca="1" si="217"/>
        <v>0</v>
      </c>
      <c r="BL249" s="638">
        <f t="shared" ca="1" si="217"/>
        <v>0</v>
      </c>
      <c r="BM249" s="638">
        <f t="shared" ca="1" si="217"/>
        <v>0</v>
      </c>
      <c r="BN249" s="638">
        <f t="shared" ca="1" si="217"/>
        <v>0</v>
      </c>
      <c r="BO249" s="638">
        <f t="shared" ca="1" si="217"/>
        <v>0</v>
      </c>
      <c r="BP249" s="638">
        <f t="shared" ca="1" si="217"/>
        <v>0</v>
      </c>
      <c r="BQ249" s="638">
        <f t="shared" ca="1" si="217"/>
        <v>0</v>
      </c>
      <c r="BR249" s="638">
        <f t="shared" ca="1" si="217"/>
        <v>0</v>
      </c>
      <c r="BS249" s="638">
        <f t="shared" ca="1" si="217"/>
        <v>0</v>
      </c>
      <c r="BT249" s="638">
        <f t="shared" ca="1" si="217"/>
        <v>0</v>
      </c>
      <c r="BU249" s="638">
        <f t="shared" ca="1" si="217"/>
        <v>0</v>
      </c>
      <c r="BV249" s="638">
        <f t="shared" ca="1" si="217"/>
        <v>0</v>
      </c>
      <c r="BW249" s="638">
        <f t="shared" ca="1" si="217"/>
        <v>0</v>
      </c>
      <c r="BX249" s="638">
        <f t="shared" ca="1" si="217"/>
        <v>0</v>
      </c>
      <c r="BY249" s="638">
        <f t="shared" ca="1" si="217"/>
        <v>0</v>
      </c>
      <c r="BZ249" s="638">
        <f t="shared" ca="1" si="217"/>
        <v>0</v>
      </c>
      <c r="CA249" s="638">
        <f t="shared" ca="1" si="217"/>
        <v>0</v>
      </c>
      <c r="CB249" s="638">
        <f t="shared" ca="1" si="217"/>
        <v>0</v>
      </c>
      <c r="CC249" s="638">
        <f t="shared" ca="1" si="217"/>
        <v>0</v>
      </c>
      <c r="CD249" s="638">
        <f t="shared" ca="1" si="217"/>
        <v>0</v>
      </c>
      <c r="CE249" s="638">
        <f t="shared" ca="1" si="217"/>
        <v>0</v>
      </c>
      <c r="CF249" s="638">
        <f t="shared" ca="1" si="217"/>
        <v>0</v>
      </c>
      <c r="CG249" s="638">
        <f t="shared" ca="1" si="217"/>
        <v>0</v>
      </c>
      <c r="CH249" s="638">
        <f t="shared" ca="1" si="217"/>
        <v>0</v>
      </c>
      <c r="CI249" s="638">
        <f t="shared" ca="1" si="217"/>
        <v>0</v>
      </c>
      <c r="CJ249" s="638">
        <f t="shared" ca="1" si="217"/>
        <v>0</v>
      </c>
      <c r="CK249" s="638">
        <f t="shared" ca="1" si="217"/>
        <v>0</v>
      </c>
      <c r="CL249" s="638">
        <f t="shared" ca="1" si="217"/>
        <v>0</v>
      </c>
      <c r="CM249" s="638">
        <f t="shared" ca="1" si="217"/>
        <v>0</v>
      </c>
      <c r="CN249" s="638">
        <f t="shared" ca="1" si="217"/>
        <v>0</v>
      </c>
      <c r="CO249" s="638">
        <f t="shared" ca="1" si="217"/>
        <v>0</v>
      </c>
      <c r="CP249" s="638">
        <f t="shared" ca="1" si="217"/>
        <v>0</v>
      </c>
      <c r="CQ249" s="638">
        <f t="shared" ca="1" si="217"/>
        <v>0</v>
      </c>
      <c r="CR249" s="638">
        <f t="shared" ca="1" si="217"/>
        <v>0</v>
      </c>
      <c r="CS249" s="638">
        <f t="shared" ref="CS249:EX249" ca="1" si="218">CS108</f>
        <v>0</v>
      </c>
      <c r="CT249" s="638">
        <f t="shared" ca="1" si="218"/>
        <v>0</v>
      </c>
      <c r="CU249" s="638">
        <f t="shared" ca="1" si="218"/>
        <v>0</v>
      </c>
      <c r="CV249" s="638">
        <f t="shared" ca="1" si="218"/>
        <v>0</v>
      </c>
      <c r="CW249" s="638">
        <f t="shared" ca="1" si="218"/>
        <v>0</v>
      </c>
      <c r="CX249" s="638">
        <f t="shared" ca="1" si="218"/>
        <v>0</v>
      </c>
      <c r="CY249" s="638">
        <f t="shared" ca="1" si="218"/>
        <v>0</v>
      </c>
      <c r="CZ249" s="638">
        <f t="shared" ca="1" si="218"/>
        <v>0</v>
      </c>
      <c r="DA249" s="638">
        <f t="shared" ca="1" si="218"/>
        <v>0</v>
      </c>
      <c r="DB249" s="638">
        <f t="shared" ca="1" si="218"/>
        <v>0</v>
      </c>
      <c r="DC249" s="638">
        <f t="shared" ca="1" si="218"/>
        <v>0</v>
      </c>
      <c r="DD249" s="638">
        <f t="shared" ca="1" si="218"/>
        <v>0</v>
      </c>
      <c r="DE249" s="638">
        <f t="shared" ca="1" si="218"/>
        <v>0</v>
      </c>
      <c r="DF249" s="638">
        <f t="shared" ca="1" si="218"/>
        <v>0</v>
      </c>
      <c r="DG249" s="638">
        <f t="shared" ca="1" si="218"/>
        <v>0</v>
      </c>
      <c r="DH249" s="638">
        <f t="shared" ca="1" si="218"/>
        <v>0</v>
      </c>
      <c r="DI249" s="638">
        <f t="shared" ca="1" si="218"/>
        <v>0</v>
      </c>
      <c r="DJ249" s="638">
        <f t="shared" ca="1" si="218"/>
        <v>0</v>
      </c>
      <c r="DK249" s="638">
        <f t="shared" ca="1" si="218"/>
        <v>0</v>
      </c>
      <c r="DL249" s="638">
        <f t="shared" ca="1" si="218"/>
        <v>0</v>
      </c>
      <c r="DM249" s="638">
        <f t="shared" ca="1" si="218"/>
        <v>0</v>
      </c>
      <c r="DN249" s="638">
        <f t="shared" ca="1" si="218"/>
        <v>0</v>
      </c>
      <c r="DO249" s="638">
        <f t="shared" ca="1" si="218"/>
        <v>0</v>
      </c>
      <c r="DP249" s="638">
        <f t="shared" ca="1" si="218"/>
        <v>0</v>
      </c>
      <c r="DQ249" s="638">
        <f t="shared" ca="1" si="218"/>
        <v>0</v>
      </c>
      <c r="DR249" s="638">
        <f t="shared" ca="1" si="218"/>
        <v>0</v>
      </c>
      <c r="DS249" s="638">
        <f t="shared" ca="1" si="218"/>
        <v>0</v>
      </c>
      <c r="DT249" s="638">
        <f t="shared" ca="1" si="218"/>
        <v>0</v>
      </c>
      <c r="DU249" s="638">
        <f t="shared" ca="1" si="218"/>
        <v>0</v>
      </c>
      <c r="DV249" s="638">
        <f t="shared" ca="1" si="218"/>
        <v>0</v>
      </c>
      <c r="DW249" s="638">
        <f t="shared" ca="1" si="218"/>
        <v>0</v>
      </c>
      <c r="DX249" s="638">
        <f t="shared" ca="1" si="218"/>
        <v>0</v>
      </c>
      <c r="DY249" s="638">
        <f t="shared" ca="1" si="218"/>
        <v>0</v>
      </c>
      <c r="DZ249" s="638">
        <f t="shared" ca="1" si="218"/>
        <v>0</v>
      </c>
      <c r="EA249" s="638">
        <f t="shared" ca="1" si="218"/>
        <v>0</v>
      </c>
      <c r="EB249" s="638">
        <f t="shared" ca="1" si="218"/>
        <v>0</v>
      </c>
      <c r="EC249" s="638">
        <f t="shared" ca="1" si="218"/>
        <v>0</v>
      </c>
      <c r="ED249" s="638">
        <f t="shared" ca="1" si="218"/>
        <v>0</v>
      </c>
      <c r="EE249" s="638">
        <f t="shared" ca="1" si="218"/>
        <v>0</v>
      </c>
      <c r="EF249" s="638">
        <f t="shared" ca="1" si="218"/>
        <v>0</v>
      </c>
      <c r="EG249" s="638">
        <f t="shared" ca="1" si="218"/>
        <v>0</v>
      </c>
      <c r="EH249" s="638">
        <f t="shared" ca="1" si="218"/>
        <v>0</v>
      </c>
      <c r="EI249" s="638">
        <f t="shared" ca="1" si="218"/>
        <v>0</v>
      </c>
      <c r="EJ249" s="638">
        <f t="shared" ca="1" si="218"/>
        <v>0</v>
      </c>
      <c r="EK249" s="638">
        <f t="shared" ca="1" si="218"/>
        <v>0</v>
      </c>
      <c r="EL249" s="638">
        <f t="shared" ca="1" si="218"/>
        <v>0</v>
      </c>
      <c r="EM249" s="638">
        <f t="shared" ca="1" si="218"/>
        <v>0</v>
      </c>
      <c r="EN249" s="638">
        <f t="shared" ca="1" si="218"/>
        <v>0</v>
      </c>
      <c r="EO249" s="638">
        <f t="shared" ca="1" si="218"/>
        <v>0</v>
      </c>
      <c r="EP249" s="638">
        <f t="shared" ca="1" si="218"/>
        <v>0</v>
      </c>
      <c r="EQ249" s="638">
        <f t="shared" ca="1" si="218"/>
        <v>0</v>
      </c>
      <c r="ER249" s="638">
        <f t="shared" ca="1" si="218"/>
        <v>0</v>
      </c>
      <c r="ES249" s="638">
        <f t="shared" ca="1" si="218"/>
        <v>0</v>
      </c>
      <c r="ET249" s="638">
        <f t="shared" ca="1" si="218"/>
        <v>0</v>
      </c>
      <c r="EU249" s="638">
        <f t="shared" ca="1" si="218"/>
        <v>0</v>
      </c>
      <c r="EV249" s="638">
        <f t="shared" ca="1" si="218"/>
        <v>0</v>
      </c>
      <c r="EW249" s="638">
        <f t="shared" ca="1" si="218"/>
        <v>0</v>
      </c>
      <c r="EX249" s="639">
        <f t="shared" ca="1" si="218"/>
        <v>0</v>
      </c>
      <c r="EY249" s="612"/>
      <c r="EZ249" s="86"/>
      <c r="FB249" s="612"/>
    </row>
    <row r="250" spans="1:158" hidden="1" outlineLevel="2">
      <c r="A250" s="654"/>
      <c r="B250" s="654"/>
      <c r="C250" s="928" t="str">
        <f>$A$112</f>
        <v>Biometrics</v>
      </c>
      <c r="D250" s="654"/>
      <c r="E250" s="654"/>
      <c r="F250" s="654"/>
      <c r="G250" s="654"/>
      <c r="H250" s="654"/>
      <c r="I250" s="654"/>
      <c r="J250" s="654"/>
      <c r="K250" s="654"/>
      <c r="L250" s="654"/>
      <c r="M250" s="654"/>
      <c r="N250" s="654"/>
      <c r="O250" s="654"/>
      <c r="P250" s="654"/>
      <c r="Q250" s="654"/>
      <c r="R250" s="654"/>
      <c r="S250" s="654"/>
      <c r="T250" s="654"/>
      <c r="U250" s="654"/>
      <c r="V250" s="654"/>
      <c r="W250" s="654"/>
      <c r="X250" s="654"/>
      <c r="Y250" s="654"/>
      <c r="Z250" s="654"/>
      <c r="AA250" s="654"/>
      <c r="AB250" s="654"/>
      <c r="AC250" s="654"/>
      <c r="AD250" s="661" t="str">
        <f>$AD$112</f>
        <v>7_ATP</v>
      </c>
      <c r="AE250" s="304">
        <f t="shared" ca="1" si="204"/>
        <v>0</v>
      </c>
      <c r="AF250" s="930">
        <f ca="1">AF122</f>
        <v>0</v>
      </c>
      <c r="AG250" s="638">
        <f t="shared" ref="AG250:CR250" ca="1" si="219">AG122</f>
        <v>0</v>
      </c>
      <c r="AH250" s="638">
        <f t="shared" ca="1" si="219"/>
        <v>0</v>
      </c>
      <c r="AI250" s="638">
        <f t="shared" ca="1" si="219"/>
        <v>0</v>
      </c>
      <c r="AJ250" s="638">
        <f t="shared" ca="1" si="219"/>
        <v>0</v>
      </c>
      <c r="AK250" s="638">
        <f t="shared" ca="1" si="219"/>
        <v>0</v>
      </c>
      <c r="AL250" s="638">
        <f t="shared" ca="1" si="219"/>
        <v>0</v>
      </c>
      <c r="AM250" s="638">
        <f t="shared" ca="1" si="219"/>
        <v>0</v>
      </c>
      <c r="AN250" s="638">
        <f t="shared" ca="1" si="219"/>
        <v>0</v>
      </c>
      <c r="AO250" s="638">
        <f t="shared" ca="1" si="219"/>
        <v>0</v>
      </c>
      <c r="AP250" s="638">
        <f t="shared" ca="1" si="219"/>
        <v>0</v>
      </c>
      <c r="AQ250" s="638">
        <f t="shared" ca="1" si="219"/>
        <v>0</v>
      </c>
      <c r="AR250" s="638">
        <f t="shared" ca="1" si="219"/>
        <v>0</v>
      </c>
      <c r="AS250" s="638">
        <f t="shared" ca="1" si="219"/>
        <v>0</v>
      </c>
      <c r="AT250" s="638">
        <f t="shared" ca="1" si="219"/>
        <v>0</v>
      </c>
      <c r="AU250" s="638">
        <f t="shared" ca="1" si="219"/>
        <v>0</v>
      </c>
      <c r="AV250" s="638">
        <f t="shared" ca="1" si="219"/>
        <v>0</v>
      </c>
      <c r="AW250" s="638">
        <f t="shared" ca="1" si="219"/>
        <v>0</v>
      </c>
      <c r="AX250" s="638">
        <f t="shared" ca="1" si="219"/>
        <v>0</v>
      </c>
      <c r="AY250" s="638">
        <f t="shared" ca="1" si="219"/>
        <v>0</v>
      </c>
      <c r="AZ250" s="638">
        <f t="shared" ca="1" si="219"/>
        <v>0</v>
      </c>
      <c r="BA250" s="638">
        <f t="shared" ca="1" si="219"/>
        <v>0</v>
      </c>
      <c r="BB250" s="638">
        <f t="shared" ca="1" si="219"/>
        <v>0</v>
      </c>
      <c r="BC250" s="638">
        <f t="shared" ca="1" si="219"/>
        <v>0</v>
      </c>
      <c r="BD250" s="638">
        <f t="shared" ca="1" si="219"/>
        <v>0</v>
      </c>
      <c r="BE250" s="638">
        <f t="shared" ca="1" si="219"/>
        <v>0</v>
      </c>
      <c r="BF250" s="638">
        <f t="shared" ca="1" si="219"/>
        <v>0</v>
      </c>
      <c r="BG250" s="638">
        <f t="shared" ca="1" si="219"/>
        <v>0</v>
      </c>
      <c r="BH250" s="638">
        <f t="shared" ca="1" si="219"/>
        <v>0</v>
      </c>
      <c r="BI250" s="638">
        <f t="shared" ca="1" si="219"/>
        <v>0</v>
      </c>
      <c r="BJ250" s="638">
        <f t="shared" ca="1" si="219"/>
        <v>0</v>
      </c>
      <c r="BK250" s="638">
        <f t="shared" ca="1" si="219"/>
        <v>0</v>
      </c>
      <c r="BL250" s="638">
        <f t="shared" ca="1" si="219"/>
        <v>0</v>
      </c>
      <c r="BM250" s="638">
        <f t="shared" ca="1" si="219"/>
        <v>0</v>
      </c>
      <c r="BN250" s="638">
        <f t="shared" ca="1" si="219"/>
        <v>0</v>
      </c>
      <c r="BO250" s="638">
        <f t="shared" ca="1" si="219"/>
        <v>0</v>
      </c>
      <c r="BP250" s="638">
        <f t="shared" ca="1" si="219"/>
        <v>0</v>
      </c>
      <c r="BQ250" s="638">
        <f t="shared" ca="1" si="219"/>
        <v>0</v>
      </c>
      <c r="BR250" s="638">
        <f t="shared" ca="1" si="219"/>
        <v>0</v>
      </c>
      <c r="BS250" s="638">
        <f t="shared" ca="1" si="219"/>
        <v>0</v>
      </c>
      <c r="BT250" s="638">
        <f t="shared" ca="1" si="219"/>
        <v>0</v>
      </c>
      <c r="BU250" s="638">
        <f t="shared" ca="1" si="219"/>
        <v>0</v>
      </c>
      <c r="BV250" s="638">
        <f t="shared" ca="1" si="219"/>
        <v>0</v>
      </c>
      <c r="BW250" s="638">
        <f t="shared" ca="1" si="219"/>
        <v>0</v>
      </c>
      <c r="BX250" s="638">
        <f t="shared" ca="1" si="219"/>
        <v>0</v>
      </c>
      <c r="BY250" s="638">
        <f t="shared" ca="1" si="219"/>
        <v>0</v>
      </c>
      <c r="BZ250" s="638">
        <f t="shared" ca="1" si="219"/>
        <v>0</v>
      </c>
      <c r="CA250" s="638">
        <f t="shared" ca="1" si="219"/>
        <v>0</v>
      </c>
      <c r="CB250" s="638">
        <f t="shared" ca="1" si="219"/>
        <v>0</v>
      </c>
      <c r="CC250" s="638">
        <f t="shared" ca="1" si="219"/>
        <v>0</v>
      </c>
      <c r="CD250" s="638">
        <f t="shared" ca="1" si="219"/>
        <v>0</v>
      </c>
      <c r="CE250" s="638">
        <f t="shared" ca="1" si="219"/>
        <v>0</v>
      </c>
      <c r="CF250" s="638">
        <f t="shared" ca="1" si="219"/>
        <v>0</v>
      </c>
      <c r="CG250" s="638">
        <f t="shared" ca="1" si="219"/>
        <v>0</v>
      </c>
      <c r="CH250" s="638">
        <f t="shared" ca="1" si="219"/>
        <v>0</v>
      </c>
      <c r="CI250" s="638">
        <f t="shared" ca="1" si="219"/>
        <v>0</v>
      </c>
      <c r="CJ250" s="638">
        <f t="shared" ca="1" si="219"/>
        <v>0</v>
      </c>
      <c r="CK250" s="638">
        <f t="shared" ca="1" si="219"/>
        <v>0</v>
      </c>
      <c r="CL250" s="638">
        <f t="shared" ca="1" si="219"/>
        <v>0</v>
      </c>
      <c r="CM250" s="638">
        <f t="shared" ca="1" si="219"/>
        <v>0</v>
      </c>
      <c r="CN250" s="638">
        <f t="shared" ca="1" si="219"/>
        <v>0</v>
      </c>
      <c r="CO250" s="638">
        <f t="shared" ca="1" si="219"/>
        <v>0</v>
      </c>
      <c r="CP250" s="638">
        <f t="shared" ca="1" si="219"/>
        <v>0</v>
      </c>
      <c r="CQ250" s="638">
        <f t="shared" ca="1" si="219"/>
        <v>0</v>
      </c>
      <c r="CR250" s="638">
        <f t="shared" ca="1" si="219"/>
        <v>0</v>
      </c>
      <c r="CS250" s="638">
        <f t="shared" ref="CS250:EX250" ca="1" si="220">CS122</f>
        <v>0</v>
      </c>
      <c r="CT250" s="638">
        <f t="shared" ca="1" si="220"/>
        <v>0</v>
      </c>
      <c r="CU250" s="638">
        <f t="shared" ca="1" si="220"/>
        <v>0</v>
      </c>
      <c r="CV250" s="638">
        <f t="shared" ca="1" si="220"/>
        <v>0</v>
      </c>
      <c r="CW250" s="638">
        <f t="shared" ca="1" si="220"/>
        <v>0</v>
      </c>
      <c r="CX250" s="638">
        <f t="shared" ca="1" si="220"/>
        <v>0</v>
      </c>
      <c r="CY250" s="638">
        <f t="shared" ca="1" si="220"/>
        <v>0</v>
      </c>
      <c r="CZ250" s="638">
        <f t="shared" ca="1" si="220"/>
        <v>0</v>
      </c>
      <c r="DA250" s="638">
        <f t="shared" ca="1" si="220"/>
        <v>0</v>
      </c>
      <c r="DB250" s="638">
        <f t="shared" ca="1" si="220"/>
        <v>0</v>
      </c>
      <c r="DC250" s="638">
        <f t="shared" ca="1" si="220"/>
        <v>0</v>
      </c>
      <c r="DD250" s="638">
        <f t="shared" ca="1" si="220"/>
        <v>0</v>
      </c>
      <c r="DE250" s="638">
        <f t="shared" ca="1" si="220"/>
        <v>0</v>
      </c>
      <c r="DF250" s="638">
        <f t="shared" ca="1" si="220"/>
        <v>0</v>
      </c>
      <c r="DG250" s="638">
        <f t="shared" ca="1" si="220"/>
        <v>0</v>
      </c>
      <c r="DH250" s="638">
        <f t="shared" ca="1" si="220"/>
        <v>0</v>
      </c>
      <c r="DI250" s="638">
        <f t="shared" ca="1" si="220"/>
        <v>0</v>
      </c>
      <c r="DJ250" s="638">
        <f t="shared" ca="1" si="220"/>
        <v>0</v>
      </c>
      <c r="DK250" s="638">
        <f t="shared" ca="1" si="220"/>
        <v>0</v>
      </c>
      <c r="DL250" s="638">
        <f t="shared" ca="1" si="220"/>
        <v>0</v>
      </c>
      <c r="DM250" s="638">
        <f t="shared" ca="1" si="220"/>
        <v>0</v>
      </c>
      <c r="DN250" s="638">
        <f t="shared" ca="1" si="220"/>
        <v>0</v>
      </c>
      <c r="DO250" s="638">
        <f t="shared" ca="1" si="220"/>
        <v>0</v>
      </c>
      <c r="DP250" s="638">
        <f t="shared" ca="1" si="220"/>
        <v>0</v>
      </c>
      <c r="DQ250" s="638">
        <f t="shared" ca="1" si="220"/>
        <v>0</v>
      </c>
      <c r="DR250" s="638">
        <f t="shared" ca="1" si="220"/>
        <v>0</v>
      </c>
      <c r="DS250" s="638">
        <f t="shared" ca="1" si="220"/>
        <v>0</v>
      </c>
      <c r="DT250" s="638">
        <f t="shared" ca="1" si="220"/>
        <v>0</v>
      </c>
      <c r="DU250" s="638">
        <f t="shared" ca="1" si="220"/>
        <v>0</v>
      </c>
      <c r="DV250" s="638">
        <f t="shared" ca="1" si="220"/>
        <v>0</v>
      </c>
      <c r="DW250" s="638">
        <f t="shared" ca="1" si="220"/>
        <v>0</v>
      </c>
      <c r="DX250" s="638">
        <f t="shared" ca="1" si="220"/>
        <v>0</v>
      </c>
      <c r="DY250" s="638">
        <f t="shared" ca="1" si="220"/>
        <v>0</v>
      </c>
      <c r="DZ250" s="638">
        <f t="shared" ca="1" si="220"/>
        <v>0</v>
      </c>
      <c r="EA250" s="638">
        <f t="shared" ca="1" si="220"/>
        <v>0</v>
      </c>
      <c r="EB250" s="638">
        <f t="shared" ca="1" si="220"/>
        <v>0</v>
      </c>
      <c r="EC250" s="638">
        <f t="shared" ca="1" si="220"/>
        <v>0</v>
      </c>
      <c r="ED250" s="638">
        <f t="shared" ca="1" si="220"/>
        <v>0</v>
      </c>
      <c r="EE250" s="638">
        <f t="shared" ca="1" si="220"/>
        <v>0</v>
      </c>
      <c r="EF250" s="638">
        <f t="shared" ca="1" si="220"/>
        <v>0</v>
      </c>
      <c r="EG250" s="638">
        <f t="shared" ca="1" si="220"/>
        <v>0</v>
      </c>
      <c r="EH250" s="638">
        <f t="shared" ca="1" si="220"/>
        <v>0</v>
      </c>
      <c r="EI250" s="638">
        <f t="shared" ca="1" si="220"/>
        <v>0</v>
      </c>
      <c r="EJ250" s="638">
        <f t="shared" ca="1" si="220"/>
        <v>0</v>
      </c>
      <c r="EK250" s="638">
        <f t="shared" ca="1" si="220"/>
        <v>0</v>
      </c>
      <c r="EL250" s="638">
        <f t="shared" ca="1" si="220"/>
        <v>0</v>
      </c>
      <c r="EM250" s="638">
        <f t="shared" ca="1" si="220"/>
        <v>0</v>
      </c>
      <c r="EN250" s="638">
        <f t="shared" ca="1" si="220"/>
        <v>0</v>
      </c>
      <c r="EO250" s="638">
        <f t="shared" ca="1" si="220"/>
        <v>0</v>
      </c>
      <c r="EP250" s="638">
        <f t="shared" ca="1" si="220"/>
        <v>0</v>
      </c>
      <c r="EQ250" s="638">
        <f t="shared" ca="1" si="220"/>
        <v>0</v>
      </c>
      <c r="ER250" s="638">
        <f t="shared" ca="1" si="220"/>
        <v>0</v>
      </c>
      <c r="ES250" s="638">
        <f t="shared" ca="1" si="220"/>
        <v>0</v>
      </c>
      <c r="ET250" s="638">
        <f t="shared" ca="1" si="220"/>
        <v>0</v>
      </c>
      <c r="EU250" s="638">
        <f t="shared" ca="1" si="220"/>
        <v>0</v>
      </c>
      <c r="EV250" s="638">
        <f t="shared" ca="1" si="220"/>
        <v>0</v>
      </c>
      <c r="EW250" s="638">
        <f t="shared" ca="1" si="220"/>
        <v>0</v>
      </c>
      <c r="EX250" s="639">
        <f t="shared" ca="1" si="220"/>
        <v>0</v>
      </c>
      <c r="EY250" s="612"/>
      <c r="EZ250" s="86"/>
      <c r="FB250" s="612"/>
    </row>
    <row r="251" spans="1:158" hidden="1" outlineLevel="2">
      <c r="A251" s="654"/>
      <c r="B251" s="654"/>
      <c r="C251" s="928" t="str">
        <f>$A$126</f>
        <v>ID Checking</v>
      </c>
      <c r="D251" s="654"/>
      <c r="E251" s="654"/>
      <c r="F251" s="654"/>
      <c r="G251" s="654"/>
      <c r="H251" s="654"/>
      <c r="I251" s="654"/>
      <c r="J251" s="654"/>
      <c r="K251" s="654"/>
      <c r="L251" s="654"/>
      <c r="M251" s="654"/>
      <c r="N251" s="654"/>
      <c r="O251" s="654"/>
      <c r="P251" s="654"/>
      <c r="Q251" s="654"/>
      <c r="R251" s="654"/>
      <c r="S251" s="654"/>
      <c r="T251" s="654"/>
      <c r="U251" s="654"/>
      <c r="V251" s="654"/>
      <c r="W251" s="654"/>
      <c r="X251" s="654"/>
      <c r="Y251" s="654"/>
      <c r="Z251" s="654"/>
      <c r="AA251" s="654"/>
      <c r="AB251" s="654"/>
      <c r="AC251" s="654"/>
      <c r="AD251" s="661" t="str">
        <f>$AD$126</f>
        <v>8_ATP</v>
      </c>
      <c r="AE251" s="304">
        <f t="shared" ca="1" si="204"/>
        <v>0</v>
      </c>
      <c r="AF251" s="930">
        <f ca="1">AF136</f>
        <v>0</v>
      </c>
      <c r="AG251" s="638">
        <f t="shared" ref="AG251:CR251" ca="1" si="221">AG136</f>
        <v>0</v>
      </c>
      <c r="AH251" s="638">
        <f t="shared" ca="1" si="221"/>
        <v>0</v>
      </c>
      <c r="AI251" s="638">
        <f t="shared" ca="1" si="221"/>
        <v>0</v>
      </c>
      <c r="AJ251" s="638">
        <f t="shared" ca="1" si="221"/>
        <v>0</v>
      </c>
      <c r="AK251" s="638">
        <f t="shared" ca="1" si="221"/>
        <v>0</v>
      </c>
      <c r="AL251" s="638">
        <f t="shared" ca="1" si="221"/>
        <v>0</v>
      </c>
      <c r="AM251" s="638">
        <f t="shared" ca="1" si="221"/>
        <v>0</v>
      </c>
      <c r="AN251" s="638">
        <f t="shared" ca="1" si="221"/>
        <v>0</v>
      </c>
      <c r="AO251" s="638">
        <f t="shared" ca="1" si="221"/>
        <v>0</v>
      </c>
      <c r="AP251" s="638">
        <f t="shared" ca="1" si="221"/>
        <v>0</v>
      </c>
      <c r="AQ251" s="638">
        <f t="shared" ca="1" si="221"/>
        <v>0</v>
      </c>
      <c r="AR251" s="638">
        <f t="shared" ca="1" si="221"/>
        <v>0</v>
      </c>
      <c r="AS251" s="638">
        <f t="shared" ca="1" si="221"/>
        <v>0</v>
      </c>
      <c r="AT251" s="638">
        <f t="shared" ca="1" si="221"/>
        <v>0</v>
      </c>
      <c r="AU251" s="638">
        <f t="shared" ca="1" si="221"/>
        <v>0</v>
      </c>
      <c r="AV251" s="638">
        <f t="shared" ca="1" si="221"/>
        <v>0</v>
      </c>
      <c r="AW251" s="638">
        <f t="shared" ca="1" si="221"/>
        <v>0</v>
      </c>
      <c r="AX251" s="638">
        <f t="shared" ca="1" si="221"/>
        <v>0</v>
      </c>
      <c r="AY251" s="638">
        <f t="shared" ca="1" si="221"/>
        <v>0</v>
      </c>
      <c r="AZ251" s="638">
        <f t="shared" ca="1" si="221"/>
        <v>0</v>
      </c>
      <c r="BA251" s="638">
        <f t="shared" ca="1" si="221"/>
        <v>0</v>
      </c>
      <c r="BB251" s="638">
        <f t="shared" ca="1" si="221"/>
        <v>0</v>
      </c>
      <c r="BC251" s="638">
        <f t="shared" ca="1" si="221"/>
        <v>0</v>
      </c>
      <c r="BD251" s="638">
        <f t="shared" ca="1" si="221"/>
        <v>0</v>
      </c>
      <c r="BE251" s="638">
        <f t="shared" ca="1" si="221"/>
        <v>0</v>
      </c>
      <c r="BF251" s="638">
        <f t="shared" ca="1" si="221"/>
        <v>0</v>
      </c>
      <c r="BG251" s="638">
        <f t="shared" ca="1" si="221"/>
        <v>0</v>
      </c>
      <c r="BH251" s="638">
        <f t="shared" ca="1" si="221"/>
        <v>0</v>
      </c>
      <c r="BI251" s="638">
        <f t="shared" ca="1" si="221"/>
        <v>0</v>
      </c>
      <c r="BJ251" s="638">
        <f t="shared" ca="1" si="221"/>
        <v>0</v>
      </c>
      <c r="BK251" s="638">
        <f t="shared" ca="1" si="221"/>
        <v>0</v>
      </c>
      <c r="BL251" s="638">
        <f t="shared" ca="1" si="221"/>
        <v>0</v>
      </c>
      <c r="BM251" s="638">
        <f t="shared" ca="1" si="221"/>
        <v>0</v>
      </c>
      <c r="BN251" s="638">
        <f t="shared" ca="1" si="221"/>
        <v>0</v>
      </c>
      <c r="BO251" s="638">
        <f t="shared" ca="1" si="221"/>
        <v>0</v>
      </c>
      <c r="BP251" s="638">
        <f t="shared" ca="1" si="221"/>
        <v>0</v>
      </c>
      <c r="BQ251" s="638">
        <f t="shared" ca="1" si="221"/>
        <v>0</v>
      </c>
      <c r="BR251" s="638">
        <f t="shared" ca="1" si="221"/>
        <v>0</v>
      </c>
      <c r="BS251" s="638">
        <f t="shared" ca="1" si="221"/>
        <v>0</v>
      </c>
      <c r="BT251" s="638">
        <f t="shared" ca="1" si="221"/>
        <v>0</v>
      </c>
      <c r="BU251" s="638">
        <f t="shared" ca="1" si="221"/>
        <v>0</v>
      </c>
      <c r="BV251" s="638">
        <f t="shared" ca="1" si="221"/>
        <v>0</v>
      </c>
      <c r="BW251" s="638">
        <f t="shared" ca="1" si="221"/>
        <v>0</v>
      </c>
      <c r="BX251" s="638">
        <f t="shared" ca="1" si="221"/>
        <v>0</v>
      </c>
      <c r="BY251" s="638">
        <f t="shared" ca="1" si="221"/>
        <v>0</v>
      </c>
      <c r="BZ251" s="638">
        <f t="shared" ca="1" si="221"/>
        <v>0</v>
      </c>
      <c r="CA251" s="638">
        <f t="shared" ca="1" si="221"/>
        <v>0</v>
      </c>
      <c r="CB251" s="638">
        <f t="shared" ca="1" si="221"/>
        <v>0</v>
      </c>
      <c r="CC251" s="638">
        <f t="shared" ca="1" si="221"/>
        <v>0</v>
      </c>
      <c r="CD251" s="638">
        <f t="shared" ca="1" si="221"/>
        <v>0</v>
      </c>
      <c r="CE251" s="638">
        <f t="shared" ca="1" si="221"/>
        <v>0</v>
      </c>
      <c r="CF251" s="638">
        <f t="shared" ca="1" si="221"/>
        <v>0</v>
      </c>
      <c r="CG251" s="638">
        <f t="shared" ca="1" si="221"/>
        <v>0</v>
      </c>
      <c r="CH251" s="638">
        <f t="shared" ca="1" si="221"/>
        <v>0</v>
      </c>
      <c r="CI251" s="638">
        <f t="shared" ca="1" si="221"/>
        <v>0</v>
      </c>
      <c r="CJ251" s="638">
        <f t="shared" ca="1" si="221"/>
        <v>0</v>
      </c>
      <c r="CK251" s="638">
        <f t="shared" ca="1" si="221"/>
        <v>0</v>
      </c>
      <c r="CL251" s="638">
        <f t="shared" ca="1" si="221"/>
        <v>0</v>
      </c>
      <c r="CM251" s="638">
        <f t="shared" ca="1" si="221"/>
        <v>0</v>
      </c>
      <c r="CN251" s="638">
        <f t="shared" ca="1" si="221"/>
        <v>0</v>
      </c>
      <c r="CO251" s="638">
        <f t="shared" ca="1" si="221"/>
        <v>0</v>
      </c>
      <c r="CP251" s="638">
        <f t="shared" ca="1" si="221"/>
        <v>0</v>
      </c>
      <c r="CQ251" s="638">
        <f t="shared" ca="1" si="221"/>
        <v>0</v>
      </c>
      <c r="CR251" s="638">
        <f t="shared" ca="1" si="221"/>
        <v>0</v>
      </c>
      <c r="CS251" s="638">
        <f t="shared" ref="CS251:EX251" ca="1" si="222">CS136</f>
        <v>0</v>
      </c>
      <c r="CT251" s="638">
        <f t="shared" ca="1" si="222"/>
        <v>0</v>
      </c>
      <c r="CU251" s="638">
        <f t="shared" ca="1" si="222"/>
        <v>0</v>
      </c>
      <c r="CV251" s="638">
        <f t="shared" ca="1" si="222"/>
        <v>0</v>
      </c>
      <c r="CW251" s="638">
        <f t="shared" ca="1" si="222"/>
        <v>0</v>
      </c>
      <c r="CX251" s="638">
        <f t="shared" ca="1" si="222"/>
        <v>0</v>
      </c>
      <c r="CY251" s="638">
        <f t="shared" ca="1" si="222"/>
        <v>0</v>
      </c>
      <c r="CZ251" s="638">
        <f t="shared" ca="1" si="222"/>
        <v>0</v>
      </c>
      <c r="DA251" s="638">
        <f t="shared" ca="1" si="222"/>
        <v>0</v>
      </c>
      <c r="DB251" s="638">
        <f t="shared" ca="1" si="222"/>
        <v>0</v>
      </c>
      <c r="DC251" s="638">
        <f t="shared" ca="1" si="222"/>
        <v>0</v>
      </c>
      <c r="DD251" s="638">
        <f t="shared" ca="1" si="222"/>
        <v>0</v>
      </c>
      <c r="DE251" s="638">
        <f t="shared" ca="1" si="222"/>
        <v>0</v>
      </c>
      <c r="DF251" s="638">
        <f t="shared" ca="1" si="222"/>
        <v>0</v>
      </c>
      <c r="DG251" s="638">
        <f t="shared" ca="1" si="222"/>
        <v>0</v>
      </c>
      <c r="DH251" s="638">
        <f t="shared" ca="1" si="222"/>
        <v>0</v>
      </c>
      <c r="DI251" s="638">
        <f t="shared" ca="1" si="222"/>
        <v>0</v>
      </c>
      <c r="DJ251" s="638">
        <f t="shared" ca="1" si="222"/>
        <v>0</v>
      </c>
      <c r="DK251" s="638">
        <f t="shared" ca="1" si="222"/>
        <v>0</v>
      </c>
      <c r="DL251" s="638">
        <f t="shared" ca="1" si="222"/>
        <v>0</v>
      </c>
      <c r="DM251" s="638">
        <f t="shared" ca="1" si="222"/>
        <v>0</v>
      </c>
      <c r="DN251" s="638">
        <f t="shared" ca="1" si="222"/>
        <v>0</v>
      </c>
      <c r="DO251" s="638">
        <f t="shared" ca="1" si="222"/>
        <v>0</v>
      </c>
      <c r="DP251" s="638">
        <f t="shared" ca="1" si="222"/>
        <v>0</v>
      </c>
      <c r="DQ251" s="638">
        <f t="shared" ca="1" si="222"/>
        <v>0</v>
      </c>
      <c r="DR251" s="638">
        <f t="shared" ca="1" si="222"/>
        <v>0</v>
      </c>
      <c r="DS251" s="638">
        <f t="shared" ca="1" si="222"/>
        <v>0</v>
      </c>
      <c r="DT251" s="638">
        <f t="shared" ca="1" si="222"/>
        <v>0</v>
      </c>
      <c r="DU251" s="638">
        <f t="shared" ca="1" si="222"/>
        <v>0</v>
      </c>
      <c r="DV251" s="638">
        <f t="shared" ca="1" si="222"/>
        <v>0</v>
      </c>
      <c r="DW251" s="638">
        <f t="shared" ca="1" si="222"/>
        <v>0</v>
      </c>
      <c r="DX251" s="638">
        <f t="shared" ca="1" si="222"/>
        <v>0</v>
      </c>
      <c r="DY251" s="638">
        <f t="shared" ca="1" si="222"/>
        <v>0</v>
      </c>
      <c r="DZ251" s="638">
        <f t="shared" ca="1" si="222"/>
        <v>0</v>
      </c>
      <c r="EA251" s="638">
        <f t="shared" ca="1" si="222"/>
        <v>0</v>
      </c>
      <c r="EB251" s="638">
        <f t="shared" ca="1" si="222"/>
        <v>0</v>
      </c>
      <c r="EC251" s="638">
        <f t="shared" ca="1" si="222"/>
        <v>0</v>
      </c>
      <c r="ED251" s="638">
        <f t="shared" ca="1" si="222"/>
        <v>0</v>
      </c>
      <c r="EE251" s="638">
        <f t="shared" ca="1" si="222"/>
        <v>0</v>
      </c>
      <c r="EF251" s="638">
        <f t="shared" ca="1" si="222"/>
        <v>0</v>
      </c>
      <c r="EG251" s="638">
        <f t="shared" ca="1" si="222"/>
        <v>0</v>
      </c>
      <c r="EH251" s="638">
        <f t="shared" ca="1" si="222"/>
        <v>0</v>
      </c>
      <c r="EI251" s="638">
        <f t="shared" ca="1" si="222"/>
        <v>0</v>
      </c>
      <c r="EJ251" s="638">
        <f t="shared" ca="1" si="222"/>
        <v>0</v>
      </c>
      <c r="EK251" s="638">
        <f t="shared" ca="1" si="222"/>
        <v>0</v>
      </c>
      <c r="EL251" s="638">
        <f t="shared" ca="1" si="222"/>
        <v>0</v>
      </c>
      <c r="EM251" s="638">
        <f t="shared" ca="1" si="222"/>
        <v>0</v>
      </c>
      <c r="EN251" s="638">
        <f t="shared" ca="1" si="222"/>
        <v>0</v>
      </c>
      <c r="EO251" s="638">
        <f t="shared" ca="1" si="222"/>
        <v>0</v>
      </c>
      <c r="EP251" s="638">
        <f t="shared" ca="1" si="222"/>
        <v>0</v>
      </c>
      <c r="EQ251" s="638">
        <f t="shared" ca="1" si="222"/>
        <v>0</v>
      </c>
      <c r="ER251" s="638">
        <f t="shared" ca="1" si="222"/>
        <v>0</v>
      </c>
      <c r="ES251" s="638">
        <f t="shared" ca="1" si="222"/>
        <v>0</v>
      </c>
      <c r="ET251" s="638">
        <f t="shared" ca="1" si="222"/>
        <v>0</v>
      </c>
      <c r="EU251" s="638">
        <f t="shared" ca="1" si="222"/>
        <v>0</v>
      </c>
      <c r="EV251" s="638">
        <f t="shared" ca="1" si="222"/>
        <v>0</v>
      </c>
      <c r="EW251" s="638">
        <f t="shared" ca="1" si="222"/>
        <v>0</v>
      </c>
      <c r="EX251" s="639">
        <f t="shared" ca="1" si="222"/>
        <v>0</v>
      </c>
      <c r="EY251" s="612"/>
      <c r="EZ251" s="86"/>
      <c r="FB251" s="612"/>
    </row>
    <row r="252" spans="1:158" hidden="1" outlineLevel="2">
      <c r="A252" s="654"/>
      <c r="B252" s="654"/>
      <c r="C252" s="928" t="str">
        <f>$A$140</f>
        <v>ITO</v>
      </c>
      <c r="D252" s="654"/>
      <c r="E252" s="654"/>
      <c r="F252" s="654"/>
      <c r="G252" s="654"/>
      <c r="H252" s="654"/>
      <c r="I252" s="654"/>
      <c r="J252" s="654"/>
      <c r="K252" s="654"/>
      <c r="L252" s="654"/>
      <c r="M252" s="654"/>
      <c r="N252" s="654"/>
      <c r="O252" s="654"/>
      <c r="P252" s="654"/>
      <c r="Q252" s="654"/>
      <c r="R252" s="654"/>
      <c r="S252" s="654"/>
      <c r="T252" s="654"/>
      <c r="U252" s="654"/>
      <c r="V252" s="654"/>
      <c r="W252" s="654"/>
      <c r="X252" s="654"/>
      <c r="Y252" s="654"/>
      <c r="Z252" s="654"/>
      <c r="AA252" s="654"/>
      <c r="AB252" s="654"/>
      <c r="AC252" s="654"/>
      <c r="AD252" s="661" t="str">
        <f>$AD$140</f>
        <v>9_ATP</v>
      </c>
      <c r="AE252" s="304">
        <f t="shared" ca="1" si="204"/>
        <v>0</v>
      </c>
      <c r="AF252" s="930">
        <f ca="1">AF150</f>
        <v>0</v>
      </c>
      <c r="AG252" s="638">
        <f t="shared" ref="AG252:CR252" ca="1" si="223">AG150</f>
        <v>0</v>
      </c>
      <c r="AH252" s="638">
        <f t="shared" ca="1" si="223"/>
        <v>0</v>
      </c>
      <c r="AI252" s="638">
        <f t="shared" ca="1" si="223"/>
        <v>0</v>
      </c>
      <c r="AJ252" s="638">
        <f t="shared" ca="1" si="223"/>
        <v>0</v>
      </c>
      <c r="AK252" s="638">
        <f t="shared" ca="1" si="223"/>
        <v>0</v>
      </c>
      <c r="AL252" s="638">
        <f t="shared" ca="1" si="223"/>
        <v>0</v>
      </c>
      <c r="AM252" s="638">
        <f t="shared" ca="1" si="223"/>
        <v>0</v>
      </c>
      <c r="AN252" s="638">
        <f t="shared" ca="1" si="223"/>
        <v>0</v>
      </c>
      <c r="AO252" s="638">
        <f t="shared" ca="1" si="223"/>
        <v>0</v>
      </c>
      <c r="AP252" s="638">
        <f t="shared" ca="1" si="223"/>
        <v>0</v>
      </c>
      <c r="AQ252" s="638">
        <f t="shared" ca="1" si="223"/>
        <v>0</v>
      </c>
      <c r="AR252" s="638">
        <f t="shared" ca="1" si="223"/>
        <v>0</v>
      </c>
      <c r="AS252" s="638">
        <f t="shared" ca="1" si="223"/>
        <v>0</v>
      </c>
      <c r="AT252" s="638">
        <f t="shared" ca="1" si="223"/>
        <v>0</v>
      </c>
      <c r="AU252" s="638">
        <f t="shared" ca="1" si="223"/>
        <v>0</v>
      </c>
      <c r="AV252" s="638">
        <f t="shared" ca="1" si="223"/>
        <v>0</v>
      </c>
      <c r="AW252" s="638">
        <f t="shared" ca="1" si="223"/>
        <v>0</v>
      </c>
      <c r="AX252" s="638">
        <f t="shared" ca="1" si="223"/>
        <v>0</v>
      </c>
      <c r="AY252" s="638">
        <f t="shared" ca="1" si="223"/>
        <v>0</v>
      </c>
      <c r="AZ252" s="638">
        <f t="shared" ca="1" si="223"/>
        <v>0</v>
      </c>
      <c r="BA252" s="638">
        <f t="shared" ca="1" si="223"/>
        <v>0</v>
      </c>
      <c r="BB252" s="638">
        <f t="shared" ca="1" si="223"/>
        <v>0</v>
      </c>
      <c r="BC252" s="638">
        <f t="shared" ca="1" si="223"/>
        <v>0</v>
      </c>
      <c r="BD252" s="638">
        <f t="shared" ca="1" si="223"/>
        <v>0</v>
      </c>
      <c r="BE252" s="638">
        <f t="shared" ca="1" si="223"/>
        <v>0</v>
      </c>
      <c r="BF252" s="638">
        <f t="shared" ca="1" si="223"/>
        <v>0</v>
      </c>
      <c r="BG252" s="638">
        <f t="shared" ca="1" si="223"/>
        <v>0</v>
      </c>
      <c r="BH252" s="638">
        <f t="shared" ca="1" si="223"/>
        <v>0</v>
      </c>
      <c r="BI252" s="638">
        <f t="shared" ca="1" si="223"/>
        <v>0</v>
      </c>
      <c r="BJ252" s="638">
        <f t="shared" ca="1" si="223"/>
        <v>0</v>
      </c>
      <c r="BK252" s="638">
        <f t="shared" ca="1" si="223"/>
        <v>0</v>
      </c>
      <c r="BL252" s="638">
        <f t="shared" ca="1" si="223"/>
        <v>0</v>
      </c>
      <c r="BM252" s="638">
        <f t="shared" ca="1" si="223"/>
        <v>0</v>
      </c>
      <c r="BN252" s="638">
        <f t="shared" ca="1" si="223"/>
        <v>0</v>
      </c>
      <c r="BO252" s="638">
        <f t="shared" ca="1" si="223"/>
        <v>0</v>
      </c>
      <c r="BP252" s="638">
        <f t="shared" ca="1" si="223"/>
        <v>0</v>
      </c>
      <c r="BQ252" s="638">
        <f t="shared" ca="1" si="223"/>
        <v>0</v>
      </c>
      <c r="BR252" s="638">
        <f t="shared" ca="1" si="223"/>
        <v>0</v>
      </c>
      <c r="BS252" s="638">
        <f t="shared" ca="1" si="223"/>
        <v>0</v>
      </c>
      <c r="BT252" s="638">
        <f t="shared" ca="1" si="223"/>
        <v>0</v>
      </c>
      <c r="BU252" s="638">
        <f t="shared" ca="1" si="223"/>
        <v>0</v>
      </c>
      <c r="BV252" s="638">
        <f t="shared" ca="1" si="223"/>
        <v>0</v>
      </c>
      <c r="BW252" s="638">
        <f t="shared" ca="1" si="223"/>
        <v>0</v>
      </c>
      <c r="BX252" s="638">
        <f t="shared" ca="1" si="223"/>
        <v>0</v>
      </c>
      <c r="BY252" s="638">
        <f t="shared" ca="1" si="223"/>
        <v>0</v>
      </c>
      <c r="BZ252" s="638">
        <f t="shared" ca="1" si="223"/>
        <v>0</v>
      </c>
      <c r="CA252" s="638">
        <f t="shared" ca="1" si="223"/>
        <v>0</v>
      </c>
      <c r="CB252" s="638">
        <f t="shared" ca="1" si="223"/>
        <v>0</v>
      </c>
      <c r="CC252" s="638">
        <f t="shared" ca="1" si="223"/>
        <v>0</v>
      </c>
      <c r="CD252" s="638">
        <f t="shared" ca="1" si="223"/>
        <v>0</v>
      </c>
      <c r="CE252" s="638">
        <f t="shared" ca="1" si="223"/>
        <v>0</v>
      </c>
      <c r="CF252" s="638">
        <f t="shared" ca="1" si="223"/>
        <v>0</v>
      </c>
      <c r="CG252" s="638">
        <f t="shared" ca="1" si="223"/>
        <v>0</v>
      </c>
      <c r="CH252" s="638">
        <f t="shared" ca="1" si="223"/>
        <v>0</v>
      </c>
      <c r="CI252" s="638">
        <f t="shared" ca="1" si="223"/>
        <v>0</v>
      </c>
      <c r="CJ252" s="638">
        <f t="shared" ca="1" si="223"/>
        <v>0</v>
      </c>
      <c r="CK252" s="638">
        <f t="shared" ca="1" si="223"/>
        <v>0</v>
      </c>
      <c r="CL252" s="638">
        <f t="shared" ca="1" si="223"/>
        <v>0</v>
      </c>
      <c r="CM252" s="638">
        <f t="shared" ca="1" si="223"/>
        <v>0</v>
      </c>
      <c r="CN252" s="638">
        <f t="shared" ca="1" si="223"/>
        <v>0</v>
      </c>
      <c r="CO252" s="638">
        <f t="shared" ca="1" si="223"/>
        <v>0</v>
      </c>
      <c r="CP252" s="638">
        <f t="shared" ca="1" si="223"/>
        <v>0</v>
      </c>
      <c r="CQ252" s="638">
        <f t="shared" ca="1" si="223"/>
        <v>0</v>
      </c>
      <c r="CR252" s="638">
        <f t="shared" ca="1" si="223"/>
        <v>0</v>
      </c>
      <c r="CS252" s="638">
        <f t="shared" ref="CS252:EX252" ca="1" si="224">CS150</f>
        <v>0</v>
      </c>
      <c r="CT252" s="638">
        <f t="shared" ca="1" si="224"/>
        <v>0</v>
      </c>
      <c r="CU252" s="638">
        <f t="shared" ca="1" si="224"/>
        <v>0</v>
      </c>
      <c r="CV252" s="638">
        <f t="shared" ca="1" si="224"/>
        <v>0</v>
      </c>
      <c r="CW252" s="638">
        <f t="shared" ca="1" si="224"/>
        <v>0</v>
      </c>
      <c r="CX252" s="638">
        <f t="shared" ca="1" si="224"/>
        <v>0</v>
      </c>
      <c r="CY252" s="638">
        <f t="shared" ca="1" si="224"/>
        <v>0</v>
      </c>
      <c r="CZ252" s="638">
        <f t="shared" ca="1" si="224"/>
        <v>0</v>
      </c>
      <c r="DA252" s="638">
        <f t="shared" ca="1" si="224"/>
        <v>0</v>
      </c>
      <c r="DB252" s="638">
        <f t="shared" ca="1" si="224"/>
        <v>0</v>
      </c>
      <c r="DC252" s="638">
        <f t="shared" ca="1" si="224"/>
        <v>0</v>
      </c>
      <c r="DD252" s="638">
        <f t="shared" ca="1" si="224"/>
        <v>0</v>
      </c>
      <c r="DE252" s="638">
        <f t="shared" ca="1" si="224"/>
        <v>0</v>
      </c>
      <c r="DF252" s="638">
        <f t="shared" ca="1" si="224"/>
        <v>0</v>
      </c>
      <c r="DG252" s="638">
        <f t="shared" ca="1" si="224"/>
        <v>0</v>
      </c>
      <c r="DH252" s="638">
        <f t="shared" ca="1" si="224"/>
        <v>0</v>
      </c>
      <c r="DI252" s="638">
        <f t="shared" ca="1" si="224"/>
        <v>0</v>
      </c>
      <c r="DJ252" s="638">
        <f t="shared" ca="1" si="224"/>
        <v>0</v>
      </c>
      <c r="DK252" s="638">
        <f t="shared" ca="1" si="224"/>
        <v>0</v>
      </c>
      <c r="DL252" s="638">
        <f t="shared" ca="1" si="224"/>
        <v>0</v>
      </c>
      <c r="DM252" s="638">
        <f t="shared" ca="1" si="224"/>
        <v>0</v>
      </c>
      <c r="DN252" s="638">
        <f t="shared" ca="1" si="224"/>
        <v>0</v>
      </c>
      <c r="DO252" s="638">
        <f t="shared" ca="1" si="224"/>
        <v>0</v>
      </c>
      <c r="DP252" s="638">
        <f t="shared" ca="1" si="224"/>
        <v>0</v>
      </c>
      <c r="DQ252" s="638">
        <f t="shared" ca="1" si="224"/>
        <v>0</v>
      </c>
      <c r="DR252" s="638">
        <f t="shared" ca="1" si="224"/>
        <v>0</v>
      </c>
      <c r="DS252" s="638">
        <f t="shared" ca="1" si="224"/>
        <v>0</v>
      </c>
      <c r="DT252" s="638">
        <f t="shared" ca="1" si="224"/>
        <v>0</v>
      </c>
      <c r="DU252" s="638">
        <f t="shared" ca="1" si="224"/>
        <v>0</v>
      </c>
      <c r="DV252" s="638">
        <f t="shared" ca="1" si="224"/>
        <v>0</v>
      </c>
      <c r="DW252" s="638">
        <f t="shared" ca="1" si="224"/>
        <v>0</v>
      </c>
      <c r="DX252" s="638">
        <f t="shared" ca="1" si="224"/>
        <v>0</v>
      </c>
      <c r="DY252" s="638">
        <f t="shared" ca="1" si="224"/>
        <v>0</v>
      </c>
      <c r="DZ252" s="638">
        <f t="shared" ca="1" si="224"/>
        <v>0</v>
      </c>
      <c r="EA252" s="638">
        <f t="shared" ca="1" si="224"/>
        <v>0</v>
      </c>
      <c r="EB252" s="638">
        <f t="shared" ca="1" si="224"/>
        <v>0</v>
      </c>
      <c r="EC252" s="638">
        <f t="shared" ca="1" si="224"/>
        <v>0</v>
      </c>
      <c r="ED252" s="638">
        <f t="shared" ca="1" si="224"/>
        <v>0</v>
      </c>
      <c r="EE252" s="638">
        <f t="shared" ca="1" si="224"/>
        <v>0</v>
      </c>
      <c r="EF252" s="638">
        <f t="shared" ca="1" si="224"/>
        <v>0</v>
      </c>
      <c r="EG252" s="638">
        <f t="shared" ca="1" si="224"/>
        <v>0</v>
      </c>
      <c r="EH252" s="638">
        <f t="shared" ca="1" si="224"/>
        <v>0</v>
      </c>
      <c r="EI252" s="638">
        <f t="shared" ca="1" si="224"/>
        <v>0</v>
      </c>
      <c r="EJ252" s="638">
        <f t="shared" ca="1" si="224"/>
        <v>0</v>
      </c>
      <c r="EK252" s="638">
        <f t="shared" ca="1" si="224"/>
        <v>0</v>
      </c>
      <c r="EL252" s="638">
        <f t="shared" ca="1" si="224"/>
        <v>0</v>
      </c>
      <c r="EM252" s="638">
        <f t="shared" ca="1" si="224"/>
        <v>0</v>
      </c>
      <c r="EN252" s="638">
        <f t="shared" ca="1" si="224"/>
        <v>0</v>
      </c>
      <c r="EO252" s="638">
        <f t="shared" ca="1" si="224"/>
        <v>0</v>
      </c>
      <c r="EP252" s="638">
        <f t="shared" ca="1" si="224"/>
        <v>0</v>
      </c>
      <c r="EQ252" s="638">
        <f t="shared" ca="1" si="224"/>
        <v>0</v>
      </c>
      <c r="ER252" s="638">
        <f t="shared" ca="1" si="224"/>
        <v>0</v>
      </c>
      <c r="ES252" s="638">
        <f t="shared" ca="1" si="224"/>
        <v>0</v>
      </c>
      <c r="ET252" s="638">
        <f t="shared" ca="1" si="224"/>
        <v>0</v>
      </c>
      <c r="EU252" s="638">
        <f t="shared" ca="1" si="224"/>
        <v>0</v>
      </c>
      <c r="EV252" s="638">
        <f t="shared" ca="1" si="224"/>
        <v>0</v>
      </c>
      <c r="EW252" s="638">
        <f t="shared" ca="1" si="224"/>
        <v>0</v>
      </c>
      <c r="EX252" s="639">
        <f t="shared" ca="1" si="224"/>
        <v>0</v>
      </c>
      <c r="EY252" s="612"/>
      <c r="EZ252" s="86"/>
      <c r="FB252" s="612"/>
    </row>
    <row r="253" spans="1:158" hidden="1" outlineLevel="2">
      <c r="A253" s="654"/>
      <c r="B253" s="654"/>
      <c r="C253" s="928" t="str">
        <f>$A$154</f>
        <v>Spare 1</v>
      </c>
      <c r="D253" s="654"/>
      <c r="E253" s="654"/>
      <c r="F253" s="654"/>
      <c r="G253" s="654"/>
      <c r="H253" s="654"/>
      <c r="I253" s="654"/>
      <c r="J253" s="654"/>
      <c r="K253" s="654"/>
      <c r="L253" s="654"/>
      <c r="M253" s="654"/>
      <c r="N253" s="654"/>
      <c r="O253" s="654"/>
      <c r="P253" s="654"/>
      <c r="Q253" s="654"/>
      <c r="R253" s="654"/>
      <c r="S253" s="654"/>
      <c r="T253" s="654"/>
      <c r="U253" s="654"/>
      <c r="V253" s="654"/>
      <c r="W253" s="654"/>
      <c r="X253" s="654"/>
      <c r="Y253" s="654"/>
      <c r="Z253" s="654"/>
      <c r="AA253" s="654"/>
      <c r="AB253" s="654"/>
      <c r="AC253" s="654"/>
      <c r="AD253" s="661" t="str">
        <f>$AD$154</f>
        <v>Sp_1</v>
      </c>
      <c r="AE253" s="304">
        <f t="shared" ca="1" si="204"/>
        <v>0</v>
      </c>
      <c r="AF253" s="930">
        <f ca="1">AF164</f>
        <v>0</v>
      </c>
      <c r="AG253" s="638">
        <f t="shared" ref="AG253:CR253" ca="1" si="225">AG164</f>
        <v>0</v>
      </c>
      <c r="AH253" s="638">
        <f t="shared" ca="1" si="225"/>
        <v>0</v>
      </c>
      <c r="AI253" s="638">
        <f t="shared" ca="1" si="225"/>
        <v>0</v>
      </c>
      <c r="AJ253" s="638">
        <f t="shared" ca="1" si="225"/>
        <v>0</v>
      </c>
      <c r="AK253" s="638">
        <f t="shared" ca="1" si="225"/>
        <v>0</v>
      </c>
      <c r="AL253" s="638">
        <f t="shared" ca="1" si="225"/>
        <v>0</v>
      </c>
      <c r="AM253" s="638">
        <f t="shared" ca="1" si="225"/>
        <v>0</v>
      </c>
      <c r="AN253" s="638">
        <f t="shared" ca="1" si="225"/>
        <v>0</v>
      </c>
      <c r="AO253" s="638">
        <f t="shared" ca="1" si="225"/>
        <v>0</v>
      </c>
      <c r="AP253" s="638">
        <f t="shared" ca="1" si="225"/>
        <v>0</v>
      </c>
      <c r="AQ253" s="638">
        <f t="shared" ca="1" si="225"/>
        <v>0</v>
      </c>
      <c r="AR253" s="638">
        <f t="shared" ca="1" si="225"/>
        <v>0</v>
      </c>
      <c r="AS253" s="638">
        <f t="shared" ca="1" si="225"/>
        <v>0</v>
      </c>
      <c r="AT253" s="638">
        <f t="shared" ca="1" si="225"/>
        <v>0</v>
      </c>
      <c r="AU253" s="638">
        <f t="shared" ca="1" si="225"/>
        <v>0</v>
      </c>
      <c r="AV253" s="638">
        <f t="shared" ca="1" si="225"/>
        <v>0</v>
      </c>
      <c r="AW253" s="638">
        <f t="shared" ca="1" si="225"/>
        <v>0</v>
      </c>
      <c r="AX253" s="638">
        <f t="shared" ca="1" si="225"/>
        <v>0</v>
      </c>
      <c r="AY253" s="638">
        <f t="shared" ca="1" si="225"/>
        <v>0</v>
      </c>
      <c r="AZ253" s="638">
        <f t="shared" ca="1" si="225"/>
        <v>0</v>
      </c>
      <c r="BA253" s="638">
        <f t="shared" ca="1" si="225"/>
        <v>0</v>
      </c>
      <c r="BB253" s="638">
        <f t="shared" ca="1" si="225"/>
        <v>0</v>
      </c>
      <c r="BC253" s="638">
        <f t="shared" ca="1" si="225"/>
        <v>0</v>
      </c>
      <c r="BD253" s="638">
        <f t="shared" ca="1" si="225"/>
        <v>0</v>
      </c>
      <c r="BE253" s="638">
        <f t="shared" ca="1" si="225"/>
        <v>0</v>
      </c>
      <c r="BF253" s="638">
        <f t="shared" ca="1" si="225"/>
        <v>0</v>
      </c>
      <c r="BG253" s="638">
        <f t="shared" ca="1" si="225"/>
        <v>0</v>
      </c>
      <c r="BH253" s="638">
        <f t="shared" ca="1" si="225"/>
        <v>0</v>
      </c>
      <c r="BI253" s="638">
        <f t="shared" ca="1" si="225"/>
        <v>0</v>
      </c>
      <c r="BJ253" s="638">
        <f t="shared" ca="1" si="225"/>
        <v>0</v>
      </c>
      <c r="BK253" s="638">
        <f t="shared" ca="1" si="225"/>
        <v>0</v>
      </c>
      <c r="BL253" s="638">
        <f t="shared" ca="1" si="225"/>
        <v>0</v>
      </c>
      <c r="BM253" s="638">
        <f t="shared" ca="1" si="225"/>
        <v>0</v>
      </c>
      <c r="BN253" s="638">
        <f t="shared" ca="1" si="225"/>
        <v>0</v>
      </c>
      <c r="BO253" s="638">
        <f t="shared" ca="1" si="225"/>
        <v>0</v>
      </c>
      <c r="BP253" s="638">
        <f t="shared" ca="1" si="225"/>
        <v>0</v>
      </c>
      <c r="BQ253" s="638">
        <f t="shared" ca="1" si="225"/>
        <v>0</v>
      </c>
      <c r="BR253" s="638">
        <f t="shared" ca="1" si="225"/>
        <v>0</v>
      </c>
      <c r="BS253" s="638">
        <f t="shared" ca="1" si="225"/>
        <v>0</v>
      </c>
      <c r="BT253" s="638">
        <f t="shared" ca="1" si="225"/>
        <v>0</v>
      </c>
      <c r="BU253" s="638">
        <f t="shared" ca="1" si="225"/>
        <v>0</v>
      </c>
      <c r="BV253" s="638">
        <f t="shared" ca="1" si="225"/>
        <v>0</v>
      </c>
      <c r="BW253" s="638">
        <f t="shared" ca="1" si="225"/>
        <v>0</v>
      </c>
      <c r="BX253" s="638">
        <f t="shared" ca="1" si="225"/>
        <v>0</v>
      </c>
      <c r="BY253" s="638">
        <f t="shared" ca="1" si="225"/>
        <v>0</v>
      </c>
      <c r="BZ253" s="638">
        <f t="shared" ca="1" si="225"/>
        <v>0</v>
      </c>
      <c r="CA253" s="638">
        <f t="shared" ca="1" si="225"/>
        <v>0</v>
      </c>
      <c r="CB253" s="638">
        <f t="shared" ca="1" si="225"/>
        <v>0</v>
      </c>
      <c r="CC253" s="638">
        <f t="shared" ca="1" si="225"/>
        <v>0</v>
      </c>
      <c r="CD253" s="638">
        <f t="shared" ca="1" si="225"/>
        <v>0</v>
      </c>
      <c r="CE253" s="638">
        <f t="shared" ca="1" si="225"/>
        <v>0</v>
      </c>
      <c r="CF253" s="638">
        <f t="shared" ca="1" si="225"/>
        <v>0</v>
      </c>
      <c r="CG253" s="638">
        <f t="shared" ca="1" si="225"/>
        <v>0</v>
      </c>
      <c r="CH253" s="638">
        <f t="shared" ca="1" si="225"/>
        <v>0</v>
      </c>
      <c r="CI253" s="638">
        <f t="shared" ca="1" si="225"/>
        <v>0</v>
      </c>
      <c r="CJ253" s="638">
        <f t="shared" ca="1" si="225"/>
        <v>0</v>
      </c>
      <c r="CK253" s="638">
        <f t="shared" ca="1" si="225"/>
        <v>0</v>
      </c>
      <c r="CL253" s="638">
        <f t="shared" ca="1" si="225"/>
        <v>0</v>
      </c>
      <c r="CM253" s="638">
        <f t="shared" ca="1" si="225"/>
        <v>0</v>
      </c>
      <c r="CN253" s="638">
        <f t="shared" ca="1" si="225"/>
        <v>0</v>
      </c>
      <c r="CO253" s="638">
        <f t="shared" ca="1" si="225"/>
        <v>0</v>
      </c>
      <c r="CP253" s="638">
        <f t="shared" ca="1" si="225"/>
        <v>0</v>
      </c>
      <c r="CQ253" s="638">
        <f t="shared" ca="1" si="225"/>
        <v>0</v>
      </c>
      <c r="CR253" s="638">
        <f t="shared" ca="1" si="225"/>
        <v>0</v>
      </c>
      <c r="CS253" s="638">
        <f t="shared" ref="CS253:EX253" ca="1" si="226">CS164</f>
        <v>0</v>
      </c>
      <c r="CT253" s="638">
        <f t="shared" ca="1" si="226"/>
        <v>0</v>
      </c>
      <c r="CU253" s="638">
        <f t="shared" ca="1" si="226"/>
        <v>0</v>
      </c>
      <c r="CV253" s="638">
        <f t="shared" ca="1" si="226"/>
        <v>0</v>
      </c>
      <c r="CW253" s="638">
        <f t="shared" ca="1" si="226"/>
        <v>0</v>
      </c>
      <c r="CX253" s="638">
        <f t="shared" ca="1" si="226"/>
        <v>0</v>
      </c>
      <c r="CY253" s="638">
        <f t="shared" ca="1" si="226"/>
        <v>0</v>
      </c>
      <c r="CZ253" s="638">
        <f t="shared" ca="1" si="226"/>
        <v>0</v>
      </c>
      <c r="DA253" s="638">
        <f t="shared" ca="1" si="226"/>
        <v>0</v>
      </c>
      <c r="DB253" s="638">
        <f t="shared" ca="1" si="226"/>
        <v>0</v>
      </c>
      <c r="DC253" s="638">
        <f t="shared" ca="1" si="226"/>
        <v>0</v>
      </c>
      <c r="DD253" s="638">
        <f t="shared" ca="1" si="226"/>
        <v>0</v>
      </c>
      <c r="DE253" s="638">
        <f t="shared" ca="1" si="226"/>
        <v>0</v>
      </c>
      <c r="DF253" s="638">
        <f t="shared" ca="1" si="226"/>
        <v>0</v>
      </c>
      <c r="DG253" s="638">
        <f t="shared" ca="1" si="226"/>
        <v>0</v>
      </c>
      <c r="DH253" s="638">
        <f t="shared" ca="1" si="226"/>
        <v>0</v>
      </c>
      <c r="DI253" s="638">
        <f t="shared" ca="1" si="226"/>
        <v>0</v>
      </c>
      <c r="DJ253" s="638">
        <f t="shared" ca="1" si="226"/>
        <v>0</v>
      </c>
      <c r="DK253" s="638">
        <f t="shared" ca="1" si="226"/>
        <v>0</v>
      </c>
      <c r="DL253" s="638">
        <f t="shared" ca="1" si="226"/>
        <v>0</v>
      </c>
      <c r="DM253" s="638">
        <f t="shared" ca="1" si="226"/>
        <v>0</v>
      </c>
      <c r="DN253" s="638">
        <f t="shared" ca="1" si="226"/>
        <v>0</v>
      </c>
      <c r="DO253" s="638">
        <f t="shared" ca="1" si="226"/>
        <v>0</v>
      </c>
      <c r="DP253" s="638">
        <f t="shared" ca="1" si="226"/>
        <v>0</v>
      </c>
      <c r="DQ253" s="638">
        <f t="shared" ca="1" si="226"/>
        <v>0</v>
      </c>
      <c r="DR253" s="638">
        <f t="shared" ca="1" si="226"/>
        <v>0</v>
      </c>
      <c r="DS253" s="638">
        <f t="shared" ca="1" si="226"/>
        <v>0</v>
      </c>
      <c r="DT253" s="638">
        <f t="shared" ca="1" si="226"/>
        <v>0</v>
      </c>
      <c r="DU253" s="638">
        <f t="shared" ca="1" si="226"/>
        <v>0</v>
      </c>
      <c r="DV253" s="638">
        <f t="shared" ca="1" si="226"/>
        <v>0</v>
      </c>
      <c r="DW253" s="638">
        <f t="shared" ca="1" si="226"/>
        <v>0</v>
      </c>
      <c r="DX253" s="638">
        <f t="shared" ca="1" si="226"/>
        <v>0</v>
      </c>
      <c r="DY253" s="638">
        <f t="shared" ca="1" si="226"/>
        <v>0</v>
      </c>
      <c r="DZ253" s="638">
        <f t="shared" ca="1" si="226"/>
        <v>0</v>
      </c>
      <c r="EA253" s="638">
        <f t="shared" ca="1" si="226"/>
        <v>0</v>
      </c>
      <c r="EB253" s="638">
        <f t="shared" ca="1" si="226"/>
        <v>0</v>
      </c>
      <c r="EC253" s="638">
        <f t="shared" ca="1" si="226"/>
        <v>0</v>
      </c>
      <c r="ED253" s="638">
        <f t="shared" ca="1" si="226"/>
        <v>0</v>
      </c>
      <c r="EE253" s="638">
        <f t="shared" ca="1" si="226"/>
        <v>0</v>
      </c>
      <c r="EF253" s="638">
        <f t="shared" ca="1" si="226"/>
        <v>0</v>
      </c>
      <c r="EG253" s="638">
        <f t="shared" ca="1" si="226"/>
        <v>0</v>
      </c>
      <c r="EH253" s="638">
        <f t="shared" ca="1" si="226"/>
        <v>0</v>
      </c>
      <c r="EI253" s="638">
        <f t="shared" ca="1" si="226"/>
        <v>0</v>
      </c>
      <c r="EJ253" s="638">
        <f t="shared" ca="1" si="226"/>
        <v>0</v>
      </c>
      <c r="EK253" s="638">
        <f t="shared" ca="1" si="226"/>
        <v>0</v>
      </c>
      <c r="EL253" s="638">
        <f t="shared" ca="1" si="226"/>
        <v>0</v>
      </c>
      <c r="EM253" s="638">
        <f t="shared" ca="1" si="226"/>
        <v>0</v>
      </c>
      <c r="EN253" s="638">
        <f t="shared" ca="1" si="226"/>
        <v>0</v>
      </c>
      <c r="EO253" s="638">
        <f t="shared" ca="1" si="226"/>
        <v>0</v>
      </c>
      <c r="EP253" s="638">
        <f t="shared" ca="1" si="226"/>
        <v>0</v>
      </c>
      <c r="EQ253" s="638">
        <f t="shared" ca="1" si="226"/>
        <v>0</v>
      </c>
      <c r="ER253" s="638">
        <f t="shared" ca="1" si="226"/>
        <v>0</v>
      </c>
      <c r="ES253" s="638">
        <f t="shared" ca="1" si="226"/>
        <v>0</v>
      </c>
      <c r="ET253" s="638">
        <f t="shared" ca="1" si="226"/>
        <v>0</v>
      </c>
      <c r="EU253" s="638">
        <f t="shared" ca="1" si="226"/>
        <v>0</v>
      </c>
      <c r="EV253" s="638">
        <f t="shared" ca="1" si="226"/>
        <v>0</v>
      </c>
      <c r="EW253" s="638">
        <f t="shared" ca="1" si="226"/>
        <v>0</v>
      </c>
      <c r="EX253" s="639">
        <f t="shared" ca="1" si="226"/>
        <v>0</v>
      </c>
      <c r="EY253" s="612"/>
      <c r="EZ253" s="86"/>
      <c r="FB253" s="612"/>
    </row>
    <row r="254" spans="1:158" hidden="1" outlineLevel="2">
      <c r="A254" s="654"/>
      <c r="B254" s="654"/>
      <c r="C254" s="928" t="str">
        <f>$A$168</f>
        <v>Spare 2</v>
      </c>
      <c r="D254" s="654"/>
      <c r="E254" s="654"/>
      <c r="F254" s="654"/>
      <c r="G254" s="654"/>
      <c r="H254" s="654"/>
      <c r="I254" s="654"/>
      <c r="J254" s="654"/>
      <c r="K254" s="654"/>
      <c r="L254" s="654"/>
      <c r="M254" s="654"/>
      <c r="N254" s="654"/>
      <c r="O254" s="654"/>
      <c r="P254" s="654"/>
      <c r="Q254" s="654"/>
      <c r="R254" s="654"/>
      <c r="S254" s="654"/>
      <c r="T254" s="654"/>
      <c r="U254" s="654"/>
      <c r="V254" s="654"/>
      <c r="W254" s="654"/>
      <c r="X254" s="654"/>
      <c r="Y254" s="654"/>
      <c r="Z254" s="654"/>
      <c r="AA254" s="654"/>
      <c r="AB254" s="654"/>
      <c r="AC254" s="654"/>
      <c r="AD254" s="661" t="str">
        <f>$AD$168</f>
        <v>Sp_2</v>
      </c>
      <c r="AE254" s="304">
        <f t="shared" ca="1" si="204"/>
        <v>0</v>
      </c>
      <c r="AF254" s="930">
        <f ca="1">AF178</f>
        <v>0</v>
      </c>
      <c r="AG254" s="638">
        <f t="shared" ref="AG254:CR254" ca="1" si="227">AG178</f>
        <v>0</v>
      </c>
      <c r="AH254" s="638">
        <f t="shared" ca="1" si="227"/>
        <v>0</v>
      </c>
      <c r="AI254" s="638">
        <f t="shared" ca="1" si="227"/>
        <v>0</v>
      </c>
      <c r="AJ254" s="638">
        <f t="shared" ca="1" si="227"/>
        <v>0</v>
      </c>
      <c r="AK254" s="638">
        <f t="shared" ca="1" si="227"/>
        <v>0</v>
      </c>
      <c r="AL254" s="638">
        <f t="shared" ca="1" si="227"/>
        <v>0</v>
      </c>
      <c r="AM254" s="638">
        <f t="shared" ca="1" si="227"/>
        <v>0</v>
      </c>
      <c r="AN254" s="638">
        <f t="shared" ca="1" si="227"/>
        <v>0</v>
      </c>
      <c r="AO254" s="638">
        <f t="shared" ca="1" si="227"/>
        <v>0</v>
      </c>
      <c r="AP254" s="638">
        <f t="shared" ca="1" si="227"/>
        <v>0</v>
      </c>
      <c r="AQ254" s="638">
        <f t="shared" ca="1" si="227"/>
        <v>0</v>
      </c>
      <c r="AR254" s="638">
        <f t="shared" ca="1" si="227"/>
        <v>0</v>
      </c>
      <c r="AS254" s="638">
        <f t="shared" ca="1" si="227"/>
        <v>0</v>
      </c>
      <c r="AT254" s="638">
        <f t="shared" ca="1" si="227"/>
        <v>0</v>
      </c>
      <c r="AU254" s="638">
        <f t="shared" ca="1" si="227"/>
        <v>0</v>
      </c>
      <c r="AV254" s="638">
        <f t="shared" ca="1" si="227"/>
        <v>0</v>
      </c>
      <c r="AW254" s="638">
        <f t="shared" ca="1" si="227"/>
        <v>0</v>
      </c>
      <c r="AX254" s="638">
        <f t="shared" ca="1" si="227"/>
        <v>0</v>
      </c>
      <c r="AY254" s="638">
        <f t="shared" ca="1" si="227"/>
        <v>0</v>
      </c>
      <c r="AZ254" s="638">
        <f t="shared" ca="1" si="227"/>
        <v>0</v>
      </c>
      <c r="BA254" s="638">
        <f t="shared" ca="1" si="227"/>
        <v>0</v>
      </c>
      <c r="BB254" s="638">
        <f t="shared" ca="1" si="227"/>
        <v>0</v>
      </c>
      <c r="BC254" s="638">
        <f t="shared" ca="1" si="227"/>
        <v>0</v>
      </c>
      <c r="BD254" s="638">
        <f t="shared" ca="1" si="227"/>
        <v>0</v>
      </c>
      <c r="BE254" s="638">
        <f t="shared" ca="1" si="227"/>
        <v>0</v>
      </c>
      <c r="BF254" s="638">
        <f t="shared" ca="1" si="227"/>
        <v>0</v>
      </c>
      <c r="BG254" s="638">
        <f t="shared" ca="1" si="227"/>
        <v>0</v>
      </c>
      <c r="BH254" s="638">
        <f t="shared" ca="1" si="227"/>
        <v>0</v>
      </c>
      <c r="BI254" s="638">
        <f t="shared" ca="1" si="227"/>
        <v>0</v>
      </c>
      <c r="BJ254" s="638">
        <f t="shared" ca="1" si="227"/>
        <v>0</v>
      </c>
      <c r="BK254" s="638">
        <f t="shared" ca="1" si="227"/>
        <v>0</v>
      </c>
      <c r="BL254" s="638">
        <f t="shared" ca="1" si="227"/>
        <v>0</v>
      </c>
      <c r="BM254" s="638">
        <f t="shared" ca="1" si="227"/>
        <v>0</v>
      </c>
      <c r="BN254" s="638">
        <f t="shared" ca="1" si="227"/>
        <v>0</v>
      </c>
      <c r="BO254" s="638">
        <f t="shared" ca="1" si="227"/>
        <v>0</v>
      </c>
      <c r="BP254" s="638">
        <f t="shared" ca="1" si="227"/>
        <v>0</v>
      </c>
      <c r="BQ254" s="638">
        <f t="shared" ca="1" si="227"/>
        <v>0</v>
      </c>
      <c r="BR254" s="638">
        <f t="shared" ca="1" si="227"/>
        <v>0</v>
      </c>
      <c r="BS254" s="638">
        <f t="shared" ca="1" si="227"/>
        <v>0</v>
      </c>
      <c r="BT254" s="638">
        <f t="shared" ca="1" si="227"/>
        <v>0</v>
      </c>
      <c r="BU254" s="638">
        <f t="shared" ca="1" si="227"/>
        <v>0</v>
      </c>
      <c r="BV254" s="638">
        <f t="shared" ca="1" si="227"/>
        <v>0</v>
      </c>
      <c r="BW254" s="638">
        <f t="shared" ca="1" si="227"/>
        <v>0</v>
      </c>
      <c r="BX254" s="638">
        <f t="shared" ca="1" si="227"/>
        <v>0</v>
      </c>
      <c r="BY254" s="638">
        <f t="shared" ca="1" si="227"/>
        <v>0</v>
      </c>
      <c r="BZ254" s="638">
        <f t="shared" ca="1" si="227"/>
        <v>0</v>
      </c>
      <c r="CA254" s="638">
        <f t="shared" ca="1" si="227"/>
        <v>0</v>
      </c>
      <c r="CB254" s="638">
        <f t="shared" ca="1" si="227"/>
        <v>0</v>
      </c>
      <c r="CC254" s="638">
        <f t="shared" ca="1" si="227"/>
        <v>0</v>
      </c>
      <c r="CD254" s="638">
        <f t="shared" ca="1" si="227"/>
        <v>0</v>
      </c>
      <c r="CE254" s="638">
        <f t="shared" ca="1" si="227"/>
        <v>0</v>
      </c>
      <c r="CF254" s="638">
        <f t="shared" ca="1" si="227"/>
        <v>0</v>
      </c>
      <c r="CG254" s="638">
        <f t="shared" ca="1" si="227"/>
        <v>0</v>
      </c>
      <c r="CH254" s="638">
        <f t="shared" ca="1" si="227"/>
        <v>0</v>
      </c>
      <c r="CI254" s="638">
        <f t="shared" ca="1" si="227"/>
        <v>0</v>
      </c>
      <c r="CJ254" s="638">
        <f t="shared" ca="1" si="227"/>
        <v>0</v>
      </c>
      <c r="CK254" s="638">
        <f t="shared" ca="1" si="227"/>
        <v>0</v>
      </c>
      <c r="CL254" s="638">
        <f t="shared" ca="1" si="227"/>
        <v>0</v>
      </c>
      <c r="CM254" s="638">
        <f t="shared" ca="1" si="227"/>
        <v>0</v>
      </c>
      <c r="CN254" s="638">
        <f t="shared" ca="1" si="227"/>
        <v>0</v>
      </c>
      <c r="CO254" s="638">
        <f t="shared" ca="1" si="227"/>
        <v>0</v>
      </c>
      <c r="CP254" s="638">
        <f t="shared" ca="1" si="227"/>
        <v>0</v>
      </c>
      <c r="CQ254" s="638">
        <f t="shared" ca="1" si="227"/>
        <v>0</v>
      </c>
      <c r="CR254" s="638">
        <f t="shared" ca="1" si="227"/>
        <v>0</v>
      </c>
      <c r="CS254" s="638">
        <f t="shared" ref="CS254:EX254" ca="1" si="228">CS178</f>
        <v>0</v>
      </c>
      <c r="CT254" s="638">
        <f t="shared" ca="1" si="228"/>
        <v>0</v>
      </c>
      <c r="CU254" s="638">
        <f t="shared" ca="1" si="228"/>
        <v>0</v>
      </c>
      <c r="CV254" s="638">
        <f t="shared" ca="1" si="228"/>
        <v>0</v>
      </c>
      <c r="CW254" s="638">
        <f t="shared" ca="1" si="228"/>
        <v>0</v>
      </c>
      <c r="CX254" s="638">
        <f t="shared" ca="1" si="228"/>
        <v>0</v>
      </c>
      <c r="CY254" s="638">
        <f t="shared" ca="1" si="228"/>
        <v>0</v>
      </c>
      <c r="CZ254" s="638">
        <f t="shared" ca="1" si="228"/>
        <v>0</v>
      </c>
      <c r="DA254" s="638">
        <f t="shared" ca="1" si="228"/>
        <v>0</v>
      </c>
      <c r="DB254" s="638">
        <f t="shared" ca="1" si="228"/>
        <v>0</v>
      </c>
      <c r="DC254" s="638">
        <f t="shared" ca="1" si="228"/>
        <v>0</v>
      </c>
      <c r="DD254" s="638">
        <f t="shared" ca="1" si="228"/>
        <v>0</v>
      </c>
      <c r="DE254" s="638">
        <f t="shared" ca="1" si="228"/>
        <v>0</v>
      </c>
      <c r="DF254" s="638">
        <f t="shared" ca="1" si="228"/>
        <v>0</v>
      </c>
      <c r="DG254" s="638">
        <f t="shared" ca="1" si="228"/>
        <v>0</v>
      </c>
      <c r="DH254" s="638">
        <f t="shared" ca="1" si="228"/>
        <v>0</v>
      </c>
      <c r="DI254" s="638">
        <f t="shared" ca="1" si="228"/>
        <v>0</v>
      </c>
      <c r="DJ254" s="638">
        <f t="shared" ca="1" si="228"/>
        <v>0</v>
      </c>
      <c r="DK254" s="638">
        <f t="shared" ca="1" si="228"/>
        <v>0</v>
      </c>
      <c r="DL254" s="638">
        <f t="shared" ca="1" si="228"/>
        <v>0</v>
      </c>
      <c r="DM254" s="638">
        <f t="shared" ca="1" si="228"/>
        <v>0</v>
      </c>
      <c r="DN254" s="638">
        <f t="shared" ca="1" si="228"/>
        <v>0</v>
      </c>
      <c r="DO254" s="638">
        <f t="shared" ca="1" si="228"/>
        <v>0</v>
      </c>
      <c r="DP254" s="638">
        <f t="shared" ca="1" si="228"/>
        <v>0</v>
      </c>
      <c r="DQ254" s="638">
        <f t="shared" ca="1" si="228"/>
        <v>0</v>
      </c>
      <c r="DR254" s="638">
        <f t="shared" ca="1" si="228"/>
        <v>0</v>
      </c>
      <c r="DS254" s="638">
        <f t="shared" ca="1" si="228"/>
        <v>0</v>
      </c>
      <c r="DT254" s="638">
        <f t="shared" ca="1" si="228"/>
        <v>0</v>
      </c>
      <c r="DU254" s="638">
        <f t="shared" ca="1" si="228"/>
        <v>0</v>
      </c>
      <c r="DV254" s="638">
        <f t="shared" ca="1" si="228"/>
        <v>0</v>
      </c>
      <c r="DW254" s="638">
        <f t="shared" ca="1" si="228"/>
        <v>0</v>
      </c>
      <c r="DX254" s="638">
        <f t="shared" ca="1" si="228"/>
        <v>0</v>
      </c>
      <c r="DY254" s="638">
        <f t="shared" ca="1" si="228"/>
        <v>0</v>
      </c>
      <c r="DZ254" s="638">
        <f t="shared" ca="1" si="228"/>
        <v>0</v>
      </c>
      <c r="EA254" s="638">
        <f t="shared" ca="1" si="228"/>
        <v>0</v>
      </c>
      <c r="EB254" s="638">
        <f t="shared" ca="1" si="228"/>
        <v>0</v>
      </c>
      <c r="EC254" s="638">
        <f t="shared" ca="1" si="228"/>
        <v>0</v>
      </c>
      <c r="ED254" s="638">
        <f t="shared" ca="1" si="228"/>
        <v>0</v>
      </c>
      <c r="EE254" s="638">
        <f t="shared" ca="1" si="228"/>
        <v>0</v>
      </c>
      <c r="EF254" s="638">
        <f t="shared" ca="1" si="228"/>
        <v>0</v>
      </c>
      <c r="EG254" s="638">
        <f t="shared" ca="1" si="228"/>
        <v>0</v>
      </c>
      <c r="EH254" s="638">
        <f t="shared" ca="1" si="228"/>
        <v>0</v>
      </c>
      <c r="EI254" s="638">
        <f t="shared" ca="1" si="228"/>
        <v>0</v>
      </c>
      <c r="EJ254" s="638">
        <f t="shared" ca="1" si="228"/>
        <v>0</v>
      </c>
      <c r="EK254" s="638">
        <f t="shared" ca="1" si="228"/>
        <v>0</v>
      </c>
      <c r="EL254" s="638">
        <f t="shared" ca="1" si="228"/>
        <v>0</v>
      </c>
      <c r="EM254" s="638">
        <f t="shared" ca="1" si="228"/>
        <v>0</v>
      </c>
      <c r="EN254" s="638">
        <f t="shared" ca="1" si="228"/>
        <v>0</v>
      </c>
      <c r="EO254" s="638">
        <f t="shared" ca="1" si="228"/>
        <v>0</v>
      </c>
      <c r="EP254" s="638">
        <f t="shared" ca="1" si="228"/>
        <v>0</v>
      </c>
      <c r="EQ254" s="638">
        <f t="shared" ca="1" si="228"/>
        <v>0</v>
      </c>
      <c r="ER254" s="638">
        <f t="shared" ca="1" si="228"/>
        <v>0</v>
      </c>
      <c r="ES254" s="638">
        <f t="shared" ca="1" si="228"/>
        <v>0</v>
      </c>
      <c r="ET254" s="638">
        <f t="shared" ca="1" si="228"/>
        <v>0</v>
      </c>
      <c r="EU254" s="638">
        <f t="shared" ca="1" si="228"/>
        <v>0</v>
      </c>
      <c r="EV254" s="638">
        <f t="shared" ca="1" si="228"/>
        <v>0</v>
      </c>
      <c r="EW254" s="638">
        <f t="shared" ca="1" si="228"/>
        <v>0</v>
      </c>
      <c r="EX254" s="639">
        <f t="shared" ca="1" si="228"/>
        <v>0</v>
      </c>
      <c r="EY254" s="612"/>
      <c r="EZ254" s="86"/>
      <c r="FB254" s="612"/>
    </row>
    <row r="255" spans="1:158" hidden="1" outlineLevel="2">
      <c r="A255" s="654"/>
      <c r="B255" s="654"/>
      <c r="C255" s="928" t="str">
        <f>$A$182</f>
        <v>Spare 3</v>
      </c>
      <c r="D255" s="654"/>
      <c r="E255" s="654"/>
      <c r="F255" s="654"/>
      <c r="G255" s="654"/>
      <c r="H255" s="654"/>
      <c r="I255" s="654"/>
      <c r="J255" s="654"/>
      <c r="K255" s="654"/>
      <c r="L255" s="654"/>
      <c r="M255" s="654"/>
      <c r="N255" s="654"/>
      <c r="O255" s="654"/>
      <c r="P255" s="654"/>
      <c r="Q255" s="654"/>
      <c r="R255" s="654"/>
      <c r="S255" s="654"/>
      <c r="T255" s="654"/>
      <c r="U255" s="654"/>
      <c r="V255" s="654"/>
      <c r="W255" s="654"/>
      <c r="X255" s="654"/>
      <c r="Y255" s="654"/>
      <c r="Z255" s="654"/>
      <c r="AA255" s="654"/>
      <c r="AB255" s="654"/>
      <c r="AC255" s="654"/>
      <c r="AD255" s="661" t="str">
        <f>$AD$182</f>
        <v>Sp_3</v>
      </c>
      <c r="AE255" s="304">
        <f t="shared" ca="1" si="204"/>
        <v>0</v>
      </c>
      <c r="AF255" s="930">
        <f ca="1">AF192</f>
        <v>0</v>
      </c>
      <c r="AG255" s="638">
        <f t="shared" ref="AG255:CR255" ca="1" si="229">AG192</f>
        <v>0</v>
      </c>
      <c r="AH255" s="638">
        <f t="shared" ca="1" si="229"/>
        <v>0</v>
      </c>
      <c r="AI255" s="638">
        <f t="shared" ca="1" si="229"/>
        <v>0</v>
      </c>
      <c r="AJ255" s="638">
        <f t="shared" ca="1" si="229"/>
        <v>0</v>
      </c>
      <c r="AK255" s="638">
        <f t="shared" ca="1" si="229"/>
        <v>0</v>
      </c>
      <c r="AL255" s="638">
        <f t="shared" ca="1" si="229"/>
        <v>0</v>
      </c>
      <c r="AM255" s="638">
        <f t="shared" ca="1" si="229"/>
        <v>0</v>
      </c>
      <c r="AN255" s="638">
        <f t="shared" ca="1" si="229"/>
        <v>0</v>
      </c>
      <c r="AO255" s="638">
        <f t="shared" ca="1" si="229"/>
        <v>0</v>
      </c>
      <c r="AP255" s="638">
        <f t="shared" ca="1" si="229"/>
        <v>0</v>
      </c>
      <c r="AQ255" s="638">
        <f t="shared" ca="1" si="229"/>
        <v>0</v>
      </c>
      <c r="AR255" s="638">
        <f t="shared" ca="1" si="229"/>
        <v>0</v>
      </c>
      <c r="AS255" s="638">
        <f t="shared" ca="1" si="229"/>
        <v>0</v>
      </c>
      <c r="AT255" s="638">
        <f t="shared" ca="1" si="229"/>
        <v>0</v>
      </c>
      <c r="AU255" s="638">
        <f t="shared" ca="1" si="229"/>
        <v>0</v>
      </c>
      <c r="AV255" s="638">
        <f t="shared" ca="1" si="229"/>
        <v>0</v>
      </c>
      <c r="AW255" s="638">
        <f t="shared" ca="1" si="229"/>
        <v>0</v>
      </c>
      <c r="AX255" s="638">
        <f t="shared" ca="1" si="229"/>
        <v>0</v>
      </c>
      <c r="AY255" s="638">
        <f t="shared" ca="1" si="229"/>
        <v>0</v>
      </c>
      <c r="AZ255" s="638">
        <f t="shared" ca="1" si="229"/>
        <v>0</v>
      </c>
      <c r="BA255" s="638">
        <f t="shared" ca="1" si="229"/>
        <v>0</v>
      </c>
      <c r="BB255" s="638">
        <f t="shared" ca="1" si="229"/>
        <v>0</v>
      </c>
      <c r="BC255" s="638">
        <f t="shared" ca="1" si="229"/>
        <v>0</v>
      </c>
      <c r="BD255" s="638">
        <f t="shared" ca="1" si="229"/>
        <v>0</v>
      </c>
      <c r="BE255" s="638">
        <f t="shared" ca="1" si="229"/>
        <v>0</v>
      </c>
      <c r="BF255" s="638">
        <f t="shared" ca="1" si="229"/>
        <v>0</v>
      </c>
      <c r="BG255" s="638">
        <f t="shared" ca="1" si="229"/>
        <v>0</v>
      </c>
      <c r="BH255" s="638">
        <f t="shared" ca="1" si="229"/>
        <v>0</v>
      </c>
      <c r="BI255" s="638">
        <f t="shared" ca="1" si="229"/>
        <v>0</v>
      </c>
      <c r="BJ255" s="638">
        <f t="shared" ca="1" si="229"/>
        <v>0</v>
      </c>
      <c r="BK255" s="638">
        <f t="shared" ca="1" si="229"/>
        <v>0</v>
      </c>
      <c r="BL255" s="638">
        <f t="shared" ca="1" si="229"/>
        <v>0</v>
      </c>
      <c r="BM255" s="638">
        <f t="shared" ca="1" si="229"/>
        <v>0</v>
      </c>
      <c r="BN255" s="638">
        <f t="shared" ca="1" si="229"/>
        <v>0</v>
      </c>
      <c r="BO255" s="638">
        <f t="shared" ca="1" si="229"/>
        <v>0</v>
      </c>
      <c r="BP255" s="638">
        <f t="shared" ca="1" si="229"/>
        <v>0</v>
      </c>
      <c r="BQ255" s="638">
        <f t="shared" ca="1" si="229"/>
        <v>0</v>
      </c>
      <c r="BR255" s="638">
        <f t="shared" ca="1" si="229"/>
        <v>0</v>
      </c>
      <c r="BS255" s="638">
        <f t="shared" ca="1" si="229"/>
        <v>0</v>
      </c>
      <c r="BT255" s="638">
        <f t="shared" ca="1" si="229"/>
        <v>0</v>
      </c>
      <c r="BU255" s="638">
        <f t="shared" ca="1" si="229"/>
        <v>0</v>
      </c>
      <c r="BV255" s="638">
        <f t="shared" ca="1" si="229"/>
        <v>0</v>
      </c>
      <c r="BW255" s="638">
        <f t="shared" ca="1" si="229"/>
        <v>0</v>
      </c>
      <c r="BX255" s="638">
        <f t="shared" ca="1" si="229"/>
        <v>0</v>
      </c>
      <c r="BY255" s="638">
        <f t="shared" ca="1" si="229"/>
        <v>0</v>
      </c>
      <c r="BZ255" s="638">
        <f t="shared" ca="1" si="229"/>
        <v>0</v>
      </c>
      <c r="CA255" s="638">
        <f t="shared" ca="1" si="229"/>
        <v>0</v>
      </c>
      <c r="CB255" s="638">
        <f t="shared" ca="1" si="229"/>
        <v>0</v>
      </c>
      <c r="CC255" s="638">
        <f t="shared" ca="1" si="229"/>
        <v>0</v>
      </c>
      <c r="CD255" s="638">
        <f t="shared" ca="1" si="229"/>
        <v>0</v>
      </c>
      <c r="CE255" s="638">
        <f t="shared" ca="1" si="229"/>
        <v>0</v>
      </c>
      <c r="CF255" s="638">
        <f t="shared" ca="1" si="229"/>
        <v>0</v>
      </c>
      <c r="CG255" s="638">
        <f t="shared" ca="1" si="229"/>
        <v>0</v>
      </c>
      <c r="CH255" s="638">
        <f t="shared" ca="1" si="229"/>
        <v>0</v>
      </c>
      <c r="CI255" s="638">
        <f t="shared" ca="1" si="229"/>
        <v>0</v>
      </c>
      <c r="CJ255" s="638">
        <f t="shared" ca="1" si="229"/>
        <v>0</v>
      </c>
      <c r="CK255" s="638">
        <f t="shared" ca="1" si="229"/>
        <v>0</v>
      </c>
      <c r="CL255" s="638">
        <f t="shared" ca="1" si="229"/>
        <v>0</v>
      </c>
      <c r="CM255" s="638">
        <f t="shared" ca="1" si="229"/>
        <v>0</v>
      </c>
      <c r="CN255" s="638">
        <f t="shared" ca="1" si="229"/>
        <v>0</v>
      </c>
      <c r="CO255" s="638">
        <f t="shared" ca="1" si="229"/>
        <v>0</v>
      </c>
      <c r="CP255" s="638">
        <f t="shared" ca="1" si="229"/>
        <v>0</v>
      </c>
      <c r="CQ255" s="638">
        <f t="shared" ca="1" si="229"/>
        <v>0</v>
      </c>
      <c r="CR255" s="638">
        <f t="shared" ca="1" si="229"/>
        <v>0</v>
      </c>
      <c r="CS255" s="638">
        <f t="shared" ref="CS255:EX255" ca="1" si="230">CS192</f>
        <v>0</v>
      </c>
      <c r="CT255" s="638">
        <f t="shared" ca="1" si="230"/>
        <v>0</v>
      </c>
      <c r="CU255" s="638">
        <f t="shared" ca="1" si="230"/>
        <v>0</v>
      </c>
      <c r="CV255" s="638">
        <f t="shared" ca="1" si="230"/>
        <v>0</v>
      </c>
      <c r="CW255" s="638">
        <f t="shared" ca="1" si="230"/>
        <v>0</v>
      </c>
      <c r="CX255" s="638">
        <f t="shared" ca="1" si="230"/>
        <v>0</v>
      </c>
      <c r="CY255" s="638">
        <f t="shared" ca="1" si="230"/>
        <v>0</v>
      </c>
      <c r="CZ255" s="638">
        <f t="shared" ca="1" si="230"/>
        <v>0</v>
      </c>
      <c r="DA255" s="638">
        <f t="shared" ca="1" si="230"/>
        <v>0</v>
      </c>
      <c r="DB255" s="638">
        <f t="shared" ca="1" si="230"/>
        <v>0</v>
      </c>
      <c r="DC255" s="638">
        <f t="shared" ca="1" si="230"/>
        <v>0</v>
      </c>
      <c r="DD255" s="638">
        <f t="shared" ca="1" si="230"/>
        <v>0</v>
      </c>
      <c r="DE255" s="638">
        <f t="shared" ca="1" si="230"/>
        <v>0</v>
      </c>
      <c r="DF255" s="638">
        <f t="shared" ca="1" si="230"/>
        <v>0</v>
      </c>
      <c r="DG255" s="638">
        <f t="shared" ca="1" si="230"/>
        <v>0</v>
      </c>
      <c r="DH255" s="638">
        <f t="shared" ca="1" si="230"/>
        <v>0</v>
      </c>
      <c r="DI255" s="638">
        <f t="shared" ca="1" si="230"/>
        <v>0</v>
      </c>
      <c r="DJ255" s="638">
        <f t="shared" ca="1" si="230"/>
        <v>0</v>
      </c>
      <c r="DK255" s="638">
        <f t="shared" ca="1" si="230"/>
        <v>0</v>
      </c>
      <c r="DL255" s="638">
        <f t="shared" ca="1" si="230"/>
        <v>0</v>
      </c>
      <c r="DM255" s="638">
        <f t="shared" ca="1" si="230"/>
        <v>0</v>
      </c>
      <c r="DN255" s="638">
        <f t="shared" ca="1" si="230"/>
        <v>0</v>
      </c>
      <c r="DO255" s="638">
        <f t="shared" ca="1" si="230"/>
        <v>0</v>
      </c>
      <c r="DP255" s="638">
        <f t="shared" ca="1" si="230"/>
        <v>0</v>
      </c>
      <c r="DQ255" s="638">
        <f t="shared" ca="1" si="230"/>
        <v>0</v>
      </c>
      <c r="DR255" s="638">
        <f t="shared" ca="1" si="230"/>
        <v>0</v>
      </c>
      <c r="DS255" s="638">
        <f t="shared" ca="1" si="230"/>
        <v>0</v>
      </c>
      <c r="DT255" s="638">
        <f t="shared" ca="1" si="230"/>
        <v>0</v>
      </c>
      <c r="DU255" s="638">
        <f t="shared" ca="1" si="230"/>
        <v>0</v>
      </c>
      <c r="DV255" s="638">
        <f t="shared" ca="1" si="230"/>
        <v>0</v>
      </c>
      <c r="DW255" s="638">
        <f t="shared" ca="1" si="230"/>
        <v>0</v>
      </c>
      <c r="DX255" s="638">
        <f t="shared" ca="1" si="230"/>
        <v>0</v>
      </c>
      <c r="DY255" s="638">
        <f t="shared" ca="1" si="230"/>
        <v>0</v>
      </c>
      <c r="DZ255" s="638">
        <f t="shared" ca="1" si="230"/>
        <v>0</v>
      </c>
      <c r="EA255" s="638">
        <f t="shared" ca="1" si="230"/>
        <v>0</v>
      </c>
      <c r="EB255" s="638">
        <f t="shared" ca="1" si="230"/>
        <v>0</v>
      </c>
      <c r="EC255" s="638">
        <f t="shared" ca="1" si="230"/>
        <v>0</v>
      </c>
      <c r="ED255" s="638">
        <f t="shared" ca="1" si="230"/>
        <v>0</v>
      </c>
      <c r="EE255" s="638">
        <f t="shared" ca="1" si="230"/>
        <v>0</v>
      </c>
      <c r="EF255" s="638">
        <f t="shared" ca="1" si="230"/>
        <v>0</v>
      </c>
      <c r="EG255" s="638">
        <f t="shared" ca="1" si="230"/>
        <v>0</v>
      </c>
      <c r="EH255" s="638">
        <f t="shared" ca="1" si="230"/>
        <v>0</v>
      </c>
      <c r="EI255" s="638">
        <f t="shared" ca="1" si="230"/>
        <v>0</v>
      </c>
      <c r="EJ255" s="638">
        <f t="shared" ca="1" si="230"/>
        <v>0</v>
      </c>
      <c r="EK255" s="638">
        <f t="shared" ca="1" si="230"/>
        <v>0</v>
      </c>
      <c r="EL255" s="638">
        <f t="shared" ca="1" si="230"/>
        <v>0</v>
      </c>
      <c r="EM255" s="638">
        <f t="shared" ca="1" si="230"/>
        <v>0</v>
      </c>
      <c r="EN255" s="638">
        <f t="shared" ca="1" si="230"/>
        <v>0</v>
      </c>
      <c r="EO255" s="638">
        <f t="shared" ca="1" si="230"/>
        <v>0</v>
      </c>
      <c r="EP255" s="638">
        <f t="shared" ca="1" si="230"/>
        <v>0</v>
      </c>
      <c r="EQ255" s="638">
        <f t="shared" ca="1" si="230"/>
        <v>0</v>
      </c>
      <c r="ER255" s="638">
        <f t="shared" ca="1" si="230"/>
        <v>0</v>
      </c>
      <c r="ES255" s="638">
        <f t="shared" ca="1" si="230"/>
        <v>0</v>
      </c>
      <c r="ET255" s="638">
        <f t="shared" ca="1" si="230"/>
        <v>0</v>
      </c>
      <c r="EU255" s="638">
        <f t="shared" ca="1" si="230"/>
        <v>0</v>
      </c>
      <c r="EV255" s="638">
        <f t="shared" ca="1" si="230"/>
        <v>0</v>
      </c>
      <c r="EW255" s="638">
        <f t="shared" ca="1" si="230"/>
        <v>0</v>
      </c>
      <c r="EX255" s="639">
        <f t="shared" ca="1" si="230"/>
        <v>0</v>
      </c>
      <c r="EY255" s="612"/>
      <c r="EZ255" s="86"/>
      <c r="FB255" s="612"/>
    </row>
    <row r="256" spans="1:158" hidden="1" outlineLevel="2">
      <c r="A256" s="654"/>
      <c r="B256" s="654"/>
      <c r="C256" s="928" t="str">
        <f>$A$196</f>
        <v>Spare 4</v>
      </c>
      <c r="D256" s="654"/>
      <c r="E256" s="654"/>
      <c r="F256" s="654"/>
      <c r="G256" s="654"/>
      <c r="H256" s="654"/>
      <c r="I256" s="654"/>
      <c r="J256" s="654"/>
      <c r="K256" s="654"/>
      <c r="L256" s="654"/>
      <c r="M256" s="654"/>
      <c r="N256" s="654"/>
      <c r="O256" s="654"/>
      <c r="P256" s="654"/>
      <c r="Q256" s="654"/>
      <c r="R256" s="654"/>
      <c r="S256" s="654"/>
      <c r="T256" s="654"/>
      <c r="U256" s="654"/>
      <c r="V256" s="654"/>
      <c r="W256" s="654"/>
      <c r="X256" s="654"/>
      <c r="Y256" s="654"/>
      <c r="Z256" s="654"/>
      <c r="AA256" s="654"/>
      <c r="AB256" s="654"/>
      <c r="AC256" s="654"/>
      <c r="AD256" s="661" t="str">
        <f>$AD$196</f>
        <v>Sp_4</v>
      </c>
      <c r="AE256" s="304">
        <f t="shared" ca="1" si="204"/>
        <v>0</v>
      </c>
      <c r="AF256" s="930">
        <f ca="1">AF206</f>
        <v>0</v>
      </c>
      <c r="AG256" s="638">
        <f t="shared" ref="AG256:CR256" ca="1" si="231">AG206</f>
        <v>0</v>
      </c>
      <c r="AH256" s="638">
        <f t="shared" ca="1" si="231"/>
        <v>0</v>
      </c>
      <c r="AI256" s="638">
        <f t="shared" ca="1" si="231"/>
        <v>0</v>
      </c>
      <c r="AJ256" s="638">
        <f t="shared" ca="1" si="231"/>
        <v>0</v>
      </c>
      <c r="AK256" s="638">
        <f t="shared" ca="1" si="231"/>
        <v>0</v>
      </c>
      <c r="AL256" s="638">
        <f t="shared" ca="1" si="231"/>
        <v>0</v>
      </c>
      <c r="AM256" s="638">
        <f t="shared" ca="1" si="231"/>
        <v>0</v>
      </c>
      <c r="AN256" s="638">
        <f t="shared" ca="1" si="231"/>
        <v>0</v>
      </c>
      <c r="AO256" s="638">
        <f t="shared" ca="1" si="231"/>
        <v>0</v>
      </c>
      <c r="AP256" s="638">
        <f t="shared" ca="1" si="231"/>
        <v>0</v>
      </c>
      <c r="AQ256" s="638">
        <f t="shared" ca="1" si="231"/>
        <v>0</v>
      </c>
      <c r="AR256" s="638">
        <f t="shared" ca="1" si="231"/>
        <v>0</v>
      </c>
      <c r="AS256" s="638">
        <f t="shared" ca="1" si="231"/>
        <v>0</v>
      </c>
      <c r="AT256" s="638">
        <f t="shared" ca="1" si="231"/>
        <v>0</v>
      </c>
      <c r="AU256" s="638">
        <f t="shared" ca="1" si="231"/>
        <v>0</v>
      </c>
      <c r="AV256" s="638">
        <f t="shared" ca="1" si="231"/>
        <v>0</v>
      </c>
      <c r="AW256" s="638">
        <f t="shared" ca="1" si="231"/>
        <v>0</v>
      </c>
      <c r="AX256" s="638">
        <f t="shared" ca="1" si="231"/>
        <v>0</v>
      </c>
      <c r="AY256" s="638">
        <f t="shared" ca="1" si="231"/>
        <v>0</v>
      </c>
      <c r="AZ256" s="638">
        <f t="shared" ca="1" si="231"/>
        <v>0</v>
      </c>
      <c r="BA256" s="638">
        <f t="shared" ca="1" si="231"/>
        <v>0</v>
      </c>
      <c r="BB256" s="638">
        <f t="shared" ca="1" si="231"/>
        <v>0</v>
      </c>
      <c r="BC256" s="638">
        <f t="shared" ca="1" si="231"/>
        <v>0</v>
      </c>
      <c r="BD256" s="638">
        <f t="shared" ca="1" si="231"/>
        <v>0</v>
      </c>
      <c r="BE256" s="638">
        <f t="shared" ca="1" si="231"/>
        <v>0</v>
      </c>
      <c r="BF256" s="638">
        <f t="shared" ca="1" si="231"/>
        <v>0</v>
      </c>
      <c r="BG256" s="638">
        <f t="shared" ca="1" si="231"/>
        <v>0</v>
      </c>
      <c r="BH256" s="638">
        <f t="shared" ca="1" si="231"/>
        <v>0</v>
      </c>
      <c r="BI256" s="638">
        <f t="shared" ca="1" si="231"/>
        <v>0</v>
      </c>
      <c r="BJ256" s="638">
        <f t="shared" ca="1" si="231"/>
        <v>0</v>
      </c>
      <c r="BK256" s="638">
        <f t="shared" ca="1" si="231"/>
        <v>0</v>
      </c>
      <c r="BL256" s="638">
        <f t="shared" ca="1" si="231"/>
        <v>0</v>
      </c>
      <c r="BM256" s="638">
        <f t="shared" ca="1" si="231"/>
        <v>0</v>
      </c>
      <c r="BN256" s="638">
        <f t="shared" ca="1" si="231"/>
        <v>0</v>
      </c>
      <c r="BO256" s="638">
        <f t="shared" ca="1" si="231"/>
        <v>0</v>
      </c>
      <c r="BP256" s="638">
        <f t="shared" ca="1" si="231"/>
        <v>0</v>
      </c>
      <c r="BQ256" s="638">
        <f t="shared" ca="1" si="231"/>
        <v>0</v>
      </c>
      <c r="BR256" s="638">
        <f t="shared" ca="1" si="231"/>
        <v>0</v>
      </c>
      <c r="BS256" s="638">
        <f t="shared" ca="1" si="231"/>
        <v>0</v>
      </c>
      <c r="BT256" s="638">
        <f t="shared" ca="1" si="231"/>
        <v>0</v>
      </c>
      <c r="BU256" s="638">
        <f t="shared" ca="1" si="231"/>
        <v>0</v>
      </c>
      <c r="BV256" s="638">
        <f t="shared" ca="1" si="231"/>
        <v>0</v>
      </c>
      <c r="BW256" s="638">
        <f t="shared" ca="1" si="231"/>
        <v>0</v>
      </c>
      <c r="BX256" s="638">
        <f t="shared" ca="1" si="231"/>
        <v>0</v>
      </c>
      <c r="BY256" s="638">
        <f t="shared" ca="1" si="231"/>
        <v>0</v>
      </c>
      <c r="BZ256" s="638">
        <f t="shared" ca="1" si="231"/>
        <v>0</v>
      </c>
      <c r="CA256" s="638">
        <f t="shared" ca="1" si="231"/>
        <v>0</v>
      </c>
      <c r="CB256" s="638">
        <f t="shared" ca="1" si="231"/>
        <v>0</v>
      </c>
      <c r="CC256" s="638">
        <f t="shared" ca="1" si="231"/>
        <v>0</v>
      </c>
      <c r="CD256" s="638">
        <f t="shared" ca="1" si="231"/>
        <v>0</v>
      </c>
      <c r="CE256" s="638">
        <f t="shared" ca="1" si="231"/>
        <v>0</v>
      </c>
      <c r="CF256" s="638">
        <f t="shared" ca="1" si="231"/>
        <v>0</v>
      </c>
      <c r="CG256" s="638">
        <f t="shared" ca="1" si="231"/>
        <v>0</v>
      </c>
      <c r="CH256" s="638">
        <f t="shared" ca="1" si="231"/>
        <v>0</v>
      </c>
      <c r="CI256" s="638">
        <f t="shared" ca="1" si="231"/>
        <v>0</v>
      </c>
      <c r="CJ256" s="638">
        <f t="shared" ca="1" si="231"/>
        <v>0</v>
      </c>
      <c r="CK256" s="638">
        <f t="shared" ca="1" si="231"/>
        <v>0</v>
      </c>
      <c r="CL256" s="638">
        <f t="shared" ca="1" si="231"/>
        <v>0</v>
      </c>
      <c r="CM256" s="638">
        <f t="shared" ca="1" si="231"/>
        <v>0</v>
      </c>
      <c r="CN256" s="638">
        <f t="shared" ca="1" si="231"/>
        <v>0</v>
      </c>
      <c r="CO256" s="638">
        <f t="shared" ca="1" si="231"/>
        <v>0</v>
      </c>
      <c r="CP256" s="638">
        <f t="shared" ca="1" si="231"/>
        <v>0</v>
      </c>
      <c r="CQ256" s="638">
        <f t="shared" ca="1" si="231"/>
        <v>0</v>
      </c>
      <c r="CR256" s="638">
        <f t="shared" ca="1" si="231"/>
        <v>0</v>
      </c>
      <c r="CS256" s="638">
        <f t="shared" ref="CS256:EX256" ca="1" si="232">CS206</f>
        <v>0</v>
      </c>
      <c r="CT256" s="638">
        <f t="shared" ca="1" si="232"/>
        <v>0</v>
      </c>
      <c r="CU256" s="638">
        <f t="shared" ca="1" si="232"/>
        <v>0</v>
      </c>
      <c r="CV256" s="638">
        <f t="shared" ca="1" si="232"/>
        <v>0</v>
      </c>
      <c r="CW256" s="638">
        <f t="shared" ca="1" si="232"/>
        <v>0</v>
      </c>
      <c r="CX256" s="638">
        <f t="shared" ca="1" si="232"/>
        <v>0</v>
      </c>
      <c r="CY256" s="638">
        <f t="shared" ca="1" si="232"/>
        <v>0</v>
      </c>
      <c r="CZ256" s="638">
        <f t="shared" ca="1" si="232"/>
        <v>0</v>
      </c>
      <c r="DA256" s="638">
        <f t="shared" ca="1" si="232"/>
        <v>0</v>
      </c>
      <c r="DB256" s="638">
        <f t="shared" ca="1" si="232"/>
        <v>0</v>
      </c>
      <c r="DC256" s="638">
        <f t="shared" ca="1" si="232"/>
        <v>0</v>
      </c>
      <c r="DD256" s="638">
        <f t="shared" ca="1" si="232"/>
        <v>0</v>
      </c>
      <c r="DE256" s="638">
        <f t="shared" ca="1" si="232"/>
        <v>0</v>
      </c>
      <c r="DF256" s="638">
        <f t="shared" ca="1" si="232"/>
        <v>0</v>
      </c>
      <c r="DG256" s="638">
        <f t="shared" ca="1" si="232"/>
        <v>0</v>
      </c>
      <c r="DH256" s="638">
        <f t="shared" ca="1" si="232"/>
        <v>0</v>
      </c>
      <c r="DI256" s="638">
        <f t="shared" ca="1" si="232"/>
        <v>0</v>
      </c>
      <c r="DJ256" s="638">
        <f t="shared" ca="1" si="232"/>
        <v>0</v>
      </c>
      <c r="DK256" s="638">
        <f t="shared" ca="1" si="232"/>
        <v>0</v>
      </c>
      <c r="DL256" s="638">
        <f t="shared" ca="1" si="232"/>
        <v>0</v>
      </c>
      <c r="DM256" s="638">
        <f t="shared" ca="1" si="232"/>
        <v>0</v>
      </c>
      <c r="DN256" s="638">
        <f t="shared" ca="1" si="232"/>
        <v>0</v>
      </c>
      <c r="DO256" s="638">
        <f t="shared" ca="1" si="232"/>
        <v>0</v>
      </c>
      <c r="DP256" s="638">
        <f t="shared" ca="1" si="232"/>
        <v>0</v>
      </c>
      <c r="DQ256" s="638">
        <f t="shared" ca="1" si="232"/>
        <v>0</v>
      </c>
      <c r="DR256" s="638">
        <f t="shared" ca="1" si="232"/>
        <v>0</v>
      </c>
      <c r="DS256" s="638">
        <f t="shared" ca="1" si="232"/>
        <v>0</v>
      </c>
      <c r="DT256" s="638">
        <f t="shared" ca="1" si="232"/>
        <v>0</v>
      </c>
      <c r="DU256" s="638">
        <f t="shared" ca="1" si="232"/>
        <v>0</v>
      </c>
      <c r="DV256" s="638">
        <f t="shared" ca="1" si="232"/>
        <v>0</v>
      </c>
      <c r="DW256" s="638">
        <f t="shared" ca="1" si="232"/>
        <v>0</v>
      </c>
      <c r="DX256" s="638">
        <f t="shared" ca="1" si="232"/>
        <v>0</v>
      </c>
      <c r="DY256" s="638">
        <f t="shared" ca="1" si="232"/>
        <v>0</v>
      </c>
      <c r="DZ256" s="638">
        <f t="shared" ca="1" si="232"/>
        <v>0</v>
      </c>
      <c r="EA256" s="638">
        <f t="shared" ca="1" si="232"/>
        <v>0</v>
      </c>
      <c r="EB256" s="638">
        <f t="shared" ca="1" si="232"/>
        <v>0</v>
      </c>
      <c r="EC256" s="638">
        <f t="shared" ca="1" si="232"/>
        <v>0</v>
      </c>
      <c r="ED256" s="638">
        <f t="shared" ca="1" si="232"/>
        <v>0</v>
      </c>
      <c r="EE256" s="638">
        <f t="shared" ca="1" si="232"/>
        <v>0</v>
      </c>
      <c r="EF256" s="638">
        <f t="shared" ca="1" si="232"/>
        <v>0</v>
      </c>
      <c r="EG256" s="638">
        <f t="shared" ca="1" si="232"/>
        <v>0</v>
      </c>
      <c r="EH256" s="638">
        <f t="shared" ca="1" si="232"/>
        <v>0</v>
      </c>
      <c r="EI256" s="638">
        <f t="shared" ca="1" si="232"/>
        <v>0</v>
      </c>
      <c r="EJ256" s="638">
        <f t="shared" ca="1" si="232"/>
        <v>0</v>
      </c>
      <c r="EK256" s="638">
        <f t="shared" ca="1" si="232"/>
        <v>0</v>
      </c>
      <c r="EL256" s="638">
        <f t="shared" ca="1" si="232"/>
        <v>0</v>
      </c>
      <c r="EM256" s="638">
        <f t="shared" ca="1" si="232"/>
        <v>0</v>
      </c>
      <c r="EN256" s="638">
        <f t="shared" ca="1" si="232"/>
        <v>0</v>
      </c>
      <c r="EO256" s="638">
        <f t="shared" ca="1" si="232"/>
        <v>0</v>
      </c>
      <c r="EP256" s="638">
        <f t="shared" ca="1" si="232"/>
        <v>0</v>
      </c>
      <c r="EQ256" s="638">
        <f t="shared" ca="1" si="232"/>
        <v>0</v>
      </c>
      <c r="ER256" s="638">
        <f t="shared" ca="1" si="232"/>
        <v>0</v>
      </c>
      <c r="ES256" s="638">
        <f t="shared" ca="1" si="232"/>
        <v>0</v>
      </c>
      <c r="ET256" s="638">
        <f t="shared" ca="1" si="232"/>
        <v>0</v>
      </c>
      <c r="EU256" s="638">
        <f t="shared" ca="1" si="232"/>
        <v>0</v>
      </c>
      <c r="EV256" s="638">
        <f t="shared" ca="1" si="232"/>
        <v>0</v>
      </c>
      <c r="EW256" s="638">
        <f t="shared" ca="1" si="232"/>
        <v>0</v>
      </c>
      <c r="EX256" s="639">
        <f t="shared" ca="1" si="232"/>
        <v>0</v>
      </c>
      <c r="EY256" s="612"/>
      <c r="EZ256" s="86"/>
      <c r="FB256" s="612"/>
    </row>
    <row r="257" spans="1:158" hidden="1" outlineLevel="2">
      <c r="A257" s="654"/>
      <c r="B257" s="654"/>
      <c r="C257" s="928" t="str">
        <f>$A$210</f>
        <v>Spare 5</v>
      </c>
      <c r="D257" s="654"/>
      <c r="E257" s="654"/>
      <c r="F257" s="654"/>
      <c r="G257" s="654"/>
      <c r="H257" s="654"/>
      <c r="I257" s="654"/>
      <c r="J257" s="654"/>
      <c r="K257" s="654"/>
      <c r="L257" s="654"/>
      <c r="M257" s="654"/>
      <c r="N257" s="654"/>
      <c r="O257" s="654"/>
      <c r="P257" s="654"/>
      <c r="Q257" s="654"/>
      <c r="R257" s="654"/>
      <c r="S257" s="654"/>
      <c r="T257" s="654"/>
      <c r="U257" s="654"/>
      <c r="V257" s="654"/>
      <c r="W257" s="654"/>
      <c r="X257" s="654"/>
      <c r="Y257" s="654"/>
      <c r="Z257" s="654"/>
      <c r="AA257" s="654"/>
      <c r="AB257" s="654"/>
      <c r="AC257" s="654"/>
      <c r="AD257" s="661" t="str">
        <f>$AD$210</f>
        <v>Sp_5</v>
      </c>
      <c r="AE257" s="304">
        <f t="shared" ca="1" si="204"/>
        <v>0</v>
      </c>
      <c r="AF257" s="930">
        <f ca="1">AF220</f>
        <v>0</v>
      </c>
      <c r="AG257" s="638">
        <f t="shared" ref="AG257:CR257" ca="1" si="233">AG220</f>
        <v>0</v>
      </c>
      <c r="AH257" s="638">
        <f t="shared" ca="1" si="233"/>
        <v>0</v>
      </c>
      <c r="AI257" s="638">
        <f t="shared" ca="1" si="233"/>
        <v>0</v>
      </c>
      <c r="AJ257" s="638">
        <f t="shared" ca="1" si="233"/>
        <v>0</v>
      </c>
      <c r="AK257" s="638">
        <f t="shared" ca="1" si="233"/>
        <v>0</v>
      </c>
      <c r="AL257" s="638">
        <f t="shared" ca="1" si="233"/>
        <v>0</v>
      </c>
      <c r="AM257" s="638">
        <f t="shared" ca="1" si="233"/>
        <v>0</v>
      </c>
      <c r="AN257" s="638">
        <f t="shared" ca="1" si="233"/>
        <v>0</v>
      </c>
      <c r="AO257" s="638">
        <f t="shared" ca="1" si="233"/>
        <v>0</v>
      </c>
      <c r="AP257" s="638">
        <f t="shared" ca="1" si="233"/>
        <v>0</v>
      </c>
      <c r="AQ257" s="638">
        <f t="shared" ca="1" si="233"/>
        <v>0</v>
      </c>
      <c r="AR257" s="638">
        <f t="shared" ca="1" si="233"/>
        <v>0</v>
      </c>
      <c r="AS257" s="638">
        <f t="shared" ca="1" si="233"/>
        <v>0</v>
      </c>
      <c r="AT257" s="638">
        <f t="shared" ca="1" si="233"/>
        <v>0</v>
      </c>
      <c r="AU257" s="638">
        <f t="shared" ca="1" si="233"/>
        <v>0</v>
      </c>
      <c r="AV257" s="638">
        <f t="shared" ca="1" si="233"/>
        <v>0</v>
      </c>
      <c r="AW257" s="638">
        <f t="shared" ca="1" si="233"/>
        <v>0</v>
      </c>
      <c r="AX257" s="638">
        <f t="shared" ca="1" si="233"/>
        <v>0</v>
      </c>
      <c r="AY257" s="638">
        <f t="shared" ca="1" si="233"/>
        <v>0</v>
      </c>
      <c r="AZ257" s="638">
        <f t="shared" ca="1" si="233"/>
        <v>0</v>
      </c>
      <c r="BA257" s="638">
        <f t="shared" ca="1" si="233"/>
        <v>0</v>
      </c>
      <c r="BB257" s="638">
        <f t="shared" ca="1" si="233"/>
        <v>0</v>
      </c>
      <c r="BC257" s="638">
        <f t="shared" ca="1" si="233"/>
        <v>0</v>
      </c>
      <c r="BD257" s="638">
        <f t="shared" ca="1" si="233"/>
        <v>0</v>
      </c>
      <c r="BE257" s="638">
        <f t="shared" ca="1" si="233"/>
        <v>0</v>
      </c>
      <c r="BF257" s="638">
        <f t="shared" ca="1" si="233"/>
        <v>0</v>
      </c>
      <c r="BG257" s="638">
        <f t="shared" ca="1" si="233"/>
        <v>0</v>
      </c>
      <c r="BH257" s="638">
        <f t="shared" ca="1" si="233"/>
        <v>0</v>
      </c>
      <c r="BI257" s="638">
        <f t="shared" ca="1" si="233"/>
        <v>0</v>
      </c>
      <c r="BJ257" s="638">
        <f t="shared" ca="1" si="233"/>
        <v>0</v>
      </c>
      <c r="BK257" s="638">
        <f t="shared" ca="1" si="233"/>
        <v>0</v>
      </c>
      <c r="BL257" s="638">
        <f t="shared" ca="1" si="233"/>
        <v>0</v>
      </c>
      <c r="BM257" s="638">
        <f t="shared" ca="1" si="233"/>
        <v>0</v>
      </c>
      <c r="BN257" s="638">
        <f t="shared" ca="1" si="233"/>
        <v>0</v>
      </c>
      <c r="BO257" s="638">
        <f t="shared" ca="1" si="233"/>
        <v>0</v>
      </c>
      <c r="BP257" s="638">
        <f t="shared" ca="1" si="233"/>
        <v>0</v>
      </c>
      <c r="BQ257" s="638">
        <f t="shared" ca="1" si="233"/>
        <v>0</v>
      </c>
      <c r="BR257" s="638">
        <f t="shared" ca="1" si="233"/>
        <v>0</v>
      </c>
      <c r="BS257" s="638">
        <f t="shared" ca="1" si="233"/>
        <v>0</v>
      </c>
      <c r="BT257" s="638">
        <f t="shared" ca="1" si="233"/>
        <v>0</v>
      </c>
      <c r="BU257" s="638">
        <f t="shared" ca="1" si="233"/>
        <v>0</v>
      </c>
      <c r="BV257" s="638">
        <f t="shared" ca="1" si="233"/>
        <v>0</v>
      </c>
      <c r="BW257" s="638">
        <f t="shared" ca="1" si="233"/>
        <v>0</v>
      </c>
      <c r="BX257" s="638">
        <f t="shared" ca="1" si="233"/>
        <v>0</v>
      </c>
      <c r="BY257" s="638">
        <f t="shared" ca="1" si="233"/>
        <v>0</v>
      </c>
      <c r="BZ257" s="638">
        <f t="shared" ca="1" si="233"/>
        <v>0</v>
      </c>
      <c r="CA257" s="638">
        <f t="shared" ca="1" si="233"/>
        <v>0</v>
      </c>
      <c r="CB257" s="638">
        <f t="shared" ca="1" si="233"/>
        <v>0</v>
      </c>
      <c r="CC257" s="638">
        <f t="shared" ca="1" si="233"/>
        <v>0</v>
      </c>
      <c r="CD257" s="638">
        <f t="shared" ca="1" si="233"/>
        <v>0</v>
      </c>
      <c r="CE257" s="638">
        <f t="shared" ca="1" si="233"/>
        <v>0</v>
      </c>
      <c r="CF257" s="638">
        <f t="shared" ca="1" si="233"/>
        <v>0</v>
      </c>
      <c r="CG257" s="638">
        <f t="shared" ca="1" si="233"/>
        <v>0</v>
      </c>
      <c r="CH257" s="638">
        <f t="shared" ca="1" si="233"/>
        <v>0</v>
      </c>
      <c r="CI257" s="638">
        <f t="shared" ca="1" si="233"/>
        <v>0</v>
      </c>
      <c r="CJ257" s="638">
        <f t="shared" ca="1" si="233"/>
        <v>0</v>
      </c>
      <c r="CK257" s="638">
        <f t="shared" ca="1" si="233"/>
        <v>0</v>
      </c>
      <c r="CL257" s="638">
        <f t="shared" ca="1" si="233"/>
        <v>0</v>
      </c>
      <c r="CM257" s="638">
        <f t="shared" ca="1" si="233"/>
        <v>0</v>
      </c>
      <c r="CN257" s="638">
        <f t="shared" ca="1" si="233"/>
        <v>0</v>
      </c>
      <c r="CO257" s="638">
        <f t="shared" ca="1" si="233"/>
        <v>0</v>
      </c>
      <c r="CP257" s="638">
        <f t="shared" ca="1" si="233"/>
        <v>0</v>
      </c>
      <c r="CQ257" s="638">
        <f t="shared" ca="1" si="233"/>
        <v>0</v>
      </c>
      <c r="CR257" s="638">
        <f t="shared" ca="1" si="233"/>
        <v>0</v>
      </c>
      <c r="CS257" s="638">
        <f t="shared" ref="CS257:EX257" ca="1" si="234">CS220</f>
        <v>0</v>
      </c>
      <c r="CT257" s="638">
        <f t="shared" ca="1" si="234"/>
        <v>0</v>
      </c>
      <c r="CU257" s="638">
        <f t="shared" ca="1" si="234"/>
        <v>0</v>
      </c>
      <c r="CV257" s="638">
        <f t="shared" ca="1" si="234"/>
        <v>0</v>
      </c>
      <c r="CW257" s="638">
        <f t="shared" ca="1" si="234"/>
        <v>0</v>
      </c>
      <c r="CX257" s="638">
        <f t="shared" ca="1" si="234"/>
        <v>0</v>
      </c>
      <c r="CY257" s="638">
        <f t="shared" ca="1" si="234"/>
        <v>0</v>
      </c>
      <c r="CZ257" s="638">
        <f t="shared" ca="1" si="234"/>
        <v>0</v>
      </c>
      <c r="DA257" s="638">
        <f t="shared" ca="1" si="234"/>
        <v>0</v>
      </c>
      <c r="DB257" s="638">
        <f t="shared" ca="1" si="234"/>
        <v>0</v>
      </c>
      <c r="DC257" s="638">
        <f t="shared" ca="1" si="234"/>
        <v>0</v>
      </c>
      <c r="DD257" s="638">
        <f t="shared" ca="1" si="234"/>
        <v>0</v>
      </c>
      <c r="DE257" s="638">
        <f t="shared" ca="1" si="234"/>
        <v>0</v>
      </c>
      <c r="DF257" s="638">
        <f t="shared" ca="1" si="234"/>
        <v>0</v>
      </c>
      <c r="DG257" s="638">
        <f t="shared" ca="1" si="234"/>
        <v>0</v>
      </c>
      <c r="DH257" s="638">
        <f t="shared" ca="1" si="234"/>
        <v>0</v>
      </c>
      <c r="DI257" s="638">
        <f t="shared" ca="1" si="234"/>
        <v>0</v>
      </c>
      <c r="DJ257" s="638">
        <f t="shared" ca="1" si="234"/>
        <v>0</v>
      </c>
      <c r="DK257" s="638">
        <f t="shared" ca="1" si="234"/>
        <v>0</v>
      </c>
      <c r="DL257" s="638">
        <f t="shared" ca="1" si="234"/>
        <v>0</v>
      </c>
      <c r="DM257" s="638">
        <f t="shared" ca="1" si="234"/>
        <v>0</v>
      </c>
      <c r="DN257" s="638">
        <f t="shared" ca="1" si="234"/>
        <v>0</v>
      </c>
      <c r="DO257" s="638">
        <f t="shared" ca="1" si="234"/>
        <v>0</v>
      </c>
      <c r="DP257" s="638">
        <f t="shared" ca="1" si="234"/>
        <v>0</v>
      </c>
      <c r="DQ257" s="638">
        <f t="shared" ca="1" si="234"/>
        <v>0</v>
      </c>
      <c r="DR257" s="638">
        <f t="shared" ca="1" si="234"/>
        <v>0</v>
      </c>
      <c r="DS257" s="638">
        <f t="shared" ca="1" si="234"/>
        <v>0</v>
      </c>
      <c r="DT257" s="638">
        <f t="shared" ca="1" si="234"/>
        <v>0</v>
      </c>
      <c r="DU257" s="638">
        <f t="shared" ca="1" si="234"/>
        <v>0</v>
      </c>
      <c r="DV257" s="638">
        <f t="shared" ca="1" si="234"/>
        <v>0</v>
      </c>
      <c r="DW257" s="638">
        <f t="shared" ca="1" si="234"/>
        <v>0</v>
      </c>
      <c r="DX257" s="638">
        <f t="shared" ca="1" si="234"/>
        <v>0</v>
      </c>
      <c r="DY257" s="638">
        <f t="shared" ca="1" si="234"/>
        <v>0</v>
      </c>
      <c r="DZ257" s="638">
        <f t="shared" ca="1" si="234"/>
        <v>0</v>
      </c>
      <c r="EA257" s="638">
        <f t="shared" ca="1" si="234"/>
        <v>0</v>
      </c>
      <c r="EB257" s="638">
        <f t="shared" ca="1" si="234"/>
        <v>0</v>
      </c>
      <c r="EC257" s="638">
        <f t="shared" ca="1" si="234"/>
        <v>0</v>
      </c>
      <c r="ED257" s="638">
        <f t="shared" ca="1" si="234"/>
        <v>0</v>
      </c>
      <c r="EE257" s="638">
        <f t="shared" ca="1" si="234"/>
        <v>0</v>
      </c>
      <c r="EF257" s="638">
        <f t="shared" ca="1" si="234"/>
        <v>0</v>
      </c>
      <c r="EG257" s="638">
        <f t="shared" ca="1" si="234"/>
        <v>0</v>
      </c>
      <c r="EH257" s="638">
        <f t="shared" ca="1" si="234"/>
        <v>0</v>
      </c>
      <c r="EI257" s="638">
        <f t="shared" ca="1" si="234"/>
        <v>0</v>
      </c>
      <c r="EJ257" s="638">
        <f t="shared" ca="1" si="234"/>
        <v>0</v>
      </c>
      <c r="EK257" s="638">
        <f t="shared" ca="1" si="234"/>
        <v>0</v>
      </c>
      <c r="EL257" s="638">
        <f t="shared" ca="1" si="234"/>
        <v>0</v>
      </c>
      <c r="EM257" s="638">
        <f t="shared" ca="1" si="234"/>
        <v>0</v>
      </c>
      <c r="EN257" s="638">
        <f t="shared" ca="1" si="234"/>
        <v>0</v>
      </c>
      <c r="EO257" s="638">
        <f t="shared" ca="1" si="234"/>
        <v>0</v>
      </c>
      <c r="EP257" s="638">
        <f t="shared" ca="1" si="234"/>
        <v>0</v>
      </c>
      <c r="EQ257" s="638">
        <f t="shared" ca="1" si="234"/>
        <v>0</v>
      </c>
      <c r="ER257" s="638">
        <f t="shared" ca="1" si="234"/>
        <v>0</v>
      </c>
      <c r="ES257" s="638">
        <f t="shared" ca="1" si="234"/>
        <v>0</v>
      </c>
      <c r="ET257" s="638">
        <f t="shared" ca="1" si="234"/>
        <v>0</v>
      </c>
      <c r="EU257" s="638">
        <f t="shared" ca="1" si="234"/>
        <v>0</v>
      </c>
      <c r="EV257" s="638">
        <f t="shared" ca="1" si="234"/>
        <v>0</v>
      </c>
      <c r="EW257" s="638">
        <f t="shared" ca="1" si="234"/>
        <v>0</v>
      </c>
      <c r="EX257" s="639">
        <f t="shared" ca="1" si="234"/>
        <v>0</v>
      </c>
      <c r="EY257" s="612"/>
      <c r="EZ257" s="86"/>
      <c r="FB257" s="612"/>
    </row>
    <row r="258" spans="1:158" hidden="1" outlineLevel="2">
      <c r="A258" s="654"/>
      <c r="B258" s="654"/>
      <c r="C258" s="928" t="str">
        <f>$A$224</f>
        <v>NONE</v>
      </c>
      <c r="D258" s="654"/>
      <c r="E258" s="654"/>
      <c r="F258" s="654"/>
      <c r="G258" s="654"/>
      <c r="H258" s="654"/>
      <c r="I258" s="654"/>
      <c r="J258" s="654"/>
      <c r="K258" s="654"/>
      <c r="L258" s="654"/>
      <c r="M258" s="654"/>
      <c r="N258" s="654"/>
      <c r="O258" s="654"/>
      <c r="P258" s="654"/>
      <c r="Q258" s="654"/>
      <c r="R258" s="654"/>
      <c r="S258" s="654"/>
      <c r="T258" s="654"/>
      <c r="U258" s="654"/>
      <c r="V258" s="654"/>
      <c r="W258" s="654"/>
      <c r="X258" s="654"/>
      <c r="Y258" s="654"/>
      <c r="Z258" s="654"/>
      <c r="AA258" s="654"/>
      <c r="AB258" s="654"/>
      <c r="AC258" s="654"/>
      <c r="AD258" s="661" t="str">
        <f>$AD$224</f>
        <v>N/A</v>
      </c>
      <c r="AE258" s="663">
        <f t="shared" ca="1" si="204"/>
        <v>0</v>
      </c>
      <c r="AF258" s="931">
        <f ca="1">AF234</f>
        <v>0</v>
      </c>
      <c r="AG258" s="665">
        <f t="shared" ref="AG258:CR258" ca="1" si="235">AG234</f>
        <v>0</v>
      </c>
      <c r="AH258" s="665">
        <f t="shared" ca="1" si="235"/>
        <v>0</v>
      </c>
      <c r="AI258" s="665">
        <f t="shared" ca="1" si="235"/>
        <v>0</v>
      </c>
      <c r="AJ258" s="665">
        <f t="shared" ca="1" si="235"/>
        <v>0</v>
      </c>
      <c r="AK258" s="665">
        <f t="shared" ca="1" si="235"/>
        <v>0</v>
      </c>
      <c r="AL258" s="665">
        <f t="shared" ca="1" si="235"/>
        <v>0</v>
      </c>
      <c r="AM258" s="665">
        <f t="shared" ca="1" si="235"/>
        <v>0</v>
      </c>
      <c r="AN258" s="665">
        <f t="shared" ca="1" si="235"/>
        <v>0</v>
      </c>
      <c r="AO258" s="665">
        <f t="shared" ca="1" si="235"/>
        <v>0</v>
      </c>
      <c r="AP258" s="665">
        <f t="shared" ca="1" si="235"/>
        <v>0</v>
      </c>
      <c r="AQ258" s="665">
        <f t="shared" ca="1" si="235"/>
        <v>0</v>
      </c>
      <c r="AR258" s="665">
        <f t="shared" ca="1" si="235"/>
        <v>0</v>
      </c>
      <c r="AS258" s="665">
        <f t="shared" ca="1" si="235"/>
        <v>0</v>
      </c>
      <c r="AT258" s="665">
        <f t="shared" ca="1" si="235"/>
        <v>0</v>
      </c>
      <c r="AU258" s="665">
        <f t="shared" ca="1" si="235"/>
        <v>0</v>
      </c>
      <c r="AV258" s="665">
        <f t="shared" ca="1" si="235"/>
        <v>0</v>
      </c>
      <c r="AW258" s="665">
        <f t="shared" ca="1" si="235"/>
        <v>0</v>
      </c>
      <c r="AX258" s="665">
        <f t="shared" ca="1" si="235"/>
        <v>0</v>
      </c>
      <c r="AY258" s="665">
        <f t="shared" ca="1" si="235"/>
        <v>0</v>
      </c>
      <c r="AZ258" s="665">
        <f t="shared" ca="1" si="235"/>
        <v>0</v>
      </c>
      <c r="BA258" s="665">
        <f t="shared" ca="1" si="235"/>
        <v>0</v>
      </c>
      <c r="BB258" s="665">
        <f t="shared" ca="1" si="235"/>
        <v>0</v>
      </c>
      <c r="BC258" s="665">
        <f t="shared" ca="1" si="235"/>
        <v>0</v>
      </c>
      <c r="BD258" s="665">
        <f t="shared" ca="1" si="235"/>
        <v>0</v>
      </c>
      <c r="BE258" s="665">
        <f t="shared" ca="1" si="235"/>
        <v>0</v>
      </c>
      <c r="BF258" s="665">
        <f t="shared" ca="1" si="235"/>
        <v>0</v>
      </c>
      <c r="BG258" s="665">
        <f t="shared" ca="1" si="235"/>
        <v>0</v>
      </c>
      <c r="BH258" s="665">
        <f t="shared" ca="1" si="235"/>
        <v>0</v>
      </c>
      <c r="BI258" s="665">
        <f t="shared" ca="1" si="235"/>
        <v>0</v>
      </c>
      <c r="BJ258" s="665">
        <f t="shared" ca="1" si="235"/>
        <v>0</v>
      </c>
      <c r="BK258" s="665">
        <f t="shared" ca="1" si="235"/>
        <v>0</v>
      </c>
      <c r="BL258" s="665">
        <f t="shared" ca="1" si="235"/>
        <v>0</v>
      </c>
      <c r="BM258" s="665">
        <f t="shared" ca="1" si="235"/>
        <v>0</v>
      </c>
      <c r="BN258" s="665">
        <f t="shared" ca="1" si="235"/>
        <v>0</v>
      </c>
      <c r="BO258" s="665">
        <f t="shared" ca="1" si="235"/>
        <v>0</v>
      </c>
      <c r="BP258" s="665">
        <f t="shared" ca="1" si="235"/>
        <v>0</v>
      </c>
      <c r="BQ258" s="665">
        <f t="shared" ca="1" si="235"/>
        <v>0</v>
      </c>
      <c r="BR258" s="665">
        <f t="shared" ca="1" si="235"/>
        <v>0</v>
      </c>
      <c r="BS258" s="665">
        <f t="shared" ca="1" si="235"/>
        <v>0</v>
      </c>
      <c r="BT258" s="665">
        <f t="shared" ca="1" si="235"/>
        <v>0</v>
      </c>
      <c r="BU258" s="665">
        <f t="shared" ca="1" si="235"/>
        <v>0</v>
      </c>
      <c r="BV258" s="665">
        <f t="shared" ca="1" si="235"/>
        <v>0</v>
      </c>
      <c r="BW258" s="665">
        <f t="shared" ca="1" si="235"/>
        <v>0</v>
      </c>
      <c r="BX258" s="665">
        <f t="shared" ca="1" si="235"/>
        <v>0</v>
      </c>
      <c r="BY258" s="665">
        <f t="shared" ca="1" si="235"/>
        <v>0</v>
      </c>
      <c r="BZ258" s="665">
        <f t="shared" ca="1" si="235"/>
        <v>0</v>
      </c>
      <c r="CA258" s="665">
        <f t="shared" ca="1" si="235"/>
        <v>0</v>
      </c>
      <c r="CB258" s="665">
        <f t="shared" ca="1" si="235"/>
        <v>0</v>
      </c>
      <c r="CC258" s="665">
        <f t="shared" ca="1" si="235"/>
        <v>0</v>
      </c>
      <c r="CD258" s="665">
        <f t="shared" ca="1" si="235"/>
        <v>0</v>
      </c>
      <c r="CE258" s="665">
        <f t="shared" ca="1" si="235"/>
        <v>0</v>
      </c>
      <c r="CF258" s="665">
        <f t="shared" ca="1" si="235"/>
        <v>0</v>
      </c>
      <c r="CG258" s="665">
        <f t="shared" ca="1" si="235"/>
        <v>0</v>
      </c>
      <c r="CH258" s="665">
        <f t="shared" ca="1" si="235"/>
        <v>0</v>
      </c>
      <c r="CI258" s="665">
        <f t="shared" ca="1" si="235"/>
        <v>0</v>
      </c>
      <c r="CJ258" s="665">
        <f t="shared" ca="1" si="235"/>
        <v>0</v>
      </c>
      <c r="CK258" s="665">
        <f t="shared" ca="1" si="235"/>
        <v>0</v>
      </c>
      <c r="CL258" s="665">
        <f t="shared" ca="1" si="235"/>
        <v>0</v>
      </c>
      <c r="CM258" s="665">
        <f t="shared" ca="1" si="235"/>
        <v>0</v>
      </c>
      <c r="CN258" s="665">
        <f t="shared" ca="1" si="235"/>
        <v>0</v>
      </c>
      <c r="CO258" s="665">
        <f t="shared" ca="1" si="235"/>
        <v>0</v>
      </c>
      <c r="CP258" s="665">
        <f t="shared" ca="1" si="235"/>
        <v>0</v>
      </c>
      <c r="CQ258" s="665">
        <f t="shared" ca="1" si="235"/>
        <v>0</v>
      </c>
      <c r="CR258" s="665">
        <f t="shared" ca="1" si="235"/>
        <v>0</v>
      </c>
      <c r="CS258" s="665">
        <f t="shared" ref="CS258:EX258" ca="1" si="236">CS234</f>
        <v>0</v>
      </c>
      <c r="CT258" s="665">
        <f t="shared" ca="1" si="236"/>
        <v>0</v>
      </c>
      <c r="CU258" s="665">
        <f t="shared" ca="1" si="236"/>
        <v>0</v>
      </c>
      <c r="CV258" s="665">
        <f t="shared" ca="1" si="236"/>
        <v>0</v>
      </c>
      <c r="CW258" s="665">
        <f t="shared" ca="1" si="236"/>
        <v>0</v>
      </c>
      <c r="CX258" s="665">
        <f t="shared" ca="1" si="236"/>
        <v>0</v>
      </c>
      <c r="CY258" s="665">
        <f t="shared" ca="1" si="236"/>
        <v>0</v>
      </c>
      <c r="CZ258" s="665">
        <f t="shared" ca="1" si="236"/>
        <v>0</v>
      </c>
      <c r="DA258" s="665">
        <f t="shared" ca="1" si="236"/>
        <v>0</v>
      </c>
      <c r="DB258" s="665">
        <f t="shared" ca="1" si="236"/>
        <v>0</v>
      </c>
      <c r="DC258" s="665">
        <f t="shared" ca="1" si="236"/>
        <v>0</v>
      </c>
      <c r="DD258" s="665">
        <f t="shared" ca="1" si="236"/>
        <v>0</v>
      </c>
      <c r="DE258" s="665">
        <f t="shared" ca="1" si="236"/>
        <v>0</v>
      </c>
      <c r="DF258" s="665">
        <f t="shared" ca="1" si="236"/>
        <v>0</v>
      </c>
      <c r="DG258" s="665">
        <f t="shared" ca="1" si="236"/>
        <v>0</v>
      </c>
      <c r="DH258" s="665">
        <f t="shared" ca="1" si="236"/>
        <v>0</v>
      </c>
      <c r="DI258" s="665">
        <f t="shared" ca="1" si="236"/>
        <v>0</v>
      </c>
      <c r="DJ258" s="665">
        <f t="shared" ca="1" si="236"/>
        <v>0</v>
      </c>
      <c r="DK258" s="665">
        <f t="shared" ca="1" si="236"/>
        <v>0</v>
      </c>
      <c r="DL258" s="665">
        <f t="shared" ca="1" si="236"/>
        <v>0</v>
      </c>
      <c r="DM258" s="665">
        <f t="shared" ca="1" si="236"/>
        <v>0</v>
      </c>
      <c r="DN258" s="665">
        <f t="shared" ca="1" si="236"/>
        <v>0</v>
      </c>
      <c r="DO258" s="665">
        <f t="shared" ca="1" si="236"/>
        <v>0</v>
      </c>
      <c r="DP258" s="665">
        <f t="shared" ca="1" si="236"/>
        <v>0</v>
      </c>
      <c r="DQ258" s="665">
        <f t="shared" ca="1" si="236"/>
        <v>0</v>
      </c>
      <c r="DR258" s="665">
        <f t="shared" ca="1" si="236"/>
        <v>0</v>
      </c>
      <c r="DS258" s="665">
        <f t="shared" ca="1" si="236"/>
        <v>0</v>
      </c>
      <c r="DT258" s="665">
        <f t="shared" ca="1" si="236"/>
        <v>0</v>
      </c>
      <c r="DU258" s="665">
        <f t="shared" ca="1" si="236"/>
        <v>0</v>
      </c>
      <c r="DV258" s="665">
        <f t="shared" ca="1" si="236"/>
        <v>0</v>
      </c>
      <c r="DW258" s="665">
        <f t="shared" ca="1" si="236"/>
        <v>0</v>
      </c>
      <c r="DX258" s="665">
        <f t="shared" ca="1" si="236"/>
        <v>0</v>
      </c>
      <c r="DY258" s="665">
        <f t="shared" ca="1" si="236"/>
        <v>0</v>
      </c>
      <c r="DZ258" s="665">
        <f t="shared" ca="1" si="236"/>
        <v>0</v>
      </c>
      <c r="EA258" s="665">
        <f t="shared" ca="1" si="236"/>
        <v>0</v>
      </c>
      <c r="EB258" s="665">
        <f t="shared" ca="1" si="236"/>
        <v>0</v>
      </c>
      <c r="EC258" s="665">
        <f t="shared" ca="1" si="236"/>
        <v>0</v>
      </c>
      <c r="ED258" s="665">
        <f t="shared" ca="1" si="236"/>
        <v>0</v>
      </c>
      <c r="EE258" s="665">
        <f t="shared" ca="1" si="236"/>
        <v>0</v>
      </c>
      <c r="EF258" s="665">
        <f t="shared" ca="1" si="236"/>
        <v>0</v>
      </c>
      <c r="EG258" s="665">
        <f t="shared" ca="1" si="236"/>
        <v>0</v>
      </c>
      <c r="EH258" s="665">
        <f t="shared" ca="1" si="236"/>
        <v>0</v>
      </c>
      <c r="EI258" s="665">
        <f t="shared" ca="1" si="236"/>
        <v>0</v>
      </c>
      <c r="EJ258" s="665">
        <f t="shared" ca="1" si="236"/>
        <v>0</v>
      </c>
      <c r="EK258" s="665">
        <f t="shared" ca="1" si="236"/>
        <v>0</v>
      </c>
      <c r="EL258" s="665">
        <f t="shared" ca="1" si="236"/>
        <v>0</v>
      </c>
      <c r="EM258" s="665">
        <f t="shared" ca="1" si="236"/>
        <v>0</v>
      </c>
      <c r="EN258" s="665">
        <f t="shared" ca="1" si="236"/>
        <v>0</v>
      </c>
      <c r="EO258" s="665">
        <f t="shared" ca="1" si="236"/>
        <v>0</v>
      </c>
      <c r="EP258" s="665">
        <f t="shared" ca="1" si="236"/>
        <v>0</v>
      </c>
      <c r="EQ258" s="665">
        <f t="shared" ca="1" si="236"/>
        <v>0</v>
      </c>
      <c r="ER258" s="665">
        <f t="shared" ca="1" si="236"/>
        <v>0</v>
      </c>
      <c r="ES258" s="665">
        <f t="shared" ca="1" si="236"/>
        <v>0</v>
      </c>
      <c r="ET258" s="665">
        <f t="shared" ca="1" si="236"/>
        <v>0</v>
      </c>
      <c r="EU258" s="665">
        <f t="shared" ca="1" si="236"/>
        <v>0</v>
      </c>
      <c r="EV258" s="665">
        <f t="shared" ca="1" si="236"/>
        <v>0</v>
      </c>
      <c r="EW258" s="665">
        <f t="shared" ca="1" si="236"/>
        <v>0</v>
      </c>
      <c r="EX258" s="666">
        <f t="shared" ca="1" si="236"/>
        <v>0</v>
      </c>
      <c r="EY258" s="612"/>
      <c r="EZ258" s="86"/>
      <c r="FB258" s="612"/>
    </row>
    <row r="259" spans="1:158" s="634" customFormat="1" ht="5.0999999999999996" hidden="1" customHeight="1" outlineLevel="2">
      <c r="A259" s="203"/>
      <c r="B259" s="203"/>
      <c r="C259" s="201"/>
      <c r="D259" s="203"/>
      <c r="E259" s="203"/>
      <c r="F259" s="203"/>
      <c r="G259" s="203"/>
      <c r="H259" s="203"/>
      <c r="I259" s="203"/>
      <c r="J259" s="203"/>
      <c r="K259" s="203"/>
      <c r="L259" s="203"/>
      <c r="M259" s="203"/>
      <c r="N259" s="203"/>
      <c r="O259" s="203"/>
      <c r="P259" s="203"/>
      <c r="Q259" s="203"/>
      <c r="R259" s="203"/>
      <c r="S259" s="203"/>
      <c r="T259" s="203"/>
      <c r="U259" s="203"/>
      <c r="V259" s="203"/>
      <c r="W259" s="203"/>
      <c r="X259" s="203"/>
      <c r="Y259" s="203"/>
      <c r="Z259" s="203"/>
      <c r="AA259" s="203"/>
      <c r="AB259" s="203"/>
      <c r="AC259" s="203"/>
      <c r="AD259" s="203"/>
      <c r="AE259" s="264"/>
      <c r="AF259" s="204"/>
      <c r="AG259" s="204"/>
      <c r="AH259" s="204"/>
      <c r="AI259" s="204"/>
      <c r="AJ259" s="204"/>
      <c r="AK259" s="204"/>
      <c r="AL259" s="204"/>
      <c r="AM259" s="204"/>
      <c r="AN259" s="204"/>
      <c r="AO259" s="204"/>
      <c r="AP259" s="204"/>
      <c r="AQ259" s="204"/>
      <c r="AR259" s="204"/>
      <c r="AS259" s="204"/>
      <c r="AT259" s="204"/>
      <c r="AU259" s="204"/>
      <c r="AV259" s="204"/>
      <c r="AW259" s="204"/>
      <c r="AX259" s="204"/>
      <c r="AY259" s="204"/>
      <c r="AZ259" s="204"/>
      <c r="BA259" s="204"/>
      <c r="BB259" s="204"/>
      <c r="BC259" s="204"/>
      <c r="BD259" s="204"/>
      <c r="BE259" s="204"/>
      <c r="BF259" s="204"/>
      <c r="BG259" s="204"/>
      <c r="BH259" s="204"/>
      <c r="BI259" s="204"/>
      <c r="BJ259" s="204"/>
      <c r="BK259" s="204"/>
      <c r="BL259" s="204"/>
      <c r="BM259" s="204"/>
      <c r="BN259" s="204"/>
      <c r="BO259" s="204"/>
      <c r="BP259" s="204"/>
      <c r="BQ259" s="204"/>
      <c r="BR259" s="204"/>
      <c r="BS259" s="204"/>
      <c r="BT259" s="204"/>
      <c r="BU259" s="204"/>
      <c r="BV259" s="204"/>
      <c r="BW259" s="204"/>
      <c r="BX259" s="204"/>
      <c r="BY259" s="204"/>
      <c r="BZ259" s="204"/>
      <c r="CA259" s="204"/>
      <c r="CB259" s="204"/>
      <c r="CC259" s="204"/>
      <c r="CD259" s="204"/>
      <c r="CE259" s="204"/>
      <c r="CF259" s="204"/>
      <c r="CG259" s="204"/>
      <c r="CH259" s="204"/>
      <c r="CI259" s="204"/>
      <c r="CJ259" s="204"/>
      <c r="CK259" s="204"/>
      <c r="CL259" s="204"/>
      <c r="CM259" s="204"/>
      <c r="CN259" s="204"/>
      <c r="CO259" s="204"/>
      <c r="CP259" s="204"/>
      <c r="CQ259" s="204"/>
      <c r="CR259" s="204"/>
      <c r="CS259" s="204"/>
      <c r="CT259" s="204"/>
      <c r="CU259" s="204"/>
      <c r="CV259" s="204"/>
      <c r="CW259" s="204"/>
      <c r="CX259" s="204"/>
      <c r="CY259" s="204"/>
      <c r="CZ259" s="204"/>
      <c r="DA259" s="204"/>
      <c r="DB259" s="204"/>
      <c r="DC259" s="204"/>
      <c r="DD259" s="204"/>
      <c r="DE259" s="204"/>
      <c r="DF259" s="204"/>
      <c r="DG259" s="204"/>
      <c r="DH259" s="204"/>
      <c r="DI259" s="204"/>
      <c r="DJ259" s="204"/>
      <c r="DK259" s="204"/>
      <c r="DL259" s="204"/>
      <c r="DM259" s="204"/>
      <c r="DN259" s="204"/>
      <c r="DO259" s="204"/>
      <c r="DP259" s="204"/>
      <c r="DQ259" s="204"/>
      <c r="DR259" s="204"/>
      <c r="DS259" s="204"/>
      <c r="DT259" s="204"/>
      <c r="DU259" s="204"/>
      <c r="DV259" s="204"/>
      <c r="DW259" s="204"/>
      <c r="DX259" s="204"/>
      <c r="DY259" s="204"/>
      <c r="DZ259" s="204"/>
      <c r="EA259" s="204"/>
      <c r="EB259" s="204"/>
      <c r="EC259" s="204"/>
      <c r="ED259" s="204"/>
      <c r="EE259" s="204"/>
      <c r="EF259" s="204"/>
      <c r="EG259" s="204"/>
      <c r="EH259" s="204"/>
      <c r="EI259" s="204"/>
      <c r="EJ259" s="204"/>
      <c r="EK259" s="204"/>
      <c r="EL259" s="204"/>
      <c r="EM259" s="204"/>
      <c r="EN259" s="204"/>
      <c r="EO259" s="204"/>
      <c r="EP259" s="204"/>
      <c r="EQ259" s="204"/>
      <c r="ER259" s="204"/>
      <c r="ES259" s="204"/>
      <c r="ET259" s="204"/>
      <c r="EU259" s="204"/>
      <c r="EV259" s="204"/>
      <c r="EW259" s="204"/>
      <c r="EX259" s="204"/>
      <c r="EY259" s="632"/>
      <c r="EZ259" s="201"/>
      <c r="FA259" s="201"/>
      <c r="FB259" s="633"/>
    </row>
    <row r="260" spans="1:158" hidden="1" outlineLevel="2">
      <c r="A260" s="186"/>
      <c r="AE260" s="668">
        <f t="shared" ref="AE260:BJ260" ca="1" si="237">SUM(AE242:AE259)</f>
        <v>37293759.914990313</v>
      </c>
      <c r="AF260" s="669">
        <f t="shared" ca="1" si="237"/>
        <v>0</v>
      </c>
      <c r="AG260" s="669">
        <f t="shared" ca="1" si="237"/>
        <v>51763.140849771349</v>
      </c>
      <c r="AH260" s="669">
        <f t="shared" ca="1" si="237"/>
        <v>521426.73809573147</v>
      </c>
      <c r="AI260" s="669">
        <f t="shared" ca="1" si="237"/>
        <v>3535939.0490740798</v>
      </c>
      <c r="AJ260" s="669">
        <f t="shared" ca="1" si="237"/>
        <v>456859.38975017704</v>
      </c>
      <c r="AK260" s="669">
        <f t="shared" ca="1" si="237"/>
        <v>1854051.4044418114</v>
      </c>
      <c r="AL260" s="669">
        <f t="shared" ca="1" si="237"/>
        <v>448208.26099942951</v>
      </c>
      <c r="AM260" s="669">
        <f t="shared" ca="1" si="237"/>
        <v>821489.85650949588</v>
      </c>
      <c r="AN260" s="669">
        <f t="shared" ca="1" si="237"/>
        <v>1200150.6353541445</v>
      </c>
      <c r="AO260" s="669">
        <f t="shared" ca="1" si="237"/>
        <v>412852.77676211804</v>
      </c>
      <c r="AP260" s="669">
        <f t="shared" ca="1" si="237"/>
        <v>412852.77676211804</v>
      </c>
      <c r="AQ260" s="669">
        <f t="shared" ca="1" si="237"/>
        <v>663056.63543409086</v>
      </c>
      <c r="AR260" s="669">
        <f t="shared" ca="1" si="237"/>
        <v>411789.43378922326</v>
      </c>
      <c r="AS260" s="669">
        <f t="shared" ca="1" si="237"/>
        <v>411789.43378922396</v>
      </c>
      <c r="AT260" s="669">
        <f t="shared" ca="1" si="237"/>
        <v>697701.79585172446</v>
      </c>
      <c r="AU260" s="669">
        <f t="shared" ca="1" si="237"/>
        <v>446434.59420685761</v>
      </c>
      <c r="AV260" s="669">
        <f t="shared" ca="1" si="237"/>
        <v>447238.12793952401</v>
      </c>
      <c r="AW260" s="669">
        <f t="shared" ca="1" si="237"/>
        <v>701855.55893965543</v>
      </c>
      <c r="AX260" s="669">
        <f t="shared" ca="1" si="237"/>
        <v>412592.96752188908</v>
      </c>
      <c r="AY260" s="669">
        <f t="shared" ca="1" si="237"/>
        <v>412592.96752188972</v>
      </c>
      <c r="AZ260" s="669">
        <f t="shared" ca="1" si="237"/>
        <v>668885.51319965278</v>
      </c>
      <c r="BA260" s="669">
        <f t="shared" ca="1" si="237"/>
        <v>412592.96752188972</v>
      </c>
      <c r="BB260" s="669">
        <f t="shared" ca="1" si="237"/>
        <v>412592.96752188972</v>
      </c>
      <c r="BC260" s="669">
        <f t="shared" ca="1" si="237"/>
        <v>668885.51319965301</v>
      </c>
      <c r="BD260" s="669">
        <f t="shared" ca="1" si="237"/>
        <v>412592.96752189042</v>
      </c>
      <c r="BE260" s="669">
        <f t="shared" ca="1" si="237"/>
        <v>412592.96752188908</v>
      </c>
      <c r="BF260" s="669">
        <f t="shared" ca="1" si="237"/>
        <v>668885.51319965348</v>
      </c>
      <c r="BG260" s="669">
        <f t="shared" ca="1" si="237"/>
        <v>408876.84005032986</v>
      </c>
      <c r="BH260" s="669">
        <f t="shared" ca="1" si="237"/>
        <v>409696.44445765042</v>
      </c>
      <c r="BI260" s="669">
        <f t="shared" ca="1" si="237"/>
        <v>669406.22407778446</v>
      </c>
      <c r="BJ260" s="669">
        <f t="shared" ca="1" si="237"/>
        <v>409696.44445765042</v>
      </c>
      <c r="BK260" s="669">
        <f t="shared" ref="BK260:CP260" ca="1" si="238">SUM(BK242:BK259)</f>
        <v>409696.44445765042</v>
      </c>
      <c r="BL260" s="669">
        <f t="shared" ca="1" si="238"/>
        <v>671114.84104896989</v>
      </c>
      <c r="BM260" s="669">
        <f t="shared" ca="1" si="238"/>
        <v>409696.44445764978</v>
      </c>
      <c r="BN260" s="669">
        <f t="shared" ca="1" si="238"/>
        <v>409696.44445765042</v>
      </c>
      <c r="BO260" s="669">
        <f t="shared" ca="1" si="238"/>
        <v>671114.84104896965</v>
      </c>
      <c r="BP260" s="669">
        <f t="shared" ca="1" si="238"/>
        <v>409696.44445765042</v>
      </c>
      <c r="BQ260" s="669">
        <f t="shared" ca="1" si="238"/>
        <v>409696.44445765042</v>
      </c>
      <c r="BR260" s="669">
        <f t="shared" ca="1" si="238"/>
        <v>671114.84104897024</v>
      </c>
      <c r="BS260" s="669">
        <f t="shared" ca="1" si="238"/>
        <v>405980.31698609132</v>
      </c>
      <c r="BT260" s="669">
        <f t="shared" ca="1" si="238"/>
        <v>406816.31348155625</v>
      </c>
      <c r="BU260" s="669">
        <f t="shared" ca="1" si="238"/>
        <v>671720.28869409324</v>
      </c>
      <c r="BV260" s="669">
        <f t="shared" ca="1" si="238"/>
        <v>406816.31348155625</v>
      </c>
      <c r="BW260" s="669">
        <f t="shared" ca="1" si="238"/>
        <v>406816.31348155625</v>
      </c>
      <c r="BX260" s="669">
        <f t="shared" ca="1" si="238"/>
        <v>673463.07800470211</v>
      </c>
      <c r="BY260" s="669">
        <f t="shared" ca="1" si="238"/>
        <v>406816.31348155625</v>
      </c>
      <c r="BZ260" s="669">
        <f t="shared" ca="1" si="238"/>
        <v>406816.31348155695</v>
      </c>
      <c r="CA260" s="669">
        <f t="shared" ca="1" si="238"/>
        <v>673463.07800470281</v>
      </c>
      <c r="CB260" s="669">
        <f t="shared" ca="1" si="238"/>
        <v>406816.31348155625</v>
      </c>
      <c r="CC260" s="669">
        <f t="shared" ca="1" si="238"/>
        <v>406816.31348155625</v>
      </c>
      <c r="CD260" s="669">
        <f t="shared" ca="1" si="238"/>
        <v>673463.07800470211</v>
      </c>
      <c r="CE260" s="669">
        <f t="shared" ca="1" si="238"/>
        <v>403100.18600999709</v>
      </c>
      <c r="CF260" s="669">
        <f t="shared" ca="1" si="238"/>
        <v>403952.90243537299</v>
      </c>
      <c r="CG260" s="669">
        <f t="shared" ca="1" si="238"/>
        <v>674154.95715216058</v>
      </c>
      <c r="CH260" s="669">
        <f t="shared" ca="1" si="238"/>
        <v>403952.90243537299</v>
      </c>
      <c r="CI260" s="669">
        <f t="shared" ca="1" si="238"/>
        <v>403952.90243537229</v>
      </c>
      <c r="CJ260" s="669">
        <f t="shared" ca="1" si="238"/>
        <v>675932.60224898322</v>
      </c>
      <c r="CK260" s="669">
        <f t="shared" ca="1" si="238"/>
        <v>403952.90243537299</v>
      </c>
      <c r="CL260" s="669">
        <f t="shared" ca="1" si="238"/>
        <v>403952.90243537229</v>
      </c>
      <c r="CM260" s="669">
        <f t="shared" ca="1" si="238"/>
        <v>675932.60224898253</v>
      </c>
      <c r="CN260" s="669">
        <f t="shared" ca="1" si="238"/>
        <v>403952.90243537229</v>
      </c>
      <c r="CO260" s="669">
        <f t="shared" ca="1" si="238"/>
        <v>403952.90243537299</v>
      </c>
      <c r="CP260" s="669">
        <f t="shared" ca="1" si="238"/>
        <v>675932.60224898183</v>
      </c>
      <c r="CQ260" s="669">
        <f t="shared" ref="CQ260:DV260" ca="1" si="239">SUM(CQ242:CQ259)</f>
        <v>400236.77496381389</v>
      </c>
      <c r="CR260" s="669">
        <f t="shared" ca="1" si="239"/>
        <v>401106.54571769608</v>
      </c>
      <c r="CS260" s="669">
        <f t="shared" ca="1" si="239"/>
        <v>676712.64152882062</v>
      </c>
      <c r="CT260" s="669">
        <f t="shared" ca="1" si="239"/>
        <v>0</v>
      </c>
      <c r="CU260" s="669">
        <f t="shared" ca="1" si="239"/>
        <v>0</v>
      </c>
      <c r="CV260" s="669">
        <f t="shared" ca="1" si="239"/>
        <v>0</v>
      </c>
      <c r="CW260" s="669">
        <f t="shared" ca="1" si="239"/>
        <v>0</v>
      </c>
      <c r="CX260" s="669">
        <f t="shared" ca="1" si="239"/>
        <v>0</v>
      </c>
      <c r="CY260" s="669">
        <f t="shared" ca="1" si="239"/>
        <v>0</v>
      </c>
      <c r="CZ260" s="669">
        <f t="shared" ca="1" si="239"/>
        <v>0</v>
      </c>
      <c r="DA260" s="669">
        <f t="shared" ca="1" si="239"/>
        <v>0</v>
      </c>
      <c r="DB260" s="669">
        <f t="shared" ca="1" si="239"/>
        <v>0</v>
      </c>
      <c r="DC260" s="669">
        <f t="shared" ca="1" si="239"/>
        <v>0</v>
      </c>
      <c r="DD260" s="669">
        <f t="shared" ca="1" si="239"/>
        <v>0</v>
      </c>
      <c r="DE260" s="669">
        <f t="shared" ca="1" si="239"/>
        <v>0</v>
      </c>
      <c r="DF260" s="669">
        <f t="shared" ca="1" si="239"/>
        <v>0</v>
      </c>
      <c r="DG260" s="669">
        <f t="shared" ca="1" si="239"/>
        <v>0</v>
      </c>
      <c r="DH260" s="669">
        <f t="shared" ca="1" si="239"/>
        <v>0</v>
      </c>
      <c r="DI260" s="669">
        <f t="shared" ca="1" si="239"/>
        <v>0</v>
      </c>
      <c r="DJ260" s="669">
        <f t="shared" ca="1" si="239"/>
        <v>0</v>
      </c>
      <c r="DK260" s="669">
        <f t="shared" ca="1" si="239"/>
        <v>0</v>
      </c>
      <c r="DL260" s="669">
        <f t="shared" ca="1" si="239"/>
        <v>0</v>
      </c>
      <c r="DM260" s="669">
        <f t="shared" ca="1" si="239"/>
        <v>0</v>
      </c>
      <c r="DN260" s="669">
        <f t="shared" ca="1" si="239"/>
        <v>0</v>
      </c>
      <c r="DO260" s="669">
        <f t="shared" ca="1" si="239"/>
        <v>0</v>
      </c>
      <c r="DP260" s="669">
        <f t="shared" ca="1" si="239"/>
        <v>0</v>
      </c>
      <c r="DQ260" s="669">
        <f t="shared" ca="1" si="239"/>
        <v>0</v>
      </c>
      <c r="DR260" s="669">
        <f t="shared" ca="1" si="239"/>
        <v>0</v>
      </c>
      <c r="DS260" s="669">
        <f t="shared" ca="1" si="239"/>
        <v>0</v>
      </c>
      <c r="DT260" s="669">
        <f t="shared" ca="1" si="239"/>
        <v>0</v>
      </c>
      <c r="DU260" s="669">
        <f t="shared" ca="1" si="239"/>
        <v>0</v>
      </c>
      <c r="DV260" s="669">
        <f t="shared" ca="1" si="239"/>
        <v>0</v>
      </c>
      <c r="DW260" s="669">
        <f t="shared" ref="DW260:EX260" ca="1" si="240">SUM(DW242:DW259)</f>
        <v>0</v>
      </c>
      <c r="DX260" s="669">
        <f t="shared" ca="1" si="240"/>
        <v>0</v>
      </c>
      <c r="DY260" s="669">
        <f t="shared" ca="1" si="240"/>
        <v>0</v>
      </c>
      <c r="DZ260" s="669">
        <f t="shared" ca="1" si="240"/>
        <v>0</v>
      </c>
      <c r="EA260" s="669">
        <f t="shared" ca="1" si="240"/>
        <v>0</v>
      </c>
      <c r="EB260" s="669">
        <f t="shared" ca="1" si="240"/>
        <v>0</v>
      </c>
      <c r="EC260" s="669">
        <f t="shared" ca="1" si="240"/>
        <v>0</v>
      </c>
      <c r="ED260" s="669">
        <f t="shared" ca="1" si="240"/>
        <v>0</v>
      </c>
      <c r="EE260" s="669">
        <f t="shared" ca="1" si="240"/>
        <v>0</v>
      </c>
      <c r="EF260" s="669">
        <f t="shared" ca="1" si="240"/>
        <v>0</v>
      </c>
      <c r="EG260" s="669">
        <f t="shared" ca="1" si="240"/>
        <v>0</v>
      </c>
      <c r="EH260" s="669">
        <f t="shared" ca="1" si="240"/>
        <v>0</v>
      </c>
      <c r="EI260" s="669">
        <f t="shared" ca="1" si="240"/>
        <v>0</v>
      </c>
      <c r="EJ260" s="669">
        <f t="shared" ca="1" si="240"/>
        <v>0</v>
      </c>
      <c r="EK260" s="669">
        <f t="shared" ca="1" si="240"/>
        <v>0</v>
      </c>
      <c r="EL260" s="669">
        <f t="shared" ca="1" si="240"/>
        <v>0</v>
      </c>
      <c r="EM260" s="669">
        <f t="shared" ca="1" si="240"/>
        <v>0</v>
      </c>
      <c r="EN260" s="669">
        <f t="shared" ca="1" si="240"/>
        <v>0</v>
      </c>
      <c r="EO260" s="669">
        <f t="shared" ca="1" si="240"/>
        <v>0</v>
      </c>
      <c r="EP260" s="669">
        <f t="shared" ca="1" si="240"/>
        <v>0</v>
      </c>
      <c r="EQ260" s="669">
        <f t="shared" ca="1" si="240"/>
        <v>0</v>
      </c>
      <c r="ER260" s="669">
        <f t="shared" ca="1" si="240"/>
        <v>0</v>
      </c>
      <c r="ES260" s="669">
        <f t="shared" ca="1" si="240"/>
        <v>0</v>
      </c>
      <c r="ET260" s="669">
        <f t="shared" ca="1" si="240"/>
        <v>0</v>
      </c>
      <c r="EU260" s="669">
        <f t="shared" ca="1" si="240"/>
        <v>0</v>
      </c>
      <c r="EV260" s="669">
        <f t="shared" ca="1" si="240"/>
        <v>0</v>
      </c>
      <c r="EW260" s="669">
        <f t="shared" ca="1" si="240"/>
        <v>0</v>
      </c>
      <c r="EX260" s="669">
        <f t="shared" ca="1" si="240"/>
        <v>0</v>
      </c>
      <c r="EY260" s="612"/>
      <c r="EZ260" s="894">
        <f ca="1">IF(ABS(AE260-FPTotal)&gt;ErrTol,1,0)</f>
        <v>0</v>
      </c>
      <c r="FB260" s="612"/>
    </row>
    <row r="261" spans="1:158" hidden="1" outlineLevel="1">
      <c r="A261" s="186"/>
      <c r="AE261" s="621"/>
      <c r="AI261" s="932"/>
      <c r="EY261" s="612"/>
      <c r="EZ261" s="86"/>
      <c r="FB261" s="612"/>
    </row>
    <row r="262" spans="1:158" hidden="1" outlineLevel="1" collapsed="1">
      <c r="A262" s="1035" t="str">
        <f>A241&amp;" OFFSET"</f>
        <v>Total Price OFFSET</v>
      </c>
      <c r="B262" s="1036"/>
      <c r="C262" s="1037"/>
      <c r="AE262" s="300">
        <f ca="1">AE281</f>
        <v>37293759.914990313</v>
      </c>
      <c r="AF262" s="626">
        <f ca="1">IF($AE281=0,0,SUM($AF281:AF281)/$AE281)</f>
        <v>0</v>
      </c>
      <c r="AG262" s="626">
        <f ca="1">IF($AE281=0,0,SUM($AF281:AG281)/$AE281)</f>
        <v>0</v>
      </c>
      <c r="AH262" s="626">
        <f ca="1">IF($AE281=0,0,SUM($AF281:AH281)/$AE281)</f>
        <v>1.3879839674992124E-3</v>
      </c>
      <c r="AI262" s="626">
        <f ca="1">IF($AE281=0,0,SUM($AF281:AI281)/$AE281)</f>
        <v>1.5369592131554099E-2</v>
      </c>
      <c r="AJ262" s="626">
        <f ca="1">IF($AE281=0,0,SUM($AF281:AJ281)/$AE281)</f>
        <v>0.11018274739222282</v>
      </c>
      <c r="AK262" s="626">
        <f ca="1">IF($AE281=0,0,SUM($AF281:AK281)/$AE281)</f>
        <v>0.12243303781055476</v>
      </c>
      <c r="AL262" s="626">
        <f ca="1">IF($AE281=0,0,SUM($AF281:AL281)/$AE281)</f>
        <v>0.17214782679048196</v>
      </c>
      <c r="AM262" s="626">
        <f ca="1">IF($AE281=0,0,SUM($AF281:AM281)/$AE281)</f>
        <v>0.18416614465441156</v>
      </c>
      <c r="AN262" s="626">
        <f ca="1">IF($AE281=0,0,SUM($AF281:AN281)/$AE281)</f>
        <v>0.2061936864839844</v>
      </c>
      <c r="AO262" s="626">
        <f ca="1">IF($AE281=0,0,SUM($AF281:AO281)/$AE281)</f>
        <v>0.23837469043986981</v>
      </c>
      <c r="AP262" s="626">
        <f ca="1">IF($AE281=0,0,SUM($AF281:AP281)/$AE281)</f>
        <v>0.24944498149400865</v>
      </c>
      <c r="AQ262" s="626">
        <f ca="1">IF($AE281=0,0,SUM($AF281:AQ281)/$AE281)</f>
        <v>0.26051527254814749</v>
      </c>
      <c r="AR262" s="626">
        <f ca="1">IF($AE281=0,0,SUM($AF281:AR281)/$AE281)</f>
        <v>0.27829456422979887</v>
      </c>
      <c r="AS262" s="626">
        <f ca="1">IF($AE281=0,0,SUM($AF281:AS281)/$AE281)</f>
        <v>0.28933634265943109</v>
      </c>
      <c r="AT262" s="626">
        <f ca="1">IF($AE281=0,0,SUM($AF281:AT281)/$AE281)</f>
        <v>0.30037812108906331</v>
      </c>
      <c r="AU262" s="626">
        <f ca="1">IF($AE281=0,0,SUM($AF281:AU281)/$AE281)</f>
        <v>0.31908639286005419</v>
      </c>
      <c r="AV262" s="626">
        <f ca="1">IF($AE281=0,0,SUM($AF281:AV281)/$AE281)</f>
        <v>0.33105715137902597</v>
      </c>
      <c r="AW262" s="626">
        <f ca="1">IF($AE281=0,0,SUM($AF281:AW281)/$AE281)</f>
        <v>0.3430494559618566</v>
      </c>
      <c r="AX262" s="626">
        <f ca="1">IF($AE281=0,0,SUM($AF281:AX281)/$AE281)</f>
        <v>0.36186910730673333</v>
      </c>
      <c r="AY262" s="626">
        <f ca="1">IF($AE281=0,0,SUM($AF281:AY281)/$AE281)</f>
        <v>0.37293243180022445</v>
      </c>
      <c r="AZ262" s="626">
        <f ca="1">IF($AE281=0,0,SUM($AF281:AZ281)/$AE281)</f>
        <v>0.38399575629371552</v>
      </c>
      <c r="BA262" s="626">
        <f ca="1">IF($AE281=0,0,SUM($AF281:BA281)/$AE281)</f>
        <v>0.40193134430426614</v>
      </c>
      <c r="BB262" s="626">
        <f ca="1">IF($AE281=0,0,SUM($AF281:BB281)/$AE281)</f>
        <v>0.41299466879775726</v>
      </c>
      <c r="BC262" s="626">
        <f ca="1">IF($AE281=0,0,SUM($AF281:BC281)/$AE281)</f>
        <v>0.42405799329124838</v>
      </c>
      <c r="BD262" s="626">
        <f ca="1">IF($AE281=0,0,SUM($AF281:BD281)/$AE281)</f>
        <v>0.441993581301799</v>
      </c>
      <c r="BE262" s="626">
        <f ca="1">IF($AE281=0,0,SUM($AF281:BE281)/$AE281)</f>
        <v>0.45305690579529007</v>
      </c>
      <c r="BF262" s="626">
        <f ca="1">IF($AE281=0,0,SUM($AF281:BF281)/$AE281)</f>
        <v>0.46412023028878113</v>
      </c>
      <c r="BG262" s="626">
        <f ca="1">IF($AE281=0,0,SUM($AF281:BG281)/$AE281)</f>
        <v>0.48205581829933175</v>
      </c>
      <c r="BH262" s="626">
        <f ca="1">IF($AE281=0,0,SUM($AF281:BH281)/$AE281)</f>
        <v>0.49301949804045597</v>
      </c>
      <c r="BI262" s="626">
        <f ca="1">IF($AE281=0,0,SUM($AF281:BI281)/$AE281)</f>
        <v>0.50400515476671626</v>
      </c>
      <c r="BJ262" s="626">
        <f ca="1">IF($AE281=0,0,SUM($AF281:BJ281)/$AE281)</f>
        <v>0.52195470519026355</v>
      </c>
      <c r="BK262" s="626">
        <f ca="1">IF($AE281=0,0,SUM($AF281:BK281)/$AE281)</f>
        <v>0.53294036191652383</v>
      </c>
      <c r="BL262" s="626">
        <f ca="1">IF($AE281=0,0,SUM($AF281:BL281)/$AE281)</f>
        <v>0.54392601864278411</v>
      </c>
      <c r="BM262" s="626">
        <f ca="1">IF($AE281=0,0,SUM($AF281:BM281)/$AE281)</f>
        <v>0.5619213841564451</v>
      </c>
      <c r="BN262" s="626">
        <f ca="1">IF($AE281=0,0,SUM($AF281:BN281)/$AE281)</f>
        <v>0.57290704088270539</v>
      </c>
      <c r="BO262" s="626">
        <f ca="1">IF($AE281=0,0,SUM($AF281:BO281)/$AE281)</f>
        <v>0.58389269760896578</v>
      </c>
      <c r="BP262" s="626">
        <f ca="1">IF($AE281=0,0,SUM($AF281:BP281)/$AE281)</f>
        <v>0.60188806312262677</v>
      </c>
      <c r="BQ262" s="626">
        <f ca="1">IF($AE281=0,0,SUM($AF281:BQ281)/$AE281)</f>
        <v>0.61287371984888706</v>
      </c>
      <c r="BR262" s="626">
        <f ca="1">IF($AE281=0,0,SUM($AF281:BR281)/$AE281)</f>
        <v>0.62385937657514734</v>
      </c>
      <c r="BS262" s="626">
        <f ca="1">IF($AE281=0,0,SUM($AF281:BS281)/$AE281)</f>
        <v>0.64185474208880844</v>
      </c>
      <c r="BT262" s="626">
        <f ca="1">IF($AE281=0,0,SUM($AF281:BT281)/$AE281)</f>
        <v>0.65274075406270182</v>
      </c>
      <c r="BU262" s="626">
        <f ca="1">IF($AE281=0,0,SUM($AF281:BU281)/$AE281)</f>
        <v>0.66364918256143401</v>
      </c>
      <c r="BV262" s="626">
        <f ca="1">IF($AE281=0,0,SUM($AF281:BV281)/$AE281)</f>
        <v>0.68166078263139895</v>
      </c>
      <c r="BW262" s="626">
        <f ca="1">IF($AE281=0,0,SUM($AF281:BW281)/$AE281)</f>
        <v>0.69256921113013126</v>
      </c>
      <c r="BX262" s="626">
        <f ca="1">IF($AE281=0,0,SUM($AF281:BX281)/$AE281)</f>
        <v>0.70347763962886334</v>
      </c>
      <c r="BY262" s="626">
        <f ca="1">IF($AE281=0,0,SUM($AF281:BY281)/$AE281)</f>
        <v>0.7215359710907443</v>
      </c>
      <c r="BZ262" s="626">
        <f ca="1">IF($AE281=0,0,SUM($AF281:BZ281)/$AE281)</f>
        <v>0.73244439958947638</v>
      </c>
      <c r="CA262" s="626">
        <f ca="1">IF($AE281=0,0,SUM($AF281:CA281)/$AE281)</f>
        <v>0.74335282808820868</v>
      </c>
      <c r="CB262" s="626">
        <f ca="1">IF($AE281=0,0,SUM($AF281:CB281)/$AE281)</f>
        <v>0.76141115955008953</v>
      </c>
      <c r="CC262" s="626">
        <f ca="1">IF($AE281=0,0,SUM($AF281:CC281)/$AE281)</f>
        <v>0.77231958804882184</v>
      </c>
      <c r="CD262" s="626">
        <f ca="1">IF($AE281=0,0,SUM($AF281:CD281)/$AE281)</f>
        <v>0.78322801654755392</v>
      </c>
      <c r="CE262" s="626">
        <f ca="1">IF($AE281=0,0,SUM($AF281:CE281)/$AE281)</f>
        <v>0.80128634800943488</v>
      </c>
      <c r="CF262" s="626">
        <f ca="1">IF($AE281=0,0,SUM($AF281:CF281)/$AE281)</f>
        <v>0.81209513175580006</v>
      </c>
      <c r="CG262" s="626">
        <f ca="1">IF($AE281=0,0,SUM($AF281:CG281)/$AE281)</f>
        <v>0.822926780357501</v>
      </c>
      <c r="CH262" s="626">
        <f ca="1">IF($AE281=0,0,SUM($AF281:CH281)/$AE281)</f>
        <v>0.84100366396185922</v>
      </c>
      <c r="CI262" s="626">
        <f ca="1">IF($AE281=0,0,SUM($AF281:CI281)/$AE281)</f>
        <v>0.85183531256356015</v>
      </c>
      <c r="CJ262" s="626">
        <f ca="1">IF($AE281=0,0,SUM($AF281:CJ281)/$AE281)</f>
        <v>0.86266696116526098</v>
      </c>
      <c r="CK262" s="626">
        <f ca="1">IF($AE281=0,0,SUM($AF281:CK281)/$AE281)</f>
        <v>0.88079151078937357</v>
      </c>
      <c r="CL262" s="626">
        <f ca="1">IF($AE281=0,0,SUM($AF281:CL281)/$AE281)</f>
        <v>0.8916231593910745</v>
      </c>
      <c r="CM262" s="626">
        <f ca="1">IF($AE281=0,0,SUM($AF281:CM281)/$AE281)</f>
        <v>0.90245480799277533</v>
      </c>
      <c r="CN262" s="626">
        <f ca="1">IF($AE281=0,0,SUM($AF281:CN281)/$AE281)</f>
        <v>0.92057935761688792</v>
      </c>
      <c r="CO262" s="626">
        <f ca="1">IF($AE281=0,0,SUM($AF281:CO281)/$AE281)</f>
        <v>0.93141100621858874</v>
      </c>
      <c r="CP262" s="626">
        <f ca="1">IF($AE281=0,0,SUM($AF281:CP281)/$AE281)</f>
        <v>0.94224265482028946</v>
      </c>
      <c r="CQ262" s="626">
        <f ca="1">IF($AE281=0,0,SUM($AF281:CQ281)/$AE281)</f>
        <v>0.96036720444440205</v>
      </c>
      <c r="CR262" s="626">
        <f ca="1">IF($AE281=0,0,SUM($AF281:CR281)/$AE281)</f>
        <v>0.97109920829373597</v>
      </c>
      <c r="CS262" s="626">
        <f ca="1">IF($AE281=0,0,SUM($AF281:CS281)/$AE281)</f>
        <v>0.98185453429551217</v>
      </c>
      <c r="CT262" s="626">
        <f ca="1">IF($AE281=0,0,SUM($AF281:CT281)/$AE281)</f>
        <v>0.999999999999999</v>
      </c>
      <c r="CU262" s="626">
        <f ca="1">IF($AE281=0,0,SUM($AF281:CU281)/$AE281)</f>
        <v>0.999999999999999</v>
      </c>
      <c r="CV262" s="626">
        <f ca="1">IF($AE281=0,0,SUM($AF281:CV281)/$AE281)</f>
        <v>0.999999999999999</v>
      </c>
      <c r="CW262" s="626">
        <f ca="1">IF($AE281=0,0,SUM($AF281:CW281)/$AE281)</f>
        <v>0.999999999999999</v>
      </c>
      <c r="CX262" s="626">
        <f ca="1">IF($AE281=0,0,SUM($AF281:CX281)/$AE281)</f>
        <v>0.999999999999999</v>
      </c>
      <c r="CY262" s="626">
        <f ca="1">IF($AE281=0,0,SUM($AF281:CY281)/$AE281)</f>
        <v>0.999999999999999</v>
      </c>
      <c r="CZ262" s="626">
        <f ca="1">IF($AE281=0,0,SUM($AF281:CZ281)/$AE281)</f>
        <v>0.999999999999999</v>
      </c>
      <c r="DA262" s="626">
        <f ca="1">IF($AE281=0,0,SUM($AF281:DA281)/$AE281)</f>
        <v>0.999999999999999</v>
      </c>
      <c r="DB262" s="626">
        <f ca="1">IF($AE281=0,0,SUM($AF281:DB281)/$AE281)</f>
        <v>0.999999999999999</v>
      </c>
      <c r="DC262" s="626">
        <f ca="1">IF($AE281=0,0,SUM($AF281:DC281)/$AE281)</f>
        <v>0.999999999999999</v>
      </c>
      <c r="DD262" s="626">
        <f ca="1">IF($AE281=0,0,SUM($AF281:DD281)/$AE281)</f>
        <v>0.999999999999999</v>
      </c>
      <c r="DE262" s="626">
        <f ca="1">IF($AE281=0,0,SUM($AF281:DE281)/$AE281)</f>
        <v>0.999999999999999</v>
      </c>
      <c r="DF262" s="626">
        <f ca="1">IF($AE281=0,0,SUM($AF281:DF281)/$AE281)</f>
        <v>0.999999999999999</v>
      </c>
      <c r="DG262" s="626">
        <f ca="1">IF($AE281=0,0,SUM($AF281:DG281)/$AE281)</f>
        <v>0.999999999999999</v>
      </c>
      <c r="DH262" s="626">
        <f ca="1">IF($AE281=0,0,SUM($AF281:DH281)/$AE281)</f>
        <v>0.999999999999999</v>
      </c>
      <c r="DI262" s="626">
        <f ca="1">IF($AE281=0,0,SUM($AF281:DI281)/$AE281)</f>
        <v>0.999999999999999</v>
      </c>
      <c r="DJ262" s="626">
        <f ca="1">IF($AE281=0,0,SUM($AF281:DJ281)/$AE281)</f>
        <v>0.999999999999999</v>
      </c>
      <c r="DK262" s="626">
        <f ca="1">IF($AE281=0,0,SUM($AF281:DK281)/$AE281)</f>
        <v>0.999999999999999</v>
      </c>
      <c r="DL262" s="626">
        <f ca="1">IF($AE281=0,0,SUM($AF281:DL281)/$AE281)</f>
        <v>0.999999999999999</v>
      </c>
      <c r="DM262" s="626">
        <f ca="1">IF($AE281=0,0,SUM($AF281:DM281)/$AE281)</f>
        <v>0.999999999999999</v>
      </c>
      <c r="DN262" s="626">
        <f ca="1">IF($AE281=0,0,SUM($AF281:DN281)/$AE281)</f>
        <v>0.999999999999999</v>
      </c>
      <c r="DO262" s="626">
        <f ca="1">IF($AE281=0,0,SUM($AF281:DO281)/$AE281)</f>
        <v>0.999999999999999</v>
      </c>
      <c r="DP262" s="626">
        <f ca="1">IF($AE281=0,0,SUM($AF281:DP281)/$AE281)</f>
        <v>0.999999999999999</v>
      </c>
      <c r="DQ262" s="626">
        <f ca="1">IF($AE281=0,0,SUM($AF281:DQ281)/$AE281)</f>
        <v>0.999999999999999</v>
      </c>
      <c r="DR262" s="626">
        <f ca="1">IF($AE281=0,0,SUM($AF281:DR281)/$AE281)</f>
        <v>0.999999999999999</v>
      </c>
      <c r="DS262" s="626">
        <f ca="1">IF($AE281=0,0,SUM($AF281:DS281)/$AE281)</f>
        <v>0.999999999999999</v>
      </c>
      <c r="DT262" s="626">
        <f ca="1">IF($AE281=0,0,SUM($AF281:DT281)/$AE281)</f>
        <v>0.999999999999999</v>
      </c>
      <c r="DU262" s="626">
        <f ca="1">IF($AE281=0,0,SUM($AF281:DU281)/$AE281)</f>
        <v>0.999999999999999</v>
      </c>
      <c r="DV262" s="626">
        <f ca="1">IF($AE281=0,0,SUM($AF281:DV281)/$AE281)</f>
        <v>0.999999999999999</v>
      </c>
      <c r="DW262" s="626">
        <f ca="1">IF($AE281=0,0,SUM($AF281:DW281)/$AE281)</f>
        <v>0.999999999999999</v>
      </c>
      <c r="DX262" s="626">
        <f ca="1">IF($AE281=0,0,SUM($AF281:DX281)/$AE281)</f>
        <v>0.999999999999999</v>
      </c>
      <c r="DY262" s="626">
        <f ca="1">IF($AE281=0,0,SUM($AF281:DY281)/$AE281)</f>
        <v>0.999999999999999</v>
      </c>
      <c r="DZ262" s="626">
        <f ca="1">IF($AE281=0,0,SUM($AF281:DZ281)/$AE281)</f>
        <v>0.999999999999999</v>
      </c>
      <c r="EA262" s="626">
        <f ca="1">IF($AE281=0,0,SUM($AF281:EA281)/$AE281)</f>
        <v>0.999999999999999</v>
      </c>
      <c r="EB262" s="626">
        <f ca="1">IF($AE281=0,0,SUM($AF281:EB281)/$AE281)</f>
        <v>0.999999999999999</v>
      </c>
      <c r="EC262" s="626">
        <f ca="1">IF($AE281=0,0,SUM($AF281:EC281)/$AE281)</f>
        <v>0.999999999999999</v>
      </c>
      <c r="ED262" s="626">
        <f ca="1">IF($AE281=0,0,SUM($AF281:ED281)/$AE281)</f>
        <v>0.999999999999999</v>
      </c>
      <c r="EE262" s="626">
        <f ca="1">IF($AE281=0,0,SUM($AF281:EE281)/$AE281)</f>
        <v>0.999999999999999</v>
      </c>
      <c r="EF262" s="626">
        <f ca="1">IF($AE281=0,0,SUM($AF281:EF281)/$AE281)</f>
        <v>0.999999999999999</v>
      </c>
      <c r="EG262" s="626">
        <f ca="1">IF($AE281=0,0,SUM($AF281:EG281)/$AE281)</f>
        <v>0.999999999999999</v>
      </c>
      <c r="EH262" s="626">
        <f ca="1">IF($AE281=0,0,SUM($AF281:EH281)/$AE281)</f>
        <v>0.999999999999999</v>
      </c>
      <c r="EI262" s="626">
        <f ca="1">IF($AE281=0,0,SUM($AF281:EI281)/$AE281)</f>
        <v>0.999999999999999</v>
      </c>
      <c r="EJ262" s="626">
        <f ca="1">IF($AE281=0,0,SUM($AF281:EJ281)/$AE281)</f>
        <v>0.999999999999999</v>
      </c>
      <c r="EK262" s="626">
        <f ca="1">IF($AE281=0,0,SUM($AF281:EK281)/$AE281)</f>
        <v>0.999999999999999</v>
      </c>
      <c r="EL262" s="626">
        <f ca="1">IF($AE281=0,0,SUM($AF281:EL281)/$AE281)</f>
        <v>0.999999999999999</v>
      </c>
      <c r="EM262" s="626">
        <f ca="1">IF($AE281=0,0,SUM($AF281:EM281)/$AE281)</f>
        <v>0.999999999999999</v>
      </c>
      <c r="EN262" s="626">
        <f ca="1">IF($AE281=0,0,SUM($AF281:EN281)/$AE281)</f>
        <v>0.999999999999999</v>
      </c>
      <c r="EO262" s="626">
        <f ca="1">IF($AE281=0,0,SUM($AF281:EO281)/$AE281)</f>
        <v>0.999999999999999</v>
      </c>
      <c r="EP262" s="626">
        <f ca="1">IF($AE281=0,0,SUM($AF281:EP281)/$AE281)</f>
        <v>0.999999999999999</v>
      </c>
      <c r="EQ262" s="626">
        <f ca="1">IF($AE281=0,0,SUM($AF281:EQ281)/$AE281)</f>
        <v>0.999999999999999</v>
      </c>
      <c r="ER262" s="626">
        <f ca="1">IF($AE281=0,0,SUM($AF281:ER281)/$AE281)</f>
        <v>0.999999999999999</v>
      </c>
      <c r="ES262" s="626">
        <f ca="1">IF($AE281=0,0,SUM($AF281:ES281)/$AE281)</f>
        <v>0.999999999999999</v>
      </c>
      <c r="ET262" s="626">
        <f ca="1">IF($AE281=0,0,SUM($AF281:ET281)/$AE281)</f>
        <v>0.999999999999999</v>
      </c>
      <c r="EU262" s="626">
        <f ca="1">IF($AE281=0,0,SUM($AF281:EU281)/$AE281)</f>
        <v>0.999999999999999</v>
      </c>
      <c r="EV262" s="626">
        <f ca="1">IF($AE281=0,0,SUM($AF281:EV281)/$AE281)</f>
        <v>0.999999999999999</v>
      </c>
      <c r="EW262" s="626">
        <f ca="1">IF($AE281=0,0,SUM($AF281:EW281)/$AE281)</f>
        <v>0.999999999999999</v>
      </c>
      <c r="EX262" s="626">
        <f ca="1">IF($AE281=0,0,SUM($AF281:EX281)/$AE281)</f>
        <v>0.999999999999999</v>
      </c>
      <c r="EY262" s="612"/>
      <c r="EZ262" s="86"/>
      <c r="FB262" s="612"/>
    </row>
    <row r="263" spans="1:158" s="634" customFormat="1" ht="5.0999999999999996" hidden="1" customHeight="1" outlineLevel="2">
      <c r="A263" s="203"/>
      <c r="B263" s="203"/>
      <c r="C263" s="201"/>
      <c r="D263" s="203"/>
      <c r="E263" s="203"/>
      <c r="F263" s="203"/>
      <c r="G263" s="203"/>
      <c r="H263" s="203"/>
      <c r="I263" s="203"/>
      <c r="J263" s="203"/>
      <c r="K263" s="203"/>
      <c r="L263" s="203"/>
      <c r="M263" s="203"/>
      <c r="N263" s="203"/>
      <c r="O263" s="203"/>
      <c r="P263" s="203"/>
      <c r="Q263" s="203"/>
      <c r="R263" s="203"/>
      <c r="S263" s="203"/>
      <c r="T263" s="203"/>
      <c r="U263" s="203"/>
      <c r="V263" s="203"/>
      <c r="W263" s="203"/>
      <c r="X263" s="203"/>
      <c r="Y263" s="203"/>
      <c r="Z263" s="203"/>
      <c r="AA263" s="203"/>
      <c r="AB263" s="203"/>
      <c r="AC263" s="203"/>
      <c r="AD263" s="203"/>
      <c r="AE263" s="264"/>
      <c r="AF263" s="204"/>
      <c r="AG263" s="204"/>
      <c r="AH263" s="204"/>
      <c r="AI263" s="204"/>
      <c r="AJ263" s="204"/>
      <c r="AK263" s="204"/>
      <c r="AL263" s="204"/>
      <c r="AM263" s="204"/>
      <c r="AN263" s="204"/>
      <c r="AO263" s="204"/>
      <c r="AP263" s="204"/>
      <c r="AQ263" s="204"/>
      <c r="AR263" s="204"/>
      <c r="AS263" s="204"/>
      <c r="AT263" s="204"/>
      <c r="AU263" s="204"/>
      <c r="AV263" s="204"/>
      <c r="AW263" s="204"/>
      <c r="AX263" s="204"/>
      <c r="AY263" s="204"/>
      <c r="AZ263" s="204"/>
      <c r="BA263" s="204"/>
      <c r="BB263" s="204"/>
      <c r="BC263" s="204"/>
      <c r="BD263" s="204"/>
      <c r="BE263" s="204"/>
      <c r="BF263" s="204"/>
      <c r="BG263" s="204"/>
      <c r="BH263" s="204"/>
      <c r="BI263" s="204"/>
      <c r="BJ263" s="204"/>
      <c r="BK263" s="204"/>
      <c r="BL263" s="204"/>
      <c r="BM263" s="204"/>
      <c r="BN263" s="204"/>
      <c r="BO263" s="204"/>
      <c r="BP263" s="204"/>
      <c r="BQ263" s="204"/>
      <c r="BR263" s="204"/>
      <c r="BS263" s="204"/>
      <c r="BT263" s="204"/>
      <c r="BU263" s="204"/>
      <c r="BV263" s="204"/>
      <c r="BW263" s="204"/>
      <c r="BX263" s="204"/>
      <c r="BY263" s="204"/>
      <c r="BZ263" s="204"/>
      <c r="CA263" s="204"/>
      <c r="CB263" s="204"/>
      <c r="CC263" s="204"/>
      <c r="CD263" s="204"/>
      <c r="CE263" s="204"/>
      <c r="CF263" s="204"/>
      <c r="CG263" s="204"/>
      <c r="CH263" s="204"/>
      <c r="CI263" s="204"/>
      <c r="CJ263" s="204"/>
      <c r="CK263" s="204"/>
      <c r="CL263" s="204"/>
      <c r="CM263" s="204"/>
      <c r="CN263" s="204"/>
      <c r="CO263" s="204"/>
      <c r="CP263" s="204"/>
      <c r="CQ263" s="204"/>
      <c r="CR263" s="204"/>
      <c r="CS263" s="204"/>
      <c r="CT263" s="204"/>
      <c r="CU263" s="204"/>
      <c r="CV263" s="204"/>
      <c r="CW263" s="204"/>
      <c r="CX263" s="204"/>
      <c r="CY263" s="204"/>
      <c r="CZ263" s="204"/>
      <c r="DA263" s="204"/>
      <c r="DB263" s="204"/>
      <c r="DC263" s="204"/>
      <c r="DD263" s="204"/>
      <c r="DE263" s="204"/>
      <c r="DF263" s="204"/>
      <c r="DG263" s="204"/>
      <c r="DH263" s="204"/>
      <c r="DI263" s="204"/>
      <c r="DJ263" s="204"/>
      <c r="DK263" s="204"/>
      <c r="DL263" s="204"/>
      <c r="DM263" s="204"/>
      <c r="DN263" s="204"/>
      <c r="DO263" s="204"/>
      <c r="DP263" s="204"/>
      <c r="DQ263" s="204"/>
      <c r="DR263" s="204"/>
      <c r="DS263" s="204"/>
      <c r="DT263" s="204"/>
      <c r="DU263" s="204"/>
      <c r="DV263" s="204"/>
      <c r="DW263" s="204"/>
      <c r="DX263" s="204"/>
      <c r="DY263" s="204"/>
      <c r="DZ263" s="204"/>
      <c r="EA263" s="204"/>
      <c r="EB263" s="204"/>
      <c r="EC263" s="204"/>
      <c r="ED263" s="204"/>
      <c r="EE263" s="204"/>
      <c r="EF263" s="204"/>
      <c r="EG263" s="204"/>
      <c r="EH263" s="204"/>
      <c r="EI263" s="204"/>
      <c r="EJ263" s="204"/>
      <c r="EK263" s="204"/>
      <c r="EL263" s="204"/>
      <c r="EM263" s="204"/>
      <c r="EN263" s="204"/>
      <c r="EO263" s="204"/>
      <c r="EP263" s="204"/>
      <c r="EQ263" s="204"/>
      <c r="ER263" s="204"/>
      <c r="ES263" s="204"/>
      <c r="ET263" s="204"/>
      <c r="EU263" s="204"/>
      <c r="EV263" s="204"/>
      <c r="EW263" s="204"/>
      <c r="EX263" s="204"/>
      <c r="EY263" s="632"/>
      <c r="EZ263" s="201"/>
      <c r="FA263" s="201"/>
      <c r="FB263" s="633"/>
    </row>
    <row r="264" spans="1:158" hidden="1" outlineLevel="2">
      <c r="A264" s="654"/>
      <c r="B264" s="654"/>
      <c r="C264" s="928" t="str">
        <f>$A$14</f>
        <v>Indirect Costs</v>
      </c>
      <c r="D264" s="753">
        <f t="shared" ref="D264:D279" si="241">RecOffNum</f>
        <v>1</v>
      </c>
      <c r="E264" s="654"/>
      <c r="F264" s="654"/>
      <c r="G264" s="654"/>
      <c r="H264" s="654"/>
      <c r="I264" s="654"/>
      <c r="J264" s="654"/>
      <c r="K264" s="654"/>
      <c r="L264" s="654"/>
      <c r="M264" s="654"/>
      <c r="N264" s="654"/>
      <c r="O264" s="654"/>
      <c r="P264" s="654"/>
      <c r="Q264" s="654"/>
      <c r="R264" s="654"/>
      <c r="S264" s="654"/>
      <c r="T264" s="654"/>
      <c r="U264" s="654"/>
      <c r="V264" s="654"/>
      <c r="W264" s="654"/>
      <c r="X264" s="654"/>
      <c r="Y264" s="654"/>
      <c r="Z264" s="654"/>
      <c r="AA264" s="654"/>
      <c r="AB264" s="654"/>
      <c r="AC264" s="654"/>
      <c r="AD264" s="661" t="str">
        <f>$AD$14</f>
        <v>ZZZ</v>
      </c>
      <c r="AE264" s="657">
        <f t="shared" ref="AE264:AE279" ca="1" si="242">SUM($AF264:$EY264)</f>
        <v>0</v>
      </c>
      <c r="AF264" s="929">
        <f ca="1">IF($D264&gt;0,0,OFFSET(AF243,0,-$D264))</f>
        <v>0</v>
      </c>
      <c r="AG264" s="933">
        <f ca="1">IF($D264&gt;1,0,OFFSET(AG243,0,-$D264))</f>
        <v>0</v>
      </c>
      <c r="AH264" s="933">
        <f ca="1">IF($D264&gt;2,0,OFFSET(AH243,0,-$D264))</f>
        <v>0</v>
      </c>
      <c r="AI264" s="933">
        <f ca="1">IF($D264&gt;3,0,OFFSET(AI243,0,-$D264))</f>
        <v>0</v>
      </c>
      <c r="AJ264" s="933">
        <f ca="1">IF($D264&gt;4,0,OFFSET(AJ243,0,-$D264))</f>
        <v>0</v>
      </c>
      <c r="AK264" s="933">
        <f ca="1">OFFSET(AK243,0,-$D264)</f>
        <v>0</v>
      </c>
      <c r="AL264" s="659">
        <f t="shared" ref="AL264:CW264" ca="1" si="243">OFFSET(AL243,0,-$D264)</f>
        <v>0</v>
      </c>
      <c r="AM264" s="659">
        <f t="shared" ca="1" si="243"/>
        <v>0</v>
      </c>
      <c r="AN264" s="659">
        <f t="shared" ca="1" si="243"/>
        <v>0</v>
      </c>
      <c r="AO264" s="659">
        <f t="shared" ca="1" si="243"/>
        <v>0</v>
      </c>
      <c r="AP264" s="659">
        <f t="shared" ca="1" si="243"/>
        <v>0</v>
      </c>
      <c r="AQ264" s="659">
        <f t="shared" ca="1" si="243"/>
        <v>0</v>
      </c>
      <c r="AR264" s="659">
        <f t="shared" ca="1" si="243"/>
        <v>0</v>
      </c>
      <c r="AS264" s="659">
        <f t="shared" ca="1" si="243"/>
        <v>0</v>
      </c>
      <c r="AT264" s="659">
        <f t="shared" ca="1" si="243"/>
        <v>0</v>
      </c>
      <c r="AU264" s="659">
        <f t="shared" ca="1" si="243"/>
        <v>0</v>
      </c>
      <c r="AV264" s="659">
        <f t="shared" ca="1" si="243"/>
        <v>0</v>
      </c>
      <c r="AW264" s="659">
        <f t="shared" ca="1" si="243"/>
        <v>0</v>
      </c>
      <c r="AX264" s="659">
        <f t="shared" ca="1" si="243"/>
        <v>0</v>
      </c>
      <c r="AY264" s="659">
        <f t="shared" ca="1" si="243"/>
        <v>0</v>
      </c>
      <c r="AZ264" s="659">
        <f t="shared" ca="1" si="243"/>
        <v>0</v>
      </c>
      <c r="BA264" s="659">
        <f t="shared" ca="1" si="243"/>
        <v>0</v>
      </c>
      <c r="BB264" s="659">
        <f t="shared" ca="1" si="243"/>
        <v>0</v>
      </c>
      <c r="BC264" s="659">
        <f t="shared" ca="1" si="243"/>
        <v>0</v>
      </c>
      <c r="BD264" s="659">
        <f t="shared" ca="1" si="243"/>
        <v>0</v>
      </c>
      <c r="BE264" s="659">
        <f t="shared" ca="1" si="243"/>
        <v>0</v>
      </c>
      <c r="BF264" s="659">
        <f t="shared" ca="1" si="243"/>
        <v>0</v>
      </c>
      <c r="BG264" s="659">
        <f t="shared" ca="1" si="243"/>
        <v>0</v>
      </c>
      <c r="BH264" s="659">
        <f t="shared" ca="1" si="243"/>
        <v>0</v>
      </c>
      <c r="BI264" s="659">
        <f t="shared" ca="1" si="243"/>
        <v>0</v>
      </c>
      <c r="BJ264" s="659">
        <f t="shared" ca="1" si="243"/>
        <v>0</v>
      </c>
      <c r="BK264" s="659">
        <f t="shared" ca="1" si="243"/>
        <v>0</v>
      </c>
      <c r="BL264" s="659">
        <f t="shared" ca="1" si="243"/>
        <v>0</v>
      </c>
      <c r="BM264" s="659">
        <f t="shared" ca="1" si="243"/>
        <v>0</v>
      </c>
      <c r="BN264" s="659">
        <f t="shared" ca="1" si="243"/>
        <v>0</v>
      </c>
      <c r="BO264" s="659">
        <f t="shared" ca="1" si="243"/>
        <v>0</v>
      </c>
      <c r="BP264" s="659">
        <f t="shared" ca="1" si="243"/>
        <v>0</v>
      </c>
      <c r="BQ264" s="659">
        <f t="shared" ca="1" si="243"/>
        <v>0</v>
      </c>
      <c r="BR264" s="659">
        <f t="shared" ca="1" si="243"/>
        <v>0</v>
      </c>
      <c r="BS264" s="659">
        <f t="shared" ca="1" si="243"/>
        <v>0</v>
      </c>
      <c r="BT264" s="659">
        <f t="shared" ca="1" si="243"/>
        <v>0</v>
      </c>
      <c r="BU264" s="659">
        <f t="shared" ca="1" si="243"/>
        <v>0</v>
      </c>
      <c r="BV264" s="659">
        <f t="shared" ca="1" si="243"/>
        <v>0</v>
      </c>
      <c r="BW264" s="659">
        <f t="shared" ca="1" si="243"/>
        <v>0</v>
      </c>
      <c r="BX264" s="659">
        <f t="shared" ca="1" si="243"/>
        <v>0</v>
      </c>
      <c r="BY264" s="659">
        <f t="shared" ca="1" si="243"/>
        <v>0</v>
      </c>
      <c r="BZ264" s="659">
        <f t="shared" ca="1" si="243"/>
        <v>0</v>
      </c>
      <c r="CA264" s="659">
        <f t="shared" ca="1" si="243"/>
        <v>0</v>
      </c>
      <c r="CB264" s="659">
        <f t="shared" ca="1" si="243"/>
        <v>0</v>
      </c>
      <c r="CC264" s="659">
        <f t="shared" ca="1" si="243"/>
        <v>0</v>
      </c>
      <c r="CD264" s="659">
        <f t="shared" ca="1" si="243"/>
        <v>0</v>
      </c>
      <c r="CE264" s="659">
        <f t="shared" ca="1" si="243"/>
        <v>0</v>
      </c>
      <c r="CF264" s="659">
        <f t="shared" ca="1" si="243"/>
        <v>0</v>
      </c>
      <c r="CG264" s="659">
        <f t="shared" ca="1" si="243"/>
        <v>0</v>
      </c>
      <c r="CH264" s="659">
        <f t="shared" ca="1" si="243"/>
        <v>0</v>
      </c>
      <c r="CI264" s="659">
        <f t="shared" ca="1" si="243"/>
        <v>0</v>
      </c>
      <c r="CJ264" s="659">
        <f t="shared" ca="1" si="243"/>
        <v>0</v>
      </c>
      <c r="CK264" s="659">
        <f t="shared" ca="1" si="243"/>
        <v>0</v>
      </c>
      <c r="CL264" s="659">
        <f t="shared" ca="1" si="243"/>
        <v>0</v>
      </c>
      <c r="CM264" s="659">
        <f t="shared" ca="1" si="243"/>
        <v>0</v>
      </c>
      <c r="CN264" s="659">
        <f t="shared" ca="1" si="243"/>
        <v>0</v>
      </c>
      <c r="CO264" s="659">
        <f t="shared" ca="1" si="243"/>
        <v>0</v>
      </c>
      <c r="CP264" s="659">
        <f t="shared" ca="1" si="243"/>
        <v>0</v>
      </c>
      <c r="CQ264" s="659">
        <f t="shared" ca="1" si="243"/>
        <v>0</v>
      </c>
      <c r="CR264" s="659">
        <f t="shared" ca="1" si="243"/>
        <v>0</v>
      </c>
      <c r="CS264" s="659">
        <f t="shared" ca="1" si="243"/>
        <v>0</v>
      </c>
      <c r="CT264" s="659">
        <f t="shared" ca="1" si="243"/>
        <v>0</v>
      </c>
      <c r="CU264" s="659">
        <f t="shared" ca="1" si="243"/>
        <v>0</v>
      </c>
      <c r="CV264" s="659">
        <f t="shared" ca="1" si="243"/>
        <v>0</v>
      </c>
      <c r="CW264" s="659">
        <f t="shared" ca="1" si="243"/>
        <v>0</v>
      </c>
      <c r="CX264" s="659">
        <f t="shared" ref="CX264:EX264" ca="1" si="244">OFFSET(CX243,0,-$D264)</f>
        <v>0</v>
      </c>
      <c r="CY264" s="659">
        <f t="shared" ca="1" si="244"/>
        <v>0</v>
      </c>
      <c r="CZ264" s="659">
        <f t="shared" ca="1" si="244"/>
        <v>0</v>
      </c>
      <c r="DA264" s="659">
        <f t="shared" ca="1" si="244"/>
        <v>0</v>
      </c>
      <c r="DB264" s="659">
        <f t="shared" ca="1" si="244"/>
        <v>0</v>
      </c>
      <c r="DC264" s="659">
        <f t="shared" ca="1" si="244"/>
        <v>0</v>
      </c>
      <c r="DD264" s="659">
        <f t="shared" ca="1" si="244"/>
        <v>0</v>
      </c>
      <c r="DE264" s="659">
        <f t="shared" ca="1" si="244"/>
        <v>0</v>
      </c>
      <c r="DF264" s="659">
        <f t="shared" ca="1" si="244"/>
        <v>0</v>
      </c>
      <c r="DG264" s="659">
        <f t="shared" ca="1" si="244"/>
        <v>0</v>
      </c>
      <c r="DH264" s="659">
        <f t="shared" ca="1" si="244"/>
        <v>0</v>
      </c>
      <c r="DI264" s="659">
        <f t="shared" ca="1" si="244"/>
        <v>0</v>
      </c>
      <c r="DJ264" s="659">
        <f t="shared" ca="1" si="244"/>
        <v>0</v>
      </c>
      <c r="DK264" s="659">
        <f t="shared" ca="1" si="244"/>
        <v>0</v>
      </c>
      <c r="DL264" s="659">
        <f t="shared" ca="1" si="244"/>
        <v>0</v>
      </c>
      <c r="DM264" s="659">
        <f t="shared" ca="1" si="244"/>
        <v>0</v>
      </c>
      <c r="DN264" s="659">
        <f t="shared" ca="1" si="244"/>
        <v>0</v>
      </c>
      <c r="DO264" s="659">
        <f t="shared" ca="1" si="244"/>
        <v>0</v>
      </c>
      <c r="DP264" s="659">
        <f t="shared" ca="1" si="244"/>
        <v>0</v>
      </c>
      <c r="DQ264" s="659">
        <f t="shared" ca="1" si="244"/>
        <v>0</v>
      </c>
      <c r="DR264" s="659">
        <f t="shared" ca="1" si="244"/>
        <v>0</v>
      </c>
      <c r="DS264" s="659">
        <f t="shared" ca="1" si="244"/>
        <v>0</v>
      </c>
      <c r="DT264" s="659">
        <f t="shared" ca="1" si="244"/>
        <v>0</v>
      </c>
      <c r="DU264" s="659">
        <f t="shared" ca="1" si="244"/>
        <v>0</v>
      </c>
      <c r="DV264" s="659">
        <f t="shared" ca="1" si="244"/>
        <v>0</v>
      </c>
      <c r="DW264" s="659">
        <f t="shared" ca="1" si="244"/>
        <v>0</v>
      </c>
      <c r="DX264" s="659">
        <f t="shared" ca="1" si="244"/>
        <v>0</v>
      </c>
      <c r="DY264" s="659">
        <f t="shared" ca="1" si="244"/>
        <v>0</v>
      </c>
      <c r="DZ264" s="659">
        <f t="shared" ca="1" si="244"/>
        <v>0</v>
      </c>
      <c r="EA264" s="659">
        <f t="shared" ca="1" si="244"/>
        <v>0</v>
      </c>
      <c r="EB264" s="659">
        <f t="shared" ca="1" si="244"/>
        <v>0</v>
      </c>
      <c r="EC264" s="659">
        <f t="shared" ca="1" si="244"/>
        <v>0</v>
      </c>
      <c r="ED264" s="659">
        <f t="shared" ca="1" si="244"/>
        <v>0</v>
      </c>
      <c r="EE264" s="659">
        <f t="shared" ca="1" si="244"/>
        <v>0</v>
      </c>
      <c r="EF264" s="659">
        <f t="shared" ca="1" si="244"/>
        <v>0</v>
      </c>
      <c r="EG264" s="659">
        <f t="shared" ca="1" si="244"/>
        <v>0</v>
      </c>
      <c r="EH264" s="659">
        <f t="shared" ca="1" si="244"/>
        <v>0</v>
      </c>
      <c r="EI264" s="659">
        <f t="shared" ca="1" si="244"/>
        <v>0</v>
      </c>
      <c r="EJ264" s="659">
        <f t="shared" ca="1" si="244"/>
        <v>0</v>
      </c>
      <c r="EK264" s="659">
        <f t="shared" ca="1" si="244"/>
        <v>0</v>
      </c>
      <c r="EL264" s="659">
        <f t="shared" ca="1" si="244"/>
        <v>0</v>
      </c>
      <c r="EM264" s="659">
        <f t="shared" ca="1" si="244"/>
        <v>0</v>
      </c>
      <c r="EN264" s="659">
        <f t="shared" ca="1" si="244"/>
        <v>0</v>
      </c>
      <c r="EO264" s="659">
        <f t="shared" ca="1" si="244"/>
        <v>0</v>
      </c>
      <c r="EP264" s="659">
        <f t="shared" ca="1" si="244"/>
        <v>0</v>
      </c>
      <c r="EQ264" s="659">
        <f t="shared" ca="1" si="244"/>
        <v>0</v>
      </c>
      <c r="ER264" s="659">
        <f t="shared" ca="1" si="244"/>
        <v>0</v>
      </c>
      <c r="ES264" s="659">
        <f t="shared" ca="1" si="244"/>
        <v>0</v>
      </c>
      <c r="ET264" s="659">
        <f t="shared" ca="1" si="244"/>
        <v>0</v>
      </c>
      <c r="EU264" s="659">
        <f t="shared" ca="1" si="244"/>
        <v>0</v>
      </c>
      <c r="EV264" s="659">
        <f t="shared" ca="1" si="244"/>
        <v>0</v>
      </c>
      <c r="EW264" s="659">
        <f t="shared" ca="1" si="244"/>
        <v>0</v>
      </c>
      <c r="EX264" s="660">
        <f t="shared" ca="1" si="244"/>
        <v>0</v>
      </c>
      <c r="EY264" s="612"/>
      <c r="EZ264" s="86"/>
      <c r="FB264" s="612"/>
    </row>
    <row r="265" spans="1:158" hidden="1" outlineLevel="2">
      <c r="A265" s="654"/>
      <c r="B265" s="654"/>
      <c r="C265" s="928" t="str">
        <f>$A$28</f>
        <v>Pan Programme</v>
      </c>
      <c r="D265" s="753">
        <f t="shared" si="241"/>
        <v>1</v>
      </c>
      <c r="E265" s="654"/>
      <c r="F265" s="654"/>
      <c r="G265" s="654"/>
      <c r="H265" s="654"/>
      <c r="I265" s="654"/>
      <c r="J265" s="654"/>
      <c r="K265" s="654"/>
      <c r="L265" s="654"/>
      <c r="M265" s="654"/>
      <c r="N265" s="654"/>
      <c r="O265" s="654"/>
      <c r="P265" s="654"/>
      <c r="Q265" s="654"/>
      <c r="R265" s="654"/>
      <c r="S265" s="654"/>
      <c r="T265" s="654"/>
      <c r="U265" s="654"/>
      <c r="V265" s="654"/>
      <c r="W265" s="654"/>
      <c r="X265" s="654"/>
      <c r="Y265" s="654"/>
      <c r="Z265" s="654"/>
      <c r="AA265" s="654"/>
      <c r="AB265" s="654"/>
      <c r="AC265" s="654"/>
      <c r="AD265" s="661" t="str">
        <f>$AD$28</f>
        <v>1_ATP</v>
      </c>
      <c r="AE265" s="304">
        <f t="shared" ca="1" si="242"/>
        <v>28179628.177266434</v>
      </c>
      <c r="AF265" s="930">
        <f t="shared" ref="AF265:AF279" ca="1" si="245">IF($D265&gt;0,0,OFFSET(AF244,0,-$D265))</f>
        <v>0</v>
      </c>
      <c r="AG265" s="638">
        <f t="shared" ref="AG265:AG279" ca="1" si="246">IF($D265&gt;1,0,OFFSET(AG244,0,-$D265))</f>
        <v>0</v>
      </c>
      <c r="AH265" s="638">
        <f t="shared" ref="AH265:AH279" ca="1" si="247">IF($D265&gt;2,0,OFFSET(AH244,0,-$D265))</f>
        <v>39683.247357148663</v>
      </c>
      <c r="AI265" s="638">
        <f t="shared" ref="AI265:AI279" ca="1" si="248">IF($D265&gt;3,0,OFFSET(AI244,0,-$D265))</f>
        <v>422255.07897326676</v>
      </c>
      <c r="AJ265" s="638">
        <f t="shared" ref="AJ265:AJ279" ca="1" si="249">IF($D265&gt;4,0,OFFSET(AJ244,0,-$D265))</f>
        <v>2797484.5411837441</v>
      </c>
      <c r="AK265" s="638">
        <f t="shared" ref="AK265:CV265" ca="1" si="250">OFFSET(AK244,0,-$D265)</f>
        <v>436965.49718034657</v>
      </c>
      <c r="AL265" s="638">
        <f t="shared" ca="1" si="250"/>
        <v>510475.49391462322</v>
      </c>
      <c r="AM265" s="638">
        <f t="shared" ca="1" si="250"/>
        <v>430333.27053222246</v>
      </c>
      <c r="AN265" s="638">
        <f t="shared" ca="1" si="250"/>
        <v>430333.27053222246</v>
      </c>
      <c r="AO265" s="638">
        <f t="shared" ca="1" si="250"/>
        <v>403228.64737009897</v>
      </c>
      <c r="AP265" s="638">
        <f t="shared" ca="1" si="250"/>
        <v>403228.64737009845</v>
      </c>
      <c r="AQ265" s="638">
        <f t="shared" ca="1" si="250"/>
        <v>403228.64737009845</v>
      </c>
      <c r="AR265" s="638">
        <f t="shared" ca="1" si="250"/>
        <v>402413.45529469283</v>
      </c>
      <c r="AS265" s="638">
        <f t="shared" ca="1" si="250"/>
        <v>402413.45529469225</v>
      </c>
      <c r="AT265" s="638">
        <f t="shared" ca="1" si="250"/>
        <v>402413.45529469283</v>
      </c>
      <c r="AU265" s="638">
        <f t="shared" ca="1" si="250"/>
        <v>402413.45529469225</v>
      </c>
      <c r="AV265" s="638">
        <f t="shared" ca="1" si="250"/>
        <v>402413.45529469225</v>
      </c>
      <c r="AW265" s="638">
        <f t="shared" ca="1" si="250"/>
        <v>403029.46945746802</v>
      </c>
      <c r="AX265" s="638">
        <f t="shared" ca="1" si="250"/>
        <v>403029.46945746802</v>
      </c>
      <c r="AY265" s="638">
        <f t="shared" ca="1" si="250"/>
        <v>403029.46945746749</v>
      </c>
      <c r="AZ265" s="638">
        <f t="shared" ca="1" si="250"/>
        <v>403029.46945746802</v>
      </c>
      <c r="BA265" s="638">
        <f t="shared" ca="1" si="250"/>
        <v>403029.46945746749</v>
      </c>
      <c r="BB265" s="638">
        <f t="shared" ca="1" si="250"/>
        <v>403029.46945746802</v>
      </c>
      <c r="BC265" s="638">
        <f t="shared" ca="1" si="250"/>
        <v>403029.46945746802</v>
      </c>
      <c r="BD265" s="638">
        <f t="shared" ca="1" si="250"/>
        <v>403029.46945746749</v>
      </c>
      <c r="BE265" s="638">
        <f t="shared" ca="1" si="250"/>
        <v>403029.46945746854</v>
      </c>
      <c r="BF265" s="638">
        <f t="shared" ca="1" si="250"/>
        <v>403029.46945746749</v>
      </c>
      <c r="BG265" s="638">
        <f t="shared" ca="1" si="250"/>
        <v>403029.46945746802</v>
      </c>
      <c r="BH265" s="638">
        <f t="shared" ca="1" si="250"/>
        <v>399313.34198590828</v>
      </c>
      <c r="BI265" s="638">
        <f t="shared" ca="1" si="250"/>
        <v>399941.67643194017</v>
      </c>
      <c r="BJ265" s="638">
        <f t="shared" ca="1" si="250"/>
        <v>399941.67643194017</v>
      </c>
      <c r="BK265" s="638">
        <f t="shared" ca="1" si="250"/>
        <v>399941.67643194017</v>
      </c>
      <c r="BL265" s="638">
        <f t="shared" ca="1" si="250"/>
        <v>399941.67643194017</v>
      </c>
      <c r="BM265" s="638">
        <f t="shared" ca="1" si="250"/>
        <v>399941.67643194017</v>
      </c>
      <c r="BN265" s="638">
        <f t="shared" ca="1" si="250"/>
        <v>399941.67643193965</v>
      </c>
      <c r="BO265" s="638">
        <f t="shared" ca="1" si="250"/>
        <v>399941.67643194017</v>
      </c>
      <c r="BP265" s="638">
        <f t="shared" ca="1" si="250"/>
        <v>399941.67643194017</v>
      </c>
      <c r="BQ265" s="638">
        <f t="shared" ca="1" si="250"/>
        <v>399941.67643194017</v>
      </c>
      <c r="BR265" s="638">
        <f t="shared" ca="1" si="250"/>
        <v>399941.67643194017</v>
      </c>
      <c r="BS265" s="638">
        <f t="shared" ca="1" si="250"/>
        <v>399941.67643194017</v>
      </c>
      <c r="BT265" s="638">
        <f t="shared" ca="1" si="250"/>
        <v>396225.54896038107</v>
      </c>
      <c r="BU265" s="638">
        <f t="shared" ca="1" si="250"/>
        <v>396866.45009533205</v>
      </c>
      <c r="BV265" s="638">
        <f t="shared" ca="1" si="250"/>
        <v>396866.45009533205</v>
      </c>
      <c r="BW265" s="638">
        <f t="shared" ca="1" si="250"/>
        <v>396866.45009533205</v>
      </c>
      <c r="BX265" s="638">
        <f t="shared" ca="1" si="250"/>
        <v>396866.45009533205</v>
      </c>
      <c r="BY265" s="638">
        <f t="shared" ca="1" si="250"/>
        <v>396866.45009533205</v>
      </c>
      <c r="BZ265" s="638">
        <f t="shared" ca="1" si="250"/>
        <v>396866.45009533205</v>
      </c>
      <c r="CA265" s="638">
        <f t="shared" ca="1" si="250"/>
        <v>396866.45009533258</v>
      </c>
      <c r="CB265" s="638">
        <f t="shared" ca="1" si="250"/>
        <v>396866.45009533205</v>
      </c>
      <c r="CC265" s="638">
        <f t="shared" ca="1" si="250"/>
        <v>396866.45009533205</v>
      </c>
      <c r="CD265" s="638">
        <f t="shared" ca="1" si="250"/>
        <v>396866.45009533205</v>
      </c>
      <c r="CE265" s="638">
        <f t="shared" ca="1" si="250"/>
        <v>396866.45009533205</v>
      </c>
      <c r="CF265" s="638">
        <f t="shared" ca="1" si="250"/>
        <v>393150.3226237729</v>
      </c>
      <c r="CG265" s="638">
        <f t="shared" ca="1" si="250"/>
        <v>393804.04178142414</v>
      </c>
      <c r="CH265" s="638">
        <f t="shared" ca="1" si="250"/>
        <v>393804.04178142361</v>
      </c>
      <c r="CI265" s="638">
        <f t="shared" ca="1" si="250"/>
        <v>393804.04178142414</v>
      </c>
      <c r="CJ265" s="638">
        <f t="shared" ca="1" si="250"/>
        <v>393804.04178142361</v>
      </c>
      <c r="CK265" s="638">
        <f t="shared" ca="1" si="250"/>
        <v>393804.04178142414</v>
      </c>
      <c r="CL265" s="638">
        <f t="shared" ca="1" si="250"/>
        <v>393804.04178142414</v>
      </c>
      <c r="CM265" s="638">
        <f t="shared" ca="1" si="250"/>
        <v>393804.04178142361</v>
      </c>
      <c r="CN265" s="638">
        <f t="shared" ca="1" si="250"/>
        <v>393804.04178142414</v>
      </c>
      <c r="CO265" s="638">
        <f t="shared" ca="1" si="250"/>
        <v>393804.04178142361</v>
      </c>
      <c r="CP265" s="638">
        <f t="shared" ca="1" si="250"/>
        <v>393804.04178142414</v>
      </c>
      <c r="CQ265" s="638">
        <f t="shared" ca="1" si="250"/>
        <v>393804.04178142361</v>
      </c>
      <c r="CR265" s="638">
        <f t="shared" ca="1" si="250"/>
        <v>390087.91430986504</v>
      </c>
      <c r="CS265" s="638">
        <f t="shared" ca="1" si="250"/>
        <v>390754.70785066835</v>
      </c>
      <c r="CT265" s="638">
        <f t="shared" ca="1" si="250"/>
        <v>390754.70785066835</v>
      </c>
      <c r="CU265" s="638">
        <f t="shared" ca="1" si="250"/>
        <v>0</v>
      </c>
      <c r="CV265" s="638">
        <f t="shared" ca="1" si="250"/>
        <v>0</v>
      </c>
      <c r="CW265" s="638">
        <f t="shared" ref="CW265:EX265" ca="1" si="251">OFFSET(CW244,0,-$D265)</f>
        <v>0</v>
      </c>
      <c r="CX265" s="638">
        <f t="shared" ca="1" si="251"/>
        <v>0</v>
      </c>
      <c r="CY265" s="638">
        <f t="shared" ca="1" si="251"/>
        <v>0</v>
      </c>
      <c r="CZ265" s="638">
        <f t="shared" ca="1" si="251"/>
        <v>0</v>
      </c>
      <c r="DA265" s="638">
        <f t="shared" ca="1" si="251"/>
        <v>0</v>
      </c>
      <c r="DB265" s="638">
        <f t="shared" ca="1" si="251"/>
        <v>0</v>
      </c>
      <c r="DC265" s="638">
        <f t="shared" ca="1" si="251"/>
        <v>0</v>
      </c>
      <c r="DD265" s="638">
        <f t="shared" ca="1" si="251"/>
        <v>0</v>
      </c>
      <c r="DE265" s="638">
        <f t="shared" ca="1" si="251"/>
        <v>0</v>
      </c>
      <c r="DF265" s="638">
        <f t="shared" ca="1" si="251"/>
        <v>0</v>
      </c>
      <c r="DG265" s="638">
        <f t="shared" ca="1" si="251"/>
        <v>0</v>
      </c>
      <c r="DH265" s="638">
        <f t="shared" ca="1" si="251"/>
        <v>0</v>
      </c>
      <c r="DI265" s="638">
        <f t="shared" ca="1" si="251"/>
        <v>0</v>
      </c>
      <c r="DJ265" s="638">
        <f t="shared" ca="1" si="251"/>
        <v>0</v>
      </c>
      <c r="DK265" s="638">
        <f t="shared" ca="1" si="251"/>
        <v>0</v>
      </c>
      <c r="DL265" s="638">
        <f t="shared" ca="1" si="251"/>
        <v>0</v>
      </c>
      <c r="DM265" s="638">
        <f t="shared" ca="1" si="251"/>
        <v>0</v>
      </c>
      <c r="DN265" s="638">
        <f t="shared" ca="1" si="251"/>
        <v>0</v>
      </c>
      <c r="DO265" s="638">
        <f t="shared" ca="1" si="251"/>
        <v>0</v>
      </c>
      <c r="DP265" s="638">
        <f t="shared" ca="1" si="251"/>
        <v>0</v>
      </c>
      <c r="DQ265" s="638">
        <f t="shared" ca="1" si="251"/>
        <v>0</v>
      </c>
      <c r="DR265" s="638">
        <f t="shared" ca="1" si="251"/>
        <v>0</v>
      </c>
      <c r="DS265" s="638">
        <f t="shared" ca="1" si="251"/>
        <v>0</v>
      </c>
      <c r="DT265" s="638">
        <f t="shared" ca="1" si="251"/>
        <v>0</v>
      </c>
      <c r="DU265" s="638">
        <f t="shared" ca="1" si="251"/>
        <v>0</v>
      </c>
      <c r="DV265" s="638">
        <f t="shared" ca="1" si="251"/>
        <v>0</v>
      </c>
      <c r="DW265" s="638">
        <f t="shared" ca="1" si="251"/>
        <v>0</v>
      </c>
      <c r="DX265" s="638">
        <f t="shared" ca="1" si="251"/>
        <v>0</v>
      </c>
      <c r="DY265" s="638">
        <f t="shared" ca="1" si="251"/>
        <v>0</v>
      </c>
      <c r="DZ265" s="638">
        <f t="shared" ca="1" si="251"/>
        <v>0</v>
      </c>
      <c r="EA265" s="638">
        <f t="shared" ca="1" si="251"/>
        <v>0</v>
      </c>
      <c r="EB265" s="638">
        <f t="shared" ca="1" si="251"/>
        <v>0</v>
      </c>
      <c r="EC265" s="638">
        <f t="shared" ca="1" si="251"/>
        <v>0</v>
      </c>
      <c r="ED265" s="638">
        <f t="shared" ca="1" si="251"/>
        <v>0</v>
      </c>
      <c r="EE265" s="638">
        <f t="shared" ca="1" si="251"/>
        <v>0</v>
      </c>
      <c r="EF265" s="638">
        <f t="shared" ca="1" si="251"/>
        <v>0</v>
      </c>
      <c r="EG265" s="638">
        <f t="shared" ca="1" si="251"/>
        <v>0</v>
      </c>
      <c r="EH265" s="638">
        <f t="shared" ca="1" si="251"/>
        <v>0</v>
      </c>
      <c r="EI265" s="638">
        <f t="shared" ca="1" si="251"/>
        <v>0</v>
      </c>
      <c r="EJ265" s="638">
        <f t="shared" ca="1" si="251"/>
        <v>0</v>
      </c>
      <c r="EK265" s="638">
        <f t="shared" ca="1" si="251"/>
        <v>0</v>
      </c>
      <c r="EL265" s="638">
        <f t="shared" ca="1" si="251"/>
        <v>0</v>
      </c>
      <c r="EM265" s="638">
        <f t="shared" ca="1" si="251"/>
        <v>0</v>
      </c>
      <c r="EN265" s="638">
        <f t="shared" ca="1" si="251"/>
        <v>0</v>
      </c>
      <c r="EO265" s="638">
        <f t="shared" ca="1" si="251"/>
        <v>0</v>
      </c>
      <c r="EP265" s="638">
        <f t="shared" ca="1" si="251"/>
        <v>0</v>
      </c>
      <c r="EQ265" s="638">
        <f t="shared" ca="1" si="251"/>
        <v>0</v>
      </c>
      <c r="ER265" s="638">
        <f t="shared" ca="1" si="251"/>
        <v>0</v>
      </c>
      <c r="ES265" s="638">
        <f t="shared" ca="1" si="251"/>
        <v>0</v>
      </c>
      <c r="ET265" s="638">
        <f t="shared" ca="1" si="251"/>
        <v>0</v>
      </c>
      <c r="EU265" s="638">
        <f t="shared" ca="1" si="251"/>
        <v>0</v>
      </c>
      <c r="EV265" s="638">
        <f t="shared" ca="1" si="251"/>
        <v>0</v>
      </c>
      <c r="EW265" s="638">
        <f t="shared" ca="1" si="251"/>
        <v>0</v>
      </c>
      <c r="EX265" s="639">
        <f t="shared" ca="1" si="251"/>
        <v>0</v>
      </c>
      <c r="EY265" s="612"/>
      <c r="EZ265" s="86"/>
      <c r="FB265" s="612"/>
    </row>
    <row r="266" spans="1:158" hidden="1" outlineLevel="2">
      <c r="A266" s="654"/>
      <c r="B266" s="654"/>
      <c r="C266" s="928" t="str">
        <f>$A$42</f>
        <v>Quarterly</v>
      </c>
      <c r="D266" s="753">
        <f t="shared" si="241"/>
        <v>1</v>
      </c>
      <c r="E266" s="654"/>
      <c r="F266" s="654"/>
      <c r="G266" s="654"/>
      <c r="H266" s="654"/>
      <c r="I266" s="654"/>
      <c r="J266" s="654"/>
      <c r="K266" s="654"/>
      <c r="L266" s="654"/>
      <c r="M266" s="654"/>
      <c r="N266" s="654"/>
      <c r="O266" s="654"/>
      <c r="P266" s="654"/>
      <c r="Q266" s="654"/>
      <c r="R266" s="654"/>
      <c r="S266" s="654"/>
      <c r="T266" s="654"/>
      <c r="U266" s="654"/>
      <c r="V266" s="654"/>
      <c r="W266" s="654"/>
      <c r="X266" s="654"/>
      <c r="Y266" s="654"/>
      <c r="Z266" s="654"/>
      <c r="AA266" s="654"/>
      <c r="AB266" s="654"/>
      <c r="AC266" s="654"/>
      <c r="AD266" s="661" t="str">
        <f>$AD$42</f>
        <v>2_ATP</v>
      </c>
      <c r="AE266" s="304">
        <f t="shared" ca="1" si="242"/>
        <v>6702865.789631973</v>
      </c>
      <c r="AF266" s="930">
        <f t="shared" ca="1" si="245"/>
        <v>0</v>
      </c>
      <c r="AG266" s="638">
        <f t="shared" ca="1" si="246"/>
        <v>0</v>
      </c>
      <c r="AH266" s="638">
        <f t="shared" ca="1" si="247"/>
        <v>9439.1409091167861</v>
      </c>
      <c r="AI266" s="638">
        <f t="shared" ca="1" si="248"/>
        <v>95801.625733366483</v>
      </c>
      <c r="AJ266" s="638">
        <f t="shared" ca="1" si="249"/>
        <v>577022.98113855498</v>
      </c>
      <c r="AK266" s="638">
        <f t="shared" ref="AK266:CV266" ca="1" si="252">OFFSET(AK245,0,-$D266)</f>
        <v>15544.942951040171</v>
      </c>
      <c r="AL266" s="638">
        <f t="shared" ca="1" si="252"/>
        <v>284297.38745314389</v>
      </c>
      <c r="AM266" s="638">
        <f t="shared" ca="1" si="252"/>
        <v>13967.387533021556</v>
      </c>
      <c r="AN266" s="638">
        <f t="shared" ca="1" si="252"/>
        <v>13967.387533021556</v>
      </c>
      <c r="AO266" s="638">
        <f t="shared" ca="1" si="252"/>
        <v>258787.42634836477</v>
      </c>
      <c r="AP266" s="638">
        <f t="shared" ca="1" si="252"/>
        <v>7520.2247034979637</v>
      </c>
      <c r="AQ266" s="638">
        <f t="shared" ca="1" si="252"/>
        <v>7520.2247034979637</v>
      </c>
      <c r="AR266" s="638">
        <f t="shared" ca="1" si="252"/>
        <v>258593.52304205278</v>
      </c>
      <c r="AS266" s="638">
        <f t="shared" ca="1" si="252"/>
        <v>7326.3213971858095</v>
      </c>
      <c r="AT266" s="638">
        <f t="shared" ca="1" si="252"/>
        <v>7326.3213971859359</v>
      </c>
      <c r="AU266" s="638">
        <f t="shared" ca="1" si="252"/>
        <v>258593.52304205272</v>
      </c>
      <c r="AV266" s="638">
        <f t="shared" ca="1" si="252"/>
        <v>7326.3213971858095</v>
      </c>
      <c r="AW266" s="638">
        <f t="shared" ca="1" si="252"/>
        <v>7472.8478251295764</v>
      </c>
      <c r="AX266" s="638">
        <f t="shared" ca="1" si="252"/>
        <v>262090.27882526099</v>
      </c>
      <c r="AY266" s="638">
        <f t="shared" ca="1" si="252"/>
        <v>7472.8478251294528</v>
      </c>
      <c r="AZ266" s="638">
        <f t="shared" ca="1" si="252"/>
        <v>7472.8478251295764</v>
      </c>
      <c r="BA266" s="638">
        <f t="shared" ca="1" si="252"/>
        <v>263765.39350289316</v>
      </c>
      <c r="BB266" s="638">
        <f t="shared" ca="1" si="252"/>
        <v>7472.8478251295764</v>
      </c>
      <c r="BC266" s="638">
        <f t="shared" ca="1" si="252"/>
        <v>7472.8478251295764</v>
      </c>
      <c r="BD266" s="638">
        <f t="shared" ca="1" si="252"/>
        <v>263765.39350289345</v>
      </c>
      <c r="BE266" s="638">
        <f t="shared" ca="1" si="252"/>
        <v>7472.8478251297001</v>
      </c>
      <c r="BF266" s="638">
        <f t="shared" ca="1" si="252"/>
        <v>7472.8478251294528</v>
      </c>
      <c r="BG266" s="638">
        <f t="shared" ca="1" si="252"/>
        <v>263765.39350289328</v>
      </c>
      <c r="BH266" s="638">
        <f t="shared" ca="1" si="252"/>
        <v>7472.8478251294528</v>
      </c>
      <c r="BI266" s="638">
        <f t="shared" ca="1" si="252"/>
        <v>7622.3047816322478</v>
      </c>
      <c r="BJ266" s="638">
        <f t="shared" ca="1" si="252"/>
        <v>267332.0844017663</v>
      </c>
      <c r="BK266" s="638">
        <f t="shared" ca="1" si="252"/>
        <v>7622.3047816322478</v>
      </c>
      <c r="BL266" s="638">
        <f t="shared" ca="1" si="252"/>
        <v>7622.3047816322478</v>
      </c>
      <c r="BM266" s="638">
        <f t="shared" ca="1" si="252"/>
        <v>269040.70137295179</v>
      </c>
      <c r="BN266" s="638">
        <f t="shared" ca="1" si="252"/>
        <v>7622.3047816321205</v>
      </c>
      <c r="BO266" s="638">
        <f t="shared" ca="1" si="252"/>
        <v>7622.3047816322478</v>
      </c>
      <c r="BP266" s="638">
        <f t="shared" ca="1" si="252"/>
        <v>269040.70137295144</v>
      </c>
      <c r="BQ266" s="638">
        <f t="shared" ca="1" si="252"/>
        <v>7622.3047816322478</v>
      </c>
      <c r="BR266" s="638">
        <f t="shared" ca="1" si="252"/>
        <v>7622.3047816322478</v>
      </c>
      <c r="BS266" s="638">
        <f t="shared" ca="1" si="252"/>
        <v>269040.70137295208</v>
      </c>
      <c r="BT266" s="638">
        <f t="shared" ca="1" si="252"/>
        <v>7622.3047816322478</v>
      </c>
      <c r="BU266" s="638">
        <f t="shared" ca="1" si="252"/>
        <v>7774.7508772647325</v>
      </c>
      <c r="BV266" s="638">
        <f t="shared" ca="1" si="252"/>
        <v>272678.7260898017</v>
      </c>
      <c r="BW266" s="638">
        <f t="shared" ca="1" si="252"/>
        <v>7774.7508772647325</v>
      </c>
      <c r="BX266" s="638">
        <f t="shared" ca="1" si="252"/>
        <v>7774.7508772647325</v>
      </c>
      <c r="BY266" s="638">
        <f t="shared" ca="1" si="252"/>
        <v>274421.51540041063</v>
      </c>
      <c r="BZ266" s="638">
        <f t="shared" ca="1" si="252"/>
        <v>7774.7508772647325</v>
      </c>
      <c r="CA266" s="638">
        <f t="shared" ca="1" si="252"/>
        <v>7774.7508772648553</v>
      </c>
      <c r="CB266" s="638">
        <f t="shared" ca="1" si="252"/>
        <v>274421.51540041127</v>
      </c>
      <c r="CC266" s="638">
        <f t="shared" ca="1" si="252"/>
        <v>7774.7508772647325</v>
      </c>
      <c r="CD266" s="638">
        <f t="shared" ca="1" si="252"/>
        <v>7774.7508772647325</v>
      </c>
      <c r="CE266" s="638">
        <f t="shared" ca="1" si="252"/>
        <v>274421.51540041063</v>
      </c>
      <c r="CF266" s="638">
        <f t="shared" ca="1" si="252"/>
        <v>7774.7508772647325</v>
      </c>
      <c r="CG266" s="638">
        <f t="shared" ca="1" si="252"/>
        <v>7930.2458948101548</v>
      </c>
      <c r="CH266" s="638">
        <f t="shared" ca="1" si="252"/>
        <v>278132.30061159813</v>
      </c>
      <c r="CI266" s="638">
        <f t="shared" ca="1" si="252"/>
        <v>7930.2458948101548</v>
      </c>
      <c r="CJ266" s="638">
        <f t="shared" ca="1" si="252"/>
        <v>7930.2458948100311</v>
      </c>
      <c r="CK266" s="638">
        <f t="shared" ca="1" si="252"/>
        <v>279909.94570842024</v>
      </c>
      <c r="CL266" s="638">
        <f t="shared" ca="1" si="252"/>
        <v>7930.2458948101548</v>
      </c>
      <c r="CM266" s="638">
        <f t="shared" ca="1" si="252"/>
        <v>7930.2458948100311</v>
      </c>
      <c r="CN266" s="638">
        <f t="shared" ca="1" si="252"/>
        <v>279909.9457084196</v>
      </c>
      <c r="CO266" s="638">
        <f t="shared" ca="1" si="252"/>
        <v>7930.2458948100311</v>
      </c>
      <c r="CP266" s="638">
        <f t="shared" ca="1" si="252"/>
        <v>7930.2458948101548</v>
      </c>
      <c r="CQ266" s="638">
        <f t="shared" ca="1" si="252"/>
        <v>279909.94570841949</v>
      </c>
      <c r="CR266" s="638">
        <f t="shared" ca="1" si="252"/>
        <v>7930.2458948101548</v>
      </c>
      <c r="CS266" s="638">
        <f t="shared" ca="1" si="252"/>
        <v>8088.8508127062632</v>
      </c>
      <c r="CT266" s="638">
        <f t="shared" ca="1" si="252"/>
        <v>283694.94662383088</v>
      </c>
      <c r="CU266" s="638">
        <f t="shared" ca="1" si="252"/>
        <v>0</v>
      </c>
      <c r="CV266" s="638">
        <f t="shared" ca="1" si="252"/>
        <v>0</v>
      </c>
      <c r="CW266" s="638">
        <f t="shared" ref="CW266:EX266" ca="1" si="253">OFFSET(CW245,0,-$D266)</f>
        <v>0</v>
      </c>
      <c r="CX266" s="638">
        <f t="shared" ca="1" si="253"/>
        <v>0</v>
      </c>
      <c r="CY266" s="638">
        <f t="shared" ca="1" si="253"/>
        <v>0</v>
      </c>
      <c r="CZ266" s="638">
        <f t="shared" ca="1" si="253"/>
        <v>0</v>
      </c>
      <c r="DA266" s="638">
        <f t="shared" ca="1" si="253"/>
        <v>0</v>
      </c>
      <c r="DB266" s="638">
        <f t="shared" ca="1" si="253"/>
        <v>0</v>
      </c>
      <c r="DC266" s="638">
        <f t="shared" ca="1" si="253"/>
        <v>0</v>
      </c>
      <c r="DD266" s="638">
        <f t="shared" ca="1" si="253"/>
        <v>0</v>
      </c>
      <c r="DE266" s="638">
        <f t="shared" ca="1" si="253"/>
        <v>0</v>
      </c>
      <c r="DF266" s="638">
        <f t="shared" ca="1" si="253"/>
        <v>0</v>
      </c>
      <c r="DG266" s="638">
        <f t="shared" ca="1" si="253"/>
        <v>0</v>
      </c>
      <c r="DH266" s="638">
        <f t="shared" ca="1" si="253"/>
        <v>0</v>
      </c>
      <c r="DI266" s="638">
        <f t="shared" ca="1" si="253"/>
        <v>0</v>
      </c>
      <c r="DJ266" s="638">
        <f t="shared" ca="1" si="253"/>
        <v>0</v>
      </c>
      <c r="DK266" s="638">
        <f t="shared" ca="1" si="253"/>
        <v>0</v>
      </c>
      <c r="DL266" s="638">
        <f t="shared" ca="1" si="253"/>
        <v>0</v>
      </c>
      <c r="DM266" s="638">
        <f t="shared" ca="1" si="253"/>
        <v>0</v>
      </c>
      <c r="DN266" s="638">
        <f t="shared" ca="1" si="253"/>
        <v>0</v>
      </c>
      <c r="DO266" s="638">
        <f t="shared" ca="1" si="253"/>
        <v>0</v>
      </c>
      <c r="DP266" s="638">
        <f t="shared" ca="1" si="253"/>
        <v>0</v>
      </c>
      <c r="DQ266" s="638">
        <f t="shared" ca="1" si="253"/>
        <v>0</v>
      </c>
      <c r="DR266" s="638">
        <f t="shared" ca="1" si="253"/>
        <v>0</v>
      </c>
      <c r="DS266" s="638">
        <f t="shared" ca="1" si="253"/>
        <v>0</v>
      </c>
      <c r="DT266" s="638">
        <f t="shared" ca="1" si="253"/>
        <v>0</v>
      </c>
      <c r="DU266" s="638">
        <f t="shared" ca="1" si="253"/>
        <v>0</v>
      </c>
      <c r="DV266" s="638">
        <f t="shared" ca="1" si="253"/>
        <v>0</v>
      </c>
      <c r="DW266" s="638">
        <f t="shared" ca="1" si="253"/>
        <v>0</v>
      </c>
      <c r="DX266" s="638">
        <f t="shared" ca="1" si="253"/>
        <v>0</v>
      </c>
      <c r="DY266" s="638">
        <f t="shared" ca="1" si="253"/>
        <v>0</v>
      </c>
      <c r="DZ266" s="638">
        <f t="shared" ca="1" si="253"/>
        <v>0</v>
      </c>
      <c r="EA266" s="638">
        <f t="shared" ca="1" si="253"/>
        <v>0</v>
      </c>
      <c r="EB266" s="638">
        <f t="shared" ca="1" si="253"/>
        <v>0</v>
      </c>
      <c r="EC266" s="638">
        <f t="shared" ca="1" si="253"/>
        <v>0</v>
      </c>
      <c r="ED266" s="638">
        <f t="shared" ca="1" si="253"/>
        <v>0</v>
      </c>
      <c r="EE266" s="638">
        <f t="shared" ca="1" si="253"/>
        <v>0</v>
      </c>
      <c r="EF266" s="638">
        <f t="shared" ca="1" si="253"/>
        <v>0</v>
      </c>
      <c r="EG266" s="638">
        <f t="shared" ca="1" si="253"/>
        <v>0</v>
      </c>
      <c r="EH266" s="638">
        <f t="shared" ca="1" si="253"/>
        <v>0</v>
      </c>
      <c r="EI266" s="638">
        <f t="shared" ca="1" si="253"/>
        <v>0</v>
      </c>
      <c r="EJ266" s="638">
        <f t="shared" ca="1" si="253"/>
        <v>0</v>
      </c>
      <c r="EK266" s="638">
        <f t="shared" ca="1" si="253"/>
        <v>0</v>
      </c>
      <c r="EL266" s="638">
        <f t="shared" ca="1" si="253"/>
        <v>0</v>
      </c>
      <c r="EM266" s="638">
        <f t="shared" ca="1" si="253"/>
        <v>0</v>
      </c>
      <c r="EN266" s="638">
        <f t="shared" ca="1" si="253"/>
        <v>0</v>
      </c>
      <c r="EO266" s="638">
        <f t="shared" ca="1" si="253"/>
        <v>0</v>
      </c>
      <c r="EP266" s="638">
        <f t="shared" ca="1" si="253"/>
        <v>0</v>
      </c>
      <c r="EQ266" s="638">
        <f t="shared" ca="1" si="253"/>
        <v>0</v>
      </c>
      <c r="ER266" s="638">
        <f t="shared" ca="1" si="253"/>
        <v>0</v>
      </c>
      <c r="ES266" s="638">
        <f t="shared" ca="1" si="253"/>
        <v>0</v>
      </c>
      <c r="ET266" s="638">
        <f t="shared" ca="1" si="253"/>
        <v>0</v>
      </c>
      <c r="EU266" s="638">
        <f t="shared" ca="1" si="253"/>
        <v>0</v>
      </c>
      <c r="EV266" s="638">
        <f t="shared" ca="1" si="253"/>
        <v>0</v>
      </c>
      <c r="EW266" s="638">
        <f t="shared" ca="1" si="253"/>
        <v>0</v>
      </c>
      <c r="EX266" s="639">
        <f t="shared" ca="1" si="253"/>
        <v>0</v>
      </c>
      <c r="EY266" s="612"/>
      <c r="EZ266" s="86"/>
      <c r="FB266" s="612"/>
    </row>
    <row r="267" spans="1:158" hidden="1" outlineLevel="2">
      <c r="A267" s="654"/>
      <c r="B267" s="654"/>
      <c r="C267" s="928" t="str">
        <f>$A$56</f>
        <v>Business Transformation</v>
      </c>
      <c r="D267" s="753">
        <f t="shared" si="241"/>
        <v>1</v>
      </c>
      <c r="E267" s="654"/>
      <c r="F267" s="654"/>
      <c r="G267" s="654"/>
      <c r="H267" s="654"/>
      <c r="I267" s="654"/>
      <c r="J267" s="654"/>
      <c r="K267" s="654"/>
      <c r="L267" s="654"/>
      <c r="M267" s="654"/>
      <c r="N267" s="654"/>
      <c r="O267" s="654"/>
      <c r="P267" s="654"/>
      <c r="Q267" s="654"/>
      <c r="R267" s="654"/>
      <c r="S267" s="654"/>
      <c r="T267" s="654"/>
      <c r="U267" s="654"/>
      <c r="V267" s="654"/>
      <c r="W267" s="654"/>
      <c r="X267" s="654"/>
      <c r="Y267" s="654"/>
      <c r="Z267" s="654"/>
      <c r="AA267" s="654"/>
      <c r="AB267" s="654"/>
      <c r="AC267" s="654"/>
      <c r="AD267" s="661" t="str">
        <f>$AD$56</f>
        <v>3_ATP</v>
      </c>
      <c r="AE267" s="304">
        <f t="shared" ca="1" si="242"/>
        <v>448166.21274289128</v>
      </c>
      <c r="AF267" s="930">
        <f t="shared" ca="1" si="245"/>
        <v>0</v>
      </c>
      <c r="AG267" s="638">
        <f t="shared" ca="1" si="246"/>
        <v>0</v>
      </c>
      <c r="AH267" s="638">
        <f t="shared" ca="1" si="247"/>
        <v>631.11871333136673</v>
      </c>
      <c r="AI267" s="638">
        <f t="shared" ca="1" si="248"/>
        <v>805.41098385965017</v>
      </c>
      <c r="AJ267" s="638">
        <f t="shared" ca="1" si="249"/>
        <v>38580.841723324746</v>
      </c>
      <c r="AK267" s="638">
        <f t="shared" ref="AK267:CV267" ca="1" si="254">OFFSET(AK246,0,-$D267)</f>
        <v>1039.3641210074863</v>
      </c>
      <c r="AL267" s="638">
        <f t="shared" ca="1" si="254"/>
        <v>2208.46034285618</v>
      </c>
      <c r="AM267" s="638">
        <f t="shared" ca="1" si="254"/>
        <v>933.88579885772231</v>
      </c>
      <c r="AN267" s="638">
        <f t="shared" ca="1" si="254"/>
        <v>374215.48130892415</v>
      </c>
      <c r="AO267" s="638">
        <f t="shared" ca="1" si="254"/>
        <v>502.81636692703722</v>
      </c>
      <c r="AP267" s="638">
        <f t="shared" ca="1" si="254"/>
        <v>502.81636692702881</v>
      </c>
      <c r="AQ267" s="638">
        <f t="shared" ca="1" si="254"/>
        <v>502.81636692702881</v>
      </c>
      <c r="AR267" s="638">
        <f t="shared" ca="1" si="254"/>
        <v>489.85162719397238</v>
      </c>
      <c r="AS267" s="638">
        <f t="shared" ca="1" si="254"/>
        <v>489.85162719396391</v>
      </c>
      <c r="AT267" s="638">
        <f t="shared" ca="1" si="254"/>
        <v>489.85162719397238</v>
      </c>
      <c r="AU267" s="638">
        <f t="shared" ca="1" si="254"/>
        <v>489.85162719396391</v>
      </c>
      <c r="AV267" s="638">
        <f t="shared" ca="1" si="254"/>
        <v>489.85162719396391</v>
      </c>
      <c r="AW267" s="638">
        <f t="shared" ca="1" si="254"/>
        <v>499.64865973784657</v>
      </c>
      <c r="AX267" s="638">
        <f t="shared" ca="1" si="254"/>
        <v>499.64865973784657</v>
      </c>
      <c r="AY267" s="638">
        <f t="shared" ca="1" si="254"/>
        <v>499.64865973783827</v>
      </c>
      <c r="AZ267" s="638">
        <f t="shared" ca="1" si="254"/>
        <v>499.64865973784657</v>
      </c>
      <c r="BA267" s="638">
        <f t="shared" ca="1" si="254"/>
        <v>499.64865973783827</v>
      </c>
      <c r="BB267" s="638">
        <f t="shared" ca="1" si="254"/>
        <v>499.64865973784657</v>
      </c>
      <c r="BC267" s="638">
        <f t="shared" ca="1" si="254"/>
        <v>499.64865973784657</v>
      </c>
      <c r="BD267" s="638">
        <f t="shared" ca="1" si="254"/>
        <v>499.64865973783827</v>
      </c>
      <c r="BE267" s="638">
        <f t="shared" ca="1" si="254"/>
        <v>499.64865973785481</v>
      </c>
      <c r="BF267" s="638">
        <f t="shared" ca="1" si="254"/>
        <v>499.64865973783827</v>
      </c>
      <c r="BG267" s="638">
        <f t="shared" ca="1" si="254"/>
        <v>499.64865973784657</v>
      </c>
      <c r="BH267" s="638">
        <f t="shared" ca="1" si="254"/>
        <v>499.64865973783827</v>
      </c>
      <c r="BI267" s="638">
        <f t="shared" ca="1" si="254"/>
        <v>509.64163293260884</v>
      </c>
      <c r="BJ267" s="638">
        <f t="shared" ca="1" si="254"/>
        <v>509.64163293260884</v>
      </c>
      <c r="BK267" s="638">
        <f t="shared" ca="1" si="254"/>
        <v>509.64163293260884</v>
      </c>
      <c r="BL267" s="638">
        <f t="shared" ca="1" si="254"/>
        <v>509.64163293260884</v>
      </c>
      <c r="BM267" s="638">
        <f t="shared" ca="1" si="254"/>
        <v>509.64163293260884</v>
      </c>
      <c r="BN267" s="638">
        <f t="shared" ca="1" si="254"/>
        <v>509.64163293260032</v>
      </c>
      <c r="BO267" s="638">
        <f t="shared" ca="1" si="254"/>
        <v>509.64163293260884</v>
      </c>
      <c r="BP267" s="638">
        <f t="shared" ca="1" si="254"/>
        <v>509.64163293260884</v>
      </c>
      <c r="BQ267" s="638">
        <f t="shared" ca="1" si="254"/>
        <v>509.64163293260884</v>
      </c>
      <c r="BR267" s="638">
        <f t="shared" ca="1" si="254"/>
        <v>509.64163293260884</v>
      </c>
      <c r="BS267" s="638">
        <f t="shared" ca="1" si="254"/>
        <v>509.64163293260884</v>
      </c>
      <c r="BT267" s="638">
        <f t="shared" ca="1" si="254"/>
        <v>509.64163293260884</v>
      </c>
      <c r="BU267" s="638">
        <f t="shared" ca="1" si="254"/>
        <v>519.83446559125025</v>
      </c>
      <c r="BV267" s="638">
        <f t="shared" ca="1" si="254"/>
        <v>519.83446559125025</v>
      </c>
      <c r="BW267" s="638">
        <f t="shared" ca="1" si="254"/>
        <v>519.83446559125025</v>
      </c>
      <c r="BX267" s="638">
        <f t="shared" ca="1" si="254"/>
        <v>519.83446559125025</v>
      </c>
      <c r="BY267" s="638">
        <f t="shared" ca="1" si="254"/>
        <v>519.83446559125025</v>
      </c>
      <c r="BZ267" s="638">
        <f t="shared" ca="1" si="254"/>
        <v>519.83446559125025</v>
      </c>
      <c r="CA267" s="638">
        <f t="shared" ca="1" si="254"/>
        <v>519.83446559125855</v>
      </c>
      <c r="CB267" s="638">
        <f t="shared" ca="1" si="254"/>
        <v>519.83446559125025</v>
      </c>
      <c r="CC267" s="638">
        <f t="shared" ca="1" si="254"/>
        <v>519.83446559125025</v>
      </c>
      <c r="CD267" s="638">
        <f t="shared" ca="1" si="254"/>
        <v>519.83446559125025</v>
      </c>
      <c r="CE267" s="638">
        <f t="shared" ca="1" si="254"/>
        <v>519.83446559125025</v>
      </c>
      <c r="CF267" s="638">
        <f t="shared" ca="1" si="254"/>
        <v>519.83446559125025</v>
      </c>
      <c r="CG267" s="638">
        <f t="shared" ca="1" si="254"/>
        <v>530.23115490308385</v>
      </c>
      <c r="CH267" s="638">
        <f t="shared" ca="1" si="254"/>
        <v>530.23115490307555</v>
      </c>
      <c r="CI267" s="638">
        <f t="shared" ca="1" si="254"/>
        <v>530.23115490308385</v>
      </c>
      <c r="CJ267" s="638">
        <f t="shared" ca="1" si="254"/>
        <v>530.23115490307555</v>
      </c>
      <c r="CK267" s="638">
        <f t="shared" ca="1" si="254"/>
        <v>530.23115490308385</v>
      </c>
      <c r="CL267" s="638">
        <f t="shared" ca="1" si="254"/>
        <v>530.23115490308385</v>
      </c>
      <c r="CM267" s="638">
        <f t="shared" ca="1" si="254"/>
        <v>530.23115490307555</v>
      </c>
      <c r="CN267" s="638">
        <f t="shared" ca="1" si="254"/>
        <v>530.23115490308385</v>
      </c>
      <c r="CO267" s="638">
        <f t="shared" ca="1" si="254"/>
        <v>530.23115490307555</v>
      </c>
      <c r="CP267" s="638">
        <f t="shared" ca="1" si="254"/>
        <v>530.23115490308385</v>
      </c>
      <c r="CQ267" s="638">
        <f t="shared" ca="1" si="254"/>
        <v>530.23115490307555</v>
      </c>
      <c r="CR267" s="638">
        <f t="shared" ca="1" si="254"/>
        <v>530.23115490308385</v>
      </c>
      <c r="CS267" s="638">
        <f t="shared" ca="1" si="254"/>
        <v>540.83577800113915</v>
      </c>
      <c r="CT267" s="638">
        <f t="shared" ca="1" si="254"/>
        <v>540.83577800113915</v>
      </c>
      <c r="CU267" s="638">
        <f t="shared" ca="1" si="254"/>
        <v>0</v>
      </c>
      <c r="CV267" s="638">
        <f t="shared" ca="1" si="254"/>
        <v>0</v>
      </c>
      <c r="CW267" s="638">
        <f t="shared" ref="CW267:EX267" ca="1" si="255">OFFSET(CW246,0,-$D267)</f>
        <v>0</v>
      </c>
      <c r="CX267" s="638">
        <f t="shared" ca="1" si="255"/>
        <v>0</v>
      </c>
      <c r="CY267" s="638">
        <f t="shared" ca="1" si="255"/>
        <v>0</v>
      </c>
      <c r="CZ267" s="638">
        <f t="shared" ca="1" si="255"/>
        <v>0</v>
      </c>
      <c r="DA267" s="638">
        <f t="shared" ca="1" si="255"/>
        <v>0</v>
      </c>
      <c r="DB267" s="638">
        <f t="shared" ca="1" si="255"/>
        <v>0</v>
      </c>
      <c r="DC267" s="638">
        <f t="shared" ca="1" si="255"/>
        <v>0</v>
      </c>
      <c r="DD267" s="638">
        <f t="shared" ca="1" si="255"/>
        <v>0</v>
      </c>
      <c r="DE267" s="638">
        <f t="shared" ca="1" si="255"/>
        <v>0</v>
      </c>
      <c r="DF267" s="638">
        <f t="shared" ca="1" si="255"/>
        <v>0</v>
      </c>
      <c r="DG267" s="638">
        <f t="shared" ca="1" si="255"/>
        <v>0</v>
      </c>
      <c r="DH267" s="638">
        <f t="shared" ca="1" si="255"/>
        <v>0</v>
      </c>
      <c r="DI267" s="638">
        <f t="shared" ca="1" si="255"/>
        <v>0</v>
      </c>
      <c r="DJ267" s="638">
        <f t="shared" ca="1" si="255"/>
        <v>0</v>
      </c>
      <c r="DK267" s="638">
        <f t="shared" ca="1" si="255"/>
        <v>0</v>
      </c>
      <c r="DL267" s="638">
        <f t="shared" ca="1" si="255"/>
        <v>0</v>
      </c>
      <c r="DM267" s="638">
        <f t="shared" ca="1" si="255"/>
        <v>0</v>
      </c>
      <c r="DN267" s="638">
        <f t="shared" ca="1" si="255"/>
        <v>0</v>
      </c>
      <c r="DO267" s="638">
        <f t="shared" ca="1" si="255"/>
        <v>0</v>
      </c>
      <c r="DP267" s="638">
        <f t="shared" ca="1" si="255"/>
        <v>0</v>
      </c>
      <c r="DQ267" s="638">
        <f t="shared" ca="1" si="255"/>
        <v>0</v>
      </c>
      <c r="DR267" s="638">
        <f t="shared" ca="1" si="255"/>
        <v>0</v>
      </c>
      <c r="DS267" s="638">
        <f t="shared" ca="1" si="255"/>
        <v>0</v>
      </c>
      <c r="DT267" s="638">
        <f t="shared" ca="1" si="255"/>
        <v>0</v>
      </c>
      <c r="DU267" s="638">
        <f t="shared" ca="1" si="255"/>
        <v>0</v>
      </c>
      <c r="DV267" s="638">
        <f t="shared" ca="1" si="255"/>
        <v>0</v>
      </c>
      <c r="DW267" s="638">
        <f t="shared" ca="1" si="255"/>
        <v>0</v>
      </c>
      <c r="DX267" s="638">
        <f t="shared" ca="1" si="255"/>
        <v>0</v>
      </c>
      <c r="DY267" s="638">
        <f t="shared" ca="1" si="255"/>
        <v>0</v>
      </c>
      <c r="DZ267" s="638">
        <f t="shared" ca="1" si="255"/>
        <v>0</v>
      </c>
      <c r="EA267" s="638">
        <f t="shared" ca="1" si="255"/>
        <v>0</v>
      </c>
      <c r="EB267" s="638">
        <f t="shared" ca="1" si="255"/>
        <v>0</v>
      </c>
      <c r="EC267" s="638">
        <f t="shared" ca="1" si="255"/>
        <v>0</v>
      </c>
      <c r="ED267" s="638">
        <f t="shared" ca="1" si="255"/>
        <v>0</v>
      </c>
      <c r="EE267" s="638">
        <f t="shared" ca="1" si="255"/>
        <v>0</v>
      </c>
      <c r="EF267" s="638">
        <f t="shared" ca="1" si="255"/>
        <v>0</v>
      </c>
      <c r="EG267" s="638">
        <f t="shared" ca="1" si="255"/>
        <v>0</v>
      </c>
      <c r="EH267" s="638">
        <f t="shared" ca="1" si="255"/>
        <v>0</v>
      </c>
      <c r="EI267" s="638">
        <f t="shared" ca="1" si="255"/>
        <v>0</v>
      </c>
      <c r="EJ267" s="638">
        <f t="shared" ca="1" si="255"/>
        <v>0</v>
      </c>
      <c r="EK267" s="638">
        <f t="shared" ca="1" si="255"/>
        <v>0</v>
      </c>
      <c r="EL267" s="638">
        <f t="shared" ca="1" si="255"/>
        <v>0</v>
      </c>
      <c r="EM267" s="638">
        <f t="shared" ca="1" si="255"/>
        <v>0</v>
      </c>
      <c r="EN267" s="638">
        <f t="shared" ca="1" si="255"/>
        <v>0</v>
      </c>
      <c r="EO267" s="638">
        <f t="shared" ca="1" si="255"/>
        <v>0</v>
      </c>
      <c r="EP267" s="638">
        <f t="shared" ca="1" si="255"/>
        <v>0</v>
      </c>
      <c r="EQ267" s="638">
        <f t="shared" ca="1" si="255"/>
        <v>0</v>
      </c>
      <c r="ER267" s="638">
        <f t="shared" ca="1" si="255"/>
        <v>0</v>
      </c>
      <c r="ES267" s="638">
        <f t="shared" ca="1" si="255"/>
        <v>0</v>
      </c>
      <c r="ET267" s="638">
        <f t="shared" ca="1" si="255"/>
        <v>0</v>
      </c>
      <c r="EU267" s="638">
        <f t="shared" ca="1" si="255"/>
        <v>0</v>
      </c>
      <c r="EV267" s="638">
        <f t="shared" ca="1" si="255"/>
        <v>0</v>
      </c>
      <c r="EW267" s="638">
        <f t="shared" ca="1" si="255"/>
        <v>0</v>
      </c>
      <c r="EX267" s="639">
        <f t="shared" ca="1" si="255"/>
        <v>0</v>
      </c>
      <c r="EY267" s="612"/>
      <c r="EZ267" s="86"/>
      <c r="FB267" s="612"/>
    </row>
    <row r="268" spans="1:158" hidden="1" outlineLevel="2">
      <c r="A268" s="654"/>
      <c r="B268" s="654"/>
      <c r="C268" s="928" t="str">
        <f>$A$70</f>
        <v>IAFS</v>
      </c>
      <c r="D268" s="753">
        <f t="shared" si="241"/>
        <v>1</v>
      </c>
      <c r="E268" s="654"/>
      <c r="F268" s="654"/>
      <c r="G268" s="654"/>
      <c r="H268" s="654"/>
      <c r="I268" s="654"/>
      <c r="J268" s="654"/>
      <c r="K268" s="654"/>
      <c r="L268" s="654"/>
      <c r="M268" s="654"/>
      <c r="N268" s="654"/>
      <c r="O268" s="654"/>
      <c r="P268" s="654"/>
      <c r="Q268" s="654"/>
      <c r="R268" s="654"/>
      <c r="S268" s="654"/>
      <c r="T268" s="654"/>
      <c r="U268" s="654"/>
      <c r="V268" s="654"/>
      <c r="W268" s="654"/>
      <c r="X268" s="654"/>
      <c r="Y268" s="654"/>
      <c r="Z268" s="654"/>
      <c r="AA268" s="654"/>
      <c r="AB268" s="654"/>
      <c r="AC268" s="654"/>
      <c r="AD268" s="661" t="str">
        <f>$AD$70</f>
        <v>4_ATP</v>
      </c>
      <c r="AE268" s="304">
        <f t="shared" ca="1" si="242"/>
        <v>1260687.5528082955</v>
      </c>
      <c r="AF268" s="930">
        <f t="shared" ca="1" si="245"/>
        <v>0</v>
      </c>
      <c r="AG268" s="638">
        <f t="shared" ca="1" si="246"/>
        <v>0</v>
      </c>
      <c r="AH268" s="638">
        <f t="shared" ca="1" si="247"/>
        <v>1775.3313025801253</v>
      </c>
      <c r="AI268" s="638">
        <f t="shared" ca="1" si="248"/>
        <v>2265.6139025577331</v>
      </c>
      <c r="AJ268" s="638">
        <f t="shared" ca="1" si="249"/>
        <v>108527.56311053217</v>
      </c>
      <c r="AK268" s="638">
        <f t="shared" ref="AK268:CV268" ca="1" si="256">OFFSET(AK247,0,-$D268)</f>
        <v>2923.7219873631652</v>
      </c>
      <c r="AL268" s="638">
        <f t="shared" ca="1" si="256"/>
        <v>1056250.1727202737</v>
      </c>
      <c r="AM268" s="638">
        <f t="shared" ca="1" si="256"/>
        <v>2627.0124094334319</v>
      </c>
      <c r="AN268" s="638">
        <f t="shared" ca="1" si="256"/>
        <v>2627.0124094334319</v>
      </c>
      <c r="AO268" s="638">
        <f t="shared" ca="1" si="256"/>
        <v>1414.4179483178978</v>
      </c>
      <c r="AP268" s="638">
        <f t="shared" ca="1" si="256"/>
        <v>1414.4179483178739</v>
      </c>
      <c r="AQ268" s="638">
        <f t="shared" ca="1" si="256"/>
        <v>1414.4179483178739</v>
      </c>
      <c r="AR268" s="638">
        <f t="shared" ca="1" si="256"/>
        <v>1377.9482512676859</v>
      </c>
      <c r="AS268" s="638">
        <f t="shared" ca="1" si="256"/>
        <v>1377.9482512676623</v>
      </c>
      <c r="AT268" s="638">
        <f t="shared" ca="1" si="256"/>
        <v>1377.9482512676859</v>
      </c>
      <c r="AU268" s="638">
        <f t="shared" ca="1" si="256"/>
        <v>1377.9482512676623</v>
      </c>
      <c r="AV268" s="638">
        <f t="shared" ca="1" si="256"/>
        <v>1377.9482512676623</v>
      </c>
      <c r="AW268" s="638">
        <f t="shared" ca="1" si="256"/>
        <v>1405.5072162930251</v>
      </c>
      <c r="AX268" s="638">
        <f t="shared" ca="1" si="256"/>
        <v>1405.5072162930251</v>
      </c>
      <c r="AY268" s="638">
        <f t="shared" ca="1" si="256"/>
        <v>1405.5072162930016</v>
      </c>
      <c r="AZ268" s="638">
        <f t="shared" ca="1" si="256"/>
        <v>1405.5072162930251</v>
      </c>
      <c r="BA268" s="638">
        <f t="shared" ca="1" si="256"/>
        <v>1405.5072162930016</v>
      </c>
      <c r="BB268" s="638">
        <f t="shared" ca="1" si="256"/>
        <v>1405.5072162930251</v>
      </c>
      <c r="BC268" s="638">
        <f t="shared" ca="1" si="256"/>
        <v>1405.5072162930251</v>
      </c>
      <c r="BD268" s="638">
        <f t="shared" ca="1" si="256"/>
        <v>1405.5072162930016</v>
      </c>
      <c r="BE268" s="638">
        <f t="shared" ca="1" si="256"/>
        <v>1405.5072162930483</v>
      </c>
      <c r="BF268" s="638">
        <f t="shared" ca="1" si="256"/>
        <v>1405.5072162930016</v>
      </c>
      <c r="BG268" s="638">
        <f t="shared" ca="1" si="256"/>
        <v>1405.5072162930251</v>
      </c>
      <c r="BH268" s="638">
        <f t="shared" ca="1" si="256"/>
        <v>1405.5072162930016</v>
      </c>
      <c r="BI268" s="638">
        <f t="shared" ca="1" si="256"/>
        <v>1433.6173606189004</v>
      </c>
      <c r="BJ268" s="638">
        <f t="shared" ca="1" si="256"/>
        <v>1433.6173606189004</v>
      </c>
      <c r="BK268" s="638">
        <f t="shared" ca="1" si="256"/>
        <v>1433.6173606189004</v>
      </c>
      <c r="BL268" s="638">
        <f t="shared" ca="1" si="256"/>
        <v>1433.6173606189004</v>
      </c>
      <c r="BM268" s="638">
        <f t="shared" ca="1" si="256"/>
        <v>1433.6173606189004</v>
      </c>
      <c r="BN268" s="638">
        <f t="shared" ca="1" si="256"/>
        <v>1433.6173606188765</v>
      </c>
      <c r="BO268" s="638">
        <f t="shared" ca="1" si="256"/>
        <v>1433.6173606189004</v>
      </c>
      <c r="BP268" s="638">
        <f t="shared" ca="1" si="256"/>
        <v>1433.6173606189004</v>
      </c>
      <c r="BQ268" s="638">
        <f t="shared" ca="1" si="256"/>
        <v>1433.6173606189004</v>
      </c>
      <c r="BR268" s="638">
        <f t="shared" ca="1" si="256"/>
        <v>1433.6173606189004</v>
      </c>
      <c r="BS268" s="638">
        <f t="shared" ca="1" si="256"/>
        <v>1433.6173606189004</v>
      </c>
      <c r="BT268" s="638">
        <f t="shared" ca="1" si="256"/>
        <v>1433.6173606189004</v>
      </c>
      <c r="BU268" s="638">
        <f t="shared" ca="1" si="256"/>
        <v>1462.2897078312483</v>
      </c>
      <c r="BV268" s="638">
        <f t="shared" ca="1" si="256"/>
        <v>1462.2897078312483</v>
      </c>
      <c r="BW268" s="638">
        <f t="shared" ca="1" si="256"/>
        <v>1462.2897078312483</v>
      </c>
      <c r="BX268" s="638">
        <f t="shared" ca="1" si="256"/>
        <v>1462.2897078312483</v>
      </c>
      <c r="BY268" s="638">
        <f t="shared" ca="1" si="256"/>
        <v>1462.2897078312483</v>
      </c>
      <c r="BZ268" s="638">
        <f t="shared" ca="1" si="256"/>
        <v>1462.2897078312483</v>
      </c>
      <c r="CA268" s="638">
        <f t="shared" ca="1" si="256"/>
        <v>1462.2897078312715</v>
      </c>
      <c r="CB268" s="638">
        <f t="shared" ca="1" si="256"/>
        <v>1462.2897078312483</v>
      </c>
      <c r="CC268" s="638">
        <f t="shared" ca="1" si="256"/>
        <v>1462.2897078312483</v>
      </c>
      <c r="CD268" s="638">
        <f t="shared" ca="1" si="256"/>
        <v>1462.2897078312483</v>
      </c>
      <c r="CE268" s="638">
        <f t="shared" ca="1" si="256"/>
        <v>1462.2897078312483</v>
      </c>
      <c r="CF268" s="638">
        <f t="shared" ca="1" si="256"/>
        <v>1462.2897078312483</v>
      </c>
      <c r="CG268" s="638">
        <f t="shared" ca="1" si="256"/>
        <v>1491.5355019878973</v>
      </c>
      <c r="CH268" s="638">
        <f t="shared" ca="1" si="256"/>
        <v>1491.5355019878741</v>
      </c>
      <c r="CI268" s="638">
        <f t="shared" ca="1" si="256"/>
        <v>1491.5355019878973</v>
      </c>
      <c r="CJ268" s="638">
        <f t="shared" ca="1" si="256"/>
        <v>1491.5355019878741</v>
      </c>
      <c r="CK268" s="638">
        <f t="shared" ca="1" si="256"/>
        <v>1491.5355019878973</v>
      </c>
      <c r="CL268" s="638">
        <f t="shared" ca="1" si="256"/>
        <v>1491.5355019878973</v>
      </c>
      <c r="CM268" s="638">
        <f t="shared" ca="1" si="256"/>
        <v>1491.5355019878741</v>
      </c>
      <c r="CN268" s="638">
        <f t="shared" ca="1" si="256"/>
        <v>1491.5355019878973</v>
      </c>
      <c r="CO268" s="638">
        <f t="shared" ca="1" si="256"/>
        <v>1491.5355019878741</v>
      </c>
      <c r="CP268" s="638">
        <f t="shared" ca="1" si="256"/>
        <v>1491.5355019878973</v>
      </c>
      <c r="CQ268" s="638">
        <f t="shared" ca="1" si="256"/>
        <v>1491.5355019878741</v>
      </c>
      <c r="CR268" s="638">
        <f t="shared" ca="1" si="256"/>
        <v>1491.5355019878973</v>
      </c>
      <c r="CS268" s="638">
        <f t="shared" ca="1" si="256"/>
        <v>1521.3662120276376</v>
      </c>
      <c r="CT268" s="638">
        <f t="shared" ca="1" si="256"/>
        <v>1521.3662120276376</v>
      </c>
      <c r="CU268" s="638">
        <f t="shared" ca="1" si="256"/>
        <v>0</v>
      </c>
      <c r="CV268" s="638">
        <f t="shared" ca="1" si="256"/>
        <v>0</v>
      </c>
      <c r="CW268" s="638">
        <f t="shared" ref="CW268:EX268" ca="1" si="257">OFFSET(CW247,0,-$D268)</f>
        <v>0</v>
      </c>
      <c r="CX268" s="638">
        <f t="shared" ca="1" si="257"/>
        <v>0</v>
      </c>
      <c r="CY268" s="638">
        <f t="shared" ca="1" si="257"/>
        <v>0</v>
      </c>
      <c r="CZ268" s="638">
        <f t="shared" ca="1" si="257"/>
        <v>0</v>
      </c>
      <c r="DA268" s="638">
        <f t="shared" ca="1" si="257"/>
        <v>0</v>
      </c>
      <c r="DB268" s="638">
        <f t="shared" ca="1" si="257"/>
        <v>0</v>
      </c>
      <c r="DC268" s="638">
        <f t="shared" ca="1" si="257"/>
        <v>0</v>
      </c>
      <c r="DD268" s="638">
        <f t="shared" ca="1" si="257"/>
        <v>0</v>
      </c>
      <c r="DE268" s="638">
        <f t="shared" ca="1" si="257"/>
        <v>0</v>
      </c>
      <c r="DF268" s="638">
        <f t="shared" ca="1" si="257"/>
        <v>0</v>
      </c>
      <c r="DG268" s="638">
        <f t="shared" ca="1" si="257"/>
        <v>0</v>
      </c>
      <c r="DH268" s="638">
        <f t="shared" ca="1" si="257"/>
        <v>0</v>
      </c>
      <c r="DI268" s="638">
        <f t="shared" ca="1" si="257"/>
        <v>0</v>
      </c>
      <c r="DJ268" s="638">
        <f t="shared" ca="1" si="257"/>
        <v>0</v>
      </c>
      <c r="DK268" s="638">
        <f t="shared" ca="1" si="257"/>
        <v>0</v>
      </c>
      <c r="DL268" s="638">
        <f t="shared" ca="1" si="257"/>
        <v>0</v>
      </c>
      <c r="DM268" s="638">
        <f t="shared" ca="1" si="257"/>
        <v>0</v>
      </c>
      <c r="DN268" s="638">
        <f t="shared" ca="1" si="257"/>
        <v>0</v>
      </c>
      <c r="DO268" s="638">
        <f t="shared" ca="1" si="257"/>
        <v>0</v>
      </c>
      <c r="DP268" s="638">
        <f t="shared" ca="1" si="257"/>
        <v>0</v>
      </c>
      <c r="DQ268" s="638">
        <f t="shared" ca="1" si="257"/>
        <v>0</v>
      </c>
      <c r="DR268" s="638">
        <f t="shared" ca="1" si="257"/>
        <v>0</v>
      </c>
      <c r="DS268" s="638">
        <f t="shared" ca="1" si="257"/>
        <v>0</v>
      </c>
      <c r="DT268" s="638">
        <f t="shared" ca="1" si="257"/>
        <v>0</v>
      </c>
      <c r="DU268" s="638">
        <f t="shared" ca="1" si="257"/>
        <v>0</v>
      </c>
      <c r="DV268" s="638">
        <f t="shared" ca="1" si="257"/>
        <v>0</v>
      </c>
      <c r="DW268" s="638">
        <f t="shared" ca="1" si="257"/>
        <v>0</v>
      </c>
      <c r="DX268" s="638">
        <f t="shared" ca="1" si="257"/>
        <v>0</v>
      </c>
      <c r="DY268" s="638">
        <f t="shared" ca="1" si="257"/>
        <v>0</v>
      </c>
      <c r="DZ268" s="638">
        <f t="shared" ca="1" si="257"/>
        <v>0</v>
      </c>
      <c r="EA268" s="638">
        <f t="shared" ca="1" si="257"/>
        <v>0</v>
      </c>
      <c r="EB268" s="638">
        <f t="shared" ca="1" si="257"/>
        <v>0</v>
      </c>
      <c r="EC268" s="638">
        <f t="shared" ca="1" si="257"/>
        <v>0</v>
      </c>
      <c r="ED268" s="638">
        <f t="shared" ca="1" si="257"/>
        <v>0</v>
      </c>
      <c r="EE268" s="638">
        <f t="shared" ca="1" si="257"/>
        <v>0</v>
      </c>
      <c r="EF268" s="638">
        <f t="shared" ca="1" si="257"/>
        <v>0</v>
      </c>
      <c r="EG268" s="638">
        <f t="shared" ca="1" si="257"/>
        <v>0</v>
      </c>
      <c r="EH268" s="638">
        <f t="shared" ca="1" si="257"/>
        <v>0</v>
      </c>
      <c r="EI268" s="638">
        <f t="shared" ca="1" si="257"/>
        <v>0</v>
      </c>
      <c r="EJ268" s="638">
        <f t="shared" ca="1" si="257"/>
        <v>0</v>
      </c>
      <c r="EK268" s="638">
        <f t="shared" ca="1" si="257"/>
        <v>0</v>
      </c>
      <c r="EL268" s="638">
        <f t="shared" ca="1" si="257"/>
        <v>0</v>
      </c>
      <c r="EM268" s="638">
        <f t="shared" ca="1" si="257"/>
        <v>0</v>
      </c>
      <c r="EN268" s="638">
        <f t="shared" ca="1" si="257"/>
        <v>0</v>
      </c>
      <c r="EO268" s="638">
        <f t="shared" ca="1" si="257"/>
        <v>0</v>
      </c>
      <c r="EP268" s="638">
        <f t="shared" ca="1" si="257"/>
        <v>0</v>
      </c>
      <c r="EQ268" s="638">
        <f t="shared" ca="1" si="257"/>
        <v>0</v>
      </c>
      <c r="ER268" s="638">
        <f t="shared" ca="1" si="257"/>
        <v>0</v>
      </c>
      <c r="ES268" s="638">
        <f t="shared" ca="1" si="257"/>
        <v>0</v>
      </c>
      <c r="ET268" s="638">
        <f t="shared" ca="1" si="257"/>
        <v>0</v>
      </c>
      <c r="EU268" s="638">
        <f t="shared" ca="1" si="257"/>
        <v>0</v>
      </c>
      <c r="EV268" s="638">
        <f t="shared" ca="1" si="257"/>
        <v>0</v>
      </c>
      <c r="EW268" s="638">
        <f t="shared" ca="1" si="257"/>
        <v>0</v>
      </c>
      <c r="EX268" s="639">
        <f t="shared" ca="1" si="257"/>
        <v>0</v>
      </c>
      <c r="EY268" s="612"/>
      <c r="EZ268" s="86"/>
      <c r="FB268" s="612"/>
    </row>
    <row r="269" spans="1:158" hidden="1" outlineLevel="2">
      <c r="A269" s="654"/>
      <c r="B269" s="654"/>
      <c r="C269" s="928" t="str">
        <f>$A$84</f>
        <v>NISAM</v>
      </c>
      <c r="D269" s="753">
        <f t="shared" si="241"/>
        <v>1</v>
      </c>
      <c r="E269" s="654"/>
      <c r="F269" s="654"/>
      <c r="G269" s="654"/>
      <c r="H269" s="654"/>
      <c r="I269" s="654"/>
      <c r="J269" s="654"/>
      <c r="K269" s="654"/>
      <c r="L269" s="654"/>
      <c r="M269" s="654"/>
      <c r="N269" s="654"/>
      <c r="O269" s="654"/>
      <c r="P269" s="654"/>
      <c r="Q269" s="654"/>
      <c r="R269" s="654"/>
      <c r="S269" s="654"/>
      <c r="T269" s="654"/>
      <c r="U269" s="654"/>
      <c r="V269" s="654"/>
      <c r="W269" s="654"/>
      <c r="X269" s="654"/>
      <c r="Y269" s="654"/>
      <c r="Z269" s="654"/>
      <c r="AA269" s="654"/>
      <c r="AB269" s="654"/>
      <c r="AC269" s="654"/>
      <c r="AD269" s="661" t="str">
        <f>$AD$84</f>
        <v>5_ATP</v>
      </c>
      <c r="AE269" s="304">
        <f t="shared" ca="1" si="242"/>
        <v>166381.52559356357</v>
      </c>
      <c r="AF269" s="930">
        <f t="shared" ca="1" si="245"/>
        <v>0</v>
      </c>
      <c r="AG269" s="638">
        <f t="shared" ca="1" si="246"/>
        <v>0</v>
      </c>
      <c r="AH269" s="638">
        <f t="shared" ca="1" si="247"/>
        <v>234.30256759440496</v>
      </c>
      <c r="AI269" s="638">
        <f t="shared" ca="1" si="248"/>
        <v>299.00850268081086</v>
      </c>
      <c r="AJ269" s="638">
        <f t="shared" ca="1" si="249"/>
        <v>14323.121917923751</v>
      </c>
      <c r="AK269" s="638">
        <f t="shared" ref="AK269:CV269" ca="1" si="258">OFFSET(AK248,0,-$D269)</f>
        <v>385.86351041962132</v>
      </c>
      <c r="AL269" s="638">
        <f t="shared" ca="1" si="258"/>
        <v>819.89001091453702</v>
      </c>
      <c r="AM269" s="638">
        <f t="shared" ca="1" si="258"/>
        <v>346.70472589430244</v>
      </c>
      <c r="AN269" s="638">
        <f t="shared" ca="1" si="258"/>
        <v>346.70472589430244</v>
      </c>
      <c r="AO269" s="638">
        <f t="shared" ca="1" si="258"/>
        <v>186.67037327672918</v>
      </c>
      <c r="AP269" s="638">
        <f t="shared" ca="1" si="258"/>
        <v>186.67037327672605</v>
      </c>
      <c r="AQ269" s="638">
        <f t="shared" ca="1" si="258"/>
        <v>186.67037327672605</v>
      </c>
      <c r="AR269" s="638">
        <f t="shared" ca="1" si="258"/>
        <v>181.85721888361047</v>
      </c>
      <c r="AS269" s="638">
        <f t="shared" ca="1" si="258"/>
        <v>181.85721888360732</v>
      </c>
      <c r="AT269" s="638">
        <f t="shared" ca="1" si="258"/>
        <v>181.85721888361047</v>
      </c>
      <c r="AU269" s="638">
        <f t="shared" ca="1" si="258"/>
        <v>34827.017636517921</v>
      </c>
      <c r="AV269" s="638">
        <f t="shared" ca="1" si="258"/>
        <v>34827.017636517921</v>
      </c>
      <c r="AW269" s="638">
        <f t="shared" ca="1" si="258"/>
        <v>34830.654780895595</v>
      </c>
      <c r="AX269" s="638">
        <f t="shared" ca="1" si="258"/>
        <v>34830.654780895595</v>
      </c>
      <c r="AY269" s="638">
        <f t="shared" ca="1" si="258"/>
        <v>185.49436326127764</v>
      </c>
      <c r="AZ269" s="638">
        <f t="shared" ca="1" si="258"/>
        <v>185.49436326128074</v>
      </c>
      <c r="BA269" s="638">
        <f t="shared" ca="1" si="258"/>
        <v>185.49436326127764</v>
      </c>
      <c r="BB269" s="638">
        <f t="shared" ca="1" si="258"/>
        <v>185.49436326128074</v>
      </c>
      <c r="BC269" s="638">
        <f t="shared" ca="1" si="258"/>
        <v>185.49436326128074</v>
      </c>
      <c r="BD269" s="638">
        <f t="shared" ca="1" si="258"/>
        <v>185.49436326127764</v>
      </c>
      <c r="BE269" s="638">
        <f t="shared" ca="1" si="258"/>
        <v>185.49436326128381</v>
      </c>
      <c r="BF269" s="638">
        <f t="shared" ca="1" si="258"/>
        <v>185.49436326127764</v>
      </c>
      <c r="BG269" s="638">
        <f t="shared" ca="1" si="258"/>
        <v>185.49436326128074</v>
      </c>
      <c r="BH269" s="638">
        <f t="shared" ca="1" si="258"/>
        <v>185.49436326127764</v>
      </c>
      <c r="BI269" s="638">
        <f t="shared" ca="1" si="258"/>
        <v>189.2042505265083</v>
      </c>
      <c r="BJ269" s="638">
        <f t="shared" ca="1" si="258"/>
        <v>189.2042505265083</v>
      </c>
      <c r="BK269" s="638">
        <f t="shared" ca="1" si="258"/>
        <v>189.2042505265083</v>
      </c>
      <c r="BL269" s="638">
        <f t="shared" ca="1" si="258"/>
        <v>189.2042505265083</v>
      </c>
      <c r="BM269" s="638">
        <f t="shared" ca="1" si="258"/>
        <v>189.2042505265083</v>
      </c>
      <c r="BN269" s="638">
        <f t="shared" ca="1" si="258"/>
        <v>189.20425052650515</v>
      </c>
      <c r="BO269" s="638">
        <f t="shared" ca="1" si="258"/>
        <v>189.2042505265083</v>
      </c>
      <c r="BP269" s="638">
        <f t="shared" ca="1" si="258"/>
        <v>189.2042505265083</v>
      </c>
      <c r="BQ269" s="638">
        <f t="shared" ca="1" si="258"/>
        <v>189.2042505265083</v>
      </c>
      <c r="BR269" s="638">
        <f t="shared" ca="1" si="258"/>
        <v>189.2042505265083</v>
      </c>
      <c r="BS269" s="638">
        <f t="shared" ca="1" si="258"/>
        <v>189.2042505265083</v>
      </c>
      <c r="BT269" s="638">
        <f t="shared" ca="1" si="258"/>
        <v>189.2042505265083</v>
      </c>
      <c r="BU269" s="638">
        <f t="shared" ca="1" si="258"/>
        <v>192.98833553703452</v>
      </c>
      <c r="BV269" s="638">
        <f t="shared" ca="1" si="258"/>
        <v>192.98833553703452</v>
      </c>
      <c r="BW269" s="638">
        <f t="shared" ca="1" si="258"/>
        <v>192.98833553703452</v>
      </c>
      <c r="BX269" s="638">
        <f t="shared" ca="1" si="258"/>
        <v>192.98833553703452</v>
      </c>
      <c r="BY269" s="638">
        <f t="shared" ca="1" si="258"/>
        <v>192.98833553703452</v>
      </c>
      <c r="BZ269" s="638">
        <f t="shared" ca="1" si="258"/>
        <v>192.98833553703452</v>
      </c>
      <c r="CA269" s="638">
        <f t="shared" ca="1" si="258"/>
        <v>192.98833553703756</v>
      </c>
      <c r="CB269" s="638">
        <f t="shared" ca="1" si="258"/>
        <v>192.98833553703452</v>
      </c>
      <c r="CC269" s="638">
        <f t="shared" ca="1" si="258"/>
        <v>192.98833553703452</v>
      </c>
      <c r="CD269" s="638">
        <f t="shared" ca="1" si="258"/>
        <v>192.98833553703452</v>
      </c>
      <c r="CE269" s="638">
        <f t="shared" ca="1" si="258"/>
        <v>192.98833553703452</v>
      </c>
      <c r="CF269" s="638">
        <f t="shared" ca="1" si="258"/>
        <v>192.98833553703452</v>
      </c>
      <c r="CG269" s="638">
        <f t="shared" ca="1" si="258"/>
        <v>196.84810224777837</v>
      </c>
      <c r="CH269" s="638">
        <f t="shared" ca="1" si="258"/>
        <v>196.8481022477753</v>
      </c>
      <c r="CI269" s="638">
        <f t="shared" ca="1" si="258"/>
        <v>196.84810224777837</v>
      </c>
      <c r="CJ269" s="638">
        <f t="shared" ca="1" si="258"/>
        <v>196.8481022477753</v>
      </c>
      <c r="CK269" s="638">
        <f t="shared" ca="1" si="258"/>
        <v>196.84810224777837</v>
      </c>
      <c r="CL269" s="638">
        <f t="shared" ca="1" si="258"/>
        <v>196.84810224777837</v>
      </c>
      <c r="CM269" s="638">
        <f t="shared" ca="1" si="258"/>
        <v>196.8481022477753</v>
      </c>
      <c r="CN269" s="638">
        <f t="shared" ca="1" si="258"/>
        <v>196.84810224777837</v>
      </c>
      <c r="CO269" s="638">
        <f t="shared" ca="1" si="258"/>
        <v>196.8481022477753</v>
      </c>
      <c r="CP269" s="638">
        <f t="shared" ca="1" si="258"/>
        <v>196.84810224777837</v>
      </c>
      <c r="CQ269" s="638">
        <f t="shared" ca="1" si="258"/>
        <v>196.8481022477753</v>
      </c>
      <c r="CR269" s="638">
        <f t="shared" ca="1" si="258"/>
        <v>196.84810224777837</v>
      </c>
      <c r="CS269" s="638">
        <f t="shared" ca="1" si="258"/>
        <v>200.78506429273159</v>
      </c>
      <c r="CT269" s="638">
        <f t="shared" ca="1" si="258"/>
        <v>200.78506429273159</v>
      </c>
      <c r="CU269" s="638">
        <f t="shared" ca="1" si="258"/>
        <v>0</v>
      </c>
      <c r="CV269" s="638">
        <f t="shared" ca="1" si="258"/>
        <v>0</v>
      </c>
      <c r="CW269" s="638">
        <f t="shared" ref="CW269:EX269" ca="1" si="259">OFFSET(CW248,0,-$D269)</f>
        <v>0</v>
      </c>
      <c r="CX269" s="638">
        <f t="shared" ca="1" si="259"/>
        <v>0</v>
      </c>
      <c r="CY269" s="638">
        <f t="shared" ca="1" si="259"/>
        <v>0</v>
      </c>
      <c r="CZ269" s="638">
        <f t="shared" ca="1" si="259"/>
        <v>0</v>
      </c>
      <c r="DA269" s="638">
        <f t="shared" ca="1" si="259"/>
        <v>0</v>
      </c>
      <c r="DB269" s="638">
        <f t="shared" ca="1" si="259"/>
        <v>0</v>
      </c>
      <c r="DC269" s="638">
        <f t="shared" ca="1" si="259"/>
        <v>0</v>
      </c>
      <c r="DD269" s="638">
        <f t="shared" ca="1" si="259"/>
        <v>0</v>
      </c>
      <c r="DE269" s="638">
        <f t="shared" ca="1" si="259"/>
        <v>0</v>
      </c>
      <c r="DF269" s="638">
        <f t="shared" ca="1" si="259"/>
        <v>0</v>
      </c>
      <c r="DG269" s="638">
        <f t="shared" ca="1" si="259"/>
        <v>0</v>
      </c>
      <c r="DH269" s="638">
        <f t="shared" ca="1" si="259"/>
        <v>0</v>
      </c>
      <c r="DI269" s="638">
        <f t="shared" ca="1" si="259"/>
        <v>0</v>
      </c>
      <c r="DJ269" s="638">
        <f t="shared" ca="1" si="259"/>
        <v>0</v>
      </c>
      <c r="DK269" s="638">
        <f t="shared" ca="1" si="259"/>
        <v>0</v>
      </c>
      <c r="DL269" s="638">
        <f t="shared" ca="1" si="259"/>
        <v>0</v>
      </c>
      <c r="DM269" s="638">
        <f t="shared" ca="1" si="259"/>
        <v>0</v>
      </c>
      <c r="DN269" s="638">
        <f t="shared" ca="1" si="259"/>
        <v>0</v>
      </c>
      <c r="DO269" s="638">
        <f t="shared" ca="1" si="259"/>
        <v>0</v>
      </c>
      <c r="DP269" s="638">
        <f t="shared" ca="1" si="259"/>
        <v>0</v>
      </c>
      <c r="DQ269" s="638">
        <f t="shared" ca="1" si="259"/>
        <v>0</v>
      </c>
      <c r="DR269" s="638">
        <f t="shared" ca="1" si="259"/>
        <v>0</v>
      </c>
      <c r="DS269" s="638">
        <f t="shared" ca="1" si="259"/>
        <v>0</v>
      </c>
      <c r="DT269" s="638">
        <f t="shared" ca="1" si="259"/>
        <v>0</v>
      </c>
      <c r="DU269" s="638">
        <f t="shared" ca="1" si="259"/>
        <v>0</v>
      </c>
      <c r="DV269" s="638">
        <f t="shared" ca="1" si="259"/>
        <v>0</v>
      </c>
      <c r="DW269" s="638">
        <f t="shared" ca="1" si="259"/>
        <v>0</v>
      </c>
      <c r="DX269" s="638">
        <f t="shared" ca="1" si="259"/>
        <v>0</v>
      </c>
      <c r="DY269" s="638">
        <f t="shared" ca="1" si="259"/>
        <v>0</v>
      </c>
      <c r="DZ269" s="638">
        <f t="shared" ca="1" si="259"/>
        <v>0</v>
      </c>
      <c r="EA269" s="638">
        <f t="shared" ca="1" si="259"/>
        <v>0</v>
      </c>
      <c r="EB269" s="638">
        <f t="shared" ca="1" si="259"/>
        <v>0</v>
      </c>
      <c r="EC269" s="638">
        <f t="shared" ca="1" si="259"/>
        <v>0</v>
      </c>
      <c r="ED269" s="638">
        <f t="shared" ca="1" si="259"/>
        <v>0</v>
      </c>
      <c r="EE269" s="638">
        <f t="shared" ca="1" si="259"/>
        <v>0</v>
      </c>
      <c r="EF269" s="638">
        <f t="shared" ca="1" si="259"/>
        <v>0</v>
      </c>
      <c r="EG269" s="638">
        <f t="shared" ca="1" si="259"/>
        <v>0</v>
      </c>
      <c r="EH269" s="638">
        <f t="shared" ca="1" si="259"/>
        <v>0</v>
      </c>
      <c r="EI269" s="638">
        <f t="shared" ca="1" si="259"/>
        <v>0</v>
      </c>
      <c r="EJ269" s="638">
        <f t="shared" ca="1" si="259"/>
        <v>0</v>
      </c>
      <c r="EK269" s="638">
        <f t="shared" ca="1" si="259"/>
        <v>0</v>
      </c>
      <c r="EL269" s="638">
        <f t="shared" ca="1" si="259"/>
        <v>0</v>
      </c>
      <c r="EM269" s="638">
        <f t="shared" ca="1" si="259"/>
        <v>0</v>
      </c>
      <c r="EN269" s="638">
        <f t="shared" ca="1" si="259"/>
        <v>0</v>
      </c>
      <c r="EO269" s="638">
        <f t="shared" ca="1" si="259"/>
        <v>0</v>
      </c>
      <c r="EP269" s="638">
        <f t="shared" ca="1" si="259"/>
        <v>0</v>
      </c>
      <c r="EQ269" s="638">
        <f t="shared" ca="1" si="259"/>
        <v>0</v>
      </c>
      <c r="ER269" s="638">
        <f t="shared" ca="1" si="259"/>
        <v>0</v>
      </c>
      <c r="ES269" s="638">
        <f t="shared" ca="1" si="259"/>
        <v>0</v>
      </c>
      <c r="ET269" s="638">
        <f t="shared" ca="1" si="259"/>
        <v>0</v>
      </c>
      <c r="EU269" s="638">
        <f t="shared" ca="1" si="259"/>
        <v>0</v>
      </c>
      <c r="EV269" s="638">
        <f t="shared" ca="1" si="259"/>
        <v>0</v>
      </c>
      <c r="EW269" s="638">
        <f t="shared" ca="1" si="259"/>
        <v>0</v>
      </c>
      <c r="EX269" s="639">
        <f t="shared" ca="1" si="259"/>
        <v>0</v>
      </c>
      <c r="EY269" s="612"/>
      <c r="EZ269" s="86"/>
      <c r="FB269" s="612"/>
    </row>
    <row r="270" spans="1:158" hidden="1" outlineLevel="2">
      <c r="A270" s="654"/>
      <c r="B270" s="654"/>
      <c r="C270" s="928" t="str">
        <f>$A$98</f>
        <v>NIR</v>
      </c>
      <c r="D270" s="753">
        <f t="shared" si="241"/>
        <v>1</v>
      </c>
      <c r="E270" s="654"/>
      <c r="F270" s="654"/>
      <c r="G270" s="654"/>
      <c r="H270" s="654"/>
      <c r="I270" s="654"/>
      <c r="J270" s="654"/>
      <c r="K270" s="654"/>
      <c r="L270" s="654"/>
      <c r="M270" s="654"/>
      <c r="N270" s="654"/>
      <c r="O270" s="654"/>
      <c r="P270" s="654"/>
      <c r="Q270" s="654"/>
      <c r="R270" s="654"/>
      <c r="S270" s="654"/>
      <c r="T270" s="654"/>
      <c r="U270" s="654"/>
      <c r="V270" s="654"/>
      <c r="W270" s="654"/>
      <c r="X270" s="654"/>
      <c r="Y270" s="654"/>
      <c r="Z270" s="654"/>
      <c r="AA270" s="654"/>
      <c r="AB270" s="654"/>
      <c r="AC270" s="654"/>
      <c r="AD270" s="661" t="str">
        <f>$AD$98</f>
        <v>6_ATP</v>
      </c>
      <c r="AE270" s="304">
        <f t="shared" ca="1" si="242"/>
        <v>536030.65694715909</v>
      </c>
      <c r="AF270" s="930">
        <f t="shared" ca="1" si="245"/>
        <v>0</v>
      </c>
      <c r="AG270" s="638">
        <f t="shared" ca="1" si="246"/>
        <v>0</v>
      </c>
      <c r="AH270" s="638">
        <f t="shared" ca="1" si="247"/>
        <v>0</v>
      </c>
      <c r="AI270" s="638">
        <f t="shared" ca="1" si="248"/>
        <v>0</v>
      </c>
      <c r="AJ270" s="638">
        <f t="shared" ca="1" si="249"/>
        <v>0</v>
      </c>
      <c r="AK270" s="638">
        <f t="shared" ref="AK270:CV270" ca="1" si="260">OFFSET(AK249,0,-$D270)</f>
        <v>0</v>
      </c>
      <c r="AL270" s="638">
        <f t="shared" ca="1" si="260"/>
        <v>0</v>
      </c>
      <c r="AM270" s="638">
        <f t="shared" ca="1" si="260"/>
        <v>0</v>
      </c>
      <c r="AN270" s="638">
        <f t="shared" ca="1" si="260"/>
        <v>0</v>
      </c>
      <c r="AO270" s="638">
        <f t="shared" ca="1" si="260"/>
        <v>536030.65694715909</v>
      </c>
      <c r="AP270" s="638">
        <f t="shared" ca="1" si="260"/>
        <v>0</v>
      </c>
      <c r="AQ270" s="638">
        <f t="shared" ca="1" si="260"/>
        <v>0</v>
      </c>
      <c r="AR270" s="638">
        <f t="shared" ca="1" si="260"/>
        <v>0</v>
      </c>
      <c r="AS270" s="638">
        <f t="shared" ca="1" si="260"/>
        <v>0</v>
      </c>
      <c r="AT270" s="638">
        <f t="shared" ca="1" si="260"/>
        <v>0</v>
      </c>
      <c r="AU270" s="638">
        <f t="shared" ca="1" si="260"/>
        <v>0</v>
      </c>
      <c r="AV270" s="638">
        <f t="shared" ca="1" si="260"/>
        <v>0</v>
      </c>
      <c r="AW270" s="638">
        <f t="shared" ca="1" si="260"/>
        <v>0</v>
      </c>
      <c r="AX270" s="638">
        <f t="shared" ca="1" si="260"/>
        <v>0</v>
      </c>
      <c r="AY270" s="638">
        <f t="shared" ca="1" si="260"/>
        <v>0</v>
      </c>
      <c r="AZ270" s="638">
        <f t="shared" ca="1" si="260"/>
        <v>0</v>
      </c>
      <c r="BA270" s="638">
        <f t="shared" ca="1" si="260"/>
        <v>0</v>
      </c>
      <c r="BB270" s="638">
        <f t="shared" ca="1" si="260"/>
        <v>0</v>
      </c>
      <c r="BC270" s="638">
        <f t="shared" ca="1" si="260"/>
        <v>0</v>
      </c>
      <c r="BD270" s="638">
        <f t="shared" ca="1" si="260"/>
        <v>0</v>
      </c>
      <c r="BE270" s="638">
        <f t="shared" ca="1" si="260"/>
        <v>0</v>
      </c>
      <c r="BF270" s="638">
        <f t="shared" ca="1" si="260"/>
        <v>0</v>
      </c>
      <c r="BG270" s="638">
        <f t="shared" ca="1" si="260"/>
        <v>0</v>
      </c>
      <c r="BH270" s="638">
        <f t="shared" ca="1" si="260"/>
        <v>0</v>
      </c>
      <c r="BI270" s="638">
        <f t="shared" ca="1" si="260"/>
        <v>0</v>
      </c>
      <c r="BJ270" s="638">
        <f t="shared" ca="1" si="260"/>
        <v>0</v>
      </c>
      <c r="BK270" s="638">
        <f t="shared" ca="1" si="260"/>
        <v>0</v>
      </c>
      <c r="BL270" s="638">
        <f t="shared" ca="1" si="260"/>
        <v>0</v>
      </c>
      <c r="BM270" s="638">
        <f t="shared" ca="1" si="260"/>
        <v>0</v>
      </c>
      <c r="BN270" s="638">
        <f t="shared" ca="1" si="260"/>
        <v>0</v>
      </c>
      <c r="BO270" s="638">
        <f t="shared" ca="1" si="260"/>
        <v>0</v>
      </c>
      <c r="BP270" s="638">
        <f t="shared" ca="1" si="260"/>
        <v>0</v>
      </c>
      <c r="BQ270" s="638">
        <f t="shared" ca="1" si="260"/>
        <v>0</v>
      </c>
      <c r="BR270" s="638">
        <f t="shared" ca="1" si="260"/>
        <v>0</v>
      </c>
      <c r="BS270" s="638">
        <f t="shared" ca="1" si="260"/>
        <v>0</v>
      </c>
      <c r="BT270" s="638">
        <f t="shared" ca="1" si="260"/>
        <v>0</v>
      </c>
      <c r="BU270" s="638">
        <f t="shared" ca="1" si="260"/>
        <v>0</v>
      </c>
      <c r="BV270" s="638">
        <f t="shared" ca="1" si="260"/>
        <v>0</v>
      </c>
      <c r="BW270" s="638">
        <f t="shared" ca="1" si="260"/>
        <v>0</v>
      </c>
      <c r="BX270" s="638">
        <f t="shared" ca="1" si="260"/>
        <v>0</v>
      </c>
      <c r="BY270" s="638">
        <f t="shared" ca="1" si="260"/>
        <v>0</v>
      </c>
      <c r="BZ270" s="638">
        <f t="shared" ca="1" si="260"/>
        <v>0</v>
      </c>
      <c r="CA270" s="638">
        <f t="shared" ca="1" si="260"/>
        <v>0</v>
      </c>
      <c r="CB270" s="638">
        <f t="shared" ca="1" si="260"/>
        <v>0</v>
      </c>
      <c r="CC270" s="638">
        <f t="shared" ca="1" si="260"/>
        <v>0</v>
      </c>
      <c r="CD270" s="638">
        <f t="shared" ca="1" si="260"/>
        <v>0</v>
      </c>
      <c r="CE270" s="638">
        <f t="shared" ca="1" si="260"/>
        <v>0</v>
      </c>
      <c r="CF270" s="638">
        <f t="shared" ca="1" si="260"/>
        <v>0</v>
      </c>
      <c r="CG270" s="638">
        <f t="shared" ca="1" si="260"/>
        <v>0</v>
      </c>
      <c r="CH270" s="638">
        <f t="shared" ca="1" si="260"/>
        <v>0</v>
      </c>
      <c r="CI270" s="638">
        <f t="shared" ca="1" si="260"/>
        <v>0</v>
      </c>
      <c r="CJ270" s="638">
        <f t="shared" ca="1" si="260"/>
        <v>0</v>
      </c>
      <c r="CK270" s="638">
        <f t="shared" ca="1" si="260"/>
        <v>0</v>
      </c>
      <c r="CL270" s="638">
        <f t="shared" ca="1" si="260"/>
        <v>0</v>
      </c>
      <c r="CM270" s="638">
        <f t="shared" ca="1" si="260"/>
        <v>0</v>
      </c>
      <c r="CN270" s="638">
        <f t="shared" ca="1" si="260"/>
        <v>0</v>
      </c>
      <c r="CO270" s="638">
        <f t="shared" ca="1" si="260"/>
        <v>0</v>
      </c>
      <c r="CP270" s="638">
        <f t="shared" ca="1" si="260"/>
        <v>0</v>
      </c>
      <c r="CQ270" s="638">
        <f t="shared" ca="1" si="260"/>
        <v>0</v>
      </c>
      <c r="CR270" s="638">
        <f t="shared" ca="1" si="260"/>
        <v>0</v>
      </c>
      <c r="CS270" s="638">
        <f t="shared" ca="1" si="260"/>
        <v>0</v>
      </c>
      <c r="CT270" s="638">
        <f t="shared" ca="1" si="260"/>
        <v>0</v>
      </c>
      <c r="CU270" s="638">
        <f t="shared" ca="1" si="260"/>
        <v>0</v>
      </c>
      <c r="CV270" s="638">
        <f t="shared" ca="1" si="260"/>
        <v>0</v>
      </c>
      <c r="CW270" s="638">
        <f t="shared" ref="CW270:EX270" ca="1" si="261">OFFSET(CW249,0,-$D270)</f>
        <v>0</v>
      </c>
      <c r="CX270" s="638">
        <f t="shared" ca="1" si="261"/>
        <v>0</v>
      </c>
      <c r="CY270" s="638">
        <f t="shared" ca="1" si="261"/>
        <v>0</v>
      </c>
      <c r="CZ270" s="638">
        <f t="shared" ca="1" si="261"/>
        <v>0</v>
      </c>
      <c r="DA270" s="638">
        <f t="shared" ca="1" si="261"/>
        <v>0</v>
      </c>
      <c r="DB270" s="638">
        <f t="shared" ca="1" si="261"/>
        <v>0</v>
      </c>
      <c r="DC270" s="638">
        <f t="shared" ca="1" si="261"/>
        <v>0</v>
      </c>
      <c r="DD270" s="638">
        <f t="shared" ca="1" si="261"/>
        <v>0</v>
      </c>
      <c r="DE270" s="638">
        <f t="shared" ca="1" si="261"/>
        <v>0</v>
      </c>
      <c r="DF270" s="638">
        <f t="shared" ca="1" si="261"/>
        <v>0</v>
      </c>
      <c r="DG270" s="638">
        <f t="shared" ca="1" si="261"/>
        <v>0</v>
      </c>
      <c r="DH270" s="638">
        <f t="shared" ca="1" si="261"/>
        <v>0</v>
      </c>
      <c r="DI270" s="638">
        <f t="shared" ca="1" si="261"/>
        <v>0</v>
      </c>
      <c r="DJ270" s="638">
        <f t="shared" ca="1" si="261"/>
        <v>0</v>
      </c>
      <c r="DK270" s="638">
        <f t="shared" ca="1" si="261"/>
        <v>0</v>
      </c>
      <c r="DL270" s="638">
        <f t="shared" ca="1" si="261"/>
        <v>0</v>
      </c>
      <c r="DM270" s="638">
        <f t="shared" ca="1" si="261"/>
        <v>0</v>
      </c>
      <c r="DN270" s="638">
        <f t="shared" ca="1" si="261"/>
        <v>0</v>
      </c>
      <c r="DO270" s="638">
        <f t="shared" ca="1" si="261"/>
        <v>0</v>
      </c>
      <c r="DP270" s="638">
        <f t="shared" ca="1" si="261"/>
        <v>0</v>
      </c>
      <c r="DQ270" s="638">
        <f t="shared" ca="1" si="261"/>
        <v>0</v>
      </c>
      <c r="DR270" s="638">
        <f t="shared" ca="1" si="261"/>
        <v>0</v>
      </c>
      <c r="DS270" s="638">
        <f t="shared" ca="1" si="261"/>
        <v>0</v>
      </c>
      <c r="DT270" s="638">
        <f t="shared" ca="1" si="261"/>
        <v>0</v>
      </c>
      <c r="DU270" s="638">
        <f t="shared" ca="1" si="261"/>
        <v>0</v>
      </c>
      <c r="DV270" s="638">
        <f t="shared" ca="1" si="261"/>
        <v>0</v>
      </c>
      <c r="DW270" s="638">
        <f t="shared" ca="1" si="261"/>
        <v>0</v>
      </c>
      <c r="DX270" s="638">
        <f t="shared" ca="1" si="261"/>
        <v>0</v>
      </c>
      <c r="DY270" s="638">
        <f t="shared" ca="1" si="261"/>
        <v>0</v>
      </c>
      <c r="DZ270" s="638">
        <f t="shared" ca="1" si="261"/>
        <v>0</v>
      </c>
      <c r="EA270" s="638">
        <f t="shared" ca="1" si="261"/>
        <v>0</v>
      </c>
      <c r="EB270" s="638">
        <f t="shared" ca="1" si="261"/>
        <v>0</v>
      </c>
      <c r="EC270" s="638">
        <f t="shared" ca="1" si="261"/>
        <v>0</v>
      </c>
      <c r="ED270" s="638">
        <f t="shared" ca="1" si="261"/>
        <v>0</v>
      </c>
      <c r="EE270" s="638">
        <f t="shared" ca="1" si="261"/>
        <v>0</v>
      </c>
      <c r="EF270" s="638">
        <f t="shared" ca="1" si="261"/>
        <v>0</v>
      </c>
      <c r="EG270" s="638">
        <f t="shared" ca="1" si="261"/>
        <v>0</v>
      </c>
      <c r="EH270" s="638">
        <f t="shared" ca="1" si="261"/>
        <v>0</v>
      </c>
      <c r="EI270" s="638">
        <f t="shared" ca="1" si="261"/>
        <v>0</v>
      </c>
      <c r="EJ270" s="638">
        <f t="shared" ca="1" si="261"/>
        <v>0</v>
      </c>
      <c r="EK270" s="638">
        <f t="shared" ca="1" si="261"/>
        <v>0</v>
      </c>
      <c r="EL270" s="638">
        <f t="shared" ca="1" si="261"/>
        <v>0</v>
      </c>
      <c r="EM270" s="638">
        <f t="shared" ca="1" si="261"/>
        <v>0</v>
      </c>
      <c r="EN270" s="638">
        <f t="shared" ca="1" si="261"/>
        <v>0</v>
      </c>
      <c r="EO270" s="638">
        <f t="shared" ca="1" si="261"/>
        <v>0</v>
      </c>
      <c r="EP270" s="638">
        <f t="shared" ca="1" si="261"/>
        <v>0</v>
      </c>
      <c r="EQ270" s="638">
        <f t="shared" ca="1" si="261"/>
        <v>0</v>
      </c>
      <c r="ER270" s="638">
        <f t="shared" ca="1" si="261"/>
        <v>0</v>
      </c>
      <c r="ES270" s="638">
        <f t="shared" ca="1" si="261"/>
        <v>0</v>
      </c>
      <c r="ET270" s="638">
        <f t="shared" ca="1" si="261"/>
        <v>0</v>
      </c>
      <c r="EU270" s="638">
        <f t="shared" ca="1" si="261"/>
        <v>0</v>
      </c>
      <c r="EV270" s="638">
        <f t="shared" ca="1" si="261"/>
        <v>0</v>
      </c>
      <c r="EW270" s="638">
        <f t="shared" ca="1" si="261"/>
        <v>0</v>
      </c>
      <c r="EX270" s="639">
        <f t="shared" ca="1" si="261"/>
        <v>0</v>
      </c>
      <c r="EY270" s="612"/>
      <c r="EZ270" s="86"/>
      <c r="FB270" s="612"/>
    </row>
    <row r="271" spans="1:158" hidden="1" outlineLevel="2">
      <c r="A271" s="654"/>
      <c r="B271" s="654"/>
      <c r="C271" s="928" t="str">
        <f>$A$112</f>
        <v>Biometrics</v>
      </c>
      <c r="D271" s="753">
        <f t="shared" si="241"/>
        <v>1</v>
      </c>
      <c r="E271" s="654"/>
      <c r="F271" s="654"/>
      <c r="G271" s="654"/>
      <c r="H271" s="654"/>
      <c r="I271" s="654"/>
      <c r="J271" s="654"/>
      <c r="K271" s="654"/>
      <c r="L271" s="654"/>
      <c r="M271" s="654"/>
      <c r="N271" s="654"/>
      <c r="O271" s="654"/>
      <c r="P271" s="654"/>
      <c r="Q271" s="654"/>
      <c r="R271" s="654"/>
      <c r="S271" s="654"/>
      <c r="T271" s="654"/>
      <c r="U271" s="654"/>
      <c r="V271" s="654"/>
      <c r="W271" s="654"/>
      <c r="X271" s="654"/>
      <c r="Y271" s="654"/>
      <c r="Z271" s="654"/>
      <c r="AA271" s="654"/>
      <c r="AB271" s="654"/>
      <c r="AC271" s="654"/>
      <c r="AD271" s="661" t="str">
        <f>$AD$112</f>
        <v>7_ATP</v>
      </c>
      <c r="AE271" s="304">
        <f t="shared" ca="1" si="242"/>
        <v>0</v>
      </c>
      <c r="AF271" s="930">
        <f t="shared" ca="1" si="245"/>
        <v>0</v>
      </c>
      <c r="AG271" s="638">
        <f t="shared" ca="1" si="246"/>
        <v>0</v>
      </c>
      <c r="AH271" s="638">
        <f t="shared" ca="1" si="247"/>
        <v>0</v>
      </c>
      <c r="AI271" s="638">
        <f t="shared" ca="1" si="248"/>
        <v>0</v>
      </c>
      <c r="AJ271" s="638">
        <f t="shared" ca="1" si="249"/>
        <v>0</v>
      </c>
      <c r="AK271" s="638">
        <f t="shared" ref="AK271:CV271" ca="1" si="262">OFFSET(AK250,0,-$D271)</f>
        <v>0</v>
      </c>
      <c r="AL271" s="638">
        <f t="shared" ca="1" si="262"/>
        <v>0</v>
      </c>
      <c r="AM271" s="638">
        <f t="shared" ca="1" si="262"/>
        <v>0</v>
      </c>
      <c r="AN271" s="638">
        <f t="shared" ca="1" si="262"/>
        <v>0</v>
      </c>
      <c r="AO271" s="638">
        <f t="shared" ca="1" si="262"/>
        <v>0</v>
      </c>
      <c r="AP271" s="638">
        <f t="shared" ca="1" si="262"/>
        <v>0</v>
      </c>
      <c r="AQ271" s="638">
        <f t="shared" ca="1" si="262"/>
        <v>0</v>
      </c>
      <c r="AR271" s="638">
        <f t="shared" ca="1" si="262"/>
        <v>0</v>
      </c>
      <c r="AS271" s="638">
        <f t="shared" ca="1" si="262"/>
        <v>0</v>
      </c>
      <c r="AT271" s="638">
        <f t="shared" ca="1" si="262"/>
        <v>0</v>
      </c>
      <c r="AU271" s="638">
        <f t="shared" ca="1" si="262"/>
        <v>0</v>
      </c>
      <c r="AV271" s="638">
        <f t="shared" ca="1" si="262"/>
        <v>0</v>
      </c>
      <c r="AW271" s="638">
        <f t="shared" ca="1" si="262"/>
        <v>0</v>
      </c>
      <c r="AX271" s="638">
        <f t="shared" ca="1" si="262"/>
        <v>0</v>
      </c>
      <c r="AY271" s="638">
        <f t="shared" ca="1" si="262"/>
        <v>0</v>
      </c>
      <c r="AZ271" s="638">
        <f t="shared" ca="1" si="262"/>
        <v>0</v>
      </c>
      <c r="BA271" s="638">
        <f t="shared" ca="1" si="262"/>
        <v>0</v>
      </c>
      <c r="BB271" s="638">
        <f t="shared" ca="1" si="262"/>
        <v>0</v>
      </c>
      <c r="BC271" s="638">
        <f t="shared" ca="1" si="262"/>
        <v>0</v>
      </c>
      <c r="BD271" s="638">
        <f t="shared" ca="1" si="262"/>
        <v>0</v>
      </c>
      <c r="BE271" s="638">
        <f t="shared" ca="1" si="262"/>
        <v>0</v>
      </c>
      <c r="BF271" s="638">
        <f t="shared" ca="1" si="262"/>
        <v>0</v>
      </c>
      <c r="BG271" s="638">
        <f t="shared" ca="1" si="262"/>
        <v>0</v>
      </c>
      <c r="BH271" s="638">
        <f t="shared" ca="1" si="262"/>
        <v>0</v>
      </c>
      <c r="BI271" s="638">
        <f t="shared" ca="1" si="262"/>
        <v>0</v>
      </c>
      <c r="BJ271" s="638">
        <f t="shared" ca="1" si="262"/>
        <v>0</v>
      </c>
      <c r="BK271" s="638">
        <f t="shared" ca="1" si="262"/>
        <v>0</v>
      </c>
      <c r="BL271" s="638">
        <f t="shared" ca="1" si="262"/>
        <v>0</v>
      </c>
      <c r="BM271" s="638">
        <f t="shared" ca="1" si="262"/>
        <v>0</v>
      </c>
      <c r="BN271" s="638">
        <f t="shared" ca="1" si="262"/>
        <v>0</v>
      </c>
      <c r="BO271" s="638">
        <f t="shared" ca="1" si="262"/>
        <v>0</v>
      </c>
      <c r="BP271" s="638">
        <f t="shared" ca="1" si="262"/>
        <v>0</v>
      </c>
      <c r="BQ271" s="638">
        <f t="shared" ca="1" si="262"/>
        <v>0</v>
      </c>
      <c r="BR271" s="638">
        <f t="shared" ca="1" si="262"/>
        <v>0</v>
      </c>
      <c r="BS271" s="638">
        <f t="shared" ca="1" si="262"/>
        <v>0</v>
      </c>
      <c r="BT271" s="638">
        <f t="shared" ca="1" si="262"/>
        <v>0</v>
      </c>
      <c r="BU271" s="638">
        <f t="shared" ca="1" si="262"/>
        <v>0</v>
      </c>
      <c r="BV271" s="638">
        <f t="shared" ca="1" si="262"/>
        <v>0</v>
      </c>
      <c r="BW271" s="638">
        <f t="shared" ca="1" si="262"/>
        <v>0</v>
      </c>
      <c r="BX271" s="638">
        <f t="shared" ca="1" si="262"/>
        <v>0</v>
      </c>
      <c r="BY271" s="638">
        <f t="shared" ca="1" si="262"/>
        <v>0</v>
      </c>
      <c r="BZ271" s="638">
        <f t="shared" ca="1" si="262"/>
        <v>0</v>
      </c>
      <c r="CA271" s="638">
        <f t="shared" ca="1" si="262"/>
        <v>0</v>
      </c>
      <c r="CB271" s="638">
        <f t="shared" ca="1" si="262"/>
        <v>0</v>
      </c>
      <c r="CC271" s="638">
        <f t="shared" ca="1" si="262"/>
        <v>0</v>
      </c>
      <c r="CD271" s="638">
        <f t="shared" ca="1" si="262"/>
        <v>0</v>
      </c>
      <c r="CE271" s="638">
        <f t="shared" ca="1" si="262"/>
        <v>0</v>
      </c>
      <c r="CF271" s="638">
        <f t="shared" ca="1" si="262"/>
        <v>0</v>
      </c>
      <c r="CG271" s="638">
        <f t="shared" ca="1" si="262"/>
        <v>0</v>
      </c>
      <c r="CH271" s="638">
        <f t="shared" ca="1" si="262"/>
        <v>0</v>
      </c>
      <c r="CI271" s="638">
        <f t="shared" ca="1" si="262"/>
        <v>0</v>
      </c>
      <c r="CJ271" s="638">
        <f t="shared" ca="1" si="262"/>
        <v>0</v>
      </c>
      <c r="CK271" s="638">
        <f t="shared" ca="1" si="262"/>
        <v>0</v>
      </c>
      <c r="CL271" s="638">
        <f t="shared" ca="1" si="262"/>
        <v>0</v>
      </c>
      <c r="CM271" s="638">
        <f t="shared" ca="1" si="262"/>
        <v>0</v>
      </c>
      <c r="CN271" s="638">
        <f t="shared" ca="1" si="262"/>
        <v>0</v>
      </c>
      <c r="CO271" s="638">
        <f t="shared" ca="1" si="262"/>
        <v>0</v>
      </c>
      <c r="CP271" s="638">
        <f t="shared" ca="1" si="262"/>
        <v>0</v>
      </c>
      <c r="CQ271" s="638">
        <f t="shared" ca="1" si="262"/>
        <v>0</v>
      </c>
      <c r="CR271" s="638">
        <f t="shared" ca="1" si="262"/>
        <v>0</v>
      </c>
      <c r="CS271" s="638">
        <f t="shared" ca="1" si="262"/>
        <v>0</v>
      </c>
      <c r="CT271" s="638">
        <f t="shared" ca="1" si="262"/>
        <v>0</v>
      </c>
      <c r="CU271" s="638">
        <f t="shared" ca="1" si="262"/>
        <v>0</v>
      </c>
      <c r="CV271" s="638">
        <f t="shared" ca="1" si="262"/>
        <v>0</v>
      </c>
      <c r="CW271" s="638">
        <f t="shared" ref="CW271:EX271" ca="1" si="263">OFFSET(CW250,0,-$D271)</f>
        <v>0</v>
      </c>
      <c r="CX271" s="638">
        <f t="shared" ca="1" si="263"/>
        <v>0</v>
      </c>
      <c r="CY271" s="638">
        <f t="shared" ca="1" si="263"/>
        <v>0</v>
      </c>
      <c r="CZ271" s="638">
        <f t="shared" ca="1" si="263"/>
        <v>0</v>
      </c>
      <c r="DA271" s="638">
        <f t="shared" ca="1" si="263"/>
        <v>0</v>
      </c>
      <c r="DB271" s="638">
        <f t="shared" ca="1" si="263"/>
        <v>0</v>
      </c>
      <c r="DC271" s="638">
        <f t="shared" ca="1" si="263"/>
        <v>0</v>
      </c>
      <c r="DD271" s="638">
        <f t="shared" ca="1" si="263"/>
        <v>0</v>
      </c>
      <c r="DE271" s="638">
        <f t="shared" ca="1" si="263"/>
        <v>0</v>
      </c>
      <c r="DF271" s="638">
        <f t="shared" ca="1" si="263"/>
        <v>0</v>
      </c>
      <c r="DG271" s="638">
        <f t="shared" ca="1" si="263"/>
        <v>0</v>
      </c>
      <c r="DH271" s="638">
        <f t="shared" ca="1" si="263"/>
        <v>0</v>
      </c>
      <c r="DI271" s="638">
        <f t="shared" ca="1" si="263"/>
        <v>0</v>
      </c>
      <c r="DJ271" s="638">
        <f t="shared" ca="1" si="263"/>
        <v>0</v>
      </c>
      <c r="DK271" s="638">
        <f t="shared" ca="1" si="263"/>
        <v>0</v>
      </c>
      <c r="DL271" s="638">
        <f t="shared" ca="1" si="263"/>
        <v>0</v>
      </c>
      <c r="DM271" s="638">
        <f t="shared" ca="1" si="263"/>
        <v>0</v>
      </c>
      <c r="DN271" s="638">
        <f t="shared" ca="1" si="263"/>
        <v>0</v>
      </c>
      <c r="DO271" s="638">
        <f t="shared" ca="1" si="263"/>
        <v>0</v>
      </c>
      <c r="DP271" s="638">
        <f t="shared" ca="1" si="263"/>
        <v>0</v>
      </c>
      <c r="DQ271" s="638">
        <f t="shared" ca="1" si="263"/>
        <v>0</v>
      </c>
      <c r="DR271" s="638">
        <f t="shared" ca="1" si="263"/>
        <v>0</v>
      </c>
      <c r="DS271" s="638">
        <f t="shared" ca="1" si="263"/>
        <v>0</v>
      </c>
      <c r="DT271" s="638">
        <f t="shared" ca="1" si="263"/>
        <v>0</v>
      </c>
      <c r="DU271" s="638">
        <f t="shared" ca="1" si="263"/>
        <v>0</v>
      </c>
      <c r="DV271" s="638">
        <f t="shared" ca="1" si="263"/>
        <v>0</v>
      </c>
      <c r="DW271" s="638">
        <f t="shared" ca="1" si="263"/>
        <v>0</v>
      </c>
      <c r="DX271" s="638">
        <f t="shared" ca="1" si="263"/>
        <v>0</v>
      </c>
      <c r="DY271" s="638">
        <f t="shared" ca="1" si="263"/>
        <v>0</v>
      </c>
      <c r="DZ271" s="638">
        <f t="shared" ca="1" si="263"/>
        <v>0</v>
      </c>
      <c r="EA271" s="638">
        <f t="shared" ca="1" si="263"/>
        <v>0</v>
      </c>
      <c r="EB271" s="638">
        <f t="shared" ca="1" si="263"/>
        <v>0</v>
      </c>
      <c r="EC271" s="638">
        <f t="shared" ca="1" si="263"/>
        <v>0</v>
      </c>
      <c r="ED271" s="638">
        <f t="shared" ca="1" si="263"/>
        <v>0</v>
      </c>
      <c r="EE271" s="638">
        <f t="shared" ca="1" si="263"/>
        <v>0</v>
      </c>
      <c r="EF271" s="638">
        <f t="shared" ca="1" si="263"/>
        <v>0</v>
      </c>
      <c r="EG271" s="638">
        <f t="shared" ca="1" si="263"/>
        <v>0</v>
      </c>
      <c r="EH271" s="638">
        <f t="shared" ca="1" si="263"/>
        <v>0</v>
      </c>
      <c r="EI271" s="638">
        <f t="shared" ca="1" si="263"/>
        <v>0</v>
      </c>
      <c r="EJ271" s="638">
        <f t="shared" ca="1" si="263"/>
        <v>0</v>
      </c>
      <c r="EK271" s="638">
        <f t="shared" ca="1" si="263"/>
        <v>0</v>
      </c>
      <c r="EL271" s="638">
        <f t="shared" ca="1" si="263"/>
        <v>0</v>
      </c>
      <c r="EM271" s="638">
        <f t="shared" ca="1" si="263"/>
        <v>0</v>
      </c>
      <c r="EN271" s="638">
        <f t="shared" ca="1" si="263"/>
        <v>0</v>
      </c>
      <c r="EO271" s="638">
        <f t="shared" ca="1" si="263"/>
        <v>0</v>
      </c>
      <c r="EP271" s="638">
        <f t="shared" ca="1" si="263"/>
        <v>0</v>
      </c>
      <c r="EQ271" s="638">
        <f t="shared" ca="1" si="263"/>
        <v>0</v>
      </c>
      <c r="ER271" s="638">
        <f t="shared" ca="1" si="263"/>
        <v>0</v>
      </c>
      <c r="ES271" s="638">
        <f t="shared" ca="1" si="263"/>
        <v>0</v>
      </c>
      <c r="ET271" s="638">
        <f t="shared" ca="1" si="263"/>
        <v>0</v>
      </c>
      <c r="EU271" s="638">
        <f t="shared" ca="1" si="263"/>
        <v>0</v>
      </c>
      <c r="EV271" s="638">
        <f t="shared" ca="1" si="263"/>
        <v>0</v>
      </c>
      <c r="EW271" s="638">
        <f t="shared" ca="1" si="263"/>
        <v>0</v>
      </c>
      <c r="EX271" s="639">
        <f t="shared" ca="1" si="263"/>
        <v>0</v>
      </c>
      <c r="EY271" s="612"/>
      <c r="EZ271" s="86"/>
      <c r="FB271" s="612"/>
    </row>
    <row r="272" spans="1:158" hidden="1" outlineLevel="2">
      <c r="A272" s="654"/>
      <c r="B272" s="654"/>
      <c r="C272" s="928" t="str">
        <f>$A$126</f>
        <v>ID Checking</v>
      </c>
      <c r="D272" s="753">
        <f t="shared" si="241"/>
        <v>1</v>
      </c>
      <c r="E272" s="654"/>
      <c r="F272" s="654"/>
      <c r="G272" s="654"/>
      <c r="H272" s="654"/>
      <c r="I272" s="654"/>
      <c r="J272" s="654"/>
      <c r="K272" s="654"/>
      <c r="L272" s="654"/>
      <c r="M272" s="654"/>
      <c r="N272" s="654"/>
      <c r="O272" s="654"/>
      <c r="P272" s="654"/>
      <c r="Q272" s="654"/>
      <c r="R272" s="654"/>
      <c r="S272" s="654"/>
      <c r="T272" s="654"/>
      <c r="U272" s="654"/>
      <c r="V272" s="654"/>
      <c r="W272" s="654"/>
      <c r="X272" s="654"/>
      <c r="Y272" s="654"/>
      <c r="Z272" s="654"/>
      <c r="AA272" s="654"/>
      <c r="AB272" s="654"/>
      <c r="AC272" s="654"/>
      <c r="AD272" s="661" t="str">
        <f>$AD$126</f>
        <v>8_ATP</v>
      </c>
      <c r="AE272" s="304">
        <f t="shared" ca="1" si="242"/>
        <v>0</v>
      </c>
      <c r="AF272" s="930">
        <f t="shared" ca="1" si="245"/>
        <v>0</v>
      </c>
      <c r="AG272" s="638">
        <f t="shared" ca="1" si="246"/>
        <v>0</v>
      </c>
      <c r="AH272" s="638">
        <f t="shared" ca="1" si="247"/>
        <v>0</v>
      </c>
      <c r="AI272" s="638">
        <f t="shared" ca="1" si="248"/>
        <v>0</v>
      </c>
      <c r="AJ272" s="638">
        <f t="shared" ca="1" si="249"/>
        <v>0</v>
      </c>
      <c r="AK272" s="638">
        <f t="shared" ref="AK272:CV272" ca="1" si="264">OFFSET(AK251,0,-$D272)</f>
        <v>0</v>
      </c>
      <c r="AL272" s="638">
        <f t="shared" ca="1" si="264"/>
        <v>0</v>
      </c>
      <c r="AM272" s="638">
        <f t="shared" ca="1" si="264"/>
        <v>0</v>
      </c>
      <c r="AN272" s="638">
        <f t="shared" ca="1" si="264"/>
        <v>0</v>
      </c>
      <c r="AO272" s="638">
        <f t="shared" ca="1" si="264"/>
        <v>0</v>
      </c>
      <c r="AP272" s="638">
        <f t="shared" ca="1" si="264"/>
        <v>0</v>
      </c>
      <c r="AQ272" s="638">
        <f t="shared" ca="1" si="264"/>
        <v>0</v>
      </c>
      <c r="AR272" s="638">
        <f t="shared" ca="1" si="264"/>
        <v>0</v>
      </c>
      <c r="AS272" s="638">
        <f t="shared" ca="1" si="264"/>
        <v>0</v>
      </c>
      <c r="AT272" s="638">
        <f t="shared" ca="1" si="264"/>
        <v>0</v>
      </c>
      <c r="AU272" s="638">
        <f t="shared" ca="1" si="264"/>
        <v>0</v>
      </c>
      <c r="AV272" s="638">
        <f t="shared" ca="1" si="264"/>
        <v>0</v>
      </c>
      <c r="AW272" s="638">
        <f t="shared" ca="1" si="264"/>
        <v>0</v>
      </c>
      <c r="AX272" s="638">
        <f t="shared" ca="1" si="264"/>
        <v>0</v>
      </c>
      <c r="AY272" s="638">
        <f t="shared" ca="1" si="264"/>
        <v>0</v>
      </c>
      <c r="AZ272" s="638">
        <f t="shared" ca="1" si="264"/>
        <v>0</v>
      </c>
      <c r="BA272" s="638">
        <f t="shared" ca="1" si="264"/>
        <v>0</v>
      </c>
      <c r="BB272" s="638">
        <f t="shared" ca="1" si="264"/>
        <v>0</v>
      </c>
      <c r="BC272" s="638">
        <f t="shared" ca="1" si="264"/>
        <v>0</v>
      </c>
      <c r="BD272" s="638">
        <f t="shared" ca="1" si="264"/>
        <v>0</v>
      </c>
      <c r="BE272" s="638">
        <f t="shared" ca="1" si="264"/>
        <v>0</v>
      </c>
      <c r="BF272" s="638">
        <f t="shared" ca="1" si="264"/>
        <v>0</v>
      </c>
      <c r="BG272" s="638">
        <f t="shared" ca="1" si="264"/>
        <v>0</v>
      </c>
      <c r="BH272" s="638">
        <f t="shared" ca="1" si="264"/>
        <v>0</v>
      </c>
      <c r="BI272" s="638">
        <f t="shared" ca="1" si="264"/>
        <v>0</v>
      </c>
      <c r="BJ272" s="638">
        <f t="shared" ca="1" si="264"/>
        <v>0</v>
      </c>
      <c r="BK272" s="638">
        <f t="shared" ca="1" si="264"/>
        <v>0</v>
      </c>
      <c r="BL272" s="638">
        <f t="shared" ca="1" si="264"/>
        <v>0</v>
      </c>
      <c r="BM272" s="638">
        <f t="shared" ca="1" si="264"/>
        <v>0</v>
      </c>
      <c r="BN272" s="638">
        <f t="shared" ca="1" si="264"/>
        <v>0</v>
      </c>
      <c r="BO272" s="638">
        <f t="shared" ca="1" si="264"/>
        <v>0</v>
      </c>
      <c r="BP272" s="638">
        <f t="shared" ca="1" si="264"/>
        <v>0</v>
      </c>
      <c r="BQ272" s="638">
        <f t="shared" ca="1" si="264"/>
        <v>0</v>
      </c>
      <c r="BR272" s="638">
        <f t="shared" ca="1" si="264"/>
        <v>0</v>
      </c>
      <c r="BS272" s="638">
        <f t="shared" ca="1" si="264"/>
        <v>0</v>
      </c>
      <c r="BT272" s="638">
        <f t="shared" ca="1" si="264"/>
        <v>0</v>
      </c>
      <c r="BU272" s="638">
        <f t="shared" ca="1" si="264"/>
        <v>0</v>
      </c>
      <c r="BV272" s="638">
        <f t="shared" ca="1" si="264"/>
        <v>0</v>
      </c>
      <c r="BW272" s="638">
        <f t="shared" ca="1" si="264"/>
        <v>0</v>
      </c>
      <c r="BX272" s="638">
        <f t="shared" ca="1" si="264"/>
        <v>0</v>
      </c>
      <c r="BY272" s="638">
        <f t="shared" ca="1" si="264"/>
        <v>0</v>
      </c>
      <c r="BZ272" s="638">
        <f t="shared" ca="1" si="264"/>
        <v>0</v>
      </c>
      <c r="CA272" s="638">
        <f t="shared" ca="1" si="264"/>
        <v>0</v>
      </c>
      <c r="CB272" s="638">
        <f t="shared" ca="1" si="264"/>
        <v>0</v>
      </c>
      <c r="CC272" s="638">
        <f t="shared" ca="1" si="264"/>
        <v>0</v>
      </c>
      <c r="CD272" s="638">
        <f t="shared" ca="1" si="264"/>
        <v>0</v>
      </c>
      <c r="CE272" s="638">
        <f t="shared" ca="1" si="264"/>
        <v>0</v>
      </c>
      <c r="CF272" s="638">
        <f t="shared" ca="1" si="264"/>
        <v>0</v>
      </c>
      <c r="CG272" s="638">
        <f t="shared" ca="1" si="264"/>
        <v>0</v>
      </c>
      <c r="CH272" s="638">
        <f t="shared" ca="1" si="264"/>
        <v>0</v>
      </c>
      <c r="CI272" s="638">
        <f t="shared" ca="1" si="264"/>
        <v>0</v>
      </c>
      <c r="CJ272" s="638">
        <f t="shared" ca="1" si="264"/>
        <v>0</v>
      </c>
      <c r="CK272" s="638">
        <f t="shared" ca="1" si="264"/>
        <v>0</v>
      </c>
      <c r="CL272" s="638">
        <f t="shared" ca="1" si="264"/>
        <v>0</v>
      </c>
      <c r="CM272" s="638">
        <f t="shared" ca="1" si="264"/>
        <v>0</v>
      </c>
      <c r="CN272" s="638">
        <f t="shared" ca="1" si="264"/>
        <v>0</v>
      </c>
      <c r="CO272" s="638">
        <f t="shared" ca="1" si="264"/>
        <v>0</v>
      </c>
      <c r="CP272" s="638">
        <f t="shared" ca="1" si="264"/>
        <v>0</v>
      </c>
      <c r="CQ272" s="638">
        <f t="shared" ca="1" si="264"/>
        <v>0</v>
      </c>
      <c r="CR272" s="638">
        <f t="shared" ca="1" si="264"/>
        <v>0</v>
      </c>
      <c r="CS272" s="638">
        <f t="shared" ca="1" si="264"/>
        <v>0</v>
      </c>
      <c r="CT272" s="638">
        <f t="shared" ca="1" si="264"/>
        <v>0</v>
      </c>
      <c r="CU272" s="638">
        <f t="shared" ca="1" si="264"/>
        <v>0</v>
      </c>
      <c r="CV272" s="638">
        <f t="shared" ca="1" si="264"/>
        <v>0</v>
      </c>
      <c r="CW272" s="638">
        <f t="shared" ref="CW272:EX272" ca="1" si="265">OFFSET(CW251,0,-$D272)</f>
        <v>0</v>
      </c>
      <c r="CX272" s="638">
        <f t="shared" ca="1" si="265"/>
        <v>0</v>
      </c>
      <c r="CY272" s="638">
        <f t="shared" ca="1" si="265"/>
        <v>0</v>
      </c>
      <c r="CZ272" s="638">
        <f t="shared" ca="1" si="265"/>
        <v>0</v>
      </c>
      <c r="DA272" s="638">
        <f t="shared" ca="1" si="265"/>
        <v>0</v>
      </c>
      <c r="DB272" s="638">
        <f t="shared" ca="1" si="265"/>
        <v>0</v>
      </c>
      <c r="DC272" s="638">
        <f t="shared" ca="1" si="265"/>
        <v>0</v>
      </c>
      <c r="DD272" s="638">
        <f t="shared" ca="1" si="265"/>
        <v>0</v>
      </c>
      <c r="DE272" s="638">
        <f t="shared" ca="1" si="265"/>
        <v>0</v>
      </c>
      <c r="DF272" s="638">
        <f t="shared" ca="1" si="265"/>
        <v>0</v>
      </c>
      <c r="DG272" s="638">
        <f t="shared" ca="1" si="265"/>
        <v>0</v>
      </c>
      <c r="DH272" s="638">
        <f t="shared" ca="1" si="265"/>
        <v>0</v>
      </c>
      <c r="DI272" s="638">
        <f t="shared" ca="1" si="265"/>
        <v>0</v>
      </c>
      <c r="DJ272" s="638">
        <f t="shared" ca="1" si="265"/>
        <v>0</v>
      </c>
      <c r="DK272" s="638">
        <f t="shared" ca="1" si="265"/>
        <v>0</v>
      </c>
      <c r="DL272" s="638">
        <f t="shared" ca="1" si="265"/>
        <v>0</v>
      </c>
      <c r="DM272" s="638">
        <f t="shared" ca="1" si="265"/>
        <v>0</v>
      </c>
      <c r="DN272" s="638">
        <f t="shared" ca="1" si="265"/>
        <v>0</v>
      </c>
      <c r="DO272" s="638">
        <f t="shared" ca="1" si="265"/>
        <v>0</v>
      </c>
      <c r="DP272" s="638">
        <f t="shared" ca="1" si="265"/>
        <v>0</v>
      </c>
      <c r="DQ272" s="638">
        <f t="shared" ca="1" si="265"/>
        <v>0</v>
      </c>
      <c r="DR272" s="638">
        <f t="shared" ca="1" si="265"/>
        <v>0</v>
      </c>
      <c r="DS272" s="638">
        <f t="shared" ca="1" si="265"/>
        <v>0</v>
      </c>
      <c r="DT272" s="638">
        <f t="shared" ca="1" si="265"/>
        <v>0</v>
      </c>
      <c r="DU272" s="638">
        <f t="shared" ca="1" si="265"/>
        <v>0</v>
      </c>
      <c r="DV272" s="638">
        <f t="shared" ca="1" si="265"/>
        <v>0</v>
      </c>
      <c r="DW272" s="638">
        <f t="shared" ca="1" si="265"/>
        <v>0</v>
      </c>
      <c r="DX272" s="638">
        <f t="shared" ca="1" si="265"/>
        <v>0</v>
      </c>
      <c r="DY272" s="638">
        <f t="shared" ca="1" si="265"/>
        <v>0</v>
      </c>
      <c r="DZ272" s="638">
        <f t="shared" ca="1" si="265"/>
        <v>0</v>
      </c>
      <c r="EA272" s="638">
        <f t="shared" ca="1" si="265"/>
        <v>0</v>
      </c>
      <c r="EB272" s="638">
        <f t="shared" ca="1" si="265"/>
        <v>0</v>
      </c>
      <c r="EC272" s="638">
        <f t="shared" ca="1" si="265"/>
        <v>0</v>
      </c>
      <c r="ED272" s="638">
        <f t="shared" ca="1" si="265"/>
        <v>0</v>
      </c>
      <c r="EE272" s="638">
        <f t="shared" ca="1" si="265"/>
        <v>0</v>
      </c>
      <c r="EF272" s="638">
        <f t="shared" ca="1" si="265"/>
        <v>0</v>
      </c>
      <c r="EG272" s="638">
        <f t="shared" ca="1" si="265"/>
        <v>0</v>
      </c>
      <c r="EH272" s="638">
        <f t="shared" ca="1" si="265"/>
        <v>0</v>
      </c>
      <c r="EI272" s="638">
        <f t="shared" ca="1" si="265"/>
        <v>0</v>
      </c>
      <c r="EJ272" s="638">
        <f t="shared" ca="1" si="265"/>
        <v>0</v>
      </c>
      <c r="EK272" s="638">
        <f t="shared" ca="1" si="265"/>
        <v>0</v>
      </c>
      <c r="EL272" s="638">
        <f t="shared" ca="1" si="265"/>
        <v>0</v>
      </c>
      <c r="EM272" s="638">
        <f t="shared" ca="1" si="265"/>
        <v>0</v>
      </c>
      <c r="EN272" s="638">
        <f t="shared" ca="1" si="265"/>
        <v>0</v>
      </c>
      <c r="EO272" s="638">
        <f t="shared" ca="1" si="265"/>
        <v>0</v>
      </c>
      <c r="EP272" s="638">
        <f t="shared" ca="1" si="265"/>
        <v>0</v>
      </c>
      <c r="EQ272" s="638">
        <f t="shared" ca="1" si="265"/>
        <v>0</v>
      </c>
      <c r="ER272" s="638">
        <f t="shared" ca="1" si="265"/>
        <v>0</v>
      </c>
      <c r="ES272" s="638">
        <f t="shared" ca="1" si="265"/>
        <v>0</v>
      </c>
      <c r="ET272" s="638">
        <f t="shared" ca="1" si="265"/>
        <v>0</v>
      </c>
      <c r="EU272" s="638">
        <f t="shared" ca="1" si="265"/>
        <v>0</v>
      </c>
      <c r="EV272" s="638">
        <f t="shared" ca="1" si="265"/>
        <v>0</v>
      </c>
      <c r="EW272" s="638">
        <f t="shared" ca="1" si="265"/>
        <v>0</v>
      </c>
      <c r="EX272" s="639">
        <f t="shared" ca="1" si="265"/>
        <v>0</v>
      </c>
      <c r="EY272" s="612"/>
      <c r="EZ272" s="86"/>
      <c r="FB272" s="612"/>
    </row>
    <row r="273" spans="1:158" hidden="1" outlineLevel="2">
      <c r="A273" s="654"/>
      <c r="B273" s="654"/>
      <c r="C273" s="928" t="str">
        <f>$A$140</f>
        <v>ITO</v>
      </c>
      <c r="D273" s="753">
        <f t="shared" si="241"/>
        <v>1</v>
      </c>
      <c r="E273" s="654"/>
      <c r="F273" s="654"/>
      <c r="G273" s="654"/>
      <c r="H273" s="654"/>
      <c r="I273" s="654"/>
      <c r="J273" s="654"/>
      <c r="K273" s="654"/>
      <c r="L273" s="654"/>
      <c r="M273" s="654"/>
      <c r="N273" s="654"/>
      <c r="O273" s="654"/>
      <c r="P273" s="654"/>
      <c r="Q273" s="654"/>
      <c r="R273" s="654"/>
      <c r="S273" s="654"/>
      <c r="T273" s="654"/>
      <c r="U273" s="654"/>
      <c r="V273" s="654"/>
      <c r="W273" s="654"/>
      <c r="X273" s="654"/>
      <c r="Y273" s="654"/>
      <c r="Z273" s="654"/>
      <c r="AA273" s="654"/>
      <c r="AB273" s="654"/>
      <c r="AC273" s="654"/>
      <c r="AD273" s="661" t="str">
        <f>$AD$140</f>
        <v>9_ATP</v>
      </c>
      <c r="AE273" s="304">
        <f t="shared" ca="1" si="242"/>
        <v>0</v>
      </c>
      <c r="AF273" s="930">
        <f t="shared" ca="1" si="245"/>
        <v>0</v>
      </c>
      <c r="AG273" s="638">
        <f t="shared" ca="1" si="246"/>
        <v>0</v>
      </c>
      <c r="AH273" s="638">
        <f t="shared" ca="1" si="247"/>
        <v>0</v>
      </c>
      <c r="AI273" s="638">
        <f t="shared" ca="1" si="248"/>
        <v>0</v>
      </c>
      <c r="AJ273" s="638">
        <f t="shared" ca="1" si="249"/>
        <v>0</v>
      </c>
      <c r="AK273" s="638">
        <f t="shared" ref="AK273:CV273" ca="1" si="266">OFFSET(AK252,0,-$D273)</f>
        <v>0</v>
      </c>
      <c r="AL273" s="638">
        <f t="shared" ca="1" si="266"/>
        <v>0</v>
      </c>
      <c r="AM273" s="638">
        <f t="shared" ca="1" si="266"/>
        <v>0</v>
      </c>
      <c r="AN273" s="638">
        <f t="shared" ca="1" si="266"/>
        <v>0</v>
      </c>
      <c r="AO273" s="638">
        <f t="shared" ca="1" si="266"/>
        <v>0</v>
      </c>
      <c r="AP273" s="638">
        <f t="shared" ca="1" si="266"/>
        <v>0</v>
      </c>
      <c r="AQ273" s="638">
        <f t="shared" ca="1" si="266"/>
        <v>0</v>
      </c>
      <c r="AR273" s="638">
        <f t="shared" ca="1" si="266"/>
        <v>0</v>
      </c>
      <c r="AS273" s="638">
        <f t="shared" ca="1" si="266"/>
        <v>0</v>
      </c>
      <c r="AT273" s="638">
        <f t="shared" ca="1" si="266"/>
        <v>0</v>
      </c>
      <c r="AU273" s="638">
        <f t="shared" ca="1" si="266"/>
        <v>0</v>
      </c>
      <c r="AV273" s="638">
        <f t="shared" ca="1" si="266"/>
        <v>0</v>
      </c>
      <c r="AW273" s="638">
        <f t="shared" ca="1" si="266"/>
        <v>0</v>
      </c>
      <c r="AX273" s="638">
        <f t="shared" ca="1" si="266"/>
        <v>0</v>
      </c>
      <c r="AY273" s="638">
        <f t="shared" ca="1" si="266"/>
        <v>0</v>
      </c>
      <c r="AZ273" s="638">
        <f t="shared" ca="1" si="266"/>
        <v>0</v>
      </c>
      <c r="BA273" s="638">
        <f t="shared" ca="1" si="266"/>
        <v>0</v>
      </c>
      <c r="BB273" s="638">
        <f t="shared" ca="1" si="266"/>
        <v>0</v>
      </c>
      <c r="BC273" s="638">
        <f t="shared" ca="1" si="266"/>
        <v>0</v>
      </c>
      <c r="BD273" s="638">
        <f t="shared" ca="1" si="266"/>
        <v>0</v>
      </c>
      <c r="BE273" s="638">
        <f t="shared" ca="1" si="266"/>
        <v>0</v>
      </c>
      <c r="BF273" s="638">
        <f t="shared" ca="1" si="266"/>
        <v>0</v>
      </c>
      <c r="BG273" s="638">
        <f t="shared" ca="1" si="266"/>
        <v>0</v>
      </c>
      <c r="BH273" s="638">
        <f t="shared" ca="1" si="266"/>
        <v>0</v>
      </c>
      <c r="BI273" s="638">
        <f t="shared" ca="1" si="266"/>
        <v>0</v>
      </c>
      <c r="BJ273" s="638">
        <f t="shared" ca="1" si="266"/>
        <v>0</v>
      </c>
      <c r="BK273" s="638">
        <f t="shared" ca="1" si="266"/>
        <v>0</v>
      </c>
      <c r="BL273" s="638">
        <f t="shared" ca="1" si="266"/>
        <v>0</v>
      </c>
      <c r="BM273" s="638">
        <f t="shared" ca="1" si="266"/>
        <v>0</v>
      </c>
      <c r="BN273" s="638">
        <f t="shared" ca="1" si="266"/>
        <v>0</v>
      </c>
      <c r="BO273" s="638">
        <f t="shared" ca="1" si="266"/>
        <v>0</v>
      </c>
      <c r="BP273" s="638">
        <f t="shared" ca="1" si="266"/>
        <v>0</v>
      </c>
      <c r="BQ273" s="638">
        <f t="shared" ca="1" si="266"/>
        <v>0</v>
      </c>
      <c r="BR273" s="638">
        <f t="shared" ca="1" si="266"/>
        <v>0</v>
      </c>
      <c r="BS273" s="638">
        <f t="shared" ca="1" si="266"/>
        <v>0</v>
      </c>
      <c r="BT273" s="638">
        <f t="shared" ca="1" si="266"/>
        <v>0</v>
      </c>
      <c r="BU273" s="638">
        <f t="shared" ca="1" si="266"/>
        <v>0</v>
      </c>
      <c r="BV273" s="638">
        <f t="shared" ca="1" si="266"/>
        <v>0</v>
      </c>
      <c r="BW273" s="638">
        <f t="shared" ca="1" si="266"/>
        <v>0</v>
      </c>
      <c r="BX273" s="638">
        <f t="shared" ca="1" si="266"/>
        <v>0</v>
      </c>
      <c r="BY273" s="638">
        <f t="shared" ca="1" si="266"/>
        <v>0</v>
      </c>
      <c r="BZ273" s="638">
        <f t="shared" ca="1" si="266"/>
        <v>0</v>
      </c>
      <c r="CA273" s="638">
        <f t="shared" ca="1" si="266"/>
        <v>0</v>
      </c>
      <c r="CB273" s="638">
        <f t="shared" ca="1" si="266"/>
        <v>0</v>
      </c>
      <c r="CC273" s="638">
        <f t="shared" ca="1" si="266"/>
        <v>0</v>
      </c>
      <c r="CD273" s="638">
        <f t="shared" ca="1" si="266"/>
        <v>0</v>
      </c>
      <c r="CE273" s="638">
        <f t="shared" ca="1" si="266"/>
        <v>0</v>
      </c>
      <c r="CF273" s="638">
        <f t="shared" ca="1" si="266"/>
        <v>0</v>
      </c>
      <c r="CG273" s="638">
        <f t="shared" ca="1" si="266"/>
        <v>0</v>
      </c>
      <c r="CH273" s="638">
        <f t="shared" ca="1" si="266"/>
        <v>0</v>
      </c>
      <c r="CI273" s="638">
        <f t="shared" ca="1" si="266"/>
        <v>0</v>
      </c>
      <c r="CJ273" s="638">
        <f t="shared" ca="1" si="266"/>
        <v>0</v>
      </c>
      <c r="CK273" s="638">
        <f t="shared" ca="1" si="266"/>
        <v>0</v>
      </c>
      <c r="CL273" s="638">
        <f t="shared" ca="1" si="266"/>
        <v>0</v>
      </c>
      <c r="CM273" s="638">
        <f t="shared" ca="1" si="266"/>
        <v>0</v>
      </c>
      <c r="CN273" s="638">
        <f t="shared" ca="1" si="266"/>
        <v>0</v>
      </c>
      <c r="CO273" s="638">
        <f t="shared" ca="1" si="266"/>
        <v>0</v>
      </c>
      <c r="CP273" s="638">
        <f t="shared" ca="1" si="266"/>
        <v>0</v>
      </c>
      <c r="CQ273" s="638">
        <f t="shared" ca="1" si="266"/>
        <v>0</v>
      </c>
      <c r="CR273" s="638">
        <f t="shared" ca="1" si="266"/>
        <v>0</v>
      </c>
      <c r="CS273" s="638">
        <f t="shared" ca="1" si="266"/>
        <v>0</v>
      </c>
      <c r="CT273" s="638">
        <f t="shared" ca="1" si="266"/>
        <v>0</v>
      </c>
      <c r="CU273" s="638">
        <f t="shared" ca="1" si="266"/>
        <v>0</v>
      </c>
      <c r="CV273" s="638">
        <f t="shared" ca="1" si="266"/>
        <v>0</v>
      </c>
      <c r="CW273" s="638">
        <f t="shared" ref="CW273:EX273" ca="1" si="267">OFFSET(CW252,0,-$D273)</f>
        <v>0</v>
      </c>
      <c r="CX273" s="638">
        <f t="shared" ca="1" si="267"/>
        <v>0</v>
      </c>
      <c r="CY273" s="638">
        <f t="shared" ca="1" si="267"/>
        <v>0</v>
      </c>
      <c r="CZ273" s="638">
        <f t="shared" ca="1" si="267"/>
        <v>0</v>
      </c>
      <c r="DA273" s="638">
        <f t="shared" ca="1" si="267"/>
        <v>0</v>
      </c>
      <c r="DB273" s="638">
        <f t="shared" ca="1" si="267"/>
        <v>0</v>
      </c>
      <c r="DC273" s="638">
        <f t="shared" ca="1" si="267"/>
        <v>0</v>
      </c>
      <c r="DD273" s="638">
        <f t="shared" ca="1" si="267"/>
        <v>0</v>
      </c>
      <c r="DE273" s="638">
        <f t="shared" ca="1" si="267"/>
        <v>0</v>
      </c>
      <c r="DF273" s="638">
        <f t="shared" ca="1" si="267"/>
        <v>0</v>
      </c>
      <c r="DG273" s="638">
        <f t="shared" ca="1" si="267"/>
        <v>0</v>
      </c>
      <c r="DH273" s="638">
        <f t="shared" ca="1" si="267"/>
        <v>0</v>
      </c>
      <c r="DI273" s="638">
        <f t="shared" ca="1" si="267"/>
        <v>0</v>
      </c>
      <c r="DJ273" s="638">
        <f t="shared" ca="1" si="267"/>
        <v>0</v>
      </c>
      <c r="DK273" s="638">
        <f t="shared" ca="1" si="267"/>
        <v>0</v>
      </c>
      <c r="DL273" s="638">
        <f t="shared" ca="1" si="267"/>
        <v>0</v>
      </c>
      <c r="DM273" s="638">
        <f t="shared" ca="1" si="267"/>
        <v>0</v>
      </c>
      <c r="DN273" s="638">
        <f t="shared" ca="1" si="267"/>
        <v>0</v>
      </c>
      <c r="DO273" s="638">
        <f t="shared" ca="1" si="267"/>
        <v>0</v>
      </c>
      <c r="DP273" s="638">
        <f t="shared" ca="1" si="267"/>
        <v>0</v>
      </c>
      <c r="DQ273" s="638">
        <f t="shared" ca="1" si="267"/>
        <v>0</v>
      </c>
      <c r="DR273" s="638">
        <f t="shared" ca="1" si="267"/>
        <v>0</v>
      </c>
      <c r="DS273" s="638">
        <f t="shared" ca="1" si="267"/>
        <v>0</v>
      </c>
      <c r="DT273" s="638">
        <f t="shared" ca="1" si="267"/>
        <v>0</v>
      </c>
      <c r="DU273" s="638">
        <f t="shared" ca="1" si="267"/>
        <v>0</v>
      </c>
      <c r="DV273" s="638">
        <f t="shared" ca="1" si="267"/>
        <v>0</v>
      </c>
      <c r="DW273" s="638">
        <f t="shared" ca="1" si="267"/>
        <v>0</v>
      </c>
      <c r="DX273" s="638">
        <f t="shared" ca="1" si="267"/>
        <v>0</v>
      </c>
      <c r="DY273" s="638">
        <f t="shared" ca="1" si="267"/>
        <v>0</v>
      </c>
      <c r="DZ273" s="638">
        <f t="shared" ca="1" si="267"/>
        <v>0</v>
      </c>
      <c r="EA273" s="638">
        <f t="shared" ca="1" si="267"/>
        <v>0</v>
      </c>
      <c r="EB273" s="638">
        <f t="shared" ca="1" si="267"/>
        <v>0</v>
      </c>
      <c r="EC273" s="638">
        <f t="shared" ca="1" si="267"/>
        <v>0</v>
      </c>
      <c r="ED273" s="638">
        <f t="shared" ca="1" si="267"/>
        <v>0</v>
      </c>
      <c r="EE273" s="638">
        <f t="shared" ca="1" si="267"/>
        <v>0</v>
      </c>
      <c r="EF273" s="638">
        <f t="shared" ca="1" si="267"/>
        <v>0</v>
      </c>
      <c r="EG273" s="638">
        <f t="shared" ca="1" si="267"/>
        <v>0</v>
      </c>
      <c r="EH273" s="638">
        <f t="shared" ca="1" si="267"/>
        <v>0</v>
      </c>
      <c r="EI273" s="638">
        <f t="shared" ca="1" si="267"/>
        <v>0</v>
      </c>
      <c r="EJ273" s="638">
        <f t="shared" ca="1" si="267"/>
        <v>0</v>
      </c>
      <c r="EK273" s="638">
        <f t="shared" ca="1" si="267"/>
        <v>0</v>
      </c>
      <c r="EL273" s="638">
        <f t="shared" ca="1" si="267"/>
        <v>0</v>
      </c>
      <c r="EM273" s="638">
        <f t="shared" ca="1" si="267"/>
        <v>0</v>
      </c>
      <c r="EN273" s="638">
        <f t="shared" ca="1" si="267"/>
        <v>0</v>
      </c>
      <c r="EO273" s="638">
        <f t="shared" ca="1" si="267"/>
        <v>0</v>
      </c>
      <c r="EP273" s="638">
        <f t="shared" ca="1" si="267"/>
        <v>0</v>
      </c>
      <c r="EQ273" s="638">
        <f t="shared" ca="1" si="267"/>
        <v>0</v>
      </c>
      <c r="ER273" s="638">
        <f t="shared" ca="1" si="267"/>
        <v>0</v>
      </c>
      <c r="ES273" s="638">
        <f t="shared" ca="1" si="267"/>
        <v>0</v>
      </c>
      <c r="ET273" s="638">
        <f t="shared" ca="1" si="267"/>
        <v>0</v>
      </c>
      <c r="EU273" s="638">
        <f t="shared" ca="1" si="267"/>
        <v>0</v>
      </c>
      <c r="EV273" s="638">
        <f t="shared" ca="1" si="267"/>
        <v>0</v>
      </c>
      <c r="EW273" s="638">
        <f t="shared" ca="1" si="267"/>
        <v>0</v>
      </c>
      <c r="EX273" s="639">
        <f t="shared" ca="1" si="267"/>
        <v>0</v>
      </c>
      <c r="EY273" s="612"/>
      <c r="EZ273" s="86"/>
      <c r="FB273" s="612"/>
    </row>
    <row r="274" spans="1:158" hidden="1" outlineLevel="2">
      <c r="A274" s="654"/>
      <c r="B274" s="654"/>
      <c r="C274" s="928" t="str">
        <f>$A$154</f>
        <v>Spare 1</v>
      </c>
      <c r="D274" s="753">
        <f t="shared" si="241"/>
        <v>1</v>
      </c>
      <c r="E274" s="654"/>
      <c r="F274" s="654"/>
      <c r="G274" s="654"/>
      <c r="H274" s="654"/>
      <c r="I274" s="654"/>
      <c r="J274" s="654"/>
      <c r="K274" s="654"/>
      <c r="L274" s="654"/>
      <c r="M274" s="654"/>
      <c r="N274" s="654"/>
      <c r="O274" s="654"/>
      <c r="P274" s="654"/>
      <c r="Q274" s="654"/>
      <c r="R274" s="654"/>
      <c r="S274" s="654"/>
      <c r="T274" s="654"/>
      <c r="U274" s="654"/>
      <c r="V274" s="654"/>
      <c r="W274" s="654"/>
      <c r="X274" s="654"/>
      <c r="Y274" s="654"/>
      <c r="Z274" s="654"/>
      <c r="AA274" s="654"/>
      <c r="AB274" s="654"/>
      <c r="AC274" s="654"/>
      <c r="AD274" s="661" t="str">
        <f>$AD$154</f>
        <v>Sp_1</v>
      </c>
      <c r="AE274" s="304">
        <f t="shared" ca="1" si="242"/>
        <v>0</v>
      </c>
      <c r="AF274" s="930">
        <f t="shared" ca="1" si="245"/>
        <v>0</v>
      </c>
      <c r="AG274" s="638">
        <f t="shared" ca="1" si="246"/>
        <v>0</v>
      </c>
      <c r="AH274" s="638">
        <f t="shared" ca="1" si="247"/>
        <v>0</v>
      </c>
      <c r="AI274" s="638">
        <f t="shared" ca="1" si="248"/>
        <v>0</v>
      </c>
      <c r="AJ274" s="638">
        <f t="shared" ca="1" si="249"/>
        <v>0</v>
      </c>
      <c r="AK274" s="638">
        <f t="shared" ref="AK274:CV274" ca="1" si="268">OFFSET(AK253,0,-$D274)</f>
        <v>0</v>
      </c>
      <c r="AL274" s="638">
        <f t="shared" ca="1" si="268"/>
        <v>0</v>
      </c>
      <c r="AM274" s="638">
        <f t="shared" ca="1" si="268"/>
        <v>0</v>
      </c>
      <c r="AN274" s="638">
        <f t="shared" ca="1" si="268"/>
        <v>0</v>
      </c>
      <c r="AO274" s="638">
        <f t="shared" ca="1" si="268"/>
        <v>0</v>
      </c>
      <c r="AP274" s="638">
        <f t="shared" ca="1" si="268"/>
        <v>0</v>
      </c>
      <c r="AQ274" s="638">
        <f t="shared" ca="1" si="268"/>
        <v>0</v>
      </c>
      <c r="AR274" s="638">
        <f t="shared" ca="1" si="268"/>
        <v>0</v>
      </c>
      <c r="AS274" s="638">
        <f t="shared" ca="1" si="268"/>
        <v>0</v>
      </c>
      <c r="AT274" s="638">
        <f t="shared" ca="1" si="268"/>
        <v>0</v>
      </c>
      <c r="AU274" s="638">
        <f t="shared" ca="1" si="268"/>
        <v>0</v>
      </c>
      <c r="AV274" s="638">
        <f t="shared" ca="1" si="268"/>
        <v>0</v>
      </c>
      <c r="AW274" s="638">
        <f t="shared" ca="1" si="268"/>
        <v>0</v>
      </c>
      <c r="AX274" s="638">
        <f t="shared" ca="1" si="268"/>
        <v>0</v>
      </c>
      <c r="AY274" s="638">
        <f t="shared" ca="1" si="268"/>
        <v>0</v>
      </c>
      <c r="AZ274" s="638">
        <f t="shared" ca="1" si="268"/>
        <v>0</v>
      </c>
      <c r="BA274" s="638">
        <f t="shared" ca="1" si="268"/>
        <v>0</v>
      </c>
      <c r="BB274" s="638">
        <f t="shared" ca="1" si="268"/>
        <v>0</v>
      </c>
      <c r="BC274" s="638">
        <f t="shared" ca="1" si="268"/>
        <v>0</v>
      </c>
      <c r="BD274" s="638">
        <f t="shared" ca="1" si="268"/>
        <v>0</v>
      </c>
      <c r="BE274" s="638">
        <f t="shared" ca="1" si="268"/>
        <v>0</v>
      </c>
      <c r="BF274" s="638">
        <f t="shared" ca="1" si="268"/>
        <v>0</v>
      </c>
      <c r="BG274" s="638">
        <f t="shared" ca="1" si="268"/>
        <v>0</v>
      </c>
      <c r="BH274" s="638">
        <f t="shared" ca="1" si="268"/>
        <v>0</v>
      </c>
      <c r="BI274" s="638">
        <f t="shared" ca="1" si="268"/>
        <v>0</v>
      </c>
      <c r="BJ274" s="638">
        <f t="shared" ca="1" si="268"/>
        <v>0</v>
      </c>
      <c r="BK274" s="638">
        <f t="shared" ca="1" si="268"/>
        <v>0</v>
      </c>
      <c r="BL274" s="638">
        <f t="shared" ca="1" si="268"/>
        <v>0</v>
      </c>
      <c r="BM274" s="638">
        <f t="shared" ca="1" si="268"/>
        <v>0</v>
      </c>
      <c r="BN274" s="638">
        <f t="shared" ca="1" si="268"/>
        <v>0</v>
      </c>
      <c r="BO274" s="638">
        <f t="shared" ca="1" si="268"/>
        <v>0</v>
      </c>
      <c r="BP274" s="638">
        <f t="shared" ca="1" si="268"/>
        <v>0</v>
      </c>
      <c r="BQ274" s="638">
        <f t="shared" ca="1" si="268"/>
        <v>0</v>
      </c>
      <c r="BR274" s="638">
        <f t="shared" ca="1" si="268"/>
        <v>0</v>
      </c>
      <c r="BS274" s="638">
        <f t="shared" ca="1" si="268"/>
        <v>0</v>
      </c>
      <c r="BT274" s="638">
        <f t="shared" ca="1" si="268"/>
        <v>0</v>
      </c>
      <c r="BU274" s="638">
        <f t="shared" ca="1" si="268"/>
        <v>0</v>
      </c>
      <c r="BV274" s="638">
        <f t="shared" ca="1" si="268"/>
        <v>0</v>
      </c>
      <c r="BW274" s="638">
        <f t="shared" ca="1" si="268"/>
        <v>0</v>
      </c>
      <c r="BX274" s="638">
        <f t="shared" ca="1" si="268"/>
        <v>0</v>
      </c>
      <c r="BY274" s="638">
        <f t="shared" ca="1" si="268"/>
        <v>0</v>
      </c>
      <c r="BZ274" s="638">
        <f t="shared" ca="1" si="268"/>
        <v>0</v>
      </c>
      <c r="CA274" s="638">
        <f t="shared" ca="1" si="268"/>
        <v>0</v>
      </c>
      <c r="CB274" s="638">
        <f t="shared" ca="1" si="268"/>
        <v>0</v>
      </c>
      <c r="CC274" s="638">
        <f t="shared" ca="1" si="268"/>
        <v>0</v>
      </c>
      <c r="CD274" s="638">
        <f t="shared" ca="1" si="268"/>
        <v>0</v>
      </c>
      <c r="CE274" s="638">
        <f t="shared" ca="1" si="268"/>
        <v>0</v>
      </c>
      <c r="CF274" s="638">
        <f t="shared" ca="1" si="268"/>
        <v>0</v>
      </c>
      <c r="CG274" s="638">
        <f t="shared" ca="1" si="268"/>
        <v>0</v>
      </c>
      <c r="CH274" s="638">
        <f t="shared" ca="1" si="268"/>
        <v>0</v>
      </c>
      <c r="CI274" s="638">
        <f t="shared" ca="1" si="268"/>
        <v>0</v>
      </c>
      <c r="CJ274" s="638">
        <f t="shared" ca="1" si="268"/>
        <v>0</v>
      </c>
      <c r="CK274" s="638">
        <f t="shared" ca="1" si="268"/>
        <v>0</v>
      </c>
      <c r="CL274" s="638">
        <f t="shared" ca="1" si="268"/>
        <v>0</v>
      </c>
      <c r="CM274" s="638">
        <f t="shared" ca="1" si="268"/>
        <v>0</v>
      </c>
      <c r="CN274" s="638">
        <f t="shared" ca="1" si="268"/>
        <v>0</v>
      </c>
      <c r="CO274" s="638">
        <f t="shared" ca="1" si="268"/>
        <v>0</v>
      </c>
      <c r="CP274" s="638">
        <f t="shared" ca="1" si="268"/>
        <v>0</v>
      </c>
      <c r="CQ274" s="638">
        <f t="shared" ca="1" si="268"/>
        <v>0</v>
      </c>
      <c r="CR274" s="638">
        <f t="shared" ca="1" si="268"/>
        <v>0</v>
      </c>
      <c r="CS274" s="638">
        <f t="shared" ca="1" si="268"/>
        <v>0</v>
      </c>
      <c r="CT274" s="638">
        <f t="shared" ca="1" si="268"/>
        <v>0</v>
      </c>
      <c r="CU274" s="638">
        <f t="shared" ca="1" si="268"/>
        <v>0</v>
      </c>
      <c r="CV274" s="638">
        <f t="shared" ca="1" si="268"/>
        <v>0</v>
      </c>
      <c r="CW274" s="638">
        <f t="shared" ref="CW274:EX274" ca="1" si="269">OFFSET(CW253,0,-$D274)</f>
        <v>0</v>
      </c>
      <c r="CX274" s="638">
        <f t="shared" ca="1" si="269"/>
        <v>0</v>
      </c>
      <c r="CY274" s="638">
        <f t="shared" ca="1" si="269"/>
        <v>0</v>
      </c>
      <c r="CZ274" s="638">
        <f t="shared" ca="1" si="269"/>
        <v>0</v>
      </c>
      <c r="DA274" s="638">
        <f t="shared" ca="1" si="269"/>
        <v>0</v>
      </c>
      <c r="DB274" s="638">
        <f t="shared" ca="1" si="269"/>
        <v>0</v>
      </c>
      <c r="DC274" s="638">
        <f t="shared" ca="1" si="269"/>
        <v>0</v>
      </c>
      <c r="DD274" s="638">
        <f t="shared" ca="1" si="269"/>
        <v>0</v>
      </c>
      <c r="DE274" s="638">
        <f t="shared" ca="1" si="269"/>
        <v>0</v>
      </c>
      <c r="DF274" s="638">
        <f t="shared" ca="1" si="269"/>
        <v>0</v>
      </c>
      <c r="DG274" s="638">
        <f t="shared" ca="1" si="269"/>
        <v>0</v>
      </c>
      <c r="DH274" s="638">
        <f t="shared" ca="1" si="269"/>
        <v>0</v>
      </c>
      <c r="DI274" s="638">
        <f t="shared" ca="1" si="269"/>
        <v>0</v>
      </c>
      <c r="DJ274" s="638">
        <f t="shared" ca="1" si="269"/>
        <v>0</v>
      </c>
      <c r="DK274" s="638">
        <f t="shared" ca="1" si="269"/>
        <v>0</v>
      </c>
      <c r="DL274" s="638">
        <f t="shared" ca="1" si="269"/>
        <v>0</v>
      </c>
      <c r="DM274" s="638">
        <f t="shared" ca="1" si="269"/>
        <v>0</v>
      </c>
      <c r="DN274" s="638">
        <f t="shared" ca="1" si="269"/>
        <v>0</v>
      </c>
      <c r="DO274" s="638">
        <f t="shared" ca="1" si="269"/>
        <v>0</v>
      </c>
      <c r="DP274" s="638">
        <f t="shared" ca="1" si="269"/>
        <v>0</v>
      </c>
      <c r="DQ274" s="638">
        <f t="shared" ca="1" si="269"/>
        <v>0</v>
      </c>
      <c r="DR274" s="638">
        <f t="shared" ca="1" si="269"/>
        <v>0</v>
      </c>
      <c r="DS274" s="638">
        <f t="shared" ca="1" si="269"/>
        <v>0</v>
      </c>
      <c r="DT274" s="638">
        <f t="shared" ca="1" si="269"/>
        <v>0</v>
      </c>
      <c r="DU274" s="638">
        <f t="shared" ca="1" si="269"/>
        <v>0</v>
      </c>
      <c r="DV274" s="638">
        <f t="shared" ca="1" si="269"/>
        <v>0</v>
      </c>
      <c r="DW274" s="638">
        <f t="shared" ca="1" si="269"/>
        <v>0</v>
      </c>
      <c r="DX274" s="638">
        <f t="shared" ca="1" si="269"/>
        <v>0</v>
      </c>
      <c r="DY274" s="638">
        <f t="shared" ca="1" si="269"/>
        <v>0</v>
      </c>
      <c r="DZ274" s="638">
        <f t="shared" ca="1" si="269"/>
        <v>0</v>
      </c>
      <c r="EA274" s="638">
        <f t="shared" ca="1" si="269"/>
        <v>0</v>
      </c>
      <c r="EB274" s="638">
        <f t="shared" ca="1" si="269"/>
        <v>0</v>
      </c>
      <c r="EC274" s="638">
        <f t="shared" ca="1" si="269"/>
        <v>0</v>
      </c>
      <c r="ED274" s="638">
        <f t="shared" ca="1" si="269"/>
        <v>0</v>
      </c>
      <c r="EE274" s="638">
        <f t="shared" ca="1" si="269"/>
        <v>0</v>
      </c>
      <c r="EF274" s="638">
        <f t="shared" ca="1" si="269"/>
        <v>0</v>
      </c>
      <c r="EG274" s="638">
        <f t="shared" ca="1" si="269"/>
        <v>0</v>
      </c>
      <c r="EH274" s="638">
        <f t="shared" ca="1" si="269"/>
        <v>0</v>
      </c>
      <c r="EI274" s="638">
        <f t="shared" ca="1" si="269"/>
        <v>0</v>
      </c>
      <c r="EJ274" s="638">
        <f t="shared" ca="1" si="269"/>
        <v>0</v>
      </c>
      <c r="EK274" s="638">
        <f t="shared" ca="1" si="269"/>
        <v>0</v>
      </c>
      <c r="EL274" s="638">
        <f t="shared" ca="1" si="269"/>
        <v>0</v>
      </c>
      <c r="EM274" s="638">
        <f t="shared" ca="1" si="269"/>
        <v>0</v>
      </c>
      <c r="EN274" s="638">
        <f t="shared" ca="1" si="269"/>
        <v>0</v>
      </c>
      <c r="EO274" s="638">
        <f t="shared" ca="1" si="269"/>
        <v>0</v>
      </c>
      <c r="EP274" s="638">
        <f t="shared" ca="1" si="269"/>
        <v>0</v>
      </c>
      <c r="EQ274" s="638">
        <f t="shared" ca="1" si="269"/>
        <v>0</v>
      </c>
      <c r="ER274" s="638">
        <f t="shared" ca="1" si="269"/>
        <v>0</v>
      </c>
      <c r="ES274" s="638">
        <f t="shared" ca="1" si="269"/>
        <v>0</v>
      </c>
      <c r="ET274" s="638">
        <f t="shared" ca="1" si="269"/>
        <v>0</v>
      </c>
      <c r="EU274" s="638">
        <f t="shared" ca="1" si="269"/>
        <v>0</v>
      </c>
      <c r="EV274" s="638">
        <f t="shared" ca="1" si="269"/>
        <v>0</v>
      </c>
      <c r="EW274" s="638">
        <f t="shared" ca="1" si="269"/>
        <v>0</v>
      </c>
      <c r="EX274" s="639">
        <f t="shared" ca="1" si="269"/>
        <v>0</v>
      </c>
      <c r="EY274" s="612"/>
      <c r="EZ274" s="86"/>
      <c r="FB274" s="612"/>
    </row>
    <row r="275" spans="1:158" hidden="1" outlineLevel="2">
      <c r="A275" s="654"/>
      <c r="B275" s="654"/>
      <c r="C275" s="928" t="str">
        <f>$A$168</f>
        <v>Spare 2</v>
      </c>
      <c r="D275" s="753">
        <f t="shared" si="241"/>
        <v>1</v>
      </c>
      <c r="E275" s="654"/>
      <c r="F275" s="654"/>
      <c r="G275" s="654"/>
      <c r="H275" s="654"/>
      <c r="I275" s="654"/>
      <c r="J275" s="654"/>
      <c r="K275" s="654"/>
      <c r="L275" s="654"/>
      <c r="M275" s="654"/>
      <c r="N275" s="654"/>
      <c r="O275" s="654"/>
      <c r="P275" s="654"/>
      <c r="Q275" s="654"/>
      <c r="R275" s="654"/>
      <c r="S275" s="654"/>
      <c r="T275" s="654"/>
      <c r="U275" s="654"/>
      <c r="V275" s="654"/>
      <c r="W275" s="654"/>
      <c r="X275" s="654"/>
      <c r="Y275" s="654"/>
      <c r="Z275" s="654"/>
      <c r="AA275" s="654"/>
      <c r="AB275" s="654"/>
      <c r="AC275" s="654"/>
      <c r="AD275" s="661" t="str">
        <f>$AD$168</f>
        <v>Sp_2</v>
      </c>
      <c r="AE275" s="304">
        <f t="shared" ca="1" si="242"/>
        <v>0</v>
      </c>
      <c r="AF275" s="930">
        <f t="shared" ca="1" si="245"/>
        <v>0</v>
      </c>
      <c r="AG275" s="638">
        <f t="shared" ca="1" si="246"/>
        <v>0</v>
      </c>
      <c r="AH275" s="638">
        <f t="shared" ca="1" si="247"/>
        <v>0</v>
      </c>
      <c r="AI275" s="638">
        <f t="shared" ca="1" si="248"/>
        <v>0</v>
      </c>
      <c r="AJ275" s="638">
        <f t="shared" ca="1" si="249"/>
        <v>0</v>
      </c>
      <c r="AK275" s="638">
        <f t="shared" ref="AK275:CV275" ca="1" si="270">OFFSET(AK254,0,-$D275)</f>
        <v>0</v>
      </c>
      <c r="AL275" s="638">
        <f t="shared" ca="1" si="270"/>
        <v>0</v>
      </c>
      <c r="AM275" s="638">
        <f t="shared" ca="1" si="270"/>
        <v>0</v>
      </c>
      <c r="AN275" s="638">
        <f t="shared" ca="1" si="270"/>
        <v>0</v>
      </c>
      <c r="AO275" s="638">
        <f t="shared" ca="1" si="270"/>
        <v>0</v>
      </c>
      <c r="AP275" s="638">
        <f t="shared" ca="1" si="270"/>
        <v>0</v>
      </c>
      <c r="AQ275" s="638">
        <f t="shared" ca="1" si="270"/>
        <v>0</v>
      </c>
      <c r="AR275" s="638">
        <f t="shared" ca="1" si="270"/>
        <v>0</v>
      </c>
      <c r="AS275" s="638">
        <f t="shared" ca="1" si="270"/>
        <v>0</v>
      </c>
      <c r="AT275" s="638">
        <f t="shared" ca="1" si="270"/>
        <v>0</v>
      </c>
      <c r="AU275" s="638">
        <f t="shared" ca="1" si="270"/>
        <v>0</v>
      </c>
      <c r="AV275" s="638">
        <f t="shared" ca="1" si="270"/>
        <v>0</v>
      </c>
      <c r="AW275" s="638">
        <f t="shared" ca="1" si="270"/>
        <v>0</v>
      </c>
      <c r="AX275" s="638">
        <f t="shared" ca="1" si="270"/>
        <v>0</v>
      </c>
      <c r="AY275" s="638">
        <f t="shared" ca="1" si="270"/>
        <v>0</v>
      </c>
      <c r="AZ275" s="638">
        <f t="shared" ca="1" si="270"/>
        <v>0</v>
      </c>
      <c r="BA275" s="638">
        <f t="shared" ca="1" si="270"/>
        <v>0</v>
      </c>
      <c r="BB275" s="638">
        <f t="shared" ca="1" si="270"/>
        <v>0</v>
      </c>
      <c r="BC275" s="638">
        <f t="shared" ca="1" si="270"/>
        <v>0</v>
      </c>
      <c r="BD275" s="638">
        <f t="shared" ca="1" si="270"/>
        <v>0</v>
      </c>
      <c r="BE275" s="638">
        <f t="shared" ca="1" si="270"/>
        <v>0</v>
      </c>
      <c r="BF275" s="638">
        <f t="shared" ca="1" si="270"/>
        <v>0</v>
      </c>
      <c r="BG275" s="638">
        <f t="shared" ca="1" si="270"/>
        <v>0</v>
      </c>
      <c r="BH275" s="638">
        <f t="shared" ca="1" si="270"/>
        <v>0</v>
      </c>
      <c r="BI275" s="638">
        <f t="shared" ca="1" si="270"/>
        <v>0</v>
      </c>
      <c r="BJ275" s="638">
        <f t="shared" ca="1" si="270"/>
        <v>0</v>
      </c>
      <c r="BK275" s="638">
        <f t="shared" ca="1" si="270"/>
        <v>0</v>
      </c>
      <c r="BL275" s="638">
        <f t="shared" ca="1" si="270"/>
        <v>0</v>
      </c>
      <c r="BM275" s="638">
        <f t="shared" ca="1" si="270"/>
        <v>0</v>
      </c>
      <c r="BN275" s="638">
        <f t="shared" ca="1" si="270"/>
        <v>0</v>
      </c>
      <c r="BO275" s="638">
        <f t="shared" ca="1" si="270"/>
        <v>0</v>
      </c>
      <c r="BP275" s="638">
        <f t="shared" ca="1" si="270"/>
        <v>0</v>
      </c>
      <c r="BQ275" s="638">
        <f t="shared" ca="1" si="270"/>
        <v>0</v>
      </c>
      <c r="BR275" s="638">
        <f t="shared" ca="1" si="270"/>
        <v>0</v>
      </c>
      <c r="BS275" s="638">
        <f t="shared" ca="1" si="270"/>
        <v>0</v>
      </c>
      <c r="BT275" s="638">
        <f t="shared" ca="1" si="270"/>
        <v>0</v>
      </c>
      <c r="BU275" s="638">
        <f t="shared" ca="1" si="270"/>
        <v>0</v>
      </c>
      <c r="BV275" s="638">
        <f t="shared" ca="1" si="270"/>
        <v>0</v>
      </c>
      <c r="BW275" s="638">
        <f t="shared" ca="1" si="270"/>
        <v>0</v>
      </c>
      <c r="BX275" s="638">
        <f t="shared" ca="1" si="270"/>
        <v>0</v>
      </c>
      <c r="BY275" s="638">
        <f t="shared" ca="1" si="270"/>
        <v>0</v>
      </c>
      <c r="BZ275" s="638">
        <f t="shared" ca="1" si="270"/>
        <v>0</v>
      </c>
      <c r="CA275" s="638">
        <f t="shared" ca="1" si="270"/>
        <v>0</v>
      </c>
      <c r="CB275" s="638">
        <f t="shared" ca="1" si="270"/>
        <v>0</v>
      </c>
      <c r="CC275" s="638">
        <f t="shared" ca="1" si="270"/>
        <v>0</v>
      </c>
      <c r="CD275" s="638">
        <f t="shared" ca="1" si="270"/>
        <v>0</v>
      </c>
      <c r="CE275" s="638">
        <f t="shared" ca="1" si="270"/>
        <v>0</v>
      </c>
      <c r="CF275" s="638">
        <f t="shared" ca="1" si="270"/>
        <v>0</v>
      </c>
      <c r="CG275" s="638">
        <f t="shared" ca="1" si="270"/>
        <v>0</v>
      </c>
      <c r="CH275" s="638">
        <f t="shared" ca="1" si="270"/>
        <v>0</v>
      </c>
      <c r="CI275" s="638">
        <f t="shared" ca="1" si="270"/>
        <v>0</v>
      </c>
      <c r="CJ275" s="638">
        <f t="shared" ca="1" si="270"/>
        <v>0</v>
      </c>
      <c r="CK275" s="638">
        <f t="shared" ca="1" si="270"/>
        <v>0</v>
      </c>
      <c r="CL275" s="638">
        <f t="shared" ca="1" si="270"/>
        <v>0</v>
      </c>
      <c r="CM275" s="638">
        <f t="shared" ca="1" si="270"/>
        <v>0</v>
      </c>
      <c r="CN275" s="638">
        <f t="shared" ca="1" si="270"/>
        <v>0</v>
      </c>
      <c r="CO275" s="638">
        <f t="shared" ca="1" si="270"/>
        <v>0</v>
      </c>
      <c r="CP275" s="638">
        <f t="shared" ca="1" si="270"/>
        <v>0</v>
      </c>
      <c r="CQ275" s="638">
        <f t="shared" ca="1" si="270"/>
        <v>0</v>
      </c>
      <c r="CR275" s="638">
        <f t="shared" ca="1" si="270"/>
        <v>0</v>
      </c>
      <c r="CS275" s="638">
        <f t="shared" ca="1" si="270"/>
        <v>0</v>
      </c>
      <c r="CT275" s="638">
        <f t="shared" ca="1" si="270"/>
        <v>0</v>
      </c>
      <c r="CU275" s="638">
        <f t="shared" ca="1" si="270"/>
        <v>0</v>
      </c>
      <c r="CV275" s="638">
        <f t="shared" ca="1" si="270"/>
        <v>0</v>
      </c>
      <c r="CW275" s="638">
        <f t="shared" ref="CW275:EX275" ca="1" si="271">OFFSET(CW254,0,-$D275)</f>
        <v>0</v>
      </c>
      <c r="CX275" s="638">
        <f t="shared" ca="1" si="271"/>
        <v>0</v>
      </c>
      <c r="CY275" s="638">
        <f t="shared" ca="1" si="271"/>
        <v>0</v>
      </c>
      <c r="CZ275" s="638">
        <f t="shared" ca="1" si="271"/>
        <v>0</v>
      </c>
      <c r="DA275" s="638">
        <f t="shared" ca="1" si="271"/>
        <v>0</v>
      </c>
      <c r="DB275" s="638">
        <f t="shared" ca="1" si="271"/>
        <v>0</v>
      </c>
      <c r="DC275" s="638">
        <f t="shared" ca="1" si="271"/>
        <v>0</v>
      </c>
      <c r="DD275" s="638">
        <f t="shared" ca="1" si="271"/>
        <v>0</v>
      </c>
      <c r="DE275" s="638">
        <f t="shared" ca="1" si="271"/>
        <v>0</v>
      </c>
      <c r="DF275" s="638">
        <f t="shared" ca="1" si="271"/>
        <v>0</v>
      </c>
      <c r="DG275" s="638">
        <f t="shared" ca="1" si="271"/>
        <v>0</v>
      </c>
      <c r="DH275" s="638">
        <f t="shared" ca="1" si="271"/>
        <v>0</v>
      </c>
      <c r="DI275" s="638">
        <f t="shared" ca="1" si="271"/>
        <v>0</v>
      </c>
      <c r="DJ275" s="638">
        <f t="shared" ca="1" si="271"/>
        <v>0</v>
      </c>
      <c r="DK275" s="638">
        <f t="shared" ca="1" si="271"/>
        <v>0</v>
      </c>
      <c r="DL275" s="638">
        <f t="shared" ca="1" si="271"/>
        <v>0</v>
      </c>
      <c r="DM275" s="638">
        <f t="shared" ca="1" si="271"/>
        <v>0</v>
      </c>
      <c r="DN275" s="638">
        <f t="shared" ca="1" si="271"/>
        <v>0</v>
      </c>
      <c r="DO275" s="638">
        <f t="shared" ca="1" si="271"/>
        <v>0</v>
      </c>
      <c r="DP275" s="638">
        <f t="shared" ca="1" si="271"/>
        <v>0</v>
      </c>
      <c r="DQ275" s="638">
        <f t="shared" ca="1" si="271"/>
        <v>0</v>
      </c>
      <c r="DR275" s="638">
        <f t="shared" ca="1" si="271"/>
        <v>0</v>
      </c>
      <c r="DS275" s="638">
        <f t="shared" ca="1" si="271"/>
        <v>0</v>
      </c>
      <c r="DT275" s="638">
        <f t="shared" ca="1" si="271"/>
        <v>0</v>
      </c>
      <c r="DU275" s="638">
        <f t="shared" ca="1" si="271"/>
        <v>0</v>
      </c>
      <c r="DV275" s="638">
        <f t="shared" ca="1" si="271"/>
        <v>0</v>
      </c>
      <c r="DW275" s="638">
        <f t="shared" ca="1" si="271"/>
        <v>0</v>
      </c>
      <c r="DX275" s="638">
        <f t="shared" ca="1" si="271"/>
        <v>0</v>
      </c>
      <c r="DY275" s="638">
        <f t="shared" ca="1" si="271"/>
        <v>0</v>
      </c>
      <c r="DZ275" s="638">
        <f t="shared" ca="1" si="271"/>
        <v>0</v>
      </c>
      <c r="EA275" s="638">
        <f t="shared" ca="1" si="271"/>
        <v>0</v>
      </c>
      <c r="EB275" s="638">
        <f t="shared" ca="1" si="271"/>
        <v>0</v>
      </c>
      <c r="EC275" s="638">
        <f t="shared" ca="1" si="271"/>
        <v>0</v>
      </c>
      <c r="ED275" s="638">
        <f t="shared" ca="1" si="271"/>
        <v>0</v>
      </c>
      <c r="EE275" s="638">
        <f t="shared" ca="1" si="271"/>
        <v>0</v>
      </c>
      <c r="EF275" s="638">
        <f t="shared" ca="1" si="271"/>
        <v>0</v>
      </c>
      <c r="EG275" s="638">
        <f t="shared" ca="1" si="271"/>
        <v>0</v>
      </c>
      <c r="EH275" s="638">
        <f t="shared" ca="1" si="271"/>
        <v>0</v>
      </c>
      <c r="EI275" s="638">
        <f t="shared" ca="1" si="271"/>
        <v>0</v>
      </c>
      <c r="EJ275" s="638">
        <f t="shared" ca="1" si="271"/>
        <v>0</v>
      </c>
      <c r="EK275" s="638">
        <f t="shared" ca="1" si="271"/>
        <v>0</v>
      </c>
      <c r="EL275" s="638">
        <f t="shared" ca="1" si="271"/>
        <v>0</v>
      </c>
      <c r="EM275" s="638">
        <f t="shared" ca="1" si="271"/>
        <v>0</v>
      </c>
      <c r="EN275" s="638">
        <f t="shared" ca="1" si="271"/>
        <v>0</v>
      </c>
      <c r="EO275" s="638">
        <f t="shared" ca="1" si="271"/>
        <v>0</v>
      </c>
      <c r="EP275" s="638">
        <f t="shared" ca="1" si="271"/>
        <v>0</v>
      </c>
      <c r="EQ275" s="638">
        <f t="shared" ca="1" si="271"/>
        <v>0</v>
      </c>
      <c r="ER275" s="638">
        <f t="shared" ca="1" si="271"/>
        <v>0</v>
      </c>
      <c r="ES275" s="638">
        <f t="shared" ca="1" si="271"/>
        <v>0</v>
      </c>
      <c r="ET275" s="638">
        <f t="shared" ca="1" si="271"/>
        <v>0</v>
      </c>
      <c r="EU275" s="638">
        <f t="shared" ca="1" si="271"/>
        <v>0</v>
      </c>
      <c r="EV275" s="638">
        <f t="shared" ca="1" si="271"/>
        <v>0</v>
      </c>
      <c r="EW275" s="638">
        <f t="shared" ca="1" si="271"/>
        <v>0</v>
      </c>
      <c r="EX275" s="639">
        <f t="shared" ca="1" si="271"/>
        <v>0</v>
      </c>
      <c r="EY275" s="612"/>
      <c r="EZ275" s="86"/>
      <c r="FB275" s="612"/>
    </row>
    <row r="276" spans="1:158" hidden="1" outlineLevel="2">
      <c r="A276" s="654"/>
      <c r="B276" s="654"/>
      <c r="C276" s="928" t="str">
        <f>$A$182</f>
        <v>Spare 3</v>
      </c>
      <c r="D276" s="753">
        <f t="shared" si="241"/>
        <v>1</v>
      </c>
      <c r="E276" s="654"/>
      <c r="F276" s="654"/>
      <c r="G276" s="654"/>
      <c r="H276" s="654"/>
      <c r="I276" s="654"/>
      <c r="J276" s="654"/>
      <c r="K276" s="654"/>
      <c r="L276" s="654"/>
      <c r="M276" s="654"/>
      <c r="N276" s="654"/>
      <c r="O276" s="654"/>
      <c r="P276" s="654"/>
      <c r="Q276" s="654"/>
      <c r="R276" s="654"/>
      <c r="S276" s="654"/>
      <c r="T276" s="654"/>
      <c r="U276" s="654"/>
      <c r="V276" s="654"/>
      <c r="W276" s="654"/>
      <c r="X276" s="654"/>
      <c r="Y276" s="654"/>
      <c r="Z276" s="654"/>
      <c r="AA276" s="654"/>
      <c r="AB276" s="654"/>
      <c r="AC276" s="654"/>
      <c r="AD276" s="661" t="str">
        <f>$AD$182</f>
        <v>Sp_3</v>
      </c>
      <c r="AE276" s="304">
        <f t="shared" ca="1" si="242"/>
        <v>0</v>
      </c>
      <c r="AF276" s="930">
        <f t="shared" ca="1" si="245"/>
        <v>0</v>
      </c>
      <c r="AG276" s="638">
        <f t="shared" ca="1" si="246"/>
        <v>0</v>
      </c>
      <c r="AH276" s="638">
        <f t="shared" ca="1" si="247"/>
        <v>0</v>
      </c>
      <c r="AI276" s="638">
        <f t="shared" ca="1" si="248"/>
        <v>0</v>
      </c>
      <c r="AJ276" s="638">
        <f t="shared" ca="1" si="249"/>
        <v>0</v>
      </c>
      <c r="AK276" s="638">
        <f t="shared" ref="AK276:CV276" ca="1" si="272">OFFSET(AK255,0,-$D276)</f>
        <v>0</v>
      </c>
      <c r="AL276" s="638">
        <f t="shared" ca="1" si="272"/>
        <v>0</v>
      </c>
      <c r="AM276" s="638">
        <f t="shared" ca="1" si="272"/>
        <v>0</v>
      </c>
      <c r="AN276" s="638">
        <f t="shared" ca="1" si="272"/>
        <v>0</v>
      </c>
      <c r="AO276" s="638">
        <f t="shared" ca="1" si="272"/>
        <v>0</v>
      </c>
      <c r="AP276" s="638">
        <f t="shared" ca="1" si="272"/>
        <v>0</v>
      </c>
      <c r="AQ276" s="638">
        <f t="shared" ca="1" si="272"/>
        <v>0</v>
      </c>
      <c r="AR276" s="638">
        <f t="shared" ca="1" si="272"/>
        <v>0</v>
      </c>
      <c r="AS276" s="638">
        <f t="shared" ca="1" si="272"/>
        <v>0</v>
      </c>
      <c r="AT276" s="638">
        <f t="shared" ca="1" si="272"/>
        <v>0</v>
      </c>
      <c r="AU276" s="638">
        <f t="shared" ca="1" si="272"/>
        <v>0</v>
      </c>
      <c r="AV276" s="638">
        <f t="shared" ca="1" si="272"/>
        <v>0</v>
      </c>
      <c r="AW276" s="638">
        <f t="shared" ca="1" si="272"/>
        <v>0</v>
      </c>
      <c r="AX276" s="638">
        <f t="shared" ca="1" si="272"/>
        <v>0</v>
      </c>
      <c r="AY276" s="638">
        <f t="shared" ca="1" si="272"/>
        <v>0</v>
      </c>
      <c r="AZ276" s="638">
        <f t="shared" ca="1" si="272"/>
        <v>0</v>
      </c>
      <c r="BA276" s="638">
        <f t="shared" ca="1" si="272"/>
        <v>0</v>
      </c>
      <c r="BB276" s="638">
        <f t="shared" ca="1" si="272"/>
        <v>0</v>
      </c>
      <c r="BC276" s="638">
        <f t="shared" ca="1" si="272"/>
        <v>0</v>
      </c>
      <c r="BD276" s="638">
        <f t="shared" ca="1" si="272"/>
        <v>0</v>
      </c>
      <c r="BE276" s="638">
        <f t="shared" ca="1" si="272"/>
        <v>0</v>
      </c>
      <c r="BF276" s="638">
        <f t="shared" ca="1" si="272"/>
        <v>0</v>
      </c>
      <c r="BG276" s="638">
        <f t="shared" ca="1" si="272"/>
        <v>0</v>
      </c>
      <c r="BH276" s="638">
        <f t="shared" ca="1" si="272"/>
        <v>0</v>
      </c>
      <c r="BI276" s="638">
        <f t="shared" ca="1" si="272"/>
        <v>0</v>
      </c>
      <c r="BJ276" s="638">
        <f t="shared" ca="1" si="272"/>
        <v>0</v>
      </c>
      <c r="BK276" s="638">
        <f t="shared" ca="1" si="272"/>
        <v>0</v>
      </c>
      <c r="BL276" s="638">
        <f t="shared" ca="1" si="272"/>
        <v>0</v>
      </c>
      <c r="BM276" s="638">
        <f t="shared" ca="1" si="272"/>
        <v>0</v>
      </c>
      <c r="BN276" s="638">
        <f t="shared" ca="1" si="272"/>
        <v>0</v>
      </c>
      <c r="BO276" s="638">
        <f t="shared" ca="1" si="272"/>
        <v>0</v>
      </c>
      <c r="BP276" s="638">
        <f t="shared" ca="1" si="272"/>
        <v>0</v>
      </c>
      <c r="BQ276" s="638">
        <f t="shared" ca="1" si="272"/>
        <v>0</v>
      </c>
      <c r="BR276" s="638">
        <f t="shared" ca="1" si="272"/>
        <v>0</v>
      </c>
      <c r="BS276" s="638">
        <f t="shared" ca="1" si="272"/>
        <v>0</v>
      </c>
      <c r="BT276" s="638">
        <f t="shared" ca="1" si="272"/>
        <v>0</v>
      </c>
      <c r="BU276" s="638">
        <f t="shared" ca="1" si="272"/>
        <v>0</v>
      </c>
      <c r="BV276" s="638">
        <f t="shared" ca="1" si="272"/>
        <v>0</v>
      </c>
      <c r="BW276" s="638">
        <f t="shared" ca="1" si="272"/>
        <v>0</v>
      </c>
      <c r="BX276" s="638">
        <f t="shared" ca="1" si="272"/>
        <v>0</v>
      </c>
      <c r="BY276" s="638">
        <f t="shared" ca="1" si="272"/>
        <v>0</v>
      </c>
      <c r="BZ276" s="638">
        <f t="shared" ca="1" si="272"/>
        <v>0</v>
      </c>
      <c r="CA276" s="638">
        <f t="shared" ca="1" si="272"/>
        <v>0</v>
      </c>
      <c r="CB276" s="638">
        <f t="shared" ca="1" si="272"/>
        <v>0</v>
      </c>
      <c r="CC276" s="638">
        <f t="shared" ca="1" si="272"/>
        <v>0</v>
      </c>
      <c r="CD276" s="638">
        <f t="shared" ca="1" si="272"/>
        <v>0</v>
      </c>
      <c r="CE276" s="638">
        <f t="shared" ca="1" si="272"/>
        <v>0</v>
      </c>
      <c r="CF276" s="638">
        <f t="shared" ca="1" si="272"/>
        <v>0</v>
      </c>
      <c r="CG276" s="638">
        <f t="shared" ca="1" si="272"/>
        <v>0</v>
      </c>
      <c r="CH276" s="638">
        <f t="shared" ca="1" si="272"/>
        <v>0</v>
      </c>
      <c r="CI276" s="638">
        <f t="shared" ca="1" si="272"/>
        <v>0</v>
      </c>
      <c r="CJ276" s="638">
        <f t="shared" ca="1" si="272"/>
        <v>0</v>
      </c>
      <c r="CK276" s="638">
        <f t="shared" ca="1" si="272"/>
        <v>0</v>
      </c>
      <c r="CL276" s="638">
        <f t="shared" ca="1" si="272"/>
        <v>0</v>
      </c>
      <c r="CM276" s="638">
        <f t="shared" ca="1" si="272"/>
        <v>0</v>
      </c>
      <c r="CN276" s="638">
        <f t="shared" ca="1" si="272"/>
        <v>0</v>
      </c>
      <c r="CO276" s="638">
        <f t="shared" ca="1" si="272"/>
        <v>0</v>
      </c>
      <c r="CP276" s="638">
        <f t="shared" ca="1" si="272"/>
        <v>0</v>
      </c>
      <c r="CQ276" s="638">
        <f t="shared" ca="1" si="272"/>
        <v>0</v>
      </c>
      <c r="CR276" s="638">
        <f t="shared" ca="1" si="272"/>
        <v>0</v>
      </c>
      <c r="CS276" s="638">
        <f t="shared" ca="1" si="272"/>
        <v>0</v>
      </c>
      <c r="CT276" s="638">
        <f t="shared" ca="1" si="272"/>
        <v>0</v>
      </c>
      <c r="CU276" s="638">
        <f t="shared" ca="1" si="272"/>
        <v>0</v>
      </c>
      <c r="CV276" s="638">
        <f t="shared" ca="1" si="272"/>
        <v>0</v>
      </c>
      <c r="CW276" s="638">
        <f t="shared" ref="CW276:EX276" ca="1" si="273">OFFSET(CW255,0,-$D276)</f>
        <v>0</v>
      </c>
      <c r="CX276" s="638">
        <f t="shared" ca="1" si="273"/>
        <v>0</v>
      </c>
      <c r="CY276" s="638">
        <f t="shared" ca="1" si="273"/>
        <v>0</v>
      </c>
      <c r="CZ276" s="638">
        <f t="shared" ca="1" si="273"/>
        <v>0</v>
      </c>
      <c r="DA276" s="638">
        <f t="shared" ca="1" si="273"/>
        <v>0</v>
      </c>
      <c r="DB276" s="638">
        <f t="shared" ca="1" si="273"/>
        <v>0</v>
      </c>
      <c r="DC276" s="638">
        <f t="shared" ca="1" si="273"/>
        <v>0</v>
      </c>
      <c r="DD276" s="638">
        <f t="shared" ca="1" si="273"/>
        <v>0</v>
      </c>
      <c r="DE276" s="638">
        <f t="shared" ca="1" si="273"/>
        <v>0</v>
      </c>
      <c r="DF276" s="638">
        <f t="shared" ca="1" si="273"/>
        <v>0</v>
      </c>
      <c r="DG276" s="638">
        <f t="shared" ca="1" si="273"/>
        <v>0</v>
      </c>
      <c r="DH276" s="638">
        <f t="shared" ca="1" si="273"/>
        <v>0</v>
      </c>
      <c r="DI276" s="638">
        <f t="shared" ca="1" si="273"/>
        <v>0</v>
      </c>
      <c r="DJ276" s="638">
        <f t="shared" ca="1" si="273"/>
        <v>0</v>
      </c>
      <c r="DK276" s="638">
        <f t="shared" ca="1" si="273"/>
        <v>0</v>
      </c>
      <c r="DL276" s="638">
        <f t="shared" ca="1" si="273"/>
        <v>0</v>
      </c>
      <c r="DM276" s="638">
        <f t="shared" ca="1" si="273"/>
        <v>0</v>
      </c>
      <c r="DN276" s="638">
        <f t="shared" ca="1" si="273"/>
        <v>0</v>
      </c>
      <c r="DO276" s="638">
        <f t="shared" ca="1" si="273"/>
        <v>0</v>
      </c>
      <c r="DP276" s="638">
        <f t="shared" ca="1" si="273"/>
        <v>0</v>
      </c>
      <c r="DQ276" s="638">
        <f t="shared" ca="1" si="273"/>
        <v>0</v>
      </c>
      <c r="DR276" s="638">
        <f t="shared" ca="1" si="273"/>
        <v>0</v>
      </c>
      <c r="DS276" s="638">
        <f t="shared" ca="1" si="273"/>
        <v>0</v>
      </c>
      <c r="DT276" s="638">
        <f t="shared" ca="1" si="273"/>
        <v>0</v>
      </c>
      <c r="DU276" s="638">
        <f t="shared" ca="1" si="273"/>
        <v>0</v>
      </c>
      <c r="DV276" s="638">
        <f t="shared" ca="1" si="273"/>
        <v>0</v>
      </c>
      <c r="DW276" s="638">
        <f t="shared" ca="1" si="273"/>
        <v>0</v>
      </c>
      <c r="DX276" s="638">
        <f t="shared" ca="1" si="273"/>
        <v>0</v>
      </c>
      <c r="DY276" s="638">
        <f t="shared" ca="1" si="273"/>
        <v>0</v>
      </c>
      <c r="DZ276" s="638">
        <f t="shared" ca="1" si="273"/>
        <v>0</v>
      </c>
      <c r="EA276" s="638">
        <f t="shared" ca="1" si="273"/>
        <v>0</v>
      </c>
      <c r="EB276" s="638">
        <f t="shared" ca="1" si="273"/>
        <v>0</v>
      </c>
      <c r="EC276" s="638">
        <f t="shared" ca="1" si="273"/>
        <v>0</v>
      </c>
      <c r="ED276" s="638">
        <f t="shared" ca="1" si="273"/>
        <v>0</v>
      </c>
      <c r="EE276" s="638">
        <f t="shared" ca="1" si="273"/>
        <v>0</v>
      </c>
      <c r="EF276" s="638">
        <f t="shared" ca="1" si="273"/>
        <v>0</v>
      </c>
      <c r="EG276" s="638">
        <f t="shared" ca="1" si="273"/>
        <v>0</v>
      </c>
      <c r="EH276" s="638">
        <f t="shared" ca="1" si="273"/>
        <v>0</v>
      </c>
      <c r="EI276" s="638">
        <f t="shared" ca="1" si="273"/>
        <v>0</v>
      </c>
      <c r="EJ276" s="638">
        <f t="shared" ca="1" si="273"/>
        <v>0</v>
      </c>
      <c r="EK276" s="638">
        <f t="shared" ca="1" si="273"/>
        <v>0</v>
      </c>
      <c r="EL276" s="638">
        <f t="shared" ca="1" si="273"/>
        <v>0</v>
      </c>
      <c r="EM276" s="638">
        <f t="shared" ca="1" si="273"/>
        <v>0</v>
      </c>
      <c r="EN276" s="638">
        <f t="shared" ca="1" si="273"/>
        <v>0</v>
      </c>
      <c r="EO276" s="638">
        <f t="shared" ca="1" si="273"/>
        <v>0</v>
      </c>
      <c r="EP276" s="638">
        <f t="shared" ca="1" si="273"/>
        <v>0</v>
      </c>
      <c r="EQ276" s="638">
        <f t="shared" ca="1" si="273"/>
        <v>0</v>
      </c>
      <c r="ER276" s="638">
        <f t="shared" ca="1" si="273"/>
        <v>0</v>
      </c>
      <c r="ES276" s="638">
        <f t="shared" ca="1" si="273"/>
        <v>0</v>
      </c>
      <c r="ET276" s="638">
        <f t="shared" ca="1" si="273"/>
        <v>0</v>
      </c>
      <c r="EU276" s="638">
        <f t="shared" ca="1" si="273"/>
        <v>0</v>
      </c>
      <c r="EV276" s="638">
        <f t="shared" ca="1" si="273"/>
        <v>0</v>
      </c>
      <c r="EW276" s="638">
        <f t="shared" ca="1" si="273"/>
        <v>0</v>
      </c>
      <c r="EX276" s="639">
        <f t="shared" ca="1" si="273"/>
        <v>0</v>
      </c>
      <c r="EY276" s="612"/>
      <c r="EZ276" s="86"/>
      <c r="FB276" s="612"/>
    </row>
    <row r="277" spans="1:158" hidden="1" outlineLevel="2">
      <c r="A277" s="654"/>
      <c r="B277" s="654"/>
      <c r="C277" s="928" t="str">
        <f>$A$196</f>
        <v>Spare 4</v>
      </c>
      <c r="D277" s="753">
        <f t="shared" si="241"/>
        <v>1</v>
      </c>
      <c r="E277" s="654"/>
      <c r="F277" s="654"/>
      <c r="G277" s="654"/>
      <c r="H277" s="654"/>
      <c r="I277" s="654"/>
      <c r="J277" s="654"/>
      <c r="K277" s="654"/>
      <c r="L277" s="654"/>
      <c r="M277" s="654"/>
      <c r="N277" s="654"/>
      <c r="O277" s="654"/>
      <c r="P277" s="654"/>
      <c r="Q277" s="654"/>
      <c r="R277" s="654"/>
      <c r="S277" s="654"/>
      <c r="T277" s="654"/>
      <c r="U277" s="654"/>
      <c r="V277" s="654"/>
      <c r="W277" s="654"/>
      <c r="X277" s="654"/>
      <c r="Y277" s="654"/>
      <c r="Z277" s="654"/>
      <c r="AA277" s="654"/>
      <c r="AB277" s="654"/>
      <c r="AC277" s="654"/>
      <c r="AD277" s="661" t="str">
        <f>$AD$196</f>
        <v>Sp_4</v>
      </c>
      <c r="AE277" s="304">
        <f t="shared" ca="1" si="242"/>
        <v>0</v>
      </c>
      <c r="AF277" s="930">
        <f t="shared" ca="1" si="245"/>
        <v>0</v>
      </c>
      <c r="AG277" s="638">
        <f t="shared" ca="1" si="246"/>
        <v>0</v>
      </c>
      <c r="AH277" s="638">
        <f t="shared" ca="1" si="247"/>
        <v>0</v>
      </c>
      <c r="AI277" s="638">
        <f t="shared" ca="1" si="248"/>
        <v>0</v>
      </c>
      <c r="AJ277" s="638">
        <f t="shared" ca="1" si="249"/>
        <v>0</v>
      </c>
      <c r="AK277" s="638">
        <f t="shared" ref="AK277:CV277" ca="1" si="274">OFFSET(AK256,0,-$D277)</f>
        <v>0</v>
      </c>
      <c r="AL277" s="638">
        <f t="shared" ca="1" si="274"/>
        <v>0</v>
      </c>
      <c r="AM277" s="638">
        <f t="shared" ca="1" si="274"/>
        <v>0</v>
      </c>
      <c r="AN277" s="638">
        <f t="shared" ca="1" si="274"/>
        <v>0</v>
      </c>
      <c r="AO277" s="638">
        <f t="shared" ca="1" si="274"/>
        <v>0</v>
      </c>
      <c r="AP277" s="638">
        <f t="shared" ca="1" si="274"/>
        <v>0</v>
      </c>
      <c r="AQ277" s="638">
        <f t="shared" ca="1" si="274"/>
        <v>0</v>
      </c>
      <c r="AR277" s="638">
        <f t="shared" ca="1" si="274"/>
        <v>0</v>
      </c>
      <c r="AS277" s="638">
        <f t="shared" ca="1" si="274"/>
        <v>0</v>
      </c>
      <c r="AT277" s="638">
        <f t="shared" ca="1" si="274"/>
        <v>0</v>
      </c>
      <c r="AU277" s="638">
        <f t="shared" ca="1" si="274"/>
        <v>0</v>
      </c>
      <c r="AV277" s="638">
        <f t="shared" ca="1" si="274"/>
        <v>0</v>
      </c>
      <c r="AW277" s="638">
        <f t="shared" ca="1" si="274"/>
        <v>0</v>
      </c>
      <c r="AX277" s="638">
        <f t="shared" ca="1" si="274"/>
        <v>0</v>
      </c>
      <c r="AY277" s="638">
        <f t="shared" ca="1" si="274"/>
        <v>0</v>
      </c>
      <c r="AZ277" s="638">
        <f t="shared" ca="1" si="274"/>
        <v>0</v>
      </c>
      <c r="BA277" s="638">
        <f t="shared" ca="1" si="274"/>
        <v>0</v>
      </c>
      <c r="BB277" s="638">
        <f t="shared" ca="1" si="274"/>
        <v>0</v>
      </c>
      <c r="BC277" s="638">
        <f t="shared" ca="1" si="274"/>
        <v>0</v>
      </c>
      <c r="BD277" s="638">
        <f t="shared" ca="1" si="274"/>
        <v>0</v>
      </c>
      <c r="BE277" s="638">
        <f t="shared" ca="1" si="274"/>
        <v>0</v>
      </c>
      <c r="BF277" s="638">
        <f t="shared" ca="1" si="274"/>
        <v>0</v>
      </c>
      <c r="BG277" s="638">
        <f t="shared" ca="1" si="274"/>
        <v>0</v>
      </c>
      <c r="BH277" s="638">
        <f t="shared" ca="1" si="274"/>
        <v>0</v>
      </c>
      <c r="BI277" s="638">
        <f t="shared" ca="1" si="274"/>
        <v>0</v>
      </c>
      <c r="BJ277" s="638">
        <f t="shared" ca="1" si="274"/>
        <v>0</v>
      </c>
      <c r="BK277" s="638">
        <f t="shared" ca="1" si="274"/>
        <v>0</v>
      </c>
      <c r="BL277" s="638">
        <f t="shared" ca="1" si="274"/>
        <v>0</v>
      </c>
      <c r="BM277" s="638">
        <f t="shared" ca="1" si="274"/>
        <v>0</v>
      </c>
      <c r="BN277" s="638">
        <f t="shared" ca="1" si="274"/>
        <v>0</v>
      </c>
      <c r="BO277" s="638">
        <f t="shared" ca="1" si="274"/>
        <v>0</v>
      </c>
      <c r="BP277" s="638">
        <f t="shared" ca="1" si="274"/>
        <v>0</v>
      </c>
      <c r="BQ277" s="638">
        <f t="shared" ca="1" si="274"/>
        <v>0</v>
      </c>
      <c r="BR277" s="638">
        <f t="shared" ca="1" si="274"/>
        <v>0</v>
      </c>
      <c r="BS277" s="638">
        <f t="shared" ca="1" si="274"/>
        <v>0</v>
      </c>
      <c r="BT277" s="638">
        <f t="shared" ca="1" si="274"/>
        <v>0</v>
      </c>
      <c r="BU277" s="638">
        <f t="shared" ca="1" si="274"/>
        <v>0</v>
      </c>
      <c r="BV277" s="638">
        <f t="shared" ca="1" si="274"/>
        <v>0</v>
      </c>
      <c r="BW277" s="638">
        <f t="shared" ca="1" si="274"/>
        <v>0</v>
      </c>
      <c r="BX277" s="638">
        <f t="shared" ca="1" si="274"/>
        <v>0</v>
      </c>
      <c r="BY277" s="638">
        <f t="shared" ca="1" si="274"/>
        <v>0</v>
      </c>
      <c r="BZ277" s="638">
        <f t="shared" ca="1" si="274"/>
        <v>0</v>
      </c>
      <c r="CA277" s="638">
        <f t="shared" ca="1" si="274"/>
        <v>0</v>
      </c>
      <c r="CB277" s="638">
        <f t="shared" ca="1" si="274"/>
        <v>0</v>
      </c>
      <c r="CC277" s="638">
        <f t="shared" ca="1" si="274"/>
        <v>0</v>
      </c>
      <c r="CD277" s="638">
        <f t="shared" ca="1" si="274"/>
        <v>0</v>
      </c>
      <c r="CE277" s="638">
        <f t="shared" ca="1" si="274"/>
        <v>0</v>
      </c>
      <c r="CF277" s="638">
        <f t="shared" ca="1" si="274"/>
        <v>0</v>
      </c>
      <c r="CG277" s="638">
        <f t="shared" ca="1" si="274"/>
        <v>0</v>
      </c>
      <c r="CH277" s="638">
        <f t="shared" ca="1" si="274"/>
        <v>0</v>
      </c>
      <c r="CI277" s="638">
        <f t="shared" ca="1" si="274"/>
        <v>0</v>
      </c>
      <c r="CJ277" s="638">
        <f t="shared" ca="1" si="274"/>
        <v>0</v>
      </c>
      <c r="CK277" s="638">
        <f t="shared" ca="1" si="274"/>
        <v>0</v>
      </c>
      <c r="CL277" s="638">
        <f t="shared" ca="1" si="274"/>
        <v>0</v>
      </c>
      <c r="CM277" s="638">
        <f t="shared" ca="1" si="274"/>
        <v>0</v>
      </c>
      <c r="CN277" s="638">
        <f t="shared" ca="1" si="274"/>
        <v>0</v>
      </c>
      <c r="CO277" s="638">
        <f t="shared" ca="1" si="274"/>
        <v>0</v>
      </c>
      <c r="CP277" s="638">
        <f t="shared" ca="1" si="274"/>
        <v>0</v>
      </c>
      <c r="CQ277" s="638">
        <f t="shared" ca="1" si="274"/>
        <v>0</v>
      </c>
      <c r="CR277" s="638">
        <f t="shared" ca="1" si="274"/>
        <v>0</v>
      </c>
      <c r="CS277" s="638">
        <f t="shared" ca="1" si="274"/>
        <v>0</v>
      </c>
      <c r="CT277" s="638">
        <f t="shared" ca="1" si="274"/>
        <v>0</v>
      </c>
      <c r="CU277" s="638">
        <f t="shared" ca="1" si="274"/>
        <v>0</v>
      </c>
      <c r="CV277" s="638">
        <f t="shared" ca="1" si="274"/>
        <v>0</v>
      </c>
      <c r="CW277" s="638">
        <f t="shared" ref="CW277:EX277" ca="1" si="275">OFFSET(CW256,0,-$D277)</f>
        <v>0</v>
      </c>
      <c r="CX277" s="638">
        <f t="shared" ca="1" si="275"/>
        <v>0</v>
      </c>
      <c r="CY277" s="638">
        <f t="shared" ca="1" si="275"/>
        <v>0</v>
      </c>
      <c r="CZ277" s="638">
        <f t="shared" ca="1" si="275"/>
        <v>0</v>
      </c>
      <c r="DA277" s="638">
        <f t="shared" ca="1" si="275"/>
        <v>0</v>
      </c>
      <c r="DB277" s="638">
        <f t="shared" ca="1" si="275"/>
        <v>0</v>
      </c>
      <c r="DC277" s="638">
        <f t="shared" ca="1" si="275"/>
        <v>0</v>
      </c>
      <c r="DD277" s="638">
        <f t="shared" ca="1" si="275"/>
        <v>0</v>
      </c>
      <c r="DE277" s="638">
        <f t="shared" ca="1" si="275"/>
        <v>0</v>
      </c>
      <c r="DF277" s="638">
        <f t="shared" ca="1" si="275"/>
        <v>0</v>
      </c>
      <c r="DG277" s="638">
        <f t="shared" ca="1" si="275"/>
        <v>0</v>
      </c>
      <c r="DH277" s="638">
        <f t="shared" ca="1" si="275"/>
        <v>0</v>
      </c>
      <c r="DI277" s="638">
        <f t="shared" ca="1" si="275"/>
        <v>0</v>
      </c>
      <c r="DJ277" s="638">
        <f t="shared" ca="1" si="275"/>
        <v>0</v>
      </c>
      <c r="DK277" s="638">
        <f t="shared" ca="1" si="275"/>
        <v>0</v>
      </c>
      <c r="DL277" s="638">
        <f t="shared" ca="1" si="275"/>
        <v>0</v>
      </c>
      <c r="DM277" s="638">
        <f t="shared" ca="1" si="275"/>
        <v>0</v>
      </c>
      <c r="DN277" s="638">
        <f t="shared" ca="1" si="275"/>
        <v>0</v>
      </c>
      <c r="DO277" s="638">
        <f t="shared" ca="1" si="275"/>
        <v>0</v>
      </c>
      <c r="DP277" s="638">
        <f t="shared" ca="1" si="275"/>
        <v>0</v>
      </c>
      <c r="DQ277" s="638">
        <f t="shared" ca="1" si="275"/>
        <v>0</v>
      </c>
      <c r="DR277" s="638">
        <f t="shared" ca="1" si="275"/>
        <v>0</v>
      </c>
      <c r="DS277" s="638">
        <f t="shared" ca="1" si="275"/>
        <v>0</v>
      </c>
      <c r="DT277" s="638">
        <f t="shared" ca="1" si="275"/>
        <v>0</v>
      </c>
      <c r="DU277" s="638">
        <f t="shared" ca="1" si="275"/>
        <v>0</v>
      </c>
      <c r="DV277" s="638">
        <f t="shared" ca="1" si="275"/>
        <v>0</v>
      </c>
      <c r="DW277" s="638">
        <f t="shared" ca="1" si="275"/>
        <v>0</v>
      </c>
      <c r="DX277" s="638">
        <f t="shared" ca="1" si="275"/>
        <v>0</v>
      </c>
      <c r="DY277" s="638">
        <f t="shared" ca="1" si="275"/>
        <v>0</v>
      </c>
      <c r="DZ277" s="638">
        <f t="shared" ca="1" si="275"/>
        <v>0</v>
      </c>
      <c r="EA277" s="638">
        <f t="shared" ca="1" si="275"/>
        <v>0</v>
      </c>
      <c r="EB277" s="638">
        <f t="shared" ca="1" si="275"/>
        <v>0</v>
      </c>
      <c r="EC277" s="638">
        <f t="shared" ca="1" si="275"/>
        <v>0</v>
      </c>
      <c r="ED277" s="638">
        <f t="shared" ca="1" si="275"/>
        <v>0</v>
      </c>
      <c r="EE277" s="638">
        <f t="shared" ca="1" si="275"/>
        <v>0</v>
      </c>
      <c r="EF277" s="638">
        <f t="shared" ca="1" si="275"/>
        <v>0</v>
      </c>
      <c r="EG277" s="638">
        <f t="shared" ca="1" si="275"/>
        <v>0</v>
      </c>
      <c r="EH277" s="638">
        <f t="shared" ca="1" si="275"/>
        <v>0</v>
      </c>
      <c r="EI277" s="638">
        <f t="shared" ca="1" si="275"/>
        <v>0</v>
      </c>
      <c r="EJ277" s="638">
        <f t="shared" ca="1" si="275"/>
        <v>0</v>
      </c>
      <c r="EK277" s="638">
        <f t="shared" ca="1" si="275"/>
        <v>0</v>
      </c>
      <c r="EL277" s="638">
        <f t="shared" ca="1" si="275"/>
        <v>0</v>
      </c>
      <c r="EM277" s="638">
        <f t="shared" ca="1" si="275"/>
        <v>0</v>
      </c>
      <c r="EN277" s="638">
        <f t="shared" ca="1" si="275"/>
        <v>0</v>
      </c>
      <c r="EO277" s="638">
        <f t="shared" ca="1" si="275"/>
        <v>0</v>
      </c>
      <c r="EP277" s="638">
        <f t="shared" ca="1" si="275"/>
        <v>0</v>
      </c>
      <c r="EQ277" s="638">
        <f t="shared" ca="1" si="275"/>
        <v>0</v>
      </c>
      <c r="ER277" s="638">
        <f t="shared" ca="1" si="275"/>
        <v>0</v>
      </c>
      <c r="ES277" s="638">
        <f t="shared" ca="1" si="275"/>
        <v>0</v>
      </c>
      <c r="ET277" s="638">
        <f t="shared" ca="1" si="275"/>
        <v>0</v>
      </c>
      <c r="EU277" s="638">
        <f t="shared" ca="1" si="275"/>
        <v>0</v>
      </c>
      <c r="EV277" s="638">
        <f t="shared" ca="1" si="275"/>
        <v>0</v>
      </c>
      <c r="EW277" s="638">
        <f t="shared" ca="1" si="275"/>
        <v>0</v>
      </c>
      <c r="EX277" s="639">
        <f t="shared" ca="1" si="275"/>
        <v>0</v>
      </c>
      <c r="EY277" s="612"/>
      <c r="EZ277" s="86"/>
      <c r="FB277" s="612"/>
    </row>
    <row r="278" spans="1:158" hidden="1" outlineLevel="2">
      <c r="A278" s="654"/>
      <c r="B278" s="654"/>
      <c r="C278" s="928" t="str">
        <f>$A$210</f>
        <v>Spare 5</v>
      </c>
      <c r="D278" s="753">
        <f t="shared" si="241"/>
        <v>1</v>
      </c>
      <c r="E278" s="654"/>
      <c r="F278" s="654"/>
      <c r="G278" s="654"/>
      <c r="H278" s="654"/>
      <c r="I278" s="654"/>
      <c r="J278" s="654"/>
      <c r="K278" s="654"/>
      <c r="L278" s="654"/>
      <c r="M278" s="654"/>
      <c r="N278" s="654"/>
      <c r="O278" s="654"/>
      <c r="P278" s="654"/>
      <c r="Q278" s="654"/>
      <c r="R278" s="654"/>
      <c r="S278" s="654"/>
      <c r="T278" s="654"/>
      <c r="U278" s="654"/>
      <c r="V278" s="654"/>
      <c r="W278" s="654"/>
      <c r="X278" s="654"/>
      <c r="Y278" s="654"/>
      <c r="Z278" s="654"/>
      <c r="AA278" s="654"/>
      <c r="AB278" s="654"/>
      <c r="AC278" s="654"/>
      <c r="AD278" s="661" t="str">
        <f>$AD$210</f>
        <v>Sp_5</v>
      </c>
      <c r="AE278" s="304">
        <f t="shared" ca="1" si="242"/>
        <v>0</v>
      </c>
      <c r="AF278" s="930">
        <f t="shared" ca="1" si="245"/>
        <v>0</v>
      </c>
      <c r="AG278" s="638">
        <f t="shared" ca="1" si="246"/>
        <v>0</v>
      </c>
      <c r="AH278" s="638">
        <f t="shared" ca="1" si="247"/>
        <v>0</v>
      </c>
      <c r="AI278" s="638">
        <f t="shared" ca="1" si="248"/>
        <v>0</v>
      </c>
      <c r="AJ278" s="638">
        <f t="shared" ca="1" si="249"/>
        <v>0</v>
      </c>
      <c r="AK278" s="638">
        <f t="shared" ref="AK278:CV278" ca="1" si="276">OFFSET(AK257,0,-$D278)</f>
        <v>0</v>
      </c>
      <c r="AL278" s="638">
        <f t="shared" ca="1" si="276"/>
        <v>0</v>
      </c>
      <c r="AM278" s="638">
        <f t="shared" ca="1" si="276"/>
        <v>0</v>
      </c>
      <c r="AN278" s="638">
        <f t="shared" ca="1" si="276"/>
        <v>0</v>
      </c>
      <c r="AO278" s="638">
        <f t="shared" ca="1" si="276"/>
        <v>0</v>
      </c>
      <c r="AP278" s="638">
        <f t="shared" ca="1" si="276"/>
        <v>0</v>
      </c>
      <c r="AQ278" s="638">
        <f t="shared" ca="1" si="276"/>
        <v>0</v>
      </c>
      <c r="AR278" s="638">
        <f t="shared" ca="1" si="276"/>
        <v>0</v>
      </c>
      <c r="AS278" s="638">
        <f t="shared" ca="1" si="276"/>
        <v>0</v>
      </c>
      <c r="AT278" s="638">
        <f t="shared" ca="1" si="276"/>
        <v>0</v>
      </c>
      <c r="AU278" s="638">
        <f t="shared" ca="1" si="276"/>
        <v>0</v>
      </c>
      <c r="AV278" s="638">
        <f t="shared" ca="1" si="276"/>
        <v>0</v>
      </c>
      <c r="AW278" s="638">
        <f t="shared" ca="1" si="276"/>
        <v>0</v>
      </c>
      <c r="AX278" s="638">
        <f t="shared" ca="1" si="276"/>
        <v>0</v>
      </c>
      <c r="AY278" s="638">
        <f t="shared" ca="1" si="276"/>
        <v>0</v>
      </c>
      <c r="AZ278" s="638">
        <f t="shared" ca="1" si="276"/>
        <v>0</v>
      </c>
      <c r="BA278" s="638">
        <f t="shared" ca="1" si="276"/>
        <v>0</v>
      </c>
      <c r="BB278" s="638">
        <f t="shared" ca="1" si="276"/>
        <v>0</v>
      </c>
      <c r="BC278" s="638">
        <f t="shared" ca="1" si="276"/>
        <v>0</v>
      </c>
      <c r="BD278" s="638">
        <f t="shared" ca="1" si="276"/>
        <v>0</v>
      </c>
      <c r="BE278" s="638">
        <f t="shared" ca="1" si="276"/>
        <v>0</v>
      </c>
      <c r="BF278" s="638">
        <f t="shared" ca="1" si="276"/>
        <v>0</v>
      </c>
      <c r="BG278" s="638">
        <f t="shared" ca="1" si="276"/>
        <v>0</v>
      </c>
      <c r="BH278" s="638">
        <f t="shared" ca="1" si="276"/>
        <v>0</v>
      </c>
      <c r="BI278" s="638">
        <f t="shared" ca="1" si="276"/>
        <v>0</v>
      </c>
      <c r="BJ278" s="638">
        <f t="shared" ca="1" si="276"/>
        <v>0</v>
      </c>
      <c r="BK278" s="638">
        <f t="shared" ca="1" si="276"/>
        <v>0</v>
      </c>
      <c r="BL278" s="638">
        <f t="shared" ca="1" si="276"/>
        <v>0</v>
      </c>
      <c r="BM278" s="638">
        <f t="shared" ca="1" si="276"/>
        <v>0</v>
      </c>
      <c r="BN278" s="638">
        <f t="shared" ca="1" si="276"/>
        <v>0</v>
      </c>
      <c r="BO278" s="638">
        <f t="shared" ca="1" si="276"/>
        <v>0</v>
      </c>
      <c r="BP278" s="638">
        <f t="shared" ca="1" si="276"/>
        <v>0</v>
      </c>
      <c r="BQ278" s="638">
        <f t="shared" ca="1" si="276"/>
        <v>0</v>
      </c>
      <c r="BR278" s="638">
        <f t="shared" ca="1" si="276"/>
        <v>0</v>
      </c>
      <c r="BS278" s="638">
        <f t="shared" ca="1" si="276"/>
        <v>0</v>
      </c>
      <c r="BT278" s="638">
        <f t="shared" ca="1" si="276"/>
        <v>0</v>
      </c>
      <c r="BU278" s="638">
        <f t="shared" ca="1" si="276"/>
        <v>0</v>
      </c>
      <c r="BV278" s="638">
        <f t="shared" ca="1" si="276"/>
        <v>0</v>
      </c>
      <c r="BW278" s="638">
        <f t="shared" ca="1" si="276"/>
        <v>0</v>
      </c>
      <c r="BX278" s="638">
        <f t="shared" ca="1" si="276"/>
        <v>0</v>
      </c>
      <c r="BY278" s="638">
        <f t="shared" ca="1" si="276"/>
        <v>0</v>
      </c>
      <c r="BZ278" s="638">
        <f t="shared" ca="1" si="276"/>
        <v>0</v>
      </c>
      <c r="CA278" s="638">
        <f t="shared" ca="1" si="276"/>
        <v>0</v>
      </c>
      <c r="CB278" s="638">
        <f t="shared" ca="1" si="276"/>
        <v>0</v>
      </c>
      <c r="CC278" s="638">
        <f t="shared" ca="1" si="276"/>
        <v>0</v>
      </c>
      <c r="CD278" s="638">
        <f t="shared" ca="1" si="276"/>
        <v>0</v>
      </c>
      <c r="CE278" s="638">
        <f t="shared" ca="1" si="276"/>
        <v>0</v>
      </c>
      <c r="CF278" s="638">
        <f t="shared" ca="1" si="276"/>
        <v>0</v>
      </c>
      <c r="CG278" s="638">
        <f t="shared" ca="1" si="276"/>
        <v>0</v>
      </c>
      <c r="CH278" s="638">
        <f t="shared" ca="1" si="276"/>
        <v>0</v>
      </c>
      <c r="CI278" s="638">
        <f t="shared" ca="1" si="276"/>
        <v>0</v>
      </c>
      <c r="CJ278" s="638">
        <f t="shared" ca="1" si="276"/>
        <v>0</v>
      </c>
      <c r="CK278" s="638">
        <f t="shared" ca="1" si="276"/>
        <v>0</v>
      </c>
      <c r="CL278" s="638">
        <f t="shared" ca="1" si="276"/>
        <v>0</v>
      </c>
      <c r="CM278" s="638">
        <f t="shared" ca="1" si="276"/>
        <v>0</v>
      </c>
      <c r="CN278" s="638">
        <f t="shared" ca="1" si="276"/>
        <v>0</v>
      </c>
      <c r="CO278" s="638">
        <f t="shared" ca="1" si="276"/>
        <v>0</v>
      </c>
      <c r="CP278" s="638">
        <f t="shared" ca="1" si="276"/>
        <v>0</v>
      </c>
      <c r="CQ278" s="638">
        <f t="shared" ca="1" si="276"/>
        <v>0</v>
      </c>
      <c r="CR278" s="638">
        <f t="shared" ca="1" si="276"/>
        <v>0</v>
      </c>
      <c r="CS278" s="638">
        <f t="shared" ca="1" si="276"/>
        <v>0</v>
      </c>
      <c r="CT278" s="638">
        <f t="shared" ca="1" si="276"/>
        <v>0</v>
      </c>
      <c r="CU278" s="638">
        <f t="shared" ca="1" si="276"/>
        <v>0</v>
      </c>
      <c r="CV278" s="638">
        <f t="shared" ca="1" si="276"/>
        <v>0</v>
      </c>
      <c r="CW278" s="638">
        <f t="shared" ref="CW278:EX278" ca="1" si="277">OFFSET(CW257,0,-$D278)</f>
        <v>0</v>
      </c>
      <c r="CX278" s="638">
        <f t="shared" ca="1" si="277"/>
        <v>0</v>
      </c>
      <c r="CY278" s="638">
        <f t="shared" ca="1" si="277"/>
        <v>0</v>
      </c>
      <c r="CZ278" s="638">
        <f t="shared" ca="1" si="277"/>
        <v>0</v>
      </c>
      <c r="DA278" s="638">
        <f t="shared" ca="1" si="277"/>
        <v>0</v>
      </c>
      <c r="DB278" s="638">
        <f t="shared" ca="1" si="277"/>
        <v>0</v>
      </c>
      <c r="DC278" s="638">
        <f t="shared" ca="1" si="277"/>
        <v>0</v>
      </c>
      <c r="DD278" s="638">
        <f t="shared" ca="1" si="277"/>
        <v>0</v>
      </c>
      <c r="DE278" s="638">
        <f t="shared" ca="1" si="277"/>
        <v>0</v>
      </c>
      <c r="DF278" s="638">
        <f t="shared" ca="1" si="277"/>
        <v>0</v>
      </c>
      <c r="DG278" s="638">
        <f t="shared" ca="1" si="277"/>
        <v>0</v>
      </c>
      <c r="DH278" s="638">
        <f t="shared" ca="1" si="277"/>
        <v>0</v>
      </c>
      <c r="DI278" s="638">
        <f t="shared" ca="1" si="277"/>
        <v>0</v>
      </c>
      <c r="DJ278" s="638">
        <f t="shared" ca="1" si="277"/>
        <v>0</v>
      </c>
      <c r="DK278" s="638">
        <f t="shared" ca="1" si="277"/>
        <v>0</v>
      </c>
      <c r="DL278" s="638">
        <f t="shared" ca="1" si="277"/>
        <v>0</v>
      </c>
      <c r="DM278" s="638">
        <f t="shared" ca="1" si="277"/>
        <v>0</v>
      </c>
      <c r="DN278" s="638">
        <f t="shared" ca="1" si="277"/>
        <v>0</v>
      </c>
      <c r="DO278" s="638">
        <f t="shared" ca="1" si="277"/>
        <v>0</v>
      </c>
      <c r="DP278" s="638">
        <f t="shared" ca="1" si="277"/>
        <v>0</v>
      </c>
      <c r="DQ278" s="638">
        <f t="shared" ca="1" si="277"/>
        <v>0</v>
      </c>
      <c r="DR278" s="638">
        <f t="shared" ca="1" si="277"/>
        <v>0</v>
      </c>
      <c r="DS278" s="638">
        <f t="shared" ca="1" si="277"/>
        <v>0</v>
      </c>
      <c r="DT278" s="638">
        <f t="shared" ca="1" si="277"/>
        <v>0</v>
      </c>
      <c r="DU278" s="638">
        <f t="shared" ca="1" si="277"/>
        <v>0</v>
      </c>
      <c r="DV278" s="638">
        <f t="shared" ca="1" si="277"/>
        <v>0</v>
      </c>
      <c r="DW278" s="638">
        <f t="shared" ca="1" si="277"/>
        <v>0</v>
      </c>
      <c r="DX278" s="638">
        <f t="shared" ca="1" si="277"/>
        <v>0</v>
      </c>
      <c r="DY278" s="638">
        <f t="shared" ca="1" si="277"/>
        <v>0</v>
      </c>
      <c r="DZ278" s="638">
        <f t="shared" ca="1" si="277"/>
        <v>0</v>
      </c>
      <c r="EA278" s="638">
        <f t="shared" ca="1" si="277"/>
        <v>0</v>
      </c>
      <c r="EB278" s="638">
        <f t="shared" ca="1" si="277"/>
        <v>0</v>
      </c>
      <c r="EC278" s="638">
        <f t="shared" ca="1" si="277"/>
        <v>0</v>
      </c>
      <c r="ED278" s="638">
        <f t="shared" ca="1" si="277"/>
        <v>0</v>
      </c>
      <c r="EE278" s="638">
        <f t="shared" ca="1" si="277"/>
        <v>0</v>
      </c>
      <c r="EF278" s="638">
        <f t="shared" ca="1" si="277"/>
        <v>0</v>
      </c>
      <c r="EG278" s="638">
        <f t="shared" ca="1" si="277"/>
        <v>0</v>
      </c>
      <c r="EH278" s="638">
        <f t="shared" ca="1" si="277"/>
        <v>0</v>
      </c>
      <c r="EI278" s="638">
        <f t="shared" ca="1" si="277"/>
        <v>0</v>
      </c>
      <c r="EJ278" s="638">
        <f t="shared" ca="1" si="277"/>
        <v>0</v>
      </c>
      <c r="EK278" s="638">
        <f t="shared" ca="1" si="277"/>
        <v>0</v>
      </c>
      <c r="EL278" s="638">
        <f t="shared" ca="1" si="277"/>
        <v>0</v>
      </c>
      <c r="EM278" s="638">
        <f t="shared" ca="1" si="277"/>
        <v>0</v>
      </c>
      <c r="EN278" s="638">
        <f t="shared" ca="1" si="277"/>
        <v>0</v>
      </c>
      <c r="EO278" s="638">
        <f t="shared" ca="1" si="277"/>
        <v>0</v>
      </c>
      <c r="EP278" s="638">
        <f t="shared" ca="1" si="277"/>
        <v>0</v>
      </c>
      <c r="EQ278" s="638">
        <f t="shared" ca="1" si="277"/>
        <v>0</v>
      </c>
      <c r="ER278" s="638">
        <f t="shared" ca="1" si="277"/>
        <v>0</v>
      </c>
      <c r="ES278" s="638">
        <f t="shared" ca="1" si="277"/>
        <v>0</v>
      </c>
      <c r="ET278" s="638">
        <f t="shared" ca="1" si="277"/>
        <v>0</v>
      </c>
      <c r="EU278" s="638">
        <f t="shared" ca="1" si="277"/>
        <v>0</v>
      </c>
      <c r="EV278" s="638">
        <f t="shared" ca="1" si="277"/>
        <v>0</v>
      </c>
      <c r="EW278" s="638">
        <f t="shared" ca="1" si="277"/>
        <v>0</v>
      </c>
      <c r="EX278" s="639">
        <f t="shared" ca="1" si="277"/>
        <v>0</v>
      </c>
      <c r="EY278" s="612"/>
      <c r="EZ278" s="86"/>
      <c r="FB278" s="612"/>
    </row>
    <row r="279" spans="1:158" hidden="1" outlineLevel="2">
      <c r="A279" s="654"/>
      <c r="B279" s="654"/>
      <c r="C279" s="928" t="str">
        <f>$A$224</f>
        <v>NONE</v>
      </c>
      <c r="D279" s="753">
        <f t="shared" si="241"/>
        <v>1</v>
      </c>
      <c r="E279" s="654"/>
      <c r="F279" s="654"/>
      <c r="G279" s="654"/>
      <c r="H279" s="654"/>
      <c r="I279" s="654"/>
      <c r="J279" s="654"/>
      <c r="K279" s="654"/>
      <c r="L279" s="654"/>
      <c r="M279" s="654"/>
      <c r="N279" s="654"/>
      <c r="O279" s="654"/>
      <c r="P279" s="654"/>
      <c r="Q279" s="654"/>
      <c r="R279" s="654"/>
      <c r="S279" s="654"/>
      <c r="T279" s="654"/>
      <c r="U279" s="654"/>
      <c r="V279" s="654"/>
      <c r="W279" s="654"/>
      <c r="X279" s="654"/>
      <c r="Y279" s="654"/>
      <c r="Z279" s="654"/>
      <c r="AA279" s="654"/>
      <c r="AB279" s="654"/>
      <c r="AC279" s="654"/>
      <c r="AD279" s="661" t="str">
        <f>$AD$224</f>
        <v>N/A</v>
      </c>
      <c r="AE279" s="663">
        <f t="shared" ca="1" si="242"/>
        <v>0</v>
      </c>
      <c r="AF279" s="931">
        <f t="shared" ca="1" si="245"/>
        <v>0</v>
      </c>
      <c r="AG279" s="665">
        <f t="shared" ca="1" si="246"/>
        <v>0</v>
      </c>
      <c r="AH279" s="665">
        <f t="shared" ca="1" si="247"/>
        <v>0</v>
      </c>
      <c r="AI279" s="665">
        <f t="shared" ca="1" si="248"/>
        <v>0</v>
      </c>
      <c r="AJ279" s="665">
        <f t="shared" ca="1" si="249"/>
        <v>0</v>
      </c>
      <c r="AK279" s="665">
        <f t="shared" ref="AK279:CV279" ca="1" si="278">OFFSET(AK258,0,-$D279)</f>
        <v>0</v>
      </c>
      <c r="AL279" s="665">
        <f t="shared" ca="1" si="278"/>
        <v>0</v>
      </c>
      <c r="AM279" s="665">
        <f t="shared" ca="1" si="278"/>
        <v>0</v>
      </c>
      <c r="AN279" s="665">
        <f t="shared" ca="1" si="278"/>
        <v>0</v>
      </c>
      <c r="AO279" s="665">
        <f t="shared" ca="1" si="278"/>
        <v>0</v>
      </c>
      <c r="AP279" s="665">
        <f t="shared" ca="1" si="278"/>
        <v>0</v>
      </c>
      <c r="AQ279" s="665">
        <f t="shared" ca="1" si="278"/>
        <v>0</v>
      </c>
      <c r="AR279" s="665">
        <f t="shared" ca="1" si="278"/>
        <v>0</v>
      </c>
      <c r="AS279" s="665">
        <f t="shared" ca="1" si="278"/>
        <v>0</v>
      </c>
      <c r="AT279" s="665">
        <f t="shared" ca="1" si="278"/>
        <v>0</v>
      </c>
      <c r="AU279" s="665">
        <f t="shared" ca="1" si="278"/>
        <v>0</v>
      </c>
      <c r="AV279" s="665">
        <f t="shared" ca="1" si="278"/>
        <v>0</v>
      </c>
      <c r="AW279" s="665">
        <f t="shared" ca="1" si="278"/>
        <v>0</v>
      </c>
      <c r="AX279" s="665">
        <f t="shared" ca="1" si="278"/>
        <v>0</v>
      </c>
      <c r="AY279" s="665">
        <f t="shared" ca="1" si="278"/>
        <v>0</v>
      </c>
      <c r="AZ279" s="665">
        <f t="shared" ca="1" si="278"/>
        <v>0</v>
      </c>
      <c r="BA279" s="665">
        <f t="shared" ca="1" si="278"/>
        <v>0</v>
      </c>
      <c r="BB279" s="665">
        <f t="shared" ca="1" si="278"/>
        <v>0</v>
      </c>
      <c r="BC279" s="665">
        <f t="shared" ca="1" si="278"/>
        <v>0</v>
      </c>
      <c r="BD279" s="665">
        <f t="shared" ca="1" si="278"/>
        <v>0</v>
      </c>
      <c r="BE279" s="665">
        <f t="shared" ca="1" si="278"/>
        <v>0</v>
      </c>
      <c r="BF279" s="665">
        <f t="shared" ca="1" si="278"/>
        <v>0</v>
      </c>
      <c r="BG279" s="665">
        <f t="shared" ca="1" si="278"/>
        <v>0</v>
      </c>
      <c r="BH279" s="665">
        <f t="shared" ca="1" si="278"/>
        <v>0</v>
      </c>
      <c r="BI279" s="665">
        <f t="shared" ca="1" si="278"/>
        <v>0</v>
      </c>
      <c r="BJ279" s="665">
        <f t="shared" ca="1" si="278"/>
        <v>0</v>
      </c>
      <c r="BK279" s="665">
        <f t="shared" ca="1" si="278"/>
        <v>0</v>
      </c>
      <c r="BL279" s="665">
        <f t="shared" ca="1" si="278"/>
        <v>0</v>
      </c>
      <c r="BM279" s="665">
        <f t="shared" ca="1" si="278"/>
        <v>0</v>
      </c>
      <c r="BN279" s="665">
        <f t="shared" ca="1" si="278"/>
        <v>0</v>
      </c>
      <c r="BO279" s="665">
        <f t="shared" ca="1" si="278"/>
        <v>0</v>
      </c>
      <c r="BP279" s="665">
        <f t="shared" ca="1" si="278"/>
        <v>0</v>
      </c>
      <c r="BQ279" s="665">
        <f t="shared" ca="1" si="278"/>
        <v>0</v>
      </c>
      <c r="BR279" s="665">
        <f t="shared" ca="1" si="278"/>
        <v>0</v>
      </c>
      <c r="BS279" s="665">
        <f t="shared" ca="1" si="278"/>
        <v>0</v>
      </c>
      <c r="BT279" s="665">
        <f t="shared" ca="1" si="278"/>
        <v>0</v>
      </c>
      <c r="BU279" s="665">
        <f t="shared" ca="1" si="278"/>
        <v>0</v>
      </c>
      <c r="BV279" s="665">
        <f t="shared" ca="1" si="278"/>
        <v>0</v>
      </c>
      <c r="BW279" s="665">
        <f t="shared" ca="1" si="278"/>
        <v>0</v>
      </c>
      <c r="BX279" s="665">
        <f t="shared" ca="1" si="278"/>
        <v>0</v>
      </c>
      <c r="BY279" s="665">
        <f t="shared" ca="1" si="278"/>
        <v>0</v>
      </c>
      <c r="BZ279" s="665">
        <f t="shared" ca="1" si="278"/>
        <v>0</v>
      </c>
      <c r="CA279" s="665">
        <f t="shared" ca="1" si="278"/>
        <v>0</v>
      </c>
      <c r="CB279" s="665">
        <f t="shared" ca="1" si="278"/>
        <v>0</v>
      </c>
      <c r="CC279" s="665">
        <f t="shared" ca="1" si="278"/>
        <v>0</v>
      </c>
      <c r="CD279" s="665">
        <f t="shared" ca="1" si="278"/>
        <v>0</v>
      </c>
      <c r="CE279" s="665">
        <f t="shared" ca="1" si="278"/>
        <v>0</v>
      </c>
      <c r="CF279" s="665">
        <f t="shared" ca="1" si="278"/>
        <v>0</v>
      </c>
      <c r="CG279" s="665">
        <f t="shared" ca="1" si="278"/>
        <v>0</v>
      </c>
      <c r="CH279" s="665">
        <f t="shared" ca="1" si="278"/>
        <v>0</v>
      </c>
      <c r="CI279" s="665">
        <f t="shared" ca="1" si="278"/>
        <v>0</v>
      </c>
      <c r="CJ279" s="665">
        <f t="shared" ca="1" si="278"/>
        <v>0</v>
      </c>
      <c r="CK279" s="665">
        <f t="shared" ca="1" si="278"/>
        <v>0</v>
      </c>
      <c r="CL279" s="665">
        <f t="shared" ca="1" si="278"/>
        <v>0</v>
      </c>
      <c r="CM279" s="665">
        <f t="shared" ca="1" si="278"/>
        <v>0</v>
      </c>
      <c r="CN279" s="665">
        <f t="shared" ca="1" si="278"/>
        <v>0</v>
      </c>
      <c r="CO279" s="665">
        <f t="shared" ca="1" si="278"/>
        <v>0</v>
      </c>
      <c r="CP279" s="665">
        <f t="shared" ca="1" si="278"/>
        <v>0</v>
      </c>
      <c r="CQ279" s="665">
        <f t="shared" ca="1" si="278"/>
        <v>0</v>
      </c>
      <c r="CR279" s="665">
        <f t="shared" ca="1" si="278"/>
        <v>0</v>
      </c>
      <c r="CS279" s="665">
        <f t="shared" ca="1" si="278"/>
        <v>0</v>
      </c>
      <c r="CT279" s="665">
        <f t="shared" ca="1" si="278"/>
        <v>0</v>
      </c>
      <c r="CU279" s="665">
        <f t="shared" ca="1" si="278"/>
        <v>0</v>
      </c>
      <c r="CV279" s="665">
        <f t="shared" ca="1" si="278"/>
        <v>0</v>
      </c>
      <c r="CW279" s="665">
        <f t="shared" ref="CW279:EX279" ca="1" si="279">OFFSET(CW258,0,-$D279)</f>
        <v>0</v>
      </c>
      <c r="CX279" s="665">
        <f t="shared" ca="1" si="279"/>
        <v>0</v>
      </c>
      <c r="CY279" s="665">
        <f t="shared" ca="1" si="279"/>
        <v>0</v>
      </c>
      <c r="CZ279" s="665">
        <f t="shared" ca="1" si="279"/>
        <v>0</v>
      </c>
      <c r="DA279" s="665">
        <f t="shared" ca="1" si="279"/>
        <v>0</v>
      </c>
      <c r="DB279" s="665">
        <f t="shared" ca="1" si="279"/>
        <v>0</v>
      </c>
      <c r="DC279" s="665">
        <f t="shared" ca="1" si="279"/>
        <v>0</v>
      </c>
      <c r="DD279" s="665">
        <f t="shared" ca="1" si="279"/>
        <v>0</v>
      </c>
      <c r="DE279" s="665">
        <f t="shared" ca="1" si="279"/>
        <v>0</v>
      </c>
      <c r="DF279" s="665">
        <f t="shared" ca="1" si="279"/>
        <v>0</v>
      </c>
      <c r="DG279" s="665">
        <f t="shared" ca="1" si="279"/>
        <v>0</v>
      </c>
      <c r="DH279" s="665">
        <f t="shared" ca="1" si="279"/>
        <v>0</v>
      </c>
      <c r="DI279" s="665">
        <f t="shared" ca="1" si="279"/>
        <v>0</v>
      </c>
      <c r="DJ279" s="665">
        <f t="shared" ca="1" si="279"/>
        <v>0</v>
      </c>
      <c r="DK279" s="665">
        <f t="shared" ca="1" si="279"/>
        <v>0</v>
      </c>
      <c r="DL279" s="665">
        <f t="shared" ca="1" si="279"/>
        <v>0</v>
      </c>
      <c r="DM279" s="665">
        <f t="shared" ca="1" si="279"/>
        <v>0</v>
      </c>
      <c r="DN279" s="665">
        <f t="shared" ca="1" si="279"/>
        <v>0</v>
      </c>
      <c r="DO279" s="665">
        <f t="shared" ca="1" si="279"/>
        <v>0</v>
      </c>
      <c r="DP279" s="665">
        <f t="shared" ca="1" si="279"/>
        <v>0</v>
      </c>
      <c r="DQ279" s="665">
        <f t="shared" ca="1" si="279"/>
        <v>0</v>
      </c>
      <c r="DR279" s="665">
        <f t="shared" ca="1" si="279"/>
        <v>0</v>
      </c>
      <c r="DS279" s="665">
        <f t="shared" ca="1" si="279"/>
        <v>0</v>
      </c>
      <c r="DT279" s="665">
        <f t="shared" ca="1" si="279"/>
        <v>0</v>
      </c>
      <c r="DU279" s="665">
        <f t="shared" ca="1" si="279"/>
        <v>0</v>
      </c>
      <c r="DV279" s="665">
        <f t="shared" ca="1" si="279"/>
        <v>0</v>
      </c>
      <c r="DW279" s="665">
        <f t="shared" ca="1" si="279"/>
        <v>0</v>
      </c>
      <c r="DX279" s="665">
        <f t="shared" ca="1" si="279"/>
        <v>0</v>
      </c>
      <c r="DY279" s="665">
        <f t="shared" ca="1" si="279"/>
        <v>0</v>
      </c>
      <c r="DZ279" s="665">
        <f t="shared" ca="1" si="279"/>
        <v>0</v>
      </c>
      <c r="EA279" s="665">
        <f t="shared" ca="1" si="279"/>
        <v>0</v>
      </c>
      <c r="EB279" s="665">
        <f t="shared" ca="1" si="279"/>
        <v>0</v>
      </c>
      <c r="EC279" s="665">
        <f t="shared" ca="1" si="279"/>
        <v>0</v>
      </c>
      <c r="ED279" s="665">
        <f t="shared" ca="1" si="279"/>
        <v>0</v>
      </c>
      <c r="EE279" s="665">
        <f t="shared" ca="1" si="279"/>
        <v>0</v>
      </c>
      <c r="EF279" s="665">
        <f t="shared" ca="1" si="279"/>
        <v>0</v>
      </c>
      <c r="EG279" s="665">
        <f t="shared" ca="1" si="279"/>
        <v>0</v>
      </c>
      <c r="EH279" s="665">
        <f t="shared" ca="1" si="279"/>
        <v>0</v>
      </c>
      <c r="EI279" s="665">
        <f t="shared" ca="1" si="279"/>
        <v>0</v>
      </c>
      <c r="EJ279" s="665">
        <f t="shared" ca="1" si="279"/>
        <v>0</v>
      </c>
      <c r="EK279" s="665">
        <f t="shared" ca="1" si="279"/>
        <v>0</v>
      </c>
      <c r="EL279" s="665">
        <f t="shared" ca="1" si="279"/>
        <v>0</v>
      </c>
      <c r="EM279" s="665">
        <f t="shared" ca="1" si="279"/>
        <v>0</v>
      </c>
      <c r="EN279" s="665">
        <f t="shared" ca="1" si="279"/>
        <v>0</v>
      </c>
      <c r="EO279" s="665">
        <f t="shared" ca="1" si="279"/>
        <v>0</v>
      </c>
      <c r="EP279" s="665">
        <f t="shared" ca="1" si="279"/>
        <v>0</v>
      </c>
      <c r="EQ279" s="665">
        <f t="shared" ca="1" si="279"/>
        <v>0</v>
      </c>
      <c r="ER279" s="665">
        <f t="shared" ca="1" si="279"/>
        <v>0</v>
      </c>
      <c r="ES279" s="665">
        <f t="shared" ca="1" si="279"/>
        <v>0</v>
      </c>
      <c r="ET279" s="665">
        <f t="shared" ca="1" si="279"/>
        <v>0</v>
      </c>
      <c r="EU279" s="665">
        <f t="shared" ca="1" si="279"/>
        <v>0</v>
      </c>
      <c r="EV279" s="665">
        <f t="shared" ca="1" si="279"/>
        <v>0</v>
      </c>
      <c r="EW279" s="665">
        <f t="shared" ca="1" si="279"/>
        <v>0</v>
      </c>
      <c r="EX279" s="666">
        <f t="shared" ca="1" si="279"/>
        <v>0</v>
      </c>
      <c r="EY279" s="612"/>
      <c r="EZ279" s="86"/>
      <c r="FB279" s="612"/>
    </row>
    <row r="280" spans="1:158" s="634" customFormat="1" ht="5.0999999999999996" hidden="1" customHeight="1" outlineLevel="2">
      <c r="A280" s="203"/>
      <c r="B280" s="203"/>
      <c r="C280" s="201"/>
      <c r="D280" s="203"/>
      <c r="E280" s="203"/>
      <c r="F280" s="203"/>
      <c r="G280" s="203"/>
      <c r="H280" s="203"/>
      <c r="I280" s="203"/>
      <c r="J280" s="203"/>
      <c r="K280" s="203"/>
      <c r="L280" s="203"/>
      <c r="M280" s="203"/>
      <c r="N280" s="203"/>
      <c r="O280" s="203"/>
      <c r="P280" s="203"/>
      <c r="Q280" s="203"/>
      <c r="R280" s="203"/>
      <c r="S280" s="203"/>
      <c r="T280" s="203"/>
      <c r="U280" s="203"/>
      <c r="V280" s="203"/>
      <c r="W280" s="203"/>
      <c r="X280" s="203"/>
      <c r="Y280" s="203"/>
      <c r="Z280" s="203"/>
      <c r="AA280" s="203"/>
      <c r="AB280" s="203"/>
      <c r="AC280" s="203"/>
      <c r="AD280" s="203"/>
      <c r="AE280" s="264"/>
      <c r="AF280" s="204"/>
      <c r="AG280" s="204"/>
      <c r="AH280" s="204"/>
      <c r="AI280" s="204"/>
      <c r="AJ280" s="204"/>
      <c r="AK280" s="204"/>
      <c r="AL280" s="204"/>
      <c r="AM280" s="204"/>
      <c r="AN280" s="204"/>
      <c r="AO280" s="204"/>
      <c r="AP280" s="204"/>
      <c r="AQ280" s="204"/>
      <c r="AR280" s="204"/>
      <c r="AS280" s="204"/>
      <c r="AT280" s="204"/>
      <c r="AU280" s="204"/>
      <c r="AV280" s="204"/>
      <c r="AW280" s="204"/>
      <c r="AX280" s="204"/>
      <c r="AY280" s="204"/>
      <c r="AZ280" s="204"/>
      <c r="BA280" s="204"/>
      <c r="BB280" s="204"/>
      <c r="BC280" s="204"/>
      <c r="BD280" s="204"/>
      <c r="BE280" s="204"/>
      <c r="BF280" s="204"/>
      <c r="BG280" s="204"/>
      <c r="BH280" s="204"/>
      <c r="BI280" s="204"/>
      <c r="BJ280" s="204"/>
      <c r="BK280" s="204"/>
      <c r="BL280" s="204"/>
      <c r="BM280" s="204"/>
      <c r="BN280" s="204"/>
      <c r="BO280" s="204"/>
      <c r="BP280" s="204"/>
      <c r="BQ280" s="204"/>
      <c r="BR280" s="204"/>
      <c r="BS280" s="204"/>
      <c r="BT280" s="204"/>
      <c r="BU280" s="204"/>
      <c r="BV280" s="204"/>
      <c r="BW280" s="204"/>
      <c r="BX280" s="204"/>
      <c r="BY280" s="204"/>
      <c r="BZ280" s="204"/>
      <c r="CA280" s="204"/>
      <c r="CB280" s="204"/>
      <c r="CC280" s="204"/>
      <c r="CD280" s="204"/>
      <c r="CE280" s="204"/>
      <c r="CF280" s="204"/>
      <c r="CG280" s="204"/>
      <c r="CH280" s="204"/>
      <c r="CI280" s="204"/>
      <c r="CJ280" s="204"/>
      <c r="CK280" s="204"/>
      <c r="CL280" s="204"/>
      <c r="CM280" s="204"/>
      <c r="CN280" s="204"/>
      <c r="CO280" s="204"/>
      <c r="CP280" s="204"/>
      <c r="CQ280" s="204"/>
      <c r="CR280" s="204"/>
      <c r="CS280" s="204"/>
      <c r="CT280" s="204"/>
      <c r="CU280" s="204"/>
      <c r="CV280" s="204"/>
      <c r="CW280" s="204"/>
      <c r="CX280" s="204"/>
      <c r="CY280" s="204"/>
      <c r="CZ280" s="204"/>
      <c r="DA280" s="204"/>
      <c r="DB280" s="204"/>
      <c r="DC280" s="204"/>
      <c r="DD280" s="204"/>
      <c r="DE280" s="204"/>
      <c r="DF280" s="204"/>
      <c r="DG280" s="204"/>
      <c r="DH280" s="204"/>
      <c r="DI280" s="204"/>
      <c r="DJ280" s="204"/>
      <c r="DK280" s="204"/>
      <c r="DL280" s="204"/>
      <c r="DM280" s="204"/>
      <c r="DN280" s="204"/>
      <c r="DO280" s="204"/>
      <c r="DP280" s="204"/>
      <c r="DQ280" s="204"/>
      <c r="DR280" s="204"/>
      <c r="DS280" s="204"/>
      <c r="DT280" s="204"/>
      <c r="DU280" s="204"/>
      <c r="DV280" s="204"/>
      <c r="DW280" s="204"/>
      <c r="DX280" s="204"/>
      <c r="DY280" s="204"/>
      <c r="DZ280" s="204"/>
      <c r="EA280" s="204"/>
      <c r="EB280" s="204"/>
      <c r="EC280" s="204"/>
      <c r="ED280" s="204"/>
      <c r="EE280" s="204"/>
      <c r="EF280" s="204"/>
      <c r="EG280" s="204"/>
      <c r="EH280" s="204"/>
      <c r="EI280" s="204"/>
      <c r="EJ280" s="204"/>
      <c r="EK280" s="204"/>
      <c r="EL280" s="204"/>
      <c r="EM280" s="204"/>
      <c r="EN280" s="204"/>
      <c r="EO280" s="204"/>
      <c r="EP280" s="204"/>
      <c r="EQ280" s="204"/>
      <c r="ER280" s="204"/>
      <c r="ES280" s="204"/>
      <c r="ET280" s="204"/>
      <c r="EU280" s="204"/>
      <c r="EV280" s="204"/>
      <c r="EW280" s="204"/>
      <c r="EX280" s="204"/>
      <c r="EY280" s="632"/>
      <c r="EZ280" s="201"/>
      <c r="FA280" s="201"/>
      <c r="FB280" s="633"/>
    </row>
    <row r="281" spans="1:158" hidden="1" outlineLevel="2">
      <c r="A281" s="186"/>
      <c r="AE281" s="668">
        <f t="shared" ref="AE281:BJ281" ca="1" si="280">SUM(AE263:AE280)</f>
        <v>37293759.914990313</v>
      </c>
      <c r="AF281" s="669">
        <f t="shared" ca="1" si="280"/>
        <v>0</v>
      </c>
      <c r="AG281" s="669">
        <f t="shared" ca="1" si="280"/>
        <v>0</v>
      </c>
      <c r="AH281" s="669">
        <f t="shared" ca="1" si="280"/>
        <v>51763.140849771349</v>
      </c>
      <c r="AI281" s="669">
        <f t="shared" ca="1" si="280"/>
        <v>521426.73809573147</v>
      </c>
      <c r="AJ281" s="669">
        <f t="shared" ca="1" si="280"/>
        <v>3535939.0490740798</v>
      </c>
      <c r="AK281" s="669">
        <f t="shared" ca="1" si="280"/>
        <v>456859.38975017704</v>
      </c>
      <c r="AL281" s="669">
        <f t="shared" ca="1" si="280"/>
        <v>1854051.4044418114</v>
      </c>
      <c r="AM281" s="669">
        <f t="shared" ca="1" si="280"/>
        <v>448208.26099942951</v>
      </c>
      <c r="AN281" s="669">
        <f t="shared" ca="1" si="280"/>
        <v>821489.85650949588</v>
      </c>
      <c r="AO281" s="669">
        <f t="shared" ca="1" si="280"/>
        <v>1200150.6353541445</v>
      </c>
      <c r="AP281" s="669">
        <f t="shared" ca="1" si="280"/>
        <v>412852.77676211804</v>
      </c>
      <c r="AQ281" s="669">
        <f t="shared" ca="1" si="280"/>
        <v>412852.77676211804</v>
      </c>
      <c r="AR281" s="669">
        <f t="shared" ca="1" si="280"/>
        <v>663056.63543409086</v>
      </c>
      <c r="AS281" s="669">
        <f t="shared" ca="1" si="280"/>
        <v>411789.43378922326</v>
      </c>
      <c r="AT281" s="669">
        <f t="shared" ca="1" si="280"/>
        <v>411789.43378922396</v>
      </c>
      <c r="AU281" s="669">
        <f t="shared" ca="1" si="280"/>
        <v>697701.79585172446</v>
      </c>
      <c r="AV281" s="669">
        <f t="shared" ca="1" si="280"/>
        <v>446434.59420685761</v>
      </c>
      <c r="AW281" s="669">
        <f t="shared" ca="1" si="280"/>
        <v>447238.12793952401</v>
      </c>
      <c r="AX281" s="669">
        <f t="shared" ca="1" si="280"/>
        <v>701855.55893965543</v>
      </c>
      <c r="AY281" s="669">
        <f t="shared" ca="1" si="280"/>
        <v>412592.96752188908</v>
      </c>
      <c r="AZ281" s="669">
        <f t="shared" ca="1" si="280"/>
        <v>412592.96752188972</v>
      </c>
      <c r="BA281" s="669">
        <f t="shared" ca="1" si="280"/>
        <v>668885.51319965278</v>
      </c>
      <c r="BB281" s="669">
        <f t="shared" ca="1" si="280"/>
        <v>412592.96752188972</v>
      </c>
      <c r="BC281" s="669">
        <f t="shared" ca="1" si="280"/>
        <v>412592.96752188972</v>
      </c>
      <c r="BD281" s="669">
        <f t="shared" ca="1" si="280"/>
        <v>668885.51319965301</v>
      </c>
      <c r="BE281" s="669">
        <f t="shared" ca="1" si="280"/>
        <v>412592.96752189042</v>
      </c>
      <c r="BF281" s="669">
        <f t="shared" ca="1" si="280"/>
        <v>412592.96752188908</v>
      </c>
      <c r="BG281" s="669">
        <f t="shared" ca="1" si="280"/>
        <v>668885.51319965348</v>
      </c>
      <c r="BH281" s="669">
        <f t="shared" ca="1" si="280"/>
        <v>408876.84005032986</v>
      </c>
      <c r="BI281" s="669">
        <f t="shared" ca="1" si="280"/>
        <v>409696.44445765042</v>
      </c>
      <c r="BJ281" s="669">
        <f t="shared" ca="1" si="280"/>
        <v>669406.22407778446</v>
      </c>
      <c r="BK281" s="669">
        <f t="shared" ref="BK281:CP281" ca="1" si="281">SUM(BK263:BK280)</f>
        <v>409696.44445765042</v>
      </c>
      <c r="BL281" s="669">
        <f t="shared" ca="1" si="281"/>
        <v>409696.44445765042</v>
      </c>
      <c r="BM281" s="669">
        <f t="shared" ca="1" si="281"/>
        <v>671114.84104896989</v>
      </c>
      <c r="BN281" s="669">
        <f t="shared" ca="1" si="281"/>
        <v>409696.44445764978</v>
      </c>
      <c r="BO281" s="669">
        <f t="shared" ca="1" si="281"/>
        <v>409696.44445765042</v>
      </c>
      <c r="BP281" s="669">
        <f t="shared" ca="1" si="281"/>
        <v>671114.84104896965</v>
      </c>
      <c r="BQ281" s="669">
        <f t="shared" ca="1" si="281"/>
        <v>409696.44445765042</v>
      </c>
      <c r="BR281" s="669">
        <f t="shared" ca="1" si="281"/>
        <v>409696.44445765042</v>
      </c>
      <c r="BS281" s="669">
        <f t="shared" ca="1" si="281"/>
        <v>671114.84104897024</v>
      </c>
      <c r="BT281" s="669">
        <f t="shared" ca="1" si="281"/>
        <v>405980.31698609132</v>
      </c>
      <c r="BU281" s="669">
        <f t="shared" ca="1" si="281"/>
        <v>406816.31348155625</v>
      </c>
      <c r="BV281" s="669">
        <f t="shared" ca="1" si="281"/>
        <v>671720.28869409324</v>
      </c>
      <c r="BW281" s="669">
        <f t="shared" ca="1" si="281"/>
        <v>406816.31348155625</v>
      </c>
      <c r="BX281" s="669">
        <f t="shared" ca="1" si="281"/>
        <v>406816.31348155625</v>
      </c>
      <c r="BY281" s="669">
        <f t="shared" ca="1" si="281"/>
        <v>673463.07800470211</v>
      </c>
      <c r="BZ281" s="669">
        <f t="shared" ca="1" si="281"/>
        <v>406816.31348155625</v>
      </c>
      <c r="CA281" s="669">
        <f t="shared" ca="1" si="281"/>
        <v>406816.31348155695</v>
      </c>
      <c r="CB281" s="669">
        <f t="shared" ca="1" si="281"/>
        <v>673463.07800470281</v>
      </c>
      <c r="CC281" s="669">
        <f t="shared" ca="1" si="281"/>
        <v>406816.31348155625</v>
      </c>
      <c r="CD281" s="669">
        <f t="shared" ca="1" si="281"/>
        <v>406816.31348155625</v>
      </c>
      <c r="CE281" s="669">
        <f t="shared" ca="1" si="281"/>
        <v>673463.07800470211</v>
      </c>
      <c r="CF281" s="669">
        <f t="shared" ca="1" si="281"/>
        <v>403100.18600999709</v>
      </c>
      <c r="CG281" s="669">
        <f t="shared" ca="1" si="281"/>
        <v>403952.90243537299</v>
      </c>
      <c r="CH281" s="669">
        <f t="shared" ca="1" si="281"/>
        <v>674154.95715216058</v>
      </c>
      <c r="CI281" s="669">
        <f t="shared" ca="1" si="281"/>
        <v>403952.90243537299</v>
      </c>
      <c r="CJ281" s="669">
        <f t="shared" ca="1" si="281"/>
        <v>403952.90243537229</v>
      </c>
      <c r="CK281" s="669">
        <f t="shared" ca="1" si="281"/>
        <v>675932.60224898322</v>
      </c>
      <c r="CL281" s="669">
        <f t="shared" ca="1" si="281"/>
        <v>403952.90243537299</v>
      </c>
      <c r="CM281" s="669">
        <f t="shared" ca="1" si="281"/>
        <v>403952.90243537229</v>
      </c>
      <c r="CN281" s="669">
        <f t="shared" ca="1" si="281"/>
        <v>675932.60224898253</v>
      </c>
      <c r="CO281" s="669">
        <f t="shared" ca="1" si="281"/>
        <v>403952.90243537229</v>
      </c>
      <c r="CP281" s="669">
        <f t="shared" ca="1" si="281"/>
        <v>403952.90243537299</v>
      </c>
      <c r="CQ281" s="669">
        <f t="shared" ref="CQ281:DV281" ca="1" si="282">SUM(CQ263:CQ280)</f>
        <v>675932.60224898183</v>
      </c>
      <c r="CR281" s="669">
        <f t="shared" ca="1" si="282"/>
        <v>400236.77496381389</v>
      </c>
      <c r="CS281" s="669">
        <f t="shared" ca="1" si="282"/>
        <v>401106.54571769608</v>
      </c>
      <c r="CT281" s="669">
        <f t="shared" ca="1" si="282"/>
        <v>676712.64152882062</v>
      </c>
      <c r="CU281" s="669">
        <f t="shared" ca="1" si="282"/>
        <v>0</v>
      </c>
      <c r="CV281" s="669">
        <f t="shared" ca="1" si="282"/>
        <v>0</v>
      </c>
      <c r="CW281" s="669">
        <f t="shared" ca="1" si="282"/>
        <v>0</v>
      </c>
      <c r="CX281" s="669">
        <f t="shared" ca="1" si="282"/>
        <v>0</v>
      </c>
      <c r="CY281" s="669">
        <f t="shared" ca="1" si="282"/>
        <v>0</v>
      </c>
      <c r="CZ281" s="669">
        <f t="shared" ca="1" si="282"/>
        <v>0</v>
      </c>
      <c r="DA281" s="669">
        <f t="shared" ca="1" si="282"/>
        <v>0</v>
      </c>
      <c r="DB281" s="669">
        <f t="shared" ca="1" si="282"/>
        <v>0</v>
      </c>
      <c r="DC281" s="669">
        <f t="shared" ca="1" si="282"/>
        <v>0</v>
      </c>
      <c r="DD281" s="669">
        <f t="shared" ca="1" si="282"/>
        <v>0</v>
      </c>
      <c r="DE281" s="669">
        <f t="shared" ca="1" si="282"/>
        <v>0</v>
      </c>
      <c r="DF281" s="669">
        <f t="shared" ca="1" si="282"/>
        <v>0</v>
      </c>
      <c r="DG281" s="669">
        <f t="shared" ca="1" si="282"/>
        <v>0</v>
      </c>
      <c r="DH281" s="669">
        <f t="shared" ca="1" si="282"/>
        <v>0</v>
      </c>
      <c r="DI281" s="669">
        <f t="shared" ca="1" si="282"/>
        <v>0</v>
      </c>
      <c r="DJ281" s="669">
        <f t="shared" ca="1" si="282"/>
        <v>0</v>
      </c>
      <c r="DK281" s="669">
        <f t="shared" ca="1" si="282"/>
        <v>0</v>
      </c>
      <c r="DL281" s="669">
        <f t="shared" ca="1" si="282"/>
        <v>0</v>
      </c>
      <c r="DM281" s="669">
        <f t="shared" ca="1" si="282"/>
        <v>0</v>
      </c>
      <c r="DN281" s="669">
        <f t="shared" ca="1" si="282"/>
        <v>0</v>
      </c>
      <c r="DO281" s="669">
        <f t="shared" ca="1" si="282"/>
        <v>0</v>
      </c>
      <c r="DP281" s="669">
        <f t="shared" ca="1" si="282"/>
        <v>0</v>
      </c>
      <c r="DQ281" s="669">
        <f t="shared" ca="1" si="282"/>
        <v>0</v>
      </c>
      <c r="DR281" s="669">
        <f t="shared" ca="1" si="282"/>
        <v>0</v>
      </c>
      <c r="DS281" s="669">
        <f t="shared" ca="1" si="282"/>
        <v>0</v>
      </c>
      <c r="DT281" s="669">
        <f t="shared" ca="1" si="282"/>
        <v>0</v>
      </c>
      <c r="DU281" s="669">
        <f t="shared" ca="1" si="282"/>
        <v>0</v>
      </c>
      <c r="DV281" s="669">
        <f t="shared" ca="1" si="282"/>
        <v>0</v>
      </c>
      <c r="DW281" s="669">
        <f t="shared" ref="DW281:EX281" ca="1" si="283">SUM(DW263:DW280)</f>
        <v>0</v>
      </c>
      <c r="DX281" s="669">
        <f t="shared" ca="1" si="283"/>
        <v>0</v>
      </c>
      <c r="DY281" s="669">
        <f t="shared" ca="1" si="283"/>
        <v>0</v>
      </c>
      <c r="DZ281" s="669">
        <f t="shared" ca="1" si="283"/>
        <v>0</v>
      </c>
      <c r="EA281" s="669">
        <f t="shared" ca="1" si="283"/>
        <v>0</v>
      </c>
      <c r="EB281" s="669">
        <f t="shared" ca="1" si="283"/>
        <v>0</v>
      </c>
      <c r="EC281" s="669">
        <f t="shared" ca="1" si="283"/>
        <v>0</v>
      </c>
      <c r="ED281" s="669">
        <f t="shared" ca="1" si="283"/>
        <v>0</v>
      </c>
      <c r="EE281" s="669">
        <f t="shared" ca="1" si="283"/>
        <v>0</v>
      </c>
      <c r="EF281" s="669">
        <f t="shared" ca="1" si="283"/>
        <v>0</v>
      </c>
      <c r="EG281" s="669">
        <f t="shared" ca="1" si="283"/>
        <v>0</v>
      </c>
      <c r="EH281" s="669">
        <f t="shared" ca="1" si="283"/>
        <v>0</v>
      </c>
      <c r="EI281" s="669">
        <f t="shared" ca="1" si="283"/>
        <v>0</v>
      </c>
      <c r="EJ281" s="669">
        <f t="shared" ca="1" si="283"/>
        <v>0</v>
      </c>
      <c r="EK281" s="669">
        <f t="shared" ca="1" si="283"/>
        <v>0</v>
      </c>
      <c r="EL281" s="669">
        <f t="shared" ca="1" si="283"/>
        <v>0</v>
      </c>
      <c r="EM281" s="669">
        <f t="shared" ca="1" si="283"/>
        <v>0</v>
      </c>
      <c r="EN281" s="669">
        <f t="shared" ca="1" si="283"/>
        <v>0</v>
      </c>
      <c r="EO281" s="669">
        <f t="shared" ca="1" si="283"/>
        <v>0</v>
      </c>
      <c r="EP281" s="669">
        <f t="shared" ca="1" si="283"/>
        <v>0</v>
      </c>
      <c r="EQ281" s="669">
        <f t="shared" ca="1" si="283"/>
        <v>0</v>
      </c>
      <c r="ER281" s="669">
        <f t="shared" ca="1" si="283"/>
        <v>0</v>
      </c>
      <c r="ES281" s="669">
        <f t="shared" ca="1" si="283"/>
        <v>0</v>
      </c>
      <c r="ET281" s="669">
        <f t="shared" ca="1" si="283"/>
        <v>0</v>
      </c>
      <c r="EU281" s="669">
        <f t="shared" ca="1" si="283"/>
        <v>0</v>
      </c>
      <c r="EV281" s="669">
        <f t="shared" ca="1" si="283"/>
        <v>0</v>
      </c>
      <c r="EW281" s="669">
        <f t="shared" ca="1" si="283"/>
        <v>0</v>
      </c>
      <c r="EX281" s="669">
        <f t="shared" ca="1" si="283"/>
        <v>0</v>
      </c>
      <c r="EY281" s="612"/>
      <c r="EZ281" s="894">
        <f ca="1">IF(ABS(AE281-AE260)&gt;ErrTol,1,0)</f>
        <v>0</v>
      </c>
      <c r="FB281" s="612"/>
    </row>
    <row r="282" spans="1:158" hidden="1" outlineLevel="1">
      <c r="AE282" s="621"/>
      <c r="EY282" s="612"/>
      <c r="EZ282" s="86"/>
      <c r="FB282" s="612"/>
    </row>
    <row r="283" spans="1:158">
      <c r="AE283" s="621"/>
      <c r="EY283" s="612"/>
      <c r="EZ283" s="86"/>
      <c r="FB283" s="612"/>
    </row>
    <row r="284" spans="1:158" s="679" customFormat="1" ht="12.75" customHeight="1">
      <c r="A284" s="180" t="s">
        <v>75</v>
      </c>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1"/>
      <c r="AC284" s="91"/>
      <c r="AD284" s="91"/>
      <c r="AE284" s="91"/>
      <c r="AF284" s="91"/>
      <c r="AG284" s="91"/>
      <c r="AH284" s="91"/>
      <c r="AI284" s="91"/>
      <c r="AJ284" s="91"/>
      <c r="AK284" s="91"/>
      <c r="AL284" s="91"/>
      <c r="AM284" s="91"/>
      <c r="AN284" s="91"/>
      <c r="AO284" s="91"/>
      <c r="AP284" s="91"/>
      <c r="AQ284" s="93"/>
      <c r="AR284" s="93"/>
      <c r="AS284" s="93"/>
      <c r="AT284" s="93"/>
      <c r="AU284" s="93"/>
      <c r="AV284" s="93"/>
      <c r="AW284" s="93"/>
      <c r="AX284" s="93"/>
      <c r="AY284" s="93"/>
      <c r="AZ284" s="93"/>
      <c r="BA284" s="93"/>
      <c r="BB284" s="93"/>
      <c r="BC284" s="93"/>
      <c r="BD284" s="93"/>
      <c r="BE284" s="93"/>
      <c r="BF284" s="93"/>
      <c r="BG284" s="93"/>
      <c r="BH284" s="93"/>
      <c r="BI284" s="93"/>
      <c r="BJ284" s="93"/>
      <c r="BK284" s="93"/>
      <c r="BL284" s="93"/>
      <c r="BM284" s="93"/>
      <c r="BN284" s="93"/>
      <c r="BO284" s="93"/>
      <c r="BP284" s="93"/>
      <c r="BQ284" s="93"/>
      <c r="BR284" s="93"/>
      <c r="BS284" s="93"/>
      <c r="BT284" s="93"/>
      <c r="BU284" s="93"/>
      <c r="BV284" s="93"/>
      <c r="BW284" s="93"/>
      <c r="BX284" s="93"/>
      <c r="BY284" s="93"/>
      <c r="BZ284" s="93"/>
      <c r="CA284" s="93"/>
      <c r="CB284" s="93"/>
      <c r="CC284" s="93"/>
      <c r="CD284" s="93"/>
      <c r="CE284" s="93"/>
      <c r="CF284" s="93"/>
      <c r="CG284" s="93"/>
      <c r="CH284" s="93"/>
      <c r="CI284" s="93"/>
      <c r="CJ284" s="93"/>
      <c r="CK284" s="93"/>
      <c r="CL284" s="93"/>
      <c r="CM284" s="93"/>
      <c r="CN284" s="93"/>
      <c r="CO284" s="93"/>
      <c r="CP284" s="93"/>
      <c r="CQ284" s="93"/>
      <c r="CR284" s="93"/>
      <c r="CS284" s="93"/>
      <c r="CT284" s="93"/>
      <c r="CU284" s="93"/>
      <c r="CV284" s="93"/>
      <c r="CW284" s="93"/>
      <c r="CX284" s="93"/>
      <c r="CY284" s="93"/>
      <c r="CZ284" s="93"/>
      <c r="DA284" s="93"/>
      <c r="DB284" s="93"/>
      <c r="DC284" s="93"/>
      <c r="DD284" s="93"/>
      <c r="DE284" s="93"/>
      <c r="DF284" s="93"/>
      <c r="DG284" s="93"/>
      <c r="DH284" s="93"/>
      <c r="DI284" s="93"/>
      <c r="DJ284" s="93"/>
      <c r="DK284" s="93"/>
      <c r="DL284" s="93"/>
      <c r="DM284" s="93"/>
      <c r="DN284" s="93"/>
      <c r="DO284" s="93"/>
      <c r="DP284" s="93"/>
      <c r="DQ284" s="93"/>
      <c r="DR284" s="93"/>
      <c r="DS284" s="93"/>
      <c r="DT284" s="93"/>
      <c r="DU284" s="93"/>
      <c r="DV284" s="93"/>
      <c r="DW284" s="93"/>
      <c r="DX284" s="93"/>
      <c r="DY284" s="93"/>
      <c r="DZ284" s="93"/>
      <c r="EA284" s="93"/>
      <c r="EB284" s="93"/>
      <c r="EC284" s="93"/>
      <c r="ED284" s="93"/>
      <c r="EE284" s="93"/>
      <c r="EF284" s="93"/>
      <c r="EG284" s="93"/>
      <c r="EH284" s="93"/>
      <c r="EI284" s="93"/>
      <c r="EJ284" s="93"/>
      <c r="EK284" s="93"/>
      <c r="EL284" s="93"/>
      <c r="EM284" s="93"/>
      <c r="EN284" s="93"/>
      <c r="EO284" s="93"/>
      <c r="EP284" s="93"/>
      <c r="EQ284" s="93"/>
      <c r="ER284" s="93"/>
      <c r="ES284" s="93"/>
      <c r="ET284" s="93"/>
      <c r="EU284" s="93"/>
      <c r="EV284" s="93"/>
      <c r="EW284" s="93"/>
      <c r="EX284" s="93"/>
      <c r="EY284" s="93"/>
      <c r="EZ284" s="93"/>
      <c r="FA284" s="93"/>
      <c r="FB284" s="93"/>
    </row>
    <row r="285" spans="1:158" hidden="1"/>
    <row r="286" spans="1:158" hidden="1"/>
    <row r="287" spans="1:158" hidden="1"/>
    <row r="288" spans="1:158" hidden="1"/>
    <row r="289" spans="3:3" hidden="1"/>
    <row r="290" spans="3:3" hidden="1">
      <c r="C290" s="232"/>
    </row>
    <row r="291" spans="3:3" hidden="1"/>
    <row r="292" spans="3:3" hidden="1"/>
    <row r="293" spans="3:3" hidden="1"/>
    <row r="294" spans="3:3" hidden="1"/>
    <row r="295" spans="3:3" hidden="1"/>
    <row r="296" spans="3:3" hidden="1"/>
    <row r="297" spans="3:3" hidden="1"/>
    <row r="298" spans="3:3" hidden="1"/>
    <row r="299" spans="3:3" hidden="1"/>
    <row r="300" spans="3:3" hidden="1"/>
    <row r="301" spans="3:3" hidden="1"/>
    <row r="302" spans="3:3" hidden="1"/>
    <row r="303" spans="3:3" hidden="1"/>
    <row r="304" spans="3:3"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spans="1:1" hidden="1"/>
    <row r="418" spans="1:1" hidden="1"/>
    <row r="419" spans="1:1" hidden="1"/>
    <row r="420" spans="1:1" hidden="1"/>
    <row r="421" spans="1:1" hidden="1">
      <c r="A421" s="128"/>
    </row>
    <row r="422" spans="1:1" hidden="1">
      <c r="A422" s="128"/>
    </row>
  </sheetData>
  <sheetCalcPr fullCalcOnLoad="1"/>
  <sheetProtection sheet="1" objects="1" scenarios="1" autoFilter="0"/>
  <mergeCells count="34">
    <mergeCell ref="A241:C241"/>
    <mergeCell ref="A262:C262"/>
    <mergeCell ref="A212:A213"/>
    <mergeCell ref="A226:A227"/>
    <mergeCell ref="A224:C224"/>
    <mergeCell ref="A14:C14"/>
    <mergeCell ref="A28:C28"/>
    <mergeCell ref="A42:C42"/>
    <mergeCell ref="A56:C56"/>
    <mergeCell ref="A30:A31"/>
    <mergeCell ref="A44:A45"/>
    <mergeCell ref="A16:A17"/>
    <mergeCell ref="A58:A59"/>
    <mergeCell ref="A72:A73"/>
    <mergeCell ref="A86:A87"/>
    <mergeCell ref="A126:C126"/>
    <mergeCell ref="A100:A101"/>
    <mergeCell ref="A114:A115"/>
    <mergeCell ref="A168:C168"/>
    <mergeCell ref="A70:C70"/>
    <mergeCell ref="A84:C84"/>
    <mergeCell ref="A98:C98"/>
    <mergeCell ref="A112:C112"/>
    <mergeCell ref="A128:A129"/>
    <mergeCell ref="A142:A143"/>
    <mergeCell ref="A140:C140"/>
    <mergeCell ref="A154:C154"/>
    <mergeCell ref="A156:A157"/>
    <mergeCell ref="A170:A171"/>
    <mergeCell ref="A182:C182"/>
    <mergeCell ref="A196:C196"/>
    <mergeCell ref="A210:C210"/>
    <mergeCell ref="A184:A185"/>
    <mergeCell ref="A198:A199"/>
  </mergeCells>
  <phoneticPr fontId="0" type="noConversion"/>
  <conditionalFormatting sqref="AD22">
    <cfRule type="expression" dxfId="32" priority="1" stopIfTrue="1">
      <formula>OR(B$9="Start",B$9="End")</formula>
    </cfRule>
    <cfRule type="expression" dxfId="31" priority="2" stopIfTrue="1">
      <formula>B$9&lt;&gt;0</formula>
    </cfRule>
  </conditionalFormatting>
  <conditionalFormatting sqref="AF6:EX7">
    <cfRule type="cellIs" dxfId="30" priority="3" stopIfTrue="1" operator="between">
      <formula>PreContractStartDateIn</formula>
      <formula>ContractEndDateIn</formula>
    </cfRule>
  </conditionalFormatting>
  <conditionalFormatting sqref="A1:C1 E1:FB1">
    <cfRule type="expression" dxfId="29" priority="4" stopIfTrue="1">
      <formula>ErrorsPresent&gt;0</formula>
    </cfRule>
    <cfRule type="expression" dxfId="28" priority="5" stopIfTrue="1">
      <formula>ErrorsPresent&lt;0</formula>
    </cfRule>
  </conditionalFormatting>
  <conditionalFormatting sqref="AF5:EX5 AF8:EX9 AF16:EX24 AF30:EX38 AF44:EX52 AF58:EX66 AF72:EX80 AF86:EX94 AF100:EX108 AF114:EX122 AF128:EX136 AF142:EX150 AF156:EX164 AF170:EX178 AF184:EX192 AF198:EX206 AF212:EX220 AF226:EX234 AF241:EX241 AF243:EX258 AF260:EX260 AF262:EX262 AF264:EX279 AF281:EX281">
    <cfRule type="expression" dxfId="27" priority="6" stopIfTrue="1">
      <formula>AF$9&lt;&gt;0</formula>
    </cfRule>
  </conditionalFormatting>
  <conditionalFormatting sqref="D1 D12 D239 D14 D28 D42 D56 D70 D84 D98 D112 D126 D140 D154 D168 D182 D196 D210 D224 FA5 FA18 EZ24 FA32 EZ37 FA46 EZ51 FA60 EZ65 FA74 EZ79 FA88 EZ93 FA102 EZ107 FA116 EZ121 FA130 EZ135 FA144 EZ149 FA158 EZ163 FA172 EZ177 FA186 EZ191 FA200 EZ205 FA214 EZ219 FA228 EZ233 EZ260 EZ281">
    <cfRule type="cellIs" dxfId="26" priority="7" stopIfTrue="1" operator="greaterThan">
      <formula>0</formula>
    </cfRule>
    <cfRule type="cellIs" dxfId="25" priority="8" stopIfTrue="1" operator="lessThan">
      <formula>0</formula>
    </cfRule>
  </conditionalFormatting>
  <hyperlinks>
    <hyperlink ref="D1" location="PLA5A" tooltip="Hyperlink to &quot;Error Checks&quot; sheet" display="PLA5A"/>
  </hyperlinks>
  <pageMargins left="0.4" right="0.4" top="1" bottom="1" header="0.5" footer="0.5"/>
  <pageSetup scale="59"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rowBreaks count="4" manualBreakCount="4">
    <brk id="69" min="31" max="157" man="1"/>
    <brk id="125" min="31" max="157" man="1"/>
    <brk id="181" min="31" max="157" man="1"/>
    <brk id="238" min="31" max="157" man="1"/>
  </rowBreaks>
  <colBreaks count="1" manualBreakCount="1">
    <brk id="43" min="11" max="283" man="1"/>
  </colBreaks>
  <drawing r:id="rId2"/>
  <legacyDrawing r:id="rId3"/>
  <mc:AlternateContent xmlns:mc="http://schemas.openxmlformats.org/markup-compatibility/2006">
    <mc:Choice Requires="x14">
      <controls>
        <mc:AlternateContent xmlns:mc="http://schemas.openxmlformats.org/markup-compatibility/2006">
          <mc:Choice Requires="x14">
            <control shapeId="959610" r:id="rId4" name="o_SP2">
              <controlPr defaultSize="0" print="0" autoFill="0" autoPict="0" macro="[0]!SerPriMC">
                <anchor moveWithCells="1" sizeWithCells="1">
                  <from>
                    <xdr:col>2</xdr:col>
                    <xdr:colOff>1228725</xdr:colOff>
                    <xdr:row>6</xdr:row>
                    <xdr:rowOff>28575</xdr:rowOff>
                  </from>
                  <to>
                    <xdr:col>2</xdr:col>
                    <xdr:colOff>1914525</xdr:colOff>
                    <xdr:row>8</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enableFormatConditionsCalculation="0">
    <tabColor indexed="43"/>
    <outlinePr summaryBelow="0"/>
    <pageSetUpPr autoPageBreaks="0" fitToPage="1"/>
  </sheetPr>
  <dimension ref="A1:EY178"/>
  <sheetViews>
    <sheetView showGridLines="0" zoomScale="87" zoomScaleNormal="87" workbookViewId="0">
      <pane ySplit="11" topLeftCell="A12" activePane="bottomLeft" state="frozen"/>
      <selection pane="bottomLeft"/>
    </sheetView>
  </sheetViews>
  <sheetFormatPr defaultRowHeight="12.75" zeroHeight="1" outlineLevelRow="1"/>
  <cols>
    <col min="1" max="1" width="7.42578125" customWidth="1"/>
    <col min="2" max="2" width="18.28515625" customWidth="1"/>
    <col min="3" max="3" width="16.28515625" customWidth="1"/>
    <col min="4" max="4" width="2.42578125" customWidth="1"/>
    <col min="5" max="5" width="19.140625" style="217" customWidth="1"/>
    <col min="6" max="6" width="13.28515625" customWidth="1"/>
    <col min="7" max="7" width="2.7109375" customWidth="1"/>
    <col min="8" max="8" width="16.42578125" customWidth="1"/>
    <col min="9" max="9" width="13.28515625" customWidth="1"/>
    <col min="10" max="10" width="2.5703125" customWidth="1"/>
    <col min="11" max="11" width="17.5703125" customWidth="1"/>
    <col min="12" max="12" width="13.28515625" customWidth="1"/>
    <col min="13" max="13" width="20" customWidth="1"/>
    <col min="14" max="14" width="15.140625" customWidth="1"/>
    <col min="155" max="155" width="1.5703125" customWidth="1"/>
  </cols>
  <sheetData>
    <row r="1" spans="1:155" s="83" customFormat="1" ht="15">
      <c r="A1" s="32" t="str">
        <f ca="1">Bookname</f>
        <v>IPM_Pricing_v1.2.xlsm</v>
      </c>
      <c r="B1" s="32"/>
      <c r="C1" s="32"/>
      <c r="D1" s="32"/>
      <c r="E1" s="32"/>
      <c r="F1" s="863">
        <v>0</v>
      </c>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row>
    <row r="2" spans="1:155" s="87" customFormat="1">
      <c r="A2" s="354" t="str">
        <f>ClientNameIn</f>
        <v>Client Name</v>
      </c>
      <c r="B2" s="371"/>
      <c r="C2" s="371"/>
      <c r="D2" s="371"/>
      <c r="E2" s="421" t="s">
        <v>2444</v>
      </c>
      <c r="F2" s="387">
        <f>PreContractPeriodDurationIn</f>
        <v>3</v>
      </c>
      <c r="G2" s="371"/>
      <c r="I2" s="270" t="s">
        <v>943</v>
      </c>
      <c r="J2" s="371"/>
      <c r="K2" s="270" t="s">
        <v>940</v>
      </c>
      <c r="L2" s="270" t="s">
        <v>941</v>
      </c>
      <c r="M2" s="371"/>
      <c r="N2" s="373"/>
      <c r="O2" s="373"/>
      <c r="P2" s="373"/>
      <c r="Q2" s="373"/>
      <c r="R2" s="373"/>
      <c r="S2" s="373"/>
      <c r="T2" s="373"/>
      <c r="U2" s="373"/>
      <c r="V2" s="373"/>
      <c r="W2" s="373"/>
      <c r="X2" s="373"/>
      <c r="Y2" s="373"/>
      <c r="Z2" s="373"/>
      <c r="AA2" s="373"/>
      <c r="AB2" s="373"/>
      <c r="AC2" s="373"/>
      <c r="AD2" s="373"/>
      <c r="AE2" s="373"/>
      <c r="AF2" s="373"/>
      <c r="AG2" s="373"/>
      <c r="AH2" s="373"/>
      <c r="AI2" s="373"/>
      <c r="AJ2" s="373"/>
      <c r="AK2" s="373"/>
      <c r="AL2" s="373"/>
      <c r="AM2" s="373"/>
      <c r="AN2" s="373"/>
      <c r="AO2" s="373"/>
      <c r="AP2" s="373"/>
      <c r="AQ2" s="373"/>
      <c r="AR2" s="373"/>
      <c r="AS2" s="373"/>
      <c r="AT2" s="373"/>
      <c r="AU2" s="373"/>
      <c r="AV2" s="373"/>
      <c r="AW2" s="373"/>
      <c r="AX2" s="373"/>
      <c r="AY2" s="373"/>
      <c r="AZ2" s="373"/>
      <c r="BA2" s="373"/>
      <c r="BB2" s="373"/>
      <c r="BC2" s="373"/>
      <c r="BD2" s="373"/>
      <c r="BE2" s="373"/>
      <c r="BF2" s="373"/>
      <c r="BG2" s="373"/>
      <c r="BH2" s="373"/>
      <c r="BI2" s="373"/>
      <c r="BJ2" s="373"/>
      <c r="BK2" s="373"/>
      <c r="BL2" s="373"/>
      <c r="BM2" s="373"/>
      <c r="BN2" s="373"/>
      <c r="BO2" s="373"/>
      <c r="BP2" s="373"/>
      <c r="BQ2" s="373"/>
      <c r="BR2" s="373"/>
      <c r="BS2" s="373"/>
      <c r="BT2" s="373"/>
      <c r="BU2" s="373"/>
      <c r="BV2" s="373"/>
      <c r="BW2" s="373"/>
      <c r="BX2" s="373"/>
      <c r="BY2" s="373"/>
      <c r="BZ2" s="373"/>
      <c r="CA2" s="373"/>
      <c r="CB2" s="373"/>
      <c r="CC2" s="373"/>
      <c r="CD2" s="373"/>
      <c r="CE2" s="373"/>
      <c r="CF2" s="373"/>
      <c r="CG2" s="373"/>
      <c r="CH2" s="373"/>
      <c r="CI2" s="373"/>
      <c r="CJ2" s="373"/>
      <c r="CK2" s="373"/>
      <c r="CL2" s="373"/>
      <c r="CM2" s="373"/>
      <c r="CN2" s="373"/>
      <c r="CO2" s="373"/>
      <c r="CP2" s="373"/>
      <c r="CQ2" s="373"/>
      <c r="CR2" s="373"/>
      <c r="CS2" s="373"/>
      <c r="CT2" s="373"/>
      <c r="CU2" s="373"/>
      <c r="CV2" s="373"/>
      <c r="CW2" s="373"/>
      <c r="CX2" s="373"/>
      <c r="CY2" s="373"/>
      <c r="CZ2" s="373"/>
      <c r="DA2" s="373"/>
      <c r="DB2" s="373"/>
      <c r="DC2" s="373"/>
      <c r="DD2" s="373"/>
      <c r="DE2" s="373"/>
      <c r="DF2" s="373"/>
      <c r="DG2" s="373"/>
      <c r="DH2" s="373"/>
      <c r="DI2" s="373"/>
      <c r="DJ2" s="373"/>
      <c r="DK2" s="373"/>
      <c r="DL2" s="373"/>
      <c r="DM2" s="373"/>
      <c r="DN2" s="373"/>
      <c r="DO2" s="373"/>
      <c r="DP2" s="373"/>
      <c r="DQ2" s="373"/>
      <c r="DR2" s="373"/>
      <c r="DS2" s="373"/>
      <c r="DT2" s="373"/>
      <c r="DU2" s="373"/>
      <c r="DV2" s="373"/>
      <c r="DW2" s="373"/>
      <c r="DX2" s="373"/>
      <c r="DY2" s="373"/>
      <c r="DZ2" s="373"/>
      <c r="EA2" s="373"/>
      <c r="EB2" s="373"/>
      <c r="EC2" s="373"/>
      <c r="ED2" s="373"/>
      <c r="EE2" s="373"/>
      <c r="EF2" s="373"/>
      <c r="EG2" s="373"/>
      <c r="EH2" s="373"/>
      <c r="EI2" s="373"/>
      <c r="EJ2" s="373"/>
      <c r="EK2" s="373"/>
      <c r="EL2" s="373"/>
      <c r="EM2" s="373"/>
      <c r="EN2" s="373"/>
      <c r="EO2" s="373"/>
      <c r="EP2" s="373"/>
      <c r="EQ2" s="373"/>
      <c r="ER2" s="373"/>
      <c r="ES2" s="373"/>
      <c r="ET2" s="373"/>
      <c r="EU2" s="373"/>
      <c r="EV2" s="373"/>
      <c r="EW2" s="373"/>
      <c r="EX2" s="373"/>
      <c r="EY2" s="373"/>
    </row>
    <row r="3" spans="1:155" s="87" customFormat="1">
      <c r="A3" s="355" t="str">
        <f ca="1">ModelNameIn</f>
        <v>Intermediate Pricing Model v1.2</v>
      </c>
      <c r="B3" s="371"/>
      <c r="C3" s="371"/>
      <c r="D3" s="371"/>
      <c r="E3" s="386" t="s">
        <v>2445</v>
      </c>
      <c r="F3" s="387">
        <f>ContractDurationIn</f>
        <v>63</v>
      </c>
      <c r="G3" s="371"/>
      <c r="H3" s="386" t="s">
        <v>2538</v>
      </c>
      <c r="I3" s="390">
        <f ca="1">FPTotal</f>
        <v>37293759.91499041</v>
      </c>
      <c r="J3" s="371"/>
      <c r="K3" s="685">
        <v>37293759.91499041</v>
      </c>
      <c r="L3" s="390">
        <f t="shared" ref="L3:L8" ca="1" si="0">I3-K3</f>
        <v>0</v>
      </c>
      <c r="M3" s="371"/>
      <c r="N3" s="373"/>
      <c r="O3" s="373"/>
      <c r="P3" s="373"/>
      <c r="Q3" s="373"/>
      <c r="R3" s="373"/>
      <c r="S3" s="373"/>
      <c r="T3" s="373"/>
      <c r="U3" s="373"/>
      <c r="V3" s="373"/>
      <c r="W3" s="373"/>
      <c r="X3" s="373"/>
      <c r="Y3" s="373"/>
      <c r="Z3" s="373"/>
      <c r="AA3" s="373"/>
      <c r="AB3" s="373"/>
      <c r="AC3" s="373"/>
      <c r="AD3" s="373"/>
      <c r="AE3" s="373"/>
      <c r="AF3" s="373"/>
      <c r="AG3" s="373"/>
      <c r="AH3" s="373"/>
      <c r="AI3" s="373"/>
      <c r="AJ3" s="373"/>
      <c r="AK3" s="373"/>
      <c r="AL3" s="373"/>
      <c r="AM3" s="373"/>
      <c r="AN3" s="373"/>
      <c r="AO3" s="373"/>
      <c r="AP3" s="373"/>
      <c r="AQ3" s="373"/>
      <c r="AR3" s="373"/>
      <c r="AS3" s="373"/>
      <c r="AT3" s="373"/>
      <c r="AU3" s="373"/>
      <c r="AV3" s="373"/>
      <c r="AW3" s="373"/>
      <c r="AX3" s="373"/>
      <c r="AY3" s="373"/>
      <c r="AZ3" s="373"/>
      <c r="BA3" s="373"/>
      <c r="BB3" s="373"/>
      <c r="BC3" s="373"/>
      <c r="BD3" s="373"/>
      <c r="BE3" s="373"/>
      <c r="BF3" s="373"/>
      <c r="BG3" s="373"/>
      <c r="BH3" s="373"/>
      <c r="BI3" s="373"/>
      <c r="BJ3" s="373"/>
      <c r="BK3" s="373"/>
      <c r="BL3" s="373"/>
      <c r="BM3" s="373"/>
      <c r="BN3" s="373"/>
      <c r="BO3" s="373"/>
      <c r="BP3" s="373"/>
      <c r="BQ3" s="373"/>
      <c r="BR3" s="373"/>
      <c r="BS3" s="373"/>
      <c r="BT3" s="373"/>
      <c r="BU3" s="373"/>
      <c r="BV3" s="373"/>
      <c r="BW3" s="373"/>
      <c r="BX3" s="373"/>
      <c r="BY3" s="373"/>
      <c r="BZ3" s="373"/>
      <c r="CA3" s="373"/>
      <c r="CB3" s="373"/>
      <c r="CC3" s="373"/>
      <c r="CD3" s="373"/>
      <c r="CE3" s="373"/>
      <c r="CF3" s="373"/>
      <c r="CG3" s="373"/>
      <c r="CH3" s="373"/>
      <c r="CI3" s="373"/>
      <c r="CJ3" s="373"/>
      <c r="CK3" s="373"/>
      <c r="CL3" s="373"/>
      <c r="CM3" s="373"/>
      <c r="CN3" s="373"/>
      <c r="CO3" s="373"/>
      <c r="CP3" s="373"/>
      <c r="CQ3" s="373"/>
      <c r="CR3" s="373"/>
      <c r="CS3" s="373"/>
      <c r="CT3" s="373"/>
      <c r="CU3" s="373"/>
      <c r="CV3" s="373"/>
      <c r="CW3" s="373"/>
      <c r="CX3" s="373"/>
      <c r="CY3" s="373"/>
      <c r="CZ3" s="373"/>
      <c r="DA3" s="373"/>
      <c r="DB3" s="373"/>
      <c r="DC3" s="373"/>
      <c r="DD3" s="373"/>
      <c r="DE3" s="373"/>
      <c r="DF3" s="373"/>
      <c r="DG3" s="373"/>
      <c r="DH3" s="373"/>
      <c r="DI3" s="373"/>
      <c r="DJ3" s="373"/>
      <c r="DK3" s="373"/>
      <c r="DL3" s="373"/>
      <c r="DM3" s="373"/>
      <c r="DN3" s="373"/>
      <c r="DO3" s="373"/>
      <c r="DP3" s="373"/>
      <c r="DQ3" s="373"/>
      <c r="DR3" s="373"/>
      <c r="DS3" s="373"/>
      <c r="DT3" s="373"/>
      <c r="DU3" s="373"/>
      <c r="DV3" s="373"/>
      <c r="DW3" s="373"/>
      <c r="DX3" s="373"/>
      <c r="DY3" s="373"/>
      <c r="DZ3" s="373"/>
      <c r="EA3" s="373"/>
      <c r="EB3" s="373"/>
      <c r="EC3" s="373"/>
      <c r="ED3" s="373"/>
      <c r="EE3" s="373"/>
      <c r="EF3" s="373"/>
      <c r="EG3" s="373"/>
      <c r="EH3" s="373"/>
      <c r="EI3" s="373"/>
      <c r="EJ3" s="373"/>
      <c r="EK3" s="373"/>
      <c r="EL3" s="373"/>
      <c r="EM3" s="373"/>
      <c r="EN3" s="373"/>
      <c r="EO3" s="373"/>
      <c r="EP3" s="373"/>
      <c r="EQ3" s="373"/>
      <c r="ER3" s="373"/>
      <c r="ES3" s="373"/>
      <c r="ET3" s="373"/>
      <c r="EU3" s="373"/>
      <c r="EV3" s="373"/>
      <c r="EW3" s="373"/>
      <c r="EX3" s="373"/>
      <c r="EY3" s="373"/>
    </row>
    <row r="4" spans="1:155" s="87" customFormat="1">
      <c r="A4" s="373" t="str">
        <f ca="1">MID(CELL("filename",A1),FIND("]",CELL("filename",A1))+1, LEN(CELL("filename",A1))-FIND("]",CELL("filename",A1)))</f>
        <v>Financial Dashboard</v>
      </c>
      <c r="B4" s="371"/>
      <c r="C4" s="371"/>
      <c r="D4" s="371"/>
      <c r="E4" s="386" t="s">
        <v>1988</v>
      </c>
      <c r="F4" s="391">
        <f>ContractStartDateIn</f>
        <v>39814</v>
      </c>
      <c r="G4" s="371"/>
      <c r="H4" s="386" t="s">
        <v>2539</v>
      </c>
      <c r="I4" s="390">
        <f ca="1">CostTotal</f>
        <v>28624381.51642327</v>
      </c>
      <c r="J4" s="371"/>
      <c r="K4" s="685">
        <v>28624381.51642327</v>
      </c>
      <c r="L4" s="390">
        <f t="shared" ca="1" si="0"/>
        <v>0</v>
      </c>
      <c r="M4" s="378"/>
      <c r="N4" s="374"/>
      <c r="O4" s="374"/>
      <c r="P4" s="374"/>
      <c r="Q4" s="374"/>
      <c r="R4" s="374"/>
      <c r="S4" s="374"/>
      <c r="T4" s="374"/>
      <c r="U4" s="374"/>
      <c r="V4" s="374"/>
      <c r="W4" s="374"/>
      <c r="X4" s="374"/>
      <c r="Y4" s="374"/>
      <c r="Z4" s="374"/>
      <c r="AA4" s="374"/>
      <c r="AB4" s="374"/>
      <c r="AC4" s="374"/>
      <c r="AD4" s="374"/>
      <c r="AE4" s="374"/>
      <c r="AF4" s="374"/>
      <c r="AG4" s="374"/>
      <c r="AH4" s="374"/>
      <c r="AI4" s="374"/>
      <c r="AJ4" s="374"/>
      <c r="AK4" s="374"/>
      <c r="AL4" s="374"/>
      <c r="AM4" s="374"/>
      <c r="AN4" s="374"/>
      <c r="AO4" s="374"/>
      <c r="AP4" s="374"/>
      <c r="AQ4" s="374"/>
      <c r="AR4" s="374"/>
      <c r="AS4" s="374"/>
      <c r="AT4" s="374"/>
      <c r="AU4" s="374"/>
      <c r="AV4" s="374"/>
      <c r="AW4" s="374"/>
      <c r="AX4" s="374"/>
      <c r="AY4" s="374"/>
      <c r="AZ4" s="374"/>
      <c r="BA4" s="374"/>
      <c r="BB4" s="374"/>
      <c r="BC4" s="374"/>
      <c r="BD4" s="374"/>
      <c r="BE4" s="374"/>
      <c r="BF4" s="374"/>
      <c r="BG4" s="374"/>
      <c r="BH4" s="374"/>
      <c r="BI4" s="374"/>
      <c r="BJ4" s="374"/>
      <c r="BK4" s="374"/>
      <c r="BL4" s="374"/>
      <c r="BM4" s="374"/>
      <c r="BN4" s="374"/>
      <c r="BO4" s="374"/>
      <c r="BP4" s="374"/>
      <c r="BQ4" s="374"/>
      <c r="BR4" s="374"/>
      <c r="BS4" s="374"/>
      <c r="BT4" s="374"/>
      <c r="BU4" s="374"/>
      <c r="BV4" s="374"/>
      <c r="BW4" s="374"/>
      <c r="BX4" s="374"/>
      <c r="BY4" s="374"/>
      <c r="BZ4" s="374"/>
      <c r="CA4" s="374"/>
      <c r="CB4" s="374"/>
      <c r="CC4" s="374"/>
      <c r="CD4" s="374"/>
      <c r="CE4" s="374"/>
      <c r="CF4" s="374"/>
      <c r="CG4" s="374"/>
      <c r="CH4" s="374"/>
      <c r="CI4" s="374"/>
      <c r="CJ4" s="374"/>
      <c r="CK4" s="374"/>
      <c r="CL4" s="374"/>
      <c r="CM4" s="374"/>
      <c r="CN4" s="374"/>
      <c r="CO4" s="374"/>
      <c r="CP4" s="374"/>
      <c r="CQ4" s="374"/>
      <c r="CR4" s="374"/>
      <c r="CS4" s="374"/>
      <c r="CT4" s="374"/>
      <c r="CU4" s="374"/>
      <c r="CV4" s="374"/>
      <c r="CW4" s="374"/>
      <c r="CX4" s="374"/>
      <c r="CY4" s="374"/>
      <c r="CZ4" s="374"/>
      <c r="DA4" s="374"/>
      <c r="DB4" s="374"/>
      <c r="DC4" s="374"/>
      <c r="DD4" s="374"/>
      <c r="DE4" s="374"/>
      <c r="DF4" s="374"/>
      <c r="DG4" s="374"/>
      <c r="DH4" s="374"/>
      <c r="DI4" s="374"/>
      <c r="DJ4" s="374"/>
      <c r="DK4" s="374"/>
      <c r="DL4" s="374"/>
      <c r="DM4" s="374"/>
      <c r="DN4" s="374"/>
      <c r="DO4" s="374"/>
      <c r="DP4" s="374"/>
      <c r="DQ4" s="374"/>
      <c r="DR4" s="374"/>
      <c r="DS4" s="374"/>
      <c r="DT4" s="374"/>
      <c r="DU4" s="374"/>
      <c r="DV4" s="374"/>
      <c r="DW4" s="374"/>
      <c r="DX4" s="374"/>
      <c r="DY4" s="374"/>
      <c r="DZ4" s="374"/>
      <c r="EA4" s="374"/>
      <c r="EB4" s="374"/>
      <c r="EC4" s="374"/>
      <c r="ED4" s="374"/>
      <c r="EE4" s="374"/>
      <c r="EF4" s="374"/>
      <c r="EG4" s="374"/>
      <c r="EH4" s="374"/>
      <c r="EI4" s="374"/>
      <c r="EJ4" s="374"/>
      <c r="EK4" s="374"/>
      <c r="EL4" s="374"/>
      <c r="EM4" s="374"/>
      <c r="EN4" s="374"/>
      <c r="EO4" s="374"/>
      <c r="EP4" s="374"/>
      <c r="EQ4" s="374"/>
      <c r="ER4" s="374"/>
      <c r="ES4" s="374"/>
      <c r="ET4" s="374"/>
      <c r="EU4" s="374"/>
      <c r="EV4" s="374"/>
      <c r="EW4" s="374"/>
      <c r="EX4" s="374"/>
      <c r="EY4" s="374"/>
    </row>
    <row r="5" spans="1:155" s="87" customFormat="1">
      <c r="A5" s="359"/>
      <c r="B5" s="371"/>
      <c r="C5" s="371"/>
      <c r="D5" s="371"/>
      <c r="E5" s="386" t="s">
        <v>1990</v>
      </c>
      <c r="F5" s="391">
        <f>ContractEndDateIn</f>
        <v>41729</v>
      </c>
      <c r="G5" s="371"/>
      <c r="H5" s="1038" t="s">
        <v>2446</v>
      </c>
      <c r="I5" s="393">
        <f ca="1">GrossTotal-CostTotal</f>
        <v>8669378.3985671401</v>
      </c>
      <c r="J5" s="371"/>
      <c r="K5" s="686">
        <v>8669378.3985671401</v>
      </c>
      <c r="L5" s="393">
        <f t="shared" ca="1" si="0"/>
        <v>0</v>
      </c>
      <c r="M5" s="371"/>
      <c r="N5" s="373"/>
      <c r="O5" s="373"/>
      <c r="P5" s="373"/>
      <c r="Q5" s="373"/>
      <c r="R5" s="373"/>
      <c r="S5" s="373"/>
      <c r="T5" s="373"/>
      <c r="U5" s="373"/>
      <c r="V5" s="373"/>
      <c r="W5" s="373"/>
      <c r="X5" s="373"/>
      <c r="Y5" s="373"/>
      <c r="Z5" s="373"/>
      <c r="AA5" s="373"/>
      <c r="AB5" s="373"/>
      <c r="AC5" s="373"/>
      <c r="AD5" s="373"/>
      <c r="AE5" s="373"/>
      <c r="AF5" s="373"/>
      <c r="AG5" s="373"/>
      <c r="AH5" s="373"/>
      <c r="AI5" s="373"/>
      <c r="AJ5" s="373"/>
      <c r="AK5" s="373"/>
      <c r="AL5" s="373"/>
      <c r="AM5" s="373"/>
      <c r="AN5" s="373"/>
      <c r="AO5" s="373"/>
      <c r="AP5" s="373"/>
      <c r="AQ5" s="373"/>
      <c r="AR5" s="373"/>
      <c r="AS5" s="373"/>
      <c r="AT5" s="373"/>
      <c r="AU5" s="373"/>
      <c r="AV5" s="373"/>
      <c r="AW5" s="373"/>
      <c r="AX5" s="373"/>
      <c r="AY5" s="373"/>
      <c r="AZ5" s="373"/>
      <c r="BA5" s="373"/>
      <c r="BB5" s="373"/>
      <c r="BC5" s="373"/>
      <c r="BD5" s="373"/>
      <c r="BE5" s="373"/>
      <c r="BF5" s="373"/>
      <c r="BG5" s="373"/>
      <c r="BH5" s="373"/>
      <c r="BI5" s="373"/>
      <c r="BJ5" s="373"/>
      <c r="BK5" s="373"/>
      <c r="BL5" s="373"/>
      <c r="BM5" s="373"/>
      <c r="BN5" s="373"/>
      <c r="BO5" s="373"/>
      <c r="BP5" s="373"/>
      <c r="BQ5" s="373"/>
      <c r="BR5" s="373"/>
      <c r="BS5" s="373"/>
      <c r="BT5" s="373"/>
      <c r="BU5" s="373"/>
      <c r="BV5" s="373"/>
      <c r="BW5" s="373"/>
      <c r="BX5" s="373"/>
      <c r="BY5" s="373"/>
      <c r="BZ5" s="373"/>
      <c r="CA5" s="373"/>
      <c r="CB5" s="373"/>
      <c r="CC5" s="373"/>
      <c r="CD5" s="373"/>
      <c r="CE5" s="373"/>
      <c r="CF5" s="373"/>
      <c r="CG5" s="373"/>
      <c r="CH5" s="373"/>
      <c r="CI5" s="373"/>
      <c r="CJ5" s="373"/>
      <c r="CK5" s="373"/>
      <c r="CL5" s="373"/>
      <c r="CM5" s="373"/>
      <c r="CN5" s="373"/>
      <c r="CO5" s="373"/>
      <c r="CP5" s="373"/>
      <c r="CQ5" s="373"/>
      <c r="CR5" s="373"/>
      <c r="CS5" s="373"/>
      <c r="CT5" s="373"/>
      <c r="CU5" s="373"/>
      <c r="CV5" s="373"/>
      <c r="CW5" s="373"/>
      <c r="CX5" s="373"/>
      <c r="CY5" s="373"/>
      <c r="CZ5" s="373"/>
      <c r="DA5" s="373"/>
      <c r="DB5" s="373"/>
      <c r="DC5" s="373"/>
      <c r="DD5" s="373"/>
      <c r="DE5" s="373"/>
      <c r="DF5" s="373"/>
      <c r="DG5" s="373"/>
      <c r="DH5" s="373"/>
      <c r="DI5" s="373"/>
      <c r="DJ5" s="373"/>
      <c r="DK5" s="373"/>
      <c r="DL5" s="373"/>
      <c r="DM5" s="373"/>
      <c r="DN5" s="373"/>
      <c r="DO5" s="373"/>
      <c r="DP5" s="373"/>
      <c r="DQ5" s="373"/>
      <c r="DR5" s="373"/>
      <c r="DS5" s="373"/>
      <c r="DT5" s="373"/>
      <c r="DU5" s="373"/>
      <c r="DV5" s="373"/>
      <c r="DW5" s="373"/>
      <c r="DX5" s="373"/>
      <c r="DY5" s="373"/>
      <c r="DZ5" s="373"/>
      <c r="EA5" s="373"/>
      <c r="EB5" s="373"/>
      <c r="EC5" s="373"/>
      <c r="ED5" s="373"/>
      <c r="EE5" s="373"/>
      <c r="EF5" s="373"/>
      <c r="EG5" s="373"/>
      <c r="EH5" s="373"/>
      <c r="EI5" s="373"/>
      <c r="EJ5" s="373"/>
      <c r="EK5" s="373"/>
      <c r="EL5" s="373"/>
      <c r="EM5" s="373"/>
      <c r="EN5" s="373"/>
      <c r="EO5" s="373"/>
      <c r="EP5" s="373"/>
      <c r="EQ5" s="373"/>
      <c r="ER5" s="373"/>
      <c r="ES5" s="373"/>
      <c r="ET5" s="373"/>
      <c r="EU5" s="373"/>
      <c r="EV5" s="373"/>
      <c r="EW5" s="373"/>
      <c r="EX5" s="373"/>
      <c r="EY5" s="373"/>
    </row>
    <row r="6" spans="1:155" s="87" customFormat="1">
      <c r="A6" s="373"/>
      <c r="B6" s="371"/>
      <c r="C6" s="371"/>
      <c r="D6" s="371"/>
      <c r="E6" s="386" t="s">
        <v>2525</v>
      </c>
      <c r="F6" s="391">
        <f>CompanyYearStartDateIn</f>
        <v>39539</v>
      </c>
      <c r="G6" s="371"/>
      <c r="H6" s="1039"/>
      <c r="I6" s="394">
        <f ca="1">IF(I3&gt;0,(I5/GrossTotal),0)</f>
        <v>0.23246190296523148</v>
      </c>
      <c r="J6" s="371"/>
      <c r="K6" s="687">
        <v>0.23246190296523148</v>
      </c>
      <c r="L6" s="394">
        <f t="shared" ca="1" si="0"/>
        <v>0</v>
      </c>
      <c r="M6" s="371"/>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3"/>
      <c r="AP6" s="373"/>
      <c r="AQ6" s="373"/>
      <c r="AR6" s="373"/>
      <c r="AS6" s="373"/>
      <c r="AT6" s="373"/>
      <c r="AU6" s="373"/>
      <c r="AV6" s="373"/>
      <c r="AW6" s="373"/>
      <c r="AX6" s="373"/>
      <c r="AY6" s="373"/>
      <c r="AZ6" s="373"/>
      <c r="BA6" s="373"/>
      <c r="BB6" s="373"/>
      <c r="BC6" s="373"/>
      <c r="BD6" s="373"/>
      <c r="BE6" s="373"/>
      <c r="BF6" s="373"/>
      <c r="BG6" s="373"/>
      <c r="BH6" s="373"/>
      <c r="BI6" s="373"/>
      <c r="BJ6" s="373"/>
      <c r="BK6" s="373"/>
      <c r="BL6" s="373"/>
      <c r="BM6" s="373"/>
      <c r="BN6" s="373"/>
      <c r="BO6" s="373"/>
      <c r="BP6" s="373"/>
      <c r="BQ6" s="373"/>
      <c r="BR6" s="373"/>
      <c r="BS6" s="373"/>
      <c r="BT6" s="373"/>
      <c r="BU6" s="373"/>
      <c r="BV6" s="373"/>
      <c r="BW6" s="373"/>
      <c r="BX6" s="373"/>
      <c r="BY6" s="373"/>
      <c r="BZ6" s="373"/>
      <c r="CA6" s="373"/>
      <c r="CB6" s="373"/>
      <c r="CC6" s="373"/>
      <c r="CD6" s="373"/>
      <c r="CE6" s="373"/>
      <c r="CF6" s="373"/>
      <c r="CG6" s="373"/>
      <c r="CH6" s="373"/>
      <c r="CI6" s="373"/>
      <c r="CJ6" s="373"/>
      <c r="CK6" s="373"/>
      <c r="CL6" s="373"/>
      <c r="CM6" s="373"/>
      <c r="CN6" s="373"/>
      <c r="CO6" s="373"/>
      <c r="CP6" s="373"/>
      <c r="CQ6" s="373"/>
      <c r="CR6" s="373"/>
      <c r="CS6" s="373"/>
      <c r="CT6" s="373"/>
      <c r="CU6" s="373"/>
      <c r="CV6" s="373"/>
      <c r="CW6" s="373"/>
      <c r="CX6" s="373"/>
      <c r="CY6" s="373"/>
      <c r="CZ6" s="373"/>
      <c r="DA6" s="373"/>
      <c r="DB6" s="373"/>
      <c r="DC6" s="373"/>
      <c r="DD6" s="373"/>
      <c r="DE6" s="373"/>
      <c r="DF6" s="373"/>
      <c r="DG6" s="373"/>
      <c r="DH6" s="373"/>
      <c r="DI6" s="373"/>
      <c r="DJ6" s="373"/>
      <c r="DK6" s="373"/>
      <c r="DL6" s="373"/>
      <c r="DM6" s="373"/>
      <c r="DN6" s="373"/>
      <c r="DO6" s="373"/>
      <c r="DP6" s="373"/>
      <c r="DQ6" s="373"/>
      <c r="DR6" s="373"/>
      <c r="DS6" s="373"/>
      <c r="DT6" s="373"/>
      <c r="DU6" s="373"/>
      <c r="DV6" s="373"/>
      <c r="DW6" s="373"/>
      <c r="DX6" s="373"/>
      <c r="DY6" s="373"/>
      <c r="DZ6" s="373"/>
      <c r="EA6" s="373"/>
      <c r="EB6" s="373"/>
      <c r="EC6" s="373"/>
      <c r="ED6" s="373"/>
      <c r="EE6" s="373"/>
      <c r="EF6" s="373"/>
      <c r="EG6" s="373"/>
      <c r="EH6" s="373"/>
      <c r="EI6" s="373"/>
      <c r="EJ6" s="373"/>
      <c r="EK6" s="373"/>
      <c r="EL6" s="373"/>
      <c r="EM6" s="373"/>
      <c r="EN6" s="373"/>
      <c r="EO6" s="373"/>
      <c r="EP6" s="373"/>
      <c r="EQ6" s="373"/>
      <c r="ER6" s="373"/>
      <c r="ES6" s="373"/>
      <c r="ET6" s="373"/>
      <c r="EU6" s="373"/>
      <c r="EV6" s="373"/>
      <c r="EW6" s="373"/>
      <c r="EX6" s="373"/>
      <c r="EY6" s="373"/>
    </row>
    <row r="7" spans="1:155" s="87" customFormat="1">
      <c r="A7" s="373"/>
      <c r="B7" s="371"/>
      <c r="C7" s="371"/>
      <c r="D7" s="371"/>
      <c r="E7" s="386" t="s">
        <v>2526</v>
      </c>
      <c r="F7" s="391">
        <f>CompanyYearEndDateIn</f>
        <v>41730</v>
      </c>
      <c r="G7" s="371"/>
      <c r="H7" s="386" t="s">
        <v>2527</v>
      </c>
      <c r="I7" s="393">
        <f ca="1">IF(CoMON,CoMTotal,0)</f>
        <v>1293246.8602527706</v>
      </c>
      <c r="J7" s="371"/>
      <c r="K7" s="686">
        <v>1293246.8602527706</v>
      </c>
      <c r="L7" s="393">
        <f t="shared" ca="1" si="0"/>
        <v>0</v>
      </c>
      <c r="M7" s="371"/>
      <c r="N7" s="373"/>
      <c r="O7" s="373"/>
      <c r="P7" s="373"/>
      <c r="Q7" s="373"/>
      <c r="R7" s="373"/>
      <c r="S7" s="373"/>
      <c r="T7" s="373"/>
      <c r="U7" s="373"/>
      <c r="V7" s="373"/>
      <c r="W7" s="373"/>
      <c r="X7" s="373"/>
      <c r="Y7" s="373"/>
      <c r="Z7" s="373"/>
      <c r="AA7" s="373"/>
      <c r="AB7" s="373"/>
      <c r="AC7" s="373"/>
      <c r="AD7" s="373"/>
      <c r="AE7" s="373"/>
      <c r="AF7" s="373"/>
      <c r="AG7" s="373"/>
      <c r="AH7" s="373"/>
      <c r="AI7" s="373"/>
      <c r="AJ7" s="373"/>
      <c r="AK7" s="373"/>
      <c r="AL7" s="373"/>
      <c r="AM7" s="373"/>
      <c r="AN7" s="373"/>
      <c r="AO7" s="373"/>
      <c r="AP7" s="373"/>
      <c r="AQ7" s="373"/>
      <c r="AR7" s="373"/>
      <c r="AS7" s="373"/>
      <c r="AT7" s="373"/>
      <c r="AU7" s="373"/>
      <c r="AV7" s="373"/>
      <c r="AW7" s="373"/>
      <c r="AX7" s="373"/>
      <c r="AY7" s="373"/>
      <c r="AZ7" s="373"/>
      <c r="BA7" s="373"/>
      <c r="BB7" s="373"/>
      <c r="BC7" s="373"/>
      <c r="BD7" s="373"/>
      <c r="BE7" s="373"/>
      <c r="BF7" s="373"/>
      <c r="BG7" s="373"/>
      <c r="BH7" s="373"/>
      <c r="BI7" s="373"/>
      <c r="BJ7" s="373"/>
      <c r="BK7" s="373"/>
      <c r="BL7" s="373"/>
      <c r="BM7" s="373"/>
      <c r="BN7" s="373"/>
      <c r="BO7" s="373"/>
      <c r="BP7" s="373"/>
      <c r="BQ7" s="373"/>
      <c r="BR7" s="373"/>
      <c r="BS7" s="373"/>
      <c r="BT7" s="373"/>
      <c r="BU7" s="373"/>
      <c r="BV7" s="373"/>
      <c r="BW7" s="373"/>
      <c r="BX7" s="373"/>
      <c r="BY7" s="373"/>
      <c r="BZ7" s="373"/>
      <c r="CA7" s="373"/>
      <c r="CB7" s="373"/>
      <c r="CC7" s="373"/>
      <c r="CD7" s="373"/>
      <c r="CE7" s="373"/>
      <c r="CF7" s="373"/>
      <c r="CG7" s="373"/>
      <c r="CH7" s="373"/>
      <c r="CI7" s="373"/>
      <c r="CJ7" s="373"/>
      <c r="CK7" s="373"/>
      <c r="CL7" s="373"/>
      <c r="CM7" s="373"/>
      <c r="CN7" s="373"/>
      <c r="CO7" s="373"/>
      <c r="CP7" s="373"/>
      <c r="CQ7" s="373"/>
      <c r="CR7" s="373"/>
      <c r="CS7" s="373"/>
      <c r="CT7" s="373"/>
      <c r="CU7" s="373"/>
      <c r="CV7" s="373"/>
      <c r="CW7" s="373"/>
      <c r="CX7" s="373"/>
      <c r="CY7" s="373"/>
      <c r="CZ7" s="373"/>
      <c r="DA7" s="373"/>
      <c r="DB7" s="373"/>
      <c r="DC7" s="373"/>
      <c r="DD7" s="373"/>
      <c r="DE7" s="373"/>
      <c r="DF7" s="373"/>
      <c r="DG7" s="373"/>
      <c r="DH7" s="373"/>
      <c r="DI7" s="373"/>
      <c r="DJ7" s="373"/>
      <c r="DK7" s="373"/>
      <c r="DL7" s="373"/>
      <c r="DM7" s="373"/>
      <c r="DN7" s="373"/>
      <c r="DO7" s="373"/>
      <c r="DP7" s="373"/>
      <c r="DQ7" s="373"/>
      <c r="DR7" s="373"/>
      <c r="DS7" s="373"/>
      <c r="DT7" s="373"/>
      <c r="DU7" s="373"/>
      <c r="DV7" s="373"/>
      <c r="DW7" s="373"/>
      <c r="DX7" s="373"/>
      <c r="DY7" s="373"/>
      <c r="DZ7" s="373"/>
      <c r="EA7" s="373"/>
      <c r="EB7" s="373"/>
      <c r="EC7" s="373"/>
      <c r="ED7" s="373"/>
      <c r="EE7" s="373"/>
      <c r="EF7" s="373"/>
      <c r="EG7" s="373"/>
      <c r="EH7" s="373"/>
      <c r="EI7" s="373"/>
      <c r="EJ7" s="373"/>
      <c r="EK7" s="373"/>
      <c r="EL7" s="373"/>
      <c r="EM7" s="373"/>
      <c r="EN7" s="373"/>
      <c r="EO7" s="373"/>
      <c r="EP7" s="373"/>
      <c r="EQ7" s="373"/>
      <c r="ER7" s="373"/>
      <c r="ES7" s="373"/>
      <c r="ET7" s="373"/>
      <c r="EU7" s="373"/>
      <c r="EV7" s="373"/>
      <c r="EW7" s="373"/>
      <c r="EX7" s="373"/>
      <c r="EY7" s="373"/>
    </row>
    <row r="8" spans="1:155" s="87" customFormat="1">
      <c r="A8" s="373"/>
      <c r="B8" s="371"/>
      <c r="C8" s="371"/>
      <c r="D8" s="371"/>
      <c r="E8" s="386" t="s">
        <v>2528</v>
      </c>
      <c r="F8" s="391">
        <f>PreContractStartDateIn</f>
        <v>39722</v>
      </c>
      <c r="G8" s="371"/>
      <c r="H8" s="386" t="s">
        <v>457</v>
      </c>
      <c r="I8" s="393">
        <f ca="1">IF(DepreciationOn,ResidualDepreciation,0)</f>
        <v>543981.33372800006</v>
      </c>
      <c r="J8" s="371"/>
      <c r="K8" s="686">
        <v>543981.33372800006</v>
      </c>
      <c r="L8" s="393">
        <f t="shared" ca="1" si="0"/>
        <v>0</v>
      </c>
      <c r="M8" s="371"/>
      <c r="N8" s="373"/>
      <c r="O8" s="373"/>
      <c r="P8" s="373"/>
      <c r="Q8" s="373"/>
      <c r="R8" s="373"/>
      <c r="S8" s="373"/>
      <c r="T8" s="373"/>
      <c r="U8" s="373"/>
      <c r="V8" s="373"/>
      <c r="W8" s="373"/>
      <c r="X8" s="373"/>
      <c r="Y8" s="373"/>
      <c r="Z8" s="373"/>
      <c r="AA8" s="373"/>
      <c r="AB8" s="373"/>
      <c r="AC8" s="373"/>
      <c r="AD8" s="373"/>
      <c r="AE8" s="373"/>
      <c r="AF8" s="373"/>
      <c r="AG8" s="373"/>
      <c r="AH8" s="373"/>
      <c r="AI8" s="373"/>
      <c r="AJ8" s="373"/>
      <c r="AK8" s="373"/>
      <c r="AL8" s="373"/>
      <c r="AM8" s="373"/>
      <c r="AN8" s="373"/>
      <c r="AO8" s="373"/>
      <c r="AP8" s="373"/>
      <c r="AQ8" s="373"/>
      <c r="AR8" s="373"/>
      <c r="AS8" s="373"/>
      <c r="AT8" s="373"/>
      <c r="AU8" s="373"/>
      <c r="AV8" s="373"/>
      <c r="AW8" s="373"/>
      <c r="AX8" s="373"/>
      <c r="AY8" s="373"/>
      <c r="AZ8" s="373"/>
      <c r="BA8" s="373"/>
      <c r="BB8" s="373"/>
      <c r="BC8" s="373"/>
      <c r="BD8" s="373"/>
      <c r="BE8" s="373"/>
      <c r="BF8" s="373"/>
      <c r="BG8" s="373"/>
      <c r="BH8" s="373"/>
      <c r="BI8" s="373"/>
      <c r="BJ8" s="373"/>
      <c r="BK8" s="373"/>
      <c r="BL8" s="373"/>
      <c r="BM8" s="373"/>
      <c r="BN8" s="373"/>
      <c r="BO8" s="373"/>
      <c r="BP8" s="373"/>
      <c r="BQ8" s="373"/>
      <c r="BR8" s="373"/>
      <c r="BS8" s="373"/>
      <c r="BT8" s="373"/>
      <c r="BU8" s="373"/>
      <c r="BV8" s="373"/>
      <c r="BW8" s="373"/>
      <c r="BX8" s="373"/>
      <c r="BY8" s="373"/>
      <c r="BZ8" s="373"/>
      <c r="CA8" s="373"/>
      <c r="CB8" s="373"/>
      <c r="CC8" s="373"/>
      <c r="CD8" s="373"/>
      <c r="CE8" s="373"/>
      <c r="CF8" s="373"/>
      <c r="CG8" s="373"/>
      <c r="CH8" s="373"/>
      <c r="CI8" s="373"/>
      <c r="CJ8" s="373"/>
      <c r="CK8" s="373"/>
      <c r="CL8" s="373"/>
      <c r="CM8" s="373"/>
      <c r="CN8" s="373"/>
      <c r="CO8" s="373"/>
      <c r="CP8" s="373"/>
      <c r="CQ8" s="373"/>
      <c r="CR8" s="373"/>
      <c r="CS8" s="373"/>
      <c r="CT8" s="373"/>
      <c r="CU8" s="373"/>
      <c r="CV8" s="373"/>
      <c r="CW8" s="373"/>
      <c r="CX8" s="373"/>
      <c r="CY8" s="373"/>
      <c r="CZ8" s="373"/>
      <c r="DA8" s="373"/>
      <c r="DB8" s="373"/>
      <c r="DC8" s="373"/>
      <c r="DD8" s="373"/>
      <c r="DE8" s="373"/>
      <c r="DF8" s="373"/>
      <c r="DG8" s="373"/>
      <c r="DH8" s="373"/>
      <c r="DI8" s="373"/>
      <c r="DJ8" s="373"/>
      <c r="DK8" s="373"/>
      <c r="DL8" s="373"/>
      <c r="DM8" s="373"/>
      <c r="DN8" s="373"/>
      <c r="DO8" s="373"/>
      <c r="DP8" s="373"/>
      <c r="DQ8" s="373"/>
      <c r="DR8" s="373"/>
      <c r="DS8" s="373"/>
      <c r="DT8" s="373"/>
      <c r="DU8" s="373"/>
      <c r="DV8" s="373"/>
      <c r="DW8" s="373"/>
      <c r="DX8" s="373"/>
      <c r="DY8" s="373"/>
      <c r="DZ8" s="373"/>
      <c r="EA8" s="373"/>
      <c r="EB8" s="373"/>
      <c r="EC8" s="373"/>
      <c r="ED8" s="373"/>
      <c r="EE8" s="373"/>
      <c r="EF8" s="373"/>
      <c r="EG8" s="373"/>
      <c r="EH8" s="373"/>
      <c r="EI8" s="373"/>
      <c r="EJ8" s="373"/>
      <c r="EK8" s="373"/>
      <c r="EL8" s="373"/>
      <c r="EM8" s="373"/>
      <c r="EN8" s="373"/>
      <c r="EO8" s="373"/>
      <c r="EP8" s="373"/>
      <c r="EQ8" s="373"/>
      <c r="ER8" s="373"/>
      <c r="ES8" s="373"/>
      <c r="ET8" s="373"/>
      <c r="EU8" s="373"/>
      <c r="EV8" s="373"/>
      <c r="EW8" s="373"/>
      <c r="EX8" s="373"/>
      <c r="EY8" s="373"/>
    </row>
    <row r="9" spans="1:155" s="87" customFormat="1" hidden="1">
      <c r="A9" s="373"/>
      <c r="B9" s="371"/>
      <c r="C9" s="371"/>
      <c r="D9" s="371"/>
      <c r="E9" s="371"/>
      <c r="F9" s="371"/>
      <c r="G9" s="371"/>
      <c r="H9" s="371"/>
      <c r="I9" s="371"/>
      <c r="J9" s="371"/>
      <c r="K9" s="371"/>
      <c r="L9" s="371"/>
      <c r="M9" s="371"/>
      <c r="N9" s="373"/>
      <c r="O9" s="373"/>
      <c r="P9" s="373"/>
      <c r="Q9" s="373"/>
      <c r="R9" s="373"/>
      <c r="S9" s="373"/>
      <c r="T9" s="373"/>
      <c r="U9" s="373"/>
      <c r="V9" s="373"/>
      <c r="W9" s="373"/>
      <c r="X9" s="373"/>
      <c r="Y9" s="373"/>
      <c r="Z9" s="373"/>
      <c r="AA9" s="373"/>
      <c r="AB9" s="373"/>
      <c r="AC9" s="373"/>
      <c r="AD9" s="373"/>
      <c r="AE9" s="373"/>
      <c r="AF9" s="373"/>
      <c r="AG9" s="373"/>
      <c r="AH9" s="373"/>
      <c r="AI9" s="373"/>
      <c r="AJ9" s="373"/>
      <c r="AK9" s="373"/>
      <c r="AL9" s="373"/>
      <c r="AM9" s="373"/>
      <c r="AN9" s="373"/>
      <c r="AO9" s="373"/>
      <c r="AP9" s="373"/>
      <c r="AQ9" s="373"/>
      <c r="AR9" s="373"/>
      <c r="AS9" s="373"/>
      <c r="AT9" s="373"/>
      <c r="AU9" s="373"/>
      <c r="AV9" s="373"/>
      <c r="AW9" s="373"/>
      <c r="AX9" s="373"/>
      <c r="AY9" s="373"/>
      <c r="AZ9" s="373"/>
      <c r="BA9" s="373"/>
      <c r="BB9" s="373"/>
      <c r="BC9" s="373"/>
      <c r="BD9" s="373"/>
      <c r="BE9" s="373"/>
      <c r="BF9" s="373"/>
      <c r="BG9" s="373"/>
      <c r="BH9" s="373"/>
      <c r="BI9" s="373"/>
      <c r="BJ9" s="373"/>
      <c r="BK9" s="373"/>
      <c r="BL9" s="373"/>
      <c r="BM9" s="373"/>
      <c r="BN9" s="373"/>
      <c r="BO9" s="373"/>
      <c r="BP9" s="373"/>
      <c r="BQ9" s="373"/>
      <c r="BR9" s="373"/>
      <c r="BS9" s="373"/>
      <c r="BT9" s="373"/>
      <c r="BU9" s="373"/>
      <c r="BV9" s="373"/>
      <c r="BW9" s="373"/>
      <c r="BX9" s="373"/>
      <c r="BY9" s="373"/>
      <c r="BZ9" s="373"/>
      <c r="CA9" s="373"/>
      <c r="CB9" s="373"/>
      <c r="CC9" s="373"/>
      <c r="CD9" s="373"/>
      <c r="CE9" s="373"/>
      <c r="CF9" s="373"/>
      <c r="CG9" s="373"/>
      <c r="CH9" s="373"/>
      <c r="CI9" s="373"/>
      <c r="CJ9" s="373"/>
      <c r="CK9" s="373"/>
      <c r="CL9" s="373"/>
      <c r="CM9" s="373"/>
      <c r="CN9" s="373"/>
      <c r="CO9" s="373"/>
      <c r="CP9" s="373"/>
      <c r="CQ9" s="373"/>
      <c r="CR9" s="373"/>
      <c r="CS9" s="373"/>
      <c r="CT9" s="373"/>
      <c r="CU9" s="373"/>
      <c r="CV9" s="373"/>
      <c r="CW9" s="373"/>
      <c r="CX9" s="373"/>
      <c r="CY9" s="373"/>
      <c r="CZ9" s="373"/>
      <c r="DA9" s="373"/>
      <c r="DB9" s="373"/>
      <c r="DC9" s="373"/>
      <c r="DD9" s="373"/>
      <c r="DE9" s="373"/>
      <c r="DF9" s="373"/>
      <c r="DG9" s="373"/>
      <c r="DH9" s="373"/>
      <c r="DI9" s="373"/>
      <c r="DJ9" s="373"/>
      <c r="DK9" s="373"/>
      <c r="DL9" s="373"/>
      <c r="DM9" s="373"/>
      <c r="DN9" s="373"/>
      <c r="DO9" s="373"/>
      <c r="DP9" s="373"/>
      <c r="DQ9" s="373"/>
      <c r="DR9" s="373"/>
      <c r="DS9" s="373"/>
      <c r="DT9" s="373"/>
      <c r="DU9" s="373"/>
      <c r="DV9" s="373"/>
      <c r="DW9" s="373"/>
      <c r="DX9" s="373"/>
      <c r="DY9" s="373"/>
      <c r="DZ9" s="373"/>
      <c r="EA9" s="373"/>
      <c r="EB9" s="373"/>
      <c r="EC9" s="373"/>
      <c r="ED9" s="373"/>
      <c r="EE9" s="373"/>
      <c r="EF9" s="373"/>
      <c r="EG9" s="373"/>
      <c r="EH9" s="373"/>
      <c r="EI9" s="373"/>
      <c r="EJ9" s="373"/>
      <c r="EK9" s="373"/>
      <c r="EL9" s="373"/>
      <c r="EM9" s="373"/>
      <c r="EN9" s="373"/>
      <c r="EO9" s="373"/>
      <c r="EP9" s="373"/>
      <c r="EQ9" s="373"/>
      <c r="ER9" s="373"/>
      <c r="ES9" s="373"/>
      <c r="ET9" s="373"/>
      <c r="EU9" s="373"/>
      <c r="EV9" s="373"/>
      <c r="EW9" s="373"/>
      <c r="EX9" s="373"/>
      <c r="EY9" s="373"/>
    </row>
    <row r="10" spans="1:155" s="87" customFormat="1" hidden="1">
      <c r="A10" s="373"/>
      <c r="B10" s="371"/>
      <c r="C10" s="371"/>
      <c r="D10" s="371"/>
      <c r="E10" s="371"/>
      <c r="F10" s="371"/>
      <c r="G10" s="371"/>
      <c r="H10" s="371"/>
      <c r="I10" s="371"/>
      <c r="J10" s="371"/>
      <c r="K10" s="371"/>
      <c r="L10" s="371"/>
      <c r="M10" s="371"/>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3"/>
      <c r="BC10" s="373"/>
      <c r="BD10" s="373"/>
      <c r="BE10" s="373"/>
      <c r="BF10" s="373"/>
      <c r="BG10" s="373"/>
      <c r="BH10" s="373"/>
      <c r="BI10" s="373"/>
      <c r="BJ10" s="373"/>
      <c r="BK10" s="373"/>
      <c r="BL10" s="373"/>
      <c r="BM10" s="373"/>
      <c r="BN10" s="373"/>
      <c r="BO10" s="373"/>
      <c r="BP10" s="373"/>
      <c r="BQ10" s="373"/>
      <c r="BR10" s="373"/>
      <c r="BS10" s="373"/>
      <c r="BT10" s="373"/>
      <c r="BU10" s="373"/>
      <c r="BV10" s="373"/>
      <c r="BW10" s="373"/>
      <c r="BX10" s="373"/>
      <c r="BY10" s="373"/>
      <c r="BZ10" s="373"/>
      <c r="CA10" s="373"/>
      <c r="CB10" s="373"/>
      <c r="CC10" s="373"/>
      <c r="CD10" s="373"/>
      <c r="CE10" s="373"/>
      <c r="CF10" s="373"/>
      <c r="CG10" s="373"/>
      <c r="CH10" s="373"/>
      <c r="CI10" s="373"/>
      <c r="CJ10" s="373"/>
      <c r="CK10" s="373"/>
      <c r="CL10" s="373"/>
      <c r="CM10" s="373"/>
      <c r="CN10" s="373"/>
      <c r="CO10" s="373"/>
      <c r="CP10" s="373"/>
      <c r="CQ10" s="373"/>
      <c r="CR10" s="373"/>
      <c r="CS10" s="373"/>
      <c r="CT10" s="373"/>
      <c r="CU10" s="373"/>
      <c r="CV10" s="373"/>
      <c r="CW10" s="373"/>
      <c r="CX10" s="373"/>
      <c r="CY10" s="373"/>
      <c r="CZ10" s="373"/>
      <c r="DA10" s="373"/>
      <c r="DB10" s="373"/>
      <c r="DC10" s="373"/>
      <c r="DD10" s="373"/>
      <c r="DE10" s="373"/>
      <c r="DF10" s="373"/>
      <c r="DG10" s="373"/>
      <c r="DH10" s="373"/>
      <c r="DI10" s="373"/>
      <c r="DJ10" s="373"/>
      <c r="DK10" s="373"/>
      <c r="DL10" s="373"/>
      <c r="DM10" s="373"/>
      <c r="DN10" s="373"/>
      <c r="DO10" s="373"/>
      <c r="DP10" s="373"/>
      <c r="DQ10" s="373"/>
      <c r="DR10" s="373"/>
      <c r="DS10" s="373"/>
      <c r="DT10" s="373"/>
      <c r="DU10" s="373"/>
      <c r="DV10" s="373"/>
      <c r="DW10" s="373"/>
      <c r="DX10" s="373"/>
      <c r="DY10" s="373"/>
      <c r="DZ10" s="373"/>
      <c r="EA10" s="373"/>
      <c r="EB10" s="373"/>
      <c r="EC10" s="373"/>
      <c r="ED10" s="373"/>
      <c r="EE10" s="373"/>
      <c r="EF10" s="373"/>
      <c r="EG10" s="373"/>
      <c r="EH10" s="373"/>
      <c r="EI10" s="373"/>
      <c r="EJ10" s="373"/>
      <c r="EK10" s="373"/>
      <c r="EL10" s="373"/>
      <c r="EM10" s="373"/>
      <c r="EN10" s="373"/>
      <c r="EO10" s="373"/>
      <c r="EP10" s="373"/>
      <c r="EQ10" s="373"/>
      <c r="ER10" s="373"/>
      <c r="ES10" s="373"/>
      <c r="ET10" s="373"/>
      <c r="EU10" s="373"/>
      <c r="EV10" s="373"/>
      <c r="EW10" s="373"/>
      <c r="EX10" s="373"/>
      <c r="EY10" s="373"/>
    </row>
    <row r="11" spans="1:155" s="87" customFormat="1" hidden="1">
      <c r="A11" s="373"/>
      <c r="B11" s="371"/>
      <c r="C11" s="371"/>
      <c r="D11" s="371"/>
      <c r="E11" s="371"/>
      <c r="F11" s="371"/>
      <c r="G11" s="371"/>
      <c r="H11" s="371"/>
      <c r="I11" s="371"/>
      <c r="J11" s="371"/>
      <c r="K11" s="371"/>
      <c r="L11" s="371"/>
      <c r="M11" s="371"/>
      <c r="N11" s="373"/>
      <c r="O11" s="373"/>
      <c r="P11" s="373"/>
      <c r="Q11" s="373"/>
      <c r="R11" s="373"/>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c r="BD11" s="373"/>
      <c r="BE11" s="373"/>
      <c r="BF11" s="373"/>
      <c r="BG11" s="373"/>
      <c r="BH11" s="373"/>
      <c r="BI11" s="373"/>
      <c r="BJ11" s="373"/>
      <c r="BK11" s="373"/>
      <c r="BL11" s="373"/>
      <c r="BM11" s="373"/>
      <c r="BN11" s="373"/>
      <c r="BO11" s="373"/>
      <c r="BP11" s="373"/>
      <c r="BQ11" s="373"/>
      <c r="BR11" s="373"/>
      <c r="BS11" s="373"/>
      <c r="BT11" s="373"/>
      <c r="BU11" s="373"/>
      <c r="BV11" s="373"/>
      <c r="BW11" s="373"/>
      <c r="BX11" s="373"/>
      <c r="BY11" s="373"/>
      <c r="BZ11" s="373"/>
      <c r="CA11" s="373"/>
      <c r="CB11" s="373"/>
      <c r="CC11" s="373"/>
      <c r="CD11" s="373"/>
      <c r="CE11" s="373"/>
      <c r="CF11" s="373"/>
      <c r="CG11" s="373"/>
      <c r="CH11" s="373"/>
      <c r="CI11" s="373"/>
      <c r="CJ11" s="373"/>
      <c r="CK11" s="373"/>
      <c r="CL11" s="373"/>
      <c r="CM11" s="373"/>
      <c r="CN11" s="373"/>
      <c r="CO11" s="373"/>
      <c r="CP11" s="373"/>
      <c r="CQ11" s="373"/>
      <c r="CR11" s="373"/>
      <c r="CS11" s="373"/>
      <c r="CT11" s="373"/>
      <c r="CU11" s="373"/>
      <c r="CV11" s="373"/>
      <c r="CW11" s="373"/>
      <c r="CX11" s="373"/>
      <c r="CY11" s="373"/>
      <c r="CZ11" s="373"/>
      <c r="DA11" s="373"/>
      <c r="DB11" s="373"/>
      <c r="DC11" s="373"/>
      <c r="DD11" s="373"/>
      <c r="DE11" s="373"/>
      <c r="DF11" s="373"/>
      <c r="DG11" s="373"/>
      <c r="DH11" s="373"/>
      <c r="DI11" s="373"/>
      <c r="DJ11" s="373"/>
      <c r="DK11" s="373"/>
      <c r="DL11" s="373"/>
      <c r="DM11" s="373"/>
      <c r="DN11" s="373"/>
      <c r="DO11" s="373"/>
      <c r="DP11" s="373"/>
      <c r="DQ11" s="373"/>
      <c r="DR11" s="373"/>
      <c r="DS11" s="373"/>
      <c r="DT11" s="373"/>
      <c r="DU11" s="373"/>
      <c r="DV11" s="373"/>
      <c r="DW11" s="373"/>
      <c r="DX11" s="373"/>
      <c r="DY11" s="373"/>
      <c r="DZ11" s="373"/>
      <c r="EA11" s="373"/>
      <c r="EB11" s="373"/>
      <c r="EC11" s="373"/>
      <c r="ED11" s="373"/>
      <c r="EE11" s="373"/>
      <c r="EF11" s="373"/>
      <c r="EG11" s="373"/>
      <c r="EH11" s="373"/>
      <c r="EI11" s="373"/>
      <c r="EJ11" s="373"/>
      <c r="EK11" s="373"/>
      <c r="EL11" s="373"/>
      <c r="EM11" s="373"/>
      <c r="EN11" s="373"/>
      <c r="EO11" s="373"/>
      <c r="EP11" s="373"/>
      <c r="EQ11" s="373"/>
      <c r="ER11" s="373"/>
      <c r="ES11" s="373"/>
      <c r="ET11" s="373"/>
      <c r="EU11" s="373"/>
      <c r="EV11" s="373"/>
      <c r="EW11" s="373"/>
      <c r="EX11" s="373"/>
      <c r="EY11" s="373"/>
    </row>
    <row r="12" spans="1:155" s="83" customFormat="1">
      <c r="A12" s="422" t="str">
        <f ca="1">A4</f>
        <v>Financial Dashboard</v>
      </c>
      <c r="B12" s="423"/>
      <c r="C12" s="423"/>
      <c r="D12" s="423"/>
      <c r="E12" s="423"/>
      <c r="F12" s="424"/>
      <c r="G12" s="424"/>
      <c r="H12" s="424"/>
      <c r="I12" s="424"/>
      <c r="J12" s="424"/>
      <c r="K12" s="424"/>
      <c r="L12" s="424"/>
      <c r="M12" s="424"/>
      <c r="N12" s="425"/>
      <c r="O12" s="425"/>
      <c r="P12" s="425"/>
      <c r="Q12" s="425"/>
      <c r="R12" s="425"/>
      <c r="S12" s="425"/>
      <c r="T12" s="425"/>
      <c r="U12" s="425"/>
      <c r="V12" s="425"/>
      <c r="W12" s="425"/>
      <c r="X12" s="425"/>
      <c r="Y12" s="425"/>
      <c r="Z12" s="425"/>
      <c r="AA12" s="425"/>
      <c r="AB12" s="425"/>
      <c r="AC12" s="425"/>
      <c r="AD12" s="425"/>
      <c r="AE12" s="425"/>
      <c r="AF12" s="425"/>
      <c r="AG12" s="425"/>
      <c r="AH12" s="425"/>
      <c r="AI12" s="425"/>
      <c r="AJ12" s="425"/>
      <c r="AK12" s="425"/>
      <c r="AL12" s="425"/>
      <c r="AM12" s="425"/>
      <c r="AN12" s="425"/>
      <c r="AO12" s="425"/>
      <c r="AP12" s="425"/>
      <c r="AQ12" s="425"/>
      <c r="AR12" s="425"/>
      <c r="AS12" s="425"/>
      <c r="AT12" s="425"/>
      <c r="AU12" s="425"/>
      <c r="AV12" s="425"/>
      <c r="AW12" s="425"/>
      <c r="AX12" s="425"/>
      <c r="AY12" s="425"/>
      <c r="AZ12" s="425"/>
      <c r="BA12" s="425"/>
      <c r="BB12" s="425"/>
      <c r="BC12" s="425"/>
      <c r="BD12" s="425"/>
      <c r="BE12" s="425"/>
      <c r="BF12" s="425"/>
      <c r="BG12" s="425"/>
      <c r="BH12" s="425"/>
      <c r="BI12" s="425"/>
      <c r="BJ12" s="425"/>
      <c r="BK12" s="425"/>
      <c r="BL12" s="425"/>
      <c r="BM12" s="425"/>
      <c r="BN12" s="425"/>
      <c r="BO12" s="425"/>
      <c r="BP12" s="425"/>
      <c r="BQ12" s="425"/>
      <c r="BR12" s="425"/>
      <c r="BS12" s="425"/>
      <c r="BT12" s="425"/>
      <c r="BU12" s="425"/>
      <c r="BV12" s="425"/>
      <c r="BW12" s="425"/>
      <c r="BX12" s="425"/>
      <c r="BY12" s="425"/>
      <c r="BZ12" s="425"/>
      <c r="CA12" s="425"/>
      <c r="CB12" s="425"/>
      <c r="CC12" s="425"/>
      <c r="CD12" s="425"/>
      <c r="CE12" s="425"/>
      <c r="CF12" s="425"/>
      <c r="CG12" s="425"/>
      <c r="CH12" s="425"/>
      <c r="CI12" s="425"/>
      <c r="CJ12" s="425"/>
      <c r="CK12" s="425"/>
      <c r="CL12" s="425"/>
      <c r="CM12" s="425"/>
      <c r="CN12" s="425"/>
      <c r="CO12" s="425"/>
      <c r="CP12" s="425"/>
      <c r="CQ12" s="425"/>
      <c r="CR12" s="425"/>
      <c r="CS12" s="425"/>
      <c r="CT12" s="425"/>
      <c r="CU12" s="425"/>
      <c r="CV12" s="425"/>
      <c r="CW12" s="425"/>
      <c r="CX12" s="425"/>
      <c r="CY12" s="425"/>
      <c r="CZ12" s="425"/>
      <c r="DA12" s="425"/>
      <c r="DB12" s="425"/>
      <c r="DC12" s="425"/>
      <c r="DD12" s="425"/>
      <c r="DE12" s="425"/>
      <c r="DF12" s="425"/>
      <c r="DG12" s="425"/>
      <c r="DH12" s="425"/>
      <c r="DI12" s="425"/>
      <c r="DJ12" s="425"/>
      <c r="DK12" s="425"/>
      <c r="DL12" s="425"/>
      <c r="DM12" s="425"/>
      <c r="DN12" s="425"/>
      <c r="DO12" s="425"/>
      <c r="DP12" s="425"/>
      <c r="DQ12" s="425"/>
      <c r="DR12" s="425"/>
      <c r="DS12" s="425"/>
      <c r="DT12" s="425"/>
      <c r="DU12" s="425"/>
      <c r="DV12" s="425"/>
      <c r="DW12" s="425"/>
      <c r="DX12" s="425"/>
      <c r="DY12" s="425"/>
      <c r="DZ12" s="425"/>
      <c r="EA12" s="425"/>
      <c r="EB12" s="425"/>
      <c r="EC12" s="425"/>
      <c r="ED12" s="425"/>
      <c r="EE12" s="425"/>
      <c r="EF12" s="425"/>
      <c r="EG12" s="425"/>
      <c r="EH12" s="425"/>
      <c r="EI12" s="425"/>
      <c r="EJ12" s="425"/>
      <c r="EK12" s="425"/>
      <c r="EL12" s="425"/>
      <c r="EM12" s="425"/>
      <c r="EN12" s="425"/>
      <c r="EO12" s="425"/>
      <c r="EP12" s="425"/>
      <c r="EQ12" s="425"/>
      <c r="ER12" s="425"/>
      <c r="ES12" s="425"/>
      <c r="ET12" s="425"/>
      <c r="EU12" s="425"/>
      <c r="EV12" s="425"/>
      <c r="EW12" s="425"/>
      <c r="EX12" s="425"/>
      <c r="EY12" s="425"/>
    </row>
    <row r="13" spans="1:155" s="87" customFormat="1" outlineLevel="1">
      <c r="A13" s="383"/>
      <c r="B13" s="383"/>
      <c r="C13" s="384"/>
      <c r="D13" s="384"/>
      <c r="E13" s="384"/>
      <c r="F13" s="384"/>
      <c r="G13" s="384"/>
      <c r="H13" s="384"/>
      <c r="I13" s="384"/>
      <c r="J13" s="384"/>
      <c r="K13" s="384"/>
      <c r="L13" s="384"/>
      <c r="M13" s="384"/>
      <c r="N13" s="384"/>
      <c r="O13" s="384"/>
      <c r="P13" s="384"/>
      <c r="Q13" s="384"/>
      <c r="R13" s="384"/>
      <c r="S13" s="384"/>
      <c r="T13" s="384"/>
      <c r="U13" s="384"/>
      <c r="V13" s="384"/>
      <c r="W13" s="384"/>
      <c r="X13" s="384"/>
      <c r="Y13" s="384"/>
      <c r="Z13" s="384"/>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384"/>
      <c r="BA13" s="384"/>
      <c r="BB13" s="384"/>
      <c r="BC13" s="384"/>
      <c r="BD13" s="384"/>
      <c r="BE13" s="384"/>
      <c r="BF13" s="384"/>
      <c r="BG13" s="384"/>
      <c r="BH13" s="384"/>
      <c r="BI13" s="384"/>
      <c r="BJ13" s="384"/>
      <c r="BK13" s="384"/>
      <c r="BL13" s="384"/>
      <c r="BM13" s="384"/>
      <c r="BN13" s="384"/>
      <c r="BO13" s="384"/>
      <c r="BP13" s="384"/>
      <c r="BQ13" s="384"/>
      <c r="BR13" s="384"/>
      <c r="BS13" s="384"/>
      <c r="BT13" s="384"/>
      <c r="BU13" s="384"/>
      <c r="BV13" s="384"/>
      <c r="BW13" s="384"/>
      <c r="BX13" s="384"/>
      <c r="BY13" s="384"/>
      <c r="BZ13" s="384"/>
      <c r="CA13" s="384"/>
      <c r="CB13" s="384"/>
      <c r="CC13" s="384"/>
      <c r="CD13" s="384"/>
      <c r="CE13" s="384"/>
      <c r="CF13" s="384"/>
      <c r="CG13" s="384"/>
      <c r="CH13" s="384"/>
      <c r="CI13" s="384"/>
      <c r="CJ13" s="384"/>
      <c r="CK13" s="384"/>
      <c r="CL13" s="384"/>
      <c r="CM13" s="384"/>
      <c r="CN13" s="384"/>
      <c r="CO13" s="384"/>
      <c r="CP13" s="384"/>
      <c r="CQ13" s="384"/>
      <c r="CR13" s="384"/>
      <c r="CS13" s="384"/>
      <c r="CT13" s="384"/>
      <c r="CU13" s="384"/>
      <c r="CV13" s="384"/>
      <c r="CW13" s="384"/>
      <c r="CX13" s="384"/>
      <c r="CY13" s="384"/>
      <c r="CZ13" s="384"/>
      <c r="DA13" s="384"/>
      <c r="DB13" s="384"/>
      <c r="DC13" s="384"/>
      <c r="DD13" s="384"/>
      <c r="DE13" s="384"/>
      <c r="DF13" s="384"/>
      <c r="DG13" s="384"/>
      <c r="DH13" s="384"/>
      <c r="DI13" s="384"/>
      <c r="DJ13" s="384"/>
      <c r="DK13" s="384"/>
      <c r="DL13" s="384"/>
      <c r="DM13" s="384"/>
      <c r="DN13" s="384"/>
      <c r="DO13" s="384"/>
      <c r="DP13" s="384"/>
      <c r="DQ13" s="384"/>
      <c r="DR13" s="384"/>
      <c r="DS13" s="384"/>
      <c r="DT13" s="384"/>
      <c r="DU13" s="384"/>
      <c r="DV13" s="384"/>
      <c r="DW13" s="384"/>
      <c r="DX13" s="384"/>
      <c r="DY13" s="384"/>
      <c r="DZ13" s="384"/>
      <c r="EA13" s="384"/>
      <c r="EB13" s="384"/>
      <c r="EC13" s="384"/>
      <c r="ED13" s="384"/>
      <c r="EE13" s="384"/>
      <c r="EF13" s="384"/>
      <c r="EG13" s="384"/>
      <c r="EH13" s="384"/>
      <c r="EI13" s="384"/>
      <c r="EJ13" s="384"/>
      <c r="EK13" s="384"/>
      <c r="EL13" s="384"/>
      <c r="EM13" s="384"/>
      <c r="EN13" s="384"/>
      <c r="EO13" s="384"/>
      <c r="EP13" s="384"/>
      <c r="EQ13" s="384"/>
      <c r="ER13" s="384"/>
      <c r="ES13" s="384"/>
      <c r="ET13" s="384"/>
      <c r="EU13" s="384"/>
      <c r="EV13" s="384"/>
      <c r="EW13" s="384"/>
      <c r="EX13" s="384"/>
      <c r="EY13" s="384"/>
    </row>
    <row r="14" spans="1:155" s="187" customFormat="1" ht="12.75" customHeight="1" outlineLevel="1">
      <c r="A14" s="385"/>
      <c r="B14" s="386" t="s">
        <v>2312</v>
      </c>
      <c r="C14" s="461" t="s">
        <v>215</v>
      </c>
      <c r="D14" s="388"/>
      <c r="E14" s="386" t="s">
        <v>480</v>
      </c>
      <c r="F14" s="461" t="s">
        <v>215</v>
      </c>
      <c r="G14" s="388"/>
      <c r="H14" s="386" t="s">
        <v>2381</v>
      </c>
      <c r="I14" s="461" t="s">
        <v>215</v>
      </c>
      <c r="J14" s="388"/>
      <c r="K14" s="386" t="s">
        <v>169</v>
      </c>
      <c r="L14" s="688">
        <v>30</v>
      </c>
      <c r="M14" s="388"/>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c r="AV14" s="388"/>
      <c r="AW14" s="388"/>
      <c r="AX14" s="388"/>
      <c r="AY14" s="388"/>
      <c r="AZ14" s="388"/>
      <c r="BA14" s="388"/>
      <c r="BB14" s="388"/>
      <c r="BC14" s="388"/>
      <c r="BD14" s="388"/>
      <c r="BE14" s="388"/>
      <c r="BF14" s="388"/>
      <c r="BG14" s="388"/>
      <c r="BH14" s="388"/>
      <c r="BI14" s="388"/>
      <c r="BJ14" s="388"/>
      <c r="BK14" s="388"/>
      <c r="BL14" s="388"/>
      <c r="BM14" s="388"/>
      <c r="BN14" s="388"/>
      <c r="BO14" s="388"/>
      <c r="BP14" s="388"/>
      <c r="BQ14" s="388"/>
      <c r="BR14" s="388"/>
      <c r="BS14" s="388"/>
      <c r="BT14" s="388"/>
      <c r="BU14" s="388"/>
      <c r="BV14" s="388"/>
      <c r="BW14" s="388"/>
      <c r="BX14" s="388"/>
      <c r="BY14" s="388"/>
      <c r="BZ14" s="388"/>
      <c r="CA14" s="388"/>
      <c r="CB14" s="388"/>
      <c r="CC14" s="388"/>
      <c r="CD14" s="388"/>
      <c r="CE14" s="388"/>
      <c r="CF14" s="388"/>
      <c r="CG14" s="388"/>
      <c r="CH14" s="388"/>
      <c r="CI14" s="388"/>
      <c r="CJ14" s="388"/>
      <c r="CK14" s="388"/>
      <c r="CL14" s="388"/>
      <c r="CM14" s="388"/>
      <c r="CN14" s="388"/>
      <c r="CO14" s="388"/>
      <c r="CP14" s="388"/>
      <c r="CQ14" s="388"/>
      <c r="CR14" s="388"/>
      <c r="CS14" s="388"/>
      <c r="CT14" s="388"/>
      <c r="CU14" s="388"/>
      <c r="CV14" s="388"/>
      <c r="CW14" s="388"/>
      <c r="CX14" s="388"/>
      <c r="CY14" s="388"/>
      <c r="CZ14" s="388"/>
      <c r="DA14" s="388"/>
      <c r="DB14" s="388"/>
      <c r="DC14" s="388"/>
      <c r="DD14" s="388"/>
      <c r="DE14" s="388"/>
      <c r="DF14" s="388"/>
      <c r="DG14" s="388"/>
      <c r="DH14" s="388"/>
      <c r="DI14" s="388"/>
      <c r="DJ14" s="388"/>
      <c r="DK14" s="388"/>
      <c r="DL14" s="388"/>
      <c r="DM14" s="388"/>
      <c r="DN14" s="388"/>
      <c r="DO14" s="388"/>
      <c r="DP14" s="388"/>
      <c r="DQ14" s="388"/>
      <c r="DR14" s="388"/>
      <c r="DS14" s="388"/>
      <c r="DT14" s="388"/>
      <c r="DU14" s="388"/>
      <c r="DV14" s="388"/>
      <c r="DW14" s="388"/>
      <c r="DX14" s="388"/>
      <c r="DY14" s="388"/>
      <c r="DZ14" s="388"/>
      <c r="EA14" s="388"/>
      <c r="EB14" s="388"/>
      <c r="EC14" s="388"/>
      <c r="ED14" s="388"/>
      <c r="EE14" s="388"/>
      <c r="EF14" s="388"/>
      <c r="EG14" s="388"/>
      <c r="EH14" s="388"/>
      <c r="EI14" s="388"/>
      <c r="EJ14" s="388"/>
      <c r="EK14" s="388"/>
      <c r="EL14" s="388"/>
      <c r="EM14" s="388"/>
      <c r="EN14" s="388"/>
      <c r="EO14" s="388"/>
      <c r="EP14" s="388"/>
      <c r="EQ14" s="388"/>
      <c r="ER14" s="388"/>
      <c r="ES14" s="388"/>
      <c r="ET14" s="388"/>
      <c r="EU14" s="388"/>
      <c r="EV14" s="388"/>
      <c r="EW14" s="388"/>
      <c r="EX14" s="388"/>
      <c r="EY14" s="388"/>
    </row>
    <row r="15" spans="1:155" s="187" customFormat="1" outlineLevel="1">
      <c r="A15" s="385"/>
      <c r="B15" s="386" t="s">
        <v>2129</v>
      </c>
      <c r="C15" s="461" t="s">
        <v>215</v>
      </c>
      <c r="D15" s="388"/>
      <c r="E15" s="386" t="s">
        <v>1759</v>
      </c>
      <c r="F15" s="461" t="s">
        <v>215</v>
      </c>
      <c r="G15" s="388"/>
      <c r="H15" s="386" t="s">
        <v>250</v>
      </c>
      <c r="I15" s="461" t="s">
        <v>215</v>
      </c>
      <c r="J15" s="389"/>
      <c r="K15" s="386" t="s">
        <v>2423</v>
      </c>
      <c r="L15" s="688">
        <v>30</v>
      </c>
      <c r="M15" s="388"/>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c r="AV15" s="388"/>
      <c r="AW15" s="388"/>
      <c r="AX15" s="388"/>
      <c r="AY15" s="388"/>
      <c r="AZ15" s="388"/>
      <c r="BA15" s="388"/>
      <c r="BB15" s="388"/>
      <c r="BC15" s="388"/>
      <c r="BD15" s="388"/>
      <c r="BE15" s="388"/>
      <c r="BF15" s="388"/>
      <c r="BG15" s="388"/>
      <c r="BH15" s="388"/>
      <c r="BI15" s="388"/>
      <c r="BJ15" s="388"/>
      <c r="BK15" s="388"/>
      <c r="BL15" s="388"/>
      <c r="BM15" s="388"/>
      <c r="BN15" s="388"/>
      <c r="BO15" s="388"/>
      <c r="BP15" s="388"/>
      <c r="BQ15" s="388"/>
      <c r="BR15" s="388"/>
      <c r="BS15" s="388"/>
      <c r="BT15" s="388"/>
      <c r="BU15" s="388"/>
      <c r="BV15" s="388"/>
      <c r="BW15" s="388"/>
      <c r="BX15" s="388"/>
      <c r="BY15" s="388"/>
      <c r="BZ15" s="388"/>
      <c r="CA15" s="388"/>
      <c r="CB15" s="388"/>
      <c r="CC15" s="388"/>
      <c r="CD15" s="388"/>
      <c r="CE15" s="388"/>
      <c r="CF15" s="388"/>
      <c r="CG15" s="388"/>
      <c r="CH15" s="388"/>
      <c r="CI15" s="388"/>
      <c r="CJ15" s="388"/>
      <c r="CK15" s="388"/>
      <c r="CL15" s="388"/>
      <c r="CM15" s="388"/>
      <c r="CN15" s="388"/>
      <c r="CO15" s="388"/>
      <c r="CP15" s="388"/>
      <c r="CQ15" s="388"/>
      <c r="CR15" s="388"/>
      <c r="CS15" s="388"/>
      <c r="CT15" s="388"/>
      <c r="CU15" s="388"/>
      <c r="CV15" s="388"/>
      <c r="CW15" s="388"/>
      <c r="CX15" s="388"/>
      <c r="CY15" s="388"/>
      <c r="CZ15" s="388"/>
      <c r="DA15" s="388"/>
      <c r="DB15" s="388"/>
      <c r="DC15" s="388"/>
      <c r="DD15" s="388"/>
      <c r="DE15" s="388"/>
      <c r="DF15" s="388"/>
      <c r="DG15" s="388"/>
      <c r="DH15" s="388"/>
      <c r="DI15" s="388"/>
      <c r="DJ15" s="388"/>
      <c r="DK15" s="388"/>
      <c r="DL15" s="388"/>
      <c r="DM15" s="388"/>
      <c r="DN15" s="388"/>
      <c r="DO15" s="388"/>
      <c r="DP15" s="388"/>
      <c r="DQ15" s="388"/>
      <c r="DR15" s="388"/>
      <c r="DS15" s="388"/>
      <c r="DT15" s="388"/>
      <c r="DU15" s="388"/>
      <c r="DV15" s="388"/>
      <c r="DW15" s="388"/>
      <c r="DX15" s="388"/>
      <c r="DY15" s="388"/>
      <c r="DZ15" s="388"/>
      <c r="EA15" s="388"/>
      <c r="EB15" s="388"/>
      <c r="EC15" s="388"/>
      <c r="ED15" s="388"/>
      <c r="EE15" s="388"/>
      <c r="EF15" s="388"/>
      <c r="EG15" s="388"/>
      <c r="EH15" s="388"/>
      <c r="EI15" s="388"/>
      <c r="EJ15" s="388"/>
      <c r="EK15" s="388"/>
      <c r="EL15" s="388"/>
      <c r="EM15" s="388"/>
      <c r="EN15" s="388"/>
      <c r="EO15" s="388"/>
      <c r="EP15" s="388"/>
      <c r="EQ15" s="388"/>
      <c r="ER15" s="388"/>
      <c r="ES15" s="388"/>
      <c r="ET15" s="388"/>
      <c r="EU15" s="388"/>
      <c r="EV15" s="388"/>
      <c r="EW15" s="388"/>
      <c r="EX15" s="388"/>
      <c r="EY15" s="388"/>
    </row>
    <row r="16" spans="1:155" s="187" customFormat="1" outlineLevel="1">
      <c r="A16" s="385"/>
      <c r="B16" s="386" t="s">
        <v>813</v>
      </c>
      <c r="C16" s="461" t="s">
        <v>215</v>
      </c>
      <c r="D16" s="388"/>
      <c r="E16" s="386" t="s">
        <v>2384</v>
      </c>
      <c r="F16" s="461" t="s">
        <v>215</v>
      </c>
      <c r="G16" s="388"/>
      <c r="H16" s="386" t="s">
        <v>924</v>
      </c>
      <c r="I16" s="461" t="s">
        <v>215</v>
      </c>
      <c r="J16" s="388"/>
      <c r="K16" s="386" t="s">
        <v>1969</v>
      </c>
      <c r="L16" s="464" t="s">
        <v>1876</v>
      </c>
      <c r="M16" s="388"/>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c r="AV16" s="388"/>
      <c r="AW16" s="388"/>
      <c r="AX16" s="388"/>
      <c r="AY16" s="388"/>
      <c r="AZ16" s="388"/>
      <c r="BA16" s="388"/>
      <c r="BB16" s="388"/>
      <c r="BC16" s="388"/>
      <c r="BD16" s="388"/>
      <c r="BE16" s="388"/>
      <c r="BF16" s="388"/>
      <c r="BG16" s="388"/>
      <c r="BH16" s="388"/>
      <c r="BI16" s="388"/>
      <c r="BJ16" s="388"/>
      <c r="BK16" s="388"/>
      <c r="BL16" s="388"/>
      <c r="BM16" s="388"/>
      <c r="BN16" s="388"/>
      <c r="BO16" s="388"/>
      <c r="BP16" s="388"/>
      <c r="BQ16" s="388"/>
      <c r="BR16" s="388"/>
      <c r="BS16" s="388"/>
      <c r="BT16" s="388"/>
      <c r="BU16" s="388"/>
      <c r="BV16" s="388"/>
      <c r="BW16" s="388"/>
      <c r="BX16" s="388"/>
      <c r="BY16" s="388"/>
      <c r="BZ16" s="388"/>
      <c r="CA16" s="388"/>
      <c r="CB16" s="388"/>
      <c r="CC16" s="388"/>
      <c r="CD16" s="388"/>
      <c r="CE16" s="388"/>
      <c r="CF16" s="388"/>
      <c r="CG16" s="388"/>
      <c r="CH16" s="388"/>
      <c r="CI16" s="388"/>
      <c r="CJ16" s="388"/>
      <c r="CK16" s="388"/>
      <c r="CL16" s="388"/>
      <c r="CM16" s="388"/>
      <c r="CN16" s="388"/>
      <c r="CO16" s="388"/>
      <c r="CP16" s="388"/>
      <c r="CQ16" s="388"/>
      <c r="CR16" s="388"/>
      <c r="CS16" s="388"/>
      <c r="CT16" s="388"/>
      <c r="CU16" s="388"/>
      <c r="CV16" s="388"/>
      <c r="CW16" s="388"/>
      <c r="CX16" s="388"/>
      <c r="CY16" s="388"/>
      <c r="CZ16" s="388"/>
      <c r="DA16" s="388"/>
      <c r="DB16" s="388"/>
      <c r="DC16" s="388"/>
      <c r="DD16" s="388"/>
      <c r="DE16" s="388"/>
      <c r="DF16" s="388"/>
      <c r="DG16" s="388"/>
      <c r="DH16" s="388"/>
      <c r="DI16" s="388"/>
      <c r="DJ16" s="388"/>
      <c r="DK16" s="388"/>
      <c r="DL16" s="388"/>
      <c r="DM16" s="388"/>
      <c r="DN16" s="388"/>
      <c r="DO16" s="388"/>
      <c r="DP16" s="388"/>
      <c r="DQ16" s="388"/>
      <c r="DR16" s="388"/>
      <c r="DS16" s="388"/>
      <c r="DT16" s="388"/>
      <c r="DU16" s="388"/>
      <c r="DV16" s="388"/>
      <c r="DW16" s="388"/>
      <c r="DX16" s="388"/>
      <c r="DY16" s="388"/>
      <c r="DZ16" s="388"/>
      <c r="EA16" s="388"/>
      <c r="EB16" s="388"/>
      <c r="EC16" s="388"/>
      <c r="ED16" s="388"/>
      <c r="EE16" s="388"/>
      <c r="EF16" s="388"/>
      <c r="EG16" s="388"/>
      <c r="EH16" s="388"/>
      <c r="EI16" s="388"/>
      <c r="EJ16" s="388"/>
      <c r="EK16" s="388"/>
      <c r="EL16" s="388"/>
      <c r="EM16" s="388"/>
      <c r="EN16" s="388"/>
      <c r="EO16" s="388"/>
      <c r="EP16" s="388"/>
      <c r="EQ16" s="388"/>
      <c r="ER16" s="388"/>
      <c r="ES16" s="388"/>
      <c r="ET16" s="388"/>
      <c r="EU16" s="388"/>
      <c r="EV16" s="388"/>
      <c r="EW16" s="388"/>
      <c r="EX16" s="388"/>
      <c r="EY16" s="388"/>
    </row>
    <row r="17" spans="1:155" s="187" customFormat="1" ht="12.75" customHeight="1" outlineLevel="1">
      <c r="A17" s="392"/>
      <c r="D17" s="375"/>
      <c r="G17" s="375"/>
      <c r="J17" s="375"/>
      <c r="K17" s="384"/>
      <c r="L17" s="384"/>
      <c r="N17" s="379"/>
      <c r="O17" s="379"/>
      <c r="P17" s="379"/>
      <c r="Q17" s="379"/>
      <c r="R17" s="379"/>
      <c r="S17" s="379"/>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79"/>
      <c r="CT17" s="379"/>
      <c r="CU17" s="379"/>
      <c r="CV17" s="379"/>
      <c r="CW17" s="379"/>
      <c r="CX17" s="379"/>
      <c r="CY17" s="379"/>
      <c r="CZ17" s="379"/>
      <c r="DA17" s="379"/>
      <c r="DB17" s="379"/>
      <c r="DC17" s="379"/>
      <c r="DD17" s="379"/>
      <c r="DE17" s="379"/>
      <c r="DF17" s="379"/>
      <c r="DG17" s="379"/>
      <c r="DH17" s="379"/>
      <c r="DI17" s="379"/>
      <c r="DJ17" s="379"/>
      <c r="DK17" s="379"/>
      <c r="DL17" s="379"/>
      <c r="DM17" s="379"/>
      <c r="DN17" s="379"/>
      <c r="DO17" s="379"/>
      <c r="DP17" s="379"/>
      <c r="DQ17" s="379"/>
      <c r="DR17" s="379"/>
      <c r="DS17" s="379"/>
      <c r="DT17" s="379"/>
      <c r="DU17" s="379"/>
      <c r="DV17" s="379"/>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79"/>
      <c r="ES17" s="379"/>
      <c r="ET17" s="379"/>
      <c r="EU17" s="379"/>
      <c r="EV17" s="379"/>
      <c r="EW17" s="379"/>
      <c r="EX17" s="379"/>
      <c r="EY17" s="379"/>
    </row>
    <row r="18" spans="1:155" s="187" customFormat="1" ht="12.75" customHeight="1" outlineLevel="1">
      <c r="A18" s="392"/>
      <c r="D18" s="375"/>
      <c r="J18" s="375"/>
      <c r="M18" s="375"/>
      <c r="N18" s="379"/>
      <c r="O18" s="379"/>
      <c r="P18" s="379"/>
      <c r="Q18" s="379"/>
      <c r="R18" s="379"/>
      <c r="S18" s="379"/>
      <c r="T18" s="379"/>
      <c r="U18" s="379"/>
      <c r="V18" s="379"/>
      <c r="W18" s="379"/>
      <c r="X18" s="379"/>
      <c r="Y18" s="379"/>
      <c r="Z18" s="379"/>
      <c r="AA18" s="379"/>
      <c r="AB18" s="379"/>
      <c r="AC18" s="379"/>
      <c r="AD18" s="379"/>
      <c r="AE18" s="379"/>
      <c r="AF18" s="379"/>
      <c r="AG18" s="379"/>
      <c r="AH18" s="379"/>
      <c r="AI18" s="379"/>
      <c r="AJ18" s="379"/>
      <c r="AK18" s="379"/>
      <c r="AL18" s="379"/>
      <c r="AM18" s="379"/>
      <c r="AN18" s="379"/>
      <c r="AO18" s="379"/>
      <c r="AP18" s="379"/>
      <c r="AQ18" s="379"/>
      <c r="AR18" s="379"/>
      <c r="AS18" s="379"/>
      <c r="AT18" s="379"/>
      <c r="AU18" s="379"/>
      <c r="AV18" s="379"/>
      <c r="AW18" s="379"/>
      <c r="AX18" s="379"/>
      <c r="AY18" s="379"/>
      <c r="AZ18" s="379"/>
      <c r="BA18" s="379"/>
      <c r="BB18" s="379"/>
      <c r="BC18" s="379"/>
      <c r="BD18" s="379"/>
      <c r="BE18" s="379"/>
      <c r="BF18" s="379"/>
      <c r="BG18" s="379"/>
      <c r="BH18" s="379"/>
      <c r="BI18" s="379"/>
      <c r="BJ18" s="379"/>
      <c r="BK18" s="379"/>
      <c r="BL18" s="379"/>
      <c r="BM18" s="379"/>
      <c r="BN18" s="379"/>
      <c r="BO18" s="379"/>
      <c r="BP18" s="379"/>
      <c r="BQ18" s="379"/>
      <c r="BR18" s="379"/>
      <c r="BS18" s="379"/>
      <c r="BT18" s="379"/>
      <c r="BU18" s="379"/>
      <c r="BV18" s="379"/>
      <c r="BW18" s="379"/>
      <c r="BX18" s="379"/>
      <c r="BY18" s="379"/>
      <c r="BZ18" s="379"/>
      <c r="CA18" s="379"/>
      <c r="CB18" s="379"/>
      <c r="CC18" s="379"/>
      <c r="CD18" s="379"/>
      <c r="CE18" s="379"/>
      <c r="CF18" s="379"/>
      <c r="CG18" s="379"/>
      <c r="CH18" s="379"/>
      <c r="CI18" s="379"/>
      <c r="CJ18" s="379"/>
      <c r="CK18" s="379"/>
      <c r="CL18" s="379"/>
      <c r="CM18" s="379"/>
      <c r="CN18" s="379"/>
      <c r="CO18" s="379"/>
      <c r="CP18" s="379"/>
      <c r="CQ18" s="379"/>
      <c r="CR18" s="379"/>
      <c r="CS18" s="379"/>
      <c r="CT18" s="379"/>
      <c r="CU18" s="379"/>
      <c r="CV18" s="379"/>
      <c r="CW18" s="379"/>
      <c r="CX18" s="379"/>
      <c r="CY18" s="379"/>
      <c r="CZ18" s="379"/>
      <c r="DA18" s="379"/>
      <c r="DB18" s="379"/>
      <c r="DC18" s="379"/>
      <c r="DD18" s="379"/>
      <c r="DE18" s="379"/>
      <c r="DF18" s="379"/>
      <c r="DG18" s="379"/>
      <c r="DH18" s="379"/>
      <c r="DI18" s="379"/>
      <c r="DJ18" s="379"/>
      <c r="DK18" s="379"/>
      <c r="DL18" s="379"/>
      <c r="DM18" s="379"/>
      <c r="DN18" s="379"/>
      <c r="DO18" s="379"/>
      <c r="DP18" s="379"/>
      <c r="DQ18" s="379"/>
      <c r="DR18" s="379"/>
      <c r="DS18" s="379"/>
      <c r="DT18" s="379"/>
      <c r="DU18" s="379"/>
      <c r="DV18" s="379"/>
      <c r="DW18" s="379"/>
      <c r="DX18" s="379"/>
      <c r="DY18" s="379"/>
      <c r="DZ18" s="379"/>
      <c r="EA18" s="379"/>
      <c r="EB18" s="379"/>
      <c r="EC18" s="379"/>
      <c r="ED18" s="379"/>
      <c r="EE18" s="379"/>
      <c r="EF18" s="379"/>
      <c r="EG18" s="379"/>
      <c r="EH18" s="379"/>
      <c r="EI18" s="379"/>
      <c r="EJ18" s="379"/>
      <c r="EK18" s="379"/>
      <c r="EL18" s="379"/>
      <c r="EM18" s="379"/>
      <c r="EN18" s="379"/>
      <c r="EO18" s="379"/>
      <c r="EP18" s="379"/>
      <c r="EQ18" s="379"/>
      <c r="ER18" s="379"/>
      <c r="ES18" s="379"/>
      <c r="ET18" s="379"/>
      <c r="EU18" s="379"/>
      <c r="EV18" s="379"/>
      <c r="EW18" s="379"/>
      <c r="EX18" s="379"/>
      <c r="EY18" s="379"/>
    </row>
    <row r="19" spans="1:155" s="187" customFormat="1" ht="12.75" customHeight="1" outlineLevel="1">
      <c r="A19" s="392"/>
      <c r="D19" s="375"/>
      <c r="G19" s="375"/>
      <c r="J19" s="375"/>
      <c r="M19" s="375"/>
      <c r="N19" s="379"/>
      <c r="O19" s="379"/>
      <c r="P19" s="379"/>
      <c r="Q19" s="379"/>
      <c r="R19" s="379"/>
      <c r="S19" s="379"/>
      <c r="T19" s="379"/>
      <c r="U19" s="379"/>
      <c r="V19" s="379"/>
      <c r="W19" s="379"/>
      <c r="X19" s="379"/>
      <c r="Y19" s="379"/>
      <c r="Z19" s="379"/>
      <c r="AA19" s="379"/>
      <c r="AB19" s="379"/>
      <c r="AC19" s="379"/>
      <c r="AD19" s="379"/>
      <c r="AE19" s="379"/>
      <c r="AF19" s="379"/>
      <c r="AG19" s="379"/>
      <c r="AH19" s="379"/>
      <c r="AI19" s="379"/>
      <c r="AJ19" s="379"/>
      <c r="AK19" s="379"/>
      <c r="AL19" s="379"/>
      <c r="AM19" s="379"/>
      <c r="AN19" s="379"/>
      <c r="AO19" s="379"/>
      <c r="AP19" s="379"/>
      <c r="AQ19" s="379"/>
      <c r="AR19" s="379"/>
      <c r="AS19" s="379"/>
      <c r="AT19" s="379"/>
      <c r="AU19" s="379"/>
      <c r="AV19" s="379"/>
      <c r="AW19" s="379"/>
      <c r="AX19" s="379"/>
      <c r="AY19" s="379"/>
      <c r="AZ19" s="379"/>
      <c r="BA19" s="379"/>
      <c r="BB19" s="379"/>
      <c r="BC19" s="379"/>
      <c r="BD19" s="379"/>
      <c r="BE19" s="379"/>
      <c r="BF19" s="379"/>
      <c r="BG19" s="379"/>
      <c r="BH19" s="379"/>
      <c r="BI19" s="379"/>
      <c r="BJ19" s="379"/>
      <c r="BK19" s="379"/>
      <c r="BL19" s="379"/>
      <c r="BM19" s="379"/>
      <c r="BN19" s="379"/>
      <c r="BO19" s="379"/>
      <c r="BP19" s="379"/>
      <c r="BQ19" s="379"/>
      <c r="BR19" s="379"/>
      <c r="BS19" s="379"/>
      <c r="BT19" s="379"/>
      <c r="BU19" s="379"/>
      <c r="BV19" s="379"/>
      <c r="BW19" s="379"/>
      <c r="BX19" s="379"/>
      <c r="BY19" s="379"/>
      <c r="BZ19" s="379"/>
      <c r="CA19" s="379"/>
      <c r="CB19" s="379"/>
      <c r="CC19" s="379"/>
      <c r="CD19" s="379"/>
      <c r="CE19" s="379"/>
      <c r="CF19" s="379"/>
      <c r="CG19" s="379"/>
      <c r="CH19" s="379"/>
      <c r="CI19" s="379"/>
      <c r="CJ19" s="379"/>
      <c r="CK19" s="379"/>
      <c r="CL19" s="379"/>
      <c r="CM19" s="379"/>
      <c r="CN19" s="379"/>
      <c r="CO19" s="379"/>
      <c r="CP19" s="379"/>
      <c r="CQ19" s="379"/>
      <c r="CR19" s="379"/>
      <c r="CS19" s="379"/>
      <c r="CT19" s="379"/>
      <c r="CU19" s="379"/>
      <c r="CV19" s="379"/>
      <c r="CW19" s="379"/>
      <c r="CX19" s="379"/>
      <c r="CY19" s="379"/>
      <c r="CZ19" s="379"/>
      <c r="DA19" s="379"/>
      <c r="DB19" s="379"/>
      <c r="DC19" s="379"/>
      <c r="DD19" s="379"/>
      <c r="DE19" s="379"/>
      <c r="DF19" s="379"/>
      <c r="DG19" s="379"/>
      <c r="DH19" s="379"/>
      <c r="DI19" s="379"/>
      <c r="DJ19" s="379"/>
      <c r="DK19" s="379"/>
      <c r="DL19" s="379"/>
      <c r="DM19" s="379"/>
      <c r="DN19" s="379"/>
      <c r="DO19" s="379"/>
      <c r="DP19" s="379"/>
      <c r="DQ19" s="379"/>
      <c r="DR19" s="379"/>
      <c r="DS19" s="379"/>
      <c r="DT19" s="379"/>
      <c r="DU19" s="379"/>
      <c r="DV19" s="379"/>
      <c r="DW19" s="379"/>
      <c r="DX19" s="379"/>
      <c r="DY19" s="379"/>
      <c r="DZ19" s="379"/>
      <c r="EA19" s="379"/>
      <c r="EB19" s="379"/>
      <c r="EC19" s="379"/>
      <c r="ED19" s="379"/>
      <c r="EE19" s="379"/>
      <c r="EF19" s="379"/>
      <c r="EG19" s="379"/>
      <c r="EH19" s="379"/>
      <c r="EI19" s="379"/>
      <c r="EJ19" s="379"/>
      <c r="EK19" s="379"/>
      <c r="EL19" s="379"/>
      <c r="EM19" s="379"/>
      <c r="EN19" s="379"/>
      <c r="EO19" s="379"/>
      <c r="EP19" s="379"/>
      <c r="EQ19" s="379"/>
      <c r="ER19" s="379"/>
      <c r="ES19" s="379"/>
      <c r="ET19" s="379"/>
      <c r="EU19" s="379"/>
      <c r="EV19" s="379"/>
      <c r="EW19" s="379"/>
      <c r="EX19" s="379"/>
      <c r="EY19" s="379"/>
    </row>
    <row r="20" spans="1:155" s="187" customFormat="1" ht="12.75" customHeight="1" outlineLevel="1">
      <c r="A20" s="392"/>
      <c r="D20" s="375"/>
      <c r="G20" s="375"/>
      <c r="J20" s="375"/>
      <c r="M20" s="375"/>
      <c r="N20" s="379"/>
      <c r="O20" s="379"/>
      <c r="P20" s="379"/>
      <c r="Q20" s="379"/>
      <c r="R20" s="379"/>
      <c r="S20" s="379"/>
      <c r="T20" s="379"/>
      <c r="U20" s="379"/>
      <c r="V20" s="379"/>
      <c r="W20" s="379"/>
      <c r="X20" s="379"/>
      <c r="Y20" s="379"/>
      <c r="Z20" s="379"/>
      <c r="AA20" s="379"/>
      <c r="AB20" s="379"/>
      <c r="AC20" s="379"/>
      <c r="AD20" s="379"/>
      <c r="AE20" s="379"/>
      <c r="AF20" s="379"/>
      <c r="AG20" s="379"/>
      <c r="AH20" s="379"/>
      <c r="AI20" s="379"/>
      <c r="AJ20" s="379"/>
      <c r="AK20" s="379"/>
      <c r="AL20" s="379"/>
      <c r="AM20" s="379"/>
      <c r="AN20" s="379"/>
      <c r="AO20" s="379"/>
      <c r="AP20" s="379"/>
      <c r="AQ20" s="379"/>
      <c r="AR20" s="379"/>
      <c r="AS20" s="379"/>
      <c r="AT20" s="379"/>
      <c r="AU20" s="379"/>
      <c r="AV20" s="379"/>
      <c r="AW20" s="379"/>
      <c r="AX20" s="379"/>
      <c r="AY20" s="379"/>
      <c r="AZ20" s="379"/>
      <c r="BA20" s="379"/>
      <c r="BB20" s="379"/>
      <c r="BC20" s="379"/>
      <c r="BD20" s="379"/>
      <c r="BE20" s="379"/>
      <c r="BF20" s="379"/>
      <c r="BG20" s="379"/>
      <c r="BH20" s="379"/>
      <c r="BI20" s="379"/>
      <c r="BJ20" s="379"/>
      <c r="BK20" s="379"/>
      <c r="BL20" s="379"/>
      <c r="BM20" s="379"/>
      <c r="BN20" s="379"/>
      <c r="BO20" s="379"/>
      <c r="BP20" s="379"/>
      <c r="BQ20" s="379"/>
      <c r="BR20" s="379"/>
      <c r="BS20" s="379"/>
      <c r="BT20" s="379"/>
      <c r="BU20" s="379"/>
      <c r="BV20" s="379"/>
      <c r="BW20" s="379"/>
      <c r="BX20" s="379"/>
      <c r="BY20" s="379"/>
      <c r="BZ20" s="379"/>
      <c r="CA20" s="379"/>
      <c r="CB20" s="379"/>
      <c r="CC20" s="379"/>
      <c r="CD20" s="379"/>
      <c r="CE20" s="379"/>
      <c r="CF20" s="379"/>
      <c r="CG20" s="379"/>
      <c r="CH20" s="379"/>
      <c r="CI20" s="379"/>
      <c r="CJ20" s="379"/>
      <c r="CK20" s="379"/>
      <c r="CL20" s="379"/>
      <c r="CM20" s="379"/>
      <c r="CN20" s="379"/>
      <c r="CO20" s="379"/>
      <c r="CP20" s="379"/>
      <c r="CQ20" s="379"/>
      <c r="CR20" s="379"/>
      <c r="CS20" s="379"/>
      <c r="CT20" s="379"/>
      <c r="CU20" s="379"/>
      <c r="CV20" s="379"/>
      <c r="CW20" s="379"/>
      <c r="CX20" s="379"/>
      <c r="CY20" s="379"/>
      <c r="CZ20" s="379"/>
      <c r="DA20" s="379"/>
      <c r="DB20" s="379"/>
      <c r="DC20" s="379"/>
      <c r="DD20" s="379"/>
      <c r="DE20" s="379"/>
      <c r="DF20" s="379"/>
      <c r="DG20" s="379"/>
      <c r="DH20" s="379"/>
      <c r="DI20" s="379"/>
      <c r="DJ20" s="379"/>
      <c r="DK20" s="379"/>
      <c r="DL20" s="379"/>
      <c r="DM20" s="379"/>
      <c r="DN20" s="379"/>
      <c r="DO20" s="379"/>
      <c r="DP20" s="379"/>
      <c r="DQ20" s="379"/>
      <c r="DR20" s="379"/>
      <c r="DS20" s="379"/>
      <c r="DT20" s="379"/>
      <c r="DU20" s="379"/>
      <c r="DV20" s="379"/>
      <c r="DW20" s="379"/>
      <c r="DX20" s="379"/>
      <c r="DY20" s="379"/>
      <c r="DZ20" s="379"/>
      <c r="EA20" s="379"/>
      <c r="EB20" s="379"/>
      <c r="EC20" s="379"/>
      <c r="ED20" s="379"/>
      <c r="EE20" s="379"/>
      <c r="EF20" s="379"/>
      <c r="EG20" s="379"/>
      <c r="EH20" s="379"/>
      <c r="EI20" s="379"/>
      <c r="EJ20" s="379"/>
      <c r="EK20" s="379"/>
      <c r="EL20" s="379"/>
      <c r="EM20" s="379"/>
      <c r="EN20" s="379"/>
      <c r="EO20" s="379"/>
      <c r="EP20" s="379"/>
      <c r="EQ20" s="379"/>
      <c r="ER20" s="379"/>
      <c r="ES20" s="379"/>
      <c r="ET20" s="379"/>
      <c r="EU20" s="379"/>
      <c r="EV20" s="379"/>
      <c r="EW20" s="379"/>
      <c r="EX20" s="379"/>
      <c r="EY20" s="379"/>
    </row>
    <row r="21" spans="1:155" s="187" customFormat="1" ht="12.75" customHeight="1" outlineLevel="1">
      <c r="A21" s="392"/>
      <c r="B21" s="395"/>
      <c r="C21" s="375"/>
      <c r="D21" s="375"/>
      <c r="E21" s="379"/>
      <c r="F21" s="379"/>
      <c r="G21" s="375"/>
      <c r="H21" s="379"/>
      <c r="I21" s="379"/>
      <c r="J21" s="375"/>
      <c r="K21" s="379"/>
      <c r="L21" s="379"/>
      <c r="M21" s="379"/>
      <c r="N21" s="379"/>
      <c r="O21" s="379"/>
      <c r="P21" s="379"/>
      <c r="Q21" s="379"/>
      <c r="R21" s="379"/>
      <c r="S21" s="379"/>
      <c r="T21" s="379"/>
      <c r="U21" s="379"/>
      <c r="V21" s="379"/>
      <c r="W21" s="379"/>
      <c r="X21" s="379"/>
      <c r="Y21" s="379"/>
      <c r="Z21" s="379"/>
      <c r="AA21" s="379"/>
      <c r="AB21" s="379"/>
      <c r="AC21" s="379"/>
      <c r="AD21" s="379"/>
      <c r="AE21" s="379"/>
      <c r="AF21" s="379"/>
      <c r="AG21" s="379"/>
      <c r="AH21" s="379"/>
      <c r="AI21" s="379"/>
      <c r="AJ21" s="379"/>
      <c r="AK21" s="379"/>
      <c r="AL21" s="379"/>
      <c r="AM21" s="379"/>
      <c r="AN21" s="379"/>
      <c r="AO21" s="379"/>
      <c r="AP21" s="379"/>
      <c r="AQ21" s="379"/>
      <c r="AR21" s="379"/>
      <c r="AS21" s="379"/>
      <c r="AT21" s="379"/>
      <c r="AU21" s="379"/>
      <c r="AV21" s="379"/>
      <c r="AW21" s="379"/>
      <c r="AX21" s="379"/>
      <c r="AY21" s="379"/>
      <c r="AZ21" s="379"/>
      <c r="BA21" s="379"/>
      <c r="BB21" s="379"/>
      <c r="BC21" s="379"/>
      <c r="BD21" s="379"/>
      <c r="BE21" s="379"/>
      <c r="BF21" s="379"/>
      <c r="BG21" s="379"/>
      <c r="BH21" s="379"/>
      <c r="BI21" s="379"/>
      <c r="BJ21" s="379"/>
      <c r="BK21" s="379"/>
      <c r="BL21" s="379"/>
      <c r="BM21" s="379"/>
      <c r="BN21" s="379"/>
      <c r="BO21" s="379"/>
      <c r="BP21" s="379"/>
      <c r="BQ21" s="379"/>
      <c r="BR21" s="379"/>
      <c r="BS21" s="379"/>
      <c r="BT21" s="379"/>
      <c r="BU21" s="379"/>
      <c r="BV21" s="379"/>
      <c r="BW21" s="379"/>
      <c r="BX21" s="379"/>
      <c r="BY21" s="379"/>
      <c r="BZ21" s="379"/>
      <c r="CA21" s="379"/>
      <c r="CB21" s="379"/>
      <c r="CC21" s="379"/>
      <c r="CD21" s="379"/>
      <c r="CE21" s="379"/>
      <c r="CF21" s="379"/>
      <c r="CG21" s="379"/>
      <c r="CH21" s="379"/>
      <c r="CI21" s="379"/>
      <c r="CJ21" s="379"/>
      <c r="CK21" s="379"/>
      <c r="CL21" s="379"/>
      <c r="CM21" s="379"/>
      <c r="CN21" s="379"/>
      <c r="CO21" s="379"/>
      <c r="CP21" s="379"/>
      <c r="CQ21" s="379"/>
      <c r="CR21" s="379"/>
      <c r="CS21" s="379"/>
      <c r="CT21" s="379"/>
      <c r="CU21" s="379"/>
      <c r="CV21" s="379"/>
      <c r="CW21" s="379"/>
      <c r="CX21" s="379"/>
      <c r="CY21" s="379"/>
      <c r="CZ21" s="379"/>
      <c r="DA21" s="379"/>
      <c r="DB21" s="379"/>
      <c r="DC21" s="379"/>
      <c r="DD21" s="379"/>
      <c r="DE21" s="379"/>
      <c r="DF21" s="379"/>
      <c r="DG21" s="379"/>
      <c r="DH21" s="379"/>
      <c r="DI21" s="379"/>
      <c r="DJ21" s="379"/>
      <c r="DK21" s="379"/>
      <c r="DL21" s="379"/>
      <c r="DM21" s="379"/>
      <c r="DN21" s="379"/>
      <c r="DO21" s="379"/>
      <c r="DP21" s="379"/>
      <c r="DQ21" s="379"/>
      <c r="DR21" s="379"/>
      <c r="DS21" s="379"/>
      <c r="DT21" s="379"/>
      <c r="DU21" s="379"/>
      <c r="DV21" s="379"/>
      <c r="DW21" s="379"/>
      <c r="DX21" s="379"/>
      <c r="DY21" s="379"/>
      <c r="DZ21" s="379"/>
      <c r="EA21" s="379"/>
      <c r="EB21" s="379"/>
      <c r="EC21" s="379"/>
      <c r="ED21" s="379"/>
      <c r="EE21" s="379"/>
      <c r="EF21" s="379"/>
      <c r="EG21" s="379"/>
      <c r="EH21" s="379"/>
      <c r="EI21" s="379"/>
      <c r="EJ21" s="379"/>
      <c r="EK21" s="379"/>
      <c r="EL21" s="379"/>
      <c r="EM21" s="379"/>
      <c r="EN21" s="379"/>
      <c r="EO21" s="379"/>
      <c r="EP21" s="379"/>
      <c r="EQ21" s="379"/>
      <c r="ER21" s="379"/>
      <c r="ES21" s="379"/>
      <c r="ET21" s="379"/>
      <c r="EU21" s="379"/>
      <c r="EV21" s="379"/>
      <c r="EW21" s="379"/>
      <c r="EX21" s="379"/>
      <c r="EY21" s="379"/>
    </row>
    <row r="22" spans="1:155" s="187" customFormat="1" ht="12.75" customHeight="1" outlineLevel="1">
      <c r="A22" s="392"/>
      <c r="B22" s="379"/>
      <c r="C22" s="379"/>
      <c r="D22" s="375"/>
      <c r="E22" s="396"/>
      <c r="G22" s="397"/>
      <c r="H22" s="398"/>
      <c r="I22" s="398"/>
      <c r="J22" s="375"/>
      <c r="K22" s="379"/>
      <c r="L22" s="379"/>
      <c r="M22" s="379"/>
      <c r="N22" s="379"/>
      <c r="O22" s="379"/>
      <c r="P22" s="379"/>
      <c r="Q22" s="379"/>
      <c r="R22" s="379"/>
      <c r="S22" s="379"/>
      <c r="T22" s="379"/>
      <c r="U22" s="379"/>
      <c r="V22" s="379"/>
      <c r="W22" s="379"/>
      <c r="X22" s="379"/>
      <c r="Y22" s="379"/>
      <c r="Z22" s="379"/>
      <c r="AA22" s="379"/>
      <c r="AB22" s="379"/>
      <c r="AC22" s="379"/>
      <c r="AD22" s="379"/>
      <c r="AE22" s="379"/>
      <c r="AF22" s="379"/>
      <c r="AG22" s="379"/>
      <c r="AH22" s="379"/>
      <c r="AI22" s="379"/>
      <c r="AJ22" s="379"/>
      <c r="AK22" s="379"/>
      <c r="AL22" s="379"/>
      <c r="AM22" s="379"/>
      <c r="AN22" s="379"/>
      <c r="AO22" s="379"/>
      <c r="AP22" s="379"/>
      <c r="AQ22" s="379"/>
      <c r="AR22" s="379"/>
      <c r="AS22" s="379"/>
      <c r="AT22" s="379"/>
      <c r="AU22" s="379"/>
      <c r="AV22" s="379"/>
      <c r="AW22" s="379"/>
      <c r="AX22" s="379"/>
      <c r="AY22" s="379"/>
      <c r="AZ22" s="379"/>
      <c r="BA22" s="379"/>
      <c r="BB22" s="379"/>
      <c r="BC22" s="379"/>
      <c r="BD22" s="379"/>
      <c r="BE22" s="379"/>
      <c r="BF22" s="379"/>
      <c r="BG22" s="379"/>
      <c r="BH22" s="379"/>
      <c r="BI22" s="379"/>
      <c r="BJ22" s="379"/>
      <c r="BK22" s="379"/>
      <c r="BL22" s="379"/>
      <c r="BM22" s="379"/>
      <c r="BN22" s="379"/>
      <c r="BO22" s="379"/>
      <c r="BP22" s="379"/>
      <c r="BQ22" s="379"/>
      <c r="BR22" s="379"/>
      <c r="BS22" s="379"/>
      <c r="BT22" s="379"/>
      <c r="BU22" s="379"/>
      <c r="BV22" s="379"/>
      <c r="BW22" s="379"/>
      <c r="BX22" s="379"/>
      <c r="BY22" s="379"/>
      <c r="BZ22" s="379"/>
      <c r="CA22" s="379"/>
      <c r="CB22" s="379"/>
      <c r="CC22" s="379"/>
      <c r="CD22" s="379"/>
      <c r="CE22" s="379"/>
      <c r="CF22" s="379"/>
      <c r="CG22" s="379"/>
      <c r="CH22" s="379"/>
      <c r="CI22" s="379"/>
      <c r="CJ22" s="379"/>
      <c r="CK22" s="379"/>
      <c r="CL22" s="379"/>
      <c r="CM22" s="379"/>
      <c r="CN22" s="379"/>
      <c r="CO22" s="379"/>
      <c r="CP22" s="379"/>
      <c r="CQ22" s="379"/>
      <c r="CR22" s="379"/>
      <c r="CS22" s="379"/>
      <c r="CT22" s="379"/>
      <c r="CU22" s="379"/>
      <c r="CV22" s="379"/>
      <c r="CW22" s="379"/>
      <c r="CX22" s="379"/>
      <c r="CY22" s="379"/>
      <c r="CZ22" s="379"/>
      <c r="DA22" s="379"/>
      <c r="DB22" s="379"/>
      <c r="DC22" s="379"/>
      <c r="DD22" s="379"/>
      <c r="DE22" s="379"/>
      <c r="DF22" s="379"/>
      <c r="DG22" s="379"/>
      <c r="DH22" s="379"/>
      <c r="DI22" s="379"/>
      <c r="DJ22" s="379"/>
      <c r="DK22" s="379"/>
      <c r="DL22" s="379"/>
      <c r="DM22" s="379"/>
      <c r="DN22" s="379"/>
      <c r="DO22" s="379"/>
      <c r="DP22" s="379"/>
      <c r="DQ22" s="379"/>
      <c r="DR22" s="379"/>
      <c r="DS22" s="379"/>
      <c r="DT22" s="379"/>
      <c r="DU22" s="379"/>
      <c r="DV22" s="379"/>
      <c r="DW22" s="379"/>
      <c r="DX22" s="379"/>
      <c r="DY22" s="379"/>
      <c r="DZ22" s="379"/>
      <c r="EA22" s="379"/>
      <c r="EB22" s="379"/>
      <c r="EC22" s="379"/>
      <c r="ED22" s="379"/>
      <c r="EE22" s="379"/>
      <c r="EF22" s="379"/>
      <c r="EG22" s="379"/>
      <c r="EH22" s="379"/>
      <c r="EI22" s="379"/>
      <c r="EJ22" s="379"/>
      <c r="EK22" s="379"/>
      <c r="EL22" s="379"/>
      <c r="EM22" s="379"/>
      <c r="EN22" s="379"/>
      <c r="EO22" s="379"/>
      <c r="EP22" s="379"/>
      <c r="EQ22" s="379"/>
      <c r="ER22" s="379"/>
      <c r="ES22" s="379"/>
      <c r="ET22" s="379"/>
      <c r="EU22" s="379"/>
      <c r="EV22" s="379"/>
      <c r="EW22" s="379"/>
      <c r="EX22" s="379"/>
      <c r="EY22" s="379"/>
    </row>
    <row r="23" spans="1:155" s="187" customFormat="1" ht="12.75" customHeight="1" outlineLevel="1">
      <c r="A23" s="392"/>
      <c r="B23" s="379"/>
      <c r="C23" s="379"/>
      <c r="D23" s="375"/>
      <c r="E23" s="396"/>
      <c r="G23" s="397"/>
      <c r="H23" s="396"/>
      <c r="I23" s="399"/>
      <c r="J23" s="375"/>
      <c r="K23" s="379"/>
      <c r="L23" s="379"/>
      <c r="M23" s="379"/>
      <c r="N23" s="379"/>
      <c r="O23" s="379"/>
      <c r="P23" s="379"/>
      <c r="Q23" s="379"/>
      <c r="R23" s="379"/>
      <c r="S23" s="379"/>
      <c r="T23" s="379"/>
      <c r="U23" s="379"/>
      <c r="V23" s="379"/>
      <c r="W23" s="379"/>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379"/>
      <c r="AW23" s="379"/>
      <c r="AX23" s="379"/>
      <c r="AY23" s="379"/>
      <c r="AZ23" s="379"/>
      <c r="BA23" s="379"/>
      <c r="BB23" s="379"/>
      <c r="BC23" s="379"/>
      <c r="BD23" s="379"/>
      <c r="BE23" s="379"/>
      <c r="BF23" s="379"/>
      <c r="BG23" s="379"/>
      <c r="BH23" s="379"/>
      <c r="BI23" s="379"/>
      <c r="BJ23" s="379"/>
      <c r="BK23" s="379"/>
      <c r="BL23" s="379"/>
      <c r="BM23" s="379"/>
      <c r="BN23" s="379"/>
      <c r="BO23" s="379"/>
      <c r="BP23" s="379"/>
      <c r="BQ23" s="379"/>
      <c r="BR23" s="379"/>
      <c r="BS23" s="379"/>
      <c r="BT23" s="379"/>
      <c r="BU23" s="379"/>
      <c r="BV23" s="379"/>
      <c r="BW23" s="379"/>
      <c r="BX23" s="379"/>
      <c r="BY23" s="379"/>
      <c r="BZ23" s="379"/>
      <c r="CA23" s="379"/>
      <c r="CB23" s="379"/>
      <c r="CC23" s="379"/>
      <c r="CD23" s="379"/>
      <c r="CE23" s="379"/>
      <c r="CF23" s="379"/>
      <c r="CG23" s="379"/>
      <c r="CH23" s="379"/>
      <c r="CI23" s="379"/>
      <c r="CJ23" s="379"/>
      <c r="CK23" s="379"/>
      <c r="CL23" s="379"/>
      <c r="CM23" s="379"/>
      <c r="CN23" s="379"/>
      <c r="CO23" s="379"/>
      <c r="CP23" s="379"/>
      <c r="CQ23" s="379"/>
      <c r="CR23" s="379"/>
      <c r="CS23" s="379"/>
      <c r="CT23" s="379"/>
      <c r="CU23" s="379"/>
      <c r="CV23" s="379"/>
      <c r="CW23" s="379"/>
      <c r="CX23" s="379"/>
      <c r="CY23" s="379"/>
      <c r="CZ23" s="379"/>
      <c r="DA23" s="379"/>
      <c r="DB23" s="379"/>
      <c r="DC23" s="379"/>
      <c r="DD23" s="379"/>
      <c r="DE23" s="379"/>
      <c r="DF23" s="379"/>
      <c r="DG23" s="379"/>
      <c r="DH23" s="379"/>
      <c r="DI23" s="379"/>
      <c r="DJ23" s="379"/>
      <c r="DK23" s="379"/>
      <c r="DL23" s="379"/>
      <c r="DM23" s="379"/>
      <c r="DN23" s="379"/>
      <c r="DO23" s="379"/>
      <c r="DP23" s="379"/>
      <c r="DQ23" s="379"/>
      <c r="DR23" s="379"/>
      <c r="DS23" s="379"/>
      <c r="DT23" s="379"/>
      <c r="DU23" s="379"/>
      <c r="DV23" s="379"/>
      <c r="DW23" s="379"/>
      <c r="DX23" s="379"/>
      <c r="DY23" s="379"/>
      <c r="DZ23" s="379"/>
      <c r="EA23" s="379"/>
      <c r="EB23" s="379"/>
      <c r="EC23" s="379"/>
      <c r="ED23" s="379"/>
      <c r="EE23" s="379"/>
      <c r="EF23" s="379"/>
      <c r="EG23" s="379"/>
      <c r="EH23" s="379"/>
      <c r="EI23" s="379"/>
      <c r="EJ23" s="379"/>
      <c r="EK23" s="379"/>
      <c r="EL23" s="379"/>
      <c r="EM23" s="379"/>
      <c r="EN23" s="379"/>
      <c r="EO23" s="379"/>
      <c r="EP23" s="379"/>
      <c r="EQ23" s="379"/>
      <c r="ER23" s="379"/>
      <c r="ES23" s="379"/>
      <c r="ET23" s="379"/>
      <c r="EU23" s="379"/>
      <c r="EV23" s="379"/>
      <c r="EW23" s="379"/>
      <c r="EX23" s="379"/>
      <c r="EY23" s="379"/>
    </row>
    <row r="24" spans="1:155" s="187" customFormat="1" ht="12.75" customHeight="1" outlineLevel="1">
      <c r="A24" s="392"/>
      <c r="B24" s="400"/>
      <c r="C24" s="379"/>
      <c r="D24" s="375"/>
      <c r="E24" s="375"/>
      <c r="F24" s="375"/>
      <c r="G24" s="375"/>
      <c r="H24" s="375"/>
      <c r="I24" s="375"/>
      <c r="J24" s="375"/>
      <c r="K24" s="379"/>
      <c r="L24" s="379"/>
      <c r="M24" s="379"/>
      <c r="N24" s="379"/>
      <c r="O24" s="379"/>
      <c r="P24" s="379"/>
      <c r="Q24" s="379"/>
      <c r="R24" s="379"/>
      <c r="S24" s="379"/>
      <c r="T24" s="379"/>
      <c r="U24" s="379"/>
      <c r="V24" s="379"/>
      <c r="W24" s="379"/>
      <c r="X24" s="379"/>
      <c r="Y24" s="379"/>
      <c r="Z24" s="379"/>
      <c r="AA24" s="379"/>
      <c r="AB24" s="379"/>
      <c r="AC24" s="379"/>
      <c r="AD24" s="379"/>
      <c r="AE24" s="379"/>
      <c r="AF24" s="379"/>
      <c r="AG24" s="379"/>
      <c r="AH24" s="379"/>
      <c r="AI24" s="379"/>
      <c r="AJ24" s="379"/>
      <c r="AK24" s="379"/>
      <c r="AL24" s="379"/>
      <c r="AM24" s="379"/>
      <c r="AN24" s="379"/>
      <c r="AO24" s="379"/>
      <c r="AP24" s="379"/>
      <c r="AQ24" s="379"/>
      <c r="AR24" s="379"/>
      <c r="AS24" s="379"/>
      <c r="AT24" s="379"/>
      <c r="AU24" s="379"/>
      <c r="AV24" s="379"/>
      <c r="AW24" s="379"/>
      <c r="AX24" s="379"/>
      <c r="AY24" s="379"/>
      <c r="AZ24" s="379"/>
      <c r="BA24" s="379"/>
      <c r="BB24" s="379"/>
      <c r="BC24" s="379"/>
      <c r="BD24" s="379"/>
      <c r="BE24" s="379"/>
      <c r="BF24" s="379"/>
      <c r="BG24" s="379"/>
      <c r="BH24" s="379"/>
      <c r="BI24" s="379"/>
      <c r="BJ24" s="379"/>
      <c r="BK24" s="379"/>
      <c r="BL24" s="379"/>
      <c r="BM24" s="379"/>
      <c r="BN24" s="379"/>
      <c r="BO24" s="379"/>
      <c r="BP24" s="379"/>
      <c r="BQ24" s="379"/>
      <c r="BR24" s="379"/>
      <c r="BS24" s="379"/>
      <c r="BT24" s="379"/>
      <c r="BU24" s="379"/>
      <c r="BV24" s="379"/>
      <c r="BW24" s="379"/>
      <c r="BX24" s="379"/>
      <c r="BY24" s="379"/>
      <c r="BZ24" s="379"/>
      <c r="CA24" s="379"/>
      <c r="CB24" s="379"/>
      <c r="CC24" s="379"/>
      <c r="CD24" s="379"/>
      <c r="CE24" s="379"/>
      <c r="CF24" s="379"/>
      <c r="CG24" s="379"/>
      <c r="CH24" s="379"/>
      <c r="CI24" s="379"/>
      <c r="CJ24" s="379"/>
      <c r="CK24" s="379"/>
      <c r="CL24" s="379"/>
      <c r="CM24" s="379"/>
      <c r="CN24" s="379"/>
      <c r="CO24" s="379"/>
      <c r="CP24" s="379"/>
      <c r="CQ24" s="379"/>
      <c r="CR24" s="379"/>
      <c r="CS24" s="379"/>
      <c r="CT24" s="379"/>
      <c r="CU24" s="379"/>
      <c r="CV24" s="379"/>
      <c r="CW24" s="379"/>
      <c r="CX24" s="379"/>
      <c r="CY24" s="379"/>
      <c r="CZ24" s="379"/>
      <c r="DA24" s="379"/>
      <c r="DB24" s="379"/>
      <c r="DC24" s="379"/>
      <c r="DD24" s="379"/>
      <c r="DE24" s="379"/>
      <c r="DF24" s="379"/>
      <c r="DG24" s="379"/>
      <c r="DH24" s="379"/>
      <c r="DI24" s="379"/>
      <c r="DJ24" s="379"/>
      <c r="DK24" s="379"/>
      <c r="DL24" s="379"/>
      <c r="DM24" s="379"/>
      <c r="DN24" s="379"/>
      <c r="DO24" s="379"/>
      <c r="DP24" s="379"/>
      <c r="DQ24" s="379"/>
      <c r="DR24" s="379"/>
      <c r="DS24" s="379"/>
      <c r="DT24" s="379"/>
      <c r="DU24" s="379"/>
      <c r="DV24" s="379"/>
      <c r="DW24" s="379"/>
      <c r="DX24" s="379"/>
      <c r="DY24" s="379"/>
      <c r="DZ24" s="379"/>
      <c r="EA24" s="379"/>
      <c r="EB24" s="379"/>
      <c r="EC24" s="379"/>
      <c r="ED24" s="379"/>
      <c r="EE24" s="379"/>
      <c r="EF24" s="379"/>
      <c r="EG24" s="379"/>
      <c r="EH24" s="379"/>
      <c r="EI24" s="379"/>
      <c r="EJ24" s="379"/>
      <c r="EK24" s="379"/>
      <c r="EL24" s="379"/>
      <c r="EM24" s="379"/>
      <c r="EN24" s="379"/>
      <c r="EO24" s="379"/>
      <c r="EP24" s="379"/>
      <c r="EQ24" s="379"/>
      <c r="ER24" s="379"/>
      <c r="ES24" s="379"/>
      <c r="ET24" s="379"/>
      <c r="EU24" s="379"/>
      <c r="EV24" s="379"/>
      <c r="EW24" s="379"/>
      <c r="EX24" s="379"/>
      <c r="EY24" s="379"/>
    </row>
    <row r="25" spans="1:155" s="87" customFormat="1" ht="12.75" customHeight="1" outlineLevel="1">
      <c r="A25" s="401"/>
      <c r="B25" s="373"/>
      <c r="C25" s="373"/>
      <c r="D25" s="375"/>
      <c r="E25" s="373"/>
      <c r="F25" s="373"/>
      <c r="G25" s="373"/>
      <c r="H25" s="373"/>
      <c r="I25" s="375"/>
      <c r="J25" s="375"/>
      <c r="K25" s="373"/>
      <c r="L25" s="373"/>
      <c r="M25" s="373"/>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c r="AZ25" s="373"/>
      <c r="BA25" s="373"/>
      <c r="BB25" s="373"/>
      <c r="BC25" s="373"/>
      <c r="BD25" s="373"/>
      <c r="BE25" s="373"/>
      <c r="BF25" s="373"/>
      <c r="BG25" s="373"/>
      <c r="BH25" s="373"/>
      <c r="BI25" s="373"/>
      <c r="BJ25" s="373"/>
      <c r="BK25" s="373"/>
      <c r="BL25" s="373"/>
      <c r="BM25" s="373"/>
      <c r="BN25" s="373"/>
      <c r="BO25" s="373"/>
      <c r="BP25" s="373"/>
      <c r="BQ25" s="373"/>
      <c r="BR25" s="373"/>
      <c r="BS25" s="373"/>
      <c r="BT25" s="373"/>
      <c r="BU25" s="373"/>
      <c r="BV25" s="373"/>
      <c r="BW25" s="373"/>
      <c r="BX25" s="373"/>
      <c r="BY25" s="373"/>
      <c r="BZ25" s="373"/>
      <c r="CA25" s="373"/>
      <c r="CB25" s="373"/>
      <c r="CC25" s="373"/>
      <c r="CD25" s="373"/>
      <c r="CE25" s="373"/>
      <c r="CF25" s="373"/>
      <c r="CG25" s="373"/>
      <c r="CH25" s="373"/>
      <c r="CI25" s="373"/>
      <c r="CJ25" s="373"/>
      <c r="CK25" s="373"/>
      <c r="CL25" s="373"/>
      <c r="CM25" s="373"/>
      <c r="CN25" s="373"/>
      <c r="CO25" s="373"/>
      <c r="CP25" s="373"/>
      <c r="CQ25" s="373"/>
      <c r="CR25" s="373"/>
      <c r="CS25" s="373"/>
      <c r="CT25" s="373"/>
      <c r="CU25" s="373"/>
      <c r="CV25" s="373"/>
      <c r="CW25" s="373"/>
      <c r="CX25" s="373"/>
      <c r="CY25" s="373"/>
      <c r="CZ25" s="373"/>
      <c r="DA25" s="373"/>
      <c r="DB25" s="373"/>
      <c r="DC25" s="373"/>
      <c r="DD25" s="373"/>
      <c r="DE25" s="373"/>
      <c r="DF25" s="373"/>
      <c r="DG25" s="373"/>
      <c r="DH25" s="373"/>
      <c r="DI25" s="373"/>
      <c r="DJ25" s="373"/>
      <c r="DK25" s="373"/>
      <c r="DL25" s="373"/>
      <c r="DM25" s="373"/>
      <c r="DN25" s="373"/>
      <c r="DO25" s="373"/>
      <c r="DP25" s="373"/>
      <c r="DQ25" s="373"/>
      <c r="DR25" s="373"/>
      <c r="DS25" s="373"/>
      <c r="DT25" s="373"/>
      <c r="DU25" s="373"/>
      <c r="DV25" s="373"/>
      <c r="DW25" s="373"/>
      <c r="DX25" s="373"/>
      <c r="DY25" s="373"/>
      <c r="DZ25" s="373"/>
      <c r="EA25" s="373"/>
      <c r="EB25" s="373"/>
      <c r="EC25" s="373"/>
      <c r="ED25" s="373"/>
      <c r="EE25" s="373"/>
      <c r="EF25" s="373"/>
      <c r="EG25" s="373"/>
      <c r="EH25" s="373"/>
      <c r="EI25" s="373"/>
      <c r="EJ25" s="373"/>
      <c r="EK25" s="373"/>
      <c r="EL25" s="373"/>
      <c r="EM25" s="373"/>
      <c r="EN25" s="373"/>
      <c r="EO25" s="373"/>
      <c r="EP25" s="373"/>
      <c r="EQ25" s="373"/>
      <c r="ER25" s="373"/>
      <c r="ES25" s="373"/>
      <c r="ET25" s="373"/>
      <c r="EU25" s="373"/>
      <c r="EV25" s="373"/>
      <c r="EW25" s="373"/>
      <c r="EX25" s="373"/>
      <c r="EY25" s="373"/>
    </row>
    <row r="26" spans="1:155" s="87" customFormat="1" ht="12.75" customHeight="1" outlineLevel="1">
      <c r="A26" s="401"/>
      <c r="B26" s="402"/>
      <c r="C26" s="371"/>
      <c r="D26" s="375"/>
      <c r="E26" s="375"/>
      <c r="F26" s="375"/>
      <c r="G26" s="375"/>
      <c r="H26" s="375"/>
      <c r="I26" s="375"/>
      <c r="J26" s="375"/>
      <c r="K26" s="373"/>
      <c r="L26" s="373"/>
      <c r="M26" s="373"/>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c r="AZ26" s="373"/>
      <c r="BA26" s="373"/>
      <c r="BB26" s="373"/>
      <c r="BC26" s="373"/>
      <c r="BD26" s="373"/>
      <c r="BE26" s="373"/>
      <c r="BF26" s="373"/>
      <c r="BG26" s="373"/>
      <c r="BH26" s="373"/>
      <c r="BI26" s="373"/>
      <c r="BJ26" s="373"/>
      <c r="BK26" s="373"/>
      <c r="BL26" s="373"/>
      <c r="BM26" s="373"/>
      <c r="BN26" s="373"/>
      <c r="BO26" s="373"/>
      <c r="BP26" s="373"/>
      <c r="BQ26" s="373"/>
      <c r="BR26" s="373"/>
      <c r="BS26" s="373"/>
      <c r="BT26" s="373"/>
      <c r="BU26" s="373"/>
      <c r="BV26" s="373"/>
      <c r="BW26" s="373"/>
      <c r="BX26" s="373"/>
      <c r="BY26" s="373"/>
      <c r="BZ26" s="373"/>
      <c r="CA26" s="373"/>
      <c r="CB26" s="373"/>
      <c r="CC26" s="373"/>
      <c r="CD26" s="373"/>
      <c r="CE26" s="373"/>
      <c r="CF26" s="373"/>
      <c r="CG26" s="373"/>
      <c r="CH26" s="373"/>
      <c r="CI26" s="373"/>
      <c r="CJ26" s="373"/>
      <c r="CK26" s="373"/>
      <c r="CL26" s="373"/>
      <c r="CM26" s="373"/>
      <c r="CN26" s="373"/>
      <c r="CO26" s="373"/>
      <c r="CP26" s="373"/>
      <c r="CQ26" s="373"/>
      <c r="CR26" s="373"/>
      <c r="CS26" s="373"/>
      <c r="CT26" s="373"/>
      <c r="CU26" s="373"/>
      <c r="CV26" s="373"/>
      <c r="CW26" s="373"/>
      <c r="CX26" s="373"/>
      <c r="CY26" s="373"/>
      <c r="CZ26" s="373"/>
      <c r="DA26" s="373"/>
      <c r="DB26" s="373"/>
      <c r="DC26" s="373"/>
      <c r="DD26" s="373"/>
      <c r="DE26" s="373"/>
      <c r="DF26" s="373"/>
      <c r="DG26" s="373"/>
      <c r="DH26" s="373"/>
      <c r="DI26" s="373"/>
      <c r="DJ26" s="373"/>
      <c r="DK26" s="373"/>
      <c r="DL26" s="373"/>
      <c r="DM26" s="373"/>
      <c r="DN26" s="373"/>
      <c r="DO26" s="373"/>
      <c r="DP26" s="373"/>
      <c r="DQ26" s="373"/>
      <c r="DR26" s="373"/>
      <c r="DS26" s="373"/>
      <c r="DT26" s="373"/>
      <c r="DU26" s="373"/>
      <c r="DV26" s="373"/>
      <c r="DW26" s="373"/>
      <c r="DX26" s="373"/>
      <c r="DY26" s="373"/>
      <c r="DZ26" s="373"/>
      <c r="EA26" s="373"/>
      <c r="EB26" s="373"/>
      <c r="EC26" s="373"/>
      <c r="ED26" s="373"/>
      <c r="EE26" s="373"/>
      <c r="EF26" s="373"/>
      <c r="EG26" s="373"/>
      <c r="EH26" s="373"/>
      <c r="EI26" s="373"/>
      <c r="EJ26" s="373"/>
      <c r="EK26" s="373"/>
      <c r="EL26" s="373"/>
      <c r="EM26" s="373"/>
      <c r="EN26" s="373"/>
      <c r="EO26" s="373"/>
      <c r="EP26" s="373"/>
      <c r="EQ26" s="373"/>
      <c r="ER26" s="373"/>
      <c r="ES26" s="373"/>
      <c r="ET26" s="373"/>
      <c r="EU26" s="373"/>
      <c r="EV26" s="373"/>
      <c r="EW26" s="373"/>
      <c r="EX26" s="373"/>
      <c r="EY26" s="373"/>
    </row>
    <row r="27" spans="1:155" s="87" customFormat="1" ht="12.75" customHeight="1" outlineLevel="1">
      <c r="A27" s="401"/>
      <c r="B27" s="373"/>
      <c r="C27" s="373"/>
      <c r="D27" s="375"/>
      <c r="E27" s="373"/>
      <c r="F27" s="373"/>
      <c r="G27" s="375"/>
      <c r="H27" s="375"/>
      <c r="I27" s="375"/>
      <c r="J27" s="375"/>
      <c r="K27" s="373"/>
      <c r="L27" s="373"/>
      <c r="M27" s="373"/>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c r="AZ27" s="373"/>
      <c r="BA27" s="373"/>
      <c r="BB27" s="373"/>
      <c r="BC27" s="373"/>
      <c r="BD27" s="373"/>
      <c r="BE27" s="373"/>
      <c r="BF27" s="373"/>
      <c r="BG27" s="373"/>
      <c r="BH27" s="373"/>
      <c r="BI27" s="373"/>
      <c r="BJ27" s="373"/>
      <c r="BK27" s="373"/>
      <c r="BL27" s="373"/>
      <c r="BM27" s="373"/>
      <c r="BN27" s="373"/>
      <c r="BO27" s="373"/>
      <c r="BP27" s="373"/>
      <c r="BQ27" s="373"/>
      <c r="BR27" s="373"/>
      <c r="BS27" s="373"/>
      <c r="BT27" s="373"/>
      <c r="BU27" s="373"/>
      <c r="BV27" s="373"/>
      <c r="BW27" s="373"/>
      <c r="BX27" s="373"/>
      <c r="BY27" s="373"/>
      <c r="BZ27" s="373"/>
      <c r="CA27" s="373"/>
      <c r="CB27" s="373"/>
      <c r="CC27" s="373"/>
      <c r="CD27" s="373"/>
      <c r="CE27" s="373"/>
      <c r="CF27" s="373"/>
      <c r="CG27" s="373"/>
      <c r="CH27" s="373"/>
      <c r="CI27" s="373"/>
      <c r="CJ27" s="373"/>
      <c r="CK27" s="373"/>
      <c r="CL27" s="373"/>
      <c r="CM27" s="373"/>
      <c r="CN27" s="373"/>
      <c r="CO27" s="373"/>
      <c r="CP27" s="373"/>
      <c r="CQ27" s="373"/>
      <c r="CR27" s="373"/>
      <c r="CS27" s="373"/>
      <c r="CT27" s="373"/>
      <c r="CU27" s="373"/>
      <c r="CV27" s="373"/>
      <c r="CW27" s="373"/>
      <c r="CX27" s="373"/>
      <c r="CY27" s="373"/>
      <c r="CZ27" s="373"/>
      <c r="DA27" s="373"/>
      <c r="DB27" s="373"/>
      <c r="DC27" s="373"/>
      <c r="DD27" s="373"/>
      <c r="DE27" s="373"/>
      <c r="DF27" s="373"/>
      <c r="DG27" s="373"/>
      <c r="DH27" s="373"/>
      <c r="DI27" s="373"/>
      <c r="DJ27" s="373"/>
      <c r="DK27" s="373"/>
      <c r="DL27" s="373"/>
      <c r="DM27" s="373"/>
      <c r="DN27" s="373"/>
      <c r="DO27" s="373"/>
      <c r="DP27" s="373"/>
      <c r="DQ27" s="373"/>
      <c r="DR27" s="373"/>
      <c r="DS27" s="373"/>
      <c r="DT27" s="373"/>
      <c r="DU27" s="373"/>
      <c r="DV27" s="373"/>
      <c r="DW27" s="373"/>
      <c r="DX27" s="373"/>
      <c r="DY27" s="373"/>
      <c r="DZ27" s="373"/>
      <c r="EA27" s="373"/>
      <c r="EB27" s="373"/>
      <c r="EC27" s="373"/>
      <c r="ED27" s="373"/>
      <c r="EE27" s="373"/>
      <c r="EF27" s="373"/>
      <c r="EG27" s="373"/>
      <c r="EH27" s="373"/>
      <c r="EI27" s="373"/>
      <c r="EJ27" s="373"/>
      <c r="EK27" s="373"/>
      <c r="EL27" s="373"/>
      <c r="EM27" s="373"/>
      <c r="EN27" s="373"/>
      <c r="EO27" s="373"/>
      <c r="EP27" s="373"/>
      <c r="EQ27" s="373"/>
      <c r="ER27" s="373"/>
      <c r="ES27" s="373"/>
      <c r="ET27" s="373"/>
      <c r="EU27" s="373"/>
      <c r="EV27" s="373"/>
      <c r="EW27" s="373"/>
      <c r="EX27" s="373"/>
      <c r="EY27" s="373"/>
    </row>
    <row r="28" spans="1:155" s="87" customFormat="1" ht="12.75" customHeight="1" outlineLevel="1">
      <c r="A28" s="401"/>
      <c r="B28" s="403"/>
      <c r="C28" s="373"/>
      <c r="D28" s="375"/>
      <c r="E28" s="404"/>
      <c r="F28" s="375"/>
      <c r="G28" s="375"/>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c r="AZ28" s="373"/>
      <c r="BA28" s="373"/>
      <c r="BB28" s="373"/>
      <c r="BC28" s="373"/>
      <c r="BD28" s="373"/>
      <c r="BE28" s="373"/>
      <c r="BF28" s="373"/>
      <c r="BG28" s="373"/>
      <c r="BH28" s="373"/>
      <c r="BI28" s="373"/>
      <c r="BJ28" s="373"/>
      <c r="BK28" s="373"/>
      <c r="BL28" s="373"/>
      <c r="BM28" s="373"/>
      <c r="BN28" s="373"/>
      <c r="BO28" s="373"/>
      <c r="BP28" s="373"/>
      <c r="BQ28" s="373"/>
      <c r="BR28" s="373"/>
      <c r="BS28" s="373"/>
      <c r="BT28" s="373"/>
      <c r="BU28" s="373"/>
      <c r="BV28" s="373"/>
      <c r="BW28" s="373"/>
      <c r="BX28" s="373"/>
      <c r="BY28" s="373"/>
      <c r="BZ28" s="373"/>
      <c r="CA28" s="373"/>
      <c r="CB28" s="373"/>
      <c r="CC28" s="373"/>
      <c r="CD28" s="373"/>
      <c r="CE28" s="373"/>
      <c r="CF28" s="373"/>
      <c r="CG28" s="373"/>
      <c r="CH28" s="373"/>
      <c r="CI28" s="373"/>
      <c r="CJ28" s="373"/>
      <c r="CK28" s="373"/>
      <c r="CL28" s="373"/>
      <c r="CM28" s="373"/>
      <c r="CN28" s="373"/>
      <c r="CO28" s="373"/>
      <c r="CP28" s="373"/>
      <c r="CQ28" s="373"/>
      <c r="CR28" s="373"/>
      <c r="CS28" s="373"/>
      <c r="CT28" s="373"/>
      <c r="CU28" s="373"/>
      <c r="CV28" s="373"/>
      <c r="CW28" s="373"/>
      <c r="CX28" s="373"/>
      <c r="CY28" s="373"/>
      <c r="CZ28" s="373"/>
      <c r="DA28" s="373"/>
      <c r="DB28" s="373"/>
      <c r="DC28" s="373"/>
      <c r="DD28" s="373"/>
      <c r="DE28" s="373"/>
      <c r="DF28" s="373"/>
      <c r="DG28" s="373"/>
      <c r="DH28" s="373"/>
      <c r="DI28" s="373"/>
      <c r="DJ28" s="373"/>
      <c r="DK28" s="373"/>
      <c r="DL28" s="373"/>
      <c r="DM28" s="373"/>
      <c r="DN28" s="373"/>
      <c r="DO28" s="373"/>
      <c r="DP28" s="373"/>
      <c r="DQ28" s="373"/>
      <c r="DR28" s="373"/>
      <c r="DS28" s="373"/>
      <c r="DT28" s="373"/>
      <c r="DU28" s="373"/>
      <c r="DV28" s="373"/>
      <c r="DW28" s="373"/>
      <c r="DX28" s="373"/>
      <c r="DY28" s="373"/>
      <c r="DZ28" s="373"/>
      <c r="EA28" s="373"/>
      <c r="EB28" s="373"/>
      <c r="EC28" s="373"/>
      <c r="ED28" s="373"/>
      <c r="EE28" s="373"/>
      <c r="EF28" s="373"/>
      <c r="EG28" s="373"/>
      <c r="EH28" s="373"/>
      <c r="EI28" s="373"/>
      <c r="EJ28" s="373"/>
      <c r="EK28" s="373"/>
      <c r="EL28" s="373"/>
      <c r="EM28" s="373"/>
      <c r="EN28" s="373"/>
      <c r="EO28" s="373"/>
      <c r="EP28" s="373"/>
      <c r="EQ28" s="373"/>
      <c r="ER28" s="373"/>
      <c r="ES28" s="373"/>
      <c r="ET28" s="373"/>
      <c r="EU28" s="373"/>
      <c r="EV28" s="373"/>
      <c r="EW28" s="373"/>
      <c r="EX28" s="373"/>
      <c r="EY28" s="373"/>
    </row>
    <row r="29" spans="1:155" s="87" customFormat="1" ht="12.75" customHeight="1" outlineLevel="1">
      <c r="A29" s="401"/>
      <c r="B29" s="373"/>
      <c r="C29" s="373"/>
      <c r="D29" s="375"/>
      <c r="E29" s="373"/>
      <c r="F29" s="373"/>
      <c r="G29" s="375"/>
      <c r="H29" s="375"/>
      <c r="I29" s="375"/>
      <c r="J29" s="375"/>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c r="AZ29" s="373"/>
      <c r="BA29" s="373"/>
      <c r="BB29" s="373"/>
      <c r="BC29" s="373"/>
      <c r="BD29" s="373"/>
      <c r="BE29" s="373"/>
      <c r="BF29" s="373"/>
      <c r="BG29" s="373"/>
      <c r="BH29" s="373"/>
      <c r="BI29" s="373"/>
      <c r="BJ29" s="373"/>
      <c r="BK29" s="373"/>
      <c r="BL29" s="373"/>
      <c r="BM29" s="373"/>
      <c r="BN29" s="373"/>
      <c r="BO29" s="373"/>
      <c r="BP29" s="373"/>
      <c r="BQ29" s="373"/>
      <c r="BR29" s="373"/>
      <c r="BS29" s="373"/>
      <c r="BT29" s="373"/>
      <c r="BU29" s="373"/>
      <c r="BV29" s="373"/>
      <c r="BW29" s="373"/>
      <c r="BX29" s="373"/>
      <c r="BY29" s="373"/>
      <c r="BZ29" s="373"/>
      <c r="CA29" s="373"/>
      <c r="CB29" s="373"/>
      <c r="CC29" s="373"/>
      <c r="CD29" s="373"/>
      <c r="CE29" s="373"/>
      <c r="CF29" s="373"/>
      <c r="CG29" s="373"/>
      <c r="CH29" s="373"/>
      <c r="CI29" s="373"/>
      <c r="CJ29" s="373"/>
      <c r="CK29" s="373"/>
      <c r="CL29" s="373"/>
      <c r="CM29" s="373"/>
      <c r="CN29" s="373"/>
      <c r="CO29" s="373"/>
      <c r="CP29" s="373"/>
      <c r="CQ29" s="373"/>
      <c r="CR29" s="373"/>
      <c r="CS29" s="373"/>
      <c r="CT29" s="373"/>
      <c r="CU29" s="373"/>
      <c r="CV29" s="373"/>
      <c r="CW29" s="373"/>
      <c r="CX29" s="373"/>
      <c r="CY29" s="373"/>
      <c r="CZ29" s="373"/>
      <c r="DA29" s="373"/>
      <c r="DB29" s="373"/>
      <c r="DC29" s="373"/>
      <c r="DD29" s="373"/>
      <c r="DE29" s="373"/>
      <c r="DF29" s="373"/>
      <c r="DG29" s="373"/>
      <c r="DH29" s="373"/>
      <c r="DI29" s="373"/>
      <c r="DJ29" s="373"/>
      <c r="DK29" s="373"/>
      <c r="DL29" s="373"/>
      <c r="DM29" s="373"/>
      <c r="DN29" s="373"/>
      <c r="DO29" s="373"/>
      <c r="DP29" s="373"/>
      <c r="DQ29" s="373"/>
      <c r="DR29" s="373"/>
      <c r="DS29" s="373"/>
      <c r="DT29" s="373"/>
      <c r="DU29" s="373"/>
      <c r="DV29" s="373"/>
      <c r="DW29" s="373"/>
      <c r="DX29" s="373"/>
      <c r="DY29" s="373"/>
      <c r="DZ29" s="373"/>
      <c r="EA29" s="373"/>
      <c r="EB29" s="373"/>
      <c r="EC29" s="373"/>
      <c r="ED29" s="373"/>
      <c r="EE29" s="373"/>
      <c r="EF29" s="373"/>
      <c r="EG29" s="373"/>
      <c r="EH29" s="373"/>
      <c r="EI29" s="373"/>
      <c r="EJ29" s="373"/>
      <c r="EK29" s="373"/>
      <c r="EL29" s="373"/>
      <c r="EM29" s="373"/>
      <c r="EN29" s="373"/>
      <c r="EO29" s="373"/>
      <c r="EP29" s="373"/>
      <c r="EQ29" s="373"/>
      <c r="ER29" s="373"/>
      <c r="ES29" s="373"/>
      <c r="ET29" s="373"/>
      <c r="EU29" s="373"/>
      <c r="EV29" s="373"/>
      <c r="EW29" s="373"/>
      <c r="EX29" s="373"/>
      <c r="EY29" s="373"/>
    </row>
    <row r="30" spans="1:155" s="87" customFormat="1" ht="12.75" customHeight="1" outlineLevel="1">
      <c r="A30" s="401"/>
      <c r="B30" s="373"/>
      <c r="C30" s="373"/>
      <c r="D30" s="379"/>
      <c r="E30" s="373"/>
      <c r="F30" s="373"/>
      <c r="G30" s="375"/>
      <c r="H30" s="379"/>
      <c r="I30" s="379"/>
      <c r="J30" s="379"/>
      <c r="K30" s="373"/>
      <c r="L30" s="373"/>
      <c r="M30" s="373"/>
      <c r="N30" s="379"/>
      <c r="O30" s="379"/>
      <c r="P30" s="379"/>
      <c r="Q30" s="379"/>
      <c r="R30" s="379"/>
      <c r="S30" s="379"/>
      <c r="T30" s="379"/>
      <c r="U30" s="379"/>
      <c r="V30" s="379"/>
      <c r="W30" s="379"/>
      <c r="X30" s="379"/>
      <c r="Y30" s="379"/>
      <c r="Z30" s="379"/>
      <c r="AA30" s="379"/>
      <c r="AB30" s="379"/>
      <c r="AC30" s="379"/>
      <c r="AD30" s="379"/>
      <c r="AE30" s="379"/>
      <c r="AF30" s="379"/>
      <c r="AG30" s="379"/>
      <c r="AH30" s="379"/>
      <c r="AI30" s="379"/>
      <c r="AJ30" s="379"/>
      <c r="AK30" s="379"/>
      <c r="AL30" s="379"/>
      <c r="AM30" s="379"/>
      <c r="AN30" s="379"/>
      <c r="AO30" s="379"/>
      <c r="AP30" s="379"/>
      <c r="AQ30" s="379"/>
      <c r="AR30" s="379"/>
      <c r="AS30" s="379"/>
      <c r="AT30" s="379"/>
      <c r="AU30" s="379"/>
      <c r="AV30" s="379"/>
      <c r="AW30" s="379"/>
      <c r="AX30" s="379"/>
      <c r="AY30" s="379"/>
      <c r="AZ30" s="379"/>
      <c r="BA30" s="379"/>
      <c r="BB30" s="379"/>
      <c r="BC30" s="379"/>
      <c r="BD30" s="379"/>
      <c r="BE30" s="379"/>
      <c r="BF30" s="379"/>
      <c r="BG30" s="379"/>
      <c r="BH30" s="379"/>
      <c r="BI30" s="379"/>
      <c r="BJ30" s="379"/>
      <c r="BK30" s="379"/>
      <c r="BL30" s="379"/>
      <c r="BM30" s="379"/>
      <c r="BN30" s="379"/>
      <c r="BO30" s="379"/>
      <c r="BP30" s="379"/>
      <c r="BQ30" s="379"/>
      <c r="BR30" s="379"/>
      <c r="BS30" s="379"/>
      <c r="BT30" s="379"/>
      <c r="BU30" s="379"/>
      <c r="BV30" s="379"/>
      <c r="BW30" s="379"/>
      <c r="BX30" s="379"/>
      <c r="BY30" s="379"/>
      <c r="BZ30" s="379"/>
      <c r="CA30" s="379"/>
      <c r="CB30" s="379"/>
      <c r="CC30" s="379"/>
      <c r="CD30" s="379"/>
      <c r="CE30" s="379"/>
      <c r="CF30" s="379"/>
      <c r="CG30" s="379"/>
      <c r="CH30" s="379"/>
      <c r="CI30" s="379"/>
      <c r="CJ30" s="379"/>
      <c r="CK30" s="379"/>
      <c r="CL30" s="379"/>
      <c r="CM30" s="379"/>
      <c r="CN30" s="379"/>
      <c r="CO30" s="379"/>
      <c r="CP30" s="379"/>
      <c r="CQ30" s="379"/>
      <c r="CR30" s="379"/>
      <c r="CS30" s="379"/>
      <c r="CT30" s="379"/>
      <c r="CU30" s="379"/>
      <c r="CV30" s="379"/>
      <c r="CW30" s="379"/>
      <c r="CX30" s="379"/>
      <c r="CY30" s="379"/>
      <c r="CZ30" s="379"/>
      <c r="DA30" s="379"/>
      <c r="DB30" s="379"/>
      <c r="DC30" s="379"/>
      <c r="DD30" s="379"/>
      <c r="DE30" s="379"/>
      <c r="DF30" s="379"/>
      <c r="DG30" s="379"/>
      <c r="DH30" s="379"/>
      <c r="DI30" s="379"/>
      <c r="DJ30" s="379"/>
      <c r="DK30" s="379"/>
      <c r="DL30" s="379"/>
      <c r="DM30" s="379"/>
      <c r="DN30" s="379"/>
      <c r="DO30" s="379"/>
      <c r="DP30" s="379"/>
      <c r="DQ30" s="379"/>
      <c r="DR30" s="379"/>
      <c r="DS30" s="379"/>
      <c r="DT30" s="379"/>
      <c r="DU30" s="379"/>
      <c r="DV30" s="379"/>
      <c r="DW30" s="379"/>
      <c r="DX30" s="379"/>
      <c r="DY30" s="379"/>
      <c r="DZ30" s="379"/>
      <c r="EA30" s="379"/>
      <c r="EB30" s="379"/>
      <c r="EC30" s="379"/>
      <c r="ED30" s="379"/>
      <c r="EE30" s="379"/>
      <c r="EF30" s="379"/>
      <c r="EG30" s="379"/>
      <c r="EH30" s="379"/>
      <c r="EI30" s="379"/>
      <c r="EJ30" s="379"/>
      <c r="EK30" s="379"/>
      <c r="EL30" s="379"/>
      <c r="EM30" s="379"/>
      <c r="EN30" s="379"/>
      <c r="EO30" s="379"/>
      <c r="EP30" s="379"/>
      <c r="EQ30" s="379"/>
      <c r="ER30" s="379"/>
      <c r="ES30" s="379"/>
      <c r="ET30" s="379"/>
      <c r="EU30" s="379"/>
      <c r="EV30" s="379"/>
      <c r="EW30" s="379"/>
      <c r="EX30" s="379"/>
      <c r="EY30" s="379"/>
    </row>
    <row r="31" spans="1:155" s="87" customFormat="1" ht="12.75" customHeight="1" outlineLevel="1">
      <c r="A31" s="401"/>
      <c r="B31" s="403"/>
      <c r="C31" s="373"/>
      <c r="D31" s="379"/>
      <c r="E31" s="375"/>
      <c r="F31" s="379"/>
      <c r="G31" s="379"/>
      <c r="H31" s="379"/>
      <c r="I31" s="379"/>
      <c r="J31" s="379"/>
      <c r="K31" s="373"/>
      <c r="L31" s="373"/>
      <c r="M31" s="373"/>
      <c r="N31" s="379"/>
      <c r="O31" s="379"/>
      <c r="P31" s="379"/>
      <c r="Q31" s="379"/>
      <c r="R31" s="379"/>
      <c r="S31" s="379"/>
      <c r="T31" s="379"/>
      <c r="U31" s="379"/>
      <c r="V31" s="379"/>
      <c r="W31" s="379"/>
      <c r="X31" s="379"/>
      <c r="Y31" s="379"/>
      <c r="Z31" s="379"/>
      <c r="AA31" s="379"/>
      <c r="AB31" s="379"/>
      <c r="AC31" s="379"/>
      <c r="AD31" s="379"/>
      <c r="AE31" s="379"/>
      <c r="AF31" s="379"/>
      <c r="AG31" s="379"/>
      <c r="AH31" s="379"/>
      <c r="AI31" s="379"/>
      <c r="AJ31" s="379"/>
      <c r="AK31" s="379"/>
      <c r="AL31" s="379"/>
      <c r="AM31" s="379"/>
      <c r="AN31" s="379"/>
      <c r="AO31" s="379"/>
      <c r="AP31" s="379"/>
      <c r="AQ31" s="379"/>
      <c r="AR31" s="379"/>
      <c r="AS31" s="379"/>
      <c r="AT31" s="379"/>
      <c r="AU31" s="379"/>
      <c r="AV31" s="379"/>
      <c r="AW31" s="379"/>
      <c r="AX31" s="379"/>
      <c r="AY31" s="379"/>
      <c r="AZ31" s="379"/>
      <c r="BA31" s="379"/>
      <c r="BB31" s="379"/>
      <c r="BC31" s="379"/>
      <c r="BD31" s="379"/>
      <c r="BE31" s="379"/>
      <c r="BF31" s="379"/>
      <c r="BG31" s="379"/>
      <c r="BH31" s="379"/>
      <c r="BI31" s="379"/>
      <c r="BJ31" s="379"/>
      <c r="BK31" s="379"/>
      <c r="BL31" s="379"/>
      <c r="BM31" s="379"/>
      <c r="BN31" s="379"/>
      <c r="BO31" s="379"/>
      <c r="BP31" s="379"/>
      <c r="BQ31" s="379"/>
      <c r="BR31" s="379"/>
      <c r="BS31" s="379"/>
      <c r="BT31" s="379"/>
      <c r="BU31" s="379"/>
      <c r="BV31" s="379"/>
      <c r="BW31" s="379"/>
      <c r="BX31" s="379"/>
      <c r="BY31" s="379"/>
      <c r="BZ31" s="379"/>
      <c r="CA31" s="379"/>
      <c r="CB31" s="379"/>
      <c r="CC31" s="379"/>
      <c r="CD31" s="379"/>
      <c r="CE31" s="379"/>
      <c r="CF31" s="379"/>
      <c r="CG31" s="379"/>
      <c r="CH31" s="379"/>
      <c r="CI31" s="379"/>
      <c r="CJ31" s="379"/>
      <c r="CK31" s="379"/>
      <c r="CL31" s="379"/>
      <c r="CM31" s="379"/>
      <c r="CN31" s="379"/>
      <c r="CO31" s="379"/>
      <c r="CP31" s="379"/>
      <c r="CQ31" s="379"/>
      <c r="CR31" s="379"/>
      <c r="CS31" s="379"/>
      <c r="CT31" s="379"/>
      <c r="CU31" s="379"/>
      <c r="CV31" s="379"/>
      <c r="CW31" s="379"/>
      <c r="CX31" s="379"/>
      <c r="CY31" s="379"/>
      <c r="CZ31" s="379"/>
      <c r="DA31" s="379"/>
      <c r="DB31" s="379"/>
      <c r="DC31" s="379"/>
      <c r="DD31" s="379"/>
      <c r="DE31" s="379"/>
      <c r="DF31" s="379"/>
      <c r="DG31" s="379"/>
      <c r="DH31" s="379"/>
      <c r="DI31" s="379"/>
      <c r="DJ31" s="379"/>
      <c r="DK31" s="379"/>
      <c r="DL31" s="379"/>
      <c r="DM31" s="379"/>
      <c r="DN31" s="379"/>
      <c r="DO31" s="379"/>
      <c r="DP31" s="379"/>
      <c r="DQ31" s="379"/>
      <c r="DR31" s="379"/>
      <c r="DS31" s="379"/>
      <c r="DT31" s="379"/>
      <c r="DU31" s="379"/>
      <c r="DV31" s="379"/>
      <c r="DW31" s="379"/>
      <c r="DX31" s="379"/>
      <c r="DY31" s="379"/>
      <c r="DZ31" s="379"/>
      <c r="EA31" s="379"/>
      <c r="EB31" s="379"/>
      <c r="EC31" s="379"/>
      <c r="ED31" s="379"/>
      <c r="EE31" s="379"/>
      <c r="EF31" s="379"/>
      <c r="EG31" s="379"/>
      <c r="EH31" s="379"/>
      <c r="EI31" s="379"/>
      <c r="EJ31" s="379"/>
      <c r="EK31" s="379"/>
      <c r="EL31" s="379"/>
      <c r="EM31" s="379"/>
      <c r="EN31" s="379"/>
      <c r="EO31" s="379"/>
      <c r="EP31" s="379"/>
      <c r="EQ31" s="379"/>
      <c r="ER31" s="379"/>
      <c r="ES31" s="379"/>
      <c r="ET31" s="379"/>
      <c r="EU31" s="379"/>
      <c r="EV31" s="379"/>
      <c r="EW31" s="379"/>
      <c r="EX31" s="379"/>
      <c r="EY31" s="379"/>
    </row>
    <row r="32" spans="1:155" s="87" customFormat="1" ht="12.75" customHeight="1" outlineLevel="1">
      <c r="A32" s="401"/>
      <c r="B32" s="373"/>
      <c r="C32" s="373"/>
      <c r="D32" s="379"/>
      <c r="E32" s="375"/>
      <c r="F32" s="405"/>
      <c r="G32" s="379"/>
      <c r="H32" s="379"/>
      <c r="I32" s="379"/>
      <c r="J32" s="379"/>
      <c r="K32" s="379"/>
      <c r="L32" s="379"/>
      <c r="M32" s="379"/>
      <c r="N32" s="379"/>
      <c r="O32" s="379"/>
      <c r="P32" s="379"/>
      <c r="Q32" s="379"/>
      <c r="R32" s="379"/>
      <c r="S32" s="379"/>
      <c r="T32" s="379"/>
      <c r="U32" s="379"/>
      <c r="V32" s="379"/>
      <c r="W32" s="379"/>
      <c r="X32" s="379"/>
      <c r="Y32" s="379"/>
      <c r="Z32" s="379"/>
      <c r="AA32" s="379"/>
      <c r="AB32" s="379"/>
      <c r="AC32" s="379"/>
      <c r="AD32" s="379"/>
      <c r="AE32" s="379"/>
      <c r="AF32" s="379"/>
      <c r="AG32" s="379"/>
      <c r="AH32" s="379"/>
      <c r="AI32" s="379"/>
      <c r="AJ32" s="379"/>
      <c r="AK32" s="379"/>
      <c r="AL32" s="379"/>
      <c r="AM32" s="379"/>
      <c r="AN32" s="379"/>
      <c r="AO32" s="379"/>
      <c r="AP32" s="379"/>
      <c r="AQ32" s="379"/>
      <c r="AR32" s="379"/>
      <c r="AS32" s="379"/>
      <c r="AT32" s="379"/>
      <c r="AU32" s="379"/>
      <c r="AV32" s="379"/>
      <c r="AW32" s="379"/>
      <c r="AX32" s="379"/>
      <c r="AY32" s="379"/>
      <c r="AZ32" s="379"/>
      <c r="BA32" s="379"/>
      <c r="BB32" s="379"/>
      <c r="BC32" s="379"/>
      <c r="BD32" s="379"/>
      <c r="BE32" s="379"/>
      <c r="BF32" s="379"/>
      <c r="BG32" s="379"/>
      <c r="BH32" s="379"/>
      <c r="BI32" s="379"/>
      <c r="BJ32" s="379"/>
      <c r="BK32" s="379"/>
      <c r="BL32" s="379"/>
      <c r="BM32" s="379"/>
      <c r="BN32" s="379"/>
      <c r="BO32" s="379"/>
      <c r="BP32" s="379"/>
      <c r="BQ32" s="379"/>
      <c r="BR32" s="379"/>
      <c r="BS32" s="379"/>
      <c r="BT32" s="379"/>
      <c r="BU32" s="379"/>
      <c r="BV32" s="379"/>
      <c r="BW32" s="379"/>
      <c r="BX32" s="379"/>
      <c r="BY32" s="379"/>
      <c r="BZ32" s="379"/>
      <c r="CA32" s="379"/>
      <c r="CB32" s="379"/>
      <c r="CC32" s="379"/>
      <c r="CD32" s="379"/>
      <c r="CE32" s="379"/>
      <c r="CF32" s="379"/>
      <c r="CG32" s="379"/>
      <c r="CH32" s="379"/>
      <c r="CI32" s="379"/>
      <c r="CJ32" s="379"/>
      <c r="CK32" s="379"/>
      <c r="CL32" s="379"/>
      <c r="CM32" s="379"/>
      <c r="CN32" s="379"/>
      <c r="CO32" s="379"/>
      <c r="CP32" s="379"/>
      <c r="CQ32" s="379"/>
      <c r="CR32" s="379"/>
      <c r="CS32" s="379"/>
      <c r="CT32" s="379"/>
      <c r="CU32" s="379"/>
      <c r="CV32" s="379"/>
      <c r="CW32" s="379"/>
      <c r="CX32" s="379"/>
      <c r="CY32" s="379"/>
      <c r="CZ32" s="379"/>
      <c r="DA32" s="379"/>
      <c r="DB32" s="379"/>
      <c r="DC32" s="379"/>
      <c r="DD32" s="379"/>
      <c r="DE32" s="379"/>
      <c r="DF32" s="379"/>
      <c r="DG32" s="379"/>
      <c r="DH32" s="379"/>
      <c r="DI32" s="379"/>
      <c r="DJ32" s="379"/>
      <c r="DK32" s="379"/>
      <c r="DL32" s="379"/>
      <c r="DM32" s="379"/>
      <c r="DN32" s="379"/>
      <c r="DO32" s="379"/>
      <c r="DP32" s="379"/>
      <c r="DQ32" s="379"/>
      <c r="DR32" s="379"/>
      <c r="DS32" s="379"/>
      <c r="DT32" s="379"/>
      <c r="DU32" s="379"/>
      <c r="DV32" s="379"/>
      <c r="DW32" s="379"/>
      <c r="DX32" s="379"/>
      <c r="DY32" s="379"/>
      <c r="DZ32" s="379"/>
      <c r="EA32" s="379"/>
      <c r="EB32" s="379"/>
      <c r="EC32" s="379"/>
      <c r="ED32" s="379"/>
      <c r="EE32" s="379"/>
      <c r="EF32" s="379"/>
      <c r="EG32" s="379"/>
      <c r="EH32" s="379"/>
      <c r="EI32" s="379"/>
      <c r="EJ32" s="379"/>
      <c r="EK32" s="379"/>
      <c r="EL32" s="379"/>
      <c r="EM32" s="379"/>
      <c r="EN32" s="379"/>
      <c r="EO32" s="379"/>
      <c r="EP32" s="379"/>
      <c r="EQ32" s="379"/>
      <c r="ER32" s="379"/>
      <c r="ES32" s="379"/>
      <c r="ET32" s="379"/>
      <c r="EU32" s="379"/>
      <c r="EV32" s="379"/>
      <c r="EW32" s="379"/>
      <c r="EX32" s="379"/>
      <c r="EY32" s="379"/>
    </row>
    <row r="33" spans="1:155" s="87" customFormat="1" ht="12.75" customHeight="1" outlineLevel="1">
      <c r="A33" s="401"/>
      <c r="B33" s="373"/>
      <c r="C33" s="373"/>
      <c r="D33" s="379"/>
      <c r="E33" s="375"/>
      <c r="F33" s="379"/>
      <c r="G33" s="379"/>
      <c r="H33" s="379"/>
      <c r="I33" s="379"/>
      <c r="J33" s="379"/>
      <c r="K33" s="379"/>
      <c r="L33" s="379"/>
      <c r="M33" s="379"/>
      <c r="N33" s="379"/>
      <c r="O33" s="379"/>
      <c r="P33" s="379"/>
      <c r="Q33" s="379"/>
      <c r="R33" s="379"/>
      <c r="S33" s="379"/>
      <c r="T33" s="379"/>
      <c r="U33" s="379"/>
      <c r="V33" s="379"/>
      <c r="W33" s="379"/>
      <c r="X33" s="379"/>
      <c r="Y33" s="379"/>
      <c r="Z33" s="379"/>
      <c r="AA33" s="379"/>
      <c r="AB33" s="379"/>
      <c r="AC33" s="379"/>
      <c r="AD33" s="379"/>
      <c r="AE33" s="379"/>
      <c r="AF33" s="379"/>
      <c r="AG33" s="379"/>
      <c r="AH33" s="379"/>
      <c r="AI33" s="379"/>
      <c r="AJ33" s="379"/>
      <c r="AK33" s="379"/>
      <c r="AL33" s="379"/>
      <c r="AM33" s="379"/>
      <c r="AN33" s="379"/>
      <c r="AO33" s="379"/>
      <c r="AP33" s="379"/>
      <c r="AQ33" s="379"/>
      <c r="AR33" s="379"/>
      <c r="AS33" s="379"/>
      <c r="AT33" s="379"/>
      <c r="AU33" s="379"/>
      <c r="AV33" s="379"/>
      <c r="AW33" s="379"/>
      <c r="AX33" s="379"/>
      <c r="AY33" s="379"/>
      <c r="AZ33" s="379"/>
      <c r="BA33" s="379"/>
      <c r="BB33" s="379"/>
      <c r="BC33" s="379"/>
      <c r="BD33" s="379"/>
      <c r="BE33" s="379"/>
      <c r="BF33" s="379"/>
      <c r="BG33" s="379"/>
      <c r="BH33" s="379"/>
      <c r="BI33" s="379"/>
      <c r="BJ33" s="379"/>
      <c r="BK33" s="379"/>
      <c r="BL33" s="379"/>
      <c r="BM33" s="379"/>
      <c r="BN33" s="379"/>
      <c r="BO33" s="379"/>
      <c r="BP33" s="379"/>
      <c r="BQ33" s="379"/>
      <c r="BR33" s="379"/>
      <c r="BS33" s="379"/>
      <c r="BT33" s="379"/>
      <c r="BU33" s="379"/>
      <c r="BV33" s="379"/>
      <c r="BW33" s="379"/>
      <c r="BX33" s="379"/>
      <c r="BY33" s="379"/>
      <c r="BZ33" s="379"/>
      <c r="CA33" s="379"/>
      <c r="CB33" s="379"/>
      <c r="CC33" s="379"/>
      <c r="CD33" s="379"/>
      <c r="CE33" s="379"/>
      <c r="CF33" s="379"/>
      <c r="CG33" s="379"/>
      <c r="CH33" s="379"/>
      <c r="CI33" s="379"/>
      <c r="CJ33" s="379"/>
      <c r="CK33" s="379"/>
      <c r="CL33" s="379"/>
      <c r="CM33" s="379"/>
      <c r="CN33" s="379"/>
      <c r="CO33" s="379"/>
      <c r="CP33" s="379"/>
      <c r="CQ33" s="379"/>
      <c r="CR33" s="379"/>
      <c r="CS33" s="379"/>
      <c r="CT33" s="379"/>
      <c r="CU33" s="379"/>
      <c r="CV33" s="379"/>
      <c r="CW33" s="379"/>
      <c r="CX33" s="379"/>
      <c r="CY33" s="379"/>
      <c r="CZ33" s="379"/>
      <c r="DA33" s="379"/>
      <c r="DB33" s="379"/>
      <c r="DC33" s="379"/>
      <c r="DD33" s="379"/>
      <c r="DE33" s="379"/>
      <c r="DF33" s="379"/>
      <c r="DG33" s="379"/>
      <c r="DH33" s="379"/>
      <c r="DI33" s="379"/>
      <c r="DJ33" s="379"/>
      <c r="DK33" s="379"/>
      <c r="DL33" s="379"/>
      <c r="DM33" s="379"/>
      <c r="DN33" s="379"/>
      <c r="DO33" s="379"/>
      <c r="DP33" s="379"/>
      <c r="DQ33" s="379"/>
      <c r="DR33" s="379"/>
      <c r="DS33" s="379"/>
      <c r="DT33" s="379"/>
      <c r="DU33" s="379"/>
      <c r="DV33" s="379"/>
      <c r="DW33" s="379"/>
      <c r="DX33" s="379"/>
      <c r="DY33" s="379"/>
      <c r="DZ33" s="379"/>
      <c r="EA33" s="379"/>
      <c r="EB33" s="379"/>
      <c r="EC33" s="379"/>
      <c r="ED33" s="379"/>
      <c r="EE33" s="379"/>
      <c r="EF33" s="379"/>
      <c r="EG33" s="379"/>
      <c r="EH33" s="379"/>
      <c r="EI33" s="379"/>
      <c r="EJ33" s="379"/>
      <c r="EK33" s="379"/>
      <c r="EL33" s="379"/>
      <c r="EM33" s="379"/>
      <c r="EN33" s="379"/>
      <c r="EO33" s="379"/>
      <c r="EP33" s="379"/>
      <c r="EQ33" s="379"/>
      <c r="ER33" s="379"/>
      <c r="ES33" s="379"/>
      <c r="ET33" s="379"/>
      <c r="EU33" s="379"/>
      <c r="EV33" s="379"/>
      <c r="EW33" s="379"/>
      <c r="EX33" s="379"/>
      <c r="EY33" s="379"/>
    </row>
    <row r="34" spans="1:155" s="87" customFormat="1" ht="12.75" customHeight="1" outlineLevel="1">
      <c r="A34" s="401"/>
      <c r="B34" s="373"/>
      <c r="C34" s="373"/>
      <c r="D34" s="379"/>
      <c r="E34" s="375"/>
      <c r="F34" s="379"/>
      <c r="G34" s="379"/>
      <c r="H34" s="379"/>
      <c r="I34" s="379"/>
      <c r="J34" s="379"/>
      <c r="K34" s="379"/>
      <c r="L34" s="379"/>
      <c r="M34" s="379"/>
      <c r="N34" s="379"/>
      <c r="O34" s="379"/>
      <c r="P34" s="379"/>
      <c r="Q34" s="379"/>
      <c r="R34" s="379"/>
      <c r="S34" s="379"/>
      <c r="T34" s="379"/>
      <c r="U34" s="379"/>
      <c r="V34" s="379"/>
      <c r="W34" s="379"/>
      <c r="X34" s="379"/>
      <c r="Y34" s="379"/>
      <c r="Z34" s="379"/>
      <c r="AA34" s="379"/>
      <c r="AB34" s="379"/>
      <c r="AC34" s="379"/>
      <c r="AD34" s="379"/>
      <c r="AE34" s="379"/>
      <c r="AF34" s="379"/>
      <c r="AG34" s="379"/>
      <c r="AH34" s="379"/>
      <c r="AI34" s="379"/>
      <c r="AJ34" s="379"/>
      <c r="AK34" s="379"/>
      <c r="AL34" s="379"/>
      <c r="AM34" s="379"/>
      <c r="AN34" s="379"/>
      <c r="AO34" s="379"/>
      <c r="AP34" s="379"/>
      <c r="AQ34" s="379"/>
      <c r="AR34" s="379"/>
      <c r="AS34" s="379"/>
      <c r="AT34" s="379"/>
      <c r="AU34" s="379"/>
      <c r="AV34" s="379"/>
      <c r="AW34" s="379"/>
      <c r="AX34" s="379"/>
      <c r="AY34" s="379"/>
      <c r="AZ34" s="379"/>
      <c r="BA34" s="379"/>
      <c r="BB34" s="379"/>
      <c r="BC34" s="379"/>
      <c r="BD34" s="379"/>
      <c r="BE34" s="379"/>
      <c r="BF34" s="379"/>
      <c r="BG34" s="379"/>
      <c r="BH34" s="379"/>
      <c r="BI34" s="379"/>
      <c r="BJ34" s="379"/>
      <c r="BK34" s="379"/>
      <c r="BL34" s="379"/>
      <c r="BM34" s="379"/>
      <c r="BN34" s="379"/>
      <c r="BO34" s="379"/>
      <c r="BP34" s="379"/>
      <c r="BQ34" s="379"/>
      <c r="BR34" s="379"/>
      <c r="BS34" s="379"/>
      <c r="BT34" s="379"/>
      <c r="BU34" s="379"/>
      <c r="BV34" s="379"/>
      <c r="BW34" s="379"/>
      <c r="BX34" s="379"/>
      <c r="BY34" s="379"/>
      <c r="BZ34" s="379"/>
      <c r="CA34" s="379"/>
      <c r="CB34" s="379"/>
      <c r="CC34" s="379"/>
      <c r="CD34" s="379"/>
      <c r="CE34" s="379"/>
      <c r="CF34" s="379"/>
      <c r="CG34" s="379"/>
      <c r="CH34" s="379"/>
      <c r="CI34" s="379"/>
      <c r="CJ34" s="379"/>
      <c r="CK34" s="379"/>
      <c r="CL34" s="379"/>
      <c r="CM34" s="379"/>
      <c r="CN34" s="379"/>
      <c r="CO34" s="379"/>
      <c r="CP34" s="379"/>
      <c r="CQ34" s="379"/>
      <c r="CR34" s="379"/>
      <c r="CS34" s="379"/>
      <c r="CT34" s="379"/>
      <c r="CU34" s="379"/>
      <c r="CV34" s="379"/>
      <c r="CW34" s="379"/>
      <c r="CX34" s="379"/>
      <c r="CY34" s="379"/>
      <c r="CZ34" s="379"/>
      <c r="DA34" s="379"/>
      <c r="DB34" s="379"/>
      <c r="DC34" s="379"/>
      <c r="DD34" s="379"/>
      <c r="DE34" s="379"/>
      <c r="DF34" s="379"/>
      <c r="DG34" s="379"/>
      <c r="DH34" s="379"/>
      <c r="DI34" s="379"/>
      <c r="DJ34" s="379"/>
      <c r="DK34" s="379"/>
      <c r="DL34" s="379"/>
      <c r="DM34" s="379"/>
      <c r="DN34" s="379"/>
      <c r="DO34" s="379"/>
      <c r="DP34" s="379"/>
      <c r="DQ34" s="379"/>
      <c r="DR34" s="379"/>
      <c r="DS34" s="379"/>
      <c r="DT34" s="379"/>
      <c r="DU34" s="379"/>
      <c r="DV34" s="379"/>
      <c r="DW34" s="379"/>
      <c r="DX34" s="379"/>
      <c r="DY34" s="379"/>
      <c r="DZ34" s="379"/>
      <c r="EA34" s="379"/>
      <c r="EB34" s="379"/>
      <c r="EC34" s="379"/>
      <c r="ED34" s="379"/>
      <c r="EE34" s="379"/>
      <c r="EF34" s="379"/>
      <c r="EG34" s="379"/>
      <c r="EH34" s="379"/>
      <c r="EI34" s="379"/>
      <c r="EJ34" s="379"/>
      <c r="EK34" s="379"/>
      <c r="EL34" s="379"/>
      <c r="EM34" s="379"/>
      <c r="EN34" s="379"/>
      <c r="EO34" s="379"/>
      <c r="EP34" s="379"/>
      <c r="EQ34" s="379"/>
      <c r="ER34" s="379"/>
      <c r="ES34" s="379"/>
      <c r="ET34" s="379"/>
      <c r="EU34" s="379"/>
      <c r="EV34" s="379"/>
      <c r="EW34" s="379"/>
      <c r="EX34" s="379"/>
      <c r="EY34" s="379"/>
    </row>
    <row r="35" spans="1:155" s="87" customFormat="1" ht="12.75" customHeight="1" outlineLevel="1">
      <c r="A35" s="401"/>
      <c r="B35" s="373"/>
      <c r="C35" s="373"/>
      <c r="D35" s="379"/>
      <c r="E35" s="375"/>
      <c r="F35" s="379"/>
      <c r="G35" s="379"/>
      <c r="H35" s="379"/>
      <c r="I35" s="379"/>
      <c r="J35" s="379"/>
      <c r="K35" s="379"/>
      <c r="L35" s="379"/>
      <c r="M35" s="379"/>
      <c r="N35" s="379"/>
      <c r="O35" s="379"/>
      <c r="P35" s="379"/>
      <c r="Q35" s="379"/>
      <c r="R35" s="379"/>
      <c r="S35" s="379"/>
      <c r="T35" s="379"/>
      <c r="U35" s="379"/>
      <c r="V35" s="379"/>
      <c r="W35" s="379"/>
      <c r="X35" s="379"/>
      <c r="Y35" s="379"/>
      <c r="Z35" s="379"/>
      <c r="AA35" s="379"/>
      <c r="AB35" s="379"/>
      <c r="AC35" s="379"/>
      <c r="AD35" s="379"/>
      <c r="AE35" s="379"/>
      <c r="AF35" s="379"/>
      <c r="AG35" s="379"/>
      <c r="AH35" s="379"/>
      <c r="AI35" s="379"/>
      <c r="AJ35" s="379"/>
      <c r="AK35" s="379"/>
      <c r="AL35" s="379"/>
      <c r="AM35" s="379"/>
      <c r="AN35" s="379"/>
      <c r="AO35" s="379"/>
      <c r="AP35" s="379"/>
      <c r="AQ35" s="379"/>
      <c r="AR35" s="379"/>
      <c r="AS35" s="379"/>
      <c r="AT35" s="379"/>
      <c r="AU35" s="379"/>
      <c r="AV35" s="379"/>
      <c r="AW35" s="379"/>
      <c r="AX35" s="379"/>
      <c r="AY35" s="379"/>
      <c r="AZ35" s="379"/>
      <c r="BA35" s="379"/>
      <c r="BB35" s="379"/>
      <c r="BC35" s="379"/>
      <c r="BD35" s="379"/>
      <c r="BE35" s="379"/>
      <c r="BF35" s="379"/>
      <c r="BG35" s="379"/>
      <c r="BH35" s="379"/>
      <c r="BI35" s="379"/>
      <c r="BJ35" s="379"/>
      <c r="BK35" s="379"/>
      <c r="BL35" s="379"/>
      <c r="BM35" s="379"/>
      <c r="BN35" s="379"/>
      <c r="BO35" s="379"/>
      <c r="BP35" s="379"/>
      <c r="BQ35" s="379"/>
      <c r="BR35" s="379"/>
      <c r="BS35" s="379"/>
      <c r="BT35" s="379"/>
      <c r="BU35" s="379"/>
      <c r="BV35" s="379"/>
      <c r="BW35" s="379"/>
      <c r="BX35" s="379"/>
      <c r="BY35" s="379"/>
      <c r="BZ35" s="379"/>
      <c r="CA35" s="379"/>
      <c r="CB35" s="379"/>
      <c r="CC35" s="379"/>
      <c r="CD35" s="379"/>
      <c r="CE35" s="379"/>
      <c r="CF35" s="379"/>
      <c r="CG35" s="379"/>
      <c r="CH35" s="379"/>
      <c r="CI35" s="379"/>
      <c r="CJ35" s="379"/>
      <c r="CK35" s="379"/>
      <c r="CL35" s="379"/>
      <c r="CM35" s="379"/>
      <c r="CN35" s="379"/>
      <c r="CO35" s="379"/>
      <c r="CP35" s="379"/>
      <c r="CQ35" s="379"/>
      <c r="CR35" s="379"/>
      <c r="CS35" s="379"/>
      <c r="CT35" s="379"/>
      <c r="CU35" s="379"/>
      <c r="CV35" s="379"/>
      <c r="CW35" s="379"/>
      <c r="CX35" s="379"/>
      <c r="CY35" s="379"/>
      <c r="CZ35" s="379"/>
      <c r="DA35" s="379"/>
      <c r="DB35" s="379"/>
      <c r="DC35" s="379"/>
      <c r="DD35" s="379"/>
      <c r="DE35" s="379"/>
      <c r="DF35" s="379"/>
      <c r="DG35" s="379"/>
      <c r="DH35" s="379"/>
      <c r="DI35" s="379"/>
      <c r="DJ35" s="379"/>
      <c r="DK35" s="379"/>
      <c r="DL35" s="379"/>
      <c r="DM35" s="379"/>
      <c r="DN35" s="379"/>
      <c r="DO35" s="379"/>
      <c r="DP35" s="379"/>
      <c r="DQ35" s="379"/>
      <c r="DR35" s="379"/>
      <c r="DS35" s="379"/>
      <c r="DT35" s="379"/>
      <c r="DU35" s="379"/>
      <c r="DV35" s="379"/>
      <c r="DW35" s="379"/>
      <c r="DX35" s="379"/>
      <c r="DY35" s="379"/>
      <c r="DZ35" s="379"/>
      <c r="EA35" s="379"/>
      <c r="EB35" s="379"/>
      <c r="EC35" s="379"/>
      <c r="ED35" s="379"/>
      <c r="EE35" s="379"/>
      <c r="EF35" s="379"/>
      <c r="EG35" s="379"/>
      <c r="EH35" s="379"/>
      <c r="EI35" s="379"/>
      <c r="EJ35" s="379"/>
      <c r="EK35" s="379"/>
      <c r="EL35" s="379"/>
      <c r="EM35" s="379"/>
      <c r="EN35" s="379"/>
      <c r="EO35" s="379"/>
      <c r="EP35" s="379"/>
      <c r="EQ35" s="379"/>
      <c r="ER35" s="379"/>
      <c r="ES35" s="379"/>
      <c r="ET35" s="379"/>
      <c r="EU35" s="379"/>
      <c r="EV35" s="379"/>
      <c r="EW35" s="379"/>
      <c r="EX35" s="379"/>
      <c r="EY35" s="379"/>
    </row>
    <row r="36" spans="1:155" s="87" customFormat="1" ht="12.75" customHeight="1" outlineLevel="1">
      <c r="A36" s="401"/>
      <c r="B36" s="373"/>
      <c r="C36" s="373"/>
      <c r="D36" s="379"/>
      <c r="E36" s="373"/>
      <c r="F36" s="373"/>
      <c r="G36" s="379"/>
      <c r="H36" s="379"/>
      <c r="I36" s="379"/>
      <c r="J36" s="379"/>
      <c r="K36" s="379"/>
      <c r="L36" s="379"/>
      <c r="M36" s="379"/>
      <c r="N36" s="379"/>
      <c r="O36" s="379"/>
      <c r="P36" s="379"/>
      <c r="Q36" s="379"/>
      <c r="R36" s="379"/>
      <c r="S36" s="379"/>
      <c r="T36" s="379"/>
      <c r="U36" s="379"/>
      <c r="V36" s="379"/>
      <c r="W36" s="379"/>
      <c r="X36" s="379"/>
      <c r="Y36" s="379"/>
      <c r="Z36" s="379"/>
      <c r="AA36" s="379"/>
      <c r="AB36" s="379"/>
      <c r="AC36" s="379"/>
      <c r="AD36" s="379"/>
      <c r="AE36" s="379"/>
      <c r="AF36" s="379"/>
      <c r="AG36" s="379"/>
      <c r="AH36" s="379"/>
      <c r="AI36" s="379"/>
      <c r="AJ36" s="379"/>
      <c r="AK36" s="379"/>
      <c r="AL36" s="379"/>
      <c r="AM36" s="379"/>
      <c r="AN36" s="379"/>
      <c r="AO36" s="379"/>
      <c r="AP36" s="379"/>
      <c r="AQ36" s="379"/>
      <c r="AR36" s="379"/>
      <c r="AS36" s="379"/>
      <c r="AT36" s="379"/>
      <c r="AU36" s="379"/>
      <c r="AV36" s="379"/>
      <c r="AW36" s="379"/>
      <c r="AX36" s="379"/>
      <c r="AY36" s="379"/>
      <c r="AZ36" s="379"/>
      <c r="BA36" s="379"/>
      <c r="BB36" s="379"/>
      <c r="BC36" s="379"/>
      <c r="BD36" s="379"/>
      <c r="BE36" s="379"/>
      <c r="BF36" s="379"/>
      <c r="BG36" s="379"/>
      <c r="BH36" s="379"/>
      <c r="BI36" s="379"/>
      <c r="BJ36" s="379"/>
      <c r="BK36" s="379"/>
      <c r="BL36" s="379"/>
      <c r="BM36" s="379"/>
      <c r="BN36" s="379"/>
      <c r="BO36" s="379"/>
      <c r="BP36" s="379"/>
      <c r="BQ36" s="379"/>
      <c r="BR36" s="379"/>
      <c r="BS36" s="379"/>
      <c r="BT36" s="379"/>
      <c r="BU36" s="379"/>
      <c r="BV36" s="379"/>
      <c r="BW36" s="379"/>
      <c r="BX36" s="379"/>
      <c r="BY36" s="379"/>
      <c r="BZ36" s="379"/>
      <c r="CA36" s="379"/>
      <c r="CB36" s="379"/>
      <c r="CC36" s="379"/>
      <c r="CD36" s="379"/>
      <c r="CE36" s="379"/>
      <c r="CF36" s="379"/>
      <c r="CG36" s="379"/>
      <c r="CH36" s="379"/>
      <c r="CI36" s="379"/>
      <c r="CJ36" s="379"/>
      <c r="CK36" s="379"/>
      <c r="CL36" s="379"/>
      <c r="CM36" s="379"/>
      <c r="CN36" s="379"/>
      <c r="CO36" s="379"/>
      <c r="CP36" s="379"/>
      <c r="CQ36" s="379"/>
      <c r="CR36" s="379"/>
      <c r="CS36" s="379"/>
      <c r="CT36" s="379"/>
      <c r="CU36" s="379"/>
      <c r="CV36" s="379"/>
      <c r="CW36" s="379"/>
      <c r="CX36" s="379"/>
      <c r="CY36" s="379"/>
      <c r="CZ36" s="379"/>
      <c r="DA36" s="379"/>
      <c r="DB36" s="379"/>
      <c r="DC36" s="379"/>
      <c r="DD36" s="379"/>
      <c r="DE36" s="379"/>
      <c r="DF36" s="379"/>
      <c r="DG36" s="379"/>
      <c r="DH36" s="379"/>
      <c r="DI36" s="379"/>
      <c r="DJ36" s="379"/>
      <c r="DK36" s="379"/>
      <c r="DL36" s="379"/>
      <c r="DM36" s="379"/>
      <c r="DN36" s="379"/>
      <c r="DO36" s="379"/>
      <c r="DP36" s="379"/>
      <c r="DQ36" s="379"/>
      <c r="DR36" s="379"/>
      <c r="DS36" s="379"/>
      <c r="DT36" s="379"/>
      <c r="DU36" s="379"/>
      <c r="DV36" s="379"/>
      <c r="DW36" s="379"/>
      <c r="DX36" s="379"/>
      <c r="DY36" s="379"/>
      <c r="DZ36" s="379"/>
      <c r="EA36" s="379"/>
      <c r="EB36" s="379"/>
      <c r="EC36" s="379"/>
      <c r="ED36" s="379"/>
      <c r="EE36" s="379"/>
      <c r="EF36" s="379"/>
      <c r="EG36" s="379"/>
      <c r="EH36" s="379"/>
      <c r="EI36" s="379"/>
      <c r="EJ36" s="379"/>
      <c r="EK36" s="379"/>
      <c r="EL36" s="379"/>
      <c r="EM36" s="379"/>
      <c r="EN36" s="379"/>
      <c r="EO36" s="379"/>
      <c r="EP36" s="379"/>
      <c r="EQ36" s="379"/>
      <c r="ER36" s="379"/>
      <c r="ES36" s="379"/>
      <c r="ET36" s="379"/>
      <c r="EU36" s="379"/>
      <c r="EV36" s="379"/>
      <c r="EW36" s="379"/>
      <c r="EX36" s="379"/>
      <c r="EY36" s="379"/>
    </row>
    <row r="37" spans="1:155" s="87" customFormat="1" ht="12.75" customHeight="1" outlineLevel="1">
      <c r="A37" s="401"/>
      <c r="B37" s="373"/>
      <c r="C37" s="373"/>
      <c r="D37" s="379"/>
      <c r="E37" s="373"/>
      <c r="F37" s="373"/>
      <c r="G37" s="379"/>
      <c r="H37" s="379"/>
      <c r="I37" s="379"/>
      <c r="J37" s="379"/>
      <c r="K37" s="379"/>
      <c r="L37" s="379"/>
      <c r="M37" s="379"/>
      <c r="N37" s="379"/>
      <c r="O37" s="379"/>
      <c r="P37" s="379"/>
      <c r="Q37" s="379"/>
      <c r="R37" s="379"/>
      <c r="S37" s="379"/>
      <c r="T37" s="379"/>
      <c r="U37" s="379"/>
      <c r="V37" s="379"/>
      <c r="W37" s="379"/>
      <c r="X37" s="379"/>
      <c r="Y37" s="379"/>
      <c r="Z37" s="379"/>
      <c r="AA37" s="379"/>
      <c r="AB37" s="379"/>
      <c r="AC37" s="379"/>
      <c r="AD37" s="379"/>
      <c r="AE37" s="379"/>
      <c r="AF37" s="379"/>
      <c r="AG37" s="379"/>
      <c r="AH37" s="379"/>
      <c r="AI37" s="379"/>
      <c r="AJ37" s="379"/>
      <c r="AK37" s="379"/>
      <c r="AL37" s="379"/>
      <c r="AM37" s="379"/>
      <c r="AN37" s="379"/>
      <c r="AO37" s="379"/>
      <c r="AP37" s="379"/>
      <c r="AQ37" s="379"/>
      <c r="AR37" s="379"/>
      <c r="AS37" s="379"/>
      <c r="AT37" s="379"/>
      <c r="AU37" s="379"/>
      <c r="AV37" s="379"/>
      <c r="AW37" s="379"/>
      <c r="AX37" s="379"/>
      <c r="AY37" s="379"/>
      <c r="AZ37" s="379"/>
      <c r="BA37" s="379"/>
      <c r="BB37" s="379"/>
      <c r="BC37" s="379"/>
      <c r="BD37" s="379"/>
      <c r="BE37" s="379"/>
      <c r="BF37" s="379"/>
      <c r="BG37" s="379"/>
      <c r="BH37" s="379"/>
      <c r="BI37" s="379"/>
      <c r="BJ37" s="379"/>
      <c r="BK37" s="379"/>
      <c r="BL37" s="379"/>
      <c r="BM37" s="379"/>
      <c r="BN37" s="379"/>
      <c r="BO37" s="379"/>
      <c r="BP37" s="379"/>
      <c r="BQ37" s="379"/>
      <c r="BR37" s="379"/>
      <c r="BS37" s="379"/>
      <c r="BT37" s="379"/>
      <c r="BU37" s="379"/>
      <c r="BV37" s="379"/>
      <c r="BW37" s="379"/>
      <c r="BX37" s="379"/>
      <c r="BY37" s="379"/>
      <c r="BZ37" s="379"/>
      <c r="CA37" s="379"/>
      <c r="CB37" s="379"/>
      <c r="CC37" s="379"/>
      <c r="CD37" s="379"/>
      <c r="CE37" s="379"/>
      <c r="CF37" s="379"/>
      <c r="CG37" s="379"/>
      <c r="CH37" s="379"/>
      <c r="CI37" s="379"/>
      <c r="CJ37" s="379"/>
      <c r="CK37" s="379"/>
      <c r="CL37" s="379"/>
      <c r="CM37" s="379"/>
      <c r="CN37" s="379"/>
      <c r="CO37" s="379"/>
      <c r="CP37" s="379"/>
      <c r="CQ37" s="379"/>
      <c r="CR37" s="379"/>
      <c r="CS37" s="379"/>
      <c r="CT37" s="379"/>
      <c r="CU37" s="379"/>
      <c r="CV37" s="379"/>
      <c r="CW37" s="379"/>
      <c r="CX37" s="379"/>
      <c r="CY37" s="379"/>
      <c r="CZ37" s="379"/>
      <c r="DA37" s="379"/>
      <c r="DB37" s="379"/>
      <c r="DC37" s="379"/>
      <c r="DD37" s="379"/>
      <c r="DE37" s="379"/>
      <c r="DF37" s="379"/>
      <c r="DG37" s="379"/>
      <c r="DH37" s="379"/>
      <c r="DI37" s="379"/>
      <c r="DJ37" s="379"/>
      <c r="DK37" s="379"/>
      <c r="DL37" s="379"/>
      <c r="DM37" s="379"/>
      <c r="DN37" s="379"/>
      <c r="DO37" s="379"/>
      <c r="DP37" s="379"/>
      <c r="DQ37" s="379"/>
      <c r="DR37" s="379"/>
      <c r="DS37" s="379"/>
      <c r="DT37" s="379"/>
      <c r="DU37" s="379"/>
      <c r="DV37" s="379"/>
      <c r="DW37" s="379"/>
      <c r="DX37" s="379"/>
      <c r="DY37" s="379"/>
      <c r="DZ37" s="379"/>
      <c r="EA37" s="379"/>
      <c r="EB37" s="379"/>
      <c r="EC37" s="379"/>
      <c r="ED37" s="379"/>
      <c r="EE37" s="379"/>
      <c r="EF37" s="379"/>
      <c r="EG37" s="379"/>
      <c r="EH37" s="379"/>
      <c r="EI37" s="379"/>
      <c r="EJ37" s="379"/>
      <c r="EK37" s="379"/>
      <c r="EL37" s="379"/>
      <c r="EM37" s="379"/>
      <c r="EN37" s="379"/>
      <c r="EO37" s="379"/>
      <c r="EP37" s="379"/>
      <c r="EQ37" s="379"/>
      <c r="ER37" s="379"/>
      <c r="ES37" s="379"/>
      <c r="ET37" s="379"/>
      <c r="EU37" s="379"/>
      <c r="EV37" s="379"/>
      <c r="EW37" s="379"/>
      <c r="EX37" s="379"/>
      <c r="EY37" s="379"/>
    </row>
    <row r="38" spans="1:155" s="87" customFormat="1" ht="12.75" customHeight="1" outlineLevel="1">
      <c r="A38" s="401"/>
      <c r="B38" s="373"/>
      <c r="C38" s="373"/>
      <c r="D38" s="375"/>
      <c r="E38" s="373"/>
      <c r="F38" s="373"/>
      <c r="G38" s="375"/>
      <c r="H38" s="375"/>
      <c r="I38" s="375"/>
      <c r="J38" s="375"/>
      <c r="K38" s="375"/>
      <c r="L38" s="375"/>
      <c r="M38" s="375"/>
      <c r="N38" s="379"/>
      <c r="O38" s="379"/>
      <c r="P38" s="379"/>
      <c r="Q38" s="379"/>
      <c r="R38" s="379"/>
      <c r="S38" s="379"/>
      <c r="T38" s="379"/>
      <c r="U38" s="379"/>
      <c r="V38" s="379"/>
      <c r="W38" s="379"/>
      <c r="X38" s="379"/>
      <c r="Y38" s="379"/>
      <c r="Z38" s="379"/>
      <c r="AA38" s="379"/>
      <c r="AB38" s="379"/>
      <c r="AC38" s="379"/>
      <c r="AD38" s="379"/>
      <c r="AE38" s="379"/>
      <c r="AF38" s="379"/>
      <c r="AG38" s="379"/>
      <c r="AH38" s="379"/>
      <c r="AI38" s="379"/>
      <c r="AJ38" s="379"/>
      <c r="AK38" s="379"/>
      <c r="AL38" s="379"/>
      <c r="AM38" s="379"/>
      <c r="AN38" s="379"/>
      <c r="AO38" s="379"/>
      <c r="AP38" s="379"/>
      <c r="AQ38" s="379"/>
      <c r="AR38" s="379"/>
      <c r="AS38" s="379"/>
      <c r="AT38" s="379"/>
      <c r="AU38" s="379"/>
      <c r="AV38" s="379"/>
      <c r="AW38" s="379"/>
      <c r="AX38" s="379"/>
      <c r="AY38" s="379"/>
      <c r="AZ38" s="379"/>
      <c r="BA38" s="379"/>
      <c r="BB38" s="379"/>
      <c r="BC38" s="379"/>
      <c r="BD38" s="379"/>
      <c r="BE38" s="379"/>
      <c r="BF38" s="379"/>
      <c r="BG38" s="379"/>
      <c r="BH38" s="379"/>
      <c r="BI38" s="379"/>
      <c r="BJ38" s="379"/>
      <c r="BK38" s="379"/>
      <c r="BL38" s="379"/>
      <c r="BM38" s="379"/>
      <c r="BN38" s="379"/>
      <c r="BO38" s="379"/>
      <c r="BP38" s="379"/>
      <c r="BQ38" s="379"/>
      <c r="BR38" s="379"/>
      <c r="BS38" s="379"/>
      <c r="BT38" s="379"/>
      <c r="BU38" s="379"/>
      <c r="BV38" s="379"/>
      <c r="BW38" s="379"/>
      <c r="BX38" s="379"/>
      <c r="BY38" s="379"/>
      <c r="BZ38" s="379"/>
      <c r="CA38" s="379"/>
      <c r="CB38" s="379"/>
      <c r="CC38" s="379"/>
      <c r="CD38" s="379"/>
      <c r="CE38" s="379"/>
      <c r="CF38" s="379"/>
      <c r="CG38" s="379"/>
      <c r="CH38" s="379"/>
      <c r="CI38" s="379"/>
      <c r="CJ38" s="379"/>
      <c r="CK38" s="379"/>
      <c r="CL38" s="379"/>
      <c r="CM38" s="379"/>
      <c r="CN38" s="379"/>
      <c r="CO38" s="379"/>
      <c r="CP38" s="379"/>
      <c r="CQ38" s="379"/>
      <c r="CR38" s="379"/>
      <c r="CS38" s="379"/>
      <c r="CT38" s="379"/>
      <c r="CU38" s="379"/>
      <c r="CV38" s="379"/>
      <c r="CW38" s="379"/>
      <c r="CX38" s="379"/>
      <c r="CY38" s="379"/>
      <c r="CZ38" s="379"/>
      <c r="DA38" s="379"/>
      <c r="DB38" s="379"/>
      <c r="DC38" s="379"/>
      <c r="DD38" s="379"/>
      <c r="DE38" s="379"/>
      <c r="DF38" s="379"/>
      <c r="DG38" s="379"/>
      <c r="DH38" s="379"/>
      <c r="DI38" s="379"/>
      <c r="DJ38" s="379"/>
      <c r="DK38" s="379"/>
      <c r="DL38" s="379"/>
      <c r="DM38" s="379"/>
      <c r="DN38" s="379"/>
      <c r="DO38" s="379"/>
      <c r="DP38" s="379"/>
      <c r="DQ38" s="379"/>
      <c r="DR38" s="379"/>
      <c r="DS38" s="379"/>
      <c r="DT38" s="379"/>
      <c r="DU38" s="379"/>
      <c r="DV38" s="379"/>
      <c r="DW38" s="379"/>
      <c r="DX38" s="379"/>
      <c r="DY38" s="379"/>
      <c r="DZ38" s="379"/>
      <c r="EA38" s="379"/>
      <c r="EB38" s="379"/>
      <c r="EC38" s="379"/>
      <c r="ED38" s="379"/>
      <c r="EE38" s="379"/>
      <c r="EF38" s="379"/>
      <c r="EG38" s="379"/>
      <c r="EH38" s="379"/>
      <c r="EI38" s="379"/>
      <c r="EJ38" s="379"/>
      <c r="EK38" s="379"/>
      <c r="EL38" s="379"/>
      <c r="EM38" s="379"/>
      <c r="EN38" s="379"/>
      <c r="EO38" s="379"/>
      <c r="EP38" s="379"/>
      <c r="EQ38" s="379"/>
      <c r="ER38" s="379"/>
      <c r="ES38" s="379"/>
      <c r="ET38" s="379"/>
      <c r="EU38" s="379"/>
      <c r="EV38" s="379"/>
      <c r="EW38" s="379"/>
      <c r="EX38" s="379"/>
      <c r="EY38" s="379"/>
    </row>
    <row r="39" spans="1:155" s="87" customFormat="1" ht="12.75" customHeight="1" outlineLevel="1">
      <c r="A39" s="401"/>
      <c r="B39" s="373"/>
      <c r="C39" s="373"/>
      <c r="D39" s="375"/>
      <c r="E39" s="373"/>
      <c r="F39" s="373"/>
      <c r="G39" s="375"/>
      <c r="H39" s="375"/>
      <c r="I39" s="375"/>
      <c r="J39" s="375"/>
      <c r="K39" s="375"/>
      <c r="L39" s="375"/>
      <c r="M39" s="375"/>
      <c r="N39" s="379"/>
      <c r="O39" s="379"/>
      <c r="P39" s="379"/>
      <c r="Q39" s="379"/>
      <c r="R39" s="379"/>
      <c r="S39" s="379"/>
      <c r="T39" s="379"/>
      <c r="U39" s="379"/>
      <c r="V39" s="379"/>
      <c r="W39" s="379"/>
      <c r="X39" s="379"/>
      <c r="Y39" s="379"/>
      <c r="Z39" s="379"/>
      <c r="AA39" s="379"/>
      <c r="AB39" s="379"/>
      <c r="AC39" s="379"/>
      <c r="AD39" s="379"/>
      <c r="AE39" s="379"/>
      <c r="AF39" s="379"/>
      <c r="AG39" s="379"/>
      <c r="AH39" s="379"/>
      <c r="AI39" s="379"/>
      <c r="AJ39" s="379"/>
      <c r="AK39" s="379"/>
      <c r="AL39" s="379"/>
      <c r="AM39" s="379"/>
      <c r="AN39" s="379"/>
      <c r="AO39" s="379"/>
      <c r="AP39" s="379"/>
      <c r="AQ39" s="379"/>
      <c r="AR39" s="379"/>
      <c r="AS39" s="379"/>
      <c r="AT39" s="379"/>
      <c r="AU39" s="379"/>
      <c r="AV39" s="379"/>
      <c r="AW39" s="379"/>
      <c r="AX39" s="379"/>
      <c r="AY39" s="379"/>
      <c r="AZ39" s="379"/>
      <c r="BA39" s="379"/>
      <c r="BB39" s="379"/>
      <c r="BC39" s="379"/>
      <c r="BD39" s="379"/>
      <c r="BE39" s="379"/>
      <c r="BF39" s="379"/>
      <c r="BG39" s="379"/>
      <c r="BH39" s="379"/>
      <c r="BI39" s="379"/>
      <c r="BJ39" s="379"/>
      <c r="BK39" s="379"/>
      <c r="BL39" s="379"/>
      <c r="BM39" s="379"/>
      <c r="BN39" s="379"/>
      <c r="BO39" s="379"/>
      <c r="BP39" s="379"/>
      <c r="BQ39" s="379"/>
      <c r="BR39" s="379"/>
      <c r="BS39" s="379"/>
      <c r="BT39" s="379"/>
      <c r="BU39" s="379"/>
      <c r="BV39" s="379"/>
      <c r="BW39" s="379"/>
      <c r="BX39" s="379"/>
      <c r="BY39" s="379"/>
      <c r="BZ39" s="379"/>
      <c r="CA39" s="379"/>
      <c r="CB39" s="379"/>
      <c r="CC39" s="379"/>
      <c r="CD39" s="379"/>
      <c r="CE39" s="379"/>
      <c r="CF39" s="379"/>
      <c r="CG39" s="379"/>
      <c r="CH39" s="379"/>
      <c r="CI39" s="379"/>
      <c r="CJ39" s="379"/>
      <c r="CK39" s="379"/>
      <c r="CL39" s="379"/>
      <c r="CM39" s="379"/>
      <c r="CN39" s="379"/>
      <c r="CO39" s="379"/>
      <c r="CP39" s="379"/>
      <c r="CQ39" s="379"/>
      <c r="CR39" s="379"/>
      <c r="CS39" s="379"/>
      <c r="CT39" s="379"/>
      <c r="CU39" s="379"/>
      <c r="CV39" s="379"/>
      <c r="CW39" s="379"/>
      <c r="CX39" s="379"/>
      <c r="CY39" s="379"/>
      <c r="CZ39" s="379"/>
      <c r="DA39" s="379"/>
      <c r="DB39" s="379"/>
      <c r="DC39" s="379"/>
      <c r="DD39" s="379"/>
      <c r="DE39" s="379"/>
      <c r="DF39" s="379"/>
      <c r="DG39" s="379"/>
      <c r="DH39" s="379"/>
      <c r="DI39" s="379"/>
      <c r="DJ39" s="379"/>
      <c r="DK39" s="379"/>
      <c r="DL39" s="379"/>
      <c r="DM39" s="379"/>
      <c r="DN39" s="379"/>
      <c r="DO39" s="379"/>
      <c r="DP39" s="379"/>
      <c r="DQ39" s="379"/>
      <c r="DR39" s="379"/>
      <c r="DS39" s="379"/>
      <c r="DT39" s="379"/>
      <c r="DU39" s="379"/>
      <c r="DV39" s="379"/>
      <c r="DW39" s="379"/>
      <c r="DX39" s="379"/>
      <c r="DY39" s="379"/>
      <c r="DZ39" s="379"/>
      <c r="EA39" s="379"/>
      <c r="EB39" s="379"/>
      <c r="EC39" s="379"/>
      <c r="ED39" s="379"/>
      <c r="EE39" s="379"/>
      <c r="EF39" s="379"/>
      <c r="EG39" s="379"/>
      <c r="EH39" s="379"/>
      <c r="EI39" s="379"/>
      <c r="EJ39" s="379"/>
      <c r="EK39" s="379"/>
      <c r="EL39" s="379"/>
      <c r="EM39" s="379"/>
      <c r="EN39" s="379"/>
      <c r="EO39" s="379"/>
      <c r="EP39" s="379"/>
      <c r="EQ39" s="379"/>
      <c r="ER39" s="379"/>
      <c r="ES39" s="379"/>
      <c r="ET39" s="379"/>
      <c r="EU39" s="379"/>
      <c r="EV39" s="379"/>
      <c r="EW39" s="379"/>
      <c r="EX39" s="379"/>
      <c r="EY39" s="379"/>
    </row>
    <row r="40" spans="1:155" s="87" customFormat="1" ht="12.75" customHeight="1" outlineLevel="1">
      <c r="A40" s="401"/>
      <c r="B40" s="373"/>
      <c r="C40" s="373"/>
      <c r="D40" s="375"/>
      <c r="E40" s="373"/>
      <c r="F40" s="373"/>
      <c r="G40" s="375"/>
      <c r="H40" s="375"/>
      <c r="I40" s="375"/>
      <c r="J40" s="375"/>
      <c r="K40" s="375"/>
      <c r="L40" s="375"/>
      <c r="M40" s="375"/>
      <c r="N40" s="379"/>
      <c r="O40" s="379"/>
      <c r="P40" s="379"/>
      <c r="Q40" s="379"/>
      <c r="R40" s="379"/>
      <c r="S40" s="379"/>
      <c r="T40" s="379"/>
      <c r="U40" s="379"/>
      <c r="V40" s="379"/>
      <c r="W40" s="379"/>
      <c r="X40" s="379"/>
      <c r="Y40" s="379"/>
      <c r="Z40" s="379"/>
      <c r="AA40" s="379"/>
      <c r="AB40" s="379"/>
      <c r="AC40" s="379"/>
      <c r="AD40" s="379"/>
      <c r="AE40" s="379"/>
      <c r="AF40" s="379"/>
      <c r="AG40" s="379"/>
      <c r="AH40" s="379"/>
      <c r="AI40" s="379"/>
      <c r="AJ40" s="379"/>
      <c r="AK40" s="379"/>
      <c r="AL40" s="379"/>
      <c r="AM40" s="379"/>
      <c r="AN40" s="379"/>
      <c r="AO40" s="379"/>
      <c r="AP40" s="379"/>
      <c r="AQ40" s="379"/>
      <c r="AR40" s="379"/>
      <c r="AS40" s="379"/>
      <c r="AT40" s="379"/>
      <c r="AU40" s="379"/>
      <c r="AV40" s="379"/>
      <c r="AW40" s="379"/>
      <c r="AX40" s="379"/>
      <c r="AY40" s="379"/>
      <c r="AZ40" s="379"/>
      <c r="BA40" s="379"/>
      <c r="BB40" s="379"/>
      <c r="BC40" s="379"/>
      <c r="BD40" s="379"/>
      <c r="BE40" s="379"/>
      <c r="BF40" s="379"/>
      <c r="BG40" s="379"/>
      <c r="BH40" s="379"/>
      <c r="BI40" s="379"/>
      <c r="BJ40" s="379"/>
      <c r="BK40" s="379"/>
      <c r="BL40" s="379"/>
      <c r="BM40" s="379"/>
      <c r="BN40" s="379"/>
      <c r="BO40" s="379"/>
      <c r="BP40" s="379"/>
      <c r="BQ40" s="379"/>
      <c r="BR40" s="379"/>
      <c r="BS40" s="379"/>
      <c r="BT40" s="379"/>
      <c r="BU40" s="379"/>
      <c r="BV40" s="379"/>
      <c r="BW40" s="379"/>
      <c r="BX40" s="379"/>
      <c r="BY40" s="379"/>
      <c r="BZ40" s="379"/>
      <c r="CA40" s="379"/>
      <c r="CB40" s="379"/>
      <c r="CC40" s="379"/>
      <c r="CD40" s="379"/>
      <c r="CE40" s="379"/>
      <c r="CF40" s="379"/>
      <c r="CG40" s="379"/>
      <c r="CH40" s="379"/>
      <c r="CI40" s="379"/>
      <c r="CJ40" s="379"/>
      <c r="CK40" s="379"/>
      <c r="CL40" s="379"/>
      <c r="CM40" s="379"/>
      <c r="CN40" s="379"/>
      <c r="CO40" s="379"/>
      <c r="CP40" s="379"/>
      <c r="CQ40" s="379"/>
      <c r="CR40" s="379"/>
      <c r="CS40" s="379"/>
      <c r="CT40" s="379"/>
      <c r="CU40" s="379"/>
      <c r="CV40" s="379"/>
      <c r="CW40" s="379"/>
      <c r="CX40" s="379"/>
      <c r="CY40" s="379"/>
      <c r="CZ40" s="379"/>
      <c r="DA40" s="379"/>
      <c r="DB40" s="379"/>
      <c r="DC40" s="379"/>
      <c r="DD40" s="379"/>
      <c r="DE40" s="379"/>
      <c r="DF40" s="379"/>
      <c r="DG40" s="379"/>
      <c r="DH40" s="379"/>
      <c r="DI40" s="379"/>
      <c r="DJ40" s="379"/>
      <c r="DK40" s="379"/>
      <c r="DL40" s="379"/>
      <c r="DM40" s="379"/>
      <c r="DN40" s="379"/>
      <c r="DO40" s="379"/>
      <c r="DP40" s="379"/>
      <c r="DQ40" s="379"/>
      <c r="DR40" s="379"/>
      <c r="DS40" s="379"/>
      <c r="DT40" s="379"/>
      <c r="DU40" s="379"/>
      <c r="DV40" s="379"/>
      <c r="DW40" s="379"/>
      <c r="DX40" s="379"/>
      <c r="DY40" s="379"/>
      <c r="DZ40" s="379"/>
      <c r="EA40" s="379"/>
      <c r="EB40" s="379"/>
      <c r="EC40" s="379"/>
      <c r="ED40" s="379"/>
      <c r="EE40" s="379"/>
      <c r="EF40" s="379"/>
      <c r="EG40" s="379"/>
      <c r="EH40" s="379"/>
      <c r="EI40" s="379"/>
      <c r="EJ40" s="379"/>
      <c r="EK40" s="379"/>
      <c r="EL40" s="379"/>
      <c r="EM40" s="379"/>
      <c r="EN40" s="379"/>
      <c r="EO40" s="379"/>
      <c r="EP40" s="379"/>
      <c r="EQ40" s="379"/>
      <c r="ER40" s="379"/>
      <c r="ES40" s="379"/>
      <c r="ET40" s="379"/>
      <c r="EU40" s="379"/>
      <c r="EV40" s="379"/>
      <c r="EW40" s="379"/>
      <c r="EX40" s="379"/>
      <c r="EY40" s="379"/>
    </row>
    <row r="41" spans="1:155" s="87" customFormat="1" ht="12.75" customHeight="1" outlineLevel="1">
      <c r="A41" s="401"/>
      <c r="B41" s="373"/>
      <c r="C41" s="373"/>
      <c r="D41" s="375"/>
      <c r="E41" s="373"/>
      <c r="F41" s="373"/>
      <c r="G41" s="375"/>
      <c r="H41" s="375"/>
      <c r="I41" s="375"/>
      <c r="J41" s="375"/>
      <c r="K41" s="375"/>
      <c r="L41" s="375"/>
      <c r="M41" s="375"/>
      <c r="N41" s="379"/>
      <c r="O41" s="379"/>
      <c r="P41" s="379"/>
      <c r="Q41" s="379"/>
      <c r="R41" s="379"/>
      <c r="S41" s="379"/>
      <c r="T41" s="379"/>
      <c r="U41" s="379"/>
      <c r="V41" s="379"/>
      <c r="W41" s="379"/>
      <c r="X41" s="379"/>
      <c r="Y41" s="379"/>
      <c r="Z41" s="379"/>
      <c r="AA41" s="379"/>
      <c r="AB41" s="379"/>
      <c r="AC41" s="379"/>
      <c r="AD41" s="379"/>
      <c r="AE41" s="379"/>
      <c r="AF41" s="379"/>
      <c r="AG41" s="379"/>
      <c r="AH41" s="379"/>
      <c r="AI41" s="379"/>
      <c r="AJ41" s="379"/>
      <c r="AK41" s="379"/>
      <c r="AL41" s="379"/>
      <c r="AM41" s="379"/>
      <c r="AN41" s="379"/>
      <c r="AO41" s="379"/>
      <c r="AP41" s="379"/>
      <c r="AQ41" s="379"/>
      <c r="AR41" s="379"/>
      <c r="AS41" s="379"/>
      <c r="AT41" s="379"/>
      <c r="AU41" s="379"/>
      <c r="AV41" s="379"/>
      <c r="AW41" s="379"/>
      <c r="AX41" s="379"/>
      <c r="AY41" s="379"/>
      <c r="AZ41" s="379"/>
      <c r="BA41" s="379"/>
      <c r="BB41" s="379"/>
      <c r="BC41" s="379"/>
      <c r="BD41" s="379"/>
      <c r="BE41" s="379"/>
      <c r="BF41" s="379"/>
      <c r="BG41" s="379"/>
      <c r="BH41" s="379"/>
      <c r="BI41" s="379"/>
      <c r="BJ41" s="379"/>
      <c r="BK41" s="379"/>
      <c r="BL41" s="379"/>
      <c r="BM41" s="379"/>
      <c r="BN41" s="379"/>
      <c r="BO41" s="379"/>
      <c r="BP41" s="379"/>
      <c r="BQ41" s="379"/>
      <c r="BR41" s="379"/>
      <c r="BS41" s="379"/>
      <c r="BT41" s="379"/>
      <c r="BU41" s="379"/>
      <c r="BV41" s="379"/>
      <c r="BW41" s="379"/>
      <c r="BX41" s="379"/>
      <c r="BY41" s="379"/>
      <c r="BZ41" s="379"/>
      <c r="CA41" s="379"/>
      <c r="CB41" s="379"/>
      <c r="CC41" s="379"/>
      <c r="CD41" s="379"/>
      <c r="CE41" s="379"/>
      <c r="CF41" s="379"/>
      <c r="CG41" s="379"/>
      <c r="CH41" s="379"/>
      <c r="CI41" s="379"/>
      <c r="CJ41" s="379"/>
      <c r="CK41" s="379"/>
      <c r="CL41" s="379"/>
      <c r="CM41" s="379"/>
      <c r="CN41" s="379"/>
      <c r="CO41" s="379"/>
      <c r="CP41" s="379"/>
      <c r="CQ41" s="379"/>
      <c r="CR41" s="379"/>
      <c r="CS41" s="379"/>
      <c r="CT41" s="379"/>
      <c r="CU41" s="379"/>
      <c r="CV41" s="379"/>
      <c r="CW41" s="379"/>
      <c r="CX41" s="379"/>
      <c r="CY41" s="379"/>
      <c r="CZ41" s="379"/>
      <c r="DA41" s="379"/>
      <c r="DB41" s="379"/>
      <c r="DC41" s="379"/>
      <c r="DD41" s="379"/>
      <c r="DE41" s="379"/>
      <c r="DF41" s="379"/>
      <c r="DG41" s="379"/>
      <c r="DH41" s="379"/>
      <c r="DI41" s="379"/>
      <c r="DJ41" s="379"/>
      <c r="DK41" s="379"/>
      <c r="DL41" s="379"/>
      <c r="DM41" s="379"/>
      <c r="DN41" s="379"/>
      <c r="DO41" s="379"/>
      <c r="DP41" s="379"/>
      <c r="DQ41" s="379"/>
      <c r="DR41" s="379"/>
      <c r="DS41" s="379"/>
      <c r="DT41" s="379"/>
      <c r="DU41" s="379"/>
      <c r="DV41" s="379"/>
      <c r="DW41" s="379"/>
      <c r="DX41" s="379"/>
      <c r="DY41" s="379"/>
      <c r="DZ41" s="379"/>
      <c r="EA41" s="379"/>
      <c r="EB41" s="379"/>
      <c r="EC41" s="379"/>
      <c r="ED41" s="379"/>
      <c r="EE41" s="379"/>
      <c r="EF41" s="379"/>
      <c r="EG41" s="379"/>
      <c r="EH41" s="379"/>
      <c r="EI41" s="379"/>
      <c r="EJ41" s="379"/>
      <c r="EK41" s="379"/>
      <c r="EL41" s="379"/>
      <c r="EM41" s="379"/>
      <c r="EN41" s="379"/>
      <c r="EO41" s="379"/>
      <c r="EP41" s="379"/>
      <c r="EQ41" s="379"/>
      <c r="ER41" s="379"/>
      <c r="ES41" s="379"/>
      <c r="ET41" s="379"/>
      <c r="EU41" s="379"/>
      <c r="EV41" s="379"/>
      <c r="EW41" s="379"/>
      <c r="EX41" s="379"/>
      <c r="EY41" s="379"/>
    </row>
    <row r="42" spans="1:155" outlineLevel="1">
      <c r="A42" s="401"/>
      <c r="B42" s="372"/>
      <c r="C42" s="359"/>
      <c r="D42" s="406"/>
      <c r="E42" s="407"/>
      <c r="F42" s="406"/>
      <c r="G42" s="406"/>
      <c r="H42" s="406"/>
      <c r="I42" s="406"/>
      <c r="J42" s="406"/>
      <c r="K42" s="406"/>
      <c r="L42" s="406"/>
      <c r="M42" s="406"/>
      <c r="N42" s="406"/>
      <c r="O42" s="406"/>
      <c r="P42" s="406"/>
      <c r="Q42" s="406"/>
      <c r="R42" s="406"/>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06"/>
      <c r="AP42" s="406"/>
      <c r="AQ42" s="406"/>
      <c r="AR42" s="406"/>
      <c r="AS42" s="406"/>
      <c r="AT42" s="406"/>
      <c r="AU42" s="406"/>
      <c r="AV42" s="406"/>
      <c r="AW42" s="406"/>
      <c r="AX42" s="406"/>
      <c r="AY42" s="406"/>
      <c r="AZ42" s="406"/>
      <c r="BA42" s="406"/>
      <c r="BB42" s="406"/>
      <c r="BC42" s="406"/>
      <c r="BD42" s="406"/>
      <c r="BE42" s="406"/>
      <c r="BF42" s="406"/>
      <c r="BG42" s="406"/>
      <c r="BH42" s="406"/>
      <c r="BI42" s="406"/>
      <c r="BJ42" s="406"/>
      <c r="BK42" s="406"/>
      <c r="BL42" s="406"/>
      <c r="BM42" s="406"/>
      <c r="BN42" s="406"/>
      <c r="BO42" s="406"/>
      <c r="BP42" s="406"/>
      <c r="BQ42" s="406"/>
      <c r="BR42" s="406"/>
      <c r="BS42" s="406"/>
      <c r="BT42" s="406"/>
      <c r="BU42" s="406"/>
      <c r="BV42" s="406"/>
      <c r="BW42" s="406"/>
      <c r="BX42" s="406"/>
      <c r="BY42" s="406"/>
      <c r="BZ42" s="406"/>
      <c r="CA42" s="406"/>
      <c r="CB42" s="406"/>
      <c r="CC42" s="406"/>
      <c r="CD42" s="406"/>
      <c r="CE42" s="406"/>
      <c r="CF42" s="406"/>
      <c r="CG42" s="406"/>
      <c r="CH42" s="406"/>
      <c r="CI42" s="406"/>
      <c r="CJ42" s="406"/>
      <c r="CK42" s="406"/>
      <c r="CL42" s="406"/>
      <c r="CM42" s="406"/>
      <c r="CN42" s="406"/>
      <c r="CO42" s="406"/>
      <c r="CP42" s="406"/>
      <c r="CQ42" s="406"/>
      <c r="CR42" s="406"/>
      <c r="CS42" s="406"/>
      <c r="CT42" s="406"/>
      <c r="CU42" s="406"/>
      <c r="CV42" s="406"/>
      <c r="CW42" s="406"/>
      <c r="CX42" s="406"/>
      <c r="CY42" s="406"/>
      <c r="CZ42" s="406"/>
      <c r="DA42" s="406"/>
      <c r="DB42" s="406"/>
      <c r="DC42" s="406"/>
      <c r="DD42" s="406"/>
      <c r="DE42" s="406"/>
      <c r="DF42" s="406"/>
      <c r="DG42" s="406"/>
      <c r="DH42" s="406"/>
      <c r="DI42" s="406"/>
      <c r="DJ42" s="406"/>
      <c r="DK42" s="406"/>
      <c r="DL42" s="406"/>
      <c r="DM42" s="406"/>
      <c r="DN42" s="406"/>
      <c r="DO42" s="406"/>
      <c r="DP42" s="406"/>
      <c r="DQ42" s="406"/>
      <c r="DR42" s="406"/>
      <c r="DS42" s="406"/>
      <c r="DT42" s="406"/>
      <c r="DU42" s="406"/>
      <c r="DV42" s="406"/>
      <c r="DW42" s="406"/>
      <c r="DX42" s="406"/>
      <c r="DY42" s="406"/>
      <c r="DZ42" s="406"/>
      <c r="EA42" s="406"/>
      <c r="EB42" s="406"/>
      <c r="EC42" s="406"/>
      <c r="ED42" s="406"/>
      <c r="EE42" s="406"/>
      <c r="EF42" s="406"/>
      <c r="EG42" s="406"/>
      <c r="EH42" s="406"/>
      <c r="EI42" s="406"/>
      <c r="EJ42" s="406"/>
      <c r="EK42" s="406"/>
      <c r="EL42" s="406"/>
      <c r="EM42" s="406"/>
      <c r="EN42" s="406"/>
      <c r="EO42" s="406"/>
      <c r="EP42" s="406"/>
      <c r="EQ42" s="406"/>
      <c r="ER42" s="406"/>
      <c r="ES42" s="406"/>
      <c r="ET42" s="406"/>
      <c r="EU42" s="406"/>
      <c r="EV42" s="406"/>
      <c r="EW42" s="406"/>
      <c r="EX42" s="406"/>
      <c r="EY42" s="406"/>
    </row>
    <row r="43" spans="1:155" s="94" customFormat="1" ht="4.5" customHeight="1" outlineLevel="1">
      <c r="A43" s="408"/>
      <c r="B43" s="409"/>
      <c r="C43" s="409"/>
      <c r="D43" s="409"/>
      <c r="E43" s="409"/>
      <c r="F43" s="409"/>
      <c r="G43" s="409"/>
      <c r="H43" s="409"/>
      <c r="I43" s="409"/>
      <c r="J43" s="409"/>
      <c r="K43" s="409"/>
      <c r="L43" s="409"/>
      <c r="M43" s="409"/>
      <c r="N43" s="409"/>
      <c r="O43" s="409"/>
      <c r="P43" s="409"/>
      <c r="Q43" s="409"/>
      <c r="R43" s="409"/>
      <c r="S43" s="409"/>
      <c r="T43" s="409"/>
      <c r="U43" s="409"/>
      <c r="V43" s="409"/>
      <c r="W43" s="409"/>
      <c r="X43" s="409"/>
      <c r="Y43" s="409"/>
      <c r="Z43" s="409"/>
      <c r="AA43" s="409"/>
      <c r="AB43" s="409"/>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AZ43" s="409"/>
      <c r="BA43" s="409"/>
      <c r="BB43" s="409"/>
      <c r="BC43" s="409"/>
      <c r="BD43" s="409"/>
      <c r="BE43" s="409"/>
      <c r="BF43" s="409"/>
      <c r="BG43" s="409"/>
      <c r="BH43" s="409"/>
      <c r="BI43" s="409"/>
      <c r="BJ43" s="409"/>
      <c r="BK43" s="409"/>
      <c r="BL43" s="409"/>
      <c r="BM43" s="409"/>
      <c r="BN43" s="409"/>
      <c r="BO43" s="409"/>
      <c r="BP43" s="409"/>
      <c r="BQ43" s="409"/>
      <c r="BR43" s="409"/>
      <c r="BS43" s="409"/>
      <c r="BT43" s="409"/>
      <c r="BU43" s="409"/>
      <c r="BV43" s="409"/>
      <c r="BW43" s="409"/>
      <c r="BX43" s="409"/>
      <c r="BY43" s="409"/>
      <c r="BZ43" s="409"/>
      <c r="CA43" s="409"/>
      <c r="CB43" s="409"/>
      <c r="CC43" s="409"/>
      <c r="CD43" s="409"/>
      <c r="CE43" s="409"/>
      <c r="CF43" s="409"/>
      <c r="CG43" s="409"/>
      <c r="CH43" s="409"/>
      <c r="CI43" s="409"/>
      <c r="CJ43" s="409"/>
      <c r="CK43" s="409"/>
      <c r="CL43" s="409"/>
      <c r="CM43" s="409"/>
      <c r="CN43" s="409"/>
      <c r="CO43" s="409"/>
      <c r="CP43" s="409"/>
      <c r="CQ43" s="409"/>
      <c r="CR43" s="409"/>
      <c r="CS43" s="409"/>
      <c r="CT43" s="409"/>
      <c r="CU43" s="409"/>
      <c r="CV43" s="409"/>
      <c r="CW43" s="409"/>
      <c r="CX43" s="409"/>
      <c r="CY43" s="409"/>
      <c r="CZ43" s="409"/>
      <c r="DA43" s="409"/>
      <c r="DB43" s="409"/>
      <c r="DC43" s="409"/>
      <c r="DD43" s="409"/>
      <c r="DE43" s="409"/>
      <c r="DF43" s="409"/>
      <c r="DG43" s="409"/>
      <c r="DH43" s="409"/>
      <c r="DI43" s="409"/>
      <c r="DJ43" s="409"/>
      <c r="DK43" s="409"/>
      <c r="DL43" s="409"/>
      <c r="DM43" s="409"/>
      <c r="DN43" s="409"/>
      <c r="DO43" s="409"/>
      <c r="DP43" s="409"/>
      <c r="DQ43" s="409"/>
      <c r="DR43" s="409"/>
      <c r="DS43" s="409"/>
      <c r="DT43" s="409"/>
      <c r="DU43" s="409"/>
      <c r="DV43" s="409"/>
      <c r="DW43" s="409"/>
      <c r="DX43" s="409"/>
      <c r="DY43" s="409"/>
      <c r="DZ43" s="409"/>
      <c r="EA43" s="409"/>
      <c r="EB43" s="409"/>
      <c r="EC43" s="409"/>
      <c r="ED43" s="409"/>
      <c r="EE43" s="409"/>
      <c r="EF43" s="409"/>
      <c r="EG43" s="409"/>
      <c r="EH43" s="409"/>
      <c r="EI43" s="409"/>
      <c r="EJ43" s="409"/>
      <c r="EK43" s="409"/>
      <c r="EL43" s="409"/>
      <c r="EM43" s="409"/>
      <c r="EN43" s="409"/>
      <c r="EO43" s="409"/>
      <c r="EP43" s="409"/>
      <c r="EQ43" s="409"/>
      <c r="ER43" s="409"/>
      <c r="ES43" s="409"/>
      <c r="ET43" s="409"/>
      <c r="EU43" s="409"/>
      <c r="EV43" s="409"/>
      <c r="EW43" s="409"/>
      <c r="EX43" s="409"/>
      <c r="EY43" s="409"/>
    </row>
    <row r="44" spans="1:155" s="87" customFormat="1">
      <c r="A44" s="373"/>
      <c r="B44" s="371"/>
      <c r="C44" s="371"/>
      <c r="D44" s="371"/>
      <c r="E44" s="371"/>
      <c r="F44" s="371"/>
      <c r="G44" s="371"/>
      <c r="H44" s="371"/>
      <c r="I44" s="371"/>
      <c r="J44" s="371"/>
      <c r="K44" s="371"/>
      <c r="L44" s="371"/>
      <c r="M44" s="371"/>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c r="AZ44" s="373"/>
      <c r="BA44" s="373"/>
      <c r="BB44" s="373"/>
      <c r="BC44" s="373"/>
      <c r="BD44" s="373"/>
      <c r="BE44" s="373"/>
      <c r="BF44" s="373"/>
      <c r="BG44" s="373"/>
      <c r="BH44" s="373"/>
      <c r="BI44" s="373"/>
      <c r="BJ44" s="373"/>
      <c r="BK44" s="373"/>
      <c r="BL44" s="373"/>
      <c r="BM44" s="373"/>
      <c r="BN44" s="373"/>
      <c r="BO44" s="373"/>
      <c r="BP44" s="373"/>
      <c r="BQ44" s="373"/>
      <c r="BR44" s="373"/>
      <c r="BS44" s="373"/>
      <c r="BT44" s="373"/>
      <c r="BU44" s="373"/>
      <c r="BV44" s="373"/>
      <c r="BW44" s="373"/>
      <c r="BX44" s="373"/>
      <c r="BY44" s="373"/>
      <c r="BZ44" s="373"/>
      <c r="CA44" s="373"/>
      <c r="CB44" s="373"/>
      <c r="CC44" s="373"/>
      <c r="CD44" s="373"/>
      <c r="CE44" s="373"/>
      <c r="CF44" s="373"/>
      <c r="CG44" s="373"/>
      <c r="CH44" s="373"/>
      <c r="CI44" s="373"/>
      <c r="CJ44" s="373"/>
      <c r="CK44" s="373"/>
      <c r="CL44" s="373"/>
      <c r="CM44" s="373"/>
      <c r="CN44" s="373"/>
      <c r="CO44" s="373"/>
      <c r="CP44" s="373"/>
      <c r="CQ44" s="373"/>
      <c r="CR44" s="373"/>
      <c r="CS44" s="373"/>
      <c r="CT44" s="373"/>
      <c r="CU44" s="373"/>
      <c r="CV44" s="373"/>
      <c r="CW44" s="373"/>
      <c r="CX44" s="373"/>
      <c r="CY44" s="373"/>
      <c r="CZ44" s="373"/>
      <c r="DA44" s="373"/>
      <c r="DB44" s="373"/>
      <c r="DC44" s="373"/>
      <c r="DD44" s="373"/>
      <c r="DE44" s="373"/>
      <c r="DF44" s="373"/>
      <c r="DG44" s="373"/>
      <c r="DH44" s="373"/>
      <c r="DI44" s="373"/>
      <c r="DJ44" s="373"/>
      <c r="DK44" s="373"/>
      <c r="DL44" s="373"/>
      <c r="DM44" s="373"/>
      <c r="DN44" s="373"/>
      <c r="DO44" s="373"/>
      <c r="DP44" s="373"/>
      <c r="DQ44" s="373"/>
      <c r="DR44" s="373"/>
      <c r="DS44" s="373"/>
      <c r="DT44" s="373"/>
      <c r="DU44" s="373"/>
      <c r="DV44" s="373"/>
      <c r="DW44" s="373"/>
      <c r="DX44" s="373"/>
      <c r="DY44" s="373"/>
      <c r="DZ44" s="373"/>
      <c r="EA44" s="373"/>
      <c r="EB44" s="373"/>
      <c r="EC44" s="373"/>
      <c r="ED44" s="373"/>
      <c r="EE44" s="373"/>
      <c r="EF44" s="373"/>
      <c r="EG44" s="373"/>
      <c r="EH44" s="373"/>
      <c r="EI44" s="373"/>
      <c r="EJ44" s="373"/>
      <c r="EK44" s="373"/>
      <c r="EL44" s="373"/>
      <c r="EM44" s="373"/>
      <c r="EN44" s="373"/>
      <c r="EO44" s="373"/>
      <c r="EP44" s="373"/>
      <c r="EQ44" s="373"/>
      <c r="ER44" s="373"/>
      <c r="ES44" s="373"/>
      <c r="ET44" s="373"/>
      <c r="EU44" s="373"/>
      <c r="EV44" s="373"/>
      <c r="EW44" s="373"/>
      <c r="EX44" s="373"/>
      <c r="EY44" s="373"/>
    </row>
    <row r="45" spans="1:155" collapsed="1">
      <c r="A45" s="422" t="s">
        <v>216</v>
      </c>
      <c r="B45" s="423"/>
      <c r="C45" s="423"/>
      <c r="D45" s="423"/>
      <c r="E45" s="423"/>
      <c r="F45" s="424"/>
      <c r="G45" s="424"/>
      <c r="H45" s="424"/>
      <c r="I45" s="424"/>
      <c r="J45" s="424"/>
      <c r="K45" s="424"/>
      <c r="L45" s="424"/>
      <c r="M45" s="424"/>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5"/>
      <c r="AK45" s="425"/>
      <c r="AL45" s="425"/>
      <c r="AM45" s="425"/>
      <c r="AN45" s="425"/>
      <c r="AO45" s="425"/>
      <c r="AP45" s="425"/>
      <c r="AQ45" s="425"/>
      <c r="AR45" s="425"/>
      <c r="AS45" s="425"/>
      <c r="AT45" s="425"/>
      <c r="AU45" s="425"/>
      <c r="AV45" s="425"/>
      <c r="AW45" s="425"/>
      <c r="AX45" s="425"/>
      <c r="AY45" s="425"/>
      <c r="AZ45" s="425"/>
      <c r="BA45" s="425"/>
      <c r="BB45" s="425"/>
      <c r="BC45" s="425"/>
      <c r="BD45" s="425"/>
      <c r="BE45" s="425"/>
      <c r="BF45" s="425"/>
      <c r="BG45" s="425"/>
      <c r="BH45" s="425"/>
      <c r="BI45" s="425"/>
      <c r="BJ45" s="425"/>
      <c r="BK45" s="425"/>
      <c r="BL45" s="425"/>
      <c r="BM45" s="425"/>
      <c r="BN45" s="425"/>
      <c r="BO45" s="425"/>
      <c r="BP45" s="425"/>
      <c r="BQ45" s="425"/>
      <c r="BR45" s="425"/>
      <c r="BS45" s="425"/>
      <c r="BT45" s="425"/>
      <c r="BU45" s="425"/>
      <c r="BV45" s="425"/>
      <c r="BW45" s="425"/>
      <c r="BX45" s="425"/>
      <c r="BY45" s="425"/>
      <c r="BZ45" s="425"/>
      <c r="CA45" s="425"/>
      <c r="CB45" s="425"/>
      <c r="CC45" s="425"/>
      <c r="CD45" s="425"/>
      <c r="CE45" s="425"/>
      <c r="CF45" s="425"/>
      <c r="CG45" s="425"/>
      <c r="CH45" s="425"/>
      <c r="CI45" s="425"/>
      <c r="CJ45" s="425"/>
      <c r="CK45" s="425"/>
      <c r="CL45" s="425"/>
      <c r="CM45" s="425"/>
      <c r="CN45" s="425"/>
      <c r="CO45" s="425"/>
      <c r="CP45" s="425"/>
      <c r="CQ45" s="425"/>
      <c r="CR45" s="425"/>
      <c r="CS45" s="425"/>
      <c r="CT45" s="425"/>
      <c r="CU45" s="425"/>
      <c r="CV45" s="425"/>
      <c r="CW45" s="425"/>
      <c r="CX45" s="425"/>
      <c r="CY45" s="425"/>
      <c r="CZ45" s="425"/>
      <c r="DA45" s="425"/>
      <c r="DB45" s="425"/>
      <c r="DC45" s="425"/>
      <c r="DD45" s="425"/>
      <c r="DE45" s="425"/>
      <c r="DF45" s="425"/>
      <c r="DG45" s="425"/>
      <c r="DH45" s="425"/>
      <c r="DI45" s="425"/>
      <c r="DJ45" s="425"/>
      <c r="DK45" s="425"/>
      <c r="DL45" s="425"/>
      <c r="DM45" s="425"/>
      <c r="DN45" s="425"/>
      <c r="DO45" s="425"/>
      <c r="DP45" s="425"/>
      <c r="DQ45" s="425"/>
      <c r="DR45" s="425"/>
      <c r="DS45" s="425"/>
      <c r="DT45" s="425"/>
      <c r="DU45" s="425"/>
      <c r="DV45" s="425"/>
      <c r="DW45" s="425"/>
      <c r="DX45" s="425"/>
      <c r="DY45" s="425"/>
      <c r="DZ45" s="425"/>
      <c r="EA45" s="425"/>
      <c r="EB45" s="425"/>
      <c r="EC45" s="425"/>
      <c r="ED45" s="425"/>
      <c r="EE45" s="425"/>
      <c r="EF45" s="425"/>
      <c r="EG45" s="425"/>
      <c r="EH45" s="425"/>
      <c r="EI45" s="425"/>
      <c r="EJ45" s="425"/>
      <c r="EK45" s="425"/>
      <c r="EL45" s="425"/>
      <c r="EM45" s="425"/>
      <c r="EN45" s="425"/>
      <c r="EO45" s="425"/>
      <c r="EP45" s="425"/>
      <c r="EQ45" s="425"/>
      <c r="ER45" s="425"/>
      <c r="ES45" s="425"/>
      <c r="ET45" s="425"/>
      <c r="EU45" s="425"/>
      <c r="EV45" s="425"/>
      <c r="EW45" s="425"/>
      <c r="EX45" s="425"/>
      <c r="EY45" s="425"/>
    </row>
    <row r="46" spans="1:155" s="87" customFormat="1" hidden="1" outlineLevel="1">
      <c r="A46" s="373"/>
      <c r="B46" s="371"/>
      <c r="C46" s="371"/>
      <c r="D46" s="371"/>
      <c r="E46" s="371"/>
      <c r="F46" s="372"/>
      <c r="G46" s="372"/>
      <c r="H46" s="371"/>
      <c r="I46" s="371"/>
      <c r="J46" s="371"/>
      <c r="K46" s="371"/>
      <c r="L46" s="371"/>
      <c r="M46" s="371"/>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c r="AZ46" s="373"/>
      <c r="BA46" s="373"/>
      <c r="BB46" s="373"/>
      <c r="BC46" s="373"/>
      <c r="BD46" s="373"/>
      <c r="BE46" s="373"/>
      <c r="BF46" s="373"/>
      <c r="BG46" s="373"/>
      <c r="BH46" s="373"/>
      <c r="BI46" s="373"/>
      <c r="BJ46" s="373"/>
      <c r="BK46" s="373"/>
      <c r="BL46" s="373"/>
      <c r="BM46" s="373"/>
      <c r="BN46" s="373"/>
      <c r="BO46" s="373"/>
      <c r="BP46" s="373"/>
      <c r="BQ46" s="373"/>
      <c r="BR46" s="373"/>
      <c r="BS46" s="373"/>
      <c r="BT46" s="373"/>
      <c r="BU46" s="373"/>
      <c r="BV46" s="373"/>
      <c r="BW46" s="373"/>
      <c r="BX46" s="373"/>
      <c r="BY46" s="373"/>
      <c r="BZ46" s="373"/>
      <c r="CA46" s="373"/>
      <c r="CB46" s="373"/>
      <c r="CC46" s="373"/>
      <c r="CD46" s="373"/>
      <c r="CE46" s="373"/>
      <c r="CF46" s="373"/>
      <c r="CG46" s="373"/>
      <c r="CH46" s="373"/>
      <c r="CI46" s="373"/>
      <c r="CJ46" s="373"/>
      <c r="CK46" s="373"/>
      <c r="CL46" s="373"/>
      <c r="CM46" s="373"/>
      <c r="CN46" s="373"/>
      <c r="CO46" s="373"/>
      <c r="CP46" s="373"/>
      <c r="CQ46" s="373"/>
      <c r="CR46" s="373"/>
      <c r="CS46" s="373"/>
      <c r="CT46" s="373"/>
      <c r="CU46" s="373"/>
      <c r="CV46" s="373"/>
      <c r="CW46" s="373"/>
      <c r="CX46" s="373"/>
      <c r="CY46" s="373"/>
      <c r="CZ46" s="373"/>
      <c r="DA46" s="373"/>
      <c r="DB46" s="373"/>
      <c r="DC46" s="373"/>
      <c r="DD46" s="373"/>
      <c r="DE46" s="373"/>
      <c r="DF46" s="373"/>
      <c r="DG46" s="373"/>
      <c r="DH46" s="373"/>
      <c r="DI46" s="373"/>
      <c r="DJ46" s="373"/>
      <c r="DK46" s="373"/>
      <c r="DL46" s="373"/>
      <c r="DM46" s="373"/>
      <c r="DN46" s="373"/>
      <c r="DO46" s="373"/>
      <c r="DP46" s="373"/>
      <c r="DQ46" s="373"/>
      <c r="DR46" s="373"/>
      <c r="DS46" s="373"/>
      <c r="DT46" s="373"/>
      <c r="DU46" s="373"/>
      <c r="DV46" s="373"/>
      <c r="DW46" s="373"/>
      <c r="DX46" s="373"/>
      <c r="DY46" s="373"/>
      <c r="DZ46" s="373"/>
      <c r="EA46" s="373"/>
      <c r="EB46" s="373"/>
      <c r="EC46" s="373"/>
      <c r="ED46" s="373"/>
      <c r="EE46" s="373"/>
      <c r="EF46" s="373"/>
      <c r="EG46" s="373"/>
      <c r="EH46" s="373"/>
      <c r="EI46" s="373"/>
      <c r="EJ46" s="373"/>
      <c r="EK46" s="373"/>
      <c r="EL46" s="373"/>
      <c r="EM46" s="373"/>
      <c r="EN46" s="373"/>
      <c r="EO46" s="373"/>
      <c r="EP46" s="373"/>
      <c r="EQ46" s="373"/>
      <c r="ER46" s="373"/>
      <c r="ES46" s="373"/>
      <c r="ET46" s="373"/>
      <c r="EU46" s="373"/>
      <c r="EV46" s="373"/>
      <c r="EW46" s="373"/>
      <c r="EX46" s="373"/>
      <c r="EY46" s="373"/>
    </row>
    <row r="47" spans="1:155" ht="4.5" hidden="1" customHeight="1" outlineLevel="1">
      <c r="A47" s="411"/>
      <c r="B47" s="412"/>
      <c r="C47" s="412"/>
      <c r="D47" s="412"/>
      <c r="E47" s="413"/>
      <c r="F47" s="412"/>
      <c r="G47" s="412"/>
      <c r="H47" s="414"/>
      <c r="I47" s="359"/>
      <c r="J47" s="359"/>
      <c r="K47" s="359"/>
      <c r="L47" s="359"/>
      <c r="M47" s="359"/>
      <c r="N47" s="359"/>
      <c r="O47" s="359"/>
      <c r="P47" s="359"/>
      <c r="Q47" s="359"/>
      <c r="R47" s="359"/>
      <c r="S47" s="359"/>
      <c r="T47" s="359"/>
      <c r="U47" s="359"/>
      <c r="V47" s="359"/>
      <c r="W47" s="359"/>
      <c r="X47" s="359"/>
      <c r="Y47" s="359"/>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59"/>
      <c r="CC47" s="359"/>
      <c r="CD47" s="359"/>
      <c r="CE47" s="359"/>
      <c r="CF47" s="359"/>
      <c r="CG47" s="359"/>
      <c r="CH47" s="359"/>
      <c r="CI47" s="359"/>
      <c r="CJ47" s="359"/>
      <c r="CK47" s="359"/>
      <c r="CL47" s="359"/>
      <c r="CM47" s="359"/>
      <c r="CN47" s="359"/>
      <c r="CO47" s="359"/>
      <c r="CP47" s="359"/>
      <c r="CQ47" s="359"/>
      <c r="CR47" s="359"/>
      <c r="CS47" s="359"/>
      <c r="CT47" s="359"/>
      <c r="CU47" s="359"/>
      <c r="CV47" s="359"/>
      <c r="CW47" s="359"/>
      <c r="CX47" s="359"/>
      <c r="CY47" s="359"/>
      <c r="CZ47" s="359"/>
      <c r="DA47" s="359"/>
      <c r="DB47" s="359"/>
      <c r="DC47" s="359"/>
      <c r="DD47" s="359"/>
      <c r="DE47" s="359"/>
      <c r="DF47" s="359"/>
      <c r="DG47" s="359"/>
      <c r="DH47" s="359"/>
      <c r="DI47" s="359"/>
      <c r="DJ47" s="359"/>
      <c r="DK47" s="359"/>
      <c r="DL47" s="359"/>
      <c r="DM47" s="359"/>
      <c r="DN47" s="359"/>
      <c r="DO47" s="359"/>
      <c r="DP47" s="359"/>
      <c r="DQ47" s="359"/>
      <c r="DR47" s="359"/>
      <c r="DS47" s="359"/>
      <c r="DT47" s="359"/>
      <c r="DU47" s="359"/>
      <c r="DV47" s="359"/>
      <c r="DW47" s="359"/>
      <c r="DX47" s="359"/>
      <c r="DY47" s="359"/>
      <c r="DZ47" s="359"/>
      <c r="EA47" s="359"/>
      <c r="EB47" s="359"/>
      <c r="EC47" s="359"/>
      <c r="ED47" s="359"/>
      <c r="EE47" s="359"/>
      <c r="EF47" s="359"/>
      <c r="EG47" s="359"/>
      <c r="EH47" s="359"/>
      <c r="EI47" s="359"/>
      <c r="EJ47" s="359"/>
      <c r="EK47" s="359"/>
      <c r="EL47" s="359"/>
      <c r="EM47" s="359"/>
      <c r="EN47" s="359"/>
      <c r="EO47" s="359"/>
      <c r="EP47" s="359"/>
      <c r="EQ47" s="359"/>
      <c r="ER47" s="359"/>
      <c r="ES47" s="359"/>
      <c r="ET47" s="359"/>
      <c r="EU47" s="359"/>
      <c r="EV47" s="359"/>
      <c r="EW47" s="359"/>
      <c r="EX47" s="359"/>
      <c r="EY47" s="359"/>
    </row>
    <row r="48" spans="1:155" hidden="1" outlineLevel="1">
      <c r="A48" s="533">
        <v>1</v>
      </c>
      <c r="B48" s="415" t="s">
        <v>217</v>
      </c>
      <c r="C48" s="370" t="str">
        <f ca="1">'Instructions &amp; Notes'!A4</f>
        <v>Instructions &amp; Notes</v>
      </c>
      <c r="D48" s="534"/>
      <c r="E48" s="535"/>
      <c r="F48" s="534"/>
      <c r="G48" s="534"/>
      <c r="H48" s="536"/>
      <c r="I48" s="359"/>
      <c r="J48" s="359"/>
      <c r="K48" s="359"/>
      <c r="L48" s="359"/>
      <c r="M48" s="359"/>
      <c r="N48" s="359"/>
      <c r="O48" s="359"/>
      <c r="P48" s="359"/>
      <c r="Q48" s="359"/>
      <c r="R48" s="359"/>
      <c r="S48" s="359"/>
      <c r="T48" s="359"/>
      <c r="U48" s="359"/>
      <c r="V48" s="359"/>
      <c r="W48" s="359"/>
      <c r="X48" s="359"/>
      <c r="Y48" s="359"/>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c r="AZ48" s="359"/>
      <c r="BA48" s="359"/>
      <c r="BB48" s="359"/>
      <c r="BC48" s="359"/>
      <c r="BD48" s="359"/>
      <c r="BE48" s="359"/>
      <c r="BF48" s="359"/>
      <c r="BG48" s="359"/>
      <c r="BH48" s="359"/>
      <c r="BI48" s="359"/>
      <c r="BJ48" s="359"/>
      <c r="BK48" s="359"/>
      <c r="BL48" s="359"/>
      <c r="BM48" s="359"/>
      <c r="BN48" s="359"/>
      <c r="BO48" s="359"/>
      <c r="BP48" s="359"/>
      <c r="BQ48" s="359"/>
      <c r="BR48" s="359"/>
      <c r="BS48" s="359"/>
      <c r="BT48" s="359"/>
      <c r="BU48" s="359"/>
      <c r="BV48" s="359"/>
      <c r="BW48" s="359"/>
      <c r="BX48" s="359"/>
      <c r="BY48" s="359"/>
      <c r="BZ48" s="359"/>
      <c r="CA48" s="359"/>
      <c r="CB48" s="359"/>
      <c r="CC48" s="359"/>
      <c r="CD48" s="359"/>
      <c r="CE48" s="359"/>
      <c r="CF48" s="359"/>
      <c r="CG48" s="359"/>
      <c r="CH48" s="359"/>
      <c r="CI48" s="359"/>
      <c r="CJ48" s="359"/>
      <c r="CK48" s="359"/>
      <c r="CL48" s="359"/>
      <c r="CM48" s="359"/>
      <c r="CN48" s="359"/>
      <c r="CO48" s="359"/>
      <c r="CP48" s="359"/>
      <c r="CQ48" s="359"/>
      <c r="CR48" s="359"/>
      <c r="CS48" s="359"/>
      <c r="CT48" s="359"/>
      <c r="CU48" s="359"/>
      <c r="CV48" s="359"/>
      <c r="CW48" s="359"/>
      <c r="CX48" s="359"/>
      <c r="CY48" s="359"/>
      <c r="CZ48" s="359"/>
      <c r="DA48" s="359"/>
      <c r="DB48" s="359"/>
      <c r="DC48" s="359"/>
      <c r="DD48" s="359"/>
      <c r="DE48" s="359"/>
      <c r="DF48" s="359"/>
      <c r="DG48" s="359"/>
      <c r="DH48" s="359"/>
      <c r="DI48" s="359"/>
      <c r="DJ48" s="359"/>
      <c r="DK48" s="359"/>
      <c r="DL48" s="359"/>
      <c r="DM48" s="359"/>
      <c r="DN48" s="359"/>
      <c r="DO48" s="359"/>
      <c r="DP48" s="359"/>
      <c r="DQ48" s="359"/>
      <c r="DR48" s="359"/>
      <c r="DS48" s="359"/>
      <c r="DT48" s="359"/>
      <c r="DU48" s="359"/>
      <c r="DV48" s="359"/>
      <c r="DW48" s="359"/>
      <c r="DX48" s="359"/>
      <c r="DY48" s="359"/>
      <c r="DZ48" s="359"/>
      <c r="EA48" s="359"/>
      <c r="EB48" s="359"/>
      <c r="EC48" s="359"/>
      <c r="ED48" s="359"/>
      <c r="EE48" s="359"/>
      <c r="EF48" s="359"/>
      <c r="EG48" s="359"/>
      <c r="EH48" s="359"/>
      <c r="EI48" s="359"/>
      <c r="EJ48" s="359"/>
      <c r="EK48" s="359"/>
      <c r="EL48" s="359"/>
      <c r="EM48" s="359"/>
      <c r="EN48" s="359"/>
      <c r="EO48" s="359"/>
      <c r="EP48" s="359"/>
      <c r="EQ48" s="359"/>
      <c r="ER48" s="359"/>
      <c r="ES48" s="359"/>
      <c r="ET48" s="359"/>
      <c r="EU48" s="359"/>
      <c r="EV48" s="359"/>
      <c r="EW48" s="359"/>
      <c r="EX48" s="359"/>
      <c r="EY48" s="359"/>
    </row>
    <row r="49" spans="1:155" hidden="1" outlineLevel="1">
      <c r="A49" s="533">
        <v>2</v>
      </c>
      <c r="B49" s="415" t="s">
        <v>218</v>
      </c>
      <c r="C49" s="370" t="str">
        <f ca="1">Styles!A4</f>
        <v>Styles</v>
      </c>
      <c r="D49" s="534"/>
      <c r="E49" s="535"/>
      <c r="F49" s="534"/>
      <c r="G49" s="534"/>
      <c r="H49" s="536"/>
      <c r="I49" s="359"/>
      <c r="J49" s="359"/>
      <c r="K49" s="359"/>
      <c r="L49" s="359"/>
      <c r="M49" s="359"/>
      <c r="N49" s="359"/>
      <c r="O49" s="359"/>
      <c r="P49" s="359"/>
      <c r="Q49" s="359"/>
      <c r="R49" s="359"/>
      <c r="S49" s="359"/>
      <c r="T49" s="359"/>
      <c r="U49" s="359"/>
      <c r="V49" s="359"/>
      <c r="W49" s="359"/>
      <c r="X49" s="359"/>
      <c r="Y49" s="359"/>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c r="AZ49" s="359"/>
      <c r="BA49" s="359"/>
      <c r="BB49" s="359"/>
      <c r="BC49" s="359"/>
      <c r="BD49" s="359"/>
      <c r="BE49" s="359"/>
      <c r="BF49" s="359"/>
      <c r="BG49" s="359"/>
      <c r="BH49" s="359"/>
      <c r="BI49" s="359"/>
      <c r="BJ49" s="359"/>
      <c r="BK49" s="359"/>
      <c r="BL49" s="359"/>
      <c r="BM49" s="359"/>
      <c r="BN49" s="359"/>
      <c r="BO49" s="359"/>
      <c r="BP49" s="359"/>
      <c r="BQ49" s="359"/>
      <c r="BR49" s="359"/>
      <c r="BS49" s="359"/>
      <c r="BT49" s="359"/>
      <c r="BU49" s="359"/>
      <c r="BV49" s="359"/>
      <c r="BW49" s="359"/>
      <c r="BX49" s="359"/>
      <c r="BY49" s="359"/>
      <c r="BZ49" s="359"/>
      <c r="CA49" s="359"/>
      <c r="CB49" s="359"/>
      <c r="CC49" s="359"/>
      <c r="CD49" s="359"/>
      <c r="CE49" s="359"/>
      <c r="CF49" s="359"/>
      <c r="CG49" s="359"/>
      <c r="CH49" s="359"/>
      <c r="CI49" s="359"/>
      <c r="CJ49" s="359"/>
      <c r="CK49" s="359"/>
      <c r="CL49" s="359"/>
      <c r="CM49" s="359"/>
      <c r="CN49" s="359"/>
      <c r="CO49" s="359"/>
      <c r="CP49" s="359"/>
      <c r="CQ49" s="359"/>
      <c r="CR49" s="359"/>
      <c r="CS49" s="359"/>
      <c r="CT49" s="359"/>
      <c r="CU49" s="359"/>
      <c r="CV49" s="359"/>
      <c r="CW49" s="359"/>
      <c r="CX49" s="359"/>
      <c r="CY49" s="359"/>
      <c r="CZ49" s="359"/>
      <c r="DA49" s="359"/>
      <c r="DB49" s="359"/>
      <c r="DC49" s="359"/>
      <c r="DD49" s="359"/>
      <c r="DE49" s="359"/>
      <c r="DF49" s="359"/>
      <c r="DG49" s="359"/>
      <c r="DH49" s="359"/>
      <c r="DI49" s="359"/>
      <c r="DJ49" s="359"/>
      <c r="DK49" s="359"/>
      <c r="DL49" s="359"/>
      <c r="DM49" s="359"/>
      <c r="DN49" s="359"/>
      <c r="DO49" s="359"/>
      <c r="DP49" s="359"/>
      <c r="DQ49" s="359"/>
      <c r="DR49" s="359"/>
      <c r="DS49" s="359"/>
      <c r="DT49" s="359"/>
      <c r="DU49" s="359"/>
      <c r="DV49" s="359"/>
      <c r="DW49" s="359"/>
      <c r="DX49" s="359"/>
      <c r="DY49" s="359"/>
      <c r="DZ49" s="359"/>
      <c r="EA49" s="359"/>
      <c r="EB49" s="359"/>
      <c r="EC49" s="359"/>
      <c r="ED49" s="359"/>
      <c r="EE49" s="359"/>
      <c r="EF49" s="359"/>
      <c r="EG49" s="359"/>
      <c r="EH49" s="359"/>
      <c r="EI49" s="359"/>
      <c r="EJ49" s="359"/>
      <c r="EK49" s="359"/>
      <c r="EL49" s="359"/>
      <c r="EM49" s="359"/>
      <c r="EN49" s="359"/>
      <c r="EO49" s="359"/>
      <c r="EP49" s="359"/>
      <c r="EQ49" s="359"/>
      <c r="ER49" s="359"/>
      <c r="ES49" s="359"/>
      <c r="ET49" s="359"/>
      <c r="EU49" s="359"/>
      <c r="EV49" s="359"/>
      <c r="EW49" s="359"/>
      <c r="EX49" s="359"/>
      <c r="EY49" s="359"/>
    </row>
    <row r="50" spans="1:155" hidden="1" outlineLevel="1">
      <c r="A50" s="533">
        <v>3</v>
      </c>
      <c r="B50" s="415" t="s">
        <v>219</v>
      </c>
      <c r="C50" s="370" t="str">
        <f ca="1">Contents!A4</f>
        <v>Contents</v>
      </c>
      <c r="D50" s="534"/>
      <c r="E50" s="535"/>
      <c r="F50" s="534"/>
      <c r="G50" s="534"/>
      <c r="H50" s="536"/>
      <c r="I50" s="359"/>
      <c r="J50" s="359"/>
      <c r="K50" s="359"/>
      <c r="L50" s="359"/>
      <c r="M50" s="359"/>
      <c r="N50" s="359"/>
      <c r="O50" s="359"/>
      <c r="P50" s="359"/>
      <c r="Q50" s="359"/>
      <c r="R50" s="359"/>
      <c r="S50" s="359"/>
      <c r="T50" s="359"/>
      <c r="U50" s="359"/>
      <c r="V50" s="359"/>
      <c r="W50" s="359"/>
      <c r="X50" s="359"/>
      <c r="Y50" s="359"/>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c r="AZ50" s="359"/>
      <c r="BA50" s="359"/>
      <c r="BB50" s="359"/>
      <c r="BC50" s="359"/>
      <c r="BD50" s="359"/>
      <c r="BE50" s="359"/>
      <c r="BF50" s="359"/>
      <c r="BG50" s="359"/>
      <c r="BH50" s="359"/>
      <c r="BI50" s="359"/>
      <c r="BJ50" s="359"/>
      <c r="BK50" s="359"/>
      <c r="BL50" s="359"/>
      <c r="BM50" s="359"/>
      <c r="BN50" s="359"/>
      <c r="BO50" s="359"/>
      <c r="BP50" s="359"/>
      <c r="BQ50" s="359"/>
      <c r="BR50" s="359"/>
      <c r="BS50" s="359"/>
      <c r="BT50" s="359"/>
      <c r="BU50" s="359"/>
      <c r="BV50" s="359"/>
      <c r="BW50" s="359"/>
      <c r="BX50" s="359"/>
      <c r="BY50" s="359"/>
      <c r="BZ50" s="359"/>
      <c r="CA50" s="359"/>
      <c r="CB50" s="359"/>
      <c r="CC50" s="359"/>
      <c r="CD50" s="359"/>
      <c r="CE50" s="359"/>
      <c r="CF50" s="359"/>
      <c r="CG50" s="359"/>
      <c r="CH50" s="359"/>
      <c r="CI50" s="359"/>
      <c r="CJ50" s="359"/>
      <c r="CK50" s="359"/>
      <c r="CL50" s="359"/>
      <c r="CM50" s="359"/>
      <c r="CN50" s="359"/>
      <c r="CO50" s="359"/>
      <c r="CP50" s="359"/>
      <c r="CQ50" s="359"/>
      <c r="CR50" s="359"/>
      <c r="CS50" s="359"/>
      <c r="CT50" s="359"/>
      <c r="CU50" s="359"/>
      <c r="CV50" s="359"/>
      <c r="CW50" s="359"/>
      <c r="CX50" s="359"/>
      <c r="CY50" s="359"/>
      <c r="CZ50" s="359"/>
      <c r="DA50" s="359"/>
      <c r="DB50" s="359"/>
      <c r="DC50" s="359"/>
      <c r="DD50" s="359"/>
      <c r="DE50" s="359"/>
      <c r="DF50" s="359"/>
      <c r="DG50" s="359"/>
      <c r="DH50" s="359"/>
      <c r="DI50" s="359"/>
      <c r="DJ50" s="359"/>
      <c r="DK50" s="359"/>
      <c r="DL50" s="359"/>
      <c r="DM50" s="359"/>
      <c r="DN50" s="359"/>
      <c r="DO50" s="359"/>
      <c r="DP50" s="359"/>
      <c r="DQ50" s="359"/>
      <c r="DR50" s="359"/>
      <c r="DS50" s="359"/>
      <c r="DT50" s="359"/>
      <c r="DU50" s="359"/>
      <c r="DV50" s="359"/>
      <c r="DW50" s="359"/>
      <c r="DX50" s="359"/>
      <c r="DY50" s="359"/>
      <c r="DZ50" s="359"/>
      <c r="EA50" s="359"/>
      <c r="EB50" s="359"/>
      <c r="EC50" s="359"/>
      <c r="ED50" s="359"/>
      <c r="EE50" s="359"/>
      <c r="EF50" s="359"/>
      <c r="EG50" s="359"/>
      <c r="EH50" s="359"/>
      <c r="EI50" s="359"/>
      <c r="EJ50" s="359"/>
      <c r="EK50" s="359"/>
      <c r="EL50" s="359"/>
      <c r="EM50" s="359"/>
      <c r="EN50" s="359"/>
      <c r="EO50" s="359"/>
      <c r="EP50" s="359"/>
      <c r="EQ50" s="359"/>
      <c r="ER50" s="359"/>
      <c r="ES50" s="359"/>
      <c r="ET50" s="359"/>
      <c r="EU50" s="359"/>
      <c r="EV50" s="359"/>
      <c r="EW50" s="359"/>
      <c r="EX50" s="359"/>
      <c r="EY50" s="359"/>
    </row>
    <row r="51" spans="1:155" hidden="1" outlineLevel="1">
      <c r="A51" s="533">
        <v>4</v>
      </c>
      <c r="B51" s="415" t="s">
        <v>220</v>
      </c>
      <c r="C51" s="370" t="str">
        <f ca="1">'Model Logic'!A4</f>
        <v>Model Logic</v>
      </c>
      <c r="D51" s="534"/>
      <c r="E51" s="535"/>
      <c r="F51" s="534"/>
      <c r="G51" s="534"/>
      <c r="H51" s="536"/>
      <c r="I51" s="359"/>
      <c r="J51" s="359"/>
      <c r="K51" s="359"/>
      <c r="L51" s="359"/>
      <c r="M51" s="359"/>
      <c r="N51" s="359"/>
      <c r="O51" s="359"/>
      <c r="P51" s="359"/>
      <c r="Q51" s="359"/>
      <c r="R51" s="359"/>
      <c r="S51" s="359"/>
      <c r="T51" s="359"/>
      <c r="U51" s="359"/>
      <c r="V51" s="359"/>
      <c r="W51" s="359"/>
      <c r="X51" s="359"/>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59"/>
      <c r="BC51" s="359"/>
      <c r="BD51" s="359"/>
      <c r="BE51" s="359"/>
      <c r="BF51" s="359"/>
      <c r="BG51" s="359"/>
      <c r="BH51" s="359"/>
      <c r="BI51" s="359"/>
      <c r="BJ51" s="359"/>
      <c r="BK51" s="359"/>
      <c r="BL51" s="359"/>
      <c r="BM51" s="359"/>
      <c r="BN51" s="359"/>
      <c r="BO51" s="359"/>
      <c r="BP51" s="359"/>
      <c r="BQ51" s="359"/>
      <c r="BR51" s="359"/>
      <c r="BS51" s="359"/>
      <c r="BT51" s="359"/>
      <c r="BU51" s="359"/>
      <c r="BV51" s="359"/>
      <c r="BW51" s="359"/>
      <c r="BX51" s="359"/>
      <c r="BY51" s="359"/>
      <c r="BZ51" s="359"/>
      <c r="CA51" s="359"/>
      <c r="CB51" s="359"/>
      <c r="CC51" s="359"/>
      <c r="CD51" s="359"/>
      <c r="CE51" s="359"/>
      <c r="CF51" s="359"/>
      <c r="CG51" s="359"/>
      <c r="CH51" s="359"/>
      <c r="CI51" s="359"/>
      <c r="CJ51" s="359"/>
      <c r="CK51" s="359"/>
      <c r="CL51" s="359"/>
      <c r="CM51" s="359"/>
      <c r="CN51" s="359"/>
      <c r="CO51" s="359"/>
      <c r="CP51" s="359"/>
      <c r="CQ51" s="359"/>
      <c r="CR51" s="359"/>
      <c r="CS51" s="359"/>
      <c r="CT51" s="359"/>
      <c r="CU51" s="359"/>
      <c r="CV51" s="359"/>
      <c r="CW51" s="359"/>
      <c r="CX51" s="359"/>
      <c r="CY51" s="359"/>
      <c r="CZ51" s="359"/>
      <c r="DA51" s="359"/>
      <c r="DB51" s="359"/>
      <c r="DC51" s="359"/>
      <c r="DD51" s="359"/>
      <c r="DE51" s="359"/>
      <c r="DF51" s="359"/>
      <c r="DG51" s="359"/>
      <c r="DH51" s="359"/>
      <c r="DI51" s="359"/>
      <c r="DJ51" s="359"/>
      <c r="DK51" s="359"/>
      <c r="DL51" s="359"/>
      <c r="DM51" s="359"/>
      <c r="DN51" s="359"/>
      <c r="DO51" s="359"/>
      <c r="DP51" s="359"/>
      <c r="DQ51" s="359"/>
      <c r="DR51" s="359"/>
      <c r="DS51" s="359"/>
      <c r="DT51" s="359"/>
      <c r="DU51" s="359"/>
      <c r="DV51" s="359"/>
      <c r="DW51" s="359"/>
      <c r="DX51" s="359"/>
      <c r="DY51" s="359"/>
      <c r="DZ51" s="359"/>
      <c r="EA51" s="359"/>
      <c r="EB51" s="359"/>
      <c r="EC51" s="359"/>
      <c r="ED51" s="359"/>
      <c r="EE51" s="359"/>
      <c r="EF51" s="359"/>
      <c r="EG51" s="359"/>
      <c r="EH51" s="359"/>
      <c r="EI51" s="359"/>
      <c r="EJ51" s="359"/>
      <c r="EK51" s="359"/>
      <c r="EL51" s="359"/>
      <c r="EM51" s="359"/>
      <c r="EN51" s="359"/>
      <c r="EO51" s="359"/>
      <c r="EP51" s="359"/>
      <c r="EQ51" s="359"/>
      <c r="ER51" s="359"/>
      <c r="ES51" s="359"/>
      <c r="ET51" s="359"/>
      <c r="EU51" s="359"/>
      <c r="EV51" s="359"/>
      <c r="EW51" s="359"/>
      <c r="EX51" s="359"/>
      <c r="EY51" s="359"/>
    </row>
    <row r="52" spans="1:155" hidden="1" outlineLevel="1">
      <c r="A52" s="533">
        <v>5</v>
      </c>
      <c r="B52" s="415" t="s">
        <v>221</v>
      </c>
      <c r="C52" s="370" t="str">
        <f ca="1">'Error Checks'!A4</f>
        <v>Error Checks</v>
      </c>
      <c r="D52" s="534"/>
      <c r="E52" s="535"/>
      <c r="F52" s="534"/>
      <c r="G52" s="534"/>
      <c r="H52" s="536"/>
      <c r="I52" s="359"/>
      <c r="J52" s="359"/>
      <c r="K52" s="359"/>
      <c r="L52" s="359"/>
      <c r="M52" s="359"/>
      <c r="N52" s="359"/>
      <c r="O52" s="359"/>
      <c r="P52" s="359"/>
      <c r="Q52" s="359"/>
      <c r="R52" s="359"/>
      <c r="S52" s="359"/>
      <c r="T52" s="359"/>
      <c r="U52" s="359"/>
      <c r="V52" s="359"/>
      <c r="W52" s="359"/>
      <c r="X52" s="359"/>
      <c r="Y52" s="359"/>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c r="AZ52" s="359"/>
      <c r="BA52" s="359"/>
      <c r="BB52" s="359"/>
      <c r="BC52" s="359"/>
      <c r="BD52" s="359"/>
      <c r="BE52" s="359"/>
      <c r="BF52" s="359"/>
      <c r="BG52" s="359"/>
      <c r="BH52" s="359"/>
      <c r="BI52" s="359"/>
      <c r="BJ52" s="359"/>
      <c r="BK52" s="359"/>
      <c r="BL52" s="359"/>
      <c r="BM52" s="359"/>
      <c r="BN52" s="359"/>
      <c r="BO52" s="359"/>
      <c r="BP52" s="359"/>
      <c r="BQ52" s="359"/>
      <c r="BR52" s="359"/>
      <c r="BS52" s="359"/>
      <c r="BT52" s="359"/>
      <c r="BU52" s="359"/>
      <c r="BV52" s="359"/>
      <c r="BW52" s="359"/>
      <c r="BX52" s="359"/>
      <c r="BY52" s="359"/>
      <c r="BZ52" s="359"/>
      <c r="CA52" s="359"/>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c r="DR52" s="359"/>
      <c r="DS52" s="359"/>
      <c r="DT52" s="359"/>
      <c r="DU52" s="359"/>
      <c r="DV52" s="359"/>
      <c r="DW52" s="359"/>
      <c r="DX52" s="359"/>
      <c r="DY52" s="359"/>
      <c r="DZ52" s="359"/>
      <c r="EA52" s="359"/>
      <c r="EB52" s="359"/>
      <c r="EC52" s="359"/>
      <c r="ED52" s="359"/>
      <c r="EE52" s="359"/>
      <c r="EF52" s="359"/>
      <c r="EG52" s="359"/>
      <c r="EH52" s="359"/>
      <c r="EI52" s="359"/>
      <c r="EJ52" s="359"/>
      <c r="EK52" s="359"/>
      <c r="EL52" s="359"/>
      <c r="EM52" s="359"/>
      <c r="EN52" s="359"/>
      <c r="EO52" s="359"/>
      <c r="EP52" s="359"/>
      <c r="EQ52" s="359"/>
      <c r="ER52" s="359"/>
      <c r="ES52" s="359"/>
      <c r="ET52" s="359"/>
      <c r="EU52" s="359"/>
      <c r="EV52" s="359"/>
      <c r="EW52" s="359"/>
      <c r="EX52" s="359"/>
      <c r="EY52" s="359"/>
    </row>
    <row r="53" spans="1:155" hidden="1" outlineLevel="1">
      <c r="A53" s="533">
        <v>6</v>
      </c>
      <c r="B53" s="415" t="s">
        <v>222</v>
      </c>
      <c r="C53" s="370" t="str">
        <f ca="1">Constants!A4</f>
        <v>Constants</v>
      </c>
      <c r="D53" s="534"/>
      <c r="E53" s="535"/>
      <c r="F53" s="534"/>
      <c r="G53" s="534"/>
      <c r="H53" s="536"/>
      <c r="I53" s="359"/>
      <c r="J53" s="359"/>
      <c r="K53" s="359"/>
      <c r="L53" s="359"/>
      <c r="M53" s="359"/>
      <c r="N53" s="359"/>
      <c r="O53" s="359"/>
      <c r="P53" s="359"/>
      <c r="Q53" s="359"/>
      <c r="R53" s="359"/>
      <c r="S53" s="359"/>
      <c r="T53" s="359"/>
      <c r="U53" s="359"/>
      <c r="V53" s="359"/>
      <c r="W53" s="359"/>
      <c r="X53" s="359"/>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59"/>
      <c r="BC53" s="359"/>
      <c r="BD53" s="359"/>
      <c r="BE53" s="359"/>
      <c r="BF53" s="359"/>
      <c r="BG53" s="359"/>
      <c r="BH53" s="359"/>
      <c r="BI53" s="359"/>
      <c r="BJ53" s="359"/>
      <c r="BK53" s="359"/>
      <c r="BL53" s="359"/>
      <c r="BM53" s="359"/>
      <c r="BN53" s="359"/>
      <c r="BO53" s="359"/>
      <c r="BP53" s="359"/>
      <c r="BQ53" s="359"/>
      <c r="BR53" s="359"/>
      <c r="BS53" s="359"/>
      <c r="BT53" s="359"/>
      <c r="BU53" s="359"/>
      <c r="BV53" s="359"/>
      <c r="BW53" s="359"/>
      <c r="BX53" s="359"/>
      <c r="BY53" s="359"/>
      <c r="BZ53" s="359"/>
      <c r="CA53" s="359"/>
      <c r="CB53" s="359"/>
      <c r="CC53" s="359"/>
      <c r="CD53" s="359"/>
      <c r="CE53" s="359"/>
      <c r="CF53" s="359"/>
      <c r="CG53" s="359"/>
      <c r="CH53" s="359"/>
      <c r="CI53" s="359"/>
      <c r="CJ53" s="359"/>
      <c r="CK53" s="359"/>
      <c r="CL53" s="359"/>
      <c r="CM53" s="359"/>
      <c r="CN53" s="359"/>
      <c r="CO53" s="359"/>
      <c r="CP53" s="359"/>
      <c r="CQ53" s="359"/>
      <c r="CR53" s="359"/>
      <c r="CS53" s="359"/>
      <c r="CT53" s="359"/>
      <c r="CU53" s="359"/>
      <c r="CV53" s="359"/>
      <c r="CW53" s="359"/>
      <c r="CX53" s="359"/>
      <c r="CY53" s="359"/>
      <c r="CZ53" s="359"/>
      <c r="DA53" s="359"/>
      <c r="DB53" s="359"/>
      <c r="DC53" s="359"/>
      <c r="DD53" s="359"/>
      <c r="DE53" s="359"/>
      <c r="DF53" s="359"/>
      <c r="DG53" s="359"/>
      <c r="DH53" s="359"/>
      <c r="DI53" s="359"/>
      <c r="DJ53" s="359"/>
      <c r="DK53" s="359"/>
      <c r="DL53" s="359"/>
      <c r="DM53" s="359"/>
      <c r="DN53" s="359"/>
      <c r="DO53" s="359"/>
      <c r="DP53" s="359"/>
      <c r="DQ53" s="359"/>
      <c r="DR53" s="359"/>
      <c r="DS53" s="359"/>
      <c r="DT53" s="359"/>
      <c r="DU53" s="359"/>
      <c r="DV53" s="359"/>
      <c r="DW53" s="359"/>
      <c r="DX53" s="359"/>
      <c r="DY53" s="359"/>
      <c r="DZ53" s="359"/>
      <c r="EA53" s="359"/>
      <c r="EB53" s="359"/>
      <c r="EC53" s="359"/>
      <c r="ED53" s="359"/>
      <c r="EE53" s="359"/>
      <c r="EF53" s="359"/>
      <c r="EG53" s="359"/>
      <c r="EH53" s="359"/>
      <c r="EI53" s="359"/>
      <c r="EJ53" s="359"/>
      <c r="EK53" s="359"/>
      <c r="EL53" s="359"/>
      <c r="EM53" s="359"/>
      <c r="EN53" s="359"/>
      <c r="EO53" s="359"/>
      <c r="EP53" s="359"/>
      <c r="EQ53" s="359"/>
      <c r="ER53" s="359"/>
      <c r="ES53" s="359"/>
      <c r="ET53" s="359"/>
      <c r="EU53" s="359"/>
      <c r="EV53" s="359"/>
      <c r="EW53" s="359"/>
      <c r="EX53" s="359"/>
      <c r="EY53" s="359"/>
    </row>
    <row r="54" spans="1:155" hidden="1" outlineLevel="1">
      <c r="A54" s="533">
        <v>7</v>
      </c>
      <c r="B54" s="415" t="s">
        <v>223</v>
      </c>
      <c r="C54" s="370" t="str">
        <f ca="1">Timelines!A4</f>
        <v>Timelines</v>
      </c>
      <c r="D54" s="534"/>
      <c r="E54" s="535"/>
      <c r="F54" s="534"/>
      <c r="G54" s="534"/>
      <c r="H54" s="536"/>
      <c r="I54" s="359"/>
      <c r="J54" s="359"/>
      <c r="K54" s="359"/>
      <c r="L54" s="359"/>
      <c r="M54" s="359"/>
      <c r="N54" s="359"/>
      <c r="O54" s="359"/>
      <c r="P54" s="359"/>
      <c r="Q54" s="359"/>
      <c r="R54" s="359"/>
      <c r="S54" s="359"/>
      <c r="T54" s="359"/>
      <c r="U54" s="359"/>
      <c r="V54" s="359"/>
      <c r="W54" s="359"/>
      <c r="X54" s="359"/>
      <c r="Y54" s="359"/>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59"/>
      <c r="BO54" s="359"/>
      <c r="BP54" s="359"/>
      <c r="BQ54" s="359"/>
      <c r="BR54" s="359"/>
      <c r="BS54" s="359"/>
      <c r="BT54" s="359"/>
      <c r="BU54" s="359"/>
      <c r="BV54" s="359"/>
      <c r="BW54" s="359"/>
      <c r="BX54" s="359"/>
      <c r="BY54" s="359"/>
      <c r="BZ54" s="359"/>
      <c r="CA54" s="359"/>
      <c r="CB54" s="359"/>
      <c r="CC54" s="359"/>
      <c r="CD54" s="359"/>
      <c r="CE54" s="359"/>
      <c r="CF54" s="359"/>
      <c r="CG54" s="359"/>
      <c r="CH54" s="359"/>
      <c r="CI54" s="359"/>
      <c r="CJ54" s="359"/>
      <c r="CK54" s="359"/>
      <c r="CL54" s="359"/>
      <c r="CM54" s="359"/>
      <c r="CN54" s="359"/>
      <c r="CO54" s="359"/>
      <c r="CP54" s="359"/>
      <c r="CQ54" s="359"/>
      <c r="CR54" s="359"/>
      <c r="CS54" s="359"/>
      <c r="CT54" s="359"/>
      <c r="CU54" s="359"/>
      <c r="CV54" s="359"/>
      <c r="CW54" s="359"/>
      <c r="CX54" s="359"/>
      <c r="CY54" s="359"/>
      <c r="CZ54" s="359"/>
      <c r="DA54" s="359"/>
      <c r="DB54" s="359"/>
      <c r="DC54" s="359"/>
      <c r="DD54" s="359"/>
      <c r="DE54" s="359"/>
      <c r="DF54" s="359"/>
      <c r="DG54" s="359"/>
      <c r="DH54" s="359"/>
      <c r="DI54" s="359"/>
      <c r="DJ54" s="359"/>
      <c r="DK54" s="359"/>
      <c r="DL54" s="359"/>
      <c r="DM54" s="359"/>
      <c r="DN54" s="359"/>
      <c r="DO54" s="359"/>
      <c r="DP54" s="359"/>
      <c r="DQ54" s="359"/>
      <c r="DR54" s="359"/>
      <c r="DS54" s="359"/>
      <c r="DT54" s="359"/>
      <c r="DU54" s="359"/>
      <c r="DV54" s="359"/>
      <c r="DW54" s="359"/>
      <c r="DX54" s="359"/>
      <c r="DY54" s="359"/>
      <c r="DZ54" s="359"/>
      <c r="EA54" s="359"/>
      <c r="EB54" s="359"/>
      <c r="EC54" s="359"/>
      <c r="ED54" s="359"/>
      <c r="EE54" s="359"/>
      <c r="EF54" s="359"/>
      <c r="EG54" s="359"/>
      <c r="EH54" s="359"/>
      <c r="EI54" s="359"/>
      <c r="EJ54" s="359"/>
      <c r="EK54" s="359"/>
      <c r="EL54" s="359"/>
      <c r="EM54" s="359"/>
      <c r="EN54" s="359"/>
      <c r="EO54" s="359"/>
      <c r="EP54" s="359"/>
      <c r="EQ54" s="359"/>
      <c r="ER54" s="359"/>
      <c r="ES54" s="359"/>
      <c r="ET54" s="359"/>
      <c r="EU54" s="359"/>
      <c r="EV54" s="359"/>
      <c r="EW54" s="359"/>
      <c r="EX54" s="359"/>
      <c r="EY54" s="359"/>
    </row>
    <row r="55" spans="1:155" hidden="1" outlineLevel="1">
      <c r="A55" s="533">
        <v>8</v>
      </c>
      <c r="B55" s="415" t="s">
        <v>224</v>
      </c>
      <c r="C55" s="370" t="str">
        <f ca="1">'Main Input'!A4</f>
        <v>Main Input</v>
      </c>
      <c r="D55" s="534"/>
      <c r="E55" s="535"/>
      <c r="F55" s="534"/>
      <c r="G55" s="534"/>
      <c r="H55" s="536"/>
      <c r="I55" s="359"/>
      <c r="J55" s="359"/>
      <c r="K55" s="359"/>
      <c r="L55" s="359"/>
      <c r="M55" s="359"/>
      <c r="N55" s="359"/>
      <c r="O55" s="359"/>
      <c r="P55" s="359"/>
      <c r="Q55" s="359"/>
      <c r="R55" s="359"/>
      <c r="S55" s="359"/>
      <c r="T55" s="359"/>
      <c r="U55" s="359"/>
      <c r="V55" s="359"/>
      <c r="W55" s="359"/>
      <c r="X55" s="359"/>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59"/>
      <c r="BC55" s="359"/>
      <c r="BD55" s="359"/>
      <c r="BE55" s="359"/>
      <c r="BF55" s="359"/>
      <c r="BG55" s="359"/>
      <c r="BH55" s="359"/>
      <c r="BI55" s="359"/>
      <c r="BJ55" s="359"/>
      <c r="BK55" s="359"/>
      <c r="BL55" s="359"/>
      <c r="BM55" s="359"/>
      <c r="BN55" s="359"/>
      <c r="BO55" s="359"/>
      <c r="BP55" s="359"/>
      <c r="BQ55" s="359"/>
      <c r="BR55" s="359"/>
      <c r="BS55" s="359"/>
      <c r="BT55" s="359"/>
      <c r="BU55" s="359"/>
      <c r="BV55" s="359"/>
      <c r="BW55" s="359"/>
      <c r="BX55" s="359"/>
      <c r="BY55" s="359"/>
      <c r="BZ55" s="359"/>
      <c r="CA55" s="359"/>
      <c r="CB55" s="359"/>
      <c r="CC55" s="359"/>
      <c r="CD55" s="359"/>
      <c r="CE55" s="359"/>
      <c r="CF55" s="359"/>
      <c r="CG55" s="359"/>
      <c r="CH55" s="359"/>
      <c r="CI55" s="359"/>
      <c r="CJ55" s="359"/>
      <c r="CK55" s="359"/>
      <c r="CL55" s="359"/>
      <c r="CM55" s="359"/>
      <c r="CN55" s="359"/>
      <c r="CO55" s="359"/>
      <c r="CP55" s="359"/>
      <c r="CQ55" s="359"/>
      <c r="CR55" s="359"/>
      <c r="CS55" s="359"/>
      <c r="CT55" s="359"/>
      <c r="CU55" s="359"/>
      <c r="CV55" s="359"/>
      <c r="CW55" s="359"/>
      <c r="CX55" s="359"/>
      <c r="CY55" s="359"/>
      <c r="CZ55" s="359"/>
      <c r="DA55" s="359"/>
      <c r="DB55" s="359"/>
      <c r="DC55" s="359"/>
      <c r="DD55" s="359"/>
      <c r="DE55" s="359"/>
      <c r="DF55" s="359"/>
      <c r="DG55" s="359"/>
      <c r="DH55" s="359"/>
      <c r="DI55" s="359"/>
      <c r="DJ55" s="359"/>
      <c r="DK55" s="359"/>
      <c r="DL55" s="359"/>
      <c r="DM55" s="359"/>
      <c r="DN55" s="359"/>
      <c r="DO55" s="359"/>
      <c r="DP55" s="359"/>
      <c r="DQ55" s="359"/>
      <c r="DR55" s="359"/>
      <c r="DS55" s="359"/>
      <c r="DT55" s="359"/>
      <c r="DU55" s="359"/>
      <c r="DV55" s="359"/>
      <c r="DW55" s="359"/>
      <c r="DX55" s="359"/>
      <c r="DY55" s="359"/>
      <c r="DZ55" s="359"/>
      <c r="EA55" s="359"/>
      <c r="EB55" s="359"/>
      <c r="EC55" s="359"/>
      <c r="ED55" s="359"/>
      <c r="EE55" s="359"/>
      <c r="EF55" s="359"/>
      <c r="EG55" s="359"/>
      <c r="EH55" s="359"/>
      <c r="EI55" s="359"/>
      <c r="EJ55" s="359"/>
      <c r="EK55" s="359"/>
      <c r="EL55" s="359"/>
      <c r="EM55" s="359"/>
      <c r="EN55" s="359"/>
      <c r="EO55" s="359"/>
      <c r="EP55" s="359"/>
      <c r="EQ55" s="359"/>
      <c r="ER55" s="359"/>
      <c r="ES55" s="359"/>
      <c r="ET55" s="359"/>
      <c r="EU55" s="359"/>
      <c r="EV55" s="359"/>
      <c r="EW55" s="359"/>
      <c r="EX55" s="359"/>
      <c r="EY55" s="359"/>
    </row>
    <row r="56" spans="1:155" hidden="1" outlineLevel="1">
      <c r="A56" s="533">
        <v>9</v>
      </c>
      <c r="B56" s="415" t="s">
        <v>225</v>
      </c>
      <c r="C56" s="370" t="str">
        <f ca="1">Conversion!A4</f>
        <v>Conversion</v>
      </c>
      <c r="D56" s="534"/>
      <c r="E56" s="535"/>
      <c r="F56" s="534"/>
      <c r="G56" s="534"/>
      <c r="H56" s="536"/>
      <c r="I56" s="359"/>
      <c r="J56" s="359"/>
      <c r="K56" s="359"/>
      <c r="L56" s="359"/>
      <c r="M56" s="359"/>
      <c r="N56" s="359"/>
      <c r="O56" s="359"/>
      <c r="P56" s="359"/>
      <c r="Q56" s="359"/>
      <c r="R56" s="359"/>
      <c r="S56" s="359"/>
      <c r="T56" s="359"/>
      <c r="U56" s="359"/>
      <c r="V56" s="359"/>
      <c r="W56" s="359"/>
      <c r="X56" s="359"/>
      <c r="Y56" s="359"/>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row>
    <row r="57" spans="1:155" hidden="1" outlineLevel="1">
      <c r="A57" s="533">
        <v>10</v>
      </c>
      <c r="B57" s="415" t="s">
        <v>226</v>
      </c>
      <c r="C57" s="370" t="str">
        <f ca="1">'Cost Plus'!A4</f>
        <v>Cost Plus</v>
      </c>
      <c r="D57" s="534"/>
      <c r="E57" s="535"/>
      <c r="F57" s="534"/>
      <c r="G57" s="534"/>
      <c r="H57" s="536"/>
      <c r="I57" s="359"/>
      <c r="J57" s="359"/>
      <c r="K57" s="359"/>
      <c r="L57" s="359"/>
      <c r="M57" s="359"/>
      <c r="N57" s="359"/>
      <c r="O57" s="359"/>
      <c r="P57" s="359"/>
      <c r="Q57" s="359"/>
      <c r="R57" s="359"/>
      <c r="S57" s="359"/>
      <c r="T57" s="359"/>
      <c r="U57" s="359"/>
      <c r="V57" s="359"/>
      <c r="W57" s="359"/>
      <c r="X57" s="359"/>
      <c r="Y57" s="359"/>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row>
    <row r="58" spans="1:155" hidden="1" outlineLevel="1">
      <c r="A58" s="533">
        <v>11</v>
      </c>
      <c r="B58" s="415" t="s">
        <v>227</v>
      </c>
      <c r="C58" s="370" t="str">
        <f ca="1">'Profile before CoM'!A4</f>
        <v>Profile before CoM</v>
      </c>
      <c r="D58" s="534"/>
      <c r="E58" s="535"/>
      <c r="F58" s="534"/>
      <c r="G58" s="534"/>
      <c r="H58" s="536"/>
      <c r="I58" s="359"/>
      <c r="J58" s="359"/>
      <c r="K58" s="359"/>
      <c r="L58" s="359"/>
      <c r="M58" s="359"/>
      <c r="N58" s="359"/>
      <c r="O58" s="359"/>
      <c r="P58" s="359"/>
      <c r="Q58" s="359"/>
      <c r="R58" s="359"/>
      <c r="S58" s="359"/>
      <c r="T58" s="359"/>
      <c r="U58" s="359"/>
      <c r="V58" s="359"/>
      <c r="W58" s="359"/>
      <c r="X58" s="359"/>
      <c r="Y58" s="359"/>
      <c r="Z58" s="359"/>
      <c r="AA58" s="359"/>
      <c r="AB58" s="359"/>
      <c r="AC58" s="359"/>
      <c r="AD58" s="359"/>
      <c r="AE58" s="359"/>
      <c r="AF58" s="359"/>
      <c r="AG58" s="359"/>
      <c r="AH58" s="359"/>
      <c r="AI58" s="359"/>
      <c r="AJ58" s="359"/>
      <c r="AK58" s="359"/>
      <c r="AL58" s="359"/>
      <c r="AM58" s="359"/>
      <c r="AN58" s="359"/>
      <c r="AO58" s="359"/>
      <c r="AP58" s="359"/>
      <c r="AQ58" s="359"/>
      <c r="AR58" s="359"/>
      <c r="AS58" s="359"/>
      <c r="AT58" s="359"/>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row>
    <row r="59" spans="1:155" hidden="1" outlineLevel="1">
      <c r="A59" s="533">
        <v>12</v>
      </c>
      <c r="B59" s="415" t="s">
        <v>228</v>
      </c>
      <c r="C59" s="370" t="str">
        <f ca="1">'Final Price'!A4</f>
        <v>Final Price</v>
      </c>
      <c r="D59" s="534"/>
      <c r="E59" s="535"/>
      <c r="F59" s="534"/>
      <c r="G59" s="534"/>
      <c r="H59" s="536"/>
      <c r="I59" s="359"/>
      <c r="J59" s="359"/>
      <c r="K59" s="359"/>
      <c r="L59" s="359"/>
      <c r="M59" s="359"/>
      <c r="N59" s="359"/>
      <c r="O59" s="359"/>
      <c r="P59" s="359"/>
      <c r="Q59" s="359"/>
      <c r="R59" s="359"/>
      <c r="S59" s="359"/>
      <c r="T59" s="359"/>
      <c r="U59" s="359"/>
      <c r="V59" s="359"/>
      <c r="W59" s="359"/>
      <c r="X59" s="359"/>
      <c r="Y59" s="359"/>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row>
    <row r="60" spans="1:155" hidden="1" outlineLevel="1">
      <c r="A60" s="533">
        <v>13</v>
      </c>
      <c r="B60" s="415" t="s">
        <v>229</v>
      </c>
      <c r="C60" s="370" t="str">
        <f ca="1">Capital!A4</f>
        <v>Capital</v>
      </c>
      <c r="D60" s="534"/>
      <c r="E60" s="535"/>
      <c r="F60" s="534"/>
      <c r="G60" s="534"/>
      <c r="H60" s="536"/>
      <c r="I60" s="359"/>
      <c r="J60" s="359"/>
      <c r="K60" s="359"/>
      <c r="L60" s="359"/>
      <c r="M60" s="359"/>
      <c r="N60" s="359"/>
      <c r="O60" s="359"/>
      <c r="P60" s="359"/>
      <c r="Q60" s="359"/>
      <c r="R60" s="359"/>
      <c r="S60" s="359"/>
      <c r="T60" s="359"/>
      <c r="U60" s="359"/>
      <c r="V60" s="359"/>
      <c r="W60" s="359"/>
      <c r="X60" s="359"/>
      <c r="Y60" s="359"/>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row>
    <row r="61" spans="1:155" hidden="1" outlineLevel="1">
      <c r="A61" s="533">
        <v>14</v>
      </c>
      <c r="B61" s="415" t="s">
        <v>230</v>
      </c>
      <c r="C61" s="370" t="str">
        <f ca="1">A4</f>
        <v>Financial Dashboard</v>
      </c>
      <c r="D61" s="534"/>
      <c r="E61" s="535"/>
      <c r="F61" s="534"/>
      <c r="G61" s="534"/>
      <c r="H61" s="536"/>
      <c r="I61" s="359"/>
      <c r="J61" s="359"/>
      <c r="K61" s="359"/>
      <c r="L61" s="359"/>
      <c r="M61" s="359"/>
      <c r="N61" s="359"/>
      <c r="O61" s="359"/>
      <c r="P61" s="359"/>
      <c r="Q61" s="359"/>
      <c r="R61" s="359"/>
      <c r="S61" s="359"/>
      <c r="T61" s="359"/>
      <c r="U61" s="359"/>
      <c r="V61" s="359"/>
      <c r="W61" s="359"/>
      <c r="X61" s="359"/>
      <c r="Y61" s="359"/>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row>
    <row r="62" spans="1:155" hidden="1" outlineLevel="1">
      <c r="A62" s="533">
        <v>15</v>
      </c>
      <c r="B62" s="415" t="s">
        <v>231</v>
      </c>
      <c r="C62" s="370" t="str">
        <f ca="1">Audit!A4</f>
        <v>Audit</v>
      </c>
      <c r="D62" s="534"/>
      <c r="E62" s="535"/>
      <c r="F62" s="534"/>
      <c r="G62" s="534"/>
      <c r="H62" s="536"/>
      <c r="I62" s="359"/>
      <c r="J62" s="359"/>
      <c r="K62" s="359"/>
      <c r="L62" s="359"/>
      <c r="M62" s="359"/>
      <c r="N62" s="359"/>
      <c r="O62" s="359"/>
      <c r="P62" s="359"/>
      <c r="Q62" s="359"/>
      <c r="R62" s="359"/>
      <c r="S62" s="359"/>
      <c r="T62" s="359"/>
      <c r="U62" s="359"/>
      <c r="V62" s="359"/>
      <c r="W62" s="359"/>
      <c r="X62" s="359"/>
      <c r="Y62" s="359"/>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row>
    <row r="63" spans="1:155" hidden="1" outlineLevel="1">
      <c r="A63" s="533">
        <v>16</v>
      </c>
      <c r="B63" s="415" t="s">
        <v>232</v>
      </c>
      <c r="C63" s="370" t="str">
        <f ca="1">'Change Control'!A4</f>
        <v>Change Control</v>
      </c>
      <c r="D63" s="534"/>
      <c r="E63" s="535"/>
      <c r="F63" s="534"/>
      <c r="G63" s="534"/>
      <c r="H63" s="536"/>
      <c r="I63" s="359"/>
      <c r="J63" s="359"/>
      <c r="K63" s="359"/>
      <c r="L63" s="359"/>
      <c r="M63" s="359"/>
      <c r="N63" s="359"/>
      <c r="O63" s="359"/>
      <c r="P63" s="359"/>
      <c r="Q63" s="359"/>
      <c r="R63" s="359"/>
      <c r="S63" s="359"/>
      <c r="T63" s="359"/>
      <c r="U63" s="359"/>
      <c r="V63" s="359"/>
      <c r="W63" s="359"/>
      <c r="X63" s="359"/>
      <c r="Y63" s="359"/>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row>
    <row r="64" spans="1:155" hidden="1" outlineLevel="1">
      <c r="A64" s="533">
        <v>17</v>
      </c>
      <c r="B64" s="415" t="s">
        <v>198</v>
      </c>
      <c r="C64" s="370" t="str">
        <f ca="1">'Customer Charges'!A4</f>
        <v>Customer Charges</v>
      </c>
      <c r="D64" s="534"/>
      <c r="E64" s="535"/>
      <c r="F64" s="534"/>
      <c r="G64" s="534"/>
      <c r="H64" s="536"/>
      <c r="I64" s="359"/>
      <c r="J64" s="359"/>
      <c r="K64" s="359"/>
      <c r="L64" s="359"/>
      <c r="M64" s="359"/>
      <c r="N64" s="359"/>
      <c r="O64" s="359"/>
      <c r="P64" s="359"/>
      <c r="Q64" s="359"/>
      <c r="R64" s="359"/>
      <c r="S64" s="359"/>
      <c r="T64" s="359"/>
      <c r="U64" s="359"/>
      <c r="V64" s="359"/>
      <c r="W64" s="359"/>
      <c r="X64" s="359"/>
      <c r="Y64" s="359"/>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row>
    <row r="65" spans="1:155" hidden="1" outlineLevel="1">
      <c r="A65" s="533">
        <v>18</v>
      </c>
      <c r="B65" s="415" t="s">
        <v>199</v>
      </c>
      <c r="C65" s="370" t="str">
        <f ca="1">'Service Prices'!A4</f>
        <v>Service Prices</v>
      </c>
      <c r="D65" s="534"/>
      <c r="E65" s="535"/>
      <c r="F65" s="534"/>
      <c r="G65" s="534"/>
      <c r="H65" s="536"/>
      <c r="I65" s="359"/>
      <c r="J65" s="359"/>
      <c r="K65" s="359"/>
      <c r="L65" s="359"/>
      <c r="M65" s="359"/>
      <c r="N65" s="359"/>
      <c r="O65" s="359"/>
      <c r="P65" s="359"/>
      <c r="Q65" s="359"/>
      <c r="R65" s="359"/>
      <c r="S65" s="359"/>
      <c r="T65" s="359"/>
      <c r="U65" s="359"/>
      <c r="V65" s="359"/>
      <c r="W65" s="359"/>
      <c r="X65" s="359"/>
      <c r="Y65" s="359"/>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row>
    <row r="66" spans="1:155" hidden="1" outlineLevel="1">
      <c r="A66" s="533">
        <v>19</v>
      </c>
      <c r="B66" s="415" t="s">
        <v>944</v>
      </c>
      <c r="C66" s="370" t="str">
        <f ca="1">Interface!A4</f>
        <v>Interface</v>
      </c>
      <c r="D66" s="534"/>
      <c r="E66" s="535"/>
      <c r="F66" s="534"/>
      <c r="G66" s="534"/>
      <c r="H66" s="536"/>
      <c r="I66" s="359"/>
      <c r="J66" s="359"/>
      <c r="K66" s="359"/>
      <c r="L66" s="359"/>
      <c r="M66" s="359"/>
      <c r="N66" s="359"/>
      <c r="O66" s="359"/>
      <c r="P66" s="359"/>
      <c r="Q66" s="359"/>
      <c r="R66" s="359"/>
      <c r="S66" s="359"/>
      <c r="T66" s="359"/>
      <c r="U66" s="359"/>
      <c r="V66" s="359"/>
      <c r="W66" s="359"/>
      <c r="X66" s="359"/>
      <c r="Y66" s="359"/>
      <c r="Z66" s="359"/>
      <c r="AA66" s="359"/>
      <c r="AB66" s="359"/>
      <c r="AC66" s="359"/>
      <c r="AD66" s="359"/>
      <c r="AE66" s="359"/>
      <c r="AF66" s="359"/>
      <c r="AG66" s="359"/>
      <c r="AH66" s="359"/>
      <c r="AI66" s="359"/>
      <c r="AJ66" s="359"/>
      <c r="AK66" s="359"/>
      <c r="AL66" s="359"/>
      <c r="AM66" s="359"/>
      <c r="AN66" s="359"/>
      <c r="AO66" s="359"/>
      <c r="AP66" s="359"/>
      <c r="AQ66" s="359"/>
      <c r="AR66" s="359"/>
      <c r="AS66" s="359"/>
      <c r="AT66" s="359"/>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row>
    <row r="67" spans="1:155" hidden="1" outlineLevel="1">
      <c r="A67" s="533">
        <v>20</v>
      </c>
      <c r="B67" s="415" t="s">
        <v>2427</v>
      </c>
      <c r="C67" s="370" t="str">
        <f ca="1">'Profile with CoM'!A4</f>
        <v>Profile with CoM</v>
      </c>
      <c r="D67" s="534"/>
      <c r="E67" s="535"/>
      <c r="F67" s="534"/>
      <c r="G67" s="534"/>
      <c r="H67" s="536"/>
      <c r="I67" s="359"/>
      <c r="J67" s="359"/>
      <c r="K67" s="359"/>
      <c r="L67" s="359"/>
      <c r="M67" s="359"/>
      <c r="N67" s="359"/>
      <c r="O67" s="359"/>
      <c r="P67" s="359"/>
      <c r="Q67" s="359"/>
      <c r="R67" s="359"/>
      <c r="S67" s="359"/>
      <c r="T67" s="359"/>
      <c r="U67" s="359"/>
      <c r="V67" s="359"/>
      <c r="W67" s="359"/>
      <c r="X67" s="359"/>
      <c r="Y67" s="359"/>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row>
    <row r="68" spans="1:155" hidden="1" outlineLevel="1">
      <c r="A68" s="533">
        <v>21</v>
      </c>
      <c r="B68" s="415" t="s">
        <v>616</v>
      </c>
      <c r="C68" s="370" t="str">
        <f ca="1">_PLA22</f>
        <v>CoM</v>
      </c>
      <c r="D68" s="534"/>
      <c r="E68" s="535"/>
      <c r="F68" s="534"/>
      <c r="G68" s="534"/>
      <c r="H68" s="536"/>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row>
    <row r="69" spans="1:155" ht="4.5" hidden="1" customHeight="1" outlineLevel="1">
      <c r="A69" s="411"/>
      <c r="B69" s="412"/>
      <c r="C69" s="412"/>
      <c r="D69" s="412"/>
      <c r="E69" s="413"/>
      <c r="F69" s="412"/>
      <c r="G69" s="412"/>
      <c r="H69" s="414"/>
      <c r="I69" s="359"/>
      <c r="J69" s="359"/>
      <c r="K69" s="359"/>
      <c r="L69" s="359"/>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row>
    <row r="70" spans="1:155">
      <c r="A70" s="359"/>
      <c r="B70" s="359"/>
      <c r="C70" s="359"/>
      <c r="D70" s="359"/>
      <c r="E70" s="410"/>
      <c r="F70" s="359"/>
      <c r="G70" s="359"/>
      <c r="H70" s="359"/>
      <c r="I70" s="359"/>
      <c r="J70" s="359"/>
      <c r="K70" s="359"/>
      <c r="L70" s="359"/>
      <c r="M70" s="359"/>
      <c r="N70" s="359"/>
      <c r="O70" s="359"/>
      <c r="P70" s="359"/>
      <c r="Q70" s="359"/>
      <c r="R70" s="359"/>
      <c r="S70" s="359"/>
      <c r="T70" s="359"/>
      <c r="U70" s="359"/>
      <c r="V70" s="359"/>
      <c r="W70" s="359"/>
      <c r="X70" s="359"/>
      <c r="Y70" s="359"/>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row>
    <row r="71" spans="1:155" collapsed="1">
      <c r="A71" s="422" t="s">
        <v>2415</v>
      </c>
      <c r="B71" s="423"/>
      <c r="C71" s="423"/>
      <c r="D71" s="423"/>
      <c r="E71" s="423"/>
      <c r="F71" s="424"/>
      <c r="G71" s="424"/>
      <c r="H71" s="424"/>
      <c r="I71" s="424"/>
      <c r="J71" s="424"/>
      <c r="K71" s="424"/>
      <c r="L71" s="424"/>
      <c r="M71" s="424"/>
      <c r="N71" s="425"/>
      <c r="O71" s="425"/>
      <c r="P71" s="425"/>
      <c r="Q71" s="425"/>
      <c r="R71" s="425"/>
      <c r="S71" s="425"/>
      <c r="T71" s="425"/>
      <c r="U71" s="425"/>
      <c r="V71" s="425"/>
      <c r="W71" s="425"/>
      <c r="X71" s="425"/>
      <c r="Y71" s="425"/>
      <c r="Z71" s="425"/>
      <c r="AA71" s="425"/>
      <c r="AB71" s="425"/>
      <c r="AC71" s="425"/>
      <c r="AD71" s="425"/>
      <c r="AE71" s="425"/>
      <c r="AF71" s="425"/>
      <c r="AG71" s="425"/>
      <c r="AH71" s="425"/>
      <c r="AI71" s="425"/>
      <c r="AJ71" s="425"/>
      <c r="AK71" s="425"/>
      <c r="AL71" s="425"/>
      <c r="AM71" s="425"/>
      <c r="AN71" s="425"/>
      <c r="AO71" s="425"/>
      <c r="AP71" s="425"/>
      <c r="AQ71" s="425"/>
      <c r="AR71" s="425"/>
      <c r="AS71" s="425"/>
      <c r="AT71" s="425"/>
      <c r="AU71" s="425"/>
      <c r="AV71" s="425"/>
      <c r="AW71" s="425"/>
      <c r="AX71" s="425"/>
      <c r="AY71" s="425"/>
      <c r="AZ71" s="425"/>
      <c r="BA71" s="425"/>
      <c r="BB71" s="425"/>
      <c r="BC71" s="425"/>
      <c r="BD71" s="425"/>
      <c r="BE71" s="425"/>
      <c r="BF71" s="425"/>
      <c r="BG71" s="425"/>
      <c r="BH71" s="425"/>
      <c r="BI71" s="425"/>
      <c r="BJ71" s="425"/>
      <c r="BK71" s="425"/>
      <c r="BL71" s="425"/>
      <c r="BM71" s="425"/>
      <c r="BN71" s="425"/>
      <c r="BO71" s="425"/>
      <c r="BP71" s="425"/>
      <c r="BQ71" s="425"/>
      <c r="BR71" s="425"/>
      <c r="BS71" s="425"/>
      <c r="BT71" s="425"/>
      <c r="BU71" s="425"/>
      <c r="BV71" s="425"/>
      <c r="BW71" s="425"/>
      <c r="BX71" s="425"/>
      <c r="BY71" s="425"/>
      <c r="BZ71" s="425"/>
      <c r="CA71" s="425"/>
      <c r="CB71" s="425"/>
      <c r="CC71" s="425"/>
      <c r="CD71" s="425"/>
      <c r="CE71" s="425"/>
      <c r="CF71" s="425"/>
      <c r="CG71" s="425"/>
      <c r="CH71" s="425"/>
      <c r="CI71" s="425"/>
      <c r="CJ71" s="425"/>
      <c r="CK71" s="425"/>
      <c r="CL71" s="425"/>
      <c r="CM71" s="425"/>
      <c r="CN71" s="425"/>
      <c r="CO71" s="425"/>
      <c r="CP71" s="425"/>
      <c r="CQ71" s="425"/>
      <c r="CR71" s="425"/>
      <c r="CS71" s="425"/>
      <c r="CT71" s="425"/>
      <c r="CU71" s="425"/>
      <c r="CV71" s="425"/>
      <c r="CW71" s="425"/>
      <c r="CX71" s="425"/>
      <c r="CY71" s="425"/>
      <c r="CZ71" s="425"/>
      <c r="DA71" s="425"/>
      <c r="DB71" s="425"/>
      <c r="DC71" s="425"/>
      <c r="DD71" s="425"/>
      <c r="DE71" s="425"/>
      <c r="DF71" s="425"/>
      <c r="DG71" s="425"/>
      <c r="DH71" s="425"/>
      <c r="DI71" s="425"/>
      <c r="DJ71" s="425"/>
      <c r="DK71" s="425"/>
      <c r="DL71" s="425"/>
      <c r="DM71" s="425"/>
      <c r="DN71" s="425"/>
      <c r="DO71" s="425"/>
      <c r="DP71" s="425"/>
      <c r="DQ71" s="425"/>
      <c r="DR71" s="425"/>
      <c r="DS71" s="425"/>
      <c r="DT71" s="425"/>
      <c r="DU71" s="425"/>
      <c r="DV71" s="425"/>
      <c r="DW71" s="425"/>
      <c r="DX71" s="425"/>
      <c r="DY71" s="425"/>
      <c r="DZ71" s="425"/>
      <c r="EA71" s="425"/>
      <c r="EB71" s="425"/>
      <c r="EC71" s="425"/>
      <c r="ED71" s="425"/>
      <c r="EE71" s="425"/>
      <c r="EF71" s="425"/>
      <c r="EG71" s="425"/>
      <c r="EH71" s="425"/>
      <c r="EI71" s="425"/>
      <c r="EJ71" s="425"/>
      <c r="EK71" s="425"/>
      <c r="EL71" s="425"/>
      <c r="EM71" s="425"/>
      <c r="EN71" s="425"/>
      <c r="EO71" s="425"/>
      <c r="EP71" s="425"/>
      <c r="EQ71" s="425"/>
      <c r="ER71" s="425"/>
      <c r="ES71" s="425"/>
      <c r="ET71" s="425"/>
      <c r="EU71" s="425"/>
      <c r="EV71" s="425"/>
      <c r="EW71" s="425"/>
      <c r="EX71" s="425"/>
      <c r="EY71" s="425"/>
    </row>
    <row r="72" spans="1:155" s="87" customFormat="1" hidden="1" outlineLevel="1">
      <c r="A72" s="373"/>
      <c r="B72" s="371"/>
      <c r="C72" s="371"/>
      <c r="D72" s="371"/>
      <c r="E72" s="371"/>
      <c r="F72" s="372"/>
      <c r="G72" s="372"/>
      <c r="H72" s="371"/>
      <c r="I72" s="371"/>
      <c r="J72" s="371"/>
      <c r="K72" s="371"/>
      <c r="L72" s="371"/>
      <c r="M72" s="371"/>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c r="AZ72" s="373"/>
      <c r="BA72" s="373"/>
      <c r="BB72" s="373"/>
      <c r="BC72" s="373"/>
      <c r="BD72" s="373"/>
      <c r="BE72" s="373"/>
      <c r="BF72" s="373"/>
      <c r="BG72" s="373"/>
      <c r="BH72" s="373"/>
      <c r="BI72" s="373"/>
      <c r="BJ72" s="373"/>
      <c r="BK72" s="373"/>
      <c r="BL72" s="373"/>
      <c r="BM72" s="373"/>
      <c r="BN72" s="373"/>
      <c r="BO72" s="373"/>
      <c r="BP72" s="373"/>
      <c r="BQ72" s="373"/>
      <c r="BR72" s="373"/>
      <c r="BS72" s="373"/>
      <c r="BT72" s="373"/>
      <c r="BU72" s="373"/>
      <c r="BV72" s="373"/>
      <c r="BW72" s="373"/>
      <c r="BX72" s="373"/>
      <c r="BY72" s="373"/>
      <c r="BZ72" s="373"/>
      <c r="CA72" s="373"/>
      <c r="CB72" s="373"/>
      <c r="CC72" s="373"/>
      <c r="CD72" s="373"/>
      <c r="CE72" s="373"/>
      <c r="CF72" s="373"/>
      <c r="CG72" s="373"/>
      <c r="CH72" s="373"/>
      <c r="CI72" s="373"/>
      <c r="CJ72" s="373"/>
      <c r="CK72" s="373"/>
      <c r="CL72" s="373"/>
      <c r="CM72" s="373"/>
      <c r="CN72" s="373"/>
      <c r="CO72" s="373"/>
      <c r="CP72" s="373"/>
      <c r="CQ72" s="373"/>
      <c r="CR72" s="373"/>
      <c r="CS72" s="373"/>
      <c r="CT72" s="373"/>
      <c r="CU72" s="373"/>
      <c r="CV72" s="373"/>
      <c r="CW72" s="373"/>
      <c r="CX72" s="373"/>
      <c r="CY72" s="373"/>
      <c r="CZ72" s="373"/>
      <c r="DA72" s="373"/>
      <c r="DB72" s="373"/>
      <c r="DC72" s="373"/>
      <c r="DD72" s="373"/>
      <c r="DE72" s="373"/>
      <c r="DF72" s="373"/>
      <c r="DG72" s="373"/>
      <c r="DH72" s="373"/>
      <c r="DI72" s="373"/>
      <c r="DJ72" s="373"/>
      <c r="DK72" s="373"/>
      <c r="DL72" s="373"/>
      <c r="DM72" s="373"/>
      <c r="DN72" s="373"/>
      <c r="DO72" s="373"/>
      <c r="DP72" s="373"/>
      <c r="DQ72" s="373"/>
      <c r="DR72" s="373"/>
      <c r="DS72" s="373"/>
      <c r="DT72" s="373"/>
      <c r="DU72" s="373"/>
      <c r="DV72" s="373"/>
      <c r="DW72" s="373"/>
      <c r="DX72" s="373"/>
      <c r="DY72" s="373"/>
      <c r="DZ72" s="373"/>
      <c r="EA72" s="373"/>
      <c r="EB72" s="373"/>
      <c r="EC72" s="373"/>
      <c r="ED72" s="373"/>
      <c r="EE72" s="373"/>
      <c r="EF72" s="373"/>
      <c r="EG72" s="373"/>
      <c r="EH72" s="373"/>
      <c r="EI72" s="373"/>
      <c r="EJ72" s="373"/>
      <c r="EK72" s="373"/>
      <c r="EL72" s="373"/>
      <c r="EM72" s="373"/>
      <c r="EN72" s="373"/>
      <c r="EO72" s="373"/>
      <c r="EP72" s="373"/>
      <c r="EQ72" s="373"/>
      <c r="ER72" s="373"/>
      <c r="ES72" s="373"/>
      <c r="ET72" s="373"/>
      <c r="EU72" s="373"/>
      <c r="EV72" s="373"/>
      <c r="EW72" s="373"/>
      <c r="EX72" s="373"/>
      <c r="EY72" s="373"/>
    </row>
    <row r="73" spans="1:155" ht="4.5" hidden="1" customHeight="1" outlineLevel="1">
      <c r="A73" s="411"/>
      <c r="B73" s="412"/>
      <c r="C73" s="412"/>
      <c r="D73" s="412"/>
      <c r="E73" s="412"/>
      <c r="F73" s="412"/>
      <c r="G73" s="412"/>
      <c r="H73" s="414"/>
      <c r="I73" s="359"/>
      <c r="J73" s="359"/>
      <c r="K73" s="359"/>
      <c r="L73" s="359"/>
      <c r="M73" s="359"/>
      <c r="N73" s="359"/>
      <c r="O73" s="359"/>
      <c r="P73" s="359"/>
      <c r="Q73" s="359"/>
      <c r="R73" s="359"/>
      <c r="S73" s="359"/>
      <c r="T73" s="359"/>
      <c r="U73" s="359"/>
      <c r="V73" s="359"/>
      <c r="W73" s="359"/>
      <c r="X73" s="359"/>
      <c r="Y73" s="359"/>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row>
    <row r="74" spans="1:155" hidden="1" outlineLevel="1">
      <c r="A74" s="533">
        <v>1</v>
      </c>
      <c r="B74" s="534" t="str">
        <f>B14</f>
        <v>Indexation</v>
      </c>
      <c r="C74" s="370" t="str">
        <f>B74&amp;" is "&amp;Indexation</f>
        <v>Indexation is ON</v>
      </c>
      <c r="D74" s="534"/>
      <c r="E74" s="416" t="b">
        <f>IF(Indexation="ON",TRUE,FALSE)</f>
        <v>1</v>
      </c>
      <c r="F74" s="534"/>
      <c r="G74" s="534"/>
      <c r="H74" s="536"/>
      <c r="I74" s="359"/>
      <c r="J74" s="359"/>
      <c r="K74" s="359"/>
      <c r="L74" s="359"/>
      <c r="M74" s="359"/>
      <c r="N74" s="359"/>
      <c r="O74" s="359"/>
      <c r="P74" s="359"/>
      <c r="Q74" s="359"/>
      <c r="R74" s="359"/>
      <c r="S74" s="359"/>
      <c r="T74" s="359"/>
      <c r="U74" s="359"/>
      <c r="V74" s="359"/>
      <c r="W74" s="359"/>
      <c r="X74" s="359"/>
      <c r="Y74" s="359"/>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c r="AZ74" s="359"/>
      <c r="BA74" s="359"/>
      <c r="BB74" s="359"/>
      <c r="BC74" s="359"/>
      <c r="BD74" s="359"/>
      <c r="BE74" s="359"/>
      <c r="BF74" s="359"/>
      <c r="BG74" s="359"/>
      <c r="BH74" s="359"/>
      <c r="BI74" s="359"/>
      <c r="BJ74" s="359"/>
      <c r="BK74" s="359"/>
      <c r="BL74" s="359"/>
      <c r="BM74" s="359"/>
      <c r="BN74" s="359"/>
      <c r="BO74" s="359"/>
      <c r="BP74" s="359"/>
      <c r="BQ74" s="359"/>
      <c r="BR74" s="359"/>
      <c r="BS74" s="359"/>
      <c r="BT74" s="359"/>
      <c r="BU74" s="359"/>
      <c r="BV74" s="359"/>
      <c r="BW74" s="359"/>
      <c r="BX74" s="359"/>
      <c r="BY74" s="359"/>
      <c r="BZ74" s="359"/>
      <c r="CA74" s="359"/>
      <c r="CB74" s="359"/>
      <c r="CC74" s="359"/>
      <c r="CD74" s="359"/>
      <c r="CE74" s="359"/>
      <c r="CF74" s="359"/>
      <c r="CG74" s="359"/>
      <c r="CH74" s="359"/>
      <c r="CI74" s="359"/>
      <c r="CJ74" s="359"/>
      <c r="CK74" s="359"/>
      <c r="CL74" s="359"/>
      <c r="CM74" s="359"/>
      <c r="CN74" s="359"/>
      <c r="CO74" s="359"/>
      <c r="CP74" s="359"/>
      <c r="CQ74" s="359"/>
      <c r="CR74" s="359"/>
      <c r="CS74" s="359"/>
      <c r="CT74" s="359"/>
      <c r="CU74" s="359"/>
      <c r="CV74" s="359"/>
      <c r="CW74" s="359"/>
      <c r="CX74" s="359"/>
      <c r="CY74" s="359"/>
      <c r="CZ74" s="359"/>
      <c r="DA74" s="359"/>
      <c r="DB74" s="359"/>
      <c r="DC74" s="359"/>
      <c r="DD74" s="359"/>
      <c r="DE74" s="359"/>
      <c r="DF74" s="359"/>
      <c r="DG74" s="359"/>
      <c r="DH74" s="359"/>
      <c r="DI74" s="359"/>
      <c r="DJ74" s="359"/>
      <c r="DK74" s="359"/>
      <c r="DL74" s="359"/>
      <c r="DM74" s="359"/>
      <c r="DN74" s="359"/>
      <c r="DO74" s="359"/>
      <c r="DP74" s="359"/>
      <c r="DQ74" s="359"/>
      <c r="DR74" s="359"/>
      <c r="DS74" s="359"/>
      <c r="DT74" s="359"/>
      <c r="DU74" s="359"/>
      <c r="DV74" s="359"/>
      <c r="DW74" s="359"/>
      <c r="DX74" s="359"/>
      <c r="DY74" s="359"/>
      <c r="DZ74" s="359"/>
      <c r="EA74" s="359"/>
      <c r="EB74" s="359"/>
      <c r="EC74" s="359"/>
      <c r="ED74" s="359"/>
      <c r="EE74" s="359"/>
      <c r="EF74" s="359"/>
      <c r="EG74" s="359"/>
      <c r="EH74" s="359"/>
      <c r="EI74" s="359"/>
      <c r="EJ74" s="359"/>
      <c r="EK74" s="359"/>
      <c r="EL74" s="359"/>
      <c r="EM74" s="359"/>
      <c r="EN74" s="359"/>
      <c r="EO74" s="359"/>
      <c r="EP74" s="359"/>
      <c r="EQ74" s="359"/>
      <c r="ER74" s="359"/>
      <c r="ES74" s="359"/>
      <c r="ET74" s="359"/>
      <c r="EU74" s="359"/>
      <c r="EV74" s="359"/>
      <c r="EW74" s="359"/>
      <c r="EX74" s="359"/>
      <c r="EY74" s="359"/>
    </row>
    <row r="75" spans="1:155" hidden="1" outlineLevel="1">
      <c r="A75" s="533">
        <v>2</v>
      </c>
      <c r="B75" s="534" t="str">
        <f>B16</f>
        <v>Margin</v>
      </c>
      <c r="C75" s="370" t="str">
        <f>B75&amp;" is "&amp;Margin</f>
        <v>Margin is ON</v>
      </c>
      <c r="D75" s="534"/>
      <c r="E75" s="417" t="b">
        <f>IF(Margin="ON",TRUE,FALSE)</f>
        <v>1</v>
      </c>
      <c r="F75" s="534"/>
      <c r="G75" s="534"/>
      <c r="H75" s="536"/>
      <c r="I75" s="359"/>
      <c r="J75" s="359"/>
      <c r="K75" s="359"/>
      <c r="L75" s="359"/>
      <c r="M75" s="359"/>
      <c r="N75" s="359"/>
      <c r="O75" s="359"/>
      <c r="P75" s="359"/>
      <c r="Q75" s="359"/>
      <c r="R75" s="359"/>
      <c r="S75" s="359"/>
      <c r="T75" s="359"/>
      <c r="U75" s="359"/>
      <c r="V75" s="359"/>
      <c r="W75" s="359"/>
      <c r="X75" s="359"/>
      <c r="Y75" s="359"/>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c r="AZ75" s="359"/>
      <c r="BA75" s="359"/>
      <c r="BB75" s="359"/>
      <c r="BC75" s="359"/>
      <c r="BD75" s="359"/>
      <c r="BE75" s="359"/>
      <c r="BF75" s="359"/>
      <c r="BG75" s="359"/>
      <c r="BH75" s="359"/>
      <c r="BI75" s="359"/>
      <c r="BJ75" s="359"/>
      <c r="BK75" s="359"/>
      <c r="BL75" s="359"/>
      <c r="BM75" s="359"/>
      <c r="BN75" s="359"/>
      <c r="BO75" s="359"/>
      <c r="BP75" s="359"/>
      <c r="BQ75" s="359"/>
      <c r="BR75" s="359"/>
      <c r="BS75" s="359"/>
      <c r="BT75" s="359"/>
      <c r="BU75" s="359"/>
      <c r="BV75" s="359"/>
      <c r="BW75" s="359"/>
      <c r="BX75" s="359"/>
      <c r="BY75" s="359"/>
      <c r="BZ75" s="359"/>
      <c r="CA75" s="359"/>
      <c r="CB75" s="359"/>
      <c r="CC75" s="359"/>
      <c r="CD75" s="359"/>
      <c r="CE75" s="359"/>
      <c r="CF75" s="359"/>
      <c r="CG75" s="359"/>
      <c r="CH75" s="359"/>
      <c r="CI75" s="359"/>
      <c r="CJ75" s="359"/>
      <c r="CK75" s="359"/>
      <c r="CL75" s="359"/>
      <c r="CM75" s="359"/>
      <c r="CN75" s="359"/>
      <c r="CO75" s="359"/>
      <c r="CP75" s="359"/>
      <c r="CQ75" s="359"/>
      <c r="CR75" s="359"/>
      <c r="CS75" s="359"/>
      <c r="CT75" s="359"/>
      <c r="CU75" s="359"/>
      <c r="CV75" s="359"/>
      <c r="CW75" s="359"/>
      <c r="CX75" s="359"/>
      <c r="CY75" s="359"/>
      <c r="CZ75" s="359"/>
      <c r="DA75" s="359"/>
      <c r="DB75" s="359"/>
      <c r="DC75" s="359"/>
      <c r="DD75" s="359"/>
      <c r="DE75" s="359"/>
      <c r="DF75" s="359"/>
      <c r="DG75" s="359"/>
      <c r="DH75" s="359"/>
      <c r="DI75" s="359"/>
      <c r="DJ75" s="359"/>
      <c r="DK75" s="359"/>
      <c r="DL75" s="359"/>
      <c r="DM75" s="359"/>
      <c r="DN75" s="359"/>
      <c r="DO75" s="359"/>
      <c r="DP75" s="359"/>
      <c r="DQ75" s="359"/>
      <c r="DR75" s="359"/>
      <c r="DS75" s="359"/>
      <c r="DT75" s="359"/>
      <c r="DU75" s="359"/>
      <c r="DV75" s="359"/>
      <c r="DW75" s="359"/>
      <c r="DX75" s="359"/>
      <c r="DY75" s="359"/>
      <c r="DZ75" s="359"/>
      <c r="EA75" s="359"/>
      <c r="EB75" s="359"/>
      <c r="EC75" s="359"/>
      <c r="ED75" s="359"/>
      <c r="EE75" s="359"/>
      <c r="EF75" s="359"/>
      <c r="EG75" s="359"/>
      <c r="EH75" s="359"/>
      <c r="EI75" s="359"/>
      <c r="EJ75" s="359"/>
      <c r="EK75" s="359"/>
      <c r="EL75" s="359"/>
      <c r="EM75" s="359"/>
      <c r="EN75" s="359"/>
      <c r="EO75" s="359"/>
      <c r="EP75" s="359"/>
      <c r="EQ75" s="359"/>
      <c r="ER75" s="359"/>
      <c r="ES75" s="359"/>
      <c r="ET75" s="359"/>
      <c r="EU75" s="359"/>
      <c r="EV75" s="359"/>
      <c r="EW75" s="359"/>
      <c r="EX75" s="359"/>
      <c r="EY75" s="359"/>
    </row>
    <row r="76" spans="1:155" hidden="1" outlineLevel="1">
      <c r="A76" s="533">
        <v>3</v>
      </c>
      <c r="B76" s="534" t="str">
        <f>E15</f>
        <v>Discount</v>
      </c>
      <c r="C76" s="370" t="str">
        <f>B76&amp;"s are "&amp;Discount</f>
        <v>Discounts are ON</v>
      </c>
      <c r="D76" s="534"/>
      <c r="E76" s="417" t="b">
        <f>IF(Discount="ON",TRUE,FALSE)</f>
        <v>1</v>
      </c>
      <c r="F76" s="534"/>
      <c r="G76" s="534"/>
      <c r="H76" s="536"/>
      <c r="I76" s="359"/>
      <c r="J76" s="359"/>
      <c r="K76" s="359"/>
      <c r="L76" s="359"/>
      <c r="M76" s="359"/>
      <c r="N76" s="359"/>
      <c r="O76" s="359"/>
      <c r="P76" s="359"/>
      <c r="Q76" s="359"/>
      <c r="R76" s="359"/>
      <c r="S76" s="359"/>
      <c r="T76" s="359"/>
      <c r="U76" s="359"/>
      <c r="V76" s="359"/>
      <c r="W76" s="359"/>
      <c r="X76" s="359"/>
      <c r="Y76" s="359"/>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c r="AZ76" s="359"/>
      <c r="BA76" s="359"/>
      <c r="BB76" s="359"/>
      <c r="BC76" s="359"/>
      <c r="BD76" s="359"/>
      <c r="BE76" s="359"/>
      <c r="BF76" s="359"/>
      <c r="BG76" s="359"/>
      <c r="BH76" s="359"/>
      <c r="BI76" s="359"/>
      <c r="BJ76" s="359"/>
      <c r="BK76" s="359"/>
      <c r="BL76" s="359"/>
      <c r="BM76" s="359"/>
      <c r="BN76" s="359"/>
      <c r="BO76" s="359"/>
      <c r="BP76" s="359"/>
      <c r="BQ76" s="359"/>
      <c r="BR76" s="359"/>
      <c r="BS76" s="359"/>
      <c r="BT76" s="359"/>
      <c r="BU76" s="359"/>
      <c r="BV76" s="359"/>
      <c r="BW76" s="359"/>
      <c r="BX76" s="359"/>
      <c r="BY76" s="359"/>
      <c r="BZ76" s="359"/>
      <c r="CA76" s="359"/>
      <c r="CB76" s="359"/>
      <c r="CC76" s="359"/>
      <c r="CD76" s="359"/>
      <c r="CE76" s="359"/>
      <c r="CF76" s="359"/>
      <c r="CG76" s="359"/>
      <c r="CH76" s="359"/>
      <c r="CI76" s="359"/>
      <c r="CJ76" s="359"/>
      <c r="CK76" s="359"/>
      <c r="CL76" s="359"/>
      <c r="CM76" s="359"/>
      <c r="CN76" s="359"/>
      <c r="CO76" s="359"/>
      <c r="CP76" s="359"/>
      <c r="CQ76" s="359"/>
      <c r="CR76" s="359"/>
      <c r="CS76" s="359"/>
      <c r="CT76" s="359"/>
      <c r="CU76" s="359"/>
      <c r="CV76" s="359"/>
      <c r="CW76" s="359"/>
      <c r="CX76" s="359"/>
      <c r="CY76" s="359"/>
      <c r="CZ76" s="359"/>
      <c r="DA76" s="359"/>
      <c r="DB76" s="359"/>
      <c r="DC76" s="359"/>
      <c r="DD76" s="359"/>
      <c r="DE76" s="359"/>
      <c r="DF76" s="359"/>
      <c r="DG76" s="359"/>
      <c r="DH76" s="359"/>
      <c r="DI76" s="359"/>
      <c r="DJ76" s="359"/>
      <c r="DK76" s="359"/>
      <c r="DL76" s="359"/>
      <c r="DM76" s="359"/>
      <c r="DN76" s="359"/>
      <c r="DO76" s="359"/>
      <c r="DP76" s="359"/>
      <c r="DQ76" s="359"/>
      <c r="DR76" s="359"/>
      <c r="DS76" s="359"/>
      <c r="DT76" s="359"/>
      <c r="DU76" s="359"/>
      <c r="DV76" s="359"/>
      <c r="DW76" s="359"/>
      <c r="DX76" s="359"/>
      <c r="DY76" s="359"/>
      <c r="DZ76" s="359"/>
      <c r="EA76" s="359"/>
      <c r="EB76" s="359"/>
      <c r="EC76" s="359"/>
      <c r="ED76" s="359"/>
      <c r="EE76" s="359"/>
      <c r="EF76" s="359"/>
      <c r="EG76" s="359"/>
      <c r="EH76" s="359"/>
      <c r="EI76" s="359"/>
      <c r="EJ76" s="359"/>
      <c r="EK76" s="359"/>
      <c r="EL76" s="359"/>
      <c r="EM76" s="359"/>
      <c r="EN76" s="359"/>
      <c r="EO76" s="359"/>
      <c r="EP76" s="359"/>
      <c r="EQ76" s="359"/>
      <c r="ER76" s="359"/>
      <c r="ES76" s="359"/>
      <c r="ET76" s="359"/>
      <c r="EU76" s="359"/>
      <c r="EV76" s="359"/>
      <c r="EW76" s="359"/>
      <c r="EX76" s="359"/>
      <c r="EY76" s="359"/>
    </row>
    <row r="77" spans="1:155" hidden="1" outlineLevel="1">
      <c r="A77" s="533">
        <v>4</v>
      </c>
      <c r="B77" s="534" t="str">
        <f>E14</f>
        <v>Charging Profiles</v>
      </c>
      <c r="C77" s="370" t="str">
        <f>B77&amp;" are "&amp;Milestones</f>
        <v>Charging Profiles are ON</v>
      </c>
      <c r="D77" s="534"/>
      <c r="E77" s="417" t="b">
        <f>IF(Milestones="ON",TRUE,FALSE)</f>
        <v>1</v>
      </c>
      <c r="F77" s="534"/>
      <c r="G77" s="534"/>
      <c r="H77" s="536"/>
      <c r="I77" s="359"/>
      <c r="J77" s="359"/>
      <c r="K77" s="359"/>
      <c r="L77" s="359"/>
      <c r="M77" s="359"/>
      <c r="N77" s="359"/>
      <c r="O77" s="359"/>
      <c r="P77" s="359"/>
      <c r="Q77" s="359"/>
      <c r="R77" s="359"/>
      <c r="S77" s="359"/>
      <c r="T77" s="359"/>
      <c r="U77" s="359"/>
      <c r="V77" s="359"/>
      <c r="W77" s="359"/>
      <c r="X77" s="359"/>
      <c r="Y77" s="359"/>
      <c r="Z77" s="359"/>
      <c r="AA77" s="359"/>
      <c r="AB77" s="359"/>
      <c r="AC77" s="359"/>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59"/>
      <c r="BM77" s="359"/>
      <c r="BN77" s="359"/>
      <c r="BO77" s="359"/>
      <c r="BP77" s="359"/>
      <c r="BQ77" s="359"/>
      <c r="BR77" s="359"/>
      <c r="BS77" s="359"/>
      <c r="BT77" s="359"/>
      <c r="BU77" s="359"/>
      <c r="BV77" s="359"/>
      <c r="BW77" s="359"/>
      <c r="BX77" s="359"/>
      <c r="BY77" s="359"/>
      <c r="BZ77" s="359"/>
      <c r="CA77" s="359"/>
      <c r="CB77" s="359"/>
      <c r="CC77" s="359"/>
      <c r="CD77" s="359"/>
      <c r="CE77" s="359"/>
      <c r="CF77" s="359"/>
      <c r="CG77" s="359"/>
      <c r="CH77" s="359"/>
      <c r="CI77" s="359"/>
      <c r="CJ77" s="359"/>
      <c r="CK77" s="359"/>
      <c r="CL77" s="359"/>
      <c r="CM77" s="359"/>
      <c r="CN77" s="359"/>
      <c r="CO77" s="359"/>
      <c r="CP77" s="359"/>
      <c r="CQ77" s="359"/>
      <c r="CR77" s="359"/>
      <c r="CS77" s="359"/>
      <c r="CT77" s="359"/>
      <c r="CU77" s="359"/>
      <c r="CV77" s="359"/>
      <c r="CW77" s="359"/>
      <c r="CX77" s="359"/>
      <c r="CY77" s="359"/>
      <c r="CZ77" s="359"/>
      <c r="DA77" s="359"/>
      <c r="DB77" s="359"/>
      <c r="DC77" s="359"/>
      <c r="DD77" s="359"/>
      <c r="DE77" s="359"/>
      <c r="DF77" s="359"/>
      <c r="DG77" s="359"/>
      <c r="DH77" s="359"/>
      <c r="DI77" s="359"/>
      <c r="DJ77" s="359"/>
      <c r="DK77" s="359"/>
      <c r="DL77" s="359"/>
      <c r="DM77" s="359"/>
      <c r="DN77" s="359"/>
      <c r="DO77" s="359"/>
      <c r="DP77" s="359"/>
      <c r="DQ77" s="359"/>
      <c r="DR77" s="359"/>
      <c r="DS77" s="359"/>
      <c r="DT77" s="359"/>
      <c r="DU77" s="359"/>
      <c r="DV77" s="359"/>
      <c r="DW77" s="359"/>
      <c r="DX77" s="359"/>
      <c r="DY77" s="359"/>
      <c r="DZ77" s="359"/>
      <c r="EA77" s="359"/>
      <c r="EB77" s="359"/>
      <c r="EC77" s="359"/>
      <c r="ED77" s="359"/>
      <c r="EE77" s="359"/>
      <c r="EF77" s="359"/>
      <c r="EG77" s="359"/>
      <c r="EH77" s="359"/>
      <c r="EI77" s="359"/>
      <c r="EJ77" s="359"/>
      <c r="EK77" s="359"/>
      <c r="EL77" s="359"/>
      <c r="EM77" s="359"/>
      <c r="EN77" s="359"/>
      <c r="EO77" s="359"/>
      <c r="EP77" s="359"/>
      <c r="EQ77" s="359"/>
      <c r="ER77" s="359"/>
      <c r="ES77" s="359"/>
      <c r="ET77" s="359"/>
      <c r="EU77" s="359"/>
      <c r="EV77" s="359"/>
      <c r="EW77" s="359"/>
      <c r="EX77" s="359"/>
      <c r="EY77" s="359"/>
    </row>
    <row r="78" spans="1:155" hidden="1" outlineLevel="1">
      <c r="A78" s="533">
        <v>5</v>
      </c>
      <c r="B78" s="534" t="str">
        <f>E16</f>
        <v>Cost Of Money</v>
      </c>
      <c r="C78" s="370" t="str">
        <f>B78&amp;" is "&amp;CostOfMoney</f>
        <v>Cost Of Money is ON</v>
      </c>
      <c r="D78" s="534"/>
      <c r="E78" s="417" t="b">
        <f>IF(CostOfMoney="ON",TRUE,FALSE)</f>
        <v>1</v>
      </c>
      <c r="F78" s="534"/>
      <c r="G78" s="534"/>
      <c r="H78" s="536"/>
      <c r="I78" s="359"/>
      <c r="J78" s="359"/>
      <c r="K78" s="359"/>
      <c r="L78" s="359"/>
      <c r="M78" s="359"/>
      <c r="N78" s="359"/>
      <c r="O78" s="359"/>
      <c r="P78" s="359"/>
      <c r="Q78" s="359"/>
      <c r="R78" s="359"/>
      <c r="S78" s="359"/>
      <c r="T78" s="359"/>
      <c r="U78" s="359"/>
      <c r="V78" s="359"/>
      <c r="W78" s="359"/>
      <c r="X78" s="359"/>
      <c r="Y78" s="359"/>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c r="AZ78" s="359"/>
      <c r="BA78" s="359"/>
      <c r="BB78" s="359"/>
      <c r="BC78" s="359"/>
      <c r="BD78" s="359"/>
      <c r="BE78" s="359"/>
      <c r="BF78" s="359"/>
      <c r="BG78" s="359"/>
      <c r="BH78" s="359"/>
      <c r="BI78" s="359"/>
      <c r="BJ78" s="359"/>
      <c r="BK78" s="359"/>
      <c r="BL78" s="359"/>
      <c r="BM78" s="359"/>
      <c r="BN78" s="359"/>
      <c r="BO78" s="359"/>
      <c r="BP78" s="359"/>
      <c r="BQ78" s="359"/>
      <c r="BR78" s="359"/>
      <c r="BS78" s="359"/>
      <c r="BT78" s="359"/>
      <c r="BU78" s="359"/>
      <c r="BV78" s="359"/>
      <c r="BW78" s="359"/>
      <c r="BX78" s="359"/>
      <c r="BY78" s="359"/>
      <c r="BZ78" s="359"/>
      <c r="CA78" s="359"/>
      <c r="CB78" s="359"/>
      <c r="CC78" s="359"/>
      <c r="CD78" s="359"/>
      <c r="CE78" s="359"/>
      <c r="CF78" s="359"/>
      <c r="CG78" s="359"/>
      <c r="CH78" s="359"/>
      <c r="CI78" s="359"/>
      <c r="CJ78" s="359"/>
      <c r="CK78" s="359"/>
      <c r="CL78" s="359"/>
      <c r="CM78" s="359"/>
      <c r="CN78" s="359"/>
      <c r="CO78" s="359"/>
      <c r="CP78" s="359"/>
      <c r="CQ78" s="359"/>
      <c r="CR78" s="359"/>
      <c r="CS78" s="359"/>
      <c r="CT78" s="359"/>
      <c r="CU78" s="359"/>
      <c r="CV78" s="359"/>
      <c r="CW78" s="359"/>
      <c r="CX78" s="359"/>
      <c r="CY78" s="359"/>
      <c r="CZ78" s="359"/>
      <c r="DA78" s="359"/>
      <c r="DB78" s="359"/>
      <c r="DC78" s="359"/>
      <c r="DD78" s="359"/>
      <c r="DE78" s="359"/>
      <c r="DF78" s="359"/>
      <c r="DG78" s="359"/>
      <c r="DH78" s="359"/>
      <c r="DI78" s="359"/>
      <c r="DJ78" s="359"/>
      <c r="DK78" s="359"/>
      <c r="DL78" s="359"/>
      <c r="DM78" s="359"/>
      <c r="DN78" s="359"/>
      <c r="DO78" s="359"/>
      <c r="DP78" s="359"/>
      <c r="DQ78" s="359"/>
      <c r="DR78" s="359"/>
      <c r="DS78" s="359"/>
      <c r="DT78" s="359"/>
      <c r="DU78" s="359"/>
      <c r="DV78" s="359"/>
      <c r="DW78" s="359"/>
      <c r="DX78" s="359"/>
      <c r="DY78" s="359"/>
      <c r="DZ78" s="359"/>
      <c r="EA78" s="359"/>
      <c r="EB78" s="359"/>
      <c r="EC78" s="359"/>
      <c r="ED78" s="359"/>
      <c r="EE78" s="359"/>
      <c r="EF78" s="359"/>
      <c r="EG78" s="359"/>
      <c r="EH78" s="359"/>
      <c r="EI78" s="359"/>
      <c r="EJ78" s="359"/>
      <c r="EK78" s="359"/>
      <c r="EL78" s="359"/>
      <c r="EM78" s="359"/>
      <c r="EN78" s="359"/>
      <c r="EO78" s="359"/>
      <c r="EP78" s="359"/>
      <c r="EQ78" s="359"/>
      <c r="ER78" s="359"/>
      <c r="ES78" s="359"/>
      <c r="ET78" s="359"/>
      <c r="EU78" s="359"/>
      <c r="EV78" s="359"/>
      <c r="EW78" s="359"/>
      <c r="EX78" s="359"/>
      <c r="EY78" s="359"/>
    </row>
    <row r="79" spans="1:155" hidden="1" outlineLevel="1">
      <c r="A79" s="533">
        <v>6</v>
      </c>
      <c r="B79" s="534" t="str">
        <f>H14</f>
        <v>Financing</v>
      </c>
      <c r="C79" s="370" t="str">
        <f>B79&amp;" is "&amp;Financing</f>
        <v>Financing is ON</v>
      </c>
      <c r="D79" s="534"/>
      <c r="E79" s="417" t="b">
        <f>IF(Financing="ON",TRUE,FALSE)</f>
        <v>1</v>
      </c>
      <c r="F79" s="534"/>
      <c r="G79" s="534"/>
      <c r="H79" s="536"/>
      <c r="I79" s="359"/>
      <c r="J79" s="359"/>
      <c r="K79" s="359"/>
      <c r="L79" s="359"/>
      <c r="M79" s="359"/>
      <c r="N79" s="359"/>
      <c r="O79" s="359"/>
      <c r="P79" s="359"/>
      <c r="Q79" s="359"/>
      <c r="R79" s="359"/>
      <c r="S79" s="359"/>
      <c r="T79" s="359"/>
      <c r="U79" s="359"/>
      <c r="V79" s="359"/>
      <c r="W79" s="359"/>
      <c r="X79" s="359"/>
      <c r="Y79" s="359"/>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AZ79" s="359"/>
      <c r="BA79" s="359"/>
      <c r="BB79" s="359"/>
      <c r="BC79" s="359"/>
      <c r="BD79" s="359"/>
      <c r="BE79" s="359"/>
      <c r="BF79" s="359"/>
      <c r="BG79" s="359"/>
      <c r="BH79" s="359"/>
      <c r="BI79" s="359"/>
      <c r="BJ79" s="359"/>
      <c r="BK79" s="359"/>
      <c r="BL79" s="359"/>
      <c r="BM79" s="359"/>
      <c r="BN79" s="359"/>
      <c r="BO79" s="359"/>
      <c r="BP79" s="359"/>
      <c r="BQ79" s="359"/>
      <c r="BR79" s="359"/>
      <c r="BS79" s="359"/>
      <c r="BT79" s="359"/>
      <c r="BU79" s="359"/>
      <c r="BV79" s="359"/>
      <c r="BW79" s="359"/>
      <c r="BX79" s="359"/>
      <c r="BY79" s="359"/>
      <c r="BZ79" s="359"/>
      <c r="CA79" s="359"/>
      <c r="CB79" s="359"/>
      <c r="CC79" s="359"/>
      <c r="CD79" s="359"/>
      <c r="CE79" s="359"/>
      <c r="CF79" s="359"/>
      <c r="CG79" s="359"/>
      <c r="CH79" s="359"/>
      <c r="CI79" s="359"/>
      <c r="CJ79" s="359"/>
      <c r="CK79" s="359"/>
      <c r="CL79" s="359"/>
      <c r="CM79" s="359"/>
      <c r="CN79" s="359"/>
      <c r="CO79" s="359"/>
      <c r="CP79" s="359"/>
      <c r="CQ79" s="359"/>
      <c r="CR79" s="359"/>
      <c r="CS79" s="359"/>
      <c r="CT79" s="359"/>
      <c r="CU79" s="359"/>
      <c r="CV79" s="359"/>
      <c r="CW79" s="359"/>
      <c r="CX79" s="359"/>
      <c r="CY79" s="359"/>
      <c r="CZ79" s="359"/>
      <c r="DA79" s="359"/>
      <c r="DB79" s="359"/>
      <c r="DC79" s="359"/>
      <c r="DD79" s="359"/>
      <c r="DE79" s="359"/>
      <c r="DF79" s="359"/>
      <c r="DG79" s="359"/>
      <c r="DH79" s="359"/>
      <c r="DI79" s="359"/>
      <c r="DJ79" s="359"/>
      <c r="DK79" s="359"/>
      <c r="DL79" s="359"/>
      <c r="DM79" s="359"/>
      <c r="DN79" s="359"/>
      <c r="DO79" s="359"/>
      <c r="DP79" s="359"/>
      <c r="DQ79" s="359"/>
      <c r="DR79" s="359"/>
      <c r="DS79" s="359"/>
      <c r="DT79" s="359"/>
      <c r="DU79" s="359"/>
      <c r="DV79" s="359"/>
      <c r="DW79" s="359"/>
      <c r="DX79" s="359"/>
      <c r="DY79" s="359"/>
      <c r="DZ79" s="359"/>
      <c r="EA79" s="359"/>
      <c r="EB79" s="359"/>
      <c r="EC79" s="359"/>
      <c r="ED79" s="359"/>
      <c r="EE79" s="359"/>
      <c r="EF79" s="359"/>
      <c r="EG79" s="359"/>
      <c r="EH79" s="359"/>
      <c r="EI79" s="359"/>
      <c r="EJ79" s="359"/>
      <c r="EK79" s="359"/>
      <c r="EL79" s="359"/>
      <c r="EM79" s="359"/>
      <c r="EN79" s="359"/>
      <c r="EO79" s="359"/>
      <c r="EP79" s="359"/>
      <c r="EQ79" s="359"/>
      <c r="ER79" s="359"/>
      <c r="ES79" s="359"/>
      <c r="ET79" s="359"/>
      <c r="EU79" s="359"/>
      <c r="EV79" s="359"/>
      <c r="EW79" s="359"/>
      <c r="EX79" s="359"/>
      <c r="EY79" s="359"/>
    </row>
    <row r="80" spans="1:155" hidden="1" outlineLevel="1">
      <c r="A80" s="533">
        <v>7</v>
      </c>
      <c r="B80" s="534" t="str">
        <f>K16</f>
        <v>Output Currency</v>
      </c>
      <c r="C80" s="370" t="str">
        <f ca="1">B80&amp;" is "&amp;E80</f>
        <v>Output Currency is Euros</v>
      </c>
      <c r="D80" s="534"/>
      <c r="E80" s="426" t="str">
        <f ca="1">OFFSET(CurTop,MATCH(OutCur,CurList,0)-1,-3)</f>
        <v>Euros</v>
      </c>
      <c r="F80" s="537"/>
      <c r="G80" s="534"/>
      <c r="H80" s="536"/>
      <c r="I80" s="359"/>
      <c r="J80" s="359"/>
      <c r="K80" s="359"/>
      <c r="L80" s="359"/>
      <c r="M80" s="359"/>
      <c r="N80" s="359"/>
      <c r="O80" s="359"/>
      <c r="P80" s="359"/>
      <c r="Q80" s="359"/>
      <c r="R80" s="359"/>
      <c r="S80" s="359"/>
      <c r="T80" s="359"/>
      <c r="U80" s="359"/>
      <c r="V80" s="359"/>
      <c r="W80" s="359"/>
      <c r="X80" s="359"/>
      <c r="Y80" s="359"/>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AZ80" s="359"/>
      <c r="BA80" s="359"/>
      <c r="BB80" s="359"/>
      <c r="BC80" s="359"/>
      <c r="BD80" s="359"/>
      <c r="BE80" s="359"/>
      <c r="BF80" s="359"/>
      <c r="BG80" s="359"/>
      <c r="BH80" s="359"/>
      <c r="BI80" s="359"/>
      <c r="BJ80" s="359"/>
      <c r="BK80" s="359"/>
      <c r="BL80" s="359"/>
      <c r="BM80" s="359"/>
      <c r="BN80" s="359"/>
      <c r="BO80" s="359"/>
      <c r="BP80" s="359"/>
      <c r="BQ80" s="359"/>
      <c r="BR80" s="359"/>
      <c r="BS80" s="359"/>
      <c r="BT80" s="359"/>
      <c r="BU80" s="359"/>
      <c r="BV80" s="359"/>
      <c r="BW80" s="359"/>
      <c r="BX80" s="359"/>
      <c r="BY80" s="359"/>
      <c r="BZ80" s="359"/>
      <c r="CA80" s="359"/>
      <c r="CB80" s="359"/>
      <c r="CC80" s="359"/>
      <c r="CD80" s="359"/>
      <c r="CE80" s="359"/>
      <c r="CF80" s="359"/>
      <c r="CG80" s="359"/>
      <c r="CH80" s="359"/>
      <c r="CI80" s="359"/>
      <c r="CJ80" s="359"/>
      <c r="CK80" s="359"/>
      <c r="CL80" s="359"/>
      <c r="CM80" s="359"/>
      <c r="CN80" s="359"/>
      <c r="CO80" s="359"/>
      <c r="CP80" s="359"/>
      <c r="CQ80" s="359"/>
      <c r="CR80" s="359"/>
      <c r="CS80" s="359"/>
      <c r="CT80" s="359"/>
      <c r="CU80" s="359"/>
      <c r="CV80" s="359"/>
      <c r="CW80" s="359"/>
      <c r="CX80" s="359"/>
      <c r="CY80" s="359"/>
      <c r="CZ80" s="359"/>
      <c r="DA80" s="359"/>
      <c r="DB80" s="359"/>
      <c r="DC80" s="359"/>
      <c r="DD80" s="359"/>
      <c r="DE80" s="359"/>
      <c r="DF80" s="359"/>
      <c r="DG80" s="359"/>
      <c r="DH80" s="359"/>
      <c r="DI80" s="359"/>
      <c r="DJ80" s="359"/>
      <c r="DK80" s="359"/>
      <c r="DL80" s="359"/>
      <c r="DM80" s="359"/>
      <c r="DN80" s="359"/>
      <c r="DO80" s="359"/>
      <c r="DP80" s="359"/>
      <c r="DQ80" s="359"/>
      <c r="DR80" s="359"/>
      <c r="DS80" s="359"/>
      <c r="DT80" s="359"/>
      <c r="DU80" s="359"/>
      <c r="DV80" s="359"/>
      <c r="DW80" s="359"/>
      <c r="DX80" s="359"/>
      <c r="DY80" s="359"/>
      <c r="DZ80" s="359"/>
      <c r="EA80" s="359"/>
      <c r="EB80" s="359"/>
      <c r="EC80" s="359"/>
      <c r="ED80" s="359"/>
      <c r="EE80" s="359"/>
      <c r="EF80" s="359"/>
      <c r="EG80" s="359"/>
      <c r="EH80" s="359"/>
      <c r="EI80" s="359"/>
      <c r="EJ80" s="359"/>
      <c r="EK80" s="359"/>
      <c r="EL80" s="359"/>
      <c r="EM80" s="359"/>
      <c r="EN80" s="359"/>
      <c r="EO80" s="359"/>
      <c r="EP80" s="359"/>
      <c r="EQ80" s="359"/>
      <c r="ER80" s="359"/>
      <c r="ES80" s="359"/>
      <c r="ET80" s="359"/>
      <c r="EU80" s="359"/>
      <c r="EV80" s="359"/>
      <c r="EW80" s="359"/>
      <c r="EX80" s="359"/>
      <c r="EY80" s="359"/>
    </row>
    <row r="81" spans="1:155" hidden="1" outlineLevel="1">
      <c r="A81" s="533">
        <v>8</v>
      </c>
      <c r="B81" s="534" t="str">
        <f>H15</f>
        <v>Overhead Spread</v>
      </c>
      <c r="C81" s="370" t="str">
        <f>B81&amp;" is "&amp;Servicing</f>
        <v>Overhead Spread is ON</v>
      </c>
      <c r="D81" s="534"/>
      <c r="E81" s="417" t="b">
        <f>IF(Servicing="ON",TRUE,FALSE)</f>
        <v>1</v>
      </c>
      <c r="F81" s="534"/>
      <c r="G81" s="534"/>
      <c r="H81" s="536"/>
      <c r="I81" s="359"/>
      <c r="J81" s="359"/>
      <c r="K81" s="359"/>
      <c r="L81" s="359"/>
      <c r="M81" s="359"/>
      <c r="N81" s="359"/>
      <c r="O81" s="359"/>
      <c r="P81" s="359"/>
      <c r="Q81" s="359"/>
      <c r="R81" s="359"/>
      <c r="S81" s="359"/>
      <c r="T81" s="359"/>
      <c r="U81" s="359"/>
      <c r="V81" s="359"/>
      <c r="W81" s="359"/>
      <c r="X81" s="359"/>
      <c r="Y81" s="359"/>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AZ81" s="359"/>
      <c r="BA81" s="359"/>
      <c r="BB81" s="359"/>
      <c r="BC81" s="359"/>
      <c r="BD81" s="359"/>
      <c r="BE81" s="359"/>
      <c r="BF81" s="359"/>
      <c r="BG81" s="359"/>
      <c r="BH81" s="359"/>
      <c r="BI81" s="359"/>
      <c r="BJ81" s="359"/>
      <c r="BK81" s="359"/>
      <c r="BL81" s="359"/>
      <c r="BM81" s="359"/>
      <c r="BN81" s="359"/>
      <c r="BO81" s="359"/>
      <c r="BP81" s="359"/>
      <c r="BQ81" s="359"/>
      <c r="BR81" s="359"/>
      <c r="BS81" s="359"/>
      <c r="BT81" s="359"/>
      <c r="BU81" s="359"/>
      <c r="BV81" s="359"/>
      <c r="BW81" s="359"/>
      <c r="BX81" s="359"/>
      <c r="BY81" s="359"/>
      <c r="BZ81" s="359"/>
      <c r="CA81" s="359"/>
      <c r="CB81" s="359"/>
      <c r="CC81" s="359"/>
      <c r="CD81" s="359"/>
      <c r="CE81" s="359"/>
      <c r="CF81" s="359"/>
      <c r="CG81" s="359"/>
      <c r="CH81" s="359"/>
      <c r="CI81" s="359"/>
      <c r="CJ81" s="359"/>
      <c r="CK81" s="359"/>
      <c r="CL81" s="359"/>
      <c r="CM81" s="359"/>
      <c r="CN81" s="359"/>
      <c r="CO81" s="359"/>
      <c r="CP81" s="359"/>
      <c r="CQ81" s="359"/>
      <c r="CR81" s="359"/>
      <c r="CS81" s="359"/>
      <c r="CT81" s="359"/>
      <c r="CU81" s="359"/>
      <c r="CV81" s="359"/>
      <c r="CW81" s="359"/>
      <c r="CX81" s="359"/>
      <c r="CY81" s="359"/>
      <c r="CZ81" s="359"/>
      <c r="DA81" s="359"/>
      <c r="DB81" s="359"/>
      <c r="DC81" s="359"/>
      <c r="DD81" s="359"/>
      <c r="DE81" s="359"/>
      <c r="DF81" s="359"/>
      <c r="DG81" s="359"/>
      <c r="DH81" s="359"/>
      <c r="DI81" s="359"/>
      <c r="DJ81" s="359"/>
      <c r="DK81" s="359"/>
      <c r="DL81" s="359"/>
      <c r="DM81" s="359"/>
      <c r="DN81" s="359"/>
      <c r="DO81" s="359"/>
      <c r="DP81" s="359"/>
      <c r="DQ81" s="359"/>
      <c r="DR81" s="359"/>
      <c r="DS81" s="359"/>
      <c r="DT81" s="359"/>
      <c r="DU81" s="359"/>
      <c r="DV81" s="359"/>
      <c r="DW81" s="359"/>
      <c r="DX81" s="359"/>
      <c r="DY81" s="359"/>
      <c r="DZ81" s="359"/>
      <c r="EA81" s="359"/>
      <c r="EB81" s="359"/>
      <c r="EC81" s="359"/>
      <c r="ED81" s="359"/>
      <c r="EE81" s="359"/>
      <c r="EF81" s="359"/>
      <c r="EG81" s="359"/>
      <c r="EH81" s="359"/>
      <c r="EI81" s="359"/>
      <c r="EJ81" s="359"/>
      <c r="EK81" s="359"/>
      <c r="EL81" s="359"/>
      <c r="EM81" s="359"/>
      <c r="EN81" s="359"/>
      <c r="EO81" s="359"/>
      <c r="EP81" s="359"/>
      <c r="EQ81" s="359"/>
      <c r="ER81" s="359"/>
      <c r="ES81" s="359"/>
      <c r="ET81" s="359"/>
      <c r="EU81" s="359"/>
      <c r="EV81" s="359"/>
      <c r="EW81" s="359"/>
      <c r="EX81" s="359"/>
      <c r="EY81" s="359"/>
    </row>
    <row r="82" spans="1:155" hidden="1" outlineLevel="1">
      <c r="A82" s="533">
        <v>9</v>
      </c>
      <c r="B82" s="534" t="str">
        <f>B15</f>
        <v>Remove Res Val</v>
      </c>
      <c r="C82" s="370" t="str">
        <f>B82&amp;" is "&amp;Servicing</f>
        <v>Remove Res Val is ON</v>
      </c>
      <c r="D82" s="534"/>
      <c r="E82" s="417" t="b">
        <f>IF(Depreciation="ON",TRUE,FALSE)</f>
        <v>1</v>
      </c>
      <c r="F82" s="534"/>
      <c r="G82" s="534"/>
      <c r="H82" s="536"/>
      <c r="I82" s="359"/>
      <c r="J82" s="359"/>
      <c r="K82" s="359"/>
      <c r="L82" s="359"/>
      <c r="M82" s="359"/>
      <c r="N82" s="359"/>
      <c r="O82" s="359"/>
      <c r="P82" s="359"/>
      <c r="Q82" s="359"/>
      <c r="R82" s="359"/>
      <c r="S82" s="359"/>
      <c r="T82" s="359"/>
      <c r="U82" s="359"/>
      <c r="V82" s="359"/>
      <c r="W82" s="359"/>
      <c r="X82" s="359"/>
      <c r="Y82" s="359"/>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AZ82" s="359"/>
      <c r="BA82" s="359"/>
      <c r="BB82" s="359"/>
      <c r="BC82" s="359"/>
      <c r="BD82" s="359"/>
      <c r="BE82" s="359"/>
      <c r="BF82" s="359"/>
      <c r="BG82" s="359"/>
      <c r="BH82" s="359"/>
      <c r="BI82" s="359"/>
      <c r="BJ82" s="359"/>
      <c r="BK82" s="359"/>
      <c r="BL82" s="359"/>
      <c r="BM82" s="359"/>
      <c r="BN82" s="359"/>
      <c r="BO82" s="359"/>
      <c r="BP82" s="359"/>
      <c r="BQ82" s="359"/>
      <c r="BR82" s="359"/>
      <c r="BS82" s="359"/>
      <c r="BT82" s="359"/>
      <c r="BU82" s="359"/>
      <c r="BV82" s="359"/>
      <c r="BW82" s="359"/>
      <c r="BX82" s="359"/>
      <c r="BY82" s="359"/>
      <c r="BZ82" s="359"/>
      <c r="CA82" s="359"/>
      <c r="CB82" s="359"/>
      <c r="CC82" s="359"/>
      <c r="CD82" s="359"/>
      <c r="CE82" s="359"/>
      <c r="CF82" s="359"/>
      <c r="CG82" s="359"/>
      <c r="CH82" s="359"/>
      <c r="CI82" s="359"/>
      <c r="CJ82" s="359"/>
      <c r="CK82" s="359"/>
      <c r="CL82" s="359"/>
      <c r="CM82" s="359"/>
      <c r="CN82" s="359"/>
      <c r="CO82" s="359"/>
      <c r="CP82" s="359"/>
      <c r="CQ82" s="359"/>
      <c r="CR82" s="359"/>
      <c r="CS82" s="359"/>
      <c r="CT82" s="359"/>
      <c r="CU82" s="359"/>
      <c r="CV82" s="359"/>
      <c r="CW82" s="359"/>
      <c r="CX82" s="359"/>
      <c r="CY82" s="359"/>
      <c r="CZ82" s="359"/>
      <c r="DA82" s="359"/>
      <c r="DB82" s="359"/>
      <c r="DC82" s="359"/>
      <c r="DD82" s="359"/>
      <c r="DE82" s="359"/>
      <c r="DF82" s="359"/>
      <c r="DG82" s="359"/>
      <c r="DH82" s="359"/>
      <c r="DI82" s="359"/>
      <c r="DJ82" s="359"/>
      <c r="DK82" s="359"/>
      <c r="DL82" s="359"/>
      <c r="DM82" s="359"/>
      <c r="DN82" s="359"/>
      <c r="DO82" s="359"/>
      <c r="DP82" s="359"/>
      <c r="DQ82" s="359"/>
      <c r="DR82" s="359"/>
      <c r="DS82" s="359"/>
      <c r="DT82" s="359"/>
      <c r="DU82" s="359"/>
      <c r="DV82" s="359"/>
      <c r="DW82" s="359"/>
      <c r="DX82" s="359"/>
      <c r="DY82" s="359"/>
      <c r="DZ82" s="359"/>
      <c r="EA82" s="359"/>
      <c r="EB82" s="359"/>
      <c r="EC82" s="359"/>
      <c r="ED82" s="359"/>
      <c r="EE82" s="359"/>
      <c r="EF82" s="359"/>
      <c r="EG82" s="359"/>
      <c r="EH82" s="359"/>
      <c r="EI82" s="359"/>
      <c r="EJ82" s="359"/>
      <c r="EK82" s="359"/>
      <c r="EL82" s="359"/>
      <c r="EM82" s="359"/>
      <c r="EN82" s="359"/>
      <c r="EO82" s="359"/>
      <c r="EP82" s="359"/>
      <c r="EQ82" s="359"/>
      <c r="ER82" s="359"/>
      <c r="ES82" s="359"/>
      <c r="ET82" s="359"/>
      <c r="EU82" s="359"/>
      <c r="EV82" s="359"/>
      <c r="EW82" s="359"/>
      <c r="EX82" s="359"/>
      <c r="EY82" s="359"/>
    </row>
    <row r="83" spans="1:155" hidden="1" outlineLevel="1">
      <c r="A83" s="533">
        <v>10</v>
      </c>
      <c r="B83" s="534" t="str">
        <f>H16</f>
        <v>Overhead Profiling</v>
      </c>
      <c r="C83" s="370" t="str">
        <f>B83&amp;" is "&amp;Servicing</f>
        <v>Overhead Profiling is ON</v>
      </c>
      <c r="D83" s="534"/>
      <c r="E83" s="417" t="b">
        <f>IF(OverProf="ON",TRUE,FALSE)</f>
        <v>1</v>
      </c>
      <c r="F83" s="534"/>
      <c r="G83" s="534"/>
      <c r="H83" s="536"/>
      <c r="I83" s="359"/>
      <c r="J83" s="359"/>
      <c r="K83" s="359"/>
      <c r="L83" s="359"/>
      <c r="M83" s="359"/>
      <c r="N83" s="359"/>
      <c r="O83" s="359"/>
      <c r="P83" s="359"/>
      <c r="Q83" s="359"/>
      <c r="R83" s="359"/>
      <c r="S83" s="359"/>
      <c r="T83" s="359"/>
      <c r="U83" s="359"/>
      <c r="V83" s="359"/>
      <c r="W83" s="359"/>
      <c r="X83" s="359"/>
      <c r="Y83" s="359"/>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AZ83" s="359"/>
      <c r="BA83" s="359"/>
      <c r="BB83" s="359"/>
      <c r="BC83" s="359"/>
      <c r="BD83" s="359"/>
      <c r="BE83" s="359"/>
      <c r="BF83" s="359"/>
      <c r="BG83" s="359"/>
      <c r="BH83" s="359"/>
      <c r="BI83" s="359"/>
      <c r="BJ83" s="359"/>
      <c r="BK83" s="359"/>
      <c r="BL83" s="359"/>
      <c r="BM83" s="359"/>
      <c r="BN83" s="359"/>
      <c r="BO83" s="359"/>
      <c r="BP83" s="359"/>
      <c r="BQ83" s="359"/>
      <c r="BR83" s="359"/>
      <c r="BS83" s="359"/>
      <c r="BT83" s="359"/>
      <c r="BU83" s="359"/>
      <c r="BV83" s="359"/>
      <c r="BW83" s="359"/>
      <c r="BX83" s="359"/>
      <c r="BY83" s="359"/>
      <c r="BZ83" s="359"/>
      <c r="CA83" s="359"/>
      <c r="CB83" s="359"/>
      <c r="CC83" s="359"/>
      <c r="CD83" s="359"/>
      <c r="CE83" s="359"/>
      <c r="CF83" s="359"/>
      <c r="CG83" s="359"/>
      <c r="CH83" s="359"/>
      <c r="CI83" s="359"/>
      <c r="CJ83" s="359"/>
      <c r="CK83" s="359"/>
      <c r="CL83" s="359"/>
      <c r="CM83" s="359"/>
      <c r="CN83" s="359"/>
      <c r="CO83" s="359"/>
      <c r="CP83" s="359"/>
      <c r="CQ83" s="359"/>
      <c r="CR83" s="359"/>
      <c r="CS83" s="359"/>
      <c r="CT83" s="359"/>
      <c r="CU83" s="359"/>
      <c r="CV83" s="359"/>
      <c r="CW83" s="359"/>
      <c r="CX83" s="359"/>
      <c r="CY83" s="359"/>
      <c r="CZ83" s="359"/>
      <c r="DA83" s="359"/>
      <c r="DB83" s="359"/>
      <c r="DC83" s="359"/>
      <c r="DD83" s="359"/>
      <c r="DE83" s="359"/>
      <c r="DF83" s="359"/>
      <c r="DG83" s="359"/>
      <c r="DH83" s="359"/>
      <c r="DI83" s="359"/>
      <c r="DJ83" s="359"/>
      <c r="DK83" s="359"/>
      <c r="DL83" s="359"/>
      <c r="DM83" s="359"/>
      <c r="DN83" s="359"/>
      <c r="DO83" s="359"/>
      <c r="DP83" s="359"/>
      <c r="DQ83" s="359"/>
      <c r="DR83" s="359"/>
      <c r="DS83" s="359"/>
      <c r="DT83" s="359"/>
      <c r="DU83" s="359"/>
      <c r="DV83" s="359"/>
      <c r="DW83" s="359"/>
      <c r="DX83" s="359"/>
      <c r="DY83" s="359"/>
      <c r="DZ83" s="359"/>
      <c r="EA83" s="359"/>
      <c r="EB83" s="359"/>
      <c r="EC83" s="359"/>
      <c r="ED83" s="359"/>
      <c r="EE83" s="359"/>
      <c r="EF83" s="359"/>
      <c r="EG83" s="359"/>
      <c r="EH83" s="359"/>
      <c r="EI83" s="359"/>
      <c r="EJ83" s="359"/>
      <c r="EK83" s="359"/>
      <c r="EL83" s="359"/>
      <c r="EM83" s="359"/>
      <c r="EN83" s="359"/>
      <c r="EO83" s="359"/>
      <c r="EP83" s="359"/>
      <c r="EQ83" s="359"/>
      <c r="ER83" s="359"/>
      <c r="ES83" s="359"/>
      <c r="ET83" s="359"/>
      <c r="EU83" s="359"/>
      <c r="EV83" s="359"/>
      <c r="EW83" s="359"/>
      <c r="EX83" s="359"/>
      <c r="EY83" s="359"/>
    </row>
    <row r="84" spans="1:155" ht="4.5" hidden="1" customHeight="1" outlineLevel="1">
      <c r="A84" s="411"/>
      <c r="B84" s="412"/>
      <c r="C84" s="412"/>
      <c r="D84" s="412"/>
      <c r="E84" s="412"/>
      <c r="F84" s="412"/>
      <c r="G84" s="412"/>
      <c r="H84" s="414"/>
      <c r="I84" s="359"/>
      <c r="J84" s="359"/>
      <c r="K84" s="359"/>
      <c r="L84" s="359"/>
      <c r="M84" s="359"/>
      <c r="N84" s="359"/>
      <c r="O84" s="359"/>
      <c r="P84" s="359"/>
      <c r="Q84" s="359"/>
      <c r="R84" s="359"/>
      <c r="S84" s="359"/>
      <c r="T84" s="359"/>
      <c r="U84" s="359"/>
      <c r="V84" s="359"/>
      <c r="W84" s="359"/>
      <c r="X84" s="359"/>
      <c r="Y84" s="359"/>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AZ84" s="359"/>
      <c r="BA84" s="359"/>
      <c r="BB84" s="359"/>
      <c r="BC84" s="359"/>
      <c r="BD84" s="359"/>
      <c r="BE84" s="359"/>
      <c r="BF84" s="359"/>
      <c r="BG84" s="359"/>
      <c r="BH84" s="359"/>
      <c r="BI84" s="359"/>
      <c r="BJ84" s="359"/>
      <c r="BK84" s="359"/>
      <c r="BL84" s="359"/>
      <c r="BM84" s="359"/>
      <c r="BN84" s="359"/>
      <c r="BO84" s="359"/>
      <c r="BP84" s="359"/>
      <c r="BQ84" s="359"/>
      <c r="BR84" s="359"/>
      <c r="BS84" s="359"/>
      <c r="BT84" s="359"/>
      <c r="BU84" s="359"/>
      <c r="BV84" s="359"/>
      <c r="BW84" s="359"/>
      <c r="BX84" s="359"/>
      <c r="BY84" s="359"/>
      <c r="BZ84" s="359"/>
      <c r="CA84" s="359"/>
      <c r="CB84" s="359"/>
      <c r="CC84" s="359"/>
      <c r="CD84" s="359"/>
      <c r="CE84" s="359"/>
      <c r="CF84" s="359"/>
      <c r="CG84" s="359"/>
      <c r="CH84" s="359"/>
      <c r="CI84" s="359"/>
      <c r="CJ84" s="359"/>
      <c r="CK84" s="359"/>
      <c r="CL84" s="359"/>
      <c r="CM84" s="359"/>
      <c r="CN84" s="359"/>
      <c r="CO84" s="359"/>
      <c r="CP84" s="359"/>
      <c r="CQ84" s="359"/>
      <c r="CR84" s="359"/>
      <c r="CS84" s="359"/>
      <c r="CT84" s="359"/>
      <c r="CU84" s="359"/>
      <c r="CV84" s="359"/>
      <c r="CW84" s="359"/>
      <c r="CX84" s="359"/>
      <c r="CY84" s="359"/>
      <c r="CZ84" s="359"/>
      <c r="DA84" s="359"/>
      <c r="DB84" s="359"/>
      <c r="DC84" s="359"/>
      <c r="DD84" s="359"/>
      <c r="DE84" s="359"/>
      <c r="DF84" s="359"/>
      <c r="DG84" s="359"/>
      <c r="DH84" s="359"/>
      <c r="DI84" s="359"/>
      <c r="DJ84" s="359"/>
      <c r="DK84" s="359"/>
      <c r="DL84" s="359"/>
      <c r="DM84" s="359"/>
      <c r="DN84" s="359"/>
      <c r="DO84" s="359"/>
      <c r="DP84" s="359"/>
      <c r="DQ84" s="359"/>
      <c r="DR84" s="359"/>
      <c r="DS84" s="359"/>
      <c r="DT84" s="359"/>
      <c r="DU84" s="359"/>
      <c r="DV84" s="359"/>
      <c r="DW84" s="359"/>
      <c r="DX84" s="359"/>
      <c r="DY84" s="359"/>
      <c r="DZ84" s="359"/>
      <c r="EA84" s="359"/>
      <c r="EB84" s="359"/>
      <c r="EC84" s="359"/>
      <c r="ED84" s="359"/>
      <c r="EE84" s="359"/>
      <c r="EF84" s="359"/>
      <c r="EG84" s="359"/>
      <c r="EH84" s="359"/>
      <c r="EI84" s="359"/>
      <c r="EJ84" s="359"/>
      <c r="EK84" s="359"/>
      <c r="EL84" s="359"/>
      <c r="EM84" s="359"/>
      <c r="EN84" s="359"/>
      <c r="EO84" s="359"/>
      <c r="EP84" s="359"/>
      <c r="EQ84" s="359"/>
      <c r="ER84" s="359"/>
      <c r="ES84" s="359"/>
      <c r="ET84" s="359"/>
      <c r="EU84" s="359"/>
      <c r="EV84" s="359"/>
      <c r="EW84" s="359"/>
      <c r="EX84" s="359"/>
      <c r="EY84" s="359"/>
    </row>
    <row r="85" spans="1:155">
      <c r="A85" s="359"/>
      <c r="B85" s="359"/>
      <c r="C85" s="359"/>
      <c r="D85" s="359"/>
      <c r="E85" s="410"/>
      <c r="F85" s="359"/>
      <c r="G85" s="359"/>
      <c r="H85" s="359"/>
      <c r="I85" s="359"/>
      <c r="J85" s="359"/>
      <c r="K85" s="359"/>
      <c r="L85" s="359"/>
      <c r="M85" s="359"/>
      <c r="N85" s="359"/>
      <c r="O85" s="359"/>
      <c r="P85" s="359"/>
      <c r="Q85" s="359"/>
      <c r="R85" s="359"/>
      <c r="S85" s="359"/>
      <c r="T85" s="359"/>
      <c r="U85" s="359"/>
      <c r="V85" s="359"/>
      <c r="W85" s="359"/>
      <c r="X85" s="359"/>
      <c r="Y85" s="359"/>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AZ85" s="359"/>
      <c r="BA85" s="359"/>
      <c r="BB85" s="359"/>
      <c r="BC85" s="359"/>
      <c r="BD85" s="359"/>
      <c r="BE85" s="359"/>
      <c r="BF85" s="359"/>
      <c r="BG85" s="359"/>
      <c r="BH85" s="359"/>
      <c r="BI85" s="359"/>
      <c r="BJ85" s="359"/>
      <c r="BK85" s="359"/>
      <c r="BL85" s="359"/>
      <c r="BM85" s="359"/>
      <c r="BN85" s="359"/>
      <c r="BO85" s="359"/>
      <c r="BP85" s="359"/>
      <c r="BQ85" s="359"/>
      <c r="BR85" s="359"/>
      <c r="BS85" s="359"/>
      <c r="BT85" s="359"/>
      <c r="BU85" s="359"/>
      <c r="BV85" s="359"/>
      <c r="BW85" s="359"/>
      <c r="BX85" s="359"/>
      <c r="BY85" s="359"/>
      <c r="BZ85" s="359"/>
      <c r="CA85" s="359"/>
      <c r="CB85" s="359"/>
      <c r="CC85" s="359"/>
      <c r="CD85" s="359"/>
      <c r="CE85" s="359"/>
      <c r="CF85" s="359"/>
      <c r="CG85" s="359"/>
      <c r="CH85" s="359"/>
      <c r="CI85" s="359"/>
      <c r="CJ85" s="359"/>
      <c r="CK85" s="359"/>
      <c r="CL85" s="359"/>
      <c r="CM85" s="359"/>
      <c r="CN85" s="359"/>
      <c r="CO85" s="359"/>
      <c r="CP85" s="359"/>
      <c r="CQ85" s="359"/>
      <c r="CR85" s="359"/>
      <c r="CS85" s="359"/>
      <c r="CT85" s="359"/>
      <c r="CU85" s="359"/>
      <c r="CV85" s="359"/>
      <c r="CW85" s="359"/>
      <c r="CX85" s="359"/>
      <c r="CY85" s="359"/>
      <c r="CZ85" s="359"/>
      <c r="DA85" s="359"/>
      <c r="DB85" s="359"/>
      <c r="DC85" s="359"/>
      <c r="DD85" s="359"/>
      <c r="DE85" s="359"/>
      <c r="DF85" s="359"/>
      <c r="DG85" s="359"/>
      <c r="DH85" s="359"/>
      <c r="DI85" s="359"/>
      <c r="DJ85" s="359"/>
      <c r="DK85" s="359"/>
      <c r="DL85" s="359"/>
      <c r="DM85" s="359"/>
      <c r="DN85" s="359"/>
      <c r="DO85" s="359"/>
      <c r="DP85" s="359"/>
      <c r="DQ85" s="359"/>
      <c r="DR85" s="359"/>
      <c r="DS85" s="359"/>
      <c r="DT85" s="359"/>
      <c r="DU85" s="359"/>
      <c r="DV85" s="359"/>
      <c r="DW85" s="359"/>
      <c r="DX85" s="359"/>
      <c r="DY85" s="359"/>
      <c r="DZ85" s="359"/>
      <c r="EA85" s="359"/>
      <c r="EB85" s="359"/>
      <c r="EC85" s="359"/>
      <c r="ED85" s="359"/>
      <c r="EE85" s="359"/>
      <c r="EF85" s="359"/>
      <c r="EG85" s="359"/>
      <c r="EH85" s="359"/>
      <c r="EI85" s="359"/>
      <c r="EJ85" s="359"/>
      <c r="EK85" s="359"/>
      <c r="EL85" s="359"/>
      <c r="EM85" s="359"/>
      <c r="EN85" s="359"/>
      <c r="EO85" s="359"/>
      <c r="EP85" s="359"/>
      <c r="EQ85" s="359"/>
      <c r="ER85" s="359"/>
      <c r="ES85" s="359"/>
      <c r="ET85" s="359"/>
      <c r="EU85" s="359"/>
      <c r="EV85" s="359"/>
      <c r="EW85" s="359"/>
      <c r="EX85" s="359"/>
      <c r="EY85" s="359"/>
    </row>
    <row r="86" spans="1:155" collapsed="1">
      <c r="A86" s="422" t="s">
        <v>2373</v>
      </c>
      <c r="B86" s="423"/>
      <c r="C86" s="423"/>
      <c r="D86" s="423"/>
      <c r="E86" s="423"/>
      <c r="F86" s="424"/>
      <c r="G86" s="424"/>
      <c r="H86" s="424"/>
      <c r="I86" s="424"/>
      <c r="J86" s="424"/>
      <c r="K86" s="424"/>
      <c r="L86" s="424"/>
      <c r="M86" s="424"/>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5"/>
      <c r="BC86" s="425"/>
      <c r="BD86" s="425"/>
      <c r="BE86" s="425"/>
      <c r="BF86" s="425"/>
      <c r="BG86" s="425"/>
      <c r="BH86" s="425"/>
      <c r="BI86" s="425"/>
      <c r="BJ86" s="425"/>
      <c r="BK86" s="425"/>
      <c r="BL86" s="425"/>
      <c r="BM86" s="425"/>
      <c r="BN86" s="425"/>
      <c r="BO86" s="425"/>
      <c r="BP86" s="425"/>
      <c r="BQ86" s="425"/>
      <c r="BR86" s="425"/>
      <c r="BS86" s="425"/>
      <c r="BT86" s="425"/>
      <c r="BU86" s="425"/>
      <c r="BV86" s="425"/>
      <c r="BW86" s="425"/>
      <c r="BX86" s="425"/>
      <c r="BY86" s="425"/>
      <c r="BZ86" s="425"/>
      <c r="CA86" s="425"/>
      <c r="CB86" s="425"/>
      <c r="CC86" s="425"/>
      <c r="CD86" s="425"/>
      <c r="CE86" s="425"/>
      <c r="CF86" s="425"/>
      <c r="CG86" s="425"/>
      <c r="CH86" s="425"/>
      <c r="CI86" s="425"/>
      <c r="CJ86" s="425"/>
      <c r="CK86" s="425"/>
      <c r="CL86" s="425"/>
      <c r="CM86" s="425"/>
      <c r="CN86" s="425"/>
      <c r="CO86" s="425"/>
      <c r="CP86" s="425"/>
      <c r="CQ86" s="425"/>
      <c r="CR86" s="425"/>
      <c r="CS86" s="425"/>
      <c r="CT86" s="425"/>
      <c r="CU86" s="425"/>
      <c r="CV86" s="425"/>
      <c r="CW86" s="425"/>
      <c r="CX86" s="425"/>
      <c r="CY86" s="425"/>
      <c r="CZ86" s="425"/>
      <c r="DA86" s="425"/>
      <c r="DB86" s="425"/>
      <c r="DC86" s="425"/>
      <c r="DD86" s="425"/>
      <c r="DE86" s="425"/>
      <c r="DF86" s="425"/>
      <c r="DG86" s="425"/>
      <c r="DH86" s="425"/>
      <c r="DI86" s="425"/>
      <c r="DJ86" s="425"/>
      <c r="DK86" s="425"/>
      <c r="DL86" s="425"/>
      <c r="DM86" s="425"/>
      <c r="DN86" s="425"/>
      <c r="DO86" s="425"/>
      <c r="DP86" s="425"/>
      <c r="DQ86" s="425"/>
      <c r="DR86" s="425"/>
      <c r="DS86" s="425"/>
      <c r="DT86" s="425"/>
      <c r="DU86" s="425"/>
      <c r="DV86" s="425"/>
      <c r="DW86" s="425"/>
      <c r="DX86" s="425"/>
      <c r="DY86" s="425"/>
      <c r="DZ86" s="425"/>
      <c r="EA86" s="425"/>
      <c r="EB86" s="425"/>
      <c r="EC86" s="425"/>
      <c r="ED86" s="425"/>
      <c r="EE86" s="425"/>
      <c r="EF86" s="425"/>
      <c r="EG86" s="425"/>
      <c r="EH86" s="425"/>
      <c r="EI86" s="425"/>
      <c r="EJ86" s="425"/>
      <c r="EK86" s="425"/>
      <c r="EL86" s="425"/>
      <c r="EM86" s="425"/>
      <c r="EN86" s="425"/>
      <c r="EO86" s="425"/>
      <c r="EP86" s="425"/>
      <c r="EQ86" s="425"/>
      <c r="ER86" s="425"/>
      <c r="ES86" s="425"/>
      <c r="ET86" s="425"/>
      <c r="EU86" s="425"/>
      <c r="EV86" s="425"/>
      <c r="EW86" s="425"/>
      <c r="EX86" s="425"/>
      <c r="EY86" s="425"/>
    </row>
    <row r="87" spans="1:155" s="87" customFormat="1" hidden="1" outlineLevel="1">
      <c r="A87" s="379" t="s">
        <v>2374</v>
      </c>
      <c r="B87" s="371"/>
      <c r="C87" s="371"/>
      <c r="D87" s="371"/>
      <c r="E87" s="371"/>
      <c r="F87" s="372"/>
      <c r="G87" s="372"/>
      <c r="H87" s="371"/>
      <c r="I87" s="371"/>
      <c r="J87" s="371"/>
      <c r="K87" s="371"/>
      <c r="L87" s="371"/>
      <c r="M87" s="371"/>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c r="AZ87" s="373"/>
      <c r="BA87" s="373"/>
      <c r="BB87" s="373"/>
      <c r="BC87" s="373"/>
      <c r="BD87" s="373"/>
      <c r="BE87" s="373"/>
      <c r="BF87" s="373"/>
      <c r="BG87" s="373"/>
      <c r="BH87" s="373"/>
      <c r="BI87" s="373"/>
      <c r="BJ87" s="373"/>
      <c r="BK87" s="373"/>
      <c r="BL87" s="373"/>
      <c r="BM87" s="373"/>
      <c r="BN87" s="373"/>
      <c r="BO87" s="373"/>
      <c r="BP87" s="373"/>
      <c r="BQ87" s="373"/>
      <c r="BR87" s="373"/>
      <c r="BS87" s="373"/>
      <c r="BT87" s="373"/>
      <c r="BU87" s="373"/>
      <c r="BV87" s="373"/>
      <c r="BW87" s="373"/>
      <c r="BX87" s="373"/>
      <c r="BY87" s="373"/>
      <c r="BZ87" s="373"/>
      <c r="CA87" s="373"/>
      <c r="CB87" s="373"/>
      <c r="CC87" s="373"/>
      <c r="CD87" s="373"/>
      <c r="CE87" s="373"/>
      <c r="CF87" s="373"/>
      <c r="CG87" s="373"/>
      <c r="CH87" s="373"/>
      <c r="CI87" s="373"/>
      <c r="CJ87" s="373"/>
      <c r="CK87" s="373"/>
      <c r="CL87" s="373"/>
      <c r="CM87" s="373"/>
      <c r="CN87" s="373"/>
      <c r="CO87" s="373"/>
      <c r="CP87" s="373"/>
      <c r="CQ87" s="373"/>
      <c r="CR87" s="373"/>
      <c r="CS87" s="373"/>
      <c r="CT87" s="373"/>
      <c r="CU87" s="373"/>
      <c r="CV87" s="373"/>
      <c r="CW87" s="373"/>
      <c r="CX87" s="373"/>
      <c r="CY87" s="373"/>
      <c r="CZ87" s="373"/>
      <c r="DA87" s="373"/>
      <c r="DB87" s="373"/>
      <c r="DC87" s="373"/>
      <c r="DD87" s="373"/>
      <c r="DE87" s="373"/>
      <c r="DF87" s="373"/>
      <c r="DG87" s="373"/>
      <c r="DH87" s="373"/>
      <c r="DI87" s="373"/>
      <c r="DJ87" s="373"/>
      <c r="DK87" s="373"/>
      <c r="DL87" s="373"/>
      <c r="DM87" s="373"/>
      <c r="DN87" s="373"/>
      <c r="DO87" s="373"/>
      <c r="DP87" s="373"/>
      <c r="DQ87" s="373"/>
      <c r="DR87" s="373"/>
      <c r="DS87" s="373"/>
      <c r="DT87" s="373"/>
      <c r="DU87" s="373"/>
      <c r="DV87" s="373"/>
      <c r="DW87" s="373"/>
      <c r="DX87" s="373"/>
      <c r="DY87" s="373"/>
      <c r="DZ87" s="373"/>
      <c r="EA87" s="373"/>
      <c r="EB87" s="373"/>
      <c r="EC87" s="373"/>
      <c r="ED87" s="373"/>
      <c r="EE87" s="373"/>
      <c r="EF87" s="373"/>
      <c r="EG87" s="373"/>
      <c r="EH87" s="373"/>
      <c r="EI87" s="373"/>
      <c r="EJ87" s="373"/>
      <c r="EK87" s="373"/>
      <c r="EL87" s="373"/>
      <c r="EM87" s="373"/>
      <c r="EN87" s="373"/>
      <c r="EO87" s="373"/>
      <c r="EP87" s="373"/>
      <c r="EQ87" s="373"/>
      <c r="ER87" s="373"/>
      <c r="ES87" s="373"/>
      <c r="ET87" s="373"/>
      <c r="EU87" s="373"/>
      <c r="EV87" s="373"/>
      <c r="EW87" s="373"/>
      <c r="EX87" s="373"/>
      <c r="EY87" s="373"/>
    </row>
    <row r="88" spans="1:155" ht="4.5" hidden="1" customHeight="1" outlineLevel="1">
      <c r="A88" s="411"/>
      <c r="B88" s="412"/>
      <c r="C88" s="412"/>
      <c r="D88" s="412"/>
      <c r="E88" s="412"/>
      <c r="F88" s="412"/>
      <c r="G88" s="412"/>
      <c r="H88" s="414"/>
      <c r="I88" s="359"/>
      <c r="J88" s="359"/>
      <c r="K88" s="359"/>
      <c r="L88" s="359"/>
      <c r="M88" s="359"/>
      <c r="N88" s="359"/>
      <c r="O88" s="359"/>
      <c r="P88" s="359"/>
      <c r="Q88" s="359"/>
      <c r="R88" s="359"/>
      <c r="S88" s="359"/>
      <c r="T88" s="359"/>
      <c r="U88" s="359"/>
      <c r="V88" s="359"/>
      <c r="W88" s="359"/>
      <c r="X88" s="359"/>
      <c r="Y88" s="359"/>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AZ88" s="359"/>
      <c r="BA88" s="359"/>
      <c r="BB88" s="359"/>
      <c r="BC88" s="359"/>
      <c r="BD88" s="359"/>
      <c r="BE88" s="359"/>
      <c r="BF88" s="359"/>
      <c r="BG88" s="359"/>
      <c r="BH88" s="359"/>
      <c r="BI88" s="359"/>
      <c r="BJ88" s="359"/>
      <c r="BK88" s="359"/>
      <c r="BL88" s="359"/>
      <c r="BM88" s="359"/>
      <c r="BN88" s="359"/>
      <c r="BO88" s="359"/>
      <c r="BP88" s="359"/>
      <c r="BQ88" s="359"/>
      <c r="BR88" s="359"/>
      <c r="BS88" s="359"/>
      <c r="BT88" s="359"/>
      <c r="BU88" s="359"/>
      <c r="BV88" s="359"/>
      <c r="BW88" s="359"/>
      <c r="BX88" s="359"/>
      <c r="BY88" s="359"/>
      <c r="BZ88" s="359"/>
      <c r="CA88" s="359"/>
      <c r="CB88" s="359"/>
      <c r="CC88" s="359"/>
      <c r="CD88" s="359"/>
      <c r="CE88" s="359"/>
      <c r="CF88" s="359"/>
      <c r="CG88" s="359"/>
      <c r="CH88" s="359"/>
      <c r="CI88" s="359"/>
      <c r="CJ88" s="359"/>
      <c r="CK88" s="359"/>
      <c r="CL88" s="359"/>
      <c r="CM88" s="359"/>
      <c r="CN88" s="359"/>
      <c r="CO88" s="359"/>
      <c r="CP88" s="359"/>
      <c r="CQ88" s="359"/>
      <c r="CR88" s="359"/>
      <c r="CS88" s="359"/>
      <c r="CT88" s="359"/>
      <c r="CU88" s="359"/>
      <c r="CV88" s="359"/>
      <c r="CW88" s="359"/>
      <c r="CX88" s="359"/>
      <c r="CY88" s="359"/>
      <c r="CZ88" s="359"/>
      <c r="DA88" s="359"/>
      <c r="DB88" s="359"/>
      <c r="DC88" s="359"/>
      <c r="DD88" s="359"/>
      <c r="DE88" s="359"/>
      <c r="DF88" s="359"/>
      <c r="DG88" s="359"/>
      <c r="DH88" s="359"/>
      <c r="DI88" s="359"/>
      <c r="DJ88" s="359"/>
      <c r="DK88" s="359"/>
      <c r="DL88" s="359"/>
      <c r="DM88" s="359"/>
      <c r="DN88" s="359"/>
      <c r="DO88" s="359"/>
      <c r="DP88" s="359"/>
      <c r="DQ88" s="359"/>
      <c r="DR88" s="359"/>
      <c r="DS88" s="359"/>
      <c r="DT88" s="359"/>
      <c r="DU88" s="359"/>
      <c r="DV88" s="359"/>
      <c r="DW88" s="359"/>
      <c r="DX88" s="359"/>
      <c r="DY88" s="359"/>
      <c r="DZ88" s="359"/>
      <c r="EA88" s="359"/>
      <c r="EB88" s="359"/>
      <c r="EC88" s="359"/>
      <c r="ED88" s="359"/>
      <c r="EE88" s="359"/>
      <c r="EF88" s="359"/>
      <c r="EG88" s="359"/>
      <c r="EH88" s="359"/>
      <c r="EI88" s="359"/>
      <c r="EJ88" s="359"/>
      <c r="EK88" s="359"/>
      <c r="EL88" s="359"/>
      <c r="EM88" s="359"/>
      <c r="EN88" s="359"/>
      <c r="EO88" s="359"/>
      <c r="EP88" s="359"/>
      <c r="EQ88" s="359"/>
      <c r="ER88" s="359"/>
      <c r="ES88" s="359"/>
      <c r="ET88" s="359"/>
      <c r="EU88" s="359"/>
      <c r="EV88" s="359"/>
      <c r="EW88" s="359"/>
      <c r="EX88" s="359"/>
      <c r="EY88" s="359"/>
    </row>
    <row r="89" spans="1:155" hidden="1" outlineLevel="1">
      <c r="A89" s="533">
        <v>1</v>
      </c>
      <c r="B89" s="534"/>
      <c r="C89" s="538" t="s">
        <v>2376</v>
      </c>
      <c r="D89" s="534"/>
      <c r="E89" s="438">
        <v>3</v>
      </c>
      <c r="F89" s="534" t="s">
        <v>2079</v>
      </c>
      <c r="G89" s="534"/>
      <c r="H89" s="536"/>
      <c r="I89" s="359"/>
      <c r="J89" s="359"/>
      <c r="K89" s="359"/>
      <c r="L89" s="359"/>
      <c r="M89" s="359"/>
      <c r="N89" s="359"/>
      <c r="O89" s="359"/>
      <c r="P89" s="359"/>
      <c r="Q89" s="359"/>
      <c r="R89" s="359"/>
      <c r="S89" s="359"/>
      <c r="T89" s="359"/>
      <c r="U89" s="359"/>
      <c r="V89" s="359"/>
      <c r="W89" s="359"/>
      <c r="X89" s="359"/>
      <c r="Y89" s="359"/>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AZ89" s="359"/>
      <c r="BA89" s="359"/>
      <c r="BB89" s="359"/>
      <c r="BC89" s="359"/>
      <c r="BD89" s="359"/>
      <c r="BE89" s="359"/>
      <c r="BF89" s="359"/>
      <c r="BG89" s="359"/>
      <c r="BH89" s="359"/>
      <c r="BI89" s="359"/>
      <c r="BJ89" s="359"/>
      <c r="BK89" s="359"/>
      <c r="BL89" s="359"/>
      <c r="BM89" s="359"/>
      <c r="BN89" s="359"/>
      <c r="BO89" s="359"/>
      <c r="BP89" s="359"/>
      <c r="BQ89" s="359"/>
      <c r="BR89" s="359"/>
      <c r="BS89" s="359"/>
      <c r="BT89" s="359"/>
      <c r="BU89" s="359"/>
      <c r="BV89" s="359"/>
      <c r="BW89" s="359"/>
      <c r="BX89" s="359"/>
      <c r="BY89" s="359"/>
      <c r="BZ89" s="359"/>
      <c r="CA89" s="359"/>
      <c r="CB89" s="359"/>
      <c r="CC89" s="359"/>
      <c r="CD89" s="359"/>
      <c r="CE89" s="359"/>
      <c r="CF89" s="359"/>
      <c r="CG89" s="359"/>
      <c r="CH89" s="359"/>
      <c r="CI89" s="359"/>
      <c r="CJ89" s="359"/>
      <c r="CK89" s="359"/>
      <c r="CL89" s="359"/>
      <c r="CM89" s="359"/>
      <c r="CN89" s="359"/>
      <c r="CO89" s="359"/>
      <c r="CP89" s="359"/>
      <c r="CQ89" s="359"/>
      <c r="CR89" s="359"/>
      <c r="CS89" s="359"/>
      <c r="CT89" s="359"/>
      <c r="CU89" s="359"/>
      <c r="CV89" s="359"/>
      <c r="CW89" s="359"/>
      <c r="CX89" s="359"/>
      <c r="CY89" s="359"/>
      <c r="CZ89" s="359"/>
      <c r="DA89" s="359"/>
      <c r="DB89" s="359"/>
      <c r="DC89" s="359"/>
      <c r="DD89" s="359"/>
      <c r="DE89" s="359"/>
      <c r="DF89" s="359"/>
      <c r="DG89" s="359"/>
      <c r="DH89" s="359"/>
      <c r="DI89" s="359"/>
      <c r="DJ89" s="359"/>
      <c r="DK89" s="359"/>
      <c r="DL89" s="359"/>
      <c r="DM89" s="359"/>
      <c r="DN89" s="359"/>
      <c r="DO89" s="359"/>
      <c r="DP89" s="359"/>
      <c r="DQ89" s="359"/>
      <c r="DR89" s="359"/>
      <c r="DS89" s="359"/>
      <c r="DT89" s="359"/>
      <c r="DU89" s="359"/>
      <c r="DV89" s="359"/>
      <c r="DW89" s="359"/>
      <c r="DX89" s="359"/>
      <c r="DY89" s="359"/>
      <c r="DZ89" s="359"/>
      <c r="EA89" s="359"/>
      <c r="EB89" s="359"/>
      <c r="EC89" s="359"/>
      <c r="ED89" s="359"/>
      <c r="EE89" s="359"/>
      <c r="EF89" s="359"/>
      <c r="EG89" s="359"/>
      <c r="EH89" s="359"/>
      <c r="EI89" s="359"/>
      <c r="EJ89" s="359"/>
      <c r="EK89" s="359"/>
      <c r="EL89" s="359"/>
      <c r="EM89" s="359"/>
      <c r="EN89" s="359"/>
      <c r="EO89" s="359"/>
      <c r="EP89" s="359"/>
      <c r="EQ89" s="359"/>
      <c r="ER89" s="359"/>
      <c r="ES89" s="359"/>
      <c r="ET89" s="359"/>
      <c r="EU89" s="359"/>
      <c r="EV89" s="359"/>
      <c r="EW89" s="359"/>
      <c r="EX89" s="359"/>
      <c r="EY89" s="359"/>
    </row>
    <row r="90" spans="1:155" hidden="1" outlineLevel="1">
      <c r="A90" s="533">
        <v>2</v>
      </c>
      <c r="B90" s="534"/>
      <c r="C90" s="538" t="s">
        <v>2378</v>
      </c>
      <c r="D90" s="534"/>
      <c r="E90" s="416" t="str">
        <f>"'Financial Dashboard'!R"&amp;ROW($A$126)&amp;"C"&amp;COLUMN($AF$126)&amp;":R"&amp;ROW($A$126)&amp;"C"&amp;(MATCH($F$5,DateFromMth)+COLUMN($AE$126)+$E$89)</f>
        <v>'Financial Dashboard'!R126C32:R126C100</v>
      </c>
      <c r="F90" s="534"/>
      <c r="G90" s="534"/>
      <c r="H90" s="536"/>
      <c r="I90" s="359"/>
      <c r="J90" s="359"/>
      <c r="K90" s="359"/>
      <c r="L90" s="359"/>
      <c r="M90" s="359"/>
      <c r="N90" s="359"/>
      <c r="O90" s="359"/>
      <c r="P90" s="359"/>
      <c r="Q90" s="359"/>
      <c r="R90" s="359"/>
      <c r="S90" s="359"/>
      <c r="T90" s="359"/>
      <c r="U90" s="359"/>
      <c r="V90" s="359"/>
      <c r="W90" s="359"/>
      <c r="X90" s="359"/>
      <c r="Y90" s="359"/>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AZ90" s="359"/>
      <c r="BA90" s="359"/>
      <c r="BB90" s="359"/>
      <c r="BC90" s="359"/>
      <c r="BD90" s="359"/>
      <c r="BE90" s="359"/>
      <c r="BF90" s="359"/>
      <c r="BG90" s="359"/>
      <c r="BH90" s="359"/>
      <c r="BI90" s="359"/>
      <c r="BJ90" s="359"/>
      <c r="BK90" s="359"/>
      <c r="BL90" s="359"/>
      <c r="BM90" s="359"/>
      <c r="BN90" s="359"/>
      <c r="BO90" s="359"/>
      <c r="BP90" s="359"/>
      <c r="BQ90" s="359"/>
      <c r="BR90" s="359"/>
      <c r="BS90" s="359"/>
      <c r="BT90" s="359"/>
      <c r="BU90" s="359"/>
      <c r="BV90" s="359"/>
      <c r="BW90" s="359"/>
      <c r="BX90" s="359"/>
      <c r="BY90" s="359"/>
      <c r="BZ90" s="359"/>
      <c r="CA90" s="359"/>
      <c r="CB90" s="359"/>
      <c r="CC90" s="359"/>
      <c r="CD90" s="359"/>
      <c r="CE90" s="359"/>
      <c r="CF90" s="359"/>
      <c r="CG90" s="359"/>
      <c r="CH90" s="359"/>
      <c r="CI90" s="359"/>
      <c r="CJ90" s="359"/>
      <c r="CK90" s="359"/>
      <c r="CL90" s="359"/>
      <c r="CM90" s="359"/>
      <c r="CN90" s="359"/>
      <c r="CO90" s="359"/>
      <c r="CP90" s="359"/>
      <c r="CQ90" s="359"/>
      <c r="CR90" s="359"/>
      <c r="CS90" s="359"/>
      <c r="CT90" s="359"/>
      <c r="CU90" s="359"/>
      <c r="CV90" s="359"/>
      <c r="CW90" s="359"/>
      <c r="CX90" s="359"/>
      <c r="CY90" s="359"/>
      <c r="CZ90" s="359"/>
      <c r="DA90" s="359"/>
      <c r="DB90" s="359"/>
      <c r="DC90" s="359"/>
      <c r="DD90" s="359"/>
      <c r="DE90" s="359"/>
      <c r="DF90" s="359"/>
      <c r="DG90" s="359"/>
      <c r="DH90" s="359"/>
      <c r="DI90" s="359"/>
      <c r="DJ90" s="359"/>
      <c r="DK90" s="359"/>
      <c r="DL90" s="359"/>
      <c r="DM90" s="359"/>
      <c r="DN90" s="359"/>
      <c r="DO90" s="359"/>
      <c r="DP90" s="359"/>
      <c r="DQ90" s="359"/>
      <c r="DR90" s="359"/>
      <c r="DS90" s="359"/>
      <c r="DT90" s="359"/>
      <c r="DU90" s="359"/>
      <c r="DV90" s="359"/>
      <c r="DW90" s="359"/>
      <c r="DX90" s="359"/>
      <c r="DY90" s="359"/>
      <c r="DZ90" s="359"/>
      <c r="EA90" s="359"/>
      <c r="EB90" s="359"/>
      <c r="EC90" s="359"/>
      <c r="ED90" s="359"/>
      <c r="EE90" s="359"/>
      <c r="EF90" s="359"/>
      <c r="EG90" s="359"/>
      <c r="EH90" s="359"/>
      <c r="EI90" s="359"/>
      <c r="EJ90" s="359"/>
      <c r="EK90" s="359"/>
      <c r="EL90" s="359"/>
      <c r="EM90" s="359"/>
      <c r="EN90" s="359"/>
      <c r="EO90" s="359"/>
      <c r="EP90" s="359"/>
      <c r="EQ90" s="359"/>
      <c r="ER90" s="359"/>
      <c r="ES90" s="359"/>
      <c r="ET90" s="359"/>
      <c r="EU90" s="359"/>
      <c r="EV90" s="359"/>
      <c r="EW90" s="359"/>
      <c r="EX90" s="359"/>
      <c r="EY90" s="359"/>
    </row>
    <row r="91" spans="1:155" hidden="1" outlineLevel="1">
      <c r="A91" s="533">
        <v>3</v>
      </c>
      <c r="B91" s="534"/>
      <c r="C91" s="538" t="s">
        <v>2375</v>
      </c>
      <c r="D91" s="534"/>
      <c r="E91" s="416" t="str">
        <f>"'Financial Dashboard'!R"&amp;ROW($A$128)&amp;"C"&amp;COLUMN($AF$128)&amp;":R"&amp;ROW($A$128)&amp;"C"&amp;(MATCH($F$5,DateFromMth)+COLUMN($AE$128)+$E$89)</f>
        <v>'Financial Dashboard'!R128C32:R128C100</v>
      </c>
      <c r="F91" s="534"/>
      <c r="G91" s="534"/>
      <c r="H91" s="536"/>
      <c r="I91" s="359"/>
      <c r="J91" s="359"/>
      <c r="K91" s="359"/>
      <c r="L91" s="359"/>
      <c r="M91" s="359"/>
      <c r="N91" s="359"/>
      <c r="O91" s="359"/>
      <c r="P91" s="359"/>
      <c r="Q91" s="359"/>
      <c r="R91" s="359"/>
      <c r="S91" s="359"/>
      <c r="T91" s="359"/>
      <c r="U91" s="359"/>
      <c r="V91" s="359"/>
      <c r="W91" s="359"/>
      <c r="X91" s="359"/>
      <c r="Y91" s="359"/>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59"/>
      <c r="CC91" s="359"/>
      <c r="CD91" s="359"/>
      <c r="CE91" s="359"/>
      <c r="CF91" s="359"/>
      <c r="CG91" s="359"/>
      <c r="CH91" s="359"/>
      <c r="CI91" s="359"/>
      <c r="CJ91" s="359"/>
      <c r="CK91" s="359"/>
      <c r="CL91" s="359"/>
      <c r="CM91" s="359"/>
      <c r="CN91" s="359"/>
      <c r="CO91" s="359"/>
      <c r="CP91" s="359"/>
      <c r="CQ91" s="359"/>
      <c r="CR91" s="359"/>
      <c r="CS91" s="359"/>
      <c r="CT91" s="359"/>
      <c r="CU91" s="359"/>
      <c r="CV91" s="359"/>
      <c r="CW91" s="359"/>
      <c r="CX91" s="359"/>
      <c r="CY91" s="359"/>
      <c r="CZ91" s="359"/>
      <c r="DA91" s="359"/>
      <c r="DB91" s="359"/>
      <c r="DC91" s="359"/>
      <c r="DD91" s="359"/>
      <c r="DE91" s="359"/>
      <c r="DF91" s="359"/>
      <c r="DG91" s="359"/>
      <c r="DH91" s="359"/>
      <c r="DI91" s="359"/>
      <c r="DJ91" s="359"/>
      <c r="DK91" s="359"/>
      <c r="DL91" s="359"/>
      <c r="DM91" s="359"/>
      <c r="DN91" s="359"/>
      <c r="DO91" s="359"/>
      <c r="DP91" s="359"/>
      <c r="DQ91" s="359"/>
      <c r="DR91" s="359"/>
      <c r="DS91" s="359"/>
      <c r="DT91" s="359"/>
      <c r="DU91" s="359"/>
      <c r="DV91" s="359"/>
      <c r="DW91" s="359"/>
      <c r="DX91" s="359"/>
      <c r="DY91" s="359"/>
      <c r="DZ91" s="359"/>
      <c r="EA91" s="359"/>
      <c r="EB91" s="359"/>
      <c r="EC91" s="359"/>
      <c r="ED91" s="359"/>
      <c r="EE91" s="359"/>
      <c r="EF91" s="359"/>
      <c r="EG91" s="359"/>
      <c r="EH91" s="359"/>
      <c r="EI91" s="359"/>
      <c r="EJ91" s="359"/>
      <c r="EK91" s="359"/>
      <c r="EL91" s="359"/>
      <c r="EM91" s="359"/>
      <c r="EN91" s="359"/>
      <c r="EO91" s="359"/>
      <c r="EP91" s="359"/>
      <c r="EQ91" s="359"/>
      <c r="ER91" s="359"/>
      <c r="ES91" s="359"/>
      <c r="ET91" s="359"/>
      <c r="EU91" s="359"/>
      <c r="EV91" s="359"/>
      <c r="EW91" s="359"/>
      <c r="EX91" s="359"/>
      <c r="EY91" s="359"/>
    </row>
    <row r="92" spans="1:155" hidden="1" outlineLevel="1">
      <c r="A92" s="533">
        <v>4</v>
      </c>
      <c r="B92" s="534"/>
      <c r="C92" s="538" t="s">
        <v>2377</v>
      </c>
      <c r="D92" s="534"/>
      <c r="E92" s="416" t="str">
        <f>"'Financial Dashboard'!R"&amp;ROW($A$129)&amp;"C"&amp;COLUMN($AF$129)&amp;":R"&amp;ROW($A$129)&amp;"C"&amp;(MATCH($F$5,DateFromMth)+COLUMN($AE$129)+$E$89)</f>
        <v>'Financial Dashboard'!R129C32:R129C100</v>
      </c>
      <c r="F92" s="534"/>
      <c r="G92" s="534"/>
      <c r="H92" s="536"/>
      <c r="I92" s="359"/>
      <c r="J92" s="359"/>
      <c r="K92" s="359"/>
      <c r="L92" s="359"/>
      <c r="M92" s="359"/>
      <c r="N92" s="359"/>
      <c r="O92" s="359"/>
      <c r="P92" s="359"/>
      <c r="Q92" s="359"/>
      <c r="R92" s="359"/>
      <c r="S92" s="359"/>
      <c r="T92" s="359"/>
      <c r="U92" s="359"/>
      <c r="V92" s="359"/>
      <c r="W92" s="359"/>
      <c r="X92" s="359"/>
      <c r="Y92" s="359"/>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c r="AZ92" s="359"/>
      <c r="BA92" s="359"/>
      <c r="BB92" s="359"/>
      <c r="BC92" s="359"/>
      <c r="BD92" s="359"/>
      <c r="BE92" s="359"/>
      <c r="BF92" s="359"/>
      <c r="BG92" s="359"/>
      <c r="BH92" s="359"/>
      <c r="BI92" s="359"/>
      <c r="BJ92" s="359"/>
      <c r="BK92" s="359"/>
      <c r="BL92" s="359"/>
      <c r="BM92" s="359"/>
      <c r="BN92" s="359"/>
      <c r="BO92" s="359"/>
      <c r="BP92" s="359"/>
      <c r="BQ92" s="359"/>
      <c r="BR92" s="359"/>
      <c r="BS92" s="359"/>
      <c r="BT92" s="359"/>
      <c r="BU92" s="359"/>
      <c r="BV92" s="359"/>
      <c r="BW92" s="359"/>
      <c r="BX92" s="359"/>
      <c r="BY92" s="359"/>
      <c r="BZ92" s="359"/>
      <c r="CA92" s="359"/>
      <c r="CB92" s="359"/>
      <c r="CC92" s="359"/>
      <c r="CD92" s="359"/>
      <c r="CE92" s="359"/>
      <c r="CF92" s="359"/>
      <c r="CG92" s="359"/>
      <c r="CH92" s="359"/>
      <c r="CI92" s="359"/>
      <c r="CJ92" s="359"/>
      <c r="CK92" s="359"/>
      <c r="CL92" s="359"/>
      <c r="CM92" s="359"/>
      <c r="CN92" s="359"/>
      <c r="CO92" s="359"/>
      <c r="CP92" s="359"/>
      <c r="CQ92" s="359"/>
      <c r="CR92" s="359"/>
      <c r="CS92" s="359"/>
      <c r="CT92" s="359"/>
      <c r="CU92" s="359"/>
      <c r="CV92" s="359"/>
      <c r="CW92" s="359"/>
      <c r="CX92" s="359"/>
      <c r="CY92" s="359"/>
      <c r="CZ92" s="359"/>
      <c r="DA92" s="359"/>
      <c r="DB92" s="359"/>
      <c r="DC92" s="359"/>
      <c r="DD92" s="359"/>
      <c r="DE92" s="359"/>
      <c r="DF92" s="359"/>
      <c r="DG92" s="359"/>
      <c r="DH92" s="359"/>
      <c r="DI92" s="359"/>
      <c r="DJ92" s="359"/>
      <c r="DK92" s="359"/>
      <c r="DL92" s="359"/>
      <c r="DM92" s="359"/>
      <c r="DN92" s="359"/>
      <c r="DO92" s="359"/>
      <c r="DP92" s="359"/>
      <c r="DQ92" s="359"/>
      <c r="DR92" s="359"/>
      <c r="DS92" s="359"/>
      <c r="DT92" s="359"/>
      <c r="DU92" s="359"/>
      <c r="DV92" s="359"/>
      <c r="DW92" s="359"/>
      <c r="DX92" s="359"/>
      <c r="DY92" s="359"/>
      <c r="DZ92" s="359"/>
      <c r="EA92" s="359"/>
      <c r="EB92" s="359"/>
      <c r="EC92" s="359"/>
      <c r="ED92" s="359"/>
      <c r="EE92" s="359"/>
      <c r="EF92" s="359"/>
      <c r="EG92" s="359"/>
      <c r="EH92" s="359"/>
      <c r="EI92" s="359"/>
      <c r="EJ92" s="359"/>
      <c r="EK92" s="359"/>
      <c r="EL92" s="359"/>
      <c r="EM92" s="359"/>
      <c r="EN92" s="359"/>
      <c r="EO92" s="359"/>
      <c r="EP92" s="359"/>
      <c r="EQ92" s="359"/>
      <c r="ER92" s="359"/>
      <c r="ES92" s="359"/>
      <c r="ET92" s="359"/>
      <c r="EU92" s="359"/>
      <c r="EV92" s="359"/>
      <c r="EW92" s="359"/>
      <c r="EX92" s="359"/>
      <c r="EY92" s="359"/>
    </row>
    <row r="93" spans="1:155" hidden="1" outlineLevel="1">
      <c r="A93" s="533">
        <v>5</v>
      </c>
      <c r="B93" s="534"/>
      <c r="C93" s="538"/>
      <c r="D93" s="534"/>
      <c r="E93" s="416"/>
      <c r="F93" s="537"/>
      <c r="G93" s="534"/>
      <c r="H93" s="536"/>
      <c r="I93" s="359"/>
      <c r="J93" s="359"/>
      <c r="K93" s="359"/>
      <c r="L93" s="359"/>
      <c r="M93" s="359"/>
      <c r="N93" s="359"/>
      <c r="O93" s="359"/>
      <c r="P93" s="359"/>
      <c r="Q93" s="359"/>
      <c r="R93" s="359"/>
      <c r="S93" s="359"/>
      <c r="T93" s="359"/>
      <c r="U93" s="359"/>
      <c r="V93" s="359"/>
      <c r="W93" s="359"/>
      <c r="X93" s="359"/>
      <c r="Y93" s="359"/>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c r="AZ93" s="359"/>
      <c r="BA93" s="359"/>
      <c r="BB93" s="359"/>
      <c r="BC93" s="359"/>
      <c r="BD93" s="359"/>
      <c r="BE93" s="359"/>
      <c r="BF93" s="359"/>
      <c r="BG93" s="359"/>
      <c r="BH93" s="359"/>
      <c r="BI93" s="359"/>
      <c r="BJ93" s="359"/>
      <c r="BK93" s="359"/>
      <c r="BL93" s="359"/>
      <c r="BM93" s="359"/>
      <c r="BN93" s="359"/>
      <c r="BO93" s="359"/>
      <c r="BP93" s="359"/>
      <c r="BQ93" s="359"/>
      <c r="BR93" s="359"/>
      <c r="BS93" s="359"/>
      <c r="BT93" s="359"/>
      <c r="BU93" s="359"/>
      <c r="BV93" s="359"/>
      <c r="BW93" s="359"/>
      <c r="BX93" s="359"/>
      <c r="BY93" s="359"/>
      <c r="BZ93" s="359"/>
      <c r="CA93" s="359"/>
      <c r="CB93" s="359"/>
      <c r="CC93" s="359"/>
      <c r="CD93" s="359"/>
      <c r="CE93" s="359"/>
      <c r="CF93" s="359"/>
      <c r="CG93" s="359"/>
      <c r="CH93" s="359"/>
      <c r="CI93" s="359"/>
      <c r="CJ93" s="359"/>
      <c r="CK93" s="359"/>
      <c r="CL93" s="359"/>
      <c r="CM93" s="359"/>
      <c r="CN93" s="359"/>
      <c r="CO93" s="359"/>
      <c r="CP93" s="359"/>
      <c r="CQ93" s="359"/>
      <c r="CR93" s="359"/>
      <c r="CS93" s="359"/>
      <c r="CT93" s="359"/>
      <c r="CU93" s="359"/>
      <c r="CV93" s="359"/>
      <c r="CW93" s="359"/>
      <c r="CX93" s="359"/>
      <c r="CY93" s="359"/>
      <c r="CZ93" s="359"/>
      <c r="DA93" s="359"/>
      <c r="DB93" s="359"/>
      <c r="DC93" s="359"/>
      <c r="DD93" s="359"/>
      <c r="DE93" s="359"/>
      <c r="DF93" s="359"/>
      <c r="DG93" s="359"/>
      <c r="DH93" s="359"/>
      <c r="DI93" s="359"/>
      <c r="DJ93" s="359"/>
      <c r="DK93" s="359"/>
      <c r="DL93" s="359"/>
      <c r="DM93" s="359"/>
      <c r="DN93" s="359"/>
      <c r="DO93" s="359"/>
      <c r="DP93" s="359"/>
      <c r="DQ93" s="359"/>
      <c r="DR93" s="359"/>
      <c r="DS93" s="359"/>
      <c r="DT93" s="359"/>
      <c r="DU93" s="359"/>
      <c r="DV93" s="359"/>
      <c r="DW93" s="359"/>
      <c r="DX93" s="359"/>
      <c r="DY93" s="359"/>
      <c r="DZ93" s="359"/>
      <c r="EA93" s="359"/>
      <c r="EB93" s="359"/>
      <c r="EC93" s="359"/>
      <c r="ED93" s="359"/>
      <c r="EE93" s="359"/>
      <c r="EF93" s="359"/>
      <c r="EG93" s="359"/>
      <c r="EH93" s="359"/>
      <c r="EI93" s="359"/>
      <c r="EJ93" s="359"/>
      <c r="EK93" s="359"/>
      <c r="EL93" s="359"/>
      <c r="EM93" s="359"/>
      <c r="EN93" s="359"/>
      <c r="EO93" s="359"/>
      <c r="EP93" s="359"/>
      <c r="EQ93" s="359"/>
      <c r="ER93" s="359"/>
      <c r="ES93" s="359"/>
      <c r="ET93" s="359"/>
      <c r="EU93" s="359"/>
      <c r="EV93" s="359"/>
      <c r="EW93" s="359"/>
      <c r="EX93" s="359"/>
      <c r="EY93" s="359"/>
    </row>
    <row r="94" spans="1:155" hidden="1" outlineLevel="1">
      <c r="A94" s="533">
        <v>6</v>
      </c>
      <c r="B94" s="534"/>
      <c r="C94" s="538"/>
      <c r="D94" s="534"/>
      <c r="E94" s="416"/>
      <c r="F94" s="534"/>
      <c r="G94" s="534"/>
      <c r="H94" s="536"/>
      <c r="I94" s="359"/>
      <c r="J94" s="359"/>
      <c r="K94" s="359"/>
      <c r="L94" s="359"/>
      <c r="M94" s="359"/>
      <c r="N94" s="359"/>
      <c r="O94" s="359"/>
      <c r="P94" s="359"/>
      <c r="Q94" s="359"/>
      <c r="R94" s="359"/>
      <c r="S94" s="359"/>
      <c r="T94" s="359"/>
      <c r="U94" s="359"/>
      <c r="V94" s="359"/>
      <c r="W94" s="359"/>
      <c r="X94" s="359"/>
      <c r="Y94" s="359"/>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c r="AZ94" s="359"/>
      <c r="BA94" s="359"/>
      <c r="BB94" s="359"/>
      <c r="BC94" s="359"/>
      <c r="BD94" s="359"/>
      <c r="BE94" s="359"/>
      <c r="BF94" s="359"/>
      <c r="BG94" s="359"/>
      <c r="BH94" s="359"/>
      <c r="BI94" s="359"/>
      <c r="BJ94" s="359"/>
      <c r="BK94" s="359"/>
      <c r="BL94" s="359"/>
      <c r="BM94" s="359"/>
      <c r="BN94" s="359"/>
      <c r="BO94" s="359"/>
      <c r="BP94" s="359"/>
      <c r="BQ94" s="359"/>
      <c r="BR94" s="359"/>
      <c r="BS94" s="359"/>
      <c r="BT94" s="359"/>
      <c r="BU94" s="359"/>
      <c r="BV94" s="359"/>
      <c r="BW94" s="359"/>
      <c r="BX94" s="359"/>
      <c r="BY94" s="359"/>
      <c r="BZ94" s="359"/>
      <c r="CA94" s="359"/>
      <c r="CB94" s="359"/>
      <c r="CC94" s="359"/>
      <c r="CD94" s="359"/>
      <c r="CE94" s="359"/>
      <c r="CF94" s="359"/>
      <c r="CG94" s="359"/>
      <c r="CH94" s="359"/>
      <c r="CI94" s="359"/>
      <c r="CJ94" s="359"/>
      <c r="CK94" s="359"/>
      <c r="CL94" s="359"/>
      <c r="CM94" s="359"/>
      <c r="CN94" s="359"/>
      <c r="CO94" s="359"/>
      <c r="CP94" s="359"/>
      <c r="CQ94" s="359"/>
      <c r="CR94" s="359"/>
      <c r="CS94" s="359"/>
      <c r="CT94" s="359"/>
      <c r="CU94" s="359"/>
      <c r="CV94" s="359"/>
      <c r="CW94" s="359"/>
      <c r="CX94" s="359"/>
      <c r="CY94" s="359"/>
      <c r="CZ94" s="359"/>
      <c r="DA94" s="359"/>
      <c r="DB94" s="359"/>
      <c r="DC94" s="359"/>
      <c r="DD94" s="359"/>
      <c r="DE94" s="359"/>
      <c r="DF94" s="359"/>
      <c r="DG94" s="359"/>
      <c r="DH94" s="359"/>
      <c r="DI94" s="359"/>
      <c r="DJ94" s="359"/>
      <c r="DK94" s="359"/>
      <c r="DL94" s="359"/>
      <c r="DM94" s="359"/>
      <c r="DN94" s="359"/>
      <c r="DO94" s="359"/>
      <c r="DP94" s="359"/>
      <c r="DQ94" s="359"/>
      <c r="DR94" s="359"/>
      <c r="DS94" s="359"/>
      <c r="DT94" s="359"/>
      <c r="DU94" s="359"/>
      <c r="DV94" s="359"/>
      <c r="DW94" s="359"/>
      <c r="DX94" s="359"/>
      <c r="DY94" s="359"/>
      <c r="DZ94" s="359"/>
      <c r="EA94" s="359"/>
      <c r="EB94" s="359"/>
      <c r="EC94" s="359"/>
      <c r="ED94" s="359"/>
      <c r="EE94" s="359"/>
      <c r="EF94" s="359"/>
      <c r="EG94" s="359"/>
      <c r="EH94" s="359"/>
      <c r="EI94" s="359"/>
      <c r="EJ94" s="359"/>
      <c r="EK94" s="359"/>
      <c r="EL94" s="359"/>
      <c r="EM94" s="359"/>
      <c r="EN94" s="359"/>
      <c r="EO94" s="359"/>
      <c r="EP94" s="359"/>
      <c r="EQ94" s="359"/>
      <c r="ER94" s="359"/>
      <c r="ES94" s="359"/>
      <c r="ET94" s="359"/>
      <c r="EU94" s="359"/>
      <c r="EV94" s="359"/>
      <c r="EW94" s="359"/>
      <c r="EX94" s="359"/>
      <c r="EY94" s="359"/>
    </row>
    <row r="95" spans="1:155" hidden="1" outlineLevel="1">
      <c r="A95" s="533">
        <v>7</v>
      </c>
      <c r="B95" s="534"/>
      <c r="C95" s="538"/>
      <c r="D95" s="534"/>
      <c r="E95" s="416"/>
      <c r="F95" s="534"/>
      <c r="G95" s="534"/>
      <c r="H95" s="536"/>
      <c r="I95" s="359"/>
      <c r="J95" s="359"/>
      <c r="K95" s="359"/>
      <c r="L95" s="359"/>
      <c r="M95" s="359"/>
      <c r="N95" s="359"/>
      <c r="O95" s="359"/>
      <c r="P95" s="359"/>
      <c r="Q95" s="359"/>
      <c r="R95" s="359"/>
      <c r="S95" s="359"/>
      <c r="T95" s="359"/>
      <c r="U95" s="359"/>
      <c r="V95" s="359"/>
      <c r="W95" s="359"/>
      <c r="X95" s="359"/>
      <c r="Y95" s="359"/>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c r="AZ95" s="359"/>
      <c r="BA95" s="359"/>
      <c r="BB95" s="359"/>
      <c r="BC95" s="359"/>
      <c r="BD95" s="359"/>
      <c r="BE95" s="359"/>
      <c r="BF95" s="359"/>
      <c r="BG95" s="359"/>
      <c r="BH95" s="359"/>
      <c r="BI95" s="359"/>
      <c r="BJ95" s="359"/>
      <c r="BK95" s="359"/>
      <c r="BL95" s="359"/>
      <c r="BM95" s="359"/>
      <c r="BN95" s="359"/>
      <c r="BO95" s="359"/>
      <c r="BP95" s="359"/>
      <c r="BQ95" s="359"/>
      <c r="BR95" s="359"/>
      <c r="BS95" s="359"/>
      <c r="BT95" s="359"/>
      <c r="BU95" s="359"/>
      <c r="BV95" s="359"/>
      <c r="BW95" s="359"/>
      <c r="BX95" s="359"/>
      <c r="BY95" s="359"/>
      <c r="BZ95" s="359"/>
      <c r="CA95" s="359"/>
      <c r="CB95" s="359"/>
      <c r="CC95" s="359"/>
      <c r="CD95" s="359"/>
      <c r="CE95" s="359"/>
      <c r="CF95" s="359"/>
      <c r="CG95" s="359"/>
      <c r="CH95" s="359"/>
      <c r="CI95" s="359"/>
      <c r="CJ95" s="359"/>
      <c r="CK95" s="359"/>
      <c r="CL95" s="359"/>
      <c r="CM95" s="359"/>
      <c r="CN95" s="359"/>
      <c r="CO95" s="359"/>
      <c r="CP95" s="359"/>
      <c r="CQ95" s="359"/>
      <c r="CR95" s="359"/>
      <c r="CS95" s="359"/>
      <c r="CT95" s="359"/>
      <c r="CU95" s="359"/>
      <c r="CV95" s="359"/>
      <c r="CW95" s="359"/>
      <c r="CX95" s="359"/>
      <c r="CY95" s="359"/>
      <c r="CZ95" s="359"/>
      <c r="DA95" s="359"/>
      <c r="DB95" s="359"/>
      <c r="DC95" s="359"/>
      <c r="DD95" s="359"/>
      <c r="DE95" s="359"/>
      <c r="DF95" s="359"/>
      <c r="DG95" s="359"/>
      <c r="DH95" s="359"/>
      <c r="DI95" s="359"/>
      <c r="DJ95" s="359"/>
      <c r="DK95" s="359"/>
      <c r="DL95" s="359"/>
      <c r="DM95" s="359"/>
      <c r="DN95" s="359"/>
      <c r="DO95" s="359"/>
      <c r="DP95" s="359"/>
      <c r="DQ95" s="359"/>
      <c r="DR95" s="359"/>
      <c r="DS95" s="359"/>
      <c r="DT95" s="359"/>
      <c r="DU95" s="359"/>
      <c r="DV95" s="359"/>
      <c r="DW95" s="359"/>
      <c r="DX95" s="359"/>
      <c r="DY95" s="359"/>
      <c r="DZ95" s="359"/>
      <c r="EA95" s="359"/>
      <c r="EB95" s="359"/>
      <c r="EC95" s="359"/>
      <c r="ED95" s="359"/>
      <c r="EE95" s="359"/>
      <c r="EF95" s="359"/>
      <c r="EG95" s="359"/>
      <c r="EH95" s="359"/>
      <c r="EI95" s="359"/>
      <c r="EJ95" s="359"/>
      <c r="EK95" s="359"/>
      <c r="EL95" s="359"/>
      <c r="EM95" s="359"/>
      <c r="EN95" s="359"/>
      <c r="EO95" s="359"/>
      <c r="EP95" s="359"/>
      <c r="EQ95" s="359"/>
      <c r="ER95" s="359"/>
      <c r="ES95" s="359"/>
      <c r="ET95" s="359"/>
      <c r="EU95" s="359"/>
      <c r="EV95" s="359"/>
      <c r="EW95" s="359"/>
      <c r="EX95" s="359"/>
      <c r="EY95" s="359"/>
    </row>
    <row r="96" spans="1:155" ht="4.5" hidden="1" customHeight="1" outlineLevel="1">
      <c r="A96" s="411"/>
      <c r="B96" s="412"/>
      <c r="C96" s="412"/>
      <c r="D96" s="412"/>
      <c r="E96" s="412"/>
      <c r="F96" s="412"/>
      <c r="G96" s="412"/>
      <c r="H96" s="414"/>
      <c r="I96" s="359"/>
      <c r="J96" s="359"/>
      <c r="K96" s="359"/>
      <c r="L96" s="359"/>
      <c r="M96" s="359"/>
      <c r="N96" s="359"/>
      <c r="O96" s="359"/>
      <c r="P96" s="359"/>
      <c r="Q96" s="359"/>
      <c r="R96" s="359"/>
      <c r="S96" s="359"/>
      <c r="T96" s="359"/>
      <c r="U96" s="359"/>
      <c r="V96" s="359"/>
      <c r="W96" s="359"/>
      <c r="X96" s="359"/>
      <c r="Y96" s="359"/>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c r="AZ96" s="359"/>
      <c r="BA96" s="359"/>
      <c r="BB96" s="359"/>
      <c r="BC96" s="359"/>
      <c r="BD96" s="359"/>
      <c r="BE96" s="359"/>
      <c r="BF96" s="359"/>
      <c r="BG96" s="359"/>
      <c r="BH96" s="359"/>
      <c r="BI96" s="359"/>
      <c r="BJ96" s="359"/>
      <c r="BK96" s="359"/>
      <c r="BL96" s="359"/>
      <c r="BM96" s="359"/>
      <c r="BN96" s="359"/>
      <c r="BO96" s="359"/>
      <c r="BP96" s="359"/>
      <c r="BQ96" s="359"/>
      <c r="BR96" s="359"/>
      <c r="BS96" s="359"/>
      <c r="BT96" s="359"/>
      <c r="BU96" s="359"/>
      <c r="BV96" s="359"/>
      <c r="BW96" s="359"/>
      <c r="BX96" s="359"/>
      <c r="BY96" s="359"/>
      <c r="BZ96" s="359"/>
      <c r="CA96" s="359"/>
      <c r="CB96" s="359"/>
      <c r="CC96" s="359"/>
      <c r="CD96" s="359"/>
      <c r="CE96" s="359"/>
      <c r="CF96" s="359"/>
      <c r="CG96" s="359"/>
      <c r="CH96" s="359"/>
      <c r="CI96" s="359"/>
      <c r="CJ96" s="359"/>
      <c r="CK96" s="359"/>
      <c r="CL96" s="359"/>
      <c r="CM96" s="359"/>
      <c r="CN96" s="359"/>
      <c r="CO96" s="359"/>
      <c r="CP96" s="359"/>
      <c r="CQ96" s="359"/>
      <c r="CR96" s="359"/>
      <c r="CS96" s="359"/>
      <c r="CT96" s="359"/>
      <c r="CU96" s="359"/>
      <c r="CV96" s="359"/>
      <c r="CW96" s="359"/>
      <c r="CX96" s="359"/>
      <c r="CY96" s="359"/>
      <c r="CZ96" s="359"/>
      <c r="DA96" s="359"/>
      <c r="DB96" s="359"/>
      <c r="DC96" s="359"/>
      <c r="DD96" s="359"/>
      <c r="DE96" s="359"/>
      <c r="DF96" s="359"/>
      <c r="DG96" s="359"/>
      <c r="DH96" s="359"/>
      <c r="DI96" s="359"/>
      <c r="DJ96" s="359"/>
      <c r="DK96" s="359"/>
      <c r="DL96" s="359"/>
      <c r="DM96" s="359"/>
      <c r="DN96" s="359"/>
      <c r="DO96" s="359"/>
      <c r="DP96" s="359"/>
      <c r="DQ96" s="359"/>
      <c r="DR96" s="359"/>
      <c r="DS96" s="359"/>
      <c r="DT96" s="359"/>
      <c r="DU96" s="359"/>
      <c r="DV96" s="359"/>
      <c r="DW96" s="359"/>
      <c r="DX96" s="359"/>
      <c r="DY96" s="359"/>
      <c r="DZ96" s="359"/>
      <c r="EA96" s="359"/>
      <c r="EB96" s="359"/>
      <c r="EC96" s="359"/>
      <c r="ED96" s="359"/>
      <c r="EE96" s="359"/>
      <c r="EF96" s="359"/>
      <c r="EG96" s="359"/>
      <c r="EH96" s="359"/>
      <c r="EI96" s="359"/>
      <c r="EJ96" s="359"/>
      <c r="EK96" s="359"/>
      <c r="EL96" s="359"/>
      <c r="EM96" s="359"/>
      <c r="EN96" s="359"/>
      <c r="EO96" s="359"/>
      <c r="EP96" s="359"/>
      <c r="EQ96" s="359"/>
      <c r="ER96" s="359"/>
      <c r="ES96" s="359"/>
      <c r="ET96" s="359"/>
      <c r="EU96" s="359"/>
      <c r="EV96" s="359"/>
      <c r="EW96" s="359"/>
      <c r="EX96" s="359"/>
      <c r="EY96" s="359"/>
    </row>
    <row r="97" spans="1:155">
      <c r="A97" s="359"/>
      <c r="B97" s="359"/>
      <c r="C97" s="359"/>
      <c r="D97" s="359"/>
      <c r="E97" s="410"/>
      <c r="F97" s="359"/>
      <c r="G97" s="359"/>
      <c r="H97" s="359"/>
      <c r="I97" s="359"/>
      <c r="J97" s="359"/>
      <c r="K97" s="359"/>
      <c r="L97" s="359"/>
      <c r="M97" s="359"/>
      <c r="N97" s="359"/>
      <c r="O97" s="359"/>
      <c r="P97" s="359"/>
      <c r="Q97" s="359"/>
      <c r="R97" s="359"/>
      <c r="S97" s="359"/>
      <c r="T97" s="359"/>
      <c r="U97" s="359"/>
      <c r="V97" s="359"/>
      <c r="W97" s="359"/>
      <c r="X97" s="359"/>
      <c r="Y97" s="359"/>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c r="AZ97" s="359"/>
      <c r="BA97" s="359"/>
      <c r="BB97" s="359"/>
      <c r="BC97" s="359"/>
      <c r="BD97" s="359"/>
      <c r="BE97" s="359"/>
      <c r="BF97" s="359"/>
      <c r="BG97" s="359"/>
      <c r="BH97" s="359"/>
      <c r="BI97" s="359"/>
      <c r="BJ97" s="359"/>
      <c r="BK97" s="359"/>
      <c r="BL97" s="359"/>
      <c r="BM97" s="359"/>
      <c r="BN97" s="359"/>
      <c r="BO97" s="359"/>
      <c r="BP97" s="359"/>
      <c r="BQ97" s="359"/>
      <c r="BR97" s="359"/>
      <c r="BS97" s="359"/>
      <c r="BT97" s="359"/>
      <c r="BU97" s="359"/>
      <c r="BV97" s="359"/>
      <c r="BW97" s="359"/>
      <c r="BX97" s="359"/>
      <c r="BY97" s="359"/>
      <c r="BZ97" s="359"/>
      <c r="CA97" s="359"/>
      <c r="CB97" s="359"/>
      <c r="CC97" s="359"/>
      <c r="CD97" s="359"/>
      <c r="CE97" s="359"/>
      <c r="CF97" s="359"/>
      <c r="CG97" s="359"/>
      <c r="CH97" s="359"/>
      <c r="CI97" s="359"/>
      <c r="CJ97" s="359"/>
      <c r="CK97" s="359"/>
      <c r="CL97" s="359"/>
      <c r="CM97" s="359"/>
      <c r="CN97" s="359"/>
      <c r="CO97" s="359"/>
      <c r="CP97" s="359"/>
      <c r="CQ97" s="359"/>
      <c r="CR97" s="359"/>
      <c r="CS97" s="359"/>
      <c r="CT97" s="359"/>
      <c r="CU97" s="359"/>
      <c r="CV97" s="359"/>
      <c r="CW97" s="359"/>
      <c r="CX97" s="359"/>
      <c r="CY97" s="359"/>
      <c r="CZ97" s="359"/>
      <c r="DA97" s="359"/>
      <c r="DB97" s="359"/>
      <c r="DC97" s="359"/>
      <c r="DD97" s="359"/>
      <c r="DE97" s="359"/>
      <c r="DF97" s="359"/>
      <c r="DG97" s="359"/>
      <c r="DH97" s="359"/>
      <c r="DI97" s="359"/>
      <c r="DJ97" s="359"/>
      <c r="DK97" s="359"/>
      <c r="DL97" s="359"/>
      <c r="DM97" s="359"/>
      <c r="DN97" s="359"/>
      <c r="DO97" s="359"/>
      <c r="DP97" s="359"/>
      <c r="DQ97" s="359"/>
      <c r="DR97" s="359"/>
      <c r="DS97" s="359"/>
      <c r="DT97" s="359"/>
      <c r="DU97" s="359"/>
      <c r="DV97" s="359"/>
      <c r="DW97" s="359"/>
      <c r="DX97" s="359"/>
      <c r="DY97" s="359"/>
      <c r="DZ97" s="359"/>
      <c r="EA97" s="359"/>
      <c r="EB97" s="359"/>
      <c r="EC97" s="359"/>
      <c r="ED97" s="359"/>
      <c r="EE97" s="359"/>
      <c r="EF97" s="359"/>
      <c r="EG97" s="359"/>
      <c r="EH97" s="359"/>
      <c r="EI97" s="359"/>
      <c r="EJ97" s="359"/>
      <c r="EK97" s="359"/>
      <c r="EL97" s="359"/>
      <c r="EM97" s="359"/>
      <c r="EN97" s="359"/>
      <c r="EO97" s="359"/>
      <c r="EP97" s="359"/>
      <c r="EQ97" s="359"/>
      <c r="ER97" s="359"/>
      <c r="ES97" s="359"/>
      <c r="ET97" s="359"/>
      <c r="EU97" s="359"/>
      <c r="EV97" s="359"/>
      <c r="EW97" s="359"/>
      <c r="EX97" s="359"/>
      <c r="EY97" s="359"/>
    </row>
    <row r="98" spans="1:155" collapsed="1">
      <c r="A98" s="422" t="s">
        <v>1412</v>
      </c>
      <c r="B98" s="423"/>
      <c r="C98" s="423"/>
      <c r="D98" s="423"/>
      <c r="E98" s="423"/>
      <c r="F98" s="424"/>
      <c r="G98" s="424"/>
      <c r="H98" s="424"/>
      <c r="I98" s="424"/>
      <c r="J98" s="424"/>
      <c r="K98" s="424"/>
      <c r="L98" s="424"/>
      <c r="M98" s="424"/>
      <c r="N98" s="425"/>
      <c r="O98" s="425"/>
      <c r="P98" s="425"/>
      <c r="Q98" s="425"/>
      <c r="R98" s="425"/>
      <c r="S98" s="425"/>
      <c r="T98" s="425"/>
      <c r="U98" s="425"/>
      <c r="V98" s="425"/>
      <c r="W98" s="425"/>
      <c r="X98" s="425"/>
      <c r="Y98" s="425"/>
      <c r="Z98" s="425"/>
      <c r="AA98" s="425"/>
      <c r="AB98" s="425"/>
      <c r="AC98" s="425"/>
      <c r="AD98" s="425"/>
      <c r="AE98" s="425"/>
      <c r="AF98" s="425"/>
      <c r="AG98" s="425"/>
      <c r="AH98" s="425"/>
      <c r="AI98" s="425"/>
      <c r="AJ98" s="425"/>
      <c r="AK98" s="425"/>
      <c r="AL98" s="425"/>
      <c r="AM98" s="425"/>
      <c r="AN98" s="425"/>
      <c r="AO98" s="425"/>
      <c r="AP98" s="425"/>
      <c r="AQ98" s="425"/>
      <c r="AR98" s="425"/>
      <c r="AS98" s="425"/>
      <c r="AT98" s="425"/>
      <c r="AU98" s="425"/>
      <c r="AV98" s="425"/>
      <c r="AW98" s="425"/>
      <c r="AX98" s="425"/>
      <c r="AY98" s="425"/>
      <c r="AZ98" s="425"/>
      <c r="BA98" s="425"/>
      <c r="BB98" s="425"/>
      <c r="BC98" s="425"/>
      <c r="BD98" s="425"/>
      <c r="BE98" s="425"/>
      <c r="BF98" s="425"/>
      <c r="BG98" s="425"/>
      <c r="BH98" s="425"/>
      <c r="BI98" s="425"/>
      <c r="BJ98" s="425"/>
      <c r="BK98" s="425"/>
      <c r="BL98" s="425"/>
      <c r="BM98" s="425"/>
      <c r="BN98" s="425"/>
      <c r="BO98" s="425"/>
      <c r="BP98" s="425"/>
      <c r="BQ98" s="425"/>
      <c r="BR98" s="425"/>
      <c r="BS98" s="425"/>
      <c r="BT98" s="425"/>
      <c r="BU98" s="425"/>
      <c r="BV98" s="425"/>
      <c r="BW98" s="425"/>
      <c r="BX98" s="425"/>
      <c r="BY98" s="425"/>
      <c r="BZ98" s="425"/>
      <c r="CA98" s="425"/>
      <c r="CB98" s="425"/>
      <c r="CC98" s="425"/>
      <c r="CD98" s="425"/>
      <c r="CE98" s="425"/>
      <c r="CF98" s="425"/>
      <c r="CG98" s="425"/>
      <c r="CH98" s="425"/>
      <c r="CI98" s="425"/>
      <c r="CJ98" s="425"/>
      <c r="CK98" s="425"/>
      <c r="CL98" s="425"/>
      <c r="CM98" s="425"/>
      <c r="CN98" s="425"/>
      <c r="CO98" s="425"/>
      <c r="CP98" s="425"/>
      <c r="CQ98" s="425"/>
      <c r="CR98" s="425"/>
      <c r="CS98" s="425"/>
      <c r="CT98" s="425"/>
      <c r="CU98" s="425"/>
      <c r="CV98" s="425"/>
      <c r="CW98" s="425"/>
      <c r="CX98" s="425"/>
      <c r="CY98" s="425"/>
      <c r="CZ98" s="425"/>
      <c r="DA98" s="425"/>
      <c r="DB98" s="425"/>
      <c r="DC98" s="425"/>
      <c r="DD98" s="425"/>
      <c r="DE98" s="425"/>
      <c r="DF98" s="425"/>
      <c r="DG98" s="425"/>
      <c r="DH98" s="425"/>
      <c r="DI98" s="425"/>
      <c r="DJ98" s="425"/>
      <c r="DK98" s="425"/>
      <c r="DL98" s="425"/>
      <c r="DM98" s="425"/>
      <c r="DN98" s="425"/>
      <c r="DO98" s="425"/>
      <c r="DP98" s="425"/>
      <c r="DQ98" s="425"/>
      <c r="DR98" s="425"/>
      <c r="DS98" s="425"/>
      <c r="DT98" s="425"/>
      <c r="DU98" s="425"/>
      <c r="DV98" s="425"/>
      <c r="DW98" s="425"/>
      <c r="DX98" s="425"/>
      <c r="DY98" s="425"/>
      <c r="DZ98" s="425"/>
      <c r="EA98" s="425"/>
      <c r="EB98" s="425"/>
      <c r="EC98" s="425"/>
      <c r="ED98" s="425"/>
      <c r="EE98" s="425"/>
      <c r="EF98" s="425"/>
      <c r="EG98" s="425"/>
      <c r="EH98" s="425"/>
      <c r="EI98" s="425"/>
      <c r="EJ98" s="425"/>
      <c r="EK98" s="425"/>
      <c r="EL98" s="425"/>
      <c r="EM98" s="425"/>
      <c r="EN98" s="425"/>
      <c r="EO98" s="425"/>
      <c r="EP98" s="425"/>
      <c r="EQ98" s="425"/>
      <c r="ER98" s="425"/>
      <c r="ES98" s="425"/>
      <c r="ET98" s="425"/>
      <c r="EU98" s="425"/>
      <c r="EV98" s="425"/>
      <c r="EW98" s="425"/>
      <c r="EX98" s="425"/>
      <c r="EY98" s="425"/>
    </row>
    <row r="99" spans="1:155" hidden="1" outlineLevel="1">
      <c r="A99" s="359"/>
      <c r="B99" s="359"/>
      <c r="C99" s="359"/>
      <c r="D99" s="359"/>
      <c r="E99" s="410"/>
      <c r="F99" s="359"/>
      <c r="G99" s="359"/>
      <c r="H99" s="359"/>
      <c r="I99" s="359"/>
      <c r="J99" s="359"/>
      <c r="K99" s="359"/>
      <c r="L99" s="359"/>
      <c r="M99" s="359"/>
      <c r="N99" s="359"/>
      <c r="O99" s="359"/>
      <c r="P99" s="359"/>
      <c r="Q99" s="359"/>
      <c r="R99" s="359"/>
      <c r="S99" s="359"/>
      <c r="T99" s="359"/>
      <c r="U99" s="359"/>
      <c r="V99" s="359"/>
      <c r="W99" s="359"/>
      <c r="X99" s="359"/>
      <c r="Y99" s="359"/>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AZ99" s="359"/>
      <c r="BA99" s="359"/>
      <c r="BB99" s="359"/>
      <c r="BC99" s="359"/>
      <c r="BD99" s="359"/>
      <c r="BE99" s="359"/>
      <c r="BF99" s="359"/>
      <c r="BG99" s="359"/>
      <c r="BH99" s="359"/>
      <c r="BI99" s="359"/>
      <c r="BJ99" s="359"/>
      <c r="BK99" s="359"/>
      <c r="BL99" s="359"/>
      <c r="BM99" s="359"/>
      <c r="BN99" s="359"/>
      <c r="BO99" s="359"/>
      <c r="BP99" s="359"/>
      <c r="BQ99" s="359"/>
      <c r="BR99" s="359"/>
      <c r="BS99" s="359"/>
      <c r="BT99" s="359"/>
      <c r="BU99" s="359"/>
      <c r="BV99" s="359"/>
      <c r="BW99" s="359"/>
      <c r="BX99" s="359"/>
      <c r="BY99" s="359"/>
      <c r="BZ99" s="359"/>
      <c r="CA99" s="359"/>
      <c r="CB99" s="359"/>
      <c r="CC99" s="359"/>
      <c r="CD99" s="359"/>
      <c r="CE99" s="359"/>
      <c r="CF99" s="359"/>
      <c r="CG99" s="359"/>
      <c r="CH99" s="359"/>
      <c r="CI99" s="359"/>
      <c r="CJ99" s="359"/>
      <c r="CK99" s="359"/>
      <c r="CL99" s="359"/>
      <c r="CM99" s="359"/>
      <c r="CN99" s="359"/>
      <c r="CO99" s="359"/>
      <c r="CP99" s="359"/>
      <c r="CQ99" s="359"/>
      <c r="CR99" s="359"/>
      <c r="CS99" s="359"/>
      <c r="CT99" s="359"/>
      <c r="CU99" s="359"/>
      <c r="CV99" s="359"/>
      <c r="CW99" s="359"/>
      <c r="CX99" s="359"/>
      <c r="CY99" s="359"/>
      <c r="CZ99" s="359"/>
      <c r="DA99" s="359"/>
      <c r="DB99" s="359"/>
      <c r="DC99" s="359"/>
      <c r="DD99" s="359"/>
      <c r="DE99" s="359"/>
      <c r="DF99" s="359"/>
      <c r="DG99" s="359"/>
      <c r="DH99" s="359"/>
      <c r="DI99" s="359"/>
      <c r="DJ99" s="359"/>
      <c r="DK99" s="359"/>
      <c r="DL99" s="359"/>
      <c r="DM99" s="359"/>
      <c r="DN99" s="359"/>
      <c r="DO99" s="359"/>
      <c r="DP99" s="359"/>
      <c r="DQ99" s="359"/>
      <c r="DR99" s="359"/>
      <c r="DS99" s="359"/>
      <c r="DT99" s="359"/>
      <c r="DU99" s="359"/>
      <c r="DV99" s="359"/>
      <c r="DW99" s="359"/>
      <c r="DX99" s="359"/>
      <c r="DY99" s="359"/>
      <c r="DZ99" s="359"/>
      <c r="EA99" s="359"/>
      <c r="EB99" s="359"/>
      <c r="EC99" s="359"/>
      <c r="ED99" s="359"/>
      <c r="EE99" s="359"/>
      <c r="EF99" s="359"/>
      <c r="EG99" s="359"/>
      <c r="EH99" s="359"/>
      <c r="EI99" s="359"/>
      <c r="EJ99" s="359"/>
      <c r="EK99" s="359"/>
      <c r="EL99" s="359"/>
      <c r="EM99" s="359"/>
      <c r="EN99" s="359"/>
      <c r="EO99" s="359"/>
      <c r="EP99" s="359"/>
      <c r="EQ99" s="359"/>
      <c r="ER99" s="359"/>
      <c r="ES99" s="359"/>
      <c r="ET99" s="359"/>
      <c r="EU99" s="359"/>
      <c r="EV99" s="359"/>
      <c r="EW99" s="359"/>
      <c r="EX99" s="359"/>
      <c r="EY99" s="359"/>
    </row>
    <row r="100" spans="1:155" hidden="1" outlineLevel="1">
      <c r="A100" s="359"/>
      <c r="B100" s="410" t="s">
        <v>2416</v>
      </c>
      <c r="C100" s="410" t="s">
        <v>2417</v>
      </c>
      <c r="D100" s="359"/>
      <c r="E100" s="410"/>
      <c r="F100" s="359"/>
      <c r="G100" s="359"/>
      <c r="H100" s="359"/>
      <c r="I100" s="359"/>
      <c r="J100" s="359"/>
      <c r="K100" s="359"/>
      <c r="L100" s="359"/>
      <c r="M100" s="359"/>
      <c r="N100" s="359"/>
      <c r="O100" s="359"/>
      <c r="P100" s="359"/>
      <c r="Q100" s="359"/>
      <c r="R100" s="359"/>
      <c r="S100" s="359"/>
      <c r="T100" s="359"/>
      <c r="U100" s="359"/>
      <c r="V100" s="359"/>
      <c r="W100" s="359"/>
      <c r="X100" s="359"/>
      <c r="Y100" s="359"/>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AZ100" s="359"/>
      <c r="BA100" s="359"/>
      <c r="BB100" s="359"/>
      <c r="BC100" s="359"/>
      <c r="BD100" s="359"/>
      <c r="BE100" s="359"/>
      <c r="BF100" s="359"/>
      <c r="BG100" s="359"/>
      <c r="BH100" s="359"/>
      <c r="BI100" s="359"/>
      <c r="BJ100" s="359"/>
      <c r="BK100" s="359"/>
      <c r="BL100" s="359"/>
      <c r="BM100" s="359"/>
      <c r="BN100" s="359"/>
      <c r="BO100" s="359"/>
      <c r="BP100" s="359"/>
      <c r="BQ100" s="359"/>
      <c r="BR100" s="359"/>
      <c r="BS100" s="359"/>
      <c r="BT100" s="359"/>
      <c r="BU100" s="359"/>
      <c r="BV100" s="359"/>
      <c r="BW100" s="359"/>
      <c r="BX100" s="359"/>
      <c r="BY100" s="359"/>
      <c r="BZ100" s="359"/>
      <c r="CA100" s="359"/>
      <c r="CB100" s="359"/>
      <c r="CC100" s="359"/>
      <c r="CD100" s="359"/>
      <c r="CE100" s="359"/>
      <c r="CF100" s="359"/>
      <c r="CG100" s="359"/>
      <c r="CH100" s="359"/>
      <c r="CI100" s="359"/>
      <c r="CJ100" s="359"/>
      <c r="CK100" s="359"/>
      <c r="CL100" s="359"/>
      <c r="CM100" s="359"/>
      <c r="CN100" s="359"/>
      <c r="CO100" s="359"/>
      <c r="CP100" s="359"/>
      <c r="CQ100" s="359"/>
      <c r="CR100" s="359"/>
      <c r="CS100" s="359"/>
      <c r="CT100" s="359"/>
      <c r="CU100" s="359"/>
      <c r="CV100" s="359"/>
      <c r="CW100" s="359"/>
      <c r="CX100" s="359"/>
      <c r="CY100" s="359"/>
      <c r="CZ100" s="359"/>
      <c r="DA100" s="359"/>
      <c r="DB100" s="359"/>
      <c r="DC100" s="359"/>
      <c r="DD100" s="359"/>
      <c r="DE100" s="359"/>
      <c r="DF100" s="359"/>
      <c r="DG100" s="359"/>
      <c r="DH100" s="359"/>
      <c r="DI100" s="359"/>
      <c r="DJ100" s="359"/>
      <c r="DK100" s="359"/>
      <c r="DL100" s="359"/>
      <c r="DM100" s="359"/>
      <c r="DN100" s="359"/>
      <c r="DO100" s="359"/>
      <c r="DP100" s="359"/>
      <c r="DQ100" s="359"/>
      <c r="DR100" s="359"/>
      <c r="DS100" s="359"/>
      <c r="DT100" s="359"/>
      <c r="DU100" s="359"/>
      <c r="DV100" s="359"/>
      <c r="DW100" s="359"/>
      <c r="DX100" s="359"/>
      <c r="DY100" s="359"/>
      <c r="DZ100" s="359"/>
      <c r="EA100" s="359"/>
      <c r="EB100" s="359"/>
      <c r="EC100" s="359"/>
      <c r="ED100" s="359"/>
      <c r="EE100" s="359"/>
      <c r="EF100" s="359"/>
      <c r="EG100" s="359"/>
      <c r="EH100" s="359"/>
      <c r="EI100" s="359"/>
      <c r="EJ100" s="359"/>
      <c r="EK100" s="359"/>
      <c r="EL100" s="359"/>
      <c r="EM100" s="359"/>
      <c r="EN100" s="359"/>
      <c r="EO100" s="359"/>
      <c r="EP100" s="359"/>
      <c r="EQ100" s="359"/>
      <c r="ER100" s="359"/>
      <c r="ES100" s="359"/>
      <c r="ET100" s="359"/>
      <c r="EU100" s="359"/>
      <c r="EV100" s="359"/>
      <c r="EW100" s="359"/>
      <c r="EX100" s="359"/>
      <c r="EY100" s="506"/>
    </row>
    <row r="101" spans="1:155" ht="4.5" hidden="1" customHeight="1" outlineLevel="1">
      <c r="A101" s="359"/>
      <c r="B101" s="552"/>
      <c r="C101" s="553"/>
      <c r="D101" s="359"/>
      <c r="E101" s="410"/>
      <c r="F101" s="359"/>
      <c r="G101" s="359"/>
      <c r="H101" s="359"/>
      <c r="I101" s="359"/>
      <c r="J101" s="359"/>
      <c r="K101" s="359"/>
      <c r="L101" s="359"/>
      <c r="M101" s="359"/>
      <c r="N101" s="359"/>
      <c r="O101" s="359"/>
      <c r="P101" s="359"/>
      <c r="Q101" s="359"/>
      <c r="R101" s="359"/>
      <c r="S101" s="359"/>
      <c r="T101" s="359"/>
      <c r="U101" s="359"/>
      <c r="V101" s="359"/>
      <c r="W101" s="359"/>
      <c r="X101" s="359"/>
      <c r="Y101" s="359"/>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AZ101" s="359"/>
      <c r="BA101" s="359"/>
      <c r="BB101" s="359"/>
      <c r="BC101" s="359"/>
      <c r="BD101" s="359"/>
      <c r="BE101" s="359"/>
      <c r="BF101" s="359"/>
      <c r="BG101" s="359"/>
      <c r="BH101" s="359"/>
      <c r="BI101" s="359"/>
      <c r="BJ101" s="359"/>
      <c r="BK101" s="359"/>
      <c r="BL101" s="359"/>
      <c r="BM101" s="359"/>
      <c r="BN101" s="359"/>
      <c r="BO101" s="359"/>
      <c r="BP101" s="359"/>
      <c r="BQ101" s="359"/>
      <c r="BR101" s="359"/>
      <c r="BS101" s="359"/>
      <c r="BT101" s="359"/>
      <c r="BU101" s="359"/>
      <c r="BV101" s="359"/>
      <c r="BW101" s="359"/>
      <c r="BX101" s="359"/>
      <c r="BY101" s="359"/>
      <c r="BZ101" s="359"/>
      <c r="CA101" s="359"/>
      <c r="CB101" s="359"/>
      <c r="CC101" s="359"/>
      <c r="CD101" s="359"/>
      <c r="CE101" s="359"/>
      <c r="CF101" s="359"/>
      <c r="CG101" s="359"/>
      <c r="CH101" s="359"/>
      <c r="CI101" s="359"/>
      <c r="CJ101" s="359"/>
      <c r="CK101" s="359"/>
      <c r="CL101" s="359"/>
      <c r="CM101" s="359"/>
      <c r="CN101" s="359"/>
      <c r="CO101" s="359"/>
      <c r="CP101" s="359"/>
      <c r="CQ101" s="359"/>
      <c r="CR101" s="359"/>
      <c r="CS101" s="359"/>
      <c r="CT101" s="359"/>
      <c r="CU101" s="359"/>
      <c r="CV101" s="359"/>
      <c r="CW101" s="359"/>
      <c r="CX101" s="359"/>
      <c r="CY101" s="359"/>
      <c r="CZ101" s="359"/>
      <c r="DA101" s="359"/>
      <c r="DB101" s="359"/>
      <c r="DC101" s="359"/>
      <c r="DD101" s="359"/>
      <c r="DE101" s="359"/>
      <c r="DF101" s="359"/>
      <c r="DG101" s="359"/>
      <c r="DH101" s="359"/>
      <c r="DI101" s="359"/>
      <c r="DJ101" s="359"/>
      <c r="DK101" s="359"/>
      <c r="DL101" s="359"/>
      <c r="DM101" s="359"/>
      <c r="DN101" s="359"/>
      <c r="DO101" s="359"/>
      <c r="DP101" s="359"/>
      <c r="DQ101" s="359"/>
      <c r="DR101" s="359"/>
      <c r="DS101" s="359"/>
      <c r="DT101" s="359"/>
      <c r="DU101" s="359"/>
      <c r="DV101" s="359"/>
      <c r="DW101" s="359"/>
      <c r="DX101" s="359"/>
      <c r="DY101" s="359"/>
      <c r="DZ101" s="359"/>
      <c r="EA101" s="359"/>
      <c r="EB101" s="359"/>
      <c r="EC101" s="359"/>
      <c r="ED101" s="359"/>
      <c r="EE101" s="359"/>
      <c r="EF101" s="359"/>
      <c r="EG101" s="359"/>
      <c r="EH101" s="359"/>
      <c r="EI101" s="359"/>
      <c r="EJ101" s="359"/>
      <c r="EK101" s="359"/>
      <c r="EL101" s="359"/>
      <c r="EM101" s="359"/>
      <c r="EN101" s="359"/>
      <c r="EO101" s="359"/>
      <c r="EP101" s="359"/>
      <c r="EQ101" s="359"/>
      <c r="ER101" s="359"/>
      <c r="ES101" s="359"/>
      <c r="ET101" s="359"/>
      <c r="EU101" s="359"/>
      <c r="EV101" s="359"/>
      <c r="EW101" s="359"/>
      <c r="EX101" s="359"/>
      <c r="EY101" s="506"/>
    </row>
    <row r="102" spans="1:155" hidden="1" outlineLevel="1">
      <c r="A102" s="359"/>
      <c r="B102" s="509" t="s">
        <v>2418</v>
      </c>
      <c r="C102" s="512" t="s">
        <v>1762</v>
      </c>
      <c r="D102" s="359"/>
      <c r="E102" s="410"/>
      <c r="F102" s="359"/>
      <c r="G102" s="359"/>
      <c r="H102" s="359"/>
      <c r="I102" s="359"/>
      <c r="J102" s="359"/>
      <c r="K102" s="359"/>
      <c r="L102" s="359"/>
      <c r="M102" s="359"/>
      <c r="N102" s="359"/>
      <c r="O102" s="359"/>
      <c r="P102" s="359"/>
      <c r="Q102" s="359"/>
      <c r="R102" s="359"/>
      <c r="S102" s="359"/>
      <c r="T102" s="359"/>
      <c r="U102" s="359"/>
      <c r="V102" s="359"/>
      <c r="W102" s="359"/>
      <c r="X102" s="359"/>
      <c r="Y102" s="359"/>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AZ102" s="359"/>
      <c r="BA102" s="359"/>
      <c r="BB102" s="359"/>
      <c r="BC102" s="359"/>
      <c r="BD102" s="359"/>
      <c r="BE102" s="359"/>
      <c r="BF102" s="359"/>
      <c r="BG102" s="359"/>
      <c r="BH102" s="359"/>
      <c r="BI102" s="359"/>
      <c r="BJ102" s="359"/>
      <c r="BK102" s="359"/>
      <c r="BL102" s="359"/>
      <c r="BM102" s="359"/>
      <c r="BN102" s="359"/>
      <c r="BO102" s="359"/>
      <c r="BP102" s="359"/>
      <c r="BQ102" s="359"/>
      <c r="BR102" s="359"/>
      <c r="BS102" s="359"/>
      <c r="BT102" s="359"/>
      <c r="BU102" s="359"/>
      <c r="BV102" s="359"/>
      <c r="BW102" s="359"/>
      <c r="BX102" s="359"/>
      <c r="BY102" s="359"/>
      <c r="BZ102" s="359"/>
      <c r="CA102" s="359"/>
      <c r="CB102" s="359"/>
      <c r="CC102" s="359"/>
      <c r="CD102" s="359"/>
      <c r="CE102" s="359"/>
      <c r="CF102" s="359"/>
      <c r="CG102" s="359"/>
      <c r="CH102" s="359"/>
      <c r="CI102" s="359"/>
      <c r="CJ102" s="359"/>
      <c r="CK102" s="359"/>
      <c r="CL102" s="359"/>
      <c r="CM102" s="359"/>
      <c r="CN102" s="359"/>
      <c r="CO102" s="359"/>
      <c r="CP102" s="359"/>
      <c r="CQ102" s="359"/>
      <c r="CR102" s="359"/>
      <c r="CS102" s="359"/>
      <c r="CT102" s="359"/>
      <c r="CU102" s="359"/>
      <c r="CV102" s="359"/>
      <c r="CW102" s="359"/>
      <c r="CX102" s="359"/>
      <c r="CY102" s="359"/>
      <c r="CZ102" s="359"/>
      <c r="DA102" s="359"/>
      <c r="DB102" s="359"/>
      <c r="DC102" s="359"/>
      <c r="DD102" s="359"/>
      <c r="DE102" s="359"/>
      <c r="DF102" s="359"/>
      <c r="DG102" s="359"/>
      <c r="DH102" s="359"/>
      <c r="DI102" s="359"/>
      <c r="DJ102" s="359"/>
      <c r="DK102" s="359"/>
      <c r="DL102" s="359"/>
      <c r="DM102" s="359"/>
      <c r="DN102" s="359"/>
      <c r="DO102" s="359"/>
      <c r="DP102" s="359"/>
      <c r="DQ102" s="359"/>
      <c r="DR102" s="359"/>
      <c r="DS102" s="359"/>
      <c r="DT102" s="359"/>
      <c r="DU102" s="359"/>
      <c r="DV102" s="359"/>
      <c r="DW102" s="359"/>
      <c r="DX102" s="359"/>
      <c r="DY102" s="359"/>
      <c r="DZ102" s="359"/>
      <c r="EA102" s="359"/>
      <c r="EB102" s="359"/>
      <c r="EC102" s="359"/>
      <c r="ED102" s="359"/>
      <c r="EE102" s="359"/>
      <c r="EF102" s="359"/>
      <c r="EG102" s="359"/>
      <c r="EH102" s="359"/>
      <c r="EI102" s="359"/>
      <c r="EJ102" s="359"/>
      <c r="EK102" s="359"/>
      <c r="EL102" s="359"/>
      <c r="EM102" s="359"/>
      <c r="EN102" s="359"/>
      <c r="EO102" s="359"/>
      <c r="EP102" s="359"/>
      <c r="EQ102" s="359"/>
      <c r="ER102" s="359"/>
      <c r="ES102" s="359"/>
      <c r="ET102" s="359"/>
      <c r="EU102" s="359"/>
      <c r="EV102" s="359"/>
      <c r="EW102" s="359"/>
      <c r="EX102" s="359"/>
      <c r="EY102" s="506"/>
    </row>
    <row r="103" spans="1:155" hidden="1" outlineLevel="1">
      <c r="A103" s="359"/>
      <c r="B103" s="510" t="s">
        <v>2419</v>
      </c>
      <c r="C103" s="512" t="s">
        <v>2420</v>
      </c>
      <c r="D103" s="359"/>
      <c r="E103" s="410"/>
      <c r="F103" s="359"/>
      <c r="G103" s="359"/>
      <c r="H103" s="359"/>
      <c r="I103" s="359"/>
      <c r="J103" s="359"/>
      <c r="K103" s="359"/>
      <c r="L103" s="359"/>
      <c r="M103" s="359"/>
      <c r="N103" s="359"/>
      <c r="O103" s="359"/>
      <c r="P103" s="359"/>
      <c r="Q103" s="359"/>
      <c r="R103" s="359"/>
      <c r="S103" s="359"/>
      <c r="T103" s="359"/>
      <c r="U103" s="359"/>
      <c r="V103" s="359"/>
      <c r="W103" s="359"/>
      <c r="X103" s="359"/>
      <c r="Y103" s="359"/>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AZ103" s="359"/>
      <c r="BA103" s="359"/>
      <c r="BB103" s="359"/>
      <c r="BC103" s="359"/>
      <c r="BD103" s="359"/>
      <c r="BE103" s="359"/>
      <c r="BF103" s="359"/>
      <c r="BG103" s="359"/>
      <c r="BH103" s="359"/>
      <c r="BI103" s="359"/>
      <c r="BJ103" s="359"/>
      <c r="BK103" s="359"/>
      <c r="BL103" s="359"/>
      <c r="BM103" s="359"/>
      <c r="BN103" s="359"/>
      <c r="BO103" s="359"/>
      <c r="BP103" s="359"/>
      <c r="BQ103" s="359"/>
      <c r="BR103" s="359"/>
      <c r="BS103" s="359"/>
      <c r="BT103" s="359"/>
      <c r="BU103" s="359"/>
      <c r="BV103" s="359"/>
      <c r="BW103" s="359"/>
      <c r="BX103" s="359"/>
      <c r="BY103" s="359"/>
      <c r="BZ103" s="359"/>
      <c r="CA103" s="359"/>
      <c r="CB103" s="359"/>
      <c r="CC103" s="359"/>
      <c r="CD103" s="359"/>
      <c r="CE103" s="359"/>
      <c r="CF103" s="359"/>
      <c r="CG103" s="359"/>
      <c r="CH103" s="359"/>
      <c r="CI103" s="359"/>
      <c r="CJ103" s="359"/>
      <c r="CK103" s="359"/>
      <c r="CL103" s="359"/>
      <c r="CM103" s="359"/>
      <c r="CN103" s="359"/>
      <c r="CO103" s="359"/>
      <c r="CP103" s="359"/>
      <c r="CQ103" s="359"/>
      <c r="CR103" s="359"/>
      <c r="CS103" s="359"/>
      <c r="CT103" s="359"/>
      <c r="CU103" s="359"/>
      <c r="CV103" s="359"/>
      <c r="CW103" s="359"/>
      <c r="CX103" s="359"/>
      <c r="CY103" s="359"/>
      <c r="CZ103" s="359"/>
      <c r="DA103" s="359"/>
      <c r="DB103" s="359"/>
      <c r="DC103" s="359"/>
      <c r="DD103" s="359"/>
      <c r="DE103" s="359"/>
      <c r="DF103" s="359"/>
      <c r="DG103" s="359"/>
      <c r="DH103" s="359"/>
      <c r="DI103" s="359"/>
      <c r="DJ103" s="359"/>
      <c r="DK103" s="359"/>
      <c r="DL103" s="359"/>
      <c r="DM103" s="359"/>
      <c r="DN103" s="359"/>
      <c r="DO103" s="359"/>
      <c r="DP103" s="359"/>
      <c r="DQ103" s="359"/>
      <c r="DR103" s="359"/>
      <c r="DS103" s="359"/>
      <c r="DT103" s="359"/>
      <c r="DU103" s="359"/>
      <c r="DV103" s="359"/>
      <c r="DW103" s="359"/>
      <c r="DX103" s="359"/>
      <c r="DY103" s="359"/>
      <c r="DZ103" s="359"/>
      <c r="EA103" s="359"/>
      <c r="EB103" s="359"/>
      <c r="EC103" s="359"/>
      <c r="ED103" s="359"/>
      <c r="EE103" s="359"/>
      <c r="EF103" s="359"/>
      <c r="EG103" s="359"/>
      <c r="EH103" s="359"/>
      <c r="EI103" s="359"/>
      <c r="EJ103" s="359"/>
      <c r="EK103" s="359"/>
      <c r="EL103" s="359"/>
      <c r="EM103" s="359"/>
      <c r="EN103" s="359"/>
      <c r="EO103" s="359"/>
      <c r="EP103" s="359"/>
      <c r="EQ103" s="359"/>
      <c r="ER103" s="359"/>
      <c r="ES103" s="359"/>
      <c r="ET103" s="359"/>
      <c r="EU103" s="359"/>
      <c r="EV103" s="359"/>
      <c r="EW103" s="359"/>
      <c r="EX103" s="359"/>
      <c r="EY103" s="506"/>
    </row>
    <row r="104" spans="1:155" hidden="1" outlineLevel="1">
      <c r="A104" s="359"/>
      <c r="B104" s="511"/>
      <c r="C104" s="513" t="s">
        <v>481</v>
      </c>
      <c r="D104" s="359"/>
      <c r="E104" s="410"/>
      <c r="F104" s="359"/>
      <c r="G104" s="359"/>
      <c r="H104" s="359"/>
      <c r="I104" s="359"/>
      <c r="J104" s="359"/>
      <c r="K104" s="359"/>
      <c r="L104" s="359"/>
      <c r="M104" s="359"/>
      <c r="N104" s="359"/>
      <c r="O104" s="359"/>
      <c r="P104" s="359"/>
      <c r="Q104" s="359"/>
      <c r="R104" s="359"/>
      <c r="S104" s="359"/>
      <c r="T104" s="359"/>
      <c r="U104" s="359"/>
      <c r="V104" s="359"/>
      <c r="W104" s="359"/>
      <c r="X104" s="359"/>
      <c r="Y104" s="359"/>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AZ104" s="359"/>
      <c r="BA104" s="359"/>
      <c r="BB104" s="359"/>
      <c r="BC104" s="359"/>
      <c r="BD104" s="359"/>
      <c r="BE104" s="359"/>
      <c r="BF104" s="359"/>
      <c r="BG104" s="359"/>
      <c r="BH104" s="359"/>
      <c r="BI104" s="359"/>
      <c r="BJ104" s="359"/>
      <c r="BK104" s="359"/>
      <c r="BL104" s="359"/>
      <c r="BM104" s="359"/>
      <c r="BN104" s="359"/>
      <c r="BO104" s="359"/>
      <c r="BP104" s="359"/>
      <c r="BQ104" s="359"/>
      <c r="BR104" s="359"/>
      <c r="BS104" s="359"/>
      <c r="BT104" s="359"/>
      <c r="BU104" s="359"/>
      <c r="BV104" s="359"/>
      <c r="BW104" s="359"/>
      <c r="BX104" s="359"/>
      <c r="BY104" s="359"/>
      <c r="BZ104" s="359"/>
      <c r="CA104" s="359"/>
      <c r="CB104" s="359"/>
      <c r="CC104" s="359"/>
      <c r="CD104" s="359"/>
      <c r="CE104" s="359"/>
      <c r="CF104" s="359"/>
      <c r="CG104" s="359"/>
      <c r="CH104" s="359"/>
      <c r="CI104" s="359"/>
      <c r="CJ104" s="359"/>
      <c r="CK104" s="359"/>
      <c r="CL104" s="359"/>
      <c r="CM104" s="359"/>
      <c r="CN104" s="359"/>
      <c r="CO104" s="359"/>
      <c r="CP104" s="359"/>
      <c r="CQ104" s="359"/>
      <c r="CR104" s="359"/>
      <c r="CS104" s="359"/>
      <c r="CT104" s="359"/>
      <c r="CU104" s="359"/>
      <c r="CV104" s="359"/>
      <c r="CW104" s="359"/>
      <c r="CX104" s="359"/>
      <c r="CY104" s="359"/>
      <c r="CZ104" s="359"/>
      <c r="DA104" s="359"/>
      <c r="DB104" s="359"/>
      <c r="DC104" s="359"/>
      <c r="DD104" s="359"/>
      <c r="DE104" s="359"/>
      <c r="DF104" s="359"/>
      <c r="DG104" s="359"/>
      <c r="DH104" s="359"/>
      <c r="DI104" s="359"/>
      <c r="DJ104" s="359"/>
      <c r="DK104" s="359"/>
      <c r="DL104" s="359"/>
      <c r="DM104" s="359"/>
      <c r="DN104" s="359"/>
      <c r="DO104" s="359"/>
      <c r="DP104" s="359"/>
      <c r="DQ104" s="359"/>
      <c r="DR104" s="359"/>
      <c r="DS104" s="359"/>
      <c r="DT104" s="359"/>
      <c r="DU104" s="359"/>
      <c r="DV104" s="359"/>
      <c r="DW104" s="359"/>
      <c r="DX104" s="359"/>
      <c r="DY104" s="359"/>
      <c r="DZ104" s="359"/>
      <c r="EA104" s="359"/>
      <c r="EB104" s="359"/>
      <c r="EC104" s="359"/>
      <c r="ED104" s="359"/>
      <c r="EE104" s="359"/>
      <c r="EF104" s="359"/>
      <c r="EG104" s="359"/>
      <c r="EH104" s="359"/>
      <c r="EI104" s="359"/>
      <c r="EJ104" s="359"/>
      <c r="EK104" s="359"/>
      <c r="EL104" s="359"/>
      <c r="EM104" s="359"/>
      <c r="EN104" s="359"/>
      <c r="EO104" s="359"/>
      <c r="EP104" s="359"/>
      <c r="EQ104" s="359"/>
      <c r="ER104" s="359"/>
      <c r="ES104" s="359"/>
      <c r="ET104" s="359"/>
      <c r="EU104" s="359"/>
      <c r="EV104" s="359"/>
      <c r="EW104" s="359"/>
      <c r="EX104" s="359"/>
      <c r="EY104" s="506"/>
    </row>
    <row r="105" spans="1:155" hidden="1" outlineLevel="1">
      <c r="A105" s="359"/>
      <c r="B105" s="314">
        <f>COUNTA(CosDrop)</f>
        <v>2</v>
      </c>
      <c r="C105" s="514" t="s">
        <v>2421</v>
      </c>
      <c r="D105" s="359"/>
      <c r="E105" s="410"/>
      <c r="F105" s="359"/>
      <c r="G105" s="359"/>
      <c r="H105" s="359"/>
      <c r="I105" s="359"/>
      <c r="J105" s="359"/>
      <c r="K105" s="359"/>
      <c r="L105" s="359"/>
      <c r="M105" s="359"/>
      <c r="N105" s="359"/>
      <c r="O105" s="359"/>
      <c r="P105" s="359"/>
      <c r="Q105" s="359"/>
      <c r="R105" s="359"/>
      <c r="S105" s="359"/>
      <c r="T105" s="359"/>
      <c r="U105" s="359"/>
      <c r="V105" s="359"/>
      <c r="W105" s="359"/>
      <c r="X105" s="359"/>
      <c r="Y105" s="359"/>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AZ105" s="359"/>
      <c r="BA105" s="359"/>
      <c r="BB105" s="359"/>
      <c r="BC105" s="359"/>
      <c r="BD105" s="359"/>
      <c r="BE105" s="359"/>
      <c r="BF105" s="359"/>
      <c r="BG105" s="359"/>
      <c r="BH105" s="359"/>
      <c r="BI105" s="359"/>
      <c r="BJ105" s="359"/>
      <c r="BK105" s="359"/>
      <c r="BL105" s="359"/>
      <c r="BM105" s="359"/>
      <c r="BN105" s="359"/>
      <c r="BO105" s="359"/>
      <c r="BP105" s="359"/>
      <c r="BQ105" s="359"/>
      <c r="BR105" s="359"/>
      <c r="BS105" s="359"/>
      <c r="BT105" s="359"/>
      <c r="BU105" s="359"/>
      <c r="BV105" s="359"/>
      <c r="BW105" s="359"/>
      <c r="BX105" s="359"/>
      <c r="BY105" s="359"/>
      <c r="BZ105" s="359"/>
      <c r="CA105" s="359"/>
      <c r="CB105" s="359"/>
      <c r="CC105" s="359"/>
      <c r="CD105" s="359"/>
      <c r="CE105" s="359"/>
      <c r="CF105" s="359"/>
      <c r="CG105" s="359"/>
      <c r="CH105" s="359"/>
      <c r="CI105" s="359"/>
      <c r="CJ105" s="359"/>
      <c r="CK105" s="359"/>
      <c r="CL105" s="359"/>
      <c r="CM105" s="359"/>
      <c r="CN105" s="359"/>
      <c r="CO105" s="359"/>
      <c r="CP105" s="359"/>
      <c r="CQ105" s="359"/>
      <c r="CR105" s="359"/>
      <c r="CS105" s="359"/>
      <c r="CT105" s="359"/>
      <c r="CU105" s="359"/>
      <c r="CV105" s="359"/>
      <c r="CW105" s="359"/>
      <c r="CX105" s="359"/>
      <c r="CY105" s="359"/>
      <c r="CZ105" s="359"/>
      <c r="DA105" s="359"/>
      <c r="DB105" s="359"/>
      <c r="DC105" s="359"/>
      <c r="DD105" s="359"/>
      <c r="DE105" s="359"/>
      <c r="DF105" s="359"/>
      <c r="DG105" s="359"/>
      <c r="DH105" s="359"/>
      <c r="DI105" s="359"/>
      <c r="DJ105" s="359"/>
      <c r="DK105" s="359"/>
      <c r="DL105" s="359"/>
      <c r="DM105" s="359"/>
      <c r="DN105" s="359"/>
      <c r="DO105" s="359"/>
      <c r="DP105" s="359"/>
      <c r="DQ105" s="359"/>
      <c r="DR105" s="359"/>
      <c r="DS105" s="359"/>
      <c r="DT105" s="359"/>
      <c r="DU105" s="359"/>
      <c r="DV105" s="359"/>
      <c r="DW105" s="359"/>
      <c r="DX105" s="359"/>
      <c r="DY105" s="359"/>
      <c r="DZ105" s="359"/>
      <c r="EA105" s="359"/>
      <c r="EB105" s="359"/>
      <c r="EC105" s="359"/>
      <c r="ED105" s="359"/>
      <c r="EE105" s="359"/>
      <c r="EF105" s="359"/>
      <c r="EG105" s="359"/>
      <c r="EH105" s="359"/>
      <c r="EI105" s="359"/>
      <c r="EJ105" s="359"/>
      <c r="EK105" s="359"/>
      <c r="EL105" s="359"/>
      <c r="EM105" s="359"/>
      <c r="EN105" s="359"/>
      <c r="EO105" s="359"/>
      <c r="EP105" s="359"/>
      <c r="EQ105" s="359"/>
      <c r="ER105" s="359"/>
      <c r="ES105" s="359"/>
      <c r="ET105" s="359"/>
      <c r="EU105" s="359"/>
      <c r="EV105" s="359"/>
      <c r="EW105" s="359"/>
      <c r="EX105" s="359"/>
      <c r="EY105" s="506"/>
    </row>
    <row r="106" spans="1:155" hidden="1" outlineLevel="1">
      <c r="A106" s="359"/>
      <c r="C106" s="511"/>
      <c r="D106" s="359"/>
      <c r="E106" s="410"/>
      <c r="F106" s="359"/>
      <c r="G106" s="359"/>
      <c r="H106" s="359"/>
      <c r="I106" s="359"/>
      <c r="J106" s="359"/>
      <c r="K106" s="359"/>
      <c r="L106" s="359"/>
      <c r="M106" s="359"/>
      <c r="N106" s="359"/>
      <c r="O106" s="359"/>
      <c r="P106" s="359"/>
      <c r="Q106" s="359"/>
      <c r="R106" s="359"/>
      <c r="S106" s="359"/>
      <c r="T106" s="359"/>
      <c r="U106" s="359"/>
      <c r="V106" s="359"/>
      <c r="W106" s="359"/>
      <c r="X106" s="359"/>
      <c r="Y106" s="359"/>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AZ106" s="359"/>
      <c r="BA106" s="359"/>
      <c r="BB106" s="359"/>
      <c r="BC106" s="359"/>
      <c r="BD106" s="359"/>
      <c r="BE106" s="359"/>
      <c r="BF106" s="359"/>
      <c r="BG106" s="359"/>
      <c r="BH106" s="359"/>
      <c r="BI106" s="359"/>
      <c r="BJ106" s="359"/>
      <c r="BK106" s="359"/>
      <c r="BL106" s="359"/>
      <c r="BM106" s="359"/>
      <c r="BN106" s="359"/>
      <c r="BO106" s="359"/>
      <c r="BP106" s="359"/>
      <c r="BQ106" s="359"/>
      <c r="BR106" s="359"/>
      <c r="BS106" s="359"/>
      <c r="BT106" s="359"/>
      <c r="BU106" s="359"/>
      <c r="BV106" s="359"/>
      <c r="BW106" s="359"/>
      <c r="BX106" s="359"/>
      <c r="BY106" s="359"/>
      <c r="BZ106" s="359"/>
      <c r="CA106" s="359"/>
      <c r="CB106" s="359"/>
      <c r="CC106" s="359"/>
      <c r="CD106" s="359"/>
      <c r="CE106" s="359"/>
      <c r="CF106" s="359"/>
      <c r="CG106" s="359"/>
      <c r="CH106" s="359"/>
      <c r="CI106" s="359"/>
      <c r="CJ106" s="359"/>
      <c r="CK106" s="359"/>
      <c r="CL106" s="359"/>
      <c r="CM106" s="359"/>
      <c r="CN106" s="359"/>
      <c r="CO106" s="359"/>
      <c r="CP106" s="359"/>
      <c r="CQ106" s="359"/>
      <c r="CR106" s="359"/>
      <c r="CS106" s="359"/>
      <c r="CT106" s="359"/>
      <c r="CU106" s="359"/>
      <c r="CV106" s="359"/>
      <c r="CW106" s="359"/>
      <c r="CX106" s="359"/>
      <c r="CY106" s="359"/>
      <c r="CZ106" s="359"/>
      <c r="DA106" s="359"/>
      <c r="DB106" s="359"/>
      <c r="DC106" s="359"/>
      <c r="DD106" s="359"/>
      <c r="DE106" s="359"/>
      <c r="DF106" s="359"/>
      <c r="DG106" s="359"/>
      <c r="DH106" s="359"/>
      <c r="DI106" s="359"/>
      <c r="DJ106" s="359"/>
      <c r="DK106" s="359"/>
      <c r="DL106" s="359"/>
      <c r="DM106" s="359"/>
      <c r="DN106" s="359"/>
      <c r="DO106" s="359"/>
      <c r="DP106" s="359"/>
      <c r="DQ106" s="359"/>
      <c r="DR106" s="359"/>
      <c r="DS106" s="359"/>
      <c r="DT106" s="359"/>
      <c r="DU106" s="359"/>
      <c r="DV106" s="359"/>
      <c r="DW106" s="359"/>
      <c r="DX106" s="359"/>
      <c r="DY106" s="359"/>
      <c r="DZ106" s="359"/>
      <c r="EA106" s="359"/>
      <c r="EB106" s="359"/>
      <c r="EC106" s="359"/>
      <c r="ED106" s="359"/>
      <c r="EE106" s="359"/>
      <c r="EF106" s="359"/>
      <c r="EG106" s="359"/>
      <c r="EH106" s="359"/>
      <c r="EI106" s="359"/>
      <c r="EJ106" s="359"/>
      <c r="EK106" s="359"/>
      <c r="EL106" s="359"/>
      <c r="EM106" s="359"/>
      <c r="EN106" s="359"/>
      <c r="EO106" s="359"/>
      <c r="EP106" s="359"/>
      <c r="EQ106" s="359"/>
      <c r="ER106" s="359"/>
      <c r="ES106" s="359"/>
      <c r="ET106" s="359"/>
      <c r="EU106" s="359"/>
      <c r="EV106" s="359"/>
      <c r="EW106" s="359"/>
      <c r="EX106" s="359"/>
      <c r="EY106" s="506"/>
    </row>
    <row r="107" spans="1:155" hidden="1" outlineLevel="1">
      <c r="A107" s="359"/>
      <c r="C107" s="314">
        <f>COUNTA(PriDrop)</f>
        <v>4</v>
      </c>
      <c r="D107" s="359"/>
      <c r="E107" s="410"/>
      <c r="F107" s="359"/>
      <c r="G107" s="359"/>
      <c r="H107" s="359"/>
      <c r="I107" s="359"/>
      <c r="J107" s="359"/>
      <c r="K107" s="359"/>
      <c r="L107" s="359"/>
      <c r="M107" s="359"/>
      <c r="N107" s="359"/>
      <c r="O107" s="359"/>
      <c r="P107" s="359"/>
      <c r="Q107" s="359"/>
      <c r="R107" s="359"/>
      <c r="S107" s="359"/>
      <c r="T107" s="359"/>
      <c r="U107" s="359"/>
      <c r="V107" s="359"/>
      <c r="W107" s="359"/>
      <c r="X107" s="359"/>
      <c r="Y107" s="359"/>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A107" s="359"/>
      <c r="BB107" s="359"/>
      <c r="BC107" s="359"/>
      <c r="BD107" s="359"/>
      <c r="BE107" s="359"/>
      <c r="BF107" s="359"/>
      <c r="BG107" s="359"/>
      <c r="BH107" s="359"/>
      <c r="BI107" s="359"/>
      <c r="BJ107" s="359"/>
      <c r="BK107" s="359"/>
      <c r="BL107" s="359"/>
      <c r="BM107" s="359"/>
      <c r="BN107" s="359"/>
      <c r="BO107" s="359"/>
      <c r="BP107" s="359"/>
      <c r="BQ107" s="359"/>
      <c r="BR107" s="359"/>
      <c r="BS107" s="359"/>
      <c r="BT107" s="359"/>
      <c r="BU107" s="359"/>
      <c r="BV107" s="359"/>
      <c r="BW107" s="359"/>
      <c r="BX107" s="359"/>
      <c r="BY107" s="35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c r="DA107" s="359"/>
      <c r="DB107" s="359"/>
      <c r="DC107" s="359"/>
      <c r="DD107" s="359"/>
      <c r="DE107" s="359"/>
      <c r="DF107" s="359"/>
      <c r="DG107" s="359"/>
      <c r="DH107" s="359"/>
      <c r="DI107" s="359"/>
      <c r="DJ107" s="359"/>
      <c r="DK107" s="359"/>
      <c r="DL107" s="359"/>
      <c r="DM107" s="359"/>
      <c r="DN107" s="359"/>
      <c r="DO107" s="359"/>
      <c r="DP107" s="359"/>
      <c r="DQ107" s="359"/>
      <c r="DR107" s="359"/>
      <c r="DS107" s="359"/>
      <c r="DT107" s="359"/>
      <c r="DU107" s="359"/>
      <c r="DV107" s="359"/>
      <c r="DW107" s="359"/>
      <c r="DX107" s="359"/>
      <c r="DY107" s="359"/>
      <c r="DZ107" s="359"/>
      <c r="EA107" s="359"/>
      <c r="EB107" s="359"/>
      <c r="EC107" s="359"/>
      <c r="ED107" s="359"/>
      <c r="EE107" s="359"/>
      <c r="EF107" s="359"/>
      <c r="EG107" s="359"/>
      <c r="EH107" s="359"/>
      <c r="EI107" s="359"/>
      <c r="EJ107" s="359"/>
      <c r="EK107" s="359"/>
      <c r="EL107" s="359"/>
      <c r="EM107" s="359"/>
      <c r="EN107" s="359"/>
      <c r="EO107" s="359"/>
      <c r="EP107" s="359"/>
      <c r="EQ107" s="359"/>
      <c r="ER107" s="359"/>
      <c r="ES107" s="359"/>
      <c r="ET107" s="359"/>
      <c r="EU107" s="359"/>
      <c r="EV107" s="359"/>
      <c r="EW107" s="359"/>
      <c r="EX107" s="359"/>
      <c r="EY107" s="506"/>
    </row>
    <row r="108" spans="1:155" hidden="1" outlineLevel="1">
      <c r="B108" s="359"/>
      <c r="D108" s="359"/>
      <c r="F108" s="359"/>
      <c r="G108" s="359"/>
      <c r="H108" s="359"/>
      <c r="I108" s="359"/>
      <c r="J108" s="359"/>
      <c r="K108" s="359"/>
      <c r="L108" s="359"/>
      <c r="M108" s="359"/>
      <c r="N108" s="359"/>
      <c r="O108" s="359"/>
      <c r="P108" s="359"/>
      <c r="Q108" s="359"/>
      <c r="R108" s="359"/>
      <c r="S108" s="359"/>
      <c r="T108" s="359"/>
      <c r="U108" s="359"/>
      <c r="V108" s="359"/>
      <c r="W108" s="359"/>
      <c r="X108" s="359"/>
      <c r="Y108" s="359"/>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A108" s="359"/>
      <c r="BB108" s="359"/>
      <c r="BC108" s="359"/>
      <c r="BD108" s="359"/>
      <c r="BE108" s="359"/>
      <c r="BF108" s="359"/>
      <c r="BG108" s="359"/>
      <c r="BH108" s="359"/>
      <c r="BI108" s="359"/>
      <c r="BJ108" s="359"/>
      <c r="BK108" s="359"/>
      <c r="BL108" s="359"/>
      <c r="BM108" s="359"/>
      <c r="BN108" s="359"/>
      <c r="BO108" s="359"/>
      <c r="BP108" s="359"/>
      <c r="BQ108" s="359"/>
      <c r="BR108" s="359"/>
      <c r="BS108" s="359"/>
      <c r="BT108" s="359"/>
      <c r="BU108" s="359"/>
      <c r="BV108" s="359"/>
      <c r="BW108" s="359"/>
      <c r="BX108" s="359"/>
      <c r="BY108" s="35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c r="DA108" s="359"/>
      <c r="DB108" s="359"/>
      <c r="DC108" s="359"/>
      <c r="DD108" s="359"/>
      <c r="DE108" s="359"/>
      <c r="DF108" s="359"/>
      <c r="DG108" s="359"/>
      <c r="DH108" s="359"/>
      <c r="DI108" s="359"/>
      <c r="DJ108" s="359"/>
      <c r="DK108" s="359"/>
      <c r="DL108" s="359"/>
      <c r="DM108" s="359"/>
      <c r="DN108" s="359"/>
      <c r="DO108" s="359"/>
      <c r="DP108" s="359"/>
      <c r="DQ108" s="359"/>
      <c r="DR108" s="359"/>
      <c r="DS108" s="359"/>
      <c r="DT108" s="359"/>
      <c r="DU108" s="359"/>
      <c r="DV108" s="359"/>
      <c r="DW108" s="359"/>
      <c r="DX108" s="359"/>
      <c r="DY108" s="359"/>
      <c r="DZ108" s="359"/>
      <c r="EA108" s="359"/>
      <c r="EB108" s="359"/>
      <c r="EC108" s="359"/>
      <c r="ED108" s="359"/>
      <c r="EE108" s="359"/>
      <c r="EF108" s="359"/>
      <c r="EG108" s="359"/>
      <c r="EH108" s="359"/>
      <c r="EI108" s="359"/>
      <c r="EJ108" s="359"/>
      <c r="EK108" s="359"/>
      <c r="EL108" s="359"/>
      <c r="EM108" s="359"/>
      <c r="EN108" s="359"/>
      <c r="EO108" s="359"/>
      <c r="EP108" s="359"/>
      <c r="EQ108" s="359"/>
      <c r="ER108" s="359"/>
      <c r="ES108" s="359"/>
      <c r="ET108" s="359"/>
      <c r="EU108" s="359"/>
      <c r="EV108" s="359"/>
      <c r="EW108" s="359"/>
      <c r="EX108" s="359"/>
      <c r="EY108" s="507"/>
    </row>
    <row r="109" spans="1:155">
      <c r="A109" s="359"/>
      <c r="B109" s="359"/>
      <c r="C109" s="359"/>
      <c r="D109" s="359"/>
      <c r="E109" s="410"/>
      <c r="F109" s="359"/>
      <c r="G109" s="359"/>
      <c r="H109" s="359"/>
      <c r="I109" s="359"/>
      <c r="J109" s="359"/>
      <c r="K109" s="359"/>
      <c r="L109" s="359"/>
      <c r="M109" s="359"/>
      <c r="N109" s="359"/>
      <c r="O109" s="359"/>
      <c r="P109" s="359"/>
      <c r="Q109" s="359"/>
      <c r="R109" s="359"/>
      <c r="S109" s="359"/>
      <c r="T109" s="359"/>
      <c r="U109" s="359"/>
      <c r="V109" s="359"/>
      <c r="W109" s="359"/>
      <c r="X109" s="359"/>
      <c r="Y109" s="359"/>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A109" s="359"/>
      <c r="BB109" s="359"/>
      <c r="BC109" s="359"/>
      <c r="BD109" s="359"/>
      <c r="BE109" s="359"/>
      <c r="BF109" s="359"/>
      <c r="BG109" s="359"/>
      <c r="BH109" s="359"/>
      <c r="BI109" s="359"/>
      <c r="BJ109" s="359"/>
      <c r="BK109" s="359"/>
      <c r="BL109" s="359"/>
      <c r="BM109" s="359"/>
      <c r="BN109" s="359"/>
      <c r="BO109" s="359"/>
      <c r="BP109" s="359"/>
      <c r="BQ109" s="359"/>
      <c r="BR109" s="359"/>
      <c r="BS109" s="359"/>
      <c r="BT109" s="359"/>
      <c r="BU109" s="359"/>
      <c r="BV109" s="359"/>
      <c r="BW109" s="359"/>
      <c r="BX109" s="359"/>
      <c r="BY109" s="35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c r="DA109" s="359"/>
      <c r="DB109" s="359"/>
      <c r="DC109" s="359"/>
      <c r="DD109" s="359"/>
      <c r="DE109" s="359"/>
      <c r="DF109" s="359"/>
      <c r="DG109" s="359"/>
      <c r="DH109" s="359"/>
      <c r="DI109" s="359"/>
      <c r="DJ109" s="359"/>
      <c r="DK109" s="359"/>
      <c r="DL109" s="359"/>
      <c r="DM109" s="359"/>
      <c r="DN109" s="359"/>
      <c r="DO109" s="359"/>
      <c r="DP109" s="359"/>
      <c r="DQ109" s="359"/>
      <c r="DR109" s="359"/>
      <c r="DS109" s="359"/>
      <c r="DT109" s="359"/>
      <c r="DU109" s="359"/>
      <c r="DV109" s="359"/>
      <c r="DW109" s="359"/>
      <c r="DX109" s="359"/>
      <c r="DY109" s="359"/>
      <c r="DZ109" s="359"/>
      <c r="EA109" s="359"/>
      <c r="EB109" s="359"/>
      <c r="EC109" s="359"/>
      <c r="ED109" s="359"/>
      <c r="EE109" s="359"/>
      <c r="EF109" s="359"/>
      <c r="EG109" s="359"/>
      <c r="EH109" s="359"/>
      <c r="EI109" s="359"/>
      <c r="EJ109" s="359"/>
      <c r="EK109" s="359"/>
      <c r="EL109" s="359"/>
      <c r="EM109" s="359"/>
      <c r="EN109" s="359"/>
      <c r="EO109" s="359"/>
      <c r="EP109" s="359"/>
      <c r="EQ109" s="359"/>
      <c r="ER109" s="359"/>
      <c r="ES109" s="359"/>
      <c r="ET109" s="359"/>
      <c r="EU109" s="359"/>
      <c r="EV109" s="359"/>
      <c r="EW109" s="359"/>
      <c r="EX109" s="359"/>
      <c r="EY109" s="359"/>
    </row>
    <row r="110" spans="1:155">
      <c r="A110" s="422" t="s">
        <v>210</v>
      </c>
      <c r="B110" s="423"/>
      <c r="C110" s="423"/>
      <c r="D110" s="423"/>
      <c r="E110" s="423"/>
      <c r="F110" s="424"/>
      <c r="G110" s="424"/>
      <c r="H110" s="424"/>
      <c r="I110" s="424"/>
      <c r="J110" s="424"/>
      <c r="K110" s="424"/>
      <c r="L110" s="424"/>
      <c r="M110" s="424"/>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25"/>
      <c r="BC110" s="425"/>
      <c r="BD110" s="425"/>
      <c r="BE110" s="425"/>
      <c r="BF110" s="425"/>
      <c r="BG110" s="425"/>
      <c r="BH110" s="425"/>
      <c r="BI110" s="425"/>
      <c r="BJ110" s="425"/>
      <c r="BK110" s="425"/>
      <c r="BL110" s="425"/>
      <c r="BM110" s="425"/>
      <c r="BN110" s="425"/>
      <c r="BO110" s="425"/>
      <c r="BP110" s="425"/>
      <c r="BQ110" s="425"/>
      <c r="BR110" s="425"/>
      <c r="BS110" s="425"/>
      <c r="BT110" s="425"/>
      <c r="BU110" s="425"/>
      <c r="BV110" s="425"/>
      <c r="BW110" s="425"/>
      <c r="BX110" s="425"/>
      <c r="BY110" s="425"/>
      <c r="BZ110" s="425"/>
      <c r="CA110" s="425"/>
      <c r="CB110" s="425"/>
      <c r="CC110" s="425"/>
      <c r="CD110" s="425"/>
      <c r="CE110" s="425"/>
      <c r="CF110" s="425"/>
      <c r="CG110" s="425"/>
      <c r="CH110" s="425"/>
      <c r="CI110" s="425"/>
      <c r="CJ110" s="425"/>
      <c r="CK110" s="425"/>
      <c r="CL110" s="425"/>
      <c r="CM110" s="425"/>
      <c r="CN110" s="425"/>
      <c r="CO110" s="425"/>
      <c r="CP110" s="425"/>
      <c r="CQ110" s="425"/>
      <c r="CR110" s="425"/>
      <c r="CS110" s="425"/>
      <c r="CT110" s="425"/>
      <c r="CU110" s="425"/>
      <c r="CV110" s="425"/>
      <c r="CW110" s="425"/>
      <c r="CX110" s="425"/>
      <c r="CY110" s="425"/>
      <c r="CZ110" s="425"/>
      <c r="DA110" s="425"/>
      <c r="DB110" s="425"/>
      <c r="DC110" s="425"/>
      <c r="DD110" s="425"/>
      <c r="DE110" s="425"/>
      <c r="DF110" s="425"/>
      <c r="DG110" s="425"/>
      <c r="DH110" s="425"/>
      <c r="DI110" s="425"/>
      <c r="DJ110" s="425"/>
      <c r="DK110" s="425"/>
      <c r="DL110" s="425"/>
      <c r="DM110" s="425"/>
      <c r="DN110" s="425"/>
      <c r="DO110" s="425"/>
      <c r="DP110" s="425"/>
      <c r="DQ110" s="425"/>
      <c r="DR110" s="425"/>
      <c r="DS110" s="425"/>
      <c r="DT110" s="425"/>
      <c r="DU110" s="425"/>
      <c r="DV110" s="425"/>
      <c r="DW110" s="425"/>
      <c r="DX110" s="425"/>
      <c r="DY110" s="425"/>
      <c r="DZ110" s="425"/>
      <c r="EA110" s="425"/>
      <c r="EB110" s="425"/>
      <c r="EC110" s="425"/>
      <c r="ED110" s="425"/>
      <c r="EE110" s="425"/>
      <c r="EF110" s="425"/>
      <c r="EG110" s="425"/>
      <c r="EH110" s="425"/>
      <c r="EI110" s="425"/>
      <c r="EJ110" s="425"/>
      <c r="EK110" s="425"/>
      <c r="EL110" s="425"/>
      <c r="EM110" s="425"/>
      <c r="EN110" s="425"/>
      <c r="EO110" s="425"/>
      <c r="EP110" s="425"/>
      <c r="EQ110" s="425"/>
      <c r="ER110" s="425"/>
      <c r="ES110" s="425"/>
      <c r="ET110" s="425"/>
      <c r="EU110" s="425"/>
      <c r="EV110" s="425"/>
      <c r="EW110" s="425"/>
      <c r="EX110" s="425"/>
      <c r="EY110" s="425"/>
    </row>
    <row r="111" spans="1:155">
      <c r="A111" s="359"/>
      <c r="B111" s="359"/>
      <c r="C111" s="359"/>
      <c r="D111" s="359"/>
      <c r="E111" s="410"/>
      <c r="F111" s="359"/>
      <c r="G111" s="359"/>
      <c r="H111" s="359"/>
      <c r="I111" s="359"/>
      <c r="J111" s="359"/>
      <c r="K111" s="359"/>
      <c r="L111" s="359"/>
      <c r="M111" s="359"/>
      <c r="N111" s="359"/>
      <c r="O111" s="359"/>
      <c r="P111" s="359"/>
      <c r="Q111" s="359"/>
      <c r="R111" s="359"/>
      <c r="S111" s="359"/>
      <c r="T111" s="359"/>
      <c r="U111" s="359"/>
      <c r="V111" s="359"/>
      <c r="W111" s="359"/>
      <c r="X111" s="359"/>
      <c r="Y111" s="359"/>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A111" s="359"/>
      <c r="BB111" s="359"/>
      <c r="BC111" s="359"/>
      <c r="BD111" s="359"/>
      <c r="BE111" s="359"/>
      <c r="BF111" s="359"/>
      <c r="BG111" s="359"/>
      <c r="BH111" s="359"/>
      <c r="BI111" s="359"/>
      <c r="BJ111" s="359"/>
      <c r="BK111" s="359"/>
      <c r="BL111" s="359"/>
      <c r="BM111" s="359"/>
      <c r="BN111" s="359"/>
      <c r="BO111" s="359"/>
      <c r="BP111" s="359"/>
      <c r="BQ111" s="359"/>
      <c r="BR111" s="359"/>
      <c r="BS111" s="359"/>
      <c r="BT111" s="359"/>
      <c r="BU111" s="359"/>
      <c r="BV111" s="359"/>
      <c r="BW111" s="359"/>
      <c r="BX111" s="359"/>
      <c r="BY111" s="35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c r="DA111" s="359"/>
      <c r="DB111" s="359"/>
      <c r="DC111" s="359"/>
      <c r="DD111" s="359"/>
      <c r="DE111" s="359"/>
      <c r="DF111" s="359"/>
      <c r="DG111" s="359"/>
      <c r="DH111" s="359"/>
      <c r="DI111" s="359"/>
      <c r="DJ111" s="359"/>
      <c r="DK111" s="359"/>
      <c r="DL111" s="359"/>
      <c r="DM111" s="359"/>
      <c r="DN111" s="359"/>
      <c r="DO111" s="359"/>
      <c r="DP111" s="359"/>
      <c r="DQ111" s="359"/>
      <c r="DR111" s="359"/>
      <c r="DS111" s="359"/>
      <c r="DT111" s="359"/>
      <c r="DU111" s="359"/>
      <c r="DV111" s="359"/>
      <c r="DW111" s="359"/>
      <c r="DX111" s="359"/>
      <c r="DY111" s="359"/>
      <c r="DZ111" s="359"/>
      <c r="EA111" s="359"/>
      <c r="EB111" s="359"/>
      <c r="EC111" s="359"/>
      <c r="ED111" s="359"/>
      <c r="EE111" s="359"/>
      <c r="EF111" s="359"/>
      <c r="EG111" s="359"/>
      <c r="EH111" s="359"/>
      <c r="EI111" s="359"/>
      <c r="EJ111" s="359"/>
      <c r="EK111" s="359"/>
      <c r="EL111" s="359"/>
      <c r="EM111" s="359"/>
      <c r="EN111" s="359"/>
      <c r="EO111" s="359"/>
      <c r="EP111" s="359"/>
      <c r="EQ111" s="359"/>
      <c r="ER111" s="359"/>
      <c r="ES111" s="359"/>
      <c r="ET111" s="359"/>
      <c r="EU111" s="359"/>
      <c r="EV111" s="359"/>
      <c r="EW111" s="359"/>
      <c r="EX111" s="359"/>
      <c r="EY111" s="359"/>
    </row>
    <row r="112" spans="1:155" ht="4.5" customHeight="1">
      <c r="A112" s="411"/>
      <c r="B112" s="412"/>
      <c r="C112" s="412"/>
      <c r="D112" s="412"/>
      <c r="E112" s="413"/>
      <c r="F112" s="412"/>
      <c r="G112" s="412"/>
      <c r="H112" s="414"/>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A112" s="359"/>
      <c r="BB112" s="359"/>
      <c r="BC112" s="359"/>
      <c r="BD112" s="359"/>
      <c r="BE112" s="359"/>
      <c r="BF112" s="359"/>
      <c r="BG112" s="359"/>
      <c r="BH112" s="359"/>
      <c r="BI112" s="359"/>
      <c r="BJ112" s="359"/>
      <c r="BK112" s="359"/>
      <c r="BL112" s="359"/>
      <c r="BM112" s="359"/>
      <c r="BN112" s="359"/>
      <c r="BO112" s="359"/>
      <c r="BP112" s="359"/>
      <c r="BQ112" s="359"/>
      <c r="BR112" s="359"/>
      <c r="BS112" s="359"/>
      <c r="BT112" s="359"/>
      <c r="BU112" s="359"/>
      <c r="BV112" s="359"/>
      <c r="BW112" s="359"/>
      <c r="BX112" s="359"/>
      <c r="BY112" s="35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c r="DA112" s="359"/>
      <c r="DB112" s="359"/>
      <c r="DC112" s="359"/>
      <c r="DD112" s="359"/>
      <c r="DE112" s="359"/>
      <c r="DF112" s="359"/>
      <c r="DG112" s="359"/>
      <c r="DH112" s="359"/>
      <c r="DI112" s="359"/>
      <c r="DJ112" s="359"/>
      <c r="DK112" s="359"/>
      <c r="DL112" s="359"/>
      <c r="DM112" s="359"/>
      <c r="DN112" s="359"/>
      <c r="DO112" s="359"/>
      <c r="DP112" s="359"/>
      <c r="DQ112" s="359"/>
      <c r="DR112" s="359"/>
      <c r="DS112" s="359"/>
      <c r="DT112" s="359"/>
      <c r="DU112" s="359"/>
      <c r="DV112" s="359"/>
      <c r="DW112" s="359"/>
      <c r="DX112" s="359"/>
      <c r="DY112" s="359"/>
      <c r="DZ112" s="359"/>
      <c r="EA112" s="359"/>
      <c r="EB112" s="359"/>
      <c r="EC112" s="359"/>
      <c r="ED112" s="359"/>
      <c r="EE112" s="359"/>
      <c r="EF112" s="359"/>
      <c r="EG112" s="359"/>
      <c r="EH112" s="359"/>
      <c r="EI112" s="359"/>
      <c r="EJ112" s="359"/>
      <c r="EK112" s="359"/>
      <c r="EL112" s="359"/>
      <c r="EM112" s="359"/>
      <c r="EN112" s="359"/>
      <c r="EO112" s="359"/>
      <c r="EP112" s="359"/>
      <c r="EQ112" s="359"/>
      <c r="ER112" s="359"/>
      <c r="ES112" s="359"/>
      <c r="ET112" s="359"/>
      <c r="EU112" s="359"/>
      <c r="EV112" s="359"/>
      <c r="EW112" s="359"/>
      <c r="EX112" s="359"/>
      <c r="EY112" s="359"/>
    </row>
    <row r="113" spans="1:155">
      <c r="A113" s="539"/>
      <c r="B113" s="418" t="str">
        <f>Constants!F243</f>
        <v>Contingency</v>
      </c>
      <c r="C113" s="419">
        <f ca="1">SUMIF(Conversion!C$14:C$114,$B113,Conversion!AE$14:AE$114)</f>
        <v>1999699.3057919992</v>
      </c>
      <c r="D113" s="534"/>
      <c r="E113" s="420">
        <f t="shared" ref="E113:E123" ca="1" si="1">IF($C$125=0,0,C113/$C$125)</f>
        <v>6.9860000456068175E-2</v>
      </c>
      <c r="F113" s="534"/>
      <c r="G113" s="534"/>
      <c r="H113" s="536"/>
      <c r="I113" s="359"/>
      <c r="J113" s="359"/>
      <c r="K113" s="359"/>
      <c r="L113" s="359"/>
      <c r="M113" s="359"/>
      <c r="N113" s="359"/>
      <c r="O113" s="359"/>
      <c r="P113" s="359"/>
      <c r="Q113" s="359"/>
      <c r="R113" s="359"/>
      <c r="S113" s="359"/>
      <c r="T113" s="359"/>
      <c r="U113" s="359"/>
      <c r="V113" s="359"/>
      <c r="W113" s="359"/>
      <c r="X113" s="359"/>
      <c r="Y113" s="359"/>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c r="DA113" s="359"/>
      <c r="DB113" s="359"/>
      <c r="DC113" s="359"/>
      <c r="DD113" s="359"/>
      <c r="DE113" s="359"/>
      <c r="DF113" s="359"/>
      <c r="DG113" s="359"/>
      <c r="DH113" s="359"/>
      <c r="DI113" s="359"/>
      <c r="DJ113" s="359"/>
      <c r="DK113" s="359"/>
      <c r="DL113" s="359"/>
      <c r="DM113" s="359"/>
      <c r="DN113" s="359"/>
      <c r="DO113" s="359"/>
      <c r="DP113" s="359"/>
      <c r="DQ113" s="359"/>
      <c r="DR113" s="359"/>
      <c r="DS113" s="359"/>
      <c r="DT113" s="359"/>
      <c r="DU113" s="359"/>
      <c r="DV113" s="359"/>
      <c r="DW113" s="359"/>
      <c r="DX113" s="359"/>
      <c r="DY113" s="359"/>
      <c r="DZ113" s="359"/>
      <c r="EA113" s="359"/>
      <c r="EB113" s="359"/>
      <c r="EC113" s="359"/>
      <c r="ED113" s="359"/>
      <c r="EE113" s="359"/>
      <c r="EF113" s="359"/>
      <c r="EG113" s="359"/>
      <c r="EH113" s="359"/>
      <c r="EI113" s="359"/>
      <c r="EJ113" s="359"/>
      <c r="EK113" s="359"/>
      <c r="EL113" s="359"/>
      <c r="EM113" s="359"/>
      <c r="EN113" s="359"/>
      <c r="EO113" s="359"/>
      <c r="EP113" s="359"/>
      <c r="EQ113" s="359"/>
      <c r="ER113" s="359"/>
      <c r="ES113" s="359"/>
      <c r="ET113" s="359"/>
      <c r="EU113" s="359"/>
      <c r="EV113" s="359"/>
      <c r="EW113" s="359"/>
      <c r="EX113" s="359"/>
      <c r="EY113" s="359"/>
    </row>
    <row r="114" spans="1:155">
      <c r="A114" s="539"/>
      <c r="B114" s="418" t="str">
        <f>Constants!F244</f>
        <v>Hardware</v>
      </c>
      <c r="C114" s="419">
        <f ca="1">SUMIF(Conversion!C$14:C$114,$B114,Conversion!AE$14:AE$114)</f>
        <v>3406824.8401439991</v>
      </c>
      <c r="D114" s="534"/>
      <c r="E114" s="420">
        <f t="shared" ca="1" si="1"/>
        <v>0.11901828649780012</v>
      </c>
      <c r="F114" s="534"/>
      <c r="G114" s="534"/>
      <c r="H114" s="536"/>
      <c r="I114" s="359"/>
      <c r="J114" s="359"/>
      <c r="K114" s="359"/>
      <c r="L114" s="359"/>
      <c r="M114" s="359"/>
      <c r="N114" s="359"/>
      <c r="O114" s="359"/>
      <c r="P114" s="359"/>
      <c r="Q114" s="359"/>
      <c r="R114" s="359"/>
      <c r="S114" s="359"/>
      <c r="T114" s="359"/>
      <c r="U114" s="359"/>
      <c r="V114" s="359"/>
      <c r="W114" s="359"/>
      <c r="X114" s="359"/>
      <c r="Y114" s="359"/>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59"/>
      <c r="BT114" s="359"/>
      <c r="BU114" s="359"/>
      <c r="BV114" s="359"/>
      <c r="BW114" s="359"/>
      <c r="BX114" s="359"/>
      <c r="BY114" s="35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c r="DA114" s="359"/>
      <c r="DB114" s="359"/>
      <c r="DC114" s="359"/>
      <c r="DD114" s="359"/>
      <c r="DE114" s="359"/>
      <c r="DF114" s="359"/>
      <c r="DG114" s="359"/>
      <c r="DH114" s="359"/>
      <c r="DI114" s="359"/>
      <c r="DJ114" s="359"/>
      <c r="DK114" s="359"/>
      <c r="DL114" s="359"/>
      <c r="DM114" s="359"/>
      <c r="DN114" s="359"/>
      <c r="DO114" s="359"/>
      <c r="DP114" s="359"/>
      <c r="DQ114" s="359"/>
      <c r="DR114" s="359"/>
      <c r="DS114" s="359"/>
      <c r="DT114" s="359"/>
      <c r="DU114" s="359"/>
      <c r="DV114" s="359"/>
      <c r="DW114" s="359"/>
      <c r="DX114" s="359"/>
      <c r="DY114" s="359"/>
      <c r="DZ114" s="359"/>
      <c r="EA114" s="359"/>
      <c r="EB114" s="359"/>
      <c r="EC114" s="359"/>
      <c r="ED114" s="359"/>
      <c r="EE114" s="359"/>
      <c r="EF114" s="359"/>
      <c r="EG114" s="359"/>
      <c r="EH114" s="359"/>
      <c r="EI114" s="359"/>
      <c r="EJ114" s="359"/>
      <c r="EK114" s="359"/>
      <c r="EL114" s="359"/>
      <c r="EM114" s="359"/>
      <c r="EN114" s="359"/>
      <c r="EO114" s="359"/>
      <c r="EP114" s="359"/>
      <c r="EQ114" s="359"/>
      <c r="ER114" s="359"/>
      <c r="ES114" s="359"/>
      <c r="ET114" s="359"/>
      <c r="EU114" s="359"/>
      <c r="EV114" s="359"/>
      <c r="EW114" s="359"/>
      <c r="EX114" s="359"/>
      <c r="EY114" s="359"/>
    </row>
    <row r="115" spans="1:155">
      <c r="A115" s="539"/>
      <c r="B115" s="418" t="str">
        <f>Constants!F245</f>
        <v>Hardware Maint</v>
      </c>
      <c r="C115" s="419">
        <f ca="1">SUMIF(Conversion!C$14:C$114,$B115,Conversion!AE$14:AE$114)</f>
        <v>1274366.3285794372</v>
      </c>
      <c r="D115" s="534"/>
      <c r="E115" s="420">
        <f t="shared" ca="1" si="1"/>
        <v>4.4520309647503413E-2</v>
      </c>
      <c r="F115" s="534"/>
      <c r="G115" s="534"/>
      <c r="H115" s="536"/>
      <c r="I115" s="359"/>
      <c r="J115" s="359"/>
      <c r="K115" s="359"/>
      <c r="L115" s="359"/>
      <c r="M115" s="359"/>
      <c r="N115" s="359"/>
      <c r="O115" s="359"/>
      <c r="P115" s="359"/>
      <c r="Q115" s="359"/>
      <c r="R115" s="359"/>
      <c r="S115" s="359"/>
      <c r="T115" s="359"/>
      <c r="U115" s="359"/>
      <c r="V115" s="359"/>
      <c r="W115" s="359"/>
      <c r="X115" s="359"/>
      <c r="Y115" s="359"/>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59"/>
      <c r="BT115" s="359"/>
      <c r="BU115" s="359"/>
      <c r="BV115" s="359"/>
      <c r="BW115" s="359"/>
      <c r="BX115" s="359"/>
      <c r="BY115" s="35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c r="DA115" s="359"/>
      <c r="DB115" s="359"/>
      <c r="DC115" s="359"/>
      <c r="DD115" s="359"/>
      <c r="DE115" s="359"/>
      <c r="DF115" s="359"/>
      <c r="DG115" s="359"/>
      <c r="DH115" s="359"/>
      <c r="DI115" s="359"/>
      <c r="DJ115" s="359"/>
      <c r="DK115" s="359"/>
      <c r="DL115" s="359"/>
      <c r="DM115" s="359"/>
      <c r="DN115" s="359"/>
      <c r="DO115" s="359"/>
      <c r="DP115" s="359"/>
      <c r="DQ115" s="359"/>
      <c r="DR115" s="359"/>
      <c r="DS115" s="359"/>
      <c r="DT115" s="359"/>
      <c r="DU115" s="359"/>
      <c r="DV115" s="359"/>
      <c r="DW115" s="359"/>
      <c r="DX115" s="359"/>
      <c r="DY115" s="359"/>
      <c r="DZ115" s="359"/>
      <c r="EA115" s="359"/>
      <c r="EB115" s="359"/>
      <c r="EC115" s="359"/>
      <c r="ED115" s="359"/>
      <c r="EE115" s="359"/>
      <c r="EF115" s="359"/>
      <c r="EG115" s="359"/>
      <c r="EH115" s="359"/>
      <c r="EI115" s="359"/>
      <c r="EJ115" s="359"/>
      <c r="EK115" s="359"/>
      <c r="EL115" s="359"/>
      <c r="EM115" s="359"/>
      <c r="EN115" s="359"/>
      <c r="EO115" s="359"/>
      <c r="EP115" s="359"/>
      <c r="EQ115" s="359"/>
      <c r="ER115" s="359"/>
      <c r="ES115" s="359"/>
      <c r="ET115" s="359"/>
      <c r="EU115" s="359"/>
      <c r="EV115" s="359"/>
      <c r="EW115" s="359"/>
      <c r="EX115" s="359"/>
      <c r="EY115" s="359"/>
    </row>
    <row r="116" spans="1:155">
      <c r="A116" s="539"/>
      <c r="B116" s="418" t="str">
        <f>Constants!F246</f>
        <v>Infrastructure</v>
      </c>
      <c r="C116" s="419">
        <f ca="1">SUMIF(Conversion!C$14:C$114,$B116,Conversion!AE$14:AE$114)</f>
        <v>603750</v>
      </c>
      <c r="D116" s="534"/>
      <c r="E116" s="420">
        <f t="shared" ca="1" si="1"/>
        <v>2.1092158782665672E-2</v>
      </c>
      <c r="F116" s="534"/>
      <c r="G116" s="534"/>
      <c r="H116" s="536"/>
      <c r="I116" s="359"/>
      <c r="J116" s="359"/>
      <c r="K116" s="359"/>
      <c r="L116" s="359"/>
      <c r="M116" s="359"/>
      <c r="N116" s="359"/>
      <c r="O116" s="359"/>
      <c r="P116" s="359"/>
      <c r="Q116" s="359"/>
      <c r="R116" s="359"/>
      <c r="S116" s="359"/>
      <c r="T116" s="359"/>
      <c r="U116" s="359"/>
      <c r="V116" s="359"/>
      <c r="W116" s="359"/>
      <c r="X116" s="359"/>
      <c r="Y116" s="359"/>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59"/>
      <c r="BT116" s="359"/>
      <c r="BU116" s="359"/>
      <c r="BV116" s="359"/>
      <c r="BW116" s="359"/>
      <c r="BX116" s="359"/>
      <c r="BY116" s="35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c r="DA116" s="359"/>
      <c r="DB116" s="359"/>
      <c r="DC116" s="359"/>
      <c r="DD116" s="359"/>
      <c r="DE116" s="359"/>
      <c r="DF116" s="359"/>
      <c r="DG116" s="359"/>
      <c r="DH116" s="359"/>
      <c r="DI116" s="359"/>
      <c r="DJ116" s="359"/>
      <c r="DK116" s="359"/>
      <c r="DL116" s="359"/>
      <c r="DM116" s="359"/>
      <c r="DN116" s="359"/>
      <c r="DO116" s="359"/>
      <c r="DP116" s="359"/>
      <c r="DQ116" s="359"/>
      <c r="DR116" s="359"/>
      <c r="DS116" s="359"/>
      <c r="DT116" s="359"/>
      <c r="DU116" s="359"/>
      <c r="DV116" s="359"/>
      <c r="DW116" s="359"/>
      <c r="DX116" s="359"/>
      <c r="DY116" s="359"/>
      <c r="DZ116" s="359"/>
      <c r="EA116" s="359"/>
      <c r="EB116" s="359"/>
      <c r="EC116" s="359"/>
      <c r="ED116" s="359"/>
      <c r="EE116" s="359"/>
      <c r="EF116" s="359"/>
      <c r="EG116" s="359"/>
      <c r="EH116" s="359"/>
      <c r="EI116" s="359"/>
      <c r="EJ116" s="359"/>
      <c r="EK116" s="359"/>
      <c r="EL116" s="359"/>
      <c r="EM116" s="359"/>
      <c r="EN116" s="359"/>
      <c r="EO116" s="359"/>
      <c r="EP116" s="359"/>
      <c r="EQ116" s="359"/>
      <c r="ER116" s="359"/>
      <c r="ES116" s="359"/>
      <c r="ET116" s="359"/>
      <c r="EU116" s="359"/>
      <c r="EV116" s="359"/>
      <c r="EW116" s="359"/>
      <c r="EX116" s="359"/>
      <c r="EY116" s="359"/>
    </row>
    <row r="117" spans="1:155">
      <c r="A117" s="539"/>
      <c r="B117" s="418" t="str">
        <f>Constants!F247</f>
        <v>Labour</v>
      </c>
      <c r="C117" s="419">
        <f ca="1">SUMIF(Conversion!C$14:C$114,$B117,Conversion!AE$14:AE$114)</f>
        <v>13669790.873763846</v>
      </c>
      <c r="D117" s="534"/>
      <c r="E117" s="420">
        <f t="shared" ca="1" si="1"/>
        <v>0.47755759773956302</v>
      </c>
      <c r="F117" s="534"/>
      <c r="G117" s="534"/>
      <c r="H117" s="536"/>
      <c r="I117" s="359"/>
      <c r="J117" s="359"/>
      <c r="K117" s="359"/>
      <c r="L117" s="359"/>
      <c r="M117" s="359"/>
      <c r="N117" s="359"/>
      <c r="O117" s="359"/>
      <c r="P117" s="359"/>
      <c r="Q117" s="359"/>
      <c r="R117" s="359"/>
      <c r="S117" s="359"/>
      <c r="T117" s="359"/>
      <c r="U117" s="359"/>
      <c r="V117" s="359"/>
      <c r="W117" s="359"/>
      <c r="X117" s="359"/>
      <c r="Y117" s="359"/>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59"/>
      <c r="BT117" s="359"/>
      <c r="BU117" s="359"/>
      <c r="BV117" s="359"/>
      <c r="BW117" s="359"/>
      <c r="BX117" s="359"/>
      <c r="BY117" s="35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c r="DA117" s="359"/>
      <c r="DB117" s="359"/>
      <c r="DC117" s="359"/>
      <c r="DD117" s="359"/>
      <c r="DE117" s="359"/>
      <c r="DF117" s="359"/>
      <c r="DG117" s="359"/>
      <c r="DH117" s="359"/>
      <c r="DI117" s="359"/>
      <c r="DJ117" s="359"/>
      <c r="DK117" s="359"/>
      <c r="DL117" s="359"/>
      <c r="DM117" s="359"/>
      <c r="DN117" s="359"/>
      <c r="DO117" s="359"/>
      <c r="DP117" s="359"/>
      <c r="DQ117" s="359"/>
      <c r="DR117" s="359"/>
      <c r="DS117" s="359"/>
      <c r="DT117" s="359"/>
      <c r="DU117" s="359"/>
      <c r="DV117" s="359"/>
      <c r="DW117" s="359"/>
      <c r="DX117" s="359"/>
      <c r="DY117" s="359"/>
      <c r="DZ117" s="359"/>
      <c r="EA117" s="359"/>
      <c r="EB117" s="359"/>
      <c r="EC117" s="359"/>
      <c r="ED117" s="359"/>
      <c r="EE117" s="359"/>
      <c r="EF117" s="359"/>
      <c r="EG117" s="359"/>
      <c r="EH117" s="359"/>
      <c r="EI117" s="359"/>
      <c r="EJ117" s="359"/>
      <c r="EK117" s="359"/>
      <c r="EL117" s="359"/>
      <c r="EM117" s="359"/>
      <c r="EN117" s="359"/>
      <c r="EO117" s="359"/>
      <c r="EP117" s="359"/>
      <c r="EQ117" s="359"/>
      <c r="ER117" s="359"/>
      <c r="ES117" s="359"/>
      <c r="ET117" s="359"/>
      <c r="EU117" s="359"/>
      <c r="EV117" s="359"/>
      <c r="EW117" s="359"/>
      <c r="EX117" s="359"/>
      <c r="EY117" s="359"/>
    </row>
    <row r="118" spans="1:155">
      <c r="A118" s="539"/>
      <c r="B118" s="418" t="str">
        <f>Constants!F248</f>
        <v>Data Network</v>
      </c>
      <c r="C118" s="419">
        <f ca="1">SUMIF(Conversion!C$14:C$114,$B118,Conversion!AE$14:AE$114)</f>
        <v>1574654</v>
      </c>
      <c r="D118" s="534"/>
      <c r="E118" s="420">
        <f t="shared" ca="1" si="1"/>
        <v>5.5010935313887586E-2</v>
      </c>
      <c r="F118" s="534"/>
      <c r="G118" s="534"/>
      <c r="H118" s="536"/>
      <c r="I118" s="359"/>
      <c r="J118" s="359"/>
      <c r="K118" s="359"/>
      <c r="L118" s="359"/>
      <c r="M118" s="359"/>
      <c r="N118" s="359"/>
      <c r="O118" s="359"/>
      <c r="P118" s="359"/>
      <c r="Q118" s="359"/>
      <c r="R118" s="359"/>
      <c r="S118" s="359"/>
      <c r="T118" s="359"/>
      <c r="U118" s="359"/>
      <c r="V118" s="359"/>
      <c r="W118" s="359"/>
      <c r="X118" s="359"/>
      <c r="Y118" s="359"/>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59"/>
      <c r="BT118" s="359"/>
      <c r="BU118" s="359"/>
      <c r="BV118" s="359"/>
      <c r="BW118" s="359"/>
      <c r="BX118" s="359"/>
      <c r="BY118" s="35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c r="DA118" s="359"/>
      <c r="DB118" s="359"/>
      <c r="DC118" s="359"/>
      <c r="DD118" s="359"/>
      <c r="DE118" s="359"/>
      <c r="DF118" s="359"/>
      <c r="DG118" s="359"/>
      <c r="DH118" s="359"/>
      <c r="DI118" s="359"/>
      <c r="DJ118" s="359"/>
      <c r="DK118" s="359"/>
      <c r="DL118" s="359"/>
      <c r="DM118" s="359"/>
      <c r="DN118" s="359"/>
      <c r="DO118" s="359"/>
      <c r="DP118" s="359"/>
      <c r="DQ118" s="359"/>
      <c r="DR118" s="359"/>
      <c r="DS118" s="359"/>
      <c r="DT118" s="359"/>
      <c r="DU118" s="359"/>
      <c r="DV118" s="359"/>
      <c r="DW118" s="359"/>
      <c r="DX118" s="359"/>
      <c r="DY118" s="359"/>
      <c r="DZ118" s="359"/>
      <c r="EA118" s="359"/>
      <c r="EB118" s="359"/>
      <c r="EC118" s="359"/>
      <c r="ED118" s="359"/>
      <c r="EE118" s="359"/>
      <c r="EF118" s="359"/>
      <c r="EG118" s="359"/>
      <c r="EH118" s="359"/>
      <c r="EI118" s="359"/>
      <c r="EJ118" s="359"/>
      <c r="EK118" s="359"/>
      <c r="EL118" s="359"/>
      <c r="EM118" s="359"/>
      <c r="EN118" s="359"/>
      <c r="EO118" s="359"/>
      <c r="EP118" s="359"/>
      <c r="EQ118" s="359"/>
      <c r="ER118" s="359"/>
      <c r="ES118" s="359"/>
      <c r="ET118" s="359"/>
      <c r="EU118" s="359"/>
      <c r="EV118" s="359"/>
      <c r="EW118" s="359"/>
      <c r="EX118" s="359"/>
      <c r="EY118" s="359"/>
    </row>
    <row r="119" spans="1:155">
      <c r="A119" s="539"/>
      <c r="B119" s="418" t="str">
        <f>Constants!F249</f>
        <v>Other</v>
      </c>
      <c r="C119" s="419">
        <f>SUMIF(Conversion!C$14:C$114,$B119,Conversion!AE$14:AE$114)</f>
        <v>0</v>
      </c>
      <c r="D119" s="534"/>
      <c r="E119" s="420">
        <f t="shared" ca="1" si="1"/>
        <v>0</v>
      </c>
      <c r="F119" s="534"/>
      <c r="G119" s="534"/>
      <c r="H119" s="536"/>
      <c r="I119" s="359"/>
      <c r="J119" s="359"/>
      <c r="K119" s="359"/>
      <c r="L119" s="359"/>
      <c r="M119" s="359"/>
      <c r="N119" s="359"/>
      <c r="O119" s="359"/>
      <c r="P119" s="359"/>
      <c r="Q119" s="359"/>
      <c r="R119" s="359"/>
      <c r="S119" s="359"/>
      <c r="T119" s="359"/>
      <c r="U119" s="359"/>
      <c r="V119" s="359"/>
      <c r="W119" s="359"/>
      <c r="X119" s="359"/>
      <c r="Y119" s="359"/>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59"/>
      <c r="BT119" s="359"/>
      <c r="BU119" s="359"/>
      <c r="BV119" s="359"/>
      <c r="BW119" s="359"/>
      <c r="BX119" s="359"/>
      <c r="BY119" s="35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c r="DA119" s="359"/>
      <c r="DB119" s="359"/>
      <c r="DC119" s="359"/>
      <c r="DD119" s="359"/>
      <c r="DE119" s="359"/>
      <c r="DF119" s="359"/>
      <c r="DG119" s="359"/>
      <c r="DH119" s="359"/>
      <c r="DI119" s="359"/>
      <c r="DJ119" s="359"/>
      <c r="DK119" s="359"/>
      <c r="DL119" s="359"/>
      <c r="DM119" s="359"/>
      <c r="DN119" s="359"/>
      <c r="DO119" s="359"/>
      <c r="DP119" s="359"/>
      <c r="DQ119" s="359"/>
      <c r="DR119" s="359"/>
      <c r="DS119" s="359"/>
      <c r="DT119" s="359"/>
      <c r="DU119" s="359"/>
      <c r="DV119" s="359"/>
      <c r="DW119" s="359"/>
      <c r="DX119" s="359"/>
      <c r="DY119" s="359"/>
      <c r="DZ119" s="359"/>
      <c r="EA119" s="359"/>
      <c r="EB119" s="359"/>
      <c r="EC119" s="359"/>
      <c r="ED119" s="359"/>
      <c r="EE119" s="359"/>
      <c r="EF119" s="359"/>
      <c r="EG119" s="359"/>
      <c r="EH119" s="359"/>
      <c r="EI119" s="359"/>
      <c r="EJ119" s="359"/>
      <c r="EK119" s="359"/>
      <c r="EL119" s="359"/>
      <c r="EM119" s="359"/>
      <c r="EN119" s="359"/>
      <c r="EO119" s="359"/>
      <c r="EP119" s="359"/>
      <c r="EQ119" s="359"/>
      <c r="ER119" s="359"/>
      <c r="ES119" s="359"/>
      <c r="ET119" s="359"/>
      <c r="EU119" s="359"/>
      <c r="EV119" s="359"/>
      <c r="EW119" s="359"/>
      <c r="EX119" s="359"/>
      <c r="EY119" s="359"/>
    </row>
    <row r="120" spans="1:155">
      <c r="A120" s="539"/>
      <c r="B120" s="418" t="str">
        <f>Constants!F250</f>
        <v>Pass through</v>
      </c>
      <c r="C120" s="419">
        <f ca="1">SUMIF(Conversion!C$14:C$114,$B120,Conversion!AE$14:AE$114)</f>
        <v>4168743.0431439877</v>
      </c>
      <c r="D120" s="534"/>
      <c r="E120" s="420">
        <f t="shared" ca="1" si="1"/>
        <v>0.14563609141221678</v>
      </c>
      <c r="F120" s="534"/>
      <c r="G120" s="534"/>
      <c r="H120" s="536"/>
      <c r="I120" s="359"/>
      <c r="J120" s="359"/>
      <c r="K120" s="359"/>
      <c r="L120" s="359"/>
      <c r="M120" s="359"/>
      <c r="N120" s="359"/>
      <c r="O120" s="359"/>
      <c r="P120" s="359"/>
      <c r="Q120" s="359"/>
      <c r="R120" s="359"/>
      <c r="S120" s="359"/>
      <c r="T120" s="359"/>
      <c r="U120" s="359"/>
      <c r="V120" s="359"/>
      <c r="W120" s="359"/>
      <c r="X120" s="359"/>
      <c r="Y120" s="359"/>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59"/>
      <c r="BT120" s="359"/>
      <c r="BU120" s="359"/>
      <c r="BV120" s="359"/>
      <c r="BW120" s="359"/>
      <c r="BX120" s="359"/>
      <c r="BY120" s="359"/>
      <c r="BZ120" s="359"/>
      <c r="CA120" s="359"/>
      <c r="CB120" s="359"/>
      <c r="CC120" s="359"/>
      <c r="CD120" s="359"/>
      <c r="CE120" s="359"/>
      <c r="CF120" s="359"/>
      <c r="CG120" s="359"/>
      <c r="CH120" s="359"/>
      <c r="CI120" s="359"/>
      <c r="CJ120" s="359"/>
      <c r="CK120" s="359"/>
      <c r="CL120" s="359"/>
      <c r="CM120" s="359"/>
      <c r="CN120" s="359"/>
      <c r="CO120" s="359"/>
      <c r="CP120" s="359"/>
      <c r="CQ120" s="359"/>
      <c r="CR120" s="359"/>
      <c r="CS120" s="359"/>
      <c r="CT120" s="359"/>
      <c r="CU120" s="359"/>
      <c r="CV120" s="359"/>
      <c r="CW120" s="359"/>
      <c r="CX120" s="359"/>
      <c r="CY120" s="359"/>
      <c r="CZ120" s="359"/>
      <c r="DA120" s="359"/>
      <c r="DB120" s="359"/>
      <c r="DC120" s="359"/>
      <c r="DD120" s="359"/>
      <c r="DE120" s="359"/>
      <c r="DF120" s="359"/>
      <c r="DG120" s="359"/>
      <c r="DH120" s="359"/>
      <c r="DI120" s="359"/>
      <c r="DJ120" s="359"/>
      <c r="DK120" s="359"/>
      <c r="DL120" s="359"/>
      <c r="DM120" s="359"/>
      <c r="DN120" s="359"/>
      <c r="DO120" s="359"/>
      <c r="DP120" s="359"/>
      <c r="DQ120" s="359"/>
      <c r="DR120" s="359"/>
      <c r="DS120" s="359"/>
      <c r="DT120" s="359"/>
      <c r="DU120" s="359"/>
      <c r="DV120" s="359"/>
      <c r="DW120" s="359"/>
      <c r="DX120" s="359"/>
      <c r="DY120" s="359"/>
      <c r="DZ120" s="359"/>
      <c r="EA120" s="359"/>
      <c r="EB120" s="359"/>
      <c r="EC120" s="359"/>
      <c r="ED120" s="359"/>
      <c r="EE120" s="359"/>
      <c r="EF120" s="359"/>
      <c r="EG120" s="359"/>
      <c r="EH120" s="359"/>
      <c r="EI120" s="359"/>
      <c r="EJ120" s="359"/>
      <c r="EK120" s="359"/>
      <c r="EL120" s="359"/>
      <c r="EM120" s="359"/>
      <c r="EN120" s="359"/>
      <c r="EO120" s="359"/>
      <c r="EP120" s="359"/>
      <c r="EQ120" s="359"/>
      <c r="ER120" s="359"/>
      <c r="ES120" s="359"/>
      <c r="ET120" s="359"/>
      <c r="EU120" s="359"/>
      <c r="EV120" s="359"/>
      <c r="EW120" s="359"/>
      <c r="EX120" s="359"/>
      <c r="EY120" s="359"/>
    </row>
    <row r="121" spans="1:155">
      <c r="A121" s="539"/>
      <c r="B121" s="418" t="str">
        <f>Constants!F251</f>
        <v>Software</v>
      </c>
      <c r="C121" s="419">
        <f ca="1">SUMIF(Conversion!C$14:C$114,$B121,Conversion!AE$14:AE$114)</f>
        <v>720750</v>
      </c>
      <c r="D121" s="534"/>
      <c r="E121" s="420">
        <f t="shared" ca="1" si="1"/>
        <v>2.5179583341790945E-2</v>
      </c>
      <c r="F121" s="534"/>
      <c r="G121" s="534"/>
      <c r="H121" s="536"/>
      <c r="I121" s="359"/>
      <c r="J121" s="359"/>
      <c r="K121" s="359"/>
      <c r="L121" s="359"/>
      <c r="M121" s="359"/>
      <c r="N121" s="359"/>
      <c r="O121" s="359"/>
      <c r="P121" s="359"/>
      <c r="Q121" s="359"/>
      <c r="R121" s="359"/>
      <c r="S121" s="359"/>
      <c r="T121" s="359"/>
      <c r="U121" s="359"/>
      <c r="V121" s="359"/>
      <c r="W121" s="359"/>
      <c r="X121" s="359"/>
      <c r="Y121" s="359"/>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59"/>
      <c r="BT121" s="359"/>
      <c r="BU121" s="359"/>
      <c r="BV121" s="359"/>
      <c r="BW121" s="359"/>
      <c r="BX121" s="359"/>
      <c r="BY121" s="359"/>
      <c r="BZ121" s="359"/>
      <c r="CA121" s="359"/>
      <c r="CB121" s="359"/>
      <c r="CC121" s="359"/>
      <c r="CD121" s="359"/>
      <c r="CE121" s="359"/>
      <c r="CF121" s="359"/>
      <c r="CG121" s="359"/>
      <c r="CH121" s="359"/>
      <c r="CI121" s="359"/>
      <c r="CJ121" s="359"/>
      <c r="CK121" s="359"/>
      <c r="CL121" s="359"/>
      <c r="CM121" s="359"/>
      <c r="CN121" s="359"/>
      <c r="CO121" s="359"/>
      <c r="CP121" s="359"/>
      <c r="CQ121" s="359"/>
      <c r="CR121" s="359"/>
      <c r="CS121" s="359"/>
      <c r="CT121" s="359"/>
      <c r="CU121" s="359"/>
      <c r="CV121" s="359"/>
      <c r="CW121" s="359"/>
      <c r="CX121" s="359"/>
      <c r="CY121" s="359"/>
      <c r="CZ121" s="359"/>
      <c r="DA121" s="359"/>
      <c r="DB121" s="359"/>
      <c r="DC121" s="359"/>
      <c r="DD121" s="359"/>
      <c r="DE121" s="359"/>
      <c r="DF121" s="359"/>
      <c r="DG121" s="359"/>
      <c r="DH121" s="359"/>
      <c r="DI121" s="359"/>
      <c r="DJ121" s="359"/>
      <c r="DK121" s="359"/>
      <c r="DL121" s="359"/>
      <c r="DM121" s="359"/>
      <c r="DN121" s="359"/>
      <c r="DO121" s="359"/>
      <c r="DP121" s="359"/>
      <c r="DQ121" s="359"/>
      <c r="DR121" s="359"/>
      <c r="DS121" s="359"/>
      <c r="DT121" s="359"/>
      <c r="DU121" s="359"/>
      <c r="DV121" s="359"/>
      <c r="DW121" s="359"/>
      <c r="DX121" s="359"/>
      <c r="DY121" s="359"/>
      <c r="DZ121" s="359"/>
      <c r="EA121" s="359"/>
      <c r="EB121" s="359"/>
      <c r="EC121" s="359"/>
      <c r="ED121" s="359"/>
      <c r="EE121" s="359"/>
      <c r="EF121" s="359"/>
      <c r="EG121" s="359"/>
      <c r="EH121" s="359"/>
      <c r="EI121" s="359"/>
      <c r="EJ121" s="359"/>
      <c r="EK121" s="359"/>
      <c r="EL121" s="359"/>
      <c r="EM121" s="359"/>
      <c r="EN121" s="359"/>
      <c r="EO121" s="359"/>
      <c r="EP121" s="359"/>
      <c r="EQ121" s="359"/>
      <c r="ER121" s="359"/>
      <c r="ES121" s="359"/>
      <c r="ET121" s="359"/>
      <c r="EU121" s="359"/>
      <c r="EV121" s="359"/>
      <c r="EW121" s="359"/>
      <c r="EX121" s="359"/>
      <c r="EY121" s="359"/>
    </row>
    <row r="122" spans="1:155">
      <c r="A122" s="539"/>
      <c r="B122" s="418" t="str">
        <f>Constants!F252</f>
        <v>Software Maint</v>
      </c>
      <c r="C122" s="419">
        <f>SUMIF(Conversion!C$14:C$114,$B122,Conversion!AE$14:AE$114)</f>
        <v>0</v>
      </c>
      <c r="D122" s="534"/>
      <c r="E122" s="420">
        <f t="shared" ca="1" si="1"/>
        <v>0</v>
      </c>
      <c r="F122" s="534"/>
      <c r="G122" s="534"/>
      <c r="H122" s="536"/>
      <c r="I122" s="359"/>
      <c r="J122" s="359"/>
      <c r="K122" s="359"/>
      <c r="L122" s="359"/>
      <c r="M122" s="359"/>
      <c r="N122" s="359"/>
      <c r="O122" s="359"/>
      <c r="P122" s="359"/>
      <c r="Q122" s="359"/>
      <c r="R122" s="359"/>
      <c r="S122" s="359"/>
      <c r="T122" s="359"/>
      <c r="U122" s="359"/>
      <c r="V122" s="359"/>
      <c r="W122" s="359"/>
      <c r="X122" s="359"/>
      <c r="Y122" s="359"/>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59"/>
      <c r="BT122" s="359"/>
      <c r="BU122" s="359"/>
      <c r="BV122" s="359"/>
      <c r="BW122" s="359"/>
      <c r="BX122" s="359"/>
      <c r="BY122" s="359"/>
      <c r="BZ122" s="359"/>
      <c r="CA122" s="359"/>
      <c r="CB122" s="359"/>
      <c r="CC122" s="359"/>
      <c r="CD122" s="359"/>
      <c r="CE122" s="359"/>
      <c r="CF122" s="359"/>
      <c r="CG122" s="359"/>
      <c r="CH122" s="359"/>
      <c r="CI122" s="359"/>
      <c r="CJ122" s="359"/>
      <c r="CK122" s="359"/>
      <c r="CL122" s="359"/>
      <c r="CM122" s="359"/>
      <c r="CN122" s="359"/>
      <c r="CO122" s="359"/>
      <c r="CP122" s="359"/>
      <c r="CQ122" s="359"/>
      <c r="CR122" s="359"/>
      <c r="CS122" s="359"/>
      <c r="CT122" s="359"/>
      <c r="CU122" s="359"/>
      <c r="CV122" s="359"/>
      <c r="CW122" s="359"/>
      <c r="CX122" s="359"/>
      <c r="CY122" s="359"/>
      <c r="CZ122" s="359"/>
      <c r="DA122" s="359"/>
      <c r="DB122" s="359"/>
      <c r="DC122" s="359"/>
      <c r="DD122" s="359"/>
      <c r="DE122" s="359"/>
      <c r="DF122" s="359"/>
      <c r="DG122" s="359"/>
      <c r="DH122" s="359"/>
      <c r="DI122" s="359"/>
      <c r="DJ122" s="359"/>
      <c r="DK122" s="359"/>
      <c r="DL122" s="359"/>
      <c r="DM122" s="359"/>
      <c r="DN122" s="359"/>
      <c r="DO122" s="359"/>
      <c r="DP122" s="359"/>
      <c r="DQ122" s="359"/>
      <c r="DR122" s="359"/>
      <c r="DS122" s="359"/>
      <c r="DT122" s="359"/>
      <c r="DU122" s="359"/>
      <c r="DV122" s="359"/>
      <c r="DW122" s="359"/>
      <c r="DX122" s="359"/>
      <c r="DY122" s="359"/>
      <c r="DZ122" s="359"/>
      <c r="EA122" s="359"/>
      <c r="EB122" s="359"/>
      <c r="EC122" s="359"/>
      <c r="ED122" s="359"/>
      <c r="EE122" s="359"/>
      <c r="EF122" s="359"/>
      <c r="EG122" s="359"/>
      <c r="EH122" s="359"/>
      <c r="EI122" s="359"/>
      <c r="EJ122" s="359"/>
      <c r="EK122" s="359"/>
      <c r="EL122" s="359"/>
      <c r="EM122" s="359"/>
      <c r="EN122" s="359"/>
      <c r="EO122" s="359"/>
      <c r="EP122" s="359"/>
      <c r="EQ122" s="359"/>
      <c r="ER122" s="359"/>
      <c r="ES122" s="359"/>
      <c r="ET122" s="359"/>
      <c r="EU122" s="359"/>
      <c r="EV122" s="359"/>
      <c r="EW122" s="359"/>
      <c r="EX122" s="359"/>
      <c r="EY122" s="359"/>
    </row>
    <row r="123" spans="1:155">
      <c r="A123" s="539"/>
      <c r="B123" s="418" t="str">
        <f>Constants!F253</f>
        <v>Third Party</v>
      </c>
      <c r="C123" s="419">
        <f ca="1">SUMIF(Conversion!C$14:C$114,$B123,Conversion!AE$14:AE$114)</f>
        <v>1205803.125</v>
      </c>
      <c r="D123" s="534"/>
      <c r="E123" s="420">
        <f t="shared" ca="1" si="1"/>
        <v>4.2125036808504289E-2</v>
      </c>
      <c r="F123" s="534"/>
      <c r="G123" s="534"/>
      <c r="H123" s="536"/>
      <c r="I123" s="359"/>
      <c r="J123" s="359"/>
      <c r="K123" s="359"/>
      <c r="L123" s="359"/>
      <c r="M123" s="359"/>
      <c r="N123" s="359"/>
      <c r="O123" s="359"/>
      <c r="P123" s="359"/>
      <c r="Q123" s="359"/>
      <c r="R123" s="359"/>
      <c r="S123" s="359"/>
      <c r="T123" s="359"/>
      <c r="U123" s="359"/>
      <c r="V123" s="359"/>
      <c r="W123" s="359"/>
      <c r="X123" s="359"/>
      <c r="Y123" s="359"/>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59"/>
      <c r="BT123" s="359"/>
      <c r="BU123" s="359"/>
      <c r="BV123" s="359"/>
      <c r="BW123" s="359"/>
      <c r="BX123" s="359"/>
      <c r="BY123" s="359"/>
      <c r="BZ123" s="359"/>
      <c r="CA123" s="359"/>
      <c r="CB123" s="359"/>
      <c r="CC123" s="359"/>
      <c r="CD123" s="359"/>
      <c r="CE123" s="359"/>
      <c r="CF123" s="359"/>
      <c r="CG123" s="359"/>
      <c r="CH123" s="359"/>
      <c r="CI123" s="359"/>
      <c r="CJ123" s="359"/>
      <c r="CK123" s="359"/>
      <c r="CL123" s="359"/>
      <c r="CM123" s="359"/>
      <c r="CN123" s="359"/>
      <c r="CO123" s="359"/>
      <c r="CP123" s="359"/>
      <c r="CQ123" s="359"/>
      <c r="CR123" s="359"/>
      <c r="CS123" s="359"/>
      <c r="CT123" s="359"/>
      <c r="CU123" s="359"/>
      <c r="CV123" s="359"/>
      <c r="CW123" s="359"/>
      <c r="CX123" s="359"/>
      <c r="CY123" s="359"/>
      <c r="CZ123" s="359"/>
      <c r="DA123" s="359"/>
      <c r="DB123" s="359"/>
      <c r="DC123" s="359"/>
      <c r="DD123" s="359"/>
      <c r="DE123" s="359"/>
      <c r="DF123" s="359"/>
      <c r="DG123" s="359"/>
      <c r="DH123" s="359"/>
      <c r="DI123" s="359"/>
      <c r="DJ123" s="359"/>
      <c r="DK123" s="359"/>
      <c r="DL123" s="359"/>
      <c r="DM123" s="359"/>
      <c r="DN123" s="359"/>
      <c r="DO123" s="359"/>
      <c r="DP123" s="359"/>
      <c r="DQ123" s="359"/>
      <c r="DR123" s="359"/>
      <c r="DS123" s="359"/>
      <c r="DT123" s="359"/>
      <c r="DU123" s="359"/>
      <c r="DV123" s="359"/>
      <c r="DW123" s="359"/>
      <c r="DX123" s="359"/>
      <c r="DY123" s="359"/>
      <c r="DZ123" s="359"/>
      <c r="EA123" s="359"/>
      <c r="EB123" s="359"/>
      <c r="EC123" s="359"/>
      <c r="ED123" s="359"/>
      <c r="EE123" s="359"/>
      <c r="EF123" s="359"/>
      <c r="EG123" s="359"/>
      <c r="EH123" s="359"/>
      <c r="EI123" s="359"/>
      <c r="EJ123" s="359"/>
      <c r="EK123" s="359"/>
      <c r="EL123" s="359"/>
      <c r="EM123" s="359"/>
      <c r="EN123" s="359"/>
      <c r="EO123" s="359"/>
      <c r="EP123" s="359"/>
      <c r="EQ123" s="359"/>
      <c r="ER123" s="359"/>
      <c r="ES123" s="359"/>
      <c r="ET123" s="359"/>
      <c r="EU123" s="359"/>
      <c r="EV123" s="359"/>
      <c r="EW123" s="359"/>
      <c r="EX123" s="359"/>
      <c r="EY123" s="359"/>
    </row>
    <row r="124" spans="1:155" ht="4.5" customHeight="1">
      <c r="A124" s="411"/>
      <c r="B124" s="412"/>
      <c r="C124" s="412"/>
      <c r="D124" s="412"/>
      <c r="E124" s="413"/>
      <c r="F124" s="412"/>
      <c r="G124" s="412"/>
      <c r="H124" s="414"/>
      <c r="I124" s="359"/>
      <c r="J124" s="359"/>
      <c r="K124" s="359"/>
      <c r="L124" s="359"/>
      <c r="M124" s="359"/>
      <c r="N124" s="359"/>
      <c r="O124" s="359"/>
      <c r="P124" s="359"/>
      <c r="Q124" s="359"/>
      <c r="R124" s="359"/>
      <c r="S124" s="359"/>
      <c r="T124" s="359"/>
      <c r="U124" s="359"/>
      <c r="V124" s="359"/>
      <c r="W124" s="359"/>
      <c r="X124" s="359"/>
      <c r="Y124" s="359"/>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59"/>
      <c r="BT124" s="359"/>
      <c r="BU124" s="359"/>
      <c r="BV124" s="359"/>
      <c r="BW124" s="359"/>
      <c r="BX124" s="359"/>
      <c r="BY124" s="359"/>
      <c r="BZ124" s="359"/>
      <c r="CA124" s="359"/>
      <c r="CB124" s="359"/>
      <c r="CC124" s="359"/>
      <c r="CD124" s="359"/>
      <c r="CE124" s="359"/>
      <c r="CF124" s="359"/>
      <c r="CG124" s="359"/>
      <c r="CH124" s="359"/>
      <c r="CI124" s="359"/>
      <c r="CJ124" s="359"/>
      <c r="CK124" s="359"/>
      <c r="CL124" s="359"/>
      <c r="CM124" s="359"/>
      <c r="CN124" s="359"/>
      <c r="CO124" s="359"/>
      <c r="CP124" s="359"/>
      <c r="CQ124" s="359"/>
      <c r="CR124" s="359"/>
      <c r="CS124" s="359"/>
      <c r="CT124" s="359"/>
      <c r="CU124" s="359"/>
      <c r="CV124" s="359"/>
      <c r="CW124" s="359"/>
      <c r="CX124" s="359"/>
      <c r="CY124" s="359"/>
      <c r="CZ124" s="359"/>
      <c r="DA124" s="359"/>
      <c r="DB124" s="359"/>
      <c r="DC124" s="359"/>
      <c r="DD124" s="359"/>
      <c r="DE124" s="359"/>
      <c r="DF124" s="359"/>
      <c r="DG124" s="359"/>
      <c r="DH124" s="359"/>
      <c r="DI124" s="359"/>
      <c r="DJ124" s="359"/>
      <c r="DK124" s="359"/>
      <c r="DL124" s="359"/>
      <c r="DM124" s="359"/>
      <c r="DN124" s="359"/>
      <c r="DO124" s="359"/>
      <c r="DP124" s="359"/>
      <c r="DQ124" s="359"/>
      <c r="DR124" s="359"/>
      <c r="DS124" s="359"/>
      <c r="DT124" s="359"/>
      <c r="DU124" s="359"/>
      <c r="DV124" s="359"/>
      <c r="DW124" s="359"/>
      <c r="DX124" s="359"/>
      <c r="DY124" s="359"/>
      <c r="DZ124" s="359"/>
      <c r="EA124" s="359"/>
      <c r="EB124" s="359"/>
      <c r="EC124" s="359"/>
      <c r="ED124" s="359"/>
      <c r="EE124" s="359"/>
      <c r="EF124" s="359"/>
      <c r="EG124" s="359"/>
      <c r="EH124" s="359"/>
      <c r="EI124" s="359"/>
      <c r="EJ124" s="359"/>
      <c r="EK124" s="359"/>
      <c r="EL124" s="359"/>
      <c r="EM124" s="359"/>
      <c r="EN124" s="359"/>
      <c r="EO124" s="359"/>
      <c r="EP124" s="359"/>
      <c r="EQ124" s="359"/>
      <c r="ER124" s="359"/>
      <c r="ES124" s="359"/>
      <c r="ET124" s="359"/>
      <c r="EU124" s="359"/>
      <c r="EV124" s="359"/>
      <c r="EW124" s="359"/>
      <c r="EX124" s="359"/>
      <c r="EY124" s="359"/>
    </row>
    <row r="125" spans="1:155">
      <c r="A125" s="359"/>
      <c r="B125" s="359"/>
      <c r="C125" s="419">
        <f ca="1">SUM(C112:C124)</f>
        <v>28624381.51642327</v>
      </c>
      <c r="D125" s="359"/>
      <c r="E125" s="420">
        <f ca="1">SUM(E112:E124)</f>
        <v>1</v>
      </c>
      <c r="F125" s="359"/>
      <c r="G125" s="359"/>
      <c r="H125" s="359"/>
      <c r="I125" s="359"/>
      <c r="J125" s="359"/>
      <c r="K125" s="359"/>
      <c r="L125" s="359"/>
      <c r="M125" s="359"/>
      <c r="N125" s="359"/>
      <c r="O125" s="359"/>
      <c r="P125" s="359"/>
      <c r="Q125" s="359"/>
      <c r="R125" s="359"/>
      <c r="S125" s="359"/>
      <c r="T125" s="359"/>
      <c r="U125" s="359"/>
      <c r="V125" s="359"/>
      <c r="W125" s="359"/>
      <c r="X125" s="359"/>
      <c r="Y125" s="359"/>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59"/>
      <c r="BT125" s="359"/>
      <c r="BU125" s="359"/>
      <c r="BV125" s="359"/>
      <c r="BW125" s="359"/>
      <c r="BX125" s="359"/>
      <c r="BY125" s="359"/>
      <c r="BZ125" s="359"/>
      <c r="CA125" s="359"/>
      <c r="CB125" s="359"/>
      <c r="CC125" s="359"/>
      <c r="CD125" s="359"/>
      <c r="CE125" s="359"/>
      <c r="CF125" s="359"/>
      <c r="CG125" s="359"/>
      <c r="CH125" s="359"/>
      <c r="CI125" s="359"/>
      <c r="CJ125" s="359"/>
      <c r="CK125" s="359"/>
      <c r="CL125" s="359"/>
      <c r="CM125" s="359"/>
      <c r="CN125" s="359"/>
      <c r="CO125" s="359"/>
      <c r="CP125" s="359"/>
      <c r="CQ125" s="359"/>
      <c r="CR125" s="359"/>
      <c r="CS125" s="359"/>
      <c r="CT125" s="359"/>
      <c r="CU125" s="359"/>
      <c r="CV125" s="359"/>
      <c r="CW125" s="359"/>
      <c r="CX125" s="359"/>
      <c r="CY125" s="359"/>
      <c r="CZ125" s="359"/>
      <c r="DA125" s="359"/>
      <c r="DB125" s="359"/>
      <c r="DC125" s="359"/>
      <c r="DD125" s="359"/>
      <c r="DE125" s="359"/>
      <c r="DF125" s="359"/>
      <c r="DG125" s="359"/>
      <c r="DH125" s="359"/>
      <c r="DI125" s="359"/>
      <c r="DJ125" s="359"/>
      <c r="DK125" s="359"/>
      <c r="DL125" s="359"/>
      <c r="DM125" s="359"/>
      <c r="DN125" s="359"/>
      <c r="DO125" s="359"/>
      <c r="DP125" s="359"/>
      <c r="DQ125" s="359"/>
      <c r="DR125" s="359"/>
      <c r="DS125" s="359"/>
      <c r="DT125" s="359"/>
      <c r="DU125" s="359"/>
      <c r="DV125" s="359"/>
      <c r="DW125" s="359"/>
      <c r="DX125" s="359"/>
      <c r="DY125" s="359"/>
      <c r="DZ125" s="359"/>
      <c r="EA125" s="359"/>
      <c r="EB125" s="359"/>
      <c r="EC125" s="359"/>
      <c r="ED125" s="359"/>
      <c r="EE125" s="359"/>
      <c r="EF125" s="359"/>
      <c r="EG125" s="359"/>
      <c r="EH125" s="359"/>
      <c r="EI125" s="359"/>
      <c r="EJ125" s="359"/>
      <c r="EK125" s="359"/>
      <c r="EL125" s="359"/>
      <c r="EM125" s="359"/>
      <c r="EN125" s="359"/>
      <c r="EO125" s="359"/>
      <c r="EP125" s="359"/>
      <c r="EQ125" s="359"/>
      <c r="ER125" s="359"/>
      <c r="ES125" s="359"/>
      <c r="ET125" s="359"/>
      <c r="EU125" s="359"/>
      <c r="EV125" s="359"/>
      <c r="EW125" s="359"/>
      <c r="EX125" s="359"/>
      <c r="EY125" s="505"/>
    </row>
    <row r="126" spans="1:155">
      <c r="A126" s="359"/>
      <c r="B126" s="359"/>
      <c r="C126" s="359"/>
      <c r="D126" s="359"/>
      <c r="E126" s="410"/>
      <c r="F126" s="359"/>
      <c r="G126" s="359"/>
      <c r="H126" s="359"/>
      <c r="I126" s="359"/>
      <c r="J126" s="359"/>
      <c r="K126" s="359"/>
      <c r="L126" s="359"/>
      <c r="M126" s="359"/>
      <c r="N126" s="359"/>
      <c r="O126" s="359"/>
      <c r="P126" s="359"/>
      <c r="Q126" s="359"/>
      <c r="R126" s="359"/>
      <c r="S126" s="359"/>
      <c r="T126" s="359"/>
      <c r="U126" s="359"/>
      <c r="V126" s="359"/>
      <c r="W126" s="359"/>
      <c r="X126" s="359"/>
      <c r="Y126" s="359"/>
      <c r="Z126" s="359"/>
      <c r="AA126" s="359"/>
      <c r="AB126" s="359"/>
      <c r="AC126" s="359"/>
      <c r="AD126" s="359"/>
      <c r="AE126" s="359"/>
      <c r="AF126" s="502">
        <f>Timelines!AF21</f>
        <v>39722</v>
      </c>
      <c r="AG126" s="502">
        <f>Timelines!AG21</f>
        <v>39753</v>
      </c>
      <c r="AH126" s="502">
        <f>Timelines!AH21</f>
        <v>39783</v>
      </c>
      <c r="AI126" s="502">
        <f>Timelines!AI21</f>
        <v>39814</v>
      </c>
      <c r="AJ126" s="502">
        <f>Timelines!AJ21</f>
        <v>39845</v>
      </c>
      <c r="AK126" s="502">
        <f>Timelines!AK21</f>
        <v>39873</v>
      </c>
      <c r="AL126" s="502">
        <f>Timelines!AL21</f>
        <v>39904</v>
      </c>
      <c r="AM126" s="502">
        <f>Timelines!AM21</f>
        <v>39934</v>
      </c>
      <c r="AN126" s="502">
        <f>Timelines!AN21</f>
        <v>39965</v>
      </c>
      <c r="AO126" s="502">
        <f>Timelines!AO21</f>
        <v>39995</v>
      </c>
      <c r="AP126" s="502">
        <f>Timelines!AP21</f>
        <v>40026</v>
      </c>
      <c r="AQ126" s="502">
        <f>Timelines!AQ21</f>
        <v>40057</v>
      </c>
      <c r="AR126" s="502">
        <f>Timelines!AR21</f>
        <v>40087</v>
      </c>
      <c r="AS126" s="502">
        <f>Timelines!AS21</f>
        <v>40118</v>
      </c>
      <c r="AT126" s="502">
        <f>Timelines!AT21</f>
        <v>40148</v>
      </c>
      <c r="AU126" s="502">
        <f>Timelines!AU21</f>
        <v>40179</v>
      </c>
      <c r="AV126" s="502">
        <f>Timelines!AV21</f>
        <v>40210</v>
      </c>
      <c r="AW126" s="502">
        <f>Timelines!AW21</f>
        <v>40238</v>
      </c>
      <c r="AX126" s="502">
        <f>Timelines!AX21</f>
        <v>40269</v>
      </c>
      <c r="AY126" s="502">
        <f>Timelines!AY21</f>
        <v>40299</v>
      </c>
      <c r="AZ126" s="502">
        <f>Timelines!AZ21</f>
        <v>40330</v>
      </c>
      <c r="BA126" s="502">
        <f>Timelines!BA21</f>
        <v>40360</v>
      </c>
      <c r="BB126" s="502">
        <f>Timelines!BB21</f>
        <v>40391</v>
      </c>
      <c r="BC126" s="502">
        <f>Timelines!BC21</f>
        <v>40422</v>
      </c>
      <c r="BD126" s="502">
        <f>Timelines!BD21</f>
        <v>40452</v>
      </c>
      <c r="BE126" s="502">
        <f>Timelines!BE21</f>
        <v>40483</v>
      </c>
      <c r="BF126" s="502">
        <f>Timelines!BF21</f>
        <v>40513</v>
      </c>
      <c r="BG126" s="502">
        <f>Timelines!BG21</f>
        <v>40544</v>
      </c>
      <c r="BH126" s="502">
        <f>Timelines!BH21</f>
        <v>40575</v>
      </c>
      <c r="BI126" s="502">
        <f>Timelines!BI21</f>
        <v>40603</v>
      </c>
      <c r="BJ126" s="502">
        <f>Timelines!BJ21</f>
        <v>40634</v>
      </c>
      <c r="BK126" s="502">
        <f>Timelines!BK21</f>
        <v>40664</v>
      </c>
      <c r="BL126" s="502">
        <f>Timelines!BL21</f>
        <v>40695</v>
      </c>
      <c r="BM126" s="502">
        <f>Timelines!BM21</f>
        <v>40725</v>
      </c>
      <c r="BN126" s="502">
        <f>Timelines!BN21</f>
        <v>40756</v>
      </c>
      <c r="BO126" s="502">
        <f>Timelines!BO21</f>
        <v>40787</v>
      </c>
      <c r="BP126" s="502">
        <f>Timelines!BP21</f>
        <v>40817</v>
      </c>
      <c r="BQ126" s="502">
        <f>Timelines!BQ21</f>
        <v>40848</v>
      </c>
      <c r="BR126" s="502">
        <f>Timelines!BR21</f>
        <v>40878</v>
      </c>
      <c r="BS126" s="502">
        <f>Timelines!BS21</f>
        <v>40909</v>
      </c>
      <c r="BT126" s="502">
        <f>Timelines!BT21</f>
        <v>40940</v>
      </c>
      <c r="BU126" s="502">
        <f>Timelines!BU21</f>
        <v>40969</v>
      </c>
      <c r="BV126" s="502">
        <f>Timelines!BV21</f>
        <v>41000</v>
      </c>
      <c r="BW126" s="502">
        <f>Timelines!BW21</f>
        <v>41030</v>
      </c>
      <c r="BX126" s="502">
        <f>Timelines!BX21</f>
        <v>41061</v>
      </c>
      <c r="BY126" s="502">
        <f>Timelines!BY21</f>
        <v>41091</v>
      </c>
      <c r="BZ126" s="502">
        <f>Timelines!BZ21</f>
        <v>41122</v>
      </c>
      <c r="CA126" s="502">
        <f>Timelines!CA21</f>
        <v>41153</v>
      </c>
      <c r="CB126" s="502">
        <f>Timelines!CB21</f>
        <v>41183</v>
      </c>
      <c r="CC126" s="502">
        <f>Timelines!CC21</f>
        <v>41214</v>
      </c>
      <c r="CD126" s="502">
        <f>Timelines!CD21</f>
        <v>41244</v>
      </c>
      <c r="CE126" s="502">
        <f>Timelines!CE21</f>
        <v>41275</v>
      </c>
      <c r="CF126" s="502">
        <f>Timelines!CF21</f>
        <v>41306</v>
      </c>
      <c r="CG126" s="502">
        <f>Timelines!CG21</f>
        <v>41334</v>
      </c>
      <c r="CH126" s="502">
        <f>Timelines!CH21</f>
        <v>41365</v>
      </c>
      <c r="CI126" s="502">
        <f>Timelines!CI21</f>
        <v>41395</v>
      </c>
      <c r="CJ126" s="502">
        <f>Timelines!CJ21</f>
        <v>41426</v>
      </c>
      <c r="CK126" s="502">
        <f>Timelines!CK21</f>
        <v>41456</v>
      </c>
      <c r="CL126" s="502">
        <f>Timelines!CL21</f>
        <v>41487</v>
      </c>
      <c r="CM126" s="502">
        <f>Timelines!CM21</f>
        <v>41518</v>
      </c>
      <c r="CN126" s="502">
        <f>Timelines!CN21</f>
        <v>41548</v>
      </c>
      <c r="CO126" s="502">
        <f>Timelines!CO21</f>
        <v>41579</v>
      </c>
      <c r="CP126" s="502">
        <f>Timelines!CP21</f>
        <v>41609</v>
      </c>
      <c r="CQ126" s="502">
        <f>Timelines!CQ21</f>
        <v>41640</v>
      </c>
      <c r="CR126" s="502">
        <f>Timelines!CR21</f>
        <v>41671</v>
      </c>
      <c r="CS126" s="502">
        <f>Timelines!CS21</f>
        <v>41699</v>
      </c>
      <c r="CT126" s="502">
        <f>Timelines!CT21</f>
        <v>41730</v>
      </c>
      <c r="CU126" s="502">
        <f>Timelines!CU21</f>
        <v>41760</v>
      </c>
      <c r="CV126" s="502">
        <f>Timelines!CV21</f>
        <v>41791</v>
      </c>
      <c r="CW126" s="502">
        <f>Timelines!CW21</f>
        <v>41821</v>
      </c>
      <c r="CX126" s="502">
        <f>Timelines!CX21</f>
        <v>41852</v>
      </c>
      <c r="CY126" s="502">
        <f>Timelines!CY21</f>
        <v>41883</v>
      </c>
      <c r="CZ126" s="502">
        <f>Timelines!CZ21</f>
        <v>41913</v>
      </c>
      <c r="DA126" s="502">
        <f>Timelines!DA21</f>
        <v>41944</v>
      </c>
      <c r="DB126" s="502">
        <f>Timelines!DB21</f>
        <v>41974</v>
      </c>
      <c r="DC126" s="502">
        <f>Timelines!DC21</f>
        <v>42005</v>
      </c>
      <c r="DD126" s="502">
        <f>Timelines!DD21</f>
        <v>42036</v>
      </c>
      <c r="DE126" s="502">
        <f>Timelines!DE21</f>
        <v>42064</v>
      </c>
      <c r="DF126" s="502">
        <f>Timelines!DF21</f>
        <v>42095</v>
      </c>
      <c r="DG126" s="502">
        <f>Timelines!DG21</f>
        <v>42125</v>
      </c>
      <c r="DH126" s="502">
        <f>Timelines!DH21</f>
        <v>42156</v>
      </c>
      <c r="DI126" s="502">
        <f>Timelines!DI21</f>
        <v>42186</v>
      </c>
      <c r="DJ126" s="502">
        <f>Timelines!DJ21</f>
        <v>42217</v>
      </c>
      <c r="DK126" s="502">
        <f>Timelines!DK21</f>
        <v>42248</v>
      </c>
      <c r="DL126" s="502">
        <f>Timelines!DL21</f>
        <v>42278</v>
      </c>
      <c r="DM126" s="502">
        <f>Timelines!DM21</f>
        <v>42309</v>
      </c>
      <c r="DN126" s="502">
        <f>Timelines!DN21</f>
        <v>42339</v>
      </c>
      <c r="DO126" s="502">
        <f>Timelines!DO21</f>
        <v>42370</v>
      </c>
      <c r="DP126" s="502">
        <f>Timelines!DP21</f>
        <v>42401</v>
      </c>
      <c r="DQ126" s="502">
        <f>Timelines!DQ21</f>
        <v>42430</v>
      </c>
      <c r="DR126" s="502">
        <f>Timelines!DR21</f>
        <v>42461</v>
      </c>
      <c r="DS126" s="502">
        <f>Timelines!DS21</f>
        <v>42491</v>
      </c>
      <c r="DT126" s="502">
        <f>Timelines!DT21</f>
        <v>42522</v>
      </c>
      <c r="DU126" s="502">
        <f>Timelines!DU21</f>
        <v>42552</v>
      </c>
      <c r="DV126" s="502">
        <f>Timelines!DV21</f>
        <v>42583</v>
      </c>
      <c r="DW126" s="502">
        <f>Timelines!DW21</f>
        <v>42614</v>
      </c>
      <c r="DX126" s="502">
        <f>Timelines!DX21</f>
        <v>42644</v>
      </c>
      <c r="DY126" s="502">
        <f>Timelines!DY21</f>
        <v>42675</v>
      </c>
      <c r="DZ126" s="502">
        <f>Timelines!DZ21</f>
        <v>42705</v>
      </c>
      <c r="EA126" s="502">
        <f>Timelines!EA21</f>
        <v>42736</v>
      </c>
      <c r="EB126" s="502">
        <f>Timelines!EB21</f>
        <v>42767</v>
      </c>
      <c r="EC126" s="502">
        <f>Timelines!EC21</f>
        <v>42795</v>
      </c>
      <c r="ED126" s="502">
        <f>Timelines!ED21</f>
        <v>42826</v>
      </c>
      <c r="EE126" s="502">
        <f>Timelines!EE21</f>
        <v>42856</v>
      </c>
      <c r="EF126" s="502">
        <f>Timelines!EF21</f>
        <v>42887</v>
      </c>
      <c r="EG126" s="502">
        <f>Timelines!EG21</f>
        <v>42917</v>
      </c>
      <c r="EH126" s="502">
        <f>Timelines!EH21</f>
        <v>42948</v>
      </c>
      <c r="EI126" s="502">
        <f>Timelines!EI21</f>
        <v>42979</v>
      </c>
      <c r="EJ126" s="502">
        <f>Timelines!EJ21</f>
        <v>43009</v>
      </c>
      <c r="EK126" s="502">
        <f>Timelines!EK21</f>
        <v>43040</v>
      </c>
      <c r="EL126" s="502">
        <f>Timelines!EL21</f>
        <v>43070</v>
      </c>
      <c r="EM126" s="502">
        <f>Timelines!EM21</f>
        <v>43101</v>
      </c>
      <c r="EN126" s="502">
        <f>Timelines!EN21</f>
        <v>43132</v>
      </c>
      <c r="EO126" s="502">
        <f>Timelines!EO21</f>
        <v>43160</v>
      </c>
      <c r="EP126" s="502">
        <f>Timelines!EP21</f>
        <v>43191</v>
      </c>
      <c r="EQ126" s="502">
        <f>Timelines!EQ21</f>
        <v>43221</v>
      </c>
      <c r="ER126" s="502">
        <f>Timelines!ER21</f>
        <v>43252</v>
      </c>
      <c r="ES126" s="502">
        <f>Timelines!ES21</f>
        <v>43282</v>
      </c>
      <c r="ET126" s="502">
        <f>Timelines!ET21</f>
        <v>43313</v>
      </c>
      <c r="EU126" s="502">
        <f>Timelines!EU21</f>
        <v>43344</v>
      </c>
      <c r="EV126" s="502">
        <f>Timelines!EV21</f>
        <v>43374</v>
      </c>
      <c r="EW126" s="502">
        <f>Timelines!EW21</f>
        <v>43405</v>
      </c>
      <c r="EX126" s="504">
        <f>Timelines!EX21</f>
        <v>43435</v>
      </c>
      <c r="EY126" s="506"/>
    </row>
    <row r="127" spans="1:155" ht="4.5" customHeight="1">
      <c r="A127" s="411"/>
      <c r="B127" s="412"/>
      <c r="C127" s="412"/>
      <c r="D127" s="412"/>
      <c r="E127" s="413"/>
      <c r="F127" s="412"/>
      <c r="G127" s="412"/>
      <c r="H127" s="413"/>
      <c r="I127" s="412"/>
      <c r="J127" s="412"/>
      <c r="K127" s="412"/>
      <c r="L127" s="412"/>
      <c r="M127" s="412"/>
      <c r="N127" s="412"/>
      <c r="O127" s="412"/>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c r="BD127" s="412"/>
      <c r="BE127" s="412"/>
      <c r="BF127" s="412"/>
      <c r="BG127" s="412"/>
      <c r="BH127" s="412"/>
      <c r="BI127" s="412"/>
      <c r="BJ127" s="412"/>
      <c r="BK127" s="412"/>
      <c r="BL127" s="412"/>
      <c r="BM127" s="412"/>
      <c r="BN127" s="412"/>
      <c r="BO127" s="412"/>
      <c r="BP127" s="412"/>
      <c r="BQ127" s="412"/>
      <c r="BR127" s="412"/>
      <c r="BS127" s="412"/>
      <c r="BT127" s="412"/>
      <c r="BU127" s="412"/>
      <c r="BV127" s="412"/>
      <c r="BW127" s="412"/>
      <c r="BX127" s="412"/>
      <c r="BY127" s="412"/>
      <c r="BZ127" s="412"/>
      <c r="CA127" s="412"/>
      <c r="CB127" s="412"/>
      <c r="CC127" s="412"/>
      <c r="CD127" s="412"/>
      <c r="CE127" s="412"/>
      <c r="CF127" s="412"/>
      <c r="CG127" s="412"/>
      <c r="CH127" s="412"/>
      <c r="CI127" s="412"/>
      <c r="CJ127" s="412"/>
      <c r="CK127" s="412"/>
      <c r="CL127" s="412"/>
      <c r="CM127" s="412"/>
      <c r="CN127" s="412"/>
      <c r="CO127" s="412"/>
      <c r="CP127" s="412"/>
      <c r="CQ127" s="412"/>
      <c r="CR127" s="412"/>
      <c r="CS127" s="412"/>
      <c r="CT127" s="412"/>
      <c r="CU127" s="412"/>
      <c r="CV127" s="412"/>
      <c r="CW127" s="412"/>
      <c r="CX127" s="412"/>
      <c r="CY127" s="412"/>
      <c r="CZ127" s="412"/>
      <c r="DA127" s="412"/>
      <c r="DB127" s="412"/>
      <c r="DC127" s="412"/>
      <c r="DD127" s="412"/>
      <c r="DE127" s="412"/>
      <c r="DF127" s="412"/>
      <c r="DG127" s="412"/>
      <c r="DH127" s="412"/>
      <c r="DI127" s="412"/>
      <c r="DJ127" s="412"/>
      <c r="DK127" s="412"/>
      <c r="DL127" s="412"/>
      <c r="DM127" s="412"/>
      <c r="DN127" s="412"/>
      <c r="DO127" s="412"/>
      <c r="DP127" s="412"/>
      <c r="DQ127" s="412"/>
      <c r="DR127" s="412"/>
      <c r="DS127" s="412"/>
      <c r="DT127" s="412"/>
      <c r="DU127" s="412"/>
      <c r="DV127" s="412"/>
      <c r="DW127" s="412"/>
      <c r="DX127" s="412"/>
      <c r="DY127" s="412"/>
      <c r="DZ127" s="412"/>
      <c r="EA127" s="412"/>
      <c r="EB127" s="412"/>
      <c r="EC127" s="412"/>
      <c r="ED127" s="412"/>
      <c r="EE127" s="412"/>
      <c r="EF127" s="412"/>
      <c r="EG127" s="412"/>
      <c r="EH127" s="412"/>
      <c r="EI127" s="412"/>
      <c r="EJ127" s="412"/>
      <c r="EK127" s="412"/>
      <c r="EL127" s="412"/>
      <c r="EM127" s="412"/>
      <c r="EN127" s="412"/>
      <c r="EO127" s="412"/>
      <c r="EP127" s="412"/>
      <c r="EQ127" s="412"/>
      <c r="ER127" s="412"/>
      <c r="ES127" s="412"/>
      <c r="ET127" s="412"/>
      <c r="EU127" s="412"/>
      <c r="EV127" s="412"/>
      <c r="EW127" s="412"/>
      <c r="EX127" s="412"/>
      <c r="EY127" s="503"/>
    </row>
    <row r="128" spans="1:155">
      <c r="A128" s="597">
        <v>1</v>
      </c>
      <c r="B128" s="515" t="str">
        <f ca="1">OFFSET(CosTop,$A$128,0)</f>
        <v>Raw Costs</v>
      </c>
      <c r="C128" s="419">
        <f ca="1">SUM(AF128:EY128)</f>
        <v>28624381.516423278</v>
      </c>
      <c r="D128" s="359"/>
      <c r="E128" s="419">
        <f ca="1">CHOOSE($A128,CostTotal,Conversion!$AE$118)</f>
        <v>28624381.51642327</v>
      </c>
      <c r="F128" s="863">
        <f ca="1">IF(ABS(C128-E128)&gt;ErrTol,1,0)</f>
        <v>0</v>
      </c>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508">
        <f>CHOOSE($A128,Conversion!AF115,Conversion!AF118)</f>
        <v>1212561.7945000001</v>
      </c>
      <c r="AG128" s="508">
        <f ca="1">CHOOSE($A128,Conversion!AG115,Conversion!AG118)</f>
        <v>269124.91619919933</v>
      </c>
      <c r="AH128" s="508">
        <f ca="1">CHOOSE($A128,Conversion!AH115,Conversion!AH118)</f>
        <v>1839712.6109375001</v>
      </c>
      <c r="AI128" s="508">
        <f ca="1">CHOOSE($A128,Conversion!AI115,Conversion!AI118)</f>
        <v>2730224.6109374999</v>
      </c>
      <c r="AJ128" s="508">
        <f ca="1">CHOOSE($A128,Conversion!AJ115,Conversion!AJ118)</f>
        <v>423110.61093750002</v>
      </c>
      <c r="AK128" s="508">
        <f ca="1">CHOOSE($A128,Conversion!AK115,Conversion!AK118)</f>
        <v>494709.61093750002</v>
      </c>
      <c r="AL128" s="508">
        <f ca="1">CHOOSE($A128,Conversion!AL115,Conversion!AL118)</f>
        <v>560462.04843750002</v>
      </c>
      <c r="AM128" s="508">
        <f ca="1">CHOOSE($A128,Conversion!AM115,Conversion!AM118)</f>
        <v>560462.04843750002</v>
      </c>
      <c r="AN128" s="508">
        <f ca="1">CHOOSE($A128,Conversion!AN115,Conversion!AN118)</f>
        <v>288934.54843750002</v>
      </c>
      <c r="AO128" s="508">
        <f ca="1">CHOOSE($A128,Conversion!AO115,Conversion!AO118)</f>
        <v>288934.54843750002</v>
      </c>
      <c r="AP128" s="508">
        <f ca="1">CHOOSE($A128,Conversion!AP115,Conversion!AP118)</f>
        <v>288934.54843750002</v>
      </c>
      <c r="AQ128" s="508">
        <f ca="1">CHOOSE($A128,Conversion!AQ115,Conversion!AQ118)</f>
        <v>288140.54843750002</v>
      </c>
      <c r="AR128" s="508">
        <f ca="1">CHOOSE($A128,Conversion!AR115,Conversion!AR118)</f>
        <v>288140.54843750002</v>
      </c>
      <c r="AS128" s="508">
        <f ca="1">CHOOSE($A128,Conversion!AS115,Conversion!AS118)</f>
        <v>493549.6521366993</v>
      </c>
      <c r="AT128" s="508">
        <f ca="1">CHOOSE($A128,Conversion!AT115,Conversion!AT118)</f>
        <v>507454.54843749997</v>
      </c>
      <c r="AU128" s="508">
        <f ca="1">CHOOSE($A128,Conversion!AU115,Conversion!AU118)</f>
        <v>313718.54843750002</v>
      </c>
      <c r="AV128" s="508">
        <f ca="1">CHOOSE($A128,Conversion!AV115,Conversion!AV118)</f>
        <v>323646.55940625007</v>
      </c>
      <c r="AW128" s="508">
        <f ca="1">CHOOSE($A128,Conversion!AW115,Conversion!AW118)</f>
        <v>323646.55940625007</v>
      </c>
      <c r="AX128" s="508">
        <f ca="1">CHOOSE($A128,Conversion!AX115,Conversion!AX118)</f>
        <v>293903.35940625001</v>
      </c>
      <c r="AY128" s="508">
        <f ca="1">CHOOSE($A128,Conversion!AY115,Conversion!AY118)</f>
        <v>293903.35940625001</v>
      </c>
      <c r="AZ128" s="508">
        <f ca="1">CHOOSE($A128,Conversion!AZ115,Conversion!AZ118)</f>
        <v>293903.35940625001</v>
      </c>
      <c r="BA128" s="508">
        <f ca="1">CHOOSE($A128,Conversion!BA115,Conversion!BA118)</f>
        <v>293903.35940625001</v>
      </c>
      <c r="BB128" s="508">
        <f ca="1">CHOOSE($A128,Conversion!BB115,Conversion!BB118)</f>
        <v>293903.35940625001</v>
      </c>
      <c r="BC128" s="508">
        <f ca="1">CHOOSE($A128,Conversion!BC115,Conversion!BC118)</f>
        <v>293903.35940625001</v>
      </c>
      <c r="BD128" s="508">
        <f ca="1">CHOOSE($A128,Conversion!BD115,Conversion!BD118)</f>
        <v>293903.35940625001</v>
      </c>
      <c r="BE128" s="508">
        <f ca="1">CHOOSE($A128,Conversion!BE115,Conversion!BE118)</f>
        <v>503420.64517943334</v>
      </c>
      <c r="BF128" s="508">
        <f ca="1">CHOOSE($A128,Conversion!BF115,Conversion!BF118)</f>
        <v>498821.35940625001</v>
      </c>
      <c r="BG128" s="508">
        <f ca="1">CHOOSE($A128,Conversion!BG115,Conversion!BG118)</f>
        <v>293903.35940625001</v>
      </c>
      <c r="BH128" s="508">
        <f ca="1">CHOOSE($A128,Conversion!BH115,Conversion!BH118)</f>
        <v>299781.42659437499</v>
      </c>
      <c r="BI128" s="508">
        <f ca="1">CHOOSE($A128,Conversion!BI115,Conversion!BI118)</f>
        <v>299781.42659437499</v>
      </c>
      <c r="BJ128" s="508">
        <f ca="1">CHOOSE($A128,Conversion!BJ115,Conversion!BJ118)</f>
        <v>299781.42659437499</v>
      </c>
      <c r="BK128" s="508">
        <f ca="1">CHOOSE($A128,Conversion!BK115,Conversion!BK118)</f>
        <v>299781.42659437499</v>
      </c>
      <c r="BL128" s="508">
        <f ca="1">CHOOSE($A128,Conversion!BL115,Conversion!BL118)</f>
        <v>299781.42659437499</v>
      </c>
      <c r="BM128" s="508">
        <f ca="1">CHOOSE($A128,Conversion!BM115,Conversion!BM118)</f>
        <v>299781.42659437499</v>
      </c>
      <c r="BN128" s="508">
        <f ca="1">CHOOSE($A128,Conversion!BN115,Conversion!BN118)</f>
        <v>299781.42659437499</v>
      </c>
      <c r="BO128" s="508">
        <f ca="1">CHOOSE($A128,Conversion!BO115,Conversion!BO118)</f>
        <v>299781.42659437499</v>
      </c>
      <c r="BP128" s="508">
        <f ca="1">CHOOSE($A128,Conversion!BP115,Conversion!BP118)</f>
        <v>299781.42659437499</v>
      </c>
      <c r="BQ128" s="508">
        <f ca="1">CHOOSE($A128,Conversion!BQ115,Conversion!BQ118)</f>
        <v>513489.05808302201</v>
      </c>
      <c r="BR128" s="508">
        <f ca="1">CHOOSE($A128,Conversion!BR115,Conversion!BR118)</f>
        <v>1344863.226594375</v>
      </c>
      <c r="BS128" s="508">
        <f ca="1">CHOOSE($A128,Conversion!BS115,Conversion!BS118)</f>
        <v>299781.42659437499</v>
      </c>
      <c r="BT128" s="508">
        <f ca="1">CHOOSE($A128,Conversion!BT115,Conversion!BT118)</f>
        <v>305777.05512626248</v>
      </c>
      <c r="BU128" s="508">
        <f ca="1">CHOOSE($A128,Conversion!BU115,Conversion!BU118)</f>
        <v>305777.05512626248</v>
      </c>
      <c r="BV128" s="508">
        <f ca="1">CHOOSE($A128,Conversion!BV115,Conversion!BV118)</f>
        <v>305777.05512626248</v>
      </c>
      <c r="BW128" s="508">
        <f ca="1">CHOOSE($A128,Conversion!BW115,Conversion!BW118)</f>
        <v>305777.05512626248</v>
      </c>
      <c r="BX128" s="508">
        <f ca="1">CHOOSE($A128,Conversion!BX115,Conversion!BX118)</f>
        <v>305777.05512626248</v>
      </c>
      <c r="BY128" s="508">
        <f ca="1">CHOOSE($A128,Conversion!BY115,Conversion!BY118)</f>
        <v>305777.05512626248</v>
      </c>
      <c r="BZ128" s="508">
        <f ca="1">CHOOSE($A128,Conversion!BZ115,Conversion!BZ118)</f>
        <v>305777.05512626248</v>
      </c>
      <c r="CA128" s="508">
        <f ca="1">CHOOSE($A128,Conversion!CA115,Conversion!CA118)</f>
        <v>305777.05512626248</v>
      </c>
      <c r="CB128" s="508">
        <f ca="1">CHOOSE($A128,Conversion!CB115,Conversion!CB118)</f>
        <v>305777.05512626248</v>
      </c>
      <c r="CC128" s="508">
        <f ca="1">CHOOSE($A128,Conversion!CC115,Conversion!CC118)</f>
        <v>523758.8392446824</v>
      </c>
      <c r="CD128" s="508">
        <f ca="1">CHOOSE($A128,Conversion!CD115,Conversion!CD118)</f>
        <v>518973.74232626247</v>
      </c>
      <c r="CE128" s="508">
        <f ca="1">CHOOSE($A128,Conversion!CE115,Conversion!CE118)</f>
        <v>305777.05512626248</v>
      </c>
      <c r="CF128" s="508">
        <f ca="1">CHOOSE($A128,Conversion!CF115,Conversion!CF118)</f>
        <v>311892.59622878773</v>
      </c>
      <c r="CG128" s="508">
        <f ca="1">CHOOSE($A128,Conversion!CG115,Conversion!CG118)</f>
        <v>311892.59622878773</v>
      </c>
      <c r="CH128" s="508">
        <f ca="1">CHOOSE($A128,Conversion!CH115,Conversion!CH118)</f>
        <v>311892.59622878773</v>
      </c>
      <c r="CI128" s="508">
        <f ca="1">CHOOSE($A128,Conversion!CI115,Conversion!CI118)</f>
        <v>311892.59622878773</v>
      </c>
      <c r="CJ128" s="508">
        <f ca="1">CHOOSE($A128,Conversion!CJ115,Conversion!CJ118)</f>
        <v>311892.59622878773</v>
      </c>
      <c r="CK128" s="508">
        <f ca="1">CHOOSE($A128,Conversion!CK115,Conversion!CK118)</f>
        <v>311892.59622878773</v>
      </c>
      <c r="CL128" s="508">
        <f ca="1">CHOOSE($A128,Conversion!CL115,Conversion!CL118)</f>
        <v>311892.59622878773</v>
      </c>
      <c r="CM128" s="508">
        <f ca="1">CHOOSE($A128,Conversion!CM115,Conversion!CM118)</f>
        <v>311892.59622878773</v>
      </c>
      <c r="CN128" s="508">
        <f ca="1">CHOOSE($A128,Conversion!CN115,Conversion!CN118)</f>
        <v>311892.59622878773</v>
      </c>
      <c r="CO128" s="508">
        <f ca="1">CHOOSE($A128,Conversion!CO115,Conversion!CO118)</f>
        <v>534234.01602957596</v>
      </c>
      <c r="CP128" s="508">
        <f ca="1">CHOOSE($A128,Conversion!CP115,Conversion!CP118)</f>
        <v>529353.21717278776</v>
      </c>
      <c r="CQ128" s="508">
        <f ca="1">CHOOSE($A128,Conversion!CQ115,Conversion!CQ118)</f>
        <v>311892.59622878773</v>
      </c>
      <c r="CR128" s="508">
        <f ca="1">CHOOSE($A128,Conversion!CR115,Conversion!CR118)</f>
        <v>318130.44815336354</v>
      </c>
      <c r="CS128" s="508">
        <f ca="1">CHOOSE($A128,Conversion!CS115,Conversion!CS118)</f>
        <v>318130.44815336354</v>
      </c>
      <c r="CT128" s="508">
        <f ca="1">CHOOSE($A128,Conversion!CT115,Conversion!CT118)</f>
        <v>0</v>
      </c>
      <c r="CU128" s="508">
        <f ca="1">CHOOSE($A128,Conversion!CU115,Conversion!CU118)</f>
        <v>0</v>
      </c>
      <c r="CV128" s="508">
        <f ca="1">CHOOSE($A128,Conversion!CV115,Conversion!CV118)</f>
        <v>0</v>
      </c>
      <c r="CW128" s="508">
        <f ca="1">CHOOSE($A128,Conversion!CW115,Conversion!CW118)</f>
        <v>0</v>
      </c>
      <c r="CX128" s="508">
        <f ca="1">CHOOSE($A128,Conversion!CX115,Conversion!CX118)</f>
        <v>0</v>
      </c>
      <c r="CY128" s="508">
        <f ca="1">CHOOSE($A128,Conversion!CY115,Conversion!CY118)</f>
        <v>0</v>
      </c>
      <c r="CZ128" s="508">
        <f ca="1">CHOOSE($A128,Conversion!CZ115,Conversion!CZ118)</f>
        <v>0</v>
      </c>
      <c r="DA128" s="508">
        <f ca="1">CHOOSE($A128,Conversion!DA115,Conversion!DA118)</f>
        <v>0</v>
      </c>
      <c r="DB128" s="508">
        <f ca="1">CHOOSE($A128,Conversion!DB115,Conversion!DB118)</f>
        <v>0</v>
      </c>
      <c r="DC128" s="508">
        <f ca="1">CHOOSE($A128,Conversion!DC115,Conversion!DC118)</f>
        <v>0</v>
      </c>
      <c r="DD128" s="508">
        <f ca="1">CHOOSE($A128,Conversion!DD115,Conversion!DD118)</f>
        <v>0</v>
      </c>
      <c r="DE128" s="508">
        <f ca="1">CHOOSE($A128,Conversion!DE115,Conversion!DE118)</f>
        <v>0</v>
      </c>
      <c r="DF128" s="508">
        <f ca="1">CHOOSE($A128,Conversion!DF115,Conversion!DF118)</f>
        <v>0</v>
      </c>
      <c r="DG128" s="508">
        <f ca="1">CHOOSE($A128,Conversion!DG115,Conversion!DG118)</f>
        <v>0</v>
      </c>
      <c r="DH128" s="508">
        <f ca="1">CHOOSE($A128,Conversion!DH115,Conversion!DH118)</f>
        <v>0</v>
      </c>
      <c r="DI128" s="508">
        <f ca="1">CHOOSE($A128,Conversion!DI115,Conversion!DI118)</f>
        <v>0</v>
      </c>
      <c r="DJ128" s="508">
        <f ca="1">CHOOSE($A128,Conversion!DJ115,Conversion!DJ118)</f>
        <v>0</v>
      </c>
      <c r="DK128" s="508">
        <f ca="1">CHOOSE($A128,Conversion!DK115,Conversion!DK118)</f>
        <v>0</v>
      </c>
      <c r="DL128" s="508">
        <f ca="1">CHOOSE($A128,Conversion!DL115,Conversion!DL118)</f>
        <v>0</v>
      </c>
      <c r="DM128" s="508">
        <f ca="1">CHOOSE($A128,Conversion!DM115,Conversion!DM118)</f>
        <v>0</v>
      </c>
      <c r="DN128" s="508">
        <f ca="1">CHOOSE($A128,Conversion!DN115,Conversion!DN118)</f>
        <v>0</v>
      </c>
      <c r="DO128" s="508">
        <f ca="1">CHOOSE($A128,Conversion!DO115,Conversion!DO118)</f>
        <v>0</v>
      </c>
      <c r="DP128" s="508">
        <f ca="1">CHOOSE($A128,Conversion!DP115,Conversion!DP118)</f>
        <v>0</v>
      </c>
      <c r="DQ128" s="508">
        <f ca="1">CHOOSE($A128,Conversion!DQ115,Conversion!DQ118)</f>
        <v>0</v>
      </c>
      <c r="DR128" s="508">
        <f ca="1">CHOOSE($A128,Conversion!DR115,Conversion!DR118)</f>
        <v>0</v>
      </c>
      <c r="DS128" s="508">
        <f ca="1">CHOOSE($A128,Conversion!DS115,Conversion!DS118)</f>
        <v>0</v>
      </c>
      <c r="DT128" s="508">
        <f ca="1">CHOOSE($A128,Conversion!DT115,Conversion!DT118)</f>
        <v>0</v>
      </c>
      <c r="DU128" s="508">
        <f ca="1">CHOOSE($A128,Conversion!DU115,Conversion!DU118)</f>
        <v>0</v>
      </c>
      <c r="DV128" s="508">
        <f ca="1">CHOOSE($A128,Conversion!DV115,Conversion!DV118)</f>
        <v>0</v>
      </c>
      <c r="DW128" s="508">
        <f ca="1">CHOOSE($A128,Conversion!DW115,Conversion!DW118)</f>
        <v>0</v>
      </c>
      <c r="DX128" s="508">
        <f ca="1">CHOOSE($A128,Conversion!DX115,Conversion!DX118)</f>
        <v>0</v>
      </c>
      <c r="DY128" s="508">
        <f ca="1">CHOOSE($A128,Conversion!DY115,Conversion!DY118)</f>
        <v>0</v>
      </c>
      <c r="DZ128" s="508">
        <f ca="1">CHOOSE($A128,Conversion!DZ115,Conversion!DZ118)</f>
        <v>0</v>
      </c>
      <c r="EA128" s="508">
        <f ca="1">CHOOSE($A128,Conversion!EA115,Conversion!EA118)</f>
        <v>0</v>
      </c>
      <c r="EB128" s="508">
        <f ca="1">CHOOSE($A128,Conversion!EB115,Conversion!EB118)</f>
        <v>0</v>
      </c>
      <c r="EC128" s="508">
        <f ca="1">CHOOSE($A128,Conversion!EC115,Conversion!EC118)</f>
        <v>0</v>
      </c>
      <c r="ED128" s="508">
        <f ca="1">CHOOSE($A128,Conversion!ED115,Conversion!ED118)</f>
        <v>0</v>
      </c>
      <c r="EE128" s="508">
        <f ca="1">CHOOSE($A128,Conversion!EE115,Conversion!EE118)</f>
        <v>0</v>
      </c>
      <c r="EF128" s="508">
        <f ca="1">CHOOSE($A128,Conversion!EF115,Conversion!EF118)</f>
        <v>0</v>
      </c>
      <c r="EG128" s="508">
        <f ca="1">CHOOSE($A128,Conversion!EG115,Conversion!EG118)</f>
        <v>0</v>
      </c>
      <c r="EH128" s="508">
        <f ca="1">CHOOSE($A128,Conversion!EH115,Conversion!EH118)</f>
        <v>0</v>
      </c>
      <c r="EI128" s="508">
        <f ca="1">CHOOSE($A128,Conversion!EI115,Conversion!EI118)</f>
        <v>0</v>
      </c>
      <c r="EJ128" s="508">
        <f ca="1">CHOOSE($A128,Conversion!EJ115,Conversion!EJ118)</f>
        <v>0</v>
      </c>
      <c r="EK128" s="508">
        <f ca="1">CHOOSE($A128,Conversion!EK115,Conversion!EK118)</f>
        <v>0</v>
      </c>
      <c r="EL128" s="508">
        <f ca="1">CHOOSE($A128,Conversion!EL115,Conversion!EL118)</f>
        <v>0</v>
      </c>
      <c r="EM128" s="508">
        <f ca="1">CHOOSE($A128,Conversion!EM115,Conversion!EM118)</f>
        <v>0</v>
      </c>
      <c r="EN128" s="508">
        <f ca="1">CHOOSE($A128,Conversion!EN115,Conversion!EN118)</f>
        <v>0</v>
      </c>
      <c r="EO128" s="508">
        <f ca="1">CHOOSE($A128,Conversion!EO115,Conversion!EO118)</f>
        <v>0</v>
      </c>
      <c r="EP128" s="508">
        <f ca="1">CHOOSE($A128,Conversion!EP115,Conversion!EP118)</f>
        <v>0</v>
      </c>
      <c r="EQ128" s="508">
        <f ca="1">CHOOSE($A128,Conversion!EQ115,Conversion!EQ118)</f>
        <v>0</v>
      </c>
      <c r="ER128" s="508">
        <f ca="1">CHOOSE($A128,Conversion!ER115,Conversion!ER118)</f>
        <v>0</v>
      </c>
      <c r="ES128" s="508">
        <f ca="1">CHOOSE($A128,Conversion!ES115,Conversion!ES118)</f>
        <v>0</v>
      </c>
      <c r="ET128" s="508">
        <f ca="1">CHOOSE($A128,Conversion!ET115,Conversion!ET118)</f>
        <v>0</v>
      </c>
      <c r="EU128" s="508">
        <f ca="1">CHOOSE($A128,Conversion!EU115,Conversion!EU118)</f>
        <v>0</v>
      </c>
      <c r="EV128" s="508">
        <f ca="1">CHOOSE($A128,Conversion!EV115,Conversion!EV118)</f>
        <v>0</v>
      </c>
      <c r="EW128" s="508">
        <f ca="1">CHOOSE($A128,Conversion!EW115,Conversion!EW118)</f>
        <v>0</v>
      </c>
      <c r="EX128" s="508">
        <f ca="1">CHOOSE($A128,Conversion!EX115,Conversion!EX118)</f>
        <v>0</v>
      </c>
      <c r="EY128" s="506"/>
    </row>
    <row r="129" spans="1:155">
      <c r="A129" s="598">
        <v>2</v>
      </c>
      <c r="B129" s="515" t="str">
        <f ca="1">OFFSET(PriTop,$A$129,0)</f>
        <v>Profiled</v>
      </c>
      <c r="C129" s="419">
        <f ca="1">SUM(AF129:EY129)</f>
        <v>35701684.273700699</v>
      </c>
      <c r="D129" s="359"/>
      <c r="E129" s="419">
        <f ca="1">CHOOSE($A129,TotalCostPlus,TotalProfile,GrossTotal,FPTotal)</f>
        <v>35701684.273700744</v>
      </c>
      <c r="F129" s="863">
        <f ca="1">IF(ABS(C129-E129)&gt;ErrTol,1,0)</f>
        <v>0</v>
      </c>
      <c r="G129" s="359"/>
      <c r="H129" s="359"/>
      <c r="I129" s="359"/>
      <c r="J129" s="359"/>
      <c r="K129" s="359"/>
      <c r="L129" s="359"/>
      <c r="M129" s="359"/>
      <c r="N129" s="359"/>
      <c r="O129" s="359"/>
      <c r="P129" s="359"/>
      <c r="Q129" s="359"/>
      <c r="R129" s="359"/>
      <c r="S129" s="359"/>
      <c r="T129" s="359"/>
      <c r="U129" s="359"/>
      <c r="V129" s="359"/>
      <c r="W129" s="359"/>
      <c r="X129" s="359"/>
      <c r="Y129" s="359"/>
      <c r="Z129" s="359"/>
      <c r="AA129" s="359"/>
      <c r="AB129" s="359"/>
      <c r="AC129" s="359"/>
      <c r="AD129" s="359"/>
      <c r="AE129" s="359"/>
      <c r="AF129" s="508">
        <f ca="1">CHOOSE($A129,'Cost Plus'!AF115,'Profile before CoM'!AF115,'Profile with CoM'!AF115,'Final Price'!AF115)</f>
        <v>0</v>
      </c>
      <c r="AG129" s="508">
        <f ca="1">CHOOSE($A129,'Cost Plus'!AG115,'Profile before CoM'!AG115,'Profile with CoM'!AG115,'Final Price'!AG115)</f>
        <v>49553.36538461539</v>
      </c>
      <c r="AH129" s="508">
        <f ca="1">CHOOSE($A129,'Cost Plus'!AH115,'Profile before CoM'!AH115,'Profile with CoM'!AH115,'Final Price'!AH115)</f>
        <v>499166.96031168418</v>
      </c>
      <c r="AI129" s="508">
        <f ca="1">CHOOSE($A129,'Cost Plus'!AI115,'Profile before CoM'!AI115,'Profile with CoM'!AI115,'Final Price'!AI115)</f>
        <v>3384989.3341097618</v>
      </c>
      <c r="AJ129" s="508">
        <f ca="1">CHOOSE($A129,'Cost Plus'!AJ115,'Profile before CoM'!AJ115,'Profile with CoM'!AJ115,'Final Price'!AJ115)</f>
        <v>437356.00077642762</v>
      </c>
      <c r="AK129" s="508">
        <f ca="1">CHOOSE($A129,'Cost Plus'!AK115,'Profile before CoM'!AK115,'Profile with CoM'!AK115,'Final Price'!AK115)</f>
        <v>1774901.6998950155</v>
      </c>
      <c r="AL129" s="508">
        <f ca="1">CHOOSE($A129,'Cost Plus'!AL115,'Profile before CoM'!AL115,'Profile with CoM'!AL115,'Final Price'!AL115)</f>
        <v>429074.18987899151</v>
      </c>
      <c r="AM129" s="508">
        <f ca="1">CHOOSE($A129,'Cost Plus'!AM115,'Profile before CoM'!AM115,'Profile with CoM'!AM115,'Final Price'!AM115)</f>
        <v>786420.34372514533</v>
      </c>
      <c r="AN129" s="508">
        <f ca="1">CHOOSE($A129,'Cost Plus'!AN115,'Profile before CoM'!AN115,'Profile with CoM'!AN115,'Final Price'!AN115)</f>
        <v>1148916.0428437339</v>
      </c>
      <c r="AO129" s="508">
        <f ca="1">CHOOSE($A129,'Cost Plus'!AO115,'Profile before CoM'!AO115,'Profile with CoM'!AO115,'Final Price'!AO115)</f>
        <v>395228.03603283758</v>
      </c>
      <c r="AP129" s="508">
        <f ca="1">CHOOSE($A129,'Cost Plus'!AP115,'Profile before CoM'!AP115,'Profile with CoM'!AP115,'Final Price'!AP115)</f>
        <v>395228.03603283758</v>
      </c>
      <c r="AQ129" s="508">
        <f ca="1">CHOOSE($A129,'Cost Plus'!AQ115,'Profile before CoM'!AQ115,'Profile with CoM'!AQ115,'Final Price'!AQ115)</f>
        <v>634750.65822835092</v>
      </c>
      <c r="AR129" s="508">
        <f ca="1">CHOOSE($A129,'Cost Plus'!AR115,'Profile before CoM'!AR115,'Profile with CoM'!AR115,'Final Price'!AR115)</f>
        <v>394210.08731488895</v>
      </c>
      <c r="AS129" s="508">
        <f ca="1">CHOOSE($A129,'Cost Plus'!AS115,'Profile before CoM'!AS115,'Profile with CoM'!AS115,'Final Price'!AS115)</f>
        <v>394210.08731488988</v>
      </c>
      <c r="AT129" s="508">
        <f ca="1">CHOOSE($A129,'Cost Plus'!AT115,'Profile before CoM'!AT115,'Profile with CoM'!AT115,'Final Price'!AT115)</f>
        <v>667916.81207450433</v>
      </c>
      <c r="AU129" s="508">
        <f ca="1">CHOOSE($A129,'Cost Plus'!AU115,'Profile before CoM'!AU115,'Profile with CoM'!AU115,'Final Price'!AU115)</f>
        <v>427376.24116104282</v>
      </c>
      <c r="AV129" s="508">
        <f ca="1">CHOOSE($A129,'Cost Plus'!AV115,'Profile before CoM'!AV115,'Profile with CoM'!AV115,'Final Price'!AV115)</f>
        <v>428145.47193027381</v>
      </c>
      <c r="AW129" s="508">
        <f ca="1">CHOOSE($A129,'Cost Plus'!AW115,'Profile before CoM'!AW115,'Profile with CoM'!AW115,'Final Price'!AW115)</f>
        <v>671893.25045591441</v>
      </c>
      <c r="AX129" s="508">
        <f ca="1">CHOOSE($A129,'Cost Plus'!AX115,'Profile before CoM'!AX115,'Profile with CoM'!AX115,'Final Price'!AX115)</f>
        <v>394979.31808411947</v>
      </c>
      <c r="AY129" s="508">
        <f ca="1">CHOOSE($A129,'Cost Plus'!AY115,'Profile before CoM'!AY115,'Profile with CoM'!AY115,'Final Price'!AY115)</f>
        <v>394979.31808411999</v>
      </c>
      <c r="AZ129" s="508">
        <f ca="1">CHOOSE($A129,'Cost Plus'!AZ115,'Profile before CoM'!AZ115,'Profile with CoM'!AZ115,'Final Price'!AZ115)</f>
        <v>640330.70041584922</v>
      </c>
      <c r="BA129" s="508">
        <f ca="1">CHOOSE($A129,'Cost Plus'!BA115,'Profile before CoM'!BA115,'Profile with CoM'!BA115,'Final Price'!BA115)</f>
        <v>394979.31808411999</v>
      </c>
      <c r="BB129" s="508">
        <f ca="1">CHOOSE($A129,'Cost Plus'!BB115,'Profile before CoM'!BB115,'Profile with CoM'!BB115,'Final Price'!BB115)</f>
        <v>394979.31808411999</v>
      </c>
      <c r="BC129" s="508">
        <f ca="1">CHOOSE($A129,'Cost Plus'!BC115,'Profile before CoM'!BC115,'Profile with CoM'!BC115,'Final Price'!BC115)</f>
        <v>640330.70041584945</v>
      </c>
      <c r="BD129" s="508">
        <f ca="1">CHOOSE($A129,'Cost Plus'!BD115,'Profile before CoM'!BD115,'Profile with CoM'!BD115,'Final Price'!BD115)</f>
        <v>394979.31808412075</v>
      </c>
      <c r="BE129" s="508">
        <f ca="1">CHOOSE($A129,'Cost Plus'!BE115,'Profile before CoM'!BE115,'Profile with CoM'!BE115,'Final Price'!BE115)</f>
        <v>394979.31808411947</v>
      </c>
      <c r="BF129" s="508">
        <f ca="1">CHOOSE($A129,'Cost Plus'!BF115,'Profile before CoM'!BF115,'Profile with CoM'!BF115,'Final Price'!BF115)</f>
        <v>640330.70041585003</v>
      </c>
      <c r="BG129" s="508">
        <f ca="1">CHOOSE($A129,'Cost Plus'!BG115,'Profile before CoM'!BG115,'Profile with CoM'!BG115,'Final Price'!BG115)</f>
        <v>391421.83259558596</v>
      </c>
      <c r="BH129" s="508">
        <f ca="1">CHOOSE($A129,'Cost Plus'!BH115,'Profile before CoM'!BH115,'Profile with CoM'!BH115,'Final Price'!BH115)</f>
        <v>392206.44798020227</v>
      </c>
      <c r="BI129" s="508">
        <f ca="1">CHOOSE($A129,'Cost Plus'!BI115,'Profile before CoM'!BI115,'Profile with CoM'!BI115,'Final Price'!BI115)</f>
        <v>640829.18207635591</v>
      </c>
      <c r="BJ129" s="508">
        <f ca="1">CHOOSE($A129,'Cost Plus'!BJ115,'Profile before CoM'!BJ115,'Profile with CoM'!BJ115,'Final Price'!BJ115)</f>
        <v>392206.44798020227</v>
      </c>
      <c r="BK129" s="508">
        <f ca="1">CHOOSE($A129,'Cost Plus'!BK115,'Profile before CoM'!BK115,'Profile with CoM'!BK115,'Final Price'!BK115)</f>
        <v>392206.44798020227</v>
      </c>
      <c r="BL129" s="508">
        <f ca="1">CHOOSE($A129,'Cost Plus'!BL115,'Profile before CoM'!BL115,'Profile with CoM'!BL115,'Final Price'!BL115)</f>
        <v>642464.85795856791</v>
      </c>
      <c r="BM129" s="508">
        <f ca="1">CHOOSE($A129,'Cost Plus'!BM115,'Profile before CoM'!BM115,'Profile with CoM'!BM115,'Final Price'!BM115)</f>
        <v>392206.44798020151</v>
      </c>
      <c r="BN129" s="508">
        <f ca="1">CHOOSE($A129,'Cost Plus'!BN115,'Profile before CoM'!BN115,'Profile with CoM'!BN115,'Final Price'!BN115)</f>
        <v>392206.44798020227</v>
      </c>
      <c r="BO129" s="508">
        <f ca="1">CHOOSE($A129,'Cost Plus'!BO115,'Profile before CoM'!BO115,'Profile with CoM'!BO115,'Final Price'!BO115)</f>
        <v>642464.85795856756</v>
      </c>
      <c r="BP129" s="508">
        <f ca="1">CHOOSE($A129,'Cost Plus'!BP115,'Profile before CoM'!BP115,'Profile with CoM'!BP115,'Final Price'!BP115)</f>
        <v>392206.44798020227</v>
      </c>
      <c r="BQ129" s="508">
        <f ca="1">CHOOSE($A129,'Cost Plus'!BQ115,'Profile before CoM'!BQ115,'Profile with CoM'!BQ115,'Final Price'!BQ115)</f>
        <v>392206.44798020227</v>
      </c>
      <c r="BR129" s="508">
        <f ca="1">CHOOSE($A129,'Cost Plus'!BR115,'Profile before CoM'!BR115,'Profile with CoM'!BR115,'Final Price'!BR115)</f>
        <v>642464.85795856814</v>
      </c>
      <c r="BS129" s="508">
        <f ca="1">CHOOSE($A129,'Cost Plus'!BS115,'Profile before CoM'!BS115,'Profile with CoM'!BS115,'Final Price'!BS115)</f>
        <v>388648.96249166876</v>
      </c>
      <c r="BT129" s="508">
        <f ca="1">CHOOSE($A129,'Cost Plus'!BT115,'Profile before CoM'!BT115,'Profile with CoM'!BT115,'Final Price'!BT115)</f>
        <v>389449.27018397563</v>
      </c>
      <c r="BU129" s="508">
        <f ca="1">CHOOSE($A129,'Cost Plus'!BU115,'Profile before CoM'!BU115,'Profile with CoM'!BU115,'Final Price'!BU115)</f>
        <v>643044.45896205236</v>
      </c>
      <c r="BV129" s="508">
        <f ca="1">CHOOSE($A129,'Cost Plus'!BV115,'Profile before CoM'!BV115,'Profile with CoM'!BV115,'Final Price'!BV115)</f>
        <v>389449.27018397563</v>
      </c>
      <c r="BW129" s="508">
        <f ca="1">CHOOSE($A129,'Cost Plus'!BW115,'Profile before CoM'!BW115,'Profile with CoM'!BW115,'Final Price'!BW115)</f>
        <v>389449.27018397563</v>
      </c>
      <c r="BX129" s="508">
        <f ca="1">CHOOSE($A129,'Cost Plus'!BX115,'Profile before CoM'!BX115,'Profile with CoM'!BX115,'Final Price'!BX115)</f>
        <v>644712.84836190823</v>
      </c>
      <c r="BY129" s="508">
        <f ca="1">CHOOSE($A129,'Cost Plus'!BY115,'Profile before CoM'!BY115,'Profile with CoM'!BY115,'Final Price'!BY115)</f>
        <v>389449.27018397563</v>
      </c>
      <c r="BZ129" s="508">
        <f ca="1">CHOOSE($A129,'Cost Plus'!BZ115,'Profile before CoM'!BZ115,'Profile with CoM'!BZ115,'Final Price'!BZ115)</f>
        <v>389449.27018397622</v>
      </c>
      <c r="CA129" s="508">
        <f ca="1">CHOOSE($A129,'Cost Plus'!CA115,'Profile before CoM'!CA115,'Profile with CoM'!CA115,'Final Price'!CA115)</f>
        <v>644712.84836190881</v>
      </c>
      <c r="CB129" s="508">
        <f ca="1">CHOOSE($A129,'Cost Plus'!CB115,'Profile before CoM'!CB115,'Profile with CoM'!CB115,'Final Price'!CB115)</f>
        <v>389449.27018397563</v>
      </c>
      <c r="CC129" s="508">
        <f ca="1">CHOOSE($A129,'Cost Plus'!CC115,'Profile before CoM'!CC115,'Profile with CoM'!CC115,'Final Price'!CC115)</f>
        <v>389449.27018397563</v>
      </c>
      <c r="CD129" s="508">
        <f ca="1">CHOOSE($A129,'Cost Plus'!CD115,'Profile before CoM'!CD115,'Profile with CoM'!CD115,'Final Price'!CD115)</f>
        <v>644712.84836190823</v>
      </c>
      <c r="CE129" s="508">
        <f ca="1">CHOOSE($A129,'Cost Plus'!CE115,'Profile before CoM'!CE115,'Profile with CoM'!CE115,'Final Price'!CE115)</f>
        <v>385891.78469544213</v>
      </c>
      <c r="CF129" s="508">
        <f ca="1">CHOOSE($A129,'Cost Plus'!CF115,'Profile before CoM'!CF115,'Profile with CoM'!CF115,'Final Price'!CF115)</f>
        <v>386708.09854159679</v>
      </c>
      <c r="CG129" s="508">
        <f ca="1">CHOOSE($A129,'Cost Plus'!CG115,'Profile before CoM'!CG115,'Profile with CoM'!CG115,'Final Price'!CG115)</f>
        <v>645375.19109523471</v>
      </c>
      <c r="CH129" s="508">
        <f ca="1">CHOOSE($A129,'Cost Plus'!CH115,'Profile before CoM'!CH115,'Profile with CoM'!CH115,'Final Price'!CH115)</f>
        <v>386708.09854159679</v>
      </c>
      <c r="CI129" s="508">
        <f ca="1">CHOOSE($A129,'Cost Plus'!CI115,'Profile before CoM'!CI115,'Profile with CoM'!CI115,'Final Price'!CI115)</f>
        <v>386708.09854159597</v>
      </c>
      <c r="CJ129" s="508">
        <f ca="1">CHOOSE($A129,'Cost Plus'!CJ115,'Profile before CoM'!CJ115,'Profile with CoM'!CJ115,'Final Price'!CJ115)</f>
        <v>647076.94828308921</v>
      </c>
      <c r="CK129" s="508">
        <f ca="1">CHOOSE($A129,'Cost Plus'!CK115,'Profile before CoM'!CK115,'Profile with CoM'!CK115,'Final Price'!CK115)</f>
        <v>386708.09854159679</v>
      </c>
      <c r="CL129" s="508">
        <f ca="1">CHOOSE($A129,'Cost Plus'!CL115,'Profile before CoM'!CL115,'Profile with CoM'!CL115,'Final Price'!CL115)</f>
        <v>386708.09854159597</v>
      </c>
      <c r="CM129" s="508">
        <f ca="1">CHOOSE($A129,'Cost Plus'!CM115,'Profile before CoM'!CM115,'Profile with CoM'!CM115,'Final Price'!CM115)</f>
        <v>647076.94828308863</v>
      </c>
      <c r="CN129" s="508">
        <f ca="1">CHOOSE($A129,'Cost Plus'!CN115,'Profile before CoM'!CN115,'Profile with CoM'!CN115,'Final Price'!CN115)</f>
        <v>386708.09854159597</v>
      </c>
      <c r="CO129" s="508">
        <f ca="1">CHOOSE($A129,'Cost Plus'!CO115,'Profile before CoM'!CO115,'Profile with CoM'!CO115,'Final Price'!CO115)</f>
        <v>386708.09854159679</v>
      </c>
      <c r="CP129" s="508">
        <f ca="1">CHOOSE($A129,'Cost Plus'!CP115,'Profile before CoM'!CP115,'Profile with CoM'!CP115,'Final Price'!CP115)</f>
        <v>647076.94828308793</v>
      </c>
      <c r="CQ129" s="508">
        <f ca="1">CHOOSE($A129,'Cost Plus'!CQ115,'Profile before CoM'!CQ115,'Profile with CoM'!CQ115,'Final Price'!CQ115)</f>
        <v>383150.61305306328</v>
      </c>
      <c r="CR129" s="508">
        <f ca="1">CHOOSE($A129,'Cost Plus'!CR115,'Profile before CoM'!CR115,'Profile with CoM'!CR115,'Final Price'!CR115)</f>
        <v>383983.25317613955</v>
      </c>
      <c r="CS129" s="508">
        <f ca="1">CHOOSE($A129,'Cost Plus'!CS115,'Profile before CoM'!CS115,'Profile with CoM'!CS115,'Final Price'!CS115)</f>
        <v>647823.68758085172</v>
      </c>
      <c r="CT129" s="508">
        <f ca="1">CHOOSE($A129,'Cost Plus'!CT115,'Profile before CoM'!CT115,'Profile with CoM'!CT115,'Final Price'!CT115)</f>
        <v>0</v>
      </c>
      <c r="CU129" s="508">
        <f ca="1">CHOOSE($A129,'Cost Plus'!CU115,'Profile before CoM'!CU115,'Profile with CoM'!CU115,'Final Price'!CU115)</f>
        <v>0</v>
      </c>
      <c r="CV129" s="508">
        <f ca="1">CHOOSE($A129,'Cost Plus'!CV115,'Profile before CoM'!CV115,'Profile with CoM'!CV115,'Final Price'!CV115)</f>
        <v>0</v>
      </c>
      <c r="CW129" s="508">
        <f ca="1">CHOOSE($A129,'Cost Plus'!CW115,'Profile before CoM'!CW115,'Profile with CoM'!CW115,'Final Price'!CW115)</f>
        <v>0</v>
      </c>
      <c r="CX129" s="508">
        <f ca="1">CHOOSE($A129,'Cost Plus'!CX115,'Profile before CoM'!CX115,'Profile with CoM'!CX115,'Final Price'!CX115)</f>
        <v>0</v>
      </c>
      <c r="CY129" s="508">
        <f ca="1">CHOOSE($A129,'Cost Plus'!CY115,'Profile before CoM'!CY115,'Profile with CoM'!CY115,'Final Price'!CY115)</f>
        <v>0</v>
      </c>
      <c r="CZ129" s="508">
        <f ca="1">CHOOSE($A129,'Cost Plus'!CZ115,'Profile before CoM'!CZ115,'Profile with CoM'!CZ115,'Final Price'!CZ115)</f>
        <v>0</v>
      </c>
      <c r="DA129" s="508">
        <f ca="1">CHOOSE($A129,'Cost Plus'!DA115,'Profile before CoM'!DA115,'Profile with CoM'!DA115,'Final Price'!DA115)</f>
        <v>0</v>
      </c>
      <c r="DB129" s="508">
        <f ca="1">CHOOSE($A129,'Cost Plus'!DB115,'Profile before CoM'!DB115,'Profile with CoM'!DB115,'Final Price'!DB115)</f>
        <v>0</v>
      </c>
      <c r="DC129" s="508">
        <f ca="1">CHOOSE($A129,'Cost Plus'!DC115,'Profile before CoM'!DC115,'Profile with CoM'!DC115,'Final Price'!DC115)</f>
        <v>0</v>
      </c>
      <c r="DD129" s="508">
        <f ca="1">CHOOSE($A129,'Cost Plus'!DD115,'Profile before CoM'!DD115,'Profile with CoM'!DD115,'Final Price'!DD115)</f>
        <v>0</v>
      </c>
      <c r="DE129" s="508">
        <f ca="1">CHOOSE($A129,'Cost Plus'!DE115,'Profile before CoM'!DE115,'Profile with CoM'!DE115,'Final Price'!DE115)</f>
        <v>0</v>
      </c>
      <c r="DF129" s="508">
        <f ca="1">CHOOSE($A129,'Cost Plus'!DF115,'Profile before CoM'!DF115,'Profile with CoM'!DF115,'Final Price'!DF115)</f>
        <v>0</v>
      </c>
      <c r="DG129" s="508">
        <f ca="1">CHOOSE($A129,'Cost Plus'!DG115,'Profile before CoM'!DG115,'Profile with CoM'!DG115,'Final Price'!DG115)</f>
        <v>0</v>
      </c>
      <c r="DH129" s="508">
        <f ca="1">CHOOSE($A129,'Cost Plus'!DH115,'Profile before CoM'!DH115,'Profile with CoM'!DH115,'Final Price'!DH115)</f>
        <v>0</v>
      </c>
      <c r="DI129" s="508">
        <f ca="1">CHOOSE($A129,'Cost Plus'!DI115,'Profile before CoM'!DI115,'Profile with CoM'!DI115,'Final Price'!DI115)</f>
        <v>0</v>
      </c>
      <c r="DJ129" s="508">
        <f ca="1">CHOOSE($A129,'Cost Plus'!DJ115,'Profile before CoM'!DJ115,'Profile with CoM'!DJ115,'Final Price'!DJ115)</f>
        <v>0</v>
      </c>
      <c r="DK129" s="508">
        <f ca="1">CHOOSE($A129,'Cost Plus'!DK115,'Profile before CoM'!DK115,'Profile with CoM'!DK115,'Final Price'!DK115)</f>
        <v>0</v>
      </c>
      <c r="DL129" s="508">
        <f ca="1">CHOOSE($A129,'Cost Plus'!DL115,'Profile before CoM'!DL115,'Profile with CoM'!DL115,'Final Price'!DL115)</f>
        <v>0</v>
      </c>
      <c r="DM129" s="508">
        <f ca="1">CHOOSE($A129,'Cost Plus'!DM115,'Profile before CoM'!DM115,'Profile with CoM'!DM115,'Final Price'!DM115)</f>
        <v>0</v>
      </c>
      <c r="DN129" s="508">
        <f ca="1">CHOOSE($A129,'Cost Plus'!DN115,'Profile before CoM'!DN115,'Profile with CoM'!DN115,'Final Price'!DN115)</f>
        <v>0</v>
      </c>
      <c r="DO129" s="508">
        <f ca="1">CHOOSE($A129,'Cost Plus'!DO115,'Profile before CoM'!DO115,'Profile with CoM'!DO115,'Final Price'!DO115)</f>
        <v>0</v>
      </c>
      <c r="DP129" s="508">
        <f ca="1">CHOOSE($A129,'Cost Plus'!DP115,'Profile before CoM'!DP115,'Profile with CoM'!DP115,'Final Price'!DP115)</f>
        <v>0</v>
      </c>
      <c r="DQ129" s="508">
        <f ca="1">CHOOSE($A129,'Cost Plus'!DQ115,'Profile before CoM'!DQ115,'Profile with CoM'!DQ115,'Final Price'!DQ115)</f>
        <v>0</v>
      </c>
      <c r="DR129" s="508">
        <f ca="1">CHOOSE($A129,'Cost Plus'!DR115,'Profile before CoM'!DR115,'Profile with CoM'!DR115,'Final Price'!DR115)</f>
        <v>0</v>
      </c>
      <c r="DS129" s="508">
        <f ca="1">CHOOSE($A129,'Cost Plus'!DS115,'Profile before CoM'!DS115,'Profile with CoM'!DS115,'Final Price'!DS115)</f>
        <v>0</v>
      </c>
      <c r="DT129" s="508">
        <f ca="1">CHOOSE($A129,'Cost Plus'!DT115,'Profile before CoM'!DT115,'Profile with CoM'!DT115,'Final Price'!DT115)</f>
        <v>0</v>
      </c>
      <c r="DU129" s="508">
        <f ca="1">CHOOSE($A129,'Cost Plus'!DU115,'Profile before CoM'!DU115,'Profile with CoM'!DU115,'Final Price'!DU115)</f>
        <v>0</v>
      </c>
      <c r="DV129" s="508">
        <f ca="1">CHOOSE($A129,'Cost Plus'!DV115,'Profile before CoM'!DV115,'Profile with CoM'!DV115,'Final Price'!DV115)</f>
        <v>0</v>
      </c>
      <c r="DW129" s="508">
        <f ca="1">CHOOSE($A129,'Cost Plus'!DW115,'Profile before CoM'!DW115,'Profile with CoM'!DW115,'Final Price'!DW115)</f>
        <v>0</v>
      </c>
      <c r="DX129" s="508">
        <f ca="1">CHOOSE($A129,'Cost Plus'!DX115,'Profile before CoM'!DX115,'Profile with CoM'!DX115,'Final Price'!DX115)</f>
        <v>0</v>
      </c>
      <c r="DY129" s="508">
        <f ca="1">CHOOSE($A129,'Cost Plus'!DY115,'Profile before CoM'!DY115,'Profile with CoM'!DY115,'Final Price'!DY115)</f>
        <v>0</v>
      </c>
      <c r="DZ129" s="508">
        <f ca="1">CHOOSE($A129,'Cost Plus'!DZ115,'Profile before CoM'!DZ115,'Profile with CoM'!DZ115,'Final Price'!DZ115)</f>
        <v>0</v>
      </c>
      <c r="EA129" s="508">
        <f ca="1">CHOOSE($A129,'Cost Plus'!EA115,'Profile before CoM'!EA115,'Profile with CoM'!EA115,'Final Price'!EA115)</f>
        <v>0</v>
      </c>
      <c r="EB129" s="508">
        <f ca="1">CHOOSE($A129,'Cost Plus'!EB115,'Profile before CoM'!EB115,'Profile with CoM'!EB115,'Final Price'!EB115)</f>
        <v>0</v>
      </c>
      <c r="EC129" s="508">
        <f ca="1">CHOOSE($A129,'Cost Plus'!EC115,'Profile before CoM'!EC115,'Profile with CoM'!EC115,'Final Price'!EC115)</f>
        <v>0</v>
      </c>
      <c r="ED129" s="508">
        <f ca="1">CHOOSE($A129,'Cost Plus'!ED115,'Profile before CoM'!ED115,'Profile with CoM'!ED115,'Final Price'!ED115)</f>
        <v>0</v>
      </c>
      <c r="EE129" s="508">
        <f ca="1">CHOOSE($A129,'Cost Plus'!EE115,'Profile before CoM'!EE115,'Profile with CoM'!EE115,'Final Price'!EE115)</f>
        <v>0</v>
      </c>
      <c r="EF129" s="508">
        <f ca="1">CHOOSE($A129,'Cost Plus'!EF115,'Profile before CoM'!EF115,'Profile with CoM'!EF115,'Final Price'!EF115)</f>
        <v>0</v>
      </c>
      <c r="EG129" s="508">
        <f ca="1">CHOOSE($A129,'Cost Plus'!EG115,'Profile before CoM'!EG115,'Profile with CoM'!EG115,'Final Price'!EG115)</f>
        <v>0</v>
      </c>
      <c r="EH129" s="508">
        <f ca="1">CHOOSE($A129,'Cost Plus'!EH115,'Profile before CoM'!EH115,'Profile with CoM'!EH115,'Final Price'!EH115)</f>
        <v>0</v>
      </c>
      <c r="EI129" s="508">
        <f ca="1">CHOOSE($A129,'Cost Plus'!EI115,'Profile before CoM'!EI115,'Profile with CoM'!EI115,'Final Price'!EI115)</f>
        <v>0</v>
      </c>
      <c r="EJ129" s="508">
        <f ca="1">CHOOSE($A129,'Cost Plus'!EJ115,'Profile before CoM'!EJ115,'Profile with CoM'!EJ115,'Final Price'!EJ115)</f>
        <v>0</v>
      </c>
      <c r="EK129" s="508">
        <f ca="1">CHOOSE($A129,'Cost Plus'!EK115,'Profile before CoM'!EK115,'Profile with CoM'!EK115,'Final Price'!EK115)</f>
        <v>0</v>
      </c>
      <c r="EL129" s="508">
        <f ca="1">CHOOSE($A129,'Cost Plus'!EL115,'Profile before CoM'!EL115,'Profile with CoM'!EL115,'Final Price'!EL115)</f>
        <v>0</v>
      </c>
      <c r="EM129" s="508">
        <f ca="1">CHOOSE($A129,'Cost Plus'!EM115,'Profile before CoM'!EM115,'Profile with CoM'!EM115,'Final Price'!EM115)</f>
        <v>0</v>
      </c>
      <c r="EN129" s="508">
        <f ca="1">CHOOSE($A129,'Cost Plus'!EN115,'Profile before CoM'!EN115,'Profile with CoM'!EN115,'Final Price'!EN115)</f>
        <v>0</v>
      </c>
      <c r="EO129" s="508">
        <f ca="1">CHOOSE($A129,'Cost Plus'!EO115,'Profile before CoM'!EO115,'Profile with CoM'!EO115,'Final Price'!EO115)</f>
        <v>0</v>
      </c>
      <c r="EP129" s="508">
        <f ca="1">CHOOSE($A129,'Cost Plus'!EP115,'Profile before CoM'!EP115,'Profile with CoM'!EP115,'Final Price'!EP115)</f>
        <v>0</v>
      </c>
      <c r="EQ129" s="508">
        <f ca="1">CHOOSE($A129,'Cost Plus'!EQ115,'Profile before CoM'!EQ115,'Profile with CoM'!EQ115,'Final Price'!EQ115)</f>
        <v>0</v>
      </c>
      <c r="ER129" s="508">
        <f ca="1">CHOOSE($A129,'Cost Plus'!ER115,'Profile before CoM'!ER115,'Profile with CoM'!ER115,'Final Price'!ER115)</f>
        <v>0</v>
      </c>
      <c r="ES129" s="508">
        <f ca="1">CHOOSE($A129,'Cost Plus'!ES115,'Profile before CoM'!ES115,'Profile with CoM'!ES115,'Final Price'!ES115)</f>
        <v>0</v>
      </c>
      <c r="ET129" s="508">
        <f ca="1">CHOOSE($A129,'Cost Plus'!ET115,'Profile before CoM'!ET115,'Profile with CoM'!ET115,'Final Price'!ET115)</f>
        <v>0</v>
      </c>
      <c r="EU129" s="508">
        <f ca="1">CHOOSE($A129,'Cost Plus'!EU115,'Profile before CoM'!EU115,'Profile with CoM'!EU115,'Final Price'!EU115)</f>
        <v>0</v>
      </c>
      <c r="EV129" s="508">
        <f ca="1">CHOOSE($A129,'Cost Plus'!EV115,'Profile before CoM'!EV115,'Profile with CoM'!EV115,'Final Price'!EV115)</f>
        <v>0</v>
      </c>
      <c r="EW129" s="508">
        <f ca="1">CHOOSE($A129,'Cost Plus'!EW115,'Profile before CoM'!EW115,'Profile with CoM'!EW115,'Final Price'!EW115)</f>
        <v>0</v>
      </c>
      <c r="EX129" s="508">
        <f ca="1">CHOOSE($A129,'Cost Plus'!EX115,'Profile before CoM'!EX115,'Profile with CoM'!EX115,'Final Price'!EX115)</f>
        <v>0</v>
      </c>
      <c r="EY129" s="506"/>
    </row>
    <row r="130" spans="1:155" ht="4.5" customHeight="1">
      <c r="A130" s="411"/>
      <c r="B130" s="412"/>
      <c r="C130" s="412"/>
      <c r="D130" s="412"/>
      <c r="E130" s="413"/>
      <c r="F130" s="412"/>
      <c r="G130" s="412"/>
      <c r="H130" s="413"/>
      <c r="I130" s="412"/>
      <c r="J130" s="412"/>
      <c r="K130" s="412"/>
      <c r="L130" s="412"/>
      <c r="M130" s="412"/>
      <c r="N130" s="412"/>
      <c r="O130" s="412"/>
      <c r="P130" s="412"/>
      <c r="Q130" s="412"/>
      <c r="R130" s="412"/>
      <c r="S130" s="412"/>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c r="BD130" s="412"/>
      <c r="BE130" s="412"/>
      <c r="BF130" s="412"/>
      <c r="BG130" s="412"/>
      <c r="BH130" s="412"/>
      <c r="BI130" s="412"/>
      <c r="BJ130" s="412"/>
      <c r="BK130" s="412"/>
      <c r="BL130" s="412"/>
      <c r="BM130" s="412"/>
      <c r="BN130" s="412"/>
      <c r="BO130" s="412"/>
      <c r="BP130" s="412"/>
      <c r="BQ130" s="412"/>
      <c r="BR130" s="412"/>
      <c r="BS130" s="412"/>
      <c r="BT130" s="412"/>
      <c r="BU130" s="412"/>
      <c r="BV130" s="412"/>
      <c r="BW130" s="412"/>
      <c r="BX130" s="412"/>
      <c r="BY130" s="412"/>
      <c r="BZ130" s="412"/>
      <c r="CA130" s="412"/>
      <c r="CB130" s="412"/>
      <c r="CC130" s="412"/>
      <c r="CD130" s="412"/>
      <c r="CE130" s="412"/>
      <c r="CF130" s="412"/>
      <c r="CG130" s="412"/>
      <c r="CH130" s="412"/>
      <c r="CI130" s="412"/>
      <c r="CJ130" s="412"/>
      <c r="CK130" s="412"/>
      <c r="CL130" s="412"/>
      <c r="CM130" s="412"/>
      <c r="CN130" s="412"/>
      <c r="CO130" s="412"/>
      <c r="CP130" s="412"/>
      <c r="CQ130" s="412"/>
      <c r="CR130" s="412"/>
      <c r="CS130" s="412"/>
      <c r="CT130" s="412"/>
      <c r="CU130" s="412"/>
      <c r="CV130" s="412"/>
      <c r="CW130" s="412"/>
      <c r="CX130" s="412"/>
      <c r="CY130" s="412"/>
      <c r="CZ130" s="412"/>
      <c r="DA130" s="412"/>
      <c r="DB130" s="412"/>
      <c r="DC130" s="412"/>
      <c r="DD130" s="412"/>
      <c r="DE130" s="412"/>
      <c r="DF130" s="412"/>
      <c r="DG130" s="412"/>
      <c r="DH130" s="412"/>
      <c r="DI130" s="412"/>
      <c r="DJ130" s="412"/>
      <c r="DK130" s="412"/>
      <c r="DL130" s="412"/>
      <c r="DM130" s="412"/>
      <c r="DN130" s="412"/>
      <c r="DO130" s="412"/>
      <c r="DP130" s="412"/>
      <c r="DQ130" s="412"/>
      <c r="DR130" s="412"/>
      <c r="DS130" s="412"/>
      <c r="DT130" s="412"/>
      <c r="DU130" s="412"/>
      <c r="DV130" s="412"/>
      <c r="DW130" s="412"/>
      <c r="DX130" s="412"/>
      <c r="DY130" s="412"/>
      <c r="DZ130" s="412"/>
      <c r="EA130" s="412"/>
      <c r="EB130" s="412"/>
      <c r="EC130" s="412"/>
      <c r="ED130" s="412"/>
      <c r="EE130" s="412"/>
      <c r="EF130" s="412"/>
      <c r="EG130" s="412"/>
      <c r="EH130" s="412"/>
      <c r="EI130" s="412"/>
      <c r="EJ130" s="412"/>
      <c r="EK130" s="412"/>
      <c r="EL130" s="412"/>
      <c r="EM130" s="412"/>
      <c r="EN130" s="412"/>
      <c r="EO130" s="412"/>
      <c r="EP130" s="412"/>
      <c r="EQ130" s="412"/>
      <c r="ER130" s="412"/>
      <c r="ES130" s="412"/>
      <c r="ET130" s="412"/>
      <c r="EU130" s="412"/>
      <c r="EV130" s="412"/>
      <c r="EW130" s="412"/>
      <c r="EX130" s="412"/>
      <c r="EY130" s="503"/>
    </row>
    <row r="131" spans="1:155">
      <c r="A131" s="359"/>
      <c r="B131" s="359"/>
      <c r="C131" s="359"/>
      <c r="D131" s="359"/>
      <c r="E131" s="410"/>
      <c r="F131" s="359"/>
      <c r="G131" s="359"/>
      <c r="H131" s="359"/>
      <c r="I131" s="359"/>
      <c r="J131" s="359"/>
      <c r="K131" s="359"/>
      <c r="L131" s="359"/>
      <c r="M131" s="359"/>
      <c r="N131" s="359"/>
      <c r="O131" s="359"/>
      <c r="P131" s="359"/>
      <c r="Q131" s="359"/>
      <c r="R131" s="359"/>
      <c r="S131" s="359"/>
      <c r="T131" s="359"/>
      <c r="U131" s="359"/>
      <c r="V131" s="359"/>
      <c r="W131" s="359"/>
      <c r="X131" s="359"/>
      <c r="Y131" s="359"/>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59"/>
      <c r="BT131" s="359"/>
      <c r="BU131" s="359"/>
      <c r="BV131" s="359"/>
      <c r="BW131" s="359"/>
      <c r="BX131" s="359"/>
      <c r="BY131" s="359"/>
      <c r="BZ131" s="359"/>
      <c r="CA131" s="359"/>
      <c r="CB131" s="359"/>
      <c r="CC131" s="359"/>
      <c r="CD131" s="359"/>
      <c r="CE131" s="359"/>
      <c r="CF131" s="359"/>
      <c r="CG131" s="359"/>
      <c r="CH131" s="359"/>
      <c r="CI131" s="359"/>
      <c r="CJ131" s="359"/>
      <c r="CK131" s="359"/>
      <c r="CL131" s="359"/>
      <c r="CM131" s="359"/>
      <c r="CN131" s="359"/>
      <c r="CO131" s="359"/>
      <c r="CP131" s="359"/>
      <c r="CQ131" s="359"/>
      <c r="CR131" s="359"/>
      <c r="CS131" s="359"/>
      <c r="CT131" s="359"/>
      <c r="CU131" s="359"/>
      <c r="CV131" s="359"/>
      <c r="CW131" s="359"/>
      <c r="CX131" s="359"/>
      <c r="CY131" s="359"/>
      <c r="CZ131" s="359"/>
      <c r="DA131" s="359"/>
      <c r="DB131" s="359"/>
      <c r="DC131" s="359"/>
      <c r="DD131" s="359"/>
      <c r="DE131" s="359"/>
      <c r="DF131" s="359"/>
      <c r="DG131" s="359"/>
      <c r="DH131" s="359"/>
      <c r="DI131" s="359"/>
      <c r="DJ131" s="359"/>
      <c r="DK131" s="359"/>
      <c r="DL131" s="359"/>
      <c r="DM131" s="359"/>
      <c r="DN131" s="359"/>
      <c r="DO131" s="359"/>
      <c r="DP131" s="359"/>
      <c r="DQ131" s="359"/>
      <c r="DR131" s="359"/>
      <c r="DS131" s="359"/>
      <c r="DT131" s="359"/>
      <c r="DU131" s="359"/>
      <c r="DV131" s="359"/>
      <c r="DW131" s="359"/>
      <c r="DX131" s="359"/>
      <c r="DY131" s="359"/>
      <c r="DZ131" s="359"/>
      <c r="EA131" s="359"/>
      <c r="EB131" s="359"/>
      <c r="EC131" s="359"/>
      <c r="ED131" s="359"/>
      <c r="EE131" s="359"/>
      <c r="EF131" s="359"/>
      <c r="EG131" s="359"/>
      <c r="EH131" s="359"/>
      <c r="EI131" s="359"/>
      <c r="EJ131" s="359"/>
      <c r="EK131" s="359"/>
      <c r="EL131" s="359"/>
      <c r="EM131" s="359"/>
      <c r="EN131" s="359"/>
      <c r="EO131" s="359"/>
      <c r="EP131" s="359"/>
      <c r="EQ131" s="359"/>
      <c r="ER131" s="359"/>
      <c r="ES131" s="359"/>
      <c r="ET131" s="359"/>
      <c r="EU131" s="359"/>
      <c r="EV131" s="359"/>
      <c r="EW131" s="359"/>
      <c r="EX131" s="359"/>
      <c r="EY131" s="506"/>
    </row>
    <row r="132" spans="1:155">
      <c r="EY132" s="506"/>
    </row>
    <row r="133" spans="1:155" s="94" customFormat="1" ht="12.75" customHeight="1">
      <c r="A133" s="377" t="s">
        <v>75</v>
      </c>
      <c r="B133" s="377"/>
      <c r="C133" s="377"/>
      <c r="D133" s="377"/>
      <c r="E133" s="377"/>
      <c r="F133" s="377"/>
      <c r="G133" s="377"/>
      <c r="H133" s="377"/>
      <c r="I133" s="377"/>
      <c r="J133" s="377"/>
      <c r="K133" s="377"/>
      <c r="L133" s="377"/>
      <c r="M133" s="377"/>
      <c r="N133" s="377"/>
      <c r="O133" s="377"/>
      <c r="P133" s="377"/>
      <c r="Q133" s="377"/>
      <c r="R133" s="377"/>
      <c r="S133" s="377"/>
      <c r="T133" s="377"/>
      <c r="U133" s="377"/>
      <c r="V133" s="377"/>
      <c r="W133" s="377"/>
      <c r="X133" s="377"/>
      <c r="Y133" s="377"/>
      <c r="Z133" s="377"/>
      <c r="AA133" s="377"/>
      <c r="AB133" s="377"/>
      <c r="AC133" s="377"/>
      <c r="AD133" s="377"/>
      <c r="AE133" s="377"/>
      <c r="AF133" s="377"/>
      <c r="AG133" s="377"/>
      <c r="AH133" s="377"/>
      <c r="AI133" s="377"/>
      <c r="AJ133" s="377"/>
      <c r="AK133" s="377"/>
      <c r="AL133" s="377"/>
      <c r="AM133" s="377"/>
      <c r="AN133" s="377"/>
      <c r="AO133" s="377"/>
      <c r="AP133" s="377"/>
      <c r="AQ133" s="377"/>
      <c r="AR133" s="377"/>
      <c r="AS133" s="377"/>
      <c r="AT133" s="377"/>
      <c r="AU133" s="377"/>
      <c r="AV133" s="377"/>
      <c r="AW133" s="377"/>
      <c r="AX133" s="377"/>
      <c r="AY133" s="377"/>
      <c r="AZ133" s="377"/>
      <c r="BA133" s="377"/>
      <c r="BB133" s="377"/>
      <c r="BC133" s="377"/>
      <c r="BD133" s="377"/>
      <c r="BE133" s="377"/>
      <c r="BF133" s="377"/>
      <c r="BG133" s="377"/>
      <c r="BH133" s="377"/>
      <c r="BI133" s="377"/>
      <c r="BJ133" s="377"/>
      <c r="BK133" s="377"/>
      <c r="BL133" s="377"/>
      <c r="BM133" s="377"/>
      <c r="BN133" s="377"/>
      <c r="BO133" s="377"/>
      <c r="BP133" s="377"/>
      <c r="BQ133" s="377"/>
      <c r="BR133" s="377"/>
      <c r="BS133" s="377"/>
      <c r="BT133" s="377"/>
      <c r="BU133" s="377"/>
      <c r="BV133" s="377"/>
      <c r="BW133" s="377"/>
      <c r="BX133" s="377"/>
      <c r="BY133" s="377"/>
      <c r="BZ133" s="377"/>
      <c r="CA133" s="377"/>
      <c r="CB133" s="377"/>
      <c r="CC133" s="377"/>
      <c r="CD133" s="377"/>
      <c r="CE133" s="377"/>
      <c r="CF133" s="377"/>
      <c r="CG133" s="377"/>
      <c r="CH133" s="377"/>
      <c r="CI133" s="377"/>
      <c r="CJ133" s="377"/>
      <c r="CK133" s="377"/>
      <c r="CL133" s="377"/>
      <c r="CM133" s="377"/>
      <c r="CN133" s="377"/>
      <c r="CO133" s="377"/>
      <c r="CP133" s="377"/>
      <c r="CQ133" s="377"/>
      <c r="CR133" s="377"/>
      <c r="CS133" s="377"/>
      <c r="CT133" s="377"/>
      <c r="CU133" s="377"/>
      <c r="CV133" s="377"/>
      <c r="CW133" s="377"/>
      <c r="CX133" s="377"/>
      <c r="CY133" s="377"/>
      <c r="CZ133" s="377"/>
      <c r="DA133" s="377"/>
      <c r="DB133" s="377"/>
      <c r="DC133" s="377"/>
      <c r="DD133" s="377"/>
      <c r="DE133" s="377"/>
      <c r="DF133" s="377"/>
      <c r="DG133" s="377"/>
      <c r="DH133" s="377"/>
      <c r="DI133" s="377"/>
      <c r="DJ133" s="377"/>
      <c r="DK133" s="377"/>
      <c r="DL133" s="377"/>
      <c r="DM133" s="377"/>
      <c r="DN133" s="377"/>
      <c r="DO133" s="377"/>
      <c r="DP133" s="377"/>
      <c r="DQ133" s="377"/>
      <c r="DR133" s="377"/>
      <c r="DS133" s="377"/>
      <c r="DT133" s="377"/>
      <c r="DU133" s="377"/>
      <c r="DV133" s="377"/>
      <c r="DW133" s="377"/>
      <c r="DX133" s="377"/>
      <c r="DY133" s="377"/>
      <c r="DZ133" s="377"/>
      <c r="EA133" s="377"/>
      <c r="EB133" s="377"/>
      <c r="EC133" s="377"/>
      <c r="ED133" s="377"/>
      <c r="EE133" s="377"/>
      <c r="EF133" s="377"/>
      <c r="EG133" s="377"/>
      <c r="EH133" s="377"/>
      <c r="EI133" s="377"/>
      <c r="EJ133" s="377"/>
      <c r="EK133" s="377"/>
      <c r="EL133" s="377"/>
      <c r="EM133" s="377"/>
      <c r="EN133" s="377"/>
      <c r="EO133" s="377"/>
      <c r="EP133" s="377"/>
      <c r="EQ133" s="377"/>
      <c r="ER133" s="377"/>
      <c r="ES133" s="377"/>
      <c r="ET133" s="377"/>
      <c r="EU133" s="377"/>
      <c r="EV133" s="377"/>
      <c r="EW133" s="377"/>
      <c r="EX133" s="377"/>
      <c r="EY133" s="377"/>
    </row>
    <row r="134" spans="1:155" hidden="1"/>
    <row r="135" spans="1:155" hidden="1"/>
    <row r="136" spans="1:155" hidden="1"/>
    <row r="137" spans="1:155" hidden="1"/>
    <row r="138" spans="1:155" hidden="1"/>
    <row r="139" spans="1:155" hidden="1"/>
    <row r="140" spans="1:155" hidden="1"/>
    <row r="141" spans="1:155" hidden="1"/>
    <row r="142" spans="1:155" hidden="1"/>
    <row r="143" spans="1:155" hidden="1"/>
    <row r="144" spans="1:155"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row r="175"/>
    <row r="176"/>
    <row r="177" hidden="1"/>
    <row r="178" hidden="1"/>
  </sheetData>
  <sheetProtection sheet="1" objects="1" scenarios="1" autoFilter="0"/>
  <mergeCells count="1">
    <mergeCell ref="H5:H6"/>
  </mergeCells>
  <phoneticPr fontId="0" type="noConversion"/>
  <conditionalFormatting sqref="C125 E125 C128:C129 E128:E129 C113:C123 E113:E123 K3:L8 I3:I8 F2:F3">
    <cfRule type="cellIs" dxfId="24" priority="1" stopIfTrue="1" operator="equal">
      <formula>"OFF"</formula>
    </cfRule>
    <cfRule type="cellIs" dxfId="23" priority="2" stopIfTrue="1" operator="equal">
      <formula>"ON"</formula>
    </cfRule>
  </conditionalFormatting>
  <conditionalFormatting sqref="F14:F16 C14:C16 I14:I16">
    <cfRule type="cellIs" dxfId="22" priority="3" stopIfTrue="1" operator="equal">
      <formula>"ON"</formula>
    </cfRule>
  </conditionalFormatting>
  <conditionalFormatting sqref="K16:L16">
    <cfRule type="expression" dxfId="21" priority="4" stopIfTrue="1">
      <formula>CheckCur&lt;&gt;0</formula>
    </cfRule>
  </conditionalFormatting>
  <conditionalFormatting sqref="A1:E1 G1:EY1">
    <cfRule type="expression" dxfId="20" priority="5" stopIfTrue="1">
      <formula>ErrorsPresent&gt;0</formula>
    </cfRule>
    <cfRule type="expression" dxfId="19" priority="6" stopIfTrue="1">
      <formula>ErrorsPresent&lt;0</formula>
    </cfRule>
  </conditionalFormatting>
  <conditionalFormatting sqref="L14:L15">
    <cfRule type="expression" dxfId="18" priority="7" stopIfTrue="1">
      <formula>L14&gt;30</formula>
    </cfRule>
  </conditionalFormatting>
  <conditionalFormatting sqref="F1 F128:F129">
    <cfRule type="cellIs" dxfId="17" priority="8" stopIfTrue="1" operator="greaterThan">
      <formula>0</formula>
    </cfRule>
    <cfRule type="cellIs" dxfId="16" priority="9" stopIfTrue="1" operator="lessThan">
      <formula>0</formula>
    </cfRule>
  </conditionalFormatting>
  <dataValidations count="4">
    <dataValidation type="list" allowBlank="1" showInputMessage="1" showErrorMessage="1" sqref="L16">
      <formula1>OFFSET(CurList,1,0,COUNTA(CurList),1)</formula1>
    </dataValidation>
    <dataValidation type="list" allowBlank="1" showInputMessage="1" showErrorMessage="1" sqref="C14:C16 I14:I16 F14:F16">
      <formula1>"ON,OFF"</formula1>
    </dataValidation>
    <dataValidation type="list" showInputMessage="1" showErrorMessage="1" errorTitle="Validation" error="&quot;Monthly, in advance&quot;, &quot;Monthly, in arrears&quot; and &quot;Quarterly, in arrears&quot; are the only entries that are coded." sqref="L14">
      <formula1>"0,30,60,90,120"</formula1>
    </dataValidation>
    <dataValidation type="list" showInputMessage="1" showErrorMessage="1" errorTitle="Validation" error="30, 60 and 90 days are the only entries that are coded." sqref="L15">
      <formula1>"0,30,60,90,120"</formula1>
    </dataValidation>
  </dataValidations>
  <hyperlinks>
    <hyperlink ref="I3" location="FPTotal" display="FPTotal"/>
    <hyperlink ref="I4" location="CostTotal" display="CostTotal"/>
    <hyperlink ref="F1" location="PLA5A" tooltip="Hyperlink to &quot;Error Checks&quot; sheet" display="PLA5A"/>
    <hyperlink ref="I7" location="CoMTotal" display="CoMTotal"/>
    <hyperlink ref="I8" location="ResidualDepreciation" display="ResidualDepreciation"/>
    <hyperlink ref="F2" location="PreContractPeriodDurationIn" tooltip="Hyperlink to Months Pre-contract" display="PreContractPeriodDurationIn"/>
    <hyperlink ref="F3" location="ContractDurationIn" tooltip="Hyperlink to Months of Contract" display="ContractDurationIn"/>
    <hyperlink ref="F4" location="ContractStartDateIn" tooltip="Hyperlink to Contract Start Date" display="ContractStartDateIn"/>
    <hyperlink ref="F5" location="ContractEndDateIn" tooltip="Hyperlink to Contract End Date" display="ContractEndDateIn"/>
    <hyperlink ref="F6" location="CompanyYearStartDateIn" tooltip="Hyperlink to Company Year Start" display="CompanyYearStartDateIn"/>
    <hyperlink ref="F7" location="CompanyYearEndDateIn" tooltip="Hyperlink to Company Year End" display="CompanyYearEndDateIn"/>
    <hyperlink ref="F8" location="PreContractStartDateIn" tooltip="Hyperlink to Pre Contract Start" display="PreContractStartDateIn"/>
  </hyperlinks>
  <pageMargins left="0.4" right="0.4" top="1" bottom="1" header="0.5" footer="0.5"/>
  <pageSetup scale="81" orientation="landscape" r:id="rId1"/>
  <headerFooter alignWithMargins="0">
    <oddHeader>&amp;LFUJITSU SERVICES&amp;RCOMMERCIAL IN CONFIDENCE</oddHeader>
    <oddFooter>&amp;L&amp;"Arial,Italic"&amp;F&amp;C&amp;"Arial,Italic"Printed on &amp;D at &amp;T&amp;R&amp;"Arial,Italic"Page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374" r:id="rId4" name="Button 102">
              <controlPr defaultSize="0" print="0" autoFill="0" autoPict="0" macro="[0]!HoldTop">
                <anchor moveWithCells="1" sizeWithCells="1">
                  <from>
                    <xdr:col>12</xdr:col>
                    <xdr:colOff>57150</xdr:colOff>
                    <xdr:row>2</xdr:row>
                    <xdr:rowOff>0</xdr:rowOff>
                  </from>
                  <to>
                    <xdr:col>12</xdr:col>
                    <xdr:colOff>619125</xdr:colOff>
                    <xdr:row>4</xdr:row>
                    <xdr:rowOff>95250</xdr:rowOff>
                  </to>
                </anchor>
              </controlPr>
            </control>
          </mc:Choice>
        </mc:AlternateContent>
        <mc:AlternateContent xmlns:mc="http://schemas.openxmlformats.org/markup-compatibility/2006">
          <mc:Choice Requires="x14">
            <control shapeId="54350" r:id="rId5" name="Drop Down 78">
              <controlPr defaultSize="0" autoLine="0" autoPict="0">
                <anchor moveWithCells="1" sizeWithCells="1">
                  <from>
                    <xdr:col>1</xdr:col>
                    <xdr:colOff>581025</xdr:colOff>
                    <xdr:row>37</xdr:row>
                    <xdr:rowOff>9525</xdr:rowOff>
                  </from>
                  <to>
                    <xdr:col>2</xdr:col>
                    <xdr:colOff>657225</xdr:colOff>
                    <xdr:row>38</xdr:row>
                    <xdr:rowOff>47625</xdr:rowOff>
                  </to>
                </anchor>
              </controlPr>
            </control>
          </mc:Choice>
        </mc:AlternateContent>
        <mc:AlternateContent xmlns:mc="http://schemas.openxmlformats.org/markup-compatibility/2006">
          <mc:Choice Requires="x14">
            <control shapeId="54351" r:id="rId6" name="Drop Down 79">
              <controlPr defaultSize="0" autoLine="0" autoPict="0">
                <anchor moveWithCells="1" sizeWithCells="1">
                  <from>
                    <xdr:col>5</xdr:col>
                    <xdr:colOff>314325</xdr:colOff>
                    <xdr:row>37</xdr:row>
                    <xdr:rowOff>9525</xdr:rowOff>
                  </from>
                  <to>
                    <xdr:col>7</xdr:col>
                    <xdr:colOff>542925</xdr:colOff>
                    <xdr:row>38</xdr:row>
                    <xdr:rowOff>47625</xdr:rowOff>
                  </to>
                </anchor>
              </controlPr>
            </control>
          </mc:Choice>
        </mc:AlternateContent>
        <mc:AlternateContent xmlns:mc="http://schemas.openxmlformats.org/markup-compatibility/2006">
          <mc:Choice Requires="x14">
            <control shapeId="54375" r:id="rId7" name="Button 103">
              <controlPr defaultSize="0" print="0" autoFill="0" autoPict="0" macro="[0]!SetGraph">
                <anchor moveWithCells="1" sizeWithCells="1">
                  <from>
                    <xdr:col>0</xdr:col>
                    <xdr:colOff>200025</xdr:colOff>
                    <xdr:row>35</xdr:row>
                    <xdr:rowOff>104775</xdr:rowOff>
                  </from>
                  <to>
                    <xdr:col>1</xdr:col>
                    <xdr:colOff>266700</xdr:colOff>
                    <xdr:row>38</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17"/>
    <outlinePr summaryBelow="0" summaryRight="0"/>
    <pageSetUpPr autoPageBreaks="0"/>
  </sheetPr>
  <dimension ref="A1:FB415"/>
  <sheetViews>
    <sheetView showGridLines="0" showZeros="0" zoomScale="87" zoomScaleNormal="87" workbookViewId="0">
      <pane xSplit="31" ySplit="11" topLeftCell="AF32" activePane="bottomRight" state="frozen"/>
      <selection pane="topRight"/>
      <selection pane="bottomLeft"/>
      <selection pane="bottomRight"/>
    </sheetView>
  </sheetViews>
  <sheetFormatPr defaultColWidth="0" defaultRowHeight="12.75" zeroHeight="1" outlineLevelRow="2" outlineLevelCol="1"/>
  <cols>
    <col min="1" max="1" width="5.7109375" style="87" customWidth="1"/>
    <col min="2" max="2" width="16.7109375" style="95" customWidth="1"/>
    <col min="3" max="3" width="38.28515625" style="95" customWidth="1"/>
    <col min="4" max="4" width="10.28515625" style="95" customWidth="1" collapsed="1"/>
    <col min="5" max="13" width="1.85546875" style="95" hidden="1" customWidth="1" outlineLevel="1"/>
    <col min="14" max="19" width="1.5703125" style="95" hidden="1" customWidth="1" outlineLevel="1"/>
    <col min="20" max="25" width="2.28515625" style="95" hidden="1" customWidth="1" outlineLevel="1"/>
    <col min="26" max="27" width="1.85546875" style="95" hidden="1" customWidth="1" outlineLevel="1"/>
    <col min="28" max="29" width="1.85546875" style="87" hidden="1" customWidth="1" outlineLevel="1"/>
    <col min="30" max="30" width="16.28515625" style="87" customWidth="1" collapsed="1"/>
    <col min="31" max="31" width="16.5703125" style="87" bestFit="1" customWidth="1"/>
    <col min="32" max="154" width="9.7109375" style="87" customWidth="1"/>
    <col min="155" max="155" width="1.7109375" style="83" customWidth="1"/>
    <col min="156" max="156" width="8.42578125" style="83" customWidth="1" outlineLevel="1"/>
    <col min="157" max="157" width="8.42578125" style="87" customWidth="1" outlineLevel="1"/>
    <col min="158" max="158" width="1.7109375" style="83" customWidth="1"/>
    <col min="159" max="16384" width="9.140625" style="87" hidden="1"/>
  </cols>
  <sheetData>
    <row r="1" spans="1:158" s="83" customFormat="1" ht="15">
      <c r="A1" s="32" t="str">
        <f ca="1">Bookname</f>
        <v>IPM_Pricing_v1.2.xlsm</v>
      </c>
      <c r="B1" s="32"/>
      <c r="C1" s="32"/>
      <c r="D1" s="863">
        <f ca="1">IF(OR(D12&lt;&gt;0,D145&lt;&gt;0,D190&lt;&gt;0,SUM(EZ:EZ)&lt;&gt;0),1,0)</f>
        <v>0</v>
      </c>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row>
    <row r="2" spans="1:158">
      <c r="A2" s="84" t="str">
        <f>ClientNameIn</f>
        <v>Client Name</v>
      </c>
      <c r="B2" s="85"/>
      <c r="C2" s="85"/>
      <c r="D2" s="232"/>
      <c r="E2" s="85"/>
      <c r="F2" s="85"/>
      <c r="G2" s="85"/>
      <c r="H2" s="85"/>
      <c r="I2" s="85"/>
      <c r="J2" s="85"/>
      <c r="K2" s="85"/>
      <c r="L2" s="85"/>
      <c r="M2" s="85"/>
      <c r="N2" s="85"/>
      <c r="O2" s="85"/>
      <c r="P2" s="85"/>
      <c r="Q2" s="85"/>
      <c r="R2" s="85"/>
      <c r="S2" s="85"/>
      <c r="T2" s="85"/>
      <c r="U2" s="85"/>
      <c r="V2" s="85"/>
      <c r="W2" s="85"/>
      <c r="X2" s="85"/>
      <c r="Y2" s="85"/>
      <c r="Z2" s="85"/>
      <c r="AA2" s="85"/>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c r="DQ2" s="86"/>
      <c r="DR2" s="86"/>
      <c r="DS2" s="86"/>
      <c r="DT2" s="86"/>
      <c r="DU2" s="86"/>
      <c r="DV2" s="86"/>
      <c r="DW2" s="86"/>
      <c r="DX2" s="86"/>
      <c r="DY2" s="86"/>
      <c r="DZ2" s="86"/>
      <c r="EA2" s="86"/>
      <c r="EB2" s="86"/>
      <c r="EC2" s="86"/>
      <c r="ED2" s="86"/>
      <c r="EE2" s="86"/>
      <c r="EF2" s="86"/>
      <c r="EG2" s="86"/>
      <c r="EH2" s="86"/>
      <c r="EI2" s="86"/>
      <c r="EJ2" s="86"/>
      <c r="EK2" s="86"/>
      <c r="EL2" s="86"/>
      <c r="EM2" s="86"/>
      <c r="EN2" s="86"/>
      <c r="EO2" s="86"/>
      <c r="EP2" s="86"/>
      <c r="EQ2" s="86"/>
      <c r="ER2" s="86"/>
      <c r="ES2" s="86"/>
      <c r="ET2" s="86"/>
      <c r="EU2" s="86"/>
      <c r="EV2" s="86"/>
      <c r="EW2" s="86"/>
      <c r="EX2" s="86"/>
      <c r="EY2" s="261"/>
      <c r="EZ2" s="87"/>
      <c r="FB2" s="261"/>
    </row>
    <row r="3" spans="1:158">
      <c r="A3" s="86" t="str">
        <f ca="1">ModelNameIn</f>
        <v>Intermediate Pricing Model v1.2</v>
      </c>
      <c r="B3" s="85"/>
      <c r="C3" s="85"/>
      <c r="D3" s="232"/>
      <c r="E3" s="85"/>
      <c r="F3" s="85"/>
      <c r="G3" s="85"/>
      <c r="H3" s="85"/>
      <c r="I3" s="85"/>
      <c r="J3" s="85"/>
      <c r="K3" s="85"/>
      <c r="L3" s="85"/>
      <c r="M3" s="85"/>
      <c r="N3" s="85"/>
      <c r="O3" s="85"/>
      <c r="P3" s="85"/>
      <c r="Q3" s="85"/>
      <c r="R3" s="85"/>
      <c r="S3" s="85"/>
      <c r="T3" s="85"/>
      <c r="U3" s="85"/>
      <c r="V3" s="85"/>
      <c r="W3" s="85"/>
      <c r="X3" s="85"/>
      <c r="Y3" s="85"/>
      <c r="Z3" s="85"/>
      <c r="AA3" s="85"/>
      <c r="AB3" s="86"/>
      <c r="AC3" s="147"/>
      <c r="AD3" s="317"/>
      <c r="AE3" s="327"/>
      <c r="AF3" s="434" t="s">
        <v>736</v>
      </c>
      <c r="AG3" s="435" t="s">
        <v>736</v>
      </c>
      <c r="AH3" s="435" t="s">
        <v>736</v>
      </c>
      <c r="AI3" s="435" t="s">
        <v>736</v>
      </c>
      <c r="AJ3" s="435" t="s">
        <v>736</v>
      </c>
      <c r="AK3" s="435" t="s">
        <v>736</v>
      </c>
      <c r="AL3" s="435" t="s">
        <v>736</v>
      </c>
      <c r="AM3" s="435" t="s">
        <v>736</v>
      </c>
      <c r="AN3" s="435" t="s">
        <v>736</v>
      </c>
      <c r="AO3" s="435" t="s">
        <v>736</v>
      </c>
      <c r="AP3" s="435" t="s">
        <v>736</v>
      </c>
      <c r="AQ3" s="435" t="s">
        <v>736</v>
      </c>
      <c r="AR3" s="435" t="s">
        <v>736</v>
      </c>
      <c r="AS3" s="435" t="s">
        <v>736</v>
      </c>
      <c r="AT3" s="435" t="s">
        <v>736</v>
      </c>
      <c r="AU3" s="435" t="s">
        <v>736</v>
      </c>
      <c r="AV3" s="435" t="s">
        <v>736</v>
      </c>
      <c r="AW3" s="435" t="s">
        <v>736</v>
      </c>
      <c r="AX3" s="435" t="s">
        <v>736</v>
      </c>
      <c r="AY3" s="435" t="s">
        <v>736</v>
      </c>
      <c r="AZ3" s="435" t="s">
        <v>736</v>
      </c>
      <c r="BA3" s="435" t="s">
        <v>736</v>
      </c>
      <c r="BB3" s="435" t="s">
        <v>736</v>
      </c>
      <c r="BC3" s="435" t="s">
        <v>736</v>
      </c>
      <c r="BD3" s="435" t="s">
        <v>736</v>
      </c>
      <c r="BE3" s="435" t="s">
        <v>736</v>
      </c>
      <c r="BF3" s="435" t="s">
        <v>736</v>
      </c>
      <c r="BG3" s="435" t="s">
        <v>736</v>
      </c>
      <c r="BH3" s="435" t="s">
        <v>736</v>
      </c>
      <c r="BI3" s="435" t="s">
        <v>736</v>
      </c>
      <c r="BJ3" s="435" t="s">
        <v>736</v>
      </c>
      <c r="BK3" s="435" t="s">
        <v>736</v>
      </c>
      <c r="BL3" s="435" t="s">
        <v>736</v>
      </c>
      <c r="BM3" s="435" t="s">
        <v>736</v>
      </c>
      <c r="BN3" s="435" t="s">
        <v>736</v>
      </c>
      <c r="BO3" s="435" t="s">
        <v>736</v>
      </c>
      <c r="BP3" s="435" t="s">
        <v>736</v>
      </c>
      <c r="BQ3" s="435" t="s">
        <v>736</v>
      </c>
      <c r="BR3" s="435" t="s">
        <v>736</v>
      </c>
      <c r="BS3" s="435" t="s">
        <v>736</v>
      </c>
      <c r="BT3" s="435" t="s">
        <v>736</v>
      </c>
      <c r="BU3" s="435" t="s">
        <v>736</v>
      </c>
      <c r="BV3" s="435" t="s">
        <v>736</v>
      </c>
      <c r="BW3" s="435" t="s">
        <v>736</v>
      </c>
      <c r="BX3" s="435" t="s">
        <v>736</v>
      </c>
      <c r="BY3" s="435" t="s">
        <v>736</v>
      </c>
      <c r="BZ3" s="435" t="s">
        <v>736</v>
      </c>
      <c r="CA3" s="435" t="s">
        <v>736</v>
      </c>
      <c r="CB3" s="435" t="s">
        <v>736</v>
      </c>
      <c r="CC3" s="435" t="s">
        <v>736</v>
      </c>
      <c r="CD3" s="435" t="s">
        <v>736</v>
      </c>
      <c r="CE3" s="435" t="s">
        <v>736</v>
      </c>
      <c r="CF3" s="435" t="s">
        <v>736</v>
      </c>
      <c r="CG3" s="435" t="s">
        <v>736</v>
      </c>
      <c r="CH3" s="435" t="s">
        <v>736</v>
      </c>
      <c r="CI3" s="435" t="s">
        <v>736</v>
      </c>
      <c r="CJ3" s="435" t="s">
        <v>736</v>
      </c>
      <c r="CK3" s="435" t="s">
        <v>736</v>
      </c>
      <c r="CL3" s="435" t="s">
        <v>736</v>
      </c>
      <c r="CM3" s="435" t="s">
        <v>736</v>
      </c>
      <c r="CN3" s="435" t="s">
        <v>736</v>
      </c>
      <c r="CO3" s="435" t="s">
        <v>736</v>
      </c>
      <c r="CP3" s="435" t="s">
        <v>736</v>
      </c>
      <c r="CQ3" s="435" t="s">
        <v>736</v>
      </c>
      <c r="CR3" s="435" t="s">
        <v>736</v>
      </c>
      <c r="CS3" s="435" t="s">
        <v>736</v>
      </c>
      <c r="CT3" s="435" t="s">
        <v>736</v>
      </c>
      <c r="CU3" s="435" t="s">
        <v>736</v>
      </c>
      <c r="CV3" s="435" t="s">
        <v>736</v>
      </c>
      <c r="CW3" s="435" t="s">
        <v>736</v>
      </c>
      <c r="CX3" s="435" t="s">
        <v>736</v>
      </c>
      <c r="CY3" s="435" t="s">
        <v>736</v>
      </c>
      <c r="CZ3" s="435" t="s">
        <v>736</v>
      </c>
      <c r="DA3" s="435" t="s">
        <v>736</v>
      </c>
      <c r="DB3" s="435" t="s">
        <v>736</v>
      </c>
      <c r="DC3" s="435" t="s">
        <v>736</v>
      </c>
      <c r="DD3" s="435" t="s">
        <v>736</v>
      </c>
      <c r="DE3" s="435" t="s">
        <v>736</v>
      </c>
      <c r="DF3" s="435" t="s">
        <v>736</v>
      </c>
      <c r="DG3" s="435" t="s">
        <v>736</v>
      </c>
      <c r="DH3" s="435" t="s">
        <v>736</v>
      </c>
      <c r="DI3" s="435" t="s">
        <v>736</v>
      </c>
      <c r="DJ3" s="435" t="s">
        <v>736</v>
      </c>
      <c r="DK3" s="435" t="s">
        <v>736</v>
      </c>
      <c r="DL3" s="435" t="s">
        <v>736</v>
      </c>
      <c r="DM3" s="435" t="s">
        <v>736</v>
      </c>
      <c r="DN3" s="435" t="s">
        <v>736</v>
      </c>
      <c r="DO3" s="435" t="s">
        <v>736</v>
      </c>
      <c r="DP3" s="435" t="s">
        <v>736</v>
      </c>
      <c r="DQ3" s="435" t="s">
        <v>736</v>
      </c>
      <c r="DR3" s="435" t="s">
        <v>736</v>
      </c>
      <c r="DS3" s="435" t="s">
        <v>736</v>
      </c>
      <c r="DT3" s="435" t="s">
        <v>736</v>
      </c>
      <c r="DU3" s="435" t="s">
        <v>736</v>
      </c>
      <c r="DV3" s="435" t="s">
        <v>736</v>
      </c>
      <c r="DW3" s="435" t="s">
        <v>736</v>
      </c>
      <c r="DX3" s="435" t="s">
        <v>736</v>
      </c>
      <c r="DY3" s="435" t="s">
        <v>736</v>
      </c>
      <c r="DZ3" s="435" t="s">
        <v>736</v>
      </c>
      <c r="EA3" s="435" t="s">
        <v>736</v>
      </c>
      <c r="EB3" s="435" t="s">
        <v>736</v>
      </c>
      <c r="EC3" s="435" t="s">
        <v>736</v>
      </c>
      <c r="ED3" s="435" t="s">
        <v>736</v>
      </c>
      <c r="EE3" s="435" t="s">
        <v>736</v>
      </c>
      <c r="EF3" s="435" t="s">
        <v>736</v>
      </c>
      <c r="EG3" s="435" t="s">
        <v>736</v>
      </c>
      <c r="EH3" s="435" t="s">
        <v>736</v>
      </c>
      <c r="EI3" s="435" t="s">
        <v>736</v>
      </c>
      <c r="EJ3" s="435" t="s">
        <v>736</v>
      </c>
      <c r="EK3" s="435" t="s">
        <v>736</v>
      </c>
      <c r="EL3" s="435" t="s">
        <v>736</v>
      </c>
      <c r="EM3" s="435" t="s">
        <v>736</v>
      </c>
      <c r="EN3" s="435" t="s">
        <v>736</v>
      </c>
      <c r="EO3" s="435" t="s">
        <v>736</v>
      </c>
      <c r="EP3" s="435" t="s">
        <v>736</v>
      </c>
      <c r="EQ3" s="435" t="s">
        <v>736</v>
      </c>
      <c r="ER3" s="435" t="s">
        <v>736</v>
      </c>
      <c r="ES3" s="435" t="s">
        <v>736</v>
      </c>
      <c r="ET3" s="435" t="s">
        <v>736</v>
      </c>
      <c r="EU3" s="435" t="s">
        <v>736</v>
      </c>
      <c r="EV3" s="435" t="s">
        <v>736</v>
      </c>
      <c r="EW3" s="435" t="s">
        <v>736</v>
      </c>
      <c r="EX3" s="436" t="s">
        <v>736</v>
      </c>
      <c r="EY3" s="261"/>
      <c r="EZ3" s="87"/>
      <c r="FB3" s="261"/>
    </row>
    <row r="4" spans="1:158">
      <c r="A4" s="86" t="str">
        <f ca="1">MID(CELL("filename",A1),FIND("]",CELL("filename",A1))+1, LEN(CELL("filename",A1))-FIND("]",CELL("filename",A1)))</f>
        <v>Interface</v>
      </c>
      <c r="B4" s="85"/>
      <c r="C4" s="85"/>
      <c r="D4" s="232"/>
      <c r="E4" s="85"/>
      <c r="F4" s="85"/>
      <c r="G4" s="85"/>
      <c r="H4" s="85"/>
      <c r="I4" s="85"/>
      <c r="J4" s="85"/>
      <c r="K4" s="85"/>
      <c r="L4" s="85"/>
      <c r="M4" s="85"/>
      <c r="N4" s="85"/>
      <c r="O4" s="85"/>
      <c r="P4" s="85"/>
      <c r="Q4" s="85"/>
      <c r="R4" s="85"/>
      <c r="S4" s="85"/>
      <c r="T4" s="85"/>
      <c r="U4" s="85"/>
      <c r="V4" s="85"/>
      <c r="W4" s="85"/>
      <c r="X4" s="85"/>
      <c r="Y4" s="85"/>
      <c r="Z4" s="85"/>
      <c r="AA4" s="145"/>
      <c r="AB4" s="146"/>
      <c r="AC4" s="146"/>
      <c r="AD4" s="160"/>
      <c r="AE4" s="328" t="s">
        <v>507</v>
      </c>
      <c r="AF4" s="428">
        <f>Timelines!AF24+IF(Timelines!AF24&lt;0,1,0)</f>
        <v>-2</v>
      </c>
      <c r="AG4" s="429">
        <f>Timelines!AG24+IF(Timelines!AG24&lt;0,1,0)</f>
        <v>-1</v>
      </c>
      <c r="AH4" s="429">
        <f>Timelines!AH24+IF(Timelines!AH24&lt;0,1,0)</f>
        <v>0</v>
      </c>
      <c r="AI4" s="429">
        <f>Timelines!AI24+IF(Timelines!AI24&lt;0,1,0)</f>
        <v>1</v>
      </c>
      <c r="AJ4" s="429">
        <f>Timelines!AJ24+IF(Timelines!AJ24&lt;0,1,0)</f>
        <v>2</v>
      </c>
      <c r="AK4" s="429">
        <f>Timelines!AK24+IF(Timelines!AK24&lt;0,1,0)</f>
        <v>3</v>
      </c>
      <c r="AL4" s="429">
        <f>Timelines!AL24+IF(Timelines!AL24&lt;0,1,0)</f>
        <v>4</v>
      </c>
      <c r="AM4" s="429">
        <f>Timelines!AM24+IF(Timelines!AM24&lt;0,1,0)</f>
        <v>5</v>
      </c>
      <c r="AN4" s="429">
        <f>Timelines!AN24+IF(Timelines!AN24&lt;0,1,0)</f>
        <v>6</v>
      </c>
      <c r="AO4" s="429">
        <f>Timelines!AO24+IF(Timelines!AO24&lt;0,1,0)</f>
        <v>7</v>
      </c>
      <c r="AP4" s="429">
        <f>Timelines!AP24+IF(Timelines!AP24&lt;0,1,0)</f>
        <v>8</v>
      </c>
      <c r="AQ4" s="429">
        <f>Timelines!AQ24+IF(Timelines!AQ24&lt;0,1,0)</f>
        <v>9</v>
      </c>
      <c r="AR4" s="429">
        <f>Timelines!AR24+IF(Timelines!AR24&lt;0,1,0)</f>
        <v>10</v>
      </c>
      <c r="AS4" s="429">
        <f>Timelines!AS24+IF(Timelines!AS24&lt;0,1,0)</f>
        <v>11</v>
      </c>
      <c r="AT4" s="429">
        <f>Timelines!AT24+IF(Timelines!AT24&lt;0,1,0)</f>
        <v>12</v>
      </c>
      <c r="AU4" s="429">
        <f>Timelines!AU24+IF(Timelines!AU24&lt;0,1,0)</f>
        <v>13</v>
      </c>
      <c r="AV4" s="429">
        <f>Timelines!AV24+IF(Timelines!AV24&lt;0,1,0)</f>
        <v>14</v>
      </c>
      <c r="AW4" s="429">
        <f>Timelines!AW24+IF(Timelines!AW24&lt;0,1,0)</f>
        <v>15</v>
      </c>
      <c r="AX4" s="429">
        <f>Timelines!AX24+IF(Timelines!AX24&lt;0,1,0)</f>
        <v>16</v>
      </c>
      <c r="AY4" s="429">
        <f>Timelines!AY24+IF(Timelines!AY24&lt;0,1,0)</f>
        <v>17</v>
      </c>
      <c r="AZ4" s="429">
        <f>Timelines!AZ24+IF(Timelines!AZ24&lt;0,1,0)</f>
        <v>18</v>
      </c>
      <c r="BA4" s="429">
        <f>Timelines!BA24+IF(Timelines!BA24&lt;0,1,0)</f>
        <v>19</v>
      </c>
      <c r="BB4" s="429">
        <f>Timelines!BB24+IF(Timelines!BB24&lt;0,1,0)</f>
        <v>20</v>
      </c>
      <c r="BC4" s="429">
        <f>Timelines!BC24+IF(Timelines!BC24&lt;0,1,0)</f>
        <v>21</v>
      </c>
      <c r="BD4" s="429">
        <f>Timelines!BD24+IF(Timelines!BD24&lt;0,1,0)</f>
        <v>22</v>
      </c>
      <c r="BE4" s="429">
        <f>Timelines!BE24+IF(Timelines!BE24&lt;0,1,0)</f>
        <v>23</v>
      </c>
      <c r="BF4" s="429">
        <f>Timelines!BF24+IF(Timelines!BF24&lt;0,1,0)</f>
        <v>24</v>
      </c>
      <c r="BG4" s="429">
        <f>Timelines!BG24+IF(Timelines!BG24&lt;0,1,0)</f>
        <v>25</v>
      </c>
      <c r="BH4" s="429">
        <f>Timelines!BH24+IF(Timelines!BH24&lt;0,1,0)</f>
        <v>26</v>
      </c>
      <c r="BI4" s="429">
        <f>Timelines!BI24+IF(Timelines!BI24&lt;0,1,0)</f>
        <v>27</v>
      </c>
      <c r="BJ4" s="429">
        <f>Timelines!BJ24+IF(Timelines!BJ24&lt;0,1,0)</f>
        <v>28</v>
      </c>
      <c r="BK4" s="429">
        <f>Timelines!BK24+IF(Timelines!BK24&lt;0,1,0)</f>
        <v>29</v>
      </c>
      <c r="BL4" s="429">
        <f>Timelines!BL24+IF(Timelines!BL24&lt;0,1,0)</f>
        <v>30</v>
      </c>
      <c r="BM4" s="429">
        <f>Timelines!BM24+IF(Timelines!BM24&lt;0,1,0)</f>
        <v>31</v>
      </c>
      <c r="BN4" s="429">
        <f>Timelines!BN24+IF(Timelines!BN24&lt;0,1,0)</f>
        <v>32</v>
      </c>
      <c r="BO4" s="429">
        <f>Timelines!BO24+IF(Timelines!BO24&lt;0,1,0)</f>
        <v>33</v>
      </c>
      <c r="BP4" s="429">
        <f>Timelines!BP24+IF(Timelines!BP24&lt;0,1,0)</f>
        <v>34</v>
      </c>
      <c r="BQ4" s="429">
        <f>Timelines!BQ24+IF(Timelines!BQ24&lt;0,1,0)</f>
        <v>35</v>
      </c>
      <c r="BR4" s="429">
        <f>Timelines!BR24+IF(Timelines!BR24&lt;0,1,0)</f>
        <v>36</v>
      </c>
      <c r="BS4" s="429">
        <f>Timelines!BS24+IF(Timelines!BS24&lt;0,1,0)</f>
        <v>37</v>
      </c>
      <c r="BT4" s="429">
        <f>Timelines!BT24+IF(Timelines!BT24&lt;0,1,0)</f>
        <v>38</v>
      </c>
      <c r="BU4" s="429">
        <f>Timelines!BU24+IF(Timelines!BU24&lt;0,1,0)</f>
        <v>39</v>
      </c>
      <c r="BV4" s="429">
        <f>Timelines!BV24+IF(Timelines!BV24&lt;0,1,0)</f>
        <v>40</v>
      </c>
      <c r="BW4" s="429">
        <f>Timelines!BW24+IF(Timelines!BW24&lt;0,1,0)</f>
        <v>41</v>
      </c>
      <c r="BX4" s="429">
        <f>Timelines!BX24+IF(Timelines!BX24&lt;0,1,0)</f>
        <v>42</v>
      </c>
      <c r="BY4" s="429">
        <f>Timelines!BY24+IF(Timelines!BY24&lt;0,1,0)</f>
        <v>43</v>
      </c>
      <c r="BZ4" s="429">
        <f>Timelines!BZ24+IF(Timelines!BZ24&lt;0,1,0)</f>
        <v>44</v>
      </c>
      <c r="CA4" s="429">
        <f>Timelines!CA24+IF(Timelines!CA24&lt;0,1,0)</f>
        <v>45</v>
      </c>
      <c r="CB4" s="429">
        <f>Timelines!CB24+IF(Timelines!CB24&lt;0,1,0)</f>
        <v>46</v>
      </c>
      <c r="CC4" s="429">
        <f>Timelines!CC24+IF(Timelines!CC24&lt;0,1,0)</f>
        <v>47</v>
      </c>
      <c r="CD4" s="429">
        <f>Timelines!CD24+IF(Timelines!CD24&lt;0,1,0)</f>
        <v>48</v>
      </c>
      <c r="CE4" s="429">
        <f>Timelines!CE24+IF(Timelines!CE24&lt;0,1,0)</f>
        <v>49</v>
      </c>
      <c r="CF4" s="429">
        <f>Timelines!CF24+IF(Timelines!CF24&lt;0,1,0)</f>
        <v>50</v>
      </c>
      <c r="CG4" s="429">
        <f>Timelines!CG24+IF(Timelines!CG24&lt;0,1,0)</f>
        <v>51</v>
      </c>
      <c r="CH4" s="429">
        <f>Timelines!CH24+IF(Timelines!CH24&lt;0,1,0)</f>
        <v>52</v>
      </c>
      <c r="CI4" s="429">
        <f>Timelines!CI24+IF(Timelines!CI24&lt;0,1,0)</f>
        <v>53</v>
      </c>
      <c r="CJ4" s="429">
        <f>Timelines!CJ24+IF(Timelines!CJ24&lt;0,1,0)</f>
        <v>54</v>
      </c>
      <c r="CK4" s="429">
        <f>Timelines!CK24+IF(Timelines!CK24&lt;0,1,0)</f>
        <v>55</v>
      </c>
      <c r="CL4" s="429">
        <f>Timelines!CL24+IF(Timelines!CL24&lt;0,1,0)</f>
        <v>56</v>
      </c>
      <c r="CM4" s="429">
        <f>Timelines!CM24+IF(Timelines!CM24&lt;0,1,0)</f>
        <v>57</v>
      </c>
      <c r="CN4" s="429">
        <f>Timelines!CN24+IF(Timelines!CN24&lt;0,1,0)</f>
        <v>58</v>
      </c>
      <c r="CO4" s="429">
        <f>Timelines!CO24+IF(Timelines!CO24&lt;0,1,0)</f>
        <v>59</v>
      </c>
      <c r="CP4" s="429">
        <f>Timelines!CP24+IF(Timelines!CP24&lt;0,1,0)</f>
        <v>60</v>
      </c>
      <c r="CQ4" s="429">
        <f>Timelines!CQ24+IF(Timelines!CQ24&lt;0,1,0)</f>
        <v>61</v>
      </c>
      <c r="CR4" s="429">
        <f>Timelines!CR24+IF(Timelines!CR24&lt;0,1,0)</f>
        <v>62</v>
      </c>
      <c r="CS4" s="429">
        <f>Timelines!CS24+IF(Timelines!CS24&lt;0,1,0)</f>
        <v>63</v>
      </c>
      <c r="CT4" s="429">
        <f>Timelines!CT24+IF(Timelines!CT24&lt;0,1,0)</f>
        <v>64</v>
      </c>
      <c r="CU4" s="429">
        <f>Timelines!CU24+IF(Timelines!CU24&lt;0,1,0)</f>
        <v>65</v>
      </c>
      <c r="CV4" s="429">
        <f>Timelines!CV24+IF(Timelines!CV24&lt;0,1,0)</f>
        <v>66</v>
      </c>
      <c r="CW4" s="429">
        <f>Timelines!CW24+IF(Timelines!CW24&lt;0,1,0)</f>
        <v>67</v>
      </c>
      <c r="CX4" s="429">
        <f>Timelines!CX24+IF(Timelines!CX24&lt;0,1,0)</f>
        <v>68</v>
      </c>
      <c r="CY4" s="429">
        <f>Timelines!CY24+IF(Timelines!CY24&lt;0,1,0)</f>
        <v>69</v>
      </c>
      <c r="CZ4" s="429">
        <f>Timelines!CZ24+IF(Timelines!CZ24&lt;0,1,0)</f>
        <v>70</v>
      </c>
      <c r="DA4" s="429">
        <f>Timelines!DA24+IF(Timelines!DA24&lt;0,1,0)</f>
        <v>71</v>
      </c>
      <c r="DB4" s="429">
        <f>Timelines!DB24+IF(Timelines!DB24&lt;0,1,0)</f>
        <v>72</v>
      </c>
      <c r="DC4" s="429">
        <f>Timelines!DC24+IF(Timelines!DC24&lt;0,1,0)</f>
        <v>73</v>
      </c>
      <c r="DD4" s="429">
        <f>Timelines!DD24+IF(Timelines!DD24&lt;0,1,0)</f>
        <v>74</v>
      </c>
      <c r="DE4" s="429">
        <f>Timelines!DE24+IF(Timelines!DE24&lt;0,1,0)</f>
        <v>75</v>
      </c>
      <c r="DF4" s="429">
        <f>Timelines!DF24+IF(Timelines!DF24&lt;0,1,0)</f>
        <v>76</v>
      </c>
      <c r="DG4" s="429">
        <f>Timelines!DG24+IF(Timelines!DG24&lt;0,1,0)</f>
        <v>77</v>
      </c>
      <c r="DH4" s="429">
        <f>Timelines!DH24+IF(Timelines!DH24&lt;0,1,0)</f>
        <v>78</v>
      </c>
      <c r="DI4" s="429">
        <f>Timelines!DI24+IF(Timelines!DI24&lt;0,1,0)</f>
        <v>79</v>
      </c>
      <c r="DJ4" s="429">
        <f>Timelines!DJ24+IF(Timelines!DJ24&lt;0,1,0)</f>
        <v>80</v>
      </c>
      <c r="DK4" s="429">
        <f>Timelines!DK24+IF(Timelines!DK24&lt;0,1,0)</f>
        <v>81</v>
      </c>
      <c r="DL4" s="429">
        <f>Timelines!DL24+IF(Timelines!DL24&lt;0,1,0)</f>
        <v>82</v>
      </c>
      <c r="DM4" s="429">
        <f>Timelines!DM24+IF(Timelines!DM24&lt;0,1,0)</f>
        <v>83</v>
      </c>
      <c r="DN4" s="429">
        <f>Timelines!DN24+IF(Timelines!DN24&lt;0,1,0)</f>
        <v>84</v>
      </c>
      <c r="DO4" s="429">
        <f>Timelines!DO24+IF(Timelines!DO24&lt;0,1,0)</f>
        <v>85</v>
      </c>
      <c r="DP4" s="429">
        <f>Timelines!DP24+IF(Timelines!DP24&lt;0,1,0)</f>
        <v>86</v>
      </c>
      <c r="DQ4" s="429">
        <f>Timelines!DQ24+IF(Timelines!DQ24&lt;0,1,0)</f>
        <v>87</v>
      </c>
      <c r="DR4" s="429">
        <f>Timelines!DR24+IF(Timelines!DR24&lt;0,1,0)</f>
        <v>88</v>
      </c>
      <c r="DS4" s="429">
        <f>Timelines!DS24+IF(Timelines!DS24&lt;0,1,0)</f>
        <v>89</v>
      </c>
      <c r="DT4" s="429">
        <f>Timelines!DT24+IF(Timelines!DT24&lt;0,1,0)</f>
        <v>90</v>
      </c>
      <c r="DU4" s="429">
        <f>Timelines!DU24+IF(Timelines!DU24&lt;0,1,0)</f>
        <v>91</v>
      </c>
      <c r="DV4" s="429">
        <f>Timelines!DV24+IF(Timelines!DV24&lt;0,1,0)</f>
        <v>92</v>
      </c>
      <c r="DW4" s="429">
        <f>Timelines!DW24+IF(Timelines!DW24&lt;0,1,0)</f>
        <v>93</v>
      </c>
      <c r="DX4" s="429">
        <f>Timelines!DX24+IF(Timelines!DX24&lt;0,1,0)</f>
        <v>94</v>
      </c>
      <c r="DY4" s="429">
        <f>Timelines!DY24+IF(Timelines!DY24&lt;0,1,0)</f>
        <v>95</v>
      </c>
      <c r="DZ4" s="429">
        <f>Timelines!DZ24+IF(Timelines!DZ24&lt;0,1,0)</f>
        <v>96</v>
      </c>
      <c r="EA4" s="429">
        <f>Timelines!EA24+IF(Timelines!EA24&lt;0,1,0)</f>
        <v>97</v>
      </c>
      <c r="EB4" s="429">
        <f>Timelines!EB24+IF(Timelines!EB24&lt;0,1,0)</f>
        <v>98</v>
      </c>
      <c r="EC4" s="429">
        <f>Timelines!EC24+IF(Timelines!EC24&lt;0,1,0)</f>
        <v>99</v>
      </c>
      <c r="ED4" s="429">
        <f>Timelines!ED24+IF(Timelines!ED24&lt;0,1,0)</f>
        <v>100</v>
      </c>
      <c r="EE4" s="429">
        <f>Timelines!EE24+IF(Timelines!EE24&lt;0,1,0)</f>
        <v>101</v>
      </c>
      <c r="EF4" s="429">
        <f>Timelines!EF24+IF(Timelines!EF24&lt;0,1,0)</f>
        <v>102</v>
      </c>
      <c r="EG4" s="429">
        <f>Timelines!EG24+IF(Timelines!EG24&lt;0,1,0)</f>
        <v>103</v>
      </c>
      <c r="EH4" s="429">
        <f>Timelines!EH24+IF(Timelines!EH24&lt;0,1,0)</f>
        <v>104</v>
      </c>
      <c r="EI4" s="429">
        <f>Timelines!EI24+IF(Timelines!EI24&lt;0,1,0)</f>
        <v>105</v>
      </c>
      <c r="EJ4" s="429">
        <f>Timelines!EJ24+IF(Timelines!EJ24&lt;0,1,0)</f>
        <v>106</v>
      </c>
      <c r="EK4" s="429">
        <f>Timelines!EK24+IF(Timelines!EK24&lt;0,1,0)</f>
        <v>107</v>
      </c>
      <c r="EL4" s="429">
        <f>Timelines!EL24+IF(Timelines!EL24&lt;0,1,0)</f>
        <v>108</v>
      </c>
      <c r="EM4" s="429">
        <f>Timelines!EM24+IF(Timelines!EM24&lt;0,1,0)</f>
        <v>109</v>
      </c>
      <c r="EN4" s="429">
        <f>Timelines!EN24+IF(Timelines!EN24&lt;0,1,0)</f>
        <v>110</v>
      </c>
      <c r="EO4" s="429">
        <f>Timelines!EO24+IF(Timelines!EO24&lt;0,1,0)</f>
        <v>111</v>
      </c>
      <c r="EP4" s="429">
        <f>Timelines!EP24+IF(Timelines!EP24&lt;0,1,0)</f>
        <v>112</v>
      </c>
      <c r="EQ4" s="429">
        <f>Timelines!EQ24+IF(Timelines!EQ24&lt;0,1,0)</f>
        <v>113</v>
      </c>
      <c r="ER4" s="429">
        <f>Timelines!ER24+IF(Timelines!ER24&lt;0,1,0)</f>
        <v>114</v>
      </c>
      <c r="ES4" s="429">
        <f>Timelines!ES24+IF(Timelines!ES24&lt;0,1,0)</f>
        <v>115</v>
      </c>
      <c r="ET4" s="429">
        <f>Timelines!ET24+IF(Timelines!ET24&lt;0,1,0)</f>
        <v>116</v>
      </c>
      <c r="EU4" s="429">
        <f>Timelines!EU24+IF(Timelines!EU24&lt;0,1,0)</f>
        <v>117</v>
      </c>
      <c r="EV4" s="429">
        <f>Timelines!EV24+IF(Timelines!EV24&lt;0,1,0)</f>
        <v>118</v>
      </c>
      <c r="EW4" s="429">
        <f>Timelines!EW24+IF(Timelines!EW24&lt;0,1,0)</f>
        <v>119</v>
      </c>
      <c r="EX4" s="429">
        <f>Timelines!EX24+IF(Timelines!EX24&lt;0,1,0)</f>
        <v>120</v>
      </c>
      <c r="EY4" s="261"/>
      <c r="EZ4" s="863">
        <f>IF(COUNTA(SCENE19)-COUNTA(PeriodNoMth)&lt;&gt;0,1,0)</f>
        <v>0</v>
      </c>
      <c r="FB4" s="261"/>
    </row>
    <row r="5" spans="1:158">
      <c r="A5"/>
      <c r="B5" s="85"/>
      <c r="C5" s="85"/>
      <c r="D5" s="232"/>
      <c r="E5" s="85"/>
      <c r="F5" s="85"/>
      <c r="G5" s="85"/>
      <c r="H5" s="85"/>
      <c r="I5" s="85"/>
      <c r="J5" s="85"/>
      <c r="K5" s="85"/>
      <c r="L5" s="85"/>
      <c r="M5" s="85"/>
      <c r="N5" s="85"/>
      <c r="O5" s="85"/>
      <c r="P5" s="85"/>
      <c r="Q5" s="85"/>
      <c r="R5" s="85"/>
      <c r="S5" s="85"/>
      <c r="T5" s="85"/>
      <c r="U5" s="85"/>
      <c r="V5" s="85"/>
      <c r="W5" s="85"/>
      <c r="X5" s="85"/>
      <c r="Y5" s="85"/>
      <c r="Z5" s="85"/>
      <c r="AA5" s="85"/>
      <c r="AB5" s="86"/>
      <c r="AD5" s="160"/>
      <c r="AE5" s="158" t="s">
        <v>2034</v>
      </c>
      <c r="AF5" s="312" t="str">
        <f t="shared" ref="AF5:BK5" si="0">AnnSum</f>
        <v>Year 0</v>
      </c>
      <c r="AG5" s="312" t="str">
        <f t="shared" si="0"/>
        <v>Year 0</v>
      </c>
      <c r="AH5" s="257" t="str">
        <f t="shared" si="0"/>
        <v>Year 0</v>
      </c>
      <c r="AI5" s="257" t="str">
        <f t="shared" si="0"/>
        <v>Q1</v>
      </c>
      <c r="AJ5" s="257" t="str">
        <f t="shared" si="0"/>
        <v>Q1</v>
      </c>
      <c r="AK5" s="257" t="str">
        <f t="shared" si="0"/>
        <v>Q1</v>
      </c>
      <c r="AL5" s="257" t="str">
        <f t="shared" si="0"/>
        <v>Q2</v>
      </c>
      <c r="AM5" s="257" t="str">
        <f t="shared" si="0"/>
        <v>Q2</v>
      </c>
      <c r="AN5" s="257" t="str">
        <f t="shared" si="0"/>
        <v>Q2</v>
      </c>
      <c r="AO5" s="257" t="str">
        <f t="shared" si="0"/>
        <v>Q3</v>
      </c>
      <c r="AP5" s="257" t="str">
        <f t="shared" si="0"/>
        <v>Q3</v>
      </c>
      <c r="AQ5" s="257" t="str">
        <f t="shared" si="0"/>
        <v>Q3</v>
      </c>
      <c r="AR5" s="257" t="str">
        <f t="shared" si="0"/>
        <v>Q4</v>
      </c>
      <c r="AS5" s="257" t="str">
        <f t="shared" si="0"/>
        <v>Q4</v>
      </c>
      <c r="AT5" s="257" t="str">
        <f t="shared" si="0"/>
        <v>Q4</v>
      </c>
      <c r="AU5" s="257" t="str">
        <f t="shared" si="0"/>
        <v>Year 2</v>
      </c>
      <c r="AV5" s="257" t="str">
        <f t="shared" si="0"/>
        <v>Year 2</v>
      </c>
      <c r="AW5" s="257" t="str">
        <f t="shared" si="0"/>
        <v>Year 2</v>
      </c>
      <c r="AX5" s="257" t="str">
        <f t="shared" si="0"/>
        <v>Year 2</v>
      </c>
      <c r="AY5" s="257" t="str">
        <f t="shared" si="0"/>
        <v>Year 2</v>
      </c>
      <c r="AZ5" s="257" t="str">
        <f t="shared" si="0"/>
        <v>Year 2</v>
      </c>
      <c r="BA5" s="257" t="str">
        <f t="shared" si="0"/>
        <v>Year 2</v>
      </c>
      <c r="BB5" s="257" t="str">
        <f t="shared" si="0"/>
        <v>Year 2</v>
      </c>
      <c r="BC5" s="257" t="str">
        <f t="shared" si="0"/>
        <v>Year 2</v>
      </c>
      <c r="BD5" s="257" t="str">
        <f t="shared" si="0"/>
        <v>Year 2</v>
      </c>
      <c r="BE5" s="257" t="str">
        <f t="shared" si="0"/>
        <v>Year 2</v>
      </c>
      <c r="BF5" s="257" t="str">
        <f t="shared" si="0"/>
        <v>Year 2</v>
      </c>
      <c r="BG5" s="257" t="str">
        <f t="shared" si="0"/>
        <v>Year 3</v>
      </c>
      <c r="BH5" s="257" t="str">
        <f t="shared" si="0"/>
        <v>Year 3</v>
      </c>
      <c r="BI5" s="257" t="str">
        <f t="shared" si="0"/>
        <v>Year 3</v>
      </c>
      <c r="BJ5" s="257" t="str">
        <f t="shared" si="0"/>
        <v>Year 3</v>
      </c>
      <c r="BK5" s="257" t="str">
        <f t="shared" si="0"/>
        <v>Year 3</v>
      </c>
      <c r="BL5" s="257" t="str">
        <f t="shared" ref="BL5:CQ5" si="1">AnnSum</f>
        <v>Year 3</v>
      </c>
      <c r="BM5" s="257" t="str">
        <f t="shared" si="1"/>
        <v>Year 3</v>
      </c>
      <c r="BN5" s="257" t="str">
        <f t="shared" si="1"/>
        <v>Year 3</v>
      </c>
      <c r="BO5" s="257" t="str">
        <f t="shared" si="1"/>
        <v>Year 3</v>
      </c>
      <c r="BP5" s="257" t="str">
        <f t="shared" si="1"/>
        <v>Year 3</v>
      </c>
      <c r="BQ5" s="257" t="str">
        <f t="shared" si="1"/>
        <v>Year 3</v>
      </c>
      <c r="BR5" s="257" t="str">
        <f t="shared" si="1"/>
        <v>Year 3</v>
      </c>
      <c r="BS5" s="257" t="str">
        <f t="shared" si="1"/>
        <v>Year 4</v>
      </c>
      <c r="BT5" s="257" t="str">
        <f t="shared" si="1"/>
        <v>Year 4</v>
      </c>
      <c r="BU5" s="257" t="str">
        <f t="shared" si="1"/>
        <v>Year 4</v>
      </c>
      <c r="BV5" s="257" t="str">
        <f t="shared" si="1"/>
        <v>Year 4</v>
      </c>
      <c r="BW5" s="257" t="str">
        <f t="shared" si="1"/>
        <v>Year 4</v>
      </c>
      <c r="BX5" s="257" t="str">
        <f t="shared" si="1"/>
        <v>Year 4</v>
      </c>
      <c r="BY5" s="257" t="str">
        <f t="shared" si="1"/>
        <v>Year 4</v>
      </c>
      <c r="BZ5" s="257" t="str">
        <f t="shared" si="1"/>
        <v>Year 4</v>
      </c>
      <c r="CA5" s="257" t="str">
        <f t="shared" si="1"/>
        <v>Year 4</v>
      </c>
      <c r="CB5" s="257" t="str">
        <f t="shared" si="1"/>
        <v>Year 4</v>
      </c>
      <c r="CC5" s="257" t="str">
        <f t="shared" si="1"/>
        <v>Year 4</v>
      </c>
      <c r="CD5" s="257" t="str">
        <f t="shared" si="1"/>
        <v>Year 4</v>
      </c>
      <c r="CE5" s="257" t="str">
        <f t="shared" si="1"/>
        <v>Year 5</v>
      </c>
      <c r="CF5" s="257" t="str">
        <f t="shared" si="1"/>
        <v>Year 5</v>
      </c>
      <c r="CG5" s="257" t="str">
        <f t="shared" si="1"/>
        <v>Year 5</v>
      </c>
      <c r="CH5" s="257" t="str">
        <f t="shared" si="1"/>
        <v>Year 5</v>
      </c>
      <c r="CI5" s="257" t="str">
        <f t="shared" si="1"/>
        <v>Year 5</v>
      </c>
      <c r="CJ5" s="257" t="str">
        <f t="shared" si="1"/>
        <v>Year 5</v>
      </c>
      <c r="CK5" s="257" t="str">
        <f t="shared" si="1"/>
        <v>Year 5</v>
      </c>
      <c r="CL5" s="257" t="str">
        <f t="shared" si="1"/>
        <v>Year 5</v>
      </c>
      <c r="CM5" s="257" t="str">
        <f t="shared" si="1"/>
        <v>Year 5</v>
      </c>
      <c r="CN5" s="257" t="str">
        <f t="shared" si="1"/>
        <v>Year 5</v>
      </c>
      <c r="CO5" s="257" t="str">
        <f t="shared" si="1"/>
        <v>Year 5</v>
      </c>
      <c r="CP5" s="257" t="str">
        <f t="shared" si="1"/>
        <v>Year 5</v>
      </c>
      <c r="CQ5" s="257" t="str">
        <f t="shared" si="1"/>
        <v>Year 6</v>
      </c>
      <c r="CR5" s="257" t="str">
        <f t="shared" ref="CR5:DW5" si="2">AnnSum</f>
        <v>Year 6</v>
      </c>
      <c r="CS5" s="257" t="str">
        <f t="shared" si="2"/>
        <v>Year 6</v>
      </c>
      <c r="CT5" s="257" t="str">
        <f t="shared" si="2"/>
        <v>Year 6</v>
      </c>
      <c r="CU5" s="257" t="str">
        <f t="shared" si="2"/>
        <v>Year 6</v>
      </c>
      <c r="CV5" s="257" t="str">
        <f t="shared" si="2"/>
        <v>Year 6</v>
      </c>
      <c r="CW5" s="257" t="str">
        <f t="shared" si="2"/>
        <v>Year 6</v>
      </c>
      <c r="CX5" s="257" t="str">
        <f t="shared" si="2"/>
        <v>Year 6</v>
      </c>
      <c r="CY5" s="257" t="str">
        <f t="shared" si="2"/>
        <v>Year 6</v>
      </c>
      <c r="CZ5" s="257" t="str">
        <f t="shared" si="2"/>
        <v>Year 6</v>
      </c>
      <c r="DA5" s="257" t="str">
        <f t="shared" si="2"/>
        <v>Year 6</v>
      </c>
      <c r="DB5" s="257" t="str">
        <f t="shared" si="2"/>
        <v>Year 6</v>
      </c>
      <c r="DC5" s="257" t="str">
        <f t="shared" si="2"/>
        <v>Year 7</v>
      </c>
      <c r="DD5" s="257" t="str">
        <f t="shared" si="2"/>
        <v>Year 7</v>
      </c>
      <c r="DE5" s="257" t="str">
        <f t="shared" si="2"/>
        <v>Year 7</v>
      </c>
      <c r="DF5" s="257" t="str">
        <f t="shared" si="2"/>
        <v>Year 7</v>
      </c>
      <c r="DG5" s="257" t="str">
        <f t="shared" si="2"/>
        <v>Year 7</v>
      </c>
      <c r="DH5" s="257" t="str">
        <f t="shared" si="2"/>
        <v>Year 7</v>
      </c>
      <c r="DI5" s="257" t="str">
        <f t="shared" si="2"/>
        <v>Year 7</v>
      </c>
      <c r="DJ5" s="257" t="str">
        <f t="shared" si="2"/>
        <v>Year 7</v>
      </c>
      <c r="DK5" s="257" t="str">
        <f t="shared" si="2"/>
        <v>Year 7</v>
      </c>
      <c r="DL5" s="257" t="str">
        <f t="shared" si="2"/>
        <v>Year 7</v>
      </c>
      <c r="DM5" s="257" t="str">
        <f t="shared" si="2"/>
        <v>Year 7</v>
      </c>
      <c r="DN5" s="257" t="str">
        <f t="shared" si="2"/>
        <v>Year 7</v>
      </c>
      <c r="DO5" s="257" t="str">
        <f t="shared" si="2"/>
        <v>Year 8</v>
      </c>
      <c r="DP5" s="257" t="str">
        <f t="shared" si="2"/>
        <v>Year 8</v>
      </c>
      <c r="DQ5" s="257" t="str">
        <f t="shared" si="2"/>
        <v>Year 8</v>
      </c>
      <c r="DR5" s="257" t="str">
        <f t="shared" si="2"/>
        <v>Year 8</v>
      </c>
      <c r="DS5" s="257" t="str">
        <f t="shared" si="2"/>
        <v>Year 8</v>
      </c>
      <c r="DT5" s="257" t="str">
        <f t="shared" si="2"/>
        <v>Year 8</v>
      </c>
      <c r="DU5" s="257" t="str">
        <f t="shared" si="2"/>
        <v>Year 8</v>
      </c>
      <c r="DV5" s="257" t="str">
        <f t="shared" si="2"/>
        <v>Year 8</v>
      </c>
      <c r="DW5" s="257" t="str">
        <f t="shared" si="2"/>
        <v>Year 8</v>
      </c>
      <c r="DX5" s="257" t="str">
        <f t="shared" ref="DX5:EX5" si="3">AnnSum</f>
        <v>Year 8</v>
      </c>
      <c r="DY5" s="257" t="str">
        <f t="shared" si="3"/>
        <v>Year 8</v>
      </c>
      <c r="DZ5" s="257" t="str">
        <f t="shared" si="3"/>
        <v>Year 8</v>
      </c>
      <c r="EA5" s="257" t="str">
        <f t="shared" si="3"/>
        <v>Year 9</v>
      </c>
      <c r="EB5" s="257" t="str">
        <f t="shared" si="3"/>
        <v>Year 9</v>
      </c>
      <c r="EC5" s="257" t="str">
        <f t="shared" si="3"/>
        <v>Year 9</v>
      </c>
      <c r="ED5" s="257" t="str">
        <f t="shared" si="3"/>
        <v>Year 9</v>
      </c>
      <c r="EE5" s="257" t="str">
        <f t="shared" si="3"/>
        <v>Year 9</v>
      </c>
      <c r="EF5" s="257" t="str">
        <f t="shared" si="3"/>
        <v>Year 9</v>
      </c>
      <c r="EG5" s="257" t="str">
        <f t="shared" si="3"/>
        <v>Year 9</v>
      </c>
      <c r="EH5" s="257" t="str">
        <f t="shared" si="3"/>
        <v>Year 9</v>
      </c>
      <c r="EI5" s="257" t="str">
        <f t="shared" si="3"/>
        <v>Year 9</v>
      </c>
      <c r="EJ5" s="257" t="str">
        <f t="shared" si="3"/>
        <v>Year 9</v>
      </c>
      <c r="EK5" s="257" t="str">
        <f t="shared" si="3"/>
        <v>Year 9</v>
      </c>
      <c r="EL5" s="257" t="str">
        <f t="shared" si="3"/>
        <v>Year 9</v>
      </c>
      <c r="EM5" s="257" t="str">
        <f t="shared" si="3"/>
        <v>Year 10</v>
      </c>
      <c r="EN5" s="257" t="str">
        <f t="shared" si="3"/>
        <v>Year 10</v>
      </c>
      <c r="EO5" s="257" t="str">
        <f t="shared" si="3"/>
        <v>Year 10</v>
      </c>
      <c r="EP5" s="257" t="str">
        <f t="shared" si="3"/>
        <v>Year 10</v>
      </c>
      <c r="EQ5" s="257" t="str">
        <f t="shared" si="3"/>
        <v>Year 10</v>
      </c>
      <c r="ER5" s="257" t="str">
        <f t="shared" si="3"/>
        <v>Year 10</v>
      </c>
      <c r="ES5" s="257" t="str">
        <f t="shared" si="3"/>
        <v>Year 10</v>
      </c>
      <c r="ET5" s="257" t="str">
        <f t="shared" si="3"/>
        <v>Year 10</v>
      </c>
      <c r="EU5" s="257" t="str">
        <f t="shared" si="3"/>
        <v>Year 10</v>
      </c>
      <c r="EV5" s="257" t="str">
        <f t="shared" si="3"/>
        <v>Year 10</v>
      </c>
      <c r="EW5" s="257" t="str">
        <f t="shared" si="3"/>
        <v>Year 10</v>
      </c>
      <c r="EX5" s="259" t="str">
        <f t="shared" si="3"/>
        <v>Year 10</v>
      </c>
      <c r="EY5" s="261"/>
      <c r="EZ5" s="87"/>
      <c r="FB5" s="261"/>
    </row>
    <row r="6" spans="1:158">
      <c r="A6" s="86"/>
      <c r="B6" s="85"/>
      <c r="C6" s="85"/>
      <c r="D6" s="232"/>
      <c r="F6" s="85"/>
      <c r="G6" s="85"/>
      <c r="H6" s="85"/>
      <c r="I6" s="85"/>
      <c r="J6" s="85"/>
      <c r="K6" s="85"/>
      <c r="L6" s="85"/>
      <c r="M6" s="85"/>
      <c r="N6" s="85"/>
      <c r="O6" s="85"/>
      <c r="P6" s="85"/>
      <c r="Q6" s="85"/>
      <c r="R6" s="85"/>
      <c r="S6" s="85"/>
      <c r="T6" s="85"/>
      <c r="U6" s="85"/>
      <c r="V6" s="85"/>
      <c r="W6" s="85"/>
      <c r="X6" s="85"/>
      <c r="Y6" s="85"/>
      <c r="Z6" s="85"/>
      <c r="AA6" s="85"/>
      <c r="AB6" s="86"/>
      <c r="AD6" s="160"/>
      <c r="AE6" s="158" t="s">
        <v>2017</v>
      </c>
      <c r="AF6" s="266">
        <f t="shared" ref="AF6:BK6" si="4">DateFromMth</f>
        <v>39722</v>
      </c>
      <c r="AG6" s="267">
        <f t="shared" si="4"/>
        <v>39753</v>
      </c>
      <c r="AH6" s="268">
        <f t="shared" si="4"/>
        <v>39783</v>
      </c>
      <c r="AI6" s="268">
        <f t="shared" si="4"/>
        <v>39814</v>
      </c>
      <c r="AJ6" s="268">
        <f t="shared" si="4"/>
        <v>39845</v>
      </c>
      <c r="AK6" s="268">
        <f t="shared" si="4"/>
        <v>39873</v>
      </c>
      <c r="AL6" s="268">
        <f t="shared" si="4"/>
        <v>39904</v>
      </c>
      <c r="AM6" s="268">
        <f t="shared" si="4"/>
        <v>39934</v>
      </c>
      <c r="AN6" s="268">
        <f t="shared" si="4"/>
        <v>39965</v>
      </c>
      <c r="AO6" s="268">
        <f t="shared" si="4"/>
        <v>39995</v>
      </c>
      <c r="AP6" s="268">
        <f t="shared" si="4"/>
        <v>40026</v>
      </c>
      <c r="AQ6" s="268">
        <f t="shared" si="4"/>
        <v>40057</v>
      </c>
      <c r="AR6" s="268">
        <f t="shared" si="4"/>
        <v>40087</v>
      </c>
      <c r="AS6" s="268">
        <f t="shared" si="4"/>
        <v>40118</v>
      </c>
      <c r="AT6" s="268">
        <f t="shared" si="4"/>
        <v>40148</v>
      </c>
      <c r="AU6" s="268">
        <f t="shared" si="4"/>
        <v>40179</v>
      </c>
      <c r="AV6" s="268">
        <f t="shared" si="4"/>
        <v>40210</v>
      </c>
      <c r="AW6" s="268">
        <f t="shared" si="4"/>
        <v>40238</v>
      </c>
      <c r="AX6" s="268">
        <f t="shared" si="4"/>
        <v>40269</v>
      </c>
      <c r="AY6" s="268">
        <f t="shared" si="4"/>
        <v>40299</v>
      </c>
      <c r="AZ6" s="268">
        <f t="shared" si="4"/>
        <v>40330</v>
      </c>
      <c r="BA6" s="268">
        <f t="shared" si="4"/>
        <v>40360</v>
      </c>
      <c r="BB6" s="268">
        <f t="shared" si="4"/>
        <v>40391</v>
      </c>
      <c r="BC6" s="268">
        <f t="shared" si="4"/>
        <v>40422</v>
      </c>
      <c r="BD6" s="268">
        <f t="shared" si="4"/>
        <v>40452</v>
      </c>
      <c r="BE6" s="268">
        <f t="shared" si="4"/>
        <v>40483</v>
      </c>
      <c r="BF6" s="268">
        <f t="shared" si="4"/>
        <v>40513</v>
      </c>
      <c r="BG6" s="268">
        <f t="shared" si="4"/>
        <v>40544</v>
      </c>
      <c r="BH6" s="268">
        <f t="shared" si="4"/>
        <v>40575</v>
      </c>
      <c r="BI6" s="268">
        <f t="shared" si="4"/>
        <v>40603</v>
      </c>
      <c r="BJ6" s="268">
        <f t="shared" si="4"/>
        <v>40634</v>
      </c>
      <c r="BK6" s="268">
        <f t="shared" si="4"/>
        <v>40664</v>
      </c>
      <c r="BL6" s="268">
        <f t="shared" ref="BL6:CQ6" si="5">DateFromMth</f>
        <v>40695</v>
      </c>
      <c r="BM6" s="268">
        <f t="shared" si="5"/>
        <v>40725</v>
      </c>
      <c r="BN6" s="268">
        <f t="shared" si="5"/>
        <v>40756</v>
      </c>
      <c r="BO6" s="268">
        <f t="shared" si="5"/>
        <v>40787</v>
      </c>
      <c r="BP6" s="268">
        <f t="shared" si="5"/>
        <v>40817</v>
      </c>
      <c r="BQ6" s="268">
        <f t="shared" si="5"/>
        <v>40848</v>
      </c>
      <c r="BR6" s="268">
        <f t="shared" si="5"/>
        <v>40878</v>
      </c>
      <c r="BS6" s="268">
        <f t="shared" si="5"/>
        <v>40909</v>
      </c>
      <c r="BT6" s="268">
        <f t="shared" si="5"/>
        <v>40940</v>
      </c>
      <c r="BU6" s="268">
        <f t="shared" si="5"/>
        <v>40969</v>
      </c>
      <c r="BV6" s="268">
        <f t="shared" si="5"/>
        <v>41000</v>
      </c>
      <c r="BW6" s="268">
        <f t="shared" si="5"/>
        <v>41030</v>
      </c>
      <c r="BX6" s="268">
        <f t="shared" si="5"/>
        <v>41061</v>
      </c>
      <c r="BY6" s="268">
        <f t="shared" si="5"/>
        <v>41091</v>
      </c>
      <c r="BZ6" s="268">
        <f t="shared" si="5"/>
        <v>41122</v>
      </c>
      <c r="CA6" s="268">
        <f t="shared" si="5"/>
        <v>41153</v>
      </c>
      <c r="CB6" s="268">
        <f t="shared" si="5"/>
        <v>41183</v>
      </c>
      <c r="CC6" s="268">
        <f t="shared" si="5"/>
        <v>41214</v>
      </c>
      <c r="CD6" s="268">
        <f t="shared" si="5"/>
        <v>41244</v>
      </c>
      <c r="CE6" s="268">
        <f t="shared" si="5"/>
        <v>41275</v>
      </c>
      <c r="CF6" s="268">
        <f t="shared" si="5"/>
        <v>41306</v>
      </c>
      <c r="CG6" s="268">
        <f t="shared" si="5"/>
        <v>41334</v>
      </c>
      <c r="CH6" s="268">
        <f t="shared" si="5"/>
        <v>41365</v>
      </c>
      <c r="CI6" s="268">
        <f t="shared" si="5"/>
        <v>41395</v>
      </c>
      <c r="CJ6" s="268">
        <f t="shared" si="5"/>
        <v>41426</v>
      </c>
      <c r="CK6" s="268">
        <f t="shared" si="5"/>
        <v>41456</v>
      </c>
      <c r="CL6" s="268">
        <f t="shared" si="5"/>
        <v>41487</v>
      </c>
      <c r="CM6" s="268">
        <f t="shared" si="5"/>
        <v>41518</v>
      </c>
      <c r="CN6" s="268">
        <f t="shared" si="5"/>
        <v>41548</v>
      </c>
      <c r="CO6" s="268">
        <f t="shared" si="5"/>
        <v>41579</v>
      </c>
      <c r="CP6" s="268">
        <f t="shared" si="5"/>
        <v>41609</v>
      </c>
      <c r="CQ6" s="268">
        <f t="shared" si="5"/>
        <v>41640</v>
      </c>
      <c r="CR6" s="268">
        <f t="shared" ref="CR6:DW6" si="6">DateFromMth</f>
        <v>41671</v>
      </c>
      <c r="CS6" s="268">
        <f t="shared" si="6"/>
        <v>41699</v>
      </c>
      <c r="CT6" s="268">
        <f t="shared" si="6"/>
        <v>41730</v>
      </c>
      <c r="CU6" s="268">
        <f t="shared" si="6"/>
        <v>41760</v>
      </c>
      <c r="CV6" s="268">
        <f t="shared" si="6"/>
        <v>41791</v>
      </c>
      <c r="CW6" s="268">
        <f t="shared" si="6"/>
        <v>41821</v>
      </c>
      <c r="CX6" s="268">
        <f t="shared" si="6"/>
        <v>41852</v>
      </c>
      <c r="CY6" s="268">
        <f t="shared" si="6"/>
        <v>41883</v>
      </c>
      <c r="CZ6" s="268">
        <f t="shared" si="6"/>
        <v>41913</v>
      </c>
      <c r="DA6" s="268">
        <f t="shared" si="6"/>
        <v>41944</v>
      </c>
      <c r="DB6" s="268">
        <f t="shared" si="6"/>
        <v>41974</v>
      </c>
      <c r="DC6" s="268">
        <f t="shared" si="6"/>
        <v>42005</v>
      </c>
      <c r="DD6" s="268">
        <f t="shared" si="6"/>
        <v>42036</v>
      </c>
      <c r="DE6" s="268">
        <f t="shared" si="6"/>
        <v>42064</v>
      </c>
      <c r="DF6" s="268">
        <f t="shared" si="6"/>
        <v>42095</v>
      </c>
      <c r="DG6" s="268">
        <f t="shared" si="6"/>
        <v>42125</v>
      </c>
      <c r="DH6" s="268">
        <f t="shared" si="6"/>
        <v>42156</v>
      </c>
      <c r="DI6" s="268">
        <f t="shared" si="6"/>
        <v>42186</v>
      </c>
      <c r="DJ6" s="268">
        <f t="shared" si="6"/>
        <v>42217</v>
      </c>
      <c r="DK6" s="268">
        <f t="shared" si="6"/>
        <v>42248</v>
      </c>
      <c r="DL6" s="268">
        <f t="shared" si="6"/>
        <v>42278</v>
      </c>
      <c r="DM6" s="268">
        <f t="shared" si="6"/>
        <v>42309</v>
      </c>
      <c r="DN6" s="268">
        <f t="shared" si="6"/>
        <v>42339</v>
      </c>
      <c r="DO6" s="268">
        <f t="shared" si="6"/>
        <v>42370</v>
      </c>
      <c r="DP6" s="268">
        <f t="shared" si="6"/>
        <v>42401</v>
      </c>
      <c r="DQ6" s="268">
        <f t="shared" si="6"/>
        <v>42430</v>
      </c>
      <c r="DR6" s="268">
        <f t="shared" si="6"/>
        <v>42461</v>
      </c>
      <c r="DS6" s="268">
        <f t="shared" si="6"/>
        <v>42491</v>
      </c>
      <c r="DT6" s="268">
        <f t="shared" si="6"/>
        <v>42522</v>
      </c>
      <c r="DU6" s="268">
        <f t="shared" si="6"/>
        <v>42552</v>
      </c>
      <c r="DV6" s="268">
        <f t="shared" si="6"/>
        <v>42583</v>
      </c>
      <c r="DW6" s="268">
        <f t="shared" si="6"/>
        <v>42614</v>
      </c>
      <c r="DX6" s="268">
        <f t="shared" ref="DX6:EX6" si="7">DateFromMth</f>
        <v>42644</v>
      </c>
      <c r="DY6" s="268">
        <f t="shared" si="7"/>
        <v>42675</v>
      </c>
      <c r="DZ6" s="268">
        <f t="shared" si="7"/>
        <v>42705</v>
      </c>
      <c r="EA6" s="268">
        <f t="shared" si="7"/>
        <v>42736</v>
      </c>
      <c r="EB6" s="268">
        <f t="shared" si="7"/>
        <v>42767</v>
      </c>
      <c r="EC6" s="268">
        <f t="shared" si="7"/>
        <v>42795</v>
      </c>
      <c r="ED6" s="268">
        <f t="shared" si="7"/>
        <v>42826</v>
      </c>
      <c r="EE6" s="268">
        <f t="shared" si="7"/>
        <v>42856</v>
      </c>
      <c r="EF6" s="268">
        <f t="shared" si="7"/>
        <v>42887</v>
      </c>
      <c r="EG6" s="268">
        <f t="shared" si="7"/>
        <v>42917</v>
      </c>
      <c r="EH6" s="268">
        <f t="shared" si="7"/>
        <v>42948</v>
      </c>
      <c r="EI6" s="268">
        <f t="shared" si="7"/>
        <v>42979</v>
      </c>
      <c r="EJ6" s="268">
        <f t="shared" si="7"/>
        <v>43009</v>
      </c>
      <c r="EK6" s="268">
        <f t="shared" si="7"/>
        <v>43040</v>
      </c>
      <c r="EL6" s="268">
        <f t="shared" si="7"/>
        <v>43070</v>
      </c>
      <c r="EM6" s="268">
        <f t="shared" si="7"/>
        <v>43101</v>
      </c>
      <c r="EN6" s="268">
        <f t="shared" si="7"/>
        <v>43132</v>
      </c>
      <c r="EO6" s="268">
        <f t="shared" si="7"/>
        <v>43160</v>
      </c>
      <c r="EP6" s="268">
        <f t="shared" si="7"/>
        <v>43191</v>
      </c>
      <c r="EQ6" s="268">
        <f t="shared" si="7"/>
        <v>43221</v>
      </c>
      <c r="ER6" s="268">
        <f t="shared" si="7"/>
        <v>43252</v>
      </c>
      <c r="ES6" s="268">
        <f t="shared" si="7"/>
        <v>43282</v>
      </c>
      <c r="ET6" s="268">
        <f t="shared" si="7"/>
        <v>43313</v>
      </c>
      <c r="EU6" s="268">
        <f t="shared" si="7"/>
        <v>43344</v>
      </c>
      <c r="EV6" s="268">
        <f t="shared" si="7"/>
        <v>43374</v>
      </c>
      <c r="EW6" s="268">
        <f t="shared" si="7"/>
        <v>43405</v>
      </c>
      <c r="EX6" s="268">
        <f t="shared" si="7"/>
        <v>43435</v>
      </c>
      <c r="EY6" s="261"/>
      <c r="EZ6" s="87"/>
      <c r="FB6" s="261"/>
    </row>
    <row r="7" spans="1:158">
      <c r="A7" s="86"/>
      <c r="B7" s="85"/>
      <c r="C7" s="85"/>
      <c r="D7" s="232"/>
      <c r="F7" s="85"/>
      <c r="G7" s="85"/>
      <c r="H7" s="85"/>
      <c r="I7" s="85"/>
      <c r="J7" s="85"/>
      <c r="K7" s="85"/>
      <c r="L7" s="85"/>
      <c r="M7" s="85"/>
      <c r="N7" s="85"/>
      <c r="O7" s="85"/>
      <c r="P7" s="85"/>
      <c r="Q7" s="85"/>
      <c r="R7" s="85"/>
      <c r="S7" s="85"/>
      <c r="T7" s="85"/>
      <c r="U7" s="85"/>
      <c r="V7" s="85"/>
      <c r="W7" s="85"/>
      <c r="X7" s="85"/>
      <c r="Y7" s="85"/>
      <c r="Z7" s="85"/>
      <c r="AA7" s="85"/>
      <c r="AB7" s="86"/>
      <c r="AD7" s="160"/>
      <c r="AE7" s="158" t="s">
        <v>2018</v>
      </c>
      <c r="AF7" s="266">
        <f t="shared" ref="AF7:BK7" si="8">DateToMth</f>
        <v>39752</v>
      </c>
      <c r="AG7" s="267">
        <f t="shared" si="8"/>
        <v>39782</v>
      </c>
      <c r="AH7" s="268">
        <f t="shared" si="8"/>
        <v>39813</v>
      </c>
      <c r="AI7" s="268">
        <f t="shared" si="8"/>
        <v>39844</v>
      </c>
      <c r="AJ7" s="268">
        <f t="shared" si="8"/>
        <v>39872</v>
      </c>
      <c r="AK7" s="268">
        <f t="shared" si="8"/>
        <v>39903</v>
      </c>
      <c r="AL7" s="268">
        <f t="shared" si="8"/>
        <v>39933</v>
      </c>
      <c r="AM7" s="268">
        <f t="shared" si="8"/>
        <v>39964</v>
      </c>
      <c r="AN7" s="268">
        <f t="shared" si="8"/>
        <v>39994</v>
      </c>
      <c r="AO7" s="268">
        <f t="shared" si="8"/>
        <v>40025</v>
      </c>
      <c r="AP7" s="268">
        <f t="shared" si="8"/>
        <v>40056</v>
      </c>
      <c r="AQ7" s="268">
        <f t="shared" si="8"/>
        <v>40086</v>
      </c>
      <c r="AR7" s="268">
        <f t="shared" si="8"/>
        <v>40117</v>
      </c>
      <c r="AS7" s="268">
        <f t="shared" si="8"/>
        <v>40147</v>
      </c>
      <c r="AT7" s="268">
        <f t="shared" si="8"/>
        <v>40178</v>
      </c>
      <c r="AU7" s="268">
        <f t="shared" si="8"/>
        <v>40209</v>
      </c>
      <c r="AV7" s="268">
        <f t="shared" si="8"/>
        <v>40237</v>
      </c>
      <c r="AW7" s="268">
        <f t="shared" si="8"/>
        <v>40268</v>
      </c>
      <c r="AX7" s="268">
        <f t="shared" si="8"/>
        <v>40298</v>
      </c>
      <c r="AY7" s="268">
        <f t="shared" si="8"/>
        <v>40329</v>
      </c>
      <c r="AZ7" s="268">
        <f t="shared" si="8"/>
        <v>40359</v>
      </c>
      <c r="BA7" s="268">
        <f t="shared" si="8"/>
        <v>40390</v>
      </c>
      <c r="BB7" s="268">
        <f t="shared" si="8"/>
        <v>40421</v>
      </c>
      <c r="BC7" s="268">
        <f t="shared" si="8"/>
        <v>40451</v>
      </c>
      <c r="BD7" s="268">
        <f t="shared" si="8"/>
        <v>40482</v>
      </c>
      <c r="BE7" s="268">
        <f t="shared" si="8"/>
        <v>40512</v>
      </c>
      <c r="BF7" s="268">
        <f t="shared" si="8"/>
        <v>40543</v>
      </c>
      <c r="BG7" s="268">
        <f t="shared" si="8"/>
        <v>40574</v>
      </c>
      <c r="BH7" s="268">
        <f t="shared" si="8"/>
        <v>40602</v>
      </c>
      <c r="BI7" s="268">
        <f t="shared" si="8"/>
        <v>40633</v>
      </c>
      <c r="BJ7" s="268">
        <f t="shared" si="8"/>
        <v>40663</v>
      </c>
      <c r="BK7" s="268">
        <f t="shared" si="8"/>
        <v>40694</v>
      </c>
      <c r="BL7" s="268">
        <f t="shared" ref="BL7:CQ7" si="9">DateToMth</f>
        <v>40724</v>
      </c>
      <c r="BM7" s="268">
        <f t="shared" si="9"/>
        <v>40755</v>
      </c>
      <c r="BN7" s="268">
        <f t="shared" si="9"/>
        <v>40786</v>
      </c>
      <c r="BO7" s="268">
        <f t="shared" si="9"/>
        <v>40816</v>
      </c>
      <c r="BP7" s="268">
        <f t="shared" si="9"/>
        <v>40847</v>
      </c>
      <c r="BQ7" s="268">
        <f t="shared" si="9"/>
        <v>40877</v>
      </c>
      <c r="BR7" s="268">
        <f t="shared" si="9"/>
        <v>40908</v>
      </c>
      <c r="BS7" s="268">
        <f t="shared" si="9"/>
        <v>40939</v>
      </c>
      <c r="BT7" s="268">
        <f t="shared" si="9"/>
        <v>40968</v>
      </c>
      <c r="BU7" s="268">
        <f t="shared" si="9"/>
        <v>40999</v>
      </c>
      <c r="BV7" s="268">
        <f t="shared" si="9"/>
        <v>41029</v>
      </c>
      <c r="BW7" s="268">
        <f t="shared" si="9"/>
        <v>41060</v>
      </c>
      <c r="BX7" s="268">
        <f t="shared" si="9"/>
        <v>41090</v>
      </c>
      <c r="BY7" s="268">
        <f t="shared" si="9"/>
        <v>41121</v>
      </c>
      <c r="BZ7" s="268">
        <f t="shared" si="9"/>
        <v>41152</v>
      </c>
      <c r="CA7" s="268">
        <f t="shared" si="9"/>
        <v>41182</v>
      </c>
      <c r="CB7" s="268">
        <f t="shared" si="9"/>
        <v>41213</v>
      </c>
      <c r="CC7" s="268">
        <f t="shared" si="9"/>
        <v>41243</v>
      </c>
      <c r="CD7" s="268">
        <f t="shared" si="9"/>
        <v>41274</v>
      </c>
      <c r="CE7" s="268">
        <f t="shared" si="9"/>
        <v>41305</v>
      </c>
      <c r="CF7" s="268">
        <f t="shared" si="9"/>
        <v>41333</v>
      </c>
      <c r="CG7" s="268">
        <f t="shared" si="9"/>
        <v>41364</v>
      </c>
      <c r="CH7" s="268">
        <f t="shared" si="9"/>
        <v>41394</v>
      </c>
      <c r="CI7" s="268">
        <f t="shared" si="9"/>
        <v>41425</v>
      </c>
      <c r="CJ7" s="268">
        <f t="shared" si="9"/>
        <v>41455</v>
      </c>
      <c r="CK7" s="268">
        <f t="shared" si="9"/>
        <v>41486</v>
      </c>
      <c r="CL7" s="268">
        <f t="shared" si="9"/>
        <v>41517</v>
      </c>
      <c r="CM7" s="268">
        <f t="shared" si="9"/>
        <v>41547</v>
      </c>
      <c r="CN7" s="268">
        <f t="shared" si="9"/>
        <v>41578</v>
      </c>
      <c r="CO7" s="268">
        <f t="shared" si="9"/>
        <v>41608</v>
      </c>
      <c r="CP7" s="268">
        <f t="shared" si="9"/>
        <v>41639</v>
      </c>
      <c r="CQ7" s="268">
        <f t="shared" si="9"/>
        <v>41670</v>
      </c>
      <c r="CR7" s="268">
        <f t="shared" ref="CR7:DW7" si="10">DateToMth</f>
        <v>41698</v>
      </c>
      <c r="CS7" s="268">
        <f t="shared" si="10"/>
        <v>41729</v>
      </c>
      <c r="CT7" s="268">
        <f t="shared" si="10"/>
        <v>41759</v>
      </c>
      <c r="CU7" s="268">
        <f t="shared" si="10"/>
        <v>41790</v>
      </c>
      <c r="CV7" s="268">
        <f t="shared" si="10"/>
        <v>41820</v>
      </c>
      <c r="CW7" s="268">
        <f t="shared" si="10"/>
        <v>41851</v>
      </c>
      <c r="CX7" s="268">
        <f t="shared" si="10"/>
        <v>41882</v>
      </c>
      <c r="CY7" s="268">
        <f t="shared" si="10"/>
        <v>41912</v>
      </c>
      <c r="CZ7" s="268">
        <f t="shared" si="10"/>
        <v>41943</v>
      </c>
      <c r="DA7" s="268">
        <f t="shared" si="10"/>
        <v>41973</v>
      </c>
      <c r="DB7" s="268">
        <f t="shared" si="10"/>
        <v>42004</v>
      </c>
      <c r="DC7" s="268">
        <f t="shared" si="10"/>
        <v>42035</v>
      </c>
      <c r="DD7" s="268">
        <f t="shared" si="10"/>
        <v>42063</v>
      </c>
      <c r="DE7" s="268">
        <f t="shared" si="10"/>
        <v>42094</v>
      </c>
      <c r="DF7" s="268">
        <f t="shared" si="10"/>
        <v>42124</v>
      </c>
      <c r="DG7" s="268">
        <f t="shared" si="10"/>
        <v>42155</v>
      </c>
      <c r="DH7" s="268">
        <f t="shared" si="10"/>
        <v>42185</v>
      </c>
      <c r="DI7" s="268">
        <f t="shared" si="10"/>
        <v>42216</v>
      </c>
      <c r="DJ7" s="268">
        <f t="shared" si="10"/>
        <v>42247</v>
      </c>
      <c r="DK7" s="268">
        <f t="shared" si="10"/>
        <v>42277</v>
      </c>
      <c r="DL7" s="268">
        <f t="shared" si="10"/>
        <v>42308</v>
      </c>
      <c r="DM7" s="268">
        <f t="shared" si="10"/>
        <v>42338</v>
      </c>
      <c r="DN7" s="268">
        <f t="shared" si="10"/>
        <v>42369</v>
      </c>
      <c r="DO7" s="268">
        <f t="shared" si="10"/>
        <v>42400</v>
      </c>
      <c r="DP7" s="268">
        <f t="shared" si="10"/>
        <v>42429</v>
      </c>
      <c r="DQ7" s="268">
        <f t="shared" si="10"/>
        <v>42460</v>
      </c>
      <c r="DR7" s="268">
        <f t="shared" si="10"/>
        <v>42490</v>
      </c>
      <c r="DS7" s="268">
        <f t="shared" si="10"/>
        <v>42521</v>
      </c>
      <c r="DT7" s="268">
        <f t="shared" si="10"/>
        <v>42551</v>
      </c>
      <c r="DU7" s="268">
        <f t="shared" si="10"/>
        <v>42582</v>
      </c>
      <c r="DV7" s="268">
        <f t="shared" si="10"/>
        <v>42613</v>
      </c>
      <c r="DW7" s="268">
        <f t="shared" si="10"/>
        <v>42643</v>
      </c>
      <c r="DX7" s="268">
        <f t="shared" ref="DX7:EX7" si="11">DateToMth</f>
        <v>42674</v>
      </c>
      <c r="DY7" s="268">
        <f t="shared" si="11"/>
        <v>42704</v>
      </c>
      <c r="DZ7" s="268">
        <f t="shared" si="11"/>
        <v>42735</v>
      </c>
      <c r="EA7" s="268">
        <f t="shared" si="11"/>
        <v>42766</v>
      </c>
      <c r="EB7" s="268">
        <f t="shared" si="11"/>
        <v>42794</v>
      </c>
      <c r="EC7" s="268">
        <f t="shared" si="11"/>
        <v>42825</v>
      </c>
      <c r="ED7" s="268">
        <f t="shared" si="11"/>
        <v>42855</v>
      </c>
      <c r="EE7" s="268">
        <f t="shared" si="11"/>
        <v>42886</v>
      </c>
      <c r="EF7" s="268">
        <f t="shared" si="11"/>
        <v>42916</v>
      </c>
      <c r="EG7" s="268">
        <f t="shared" si="11"/>
        <v>42947</v>
      </c>
      <c r="EH7" s="268">
        <f t="shared" si="11"/>
        <v>42978</v>
      </c>
      <c r="EI7" s="268">
        <f t="shared" si="11"/>
        <v>43008</v>
      </c>
      <c r="EJ7" s="268">
        <f t="shared" si="11"/>
        <v>43039</v>
      </c>
      <c r="EK7" s="268">
        <f t="shared" si="11"/>
        <v>43069</v>
      </c>
      <c r="EL7" s="268">
        <f t="shared" si="11"/>
        <v>43100</v>
      </c>
      <c r="EM7" s="268">
        <f t="shared" si="11"/>
        <v>43131</v>
      </c>
      <c r="EN7" s="268">
        <f t="shared" si="11"/>
        <v>43159</v>
      </c>
      <c r="EO7" s="268">
        <f t="shared" si="11"/>
        <v>43190</v>
      </c>
      <c r="EP7" s="268">
        <f t="shared" si="11"/>
        <v>43220</v>
      </c>
      <c r="EQ7" s="268">
        <f t="shared" si="11"/>
        <v>43251</v>
      </c>
      <c r="ER7" s="268">
        <f t="shared" si="11"/>
        <v>43281</v>
      </c>
      <c r="ES7" s="268">
        <f t="shared" si="11"/>
        <v>43312</v>
      </c>
      <c r="ET7" s="268">
        <f t="shared" si="11"/>
        <v>43343</v>
      </c>
      <c r="EU7" s="268">
        <f t="shared" si="11"/>
        <v>43373</v>
      </c>
      <c r="EV7" s="268">
        <f t="shared" si="11"/>
        <v>43404</v>
      </c>
      <c r="EW7" s="268">
        <f t="shared" si="11"/>
        <v>43434</v>
      </c>
      <c r="EX7" s="268">
        <f t="shared" si="11"/>
        <v>43465</v>
      </c>
      <c r="EY7" s="261"/>
      <c r="EZ7" s="87"/>
      <c r="FB7" s="261"/>
    </row>
    <row r="8" spans="1:158">
      <c r="A8" s="86"/>
      <c r="B8" s="85"/>
      <c r="C8" s="85"/>
      <c r="D8" s="232"/>
      <c r="F8" s="85"/>
      <c r="G8" s="85"/>
      <c r="H8" s="85"/>
      <c r="I8" s="85"/>
      <c r="J8" s="85"/>
      <c r="K8" s="85"/>
      <c r="L8" s="85"/>
      <c r="M8" s="85"/>
      <c r="N8" s="85"/>
      <c r="O8" s="85"/>
      <c r="P8" s="85"/>
      <c r="Q8" s="85"/>
      <c r="R8" s="85"/>
      <c r="S8" s="85"/>
      <c r="T8" s="85"/>
      <c r="U8" s="85"/>
      <c r="V8" s="85"/>
      <c r="W8" s="85"/>
      <c r="X8" s="85"/>
      <c r="Y8" s="85"/>
      <c r="Z8" s="85"/>
      <c r="AA8" s="85"/>
      <c r="AB8" s="86"/>
      <c r="AD8" s="160"/>
      <c r="AE8" s="158" t="s">
        <v>2019</v>
      </c>
      <c r="AF8" s="256" t="str">
        <f t="shared" ref="AF8:BK8" si="12">TimelineIn</f>
        <v>M-3</v>
      </c>
      <c r="AG8" s="256" t="str">
        <f t="shared" si="12"/>
        <v>M-2</v>
      </c>
      <c r="AH8" s="256" t="str">
        <f t="shared" si="12"/>
        <v>M-1</v>
      </c>
      <c r="AI8" s="256" t="str">
        <f t="shared" si="12"/>
        <v>Y1M1</v>
      </c>
      <c r="AJ8" s="256" t="str">
        <f t="shared" si="12"/>
        <v>Y1M2</v>
      </c>
      <c r="AK8" s="256" t="str">
        <f t="shared" si="12"/>
        <v>Y1M3</v>
      </c>
      <c r="AL8" s="256" t="str">
        <f t="shared" si="12"/>
        <v>Y1M4</v>
      </c>
      <c r="AM8" s="256" t="str">
        <f t="shared" si="12"/>
        <v>Y1M5</v>
      </c>
      <c r="AN8" s="256" t="str">
        <f t="shared" si="12"/>
        <v>Y1M6</v>
      </c>
      <c r="AO8" s="256" t="str">
        <f t="shared" si="12"/>
        <v>Y1M7</v>
      </c>
      <c r="AP8" s="256" t="str">
        <f t="shared" si="12"/>
        <v>Y1M8</v>
      </c>
      <c r="AQ8" s="256" t="str">
        <f t="shared" si="12"/>
        <v>Y1M9</v>
      </c>
      <c r="AR8" s="256" t="str">
        <f t="shared" si="12"/>
        <v>Y1M10</v>
      </c>
      <c r="AS8" s="256" t="str">
        <f t="shared" si="12"/>
        <v>Y1M11</v>
      </c>
      <c r="AT8" s="256" t="str">
        <f t="shared" si="12"/>
        <v>Y1M12</v>
      </c>
      <c r="AU8" s="256" t="str">
        <f t="shared" si="12"/>
        <v>Y2M1</v>
      </c>
      <c r="AV8" s="256" t="str">
        <f t="shared" si="12"/>
        <v>Y2M2</v>
      </c>
      <c r="AW8" s="256" t="str">
        <f t="shared" si="12"/>
        <v>Y2M3</v>
      </c>
      <c r="AX8" s="256" t="str">
        <f t="shared" si="12"/>
        <v>Y2M4</v>
      </c>
      <c r="AY8" s="256" t="str">
        <f t="shared" si="12"/>
        <v>Y2M5</v>
      </c>
      <c r="AZ8" s="256" t="str">
        <f t="shared" si="12"/>
        <v>Y2M6</v>
      </c>
      <c r="BA8" s="256" t="str">
        <f t="shared" si="12"/>
        <v>Y2M7</v>
      </c>
      <c r="BB8" s="256" t="str">
        <f t="shared" si="12"/>
        <v>Y2M8</v>
      </c>
      <c r="BC8" s="256" t="str">
        <f t="shared" si="12"/>
        <v>Y2M9</v>
      </c>
      <c r="BD8" s="256" t="str">
        <f t="shared" si="12"/>
        <v>Y2M10</v>
      </c>
      <c r="BE8" s="256" t="str">
        <f t="shared" si="12"/>
        <v>Y2M11</v>
      </c>
      <c r="BF8" s="256" t="str">
        <f t="shared" si="12"/>
        <v>Y2M12</v>
      </c>
      <c r="BG8" s="256" t="str">
        <f t="shared" si="12"/>
        <v>Y3M1</v>
      </c>
      <c r="BH8" s="256" t="str">
        <f t="shared" si="12"/>
        <v>Y3M2</v>
      </c>
      <c r="BI8" s="256" t="str">
        <f t="shared" si="12"/>
        <v>Y3M3</v>
      </c>
      <c r="BJ8" s="256" t="str">
        <f t="shared" si="12"/>
        <v>Y3M4</v>
      </c>
      <c r="BK8" s="256" t="str">
        <f t="shared" si="12"/>
        <v>Y3M5</v>
      </c>
      <c r="BL8" s="256" t="str">
        <f t="shared" ref="BL8:CQ8" si="13">TimelineIn</f>
        <v>Y3M6</v>
      </c>
      <c r="BM8" s="256" t="str">
        <f t="shared" si="13"/>
        <v>Y3M7</v>
      </c>
      <c r="BN8" s="256" t="str">
        <f t="shared" si="13"/>
        <v>Y3M8</v>
      </c>
      <c r="BO8" s="256" t="str">
        <f t="shared" si="13"/>
        <v>Y3M9</v>
      </c>
      <c r="BP8" s="256" t="str">
        <f t="shared" si="13"/>
        <v>Y3M10</v>
      </c>
      <c r="BQ8" s="256" t="str">
        <f t="shared" si="13"/>
        <v>Y3M11</v>
      </c>
      <c r="BR8" s="256" t="str">
        <f t="shared" si="13"/>
        <v>Y3M12</v>
      </c>
      <c r="BS8" s="256" t="str">
        <f t="shared" si="13"/>
        <v>Y4M1</v>
      </c>
      <c r="BT8" s="256" t="str">
        <f t="shared" si="13"/>
        <v>Y4M2</v>
      </c>
      <c r="BU8" s="256" t="str">
        <f t="shared" si="13"/>
        <v>Y4M3</v>
      </c>
      <c r="BV8" s="256" t="str">
        <f t="shared" si="13"/>
        <v>Y4M4</v>
      </c>
      <c r="BW8" s="256" t="str">
        <f t="shared" si="13"/>
        <v>Y4M5</v>
      </c>
      <c r="BX8" s="256" t="str">
        <f t="shared" si="13"/>
        <v>Y4M6</v>
      </c>
      <c r="BY8" s="256" t="str">
        <f t="shared" si="13"/>
        <v>Y4M7</v>
      </c>
      <c r="BZ8" s="256" t="str">
        <f t="shared" si="13"/>
        <v>Y4M8</v>
      </c>
      <c r="CA8" s="256" t="str">
        <f t="shared" si="13"/>
        <v>Y4M9</v>
      </c>
      <c r="CB8" s="256" t="str">
        <f t="shared" si="13"/>
        <v>Y4M10</v>
      </c>
      <c r="CC8" s="256" t="str">
        <f t="shared" si="13"/>
        <v>Y4M11</v>
      </c>
      <c r="CD8" s="256" t="str">
        <f t="shared" si="13"/>
        <v>Y4M12</v>
      </c>
      <c r="CE8" s="256" t="str">
        <f t="shared" si="13"/>
        <v>Y5M1</v>
      </c>
      <c r="CF8" s="256" t="str">
        <f t="shared" si="13"/>
        <v>Y5M2</v>
      </c>
      <c r="CG8" s="256" t="str">
        <f t="shared" si="13"/>
        <v>Y5M3</v>
      </c>
      <c r="CH8" s="256" t="str">
        <f t="shared" si="13"/>
        <v>Y5M4</v>
      </c>
      <c r="CI8" s="256" t="str">
        <f t="shared" si="13"/>
        <v>Y5M5</v>
      </c>
      <c r="CJ8" s="256" t="str">
        <f t="shared" si="13"/>
        <v>Y5M6</v>
      </c>
      <c r="CK8" s="256" t="str">
        <f t="shared" si="13"/>
        <v>Y5M7</v>
      </c>
      <c r="CL8" s="256" t="str">
        <f t="shared" si="13"/>
        <v>Y5M8</v>
      </c>
      <c r="CM8" s="256" t="str">
        <f t="shared" si="13"/>
        <v>Y5M9</v>
      </c>
      <c r="CN8" s="256" t="str">
        <f t="shared" si="13"/>
        <v>Y5M10</v>
      </c>
      <c r="CO8" s="256" t="str">
        <f t="shared" si="13"/>
        <v>Y5M11</v>
      </c>
      <c r="CP8" s="256" t="str">
        <f t="shared" si="13"/>
        <v>Y5M12</v>
      </c>
      <c r="CQ8" s="256" t="str">
        <f t="shared" si="13"/>
        <v>Y6M1</v>
      </c>
      <c r="CR8" s="256" t="str">
        <f t="shared" ref="CR8:DW8" si="14">TimelineIn</f>
        <v>Y6M2</v>
      </c>
      <c r="CS8" s="256" t="str">
        <f t="shared" si="14"/>
        <v>Y6M3</v>
      </c>
      <c r="CT8" s="256" t="str">
        <f t="shared" si="14"/>
        <v>Y6M4</v>
      </c>
      <c r="CU8" s="256" t="str">
        <f t="shared" si="14"/>
        <v>Y6M5</v>
      </c>
      <c r="CV8" s="256" t="str">
        <f t="shared" si="14"/>
        <v>Y6M6</v>
      </c>
      <c r="CW8" s="256" t="str">
        <f t="shared" si="14"/>
        <v>Y6M7</v>
      </c>
      <c r="CX8" s="256" t="str">
        <f t="shared" si="14"/>
        <v>Y6M8</v>
      </c>
      <c r="CY8" s="256" t="str">
        <f t="shared" si="14"/>
        <v>Y6M9</v>
      </c>
      <c r="CZ8" s="256" t="str">
        <f t="shared" si="14"/>
        <v>Y6M10</v>
      </c>
      <c r="DA8" s="256" t="str">
        <f t="shared" si="14"/>
        <v>Y6M11</v>
      </c>
      <c r="DB8" s="256" t="str">
        <f t="shared" si="14"/>
        <v>Y6M12</v>
      </c>
      <c r="DC8" s="256" t="str">
        <f t="shared" si="14"/>
        <v>Y7M1</v>
      </c>
      <c r="DD8" s="256" t="str">
        <f t="shared" si="14"/>
        <v>Y7M2</v>
      </c>
      <c r="DE8" s="256" t="str">
        <f t="shared" si="14"/>
        <v>Y7M3</v>
      </c>
      <c r="DF8" s="256" t="str">
        <f t="shared" si="14"/>
        <v>Y7M4</v>
      </c>
      <c r="DG8" s="256" t="str">
        <f t="shared" si="14"/>
        <v>Y7M5</v>
      </c>
      <c r="DH8" s="256" t="str">
        <f t="shared" si="14"/>
        <v>Y7M6</v>
      </c>
      <c r="DI8" s="256" t="str">
        <f t="shared" si="14"/>
        <v>Y7M7</v>
      </c>
      <c r="DJ8" s="256" t="str">
        <f t="shared" si="14"/>
        <v>Y7M8</v>
      </c>
      <c r="DK8" s="256" t="str">
        <f t="shared" si="14"/>
        <v>Y7M9</v>
      </c>
      <c r="DL8" s="256" t="str">
        <f t="shared" si="14"/>
        <v>Y7M10</v>
      </c>
      <c r="DM8" s="256" t="str">
        <f t="shared" si="14"/>
        <v>Y7M11</v>
      </c>
      <c r="DN8" s="256" t="str">
        <f t="shared" si="14"/>
        <v>Y7M12</v>
      </c>
      <c r="DO8" s="256" t="str">
        <f t="shared" si="14"/>
        <v>Y8M1</v>
      </c>
      <c r="DP8" s="256" t="str">
        <f t="shared" si="14"/>
        <v>Y8M2</v>
      </c>
      <c r="DQ8" s="256" t="str">
        <f t="shared" si="14"/>
        <v>Y8M3</v>
      </c>
      <c r="DR8" s="256" t="str">
        <f t="shared" si="14"/>
        <v>Y8M4</v>
      </c>
      <c r="DS8" s="256" t="str">
        <f t="shared" si="14"/>
        <v>Y8M5</v>
      </c>
      <c r="DT8" s="256" t="str">
        <f t="shared" si="14"/>
        <v>Y8M6</v>
      </c>
      <c r="DU8" s="256" t="str">
        <f t="shared" si="14"/>
        <v>Y8M7</v>
      </c>
      <c r="DV8" s="256" t="str">
        <f t="shared" si="14"/>
        <v>Y8M8</v>
      </c>
      <c r="DW8" s="256" t="str">
        <f t="shared" si="14"/>
        <v>Y8M9</v>
      </c>
      <c r="DX8" s="256" t="str">
        <f t="shared" ref="DX8:EX8" si="15">TimelineIn</f>
        <v>Y8M10</v>
      </c>
      <c r="DY8" s="256" t="str">
        <f t="shared" si="15"/>
        <v>Y8M11</v>
      </c>
      <c r="DZ8" s="256" t="str">
        <f t="shared" si="15"/>
        <v>Y8M12</v>
      </c>
      <c r="EA8" s="256" t="str">
        <f t="shared" si="15"/>
        <v>Y9M1</v>
      </c>
      <c r="EB8" s="256" t="str">
        <f t="shared" si="15"/>
        <v>Y9M2</v>
      </c>
      <c r="EC8" s="256" t="str">
        <f t="shared" si="15"/>
        <v>Y9M3</v>
      </c>
      <c r="ED8" s="256" t="str">
        <f t="shared" si="15"/>
        <v>Y9M4</v>
      </c>
      <c r="EE8" s="256" t="str">
        <f t="shared" si="15"/>
        <v>Y9M5</v>
      </c>
      <c r="EF8" s="256" t="str">
        <f t="shared" si="15"/>
        <v>Y9M6</v>
      </c>
      <c r="EG8" s="256" t="str">
        <f t="shared" si="15"/>
        <v>Y9M7</v>
      </c>
      <c r="EH8" s="256" t="str">
        <f t="shared" si="15"/>
        <v>Y9M8</v>
      </c>
      <c r="EI8" s="256" t="str">
        <f t="shared" si="15"/>
        <v>Y9M9</v>
      </c>
      <c r="EJ8" s="256" t="str">
        <f t="shared" si="15"/>
        <v>Y9M10</v>
      </c>
      <c r="EK8" s="256" t="str">
        <f t="shared" si="15"/>
        <v>Y9M11</v>
      </c>
      <c r="EL8" s="256" t="str">
        <f t="shared" si="15"/>
        <v>Y9M12</v>
      </c>
      <c r="EM8" s="256" t="str">
        <f t="shared" si="15"/>
        <v>Y10M1</v>
      </c>
      <c r="EN8" s="256" t="str">
        <f t="shared" si="15"/>
        <v>Y10M2</v>
      </c>
      <c r="EO8" s="256" t="str">
        <f t="shared" si="15"/>
        <v>Y10M3</v>
      </c>
      <c r="EP8" s="256" t="str">
        <f t="shared" si="15"/>
        <v>Y10M4</v>
      </c>
      <c r="EQ8" s="256" t="str">
        <f t="shared" si="15"/>
        <v>Y10M5</v>
      </c>
      <c r="ER8" s="256" t="str">
        <f t="shared" si="15"/>
        <v>Y10M6</v>
      </c>
      <c r="ES8" s="256" t="str">
        <f t="shared" si="15"/>
        <v>Y10M7</v>
      </c>
      <c r="ET8" s="256" t="str">
        <f t="shared" si="15"/>
        <v>Y10M8</v>
      </c>
      <c r="EU8" s="256" t="str">
        <f t="shared" si="15"/>
        <v>Y10M9</v>
      </c>
      <c r="EV8" s="256" t="str">
        <f t="shared" si="15"/>
        <v>Y10M10</v>
      </c>
      <c r="EW8" s="256" t="str">
        <f t="shared" si="15"/>
        <v>Y10M11</v>
      </c>
      <c r="EX8" s="258" t="str">
        <f t="shared" si="15"/>
        <v>Y10M12</v>
      </c>
      <c r="EY8" s="261"/>
      <c r="EZ8" s="87"/>
      <c r="FB8" s="261"/>
    </row>
    <row r="9" spans="1:158">
      <c r="A9" s="86"/>
      <c r="B9" s="85"/>
      <c r="C9" s="85"/>
      <c r="D9" s="232"/>
      <c r="E9" s="85"/>
      <c r="F9" s="85"/>
      <c r="G9" s="85"/>
      <c r="H9" s="85"/>
      <c r="I9" s="85"/>
      <c r="J9" s="85"/>
      <c r="K9" s="85"/>
      <c r="L9" s="85"/>
      <c r="M9" s="85"/>
      <c r="N9" s="85"/>
      <c r="O9" s="85"/>
      <c r="P9" s="85"/>
      <c r="Q9" s="85"/>
      <c r="R9" s="85"/>
      <c r="S9" s="85"/>
      <c r="T9" s="85"/>
      <c r="U9" s="85"/>
      <c r="V9" s="85"/>
      <c r="W9" s="85"/>
      <c r="X9" s="85"/>
      <c r="Y9" s="85"/>
      <c r="Z9" s="85"/>
      <c r="AA9" s="85"/>
      <c r="AB9" s="86"/>
      <c r="AC9" s="86"/>
      <c r="AD9" s="86"/>
      <c r="AE9" s="142" t="s">
        <v>1064</v>
      </c>
      <c r="AF9" s="257">
        <f t="shared" ref="AF9:BK9" si="16">Markers</f>
        <v>0</v>
      </c>
      <c r="AG9" s="257">
        <f t="shared" si="16"/>
        <v>0</v>
      </c>
      <c r="AH9" s="257">
        <f t="shared" si="16"/>
        <v>0</v>
      </c>
      <c r="AI9" s="257">
        <f t="shared" si="16"/>
        <v>0</v>
      </c>
      <c r="AJ9" s="257">
        <f t="shared" si="16"/>
        <v>0</v>
      </c>
      <c r="AK9" s="257">
        <f t="shared" si="16"/>
        <v>0</v>
      </c>
      <c r="AL9" s="257">
        <f t="shared" si="16"/>
        <v>0</v>
      </c>
      <c r="AM9" s="257">
        <f t="shared" si="16"/>
        <v>0</v>
      </c>
      <c r="AN9" s="257">
        <f t="shared" si="16"/>
        <v>0</v>
      </c>
      <c r="AO9" s="257">
        <f t="shared" si="16"/>
        <v>0</v>
      </c>
      <c r="AP9" s="257">
        <f t="shared" si="16"/>
        <v>0</v>
      </c>
      <c r="AQ9" s="257">
        <f t="shared" si="16"/>
        <v>0</v>
      </c>
      <c r="AR9" s="257">
        <f t="shared" si="16"/>
        <v>0</v>
      </c>
      <c r="AS9" s="257">
        <f t="shared" si="16"/>
        <v>0</v>
      </c>
      <c r="AT9" s="257">
        <f t="shared" si="16"/>
        <v>0</v>
      </c>
      <c r="AU9" s="257">
        <f t="shared" si="16"/>
        <v>0</v>
      </c>
      <c r="AV9" s="257">
        <f t="shared" si="16"/>
        <v>0</v>
      </c>
      <c r="AW9" s="257">
        <f t="shared" si="16"/>
        <v>0</v>
      </c>
      <c r="AX9" s="257">
        <f t="shared" si="16"/>
        <v>0</v>
      </c>
      <c r="AY9" s="257">
        <f t="shared" si="16"/>
        <v>0</v>
      </c>
      <c r="AZ9" s="257">
        <f t="shared" si="16"/>
        <v>0</v>
      </c>
      <c r="BA9" s="257">
        <f t="shared" si="16"/>
        <v>0</v>
      </c>
      <c r="BB9" s="257">
        <f t="shared" si="16"/>
        <v>0</v>
      </c>
      <c r="BC9" s="257">
        <f t="shared" si="16"/>
        <v>0</v>
      </c>
      <c r="BD9" s="257">
        <f t="shared" si="16"/>
        <v>0</v>
      </c>
      <c r="BE9" s="257">
        <f t="shared" si="16"/>
        <v>0</v>
      </c>
      <c r="BF9" s="257">
        <f t="shared" si="16"/>
        <v>0</v>
      </c>
      <c r="BG9" s="257">
        <f t="shared" si="16"/>
        <v>0</v>
      </c>
      <c r="BH9" s="257">
        <f t="shared" si="16"/>
        <v>0</v>
      </c>
      <c r="BI9" s="257">
        <f t="shared" si="16"/>
        <v>0</v>
      </c>
      <c r="BJ9" s="257">
        <f t="shared" si="16"/>
        <v>0</v>
      </c>
      <c r="BK9" s="257">
        <f t="shared" si="16"/>
        <v>0</v>
      </c>
      <c r="BL9" s="257">
        <f t="shared" ref="BL9:CQ9" si="17">Markers</f>
        <v>0</v>
      </c>
      <c r="BM9" s="257">
        <f t="shared" si="17"/>
        <v>0</v>
      </c>
      <c r="BN9" s="257">
        <f t="shared" si="17"/>
        <v>0</v>
      </c>
      <c r="BO9" s="257">
        <f t="shared" si="17"/>
        <v>0</v>
      </c>
      <c r="BP9" s="257">
        <f t="shared" si="17"/>
        <v>0</v>
      </c>
      <c r="BQ9" s="257">
        <f t="shared" si="17"/>
        <v>0</v>
      </c>
      <c r="BR9" s="257">
        <f t="shared" si="17"/>
        <v>0</v>
      </c>
      <c r="BS9" s="257">
        <f t="shared" si="17"/>
        <v>0</v>
      </c>
      <c r="BT9" s="257">
        <f t="shared" si="17"/>
        <v>0</v>
      </c>
      <c r="BU9" s="257">
        <f t="shared" si="17"/>
        <v>0</v>
      </c>
      <c r="BV9" s="257">
        <f t="shared" si="17"/>
        <v>0</v>
      </c>
      <c r="BW9" s="257">
        <f t="shared" si="17"/>
        <v>0</v>
      </c>
      <c r="BX9" s="257">
        <f t="shared" si="17"/>
        <v>0</v>
      </c>
      <c r="BY9" s="257">
        <f t="shared" si="17"/>
        <v>0</v>
      </c>
      <c r="BZ9" s="257">
        <f t="shared" si="17"/>
        <v>0</v>
      </c>
      <c r="CA9" s="257">
        <f t="shared" si="17"/>
        <v>0</v>
      </c>
      <c r="CB9" s="257">
        <f t="shared" si="17"/>
        <v>0</v>
      </c>
      <c r="CC9" s="257">
        <f t="shared" si="17"/>
        <v>0</v>
      </c>
      <c r="CD9" s="257">
        <f t="shared" si="17"/>
        <v>0</v>
      </c>
      <c r="CE9" s="257">
        <f t="shared" si="17"/>
        <v>0</v>
      </c>
      <c r="CF9" s="257">
        <f t="shared" si="17"/>
        <v>0</v>
      </c>
      <c r="CG9" s="257">
        <f t="shared" si="17"/>
        <v>0</v>
      </c>
      <c r="CH9" s="257">
        <f t="shared" si="17"/>
        <v>0</v>
      </c>
      <c r="CI9" s="257">
        <f t="shared" si="17"/>
        <v>0</v>
      </c>
      <c r="CJ9" s="257">
        <f t="shared" si="17"/>
        <v>0</v>
      </c>
      <c r="CK9" s="257">
        <f t="shared" si="17"/>
        <v>0</v>
      </c>
      <c r="CL9" s="257">
        <f t="shared" si="17"/>
        <v>0</v>
      </c>
      <c r="CM9" s="257">
        <f t="shared" si="17"/>
        <v>0</v>
      </c>
      <c r="CN9" s="257">
        <f t="shared" si="17"/>
        <v>0</v>
      </c>
      <c r="CO9" s="257">
        <f t="shared" si="17"/>
        <v>0</v>
      </c>
      <c r="CP9" s="257">
        <f t="shared" si="17"/>
        <v>0</v>
      </c>
      <c r="CQ9" s="257">
        <f t="shared" si="17"/>
        <v>0</v>
      </c>
      <c r="CR9" s="257">
        <f t="shared" ref="CR9:DW9" si="18">Markers</f>
        <v>0</v>
      </c>
      <c r="CS9" s="257">
        <f t="shared" si="18"/>
        <v>0</v>
      </c>
      <c r="CT9" s="257">
        <f t="shared" si="18"/>
        <v>0</v>
      </c>
      <c r="CU9" s="257">
        <f t="shared" si="18"/>
        <v>0</v>
      </c>
      <c r="CV9" s="257">
        <f t="shared" si="18"/>
        <v>0</v>
      </c>
      <c r="CW9" s="257">
        <f t="shared" si="18"/>
        <v>0</v>
      </c>
      <c r="CX9" s="257">
        <f t="shared" si="18"/>
        <v>0</v>
      </c>
      <c r="CY9" s="257">
        <f t="shared" si="18"/>
        <v>0</v>
      </c>
      <c r="CZ9" s="257">
        <f t="shared" si="18"/>
        <v>0</v>
      </c>
      <c r="DA9" s="257">
        <f t="shared" si="18"/>
        <v>0</v>
      </c>
      <c r="DB9" s="257">
        <f t="shared" si="18"/>
        <v>0</v>
      </c>
      <c r="DC9" s="257">
        <f t="shared" si="18"/>
        <v>0</v>
      </c>
      <c r="DD9" s="257">
        <f t="shared" si="18"/>
        <v>0</v>
      </c>
      <c r="DE9" s="257">
        <f t="shared" si="18"/>
        <v>0</v>
      </c>
      <c r="DF9" s="257">
        <f t="shared" si="18"/>
        <v>0</v>
      </c>
      <c r="DG9" s="257">
        <f t="shared" si="18"/>
        <v>0</v>
      </c>
      <c r="DH9" s="257">
        <f t="shared" si="18"/>
        <v>0</v>
      </c>
      <c r="DI9" s="257">
        <f t="shared" si="18"/>
        <v>0</v>
      </c>
      <c r="DJ9" s="257">
        <f t="shared" si="18"/>
        <v>0</v>
      </c>
      <c r="DK9" s="257">
        <f t="shared" si="18"/>
        <v>0</v>
      </c>
      <c r="DL9" s="257">
        <f t="shared" si="18"/>
        <v>0</v>
      </c>
      <c r="DM9" s="257">
        <f t="shared" si="18"/>
        <v>0</v>
      </c>
      <c r="DN9" s="257">
        <f t="shared" si="18"/>
        <v>0</v>
      </c>
      <c r="DO9" s="257">
        <f t="shared" si="18"/>
        <v>0</v>
      </c>
      <c r="DP9" s="257">
        <f t="shared" si="18"/>
        <v>0</v>
      </c>
      <c r="DQ9" s="257">
        <f t="shared" si="18"/>
        <v>0</v>
      </c>
      <c r="DR9" s="257">
        <f t="shared" si="18"/>
        <v>0</v>
      </c>
      <c r="DS9" s="257">
        <f t="shared" si="18"/>
        <v>0</v>
      </c>
      <c r="DT9" s="257">
        <f t="shared" si="18"/>
        <v>0</v>
      </c>
      <c r="DU9" s="257">
        <f t="shared" si="18"/>
        <v>0</v>
      </c>
      <c r="DV9" s="257">
        <f t="shared" si="18"/>
        <v>0</v>
      </c>
      <c r="DW9" s="257">
        <f t="shared" si="18"/>
        <v>0</v>
      </c>
      <c r="DX9" s="257">
        <f t="shared" ref="DX9:EX9" si="19">Markers</f>
        <v>0</v>
      </c>
      <c r="DY9" s="257">
        <f t="shared" si="19"/>
        <v>0</v>
      </c>
      <c r="DZ9" s="257">
        <f t="shared" si="19"/>
        <v>0</v>
      </c>
      <c r="EA9" s="257">
        <f t="shared" si="19"/>
        <v>0</v>
      </c>
      <c r="EB9" s="257">
        <f t="shared" si="19"/>
        <v>0</v>
      </c>
      <c r="EC9" s="257">
        <f t="shared" si="19"/>
        <v>0</v>
      </c>
      <c r="ED9" s="257">
        <f t="shared" si="19"/>
        <v>0</v>
      </c>
      <c r="EE9" s="257">
        <f t="shared" si="19"/>
        <v>0</v>
      </c>
      <c r="EF9" s="257">
        <f t="shared" si="19"/>
        <v>0</v>
      </c>
      <c r="EG9" s="257">
        <f t="shared" si="19"/>
        <v>0</v>
      </c>
      <c r="EH9" s="257">
        <f t="shared" si="19"/>
        <v>0</v>
      </c>
      <c r="EI9" s="257">
        <f t="shared" si="19"/>
        <v>0</v>
      </c>
      <c r="EJ9" s="257">
        <f t="shared" si="19"/>
        <v>0</v>
      </c>
      <c r="EK9" s="257">
        <f t="shared" si="19"/>
        <v>0</v>
      </c>
      <c r="EL9" s="257">
        <f t="shared" si="19"/>
        <v>0</v>
      </c>
      <c r="EM9" s="257">
        <f t="shared" si="19"/>
        <v>0</v>
      </c>
      <c r="EN9" s="257">
        <f t="shared" si="19"/>
        <v>0</v>
      </c>
      <c r="EO9" s="257">
        <f t="shared" si="19"/>
        <v>0</v>
      </c>
      <c r="EP9" s="257">
        <f t="shared" si="19"/>
        <v>0</v>
      </c>
      <c r="EQ9" s="257">
        <f t="shared" si="19"/>
        <v>0</v>
      </c>
      <c r="ER9" s="257">
        <f t="shared" si="19"/>
        <v>0</v>
      </c>
      <c r="ES9" s="257">
        <f t="shared" si="19"/>
        <v>0</v>
      </c>
      <c r="ET9" s="257">
        <f t="shared" si="19"/>
        <v>0</v>
      </c>
      <c r="EU9" s="257">
        <f t="shared" si="19"/>
        <v>0</v>
      </c>
      <c r="EV9" s="257">
        <f t="shared" si="19"/>
        <v>0</v>
      </c>
      <c r="EW9" s="257">
        <f t="shared" si="19"/>
        <v>0</v>
      </c>
      <c r="EX9" s="259">
        <f t="shared" si="19"/>
        <v>0</v>
      </c>
      <c r="EY9" s="261"/>
      <c r="EZ9" s="494" t="s">
        <v>2293</v>
      </c>
      <c r="FA9" s="494" t="s">
        <v>2294</v>
      </c>
      <c r="FB9" s="261"/>
    </row>
    <row r="10" spans="1:158" hidden="1">
      <c r="A10" s="86"/>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6"/>
      <c r="AC10" s="86"/>
      <c r="AD10" s="86"/>
      <c r="AE10" s="265"/>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c r="DR10" s="86"/>
      <c r="DS10" s="86"/>
      <c r="DT10" s="86"/>
      <c r="DU10" s="86"/>
      <c r="DV10" s="86"/>
      <c r="DW10" s="86"/>
      <c r="DX10" s="86"/>
      <c r="DY10" s="86"/>
      <c r="DZ10" s="86"/>
      <c r="EA10" s="86"/>
      <c r="EB10" s="86"/>
      <c r="EC10" s="86"/>
      <c r="ED10" s="86"/>
      <c r="EE10" s="86"/>
      <c r="EF10" s="86"/>
      <c r="EG10" s="86"/>
      <c r="EH10" s="86"/>
      <c r="EI10" s="86"/>
      <c r="EJ10" s="86"/>
      <c r="EK10" s="86"/>
      <c r="EL10" s="86"/>
      <c r="EM10" s="86"/>
      <c r="EN10" s="86"/>
      <c r="EO10" s="86"/>
      <c r="EP10" s="86"/>
      <c r="EQ10" s="86"/>
      <c r="ER10" s="86"/>
      <c r="ES10" s="86"/>
      <c r="ET10" s="86"/>
      <c r="EU10" s="86"/>
      <c r="EV10" s="86"/>
      <c r="EW10" s="86"/>
      <c r="EX10" s="86"/>
      <c r="EY10" s="261"/>
      <c r="EZ10" s="87"/>
      <c r="FB10" s="261"/>
    </row>
    <row r="11" spans="1:158" hidden="1">
      <c r="A11" s="86"/>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6"/>
      <c r="AC11" s="86"/>
      <c r="AD11" s="86"/>
      <c r="AE11" s="265"/>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86"/>
      <c r="ER11" s="86"/>
      <c r="ES11" s="86"/>
      <c r="ET11" s="86"/>
      <c r="EU11" s="86"/>
      <c r="EV11" s="86"/>
      <c r="EW11" s="86"/>
      <c r="EX11" s="86"/>
      <c r="EY11" s="261"/>
      <c r="EZ11" s="87"/>
      <c r="FB11" s="261"/>
    </row>
    <row r="12" spans="1:158" s="83" customFormat="1" ht="12.75" customHeight="1" collapsed="1">
      <c r="A12" s="305" t="s">
        <v>2375</v>
      </c>
      <c r="B12" s="306"/>
      <c r="C12" s="306"/>
      <c r="D12" s="864">
        <f ca="1">SUM(EY12:IV145)</f>
        <v>0</v>
      </c>
      <c r="E12" s="306"/>
      <c r="F12" s="307"/>
      <c r="G12" s="307"/>
      <c r="H12" s="307"/>
      <c r="I12" s="307"/>
      <c r="J12" s="307"/>
      <c r="K12" s="307"/>
      <c r="L12" s="307"/>
      <c r="M12" s="307"/>
      <c r="N12" s="307"/>
      <c r="O12" s="307"/>
      <c r="P12" s="307"/>
      <c r="Q12" s="307"/>
      <c r="R12" s="307"/>
      <c r="S12" s="307"/>
      <c r="T12" s="307"/>
      <c r="U12" s="307"/>
      <c r="V12" s="307"/>
      <c r="W12" s="307"/>
      <c r="X12" s="307"/>
      <c r="Y12" s="307"/>
      <c r="Z12" s="307"/>
      <c r="AA12" s="307"/>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c r="CM12" s="308"/>
      <c r="CN12" s="308"/>
      <c r="CO12" s="308"/>
      <c r="CP12" s="308"/>
      <c r="CQ12" s="308"/>
      <c r="CR12" s="308"/>
      <c r="CS12" s="308"/>
      <c r="CT12" s="308"/>
      <c r="CU12" s="308"/>
      <c r="CV12" s="308"/>
      <c r="CW12" s="308"/>
      <c r="CX12" s="308"/>
      <c r="CY12" s="308"/>
      <c r="CZ12" s="308"/>
      <c r="DA12" s="308"/>
      <c r="DB12" s="308"/>
      <c r="DC12" s="308"/>
      <c r="DD12" s="308"/>
      <c r="DE12" s="308"/>
      <c r="DF12" s="308"/>
      <c r="DG12" s="308"/>
      <c r="DH12" s="308"/>
      <c r="DI12" s="308"/>
      <c r="DJ12" s="308"/>
      <c r="DK12" s="308"/>
      <c r="DL12" s="308"/>
      <c r="DM12" s="308"/>
      <c r="DN12" s="308"/>
      <c r="DO12" s="308"/>
      <c r="DP12" s="308"/>
      <c r="DQ12" s="308"/>
      <c r="DR12" s="308"/>
      <c r="DS12" s="308"/>
      <c r="DT12" s="308"/>
      <c r="DU12" s="308"/>
      <c r="DV12" s="308"/>
      <c r="DW12" s="308"/>
      <c r="DX12" s="308"/>
      <c r="DY12" s="308"/>
      <c r="DZ12" s="308"/>
      <c r="EA12" s="308"/>
      <c r="EB12" s="308"/>
      <c r="EC12" s="308"/>
      <c r="ED12" s="308"/>
      <c r="EE12" s="308"/>
      <c r="EF12" s="308"/>
      <c r="EG12" s="308"/>
      <c r="EH12" s="308"/>
      <c r="EI12" s="308"/>
      <c r="EJ12" s="308"/>
      <c r="EK12" s="308"/>
      <c r="EL12" s="308"/>
      <c r="EM12" s="308"/>
      <c r="EN12" s="308"/>
      <c r="EO12" s="308"/>
      <c r="EP12" s="308"/>
      <c r="EQ12" s="308"/>
      <c r="ER12" s="308"/>
      <c r="ES12" s="308"/>
      <c r="ET12" s="308"/>
      <c r="EU12" s="308"/>
      <c r="EV12" s="308"/>
      <c r="EW12" s="308"/>
      <c r="EX12" s="308"/>
      <c r="EY12" s="308"/>
      <c r="EZ12" s="309"/>
      <c r="FA12" s="309"/>
      <c r="FB12" s="308"/>
    </row>
    <row r="13" spans="1:158" hidden="1" outlineLevel="1">
      <c r="AE13" s="163"/>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261"/>
      <c r="EZ13" s="270"/>
      <c r="FB13" s="261"/>
    </row>
    <row r="14" spans="1:158" ht="22.5" hidden="1" outlineLevel="1" collapsed="1">
      <c r="A14" s="466">
        <v>1</v>
      </c>
      <c r="B14" s="1040" t="str">
        <f>"by "&amp;Constants!A47</f>
        <v>by BAR Code</v>
      </c>
      <c r="C14" s="1041"/>
      <c r="D14" s="863">
        <f ca="1">IF(ABS(XCheck1-CostTotal)&gt;ErrTol,1,0)</f>
        <v>0</v>
      </c>
      <c r="E14" s="318"/>
      <c r="F14" s="318"/>
      <c r="G14" s="318"/>
      <c r="H14" s="318"/>
      <c r="I14" s="318"/>
      <c r="J14" s="318"/>
      <c r="K14" s="318"/>
      <c r="L14" s="318"/>
      <c r="M14" s="318"/>
      <c r="N14" s="318"/>
      <c r="O14" s="318"/>
      <c r="P14" s="318"/>
      <c r="Q14" s="318"/>
      <c r="R14" s="318"/>
      <c r="S14" s="318"/>
      <c r="T14" s="318"/>
      <c r="U14" s="318"/>
      <c r="V14" s="318"/>
      <c r="W14" s="318"/>
      <c r="X14" s="318"/>
      <c r="Y14" s="318"/>
      <c r="Z14" s="318"/>
      <c r="AA14" s="318"/>
      <c r="AB14" s="318"/>
      <c r="AC14" s="318"/>
      <c r="AD14" s="187"/>
      <c r="AE14" s="300">
        <f ca="1">AE45</f>
        <v>28624381.51642327</v>
      </c>
      <c r="EY14" s="261"/>
      <c r="EZ14" s="270"/>
      <c r="FB14" s="261"/>
    </row>
    <row r="15" spans="1:158" s="200" customFormat="1" ht="4.5" hidden="1" customHeight="1" outlineLevel="2">
      <c r="A15" s="201"/>
      <c r="B15" s="201"/>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2"/>
      <c r="AC15" s="201"/>
      <c r="AD15" s="203"/>
      <c r="AE15" s="26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263"/>
      <c r="EZ15" s="201"/>
      <c r="FA15" s="367"/>
      <c r="FB15" s="369"/>
    </row>
    <row r="16" spans="1:158" ht="12.75" hidden="1" customHeight="1" outlineLevel="2">
      <c r="A16" s="333">
        <v>1</v>
      </c>
      <c r="B16" s="333"/>
      <c r="C16" s="892" t="str">
        <f>Constants!F49</f>
        <v>proj-Transition</v>
      </c>
      <c r="E16" s="319"/>
      <c r="F16" s="320"/>
      <c r="G16" s="320"/>
      <c r="H16" s="320"/>
      <c r="I16" s="320"/>
      <c r="J16" s="320"/>
      <c r="K16" s="320"/>
      <c r="L16" s="320"/>
      <c r="M16" s="320"/>
      <c r="N16" s="320"/>
      <c r="O16" s="320"/>
      <c r="P16" s="320"/>
      <c r="Q16" s="320"/>
      <c r="R16" s="320"/>
      <c r="S16" s="320"/>
      <c r="T16" s="320"/>
      <c r="U16" s="320"/>
      <c r="V16" s="321"/>
      <c r="W16" s="320"/>
      <c r="X16" s="320"/>
      <c r="Y16" s="320"/>
      <c r="Z16" s="320"/>
      <c r="AA16" s="320"/>
      <c r="AB16" s="319"/>
      <c r="AC16" s="322"/>
      <c r="AD16" s="683" t="str">
        <f>Constants!E49</f>
        <v>pTran</v>
      </c>
      <c r="AE16" s="304">
        <f t="shared" ref="AE16:AE43" ca="1" si="20">SUM(AF16:EY16)</f>
        <v>5894210.3181439871</v>
      </c>
      <c r="AF16" s="297">
        <f>SUMIF(Conversion!$L$14:$L$114,$AD16,Conversion!AF$14:AF$114)</f>
        <v>51775.8125</v>
      </c>
      <c r="AG16" s="298">
        <f ca="1">SUMIF(Conversion!$L$14:$L$114,$AD16,Conversion!AG$14:AG$114)</f>
        <v>63715.8125</v>
      </c>
      <c r="AH16" s="298">
        <f ca="1">SUMIF(Conversion!$L$14:$L$114,$AD16,Conversion!AH$14:AH$114)</f>
        <v>314312.61093750002</v>
      </c>
      <c r="AI16" s="298">
        <f ca="1">SUMIF(Conversion!$L$14:$L$114,$AD16,Conversion!AI$14:AI$114)</f>
        <v>322670.61093750002</v>
      </c>
      <c r="AJ16" s="298">
        <f ca="1">SUMIF(Conversion!$L$14:$L$114,$AD16,Conversion!AJ$14:AJ$114)</f>
        <v>314710.61093750002</v>
      </c>
      <c r="AK16" s="298">
        <f ca="1">SUMIF(Conversion!$L$14:$L$114,$AD16,Conversion!AK$14:AK$114)</f>
        <v>314710.61093750002</v>
      </c>
      <c r="AL16" s="298">
        <f ca="1">SUMIF(Conversion!$L$14:$L$114,$AD16,Conversion!AL$14:AL$114)</f>
        <v>307668.04843750002</v>
      </c>
      <c r="AM16" s="298">
        <f ca="1">SUMIF(Conversion!$L$14:$L$114,$AD16,Conversion!AM$14:AM$114)</f>
        <v>307668.04843750002</v>
      </c>
      <c r="AN16" s="298">
        <f ca="1">SUMIF(Conversion!$L$14:$L$114,$AD16,Conversion!AN$14:AN$114)</f>
        <v>62540.548437499994</v>
      </c>
      <c r="AO16" s="298">
        <f ca="1">SUMIF(Conversion!$L$14:$L$114,$AD16,Conversion!AO$14:AO$114)</f>
        <v>62540.548437499994</v>
      </c>
      <c r="AP16" s="298">
        <f ca="1">SUMIF(Conversion!$L$14:$L$114,$AD16,Conversion!AP$14:AP$114)</f>
        <v>62540.548437499994</v>
      </c>
      <c r="AQ16" s="298">
        <f ca="1">SUMIF(Conversion!$L$14:$L$114,$AD16,Conversion!AQ$14:AQ$114)</f>
        <v>62540.548437499994</v>
      </c>
      <c r="AR16" s="298">
        <f ca="1">SUMIF(Conversion!$L$14:$L$114,$AD16,Conversion!AR$14:AR$114)</f>
        <v>62540.548437499994</v>
      </c>
      <c r="AS16" s="298">
        <f ca="1">SUMIF(Conversion!$L$14:$L$114,$AD16,Conversion!AS$14:AS$114)</f>
        <v>62540.548437499994</v>
      </c>
      <c r="AT16" s="298">
        <f ca="1">SUMIF(Conversion!$L$14:$L$114,$AD16,Conversion!AT$14:AT$114)</f>
        <v>80954.548437499994</v>
      </c>
      <c r="AU16" s="298">
        <f ca="1">SUMIF(Conversion!$L$14:$L$114,$AD16,Conversion!AU$14:AU$114)</f>
        <v>88118.548437499994</v>
      </c>
      <c r="AV16" s="298">
        <f ca="1">SUMIF(Conversion!$L$14:$L$114,$AD16,Conversion!AV$14:AV$114)</f>
        <v>93534.559406249988</v>
      </c>
      <c r="AW16" s="298">
        <f ca="1">SUMIF(Conversion!$L$14:$L$114,$AD16,Conversion!AW$14:AW$114)</f>
        <v>93534.559406249988</v>
      </c>
      <c r="AX16" s="298">
        <f ca="1">SUMIF(Conversion!$L$14:$L$114,$AD16,Conversion!AX$14:AX$114)</f>
        <v>63791.359406250005</v>
      </c>
      <c r="AY16" s="298">
        <f ca="1">SUMIF(Conversion!$L$14:$L$114,$AD16,Conversion!AY$14:AY$114)</f>
        <v>63791.359406250005</v>
      </c>
      <c r="AZ16" s="298">
        <f ca="1">SUMIF(Conversion!$L$14:$L$114,$AD16,Conversion!AZ$14:AZ$114)</f>
        <v>63791.359406250005</v>
      </c>
      <c r="BA16" s="298">
        <f ca="1">SUMIF(Conversion!$L$14:$L$114,$AD16,Conversion!BA$14:BA$114)</f>
        <v>63791.359406250005</v>
      </c>
      <c r="BB16" s="298">
        <f ca="1">SUMIF(Conversion!$L$14:$L$114,$AD16,Conversion!BB$14:BB$114)</f>
        <v>63791.359406250005</v>
      </c>
      <c r="BC16" s="298">
        <f ca="1">SUMIF(Conversion!$L$14:$L$114,$AD16,Conversion!BC$14:BC$114)</f>
        <v>63791.359406250005</v>
      </c>
      <c r="BD16" s="298">
        <f ca="1">SUMIF(Conversion!$L$14:$L$114,$AD16,Conversion!BD$14:BD$114)</f>
        <v>63791.359406250005</v>
      </c>
      <c r="BE16" s="298">
        <f ca="1">SUMIF(Conversion!$L$14:$L$114,$AD16,Conversion!BE$14:BE$114)</f>
        <v>63791.359406250005</v>
      </c>
      <c r="BF16" s="298">
        <f ca="1">SUMIF(Conversion!$L$14:$L$114,$AD16,Conversion!BF$14:BF$114)</f>
        <v>63791.359406250005</v>
      </c>
      <c r="BG16" s="298">
        <f ca="1">SUMIF(Conversion!$L$14:$L$114,$AD16,Conversion!BG$14:BG$114)</f>
        <v>63791.359406250005</v>
      </c>
      <c r="BH16" s="298">
        <f ca="1">SUMIF(Conversion!$L$14:$L$114,$AD16,Conversion!BH$14:BH$114)</f>
        <v>65067.186594375002</v>
      </c>
      <c r="BI16" s="298">
        <f ca="1">SUMIF(Conversion!$L$14:$L$114,$AD16,Conversion!BI$14:BI$114)</f>
        <v>65067.186594375002</v>
      </c>
      <c r="BJ16" s="298">
        <f ca="1">SUMIF(Conversion!$L$14:$L$114,$AD16,Conversion!BJ$14:BJ$114)</f>
        <v>65067.186594375002</v>
      </c>
      <c r="BK16" s="298">
        <f ca="1">SUMIF(Conversion!$L$14:$L$114,$AD16,Conversion!BK$14:BK$114)</f>
        <v>65067.186594375002</v>
      </c>
      <c r="BL16" s="298">
        <f ca="1">SUMIF(Conversion!$L$14:$L$114,$AD16,Conversion!BL$14:BL$114)</f>
        <v>65067.186594375002</v>
      </c>
      <c r="BM16" s="298">
        <f ca="1">SUMIF(Conversion!$L$14:$L$114,$AD16,Conversion!BM$14:BM$114)</f>
        <v>65067.186594375002</v>
      </c>
      <c r="BN16" s="298">
        <f ca="1">SUMIF(Conversion!$L$14:$L$114,$AD16,Conversion!BN$14:BN$114)</f>
        <v>65067.186594375002</v>
      </c>
      <c r="BO16" s="298">
        <f ca="1">SUMIF(Conversion!$L$14:$L$114,$AD16,Conversion!BO$14:BO$114)</f>
        <v>65067.186594375002</v>
      </c>
      <c r="BP16" s="298">
        <f ca="1">SUMIF(Conversion!$L$14:$L$114,$AD16,Conversion!BP$14:BP$114)</f>
        <v>65067.186594375002</v>
      </c>
      <c r="BQ16" s="298">
        <f ca="1">SUMIF(Conversion!$L$14:$L$114,$AD16,Conversion!BQ$14:BQ$114)</f>
        <v>65067.186594375002</v>
      </c>
      <c r="BR16" s="298">
        <f ca="1">SUMIF(Conversion!$L$14:$L$114,$AD16,Conversion!BR$14:BR$114)</f>
        <v>65067.186594375002</v>
      </c>
      <c r="BS16" s="298">
        <f ca="1">SUMIF(Conversion!$L$14:$L$114,$AD16,Conversion!BS$14:BS$114)</f>
        <v>65067.186594375002</v>
      </c>
      <c r="BT16" s="298">
        <f ca="1">SUMIF(Conversion!$L$14:$L$114,$AD16,Conversion!BT$14:BT$114)</f>
        <v>66368.530326262495</v>
      </c>
      <c r="BU16" s="298">
        <f ca="1">SUMIF(Conversion!$L$14:$L$114,$AD16,Conversion!BU$14:BU$114)</f>
        <v>66368.530326262495</v>
      </c>
      <c r="BV16" s="298">
        <f ca="1">SUMIF(Conversion!$L$14:$L$114,$AD16,Conversion!BV$14:BV$114)</f>
        <v>66368.530326262495</v>
      </c>
      <c r="BW16" s="298">
        <f ca="1">SUMIF(Conversion!$L$14:$L$114,$AD16,Conversion!BW$14:BW$114)</f>
        <v>66368.530326262495</v>
      </c>
      <c r="BX16" s="298">
        <f ca="1">SUMIF(Conversion!$L$14:$L$114,$AD16,Conversion!BX$14:BX$114)</f>
        <v>66368.530326262495</v>
      </c>
      <c r="BY16" s="298">
        <f ca="1">SUMIF(Conversion!$L$14:$L$114,$AD16,Conversion!BY$14:BY$114)</f>
        <v>66368.530326262495</v>
      </c>
      <c r="BZ16" s="298">
        <f ca="1">SUMIF(Conversion!$L$14:$L$114,$AD16,Conversion!BZ$14:BZ$114)</f>
        <v>66368.530326262495</v>
      </c>
      <c r="CA16" s="298">
        <f ca="1">SUMIF(Conversion!$L$14:$L$114,$AD16,Conversion!CA$14:CA$114)</f>
        <v>66368.530326262495</v>
      </c>
      <c r="CB16" s="298">
        <f ca="1">SUMIF(Conversion!$L$14:$L$114,$AD16,Conversion!CB$14:CB$114)</f>
        <v>66368.530326262495</v>
      </c>
      <c r="CC16" s="298">
        <f ca="1">SUMIF(Conversion!$L$14:$L$114,$AD16,Conversion!CC$14:CC$114)</f>
        <v>66368.530326262495</v>
      </c>
      <c r="CD16" s="298">
        <f ca="1">SUMIF(Conversion!$L$14:$L$114,$AD16,Conversion!CD$14:CD$114)</f>
        <v>66368.530326262495</v>
      </c>
      <c r="CE16" s="298">
        <f ca="1">SUMIF(Conversion!$L$14:$L$114,$AD16,Conversion!CE$14:CE$114)</f>
        <v>66368.530326262495</v>
      </c>
      <c r="CF16" s="298">
        <f ca="1">SUMIF(Conversion!$L$14:$L$114,$AD16,Conversion!CF$14:CF$114)</f>
        <v>67695.900932787743</v>
      </c>
      <c r="CG16" s="298">
        <f ca="1">SUMIF(Conversion!$L$14:$L$114,$AD16,Conversion!CG$14:CG$114)</f>
        <v>67695.900932787743</v>
      </c>
      <c r="CH16" s="298">
        <f ca="1">SUMIF(Conversion!$L$14:$L$114,$AD16,Conversion!CH$14:CH$114)</f>
        <v>67695.900932787743</v>
      </c>
      <c r="CI16" s="298">
        <f ca="1">SUMIF(Conversion!$L$14:$L$114,$AD16,Conversion!CI$14:CI$114)</f>
        <v>67695.900932787743</v>
      </c>
      <c r="CJ16" s="298">
        <f ca="1">SUMIF(Conversion!$L$14:$L$114,$AD16,Conversion!CJ$14:CJ$114)</f>
        <v>67695.900932787743</v>
      </c>
      <c r="CK16" s="298">
        <f ca="1">SUMIF(Conversion!$L$14:$L$114,$AD16,Conversion!CK$14:CK$114)</f>
        <v>67695.900932787743</v>
      </c>
      <c r="CL16" s="298">
        <f ca="1">SUMIF(Conversion!$L$14:$L$114,$AD16,Conversion!CL$14:CL$114)</f>
        <v>67695.900932787743</v>
      </c>
      <c r="CM16" s="298">
        <f ca="1">SUMIF(Conversion!$L$14:$L$114,$AD16,Conversion!CM$14:CM$114)</f>
        <v>67695.900932787743</v>
      </c>
      <c r="CN16" s="298">
        <f ca="1">SUMIF(Conversion!$L$14:$L$114,$AD16,Conversion!CN$14:CN$114)</f>
        <v>67695.900932787743</v>
      </c>
      <c r="CO16" s="298">
        <f ca="1">SUMIF(Conversion!$L$14:$L$114,$AD16,Conversion!CO$14:CO$114)</f>
        <v>67695.900932787743</v>
      </c>
      <c r="CP16" s="298">
        <f ca="1">SUMIF(Conversion!$L$14:$L$114,$AD16,Conversion!CP$14:CP$114)</f>
        <v>67695.900932787743</v>
      </c>
      <c r="CQ16" s="298">
        <f ca="1">SUMIF(Conversion!$L$14:$L$114,$AD16,Conversion!CQ$14:CQ$114)</f>
        <v>67695.900932787743</v>
      </c>
      <c r="CR16" s="298">
        <f ca="1">SUMIF(Conversion!$L$14:$L$114,$AD16,Conversion!CR$14:CR$114)</f>
        <v>69049.818951443507</v>
      </c>
      <c r="CS16" s="298">
        <f ca="1">SUMIF(Conversion!$L$14:$L$114,$AD16,Conversion!CS$14:CS$114)</f>
        <v>69049.818951443507</v>
      </c>
      <c r="CT16" s="298">
        <f ca="1">SUMIF(Conversion!$L$14:$L$114,$AD16,Conversion!CT$14:CT$114)</f>
        <v>0</v>
      </c>
      <c r="CU16" s="298">
        <f ca="1">SUMIF(Conversion!$L$14:$L$114,$AD16,Conversion!CU$14:CU$114)</f>
        <v>0</v>
      </c>
      <c r="CV16" s="298">
        <f ca="1">SUMIF(Conversion!$L$14:$L$114,$AD16,Conversion!CV$14:CV$114)</f>
        <v>0</v>
      </c>
      <c r="CW16" s="298">
        <f ca="1">SUMIF(Conversion!$L$14:$L$114,$AD16,Conversion!CW$14:CW$114)</f>
        <v>0</v>
      </c>
      <c r="CX16" s="298">
        <f ca="1">SUMIF(Conversion!$L$14:$L$114,$AD16,Conversion!CX$14:CX$114)</f>
        <v>0</v>
      </c>
      <c r="CY16" s="298">
        <f ca="1">SUMIF(Conversion!$L$14:$L$114,$AD16,Conversion!CY$14:CY$114)</f>
        <v>0</v>
      </c>
      <c r="CZ16" s="298">
        <f ca="1">SUMIF(Conversion!$L$14:$L$114,$AD16,Conversion!CZ$14:CZ$114)</f>
        <v>0</v>
      </c>
      <c r="DA16" s="298">
        <f ca="1">SUMIF(Conversion!$L$14:$L$114,$AD16,Conversion!DA$14:DA$114)</f>
        <v>0</v>
      </c>
      <c r="DB16" s="298">
        <f ca="1">SUMIF(Conversion!$L$14:$L$114,$AD16,Conversion!DB$14:DB$114)</f>
        <v>0</v>
      </c>
      <c r="DC16" s="298">
        <f ca="1">SUMIF(Conversion!$L$14:$L$114,$AD16,Conversion!DC$14:DC$114)</f>
        <v>0</v>
      </c>
      <c r="DD16" s="298">
        <f ca="1">SUMIF(Conversion!$L$14:$L$114,$AD16,Conversion!DD$14:DD$114)</f>
        <v>0</v>
      </c>
      <c r="DE16" s="298">
        <f ca="1">SUMIF(Conversion!$L$14:$L$114,$AD16,Conversion!DE$14:DE$114)</f>
        <v>0</v>
      </c>
      <c r="DF16" s="298">
        <f ca="1">SUMIF(Conversion!$L$14:$L$114,$AD16,Conversion!DF$14:DF$114)</f>
        <v>0</v>
      </c>
      <c r="DG16" s="298">
        <f ca="1">SUMIF(Conversion!$L$14:$L$114,$AD16,Conversion!DG$14:DG$114)</f>
        <v>0</v>
      </c>
      <c r="DH16" s="298">
        <f ca="1">SUMIF(Conversion!$L$14:$L$114,$AD16,Conversion!DH$14:DH$114)</f>
        <v>0</v>
      </c>
      <c r="DI16" s="298">
        <f ca="1">SUMIF(Conversion!$L$14:$L$114,$AD16,Conversion!DI$14:DI$114)</f>
        <v>0</v>
      </c>
      <c r="DJ16" s="298">
        <f ca="1">SUMIF(Conversion!$L$14:$L$114,$AD16,Conversion!DJ$14:DJ$114)</f>
        <v>0</v>
      </c>
      <c r="DK16" s="298">
        <f ca="1">SUMIF(Conversion!$L$14:$L$114,$AD16,Conversion!DK$14:DK$114)</f>
        <v>0</v>
      </c>
      <c r="DL16" s="298">
        <f ca="1">SUMIF(Conversion!$L$14:$L$114,$AD16,Conversion!DL$14:DL$114)</f>
        <v>0</v>
      </c>
      <c r="DM16" s="298">
        <f ca="1">SUMIF(Conversion!$L$14:$L$114,$AD16,Conversion!DM$14:DM$114)</f>
        <v>0</v>
      </c>
      <c r="DN16" s="298">
        <f ca="1">SUMIF(Conversion!$L$14:$L$114,$AD16,Conversion!DN$14:DN$114)</f>
        <v>0</v>
      </c>
      <c r="DO16" s="298">
        <f ca="1">SUMIF(Conversion!$L$14:$L$114,$AD16,Conversion!DO$14:DO$114)</f>
        <v>0</v>
      </c>
      <c r="DP16" s="298">
        <f ca="1">SUMIF(Conversion!$L$14:$L$114,$AD16,Conversion!DP$14:DP$114)</f>
        <v>0</v>
      </c>
      <c r="DQ16" s="298">
        <f ca="1">SUMIF(Conversion!$L$14:$L$114,$AD16,Conversion!DQ$14:DQ$114)</f>
        <v>0</v>
      </c>
      <c r="DR16" s="298">
        <f ca="1">SUMIF(Conversion!$L$14:$L$114,$AD16,Conversion!DR$14:DR$114)</f>
        <v>0</v>
      </c>
      <c r="DS16" s="298">
        <f ca="1">SUMIF(Conversion!$L$14:$L$114,$AD16,Conversion!DS$14:DS$114)</f>
        <v>0</v>
      </c>
      <c r="DT16" s="298">
        <f ca="1">SUMIF(Conversion!$L$14:$L$114,$AD16,Conversion!DT$14:DT$114)</f>
        <v>0</v>
      </c>
      <c r="DU16" s="298">
        <f ca="1">SUMIF(Conversion!$L$14:$L$114,$AD16,Conversion!DU$14:DU$114)</f>
        <v>0</v>
      </c>
      <c r="DV16" s="298">
        <f ca="1">SUMIF(Conversion!$L$14:$L$114,$AD16,Conversion!DV$14:DV$114)</f>
        <v>0</v>
      </c>
      <c r="DW16" s="298">
        <f ca="1">SUMIF(Conversion!$L$14:$L$114,$AD16,Conversion!DW$14:DW$114)</f>
        <v>0</v>
      </c>
      <c r="DX16" s="298">
        <f ca="1">SUMIF(Conversion!$L$14:$L$114,$AD16,Conversion!DX$14:DX$114)</f>
        <v>0</v>
      </c>
      <c r="DY16" s="298">
        <f ca="1">SUMIF(Conversion!$L$14:$L$114,$AD16,Conversion!DY$14:DY$114)</f>
        <v>0</v>
      </c>
      <c r="DZ16" s="298">
        <f ca="1">SUMIF(Conversion!$L$14:$L$114,$AD16,Conversion!DZ$14:DZ$114)</f>
        <v>0</v>
      </c>
      <c r="EA16" s="298">
        <f ca="1">SUMIF(Conversion!$L$14:$L$114,$AD16,Conversion!EA$14:EA$114)</f>
        <v>0</v>
      </c>
      <c r="EB16" s="298">
        <f ca="1">SUMIF(Conversion!$L$14:$L$114,$AD16,Conversion!EB$14:EB$114)</f>
        <v>0</v>
      </c>
      <c r="EC16" s="298">
        <f ca="1">SUMIF(Conversion!$L$14:$L$114,$AD16,Conversion!EC$14:EC$114)</f>
        <v>0</v>
      </c>
      <c r="ED16" s="298">
        <f ca="1">SUMIF(Conversion!$L$14:$L$114,$AD16,Conversion!ED$14:ED$114)</f>
        <v>0</v>
      </c>
      <c r="EE16" s="298">
        <f ca="1">SUMIF(Conversion!$L$14:$L$114,$AD16,Conversion!EE$14:EE$114)</f>
        <v>0</v>
      </c>
      <c r="EF16" s="298">
        <f ca="1">SUMIF(Conversion!$L$14:$L$114,$AD16,Conversion!EF$14:EF$114)</f>
        <v>0</v>
      </c>
      <c r="EG16" s="298">
        <f ca="1">SUMIF(Conversion!$L$14:$L$114,$AD16,Conversion!EG$14:EG$114)</f>
        <v>0</v>
      </c>
      <c r="EH16" s="298">
        <f ca="1">SUMIF(Conversion!$L$14:$L$114,$AD16,Conversion!EH$14:EH$114)</f>
        <v>0</v>
      </c>
      <c r="EI16" s="298">
        <f ca="1">SUMIF(Conversion!$L$14:$L$114,$AD16,Conversion!EI$14:EI$114)</f>
        <v>0</v>
      </c>
      <c r="EJ16" s="298">
        <f ca="1">SUMIF(Conversion!$L$14:$L$114,$AD16,Conversion!EJ$14:EJ$114)</f>
        <v>0</v>
      </c>
      <c r="EK16" s="298">
        <f ca="1">SUMIF(Conversion!$L$14:$L$114,$AD16,Conversion!EK$14:EK$114)</f>
        <v>0</v>
      </c>
      <c r="EL16" s="298">
        <f ca="1">SUMIF(Conversion!$L$14:$L$114,$AD16,Conversion!EL$14:EL$114)</f>
        <v>0</v>
      </c>
      <c r="EM16" s="298">
        <f ca="1">SUMIF(Conversion!$L$14:$L$114,$AD16,Conversion!EM$14:EM$114)</f>
        <v>0</v>
      </c>
      <c r="EN16" s="298">
        <f ca="1">SUMIF(Conversion!$L$14:$L$114,$AD16,Conversion!EN$14:EN$114)</f>
        <v>0</v>
      </c>
      <c r="EO16" s="298">
        <f ca="1">SUMIF(Conversion!$L$14:$L$114,$AD16,Conversion!EO$14:EO$114)</f>
        <v>0</v>
      </c>
      <c r="EP16" s="298">
        <f ca="1">SUMIF(Conversion!$L$14:$L$114,$AD16,Conversion!EP$14:EP$114)</f>
        <v>0</v>
      </c>
      <c r="EQ16" s="298">
        <f ca="1">SUMIF(Conversion!$L$14:$L$114,$AD16,Conversion!EQ$14:EQ$114)</f>
        <v>0</v>
      </c>
      <c r="ER16" s="298">
        <f ca="1">SUMIF(Conversion!$L$14:$L$114,$AD16,Conversion!ER$14:ER$114)</f>
        <v>0</v>
      </c>
      <c r="ES16" s="298">
        <f ca="1">SUMIF(Conversion!$L$14:$L$114,$AD16,Conversion!ES$14:ES$114)</f>
        <v>0</v>
      </c>
      <c r="ET16" s="298">
        <f ca="1">SUMIF(Conversion!$L$14:$L$114,$AD16,Conversion!ET$14:ET$114)</f>
        <v>0</v>
      </c>
      <c r="EU16" s="298">
        <f ca="1">SUMIF(Conversion!$L$14:$L$114,$AD16,Conversion!EU$14:EU$114)</f>
        <v>0</v>
      </c>
      <c r="EV16" s="298">
        <f ca="1">SUMIF(Conversion!$L$14:$L$114,$AD16,Conversion!EV$14:EV$114)</f>
        <v>0</v>
      </c>
      <c r="EW16" s="298">
        <f ca="1">SUMIF(Conversion!$L$14:$L$114,$AD16,Conversion!EW$14:EW$114)</f>
        <v>0</v>
      </c>
      <c r="EX16" s="298">
        <f ca="1">SUMIF(Conversion!$L$14:$L$114,$AD16,Conversion!EX$14:EX$114)</f>
        <v>0</v>
      </c>
      <c r="EY16" s="261"/>
      <c r="EZ16" s="87"/>
      <c r="FB16" s="261"/>
    </row>
    <row r="17" spans="1:158" ht="12.75" hidden="1" customHeight="1" outlineLevel="2">
      <c r="A17" s="303">
        <v>2</v>
      </c>
      <c r="B17" s="303"/>
      <c r="C17" s="892" t="str">
        <f>Constants!F50</f>
        <v>proj-Transition Contingency</v>
      </c>
      <c r="E17" s="329"/>
      <c r="F17" s="330"/>
      <c r="G17" s="330"/>
      <c r="H17" s="330"/>
      <c r="I17" s="330"/>
      <c r="J17" s="330"/>
      <c r="K17" s="330"/>
      <c r="L17" s="330"/>
      <c r="M17" s="330"/>
      <c r="N17" s="330"/>
      <c r="O17" s="330"/>
      <c r="P17" s="330"/>
      <c r="Q17" s="330"/>
      <c r="R17" s="330"/>
      <c r="S17" s="330"/>
      <c r="T17" s="330"/>
      <c r="U17" s="330"/>
      <c r="V17" s="331"/>
      <c r="W17" s="330"/>
      <c r="X17" s="330"/>
      <c r="Y17" s="330"/>
      <c r="Z17" s="330"/>
      <c r="AA17" s="330"/>
      <c r="AB17" s="329"/>
      <c r="AC17" s="332"/>
      <c r="AD17" s="683" t="str">
        <f>Constants!E50</f>
        <v>pRiskT</v>
      </c>
      <c r="AE17" s="304">
        <f t="shared" si="20"/>
        <v>0</v>
      </c>
      <c r="AF17" s="299">
        <f>SUMIF(Conversion!$L$14:$L$114,$AD17,Conversion!AF$14:AF$114)</f>
        <v>0</v>
      </c>
      <c r="AG17" s="300">
        <f>SUMIF(Conversion!$L$14:$L$114,$AD17,Conversion!AG$14:AG$114)</f>
        <v>0</v>
      </c>
      <c r="AH17" s="300">
        <f>SUMIF(Conversion!$L$14:$L$114,$AD17,Conversion!AH$14:AH$114)</f>
        <v>0</v>
      </c>
      <c r="AI17" s="300">
        <f>SUMIF(Conversion!$L$14:$L$114,$AD17,Conversion!AI$14:AI$114)</f>
        <v>0</v>
      </c>
      <c r="AJ17" s="300">
        <f>SUMIF(Conversion!$L$14:$L$114,$AD17,Conversion!AJ$14:AJ$114)</f>
        <v>0</v>
      </c>
      <c r="AK17" s="300">
        <f>SUMIF(Conversion!$L$14:$L$114,$AD17,Conversion!AK$14:AK$114)</f>
        <v>0</v>
      </c>
      <c r="AL17" s="300">
        <f>SUMIF(Conversion!$L$14:$L$114,$AD17,Conversion!AL$14:AL$114)</f>
        <v>0</v>
      </c>
      <c r="AM17" s="300">
        <f>SUMIF(Conversion!$L$14:$L$114,$AD17,Conversion!AM$14:AM$114)</f>
        <v>0</v>
      </c>
      <c r="AN17" s="300">
        <f>SUMIF(Conversion!$L$14:$L$114,$AD17,Conversion!AN$14:AN$114)</f>
        <v>0</v>
      </c>
      <c r="AO17" s="300">
        <f>SUMIF(Conversion!$L$14:$L$114,$AD17,Conversion!AO$14:AO$114)</f>
        <v>0</v>
      </c>
      <c r="AP17" s="300">
        <f>SUMIF(Conversion!$L$14:$L$114,$AD17,Conversion!AP$14:AP$114)</f>
        <v>0</v>
      </c>
      <c r="AQ17" s="300">
        <f>SUMIF(Conversion!$L$14:$L$114,$AD17,Conversion!AQ$14:AQ$114)</f>
        <v>0</v>
      </c>
      <c r="AR17" s="300">
        <f>SUMIF(Conversion!$L$14:$L$114,$AD17,Conversion!AR$14:AR$114)</f>
        <v>0</v>
      </c>
      <c r="AS17" s="300">
        <f>SUMIF(Conversion!$L$14:$L$114,$AD17,Conversion!AS$14:AS$114)</f>
        <v>0</v>
      </c>
      <c r="AT17" s="300">
        <f>SUMIF(Conversion!$L$14:$L$114,$AD17,Conversion!AT$14:AT$114)</f>
        <v>0</v>
      </c>
      <c r="AU17" s="300">
        <f>SUMIF(Conversion!$L$14:$L$114,$AD17,Conversion!AU$14:AU$114)</f>
        <v>0</v>
      </c>
      <c r="AV17" s="300">
        <f>SUMIF(Conversion!$L$14:$L$114,$AD17,Conversion!AV$14:AV$114)</f>
        <v>0</v>
      </c>
      <c r="AW17" s="300">
        <f>SUMIF(Conversion!$L$14:$L$114,$AD17,Conversion!AW$14:AW$114)</f>
        <v>0</v>
      </c>
      <c r="AX17" s="300">
        <f>SUMIF(Conversion!$L$14:$L$114,$AD17,Conversion!AX$14:AX$114)</f>
        <v>0</v>
      </c>
      <c r="AY17" s="300">
        <f>SUMIF(Conversion!$L$14:$L$114,$AD17,Conversion!AY$14:AY$114)</f>
        <v>0</v>
      </c>
      <c r="AZ17" s="300">
        <f>SUMIF(Conversion!$L$14:$L$114,$AD17,Conversion!AZ$14:AZ$114)</f>
        <v>0</v>
      </c>
      <c r="BA17" s="300">
        <f>SUMIF(Conversion!$L$14:$L$114,$AD17,Conversion!BA$14:BA$114)</f>
        <v>0</v>
      </c>
      <c r="BB17" s="300">
        <f>SUMIF(Conversion!$L$14:$L$114,$AD17,Conversion!BB$14:BB$114)</f>
        <v>0</v>
      </c>
      <c r="BC17" s="300">
        <f>SUMIF(Conversion!$L$14:$L$114,$AD17,Conversion!BC$14:BC$114)</f>
        <v>0</v>
      </c>
      <c r="BD17" s="300">
        <f>SUMIF(Conversion!$L$14:$L$114,$AD17,Conversion!BD$14:BD$114)</f>
        <v>0</v>
      </c>
      <c r="BE17" s="300">
        <f>SUMIF(Conversion!$L$14:$L$114,$AD17,Conversion!BE$14:BE$114)</f>
        <v>0</v>
      </c>
      <c r="BF17" s="300">
        <f>SUMIF(Conversion!$L$14:$L$114,$AD17,Conversion!BF$14:BF$114)</f>
        <v>0</v>
      </c>
      <c r="BG17" s="300">
        <f>SUMIF(Conversion!$L$14:$L$114,$AD17,Conversion!BG$14:BG$114)</f>
        <v>0</v>
      </c>
      <c r="BH17" s="300">
        <f>SUMIF(Conversion!$L$14:$L$114,$AD17,Conversion!BH$14:BH$114)</f>
        <v>0</v>
      </c>
      <c r="BI17" s="300">
        <f>SUMIF(Conversion!$L$14:$L$114,$AD17,Conversion!BI$14:BI$114)</f>
        <v>0</v>
      </c>
      <c r="BJ17" s="300">
        <f>SUMIF(Conversion!$L$14:$L$114,$AD17,Conversion!BJ$14:BJ$114)</f>
        <v>0</v>
      </c>
      <c r="BK17" s="300">
        <f>SUMIF(Conversion!$L$14:$L$114,$AD17,Conversion!BK$14:BK$114)</f>
        <v>0</v>
      </c>
      <c r="BL17" s="300">
        <f>SUMIF(Conversion!$L$14:$L$114,$AD17,Conversion!BL$14:BL$114)</f>
        <v>0</v>
      </c>
      <c r="BM17" s="300">
        <f>SUMIF(Conversion!$L$14:$L$114,$AD17,Conversion!BM$14:BM$114)</f>
        <v>0</v>
      </c>
      <c r="BN17" s="300">
        <f>SUMIF(Conversion!$L$14:$L$114,$AD17,Conversion!BN$14:BN$114)</f>
        <v>0</v>
      </c>
      <c r="BO17" s="300">
        <f>SUMIF(Conversion!$L$14:$L$114,$AD17,Conversion!BO$14:BO$114)</f>
        <v>0</v>
      </c>
      <c r="BP17" s="300">
        <f>SUMIF(Conversion!$L$14:$L$114,$AD17,Conversion!BP$14:BP$114)</f>
        <v>0</v>
      </c>
      <c r="BQ17" s="300">
        <f>SUMIF(Conversion!$L$14:$L$114,$AD17,Conversion!BQ$14:BQ$114)</f>
        <v>0</v>
      </c>
      <c r="BR17" s="300">
        <f>SUMIF(Conversion!$L$14:$L$114,$AD17,Conversion!BR$14:BR$114)</f>
        <v>0</v>
      </c>
      <c r="BS17" s="300">
        <f>SUMIF(Conversion!$L$14:$L$114,$AD17,Conversion!BS$14:BS$114)</f>
        <v>0</v>
      </c>
      <c r="BT17" s="300">
        <f>SUMIF(Conversion!$L$14:$L$114,$AD17,Conversion!BT$14:BT$114)</f>
        <v>0</v>
      </c>
      <c r="BU17" s="300">
        <f>SUMIF(Conversion!$L$14:$L$114,$AD17,Conversion!BU$14:BU$114)</f>
        <v>0</v>
      </c>
      <c r="BV17" s="300">
        <f>SUMIF(Conversion!$L$14:$L$114,$AD17,Conversion!BV$14:BV$114)</f>
        <v>0</v>
      </c>
      <c r="BW17" s="300">
        <f>SUMIF(Conversion!$L$14:$L$114,$AD17,Conversion!BW$14:BW$114)</f>
        <v>0</v>
      </c>
      <c r="BX17" s="300">
        <f>SUMIF(Conversion!$L$14:$L$114,$AD17,Conversion!BX$14:BX$114)</f>
        <v>0</v>
      </c>
      <c r="BY17" s="300">
        <f>SUMIF(Conversion!$L$14:$L$114,$AD17,Conversion!BY$14:BY$114)</f>
        <v>0</v>
      </c>
      <c r="BZ17" s="300">
        <f>SUMIF(Conversion!$L$14:$L$114,$AD17,Conversion!BZ$14:BZ$114)</f>
        <v>0</v>
      </c>
      <c r="CA17" s="300">
        <f>SUMIF(Conversion!$L$14:$L$114,$AD17,Conversion!CA$14:CA$114)</f>
        <v>0</v>
      </c>
      <c r="CB17" s="300">
        <f>SUMIF(Conversion!$L$14:$L$114,$AD17,Conversion!CB$14:CB$114)</f>
        <v>0</v>
      </c>
      <c r="CC17" s="300">
        <f>SUMIF(Conversion!$L$14:$L$114,$AD17,Conversion!CC$14:CC$114)</f>
        <v>0</v>
      </c>
      <c r="CD17" s="300">
        <f>SUMIF(Conversion!$L$14:$L$114,$AD17,Conversion!CD$14:CD$114)</f>
        <v>0</v>
      </c>
      <c r="CE17" s="300">
        <f>SUMIF(Conversion!$L$14:$L$114,$AD17,Conversion!CE$14:CE$114)</f>
        <v>0</v>
      </c>
      <c r="CF17" s="300">
        <f>SUMIF(Conversion!$L$14:$L$114,$AD17,Conversion!CF$14:CF$114)</f>
        <v>0</v>
      </c>
      <c r="CG17" s="300">
        <f>SUMIF(Conversion!$L$14:$L$114,$AD17,Conversion!CG$14:CG$114)</f>
        <v>0</v>
      </c>
      <c r="CH17" s="300">
        <f>SUMIF(Conversion!$L$14:$L$114,$AD17,Conversion!CH$14:CH$114)</f>
        <v>0</v>
      </c>
      <c r="CI17" s="300">
        <f>SUMIF(Conversion!$L$14:$L$114,$AD17,Conversion!CI$14:CI$114)</f>
        <v>0</v>
      </c>
      <c r="CJ17" s="300">
        <f>SUMIF(Conversion!$L$14:$L$114,$AD17,Conversion!CJ$14:CJ$114)</f>
        <v>0</v>
      </c>
      <c r="CK17" s="300">
        <f>SUMIF(Conversion!$L$14:$L$114,$AD17,Conversion!CK$14:CK$114)</f>
        <v>0</v>
      </c>
      <c r="CL17" s="300">
        <f>SUMIF(Conversion!$L$14:$L$114,$AD17,Conversion!CL$14:CL$114)</f>
        <v>0</v>
      </c>
      <c r="CM17" s="300">
        <f>SUMIF(Conversion!$L$14:$L$114,$AD17,Conversion!CM$14:CM$114)</f>
        <v>0</v>
      </c>
      <c r="CN17" s="300">
        <f>SUMIF(Conversion!$L$14:$L$114,$AD17,Conversion!CN$14:CN$114)</f>
        <v>0</v>
      </c>
      <c r="CO17" s="300">
        <f>SUMIF(Conversion!$L$14:$L$114,$AD17,Conversion!CO$14:CO$114)</f>
        <v>0</v>
      </c>
      <c r="CP17" s="300">
        <f>SUMIF(Conversion!$L$14:$L$114,$AD17,Conversion!CP$14:CP$114)</f>
        <v>0</v>
      </c>
      <c r="CQ17" s="300">
        <f>SUMIF(Conversion!$L$14:$L$114,$AD17,Conversion!CQ$14:CQ$114)</f>
        <v>0</v>
      </c>
      <c r="CR17" s="300">
        <f>SUMIF(Conversion!$L$14:$L$114,$AD17,Conversion!CR$14:CR$114)</f>
        <v>0</v>
      </c>
      <c r="CS17" s="300">
        <f>SUMIF(Conversion!$L$14:$L$114,$AD17,Conversion!CS$14:CS$114)</f>
        <v>0</v>
      </c>
      <c r="CT17" s="300">
        <f>SUMIF(Conversion!$L$14:$L$114,$AD17,Conversion!CT$14:CT$114)</f>
        <v>0</v>
      </c>
      <c r="CU17" s="300">
        <f>SUMIF(Conversion!$L$14:$L$114,$AD17,Conversion!CU$14:CU$114)</f>
        <v>0</v>
      </c>
      <c r="CV17" s="300">
        <f>SUMIF(Conversion!$L$14:$L$114,$AD17,Conversion!CV$14:CV$114)</f>
        <v>0</v>
      </c>
      <c r="CW17" s="300">
        <f>SUMIF(Conversion!$L$14:$L$114,$AD17,Conversion!CW$14:CW$114)</f>
        <v>0</v>
      </c>
      <c r="CX17" s="300">
        <f>SUMIF(Conversion!$L$14:$L$114,$AD17,Conversion!CX$14:CX$114)</f>
        <v>0</v>
      </c>
      <c r="CY17" s="300">
        <f>SUMIF(Conversion!$L$14:$L$114,$AD17,Conversion!CY$14:CY$114)</f>
        <v>0</v>
      </c>
      <c r="CZ17" s="300">
        <f>SUMIF(Conversion!$L$14:$L$114,$AD17,Conversion!CZ$14:CZ$114)</f>
        <v>0</v>
      </c>
      <c r="DA17" s="300">
        <f>SUMIF(Conversion!$L$14:$L$114,$AD17,Conversion!DA$14:DA$114)</f>
        <v>0</v>
      </c>
      <c r="DB17" s="300">
        <f>SUMIF(Conversion!$L$14:$L$114,$AD17,Conversion!DB$14:DB$114)</f>
        <v>0</v>
      </c>
      <c r="DC17" s="300">
        <f>SUMIF(Conversion!$L$14:$L$114,$AD17,Conversion!DC$14:DC$114)</f>
        <v>0</v>
      </c>
      <c r="DD17" s="300">
        <f>SUMIF(Conversion!$L$14:$L$114,$AD17,Conversion!DD$14:DD$114)</f>
        <v>0</v>
      </c>
      <c r="DE17" s="300">
        <f>SUMIF(Conversion!$L$14:$L$114,$AD17,Conversion!DE$14:DE$114)</f>
        <v>0</v>
      </c>
      <c r="DF17" s="300">
        <f>SUMIF(Conversion!$L$14:$L$114,$AD17,Conversion!DF$14:DF$114)</f>
        <v>0</v>
      </c>
      <c r="DG17" s="300">
        <f>SUMIF(Conversion!$L$14:$L$114,$AD17,Conversion!DG$14:DG$114)</f>
        <v>0</v>
      </c>
      <c r="DH17" s="300">
        <f>SUMIF(Conversion!$L$14:$L$114,$AD17,Conversion!DH$14:DH$114)</f>
        <v>0</v>
      </c>
      <c r="DI17" s="300">
        <f>SUMIF(Conversion!$L$14:$L$114,$AD17,Conversion!DI$14:DI$114)</f>
        <v>0</v>
      </c>
      <c r="DJ17" s="300">
        <f>SUMIF(Conversion!$L$14:$L$114,$AD17,Conversion!DJ$14:DJ$114)</f>
        <v>0</v>
      </c>
      <c r="DK17" s="300">
        <f>SUMIF(Conversion!$L$14:$L$114,$AD17,Conversion!DK$14:DK$114)</f>
        <v>0</v>
      </c>
      <c r="DL17" s="300">
        <f>SUMIF(Conversion!$L$14:$L$114,$AD17,Conversion!DL$14:DL$114)</f>
        <v>0</v>
      </c>
      <c r="DM17" s="300">
        <f>SUMIF(Conversion!$L$14:$L$114,$AD17,Conversion!DM$14:DM$114)</f>
        <v>0</v>
      </c>
      <c r="DN17" s="300">
        <f>SUMIF(Conversion!$L$14:$L$114,$AD17,Conversion!DN$14:DN$114)</f>
        <v>0</v>
      </c>
      <c r="DO17" s="300">
        <f>SUMIF(Conversion!$L$14:$L$114,$AD17,Conversion!DO$14:DO$114)</f>
        <v>0</v>
      </c>
      <c r="DP17" s="300">
        <f>SUMIF(Conversion!$L$14:$L$114,$AD17,Conversion!DP$14:DP$114)</f>
        <v>0</v>
      </c>
      <c r="DQ17" s="300">
        <f>SUMIF(Conversion!$L$14:$L$114,$AD17,Conversion!DQ$14:DQ$114)</f>
        <v>0</v>
      </c>
      <c r="DR17" s="300">
        <f>SUMIF(Conversion!$L$14:$L$114,$AD17,Conversion!DR$14:DR$114)</f>
        <v>0</v>
      </c>
      <c r="DS17" s="300">
        <f>SUMIF(Conversion!$L$14:$L$114,$AD17,Conversion!DS$14:DS$114)</f>
        <v>0</v>
      </c>
      <c r="DT17" s="300">
        <f>SUMIF(Conversion!$L$14:$L$114,$AD17,Conversion!DT$14:DT$114)</f>
        <v>0</v>
      </c>
      <c r="DU17" s="300">
        <f>SUMIF(Conversion!$L$14:$L$114,$AD17,Conversion!DU$14:DU$114)</f>
        <v>0</v>
      </c>
      <c r="DV17" s="300">
        <f>SUMIF(Conversion!$L$14:$L$114,$AD17,Conversion!DV$14:DV$114)</f>
        <v>0</v>
      </c>
      <c r="DW17" s="300">
        <f>SUMIF(Conversion!$L$14:$L$114,$AD17,Conversion!DW$14:DW$114)</f>
        <v>0</v>
      </c>
      <c r="DX17" s="300">
        <f>SUMIF(Conversion!$L$14:$L$114,$AD17,Conversion!DX$14:DX$114)</f>
        <v>0</v>
      </c>
      <c r="DY17" s="300">
        <f>SUMIF(Conversion!$L$14:$L$114,$AD17,Conversion!DY$14:DY$114)</f>
        <v>0</v>
      </c>
      <c r="DZ17" s="300">
        <f>SUMIF(Conversion!$L$14:$L$114,$AD17,Conversion!DZ$14:DZ$114)</f>
        <v>0</v>
      </c>
      <c r="EA17" s="300">
        <f>SUMIF(Conversion!$L$14:$L$114,$AD17,Conversion!EA$14:EA$114)</f>
        <v>0</v>
      </c>
      <c r="EB17" s="300">
        <f>SUMIF(Conversion!$L$14:$L$114,$AD17,Conversion!EB$14:EB$114)</f>
        <v>0</v>
      </c>
      <c r="EC17" s="300">
        <f>SUMIF(Conversion!$L$14:$L$114,$AD17,Conversion!EC$14:EC$114)</f>
        <v>0</v>
      </c>
      <c r="ED17" s="300">
        <f>SUMIF(Conversion!$L$14:$L$114,$AD17,Conversion!ED$14:ED$114)</f>
        <v>0</v>
      </c>
      <c r="EE17" s="300">
        <f>SUMIF(Conversion!$L$14:$L$114,$AD17,Conversion!EE$14:EE$114)</f>
        <v>0</v>
      </c>
      <c r="EF17" s="300">
        <f>SUMIF(Conversion!$L$14:$L$114,$AD17,Conversion!EF$14:EF$114)</f>
        <v>0</v>
      </c>
      <c r="EG17" s="300">
        <f>SUMIF(Conversion!$L$14:$L$114,$AD17,Conversion!EG$14:EG$114)</f>
        <v>0</v>
      </c>
      <c r="EH17" s="300">
        <f>SUMIF(Conversion!$L$14:$L$114,$AD17,Conversion!EH$14:EH$114)</f>
        <v>0</v>
      </c>
      <c r="EI17" s="300">
        <f>SUMIF(Conversion!$L$14:$L$114,$AD17,Conversion!EI$14:EI$114)</f>
        <v>0</v>
      </c>
      <c r="EJ17" s="300">
        <f>SUMIF(Conversion!$L$14:$L$114,$AD17,Conversion!EJ$14:EJ$114)</f>
        <v>0</v>
      </c>
      <c r="EK17" s="300">
        <f>SUMIF(Conversion!$L$14:$L$114,$AD17,Conversion!EK$14:EK$114)</f>
        <v>0</v>
      </c>
      <c r="EL17" s="300">
        <f>SUMIF(Conversion!$L$14:$L$114,$AD17,Conversion!EL$14:EL$114)</f>
        <v>0</v>
      </c>
      <c r="EM17" s="300">
        <f>SUMIF(Conversion!$L$14:$L$114,$AD17,Conversion!EM$14:EM$114)</f>
        <v>0</v>
      </c>
      <c r="EN17" s="300">
        <f>SUMIF(Conversion!$L$14:$L$114,$AD17,Conversion!EN$14:EN$114)</f>
        <v>0</v>
      </c>
      <c r="EO17" s="300">
        <f>SUMIF(Conversion!$L$14:$L$114,$AD17,Conversion!EO$14:EO$114)</f>
        <v>0</v>
      </c>
      <c r="EP17" s="300">
        <f>SUMIF(Conversion!$L$14:$L$114,$AD17,Conversion!EP$14:EP$114)</f>
        <v>0</v>
      </c>
      <c r="EQ17" s="300">
        <f>SUMIF(Conversion!$L$14:$L$114,$AD17,Conversion!EQ$14:EQ$114)</f>
        <v>0</v>
      </c>
      <c r="ER17" s="300">
        <f>SUMIF(Conversion!$L$14:$L$114,$AD17,Conversion!ER$14:ER$114)</f>
        <v>0</v>
      </c>
      <c r="ES17" s="300">
        <f>SUMIF(Conversion!$L$14:$L$114,$AD17,Conversion!ES$14:ES$114)</f>
        <v>0</v>
      </c>
      <c r="ET17" s="300">
        <f>SUMIF(Conversion!$L$14:$L$114,$AD17,Conversion!ET$14:ET$114)</f>
        <v>0</v>
      </c>
      <c r="EU17" s="300">
        <f>SUMIF(Conversion!$L$14:$L$114,$AD17,Conversion!EU$14:EU$114)</f>
        <v>0</v>
      </c>
      <c r="EV17" s="300">
        <f>SUMIF(Conversion!$L$14:$L$114,$AD17,Conversion!EV$14:EV$114)</f>
        <v>0</v>
      </c>
      <c r="EW17" s="300">
        <f>SUMIF(Conversion!$L$14:$L$114,$AD17,Conversion!EW$14:EW$114)</f>
        <v>0</v>
      </c>
      <c r="EX17" s="300">
        <f>SUMIF(Conversion!$L$14:$L$114,$AD17,Conversion!EX$14:EX$114)</f>
        <v>0</v>
      </c>
      <c r="EY17" s="261"/>
      <c r="EZ17" s="87"/>
      <c r="FB17" s="261"/>
    </row>
    <row r="18" spans="1:158" ht="12.75" hidden="1" customHeight="1" outlineLevel="2">
      <c r="A18" s="303">
        <v>3</v>
      </c>
      <c r="B18" s="303"/>
      <c r="C18" s="892" t="str">
        <f>Constants!F51</f>
        <v>proj-Transformation</v>
      </c>
      <c r="E18" s="329"/>
      <c r="F18" s="330"/>
      <c r="G18" s="330"/>
      <c r="H18" s="330"/>
      <c r="I18" s="330"/>
      <c r="J18" s="330"/>
      <c r="K18" s="330"/>
      <c r="L18" s="330"/>
      <c r="M18" s="330"/>
      <c r="N18" s="330"/>
      <c r="O18" s="330"/>
      <c r="P18" s="330"/>
      <c r="Q18" s="330"/>
      <c r="R18" s="330"/>
      <c r="S18" s="330"/>
      <c r="T18" s="330"/>
      <c r="U18" s="330"/>
      <c r="V18" s="331"/>
      <c r="W18" s="330"/>
      <c r="X18" s="330"/>
      <c r="Y18" s="330"/>
      <c r="Z18" s="330"/>
      <c r="AA18" s="330"/>
      <c r="AB18" s="329"/>
      <c r="AC18" s="329"/>
      <c r="AD18" s="683" t="str">
        <f>Constants!E51</f>
        <v>pTrfrm</v>
      </c>
      <c r="AE18" s="304">
        <f t="shared" si="20"/>
        <v>0</v>
      </c>
      <c r="AF18" s="299">
        <f>SUMIF(Conversion!$L$14:$L$114,$AD18,Conversion!AF$14:AF$114)</f>
        <v>0</v>
      </c>
      <c r="AG18" s="300">
        <f>SUMIF(Conversion!$L$14:$L$114,$AD18,Conversion!AG$14:AG$114)</f>
        <v>0</v>
      </c>
      <c r="AH18" s="300">
        <f>SUMIF(Conversion!$L$14:$L$114,$AD18,Conversion!AH$14:AH$114)</f>
        <v>0</v>
      </c>
      <c r="AI18" s="300">
        <f>SUMIF(Conversion!$L$14:$L$114,$AD18,Conversion!AI$14:AI$114)</f>
        <v>0</v>
      </c>
      <c r="AJ18" s="300">
        <f>SUMIF(Conversion!$L$14:$L$114,$AD18,Conversion!AJ$14:AJ$114)</f>
        <v>0</v>
      </c>
      <c r="AK18" s="300">
        <f>SUMIF(Conversion!$L$14:$L$114,$AD18,Conversion!AK$14:AK$114)</f>
        <v>0</v>
      </c>
      <c r="AL18" s="300">
        <f>SUMIF(Conversion!$L$14:$L$114,$AD18,Conversion!AL$14:AL$114)</f>
        <v>0</v>
      </c>
      <c r="AM18" s="300">
        <f>SUMIF(Conversion!$L$14:$L$114,$AD18,Conversion!AM$14:AM$114)</f>
        <v>0</v>
      </c>
      <c r="AN18" s="300">
        <f>SUMIF(Conversion!$L$14:$L$114,$AD18,Conversion!AN$14:AN$114)</f>
        <v>0</v>
      </c>
      <c r="AO18" s="300">
        <f>SUMIF(Conversion!$L$14:$L$114,$AD18,Conversion!AO$14:AO$114)</f>
        <v>0</v>
      </c>
      <c r="AP18" s="300">
        <f>SUMIF(Conversion!$L$14:$L$114,$AD18,Conversion!AP$14:AP$114)</f>
        <v>0</v>
      </c>
      <c r="AQ18" s="300">
        <f>SUMIF(Conversion!$L$14:$L$114,$AD18,Conversion!AQ$14:AQ$114)</f>
        <v>0</v>
      </c>
      <c r="AR18" s="300">
        <f>SUMIF(Conversion!$L$14:$L$114,$AD18,Conversion!AR$14:AR$114)</f>
        <v>0</v>
      </c>
      <c r="AS18" s="300">
        <f>SUMIF(Conversion!$L$14:$L$114,$AD18,Conversion!AS$14:AS$114)</f>
        <v>0</v>
      </c>
      <c r="AT18" s="300">
        <f>SUMIF(Conversion!$L$14:$L$114,$AD18,Conversion!AT$14:AT$114)</f>
        <v>0</v>
      </c>
      <c r="AU18" s="300">
        <f>SUMIF(Conversion!$L$14:$L$114,$AD18,Conversion!AU$14:AU$114)</f>
        <v>0</v>
      </c>
      <c r="AV18" s="300">
        <f>SUMIF(Conversion!$L$14:$L$114,$AD18,Conversion!AV$14:AV$114)</f>
        <v>0</v>
      </c>
      <c r="AW18" s="300">
        <f>SUMIF(Conversion!$L$14:$L$114,$AD18,Conversion!AW$14:AW$114)</f>
        <v>0</v>
      </c>
      <c r="AX18" s="300">
        <f>SUMIF(Conversion!$L$14:$L$114,$AD18,Conversion!AX$14:AX$114)</f>
        <v>0</v>
      </c>
      <c r="AY18" s="300">
        <f>SUMIF(Conversion!$L$14:$L$114,$AD18,Conversion!AY$14:AY$114)</f>
        <v>0</v>
      </c>
      <c r="AZ18" s="300">
        <f>SUMIF(Conversion!$L$14:$L$114,$AD18,Conversion!AZ$14:AZ$114)</f>
        <v>0</v>
      </c>
      <c r="BA18" s="300">
        <f>SUMIF(Conversion!$L$14:$L$114,$AD18,Conversion!BA$14:BA$114)</f>
        <v>0</v>
      </c>
      <c r="BB18" s="300">
        <f>SUMIF(Conversion!$L$14:$L$114,$AD18,Conversion!BB$14:BB$114)</f>
        <v>0</v>
      </c>
      <c r="BC18" s="300">
        <f>SUMIF(Conversion!$L$14:$L$114,$AD18,Conversion!BC$14:BC$114)</f>
        <v>0</v>
      </c>
      <c r="BD18" s="300">
        <f>SUMIF(Conversion!$L$14:$L$114,$AD18,Conversion!BD$14:BD$114)</f>
        <v>0</v>
      </c>
      <c r="BE18" s="300">
        <f>SUMIF(Conversion!$L$14:$L$114,$AD18,Conversion!BE$14:BE$114)</f>
        <v>0</v>
      </c>
      <c r="BF18" s="300">
        <f>SUMIF(Conversion!$L$14:$L$114,$AD18,Conversion!BF$14:BF$114)</f>
        <v>0</v>
      </c>
      <c r="BG18" s="300">
        <f>SUMIF(Conversion!$L$14:$L$114,$AD18,Conversion!BG$14:BG$114)</f>
        <v>0</v>
      </c>
      <c r="BH18" s="300">
        <f>SUMIF(Conversion!$L$14:$L$114,$AD18,Conversion!BH$14:BH$114)</f>
        <v>0</v>
      </c>
      <c r="BI18" s="300">
        <f>SUMIF(Conversion!$L$14:$L$114,$AD18,Conversion!BI$14:BI$114)</f>
        <v>0</v>
      </c>
      <c r="BJ18" s="300">
        <f>SUMIF(Conversion!$L$14:$L$114,$AD18,Conversion!BJ$14:BJ$114)</f>
        <v>0</v>
      </c>
      <c r="BK18" s="300">
        <f>SUMIF(Conversion!$L$14:$L$114,$AD18,Conversion!BK$14:BK$114)</f>
        <v>0</v>
      </c>
      <c r="BL18" s="300">
        <f>SUMIF(Conversion!$L$14:$L$114,$AD18,Conversion!BL$14:BL$114)</f>
        <v>0</v>
      </c>
      <c r="BM18" s="300">
        <f>SUMIF(Conversion!$L$14:$L$114,$AD18,Conversion!BM$14:BM$114)</f>
        <v>0</v>
      </c>
      <c r="BN18" s="300">
        <f>SUMIF(Conversion!$L$14:$L$114,$AD18,Conversion!BN$14:BN$114)</f>
        <v>0</v>
      </c>
      <c r="BO18" s="300">
        <f>SUMIF(Conversion!$L$14:$L$114,$AD18,Conversion!BO$14:BO$114)</f>
        <v>0</v>
      </c>
      <c r="BP18" s="300">
        <f>SUMIF(Conversion!$L$14:$L$114,$AD18,Conversion!BP$14:BP$114)</f>
        <v>0</v>
      </c>
      <c r="BQ18" s="300">
        <f>SUMIF(Conversion!$L$14:$L$114,$AD18,Conversion!BQ$14:BQ$114)</f>
        <v>0</v>
      </c>
      <c r="BR18" s="300">
        <f>SUMIF(Conversion!$L$14:$L$114,$AD18,Conversion!BR$14:BR$114)</f>
        <v>0</v>
      </c>
      <c r="BS18" s="300">
        <f>SUMIF(Conversion!$L$14:$L$114,$AD18,Conversion!BS$14:BS$114)</f>
        <v>0</v>
      </c>
      <c r="BT18" s="300">
        <f>SUMIF(Conversion!$L$14:$L$114,$AD18,Conversion!BT$14:BT$114)</f>
        <v>0</v>
      </c>
      <c r="BU18" s="300">
        <f>SUMIF(Conversion!$L$14:$L$114,$AD18,Conversion!BU$14:BU$114)</f>
        <v>0</v>
      </c>
      <c r="BV18" s="300">
        <f>SUMIF(Conversion!$L$14:$L$114,$AD18,Conversion!BV$14:BV$114)</f>
        <v>0</v>
      </c>
      <c r="BW18" s="300">
        <f>SUMIF(Conversion!$L$14:$L$114,$AD18,Conversion!BW$14:BW$114)</f>
        <v>0</v>
      </c>
      <c r="BX18" s="300">
        <f>SUMIF(Conversion!$L$14:$L$114,$AD18,Conversion!BX$14:BX$114)</f>
        <v>0</v>
      </c>
      <c r="BY18" s="300">
        <f>SUMIF(Conversion!$L$14:$L$114,$AD18,Conversion!BY$14:BY$114)</f>
        <v>0</v>
      </c>
      <c r="BZ18" s="300">
        <f>SUMIF(Conversion!$L$14:$L$114,$AD18,Conversion!BZ$14:BZ$114)</f>
        <v>0</v>
      </c>
      <c r="CA18" s="300">
        <f>SUMIF(Conversion!$L$14:$L$114,$AD18,Conversion!CA$14:CA$114)</f>
        <v>0</v>
      </c>
      <c r="CB18" s="300">
        <f>SUMIF(Conversion!$L$14:$L$114,$AD18,Conversion!CB$14:CB$114)</f>
        <v>0</v>
      </c>
      <c r="CC18" s="300">
        <f>SUMIF(Conversion!$L$14:$L$114,$AD18,Conversion!CC$14:CC$114)</f>
        <v>0</v>
      </c>
      <c r="CD18" s="300">
        <f>SUMIF(Conversion!$L$14:$L$114,$AD18,Conversion!CD$14:CD$114)</f>
        <v>0</v>
      </c>
      <c r="CE18" s="300">
        <f>SUMIF(Conversion!$L$14:$L$114,$AD18,Conversion!CE$14:CE$114)</f>
        <v>0</v>
      </c>
      <c r="CF18" s="300">
        <f>SUMIF(Conversion!$L$14:$L$114,$AD18,Conversion!CF$14:CF$114)</f>
        <v>0</v>
      </c>
      <c r="CG18" s="300">
        <f>SUMIF(Conversion!$L$14:$L$114,$AD18,Conversion!CG$14:CG$114)</f>
        <v>0</v>
      </c>
      <c r="CH18" s="300">
        <f>SUMIF(Conversion!$L$14:$L$114,$AD18,Conversion!CH$14:CH$114)</f>
        <v>0</v>
      </c>
      <c r="CI18" s="300">
        <f>SUMIF(Conversion!$L$14:$L$114,$AD18,Conversion!CI$14:CI$114)</f>
        <v>0</v>
      </c>
      <c r="CJ18" s="300">
        <f>SUMIF(Conversion!$L$14:$L$114,$AD18,Conversion!CJ$14:CJ$114)</f>
        <v>0</v>
      </c>
      <c r="CK18" s="300">
        <f>SUMIF(Conversion!$L$14:$L$114,$AD18,Conversion!CK$14:CK$114)</f>
        <v>0</v>
      </c>
      <c r="CL18" s="300">
        <f>SUMIF(Conversion!$L$14:$L$114,$AD18,Conversion!CL$14:CL$114)</f>
        <v>0</v>
      </c>
      <c r="CM18" s="300">
        <f>SUMIF(Conversion!$L$14:$L$114,$AD18,Conversion!CM$14:CM$114)</f>
        <v>0</v>
      </c>
      <c r="CN18" s="300">
        <f>SUMIF(Conversion!$L$14:$L$114,$AD18,Conversion!CN$14:CN$114)</f>
        <v>0</v>
      </c>
      <c r="CO18" s="300">
        <f>SUMIF(Conversion!$L$14:$L$114,$AD18,Conversion!CO$14:CO$114)</f>
        <v>0</v>
      </c>
      <c r="CP18" s="300">
        <f>SUMIF(Conversion!$L$14:$L$114,$AD18,Conversion!CP$14:CP$114)</f>
        <v>0</v>
      </c>
      <c r="CQ18" s="300">
        <f>SUMIF(Conversion!$L$14:$L$114,$AD18,Conversion!CQ$14:CQ$114)</f>
        <v>0</v>
      </c>
      <c r="CR18" s="300">
        <f>SUMIF(Conversion!$L$14:$L$114,$AD18,Conversion!CR$14:CR$114)</f>
        <v>0</v>
      </c>
      <c r="CS18" s="300">
        <f>SUMIF(Conversion!$L$14:$L$114,$AD18,Conversion!CS$14:CS$114)</f>
        <v>0</v>
      </c>
      <c r="CT18" s="300">
        <f>SUMIF(Conversion!$L$14:$L$114,$AD18,Conversion!CT$14:CT$114)</f>
        <v>0</v>
      </c>
      <c r="CU18" s="300">
        <f>SUMIF(Conversion!$L$14:$L$114,$AD18,Conversion!CU$14:CU$114)</f>
        <v>0</v>
      </c>
      <c r="CV18" s="300">
        <f>SUMIF(Conversion!$L$14:$L$114,$AD18,Conversion!CV$14:CV$114)</f>
        <v>0</v>
      </c>
      <c r="CW18" s="300">
        <f>SUMIF(Conversion!$L$14:$L$114,$AD18,Conversion!CW$14:CW$114)</f>
        <v>0</v>
      </c>
      <c r="CX18" s="300">
        <f>SUMIF(Conversion!$L$14:$L$114,$AD18,Conversion!CX$14:CX$114)</f>
        <v>0</v>
      </c>
      <c r="CY18" s="300">
        <f>SUMIF(Conversion!$L$14:$L$114,$AD18,Conversion!CY$14:CY$114)</f>
        <v>0</v>
      </c>
      <c r="CZ18" s="300">
        <f>SUMIF(Conversion!$L$14:$L$114,$AD18,Conversion!CZ$14:CZ$114)</f>
        <v>0</v>
      </c>
      <c r="DA18" s="300">
        <f>SUMIF(Conversion!$L$14:$L$114,$AD18,Conversion!DA$14:DA$114)</f>
        <v>0</v>
      </c>
      <c r="DB18" s="300">
        <f>SUMIF(Conversion!$L$14:$L$114,$AD18,Conversion!DB$14:DB$114)</f>
        <v>0</v>
      </c>
      <c r="DC18" s="300">
        <f>SUMIF(Conversion!$L$14:$L$114,$AD18,Conversion!DC$14:DC$114)</f>
        <v>0</v>
      </c>
      <c r="DD18" s="300">
        <f>SUMIF(Conversion!$L$14:$L$114,$AD18,Conversion!DD$14:DD$114)</f>
        <v>0</v>
      </c>
      <c r="DE18" s="300">
        <f>SUMIF(Conversion!$L$14:$L$114,$AD18,Conversion!DE$14:DE$114)</f>
        <v>0</v>
      </c>
      <c r="DF18" s="300">
        <f>SUMIF(Conversion!$L$14:$L$114,$AD18,Conversion!DF$14:DF$114)</f>
        <v>0</v>
      </c>
      <c r="DG18" s="300">
        <f>SUMIF(Conversion!$L$14:$L$114,$AD18,Conversion!DG$14:DG$114)</f>
        <v>0</v>
      </c>
      <c r="DH18" s="300">
        <f>SUMIF(Conversion!$L$14:$L$114,$AD18,Conversion!DH$14:DH$114)</f>
        <v>0</v>
      </c>
      <c r="DI18" s="300">
        <f>SUMIF(Conversion!$L$14:$L$114,$AD18,Conversion!DI$14:DI$114)</f>
        <v>0</v>
      </c>
      <c r="DJ18" s="300">
        <f>SUMIF(Conversion!$L$14:$L$114,$AD18,Conversion!DJ$14:DJ$114)</f>
        <v>0</v>
      </c>
      <c r="DK18" s="300">
        <f>SUMIF(Conversion!$L$14:$L$114,$AD18,Conversion!DK$14:DK$114)</f>
        <v>0</v>
      </c>
      <c r="DL18" s="300">
        <f>SUMIF(Conversion!$L$14:$L$114,$AD18,Conversion!DL$14:DL$114)</f>
        <v>0</v>
      </c>
      <c r="DM18" s="300">
        <f>SUMIF(Conversion!$L$14:$L$114,$AD18,Conversion!DM$14:DM$114)</f>
        <v>0</v>
      </c>
      <c r="DN18" s="300">
        <f>SUMIF(Conversion!$L$14:$L$114,$AD18,Conversion!DN$14:DN$114)</f>
        <v>0</v>
      </c>
      <c r="DO18" s="300">
        <f>SUMIF(Conversion!$L$14:$L$114,$AD18,Conversion!DO$14:DO$114)</f>
        <v>0</v>
      </c>
      <c r="DP18" s="300">
        <f>SUMIF(Conversion!$L$14:$L$114,$AD18,Conversion!DP$14:DP$114)</f>
        <v>0</v>
      </c>
      <c r="DQ18" s="300">
        <f>SUMIF(Conversion!$L$14:$L$114,$AD18,Conversion!DQ$14:DQ$114)</f>
        <v>0</v>
      </c>
      <c r="DR18" s="300">
        <f>SUMIF(Conversion!$L$14:$L$114,$AD18,Conversion!DR$14:DR$114)</f>
        <v>0</v>
      </c>
      <c r="DS18" s="300">
        <f>SUMIF(Conversion!$L$14:$L$114,$AD18,Conversion!DS$14:DS$114)</f>
        <v>0</v>
      </c>
      <c r="DT18" s="300">
        <f>SUMIF(Conversion!$L$14:$L$114,$AD18,Conversion!DT$14:DT$114)</f>
        <v>0</v>
      </c>
      <c r="DU18" s="300">
        <f>SUMIF(Conversion!$L$14:$L$114,$AD18,Conversion!DU$14:DU$114)</f>
        <v>0</v>
      </c>
      <c r="DV18" s="300">
        <f>SUMIF(Conversion!$L$14:$L$114,$AD18,Conversion!DV$14:DV$114)</f>
        <v>0</v>
      </c>
      <c r="DW18" s="300">
        <f>SUMIF(Conversion!$L$14:$L$114,$AD18,Conversion!DW$14:DW$114)</f>
        <v>0</v>
      </c>
      <c r="DX18" s="300">
        <f>SUMIF(Conversion!$L$14:$L$114,$AD18,Conversion!DX$14:DX$114)</f>
        <v>0</v>
      </c>
      <c r="DY18" s="300">
        <f>SUMIF(Conversion!$L$14:$L$114,$AD18,Conversion!DY$14:DY$114)</f>
        <v>0</v>
      </c>
      <c r="DZ18" s="300">
        <f>SUMIF(Conversion!$L$14:$L$114,$AD18,Conversion!DZ$14:DZ$114)</f>
        <v>0</v>
      </c>
      <c r="EA18" s="300">
        <f>SUMIF(Conversion!$L$14:$L$114,$AD18,Conversion!EA$14:EA$114)</f>
        <v>0</v>
      </c>
      <c r="EB18" s="300">
        <f>SUMIF(Conversion!$L$14:$L$114,$AD18,Conversion!EB$14:EB$114)</f>
        <v>0</v>
      </c>
      <c r="EC18" s="300">
        <f>SUMIF(Conversion!$L$14:$L$114,$AD18,Conversion!EC$14:EC$114)</f>
        <v>0</v>
      </c>
      <c r="ED18" s="300">
        <f>SUMIF(Conversion!$L$14:$L$114,$AD18,Conversion!ED$14:ED$114)</f>
        <v>0</v>
      </c>
      <c r="EE18" s="300">
        <f>SUMIF(Conversion!$L$14:$L$114,$AD18,Conversion!EE$14:EE$114)</f>
        <v>0</v>
      </c>
      <c r="EF18" s="300">
        <f>SUMIF(Conversion!$L$14:$L$114,$AD18,Conversion!EF$14:EF$114)</f>
        <v>0</v>
      </c>
      <c r="EG18" s="300">
        <f>SUMIF(Conversion!$L$14:$L$114,$AD18,Conversion!EG$14:EG$114)</f>
        <v>0</v>
      </c>
      <c r="EH18" s="300">
        <f>SUMIF(Conversion!$L$14:$L$114,$AD18,Conversion!EH$14:EH$114)</f>
        <v>0</v>
      </c>
      <c r="EI18" s="300">
        <f>SUMIF(Conversion!$L$14:$L$114,$AD18,Conversion!EI$14:EI$114)</f>
        <v>0</v>
      </c>
      <c r="EJ18" s="300">
        <f>SUMIF(Conversion!$L$14:$L$114,$AD18,Conversion!EJ$14:EJ$114)</f>
        <v>0</v>
      </c>
      <c r="EK18" s="300">
        <f>SUMIF(Conversion!$L$14:$L$114,$AD18,Conversion!EK$14:EK$114)</f>
        <v>0</v>
      </c>
      <c r="EL18" s="300">
        <f>SUMIF(Conversion!$L$14:$L$114,$AD18,Conversion!EL$14:EL$114)</f>
        <v>0</v>
      </c>
      <c r="EM18" s="300">
        <f>SUMIF(Conversion!$L$14:$L$114,$AD18,Conversion!EM$14:EM$114)</f>
        <v>0</v>
      </c>
      <c r="EN18" s="300">
        <f>SUMIF(Conversion!$L$14:$L$114,$AD18,Conversion!EN$14:EN$114)</f>
        <v>0</v>
      </c>
      <c r="EO18" s="300">
        <f>SUMIF(Conversion!$L$14:$L$114,$AD18,Conversion!EO$14:EO$114)</f>
        <v>0</v>
      </c>
      <c r="EP18" s="300">
        <f>SUMIF(Conversion!$L$14:$L$114,$AD18,Conversion!EP$14:EP$114)</f>
        <v>0</v>
      </c>
      <c r="EQ18" s="300">
        <f>SUMIF(Conversion!$L$14:$L$114,$AD18,Conversion!EQ$14:EQ$114)</f>
        <v>0</v>
      </c>
      <c r="ER18" s="300">
        <f>SUMIF(Conversion!$L$14:$L$114,$AD18,Conversion!ER$14:ER$114)</f>
        <v>0</v>
      </c>
      <c r="ES18" s="300">
        <f>SUMIF(Conversion!$L$14:$L$114,$AD18,Conversion!ES$14:ES$114)</f>
        <v>0</v>
      </c>
      <c r="ET18" s="300">
        <f>SUMIF(Conversion!$L$14:$L$114,$AD18,Conversion!ET$14:ET$114)</f>
        <v>0</v>
      </c>
      <c r="EU18" s="300">
        <f>SUMIF(Conversion!$L$14:$L$114,$AD18,Conversion!EU$14:EU$114)</f>
        <v>0</v>
      </c>
      <c r="EV18" s="300">
        <f>SUMIF(Conversion!$L$14:$L$114,$AD18,Conversion!EV$14:EV$114)</f>
        <v>0</v>
      </c>
      <c r="EW18" s="300">
        <f>SUMIF(Conversion!$L$14:$L$114,$AD18,Conversion!EW$14:EW$114)</f>
        <v>0</v>
      </c>
      <c r="EX18" s="300">
        <f>SUMIF(Conversion!$L$14:$L$114,$AD18,Conversion!EX$14:EX$114)</f>
        <v>0</v>
      </c>
      <c r="EY18" s="261"/>
      <c r="EZ18" s="87"/>
      <c r="FB18" s="261"/>
    </row>
    <row r="19" spans="1:158" ht="12.75" hidden="1" customHeight="1" outlineLevel="2">
      <c r="A19" s="303">
        <v>4</v>
      </c>
      <c r="B19" s="303"/>
      <c r="C19" s="892" t="str">
        <f>Constants!F52</f>
        <v>proj-Transformation Contingency</v>
      </c>
      <c r="E19" s="323"/>
      <c r="F19" s="324"/>
      <c r="G19" s="324"/>
      <c r="H19" s="324"/>
      <c r="I19" s="324"/>
      <c r="J19" s="324"/>
      <c r="K19" s="324"/>
      <c r="L19" s="324"/>
      <c r="M19" s="324"/>
      <c r="N19" s="324"/>
      <c r="O19" s="324"/>
      <c r="P19" s="324"/>
      <c r="Q19" s="324"/>
      <c r="R19" s="324"/>
      <c r="S19" s="324"/>
      <c r="T19" s="324"/>
      <c r="U19" s="324"/>
      <c r="V19" s="325"/>
      <c r="W19" s="324"/>
      <c r="X19" s="324"/>
      <c r="Y19" s="324"/>
      <c r="Z19" s="324"/>
      <c r="AA19" s="324"/>
      <c r="AB19" s="323"/>
      <c r="AC19" s="323"/>
      <c r="AD19" s="683" t="str">
        <f>Constants!E52</f>
        <v>pRiskTrfrm</v>
      </c>
      <c r="AE19" s="304">
        <f t="shared" si="20"/>
        <v>0</v>
      </c>
      <c r="AF19" s="299">
        <f>SUMIF(Conversion!$L$14:$L$114,$AD19,Conversion!AF$14:AF$114)</f>
        <v>0</v>
      </c>
      <c r="AG19" s="300">
        <f>SUMIF(Conversion!$L$14:$L$114,$AD19,Conversion!AG$14:AG$114)</f>
        <v>0</v>
      </c>
      <c r="AH19" s="300">
        <f>SUMIF(Conversion!$L$14:$L$114,$AD19,Conversion!AH$14:AH$114)</f>
        <v>0</v>
      </c>
      <c r="AI19" s="300">
        <f>SUMIF(Conversion!$L$14:$L$114,$AD19,Conversion!AI$14:AI$114)</f>
        <v>0</v>
      </c>
      <c r="AJ19" s="300">
        <f>SUMIF(Conversion!$L$14:$L$114,$AD19,Conversion!AJ$14:AJ$114)</f>
        <v>0</v>
      </c>
      <c r="AK19" s="300">
        <f>SUMIF(Conversion!$L$14:$L$114,$AD19,Conversion!AK$14:AK$114)</f>
        <v>0</v>
      </c>
      <c r="AL19" s="300">
        <f>SUMIF(Conversion!$L$14:$L$114,$AD19,Conversion!AL$14:AL$114)</f>
        <v>0</v>
      </c>
      <c r="AM19" s="300">
        <f>SUMIF(Conversion!$L$14:$L$114,$AD19,Conversion!AM$14:AM$114)</f>
        <v>0</v>
      </c>
      <c r="AN19" s="300">
        <f>SUMIF(Conversion!$L$14:$L$114,$AD19,Conversion!AN$14:AN$114)</f>
        <v>0</v>
      </c>
      <c r="AO19" s="300">
        <f>SUMIF(Conversion!$L$14:$L$114,$AD19,Conversion!AO$14:AO$114)</f>
        <v>0</v>
      </c>
      <c r="AP19" s="300">
        <f>SUMIF(Conversion!$L$14:$L$114,$AD19,Conversion!AP$14:AP$114)</f>
        <v>0</v>
      </c>
      <c r="AQ19" s="300">
        <f>SUMIF(Conversion!$L$14:$L$114,$AD19,Conversion!AQ$14:AQ$114)</f>
        <v>0</v>
      </c>
      <c r="AR19" s="300">
        <f>SUMIF(Conversion!$L$14:$L$114,$AD19,Conversion!AR$14:AR$114)</f>
        <v>0</v>
      </c>
      <c r="AS19" s="300">
        <f>SUMIF(Conversion!$L$14:$L$114,$AD19,Conversion!AS$14:AS$114)</f>
        <v>0</v>
      </c>
      <c r="AT19" s="300">
        <f>SUMIF(Conversion!$L$14:$L$114,$AD19,Conversion!AT$14:AT$114)</f>
        <v>0</v>
      </c>
      <c r="AU19" s="300">
        <f>SUMIF(Conversion!$L$14:$L$114,$AD19,Conversion!AU$14:AU$114)</f>
        <v>0</v>
      </c>
      <c r="AV19" s="300">
        <f>SUMIF(Conversion!$L$14:$L$114,$AD19,Conversion!AV$14:AV$114)</f>
        <v>0</v>
      </c>
      <c r="AW19" s="300">
        <f>SUMIF(Conversion!$L$14:$L$114,$AD19,Conversion!AW$14:AW$114)</f>
        <v>0</v>
      </c>
      <c r="AX19" s="300">
        <f>SUMIF(Conversion!$L$14:$L$114,$AD19,Conversion!AX$14:AX$114)</f>
        <v>0</v>
      </c>
      <c r="AY19" s="300">
        <f>SUMIF(Conversion!$L$14:$L$114,$AD19,Conversion!AY$14:AY$114)</f>
        <v>0</v>
      </c>
      <c r="AZ19" s="300">
        <f>SUMIF(Conversion!$L$14:$L$114,$AD19,Conversion!AZ$14:AZ$114)</f>
        <v>0</v>
      </c>
      <c r="BA19" s="300">
        <f>SUMIF(Conversion!$L$14:$L$114,$AD19,Conversion!BA$14:BA$114)</f>
        <v>0</v>
      </c>
      <c r="BB19" s="300">
        <f>SUMIF(Conversion!$L$14:$L$114,$AD19,Conversion!BB$14:BB$114)</f>
        <v>0</v>
      </c>
      <c r="BC19" s="300">
        <f>SUMIF(Conversion!$L$14:$L$114,$AD19,Conversion!BC$14:BC$114)</f>
        <v>0</v>
      </c>
      <c r="BD19" s="300">
        <f>SUMIF(Conversion!$L$14:$L$114,$AD19,Conversion!BD$14:BD$114)</f>
        <v>0</v>
      </c>
      <c r="BE19" s="300">
        <f>SUMIF(Conversion!$L$14:$L$114,$AD19,Conversion!BE$14:BE$114)</f>
        <v>0</v>
      </c>
      <c r="BF19" s="300">
        <f>SUMIF(Conversion!$L$14:$L$114,$AD19,Conversion!BF$14:BF$114)</f>
        <v>0</v>
      </c>
      <c r="BG19" s="300">
        <f>SUMIF(Conversion!$L$14:$L$114,$AD19,Conversion!BG$14:BG$114)</f>
        <v>0</v>
      </c>
      <c r="BH19" s="300">
        <f>SUMIF(Conversion!$L$14:$L$114,$AD19,Conversion!BH$14:BH$114)</f>
        <v>0</v>
      </c>
      <c r="BI19" s="300">
        <f>SUMIF(Conversion!$L$14:$L$114,$AD19,Conversion!BI$14:BI$114)</f>
        <v>0</v>
      </c>
      <c r="BJ19" s="300">
        <f>SUMIF(Conversion!$L$14:$L$114,$AD19,Conversion!BJ$14:BJ$114)</f>
        <v>0</v>
      </c>
      <c r="BK19" s="300">
        <f>SUMIF(Conversion!$L$14:$L$114,$AD19,Conversion!BK$14:BK$114)</f>
        <v>0</v>
      </c>
      <c r="BL19" s="300">
        <f>SUMIF(Conversion!$L$14:$L$114,$AD19,Conversion!BL$14:BL$114)</f>
        <v>0</v>
      </c>
      <c r="BM19" s="300">
        <f>SUMIF(Conversion!$L$14:$L$114,$AD19,Conversion!BM$14:BM$114)</f>
        <v>0</v>
      </c>
      <c r="BN19" s="300">
        <f>SUMIF(Conversion!$L$14:$L$114,$AD19,Conversion!BN$14:BN$114)</f>
        <v>0</v>
      </c>
      <c r="BO19" s="300">
        <f>SUMIF(Conversion!$L$14:$L$114,$AD19,Conversion!BO$14:BO$114)</f>
        <v>0</v>
      </c>
      <c r="BP19" s="300">
        <f>SUMIF(Conversion!$L$14:$L$114,$AD19,Conversion!BP$14:BP$114)</f>
        <v>0</v>
      </c>
      <c r="BQ19" s="300">
        <f>SUMIF(Conversion!$L$14:$L$114,$AD19,Conversion!BQ$14:BQ$114)</f>
        <v>0</v>
      </c>
      <c r="BR19" s="300">
        <f>SUMIF(Conversion!$L$14:$L$114,$AD19,Conversion!BR$14:BR$114)</f>
        <v>0</v>
      </c>
      <c r="BS19" s="300">
        <f>SUMIF(Conversion!$L$14:$L$114,$AD19,Conversion!BS$14:BS$114)</f>
        <v>0</v>
      </c>
      <c r="BT19" s="300">
        <f>SUMIF(Conversion!$L$14:$L$114,$AD19,Conversion!BT$14:BT$114)</f>
        <v>0</v>
      </c>
      <c r="BU19" s="300">
        <f>SUMIF(Conversion!$L$14:$L$114,$AD19,Conversion!BU$14:BU$114)</f>
        <v>0</v>
      </c>
      <c r="BV19" s="300">
        <f>SUMIF(Conversion!$L$14:$L$114,$AD19,Conversion!BV$14:BV$114)</f>
        <v>0</v>
      </c>
      <c r="BW19" s="300">
        <f>SUMIF(Conversion!$L$14:$L$114,$AD19,Conversion!BW$14:BW$114)</f>
        <v>0</v>
      </c>
      <c r="BX19" s="300">
        <f>SUMIF(Conversion!$L$14:$L$114,$AD19,Conversion!BX$14:BX$114)</f>
        <v>0</v>
      </c>
      <c r="BY19" s="300">
        <f>SUMIF(Conversion!$L$14:$L$114,$AD19,Conversion!BY$14:BY$114)</f>
        <v>0</v>
      </c>
      <c r="BZ19" s="300">
        <f>SUMIF(Conversion!$L$14:$L$114,$AD19,Conversion!BZ$14:BZ$114)</f>
        <v>0</v>
      </c>
      <c r="CA19" s="300">
        <f>SUMIF(Conversion!$L$14:$L$114,$AD19,Conversion!CA$14:CA$114)</f>
        <v>0</v>
      </c>
      <c r="CB19" s="300">
        <f>SUMIF(Conversion!$L$14:$L$114,$AD19,Conversion!CB$14:CB$114)</f>
        <v>0</v>
      </c>
      <c r="CC19" s="300">
        <f>SUMIF(Conversion!$L$14:$L$114,$AD19,Conversion!CC$14:CC$114)</f>
        <v>0</v>
      </c>
      <c r="CD19" s="300">
        <f>SUMIF(Conversion!$L$14:$L$114,$AD19,Conversion!CD$14:CD$114)</f>
        <v>0</v>
      </c>
      <c r="CE19" s="300">
        <f>SUMIF(Conversion!$L$14:$L$114,$AD19,Conversion!CE$14:CE$114)</f>
        <v>0</v>
      </c>
      <c r="CF19" s="300">
        <f>SUMIF(Conversion!$L$14:$L$114,$AD19,Conversion!CF$14:CF$114)</f>
        <v>0</v>
      </c>
      <c r="CG19" s="300">
        <f>SUMIF(Conversion!$L$14:$L$114,$AD19,Conversion!CG$14:CG$114)</f>
        <v>0</v>
      </c>
      <c r="CH19" s="300">
        <f>SUMIF(Conversion!$L$14:$L$114,$AD19,Conversion!CH$14:CH$114)</f>
        <v>0</v>
      </c>
      <c r="CI19" s="300">
        <f>SUMIF(Conversion!$L$14:$L$114,$AD19,Conversion!CI$14:CI$114)</f>
        <v>0</v>
      </c>
      <c r="CJ19" s="300">
        <f>SUMIF(Conversion!$L$14:$L$114,$AD19,Conversion!CJ$14:CJ$114)</f>
        <v>0</v>
      </c>
      <c r="CK19" s="300">
        <f>SUMIF(Conversion!$L$14:$L$114,$AD19,Conversion!CK$14:CK$114)</f>
        <v>0</v>
      </c>
      <c r="CL19" s="300">
        <f>SUMIF(Conversion!$L$14:$L$114,$AD19,Conversion!CL$14:CL$114)</f>
        <v>0</v>
      </c>
      <c r="CM19" s="300">
        <f>SUMIF(Conversion!$L$14:$L$114,$AD19,Conversion!CM$14:CM$114)</f>
        <v>0</v>
      </c>
      <c r="CN19" s="300">
        <f>SUMIF(Conversion!$L$14:$L$114,$AD19,Conversion!CN$14:CN$114)</f>
        <v>0</v>
      </c>
      <c r="CO19" s="300">
        <f>SUMIF(Conversion!$L$14:$L$114,$AD19,Conversion!CO$14:CO$114)</f>
        <v>0</v>
      </c>
      <c r="CP19" s="300">
        <f>SUMIF(Conversion!$L$14:$L$114,$AD19,Conversion!CP$14:CP$114)</f>
        <v>0</v>
      </c>
      <c r="CQ19" s="300">
        <f>SUMIF(Conversion!$L$14:$L$114,$AD19,Conversion!CQ$14:CQ$114)</f>
        <v>0</v>
      </c>
      <c r="CR19" s="300">
        <f>SUMIF(Conversion!$L$14:$L$114,$AD19,Conversion!CR$14:CR$114)</f>
        <v>0</v>
      </c>
      <c r="CS19" s="300">
        <f>SUMIF(Conversion!$L$14:$L$114,$AD19,Conversion!CS$14:CS$114)</f>
        <v>0</v>
      </c>
      <c r="CT19" s="300">
        <f>SUMIF(Conversion!$L$14:$L$114,$AD19,Conversion!CT$14:CT$114)</f>
        <v>0</v>
      </c>
      <c r="CU19" s="300">
        <f>SUMIF(Conversion!$L$14:$L$114,$AD19,Conversion!CU$14:CU$114)</f>
        <v>0</v>
      </c>
      <c r="CV19" s="300">
        <f>SUMIF(Conversion!$L$14:$L$114,$AD19,Conversion!CV$14:CV$114)</f>
        <v>0</v>
      </c>
      <c r="CW19" s="300">
        <f>SUMIF(Conversion!$L$14:$L$114,$AD19,Conversion!CW$14:CW$114)</f>
        <v>0</v>
      </c>
      <c r="CX19" s="300">
        <f>SUMIF(Conversion!$L$14:$L$114,$AD19,Conversion!CX$14:CX$114)</f>
        <v>0</v>
      </c>
      <c r="CY19" s="300">
        <f>SUMIF(Conversion!$L$14:$L$114,$AD19,Conversion!CY$14:CY$114)</f>
        <v>0</v>
      </c>
      <c r="CZ19" s="300">
        <f>SUMIF(Conversion!$L$14:$L$114,$AD19,Conversion!CZ$14:CZ$114)</f>
        <v>0</v>
      </c>
      <c r="DA19" s="300">
        <f>SUMIF(Conversion!$L$14:$L$114,$AD19,Conversion!DA$14:DA$114)</f>
        <v>0</v>
      </c>
      <c r="DB19" s="300">
        <f>SUMIF(Conversion!$L$14:$L$114,$AD19,Conversion!DB$14:DB$114)</f>
        <v>0</v>
      </c>
      <c r="DC19" s="300">
        <f>SUMIF(Conversion!$L$14:$L$114,$AD19,Conversion!DC$14:DC$114)</f>
        <v>0</v>
      </c>
      <c r="DD19" s="300">
        <f>SUMIF(Conversion!$L$14:$L$114,$AD19,Conversion!DD$14:DD$114)</f>
        <v>0</v>
      </c>
      <c r="DE19" s="300">
        <f>SUMIF(Conversion!$L$14:$L$114,$AD19,Conversion!DE$14:DE$114)</f>
        <v>0</v>
      </c>
      <c r="DF19" s="300">
        <f>SUMIF(Conversion!$L$14:$L$114,$AD19,Conversion!DF$14:DF$114)</f>
        <v>0</v>
      </c>
      <c r="DG19" s="300">
        <f>SUMIF(Conversion!$L$14:$L$114,$AD19,Conversion!DG$14:DG$114)</f>
        <v>0</v>
      </c>
      <c r="DH19" s="300">
        <f>SUMIF(Conversion!$L$14:$L$114,$AD19,Conversion!DH$14:DH$114)</f>
        <v>0</v>
      </c>
      <c r="DI19" s="300">
        <f>SUMIF(Conversion!$L$14:$L$114,$AD19,Conversion!DI$14:DI$114)</f>
        <v>0</v>
      </c>
      <c r="DJ19" s="300">
        <f>SUMIF(Conversion!$L$14:$L$114,$AD19,Conversion!DJ$14:DJ$114)</f>
        <v>0</v>
      </c>
      <c r="DK19" s="300">
        <f>SUMIF(Conversion!$L$14:$L$114,$AD19,Conversion!DK$14:DK$114)</f>
        <v>0</v>
      </c>
      <c r="DL19" s="300">
        <f>SUMIF(Conversion!$L$14:$L$114,$AD19,Conversion!DL$14:DL$114)</f>
        <v>0</v>
      </c>
      <c r="DM19" s="300">
        <f>SUMIF(Conversion!$L$14:$L$114,$AD19,Conversion!DM$14:DM$114)</f>
        <v>0</v>
      </c>
      <c r="DN19" s="300">
        <f>SUMIF(Conversion!$L$14:$L$114,$AD19,Conversion!DN$14:DN$114)</f>
        <v>0</v>
      </c>
      <c r="DO19" s="300">
        <f>SUMIF(Conversion!$L$14:$L$114,$AD19,Conversion!DO$14:DO$114)</f>
        <v>0</v>
      </c>
      <c r="DP19" s="300">
        <f>SUMIF(Conversion!$L$14:$L$114,$AD19,Conversion!DP$14:DP$114)</f>
        <v>0</v>
      </c>
      <c r="DQ19" s="300">
        <f>SUMIF(Conversion!$L$14:$L$114,$AD19,Conversion!DQ$14:DQ$114)</f>
        <v>0</v>
      </c>
      <c r="DR19" s="300">
        <f>SUMIF(Conversion!$L$14:$L$114,$AD19,Conversion!DR$14:DR$114)</f>
        <v>0</v>
      </c>
      <c r="DS19" s="300">
        <f>SUMIF(Conversion!$L$14:$L$114,$AD19,Conversion!DS$14:DS$114)</f>
        <v>0</v>
      </c>
      <c r="DT19" s="300">
        <f>SUMIF(Conversion!$L$14:$L$114,$AD19,Conversion!DT$14:DT$114)</f>
        <v>0</v>
      </c>
      <c r="DU19" s="300">
        <f>SUMIF(Conversion!$L$14:$L$114,$AD19,Conversion!DU$14:DU$114)</f>
        <v>0</v>
      </c>
      <c r="DV19" s="300">
        <f>SUMIF(Conversion!$L$14:$L$114,$AD19,Conversion!DV$14:DV$114)</f>
        <v>0</v>
      </c>
      <c r="DW19" s="300">
        <f>SUMIF(Conversion!$L$14:$L$114,$AD19,Conversion!DW$14:DW$114)</f>
        <v>0</v>
      </c>
      <c r="DX19" s="300">
        <f>SUMIF(Conversion!$L$14:$L$114,$AD19,Conversion!DX$14:DX$114)</f>
        <v>0</v>
      </c>
      <c r="DY19" s="300">
        <f>SUMIF(Conversion!$L$14:$L$114,$AD19,Conversion!DY$14:DY$114)</f>
        <v>0</v>
      </c>
      <c r="DZ19" s="300">
        <f>SUMIF(Conversion!$L$14:$L$114,$AD19,Conversion!DZ$14:DZ$114)</f>
        <v>0</v>
      </c>
      <c r="EA19" s="300">
        <f>SUMIF(Conversion!$L$14:$L$114,$AD19,Conversion!EA$14:EA$114)</f>
        <v>0</v>
      </c>
      <c r="EB19" s="300">
        <f>SUMIF(Conversion!$L$14:$L$114,$AD19,Conversion!EB$14:EB$114)</f>
        <v>0</v>
      </c>
      <c r="EC19" s="300">
        <f>SUMIF(Conversion!$L$14:$L$114,$AD19,Conversion!EC$14:EC$114)</f>
        <v>0</v>
      </c>
      <c r="ED19" s="300">
        <f>SUMIF(Conversion!$L$14:$L$114,$AD19,Conversion!ED$14:ED$114)</f>
        <v>0</v>
      </c>
      <c r="EE19" s="300">
        <f>SUMIF(Conversion!$L$14:$L$114,$AD19,Conversion!EE$14:EE$114)</f>
        <v>0</v>
      </c>
      <c r="EF19" s="300">
        <f>SUMIF(Conversion!$L$14:$L$114,$AD19,Conversion!EF$14:EF$114)</f>
        <v>0</v>
      </c>
      <c r="EG19" s="300">
        <f>SUMIF(Conversion!$L$14:$L$114,$AD19,Conversion!EG$14:EG$114)</f>
        <v>0</v>
      </c>
      <c r="EH19" s="300">
        <f>SUMIF(Conversion!$L$14:$L$114,$AD19,Conversion!EH$14:EH$114)</f>
        <v>0</v>
      </c>
      <c r="EI19" s="300">
        <f>SUMIF(Conversion!$L$14:$L$114,$AD19,Conversion!EI$14:EI$114)</f>
        <v>0</v>
      </c>
      <c r="EJ19" s="300">
        <f>SUMIF(Conversion!$L$14:$L$114,$AD19,Conversion!EJ$14:EJ$114)</f>
        <v>0</v>
      </c>
      <c r="EK19" s="300">
        <f>SUMIF(Conversion!$L$14:$L$114,$AD19,Conversion!EK$14:EK$114)</f>
        <v>0</v>
      </c>
      <c r="EL19" s="300">
        <f>SUMIF(Conversion!$L$14:$L$114,$AD19,Conversion!EL$14:EL$114)</f>
        <v>0</v>
      </c>
      <c r="EM19" s="300">
        <f>SUMIF(Conversion!$L$14:$L$114,$AD19,Conversion!EM$14:EM$114)</f>
        <v>0</v>
      </c>
      <c r="EN19" s="300">
        <f>SUMIF(Conversion!$L$14:$L$114,$AD19,Conversion!EN$14:EN$114)</f>
        <v>0</v>
      </c>
      <c r="EO19" s="300">
        <f>SUMIF(Conversion!$L$14:$L$114,$AD19,Conversion!EO$14:EO$114)</f>
        <v>0</v>
      </c>
      <c r="EP19" s="300">
        <f>SUMIF(Conversion!$L$14:$L$114,$AD19,Conversion!EP$14:EP$114)</f>
        <v>0</v>
      </c>
      <c r="EQ19" s="300">
        <f>SUMIF(Conversion!$L$14:$L$114,$AD19,Conversion!EQ$14:EQ$114)</f>
        <v>0</v>
      </c>
      <c r="ER19" s="300">
        <f>SUMIF(Conversion!$L$14:$L$114,$AD19,Conversion!ER$14:ER$114)</f>
        <v>0</v>
      </c>
      <c r="ES19" s="300">
        <f>SUMIF(Conversion!$L$14:$L$114,$AD19,Conversion!ES$14:ES$114)</f>
        <v>0</v>
      </c>
      <c r="ET19" s="300">
        <f>SUMIF(Conversion!$L$14:$L$114,$AD19,Conversion!ET$14:ET$114)</f>
        <v>0</v>
      </c>
      <c r="EU19" s="300">
        <f>SUMIF(Conversion!$L$14:$L$114,$AD19,Conversion!EU$14:EU$114)</f>
        <v>0</v>
      </c>
      <c r="EV19" s="300">
        <f>SUMIF(Conversion!$L$14:$L$114,$AD19,Conversion!EV$14:EV$114)</f>
        <v>0</v>
      </c>
      <c r="EW19" s="300">
        <f>SUMIF(Conversion!$L$14:$L$114,$AD19,Conversion!EW$14:EW$114)</f>
        <v>0</v>
      </c>
      <c r="EX19" s="300">
        <f>SUMIF(Conversion!$L$14:$L$114,$AD19,Conversion!EX$14:EX$114)</f>
        <v>0</v>
      </c>
      <c r="EY19" s="261"/>
      <c r="EZ19" s="87"/>
      <c r="FB19" s="261"/>
    </row>
    <row r="20" spans="1:158" ht="12.75" hidden="1" customHeight="1" outlineLevel="2">
      <c r="A20" s="303">
        <v>5</v>
      </c>
      <c r="B20" s="303"/>
      <c r="C20" s="892" t="str">
        <f>Constants!F53</f>
        <v>proj-Application Development</v>
      </c>
      <c r="E20" s="329"/>
      <c r="F20" s="330"/>
      <c r="G20" s="330"/>
      <c r="H20" s="330"/>
      <c r="I20" s="330"/>
      <c r="J20" s="330"/>
      <c r="K20" s="330"/>
      <c r="L20" s="330"/>
      <c r="M20" s="330"/>
      <c r="N20" s="330"/>
      <c r="O20" s="330"/>
      <c r="P20" s="330"/>
      <c r="Q20" s="330"/>
      <c r="R20" s="330"/>
      <c r="S20" s="330"/>
      <c r="T20" s="330"/>
      <c r="U20" s="330"/>
      <c r="V20" s="331"/>
      <c r="W20" s="330"/>
      <c r="X20" s="330"/>
      <c r="Y20" s="330"/>
      <c r="Z20" s="330"/>
      <c r="AA20" s="330"/>
      <c r="AB20" s="329"/>
      <c r="AC20" s="332"/>
      <c r="AD20" s="683" t="str">
        <f>Constants!E53</f>
        <v>pAD</v>
      </c>
      <c r="AE20" s="304">
        <f t="shared" ca="1" si="20"/>
        <v>7280</v>
      </c>
      <c r="AF20" s="299">
        <f>SUMIF(Conversion!$L$14:$L$114,$AD20,Conversion!AF$14:AF$114)</f>
        <v>0</v>
      </c>
      <c r="AG20" s="300">
        <f ca="1">SUMIF(Conversion!$L$14:$L$114,$AD20,Conversion!AG$14:AG$114)</f>
        <v>0</v>
      </c>
      <c r="AH20" s="300">
        <f ca="1">SUMIF(Conversion!$L$14:$L$114,$AD20,Conversion!AH$14:AH$114)</f>
        <v>0</v>
      </c>
      <c r="AI20" s="300">
        <f ca="1">SUMIF(Conversion!$L$14:$L$114,$AD20,Conversion!AI$14:AI$114)</f>
        <v>0</v>
      </c>
      <c r="AJ20" s="300">
        <f ca="1">SUMIF(Conversion!$L$14:$L$114,$AD20,Conversion!AJ$14:AJ$114)</f>
        <v>0</v>
      </c>
      <c r="AK20" s="300">
        <f ca="1">SUMIF(Conversion!$L$14:$L$114,$AD20,Conversion!AK$14:AK$114)</f>
        <v>7280</v>
      </c>
      <c r="AL20" s="300">
        <f ca="1">SUMIF(Conversion!$L$14:$L$114,$AD20,Conversion!AL$14:AL$114)</f>
        <v>0</v>
      </c>
      <c r="AM20" s="300">
        <f ca="1">SUMIF(Conversion!$L$14:$L$114,$AD20,Conversion!AM$14:AM$114)</f>
        <v>0</v>
      </c>
      <c r="AN20" s="300">
        <f ca="1">SUMIF(Conversion!$L$14:$L$114,$AD20,Conversion!AN$14:AN$114)</f>
        <v>0</v>
      </c>
      <c r="AO20" s="300">
        <f ca="1">SUMIF(Conversion!$L$14:$L$114,$AD20,Conversion!AO$14:AO$114)</f>
        <v>0</v>
      </c>
      <c r="AP20" s="300">
        <f ca="1">SUMIF(Conversion!$L$14:$L$114,$AD20,Conversion!AP$14:AP$114)</f>
        <v>0</v>
      </c>
      <c r="AQ20" s="300">
        <f ca="1">SUMIF(Conversion!$L$14:$L$114,$AD20,Conversion!AQ$14:AQ$114)</f>
        <v>0</v>
      </c>
      <c r="AR20" s="300">
        <f ca="1">SUMIF(Conversion!$L$14:$L$114,$AD20,Conversion!AR$14:AR$114)</f>
        <v>0</v>
      </c>
      <c r="AS20" s="300">
        <f ca="1">SUMIF(Conversion!$L$14:$L$114,$AD20,Conversion!AS$14:AS$114)</f>
        <v>0</v>
      </c>
      <c r="AT20" s="300">
        <f ca="1">SUMIF(Conversion!$L$14:$L$114,$AD20,Conversion!AT$14:AT$114)</f>
        <v>0</v>
      </c>
      <c r="AU20" s="300">
        <f ca="1">SUMIF(Conversion!$L$14:$L$114,$AD20,Conversion!AU$14:AU$114)</f>
        <v>0</v>
      </c>
      <c r="AV20" s="300">
        <f ca="1">SUMIF(Conversion!$L$14:$L$114,$AD20,Conversion!AV$14:AV$114)</f>
        <v>0</v>
      </c>
      <c r="AW20" s="300">
        <f ca="1">SUMIF(Conversion!$L$14:$L$114,$AD20,Conversion!AW$14:AW$114)</f>
        <v>0</v>
      </c>
      <c r="AX20" s="300">
        <f ca="1">SUMIF(Conversion!$L$14:$L$114,$AD20,Conversion!AX$14:AX$114)</f>
        <v>0</v>
      </c>
      <c r="AY20" s="300">
        <f ca="1">SUMIF(Conversion!$L$14:$L$114,$AD20,Conversion!AY$14:AY$114)</f>
        <v>0</v>
      </c>
      <c r="AZ20" s="300">
        <f ca="1">SUMIF(Conversion!$L$14:$L$114,$AD20,Conversion!AZ$14:AZ$114)</f>
        <v>0</v>
      </c>
      <c r="BA20" s="300">
        <f ca="1">SUMIF(Conversion!$L$14:$L$114,$AD20,Conversion!BA$14:BA$114)</f>
        <v>0</v>
      </c>
      <c r="BB20" s="300">
        <f ca="1">SUMIF(Conversion!$L$14:$L$114,$AD20,Conversion!BB$14:BB$114)</f>
        <v>0</v>
      </c>
      <c r="BC20" s="300">
        <f ca="1">SUMIF(Conversion!$L$14:$L$114,$AD20,Conversion!BC$14:BC$114)</f>
        <v>0</v>
      </c>
      <c r="BD20" s="300">
        <f ca="1">SUMIF(Conversion!$L$14:$L$114,$AD20,Conversion!BD$14:BD$114)</f>
        <v>0</v>
      </c>
      <c r="BE20" s="300">
        <f ca="1">SUMIF(Conversion!$L$14:$L$114,$AD20,Conversion!BE$14:BE$114)</f>
        <v>0</v>
      </c>
      <c r="BF20" s="300">
        <f ca="1">SUMIF(Conversion!$L$14:$L$114,$AD20,Conversion!BF$14:BF$114)</f>
        <v>0</v>
      </c>
      <c r="BG20" s="300">
        <f ca="1">SUMIF(Conversion!$L$14:$L$114,$AD20,Conversion!BG$14:BG$114)</f>
        <v>0</v>
      </c>
      <c r="BH20" s="300">
        <f ca="1">SUMIF(Conversion!$L$14:$L$114,$AD20,Conversion!BH$14:BH$114)</f>
        <v>0</v>
      </c>
      <c r="BI20" s="300">
        <f ca="1">SUMIF(Conversion!$L$14:$L$114,$AD20,Conversion!BI$14:BI$114)</f>
        <v>0</v>
      </c>
      <c r="BJ20" s="300">
        <f ca="1">SUMIF(Conversion!$L$14:$L$114,$AD20,Conversion!BJ$14:BJ$114)</f>
        <v>0</v>
      </c>
      <c r="BK20" s="300">
        <f ca="1">SUMIF(Conversion!$L$14:$L$114,$AD20,Conversion!BK$14:BK$114)</f>
        <v>0</v>
      </c>
      <c r="BL20" s="300">
        <f ca="1">SUMIF(Conversion!$L$14:$L$114,$AD20,Conversion!BL$14:BL$114)</f>
        <v>0</v>
      </c>
      <c r="BM20" s="300">
        <f ca="1">SUMIF(Conversion!$L$14:$L$114,$AD20,Conversion!BM$14:BM$114)</f>
        <v>0</v>
      </c>
      <c r="BN20" s="300">
        <f ca="1">SUMIF(Conversion!$L$14:$L$114,$AD20,Conversion!BN$14:BN$114)</f>
        <v>0</v>
      </c>
      <c r="BO20" s="300">
        <f ca="1">SUMIF(Conversion!$L$14:$L$114,$AD20,Conversion!BO$14:BO$114)</f>
        <v>0</v>
      </c>
      <c r="BP20" s="300">
        <f ca="1">SUMIF(Conversion!$L$14:$L$114,$AD20,Conversion!BP$14:BP$114)</f>
        <v>0</v>
      </c>
      <c r="BQ20" s="300">
        <f ca="1">SUMIF(Conversion!$L$14:$L$114,$AD20,Conversion!BQ$14:BQ$114)</f>
        <v>0</v>
      </c>
      <c r="BR20" s="300">
        <f ca="1">SUMIF(Conversion!$L$14:$L$114,$AD20,Conversion!BR$14:BR$114)</f>
        <v>0</v>
      </c>
      <c r="BS20" s="300">
        <f ca="1">SUMIF(Conversion!$L$14:$L$114,$AD20,Conversion!BS$14:BS$114)</f>
        <v>0</v>
      </c>
      <c r="BT20" s="300">
        <f ca="1">SUMIF(Conversion!$L$14:$L$114,$AD20,Conversion!BT$14:BT$114)</f>
        <v>0</v>
      </c>
      <c r="BU20" s="300">
        <f ca="1">SUMIF(Conversion!$L$14:$L$114,$AD20,Conversion!BU$14:BU$114)</f>
        <v>0</v>
      </c>
      <c r="BV20" s="300">
        <f ca="1">SUMIF(Conversion!$L$14:$L$114,$AD20,Conversion!BV$14:BV$114)</f>
        <v>0</v>
      </c>
      <c r="BW20" s="300">
        <f ca="1">SUMIF(Conversion!$L$14:$L$114,$AD20,Conversion!BW$14:BW$114)</f>
        <v>0</v>
      </c>
      <c r="BX20" s="300">
        <f ca="1">SUMIF(Conversion!$L$14:$L$114,$AD20,Conversion!BX$14:BX$114)</f>
        <v>0</v>
      </c>
      <c r="BY20" s="300">
        <f ca="1">SUMIF(Conversion!$L$14:$L$114,$AD20,Conversion!BY$14:BY$114)</f>
        <v>0</v>
      </c>
      <c r="BZ20" s="300">
        <f ca="1">SUMIF(Conversion!$L$14:$L$114,$AD20,Conversion!BZ$14:BZ$114)</f>
        <v>0</v>
      </c>
      <c r="CA20" s="300">
        <f ca="1">SUMIF(Conversion!$L$14:$L$114,$AD20,Conversion!CA$14:CA$114)</f>
        <v>0</v>
      </c>
      <c r="CB20" s="300">
        <f ca="1">SUMIF(Conversion!$L$14:$L$114,$AD20,Conversion!CB$14:CB$114)</f>
        <v>0</v>
      </c>
      <c r="CC20" s="300">
        <f ca="1">SUMIF(Conversion!$L$14:$L$114,$AD20,Conversion!CC$14:CC$114)</f>
        <v>0</v>
      </c>
      <c r="CD20" s="300">
        <f ca="1">SUMIF(Conversion!$L$14:$L$114,$AD20,Conversion!CD$14:CD$114)</f>
        <v>0</v>
      </c>
      <c r="CE20" s="300">
        <f ca="1">SUMIF(Conversion!$L$14:$L$114,$AD20,Conversion!CE$14:CE$114)</f>
        <v>0</v>
      </c>
      <c r="CF20" s="300">
        <f ca="1">SUMIF(Conversion!$L$14:$L$114,$AD20,Conversion!CF$14:CF$114)</f>
        <v>0</v>
      </c>
      <c r="CG20" s="300">
        <f ca="1">SUMIF(Conversion!$L$14:$L$114,$AD20,Conversion!CG$14:CG$114)</f>
        <v>0</v>
      </c>
      <c r="CH20" s="300">
        <f ca="1">SUMIF(Conversion!$L$14:$L$114,$AD20,Conversion!CH$14:CH$114)</f>
        <v>0</v>
      </c>
      <c r="CI20" s="300">
        <f ca="1">SUMIF(Conversion!$L$14:$L$114,$AD20,Conversion!CI$14:CI$114)</f>
        <v>0</v>
      </c>
      <c r="CJ20" s="300">
        <f ca="1">SUMIF(Conversion!$L$14:$L$114,$AD20,Conversion!CJ$14:CJ$114)</f>
        <v>0</v>
      </c>
      <c r="CK20" s="300">
        <f ca="1">SUMIF(Conversion!$L$14:$L$114,$AD20,Conversion!CK$14:CK$114)</f>
        <v>0</v>
      </c>
      <c r="CL20" s="300">
        <f ca="1">SUMIF(Conversion!$L$14:$L$114,$AD20,Conversion!CL$14:CL$114)</f>
        <v>0</v>
      </c>
      <c r="CM20" s="300">
        <f ca="1">SUMIF(Conversion!$L$14:$L$114,$AD20,Conversion!CM$14:CM$114)</f>
        <v>0</v>
      </c>
      <c r="CN20" s="300">
        <f ca="1">SUMIF(Conversion!$L$14:$L$114,$AD20,Conversion!CN$14:CN$114)</f>
        <v>0</v>
      </c>
      <c r="CO20" s="300">
        <f ca="1">SUMIF(Conversion!$L$14:$L$114,$AD20,Conversion!CO$14:CO$114)</f>
        <v>0</v>
      </c>
      <c r="CP20" s="300">
        <f ca="1">SUMIF(Conversion!$L$14:$L$114,$AD20,Conversion!CP$14:CP$114)</f>
        <v>0</v>
      </c>
      <c r="CQ20" s="300">
        <f ca="1">SUMIF(Conversion!$L$14:$L$114,$AD20,Conversion!CQ$14:CQ$114)</f>
        <v>0</v>
      </c>
      <c r="CR20" s="300">
        <f ca="1">SUMIF(Conversion!$L$14:$L$114,$AD20,Conversion!CR$14:CR$114)</f>
        <v>0</v>
      </c>
      <c r="CS20" s="300">
        <f ca="1">SUMIF(Conversion!$L$14:$L$114,$AD20,Conversion!CS$14:CS$114)</f>
        <v>0</v>
      </c>
      <c r="CT20" s="300">
        <f ca="1">SUMIF(Conversion!$L$14:$L$114,$AD20,Conversion!CT$14:CT$114)</f>
        <v>0</v>
      </c>
      <c r="CU20" s="300">
        <f ca="1">SUMIF(Conversion!$L$14:$L$114,$AD20,Conversion!CU$14:CU$114)</f>
        <v>0</v>
      </c>
      <c r="CV20" s="300">
        <f ca="1">SUMIF(Conversion!$L$14:$L$114,$AD20,Conversion!CV$14:CV$114)</f>
        <v>0</v>
      </c>
      <c r="CW20" s="300">
        <f ca="1">SUMIF(Conversion!$L$14:$L$114,$AD20,Conversion!CW$14:CW$114)</f>
        <v>0</v>
      </c>
      <c r="CX20" s="300">
        <f ca="1">SUMIF(Conversion!$L$14:$L$114,$AD20,Conversion!CX$14:CX$114)</f>
        <v>0</v>
      </c>
      <c r="CY20" s="300">
        <f ca="1">SUMIF(Conversion!$L$14:$L$114,$AD20,Conversion!CY$14:CY$114)</f>
        <v>0</v>
      </c>
      <c r="CZ20" s="300">
        <f ca="1">SUMIF(Conversion!$L$14:$L$114,$AD20,Conversion!CZ$14:CZ$114)</f>
        <v>0</v>
      </c>
      <c r="DA20" s="300">
        <f ca="1">SUMIF(Conversion!$L$14:$L$114,$AD20,Conversion!DA$14:DA$114)</f>
        <v>0</v>
      </c>
      <c r="DB20" s="300">
        <f ca="1">SUMIF(Conversion!$L$14:$L$114,$AD20,Conversion!DB$14:DB$114)</f>
        <v>0</v>
      </c>
      <c r="DC20" s="300">
        <f ca="1">SUMIF(Conversion!$L$14:$L$114,$AD20,Conversion!DC$14:DC$114)</f>
        <v>0</v>
      </c>
      <c r="DD20" s="300">
        <f ca="1">SUMIF(Conversion!$L$14:$L$114,$AD20,Conversion!DD$14:DD$114)</f>
        <v>0</v>
      </c>
      <c r="DE20" s="300">
        <f ca="1">SUMIF(Conversion!$L$14:$L$114,$AD20,Conversion!DE$14:DE$114)</f>
        <v>0</v>
      </c>
      <c r="DF20" s="300">
        <f ca="1">SUMIF(Conversion!$L$14:$L$114,$AD20,Conversion!DF$14:DF$114)</f>
        <v>0</v>
      </c>
      <c r="DG20" s="300">
        <f ca="1">SUMIF(Conversion!$L$14:$L$114,$AD20,Conversion!DG$14:DG$114)</f>
        <v>0</v>
      </c>
      <c r="DH20" s="300">
        <f ca="1">SUMIF(Conversion!$L$14:$L$114,$AD20,Conversion!DH$14:DH$114)</f>
        <v>0</v>
      </c>
      <c r="DI20" s="300">
        <f ca="1">SUMIF(Conversion!$L$14:$L$114,$AD20,Conversion!DI$14:DI$114)</f>
        <v>0</v>
      </c>
      <c r="DJ20" s="300">
        <f ca="1">SUMIF(Conversion!$L$14:$L$114,$AD20,Conversion!DJ$14:DJ$114)</f>
        <v>0</v>
      </c>
      <c r="DK20" s="300">
        <f ca="1">SUMIF(Conversion!$L$14:$L$114,$AD20,Conversion!DK$14:DK$114)</f>
        <v>0</v>
      </c>
      <c r="DL20" s="300">
        <f ca="1">SUMIF(Conversion!$L$14:$L$114,$AD20,Conversion!DL$14:DL$114)</f>
        <v>0</v>
      </c>
      <c r="DM20" s="300">
        <f ca="1">SUMIF(Conversion!$L$14:$L$114,$AD20,Conversion!DM$14:DM$114)</f>
        <v>0</v>
      </c>
      <c r="DN20" s="300">
        <f ca="1">SUMIF(Conversion!$L$14:$L$114,$AD20,Conversion!DN$14:DN$114)</f>
        <v>0</v>
      </c>
      <c r="DO20" s="300">
        <f ca="1">SUMIF(Conversion!$L$14:$L$114,$AD20,Conversion!DO$14:DO$114)</f>
        <v>0</v>
      </c>
      <c r="DP20" s="300">
        <f ca="1">SUMIF(Conversion!$L$14:$L$114,$AD20,Conversion!DP$14:DP$114)</f>
        <v>0</v>
      </c>
      <c r="DQ20" s="300">
        <f ca="1">SUMIF(Conversion!$L$14:$L$114,$AD20,Conversion!DQ$14:DQ$114)</f>
        <v>0</v>
      </c>
      <c r="DR20" s="300">
        <f ca="1">SUMIF(Conversion!$L$14:$L$114,$AD20,Conversion!DR$14:DR$114)</f>
        <v>0</v>
      </c>
      <c r="DS20" s="300">
        <f ca="1">SUMIF(Conversion!$L$14:$L$114,$AD20,Conversion!DS$14:DS$114)</f>
        <v>0</v>
      </c>
      <c r="DT20" s="300">
        <f ca="1">SUMIF(Conversion!$L$14:$L$114,$AD20,Conversion!DT$14:DT$114)</f>
        <v>0</v>
      </c>
      <c r="DU20" s="300">
        <f ca="1">SUMIF(Conversion!$L$14:$L$114,$AD20,Conversion!DU$14:DU$114)</f>
        <v>0</v>
      </c>
      <c r="DV20" s="300">
        <f ca="1">SUMIF(Conversion!$L$14:$L$114,$AD20,Conversion!DV$14:DV$114)</f>
        <v>0</v>
      </c>
      <c r="DW20" s="300">
        <f ca="1">SUMIF(Conversion!$L$14:$L$114,$AD20,Conversion!DW$14:DW$114)</f>
        <v>0</v>
      </c>
      <c r="DX20" s="300">
        <f ca="1">SUMIF(Conversion!$L$14:$L$114,$AD20,Conversion!DX$14:DX$114)</f>
        <v>0</v>
      </c>
      <c r="DY20" s="300">
        <f ca="1">SUMIF(Conversion!$L$14:$L$114,$AD20,Conversion!DY$14:DY$114)</f>
        <v>0</v>
      </c>
      <c r="DZ20" s="300">
        <f ca="1">SUMIF(Conversion!$L$14:$L$114,$AD20,Conversion!DZ$14:DZ$114)</f>
        <v>0</v>
      </c>
      <c r="EA20" s="300">
        <f ca="1">SUMIF(Conversion!$L$14:$L$114,$AD20,Conversion!EA$14:EA$114)</f>
        <v>0</v>
      </c>
      <c r="EB20" s="300">
        <f ca="1">SUMIF(Conversion!$L$14:$L$114,$AD20,Conversion!EB$14:EB$114)</f>
        <v>0</v>
      </c>
      <c r="EC20" s="300">
        <f ca="1">SUMIF(Conversion!$L$14:$L$114,$AD20,Conversion!EC$14:EC$114)</f>
        <v>0</v>
      </c>
      <c r="ED20" s="300">
        <f ca="1">SUMIF(Conversion!$L$14:$L$114,$AD20,Conversion!ED$14:ED$114)</f>
        <v>0</v>
      </c>
      <c r="EE20" s="300">
        <f ca="1">SUMIF(Conversion!$L$14:$L$114,$AD20,Conversion!EE$14:EE$114)</f>
        <v>0</v>
      </c>
      <c r="EF20" s="300">
        <f ca="1">SUMIF(Conversion!$L$14:$L$114,$AD20,Conversion!EF$14:EF$114)</f>
        <v>0</v>
      </c>
      <c r="EG20" s="300">
        <f ca="1">SUMIF(Conversion!$L$14:$L$114,$AD20,Conversion!EG$14:EG$114)</f>
        <v>0</v>
      </c>
      <c r="EH20" s="300">
        <f ca="1">SUMIF(Conversion!$L$14:$L$114,$AD20,Conversion!EH$14:EH$114)</f>
        <v>0</v>
      </c>
      <c r="EI20" s="300">
        <f ca="1">SUMIF(Conversion!$L$14:$L$114,$AD20,Conversion!EI$14:EI$114)</f>
        <v>0</v>
      </c>
      <c r="EJ20" s="300">
        <f ca="1">SUMIF(Conversion!$L$14:$L$114,$AD20,Conversion!EJ$14:EJ$114)</f>
        <v>0</v>
      </c>
      <c r="EK20" s="300">
        <f ca="1">SUMIF(Conversion!$L$14:$L$114,$AD20,Conversion!EK$14:EK$114)</f>
        <v>0</v>
      </c>
      <c r="EL20" s="300">
        <f ca="1">SUMIF(Conversion!$L$14:$L$114,$AD20,Conversion!EL$14:EL$114)</f>
        <v>0</v>
      </c>
      <c r="EM20" s="300">
        <f ca="1">SUMIF(Conversion!$L$14:$L$114,$AD20,Conversion!EM$14:EM$114)</f>
        <v>0</v>
      </c>
      <c r="EN20" s="300">
        <f ca="1">SUMIF(Conversion!$L$14:$L$114,$AD20,Conversion!EN$14:EN$114)</f>
        <v>0</v>
      </c>
      <c r="EO20" s="300">
        <f ca="1">SUMIF(Conversion!$L$14:$L$114,$AD20,Conversion!EO$14:EO$114)</f>
        <v>0</v>
      </c>
      <c r="EP20" s="300">
        <f ca="1">SUMIF(Conversion!$L$14:$L$114,$AD20,Conversion!EP$14:EP$114)</f>
        <v>0</v>
      </c>
      <c r="EQ20" s="300">
        <f ca="1">SUMIF(Conversion!$L$14:$L$114,$AD20,Conversion!EQ$14:EQ$114)</f>
        <v>0</v>
      </c>
      <c r="ER20" s="300">
        <f ca="1">SUMIF(Conversion!$L$14:$L$114,$AD20,Conversion!ER$14:ER$114)</f>
        <v>0</v>
      </c>
      <c r="ES20" s="300">
        <f ca="1">SUMIF(Conversion!$L$14:$L$114,$AD20,Conversion!ES$14:ES$114)</f>
        <v>0</v>
      </c>
      <c r="ET20" s="300">
        <f ca="1">SUMIF(Conversion!$L$14:$L$114,$AD20,Conversion!ET$14:ET$114)</f>
        <v>0</v>
      </c>
      <c r="EU20" s="300">
        <f ca="1">SUMIF(Conversion!$L$14:$L$114,$AD20,Conversion!EU$14:EU$114)</f>
        <v>0</v>
      </c>
      <c r="EV20" s="300">
        <f ca="1">SUMIF(Conversion!$L$14:$L$114,$AD20,Conversion!EV$14:EV$114)</f>
        <v>0</v>
      </c>
      <c r="EW20" s="300">
        <f ca="1">SUMIF(Conversion!$L$14:$L$114,$AD20,Conversion!EW$14:EW$114)</f>
        <v>0</v>
      </c>
      <c r="EX20" s="300">
        <f ca="1">SUMIF(Conversion!$L$14:$L$114,$AD20,Conversion!EX$14:EX$114)</f>
        <v>0</v>
      </c>
      <c r="EY20" s="261"/>
      <c r="EZ20" s="87"/>
      <c r="FB20" s="261"/>
    </row>
    <row r="21" spans="1:158" ht="12.75" hidden="1" customHeight="1" outlineLevel="2">
      <c r="A21" s="303">
        <v>6</v>
      </c>
      <c r="B21" s="303"/>
      <c r="C21" s="892" t="str">
        <f>Constants!F54</f>
        <v>proj-Application Development Contingency</v>
      </c>
      <c r="E21" s="323"/>
      <c r="F21" s="324"/>
      <c r="G21" s="324"/>
      <c r="H21" s="324"/>
      <c r="I21" s="324"/>
      <c r="J21" s="324"/>
      <c r="K21" s="324"/>
      <c r="L21" s="324"/>
      <c r="M21" s="324"/>
      <c r="N21" s="324"/>
      <c r="O21" s="324"/>
      <c r="P21" s="324"/>
      <c r="Q21" s="324"/>
      <c r="R21" s="324"/>
      <c r="S21" s="324"/>
      <c r="T21" s="324"/>
      <c r="U21" s="324"/>
      <c r="V21" s="325"/>
      <c r="W21" s="324"/>
      <c r="X21" s="324"/>
      <c r="Y21" s="324"/>
      <c r="Z21" s="324"/>
      <c r="AA21" s="324"/>
      <c r="AB21" s="323"/>
      <c r="AC21" s="326"/>
      <c r="AD21" s="683" t="str">
        <f>Constants!E54</f>
        <v>pRiskAD</v>
      </c>
      <c r="AE21" s="304">
        <f t="shared" si="20"/>
        <v>0</v>
      </c>
      <c r="AF21" s="299">
        <f>SUMIF(Conversion!$L$14:$L$114,$AD21,Conversion!AF$14:AF$114)</f>
        <v>0</v>
      </c>
      <c r="AG21" s="300">
        <f>SUMIF(Conversion!$L$14:$L$114,$AD21,Conversion!AG$14:AG$114)</f>
        <v>0</v>
      </c>
      <c r="AH21" s="300">
        <f>SUMIF(Conversion!$L$14:$L$114,$AD21,Conversion!AH$14:AH$114)</f>
        <v>0</v>
      </c>
      <c r="AI21" s="300">
        <f>SUMIF(Conversion!$L$14:$L$114,$AD21,Conversion!AI$14:AI$114)</f>
        <v>0</v>
      </c>
      <c r="AJ21" s="300">
        <f>SUMIF(Conversion!$L$14:$L$114,$AD21,Conversion!AJ$14:AJ$114)</f>
        <v>0</v>
      </c>
      <c r="AK21" s="300">
        <f>SUMIF(Conversion!$L$14:$L$114,$AD21,Conversion!AK$14:AK$114)</f>
        <v>0</v>
      </c>
      <c r="AL21" s="300">
        <f>SUMIF(Conversion!$L$14:$L$114,$AD21,Conversion!AL$14:AL$114)</f>
        <v>0</v>
      </c>
      <c r="AM21" s="300">
        <f>SUMIF(Conversion!$L$14:$L$114,$AD21,Conversion!AM$14:AM$114)</f>
        <v>0</v>
      </c>
      <c r="AN21" s="300">
        <f>SUMIF(Conversion!$L$14:$L$114,$AD21,Conversion!AN$14:AN$114)</f>
        <v>0</v>
      </c>
      <c r="AO21" s="300">
        <f>SUMIF(Conversion!$L$14:$L$114,$AD21,Conversion!AO$14:AO$114)</f>
        <v>0</v>
      </c>
      <c r="AP21" s="300">
        <f>SUMIF(Conversion!$L$14:$L$114,$AD21,Conversion!AP$14:AP$114)</f>
        <v>0</v>
      </c>
      <c r="AQ21" s="300">
        <f>SUMIF(Conversion!$L$14:$L$114,$AD21,Conversion!AQ$14:AQ$114)</f>
        <v>0</v>
      </c>
      <c r="AR21" s="300">
        <f>SUMIF(Conversion!$L$14:$L$114,$AD21,Conversion!AR$14:AR$114)</f>
        <v>0</v>
      </c>
      <c r="AS21" s="300">
        <f>SUMIF(Conversion!$L$14:$L$114,$AD21,Conversion!AS$14:AS$114)</f>
        <v>0</v>
      </c>
      <c r="AT21" s="300">
        <f>SUMIF(Conversion!$L$14:$L$114,$AD21,Conversion!AT$14:AT$114)</f>
        <v>0</v>
      </c>
      <c r="AU21" s="300">
        <f>SUMIF(Conversion!$L$14:$L$114,$AD21,Conversion!AU$14:AU$114)</f>
        <v>0</v>
      </c>
      <c r="AV21" s="300">
        <f>SUMIF(Conversion!$L$14:$L$114,$AD21,Conversion!AV$14:AV$114)</f>
        <v>0</v>
      </c>
      <c r="AW21" s="300">
        <f>SUMIF(Conversion!$L$14:$L$114,$AD21,Conversion!AW$14:AW$114)</f>
        <v>0</v>
      </c>
      <c r="AX21" s="300">
        <f>SUMIF(Conversion!$L$14:$L$114,$AD21,Conversion!AX$14:AX$114)</f>
        <v>0</v>
      </c>
      <c r="AY21" s="300">
        <f>SUMIF(Conversion!$L$14:$L$114,$AD21,Conversion!AY$14:AY$114)</f>
        <v>0</v>
      </c>
      <c r="AZ21" s="300">
        <f>SUMIF(Conversion!$L$14:$L$114,$AD21,Conversion!AZ$14:AZ$114)</f>
        <v>0</v>
      </c>
      <c r="BA21" s="300">
        <f>SUMIF(Conversion!$L$14:$L$114,$AD21,Conversion!BA$14:BA$114)</f>
        <v>0</v>
      </c>
      <c r="BB21" s="300">
        <f>SUMIF(Conversion!$L$14:$L$114,$AD21,Conversion!BB$14:BB$114)</f>
        <v>0</v>
      </c>
      <c r="BC21" s="300">
        <f>SUMIF(Conversion!$L$14:$L$114,$AD21,Conversion!BC$14:BC$114)</f>
        <v>0</v>
      </c>
      <c r="BD21" s="300">
        <f>SUMIF(Conversion!$L$14:$L$114,$AD21,Conversion!BD$14:BD$114)</f>
        <v>0</v>
      </c>
      <c r="BE21" s="300">
        <f>SUMIF(Conversion!$L$14:$L$114,$AD21,Conversion!BE$14:BE$114)</f>
        <v>0</v>
      </c>
      <c r="BF21" s="300">
        <f>SUMIF(Conversion!$L$14:$L$114,$AD21,Conversion!BF$14:BF$114)</f>
        <v>0</v>
      </c>
      <c r="BG21" s="300">
        <f>SUMIF(Conversion!$L$14:$L$114,$AD21,Conversion!BG$14:BG$114)</f>
        <v>0</v>
      </c>
      <c r="BH21" s="300">
        <f>SUMIF(Conversion!$L$14:$L$114,$AD21,Conversion!BH$14:BH$114)</f>
        <v>0</v>
      </c>
      <c r="BI21" s="300">
        <f>SUMIF(Conversion!$L$14:$L$114,$AD21,Conversion!BI$14:BI$114)</f>
        <v>0</v>
      </c>
      <c r="BJ21" s="300">
        <f>SUMIF(Conversion!$L$14:$L$114,$AD21,Conversion!BJ$14:BJ$114)</f>
        <v>0</v>
      </c>
      <c r="BK21" s="300">
        <f>SUMIF(Conversion!$L$14:$L$114,$AD21,Conversion!BK$14:BK$114)</f>
        <v>0</v>
      </c>
      <c r="BL21" s="300">
        <f>SUMIF(Conversion!$L$14:$L$114,$AD21,Conversion!BL$14:BL$114)</f>
        <v>0</v>
      </c>
      <c r="BM21" s="300">
        <f>SUMIF(Conversion!$L$14:$L$114,$AD21,Conversion!BM$14:BM$114)</f>
        <v>0</v>
      </c>
      <c r="BN21" s="300">
        <f>SUMIF(Conversion!$L$14:$L$114,$AD21,Conversion!BN$14:BN$114)</f>
        <v>0</v>
      </c>
      <c r="BO21" s="300">
        <f>SUMIF(Conversion!$L$14:$L$114,$AD21,Conversion!BO$14:BO$114)</f>
        <v>0</v>
      </c>
      <c r="BP21" s="300">
        <f>SUMIF(Conversion!$L$14:$L$114,$AD21,Conversion!BP$14:BP$114)</f>
        <v>0</v>
      </c>
      <c r="BQ21" s="300">
        <f>SUMIF(Conversion!$L$14:$L$114,$AD21,Conversion!BQ$14:BQ$114)</f>
        <v>0</v>
      </c>
      <c r="BR21" s="300">
        <f>SUMIF(Conversion!$L$14:$L$114,$AD21,Conversion!BR$14:BR$114)</f>
        <v>0</v>
      </c>
      <c r="BS21" s="300">
        <f>SUMIF(Conversion!$L$14:$L$114,$AD21,Conversion!BS$14:BS$114)</f>
        <v>0</v>
      </c>
      <c r="BT21" s="300">
        <f>SUMIF(Conversion!$L$14:$L$114,$AD21,Conversion!BT$14:BT$114)</f>
        <v>0</v>
      </c>
      <c r="BU21" s="300">
        <f>SUMIF(Conversion!$L$14:$L$114,$AD21,Conversion!BU$14:BU$114)</f>
        <v>0</v>
      </c>
      <c r="BV21" s="300">
        <f>SUMIF(Conversion!$L$14:$L$114,$AD21,Conversion!BV$14:BV$114)</f>
        <v>0</v>
      </c>
      <c r="BW21" s="300">
        <f>SUMIF(Conversion!$L$14:$L$114,$AD21,Conversion!BW$14:BW$114)</f>
        <v>0</v>
      </c>
      <c r="BX21" s="300">
        <f>SUMIF(Conversion!$L$14:$L$114,$AD21,Conversion!BX$14:BX$114)</f>
        <v>0</v>
      </c>
      <c r="BY21" s="300">
        <f>SUMIF(Conversion!$L$14:$L$114,$AD21,Conversion!BY$14:BY$114)</f>
        <v>0</v>
      </c>
      <c r="BZ21" s="300">
        <f>SUMIF(Conversion!$L$14:$L$114,$AD21,Conversion!BZ$14:BZ$114)</f>
        <v>0</v>
      </c>
      <c r="CA21" s="300">
        <f>SUMIF(Conversion!$L$14:$L$114,$AD21,Conversion!CA$14:CA$114)</f>
        <v>0</v>
      </c>
      <c r="CB21" s="300">
        <f>SUMIF(Conversion!$L$14:$L$114,$AD21,Conversion!CB$14:CB$114)</f>
        <v>0</v>
      </c>
      <c r="CC21" s="300">
        <f>SUMIF(Conversion!$L$14:$L$114,$AD21,Conversion!CC$14:CC$114)</f>
        <v>0</v>
      </c>
      <c r="CD21" s="300">
        <f>SUMIF(Conversion!$L$14:$L$114,$AD21,Conversion!CD$14:CD$114)</f>
        <v>0</v>
      </c>
      <c r="CE21" s="300">
        <f>SUMIF(Conversion!$L$14:$L$114,$AD21,Conversion!CE$14:CE$114)</f>
        <v>0</v>
      </c>
      <c r="CF21" s="300">
        <f>SUMIF(Conversion!$L$14:$L$114,$AD21,Conversion!CF$14:CF$114)</f>
        <v>0</v>
      </c>
      <c r="CG21" s="300">
        <f>SUMIF(Conversion!$L$14:$L$114,$AD21,Conversion!CG$14:CG$114)</f>
        <v>0</v>
      </c>
      <c r="CH21" s="300">
        <f>SUMIF(Conversion!$L$14:$L$114,$AD21,Conversion!CH$14:CH$114)</f>
        <v>0</v>
      </c>
      <c r="CI21" s="300">
        <f>SUMIF(Conversion!$L$14:$L$114,$AD21,Conversion!CI$14:CI$114)</f>
        <v>0</v>
      </c>
      <c r="CJ21" s="300">
        <f>SUMIF(Conversion!$L$14:$L$114,$AD21,Conversion!CJ$14:CJ$114)</f>
        <v>0</v>
      </c>
      <c r="CK21" s="300">
        <f>SUMIF(Conversion!$L$14:$L$114,$AD21,Conversion!CK$14:CK$114)</f>
        <v>0</v>
      </c>
      <c r="CL21" s="300">
        <f>SUMIF(Conversion!$L$14:$L$114,$AD21,Conversion!CL$14:CL$114)</f>
        <v>0</v>
      </c>
      <c r="CM21" s="300">
        <f>SUMIF(Conversion!$L$14:$L$114,$AD21,Conversion!CM$14:CM$114)</f>
        <v>0</v>
      </c>
      <c r="CN21" s="300">
        <f>SUMIF(Conversion!$L$14:$L$114,$AD21,Conversion!CN$14:CN$114)</f>
        <v>0</v>
      </c>
      <c r="CO21" s="300">
        <f>SUMIF(Conversion!$L$14:$L$114,$AD21,Conversion!CO$14:CO$114)</f>
        <v>0</v>
      </c>
      <c r="CP21" s="300">
        <f>SUMIF(Conversion!$L$14:$L$114,$AD21,Conversion!CP$14:CP$114)</f>
        <v>0</v>
      </c>
      <c r="CQ21" s="300">
        <f>SUMIF(Conversion!$L$14:$L$114,$AD21,Conversion!CQ$14:CQ$114)</f>
        <v>0</v>
      </c>
      <c r="CR21" s="300">
        <f>SUMIF(Conversion!$L$14:$L$114,$AD21,Conversion!CR$14:CR$114)</f>
        <v>0</v>
      </c>
      <c r="CS21" s="300">
        <f>SUMIF(Conversion!$L$14:$L$114,$AD21,Conversion!CS$14:CS$114)</f>
        <v>0</v>
      </c>
      <c r="CT21" s="300">
        <f>SUMIF(Conversion!$L$14:$L$114,$AD21,Conversion!CT$14:CT$114)</f>
        <v>0</v>
      </c>
      <c r="CU21" s="300">
        <f>SUMIF(Conversion!$L$14:$L$114,$AD21,Conversion!CU$14:CU$114)</f>
        <v>0</v>
      </c>
      <c r="CV21" s="300">
        <f>SUMIF(Conversion!$L$14:$L$114,$AD21,Conversion!CV$14:CV$114)</f>
        <v>0</v>
      </c>
      <c r="CW21" s="300">
        <f>SUMIF(Conversion!$L$14:$L$114,$AD21,Conversion!CW$14:CW$114)</f>
        <v>0</v>
      </c>
      <c r="CX21" s="300">
        <f>SUMIF(Conversion!$L$14:$L$114,$AD21,Conversion!CX$14:CX$114)</f>
        <v>0</v>
      </c>
      <c r="CY21" s="300">
        <f>SUMIF(Conversion!$L$14:$L$114,$AD21,Conversion!CY$14:CY$114)</f>
        <v>0</v>
      </c>
      <c r="CZ21" s="300">
        <f>SUMIF(Conversion!$L$14:$L$114,$AD21,Conversion!CZ$14:CZ$114)</f>
        <v>0</v>
      </c>
      <c r="DA21" s="300">
        <f>SUMIF(Conversion!$L$14:$L$114,$AD21,Conversion!DA$14:DA$114)</f>
        <v>0</v>
      </c>
      <c r="DB21" s="300">
        <f>SUMIF(Conversion!$L$14:$L$114,$AD21,Conversion!DB$14:DB$114)</f>
        <v>0</v>
      </c>
      <c r="DC21" s="300">
        <f>SUMIF(Conversion!$L$14:$L$114,$AD21,Conversion!DC$14:DC$114)</f>
        <v>0</v>
      </c>
      <c r="DD21" s="300">
        <f>SUMIF(Conversion!$L$14:$L$114,$AD21,Conversion!DD$14:DD$114)</f>
        <v>0</v>
      </c>
      <c r="DE21" s="300">
        <f>SUMIF(Conversion!$L$14:$L$114,$AD21,Conversion!DE$14:DE$114)</f>
        <v>0</v>
      </c>
      <c r="DF21" s="300">
        <f>SUMIF(Conversion!$L$14:$L$114,$AD21,Conversion!DF$14:DF$114)</f>
        <v>0</v>
      </c>
      <c r="DG21" s="300">
        <f>SUMIF(Conversion!$L$14:$L$114,$AD21,Conversion!DG$14:DG$114)</f>
        <v>0</v>
      </c>
      <c r="DH21" s="300">
        <f>SUMIF(Conversion!$L$14:$L$114,$AD21,Conversion!DH$14:DH$114)</f>
        <v>0</v>
      </c>
      <c r="DI21" s="300">
        <f>SUMIF(Conversion!$L$14:$L$114,$AD21,Conversion!DI$14:DI$114)</f>
        <v>0</v>
      </c>
      <c r="DJ21" s="300">
        <f>SUMIF(Conversion!$L$14:$L$114,$AD21,Conversion!DJ$14:DJ$114)</f>
        <v>0</v>
      </c>
      <c r="DK21" s="300">
        <f>SUMIF(Conversion!$L$14:$L$114,$AD21,Conversion!DK$14:DK$114)</f>
        <v>0</v>
      </c>
      <c r="DL21" s="300">
        <f>SUMIF(Conversion!$L$14:$L$114,$AD21,Conversion!DL$14:DL$114)</f>
        <v>0</v>
      </c>
      <c r="DM21" s="300">
        <f>SUMIF(Conversion!$L$14:$L$114,$AD21,Conversion!DM$14:DM$114)</f>
        <v>0</v>
      </c>
      <c r="DN21" s="300">
        <f>SUMIF(Conversion!$L$14:$L$114,$AD21,Conversion!DN$14:DN$114)</f>
        <v>0</v>
      </c>
      <c r="DO21" s="300">
        <f>SUMIF(Conversion!$L$14:$L$114,$AD21,Conversion!DO$14:DO$114)</f>
        <v>0</v>
      </c>
      <c r="DP21" s="300">
        <f>SUMIF(Conversion!$L$14:$L$114,$AD21,Conversion!DP$14:DP$114)</f>
        <v>0</v>
      </c>
      <c r="DQ21" s="300">
        <f>SUMIF(Conversion!$L$14:$L$114,$AD21,Conversion!DQ$14:DQ$114)</f>
        <v>0</v>
      </c>
      <c r="DR21" s="300">
        <f>SUMIF(Conversion!$L$14:$L$114,$AD21,Conversion!DR$14:DR$114)</f>
        <v>0</v>
      </c>
      <c r="DS21" s="300">
        <f>SUMIF(Conversion!$L$14:$L$114,$AD21,Conversion!DS$14:DS$114)</f>
        <v>0</v>
      </c>
      <c r="DT21" s="300">
        <f>SUMIF(Conversion!$L$14:$L$114,$AD21,Conversion!DT$14:DT$114)</f>
        <v>0</v>
      </c>
      <c r="DU21" s="300">
        <f>SUMIF(Conversion!$L$14:$L$114,$AD21,Conversion!DU$14:DU$114)</f>
        <v>0</v>
      </c>
      <c r="DV21" s="300">
        <f>SUMIF(Conversion!$L$14:$L$114,$AD21,Conversion!DV$14:DV$114)</f>
        <v>0</v>
      </c>
      <c r="DW21" s="300">
        <f>SUMIF(Conversion!$L$14:$L$114,$AD21,Conversion!DW$14:DW$114)</f>
        <v>0</v>
      </c>
      <c r="DX21" s="300">
        <f>SUMIF(Conversion!$L$14:$L$114,$AD21,Conversion!DX$14:DX$114)</f>
        <v>0</v>
      </c>
      <c r="DY21" s="300">
        <f>SUMIF(Conversion!$L$14:$L$114,$AD21,Conversion!DY$14:DY$114)</f>
        <v>0</v>
      </c>
      <c r="DZ21" s="300">
        <f>SUMIF(Conversion!$L$14:$L$114,$AD21,Conversion!DZ$14:DZ$114)</f>
        <v>0</v>
      </c>
      <c r="EA21" s="300">
        <f>SUMIF(Conversion!$L$14:$L$114,$AD21,Conversion!EA$14:EA$114)</f>
        <v>0</v>
      </c>
      <c r="EB21" s="300">
        <f>SUMIF(Conversion!$L$14:$L$114,$AD21,Conversion!EB$14:EB$114)</f>
        <v>0</v>
      </c>
      <c r="EC21" s="300">
        <f>SUMIF(Conversion!$L$14:$L$114,$AD21,Conversion!EC$14:EC$114)</f>
        <v>0</v>
      </c>
      <c r="ED21" s="300">
        <f>SUMIF(Conversion!$L$14:$L$114,$AD21,Conversion!ED$14:ED$114)</f>
        <v>0</v>
      </c>
      <c r="EE21" s="300">
        <f>SUMIF(Conversion!$L$14:$L$114,$AD21,Conversion!EE$14:EE$114)</f>
        <v>0</v>
      </c>
      <c r="EF21" s="300">
        <f>SUMIF(Conversion!$L$14:$L$114,$AD21,Conversion!EF$14:EF$114)</f>
        <v>0</v>
      </c>
      <c r="EG21" s="300">
        <f>SUMIF(Conversion!$L$14:$L$114,$AD21,Conversion!EG$14:EG$114)</f>
        <v>0</v>
      </c>
      <c r="EH21" s="300">
        <f>SUMIF(Conversion!$L$14:$L$114,$AD21,Conversion!EH$14:EH$114)</f>
        <v>0</v>
      </c>
      <c r="EI21" s="300">
        <f>SUMIF(Conversion!$L$14:$L$114,$AD21,Conversion!EI$14:EI$114)</f>
        <v>0</v>
      </c>
      <c r="EJ21" s="300">
        <f>SUMIF(Conversion!$L$14:$L$114,$AD21,Conversion!EJ$14:EJ$114)</f>
        <v>0</v>
      </c>
      <c r="EK21" s="300">
        <f>SUMIF(Conversion!$L$14:$L$114,$AD21,Conversion!EK$14:EK$114)</f>
        <v>0</v>
      </c>
      <c r="EL21" s="300">
        <f>SUMIF(Conversion!$L$14:$L$114,$AD21,Conversion!EL$14:EL$114)</f>
        <v>0</v>
      </c>
      <c r="EM21" s="300">
        <f>SUMIF(Conversion!$L$14:$L$114,$AD21,Conversion!EM$14:EM$114)</f>
        <v>0</v>
      </c>
      <c r="EN21" s="300">
        <f>SUMIF(Conversion!$L$14:$L$114,$AD21,Conversion!EN$14:EN$114)</f>
        <v>0</v>
      </c>
      <c r="EO21" s="300">
        <f>SUMIF(Conversion!$L$14:$L$114,$AD21,Conversion!EO$14:EO$114)</f>
        <v>0</v>
      </c>
      <c r="EP21" s="300">
        <f>SUMIF(Conversion!$L$14:$L$114,$AD21,Conversion!EP$14:EP$114)</f>
        <v>0</v>
      </c>
      <c r="EQ21" s="300">
        <f>SUMIF(Conversion!$L$14:$L$114,$AD21,Conversion!EQ$14:EQ$114)</f>
        <v>0</v>
      </c>
      <c r="ER21" s="300">
        <f>SUMIF(Conversion!$L$14:$L$114,$AD21,Conversion!ER$14:ER$114)</f>
        <v>0</v>
      </c>
      <c r="ES21" s="300">
        <f>SUMIF(Conversion!$L$14:$L$114,$AD21,Conversion!ES$14:ES$114)</f>
        <v>0</v>
      </c>
      <c r="ET21" s="300">
        <f>SUMIF(Conversion!$L$14:$L$114,$AD21,Conversion!ET$14:ET$114)</f>
        <v>0</v>
      </c>
      <c r="EU21" s="300">
        <f>SUMIF(Conversion!$L$14:$L$114,$AD21,Conversion!EU$14:EU$114)</f>
        <v>0</v>
      </c>
      <c r="EV21" s="300">
        <f>SUMIF(Conversion!$L$14:$L$114,$AD21,Conversion!EV$14:EV$114)</f>
        <v>0</v>
      </c>
      <c r="EW21" s="300">
        <f>SUMIF(Conversion!$L$14:$L$114,$AD21,Conversion!EW$14:EW$114)</f>
        <v>0</v>
      </c>
      <c r="EX21" s="300">
        <f>SUMIF(Conversion!$L$14:$L$114,$AD21,Conversion!EX$14:EX$114)</f>
        <v>0</v>
      </c>
      <c r="EY21" s="261"/>
      <c r="EZ21" s="87"/>
      <c r="FB21" s="261"/>
    </row>
    <row r="22" spans="1:158" ht="12.75" hidden="1" customHeight="1" outlineLevel="2">
      <c r="A22" s="303">
        <v>7</v>
      </c>
      <c r="B22" s="303"/>
      <c r="C22" s="892" t="str">
        <f>Constants!F55</f>
        <v>proj-Programme &amp; proj management</v>
      </c>
      <c r="E22" s="323"/>
      <c r="F22" s="324"/>
      <c r="G22" s="324"/>
      <c r="H22" s="324"/>
      <c r="I22" s="324"/>
      <c r="J22" s="324"/>
      <c r="K22" s="324"/>
      <c r="L22" s="324"/>
      <c r="M22" s="324"/>
      <c r="N22" s="324"/>
      <c r="O22" s="324"/>
      <c r="P22" s="324"/>
      <c r="Q22" s="324"/>
      <c r="R22" s="324"/>
      <c r="S22" s="324"/>
      <c r="T22" s="324"/>
      <c r="U22" s="324"/>
      <c r="V22" s="325"/>
      <c r="W22" s="324"/>
      <c r="X22" s="324"/>
      <c r="Y22" s="324"/>
      <c r="Z22" s="324"/>
      <c r="AA22" s="324"/>
      <c r="AB22" s="323"/>
      <c r="AC22" s="326"/>
      <c r="AD22" s="683" t="str">
        <f>Constants!E55</f>
        <v>pPPM</v>
      </c>
      <c r="AE22" s="304">
        <f t="shared" si="20"/>
        <v>0</v>
      </c>
      <c r="AF22" s="299">
        <f>SUMIF(Conversion!$L$14:$L$114,$AD22,Conversion!AF$14:AF$114)</f>
        <v>0</v>
      </c>
      <c r="AG22" s="300">
        <f>SUMIF(Conversion!$L$14:$L$114,$AD22,Conversion!AG$14:AG$114)</f>
        <v>0</v>
      </c>
      <c r="AH22" s="300">
        <f>SUMIF(Conversion!$L$14:$L$114,$AD22,Conversion!AH$14:AH$114)</f>
        <v>0</v>
      </c>
      <c r="AI22" s="300">
        <f>SUMIF(Conversion!$L$14:$L$114,$AD22,Conversion!AI$14:AI$114)</f>
        <v>0</v>
      </c>
      <c r="AJ22" s="300">
        <f>SUMIF(Conversion!$L$14:$L$114,$AD22,Conversion!AJ$14:AJ$114)</f>
        <v>0</v>
      </c>
      <c r="AK22" s="300">
        <f>SUMIF(Conversion!$L$14:$L$114,$AD22,Conversion!AK$14:AK$114)</f>
        <v>0</v>
      </c>
      <c r="AL22" s="300">
        <f>SUMIF(Conversion!$L$14:$L$114,$AD22,Conversion!AL$14:AL$114)</f>
        <v>0</v>
      </c>
      <c r="AM22" s="300">
        <f>SUMIF(Conversion!$L$14:$L$114,$AD22,Conversion!AM$14:AM$114)</f>
        <v>0</v>
      </c>
      <c r="AN22" s="300">
        <f>SUMIF(Conversion!$L$14:$L$114,$AD22,Conversion!AN$14:AN$114)</f>
        <v>0</v>
      </c>
      <c r="AO22" s="300">
        <f>SUMIF(Conversion!$L$14:$L$114,$AD22,Conversion!AO$14:AO$114)</f>
        <v>0</v>
      </c>
      <c r="AP22" s="300">
        <f>SUMIF(Conversion!$L$14:$L$114,$AD22,Conversion!AP$14:AP$114)</f>
        <v>0</v>
      </c>
      <c r="AQ22" s="300">
        <f>SUMIF(Conversion!$L$14:$L$114,$AD22,Conversion!AQ$14:AQ$114)</f>
        <v>0</v>
      </c>
      <c r="AR22" s="300">
        <f>SUMIF(Conversion!$L$14:$L$114,$AD22,Conversion!AR$14:AR$114)</f>
        <v>0</v>
      </c>
      <c r="AS22" s="300">
        <f>SUMIF(Conversion!$L$14:$L$114,$AD22,Conversion!AS$14:AS$114)</f>
        <v>0</v>
      </c>
      <c r="AT22" s="300">
        <f>SUMIF(Conversion!$L$14:$L$114,$AD22,Conversion!AT$14:AT$114)</f>
        <v>0</v>
      </c>
      <c r="AU22" s="300">
        <f>SUMIF(Conversion!$L$14:$L$114,$AD22,Conversion!AU$14:AU$114)</f>
        <v>0</v>
      </c>
      <c r="AV22" s="300">
        <f>SUMIF(Conversion!$L$14:$L$114,$AD22,Conversion!AV$14:AV$114)</f>
        <v>0</v>
      </c>
      <c r="AW22" s="300">
        <f>SUMIF(Conversion!$L$14:$L$114,$AD22,Conversion!AW$14:AW$114)</f>
        <v>0</v>
      </c>
      <c r="AX22" s="300">
        <f>SUMIF(Conversion!$L$14:$L$114,$AD22,Conversion!AX$14:AX$114)</f>
        <v>0</v>
      </c>
      <c r="AY22" s="300">
        <f>SUMIF(Conversion!$L$14:$L$114,$AD22,Conversion!AY$14:AY$114)</f>
        <v>0</v>
      </c>
      <c r="AZ22" s="300">
        <f>SUMIF(Conversion!$L$14:$L$114,$AD22,Conversion!AZ$14:AZ$114)</f>
        <v>0</v>
      </c>
      <c r="BA22" s="300">
        <f>SUMIF(Conversion!$L$14:$L$114,$AD22,Conversion!BA$14:BA$114)</f>
        <v>0</v>
      </c>
      <c r="BB22" s="300">
        <f>SUMIF(Conversion!$L$14:$L$114,$AD22,Conversion!BB$14:BB$114)</f>
        <v>0</v>
      </c>
      <c r="BC22" s="300">
        <f>SUMIF(Conversion!$L$14:$L$114,$AD22,Conversion!BC$14:BC$114)</f>
        <v>0</v>
      </c>
      <c r="BD22" s="300">
        <f>SUMIF(Conversion!$L$14:$L$114,$AD22,Conversion!BD$14:BD$114)</f>
        <v>0</v>
      </c>
      <c r="BE22" s="300">
        <f>SUMIF(Conversion!$L$14:$L$114,$AD22,Conversion!BE$14:BE$114)</f>
        <v>0</v>
      </c>
      <c r="BF22" s="300">
        <f>SUMIF(Conversion!$L$14:$L$114,$AD22,Conversion!BF$14:BF$114)</f>
        <v>0</v>
      </c>
      <c r="BG22" s="300">
        <f>SUMIF(Conversion!$L$14:$L$114,$AD22,Conversion!BG$14:BG$114)</f>
        <v>0</v>
      </c>
      <c r="BH22" s="300">
        <f>SUMIF(Conversion!$L$14:$L$114,$AD22,Conversion!BH$14:BH$114)</f>
        <v>0</v>
      </c>
      <c r="BI22" s="300">
        <f>SUMIF(Conversion!$L$14:$L$114,$AD22,Conversion!BI$14:BI$114)</f>
        <v>0</v>
      </c>
      <c r="BJ22" s="300">
        <f>SUMIF(Conversion!$L$14:$L$114,$AD22,Conversion!BJ$14:BJ$114)</f>
        <v>0</v>
      </c>
      <c r="BK22" s="300">
        <f>SUMIF(Conversion!$L$14:$L$114,$AD22,Conversion!BK$14:BK$114)</f>
        <v>0</v>
      </c>
      <c r="BL22" s="300">
        <f>SUMIF(Conversion!$L$14:$L$114,$AD22,Conversion!BL$14:BL$114)</f>
        <v>0</v>
      </c>
      <c r="BM22" s="300">
        <f>SUMIF(Conversion!$L$14:$L$114,$AD22,Conversion!BM$14:BM$114)</f>
        <v>0</v>
      </c>
      <c r="BN22" s="300">
        <f>SUMIF(Conversion!$L$14:$L$114,$AD22,Conversion!BN$14:BN$114)</f>
        <v>0</v>
      </c>
      <c r="BO22" s="300">
        <f>SUMIF(Conversion!$L$14:$L$114,$AD22,Conversion!BO$14:BO$114)</f>
        <v>0</v>
      </c>
      <c r="BP22" s="300">
        <f>SUMIF(Conversion!$L$14:$L$114,$AD22,Conversion!BP$14:BP$114)</f>
        <v>0</v>
      </c>
      <c r="BQ22" s="300">
        <f>SUMIF(Conversion!$L$14:$L$114,$AD22,Conversion!BQ$14:BQ$114)</f>
        <v>0</v>
      </c>
      <c r="BR22" s="300">
        <f>SUMIF(Conversion!$L$14:$L$114,$AD22,Conversion!BR$14:BR$114)</f>
        <v>0</v>
      </c>
      <c r="BS22" s="300">
        <f>SUMIF(Conversion!$L$14:$L$114,$AD22,Conversion!BS$14:BS$114)</f>
        <v>0</v>
      </c>
      <c r="BT22" s="300">
        <f>SUMIF(Conversion!$L$14:$L$114,$AD22,Conversion!BT$14:BT$114)</f>
        <v>0</v>
      </c>
      <c r="BU22" s="300">
        <f>SUMIF(Conversion!$L$14:$L$114,$AD22,Conversion!BU$14:BU$114)</f>
        <v>0</v>
      </c>
      <c r="BV22" s="300">
        <f>SUMIF(Conversion!$L$14:$L$114,$AD22,Conversion!BV$14:BV$114)</f>
        <v>0</v>
      </c>
      <c r="BW22" s="300">
        <f>SUMIF(Conversion!$L$14:$L$114,$AD22,Conversion!BW$14:BW$114)</f>
        <v>0</v>
      </c>
      <c r="BX22" s="300">
        <f>SUMIF(Conversion!$L$14:$L$114,$AD22,Conversion!BX$14:BX$114)</f>
        <v>0</v>
      </c>
      <c r="BY22" s="300">
        <f>SUMIF(Conversion!$L$14:$L$114,$AD22,Conversion!BY$14:BY$114)</f>
        <v>0</v>
      </c>
      <c r="BZ22" s="300">
        <f>SUMIF(Conversion!$L$14:$L$114,$AD22,Conversion!BZ$14:BZ$114)</f>
        <v>0</v>
      </c>
      <c r="CA22" s="300">
        <f>SUMIF(Conversion!$L$14:$L$114,$AD22,Conversion!CA$14:CA$114)</f>
        <v>0</v>
      </c>
      <c r="CB22" s="300">
        <f>SUMIF(Conversion!$L$14:$L$114,$AD22,Conversion!CB$14:CB$114)</f>
        <v>0</v>
      </c>
      <c r="CC22" s="300">
        <f>SUMIF(Conversion!$L$14:$L$114,$AD22,Conversion!CC$14:CC$114)</f>
        <v>0</v>
      </c>
      <c r="CD22" s="300">
        <f>SUMIF(Conversion!$L$14:$L$114,$AD22,Conversion!CD$14:CD$114)</f>
        <v>0</v>
      </c>
      <c r="CE22" s="300">
        <f>SUMIF(Conversion!$L$14:$L$114,$AD22,Conversion!CE$14:CE$114)</f>
        <v>0</v>
      </c>
      <c r="CF22" s="300">
        <f>SUMIF(Conversion!$L$14:$L$114,$AD22,Conversion!CF$14:CF$114)</f>
        <v>0</v>
      </c>
      <c r="CG22" s="300">
        <f>SUMIF(Conversion!$L$14:$L$114,$AD22,Conversion!CG$14:CG$114)</f>
        <v>0</v>
      </c>
      <c r="CH22" s="300">
        <f>SUMIF(Conversion!$L$14:$L$114,$AD22,Conversion!CH$14:CH$114)</f>
        <v>0</v>
      </c>
      <c r="CI22" s="300">
        <f>SUMIF(Conversion!$L$14:$L$114,$AD22,Conversion!CI$14:CI$114)</f>
        <v>0</v>
      </c>
      <c r="CJ22" s="300">
        <f>SUMIF(Conversion!$L$14:$L$114,$AD22,Conversion!CJ$14:CJ$114)</f>
        <v>0</v>
      </c>
      <c r="CK22" s="300">
        <f>SUMIF(Conversion!$L$14:$L$114,$AD22,Conversion!CK$14:CK$114)</f>
        <v>0</v>
      </c>
      <c r="CL22" s="300">
        <f>SUMIF(Conversion!$L$14:$L$114,$AD22,Conversion!CL$14:CL$114)</f>
        <v>0</v>
      </c>
      <c r="CM22" s="300">
        <f>SUMIF(Conversion!$L$14:$L$114,$AD22,Conversion!CM$14:CM$114)</f>
        <v>0</v>
      </c>
      <c r="CN22" s="300">
        <f>SUMIF(Conversion!$L$14:$L$114,$AD22,Conversion!CN$14:CN$114)</f>
        <v>0</v>
      </c>
      <c r="CO22" s="300">
        <f>SUMIF(Conversion!$L$14:$L$114,$AD22,Conversion!CO$14:CO$114)</f>
        <v>0</v>
      </c>
      <c r="CP22" s="300">
        <f>SUMIF(Conversion!$L$14:$L$114,$AD22,Conversion!CP$14:CP$114)</f>
        <v>0</v>
      </c>
      <c r="CQ22" s="300">
        <f>SUMIF(Conversion!$L$14:$L$114,$AD22,Conversion!CQ$14:CQ$114)</f>
        <v>0</v>
      </c>
      <c r="CR22" s="300">
        <f>SUMIF(Conversion!$L$14:$L$114,$AD22,Conversion!CR$14:CR$114)</f>
        <v>0</v>
      </c>
      <c r="CS22" s="300">
        <f>SUMIF(Conversion!$L$14:$L$114,$AD22,Conversion!CS$14:CS$114)</f>
        <v>0</v>
      </c>
      <c r="CT22" s="300">
        <f>SUMIF(Conversion!$L$14:$L$114,$AD22,Conversion!CT$14:CT$114)</f>
        <v>0</v>
      </c>
      <c r="CU22" s="300">
        <f>SUMIF(Conversion!$L$14:$L$114,$AD22,Conversion!CU$14:CU$114)</f>
        <v>0</v>
      </c>
      <c r="CV22" s="300">
        <f>SUMIF(Conversion!$L$14:$L$114,$AD22,Conversion!CV$14:CV$114)</f>
        <v>0</v>
      </c>
      <c r="CW22" s="300">
        <f>SUMIF(Conversion!$L$14:$L$114,$AD22,Conversion!CW$14:CW$114)</f>
        <v>0</v>
      </c>
      <c r="CX22" s="300">
        <f>SUMIF(Conversion!$L$14:$L$114,$AD22,Conversion!CX$14:CX$114)</f>
        <v>0</v>
      </c>
      <c r="CY22" s="300">
        <f>SUMIF(Conversion!$L$14:$L$114,$AD22,Conversion!CY$14:CY$114)</f>
        <v>0</v>
      </c>
      <c r="CZ22" s="300">
        <f>SUMIF(Conversion!$L$14:$L$114,$AD22,Conversion!CZ$14:CZ$114)</f>
        <v>0</v>
      </c>
      <c r="DA22" s="300">
        <f>SUMIF(Conversion!$L$14:$L$114,$AD22,Conversion!DA$14:DA$114)</f>
        <v>0</v>
      </c>
      <c r="DB22" s="300">
        <f>SUMIF(Conversion!$L$14:$L$114,$AD22,Conversion!DB$14:DB$114)</f>
        <v>0</v>
      </c>
      <c r="DC22" s="300">
        <f>SUMIF(Conversion!$L$14:$L$114,$AD22,Conversion!DC$14:DC$114)</f>
        <v>0</v>
      </c>
      <c r="DD22" s="300">
        <f>SUMIF(Conversion!$L$14:$L$114,$AD22,Conversion!DD$14:DD$114)</f>
        <v>0</v>
      </c>
      <c r="DE22" s="300">
        <f>SUMIF(Conversion!$L$14:$L$114,$AD22,Conversion!DE$14:DE$114)</f>
        <v>0</v>
      </c>
      <c r="DF22" s="300">
        <f>SUMIF(Conversion!$L$14:$L$114,$AD22,Conversion!DF$14:DF$114)</f>
        <v>0</v>
      </c>
      <c r="DG22" s="300">
        <f>SUMIF(Conversion!$L$14:$L$114,$AD22,Conversion!DG$14:DG$114)</f>
        <v>0</v>
      </c>
      <c r="DH22" s="300">
        <f>SUMIF(Conversion!$L$14:$L$114,$AD22,Conversion!DH$14:DH$114)</f>
        <v>0</v>
      </c>
      <c r="DI22" s="300">
        <f>SUMIF(Conversion!$L$14:$L$114,$AD22,Conversion!DI$14:DI$114)</f>
        <v>0</v>
      </c>
      <c r="DJ22" s="300">
        <f>SUMIF(Conversion!$L$14:$L$114,$AD22,Conversion!DJ$14:DJ$114)</f>
        <v>0</v>
      </c>
      <c r="DK22" s="300">
        <f>SUMIF(Conversion!$L$14:$L$114,$AD22,Conversion!DK$14:DK$114)</f>
        <v>0</v>
      </c>
      <c r="DL22" s="300">
        <f>SUMIF(Conversion!$L$14:$L$114,$AD22,Conversion!DL$14:DL$114)</f>
        <v>0</v>
      </c>
      <c r="DM22" s="300">
        <f>SUMIF(Conversion!$L$14:$L$114,$AD22,Conversion!DM$14:DM$114)</f>
        <v>0</v>
      </c>
      <c r="DN22" s="300">
        <f>SUMIF(Conversion!$L$14:$L$114,$AD22,Conversion!DN$14:DN$114)</f>
        <v>0</v>
      </c>
      <c r="DO22" s="300">
        <f>SUMIF(Conversion!$L$14:$L$114,$AD22,Conversion!DO$14:DO$114)</f>
        <v>0</v>
      </c>
      <c r="DP22" s="300">
        <f>SUMIF(Conversion!$L$14:$L$114,$AD22,Conversion!DP$14:DP$114)</f>
        <v>0</v>
      </c>
      <c r="DQ22" s="300">
        <f>SUMIF(Conversion!$L$14:$L$114,$AD22,Conversion!DQ$14:DQ$114)</f>
        <v>0</v>
      </c>
      <c r="DR22" s="300">
        <f>SUMIF(Conversion!$L$14:$L$114,$AD22,Conversion!DR$14:DR$114)</f>
        <v>0</v>
      </c>
      <c r="DS22" s="300">
        <f>SUMIF(Conversion!$L$14:$L$114,$AD22,Conversion!DS$14:DS$114)</f>
        <v>0</v>
      </c>
      <c r="DT22" s="300">
        <f>SUMIF(Conversion!$L$14:$L$114,$AD22,Conversion!DT$14:DT$114)</f>
        <v>0</v>
      </c>
      <c r="DU22" s="300">
        <f>SUMIF(Conversion!$L$14:$L$114,$AD22,Conversion!DU$14:DU$114)</f>
        <v>0</v>
      </c>
      <c r="DV22" s="300">
        <f>SUMIF(Conversion!$L$14:$L$114,$AD22,Conversion!DV$14:DV$114)</f>
        <v>0</v>
      </c>
      <c r="DW22" s="300">
        <f>SUMIF(Conversion!$L$14:$L$114,$AD22,Conversion!DW$14:DW$114)</f>
        <v>0</v>
      </c>
      <c r="DX22" s="300">
        <f>SUMIF(Conversion!$L$14:$L$114,$AD22,Conversion!DX$14:DX$114)</f>
        <v>0</v>
      </c>
      <c r="DY22" s="300">
        <f>SUMIF(Conversion!$L$14:$L$114,$AD22,Conversion!DY$14:DY$114)</f>
        <v>0</v>
      </c>
      <c r="DZ22" s="300">
        <f>SUMIF(Conversion!$L$14:$L$114,$AD22,Conversion!DZ$14:DZ$114)</f>
        <v>0</v>
      </c>
      <c r="EA22" s="300">
        <f>SUMIF(Conversion!$L$14:$L$114,$AD22,Conversion!EA$14:EA$114)</f>
        <v>0</v>
      </c>
      <c r="EB22" s="300">
        <f>SUMIF(Conversion!$L$14:$L$114,$AD22,Conversion!EB$14:EB$114)</f>
        <v>0</v>
      </c>
      <c r="EC22" s="300">
        <f>SUMIF(Conversion!$L$14:$L$114,$AD22,Conversion!EC$14:EC$114)</f>
        <v>0</v>
      </c>
      <c r="ED22" s="300">
        <f>SUMIF(Conversion!$L$14:$L$114,$AD22,Conversion!ED$14:ED$114)</f>
        <v>0</v>
      </c>
      <c r="EE22" s="300">
        <f>SUMIF(Conversion!$L$14:$L$114,$AD22,Conversion!EE$14:EE$114)</f>
        <v>0</v>
      </c>
      <c r="EF22" s="300">
        <f>SUMIF(Conversion!$L$14:$L$114,$AD22,Conversion!EF$14:EF$114)</f>
        <v>0</v>
      </c>
      <c r="EG22" s="300">
        <f>SUMIF(Conversion!$L$14:$L$114,$AD22,Conversion!EG$14:EG$114)</f>
        <v>0</v>
      </c>
      <c r="EH22" s="300">
        <f>SUMIF(Conversion!$L$14:$L$114,$AD22,Conversion!EH$14:EH$114)</f>
        <v>0</v>
      </c>
      <c r="EI22" s="300">
        <f>SUMIF(Conversion!$L$14:$L$114,$AD22,Conversion!EI$14:EI$114)</f>
        <v>0</v>
      </c>
      <c r="EJ22" s="300">
        <f>SUMIF(Conversion!$L$14:$L$114,$AD22,Conversion!EJ$14:EJ$114)</f>
        <v>0</v>
      </c>
      <c r="EK22" s="300">
        <f>SUMIF(Conversion!$L$14:$L$114,$AD22,Conversion!EK$14:EK$114)</f>
        <v>0</v>
      </c>
      <c r="EL22" s="300">
        <f>SUMIF(Conversion!$L$14:$L$114,$AD22,Conversion!EL$14:EL$114)</f>
        <v>0</v>
      </c>
      <c r="EM22" s="300">
        <f>SUMIF(Conversion!$L$14:$L$114,$AD22,Conversion!EM$14:EM$114)</f>
        <v>0</v>
      </c>
      <c r="EN22" s="300">
        <f>SUMIF(Conversion!$L$14:$L$114,$AD22,Conversion!EN$14:EN$114)</f>
        <v>0</v>
      </c>
      <c r="EO22" s="300">
        <f>SUMIF(Conversion!$L$14:$L$114,$AD22,Conversion!EO$14:EO$114)</f>
        <v>0</v>
      </c>
      <c r="EP22" s="300">
        <f>SUMIF(Conversion!$L$14:$L$114,$AD22,Conversion!EP$14:EP$114)</f>
        <v>0</v>
      </c>
      <c r="EQ22" s="300">
        <f>SUMIF(Conversion!$L$14:$L$114,$AD22,Conversion!EQ$14:EQ$114)</f>
        <v>0</v>
      </c>
      <c r="ER22" s="300">
        <f>SUMIF(Conversion!$L$14:$L$114,$AD22,Conversion!ER$14:ER$114)</f>
        <v>0</v>
      </c>
      <c r="ES22" s="300">
        <f>SUMIF(Conversion!$L$14:$L$114,$AD22,Conversion!ES$14:ES$114)</f>
        <v>0</v>
      </c>
      <c r="ET22" s="300">
        <f>SUMIF(Conversion!$L$14:$L$114,$AD22,Conversion!ET$14:ET$114)</f>
        <v>0</v>
      </c>
      <c r="EU22" s="300">
        <f>SUMIF(Conversion!$L$14:$L$114,$AD22,Conversion!EU$14:EU$114)</f>
        <v>0</v>
      </c>
      <c r="EV22" s="300">
        <f>SUMIF(Conversion!$L$14:$L$114,$AD22,Conversion!EV$14:EV$114)</f>
        <v>0</v>
      </c>
      <c r="EW22" s="300">
        <f>SUMIF(Conversion!$L$14:$L$114,$AD22,Conversion!EW$14:EW$114)</f>
        <v>0</v>
      </c>
      <c r="EX22" s="300">
        <f>SUMIF(Conversion!$L$14:$L$114,$AD22,Conversion!EX$14:EX$114)</f>
        <v>0</v>
      </c>
      <c r="EY22" s="261"/>
      <c r="EZ22" s="87"/>
      <c r="FB22" s="261"/>
    </row>
    <row r="23" spans="1:158" ht="12.75" hidden="1" customHeight="1" outlineLevel="2">
      <c r="A23" s="303">
        <v>8</v>
      </c>
      <c r="B23" s="303"/>
      <c r="C23" s="892" t="str">
        <f>Constants!F56</f>
        <v>proj-Other</v>
      </c>
      <c r="E23" s="323"/>
      <c r="F23" s="324"/>
      <c r="G23" s="324"/>
      <c r="H23" s="324"/>
      <c r="I23" s="324"/>
      <c r="J23" s="324"/>
      <c r="K23" s="324"/>
      <c r="L23" s="324"/>
      <c r="M23" s="324"/>
      <c r="N23" s="324"/>
      <c r="O23" s="324"/>
      <c r="P23" s="324"/>
      <c r="Q23" s="324"/>
      <c r="R23" s="324"/>
      <c r="S23" s="324"/>
      <c r="T23" s="324"/>
      <c r="U23" s="324"/>
      <c r="V23" s="325"/>
      <c r="W23" s="324"/>
      <c r="X23" s="324"/>
      <c r="Y23" s="324"/>
      <c r="Z23" s="324"/>
      <c r="AA23" s="324"/>
      <c r="AB23" s="323"/>
      <c r="AC23" s="326"/>
      <c r="AD23" s="683" t="str">
        <f>Constants!E56</f>
        <v>pZ</v>
      </c>
      <c r="AE23" s="304">
        <f t="shared" si="20"/>
        <v>0</v>
      </c>
      <c r="AF23" s="299">
        <f>SUMIF(Conversion!$L$14:$L$114,$AD23,Conversion!AF$14:AF$114)</f>
        <v>0</v>
      </c>
      <c r="AG23" s="300">
        <f>SUMIF(Conversion!$L$14:$L$114,$AD23,Conversion!AG$14:AG$114)</f>
        <v>0</v>
      </c>
      <c r="AH23" s="300">
        <f>SUMIF(Conversion!$L$14:$L$114,$AD23,Conversion!AH$14:AH$114)</f>
        <v>0</v>
      </c>
      <c r="AI23" s="300">
        <f>SUMIF(Conversion!$L$14:$L$114,$AD23,Conversion!AI$14:AI$114)</f>
        <v>0</v>
      </c>
      <c r="AJ23" s="300">
        <f>SUMIF(Conversion!$L$14:$L$114,$AD23,Conversion!AJ$14:AJ$114)</f>
        <v>0</v>
      </c>
      <c r="AK23" s="300">
        <f>SUMIF(Conversion!$L$14:$L$114,$AD23,Conversion!AK$14:AK$114)</f>
        <v>0</v>
      </c>
      <c r="AL23" s="300">
        <f>SUMIF(Conversion!$L$14:$L$114,$AD23,Conversion!AL$14:AL$114)</f>
        <v>0</v>
      </c>
      <c r="AM23" s="300">
        <f>SUMIF(Conversion!$L$14:$L$114,$AD23,Conversion!AM$14:AM$114)</f>
        <v>0</v>
      </c>
      <c r="AN23" s="300">
        <f>SUMIF(Conversion!$L$14:$L$114,$AD23,Conversion!AN$14:AN$114)</f>
        <v>0</v>
      </c>
      <c r="AO23" s="300">
        <f>SUMIF(Conversion!$L$14:$L$114,$AD23,Conversion!AO$14:AO$114)</f>
        <v>0</v>
      </c>
      <c r="AP23" s="300">
        <f>SUMIF(Conversion!$L$14:$L$114,$AD23,Conversion!AP$14:AP$114)</f>
        <v>0</v>
      </c>
      <c r="AQ23" s="300">
        <f>SUMIF(Conversion!$L$14:$L$114,$AD23,Conversion!AQ$14:AQ$114)</f>
        <v>0</v>
      </c>
      <c r="AR23" s="300">
        <f>SUMIF(Conversion!$L$14:$L$114,$AD23,Conversion!AR$14:AR$114)</f>
        <v>0</v>
      </c>
      <c r="AS23" s="300">
        <f>SUMIF(Conversion!$L$14:$L$114,$AD23,Conversion!AS$14:AS$114)</f>
        <v>0</v>
      </c>
      <c r="AT23" s="300">
        <f>SUMIF(Conversion!$L$14:$L$114,$AD23,Conversion!AT$14:AT$114)</f>
        <v>0</v>
      </c>
      <c r="AU23" s="300">
        <f>SUMIF(Conversion!$L$14:$L$114,$AD23,Conversion!AU$14:AU$114)</f>
        <v>0</v>
      </c>
      <c r="AV23" s="300">
        <f>SUMIF(Conversion!$L$14:$L$114,$AD23,Conversion!AV$14:AV$114)</f>
        <v>0</v>
      </c>
      <c r="AW23" s="300">
        <f>SUMIF(Conversion!$L$14:$L$114,$AD23,Conversion!AW$14:AW$114)</f>
        <v>0</v>
      </c>
      <c r="AX23" s="300">
        <f>SUMIF(Conversion!$L$14:$L$114,$AD23,Conversion!AX$14:AX$114)</f>
        <v>0</v>
      </c>
      <c r="AY23" s="300">
        <f>SUMIF(Conversion!$L$14:$L$114,$AD23,Conversion!AY$14:AY$114)</f>
        <v>0</v>
      </c>
      <c r="AZ23" s="300">
        <f>SUMIF(Conversion!$L$14:$L$114,$AD23,Conversion!AZ$14:AZ$114)</f>
        <v>0</v>
      </c>
      <c r="BA23" s="300">
        <f>SUMIF(Conversion!$L$14:$L$114,$AD23,Conversion!BA$14:BA$114)</f>
        <v>0</v>
      </c>
      <c r="BB23" s="300">
        <f>SUMIF(Conversion!$L$14:$L$114,$AD23,Conversion!BB$14:BB$114)</f>
        <v>0</v>
      </c>
      <c r="BC23" s="300">
        <f>SUMIF(Conversion!$L$14:$L$114,$AD23,Conversion!BC$14:BC$114)</f>
        <v>0</v>
      </c>
      <c r="BD23" s="300">
        <f>SUMIF(Conversion!$L$14:$L$114,$AD23,Conversion!BD$14:BD$114)</f>
        <v>0</v>
      </c>
      <c r="BE23" s="300">
        <f>SUMIF(Conversion!$L$14:$L$114,$AD23,Conversion!BE$14:BE$114)</f>
        <v>0</v>
      </c>
      <c r="BF23" s="300">
        <f>SUMIF(Conversion!$L$14:$L$114,$AD23,Conversion!BF$14:BF$114)</f>
        <v>0</v>
      </c>
      <c r="BG23" s="300">
        <f>SUMIF(Conversion!$L$14:$L$114,$AD23,Conversion!BG$14:BG$114)</f>
        <v>0</v>
      </c>
      <c r="BH23" s="300">
        <f>SUMIF(Conversion!$L$14:$L$114,$AD23,Conversion!BH$14:BH$114)</f>
        <v>0</v>
      </c>
      <c r="BI23" s="300">
        <f>SUMIF(Conversion!$L$14:$L$114,$AD23,Conversion!BI$14:BI$114)</f>
        <v>0</v>
      </c>
      <c r="BJ23" s="300">
        <f>SUMIF(Conversion!$L$14:$L$114,$AD23,Conversion!BJ$14:BJ$114)</f>
        <v>0</v>
      </c>
      <c r="BK23" s="300">
        <f>SUMIF(Conversion!$L$14:$L$114,$AD23,Conversion!BK$14:BK$114)</f>
        <v>0</v>
      </c>
      <c r="BL23" s="300">
        <f>SUMIF(Conversion!$L$14:$L$114,$AD23,Conversion!BL$14:BL$114)</f>
        <v>0</v>
      </c>
      <c r="BM23" s="300">
        <f>SUMIF(Conversion!$L$14:$L$114,$AD23,Conversion!BM$14:BM$114)</f>
        <v>0</v>
      </c>
      <c r="BN23" s="300">
        <f>SUMIF(Conversion!$L$14:$L$114,$AD23,Conversion!BN$14:BN$114)</f>
        <v>0</v>
      </c>
      <c r="BO23" s="300">
        <f>SUMIF(Conversion!$L$14:$L$114,$AD23,Conversion!BO$14:BO$114)</f>
        <v>0</v>
      </c>
      <c r="BP23" s="300">
        <f>SUMIF(Conversion!$L$14:$L$114,$AD23,Conversion!BP$14:BP$114)</f>
        <v>0</v>
      </c>
      <c r="BQ23" s="300">
        <f>SUMIF(Conversion!$L$14:$L$114,$AD23,Conversion!BQ$14:BQ$114)</f>
        <v>0</v>
      </c>
      <c r="BR23" s="300">
        <f>SUMIF(Conversion!$L$14:$L$114,$AD23,Conversion!BR$14:BR$114)</f>
        <v>0</v>
      </c>
      <c r="BS23" s="300">
        <f>SUMIF(Conversion!$L$14:$L$114,$AD23,Conversion!BS$14:BS$114)</f>
        <v>0</v>
      </c>
      <c r="BT23" s="300">
        <f>SUMIF(Conversion!$L$14:$L$114,$AD23,Conversion!BT$14:BT$114)</f>
        <v>0</v>
      </c>
      <c r="BU23" s="300">
        <f>SUMIF(Conversion!$L$14:$L$114,$AD23,Conversion!BU$14:BU$114)</f>
        <v>0</v>
      </c>
      <c r="BV23" s="300">
        <f>SUMIF(Conversion!$L$14:$L$114,$AD23,Conversion!BV$14:BV$114)</f>
        <v>0</v>
      </c>
      <c r="BW23" s="300">
        <f>SUMIF(Conversion!$L$14:$L$114,$AD23,Conversion!BW$14:BW$114)</f>
        <v>0</v>
      </c>
      <c r="BX23" s="300">
        <f>SUMIF(Conversion!$L$14:$L$114,$AD23,Conversion!BX$14:BX$114)</f>
        <v>0</v>
      </c>
      <c r="BY23" s="300">
        <f>SUMIF(Conversion!$L$14:$L$114,$AD23,Conversion!BY$14:BY$114)</f>
        <v>0</v>
      </c>
      <c r="BZ23" s="300">
        <f>SUMIF(Conversion!$L$14:$L$114,$AD23,Conversion!BZ$14:BZ$114)</f>
        <v>0</v>
      </c>
      <c r="CA23" s="300">
        <f>SUMIF(Conversion!$L$14:$L$114,$AD23,Conversion!CA$14:CA$114)</f>
        <v>0</v>
      </c>
      <c r="CB23" s="300">
        <f>SUMIF(Conversion!$L$14:$L$114,$AD23,Conversion!CB$14:CB$114)</f>
        <v>0</v>
      </c>
      <c r="CC23" s="300">
        <f>SUMIF(Conversion!$L$14:$L$114,$AD23,Conversion!CC$14:CC$114)</f>
        <v>0</v>
      </c>
      <c r="CD23" s="300">
        <f>SUMIF(Conversion!$L$14:$L$114,$AD23,Conversion!CD$14:CD$114)</f>
        <v>0</v>
      </c>
      <c r="CE23" s="300">
        <f>SUMIF(Conversion!$L$14:$L$114,$AD23,Conversion!CE$14:CE$114)</f>
        <v>0</v>
      </c>
      <c r="CF23" s="300">
        <f>SUMIF(Conversion!$L$14:$L$114,$AD23,Conversion!CF$14:CF$114)</f>
        <v>0</v>
      </c>
      <c r="CG23" s="300">
        <f>SUMIF(Conversion!$L$14:$L$114,$AD23,Conversion!CG$14:CG$114)</f>
        <v>0</v>
      </c>
      <c r="CH23" s="300">
        <f>SUMIF(Conversion!$L$14:$L$114,$AD23,Conversion!CH$14:CH$114)</f>
        <v>0</v>
      </c>
      <c r="CI23" s="300">
        <f>SUMIF(Conversion!$L$14:$L$114,$AD23,Conversion!CI$14:CI$114)</f>
        <v>0</v>
      </c>
      <c r="CJ23" s="300">
        <f>SUMIF(Conversion!$L$14:$L$114,$AD23,Conversion!CJ$14:CJ$114)</f>
        <v>0</v>
      </c>
      <c r="CK23" s="300">
        <f>SUMIF(Conversion!$L$14:$L$114,$AD23,Conversion!CK$14:CK$114)</f>
        <v>0</v>
      </c>
      <c r="CL23" s="300">
        <f>SUMIF(Conversion!$L$14:$L$114,$AD23,Conversion!CL$14:CL$114)</f>
        <v>0</v>
      </c>
      <c r="CM23" s="300">
        <f>SUMIF(Conversion!$L$14:$L$114,$AD23,Conversion!CM$14:CM$114)</f>
        <v>0</v>
      </c>
      <c r="CN23" s="300">
        <f>SUMIF(Conversion!$L$14:$L$114,$AD23,Conversion!CN$14:CN$114)</f>
        <v>0</v>
      </c>
      <c r="CO23" s="300">
        <f>SUMIF(Conversion!$L$14:$L$114,$AD23,Conversion!CO$14:CO$114)</f>
        <v>0</v>
      </c>
      <c r="CP23" s="300">
        <f>SUMIF(Conversion!$L$14:$L$114,$AD23,Conversion!CP$14:CP$114)</f>
        <v>0</v>
      </c>
      <c r="CQ23" s="300">
        <f>SUMIF(Conversion!$L$14:$L$114,$AD23,Conversion!CQ$14:CQ$114)</f>
        <v>0</v>
      </c>
      <c r="CR23" s="300">
        <f>SUMIF(Conversion!$L$14:$L$114,$AD23,Conversion!CR$14:CR$114)</f>
        <v>0</v>
      </c>
      <c r="CS23" s="300">
        <f>SUMIF(Conversion!$L$14:$L$114,$AD23,Conversion!CS$14:CS$114)</f>
        <v>0</v>
      </c>
      <c r="CT23" s="300">
        <f>SUMIF(Conversion!$L$14:$L$114,$AD23,Conversion!CT$14:CT$114)</f>
        <v>0</v>
      </c>
      <c r="CU23" s="300">
        <f>SUMIF(Conversion!$L$14:$L$114,$AD23,Conversion!CU$14:CU$114)</f>
        <v>0</v>
      </c>
      <c r="CV23" s="300">
        <f>SUMIF(Conversion!$L$14:$L$114,$AD23,Conversion!CV$14:CV$114)</f>
        <v>0</v>
      </c>
      <c r="CW23" s="300">
        <f>SUMIF(Conversion!$L$14:$L$114,$AD23,Conversion!CW$14:CW$114)</f>
        <v>0</v>
      </c>
      <c r="CX23" s="300">
        <f>SUMIF(Conversion!$L$14:$L$114,$AD23,Conversion!CX$14:CX$114)</f>
        <v>0</v>
      </c>
      <c r="CY23" s="300">
        <f>SUMIF(Conversion!$L$14:$L$114,$AD23,Conversion!CY$14:CY$114)</f>
        <v>0</v>
      </c>
      <c r="CZ23" s="300">
        <f>SUMIF(Conversion!$L$14:$L$114,$AD23,Conversion!CZ$14:CZ$114)</f>
        <v>0</v>
      </c>
      <c r="DA23" s="300">
        <f>SUMIF(Conversion!$L$14:$L$114,$AD23,Conversion!DA$14:DA$114)</f>
        <v>0</v>
      </c>
      <c r="DB23" s="300">
        <f>SUMIF(Conversion!$L$14:$L$114,$AD23,Conversion!DB$14:DB$114)</f>
        <v>0</v>
      </c>
      <c r="DC23" s="300">
        <f>SUMIF(Conversion!$L$14:$L$114,$AD23,Conversion!DC$14:DC$114)</f>
        <v>0</v>
      </c>
      <c r="DD23" s="300">
        <f>SUMIF(Conversion!$L$14:$L$114,$AD23,Conversion!DD$14:DD$114)</f>
        <v>0</v>
      </c>
      <c r="DE23" s="300">
        <f>SUMIF(Conversion!$L$14:$L$114,$AD23,Conversion!DE$14:DE$114)</f>
        <v>0</v>
      </c>
      <c r="DF23" s="300">
        <f>SUMIF(Conversion!$L$14:$L$114,$AD23,Conversion!DF$14:DF$114)</f>
        <v>0</v>
      </c>
      <c r="DG23" s="300">
        <f>SUMIF(Conversion!$L$14:$L$114,$AD23,Conversion!DG$14:DG$114)</f>
        <v>0</v>
      </c>
      <c r="DH23" s="300">
        <f>SUMIF(Conversion!$L$14:$L$114,$AD23,Conversion!DH$14:DH$114)</f>
        <v>0</v>
      </c>
      <c r="DI23" s="300">
        <f>SUMIF(Conversion!$L$14:$L$114,$AD23,Conversion!DI$14:DI$114)</f>
        <v>0</v>
      </c>
      <c r="DJ23" s="300">
        <f>SUMIF(Conversion!$L$14:$L$114,$AD23,Conversion!DJ$14:DJ$114)</f>
        <v>0</v>
      </c>
      <c r="DK23" s="300">
        <f>SUMIF(Conversion!$L$14:$L$114,$AD23,Conversion!DK$14:DK$114)</f>
        <v>0</v>
      </c>
      <c r="DL23" s="300">
        <f>SUMIF(Conversion!$L$14:$L$114,$AD23,Conversion!DL$14:DL$114)</f>
        <v>0</v>
      </c>
      <c r="DM23" s="300">
        <f>SUMIF(Conversion!$L$14:$L$114,$AD23,Conversion!DM$14:DM$114)</f>
        <v>0</v>
      </c>
      <c r="DN23" s="300">
        <f>SUMIF(Conversion!$L$14:$L$114,$AD23,Conversion!DN$14:DN$114)</f>
        <v>0</v>
      </c>
      <c r="DO23" s="300">
        <f>SUMIF(Conversion!$L$14:$L$114,$AD23,Conversion!DO$14:DO$114)</f>
        <v>0</v>
      </c>
      <c r="DP23" s="300">
        <f>SUMIF(Conversion!$L$14:$L$114,$AD23,Conversion!DP$14:DP$114)</f>
        <v>0</v>
      </c>
      <c r="DQ23" s="300">
        <f>SUMIF(Conversion!$L$14:$L$114,$AD23,Conversion!DQ$14:DQ$114)</f>
        <v>0</v>
      </c>
      <c r="DR23" s="300">
        <f>SUMIF(Conversion!$L$14:$L$114,$AD23,Conversion!DR$14:DR$114)</f>
        <v>0</v>
      </c>
      <c r="DS23" s="300">
        <f>SUMIF(Conversion!$L$14:$L$114,$AD23,Conversion!DS$14:DS$114)</f>
        <v>0</v>
      </c>
      <c r="DT23" s="300">
        <f>SUMIF(Conversion!$L$14:$L$114,$AD23,Conversion!DT$14:DT$114)</f>
        <v>0</v>
      </c>
      <c r="DU23" s="300">
        <f>SUMIF(Conversion!$L$14:$L$114,$AD23,Conversion!DU$14:DU$114)</f>
        <v>0</v>
      </c>
      <c r="DV23" s="300">
        <f>SUMIF(Conversion!$L$14:$L$114,$AD23,Conversion!DV$14:DV$114)</f>
        <v>0</v>
      </c>
      <c r="DW23" s="300">
        <f>SUMIF(Conversion!$L$14:$L$114,$AD23,Conversion!DW$14:DW$114)</f>
        <v>0</v>
      </c>
      <c r="DX23" s="300">
        <f>SUMIF(Conversion!$L$14:$L$114,$AD23,Conversion!DX$14:DX$114)</f>
        <v>0</v>
      </c>
      <c r="DY23" s="300">
        <f>SUMIF(Conversion!$L$14:$L$114,$AD23,Conversion!DY$14:DY$114)</f>
        <v>0</v>
      </c>
      <c r="DZ23" s="300">
        <f>SUMIF(Conversion!$L$14:$L$114,$AD23,Conversion!DZ$14:DZ$114)</f>
        <v>0</v>
      </c>
      <c r="EA23" s="300">
        <f>SUMIF(Conversion!$L$14:$L$114,$AD23,Conversion!EA$14:EA$114)</f>
        <v>0</v>
      </c>
      <c r="EB23" s="300">
        <f>SUMIF(Conversion!$L$14:$L$114,$AD23,Conversion!EB$14:EB$114)</f>
        <v>0</v>
      </c>
      <c r="EC23" s="300">
        <f>SUMIF(Conversion!$L$14:$L$114,$AD23,Conversion!EC$14:EC$114)</f>
        <v>0</v>
      </c>
      <c r="ED23" s="300">
        <f>SUMIF(Conversion!$L$14:$L$114,$AD23,Conversion!ED$14:ED$114)</f>
        <v>0</v>
      </c>
      <c r="EE23" s="300">
        <f>SUMIF(Conversion!$L$14:$L$114,$AD23,Conversion!EE$14:EE$114)</f>
        <v>0</v>
      </c>
      <c r="EF23" s="300">
        <f>SUMIF(Conversion!$L$14:$L$114,$AD23,Conversion!EF$14:EF$114)</f>
        <v>0</v>
      </c>
      <c r="EG23" s="300">
        <f>SUMIF(Conversion!$L$14:$L$114,$AD23,Conversion!EG$14:EG$114)</f>
        <v>0</v>
      </c>
      <c r="EH23" s="300">
        <f>SUMIF(Conversion!$L$14:$L$114,$AD23,Conversion!EH$14:EH$114)</f>
        <v>0</v>
      </c>
      <c r="EI23" s="300">
        <f>SUMIF(Conversion!$L$14:$L$114,$AD23,Conversion!EI$14:EI$114)</f>
        <v>0</v>
      </c>
      <c r="EJ23" s="300">
        <f>SUMIF(Conversion!$L$14:$L$114,$AD23,Conversion!EJ$14:EJ$114)</f>
        <v>0</v>
      </c>
      <c r="EK23" s="300">
        <f>SUMIF(Conversion!$L$14:$L$114,$AD23,Conversion!EK$14:EK$114)</f>
        <v>0</v>
      </c>
      <c r="EL23" s="300">
        <f>SUMIF(Conversion!$L$14:$L$114,$AD23,Conversion!EL$14:EL$114)</f>
        <v>0</v>
      </c>
      <c r="EM23" s="300">
        <f>SUMIF(Conversion!$L$14:$L$114,$AD23,Conversion!EM$14:EM$114)</f>
        <v>0</v>
      </c>
      <c r="EN23" s="300">
        <f>SUMIF(Conversion!$L$14:$L$114,$AD23,Conversion!EN$14:EN$114)</f>
        <v>0</v>
      </c>
      <c r="EO23" s="300">
        <f>SUMIF(Conversion!$L$14:$L$114,$AD23,Conversion!EO$14:EO$114)</f>
        <v>0</v>
      </c>
      <c r="EP23" s="300">
        <f>SUMIF(Conversion!$L$14:$L$114,$AD23,Conversion!EP$14:EP$114)</f>
        <v>0</v>
      </c>
      <c r="EQ23" s="300">
        <f>SUMIF(Conversion!$L$14:$L$114,$AD23,Conversion!EQ$14:EQ$114)</f>
        <v>0</v>
      </c>
      <c r="ER23" s="300">
        <f>SUMIF(Conversion!$L$14:$L$114,$AD23,Conversion!ER$14:ER$114)</f>
        <v>0</v>
      </c>
      <c r="ES23" s="300">
        <f>SUMIF(Conversion!$L$14:$L$114,$AD23,Conversion!ES$14:ES$114)</f>
        <v>0</v>
      </c>
      <c r="ET23" s="300">
        <f>SUMIF(Conversion!$L$14:$L$114,$AD23,Conversion!ET$14:ET$114)</f>
        <v>0</v>
      </c>
      <c r="EU23" s="300">
        <f>SUMIF(Conversion!$L$14:$L$114,$AD23,Conversion!EU$14:EU$114)</f>
        <v>0</v>
      </c>
      <c r="EV23" s="300">
        <f>SUMIF(Conversion!$L$14:$L$114,$AD23,Conversion!EV$14:EV$114)</f>
        <v>0</v>
      </c>
      <c r="EW23" s="300">
        <f>SUMIF(Conversion!$L$14:$L$114,$AD23,Conversion!EW$14:EW$114)</f>
        <v>0</v>
      </c>
      <c r="EX23" s="300">
        <f>SUMIF(Conversion!$L$14:$L$114,$AD23,Conversion!EX$14:EX$114)</f>
        <v>0</v>
      </c>
      <c r="EY23" s="261"/>
      <c r="EZ23" s="87"/>
      <c r="FB23" s="261"/>
    </row>
    <row r="24" spans="1:158" ht="12.75" hidden="1" customHeight="1" outlineLevel="2">
      <c r="A24" s="303">
        <v>9</v>
      </c>
      <c r="B24" s="303"/>
      <c r="C24" s="892" t="str">
        <f>Constants!F57</f>
        <v>proj-Hardware</v>
      </c>
      <c r="E24" s="323"/>
      <c r="F24" s="324"/>
      <c r="G24" s="324"/>
      <c r="H24" s="324"/>
      <c r="I24" s="324"/>
      <c r="J24" s="324"/>
      <c r="K24" s="324"/>
      <c r="L24" s="324"/>
      <c r="M24" s="324"/>
      <c r="N24" s="324"/>
      <c r="O24" s="324"/>
      <c r="P24" s="324"/>
      <c r="Q24" s="324"/>
      <c r="R24" s="324"/>
      <c r="S24" s="324"/>
      <c r="T24" s="324"/>
      <c r="U24" s="324"/>
      <c r="V24" s="325"/>
      <c r="W24" s="324"/>
      <c r="X24" s="324"/>
      <c r="Y24" s="324"/>
      <c r="Z24" s="324"/>
      <c r="AA24" s="324"/>
      <c r="AB24" s="323"/>
      <c r="AC24" s="326"/>
      <c r="AD24" s="683" t="str">
        <f>Constants!E57</f>
        <v>pHW</v>
      </c>
      <c r="AE24" s="304">
        <f t="shared" ca="1" si="20"/>
        <v>3459939.9819999998</v>
      </c>
      <c r="AF24" s="299">
        <f>SUMIF(Conversion!$L$14:$L$114,$AD24,Conversion!AF$14:AF$114)</f>
        <v>1160785.9820000001</v>
      </c>
      <c r="AG24" s="300">
        <f ca="1">SUMIF(Conversion!$L$14:$L$114,$AD24,Conversion!AG$14:AG$114)</f>
        <v>0</v>
      </c>
      <c r="AH24" s="300">
        <f ca="1">SUMIF(Conversion!$L$14:$L$114,$AD24,Conversion!AH$14:AH$114)</f>
        <v>0</v>
      </c>
      <c r="AI24" s="300">
        <f ca="1">SUMIF(Conversion!$L$14:$L$114,$AD24,Conversion!AI$14:AI$114)</f>
        <v>2299154</v>
      </c>
      <c r="AJ24" s="300">
        <f ca="1">SUMIF(Conversion!$L$14:$L$114,$AD24,Conversion!AJ$14:AJ$114)</f>
        <v>0</v>
      </c>
      <c r="AK24" s="300">
        <f ca="1">SUMIF(Conversion!$L$14:$L$114,$AD24,Conversion!AK$14:AK$114)</f>
        <v>0</v>
      </c>
      <c r="AL24" s="300">
        <f ca="1">SUMIF(Conversion!$L$14:$L$114,$AD24,Conversion!AL$14:AL$114)</f>
        <v>0</v>
      </c>
      <c r="AM24" s="300">
        <f ca="1">SUMIF(Conversion!$L$14:$L$114,$AD24,Conversion!AM$14:AM$114)</f>
        <v>0</v>
      </c>
      <c r="AN24" s="300">
        <f ca="1">SUMIF(Conversion!$L$14:$L$114,$AD24,Conversion!AN$14:AN$114)</f>
        <v>0</v>
      </c>
      <c r="AO24" s="300">
        <f ca="1">SUMIF(Conversion!$L$14:$L$114,$AD24,Conversion!AO$14:AO$114)</f>
        <v>0</v>
      </c>
      <c r="AP24" s="300">
        <f ca="1">SUMIF(Conversion!$L$14:$L$114,$AD24,Conversion!AP$14:AP$114)</f>
        <v>0</v>
      </c>
      <c r="AQ24" s="300">
        <f ca="1">SUMIF(Conversion!$L$14:$L$114,$AD24,Conversion!AQ$14:AQ$114)</f>
        <v>0</v>
      </c>
      <c r="AR24" s="300">
        <f ca="1">SUMIF(Conversion!$L$14:$L$114,$AD24,Conversion!AR$14:AR$114)</f>
        <v>0</v>
      </c>
      <c r="AS24" s="300">
        <f ca="1">SUMIF(Conversion!$L$14:$L$114,$AD24,Conversion!AS$14:AS$114)</f>
        <v>0</v>
      </c>
      <c r="AT24" s="300">
        <f ca="1">SUMIF(Conversion!$L$14:$L$114,$AD24,Conversion!AT$14:AT$114)</f>
        <v>0</v>
      </c>
      <c r="AU24" s="300">
        <f ca="1">SUMIF(Conversion!$L$14:$L$114,$AD24,Conversion!AU$14:AU$114)</f>
        <v>0</v>
      </c>
      <c r="AV24" s="300">
        <f ca="1">SUMIF(Conversion!$L$14:$L$114,$AD24,Conversion!AV$14:AV$114)</f>
        <v>0</v>
      </c>
      <c r="AW24" s="300">
        <f ca="1">SUMIF(Conversion!$L$14:$L$114,$AD24,Conversion!AW$14:AW$114)</f>
        <v>0</v>
      </c>
      <c r="AX24" s="300">
        <f ca="1">SUMIF(Conversion!$L$14:$L$114,$AD24,Conversion!AX$14:AX$114)</f>
        <v>0</v>
      </c>
      <c r="AY24" s="300">
        <f ca="1">SUMIF(Conversion!$L$14:$L$114,$AD24,Conversion!AY$14:AY$114)</f>
        <v>0</v>
      </c>
      <c r="AZ24" s="300">
        <f ca="1">SUMIF(Conversion!$L$14:$L$114,$AD24,Conversion!AZ$14:AZ$114)</f>
        <v>0</v>
      </c>
      <c r="BA24" s="300">
        <f ca="1">SUMIF(Conversion!$L$14:$L$114,$AD24,Conversion!BA$14:BA$114)</f>
        <v>0</v>
      </c>
      <c r="BB24" s="300">
        <f ca="1">SUMIF(Conversion!$L$14:$L$114,$AD24,Conversion!BB$14:BB$114)</f>
        <v>0</v>
      </c>
      <c r="BC24" s="300">
        <f ca="1">SUMIF(Conversion!$L$14:$L$114,$AD24,Conversion!BC$14:BC$114)</f>
        <v>0</v>
      </c>
      <c r="BD24" s="300">
        <f ca="1">SUMIF(Conversion!$L$14:$L$114,$AD24,Conversion!BD$14:BD$114)</f>
        <v>0</v>
      </c>
      <c r="BE24" s="300">
        <f ca="1">SUMIF(Conversion!$L$14:$L$114,$AD24,Conversion!BE$14:BE$114)</f>
        <v>0</v>
      </c>
      <c r="BF24" s="300">
        <f ca="1">SUMIF(Conversion!$L$14:$L$114,$AD24,Conversion!BF$14:BF$114)</f>
        <v>0</v>
      </c>
      <c r="BG24" s="300">
        <f ca="1">SUMIF(Conversion!$L$14:$L$114,$AD24,Conversion!BG$14:BG$114)</f>
        <v>0</v>
      </c>
      <c r="BH24" s="300">
        <f ca="1">SUMIF(Conversion!$L$14:$L$114,$AD24,Conversion!BH$14:BH$114)</f>
        <v>0</v>
      </c>
      <c r="BI24" s="300">
        <f ca="1">SUMIF(Conversion!$L$14:$L$114,$AD24,Conversion!BI$14:BI$114)</f>
        <v>0</v>
      </c>
      <c r="BJ24" s="300">
        <f ca="1">SUMIF(Conversion!$L$14:$L$114,$AD24,Conversion!BJ$14:BJ$114)</f>
        <v>0</v>
      </c>
      <c r="BK24" s="300">
        <f ca="1">SUMIF(Conversion!$L$14:$L$114,$AD24,Conversion!BK$14:BK$114)</f>
        <v>0</v>
      </c>
      <c r="BL24" s="300">
        <f ca="1">SUMIF(Conversion!$L$14:$L$114,$AD24,Conversion!BL$14:BL$114)</f>
        <v>0</v>
      </c>
      <c r="BM24" s="300">
        <f ca="1">SUMIF(Conversion!$L$14:$L$114,$AD24,Conversion!BM$14:BM$114)</f>
        <v>0</v>
      </c>
      <c r="BN24" s="300">
        <f ca="1">SUMIF(Conversion!$L$14:$L$114,$AD24,Conversion!BN$14:BN$114)</f>
        <v>0</v>
      </c>
      <c r="BO24" s="300">
        <f ca="1">SUMIF(Conversion!$L$14:$L$114,$AD24,Conversion!BO$14:BO$114)</f>
        <v>0</v>
      </c>
      <c r="BP24" s="300">
        <f ca="1">SUMIF(Conversion!$L$14:$L$114,$AD24,Conversion!BP$14:BP$114)</f>
        <v>0</v>
      </c>
      <c r="BQ24" s="300">
        <f ca="1">SUMIF(Conversion!$L$14:$L$114,$AD24,Conversion!BQ$14:BQ$114)</f>
        <v>0</v>
      </c>
      <c r="BR24" s="300">
        <f ca="1">SUMIF(Conversion!$L$14:$L$114,$AD24,Conversion!BR$14:BR$114)</f>
        <v>0</v>
      </c>
      <c r="BS24" s="300">
        <f ca="1">SUMIF(Conversion!$L$14:$L$114,$AD24,Conversion!BS$14:BS$114)</f>
        <v>0</v>
      </c>
      <c r="BT24" s="300">
        <f ca="1">SUMIF(Conversion!$L$14:$L$114,$AD24,Conversion!BT$14:BT$114)</f>
        <v>0</v>
      </c>
      <c r="BU24" s="300">
        <f ca="1">SUMIF(Conversion!$L$14:$L$114,$AD24,Conversion!BU$14:BU$114)</f>
        <v>0</v>
      </c>
      <c r="BV24" s="300">
        <f ca="1">SUMIF(Conversion!$L$14:$L$114,$AD24,Conversion!BV$14:BV$114)</f>
        <v>0</v>
      </c>
      <c r="BW24" s="300">
        <f ca="1">SUMIF(Conversion!$L$14:$L$114,$AD24,Conversion!BW$14:BW$114)</f>
        <v>0</v>
      </c>
      <c r="BX24" s="300">
        <f ca="1">SUMIF(Conversion!$L$14:$L$114,$AD24,Conversion!BX$14:BX$114)</f>
        <v>0</v>
      </c>
      <c r="BY24" s="300">
        <f ca="1">SUMIF(Conversion!$L$14:$L$114,$AD24,Conversion!BY$14:BY$114)</f>
        <v>0</v>
      </c>
      <c r="BZ24" s="300">
        <f ca="1">SUMIF(Conversion!$L$14:$L$114,$AD24,Conversion!BZ$14:BZ$114)</f>
        <v>0</v>
      </c>
      <c r="CA24" s="300">
        <f ca="1">SUMIF(Conversion!$L$14:$L$114,$AD24,Conversion!CA$14:CA$114)</f>
        <v>0</v>
      </c>
      <c r="CB24" s="300">
        <f ca="1">SUMIF(Conversion!$L$14:$L$114,$AD24,Conversion!CB$14:CB$114)</f>
        <v>0</v>
      </c>
      <c r="CC24" s="300">
        <f ca="1">SUMIF(Conversion!$L$14:$L$114,$AD24,Conversion!CC$14:CC$114)</f>
        <v>0</v>
      </c>
      <c r="CD24" s="300">
        <f ca="1">SUMIF(Conversion!$L$14:$L$114,$AD24,Conversion!CD$14:CD$114)</f>
        <v>0</v>
      </c>
      <c r="CE24" s="300">
        <f ca="1">SUMIF(Conversion!$L$14:$L$114,$AD24,Conversion!CE$14:CE$114)</f>
        <v>0</v>
      </c>
      <c r="CF24" s="300">
        <f ca="1">SUMIF(Conversion!$L$14:$L$114,$AD24,Conversion!CF$14:CF$114)</f>
        <v>0</v>
      </c>
      <c r="CG24" s="300">
        <f ca="1">SUMIF(Conversion!$L$14:$L$114,$AD24,Conversion!CG$14:CG$114)</f>
        <v>0</v>
      </c>
      <c r="CH24" s="300">
        <f ca="1">SUMIF(Conversion!$L$14:$L$114,$AD24,Conversion!CH$14:CH$114)</f>
        <v>0</v>
      </c>
      <c r="CI24" s="300">
        <f ca="1">SUMIF(Conversion!$L$14:$L$114,$AD24,Conversion!CI$14:CI$114)</f>
        <v>0</v>
      </c>
      <c r="CJ24" s="300">
        <f ca="1">SUMIF(Conversion!$L$14:$L$114,$AD24,Conversion!CJ$14:CJ$114)</f>
        <v>0</v>
      </c>
      <c r="CK24" s="300">
        <f ca="1">SUMIF(Conversion!$L$14:$L$114,$AD24,Conversion!CK$14:CK$114)</f>
        <v>0</v>
      </c>
      <c r="CL24" s="300">
        <f ca="1">SUMIF(Conversion!$L$14:$L$114,$AD24,Conversion!CL$14:CL$114)</f>
        <v>0</v>
      </c>
      <c r="CM24" s="300">
        <f ca="1">SUMIF(Conversion!$L$14:$L$114,$AD24,Conversion!CM$14:CM$114)</f>
        <v>0</v>
      </c>
      <c r="CN24" s="300">
        <f ca="1">SUMIF(Conversion!$L$14:$L$114,$AD24,Conversion!CN$14:CN$114)</f>
        <v>0</v>
      </c>
      <c r="CO24" s="300">
        <f ca="1">SUMIF(Conversion!$L$14:$L$114,$AD24,Conversion!CO$14:CO$114)</f>
        <v>0</v>
      </c>
      <c r="CP24" s="300">
        <f ca="1">SUMIF(Conversion!$L$14:$L$114,$AD24,Conversion!CP$14:CP$114)</f>
        <v>0</v>
      </c>
      <c r="CQ24" s="300">
        <f ca="1">SUMIF(Conversion!$L$14:$L$114,$AD24,Conversion!CQ$14:CQ$114)</f>
        <v>0</v>
      </c>
      <c r="CR24" s="300">
        <f ca="1">SUMIF(Conversion!$L$14:$L$114,$AD24,Conversion!CR$14:CR$114)</f>
        <v>0</v>
      </c>
      <c r="CS24" s="300">
        <f ca="1">SUMIF(Conversion!$L$14:$L$114,$AD24,Conversion!CS$14:CS$114)</f>
        <v>0</v>
      </c>
      <c r="CT24" s="300">
        <f ca="1">SUMIF(Conversion!$L$14:$L$114,$AD24,Conversion!CT$14:CT$114)</f>
        <v>0</v>
      </c>
      <c r="CU24" s="300">
        <f ca="1">SUMIF(Conversion!$L$14:$L$114,$AD24,Conversion!CU$14:CU$114)</f>
        <v>0</v>
      </c>
      <c r="CV24" s="300">
        <f ca="1">SUMIF(Conversion!$L$14:$L$114,$AD24,Conversion!CV$14:CV$114)</f>
        <v>0</v>
      </c>
      <c r="CW24" s="300">
        <f ca="1">SUMIF(Conversion!$L$14:$L$114,$AD24,Conversion!CW$14:CW$114)</f>
        <v>0</v>
      </c>
      <c r="CX24" s="300">
        <f ca="1">SUMIF(Conversion!$L$14:$L$114,$AD24,Conversion!CX$14:CX$114)</f>
        <v>0</v>
      </c>
      <c r="CY24" s="300">
        <f ca="1">SUMIF(Conversion!$L$14:$L$114,$AD24,Conversion!CY$14:CY$114)</f>
        <v>0</v>
      </c>
      <c r="CZ24" s="300">
        <f ca="1">SUMIF(Conversion!$L$14:$L$114,$AD24,Conversion!CZ$14:CZ$114)</f>
        <v>0</v>
      </c>
      <c r="DA24" s="300">
        <f ca="1">SUMIF(Conversion!$L$14:$L$114,$AD24,Conversion!DA$14:DA$114)</f>
        <v>0</v>
      </c>
      <c r="DB24" s="300">
        <f ca="1">SUMIF(Conversion!$L$14:$L$114,$AD24,Conversion!DB$14:DB$114)</f>
        <v>0</v>
      </c>
      <c r="DC24" s="300">
        <f ca="1">SUMIF(Conversion!$L$14:$L$114,$AD24,Conversion!DC$14:DC$114)</f>
        <v>0</v>
      </c>
      <c r="DD24" s="300">
        <f ca="1">SUMIF(Conversion!$L$14:$L$114,$AD24,Conversion!DD$14:DD$114)</f>
        <v>0</v>
      </c>
      <c r="DE24" s="300">
        <f ca="1">SUMIF(Conversion!$L$14:$L$114,$AD24,Conversion!DE$14:DE$114)</f>
        <v>0</v>
      </c>
      <c r="DF24" s="300">
        <f ca="1">SUMIF(Conversion!$L$14:$L$114,$AD24,Conversion!DF$14:DF$114)</f>
        <v>0</v>
      </c>
      <c r="DG24" s="300">
        <f ca="1">SUMIF(Conversion!$L$14:$L$114,$AD24,Conversion!DG$14:DG$114)</f>
        <v>0</v>
      </c>
      <c r="DH24" s="300">
        <f ca="1">SUMIF(Conversion!$L$14:$L$114,$AD24,Conversion!DH$14:DH$114)</f>
        <v>0</v>
      </c>
      <c r="DI24" s="300">
        <f ca="1">SUMIF(Conversion!$L$14:$L$114,$AD24,Conversion!DI$14:DI$114)</f>
        <v>0</v>
      </c>
      <c r="DJ24" s="300">
        <f ca="1">SUMIF(Conversion!$L$14:$L$114,$AD24,Conversion!DJ$14:DJ$114)</f>
        <v>0</v>
      </c>
      <c r="DK24" s="300">
        <f ca="1">SUMIF(Conversion!$L$14:$L$114,$AD24,Conversion!DK$14:DK$114)</f>
        <v>0</v>
      </c>
      <c r="DL24" s="300">
        <f ca="1">SUMIF(Conversion!$L$14:$L$114,$AD24,Conversion!DL$14:DL$114)</f>
        <v>0</v>
      </c>
      <c r="DM24" s="300">
        <f ca="1">SUMIF(Conversion!$L$14:$L$114,$AD24,Conversion!DM$14:DM$114)</f>
        <v>0</v>
      </c>
      <c r="DN24" s="300">
        <f ca="1">SUMIF(Conversion!$L$14:$L$114,$AD24,Conversion!DN$14:DN$114)</f>
        <v>0</v>
      </c>
      <c r="DO24" s="300">
        <f ca="1">SUMIF(Conversion!$L$14:$L$114,$AD24,Conversion!DO$14:DO$114)</f>
        <v>0</v>
      </c>
      <c r="DP24" s="300">
        <f ca="1">SUMIF(Conversion!$L$14:$L$114,$AD24,Conversion!DP$14:DP$114)</f>
        <v>0</v>
      </c>
      <c r="DQ24" s="300">
        <f ca="1">SUMIF(Conversion!$L$14:$L$114,$AD24,Conversion!DQ$14:DQ$114)</f>
        <v>0</v>
      </c>
      <c r="DR24" s="300">
        <f ca="1">SUMIF(Conversion!$L$14:$L$114,$AD24,Conversion!DR$14:DR$114)</f>
        <v>0</v>
      </c>
      <c r="DS24" s="300">
        <f ca="1">SUMIF(Conversion!$L$14:$L$114,$AD24,Conversion!DS$14:DS$114)</f>
        <v>0</v>
      </c>
      <c r="DT24" s="300">
        <f ca="1">SUMIF(Conversion!$L$14:$L$114,$AD24,Conversion!DT$14:DT$114)</f>
        <v>0</v>
      </c>
      <c r="DU24" s="300">
        <f ca="1">SUMIF(Conversion!$L$14:$L$114,$AD24,Conversion!DU$14:DU$114)</f>
        <v>0</v>
      </c>
      <c r="DV24" s="300">
        <f ca="1">SUMIF(Conversion!$L$14:$L$114,$AD24,Conversion!DV$14:DV$114)</f>
        <v>0</v>
      </c>
      <c r="DW24" s="300">
        <f ca="1">SUMIF(Conversion!$L$14:$L$114,$AD24,Conversion!DW$14:DW$114)</f>
        <v>0</v>
      </c>
      <c r="DX24" s="300">
        <f ca="1">SUMIF(Conversion!$L$14:$L$114,$AD24,Conversion!DX$14:DX$114)</f>
        <v>0</v>
      </c>
      <c r="DY24" s="300">
        <f ca="1">SUMIF(Conversion!$L$14:$L$114,$AD24,Conversion!DY$14:DY$114)</f>
        <v>0</v>
      </c>
      <c r="DZ24" s="300">
        <f ca="1">SUMIF(Conversion!$L$14:$L$114,$AD24,Conversion!DZ$14:DZ$114)</f>
        <v>0</v>
      </c>
      <c r="EA24" s="300">
        <f ca="1">SUMIF(Conversion!$L$14:$L$114,$AD24,Conversion!EA$14:EA$114)</f>
        <v>0</v>
      </c>
      <c r="EB24" s="300">
        <f ca="1">SUMIF(Conversion!$L$14:$L$114,$AD24,Conversion!EB$14:EB$114)</f>
        <v>0</v>
      </c>
      <c r="EC24" s="300">
        <f ca="1">SUMIF(Conversion!$L$14:$L$114,$AD24,Conversion!EC$14:EC$114)</f>
        <v>0</v>
      </c>
      <c r="ED24" s="300">
        <f ca="1">SUMIF(Conversion!$L$14:$L$114,$AD24,Conversion!ED$14:ED$114)</f>
        <v>0</v>
      </c>
      <c r="EE24" s="300">
        <f ca="1">SUMIF(Conversion!$L$14:$L$114,$AD24,Conversion!EE$14:EE$114)</f>
        <v>0</v>
      </c>
      <c r="EF24" s="300">
        <f ca="1">SUMIF(Conversion!$L$14:$L$114,$AD24,Conversion!EF$14:EF$114)</f>
        <v>0</v>
      </c>
      <c r="EG24" s="300">
        <f ca="1">SUMIF(Conversion!$L$14:$L$114,$AD24,Conversion!EG$14:EG$114)</f>
        <v>0</v>
      </c>
      <c r="EH24" s="300">
        <f ca="1">SUMIF(Conversion!$L$14:$L$114,$AD24,Conversion!EH$14:EH$114)</f>
        <v>0</v>
      </c>
      <c r="EI24" s="300">
        <f ca="1">SUMIF(Conversion!$L$14:$L$114,$AD24,Conversion!EI$14:EI$114)</f>
        <v>0</v>
      </c>
      <c r="EJ24" s="300">
        <f ca="1">SUMIF(Conversion!$L$14:$L$114,$AD24,Conversion!EJ$14:EJ$114)</f>
        <v>0</v>
      </c>
      <c r="EK24" s="300">
        <f ca="1">SUMIF(Conversion!$L$14:$L$114,$AD24,Conversion!EK$14:EK$114)</f>
        <v>0</v>
      </c>
      <c r="EL24" s="300">
        <f ca="1">SUMIF(Conversion!$L$14:$L$114,$AD24,Conversion!EL$14:EL$114)</f>
        <v>0</v>
      </c>
      <c r="EM24" s="300">
        <f ca="1">SUMIF(Conversion!$L$14:$L$114,$AD24,Conversion!EM$14:EM$114)</f>
        <v>0</v>
      </c>
      <c r="EN24" s="300">
        <f ca="1">SUMIF(Conversion!$L$14:$L$114,$AD24,Conversion!EN$14:EN$114)</f>
        <v>0</v>
      </c>
      <c r="EO24" s="300">
        <f ca="1">SUMIF(Conversion!$L$14:$L$114,$AD24,Conversion!EO$14:EO$114)</f>
        <v>0</v>
      </c>
      <c r="EP24" s="300">
        <f ca="1">SUMIF(Conversion!$L$14:$L$114,$AD24,Conversion!EP$14:EP$114)</f>
        <v>0</v>
      </c>
      <c r="EQ24" s="300">
        <f ca="1">SUMIF(Conversion!$L$14:$L$114,$AD24,Conversion!EQ$14:EQ$114)</f>
        <v>0</v>
      </c>
      <c r="ER24" s="300">
        <f ca="1">SUMIF(Conversion!$L$14:$L$114,$AD24,Conversion!ER$14:ER$114)</f>
        <v>0</v>
      </c>
      <c r="ES24" s="300">
        <f ca="1">SUMIF(Conversion!$L$14:$L$114,$AD24,Conversion!ES$14:ES$114)</f>
        <v>0</v>
      </c>
      <c r="ET24" s="300">
        <f ca="1">SUMIF(Conversion!$L$14:$L$114,$AD24,Conversion!ET$14:ET$114)</f>
        <v>0</v>
      </c>
      <c r="EU24" s="300">
        <f ca="1">SUMIF(Conversion!$L$14:$L$114,$AD24,Conversion!EU$14:EU$114)</f>
        <v>0</v>
      </c>
      <c r="EV24" s="300">
        <f ca="1">SUMIF(Conversion!$L$14:$L$114,$AD24,Conversion!EV$14:EV$114)</f>
        <v>0</v>
      </c>
      <c r="EW24" s="300">
        <f ca="1">SUMIF(Conversion!$L$14:$L$114,$AD24,Conversion!EW$14:EW$114)</f>
        <v>0</v>
      </c>
      <c r="EX24" s="300">
        <f ca="1">SUMIF(Conversion!$L$14:$L$114,$AD24,Conversion!EX$14:EX$114)</f>
        <v>0</v>
      </c>
      <c r="EY24" s="261"/>
      <c r="EZ24" s="87"/>
      <c r="FB24" s="261"/>
    </row>
    <row r="25" spans="1:158" ht="12.75" hidden="1" customHeight="1" outlineLevel="2">
      <c r="A25" s="303">
        <v>10</v>
      </c>
      <c r="B25" s="303"/>
      <c r="C25" s="892" t="str">
        <f>Constants!F58</f>
        <v>proj-Software</v>
      </c>
      <c r="E25" s="323"/>
      <c r="F25" s="324"/>
      <c r="G25" s="324"/>
      <c r="H25" s="324"/>
      <c r="I25" s="324"/>
      <c r="J25" s="324"/>
      <c r="K25" s="324"/>
      <c r="L25" s="324"/>
      <c r="M25" s="324"/>
      <c r="N25" s="324"/>
      <c r="O25" s="324"/>
      <c r="P25" s="324"/>
      <c r="Q25" s="324"/>
      <c r="R25" s="324"/>
      <c r="S25" s="324"/>
      <c r="T25" s="324"/>
      <c r="U25" s="324"/>
      <c r="V25" s="325"/>
      <c r="W25" s="324"/>
      <c r="X25" s="324"/>
      <c r="Y25" s="324"/>
      <c r="Z25" s="324"/>
      <c r="AA25" s="324"/>
      <c r="AB25" s="323"/>
      <c r="AC25" s="326"/>
      <c r="AD25" s="683" t="str">
        <f>Constants!E58</f>
        <v>pSW</v>
      </c>
      <c r="AE25" s="304">
        <f t="shared" ca="1" si="20"/>
        <v>1274366.3285794372</v>
      </c>
      <c r="AF25" s="299">
        <f>SUMIF(Conversion!$L$14:$L$114,$AD25,Conversion!AF$14:AF$114)</f>
        <v>0</v>
      </c>
      <c r="AG25" s="300">
        <f ca="1">SUMIF(Conversion!$L$14:$L$114,$AD25,Conversion!AG$14:AG$114)</f>
        <v>205409.10369919933</v>
      </c>
      <c r="AH25" s="300">
        <f ca="1">SUMIF(Conversion!$L$14:$L$114,$AD25,Conversion!AH$14:AH$114)</f>
        <v>0</v>
      </c>
      <c r="AI25" s="300">
        <f ca="1">SUMIF(Conversion!$L$14:$L$114,$AD25,Conversion!AI$14:AI$114)</f>
        <v>0</v>
      </c>
      <c r="AJ25" s="300">
        <f ca="1">SUMIF(Conversion!$L$14:$L$114,$AD25,Conversion!AJ$14:AJ$114)</f>
        <v>0</v>
      </c>
      <c r="AK25" s="300">
        <f ca="1">SUMIF(Conversion!$L$14:$L$114,$AD25,Conversion!AK$14:AK$114)</f>
        <v>0</v>
      </c>
      <c r="AL25" s="300">
        <f ca="1">SUMIF(Conversion!$L$14:$L$114,$AD25,Conversion!AL$14:AL$114)</f>
        <v>0</v>
      </c>
      <c r="AM25" s="300">
        <f ca="1">SUMIF(Conversion!$L$14:$L$114,$AD25,Conversion!AM$14:AM$114)</f>
        <v>0</v>
      </c>
      <c r="AN25" s="300">
        <f ca="1">SUMIF(Conversion!$L$14:$L$114,$AD25,Conversion!AN$14:AN$114)</f>
        <v>0</v>
      </c>
      <c r="AO25" s="300">
        <f ca="1">SUMIF(Conversion!$L$14:$L$114,$AD25,Conversion!AO$14:AO$114)</f>
        <v>0</v>
      </c>
      <c r="AP25" s="300">
        <f ca="1">SUMIF(Conversion!$L$14:$L$114,$AD25,Conversion!AP$14:AP$114)</f>
        <v>0</v>
      </c>
      <c r="AQ25" s="300">
        <f ca="1">SUMIF(Conversion!$L$14:$L$114,$AD25,Conversion!AQ$14:AQ$114)</f>
        <v>0</v>
      </c>
      <c r="AR25" s="300">
        <f ca="1">SUMIF(Conversion!$L$14:$L$114,$AD25,Conversion!AR$14:AR$114)</f>
        <v>0</v>
      </c>
      <c r="AS25" s="300">
        <f ca="1">SUMIF(Conversion!$L$14:$L$114,$AD25,Conversion!AS$14:AS$114)</f>
        <v>205409.10369919933</v>
      </c>
      <c r="AT25" s="300">
        <f ca="1">SUMIF(Conversion!$L$14:$L$114,$AD25,Conversion!AT$14:AT$114)</f>
        <v>0</v>
      </c>
      <c r="AU25" s="300">
        <f ca="1">SUMIF(Conversion!$L$14:$L$114,$AD25,Conversion!AU$14:AU$114)</f>
        <v>0</v>
      </c>
      <c r="AV25" s="300">
        <f ca="1">SUMIF(Conversion!$L$14:$L$114,$AD25,Conversion!AV$14:AV$114)</f>
        <v>0</v>
      </c>
      <c r="AW25" s="300">
        <f ca="1">SUMIF(Conversion!$L$14:$L$114,$AD25,Conversion!AW$14:AW$114)</f>
        <v>0</v>
      </c>
      <c r="AX25" s="300">
        <f ca="1">SUMIF(Conversion!$L$14:$L$114,$AD25,Conversion!AX$14:AX$114)</f>
        <v>0</v>
      </c>
      <c r="AY25" s="300">
        <f ca="1">SUMIF(Conversion!$L$14:$L$114,$AD25,Conversion!AY$14:AY$114)</f>
        <v>0</v>
      </c>
      <c r="AZ25" s="300">
        <f ca="1">SUMIF(Conversion!$L$14:$L$114,$AD25,Conversion!AZ$14:AZ$114)</f>
        <v>0</v>
      </c>
      <c r="BA25" s="300">
        <f ca="1">SUMIF(Conversion!$L$14:$L$114,$AD25,Conversion!BA$14:BA$114)</f>
        <v>0</v>
      </c>
      <c r="BB25" s="300">
        <f ca="1">SUMIF(Conversion!$L$14:$L$114,$AD25,Conversion!BB$14:BB$114)</f>
        <v>0</v>
      </c>
      <c r="BC25" s="300">
        <f ca="1">SUMIF(Conversion!$L$14:$L$114,$AD25,Conversion!BC$14:BC$114)</f>
        <v>0</v>
      </c>
      <c r="BD25" s="300">
        <f ca="1">SUMIF(Conversion!$L$14:$L$114,$AD25,Conversion!BD$14:BD$114)</f>
        <v>0</v>
      </c>
      <c r="BE25" s="300">
        <f ca="1">SUMIF(Conversion!$L$14:$L$114,$AD25,Conversion!BE$14:BE$114)</f>
        <v>209517.28577318334</v>
      </c>
      <c r="BF25" s="300">
        <f ca="1">SUMIF(Conversion!$L$14:$L$114,$AD25,Conversion!BF$14:BF$114)</f>
        <v>0</v>
      </c>
      <c r="BG25" s="300">
        <f ca="1">SUMIF(Conversion!$L$14:$L$114,$AD25,Conversion!BG$14:BG$114)</f>
        <v>0</v>
      </c>
      <c r="BH25" s="300">
        <f ca="1">SUMIF(Conversion!$L$14:$L$114,$AD25,Conversion!BH$14:BH$114)</f>
        <v>0</v>
      </c>
      <c r="BI25" s="300">
        <f ca="1">SUMIF(Conversion!$L$14:$L$114,$AD25,Conversion!BI$14:BI$114)</f>
        <v>0</v>
      </c>
      <c r="BJ25" s="300">
        <f ca="1">SUMIF(Conversion!$L$14:$L$114,$AD25,Conversion!BJ$14:BJ$114)</f>
        <v>0</v>
      </c>
      <c r="BK25" s="300">
        <f ca="1">SUMIF(Conversion!$L$14:$L$114,$AD25,Conversion!BK$14:BK$114)</f>
        <v>0</v>
      </c>
      <c r="BL25" s="300">
        <f ca="1">SUMIF(Conversion!$L$14:$L$114,$AD25,Conversion!BL$14:BL$114)</f>
        <v>0</v>
      </c>
      <c r="BM25" s="300">
        <f ca="1">SUMIF(Conversion!$L$14:$L$114,$AD25,Conversion!BM$14:BM$114)</f>
        <v>0</v>
      </c>
      <c r="BN25" s="300">
        <f ca="1">SUMIF(Conversion!$L$14:$L$114,$AD25,Conversion!BN$14:BN$114)</f>
        <v>0</v>
      </c>
      <c r="BO25" s="300">
        <f ca="1">SUMIF(Conversion!$L$14:$L$114,$AD25,Conversion!BO$14:BO$114)</f>
        <v>0</v>
      </c>
      <c r="BP25" s="300">
        <f ca="1">SUMIF(Conversion!$L$14:$L$114,$AD25,Conversion!BP$14:BP$114)</f>
        <v>0</v>
      </c>
      <c r="BQ25" s="300">
        <f ca="1">SUMIF(Conversion!$L$14:$L$114,$AD25,Conversion!BQ$14:BQ$114)</f>
        <v>213707.63148864699</v>
      </c>
      <c r="BR25" s="300">
        <f ca="1">SUMIF(Conversion!$L$14:$L$114,$AD25,Conversion!BR$14:BR$114)</f>
        <v>0</v>
      </c>
      <c r="BS25" s="300">
        <f ca="1">SUMIF(Conversion!$L$14:$L$114,$AD25,Conversion!BS$14:BS$114)</f>
        <v>0</v>
      </c>
      <c r="BT25" s="300">
        <f ca="1">SUMIF(Conversion!$L$14:$L$114,$AD25,Conversion!BT$14:BT$114)</f>
        <v>0</v>
      </c>
      <c r="BU25" s="300">
        <f ca="1">SUMIF(Conversion!$L$14:$L$114,$AD25,Conversion!BU$14:BU$114)</f>
        <v>0</v>
      </c>
      <c r="BV25" s="300">
        <f ca="1">SUMIF(Conversion!$L$14:$L$114,$AD25,Conversion!BV$14:BV$114)</f>
        <v>0</v>
      </c>
      <c r="BW25" s="300">
        <f ca="1">SUMIF(Conversion!$L$14:$L$114,$AD25,Conversion!BW$14:BW$114)</f>
        <v>0</v>
      </c>
      <c r="BX25" s="300">
        <f ca="1">SUMIF(Conversion!$L$14:$L$114,$AD25,Conversion!BX$14:BX$114)</f>
        <v>0</v>
      </c>
      <c r="BY25" s="300">
        <f ca="1">SUMIF(Conversion!$L$14:$L$114,$AD25,Conversion!BY$14:BY$114)</f>
        <v>0</v>
      </c>
      <c r="BZ25" s="300">
        <f ca="1">SUMIF(Conversion!$L$14:$L$114,$AD25,Conversion!BZ$14:BZ$114)</f>
        <v>0</v>
      </c>
      <c r="CA25" s="300">
        <f ca="1">SUMIF(Conversion!$L$14:$L$114,$AD25,Conversion!CA$14:CA$114)</f>
        <v>0</v>
      </c>
      <c r="CB25" s="300">
        <f ca="1">SUMIF(Conversion!$L$14:$L$114,$AD25,Conversion!CB$14:CB$114)</f>
        <v>0</v>
      </c>
      <c r="CC25" s="300">
        <f ca="1">SUMIF(Conversion!$L$14:$L$114,$AD25,Conversion!CC$14:CC$114)</f>
        <v>217981.78411841992</v>
      </c>
      <c r="CD25" s="300">
        <f ca="1">SUMIF(Conversion!$L$14:$L$114,$AD25,Conversion!CD$14:CD$114)</f>
        <v>0</v>
      </c>
      <c r="CE25" s="300">
        <f ca="1">SUMIF(Conversion!$L$14:$L$114,$AD25,Conversion!CE$14:CE$114)</f>
        <v>0</v>
      </c>
      <c r="CF25" s="300">
        <f ca="1">SUMIF(Conversion!$L$14:$L$114,$AD25,Conversion!CF$14:CF$114)</f>
        <v>0</v>
      </c>
      <c r="CG25" s="300">
        <f ca="1">SUMIF(Conversion!$L$14:$L$114,$AD25,Conversion!CG$14:CG$114)</f>
        <v>0</v>
      </c>
      <c r="CH25" s="300">
        <f ca="1">SUMIF(Conversion!$L$14:$L$114,$AD25,Conversion!CH$14:CH$114)</f>
        <v>0</v>
      </c>
      <c r="CI25" s="300">
        <f ca="1">SUMIF(Conversion!$L$14:$L$114,$AD25,Conversion!CI$14:CI$114)</f>
        <v>0</v>
      </c>
      <c r="CJ25" s="300">
        <f ca="1">SUMIF(Conversion!$L$14:$L$114,$AD25,Conversion!CJ$14:CJ$114)</f>
        <v>0</v>
      </c>
      <c r="CK25" s="300">
        <f ca="1">SUMIF(Conversion!$L$14:$L$114,$AD25,Conversion!CK$14:CK$114)</f>
        <v>0</v>
      </c>
      <c r="CL25" s="300">
        <f ca="1">SUMIF(Conversion!$L$14:$L$114,$AD25,Conversion!CL$14:CL$114)</f>
        <v>0</v>
      </c>
      <c r="CM25" s="300">
        <f ca="1">SUMIF(Conversion!$L$14:$L$114,$AD25,Conversion!CM$14:CM$114)</f>
        <v>0</v>
      </c>
      <c r="CN25" s="300">
        <f ca="1">SUMIF(Conversion!$L$14:$L$114,$AD25,Conversion!CN$14:CN$114)</f>
        <v>0</v>
      </c>
      <c r="CO25" s="300">
        <f ca="1">SUMIF(Conversion!$L$14:$L$114,$AD25,Conversion!CO$14:CO$114)</f>
        <v>222341.41980078831</v>
      </c>
      <c r="CP25" s="300">
        <f ca="1">SUMIF(Conversion!$L$14:$L$114,$AD25,Conversion!CP$14:CP$114)</f>
        <v>0</v>
      </c>
      <c r="CQ25" s="300">
        <f ca="1">SUMIF(Conversion!$L$14:$L$114,$AD25,Conversion!CQ$14:CQ$114)</f>
        <v>0</v>
      </c>
      <c r="CR25" s="300">
        <f ca="1">SUMIF(Conversion!$L$14:$L$114,$AD25,Conversion!CR$14:CR$114)</f>
        <v>0</v>
      </c>
      <c r="CS25" s="300">
        <f ca="1">SUMIF(Conversion!$L$14:$L$114,$AD25,Conversion!CS$14:CS$114)</f>
        <v>0</v>
      </c>
      <c r="CT25" s="300">
        <f ca="1">SUMIF(Conversion!$L$14:$L$114,$AD25,Conversion!CT$14:CT$114)</f>
        <v>0</v>
      </c>
      <c r="CU25" s="300">
        <f ca="1">SUMIF(Conversion!$L$14:$L$114,$AD25,Conversion!CU$14:CU$114)</f>
        <v>0</v>
      </c>
      <c r="CV25" s="300">
        <f ca="1">SUMIF(Conversion!$L$14:$L$114,$AD25,Conversion!CV$14:CV$114)</f>
        <v>0</v>
      </c>
      <c r="CW25" s="300">
        <f ca="1">SUMIF(Conversion!$L$14:$L$114,$AD25,Conversion!CW$14:CW$114)</f>
        <v>0</v>
      </c>
      <c r="CX25" s="300">
        <f ca="1">SUMIF(Conversion!$L$14:$L$114,$AD25,Conversion!CX$14:CX$114)</f>
        <v>0</v>
      </c>
      <c r="CY25" s="300">
        <f ca="1">SUMIF(Conversion!$L$14:$L$114,$AD25,Conversion!CY$14:CY$114)</f>
        <v>0</v>
      </c>
      <c r="CZ25" s="300">
        <f ca="1">SUMIF(Conversion!$L$14:$L$114,$AD25,Conversion!CZ$14:CZ$114)</f>
        <v>0</v>
      </c>
      <c r="DA25" s="300">
        <f ca="1">SUMIF(Conversion!$L$14:$L$114,$AD25,Conversion!DA$14:DA$114)</f>
        <v>0</v>
      </c>
      <c r="DB25" s="300">
        <f ca="1">SUMIF(Conversion!$L$14:$L$114,$AD25,Conversion!DB$14:DB$114)</f>
        <v>0</v>
      </c>
      <c r="DC25" s="300">
        <f ca="1">SUMIF(Conversion!$L$14:$L$114,$AD25,Conversion!DC$14:DC$114)</f>
        <v>0</v>
      </c>
      <c r="DD25" s="300">
        <f ca="1">SUMIF(Conversion!$L$14:$L$114,$AD25,Conversion!DD$14:DD$114)</f>
        <v>0</v>
      </c>
      <c r="DE25" s="300">
        <f ca="1">SUMIF(Conversion!$L$14:$L$114,$AD25,Conversion!DE$14:DE$114)</f>
        <v>0</v>
      </c>
      <c r="DF25" s="300">
        <f ca="1">SUMIF(Conversion!$L$14:$L$114,$AD25,Conversion!DF$14:DF$114)</f>
        <v>0</v>
      </c>
      <c r="DG25" s="300">
        <f ca="1">SUMIF(Conversion!$L$14:$L$114,$AD25,Conversion!DG$14:DG$114)</f>
        <v>0</v>
      </c>
      <c r="DH25" s="300">
        <f ca="1">SUMIF(Conversion!$L$14:$L$114,$AD25,Conversion!DH$14:DH$114)</f>
        <v>0</v>
      </c>
      <c r="DI25" s="300">
        <f ca="1">SUMIF(Conversion!$L$14:$L$114,$AD25,Conversion!DI$14:DI$114)</f>
        <v>0</v>
      </c>
      <c r="DJ25" s="300">
        <f ca="1">SUMIF(Conversion!$L$14:$L$114,$AD25,Conversion!DJ$14:DJ$114)</f>
        <v>0</v>
      </c>
      <c r="DK25" s="300">
        <f ca="1">SUMIF(Conversion!$L$14:$L$114,$AD25,Conversion!DK$14:DK$114)</f>
        <v>0</v>
      </c>
      <c r="DL25" s="300">
        <f ca="1">SUMIF(Conversion!$L$14:$L$114,$AD25,Conversion!DL$14:DL$114)</f>
        <v>0</v>
      </c>
      <c r="DM25" s="300">
        <f ca="1">SUMIF(Conversion!$L$14:$L$114,$AD25,Conversion!DM$14:DM$114)</f>
        <v>0</v>
      </c>
      <c r="DN25" s="300">
        <f ca="1">SUMIF(Conversion!$L$14:$L$114,$AD25,Conversion!DN$14:DN$114)</f>
        <v>0</v>
      </c>
      <c r="DO25" s="300">
        <f ca="1">SUMIF(Conversion!$L$14:$L$114,$AD25,Conversion!DO$14:DO$114)</f>
        <v>0</v>
      </c>
      <c r="DP25" s="300">
        <f ca="1">SUMIF(Conversion!$L$14:$L$114,$AD25,Conversion!DP$14:DP$114)</f>
        <v>0</v>
      </c>
      <c r="DQ25" s="300">
        <f ca="1">SUMIF(Conversion!$L$14:$L$114,$AD25,Conversion!DQ$14:DQ$114)</f>
        <v>0</v>
      </c>
      <c r="DR25" s="300">
        <f ca="1">SUMIF(Conversion!$L$14:$L$114,$AD25,Conversion!DR$14:DR$114)</f>
        <v>0</v>
      </c>
      <c r="DS25" s="300">
        <f ca="1">SUMIF(Conversion!$L$14:$L$114,$AD25,Conversion!DS$14:DS$114)</f>
        <v>0</v>
      </c>
      <c r="DT25" s="300">
        <f ca="1">SUMIF(Conversion!$L$14:$L$114,$AD25,Conversion!DT$14:DT$114)</f>
        <v>0</v>
      </c>
      <c r="DU25" s="300">
        <f ca="1">SUMIF(Conversion!$L$14:$L$114,$AD25,Conversion!DU$14:DU$114)</f>
        <v>0</v>
      </c>
      <c r="DV25" s="300">
        <f ca="1">SUMIF(Conversion!$L$14:$L$114,$AD25,Conversion!DV$14:DV$114)</f>
        <v>0</v>
      </c>
      <c r="DW25" s="300">
        <f ca="1">SUMIF(Conversion!$L$14:$L$114,$AD25,Conversion!DW$14:DW$114)</f>
        <v>0</v>
      </c>
      <c r="DX25" s="300">
        <f ca="1">SUMIF(Conversion!$L$14:$L$114,$AD25,Conversion!DX$14:DX$114)</f>
        <v>0</v>
      </c>
      <c r="DY25" s="300">
        <f ca="1">SUMIF(Conversion!$L$14:$L$114,$AD25,Conversion!DY$14:DY$114)</f>
        <v>0</v>
      </c>
      <c r="DZ25" s="300">
        <f ca="1">SUMIF(Conversion!$L$14:$L$114,$AD25,Conversion!DZ$14:DZ$114)</f>
        <v>0</v>
      </c>
      <c r="EA25" s="300">
        <f ca="1">SUMIF(Conversion!$L$14:$L$114,$AD25,Conversion!EA$14:EA$114)</f>
        <v>0</v>
      </c>
      <c r="EB25" s="300">
        <f ca="1">SUMIF(Conversion!$L$14:$L$114,$AD25,Conversion!EB$14:EB$114)</f>
        <v>0</v>
      </c>
      <c r="EC25" s="300">
        <f ca="1">SUMIF(Conversion!$L$14:$L$114,$AD25,Conversion!EC$14:EC$114)</f>
        <v>0</v>
      </c>
      <c r="ED25" s="300">
        <f ca="1">SUMIF(Conversion!$L$14:$L$114,$AD25,Conversion!ED$14:ED$114)</f>
        <v>0</v>
      </c>
      <c r="EE25" s="300">
        <f ca="1">SUMIF(Conversion!$L$14:$L$114,$AD25,Conversion!EE$14:EE$114)</f>
        <v>0</v>
      </c>
      <c r="EF25" s="300">
        <f ca="1">SUMIF(Conversion!$L$14:$L$114,$AD25,Conversion!EF$14:EF$114)</f>
        <v>0</v>
      </c>
      <c r="EG25" s="300">
        <f ca="1">SUMIF(Conversion!$L$14:$L$114,$AD25,Conversion!EG$14:EG$114)</f>
        <v>0</v>
      </c>
      <c r="EH25" s="300">
        <f ca="1">SUMIF(Conversion!$L$14:$L$114,$AD25,Conversion!EH$14:EH$114)</f>
        <v>0</v>
      </c>
      <c r="EI25" s="300">
        <f ca="1">SUMIF(Conversion!$L$14:$L$114,$AD25,Conversion!EI$14:EI$114)</f>
        <v>0</v>
      </c>
      <c r="EJ25" s="300">
        <f ca="1">SUMIF(Conversion!$L$14:$L$114,$AD25,Conversion!EJ$14:EJ$114)</f>
        <v>0</v>
      </c>
      <c r="EK25" s="300">
        <f ca="1">SUMIF(Conversion!$L$14:$L$114,$AD25,Conversion!EK$14:EK$114)</f>
        <v>0</v>
      </c>
      <c r="EL25" s="300">
        <f ca="1">SUMIF(Conversion!$L$14:$L$114,$AD25,Conversion!EL$14:EL$114)</f>
        <v>0</v>
      </c>
      <c r="EM25" s="300">
        <f ca="1">SUMIF(Conversion!$L$14:$L$114,$AD25,Conversion!EM$14:EM$114)</f>
        <v>0</v>
      </c>
      <c r="EN25" s="300">
        <f ca="1">SUMIF(Conversion!$L$14:$L$114,$AD25,Conversion!EN$14:EN$114)</f>
        <v>0</v>
      </c>
      <c r="EO25" s="300">
        <f ca="1">SUMIF(Conversion!$L$14:$L$114,$AD25,Conversion!EO$14:EO$114)</f>
        <v>0</v>
      </c>
      <c r="EP25" s="300">
        <f ca="1">SUMIF(Conversion!$L$14:$L$114,$AD25,Conversion!EP$14:EP$114)</f>
        <v>0</v>
      </c>
      <c r="EQ25" s="300">
        <f ca="1">SUMIF(Conversion!$L$14:$L$114,$AD25,Conversion!EQ$14:EQ$114)</f>
        <v>0</v>
      </c>
      <c r="ER25" s="300">
        <f ca="1">SUMIF(Conversion!$L$14:$L$114,$AD25,Conversion!ER$14:ER$114)</f>
        <v>0</v>
      </c>
      <c r="ES25" s="300">
        <f ca="1">SUMIF(Conversion!$L$14:$L$114,$AD25,Conversion!ES$14:ES$114)</f>
        <v>0</v>
      </c>
      <c r="ET25" s="300">
        <f ca="1">SUMIF(Conversion!$L$14:$L$114,$AD25,Conversion!ET$14:ET$114)</f>
        <v>0</v>
      </c>
      <c r="EU25" s="300">
        <f ca="1">SUMIF(Conversion!$L$14:$L$114,$AD25,Conversion!EU$14:EU$114)</f>
        <v>0</v>
      </c>
      <c r="EV25" s="300">
        <f ca="1">SUMIF(Conversion!$L$14:$L$114,$AD25,Conversion!EV$14:EV$114)</f>
        <v>0</v>
      </c>
      <c r="EW25" s="300">
        <f ca="1">SUMIF(Conversion!$L$14:$L$114,$AD25,Conversion!EW$14:EW$114)</f>
        <v>0</v>
      </c>
      <c r="EX25" s="300">
        <f ca="1">SUMIF(Conversion!$L$14:$L$114,$AD25,Conversion!EX$14:EX$114)</f>
        <v>0</v>
      </c>
      <c r="EY25" s="261"/>
      <c r="EZ25" s="87"/>
      <c r="FB25" s="261"/>
    </row>
    <row r="26" spans="1:158" ht="12.75" hidden="1" customHeight="1" outlineLevel="2">
      <c r="A26" s="303">
        <v>11</v>
      </c>
      <c r="B26" s="303"/>
      <c r="C26" s="892" t="str">
        <f>Constants!F59</f>
        <v>on-Service &amp; Account Management</v>
      </c>
      <c r="E26" s="323"/>
      <c r="F26" s="324"/>
      <c r="G26" s="324"/>
      <c r="H26" s="324"/>
      <c r="I26" s="324"/>
      <c r="J26" s="324"/>
      <c r="K26" s="324"/>
      <c r="L26" s="324"/>
      <c r="M26" s="324"/>
      <c r="N26" s="324"/>
      <c r="O26" s="324"/>
      <c r="P26" s="324"/>
      <c r="Q26" s="324"/>
      <c r="R26" s="324"/>
      <c r="S26" s="324"/>
      <c r="T26" s="324"/>
      <c r="U26" s="324"/>
      <c r="V26" s="325"/>
      <c r="W26" s="324"/>
      <c r="X26" s="324"/>
      <c r="Y26" s="324"/>
      <c r="Z26" s="324"/>
      <c r="AA26" s="324"/>
      <c r="AB26" s="323"/>
      <c r="AC26" s="326"/>
      <c r="AD26" s="683" t="str">
        <f>Constants!E59</f>
        <v>oS&amp;AM</v>
      </c>
      <c r="AE26" s="304">
        <f t="shared" si="20"/>
        <v>0</v>
      </c>
      <c r="AF26" s="299">
        <f>SUMIF(Conversion!$L$14:$L$114,$AD26,Conversion!AF$14:AF$114)</f>
        <v>0</v>
      </c>
      <c r="AG26" s="300">
        <f>SUMIF(Conversion!$L$14:$L$114,$AD26,Conversion!AG$14:AG$114)</f>
        <v>0</v>
      </c>
      <c r="AH26" s="300">
        <f>SUMIF(Conversion!$L$14:$L$114,$AD26,Conversion!AH$14:AH$114)</f>
        <v>0</v>
      </c>
      <c r="AI26" s="300">
        <f>SUMIF(Conversion!$L$14:$L$114,$AD26,Conversion!AI$14:AI$114)</f>
        <v>0</v>
      </c>
      <c r="AJ26" s="300">
        <f>SUMIF(Conversion!$L$14:$L$114,$AD26,Conversion!AJ$14:AJ$114)</f>
        <v>0</v>
      </c>
      <c r="AK26" s="300">
        <f>SUMIF(Conversion!$L$14:$L$114,$AD26,Conversion!AK$14:AK$114)</f>
        <v>0</v>
      </c>
      <c r="AL26" s="300">
        <f>SUMIF(Conversion!$L$14:$L$114,$AD26,Conversion!AL$14:AL$114)</f>
        <v>0</v>
      </c>
      <c r="AM26" s="300">
        <f>SUMIF(Conversion!$L$14:$L$114,$AD26,Conversion!AM$14:AM$114)</f>
        <v>0</v>
      </c>
      <c r="AN26" s="300">
        <f>SUMIF(Conversion!$L$14:$L$114,$AD26,Conversion!AN$14:AN$114)</f>
        <v>0</v>
      </c>
      <c r="AO26" s="300">
        <f>SUMIF(Conversion!$L$14:$L$114,$AD26,Conversion!AO$14:AO$114)</f>
        <v>0</v>
      </c>
      <c r="AP26" s="300">
        <f>SUMIF(Conversion!$L$14:$L$114,$AD26,Conversion!AP$14:AP$114)</f>
        <v>0</v>
      </c>
      <c r="AQ26" s="300">
        <f>SUMIF(Conversion!$L$14:$L$114,$AD26,Conversion!AQ$14:AQ$114)</f>
        <v>0</v>
      </c>
      <c r="AR26" s="300">
        <f>SUMIF(Conversion!$L$14:$L$114,$AD26,Conversion!AR$14:AR$114)</f>
        <v>0</v>
      </c>
      <c r="AS26" s="300">
        <f>SUMIF(Conversion!$L$14:$L$114,$AD26,Conversion!AS$14:AS$114)</f>
        <v>0</v>
      </c>
      <c r="AT26" s="300">
        <f>SUMIF(Conversion!$L$14:$L$114,$AD26,Conversion!AT$14:AT$114)</f>
        <v>0</v>
      </c>
      <c r="AU26" s="300">
        <f>SUMIF(Conversion!$L$14:$L$114,$AD26,Conversion!AU$14:AU$114)</f>
        <v>0</v>
      </c>
      <c r="AV26" s="300">
        <f>SUMIF(Conversion!$L$14:$L$114,$AD26,Conversion!AV$14:AV$114)</f>
        <v>0</v>
      </c>
      <c r="AW26" s="300">
        <f>SUMIF(Conversion!$L$14:$L$114,$AD26,Conversion!AW$14:AW$114)</f>
        <v>0</v>
      </c>
      <c r="AX26" s="300">
        <f>SUMIF(Conversion!$L$14:$L$114,$AD26,Conversion!AX$14:AX$114)</f>
        <v>0</v>
      </c>
      <c r="AY26" s="300">
        <f>SUMIF(Conversion!$L$14:$L$114,$AD26,Conversion!AY$14:AY$114)</f>
        <v>0</v>
      </c>
      <c r="AZ26" s="300">
        <f>SUMIF(Conversion!$L$14:$L$114,$AD26,Conversion!AZ$14:AZ$114)</f>
        <v>0</v>
      </c>
      <c r="BA26" s="300">
        <f>SUMIF(Conversion!$L$14:$L$114,$AD26,Conversion!BA$14:BA$114)</f>
        <v>0</v>
      </c>
      <c r="BB26" s="300">
        <f>SUMIF(Conversion!$L$14:$L$114,$AD26,Conversion!BB$14:BB$114)</f>
        <v>0</v>
      </c>
      <c r="BC26" s="300">
        <f>SUMIF(Conversion!$L$14:$L$114,$AD26,Conversion!BC$14:BC$114)</f>
        <v>0</v>
      </c>
      <c r="BD26" s="300">
        <f>SUMIF(Conversion!$L$14:$L$114,$AD26,Conversion!BD$14:BD$114)</f>
        <v>0</v>
      </c>
      <c r="BE26" s="300">
        <f>SUMIF(Conversion!$L$14:$L$114,$AD26,Conversion!BE$14:BE$114)</f>
        <v>0</v>
      </c>
      <c r="BF26" s="300">
        <f>SUMIF(Conversion!$L$14:$L$114,$AD26,Conversion!BF$14:BF$114)</f>
        <v>0</v>
      </c>
      <c r="BG26" s="300">
        <f>SUMIF(Conversion!$L$14:$L$114,$AD26,Conversion!BG$14:BG$114)</f>
        <v>0</v>
      </c>
      <c r="BH26" s="300">
        <f>SUMIF(Conversion!$L$14:$L$114,$AD26,Conversion!BH$14:BH$114)</f>
        <v>0</v>
      </c>
      <c r="BI26" s="300">
        <f>SUMIF(Conversion!$L$14:$L$114,$AD26,Conversion!BI$14:BI$114)</f>
        <v>0</v>
      </c>
      <c r="BJ26" s="300">
        <f>SUMIF(Conversion!$L$14:$L$114,$AD26,Conversion!BJ$14:BJ$114)</f>
        <v>0</v>
      </c>
      <c r="BK26" s="300">
        <f>SUMIF(Conversion!$L$14:$L$114,$AD26,Conversion!BK$14:BK$114)</f>
        <v>0</v>
      </c>
      <c r="BL26" s="300">
        <f>SUMIF(Conversion!$L$14:$L$114,$AD26,Conversion!BL$14:BL$114)</f>
        <v>0</v>
      </c>
      <c r="BM26" s="300">
        <f>SUMIF(Conversion!$L$14:$L$114,$AD26,Conversion!BM$14:BM$114)</f>
        <v>0</v>
      </c>
      <c r="BN26" s="300">
        <f>SUMIF(Conversion!$L$14:$L$114,$AD26,Conversion!BN$14:BN$114)</f>
        <v>0</v>
      </c>
      <c r="BO26" s="300">
        <f>SUMIF(Conversion!$L$14:$L$114,$AD26,Conversion!BO$14:BO$114)</f>
        <v>0</v>
      </c>
      <c r="BP26" s="300">
        <f>SUMIF(Conversion!$L$14:$L$114,$AD26,Conversion!BP$14:BP$114)</f>
        <v>0</v>
      </c>
      <c r="BQ26" s="300">
        <f>SUMIF(Conversion!$L$14:$L$114,$AD26,Conversion!BQ$14:BQ$114)</f>
        <v>0</v>
      </c>
      <c r="BR26" s="300">
        <f>SUMIF(Conversion!$L$14:$L$114,$AD26,Conversion!BR$14:BR$114)</f>
        <v>0</v>
      </c>
      <c r="BS26" s="300">
        <f>SUMIF(Conversion!$L$14:$L$114,$AD26,Conversion!BS$14:BS$114)</f>
        <v>0</v>
      </c>
      <c r="BT26" s="300">
        <f>SUMIF(Conversion!$L$14:$L$114,$AD26,Conversion!BT$14:BT$114)</f>
        <v>0</v>
      </c>
      <c r="BU26" s="300">
        <f>SUMIF(Conversion!$L$14:$L$114,$AD26,Conversion!BU$14:BU$114)</f>
        <v>0</v>
      </c>
      <c r="BV26" s="300">
        <f>SUMIF(Conversion!$L$14:$L$114,$AD26,Conversion!BV$14:BV$114)</f>
        <v>0</v>
      </c>
      <c r="BW26" s="300">
        <f>SUMIF(Conversion!$L$14:$L$114,$AD26,Conversion!BW$14:BW$114)</f>
        <v>0</v>
      </c>
      <c r="BX26" s="300">
        <f>SUMIF(Conversion!$L$14:$L$114,$AD26,Conversion!BX$14:BX$114)</f>
        <v>0</v>
      </c>
      <c r="BY26" s="300">
        <f>SUMIF(Conversion!$L$14:$L$114,$AD26,Conversion!BY$14:BY$114)</f>
        <v>0</v>
      </c>
      <c r="BZ26" s="300">
        <f>SUMIF(Conversion!$L$14:$L$114,$AD26,Conversion!BZ$14:BZ$114)</f>
        <v>0</v>
      </c>
      <c r="CA26" s="300">
        <f>SUMIF(Conversion!$L$14:$L$114,$AD26,Conversion!CA$14:CA$114)</f>
        <v>0</v>
      </c>
      <c r="CB26" s="300">
        <f>SUMIF(Conversion!$L$14:$L$114,$AD26,Conversion!CB$14:CB$114)</f>
        <v>0</v>
      </c>
      <c r="CC26" s="300">
        <f>SUMIF(Conversion!$L$14:$L$114,$AD26,Conversion!CC$14:CC$114)</f>
        <v>0</v>
      </c>
      <c r="CD26" s="300">
        <f>SUMIF(Conversion!$L$14:$L$114,$AD26,Conversion!CD$14:CD$114)</f>
        <v>0</v>
      </c>
      <c r="CE26" s="300">
        <f>SUMIF(Conversion!$L$14:$L$114,$AD26,Conversion!CE$14:CE$114)</f>
        <v>0</v>
      </c>
      <c r="CF26" s="300">
        <f>SUMIF(Conversion!$L$14:$L$114,$AD26,Conversion!CF$14:CF$114)</f>
        <v>0</v>
      </c>
      <c r="CG26" s="300">
        <f>SUMIF(Conversion!$L$14:$L$114,$AD26,Conversion!CG$14:CG$114)</f>
        <v>0</v>
      </c>
      <c r="CH26" s="300">
        <f>SUMIF(Conversion!$L$14:$L$114,$AD26,Conversion!CH$14:CH$114)</f>
        <v>0</v>
      </c>
      <c r="CI26" s="300">
        <f>SUMIF(Conversion!$L$14:$L$114,$AD26,Conversion!CI$14:CI$114)</f>
        <v>0</v>
      </c>
      <c r="CJ26" s="300">
        <f>SUMIF(Conversion!$L$14:$L$114,$AD26,Conversion!CJ$14:CJ$114)</f>
        <v>0</v>
      </c>
      <c r="CK26" s="300">
        <f>SUMIF(Conversion!$L$14:$L$114,$AD26,Conversion!CK$14:CK$114)</f>
        <v>0</v>
      </c>
      <c r="CL26" s="300">
        <f>SUMIF(Conversion!$L$14:$L$114,$AD26,Conversion!CL$14:CL$114)</f>
        <v>0</v>
      </c>
      <c r="CM26" s="300">
        <f>SUMIF(Conversion!$L$14:$L$114,$AD26,Conversion!CM$14:CM$114)</f>
        <v>0</v>
      </c>
      <c r="CN26" s="300">
        <f>SUMIF(Conversion!$L$14:$L$114,$AD26,Conversion!CN$14:CN$114)</f>
        <v>0</v>
      </c>
      <c r="CO26" s="300">
        <f>SUMIF(Conversion!$L$14:$L$114,$AD26,Conversion!CO$14:CO$114)</f>
        <v>0</v>
      </c>
      <c r="CP26" s="300">
        <f>SUMIF(Conversion!$L$14:$L$114,$AD26,Conversion!CP$14:CP$114)</f>
        <v>0</v>
      </c>
      <c r="CQ26" s="300">
        <f>SUMIF(Conversion!$L$14:$L$114,$AD26,Conversion!CQ$14:CQ$114)</f>
        <v>0</v>
      </c>
      <c r="CR26" s="300">
        <f>SUMIF(Conversion!$L$14:$L$114,$AD26,Conversion!CR$14:CR$114)</f>
        <v>0</v>
      </c>
      <c r="CS26" s="300">
        <f>SUMIF(Conversion!$L$14:$L$114,$AD26,Conversion!CS$14:CS$114)</f>
        <v>0</v>
      </c>
      <c r="CT26" s="300">
        <f>SUMIF(Conversion!$L$14:$L$114,$AD26,Conversion!CT$14:CT$114)</f>
        <v>0</v>
      </c>
      <c r="CU26" s="300">
        <f>SUMIF(Conversion!$L$14:$L$114,$AD26,Conversion!CU$14:CU$114)</f>
        <v>0</v>
      </c>
      <c r="CV26" s="300">
        <f>SUMIF(Conversion!$L$14:$L$114,$AD26,Conversion!CV$14:CV$114)</f>
        <v>0</v>
      </c>
      <c r="CW26" s="300">
        <f>SUMIF(Conversion!$L$14:$L$114,$AD26,Conversion!CW$14:CW$114)</f>
        <v>0</v>
      </c>
      <c r="CX26" s="300">
        <f>SUMIF(Conversion!$L$14:$L$114,$AD26,Conversion!CX$14:CX$114)</f>
        <v>0</v>
      </c>
      <c r="CY26" s="300">
        <f>SUMIF(Conversion!$L$14:$L$114,$AD26,Conversion!CY$14:CY$114)</f>
        <v>0</v>
      </c>
      <c r="CZ26" s="300">
        <f>SUMIF(Conversion!$L$14:$L$114,$AD26,Conversion!CZ$14:CZ$114)</f>
        <v>0</v>
      </c>
      <c r="DA26" s="300">
        <f>SUMIF(Conversion!$L$14:$L$114,$AD26,Conversion!DA$14:DA$114)</f>
        <v>0</v>
      </c>
      <c r="DB26" s="300">
        <f>SUMIF(Conversion!$L$14:$L$114,$AD26,Conversion!DB$14:DB$114)</f>
        <v>0</v>
      </c>
      <c r="DC26" s="300">
        <f>SUMIF(Conversion!$L$14:$L$114,$AD26,Conversion!DC$14:DC$114)</f>
        <v>0</v>
      </c>
      <c r="DD26" s="300">
        <f>SUMIF(Conversion!$L$14:$L$114,$AD26,Conversion!DD$14:DD$114)</f>
        <v>0</v>
      </c>
      <c r="DE26" s="300">
        <f>SUMIF(Conversion!$L$14:$L$114,$AD26,Conversion!DE$14:DE$114)</f>
        <v>0</v>
      </c>
      <c r="DF26" s="300">
        <f>SUMIF(Conversion!$L$14:$L$114,$AD26,Conversion!DF$14:DF$114)</f>
        <v>0</v>
      </c>
      <c r="DG26" s="300">
        <f>SUMIF(Conversion!$L$14:$L$114,$AD26,Conversion!DG$14:DG$114)</f>
        <v>0</v>
      </c>
      <c r="DH26" s="300">
        <f>SUMIF(Conversion!$L$14:$L$114,$AD26,Conversion!DH$14:DH$114)</f>
        <v>0</v>
      </c>
      <c r="DI26" s="300">
        <f>SUMIF(Conversion!$L$14:$L$114,$AD26,Conversion!DI$14:DI$114)</f>
        <v>0</v>
      </c>
      <c r="DJ26" s="300">
        <f>SUMIF(Conversion!$L$14:$L$114,$AD26,Conversion!DJ$14:DJ$114)</f>
        <v>0</v>
      </c>
      <c r="DK26" s="300">
        <f>SUMIF(Conversion!$L$14:$L$114,$AD26,Conversion!DK$14:DK$114)</f>
        <v>0</v>
      </c>
      <c r="DL26" s="300">
        <f>SUMIF(Conversion!$L$14:$L$114,$AD26,Conversion!DL$14:DL$114)</f>
        <v>0</v>
      </c>
      <c r="DM26" s="300">
        <f>SUMIF(Conversion!$L$14:$L$114,$AD26,Conversion!DM$14:DM$114)</f>
        <v>0</v>
      </c>
      <c r="DN26" s="300">
        <f>SUMIF(Conversion!$L$14:$L$114,$AD26,Conversion!DN$14:DN$114)</f>
        <v>0</v>
      </c>
      <c r="DO26" s="300">
        <f>SUMIF(Conversion!$L$14:$L$114,$AD26,Conversion!DO$14:DO$114)</f>
        <v>0</v>
      </c>
      <c r="DP26" s="300">
        <f>SUMIF(Conversion!$L$14:$L$114,$AD26,Conversion!DP$14:DP$114)</f>
        <v>0</v>
      </c>
      <c r="DQ26" s="300">
        <f>SUMIF(Conversion!$L$14:$L$114,$AD26,Conversion!DQ$14:DQ$114)</f>
        <v>0</v>
      </c>
      <c r="DR26" s="300">
        <f>SUMIF(Conversion!$L$14:$L$114,$AD26,Conversion!DR$14:DR$114)</f>
        <v>0</v>
      </c>
      <c r="DS26" s="300">
        <f>SUMIF(Conversion!$L$14:$L$114,$AD26,Conversion!DS$14:DS$114)</f>
        <v>0</v>
      </c>
      <c r="DT26" s="300">
        <f>SUMIF(Conversion!$L$14:$L$114,$AD26,Conversion!DT$14:DT$114)</f>
        <v>0</v>
      </c>
      <c r="DU26" s="300">
        <f>SUMIF(Conversion!$L$14:$L$114,$AD26,Conversion!DU$14:DU$114)</f>
        <v>0</v>
      </c>
      <c r="DV26" s="300">
        <f>SUMIF(Conversion!$L$14:$L$114,$AD26,Conversion!DV$14:DV$114)</f>
        <v>0</v>
      </c>
      <c r="DW26" s="300">
        <f>SUMIF(Conversion!$L$14:$L$114,$AD26,Conversion!DW$14:DW$114)</f>
        <v>0</v>
      </c>
      <c r="DX26" s="300">
        <f>SUMIF(Conversion!$L$14:$L$114,$AD26,Conversion!DX$14:DX$114)</f>
        <v>0</v>
      </c>
      <c r="DY26" s="300">
        <f>SUMIF(Conversion!$L$14:$L$114,$AD26,Conversion!DY$14:DY$114)</f>
        <v>0</v>
      </c>
      <c r="DZ26" s="300">
        <f>SUMIF(Conversion!$L$14:$L$114,$AD26,Conversion!DZ$14:DZ$114)</f>
        <v>0</v>
      </c>
      <c r="EA26" s="300">
        <f>SUMIF(Conversion!$L$14:$L$114,$AD26,Conversion!EA$14:EA$114)</f>
        <v>0</v>
      </c>
      <c r="EB26" s="300">
        <f>SUMIF(Conversion!$L$14:$L$114,$AD26,Conversion!EB$14:EB$114)</f>
        <v>0</v>
      </c>
      <c r="EC26" s="300">
        <f>SUMIF(Conversion!$L$14:$L$114,$AD26,Conversion!EC$14:EC$114)</f>
        <v>0</v>
      </c>
      <c r="ED26" s="300">
        <f>SUMIF(Conversion!$L$14:$L$114,$AD26,Conversion!ED$14:ED$114)</f>
        <v>0</v>
      </c>
      <c r="EE26" s="300">
        <f>SUMIF(Conversion!$L$14:$L$114,$AD26,Conversion!EE$14:EE$114)</f>
        <v>0</v>
      </c>
      <c r="EF26" s="300">
        <f>SUMIF(Conversion!$L$14:$L$114,$AD26,Conversion!EF$14:EF$114)</f>
        <v>0</v>
      </c>
      <c r="EG26" s="300">
        <f>SUMIF(Conversion!$L$14:$L$114,$AD26,Conversion!EG$14:EG$114)</f>
        <v>0</v>
      </c>
      <c r="EH26" s="300">
        <f>SUMIF(Conversion!$L$14:$L$114,$AD26,Conversion!EH$14:EH$114)</f>
        <v>0</v>
      </c>
      <c r="EI26" s="300">
        <f>SUMIF(Conversion!$L$14:$L$114,$AD26,Conversion!EI$14:EI$114)</f>
        <v>0</v>
      </c>
      <c r="EJ26" s="300">
        <f>SUMIF(Conversion!$L$14:$L$114,$AD26,Conversion!EJ$14:EJ$114)</f>
        <v>0</v>
      </c>
      <c r="EK26" s="300">
        <f>SUMIF(Conversion!$L$14:$L$114,$AD26,Conversion!EK$14:EK$114)</f>
        <v>0</v>
      </c>
      <c r="EL26" s="300">
        <f>SUMIF(Conversion!$L$14:$L$114,$AD26,Conversion!EL$14:EL$114)</f>
        <v>0</v>
      </c>
      <c r="EM26" s="300">
        <f>SUMIF(Conversion!$L$14:$L$114,$AD26,Conversion!EM$14:EM$114)</f>
        <v>0</v>
      </c>
      <c r="EN26" s="300">
        <f>SUMIF(Conversion!$L$14:$L$114,$AD26,Conversion!EN$14:EN$114)</f>
        <v>0</v>
      </c>
      <c r="EO26" s="300">
        <f>SUMIF(Conversion!$L$14:$L$114,$AD26,Conversion!EO$14:EO$114)</f>
        <v>0</v>
      </c>
      <c r="EP26" s="300">
        <f>SUMIF(Conversion!$L$14:$L$114,$AD26,Conversion!EP$14:EP$114)</f>
        <v>0</v>
      </c>
      <c r="EQ26" s="300">
        <f>SUMIF(Conversion!$L$14:$L$114,$AD26,Conversion!EQ$14:EQ$114)</f>
        <v>0</v>
      </c>
      <c r="ER26" s="300">
        <f>SUMIF(Conversion!$L$14:$L$114,$AD26,Conversion!ER$14:ER$114)</f>
        <v>0</v>
      </c>
      <c r="ES26" s="300">
        <f>SUMIF(Conversion!$L$14:$L$114,$AD26,Conversion!ES$14:ES$114)</f>
        <v>0</v>
      </c>
      <c r="ET26" s="300">
        <f>SUMIF(Conversion!$L$14:$L$114,$AD26,Conversion!ET$14:ET$114)</f>
        <v>0</v>
      </c>
      <c r="EU26" s="300">
        <f>SUMIF(Conversion!$L$14:$L$114,$AD26,Conversion!EU$14:EU$114)</f>
        <v>0</v>
      </c>
      <c r="EV26" s="300">
        <f>SUMIF(Conversion!$L$14:$L$114,$AD26,Conversion!EV$14:EV$114)</f>
        <v>0</v>
      </c>
      <c r="EW26" s="300">
        <f>SUMIF(Conversion!$L$14:$L$114,$AD26,Conversion!EW$14:EW$114)</f>
        <v>0</v>
      </c>
      <c r="EX26" s="300">
        <f>SUMIF(Conversion!$L$14:$L$114,$AD26,Conversion!EX$14:EX$114)</f>
        <v>0</v>
      </c>
      <c r="EY26" s="261"/>
      <c r="EZ26" s="87"/>
      <c r="FB26" s="261"/>
    </row>
    <row r="27" spans="1:158" ht="12.75" hidden="1" customHeight="1" outlineLevel="2">
      <c r="A27" s="303">
        <v>12</v>
      </c>
      <c r="B27" s="303"/>
      <c r="C27" s="892" t="str">
        <f>Constants!F60</f>
        <v>on-Contingency</v>
      </c>
      <c r="E27" s="323"/>
      <c r="F27" s="324"/>
      <c r="G27" s="324"/>
      <c r="H27" s="324"/>
      <c r="I27" s="324"/>
      <c r="J27" s="324"/>
      <c r="K27" s="324"/>
      <c r="L27" s="324"/>
      <c r="M27" s="324"/>
      <c r="N27" s="324"/>
      <c r="O27" s="324"/>
      <c r="P27" s="324"/>
      <c r="Q27" s="324"/>
      <c r="R27" s="324"/>
      <c r="S27" s="324"/>
      <c r="T27" s="324"/>
      <c r="U27" s="324"/>
      <c r="V27" s="325"/>
      <c r="W27" s="324"/>
      <c r="X27" s="324"/>
      <c r="Y27" s="324"/>
      <c r="Z27" s="324"/>
      <c r="AA27" s="324"/>
      <c r="AB27" s="323"/>
      <c r="AC27" s="326"/>
      <c r="AD27" s="683" t="str">
        <f>Constants!E60</f>
        <v>oRisk</v>
      </c>
      <c r="AE27" s="304">
        <f t="shared" ca="1" si="20"/>
        <v>1999699.3057919992</v>
      </c>
      <c r="AF27" s="299">
        <f>SUMIF(Conversion!$L$14:$L$114,$AD27,Conversion!AF$14:AF$114)</f>
        <v>0</v>
      </c>
      <c r="AG27" s="300">
        <f ca="1">SUMIF(Conversion!$L$14:$L$114,$AD27,Conversion!AG$14:AG$114)</f>
        <v>0</v>
      </c>
      <c r="AH27" s="300">
        <f ca="1">SUMIF(Conversion!$L$14:$L$114,$AD27,Conversion!AH$14:AH$114)</f>
        <v>30000</v>
      </c>
      <c r="AI27" s="300">
        <f ca="1">SUMIF(Conversion!$L$14:$L$114,$AD27,Conversion!AI$14:AI$114)</f>
        <v>30000</v>
      </c>
      <c r="AJ27" s="300">
        <f ca="1">SUMIF(Conversion!$L$14:$L$114,$AD27,Conversion!AJ$14:AJ$114)</f>
        <v>30000</v>
      </c>
      <c r="AK27" s="300">
        <f ca="1">SUMIF(Conversion!$L$14:$L$114,$AD27,Conversion!AK$14:AK$114)</f>
        <v>30000</v>
      </c>
      <c r="AL27" s="300">
        <f ca="1">SUMIF(Conversion!$L$14:$L$114,$AD27,Conversion!AL$14:AL$114)</f>
        <v>30000</v>
      </c>
      <c r="AM27" s="300">
        <f ca="1">SUMIF(Conversion!$L$14:$L$114,$AD27,Conversion!AM$14:AM$114)</f>
        <v>30000</v>
      </c>
      <c r="AN27" s="300">
        <f ca="1">SUMIF(Conversion!$L$14:$L$114,$AD27,Conversion!AN$14:AN$114)</f>
        <v>30000</v>
      </c>
      <c r="AO27" s="300">
        <f ca="1">SUMIF(Conversion!$L$14:$L$114,$AD27,Conversion!AO$14:AO$114)</f>
        <v>30000</v>
      </c>
      <c r="AP27" s="300">
        <f ca="1">SUMIF(Conversion!$L$14:$L$114,$AD27,Conversion!AP$14:AP$114)</f>
        <v>30000</v>
      </c>
      <c r="AQ27" s="300">
        <f ca="1">SUMIF(Conversion!$L$14:$L$114,$AD27,Conversion!AQ$14:AQ$114)</f>
        <v>30000</v>
      </c>
      <c r="AR27" s="300">
        <f ca="1">SUMIF(Conversion!$L$14:$L$114,$AD27,Conversion!AR$14:AR$114)</f>
        <v>30000</v>
      </c>
      <c r="AS27" s="300">
        <f ca="1">SUMIF(Conversion!$L$14:$L$114,$AD27,Conversion!AS$14:AS$114)</f>
        <v>30000</v>
      </c>
      <c r="AT27" s="300">
        <f ca="1">SUMIF(Conversion!$L$14:$L$114,$AD27,Conversion!AT$14:AT$114)</f>
        <v>30000</v>
      </c>
      <c r="AU27" s="300">
        <f ca="1">SUMIF(Conversion!$L$14:$L$114,$AD27,Conversion!AU$14:AU$114)</f>
        <v>30000</v>
      </c>
      <c r="AV27" s="300">
        <f ca="1">SUMIF(Conversion!$L$14:$L$114,$AD27,Conversion!AV$14:AV$114)</f>
        <v>30600</v>
      </c>
      <c r="AW27" s="300">
        <f ca="1">SUMIF(Conversion!$L$14:$L$114,$AD27,Conversion!AW$14:AW$114)</f>
        <v>30600</v>
      </c>
      <c r="AX27" s="300">
        <f ca="1">SUMIF(Conversion!$L$14:$L$114,$AD27,Conversion!AX$14:AX$114)</f>
        <v>30600</v>
      </c>
      <c r="AY27" s="300">
        <f ca="1">SUMIF(Conversion!$L$14:$L$114,$AD27,Conversion!AY$14:AY$114)</f>
        <v>30600</v>
      </c>
      <c r="AZ27" s="300">
        <f ca="1">SUMIF(Conversion!$L$14:$L$114,$AD27,Conversion!AZ$14:AZ$114)</f>
        <v>30600</v>
      </c>
      <c r="BA27" s="300">
        <f ca="1">SUMIF(Conversion!$L$14:$L$114,$AD27,Conversion!BA$14:BA$114)</f>
        <v>30600</v>
      </c>
      <c r="BB27" s="300">
        <f ca="1">SUMIF(Conversion!$L$14:$L$114,$AD27,Conversion!BB$14:BB$114)</f>
        <v>30600</v>
      </c>
      <c r="BC27" s="300">
        <f ca="1">SUMIF(Conversion!$L$14:$L$114,$AD27,Conversion!BC$14:BC$114)</f>
        <v>30600</v>
      </c>
      <c r="BD27" s="300">
        <f ca="1">SUMIF(Conversion!$L$14:$L$114,$AD27,Conversion!BD$14:BD$114)</f>
        <v>30600</v>
      </c>
      <c r="BE27" s="300">
        <f ca="1">SUMIF(Conversion!$L$14:$L$114,$AD27,Conversion!BE$14:BE$114)</f>
        <v>30600</v>
      </c>
      <c r="BF27" s="300">
        <f ca="1">SUMIF(Conversion!$L$14:$L$114,$AD27,Conversion!BF$14:BF$114)</f>
        <v>30600</v>
      </c>
      <c r="BG27" s="300">
        <f ca="1">SUMIF(Conversion!$L$14:$L$114,$AD27,Conversion!BG$14:BG$114)</f>
        <v>30600</v>
      </c>
      <c r="BH27" s="300">
        <f ca="1">SUMIF(Conversion!$L$14:$L$114,$AD27,Conversion!BH$14:BH$114)</f>
        <v>31212</v>
      </c>
      <c r="BI27" s="300">
        <f ca="1">SUMIF(Conversion!$L$14:$L$114,$AD27,Conversion!BI$14:BI$114)</f>
        <v>31212</v>
      </c>
      <c r="BJ27" s="300">
        <f ca="1">SUMIF(Conversion!$L$14:$L$114,$AD27,Conversion!BJ$14:BJ$114)</f>
        <v>31212</v>
      </c>
      <c r="BK27" s="300">
        <f ca="1">SUMIF(Conversion!$L$14:$L$114,$AD27,Conversion!BK$14:BK$114)</f>
        <v>31212</v>
      </c>
      <c r="BL27" s="300">
        <f ca="1">SUMIF(Conversion!$L$14:$L$114,$AD27,Conversion!BL$14:BL$114)</f>
        <v>31212</v>
      </c>
      <c r="BM27" s="300">
        <f ca="1">SUMIF(Conversion!$L$14:$L$114,$AD27,Conversion!BM$14:BM$114)</f>
        <v>31212</v>
      </c>
      <c r="BN27" s="300">
        <f ca="1">SUMIF(Conversion!$L$14:$L$114,$AD27,Conversion!BN$14:BN$114)</f>
        <v>31212</v>
      </c>
      <c r="BO27" s="300">
        <f ca="1">SUMIF(Conversion!$L$14:$L$114,$AD27,Conversion!BO$14:BO$114)</f>
        <v>31212</v>
      </c>
      <c r="BP27" s="300">
        <f ca="1">SUMIF(Conversion!$L$14:$L$114,$AD27,Conversion!BP$14:BP$114)</f>
        <v>31212</v>
      </c>
      <c r="BQ27" s="300">
        <f ca="1">SUMIF(Conversion!$L$14:$L$114,$AD27,Conversion!BQ$14:BQ$114)</f>
        <v>31212</v>
      </c>
      <c r="BR27" s="300">
        <f ca="1">SUMIF(Conversion!$L$14:$L$114,$AD27,Conversion!BR$14:BR$114)</f>
        <v>31212</v>
      </c>
      <c r="BS27" s="300">
        <f ca="1">SUMIF(Conversion!$L$14:$L$114,$AD27,Conversion!BS$14:BS$114)</f>
        <v>31212</v>
      </c>
      <c r="BT27" s="300">
        <f ca="1">SUMIF(Conversion!$L$14:$L$114,$AD27,Conversion!BT$14:BT$114)</f>
        <v>31836.239999999998</v>
      </c>
      <c r="BU27" s="300">
        <f ca="1">SUMIF(Conversion!$L$14:$L$114,$AD27,Conversion!BU$14:BU$114)</f>
        <v>31836.239999999998</v>
      </c>
      <c r="BV27" s="300">
        <f ca="1">SUMIF(Conversion!$L$14:$L$114,$AD27,Conversion!BV$14:BV$114)</f>
        <v>31836.239999999998</v>
      </c>
      <c r="BW27" s="300">
        <f ca="1">SUMIF(Conversion!$L$14:$L$114,$AD27,Conversion!BW$14:BW$114)</f>
        <v>31836.239999999998</v>
      </c>
      <c r="BX27" s="300">
        <f ca="1">SUMIF(Conversion!$L$14:$L$114,$AD27,Conversion!BX$14:BX$114)</f>
        <v>31836.239999999998</v>
      </c>
      <c r="BY27" s="300">
        <f ca="1">SUMIF(Conversion!$L$14:$L$114,$AD27,Conversion!BY$14:BY$114)</f>
        <v>31836.239999999998</v>
      </c>
      <c r="BZ27" s="300">
        <f ca="1">SUMIF(Conversion!$L$14:$L$114,$AD27,Conversion!BZ$14:BZ$114)</f>
        <v>31836.239999999998</v>
      </c>
      <c r="CA27" s="300">
        <f ca="1">SUMIF(Conversion!$L$14:$L$114,$AD27,Conversion!CA$14:CA$114)</f>
        <v>31836.239999999998</v>
      </c>
      <c r="CB27" s="300">
        <f ca="1">SUMIF(Conversion!$L$14:$L$114,$AD27,Conversion!CB$14:CB$114)</f>
        <v>31836.239999999998</v>
      </c>
      <c r="CC27" s="300">
        <f ca="1">SUMIF(Conversion!$L$14:$L$114,$AD27,Conversion!CC$14:CC$114)</f>
        <v>31836.239999999998</v>
      </c>
      <c r="CD27" s="300">
        <f ca="1">SUMIF(Conversion!$L$14:$L$114,$AD27,Conversion!CD$14:CD$114)</f>
        <v>31836.239999999998</v>
      </c>
      <c r="CE27" s="300">
        <f ca="1">SUMIF(Conversion!$L$14:$L$114,$AD27,Conversion!CE$14:CE$114)</f>
        <v>31836.239999999998</v>
      </c>
      <c r="CF27" s="300">
        <f ca="1">SUMIF(Conversion!$L$14:$L$114,$AD27,Conversion!CF$14:CF$114)</f>
        <v>32472.964799999998</v>
      </c>
      <c r="CG27" s="300">
        <f ca="1">SUMIF(Conversion!$L$14:$L$114,$AD27,Conversion!CG$14:CG$114)</f>
        <v>32472.964799999998</v>
      </c>
      <c r="CH27" s="300">
        <f ca="1">SUMIF(Conversion!$L$14:$L$114,$AD27,Conversion!CH$14:CH$114)</f>
        <v>32472.964799999998</v>
      </c>
      <c r="CI27" s="300">
        <f ca="1">SUMIF(Conversion!$L$14:$L$114,$AD27,Conversion!CI$14:CI$114)</f>
        <v>32472.964799999998</v>
      </c>
      <c r="CJ27" s="300">
        <f ca="1">SUMIF(Conversion!$L$14:$L$114,$AD27,Conversion!CJ$14:CJ$114)</f>
        <v>32472.964799999998</v>
      </c>
      <c r="CK27" s="300">
        <f ca="1">SUMIF(Conversion!$L$14:$L$114,$AD27,Conversion!CK$14:CK$114)</f>
        <v>32472.964799999998</v>
      </c>
      <c r="CL27" s="300">
        <f ca="1">SUMIF(Conversion!$L$14:$L$114,$AD27,Conversion!CL$14:CL$114)</f>
        <v>32472.964799999998</v>
      </c>
      <c r="CM27" s="300">
        <f ca="1">SUMIF(Conversion!$L$14:$L$114,$AD27,Conversion!CM$14:CM$114)</f>
        <v>32472.964799999998</v>
      </c>
      <c r="CN27" s="300">
        <f ca="1">SUMIF(Conversion!$L$14:$L$114,$AD27,Conversion!CN$14:CN$114)</f>
        <v>32472.964799999998</v>
      </c>
      <c r="CO27" s="300">
        <f ca="1">SUMIF(Conversion!$L$14:$L$114,$AD27,Conversion!CO$14:CO$114)</f>
        <v>32472.964799999998</v>
      </c>
      <c r="CP27" s="300">
        <f ca="1">SUMIF(Conversion!$L$14:$L$114,$AD27,Conversion!CP$14:CP$114)</f>
        <v>32472.964799999998</v>
      </c>
      <c r="CQ27" s="300">
        <f ca="1">SUMIF(Conversion!$L$14:$L$114,$AD27,Conversion!CQ$14:CQ$114)</f>
        <v>32472.964799999998</v>
      </c>
      <c r="CR27" s="300">
        <f ca="1">SUMIF(Conversion!$L$14:$L$114,$AD27,Conversion!CR$14:CR$114)</f>
        <v>33122.424096000002</v>
      </c>
      <c r="CS27" s="300">
        <f ca="1">SUMIF(Conversion!$L$14:$L$114,$AD27,Conversion!CS$14:CS$114)</f>
        <v>33122.424096000002</v>
      </c>
      <c r="CT27" s="300">
        <f ca="1">SUMIF(Conversion!$L$14:$L$114,$AD27,Conversion!CT$14:CT$114)</f>
        <v>0</v>
      </c>
      <c r="CU27" s="300">
        <f ca="1">SUMIF(Conversion!$L$14:$L$114,$AD27,Conversion!CU$14:CU$114)</f>
        <v>0</v>
      </c>
      <c r="CV27" s="300">
        <f ca="1">SUMIF(Conversion!$L$14:$L$114,$AD27,Conversion!CV$14:CV$114)</f>
        <v>0</v>
      </c>
      <c r="CW27" s="300">
        <f ca="1">SUMIF(Conversion!$L$14:$L$114,$AD27,Conversion!CW$14:CW$114)</f>
        <v>0</v>
      </c>
      <c r="CX27" s="300">
        <f ca="1">SUMIF(Conversion!$L$14:$L$114,$AD27,Conversion!CX$14:CX$114)</f>
        <v>0</v>
      </c>
      <c r="CY27" s="300">
        <f ca="1">SUMIF(Conversion!$L$14:$L$114,$AD27,Conversion!CY$14:CY$114)</f>
        <v>0</v>
      </c>
      <c r="CZ27" s="300">
        <f ca="1">SUMIF(Conversion!$L$14:$L$114,$AD27,Conversion!CZ$14:CZ$114)</f>
        <v>0</v>
      </c>
      <c r="DA27" s="300">
        <f ca="1">SUMIF(Conversion!$L$14:$L$114,$AD27,Conversion!DA$14:DA$114)</f>
        <v>0</v>
      </c>
      <c r="DB27" s="300">
        <f ca="1">SUMIF(Conversion!$L$14:$L$114,$AD27,Conversion!DB$14:DB$114)</f>
        <v>0</v>
      </c>
      <c r="DC27" s="300">
        <f ca="1">SUMIF(Conversion!$L$14:$L$114,$AD27,Conversion!DC$14:DC$114)</f>
        <v>0</v>
      </c>
      <c r="DD27" s="300">
        <f ca="1">SUMIF(Conversion!$L$14:$L$114,$AD27,Conversion!DD$14:DD$114)</f>
        <v>0</v>
      </c>
      <c r="DE27" s="300">
        <f ca="1">SUMIF(Conversion!$L$14:$L$114,$AD27,Conversion!DE$14:DE$114)</f>
        <v>0</v>
      </c>
      <c r="DF27" s="300">
        <f ca="1">SUMIF(Conversion!$L$14:$L$114,$AD27,Conversion!DF$14:DF$114)</f>
        <v>0</v>
      </c>
      <c r="DG27" s="300">
        <f ca="1">SUMIF(Conversion!$L$14:$L$114,$AD27,Conversion!DG$14:DG$114)</f>
        <v>0</v>
      </c>
      <c r="DH27" s="300">
        <f ca="1">SUMIF(Conversion!$L$14:$L$114,$AD27,Conversion!DH$14:DH$114)</f>
        <v>0</v>
      </c>
      <c r="DI27" s="300">
        <f ca="1">SUMIF(Conversion!$L$14:$L$114,$AD27,Conversion!DI$14:DI$114)</f>
        <v>0</v>
      </c>
      <c r="DJ27" s="300">
        <f ca="1">SUMIF(Conversion!$L$14:$L$114,$AD27,Conversion!DJ$14:DJ$114)</f>
        <v>0</v>
      </c>
      <c r="DK27" s="300">
        <f ca="1">SUMIF(Conversion!$L$14:$L$114,$AD27,Conversion!DK$14:DK$114)</f>
        <v>0</v>
      </c>
      <c r="DL27" s="300">
        <f ca="1">SUMIF(Conversion!$L$14:$L$114,$AD27,Conversion!DL$14:DL$114)</f>
        <v>0</v>
      </c>
      <c r="DM27" s="300">
        <f ca="1">SUMIF(Conversion!$L$14:$L$114,$AD27,Conversion!DM$14:DM$114)</f>
        <v>0</v>
      </c>
      <c r="DN27" s="300">
        <f ca="1">SUMIF(Conversion!$L$14:$L$114,$AD27,Conversion!DN$14:DN$114)</f>
        <v>0</v>
      </c>
      <c r="DO27" s="300">
        <f ca="1">SUMIF(Conversion!$L$14:$L$114,$AD27,Conversion!DO$14:DO$114)</f>
        <v>0</v>
      </c>
      <c r="DP27" s="300">
        <f ca="1">SUMIF(Conversion!$L$14:$L$114,$AD27,Conversion!DP$14:DP$114)</f>
        <v>0</v>
      </c>
      <c r="DQ27" s="300">
        <f ca="1">SUMIF(Conversion!$L$14:$L$114,$AD27,Conversion!DQ$14:DQ$114)</f>
        <v>0</v>
      </c>
      <c r="DR27" s="300">
        <f ca="1">SUMIF(Conversion!$L$14:$L$114,$AD27,Conversion!DR$14:DR$114)</f>
        <v>0</v>
      </c>
      <c r="DS27" s="300">
        <f ca="1">SUMIF(Conversion!$L$14:$L$114,$AD27,Conversion!DS$14:DS$114)</f>
        <v>0</v>
      </c>
      <c r="DT27" s="300">
        <f ca="1">SUMIF(Conversion!$L$14:$L$114,$AD27,Conversion!DT$14:DT$114)</f>
        <v>0</v>
      </c>
      <c r="DU27" s="300">
        <f ca="1">SUMIF(Conversion!$L$14:$L$114,$AD27,Conversion!DU$14:DU$114)</f>
        <v>0</v>
      </c>
      <c r="DV27" s="300">
        <f ca="1">SUMIF(Conversion!$L$14:$L$114,$AD27,Conversion!DV$14:DV$114)</f>
        <v>0</v>
      </c>
      <c r="DW27" s="300">
        <f ca="1">SUMIF(Conversion!$L$14:$L$114,$AD27,Conversion!DW$14:DW$114)</f>
        <v>0</v>
      </c>
      <c r="DX27" s="300">
        <f ca="1">SUMIF(Conversion!$L$14:$L$114,$AD27,Conversion!DX$14:DX$114)</f>
        <v>0</v>
      </c>
      <c r="DY27" s="300">
        <f ca="1">SUMIF(Conversion!$L$14:$L$114,$AD27,Conversion!DY$14:DY$114)</f>
        <v>0</v>
      </c>
      <c r="DZ27" s="300">
        <f ca="1">SUMIF(Conversion!$L$14:$L$114,$AD27,Conversion!DZ$14:DZ$114)</f>
        <v>0</v>
      </c>
      <c r="EA27" s="300">
        <f ca="1">SUMIF(Conversion!$L$14:$L$114,$AD27,Conversion!EA$14:EA$114)</f>
        <v>0</v>
      </c>
      <c r="EB27" s="300">
        <f ca="1">SUMIF(Conversion!$L$14:$L$114,$AD27,Conversion!EB$14:EB$114)</f>
        <v>0</v>
      </c>
      <c r="EC27" s="300">
        <f ca="1">SUMIF(Conversion!$L$14:$L$114,$AD27,Conversion!EC$14:EC$114)</f>
        <v>0</v>
      </c>
      <c r="ED27" s="300">
        <f ca="1">SUMIF(Conversion!$L$14:$L$114,$AD27,Conversion!ED$14:ED$114)</f>
        <v>0</v>
      </c>
      <c r="EE27" s="300">
        <f ca="1">SUMIF(Conversion!$L$14:$L$114,$AD27,Conversion!EE$14:EE$114)</f>
        <v>0</v>
      </c>
      <c r="EF27" s="300">
        <f ca="1">SUMIF(Conversion!$L$14:$L$114,$AD27,Conversion!EF$14:EF$114)</f>
        <v>0</v>
      </c>
      <c r="EG27" s="300">
        <f ca="1">SUMIF(Conversion!$L$14:$L$114,$AD27,Conversion!EG$14:EG$114)</f>
        <v>0</v>
      </c>
      <c r="EH27" s="300">
        <f ca="1">SUMIF(Conversion!$L$14:$L$114,$AD27,Conversion!EH$14:EH$114)</f>
        <v>0</v>
      </c>
      <c r="EI27" s="300">
        <f ca="1">SUMIF(Conversion!$L$14:$L$114,$AD27,Conversion!EI$14:EI$114)</f>
        <v>0</v>
      </c>
      <c r="EJ27" s="300">
        <f ca="1">SUMIF(Conversion!$L$14:$L$114,$AD27,Conversion!EJ$14:EJ$114)</f>
        <v>0</v>
      </c>
      <c r="EK27" s="300">
        <f ca="1">SUMIF(Conversion!$L$14:$L$114,$AD27,Conversion!EK$14:EK$114)</f>
        <v>0</v>
      </c>
      <c r="EL27" s="300">
        <f ca="1">SUMIF(Conversion!$L$14:$L$114,$AD27,Conversion!EL$14:EL$114)</f>
        <v>0</v>
      </c>
      <c r="EM27" s="300">
        <f ca="1">SUMIF(Conversion!$L$14:$L$114,$AD27,Conversion!EM$14:EM$114)</f>
        <v>0</v>
      </c>
      <c r="EN27" s="300">
        <f ca="1">SUMIF(Conversion!$L$14:$L$114,$AD27,Conversion!EN$14:EN$114)</f>
        <v>0</v>
      </c>
      <c r="EO27" s="300">
        <f ca="1">SUMIF(Conversion!$L$14:$L$114,$AD27,Conversion!EO$14:EO$114)</f>
        <v>0</v>
      </c>
      <c r="EP27" s="300">
        <f ca="1">SUMIF(Conversion!$L$14:$L$114,$AD27,Conversion!EP$14:EP$114)</f>
        <v>0</v>
      </c>
      <c r="EQ27" s="300">
        <f ca="1">SUMIF(Conversion!$L$14:$L$114,$AD27,Conversion!EQ$14:EQ$114)</f>
        <v>0</v>
      </c>
      <c r="ER27" s="300">
        <f ca="1">SUMIF(Conversion!$L$14:$L$114,$AD27,Conversion!ER$14:ER$114)</f>
        <v>0</v>
      </c>
      <c r="ES27" s="300">
        <f ca="1">SUMIF(Conversion!$L$14:$L$114,$AD27,Conversion!ES$14:ES$114)</f>
        <v>0</v>
      </c>
      <c r="ET27" s="300">
        <f ca="1">SUMIF(Conversion!$L$14:$L$114,$AD27,Conversion!ET$14:ET$114)</f>
        <v>0</v>
      </c>
      <c r="EU27" s="300">
        <f ca="1">SUMIF(Conversion!$L$14:$L$114,$AD27,Conversion!EU$14:EU$114)</f>
        <v>0</v>
      </c>
      <c r="EV27" s="300">
        <f ca="1">SUMIF(Conversion!$L$14:$L$114,$AD27,Conversion!EV$14:EV$114)</f>
        <v>0</v>
      </c>
      <c r="EW27" s="300">
        <f ca="1">SUMIF(Conversion!$L$14:$L$114,$AD27,Conversion!EW$14:EW$114)</f>
        <v>0</v>
      </c>
      <c r="EX27" s="300">
        <f ca="1">SUMIF(Conversion!$L$14:$L$114,$AD27,Conversion!EX$14:EX$114)</f>
        <v>0</v>
      </c>
      <c r="EY27" s="261"/>
      <c r="EZ27" s="87"/>
      <c r="FB27" s="261"/>
    </row>
    <row r="28" spans="1:158" ht="12.75" hidden="1" customHeight="1" outlineLevel="2">
      <c r="A28" s="303">
        <v>13</v>
      </c>
      <c r="B28" s="303"/>
      <c r="C28" s="892" t="str">
        <f>Constants!F61</f>
        <v>on-Application Support</v>
      </c>
      <c r="E28" s="323"/>
      <c r="F28" s="324"/>
      <c r="G28" s="324"/>
      <c r="H28" s="324"/>
      <c r="I28" s="324"/>
      <c r="J28" s="324"/>
      <c r="K28" s="324"/>
      <c r="L28" s="324"/>
      <c r="M28" s="324"/>
      <c r="N28" s="324"/>
      <c r="O28" s="324"/>
      <c r="P28" s="324"/>
      <c r="Q28" s="324"/>
      <c r="R28" s="324"/>
      <c r="S28" s="324"/>
      <c r="T28" s="324"/>
      <c r="U28" s="324"/>
      <c r="V28" s="325"/>
      <c r="W28" s="324"/>
      <c r="X28" s="324"/>
      <c r="Y28" s="324"/>
      <c r="Z28" s="324"/>
      <c r="AA28" s="324"/>
      <c r="AB28" s="323"/>
      <c r="AC28" s="326"/>
      <c r="AD28" s="683" t="str">
        <f>Constants!E61</f>
        <v>oAS</v>
      </c>
      <c r="AE28" s="304">
        <f t="shared" si="20"/>
        <v>0</v>
      </c>
      <c r="AF28" s="299">
        <f>SUMIF(Conversion!$L$14:$L$114,$AD28,Conversion!AF$14:AF$114)</f>
        <v>0</v>
      </c>
      <c r="AG28" s="300">
        <f>SUMIF(Conversion!$L$14:$L$114,$AD28,Conversion!AG$14:AG$114)</f>
        <v>0</v>
      </c>
      <c r="AH28" s="300">
        <f>SUMIF(Conversion!$L$14:$L$114,$AD28,Conversion!AH$14:AH$114)</f>
        <v>0</v>
      </c>
      <c r="AI28" s="300">
        <f>SUMIF(Conversion!$L$14:$L$114,$AD28,Conversion!AI$14:AI$114)</f>
        <v>0</v>
      </c>
      <c r="AJ28" s="300">
        <f>SUMIF(Conversion!$L$14:$L$114,$AD28,Conversion!AJ$14:AJ$114)</f>
        <v>0</v>
      </c>
      <c r="AK28" s="300">
        <f>SUMIF(Conversion!$L$14:$L$114,$AD28,Conversion!AK$14:AK$114)</f>
        <v>0</v>
      </c>
      <c r="AL28" s="300">
        <f>SUMIF(Conversion!$L$14:$L$114,$AD28,Conversion!AL$14:AL$114)</f>
        <v>0</v>
      </c>
      <c r="AM28" s="300">
        <f>SUMIF(Conversion!$L$14:$L$114,$AD28,Conversion!AM$14:AM$114)</f>
        <v>0</v>
      </c>
      <c r="AN28" s="300">
        <f>SUMIF(Conversion!$L$14:$L$114,$AD28,Conversion!AN$14:AN$114)</f>
        <v>0</v>
      </c>
      <c r="AO28" s="300">
        <f>SUMIF(Conversion!$L$14:$L$114,$AD28,Conversion!AO$14:AO$114)</f>
        <v>0</v>
      </c>
      <c r="AP28" s="300">
        <f>SUMIF(Conversion!$L$14:$L$114,$AD28,Conversion!AP$14:AP$114)</f>
        <v>0</v>
      </c>
      <c r="AQ28" s="300">
        <f>SUMIF(Conversion!$L$14:$L$114,$AD28,Conversion!AQ$14:AQ$114)</f>
        <v>0</v>
      </c>
      <c r="AR28" s="300">
        <f>SUMIF(Conversion!$L$14:$L$114,$AD28,Conversion!AR$14:AR$114)</f>
        <v>0</v>
      </c>
      <c r="AS28" s="300">
        <f>SUMIF(Conversion!$L$14:$L$114,$AD28,Conversion!AS$14:AS$114)</f>
        <v>0</v>
      </c>
      <c r="AT28" s="300">
        <f>SUMIF(Conversion!$L$14:$L$114,$AD28,Conversion!AT$14:AT$114)</f>
        <v>0</v>
      </c>
      <c r="AU28" s="300">
        <f>SUMIF(Conversion!$L$14:$L$114,$AD28,Conversion!AU$14:AU$114)</f>
        <v>0</v>
      </c>
      <c r="AV28" s="300">
        <f>SUMIF(Conversion!$L$14:$L$114,$AD28,Conversion!AV$14:AV$114)</f>
        <v>0</v>
      </c>
      <c r="AW28" s="300">
        <f>SUMIF(Conversion!$L$14:$L$114,$AD28,Conversion!AW$14:AW$114)</f>
        <v>0</v>
      </c>
      <c r="AX28" s="300">
        <f>SUMIF(Conversion!$L$14:$L$114,$AD28,Conversion!AX$14:AX$114)</f>
        <v>0</v>
      </c>
      <c r="AY28" s="300">
        <f>SUMIF(Conversion!$L$14:$L$114,$AD28,Conversion!AY$14:AY$114)</f>
        <v>0</v>
      </c>
      <c r="AZ28" s="300">
        <f>SUMIF(Conversion!$L$14:$L$114,$AD28,Conversion!AZ$14:AZ$114)</f>
        <v>0</v>
      </c>
      <c r="BA28" s="300">
        <f>SUMIF(Conversion!$L$14:$L$114,$AD28,Conversion!BA$14:BA$114)</f>
        <v>0</v>
      </c>
      <c r="BB28" s="300">
        <f>SUMIF(Conversion!$L$14:$L$114,$AD28,Conversion!BB$14:BB$114)</f>
        <v>0</v>
      </c>
      <c r="BC28" s="300">
        <f>SUMIF(Conversion!$L$14:$L$114,$AD28,Conversion!BC$14:BC$114)</f>
        <v>0</v>
      </c>
      <c r="BD28" s="300">
        <f>SUMIF(Conversion!$L$14:$L$114,$AD28,Conversion!BD$14:BD$114)</f>
        <v>0</v>
      </c>
      <c r="BE28" s="300">
        <f>SUMIF(Conversion!$L$14:$L$114,$AD28,Conversion!BE$14:BE$114)</f>
        <v>0</v>
      </c>
      <c r="BF28" s="300">
        <f>SUMIF(Conversion!$L$14:$L$114,$AD28,Conversion!BF$14:BF$114)</f>
        <v>0</v>
      </c>
      <c r="BG28" s="300">
        <f>SUMIF(Conversion!$L$14:$L$114,$AD28,Conversion!BG$14:BG$114)</f>
        <v>0</v>
      </c>
      <c r="BH28" s="300">
        <f>SUMIF(Conversion!$L$14:$L$114,$AD28,Conversion!BH$14:BH$114)</f>
        <v>0</v>
      </c>
      <c r="BI28" s="300">
        <f>SUMIF(Conversion!$L$14:$L$114,$AD28,Conversion!BI$14:BI$114)</f>
        <v>0</v>
      </c>
      <c r="BJ28" s="300">
        <f>SUMIF(Conversion!$L$14:$L$114,$AD28,Conversion!BJ$14:BJ$114)</f>
        <v>0</v>
      </c>
      <c r="BK28" s="300">
        <f>SUMIF(Conversion!$L$14:$L$114,$AD28,Conversion!BK$14:BK$114)</f>
        <v>0</v>
      </c>
      <c r="BL28" s="300">
        <f>SUMIF(Conversion!$L$14:$L$114,$AD28,Conversion!BL$14:BL$114)</f>
        <v>0</v>
      </c>
      <c r="BM28" s="300">
        <f>SUMIF(Conversion!$L$14:$L$114,$AD28,Conversion!BM$14:BM$114)</f>
        <v>0</v>
      </c>
      <c r="BN28" s="300">
        <f>SUMIF(Conversion!$L$14:$L$114,$AD28,Conversion!BN$14:BN$114)</f>
        <v>0</v>
      </c>
      <c r="BO28" s="300">
        <f>SUMIF(Conversion!$L$14:$L$114,$AD28,Conversion!BO$14:BO$114)</f>
        <v>0</v>
      </c>
      <c r="BP28" s="300">
        <f>SUMIF(Conversion!$L$14:$L$114,$AD28,Conversion!BP$14:BP$114)</f>
        <v>0</v>
      </c>
      <c r="BQ28" s="300">
        <f>SUMIF(Conversion!$L$14:$L$114,$AD28,Conversion!BQ$14:BQ$114)</f>
        <v>0</v>
      </c>
      <c r="BR28" s="300">
        <f>SUMIF(Conversion!$L$14:$L$114,$AD28,Conversion!BR$14:BR$114)</f>
        <v>0</v>
      </c>
      <c r="BS28" s="300">
        <f>SUMIF(Conversion!$L$14:$L$114,$AD28,Conversion!BS$14:BS$114)</f>
        <v>0</v>
      </c>
      <c r="BT28" s="300">
        <f>SUMIF(Conversion!$L$14:$L$114,$AD28,Conversion!BT$14:BT$114)</f>
        <v>0</v>
      </c>
      <c r="BU28" s="300">
        <f>SUMIF(Conversion!$L$14:$L$114,$AD28,Conversion!BU$14:BU$114)</f>
        <v>0</v>
      </c>
      <c r="BV28" s="300">
        <f>SUMIF(Conversion!$L$14:$L$114,$AD28,Conversion!BV$14:BV$114)</f>
        <v>0</v>
      </c>
      <c r="BW28" s="300">
        <f>SUMIF(Conversion!$L$14:$L$114,$AD28,Conversion!BW$14:BW$114)</f>
        <v>0</v>
      </c>
      <c r="BX28" s="300">
        <f>SUMIF(Conversion!$L$14:$L$114,$AD28,Conversion!BX$14:BX$114)</f>
        <v>0</v>
      </c>
      <c r="BY28" s="300">
        <f>SUMIF(Conversion!$L$14:$L$114,$AD28,Conversion!BY$14:BY$114)</f>
        <v>0</v>
      </c>
      <c r="BZ28" s="300">
        <f>SUMIF(Conversion!$L$14:$L$114,$AD28,Conversion!BZ$14:BZ$114)</f>
        <v>0</v>
      </c>
      <c r="CA28" s="300">
        <f>SUMIF(Conversion!$L$14:$L$114,$AD28,Conversion!CA$14:CA$114)</f>
        <v>0</v>
      </c>
      <c r="CB28" s="300">
        <f>SUMIF(Conversion!$L$14:$L$114,$AD28,Conversion!CB$14:CB$114)</f>
        <v>0</v>
      </c>
      <c r="CC28" s="300">
        <f>SUMIF(Conversion!$L$14:$L$114,$AD28,Conversion!CC$14:CC$114)</f>
        <v>0</v>
      </c>
      <c r="CD28" s="300">
        <f>SUMIF(Conversion!$L$14:$L$114,$AD28,Conversion!CD$14:CD$114)</f>
        <v>0</v>
      </c>
      <c r="CE28" s="300">
        <f>SUMIF(Conversion!$L$14:$L$114,$AD28,Conversion!CE$14:CE$114)</f>
        <v>0</v>
      </c>
      <c r="CF28" s="300">
        <f>SUMIF(Conversion!$L$14:$L$114,$AD28,Conversion!CF$14:CF$114)</f>
        <v>0</v>
      </c>
      <c r="CG28" s="300">
        <f>SUMIF(Conversion!$L$14:$L$114,$AD28,Conversion!CG$14:CG$114)</f>
        <v>0</v>
      </c>
      <c r="CH28" s="300">
        <f>SUMIF(Conversion!$L$14:$L$114,$AD28,Conversion!CH$14:CH$114)</f>
        <v>0</v>
      </c>
      <c r="CI28" s="300">
        <f>SUMIF(Conversion!$L$14:$L$114,$AD28,Conversion!CI$14:CI$114)</f>
        <v>0</v>
      </c>
      <c r="CJ28" s="300">
        <f>SUMIF(Conversion!$L$14:$L$114,$AD28,Conversion!CJ$14:CJ$114)</f>
        <v>0</v>
      </c>
      <c r="CK28" s="300">
        <f>SUMIF(Conversion!$L$14:$L$114,$AD28,Conversion!CK$14:CK$114)</f>
        <v>0</v>
      </c>
      <c r="CL28" s="300">
        <f>SUMIF(Conversion!$L$14:$L$114,$AD28,Conversion!CL$14:CL$114)</f>
        <v>0</v>
      </c>
      <c r="CM28" s="300">
        <f>SUMIF(Conversion!$L$14:$L$114,$AD28,Conversion!CM$14:CM$114)</f>
        <v>0</v>
      </c>
      <c r="CN28" s="300">
        <f>SUMIF(Conversion!$L$14:$L$114,$AD28,Conversion!CN$14:CN$114)</f>
        <v>0</v>
      </c>
      <c r="CO28" s="300">
        <f>SUMIF(Conversion!$L$14:$L$114,$AD28,Conversion!CO$14:CO$114)</f>
        <v>0</v>
      </c>
      <c r="CP28" s="300">
        <f>SUMIF(Conversion!$L$14:$L$114,$AD28,Conversion!CP$14:CP$114)</f>
        <v>0</v>
      </c>
      <c r="CQ28" s="300">
        <f>SUMIF(Conversion!$L$14:$L$114,$AD28,Conversion!CQ$14:CQ$114)</f>
        <v>0</v>
      </c>
      <c r="CR28" s="300">
        <f>SUMIF(Conversion!$L$14:$L$114,$AD28,Conversion!CR$14:CR$114)</f>
        <v>0</v>
      </c>
      <c r="CS28" s="300">
        <f>SUMIF(Conversion!$L$14:$L$114,$AD28,Conversion!CS$14:CS$114)</f>
        <v>0</v>
      </c>
      <c r="CT28" s="300">
        <f>SUMIF(Conversion!$L$14:$L$114,$AD28,Conversion!CT$14:CT$114)</f>
        <v>0</v>
      </c>
      <c r="CU28" s="300">
        <f>SUMIF(Conversion!$L$14:$L$114,$AD28,Conversion!CU$14:CU$114)</f>
        <v>0</v>
      </c>
      <c r="CV28" s="300">
        <f>SUMIF(Conversion!$L$14:$L$114,$AD28,Conversion!CV$14:CV$114)</f>
        <v>0</v>
      </c>
      <c r="CW28" s="300">
        <f>SUMIF(Conversion!$L$14:$L$114,$AD28,Conversion!CW$14:CW$114)</f>
        <v>0</v>
      </c>
      <c r="CX28" s="300">
        <f>SUMIF(Conversion!$L$14:$L$114,$AD28,Conversion!CX$14:CX$114)</f>
        <v>0</v>
      </c>
      <c r="CY28" s="300">
        <f>SUMIF(Conversion!$L$14:$L$114,$AD28,Conversion!CY$14:CY$114)</f>
        <v>0</v>
      </c>
      <c r="CZ28" s="300">
        <f>SUMIF(Conversion!$L$14:$L$114,$AD28,Conversion!CZ$14:CZ$114)</f>
        <v>0</v>
      </c>
      <c r="DA28" s="300">
        <f>SUMIF(Conversion!$L$14:$L$114,$AD28,Conversion!DA$14:DA$114)</f>
        <v>0</v>
      </c>
      <c r="DB28" s="300">
        <f>SUMIF(Conversion!$L$14:$L$114,$AD28,Conversion!DB$14:DB$114)</f>
        <v>0</v>
      </c>
      <c r="DC28" s="300">
        <f>SUMIF(Conversion!$L$14:$L$114,$AD28,Conversion!DC$14:DC$114)</f>
        <v>0</v>
      </c>
      <c r="DD28" s="300">
        <f>SUMIF(Conversion!$L$14:$L$114,$AD28,Conversion!DD$14:DD$114)</f>
        <v>0</v>
      </c>
      <c r="DE28" s="300">
        <f>SUMIF(Conversion!$L$14:$L$114,$AD28,Conversion!DE$14:DE$114)</f>
        <v>0</v>
      </c>
      <c r="DF28" s="300">
        <f>SUMIF(Conversion!$L$14:$L$114,$AD28,Conversion!DF$14:DF$114)</f>
        <v>0</v>
      </c>
      <c r="DG28" s="300">
        <f>SUMIF(Conversion!$L$14:$L$114,$AD28,Conversion!DG$14:DG$114)</f>
        <v>0</v>
      </c>
      <c r="DH28" s="300">
        <f>SUMIF(Conversion!$L$14:$L$114,$AD28,Conversion!DH$14:DH$114)</f>
        <v>0</v>
      </c>
      <c r="DI28" s="300">
        <f>SUMIF(Conversion!$L$14:$L$114,$AD28,Conversion!DI$14:DI$114)</f>
        <v>0</v>
      </c>
      <c r="DJ28" s="300">
        <f>SUMIF(Conversion!$L$14:$L$114,$AD28,Conversion!DJ$14:DJ$114)</f>
        <v>0</v>
      </c>
      <c r="DK28" s="300">
        <f>SUMIF(Conversion!$L$14:$L$114,$AD28,Conversion!DK$14:DK$114)</f>
        <v>0</v>
      </c>
      <c r="DL28" s="300">
        <f>SUMIF(Conversion!$L$14:$L$114,$AD28,Conversion!DL$14:DL$114)</f>
        <v>0</v>
      </c>
      <c r="DM28" s="300">
        <f>SUMIF(Conversion!$L$14:$L$114,$AD28,Conversion!DM$14:DM$114)</f>
        <v>0</v>
      </c>
      <c r="DN28" s="300">
        <f>SUMIF(Conversion!$L$14:$L$114,$AD28,Conversion!DN$14:DN$114)</f>
        <v>0</v>
      </c>
      <c r="DO28" s="300">
        <f>SUMIF(Conversion!$L$14:$L$114,$AD28,Conversion!DO$14:DO$114)</f>
        <v>0</v>
      </c>
      <c r="DP28" s="300">
        <f>SUMIF(Conversion!$L$14:$L$114,$AD28,Conversion!DP$14:DP$114)</f>
        <v>0</v>
      </c>
      <c r="DQ28" s="300">
        <f>SUMIF(Conversion!$L$14:$L$114,$AD28,Conversion!DQ$14:DQ$114)</f>
        <v>0</v>
      </c>
      <c r="DR28" s="300">
        <f>SUMIF(Conversion!$L$14:$L$114,$AD28,Conversion!DR$14:DR$114)</f>
        <v>0</v>
      </c>
      <c r="DS28" s="300">
        <f>SUMIF(Conversion!$L$14:$L$114,$AD28,Conversion!DS$14:DS$114)</f>
        <v>0</v>
      </c>
      <c r="DT28" s="300">
        <f>SUMIF(Conversion!$L$14:$L$114,$AD28,Conversion!DT$14:DT$114)</f>
        <v>0</v>
      </c>
      <c r="DU28" s="300">
        <f>SUMIF(Conversion!$L$14:$L$114,$AD28,Conversion!DU$14:DU$114)</f>
        <v>0</v>
      </c>
      <c r="DV28" s="300">
        <f>SUMIF(Conversion!$L$14:$L$114,$AD28,Conversion!DV$14:DV$114)</f>
        <v>0</v>
      </c>
      <c r="DW28" s="300">
        <f>SUMIF(Conversion!$L$14:$L$114,$AD28,Conversion!DW$14:DW$114)</f>
        <v>0</v>
      </c>
      <c r="DX28" s="300">
        <f>SUMIF(Conversion!$L$14:$L$114,$AD28,Conversion!DX$14:DX$114)</f>
        <v>0</v>
      </c>
      <c r="DY28" s="300">
        <f>SUMIF(Conversion!$L$14:$L$114,$AD28,Conversion!DY$14:DY$114)</f>
        <v>0</v>
      </c>
      <c r="DZ28" s="300">
        <f>SUMIF(Conversion!$L$14:$L$114,$AD28,Conversion!DZ$14:DZ$114)</f>
        <v>0</v>
      </c>
      <c r="EA28" s="300">
        <f>SUMIF(Conversion!$L$14:$L$114,$AD28,Conversion!EA$14:EA$114)</f>
        <v>0</v>
      </c>
      <c r="EB28" s="300">
        <f>SUMIF(Conversion!$L$14:$L$114,$AD28,Conversion!EB$14:EB$114)</f>
        <v>0</v>
      </c>
      <c r="EC28" s="300">
        <f>SUMIF(Conversion!$L$14:$L$114,$AD28,Conversion!EC$14:EC$114)</f>
        <v>0</v>
      </c>
      <c r="ED28" s="300">
        <f>SUMIF(Conversion!$L$14:$L$114,$AD28,Conversion!ED$14:ED$114)</f>
        <v>0</v>
      </c>
      <c r="EE28" s="300">
        <f>SUMIF(Conversion!$L$14:$L$114,$AD28,Conversion!EE$14:EE$114)</f>
        <v>0</v>
      </c>
      <c r="EF28" s="300">
        <f>SUMIF(Conversion!$L$14:$L$114,$AD28,Conversion!EF$14:EF$114)</f>
        <v>0</v>
      </c>
      <c r="EG28" s="300">
        <f>SUMIF(Conversion!$L$14:$L$114,$AD28,Conversion!EG$14:EG$114)</f>
        <v>0</v>
      </c>
      <c r="EH28" s="300">
        <f>SUMIF(Conversion!$L$14:$L$114,$AD28,Conversion!EH$14:EH$114)</f>
        <v>0</v>
      </c>
      <c r="EI28" s="300">
        <f>SUMIF(Conversion!$L$14:$L$114,$AD28,Conversion!EI$14:EI$114)</f>
        <v>0</v>
      </c>
      <c r="EJ28" s="300">
        <f>SUMIF(Conversion!$L$14:$L$114,$AD28,Conversion!EJ$14:EJ$114)</f>
        <v>0</v>
      </c>
      <c r="EK28" s="300">
        <f>SUMIF(Conversion!$L$14:$L$114,$AD28,Conversion!EK$14:EK$114)</f>
        <v>0</v>
      </c>
      <c r="EL28" s="300">
        <f>SUMIF(Conversion!$L$14:$L$114,$AD28,Conversion!EL$14:EL$114)</f>
        <v>0</v>
      </c>
      <c r="EM28" s="300">
        <f>SUMIF(Conversion!$L$14:$L$114,$AD28,Conversion!EM$14:EM$114)</f>
        <v>0</v>
      </c>
      <c r="EN28" s="300">
        <f>SUMIF(Conversion!$L$14:$L$114,$AD28,Conversion!EN$14:EN$114)</f>
        <v>0</v>
      </c>
      <c r="EO28" s="300">
        <f>SUMIF(Conversion!$L$14:$L$114,$AD28,Conversion!EO$14:EO$114)</f>
        <v>0</v>
      </c>
      <c r="EP28" s="300">
        <f>SUMIF(Conversion!$L$14:$L$114,$AD28,Conversion!EP$14:EP$114)</f>
        <v>0</v>
      </c>
      <c r="EQ28" s="300">
        <f>SUMIF(Conversion!$L$14:$L$114,$AD28,Conversion!EQ$14:EQ$114)</f>
        <v>0</v>
      </c>
      <c r="ER28" s="300">
        <f>SUMIF(Conversion!$L$14:$L$114,$AD28,Conversion!ER$14:ER$114)</f>
        <v>0</v>
      </c>
      <c r="ES28" s="300">
        <f>SUMIF(Conversion!$L$14:$L$114,$AD28,Conversion!ES$14:ES$114)</f>
        <v>0</v>
      </c>
      <c r="ET28" s="300">
        <f>SUMIF(Conversion!$L$14:$L$114,$AD28,Conversion!ET$14:ET$114)</f>
        <v>0</v>
      </c>
      <c r="EU28" s="300">
        <f>SUMIF(Conversion!$L$14:$L$114,$AD28,Conversion!EU$14:EU$114)</f>
        <v>0</v>
      </c>
      <c r="EV28" s="300">
        <f>SUMIF(Conversion!$L$14:$L$114,$AD28,Conversion!EV$14:EV$114)</f>
        <v>0</v>
      </c>
      <c r="EW28" s="300">
        <f>SUMIF(Conversion!$L$14:$L$114,$AD28,Conversion!EW$14:EW$114)</f>
        <v>0</v>
      </c>
      <c r="EX28" s="300">
        <f>SUMIF(Conversion!$L$14:$L$114,$AD28,Conversion!EX$14:EX$114)</f>
        <v>0</v>
      </c>
      <c r="EY28" s="261"/>
      <c r="EZ28" s="87"/>
      <c r="FB28" s="261"/>
    </row>
    <row r="29" spans="1:158" ht="12.75" hidden="1" customHeight="1" outlineLevel="2">
      <c r="A29" s="303">
        <v>14</v>
      </c>
      <c r="B29" s="303"/>
      <c r="C29" s="892" t="str">
        <f>Constants!F62</f>
        <v>on-CS Service Desk</v>
      </c>
      <c r="E29" s="323"/>
      <c r="F29" s="324"/>
      <c r="G29" s="324"/>
      <c r="H29" s="324"/>
      <c r="I29" s="324"/>
      <c r="J29" s="324"/>
      <c r="K29" s="324"/>
      <c r="L29" s="324"/>
      <c r="M29" s="324"/>
      <c r="N29" s="324"/>
      <c r="O29" s="324"/>
      <c r="P29" s="324"/>
      <c r="Q29" s="324"/>
      <c r="R29" s="324"/>
      <c r="S29" s="324"/>
      <c r="T29" s="324"/>
      <c r="U29" s="324"/>
      <c r="V29" s="325"/>
      <c r="W29" s="324"/>
      <c r="X29" s="324"/>
      <c r="Y29" s="324"/>
      <c r="Z29" s="324"/>
      <c r="AA29" s="324"/>
      <c r="AB29" s="323"/>
      <c r="AC29" s="326"/>
      <c r="AD29" s="683" t="str">
        <f>Constants!E62</f>
        <v>oCSSD</v>
      </c>
      <c r="AE29" s="304">
        <f t="shared" ca="1" si="20"/>
        <v>121089</v>
      </c>
      <c r="AF29" s="299">
        <f>SUMIF(Conversion!$L$14:$L$114,$AD29,Conversion!AF$14:AF$114)</f>
        <v>0</v>
      </c>
      <c r="AG29" s="300">
        <f ca="1">SUMIF(Conversion!$L$14:$L$114,$AD29,Conversion!AG$14:AG$114)</f>
        <v>0</v>
      </c>
      <c r="AH29" s="300">
        <f ca="1">SUMIF(Conversion!$L$14:$L$114,$AD29,Conversion!AH$14:AH$114)</f>
        <v>0</v>
      </c>
      <c r="AI29" s="300">
        <f ca="1">SUMIF(Conversion!$L$14:$L$114,$AD29,Conversion!AI$14:AI$114)</f>
        <v>0</v>
      </c>
      <c r="AJ29" s="300">
        <f ca="1">SUMIF(Conversion!$L$14:$L$114,$AD29,Conversion!AJ$14:AJ$114)</f>
        <v>0</v>
      </c>
      <c r="AK29" s="300">
        <f ca="1">SUMIF(Conversion!$L$14:$L$114,$AD29,Conversion!AK$14:AK$114)</f>
        <v>64319</v>
      </c>
      <c r="AL29" s="300">
        <f ca="1">SUMIF(Conversion!$L$14:$L$114,$AD29,Conversion!AL$14:AL$114)</f>
        <v>27194</v>
      </c>
      <c r="AM29" s="300">
        <f ca="1">SUMIF(Conversion!$L$14:$L$114,$AD29,Conversion!AM$14:AM$114)</f>
        <v>27194</v>
      </c>
      <c r="AN29" s="300">
        <f ca="1">SUMIF(Conversion!$L$14:$L$114,$AD29,Conversion!AN$14:AN$114)</f>
        <v>794</v>
      </c>
      <c r="AO29" s="300">
        <f ca="1">SUMIF(Conversion!$L$14:$L$114,$AD29,Conversion!AO$14:AO$114)</f>
        <v>794</v>
      </c>
      <c r="AP29" s="300">
        <f ca="1">SUMIF(Conversion!$L$14:$L$114,$AD29,Conversion!AP$14:AP$114)</f>
        <v>794</v>
      </c>
      <c r="AQ29" s="300">
        <f ca="1">SUMIF(Conversion!$L$14:$L$114,$AD29,Conversion!AQ$14:AQ$114)</f>
        <v>0</v>
      </c>
      <c r="AR29" s="300">
        <f ca="1">SUMIF(Conversion!$L$14:$L$114,$AD29,Conversion!AR$14:AR$114)</f>
        <v>0</v>
      </c>
      <c r="AS29" s="300">
        <f ca="1">SUMIF(Conversion!$L$14:$L$114,$AD29,Conversion!AS$14:AS$114)</f>
        <v>0</v>
      </c>
      <c r="AT29" s="300">
        <f ca="1">SUMIF(Conversion!$L$14:$L$114,$AD29,Conversion!AT$14:AT$114)</f>
        <v>0</v>
      </c>
      <c r="AU29" s="300">
        <f ca="1">SUMIF(Conversion!$L$14:$L$114,$AD29,Conversion!AU$14:AU$114)</f>
        <v>0</v>
      </c>
      <c r="AV29" s="300">
        <f ca="1">SUMIF(Conversion!$L$14:$L$114,$AD29,Conversion!AV$14:AV$114)</f>
        <v>0</v>
      </c>
      <c r="AW29" s="300">
        <f ca="1">SUMIF(Conversion!$L$14:$L$114,$AD29,Conversion!AW$14:AW$114)</f>
        <v>0</v>
      </c>
      <c r="AX29" s="300">
        <f ca="1">SUMIF(Conversion!$L$14:$L$114,$AD29,Conversion!AX$14:AX$114)</f>
        <v>0</v>
      </c>
      <c r="AY29" s="300">
        <f ca="1">SUMIF(Conversion!$L$14:$L$114,$AD29,Conversion!AY$14:AY$114)</f>
        <v>0</v>
      </c>
      <c r="AZ29" s="300">
        <f ca="1">SUMIF(Conversion!$L$14:$L$114,$AD29,Conversion!AZ$14:AZ$114)</f>
        <v>0</v>
      </c>
      <c r="BA29" s="300">
        <f ca="1">SUMIF(Conversion!$L$14:$L$114,$AD29,Conversion!BA$14:BA$114)</f>
        <v>0</v>
      </c>
      <c r="BB29" s="300">
        <f ca="1">SUMIF(Conversion!$L$14:$L$114,$AD29,Conversion!BB$14:BB$114)</f>
        <v>0</v>
      </c>
      <c r="BC29" s="300">
        <f ca="1">SUMIF(Conversion!$L$14:$L$114,$AD29,Conversion!BC$14:BC$114)</f>
        <v>0</v>
      </c>
      <c r="BD29" s="300">
        <f ca="1">SUMIF(Conversion!$L$14:$L$114,$AD29,Conversion!BD$14:BD$114)</f>
        <v>0</v>
      </c>
      <c r="BE29" s="300">
        <f ca="1">SUMIF(Conversion!$L$14:$L$114,$AD29,Conversion!BE$14:BE$114)</f>
        <v>0</v>
      </c>
      <c r="BF29" s="300">
        <f ca="1">SUMIF(Conversion!$L$14:$L$114,$AD29,Conversion!BF$14:BF$114)</f>
        <v>0</v>
      </c>
      <c r="BG29" s="300">
        <f ca="1">SUMIF(Conversion!$L$14:$L$114,$AD29,Conversion!BG$14:BG$114)</f>
        <v>0</v>
      </c>
      <c r="BH29" s="300">
        <f ca="1">SUMIF(Conversion!$L$14:$L$114,$AD29,Conversion!BH$14:BH$114)</f>
        <v>0</v>
      </c>
      <c r="BI29" s="300">
        <f ca="1">SUMIF(Conversion!$L$14:$L$114,$AD29,Conversion!BI$14:BI$114)</f>
        <v>0</v>
      </c>
      <c r="BJ29" s="300">
        <f ca="1">SUMIF(Conversion!$L$14:$L$114,$AD29,Conversion!BJ$14:BJ$114)</f>
        <v>0</v>
      </c>
      <c r="BK29" s="300">
        <f ca="1">SUMIF(Conversion!$L$14:$L$114,$AD29,Conversion!BK$14:BK$114)</f>
        <v>0</v>
      </c>
      <c r="BL29" s="300">
        <f ca="1">SUMIF(Conversion!$L$14:$L$114,$AD29,Conversion!BL$14:BL$114)</f>
        <v>0</v>
      </c>
      <c r="BM29" s="300">
        <f ca="1">SUMIF(Conversion!$L$14:$L$114,$AD29,Conversion!BM$14:BM$114)</f>
        <v>0</v>
      </c>
      <c r="BN29" s="300">
        <f ca="1">SUMIF(Conversion!$L$14:$L$114,$AD29,Conversion!BN$14:BN$114)</f>
        <v>0</v>
      </c>
      <c r="BO29" s="300">
        <f ca="1">SUMIF(Conversion!$L$14:$L$114,$AD29,Conversion!BO$14:BO$114)</f>
        <v>0</v>
      </c>
      <c r="BP29" s="300">
        <f ca="1">SUMIF(Conversion!$L$14:$L$114,$AD29,Conversion!BP$14:BP$114)</f>
        <v>0</v>
      </c>
      <c r="BQ29" s="300">
        <f ca="1">SUMIF(Conversion!$L$14:$L$114,$AD29,Conversion!BQ$14:BQ$114)</f>
        <v>0</v>
      </c>
      <c r="BR29" s="300">
        <f ca="1">SUMIF(Conversion!$L$14:$L$114,$AD29,Conversion!BR$14:BR$114)</f>
        <v>0</v>
      </c>
      <c r="BS29" s="300">
        <f ca="1">SUMIF(Conversion!$L$14:$L$114,$AD29,Conversion!BS$14:BS$114)</f>
        <v>0</v>
      </c>
      <c r="BT29" s="300">
        <f ca="1">SUMIF(Conversion!$L$14:$L$114,$AD29,Conversion!BT$14:BT$114)</f>
        <v>0</v>
      </c>
      <c r="BU29" s="300">
        <f ca="1">SUMIF(Conversion!$L$14:$L$114,$AD29,Conversion!BU$14:BU$114)</f>
        <v>0</v>
      </c>
      <c r="BV29" s="300">
        <f ca="1">SUMIF(Conversion!$L$14:$L$114,$AD29,Conversion!BV$14:BV$114)</f>
        <v>0</v>
      </c>
      <c r="BW29" s="300">
        <f ca="1">SUMIF(Conversion!$L$14:$L$114,$AD29,Conversion!BW$14:BW$114)</f>
        <v>0</v>
      </c>
      <c r="BX29" s="300">
        <f ca="1">SUMIF(Conversion!$L$14:$L$114,$AD29,Conversion!BX$14:BX$114)</f>
        <v>0</v>
      </c>
      <c r="BY29" s="300">
        <f ca="1">SUMIF(Conversion!$L$14:$L$114,$AD29,Conversion!BY$14:BY$114)</f>
        <v>0</v>
      </c>
      <c r="BZ29" s="300">
        <f ca="1">SUMIF(Conversion!$L$14:$L$114,$AD29,Conversion!BZ$14:BZ$114)</f>
        <v>0</v>
      </c>
      <c r="CA29" s="300">
        <f ca="1">SUMIF(Conversion!$L$14:$L$114,$AD29,Conversion!CA$14:CA$114)</f>
        <v>0</v>
      </c>
      <c r="CB29" s="300">
        <f ca="1">SUMIF(Conversion!$L$14:$L$114,$AD29,Conversion!CB$14:CB$114)</f>
        <v>0</v>
      </c>
      <c r="CC29" s="300">
        <f ca="1">SUMIF(Conversion!$L$14:$L$114,$AD29,Conversion!CC$14:CC$114)</f>
        <v>0</v>
      </c>
      <c r="CD29" s="300">
        <f ca="1">SUMIF(Conversion!$L$14:$L$114,$AD29,Conversion!CD$14:CD$114)</f>
        <v>0</v>
      </c>
      <c r="CE29" s="300">
        <f ca="1">SUMIF(Conversion!$L$14:$L$114,$AD29,Conversion!CE$14:CE$114)</f>
        <v>0</v>
      </c>
      <c r="CF29" s="300">
        <f ca="1">SUMIF(Conversion!$L$14:$L$114,$AD29,Conversion!CF$14:CF$114)</f>
        <v>0</v>
      </c>
      <c r="CG29" s="300">
        <f ca="1">SUMIF(Conversion!$L$14:$L$114,$AD29,Conversion!CG$14:CG$114)</f>
        <v>0</v>
      </c>
      <c r="CH29" s="300">
        <f ca="1">SUMIF(Conversion!$L$14:$L$114,$AD29,Conversion!CH$14:CH$114)</f>
        <v>0</v>
      </c>
      <c r="CI29" s="300">
        <f ca="1">SUMIF(Conversion!$L$14:$L$114,$AD29,Conversion!CI$14:CI$114)</f>
        <v>0</v>
      </c>
      <c r="CJ29" s="300">
        <f ca="1">SUMIF(Conversion!$L$14:$L$114,$AD29,Conversion!CJ$14:CJ$114)</f>
        <v>0</v>
      </c>
      <c r="CK29" s="300">
        <f ca="1">SUMIF(Conversion!$L$14:$L$114,$AD29,Conversion!CK$14:CK$114)</f>
        <v>0</v>
      </c>
      <c r="CL29" s="300">
        <f ca="1">SUMIF(Conversion!$L$14:$L$114,$AD29,Conversion!CL$14:CL$114)</f>
        <v>0</v>
      </c>
      <c r="CM29" s="300">
        <f ca="1">SUMIF(Conversion!$L$14:$L$114,$AD29,Conversion!CM$14:CM$114)</f>
        <v>0</v>
      </c>
      <c r="CN29" s="300">
        <f ca="1">SUMIF(Conversion!$L$14:$L$114,$AD29,Conversion!CN$14:CN$114)</f>
        <v>0</v>
      </c>
      <c r="CO29" s="300">
        <f ca="1">SUMIF(Conversion!$L$14:$L$114,$AD29,Conversion!CO$14:CO$114)</f>
        <v>0</v>
      </c>
      <c r="CP29" s="300">
        <f ca="1">SUMIF(Conversion!$L$14:$L$114,$AD29,Conversion!CP$14:CP$114)</f>
        <v>0</v>
      </c>
      <c r="CQ29" s="300">
        <f ca="1">SUMIF(Conversion!$L$14:$L$114,$AD29,Conversion!CQ$14:CQ$114)</f>
        <v>0</v>
      </c>
      <c r="CR29" s="300">
        <f ca="1">SUMIF(Conversion!$L$14:$L$114,$AD29,Conversion!CR$14:CR$114)</f>
        <v>0</v>
      </c>
      <c r="CS29" s="300">
        <f ca="1">SUMIF(Conversion!$L$14:$L$114,$AD29,Conversion!CS$14:CS$114)</f>
        <v>0</v>
      </c>
      <c r="CT29" s="300">
        <f ca="1">SUMIF(Conversion!$L$14:$L$114,$AD29,Conversion!CT$14:CT$114)</f>
        <v>0</v>
      </c>
      <c r="CU29" s="300">
        <f ca="1">SUMIF(Conversion!$L$14:$L$114,$AD29,Conversion!CU$14:CU$114)</f>
        <v>0</v>
      </c>
      <c r="CV29" s="300">
        <f ca="1">SUMIF(Conversion!$L$14:$L$114,$AD29,Conversion!CV$14:CV$114)</f>
        <v>0</v>
      </c>
      <c r="CW29" s="300">
        <f ca="1">SUMIF(Conversion!$L$14:$L$114,$AD29,Conversion!CW$14:CW$114)</f>
        <v>0</v>
      </c>
      <c r="CX29" s="300">
        <f ca="1">SUMIF(Conversion!$L$14:$L$114,$AD29,Conversion!CX$14:CX$114)</f>
        <v>0</v>
      </c>
      <c r="CY29" s="300">
        <f ca="1">SUMIF(Conversion!$L$14:$L$114,$AD29,Conversion!CY$14:CY$114)</f>
        <v>0</v>
      </c>
      <c r="CZ29" s="300">
        <f ca="1">SUMIF(Conversion!$L$14:$L$114,$AD29,Conversion!CZ$14:CZ$114)</f>
        <v>0</v>
      </c>
      <c r="DA29" s="300">
        <f ca="1">SUMIF(Conversion!$L$14:$L$114,$AD29,Conversion!DA$14:DA$114)</f>
        <v>0</v>
      </c>
      <c r="DB29" s="300">
        <f ca="1">SUMIF(Conversion!$L$14:$L$114,$AD29,Conversion!DB$14:DB$114)</f>
        <v>0</v>
      </c>
      <c r="DC29" s="300">
        <f ca="1">SUMIF(Conversion!$L$14:$L$114,$AD29,Conversion!DC$14:DC$114)</f>
        <v>0</v>
      </c>
      <c r="DD29" s="300">
        <f ca="1">SUMIF(Conversion!$L$14:$L$114,$AD29,Conversion!DD$14:DD$114)</f>
        <v>0</v>
      </c>
      <c r="DE29" s="300">
        <f ca="1">SUMIF(Conversion!$L$14:$L$114,$AD29,Conversion!DE$14:DE$114)</f>
        <v>0</v>
      </c>
      <c r="DF29" s="300">
        <f ca="1">SUMIF(Conversion!$L$14:$L$114,$AD29,Conversion!DF$14:DF$114)</f>
        <v>0</v>
      </c>
      <c r="DG29" s="300">
        <f ca="1">SUMIF(Conversion!$L$14:$L$114,$AD29,Conversion!DG$14:DG$114)</f>
        <v>0</v>
      </c>
      <c r="DH29" s="300">
        <f ca="1">SUMIF(Conversion!$L$14:$L$114,$AD29,Conversion!DH$14:DH$114)</f>
        <v>0</v>
      </c>
      <c r="DI29" s="300">
        <f ca="1">SUMIF(Conversion!$L$14:$L$114,$AD29,Conversion!DI$14:DI$114)</f>
        <v>0</v>
      </c>
      <c r="DJ29" s="300">
        <f ca="1">SUMIF(Conversion!$L$14:$L$114,$AD29,Conversion!DJ$14:DJ$114)</f>
        <v>0</v>
      </c>
      <c r="DK29" s="300">
        <f ca="1">SUMIF(Conversion!$L$14:$L$114,$AD29,Conversion!DK$14:DK$114)</f>
        <v>0</v>
      </c>
      <c r="DL29" s="300">
        <f ca="1">SUMIF(Conversion!$L$14:$L$114,$AD29,Conversion!DL$14:DL$114)</f>
        <v>0</v>
      </c>
      <c r="DM29" s="300">
        <f ca="1">SUMIF(Conversion!$L$14:$L$114,$AD29,Conversion!DM$14:DM$114)</f>
        <v>0</v>
      </c>
      <c r="DN29" s="300">
        <f ca="1">SUMIF(Conversion!$L$14:$L$114,$AD29,Conversion!DN$14:DN$114)</f>
        <v>0</v>
      </c>
      <c r="DO29" s="300">
        <f ca="1">SUMIF(Conversion!$L$14:$L$114,$AD29,Conversion!DO$14:DO$114)</f>
        <v>0</v>
      </c>
      <c r="DP29" s="300">
        <f ca="1">SUMIF(Conversion!$L$14:$L$114,$AD29,Conversion!DP$14:DP$114)</f>
        <v>0</v>
      </c>
      <c r="DQ29" s="300">
        <f ca="1">SUMIF(Conversion!$L$14:$L$114,$AD29,Conversion!DQ$14:DQ$114)</f>
        <v>0</v>
      </c>
      <c r="DR29" s="300">
        <f ca="1">SUMIF(Conversion!$L$14:$L$114,$AD29,Conversion!DR$14:DR$114)</f>
        <v>0</v>
      </c>
      <c r="DS29" s="300">
        <f ca="1">SUMIF(Conversion!$L$14:$L$114,$AD29,Conversion!DS$14:DS$114)</f>
        <v>0</v>
      </c>
      <c r="DT29" s="300">
        <f ca="1">SUMIF(Conversion!$L$14:$L$114,$AD29,Conversion!DT$14:DT$114)</f>
        <v>0</v>
      </c>
      <c r="DU29" s="300">
        <f ca="1">SUMIF(Conversion!$L$14:$L$114,$AD29,Conversion!DU$14:DU$114)</f>
        <v>0</v>
      </c>
      <c r="DV29" s="300">
        <f ca="1">SUMIF(Conversion!$L$14:$L$114,$AD29,Conversion!DV$14:DV$114)</f>
        <v>0</v>
      </c>
      <c r="DW29" s="300">
        <f ca="1">SUMIF(Conversion!$L$14:$L$114,$AD29,Conversion!DW$14:DW$114)</f>
        <v>0</v>
      </c>
      <c r="DX29" s="300">
        <f ca="1">SUMIF(Conversion!$L$14:$L$114,$AD29,Conversion!DX$14:DX$114)</f>
        <v>0</v>
      </c>
      <c r="DY29" s="300">
        <f ca="1">SUMIF(Conversion!$L$14:$L$114,$AD29,Conversion!DY$14:DY$114)</f>
        <v>0</v>
      </c>
      <c r="DZ29" s="300">
        <f ca="1">SUMIF(Conversion!$L$14:$L$114,$AD29,Conversion!DZ$14:DZ$114)</f>
        <v>0</v>
      </c>
      <c r="EA29" s="300">
        <f ca="1">SUMIF(Conversion!$L$14:$L$114,$AD29,Conversion!EA$14:EA$114)</f>
        <v>0</v>
      </c>
      <c r="EB29" s="300">
        <f ca="1">SUMIF(Conversion!$L$14:$L$114,$AD29,Conversion!EB$14:EB$114)</f>
        <v>0</v>
      </c>
      <c r="EC29" s="300">
        <f ca="1">SUMIF(Conversion!$L$14:$L$114,$AD29,Conversion!EC$14:EC$114)</f>
        <v>0</v>
      </c>
      <c r="ED29" s="300">
        <f ca="1">SUMIF(Conversion!$L$14:$L$114,$AD29,Conversion!ED$14:ED$114)</f>
        <v>0</v>
      </c>
      <c r="EE29" s="300">
        <f ca="1">SUMIF(Conversion!$L$14:$L$114,$AD29,Conversion!EE$14:EE$114)</f>
        <v>0</v>
      </c>
      <c r="EF29" s="300">
        <f ca="1">SUMIF(Conversion!$L$14:$L$114,$AD29,Conversion!EF$14:EF$114)</f>
        <v>0</v>
      </c>
      <c r="EG29" s="300">
        <f ca="1">SUMIF(Conversion!$L$14:$L$114,$AD29,Conversion!EG$14:EG$114)</f>
        <v>0</v>
      </c>
      <c r="EH29" s="300">
        <f ca="1">SUMIF(Conversion!$L$14:$L$114,$AD29,Conversion!EH$14:EH$114)</f>
        <v>0</v>
      </c>
      <c r="EI29" s="300">
        <f ca="1">SUMIF(Conversion!$L$14:$L$114,$AD29,Conversion!EI$14:EI$114)</f>
        <v>0</v>
      </c>
      <c r="EJ29" s="300">
        <f ca="1">SUMIF(Conversion!$L$14:$L$114,$AD29,Conversion!EJ$14:EJ$114)</f>
        <v>0</v>
      </c>
      <c r="EK29" s="300">
        <f ca="1">SUMIF(Conversion!$L$14:$L$114,$AD29,Conversion!EK$14:EK$114)</f>
        <v>0</v>
      </c>
      <c r="EL29" s="300">
        <f ca="1">SUMIF(Conversion!$L$14:$L$114,$AD29,Conversion!EL$14:EL$114)</f>
        <v>0</v>
      </c>
      <c r="EM29" s="300">
        <f ca="1">SUMIF(Conversion!$L$14:$L$114,$AD29,Conversion!EM$14:EM$114)</f>
        <v>0</v>
      </c>
      <c r="EN29" s="300">
        <f ca="1">SUMIF(Conversion!$L$14:$L$114,$AD29,Conversion!EN$14:EN$114)</f>
        <v>0</v>
      </c>
      <c r="EO29" s="300">
        <f ca="1">SUMIF(Conversion!$L$14:$L$114,$AD29,Conversion!EO$14:EO$114)</f>
        <v>0</v>
      </c>
      <c r="EP29" s="300">
        <f ca="1">SUMIF(Conversion!$L$14:$L$114,$AD29,Conversion!EP$14:EP$114)</f>
        <v>0</v>
      </c>
      <c r="EQ29" s="300">
        <f ca="1">SUMIF(Conversion!$L$14:$L$114,$AD29,Conversion!EQ$14:EQ$114)</f>
        <v>0</v>
      </c>
      <c r="ER29" s="300">
        <f ca="1">SUMIF(Conversion!$L$14:$L$114,$AD29,Conversion!ER$14:ER$114)</f>
        <v>0</v>
      </c>
      <c r="ES29" s="300">
        <f ca="1">SUMIF(Conversion!$L$14:$L$114,$AD29,Conversion!ES$14:ES$114)</f>
        <v>0</v>
      </c>
      <c r="ET29" s="300">
        <f ca="1">SUMIF(Conversion!$L$14:$L$114,$AD29,Conversion!ET$14:ET$114)</f>
        <v>0</v>
      </c>
      <c r="EU29" s="300">
        <f ca="1">SUMIF(Conversion!$L$14:$L$114,$AD29,Conversion!EU$14:EU$114)</f>
        <v>0</v>
      </c>
      <c r="EV29" s="300">
        <f ca="1">SUMIF(Conversion!$L$14:$L$114,$AD29,Conversion!EV$14:EV$114)</f>
        <v>0</v>
      </c>
      <c r="EW29" s="300">
        <f ca="1">SUMIF(Conversion!$L$14:$L$114,$AD29,Conversion!EW$14:EW$114)</f>
        <v>0</v>
      </c>
      <c r="EX29" s="300">
        <f ca="1">SUMIF(Conversion!$L$14:$L$114,$AD29,Conversion!EX$14:EX$114)</f>
        <v>0</v>
      </c>
      <c r="EY29" s="261"/>
      <c r="EZ29" s="87"/>
      <c r="FB29" s="261"/>
    </row>
    <row r="30" spans="1:158" ht="12.75" hidden="1" customHeight="1" outlineLevel="2">
      <c r="A30" s="303">
        <v>15</v>
      </c>
      <c r="B30" s="303"/>
      <c r="C30" s="892" t="str">
        <f>Constants!F63</f>
        <v>on-CS Deskside Support</v>
      </c>
      <c r="E30" s="323"/>
      <c r="F30" s="324"/>
      <c r="G30" s="324"/>
      <c r="H30" s="324"/>
      <c r="I30" s="324"/>
      <c r="J30" s="324"/>
      <c r="K30" s="324"/>
      <c r="L30" s="324"/>
      <c r="M30" s="324"/>
      <c r="N30" s="324"/>
      <c r="O30" s="324"/>
      <c r="P30" s="324"/>
      <c r="Q30" s="324"/>
      <c r="R30" s="324"/>
      <c r="S30" s="324"/>
      <c r="T30" s="324"/>
      <c r="U30" s="324"/>
      <c r="V30" s="325"/>
      <c r="W30" s="324"/>
      <c r="X30" s="324"/>
      <c r="Y30" s="324"/>
      <c r="Z30" s="324"/>
      <c r="AA30" s="324"/>
      <c r="AB30" s="323"/>
      <c r="AC30" s="326"/>
      <c r="AD30" s="683" t="str">
        <f>Constants!E63</f>
        <v>oCSDS</v>
      </c>
      <c r="AE30" s="304">
        <f t="shared" si="20"/>
        <v>0</v>
      </c>
      <c r="AF30" s="299">
        <f>SUMIF(Conversion!$L$14:$L$114,$AD30,Conversion!AF$14:AF$114)</f>
        <v>0</v>
      </c>
      <c r="AG30" s="300">
        <f>SUMIF(Conversion!$L$14:$L$114,$AD30,Conversion!AG$14:AG$114)</f>
        <v>0</v>
      </c>
      <c r="AH30" s="300">
        <f>SUMIF(Conversion!$L$14:$L$114,$AD30,Conversion!AH$14:AH$114)</f>
        <v>0</v>
      </c>
      <c r="AI30" s="300">
        <f>SUMIF(Conversion!$L$14:$L$114,$AD30,Conversion!AI$14:AI$114)</f>
        <v>0</v>
      </c>
      <c r="AJ30" s="300">
        <f>SUMIF(Conversion!$L$14:$L$114,$AD30,Conversion!AJ$14:AJ$114)</f>
        <v>0</v>
      </c>
      <c r="AK30" s="300">
        <f>SUMIF(Conversion!$L$14:$L$114,$AD30,Conversion!AK$14:AK$114)</f>
        <v>0</v>
      </c>
      <c r="AL30" s="300">
        <f>SUMIF(Conversion!$L$14:$L$114,$AD30,Conversion!AL$14:AL$114)</f>
        <v>0</v>
      </c>
      <c r="AM30" s="300">
        <f>SUMIF(Conversion!$L$14:$L$114,$AD30,Conversion!AM$14:AM$114)</f>
        <v>0</v>
      </c>
      <c r="AN30" s="300">
        <f>SUMIF(Conversion!$L$14:$L$114,$AD30,Conversion!AN$14:AN$114)</f>
        <v>0</v>
      </c>
      <c r="AO30" s="300">
        <f>SUMIF(Conversion!$L$14:$L$114,$AD30,Conversion!AO$14:AO$114)</f>
        <v>0</v>
      </c>
      <c r="AP30" s="300">
        <f>SUMIF(Conversion!$L$14:$L$114,$AD30,Conversion!AP$14:AP$114)</f>
        <v>0</v>
      </c>
      <c r="AQ30" s="300">
        <f>SUMIF(Conversion!$L$14:$L$114,$AD30,Conversion!AQ$14:AQ$114)</f>
        <v>0</v>
      </c>
      <c r="AR30" s="300">
        <f>SUMIF(Conversion!$L$14:$L$114,$AD30,Conversion!AR$14:AR$114)</f>
        <v>0</v>
      </c>
      <c r="AS30" s="300">
        <f>SUMIF(Conversion!$L$14:$L$114,$AD30,Conversion!AS$14:AS$114)</f>
        <v>0</v>
      </c>
      <c r="AT30" s="300">
        <f>SUMIF(Conversion!$L$14:$L$114,$AD30,Conversion!AT$14:AT$114)</f>
        <v>0</v>
      </c>
      <c r="AU30" s="300">
        <f>SUMIF(Conversion!$L$14:$L$114,$AD30,Conversion!AU$14:AU$114)</f>
        <v>0</v>
      </c>
      <c r="AV30" s="300">
        <f>SUMIF(Conversion!$L$14:$L$114,$AD30,Conversion!AV$14:AV$114)</f>
        <v>0</v>
      </c>
      <c r="AW30" s="300">
        <f>SUMIF(Conversion!$L$14:$L$114,$AD30,Conversion!AW$14:AW$114)</f>
        <v>0</v>
      </c>
      <c r="AX30" s="300">
        <f>SUMIF(Conversion!$L$14:$L$114,$AD30,Conversion!AX$14:AX$114)</f>
        <v>0</v>
      </c>
      <c r="AY30" s="300">
        <f>SUMIF(Conversion!$L$14:$L$114,$AD30,Conversion!AY$14:AY$114)</f>
        <v>0</v>
      </c>
      <c r="AZ30" s="300">
        <f>SUMIF(Conversion!$L$14:$L$114,$AD30,Conversion!AZ$14:AZ$114)</f>
        <v>0</v>
      </c>
      <c r="BA30" s="300">
        <f>SUMIF(Conversion!$L$14:$L$114,$AD30,Conversion!BA$14:BA$114)</f>
        <v>0</v>
      </c>
      <c r="BB30" s="300">
        <f>SUMIF(Conversion!$L$14:$L$114,$AD30,Conversion!BB$14:BB$114)</f>
        <v>0</v>
      </c>
      <c r="BC30" s="300">
        <f>SUMIF(Conversion!$L$14:$L$114,$AD30,Conversion!BC$14:BC$114)</f>
        <v>0</v>
      </c>
      <c r="BD30" s="300">
        <f>SUMIF(Conversion!$L$14:$L$114,$AD30,Conversion!BD$14:BD$114)</f>
        <v>0</v>
      </c>
      <c r="BE30" s="300">
        <f>SUMIF(Conversion!$L$14:$L$114,$AD30,Conversion!BE$14:BE$114)</f>
        <v>0</v>
      </c>
      <c r="BF30" s="300">
        <f>SUMIF(Conversion!$L$14:$L$114,$AD30,Conversion!BF$14:BF$114)</f>
        <v>0</v>
      </c>
      <c r="BG30" s="300">
        <f>SUMIF(Conversion!$L$14:$L$114,$AD30,Conversion!BG$14:BG$114)</f>
        <v>0</v>
      </c>
      <c r="BH30" s="300">
        <f>SUMIF(Conversion!$L$14:$L$114,$AD30,Conversion!BH$14:BH$114)</f>
        <v>0</v>
      </c>
      <c r="BI30" s="300">
        <f>SUMIF(Conversion!$L$14:$L$114,$AD30,Conversion!BI$14:BI$114)</f>
        <v>0</v>
      </c>
      <c r="BJ30" s="300">
        <f>SUMIF(Conversion!$L$14:$L$114,$AD30,Conversion!BJ$14:BJ$114)</f>
        <v>0</v>
      </c>
      <c r="BK30" s="300">
        <f>SUMIF(Conversion!$L$14:$L$114,$AD30,Conversion!BK$14:BK$114)</f>
        <v>0</v>
      </c>
      <c r="BL30" s="300">
        <f>SUMIF(Conversion!$L$14:$L$114,$AD30,Conversion!BL$14:BL$114)</f>
        <v>0</v>
      </c>
      <c r="BM30" s="300">
        <f>SUMIF(Conversion!$L$14:$L$114,$AD30,Conversion!BM$14:BM$114)</f>
        <v>0</v>
      </c>
      <c r="BN30" s="300">
        <f>SUMIF(Conversion!$L$14:$L$114,$AD30,Conversion!BN$14:BN$114)</f>
        <v>0</v>
      </c>
      <c r="BO30" s="300">
        <f>SUMIF(Conversion!$L$14:$L$114,$AD30,Conversion!BO$14:BO$114)</f>
        <v>0</v>
      </c>
      <c r="BP30" s="300">
        <f>SUMIF(Conversion!$L$14:$L$114,$AD30,Conversion!BP$14:BP$114)</f>
        <v>0</v>
      </c>
      <c r="BQ30" s="300">
        <f>SUMIF(Conversion!$L$14:$L$114,$AD30,Conversion!BQ$14:BQ$114)</f>
        <v>0</v>
      </c>
      <c r="BR30" s="300">
        <f>SUMIF(Conversion!$L$14:$L$114,$AD30,Conversion!BR$14:BR$114)</f>
        <v>0</v>
      </c>
      <c r="BS30" s="300">
        <f>SUMIF(Conversion!$L$14:$L$114,$AD30,Conversion!BS$14:BS$114)</f>
        <v>0</v>
      </c>
      <c r="BT30" s="300">
        <f>SUMIF(Conversion!$L$14:$L$114,$AD30,Conversion!BT$14:BT$114)</f>
        <v>0</v>
      </c>
      <c r="BU30" s="300">
        <f>SUMIF(Conversion!$L$14:$L$114,$AD30,Conversion!BU$14:BU$114)</f>
        <v>0</v>
      </c>
      <c r="BV30" s="300">
        <f>SUMIF(Conversion!$L$14:$L$114,$AD30,Conversion!BV$14:BV$114)</f>
        <v>0</v>
      </c>
      <c r="BW30" s="300">
        <f>SUMIF(Conversion!$L$14:$L$114,$AD30,Conversion!BW$14:BW$114)</f>
        <v>0</v>
      </c>
      <c r="BX30" s="300">
        <f>SUMIF(Conversion!$L$14:$L$114,$AD30,Conversion!BX$14:BX$114)</f>
        <v>0</v>
      </c>
      <c r="BY30" s="300">
        <f>SUMIF(Conversion!$L$14:$L$114,$AD30,Conversion!BY$14:BY$114)</f>
        <v>0</v>
      </c>
      <c r="BZ30" s="300">
        <f>SUMIF(Conversion!$L$14:$L$114,$AD30,Conversion!BZ$14:BZ$114)</f>
        <v>0</v>
      </c>
      <c r="CA30" s="300">
        <f>SUMIF(Conversion!$L$14:$L$114,$AD30,Conversion!CA$14:CA$114)</f>
        <v>0</v>
      </c>
      <c r="CB30" s="300">
        <f>SUMIF(Conversion!$L$14:$L$114,$AD30,Conversion!CB$14:CB$114)</f>
        <v>0</v>
      </c>
      <c r="CC30" s="300">
        <f>SUMIF(Conversion!$L$14:$L$114,$AD30,Conversion!CC$14:CC$114)</f>
        <v>0</v>
      </c>
      <c r="CD30" s="300">
        <f>SUMIF(Conversion!$L$14:$L$114,$AD30,Conversion!CD$14:CD$114)</f>
        <v>0</v>
      </c>
      <c r="CE30" s="300">
        <f>SUMIF(Conversion!$L$14:$L$114,$AD30,Conversion!CE$14:CE$114)</f>
        <v>0</v>
      </c>
      <c r="CF30" s="300">
        <f>SUMIF(Conversion!$L$14:$L$114,$AD30,Conversion!CF$14:CF$114)</f>
        <v>0</v>
      </c>
      <c r="CG30" s="300">
        <f>SUMIF(Conversion!$L$14:$L$114,$AD30,Conversion!CG$14:CG$114)</f>
        <v>0</v>
      </c>
      <c r="CH30" s="300">
        <f>SUMIF(Conversion!$L$14:$L$114,$AD30,Conversion!CH$14:CH$114)</f>
        <v>0</v>
      </c>
      <c r="CI30" s="300">
        <f>SUMIF(Conversion!$L$14:$L$114,$AD30,Conversion!CI$14:CI$114)</f>
        <v>0</v>
      </c>
      <c r="CJ30" s="300">
        <f>SUMIF(Conversion!$L$14:$L$114,$AD30,Conversion!CJ$14:CJ$114)</f>
        <v>0</v>
      </c>
      <c r="CK30" s="300">
        <f>SUMIF(Conversion!$L$14:$L$114,$AD30,Conversion!CK$14:CK$114)</f>
        <v>0</v>
      </c>
      <c r="CL30" s="300">
        <f>SUMIF(Conversion!$L$14:$L$114,$AD30,Conversion!CL$14:CL$114)</f>
        <v>0</v>
      </c>
      <c r="CM30" s="300">
        <f>SUMIF(Conversion!$L$14:$L$114,$AD30,Conversion!CM$14:CM$114)</f>
        <v>0</v>
      </c>
      <c r="CN30" s="300">
        <f>SUMIF(Conversion!$L$14:$L$114,$AD30,Conversion!CN$14:CN$114)</f>
        <v>0</v>
      </c>
      <c r="CO30" s="300">
        <f>SUMIF(Conversion!$L$14:$L$114,$AD30,Conversion!CO$14:CO$114)</f>
        <v>0</v>
      </c>
      <c r="CP30" s="300">
        <f>SUMIF(Conversion!$L$14:$L$114,$AD30,Conversion!CP$14:CP$114)</f>
        <v>0</v>
      </c>
      <c r="CQ30" s="300">
        <f>SUMIF(Conversion!$L$14:$L$114,$AD30,Conversion!CQ$14:CQ$114)</f>
        <v>0</v>
      </c>
      <c r="CR30" s="300">
        <f>SUMIF(Conversion!$L$14:$L$114,$AD30,Conversion!CR$14:CR$114)</f>
        <v>0</v>
      </c>
      <c r="CS30" s="300">
        <f>SUMIF(Conversion!$L$14:$L$114,$AD30,Conversion!CS$14:CS$114)</f>
        <v>0</v>
      </c>
      <c r="CT30" s="300">
        <f>SUMIF(Conversion!$L$14:$L$114,$AD30,Conversion!CT$14:CT$114)</f>
        <v>0</v>
      </c>
      <c r="CU30" s="300">
        <f>SUMIF(Conversion!$L$14:$L$114,$AD30,Conversion!CU$14:CU$114)</f>
        <v>0</v>
      </c>
      <c r="CV30" s="300">
        <f>SUMIF(Conversion!$L$14:$L$114,$AD30,Conversion!CV$14:CV$114)</f>
        <v>0</v>
      </c>
      <c r="CW30" s="300">
        <f>SUMIF(Conversion!$L$14:$L$114,$AD30,Conversion!CW$14:CW$114)</f>
        <v>0</v>
      </c>
      <c r="CX30" s="300">
        <f>SUMIF(Conversion!$L$14:$L$114,$AD30,Conversion!CX$14:CX$114)</f>
        <v>0</v>
      </c>
      <c r="CY30" s="300">
        <f>SUMIF(Conversion!$L$14:$L$114,$AD30,Conversion!CY$14:CY$114)</f>
        <v>0</v>
      </c>
      <c r="CZ30" s="300">
        <f>SUMIF(Conversion!$L$14:$L$114,$AD30,Conversion!CZ$14:CZ$114)</f>
        <v>0</v>
      </c>
      <c r="DA30" s="300">
        <f>SUMIF(Conversion!$L$14:$L$114,$AD30,Conversion!DA$14:DA$114)</f>
        <v>0</v>
      </c>
      <c r="DB30" s="300">
        <f>SUMIF(Conversion!$L$14:$L$114,$AD30,Conversion!DB$14:DB$114)</f>
        <v>0</v>
      </c>
      <c r="DC30" s="300">
        <f>SUMIF(Conversion!$L$14:$L$114,$AD30,Conversion!DC$14:DC$114)</f>
        <v>0</v>
      </c>
      <c r="DD30" s="300">
        <f>SUMIF(Conversion!$L$14:$L$114,$AD30,Conversion!DD$14:DD$114)</f>
        <v>0</v>
      </c>
      <c r="DE30" s="300">
        <f>SUMIF(Conversion!$L$14:$L$114,$AD30,Conversion!DE$14:DE$114)</f>
        <v>0</v>
      </c>
      <c r="DF30" s="300">
        <f>SUMIF(Conversion!$L$14:$L$114,$AD30,Conversion!DF$14:DF$114)</f>
        <v>0</v>
      </c>
      <c r="DG30" s="300">
        <f>SUMIF(Conversion!$L$14:$L$114,$AD30,Conversion!DG$14:DG$114)</f>
        <v>0</v>
      </c>
      <c r="DH30" s="300">
        <f>SUMIF(Conversion!$L$14:$L$114,$AD30,Conversion!DH$14:DH$114)</f>
        <v>0</v>
      </c>
      <c r="DI30" s="300">
        <f>SUMIF(Conversion!$L$14:$L$114,$AD30,Conversion!DI$14:DI$114)</f>
        <v>0</v>
      </c>
      <c r="DJ30" s="300">
        <f>SUMIF(Conversion!$L$14:$L$114,$AD30,Conversion!DJ$14:DJ$114)</f>
        <v>0</v>
      </c>
      <c r="DK30" s="300">
        <f>SUMIF(Conversion!$L$14:$L$114,$AD30,Conversion!DK$14:DK$114)</f>
        <v>0</v>
      </c>
      <c r="DL30" s="300">
        <f>SUMIF(Conversion!$L$14:$L$114,$AD30,Conversion!DL$14:DL$114)</f>
        <v>0</v>
      </c>
      <c r="DM30" s="300">
        <f>SUMIF(Conversion!$L$14:$L$114,$AD30,Conversion!DM$14:DM$114)</f>
        <v>0</v>
      </c>
      <c r="DN30" s="300">
        <f>SUMIF(Conversion!$L$14:$L$114,$AD30,Conversion!DN$14:DN$114)</f>
        <v>0</v>
      </c>
      <c r="DO30" s="300">
        <f>SUMIF(Conversion!$L$14:$L$114,$AD30,Conversion!DO$14:DO$114)</f>
        <v>0</v>
      </c>
      <c r="DP30" s="300">
        <f>SUMIF(Conversion!$L$14:$L$114,$AD30,Conversion!DP$14:DP$114)</f>
        <v>0</v>
      </c>
      <c r="DQ30" s="300">
        <f>SUMIF(Conversion!$L$14:$L$114,$AD30,Conversion!DQ$14:DQ$114)</f>
        <v>0</v>
      </c>
      <c r="DR30" s="300">
        <f>SUMIF(Conversion!$L$14:$L$114,$AD30,Conversion!DR$14:DR$114)</f>
        <v>0</v>
      </c>
      <c r="DS30" s="300">
        <f>SUMIF(Conversion!$L$14:$L$114,$AD30,Conversion!DS$14:DS$114)</f>
        <v>0</v>
      </c>
      <c r="DT30" s="300">
        <f>SUMIF(Conversion!$L$14:$L$114,$AD30,Conversion!DT$14:DT$114)</f>
        <v>0</v>
      </c>
      <c r="DU30" s="300">
        <f>SUMIF(Conversion!$L$14:$L$114,$AD30,Conversion!DU$14:DU$114)</f>
        <v>0</v>
      </c>
      <c r="DV30" s="300">
        <f>SUMIF(Conversion!$L$14:$L$114,$AD30,Conversion!DV$14:DV$114)</f>
        <v>0</v>
      </c>
      <c r="DW30" s="300">
        <f>SUMIF(Conversion!$L$14:$L$114,$AD30,Conversion!DW$14:DW$114)</f>
        <v>0</v>
      </c>
      <c r="DX30" s="300">
        <f>SUMIF(Conversion!$L$14:$L$114,$AD30,Conversion!DX$14:DX$114)</f>
        <v>0</v>
      </c>
      <c r="DY30" s="300">
        <f>SUMIF(Conversion!$L$14:$L$114,$AD30,Conversion!DY$14:DY$114)</f>
        <v>0</v>
      </c>
      <c r="DZ30" s="300">
        <f>SUMIF(Conversion!$L$14:$L$114,$AD30,Conversion!DZ$14:DZ$114)</f>
        <v>0</v>
      </c>
      <c r="EA30" s="300">
        <f>SUMIF(Conversion!$L$14:$L$114,$AD30,Conversion!EA$14:EA$114)</f>
        <v>0</v>
      </c>
      <c r="EB30" s="300">
        <f>SUMIF(Conversion!$L$14:$L$114,$AD30,Conversion!EB$14:EB$114)</f>
        <v>0</v>
      </c>
      <c r="EC30" s="300">
        <f>SUMIF(Conversion!$L$14:$L$114,$AD30,Conversion!EC$14:EC$114)</f>
        <v>0</v>
      </c>
      <c r="ED30" s="300">
        <f>SUMIF(Conversion!$L$14:$L$114,$AD30,Conversion!ED$14:ED$114)</f>
        <v>0</v>
      </c>
      <c r="EE30" s="300">
        <f>SUMIF(Conversion!$L$14:$L$114,$AD30,Conversion!EE$14:EE$114)</f>
        <v>0</v>
      </c>
      <c r="EF30" s="300">
        <f>SUMIF(Conversion!$L$14:$L$114,$AD30,Conversion!EF$14:EF$114)</f>
        <v>0</v>
      </c>
      <c r="EG30" s="300">
        <f>SUMIF(Conversion!$L$14:$L$114,$AD30,Conversion!EG$14:EG$114)</f>
        <v>0</v>
      </c>
      <c r="EH30" s="300">
        <f>SUMIF(Conversion!$L$14:$L$114,$AD30,Conversion!EH$14:EH$114)</f>
        <v>0</v>
      </c>
      <c r="EI30" s="300">
        <f>SUMIF(Conversion!$L$14:$L$114,$AD30,Conversion!EI$14:EI$114)</f>
        <v>0</v>
      </c>
      <c r="EJ30" s="300">
        <f>SUMIF(Conversion!$L$14:$L$114,$AD30,Conversion!EJ$14:EJ$114)</f>
        <v>0</v>
      </c>
      <c r="EK30" s="300">
        <f>SUMIF(Conversion!$L$14:$L$114,$AD30,Conversion!EK$14:EK$114)</f>
        <v>0</v>
      </c>
      <c r="EL30" s="300">
        <f>SUMIF(Conversion!$L$14:$L$114,$AD30,Conversion!EL$14:EL$114)</f>
        <v>0</v>
      </c>
      <c r="EM30" s="300">
        <f>SUMIF(Conversion!$L$14:$L$114,$AD30,Conversion!EM$14:EM$114)</f>
        <v>0</v>
      </c>
      <c r="EN30" s="300">
        <f>SUMIF(Conversion!$L$14:$L$114,$AD30,Conversion!EN$14:EN$114)</f>
        <v>0</v>
      </c>
      <c r="EO30" s="300">
        <f>SUMIF(Conversion!$L$14:$L$114,$AD30,Conversion!EO$14:EO$114)</f>
        <v>0</v>
      </c>
      <c r="EP30" s="300">
        <f>SUMIF(Conversion!$L$14:$L$114,$AD30,Conversion!EP$14:EP$114)</f>
        <v>0</v>
      </c>
      <c r="EQ30" s="300">
        <f>SUMIF(Conversion!$L$14:$L$114,$AD30,Conversion!EQ$14:EQ$114)</f>
        <v>0</v>
      </c>
      <c r="ER30" s="300">
        <f>SUMIF(Conversion!$L$14:$L$114,$AD30,Conversion!ER$14:ER$114)</f>
        <v>0</v>
      </c>
      <c r="ES30" s="300">
        <f>SUMIF(Conversion!$L$14:$L$114,$AD30,Conversion!ES$14:ES$114)</f>
        <v>0</v>
      </c>
      <c r="ET30" s="300">
        <f>SUMIF(Conversion!$L$14:$L$114,$AD30,Conversion!ET$14:ET$114)</f>
        <v>0</v>
      </c>
      <c r="EU30" s="300">
        <f>SUMIF(Conversion!$L$14:$L$114,$AD30,Conversion!EU$14:EU$114)</f>
        <v>0</v>
      </c>
      <c r="EV30" s="300">
        <f>SUMIF(Conversion!$L$14:$L$114,$AD30,Conversion!EV$14:EV$114)</f>
        <v>0</v>
      </c>
      <c r="EW30" s="300">
        <f>SUMIF(Conversion!$L$14:$L$114,$AD30,Conversion!EW$14:EW$114)</f>
        <v>0</v>
      </c>
      <c r="EX30" s="300">
        <f>SUMIF(Conversion!$L$14:$L$114,$AD30,Conversion!EX$14:EX$114)</f>
        <v>0</v>
      </c>
      <c r="EY30" s="261"/>
      <c r="EZ30" s="87"/>
      <c r="FB30" s="261"/>
    </row>
    <row r="31" spans="1:158" ht="12.75" hidden="1" customHeight="1" outlineLevel="2">
      <c r="A31" s="303">
        <v>16</v>
      </c>
      <c r="B31" s="303"/>
      <c r="C31" s="892" t="str">
        <f>Constants!F64</f>
        <v>on-CS Field Maintenance Service</v>
      </c>
      <c r="E31" s="323"/>
      <c r="F31" s="324"/>
      <c r="G31" s="324"/>
      <c r="H31" s="324"/>
      <c r="I31" s="324"/>
      <c r="J31" s="324"/>
      <c r="K31" s="324"/>
      <c r="L31" s="324"/>
      <c r="M31" s="324"/>
      <c r="N31" s="324"/>
      <c r="O31" s="324"/>
      <c r="P31" s="324"/>
      <c r="Q31" s="324"/>
      <c r="R31" s="324"/>
      <c r="S31" s="324"/>
      <c r="T31" s="324"/>
      <c r="U31" s="324"/>
      <c r="V31" s="325"/>
      <c r="W31" s="324"/>
      <c r="X31" s="324"/>
      <c r="Y31" s="324"/>
      <c r="Z31" s="324"/>
      <c r="AA31" s="324"/>
      <c r="AB31" s="323"/>
      <c r="AC31" s="326"/>
      <c r="AD31" s="683" t="str">
        <f>Constants!E64</f>
        <v>oCSFM</v>
      </c>
      <c r="AE31" s="304">
        <f t="shared" ca="1" si="20"/>
        <v>12255639.473763846</v>
      </c>
      <c r="AF31" s="299">
        <f>SUMIF(Conversion!$L$14:$L$114,$AD31,Conversion!AF$14:AF$114)</f>
        <v>0</v>
      </c>
      <c r="AG31" s="300">
        <f ca="1">SUMIF(Conversion!$L$14:$L$114,$AD31,Conversion!AG$14:AG$114)</f>
        <v>0</v>
      </c>
      <c r="AH31" s="300">
        <f ca="1">SUMIF(Conversion!$L$14:$L$114,$AD31,Conversion!AH$14:AH$114)</f>
        <v>0</v>
      </c>
      <c r="AI31" s="300">
        <f ca="1">SUMIF(Conversion!$L$14:$L$114,$AD31,Conversion!AI$14:AI$114)</f>
        <v>0</v>
      </c>
      <c r="AJ31" s="300">
        <f ca="1">SUMIF(Conversion!$L$14:$L$114,$AD31,Conversion!AJ$14:AJ$114)</f>
        <v>0</v>
      </c>
      <c r="AK31" s="300">
        <f ca="1">SUMIF(Conversion!$L$14:$L$114,$AD31,Conversion!AK$14:AK$114)</f>
        <v>0</v>
      </c>
      <c r="AL31" s="300">
        <f ca="1">SUMIF(Conversion!$L$14:$L$114,$AD31,Conversion!AL$14:AL$114)</f>
        <v>195600</v>
      </c>
      <c r="AM31" s="300">
        <f ca="1">SUMIF(Conversion!$L$14:$L$114,$AD31,Conversion!AM$14:AM$114)</f>
        <v>195600</v>
      </c>
      <c r="AN31" s="300">
        <f ca="1">SUMIF(Conversion!$L$14:$L$114,$AD31,Conversion!AN$14:AN$114)</f>
        <v>195600</v>
      </c>
      <c r="AO31" s="300">
        <f ca="1">SUMIF(Conversion!$L$14:$L$114,$AD31,Conversion!AO$14:AO$114)</f>
        <v>195600</v>
      </c>
      <c r="AP31" s="300">
        <f ca="1">SUMIF(Conversion!$L$14:$L$114,$AD31,Conversion!AP$14:AP$114)</f>
        <v>195600</v>
      </c>
      <c r="AQ31" s="300">
        <f ca="1">SUMIF(Conversion!$L$14:$L$114,$AD31,Conversion!AQ$14:AQ$114)</f>
        <v>195600</v>
      </c>
      <c r="AR31" s="300">
        <f ca="1">SUMIF(Conversion!$L$14:$L$114,$AD31,Conversion!AR$14:AR$114)</f>
        <v>195600</v>
      </c>
      <c r="AS31" s="300">
        <f ca="1">SUMIF(Conversion!$L$14:$L$114,$AD31,Conversion!AS$14:AS$114)</f>
        <v>195600</v>
      </c>
      <c r="AT31" s="300">
        <f ca="1">SUMIF(Conversion!$L$14:$L$114,$AD31,Conversion!AT$14:AT$114)</f>
        <v>195600</v>
      </c>
      <c r="AU31" s="300">
        <f ca="1">SUMIF(Conversion!$L$14:$L$114,$AD31,Conversion!AU$14:AU$114)</f>
        <v>195600</v>
      </c>
      <c r="AV31" s="300">
        <f ca="1">SUMIF(Conversion!$L$14:$L$114,$AD31,Conversion!AV$14:AV$114)</f>
        <v>199512</v>
      </c>
      <c r="AW31" s="300">
        <f ca="1">SUMIF(Conversion!$L$14:$L$114,$AD31,Conversion!AW$14:AW$114)</f>
        <v>199512</v>
      </c>
      <c r="AX31" s="300">
        <f ca="1">SUMIF(Conversion!$L$14:$L$114,$AD31,Conversion!AX$14:AX$114)</f>
        <v>199512</v>
      </c>
      <c r="AY31" s="300">
        <f ca="1">SUMIF(Conversion!$L$14:$L$114,$AD31,Conversion!AY$14:AY$114)</f>
        <v>199512</v>
      </c>
      <c r="AZ31" s="300">
        <f ca="1">SUMIF(Conversion!$L$14:$L$114,$AD31,Conversion!AZ$14:AZ$114)</f>
        <v>199512</v>
      </c>
      <c r="BA31" s="300">
        <f ca="1">SUMIF(Conversion!$L$14:$L$114,$AD31,Conversion!BA$14:BA$114)</f>
        <v>199512</v>
      </c>
      <c r="BB31" s="300">
        <f ca="1">SUMIF(Conversion!$L$14:$L$114,$AD31,Conversion!BB$14:BB$114)</f>
        <v>199512</v>
      </c>
      <c r="BC31" s="300">
        <f ca="1">SUMIF(Conversion!$L$14:$L$114,$AD31,Conversion!BC$14:BC$114)</f>
        <v>199512</v>
      </c>
      <c r="BD31" s="300">
        <f ca="1">SUMIF(Conversion!$L$14:$L$114,$AD31,Conversion!BD$14:BD$114)</f>
        <v>199512</v>
      </c>
      <c r="BE31" s="300">
        <f ca="1">SUMIF(Conversion!$L$14:$L$114,$AD31,Conversion!BE$14:BE$114)</f>
        <v>199512</v>
      </c>
      <c r="BF31" s="300">
        <f ca="1">SUMIF(Conversion!$L$14:$L$114,$AD31,Conversion!BF$14:BF$114)</f>
        <v>199512</v>
      </c>
      <c r="BG31" s="300">
        <f ca="1">SUMIF(Conversion!$L$14:$L$114,$AD31,Conversion!BG$14:BG$114)</f>
        <v>199512</v>
      </c>
      <c r="BH31" s="300">
        <f ca="1">SUMIF(Conversion!$L$14:$L$114,$AD31,Conversion!BH$14:BH$114)</f>
        <v>203502.24</v>
      </c>
      <c r="BI31" s="300">
        <f ca="1">SUMIF(Conversion!$L$14:$L$114,$AD31,Conversion!BI$14:BI$114)</f>
        <v>203502.24</v>
      </c>
      <c r="BJ31" s="300">
        <f ca="1">SUMIF(Conversion!$L$14:$L$114,$AD31,Conversion!BJ$14:BJ$114)</f>
        <v>203502.24</v>
      </c>
      <c r="BK31" s="300">
        <f ca="1">SUMIF(Conversion!$L$14:$L$114,$AD31,Conversion!BK$14:BK$114)</f>
        <v>203502.24</v>
      </c>
      <c r="BL31" s="300">
        <f ca="1">SUMIF(Conversion!$L$14:$L$114,$AD31,Conversion!BL$14:BL$114)</f>
        <v>203502.24</v>
      </c>
      <c r="BM31" s="300">
        <f ca="1">SUMIF(Conversion!$L$14:$L$114,$AD31,Conversion!BM$14:BM$114)</f>
        <v>203502.24</v>
      </c>
      <c r="BN31" s="300">
        <f ca="1">SUMIF(Conversion!$L$14:$L$114,$AD31,Conversion!BN$14:BN$114)</f>
        <v>203502.24</v>
      </c>
      <c r="BO31" s="300">
        <f ca="1">SUMIF(Conversion!$L$14:$L$114,$AD31,Conversion!BO$14:BO$114)</f>
        <v>203502.24</v>
      </c>
      <c r="BP31" s="300">
        <f ca="1">SUMIF(Conversion!$L$14:$L$114,$AD31,Conversion!BP$14:BP$114)</f>
        <v>203502.24</v>
      </c>
      <c r="BQ31" s="300">
        <f ca="1">SUMIF(Conversion!$L$14:$L$114,$AD31,Conversion!BQ$14:BQ$114)</f>
        <v>203502.24</v>
      </c>
      <c r="BR31" s="300">
        <f ca="1">SUMIF(Conversion!$L$14:$L$114,$AD31,Conversion!BR$14:BR$114)</f>
        <v>203502.24</v>
      </c>
      <c r="BS31" s="300">
        <f ca="1">SUMIF(Conversion!$L$14:$L$114,$AD31,Conversion!BS$14:BS$114)</f>
        <v>203502.24</v>
      </c>
      <c r="BT31" s="300">
        <f ca="1">SUMIF(Conversion!$L$14:$L$114,$AD31,Conversion!BT$14:BT$114)</f>
        <v>207572.28479999999</v>
      </c>
      <c r="BU31" s="300">
        <f ca="1">SUMIF(Conversion!$L$14:$L$114,$AD31,Conversion!BU$14:BU$114)</f>
        <v>207572.28479999999</v>
      </c>
      <c r="BV31" s="300">
        <f ca="1">SUMIF(Conversion!$L$14:$L$114,$AD31,Conversion!BV$14:BV$114)</f>
        <v>207572.28479999999</v>
      </c>
      <c r="BW31" s="300">
        <f ca="1">SUMIF(Conversion!$L$14:$L$114,$AD31,Conversion!BW$14:BW$114)</f>
        <v>207572.28479999999</v>
      </c>
      <c r="BX31" s="300">
        <f ca="1">SUMIF(Conversion!$L$14:$L$114,$AD31,Conversion!BX$14:BX$114)</f>
        <v>207572.28479999999</v>
      </c>
      <c r="BY31" s="300">
        <f ca="1">SUMIF(Conversion!$L$14:$L$114,$AD31,Conversion!BY$14:BY$114)</f>
        <v>207572.28479999999</v>
      </c>
      <c r="BZ31" s="300">
        <f ca="1">SUMIF(Conversion!$L$14:$L$114,$AD31,Conversion!BZ$14:BZ$114)</f>
        <v>207572.28479999999</v>
      </c>
      <c r="CA31" s="300">
        <f ca="1">SUMIF(Conversion!$L$14:$L$114,$AD31,Conversion!CA$14:CA$114)</f>
        <v>207572.28479999999</v>
      </c>
      <c r="CB31" s="300">
        <f ca="1">SUMIF(Conversion!$L$14:$L$114,$AD31,Conversion!CB$14:CB$114)</f>
        <v>207572.28479999999</v>
      </c>
      <c r="CC31" s="300">
        <f ca="1">SUMIF(Conversion!$L$14:$L$114,$AD31,Conversion!CC$14:CC$114)</f>
        <v>207572.28479999999</v>
      </c>
      <c r="CD31" s="300">
        <f ca="1">SUMIF(Conversion!$L$14:$L$114,$AD31,Conversion!CD$14:CD$114)</f>
        <v>207572.28479999999</v>
      </c>
      <c r="CE31" s="300">
        <f ca="1">SUMIF(Conversion!$L$14:$L$114,$AD31,Conversion!CE$14:CE$114)</f>
        <v>207572.28479999999</v>
      </c>
      <c r="CF31" s="300">
        <f ca="1">SUMIF(Conversion!$L$14:$L$114,$AD31,Conversion!CF$14:CF$114)</f>
        <v>211723.730496</v>
      </c>
      <c r="CG31" s="300">
        <f ca="1">SUMIF(Conversion!$L$14:$L$114,$AD31,Conversion!CG$14:CG$114)</f>
        <v>211723.730496</v>
      </c>
      <c r="CH31" s="300">
        <f ca="1">SUMIF(Conversion!$L$14:$L$114,$AD31,Conversion!CH$14:CH$114)</f>
        <v>211723.730496</v>
      </c>
      <c r="CI31" s="300">
        <f ca="1">SUMIF(Conversion!$L$14:$L$114,$AD31,Conversion!CI$14:CI$114)</f>
        <v>211723.730496</v>
      </c>
      <c r="CJ31" s="300">
        <f ca="1">SUMIF(Conversion!$L$14:$L$114,$AD31,Conversion!CJ$14:CJ$114)</f>
        <v>211723.730496</v>
      </c>
      <c r="CK31" s="300">
        <f ca="1">SUMIF(Conversion!$L$14:$L$114,$AD31,Conversion!CK$14:CK$114)</f>
        <v>211723.730496</v>
      </c>
      <c r="CL31" s="300">
        <f ca="1">SUMIF(Conversion!$L$14:$L$114,$AD31,Conversion!CL$14:CL$114)</f>
        <v>211723.730496</v>
      </c>
      <c r="CM31" s="300">
        <f ca="1">SUMIF(Conversion!$L$14:$L$114,$AD31,Conversion!CM$14:CM$114)</f>
        <v>211723.730496</v>
      </c>
      <c r="CN31" s="300">
        <f ca="1">SUMIF(Conversion!$L$14:$L$114,$AD31,Conversion!CN$14:CN$114)</f>
        <v>211723.730496</v>
      </c>
      <c r="CO31" s="300">
        <f ca="1">SUMIF(Conversion!$L$14:$L$114,$AD31,Conversion!CO$14:CO$114)</f>
        <v>211723.730496</v>
      </c>
      <c r="CP31" s="300">
        <f ca="1">SUMIF(Conversion!$L$14:$L$114,$AD31,Conversion!CP$14:CP$114)</f>
        <v>211723.730496</v>
      </c>
      <c r="CQ31" s="300">
        <f ca="1">SUMIF(Conversion!$L$14:$L$114,$AD31,Conversion!CQ$14:CQ$114)</f>
        <v>211723.730496</v>
      </c>
      <c r="CR31" s="300">
        <f ca="1">SUMIF(Conversion!$L$14:$L$114,$AD31,Conversion!CR$14:CR$114)</f>
        <v>215958.20510592</v>
      </c>
      <c r="CS31" s="300">
        <f ca="1">SUMIF(Conversion!$L$14:$L$114,$AD31,Conversion!CS$14:CS$114)</f>
        <v>215958.20510592</v>
      </c>
      <c r="CT31" s="300">
        <f ca="1">SUMIF(Conversion!$L$14:$L$114,$AD31,Conversion!CT$14:CT$114)</f>
        <v>0</v>
      </c>
      <c r="CU31" s="300">
        <f ca="1">SUMIF(Conversion!$L$14:$L$114,$AD31,Conversion!CU$14:CU$114)</f>
        <v>0</v>
      </c>
      <c r="CV31" s="300">
        <f ca="1">SUMIF(Conversion!$L$14:$L$114,$AD31,Conversion!CV$14:CV$114)</f>
        <v>0</v>
      </c>
      <c r="CW31" s="300">
        <f ca="1">SUMIF(Conversion!$L$14:$L$114,$AD31,Conversion!CW$14:CW$114)</f>
        <v>0</v>
      </c>
      <c r="CX31" s="300">
        <f ca="1">SUMIF(Conversion!$L$14:$L$114,$AD31,Conversion!CX$14:CX$114)</f>
        <v>0</v>
      </c>
      <c r="CY31" s="300">
        <f ca="1">SUMIF(Conversion!$L$14:$L$114,$AD31,Conversion!CY$14:CY$114)</f>
        <v>0</v>
      </c>
      <c r="CZ31" s="300">
        <f ca="1">SUMIF(Conversion!$L$14:$L$114,$AD31,Conversion!CZ$14:CZ$114)</f>
        <v>0</v>
      </c>
      <c r="DA31" s="300">
        <f ca="1">SUMIF(Conversion!$L$14:$L$114,$AD31,Conversion!DA$14:DA$114)</f>
        <v>0</v>
      </c>
      <c r="DB31" s="300">
        <f ca="1">SUMIF(Conversion!$L$14:$L$114,$AD31,Conversion!DB$14:DB$114)</f>
        <v>0</v>
      </c>
      <c r="DC31" s="300">
        <f ca="1">SUMIF(Conversion!$L$14:$L$114,$AD31,Conversion!DC$14:DC$114)</f>
        <v>0</v>
      </c>
      <c r="DD31" s="300">
        <f ca="1">SUMIF(Conversion!$L$14:$L$114,$AD31,Conversion!DD$14:DD$114)</f>
        <v>0</v>
      </c>
      <c r="DE31" s="300">
        <f ca="1">SUMIF(Conversion!$L$14:$L$114,$AD31,Conversion!DE$14:DE$114)</f>
        <v>0</v>
      </c>
      <c r="DF31" s="300">
        <f ca="1">SUMIF(Conversion!$L$14:$L$114,$AD31,Conversion!DF$14:DF$114)</f>
        <v>0</v>
      </c>
      <c r="DG31" s="300">
        <f ca="1">SUMIF(Conversion!$L$14:$L$114,$AD31,Conversion!DG$14:DG$114)</f>
        <v>0</v>
      </c>
      <c r="DH31" s="300">
        <f ca="1">SUMIF(Conversion!$L$14:$L$114,$AD31,Conversion!DH$14:DH$114)</f>
        <v>0</v>
      </c>
      <c r="DI31" s="300">
        <f ca="1">SUMIF(Conversion!$L$14:$L$114,$AD31,Conversion!DI$14:DI$114)</f>
        <v>0</v>
      </c>
      <c r="DJ31" s="300">
        <f ca="1">SUMIF(Conversion!$L$14:$L$114,$AD31,Conversion!DJ$14:DJ$114)</f>
        <v>0</v>
      </c>
      <c r="DK31" s="300">
        <f ca="1">SUMIF(Conversion!$L$14:$L$114,$AD31,Conversion!DK$14:DK$114)</f>
        <v>0</v>
      </c>
      <c r="DL31" s="300">
        <f ca="1">SUMIF(Conversion!$L$14:$L$114,$AD31,Conversion!DL$14:DL$114)</f>
        <v>0</v>
      </c>
      <c r="DM31" s="300">
        <f ca="1">SUMIF(Conversion!$L$14:$L$114,$AD31,Conversion!DM$14:DM$114)</f>
        <v>0</v>
      </c>
      <c r="DN31" s="300">
        <f ca="1">SUMIF(Conversion!$L$14:$L$114,$AD31,Conversion!DN$14:DN$114)</f>
        <v>0</v>
      </c>
      <c r="DO31" s="300">
        <f ca="1">SUMIF(Conversion!$L$14:$L$114,$AD31,Conversion!DO$14:DO$114)</f>
        <v>0</v>
      </c>
      <c r="DP31" s="300">
        <f ca="1">SUMIF(Conversion!$L$14:$L$114,$AD31,Conversion!DP$14:DP$114)</f>
        <v>0</v>
      </c>
      <c r="DQ31" s="300">
        <f ca="1">SUMIF(Conversion!$L$14:$L$114,$AD31,Conversion!DQ$14:DQ$114)</f>
        <v>0</v>
      </c>
      <c r="DR31" s="300">
        <f ca="1">SUMIF(Conversion!$L$14:$L$114,$AD31,Conversion!DR$14:DR$114)</f>
        <v>0</v>
      </c>
      <c r="DS31" s="300">
        <f ca="1">SUMIF(Conversion!$L$14:$L$114,$AD31,Conversion!DS$14:DS$114)</f>
        <v>0</v>
      </c>
      <c r="DT31" s="300">
        <f ca="1">SUMIF(Conversion!$L$14:$L$114,$AD31,Conversion!DT$14:DT$114)</f>
        <v>0</v>
      </c>
      <c r="DU31" s="300">
        <f ca="1">SUMIF(Conversion!$L$14:$L$114,$AD31,Conversion!DU$14:DU$114)</f>
        <v>0</v>
      </c>
      <c r="DV31" s="300">
        <f ca="1">SUMIF(Conversion!$L$14:$L$114,$AD31,Conversion!DV$14:DV$114)</f>
        <v>0</v>
      </c>
      <c r="DW31" s="300">
        <f ca="1">SUMIF(Conversion!$L$14:$L$114,$AD31,Conversion!DW$14:DW$114)</f>
        <v>0</v>
      </c>
      <c r="DX31" s="300">
        <f ca="1">SUMIF(Conversion!$L$14:$L$114,$AD31,Conversion!DX$14:DX$114)</f>
        <v>0</v>
      </c>
      <c r="DY31" s="300">
        <f ca="1">SUMIF(Conversion!$L$14:$L$114,$AD31,Conversion!DY$14:DY$114)</f>
        <v>0</v>
      </c>
      <c r="DZ31" s="300">
        <f ca="1">SUMIF(Conversion!$L$14:$L$114,$AD31,Conversion!DZ$14:DZ$114)</f>
        <v>0</v>
      </c>
      <c r="EA31" s="300">
        <f ca="1">SUMIF(Conversion!$L$14:$L$114,$AD31,Conversion!EA$14:EA$114)</f>
        <v>0</v>
      </c>
      <c r="EB31" s="300">
        <f ca="1">SUMIF(Conversion!$L$14:$L$114,$AD31,Conversion!EB$14:EB$114)</f>
        <v>0</v>
      </c>
      <c r="EC31" s="300">
        <f ca="1">SUMIF(Conversion!$L$14:$L$114,$AD31,Conversion!EC$14:EC$114)</f>
        <v>0</v>
      </c>
      <c r="ED31" s="300">
        <f ca="1">SUMIF(Conversion!$L$14:$L$114,$AD31,Conversion!ED$14:ED$114)</f>
        <v>0</v>
      </c>
      <c r="EE31" s="300">
        <f ca="1">SUMIF(Conversion!$L$14:$L$114,$AD31,Conversion!EE$14:EE$114)</f>
        <v>0</v>
      </c>
      <c r="EF31" s="300">
        <f ca="1">SUMIF(Conversion!$L$14:$L$114,$AD31,Conversion!EF$14:EF$114)</f>
        <v>0</v>
      </c>
      <c r="EG31" s="300">
        <f ca="1">SUMIF(Conversion!$L$14:$L$114,$AD31,Conversion!EG$14:EG$114)</f>
        <v>0</v>
      </c>
      <c r="EH31" s="300">
        <f ca="1">SUMIF(Conversion!$L$14:$L$114,$AD31,Conversion!EH$14:EH$114)</f>
        <v>0</v>
      </c>
      <c r="EI31" s="300">
        <f ca="1">SUMIF(Conversion!$L$14:$L$114,$AD31,Conversion!EI$14:EI$114)</f>
        <v>0</v>
      </c>
      <c r="EJ31" s="300">
        <f ca="1">SUMIF(Conversion!$L$14:$L$114,$AD31,Conversion!EJ$14:EJ$114)</f>
        <v>0</v>
      </c>
      <c r="EK31" s="300">
        <f ca="1">SUMIF(Conversion!$L$14:$L$114,$AD31,Conversion!EK$14:EK$114)</f>
        <v>0</v>
      </c>
      <c r="EL31" s="300">
        <f ca="1">SUMIF(Conversion!$L$14:$L$114,$AD31,Conversion!EL$14:EL$114)</f>
        <v>0</v>
      </c>
      <c r="EM31" s="300">
        <f ca="1">SUMIF(Conversion!$L$14:$L$114,$AD31,Conversion!EM$14:EM$114)</f>
        <v>0</v>
      </c>
      <c r="EN31" s="300">
        <f ca="1">SUMIF(Conversion!$L$14:$L$114,$AD31,Conversion!EN$14:EN$114)</f>
        <v>0</v>
      </c>
      <c r="EO31" s="300">
        <f ca="1">SUMIF(Conversion!$L$14:$L$114,$AD31,Conversion!EO$14:EO$114)</f>
        <v>0</v>
      </c>
      <c r="EP31" s="300">
        <f ca="1">SUMIF(Conversion!$L$14:$L$114,$AD31,Conversion!EP$14:EP$114)</f>
        <v>0</v>
      </c>
      <c r="EQ31" s="300">
        <f ca="1">SUMIF(Conversion!$L$14:$L$114,$AD31,Conversion!EQ$14:EQ$114)</f>
        <v>0</v>
      </c>
      <c r="ER31" s="300">
        <f ca="1">SUMIF(Conversion!$L$14:$L$114,$AD31,Conversion!ER$14:ER$114)</f>
        <v>0</v>
      </c>
      <c r="ES31" s="300">
        <f ca="1">SUMIF(Conversion!$L$14:$L$114,$AD31,Conversion!ES$14:ES$114)</f>
        <v>0</v>
      </c>
      <c r="ET31" s="300">
        <f ca="1">SUMIF(Conversion!$L$14:$L$114,$AD31,Conversion!ET$14:ET$114)</f>
        <v>0</v>
      </c>
      <c r="EU31" s="300">
        <f ca="1">SUMIF(Conversion!$L$14:$L$114,$AD31,Conversion!EU$14:EU$114)</f>
        <v>0</v>
      </c>
      <c r="EV31" s="300">
        <f ca="1">SUMIF(Conversion!$L$14:$L$114,$AD31,Conversion!EV$14:EV$114)</f>
        <v>0</v>
      </c>
      <c r="EW31" s="300">
        <f ca="1">SUMIF(Conversion!$L$14:$L$114,$AD31,Conversion!EW$14:EW$114)</f>
        <v>0</v>
      </c>
      <c r="EX31" s="300">
        <f ca="1">SUMIF(Conversion!$L$14:$L$114,$AD31,Conversion!EX$14:EX$114)</f>
        <v>0</v>
      </c>
      <c r="EY31" s="261"/>
      <c r="EZ31" s="87"/>
      <c r="FB31" s="261"/>
    </row>
    <row r="32" spans="1:158" ht="12.75" hidden="1" customHeight="1" outlineLevel="2">
      <c r="A32" s="303">
        <v>17</v>
      </c>
      <c r="B32" s="303"/>
      <c r="C32" s="892" t="str">
        <f>Constants!F65</f>
        <v>on-IS Data Centres</v>
      </c>
      <c r="E32" s="323"/>
      <c r="F32" s="324"/>
      <c r="G32" s="324"/>
      <c r="H32" s="324"/>
      <c r="I32" s="324"/>
      <c r="J32" s="324"/>
      <c r="K32" s="324"/>
      <c r="L32" s="324"/>
      <c r="M32" s="324"/>
      <c r="N32" s="324"/>
      <c r="O32" s="324"/>
      <c r="P32" s="324"/>
      <c r="Q32" s="324"/>
      <c r="R32" s="324"/>
      <c r="S32" s="324"/>
      <c r="T32" s="324"/>
      <c r="U32" s="324"/>
      <c r="V32" s="325"/>
      <c r="W32" s="324"/>
      <c r="X32" s="324"/>
      <c r="Y32" s="324"/>
      <c r="Z32" s="324"/>
      <c r="AA32" s="324"/>
      <c r="AB32" s="323"/>
      <c r="AC32" s="326"/>
      <c r="AD32" s="683" t="str">
        <f>Constants!E65</f>
        <v>oISDC</v>
      </c>
      <c r="AE32" s="304">
        <f t="shared" ca="1" si="20"/>
        <v>3612157.1081439997</v>
      </c>
      <c r="AF32" s="299">
        <f>SUMIF(Conversion!$L$14:$L$114,$AD32,Conversion!AF$14:AF$114)</f>
        <v>0</v>
      </c>
      <c r="AG32" s="300">
        <f ca="1">SUMIF(Conversion!$L$14:$L$114,$AD32,Conversion!AG$14:AG$114)</f>
        <v>0</v>
      </c>
      <c r="AH32" s="300">
        <f ca="1">SUMIF(Conversion!$L$14:$L$114,$AD32,Conversion!AH$14:AH$114)</f>
        <v>1495400</v>
      </c>
      <c r="AI32" s="300">
        <f ca="1">SUMIF(Conversion!$L$14:$L$114,$AD32,Conversion!AI$14:AI$114)</f>
        <v>78400</v>
      </c>
      <c r="AJ32" s="300">
        <f ca="1">SUMIF(Conversion!$L$14:$L$114,$AD32,Conversion!AJ$14:AJ$114)</f>
        <v>78400</v>
      </c>
      <c r="AK32" s="300">
        <f ca="1">SUMIF(Conversion!$L$14:$L$114,$AD32,Conversion!AK$14:AK$114)</f>
        <v>78400</v>
      </c>
      <c r="AL32" s="300">
        <f ca="1">SUMIF(Conversion!$L$14:$L$114,$AD32,Conversion!AL$14:AL$114)</f>
        <v>0</v>
      </c>
      <c r="AM32" s="300">
        <f ca="1">SUMIF(Conversion!$L$14:$L$114,$AD32,Conversion!AM$14:AM$114)</f>
        <v>0</v>
      </c>
      <c r="AN32" s="300">
        <f ca="1">SUMIF(Conversion!$L$14:$L$114,$AD32,Conversion!AN$14:AN$114)</f>
        <v>0</v>
      </c>
      <c r="AO32" s="300">
        <f ca="1">SUMIF(Conversion!$L$14:$L$114,$AD32,Conversion!AO$14:AO$114)</f>
        <v>0</v>
      </c>
      <c r="AP32" s="300">
        <f ca="1">SUMIF(Conversion!$L$14:$L$114,$AD32,Conversion!AP$14:AP$114)</f>
        <v>0</v>
      </c>
      <c r="AQ32" s="300">
        <f ca="1">SUMIF(Conversion!$L$14:$L$114,$AD32,Conversion!AQ$14:AQ$114)</f>
        <v>0</v>
      </c>
      <c r="AR32" s="300">
        <f ca="1">SUMIF(Conversion!$L$14:$L$114,$AD32,Conversion!AR$14:AR$114)</f>
        <v>0</v>
      </c>
      <c r="AS32" s="300">
        <f ca="1">SUMIF(Conversion!$L$14:$L$114,$AD32,Conversion!AS$14:AS$114)</f>
        <v>0</v>
      </c>
      <c r="AT32" s="300">
        <f ca="1">SUMIF(Conversion!$L$14:$L$114,$AD32,Conversion!AT$14:AT$114)</f>
        <v>200900</v>
      </c>
      <c r="AU32" s="300">
        <f ca="1">SUMIF(Conversion!$L$14:$L$114,$AD32,Conversion!AU$14:AU$114)</f>
        <v>0</v>
      </c>
      <c r="AV32" s="300">
        <f ca="1">SUMIF(Conversion!$L$14:$L$114,$AD32,Conversion!AV$14:AV$114)</f>
        <v>0</v>
      </c>
      <c r="AW32" s="300">
        <f ca="1">SUMIF(Conversion!$L$14:$L$114,$AD32,Conversion!AW$14:AW$114)</f>
        <v>0</v>
      </c>
      <c r="AX32" s="300">
        <f ca="1">SUMIF(Conversion!$L$14:$L$114,$AD32,Conversion!AX$14:AX$114)</f>
        <v>0</v>
      </c>
      <c r="AY32" s="300">
        <f ca="1">SUMIF(Conversion!$L$14:$L$114,$AD32,Conversion!AY$14:AY$114)</f>
        <v>0</v>
      </c>
      <c r="AZ32" s="300">
        <f ca="1">SUMIF(Conversion!$L$14:$L$114,$AD32,Conversion!AZ$14:AZ$114)</f>
        <v>0</v>
      </c>
      <c r="BA32" s="300">
        <f ca="1">SUMIF(Conversion!$L$14:$L$114,$AD32,Conversion!BA$14:BA$114)</f>
        <v>0</v>
      </c>
      <c r="BB32" s="300">
        <f ca="1">SUMIF(Conversion!$L$14:$L$114,$AD32,Conversion!BB$14:BB$114)</f>
        <v>0</v>
      </c>
      <c r="BC32" s="300">
        <f ca="1">SUMIF(Conversion!$L$14:$L$114,$AD32,Conversion!BC$14:BC$114)</f>
        <v>0</v>
      </c>
      <c r="BD32" s="300">
        <f ca="1">SUMIF(Conversion!$L$14:$L$114,$AD32,Conversion!BD$14:BD$114)</f>
        <v>0</v>
      </c>
      <c r="BE32" s="300">
        <f ca="1">SUMIF(Conversion!$L$14:$L$114,$AD32,Conversion!BE$14:BE$114)</f>
        <v>0</v>
      </c>
      <c r="BF32" s="300">
        <f ca="1">SUMIF(Conversion!$L$14:$L$114,$AD32,Conversion!BF$14:BF$114)</f>
        <v>204918</v>
      </c>
      <c r="BG32" s="300">
        <f ca="1">SUMIF(Conversion!$L$14:$L$114,$AD32,Conversion!BG$14:BG$114)</f>
        <v>0</v>
      </c>
      <c r="BH32" s="300">
        <f ca="1">SUMIF(Conversion!$L$14:$L$114,$AD32,Conversion!BH$14:BH$114)</f>
        <v>0</v>
      </c>
      <c r="BI32" s="300">
        <f ca="1">SUMIF(Conversion!$L$14:$L$114,$AD32,Conversion!BI$14:BI$114)</f>
        <v>0</v>
      </c>
      <c r="BJ32" s="300">
        <f ca="1">SUMIF(Conversion!$L$14:$L$114,$AD32,Conversion!BJ$14:BJ$114)</f>
        <v>0</v>
      </c>
      <c r="BK32" s="300">
        <f ca="1">SUMIF(Conversion!$L$14:$L$114,$AD32,Conversion!BK$14:BK$114)</f>
        <v>0</v>
      </c>
      <c r="BL32" s="300">
        <f ca="1">SUMIF(Conversion!$L$14:$L$114,$AD32,Conversion!BL$14:BL$114)</f>
        <v>0</v>
      </c>
      <c r="BM32" s="300">
        <f ca="1">SUMIF(Conversion!$L$14:$L$114,$AD32,Conversion!BM$14:BM$114)</f>
        <v>0</v>
      </c>
      <c r="BN32" s="300">
        <f ca="1">SUMIF(Conversion!$L$14:$L$114,$AD32,Conversion!BN$14:BN$114)</f>
        <v>0</v>
      </c>
      <c r="BO32" s="300">
        <f ca="1">SUMIF(Conversion!$L$14:$L$114,$AD32,Conversion!BO$14:BO$114)</f>
        <v>0</v>
      </c>
      <c r="BP32" s="300">
        <f ca="1">SUMIF(Conversion!$L$14:$L$114,$AD32,Conversion!BP$14:BP$114)</f>
        <v>0</v>
      </c>
      <c r="BQ32" s="300">
        <f ca="1">SUMIF(Conversion!$L$14:$L$114,$AD32,Conversion!BQ$14:BQ$114)</f>
        <v>0</v>
      </c>
      <c r="BR32" s="300">
        <f ca="1">SUMIF(Conversion!$L$14:$L$114,$AD32,Conversion!BR$14:BR$114)</f>
        <v>1045081.8</v>
      </c>
      <c r="BS32" s="300">
        <f ca="1">SUMIF(Conversion!$L$14:$L$114,$AD32,Conversion!BS$14:BS$114)</f>
        <v>0</v>
      </c>
      <c r="BT32" s="300">
        <f ca="1">SUMIF(Conversion!$L$14:$L$114,$AD32,Conversion!BT$14:BT$114)</f>
        <v>0</v>
      </c>
      <c r="BU32" s="300">
        <f ca="1">SUMIF(Conversion!$L$14:$L$114,$AD32,Conversion!BU$14:BU$114)</f>
        <v>0</v>
      </c>
      <c r="BV32" s="300">
        <f ca="1">SUMIF(Conversion!$L$14:$L$114,$AD32,Conversion!BV$14:BV$114)</f>
        <v>0</v>
      </c>
      <c r="BW32" s="300">
        <f ca="1">SUMIF(Conversion!$L$14:$L$114,$AD32,Conversion!BW$14:BW$114)</f>
        <v>0</v>
      </c>
      <c r="BX32" s="300">
        <f ca="1">SUMIF(Conversion!$L$14:$L$114,$AD32,Conversion!BX$14:BX$114)</f>
        <v>0</v>
      </c>
      <c r="BY32" s="300">
        <f ca="1">SUMIF(Conversion!$L$14:$L$114,$AD32,Conversion!BY$14:BY$114)</f>
        <v>0</v>
      </c>
      <c r="BZ32" s="300">
        <f ca="1">SUMIF(Conversion!$L$14:$L$114,$AD32,Conversion!BZ$14:BZ$114)</f>
        <v>0</v>
      </c>
      <c r="CA32" s="300">
        <f ca="1">SUMIF(Conversion!$L$14:$L$114,$AD32,Conversion!CA$14:CA$114)</f>
        <v>0</v>
      </c>
      <c r="CB32" s="300">
        <f ca="1">SUMIF(Conversion!$L$14:$L$114,$AD32,Conversion!CB$14:CB$114)</f>
        <v>0</v>
      </c>
      <c r="CC32" s="300">
        <f ca="1">SUMIF(Conversion!$L$14:$L$114,$AD32,Conversion!CC$14:CC$114)</f>
        <v>0</v>
      </c>
      <c r="CD32" s="300">
        <f ca="1">SUMIF(Conversion!$L$14:$L$114,$AD32,Conversion!CD$14:CD$114)</f>
        <v>213196.68719999999</v>
      </c>
      <c r="CE32" s="300">
        <f ca="1">SUMIF(Conversion!$L$14:$L$114,$AD32,Conversion!CE$14:CE$114)</f>
        <v>0</v>
      </c>
      <c r="CF32" s="300">
        <f ca="1">SUMIF(Conversion!$L$14:$L$114,$AD32,Conversion!CF$14:CF$114)</f>
        <v>0</v>
      </c>
      <c r="CG32" s="300">
        <f ca="1">SUMIF(Conversion!$L$14:$L$114,$AD32,Conversion!CG$14:CG$114)</f>
        <v>0</v>
      </c>
      <c r="CH32" s="300">
        <f ca="1">SUMIF(Conversion!$L$14:$L$114,$AD32,Conversion!CH$14:CH$114)</f>
        <v>0</v>
      </c>
      <c r="CI32" s="300">
        <f ca="1">SUMIF(Conversion!$L$14:$L$114,$AD32,Conversion!CI$14:CI$114)</f>
        <v>0</v>
      </c>
      <c r="CJ32" s="300">
        <f ca="1">SUMIF(Conversion!$L$14:$L$114,$AD32,Conversion!CJ$14:CJ$114)</f>
        <v>0</v>
      </c>
      <c r="CK32" s="300">
        <f ca="1">SUMIF(Conversion!$L$14:$L$114,$AD32,Conversion!CK$14:CK$114)</f>
        <v>0</v>
      </c>
      <c r="CL32" s="300">
        <f ca="1">SUMIF(Conversion!$L$14:$L$114,$AD32,Conversion!CL$14:CL$114)</f>
        <v>0</v>
      </c>
      <c r="CM32" s="300">
        <f ca="1">SUMIF(Conversion!$L$14:$L$114,$AD32,Conversion!CM$14:CM$114)</f>
        <v>0</v>
      </c>
      <c r="CN32" s="300">
        <f ca="1">SUMIF(Conversion!$L$14:$L$114,$AD32,Conversion!CN$14:CN$114)</f>
        <v>0</v>
      </c>
      <c r="CO32" s="300">
        <f ca="1">SUMIF(Conversion!$L$14:$L$114,$AD32,Conversion!CO$14:CO$114)</f>
        <v>0</v>
      </c>
      <c r="CP32" s="300">
        <f ca="1">SUMIF(Conversion!$L$14:$L$114,$AD32,Conversion!CP$14:CP$114)</f>
        <v>217460.62094399999</v>
      </c>
      <c r="CQ32" s="300">
        <f ca="1">SUMIF(Conversion!$L$14:$L$114,$AD32,Conversion!CQ$14:CQ$114)</f>
        <v>0</v>
      </c>
      <c r="CR32" s="300">
        <f ca="1">SUMIF(Conversion!$L$14:$L$114,$AD32,Conversion!CR$14:CR$114)</f>
        <v>0</v>
      </c>
      <c r="CS32" s="300">
        <f ca="1">SUMIF(Conversion!$L$14:$L$114,$AD32,Conversion!CS$14:CS$114)</f>
        <v>0</v>
      </c>
      <c r="CT32" s="300">
        <f ca="1">SUMIF(Conversion!$L$14:$L$114,$AD32,Conversion!CT$14:CT$114)</f>
        <v>0</v>
      </c>
      <c r="CU32" s="300">
        <f ca="1">SUMIF(Conversion!$L$14:$L$114,$AD32,Conversion!CU$14:CU$114)</f>
        <v>0</v>
      </c>
      <c r="CV32" s="300">
        <f ca="1">SUMIF(Conversion!$L$14:$L$114,$AD32,Conversion!CV$14:CV$114)</f>
        <v>0</v>
      </c>
      <c r="CW32" s="300">
        <f ca="1">SUMIF(Conversion!$L$14:$L$114,$AD32,Conversion!CW$14:CW$114)</f>
        <v>0</v>
      </c>
      <c r="CX32" s="300">
        <f ca="1">SUMIF(Conversion!$L$14:$L$114,$AD32,Conversion!CX$14:CX$114)</f>
        <v>0</v>
      </c>
      <c r="CY32" s="300">
        <f ca="1">SUMIF(Conversion!$L$14:$L$114,$AD32,Conversion!CY$14:CY$114)</f>
        <v>0</v>
      </c>
      <c r="CZ32" s="300">
        <f ca="1">SUMIF(Conversion!$L$14:$L$114,$AD32,Conversion!CZ$14:CZ$114)</f>
        <v>0</v>
      </c>
      <c r="DA32" s="300">
        <f ca="1">SUMIF(Conversion!$L$14:$L$114,$AD32,Conversion!DA$14:DA$114)</f>
        <v>0</v>
      </c>
      <c r="DB32" s="300">
        <f ca="1">SUMIF(Conversion!$L$14:$L$114,$AD32,Conversion!DB$14:DB$114)</f>
        <v>0</v>
      </c>
      <c r="DC32" s="300">
        <f ca="1">SUMIF(Conversion!$L$14:$L$114,$AD32,Conversion!DC$14:DC$114)</f>
        <v>0</v>
      </c>
      <c r="DD32" s="300">
        <f ca="1">SUMIF(Conversion!$L$14:$L$114,$AD32,Conversion!DD$14:DD$114)</f>
        <v>0</v>
      </c>
      <c r="DE32" s="300">
        <f ca="1">SUMIF(Conversion!$L$14:$L$114,$AD32,Conversion!DE$14:DE$114)</f>
        <v>0</v>
      </c>
      <c r="DF32" s="300">
        <f ca="1">SUMIF(Conversion!$L$14:$L$114,$AD32,Conversion!DF$14:DF$114)</f>
        <v>0</v>
      </c>
      <c r="DG32" s="300">
        <f ca="1">SUMIF(Conversion!$L$14:$L$114,$AD32,Conversion!DG$14:DG$114)</f>
        <v>0</v>
      </c>
      <c r="DH32" s="300">
        <f ca="1">SUMIF(Conversion!$L$14:$L$114,$AD32,Conversion!DH$14:DH$114)</f>
        <v>0</v>
      </c>
      <c r="DI32" s="300">
        <f ca="1">SUMIF(Conversion!$L$14:$L$114,$AD32,Conversion!DI$14:DI$114)</f>
        <v>0</v>
      </c>
      <c r="DJ32" s="300">
        <f ca="1">SUMIF(Conversion!$L$14:$L$114,$AD32,Conversion!DJ$14:DJ$114)</f>
        <v>0</v>
      </c>
      <c r="DK32" s="300">
        <f ca="1">SUMIF(Conversion!$L$14:$L$114,$AD32,Conversion!DK$14:DK$114)</f>
        <v>0</v>
      </c>
      <c r="DL32" s="300">
        <f ca="1">SUMIF(Conversion!$L$14:$L$114,$AD32,Conversion!DL$14:DL$114)</f>
        <v>0</v>
      </c>
      <c r="DM32" s="300">
        <f ca="1">SUMIF(Conversion!$L$14:$L$114,$AD32,Conversion!DM$14:DM$114)</f>
        <v>0</v>
      </c>
      <c r="DN32" s="300">
        <f ca="1">SUMIF(Conversion!$L$14:$L$114,$AD32,Conversion!DN$14:DN$114)</f>
        <v>0</v>
      </c>
      <c r="DO32" s="300">
        <f ca="1">SUMIF(Conversion!$L$14:$L$114,$AD32,Conversion!DO$14:DO$114)</f>
        <v>0</v>
      </c>
      <c r="DP32" s="300">
        <f ca="1">SUMIF(Conversion!$L$14:$L$114,$AD32,Conversion!DP$14:DP$114)</f>
        <v>0</v>
      </c>
      <c r="DQ32" s="300">
        <f ca="1">SUMIF(Conversion!$L$14:$L$114,$AD32,Conversion!DQ$14:DQ$114)</f>
        <v>0</v>
      </c>
      <c r="DR32" s="300">
        <f ca="1">SUMIF(Conversion!$L$14:$L$114,$AD32,Conversion!DR$14:DR$114)</f>
        <v>0</v>
      </c>
      <c r="DS32" s="300">
        <f ca="1">SUMIF(Conversion!$L$14:$L$114,$AD32,Conversion!DS$14:DS$114)</f>
        <v>0</v>
      </c>
      <c r="DT32" s="300">
        <f ca="1">SUMIF(Conversion!$L$14:$L$114,$AD32,Conversion!DT$14:DT$114)</f>
        <v>0</v>
      </c>
      <c r="DU32" s="300">
        <f ca="1">SUMIF(Conversion!$L$14:$L$114,$AD32,Conversion!DU$14:DU$114)</f>
        <v>0</v>
      </c>
      <c r="DV32" s="300">
        <f ca="1">SUMIF(Conversion!$L$14:$L$114,$AD32,Conversion!DV$14:DV$114)</f>
        <v>0</v>
      </c>
      <c r="DW32" s="300">
        <f ca="1">SUMIF(Conversion!$L$14:$L$114,$AD32,Conversion!DW$14:DW$114)</f>
        <v>0</v>
      </c>
      <c r="DX32" s="300">
        <f ca="1">SUMIF(Conversion!$L$14:$L$114,$AD32,Conversion!DX$14:DX$114)</f>
        <v>0</v>
      </c>
      <c r="DY32" s="300">
        <f ca="1">SUMIF(Conversion!$L$14:$L$114,$AD32,Conversion!DY$14:DY$114)</f>
        <v>0</v>
      </c>
      <c r="DZ32" s="300">
        <f ca="1">SUMIF(Conversion!$L$14:$L$114,$AD32,Conversion!DZ$14:DZ$114)</f>
        <v>0</v>
      </c>
      <c r="EA32" s="300">
        <f ca="1">SUMIF(Conversion!$L$14:$L$114,$AD32,Conversion!EA$14:EA$114)</f>
        <v>0</v>
      </c>
      <c r="EB32" s="300">
        <f ca="1">SUMIF(Conversion!$L$14:$L$114,$AD32,Conversion!EB$14:EB$114)</f>
        <v>0</v>
      </c>
      <c r="EC32" s="300">
        <f ca="1">SUMIF(Conversion!$L$14:$L$114,$AD32,Conversion!EC$14:EC$114)</f>
        <v>0</v>
      </c>
      <c r="ED32" s="300">
        <f ca="1">SUMIF(Conversion!$L$14:$L$114,$AD32,Conversion!ED$14:ED$114)</f>
        <v>0</v>
      </c>
      <c r="EE32" s="300">
        <f ca="1">SUMIF(Conversion!$L$14:$L$114,$AD32,Conversion!EE$14:EE$114)</f>
        <v>0</v>
      </c>
      <c r="EF32" s="300">
        <f ca="1">SUMIF(Conversion!$L$14:$L$114,$AD32,Conversion!EF$14:EF$114)</f>
        <v>0</v>
      </c>
      <c r="EG32" s="300">
        <f ca="1">SUMIF(Conversion!$L$14:$L$114,$AD32,Conversion!EG$14:EG$114)</f>
        <v>0</v>
      </c>
      <c r="EH32" s="300">
        <f ca="1">SUMIF(Conversion!$L$14:$L$114,$AD32,Conversion!EH$14:EH$114)</f>
        <v>0</v>
      </c>
      <c r="EI32" s="300">
        <f ca="1">SUMIF(Conversion!$L$14:$L$114,$AD32,Conversion!EI$14:EI$114)</f>
        <v>0</v>
      </c>
      <c r="EJ32" s="300">
        <f ca="1">SUMIF(Conversion!$L$14:$L$114,$AD32,Conversion!EJ$14:EJ$114)</f>
        <v>0</v>
      </c>
      <c r="EK32" s="300">
        <f ca="1">SUMIF(Conversion!$L$14:$L$114,$AD32,Conversion!EK$14:EK$114)</f>
        <v>0</v>
      </c>
      <c r="EL32" s="300">
        <f ca="1">SUMIF(Conversion!$L$14:$L$114,$AD32,Conversion!EL$14:EL$114)</f>
        <v>0</v>
      </c>
      <c r="EM32" s="300">
        <f ca="1">SUMIF(Conversion!$L$14:$L$114,$AD32,Conversion!EM$14:EM$114)</f>
        <v>0</v>
      </c>
      <c r="EN32" s="300">
        <f ca="1">SUMIF(Conversion!$L$14:$L$114,$AD32,Conversion!EN$14:EN$114)</f>
        <v>0</v>
      </c>
      <c r="EO32" s="300">
        <f ca="1">SUMIF(Conversion!$L$14:$L$114,$AD32,Conversion!EO$14:EO$114)</f>
        <v>0</v>
      </c>
      <c r="EP32" s="300">
        <f ca="1">SUMIF(Conversion!$L$14:$L$114,$AD32,Conversion!EP$14:EP$114)</f>
        <v>0</v>
      </c>
      <c r="EQ32" s="300">
        <f ca="1">SUMIF(Conversion!$L$14:$L$114,$AD32,Conversion!EQ$14:EQ$114)</f>
        <v>0</v>
      </c>
      <c r="ER32" s="300">
        <f ca="1">SUMIF(Conversion!$L$14:$L$114,$AD32,Conversion!ER$14:ER$114)</f>
        <v>0</v>
      </c>
      <c r="ES32" s="300">
        <f ca="1">SUMIF(Conversion!$L$14:$L$114,$AD32,Conversion!ES$14:ES$114)</f>
        <v>0</v>
      </c>
      <c r="ET32" s="300">
        <f ca="1">SUMIF(Conversion!$L$14:$L$114,$AD32,Conversion!ET$14:ET$114)</f>
        <v>0</v>
      </c>
      <c r="EU32" s="300">
        <f ca="1">SUMIF(Conversion!$L$14:$L$114,$AD32,Conversion!EU$14:EU$114)</f>
        <v>0</v>
      </c>
      <c r="EV32" s="300">
        <f ca="1">SUMIF(Conversion!$L$14:$L$114,$AD32,Conversion!EV$14:EV$114)</f>
        <v>0</v>
      </c>
      <c r="EW32" s="300">
        <f ca="1">SUMIF(Conversion!$L$14:$L$114,$AD32,Conversion!EW$14:EW$114)</f>
        <v>0</v>
      </c>
      <c r="EX32" s="300">
        <f ca="1">SUMIF(Conversion!$L$14:$L$114,$AD32,Conversion!EX$14:EX$114)</f>
        <v>0</v>
      </c>
      <c r="EY32" s="261"/>
      <c r="EZ32" s="87"/>
      <c r="FB32" s="261"/>
    </row>
    <row r="33" spans="1:158" ht="12.75" hidden="1" customHeight="1" outlineLevel="2">
      <c r="A33" s="303">
        <v>18</v>
      </c>
      <c r="B33" s="303"/>
      <c r="C33" s="892" t="str">
        <f>Constants!F66</f>
        <v>on-IS Network</v>
      </c>
      <c r="E33" s="323"/>
      <c r="F33" s="324"/>
      <c r="G33" s="324"/>
      <c r="H33" s="324"/>
      <c r="I33" s="324"/>
      <c r="J33" s="324"/>
      <c r="K33" s="324"/>
      <c r="L33" s="324"/>
      <c r="M33" s="324"/>
      <c r="N33" s="324"/>
      <c r="O33" s="324"/>
      <c r="P33" s="324"/>
      <c r="Q33" s="324"/>
      <c r="R33" s="324"/>
      <c r="S33" s="324"/>
      <c r="T33" s="324"/>
      <c r="U33" s="324"/>
      <c r="V33" s="325"/>
      <c r="W33" s="324"/>
      <c r="X33" s="324"/>
      <c r="Y33" s="324"/>
      <c r="Z33" s="324"/>
      <c r="AA33" s="324"/>
      <c r="AB33" s="323"/>
      <c r="AC33" s="326"/>
      <c r="AD33" s="683" t="str">
        <f>Constants!E66</f>
        <v>oISN</v>
      </c>
      <c r="AE33" s="304">
        <f t="shared" si="20"/>
        <v>0</v>
      </c>
      <c r="AF33" s="299">
        <f>SUMIF(Conversion!$L$14:$L$114,$AD33,Conversion!AF$14:AF$114)</f>
        <v>0</v>
      </c>
      <c r="AG33" s="300">
        <f>SUMIF(Conversion!$L$14:$L$114,$AD33,Conversion!AG$14:AG$114)</f>
        <v>0</v>
      </c>
      <c r="AH33" s="300">
        <f>SUMIF(Conversion!$L$14:$L$114,$AD33,Conversion!AH$14:AH$114)</f>
        <v>0</v>
      </c>
      <c r="AI33" s="300">
        <f>SUMIF(Conversion!$L$14:$L$114,$AD33,Conversion!AI$14:AI$114)</f>
        <v>0</v>
      </c>
      <c r="AJ33" s="300">
        <f>SUMIF(Conversion!$L$14:$L$114,$AD33,Conversion!AJ$14:AJ$114)</f>
        <v>0</v>
      </c>
      <c r="AK33" s="300">
        <f>SUMIF(Conversion!$L$14:$L$114,$AD33,Conversion!AK$14:AK$114)</f>
        <v>0</v>
      </c>
      <c r="AL33" s="300">
        <f>SUMIF(Conversion!$L$14:$L$114,$AD33,Conversion!AL$14:AL$114)</f>
        <v>0</v>
      </c>
      <c r="AM33" s="300">
        <f>SUMIF(Conversion!$L$14:$L$114,$AD33,Conversion!AM$14:AM$114)</f>
        <v>0</v>
      </c>
      <c r="AN33" s="300">
        <f>SUMIF(Conversion!$L$14:$L$114,$AD33,Conversion!AN$14:AN$114)</f>
        <v>0</v>
      </c>
      <c r="AO33" s="300">
        <f>SUMIF(Conversion!$L$14:$L$114,$AD33,Conversion!AO$14:AO$114)</f>
        <v>0</v>
      </c>
      <c r="AP33" s="300">
        <f>SUMIF(Conversion!$L$14:$L$114,$AD33,Conversion!AP$14:AP$114)</f>
        <v>0</v>
      </c>
      <c r="AQ33" s="300">
        <f>SUMIF(Conversion!$L$14:$L$114,$AD33,Conversion!AQ$14:AQ$114)</f>
        <v>0</v>
      </c>
      <c r="AR33" s="300">
        <f>SUMIF(Conversion!$L$14:$L$114,$AD33,Conversion!AR$14:AR$114)</f>
        <v>0</v>
      </c>
      <c r="AS33" s="300">
        <f>SUMIF(Conversion!$L$14:$L$114,$AD33,Conversion!AS$14:AS$114)</f>
        <v>0</v>
      </c>
      <c r="AT33" s="300">
        <f>SUMIF(Conversion!$L$14:$L$114,$AD33,Conversion!AT$14:AT$114)</f>
        <v>0</v>
      </c>
      <c r="AU33" s="300">
        <f>SUMIF(Conversion!$L$14:$L$114,$AD33,Conversion!AU$14:AU$114)</f>
        <v>0</v>
      </c>
      <c r="AV33" s="300">
        <f>SUMIF(Conversion!$L$14:$L$114,$AD33,Conversion!AV$14:AV$114)</f>
        <v>0</v>
      </c>
      <c r="AW33" s="300">
        <f>SUMIF(Conversion!$L$14:$L$114,$AD33,Conversion!AW$14:AW$114)</f>
        <v>0</v>
      </c>
      <c r="AX33" s="300">
        <f>SUMIF(Conversion!$L$14:$L$114,$AD33,Conversion!AX$14:AX$114)</f>
        <v>0</v>
      </c>
      <c r="AY33" s="300">
        <f>SUMIF(Conversion!$L$14:$L$114,$AD33,Conversion!AY$14:AY$114)</f>
        <v>0</v>
      </c>
      <c r="AZ33" s="300">
        <f>SUMIF(Conversion!$L$14:$L$114,$AD33,Conversion!AZ$14:AZ$114)</f>
        <v>0</v>
      </c>
      <c r="BA33" s="300">
        <f>SUMIF(Conversion!$L$14:$L$114,$AD33,Conversion!BA$14:BA$114)</f>
        <v>0</v>
      </c>
      <c r="BB33" s="300">
        <f>SUMIF(Conversion!$L$14:$L$114,$AD33,Conversion!BB$14:BB$114)</f>
        <v>0</v>
      </c>
      <c r="BC33" s="300">
        <f>SUMIF(Conversion!$L$14:$L$114,$AD33,Conversion!BC$14:BC$114)</f>
        <v>0</v>
      </c>
      <c r="BD33" s="300">
        <f>SUMIF(Conversion!$L$14:$L$114,$AD33,Conversion!BD$14:BD$114)</f>
        <v>0</v>
      </c>
      <c r="BE33" s="300">
        <f>SUMIF(Conversion!$L$14:$L$114,$AD33,Conversion!BE$14:BE$114)</f>
        <v>0</v>
      </c>
      <c r="BF33" s="300">
        <f>SUMIF(Conversion!$L$14:$L$114,$AD33,Conversion!BF$14:BF$114)</f>
        <v>0</v>
      </c>
      <c r="BG33" s="300">
        <f>SUMIF(Conversion!$L$14:$L$114,$AD33,Conversion!BG$14:BG$114)</f>
        <v>0</v>
      </c>
      <c r="BH33" s="300">
        <f>SUMIF(Conversion!$L$14:$L$114,$AD33,Conversion!BH$14:BH$114)</f>
        <v>0</v>
      </c>
      <c r="BI33" s="300">
        <f>SUMIF(Conversion!$L$14:$L$114,$AD33,Conversion!BI$14:BI$114)</f>
        <v>0</v>
      </c>
      <c r="BJ33" s="300">
        <f>SUMIF(Conversion!$L$14:$L$114,$AD33,Conversion!BJ$14:BJ$114)</f>
        <v>0</v>
      </c>
      <c r="BK33" s="300">
        <f>SUMIF(Conversion!$L$14:$L$114,$AD33,Conversion!BK$14:BK$114)</f>
        <v>0</v>
      </c>
      <c r="BL33" s="300">
        <f>SUMIF(Conversion!$L$14:$L$114,$AD33,Conversion!BL$14:BL$114)</f>
        <v>0</v>
      </c>
      <c r="BM33" s="300">
        <f>SUMIF(Conversion!$L$14:$L$114,$AD33,Conversion!BM$14:BM$114)</f>
        <v>0</v>
      </c>
      <c r="BN33" s="300">
        <f>SUMIF(Conversion!$L$14:$L$114,$AD33,Conversion!BN$14:BN$114)</f>
        <v>0</v>
      </c>
      <c r="BO33" s="300">
        <f>SUMIF(Conversion!$L$14:$L$114,$AD33,Conversion!BO$14:BO$114)</f>
        <v>0</v>
      </c>
      <c r="BP33" s="300">
        <f>SUMIF(Conversion!$L$14:$L$114,$AD33,Conversion!BP$14:BP$114)</f>
        <v>0</v>
      </c>
      <c r="BQ33" s="300">
        <f>SUMIF(Conversion!$L$14:$L$114,$AD33,Conversion!BQ$14:BQ$114)</f>
        <v>0</v>
      </c>
      <c r="BR33" s="300">
        <f>SUMIF(Conversion!$L$14:$L$114,$AD33,Conversion!BR$14:BR$114)</f>
        <v>0</v>
      </c>
      <c r="BS33" s="300">
        <f>SUMIF(Conversion!$L$14:$L$114,$AD33,Conversion!BS$14:BS$114)</f>
        <v>0</v>
      </c>
      <c r="BT33" s="300">
        <f>SUMIF(Conversion!$L$14:$L$114,$AD33,Conversion!BT$14:BT$114)</f>
        <v>0</v>
      </c>
      <c r="BU33" s="300">
        <f>SUMIF(Conversion!$L$14:$L$114,$AD33,Conversion!BU$14:BU$114)</f>
        <v>0</v>
      </c>
      <c r="BV33" s="300">
        <f>SUMIF(Conversion!$L$14:$L$114,$AD33,Conversion!BV$14:BV$114)</f>
        <v>0</v>
      </c>
      <c r="BW33" s="300">
        <f>SUMIF(Conversion!$L$14:$L$114,$AD33,Conversion!BW$14:BW$114)</f>
        <v>0</v>
      </c>
      <c r="BX33" s="300">
        <f>SUMIF(Conversion!$L$14:$L$114,$AD33,Conversion!BX$14:BX$114)</f>
        <v>0</v>
      </c>
      <c r="BY33" s="300">
        <f>SUMIF(Conversion!$L$14:$L$114,$AD33,Conversion!BY$14:BY$114)</f>
        <v>0</v>
      </c>
      <c r="BZ33" s="300">
        <f>SUMIF(Conversion!$L$14:$L$114,$AD33,Conversion!BZ$14:BZ$114)</f>
        <v>0</v>
      </c>
      <c r="CA33" s="300">
        <f>SUMIF(Conversion!$L$14:$L$114,$AD33,Conversion!CA$14:CA$114)</f>
        <v>0</v>
      </c>
      <c r="CB33" s="300">
        <f>SUMIF(Conversion!$L$14:$L$114,$AD33,Conversion!CB$14:CB$114)</f>
        <v>0</v>
      </c>
      <c r="CC33" s="300">
        <f>SUMIF(Conversion!$L$14:$L$114,$AD33,Conversion!CC$14:CC$114)</f>
        <v>0</v>
      </c>
      <c r="CD33" s="300">
        <f>SUMIF(Conversion!$L$14:$L$114,$AD33,Conversion!CD$14:CD$114)</f>
        <v>0</v>
      </c>
      <c r="CE33" s="300">
        <f>SUMIF(Conversion!$L$14:$L$114,$AD33,Conversion!CE$14:CE$114)</f>
        <v>0</v>
      </c>
      <c r="CF33" s="300">
        <f>SUMIF(Conversion!$L$14:$L$114,$AD33,Conversion!CF$14:CF$114)</f>
        <v>0</v>
      </c>
      <c r="CG33" s="300">
        <f>SUMIF(Conversion!$L$14:$L$114,$AD33,Conversion!CG$14:CG$114)</f>
        <v>0</v>
      </c>
      <c r="CH33" s="300">
        <f>SUMIF(Conversion!$L$14:$L$114,$AD33,Conversion!CH$14:CH$114)</f>
        <v>0</v>
      </c>
      <c r="CI33" s="300">
        <f>SUMIF(Conversion!$L$14:$L$114,$AD33,Conversion!CI$14:CI$114)</f>
        <v>0</v>
      </c>
      <c r="CJ33" s="300">
        <f>SUMIF(Conversion!$L$14:$L$114,$AD33,Conversion!CJ$14:CJ$114)</f>
        <v>0</v>
      </c>
      <c r="CK33" s="300">
        <f>SUMIF(Conversion!$L$14:$L$114,$AD33,Conversion!CK$14:CK$114)</f>
        <v>0</v>
      </c>
      <c r="CL33" s="300">
        <f>SUMIF(Conversion!$L$14:$L$114,$AD33,Conversion!CL$14:CL$114)</f>
        <v>0</v>
      </c>
      <c r="CM33" s="300">
        <f>SUMIF(Conversion!$L$14:$L$114,$AD33,Conversion!CM$14:CM$114)</f>
        <v>0</v>
      </c>
      <c r="CN33" s="300">
        <f>SUMIF(Conversion!$L$14:$L$114,$AD33,Conversion!CN$14:CN$114)</f>
        <v>0</v>
      </c>
      <c r="CO33" s="300">
        <f>SUMIF(Conversion!$L$14:$L$114,$AD33,Conversion!CO$14:CO$114)</f>
        <v>0</v>
      </c>
      <c r="CP33" s="300">
        <f>SUMIF(Conversion!$L$14:$L$114,$AD33,Conversion!CP$14:CP$114)</f>
        <v>0</v>
      </c>
      <c r="CQ33" s="300">
        <f>SUMIF(Conversion!$L$14:$L$114,$AD33,Conversion!CQ$14:CQ$114)</f>
        <v>0</v>
      </c>
      <c r="CR33" s="300">
        <f>SUMIF(Conversion!$L$14:$L$114,$AD33,Conversion!CR$14:CR$114)</f>
        <v>0</v>
      </c>
      <c r="CS33" s="300">
        <f>SUMIF(Conversion!$L$14:$L$114,$AD33,Conversion!CS$14:CS$114)</f>
        <v>0</v>
      </c>
      <c r="CT33" s="300">
        <f>SUMIF(Conversion!$L$14:$L$114,$AD33,Conversion!CT$14:CT$114)</f>
        <v>0</v>
      </c>
      <c r="CU33" s="300">
        <f>SUMIF(Conversion!$L$14:$L$114,$AD33,Conversion!CU$14:CU$114)</f>
        <v>0</v>
      </c>
      <c r="CV33" s="300">
        <f>SUMIF(Conversion!$L$14:$L$114,$AD33,Conversion!CV$14:CV$114)</f>
        <v>0</v>
      </c>
      <c r="CW33" s="300">
        <f>SUMIF(Conversion!$L$14:$L$114,$AD33,Conversion!CW$14:CW$114)</f>
        <v>0</v>
      </c>
      <c r="CX33" s="300">
        <f>SUMIF(Conversion!$L$14:$L$114,$AD33,Conversion!CX$14:CX$114)</f>
        <v>0</v>
      </c>
      <c r="CY33" s="300">
        <f>SUMIF(Conversion!$L$14:$L$114,$AD33,Conversion!CY$14:CY$114)</f>
        <v>0</v>
      </c>
      <c r="CZ33" s="300">
        <f>SUMIF(Conversion!$L$14:$L$114,$AD33,Conversion!CZ$14:CZ$114)</f>
        <v>0</v>
      </c>
      <c r="DA33" s="300">
        <f>SUMIF(Conversion!$L$14:$L$114,$AD33,Conversion!DA$14:DA$114)</f>
        <v>0</v>
      </c>
      <c r="DB33" s="300">
        <f>SUMIF(Conversion!$L$14:$L$114,$AD33,Conversion!DB$14:DB$114)</f>
        <v>0</v>
      </c>
      <c r="DC33" s="300">
        <f>SUMIF(Conversion!$L$14:$L$114,$AD33,Conversion!DC$14:DC$114)</f>
        <v>0</v>
      </c>
      <c r="DD33" s="300">
        <f>SUMIF(Conversion!$L$14:$L$114,$AD33,Conversion!DD$14:DD$114)</f>
        <v>0</v>
      </c>
      <c r="DE33" s="300">
        <f>SUMIF(Conversion!$L$14:$L$114,$AD33,Conversion!DE$14:DE$114)</f>
        <v>0</v>
      </c>
      <c r="DF33" s="300">
        <f>SUMIF(Conversion!$L$14:$L$114,$AD33,Conversion!DF$14:DF$114)</f>
        <v>0</v>
      </c>
      <c r="DG33" s="300">
        <f>SUMIF(Conversion!$L$14:$L$114,$AD33,Conversion!DG$14:DG$114)</f>
        <v>0</v>
      </c>
      <c r="DH33" s="300">
        <f>SUMIF(Conversion!$L$14:$L$114,$AD33,Conversion!DH$14:DH$114)</f>
        <v>0</v>
      </c>
      <c r="DI33" s="300">
        <f>SUMIF(Conversion!$L$14:$L$114,$AD33,Conversion!DI$14:DI$114)</f>
        <v>0</v>
      </c>
      <c r="DJ33" s="300">
        <f>SUMIF(Conversion!$L$14:$L$114,$AD33,Conversion!DJ$14:DJ$114)</f>
        <v>0</v>
      </c>
      <c r="DK33" s="300">
        <f>SUMIF(Conversion!$L$14:$L$114,$AD33,Conversion!DK$14:DK$114)</f>
        <v>0</v>
      </c>
      <c r="DL33" s="300">
        <f>SUMIF(Conversion!$L$14:$L$114,$AD33,Conversion!DL$14:DL$114)</f>
        <v>0</v>
      </c>
      <c r="DM33" s="300">
        <f>SUMIF(Conversion!$L$14:$L$114,$AD33,Conversion!DM$14:DM$114)</f>
        <v>0</v>
      </c>
      <c r="DN33" s="300">
        <f>SUMIF(Conversion!$L$14:$L$114,$AD33,Conversion!DN$14:DN$114)</f>
        <v>0</v>
      </c>
      <c r="DO33" s="300">
        <f>SUMIF(Conversion!$L$14:$L$114,$AD33,Conversion!DO$14:DO$114)</f>
        <v>0</v>
      </c>
      <c r="DP33" s="300">
        <f>SUMIF(Conversion!$L$14:$L$114,$AD33,Conversion!DP$14:DP$114)</f>
        <v>0</v>
      </c>
      <c r="DQ33" s="300">
        <f>SUMIF(Conversion!$L$14:$L$114,$AD33,Conversion!DQ$14:DQ$114)</f>
        <v>0</v>
      </c>
      <c r="DR33" s="300">
        <f>SUMIF(Conversion!$L$14:$L$114,$AD33,Conversion!DR$14:DR$114)</f>
        <v>0</v>
      </c>
      <c r="DS33" s="300">
        <f>SUMIF(Conversion!$L$14:$L$114,$AD33,Conversion!DS$14:DS$114)</f>
        <v>0</v>
      </c>
      <c r="DT33" s="300">
        <f>SUMIF(Conversion!$L$14:$L$114,$AD33,Conversion!DT$14:DT$114)</f>
        <v>0</v>
      </c>
      <c r="DU33" s="300">
        <f>SUMIF(Conversion!$L$14:$L$114,$AD33,Conversion!DU$14:DU$114)</f>
        <v>0</v>
      </c>
      <c r="DV33" s="300">
        <f>SUMIF(Conversion!$L$14:$L$114,$AD33,Conversion!DV$14:DV$114)</f>
        <v>0</v>
      </c>
      <c r="DW33" s="300">
        <f>SUMIF(Conversion!$L$14:$L$114,$AD33,Conversion!DW$14:DW$114)</f>
        <v>0</v>
      </c>
      <c r="DX33" s="300">
        <f>SUMIF(Conversion!$L$14:$L$114,$AD33,Conversion!DX$14:DX$114)</f>
        <v>0</v>
      </c>
      <c r="DY33" s="300">
        <f>SUMIF(Conversion!$L$14:$L$114,$AD33,Conversion!DY$14:DY$114)</f>
        <v>0</v>
      </c>
      <c r="DZ33" s="300">
        <f>SUMIF(Conversion!$L$14:$L$114,$AD33,Conversion!DZ$14:DZ$114)</f>
        <v>0</v>
      </c>
      <c r="EA33" s="300">
        <f>SUMIF(Conversion!$L$14:$L$114,$AD33,Conversion!EA$14:EA$114)</f>
        <v>0</v>
      </c>
      <c r="EB33" s="300">
        <f>SUMIF(Conversion!$L$14:$L$114,$AD33,Conversion!EB$14:EB$114)</f>
        <v>0</v>
      </c>
      <c r="EC33" s="300">
        <f>SUMIF(Conversion!$L$14:$L$114,$AD33,Conversion!EC$14:EC$114)</f>
        <v>0</v>
      </c>
      <c r="ED33" s="300">
        <f>SUMIF(Conversion!$L$14:$L$114,$AD33,Conversion!ED$14:ED$114)</f>
        <v>0</v>
      </c>
      <c r="EE33" s="300">
        <f>SUMIF(Conversion!$L$14:$L$114,$AD33,Conversion!EE$14:EE$114)</f>
        <v>0</v>
      </c>
      <c r="EF33" s="300">
        <f>SUMIF(Conversion!$L$14:$L$114,$AD33,Conversion!EF$14:EF$114)</f>
        <v>0</v>
      </c>
      <c r="EG33" s="300">
        <f>SUMIF(Conversion!$L$14:$L$114,$AD33,Conversion!EG$14:EG$114)</f>
        <v>0</v>
      </c>
      <c r="EH33" s="300">
        <f>SUMIF(Conversion!$L$14:$L$114,$AD33,Conversion!EH$14:EH$114)</f>
        <v>0</v>
      </c>
      <c r="EI33" s="300">
        <f>SUMIF(Conversion!$L$14:$L$114,$AD33,Conversion!EI$14:EI$114)</f>
        <v>0</v>
      </c>
      <c r="EJ33" s="300">
        <f>SUMIF(Conversion!$L$14:$L$114,$AD33,Conversion!EJ$14:EJ$114)</f>
        <v>0</v>
      </c>
      <c r="EK33" s="300">
        <f>SUMIF(Conversion!$L$14:$L$114,$AD33,Conversion!EK$14:EK$114)</f>
        <v>0</v>
      </c>
      <c r="EL33" s="300">
        <f>SUMIF(Conversion!$L$14:$L$114,$AD33,Conversion!EL$14:EL$114)</f>
        <v>0</v>
      </c>
      <c r="EM33" s="300">
        <f>SUMIF(Conversion!$L$14:$L$114,$AD33,Conversion!EM$14:EM$114)</f>
        <v>0</v>
      </c>
      <c r="EN33" s="300">
        <f>SUMIF(Conversion!$L$14:$L$114,$AD33,Conversion!EN$14:EN$114)</f>
        <v>0</v>
      </c>
      <c r="EO33" s="300">
        <f>SUMIF(Conversion!$L$14:$L$114,$AD33,Conversion!EO$14:EO$114)</f>
        <v>0</v>
      </c>
      <c r="EP33" s="300">
        <f>SUMIF(Conversion!$L$14:$L$114,$AD33,Conversion!EP$14:EP$114)</f>
        <v>0</v>
      </c>
      <c r="EQ33" s="300">
        <f>SUMIF(Conversion!$L$14:$L$114,$AD33,Conversion!EQ$14:EQ$114)</f>
        <v>0</v>
      </c>
      <c r="ER33" s="300">
        <f>SUMIF(Conversion!$L$14:$L$114,$AD33,Conversion!ER$14:ER$114)</f>
        <v>0</v>
      </c>
      <c r="ES33" s="300">
        <f>SUMIF(Conversion!$L$14:$L$114,$AD33,Conversion!ES$14:ES$114)</f>
        <v>0</v>
      </c>
      <c r="ET33" s="300">
        <f>SUMIF(Conversion!$L$14:$L$114,$AD33,Conversion!ET$14:ET$114)</f>
        <v>0</v>
      </c>
      <c r="EU33" s="300">
        <f>SUMIF(Conversion!$L$14:$L$114,$AD33,Conversion!EU$14:EU$114)</f>
        <v>0</v>
      </c>
      <c r="EV33" s="300">
        <f>SUMIF(Conversion!$L$14:$L$114,$AD33,Conversion!EV$14:EV$114)</f>
        <v>0</v>
      </c>
      <c r="EW33" s="300">
        <f>SUMIF(Conversion!$L$14:$L$114,$AD33,Conversion!EW$14:EW$114)</f>
        <v>0</v>
      </c>
      <c r="EX33" s="300">
        <f>SUMIF(Conversion!$L$14:$L$114,$AD33,Conversion!EX$14:EX$114)</f>
        <v>0</v>
      </c>
      <c r="EY33" s="261"/>
      <c r="EZ33" s="87"/>
      <c r="FB33" s="261"/>
    </row>
    <row r="34" spans="1:158" ht="12.75" hidden="1" customHeight="1" outlineLevel="2">
      <c r="A34" s="303">
        <v>19</v>
      </c>
      <c r="B34" s="303"/>
      <c r="C34" s="892" t="str">
        <f>Constants!F67</f>
        <v>on-IS Mid Range</v>
      </c>
      <c r="E34" s="323"/>
      <c r="F34" s="324"/>
      <c r="G34" s="324"/>
      <c r="H34" s="324"/>
      <c r="I34" s="324"/>
      <c r="J34" s="324"/>
      <c r="K34" s="324"/>
      <c r="L34" s="324"/>
      <c r="M34" s="324"/>
      <c r="N34" s="324"/>
      <c r="O34" s="324"/>
      <c r="P34" s="324"/>
      <c r="Q34" s="324"/>
      <c r="R34" s="324"/>
      <c r="S34" s="324"/>
      <c r="T34" s="324"/>
      <c r="U34" s="324"/>
      <c r="V34" s="325"/>
      <c r="W34" s="324"/>
      <c r="X34" s="324"/>
      <c r="Y34" s="324"/>
      <c r="Z34" s="324"/>
      <c r="AA34" s="324"/>
      <c r="AB34" s="323"/>
      <c r="AC34" s="326"/>
      <c r="AD34" s="683" t="str">
        <f>Constants!E67</f>
        <v>oISMR</v>
      </c>
      <c r="AE34" s="304">
        <f t="shared" si="20"/>
        <v>0</v>
      </c>
      <c r="AF34" s="299">
        <f>SUMIF(Conversion!$L$14:$L$114,$AD34,Conversion!AF$14:AF$114)</f>
        <v>0</v>
      </c>
      <c r="AG34" s="300">
        <f>SUMIF(Conversion!$L$14:$L$114,$AD34,Conversion!AG$14:AG$114)</f>
        <v>0</v>
      </c>
      <c r="AH34" s="300">
        <f>SUMIF(Conversion!$L$14:$L$114,$AD34,Conversion!AH$14:AH$114)</f>
        <v>0</v>
      </c>
      <c r="AI34" s="300">
        <f>SUMIF(Conversion!$L$14:$L$114,$AD34,Conversion!AI$14:AI$114)</f>
        <v>0</v>
      </c>
      <c r="AJ34" s="300">
        <f>SUMIF(Conversion!$L$14:$L$114,$AD34,Conversion!AJ$14:AJ$114)</f>
        <v>0</v>
      </c>
      <c r="AK34" s="300">
        <f>SUMIF(Conversion!$L$14:$L$114,$AD34,Conversion!AK$14:AK$114)</f>
        <v>0</v>
      </c>
      <c r="AL34" s="300">
        <f>SUMIF(Conversion!$L$14:$L$114,$AD34,Conversion!AL$14:AL$114)</f>
        <v>0</v>
      </c>
      <c r="AM34" s="300">
        <f>SUMIF(Conversion!$L$14:$L$114,$AD34,Conversion!AM$14:AM$114)</f>
        <v>0</v>
      </c>
      <c r="AN34" s="300">
        <f>SUMIF(Conversion!$L$14:$L$114,$AD34,Conversion!AN$14:AN$114)</f>
        <v>0</v>
      </c>
      <c r="AO34" s="300">
        <f>SUMIF(Conversion!$L$14:$L$114,$AD34,Conversion!AO$14:AO$114)</f>
        <v>0</v>
      </c>
      <c r="AP34" s="300">
        <f>SUMIF(Conversion!$L$14:$L$114,$AD34,Conversion!AP$14:AP$114)</f>
        <v>0</v>
      </c>
      <c r="AQ34" s="300">
        <f>SUMIF(Conversion!$L$14:$L$114,$AD34,Conversion!AQ$14:AQ$114)</f>
        <v>0</v>
      </c>
      <c r="AR34" s="300">
        <f>SUMIF(Conversion!$L$14:$L$114,$AD34,Conversion!AR$14:AR$114)</f>
        <v>0</v>
      </c>
      <c r="AS34" s="300">
        <f>SUMIF(Conversion!$L$14:$L$114,$AD34,Conversion!AS$14:AS$114)</f>
        <v>0</v>
      </c>
      <c r="AT34" s="300">
        <f>SUMIF(Conversion!$L$14:$L$114,$AD34,Conversion!AT$14:AT$114)</f>
        <v>0</v>
      </c>
      <c r="AU34" s="300">
        <f>SUMIF(Conversion!$L$14:$L$114,$AD34,Conversion!AU$14:AU$114)</f>
        <v>0</v>
      </c>
      <c r="AV34" s="300">
        <f>SUMIF(Conversion!$L$14:$L$114,$AD34,Conversion!AV$14:AV$114)</f>
        <v>0</v>
      </c>
      <c r="AW34" s="300">
        <f>SUMIF(Conversion!$L$14:$L$114,$AD34,Conversion!AW$14:AW$114)</f>
        <v>0</v>
      </c>
      <c r="AX34" s="300">
        <f>SUMIF(Conversion!$L$14:$L$114,$AD34,Conversion!AX$14:AX$114)</f>
        <v>0</v>
      </c>
      <c r="AY34" s="300">
        <f>SUMIF(Conversion!$L$14:$L$114,$AD34,Conversion!AY$14:AY$114)</f>
        <v>0</v>
      </c>
      <c r="AZ34" s="300">
        <f>SUMIF(Conversion!$L$14:$L$114,$AD34,Conversion!AZ$14:AZ$114)</f>
        <v>0</v>
      </c>
      <c r="BA34" s="300">
        <f>SUMIF(Conversion!$L$14:$L$114,$AD34,Conversion!BA$14:BA$114)</f>
        <v>0</v>
      </c>
      <c r="BB34" s="300">
        <f>SUMIF(Conversion!$L$14:$L$114,$AD34,Conversion!BB$14:BB$114)</f>
        <v>0</v>
      </c>
      <c r="BC34" s="300">
        <f>SUMIF(Conversion!$L$14:$L$114,$AD34,Conversion!BC$14:BC$114)</f>
        <v>0</v>
      </c>
      <c r="BD34" s="300">
        <f>SUMIF(Conversion!$L$14:$L$114,$AD34,Conversion!BD$14:BD$114)</f>
        <v>0</v>
      </c>
      <c r="BE34" s="300">
        <f>SUMIF(Conversion!$L$14:$L$114,$AD34,Conversion!BE$14:BE$114)</f>
        <v>0</v>
      </c>
      <c r="BF34" s="300">
        <f>SUMIF(Conversion!$L$14:$L$114,$AD34,Conversion!BF$14:BF$114)</f>
        <v>0</v>
      </c>
      <c r="BG34" s="300">
        <f>SUMIF(Conversion!$L$14:$L$114,$AD34,Conversion!BG$14:BG$114)</f>
        <v>0</v>
      </c>
      <c r="BH34" s="300">
        <f>SUMIF(Conversion!$L$14:$L$114,$AD34,Conversion!BH$14:BH$114)</f>
        <v>0</v>
      </c>
      <c r="BI34" s="300">
        <f>SUMIF(Conversion!$L$14:$L$114,$AD34,Conversion!BI$14:BI$114)</f>
        <v>0</v>
      </c>
      <c r="BJ34" s="300">
        <f>SUMIF(Conversion!$L$14:$L$114,$AD34,Conversion!BJ$14:BJ$114)</f>
        <v>0</v>
      </c>
      <c r="BK34" s="300">
        <f>SUMIF(Conversion!$L$14:$L$114,$AD34,Conversion!BK$14:BK$114)</f>
        <v>0</v>
      </c>
      <c r="BL34" s="300">
        <f>SUMIF(Conversion!$L$14:$L$114,$AD34,Conversion!BL$14:BL$114)</f>
        <v>0</v>
      </c>
      <c r="BM34" s="300">
        <f>SUMIF(Conversion!$L$14:$L$114,$AD34,Conversion!BM$14:BM$114)</f>
        <v>0</v>
      </c>
      <c r="BN34" s="300">
        <f>SUMIF(Conversion!$L$14:$L$114,$AD34,Conversion!BN$14:BN$114)</f>
        <v>0</v>
      </c>
      <c r="BO34" s="300">
        <f>SUMIF(Conversion!$L$14:$L$114,$AD34,Conversion!BO$14:BO$114)</f>
        <v>0</v>
      </c>
      <c r="BP34" s="300">
        <f>SUMIF(Conversion!$L$14:$L$114,$AD34,Conversion!BP$14:BP$114)</f>
        <v>0</v>
      </c>
      <c r="BQ34" s="300">
        <f>SUMIF(Conversion!$L$14:$L$114,$AD34,Conversion!BQ$14:BQ$114)</f>
        <v>0</v>
      </c>
      <c r="BR34" s="300">
        <f>SUMIF(Conversion!$L$14:$L$114,$AD34,Conversion!BR$14:BR$114)</f>
        <v>0</v>
      </c>
      <c r="BS34" s="300">
        <f>SUMIF(Conversion!$L$14:$L$114,$AD34,Conversion!BS$14:BS$114)</f>
        <v>0</v>
      </c>
      <c r="BT34" s="300">
        <f>SUMIF(Conversion!$L$14:$L$114,$AD34,Conversion!BT$14:BT$114)</f>
        <v>0</v>
      </c>
      <c r="BU34" s="300">
        <f>SUMIF(Conversion!$L$14:$L$114,$AD34,Conversion!BU$14:BU$114)</f>
        <v>0</v>
      </c>
      <c r="BV34" s="300">
        <f>SUMIF(Conversion!$L$14:$L$114,$AD34,Conversion!BV$14:BV$114)</f>
        <v>0</v>
      </c>
      <c r="BW34" s="300">
        <f>SUMIF(Conversion!$L$14:$L$114,$AD34,Conversion!BW$14:BW$114)</f>
        <v>0</v>
      </c>
      <c r="BX34" s="300">
        <f>SUMIF(Conversion!$L$14:$L$114,$AD34,Conversion!BX$14:BX$114)</f>
        <v>0</v>
      </c>
      <c r="BY34" s="300">
        <f>SUMIF(Conversion!$L$14:$L$114,$AD34,Conversion!BY$14:BY$114)</f>
        <v>0</v>
      </c>
      <c r="BZ34" s="300">
        <f>SUMIF(Conversion!$L$14:$L$114,$AD34,Conversion!BZ$14:BZ$114)</f>
        <v>0</v>
      </c>
      <c r="CA34" s="300">
        <f>SUMIF(Conversion!$L$14:$L$114,$AD34,Conversion!CA$14:CA$114)</f>
        <v>0</v>
      </c>
      <c r="CB34" s="300">
        <f>SUMIF(Conversion!$L$14:$L$114,$AD34,Conversion!CB$14:CB$114)</f>
        <v>0</v>
      </c>
      <c r="CC34" s="300">
        <f>SUMIF(Conversion!$L$14:$L$114,$AD34,Conversion!CC$14:CC$114)</f>
        <v>0</v>
      </c>
      <c r="CD34" s="300">
        <f>SUMIF(Conversion!$L$14:$L$114,$AD34,Conversion!CD$14:CD$114)</f>
        <v>0</v>
      </c>
      <c r="CE34" s="300">
        <f>SUMIF(Conversion!$L$14:$L$114,$AD34,Conversion!CE$14:CE$114)</f>
        <v>0</v>
      </c>
      <c r="CF34" s="300">
        <f>SUMIF(Conversion!$L$14:$L$114,$AD34,Conversion!CF$14:CF$114)</f>
        <v>0</v>
      </c>
      <c r="CG34" s="300">
        <f>SUMIF(Conversion!$L$14:$L$114,$AD34,Conversion!CG$14:CG$114)</f>
        <v>0</v>
      </c>
      <c r="CH34" s="300">
        <f>SUMIF(Conversion!$L$14:$L$114,$AD34,Conversion!CH$14:CH$114)</f>
        <v>0</v>
      </c>
      <c r="CI34" s="300">
        <f>SUMIF(Conversion!$L$14:$L$114,$AD34,Conversion!CI$14:CI$114)</f>
        <v>0</v>
      </c>
      <c r="CJ34" s="300">
        <f>SUMIF(Conversion!$L$14:$L$114,$AD34,Conversion!CJ$14:CJ$114)</f>
        <v>0</v>
      </c>
      <c r="CK34" s="300">
        <f>SUMIF(Conversion!$L$14:$L$114,$AD34,Conversion!CK$14:CK$114)</f>
        <v>0</v>
      </c>
      <c r="CL34" s="300">
        <f>SUMIF(Conversion!$L$14:$L$114,$AD34,Conversion!CL$14:CL$114)</f>
        <v>0</v>
      </c>
      <c r="CM34" s="300">
        <f>SUMIF(Conversion!$L$14:$L$114,$AD34,Conversion!CM$14:CM$114)</f>
        <v>0</v>
      </c>
      <c r="CN34" s="300">
        <f>SUMIF(Conversion!$L$14:$L$114,$AD34,Conversion!CN$14:CN$114)</f>
        <v>0</v>
      </c>
      <c r="CO34" s="300">
        <f>SUMIF(Conversion!$L$14:$L$114,$AD34,Conversion!CO$14:CO$114)</f>
        <v>0</v>
      </c>
      <c r="CP34" s="300">
        <f>SUMIF(Conversion!$L$14:$L$114,$AD34,Conversion!CP$14:CP$114)</f>
        <v>0</v>
      </c>
      <c r="CQ34" s="300">
        <f>SUMIF(Conversion!$L$14:$L$114,$AD34,Conversion!CQ$14:CQ$114)</f>
        <v>0</v>
      </c>
      <c r="CR34" s="300">
        <f>SUMIF(Conversion!$L$14:$L$114,$AD34,Conversion!CR$14:CR$114)</f>
        <v>0</v>
      </c>
      <c r="CS34" s="300">
        <f>SUMIF(Conversion!$L$14:$L$114,$AD34,Conversion!CS$14:CS$114)</f>
        <v>0</v>
      </c>
      <c r="CT34" s="300">
        <f>SUMIF(Conversion!$L$14:$L$114,$AD34,Conversion!CT$14:CT$114)</f>
        <v>0</v>
      </c>
      <c r="CU34" s="300">
        <f>SUMIF(Conversion!$L$14:$L$114,$AD34,Conversion!CU$14:CU$114)</f>
        <v>0</v>
      </c>
      <c r="CV34" s="300">
        <f>SUMIF(Conversion!$L$14:$L$114,$AD34,Conversion!CV$14:CV$114)</f>
        <v>0</v>
      </c>
      <c r="CW34" s="300">
        <f>SUMIF(Conversion!$L$14:$L$114,$AD34,Conversion!CW$14:CW$114)</f>
        <v>0</v>
      </c>
      <c r="CX34" s="300">
        <f>SUMIF(Conversion!$L$14:$L$114,$AD34,Conversion!CX$14:CX$114)</f>
        <v>0</v>
      </c>
      <c r="CY34" s="300">
        <f>SUMIF(Conversion!$L$14:$L$114,$AD34,Conversion!CY$14:CY$114)</f>
        <v>0</v>
      </c>
      <c r="CZ34" s="300">
        <f>SUMIF(Conversion!$L$14:$L$114,$AD34,Conversion!CZ$14:CZ$114)</f>
        <v>0</v>
      </c>
      <c r="DA34" s="300">
        <f>SUMIF(Conversion!$L$14:$L$114,$AD34,Conversion!DA$14:DA$114)</f>
        <v>0</v>
      </c>
      <c r="DB34" s="300">
        <f>SUMIF(Conversion!$L$14:$L$114,$AD34,Conversion!DB$14:DB$114)</f>
        <v>0</v>
      </c>
      <c r="DC34" s="300">
        <f>SUMIF(Conversion!$L$14:$L$114,$AD34,Conversion!DC$14:DC$114)</f>
        <v>0</v>
      </c>
      <c r="DD34" s="300">
        <f>SUMIF(Conversion!$L$14:$L$114,$AD34,Conversion!DD$14:DD$114)</f>
        <v>0</v>
      </c>
      <c r="DE34" s="300">
        <f>SUMIF(Conversion!$L$14:$L$114,$AD34,Conversion!DE$14:DE$114)</f>
        <v>0</v>
      </c>
      <c r="DF34" s="300">
        <f>SUMIF(Conversion!$L$14:$L$114,$AD34,Conversion!DF$14:DF$114)</f>
        <v>0</v>
      </c>
      <c r="DG34" s="300">
        <f>SUMIF(Conversion!$L$14:$L$114,$AD34,Conversion!DG$14:DG$114)</f>
        <v>0</v>
      </c>
      <c r="DH34" s="300">
        <f>SUMIF(Conversion!$L$14:$L$114,$AD34,Conversion!DH$14:DH$114)</f>
        <v>0</v>
      </c>
      <c r="DI34" s="300">
        <f>SUMIF(Conversion!$L$14:$L$114,$AD34,Conversion!DI$14:DI$114)</f>
        <v>0</v>
      </c>
      <c r="DJ34" s="300">
        <f>SUMIF(Conversion!$L$14:$L$114,$AD34,Conversion!DJ$14:DJ$114)</f>
        <v>0</v>
      </c>
      <c r="DK34" s="300">
        <f>SUMIF(Conversion!$L$14:$L$114,$AD34,Conversion!DK$14:DK$114)</f>
        <v>0</v>
      </c>
      <c r="DL34" s="300">
        <f>SUMIF(Conversion!$L$14:$L$114,$AD34,Conversion!DL$14:DL$114)</f>
        <v>0</v>
      </c>
      <c r="DM34" s="300">
        <f>SUMIF(Conversion!$L$14:$L$114,$AD34,Conversion!DM$14:DM$114)</f>
        <v>0</v>
      </c>
      <c r="DN34" s="300">
        <f>SUMIF(Conversion!$L$14:$L$114,$AD34,Conversion!DN$14:DN$114)</f>
        <v>0</v>
      </c>
      <c r="DO34" s="300">
        <f>SUMIF(Conversion!$L$14:$L$114,$AD34,Conversion!DO$14:DO$114)</f>
        <v>0</v>
      </c>
      <c r="DP34" s="300">
        <f>SUMIF(Conversion!$L$14:$L$114,$AD34,Conversion!DP$14:DP$114)</f>
        <v>0</v>
      </c>
      <c r="DQ34" s="300">
        <f>SUMIF(Conversion!$L$14:$L$114,$AD34,Conversion!DQ$14:DQ$114)</f>
        <v>0</v>
      </c>
      <c r="DR34" s="300">
        <f>SUMIF(Conversion!$L$14:$L$114,$AD34,Conversion!DR$14:DR$114)</f>
        <v>0</v>
      </c>
      <c r="DS34" s="300">
        <f>SUMIF(Conversion!$L$14:$L$114,$AD34,Conversion!DS$14:DS$114)</f>
        <v>0</v>
      </c>
      <c r="DT34" s="300">
        <f>SUMIF(Conversion!$L$14:$L$114,$AD34,Conversion!DT$14:DT$114)</f>
        <v>0</v>
      </c>
      <c r="DU34" s="300">
        <f>SUMIF(Conversion!$L$14:$L$114,$AD34,Conversion!DU$14:DU$114)</f>
        <v>0</v>
      </c>
      <c r="DV34" s="300">
        <f>SUMIF(Conversion!$L$14:$L$114,$AD34,Conversion!DV$14:DV$114)</f>
        <v>0</v>
      </c>
      <c r="DW34" s="300">
        <f>SUMIF(Conversion!$L$14:$L$114,$AD34,Conversion!DW$14:DW$114)</f>
        <v>0</v>
      </c>
      <c r="DX34" s="300">
        <f>SUMIF(Conversion!$L$14:$L$114,$AD34,Conversion!DX$14:DX$114)</f>
        <v>0</v>
      </c>
      <c r="DY34" s="300">
        <f>SUMIF(Conversion!$L$14:$L$114,$AD34,Conversion!DY$14:DY$114)</f>
        <v>0</v>
      </c>
      <c r="DZ34" s="300">
        <f>SUMIF(Conversion!$L$14:$L$114,$AD34,Conversion!DZ$14:DZ$114)</f>
        <v>0</v>
      </c>
      <c r="EA34" s="300">
        <f>SUMIF(Conversion!$L$14:$L$114,$AD34,Conversion!EA$14:EA$114)</f>
        <v>0</v>
      </c>
      <c r="EB34" s="300">
        <f>SUMIF(Conversion!$L$14:$L$114,$AD34,Conversion!EB$14:EB$114)</f>
        <v>0</v>
      </c>
      <c r="EC34" s="300">
        <f>SUMIF(Conversion!$L$14:$L$114,$AD34,Conversion!EC$14:EC$114)</f>
        <v>0</v>
      </c>
      <c r="ED34" s="300">
        <f>SUMIF(Conversion!$L$14:$L$114,$AD34,Conversion!ED$14:ED$114)</f>
        <v>0</v>
      </c>
      <c r="EE34" s="300">
        <f>SUMIF(Conversion!$L$14:$L$114,$AD34,Conversion!EE$14:EE$114)</f>
        <v>0</v>
      </c>
      <c r="EF34" s="300">
        <f>SUMIF(Conversion!$L$14:$L$114,$AD34,Conversion!EF$14:EF$114)</f>
        <v>0</v>
      </c>
      <c r="EG34" s="300">
        <f>SUMIF(Conversion!$L$14:$L$114,$AD34,Conversion!EG$14:EG$114)</f>
        <v>0</v>
      </c>
      <c r="EH34" s="300">
        <f>SUMIF(Conversion!$L$14:$L$114,$AD34,Conversion!EH$14:EH$114)</f>
        <v>0</v>
      </c>
      <c r="EI34" s="300">
        <f>SUMIF(Conversion!$L$14:$L$114,$AD34,Conversion!EI$14:EI$114)</f>
        <v>0</v>
      </c>
      <c r="EJ34" s="300">
        <f>SUMIF(Conversion!$L$14:$L$114,$AD34,Conversion!EJ$14:EJ$114)</f>
        <v>0</v>
      </c>
      <c r="EK34" s="300">
        <f>SUMIF(Conversion!$L$14:$L$114,$AD34,Conversion!EK$14:EK$114)</f>
        <v>0</v>
      </c>
      <c r="EL34" s="300">
        <f>SUMIF(Conversion!$L$14:$L$114,$AD34,Conversion!EL$14:EL$114)</f>
        <v>0</v>
      </c>
      <c r="EM34" s="300">
        <f>SUMIF(Conversion!$L$14:$L$114,$AD34,Conversion!EM$14:EM$114)</f>
        <v>0</v>
      </c>
      <c r="EN34" s="300">
        <f>SUMIF(Conversion!$L$14:$L$114,$AD34,Conversion!EN$14:EN$114)</f>
        <v>0</v>
      </c>
      <c r="EO34" s="300">
        <f>SUMIF(Conversion!$L$14:$L$114,$AD34,Conversion!EO$14:EO$114)</f>
        <v>0</v>
      </c>
      <c r="EP34" s="300">
        <f>SUMIF(Conversion!$L$14:$L$114,$AD34,Conversion!EP$14:EP$114)</f>
        <v>0</v>
      </c>
      <c r="EQ34" s="300">
        <f>SUMIF(Conversion!$L$14:$L$114,$AD34,Conversion!EQ$14:EQ$114)</f>
        <v>0</v>
      </c>
      <c r="ER34" s="300">
        <f>SUMIF(Conversion!$L$14:$L$114,$AD34,Conversion!ER$14:ER$114)</f>
        <v>0</v>
      </c>
      <c r="ES34" s="300">
        <f>SUMIF(Conversion!$L$14:$L$114,$AD34,Conversion!ES$14:ES$114)</f>
        <v>0</v>
      </c>
      <c r="ET34" s="300">
        <f>SUMIF(Conversion!$L$14:$L$114,$AD34,Conversion!ET$14:ET$114)</f>
        <v>0</v>
      </c>
      <c r="EU34" s="300">
        <f>SUMIF(Conversion!$L$14:$L$114,$AD34,Conversion!EU$14:EU$114)</f>
        <v>0</v>
      </c>
      <c r="EV34" s="300">
        <f>SUMIF(Conversion!$L$14:$L$114,$AD34,Conversion!EV$14:EV$114)</f>
        <v>0</v>
      </c>
      <c r="EW34" s="300">
        <f>SUMIF(Conversion!$L$14:$L$114,$AD34,Conversion!EW$14:EW$114)</f>
        <v>0</v>
      </c>
      <c r="EX34" s="300">
        <f>SUMIF(Conversion!$L$14:$L$114,$AD34,Conversion!EX$14:EX$114)</f>
        <v>0</v>
      </c>
      <c r="EY34" s="261"/>
      <c r="EZ34" s="87"/>
      <c r="FB34" s="261"/>
    </row>
    <row r="35" spans="1:158" ht="12.75" hidden="1" customHeight="1" outlineLevel="2">
      <c r="A35" s="303">
        <v>20</v>
      </c>
      <c r="B35" s="303"/>
      <c r="C35" s="892" t="str">
        <f>Constants!F68</f>
        <v>on-IS Other</v>
      </c>
      <c r="E35" s="323"/>
      <c r="F35" s="324"/>
      <c r="G35" s="324"/>
      <c r="H35" s="324"/>
      <c r="I35" s="324"/>
      <c r="J35" s="324"/>
      <c r="K35" s="324"/>
      <c r="L35" s="324"/>
      <c r="M35" s="324"/>
      <c r="N35" s="324"/>
      <c r="O35" s="324"/>
      <c r="P35" s="324"/>
      <c r="Q35" s="324"/>
      <c r="R35" s="324"/>
      <c r="S35" s="324"/>
      <c r="T35" s="324"/>
      <c r="U35" s="324"/>
      <c r="V35" s="325"/>
      <c r="W35" s="324"/>
      <c r="X35" s="324"/>
      <c r="Y35" s="324"/>
      <c r="Z35" s="324"/>
      <c r="AA35" s="324"/>
      <c r="AB35" s="323"/>
      <c r="AC35" s="326"/>
      <c r="AD35" s="683" t="str">
        <f>Constants!E68</f>
        <v>oISz</v>
      </c>
      <c r="AE35" s="304">
        <f t="shared" si="20"/>
        <v>0</v>
      </c>
      <c r="AF35" s="299">
        <f>SUMIF(Conversion!$L$14:$L$114,$AD35,Conversion!AF$14:AF$114)</f>
        <v>0</v>
      </c>
      <c r="AG35" s="300">
        <f>SUMIF(Conversion!$L$14:$L$114,$AD35,Conversion!AG$14:AG$114)</f>
        <v>0</v>
      </c>
      <c r="AH35" s="300">
        <f>SUMIF(Conversion!$L$14:$L$114,$AD35,Conversion!AH$14:AH$114)</f>
        <v>0</v>
      </c>
      <c r="AI35" s="300">
        <f>SUMIF(Conversion!$L$14:$L$114,$AD35,Conversion!AI$14:AI$114)</f>
        <v>0</v>
      </c>
      <c r="AJ35" s="300">
        <f>SUMIF(Conversion!$L$14:$L$114,$AD35,Conversion!AJ$14:AJ$114)</f>
        <v>0</v>
      </c>
      <c r="AK35" s="300">
        <f>SUMIF(Conversion!$L$14:$L$114,$AD35,Conversion!AK$14:AK$114)</f>
        <v>0</v>
      </c>
      <c r="AL35" s="300">
        <f>SUMIF(Conversion!$L$14:$L$114,$AD35,Conversion!AL$14:AL$114)</f>
        <v>0</v>
      </c>
      <c r="AM35" s="300">
        <f>SUMIF(Conversion!$L$14:$L$114,$AD35,Conversion!AM$14:AM$114)</f>
        <v>0</v>
      </c>
      <c r="AN35" s="300">
        <f>SUMIF(Conversion!$L$14:$L$114,$AD35,Conversion!AN$14:AN$114)</f>
        <v>0</v>
      </c>
      <c r="AO35" s="300">
        <f>SUMIF(Conversion!$L$14:$L$114,$AD35,Conversion!AO$14:AO$114)</f>
        <v>0</v>
      </c>
      <c r="AP35" s="300">
        <f>SUMIF(Conversion!$L$14:$L$114,$AD35,Conversion!AP$14:AP$114)</f>
        <v>0</v>
      </c>
      <c r="AQ35" s="300">
        <f>SUMIF(Conversion!$L$14:$L$114,$AD35,Conversion!AQ$14:AQ$114)</f>
        <v>0</v>
      </c>
      <c r="AR35" s="300">
        <f>SUMIF(Conversion!$L$14:$L$114,$AD35,Conversion!AR$14:AR$114)</f>
        <v>0</v>
      </c>
      <c r="AS35" s="300">
        <f>SUMIF(Conversion!$L$14:$L$114,$AD35,Conversion!AS$14:AS$114)</f>
        <v>0</v>
      </c>
      <c r="AT35" s="300">
        <f>SUMIF(Conversion!$L$14:$L$114,$AD35,Conversion!AT$14:AT$114)</f>
        <v>0</v>
      </c>
      <c r="AU35" s="300">
        <f>SUMIF(Conversion!$L$14:$L$114,$AD35,Conversion!AU$14:AU$114)</f>
        <v>0</v>
      </c>
      <c r="AV35" s="300">
        <f>SUMIF(Conversion!$L$14:$L$114,$AD35,Conversion!AV$14:AV$114)</f>
        <v>0</v>
      </c>
      <c r="AW35" s="300">
        <f>SUMIF(Conversion!$L$14:$L$114,$AD35,Conversion!AW$14:AW$114)</f>
        <v>0</v>
      </c>
      <c r="AX35" s="300">
        <f>SUMIF(Conversion!$L$14:$L$114,$AD35,Conversion!AX$14:AX$114)</f>
        <v>0</v>
      </c>
      <c r="AY35" s="300">
        <f>SUMIF(Conversion!$L$14:$L$114,$AD35,Conversion!AY$14:AY$114)</f>
        <v>0</v>
      </c>
      <c r="AZ35" s="300">
        <f>SUMIF(Conversion!$L$14:$L$114,$AD35,Conversion!AZ$14:AZ$114)</f>
        <v>0</v>
      </c>
      <c r="BA35" s="300">
        <f>SUMIF(Conversion!$L$14:$L$114,$AD35,Conversion!BA$14:BA$114)</f>
        <v>0</v>
      </c>
      <c r="BB35" s="300">
        <f>SUMIF(Conversion!$L$14:$L$114,$AD35,Conversion!BB$14:BB$114)</f>
        <v>0</v>
      </c>
      <c r="BC35" s="300">
        <f>SUMIF(Conversion!$L$14:$L$114,$AD35,Conversion!BC$14:BC$114)</f>
        <v>0</v>
      </c>
      <c r="BD35" s="300">
        <f>SUMIF(Conversion!$L$14:$L$114,$AD35,Conversion!BD$14:BD$114)</f>
        <v>0</v>
      </c>
      <c r="BE35" s="300">
        <f>SUMIF(Conversion!$L$14:$L$114,$AD35,Conversion!BE$14:BE$114)</f>
        <v>0</v>
      </c>
      <c r="BF35" s="300">
        <f>SUMIF(Conversion!$L$14:$L$114,$AD35,Conversion!BF$14:BF$114)</f>
        <v>0</v>
      </c>
      <c r="BG35" s="300">
        <f>SUMIF(Conversion!$L$14:$L$114,$AD35,Conversion!BG$14:BG$114)</f>
        <v>0</v>
      </c>
      <c r="BH35" s="300">
        <f>SUMIF(Conversion!$L$14:$L$114,$AD35,Conversion!BH$14:BH$114)</f>
        <v>0</v>
      </c>
      <c r="BI35" s="300">
        <f>SUMIF(Conversion!$L$14:$L$114,$AD35,Conversion!BI$14:BI$114)</f>
        <v>0</v>
      </c>
      <c r="BJ35" s="300">
        <f>SUMIF(Conversion!$L$14:$L$114,$AD35,Conversion!BJ$14:BJ$114)</f>
        <v>0</v>
      </c>
      <c r="BK35" s="300">
        <f>SUMIF(Conversion!$L$14:$L$114,$AD35,Conversion!BK$14:BK$114)</f>
        <v>0</v>
      </c>
      <c r="BL35" s="300">
        <f>SUMIF(Conversion!$L$14:$L$114,$AD35,Conversion!BL$14:BL$114)</f>
        <v>0</v>
      </c>
      <c r="BM35" s="300">
        <f>SUMIF(Conversion!$L$14:$L$114,$AD35,Conversion!BM$14:BM$114)</f>
        <v>0</v>
      </c>
      <c r="BN35" s="300">
        <f>SUMIF(Conversion!$L$14:$L$114,$AD35,Conversion!BN$14:BN$114)</f>
        <v>0</v>
      </c>
      <c r="BO35" s="300">
        <f>SUMIF(Conversion!$L$14:$L$114,$AD35,Conversion!BO$14:BO$114)</f>
        <v>0</v>
      </c>
      <c r="BP35" s="300">
        <f>SUMIF(Conversion!$L$14:$L$114,$AD35,Conversion!BP$14:BP$114)</f>
        <v>0</v>
      </c>
      <c r="BQ35" s="300">
        <f>SUMIF(Conversion!$L$14:$L$114,$AD35,Conversion!BQ$14:BQ$114)</f>
        <v>0</v>
      </c>
      <c r="BR35" s="300">
        <f>SUMIF(Conversion!$L$14:$L$114,$AD35,Conversion!BR$14:BR$114)</f>
        <v>0</v>
      </c>
      <c r="BS35" s="300">
        <f>SUMIF(Conversion!$L$14:$L$114,$AD35,Conversion!BS$14:BS$114)</f>
        <v>0</v>
      </c>
      <c r="BT35" s="300">
        <f>SUMIF(Conversion!$L$14:$L$114,$AD35,Conversion!BT$14:BT$114)</f>
        <v>0</v>
      </c>
      <c r="BU35" s="300">
        <f>SUMIF(Conversion!$L$14:$L$114,$AD35,Conversion!BU$14:BU$114)</f>
        <v>0</v>
      </c>
      <c r="BV35" s="300">
        <f>SUMIF(Conversion!$L$14:$L$114,$AD35,Conversion!BV$14:BV$114)</f>
        <v>0</v>
      </c>
      <c r="BW35" s="300">
        <f>SUMIF(Conversion!$L$14:$L$114,$AD35,Conversion!BW$14:BW$114)</f>
        <v>0</v>
      </c>
      <c r="BX35" s="300">
        <f>SUMIF(Conversion!$L$14:$L$114,$AD35,Conversion!BX$14:BX$114)</f>
        <v>0</v>
      </c>
      <c r="BY35" s="300">
        <f>SUMIF(Conversion!$L$14:$L$114,$AD35,Conversion!BY$14:BY$114)</f>
        <v>0</v>
      </c>
      <c r="BZ35" s="300">
        <f>SUMIF(Conversion!$L$14:$L$114,$AD35,Conversion!BZ$14:BZ$114)</f>
        <v>0</v>
      </c>
      <c r="CA35" s="300">
        <f>SUMIF(Conversion!$L$14:$L$114,$AD35,Conversion!CA$14:CA$114)</f>
        <v>0</v>
      </c>
      <c r="CB35" s="300">
        <f>SUMIF(Conversion!$L$14:$L$114,$AD35,Conversion!CB$14:CB$114)</f>
        <v>0</v>
      </c>
      <c r="CC35" s="300">
        <f>SUMIF(Conversion!$L$14:$L$114,$AD35,Conversion!CC$14:CC$114)</f>
        <v>0</v>
      </c>
      <c r="CD35" s="300">
        <f>SUMIF(Conversion!$L$14:$L$114,$AD35,Conversion!CD$14:CD$114)</f>
        <v>0</v>
      </c>
      <c r="CE35" s="300">
        <f>SUMIF(Conversion!$L$14:$L$114,$AD35,Conversion!CE$14:CE$114)</f>
        <v>0</v>
      </c>
      <c r="CF35" s="300">
        <f>SUMIF(Conversion!$L$14:$L$114,$AD35,Conversion!CF$14:CF$114)</f>
        <v>0</v>
      </c>
      <c r="CG35" s="300">
        <f>SUMIF(Conversion!$L$14:$L$114,$AD35,Conversion!CG$14:CG$114)</f>
        <v>0</v>
      </c>
      <c r="CH35" s="300">
        <f>SUMIF(Conversion!$L$14:$L$114,$AD35,Conversion!CH$14:CH$114)</f>
        <v>0</v>
      </c>
      <c r="CI35" s="300">
        <f>SUMIF(Conversion!$L$14:$L$114,$AD35,Conversion!CI$14:CI$114)</f>
        <v>0</v>
      </c>
      <c r="CJ35" s="300">
        <f>SUMIF(Conversion!$L$14:$L$114,$AD35,Conversion!CJ$14:CJ$114)</f>
        <v>0</v>
      </c>
      <c r="CK35" s="300">
        <f>SUMIF(Conversion!$L$14:$L$114,$AD35,Conversion!CK$14:CK$114)</f>
        <v>0</v>
      </c>
      <c r="CL35" s="300">
        <f>SUMIF(Conversion!$L$14:$L$114,$AD35,Conversion!CL$14:CL$114)</f>
        <v>0</v>
      </c>
      <c r="CM35" s="300">
        <f>SUMIF(Conversion!$L$14:$L$114,$AD35,Conversion!CM$14:CM$114)</f>
        <v>0</v>
      </c>
      <c r="CN35" s="300">
        <f>SUMIF(Conversion!$L$14:$L$114,$AD35,Conversion!CN$14:CN$114)</f>
        <v>0</v>
      </c>
      <c r="CO35" s="300">
        <f>SUMIF(Conversion!$L$14:$L$114,$AD35,Conversion!CO$14:CO$114)</f>
        <v>0</v>
      </c>
      <c r="CP35" s="300">
        <f>SUMIF(Conversion!$L$14:$L$114,$AD35,Conversion!CP$14:CP$114)</f>
        <v>0</v>
      </c>
      <c r="CQ35" s="300">
        <f>SUMIF(Conversion!$L$14:$L$114,$AD35,Conversion!CQ$14:CQ$114)</f>
        <v>0</v>
      </c>
      <c r="CR35" s="300">
        <f>SUMIF(Conversion!$L$14:$L$114,$AD35,Conversion!CR$14:CR$114)</f>
        <v>0</v>
      </c>
      <c r="CS35" s="300">
        <f>SUMIF(Conversion!$L$14:$L$114,$AD35,Conversion!CS$14:CS$114)</f>
        <v>0</v>
      </c>
      <c r="CT35" s="300">
        <f>SUMIF(Conversion!$L$14:$L$114,$AD35,Conversion!CT$14:CT$114)</f>
        <v>0</v>
      </c>
      <c r="CU35" s="300">
        <f>SUMIF(Conversion!$L$14:$L$114,$AD35,Conversion!CU$14:CU$114)</f>
        <v>0</v>
      </c>
      <c r="CV35" s="300">
        <f>SUMIF(Conversion!$L$14:$L$114,$AD35,Conversion!CV$14:CV$114)</f>
        <v>0</v>
      </c>
      <c r="CW35" s="300">
        <f>SUMIF(Conversion!$L$14:$L$114,$AD35,Conversion!CW$14:CW$114)</f>
        <v>0</v>
      </c>
      <c r="CX35" s="300">
        <f>SUMIF(Conversion!$L$14:$L$114,$AD35,Conversion!CX$14:CX$114)</f>
        <v>0</v>
      </c>
      <c r="CY35" s="300">
        <f>SUMIF(Conversion!$L$14:$L$114,$AD35,Conversion!CY$14:CY$114)</f>
        <v>0</v>
      </c>
      <c r="CZ35" s="300">
        <f>SUMIF(Conversion!$L$14:$L$114,$AD35,Conversion!CZ$14:CZ$114)</f>
        <v>0</v>
      </c>
      <c r="DA35" s="300">
        <f>SUMIF(Conversion!$L$14:$L$114,$AD35,Conversion!DA$14:DA$114)</f>
        <v>0</v>
      </c>
      <c r="DB35" s="300">
        <f>SUMIF(Conversion!$L$14:$L$114,$AD35,Conversion!DB$14:DB$114)</f>
        <v>0</v>
      </c>
      <c r="DC35" s="300">
        <f>SUMIF(Conversion!$L$14:$L$114,$AD35,Conversion!DC$14:DC$114)</f>
        <v>0</v>
      </c>
      <c r="DD35" s="300">
        <f>SUMIF(Conversion!$L$14:$L$114,$AD35,Conversion!DD$14:DD$114)</f>
        <v>0</v>
      </c>
      <c r="DE35" s="300">
        <f>SUMIF(Conversion!$L$14:$L$114,$AD35,Conversion!DE$14:DE$114)</f>
        <v>0</v>
      </c>
      <c r="DF35" s="300">
        <f>SUMIF(Conversion!$L$14:$L$114,$AD35,Conversion!DF$14:DF$114)</f>
        <v>0</v>
      </c>
      <c r="DG35" s="300">
        <f>SUMIF(Conversion!$L$14:$L$114,$AD35,Conversion!DG$14:DG$114)</f>
        <v>0</v>
      </c>
      <c r="DH35" s="300">
        <f>SUMIF(Conversion!$L$14:$L$114,$AD35,Conversion!DH$14:DH$114)</f>
        <v>0</v>
      </c>
      <c r="DI35" s="300">
        <f>SUMIF(Conversion!$L$14:$L$114,$AD35,Conversion!DI$14:DI$114)</f>
        <v>0</v>
      </c>
      <c r="DJ35" s="300">
        <f>SUMIF(Conversion!$L$14:$L$114,$AD35,Conversion!DJ$14:DJ$114)</f>
        <v>0</v>
      </c>
      <c r="DK35" s="300">
        <f>SUMIF(Conversion!$L$14:$L$114,$AD35,Conversion!DK$14:DK$114)</f>
        <v>0</v>
      </c>
      <c r="DL35" s="300">
        <f>SUMIF(Conversion!$L$14:$L$114,$AD35,Conversion!DL$14:DL$114)</f>
        <v>0</v>
      </c>
      <c r="DM35" s="300">
        <f>SUMIF(Conversion!$L$14:$L$114,$AD35,Conversion!DM$14:DM$114)</f>
        <v>0</v>
      </c>
      <c r="DN35" s="300">
        <f>SUMIF(Conversion!$L$14:$L$114,$AD35,Conversion!DN$14:DN$114)</f>
        <v>0</v>
      </c>
      <c r="DO35" s="300">
        <f>SUMIF(Conversion!$L$14:$L$114,$AD35,Conversion!DO$14:DO$114)</f>
        <v>0</v>
      </c>
      <c r="DP35" s="300">
        <f>SUMIF(Conversion!$L$14:$L$114,$AD35,Conversion!DP$14:DP$114)</f>
        <v>0</v>
      </c>
      <c r="DQ35" s="300">
        <f>SUMIF(Conversion!$L$14:$L$114,$AD35,Conversion!DQ$14:DQ$114)</f>
        <v>0</v>
      </c>
      <c r="DR35" s="300">
        <f>SUMIF(Conversion!$L$14:$L$114,$AD35,Conversion!DR$14:DR$114)</f>
        <v>0</v>
      </c>
      <c r="DS35" s="300">
        <f>SUMIF(Conversion!$L$14:$L$114,$AD35,Conversion!DS$14:DS$114)</f>
        <v>0</v>
      </c>
      <c r="DT35" s="300">
        <f>SUMIF(Conversion!$L$14:$L$114,$AD35,Conversion!DT$14:DT$114)</f>
        <v>0</v>
      </c>
      <c r="DU35" s="300">
        <f>SUMIF(Conversion!$L$14:$L$114,$AD35,Conversion!DU$14:DU$114)</f>
        <v>0</v>
      </c>
      <c r="DV35" s="300">
        <f>SUMIF(Conversion!$L$14:$L$114,$AD35,Conversion!DV$14:DV$114)</f>
        <v>0</v>
      </c>
      <c r="DW35" s="300">
        <f>SUMIF(Conversion!$L$14:$L$114,$AD35,Conversion!DW$14:DW$114)</f>
        <v>0</v>
      </c>
      <c r="DX35" s="300">
        <f>SUMIF(Conversion!$L$14:$L$114,$AD35,Conversion!DX$14:DX$114)</f>
        <v>0</v>
      </c>
      <c r="DY35" s="300">
        <f>SUMIF(Conversion!$L$14:$L$114,$AD35,Conversion!DY$14:DY$114)</f>
        <v>0</v>
      </c>
      <c r="DZ35" s="300">
        <f>SUMIF(Conversion!$L$14:$L$114,$AD35,Conversion!DZ$14:DZ$114)</f>
        <v>0</v>
      </c>
      <c r="EA35" s="300">
        <f>SUMIF(Conversion!$L$14:$L$114,$AD35,Conversion!EA$14:EA$114)</f>
        <v>0</v>
      </c>
      <c r="EB35" s="300">
        <f>SUMIF(Conversion!$L$14:$L$114,$AD35,Conversion!EB$14:EB$114)</f>
        <v>0</v>
      </c>
      <c r="EC35" s="300">
        <f>SUMIF(Conversion!$L$14:$L$114,$AD35,Conversion!EC$14:EC$114)</f>
        <v>0</v>
      </c>
      <c r="ED35" s="300">
        <f>SUMIF(Conversion!$L$14:$L$114,$AD35,Conversion!ED$14:ED$114)</f>
        <v>0</v>
      </c>
      <c r="EE35" s="300">
        <f>SUMIF(Conversion!$L$14:$L$114,$AD35,Conversion!EE$14:EE$114)</f>
        <v>0</v>
      </c>
      <c r="EF35" s="300">
        <f>SUMIF(Conversion!$L$14:$L$114,$AD35,Conversion!EF$14:EF$114)</f>
        <v>0</v>
      </c>
      <c r="EG35" s="300">
        <f>SUMIF(Conversion!$L$14:$L$114,$AD35,Conversion!EG$14:EG$114)</f>
        <v>0</v>
      </c>
      <c r="EH35" s="300">
        <f>SUMIF(Conversion!$L$14:$L$114,$AD35,Conversion!EH$14:EH$114)</f>
        <v>0</v>
      </c>
      <c r="EI35" s="300">
        <f>SUMIF(Conversion!$L$14:$L$114,$AD35,Conversion!EI$14:EI$114)</f>
        <v>0</v>
      </c>
      <c r="EJ35" s="300">
        <f>SUMIF(Conversion!$L$14:$L$114,$AD35,Conversion!EJ$14:EJ$114)</f>
        <v>0</v>
      </c>
      <c r="EK35" s="300">
        <f>SUMIF(Conversion!$L$14:$L$114,$AD35,Conversion!EK$14:EK$114)</f>
        <v>0</v>
      </c>
      <c r="EL35" s="300">
        <f>SUMIF(Conversion!$L$14:$L$114,$AD35,Conversion!EL$14:EL$114)</f>
        <v>0</v>
      </c>
      <c r="EM35" s="300">
        <f>SUMIF(Conversion!$L$14:$L$114,$AD35,Conversion!EM$14:EM$114)</f>
        <v>0</v>
      </c>
      <c r="EN35" s="300">
        <f>SUMIF(Conversion!$L$14:$L$114,$AD35,Conversion!EN$14:EN$114)</f>
        <v>0</v>
      </c>
      <c r="EO35" s="300">
        <f>SUMIF(Conversion!$L$14:$L$114,$AD35,Conversion!EO$14:EO$114)</f>
        <v>0</v>
      </c>
      <c r="EP35" s="300">
        <f>SUMIF(Conversion!$L$14:$L$114,$AD35,Conversion!EP$14:EP$114)</f>
        <v>0</v>
      </c>
      <c r="EQ35" s="300">
        <f>SUMIF(Conversion!$L$14:$L$114,$AD35,Conversion!EQ$14:EQ$114)</f>
        <v>0</v>
      </c>
      <c r="ER35" s="300">
        <f>SUMIF(Conversion!$L$14:$L$114,$AD35,Conversion!ER$14:ER$114)</f>
        <v>0</v>
      </c>
      <c r="ES35" s="300">
        <f>SUMIF(Conversion!$L$14:$L$114,$AD35,Conversion!ES$14:ES$114)</f>
        <v>0</v>
      </c>
      <c r="ET35" s="300">
        <f>SUMIF(Conversion!$L$14:$L$114,$AD35,Conversion!ET$14:ET$114)</f>
        <v>0</v>
      </c>
      <c r="EU35" s="300">
        <f>SUMIF(Conversion!$L$14:$L$114,$AD35,Conversion!EU$14:EU$114)</f>
        <v>0</v>
      </c>
      <c r="EV35" s="300">
        <f>SUMIF(Conversion!$L$14:$L$114,$AD35,Conversion!EV$14:EV$114)</f>
        <v>0</v>
      </c>
      <c r="EW35" s="300">
        <f>SUMIF(Conversion!$L$14:$L$114,$AD35,Conversion!EW$14:EW$114)</f>
        <v>0</v>
      </c>
      <c r="EX35" s="300">
        <f>SUMIF(Conversion!$L$14:$L$114,$AD35,Conversion!EX$14:EX$114)</f>
        <v>0</v>
      </c>
      <c r="EY35" s="261"/>
      <c r="EZ35" s="87"/>
      <c r="FB35" s="261"/>
    </row>
    <row r="36" spans="1:158" ht="12.75" hidden="1" customHeight="1" outlineLevel="2">
      <c r="A36" s="303">
        <v>21</v>
      </c>
      <c r="B36" s="303"/>
      <c r="C36" s="892" t="str">
        <f>Constants!F69</f>
        <v xml:space="preserve">on-Solutions group </v>
      </c>
      <c r="E36" s="323"/>
      <c r="F36" s="324"/>
      <c r="G36" s="324"/>
      <c r="H36" s="324"/>
      <c r="I36" s="324"/>
      <c r="J36" s="324"/>
      <c r="K36" s="324"/>
      <c r="L36" s="324"/>
      <c r="M36" s="324"/>
      <c r="N36" s="324"/>
      <c r="O36" s="324"/>
      <c r="P36" s="324"/>
      <c r="Q36" s="324"/>
      <c r="R36" s="324"/>
      <c r="S36" s="324"/>
      <c r="T36" s="324"/>
      <c r="U36" s="324"/>
      <c r="V36" s="325"/>
      <c r="W36" s="324"/>
      <c r="X36" s="324"/>
      <c r="Y36" s="324"/>
      <c r="Z36" s="324"/>
      <c r="AA36" s="324"/>
      <c r="AB36" s="323"/>
      <c r="AC36" s="326"/>
      <c r="AD36" s="683" t="str">
        <f>Constants!E69</f>
        <v>oSG</v>
      </c>
      <c r="AE36" s="304">
        <f t="shared" si="20"/>
        <v>0</v>
      </c>
      <c r="AF36" s="299">
        <f>SUMIF(Conversion!$L$14:$L$114,$AD36,Conversion!AF$14:AF$114)</f>
        <v>0</v>
      </c>
      <c r="AG36" s="300">
        <f>SUMIF(Conversion!$L$14:$L$114,$AD36,Conversion!AG$14:AG$114)</f>
        <v>0</v>
      </c>
      <c r="AH36" s="300">
        <f>SUMIF(Conversion!$L$14:$L$114,$AD36,Conversion!AH$14:AH$114)</f>
        <v>0</v>
      </c>
      <c r="AI36" s="300">
        <f>SUMIF(Conversion!$L$14:$L$114,$AD36,Conversion!AI$14:AI$114)</f>
        <v>0</v>
      </c>
      <c r="AJ36" s="300">
        <f>SUMIF(Conversion!$L$14:$L$114,$AD36,Conversion!AJ$14:AJ$114)</f>
        <v>0</v>
      </c>
      <c r="AK36" s="300">
        <f>SUMIF(Conversion!$L$14:$L$114,$AD36,Conversion!AK$14:AK$114)</f>
        <v>0</v>
      </c>
      <c r="AL36" s="300">
        <f>SUMIF(Conversion!$L$14:$L$114,$AD36,Conversion!AL$14:AL$114)</f>
        <v>0</v>
      </c>
      <c r="AM36" s="300">
        <f>SUMIF(Conversion!$L$14:$L$114,$AD36,Conversion!AM$14:AM$114)</f>
        <v>0</v>
      </c>
      <c r="AN36" s="300">
        <f>SUMIF(Conversion!$L$14:$L$114,$AD36,Conversion!AN$14:AN$114)</f>
        <v>0</v>
      </c>
      <c r="AO36" s="300">
        <f>SUMIF(Conversion!$L$14:$L$114,$AD36,Conversion!AO$14:AO$114)</f>
        <v>0</v>
      </c>
      <c r="AP36" s="300">
        <f>SUMIF(Conversion!$L$14:$L$114,$AD36,Conversion!AP$14:AP$114)</f>
        <v>0</v>
      </c>
      <c r="AQ36" s="300">
        <f>SUMIF(Conversion!$L$14:$L$114,$AD36,Conversion!AQ$14:AQ$114)</f>
        <v>0</v>
      </c>
      <c r="AR36" s="300">
        <f>SUMIF(Conversion!$L$14:$L$114,$AD36,Conversion!AR$14:AR$114)</f>
        <v>0</v>
      </c>
      <c r="AS36" s="300">
        <f>SUMIF(Conversion!$L$14:$L$114,$AD36,Conversion!AS$14:AS$114)</f>
        <v>0</v>
      </c>
      <c r="AT36" s="300">
        <f>SUMIF(Conversion!$L$14:$L$114,$AD36,Conversion!AT$14:AT$114)</f>
        <v>0</v>
      </c>
      <c r="AU36" s="300">
        <f>SUMIF(Conversion!$L$14:$L$114,$AD36,Conversion!AU$14:AU$114)</f>
        <v>0</v>
      </c>
      <c r="AV36" s="300">
        <f>SUMIF(Conversion!$L$14:$L$114,$AD36,Conversion!AV$14:AV$114)</f>
        <v>0</v>
      </c>
      <c r="AW36" s="300">
        <f>SUMIF(Conversion!$L$14:$L$114,$AD36,Conversion!AW$14:AW$114)</f>
        <v>0</v>
      </c>
      <c r="AX36" s="300">
        <f>SUMIF(Conversion!$L$14:$L$114,$AD36,Conversion!AX$14:AX$114)</f>
        <v>0</v>
      </c>
      <c r="AY36" s="300">
        <f>SUMIF(Conversion!$L$14:$L$114,$AD36,Conversion!AY$14:AY$114)</f>
        <v>0</v>
      </c>
      <c r="AZ36" s="300">
        <f>SUMIF(Conversion!$L$14:$L$114,$AD36,Conversion!AZ$14:AZ$114)</f>
        <v>0</v>
      </c>
      <c r="BA36" s="300">
        <f>SUMIF(Conversion!$L$14:$L$114,$AD36,Conversion!BA$14:BA$114)</f>
        <v>0</v>
      </c>
      <c r="BB36" s="300">
        <f>SUMIF(Conversion!$L$14:$L$114,$AD36,Conversion!BB$14:BB$114)</f>
        <v>0</v>
      </c>
      <c r="BC36" s="300">
        <f>SUMIF(Conversion!$L$14:$L$114,$AD36,Conversion!BC$14:BC$114)</f>
        <v>0</v>
      </c>
      <c r="BD36" s="300">
        <f>SUMIF(Conversion!$L$14:$L$114,$AD36,Conversion!BD$14:BD$114)</f>
        <v>0</v>
      </c>
      <c r="BE36" s="300">
        <f>SUMIF(Conversion!$L$14:$L$114,$AD36,Conversion!BE$14:BE$114)</f>
        <v>0</v>
      </c>
      <c r="BF36" s="300">
        <f>SUMIF(Conversion!$L$14:$L$114,$AD36,Conversion!BF$14:BF$114)</f>
        <v>0</v>
      </c>
      <c r="BG36" s="300">
        <f>SUMIF(Conversion!$L$14:$L$114,$AD36,Conversion!BG$14:BG$114)</f>
        <v>0</v>
      </c>
      <c r="BH36" s="300">
        <f>SUMIF(Conversion!$L$14:$L$114,$AD36,Conversion!BH$14:BH$114)</f>
        <v>0</v>
      </c>
      <c r="BI36" s="300">
        <f>SUMIF(Conversion!$L$14:$L$114,$AD36,Conversion!BI$14:BI$114)</f>
        <v>0</v>
      </c>
      <c r="BJ36" s="300">
        <f>SUMIF(Conversion!$L$14:$L$114,$AD36,Conversion!BJ$14:BJ$114)</f>
        <v>0</v>
      </c>
      <c r="BK36" s="300">
        <f>SUMIF(Conversion!$L$14:$L$114,$AD36,Conversion!BK$14:BK$114)</f>
        <v>0</v>
      </c>
      <c r="BL36" s="300">
        <f>SUMIF(Conversion!$L$14:$L$114,$AD36,Conversion!BL$14:BL$114)</f>
        <v>0</v>
      </c>
      <c r="BM36" s="300">
        <f>SUMIF(Conversion!$L$14:$L$114,$AD36,Conversion!BM$14:BM$114)</f>
        <v>0</v>
      </c>
      <c r="BN36" s="300">
        <f>SUMIF(Conversion!$L$14:$L$114,$AD36,Conversion!BN$14:BN$114)</f>
        <v>0</v>
      </c>
      <c r="BO36" s="300">
        <f>SUMIF(Conversion!$L$14:$L$114,$AD36,Conversion!BO$14:BO$114)</f>
        <v>0</v>
      </c>
      <c r="BP36" s="300">
        <f>SUMIF(Conversion!$L$14:$L$114,$AD36,Conversion!BP$14:BP$114)</f>
        <v>0</v>
      </c>
      <c r="BQ36" s="300">
        <f>SUMIF(Conversion!$L$14:$L$114,$AD36,Conversion!BQ$14:BQ$114)</f>
        <v>0</v>
      </c>
      <c r="BR36" s="300">
        <f>SUMIF(Conversion!$L$14:$L$114,$AD36,Conversion!BR$14:BR$114)</f>
        <v>0</v>
      </c>
      <c r="BS36" s="300">
        <f>SUMIF(Conversion!$L$14:$L$114,$AD36,Conversion!BS$14:BS$114)</f>
        <v>0</v>
      </c>
      <c r="BT36" s="300">
        <f>SUMIF(Conversion!$L$14:$L$114,$AD36,Conversion!BT$14:BT$114)</f>
        <v>0</v>
      </c>
      <c r="BU36" s="300">
        <f>SUMIF(Conversion!$L$14:$L$114,$AD36,Conversion!BU$14:BU$114)</f>
        <v>0</v>
      </c>
      <c r="BV36" s="300">
        <f>SUMIF(Conversion!$L$14:$L$114,$AD36,Conversion!BV$14:BV$114)</f>
        <v>0</v>
      </c>
      <c r="BW36" s="300">
        <f>SUMIF(Conversion!$L$14:$L$114,$AD36,Conversion!BW$14:BW$114)</f>
        <v>0</v>
      </c>
      <c r="BX36" s="300">
        <f>SUMIF(Conversion!$L$14:$L$114,$AD36,Conversion!BX$14:BX$114)</f>
        <v>0</v>
      </c>
      <c r="BY36" s="300">
        <f>SUMIF(Conversion!$L$14:$L$114,$AD36,Conversion!BY$14:BY$114)</f>
        <v>0</v>
      </c>
      <c r="BZ36" s="300">
        <f>SUMIF(Conversion!$L$14:$L$114,$AD36,Conversion!BZ$14:BZ$114)</f>
        <v>0</v>
      </c>
      <c r="CA36" s="300">
        <f>SUMIF(Conversion!$L$14:$L$114,$AD36,Conversion!CA$14:CA$114)</f>
        <v>0</v>
      </c>
      <c r="CB36" s="300">
        <f>SUMIF(Conversion!$L$14:$L$114,$AD36,Conversion!CB$14:CB$114)</f>
        <v>0</v>
      </c>
      <c r="CC36" s="300">
        <f>SUMIF(Conversion!$L$14:$L$114,$AD36,Conversion!CC$14:CC$114)</f>
        <v>0</v>
      </c>
      <c r="CD36" s="300">
        <f>SUMIF(Conversion!$L$14:$L$114,$AD36,Conversion!CD$14:CD$114)</f>
        <v>0</v>
      </c>
      <c r="CE36" s="300">
        <f>SUMIF(Conversion!$L$14:$L$114,$AD36,Conversion!CE$14:CE$114)</f>
        <v>0</v>
      </c>
      <c r="CF36" s="300">
        <f>SUMIF(Conversion!$L$14:$L$114,$AD36,Conversion!CF$14:CF$114)</f>
        <v>0</v>
      </c>
      <c r="CG36" s="300">
        <f>SUMIF(Conversion!$L$14:$L$114,$AD36,Conversion!CG$14:CG$114)</f>
        <v>0</v>
      </c>
      <c r="CH36" s="300">
        <f>SUMIF(Conversion!$L$14:$L$114,$AD36,Conversion!CH$14:CH$114)</f>
        <v>0</v>
      </c>
      <c r="CI36" s="300">
        <f>SUMIF(Conversion!$L$14:$L$114,$AD36,Conversion!CI$14:CI$114)</f>
        <v>0</v>
      </c>
      <c r="CJ36" s="300">
        <f>SUMIF(Conversion!$L$14:$L$114,$AD36,Conversion!CJ$14:CJ$114)</f>
        <v>0</v>
      </c>
      <c r="CK36" s="300">
        <f>SUMIF(Conversion!$L$14:$L$114,$AD36,Conversion!CK$14:CK$114)</f>
        <v>0</v>
      </c>
      <c r="CL36" s="300">
        <f>SUMIF(Conversion!$L$14:$L$114,$AD36,Conversion!CL$14:CL$114)</f>
        <v>0</v>
      </c>
      <c r="CM36" s="300">
        <f>SUMIF(Conversion!$L$14:$L$114,$AD36,Conversion!CM$14:CM$114)</f>
        <v>0</v>
      </c>
      <c r="CN36" s="300">
        <f>SUMIF(Conversion!$L$14:$L$114,$AD36,Conversion!CN$14:CN$114)</f>
        <v>0</v>
      </c>
      <c r="CO36" s="300">
        <f>SUMIF(Conversion!$L$14:$L$114,$AD36,Conversion!CO$14:CO$114)</f>
        <v>0</v>
      </c>
      <c r="CP36" s="300">
        <f>SUMIF(Conversion!$L$14:$L$114,$AD36,Conversion!CP$14:CP$114)</f>
        <v>0</v>
      </c>
      <c r="CQ36" s="300">
        <f>SUMIF(Conversion!$L$14:$L$114,$AD36,Conversion!CQ$14:CQ$114)</f>
        <v>0</v>
      </c>
      <c r="CR36" s="300">
        <f>SUMIF(Conversion!$L$14:$L$114,$AD36,Conversion!CR$14:CR$114)</f>
        <v>0</v>
      </c>
      <c r="CS36" s="300">
        <f>SUMIF(Conversion!$L$14:$L$114,$AD36,Conversion!CS$14:CS$114)</f>
        <v>0</v>
      </c>
      <c r="CT36" s="300">
        <f>SUMIF(Conversion!$L$14:$L$114,$AD36,Conversion!CT$14:CT$114)</f>
        <v>0</v>
      </c>
      <c r="CU36" s="300">
        <f>SUMIF(Conversion!$L$14:$L$114,$AD36,Conversion!CU$14:CU$114)</f>
        <v>0</v>
      </c>
      <c r="CV36" s="300">
        <f>SUMIF(Conversion!$L$14:$L$114,$AD36,Conversion!CV$14:CV$114)</f>
        <v>0</v>
      </c>
      <c r="CW36" s="300">
        <f>SUMIF(Conversion!$L$14:$L$114,$AD36,Conversion!CW$14:CW$114)</f>
        <v>0</v>
      </c>
      <c r="CX36" s="300">
        <f>SUMIF(Conversion!$L$14:$L$114,$AD36,Conversion!CX$14:CX$114)</f>
        <v>0</v>
      </c>
      <c r="CY36" s="300">
        <f>SUMIF(Conversion!$L$14:$L$114,$AD36,Conversion!CY$14:CY$114)</f>
        <v>0</v>
      </c>
      <c r="CZ36" s="300">
        <f>SUMIF(Conversion!$L$14:$L$114,$AD36,Conversion!CZ$14:CZ$114)</f>
        <v>0</v>
      </c>
      <c r="DA36" s="300">
        <f>SUMIF(Conversion!$L$14:$L$114,$AD36,Conversion!DA$14:DA$114)</f>
        <v>0</v>
      </c>
      <c r="DB36" s="300">
        <f>SUMIF(Conversion!$L$14:$L$114,$AD36,Conversion!DB$14:DB$114)</f>
        <v>0</v>
      </c>
      <c r="DC36" s="300">
        <f>SUMIF(Conversion!$L$14:$L$114,$AD36,Conversion!DC$14:DC$114)</f>
        <v>0</v>
      </c>
      <c r="DD36" s="300">
        <f>SUMIF(Conversion!$L$14:$L$114,$AD36,Conversion!DD$14:DD$114)</f>
        <v>0</v>
      </c>
      <c r="DE36" s="300">
        <f>SUMIF(Conversion!$L$14:$L$114,$AD36,Conversion!DE$14:DE$114)</f>
        <v>0</v>
      </c>
      <c r="DF36" s="300">
        <f>SUMIF(Conversion!$L$14:$L$114,$AD36,Conversion!DF$14:DF$114)</f>
        <v>0</v>
      </c>
      <c r="DG36" s="300">
        <f>SUMIF(Conversion!$L$14:$L$114,$AD36,Conversion!DG$14:DG$114)</f>
        <v>0</v>
      </c>
      <c r="DH36" s="300">
        <f>SUMIF(Conversion!$L$14:$L$114,$AD36,Conversion!DH$14:DH$114)</f>
        <v>0</v>
      </c>
      <c r="DI36" s="300">
        <f>SUMIF(Conversion!$L$14:$L$114,$AD36,Conversion!DI$14:DI$114)</f>
        <v>0</v>
      </c>
      <c r="DJ36" s="300">
        <f>SUMIF(Conversion!$L$14:$L$114,$AD36,Conversion!DJ$14:DJ$114)</f>
        <v>0</v>
      </c>
      <c r="DK36" s="300">
        <f>SUMIF(Conversion!$L$14:$L$114,$AD36,Conversion!DK$14:DK$114)</f>
        <v>0</v>
      </c>
      <c r="DL36" s="300">
        <f>SUMIF(Conversion!$L$14:$L$114,$AD36,Conversion!DL$14:DL$114)</f>
        <v>0</v>
      </c>
      <c r="DM36" s="300">
        <f>SUMIF(Conversion!$L$14:$L$114,$AD36,Conversion!DM$14:DM$114)</f>
        <v>0</v>
      </c>
      <c r="DN36" s="300">
        <f>SUMIF(Conversion!$L$14:$L$114,$AD36,Conversion!DN$14:DN$114)</f>
        <v>0</v>
      </c>
      <c r="DO36" s="300">
        <f>SUMIF(Conversion!$L$14:$L$114,$AD36,Conversion!DO$14:DO$114)</f>
        <v>0</v>
      </c>
      <c r="DP36" s="300">
        <f>SUMIF(Conversion!$L$14:$L$114,$AD36,Conversion!DP$14:DP$114)</f>
        <v>0</v>
      </c>
      <c r="DQ36" s="300">
        <f>SUMIF(Conversion!$L$14:$L$114,$AD36,Conversion!DQ$14:DQ$114)</f>
        <v>0</v>
      </c>
      <c r="DR36" s="300">
        <f>SUMIF(Conversion!$L$14:$L$114,$AD36,Conversion!DR$14:DR$114)</f>
        <v>0</v>
      </c>
      <c r="DS36" s="300">
        <f>SUMIF(Conversion!$L$14:$L$114,$AD36,Conversion!DS$14:DS$114)</f>
        <v>0</v>
      </c>
      <c r="DT36" s="300">
        <f>SUMIF(Conversion!$L$14:$L$114,$AD36,Conversion!DT$14:DT$114)</f>
        <v>0</v>
      </c>
      <c r="DU36" s="300">
        <f>SUMIF(Conversion!$L$14:$L$114,$AD36,Conversion!DU$14:DU$114)</f>
        <v>0</v>
      </c>
      <c r="DV36" s="300">
        <f>SUMIF(Conversion!$L$14:$L$114,$AD36,Conversion!DV$14:DV$114)</f>
        <v>0</v>
      </c>
      <c r="DW36" s="300">
        <f>SUMIF(Conversion!$L$14:$L$114,$AD36,Conversion!DW$14:DW$114)</f>
        <v>0</v>
      </c>
      <c r="DX36" s="300">
        <f>SUMIF(Conversion!$L$14:$L$114,$AD36,Conversion!DX$14:DX$114)</f>
        <v>0</v>
      </c>
      <c r="DY36" s="300">
        <f>SUMIF(Conversion!$L$14:$L$114,$AD36,Conversion!DY$14:DY$114)</f>
        <v>0</v>
      </c>
      <c r="DZ36" s="300">
        <f>SUMIF(Conversion!$L$14:$L$114,$AD36,Conversion!DZ$14:DZ$114)</f>
        <v>0</v>
      </c>
      <c r="EA36" s="300">
        <f>SUMIF(Conversion!$L$14:$L$114,$AD36,Conversion!EA$14:EA$114)</f>
        <v>0</v>
      </c>
      <c r="EB36" s="300">
        <f>SUMIF(Conversion!$L$14:$L$114,$AD36,Conversion!EB$14:EB$114)</f>
        <v>0</v>
      </c>
      <c r="EC36" s="300">
        <f>SUMIF(Conversion!$L$14:$L$114,$AD36,Conversion!EC$14:EC$114)</f>
        <v>0</v>
      </c>
      <c r="ED36" s="300">
        <f>SUMIF(Conversion!$L$14:$L$114,$AD36,Conversion!ED$14:ED$114)</f>
        <v>0</v>
      </c>
      <c r="EE36" s="300">
        <f>SUMIF(Conversion!$L$14:$L$114,$AD36,Conversion!EE$14:EE$114)</f>
        <v>0</v>
      </c>
      <c r="EF36" s="300">
        <f>SUMIF(Conversion!$L$14:$L$114,$AD36,Conversion!EF$14:EF$114)</f>
        <v>0</v>
      </c>
      <c r="EG36" s="300">
        <f>SUMIF(Conversion!$L$14:$L$114,$AD36,Conversion!EG$14:EG$114)</f>
        <v>0</v>
      </c>
      <c r="EH36" s="300">
        <f>SUMIF(Conversion!$L$14:$L$114,$AD36,Conversion!EH$14:EH$114)</f>
        <v>0</v>
      </c>
      <c r="EI36" s="300">
        <f>SUMIF(Conversion!$L$14:$L$114,$AD36,Conversion!EI$14:EI$114)</f>
        <v>0</v>
      </c>
      <c r="EJ36" s="300">
        <f>SUMIF(Conversion!$L$14:$L$114,$AD36,Conversion!EJ$14:EJ$114)</f>
        <v>0</v>
      </c>
      <c r="EK36" s="300">
        <f>SUMIF(Conversion!$L$14:$L$114,$AD36,Conversion!EK$14:EK$114)</f>
        <v>0</v>
      </c>
      <c r="EL36" s="300">
        <f>SUMIF(Conversion!$L$14:$L$114,$AD36,Conversion!EL$14:EL$114)</f>
        <v>0</v>
      </c>
      <c r="EM36" s="300">
        <f>SUMIF(Conversion!$L$14:$L$114,$AD36,Conversion!EM$14:EM$114)</f>
        <v>0</v>
      </c>
      <c r="EN36" s="300">
        <f>SUMIF(Conversion!$L$14:$L$114,$AD36,Conversion!EN$14:EN$114)</f>
        <v>0</v>
      </c>
      <c r="EO36" s="300">
        <f>SUMIF(Conversion!$L$14:$L$114,$AD36,Conversion!EO$14:EO$114)</f>
        <v>0</v>
      </c>
      <c r="EP36" s="300">
        <f>SUMIF(Conversion!$L$14:$L$114,$AD36,Conversion!EP$14:EP$114)</f>
        <v>0</v>
      </c>
      <c r="EQ36" s="300">
        <f>SUMIF(Conversion!$L$14:$L$114,$AD36,Conversion!EQ$14:EQ$114)</f>
        <v>0</v>
      </c>
      <c r="ER36" s="300">
        <f>SUMIF(Conversion!$L$14:$L$114,$AD36,Conversion!ER$14:ER$114)</f>
        <v>0</v>
      </c>
      <c r="ES36" s="300">
        <f>SUMIF(Conversion!$L$14:$L$114,$AD36,Conversion!ES$14:ES$114)</f>
        <v>0</v>
      </c>
      <c r="ET36" s="300">
        <f>SUMIF(Conversion!$L$14:$L$114,$AD36,Conversion!ET$14:ET$114)</f>
        <v>0</v>
      </c>
      <c r="EU36" s="300">
        <f>SUMIF(Conversion!$L$14:$L$114,$AD36,Conversion!EU$14:EU$114)</f>
        <v>0</v>
      </c>
      <c r="EV36" s="300">
        <f>SUMIF(Conversion!$L$14:$L$114,$AD36,Conversion!EV$14:EV$114)</f>
        <v>0</v>
      </c>
      <c r="EW36" s="300">
        <f>SUMIF(Conversion!$L$14:$L$114,$AD36,Conversion!EW$14:EW$114)</f>
        <v>0</v>
      </c>
      <c r="EX36" s="300">
        <f>SUMIF(Conversion!$L$14:$L$114,$AD36,Conversion!EX$14:EX$114)</f>
        <v>0</v>
      </c>
      <c r="EY36" s="261"/>
      <c r="EZ36" s="87"/>
      <c r="FB36" s="261"/>
    </row>
    <row r="37" spans="1:158" ht="12.75" hidden="1" customHeight="1" outlineLevel="2">
      <c r="A37" s="303">
        <v>22</v>
      </c>
      <c r="B37" s="303"/>
      <c r="C37" s="892" t="str">
        <f>Constants!F70</f>
        <v>on-Sourcing and supply services</v>
      </c>
      <c r="E37" s="323"/>
      <c r="F37" s="324"/>
      <c r="G37" s="324"/>
      <c r="H37" s="324"/>
      <c r="I37" s="324"/>
      <c r="J37" s="324"/>
      <c r="K37" s="324"/>
      <c r="L37" s="324"/>
      <c r="M37" s="324"/>
      <c r="N37" s="324"/>
      <c r="O37" s="324"/>
      <c r="P37" s="324"/>
      <c r="Q37" s="324"/>
      <c r="R37" s="324"/>
      <c r="S37" s="324"/>
      <c r="T37" s="324"/>
      <c r="U37" s="324"/>
      <c r="V37" s="325"/>
      <c r="W37" s="324"/>
      <c r="X37" s="324"/>
      <c r="Y37" s="324"/>
      <c r="Z37" s="324"/>
      <c r="AA37" s="324"/>
      <c r="AB37" s="323"/>
      <c r="AC37" s="326"/>
      <c r="AD37" s="683" t="str">
        <f>Constants!E70</f>
        <v>oSS</v>
      </c>
      <c r="AE37" s="304">
        <f t="shared" si="20"/>
        <v>0</v>
      </c>
      <c r="AF37" s="299">
        <f>SUMIF(Conversion!$L$14:$L$114,$AD37,Conversion!AF$14:AF$114)</f>
        <v>0</v>
      </c>
      <c r="AG37" s="300">
        <f>SUMIF(Conversion!$L$14:$L$114,$AD37,Conversion!AG$14:AG$114)</f>
        <v>0</v>
      </c>
      <c r="AH37" s="300">
        <f>SUMIF(Conversion!$L$14:$L$114,$AD37,Conversion!AH$14:AH$114)</f>
        <v>0</v>
      </c>
      <c r="AI37" s="300">
        <f>SUMIF(Conversion!$L$14:$L$114,$AD37,Conversion!AI$14:AI$114)</f>
        <v>0</v>
      </c>
      <c r="AJ37" s="300">
        <f>SUMIF(Conversion!$L$14:$L$114,$AD37,Conversion!AJ$14:AJ$114)</f>
        <v>0</v>
      </c>
      <c r="AK37" s="300">
        <f>SUMIF(Conversion!$L$14:$L$114,$AD37,Conversion!AK$14:AK$114)</f>
        <v>0</v>
      </c>
      <c r="AL37" s="300">
        <f>SUMIF(Conversion!$L$14:$L$114,$AD37,Conversion!AL$14:AL$114)</f>
        <v>0</v>
      </c>
      <c r="AM37" s="300">
        <f>SUMIF(Conversion!$L$14:$L$114,$AD37,Conversion!AM$14:AM$114)</f>
        <v>0</v>
      </c>
      <c r="AN37" s="300">
        <f>SUMIF(Conversion!$L$14:$L$114,$AD37,Conversion!AN$14:AN$114)</f>
        <v>0</v>
      </c>
      <c r="AO37" s="300">
        <f>SUMIF(Conversion!$L$14:$L$114,$AD37,Conversion!AO$14:AO$114)</f>
        <v>0</v>
      </c>
      <c r="AP37" s="300">
        <f>SUMIF(Conversion!$L$14:$L$114,$AD37,Conversion!AP$14:AP$114)</f>
        <v>0</v>
      </c>
      <c r="AQ37" s="300">
        <f>SUMIF(Conversion!$L$14:$L$114,$AD37,Conversion!AQ$14:AQ$114)</f>
        <v>0</v>
      </c>
      <c r="AR37" s="300">
        <f>SUMIF(Conversion!$L$14:$L$114,$AD37,Conversion!AR$14:AR$114)</f>
        <v>0</v>
      </c>
      <c r="AS37" s="300">
        <f>SUMIF(Conversion!$L$14:$L$114,$AD37,Conversion!AS$14:AS$114)</f>
        <v>0</v>
      </c>
      <c r="AT37" s="300">
        <f>SUMIF(Conversion!$L$14:$L$114,$AD37,Conversion!AT$14:AT$114)</f>
        <v>0</v>
      </c>
      <c r="AU37" s="300">
        <f>SUMIF(Conversion!$L$14:$L$114,$AD37,Conversion!AU$14:AU$114)</f>
        <v>0</v>
      </c>
      <c r="AV37" s="300">
        <f>SUMIF(Conversion!$L$14:$L$114,$AD37,Conversion!AV$14:AV$114)</f>
        <v>0</v>
      </c>
      <c r="AW37" s="300">
        <f>SUMIF(Conversion!$L$14:$L$114,$AD37,Conversion!AW$14:AW$114)</f>
        <v>0</v>
      </c>
      <c r="AX37" s="300">
        <f>SUMIF(Conversion!$L$14:$L$114,$AD37,Conversion!AX$14:AX$114)</f>
        <v>0</v>
      </c>
      <c r="AY37" s="300">
        <f>SUMIF(Conversion!$L$14:$L$114,$AD37,Conversion!AY$14:AY$114)</f>
        <v>0</v>
      </c>
      <c r="AZ37" s="300">
        <f>SUMIF(Conversion!$L$14:$L$114,$AD37,Conversion!AZ$14:AZ$114)</f>
        <v>0</v>
      </c>
      <c r="BA37" s="300">
        <f>SUMIF(Conversion!$L$14:$L$114,$AD37,Conversion!BA$14:BA$114)</f>
        <v>0</v>
      </c>
      <c r="BB37" s="300">
        <f>SUMIF(Conversion!$L$14:$L$114,$AD37,Conversion!BB$14:BB$114)</f>
        <v>0</v>
      </c>
      <c r="BC37" s="300">
        <f>SUMIF(Conversion!$L$14:$L$114,$AD37,Conversion!BC$14:BC$114)</f>
        <v>0</v>
      </c>
      <c r="BD37" s="300">
        <f>SUMIF(Conversion!$L$14:$L$114,$AD37,Conversion!BD$14:BD$114)</f>
        <v>0</v>
      </c>
      <c r="BE37" s="300">
        <f>SUMIF(Conversion!$L$14:$L$114,$AD37,Conversion!BE$14:BE$114)</f>
        <v>0</v>
      </c>
      <c r="BF37" s="300">
        <f>SUMIF(Conversion!$L$14:$L$114,$AD37,Conversion!BF$14:BF$114)</f>
        <v>0</v>
      </c>
      <c r="BG37" s="300">
        <f>SUMIF(Conversion!$L$14:$L$114,$AD37,Conversion!BG$14:BG$114)</f>
        <v>0</v>
      </c>
      <c r="BH37" s="300">
        <f>SUMIF(Conversion!$L$14:$L$114,$AD37,Conversion!BH$14:BH$114)</f>
        <v>0</v>
      </c>
      <c r="BI37" s="300">
        <f>SUMIF(Conversion!$L$14:$L$114,$AD37,Conversion!BI$14:BI$114)</f>
        <v>0</v>
      </c>
      <c r="BJ37" s="300">
        <f>SUMIF(Conversion!$L$14:$L$114,$AD37,Conversion!BJ$14:BJ$114)</f>
        <v>0</v>
      </c>
      <c r="BK37" s="300">
        <f>SUMIF(Conversion!$L$14:$L$114,$AD37,Conversion!BK$14:BK$114)</f>
        <v>0</v>
      </c>
      <c r="BL37" s="300">
        <f>SUMIF(Conversion!$L$14:$L$114,$AD37,Conversion!BL$14:BL$114)</f>
        <v>0</v>
      </c>
      <c r="BM37" s="300">
        <f>SUMIF(Conversion!$L$14:$L$114,$AD37,Conversion!BM$14:BM$114)</f>
        <v>0</v>
      </c>
      <c r="BN37" s="300">
        <f>SUMIF(Conversion!$L$14:$L$114,$AD37,Conversion!BN$14:BN$114)</f>
        <v>0</v>
      </c>
      <c r="BO37" s="300">
        <f>SUMIF(Conversion!$L$14:$L$114,$AD37,Conversion!BO$14:BO$114)</f>
        <v>0</v>
      </c>
      <c r="BP37" s="300">
        <f>SUMIF(Conversion!$L$14:$L$114,$AD37,Conversion!BP$14:BP$114)</f>
        <v>0</v>
      </c>
      <c r="BQ37" s="300">
        <f>SUMIF(Conversion!$L$14:$L$114,$AD37,Conversion!BQ$14:BQ$114)</f>
        <v>0</v>
      </c>
      <c r="BR37" s="300">
        <f>SUMIF(Conversion!$L$14:$L$114,$AD37,Conversion!BR$14:BR$114)</f>
        <v>0</v>
      </c>
      <c r="BS37" s="300">
        <f>SUMIF(Conversion!$L$14:$L$114,$AD37,Conversion!BS$14:BS$114)</f>
        <v>0</v>
      </c>
      <c r="BT37" s="300">
        <f>SUMIF(Conversion!$L$14:$L$114,$AD37,Conversion!BT$14:BT$114)</f>
        <v>0</v>
      </c>
      <c r="BU37" s="300">
        <f>SUMIF(Conversion!$L$14:$L$114,$AD37,Conversion!BU$14:BU$114)</f>
        <v>0</v>
      </c>
      <c r="BV37" s="300">
        <f>SUMIF(Conversion!$L$14:$L$114,$AD37,Conversion!BV$14:BV$114)</f>
        <v>0</v>
      </c>
      <c r="BW37" s="300">
        <f>SUMIF(Conversion!$L$14:$L$114,$AD37,Conversion!BW$14:BW$114)</f>
        <v>0</v>
      </c>
      <c r="BX37" s="300">
        <f>SUMIF(Conversion!$L$14:$L$114,$AD37,Conversion!BX$14:BX$114)</f>
        <v>0</v>
      </c>
      <c r="BY37" s="300">
        <f>SUMIF(Conversion!$L$14:$L$114,$AD37,Conversion!BY$14:BY$114)</f>
        <v>0</v>
      </c>
      <c r="BZ37" s="300">
        <f>SUMIF(Conversion!$L$14:$L$114,$AD37,Conversion!BZ$14:BZ$114)</f>
        <v>0</v>
      </c>
      <c r="CA37" s="300">
        <f>SUMIF(Conversion!$L$14:$L$114,$AD37,Conversion!CA$14:CA$114)</f>
        <v>0</v>
      </c>
      <c r="CB37" s="300">
        <f>SUMIF(Conversion!$L$14:$L$114,$AD37,Conversion!CB$14:CB$114)</f>
        <v>0</v>
      </c>
      <c r="CC37" s="300">
        <f>SUMIF(Conversion!$L$14:$L$114,$AD37,Conversion!CC$14:CC$114)</f>
        <v>0</v>
      </c>
      <c r="CD37" s="300">
        <f>SUMIF(Conversion!$L$14:$L$114,$AD37,Conversion!CD$14:CD$114)</f>
        <v>0</v>
      </c>
      <c r="CE37" s="300">
        <f>SUMIF(Conversion!$L$14:$L$114,$AD37,Conversion!CE$14:CE$114)</f>
        <v>0</v>
      </c>
      <c r="CF37" s="300">
        <f>SUMIF(Conversion!$L$14:$L$114,$AD37,Conversion!CF$14:CF$114)</f>
        <v>0</v>
      </c>
      <c r="CG37" s="300">
        <f>SUMIF(Conversion!$L$14:$L$114,$AD37,Conversion!CG$14:CG$114)</f>
        <v>0</v>
      </c>
      <c r="CH37" s="300">
        <f>SUMIF(Conversion!$L$14:$L$114,$AD37,Conversion!CH$14:CH$114)</f>
        <v>0</v>
      </c>
      <c r="CI37" s="300">
        <f>SUMIF(Conversion!$L$14:$L$114,$AD37,Conversion!CI$14:CI$114)</f>
        <v>0</v>
      </c>
      <c r="CJ37" s="300">
        <f>SUMIF(Conversion!$L$14:$L$114,$AD37,Conversion!CJ$14:CJ$114)</f>
        <v>0</v>
      </c>
      <c r="CK37" s="300">
        <f>SUMIF(Conversion!$L$14:$L$114,$AD37,Conversion!CK$14:CK$114)</f>
        <v>0</v>
      </c>
      <c r="CL37" s="300">
        <f>SUMIF(Conversion!$L$14:$L$114,$AD37,Conversion!CL$14:CL$114)</f>
        <v>0</v>
      </c>
      <c r="CM37" s="300">
        <f>SUMIF(Conversion!$L$14:$L$114,$AD37,Conversion!CM$14:CM$114)</f>
        <v>0</v>
      </c>
      <c r="CN37" s="300">
        <f>SUMIF(Conversion!$L$14:$L$114,$AD37,Conversion!CN$14:CN$114)</f>
        <v>0</v>
      </c>
      <c r="CO37" s="300">
        <f>SUMIF(Conversion!$L$14:$L$114,$AD37,Conversion!CO$14:CO$114)</f>
        <v>0</v>
      </c>
      <c r="CP37" s="300">
        <f>SUMIF(Conversion!$L$14:$L$114,$AD37,Conversion!CP$14:CP$114)</f>
        <v>0</v>
      </c>
      <c r="CQ37" s="300">
        <f>SUMIF(Conversion!$L$14:$L$114,$AD37,Conversion!CQ$14:CQ$114)</f>
        <v>0</v>
      </c>
      <c r="CR37" s="300">
        <f>SUMIF(Conversion!$L$14:$L$114,$AD37,Conversion!CR$14:CR$114)</f>
        <v>0</v>
      </c>
      <c r="CS37" s="300">
        <f>SUMIF(Conversion!$L$14:$L$114,$AD37,Conversion!CS$14:CS$114)</f>
        <v>0</v>
      </c>
      <c r="CT37" s="300">
        <f>SUMIF(Conversion!$L$14:$L$114,$AD37,Conversion!CT$14:CT$114)</f>
        <v>0</v>
      </c>
      <c r="CU37" s="300">
        <f>SUMIF(Conversion!$L$14:$L$114,$AD37,Conversion!CU$14:CU$114)</f>
        <v>0</v>
      </c>
      <c r="CV37" s="300">
        <f>SUMIF(Conversion!$L$14:$L$114,$AD37,Conversion!CV$14:CV$114)</f>
        <v>0</v>
      </c>
      <c r="CW37" s="300">
        <f>SUMIF(Conversion!$L$14:$L$114,$AD37,Conversion!CW$14:CW$114)</f>
        <v>0</v>
      </c>
      <c r="CX37" s="300">
        <f>SUMIF(Conversion!$L$14:$L$114,$AD37,Conversion!CX$14:CX$114)</f>
        <v>0</v>
      </c>
      <c r="CY37" s="300">
        <f>SUMIF(Conversion!$L$14:$L$114,$AD37,Conversion!CY$14:CY$114)</f>
        <v>0</v>
      </c>
      <c r="CZ37" s="300">
        <f>SUMIF(Conversion!$L$14:$L$114,$AD37,Conversion!CZ$14:CZ$114)</f>
        <v>0</v>
      </c>
      <c r="DA37" s="300">
        <f>SUMIF(Conversion!$L$14:$L$114,$AD37,Conversion!DA$14:DA$114)</f>
        <v>0</v>
      </c>
      <c r="DB37" s="300">
        <f>SUMIF(Conversion!$L$14:$L$114,$AD37,Conversion!DB$14:DB$114)</f>
        <v>0</v>
      </c>
      <c r="DC37" s="300">
        <f>SUMIF(Conversion!$L$14:$L$114,$AD37,Conversion!DC$14:DC$114)</f>
        <v>0</v>
      </c>
      <c r="DD37" s="300">
        <f>SUMIF(Conversion!$L$14:$L$114,$AD37,Conversion!DD$14:DD$114)</f>
        <v>0</v>
      </c>
      <c r="DE37" s="300">
        <f>SUMIF(Conversion!$L$14:$L$114,$AD37,Conversion!DE$14:DE$114)</f>
        <v>0</v>
      </c>
      <c r="DF37" s="300">
        <f>SUMIF(Conversion!$L$14:$L$114,$AD37,Conversion!DF$14:DF$114)</f>
        <v>0</v>
      </c>
      <c r="DG37" s="300">
        <f>SUMIF(Conversion!$L$14:$L$114,$AD37,Conversion!DG$14:DG$114)</f>
        <v>0</v>
      </c>
      <c r="DH37" s="300">
        <f>SUMIF(Conversion!$L$14:$L$114,$AD37,Conversion!DH$14:DH$114)</f>
        <v>0</v>
      </c>
      <c r="DI37" s="300">
        <f>SUMIF(Conversion!$L$14:$L$114,$AD37,Conversion!DI$14:DI$114)</f>
        <v>0</v>
      </c>
      <c r="DJ37" s="300">
        <f>SUMIF(Conversion!$L$14:$L$114,$AD37,Conversion!DJ$14:DJ$114)</f>
        <v>0</v>
      </c>
      <c r="DK37" s="300">
        <f>SUMIF(Conversion!$L$14:$L$114,$AD37,Conversion!DK$14:DK$114)</f>
        <v>0</v>
      </c>
      <c r="DL37" s="300">
        <f>SUMIF(Conversion!$L$14:$L$114,$AD37,Conversion!DL$14:DL$114)</f>
        <v>0</v>
      </c>
      <c r="DM37" s="300">
        <f>SUMIF(Conversion!$L$14:$L$114,$AD37,Conversion!DM$14:DM$114)</f>
        <v>0</v>
      </c>
      <c r="DN37" s="300">
        <f>SUMIF(Conversion!$L$14:$L$114,$AD37,Conversion!DN$14:DN$114)</f>
        <v>0</v>
      </c>
      <c r="DO37" s="300">
        <f>SUMIF(Conversion!$L$14:$L$114,$AD37,Conversion!DO$14:DO$114)</f>
        <v>0</v>
      </c>
      <c r="DP37" s="300">
        <f>SUMIF(Conversion!$L$14:$L$114,$AD37,Conversion!DP$14:DP$114)</f>
        <v>0</v>
      </c>
      <c r="DQ37" s="300">
        <f>SUMIF(Conversion!$L$14:$L$114,$AD37,Conversion!DQ$14:DQ$114)</f>
        <v>0</v>
      </c>
      <c r="DR37" s="300">
        <f>SUMIF(Conversion!$L$14:$L$114,$AD37,Conversion!DR$14:DR$114)</f>
        <v>0</v>
      </c>
      <c r="DS37" s="300">
        <f>SUMIF(Conversion!$L$14:$L$114,$AD37,Conversion!DS$14:DS$114)</f>
        <v>0</v>
      </c>
      <c r="DT37" s="300">
        <f>SUMIF(Conversion!$L$14:$L$114,$AD37,Conversion!DT$14:DT$114)</f>
        <v>0</v>
      </c>
      <c r="DU37" s="300">
        <f>SUMIF(Conversion!$L$14:$L$114,$AD37,Conversion!DU$14:DU$114)</f>
        <v>0</v>
      </c>
      <c r="DV37" s="300">
        <f>SUMIF(Conversion!$L$14:$L$114,$AD37,Conversion!DV$14:DV$114)</f>
        <v>0</v>
      </c>
      <c r="DW37" s="300">
        <f>SUMIF(Conversion!$L$14:$L$114,$AD37,Conversion!DW$14:DW$114)</f>
        <v>0</v>
      </c>
      <c r="DX37" s="300">
        <f>SUMIF(Conversion!$L$14:$L$114,$AD37,Conversion!DX$14:DX$114)</f>
        <v>0</v>
      </c>
      <c r="DY37" s="300">
        <f>SUMIF(Conversion!$L$14:$L$114,$AD37,Conversion!DY$14:DY$114)</f>
        <v>0</v>
      </c>
      <c r="DZ37" s="300">
        <f>SUMIF(Conversion!$L$14:$L$114,$AD37,Conversion!DZ$14:DZ$114)</f>
        <v>0</v>
      </c>
      <c r="EA37" s="300">
        <f>SUMIF(Conversion!$L$14:$L$114,$AD37,Conversion!EA$14:EA$114)</f>
        <v>0</v>
      </c>
      <c r="EB37" s="300">
        <f>SUMIF(Conversion!$L$14:$L$114,$AD37,Conversion!EB$14:EB$114)</f>
        <v>0</v>
      </c>
      <c r="EC37" s="300">
        <f>SUMIF(Conversion!$L$14:$L$114,$AD37,Conversion!EC$14:EC$114)</f>
        <v>0</v>
      </c>
      <c r="ED37" s="300">
        <f>SUMIF(Conversion!$L$14:$L$114,$AD37,Conversion!ED$14:ED$114)</f>
        <v>0</v>
      </c>
      <c r="EE37" s="300">
        <f>SUMIF(Conversion!$L$14:$L$114,$AD37,Conversion!EE$14:EE$114)</f>
        <v>0</v>
      </c>
      <c r="EF37" s="300">
        <f>SUMIF(Conversion!$L$14:$L$114,$AD37,Conversion!EF$14:EF$114)</f>
        <v>0</v>
      </c>
      <c r="EG37" s="300">
        <f>SUMIF(Conversion!$L$14:$L$114,$AD37,Conversion!EG$14:EG$114)</f>
        <v>0</v>
      </c>
      <c r="EH37" s="300">
        <f>SUMIF(Conversion!$L$14:$L$114,$AD37,Conversion!EH$14:EH$114)</f>
        <v>0</v>
      </c>
      <c r="EI37" s="300">
        <f>SUMIF(Conversion!$L$14:$L$114,$AD37,Conversion!EI$14:EI$114)</f>
        <v>0</v>
      </c>
      <c r="EJ37" s="300">
        <f>SUMIF(Conversion!$L$14:$L$114,$AD37,Conversion!EJ$14:EJ$114)</f>
        <v>0</v>
      </c>
      <c r="EK37" s="300">
        <f>SUMIF(Conversion!$L$14:$L$114,$AD37,Conversion!EK$14:EK$114)</f>
        <v>0</v>
      </c>
      <c r="EL37" s="300">
        <f>SUMIF(Conversion!$L$14:$L$114,$AD37,Conversion!EL$14:EL$114)</f>
        <v>0</v>
      </c>
      <c r="EM37" s="300">
        <f>SUMIF(Conversion!$L$14:$L$114,$AD37,Conversion!EM$14:EM$114)</f>
        <v>0</v>
      </c>
      <c r="EN37" s="300">
        <f>SUMIF(Conversion!$L$14:$L$114,$AD37,Conversion!EN$14:EN$114)</f>
        <v>0</v>
      </c>
      <c r="EO37" s="300">
        <f>SUMIF(Conversion!$L$14:$L$114,$AD37,Conversion!EO$14:EO$114)</f>
        <v>0</v>
      </c>
      <c r="EP37" s="300">
        <f>SUMIF(Conversion!$L$14:$L$114,$AD37,Conversion!EP$14:EP$114)</f>
        <v>0</v>
      </c>
      <c r="EQ37" s="300">
        <f>SUMIF(Conversion!$L$14:$L$114,$AD37,Conversion!EQ$14:EQ$114)</f>
        <v>0</v>
      </c>
      <c r="ER37" s="300">
        <f>SUMIF(Conversion!$L$14:$L$114,$AD37,Conversion!ER$14:ER$114)</f>
        <v>0</v>
      </c>
      <c r="ES37" s="300">
        <f>SUMIF(Conversion!$L$14:$L$114,$AD37,Conversion!ES$14:ES$114)</f>
        <v>0</v>
      </c>
      <c r="ET37" s="300">
        <f>SUMIF(Conversion!$L$14:$L$114,$AD37,Conversion!ET$14:ET$114)</f>
        <v>0</v>
      </c>
      <c r="EU37" s="300">
        <f>SUMIF(Conversion!$L$14:$L$114,$AD37,Conversion!EU$14:EU$114)</f>
        <v>0</v>
      </c>
      <c r="EV37" s="300">
        <f>SUMIF(Conversion!$L$14:$L$114,$AD37,Conversion!EV$14:EV$114)</f>
        <v>0</v>
      </c>
      <c r="EW37" s="300">
        <f>SUMIF(Conversion!$L$14:$L$114,$AD37,Conversion!EW$14:EW$114)</f>
        <v>0</v>
      </c>
      <c r="EX37" s="300">
        <f>SUMIF(Conversion!$L$14:$L$114,$AD37,Conversion!EX$14:EX$114)</f>
        <v>0</v>
      </c>
      <c r="EY37" s="261"/>
      <c r="EZ37" s="87"/>
      <c r="FB37" s="261"/>
    </row>
    <row r="38" spans="1:158" ht="12.75" hidden="1" customHeight="1" outlineLevel="2">
      <c r="A38" s="303">
        <v>23</v>
      </c>
      <c r="B38" s="303"/>
      <c r="C38" s="892" t="str">
        <f>Constants!F71</f>
        <v>on-Hardware</v>
      </c>
      <c r="E38" s="323"/>
      <c r="F38" s="324"/>
      <c r="G38" s="324"/>
      <c r="H38" s="324"/>
      <c r="I38" s="324"/>
      <c r="J38" s="324"/>
      <c r="K38" s="324"/>
      <c r="L38" s="324"/>
      <c r="M38" s="324"/>
      <c r="N38" s="324"/>
      <c r="O38" s="324"/>
      <c r="P38" s="324"/>
      <c r="Q38" s="324"/>
      <c r="R38" s="324"/>
      <c r="S38" s="324"/>
      <c r="T38" s="324"/>
      <c r="U38" s="324"/>
      <c r="V38" s="325"/>
      <c r="W38" s="324"/>
      <c r="X38" s="324"/>
      <c r="Y38" s="324"/>
      <c r="Z38" s="324"/>
      <c r="AA38" s="324"/>
      <c r="AB38" s="323"/>
      <c r="AC38" s="326"/>
      <c r="AD38" s="683" t="str">
        <f>Constants!E71</f>
        <v>oHW</v>
      </c>
      <c r="AE38" s="304">
        <f t="shared" si="20"/>
        <v>0</v>
      </c>
      <c r="AF38" s="299">
        <f>SUMIF(Conversion!$L$14:$L$114,$AD38,Conversion!AF$14:AF$114)</f>
        <v>0</v>
      </c>
      <c r="AG38" s="300">
        <f>SUMIF(Conversion!$L$14:$L$114,$AD38,Conversion!AG$14:AG$114)</f>
        <v>0</v>
      </c>
      <c r="AH38" s="300">
        <f>SUMIF(Conversion!$L$14:$L$114,$AD38,Conversion!AH$14:AH$114)</f>
        <v>0</v>
      </c>
      <c r="AI38" s="300">
        <f>SUMIF(Conversion!$L$14:$L$114,$AD38,Conversion!AI$14:AI$114)</f>
        <v>0</v>
      </c>
      <c r="AJ38" s="300">
        <f>SUMIF(Conversion!$L$14:$L$114,$AD38,Conversion!AJ$14:AJ$114)</f>
        <v>0</v>
      </c>
      <c r="AK38" s="300">
        <f>SUMIF(Conversion!$L$14:$L$114,$AD38,Conversion!AK$14:AK$114)</f>
        <v>0</v>
      </c>
      <c r="AL38" s="300">
        <f>SUMIF(Conversion!$L$14:$L$114,$AD38,Conversion!AL$14:AL$114)</f>
        <v>0</v>
      </c>
      <c r="AM38" s="300">
        <f>SUMIF(Conversion!$L$14:$L$114,$AD38,Conversion!AM$14:AM$114)</f>
        <v>0</v>
      </c>
      <c r="AN38" s="300">
        <f>SUMIF(Conversion!$L$14:$L$114,$AD38,Conversion!AN$14:AN$114)</f>
        <v>0</v>
      </c>
      <c r="AO38" s="300">
        <f>SUMIF(Conversion!$L$14:$L$114,$AD38,Conversion!AO$14:AO$114)</f>
        <v>0</v>
      </c>
      <c r="AP38" s="300">
        <f>SUMIF(Conversion!$L$14:$L$114,$AD38,Conversion!AP$14:AP$114)</f>
        <v>0</v>
      </c>
      <c r="AQ38" s="300">
        <f>SUMIF(Conversion!$L$14:$L$114,$AD38,Conversion!AQ$14:AQ$114)</f>
        <v>0</v>
      </c>
      <c r="AR38" s="300">
        <f>SUMIF(Conversion!$L$14:$L$114,$AD38,Conversion!AR$14:AR$114)</f>
        <v>0</v>
      </c>
      <c r="AS38" s="300">
        <f>SUMIF(Conversion!$L$14:$L$114,$AD38,Conversion!AS$14:AS$114)</f>
        <v>0</v>
      </c>
      <c r="AT38" s="300">
        <f>SUMIF(Conversion!$L$14:$L$114,$AD38,Conversion!AT$14:AT$114)</f>
        <v>0</v>
      </c>
      <c r="AU38" s="300">
        <f>SUMIF(Conversion!$L$14:$L$114,$AD38,Conversion!AU$14:AU$114)</f>
        <v>0</v>
      </c>
      <c r="AV38" s="300">
        <f>SUMIF(Conversion!$L$14:$L$114,$AD38,Conversion!AV$14:AV$114)</f>
        <v>0</v>
      </c>
      <c r="AW38" s="300">
        <f>SUMIF(Conversion!$L$14:$L$114,$AD38,Conversion!AW$14:AW$114)</f>
        <v>0</v>
      </c>
      <c r="AX38" s="300">
        <f>SUMIF(Conversion!$L$14:$L$114,$AD38,Conversion!AX$14:AX$114)</f>
        <v>0</v>
      </c>
      <c r="AY38" s="300">
        <f>SUMIF(Conversion!$L$14:$L$114,$AD38,Conversion!AY$14:AY$114)</f>
        <v>0</v>
      </c>
      <c r="AZ38" s="300">
        <f>SUMIF(Conversion!$L$14:$L$114,$AD38,Conversion!AZ$14:AZ$114)</f>
        <v>0</v>
      </c>
      <c r="BA38" s="300">
        <f>SUMIF(Conversion!$L$14:$L$114,$AD38,Conversion!BA$14:BA$114)</f>
        <v>0</v>
      </c>
      <c r="BB38" s="300">
        <f>SUMIF(Conversion!$L$14:$L$114,$AD38,Conversion!BB$14:BB$114)</f>
        <v>0</v>
      </c>
      <c r="BC38" s="300">
        <f>SUMIF(Conversion!$L$14:$L$114,$AD38,Conversion!BC$14:BC$114)</f>
        <v>0</v>
      </c>
      <c r="BD38" s="300">
        <f>SUMIF(Conversion!$L$14:$L$114,$AD38,Conversion!BD$14:BD$114)</f>
        <v>0</v>
      </c>
      <c r="BE38" s="300">
        <f>SUMIF(Conversion!$L$14:$L$114,$AD38,Conversion!BE$14:BE$114)</f>
        <v>0</v>
      </c>
      <c r="BF38" s="300">
        <f>SUMIF(Conversion!$L$14:$L$114,$AD38,Conversion!BF$14:BF$114)</f>
        <v>0</v>
      </c>
      <c r="BG38" s="300">
        <f>SUMIF(Conversion!$L$14:$L$114,$AD38,Conversion!BG$14:BG$114)</f>
        <v>0</v>
      </c>
      <c r="BH38" s="300">
        <f>SUMIF(Conversion!$L$14:$L$114,$AD38,Conversion!BH$14:BH$114)</f>
        <v>0</v>
      </c>
      <c r="BI38" s="300">
        <f>SUMIF(Conversion!$L$14:$L$114,$AD38,Conversion!BI$14:BI$114)</f>
        <v>0</v>
      </c>
      <c r="BJ38" s="300">
        <f>SUMIF(Conversion!$L$14:$L$114,$AD38,Conversion!BJ$14:BJ$114)</f>
        <v>0</v>
      </c>
      <c r="BK38" s="300">
        <f>SUMIF(Conversion!$L$14:$L$114,$AD38,Conversion!BK$14:BK$114)</f>
        <v>0</v>
      </c>
      <c r="BL38" s="300">
        <f>SUMIF(Conversion!$L$14:$L$114,$AD38,Conversion!BL$14:BL$114)</f>
        <v>0</v>
      </c>
      <c r="BM38" s="300">
        <f>SUMIF(Conversion!$L$14:$L$114,$AD38,Conversion!BM$14:BM$114)</f>
        <v>0</v>
      </c>
      <c r="BN38" s="300">
        <f>SUMIF(Conversion!$L$14:$L$114,$AD38,Conversion!BN$14:BN$114)</f>
        <v>0</v>
      </c>
      <c r="BO38" s="300">
        <f>SUMIF(Conversion!$L$14:$L$114,$AD38,Conversion!BO$14:BO$114)</f>
        <v>0</v>
      </c>
      <c r="BP38" s="300">
        <f>SUMIF(Conversion!$L$14:$L$114,$AD38,Conversion!BP$14:BP$114)</f>
        <v>0</v>
      </c>
      <c r="BQ38" s="300">
        <f>SUMIF(Conversion!$L$14:$L$114,$AD38,Conversion!BQ$14:BQ$114)</f>
        <v>0</v>
      </c>
      <c r="BR38" s="300">
        <f>SUMIF(Conversion!$L$14:$L$114,$AD38,Conversion!BR$14:BR$114)</f>
        <v>0</v>
      </c>
      <c r="BS38" s="300">
        <f>SUMIF(Conversion!$L$14:$L$114,$AD38,Conversion!BS$14:BS$114)</f>
        <v>0</v>
      </c>
      <c r="BT38" s="300">
        <f>SUMIF(Conversion!$L$14:$L$114,$AD38,Conversion!BT$14:BT$114)</f>
        <v>0</v>
      </c>
      <c r="BU38" s="300">
        <f>SUMIF(Conversion!$L$14:$L$114,$AD38,Conversion!BU$14:BU$114)</f>
        <v>0</v>
      </c>
      <c r="BV38" s="300">
        <f>SUMIF(Conversion!$L$14:$L$114,$AD38,Conversion!BV$14:BV$114)</f>
        <v>0</v>
      </c>
      <c r="BW38" s="300">
        <f>SUMIF(Conversion!$L$14:$L$114,$AD38,Conversion!BW$14:BW$114)</f>
        <v>0</v>
      </c>
      <c r="BX38" s="300">
        <f>SUMIF(Conversion!$L$14:$L$114,$AD38,Conversion!BX$14:BX$114)</f>
        <v>0</v>
      </c>
      <c r="BY38" s="300">
        <f>SUMIF(Conversion!$L$14:$L$114,$AD38,Conversion!BY$14:BY$114)</f>
        <v>0</v>
      </c>
      <c r="BZ38" s="300">
        <f>SUMIF(Conversion!$L$14:$L$114,$AD38,Conversion!BZ$14:BZ$114)</f>
        <v>0</v>
      </c>
      <c r="CA38" s="300">
        <f>SUMIF(Conversion!$L$14:$L$114,$AD38,Conversion!CA$14:CA$114)</f>
        <v>0</v>
      </c>
      <c r="CB38" s="300">
        <f>SUMIF(Conversion!$L$14:$L$114,$AD38,Conversion!CB$14:CB$114)</f>
        <v>0</v>
      </c>
      <c r="CC38" s="300">
        <f>SUMIF(Conversion!$L$14:$L$114,$AD38,Conversion!CC$14:CC$114)</f>
        <v>0</v>
      </c>
      <c r="CD38" s="300">
        <f>SUMIF(Conversion!$L$14:$L$114,$AD38,Conversion!CD$14:CD$114)</f>
        <v>0</v>
      </c>
      <c r="CE38" s="300">
        <f>SUMIF(Conversion!$L$14:$L$114,$AD38,Conversion!CE$14:CE$114)</f>
        <v>0</v>
      </c>
      <c r="CF38" s="300">
        <f>SUMIF(Conversion!$L$14:$L$114,$AD38,Conversion!CF$14:CF$114)</f>
        <v>0</v>
      </c>
      <c r="CG38" s="300">
        <f>SUMIF(Conversion!$L$14:$L$114,$AD38,Conversion!CG$14:CG$114)</f>
        <v>0</v>
      </c>
      <c r="CH38" s="300">
        <f>SUMIF(Conversion!$L$14:$L$114,$AD38,Conversion!CH$14:CH$114)</f>
        <v>0</v>
      </c>
      <c r="CI38" s="300">
        <f>SUMIF(Conversion!$L$14:$L$114,$AD38,Conversion!CI$14:CI$114)</f>
        <v>0</v>
      </c>
      <c r="CJ38" s="300">
        <f>SUMIF(Conversion!$L$14:$L$114,$AD38,Conversion!CJ$14:CJ$114)</f>
        <v>0</v>
      </c>
      <c r="CK38" s="300">
        <f>SUMIF(Conversion!$L$14:$L$114,$AD38,Conversion!CK$14:CK$114)</f>
        <v>0</v>
      </c>
      <c r="CL38" s="300">
        <f>SUMIF(Conversion!$L$14:$L$114,$AD38,Conversion!CL$14:CL$114)</f>
        <v>0</v>
      </c>
      <c r="CM38" s="300">
        <f>SUMIF(Conversion!$L$14:$L$114,$AD38,Conversion!CM$14:CM$114)</f>
        <v>0</v>
      </c>
      <c r="CN38" s="300">
        <f>SUMIF(Conversion!$L$14:$L$114,$AD38,Conversion!CN$14:CN$114)</f>
        <v>0</v>
      </c>
      <c r="CO38" s="300">
        <f>SUMIF(Conversion!$L$14:$L$114,$AD38,Conversion!CO$14:CO$114)</f>
        <v>0</v>
      </c>
      <c r="CP38" s="300">
        <f>SUMIF(Conversion!$L$14:$L$114,$AD38,Conversion!CP$14:CP$114)</f>
        <v>0</v>
      </c>
      <c r="CQ38" s="300">
        <f>SUMIF(Conversion!$L$14:$L$114,$AD38,Conversion!CQ$14:CQ$114)</f>
        <v>0</v>
      </c>
      <c r="CR38" s="300">
        <f>SUMIF(Conversion!$L$14:$L$114,$AD38,Conversion!CR$14:CR$114)</f>
        <v>0</v>
      </c>
      <c r="CS38" s="300">
        <f>SUMIF(Conversion!$L$14:$L$114,$AD38,Conversion!CS$14:CS$114)</f>
        <v>0</v>
      </c>
      <c r="CT38" s="300">
        <f>SUMIF(Conversion!$L$14:$L$114,$AD38,Conversion!CT$14:CT$114)</f>
        <v>0</v>
      </c>
      <c r="CU38" s="300">
        <f>SUMIF(Conversion!$L$14:$L$114,$AD38,Conversion!CU$14:CU$114)</f>
        <v>0</v>
      </c>
      <c r="CV38" s="300">
        <f>SUMIF(Conversion!$L$14:$L$114,$AD38,Conversion!CV$14:CV$114)</f>
        <v>0</v>
      </c>
      <c r="CW38" s="300">
        <f>SUMIF(Conversion!$L$14:$L$114,$AD38,Conversion!CW$14:CW$114)</f>
        <v>0</v>
      </c>
      <c r="CX38" s="300">
        <f>SUMIF(Conversion!$L$14:$L$114,$AD38,Conversion!CX$14:CX$114)</f>
        <v>0</v>
      </c>
      <c r="CY38" s="300">
        <f>SUMIF(Conversion!$L$14:$L$114,$AD38,Conversion!CY$14:CY$114)</f>
        <v>0</v>
      </c>
      <c r="CZ38" s="300">
        <f>SUMIF(Conversion!$L$14:$L$114,$AD38,Conversion!CZ$14:CZ$114)</f>
        <v>0</v>
      </c>
      <c r="DA38" s="300">
        <f>SUMIF(Conversion!$L$14:$L$114,$AD38,Conversion!DA$14:DA$114)</f>
        <v>0</v>
      </c>
      <c r="DB38" s="300">
        <f>SUMIF(Conversion!$L$14:$L$114,$AD38,Conversion!DB$14:DB$114)</f>
        <v>0</v>
      </c>
      <c r="DC38" s="300">
        <f>SUMIF(Conversion!$L$14:$L$114,$AD38,Conversion!DC$14:DC$114)</f>
        <v>0</v>
      </c>
      <c r="DD38" s="300">
        <f>SUMIF(Conversion!$L$14:$L$114,$AD38,Conversion!DD$14:DD$114)</f>
        <v>0</v>
      </c>
      <c r="DE38" s="300">
        <f>SUMIF(Conversion!$L$14:$L$114,$AD38,Conversion!DE$14:DE$114)</f>
        <v>0</v>
      </c>
      <c r="DF38" s="300">
        <f>SUMIF(Conversion!$L$14:$L$114,$AD38,Conversion!DF$14:DF$114)</f>
        <v>0</v>
      </c>
      <c r="DG38" s="300">
        <f>SUMIF(Conversion!$L$14:$L$114,$AD38,Conversion!DG$14:DG$114)</f>
        <v>0</v>
      </c>
      <c r="DH38" s="300">
        <f>SUMIF(Conversion!$L$14:$L$114,$AD38,Conversion!DH$14:DH$114)</f>
        <v>0</v>
      </c>
      <c r="DI38" s="300">
        <f>SUMIF(Conversion!$L$14:$L$114,$AD38,Conversion!DI$14:DI$114)</f>
        <v>0</v>
      </c>
      <c r="DJ38" s="300">
        <f>SUMIF(Conversion!$L$14:$L$114,$AD38,Conversion!DJ$14:DJ$114)</f>
        <v>0</v>
      </c>
      <c r="DK38" s="300">
        <f>SUMIF(Conversion!$L$14:$L$114,$AD38,Conversion!DK$14:DK$114)</f>
        <v>0</v>
      </c>
      <c r="DL38" s="300">
        <f>SUMIF(Conversion!$L$14:$L$114,$AD38,Conversion!DL$14:DL$114)</f>
        <v>0</v>
      </c>
      <c r="DM38" s="300">
        <f>SUMIF(Conversion!$L$14:$L$114,$AD38,Conversion!DM$14:DM$114)</f>
        <v>0</v>
      </c>
      <c r="DN38" s="300">
        <f>SUMIF(Conversion!$L$14:$L$114,$AD38,Conversion!DN$14:DN$114)</f>
        <v>0</v>
      </c>
      <c r="DO38" s="300">
        <f>SUMIF(Conversion!$L$14:$L$114,$AD38,Conversion!DO$14:DO$114)</f>
        <v>0</v>
      </c>
      <c r="DP38" s="300">
        <f>SUMIF(Conversion!$L$14:$L$114,$AD38,Conversion!DP$14:DP$114)</f>
        <v>0</v>
      </c>
      <c r="DQ38" s="300">
        <f>SUMIF(Conversion!$L$14:$L$114,$AD38,Conversion!DQ$14:DQ$114)</f>
        <v>0</v>
      </c>
      <c r="DR38" s="300">
        <f>SUMIF(Conversion!$L$14:$L$114,$AD38,Conversion!DR$14:DR$114)</f>
        <v>0</v>
      </c>
      <c r="DS38" s="300">
        <f>SUMIF(Conversion!$L$14:$L$114,$AD38,Conversion!DS$14:DS$114)</f>
        <v>0</v>
      </c>
      <c r="DT38" s="300">
        <f>SUMIF(Conversion!$L$14:$L$114,$AD38,Conversion!DT$14:DT$114)</f>
        <v>0</v>
      </c>
      <c r="DU38" s="300">
        <f>SUMIF(Conversion!$L$14:$L$114,$AD38,Conversion!DU$14:DU$114)</f>
        <v>0</v>
      </c>
      <c r="DV38" s="300">
        <f>SUMIF(Conversion!$L$14:$L$114,$AD38,Conversion!DV$14:DV$114)</f>
        <v>0</v>
      </c>
      <c r="DW38" s="300">
        <f>SUMIF(Conversion!$L$14:$L$114,$AD38,Conversion!DW$14:DW$114)</f>
        <v>0</v>
      </c>
      <c r="DX38" s="300">
        <f>SUMIF(Conversion!$L$14:$L$114,$AD38,Conversion!DX$14:DX$114)</f>
        <v>0</v>
      </c>
      <c r="DY38" s="300">
        <f>SUMIF(Conversion!$L$14:$L$114,$AD38,Conversion!DY$14:DY$114)</f>
        <v>0</v>
      </c>
      <c r="DZ38" s="300">
        <f>SUMIF(Conversion!$L$14:$L$114,$AD38,Conversion!DZ$14:DZ$114)</f>
        <v>0</v>
      </c>
      <c r="EA38" s="300">
        <f>SUMIF(Conversion!$L$14:$L$114,$AD38,Conversion!EA$14:EA$114)</f>
        <v>0</v>
      </c>
      <c r="EB38" s="300">
        <f>SUMIF(Conversion!$L$14:$L$114,$AD38,Conversion!EB$14:EB$114)</f>
        <v>0</v>
      </c>
      <c r="EC38" s="300">
        <f>SUMIF(Conversion!$L$14:$L$114,$AD38,Conversion!EC$14:EC$114)</f>
        <v>0</v>
      </c>
      <c r="ED38" s="300">
        <f>SUMIF(Conversion!$L$14:$L$114,$AD38,Conversion!ED$14:ED$114)</f>
        <v>0</v>
      </c>
      <c r="EE38" s="300">
        <f>SUMIF(Conversion!$L$14:$L$114,$AD38,Conversion!EE$14:EE$114)</f>
        <v>0</v>
      </c>
      <c r="EF38" s="300">
        <f>SUMIF(Conversion!$L$14:$L$114,$AD38,Conversion!EF$14:EF$114)</f>
        <v>0</v>
      </c>
      <c r="EG38" s="300">
        <f>SUMIF(Conversion!$L$14:$L$114,$AD38,Conversion!EG$14:EG$114)</f>
        <v>0</v>
      </c>
      <c r="EH38" s="300">
        <f>SUMIF(Conversion!$L$14:$L$114,$AD38,Conversion!EH$14:EH$114)</f>
        <v>0</v>
      </c>
      <c r="EI38" s="300">
        <f>SUMIF(Conversion!$L$14:$L$114,$AD38,Conversion!EI$14:EI$114)</f>
        <v>0</v>
      </c>
      <c r="EJ38" s="300">
        <f>SUMIF(Conversion!$L$14:$L$114,$AD38,Conversion!EJ$14:EJ$114)</f>
        <v>0</v>
      </c>
      <c r="EK38" s="300">
        <f>SUMIF(Conversion!$L$14:$L$114,$AD38,Conversion!EK$14:EK$114)</f>
        <v>0</v>
      </c>
      <c r="EL38" s="300">
        <f>SUMIF(Conversion!$L$14:$L$114,$AD38,Conversion!EL$14:EL$114)</f>
        <v>0</v>
      </c>
      <c r="EM38" s="300">
        <f>SUMIF(Conversion!$L$14:$L$114,$AD38,Conversion!EM$14:EM$114)</f>
        <v>0</v>
      </c>
      <c r="EN38" s="300">
        <f>SUMIF(Conversion!$L$14:$L$114,$AD38,Conversion!EN$14:EN$114)</f>
        <v>0</v>
      </c>
      <c r="EO38" s="300">
        <f>SUMIF(Conversion!$L$14:$L$114,$AD38,Conversion!EO$14:EO$114)</f>
        <v>0</v>
      </c>
      <c r="EP38" s="300">
        <f>SUMIF(Conversion!$L$14:$L$114,$AD38,Conversion!EP$14:EP$114)</f>
        <v>0</v>
      </c>
      <c r="EQ38" s="300">
        <f>SUMIF(Conversion!$L$14:$L$114,$AD38,Conversion!EQ$14:EQ$114)</f>
        <v>0</v>
      </c>
      <c r="ER38" s="300">
        <f>SUMIF(Conversion!$L$14:$L$114,$AD38,Conversion!ER$14:ER$114)</f>
        <v>0</v>
      </c>
      <c r="ES38" s="300">
        <f>SUMIF(Conversion!$L$14:$L$114,$AD38,Conversion!ES$14:ES$114)</f>
        <v>0</v>
      </c>
      <c r="ET38" s="300">
        <f>SUMIF(Conversion!$L$14:$L$114,$AD38,Conversion!ET$14:ET$114)</f>
        <v>0</v>
      </c>
      <c r="EU38" s="300">
        <f>SUMIF(Conversion!$L$14:$L$114,$AD38,Conversion!EU$14:EU$114)</f>
        <v>0</v>
      </c>
      <c r="EV38" s="300">
        <f>SUMIF(Conversion!$L$14:$L$114,$AD38,Conversion!EV$14:EV$114)</f>
        <v>0</v>
      </c>
      <c r="EW38" s="300">
        <f>SUMIF(Conversion!$L$14:$L$114,$AD38,Conversion!EW$14:EW$114)</f>
        <v>0</v>
      </c>
      <c r="EX38" s="300">
        <f>SUMIF(Conversion!$L$14:$L$114,$AD38,Conversion!EX$14:EX$114)</f>
        <v>0</v>
      </c>
      <c r="EY38" s="261"/>
      <c r="EZ38" s="87"/>
      <c r="FB38" s="261"/>
    </row>
    <row r="39" spans="1:158" ht="12.75" hidden="1" customHeight="1" outlineLevel="2">
      <c r="A39" s="303">
        <v>24</v>
      </c>
      <c r="B39" s="303"/>
      <c r="C39" s="892" t="str">
        <f>Constants!F72</f>
        <v>on-Software</v>
      </c>
      <c r="E39" s="323"/>
      <c r="F39" s="324"/>
      <c r="G39" s="324"/>
      <c r="H39" s="324"/>
      <c r="I39" s="324"/>
      <c r="J39" s="324"/>
      <c r="K39" s="324"/>
      <c r="L39" s="324"/>
      <c r="M39" s="324"/>
      <c r="N39" s="324"/>
      <c r="O39" s="324"/>
      <c r="P39" s="324"/>
      <c r="Q39" s="324"/>
      <c r="R39" s="324"/>
      <c r="S39" s="324"/>
      <c r="T39" s="324"/>
      <c r="U39" s="324"/>
      <c r="V39" s="325"/>
      <c r="W39" s="324"/>
      <c r="X39" s="324"/>
      <c r="Y39" s="324"/>
      <c r="Z39" s="324"/>
      <c r="AA39" s="324"/>
      <c r="AB39" s="323"/>
      <c r="AC39" s="326"/>
      <c r="AD39" s="683" t="str">
        <f>Constants!E72</f>
        <v>oSW</v>
      </c>
      <c r="AE39" s="304">
        <f t="shared" si="20"/>
        <v>0</v>
      </c>
      <c r="AF39" s="299">
        <f>SUMIF(Conversion!$L$14:$L$114,$AD39,Conversion!AF$14:AF$114)</f>
        <v>0</v>
      </c>
      <c r="AG39" s="300">
        <f>SUMIF(Conversion!$L$14:$L$114,$AD39,Conversion!AG$14:AG$114)</f>
        <v>0</v>
      </c>
      <c r="AH39" s="300">
        <f>SUMIF(Conversion!$L$14:$L$114,$AD39,Conversion!AH$14:AH$114)</f>
        <v>0</v>
      </c>
      <c r="AI39" s="300">
        <f>SUMIF(Conversion!$L$14:$L$114,$AD39,Conversion!AI$14:AI$114)</f>
        <v>0</v>
      </c>
      <c r="AJ39" s="300">
        <f>SUMIF(Conversion!$L$14:$L$114,$AD39,Conversion!AJ$14:AJ$114)</f>
        <v>0</v>
      </c>
      <c r="AK39" s="300">
        <f>SUMIF(Conversion!$L$14:$L$114,$AD39,Conversion!AK$14:AK$114)</f>
        <v>0</v>
      </c>
      <c r="AL39" s="300">
        <f>SUMIF(Conversion!$L$14:$L$114,$AD39,Conversion!AL$14:AL$114)</f>
        <v>0</v>
      </c>
      <c r="AM39" s="300">
        <f>SUMIF(Conversion!$L$14:$L$114,$AD39,Conversion!AM$14:AM$114)</f>
        <v>0</v>
      </c>
      <c r="AN39" s="300">
        <f>SUMIF(Conversion!$L$14:$L$114,$AD39,Conversion!AN$14:AN$114)</f>
        <v>0</v>
      </c>
      <c r="AO39" s="300">
        <f>SUMIF(Conversion!$L$14:$L$114,$AD39,Conversion!AO$14:AO$114)</f>
        <v>0</v>
      </c>
      <c r="AP39" s="300">
        <f>SUMIF(Conversion!$L$14:$L$114,$AD39,Conversion!AP$14:AP$114)</f>
        <v>0</v>
      </c>
      <c r="AQ39" s="300">
        <f>SUMIF(Conversion!$L$14:$L$114,$AD39,Conversion!AQ$14:AQ$114)</f>
        <v>0</v>
      </c>
      <c r="AR39" s="300">
        <f>SUMIF(Conversion!$L$14:$L$114,$AD39,Conversion!AR$14:AR$114)</f>
        <v>0</v>
      </c>
      <c r="AS39" s="300">
        <f>SUMIF(Conversion!$L$14:$L$114,$AD39,Conversion!AS$14:AS$114)</f>
        <v>0</v>
      </c>
      <c r="AT39" s="300">
        <f>SUMIF(Conversion!$L$14:$L$114,$AD39,Conversion!AT$14:AT$114)</f>
        <v>0</v>
      </c>
      <c r="AU39" s="300">
        <f>SUMIF(Conversion!$L$14:$L$114,$AD39,Conversion!AU$14:AU$114)</f>
        <v>0</v>
      </c>
      <c r="AV39" s="300">
        <f>SUMIF(Conversion!$L$14:$L$114,$AD39,Conversion!AV$14:AV$114)</f>
        <v>0</v>
      </c>
      <c r="AW39" s="300">
        <f>SUMIF(Conversion!$L$14:$L$114,$AD39,Conversion!AW$14:AW$114)</f>
        <v>0</v>
      </c>
      <c r="AX39" s="300">
        <f>SUMIF(Conversion!$L$14:$L$114,$AD39,Conversion!AX$14:AX$114)</f>
        <v>0</v>
      </c>
      <c r="AY39" s="300">
        <f>SUMIF(Conversion!$L$14:$L$114,$AD39,Conversion!AY$14:AY$114)</f>
        <v>0</v>
      </c>
      <c r="AZ39" s="300">
        <f>SUMIF(Conversion!$L$14:$L$114,$AD39,Conversion!AZ$14:AZ$114)</f>
        <v>0</v>
      </c>
      <c r="BA39" s="300">
        <f>SUMIF(Conversion!$L$14:$L$114,$AD39,Conversion!BA$14:BA$114)</f>
        <v>0</v>
      </c>
      <c r="BB39" s="300">
        <f>SUMIF(Conversion!$L$14:$L$114,$AD39,Conversion!BB$14:BB$114)</f>
        <v>0</v>
      </c>
      <c r="BC39" s="300">
        <f>SUMIF(Conversion!$L$14:$L$114,$AD39,Conversion!BC$14:BC$114)</f>
        <v>0</v>
      </c>
      <c r="BD39" s="300">
        <f>SUMIF(Conversion!$L$14:$L$114,$AD39,Conversion!BD$14:BD$114)</f>
        <v>0</v>
      </c>
      <c r="BE39" s="300">
        <f>SUMIF(Conversion!$L$14:$L$114,$AD39,Conversion!BE$14:BE$114)</f>
        <v>0</v>
      </c>
      <c r="BF39" s="300">
        <f>SUMIF(Conversion!$L$14:$L$114,$AD39,Conversion!BF$14:BF$114)</f>
        <v>0</v>
      </c>
      <c r="BG39" s="300">
        <f>SUMIF(Conversion!$L$14:$L$114,$AD39,Conversion!BG$14:BG$114)</f>
        <v>0</v>
      </c>
      <c r="BH39" s="300">
        <f>SUMIF(Conversion!$L$14:$L$114,$AD39,Conversion!BH$14:BH$114)</f>
        <v>0</v>
      </c>
      <c r="BI39" s="300">
        <f>SUMIF(Conversion!$L$14:$L$114,$AD39,Conversion!BI$14:BI$114)</f>
        <v>0</v>
      </c>
      <c r="BJ39" s="300">
        <f>SUMIF(Conversion!$L$14:$L$114,$AD39,Conversion!BJ$14:BJ$114)</f>
        <v>0</v>
      </c>
      <c r="BK39" s="300">
        <f>SUMIF(Conversion!$L$14:$L$114,$AD39,Conversion!BK$14:BK$114)</f>
        <v>0</v>
      </c>
      <c r="BL39" s="300">
        <f>SUMIF(Conversion!$L$14:$L$114,$AD39,Conversion!BL$14:BL$114)</f>
        <v>0</v>
      </c>
      <c r="BM39" s="300">
        <f>SUMIF(Conversion!$L$14:$L$114,$AD39,Conversion!BM$14:BM$114)</f>
        <v>0</v>
      </c>
      <c r="BN39" s="300">
        <f>SUMIF(Conversion!$L$14:$L$114,$AD39,Conversion!BN$14:BN$114)</f>
        <v>0</v>
      </c>
      <c r="BO39" s="300">
        <f>SUMIF(Conversion!$L$14:$L$114,$AD39,Conversion!BO$14:BO$114)</f>
        <v>0</v>
      </c>
      <c r="BP39" s="300">
        <f>SUMIF(Conversion!$L$14:$L$114,$AD39,Conversion!BP$14:BP$114)</f>
        <v>0</v>
      </c>
      <c r="BQ39" s="300">
        <f>SUMIF(Conversion!$L$14:$L$114,$AD39,Conversion!BQ$14:BQ$114)</f>
        <v>0</v>
      </c>
      <c r="BR39" s="300">
        <f>SUMIF(Conversion!$L$14:$L$114,$AD39,Conversion!BR$14:BR$114)</f>
        <v>0</v>
      </c>
      <c r="BS39" s="300">
        <f>SUMIF(Conversion!$L$14:$L$114,$AD39,Conversion!BS$14:BS$114)</f>
        <v>0</v>
      </c>
      <c r="BT39" s="300">
        <f>SUMIF(Conversion!$L$14:$L$114,$AD39,Conversion!BT$14:BT$114)</f>
        <v>0</v>
      </c>
      <c r="BU39" s="300">
        <f>SUMIF(Conversion!$L$14:$L$114,$AD39,Conversion!BU$14:BU$114)</f>
        <v>0</v>
      </c>
      <c r="BV39" s="300">
        <f>SUMIF(Conversion!$L$14:$L$114,$AD39,Conversion!BV$14:BV$114)</f>
        <v>0</v>
      </c>
      <c r="BW39" s="300">
        <f>SUMIF(Conversion!$L$14:$L$114,$AD39,Conversion!BW$14:BW$114)</f>
        <v>0</v>
      </c>
      <c r="BX39" s="300">
        <f>SUMIF(Conversion!$L$14:$L$114,$AD39,Conversion!BX$14:BX$114)</f>
        <v>0</v>
      </c>
      <c r="BY39" s="300">
        <f>SUMIF(Conversion!$L$14:$L$114,$AD39,Conversion!BY$14:BY$114)</f>
        <v>0</v>
      </c>
      <c r="BZ39" s="300">
        <f>SUMIF(Conversion!$L$14:$L$114,$AD39,Conversion!BZ$14:BZ$114)</f>
        <v>0</v>
      </c>
      <c r="CA39" s="300">
        <f>SUMIF(Conversion!$L$14:$L$114,$AD39,Conversion!CA$14:CA$114)</f>
        <v>0</v>
      </c>
      <c r="CB39" s="300">
        <f>SUMIF(Conversion!$L$14:$L$114,$AD39,Conversion!CB$14:CB$114)</f>
        <v>0</v>
      </c>
      <c r="CC39" s="300">
        <f>SUMIF(Conversion!$L$14:$L$114,$AD39,Conversion!CC$14:CC$114)</f>
        <v>0</v>
      </c>
      <c r="CD39" s="300">
        <f>SUMIF(Conversion!$L$14:$L$114,$AD39,Conversion!CD$14:CD$114)</f>
        <v>0</v>
      </c>
      <c r="CE39" s="300">
        <f>SUMIF(Conversion!$L$14:$L$114,$AD39,Conversion!CE$14:CE$114)</f>
        <v>0</v>
      </c>
      <c r="CF39" s="300">
        <f>SUMIF(Conversion!$L$14:$L$114,$AD39,Conversion!CF$14:CF$114)</f>
        <v>0</v>
      </c>
      <c r="CG39" s="300">
        <f>SUMIF(Conversion!$L$14:$L$114,$AD39,Conversion!CG$14:CG$114)</f>
        <v>0</v>
      </c>
      <c r="CH39" s="300">
        <f>SUMIF(Conversion!$L$14:$L$114,$AD39,Conversion!CH$14:CH$114)</f>
        <v>0</v>
      </c>
      <c r="CI39" s="300">
        <f>SUMIF(Conversion!$L$14:$L$114,$AD39,Conversion!CI$14:CI$114)</f>
        <v>0</v>
      </c>
      <c r="CJ39" s="300">
        <f>SUMIF(Conversion!$L$14:$L$114,$AD39,Conversion!CJ$14:CJ$114)</f>
        <v>0</v>
      </c>
      <c r="CK39" s="300">
        <f>SUMIF(Conversion!$L$14:$L$114,$AD39,Conversion!CK$14:CK$114)</f>
        <v>0</v>
      </c>
      <c r="CL39" s="300">
        <f>SUMIF(Conversion!$L$14:$L$114,$AD39,Conversion!CL$14:CL$114)</f>
        <v>0</v>
      </c>
      <c r="CM39" s="300">
        <f>SUMIF(Conversion!$L$14:$L$114,$AD39,Conversion!CM$14:CM$114)</f>
        <v>0</v>
      </c>
      <c r="CN39" s="300">
        <f>SUMIF(Conversion!$L$14:$L$114,$AD39,Conversion!CN$14:CN$114)</f>
        <v>0</v>
      </c>
      <c r="CO39" s="300">
        <f>SUMIF(Conversion!$L$14:$L$114,$AD39,Conversion!CO$14:CO$114)</f>
        <v>0</v>
      </c>
      <c r="CP39" s="300">
        <f>SUMIF(Conversion!$L$14:$L$114,$AD39,Conversion!CP$14:CP$114)</f>
        <v>0</v>
      </c>
      <c r="CQ39" s="300">
        <f>SUMIF(Conversion!$L$14:$L$114,$AD39,Conversion!CQ$14:CQ$114)</f>
        <v>0</v>
      </c>
      <c r="CR39" s="300">
        <f>SUMIF(Conversion!$L$14:$L$114,$AD39,Conversion!CR$14:CR$114)</f>
        <v>0</v>
      </c>
      <c r="CS39" s="300">
        <f>SUMIF(Conversion!$L$14:$L$114,$AD39,Conversion!CS$14:CS$114)</f>
        <v>0</v>
      </c>
      <c r="CT39" s="300">
        <f>SUMIF(Conversion!$L$14:$L$114,$AD39,Conversion!CT$14:CT$114)</f>
        <v>0</v>
      </c>
      <c r="CU39" s="300">
        <f>SUMIF(Conversion!$L$14:$L$114,$AD39,Conversion!CU$14:CU$114)</f>
        <v>0</v>
      </c>
      <c r="CV39" s="300">
        <f>SUMIF(Conversion!$L$14:$L$114,$AD39,Conversion!CV$14:CV$114)</f>
        <v>0</v>
      </c>
      <c r="CW39" s="300">
        <f>SUMIF(Conversion!$L$14:$L$114,$AD39,Conversion!CW$14:CW$114)</f>
        <v>0</v>
      </c>
      <c r="CX39" s="300">
        <f>SUMIF(Conversion!$L$14:$L$114,$AD39,Conversion!CX$14:CX$114)</f>
        <v>0</v>
      </c>
      <c r="CY39" s="300">
        <f>SUMIF(Conversion!$L$14:$L$114,$AD39,Conversion!CY$14:CY$114)</f>
        <v>0</v>
      </c>
      <c r="CZ39" s="300">
        <f>SUMIF(Conversion!$L$14:$L$114,$AD39,Conversion!CZ$14:CZ$114)</f>
        <v>0</v>
      </c>
      <c r="DA39" s="300">
        <f>SUMIF(Conversion!$L$14:$L$114,$AD39,Conversion!DA$14:DA$114)</f>
        <v>0</v>
      </c>
      <c r="DB39" s="300">
        <f>SUMIF(Conversion!$L$14:$L$114,$AD39,Conversion!DB$14:DB$114)</f>
        <v>0</v>
      </c>
      <c r="DC39" s="300">
        <f>SUMIF(Conversion!$L$14:$L$114,$AD39,Conversion!DC$14:DC$114)</f>
        <v>0</v>
      </c>
      <c r="DD39" s="300">
        <f>SUMIF(Conversion!$L$14:$L$114,$AD39,Conversion!DD$14:DD$114)</f>
        <v>0</v>
      </c>
      <c r="DE39" s="300">
        <f>SUMIF(Conversion!$L$14:$L$114,$AD39,Conversion!DE$14:DE$114)</f>
        <v>0</v>
      </c>
      <c r="DF39" s="300">
        <f>SUMIF(Conversion!$L$14:$L$114,$AD39,Conversion!DF$14:DF$114)</f>
        <v>0</v>
      </c>
      <c r="DG39" s="300">
        <f>SUMIF(Conversion!$L$14:$L$114,$AD39,Conversion!DG$14:DG$114)</f>
        <v>0</v>
      </c>
      <c r="DH39" s="300">
        <f>SUMIF(Conversion!$L$14:$L$114,$AD39,Conversion!DH$14:DH$114)</f>
        <v>0</v>
      </c>
      <c r="DI39" s="300">
        <f>SUMIF(Conversion!$L$14:$L$114,$AD39,Conversion!DI$14:DI$114)</f>
        <v>0</v>
      </c>
      <c r="DJ39" s="300">
        <f>SUMIF(Conversion!$L$14:$L$114,$AD39,Conversion!DJ$14:DJ$114)</f>
        <v>0</v>
      </c>
      <c r="DK39" s="300">
        <f>SUMIF(Conversion!$L$14:$L$114,$AD39,Conversion!DK$14:DK$114)</f>
        <v>0</v>
      </c>
      <c r="DL39" s="300">
        <f>SUMIF(Conversion!$L$14:$L$114,$AD39,Conversion!DL$14:DL$114)</f>
        <v>0</v>
      </c>
      <c r="DM39" s="300">
        <f>SUMIF(Conversion!$L$14:$L$114,$AD39,Conversion!DM$14:DM$114)</f>
        <v>0</v>
      </c>
      <c r="DN39" s="300">
        <f>SUMIF(Conversion!$L$14:$L$114,$AD39,Conversion!DN$14:DN$114)</f>
        <v>0</v>
      </c>
      <c r="DO39" s="300">
        <f>SUMIF(Conversion!$L$14:$L$114,$AD39,Conversion!DO$14:DO$114)</f>
        <v>0</v>
      </c>
      <c r="DP39" s="300">
        <f>SUMIF(Conversion!$L$14:$L$114,$AD39,Conversion!DP$14:DP$114)</f>
        <v>0</v>
      </c>
      <c r="DQ39" s="300">
        <f>SUMIF(Conversion!$L$14:$L$114,$AD39,Conversion!DQ$14:DQ$114)</f>
        <v>0</v>
      </c>
      <c r="DR39" s="300">
        <f>SUMIF(Conversion!$L$14:$L$114,$AD39,Conversion!DR$14:DR$114)</f>
        <v>0</v>
      </c>
      <c r="DS39" s="300">
        <f>SUMIF(Conversion!$L$14:$L$114,$AD39,Conversion!DS$14:DS$114)</f>
        <v>0</v>
      </c>
      <c r="DT39" s="300">
        <f>SUMIF(Conversion!$L$14:$L$114,$AD39,Conversion!DT$14:DT$114)</f>
        <v>0</v>
      </c>
      <c r="DU39" s="300">
        <f>SUMIF(Conversion!$L$14:$L$114,$AD39,Conversion!DU$14:DU$114)</f>
        <v>0</v>
      </c>
      <c r="DV39" s="300">
        <f>SUMIF(Conversion!$L$14:$L$114,$AD39,Conversion!DV$14:DV$114)</f>
        <v>0</v>
      </c>
      <c r="DW39" s="300">
        <f>SUMIF(Conversion!$L$14:$L$114,$AD39,Conversion!DW$14:DW$114)</f>
        <v>0</v>
      </c>
      <c r="DX39" s="300">
        <f>SUMIF(Conversion!$L$14:$L$114,$AD39,Conversion!DX$14:DX$114)</f>
        <v>0</v>
      </c>
      <c r="DY39" s="300">
        <f>SUMIF(Conversion!$L$14:$L$114,$AD39,Conversion!DY$14:DY$114)</f>
        <v>0</v>
      </c>
      <c r="DZ39" s="300">
        <f>SUMIF(Conversion!$L$14:$L$114,$AD39,Conversion!DZ$14:DZ$114)</f>
        <v>0</v>
      </c>
      <c r="EA39" s="300">
        <f>SUMIF(Conversion!$L$14:$L$114,$AD39,Conversion!EA$14:EA$114)</f>
        <v>0</v>
      </c>
      <c r="EB39" s="300">
        <f>SUMIF(Conversion!$L$14:$L$114,$AD39,Conversion!EB$14:EB$114)</f>
        <v>0</v>
      </c>
      <c r="EC39" s="300">
        <f>SUMIF(Conversion!$L$14:$L$114,$AD39,Conversion!EC$14:EC$114)</f>
        <v>0</v>
      </c>
      <c r="ED39" s="300">
        <f>SUMIF(Conversion!$L$14:$L$114,$AD39,Conversion!ED$14:ED$114)</f>
        <v>0</v>
      </c>
      <c r="EE39" s="300">
        <f>SUMIF(Conversion!$L$14:$L$114,$AD39,Conversion!EE$14:EE$114)</f>
        <v>0</v>
      </c>
      <c r="EF39" s="300">
        <f>SUMIF(Conversion!$L$14:$L$114,$AD39,Conversion!EF$14:EF$114)</f>
        <v>0</v>
      </c>
      <c r="EG39" s="300">
        <f>SUMIF(Conversion!$L$14:$L$114,$AD39,Conversion!EG$14:EG$114)</f>
        <v>0</v>
      </c>
      <c r="EH39" s="300">
        <f>SUMIF(Conversion!$L$14:$L$114,$AD39,Conversion!EH$14:EH$114)</f>
        <v>0</v>
      </c>
      <c r="EI39" s="300">
        <f>SUMIF(Conversion!$L$14:$L$114,$AD39,Conversion!EI$14:EI$114)</f>
        <v>0</v>
      </c>
      <c r="EJ39" s="300">
        <f>SUMIF(Conversion!$L$14:$L$114,$AD39,Conversion!EJ$14:EJ$114)</f>
        <v>0</v>
      </c>
      <c r="EK39" s="300">
        <f>SUMIF(Conversion!$L$14:$L$114,$AD39,Conversion!EK$14:EK$114)</f>
        <v>0</v>
      </c>
      <c r="EL39" s="300">
        <f>SUMIF(Conversion!$L$14:$L$114,$AD39,Conversion!EL$14:EL$114)</f>
        <v>0</v>
      </c>
      <c r="EM39" s="300">
        <f>SUMIF(Conversion!$L$14:$L$114,$AD39,Conversion!EM$14:EM$114)</f>
        <v>0</v>
      </c>
      <c r="EN39" s="300">
        <f>SUMIF(Conversion!$L$14:$L$114,$AD39,Conversion!EN$14:EN$114)</f>
        <v>0</v>
      </c>
      <c r="EO39" s="300">
        <f>SUMIF(Conversion!$L$14:$L$114,$AD39,Conversion!EO$14:EO$114)</f>
        <v>0</v>
      </c>
      <c r="EP39" s="300">
        <f>SUMIF(Conversion!$L$14:$L$114,$AD39,Conversion!EP$14:EP$114)</f>
        <v>0</v>
      </c>
      <c r="EQ39" s="300">
        <f>SUMIF(Conversion!$L$14:$L$114,$AD39,Conversion!EQ$14:EQ$114)</f>
        <v>0</v>
      </c>
      <c r="ER39" s="300">
        <f>SUMIF(Conversion!$L$14:$L$114,$AD39,Conversion!ER$14:ER$114)</f>
        <v>0</v>
      </c>
      <c r="ES39" s="300">
        <f>SUMIF(Conversion!$L$14:$L$114,$AD39,Conversion!ES$14:ES$114)</f>
        <v>0</v>
      </c>
      <c r="ET39" s="300">
        <f>SUMIF(Conversion!$L$14:$L$114,$AD39,Conversion!ET$14:ET$114)</f>
        <v>0</v>
      </c>
      <c r="EU39" s="300">
        <f>SUMIF(Conversion!$L$14:$L$114,$AD39,Conversion!EU$14:EU$114)</f>
        <v>0</v>
      </c>
      <c r="EV39" s="300">
        <f>SUMIF(Conversion!$L$14:$L$114,$AD39,Conversion!EV$14:EV$114)</f>
        <v>0</v>
      </c>
      <c r="EW39" s="300">
        <f>SUMIF(Conversion!$L$14:$L$114,$AD39,Conversion!EW$14:EW$114)</f>
        <v>0</v>
      </c>
      <c r="EX39" s="300">
        <f>SUMIF(Conversion!$L$14:$L$114,$AD39,Conversion!EX$14:EX$114)</f>
        <v>0</v>
      </c>
      <c r="EY39" s="261"/>
      <c r="EZ39" s="87"/>
      <c r="FB39" s="261"/>
    </row>
    <row r="40" spans="1:158" ht="12.75" hidden="1" customHeight="1" outlineLevel="2">
      <c r="A40" s="303">
        <v>25</v>
      </c>
      <c r="B40" s="303"/>
      <c r="C40" s="892" t="str">
        <f>Constants!F73</f>
        <v>on-Client As-Is costs (incl TUPE)</v>
      </c>
      <c r="E40" s="323"/>
      <c r="F40" s="324"/>
      <c r="G40" s="324"/>
      <c r="H40" s="324"/>
      <c r="I40" s="324"/>
      <c r="J40" s="324"/>
      <c r="K40" s="324"/>
      <c r="L40" s="324"/>
      <c r="M40" s="324"/>
      <c r="N40" s="324"/>
      <c r="O40" s="324"/>
      <c r="P40" s="324"/>
      <c r="Q40" s="324"/>
      <c r="R40" s="324"/>
      <c r="S40" s="324"/>
      <c r="T40" s="324"/>
      <c r="U40" s="324"/>
      <c r="V40" s="325"/>
      <c r="W40" s="324"/>
      <c r="X40" s="324"/>
      <c r="Y40" s="324"/>
      <c r="Z40" s="324"/>
      <c r="AA40" s="324"/>
      <c r="AB40" s="323"/>
      <c r="AC40" s="326"/>
      <c r="AD40" s="683" t="str">
        <f>Constants!E73</f>
        <v>oCasis</v>
      </c>
      <c r="AE40" s="304">
        <f t="shared" si="20"/>
        <v>0</v>
      </c>
      <c r="AF40" s="299">
        <f>SUMIF(Conversion!$L$14:$L$114,$AD40,Conversion!AF$14:AF$114)</f>
        <v>0</v>
      </c>
      <c r="AG40" s="300">
        <f>SUMIF(Conversion!$L$14:$L$114,$AD40,Conversion!AG$14:AG$114)</f>
        <v>0</v>
      </c>
      <c r="AH40" s="300">
        <f>SUMIF(Conversion!$L$14:$L$114,$AD40,Conversion!AH$14:AH$114)</f>
        <v>0</v>
      </c>
      <c r="AI40" s="300">
        <f>SUMIF(Conversion!$L$14:$L$114,$AD40,Conversion!AI$14:AI$114)</f>
        <v>0</v>
      </c>
      <c r="AJ40" s="300">
        <f>SUMIF(Conversion!$L$14:$L$114,$AD40,Conversion!AJ$14:AJ$114)</f>
        <v>0</v>
      </c>
      <c r="AK40" s="300">
        <f>SUMIF(Conversion!$L$14:$L$114,$AD40,Conversion!AK$14:AK$114)</f>
        <v>0</v>
      </c>
      <c r="AL40" s="300">
        <f>SUMIF(Conversion!$L$14:$L$114,$AD40,Conversion!AL$14:AL$114)</f>
        <v>0</v>
      </c>
      <c r="AM40" s="300">
        <f>SUMIF(Conversion!$L$14:$L$114,$AD40,Conversion!AM$14:AM$114)</f>
        <v>0</v>
      </c>
      <c r="AN40" s="300">
        <f>SUMIF(Conversion!$L$14:$L$114,$AD40,Conversion!AN$14:AN$114)</f>
        <v>0</v>
      </c>
      <c r="AO40" s="300">
        <f>SUMIF(Conversion!$L$14:$L$114,$AD40,Conversion!AO$14:AO$114)</f>
        <v>0</v>
      </c>
      <c r="AP40" s="300">
        <f>SUMIF(Conversion!$L$14:$L$114,$AD40,Conversion!AP$14:AP$114)</f>
        <v>0</v>
      </c>
      <c r="AQ40" s="300">
        <f>SUMIF(Conversion!$L$14:$L$114,$AD40,Conversion!AQ$14:AQ$114)</f>
        <v>0</v>
      </c>
      <c r="AR40" s="300">
        <f>SUMIF(Conversion!$L$14:$L$114,$AD40,Conversion!AR$14:AR$114)</f>
        <v>0</v>
      </c>
      <c r="AS40" s="300">
        <f>SUMIF(Conversion!$L$14:$L$114,$AD40,Conversion!AS$14:AS$114)</f>
        <v>0</v>
      </c>
      <c r="AT40" s="300">
        <f>SUMIF(Conversion!$L$14:$L$114,$AD40,Conversion!AT$14:AT$114)</f>
        <v>0</v>
      </c>
      <c r="AU40" s="300">
        <f>SUMIF(Conversion!$L$14:$L$114,$AD40,Conversion!AU$14:AU$114)</f>
        <v>0</v>
      </c>
      <c r="AV40" s="300">
        <f>SUMIF(Conversion!$L$14:$L$114,$AD40,Conversion!AV$14:AV$114)</f>
        <v>0</v>
      </c>
      <c r="AW40" s="300">
        <f>SUMIF(Conversion!$L$14:$L$114,$AD40,Conversion!AW$14:AW$114)</f>
        <v>0</v>
      </c>
      <c r="AX40" s="300">
        <f>SUMIF(Conversion!$L$14:$L$114,$AD40,Conversion!AX$14:AX$114)</f>
        <v>0</v>
      </c>
      <c r="AY40" s="300">
        <f>SUMIF(Conversion!$L$14:$L$114,$AD40,Conversion!AY$14:AY$114)</f>
        <v>0</v>
      </c>
      <c r="AZ40" s="300">
        <f>SUMIF(Conversion!$L$14:$L$114,$AD40,Conversion!AZ$14:AZ$114)</f>
        <v>0</v>
      </c>
      <c r="BA40" s="300">
        <f>SUMIF(Conversion!$L$14:$L$114,$AD40,Conversion!BA$14:BA$114)</f>
        <v>0</v>
      </c>
      <c r="BB40" s="300">
        <f>SUMIF(Conversion!$L$14:$L$114,$AD40,Conversion!BB$14:BB$114)</f>
        <v>0</v>
      </c>
      <c r="BC40" s="300">
        <f>SUMIF(Conversion!$L$14:$L$114,$AD40,Conversion!BC$14:BC$114)</f>
        <v>0</v>
      </c>
      <c r="BD40" s="300">
        <f>SUMIF(Conversion!$L$14:$L$114,$AD40,Conversion!BD$14:BD$114)</f>
        <v>0</v>
      </c>
      <c r="BE40" s="300">
        <f>SUMIF(Conversion!$L$14:$L$114,$AD40,Conversion!BE$14:BE$114)</f>
        <v>0</v>
      </c>
      <c r="BF40" s="300">
        <f>SUMIF(Conversion!$L$14:$L$114,$AD40,Conversion!BF$14:BF$114)</f>
        <v>0</v>
      </c>
      <c r="BG40" s="300">
        <f>SUMIF(Conversion!$L$14:$L$114,$AD40,Conversion!BG$14:BG$114)</f>
        <v>0</v>
      </c>
      <c r="BH40" s="300">
        <f>SUMIF(Conversion!$L$14:$L$114,$AD40,Conversion!BH$14:BH$114)</f>
        <v>0</v>
      </c>
      <c r="BI40" s="300">
        <f>SUMIF(Conversion!$L$14:$L$114,$AD40,Conversion!BI$14:BI$114)</f>
        <v>0</v>
      </c>
      <c r="BJ40" s="300">
        <f>SUMIF(Conversion!$L$14:$L$114,$AD40,Conversion!BJ$14:BJ$114)</f>
        <v>0</v>
      </c>
      <c r="BK40" s="300">
        <f>SUMIF(Conversion!$L$14:$L$114,$AD40,Conversion!BK$14:BK$114)</f>
        <v>0</v>
      </c>
      <c r="BL40" s="300">
        <f>SUMIF(Conversion!$L$14:$L$114,$AD40,Conversion!BL$14:BL$114)</f>
        <v>0</v>
      </c>
      <c r="BM40" s="300">
        <f>SUMIF(Conversion!$L$14:$L$114,$AD40,Conversion!BM$14:BM$114)</f>
        <v>0</v>
      </c>
      <c r="BN40" s="300">
        <f>SUMIF(Conversion!$L$14:$L$114,$AD40,Conversion!BN$14:BN$114)</f>
        <v>0</v>
      </c>
      <c r="BO40" s="300">
        <f>SUMIF(Conversion!$L$14:$L$114,$AD40,Conversion!BO$14:BO$114)</f>
        <v>0</v>
      </c>
      <c r="BP40" s="300">
        <f>SUMIF(Conversion!$L$14:$L$114,$AD40,Conversion!BP$14:BP$114)</f>
        <v>0</v>
      </c>
      <c r="BQ40" s="300">
        <f>SUMIF(Conversion!$L$14:$L$114,$AD40,Conversion!BQ$14:BQ$114)</f>
        <v>0</v>
      </c>
      <c r="BR40" s="300">
        <f>SUMIF(Conversion!$L$14:$L$114,$AD40,Conversion!BR$14:BR$114)</f>
        <v>0</v>
      </c>
      <c r="BS40" s="300">
        <f>SUMIF(Conversion!$L$14:$L$114,$AD40,Conversion!BS$14:BS$114)</f>
        <v>0</v>
      </c>
      <c r="BT40" s="300">
        <f>SUMIF(Conversion!$L$14:$L$114,$AD40,Conversion!BT$14:BT$114)</f>
        <v>0</v>
      </c>
      <c r="BU40" s="300">
        <f>SUMIF(Conversion!$L$14:$L$114,$AD40,Conversion!BU$14:BU$114)</f>
        <v>0</v>
      </c>
      <c r="BV40" s="300">
        <f>SUMIF(Conversion!$L$14:$L$114,$AD40,Conversion!BV$14:BV$114)</f>
        <v>0</v>
      </c>
      <c r="BW40" s="300">
        <f>SUMIF(Conversion!$L$14:$L$114,$AD40,Conversion!BW$14:BW$114)</f>
        <v>0</v>
      </c>
      <c r="BX40" s="300">
        <f>SUMIF(Conversion!$L$14:$L$114,$AD40,Conversion!BX$14:BX$114)</f>
        <v>0</v>
      </c>
      <c r="BY40" s="300">
        <f>SUMIF(Conversion!$L$14:$L$114,$AD40,Conversion!BY$14:BY$114)</f>
        <v>0</v>
      </c>
      <c r="BZ40" s="300">
        <f>SUMIF(Conversion!$L$14:$L$114,$AD40,Conversion!BZ$14:BZ$114)</f>
        <v>0</v>
      </c>
      <c r="CA40" s="300">
        <f>SUMIF(Conversion!$L$14:$L$114,$AD40,Conversion!CA$14:CA$114)</f>
        <v>0</v>
      </c>
      <c r="CB40" s="300">
        <f>SUMIF(Conversion!$L$14:$L$114,$AD40,Conversion!CB$14:CB$114)</f>
        <v>0</v>
      </c>
      <c r="CC40" s="300">
        <f>SUMIF(Conversion!$L$14:$L$114,$AD40,Conversion!CC$14:CC$114)</f>
        <v>0</v>
      </c>
      <c r="CD40" s="300">
        <f>SUMIF(Conversion!$L$14:$L$114,$AD40,Conversion!CD$14:CD$114)</f>
        <v>0</v>
      </c>
      <c r="CE40" s="300">
        <f>SUMIF(Conversion!$L$14:$L$114,$AD40,Conversion!CE$14:CE$114)</f>
        <v>0</v>
      </c>
      <c r="CF40" s="300">
        <f>SUMIF(Conversion!$L$14:$L$114,$AD40,Conversion!CF$14:CF$114)</f>
        <v>0</v>
      </c>
      <c r="CG40" s="300">
        <f>SUMIF(Conversion!$L$14:$L$114,$AD40,Conversion!CG$14:CG$114)</f>
        <v>0</v>
      </c>
      <c r="CH40" s="300">
        <f>SUMIF(Conversion!$L$14:$L$114,$AD40,Conversion!CH$14:CH$114)</f>
        <v>0</v>
      </c>
      <c r="CI40" s="300">
        <f>SUMIF(Conversion!$L$14:$L$114,$AD40,Conversion!CI$14:CI$114)</f>
        <v>0</v>
      </c>
      <c r="CJ40" s="300">
        <f>SUMIF(Conversion!$L$14:$L$114,$AD40,Conversion!CJ$14:CJ$114)</f>
        <v>0</v>
      </c>
      <c r="CK40" s="300">
        <f>SUMIF(Conversion!$L$14:$L$114,$AD40,Conversion!CK$14:CK$114)</f>
        <v>0</v>
      </c>
      <c r="CL40" s="300">
        <f>SUMIF(Conversion!$L$14:$L$114,$AD40,Conversion!CL$14:CL$114)</f>
        <v>0</v>
      </c>
      <c r="CM40" s="300">
        <f>SUMIF(Conversion!$L$14:$L$114,$AD40,Conversion!CM$14:CM$114)</f>
        <v>0</v>
      </c>
      <c r="CN40" s="300">
        <f>SUMIF(Conversion!$L$14:$L$114,$AD40,Conversion!CN$14:CN$114)</f>
        <v>0</v>
      </c>
      <c r="CO40" s="300">
        <f>SUMIF(Conversion!$L$14:$L$114,$AD40,Conversion!CO$14:CO$114)</f>
        <v>0</v>
      </c>
      <c r="CP40" s="300">
        <f>SUMIF(Conversion!$L$14:$L$114,$AD40,Conversion!CP$14:CP$114)</f>
        <v>0</v>
      </c>
      <c r="CQ40" s="300">
        <f>SUMIF(Conversion!$L$14:$L$114,$AD40,Conversion!CQ$14:CQ$114)</f>
        <v>0</v>
      </c>
      <c r="CR40" s="300">
        <f>SUMIF(Conversion!$L$14:$L$114,$AD40,Conversion!CR$14:CR$114)</f>
        <v>0</v>
      </c>
      <c r="CS40" s="300">
        <f>SUMIF(Conversion!$L$14:$L$114,$AD40,Conversion!CS$14:CS$114)</f>
        <v>0</v>
      </c>
      <c r="CT40" s="300">
        <f>SUMIF(Conversion!$L$14:$L$114,$AD40,Conversion!CT$14:CT$114)</f>
        <v>0</v>
      </c>
      <c r="CU40" s="300">
        <f>SUMIF(Conversion!$L$14:$L$114,$AD40,Conversion!CU$14:CU$114)</f>
        <v>0</v>
      </c>
      <c r="CV40" s="300">
        <f>SUMIF(Conversion!$L$14:$L$114,$AD40,Conversion!CV$14:CV$114)</f>
        <v>0</v>
      </c>
      <c r="CW40" s="300">
        <f>SUMIF(Conversion!$L$14:$L$114,$AD40,Conversion!CW$14:CW$114)</f>
        <v>0</v>
      </c>
      <c r="CX40" s="300">
        <f>SUMIF(Conversion!$L$14:$L$114,$AD40,Conversion!CX$14:CX$114)</f>
        <v>0</v>
      </c>
      <c r="CY40" s="300">
        <f>SUMIF(Conversion!$L$14:$L$114,$AD40,Conversion!CY$14:CY$114)</f>
        <v>0</v>
      </c>
      <c r="CZ40" s="300">
        <f>SUMIF(Conversion!$L$14:$L$114,$AD40,Conversion!CZ$14:CZ$114)</f>
        <v>0</v>
      </c>
      <c r="DA40" s="300">
        <f>SUMIF(Conversion!$L$14:$L$114,$AD40,Conversion!DA$14:DA$114)</f>
        <v>0</v>
      </c>
      <c r="DB40" s="300">
        <f>SUMIF(Conversion!$L$14:$L$114,$AD40,Conversion!DB$14:DB$114)</f>
        <v>0</v>
      </c>
      <c r="DC40" s="300">
        <f>SUMIF(Conversion!$L$14:$L$114,$AD40,Conversion!DC$14:DC$114)</f>
        <v>0</v>
      </c>
      <c r="DD40" s="300">
        <f>SUMIF(Conversion!$L$14:$L$114,$AD40,Conversion!DD$14:DD$114)</f>
        <v>0</v>
      </c>
      <c r="DE40" s="300">
        <f>SUMIF(Conversion!$L$14:$L$114,$AD40,Conversion!DE$14:DE$114)</f>
        <v>0</v>
      </c>
      <c r="DF40" s="300">
        <f>SUMIF(Conversion!$L$14:$L$114,$AD40,Conversion!DF$14:DF$114)</f>
        <v>0</v>
      </c>
      <c r="DG40" s="300">
        <f>SUMIF(Conversion!$L$14:$L$114,$AD40,Conversion!DG$14:DG$114)</f>
        <v>0</v>
      </c>
      <c r="DH40" s="300">
        <f>SUMIF(Conversion!$L$14:$L$114,$AD40,Conversion!DH$14:DH$114)</f>
        <v>0</v>
      </c>
      <c r="DI40" s="300">
        <f>SUMIF(Conversion!$L$14:$L$114,$AD40,Conversion!DI$14:DI$114)</f>
        <v>0</v>
      </c>
      <c r="DJ40" s="300">
        <f>SUMIF(Conversion!$L$14:$L$114,$AD40,Conversion!DJ$14:DJ$114)</f>
        <v>0</v>
      </c>
      <c r="DK40" s="300">
        <f>SUMIF(Conversion!$L$14:$L$114,$AD40,Conversion!DK$14:DK$114)</f>
        <v>0</v>
      </c>
      <c r="DL40" s="300">
        <f>SUMIF(Conversion!$L$14:$L$114,$AD40,Conversion!DL$14:DL$114)</f>
        <v>0</v>
      </c>
      <c r="DM40" s="300">
        <f>SUMIF(Conversion!$L$14:$L$114,$AD40,Conversion!DM$14:DM$114)</f>
        <v>0</v>
      </c>
      <c r="DN40" s="300">
        <f>SUMIF(Conversion!$L$14:$L$114,$AD40,Conversion!DN$14:DN$114)</f>
        <v>0</v>
      </c>
      <c r="DO40" s="300">
        <f>SUMIF(Conversion!$L$14:$L$114,$AD40,Conversion!DO$14:DO$114)</f>
        <v>0</v>
      </c>
      <c r="DP40" s="300">
        <f>SUMIF(Conversion!$L$14:$L$114,$AD40,Conversion!DP$14:DP$114)</f>
        <v>0</v>
      </c>
      <c r="DQ40" s="300">
        <f>SUMIF(Conversion!$L$14:$L$114,$AD40,Conversion!DQ$14:DQ$114)</f>
        <v>0</v>
      </c>
      <c r="DR40" s="300">
        <f>SUMIF(Conversion!$L$14:$L$114,$AD40,Conversion!DR$14:DR$114)</f>
        <v>0</v>
      </c>
      <c r="DS40" s="300">
        <f>SUMIF(Conversion!$L$14:$L$114,$AD40,Conversion!DS$14:DS$114)</f>
        <v>0</v>
      </c>
      <c r="DT40" s="300">
        <f>SUMIF(Conversion!$L$14:$L$114,$AD40,Conversion!DT$14:DT$114)</f>
        <v>0</v>
      </c>
      <c r="DU40" s="300">
        <f>SUMIF(Conversion!$L$14:$L$114,$AD40,Conversion!DU$14:DU$114)</f>
        <v>0</v>
      </c>
      <c r="DV40" s="300">
        <f>SUMIF(Conversion!$L$14:$L$114,$AD40,Conversion!DV$14:DV$114)</f>
        <v>0</v>
      </c>
      <c r="DW40" s="300">
        <f>SUMIF(Conversion!$L$14:$L$114,$AD40,Conversion!DW$14:DW$114)</f>
        <v>0</v>
      </c>
      <c r="DX40" s="300">
        <f>SUMIF(Conversion!$L$14:$L$114,$AD40,Conversion!DX$14:DX$114)</f>
        <v>0</v>
      </c>
      <c r="DY40" s="300">
        <f>SUMIF(Conversion!$L$14:$L$114,$AD40,Conversion!DY$14:DY$114)</f>
        <v>0</v>
      </c>
      <c r="DZ40" s="300">
        <f>SUMIF(Conversion!$L$14:$L$114,$AD40,Conversion!DZ$14:DZ$114)</f>
        <v>0</v>
      </c>
      <c r="EA40" s="300">
        <f>SUMIF(Conversion!$L$14:$L$114,$AD40,Conversion!EA$14:EA$114)</f>
        <v>0</v>
      </c>
      <c r="EB40" s="300">
        <f>SUMIF(Conversion!$L$14:$L$114,$AD40,Conversion!EB$14:EB$114)</f>
        <v>0</v>
      </c>
      <c r="EC40" s="300">
        <f>SUMIF(Conversion!$L$14:$L$114,$AD40,Conversion!EC$14:EC$114)</f>
        <v>0</v>
      </c>
      <c r="ED40" s="300">
        <f>SUMIF(Conversion!$L$14:$L$114,$AD40,Conversion!ED$14:ED$114)</f>
        <v>0</v>
      </c>
      <c r="EE40" s="300">
        <f>SUMIF(Conversion!$L$14:$L$114,$AD40,Conversion!EE$14:EE$114)</f>
        <v>0</v>
      </c>
      <c r="EF40" s="300">
        <f>SUMIF(Conversion!$L$14:$L$114,$AD40,Conversion!EF$14:EF$114)</f>
        <v>0</v>
      </c>
      <c r="EG40" s="300">
        <f>SUMIF(Conversion!$L$14:$L$114,$AD40,Conversion!EG$14:EG$114)</f>
        <v>0</v>
      </c>
      <c r="EH40" s="300">
        <f>SUMIF(Conversion!$L$14:$L$114,$AD40,Conversion!EH$14:EH$114)</f>
        <v>0</v>
      </c>
      <c r="EI40" s="300">
        <f>SUMIF(Conversion!$L$14:$L$114,$AD40,Conversion!EI$14:EI$114)</f>
        <v>0</v>
      </c>
      <c r="EJ40" s="300">
        <f>SUMIF(Conversion!$L$14:$L$114,$AD40,Conversion!EJ$14:EJ$114)</f>
        <v>0</v>
      </c>
      <c r="EK40" s="300">
        <f>SUMIF(Conversion!$L$14:$L$114,$AD40,Conversion!EK$14:EK$114)</f>
        <v>0</v>
      </c>
      <c r="EL40" s="300">
        <f>SUMIF(Conversion!$L$14:$L$114,$AD40,Conversion!EL$14:EL$114)</f>
        <v>0</v>
      </c>
      <c r="EM40" s="300">
        <f>SUMIF(Conversion!$L$14:$L$114,$AD40,Conversion!EM$14:EM$114)</f>
        <v>0</v>
      </c>
      <c r="EN40" s="300">
        <f>SUMIF(Conversion!$L$14:$L$114,$AD40,Conversion!EN$14:EN$114)</f>
        <v>0</v>
      </c>
      <c r="EO40" s="300">
        <f>SUMIF(Conversion!$L$14:$L$114,$AD40,Conversion!EO$14:EO$114)</f>
        <v>0</v>
      </c>
      <c r="EP40" s="300">
        <f>SUMIF(Conversion!$L$14:$L$114,$AD40,Conversion!EP$14:EP$114)</f>
        <v>0</v>
      </c>
      <c r="EQ40" s="300">
        <f>SUMIF(Conversion!$L$14:$L$114,$AD40,Conversion!EQ$14:EQ$114)</f>
        <v>0</v>
      </c>
      <c r="ER40" s="300">
        <f>SUMIF(Conversion!$L$14:$L$114,$AD40,Conversion!ER$14:ER$114)</f>
        <v>0</v>
      </c>
      <c r="ES40" s="300">
        <f>SUMIF(Conversion!$L$14:$L$114,$AD40,Conversion!ES$14:ES$114)</f>
        <v>0</v>
      </c>
      <c r="ET40" s="300">
        <f>SUMIF(Conversion!$L$14:$L$114,$AD40,Conversion!ET$14:ET$114)</f>
        <v>0</v>
      </c>
      <c r="EU40" s="300">
        <f>SUMIF(Conversion!$L$14:$L$114,$AD40,Conversion!EU$14:EU$114)</f>
        <v>0</v>
      </c>
      <c r="EV40" s="300">
        <f>SUMIF(Conversion!$L$14:$L$114,$AD40,Conversion!EV$14:EV$114)</f>
        <v>0</v>
      </c>
      <c r="EW40" s="300">
        <f>SUMIF(Conversion!$L$14:$L$114,$AD40,Conversion!EW$14:EW$114)</f>
        <v>0</v>
      </c>
      <c r="EX40" s="300">
        <f>SUMIF(Conversion!$L$14:$L$114,$AD40,Conversion!EX$14:EX$114)</f>
        <v>0</v>
      </c>
      <c r="EY40" s="261"/>
      <c r="EZ40" s="87"/>
      <c r="FB40" s="261"/>
    </row>
    <row r="41" spans="1:158" ht="12.75" hidden="1" customHeight="1" outlineLevel="2">
      <c r="A41" s="303">
        <v>26</v>
      </c>
      <c r="B41" s="303"/>
      <c r="C41" s="892" t="str">
        <f>Constants!F74</f>
        <v>on-Subcontractors (specify)</v>
      </c>
      <c r="E41" s="323"/>
      <c r="F41" s="324"/>
      <c r="G41" s="324"/>
      <c r="H41" s="324"/>
      <c r="I41" s="324"/>
      <c r="J41" s="324"/>
      <c r="K41" s="324"/>
      <c r="L41" s="324"/>
      <c r="M41" s="324"/>
      <c r="N41" s="324"/>
      <c r="O41" s="324"/>
      <c r="P41" s="324"/>
      <c r="Q41" s="324"/>
      <c r="R41" s="324"/>
      <c r="S41" s="324"/>
      <c r="T41" s="324"/>
      <c r="U41" s="324"/>
      <c r="V41" s="325"/>
      <c r="W41" s="324"/>
      <c r="X41" s="324"/>
      <c r="Y41" s="324"/>
      <c r="Z41" s="324"/>
      <c r="AA41" s="324"/>
      <c r="AB41" s="323"/>
      <c r="AC41" s="326"/>
      <c r="AD41" s="683" t="str">
        <f>Constants!E74</f>
        <v>oSub</v>
      </c>
      <c r="AE41" s="304">
        <f t="shared" si="20"/>
        <v>0</v>
      </c>
      <c r="AF41" s="299">
        <f>SUMIF(Conversion!$L$14:$L$114,$AD41,Conversion!AF$14:AF$114)</f>
        <v>0</v>
      </c>
      <c r="AG41" s="300">
        <f>SUMIF(Conversion!$L$14:$L$114,$AD41,Conversion!AG$14:AG$114)</f>
        <v>0</v>
      </c>
      <c r="AH41" s="300">
        <f>SUMIF(Conversion!$L$14:$L$114,$AD41,Conversion!AH$14:AH$114)</f>
        <v>0</v>
      </c>
      <c r="AI41" s="300">
        <f>SUMIF(Conversion!$L$14:$L$114,$AD41,Conversion!AI$14:AI$114)</f>
        <v>0</v>
      </c>
      <c r="AJ41" s="300">
        <f>SUMIF(Conversion!$L$14:$L$114,$AD41,Conversion!AJ$14:AJ$114)</f>
        <v>0</v>
      </c>
      <c r="AK41" s="300">
        <f>SUMIF(Conversion!$L$14:$L$114,$AD41,Conversion!AK$14:AK$114)</f>
        <v>0</v>
      </c>
      <c r="AL41" s="300">
        <f>SUMIF(Conversion!$L$14:$L$114,$AD41,Conversion!AL$14:AL$114)</f>
        <v>0</v>
      </c>
      <c r="AM41" s="300">
        <f>SUMIF(Conversion!$L$14:$L$114,$AD41,Conversion!AM$14:AM$114)</f>
        <v>0</v>
      </c>
      <c r="AN41" s="300">
        <f>SUMIF(Conversion!$L$14:$L$114,$AD41,Conversion!AN$14:AN$114)</f>
        <v>0</v>
      </c>
      <c r="AO41" s="300">
        <f>SUMIF(Conversion!$L$14:$L$114,$AD41,Conversion!AO$14:AO$114)</f>
        <v>0</v>
      </c>
      <c r="AP41" s="300">
        <f>SUMIF(Conversion!$L$14:$L$114,$AD41,Conversion!AP$14:AP$114)</f>
        <v>0</v>
      </c>
      <c r="AQ41" s="300">
        <f>SUMIF(Conversion!$L$14:$L$114,$AD41,Conversion!AQ$14:AQ$114)</f>
        <v>0</v>
      </c>
      <c r="AR41" s="300">
        <f>SUMIF(Conversion!$L$14:$L$114,$AD41,Conversion!AR$14:AR$114)</f>
        <v>0</v>
      </c>
      <c r="AS41" s="300">
        <f>SUMIF(Conversion!$L$14:$L$114,$AD41,Conversion!AS$14:AS$114)</f>
        <v>0</v>
      </c>
      <c r="AT41" s="300">
        <f>SUMIF(Conversion!$L$14:$L$114,$AD41,Conversion!AT$14:AT$114)</f>
        <v>0</v>
      </c>
      <c r="AU41" s="300">
        <f>SUMIF(Conversion!$L$14:$L$114,$AD41,Conversion!AU$14:AU$114)</f>
        <v>0</v>
      </c>
      <c r="AV41" s="300">
        <f>SUMIF(Conversion!$L$14:$L$114,$AD41,Conversion!AV$14:AV$114)</f>
        <v>0</v>
      </c>
      <c r="AW41" s="300">
        <f>SUMIF(Conversion!$L$14:$L$114,$AD41,Conversion!AW$14:AW$114)</f>
        <v>0</v>
      </c>
      <c r="AX41" s="300">
        <f>SUMIF(Conversion!$L$14:$L$114,$AD41,Conversion!AX$14:AX$114)</f>
        <v>0</v>
      </c>
      <c r="AY41" s="300">
        <f>SUMIF(Conversion!$L$14:$L$114,$AD41,Conversion!AY$14:AY$114)</f>
        <v>0</v>
      </c>
      <c r="AZ41" s="300">
        <f>SUMIF(Conversion!$L$14:$L$114,$AD41,Conversion!AZ$14:AZ$114)</f>
        <v>0</v>
      </c>
      <c r="BA41" s="300">
        <f>SUMIF(Conversion!$L$14:$L$114,$AD41,Conversion!BA$14:BA$114)</f>
        <v>0</v>
      </c>
      <c r="BB41" s="300">
        <f>SUMIF(Conversion!$L$14:$L$114,$AD41,Conversion!BB$14:BB$114)</f>
        <v>0</v>
      </c>
      <c r="BC41" s="300">
        <f>SUMIF(Conversion!$L$14:$L$114,$AD41,Conversion!BC$14:BC$114)</f>
        <v>0</v>
      </c>
      <c r="BD41" s="300">
        <f>SUMIF(Conversion!$L$14:$L$114,$AD41,Conversion!BD$14:BD$114)</f>
        <v>0</v>
      </c>
      <c r="BE41" s="300">
        <f>SUMIF(Conversion!$L$14:$L$114,$AD41,Conversion!BE$14:BE$114)</f>
        <v>0</v>
      </c>
      <c r="BF41" s="300">
        <f>SUMIF(Conversion!$L$14:$L$114,$AD41,Conversion!BF$14:BF$114)</f>
        <v>0</v>
      </c>
      <c r="BG41" s="300">
        <f>SUMIF(Conversion!$L$14:$L$114,$AD41,Conversion!BG$14:BG$114)</f>
        <v>0</v>
      </c>
      <c r="BH41" s="300">
        <f>SUMIF(Conversion!$L$14:$L$114,$AD41,Conversion!BH$14:BH$114)</f>
        <v>0</v>
      </c>
      <c r="BI41" s="300">
        <f>SUMIF(Conversion!$L$14:$L$114,$AD41,Conversion!BI$14:BI$114)</f>
        <v>0</v>
      </c>
      <c r="BJ41" s="300">
        <f>SUMIF(Conversion!$L$14:$L$114,$AD41,Conversion!BJ$14:BJ$114)</f>
        <v>0</v>
      </c>
      <c r="BK41" s="300">
        <f>SUMIF(Conversion!$L$14:$L$114,$AD41,Conversion!BK$14:BK$114)</f>
        <v>0</v>
      </c>
      <c r="BL41" s="300">
        <f>SUMIF(Conversion!$L$14:$L$114,$AD41,Conversion!BL$14:BL$114)</f>
        <v>0</v>
      </c>
      <c r="BM41" s="300">
        <f>SUMIF(Conversion!$L$14:$L$114,$AD41,Conversion!BM$14:BM$114)</f>
        <v>0</v>
      </c>
      <c r="BN41" s="300">
        <f>SUMIF(Conversion!$L$14:$L$114,$AD41,Conversion!BN$14:BN$114)</f>
        <v>0</v>
      </c>
      <c r="BO41" s="300">
        <f>SUMIF(Conversion!$L$14:$L$114,$AD41,Conversion!BO$14:BO$114)</f>
        <v>0</v>
      </c>
      <c r="BP41" s="300">
        <f>SUMIF(Conversion!$L$14:$L$114,$AD41,Conversion!BP$14:BP$114)</f>
        <v>0</v>
      </c>
      <c r="BQ41" s="300">
        <f>SUMIF(Conversion!$L$14:$L$114,$AD41,Conversion!BQ$14:BQ$114)</f>
        <v>0</v>
      </c>
      <c r="BR41" s="300">
        <f>SUMIF(Conversion!$L$14:$L$114,$AD41,Conversion!BR$14:BR$114)</f>
        <v>0</v>
      </c>
      <c r="BS41" s="300">
        <f>SUMIF(Conversion!$L$14:$L$114,$AD41,Conversion!BS$14:BS$114)</f>
        <v>0</v>
      </c>
      <c r="BT41" s="300">
        <f>SUMIF(Conversion!$L$14:$L$114,$AD41,Conversion!BT$14:BT$114)</f>
        <v>0</v>
      </c>
      <c r="BU41" s="300">
        <f>SUMIF(Conversion!$L$14:$L$114,$AD41,Conversion!BU$14:BU$114)</f>
        <v>0</v>
      </c>
      <c r="BV41" s="300">
        <f>SUMIF(Conversion!$L$14:$L$114,$AD41,Conversion!BV$14:BV$114)</f>
        <v>0</v>
      </c>
      <c r="BW41" s="300">
        <f>SUMIF(Conversion!$L$14:$L$114,$AD41,Conversion!BW$14:BW$114)</f>
        <v>0</v>
      </c>
      <c r="BX41" s="300">
        <f>SUMIF(Conversion!$L$14:$L$114,$AD41,Conversion!BX$14:BX$114)</f>
        <v>0</v>
      </c>
      <c r="BY41" s="300">
        <f>SUMIF(Conversion!$L$14:$L$114,$AD41,Conversion!BY$14:BY$114)</f>
        <v>0</v>
      </c>
      <c r="BZ41" s="300">
        <f>SUMIF(Conversion!$L$14:$L$114,$AD41,Conversion!BZ$14:BZ$114)</f>
        <v>0</v>
      </c>
      <c r="CA41" s="300">
        <f>SUMIF(Conversion!$L$14:$L$114,$AD41,Conversion!CA$14:CA$114)</f>
        <v>0</v>
      </c>
      <c r="CB41" s="300">
        <f>SUMIF(Conversion!$L$14:$L$114,$AD41,Conversion!CB$14:CB$114)</f>
        <v>0</v>
      </c>
      <c r="CC41" s="300">
        <f>SUMIF(Conversion!$L$14:$L$114,$AD41,Conversion!CC$14:CC$114)</f>
        <v>0</v>
      </c>
      <c r="CD41" s="300">
        <f>SUMIF(Conversion!$L$14:$L$114,$AD41,Conversion!CD$14:CD$114)</f>
        <v>0</v>
      </c>
      <c r="CE41" s="300">
        <f>SUMIF(Conversion!$L$14:$L$114,$AD41,Conversion!CE$14:CE$114)</f>
        <v>0</v>
      </c>
      <c r="CF41" s="300">
        <f>SUMIF(Conversion!$L$14:$L$114,$AD41,Conversion!CF$14:CF$114)</f>
        <v>0</v>
      </c>
      <c r="CG41" s="300">
        <f>SUMIF(Conversion!$L$14:$L$114,$AD41,Conversion!CG$14:CG$114)</f>
        <v>0</v>
      </c>
      <c r="CH41" s="300">
        <f>SUMIF(Conversion!$L$14:$L$114,$AD41,Conversion!CH$14:CH$114)</f>
        <v>0</v>
      </c>
      <c r="CI41" s="300">
        <f>SUMIF(Conversion!$L$14:$L$114,$AD41,Conversion!CI$14:CI$114)</f>
        <v>0</v>
      </c>
      <c r="CJ41" s="300">
        <f>SUMIF(Conversion!$L$14:$L$114,$AD41,Conversion!CJ$14:CJ$114)</f>
        <v>0</v>
      </c>
      <c r="CK41" s="300">
        <f>SUMIF(Conversion!$L$14:$L$114,$AD41,Conversion!CK$14:CK$114)</f>
        <v>0</v>
      </c>
      <c r="CL41" s="300">
        <f>SUMIF(Conversion!$L$14:$L$114,$AD41,Conversion!CL$14:CL$114)</f>
        <v>0</v>
      </c>
      <c r="CM41" s="300">
        <f>SUMIF(Conversion!$L$14:$L$114,$AD41,Conversion!CM$14:CM$114)</f>
        <v>0</v>
      </c>
      <c r="CN41" s="300">
        <f>SUMIF(Conversion!$L$14:$L$114,$AD41,Conversion!CN$14:CN$114)</f>
        <v>0</v>
      </c>
      <c r="CO41" s="300">
        <f>SUMIF(Conversion!$L$14:$L$114,$AD41,Conversion!CO$14:CO$114)</f>
        <v>0</v>
      </c>
      <c r="CP41" s="300">
        <f>SUMIF(Conversion!$L$14:$L$114,$AD41,Conversion!CP$14:CP$114)</f>
        <v>0</v>
      </c>
      <c r="CQ41" s="300">
        <f>SUMIF(Conversion!$L$14:$L$114,$AD41,Conversion!CQ$14:CQ$114)</f>
        <v>0</v>
      </c>
      <c r="CR41" s="300">
        <f>SUMIF(Conversion!$L$14:$L$114,$AD41,Conversion!CR$14:CR$114)</f>
        <v>0</v>
      </c>
      <c r="CS41" s="300">
        <f>SUMIF(Conversion!$L$14:$L$114,$AD41,Conversion!CS$14:CS$114)</f>
        <v>0</v>
      </c>
      <c r="CT41" s="300">
        <f>SUMIF(Conversion!$L$14:$L$114,$AD41,Conversion!CT$14:CT$114)</f>
        <v>0</v>
      </c>
      <c r="CU41" s="300">
        <f>SUMIF(Conversion!$L$14:$L$114,$AD41,Conversion!CU$14:CU$114)</f>
        <v>0</v>
      </c>
      <c r="CV41" s="300">
        <f>SUMIF(Conversion!$L$14:$L$114,$AD41,Conversion!CV$14:CV$114)</f>
        <v>0</v>
      </c>
      <c r="CW41" s="300">
        <f>SUMIF(Conversion!$L$14:$L$114,$AD41,Conversion!CW$14:CW$114)</f>
        <v>0</v>
      </c>
      <c r="CX41" s="300">
        <f>SUMIF(Conversion!$L$14:$L$114,$AD41,Conversion!CX$14:CX$114)</f>
        <v>0</v>
      </c>
      <c r="CY41" s="300">
        <f>SUMIF(Conversion!$L$14:$L$114,$AD41,Conversion!CY$14:CY$114)</f>
        <v>0</v>
      </c>
      <c r="CZ41" s="300">
        <f>SUMIF(Conversion!$L$14:$L$114,$AD41,Conversion!CZ$14:CZ$114)</f>
        <v>0</v>
      </c>
      <c r="DA41" s="300">
        <f>SUMIF(Conversion!$L$14:$L$114,$AD41,Conversion!DA$14:DA$114)</f>
        <v>0</v>
      </c>
      <c r="DB41" s="300">
        <f>SUMIF(Conversion!$L$14:$L$114,$AD41,Conversion!DB$14:DB$114)</f>
        <v>0</v>
      </c>
      <c r="DC41" s="300">
        <f>SUMIF(Conversion!$L$14:$L$114,$AD41,Conversion!DC$14:DC$114)</f>
        <v>0</v>
      </c>
      <c r="DD41" s="300">
        <f>SUMIF(Conversion!$L$14:$L$114,$AD41,Conversion!DD$14:DD$114)</f>
        <v>0</v>
      </c>
      <c r="DE41" s="300">
        <f>SUMIF(Conversion!$L$14:$L$114,$AD41,Conversion!DE$14:DE$114)</f>
        <v>0</v>
      </c>
      <c r="DF41" s="300">
        <f>SUMIF(Conversion!$L$14:$L$114,$AD41,Conversion!DF$14:DF$114)</f>
        <v>0</v>
      </c>
      <c r="DG41" s="300">
        <f>SUMIF(Conversion!$L$14:$L$114,$AD41,Conversion!DG$14:DG$114)</f>
        <v>0</v>
      </c>
      <c r="DH41" s="300">
        <f>SUMIF(Conversion!$L$14:$L$114,$AD41,Conversion!DH$14:DH$114)</f>
        <v>0</v>
      </c>
      <c r="DI41" s="300">
        <f>SUMIF(Conversion!$L$14:$L$114,$AD41,Conversion!DI$14:DI$114)</f>
        <v>0</v>
      </c>
      <c r="DJ41" s="300">
        <f>SUMIF(Conversion!$L$14:$L$114,$AD41,Conversion!DJ$14:DJ$114)</f>
        <v>0</v>
      </c>
      <c r="DK41" s="300">
        <f>SUMIF(Conversion!$L$14:$L$114,$AD41,Conversion!DK$14:DK$114)</f>
        <v>0</v>
      </c>
      <c r="DL41" s="300">
        <f>SUMIF(Conversion!$L$14:$L$114,$AD41,Conversion!DL$14:DL$114)</f>
        <v>0</v>
      </c>
      <c r="DM41" s="300">
        <f>SUMIF(Conversion!$L$14:$L$114,$AD41,Conversion!DM$14:DM$114)</f>
        <v>0</v>
      </c>
      <c r="DN41" s="300">
        <f>SUMIF(Conversion!$L$14:$L$114,$AD41,Conversion!DN$14:DN$114)</f>
        <v>0</v>
      </c>
      <c r="DO41" s="300">
        <f>SUMIF(Conversion!$L$14:$L$114,$AD41,Conversion!DO$14:DO$114)</f>
        <v>0</v>
      </c>
      <c r="DP41" s="300">
        <f>SUMIF(Conversion!$L$14:$L$114,$AD41,Conversion!DP$14:DP$114)</f>
        <v>0</v>
      </c>
      <c r="DQ41" s="300">
        <f>SUMIF(Conversion!$L$14:$L$114,$AD41,Conversion!DQ$14:DQ$114)</f>
        <v>0</v>
      </c>
      <c r="DR41" s="300">
        <f>SUMIF(Conversion!$L$14:$L$114,$AD41,Conversion!DR$14:DR$114)</f>
        <v>0</v>
      </c>
      <c r="DS41" s="300">
        <f>SUMIF(Conversion!$L$14:$L$114,$AD41,Conversion!DS$14:DS$114)</f>
        <v>0</v>
      </c>
      <c r="DT41" s="300">
        <f>SUMIF(Conversion!$L$14:$L$114,$AD41,Conversion!DT$14:DT$114)</f>
        <v>0</v>
      </c>
      <c r="DU41" s="300">
        <f>SUMIF(Conversion!$L$14:$L$114,$AD41,Conversion!DU$14:DU$114)</f>
        <v>0</v>
      </c>
      <c r="DV41" s="300">
        <f>SUMIF(Conversion!$L$14:$L$114,$AD41,Conversion!DV$14:DV$114)</f>
        <v>0</v>
      </c>
      <c r="DW41" s="300">
        <f>SUMIF(Conversion!$L$14:$L$114,$AD41,Conversion!DW$14:DW$114)</f>
        <v>0</v>
      </c>
      <c r="DX41" s="300">
        <f>SUMIF(Conversion!$L$14:$L$114,$AD41,Conversion!DX$14:DX$114)</f>
        <v>0</v>
      </c>
      <c r="DY41" s="300">
        <f>SUMIF(Conversion!$L$14:$L$114,$AD41,Conversion!DY$14:DY$114)</f>
        <v>0</v>
      </c>
      <c r="DZ41" s="300">
        <f>SUMIF(Conversion!$L$14:$L$114,$AD41,Conversion!DZ$14:DZ$114)</f>
        <v>0</v>
      </c>
      <c r="EA41" s="300">
        <f>SUMIF(Conversion!$L$14:$L$114,$AD41,Conversion!EA$14:EA$114)</f>
        <v>0</v>
      </c>
      <c r="EB41" s="300">
        <f>SUMIF(Conversion!$L$14:$L$114,$AD41,Conversion!EB$14:EB$114)</f>
        <v>0</v>
      </c>
      <c r="EC41" s="300">
        <f>SUMIF(Conversion!$L$14:$L$114,$AD41,Conversion!EC$14:EC$114)</f>
        <v>0</v>
      </c>
      <c r="ED41" s="300">
        <f>SUMIF(Conversion!$L$14:$L$114,$AD41,Conversion!ED$14:ED$114)</f>
        <v>0</v>
      </c>
      <c r="EE41" s="300">
        <f>SUMIF(Conversion!$L$14:$L$114,$AD41,Conversion!EE$14:EE$114)</f>
        <v>0</v>
      </c>
      <c r="EF41" s="300">
        <f>SUMIF(Conversion!$L$14:$L$114,$AD41,Conversion!EF$14:EF$114)</f>
        <v>0</v>
      </c>
      <c r="EG41" s="300">
        <f>SUMIF(Conversion!$L$14:$L$114,$AD41,Conversion!EG$14:EG$114)</f>
        <v>0</v>
      </c>
      <c r="EH41" s="300">
        <f>SUMIF(Conversion!$L$14:$L$114,$AD41,Conversion!EH$14:EH$114)</f>
        <v>0</v>
      </c>
      <c r="EI41" s="300">
        <f>SUMIF(Conversion!$L$14:$L$114,$AD41,Conversion!EI$14:EI$114)</f>
        <v>0</v>
      </c>
      <c r="EJ41" s="300">
        <f>SUMIF(Conversion!$L$14:$L$114,$AD41,Conversion!EJ$14:EJ$114)</f>
        <v>0</v>
      </c>
      <c r="EK41" s="300">
        <f>SUMIF(Conversion!$L$14:$L$114,$AD41,Conversion!EK$14:EK$114)</f>
        <v>0</v>
      </c>
      <c r="EL41" s="300">
        <f>SUMIF(Conversion!$L$14:$L$114,$AD41,Conversion!EL$14:EL$114)</f>
        <v>0</v>
      </c>
      <c r="EM41" s="300">
        <f>SUMIF(Conversion!$L$14:$L$114,$AD41,Conversion!EM$14:EM$114)</f>
        <v>0</v>
      </c>
      <c r="EN41" s="300">
        <f>SUMIF(Conversion!$L$14:$L$114,$AD41,Conversion!EN$14:EN$114)</f>
        <v>0</v>
      </c>
      <c r="EO41" s="300">
        <f>SUMIF(Conversion!$L$14:$L$114,$AD41,Conversion!EO$14:EO$114)</f>
        <v>0</v>
      </c>
      <c r="EP41" s="300">
        <f>SUMIF(Conversion!$L$14:$L$114,$AD41,Conversion!EP$14:EP$114)</f>
        <v>0</v>
      </c>
      <c r="EQ41" s="300">
        <f>SUMIF(Conversion!$L$14:$L$114,$AD41,Conversion!EQ$14:EQ$114)</f>
        <v>0</v>
      </c>
      <c r="ER41" s="300">
        <f>SUMIF(Conversion!$L$14:$L$114,$AD41,Conversion!ER$14:ER$114)</f>
        <v>0</v>
      </c>
      <c r="ES41" s="300">
        <f>SUMIF(Conversion!$L$14:$L$114,$AD41,Conversion!ES$14:ES$114)</f>
        <v>0</v>
      </c>
      <c r="ET41" s="300">
        <f>SUMIF(Conversion!$L$14:$L$114,$AD41,Conversion!ET$14:ET$114)</f>
        <v>0</v>
      </c>
      <c r="EU41" s="300">
        <f>SUMIF(Conversion!$L$14:$L$114,$AD41,Conversion!EU$14:EU$114)</f>
        <v>0</v>
      </c>
      <c r="EV41" s="300">
        <f>SUMIF(Conversion!$L$14:$L$114,$AD41,Conversion!EV$14:EV$114)</f>
        <v>0</v>
      </c>
      <c r="EW41" s="300">
        <f>SUMIF(Conversion!$L$14:$L$114,$AD41,Conversion!EW$14:EW$114)</f>
        <v>0</v>
      </c>
      <c r="EX41" s="300">
        <f>SUMIF(Conversion!$L$14:$L$114,$AD41,Conversion!EX$14:EX$114)</f>
        <v>0</v>
      </c>
      <c r="EY41" s="261"/>
      <c r="EZ41" s="87"/>
      <c r="FB41" s="261"/>
    </row>
    <row r="42" spans="1:158" ht="12.75" hidden="1" customHeight="1" outlineLevel="2">
      <c r="A42" s="303">
        <v>27</v>
      </c>
      <c r="B42" s="303"/>
      <c r="C42" s="892" t="str">
        <f>Constants!F75</f>
        <v>on-Other (specify)</v>
      </c>
      <c r="E42" s="323"/>
      <c r="F42" s="324"/>
      <c r="G42" s="324"/>
      <c r="H42" s="324"/>
      <c r="I42" s="324"/>
      <c r="J42" s="324"/>
      <c r="K42" s="324"/>
      <c r="L42" s="324"/>
      <c r="M42" s="324"/>
      <c r="N42" s="324"/>
      <c r="O42" s="324"/>
      <c r="P42" s="324"/>
      <c r="Q42" s="324"/>
      <c r="R42" s="324"/>
      <c r="S42" s="324"/>
      <c r="T42" s="324"/>
      <c r="U42" s="324"/>
      <c r="V42" s="325"/>
      <c r="W42" s="324"/>
      <c r="X42" s="324"/>
      <c r="Y42" s="324"/>
      <c r="Z42" s="324"/>
      <c r="AA42" s="324"/>
      <c r="AB42" s="323"/>
      <c r="AC42" s="326"/>
      <c r="AD42" s="683" t="str">
        <f>Constants!E75</f>
        <v>oZ</v>
      </c>
      <c r="AE42" s="304">
        <f t="shared" si="20"/>
        <v>0</v>
      </c>
      <c r="AF42" s="299">
        <f>SUMIF(Conversion!$L$14:$L$114,$AD42,Conversion!AF$14:AF$114)</f>
        <v>0</v>
      </c>
      <c r="AG42" s="300">
        <f>SUMIF(Conversion!$L$14:$L$114,$AD42,Conversion!AG$14:AG$114)</f>
        <v>0</v>
      </c>
      <c r="AH42" s="300">
        <f>SUMIF(Conversion!$L$14:$L$114,$AD42,Conversion!AH$14:AH$114)</f>
        <v>0</v>
      </c>
      <c r="AI42" s="300">
        <f>SUMIF(Conversion!$L$14:$L$114,$AD42,Conversion!AI$14:AI$114)</f>
        <v>0</v>
      </c>
      <c r="AJ42" s="300">
        <f>SUMIF(Conversion!$L$14:$L$114,$AD42,Conversion!AJ$14:AJ$114)</f>
        <v>0</v>
      </c>
      <c r="AK42" s="300">
        <f>SUMIF(Conversion!$L$14:$L$114,$AD42,Conversion!AK$14:AK$114)</f>
        <v>0</v>
      </c>
      <c r="AL42" s="300">
        <f>SUMIF(Conversion!$L$14:$L$114,$AD42,Conversion!AL$14:AL$114)</f>
        <v>0</v>
      </c>
      <c r="AM42" s="300">
        <f>SUMIF(Conversion!$L$14:$L$114,$AD42,Conversion!AM$14:AM$114)</f>
        <v>0</v>
      </c>
      <c r="AN42" s="300">
        <f>SUMIF(Conversion!$L$14:$L$114,$AD42,Conversion!AN$14:AN$114)</f>
        <v>0</v>
      </c>
      <c r="AO42" s="300">
        <f>SUMIF(Conversion!$L$14:$L$114,$AD42,Conversion!AO$14:AO$114)</f>
        <v>0</v>
      </c>
      <c r="AP42" s="300">
        <f>SUMIF(Conversion!$L$14:$L$114,$AD42,Conversion!AP$14:AP$114)</f>
        <v>0</v>
      </c>
      <c r="AQ42" s="300">
        <f>SUMIF(Conversion!$L$14:$L$114,$AD42,Conversion!AQ$14:AQ$114)</f>
        <v>0</v>
      </c>
      <c r="AR42" s="300">
        <f>SUMIF(Conversion!$L$14:$L$114,$AD42,Conversion!AR$14:AR$114)</f>
        <v>0</v>
      </c>
      <c r="AS42" s="300">
        <f>SUMIF(Conversion!$L$14:$L$114,$AD42,Conversion!AS$14:AS$114)</f>
        <v>0</v>
      </c>
      <c r="AT42" s="300">
        <f>SUMIF(Conversion!$L$14:$L$114,$AD42,Conversion!AT$14:AT$114)</f>
        <v>0</v>
      </c>
      <c r="AU42" s="300">
        <f>SUMIF(Conversion!$L$14:$L$114,$AD42,Conversion!AU$14:AU$114)</f>
        <v>0</v>
      </c>
      <c r="AV42" s="300">
        <f>SUMIF(Conversion!$L$14:$L$114,$AD42,Conversion!AV$14:AV$114)</f>
        <v>0</v>
      </c>
      <c r="AW42" s="300">
        <f>SUMIF(Conversion!$L$14:$L$114,$AD42,Conversion!AW$14:AW$114)</f>
        <v>0</v>
      </c>
      <c r="AX42" s="300">
        <f>SUMIF(Conversion!$L$14:$L$114,$AD42,Conversion!AX$14:AX$114)</f>
        <v>0</v>
      </c>
      <c r="AY42" s="300">
        <f>SUMIF(Conversion!$L$14:$L$114,$AD42,Conversion!AY$14:AY$114)</f>
        <v>0</v>
      </c>
      <c r="AZ42" s="300">
        <f>SUMIF(Conversion!$L$14:$L$114,$AD42,Conversion!AZ$14:AZ$114)</f>
        <v>0</v>
      </c>
      <c r="BA42" s="300">
        <f>SUMIF(Conversion!$L$14:$L$114,$AD42,Conversion!BA$14:BA$114)</f>
        <v>0</v>
      </c>
      <c r="BB42" s="300">
        <f>SUMIF(Conversion!$L$14:$L$114,$AD42,Conversion!BB$14:BB$114)</f>
        <v>0</v>
      </c>
      <c r="BC42" s="300">
        <f>SUMIF(Conversion!$L$14:$L$114,$AD42,Conversion!BC$14:BC$114)</f>
        <v>0</v>
      </c>
      <c r="BD42" s="300">
        <f>SUMIF(Conversion!$L$14:$L$114,$AD42,Conversion!BD$14:BD$114)</f>
        <v>0</v>
      </c>
      <c r="BE42" s="300">
        <f>SUMIF(Conversion!$L$14:$L$114,$AD42,Conversion!BE$14:BE$114)</f>
        <v>0</v>
      </c>
      <c r="BF42" s="300">
        <f>SUMIF(Conversion!$L$14:$L$114,$AD42,Conversion!BF$14:BF$114)</f>
        <v>0</v>
      </c>
      <c r="BG42" s="300">
        <f>SUMIF(Conversion!$L$14:$L$114,$AD42,Conversion!BG$14:BG$114)</f>
        <v>0</v>
      </c>
      <c r="BH42" s="300">
        <f>SUMIF(Conversion!$L$14:$L$114,$AD42,Conversion!BH$14:BH$114)</f>
        <v>0</v>
      </c>
      <c r="BI42" s="300">
        <f>SUMIF(Conversion!$L$14:$L$114,$AD42,Conversion!BI$14:BI$114)</f>
        <v>0</v>
      </c>
      <c r="BJ42" s="300">
        <f>SUMIF(Conversion!$L$14:$L$114,$AD42,Conversion!BJ$14:BJ$114)</f>
        <v>0</v>
      </c>
      <c r="BK42" s="300">
        <f>SUMIF(Conversion!$L$14:$L$114,$AD42,Conversion!BK$14:BK$114)</f>
        <v>0</v>
      </c>
      <c r="BL42" s="300">
        <f>SUMIF(Conversion!$L$14:$L$114,$AD42,Conversion!BL$14:BL$114)</f>
        <v>0</v>
      </c>
      <c r="BM42" s="300">
        <f>SUMIF(Conversion!$L$14:$L$114,$AD42,Conversion!BM$14:BM$114)</f>
        <v>0</v>
      </c>
      <c r="BN42" s="300">
        <f>SUMIF(Conversion!$L$14:$L$114,$AD42,Conversion!BN$14:BN$114)</f>
        <v>0</v>
      </c>
      <c r="BO42" s="300">
        <f>SUMIF(Conversion!$L$14:$L$114,$AD42,Conversion!BO$14:BO$114)</f>
        <v>0</v>
      </c>
      <c r="BP42" s="300">
        <f>SUMIF(Conversion!$L$14:$L$114,$AD42,Conversion!BP$14:BP$114)</f>
        <v>0</v>
      </c>
      <c r="BQ42" s="300">
        <f>SUMIF(Conversion!$L$14:$L$114,$AD42,Conversion!BQ$14:BQ$114)</f>
        <v>0</v>
      </c>
      <c r="BR42" s="300">
        <f>SUMIF(Conversion!$L$14:$L$114,$AD42,Conversion!BR$14:BR$114)</f>
        <v>0</v>
      </c>
      <c r="BS42" s="300">
        <f>SUMIF(Conversion!$L$14:$L$114,$AD42,Conversion!BS$14:BS$114)</f>
        <v>0</v>
      </c>
      <c r="BT42" s="300">
        <f>SUMIF(Conversion!$L$14:$L$114,$AD42,Conversion!BT$14:BT$114)</f>
        <v>0</v>
      </c>
      <c r="BU42" s="300">
        <f>SUMIF(Conversion!$L$14:$L$114,$AD42,Conversion!BU$14:BU$114)</f>
        <v>0</v>
      </c>
      <c r="BV42" s="300">
        <f>SUMIF(Conversion!$L$14:$L$114,$AD42,Conversion!BV$14:BV$114)</f>
        <v>0</v>
      </c>
      <c r="BW42" s="300">
        <f>SUMIF(Conversion!$L$14:$L$114,$AD42,Conversion!BW$14:BW$114)</f>
        <v>0</v>
      </c>
      <c r="BX42" s="300">
        <f>SUMIF(Conversion!$L$14:$L$114,$AD42,Conversion!BX$14:BX$114)</f>
        <v>0</v>
      </c>
      <c r="BY42" s="300">
        <f>SUMIF(Conversion!$L$14:$L$114,$AD42,Conversion!BY$14:BY$114)</f>
        <v>0</v>
      </c>
      <c r="BZ42" s="300">
        <f>SUMIF(Conversion!$L$14:$L$114,$AD42,Conversion!BZ$14:BZ$114)</f>
        <v>0</v>
      </c>
      <c r="CA42" s="300">
        <f>SUMIF(Conversion!$L$14:$L$114,$AD42,Conversion!CA$14:CA$114)</f>
        <v>0</v>
      </c>
      <c r="CB42" s="300">
        <f>SUMIF(Conversion!$L$14:$L$114,$AD42,Conversion!CB$14:CB$114)</f>
        <v>0</v>
      </c>
      <c r="CC42" s="300">
        <f>SUMIF(Conversion!$L$14:$L$114,$AD42,Conversion!CC$14:CC$114)</f>
        <v>0</v>
      </c>
      <c r="CD42" s="300">
        <f>SUMIF(Conversion!$L$14:$L$114,$AD42,Conversion!CD$14:CD$114)</f>
        <v>0</v>
      </c>
      <c r="CE42" s="300">
        <f>SUMIF(Conversion!$L$14:$L$114,$AD42,Conversion!CE$14:CE$114)</f>
        <v>0</v>
      </c>
      <c r="CF42" s="300">
        <f>SUMIF(Conversion!$L$14:$L$114,$AD42,Conversion!CF$14:CF$114)</f>
        <v>0</v>
      </c>
      <c r="CG42" s="300">
        <f>SUMIF(Conversion!$L$14:$L$114,$AD42,Conversion!CG$14:CG$114)</f>
        <v>0</v>
      </c>
      <c r="CH42" s="300">
        <f>SUMIF(Conversion!$L$14:$L$114,$AD42,Conversion!CH$14:CH$114)</f>
        <v>0</v>
      </c>
      <c r="CI42" s="300">
        <f>SUMIF(Conversion!$L$14:$L$114,$AD42,Conversion!CI$14:CI$114)</f>
        <v>0</v>
      </c>
      <c r="CJ42" s="300">
        <f>SUMIF(Conversion!$L$14:$L$114,$AD42,Conversion!CJ$14:CJ$114)</f>
        <v>0</v>
      </c>
      <c r="CK42" s="300">
        <f>SUMIF(Conversion!$L$14:$L$114,$AD42,Conversion!CK$14:CK$114)</f>
        <v>0</v>
      </c>
      <c r="CL42" s="300">
        <f>SUMIF(Conversion!$L$14:$L$114,$AD42,Conversion!CL$14:CL$114)</f>
        <v>0</v>
      </c>
      <c r="CM42" s="300">
        <f>SUMIF(Conversion!$L$14:$L$114,$AD42,Conversion!CM$14:CM$114)</f>
        <v>0</v>
      </c>
      <c r="CN42" s="300">
        <f>SUMIF(Conversion!$L$14:$L$114,$AD42,Conversion!CN$14:CN$114)</f>
        <v>0</v>
      </c>
      <c r="CO42" s="300">
        <f>SUMIF(Conversion!$L$14:$L$114,$AD42,Conversion!CO$14:CO$114)</f>
        <v>0</v>
      </c>
      <c r="CP42" s="300">
        <f>SUMIF(Conversion!$L$14:$L$114,$AD42,Conversion!CP$14:CP$114)</f>
        <v>0</v>
      </c>
      <c r="CQ42" s="300">
        <f>SUMIF(Conversion!$L$14:$L$114,$AD42,Conversion!CQ$14:CQ$114)</f>
        <v>0</v>
      </c>
      <c r="CR42" s="300">
        <f>SUMIF(Conversion!$L$14:$L$114,$AD42,Conversion!CR$14:CR$114)</f>
        <v>0</v>
      </c>
      <c r="CS42" s="300">
        <f>SUMIF(Conversion!$L$14:$L$114,$AD42,Conversion!CS$14:CS$114)</f>
        <v>0</v>
      </c>
      <c r="CT42" s="300">
        <f>SUMIF(Conversion!$L$14:$L$114,$AD42,Conversion!CT$14:CT$114)</f>
        <v>0</v>
      </c>
      <c r="CU42" s="300">
        <f>SUMIF(Conversion!$L$14:$L$114,$AD42,Conversion!CU$14:CU$114)</f>
        <v>0</v>
      </c>
      <c r="CV42" s="300">
        <f>SUMIF(Conversion!$L$14:$L$114,$AD42,Conversion!CV$14:CV$114)</f>
        <v>0</v>
      </c>
      <c r="CW42" s="300">
        <f>SUMIF(Conversion!$L$14:$L$114,$AD42,Conversion!CW$14:CW$114)</f>
        <v>0</v>
      </c>
      <c r="CX42" s="300">
        <f>SUMIF(Conversion!$L$14:$L$114,$AD42,Conversion!CX$14:CX$114)</f>
        <v>0</v>
      </c>
      <c r="CY42" s="300">
        <f>SUMIF(Conversion!$L$14:$L$114,$AD42,Conversion!CY$14:CY$114)</f>
        <v>0</v>
      </c>
      <c r="CZ42" s="300">
        <f>SUMIF(Conversion!$L$14:$L$114,$AD42,Conversion!CZ$14:CZ$114)</f>
        <v>0</v>
      </c>
      <c r="DA42" s="300">
        <f>SUMIF(Conversion!$L$14:$L$114,$AD42,Conversion!DA$14:DA$114)</f>
        <v>0</v>
      </c>
      <c r="DB42" s="300">
        <f>SUMIF(Conversion!$L$14:$L$114,$AD42,Conversion!DB$14:DB$114)</f>
        <v>0</v>
      </c>
      <c r="DC42" s="300">
        <f>SUMIF(Conversion!$L$14:$L$114,$AD42,Conversion!DC$14:DC$114)</f>
        <v>0</v>
      </c>
      <c r="DD42" s="300">
        <f>SUMIF(Conversion!$L$14:$L$114,$AD42,Conversion!DD$14:DD$114)</f>
        <v>0</v>
      </c>
      <c r="DE42" s="300">
        <f>SUMIF(Conversion!$L$14:$L$114,$AD42,Conversion!DE$14:DE$114)</f>
        <v>0</v>
      </c>
      <c r="DF42" s="300">
        <f>SUMIF(Conversion!$L$14:$L$114,$AD42,Conversion!DF$14:DF$114)</f>
        <v>0</v>
      </c>
      <c r="DG42" s="300">
        <f>SUMIF(Conversion!$L$14:$L$114,$AD42,Conversion!DG$14:DG$114)</f>
        <v>0</v>
      </c>
      <c r="DH42" s="300">
        <f>SUMIF(Conversion!$L$14:$L$114,$AD42,Conversion!DH$14:DH$114)</f>
        <v>0</v>
      </c>
      <c r="DI42" s="300">
        <f>SUMIF(Conversion!$L$14:$L$114,$AD42,Conversion!DI$14:DI$114)</f>
        <v>0</v>
      </c>
      <c r="DJ42" s="300">
        <f>SUMIF(Conversion!$L$14:$L$114,$AD42,Conversion!DJ$14:DJ$114)</f>
        <v>0</v>
      </c>
      <c r="DK42" s="300">
        <f>SUMIF(Conversion!$L$14:$L$114,$AD42,Conversion!DK$14:DK$114)</f>
        <v>0</v>
      </c>
      <c r="DL42" s="300">
        <f>SUMIF(Conversion!$L$14:$L$114,$AD42,Conversion!DL$14:DL$114)</f>
        <v>0</v>
      </c>
      <c r="DM42" s="300">
        <f>SUMIF(Conversion!$L$14:$L$114,$AD42,Conversion!DM$14:DM$114)</f>
        <v>0</v>
      </c>
      <c r="DN42" s="300">
        <f>SUMIF(Conversion!$L$14:$L$114,$AD42,Conversion!DN$14:DN$114)</f>
        <v>0</v>
      </c>
      <c r="DO42" s="300">
        <f>SUMIF(Conversion!$L$14:$L$114,$AD42,Conversion!DO$14:DO$114)</f>
        <v>0</v>
      </c>
      <c r="DP42" s="300">
        <f>SUMIF(Conversion!$L$14:$L$114,$AD42,Conversion!DP$14:DP$114)</f>
        <v>0</v>
      </c>
      <c r="DQ42" s="300">
        <f>SUMIF(Conversion!$L$14:$L$114,$AD42,Conversion!DQ$14:DQ$114)</f>
        <v>0</v>
      </c>
      <c r="DR42" s="300">
        <f>SUMIF(Conversion!$L$14:$L$114,$AD42,Conversion!DR$14:DR$114)</f>
        <v>0</v>
      </c>
      <c r="DS42" s="300">
        <f>SUMIF(Conversion!$L$14:$L$114,$AD42,Conversion!DS$14:DS$114)</f>
        <v>0</v>
      </c>
      <c r="DT42" s="300">
        <f>SUMIF(Conversion!$L$14:$L$114,$AD42,Conversion!DT$14:DT$114)</f>
        <v>0</v>
      </c>
      <c r="DU42" s="300">
        <f>SUMIF(Conversion!$L$14:$L$114,$AD42,Conversion!DU$14:DU$114)</f>
        <v>0</v>
      </c>
      <c r="DV42" s="300">
        <f>SUMIF(Conversion!$L$14:$L$114,$AD42,Conversion!DV$14:DV$114)</f>
        <v>0</v>
      </c>
      <c r="DW42" s="300">
        <f>SUMIF(Conversion!$L$14:$L$114,$AD42,Conversion!DW$14:DW$114)</f>
        <v>0</v>
      </c>
      <c r="DX42" s="300">
        <f>SUMIF(Conversion!$L$14:$L$114,$AD42,Conversion!DX$14:DX$114)</f>
        <v>0</v>
      </c>
      <c r="DY42" s="300">
        <f>SUMIF(Conversion!$L$14:$L$114,$AD42,Conversion!DY$14:DY$114)</f>
        <v>0</v>
      </c>
      <c r="DZ42" s="300">
        <f>SUMIF(Conversion!$L$14:$L$114,$AD42,Conversion!DZ$14:DZ$114)</f>
        <v>0</v>
      </c>
      <c r="EA42" s="300">
        <f>SUMIF(Conversion!$L$14:$L$114,$AD42,Conversion!EA$14:EA$114)</f>
        <v>0</v>
      </c>
      <c r="EB42" s="300">
        <f>SUMIF(Conversion!$L$14:$L$114,$AD42,Conversion!EB$14:EB$114)</f>
        <v>0</v>
      </c>
      <c r="EC42" s="300">
        <f>SUMIF(Conversion!$L$14:$L$114,$AD42,Conversion!EC$14:EC$114)</f>
        <v>0</v>
      </c>
      <c r="ED42" s="300">
        <f>SUMIF(Conversion!$L$14:$L$114,$AD42,Conversion!ED$14:ED$114)</f>
        <v>0</v>
      </c>
      <c r="EE42" s="300">
        <f>SUMIF(Conversion!$L$14:$L$114,$AD42,Conversion!EE$14:EE$114)</f>
        <v>0</v>
      </c>
      <c r="EF42" s="300">
        <f>SUMIF(Conversion!$L$14:$L$114,$AD42,Conversion!EF$14:EF$114)</f>
        <v>0</v>
      </c>
      <c r="EG42" s="300">
        <f>SUMIF(Conversion!$L$14:$L$114,$AD42,Conversion!EG$14:EG$114)</f>
        <v>0</v>
      </c>
      <c r="EH42" s="300">
        <f>SUMIF(Conversion!$L$14:$L$114,$AD42,Conversion!EH$14:EH$114)</f>
        <v>0</v>
      </c>
      <c r="EI42" s="300">
        <f>SUMIF(Conversion!$L$14:$L$114,$AD42,Conversion!EI$14:EI$114)</f>
        <v>0</v>
      </c>
      <c r="EJ42" s="300">
        <f>SUMIF(Conversion!$L$14:$L$114,$AD42,Conversion!EJ$14:EJ$114)</f>
        <v>0</v>
      </c>
      <c r="EK42" s="300">
        <f>SUMIF(Conversion!$L$14:$L$114,$AD42,Conversion!EK$14:EK$114)</f>
        <v>0</v>
      </c>
      <c r="EL42" s="300">
        <f>SUMIF(Conversion!$L$14:$L$114,$AD42,Conversion!EL$14:EL$114)</f>
        <v>0</v>
      </c>
      <c r="EM42" s="300">
        <f>SUMIF(Conversion!$L$14:$L$114,$AD42,Conversion!EM$14:EM$114)</f>
        <v>0</v>
      </c>
      <c r="EN42" s="300">
        <f>SUMIF(Conversion!$L$14:$L$114,$AD42,Conversion!EN$14:EN$114)</f>
        <v>0</v>
      </c>
      <c r="EO42" s="300">
        <f>SUMIF(Conversion!$L$14:$L$114,$AD42,Conversion!EO$14:EO$114)</f>
        <v>0</v>
      </c>
      <c r="EP42" s="300">
        <f>SUMIF(Conversion!$L$14:$L$114,$AD42,Conversion!EP$14:EP$114)</f>
        <v>0</v>
      </c>
      <c r="EQ42" s="300">
        <f>SUMIF(Conversion!$L$14:$L$114,$AD42,Conversion!EQ$14:EQ$114)</f>
        <v>0</v>
      </c>
      <c r="ER42" s="300">
        <f>SUMIF(Conversion!$L$14:$L$114,$AD42,Conversion!ER$14:ER$114)</f>
        <v>0</v>
      </c>
      <c r="ES42" s="300">
        <f>SUMIF(Conversion!$L$14:$L$114,$AD42,Conversion!ES$14:ES$114)</f>
        <v>0</v>
      </c>
      <c r="ET42" s="300">
        <f>SUMIF(Conversion!$L$14:$L$114,$AD42,Conversion!ET$14:ET$114)</f>
        <v>0</v>
      </c>
      <c r="EU42" s="300">
        <f>SUMIF(Conversion!$L$14:$L$114,$AD42,Conversion!EU$14:EU$114)</f>
        <v>0</v>
      </c>
      <c r="EV42" s="300">
        <f>SUMIF(Conversion!$L$14:$L$114,$AD42,Conversion!EV$14:EV$114)</f>
        <v>0</v>
      </c>
      <c r="EW42" s="300">
        <f>SUMIF(Conversion!$L$14:$L$114,$AD42,Conversion!EW$14:EW$114)</f>
        <v>0</v>
      </c>
      <c r="EX42" s="300">
        <f>SUMIF(Conversion!$L$14:$L$114,$AD42,Conversion!EX$14:EX$114)</f>
        <v>0</v>
      </c>
      <c r="EY42" s="261"/>
      <c r="EZ42" s="87"/>
      <c r="FB42" s="261"/>
    </row>
    <row r="43" spans="1:158" ht="12.75" hidden="1" customHeight="1" outlineLevel="2">
      <c r="A43" s="303">
        <v>28</v>
      </c>
      <c r="B43" s="303"/>
      <c r="C43" s="892" t="str">
        <f>Constants!F76</f>
        <v>on-Other Services (specify)</v>
      </c>
      <c r="E43" s="323"/>
      <c r="F43" s="324"/>
      <c r="G43" s="324"/>
      <c r="H43" s="324"/>
      <c r="I43" s="324"/>
      <c r="J43" s="324"/>
      <c r="K43" s="324"/>
      <c r="L43" s="324"/>
      <c r="M43" s="324"/>
      <c r="N43" s="324"/>
      <c r="O43" s="324"/>
      <c r="P43" s="324"/>
      <c r="Q43" s="324"/>
      <c r="R43" s="324"/>
      <c r="S43" s="324"/>
      <c r="T43" s="324"/>
      <c r="U43" s="324"/>
      <c r="V43" s="325"/>
      <c r="W43" s="324"/>
      <c r="X43" s="324"/>
      <c r="Y43" s="324"/>
      <c r="Z43" s="324"/>
      <c r="AA43" s="324"/>
      <c r="AB43" s="323"/>
      <c r="AC43" s="326"/>
      <c r="AD43" s="683" t="str">
        <f>Constants!E76</f>
        <v>oZos</v>
      </c>
      <c r="AE43" s="304">
        <f t="shared" si="20"/>
        <v>0</v>
      </c>
      <c r="AF43" s="299">
        <f>SUMIF(Conversion!$L$14:$L$114,$AD43,Conversion!AF$14:AF$114)</f>
        <v>0</v>
      </c>
      <c r="AG43" s="300">
        <f>SUMIF(Conversion!$L$14:$L$114,$AD43,Conversion!AG$14:AG$114)</f>
        <v>0</v>
      </c>
      <c r="AH43" s="300">
        <f>SUMIF(Conversion!$L$14:$L$114,$AD43,Conversion!AH$14:AH$114)</f>
        <v>0</v>
      </c>
      <c r="AI43" s="300">
        <f>SUMIF(Conversion!$L$14:$L$114,$AD43,Conversion!AI$14:AI$114)</f>
        <v>0</v>
      </c>
      <c r="AJ43" s="300">
        <f>SUMIF(Conversion!$L$14:$L$114,$AD43,Conversion!AJ$14:AJ$114)</f>
        <v>0</v>
      </c>
      <c r="AK43" s="300">
        <f>SUMIF(Conversion!$L$14:$L$114,$AD43,Conversion!AK$14:AK$114)</f>
        <v>0</v>
      </c>
      <c r="AL43" s="300">
        <f>SUMIF(Conversion!$L$14:$L$114,$AD43,Conversion!AL$14:AL$114)</f>
        <v>0</v>
      </c>
      <c r="AM43" s="300">
        <f>SUMIF(Conversion!$L$14:$L$114,$AD43,Conversion!AM$14:AM$114)</f>
        <v>0</v>
      </c>
      <c r="AN43" s="300">
        <f>SUMIF(Conversion!$L$14:$L$114,$AD43,Conversion!AN$14:AN$114)</f>
        <v>0</v>
      </c>
      <c r="AO43" s="300">
        <f>SUMIF(Conversion!$L$14:$L$114,$AD43,Conversion!AO$14:AO$114)</f>
        <v>0</v>
      </c>
      <c r="AP43" s="300">
        <f>SUMIF(Conversion!$L$14:$L$114,$AD43,Conversion!AP$14:AP$114)</f>
        <v>0</v>
      </c>
      <c r="AQ43" s="300">
        <f>SUMIF(Conversion!$L$14:$L$114,$AD43,Conversion!AQ$14:AQ$114)</f>
        <v>0</v>
      </c>
      <c r="AR43" s="300">
        <f>SUMIF(Conversion!$L$14:$L$114,$AD43,Conversion!AR$14:AR$114)</f>
        <v>0</v>
      </c>
      <c r="AS43" s="300">
        <f>SUMIF(Conversion!$L$14:$L$114,$AD43,Conversion!AS$14:AS$114)</f>
        <v>0</v>
      </c>
      <c r="AT43" s="300">
        <f>SUMIF(Conversion!$L$14:$L$114,$AD43,Conversion!AT$14:AT$114)</f>
        <v>0</v>
      </c>
      <c r="AU43" s="300">
        <f>SUMIF(Conversion!$L$14:$L$114,$AD43,Conversion!AU$14:AU$114)</f>
        <v>0</v>
      </c>
      <c r="AV43" s="300">
        <f>SUMIF(Conversion!$L$14:$L$114,$AD43,Conversion!AV$14:AV$114)</f>
        <v>0</v>
      </c>
      <c r="AW43" s="300">
        <f>SUMIF(Conversion!$L$14:$L$114,$AD43,Conversion!AW$14:AW$114)</f>
        <v>0</v>
      </c>
      <c r="AX43" s="300">
        <f>SUMIF(Conversion!$L$14:$L$114,$AD43,Conversion!AX$14:AX$114)</f>
        <v>0</v>
      </c>
      <c r="AY43" s="300">
        <f>SUMIF(Conversion!$L$14:$L$114,$AD43,Conversion!AY$14:AY$114)</f>
        <v>0</v>
      </c>
      <c r="AZ43" s="300">
        <f>SUMIF(Conversion!$L$14:$L$114,$AD43,Conversion!AZ$14:AZ$114)</f>
        <v>0</v>
      </c>
      <c r="BA43" s="300">
        <f>SUMIF(Conversion!$L$14:$L$114,$AD43,Conversion!BA$14:BA$114)</f>
        <v>0</v>
      </c>
      <c r="BB43" s="300">
        <f>SUMIF(Conversion!$L$14:$L$114,$AD43,Conversion!BB$14:BB$114)</f>
        <v>0</v>
      </c>
      <c r="BC43" s="300">
        <f>SUMIF(Conversion!$L$14:$L$114,$AD43,Conversion!BC$14:BC$114)</f>
        <v>0</v>
      </c>
      <c r="BD43" s="300">
        <f>SUMIF(Conversion!$L$14:$L$114,$AD43,Conversion!BD$14:BD$114)</f>
        <v>0</v>
      </c>
      <c r="BE43" s="300">
        <f>SUMIF(Conversion!$L$14:$L$114,$AD43,Conversion!BE$14:BE$114)</f>
        <v>0</v>
      </c>
      <c r="BF43" s="300">
        <f>SUMIF(Conversion!$L$14:$L$114,$AD43,Conversion!BF$14:BF$114)</f>
        <v>0</v>
      </c>
      <c r="BG43" s="300">
        <f>SUMIF(Conversion!$L$14:$L$114,$AD43,Conversion!BG$14:BG$114)</f>
        <v>0</v>
      </c>
      <c r="BH43" s="300">
        <f>SUMIF(Conversion!$L$14:$L$114,$AD43,Conversion!BH$14:BH$114)</f>
        <v>0</v>
      </c>
      <c r="BI43" s="300">
        <f>SUMIF(Conversion!$L$14:$L$114,$AD43,Conversion!BI$14:BI$114)</f>
        <v>0</v>
      </c>
      <c r="BJ43" s="300">
        <f>SUMIF(Conversion!$L$14:$L$114,$AD43,Conversion!BJ$14:BJ$114)</f>
        <v>0</v>
      </c>
      <c r="BK43" s="300">
        <f>SUMIF(Conversion!$L$14:$L$114,$AD43,Conversion!BK$14:BK$114)</f>
        <v>0</v>
      </c>
      <c r="BL43" s="300">
        <f>SUMIF(Conversion!$L$14:$L$114,$AD43,Conversion!BL$14:BL$114)</f>
        <v>0</v>
      </c>
      <c r="BM43" s="300">
        <f>SUMIF(Conversion!$L$14:$L$114,$AD43,Conversion!BM$14:BM$114)</f>
        <v>0</v>
      </c>
      <c r="BN43" s="300">
        <f>SUMIF(Conversion!$L$14:$L$114,$AD43,Conversion!BN$14:BN$114)</f>
        <v>0</v>
      </c>
      <c r="BO43" s="300">
        <f>SUMIF(Conversion!$L$14:$L$114,$AD43,Conversion!BO$14:BO$114)</f>
        <v>0</v>
      </c>
      <c r="BP43" s="300">
        <f>SUMIF(Conversion!$L$14:$L$114,$AD43,Conversion!BP$14:BP$114)</f>
        <v>0</v>
      </c>
      <c r="BQ43" s="300">
        <f>SUMIF(Conversion!$L$14:$L$114,$AD43,Conversion!BQ$14:BQ$114)</f>
        <v>0</v>
      </c>
      <c r="BR43" s="300">
        <f>SUMIF(Conversion!$L$14:$L$114,$AD43,Conversion!BR$14:BR$114)</f>
        <v>0</v>
      </c>
      <c r="BS43" s="300">
        <f>SUMIF(Conversion!$L$14:$L$114,$AD43,Conversion!BS$14:BS$114)</f>
        <v>0</v>
      </c>
      <c r="BT43" s="300">
        <f>SUMIF(Conversion!$L$14:$L$114,$AD43,Conversion!BT$14:BT$114)</f>
        <v>0</v>
      </c>
      <c r="BU43" s="300">
        <f>SUMIF(Conversion!$L$14:$L$114,$AD43,Conversion!BU$14:BU$114)</f>
        <v>0</v>
      </c>
      <c r="BV43" s="300">
        <f>SUMIF(Conversion!$L$14:$L$114,$AD43,Conversion!BV$14:BV$114)</f>
        <v>0</v>
      </c>
      <c r="BW43" s="300">
        <f>SUMIF(Conversion!$L$14:$L$114,$AD43,Conversion!BW$14:BW$114)</f>
        <v>0</v>
      </c>
      <c r="BX43" s="300">
        <f>SUMIF(Conversion!$L$14:$L$114,$AD43,Conversion!BX$14:BX$114)</f>
        <v>0</v>
      </c>
      <c r="BY43" s="300">
        <f>SUMIF(Conversion!$L$14:$L$114,$AD43,Conversion!BY$14:BY$114)</f>
        <v>0</v>
      </c>
      <c r="BZ43" s="300">
        <f>SUMIF(Conversion!$L$14:$L$114,$AD43,Conversion!BZ$14:BZ$114)</f>
        <v>0</v>
      </c>
      <c r="CA43" s="300">
        <f>SUMIF(Conversion!$L$14:$L$114,$AD43,Conversion!CA$14:CA$114)</f>
        <v>0</v>
      </c>
      <c r="CB43" s="300">
        <f>SUMIF(Conversion!$L$14:$L$114,$AD43,Conversion!CB$14:CB$114)</f>
        <v>0</v>
      </c>
      <c r="CC43" s="300">
        <f>SUMIF(Conversion!$L$14:$L$114,$AD43,Conversion!CC$14:CC$114)</f>
        <v>0</v>
      </c>
      <c r="CD43" s="300">
        <f>SUMIF(Conversion!$L$14:$L$114,$AD43,Conversion!CD$14:CD$114)</f>
        <v>0</v>
      </c>
      <c r="CE43" s="300">
        <f>SUMIF(Conversion!$L$14:$L$114,$AD43,Conversion!CE$14:CE$114)</f>
        <v>0</v>
      </c>
      <c r="CF43" s="300">
        <f>SUMIF(Conversion!$L$14:$L$114,$AD43,Conversion!CF$14:CF$114)</f>
        <v>0</v>
      </c>
      <c r="CG43" s="300">
        <f>SUMIF(Conversion!$L$14:$L$114,$AD43,Conversion!CG$14:CG$114)</f>
        <v>0</v>
      </c>
      <c r="CH43" s="300">
        <f>SUMIF(Conversion!$L$14:$L$114,$AD43,Conversion!CH$14:CH$114)</f>
        <v>0</v>
      </c>
      <c r="CI43" s="300">
        <f>SUMIF(Conversion!$L$14:$L$114,$AD43,Conversion!CI$14:CI$114)</f>
        <v>0</v>
      </c>
      <c r="CJ43" s="300">
        <f>SUMIF(Conversion!$L$14:$L$114,$AD43,Conversion!CJ$14:CJ$114)</f>
        <v>0</v>
      </c>
      <c r="CK43" s="300">
        <f>SUMIF(Conversion!$L$14:$L$114,$AD43,Conversion!CK$14:CK$114)</f>
        <v>0</v>
      </c>
      <c r="CL43" s="300">
        <f>SUMIF(Conversion!$L$14:$L$114,$AD43,Conversion!CL$14:CL$114)</f>
        <v>0</v>
      </c>
      <c r="CM43" s="300">
        <f>SUMIF(Conversion!$L$14:$L$114,$AD43,Conversion!CM$14:CM$114)</f>
        <v>0</v>
      </c>
      <c r="CN43" s="300">
        <f>SUMIF(Conversion!$L$14:$L$114,$AD43,Conversion!CN$14:CN$114)</f>
        <v>0</v>
      </c>
      <c r="CO43" s="300">
        <f>SUMIF(Conversion!$L$14:$L$114,$AD43,Conversion!CO$14:CO$114)</f>
        <v>0</v>
      </c>
      <c r="CP43" s="300">
        <f>SUMIF(Conversion!$L$14:$L$114,$AD43,Conversion!CP$14:CP$114)</f>
        <v>0</v>
      </c>
      <c r="CQ43" s="300">
        <f>SUMIF(Conversion!$L$14:$L$114,$AD43,Conversion!CQ$14:CQ$114)</f>
        <v>0</v>
      </c>
      <c r="CR43" s="300">
        <f>SUMIF(Conversion!$L$14:$L$114,$AD43,Conversion!CR$14:CR$114)</f>
        <v>0</v>
      </c>
      <c r="CS43" s="300">
        <f>SUMIF(Conversion!$L$14:$L$114,$AD43,Conversion!CS$14:CS$114)</f>
        <v>0</v>
      </c>
      <c r="CT43" s="300">
        <f>SUMIF(Conversion!$L$14:$L$114,$AD43,Conversion!CT$14:CT$114)</f>
        <v>0</v>
      </c>
      <c r="CU43" s="300">
        <f>SUMIF(Conversion!$L$14:$L$114,$AD43,Conversion!CU$14:CU$114)</f>
        <v>0</v>
      </c>
      <c r="CV43" s="300">
        <f>SUMIF(Conversion!$L$14:$L$114,$AD43,Conversion!CV$14:CV$114)</f>
        <v>0</v>
      </c>
      <c r="CW43" s="300">
        <f>SUMIF(Conversion!$L$14:$L$114,$AD43,Conversion!CW$14:CW$114)</f>
        <v>0</v>
      </c>
      <c r="CX43" s="300">
        <f>SUMIF(Conversion!$L$14:$L$114,$AD43,Conversion!CX$14:CX$114)</f>
        <v>0</v>
      </c>
      <c r="CY43" s="300">
        <f>SUMIF(Conversion!$L$14:$L$114,$AD43,Conversion!CY$14:CY$114)</f>
        <v>0</v>
      </c>
      <c r="CZ43" s="300">
        <f>SUMIF(Conversion!$L$14:$L$114,$AD43,Conversion!CZ$14:CZ$114)</f>
        <v>0</v>
      </c>
      <c r="DA43" s="300">
        <f>SUMIF(Conversion!$L$14:$L$114,$AD43,Conversion!DA$14:DA$114)</f>
        <v>0</v>
      </c>
      <c r="DB43" s="300">
        <f>SUMIF(Conversion!$L$14:$L$114,$AD43,Conversion!DB$14:DB$114)</f>
        <v>0</v>
      </c>
      <c r="DC43" s="300">
        <f>SUMIF(Conversion!$L$14:$L$114,$AD43,Conversion!DC$14:DC$114)</f>
        <v>0</v>
      </c>
      <c r="DD43" s="300">
        <f>SUMIF(Conversion!$L$14:$L$114,$AD43,Conversion!DD$14:DD$114)</f>
        <v>0</v>
      </c>
      <c r="DE43" s="300">
        <f>SUMIF(Conversion!$L$14:$L$114,$AD43,Conversion!DE$14:DE$114)</f>
        <v>0</v>
      </c>
      <c r="DF43" s="300">
        <f>SUMIF(Conversion!$L$14:$L$114,$AD43,Conversion!DF$14:DF$114)</f>
        <v>0</v>
      </c>
      <c r="DG43" s="300">
        <f>SUMIF(Conversion!$L$14:$L$114,$AD43,Conversion!DG$14:DG$114)</f>
        <v>0</v>
      </c>
      <c r="DH43" s="300">
        <f>SUMIF(Conversion!$L$14:$L$114,$AD43,Conversion!DH$14:DH$114)</f>
        <v>0</v>
      </c>
      <c r="DI43" s="300">
        <f>SUMIF(Conversion!$L$14:$L$114,$AD43,Conversion!DI$14:DI$114)</f>
        <v>0</v>
      </c>
      <c r="DJ43" s="300">
        <f>SUMIF(Conversion!$L$14:$L$114,$AD43,Conversion!DJ$14:DJ$114)</f>
        <v>0</v>
      </c>
      <c r="DK43" s="300">
        <f>SUMIF(Conversion!$L$14:$L$114,$AD43,Conversion!DK$14:DK$114)</f>
        <v>0</v>
      </c>
      <c r="DL43" s="300">
        <f>SUMIF(Conversion!$L$14:$L$114,$AD43,Conversion!DL$14:DL$114)</f>
        <v>0</v>
      </c>
      <c r="DM43" s="300">
        <f>SUMIF(Conversion!$L$14:$L$114,$AD43,Conversion!DM$14:DM$114)</f>
        <v>0</v>
      </c>
      <c r="DN43" s="300">
        <f>SUMIF(Conversion!$L$14:$L$114,$AD43,Conversion!DN$14:DN$114)</f>
        <v>0</v>
      </c>
      <c r="DO43" s="300">
        <f>SUMIF(Conversion!$L$14:$L$114,$AD43,Conversion!DO$14:DO$114)</f>
        <v>0</v>
      </c>
      <c r="DP43" s="300">
        <f>SUMIF(Conversion!$L$14:$L$114,$AD43,Conversion!DP$14:DP$114)</f>
        <v>0</v>
      </c>
      <c r="DQ43" s="300">
        <f>SUMIF(Conversion!$L$14:$L$114,$AD43,Conversion!DQ$14:DQ$114)</f>
        <v>0</v>
      </c>
      <c r="DR43" s="300">
        <f>SUMIF(Conversion!$L$14:$L$114,$AD43,Conversion!DR$14:DR$114)</f>
        <v>0</v>
      </c>
      <c r="DS43" s="300">
        <f>SUMIF(Conversion!$L$14:$L$114,$AD43,Conversion!DS$14:DS$114)</f>
        <v>0</v>
      </c>
      <c r="DT43" s="300">
        <f>SUMIF(Conversion!$L$14:$L$114,$AD43,Conversion!DT$14:DT$114)</f>
        <v>0</v>
      </c>
      <c r="DU43" s="300">
        <f>SUMIF(Conversion!$L$14:$L$114,$AD43,Conversion!DU$14:DU$114)</f>
        <v>0</v>
      </c>
      <c r="DV43" s="300">
        <f>SUMIF(Conversion!$L$14:$L$114,$AD43,Conversion!DV$14:DV$114)</f>
        <v>0</v>
      </c>
      <c r="DW43" s="300">
        <f>SUMIF(Conversion!$L$14:$L$114,$AD43,Conversion!DW$14:DW$114)</f>
        <v>0</v>
      </c>
      <c r="DX43" s="300">
        <f>SUMIF(Conversion!$L$14:$L$114,$AD43,Conversion!DX$14:DX$114)</f>
        <v>0</v>
      </c>
      <c r="DY43" s="300">
        <f>SUMIF(Conversion!$L$14:$L$114,$AD43,Conversion!DY$14:DY$114)</f>
        <v>0</v>
      </c>
      <c r="DZ43" s="300">
        <f>SUMIF(Conversion!$L$14:$L$114,$AD43,Conversion!DZ$14:DZ$114)</f>
        <v>0</v>
      </c>
      <c r="EA43" s="300">
        <f>SUMIF(Conversion!$L$14:$L$114,$AD43,Conversion!EA$14:EA$114)</f>
        <v>0</v>
      </c>
      <c r="EB43" s="300">
        <f>SUMIF(Conversion!$L$14:$L$114,$AD43,Conversion!EB$14:EB$114)</f>
        <v>0</v>
      </c>
      <c r="EC43" s="300">
        <f>SUMIF(Conversion!$L$14:$L$114,$AD43,Conversion!EC$14:EC$114)</f>
        <v>0</v>
      </c>
      <c r="ED43" s="300">
        <f>SUMIF(Conversion!$L$14:$L$114,$AD43,Conversion!ED$14:ED$114)</f>
        <v>0</v>
      </c>
      <c r="EE43" s="300">
        <f>SUMIF(Conversion!$L$14:$L$114,$AD43,Conversion!EE$14:EE$114)</f>
        <v>0</v>
      </c>
      <c r="EF43" s="300">
        <f>SUMIF(Conversion!$L$14:$L$114,$AD43,Conversion!EF$14:EF$114)</f>
        <v>0</v>
      </c>
      <c r="EG43" s="300">
        <f>SUMIF(Conversion!$L$14:$L$114,$AD43,Conversion!EG$14:EG$114)</f>
        <v>0</v>
      </c>
      <c r="EH43" s="300">
        <f>SUMIF(Conversion!$L$14:$L$114,$AD43,Conversion!EH$14:EH$114)</f>
        <v>0</v>
      </c>
      <c r="EI43" s="300">
        <f>SUMIF(Conversion!$L$14:$L$114,$AD43,Conversion!EI$14:EI$114)</f>
        <v>0</v>
      </c>
      <c r="EJ43" s="300">
        <f>SUMIF(Conversion!$L$14:$L$114,$AD43,Conversion!EJ$14:EJ$114)</f>
        <v>0</v>
      </c>
      <c r="EK43" s="300">
        <f>SUMIF(Conversion!$L$14:$L$114,$AD43,Conversion!EK$14:EK$114)</f>
        <v>0</v>
      </c>
      <c r="EL43" s="300">
        <f>SUMIF(Conversion!$L$14:$L$114,$AD43,Conversion!EL$14:EL$114)</f>
        <v>0</v>
      </c>
      <c r="EM43" s="300">
        <f>SUMIF(Conversion!$L$14:$L$114,$AD43,Conversion!EM$14:EM$114)</f>
        <v>0</v>
      </c>
      <c r="EN43" s="300">
        <f>SUMIF(Conversion!$L$14:$L$114,$AD43,Conversion!EN$14:EN$114)</f>
        <v>0</v>
      </c>
      <c r="EO43" s="300">
        <f>SUMIF(Conversion!$L$14:$L$114,$AD43,Conversion!EO$14:EO$114)</f>
        <v>0</v>
      </c>
      <c r="EP43" s="300">
        <f>SUMIF(Conversion!$L$14:$L$114,$AD43,Conversion!EP$14:EP$114)</f>
        <v>0</v>
      </c>
      <c r="EQ43" s="300">
        <f>SUMIF(Conversion!$L$14:$L$114,$AD43,Conversion!EQ$14:EQ$114)</f>
        <v>0</v>
      </c>
      <c r="ER43" s="300">
        <f>SUMIF(Conversion!$L$14:$L$114,$AD43,Conversion!ER$14:ER$114)</f>
        <v>0</v>
      </c>
      <c r="ES43" s="300">
        <f>SUMIF(Conversion!$L$14:$L$114,$AD43,Conversion!ES$14:ES$114)</f>
        <v>0</v>
      </c>
      <c r="ET43" s="300">
        <f>SUMIF(Conversion!$L$14:$L$114,$AD43,Conversion!ET$14:ET$114)</f>
        <v>0</v>
      </c>
      <c r="EU43" s="300">
        <f>SUMIF(Conversion!$L$14:$L$114,$AD43,Conversion!EU$14:EU$114)</f>
        <v>0</v>
      </c>
      <c r="EV43" s="300">
        <f>SUMIF(Conversion!$L$14:$L$114,$AD43,Conversion!EV$14:EV$114)</f>
        <v>0</v>
      </c>
      <c r="EW43" s="300">
        <f>SUMIF(Conversion!$L$14:$L$114,$AD43,Conversion!EW$14:EW$114)</f>
        <v>0</v>
      </c>
      <c r="EX43" s="300">
        <f>SUMIF(Conversion!$L$14:$L$114,$AD43,Conversion!EX$14:EX$114)</f>
        <v>0</v>
      </c>
      <c r="EY43" s="261"/>
      <c r="EZ43" s="87"/>
      <c r="FB43" s="261"/>
    </row>
    <row r="44" spans="1:158" s="200" customFormat="1" ht="5.0999999999999996" hidden="1" customHeight="1" outlineLevel="2">
      <c r="A44" s="205"/>
      <c r="B44" s="201"/>
      <c r="C44" s="201"/>
      <c r="D44" s="201"/>
      <c r="E44" s="234"/>
      <c r="F44" s="201"/>
      <c r="G44" s="201"/>
      <c r="H44" s="201"/>
      <c r="I44" s="201"/>
      <c r="J44" s="201"/>
      <c r="K44" s="201"/>
      <c r="L44" s="201"/>
      <c r="M44" s="201"/>
      <c r="N44" s="201"/>
      <c r="O44" s="201"/>
      <c r="P44" s="201"/>
      <c r="Q44" s="201"/>
      <c r="R44" s="201"/>
      <c r="S44" s="201"/>
      <c r="T44" s="201"/>
      <c r="U44" s="201"/>
      <c r="V44" s="201"/>
      <c r="W44" s="201"/>
      <c r="X44" s="201"/>
      <c r="Y44" s="201"/>
      <c r="Z44" s="201"/>
      <c r="AA44" s="201"/>
      <c r="AB44" s="202"/>
      <c r="AC44" s="201"/>
      <c r="AD44" s="203"/>
      <c r="AE44" s="296"/>
      <c r="AF44" s="301"/>
      <c r="AG44" s="301"/>
      <c r="AH44" s="301"/>
      <c r="AI44" s="301"/>
      <c r="AJ44" s="301"/>
      <c r="AK44" s="301"/>
      <c r="AL44" s="301"/>
      <c r="AM44" s="301"/>
      <c r="AN44" s="301"/>
      <c r="AO44" s="301"/>
      <c r="AP44" s="301"/>
      <c r="AQ44" s="301"/>
      <c r="AR44" s="301"/>
      <c r="AS44" s="301"/>
      <c r="AT44" s="301"/>
      <c r="AU44" s="301"/>
      <c r="AV44" s="301"/>
      <c r="AW44" s="301"/>
      <c r="AX44" s="301"/>
      <c r="AY44" s="301"/>
      <c r="AZ44" s="301"/>
      <c r="BA44" s="301"/>
      <c r="BB44" s="301"/>
      <c r="BC44" s="301"/>
      <c r="BD44" s="301"/>
      <c r="BE44" s="301"/>
      <c r="BF44" s="301"/>
      <c r="BG44" s="301"/>
      <c r="BH44" s="301"/>
      <c r="BI44" s="301"/>
      <c r="BJ44" s="301"/>
      <c r="BK44" s="301"/>
      <c r="BL44" s="301"/>
      <c r="BM44" s="301"/>
      <c r="BN44" s="301"/>
      <c r="BO44" s="301"/>
      <c r="BP44" s="301"/>
      <c r="BQ44" s="301"/>
      <c r="BR44" s="301"/>
      <c r="BS44" s="301"/>
      <c r="BT44" s="301"/>
      <c r="BU44" s="301"/>
      <c r="BV44" s="301"/>
      <c r="BW44" s="301"/>
      <c r="BX44" s="301"/>
      <c r="BY44" s="301"/>
      <c r="BZ44" s="301"/>
      <c r="CA44" s="301"/>
      <c r="CB44" s="301"/>
      <c r="CC44" s="301"/>
      <c r="CD44" s="301"/>
      <c r="CE44" s="301"/>
      <c r="CF44" s="301"/>
      <c r="CG44" s="301"/>
      <c r="CH44" s="301"/>
      <c r="CI44" s="301"/>
      <c r="CJ44" s="301"/>
      <c r="CK44" s="301"/>
      <c r="CL44" s="301"/>
      <c r="CM44" s="301"/>
      <c r="CN44" s="301"/>
      <c r="CO44" s="301"/>
      <c r="CP44" s="301"/>
      <c r="CQ44" s="301"/>
      <c r="CR44" s="301"/>
      <c r="CS44" s="301"/>
      <c r="CT44" s="301"/>
      <c r="CU44" s="301"/>
      <c r="CV44" s="301"/>
      <c r="CW44" s="301"/>
      <c r="CX44" s="301"/>
      <c r="CY44" s="301"/>
      <c r="CZ44" s="301"/>
      <c r="DA44" s="301"/>
      <c r="DB44" s="301"/>
      <c r="DC44" s="301"/>
      <c r="DD44" s="301"/>
      <c r="DE44" s="301"/>
      <c r="DF44" s="301"/>
      <c r="DG44" s="301"/>
      <c r="DH44" s="301"/>
      <c r="DI44" s="301"/>
      <c r="DJ44" s="301"/>
      <c r="DK44" s="301"/>
      <c r="DL44" s="301"/>
      <c r="DM44" s="301"/>
      <c r="DN44" s="301"/>
      <c r="DO44" s="301"/>
      <c r="DP44" s="301"/>
      <c r="DQ44" s="301"/>
      <c r="DR44" s="301"/>
      <c r="DS44" s="301"/>
      <c r="DT44" s="301"/>
      <c r="DU44" s="301"/>
      <c r="DV44" s="301"/>
      <c r="DW44" s="301"/>
      <c r="DX44" s="301"/>
      <c r="DY44" s="301"/>
      <c r="DZ44" s="301"/>
      <c r="EA44" s="301"/>
      <c r="EB44" s="301"/>
      <c r="EC44" s="301"/>
      <c r="ED44" s="301"/>
      <c r="EE44" s="301"/>
      <c r="EF44" s="301"/>
      <c r="EG44" s="301"/>
      <c r="EH44" s="301"/>
      <c r="EI44" s="301"/>
      <c r="EJ44" s="301"/>
      <c r="EK44" s="301"/>
      <c r="EL44" s="301"/>
      <c r="EM44" s="301"/>
      <c r="EN44" s="301"/>
      <c r="EO44" s="301"/>
      <c r="EP44" s="301"/>
      <c r="EQ44" s="301"/>
      <c r="ER44" s="301"/>
      <c r="ES44" s="301"/>
      <c r="ET44" s="301"/>
      <c r="EU44" s="301"/>
      <c r="EV44" s="301"/>
      <c r="EW44" s="301"/>
      <c r="EX44" s="301"/>
      <c r="EY44" s="263"/>
      <c r="EZ44" s="201"/>
      <c r="FA44" s="367"/>
      <c r="FB44" s="369"/>
    </row>
    <row r="45" spans="1:158" ht="12.75" hidden="1" customHeight="1" outlineLevel="2">
      <c r="A45" s="86"/>
      <c r="B45" s="86"/>
      <c r="C45" s="232"/>
      <c r="E45" s="86"/>
      <c r="F45" s="85"/>
      <c r="G45" s="85"/>
      <c r="H45" s="85"/>
      <c r="I45" s="85"/>
      <c r="J45" s="85"/>
      <c r="K45" s="85"/>
      <c r="L45" s="85"/>
      <c r="M45" s="85"/>
      <c r="N45" s="85"/>
      <c r="O45" s="85"/>
      <c r="P45" s="85"/>
      <c r="Q45" s="85"/>
      <c r="R45" s="85"/>
      <c r="S45" s="85"/>
      <c r="T45" s="85"/>
      <c r="U45" s="85"/>
      <c r="V45" s="85"/>
      <c r="W45" s="85"/>
      <c r="X45" s="85"/>
      <c r="Y45" s="85"/>
      <c r="Z45" s="85"/>
      <c r="AA45" s="85"/>
      <c r="AB45" s="86"/>
      <c r="AC45" s="86"/>
      <c r="AD45" s="232"/>
      <c r="AE45" s="891">
        <f t="shared" ref="AE45:BJ45" ca="1" si="21">SUM(AE15:AE44)</f>
        <v>28624381.51642327</v>
      </c>
      <c r="AF45" s="341">
        <f t="shared" si="21"/>
        <v>1212561.7945000001</v>
      </c>
      <c r="AG45" s="342">
        <f t="shared" ca="1" si="21"/>
        <v>269124.91619919933</v>
      </c>
      <c r="AH45" s="342">
        <f t="shared" ca="1" si="21"/>
        <v>1839712.6109374999</v>
      </c>
      <c r="AI45" s="342">
        <f t="shared" ca="1" si="21"/>
        <v>2730224.6109374999</v>
      </c>
      <c r="AJ45" s="342">
        <f t="shared" ca="1" si="21"/>
        <v>423110.61093750002</v>
      </c>
      <c r="AK45" s="342">
        <f t="shared" ca="1" si="21"/>
        <v>494709.61093750002</v>
      </c>
      <c r="AL45" s="342">
        <f t="shared" ca="1" si="21"/>
        <v>560462.04843750002</v>
      </c>
      <c r="AM45" s="342">
        <f t="shared" ca="1" si="21"/>
        <v>560462.04843750002</v>
      </c>
      <c r="AN45" s="342">
        <f t="shared" ca="1" si="21"/>
        <v>288934.54843750002</v>
      </c>
      <c r="AO45" s="342">
        <f t="shared" ca="1" si="21"/>
        <v>288934.54843750002</v>
      </c>
      <c r="AP45" s="342">
        <f t="shared" ca="1" si="21"/>
        <v>288934.54843750002</v>
      </c>
      <c r="AQ45" s="342">
        <f t="shared" ca="1" si="21"/>
        <v>288140.54843750002</v>
      </c>
      <c r="AR45" s="342">
        <f t="shared" ca="1" si="21"/>
        <v>288140.54843750002</v>
      </c>
      <c r="AS45" s="342">
        <f t="shared" ca="1" si="21"/>
        <v>493549.6521366993</v>
      </c>
      <c r="AT45" s="342">
        <f t="shared" ca="1" si="21"/>
        <v>507454.54843750002</v>
      </c>
      <c r="AU45" s="342">
        <f t="shared" ca="1" si="21"/>
        <v>313718.54843750002</v>
      </c>
      <c r="AV45" s="342">
        <f t="shared" ca="1" si="21"/>
        <v>323646.55940625002</v>
      </c>
      <c r="AW45" s="342">
        <f t="shared" ca="1" si="21"/>
        <v>323646.55940625002</v>
      </c>
      <c r="AX45" s="342">
        <f t="shared" ca="1" si="21"/>
        <v>293903.35940625001</v>
      </c>
      <c r="AY45" s="342">
        <f t="shared" ca="1" si="21"/>
        <v>293903.35940625001</v>
      </c>
      <c r="AZ45" s="342">
        <f t="shared" ca="1" si="21"/>
        <v>293903.35940625001</v>
      </c>
      <c r="BA45" s="342">
        <f t="shared" ca="1" si="21"/>
        <v>293903.35940625001</v>
      </c>
      <c r="BB45" s="342">
        <f t="shared" ca="1" si="21"/>
        <v>293903.35940625001</v>
      </c>
      <c r="BC45" s="342">
        <f t="shared" ca="1" si="21"/>
        <v>293903.35940625001</v>
      </c>
      <c r="BD45" s="342">
        <f t="shared" ca="1" si="21"/>
        <v>293903.35940625001</v>
      </c>
      <c r="BE45" s="342">
        <f t="shared" ca="1" si="21"/>
        <v>503420.64517943334</v>
      </c>
      <c r="BF45" s="342">
        <f t="shared" ca="1" si="21"/>
        <v>498821.35940625001</v>
      </c>
      <c r="BG45" s="342">
        <f t="shared" ca="1" si="21"/>
        <v>293903.35940625001</v>
      </c>
      <c r="BH45" s="342">
        <f t="shared" ca="1" si="21"/>
        <v>299781.42659437499</v>
      </c>
      <c r="BI45" s="342">
        <f t="shared" ca="1" si="21"/>
        <v>299781.42659437499</v>
      </c>
      <c r="BJ45" s="342">
        <f t="shared" ca="1" si="21"/>
        <v>299781.42659437499</v>
      </c>
      <c r="BK45" s="342">
        <f t="shared" ref="BK45:CP45" ca="1" si="22">SUM(BK15:BK44)</f>
        <v>299781.42659437499</v>
      </c>
      <c r="BL45" s="342">
        <f t="shared" ca="1" si="22"/>
        <v>299781.42659437499</v>
      </c>
      <c r="BM45" s="342">
        <f t="shared" ca="1" si="22"/>
        <v>299781.42659437499</v>
      </c>
      <c r="BN45" s="342">
        <f t="shared" ca="1" si="22"/>
        <v>299781.42659437499</v>
      </c>
      <c r="BO45" s="342">
        <f t="shared" ca="1" si="22"/>
        <v>299781.42659437499</v>
      </c>
      <c r="BP45" s="342">
        <f t="shared" ca="1" si="22"/>
        <v>299781.42659437499</v>
      </c>
      <c r="BQ45" s="342">
        <f t="shared" ca="1" si="22"/>
        <v>513489.05808302201</v>
      </c>
      <c r="BR45" s="342">
        <f t="shared" ca="1" si="22"/>
        <v>1344863.226594375</v>
      </c>
      <c r="BS45" s="342">
        <f t="shared" ca="1" si="22"/>
        <v>299781.42659437499</v>
      </c>
      <c r="BT45" s="342">
        <f t="shared" ca="1" si="22"/>
        <v>305777.05512626248</v>
      </c>
      <c r="BU45" s="342">
        <f t="shared" ca="1" si="22"/>
        <v>305777.05512626248</v>
      </c>
      <c r="BV45" s="342">
        <f t="shared" ca="1" si="22"/>
        <v>305777.05512626248</v>
      </c>
      <c r="BW45" s="342">
        <f t="shared" ca="1" si="22"/>
        <v>305777.05512626248</v>
      </c>
      <c r="BX45" s="342">
        <f t="shared" ca="1" si="22"/>
        <v>305777.05512626248</v>
      </c>
      <c r="BY45" s="342">
        <f t="shared" ca="1" si="22"/>
        <v>305777.05512626248</v>
      </c>
      <c r="BZ45" s="342">
        <f t="shared" ca="1" si="22"/>
        <v>305777.05512626248</v>
      </c>
      <c r="CA45" s="342">
        <f t="shared" ca="1" si="22"/>
        <v>305777.05512626248</v>
      </c>
      <c r="CB45" s="342">
        <f t="shared" ca="1" si="22"/>
        <v>305777.05512626248</v>
      </c>
      <c r="CC45" s="342">
        <f t="shared" ca="1" si="22"/>
        <v>523758.83924468246</v>
      </c>
      <c r="CD45" s="342">
        <f t="shared" ca="1" si="22"/>
        <v>518973.74232626247</v>
      </c>
      <c r="CE45" s="342">
        <f t="shared" ca="1" si="22"/>
        <v>305777.05512626248</v>
      </c>
      <c r="CF45" s="342">
        <f t="shared" ca="1" si="22"/>
        <v>311892.59622878773</v>
      </c>
      <c r="CG45" s="342">
        <f t="shared" ca="1" si="22"/>
        <v>311892.59622878773</v>
      </c>
      <c r="CH45" s="342">
        <f t="shared" ca="1" si="22"/>
        <v>311892.59622878773</v>
      </c>
      <c r="CI45" s="342">
        <f t="shared" ca="1" si="22"/>
        <v>311892.59622878773</v>
      </c>
      <c r="CJ45" s="342">
        <f t="shared" ca="1" si="22"/>
        <v>311892.59622878773</v>
      </c>
      <c r="CK45" s="342">
        <f t="shared" ca="1" si="22"/>
        <v>311892.59622878773</v>
      </c>
      <c r="CL45" s="342">
        <f t="shared" ca="1" si="22"/>
        <v>311892.59622878773</v>
      </c>
      <c r="CM45" s="342">
        <f t="shared" ca="1" si="22"/>
        <v>311892.59622878773</v>
      </c>
      <c r="CN45" s="342">
        <f t="shared" ca="1" si="22"/>
        <v>311892.59622878773</v>
      </c>
      <c r="CO45" s="342">
        <f t="shared" ca="1" si="22"/>
        <v>534234.01602957607</v>
      </c>
      <c r="CP45" s="342">
        <f t="shared" ca="1" si="22"/>
        <v>529353.21717278776</v>
      </c>
      <c r="CQ45" s="342">
        <f t="shared" ref="CQ45:DV45" ca="1" si="23">SUM(CQ15:CQ44)</f>
        <v>311892.59622878773</v>
      </c>
      <c r="CR45" s="342">
        <f t="shared" ca="1" si="23"/>
        <v>318130.44815336354</v>
      </c>
      <c r="CS45" s="342">
        <f t="shared" ca="1" si="23"/>
        <v>318130.44815336354</v>
      </c>
      <c r="CT45" s="342">
        <f t="shared" ca="1" si="23"/>
        <v>0</v>
      </c>
      <c r="CU45" s="342">
        <f t="shared" ca="1" si="23"/>
        <v>0</v>
      </c>
      <c r="CV45" s="342">
        <f t="shared" ca="1" si="23"/>
        <v>0</v>
      </c>
      <c r="CW45" s="342">
        <f t="shared" ca="1" si="23"/>
        <v>0</v>
      </c>
      <c r="CX45" s="342">
        <f t="shared" ca="1" si="23"/>
        <v>0</v>
      </c>
      <c r="CY45" s="342">
        <f t="shared" ca="1" si="23"/>
        <v>0</v>
      </c>
      <c r="CZ45" s="342">
        <f t="shared" ca="1" si="23"/>
        <v>0</v>
      </c>
      <c r="DA45" s="342">
        <f t="shared" ca="1" si="23"/>
        <v>0</v>
      </c>
      <c r="DB45" s="342">
        <f t="shared" ca="1" si="23"/>
        <v>0</v>
      </c>
      <c r="DC45" s="342">
        <f t="shared" ca="1" si="23"/>
        <v>0</v>
      </c>
      <c r="DD45" s="342">
        <f t="shared" ca="1" si="23"/>
        <v>0</v>
      </c>
      <c r="DE45" s="342">
        <f t="shared" ca="1" si="23"/>
        <v>0</v>
      </c>
      <c r="DF45" s="342">
        <f t="shared" ca="1" si="23"/>
        <v>0</v>
      </c>
      <c r="DG45" s="342">
        <f t="shared" ca="1" si="23"/>
        <v>0</v>
      </c>
      <c r="DH45" s="342">
        <f t="shared" ca="1" si="23"/>
        <v>0</v>
      </c>
      <c r="DI45" s="342">
        <f t="shared" ca="1" si="23"/>
        <v>0</v>
      </c>
      <c r="DJ45" s="342">
        <f t="shared" ca="1" si="23"/>
        <v>0</v>
      </c>
      <c r="DK45" s="342">
        <f t="shared" ca="1" si="23"/>
        <v>0</v>
      </c>
      <c r="DL45" s="342">
        <f t="shared" ca="1" si="23"/>
        <v>0</v>
      </c>
      <c r="DM45" s="342">
        <f t="shared" ca="1" si="23"/>
        <v>0</v>
      </c>
      <c r="DN45" s="342">
        <f t="shared" ca="1" si="23"/>
        <v>0</v>
      </c>
      <c r="DO45" s="342">
        <f t="shared" ca="1" si="23"/>
        <v>0</v>
      </c>
      <c r="DP45" s="342">
        <f t="shared" ca="1" si="23"/>
        <v>0</v>
      </c>
      <c r="DQ45" s="342">
        <f t="shared" ca="1" si="23"/>
        <v>0</v>
      </c>
      <c r="DR45" s="342">
        <f t="shared" ca="1" si="23"/>
        <v>0</v>
      </c>
      <c r="DS45" s="342">
        <f t="shared" ca="1" si="23"/>
        <v>0</v>
      </c>
      <c r="DT45" s="342">
        <f t="shared" ca="1" si="23"/>
        <v>0</v>
      </c>
      <c r="DU45" s="342">
        <f t="shared" ca="1" si="23"/>
        <v>0</v>
      </c>
      <c r="DV45" s="342">
        <f t="shared" ca="1" si="23"/>
        <v>0</v>
      </c>
      <c r="DW45" s="342">
        <f t="shared" ref="DW45:EX45" ca="1" si="24">SUM(DW15:DW44)</f>
        <v>0</v>
      </c>
      <c r="DX45" s="342">
        <f t="shared" ca="1" si="24"/>
        <v>0</v>
      </c>
      <c r="DY45" s="342">
        <f t="shared" ca="1" si="24"/>
        <v>0</v>
      </c>
      <c r="DZ45" s="342">
        <f t="shared" ca="1" si="24"/>
        <v>0</v>
      </c>
      <c r="EA45" s="342">
        <f t="shared" ca="1" si="24"/>
        <v>0</v>
      </c>
      <c r="EB45" s="342">
        <f t="shared" ca="1" si="24"/>
        <v>0</v>
      </c>
      <c r="EC45" s="342">
        <f t="shared" ca="1" si="24"/>
        <v>0</v>
      </c>
      <c r="ED45" s="342">
        <f t="shared" ca="1" si="24"/>
        <v>0</v>
      </c>
      <c r="EE45" s="342">
        <f t="shared" ca="1" si="24"/>
        <v>0</v>
      </c>
      <c r="EF45" s="342">
        <f t="shared" ca="1" si="24"/>
        <v>0</v>
      </c>
      <c r="EG45" s="342">
        <f t="shared" ca="1" si="24"/>
        <v>0</v>
      </c>
      <c r="EH45" s="342">
        <f t="shared" ca="1" si="24"/>
        <v>0</v>
      </c>
      <c r="EI45" s="342">
        <f t="shared" ca="1" si="24"/>
        <v>0</v>
      </c>
      <c r="EJ45" s="342">
        <f t="shared" ca="1" si="24"/>
        <v>0</v>
      </c>
      <c r="EK45" s="342">
        <f t="shared" ca="1" si="24"/>
        <v>0</v>
      </c>
      <c r="EL45" s="342">
        <f t="shared" ca="1" si="24"/>
        <v>0</v>
      </c>
      <c r="EM45" s="342">
        <f t="shared" ca="1" si="24"/>
        <v>0</v>
      </c>
      <c r="EN45" s="342">
        <f t="shared" ca="1" si="24"/>
        <v>0</v>
      </c>
      <c r="EO45" s="342">
        <f t="shared" ca="1" si="24"/>
        <v>0</v>
      </c>
      <c r="EP45" s="342">
        <f t="shared" ca="1" si="24"/>
        <v>0</v>
      </c>
      <c r="EQ45" s="342">
        <f t="shared" ca="1" si="24"/>
        <v>0</v>
      </c>
      <c r="ER45" s="342">
        <f t="shared" ca="1" si="24"/>
        <v>0</v>
      </c>
      <c r="ES45" s="342">
        <f t="shared" ca="1" si="24"/>
        <v>0</v>
      </c>
      <c r="ET45" s="342">
        <f t="shared" ca="1" si="24"/>
        <v>0</v>
      </c>
      <c r="EU45" s="342">
        <f t="shared" ca="1" si="24"/>
        <v>0</v>
      </c>
      <c r="EV45" s="342">
        <f t="shared" ca="1" si="24"/>
        <v>0</v>
      </c>
      <c r="EW45" s="342">
        <f t="shared" ca="1" si="24"/>
        <v>0</v>
      </c>
      <c r="EX45" s="343">
        <f t="shared" ca="1" si="24"/>
        <v>0</v>
      </c>
      <c r="EY45" s="261"/>
      <c r="EZ45" s="863">
        <f ca="1">D14</f>
        <v>0</v>
      </c>
      <c r="FB45" s="261"/>
    </row>
    <row r="46" spans="1:158" hidden="1" outlineLevel="1">
      <c r="AE46" s="163"/>
      <c r="EY46" s="261"/>
      <c r="EZ46" s="87"/>
      <c r="FB46" s="261"/>
    </row>
    <row r="47" spans="1:158" ht="22.5" hidden="1" outlineLevel="1" collapsed="1">
      <c r="A47" s="466">
        <v>2</v>
      </c>
      <c r="B47" s="1040" t="str">
        <f>"by "&amp;Constants!A14</f>
        <v>by Accounting Treatment</v>
      </c>
      <c r="C47" s="1041"/>
      <c r="D47" s="863">
        <f ca="1">IF(ABS(XCheck2-XCheck1)&gt;ErrTol,1,0)</f>
        <v>0</v>
      </c>
      <c r="E47" s="318"/>
      <c r="F47" s="318"/>
      <c r="G47" s="318"/>
      <c r="H47" s="318"/>
      <c r="I47" s="318"/>
      <c r="J47" s="318"/>
      <c r="K47" s="318"/>
      <c r="L47" s="318"/>
      <c r="M47" s="318"/>
      <c r="N47" s="318"/>
      <c r="O47" s="318"/>
      <c r="P47" s="318"/>
      <c r="Q47" s="318"/>
      <c r="R47" s="318"/>
      <c r="S47" s="318"/>
      <c r="T47" s="318"/>
      <c r="U47" s="318"/>
      <c r="V47" s="318"/>
      <c r="W47" s="318"/>
      <c r="X47" s="318"/>
      <c r="Y47" s="318"/>
      <c r="Z47" s="318"/>
      <c r="AA47" s="318"/>
      <c r="AB47" s="318"/>
      <c r="AC47" s="318"/>
      <c r="AE47" s="300">
        <f ca="1">AE76</f>
        <v>28624381.51642327</v>
      </c>
      <c r="EY47" s="261"/>
      <c r="EZ47" s="270"/>
      <c r="FB47" s="261"/>
    </row>
    <row r="48" spans="1:158" s="200" customFormat="1" ht="5.0999999999999996" hidden="1" customHeight="1" outlineLevel="2">
      <c r="A48" s="205"/>
      <c r="B48" s="201"/>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c r="AA48" s="201"/>
      <c r="AB48" s="202"/>
      <c r="AC48" s="201"/>
      <c r="AD48" s="203"/>
      <c r="AE48" s="264"/>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20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263"/>
      <c r="EZ48" s="201"/>
      <c r="FA48" s="367"/>
      <c r="FB48" s="369"/>
    </row>
    <row r="49" spans="1:158" ht="12.75" hidden="1" customHeight="1" outlineLevel="2">
      <c r="A49" s="333">
        <v>1</v>
      </c>
      <c r="B49" s="333"/>
      <c r="C49" s="892" t="str">
        <f>Constants!B16</f>
        <v>Expensed</v>
      </c>
      <c r="E49" s="319"/>
      <c r="F49" s="320"/>
      <c r="G49" s="320"/>
      <c r="H49" s="320"/>
      <c r="I49" s="320"/>
      <c r="J49" s="320"/>
      <c r="K49" s="320"/>
      <c r="L49" s="320"/>
      <c r="M49" s="320"/>
      <c r="N49" s="320"/>
      <c r="O49" s="320"/>
      <c r="P49" s="320"/>
      <c r="Q49" s="320"/>
      <c r="R49" s="320"/>
      <c r="S49" s="320"/>
      <c r="T49" s="320"/>
      <c r="U49" s="320"/>
      <c r="V49" s="321"/>
      <c r="W49" s="320"/>
      <c r="X49" s="320"/>
      <c r="Y49" s="320"/>
      <c r="Z49" s="320"/>
      <c r="AA49" s="320"/>
      <c r="AB49" s="319"/>
      <c r="AC49" s="322"/>
      <c r="AD49" s="683" t="str">
        <f>Constants!E16</f>
        <v>Expense</v>
      </c>
      <c r="AE49" s="304">
        <f t="shared" ref="AE49:AE74" ca="1" si="25">SUM(AF49:EY49)</f>
        <v>25217556.676279269</v>
      </c>
      <c r="AF49" s="297">
        <f>SUMIF(Conversion!$FG$14:$FG$114,$AD49,Conversion!AF$14:AF$114)</f>
        <v>1104294.0625</v>
      </c>
      <c r="AG49" s="300">
        <f ca="1">SUMIF(Conversion!$FG$14:$FG$114,$AD49,Conversion!AG$14:AG$114)</f>
        <v>269124.91619919933</v>
      </c>
      <c r="AH49" s="300">
        <f ca="1">SUMIF(Conversion!$FG$14:$FG$114,$AD49,Conversion!AH$14:AH$114)</f>
        <v>422712.61093750002</v>
      </c>
      <c r="AI49" s="300">
        <f ca="1">SUMIF(Conversion!$FG$14:$FG$114,$AD49,Conversion!AI$14:AI$114)</f>
        <v>2730224.6109374999</v>
      </c>
      <c r="AJ49" s="300">
        <f ca="1">SUMIF(Conversion!$FG$14:$FG$114,$AD49,Conversion!AJ$14:AJ$114)</f>
        <v>423110.61093750002</v>
      </c>
      <c r="AK49" s="300">
        <f ca="1">SUMIF(Conversion!$FG$14:$FG$114,$AD49,Conversion!AK$14:AK$114)</f>
        <v>494709.61093750002</v>
      </c>
      <c r="AL49" s="298">
        <f ca="1">SUMIF(Conversion!$FG$14:$FG$114,$AD49,Conversion!AL$14:AL$114)</f>
        <v>560462.04843750002</v>
      </c>
      <c r="AM49" s="298">
        <f ca="1">SUMIF(Conversion!$FG$14:$FG$114,$AD49,Conversion!AM$14:AM$114)</f>
        <v>560462.04843750002</v>
      </c>
      <c r="AN49" s="298">
        <f ca="1">SUMIF(Conversion!$FG$14:$FG$114,$AD49,Conversion!AN$14:AN$114)</f>
        <v>288934.54843750002</v>
      </c>
      <c r="AO49" s="298">
        <f ca="1">SUMIF(Conversion!$FG$14:$FG$114,$AD49,Conversion!AO$14:AO$114)</f>
        <v>288934.54843750002</v>
      </c>
      <c r="AP49" s="298">
        <f ca="1">SUMIF(Conversion!$FG$14:$FG$114,$AD49,Conversion!AP$14:AP$114)</f>
        <v>288934.54843750002</v>
      </c>
      <c r="AQ49" s="298">
        <f ca="1">SUMIF(Conversion!$FG$14:$FG$114,$AD49,Conversion!AQ$14:AQ$114)</f>
        <v>288140.54843750002</v>
      </c>
      <c r="AR49" s="298">
        <f ca="1">SUMIF(Conversion!$FG$14:$FG$114,$AD49,Conversion!AR$14:AR$114)</f>
        <v>288140.54843750002</v>
      </c>
      <c r="AS49" s="298">
        <f ca="1">SUMIF(Conversion!$FG$14:$FG$114,$AD49,Conversion!AS$14:AS$114)</f>
        <v>493549.6521366993</v>
      </c>
      <c r="AT49" s="298">
        <f ca="1">SUMIF(Conversion!$FG$14:$FG$114,$AD49,Conversion!AT$14:AT$114)</f>
        <v>306554.54843750002</v>
      </c>
      <c r="AU49" s="298">
        <f ca="1">SUMIF(Conversion!$FG$14:$FG$114,$AD49,Conversion!AU$14:AU$114)</f>
        <v>313718.54843750002</v>
      </c>
      <c r="AV49" s="298">
        <f ca="1">SUMIF(Conversion!$FG$14:$FG$114,$AD49,Conversion!AV$14:AV$114)</f>
        <v>323646.55940625007</v>
      </c>
      <c r="AW49" s="298">
        <f ca="1">SUMIF(Conversion!$FG$14:$FG$114,$AD49,Conversion!AW$14:AW$114)</f>
        <v>323646.55940625007</v>
      </c>
      <c r="AX49" s="298">
        <f ca="1">SUMIF(Conversion!$FG$14:$FG$114,$AD49,Conversion!AX$14:AX$114)</f>
        <v>293903.35940625001</v>
      </c>
      <c r="AY49" s="298">
        <f ca="1">SUMIF(Conversion!$FG$14:$FG$114,$AD49,Conversion!AY$14:AY$114)</f>
        <v>293903.35940625001</v>
      </c>
      <c r="AZ49" s="298">
        <f ca="1">SUMIF(Conversion!$FG$14:$FG$114,$AD49,Conversion!AZ$14:AZ$114)</f>
        <v>293903.35940625001</v>
      </c>
      <c r="BA49" s="298">
        <f ca="1">SUMIF(Conversion!$FG$14:$FG$114,$AD49,Conversion!BA$14:BA$114)</f>
        <v>293903.35940625001</v>
      </c>
      <c r="BB49" s="298">
        <f ca="1">SUMIF(Conversion!$FG$14:$FG$114,$AD49,Conversion!BB$14:BB$114)</f>
        <v>293903.35940625001</v>
      </c>
      <c r="BC49" s="298">
        <f ca="1">SUMIF(Conversion!$FG$14:$FG$114,$AD49,Conversion!BC$14:BC$114)</f>
        <v>293903.35940625001</v>
      </c>
      <c r="BD49" s="298">
        <f ca="1">SUMIF(Conversion!$FG$14:$FG$114,$AD49,Conversion!BD$14:BD$114)</f>
        <v>293903.35940625001</v>
      </c>
      <c r="BE49" s="298">
        <f ca="1">SUMIF(Conversion!$FG$14:$FG$114,$AD49,Conversion!BE$14:BE$114)</f>
        <v>503420.64517943334</v>
      </c>
      <c r="BF49" s="298">
        <f ca="1">SUMIF(Conversion!$FG$14:$FG$114,$AD49,Conversion!BF$14:BF$114)</f>
        <v>293903.35940625001</v>
      </c>
      <c r="BG49" s="298">
        <f ca="1">SUMIF(Conversion!$FG$14:$FG$114,$AD49,Conversion!BG$14:BG$114)</f>
        <v>293903.35940625001</v>
      </c>
      <c r="BH49" s="298">
        <f ca="1">SUMIF(Conversion!$FG$14:$FG$114,$AD49,Conversion!BH$14:BH$114)</f>
        <v>299781.42659437499</v>
      </c>
      <c r="BI49" s="298">
        <f ca="1">SUMIF(Conversion!$FG$14:$FG$114,$AD49,Conversion!BI$14:BI$114)</f>
        <v>299781.42659437499</v>
      </c>
      <c r="BJ49" s="298">
        <f ca="1">SUMIF(Conversion!$FG$14:$FG$114,$AD49,Conversion!BJ$14:BJ$114)</f>
        <v>299781.42659437499</v>
      </c>
      <c r="BK49" s="298">
        <f ca="1">SUMIF(Conversion!$FG$14:$FG$114,$AD49,Conversion!BK$14:BK$114)</f>
        <v>299781.42659437499</v>
      </c>
      <c r="BL49" s="298">
        <f ca="1">SUMIF(Conversion!$FG$14:$FG$114,$AD49,Conversion!BL$14:BL$114)</f>
        <v>299781.42659437499</v>
      </c>
      <c r="BM49" s="298">
        <f ca="1">SUMIF(Conversion!$FG$14:$FG$114,$AD49,Conversion!BM$14:BM$114)</f>
        <v>299781.42659437499</v>
      </c>
      <c r="BN49" s="298">
        <f ca="1">SUMIF(Conversion!$FG$14:$FG$114,$AD49,Conversion!BN$14:BN$114)</f>
        <v>299781.42659437499</v>
      </c>
      <c r="BO49" s="298">
        <f ca="1">SUMIF(Conversion!$FG$14:$FG$114,$AD49,Conversion!BO$14:BO$114)</f>
        <v>299781.42659437499</v>
      </c>
      <c r="BP49" s="298">
        <f ca="1">SUMIF(Conversion!$FG$14:$FG$114,$AD49,Conversion!BP$14:BP$114)</f>
        <v>299781.42659437499</v>
      </c>
      <c r="BQ49" s="298">
        <f ca="1">SUMIF(Conversion!$FG$14:$FG$114,$AD49,Conversion!BQ$14:BQ$114)</f>
        <v>513489.05808302201</v>
      </c>
      <c r="BR49" s="298">
        <f ca="1">SUMIF(Conversion!$FG$14:$FG$114,$AD49,Conversion!BR$14:BR$114)</f>
        <v>299781.42659437499</v>
      </c>
      <c r="BS49" s="298">
        <f ca="1">SUMIF(Conversion!$FG$14:$FG$114,$AD49,Conversion!BS$14:BS$114)</f>
        <v>299781.42659437499</v>
      </c>
      <c r="BT49" s="298">
        <f ca="1">SUMIF(Conversion!$FG$14:$FG$114,$AD49,Conversion!BT$14:BT$114)</f>
        <v>305777.05512626248</v>
      </c>
      <c r="BU49" s="298">
        <f ca="1">SUMIF(Conversion!$FG$14:$FG$114,$AD49,Conversion!BU$14:BU$114)</f>
        <v>305777.05512626248</v>
      </c>
      <c r="BV49" s="298">
        <f ca="1">SUMIF(Conversion!$FG$14:$FG$114,$AD49,Conversion!BV$14:BV$114)</f>
        <v>305777.05512626248</v>
      </c>
      <c r="BW49" s="298">
        <f ca="1">SUMIF(Conversion!$FG$14:$FG$114,$AD49,Conversion!BW$14:BW$114)</f>
        <v>305777.05512626248</v>
      </c>
      <c r="BX49" s="298">
        <f ca="1">SUMIF(Conversion!$FG$14:$FG$114,$AD49,Conversion!BX$14:BX$114)</f>
        <v>305777.05512626248</v>
      </c>
      <c r="BY49" s="298">
        <f ca="1">SUMIF(Conversion!$FG$14:$FG$114,$AD49,Conversion!BY$14:BY$114)</f>
        <v>305777.05512626248</v>
      </c>
      <c r="BZ49" s="298">
        <f ca="1">SUMIF(Conversion!$FG$14:$FG$114,$AD49,Conversion!BZ$14:BZ$114)</f>
        <v>305777.05512626248</v>
      </c>
      <c r="CA49" s="298">
        <f ca="1">SUMIF(Conversion!$FG$14:$FG$114,$AD49,Conversion!CA$14:CA$114)</f>
        <v>305777.05512626248</v>
      </c>
      <c r="CB49" s="298">
        <f ca="1">SUMIF(Conversion!$FG$14:$FG$114,$AD49,Conversion!CB$14:CB$114)</f>
        <v>305777.05512626248</v>
      </c>
      <c r="CC49" s="298">
        <f ca="1">SUMIF(Conversion!$FG$14:$FG$114,$AD49,Conversion!CC$14:CC$114)</f>
        <v>523758.8392446824</v>
      </c>
      <c r="CD49" s="298">
        <f ca="1">SUMIF(Conversion!$FG$14:$FG$114,$AD49,Conversion!CD$14:CD$114)</f>
        <v>305777.05512626248</v>
      </c>
      <c r="CE49" s="298">
        <f ca="1">SUMIF(Conversion!$FG$14:$FG$114,$AD49,Conversion!CE$14:CE$114)</f>
        <v>305777.05512626248</v>
      </c>
      <c r="CF49" s="298">
        <f ca="1">SUMIF(Conversion!$FG$14:$FG$114,$AD49,Conversion!CF$14:CF$114)</f>
        <v>311892.59622878773</v>
      </c>
      <c r="CG49" s="298">
        <f ca="1">SUMIF(Conversion!$FG$14:$FG$114,$AD49,Conversion!CG$14:CG$114)</f>
        <v>311892.59622878773</v>
      </c>
      <c r="CH49" s="298">
        <f ca="1">SUMIF(Conversion!$FG$14:$FG$114,$AD49,Conversion!CH$14:CH$114)</f>
        <v>311892.59622878773</v>
      </c>
      <c r="CI49" s="298">
        <f ca="1">SUMIF(Conversion!$FG$14:$FG$114,$AD49,Conversion!CI$14:CI$114)</f>
        <v>311892.59622878773</v>
      </c>
      <c r="CJ49" s="298">
        <f ca="1">SUMIF(Conversion!$FG$14:$FG$114,$AD49,Conversion!CJ$14:CJ$114)</f>
        <v>311892.59622878773</v>
      </c>
      <c r="CK49" s="298">
        <f ca="1">SUMIF(Conversion!$FG$14:$FG$114,$AD49,Conversion!CK$14:CK$114)</f>
        <v>311892.59622878773</v>
      </c>
      <c r="CL49" s="298">
        <f ca="1">SUMIF(Conversion!$FG$14:$FG$114,$AD49,Conversion!CL$14:CL$114)</f>
        <v>311892.59622878773</v>
      </c>
      <c r="CM49" s="298">
        <f ca="1">SUMIF(Conversion!$FG$14:$FG$114,$AD49,Conversion!CM$14:CM$114)</f>
        <v>311892.59622878773</v>
      </c>
      <c r="CN49" s="298">
        <f ca="1">SUMIF(Conversion!$FG$14:$FG$114,$AD49,Conversion!CN$14:CN$114)</f>
        <v>311892.59622878773</v>
      </c>
      <c r="CO49" s="298">
        <f ca="1">SUMIF(Conversion!$FG$14:$FG$114,$AD49,Conversion!CO$14:CO$114)</f>
        <v>534234.01602957596</v>
      </c>
      <c r="CP49" s="298">
        <f ca="1">SUMIF(Conversion!$FG$14:$FG$114,$AD49,Conversion!CP$14:CP$114)</f>
        <v>311892.59622878773</v>
      </c>
      <c r="CQ49" s="298">
        <f ca="1">SUMIF(Conversion!$FG$14:$FG$114,$AD49,Conversion!CQ$14:CQ$114)</f>
        <v>311892.59622878773</v>
      </c>
      <c r="CR49" s="298">
        <f ca="1">SUMIF(Conversion!$FG$14:$FG$114,$AD49,Conversion!CR$14:CR$114)</f>
        <v>318130.44815336354</v>
      </c>
      <c r="CS49" s="298">
        <f ca="1">SUMIF(Conversion!$FG$14:$FG$114,$AD49,Conversion!CS$14:CS$114)</f>
        <v>318130.44815336354</v>
      </c>
      <c r="CT49" s="298">
        <f ca="1">SUMIF(Conversion!$FG$14:$FG$114,$AD49,Conversion!CT$14:CT$114)</f>
        <v>0</v>
      </c>
      <c r="CU49" s="298">
        <f ca="1">SUMIF(Conversion!$FG$14:$FG$114,$AD49,Conversion!CU$14:CU$114)</f>
        <v>0</v>
      </c>
      <c r="CV49" s="298">
        <f ca="1">SUMIF(Conversion!$FG$14:$FG$114,$AD49,Conversion!CV$14:CV$114)</f>
        <v>0</v>
      </c>
      <c r="CW49" s="298">
        <f ca="1">SUMIF(Conversion!$FG$14:$FG$114,$AD49,Conversion!CW$14:CW$114)</f>
        <v>0</v>
      </c>
      <c r="CX49" s="298">
        <f ca="1">SUMIF(Conversion!$FG$14:$FG$114,$AD49,Conversion!CX$14:CX$114)</f>
        <v>0</v>
      </c>
      <c r="CY49" s="298">
        <f ca="1">SUMIF(Conversion!$FG$14:$FG$114,$AD49,Conversion!CY$14:CY$114)</f>
        <v>0</v>
      </c>
      <c r="CZ49" s="298">
        <f ca="1">SUMIF(Conversion!$FG$14:$FG$114,$AD49,Conversion!CZ$14:CZ$114)</f>
        <v>0</v>
      </c>
      <c r="DA49" s="298">
        <f ca="1">SUMIF(Conversion!$FG$14:$FG$114,$AD49,Conversion!DA$14:DA$114)</f>
        <v>0</v>
      </c>
      <c r="DB49" s="298">
        <f ca="1">SUMIF(Conversion!$FG$14:$FG$114,$AD49,Conversion!DB$14:DB$114)</f>
        <v>0</v>
      </c>
      <c r="DC49" s="298">
        <f ca="1">SUMIF(Conversion!$FG$14:$FG$114,$AD49,Conversion!DC$14:DC$114)</f>
        <v>0</v>
      </c>
      <c r="DD49" s="298">
        <f ca="1">SUMIF(Conversion!$FG$14:$FG$114,$AD49,Conversion!DD$14:DD$114)</f>
        <v>0</v>
      </c>
      <c r="DE49" s="298">
        <f ca="1">SUMIF(Conversion!$FG$14:$FG$114,$AD49,Conversion!DE$14:DE$114)</f>
        <v>0</v>
      </c>
      <c r="DF49" s="298">
        <f ca="1">SUMIF(Conversion!$FG$14:$FG$114,$AD49,Conversion!DF$14:DF$114)</f>
        <v>0</v>
      </c>
      <c r="DG49" s="298">
        <f ca="1">SUMIF(Conversion!$FG$14:$FG$114,$AD49,Conversion!DG$14:DG$114)</f>
        <v>0</v>
      </c>
      <c r="DH49" s="298">
        <f ca="1">SUMIF(Conversion!$FG$14:$FG$114,$AD49,Conversion!DH$14:DH$114)</f>
        <v>0</v>
      </c>
      <c r="DI49" s="298">
        <f ca="1">SUMIF(Conversion!$FG$14:$FG$114,$AD49,Conversion!DI$14:DI$114)</f>
        <v>0</v>
      </c>
      <c r="DJ49" s="298">
        <f ca="1">SUMIF(Conversion!$FG$14:$FG$114,$AD49,Conversion!DJ$14:DJ$114)</f>
        <v>0</v>
      </c>
      <c r="DK49" s="298">
        <f ca="1">SUMIF(Conversion!$FG$14:$FG$114,$AD49,Conversion!DK$14:DK$114)</f>
        <v>0</v>
      </c>
      <c r="DL49" s="298">
        <f ca="1">SUMIF(Conversion!$FG$14:$FG$114,$AD49,Conversion!DL$14:DL$114)</f>
        <v>0</v>
      </c>
      <c r="DM49" s="298">
        <f ca="1">SUMIF(Conversion!$FG$14:$FG$114,$AD49,Conversion!DM$14:DM$114)</f>
        <v>0</v>
      </c>
      <c r="DN49" s="298">
        <f ca="1">SUMIF(Conversion!$FG$14:$FG$114,$AD49,Conversion!DN$14:DN$114)</f>
        <v>0</v>
      </c>
      <c r="DO49" s="298">
        <f ca="1">SUMIF(Conversion!$FG$14:$FG$114,$AD49,Conversion!DO$14:DO$114)</f>
        <v>0</v>
      </c>
      <c r="DP49" s="298">
        <f ca="1">SUMIF(Conversion!$FG$14:$FG$114,$AD49,Conversion!DP$14:DP$114)</f>
        <v>0</v>
      </c>
      <c r="DQ49" s="298">
        <f ca="1">SUMIF(Conversion!$FG$14:$FG$114,$AD49,Conversion!DQ$14:DQ$114)</f>
        <v>0</v>
      </c>
      <c r="DR49" s="298">
        <f ca="1">SUMIF(Conversion!$FG$14:$FG$114,$AD49,Conversion!DR$14:DR$114)</f>
        <v>0</v>
      </c>
      <c r="DS49" s="298">
        <f ca="1">SUMIF(Conversion!$FG$14:$FG$114,$AD49,Conversion!DS$14:DS$114)</f>
        <v>0</v>
      </c>
      <c r="DT49" s="298">
        <f ca="1">SUMIF(Conversion!$FG$14:$FG$114,$AD49,Conversion!DT$14:DT$114)</f>
        <v>0</v>
      </c>
      <c r="DU49" s="298">
        <f ca="1">SUMIF(Conversion!$FG$14:$FG$114,$AD49,Conversion!DU$14:DU$114)</f>
        <v>0</v>
      </c>
      <c r="DV49" s="298">
        <f ca="1">SUMIF(Conversion!$FG$14:$FG$114,$AD49,Conversion!DV$14:DV$114)</f>
        <v>0</v>
      </c>
      <c r="DW49" s="298">
        <f ca="1">SUMIF(Conversion!$FG$14:$FG$114,$AD49,Conversion!DW$14:DW$114)</f>
        <v>0</v>
      </c>
      <c r="DX49" s="298">
        <f ca="1">SUMIF(Conversion!$FG$14:$FG$114,$AD49,Conversion!DX$14:DX$114)</f>
        <v>0</v>
      </c>
      <c r="DY49" s="298">
        <f ca="1">SUMIF(Conversion!$FG$14:$FG$114,$AD49,Conversion!DY$14:DY$114)</f>
        <v>0</v>
      </c>
      <c r="DZ49" s="298">
        <f ca="1">SUMIF(Conversion!$FG$14:$FG$114,$AD49,Conversion!DZ$14:DZ$114)</f>
        <v>0</v>
      </c>
      <c r="EA49" s="298">
        <f ca="1">SUMIF(Conversion!$FG$14:$FG$114,$AD49,Conversion!EA$14:EA$114)</f>
        <v>0</v>
      </c>
      <c r="EB49" s="298">
        <f ca="1">SUMIF(Conversion!$FG$14:$FG$114,$AD49,Conversion!EB$14:EB$114)</f>
        <v>0</v>
      </c>
      <c r="EC49" s="298">
        <f ca="1">SUMIF(Conversion!$FG$14:$FG$114,$AD49,Conversion!EC$14:EC$114)</f>
        <v>0</v>
      </c>
      <c r="ED49" s="298">
        <f ca="1">SUMIF(Conversion!$FG$14:$FG$114,$AD49,Conversion!ED$14:ED$114)</f>
        <v>0</v>
      </c>
      <c r="EE49" s="298">
        <f ca="1">SUMIF(Conversion!$FG$14:$FG$114,$AD49,Conversion!EE$14:EE$114)</f>
        <v>0</v>
      </c>
      <c r="EF49" s="298">
        <f ca="1">SUMIF(Conversion!$FG$14:$FG$114,$AD49,Conversion!EF$14:EF$114)</f>
        <v>0</v>
      </c>
      <c r="EG49" s="298">
        <f ca="1">SUMIF(Conversion!$FG$14:$FG$114,$AD49,Conversion!EG$14:EG$114)</f>
        <v>0</v>
      </c>
      <c r="EH49" s="298">
        <f ca="1">SUMIF(Conversion!$FG$14:$FG$114,$AD49,Conversion!EH$14:EH$114)</f>
        <v>0</v>
      </c>
      <c r="EI49" s="298">
        <f ca="1">SUMIF(Conversion!$FG$14:$FG$114,$AD49,Conversion!EI$14:EI$114)</f>
        <v>0</v>
      </c>
      <c r="EJ49" s="298">
        <f ca="1">SUMIF(Conversion!$FG$14:$FG$114,$AD49,Conversion!EJ$14:EJ$114)</f>
        <v>0</v>
      </c>
      <c r="EK49" s="298">
        <f ca="1">SUMIF(Conversion!$FG$14:$FG$114,$AD49,Conversion!EK$14:EK$114)</f>
        <v>0</v>
      </c>
      <c r="EL49" s="298">
        <f ca="1">SUMIF(Conversion!$FG$14:$FG$114,$AD49,Conversion!EL$14:EL$114)</f>
        <v>0</v>
      </c>
      <c r="EM49" s="298">
        <f ca="1">SUMIF(Conversion!$FG$14:$FG$114,$AD49,Conversion!EM$14:EM$114)</f>
        <v>0</v>
      </c>
      <c r="EN49" s="298">
        <f ca="1">SUMIF(Conversion!$FG$14:$FG$114,$AD49,Conversion!EN$14:EN$114)</f>
        <v>0</v>
      </c>
      <c r="EO49" s="298">
        <f ca="1">SUMIF(Conversion!$FG$14:$FG$114,$AD49,Conversion!EO$14:EO$114)</f>
        <v>0</v>
      </c>
      <c r="EP49" s="298">
        <f ca="1">SUMIF(Conversion!$FG$14:$FG$114,$AD49,Conversion!EP$14:EP$114)</f>
        <v>0</v>
      </c>
      <c r="EQ49" s="298">
        <f ca="1">SUMIF(Conversion!$FG$14:$FG$114,$AD49,Conversion!EQ$14:EQ$114)</f>
        <v>0</v>
      </c>
      <c r="ER49" s="298">
        <f ca="1">SUMIF(Conversion!$FG$14:$FG$114,$AD49,Conversion!ER$14:ER$114)</f>
        <v>0</v>
      </c>
      <c r="ES49" s="298">
        <f ca="1">SUMIF(Conversion!$FG$14:$FG$114,$AD49,Conversion!ES$14:ES$114)</f>
        <v>0</v>
      </c>
      <c r="ET49" s="298">
        <f ca="1">SUMIF(Conversion!$FG$14:$FG$114,$AD49,Conversion!ET$14:ET$114)</f>
        <v>0</v>
      </c>
      <c r="EU49" s="298">
        <f ca="1">SUMIF(Conversion!$FG$14:$FG$114,$AD49,Conversion!EU$14:EU$114)</f>
        <v>0</v>
      </c>
      <c r="EV49" s="298">
        <f ca="1">SUMIF(Conversion!$FG$14:$FG$114,$AD49,Conversion!EV$14:EV$114)</f>
        <v>0</v>
      </c>
      <c r="EW49" s="298">
        <f ca="1">SUMIF(Conversion!$FG$14:$FG$114,$AD49,Conversion!EW$14:EW$114)</f>
        <v>0</v>
      </c>
      <c r="EX49" s="298">
        <f ca="1">SUMIF(Conversion!$FG$14:$FG$114,$AD49,Conversion!EX$14:EX$114)</f>
        <v>0</v>
      </c>
      <c r="EY49" s="261"/>
      <c r="EZ49" s="87"/>
      <c r="FB49" s="261"/>
    </row>
    <row r="50" spans="1:158" ht="12.75" hidden="1" customHeight="1" outlineLevel="2">
      <c r="A50" s="303">
        <v>2</v>
      </c>
      <c r="B50" s="303"/>
      <c r="C50" s="892" t="str">
        <f>Constants!B17</f>
        <v>Desk Tops</v>
      </c>
      <c r="E50" s="329"/>
      <c r="F50" s="330"/>
      <c r="G50" s="330"/>
      <c r="H50" s="330"/>
      <c r="I50" s="330"/>
      <c r="J50" s="330"/>
      <c r="K50" s="330"/>
      <c r="L50" s="330"/>
      <c r="M50" s="330"/>
      <c r="N50" s="330"/>
      <c r="O50" s="330"/>
      <c r="P50" s="330"/>
      <c r="Q50" s="330"/>
      <c r="R50" s="330"/>
      <c r="S50" s="330"/>
      <c r="T50" s="330"/>
      <c r="U50" s="330"/>
      <c r="V50" s="331"/>
      <c r="W50" s="330"/>
      <c r="X50" s="330"/>
      <c r="Y50" s="330"/>
      <c r="Z50" s="330"/>
      <c r="AA50" s="330"/>
      <c r="AB50" s="329"/>
      <c r="AC50" s="332"/>
      <c r="AD50" s="683" t="str">
        <f>Constants!E17</f>
        <v>ASS-1</v>
      </c>
      <c r="AE50" s="304">
        <f t="shared" si="25"/>
        <v>0</v>
      </c>
      <c r="AF50" s="299">
        <f>SUMIF(Conversion!$FG$14:$FG$114,$AD50,Conversion!AF$14:AF$114)</f>
        <v>0</v>
      </c>
      <c r="AG50" s="300">
        <f>SUMIF(Conversion!$FG$14:$FG$114,$AD50,Conversion!AG$14:AG$114)</f>
        <v>0</v>
      </c>
      <c r="AH50" s="300">
        <f>SUMIF(Conversion!$FG$14:$FG$114,$AD50,Conversion!AH$14:AH$114)</f>
        <v>0</v>
      </c>
      <c r="AI50" s="300">
        <f>SUMIF(Conversion!$FG$14:$FG$114,$AD50,Conversion!AI$14:AI$114)</f>
        <v>0</v>
      </c>
      <c r="AJ50" s="300">
        <f>SUMIF(Conversion!$FG$14:$FG$114,$AD50,Conversion!AJ$14:AJ$114)</f>
        <v>0</v>
      </c>
      <c r="AK50" s="300">
        <f>SUMIF(Conversion!$FG$14:$FG$114,$AD50,Conversion!AK$14:AK$114)</f>
        <v>0</v>
      </c>
      <c r="AL50" s="300">
        <f>SUMIF(Conversion!$FG$14:$FG$114,$AD50,Conversion!AL$14:AL$114)</f>
        <v>0</v>
      </c>
      <c r="AM50" s="300">
        <f>SUMIF(Conversion!$FG$14:$FG$114,$AD50,Conversion!AM$14:AM$114)</f>
        <v>0</v>
      </c>
      <c r="AN50" s="300">
        <f>SUMIF(Conversion!$FG$14:$FG$114,$AD50,Conversion!AN$14:AN$114)</f>
        <v>0</v>
      </c>
      <c r="AO50" s="300">
        <f>SUMIF(Conversion!$FG$14:$FG$114,$AD50,Conversion!AO$14:AO$114)</f>
        <v>0</v>
      </c>
      <c r="AP50" s="300">
        <f>SUMIF(Conversion!$FG$14:$FG$114,$AD50,Conversion!AP$14:AP$114)</f>
        <v>0</v>
      </c>
      <c r="AQ50" s="300">
        <f>SUMIF(Conversion!$FG$14:$FG$114,$AD50,Conversion!AQ$14:AQ$114)</f>
        <v>0</v>
      </c>
      <c r="AR50" s="300">
        <f>SUMIF(Conversion!$FG$14:$FG$114,$AD50,Conversion!AR$14:AR$114)</f>
        <v>0</v>
      </c>
      <c r="AS50" s="300">
        <f>SUMIF(Conversion!$FG$14:$FG$114,$AD50,Conversion!AS$14:AS$114)</f>
        <v>0</v>
      </c>
      <c r="AT50" s="300">
        <f>SUMIF(Conversion!$FG$14:$FG$114,$AD50,Conversion!AT$14:AT$114)</f>
        <v>0</v>
      </c>
      <c r="AU50" s="300">
        <f>SUMIF(Conversion!$FG$14:$FG$114,$AD50,Conversion!AU$14:AU$114)</f>
        <v>0</v>
      </c>
      <c r="AV50" s="300">
        <f>SUMIF(Conversion!$FG$14:$FG$114,$AD50,Conversion!AV$14:AV$114)</f>
        <v>0</v>
      </c>
      <c r="AW50" s="300">
        <f>SUMIF(Conversion!$FG$14:$FG$114,$AD50,Conversion!AW$14:AW$114)</f>
        <v>0</v>
      </c>
      <c r="AX50" s="300">
        <f>SUMIF(Conversion!$FG$14:$FG$114,$AD50,Conversion!AX$14:AX$114)</f>
        <v>0</v>
      </c>
      <c r="AY50" s="300">
        <f>SUMIF(Conversion!$FG$14:$FG$114,$AD50,Conversion!AY$14:AY$114)</f>
        <v>0</v>
      </c>
      <c r="AZ50" s="300">
        <f>SUMIF(Conversion!$FG$14:$FG$114,$AD50,Conversion!AZ$14:AZ$114)</f>
        <v>0</v>
      </c>
      <c r="BA50" s="300">
        <f>SUMIF(Conversion!$FG$14:$FG$114,$AD50,Conversion!BA$14:BA$114)</f>
        <v>0</v>
      </c>
      <c r="BB50" s="300">
        <f>SUMIF(Conversion!$FG$14:$FG$114,$AD50,Conversion!BB$14:BB$114)</f>
        <v>0</v>
      </c>
      <c r="BC50" s="300">
        <f>SUMIF(Conversion!$FG$14:$FG$114,$AD50,Conversion!BC$14:BC$114)</f>
        <v>0</v>
      </c>
      <c r="BD50" s="300">
        <f>SUMIF(Conversion!$FG$14:$FG$114,$AD50,Conversion!BD$14:BD$114)</f>
        <v>0</v>
      </c>
      <c r="BE50" s="300">
        <f>SUMIF(Conversion!$FG$14:$FG$114,$AD50,Conversion!BE$14:BE$114)</f>
        <v>0</v>
      </c>
      <c r="BF50" s="300">
        <f>SUMIF(Conversion!$FG$14:$FG$114,$AD50,Conversion!BF$14:BF$114)</f>
        <v>0</v>
      </c>
      <c r="BG50" s="300">
        <f>SUMIF(Conversion!$FG$14:$FG$114,$AD50,Conversion!BG$14:BG$114)</f>
        <v>0</v>
      </c>
      <c r="BH50" s="300">
        <f>SUMIF(Conversion!$FG$14:$FG$114,$AD50,Conversion!BH$14:BH$114)</f>
        <v>0</v>
      </c>
      <c r="BI50" s="300">
        <f>SUMIF(Conversion!$FG$14:$FG$114,$AD50,Conversion!BI$14:BI$114)</f>
        <v>0</v>
      </c>
      <c r="BJ50" s="300">
        <f>SUMIF(Conversion!$FG$14:$FG$114,$AD50,Conversion!BJ$14:BJ$114)</f>
        <v>0</v>
      </c>
      <c r="BK50" s="300">
        <f>SUMIF(Conversion!$FG$14:$FG$114,$AD50,Conversion!BK$14:BK$114)</f>
        <v>0</v>
      </c>
      <c r="BL50" s="300">
        <f>SUMIF(Conversion!$FG$14:$FG$114,$AD50,Conversion!BL$14:BL$114)</f>
        <v>0</v>
      </c>
      <c r="BM50" s="300">
        <f>SUMIF(Conversion!$FG$14:$FG$114,$AD50,Conversion!BM$14:BM$114)</f>
        <v>0</v>
      </c>
      <c r="BN50" s="300">
        <f>SUMIF(Conversion!$FG$14:$FG$114,$AD50,Conversion!BN$14:BN$114)</f>
        <v>0</v>
      </c>
      <c r="BO50" s="300">
        <f>SUMIF(Conversion!$FG$14:$FG$114,$AD50,Conversion!BO$14:BO$114)</f>
        <v>0</v>
      </c>
      <c r="BP50" s="300">
        <f>SUMIF(Conversion!$FG$14:$FG$114,$AD50,Conversion!BP$14:BP$114)</f>
        <v>0</v>
      </c>
      <c r="BQ50" s="300">
        <f>SUMIF(Conversion!$FG$14:$FG$114,$AD50,Conversion!BQ$14:BQ$114)</f>
        <v>0</v>
      </c>
      <c r="BR50" s="300">
        <f>SUMIF(Conversion!$FG$14:$FG$114,$AD50,Conversion!BR$14:BR$114)</f>
        <v>0</v>
      </c>
      <c r="BS50" s="300">
        <f>SUMIF(Conversion!$FG$14:$FG$114,$AD50,Conversion!BS$14:BS$114)</f>
        <v>0</v>
      </c>
      <c r="BT50" s="300">
        <f>SUMIF(Conversion!$FG$14:$FG$114,$AD50,Conversion!BT$14:BT$114)</f>
        <v>0</v>
      </c>
      <c r="BU50" s="300">
        <f>SUMIF(Conversion!$FG$14:$FG$114,$AD50,Conversion!BU$14:BU$114)</f>
        <v>0</v>
      </c>
      <c r="BV50" s="300">
        <f>SUMIF(Conversion!$FG$14:$FG$114,$AD50,Conversion!BV$14:BV$114)</f>
        <v>0</v>
      </c>
      <c r="BW50" s="300">
        <f>SUMIF(Conversion!$FG$14:$FG$114,$AD50,Conversion!BW$14:BW$114)</f>
        <v>0</v>
      </c>
      <c r="BX50" s="300">
        <f>SUMIF(Conversion!$FG$14:$FG$114,$AD50,Conversion!BX$14:BX$114)</f>
        <v>0</v>
      </c>
      <c r="BY50" s="300">
        <f>SUMIF(Conversion!$FG$14:$FG$114,$AD50,Conversion!BY$14:BY$114)</f>
        <v>0</v>
      </c>
      <c r="BZ50" s="300">
        <f>SUMIF(Conversion!$FG$14:$FG$114,$AD50,Conversion!BZ$14:BZ$114)</f>
        <v>0</v>
      </c>
      <c r="CA50" s="300">
        <f>SUMIF(Conversion!$FG$14:$FG$114,$AD50,Conversion!CA$14:CA$114)</f>
        <v>0</v>
      </c>
      <c r="CB50" s="300">
        <f>SUMIF(Conversion!$FG$14:$FG$114,$AD50,Conversion!CB$14:CB$114)</f>
        <v>0</v>
      </c>
      <c r="CC50" s="300">
        <f>SUMIF(Conversion!$FG$14:$FG$114,$AD50,Conversion!CC$14:CC$114)</f>
        <v>0</v>
      </c>
      <c r="CD50" s="300">
        <f>SUMIF(Conversion!$FG$14:$FG$114,$AD50,Conversion!CD$14:CD$114)</f>
        <v>0</v>
      </c>
      <c r="CE50" s="300">
        <f>SUMIF(Conversion!$FG$14:$FG$114,$AD50,Conversion!CE$14:CE$114)</f>
        <v>0</v>
      </c>
      <c r="CF50" s="300">
        <f>SUMIF(Conversion!$FG$14:$FG$114,$AD50,Conversion!CF$14:CF$114)</f>
        <v>0</v>
      </c>
      <c r="CG50" s="300">
        <f>SUMIF(Conversion!$FG$14:$FG$114,$AD50,Conversion!CG$14:CG$114)</f>
        <v>0</v>
      </c>
      <c r="CH50" s="300">
        <f>SUMIF(Conversion!$FG$14:$FG$114,$AD50,Conversion!CH$14:CH$114)</f>
        <v>0</v>
      </c>
      <c r="CI50" s="300">
        <f>SUMIF(Conversion!$FG$14:$FG$114,$AD50,Conversion!CI$14:CI$114)</f>
        <v>0</v>
      </c>
      <c r="CJ50" s="300">
        <f>SUMIF(Conversion!$FG$14:$FG$114,$AD50,Conversion!CJ$14:CJ$114)</f>
        <v>0</v>
      </c>
      <c r="CK50" s="300">
        <f>SUMIF(Conversion!$FG$14:$FG$114,$AD50,Conversion!CK$14:CK$114)</f>
        <v>0</v>
      </c>
      <c r="CL50" s="300">
        <f>SUMIF(Conversion!$FG$14:$FG$114,$AD50,Conversion!CL$14:CL$114)</f>
        <v>0</v>
      </c>
      <c r="CM50" s="300">
        <f>SUMIF(Conversion!$FG$14:$FG$114,$AD50,Conversion!CM$14:CM$114)</f>
        <v>0</v>
      </c>
      <c r="CN50" s="300">
        <f>SUMIF(Conversion!$FG$14:$FG$114,$AD50,Conversion!CN$14:CN$114)</f>
        <v>0</v>
      </c>
      <c r="CO50" s="300">
        <f>SUMIF(Conversion!$FG$14:$FG$114,$AD50,Conversion!CO$14:CO$114)</f>
        <v>0</v>
      </c>
      <c r="CP50" s="300">
        <f>SUMIF(Conversion!$FG$14:$FG$114,$AD50,Conversion!CP$14:CP$114)</f>
        <v>0</v>
      </c>
      <c r="CQ50" s="300">
        <f>SUMIF(Conversion!$FG$14:$FG$114,$AD50,Conversion!CQ$14:CQ$114)</f>
        <v>0</v>
      </c>
      <c r="CR50" s="300">
        <f>SUMIF(Conversion!$FG$14:$FG$114,$AD50,Conversion!CR$14:CR$114)</f>
        <v>0</v>
      </c>
      <c r="CS50" s="300">
        <f>SUMIF(Conversion!$FG$14:$FG$114,$AD50,Conversion!CS$14:CS$114)</f>
        <v>0</v>
      </c>
      <c r="CT50" s="300">
        <f>SUMIF(Conversion!$FG$14:$FG$114,$AD50,Conversion!CT$14:CT$114)</f>
        <v>0</v>
      </c>
      <c r="CU50" s="300">
        <f>SUMIF(Conversion!$FG$14:$FG$114,$AD50,Conversion!CU$14:CU$114)</f>
        <v>0</v>
      </c>
      <c r="CV50" s="300">
        <f>SUMIF(Conversion!$FG$14:$FG$114,$AD50,Conversion!CV$14:CV$114)</f>
        <v>0</v>
      </c>
      <c r="CW50" s="300">
        <f>SUMIF(Conversion!$FG$14:$FG$114,$AD50,Conversion!CW$14:CW$114)</f>
        <v>0</v>
      </c>
      <c r="CX50" s="300">
        <f>SUMIF(Conversion!$FG$14:$FG$114,$AD50,Conversion!CX$14:CX$114)</f>
        <v>0</v>
      </c>
      <c r="CY50" s="300">
        <f>SUMIF(Conversion!$FG$14:$FG$114,$AD50,Conversion!CY$14:CY$114)</f>
        <v>0</v>
      </c>
      <c r="CZ50" s="300">
        <f>SUMIF(Conversion!$FG$14:$FG$114,$AD50,Conversion!CZ$14:CZ$114)</f>
        <v>0</v>
      </c>
      <c r="DA50" s="300">
        <f>SUMIF(Conversion!$FG$14:$FG$114,$AD50,Conversion!DA$14:DA$114)</f>
        <v>0</v>
      </c>
      <c r="DB50" s="300">
        <f>SUMIF(Conversion!$FG$14:$FG$114,$AD50,Conversion!DB$14:DB$114)</f>
        <v>0</v>
      </c>
      <c r="DC50" s="300">
        <f>SUMIF(Conversion!$FG$14:$FG$114,$AD50,Conversion!DC$14:DC$114)</f>
        <v>0</v>
      </c>
      <c r="DD50" s="300">
        <f>SUMIF(Conversion!$FG$14:$FG$114,$AD50,Conversion!DD$14:DD$114)</f>
        <v>0</v>
      </c>
      <c r="DE50" s="300">
        <f>SUMIF(Conversion!$FG$14:$FG$114,$AD50,Conversion!DE$14:DE$114)</f>
        <v>0</v>
      </c>
      <c r="DF50" s="300">
        <f>SUMIF(Conversion!$FG$14:$FG$114,$AD50,Conversion!DF$14:DF$114)</f>
        <v>0</v>
      </c>
      <c r="DG50" s="300">
        <f>SUMIF(Conversion!$FG$14:$FG$114,$AD50,Conversion!DG$14:DG$114)</f>
        <v>0</v>
      </c>
      <c r="DH50" s="300">
        <f>SUMIF(Conversion!$FG$14:$FG$114,$AD50,Conversion!DH$14:DH$114)</f>
        <v>0</v>
      </c>
      <c r="DI50" s="300">
        <f>SUMIF(Conversion!$FG$14:$FG$114,$AD50,Conversion!DI$14:DI$114)</f>
        <v>0</v>
      </c>
      <c r="DJ50" s="300">
        <f>SUMIF(Conversion!$FG$14:$FG$114,$AD50,Conversion!DJ$14:DJ$114)</f>
        <v>0</v>
      </c>
      <c r="DK50" s="300">
        <f>SUMIF(Conversion!$FG$14:$FG$114,$AD50,Conversion!DK$14:DK$114)</f>
        <v>0</v>
      </c>
      <c r="DL50" s="300">
        <f>SUMIF(Conversion!$FG$14:$FG$114,$AD50,Conversion!DL$14:DL$114)</f>
        <v>0</v>
      </c>
      <c r="DM50" s="300">
        <f>SUMIF(Conversion!$FG$14:$FG$114,$AD50,Conversion!DM$14:DM$114)</f>
        <v>0</v>
      </c>
      <c r="DN50" s="300">
        <f>SUMIF(Conversion!$FG$14:$FG$114,$AD50,Conversion!DN$14:DN$114)</f>
        <v>0</v>
      </c>
      <c r="DO50" s="300">
        <f>SUMIF(Conversion!$FG$14:$FG$114,$AD50,Conversion!DO$14:DO$114)</f>
        <v>0</v>
      </c>
      <c r="DP50" s="300">
        <f>SUMIF(Conversion!$FG$14:$FG$114,$AD50,Conversion!DP$14:DP$114)</f>
        <v>0</v>
      </c>
      <c r="DQ50" s="300">
        <f>SUMIF(Conversion!$FG$14:$FG$114,$AD50,Conversion!DQ$14:DQ$114)</f>
        <v>0</v>
      </c>
      <c r="DR50" s="300">
        <f>SUMIF(Conversion!$FG$14:$FG$114,$AD50,Conversion!DR$14:DR$114)</f>
        <v>0</v>
      </c>
      <c r="DS50" s="300">
        <f>SUMIF(Conversion!$FG$14:$FG$114,$AD50,Conversion!DS$14:DS$114)</f>
        <v>0</v>
      </c>
      <c r="DT50" s="300">
        <f>SUMIF(Conversion!$FG$14:$FG$114,$AD50,Conversion!DT$14:DT$114)</f>
        <v>0</v>
      </c>
      <c r="DU50" s="300">
        <f>SUMIF(Conversion!$FG$14:$FG$114,$AD50,Conversion!DU$14:DU$114)</f>
        <v>0</v>
      </c>
      <c r="DV50" s="300">
        <f>SUMIF(Conversion!$FG$14:$FG$114,$AD50,Conversion!DV$14:DV$114)</f>
        <v>0</v>
      </c>
      <c r="DW50" s="300">
        <f>SUMIF(Conversion!$FG$14:$FG$114,$AD50,Conversion!DW$14:DW$114)</f>
        <v>0</v>
      </c>
      <c r="DX50" s="300">
        <f>SUMIF(Conversion!$FG$14:$FG$114,$AD50,Conversion!DX$14:DX$114)</f>
        <v>0</v>
      </c>
      <c r="DY50" s="300">
        <f>SUMIF(Conversion!$FG$14:$FG$114,$AD50,Conversion!DY$14:DY$114)</f>
        <v>0</v>
      </c>
      <c r="DZ50" s="300">
        <f>SUMIF(Conversion!$FG$14:$FG$114,$AD50,Conversion!DZ$14:DZ$114)</f>
        <v>0</v>
      </c>
      <c r="EA50" s="300">
        <f>SUMIF(Conversion!$FG$14:$FG$114,$AD50,Conversion!EA$14:EA$114)</f>
        <v>0</v>
      </c>
      <c r="EB50" s="300">
        <f>SUMIF(Conversion!$FG$14:$FG$114,$AD50,Conversion!EB$14:EB$114)</f>
        <v>0</v>
      </c>
      <c r="EC50" s="300">
        <f>SUMIF(Conversion!$FG$14:$FG$114,$AD50,Conversion!EC$14:EC$114)</f>
        <v>0</v>
      </c>
      <c r="ED50" s="300">
        <f>SUMIF(Conversion!$FG$14:$FG$114,$AD50,Conversion!ED$14:ED$114)</f>
        <v>0</v>
      </c>
      <c r="EE50" s="300">
        <f>SUMIF(Conversion!$FG$14:$FG$114,$AD50,Conversion!EE$14:EE$114)</f>
        <v>0</v>
      </c>
      <c r="EF50" s="300">
        <f>SUMIF(Conversion!$FG$14:$FG$114,$AD50,Conversion!EF$14:EF$114)</f>
        <v>0</v>
      </c>
      <c r="EG50" s="300">
        <f>SUMIF(Conversion!$FG$14:$FG$114,$AD50,Conversion!EG$14:EG$114)</f>
        <v>0</v>
      </c>
      <c r="EH50" s="300">
        <f>SUMIF(Conversion!$FG$14:$FG$114,$AD50,Conversion!EH$14:EH$114)</f>
        <v>0</v>
      </c>
      <c r="EI50" s="300">
        <f>SUMIF(Conversion!$FG$14:$FG$114,$AD50,Conversion!EI$14:EI$114)</f>
        <v>0</v>
      </c>
      <c r="EJ50" s="300">
        <f>SUMIF(Conversion!$FG$14:$FG$114,$AD50,Conversion!EJ$14:EJ$114)</f>
        <v>0</v>
      </c>
      <c r="EK50" s="300">
        <f>SUMIF(Conversion!$FG$14:$FG$114,$AD50,Conversion!EK$14:EK$114)</f>
        <v>0</v>
      </c>
      <c r="EL50" s="300">
        <f>SUMIF(Conversion!$FG$14:$FG$114,$AD50,Conversion!EL$14:EL$114)</f>
        <v>0</v>
      </c>
      <c r="EM50" s="300">
        <f>SUMIF(Conversion!$FG$14:$FG$114,$AD50,Conversion!EM$14:EM$114)</f>
        <v>0</v>
      </c>
      <c r="EN50" s="300">
        <f>SUMIF(Conversion!$FG$14:$FG$114,$AD50,Conversion!EN$14:EN$114)</f>
        <v>0</v>
      </c>
      <c r="EO50" s="300">
        <f>SUMIF(Conversion!$FG$14:$FG$114,$AD50,Conversion!EO$14:EO$114)</f>
        <v>0</v>
      </c>
      <c r="EP50" s="300">
        <f>SUMIF(Conversion!$FG$14:$FG$114,$AD50,Conversion!EP$14:EP$114)</f>
        <v>0</v>
      </c>
      <c r="EQ50" s="300">
        <f>SUMIF(Conversion!$FG$14:$FG$114,$AD50,Conversion!EQ$14:EQ$114)</f>
        <v>0</v>
      </c>
      <c r="ER50" s="300">
        <f>SUMIF(Conversion!$FG$14:$FG$114,$AD50,Conversion!ER$14:ER$114)</f>
        <v>0</v>
      </c>
      <c r="ES50" s="300">
        <f>SUMIF(Conversion!$FG$14:$FG$114,$AD50,Conversion!ES$14:ES$114)</f>
        <v>0</v>
      </c>
      <c r="ET50" s="300">
        <f>SUMIF(Conversion!$FG$14:$FG$114,$AD50,Conversion!ET$14:ET$114)</f>
        <v>0</v>
      </c>
      <c r="EU50" s="300">
        <f>SUMIF(Conversion!$FG$14:$FG$114,$AD50,Conversion!EU$14:EU$114)</f>
        <v>0</v>
      </c>
      <c r="EV50" s="300">
        <f>SUMIF(Conversion!$FG$14:$FG$114,$AD50,Conversion!EV$14:EV$114)</f>
        <v>0</v>
      </c>
      <c r="EW50" s="300">
        <f>SUMIF(Conversion!$FG$14:$FG$114,$AD50,Conversion!EW$14:EW$114)</f>
        <v>0</v>
      </c>
      <c r="EX50" s="300">
        <f>SUMIF(Conversion!$FG$14:$FG$114,$AD50,Conversion!EX$14:EX$114)</f>
        <v>0</v>
      </c>
      <c r="EY50" s="261"/>
      <c r="EZ50" s="87"/>
      <c r="FB50" s="261"/>
    </row>
    <row r="51" spans="1:158" ht="12.75" hidden="1" customHeight="1" outlineLevel="2">
      <c r="A51" s="303">
        <v>3</v>
      </c>
      <c r="B51" s="303"/>
      <c r="C51" s="892" t="str">
        <f>Constants!B18</f>
        <v>Lap Tops</v>
      </c>
      <c r="E51" s="329"/>
      <c r="F51" s="330"/>
      <c r="G51" s="330"/>
      <c r="H51" s="330"/>
      <c r="I51" s="330"/>
      <c r="J51" s="330"/>
      <c r="K51" s="330"/>
      <c r="L51" s="330"/>
      <c r="M51" s="330"/>
      <c r="N51" s="330"/>
      <c r="O51" s="330"/>
      <c r="P51" s="330"/>
      <c r="Q51" s="330"/>
      <c r="R51" s="330"/>
      <c r="S51" s="330"/>
      <c r="T51" s="330"/>
      <c r="U51" s="330"/>
      <c r="V51" s="331"/>
      <c r="W51" s="330"/>
      <c r="X51" s="330"/>
      <c r="Y51" s="330"/>
      <c r="Z51" s="330"/>
      <c r="AA51" s="330"/>
      <c r="AB51" s="329"/>
      <c r="AC51" s="329"/>
      <c r="AD51" s="683" t="str">
        <f>Constants!E18</f>
        <v>ASS-2</v>
      </c>
      <c r="AE51" s="304">
        <f t="shared" si="25"/>
        <v>0</v>
      </c>
      <c r="AF51" s="299">
        <f>SUMIF(Conversion!$FG$14:$FG$114,$AD51,Conversion!AF$14:AF$114)</f>
        <v>0</v>
      </c>
      <c r="AG51" s="300">
        <f>SUMIF(Conversion!$FG$14:$FG$114,$AD51,Conversion!AG$14:AG$114)</f>
        <v>0</v>
      </c>
      <c r="AH51" s="300">
        <f>SUMIF(Conversion!$FG$14:$FG$114,$AD51,Conversion!AH$14:AH$114)</f>
        <v>0</v>
      </c>
      <c r="AI51" s="300">
        <f>SUMIF(Conversion!$FG$14:$FG$114,$AD51,Conversion!AI$14:AI$114)</f>
        <v>0</v>
      </c>
      <c r="AJ51" s="300">
        <f>SUMIF(Conversion!$FG$14:$FG$114,$AD51,Conversion!AJ$14:AJ$114)</f>
        <v>0</v>
      </c>
      <c r="AK51" s="300">
        <f>SUMIF(Conversion!$FG$14:$FG$114,$AD51,Conversion!AK$14:AK$114)</f>
        <v>0</v>
      </c>
      <c r="AL51" s="300">
        <f>SUMIF(Conversion!$FG$14:$FG$114,$AD51,Conversion!AL$14:AL$114)</f>
        <v>0</v>
      </c>
      <c r="AM51" s="300">
        <f>SUMIF(Conversion!$FG$14:$FG$114,$AD51,Conversion!AM$14:AM$114)</f>
        <v>0</v>
      </c>
      <c r="AN51" s="300">
        <f>SUMIF(Conversion!$FG$14:$FG$114,$AD51,Conversion!AN$14:AN$114)</f>
        <v>0</v>
      </c>
      <c r="AO51" s="300">
        <f>SUMIF(Conversion!$FG$14:$FG$114,$AD51,Conversion!AO$14:AO$114)</f>
        <v>0</v>
      </c>
      <c r="AP51" s="300">
        <f>SUMIF(Conversion!$FG$14:$FG$114,$AD51,Conversion!AP$14:AP$114)</f>
        <v>0</v>
      </c>
      <c r="AQ51" s="300">
        <f>SUMIF(Conversion!$FG$14:$FG$114,$AD51,Conversion!AQ$14:AQ$114)</f>
        <v>0</v>
      </c>
      <c r="AR51" s="300">
        <f>SUMIF(Conversion!$FG$14:$FG$114,$AD51,Conversion!AR$14:AR$114)</f>
        <v>0</v>
      </c>
      <c r="AS51" s="300">
        <f>SUMIF(Conversion!$FG$14:$FG$114,$AD51,Conversion!AS$14:AS$114)</f>
        <v>0</v>
      </c>
      <c r="AT51" s="300">
        <f>SUMIF(Conversion!$FG$14:$FG$114,$AD51,Conversion!AT$14:AT$114)</f>
        <v>0</v>
      </c>
      <c r="AU51" s="300">
        <f>SUMIF(Conversion!$FG$14:$FG$114,$AD51,Conversion!AU$14:AU$114)</f>
        <v>0</v>
      </c>
      <c r="AV51" s="300">
        <f>SUMIF(Conversion!$FG$14:$FG$114,$AD51,Conversion!AV$14:AV$114)</f>
        <v>0</v>
      </c>
      <c r="AW51" s="300">
        <f>SUMIF(Conversion!$FG$14:$FG$114,$AD51,Conversion!AW$14:AW$114)</f>
        <v>0</v>
      </c>
      <c r="AX51" s="300">
        <f>SUMIF(Conversion!$FG$14:$FG$114,$AD51,Conversion!AX$14:AX$114)</f>
        <v>0</v>
      </c>
      <c r="AY51" s="300">
        <f>SUMIF(Conversion!$FG$14:$FG$114,$AD51,Conversion!AY$14:AY$114)</f>
        <v>0</v>
      </c>
      <c r="AZ51" s="300">
        <f>SUMIF(Conversion!$FG$14:$FG$114,$AD51,Conversion!AZ$14:AZ$114)</f>
        <v>0</v>
      </c>
      <c r="BA51" s="300">
        <f>SUMIF(Conversion!$FG$14:$FG$114,$AD51,Conversion!BA$14:BA$114)</f>
        <v>0</v>
      </c>
      <c r="BB51" s="300">
        <f>SUMIF(Conversion!$FG$14:$FG$114,$AD51,Conversion!BB$14:BB$114)</f>
        <v>0</v>
      </c>
      <c r="BC51" s="300">
        <f>SUMIF(Conversion!$FG$14:$FG$114,$AD51,Conversion!BC$14:BC$114)</f>
        <v>0</v>
      </c>
      <c r="BD51" s="300">
        <f>SUMIF(Conversion!$FG$14:$FG$114,$AD51,Conversion!BD$14:BD$114)</f>
        <v>0</v>
      </c>
      <c r="BE51" s="300">
        <f>SUMIF(Conversion!$FG$14:$FG$114,$AD51,Conversion!BE$14:BE$114)</f>
        <v>0</v>
      </c>
      <c r="BF51" s="300">
        <f>SUMIF(Conversion!$FG$14:$FG$114,$AD51,Conversion!BF$14:BF$114)</f>
        <v>0</v>
      </c>
      <c r="BG51" s="300">
        <f>SUMIF(Conversion!$FG$14:$FG$114,$AD51,Conversion!BG$14:BG$114)</f>
        <v>0</v>
      </c>
      <c r="BH51" s="300">
        <f>SUMIF(Conversion!$FG$14:$FG$114,$AD51,Conversion!BH$14:BH$114)</f>
        <v>0</v>
      </c>
      <c r="BI51" s="300">
        <f>SUMIF(Conversion!$FG$14:$FG$114,$AD51,Conversion!BI$14:BI$114)</f>
        <v>0</v>
      </c>
      <c r="BJ51" s="300">
        <f>SUMIF(Conversion!$FG$14:$FG$114,$AD51,Conversion!BJ$14:BJ$114)</f>
        <v>0</v>
      </c>
      <c r="BK51" s="300">
        <f>SUMIF(Conversion!$FG$14:$FG$114,$AD51,Conversion!BK$14:BK$114)</f>
        <v>0</v>
      </c>
      <c r="BL51" s="300">
        <f>SUMIF(Conversion!$FG$14:$FG$114,$AD51,Conversion!BL$14:BL$114)</f>
        <v>0</v>
      </c>
      <c r="BM51" s="300">
        <f>SUMIF(Conversion!$FG$14:$FG$114,$AD51,Conversion!BM$14:BM$114)</f>
        <v>0</v>
      </c>
      <c r="BN51" s="300">
        <f>SUMIF(Conversion!$FG$14:$FG$114,$AD51,Conversion!BN$14:BN$114)</f>
        <v>0</v>
      </c>
      <c r="BO51" s="300">
        <f>SUMIF(Conversion!$FG$14:$FG$114,$AD51,Conversion!BO$14:BO$114)</f>
        <v>0</v>
      </c>
      <c r="BP51" s="300">
        <f>SUMIF(Conversion!$FG$14:$FG$114,$AD51,Conversion!BP$14:BP$114)</f>
        <v>0</v>
      </c>
      <c r="BQ51" s="300">
        <f>SUMIF(Conversion!$FG$14:$FG$114,$AD51,Conversion!BQ$14:BQ$114)</f>
        <v>0</v>
      </c>
      <c r="BR51" s="300">
        <f>SUMIF(Conversion!$FG$14:$FG$114,$AD51,Conversion!BR$14:BR$114)</f>
        <v>0</v>
      </c>
      <c r="BS51" s="300">
        <f>SUMIF(Conversion!$FG$14:$FG$114,$AD51,Conversion!BS$14:BS$114)</f>
        <v>0</v>
      </c>
      <c r="BT51" s="300">
        <f>SUMIF(Conversion!$FG$14:$FG$114,$AD51,Conversion!BT$14:BT$114)</f>
        <v>0</v>
      </c>
      <c r="BU51" s="300">
        <f>SUMIF(Conversion!$FG$14:$FG$114,$AD51,Conversion!BU$14:BU$114)</f>
        <v>0</v>
      </c>
      <c r="BV51" s="300">
        <f>SUMIF(Conversion!$FG$14:$FG$114,$AD51,Conversion!BV$14:BV$114)</f>
        <v>0</v>
      </c>
      <c r="BW51" s="300">
        <f>SUMIF(Conversion!$FG$14:$FG$114,$AD51,Conversion!BW$14:BW$114)</f>
        <v>0</v>
      </c>
      <c r="BX51" s="300">
        <f>SUMIF(Conversion!$FG$14:$FG$114,$AD51,Conversion!BX$14:BX$114)</f>
        <v>0</v>
      </c>
      <c r="BY51" s="300">
        <f>SUMIF(Conversion!$FG$14:$FG$114,$AD51,Conversion!BY$14:BY$114)</f>
        <v>0</v>
      </c>
      <c r="BZ51" s="300">
        <f>SUMIF(Conversion!$FG$14:$FG$114,$AD51,Conversion!BZ$14:BZ$114)</f>
        <v>0</v>
      </c>
      <c r="CA51" s="300">
        <f>SUMIF(Conversion!$FG$14:$FG$114,$AD51,Conversion!CA$14:CA$114)</f>
        <v>0</v>
      </c>
      <c r="CB51" s="300">
        <f>SUMIF(Conversion!$FG$14:$FG$114,$AD51,Conversion!CB$14:CB$114)</f>
        <v>0</v>
      </c>
      <c r="CC51" s="300">
        <f>SUMIF(Conversion!$FG$14:$FG$114,$AD51,Conversion!CC$14:CC$114)</f>
        <v>0</v>
      </c>
      <c r="CD51" s="300">
        <f>SUMIF(Conversion!$FG$14:$FG$114,$AD51,Conversion!CD$14:CD$114)</f>
        <v>0</v>
      </c>
      <c r="CE51" s="300">
        <f>SUMIF(Conversion!$FG$14:$FG$114,$AD51,Conversion!CE$14:CE$114)</f>
        <v>0</v>
      </c>
      <c r="CF51" s="300">
        <f>SUMIF(Conversion!$FG$14:$FG$114,$AD51,Conversion!CF$14:CF$114)</f>
        <v>0</v>
      </c>
      <c r="CG51" s="300">
        <f>SUMIF(Conversion!$FG$14:$FG$114,$AD51,Conversion!CG$14:CG$114)</f>
        <v>0</v>
      </c>
      <c r="CH51" s="300">
        <f>SUMIF(Conversion!$FG$14:$FG$114,$AD51,Conversion!CH$14:CH$114)</f>
        <v>0</v>
      </c>
      <c r="CI51" s="300">
        <f>SUMIF(Conversion!$FG$14:$FG$114,$AD51,Conversion!CI$14:CI$114)</f>
        <v>0</v>
      </c>
      <c r="CJ51" s="300">
        <f>SUMIF(Conversion!$FG$14:$FG$114,$AD51,Conversion!CJ$14:CJ$114)</f>
        <v>0</v>
      </c>
      <c r="CK51" s="300">
        <f>SUMIF(Conversion!$FG$14:$FG$114,$AD51,Conversion!CK$14:CK$114)</f>
        <v>0</v>
      </c>
      <c r="CL51" s="300">
        <f>SUMIF(Conversion!$FG$14:$FG$114,$AD51,Conversion!CL$14:CL$114)</f>
        <v>0</v>
      </c>
      <c r="CM51" s="300">
        <f>SUMIF(Conversion!$FG$14:$FG$114,$AD51,Conversion!CM$14:CM$114)</f>
        <v>0</v>
      </c>
      <c r="CN51" s="300">
        <f>SUMIF(Conversion!$FG$14:$FG$114,$AD51,Conversion!CN$14:CN$114)</f>
        <v>0</v>
      </c>
      <c r="CO51" s="300">
        <f>SUMIF(Conversion!$FG$14:$FG$114,$AD51,Conversion!CO$14:CO$114)</f>
        <v>0</v>
      </c>
      <c r="CP51" s="300">
        <f>SUMIF(Conversion!$FG$14:$FG$114,$AD51,Conversion!CP$14:CP$114)</f>
        <v>0</v>
      </c>
      <c r="CQ51" s="300">
        <f>SUMIF(Conversion!$FG$14:$FG$114,$AD51,Conversion!CQ$14:CQ$114)</f>
        <v>0</v>
      </c>
      <c r="CR51" s="300">
        <f>SUMIF(Conversion!$FG$14:$FG$114,$AD51,Conversion!CR$14:CR$114)</f>
        <v>0</v>
      </c>
      <c r="CS51" s="300">
        <f>SUMIF(Conversion!$FG$14:$FG$114,$AD51,Conversion!CS$14:CS$114)</f>
        <v>0</v>
      </c>
      <c r="CT51" s="300">
        <f>SUMIF(Conversion!$FG$14:$FG$114,$AD51,Conversion!CT$14:CT$114)</f>
        <v>0</v>
      </c>
      <c r="CU51" s="300">
        <f>SUMIF(Conversion!$FG$14:$FG$114,$AD51,Conversion!CU$14:CU$114)</f>
        <v>0</v>
      </c>
      <c r="CV51" s="300">
        <f>SUMIF(Conversion!$FG$14:$FG$114,$AD51,Conversion!CV$14:CV$114)</f>
        <v>0</v>
      </c>
      <c r="CW51" s="300">
        <f>SUMIF(Conversion!$FG$14:$FG$114,$AD51,Conversion!CW$14:CW$114)</f>
        <v>0</v>
      </c>
      <c r="CX51" s="300">
        <f>SUMIF(Conversion!$FG$14:$FG$114,$AD51,Conversion!CX$14:CX$114)</f>
        <v>0</v>
      </c>
      <c r="CY51" s="300">
        <f>SUMIF(Conversion!$FG$14:$FG$114,$AD51,Conversion!CY$14:CY$114)</f>
        <v>0</v>
      </c>
      <c r="CZ51" s="300">
        <f>SUMIF(Conversion!$FG$14:$FG$114,$AD51,Conversion!CZ$14:CZ$114)</f>
        <v>0</v>
      </c>
      <c r="DA51" s="300">
        <f>SUMIF(Conversion!$FG$14:$FG$114,$AD51,Conversion!DA$14:DA$114)</f>
        <v>0</v>
      </c>
      <c r="DB51" s="300">
        <f>SUMIF(Conversion!$FG$14:$FG$114,$AD51,Conversion!DB$14:DB$114)</f>
        <v>0</v>
      </c>
      <c r="DC51" s="300">
        <f>SUMIF(Conversion!$FG$14:$FG$114,$AD51,Conversion!DC$14:DC$114)</f>
        <v>0</v>
      </c>
      <c r="DD51" s="300">
        <f>SUMIF(Conversion!$FG$14:$FG$114,$AD51,Conversion!DD$14:DD$114)</f>
        <v>0</v>
      </c>
      <c r="DE51" s="300">
        <f>SUMIF(Conversion!$FG$14:$FG$114,$AD51,Conversion!DE$14:DE$114)</f>
        <v>0</v>
      </c>
      <c r="DF51" s="300">
        <f>SUMIF(Conversion!$FG$14:$FG$114,$AD51,Conversion!DF$14:DF$114)</f>
        <v>0</v>
      </c>
      <c r="DG51" s="300">
        <f>SUMIF(Conversion!$FG$14:$FG$114,$AD51,Conversion!DG$14:DG$114)</f>
        <v>0</v>
      </c>
      <c r="DH51" s="300">
        <f>SUMIF(Conversion!$FG$14:$FG$114,$AD51,Conversion!DH$14:DH$114)</f>
        <v>0</v>
      </c>
      <c r="DI51" s="300">
        <f>SUMIF(Conversion!$FG$14:$FG$114,$AD51,Conversion!DI$14:DI$114)</f>
        <v>0</v>
      </c>
      <c r="DJ51" s="300">
        <f>SUMIF(Conversion!$FG$14:$FG$114,$AD51,Conversion!DJ$14:DJ$114)</f>
        <v>0</v>
      </c>
      <c r="DK51" s="300">
        <f>SUMIF(Conversion!$FG$14:$FG$114,$AD51,Conversion!DK$14:DK$114)</f>
        <v>0</v>
      </c>
      <c r="DL51" s="300">
        <f>SUMIF(Conversion!$FG$14:$FG$114,$AD51,Conversion!DL$14:DL$114)</f>
        <v>0</v>
      </c>
      <c r="DM51" s="300">
        <f>SUMIF(Conversion!$FG$14:$FG$114,$AD51,Conversion!DM$14:DM$114)</f>
        <v>0</v>
      </c>
      <c r="DN51" s="300">
        <f>SUMIF(Conversion!$FG$14:$FG$114,$AD51,Conversion!DN$14:DN$114)</f>
        <v>0</v>
      </c>
      <c r="DO51" s="300">
        <f>SUMIF(Conversion!$FG$14:$FG$114,$AD51,Conversion!DO$14:DO$114)</f>
        <v>0</v>
      </c>
      <c r="DP51" s="300">
        <f>SUMIF(Conversion!$FG$14:$FG$114,$AD51,Conversion!DP$14:DP$114)</f>
        <v>0</v>
      </c>
      <c r="DQ51" s="300">
        <f>SUMIF(Conversion!$FG$14:$FG$114,$AD51,Conversion!DQ$14:DQ$114)</f>
        <v>0</v>
      </c>
      <c r="DR51" s="300">
        <f>SUMIF(Conversion!$FG$14:$FG$114,$AD51,Conversion!DR$14:DR$114)</f>
        <v>0</v>
      </c>
      <c r="DS51" s="300">
        <f>SUMIF(Conversion!$FG$14:$FG$114,$AD51,Conversion!DS$14:DS$114)</f>
        <v>0</v>
      </c>
      <c r="DT51" s="300">
        <f>SUMIF(Conversion!$FG$14:$FG$114,$AD51,Conversion!DT$14:DT$114)</f>
        <v>0</v>
      </c>
      <c r="DU51" s="300">
        <f>SUMIF(Conversion!$FG$14:$FG$114,$AD51,Conversion!DU$14:DU$114)</f>
        <v>0</v>
      </c>
      <c r="DV51" s="300">
        <f>SUMIF(Conversion!$FG$14:$FG$114,$AD51,Conversion!DV$14:DV$114)</f>
        <v>0</v>
      </c>
      <c r="DW51" s="300">
        <f>SUMIF(Conversion!$FG$14:$FG$114,$AD51,Conversion!DW$14:DW$114)</f>
        <v>0</v>
      </c>
      <c r="DX51" s="300">
        <f>SUMIF(Conversion!$FG$14:$FG$114,$AD51,Conversion!DX$14:DX$114)</f>
        <v>0</v>
      </c>
      <c r="DY51" s="300">
        <f>SUMIF(Conversion!$FG$14:$FG$114,$AD51,Conversion!DY$14:DY$114)</f>
        <v>0</v>
      </c>
      <c r="DZ51" s="300">
        <f>SUMIF(Conversion!$FG$14:$FG$114,$AD51,Conversion!DZ$14:DZ$114)</f>
        <v>0</v>
      </c>
      <c r="EA51" s="300">
        <f>SUMIF(Conversion!$FG$14:$FG$114,$AD51,Conversion!EA$14:EA$114)</f>
        <v>0</v>
      </c>
      <c r="EB51" s="300">
        <f>SUMIF(Conversion!$FG$14:$FG$114,$AD51,Conversion!EB$14:EB$114)</f>
        <v>0</v>
      </c>
      <c r="EC51" s="300">
        <f>SUMIF(Conversion!$FG$14:$FG$114,$AD51,Conversion!EC$14:EC$114)</f>
        <v>0</v>
      </c>
      <c r="ED51" s="300">
        <f>SUMIF(Conversion!$FG$14:$FG$114,$AD51,Conversion!ED$14:ED$114)</f>
        <v>0</v>
      </c>
      <c r="EE51" s="300">
        <f>SUMIF(Conversion!$FG$14:$FG$114,$AD51,Conversion!EE$14:EE$114)</f>
        <v>0</v>
      </c>
      <c r="EF51" s="300">
        <f>SUMIF(Conversion!$FG$14:$FG$114,$AD51,Conversion!EF$14:EF$114)</f>
        <v>0</v>
      </c>
      <c r="EG51" s="300">
        <f>SUMIF(Conversion!$FG$14:$FG$114,$AD51,Conversion!EG$14:EG$114)</f>
        <v>0</v>
      </c>
      <c r="EH51" s="300">
        <f>SUMIF(Conversion!$FG$14:$FG$114,$AD51,Conversion!EH$14:EH$114)</f>
        <v>0</v>
      </c>
      <c r="EI51" s="300">
        <f>SUMIF(Conversion!$FG$14:$FG$114,$AD51,Conversion!EI$14:EI$114)</f>
        <v>0</v>
      </c>
      <c r="EJ51" s="300">
        <f>SUMIF(Conversion!$FG$14:$FG$114,$AD51,Conversion!EJ$14:EJ$114)</f>
        <v>0</v>
      </c>
      <c r="EK51" s="300">
        <f>SUMIF(Conversion!$FG$14:$FG$114,$AD51,Conversion!EK$14:EK$114)</f>
        <v>0</v>
      </c>
      <c r="EL51" s="300">
        <f>SUMIF(Conversion!$FG$14:$FG$114,$AD51,Conversion!EL$14:EL$114)</f>
        <v>0</v>
      </c>
      <c r="EM51" s="300">
        <f>SUMIF(Conversion!$FG$14:$FG$114,$AD51,Conversion!EM$14:EM$114)</f>
        <v>0</v>
      </c>
      <c r="EN51" s="300">
        <f>SUMIF(Conversion!$FG$14:$FG$114,$AD51,Conversion!EN$14:EN$114)</f>
        <v>0</v>
      </c>
      <c r="EO51" s="300">
        <f>SUMIF(Conversion!$FG$14:$FG$114,$AD51,Conversion!EO$14:EO$114)</f>
        <v>0</v>
      </c>
      <c r="EP51" s="300">
        <f>SUMIF(Conversion!$FG$14:$FG$114,$AD51,Conversion!EP$14:EP$114)</f>
        <v>0</v>
      </c>
      <c r="EQ51" s="300">
        <f>SUMIF(Conversion!$FG$14:$FG$114,$AD51,Conversion!EQ$14:EQ$114)</f>
        <v>0</v>
      </c>
      <c r="ER51" s="300">
        <f>SUMIF(Conversion!$FG$14:$FG$114,$AD51,Conversion!ER$14:ER$114)</f>
        <v>0</v>
      </c>
      <c r="ES51" s="300">
        <f>SUMIF(Conversion!$FG$14:$FG$114,$AD51,Conversion!ES$14:ES$114)</f>
        <v>0</v>
      </c>
      <c r="ET51" s="300">
        <f>SUMIF(Conversion!$FG$14:$FG$114,$AD51,Conversion!ET$14:ET$114)</f>
        <v>0</v>
      </c>
      <c r="EU51" s="300">
        <f>SUMIF(Conversion!$FG$14:$FG$114,$AD51,Conversion!EU$14:EU$114)</f>
        <v>0</v>
      </c>
      <c r="EV51" s="300">
        <f>SUMIF(Conversion!$FG$14:$FG$114,$AD51,Conversion!EV$14:EV$114)</f>
        <v>0</v>
      </c>
      <c r="EW51" s="300">
        <f>SUMIF(Conversion!$FG$14:$FG$114,$AD51,Conversion!EW$14:EW$114)</f>
        <v>0</v>
      </c>
      <c r="EX51" s="300">
        <f>SUMIF(Conversion!$FG$14:$FG$114,$AD51,Conversion!EX$14:EX$114)</f>
        <v>0</v>
      </c>
      <c r="EY51" s="261"/>
      <c r="EZ51" s="87"/>
      <c r="FB51" s="261"/>
    </row>
    <row r="52" spans="1:158" ht="12.75" hidden="1" customHeight="1" outlineLevel="2">
      <c r="A52" s="303">
        <v>4</v>
      </c>
      <c r="B52" s="303"/>
      <c r="C52" s="892" t="str">
        <f>Constants!B19</f>
        <v>Finance Lease - 3</v>
      </c>
      <c r="E52" s="323"/>
      <c r="F52" s="324"/>
      <c r="G52" s="324"/>
      <c r="H52" s="324"/>
      <c r="I52" s="324"/>
      <c r="J52" s="324"/>
      <c r="K52" s="324"/>
      <c r="L52" s="324"/>
      <c r="M52" s="324"/>
      <c r="N52" s="324"/>
      <c r="O52" s="324"/>
      <c r="P52" s="324"/>
      <c r="Q52" s="324"/>
      <c r="R52" s="324"/>
      <c r="S52" s="324"/>
      <c r="T52" s="324"/>
      <c r="U52" s="324"/>
      <c r="V52" s="325"/>
      <c r="W52" s="324"/>
      <c r="X52" s="324"/>
      <c r="Y52" s="324"/>
      <c r="Z52" s="324"/>
      <c r="AA52" s="324"/>
      <c r="AB52" s="323"/>
      <c r="AC52" s="323"/>
      <c r="AD52" s="683" t="str">
        <f>Constants!E19</f>
        <v>ASS-3</v>
      </c>
      <c r="AE52" s="304">
        <f t="shared" si="25"/>
        <v>0</v>
      </c>
      <c r="AF52" s="299">
        <f>SUMIF(Conversion!$FG$14:$FG$114,$AD52,Conversion!AF$14:AF$114)</f>
        <v>0</v>
      </c>
      <c r="AG52" s="300">
        <f>SUMIF(Conversion!$FG$14:$FG$114,$AD52,Conversion!AG$14:AG$114)</f>
        <v>0</v>
      </c>
      <c r="AH52" s="300">
        <f>SUMIF(Conversion!$FG$14:$FG$114,$AD52,Conversion!AH$14:AH$114)</f>
        <v>0</v>
      </c>
      <c r="AI52" s="300">
        <f>SUMIF(Conversion!$FG$14:$FG$114,$AD52,Conversion!AI$14:AI$114)</f>
        <v>0</v>
      </c>
      <c r="AJ52" s="300">
        <f>SUMIF(Conversion!$FG$14:$FG$114,$AD52,Conversion!AJ$14:AJ$114)</f>
        <v>0</v>
      </c>
      <c r="AK52" s="300">
        <f>SUMIF(Conversion!$FG$14:$FG$114,$AD52,Conversion!AK$14:AK$114)</f>
        <v>0</v>
      </c>
      <c r="AL52" s="300">
        <f>SUMIF(Conversion!$FG$14:$FG$114,$AD52,Conversion!AL$14:AL$114)</f>
        <v>0</v>
      </c>
      <c r="AM52" s="300">
        <f>SUMIF(Conversion!$FG$14:$FG$114,$AD52,Conversion!AM$14:AM$114)</f>
        <v>0</v>
      </c>
      <c r="AN52" s="300">
        <f>SUMIF(Conversion!$FG$14:$FG$114,$AD52,Conversion!AN$14:AN$114)</f>
        <v>0</v>
      </c>
      <c r="AO52" s="300">
        <f>SUMIF(Conversion!$FG$14:$FG$114,$AD52,Conversion!AO$14:AO$114)</f>
        <v>0</v>
      </c>
      <c r="AP52" s="300">
        <f>SUMIF(Conversion!$FG$14:$FG$114,$AD52,Conversion!AP$14:AP$114)</f>
        <v>0</v>
      </c>
      <c r="AQ52" s="300">
        <f>SUMIF(Conversion!$FG$14:$FG$114,$AD52,Conversion!AQ$14:AQ$114)</f>
        <v>0</v>
      </c>
      <c r="AR52" s="300">
        <f>SUMIF(Conversion!$FG$14:$FG$114,$AD52,Conversion!AR$14:AR$114)</f>
        <v>0</v>
      </c>
      <c r="AS52" s="300">
        <f>SUMIF(Conversion!$FG$14:$FG$114,$AD52,Conversion!AS$14:AS$114)</f>
        <v>0</v>
      </c>
      <c r="AT52" s="300">
        <f>SUMIF(Conversion!$FG$14:$FG$114,$AD52,Conversion!AT$14:AT$114)</f>
        <v>0</v>
      </c>
      <c r="AU52" s="300">
        <f>SUMIF(Conversion!$FG$14:$FG$114,$AD52,Conversion!AU$14:AU$114)</f>
        <v>0</v>
      </c>
      <c r="AV52" s="300">
        <f>SUMIF(Conversion!$FG$14:$FG$114,$AD52,Conversion!AV$14:AV$114)</f>
        <v>0</v>
      </c>
      <c r="AW52" s="300">
        <f>SUMIF(Conversion!$FG$14:$FG$114,$AD52,Conversion!AW$14:AW$114)</f>
        <v>0</v>
      </c>
      <c r="AX52" s="300">
        <f>SUMIF(Conversion!$FG$14:$FG$114,$AD52,Conversion!AX$14:AX$114)</f>
        <v>0</v>
      </c>
      <c r="AY52" s="300">
        <f>SUMIF(Conversion!$FG$14:$FG$114,$AD52,Conversion!AY$14:AY$114)</f>
        <v>0</v>
      </c>
      <c r="AZ52" s="300">
        <f>SUMIF(Conversion!$FG$14:$FG$114,$AD52,Conversion!AZ$14:AZ$114)</f>
        <v>0</v>
      </c>
      <c r="BA52" s="300">
        <f>SUMIF(Conversion!$FG$14:$FG$114,$AD52,Conversion!BA$14:BA$114)</f>
        <v>0</v>
      </c>
      <c r="BB52" s="300">
        <f>SUMIF(Conversion!$FG$14:$FG$114,$AD52,Conversion!BB$14:BB$114)</f>
        <v>0</v>
      </c>
      <c r="BC52" s="300">
        <f>SUMIF(Conversion!$FG$14:$FG$114,$AD52,Conversion!BC$14:BC$114)</f>
        <v>0</v>
      </c>
      <c r="BD52" s="300">
        <f>SUMIF(Conversion!$FG$14:$FG$114,$AD52,Conversion!BD$14:BD$114)</f>
        <v>0</v>
      </c>
      <c r="BE52" s="300">
        <f>SUMIF(Conversion!$FG$14:$FG$114,$AD52,Conversion!BE$14:BE$114)</f>
        <v>0</v>
      </c>
      <c r="BF52" s="300">
        <f>SUMIF(Conversion!$FG$14:$FG$114,$AD52,Conversion!BF$14:BF$114)</f>
        <v>0</v>
      </c>
      <c r="BG52" s="300">
        <f>SUMIF(Conversion!$FG$14:$FG$114,$AD52,Conversion!BG$14:BG$114)</f>
        <v>0</v>
      </c>
      <c r="BH52" s="300">
        <f>SUMIF(Conversion!$FG$14:$FG$114,$AD52,Conversion!BH$14:BH$114)</f>
        <v>0</v>
      </c>
      <c r="BI52" s="300">
        <f>SUMIF(Conversion!$FG$14:$FG$114,$AD52,Conversion!BI$14:BI$114)</f>
        <v>0</v>
      </c>
      <c r="BJ52" s="300">
        <f>SUMIF(Conversion!$FG$14:$FG$114,$AD52,Conversion!BJ$14:BJ$114)</f>
        <v>0</v>
      </c>
      <c r="BK52" s="300">
        <f>SUMIF(Conversion!$FG$14:$FG$114,$AD52,Conversion!BK$14:BK$114)</f>
        <v>0</v>
      </c>
      <c r="BL52" s="300">
        <f>SUMIF(Conversion!$FG$14:$FG$114,$AD52,Conversion!BL$14:BL$114)</f>
        <v>0</v>
      </c>
      <c r="BM52" s="300">
        <f>SUMIF(Conversion!$FG$14:$FG$114,$AD52,Conversion!BM$14:BM$114)</f>
        <v>0</v>
      </c>
      <c r="BN52" s="300">
        <f>SUMIF(Conversion!$FG$14:$FG$114,$AD52,Conversion!BN$14:BN$114)</f>
        <v>0</v>
      </c>
      <c r="BO52" s="300">
        <f>SUMIF(Conversion!$FG$14:$FG$114,$AD52,Conversion!BO$14:BO$114)</f>
        <v>0</v>
      </c>
      <c r="BP52" s="300">
        <f>SUMIF(Conversion!$FG$14:$FG$114,$AD52,Conversion!BP$14:BP$114)</f>
        <v>0</v>
      </c>
      <c r="BQ52" s="300">
        <f>SUMIF(Conversion!$FG$14:$FG$114,$AD52,Conversion!BQ$14:BQ$114)</f>
        <v>0</v>
      </c>
      <c r="BR52" s="300">
        <f>SUMIF(Conversion!$FG$14:$FG$114,$AD52,Conversion!BR$14:BR$114)</f>
        <v>0</v>
      </c>
      <c r="BS52" s="300">
        <f>SUMIF(Conversion!$FG$14:$FG$114,$AD52,Conversion!BS$14:BS$114)</f>
        <v>0</v>
      </c>
      <c r="BT52" s="300">
        <f>SUMIF(Conversion!$FG$14:$FG$114,$AD52,Conversion!BT$14:BT$114)</f>
        <v>0</v>
      </c>
      <c r="BU52" s="300">
        <f>SUMIF(Conversion!$FG$14:$FG$114,$AD52,Conversion!BU$14:BU$114)</f>
        <v>0</v>
      </c>
      <c r="BV52" s="300">
        <f>SUMIF(Conversion!$FG$14:$FG$114,$AD52,Conversion!BV$14:BV$114)</f>
        <v>0</v>
      </c>
      <c r="BW52" s="300">
        <f>SUMIF(Conversion!$FG$14:$FG$114,$AD52,Conversion!BW$14:BW$114)</f>
        <v>0</v>
      </c>
      <c r="BX52" s="300">
        <f>SUMIF(Conversion!$FG$14:$FG$114,$AD52,Conversion!BX$14:BX$114)</f>
        <v>0</v>
      </c>
      <c r="BY52" s="300">
        <f>SUMIF(Conversion!$FG$14:$FG$114,$AD52,Conversion!BY$14:BY$114)</f>
        <v>0</v>
      </c>
      <c r="BZ52" s="300">
        <f>SUMIF(Conversion!$FG$14:$FG$114,$AD52,Conversion!BZ$14:BZ$114)</f>
        <v>0</v>
      </c>
      <c r="CA52" s="300">
        <f>SUMIF(Conversion!$FG$14:$FG$114,$AD52,Conversion!CA$14:CA$114)</f>
        <v>0</v>
      </c>
      <c r="CB52" s="300">
        <f>SUMIF(Conversion!$FG$14:$FG$114,$AD52,Conversion!CB$14:CB$114)</f>
        <v>0</v>
      </c>
      <c r="CC52" s="300">
        <f>SUMIF(Conversion!$FG$14:$FG$114,$AD52,Conversion!CC$14:CC$114)</f>
        <v>0</v>
      </c>
      <c r="CD52" s="300">
        <f>SUMIF(Conversion!$FG$14:$FG$114,$AD52,Conversion!CD$14:CD$114)</f>
        <v>0</v>
      </c>
      <c r="CE52" s="300">
        <f>SUMIF(Conversion!$FG$14:$FG$114,$AD52,Conversion!CE$14:CE$114)</f>
        <v>0</v>
      </c>
      <c r="CF52" s="300">
        <f>SUMIF(Conversion!$FG$14:$FG$114,$AD52,Conversion!CF$14:CF$114)</f>
        <v>0</v>
      </c>
      <c r="CG52" s="300">
        <f>SUMIF(Conversion!$FG$14:$FG$114,$AD52,Conversion!CG$14:CG$114)</f>
        <v>0</v>
      </c>
      <c r="CH52" s="300">
        <f>SUMIF(Conversion!$FG$14:$FG$114,$AD52,Conversion!CH$14:CH$114)</f>
        <v>0</v>
      </c>
      <c r="CI52" s="300">
        <f>SUMIF(Conversion!$FG$14:$FG$114,$AD52,Conversion!CI$14:CI$114)</f>
        <v>0</v>
      </c>
      <c r="CJ52" s="300">
        <f>SUMIF(Conversion!$FG$14:$FG$114,$AD52,Conversion!CJ$14:CJ$114)</f>
        <v>0</v>
      </c>
      <c r="CK52" s="300">
        <f>SUMIF(Conversion!$FG$14:$FG$114,$AD52,Conversion!CK$14:CK$114)</f>
        <v>0</v>
      </c>
      <c r="CL52" s="300">
        <f>SUMIF(Conversion!$FG$14:$FG$114,$AD52,Conversion!CL$14:CL$114)</f>
        <v>0</v>
      </c>
      <c r="CM52" s="300">
        <f>SUMIF(Conversion!$FG$14:$FG$114,$AD52,Conversion!CM$14:CM$114)</f>
        <v>0</v>
      </c>
      <c r="CN52" s="300">
        <f>SUMIF(Conversion!$FG$14:$FG$114,$AD52,Conversion!CN$14:CN$114)</f>
        <v>0</v>
      </c>
      <c r="CO52" s="300">
        <f>SUMIF(Conversion!$FG$14:$FG$114,$AD52,Conversion!CO$14:CO$114)</f>
        <v>0</v>
      </c>
      <c r="CP52" s="300">
        <f>SUMIF(Conversion!$FG$14:$FG$114,$AD52,Conversion!CP$14:CP$114)</f>
        <v>0</v>
      </c>
      <c r="CQ52" s="300">
        <f>SUMIF(Conversion!$FG$14:$FG$114,$AD52,Conversion!CQ$14:CQ$114)</f>
        <v>0</v>
      </c>
      <c r="CR52" s="300">
        <f>SUMIF(Conversion!$FG$14:$FG$114,$AD52,Conversion!CR$14:CR$114)</f>
        <v>0</v>
      </c>
      <c r="CS52" s="300">
        <f>SUMIF(Conversion!$FG$14:$FG$114,$AD52,Conversion!CS$14:CS$114)</f>
        <v>0</v>
      </c>
      <c r="CT52" s="300">
        <f>SUMIF(Conversion!$FG$14:$FG$114,$AD52,Conversion!CT$14:CT$114)</f>
        <v>0</v>
      </c>
      <c r="CU52" s="300">
        <f>SUMIF(Conversion!$FG$14:$FG$114,$AD52,Conversion!CU$14:CU$114)</f>
        <v>0</v>
      </c>
      <c r="CV52" s="300">
        <f>SUMIF(Conversion!$FG$14:$FG$114,$AD52,Conversion!CV$14:CV$114)</f>
        <v>0</v>
      </c>
      <c r="CW52" s="300">
        <f>SUMIF(Conversion!$FG$14:$FG$114,$AD52,Conversion!CW$14:CW$114)</f>
        <v>0</v>
      </c>
      <c r="CX52" s="300">
        <f>SUMIF(Conversion!$FG$14:$FG$114,$AD52,Conversion!CX$14:CX$114)</f>
        <v>0</v>
      </c>
      <c r="CY52" s="300">
        <f>SUMIF(Conversion!$FG$14:$FG$114,$AD52,Conversion!CY$14:CY$114)</f>
        <v>0</v>
      </c>
      <c r="CZ52" s="300">
        <f>SUMIF(Conversion!$FG$14:$FG$114,$AD52,Conversion!CZ$14:CZ$114)</f>
        <v>0</v>
      </c>
      <c r="DA52" s="300">
        <f>SUMIF(Conversion!$FG$14:$FG$114,$AD52,Conversion!DA$14:DA$114)</f>
        <v>0</v>
      </c>
      <c r="DB52" s="300">
        <f>SUMIF(Conversion!$FG$14:$FG$114,$AD52,Conversion!DB$14:DB$114)</f>
        <v>0</v>
      </c>
      <c r="DC52" s="300">
        <f>SUMIF(Conversion!$FG$14:$FG$114,$AD52,Conversion!DC$14:DC$114)</f>
        <v>0</v>
      </c>
      <c r="DD52" s="300">
        <f>SUMIF(Conversion!$FG$14:$FG$114,$AD52,Conversion!DD$14:DD$114)</f>
        <v>0</v>
      </c>
      <c r="DE52" s="300">
        <f>SUMIF(Conversion!$FG$14:$FG$114,$AD52,Conversion!DE$14:DE$114)</f>
        <v>0</v>
      </c>
      <c r="DF52" s="300">
        <f>SUMIF(Conversion!$FG$14:$FG$114,$AD52,Conversion!DF$14:DF$114)</f>
        <v>0</v>
      </c>
      <c r="DG52" s="300">
        <f>SUMIF(Conversion!$FG$14:$FG$114,$AD52,Conversion!DG$14:DG$114)</f>
        <v>0</v>
      </c>
      <c r="DH52" s="300">
        <f>SUMIF(Conversion!$FG$14:$FG$114,$AD52,Conversion!DH$14:DH$114)</f>
        <v>0</v>
      </c>
      <c r="DI52" s="300">
        <f>SUMIF(Conversion!$FG$14:$FG$114,$AD52,Conversion!DI$14:DI$114)</f>
        <v>0</v>
      </c>
      <c r="DJ52" s="300">
        <f>SUMIF(Conversion!$FG$14:$FG$114,$AD52,Conversion!DJ$14:DJ$114)</f>
        <v>0</v>
      </c>
      <c r="DK52" s="300">
        <f>SUMIF(Conversion!$FG$14:$FG$114,$AD52,Conversion!DK$14:DK$114)</f>
        <v>0</v>
      </c>
      <c r="DL52" s="300">
        <f>SUMIF(Conversion!$FG$14:$FG$114,$AD52,Conversion!DL$14:DL$114)</f>
        <v>0</v>
      </c>
      <c r="DM52" s="300">
        <f>SUMIF(Conversion!$FG$14:$FG$114,$AD52,Conversion!DM$14:DM$114)</f>
        <v>0</v>
      </c>
      <c r="DN52" s="300">
        <f>SUMIF(Conversion!$FG$14:$FG$114,$AD52,Conversion!DN$14:DN$114)</f>
        <v>0</v>
      </c>
      <c r="DO52" s="300">
        <f>SUMIF(Conversion!$FG$14:$FG$114,$AD52,Conversion!DO$14:DO$114)</f>
        <v>0</v>
      </c>
      <c r="DP52" s="300">
        <f>SUMIF(Conversion!$FG$14:$FG$114,$AD52,Conversion!DP$14:DP$114)</f>
        <v>0</v>
      </c>
      <c r="DQ52" s="300">
        <f>SUMIF(Conversion!$FG$14:$FG$114,$AD52,Conversion!DQ$14:DQ$114)</f>
        <v>0</v>
      </c>
      <c r="DR52" s="300">
        <f>SUMIF(Conversion!$FG$14:$FG$114,$AD52,Conversion!DR$14:DR$114)</f>
        <v>0</v>
      </c>
      <c r="DS52" s="300">
        <f>SUMIF(Conversion!$FG$14:$FG$114,$AD52,Conversion!DS$14:DS$114)</f>
        <v>0</v>
      </c>
      <c r="DT52" s="300">
        <f>SUMIF(Conversion!$FG$14:$FG$114,$AD52,Conversion!DT$14:DT$114)</f>
        <v>0</v>
      </c>
      <c r="DU52" s="300">
        <f>SUMIF(Conversion!$FG$14:$FG$114,$AD52,Conversion!DU$14:DU$114)</f>
        <v>0</v>
      </c>
      <c r="DV52" s="300">
        <f>SUMIF(Conversion!$FG$14:$FG$114,$AD52,Conversion!DV$14:DV$114)</f>
        <v>0</v>
      </c>
      <c r="DW52" s="300">
        <f>SUMIF(Conversion!$FG$14:$FG$114,$AD52,Conversion!DW$14:DW$114)</f>
        <v>0</v>
      </c>
      <c r="DX52" s="300">
        <f>SUMIF(Conversion!$FG$14:$FG$114,$AD52,Conversion!DX$14:DX$114)</f>
        <v>0</v>
      </c>
      <c r="DY52" s="300">
        <f>SUMIF(Conversion!$FG$14:$FG$114,$AD52,Conversion!DY$14:DY$114)</f>
        <v>0</v>
      </c>
      <c r="DZ52" s="300">
        <f>SUMIF(Conversion!$FG$14:$FG$114,$AD52,Conversion!DZ$14:DZ$114)</f>
        <v>0</v>
      </c>
      <c r="EA52" s="300">
        <f>SUMIF(Conversion!$FG$14:$FG$114,$AD52,Conversion!EA$14:EA$114)</f>
        <v>0</v>
      </c>
      <c r="EB52" s="300">
        <f>SUMIF(Conversion!$FG$14:$FG$114,$AD52,Conversion!EB$14:EB$114)</f>
        <v>0</v>
      </c>
      <c r="EC52" s="300">
        <f>SUMIF(Conversion!$FG$14:$FG$114,$AD52,Conversion!EC$14:EC$114)</f>
        <v>0</v>
      </c>
      <c r="ED52" s="300">
        <f>SUMIF(Conversion!$FG$14:$FG$114,$AD52,Conversion!ED$14:ED$114)</f>
        <v>0</v>
      </c>
      <c r="EE52" s="300">
        <f>SUMIF(Conversion!$FG$14:$FG$114,$AD52,Conversion!EE$14:EE$114)</f>
        <v>0</v>
      </c>
      <c r="EF52" s="300">
        <f>SUMIF(Conversion!$FG$14:$FG$114,$AD52,Conversion!EF$14:EF$114)</f>
        <v>0</v>
      </c>
      <c r="EG52" s="300">
        <f>SUMIF(Conversion!$FG$14:$FG$114,$AD52,Conversion!EG$14:EG$114)</f>
        <v>0</v>
      </c>
      <c r="EH52" s="300">
        <f>SUMIF(Conversion!$FG$14:$FG$114,$AD52,Conversion!EH$14:EH$114)</f>
        <v>0</v>
      </c>
      <c r="EI52" s="300">
        <f>SUMIF(Conversion!$FG$14:$FG$114,$AD52,Conversion!EI$14:EI$114)</f>
        <v>0</v>
      </c>
      <c r="EJ52" s="300">
        <f>SUMIF(Conversion!$FG$14:$FG$114,$AD52,Conversion!EJ$14:EJ$114)</f>
        <v>0</v>
      </c>
      <c r="EK52" s="300">
        <f>SUMIF(Conversion!$FG$14:$FG$114,$AD52,Conversion!EK$14:EK$114)</f>
        <v>0</v>
      </c>
      <c r="EL52" s="300">
        <f>SUMIF(Conversion!$FG$14:$FG$114,$AD52,Conversion!EL$14:EL$114)</f>
        <v>0</v>
      </c>
      <c r="EM52" s="300">
        <f>SUMIF(Conversion!$FG$14:$FG$114,$AD52,Conversion!EM$14:EM$114)</f>
        <v>0</v>
      </c>
      <c r="EN52" s="300">
        <f>SUMIF(Conversion!$FG$14:$FG$114,$AD52,Conversion!EN$14:EN$114)</f>
        <v>0</v>
      </c>
      <c r="EO52" s="300">
        <f>SUMIF(Conversion!$FG$14:$FG$114,$AD52,Conversion!EO$14:EO$114)</f>
        <v>0</v>
      </c>
      <c r="EP52" s="300">
        <f>SUMIF(Conversion!$FG$14:$FG$114,$AD52,Conversion!EP$14:EP$114)</f>
        <v>0</v>
      </c>
      <c r="EQ52" s="300">
        <f>SUMIF(Conversion!$FG$14:$FG$114,$AD52,Conversion!EQ$14:EQ$114)</f>
        <v>0</v>
      </c>
      <c r="ER52" s="300">
        <f>SUMIF(Conversion!$FG$14:$FG$114,$AD52,Conversion!ER$14:ER$114)</f>
        <v>0</v>
      </c>
      <c r="ES52" s="300">
        <f>SUMIF(Conversion!$FG$14:$FG$114,$AD52,Conversion!ES$14:ES$114)</f>
        <v>0</v>
      </c>
      <c r="ET52" s="300">
        <f>SUMIF(Conversion!$FG$14:$FG$114,$AD52,Conversion!ET$14:ET$114)</f>
        <v>0</v>
      </c>
      <c r="EU52" s="300">
        <f>SUMIF(Conversion!$FG$14:$FG$114,$AD52,Conversion!EU$14:EU$114)</f>
        <v>0</v>
      </c>
      <c r="EV52" s="300">
        <f>SUMIF(Conversion!$FG$14:$FG$114,$AD52,Conversion!EV$14:EV$114)</f>
        <v>0</v>
      </c>
      <c r="EW52" s="300">
        <f>SUMIF(Conversion!$FG$14:$FG$114,$AD52,Conversion!EW$14:EW$114)</f>
        <v>0</v>
      </c>
      <c r="EX52" s="300">
        <f>SUMIF(Conversion!$FG$14:$FG$114,$AD52,Conversion!EX$14:EX$114)</f>
        <v>0</v>
      </c>
      <c r="EY52" s="261"/>
      <c r="EZ52" s="87"/>
      <c r="FB52" s="261"/>
    </row>
    <row r="53" spans="1:158" ht="12.75" hidden="1" customHeight="1" outlineLevel="2">
      <c r="A53" s="303">
        <v>5</v>
      </c>
      <c r="B53" s="303"/>
      <c r="C53" s="892" t="str">
        <f>Constants!B20</f>
        <v>Finance Lease - 4</v>
      </c>
      <c r="E53" s="329"/>
      <c r="F53" s="330"/>
      <c r="G53" s="330"/>
      <c r="H53" s="330"/>
      <c r="I53" s="330"/>
      <c r="J53" s="330"/>
      <c r="K53" s="330"/>
      <c r="L53" s="330"/>
      <c r="M53" s="330"/>
      <c r="N53" s="330"/>
      <c r="O53" s="330"/>
      <c r="P53" s="330"/>
      <c r="Q53" s="330"/>
      <c r="R53" s="330"/>
      <c r="S53" s="330"/>
      <c r="T53" s="330"/>
      <c r="U53" s="330"/>
      <c r="V53" s="331"/>
      <c r="W53" s="330"/>
      <c r="X53" s="330"/>
      <c r="Y53" s="330"/>
      <c r="Z53" s="330"/>
      <c r="AA53" s="330"/>
      <c r="AB53" s="329"/>
      <c r="AC53" s="332"/>
      <c r="AD53" s="683" t="str">
        <f>Constants!E20</f>
        <v>ASS-4</v>
      </c>
      <c r="AE53" s="304">
        <f t="shared" si="25"/>
        <v>0</v>
      </c>
      <c r="AF53" s="299">
        <f>SUMIF(Conversion!$FG$14:$FG$114,$AD53,Conversion!AF$14:AF$114)</f>
        <v>0</v>
      </c>
      <c r="AG53" s="300">
        <f>SUMIF(Conversion!$FG$14:$FG$114,$AD53,Conversion!AG$14:AG$114)</f>
        <v>0</v>
      </c>
      <c r="AH53" s="300">
        <f>SUMIF(Conversion!$FG$14:$FG$114,$AD53,Conversion!AH$14:AH$114)</f>
        <v>0</v>
      </c>
      <c r="AI53" s="300">
        <f>SUMIF(Conversion!$FG$14:$FG$114,$AD53,Conversion!AI$14:AI$114)</f>
        <v>0</v>
      </c>
      <c r="AJ53" s="300">
        <f>SUMIF(Conversion!$FG$14:$FG$114,$AD53,Conversion!AJ$14:AJ$114)</f>
        <v>0</v>
      </c>
      <c r="AK53" s="300">
        <f>SUMIF(Conversion!$FG$14:$FG$114,$AD53,Conversion!AK$14:AK$114)</f>
        <v>0</v>
      </c>
      <c r="AL53" s="300">
        <f>SUMIF(Conversion!$FG$14:$FG$114,$AD53,Conversion!AL$14:AL$114)</f>
        <v>0</v>
      </c>
      <c r="AM53" s="300">
        <f>SUMIF(Conversion!$FG$14:$FG$114,$AD53,Conversion!AM$14:AM$114)</f>
        <v>0</v>
      </c>
      <c r="AN53" s="300">
        <f>SUMIF(Conversion!$FG$14:$FG$114,$AD53,Conversion!AN$14:AN$114)</f>
        <v>0</v>
      </c>
      <c r="AO53" s="300">
        <f>SUMIF(Conversion!$FG$14:$FG$114,$AD53,Conversion!AO$14:AO$114)</f>
        <v>0</v>
      </c>
      <c r="AP53" s="300">
        <f>SUMIF(Conversion!$FG$14:$FG$114,$AD53,Conversion!AP$14:AP$114)</f>
        <v>0</v>
      </c>
      <c r="AQ53" s="300">
        <f>SUMIF(Conversion!$FG$14:$FG$114,$AD53,Conversion!AQ$14:AQ$114)</f>
        <v>0</v>
      </c>
      <c r="AR53" s="300">
        <f>SUMIF(Conversion!$FG$14:$FG$114,$AD53,Conversion!AR$14:AR$114)</f>
        <v>0</v>
      </c>
      <c r="AS53" s="300">
        <f>SUMIF(Conversion!$FG$14:$FG$114,$AD53,Conversion!AS$14:AS$114)</f>
        <v>0</v>
      </c>
      <c r="AT53" s="300">
        <f>SUMIF(Conversion!$FG$14:$FG$114,$AD53,Conversion!AT$14:AT$114)</f>
        <v>0</v>
      </c>
      <c r="AU53" s="300">
        <f>SUMIF(Conversion!$FG$14:$FG$114,$AD53,Conversion!AU$14:AU$114)</f>
        <v>0</v>
      </c>
      <c r="AV53" s="300">
        <f>SUMIF(Conversion!$FG$14:$FG$114,$AD53,Conversion!AV$14:AV$114)</f>
        <v>0</v>
      </c>
      <c r="AW53" s="300">
        <f>SUMIF(Conversion!$FG$14:$FG$114,$AD53,Conversion!AW$14:AW$114)</f>
        <v>0</v>
      </c>
      <c r="AX53" s="300">
        <f>SUMIF(Conversion!$FG$14:$FG$114,$AD53,Conversion!AX$14:AX$114)</f>
        <v>0</v>
      </c>
      <c r="AY53" s="300">
        <f>SUMIF(Conversion!$FG$14:$FG$114,$AD53,Conversion!AY$14:AY$114)</f>
        <v>0</v>
      </c>
      <c r="AZ53" s="300">
        <f>SUMIF(Conversion!$FG$14:$FG$114,$AD53,Conversion!AZ$14:AZ$114)</f>
        <v>0</v>
      </c>
      <c r="BA53" s="300">
        <f>SUMIF(Conversion!$FG$14:$FG$114,$AD53,Conversion!BA$14:BA$114)</f>
        <v>0</v>
      </c>
      <c r="BB53" s="300">
        <f>SUMIF(Conversion!$FG$14:$FG$114,$AD53,Conversion!BB$14:BB$114)</f>
        <v>0</v>
      </c>
      <c r="BC53" s="300">
        <f>SUMIF(Conversion!$FG$14:$FG$114,$AD53,Conversion!BC$14:BC$114)</f>
        <v>0</v>
      </c>
      <c r="BD53" s="300">
        <f>SUMIF(Conversion!$FG$14:$FG$114,$AD53,Conversion!BD$14:BD$114)</f>
        <v>0</v>
      </c>
      <c r="BE53" s="300">
        <f>SUMIF(Conversion!$FG$14:$FG$114,$AD53,Conversion!BE$14:BE$114)</f>
        <v>0</v>
      </c>
      <c r="BF53" s="300">
        <f>SUMIF(Conversion!$FG$14:$FG$114,$AD53,Conversion!BF$14:BF$114)</f>
        <v>0</v>
      </c>
      <c r="BG53" s="300">
        <f>SUMIF(Conversion!$FG$14:$FG$114,$AD53,Conversion!BG$14:BG$114)</f>
        <v>0</v>
      </c>
      <c r="BH53" s="300">
        <f>SUMIF(Conversion!$FG$14:$FG$114,$AD53,Conversion!BH$14:BH$114)</f>
        <v>0</v>
      </c>
      <c r="BI53" s="300">
        <f>SUMIF(Conversion!$FG$14:$FG$114,$AD53,Conversion!BI$14:BI$114)</f>
        <v>0</v>
      </c>
      <c r="BJ53" s="300">
        <f>SUMIF(Conversion!$FG$14:$FG$114,$AD53,Conversion!BJ$14:BJ$114)</f>
        <v>0</v>
      </c>
      <c r="BK53" s="300">
        <f>SUMIF(Conversion!$FG$14:$FG$114,$AD53,Conversion!BK$14:BK$114)</f>
        <v>0</v>
      </c>
      <c r="BL53" s="300">
        <f>SUMIF(Conversion!$FG$14:$FG$114,$AD53,Conversion!BL$14:BL$114)</f>
        <v>0</v>
      </c>
      <c r="BM53" s="300">
        <f>SUMIF(Conversion!$FG$14:$FG$114,$AD53,Conversion!BM$14:BM$114)</f>
        <v>0</v>
      </c>
      <c r="BN53" s="300">
        <f>SUMIF(Conversion!$FG$14:$FG$114,$AD53,Conversion!BN$14:BN$114)</f>
        <v>0</v>
      </c>
      <c r="BO53" s="300">
        <f>SUMIF(Conversion!$FG$14:$FG$114,$AD53,Conversion!BO$14:BO$114)</f>
        <v>0</v>
      </c>
      <c r="BP53" s="300">
        <f>SUMIF(Conversion!$FG$14:$FG$114,$AD53,Conversion!BP$14:BP$114)</f>
        <v>0</v>
      </c>
      <c r="BQ53" s="300">
        <f>SUMIF(Conversion!$FG$14:$FG$114,$AD53,Conversion!BQ$14:BQ$114)</f>
        <v>0</v>
      </c>
      <c r="BR53" s="300">
        <f>SUMIF(Conversion!$FG$14:$FG$114,$AD53,Conversion!BR$14:BR$114)</f>
        <v>0</v>
      </c>
      <c r="BS53" s="300">
        <f>SUMIF(Conversion!$FG$14:$FG$114,$AD53,Conversion!BS$14:BS$114)</f>
        <v>0</v>
      </c>
      <c r="BT53" s="300">
        <f>SUMIF(Conversion!$FG$14:$FG$114,$AD53,Conversion!BT$14:BT$114)</f>
        <v>0</v>
      </c>
      <c r="BU53" s="300">
        <f>SUMIF(Conversion!$FG$14:$FG$114,$AD53,Conversion!BU$14:BU$114)</f>
        <v>0</v>
      </c>
      <c r="BV53" s="300">
        <f>SUMIF(Conversion!$FG$14:$FG$114,$AD53,Conversion!BV$14:BV$114)</f>
        <v>0</v>
      </c>
      <c r="BW53" s="300">
        <f>SUMIF(Conversion!$FG$14:$FG$114,$AD53,Conversion!BW$14:BW$114)</f>
        <v>0</v>
      </c>
      <c r="BX53" s="300">
        <f>SUMIF(Conversion!$FG$14:$FG$114,$AD53,Conversion!BX$14:BX$114)</f>
        <v>0</v>
      </c>
      <c r="BY53" s="300">
        <f>SUMIF(Conversion!$FG$14:$FG$114,$AD53,Conversion!BY$14:BY$114)</f>
        <v>0</v>
      </c>
      <c r="BZ53" s="300">
        <f>SUMIF(Conversion!$FG$14:$FG$114,$AD53,Conversion!BZ$14:BZ$114)</f>
        <v>0</v>
      </c>
      <c r="CA53" s="300">
        <f>SUMIF(Conversion!$FG$14:$FG$114,$AD53,Conversion!CA$14:CA$114)</f>
        <v>0</v>
      </c>
      <c r="CB53" s="300">
        <f>SUMIF(Conversion!$FG$14:$FG$114,$AD53,Conversion!CB$14:CB$114)</f>
        <v>0</v>
      </c>
      <c r="CC53" s="300">
        <f>SUMIF(Conversion!$FG$14:$FG$114,$AD53,Conversion!CC$14:CC$114)</f>
        <v>0</v>
      </c>
      <c r="CD53" s="300">
        <f>SUMIF(Conversion!$FG$14:$FG$114,$AD53,Conversion!CD$14:CD$114)</f>
        <v>0</v>
      </c>
      <c r="CE53" s="300">
        <f>SUMIF(Conversion!$FG$14:$FG$114,$AD53,Conversion!CE$14:CE$114)</f>
        <v>0</v>
      </c>
      <c r="CF53" s="300">
        <f>SUMIF(Conversion!$FG$14:$FG$114,$AD53,Conversion!CF$14:CF$114)</f>
        <v>0</v>
      </c>
      <c r="CG53" s="300">
        <f>SUMIF(Conversion!$FG$14:$FG$114,$AD53,Conversion!CG$14:CG$114)</f>
        <v>0</v>
      </c>
      <c r="CH53" s="300">
        <f>SUMIF(Conversion!$FG$14:$FG$114,$AD53,Conversion!CH$14:CH$114)</f>
        <v>0</v>
      </c>
      <c r="CI53" s="300">
        <f>SUMIF(Conversion!$FG$14:$FG$114,$AD53,Conversion!CI$14:CI$114)</f>
        <v>0</v>
      </c>
      <c r="CJ53" s="300">
        <f>SUMIF(Conversion!$FG$14:$FG$114,$AD53,Conversion!CJ$14:CJ$114)</f>
        <v>0</v>
      </c>
      <c r="CK53" s="300">
        <f>SUMIF(Conversion!$FG$14:$FG$114,$AD53,Conversion!CK$14:CK$114)</f>
        <v>0</v>
      </c>
      <c r="CL53" s="300">
        <f>SUMIF(Conversion!$FG$14:$FG$114,$AD53,Conversion!CL$14:CL$114)</f>
        <v>0</v>
      </c>
      <c r="CM53" s="300">
        <f>SUMIF(Conversion!$FG$14:$FG$114,$AD53,Conversion!CM$14:CM$114)</f>
        <v>0</v>
      </c>
      <c r="CN53" s="300">
        <f>SUMIF(Conversion!$FG$14:$FG$114,$AD53,Conversion!CN$14:CN$114)</f>
        <v>0</v>
      </c>
      <c r="CO53" s="300">
        <f>SUMIF(Conversion!$FG$14:$FG$114,$AD53,Conversion!CO$14:CO$114)</f>
        <v>0</v>
      </c>
      <c r="CP53" s="300">
        <f>SUMIF(Conversion!$FG$14:$FG$114,$AD53,Conversion!CP$14:CP$114)</f>
        <v>0</v>
      </c>
      <c r="CQ53" s="300">
        <f>SUMIF(Conversion!$FG$14:$FG$114,$AD53,Conversion!CQ$14:CQ$114)</f>
        <v>0</v>
      </c>
      <c r="CR53" s="300">
        <f>SUMIF(Conversion!$FG$14:$FG$114,$AD53,Conversion!CR$14:CR$114)</f>
        <v>0</v>
      </c>
      <c r="CS53" s="300">
        <f>SUMIF(Conversion!$FG$14:$FG$114,$AD53,Conversion!CS$14:CS$114)</f>
        <v>0</v>
      </c>
      <c r="CT53" s="300">
        <f>SUMIF(Conversion!$FG$14:$FG$114,$AD53,Conversion!CT$14:CT$114)</f>
        <v>0</v>
      </c>
      <c r="CU53" s="300">
        <f>SUMIF(Conversion!$FG$14:$FG$114,$AD53,Conversion!CU$14:CU$114)</f>
        <v>0</v>
      </c>
      <c r="CV53" s="300">
        <f>SUMIF(Conversion!$FG$14:$FG$114,$AD53,Conversion!CV$14:CV$114)</f>
        <v>0</v>
      </c>
      <c r="CW53" s="300">
        <f>SUMIF(Conversion!$FG$14:$FG$114,$AD53,Conversion!CW$14:CW$114)</f>
        <v>0</v>
      </c>
      <c r="CX53" s="300">
        <f>SUMIF(Conversion!$FG$14:$FG$114,$AD53,Conversion!CX$14:CX$114)</f>
        <v>0</v>
      </c>
      <c r="CY53" s="300">
        <f>SUMIF(Conversion!$FG$14:$FG$114,$AD53,Conversion!CY$14:CY$114)</f>
        <v>0</v>
      </c>
      <c r="CZ53" s="300">
        <f>SUMIF(Conversion!$FG$14:$FG$114,$AD53,Conversion!CZ$14:CZ$114)</f>
        <v>0</v>
      </c>
      <c r="DA53" s="300">
        <f>SUMIF(Conversion!$FG$14:$FG$114,$AD53,Conversion!DA$14:DA$114)</f>
        <v>0</v>
      </c>
      <c r="DB53" s="300">
        <f>SUMIF(Conversion!$FG$14:$FG$114,$AD53,Conversion!DB$14:DB$114)</f>
        <v>0</v>
      </c>
      <c r="DC53" s="300">
        <f>SUMIF(Conversion!$FG$14:$FG$114,$AD53,Conversion!DC$14:DC$114)</f>
        <v>0</v>
      </c>
      <c r="DD53" s="300">
        <f>SUMIF(Conversion!$FG$14:$FG$114,$AD53,Conversion!DD$14:DD$114)</f>
        <v>0</v>
      </c>
      <c r="DE53" s="300">
        <f>SUMIF(Conversion!$FG$14:$FG$114,$AD53,Conversion!DE$14:DE$114)</f>
        <v>0</v>
      </c>
      <c r="DF53" s="300">
        <f>SUMIF(Conversion!$FG$14:$FG$114,$AD53,Conversion!DF$14:DF$114)</f>
        <v>0</v>
      </c>
      <c r="DG53" s="300">
        <f>SUMIF(Conversion!$FG$14:$FG$114,$AD53,Conversion!DG$14:DG$114)</f>
        <v>0</v>
      </c>
      <c r="DH53" s="300">
        <f>SUMIF(Conversion!$FG$14:$FG$114,$AD53,Conversion!DH$14:DH$114)</f>
        <v>0</v>
      </c>
      <c r="DI53" s="300">
        <f>SUMIF(Conversion!$FG$14:$FG$114,$AD53,Conversion!DI$14:DI$114)</f>
        <v>0</v>
      </c>
      <c r="DJ53" s="300">
        <f>SUMIF(Conversion!$FG$14:$FG$114,$AD53,Conversion!DJ$14:DJ$114)</f>
        <v>0</v>
      </c>
      <c r="DK53" s="300">
        <f>SUMIF(Conversion!$FG$14:$FG$114,$AD53,Conversion!DK$14:DK$114)</f>
        <v>0</v>
      </c>
      <c r="DL53" s="300">
        <f>SUMIF(Conversion!$FG$14:$FG$114,$AD53,Conversion!DL$14:DL$114)</f>
        <v>0</v>
      </c>
      <c r="DM53" s="300">
        <f>SUMIF(Conversion!$FG$14:$FG$114,$AD53,Conversion!DM$14:DM$114)</f>
        <v>0</v>
      </c>
      <c r="DN53" s="300">
        <f>SUMIF(Conversion!$FG$14:$FG$114,$AD53,Conversion!DN$14:DN$114)</f>
        <v>0</v>
      </c>
      <c r="DO53" s="300">
        <f>SUMIF(Conversion!$FG$14:$FG$114,$AD53,Conversion!DO$14:DO$114)</f>
        <v>0</v>
      </c>
      <c r="DP53" s="300">
        <f>SUMIF(Conversion!$FG$14:$FG$114,$AD53,Conversion!DP$14:DP$114)</f>
        <v>0</v>
      </c>
      <c r="DQ53" s="300">
        <f>SUMIF(Conversion!$FG$14:$FG$114,$AD53,Conversion!DQ$14:DQ$114)</f>
        <v>0</v>
      </c>
      <c r="DR53" s="300">
        <f>SUMIF(Conversion!$FG$14:$FG$114,$AD53,Conversion!DR$14:DR$114)</f>
        <v>0</v>
      </c>
      <c r="DS53" s="300">
        <f>SUMIF(Conversion!$FG$14:$FG$114,$AD53,Conversion!DS$14:DS$114)</f>
        <v>0</v>
      </c>
      <c r="DT53" s="300">
        <f>SUMIF(Conversion!$FG$14:$FG$114,$AD53,Conversion!DT$14:DT$114)</f>
        <v>0</v>
      </c>
      <c r="DU53" s="300">
        <f>SUMIF(Conversion!$FG$14:$FG$114,$AD53,Conversion!DU$14:DU$114)</f>
        <v>0</v>
      </c>
      <c r="DV53" s="300">
        <f>SUMIF(Conversion!$FG$14:$FG$114,$AD53,Conversion!DV$14:DV$114)</f>
        <v>0</v>
      </c>
      <c r="DW53" s="300">
        <f>SUMIF(Conversion!$FG$14:$FG$114,$AD53,Conversion!DW$14:DW$114)</f>
        <v>0</v>
      </c>
      <c r="DX53" s="300">
        <f>SUMIF(Conversion!$FG$14:$FG$114,$AD53,Conversion!DX$14:DX$114)</f>
        <v>0</v>
      </c>
      <c r="DY53" s="300">
        <f>SUMIF(Conversion!$FG$14:$FG$114,$AD53,Conversion!DY$14:DY$114)</f>
        <v>0</v>
      </c>
      <c r="DZ53" s="300">
        <f>SUMIF(Conversion!$FG$14:$FG$114,$AD53,Conversion!DZ$14:DZ$114)</f>
        <v>0</v>
      </c>
      <c r="EA53" s="300">
        <f>SUMIF(Conversion!$FG$14:$FG$114,$AD53,Conversion!EA$14:EA$114)</f>
        <v>0</v>
      </c>
      <c r="EB53" s="300">
        <f>SUMIF(Conversion!$FG$14:$FG$114,$AD53,Conversion!EB$14:EB$114)</f>
        <v>0</v>
      </c>
      <c r="EC53" s="300">
        <f>SUMIF(Conversion!$FG$14:$FG$114,$AD53,Conversion!EC$14:EC$114)</f>
        <v>0</v>
      </c>
      <c r="ED53" s="300">
        <f>SUMIF(Conversion!$FG$14:$FG$114,$AD53,Conversion!ED$14:ED$114)</f>
        <v>0</v>
      </c>
      <c r="EE53" s="300">
        <f>SUMIF(Conversion!$FG$14:$FG$114,$AD53,Conversion!EE$14:EE$114)</f>
        <v>0</v>
      </c>
      <c r="EF53" s="300">
        <f>SUMIF(Conversion!$FG$14:$FG$114,$AD53,Conversion!EF$14:EF$114)</f>
        <v>0</v>
      </c>
      <c r="EG53" s="300">
        <f>SUMIF(Conversion!$FG$14:$FG$114,$AD53,Conversion!EG$14:EG$114)</f>
        <v>0</v>
      </c>
      <c r="EH53" s="300">
        <f>SUMIF(Conversion!$FG$14:$FG$114,$AD53,Conversion!EH$14:EH$114)</f>
        <v>0</v>
      </c>
      <c r="EI53" s="300">
        <f>SUMIF(Conversion!$FG$14:$FG$114,$AD53,Conversion!EI$14:EI$114)</f>
        <v>0</v>
      </c>
      <c r="EJ53" s="300">
        <f>SUMIF(Conversion!$FG$14:$FG$114,$AD53,Conversion!EJ$14:EJ$114)</f>
        <v>0</v>
      </c>
      <c r="EK53" s="300">
        <f>SUMIF(Conversion!$FG$14:$FG$114,$AD53,Conversion!EK$14:EK$114)</f>
        <v>0</v>
      </c>
      <c r="EL53" s="300">
        <f>SUMIF(Conversion!$FG$14:$FG$114,$AD53,Conversion!EL$14:EL$114)</f>
        <v>0</v>
      </c>
      <c r="EM53" s="300">
        <f>SUMIF(Conversion!$FG$14:$FG$114,$AD53,Conversion!EM$14:EM$114)</f>
        <v>0</v>
      </c>
      <c r="EN53" s="300">
        <f>SUMIF(Conversion!$FG$14:$FG$114,$AD53,Conversion!EN$14:EN$114)</f>
        <v>0</v>
      </c>
      <c r="EO53" s="300">
        <f>SUMIF(Conversion!$FG$14:$FG$114,$AD53,Conversion!EO$14:EO$114)</f>
        <v>0</v>
      </c>
      <c r="EP53" s="300">
        <f>SUMIF(Conversion!$FG$14:$FG$114,$AD53,Conversion!EP$14:EP$114)</f>
        <v>0</v>
      </c>
      <c r="EQ53" s="300">
        <f>SUMIF(Conversion!$FG$14:$FG$114,$AD53,Conversion!EQ$14:EQ$114)</f>
        <v>0</v>
      </c>
      <c r="ER53" s="300">
        <f>SUMIF(Conversion!$FG$14:$FG$114,$AD53,Conversion!ER$14:ER$114)</f>
        <v>0</v>
      </c>
      <c r="ES53" s="300">
        <f>SUMIF(Conversion!$FG$14:$FG$114,$AD53,Conversion!ES$14:ES$114)</f>
        <v>0</v>
      </c>
      <c r="ET53" s="300">
        <f>SUMIF(Conversion!$FG$14:$FG$114,$AD53,Conversion!ET$14:ET$114)</f>
        <v>0</v>
      </c>
      <c r="EU53" s="300">
        <f>SUMIF(Conversion!$FG$14:$FG$114,$AD53,Conversion!EU$14:EU$114)</f>
        <v>0</v>
      </c>
      <c r="EV53" s="300">
        <f>SUMIF(Conversion!$FG$14:$FG$114,$AD53,Conversion!EV$14:EV$114)</f>
        <v>0</v>
      </c>
      <c r="EW53" s="300">
        <f>SUMIF(Conversion!$FG$14:$FG$114,$AD53,Conversion!EW$14:EW$114)</f>
        <v>0</v>
      </c>
      <c r="EX53" s="300">
        <f>SUMIF(Conversion!$FG$14:$FG$114,$AD53,Conversion!EX$14:EX$114)</f>
        <v>0</v>
      </c>
      <c r="EY53" s="261"/>
      <c r="EZ53" s="87"/>
      <c r="FB53" s="261"/>
    </row>
    <row r="54" spans="1:158" ht="12.75" hidden="1" customHeight="1" outlineLevel="2">
      <c r="A54" s="303">
        <v>6</v>
      </c>
      <c r="B54" s="303"/>
      <c r="C54" s="892" t="str">
        <f>Constants!B21</f>
        <v>Finance Lease - 5</v>
      </c>
      <c r="E54" s="323"/>
      <c r="F54" s="324"/>
      <c r="G54" s="324"/>
      <c r="H54" s="324"/>
      <c r="I54" s="324"/>
      <c r="J54" s="324"/>
      <c r="K54" s="324"/>
      <c r="L54" s="324"/>
      <c r="M54" s="324"/>
      <c r="N54" s="324"/>
      <c r="O54" s="324"/>
      <c r="P54" s="324"/>
      <c r="Q54" s="324"/>
      <c r="R54" s="324"/>
      <c r="S54" s="324"/>
      <c r="T54" s="324"/>
      <c r="U54" s="324"/>
      <c r="V54" s="325"/>
      <c r="W54" s="324"/>
      <c r="X54" s="324"/>
      <c r="Y54" s="324"/>
      <c r="Z54" s="324"/>
      <c r="AA54" s="324"/>
      <c r="AB54" s="323"/>
      <c r="AC54" s="326"/>
      <c r="AD54" s="683" t="str">
        <f>Constants!E21</f>
        <v>ASS-5</v>
      </c>
      <c r="AE54" s="304">
        <f t="shared" si="25"/>
        <v>0</v>
      </c>
      <c r="AF54" s="299">
        <f>SUMIF(Conversion!$FG$14:$FG$114,$AD54,Conversion!AF$14:AF$114)</f>
        <v>0</v>
      </c>
      <c r="AG54" s="300">
        <f>SUMIF(Conversion!$FG$14:$FG$114,$AD54,Conversion!AG$14:AG$114)</f>
        <v>0</v>
      </c>
      <c r="AH54" s="300">
        <f>SUMIF(Conversion!$FG$14:$FG$114,$AD54,Conversion!AH$14:AH$114)</f>
        <v>0</v>
      </c>
      <c r="AI54" s="300">
        <f>SUMIF(Conversion!$FG$14:$FG$114,$AD54,Conversion!AI$14:AI$114)</f>
        <v>0</v>
      </c>
      <c r="AJ54" s="300">
        <f>SUMIF(Conversion!$FG$14:$FG$114,$AD54,Conversion!AJ$14:AJ$114)</f>
        <v>0</v>
      </c>
      <c r="AK54" s="300">
        <f>SUMIF(Conversion!$FG$14:$FG$114,$AD54,Conversion!AK$14:AK$114)</f>
        <v>0</v>
      </c>
      <c r="AL54" s="300">
        <f>SUMIF(Conversion!$FG$14:$FG$114,$AD54,Conversion!AL$14:AL$114)</f>
        <v>0</v>
      </c>
      <c r="AM54" s="300">
        <f>SUMIF(Conversion!$FG$14:$FG$114,$AD54,Conversion!AM$14:AM$114)</f>
        <v>0</v>
      </c>
      <c r="AN54" s="300">
        <f>SUMIF(Conversion!$FG$14:$FG$114,$AD54,Conversion!AN$14:AN$114)</f>
        <v>0</v>
      </c>
      <c r="AO54" s="300">
        <f>SUMIF(Conversion!$FG$14:$FG$114,$AD54,Conversion!AO$14:AO$114)</f>
        <v>0</v>
      </c>
      <c r="AP54" s="300">
        <f>SUMIF(Conversion!$FG$14:$FG$114,$AD54,Conversion!AP$14:AP$114)</f>
        <v>0</v>
      </c>
      <c r="AQ54" s="300">
        <f>SUMIF(Conversion!$FG$14:$FG$114,$AD54,Conversion!AQ$14:AQ$114)</f>
        <v>0</v>
      </c>
      <c r="AR54" s="300">
        <f>SUMIF(Conversion!$FG$14:$FG$114,$AD54,Conversion!AR$14:AR$114)</f>
        <v>0</v>
      </c>
      <c r="AS54" s="300">
        <f>SUMIF(Conversion!$FG$14:$FG$114,$AD54,Conversion!AS$14:AS$114)</f>
        <v>0</v>
      </c>
      <c r="AT54" s="300">
        <f>SUMIF(Conversion!$FG$14:$FG$114,$AD54,Conversion!AT$14:AT$114)</f>
        <v>0</v>
      </c>
      <c r="AU54" s="300">
        <f>SUMIF(Conversion!$FG$14:$FG$114,$AD54,Conversion!AU$14:AU$114)</f>
        <v>0</v>
      </c>
      <c r="AV54" s="300">
        <f>SUMIF(Conversion!$FG$14:$FG$114,$AD54,Conversion!AV$14:AV$114)</f>
        <v>0</v>
      </c>
      <c r="AW54" s="300">
        <f>SUMIF(Conversion!$FG$14:$FG$114,$AD54,Conversion!AW$14:AW$114)</f>
        <v>0</v>
      </c>
      <c r="AX54" s="300">
        <f>SUMIF(Conversion!$FG$14:$FG$114,$AD54,Conversion!AX$14:AX$114)</f>
        <v>0</v>
      </c>
      <c r="AY54" s="300">
        <f>SUMIF(Conversion!$FG$14:$FG$114,$AD54,Conversion!AY$14:AY$114)</f>
        <v>0</v>
      </c>
      <c r="AZ54" s="300">
        <f>SUMIF(Conversion!$FG$14:$FG$114,$AD54,Conversion!AZ$14:AZ$114)</f>
        <v>0</v>
      </c>
      <c r="BA54" s="300">
        <f>SUMIF(Conversion!$FG$14:$FG$114,$AD54,Conversion!BA$14:BA$114)</f>
        <v>0</v>
      </c>
      <c r="BB54" s="300">
        <f>SUMIF(Conversion!$FG$14:$FG$114,$AD54,Conversion!BB$14:BB$114)</f>
        <v>0</v>
      </c>
      <c r="BC54" s="300">
        <f>SUMIF(Conversion!$FG$14:$FG$114,$AD54,Conversion!BC$14:BC$114)</f>
        <v>0</v>
      </c>
      <c r="BD54" s="300">
        <f>SUMIF(Conversion!$FG$14:$FG$114,$AD54,Conversion!BD$14:BD$114)</f>
        <v>0</v>
      </c>
      <c r="BE54" s="300">
        <f>SUMIF(Conversion!$FG$14:$FG$114,$AD54,Conversion!BE$14:BE$114)</f>
        <v>0</v>
      </c>
      <c r="BF54" s="300">
        <f>SUMIF(Conversion!$FG$14:$FG$114,$AD54,Conversion!BF$14:BF$114)</f>
        <v>0</v>
      </c>
      <c r="BG54" s="300">
        <f>SUMIF(Conversion!$FG$14:$FG$114,$AD54,Conversion!BG$14:BG$114)</f>
        <v>0</v>
      </c>
      <c r="BH54" s="300">
        <f>SUMIF(Conversion!$FG$14:$FG$114,$AD54,Conversion!BH$14:BH$114)</f>
        <v>0</v>
      </c>
      <c r="BI54" s="300">
        <f>SUMIF(Conversion!$FG$14:$FG$114,$AD54,Conversion!BI$14:BI$114)</f>
        <v>0</v>
      </c>
      <c r="BJ54" s="300">
        <f>SUMIF(Conversion!$FG$14:$FG$114,$AD54,Conversion!BJ$14:BJ$114)</f>
        <v>0</v>
      </c>
      <c r="BK54" s="300">
        <f>SUMIF(Conversion!$FG$14:$FG$114,$AD54,Conversion!BK$14:BK$114)</f>
        <v>0</v>
      </c>
      <c r="BL54" s="300">
        <f>SUMIF(Conversion!$FG$14:$FG$114,$AD54,Conversion!BL$14:BL$114)</f>
        <v>0</v>
      </c>
      <c r="BM54" s="300">
        <f>SUMIF(Conversion!$FG$14:$FG$114,$AD54,Conversion!BM$14:BM$114)</f>
        <v>0</v>
      </c>
      <c r="BN54" s="300">
        <f>SUMIF(Conversion!$FG$14:$FG$114,$AD54,Conversion!BN$14:BN$114)</f>
        <v>0</v>
      </c>
      <c r="BO54" s="300">
        <f>SUMIF(Conversion!$FG$14:$FG$114,$AD54,Conversion!BO$14:BO$114)</f>
        <v>0</v>
      </c>
      <c r="BP54" s="300">
        <f>SUMIF(Conversion!$FG$14:$FG$114,$AD54,Conversion!BP$14:BP$114)</f>
        <v>0</v>
      </c>
      <c r="BQ54" s="300">
        <f>SUMIF(Conversion!$FG$14:$FG$114,$AD54,Conversion!BQ$14:BQ$114)</f>
        <v>0</v>
      </c>
      <c r="BR54" s="300">
        <f>SUMIF(Conversion!$FG$14:$FG$114,$AD54,Conversion!BR$14:BR$114)</f>
        <v>0</v>
      </c>
      <c r="BS54" s="300">
        <f>SUMIF(Conversion!$FG$14:$FG$114,$AD54,Conversion!BS$14:BS$114)</f>
        <v>0</v>
      </c>
      <c r="BT54" s="300">
        <f>SUMIF(Conversion!$FG$14:$FG$114,$AD54,Conversion!BT$14:BT$114)</f>
        <v>0</v>
      </c>
      <c r="BU54" s="300">
        <f>SUMIF(Conversion!$FG$14:$FG$114,$AD54,Conversion!BU$14:BU$114)</f>
        <v>0</v>
      </c>
      <c r="BV54" s="300">
        <f>SUMIF(Conversion!$FG$14:$FG$114,$AD54,Conversion!BV$14:BV$114)</f>
        <v>0</v>
      </c>
      <c r="BW54" s="300">
        <f>SUMIF(Conversion!$FG$14:$FG$114,$AD54,Conversion!BW$14:BW$114)</f>
        <v>0</v>
      </c>
      <c r="BX54" s="300">
        <f>SUMIF(Conversion!$FG$14:$FG$114,$AD54,Conversion!BX$14:BX$114)</f>
        <v>0</v>
      </c>
      <c r="BY54" s="300">
        <f>SUMIF(Conversion!$FG$14:$FG$114,$AD54,Conversion!BY$14:BY$114)</f>
        <v>0</v>
      </c>
      <c r="BZ54" s="300">
        <f>SUMIF(Conversion!$FG$14:$FG$114,$AD54,Conversion!BZ$14:BZ$114)</f>
        <v>0</v>
      </c>
      <c r="CA54" s="300">
        <f>SUMIF(Conversion!$FG$14:$FG$114,$AD54,Conversion!CA$14:CA$114)</f>
        <v>0</v>
      </c>
      <c r="CB54" s="300">
        <f>SUMIF(Conversion!$FG$14:$FG$114,$AD54,Conversion!CB$14:CB$114)</f>
        <v>0</v>
      </c>
      <c r="CC54" s="300">
        <f>SUMIF(Conversion!$FG$14:$FG$114,$AD54,Conversion!CC$14:CC$114)</f>
        <v>0</v>
      </c>
      <c r="CD54" s="300">
        <f>SUMIF(Conversion!$FG$14:$FG$114,$AD54,Conversion!CD$14:CD$114)</f>
        <v>0</v>
      </c>
      <c r="CE54" s="300">
        <f>SUMIF(Conversion!$FG$14:$FG$114,$AD54,Conversion!CE$14:CE$114)</f>
        <v>0</v>
      </c>
      <c r="CF54" s="300">
        <f>SUMIF(Conversion!$FG$14:$FG$114,$AD54,Conversion!CF$14:CF$114)</f>
        <v>0</v>
      </c>
      <c r="CG54" s="300">
        <f>SUMIF(Conversion!$FG$14:$FG$114,$AD54,Conversion!CG$14:CG$114)</f>
        <v>0</v>
      </c>
      <c r="CH54" s="300">
        <f>SUMIF(Conversion!$FG$14:$FG$114,$AD54,Conversion!CH$14:CH$114)</f>
        <v>0</v>
      </c>
      <c r="CI54" s="300">
        <f>SUMIF(Conversion!$FG$14:$FG$114,$AD54,Conversion!CI$14:CI$114)</f>
        <v>0</v>
      </c>
      <c r="CJ54" s="300">
        <f>SUMIF(Conversion!$FG$14:$FG$114,$AD54,Conversion!CJ$14:CJ$114)</f>
        <v>0</v>
      </c>
      <c r="CK54" s="300">
        <f>SUMIF(Conversion!$FG$14:$FG$114,$AD54,Conversion!CK$14:CK$114)</f>
        <v>0</v>
      </c>
      <c r="CL54" s="300">
        <f>SUMIF(Conversion!$FG$14:$FG$114,$AD54,Conversion!CL$14:CL$114)</f>
        <v>0</v>
      </c>
      <c r="CM54" s="300">
        <f>SUMIF(Conversion!$FG$14:$FG$114,$AD54,Conversion!CM$14:CM$114)</f>
        <v>0</v>
      </c>
      <c r="CN54" s="300">
        <f>SUMIF(Conversion!$FG$14:$FG$114,$AD54,Conversion!CN$14:CN$114)</f>
        <v>0</v>
      </c>
      <c r="CO54" s="300">
        <f>SUMIF(Conversion!$FG$14:$FG$114,$AD54,Conversion!CO$14:CO$114)</f>
        <v>0</v>
      </c>
      <c r="CP54" s="300">
        <f>SUMIF(Conversion!$FG$14:$FG$114,$AD54,Conversion!CP$14:CP$114)</f>
        <v>0</v>
      </c>
      <c r="CQ54" s="300">
        <f>SUMIF(Conversion!$FG$14:$FG$114,$AD54,Conversion!CQ$14:CQ$114)</f>
        <v>0</v>
      </c>
      <c r="CR54" s="300">
        <f>SUMIF(Conversion!$FG$14:$FG$114,$AD54,Conversion!CR$14:CR$114)</f>
        <v>0</v>
      </c>
      <c r="CS54" s="300">
        <f>SUMIF(Conversion!$FG$14:$FG$114,$AD54,Conversion!CS$14:CS$114)</f>
        <v>0</v>
      </c>
      <c r="CT54" s="300">
        <f>SUMIF(Conversion!$FG$14:$FG$114,$AD54,Conversion!CT$14:CT$114)</f>
        <v>0</v>
      </c>
      <c r="CU54" s="300">
        <f>SUMIF(Conversion!$FG$14:$FG$114,$AD54,Conversion!CU$14:CU$114)</f>
        <v>0</v>
      </c>
      <c r="CV54" s="300">
        <f>SUMIF(Conversion!$FG$14:$FG$114,$AD54,Conversion!CV$14:CV$114)</f>
        <v>0</v>
      </c>
      <c r="CW54" s="300">
        <f>SUMIF(Conversion!$FG$14:$FG$114,$AD54,Conversion!CW$14:CW$114)</f>
        <v>0</v>
      </c>
      <c r="CX54" s="300">
        <f>SUMIF(Conversion!$FG$14:$FG$114,$AD54,Conversion!CX$14:CX$114)</f>
        <v>0</v>
      </c>
      <c r="CY54" s="300">
        <f>SUMIF(Conversion!$FG$14:$FG$114,$AD54,Conversion!CY$14:CY$114)</f>
        <v>0</v>
      </c>
      <c r="CZ54" s="300">
        <f>SUMIF(Conversion!$FG$14:$FG$114,$AD54,Conversion!CZ$14:CZ$114)</f>
        <v>0</v>
      </c>
      <c r="DA54" s="300">
        <f>SUMIF(Conversion!$FG$14:$FG$114,$AD54,Conversion!DA$14:DA$114)</f>
        <v>0</v>
      </c>
      <c r="DB54" s="300">
        <f>SUMIF(Conversion!$FG$14:$FG$114,$AD54,Conversion!DB$14:DB$114)</f>
        <v>0</v>
      </c>
      <c r="DC54" s="300">
        <f>SUMIF(Conversion!$FG$14:$FG$114,$AD54,Conversion!DC$14:DC$114)</f>
        <v>0</v>
      </c>
      <c r="DD54" s="300">
        <f>SUMIF(Conversion!$FG$14:$FG$114,$AD54,Conversion!DD$14:DD$114)</f>
        <v>0</v>
      </c>
      <c r="DE54" s="300">
        <f>SUMIF(Conversion!$FG$14:$FG$114,$AD54,Conversion!DE$14:DE$114)</f>
        <v>0</v>
      </c>
      <c r="DF54" s="300">
        <f>SUMIF(Conversion!$FG$14:$FG$114,$AD54,Conversion!DF$14:DF$114)</f>
        <v>0</v>
      </c>
      <c r="DG54" s="300">
        <f>SUMIF(Conversion!$FG$14:$FG$114,$AD54,Conversion!DG$14:DG$114)</f>
        <v>0</v>
      </c>
      <c r="DH54" s="300">
        <f>SUMIF(Conversion!$FG$14:$FG$114,$AD54,Conversion!DH$14:DH$114)</f>
        <v>0</v>
      </c>
      <c r="DI54" s="300">
        <f>SUMIF(Conversion!$FG$14:$FG$114,$AD54,Conversion!DI$14:DI$114)</f>
        <v>0</v>
      </c>
      <c r="DJ54" s="300">
        <f>SUMIF(Conversion!$FG$14:$FG$114,$AD54,Conversion!DJ$14:DJ$114)</f>
        <v>0</v>
      </c>
      <c r="DK54" s="300">
        <f>SUMIF(Conversion!$FG$14:$FG$114,$AD54,Conversion!DK$14:DK$114)</f>
        <v>0</v>
      </c>
      <c r="DL54" s="300">
        <f>SUMIF(Conversion!$FG$14:$FG$114,$AD54,Conversion!DL$14:DL$114)</f>
        <v>0</v>
      </c>
      <c r="DM54" s="300">
        <f>SUMIF(Conversion!$FG$14:$FG$114,$AD54,Conversion!DM$14:DM$114)</f>
        <v>0</v>
      </c>
      <c r="DN54" s="300">
        <f>SUMIF(Conversion!$FG$14:$FG$114,$AD54,Conversion!DN$14:DN$114)</f>
        <v>0</v>
      </c>
      <c r="DO54" s="300">
        <f>SUMIF(Conversion!$FG$14:$FG$114,$AD54,Conversion!DO$14:DO$114)</f>
        <v>0</v>
      </c>
      <c r="DP54" s="300">
        <f>SUMIF(Conversion!$FG$14:$FG$114,$AD54,Conversion!DP$14:DP$114)</f>
        <v>0</v>
      </c>
      <c r="DQ54" s="300">
        <f>SUMIF(Conversion!$FG$14:$FG$114,$AD54,Conversion!DQ$14:DQ$114)</f>
        <v>0</v>
      </c>
      <c r="DR54" s="300">
        <f>SUMIF(Conversion!$FG$14:$FG$114,$AD54,Conversion!DR$14:DR$114)</f>
        <v>0</v>
      </c>
      <c r="DS54" s="300">
        <f>SUMIF(Conversion!$FG$14:$FG$114,$AD54,Conversion!DS$14:DS$114)</f>
        <v>0</v>
      </c>
      <c r="DT54" s="300">
        <f>SUMIF(Conversion!$FG$14:$FG$114,$AD54,Conversion!DT$14:DT$114)</f>
        <v>0</v>
      </c>
      <c r="DU54" s="300">
        <f>SUMIF(Conversion!$FG$14:$FG$114,$AD54,Conversion!DU$14:DU$114)</f>
        <v>0</v>
      </c>
      <c r="DV54" s="300">
        <f>SUMIF(Conversion!$FG$14:$FG$114,$AD54,Conversion!DV$14:DV$114)</f>
        <v>0</v>
      </c>
      <c r="DW54" s="300">
        <f>SUMIF(Conversion!$FG$14:$FG$114,$AD54,Conversion!DW$14:DW$114)</f>
        <v>0</v>
      </c>
      <c r="DX54" s="300">
        <f>SUMIF(Conversion!$FG$14:$FG$114,$AD54,Conversion!DX$14:DX$114)</f>
        <v>0</v>
      </c>
      <c r="DY54" s="300">
        <f>SUMIF(Conversion!$FG$14:$FG$114,$AD54,Conversion!DY$14:DY$114)</f>
        <v>0</v>
      </c>
      <c r="DZ54" s="300">
        <f>SUMIF(Conversion!$FG$14:$FG$114,$AD54,Conversion!DZ$14:DZ$114)</f>
        <v>0</v>
      </c>
      <c r="EA54" s="300">
        <f>SUMIF(Conversion!$FG$14:$FG$114,$AD54,Conversion!EA$14:EA$114)</f>
        <v>0</v>
      </c>
      <c r="EB54" s="300">
        <f>SUMIF(Conversion!$FG$14:$FG$114,$AD54,Conversion!EB$14:EB$114)</f>
        <v>0</v>
      </c>
      <c r="EC54" s="300">
        <f>SUMIF(Conversion!$FG$14:$FG$114,$AD54,Conversion!EC$14:EC$114)</f>
        <v>0</v>
      </c>
      <c r="ED54" s="300">
        <f>SUMIF(Conversion!$FG$14:$FG$114,$AD54,Conversion!ED$14:ED$114)</f>
        <v>0</v>
      </c>
      <c r="EE54" s="300">
        <f>SUMIF(Conversion!$FG$14:$FG$114,$AD54,Conversion!EE$14:EE$114)</f>
        <v>0</v>
      </c>
      <c r="EF54" s="300">
        <f>SUMIF(Conversion!$FG$14:$FG$114,$AD54,Conversion!EF$14:EF$114)</f>
        <v>0</v>
      </c>
      <c r="EG54" s="300">
        <f>SUMIF(Conversion!$FG$14:$FG$114,$AD54,Conversion!EG$14:EG$114)</f>
        <v>0</v>
      </c>
      <c r="EH54" s="300">
        <f>SUMIF(Conversion!$FG$14:$FG$114,$AD54,Conversion!EH$14:EH$114)</f>
        <v>0</v>
      </c>
      <c r="EI54" s="300">
        <f>SUMIF(Conversion!$FG$14:$FG$114,$AD54,Conversion!EI$14:EI$114)</f>
        <v>0</v>
      </c>
      <c r="EJ54" s="300">
        <f>SUMIF(Conversion!$FG$14:$FG$114,$AD54,Conversion!EJ$14:EJ$114)</f>
        <v>0</v>
      </c>
      <c r="EK54" s="300">
        <f>SUMIF(Conversion!$FG$14:$FG$114,$AD54,Conversion!EK$14:EK$114)</f>
        <v>0</v>
      </c>
      <c r="EL54" s="300">
        <f>SUMIF(Conversion!$FG$14:$FG$114,$AD54,Conversion!EL$14:EL$114)</f>
        <v>0</v>
      </c>
      <c r="EM54" s="300">
        <f>SUMIF(Conversion!$FG$14:$FG$114,$AD54,Conversion!EM$14:EM$114)</f>
        <v>0</v>
      </c>
      <c r="EN54" s="300">
        <f>SUMIF(Conversion!$FG$14:$FG$114,$AD54,Conversion!EN$14:EN$114)</f>
        <v>0</v>
      </c>
      <c r="EO54" s="300">
        <f>SUMIF(Conversion!$FG$14:$FG$114,$AD54,Conversion!EO$14:EO$114)</f>
        <v>0</v>
      </c>
      <c r="EP54" s="300">
        <f>SUMIF(Conversion!$FG$14:$FG$114,$AD54,Conversion!EP$14:EP$114)</f>
        <v>0</v>
      </c>
      <c r="EQ54" s="300">
        <f>SUMIF(Conversion!$FG$14:$FG$114,$AD54,Conversion!EQ$14:EQ$114)</f>
        <v>0</v>
      </c>
      <c r="ER54" s="300">
        <f>SUMIF(Conversion!$FG$14:$FG$114,$AD54,Conversion!ER$14:ER$114)</f>
        <v>0</v>
      </c>
      <c r="ES54" s="300">
        <f>SUMIF(Conversion!$FG$14:$FG$114,$AD54,Conversion!ES$14:ES$114)</f>
        <v>0</v>
      </c>
      <c r="ET54" s="300">
        <f>SUMIF(Conversion!$FG$14:$FG$114,$AD54,Conversion!ET$14:ET$114)</f>
        <v>0</v>
      </c>
      <c r="EU54" s="300">
        <f>SUMIF(Conversion!$FG$14:$FG$114,$AD54,Conversion!EU$14:EU$114)</f>
        <v>0</v>
      </c>
      <c r="EV54" s="300">
        <f>SUMIF(Conversion!$FG$14:$FG$114,$AD54,Conversion!EV$14:EV$114)</f>
        <v>0</v>
      </c>
      <c r="EW54" s="300">
        <f>SUMIF(Conversion!$FG$14:$FG$114,$AD54,Conversion!EW$14:EW$114)</f>
        <v>0</v>
      </c>
      <c r="EX54" s="300">
        <f>SUMIF(Conversion!$FG$14:$FG$114,$AD54,Conversion!EX$14:EX$114)</f>
        <v>0</v>
      </c>
      <c r="EY54" s="261"/>
      <c r="EZ54" s="87"/>
      <c r="FB54" s="261"/>
    </row>
    <row r="55" spans="1:158" ht="12.75" hidden="1" customHeight="1" outlineLevel="2">
      <c r="A55" s="303">
        <v>7</v>
      </c>
      <c r="B55" s="303"/>
      <c r="C55" s="892" t="str">
        <f>Constants!B22</f>
        <v>Finance Lease - 6</v>
      </c>
      <c r="E55" s="323"/>
      <c r="F55" s="324"/>
      <c r="G55" s="324"/>
      <c r="H55" s="324"/>
      <c r="I55" s="324"/>
      <c r="J55" s="324"/>
      <c r="K55" s="324"/>
      <c r="L55" s="324"/>
      <c r="M55" s="324"/>
      <c r="N55" s="324"/>
      <c r="O55" s="324"/>
      <c r="P55" s="324"/>
      <c r="Q55" s="324"/>
      <c r="R55" s="324"/>
      <c r="S55" s="324"/>
      <c r="T55" s="324"/>
      <c r="U55" s="324"/>
      <c r="V55" s="325"/>
      <c r="W55" s="324"/>
      <c r="X55" s="324"/>
      <c r="Y55" s="324"/>
      <c r="Z55" s="324"/>
      <c r="AA55" s="324"/>
      <c r="AB55" s="323"/>
      <c r="AC55" s="326"/>
      <c r="AD55" s="683" t="str">
        <f>Constants!E22</f>
        <v>ASS-6</v>
      </c>
      <c r="AE55" s="304">
        <f t="shared" si="25"/>
        <v>0</v>
      </c>
      <c r="AF55" s="299">
        <f>SUMIF(Conversion!$FG$14:$FG$114,$AD55,Conversion!AF$14:AF$114)</f>
        <v>0</v>
      </c>
      <c r="AG55" s="300">
        <f>SUMIF(Conversion!$FG$14:$FG$114,$AD55,Conversion!AG$14:AG$114)</f>
        <v>0</v>
      </c>
      <c r="AH55" s="300">
        <f>SUMIF(Conversion!$FG$14:$FG$114,$AD55,Conversion!AH$14:AH$114)</f>
        <v>0</v>
      </c>
      <c r="AI55" s="300">
        <f>SUMIF(Conversion!$FG$14:$FG$114,$AD55,Conversion!AI$14:AI$114)</f>
        <v>0</v>
      </c>
      <c r="AJ55" s="300">
        <f>SUMIF(Conversion!$FG$14:$FG$114,$AD55,Conversion!AJ$14:AJ$114)</f>
        <v>0</v>
      </c>
      <c r="AK55" s="300">
        <f>SUMIF(Conversion!$FG$14:$FG$114,$AD55,Conversion!AK$14:AK$114)</f>
        <v>0</v>
      </c>
      <c r="AL55" s="300">
        <f>SUMIF(Conversion!$FG$14:$FG$114,$AD55,Conversion!AL$14:AL$114)</f>
        <v>0</v>
      </c>
      <c r="AM55" s="300">
        <f>SUMIF(Conversion!$FG$14:$FG$114,$AD55,Conversion!AM$14:AM$114)</f>
        <v>0</v>
      </c>
      <c r="AN55" s="300">
        <f>SUMIF(Conversion!$FG$14:$FG$114,$AD55,Conversion!AN$14:AN$114)</f>
        <v>0</v>
      </c>
      <c r="AO55" s="300">
        <f>SUMIF(Conversion!$FG$14:$FG$114,$AD55,Conversion!AO$14:AO$114)</f>
        <v>0</v>
      </c>
      <c r="AP55" s="300">
        <f>SUMIF(Conversion!$FG$14:$FG$114,$AD55,Conversion!AP$14:AP$114)</f>
        <v>0</v>
      </c>
      <c r="AQ55" s="300">
        <f>SUMIF(Conversion!$FG$14:$FG$114,$AD55,Conversion!AQ$14:AQ$114)</f>
        <v>0</v>
      </c>
      <c r="AR55" s="300">
        <f>SUMIF(Conversion!$FG$14:$FG$114,$AD55,Conversion!AR$14:AR$114)</f>
        <v>0</v>
      </c>
      <c r="AS55" s="300">
        <f>SUMIF(Conversion!$FG$14:$FG$114,$AD55,Conversion!AS$14:AS$114)</f>
        <v>0</v>
      </c>
      <c r="AT55" s="300">
        <f>SUMIF(Conversion!$FG$14:$FG$114,$AD55,Conversion!AT$14:AT$114)</f>
        <v>0</v>
      </c>
      <c r="AU55" s="300">
        <f>SUMIF(Conversion!$FG$14:$FG$114,$AD55,Conversion!AU$14:AU$114)</f>
        <v>0</v>
      </c>
      <c r="AV55" s="300">
        <f>SUMIF(Conversion!$FG$14:$FG$114,$AD55,Conversion!AV$14:AV$114)</f>
        <v>0</v>
      </c>
      <c r="AW55" s="300">
        <f>SUMIF(Conversion!$FG$14:$FG$114,$AD55,Conversion!AW$14:AW$114)</f>
        <v>0</v>
      </c>
      <c r="AX55" s="300">
        <f>SUMIF(Conversion!$FG$14:$FG$114,$AD55,Conversion!AX$14:AX$114)</f>
        <v>0</v>
      </c>
      <c r="AY55" s="300">
        <f>SUMIF(Conversion!$FG$14:$FG$114,$AD55,Conversion!AY$14:AY$114)</f>
        <v>0</v>
      </c>
      <c r="AZ55" s="300">
        <f>SUMIF(Conversion!$FG$14:$FG$114,$AD55,Conversion!AZ$14:AZ$114)</f>
        <v>0</v>
      </c>
      <c r="BA55" s="300">
        <f>SUMIF(Conversion!$FG$14:$FG$114,$AD55,Conversion!BA$14:BA$114)</f>
        <v>0</v>
      </c>
      <c r="BB55" s="300">
        <f>SUMIF(Conversion!$FG$14:$FG$114,$AD55,Conversion!BB$14:BB$114)</f>
        <v>0</v>
      </c>
      <c r="BC55" s="300">
        <f>SUMIF(Conversion!$FG$14:$FG$114,$AD55,Conversion!BC$14:BC$114)</f>
        <v>0</v>
      </c>
      <c r="BD55" s="300">
        <f>SUMIF(Conversion!$FG$14:$FG$114,$AD55,Conversion!BD$14:BD$114)</f>
        <v>0</v>
      </c>
      <c r="BE55" s="300">
        <f>SUMIF(Conversion!$FG$14:$FG$114,$AD55,Conversion!BE$14:BE$114)</f>
        <v>0</v>
      </c>
      <c r="BF55" s="300">
        <f>SUMIF(Conversion!$FG$14:$FG$114,$AD55,Conversion!BF$14:BF$114)</f>
        <v>0</v>
      </c>
      <c r="BG55" s="300">
        <f>SUMIF(Conversion!$FG$14:$FG$114,$AD55,Conversion!BG$14:BG$114)</f>
        <v>0</v>
      </c>
      <c r="BH55" s="300">
        <f>SUMIF(Conversion!$FG$14:$FG$114,$AD55,Conversion!BH$14:BH$114)</f>
        <v>0</v>
      </c>
      <c r="BI55" s="300">
        <f>SUMIF(Conversion!$FG$14:$FG$114,$AD55,Conversion!BI$14:BI$114)</f>
        <v>0</v>
      </c>
      <c r="BJ55" s="300">
        <f>SUMIF(Conversion!$FG$14:$FG$114,$AD55,Conversion!BJ$14:BJ$114)</f>
        <v>0</v>
      </c>
      <c r="BK55" s="300">
        <f>SUMIF(Conversion!$FG$14:$FG$114,$AD55,Conversion!BK$14:BK$114)</f>
        <v>0</v>
      </c>
      <c r="BL55" s="300">
        <f>SUMIF(Conversion!$FG$14:$FG$114,$AD55,Conversion!BL$14:BL$114)</f>
        <v>0</v>
      </c>
      <c r="BM55" s="300">
        <f>SUMIF(Conversion!$FG$14:$FG$114,$AD55,Conversion!BM$14:BM$114)</f>
        <v>0</v>
      </c>
      <c r="BN55" s="300">
        <f>SUMIF(Conversion!$FG$14:$FG$114,$AD55,Conversion!BN$14:BN$114)</f>
        <v>0</v>
      </c>
      <c r="BO55" s="300">
        <f>SUMIF(Conversion!$FG$14:$FG$114,$AD55,Conversion!BO$14:BO$114)</f>
        <v>0</v>
      </c>
      <c r="BP55" s="300">
        <f>SUMIF(Conversion!$FG$14:$FG$114,$AD55,Conversion!BP$14:BP$114)</f>
        <v>0</v>
      </c>
      <c r="BQ55" s="300">
        <f>SUMIF(Conversion!$FG$14:$FG$114,$AD55,Conversion!BQ$14:BQ$114)</f>
        <v>0</v>
      </c>
      <c r="BR55" s="300">
        <f>SUMIF(Conversion!$FG$14:$FG$114,$AD55,Conversion!BR$14:BR$114)</f>
        <v>0</v>
      </c>
      <c r="BS55" s="300">
        <f>SUMIF(Conversion!$FG$14:$FG$114,$AD55,Conversion!BS$14:BS$114)</f>
        <v>0</v>
      </c>
      <c r="BT55" s="300">
        <f>SUMIF(Conversion!$FG$14:$FG$114,$AD55,Conversion!BT$14:BT$114)</f>
        <v>0</v>
      </c>
      <c r="BU55" s="300">
        <f>SUMIF(Conversion!$FG$14:$FG$114,$AD55,Conversion!BU$14:BU$114)</f>
        <v>0</v>
      </c>
      <c r="BV55" s="300">
        <f>SUMIF(Conversion!$FG$14:$FG$114,$AD55,Conversion!BV$14:BV$114)</f>
        <v>0</v>
      </c>
      <c r="BW55" s="300">
        <f>SUMIF(Conversion!$FG$14:$FG$114,$AD55,Conversion!BW$14:BW$114)</f>
        <v>0</v>
      </c>
      <c r="BX55" s="300">
        <f>SUMIF(Conversion!$FG$14:$FG$114,$AD55,Conversion!BX$14:BX$114)</f>
        <v>0</v>
      </c>
      <c r="BY55" s="300">
        <f>SUMIF(Conversion!$FG$14:$FG$114,$AD55,Conversion!BY$14:BY$114)</f>
        <v>0</v>
      </c>
      <c r="BZ55" s="300">
        <f>SUMIF(Conversion!$FG$14:$FG$114,$AD55,Conversion!BZ$14:BZ$114)</f>
        <v>0</v>
      </c>
      <c r="CA55" s="300">
        <f>SUMIF(Conversion!$FG$14:$FG$114,$AD55,Conversion!CA$14:CA$114)</f>
        <v>0</v>
      </c>
      <c r="CB55" s="300">
        <f>SUMIF(Conversion!$FG$14:$FG$114,$AD55,Conversion!CB$14:CB$114)</f>
        <v>0</v>
      </c>
      <c r="CC55" s="300">
        <f>SUMIF(Conversion!$FG$14:$FG$114,$AD55,Conversion!CC$14:CC$114)</f>
        <v>0</v>
      </c>
      <c r="CD55" s="300">
        <f>SUMIF(Conversion!$FG$14:$FG$114,$AD55,Conversion!CD$14:CD$114)</f>
        <v>0</v>
      </c>
      <c r="CE55" s="300">
        <f>SUMIF(Conversion!$FG$14:$FG$114,$AD55,Conversion!CE$14:CE$114)</f>
        <v>0</v>
      </c>
      <c r="CF55" s="300">
        <f>SUMIF(Conversion!$FG$14:$FG$114,$AD55,Conversion!CF$14:CF$114)</f>
        <v>0</v>
      </c>
      <c r="CG55" s="300">
        <f>SUMIF(Conversion!$FG$14:$FG$114,$AD55,Conversion!CG$14:CG$114)</f>
        <v>0</v>
      </c>
      <c r="CH55" s="300">
        <f>SUMIF(Conversion!$FG$14:$FG$114,$AD55,Conversion!CH$14:CH$114)</f>
        <v>0</v>
      </c>
      <c r="CI55" s="300">
        <f>SUMIF(Conversion!$FG$14:$FG$114,$AD55,Conversion!CI$14:CI$114)</f>
        <v>0</v>
      </c>
      <c r="CJ55" s="300">
        <f>SUMIF(Conversion!$FG$14:$FG$114,$AD55,Conversion!CJ$14:CJ$114)</f>
        <v>0</v>
      </c>
      <c r="CK55" s="300">
        <f>SUMIF(Conversion!$FG$14:$FG$114,$AD55,Conversion!CK$14:CK$114)</f>
        <v>0</v>
      </c>
      <c r="CL55" s="300">
        <f>SUMIF(Conversion!$FG$14:$FG$114,$AD55,Conversion!CL$14:CL$114)</f>
        <v>0</v>
      </c>
      <c r="CM55" s="300">
        <f>SUMIF(Conversion!$FG$14:$FG$114,$AD55,Conversion!CM$14:CM$114)</f>
        <v>0</v>
      </c>
      <c r="CN55" s="300">
        <f>SUMIF(Conversion!$FG$14:$FG$114,$AD55,Conversion!CN$14:CN$114)</f>
        <v>0</v>
      </c>
      <c r="CO55" s="300">
        <f>SUMIF(Conversion!$FG$14:$FG$114,$AD55,Conversion!CO$14:CO$114)</f>
        <v>0</v>
      </c>
      <c r="CP55" s="300">
        <f>SUMIF(Conversion!$FG$14:$FG$114,$AD55,Conversion!CP$14:CP$114)</f>
        <v>0</v>
      </c>
      <c r="CQ55" s="300">
        <f>SUMIF(Conversion!$FG$14:$FG$114,$AD55,Conversion!CQ$14:CQ$114)</f>
        <v>0</v>
      </c>
      <c r="CR55" s="300">
        <f>SUMIF(Conversion!$FG$14:$FG$114,$AD55,Conversion!CR$14:CR$114)</f>
        <v>0</v>
      </c>
      <c r="CS55" s="300">
        <f>SUMIF(Conversion!$FG$14:$FG$114,$AD55,Conversion!CS$14:CS$114)</f>
        <v>0</v>
      </c>
      <c r="CT55" s="300">
        <f>SUMIF(Conversion!$FG$14:$FG$114,$AD55,Conversion!CT$14:CT$114)</f>
        <v>0</v>
      </c>
      <c r="CU55" s="300">
        <f>SUMIF(Conversion!$FG$14:$FG$114,$AD55,Conversion!CU$14:CU$114)</f>
        <v>0</v>
      </c>
      <c r="CV55" s="300">
        <f>SUMIF(Conversion!$FG$14:$FG$114,$AD55,Conversion!CV$14:CV$114)</f>
        <v>0</v>
      </c>
      <c r="CW55" s="300">
        <f>SUMIF(Conversion!$FG$14:$FG$114,$AD55,Conversion!CW$14:CW$114)</f>
        <v>0</v>
      </c>
      <c r="CX55" s="300">
        <f>SUMIF(Conversion!$FG$14:$FG$114,$AD55,Conversion!CX$14:CX$114)</f>
        <v>0</v>
      </c>
      <c r="CY55" s="300">
        <f>SUMIF(Conversion!$FG$14:$FG$114,$AD55,Conversion!CY$14:CY$114)</f>
        <v>0</v>
      </c>
      <c r="CZ55" s="300">
        <f>SUMIF(Conversion!$FG$14:$FG$114,$AD55,Conversion!CZ$14:CZ$114)</f>
        <v>0</v>
      </c>
      <c r="DA55" s="300">
        <f>SUMIF(Conversion!$FG$14:$FG$114,$AD55,Conversion!DA$14:DA$114)</f>
        <v>0</v>
      </c>
      <c r="DB55" s="300">
        <f>SUMIF(Conversion!$FG$14:$FG$114,$AD55,Conversion!DB$14:DB$114)</f>
        <v>0</v>
      </c>
      <c r="DC55" s="300">
        <f>SUMIF(Conversion!$FG$14:$FG$114,$AD55,Conversion!DC$14:DC$114)</f>
        <v>0</v>
      </c>
      <c r="DD55" s="300">
        <f>SUMIF(Conversion!$FG$14:$FG$114,$AD55,Conversion!DD$14:DD$114)</f>
        <v>0</v>
      </c>
      <c r="DE55" s="300">
        <f>SUMIF(Conversion!$FG$14:$FG$114,$AD55,Conversion!DE$14:DE$114)</f>
        <v>0</v>
      </c>
      <c r="DF55" s="300">
        <f>SUMIF(Conversion!$FG$14:$FG$114,$AD55,Conversion!DF$14:DF$114)</f>
        <v>0</v>
      </c>
      <c r="DG55" s="300">
        <f>SUMIF(Conversion!$FG$14:$FG$114,$AD55,Conversion!DG$14:DG$114)</f>
        <v>0</v>
      </c>
      <c r="DH55" s="300">
        <f>SUMIF(Conversion!$FG$14:$FG$114,$AD55,Conversion!DH$14:DH$114)</f>
        <v>0</v>
      </c>
      <c r="DI55" s="300">
        <f>SUMIF(Conversion!$FG$14:$FG$114,$AD55,Conversion!DI$14:DI$114)</f>
        <v>0</v>
      </c>
      <c r="DJ55" s="300">
        <f>SUMIF(Conversion!$FG$14:$FG$114,$AD55,Conversion!DJ$14:DJ$114)</f>
        <v>0</v>
      </c>
      <c r="DK55" s="300">
        <f>SUMIF(Conversion!$FG$14:$FG$114,$AD55,Conversion!DK$14:DK$114)</f>
        <v>0</v>
      </c>
      <c r="DL55" s="300">
        <f>SUMIF(Conversion!$FG$14:$FG$114,$AD55,Conversion!DL$14:DL$114)</f>
        <v>0</v>
      </c>
      <c r="DM55" s="300">
        <f>SUMIF(Conversion!$FG$14:$FG$114,$AD55,Conversion!DM$14:DM$114)</f>
        <v>0</v>
      </c>
      <c r="DN55" s="300">
        <f>SUMIF(Conversion!$FG$14:$FG$114,$AD55,Conversion!DN$14:DN$114)</f>
        <v>0</v>
      </c>
      <c r="DO55" s="300">
        <f>SUMIF(Conversion!$FG$14:$FG$114,$AD55,Conversion!DO$14:DO$114)</f>
        <v>0</v>
      </c>
      <c r="DP55" s="300">
        <f>SUMIF(Conversion!$FG$14:$FG$114,$AD55,Conversion!DP$14:DP$114)</f>
        <v>0</v>
      </c>
      <c r="DQ55" s="300">
        <f>SUMIF(Conversion!$FG$14:$FG$114,$AD55,Conversion!DQ$14:DQ$114)</f>
        <v>0</v>
      </c>
      <c r="DR55" s="300">
        <f>SUMIF(Conversion!$FG$14:$FG$114,$AD55,Conversion!DR$14:DR$114)</f>
        <v>0</v>
      </c>
      <c r="DS55" s="300">
        <f>SUMIF(Conversion!$FG$14:$FG$114,$AD55,Conversion!DS$14:DS$114)</f>
        <v>0</v>
      </c>
      <c r="DT55" s="300">
        <f>SUMIF(Conversion!$FG$14:$FG$114,$AD55,Conversion!DT$14:DT$114)</f>
        <v>0</v>
      </c>
      <c r="DU55" s="300">
        <f>SUMIF(Conversion!$FG$14:$FG$114,$AD55,Conversion!DU$14:DU$114)</f>
        <v>0</v>
      </c>
      <c r="DV55" s="300">
        <f>SUMIF(Conversion!$FG$14:$FG$114,$AD55,Conversion!DV$14:DV$114)</f>
        <v>0</v>
      </c>
      <c r="DW55" s="300">
        <f>SUMIF(Conversion!$FG$14:$FG$114,$AD55,Conversion!DW$14:DW$114)</f>
        <v>0</v>
      </c>
      <c r="DX55" s="300">
        <f>SUMIF(Conversion!$FG$14:$FG$114,$AD55,Conversion!DX$14:DX$114)</f>
        <v>0</v>
      </c>
      <c r="DY55" s="300">
        <f>SUMIF(Conversion!$FG$14:$FG$114,$AD55,Conversion!DY$14:DY$114)</f>
        <v>0</v>
      </c>
      <c r="DZ55" s="300">
        <f>SUMIF(Conversion!$FG$14:$FG$114,$AD55,Conversion!DZ$14:DZ$114)</f>
        <v>0</v>
      </c>
      <c r="EA55" s="300">
        <f>SUMIF(Conversion!$FG$14:$FG$114,$AD55,Conversion!EA$14:EA$114)</f>
        <v>0</v>
      </c>
      <c r="EB55" s="300">
        <f>SUMIF(Conversion!$FG$14:$FG$114,$AD55,Conversion!EB$14:EB$114)</f>
        <v>0</v>
      </c>
      <c r="EC55" s="300">
        <f>SUMIF(Conversion!$FG$14:$FG$114,$AD55,Conversion!EC$14:EC$114)</f>
        <v>0</v>
      </c>
      <c r="ED55" s="300">
        <f>SUMIF(Conversion!$FG$14:$FG$114,$AD55,Conversion!ED$14:ED$114)</f>
        <v>0</v>
      </c>
      <c r="EE55" s="300">
        <f>SUMIF(Conversion!$FG$14:$FG$114,$AD55,Conversion!EE$14:EE$114)</f>
        <v>0</v>
      </c>
      <c r="EF55" s="300">
        <f>SUMIF(Conversion!$FG$14:$FG$114,$AD55,Conversion!EF$14:EF$114)</f>
        <v>0</v>
      </c>
      <c r="EG55" s="300">
        <f>SUMIF(Conversion!$FG$14:$FG$114,$AD55,Conversion!EG$14:EG$114)</f>
        <v>0</v>
      </c>
      <c r="EH55" s="300">
        <f>SUMIF(Conversion!$FG$14:$FG$114,$AD55,Conversion!EH$14:EH$114)</f>
        <v>0</v>
      </c>
      <c r="EI55" s="300">
        <f>SUMIF(Conversion!$FG$14:$FG$114,$AD55,Conversion!EI$14:EI$114)</f>
        <v>0</v>
      </c>
      <c r="EJ55" s="300">
        <f>SUMIF(Conversion!$FG$14:$FG$114,$AD55,Conversion!EJ$14:EJ$114)</f>
        <v>0</v>
      </c>
      <c r="EK55" s="300">
        <f>SUMIF(Conversion!$FG$14:$FG$114,$AD55,Conversion!EK$14:EK$114)</f>
        <v>0</v>
      </c>
      <c r="EL55" s="300">
        <f>SUMIF(Conversion!$FG$14:$FG$114,$AD55,Conversion!EL$14:EL$114)</f>
        <v>0</v>
      </c>
      <c r="EM55" s="300">
        <f>SUMIF(Conversion!$FG$14:$FG$114,$AD55,Conversion!EM$14:EM$114)</f>
        <v>0</v>
      </c>
      <c r="EN55" s="300">
        <f>SUMIF(Conversion!$FG$14:$FG$114,$AD55,Conversion!EN$14:EN$114)</f>
        <v>0</v>
      </c>
      <c r="EO55" s="300">
        <f>SUMIF(Conversion!$FG$14:$FG$114,$AD55,Conversion!EO$14:EO$114)</f>
        <v>0</v>
      </c>
      <c r="EP55" s="300">
        <f>SUMIF(Conversion!$FG$14:$FG$114,$AD55,Conversion!EP$14:EP$114)</f>
        <v>0</v>
      </c>
      <c r="EQ55" s="300">
        <f>SUMIF(Conversion!$FG$14:$FG$114,$AD55,Conversion!EQ$14:EQ$114)</f>
        <v>0</v>
      </c>
      <c r="ER55" s="300">
        <f>SUMIF(Conversion!$FG$14:$FG$114,$AD55,Conversion!ER$14:ER$114)</f>
        <v>0</v>
      </c>
      <c r="ES55" s="300">
        <f>SUMIF(Conversion!$FG$14:$FG$114,$AD55,Conversion!ES$14:ES$114)</f>
        <v>0</v>
      </c>
      <c r="ET55" s="300">
        <f>SUMIF(Conversion!$FG$14:$FG$114,$AD55,Conversion!ET$14:ET$114)</f>
        <v>0</v>
      </c>
      <c r="EU55" s="300">
        <f>SUMIF(Conversion!$FG$14:$FG$114,$AD55,Conversion!EU$14:EU$114)</f>
        <v>0</v>
      </c>
      <c r="EV55" s="300">
        <f>SUMIF(Conversion!$FG$14:$FG$114,$AD55,Conversion!EV$14:EV$114)</f>
        <v>0</v>
      </c>
      <c r="EW55" s="300">
        <f>SUMIF(Conversion!$FG$14:$FG$114,$AD55,Conversion!EW$14:EW$114)</f>
        <v>0</v>
      </c>
      <c r="EX55" s="300">
        <f>SUMIF(Conversion!$FG$14:$FG$114,$AD55,Conversion!EX$14:EX$114)</f>
        <v>0</v>
      </c>
      <c r="EY55" s="261"/>
      <c r="EZ55" s="87"/>
      <c r="FB55" s="261"/>
    </row>
    <row r="56" spans="1:158" ht="12.75" hidden="1" customHeight="1" outlineLevel="2">
      <c r="A56" s="303">
        <v>8</v>
      </c>
      <c r="B56" s="303"/>
      <c r="C56" s="892" t="str">
        <f>Constants!B23</f>
        <v>Finance Lease - 7</v>
      </c>
      <c r="E56" s="323"/>
      <c r="F56" s="324"/>
      <c r="G56" s="324"/>
      <c r="H56" s="324"/>
      <c r="I56" s="324"/>
      <c r="J56" s="324"/>
      <c r="K56" s="324"/>
      <c r="L56" s="324"/>
      <c r="M56" s="324"/>
      <c r="N56" s="324"/>
      <c r="O56" s="324"/>
      <c r="P56" s="324"/>
      <c r="Q56" s="324"/>
      <c r="R56" s="324"/>
      <c r="S56" s="324"/>
      <c r="T56" s="324"/>
      <c r="U56" s="324"/>
      <c r="V56" s="325"/>
      <c r="W56" s="324"/>
      <c r="X56" s="324"/>
      <c r="Y56" s="324"/>
      <c r="Z56" s="324"/>
      <c r="AA56" s="324"/>
      <c r="AB56" s="323"/>
      <c r="AC56" s="326"/>
      <c r="AD56" s="683" t="str">
        <f>Constants!E23</f>
        <v>ASS-7</v>
      </c>
      <c r="AE56" s="304">
        <f t="shared" si="25"/>
        <v>0</v>
      </c>
      <c r="AF56" s="299">
        <f>SUMIF(Conversion!$FG$14:$FG$114,$AD56,Conversion!AF$14:AF$114)</f>
        <v>0</v>
      </c>
      <c r="AG56" s="300">
        <f>SUMIF(Conversion!$FG$14:$FG$114,$AD56,Conversion!AG$14:AG$114)</f>
        <v>0</v>
      </c>
      <c r="AH56" s="300">
        <f>SUMIF(Conversion!$FG$14:$FG$114,$AD56,Conversion!AH$14:AH$114)</f>
        <v>0</v>
      </c>
      <c r="AI56" s="300">
        <f>SUMIF(Conversion!$FG$14:$FG$114,$AD56,Conversion!AI$14:AI$114)</f>
        <v>0</v>
      </c>
      <c r="AJ56" s="300">
        <f>SUMIF(Conversion!$FG$14:$FG$114,$AD56,Conversion!AJ$14:AJ$114)</f>
        <v>0</v>
      </c>
      <c r="AK56" s="300">
        <f>SUMIF(Conversion!$FG$14:$FG$114,$AD56,Conversion!AK$14:AK$114)</f>
        <v>0</v>
      </c>
      <c r="AL56" s="300">
        <f>SUMIF(Conversion!$FG$14:$FG$114,$AD56,Conversion!AL$14:AL$114)</f>
        <v>0</v>
      </c>
      <c r="AM56" s="300">
        <f>SUMIF(Conversion!$FG$14:$FG$114,$AD56,Conversion!AM$14:AM$114)</f>
        <v>0</v>
      </c>
      <c r="AN56" s="300">
        <f>SUMIF(Conversion!$FG$14:$FG$114,$AD56,Conversion!AN$14:AN$114)</f>
        <v>0</v>
      </c>
      <c r="AO56" s="300">
        <f>SUMIF(Conversion!$FG$14:$FG$114,$AD56,Conversion!AO$14:AO$114)</f>
        <v>0</v>
      </c>
      <c r="AP56" s="300">
        <f>SUMIF(Conversion!$FG$14:$FG$114,$AD56,Conversion!AP$14:AP$114)</f>
        <v>0</v>
      </c>
      <c r="AQ56" s="300">
        <f>SUMIF(Conversion!$FG$14:$FG$114,$AD56,Conversion!AQ$14:AQ$114)</f>
        <v>0</v>
      </c>
      <c r="AR56" s="300">
        <f>SUMIF(Conversion!$FG$14:$FG$114,$AD56,Conversion!AR$14:AR$114)</f>
        <v>0</v>
      </c>
      <c r="AS56" s="300">
        <f>SUMIF(Conversion!$FG$14:$FG$114,$AD56,Conversion!AS$14:AS$114)</f>
        <v>0</v>
      </c>
      <c r="AT56" s="300">
        <f>SUMIF(Conversion!$FG$14:$FG$114,$AD56,Conversion!AT$14:AT$114)</f>
        <v>0</v>
      </c>
      <c r="AU56" s="300">
        <f>SUMIF(Conversion!$FG$14:$FG$114,$AD56,Conversion!AU$14:AU$114)</f>
        <v>0</v>
      </c>
      <c r="AV56" s="300">
        <f>SUMIF(Conversion!$FG$14:$FG$114,$AD56,Conversion!AV$14:AV$114)</f>
        <v>0</v>
      </c>
      <c r="AW56" s="300">
        <f>SUMIF(Conversion!$FG$14:$FG$114,$AD56,Conversion!AW$14:AW$114)</f>
        <v>0</v>
      </c>
      <c r="AX56" s="300">
        <f>SUMIF(Conversion!$FG$14:$FG$114,$AD56,Conversion!AX$14:AX$114)</f>
        <v>0</v>
      </c>
      <c r="AY56" s="300">
        <f>SUMIF(Conversion!$FG$14:$FG$114,$AD56,Conversion!AY$14:AY$114)</f>
        <v>0</v>
      </c>
      <c r="AZ56" s="300">
        <f>SUMIF(Conversion!$FG$14:$FG$114,$AD56,Conversion!AZ$14:AZ$114)</f>
        <v>0</v>
      </c>
      <c r="BA56" s="300">
        <f>SUMIF(Conversion!$FG$14:$FG$114,$AD56,Conversion!BA$14:BA$114)</f>
        <v>0</v>
      </c>
      <c r="BB56" s="300">
        <f>SUMIF(Conversion!$FG$14:$FG$114,$AD56,Conversion!BB$14:BB$114)</f>
        <v>0</v>
      </c>
      <c r="BC56" s="300">
        <f>SUMIF(Conversion!$FG$14:$FG$114,$AD56,Conversion!BC$14:BC$114)</f>
        <v>0</v>
      </c>
      <c r="BD56" s="300">
        <f>SUMIF(Conversion!$FG$14:$FG$114,$AD56,Conversion!BD$14:BD$114)</f>
        <v>0</v>
      </c>
      <c r="BE56" s="300">
        <f>SUMIF(Conversion!$FG$14:$FG$114,$AD56,Conversion!BE$14:BE$114)</f>
        <v>0</v>
      </c>
      <c r="BF56" s="300">
        <f>SUMIF(Conversion!$FG$14:$FG$114,$AD56,Conversion!BF$14:BF$114)</f>
        <v>0</v>
      </c>
      <c r="BG56" s="300">
        <f>SUMIF(Conversion!$FG$14:$FG$114,$AD56,Conversion!BG$14:BG$114)</f>
        <v>0</v>
      </c>
      <c r="BH56" s="300">
        <f>SUMIF(Conversion!$FG$14:$FG$114,$AD56,Conversion!BH$14:BH$114)</f>
        <v>0</v>
      </c>
      <c r="BI56" s="300">
        <f>SUMIF(Conversion!$FG$14:$FG$114,$AD56,Conversion!BI$14:BI$114)</f>
        <v>0</v>
      </c>
      <c r="BJ56" s="300">
        <f>SUMIF(Conversion!$FG$14:$FG$114,$AD56,Conversion!BJ$14:BJ$114)</f>
        <v>0</v>
      </c>
      <c r="BK56" s="300">
        <f>SUMIF(Conversion!$FG$14:$FG$114,$AD56,Conversion!BK$14:BK$114)</f>
        <v>0</v>
      </c>
      <c r="BL56" s="300">
        <f>SUMIF(Conversion!$FG$14:$FG$114,$AD56,Conversion!BL$14:BL$114)</f>
        <v>0</v>
      </c>
      <c r="BM56" s="300">
        <f>SUMIF(Conversion!$FG$14:$FG$114,$AD56,Conversion!BM$14:BM$114)</f>
        <v>0</v>
      </c>
      <c r="BN56" s="300">
        <f>SUMIF(Conversion!$FG$14:$FG$114,$AD56,Conversion!BN$14:BN$114)</f>
        <v>0</v>
      </c>
      <c r="BO56" s="300">
        <f>SUMIF(Conversion!$FG$14:$FG$114,$AD56,Conversion!BO$14:BO$114)</f>
        <v>0</v>
      </c>
      <c r="BP56" s="300">
        <f>SUMIF(Conversion!$FG$14:$FG$114,$AD56,Conversion!BP$14:BP$114)</f>
        <v>0</v>
      </c>
      <c r="BQ56" s="300">
        <f>SUMIF(Conversion!$FG$14:$FG$114,$AD56,Conversion!BQ$14:BQ$114)</f>
        <v>0</v>
      </c>
      <c r="BR56" s="300">
        <f>SUMIF(Conversion!$FG$14:$FG$114,$AD56,Conversion!BR$14:BR$114)</f>
        <v>0</v>
      </c>
      <c r="BS56" s="300">
        <f>SUMIF(Conversion!$FG$14:$FG$114,$AD56,Conversion!BS$14:BS$114)</f>
        <v>0</v>
      </c>
      <c r="BT56" s="300">
        <f>SUMIF(Conversion!$FG$14:$FG$114,$AD56,Conversion!BT$14:BT$114)</f>
        <v>0</v>
      </c>
      <c r="BU56" s="300">
        <f>SUMIF(Conversion!$FG$14:$FG$114,$AD56,Conversion!BU$14:BU$114)</f>
        <v>0</v>
      </c>
      <c r="BV56" s="300">
        <f>SUMIF(Conversion!$FG$14:$FG$114,$AD56,Conversion!BV$14:BV$114)</f>
        <v>0</v>
      </c>
      <c r="BW56" s="300">
        <f>SUMIF(Conversion!$FG$14:$FG$114,$AD56,Conversion!BW$14:BW$114)</f>
        <v>0</v>
      </c>
      <c r="BX56" s="300">
        <f>SUMIF(Conversion!$FG$14:$FG$114,$AD56,Conversion!BX$14:BX$114)</f>
        <v>0</v>
      </c>
      <c r="BY56" s="300">
        <f>SUMIF(Conversion!$FG$14:$FG$114,$AD56,Conversion!BY$14:BY$114)</f>
        <v>0</v>
      </c>
      <c r="BZ56" s="300">
        <f>SUMIF(Conversion!$FG$14:$FG$114,$AD56,Conversion!BZ$14:BZ$114)</f>
        <v>0</v>
      </c>
      <c r="CA56" s="300">
        <f>SUMIF(Conversion!$FG$14:$FG$114,$AD56,Conversion!CA$14:CA$114)</f>
        <v>0</v>
      </c>
      <c r="CB56" s="300">
        <f>SUMIF(Conversion!$FG$14:$FG$114,$AD56,Conversion!CB$14:CB$114)</f>
        <v>0</v>
      </c>
      <c r="CC56" s="300">
        <f>SUMIF(Conversion!$FG$14:$FG$114,$AD56,Conversion!CC$14:CC$114)</f>
        <v>0</v>
      </c>
      <c r="CD56" s="300">
        <f>SUMIF(Conversion!$FG$14:$FG$114,$AD56,Conversion!CD$14:CD$114)</f>
        <v>0</v>
      </c>
      <c r="CE56" s="300">
        <f>SUMIF(Conversion!$FG$14:$FG$114,$AD56,Conversion!CE$14:CE$114)</f>
        <v>0</v>
      </c>
      <c r="CF56" s="300">
        <f>SUMIF(Conversion!$FG$14:$FG$114,$AD56,Conversion!CF$14:CF$114)</f>
        <v>0</v>
      </c>
      <c r="CG56" s="300">
        <f>SUMIF(Conversion!$FG$14:$FG$114,$AD56,Conversion!CG$14:CG$114)</f>
        <v>0</v>
      </c>
      <c r="CH56" s="300">
        <f>SUMIF(Conversion!$FG$14:$FG$114,$AD56,Conversion!CH$14:CH$114)</f>
        <v>0</v>
      </c>
      <c r="CI56" s="300">
        <f>SUMIF(Conversion!$FG$14:$FG$114,$AD56,Conversion!CI$14:CI$114)</f>
        <v>0</v>
      </c>
      <c r="CJ56" s="300">
        <f>SUMIF(Conversion!$FG$14:$FG$114,$AD56,Conversion!CJ$14:CJ$114)</f>
        <v>0</v>
      </c>
      <c r="CK56" s="300">
        <f>SUMIF(Conversion!$FG$14:$FG$114,$AD56,Conversion!CK$14:CK$114)</f>
        <v>0</v>
      </c>
      <c r="CL56" s="300">
        <f>SUMIF(Conversion!$FG$14:$FG$114,$AD56,Conversion!CL$14:CL$114)</f>
        <v>0</v>
      </c>
      <c r="CM56" s="300">
        <f>SUMIF(Conversion!$FG$14:$FG$114,$AD56,Conversion!CM$14:CM$114)</f>
        <v>0</v>
      </c>
      <c r="CN56" s="300">
        <f>SUMIF(Conversion!$FG$14:$FG$114,$AD56,Conversion!CN$14:CN$114)</f>
        <v>0</v>
      </c>
      <c r="CO56" s="300">
        <f>SUMIF(Conversion!$FG$14:$FG$114,$AD56,Conversion!CO$14:CO$114)</f>
        <v>0</v>
      </c>
      <c r="CP56" s="300">
        <f>SUMIF(Conversion!$FG$14:$FG$114,$AD56,Conversion!CP$14:CP$114)</f>
        <v>0</v>
      </c>
      <c r="CQ56" s="300">
        <f>SUMIF(Conversion!$FG$14:$FG$114,$AD56,Conversion!CQ$14:CQ$114)</f>
        <v>0</v>
      </c>
      <c r="CR56" s="300">
        <f>SUMIF(Conversion!$FG$14:$FG$114,$AD56,Conversion!CR$14:CR$114)</f>
        <v>0</v>
      </c>
      <c r="CS56" s="300">
        <f>SUMIF(Conversion!$FG$14:$FG$114,$AD56,Conversion!CS$14:CS$114)</f>
        <v>0</v>
      </c>
      <c r="CT56" s="300">
        <f>SUMIF(Conversion!$FG$14:$FG$114,$AD56,Conversion!CT$14:CT$114)</f>
        <v>0</v>
      </c>
      <c r="CU56" s="300">
        <f>SUMIF(Conversion!$FG$14:$FG$114,$AD56,Conversion!CU$14:CU$114)</f>
        <v>0</v>
      </c>
      <c r="CV56" s="300">
        <f>SUMIF(Conversion!$FG$14:$FG$114,$AD56,Conversion!CV$14:CV$114)</f>
        <v>0</v>
      </c>
      <c r="CW56" s="300">
        <f>SUMIF(Conversion!$FG$14:$FG$114,$AD56,Conversion!CW$14:CW$114)</f>
        <v>0</v>
      </c>
      <c r="CX56" s="300">
        <f>SUMIF(Conversion!$FG$14:$FG$114,$AD56,Conversion!CX$14:CX$114)</f>
        <v>0</v>
      </c>
      <c r="CY56" s="300">
        <f>SUMIF(Conversion!$FG$14:$FG$114,$AD56,Conversion!CY$14:CY$114)</f>
        <v>0</v>
      </c>
      <c r="CZ56" s="300">
        <f>SUMIF(Conversion!$FG$14:$FG$114,$AD56,Conversion!CZ$14:CZ$114)</f>
        <v>0</v>
      </c>
      <c r="DA56" s="300">
        <f>SUMIF(Conversion!$FG$14:$FG$114,$AD56,Conversion!DA$14:DA$114)</f>
        <v>0</v>
      </c>
      <c r="DB56" s="300">
        <f>SUMIF(Conversion!$FG$14:$FG$114,$AD56,Conversion!DB$14:DB$114)</f>
        <v>0</v>
      </c>
      <c r="DC56" s="300">
        <f>SUMIF(Conversion!$FG$14:$FG$114,$AD56,Conversion!DC$14:DC$114)</f>
        <v>0</v>
      </c>
      <c r="DD56" s="300">
        <f>SUMIF(Conversion!$FG$14:$FG$114,$AD56,Conversion!DD$14:DD$114)</f>
        <v>0</v>
      </c>
      <c r="DE56" s="300">
        <f>SUMIF(Conversion!$FG$14:$FG$114,$AD56,Conversion!DE$14:DE$114)</f>
        <v>0</v>
      </c>
      <c r="DF56" s="300">
        <f>SUMIF(Conversion!$FG$14:$FG$114,$AD56,Conversion!DF$14:DF$114)</f>
        <v>0</v>
      </c>
      <c r="DG56" s="300">
        <f>SUMIF(Conversion!$FG$14:$FG$114,$AD56,Conversion!DG$14:DG$114)</f>
        <v>0</v>
      </c>
      <c r="DH56" s="300">
        <f>SUMIF(Conversion!$FG$14:$FG$114,$AD56,Conversion!DH$14:DH$114)</f>
        <v>0</v>
      </c>
      <c r="DI56" s="300">
        <f>SUMIF(Conversion!$FG$14:$FG$114,$AD56,Conversion!DI$14:DI$114)</f>
        <v>0</v>
      </c>
      <c r="DJ56" s="300">
        <f>SUMIF(Conversion!$FG$14:$FG$114,$AD56,Conversion!DJ$14:DJ$114)</f>
        <v>0</v>
      </c>
      <c r="DK56" s="300">
        <f>SUMIF(Conversion!$FG$14:$FG$114,$AD56,Conversion!DK$14:DK$114)</f>
        <v>0</v>
      </c>
      <c r="DL56" s="300">
        <f>SUMIF(Conversion!$FG$14:$FG$114,$AD56,Conversion!DL$14:DL$114)</f>
        <v>0</v>
      </c>
      <c r="DM56" s="300">
        <f>SUMIF(Conversion!$FG$14:$FG$114,$AD56,Conversion!DM$14:DM$114)</f>
        <v>0</v>
      </c>
      <c r="DN56" s="300">
        <f>SUMIF(Conversion!$FG$14:$FG$114,$AD56,Conversion!DN$14:DN$114)</f>
        <v>0</v>
      </c>
      <c r="DO56" s="300">
        <f>SUMIF(Conversion!$FG$14:$FG$114,$AD56,Conversion!DO$14:DO$114)</f>
        <v>0</v>
      </c>
      <c r="DP56" s="300">
        <f>SUMIF(Conversion!$FG$14:$FG$114,$AD56,Conversion!DP$14:DP$114)</f>
        <v>0</v>
      </c>
      <c r="DQ56" s="300">
        <f>SUMIF(Conversion!$FG$14:$FG$114,$AD56,Conversion!DQ$14:DQ$114)</f>
        <v>0</v>
      </c>
      <c r="DR56" s="300">
        <f>SUMIF(Conversion!$FG$14:$FG$114,$AD56,Conversion!DR$14:DR$114)</f>
        <v>0</v>
      </c>
      <c r="DS56" s="300">
        <f>SUMIF(Conversion!$FG$14:$FG$114,$AD56,Conversion!DS$14:DS$114)</f>
        <v>0</v>
      </c>
      <c r="DT56" s="300">
        <f>SUMIF(Conversion!$FG$14:$FG$114,$AD56,Conversion!DT$14:DT$114)</f>
        <v>0</v>
      </c>
      <c r="DU56" s="300">
        <f>SUMIF(Conversion!$FG$14:$FG$114,$AD56,Conversion!DU$14:DU$114)</f>
        <v>0</v>
      </c>
      <c r="DV56" s="300">
        <f>SUMIF(Conversion!$FG$14:$FG$114,$AD56,Conversion!DV$14:DV$114)</f>
        <v>0</v>
      </c>
      <c r="DW56" s="300">
        <f>SUMIF(Conversion!$FG$14:$FG$114,$AD56,Conversion!DW$14:DW$114)</f>
        <v>0</v>
      </c>
      <c r="DX56" s="300">
        <f>SUMIF(Conversion!$FG$14:$FG$114,$AD56,Conversion!DX$14:DX$114)</f>
        <v>0</v>
      </c>
      <c r="DY56" s="300">
        <f>SUMIF(Conversion!$FG$14:$FG$114,$AD56,Conversion!DY$14:DY$114)</f>
        <v>0</v>
      </c>
      <c r="DZ56" s="300">
        <f>SUMIF(Conversion!$FG$14:$FG$114,$AD56,Conversion!DZ$14:DZ$114)</f>
        <v>0</v>
      </c>
      <c r="EA56" s="300">
        <f>SUMIF(Conversion!$FG$14:$FG$114,$AD56,Conversion!EA$14:EA$114)</f>
        <v>0</v>
      </c>
      <c r="EB56" s="300">
        <f>SUMIF(Conversion!$FG$14:$FG$114,$AD56,Conversion!EB$14:EB$114)</f>
        <v>0</v>
      </c>
      <c r="EC56" s="300">
        <f>SUMIF(Conversion!$FG$14:$FG$114,$AD56,Conversion!EC$14:EC$114)</f>
        <v>0</v>
      </c>
      <c r="ED56" s="300">
        <f>SUMIF(Conversion!$FG$14:$FG$114,$AD56,Conversion!ED$14:ED$114)</f>
        <v>0</v>
      </c>
      <c r="EE56" s="300">
        <f>SUMIF(Conversion!$FG$14:$FG$114,$AD56,Conversion!EE$14:EE$114)</f>
        <v>0</v>
      </c>
      <c r="EF56" s="300">
        <f>SUMIF(Conversion!$FG$14:$FG$114,$AD56,Conversion!EF$14:EF$114)</f>
        <v>0</v>
      </c>
      <c r="EG56" s="300">
        <f>SUMIF(Conversion!$FG$14:$FG$114,$AD56,Conversion!EG$14:EG$114)</f>
        <v>0</v>
      </c>
      <c r="EH56" s="300">
        <f>SUMIF(Conversion!$FG$14:$FG$114,$AD56,Conversion!EH$14:EH$114)</f>
        <v>0</v>
      </c>
      <c r="EI56" s="300">
        <f>SUMIF(Conversion!$FG$14:$FG$114,$AD56,Conversion!EI$14:EI$114)</f>
        <v>0</v>
      </c>
      <c r="EJ56" s="300">
        <f>SUMIF(Conversion!$FG$14:$FG$114,$AD56,Conversion!EJ$14:EJ$114)</f>
        <v>0</v>
      </c>
      <c r="EK56" s="300">
        <f>SUMIF(Conversion!$FG$14:$FG$114,$AD56,Conversion!EK$14:EK$114)</f>
        <v>0</v>
      </c>
      <c r="EL56" s="300">
        <f>SUMIF(Conversion!$FG$14:$FG$114,$AD56,Conversion!EL$14:EL$114)</f>
        <v>0</v>
      </c>
      <c r="EM56" s="300">
        <f>SUMIF(Conversion!$FG$14:$FG$114,$AD56,Conversion!EM$14:EM$114)</f>
        <v>0</v>
      </c>
      <c r="EN56" s="300">
        <f>SUMIF(Conversion!$FG$14:$FG$114,$AD56,Conversion!EN$14:EN$114)</f>
        <v>0</v>
      </c>
      <c r="EO56" s="300">
        <f>SUMIF(Conversion!$FG$14:$FG$114,$AD56,Conversion!EO$14:EO$114)</f>
        <v>0</v>
      </c>
      <c r="EP56" s="300">
        <f>SUMIF(Conversion!$FG$14:$FG$114,$AD56,Conversion!EP$14:EP$114)</f>
        <v>0</v>
      </c>
      <c r="EQ56" s="300">
        <f>SUMIF(Conversion!$FG$14:$FG$114,$AD56,Conversion!EQ$14:EQ$114)</f>
        <v>0</v>
      </c>
      <c r="ER56" s="300">
        <f>SUMIF(Conversion!$FG$14:$FG$114,$AD56,Conversion!ER$14:ER$114)</f>
        <v>0</v>
      </c>
      <c r="ES56" s="300">
        <f>SUMIF(Conversion!$FG$14:$FG$114,$AD56,Conversion!ES$14:ES$114)</f>
        <v>0</v>
      </c>
      <c r="ET56" s="300">
        <f>SUMIF(Conversion!$FG$14:$FG$114,$AD56,Conversion!ET$14:ET$114)</f>
        <v>0</v>
      </c>
      <c r="EU56" s="300">
        <f>SUMIF(Conversion!$FG$14:$FG$114,$AD56,Conversion!EU$14:EU$114)</f>
        <v>0</v>
      </c>
      <c r="EV56" s="300">
        <f>SUMIF(Conversion!$FG$14:$FG$114,$AD56,Conversion!EV$14:EV$114)</f>
        <v>0</v>
      </c>
      <c r="EW56" s="300">
        <f>SUMIF(Conversion!$FG$14:$FG$114,$AD56,Conversion!EW$14:EW$114)</f>
        <v>0</v>
      </c>
      <c r="EX56" s="300">
        <f>SUMIF(Conversion!$FG$14:$FG$114,$AD56,Conversion!EX$14:EX$114)</f>
        <v>0</v>
      </c>
      <c r="EY56" s="261"/>
      <c r="EZ56" s="87"/>
      <c r="FB56" s="261"/>
    </row>
    <row r="57" spans="1:158" ht="12.75" hidden="1" customHeight="1" outlineLevel="2">
      <c r="A57" s="303">
        <v>9</v>
      </c>
      <c r="B57" s="303"/>
      <c r="C57" s="892" t="str">
        <f>Constants!B24</f>
        <v>Finance Lease - 8</v>
      </c>
      <c r="E57" s="323"/>
      <c r="F57" s="324"/>
      <c r="G57" s="324"/>
      <c r="H57" s="324"/>
      <c r="I57" s="324"/>
      <c r="J57" s="324"/>
      <c r="K57" s="324"/>
      <c r="L57" s="324"/>
      <c r="M57" s="324"/>
      <c r="N57" s="324"/>
      <c r="O57" s="324"/>
      <c r="P57" s="324"/>
      <c r="Q57" s="324"/>
      <c r="R57" s="324"/>
      <c r="S57" s="324"/>
      <c r="T57" s="324"/>
      <c r="U57" s="324"/>
      <c r="V57" s="325"/>
      <c r="W57" s="324"/>
      <c r="X57" s="324"/>
      <c r="Y57" s="324"/>
      <c r="Z57" s="324"/>
      <c r="AA57" s="324"/>
      <c r="AB57" s="323"/>
      <c r="AC57" s="326"/>
      <c r="AD57" s="683" t="str">
        <f>Constants!E24</f>
        <v>ASS-8</v>
      </c>
      <c r="AE57" s="304">
        <f t="shared" si="25"/>
        <v>0</v>
      </c>
      <c r="AF57" s="299">
        <f>SUMIF(Conversion!$FG$14:$FG$114,$AD57,Conversion!AF$14:AF$114)</f>
        <v>0</v>
      </c>
      <c r="AG57" s="300">
        <f>SUMIF(Conversion!$FG$14:$FG$114,$AD57,Conversion!AG$14:AG$114)</f>
        <v>0</v>
      </c>
      <c r="AH57" s="300">
        <f>SUMIF(Conversion!$FG$14:$FG$114,$AD57,Conversion!AH$14:AH$114)</f>
        <v>0</v>
      </c>
      <c r="AI57" s="300">
        <f>SUMIF(Conversion!$FG$14:$FG$114,$AD57,Conversion!AI$14:AI$114)</f>
        <v>0</v>
      </c>
      <c r="AJ57" s="300">
        <f>SUMIF(Conversion!$FG$14:$FG$114,$AD57,Conversion!AJ$14:AJ$114)</f>
        <v>0</v>
      </c>
      <c r="AK57" s="300">
        <f>SUMIF(Conversion!$FG$14:$FG$114,$AD57,Conversion!AK$14:AK$114)</f>
        <v>0</v>
      </c>
      <c r="AL57" s="300">
        <f>SUMIF(Conversion!$FG$14:$FG$114,$AD57,Conversion!AL$14:AL$114)</f>
        <v>0</v>
      </c>
      <c r="AM57" s="300">
        <f>SUMIF(Conversion!$FG$14:$FG$114,$AD57,Conversion!AM$14:AM$114)</f>
        <v>0</v>
      </c>
      <c r="AN57" s="300">
        <f>SUMIF(Conversion!$FG$14:$FG$114,$AD57,Conversion!AN$14:AN$114)</f>
        <v>0</v>
      </c>
      <c r="AO57" s="300">
        <f>SUMIF(Conversion!$FG$14:$FG$114,$AD57,Conversion!AO$14:AO$114)</f>
        <v>0</v>
      </c>
      <c r="AP57" s="300">
        <f>SUMIF(Conversion!$FG$14:$FG$114,$AD57,Conversion!AP$14:AP$114)</f>
        <v>0</v>
      </c>
      <c r="AQ57" s="300">
        <f>SUMIF(Conversion!$FG$14:$FG$114,$AD57,Conversion!AQ$14:AQ$114)</f>
        <v>0</v>
      </c>
      <c r="AR57" s="300">
        <f>SUMIF(Conversion!$FG$14:$FG$114,$AD57,Conversion!AR$14:AR$114)</f>
        <v>0</v>
      </c>
      <c r="AS57" s="300">
        <f>SUMIF(Conversion!$FG$14:$FG$114,$AD57,Conversion!AS$14:AS$114)</f>
        <v>0</v>
      </c>
      <c r="AT57" s="300">
        <f>SUMIF(Conversion!$FG$14:$FG$114,$AD57,Conversion!AT$14:AT$114)</f>
        <v>0</v>
      </c>
      <c r="AU57" s="300">
        <f>SUMIF(Conversion!$FG$14:$FG$114,$AD57,Conversion!AU$14:AU$114)</f>
        <v>0</v>
      </c>
      <c r="AV57" s="300">
        <f>SUMIF(Conversion!$FG$14:$FG$114,$AD57,Conversion!AV$14:AV$114)</f>
        <v>0</v>
      </c>
      <c r="AW57" s="300">
        <f>SUMIF(Conversion!$FG$14:$FG$114,$AD57,Conversion!AW$14:AW$114)</f>
        <v>0</v>
      </c>
      <c r="AX57" s="300">
        <f>SUMIF(Conversion!$FG$14:$FG$114,$AD57,Conversion!AX$14:AX$114)</f>
        <v>0</v>
      </c>
      <c r="AY57" s="300">
        <f>SUMIF(Conversion!$FG$14:$FG$114,$AD57,Conversion!AY$14:AY$114)</f>
        <v>0</v>
      </c>
      <c r="AZ57" s="300">
        <f>SUMIF(Conversion!$FG$14:$FG$114,$AD57,Conversion!AZ$14:AZ$114)</f>
        <v>0</v>
      </c>
      <c r="BA57" s="300">
        <f>SUMIF(Conversion!$FG$14:$FG$114,$AD57,Conversion!BA$14:BA$114)</f>
        <v>0</v>
      </c>
      <c r="BB57" s="300">
        <f>SUMIF(Conversion!$FG$14:$FG$114,$AD57,Conversion!BB$14:BB$114)</f>
        <v>0</v>
      </c>
      <c r="BC57" s="300">
        <f>SUMIF(Conversion!$FG$14:$FG$114,$AD57,Conversion!BC$14:BC$114)</f>
        <v>0</v>
      </c>
      <c r="BD57" s="300">
        <f>SUMIF(Conversion!$FG$14:$FG$114,$AD57,Conversion!BD$14:BD$114)</f>
        <v>0</v>
      </c>
      <c r="BE57" s="300">
        <f>SUMIF(Conversion!$FG$14:$FG$114,$AD57,Conversion!BE$14:BE$114)</f>
        <v>0</v>
      </c>
      <c r="BF57" s="300">
        <f>SUMIF(Conversion!$FG$14:$FG$114,$AD57,Conversion!BF$14:BF$114)</f>
        <v>0</v>
      </c>
      <c r="BG57" s="300">
        <f>SUMIF(Conversion!$FG$14:$FG$114,$AD57,Conversion!BG$14:BG$114)</f>
        <v>0</v>
      </c>
      <c r="BH57" s="300">
        <f>SUMIF(Conversion!$FG$14:$FG$114,$AD57,Conversion!BH$14:BH$114)</f>
        <v>0</v>
      </c>
      <c r="BI57" s="300">
        <f>SUMIF(Conversion!$FG$14:$FG$114,$AD57,Conversion!BI$14:BI$114)</f>
        <v>0</v>
      </c>
      <c r="BJ57" s="300">
        <f>SUMIF(Conversion!$FG$14:$FG$114,$AD57,Conversion!BJ$14:BJ$114)</f>
        <v>0</v>
      </c>
      <c r="BK57" s="300">
        <f>SUMIF(Conversion!$FG$14:$FG$114,$AD57,Conversion!BK$14:BK$114)</f>
        <v>0</v>
      </c>
      <c r="BL57" s="300">
        <f>SUMIF(Conversion!$FG$14:$FG$114,$AD57,Conversion!BL$14:BL$114)</f>
        <v>0</v>
      </c>
      <c r="BM57" s="300">
        <f>SUMIF(Conversion!$FG$14:$FG$114,$AD57,Conversion!BM$14:BM$114)</f>
        <v>0</v>
      </c>
      <c r="BN57" s="300">
        <f>SUMIF(Conversion!$FG$14:$FG$114,$AD57,Conversion!BN$14:BN$114)</f>
        <v>0</v>
      </c>
      <c r="BO57" s="300">
        <f>SUMIF(Conversion!$FG$14:$FG$114,$AD57,Conversion!BO$14:BO$114)</f>
        <v>0</v>
      </c>
      <c r="BP57" s="300">
        <f>SUMIF(Conversion!$FG$14:$FG$114,$AD57,Conversion!BP$14:BP$114)</f>
        <v>0</v>
      </c>
      <c r="BQ57" s="300">
        <f>SUMIF(Conversion!$FG$14:$FG$114,$AD57,Conversion!BQ$14:BQ$114)</f>
        <v>0</v>
      </c>
      <c r="BR57" s="300">
        <f>SUMIF(Conversion!$FG$14:$FG$114,$AD57,Conversion!BR$14:BR$114)</f>
        <v>0</v>
      </c>
      <c r="BS57" s="300">
        <f>SUMIF(Conversion!$FG$14:$FG$114,$AD57,Conversion!BS$14:BS$114)</f>
        <v>0</v>
      </c>
      <c r="BT57" s="300">
        <f>SUMIF(Conversion!$FG$14:$FG$114,$AD57,Conversion!BT$14:BT$114)</f>
        <v>0</v>
      </c>
      <c r="BU57" s="300">
        <f>SUMIF(Conversion!$FG$14:$FG$114,$AD57,Conversion!BU$14:BU$114)</f>
        <v>0</v>
      </c>
      <c r="BV57" s="300">
        <f>SUMIF(Conversion!$FG$14:$FG$114,$AD57,Conversion!BV$14:BV$114)</f>
        <v>0</v>
      </c>
      <c r="BW57" s="300">
        <f>SUMIF(Conversion!$FG$14:$FG$114,$AD57,Conversion!BW$14:BW$114)</f>
        <v>0</v>
      </c>
      <c r="BX57" s="300">
        <f>SUMIF(Conversion!$FG$14:$FG$114,$AD57,Conversion!BX$14:BX$114)</f>
        <v>0</v>
      </c>
      <c r="BY57" s="300">
        <f>SUMIF(Conversion!$FG$14:$FG$114,$AD57,Conversion!BY$14:BY$114)</f>
        <v>0</v>
      </c>
      <c r="BZ57" s="300">
        <f>SUMIF(Conversion!$FG$14:$FG$114,$AD57,Conversion!BZ$14:BZ$114)</f>
        <v>0</v>
      </c>
      <c r="CA57" s="300">
        <f>SUMIF(Conversion!$FG$14:$FG$114,$AD57,Conversion!CA$14:CA$114)</f>
        <v>0</v>
      </c>
      <c r="CB57" s="300">
        <f>SUMIF(Conversion!$FG$14:$FG$114,$AD57,Conversion!CB$14:CB$114)</f>
        <v>0</v>
      </c>
      <c r="CC57" s="300">
        <f>SUMIF(Conversion!$FG$14:$FG$114,$AD57,Conversion!CC$14:CC$114)</f>
        <v>0</v>
      </c>
      <c r="CD57" s="300">
        <f>SUMIF(Conversion!$FG$14:$FG$114,$AD57,Conversion!CD$14:CD$114)</f>
        <v>0</v>
      </c>
      <c r="CE57" s="300">
        <f>SUMIF(Conversion!$FG$14:$FG$114,$AD57,Conversion!CE$14:CE$114)</f>
        <v>0</v>
      </c>
      <c r="CF57" s="300">
        <f>SUMIF(Conversion!$FG$14:$FG$114,$AD57,Conversion!CF$14:CF$114)</f>
        <v>0</v>
      </c>
      <c r="CG57" s="300">
        <f>SUMIF(Conversion!$FG$14:$FG$114,$AD57,Conversion!CG$14:CG$114)</f>
        <v>0</v>
      </c>
      <c r="CH57" s="300">
        <f>SUMIF(Conversion!$FG$14:$FG$114,$AD57,Conversion!CH$14:CH$114)</f>
        <v>0</v>
      </c>
      <c r="CI57" s="300">
        <f>SUMIF(Conversion!$FG$14:$FG$114,$AD57,Conversion!CI$14:CI$114)</f>
        <v>0</v>
      </c>
      <c r="CJ57" s="300">
        <f>SUMIF(Conversion!$FG$14:$FG$114,$AD57,Conversion!CJ$14:CJ$114)</f>
        <v>0</v>
      </c>
      <c r="CK57" s="300">
        <f>SUMIF(Conversion!$FG$14:$FG$114,$AD57,Conversion!CK$14:CK$114)</f>
        <v>0</v>
      </c>
      <c r="CL57" s="300">
        <f>SUMIF(Conversion!$FG$14:$FG$114,$AD57,Conversion!CL$14:CL$114)</f>
        <v>0</v>
      </c>
      <c r="CM57" s="300">
        <f>SUMIF(Conversion!$FG$14:$FG$114,$AD57,Conversion!CM$14:CM$114)</f>
        <v>0</v>
      </c>
      <c r="CN57" s="300">
        <f>SUMIF(Conversion!$FG$14:$FG$114,$AD57,Conversion!CN$14:CN$114)</f>
        <v>0</v>
      </c>
      <c r="CO57" s="300">
        <f>SUMIF(Conversion!$FG$14:$FG$114,$AD57,Conversion!CO$14:CO$114)</f>
        <v>0</v>
      </c>
      <c r="CP57" s="300">
        <f>SUMIF(Conversion!$FG$14:$FG$114,$AD57,Conversion!CP$14:CP$114)</f>
        <v>0</v>
      </c>
      <c r="CQ57" s="300">
        <f>SUMIF(Conversion!$FG$14:$FG$114,$AD57,Conversion!CQ$14:CQ$114)</f>
        <v>0</v>
      </c>
      <c r="CR57" s="300">
        <f>SUMIF(Conversion!$FG$14:$FG$114,$AD57,Conversion!CR$14:CR$114)</f>
        <v>0</v>
      </c>
      <c r="CS57" s="300">
        <f>SUMIF(Conversion!$FG$14:$FG$114,$AD57,Conversion!CS$14:CS$114)</f>
        <v>0</v>
      </c>
      <c r="CT57" s="300">
        <f>SUMIF(Conversion!$FG$14:$FG$114,$AD57,Conversion!CT$14:CT$114)</f>
        <v>0</v>
      </c>
      <c r="CU57" s="300">
        <f>SUMIF(Conversion!$FG$14:$FG$114,$AD57,Conversion!CU$14:CU$114)</f>
        <v>0</v>
      </c>
      <c r="CV57" s="300">
        <f>SUMIF(Conversion!$FG$14:$FG$114,$AD57,Conversion!CV$14:CV$114)</f>
        <v>0</v>
      </c>
      <c r="CW57" s="300">
        <f>SUMIF(Conversion!$FG$14:$FG$114,$AD57,Conversion!CW$14:CW$114)</f>
        <v>0</v>
      </c>
      <c r="CX57" s="300">
        <f>SUMIF(Conversion!$FG$14:$FG$114,$AD57,Conversion!CX$14:CX$114)</f>
        <v>0</v>
      </c>
      <c r="CY57" s="300">
        <f>SUMIF(Conversion!$FG$14:$FG$114,$AD57,Conversion!CY$14:CY$114)</f>
        <v>0</v>
      </c>
      <c r="CZ57" s="300">
        <f>SUMIF(Conversion!$FG$14:$FG$114,$AD57,Conversion!CZ$14:CZ$114)</f>
        <v>0</v>
      </c>
      <c r="DA57" s="300">
        <f>SUMIF(Conversion!$FG$14:$FG$114,$AD57,Conversion!DA$14:DA$114)</f>
        <v>0</v>
      </c>
      <c r="DB57" s="300">
        <f>SUMIF(Conversion!$FG$14:$FG$114,$AD57,Conversion!DB$14:DB$114)</f>
        <v>0</v>
      </c>
      <c r="DC57" s="300">
        <f>SUMIF(Conversion!$FG$14:$FG$114,$AD57,Conversion!DC$14:DC$114)</f>
        <v>0</v>
      </c>
      <c r="DD57" s="300">
        <f>SUMIF(Conversion!$FG$14:$FG$114,$AD57,Conversion!DD$14:DD$114)</f>
        <v>0</v>
      </c>
      <c r="DE57" s="300">
        <f>SUMIF(Conversion!$FG$14:$FG$114,$AD57,Conversion!DE$14:DE$114)</f>
        <v>0</v>
      </c>
      <c r="DF57" s="300">
        <f>SUMIF(Conversion!$FG$14:$FG$114,$AD57,Conversion!DF$14:DF$114)</f>
        <v>0</v>
      </c>
      <c r="DG57" s="300">
        <f>SUMIF(Conversion!$FG$14:$FG$114,$AD57,Conversion!DG$14:DG$114)</f>
        <v>0</v>
      </c>
      <c r="DH57" s="300">
        <f>SUMIF(Conversion!$FG$14:$FG$114,$AD57,Conversion!DH$14:DH$114)</f>
        <v>0</v>
      </c>
      <c r="DI57" s="300">
        <f>SUMIF(Conversion!$FG$14:$FG$114,$AD57,Conversion!DI$14:DI$114)</f>
        <v>0</v>
      </c>
      <c r="DJ57" s="300">
        <f>SUMIF(Conversion!$FG$14:$FG$114,$AD57,Conversion!DJ$14:DJ$114)</f>
        <v>0</v>
      </c>
      <c r="DK57" s="300">
        <f>SUMIF(Conversion!$FG$14:$FG$114,$AD57,Conversion!DK$14:DK$114)</f>
        <v>0</v>
      </c>
      <c r="DL57" s="300">
        <f>SUMIF(Conversion!$FG$14:$FG$114,$AD57,Conversion!DL$14:DL$114)</f>
        <v>0</v>
      </c>
      <c r="DM57" s="300">
        <f>SUMIF(Conversion!$FG$14:$FG$114,$AD57,Conversion!DM$14:DM$114)</f>
        <v>0</v>
      </c>
      <c r="DN57" s="300">
        <f>SUMIF(Conversion!$FG$14:$FG$114,$AD57,Conversion!DN$14:DN$114)</f>
        <v>0</v>
      </c>
      <c r="DO57" s="300">
        <f>SUMIF(Conversion!$FG$14:$FG$114,$AD57,Conversion!DO$14:DO$114)</f>
        <v>0</v>
      </c>
      <c r="DP57" s="300">
        <f>SUMIF(Conversion!$FG$14:$FG$114,$AD57,Conversion!DP$14:DP$114)</f>
        <v>0</v>
      </c>
      <c r="DQ57" s="300">
        <f>SUMIF(Conversion!$FG$14:$FG$114,$AD57,Conversion!DQ$14:DQ$114)</f>
        <v>0</v>
      </c>
      <c r="DR57" s="300">
        <f>SUMIF(Conversion!$FG$14:$FG$114,$AD57,Conversion!DR$14:DR$114)</f>
        <v>0</v>
      </c>
      <c r="DS57" s="300">
        <f>SUMIF(Conversion!$FG$14:$FG$114,$AD57,Conversion!DS$14:DS$114)</f>
        <v>0</v>
      </c>
      <c r="DT57" s="300">
        <f>SUMIF(Conversion!$FG$14:$FG$114,$AD57,Conversion!DT$14:DT$114)</f>
        <v>0</v>
      </c>
      <c r="DU57" s="300">
        <f>SUMIF(Conversion!$FG$14:$FG$114,$AD57,Conversion!DU$14:DU$114)</f>
        <v>0</v>
      </c>
      <c r="DV57" s="300">
        <f>SUMIF(Conversion!$FG$14:$FG$114,$AD57,Conversion!DV$14:DV$114)</f>
        <v>0</v>
      </c>
      <c r="DW57" s="300">
        <f>SUMIF(Conversion!$FG$14:$FG$114,$AD57,Conversion!DW$14:DW$114)</f>
        <v>0</v>
      </c>
      <c r="DX57" s="300">
        <f>SUMIF(Conversion!$FG$14:$FG$114,$AD57,Conversion!DX$14:DX$114)</f>
        <v>0</v>
      </c>
      <c r="DY57" s="300">
        <f>SUMIF(Conversion!$FG$14:$FG$114,$AD57,Conversion!DY$14:DY$114)</f>
        <v>0</v>
      </c>
      <c r="DZ57" s="300">
        <f>SUMIF(Conversion!$FG$14:$FG$114,$AD57,Conversion!DZ$14:DZ$114)</f>
        <v>0</v>
      </c>
      <c r="EA57" s="300">
        <f>SUMIF(Conversion!$FG$14:$FG$114,$AD57,Conversion!EA$14:EA$114)</f>
        <v>0</v>
      </c>
      <c r="EB57" s="300">
        <f>SUMIF(Conversion!$FG$14:$FG$114,$AD57,Conversion!EB$14:EB$114)</f>
        <v>0</v>
      </c>
      <c r="EC57" s="300">
        <f>SUMIF(Conversion!$FG$14:$FG$114,$AD57,Conversion!EC$14:EC$114)</f>
        <v>0</v>
      </c>
      <c r="ED57" s="300">
        <f>SUMIF(Conversion!$FG$14:$FG$114,$AD57,Conversion!ED$14:ED$114)</f>
        <v>0</v>
      </c>
      <c r="EE57" s="300">
        <f>SUMIF(Conversion!$FG$14:$FG$114,$AD57,Conversion!EE$14:EE$114)</f>
        <v>0</v>
      </c>
      <c r="EF57" s="300">
        <f>SUMIF(Conversion!$FG$14:$FG$114,$AD57,Conversion!EF$14:EF$114)</f>
        <v>0</v>
      </c>
      <c r="EG57" s="300">
        <f>SUMIF(Conversion!$FG$14:$FG$114,$AD57,Conversion!EG$14:EG$114)</f>
        <v>0</v>
      </c>
      <c r="EH57" s="300">
        <f>SUMIF(Conversion!$FG$14:$FG$114,$AD57,Conversion!EH$14:EH$114)</f>
        <v>0</v>
      </c>
      <c r="EI57" s="300">
        <f>SUMIF(Conversion!$FG$14:$FG$114,$AD57,Conversion!EI$14:EI$114)</f>
        <v>0</v>
      </c>
      <c r="EJ57" s="300">
        <f>SUMIF(Conversion!$FG$14:$FG$114,$AD57,Conversion!EJ$14:EJ$114)</f>
        <v>0</v>
      </c>
      <c r="EK57" s="300">
        <f>SUMIF(Conversion!$FG$14:$FG$114,$AD57,Conversion!EK$14:EK$114)</f>
        <v>0</v>
      </c>
      <c r="EL57" s="300">
        <f>SUMIF(Conversion!$FG$14:$FG$114,$AD57,Conversion!EL$14:EL$114)</f>
        <v>0</v>
      </c>
      <c r="EM57" s="300">
        <f>SUMIF(Conversion!$FG$14:$FG$114,$AD57,Conversion!EM$14:EM$114)</f>
        <v>0</v>
      </c>
      <c r="EN57" s="300">
        <f>SUMIF(Conversion!$FG$14:$FG$114,$AD57,Conversion!EN$14:EN$114)</f>
        <v>0</v>
      </c>
      <c r="EO57" s="300">
        <f>SUMIF(Conversion!$FG$14:$FG$114,$AD57,Conversion!EO$14:EO$114)</f>
        <v>0</v>
      </c>
      <c r="EP57" s="300">
        <f>SUMIF(Conversion!$FG$14:$FG$114,$AD57,Conversion!EP$14:EP$114)</f>
        <v>0</v>
      </c>
      <c r="EQ57" s="300">
        <f>SUMIF(Conversion!$FG$14:$FG$114,$AD57,Conversion!EQ$14:EQ$114)</f>
        <v>0</v>
      </c>
      <c r="ER57" s="300">
        <f>SUMIF(Conversion!$FG$14:$FG$114,$AD57,Conversion!ER$14:ER$114)</f>
        <v>0</v>
      </c>
      <c r="ES57" s="300">
        <f>SUMIF(Conversion!$FG$14:$FG$114,$AD57,Conversion!ES$14:ES$114)</f>
        <v>0</v>
      </c>
      <c r="ET57" s="300">
        <f>SUMIF(Conversion!$FG$14:$FG$114,$AD57,Conversion!ET$14:ET$114)</f>
        <v>0</v>
      </c>
      <c r="EU57" s="300">
        <f>SUMIF(Conversion!$FG$14:$FG$114,$AD57,Conversion!EU$14:EU$114)</f>
        <v>0</v>
      </c>
      <c r="EV57" s="300">
        <f>SUMIF(Conversion!$FG$14:$FG$114,$AD57,Conversion!EV$14:EV$114)</f>
        <v>0</v>
      </c>
      <c r="EW57" s="300">
        <f>SUMIF(Conversion!$FG$14:$FG$114,$AD57,Conversion!EW$14:EW$114)</f>
        <v>0</v>
      </c>
      <c r="EX57" s="300">
        <f>SUMIF(Conversion!$FG$14:$FG$114,$AD57,Conversion!EX$14:EX$114)</f>
        <v>0</v>
      </c>
      <c r="EY57" s="261"/>
      <c r="EZ57" s="87"/>
      <c r="FB57" s="261"/>
    </row>
    <row r="58" spans="1:158" ht="12.75" hidden="1" customHeight="1" outlineLevel="2">
      <c r="A58" s="303">
        <v>10</v>
      </c>
      <c r="B58" s="303"/>
      <c r="C58" s="892" t="str">
        <f>Constants!B25</f>
        <v>Finance Lease - 9</v>
      </c>
      <c r="E58" s="323"/>
      <c r="F58" s="324"/>
      <c r="G58" s="324"/>
      <c r="H58" s="324"/>
      <c r="I58" s="324"/>
      <c r="J58" s="324"/>
      <c r="K58" s="324"/>
      <c r="L58" s="324"/>
      <c r="M58" s="324"/>
      <c r="N58" s="324"/>
      <c r="O58" s="324"/>
      <c r="P58" s="324"/>
      <c r="Q58" s="324"/>
      <c r="R58" s="324"/>
      <c r="S58" s="324"/>
      <c r="T58" s="324"/>
      <c r="U58" s="324"/>
      <c r="V58" s="325"/>
      <c r="W58" s="324"/>
      <c r="X58" s="324"/>
      <c r="Y58" s="324"/>
      <c r="Z58" s="324"/>
      <c r="AA58" s="324"/>
      <c r="AB58" s="323"/>
      <c r="AC58" s="326"/>
      <c r="AD58" s="683" t="str">
        <f>Constants!E25</f>
        <v>ASS-9</v>
      </c>
      <c r="AE58" s="304">
        <f t="shared" si="25"/>
        <v>0</v>
      </c>
      <c r="AF58" s="299">
        <f>SUMIF(Conversion!$FG$14:$FG$114,$AD58,Conversion!AF$14:AF$114)</f>
        <v>0</v>
      </c>
      <c r="AG58" s="300">
        <f>SUMIF(Conversion!$FG$14:$FG$114,$AD58,Conversion!AG$14:AG$114)</f>
        <v>0</v>
      </c>
      <c r="AH58" s="300">
        <f>SUMIF(Conversion!$FG$14:$FG$114,$AD58,Conversion!AH$14:AH$114)</f>
        <v>0</v>
      </c>
      <c r="AI58" s="300">
        <f>SUMIF(Conversion!$FG$14:$FG$114,$AD58,Conversion!AI$14:AI$114)</f>
        <v>0</v>
      </c>
      <c r="AJ58" s="300">
        <f>SUMIF(Conversion!$FG$14:$FG$114,$AD58,Conversion!AJ$14:AJ$114)</f>
        <v>0</v>
      </c>
      <c r="AK58" s="300">
        <f>SUMIF(Conversion!$FG$14:$FG$114,$AD58,Conversion!AK$14:AK$114)</f>
        <v>0</v>
      </c>
      <c r="AL58" s="300">
        <f>SUMIF(Conversion!$FG$14:$FG$114,$AD58,Conversion!AL$14:AL$114)</f>
        <v>0</v>
      </c>
      <c r="AM58" s="300">
        <f>SUMIF(Conversion!$FG$14:$FG$114,$AD58,Conversion!AM$14:AM$114)</f>
        <v>0</v>
      </c>
      <c r="AN58" s="300">
        <f>SUMIF(Conversion!$FG$14:$FG$114,$AD58,Conversion!AN$14:AN$114)</f>
        <v>0</v>
      </c>
      <c r="AO58" s="300">
        <f>SUMIF(Conversion!$FG$14:$FG$114,$AD58,Conversion!AO$14:AO$114)</f>
        <v>0</v>
      </c>
      <c r="AP58" s="300">
        <f>SUMIF(Conversion!$FG$14:$FG$114,$AD58,Conversion!AP$14:AP$114)</f>
        <v>0</v>
      </c>
      <c r="AQ58" s="300">
        <f>SUMIF(Conversion!$FG$14:$FG$114,$AD58,Conversion!AQ$14:AQ$114)</f>
        <v>0</v>
      </c>
      <c r="AR58" s="300">
        <f>SUMIF(Conversion!$FG$14:$FG$114,$AD58,Conversion!AR$14:AR$114)</f>
        <v>0</v>
      </c>
      <c r="AS58" s="300">
        <f>SUMIF(Conversion!$FG$14:$FG$114,$AD58,Conversion!AS$14:AS$114)</f>
        <v>0</v>
      </c>
      <c r="AT58" s="300">
        <f>SUMIF(Conversion!$FG$14:$FG$114,$AD58,Conversion!AT$14:AT$114)</f>
        <v>0</v>
      </c>
      <c r="AU58" s="300">
        <f>SUMIF(Conversion!$FG$14:$FG$114,$AD58,Conversion!AU$14:AU$114)</f>
        <v>0</v>
      </c>
      <c r="AV58" s="300">
        <f>SUMIF(Conversion!$FG$14:$FG$114,$AD58,Conversion!AV$14:AV$114)</f>
        <v>0</v>
      </c>
      <c r="AW58" s="300">
        <f>SUMIF(Conversion!$FG$14:$FG$114,$AD58,Conversion!AW$14:AW$114)</f>
        <v>0</v>
      </c>
      <c r="AX58" s="300">
        <f>SUMIF(Conversion!$FG$14:$FG$114,$AD58,Conversion!AX$14:AX$114)</f>
        <v>0</v>
      </c>
      <c r="AY58" s="300">
        <f>SUMIF(Conversion!$FG$14:$FG$114,$AD58,Conversion!AY$14:AY$114)</f>
        <v>0</v>
      </c>
      <c r="AZ58" s="300">
        <f>SUMIF(Conversion!$FG$14:$FG$114,$AD58,Conversion!AZ$14:AZ$114)</f>
        <v>0</v>
      </c>
      <c r="BA58" s="300">
        <f>SUMIF(Conversion!$FG$14:$FG$114,$AD58,Conversion!BA$14:BA$114)</f>
        <v>0</v>
      </c>
      <c r="BB58" s="300">
        <f>SUMIF(Conversion!$FG$14:$FG$114,$AD58,Conversion!BB$14:BB$114)</f>
        <v>0</v>
      </c>
      <c r="BC58" s="300">
        <f>SUMIF(Conversion!$FG$14:$FG$114,$AD58,Conversion!BC$14:BC$114)</f>
        <v>0</v>
      </c>
      <c r="BD58" s="300">
        <f>SUMIF(Conversion!$FG$14:$FG$114,$AD58,Conversion!BD$14:BD$114)</f>
        <v>0</v>
      </c>
      <c r="BE58" s="300">
        <f>SUMIF(Conversion!$FG$14:$FG$114,$AD58,Conversion!BE$14:BE$114)</f>
        <v>0</v>
      </c>
      <c r="BF58" s="300">
        <f>SUMIF(Conversion!$FG$14:$FG$114,$AD58,Conversion!BF$14:BF$114)</f>
        <v>0</v>
      </c>
      <c r="BG58" s="300">
        <f>SUMIF(Conversion!$FG$14:$FG$114,$AD58,Conversion!BG$14:BG$114)</f>
        <v>0</v>
      </c>
      <c r="BH58" s="300">
        <f>SUMIF(Conversion!$FG$14:$FG$114,$AD58,Conversion!BH$14:BH$114)</f>
        <v>0</v>
      </c>
      <c r="BI58" s="300">
        <f>SUMIF(Conversion!$FG$14:$FG$114,$AD58,Conversion!BI$14:BI$114)</f>
        <v>0</v>
      </c>
      <c r="BJ58" s="300">
        <f>SUMIF(Conversion!$FG$14:$FG$114,$AD58,Conversion!BJ$14:BJ$114)</f>
        <v>0</v>
      </c>
      <c r="BK58" s="300">
        <f>SUMIF(Conversion!$FG$14:$FG$114,$AD58,Conversion!BK$14:BK$114)</f>
        <v>0</v>
      </c>
      <c r="BL58" s="300">
        <f>SUMIF(Conversion!$FG$14:$FG$114,$AD58,Conversion!BL$14:BL$114)</f>
        <v>0</v>
      </c>
      <c r="BM58" s="300">
        <f>SUMIF(Conversion!$FG$14:$FG$114,$AD58,Conversion!BM$14:BM$114)</f>
        <v>0</v>
      </c>
      <c r="BN58" s="300">
        <f>SUMIF(Conversion!$FG$14:$FG$114,$AD58,Conversion!BN$14:BN$114)</f>
        <v>0</v>
      </c>
      <c r="BO58" s="300">
        <f>SUMIF(Conversion!$FG$14:$FG$114,$AD58,Conversion!BO$14:BO$114)</f>
        <v>0</v>
      </c>
      <c r="BP58" s="300">
        <f>SUMIF(Conversion!$FG$14:$FG$114,$AD58,Conversion!BP$14:BP$114)</f>
        <v>0</v>
      </c>
      <c r="BQ58" s="300">
        <f>SUMIF(Conversion!$FG$14:$FG$114,$AD58,Conversion!BQ$14:BQ$114)</f>
        <v>0</v>
      </c>
      <c r="BR58" s="300">
        <f>SUMIF(Conversion!$FG$14:$FG$114,$AD58,Conversion!BR$14:BR$114)</f>
        <v>0</v>
      </c>
      <c r="BS58" s="300">
        <f>SUMIF(Conversion!$FG$14:$FG$114,$AD58,Conversion!BS$14:BS$114)</f>
        <v>0</v>
      </c>
      <c r="BT58" s="300">
        <f>SUMIF(Conversion!$FG$14:$FG$114,$AD58,Conversion!BT$14:BT$114)</f>
        <v>0</v>
      </c>
      <c r="BU58" s="300">
        <f>SUMIF(Conversion!$FG$14:$FG$114,$AD58,Conversion!BU$14:BU$114)</f>
        <v>0</v>
      </c>
      <c r="BV58" s="300">
        <f>SUMIF(Conversion!$FG$14:$FG$114,$AD58,Conversion!BV$14:BV$114)</f>
        <v>0</v>
      </c>
      <c r="BW58" s="300">
        <f>SUMIF(Conversion!$FG$14:$FG$114,$AD58,Conversion!BW$14:BW$114)</f>
        <v>0</v>
      </c>
      <c r="BX58" s="300">
        <f>SUMIF(Conversion!$FG$14:$FG$114,$AD58,Conversion!BX$14:BX$114)</f>
        <v>0</v>
      </c>
      <c r="BY58" s="300">
        <f>SUMIF(Conversion!$FG$14:$FG$114,$AD58,Conversion!BY$14:BY$114)</f>
        <v>0</v>
      </c>
      <c r="BZ58" s="300">
        <f>SUMIF(Conversion!$FG$14:$FG$114,$AD58,Conversion!BZ$14:BZ$114)</f>
        <v>0</v>
      </c>
      <c r="CA58" s="300">
        <f>SUMIF(Conversion!$FG$14:$FG$114,$AD58,Conversion!CA$14:CA$114)</f>
        <v>0</v>
      </c>
      <c r="CB58" s="300">
        <f>SUMIF(Conversion!$FG$14:$FG$114,$AD58,Conversion!CB$14:CB$114)</f>
        <v>0</v>
      </c>
      <c r="CC58" s="300">
        <f>SUMIF(Conversion!$FG$14:$FG$114,$AD58,Conversion!CC$14:CC$114)</f>
        <v>0</v>
      </c>
      <c r="CD58" s="300">
        <f>SUMIF(Conversion!$FG$14:$FG$114,$AD58,Conversion!CD$14:CD$114)</f>
        <v>0</v>
      </c>
      <c r="CE58" s="300">
        <f>SUMIF(Conversion!$FG$14:$FG$114,$AD58,Conversion!CE$14:CE$114)</f>
        <v>0</v>
      </c>
      <c r="CF58" s="300">
        <f>SUMIF(Conversion!$FG$14:$FG$114,$AD58,Conversion!CF$14:CF$114)</f>
        <v>0</v>
      </c>
      <c r="CG58" s="300">
        <f>SUMIF(Conversion!$FG$14:$FG$114,$AD58,Conversion!CG$14:CG$114)</f>
        <v>0</v>
      </c>
      <c r="CH58" s="300">
        <f>SUMIF(Conversion!$FG$14:$FG$114,$AD58,Conversion!CH$14:CH$114)</f>
        <v>0</v>
      </c>
      <c r="CI58" s="300">
        <f>SUMIF(Conversion!$FG$14:$FG$114,$AD58,Conversion!CI$14:CI$114)</f>
        <v>0</v>
      </c>
      <c r="CJ58" s="300">
        <f>SUMIF(Conversion!$FG$14:$FG$114,$AD58,Conversion!CJ$14:CJ$114)</f>
        <v>0</v>
      </c>
      <c r="CK58" s="300">
        <f>SUMIF(Conversion!$FG$14:$FG$114,$AD58,Conversion!CK$14:CK$114)</f>
        <v>0</v>
      </c>
      <c r="CL58" s="300">
        <f>SUMIF(Conversion!$FG$14:$FG$114,$AD58,Conversion!CL$14:CL$114)</f>
        <v>0</v>
      </c>
      <c r="CM58" s="300">
        <f>SUMIF(Conversion!$FG$14:$FG$114,$AD58,Conversion!CM$14:CM$114)</f>
        <v>0</v>
      </c>
      <c r="CN58" s="300">
        <f>SUMIF(Conversion!$FG$14:$FG$114,$AD58,Conversion!CN$14:CN$114)</f>
        <v>0</v>
      </c>
      <c r="CO58" s="300">
        <f>SUMIF(Conversion!$FG$14:$FG$114,$AD58,Conversion!CO$14:CO$114)</f>
        <v>0</v>
      </c>
      <c r="CP58" s="300">
        <f>SUMIF(Conversion!$FG$14:$FG$114,$AD58,Conversion!CP$14:CP$114)</f>
        <v>0</v>
      </c>
      <c r="CQ58" s="300">
        <f>SUMIF(Conversion!$FG$14:$FG$114,$AD58,Conversion!CQ$14:CQ$114)</f>
        <v>0</v>
      </c>
      <c r="CR58" s="300">
        <f>SUMIF(Conversion!$FG$14:$FG$114,$AD58,Conversion!CR$14:CR$114)</f>
        <v>0</v>
      </c>
      <c r="CS58" s="300">
        <f>SUMIF(Conversion!$FG$14:$FG$114,$AD58,Conversion!CS$14:CS$114)</f>
        <v>0</v>
      </c>
      <c r="CT58" s="300">
        <f>SUMIF(Conversion!$FG$14:$FG$114,$AD58,Conversion!CT$14:CT$114)</f>
        <v>0</v>
      </c>
      <c r="CU58" s="300">
        <f>SUMIF(Conversion!$FG$14:$FG$114,$AD58,Conversion!CU$14:CU$114)</f>
        <v>0</v>
      </c>
      <c r="CV58" s="300">
        <f>SUMIF(Conversion!$FG$14:$FG$114,$AD58,Conversion!CV$14:CV$114)</f>
        <v>0</v>
      </c>
      <c r="CW58" s="300">
        <f>SUMIF(Conversion!$FG$14:$FG$114,$AD58,Conversion!CW$14:CW$114)</f>
        <v>0</v>
      </c>
      <c r="CX58" s="300">
        <f>SUMIF(Conversion!$FG$14:$FG$114,$AD58,Conversion!CX$14:CX$114)</f>
        <v>0</v>
      </c>
      <c r="CY58" s="300">
        <f>SUMIF(Conversion!$FG$14:$FG$114,$AD58,Conversion!CY$14:CY$114)</f>
        <v>0</v>
      </c>
      <c r="CZ58" s="300">
        <f>SUMIF(Conversion!$FG$14:$FG$114,$AD58,Conversion!CZ$14:CZ$114)</f>
        <v>0</v>
      </c>
      <c r="DA58" s="300">
        <f>SUMIF(Conversion!$FG$14:$FG$114,$AD58,Conversion!DA$14:DA$114)</f>
        <v>0</v>
      </c>
      <c r="DB58" s="300">
        <f>SUMIF(Conversion!$FG$14:$FG$114,$AD58,Conversion!DB$14:DB$114)</f>
        <v>0</v>
      </c>
      <c r="DC58" s="300">
        <f>SUMIF(Conversion!$FG$14:$FG$114,$AD58,Conversion!DC$14:DC$114)</f>
        <v>0</v>
      </c>
      <c r="DD58" s="300">
        <f>SUMIF(Conversion!$FG$14:$FG$114,$AD58,Conversion!DD$14:DD$114)</f>
        <v>0</v>
      </c>
      <c r="DE58" s="300">
        <f>SUMIF(Conversion!$FG$14:$FG$114,$AD58,Conversion!DE$14:DE$114)</f>
        <v>0</v>
      </c>
      <c r="DF58" s="300">
        <f>SUMIF(Conversion!$FG$14:$FG$114,$AD58,Conversion!DF$14:DF$114)</f>
        <v>0</v>
      </c>
      <c r="DG58" s="300">
        <f>SUMIF(Conversion!$FG$14:$FG$114,$AD58,Conversion!DG$14:DG$114)</f>
        <v>0</v>
      </c>
      <c r="DH58" s="300">
        <f>SUMIF(Conversion!$FG$14:$FG$114,$AD58,Conversion!DH$14:DH$114)</f>
        <v>0</v>
      </c>
      <c r="DI58" s="300">
        <f>SUMIF(Conversion!$FG$14:$FG$114,$AD58,Conversion!DI$14:DI$114)</f>
        <v>0</v>
      </c>
      <c r="DJ58" s="300">
        <f>SUMIF(Conversion!$FG$14:$FG$114,$AD58,Conversion!DJ$14:DJ$114)</f>
        <v>0</v>
      </c>
      <c r="DK58" s="300">
        <f>SUMIF(Conversion!$FG$14:$FG$114,$AD58,Conversion!DK$14:DK$114)</f>
        <v>0</v>
      </c>
      <c r="DL58" s="300">
        <f>SUMIF(Conversion!$FG$14:$FG$114,$AD58,Conversion!DL$14:DL$114)</f>
        <v>0</v>
      </c>
      <c r="DM58" s="300">
        <f>SUMIF(Conversion!$FG$14:$FG$114,$AD58,Conversion!DM$14:DM$114)</f>
        <v>0</v>
      </c>
      <c r="DN58" s="300">
        <f>SUMIF(Conversion!$FG$14:$FG$114,$AD58,Conversion!DN$14:DN$114)</f>
        <v>0</v>
      </c>
      <c r="DO58" s="300">
        <f>SUMIF(Conversion!$FG$14:$FG$114,$AD58,Conversion!DO$14:DO$114)</f>
        <v>0</v>
      </c>
      <c r="DP58" s="300">
        <f>SUMIF(Conversion!$FG$14:$FG$114,$AD58,Conversion!DP$14:DP$114)</f>
        <v>0</v>
      </c>
      <c r="DQ58" s="300">
        <f>SUMIF(Conversion!$FG$14:$FG$114,$AD58,Conversion!DQ$14:DQ$114)</f>
        <v>0</v>
      </c>
      <c r="DR58" s="300">
        <f>SUMIF(Conversion!$FG$14:$FG$114,$AD58,Conversion!DR$14:DR$114)</f>
        <v>0</v>
      </c>
      <c r="DS58" s="300">
        <f>SUMIF(Conversion!$FG$14:$FG$114,$AD58,Conversion!DS$14:DS$114)</f>
        <v>0</v>
      </c>
      <c r="DT58" s="300">
        <f>SUMIF(Conversion!$FG$14:$FG$114,$AD58,Conversion!DT$14:DT$114)</f>
        <v>0</v>
      </c>
      <c r="DU58" s="300">
        <f>SUMIF(Conversion!$FG$14:$FG$114,$AD58,Conversion!DU$14:DU$114)</f>
        <v>0</v>
      </c>
      <c r="DV58" s="300">
        <f>SUMIF(Conversion!$FG$14:$FG$114,$AD58,Conversion!DV$14:DV$114)</f>
        <v>0</v>
      </c>
      <c r="DW58" s="300">
        <f>SUMIF(Conversion!$FG$14:$FG$114,$AD58,Conversion!DW$14:DW$114)</f>
        <v>0</v>
      </c>
      <c r="DX58" s="300">
        <f>SUMIF(Conversion!$FG$14:$FG$114,$AD58,Conversion!DX$14:DX$114)</f>
        <v>0</v>
      </c>
      <c r="DY58" s="300">
        <f>SUMIF(Conversion!$FG$14:$FG$114,$AD58,Conversion!DY$14:DY$114)</f>
        <v>0</v>
      </c>
      <c r="DZ58" s="300">
        <f>SUMIF(Conversion!$FG$14:$FG$114,$AD58,Conversion!DZ$14:DZ$114)</f>
        <v>0</v>
      </c>
      <c r="EA58" s="300">
        <f>SUMIF(Conversion!$FG$14:$FG$114,$AD58,Conversion!EA$14:EA$114)</f>
        <v>0</v>
      </c>
      <c r="EB58" s="300">
        <f>SUMIF(Conversion!$FG$14:$FG$114,$AD58,Conversion!EB$14:EB$114)</f>
        <v>0</v>
      </c>
      <c r="EC58" s="300">
        <f>SUMIF(Conversion!$FG$14:$FG$114,$AD58,Conversion!EC$14:EC$114)</f>
        <v>0</v>
      </c>
      <c r="ED58" s="300">
        <f>SUMIF(Conversion!$FG$14:$FG$114,$AD58,Conversion!ED$14:ED$114)</f>
        <v>0</v>
      </c>
      <c r="EE58" s="300">
        <f>SUMIF(Conversion!$FG$14:$FG$114,$AD58,Conversion!EE$14:EE$114)</f>
        <v>0</v>
      </c>
      <c r="EF58" s="300">
        <f>SUMIF(Conversion!$FG$14:$FG$114,$AD58,Conversion!EF$14:EF$114)</f>
        <v>0</v>
      </c>
      <c r="EG58" s="300">
        <f>SUMIF(Conversion!$FG$14:$FG$114,$AD58,Conversion!EG$14:EG$114)</f>
        <v>0</v>
      </c>
      <c r="EH58" s="300">
        <f>SUMIF(Conversion!$FG$14:$FG$114,$AD58,Conversion!EH$14:EH$114)</f>
        <v>0</v>
      </c>
      <c r="EI58" s="300">
        <f>SUMIF(Conversion!$FG$14:$FG$114,$AD58,Conversion!EI$14:EI$114)</f>
        <v>0</v>
      </c>
      <c r="EJ58" s="300">
        <f>SUMIF(Conversion!$FG$14:$FG$114,$AD58,Conversion!EJ$14:EJ$114)</f>
        <v>0</v>
      </c>
      <c r="EK58" s="300">
        <f>SUMIF(Conversion!$FG$14:$FG$114,$AD58,Conversion!EK$14:EK$114)</f>
        <v>0</v>
      </c>
      <c r="EL58" s="300">
        <f>SUMIF(Conversion!$FG$14:$FG$114,$AD58,Conversion!EL$14:EL$114)</f>
        <v>0</v>
      </c>
      <c r="EM58" s="300">
        <f>SUMIF(Conversion!$FG$14:$FG$114,$AD58,Conversion!EM$14:EM$114)</f>
        <v>0</v>
      </c>
      <c r="EN58" s="300">
        <f>SUMIF(Conversion!$FG$14:$FG$114,$AD58,Conversion!EN$14:EN$114)</f>
        <v>0</v>
      </c>
      <c r="EO58" s="300">
        <f>SUMIF(Conversion!$FG$14:$FG$114,$AD58,Conversion!EO$14:EO$114)</f>
        <v>0</v>
      </c>
      <c r="EP58" s="300">
        <f>SUMIF(Conversion!$FG$14:$FG$114,$AD58,Conversion!EP$14:EP$114)</f>
        <v>0</v>
      </c>
      <c r="EQ58" s="300">
        <f>SUMIF(Conversion!$FG$14:$FG$114,$AD58,Conversion!EQ$14:EQ$114)</f>
        <v>0</v>
      </c>
      <c r="ER58" s="300">
        <f>SUMIF(Conversion!$FG$14:$FG$114,$AD58,Conversion!ER$14:ER$114)</f>
        <v>0</v>
      </c>
      <c r="ES58" s="300">
        <f>SUMIF(Conversion!$FG$14:$FG$114,$AD58,Conversion!ES$14:ES$114)</f>
        <v>0</v>
      </c>
      <c r="ET58" s="300">
        <f>SUMIF(Conversion!$FG$14:$FG$114,$AD58,Conversion!ET$14:ET$114)</f>
        <v>0</v>
      </c>
      <c r="EU58" s="300">
        <f>SUMIF(Conversion!$FG$14:$FG$114,$AD58,Conversion!EU$14:EU$114)</f>
        <v>0</v>
      </c>
      <c r="EV58" s="300">
        <f>SUMIF(Conversion!$FG$14:$FG$114,$AD58,Conversion!EV$14:EV$114)</f>
        <v>0</v>
      </c>
      <c r="EW58" s="300">
        <f>SUMIF(Conversion!$FG$14:$FG$114,$AD58,Conversion!EW$14:EW$114)</f>
        <v>0</v>
      </c>
      <c r="EX58" s="300">
        <f>SUMIF(Conversion!$FG$14:$FG$114,$AD58,Conversion!EX$14:EX$114)</f>
        <v>0</v>
      </c>
      <c r="EY58" s="261"/>
      <c r="EZ58" s="87"/>
      <c r="FB58" s="261"/>
    </row>
    <row r="59" spans="1:158" ht="12.75" hidden="1" customHeight="1" outlineLevel="2">
      <c r="A59" s="303">
        <v>11</v>
      </c>
      <c r="B59" s="303"/>
      <c r="C59" s="892" t="str">
        <f>Constants!B26</f>
        <v>Finance Lease - 10</v>
      </c>
      <c r="E59" s="323"/>
      <c r="F59" s="324"/>
      <c r="G59" s="324"/>
      <c r="H59" s="324"/>
      <c r="I59" s="324"/>
      <c r="J59" s="324"/>
      <c r="K59" s="324"/>
      <c r="L59" s="324"/>
      <c r="M59" s="324"/>
      <c r="N59" s="324"/>
      <c r="O59" s="324"/>
      <c r="P59" s="324"/>
      <c r="Q59" s="324"/>
      <c r="R59" s="324"/>
      <c r="S59" s="324"/>
      <c r="T59" s="324"/>
      <c r="U59" s="324"/>
      <c r="V59" s="325"/>
      <c r="W59" s="324"/>
      <c r="X59" s="324"/>
      <c r="Y59" s="324"/>
      <c r="Z59" s="324"/>
      <c r="AA59" s="324"/>
      <c r="AB59" s="323"/>
      <c r="AC59" s="326"/>
      <c r="AD59" s="683" t="str">
        <f>Constants!E26</f>
        <v>ASS-10</v>
      </c>
      <c r="AE59" s="304">
        <f t="shared" si="25"/>
        <v>0</v>
      </c>
      <c r="AF59" s="299">
        <f>SUMIF(Conversion!$FG$14:$FG$114,$AD59,Conversion!AF$14:AF$114)</f>
        <v>0</v>
      </c>
      <c r="AG59" s="300">
        <f>SUMIF(Conversion!$FG$14:$FG$114,$AD59,Conversion!AG$14:AG$114)</f>
        <v>0</v>
      </c>
      <c r="AH59" s="300">
        <f>SUMIF(Conversion!$FG$14:$FG$114,$AD59,Conversion!AH$14:AH$114)</f>
        <v>0</v>
      </c>
      <c r="AI59" s="300">
        <f>SUMIF(Conversion!$FG$14:$FG$114,$AD59,Conversion!AI$14:AI$114)</f>
        <v>0</v>
      </c>
      <c r="AJ59" s="300">
        <f>SUMIF(Conversion!$FG$14:$FG$114,$AD59,Conversion!AJ$14:AJ$114)</f>
        <v>0</v>
      </c>
      <c r="AK59" s="300">
        <f>SUMIF(Conversion!$FG$14:$FG$114,$AD59,Conversion!AK$14:AK$114)</f>
        <v>0</v>
      </c>
      <c r="AL59" s="300">
        <f>SUMIF(Conversion!$FG$14:$FG$114,$AD59,Conversion!AL$14:AL$114)</f>
        <v>0</v>
      </c>
      <c r="AM59" s="300">
        <f>SUMIF(Conversion!$FG$14:$FG$114,$AD59,Conversion!AM$14:AM$114)</f>
        <v>0</v>
      </c>
      <c r="AN59" s="300">
        <f>SUMIF(Conversion!$FG$14:$FG$114,$AD59,Conversion!AN$14:AN$114)</f>
        <v>0</v>
      </c>
      <c r="AO59" s="300">
        <f>SUMIF(Conversion!$FG$14:$FG$114,$AD59,Conversion!AO$14:AO$114)</f>
        <v>0</v>
      </c>
      <c r="AP59" s="300">
        <f>SUMIF(Conversion!$FG$14:$FG$114,$AD59,Conversion!AP$14:AP$114)</f>
        <v>0</v>
      </c>
      <c r="AQ59" s="300">
        <f>SUMIF(Conversion!$FG$14:$FG$114,$AD59,Conversion!AQ$14:AQ$114)</f>
        <v>0</v>
      </c>
      <c r="AR59" s="300">
        <f>SUMIF(Conversion!$FG$14:$FG$114,$AD59,Conversion!AR$14:AR$114)</f>
        <v>0</v>
      </c>
      <c r="AS59" s="300">
        <f>SUMIF(Conversion!$FG$14:$FG$114,$AD59,Conversion!AS$14:AS$114)</f>
        <v>0</v>
      </c>
      <c r="AT59" s="300">
        <f>SUMIF(Conversion!$FG$14:$FG$114,$AD59,Conversion!AT$14:AT$114)</f>
        <v>0</v>
      </c>
      <c r="AU59" s="300">
        <f>SUMIF(Conversion!$FG$14:$FG$114,$AD59,Conversion!AU$14:AU$114)</f>
        <v>0</v>
      </c>
      <c r="AV59" s="300">
        <f>SUMIF(Conversion!$FG$14:$FG$114,$AD59,Conversion!AV$14:AV$114)</f>
        <v>0</v>
      </c>
      <c r="AW59" s="300">
        <f>SUMIF(Conversion!$FG$14:$FG$114,$AD59,Conversion!AW$14:AW$114)</f>
        <v>0</v>
      </c>
      <c r="AX59" s="300">
        <f>SUMIF(Conversion!$FG$14:$FG$114,$AD59,Conversion!AX$14:AX$114)</f>
        <v>0</v>
      </c>
      <c r="AY59" s="300">
        <f>SUMIF(Conversion!$FG$14:$FG$114,$AD59,Conversion!AY$14:AY$114)</f>
        <v>0</v>
      </c>
      <c r="AZ59" s="300">
        <f>SUMIF(Conversion!$FG$14:$FG$114,$AD59,Conversion!AZ$14:AZ$114)</f>
        <v>0</v>
      </c>
      <c r="BA59" s="300">
        <f>SUMIF(Conversion!$FG$14:$FG$114,$AD59,Conversion!BA$14:BA$114)</f>
        <v>0</v>
      </c>
      <c r="BB59" s="300">
        <f>SUMIF(Conversion!$FG$14:$FG$114,$AD59,Conversion!BB$14:BB$114)</f>
        <v>0</v>
      </c>
      <c r="BC59" s="300">
        <f>SUMIF(Conversion!$FG$14:$FG$114,$AD59,Conversion!BC$14:BC$114)</f>
        <v>0</v>
      </c>
      <c r="BD59" s="300">
        <f>SUMIF(Conversion!$FG$14:$FG$114,$AD59,Conversion!BD$14:BD$114)</f>
        <v>0</v>
      </c>
      <c r="BE59" s="300">
        <f>SUMIF(Conversion!$FG$14:$FG$114,$AD59,Conversion!BE$14:BE$114)</f>
        <v>0</v>
      </c>
      <c r="BF59" s="300">
        <f>SUMIF(Conversion!$FG$14:$FG$114,$AD59,Conversion!BF$14:BF$114)</f>
        <v>0</v>
      </c>
      <c r="BG59" s="300">
        <f>SUMIF(Conversion!$FG$14:$FG$114,$AD59,Conversion!BG$14:BG$114)</f>
        <v>0</v>
      </c>
      <c r="BH59" s="300">
        <f>SUMIF(Conversion!$FG$14:$FG$114,$AD59,Conversion!BH$14:BH$114)</f>
        <v>0</v>
      </c>
      <c r="BI59" s="300">
        <f>SUMIF(Conversion!$FG$14:$FG$114,$AD59,Conversion!BI$14:BI$114)</f>
        <v>0</v>
      </c>
      <c r="BJ59" s="300">
        <f>SUMIF(Conversion!$FG$14:$FG$114,$AD59,Conversion!BJ$14:BJ$114)</f>
        <v>0</v>
      </c>
      <c r="BK59" s="300">
        <f>SUMIF(Conversion!$FG$14:$FG$114,$AD59,Conversion!BK$14:BK$114)</f>
        <v>0</v>
      </c>
      <c r="BL59" s="300">
        <f>SUMIF(Conversion!$FG$14:$FG$114,$AD59,Conversion!BL$14:BL$114)</f>
        <v>0</v>
      </c>
      <c r="BM59" s="300">
        <f>SUMIF(Conversion!$FG$14:$FG$114,$AD59,Conversion!BM$14:BM$114)</f>
        <v>0</v>
      </c>
      <c r="BN59" s="300">
        <f>SUMIF(Conversion!$FG$14:$FG$114,$AD59,Conversion!BN$14:BN$114)</f>
        <v>0</v>
      </c>
      <c r="BO59" s="300">
        <f>SUMIF(Conversion!$FG$14:$FG$114,$AD59,Conversion!BO$14:BO$114)</f>
        <v>0</v>
      </c>
      <c r="BP59" s="300">
        <f>SUMIF(Conversion!$FG$14:$FG$114,$AD59,Conversion!BP$14:BP$114)</f>
        <v>0</v>
      </c>
      <c r="BQ59" s="300">
        <f>SUMIF(Conversion!$FG$14:$FG$114,$AD59,Conversion!BQ$14:BQ$114)</f>
        <v>0</v>
      </c>
      <c r="BR59" s="300">
        <f>SUMIF(Conversion!$FG$14:$FG$114,$AD59,Conversion!BR$14:BR$114)</f>
        <v>0</v>
      </c>
      <c r="BS59" s="300">
        <f>SUMIF(Conversion!$FG$14:$FG$114,$AD59,Conversion!BS$14:BS$114)</f>
        <v>0</v>
      </c>
      <c r="BT59" s="300">
        <f>SUMIF(Conversion!$FG$14:$FG$114,$AD59,Conversion!BT$14:BT$114)</f>
        <v>0</v>
      </c>
      <c r="BU59" s="300">
        <f>SUMIF(Conversion!$FG$14:$FG$114,$AD59,Conversion!BU$14:BU$114)</f>
        <v>0</v>
      </c>
      <c r="BV59" s="300">
        <f>SUMIF(Conversion!$FG$14:$FG$114,$AD59,Conversion!BV$14:BV$114)</f>
        <v>0</v>
      </c>
      <c r="BW59" s="300">
        <f>SUMIF(Conversion!$FG$14:$FG$114,$AD59,Conversion!BW$14:BW$114)</f>
        <v>0</v>
      </c>
      <c r="BX59" s="300">
        <f>SUMIF(Conversion!$FG$14:$FG$114,$AD59,Conversion!BX$14:BX$114)</f>
        <v>0</v>
      </c>
      <c r="BY59" s="300">
        <f>SUMIF(Conversion!$FG$14:$FG$114,$AD59,Conversion!BY$14:BY$114)</f>
        <v>0</v>
      </c>
      <c r="BZ59" s="300">
        <f>SUMIF(Conversion!$FG$14:$FG$114,$AD59,Conversion!BZ$14:BZ$114)</f>
        <v>0</v>
      </c>
      <c r="CA59" s="300">
        <f>SUMIF(Conversion!$FG$14:$FG$114,$AD59,Conversion!CA$14:CA$114)</f>
        <v>0</v>
      </c>
      <c r="CB59" s="300">
        <f>SUMIF(Conversion!$FG$14:$FG$114,$AD59,Conversion!CB$14:CB$114)</f>
        <v>0</v>
      </c>
      <c r="CC59" s="300">
        <f>SUMIF(Conversion!$FG$14:$FG$114,$AD59,Conversion!CC$14:CC$114)</f>
        <v>0</v>
      </c>
      <c r="CD59" s="300">
        <f>SUMIF(Conversion!$FG$14:$FG$114,$AD59,Conversion!CD$14:CD$114)</f>
        <v>0</v>
      </c>
      <c r="CE59" s="300">
        <f>SUMIF(Conversion!$FG$14:$FG$114,$AD59,Conversion!CE$14:CE$114)</f>
        <v>0</v>
      </c>
      <c r="CF59" s="300">
        <f>SUMIF(Conversion!$FG$14:$FG$114,$AD59,Conversion!CF$14:CF$114)</f>
        <v>0</v>
      </c>
      <c r="CG59" s="300">
        <f>SUMIF(Conversion!$FG$14:$FG$114,$AD59,Conversion!CG$14:CG$114)</f>
        <v>0</v>
      </c>
      <c r="CH59" s="300">
        <f>SUMIF(Conversion!$FG$14:$FG$114,$AD59,Conversion!CH$14:CH$114)</f>
        <v>0</v>
      </c>
      <c r="CI59" s="300">
        <f>SUMIF(Conversion!$FG$14:$FG$114,$AD59,Conversion!CI$14:CI$114)</f>
        <v>0</v>
      </c>
      <c r="CJ59" s="300">
        <f>SUMIF(Conversion!$FG$14:$FG$114,$AD59,Conversion!CJ$14:CJ$114)</f>
        <v>0</v>
      </c>
      <c r="CK59" s="300">
        <f>SUMIF(Conversion!$FG$14:$FG$114,$AD59,Conversion!CK$14:CK$114)</f>
        <v>0</v>
      </c>
      <c r="CL59" s="300">
        <f>SUMIF(Conversion!$FG$14:$FG$114,$AD59,Conversion!CL$14:CL$114)</f>
        <v>0</v>
      </c>
      <c r="CM59" s="300">
        <f>SUMIF(Conversion!$FG$14:$FG$114,$AD59,Conversion!CM$14:CM$114)</f>
        <v>0</v>
      </c>
      <c r="CN59" s="300">
        <f>SUMIF(Conversion!$FG$14:$FG$114,$AD59,Conversion!CN$14:CN$114)</f>
        <v>0</v>
      </c>
      <c r="CO59" s="300">
        <f>SUMIF(Conversion!$FG$14:$FG$114,$AD59,Conversion!CO$14:CO$114)</f>
        <v>0</v>
      </c>
      <c r="CP59" s="300">
        <f>SUMIF(Conversion!$FG$14:$FG$114,$AD59,Conversion!CP$14:CP$114)</f>
        <v>0</v>
      </c>
      <c r="CQ59" s="300">
        <f>SUMIF(Conversion!$FG$14:$FG$114,$AD59,Conversion!CQ$14:CQ$114)</f>
        <v>0</v>
      </c>
      <c r="CR59" s="300">
        <f>SUMIF(Conversion!$FG$14:$FG$114,$AD59,Conversion!CR$14:CR$114)</f>
        <v>0</v>
      </c>
      <c r="CS59" s="300">
        <f>SUMIF(Conversion!$FG$14:$FG$114,$AD59,Conversion!CS$14:CS$114)</f>
        <v>0</v>
      </c>
      <c r="CT59" s="300">
        <f>SUMIF(Conversion!$FG$14:$FG$114,$AD59,Conversion!CT$14:CT$114)</f>
        <v>0</v>
      </c>
      <c r="CU59" s="300">
        <f>SUMIF(Conversion!$FG$14:$FG$114,$AD59,Conversion!CU$14:CU$114)</f>
        <v>0</v>
      </c>
      <c r="CV59" s="300">
        <f>SUMIF(Conversion!$FG$14:$FG$114,$AD59,Conversion!CV$14:CV$114)</f>
        <v>0</v>
      </c>
      <c r="CW59" s="300">
        <f>SUMIF(Conversion!$FG$14:$FG$114,$AD59,Conversion!CW$14:CW$114)</f>
        <v>0</v>
      </c>
      <c r="CX59" s="300">
        <f>SUMIF(Conversion!$FG$14:$FG$114,$AD59,Conversion!CX$14:CX$114)</f>
        <v>0</v>
      </c>
      <c r="CY59" s="300">
        <f>SUMIF(Conversion!$FG$14:$FG$114,$AD59,Conversion!CY$14:CY$114)</f>
        <v>0</v>
      </c>
      <c r="CZ59" s="300">
        <f>SUMIF(Conversion!$FG$14:$FG$114,$AD59,Conversion!CZ$14:CZ$114)</f>
        <v>0</v>
      </c>
      <c r="DA59" s="300">
        <f>SUMIF(Conversion!$FG$14:$FG$114,$AD59,Conversion!DA$14:DA$114)</f>
        <v>0</v>
      </c>
      <c r="DB59" s="300">
        <f>SUMIF(Conversion!$FG$14:$FG$114,$AD59,Conversion!DB$14:DB$114)</f>
        <v>0</v>
      </c>
      <c r="DC59" s="300">
        <f>SUMIF(Conversion!$FG$14:$FG$114,$AD59,Conversion!DC$14:DC$114)</f>
        <v>0</v>
      </c>
      <c r="DD59" s="300">
        <f>SUMIF(Conversion!$FG$14:$FG$114,$AD59,Conversion!DD$14:DD$114)</f>
        <v>0</v>
      </c>
      <c r="DE59" s="300">
        <f>SUMIF(Conversion!$FG$14:$FG$114,$AD59,Conversion!DE$14:DE$114)</f>
        <v>0</v>
      </c>
      <c r="DF59" s="300">
        <f>SUMIF(Conversion!$FG$14:$FG$114,$AD59,Conversion!DF$14:DF$114)</f>
        <v>0</v>
      </c>
      <c r="DG59" s="300">
        <f>SUMIF(Conversion!$FG$14:$FG$114,$AD59,Conversion!DG$14:DG$114)</f>
        <v>0</v>
      </c>
      <c r="DH59" s="300">
        <f>SUMIF(Conversion!$FG$14:$FG$114,$AD59,Conversion!DH$14:DH$114)</f>
        <v>0</v>
      </c>
      <c r="DI59" s="300">
        <f>SUMIF(Conversion!$FG$14:$FG$114,$AD59,Conversion!DI$14:DI$114)</f>
        <v>0</v>
      </c>
      <c r="DJ59" s="300">
        <f>SUMIF(Conversion!$FG$14:$FG$114,$AD59,Conversion!DJ$14:DJ$114)</f>
        <v>0</v>
      </c>
      <c r="DK59" s="300">
        <f>SUMIF(Conversion!$FG$14:$FG$114,$AD59,Conversion!DK$14:DK$114)</f>
        <v>0</v>
      </c>
      <c r="DL59" s="300">
        <f>SUMIF(Conversion!$FG$14:$FG$114,$AD59,Conversion!DL$14:DL$114)</f>
        <v>0</v>
      </c>
      <c r="DM59" s="300">
        <f>SUMIF(Conversion!$FG$14:$FG$114,$AD59,Conversion!DM$14:DM$114)</f>
        <v>0</v>
      </c>
      <c r="DN59" s="300">
        <f>SUMIF(Conversion!$FG$14:$FG$114,$AD59,Conversion!DN$14:DN$114)</f>
        <v>0</v>
      </c>
      <c r="DO59" s="300">
        <f>SUMIF(Conversion!$FG$14:$FG$114,$AD59,Conversion!DO$14:DO$114)</f>
        <v>0</v>
      </c>
      <c r="DP59" s="300">
        <f>SUMIF(Conversion!$FG$14:$FG$114,$AD59,Conversion!DP$14:DP$114)</f>
        <v>0</v>
      </c>
      <c r="DQ59" s="300">
        <f>SUMIF(Conversion!$FG$14:$FG$114,$AD59,Conversion!DQ$14:DQ$114)</f>
        <v>0</v>
      </c>
      <c r="DR59" s="300">
        <f>SUMIF(Conversion!$FG$14:$FG$114,$AD59,Conversion!DR$14:DR$114)</f>
        <v>0</v>
      </c>
      <c r="DS59" s="300">
        <f>SUMIF(Conversion!$FG$14:$FG$114,$AD59,Conversion!DS$14:DS$114)</f>
        <v>0</v>
      </c>
      <c r="DT59" s="300">
        <f>SUMIF(Conversion!$FG$14:$FG$114,$AD59,Conversion!DT$14:DT$114)</f>
        <v>0</v>
      </c>
      <c r="DU59" s="300">
        <f>SUMIF(Conversion!$FG$14:$FG$114,$AD59,Conversion!DU$14:DU$114)</f>
        <v>0</v>
      </c>
      <c r="DV59" s="300">
        <f>SUMIF(Conversion!$FG$14:$FG$114,$AD59,Conversion!DV$14:DV$114)</f>
        <v>0</v>
      </c>
      <c r="DW59" s="300">
        <f>SUMIF(Conversion!$FG$14:$FG$114,$AD59,Conversion!DW$14:DW$114)</f>
        <v>0</v>
      </c>
      <c r="DX59" s="300">
        <f>SUMIF(Conversion!$FG$14:$FG$114,$AD59,Conversion!DX$14:DX$114)</f>
        <v>0</v>
      </c>
      <c r="DY59" s="300">
        <f>SUMIF(Conversion!$FG$14:$FG$114,$AD59,Conversion!DY$14:DY$114)</f>
        <v>0</v>
      </c>
      <c r="DZ59" s="300">
        <f>SUMIF(Conversion!$FG$14:$FG$114,$AD59,Conversion!DZ$14:DZ$114)</f>
        <v>0</v>
      </c>
      <c r="EA59" s="300">
        <f>SUMIF(Conversion!$FG$14:$FG$114,$AD59,Conversion!EA$14:EA$114)</f>
        <v>0</v>
      </c>
      <c r="EB59" s="300">
        <f>SUMIF(Conversion!$FG$14:$FG$114,$AD59,Conversion!EB$14:EB$114)</f>
        <v>0</v>
      </c>
      <c r="EC59" s="300">
        <f>SUMIF(Conversion!$FG$14:$FG$114,$AD59,Conversion!EC$14:EC$114)</f>
        <v>0</v>
      </c>
      <c r="ED59" s="300">
        <f>SUMIF(Conversion!$FG$14:$FG$114,$AD59,Conversion!ED$14:ED$114)</f>
        <v>0</v>
      </c>
      <c r="EE59" s="300">
        <f>SUMIF(Conversion!$FG$14:$FG$114,$AD59,Conversion!EE$14:EE$114)</f>
        <v>0</v>
      </c>
      <c r="EF59" s="300">
        <f>SUMIF(Conversion!$FG$14:$FG$114,$AD59,Conversion!EF$14:EF$114)</f>
        <v>0</v>
      </c>
      <c r="EG59" s="300">
        <f>SUMIF(Conversion!$FG$14:$FG$114,$AD59,Conversion!EG$14:EG$114)</f>
        <v>0</v>
      </c>
      <c r="EH59" s="300">
        <f>SUMIF(Conversion!$FG$14:$FG$114,$AD59,Conversion!EH$14:EH$114)</f>
        <v>0</v>
      </c>
      <c r="EI59" s="300">
        <f>SUMIF(Conversion!$FG$14:$FG$114,$AD59,Conversion!EI$14:EI$114)</f>
        <v>0</v>
      </c>
      <c r="EJ59" s="300">
        <f>SUMIF(Conversion!$FG$14:$FG$114,$AD59,Conversion!EJ$14:EJ$114)</f>
        <v>0</v>
      </c>
      <c r="EK59" s="300">
        <f>SUMIF(Conversion!$FG$14:$FG$114,$AD59,Conversion!EK$14:EK$114)</f>
        <v>0</v>
      </c>
      <c r="EL59" s="300">
        <f>SUMIF(Conversion!$FG$14:$FG$114,$AD59,Conversion!EL$14:EL$114)</f>
        <v>0</v>
      </c>
      <c r="EM59" s="300">
        <f>SUMIF(Conversion!$FG$14:$FG$114,$AD59,Conversion!EM$14:EM$114)</f>
        <v>0</v>
      </c>
      <c r="EN59" s="300">
        <f>SUMIF(Conversion!$FG$14:$FG$114,$AD59,Conversion!EN$14:EN$114)</f>
        <v>0</v>
      </c>
      <c r="EO59" s="300">
        <f>SUMIF(Conversion!$FG$14:$FG$114,$AD59,Conversion!EO$14:EO$114)</f>
        <v>0</v>
      </c>
      <c r="EP59" s="300">
        <f>SUMIF(Conversion!$FG$14:$FG$114,$AD59,Conversion!EP$14:EP$114)</f>
        <v>0</v>
      </c>
      <c r="EQ59" s="300">
        <f>SUMIF(Conversion!$FG$14:$FG$114,$AD59,Conversion!EQ$14:EQ$114)</f>
        <v>0</v>
      </c>
      <c r="ER59" s="300">
        <f>SUMIF(Conversion!$FG$14:$FG$114,$AD59,Conversion!ER$14:ER$114)</f>
        <v>0</v>
      </c>
      <c r="ES59" s="300">
        <f>SUMIF(Conversion!$FG$14:$FG$114,$AD59,Conversion!ES$14:ES$114)</f>
        <v>0</v>
      </c>
      <c r="ET59" s="300">
        <f>SUMIF(Conversion!$FG$14:$FG$114,$AD59,Conversion!ET$14:ET$114)</f>
        <v>0</v>
      </c>
      <c r="EU59" s="300">
        <f>SUMIF(Conversion!$FG$14:$FG$114,$AD59,Conversion!EU$14:EU$114)</f>
        <v>0</v>
      </c>
      <c r="EV59" s="300">
        <f>SUMIF(Conversion!$FG$14:$FG$114,$AD59,Conversion!EV$14:EV$114)</f>
        <v>0</v>
      </c>
      <c r="EW59" s="300">
        <f>SUMIF(Conversion!$FG$14:$FG$114,$AD59,Conversion!EW$14:EW$114)</f>
        <v>0</v>
      </c>
      <c r="EX59" s="300">
        <f>SUMIF(Conversion!$FG$14:$FG$114,$AD59,Conversion!EX$14:EX$114)</f>
        <v>0</v>
      </c>
      <c r="EY59" s="261"/>
      <c r="EZ59" s="87"/>
      <c r="FB59" s="261"/>
    </row>
    <row r="60" spans="1:158" ht="12.75" hidden="1" customHeight="1" outlineLevel="2">
      <c r="A60" s="303">
        <v>12</v>
      </c>
      <c r="B60" s="303"/>
      <c r="C60" s="892" t="str">
        <f>Constants!B27</f>
        <v>Finance Lease - 11</v>
      </c>
      <c r="E60" s="323"/>
      <c r="F60" s="324"/>
      <c r="G60" s="324"/>
      <c r="H60" s="324"/>
      <c r="I60" s="324"/>
      <c r="J60" s="324"/>
      <c r="K60" s="324"/>
      <c r="L60" s="324"/>
      <c r="M60" s="324"/>
      <c r="N60" s="324"/>
      <c r="O60" s="324"/>
      <c r="P60" s="324"/>
      <c r="Q60" s="324"/>
      <c r="R60" s="324"/>
      <c r="S60" s="324"/>
      <c r="T60" s="324"/>
      <c r="U60" s="324"/>
      <c r="V60" s="325"/>
      <c r="W60" s="324"/>
      <c r="X60" s="324"/>
      <c r="Y60" s="324"/>
      <c r="Z60" s="324"/>
      <c r="AA60" s="324"/>
      <c r="AB60" s="323"/>
      <c r="AC60" s="326"/>
      <c r="AD60" s="683" t="str">
        <f>Constants!E27</f>
        <v>ASS-11</v>
      </c>
      <c r="AE60" s="304">
        <f t="shared" si="25"/>
        <v>0</v>
      </c>
      <c r="AF60" s="299">
        <f>SUMIF(Conversion!$FG$14:$FG$114,$AD60,Conversion!AF$14:AF$114)</f>
        <v>0</v>
      </c>
      <c r="AG60" s="300">
        <f>SUMIF(Conversion!$FG$14:$FG$114,$AD60,Conversion!AG$14:AG$114)</f>
        <v>0</v>
      </c>
      <c r="AH60" s="300">
        <f>SUMIF(Conversion!$FG$14:$FG$114,$AD60,Conversion!AH$14:AH$114)</f>
        <v>0</v>
      </c>
      <c r="AI60" s="300">
        <f>SUMIF(Conversion!$FG$14:$FG$114,$AD60,Conversion!AI$14:AI$114)</f>
        <v>0</v>
      </c>
      <c r="AJ60" s="300">
        <f>SUMIF(Conversion!$FG$14:$FG$114,$AD60,Conversion!AJ$14:AJ$114)</f>
        <v>0</v>
      </c>
      <c r="AK60" s="300">
        <f>SUMIF(Conversion!$FG$14:$FG$114,$AD60,Conversion!AK$14:AK$114)</f>
        <v>0</v>
      </c>
      <c r="AL60" s="300">
        <f>SUMIF(Conversion!$FG$14:$FG$114,$AD60,Conversion!AL$14:AL$114)</f>
        <v>0</v>
      </c>
      <c r="AM60" s="300">
        <f>SUMIF(Conversion!$FG$14:$FG$114,$AD60,Conversion!AM$14:AM$114)</f>
        <v>0</v>
      </c>
      <c r="AN60" s="300">
        <f>SUMIF(Conversion!$FG$14:$FG$114,$AD60,Conversion!AN$14:AN$114)</f>
        <v>0</v>
      </c>
      <c r="AO60" s="300">
        <f>SUMIF(Conversion!$FG$14:$FG$114,$AD60,Conversion!AO$14:AO$114)</f>
        <v>0</v>
      </c>
      <c r="AP60" s="300">
        <f>SUMIF(Conversion!$FG$14:$FG$114,$AD60,Conversion!AP$14:AP$114)</f>
        <v>0</v>
      </c>
      <c r="AQ60" s="300">
        <f>SUMIF(Conversion!$FG$14:$FG$114,$AD60,Conversion!AQ$14:AQ$114)</f>
        <v>0</v>
      </c>
      <c r="AR60" s="300">
        <f>SUMIF(Conversion!$FG$14:$FG$114,$AD60,Conversion!AR$14:AR$114)</f>
        <v>0</v>
      </c>
      <c r="AS60" s="300">
        <f>SUMIF(Conversion!$FG$14:$FG$114,$AD60,Conversion!AS$14:AS$114)</f>
        <v>0</v>
      </c>
      <c r="AT60" s="300">
        <f>SUMIF(Conversion!$FG$14:$FG$114,$AD60,Conversion!AT$14:AT$114)</f>
        <v>0</v>
      </c>
      <c r="AU60" s="300">
        <f>SUMIF(Conversion!$FG$14:$FG$114,$AD60,Conversion!AU$14:AU$114)</f>
        <v>0</v>
      </c>
      <c r="AV60" s="300">
        <f>SUMIF(Conversion!$FG$14:$FG$114,$AD60,Conversion!AV$14:AV$114)</f>
        <v>0</v>
      </c>
      <c r="AW60" s="300">
        <f>SUMIF(Conversion!$FG$14:$FG$114,$AD60,Conversion!AW$14:AW$114)</f>
        <v>0</v>
      </c>
      <c r="AX60" s="300">
        <f>SUMIF(Conversion!$FG$14:$FG$114,$AD60,Conversion!AX$14:AX$114)</f>
        <v>0</v>
      </c>
      <c r="AY60" s="300">
        <f>SUMIF(Conversion!$FG$14:$FG$114,$AD60,Conversion!AY$14:AY$114)</f>
        <v>0</v>
      </c>
      <c r="AZ60" s="300">
        <f>SUMIF(Conversion!$FG$14:$FG$114,$AD60,Conversion!AZ$14:AZ$114)</f>
        <v>0</v>
      </c>
      <c r="BA60" s="300">
        <f>SUMIF(Conversion!$FG$14:$FG$114,$AD60,Conversion!BA$14:BA$114)</f>
        <v>0</v>
      </c>
      <c r="BB60" s="300">
        <f>SUMIF(Conversion!$FG$14:$FG$114,$AD60,Conversion!BB$14:BB$114)</f>
        <v>0</v>
      </c>
      <c r="BC60" s="300">
        <f>SUMIF(Conversion!$FG$14:$FG$114,$AD60,Conversion!BC$14:BC$114)</f>
        <v>0</v>
      </c>
      <c r="BD60" s="300">
        <f>SUMIF(Conversion!$FG$14:$FG$114,$AD60,Conversion!BD$14:BD$114)</f>
        <v>0</v>
      </c>
      <c r="BE60" s="300">
        <f>SUMIF(Conversion!$FG$14:$FG$114,$AD60,Conversion!BE$14:BE$114)</f>
        <v>0</v>
      </c>
      <c r="BF60" s="300">
        <f>SUMIF(Conversion!$FG$14:$FG$114,$AD60,Conversion!BF$14:BF$114)</f>
        <v>0</v>
      </c>
      <c r="BG60" s="300">
        <f>SUMIF(Conversion!$FG$14:$FG$114,$AD60,Conversion!BG$14:BG$114)</f>
        <v>0</v>
      </c>
      <c r="BH60" s="300">
        <f>SUMIF(Conversion!$FG$14:$FG$114,$AD60,Conversion!BH$14:BH$114)</f>
        <v>0</v>
      </c>
      <c r="BI60" s="300">
        <f>SUMIF(Conversion!$FG$14:$FG$114,$AD60,Conversion!BI$14:BI$114)</f>
        <v>0</v>
      </c>
      <c r="BJ60" s="300">
        <f>SUMIF(Conversion!$FG$14:$FG$114,$AD60,Conversion!BJ$14:BJ$114)</f>
        <v>0</v>
      </c>
      <c r="BK60" s="300">
        <f>SUMIF(Conversion!$FG$14:$FG$114,$AD60,Conversion!BK$14:BK$114)</f>
        <v>0</v>
      </c>
      <c r="BL60" s="300">
        <f>SUMIF(Conversion!$FG$14:$FG$114,$AD60,Conversion!BL$14:BL$114)</f>
        <v>0</v>
      </c>
      <c r="BM60" s="300">
        <f>SUMIF(Conversion!$FG$14:$FG$114,$AD60,Conversion!BM$14:BM$114)</f>
        <v>0</v>
      </c>
      <c r="BN60" s="300">
        <f>SUMIF(Conversion!$FG$14:$FG$114,$AD60,Conversion!BN$14:BN$114)</f>
        <v>0</v>
      </c>
      <c r="BO60" s="300">
        <f>SUMIF(Conversion!$FG$14:$FG$114,$AD60,Conversion!BO$14:BO$114)</f>
        <v>0</v>
      </c>
      <c r="BP60" s="300">
        <f>SUMIF(Conversion!$FG$14:$FG$114,$AD60,Conversion!BP$14:BP$114)</f>
        <v>0</v>
      </c>
      <c r="BQ60" s="300">
        <f>SUMIF(Conversion!$FG$14:$FG$114,$AD60,Conversion!BQ$14:BQ$114)</f>
        <v>0</v>
      </c>
      <c r="BR60" s="300">
        <f>SUMIF(Conversion!$FG$14:$FG$114,$AD60,Conversion!BR$14:BR$114)</f>
        <v>0</v>
      </c>
      <c r="BS60" s="300">
        <f>SUMIF(Conversion!$FG$14:$FG$114,$AD60,Conversion!BS$14:BS$114)</f>
        <v>0</v>
      </c>
      <c r="BT60" s="300">
        <f>SUMIF(Conversion!$FG$14:$FG$114,$AD60,Conversion!BT$14:BT$114)</f>
        <v>0</v>
      </c>
      <c r="BU60" s="300">
        <f>SUMIF(Conversion!$FG$14:$FG$114,$AD60,Conversion!BU$14:BU$114)</f>
        <v>0</v>
      </c>
      <c r="BV60" s="300">
        <f>SUMIF(Conversion!$FG$14:$FG$114,$AD60,Conversion!BV$14:BV$114)</f>
        <v>0</v>
      </c>
      <c r="BW60" s="300">
        <f>SUMIF(Conversion!$FG$14:$FG$114,$AD60,Conversion!BW$14:BW$114)</f>
        <v>0</v>
      </c>
      <c r="BX60" s="300">
        <f>SUMIF(Conversion!$FG$14:$FG$114,$AD60,Conversion!BX$14:BX$114)</f>
        <v>0</v>
      </c>
      <c r="BY60" s="300">
        <f>SUMIF(Conversion!$FG$14:$FG$114,$AD60,Conversion!BY$14:BY$114)</f>
        <v>0</v>
      </c>
      <c r="BZ60" s="300">
        <f>SUMIF(Conversion!$FG$14:$FG$114,$AD60,Conversion!BZ$14:BZ$114)</f>
        <v>0</v>
      </c>
      <c r="CA60" s="300">
        <f>SUMIF(Conversion!$FG$14:$FG$114,$AD60,Conversion!CA$14:CA$114)</f>
        <v>0</v>
      </c>
      <c r="CB60" s="300">
        <f>SUMIF(Conversion!$FG$14:$FG$114,$AD60,Conversion!CB$14:CB$114)</f>
        <v>0</v>
      </c>
      <c r="CC60" s="300">
        <f>SUMIF(Conversion!$FG$14:$FG$114,$AD60,Conversion!CC$14:CC$114)</f>
        <v>0</v>
      </c>
      <c r="CD60" s="300">
        <f>SUMIF(Conversion!$FG$14:$FG$114,$AD60,Conversion!CD$14:CD$114)</f>
        <v>0</v>
      </c>
      <c r="CE60" s="300">
        <f>SUMIF(Conversion!$FG$14:$FG$114,$AD60,Conversion!CE$14:CE$114)</f>
        <v>0</v>
      </c>
      <c r="CF60" s="300">
        <f>SUMIF(Conversion!$FG$14:$FG$114,$AD60,Conversion!CF$14:CF$114)</f>
        <v>0</v>
      </c>
      <c r="CG60" s="300">
        <f>SUMIF(Conversion!$FG$14:$FG$114,$AD60,Conversion!CG$14:CG$114)</f>
        <v>0</v>
      </c>
      <c r="CH60" s="300">
        <f>SUMIF(Conversion!$FG$14:$FG$114,$AD60,Conversion!CH$14:CH$114)</f>
        <v>0</v>
      </c>
      <c r="CI60" s="300">
        <f>SUMIF(Conversion!$FG$14:$FG$114,$AD60,Conversion!CI$14:CI$114)</f>
        <v>0</v>
      </c>
      <c r="CJ60" s="300">
        <f>SUMIF(Conversion!$FG$14:$FG$114,$AD60,Conversion!CJ$14:CJ$114)</f>
        <v>0</v>
      </c>
      <c r="CK60" s="300">
        <f>SUMIF(Conversion!$FG$14:$FG$114,$AD60,Conversion!CK$14:CK$114)</f>
        <v>0</v>
      </c>
      <c r="CL60" s="300">
        <f>SUMIF(Conversion!$FG$14:$FG$114,$AD60,Conversion!CL$14:CL$114)</f>
        <v>0</v>
      </c>
      <c r="CM60" s="300">
        <f>SUMIF(Conversion!$FG$14:$FG$114,$AD60,Conversion!CM$14:CM$114)</f>
        <v>0</v>
      </c>
      <c r="CN60" s="300">
        <f>SUMIF(Conversion!$FG$14:$FG$114,$AD60,Conversion!CN$14:CN$114)</f>
        <v>0</v>
      </c>
      <c r="CO60" s="300">
        <f>SUMIF(Conversion!$FG$14:$FG$114,$AD60,Conversion!CO$14:CO$114)</f>
        <v>0</v>
      </c>
      <c r="CP60" s="300">
        <f>SUMIF(Conversion!$FG$14:$FG$114,$AD60,Conversion!CP$14:CP$114)</f>
        <v>0</v>
      </c>
      <c r="CQ60" s="300">
        <f>SUMIF(Conversion!$FG$14:$FG$114,$AD60,Conversion!CQ$14:CQ$114)</f>
        <v>0</v>
      </c>
      <c r="CR60" s="300">
        <f>SUMIF(Conversion!$FG$14:$FG$114,$AD60,Conversion!CR$14:CR$114)</f>
        <v>0</v>
      </c>
      <c r="CS60" s="300">
        <f>SUMIF(Conversion!$FG$14:$FG$114,$AD60,Conversion!CS$14:CS$114)</f>
        <v>0</v>
      </c>
      <c r="CT60" s="300">
        <f>SUMIF(Conversion!$FG$14:$FG$114,$AD60,Conversion!CT$14:CT$114)</f>
        <v>0</v>
      </c>
      <c r="CU60" s="300">
        <f>SUMIF(Conversion!$FG$14:$FG$114,$AD60,Conversion!CU$14:CU$114)</f>
        <v>0</v>
      </c>
      <c r="CV60" s="300">
        <f>SUMIF(Conversion!$FG$14:$FG$114,$AD60,Conversion!CV$14:CV$114)</f>
        <v>0</v>
      </c>
      <c r="CW60" s="300">
        <f>SUMIF(Conversion!$FG$14:$FG$114,$AD60,Conversion!CW$14:CW$114)</f>
        <v>0</v>
      </c>
      <c r="CX60" s="300">
        <f>SUMIF(Conversion!$FG$14:$FG$114,$AD60,Conversion!CX$14:CX$114)</f>
        <v>0</v>
      </c>
      <c r="CY60" s="300">
        <f>SUMIF(Conversion!$FG$14:$FG$114,$AD60,Conversion!CY$14:CY$114)</f>
        <v>0</v>
      </c>
      <c r="CZ60" s="300">
        <f>SUMIF(Conversion!$FG$14:$FG$114,$AD60,Conversion!CZ$14:CZ$114)</f>
        <v>0</v>
      </c>
      <c r="DA60" s="300">
        <f>SUMIF(Conversion!$FG$14:$FG$114,$AD60,Conversion!DA$14:DA$114)</f>
        <v>0</v>
      </c>
      <c r="DB60" s="300">
        <f>SUMIF(Conversion!$FG$14:$FG$114,$AD60,Conversion!DB$14:DB$114)</f>
        <v>0</v>
      </c>
      <c r="DC60" s="300">
        <f>SUMIF(Conversion!$FG$14:$FG$114,$AD60,Conversion!DC$14:DC$114)</f>
        <v>0</v>
      </c>
      <c r="DD60" s="300">
        <f>SUMIF(Conversion!$FG$14:$FG$114,$AD60,Conversion!DD$14:DD$114)</f>
        <v>0</v>
      </c>
      <c r="DE60" s="300">
        <f>SUMIF(Conversion!$FG$14:$FG$114,$AD60,Conversion!DE$14:DE$114)</f>
        <v>0</v>
      </c>
      <c r="DF60" s="300">
        <f>SUMIF(Conversion!$FG$14:$FG$114,$AD60,Conversion!DF$14:DF$114)</f>
        <v>0</v>
      </c>
      <c r="DG60" s="300">
        <f>SUMIF(Conversion!$FG$14:$FG$114,$AD60,Conversion!DG$14:DG$114)</f>
        <v>0</v>
      </c>
      <c r="DH60" s="300">
        <f>SUMIF(Conversion!$FG$14:$FG$114,$AD60,Conversion!DH$14:DH$114)</f>
        <v>0</v>
      </c>
      <c r="DI60" s="300">
        <f>SUMIF(Conversion!$FG$14:$FG$114,$AD60,Conversion!DI$14:DI$114)</f>
        <v>0</v>
      </c>
      <c r="DJ60" s="300">
        <f>SUMIF(Conversion!$FG$14:$FG$114,$AD60,Conversion!DJ$14:DJ$114)</f>
        <v>0</v>
      </c>
      <c r="DK60" s="300">
        <f>SUMIF(Conversion!$FG$14:$FG$114,$AD60,Conversion!DK$14:DK$114)</f>
        <v>0</v>
      </c>
      <c r="DL60" s="300">
        <f>SUMIF(Conversion!$FG$14:$FG$114,$AD60,Conversion!DL$14:DL$114)</f>
        <v>0</v>
      </c>
      <c r="DM60" s="300">
        <f>SUMIF(Conversion!$FG$14:$FG$114,$AD60,Conversion!DM$14:DM$114)</f>
        <v>0</v>
      </c>
      <c r="DN60" s="300">
        <f>SUMIF(Conversion!$FG$14:$FG$114,$AD60,Conversion!DN$14:DN$114)</f>
        <v>0</v>
      </c>
      <c r="DO60" s="300">
        <f>SUMIF(Conversion!$FG$14:$FG$114,$AD60,Conversion!DO$14:DO$114)</f>
        <v>0</v>
      </c>
      <c r="DP60" s="300">
        <f>SUMIF(Conversion!$FG$14:$FG$114,$AD60,Conversion!DP$14:DP$114)</f>
        <v>0</v>
      </c>
      <c r="DQ60" s="300">
        <f>SUMIF(Conversion!$FG$14:$FG$114,$AD60,Conversion!DQ$14:DQ$114)</f>
        <v>0</v>
      </c>
      <c r="DR60" s="300">
        <f>SUMIF(Conversion!$FG$14:$FG$114,$AD60,Conversion!DR$14:DR$114)</f>
        <v>0</v>
      </c>
      <c r="DS60" s="300">
        <f>SUMIF(Conversion!$FG$14:$FG$114,$AD60,Conversion!DS$14:DS$114)</f>
        <v>0</v>
      </c>
      <c r="DT60" s="300">
        <f>SUMIF(Conversion!$FG$14:$FG$114,$AD60,Conversion!DT$14:DT$114)</f>
        <v>0</v>
      </c>
      <c r="DU60" s="300">
        <f>SUMIF(Conversion!$FG$14:$FG$114,$AD60,Conversion!DU$14:DU$114)</f>
        <v>0</v>
      </c>
      <c r="DV60" s="300">
        <f>SUMIF(Conversion!$FG$14:$FG$114,$AD60,Conversion!DV$14:DV$114)</f>
        <v>0</v>
      </c>
      <c r="DW60" s="300">
        <f>SUMIF(Conversion!$FG$14:$FG$114,$AD60,Conversion!DW$14:DW$114)</f>
        <v>0</v>
      </c>
      <c r="DX60" s="300">
        <f>SUMIF(Conversion!$FG$14:$FG$114,$AD60,Conversion!DX$14:DX$114)</f>
        <v>0</v>
      </c>
      <c r="DY60" s="300">
        <f>SUMIF(Conversion!$FG$14:$FG$114,$AD60,Conversion!DY$14:DY$114)</f>
        <v>0</v>
      </c>
      <c r="DZ60" s="300">
        <f>SUMIF(Conversion!$FG$14:$FG$114,$AD60,Conversion!DZ$14:DZ$114)</f>
        <v>0</v>
      </c>
      <c r="EA60" s="300">
        <f>SUMIF(Conversion!$FG$14:$FG$114,$AD60,Conversion!EA$14:EA$114)</f>
        <v>0</v>
      </c>
      <c r="EB60" s="300">
        <f>SUMIF(Conversion!$FG$14:$FG$114,$AD60,Conversion!EB$14:EB$114)</f>
        <v>0</v>
      </c>
      <c r="EC60" s="300">
        <f>SUMIF(Conversion!$FG$14:$FG$114,$AD60,Conversion!EC$14:EC$114)</f>
        <v>0</v>
      </c>
      <c r="ED60" s="300">
        <f>SUMIF(Conversion!$FG$14:$FG$114,$AD60,Conversion!ED$14:ED$114)</f>
        <v>0</v>
      </c>
      <c r="EE60" s="300">
        <f>SUMIF(Conversion!$FG$14:$FG$114,$AD60,Conversion!EE$14:EE$114)</f>
        <v>0</v>
      </c>
      <c r="EF60" s="300">
        <f>SUMIF(Conversion!$FG$14:$FG$114,$AD60,Conversion!EF$14:EF$114)</f>
        <v>0</v>
      </c>
      <c r="EG60" s="300">
        <f>SUMIF(Conversion!$FG$14:$FG$114,$AD60,Conversion!EG$14:EG$114)</f>
        <v>0</v>
      </c>
      <c r="EH60" s="300">
        <f>SUMIF(Conversion!$FG$14:$FG$114,$AD60,Conversion!EH$14:EH$114)</f>
        <v>0</v>
      </c>
      <c r="EI60" s="300">
        <f>SUMIF(Conversion!$FG$14:$FG$114,$AD60,Conversion!EI$14:EI$114)</f>
        <v>0</v>
      </c>
      <c r="EJ60" s="300">
        <f>SUMIF(Conversion!$FG$14:$FG$114,$AD60,Conversion!EJ$14:EJ$114)</f>
        <v>0</v>
      </c>
      <c r="EK60" s="300">
        <f>SUMIF(Conversion!$FG$14:$FG$114,$AD60,Conversion!EK$14:EK$114)</f>
        <v>0</v>
      </c>
      <c r="EL60" s="300">
        <f>SUMIF(Conversion!$FG$14:$FG$114,$AD60,Conversion!EL$14:EL$114)</f>
        <v>0</v>
      </c>
      <c r="EM60" s="300">
        <f>SUMIF(Conversion!$FG$14:$FG$114,$AD60,Conversion!EM$14:EM$114)</f>
        <v>0</v>
      </c>
      <c r="EN60" s="300">
        <f>SUMIF(Conversion!$FG$14:$FG$114,$AD60,Conversion!EN$14:EN$114)</f>
        <v>0</v>
      </c>
      <c r="EO60" s="300">
        <f>SUMIF(Conversion!$FG$14:$FG$114,$AD60,Conversion!EO$14:EO$114)</f>
        <v>0</v>
      </c>
      <c r="EP60" s="300">
        <f>SUMIF(Conversion!$FG$14:$FG$114,$AD60,Conversion!EP$14:EP$114)</f>
        <v>0</v>
      </c>
      <c r="EQ60" s="300">
        <f>SUMIF(Conversion!$FG$14:$FG$114,$AD60,Conversion!EQ$14:EQ$114)</f>
        <v>0</v>
      </c>
      <c r="ER60" s="300">
        <f>SUMIF(Conversion!$FG$14:$FG$114,$AD60,Conversion!ER$14:ER$114)</f>
        <v>0</v>
      </c>
      <c r="ES60" s="300">
        <f>SUMIF(Conversion!$FG$14:$FG$114,$AD60,Conversion!ES$14:ES$114)</f>
        <v>0</v>
      </c>
      <c r="ET60" s="300">
        <f>SUMIF(Conversion!$FG$14:$FG$114,$AD60,Conversion!ET$14:ET$114)</f>
        <v>0</v>
      </c>
      <c r="EU60" s="300">
        <f>SUMIF(Conversion!$FG$14:$FG$114,$AD60,Conversion!EU$14:EU$114)</f>
        <v>0</v>
      </c>
      <c r="EV60" s="300">
        <f>SUMIF(Conversion!$FG$14:$FG$114,$AD60,Conversion!EV$14:EV$114)</f>
        <v>0</v>
      </c>
      <c r="EW60" s="300">
        <f>SUMIF(Conversion!$FG$14:$FG$114,$AD60,Conversion!EW$14:EW$114)</f>
        <v>0</v>
      </c>
      <c r="EX60" s="300">
        <f>SUMIF(Conversion!$FG$14:$FG$114,$AD60,Conversion!EX$14:EX$114)</f>
        <v>0</v>
      </c>
      <c r="EY60" s="261"/>
      <c r="EZ60" s="87"/>
      <c r="FB60" s="261"/>
    </row>
    <row r="61" spans="1:158" ht="12.75" hidden="1" customHeight="1" outlineLevel="2">
      <c r="A61" s="303">
        <v>13</v>
      </c>
      <c r="B61" s="303"/>
      <c r="C61" s="892" t="str">
        <f>Constants!B28</f>
        <v>Finance Lease - 12</v>
      </c>
      <c r="E61" s="323"/>
      <c r="F61" s="324"/>
      <c r="G61" s="324"/>
      <c r="H61" s="324"/>
      <c r="I61" s="324"/>
      <c r="J61" s="324"/>
      <c r="K61" s="324"/>
      <c r="L61" s="324"/>
      <c r="M61" s="324"/>
      <c r="N61" s="324"/>
      <c r="O61" s="324"/>
      <c r="P61" s="324"/>
      <c r="Q61" s="324"/>
      <c r="R61" s="324"/>
      <c r="S61" s="324"/>
      <c r="T61" s="324"/>
      <c r="U61" s="324"/>
      <c r="V61" s="325"/>
      <c r="W61" s="324"/>
      <c r="X61" s="324"/>
      <c r="Y61" s="324"/>
      <c r="Z61" s="324"/>
      <c r="AA61" s="324"/>
      <c r="AB61" s="323"/>
      <c r="AC61" s="326"/>
      <c r="AD61" s="683" t="str">
        <f>Constants!E28</f>
        <v>ASS-12</v>
      </c>
      <c r="AE61" s="304">
        <f t="shared" si="25"/>
        <v>0</v>
      </c>
      <c r="AF61" s="299">
        <f>SUMIF(Conversion!$FG$14:$FG$114,$AD61,Conversion!AF$14:AF$114)</f>
        <v>0</v>
      </c>
      <c r="AG61" s="300">
        <f>SUMIF(Conversion!$FG$14:$FG$114,$AD61,Conversion!AG$14:AG$114)</f>
        <v>0</v>
      </c>
      <c r="AH61" s="300">
        <f>SUMIF(Conversion!$FG$14:$FG$114,$AD61,Conversion!AH$14:AH$114)</f>
        <v>0</v>
      </c>
      <c r="AI61" s="300">
        <f>SUMIF(Conversion!$FG$14:$FG$114,$AD61,Conversion!AI$14:AI$114)</f>
        <v>0</v>
      </c>
      <c r="AJ61" s="300">
        <f>SUMIF(Conversion!$FG$14:$FG$114,$AD61,Conversion!AJ$14:AJ$114)</f>
        <v>0</v>
      </c>
      <c r="AK61" s="300">
        <f>SUMIF(Conversion!$FG$14:$FG$114,$AD61,Conversion!AK$14:AK$114)</f>
        <v>0</v>
      </c>
      <c r="AL61" s="300">
        <f>SUMIF(Conversion!$FG$14:$FG$114,$AD61,Conversion!AL$14:AL$114)</f>
        <v>0</v>
      </c>
      <c r="AM61" s="300">
        <f>SUMIF(Conversion!$FG$14:$FG$114,$AD61,Conversion!AM$14:AM$114)</f>
        <v>0</v>
      </c>
      <c r="AN61" s="300">
        <f>SUMIF(Conversion!$FG$14:$FG$114,$AD61,Conversion!AN$14:AN$114)</f>
        <v>0</v>
      </c>
      <c r="AO61" s="300">
        <f>SUMIF(Conversion!$FG$14:$FG$114,$AD61,Conversion!AO$14:AO$114)</f>
        <v>0</v>
      </c>
      <c r="AP61" s="300">
        <f>SUMIF(Conversion!$FG$14:$FG$114,$AD61,Conversion!AP$14:AP$114)</f>
        <v>0</v>
      </c>
      <c r="AQ61" s="300">
        <f>SUMIF(Conversion!$FG$14:$FG$114,$AD61,Conversion!AQ$14:AQ$114)</f>
        <v>0</v>
      </c>
      <c r="AR61" s="300">
        <f>SUMIF(Conversion!$FG$14:$FG$114,$AD61,Conversion!AR$14:AR$114)</f>
        <v>0</v>
      </c>
      <c r="AS61" s="300">
        <f>SUMIF(Conversion!$FG$14:$FG$114,$AD61,Conversion!AS$14:AS$114)</f>
        <v>0</v>
      </c>
      <c r="AT61" s="300">
        <f>SUMIF(Conversion!$FG$14:$FG$114,$AD61,Conversion!AT$14:AT$114)</f>
        <v>0</v>
      </c>
      <c r="AU61" s="300">
        <f>SUMIF(Conversion!$FG$14:$FG$114,$AD61,Conversion!AU$14:AU$114)</f>
        <v>0</v>
      </c>
      <c r="AV61" s="300">
        <f>SUMIF(Conversion!$FG$14:$FG$114,$AD61,Conversion!AV$14:AV$114)</f>
        <v>0</v>
      </c>
      <c r="AW61" s="300">
        <f>SUMIF(Conversion!$FG$14:$FG$114,$AD61,Conversion!AW$14:AW$114)</f>
        <v>0</v>
      </c>
      <c r="AX61" s="300">
        <f>SUMIF(Conversion!$FG$14:$FG$114,$AD61,Conversion!AX$14:AX$114)</f>
        <v>0</v>
      </c>
      <c r="AY61" s="300">
        <f>SUMIF(Conversion!$FG$14:$FG$114,$AD61,Conversion!AY$14:AY$114)</f>
        <v>0</v>
      </c>
      <c r="AZ61" s="300">
        <f>SUMIF(Conversion!$FG$14:$FG$114,$AD61,Conversion!AZ$14:AZ$114)</f>
        <v>0</v>
      </c>
      <c r="BA61" s="300">
        <f>SUMIF(Conversion!$FG$14:$FG$114,$AD61,Conversion!BA$14:BA$114)</f>
        <v>0</v>
      </c>
      <c r="BB61" s="300">
        <f>SUMIF(Conversion!$FG$14:$FG$114,$AD61,Conversion!BB$14:BB$114)</f>
        <v>0</v>
      </c>
      <c r="BC61" s="300">
        <f>SUMIF(Conversion!$FG$14:$FG$114,$AD61,Conversion!BC$14:BC$114)</f>
        <v>0</v>
      </c>
      <c r="BD61" s="300">
        <f>SUMIF(Conversion!$FG$14:$FG$114,$AD61,Conversion!BD$14:BD$114)</f>
        <v>0</v>
      </c>
      <c r="BE61" s="300">
        <f>SUMIF(Conversion!$FG$14:$FG$114,$AD61,Conversion!BE$14:BE$114)</f>
        <v>0</v>
      </c>
      <c r="BF61" s="300">
        <f>SUMIF(Conversion!$FG$14:$FG$114,$AD61,Conversion!BF$14:BF$114)</f>
        <v>0</v>
      </c>
      <c r="BG61" s="300">
        <f>SUMIF(Conversion!$FG$14:$FG$114,$AD61,Conversion!BG$14:BG$114)</f>
        <v>0</v>
      </c>
      <c r="BH61" s="300">
        <f>SUMIF(Conversion!$FG$14:$FG$114,$AD61,Conversion!BH$14:BH$114)</f>
        <v>0</v>
      </c>
      <c r="BI61" s="300">
        <f>SUMIF(Conversion!$FG$14:$FG$114,$AD61,Conversion!BI$14:BI$114)</f>
        <v>0</v>
      </c>
      <c r="BJ61" s="300">
        <f>SUMIF(Conversion!$FG$14:$FG$114,$AD61,Conversion!BJ$14:BJ$114)</f>
        <v>0</v>
      </c>
      <c r="BK61" s="300">
        <f>SUMIF(Conversion!$FG$14:$FG$114,$AD61,Conversion!BK$14:BK$114)</f>
        <v>0</v>
      </c>
      <c r="BL61" s="300">
        <f>SUMIF(Conversion!$FG$14:$FG$114,$AD61,Conversion!BL$14:BL$114)</f>
        <v>0</v>
      </c>
      <c r="BM61" s="300">
        <f>SUMIF(Conversion!$FG$14:$FG$114,$AD61,Conversion!BM$14:BM$114)</f>
        <v>0</v>
      </c>
      <c r="BN61" s="300">
        <f>SUMIF(Conversion!$FG$14:$FG$114,$AD61,Conversion!BN$14:BN$114)</f>
        <v>0</v>
      </c>
      <c r="BO61" s="300">
        <f>SUMIF(Conversion!$FG$14:$FG$114,$AD61,Conversion!BO$14:BO$114)</f>
        <v>0</v>
      </c>
      <c r="BP61" s="300">
        <f>SUMIF(Conversion!$FG$14:$FG$114,$AD61,Conversion!BP$14:BP$114)</f>
        <v>0</v>
      </c>
      <c r="BQ61" s="300">
        <f>SUMIF(Conversion!$FG$14:$FG$114,$AD61,Conversion!BQ$14:BQ$114)</f>
        <v>0</v>
      </c>
      <c r="BR61" s="300">
        <f>SUMIF(Conversion!$FG$14:$FG$114,$AD61,Conversion!BR$14:BR$114)</f>
        <v>0</v>
      </c>
      <c r="BS61" s="300">
        <f>SUMIF(Conversion!$FG$14:$FG$114,$AD61,Conversion!BS$14:BS$114)</f>
        <v>0</v>
      </c>
      <c r="BT61" s="300">
        <f>SUMIF(Conversion!$FG$14:$FG$114,$AD61,Conversion!BT$14:BT$114)</f>
        <v>0</v>
      </c>
      <c r="BU61" s="300">
        <f>SUMIF(Conversion!$FG$14:$FG$114,$AD61,Conversion!BU$14:BU$114)</f>
        <v>0</v>
      </c>
      <c r="BV61" s="300">
        <f>SUMIF(Conversion!$FG$14:$FG$114,$AD61,Conversion!BV$14:BV$114)</f>
        <v>0</v>
      </c>
      <c r="BW61" s="300">
        <f>SUMIF(Conversion!$FG$14:$FG$114,$AD61,Conversion!BW$14:BW$114)</f>
        <v>0</v>
      </c>
      <c r="BX61" s="300">
        <f>SUMIF(Conversion!$FG$14:$FG$114,$AD61,Conversion!BX$14:BX$114)</f>
        <v>0</v>
      </c>
      <c r="BY61" s="300">
        <f>SUMIF(Conversion!$FG$14:$FG$114,$AD61,Conversion!BY$14:BY$114)</f>
        <v>0</v>
      </c>
      <c r="BZ61" s="300">
        <f>SUMIF(Conversion!$FG$14:$FG$114,$AD61,Conversion!BZ$14:BZ$114)</f>
        <v>0</v>
      </c>
      <c r="CA61" s="300">
        <f>SUMIF(Conversion!$FG$14:$FG$114,$AD61,Conversion!CA$14:CA$114)</f>
        <v>0</v>
      </c>
      <c r="CB61" s="300">
        <f>SUMIF(Conversion!$FG$14:$FG$114,$AD61,Conversion!CB$14:CB$114)</f>
        <v>0</v>
      </c>
      <c r="CC61" s="300">
        <f>SUMIF(Conversion!$FG$14:$FG$114,$AD61,Conversion!CC$14:CC$114)</f>
        <v>0</v>
      </c>
      <c r="CD61" s="300">
        <f>SUMIF(Conversion!$FG$14:$FG$114,$AD61,Conversion!CD$14:CD$114)</f>
        <v>0</v>
      </c>
      <c r="CE61" s="300">
        <f>SUMIF(Conversion!$FG$14:$FG$114,$AD61,Conversion!CE$14:CE$114)</f>
        <v>0</v>
      </c>
      <c r="CF61" s="300">
        <f>SUMIF(Conversion!$FG$14:$FG$114,$AD61,Conversion!CF$14:CF$114)</f>
        <v>0</v>
      </c>
      <c r="CG61" s="300">
        <f>SUMIF(Conversion!$FG$14:$FG$114,$AD61,Conversion!CG$14:CG$114)</f>
        <v>0</v>
      </c>
      <c r="CH61" s="300">
        <f>SUMIF(Conversion!$FG$14:$FG$114,$AD61,Conversion!CH$14:CH$114)</f>
        <v>0</v>
      </c>
      <c r="CI61" s="300">
        <f>SUMIF(Conversion!$FG$14:$FG$114,$AD61,Conversion!CI$14:CI$114)</f>
        <v>0</v>
      </c>
      <c r="CJ61" s="300">
        <f>SUMIF(Conversion!$FG$14:$FG$114,$AD61,Conversion!CJ$14:CJ$114)</f>
        <v>0</v>
      </c>
      <c r="CK61" s="300">
        <f>SUMIF(Conversion!$FG$14:$FG$114,$AD61,Conversion!CK$14:CK$114)</f>
        <v>0</v>
      </c>
      <c r="CL61" s="300">
        <f>SUMIF(Conversion!$FG$14:$FG$114,$AD61,Conversion!CL$14:CL$114)</f>
        <v>0</v>
      </c>
      <c r="CM61" s="300">
        <f>SUMIF(Conversion!$FG$14:$FG$114,$AD61,Conversion!CM$14:CM$114)</f>
        <v>0</v>
      </c>
      <c r="CN61" s="300">
        <f>SUMIF(Conversion!$FG$14:$FG$114,$AD61,Conversion!CN$14:CN$114)</f>
        <v>0</v>
      </c>
      <c r="CO61" s="300">
        <f>SUMIF(Conversion!$FG$14:$FG$114,$AD61,Conversion!CO$14:CO$114)</f>
        <v>0</v>
      </c>
      <c r="CP61" s="300">
        <f>SUMIF(Conversion!$FG$14:$FG$114,$AD61,Conversion!CP$14:CP$114)</f>
        <v>0</v>
      </c>
      <c r="CQ61" s="300">
        <f>SUMIF(Conversion!$FG$14:$FG$114,$AD61,Conversion!CQ$14:CQ$114)</f>
        <v>0</v>
      </c>
      <c r="CR61" s="300">
        <f>SUMIF(Conversion!$FG$14:$FG$114,$AD61,Conversion!CR$14:CR$114)</f>
        <v>0</v>
      </c>
      <c r="CS61" s="300">
        <f>SUMIF(Conversion!$FG$14:$FG$114,$AD61,Conversion!CS$14:CS$114)</f>
        <v>0</v>
      </c>
      <c r="CT61" s="300">
        <f>SUMIF(Conversion!$FG$14:$FG$114,$AD61,Conversion!CT$14:CT$114)</f>
        <v>0</v>
      </c>
      <c r="CU61" s="300">
        <f>SUMIF(Conversion!$FG$14:$FG$114,$AD61,Conversion!CU$14:CU$114)</f>
        <v>0</v>
      </c>
      <c r="CV61" s="300">
        <f>SUMIF(Conversion!$FG$14:$FG$114,$AD61,Conversion!CV$14:CV$114)</f>
        <v>0</v>
      </c>
      <c r="CW61" s="300">
        <f>SUMIF(Conversion!$FG$14:$FG$114,$AD61,Conversion!CW$14:CW$114)</f>
        <v>0</v>
      </c>
      <c r="CX61" s="300">
        <f>SUMIF(Conversion!$FG$14:$FG$114,$AD61,Conversion!CX$14:CX$114)</f>
        <v>0</v>
      </c>
      <c r="CY61" s="300">
        <f>SUMIF(Conversion!$FG$14:$FG$114,$AD61,Conversion!CY$14:CY$114)</f>
        <v>0</v>
      </c>
      <c r="CZ61" s="300">
        <f>SUMIF(Conversion!$FG$14:$FG$114,$AD61,Conversion!CZ$14:CZ$114)</f>
        <v>0</v>
      </c>
      <c r="DA61" s="300">
        <f>SUMIF(Conversion!$FG$14:$FG$114,$AD61,Conversion!DA$14:DA$114)</f>
        <v>0</v>
      </c>
      <c r="DB61" s="300">
        <f>SUMIF(Conversion!$FG$14:$FG$114,$AD61,Conversion!DB$14:DB$114)</f>
        <v>0</v>
      </c>
      <c r="DC61" s="300">
        <f>SUMIF(Conversion!$FG$14:$FG$114,$AD61,Conversion!DC$14:DC$114)</f>
        <v>0</v>
      </c>
      <c r="DD61" s="300">
        <f>SUMIF(Conversion!$FG$14:$FG$114,$AD61,Conversion!DD$14:DD$114)</f>
        <v>0</v>
      </c>
      <c r="DE61" s="300">
        <f>SUMIF(Conversion!$FG$14:$FG$114,$AD61,Conversion!DE$14:DE$114)</f>
        <v>0</v>
      </c>
      <c r="DF61" s="300">
        <f>SUMIF(Conversion!$FG$14:$FG$114,$AD61,Conversion!DF$14:DF$114)</f>
        <v>0</v>
      </c>
      <c r="DG61" s="300">
        <f>SUMIF(Conversion!$FG$14:$FG$114,$AD61,Conversion!DG$14:DG$114)</f>
        <v>0</v>
      </c>
      <c r="DH61" s="300">
        <f>SUMIF(Conversion!$FG$14:$FG$114,$AD61,Conversion!DH$14:DH$114)</f>
        <v>0</v>
      </c>
      <c r="DI61" s="300">
        <f>SUMIF(Conversion!$FG$14:$FG$114,$AD61,Conversion!DI$14:DI$114)</f>
        <v>0</v>
      </c>
      <c r="DJ61" s="300">
        <f>SUMIF(Conversion!$FG$14:$FG$114,$AD61,Conversion!DJ$14:DJ$114)</f>
        <v>0</v>
      </c>
      <c r="DK61" s="300">
        <f>SUMIF(Conversion!$FG$14:$FG$114,$AD61,Conversion!DK$14:DK$114)</f>
        <v>0</v>
      </c>
      <c r="DL61" s="300">
        <f>SUMIF(Conversion!$FG$14:$FG$114,$AD61,Conversion!DL$14:DL$114)</f>
        <v>0</v>
      </c>
      <c r="DM61" s="300">
        <f>SUMIF(Conversion!$FG$14:$FG$114,$AD61,Conversion!DM$14:DM$114)</f>
        <v>0</v>
      </c>
      <c r="DN61" s="300">
        <f>SUMIF(Conversion!$FG$14:$FG$114,$AD61,Conversion!DN$14:DN$114)</f>
        <v>0</v>
      </c>
      <c r="DO61" s="300">
        <f>SUMIF(Conversion!$FG$14:$FG$114,$AD61,Conversion!DO$14:DO$114)</f>
        <v>0</v>
      </c>
      <c r="DP61" s="300">
        <f>SUMIF(Conversion!$FG$14:$FG$114,$AD61,Conversion!DP$14:DP$114)</f>
        <v>0</v>
      </c>
      <c r="DQ61" s="300">
        <f>SUMIF(Conversion!$FG$14:$FG$114,$AD61,Conversion!DQ$14:DQ$114)</f>
        <v>0</v>
      </c>
      <c r="DR61" s="300">
        <f>SUMIF(Conversion!$FG$14:$FG$114,$AD61,Conversion!DR$14:DR$114)</f>
        <v>0</v>
      </c>
      <c r="DS61" s="300">
        <f>SUMIF(Conversion!$FG$14:$FG$114,$AD61,Conversion!DS$14:DS$114)</f>
        <v>0</v>
      </c>
      <c r="DT61" s="300">
        <f>SUMIF(Conversion!$FG$14:$FG$114,$AD61,Conversion!DT$14:DT$114)</f>
        <v>0</v>
      </c>
      <c r="DU61" s="300">
        <f>SUMIF(Conversion!$FG$14:$FG$114,$AD61,Conversion!DU$14:DU$114)</f>
        <v>0</v>
      </c>
      <c r="DV61" s="300">
        <f>SUMIF(Conversion!$FG$14:$FG$114,$AD61,Conversion!DV$14:DV$114)</f>
        <v>0</v>
      </c>
      <c r="DW61" s="300">
        <f>SUMIF(Conversion!$FG$14:$FG$114,$AD61,Conversion!DW$14:DW$114)</f>
        <v>0</v>
      </c>
      <c r="DX61" s="300">
        <f>SUMIF(Conversion!$FG$14:$FG$114,$AD61,Conversion!DX$14:DX$114)</f>
        <v>0</v>
      </c>
      <c r="DY61" s="300">
        <f>SUMIF(Conversion!$FG$14:$FG$114,$AD61,Conversion!DY$14:DY$114)</f>
        <v>0</v>
      </c>
      <c r="DZ61" s="300">
        <f>SUMIF(Conversion!$FG$14:$FG$114,$AD61,Conversion!DZ$14:DZ$114)</f>
        <v>0</v>
      </c>
      <c r="EA61" s="300">
        <f>SUMIF(Conversion!$FG$14:$FG$114,$AD61,Conversion!EA$14:EA$114)</f>
        <v>0</v>
      </c>
      <c r="EB61" s="300">
        <f>SUMIF(Conversion!$FG$14:$FG$114,$AD61,Conversion!EB$14:EB$114)</f>
        <v>0</v>
      </c>
      <c r="EC61" s="300">
        <f>SUMIF(Conversion!$FG$14:$FG$114,$AD61,Conversion!EC$14:EC$114)</f>
        <v>0</v>
      </c>
      <c r="ED61" s="300">
        <f>SUMIF(Conversion!$FG$14:$FG$114,$AD61,Conversion!ED$14:ED$114)</f>
        <v>0</v>
      </c>
      <c r="EE61" s="300">
        <f>SUMIF(Conversion!$FG$14:$FG$114,$AD61,Conversion!EE$14:EE$114)</f>
        <v>0</v>
      </c>
      <c r="EF61" s="300">
        <f>SUMIF(Conversion!$FG$14:$FG$114,$AD61,Conversion!EF$14:EF$114)</f>
        <v>0</v>
      </c>
      <c r="EG61" s="300">
        <f>SUMIF(Conversion!$FG$14:$FG$114,$AD61,Conversion!EG$14:EG$114)</f>
        <v>0</v>
      </c>
      <c r="EH61" s="300">
        <f>SUMIF(Conversion!$FG$14:$FG$114,$AD61,Conversion!EH$14:EH$114)</f>
        <v>0</v>
      </c>
      <c r="EI61" s="300">
        <f>SUMIF(Conversion!$FG$14:$FG$114,$AD61,Conversion!EI$14:EI$114)</f>
        <v>0</v>
      </c>
      <c r="EJ61" s="300">
        <f>SUMIF(Conversion!$FG$14:$FG$114,$AD61,Conversion!EJ$14:EJ$114)</f>
        <v>0</v>
      </c>
      <c r="EK61" s="300">
        <f>SUMIF(Conversion!$FG$14:$FG$114,$AD61,Conversion!EK$14:EK$114)</f>
        <v>0</v>
      </c>
      <c r="EL61" s="300">
        <f>SUMIF(Conversion!$FG$14:$FG$114,$AD61,Conversion!EL$14:EL$114)</f>
        <v>0</v>
      </c>
      <c r="EM61" s="300">
        <f>SUMIF(Conversion!$FG$14:$FG$114,$AD61,Conversion!EM$14:EM$114)</f>
        <v>0</v>
      </c>
      <c r="EN61" s="300">
        <f>SUMIF(Conversion!$FG$14:$FG$114,$AD61,Conversion!EN$14:EN$114)</f>
        <v>0</v>
      </c>
      <c r="EO61" s="300">
        <f>SUMIF(Conversion!$FG$14:$FG$114,$AD61,Conversion!EO$14:EO$114)</f>
        <v>0</v>
      </c>
      <c r="EP61" s="300">
        <f>SUMIF(Conversion!$FG$14:$FG$114,$AD61,Conversion!EP$14:EP$114)</f>
        <v>0</v>
      </c>
      <c r="EQ61" s="300">
        <f>SUMIF(Conversion!$FG$14:$FG$114,$AD61,Conversion!EQ$14:EQ$114)</f>
        <v>0</v>
      </c>
      <c r="ER61" s="300">
        <f>SUMIF(Conversion!$FG$14:$FG$114,$AD61,Conversion!ER$14:ER$114)</f>
        <v>0</v>
      </c>
      <c r="ES61" s="300">
        <f>SUMIF(Conversion!$FG$14:$FG$114,$AD61,Conversion!ES$14:ES$114)</f>
        <v>0</v>
      </c>
      <c r="ET61" s="300">
        <f>SUMIF(Conversion!$FG$14:$FG$114,$AD61,Conversion!ET$14:ET$114)</f>
        <v>0</v>
      </c>
      <c r="EU61" s="300">
        <f>SUMIF(Conversion!$FG$14:$FG$114,$AD61,Conversion!EU$14:EU$114)</f>
        <v>0</v>
      </c>
      <c r="EV61" s="300">
        <f>SUMIF(Conversion!$FG$14:$FG$114,$AD61,Conversion!EV$14:EV$114)</f>
        <v>0</v>
      </c>
      <c r="EW61" s="300">
        <f>SUMIF(Conversion!$FG$14:$FG$114,$AD61,Conversion!EW$14:EW$114)</f>
        <v>0</v>
      </c>
      <c r="EX61" s="300">
        <f>SUMIF(Conversion!$FG$14:$FG$114,$AD61,Conversion!EX$14:EX$114)</f>
        <v>0</v>
      </c>
      <c r="EY61" s="261"/>
      <c r="EZ61" s="87"/>
      <c r="FB61" s="261"/>
    </row>
    <row r="62" spans="1:158" ht="12.75" hidden="1" customHeight="1" outlineLevel="2">
      <c r="A62" s="303">
        <v>14</v>
      </c>
      <c r="B62" s="303"/>
      <c r="C62" s="892" t="str">
        <f>Constants!B29</f>
        <v>Fixed Assets - UEL 7</v>
      </c>
      <c r="E62" s="323"/>
      <c r="F62" s="324"/>
      <c r="G62" s="324"/>
      <c r="H62" s="324"/>
      <c r="I62" s="324"/>
      <c r="J62" s="324"/>
      <c r="K62" s="324"/>
      <c r="L62" s="324"/>
      <c r="M62" s="324"/>
      <c r="N62" s="324"/>
      <c r="O62" s="324"/>
      <c r="P62" s="324"/>
      <c r="Q62" s="324"/>
      <c r="R62" s="324"/>
      <c r="S62" s="324"/>
      <c r="T62" s="324"/>
      <c r="U62" s="324"/>
      <c r="V62" s="325"/>
      <c r="W62" s="324"/>
      <c r="X62" s="324"/>
      <c r="Y62" s="324"/>
      <c r="Z62" s="324"/>
      <c r="AA62" s="324"/>
      <c r="AB62" s="323"/>
      <c r="AC62" s="326"/>
      <c r="AD62" s="683" t="str">
        <f>Constants!E29</f>
        <v>ASS-13</v>
      </c>
      <c r="AE62" s="304">
        <f t="shared" ca="1" si="25"/>
        <v>1680145.394912</v>
      </c>
      <c r="AF62" s="299">
        <f>SUMIF(Conversion!$FG$14:$FG$114,$AD62,Conversion!AF$14:AF$114)</f>
        <v>108267.73200000002</v>
      </c>
      <c r="AG62" s="300">
        <f ca="1">SUMIF(Conversion!$FG$14:$FG$114,$AD62,Conversion!AG$14:AG$114)</f>
        <v>0</v>
      </c>
      <c r="AH62" s="300">
        <f ca="1">SUMIF(Conversion!$FG$14:$FG$114,$AD62,Conversion!AH$14:AH$114)</f>
        <v>699000</v>
      </c>
      <c r="AI62" s="300">
        <f ca="1">SUMIF(Conversion!$FG$14:$FG$114,$AD62,Conversion!AI$14:AI$114)</f>
        <v>0</v>
      </c>
      <c r="AJ62" s="300">
        <f ca="1">SUMIF(Conversion!$FG$14:$FG$114,$AD62,Conversion!AJ$14:AJ$114)</f>
        <v>0</v>
      </c>
      <c r="AK62" s="300">
        <f ca="1">SUMIF(Conversion!$FG$14:$FG$114,$AD62,Conversion!AK$14:AK$114)</f>
        <v>0</v>
      </c>
      <c r="AL62" s="300">
        <f ca="1">SUMIF(Conversion!$FG$14:$FG$114,$AD62,Conversion!AL$14:AL$114)</f>
        <v>0</v>
      </c>
      <c r="AM62" s="300">
        <f ca="1">SUMIF(Conversion!$FG$14:$FG$114,$AD62,Conversion!AM$14:AM$114)</f>
        <v>0</v>
      </c>
      <c r="AN62" s="300">
        <f ca="1">SUMIF(Conversion!$FG$14:$FG$114,$AD62,Conversion!AN$14:AN$114)</f>
        <v>0</v>
      </c>
      <c r="AO62" s="300">
        <f ca="1">SUMIF(Conversion!$FG$14:$FG$114,$AD62,Conversion!AO$14:AO$114)</f>
        <v>0</v>
      </c>
      <c r="AP62" s="300">
        <f ca="1">SUMIF(Conversion!$FG$14:$FG$114,$AD62,Conversion!AP$14:AP$114)</f>
        <v>0</v>
      </c>
      <c r="AQ62" s="300">
        <f ca="1">SUMIF(Conversion!$FG$14:$FG$114,$AD62,Conversion!AQ$14:AQ$114)</f>
        <v>0</v>
      </c>
      <c r="AR62" s="300">
        <f ca="1">SUMIF(Conversion!$FG$14:$FG$114,$AD62,Conversion!AR$14:AR$114)</f>
        <v>0</v>
      </c>
      <c r="AS62" s="300">
        <f ca="1">SUMIF(Conversion!$FG$14:$FG$114,$AD62,Conversion!AS$14:AS$114)</f>
        <v>0</v>
      </c>
      <c r="AT62" s="300">
        <f ca="1">SUMIF(Conversion!$FG$14:$FG$114,$AD62,Conversion!AT$14:AT$114)</f>
        <v>93200</v>
      </c>
      <c r="AU62" s="300">
        <f ca="1">SUMIF(Conversion!$FG$14:$FG$114,$AD62,Conversion!AU$14:AU$114)</f>
        <v>0</v>
      </c>
      <c r="AV62" s="300">
        <f ca="1">SUMIF(Conversion!$FG$14:$FG$114,$AD62,Conversion!AV$14:AV$114)</f>
        <v>0</v>
      </c>
      <c r="AW62" s="300">
        <f ca="1">SUMIF(Conversion!$FG$14:$FG$114,$AD62,Conversion!AW$14:AW$114)</f>
        <v>0</v>
      </c>
      <c r="AX62" s="300">
        <f ca="1">SUMIF(Conversion!$FG$14:$FG$114,$AD62,Conversion!AX$14:AX$114)</f>
        <v>0</v>
      </c>
      <c r="AY62" s="300">
        <f ca="1">SUMIF(Conversion!$FG$14:$FG$114,$AD62,Conversion!AY$14:AY$114)</f>
        <v>0</v>
      </c>
      <c r="AZ62" s="300">
        <f ca="1">SUMIF(Conversion!$FG$14:$FG$114,$AD62,Conversion!AZ$14:AZ$114)</f>
        <v>0</v>
      </c>
      <c r="BA62" s="300">
        <f ca="1">SUMIF(Conversion!$FG$14:$FG$114,$AD62,Conversion!BA$14:BA$114)</f>
        <v>0</v>
      </c>
      <c r="BB62" s="300">
        <f ca="1">SUMIF(Conversion!$FG$14:$FG$114,$AD62,Conversion!BB$14:BB$114)</f>
        <v>0</v>
      </c>
      <c r="BC62" s="300">
        <f ca="1">SUMIF(Conversion!$FG$14:$FG$114,$AD62,Conversion!BC$14:BC$114)</f>
        <v>0</v>
      </c>
      <c r="BD62" s="300">
        <f ca="1">SUMIF(Conversion!$FG$14:$FG$114,$AD62,Conversion!BD$14:BD$114)</f>
        <v>0</v>
      </c>
      <c r="BE62" s="300">
        <f ca="1">SUMIF(Conversion!$FG$14:$FG$114,$AD62,Conversion!BE$14:BE$114)</f>
        <v>0</v>
      </c>
      <c r="BF62" s="300">
        <f ca="1">SUMIF(Conversion!$FG$14:$FG$114,$AD62,Conversion!BF$14:BF$114)</f>
        <v>95064</v>
      </c>
      <c r="BG62" s="300">
        <f ca="1">SUMIF(Conversion!$FG$14:$FG$114,$AD62,Conversion!BG$14:BG$114)</f>
        <v>0</v>
      </c>
      <c r="BH62" s="300">
        <f ca="1">SUMIF(Conversion!$FG$14:$FG$114,$AD62,Conversion!BH$14:BH$114)</f>
        <v>0</v>
      </c>
      <c r="BI62" s="300">
        <f ca="1">SUMIF(Conversion!$FG$14:$FG$114,$AD62,Conversion!BI$14:BI$114)</f>
        <v>0</v>
      </c>
      <c r="BJ62" s="300">
        <f ca="1">SUMIF(Conversion!$FG$14:$FG$114,$AD62,Conversion!BJ$14:BJ$114)</f>
        <v>0</v>
      </c>
      <c r="BK62" s="300">
        <f ca="1">SUMIF(Conversion!$FG$14:$FG$114,$AD62,Conversion!BK$14:BK$114)</f>
        <v>0</v>
      </c>
      <c r="BL62" s="300">
        <f ca="1">SUMIF(Conversion!$FG$14:$FG$114,$AD62,Conversion!BL$14:BL$114)</f>
        <v>0</v>
      </c>
      <c r="BM62" s="300">
        <f ca="1">SUMIF(Conversion!$FG$14:$FG$114,$AD62,Conversion!BM$14:BM$114)</f>
        <v>0</v>
      </c>
      <c r="BN62" s="300">
        <f ca="1">SUMIF(Conversion!$FG$14:$FG$114,$AD62,Conversion!BN$14:BN$114)</f>
        <v>0</v>
      </c>
      <c r="BO62" s="300">
        <f ca="1">SUMIF(Conversion!$FG$14:$FG$114,$AD62,Conversion!BO$14:BO$114)</f>
        <v>0</v>
      </c>
      <c r="BP62" s="300">
        <f ca="1">SUMIF(Conversion!$FG$14:$FG$114,$AD62,Conversion!BP$14:BP$114)</f>
        <v>0</v>
      </c>
      <c r="BQ62" s="300">
        <f ca="1">SUMIF(Conversion!$FG$14:$FG$114,$AD62,Conversion!BQ$14:BQ$114)</f>
        <v>0</v>
      </c>
      <c r="BR62" s="300">
        <f ca="1">SUMIF(Conversion!$FG$14:$FG$114,$AD62,Conversion!BR$14:BR$114)</f>
        <v>484826.4</v>
      </c>
      <c r="BS62" s="300">
        <f ca="1">SUMIF(Conversion!$FG$14:$FG$114,$AD62,Conversion!BS$14:BS$114)</f>
        <v>0</v>
      </c>
      <c r="BT62" s="300">
        <f ca="1">SUMIF(Conversion!$FG$14:$FG$114,$AD62,Conversion!BT$14:BT$114)</f>
        <v>0</v>
      </c>
      <c r="BU62" s="300">
        <f ca="1">SUMIF(Conversion!$FG$14:$FG$114,$AD62,Conversion!BU$14:BU$114)</f>
        <v>0</v>
      </c>
      <c r="BV62" s="300">
        <f ca="1">SUMIF(Conversion!$FG$14:$FG$114,$AD62,Conversion!BV$14:BV$114)</f>
        <v>0</v>
      </c>
      <c r="BW62" s="300">
        <f ca="1">SUMIF(Conversion!$FG$14:$FG$114,$AD62,Conversion!BW$14:BW$114)</f>
        <v>0</v>
      </c>
      <c r="BX62" s="300">
        <f ca="1">SUMIF(Conversion!$FG$14:$FG$114,$AD62,Conversion!BX$14:BX$114)</f>
        <v>0</v>
      </c>
      <c r="BY62" s="300">
        <f ca="1">SUMIF(Conversion!$FG$14:$FG$114,$AD62,Conversion!BY$14:BY$114)</f>
        <v>0</v>
      </c>
      <c r="BZ62" s="300">
        <f ca="1">SUMIF(Conversion!$FG$14:$FG$114,$AD62,Conversion!BZ$14:BZ$114)</f>
        <v>0</v>
      </c>
      <c r="CA62" s="300">
        <f ca="1">SUMIF(Conversion!$FG$14:$FG$114,$AD62,Conversion!CA$14:CA$114)</f>
        <v>0</v>
      </c>
      <c r="CB62" s="300">
        <f ca="1">SUMIF(Conversion!$FG$14:$FG$114,$AD62,Conversion!CB$14:CB$114)</f>
        <v>0</v>
      </c>
      <c r="CC62" s="300">
        <f ca="1">SUMIF(Conversion!$FG$14:$FG$114,$AD62,Conversion!CC$14:CC$114)</f>
        <v>0</v>
      </c>
      <c r="CD62" s="300">
        <f ca="1">SUMIF(Conversion!$FG$14:$FG$114,$AD62,Conversion!CD$14:CD$114)</f>
        <v>98904.585599999991</v>
      </c>
      <c r="CE62" s="300">
        <f ca="1">SUMIF(Conversion!$FG$14:$FG$114,$AD62,Conversion!CE$14:CE$114)</f>
        <v>0</v>
      </c>
      <c r="CF62" s="300">
        <f ca="1">SUMIF(Conversion!$FG$14:$FG$114,$AD62,Conversion!CF$14:CF$114)</f>
        <v>0</v>
      </c>
      <c r="CG62" s="300">
        <f ca="1">SUMIF(Conversion!$FG$14:$FG$114,$AD62,Conversion!CG$14:CG$114)</f>
        <v>0</v>
      </c>
      <c r="CH62" s="300">
        <f ca="1">SUMIF(Conversion!$FG$14:$FG$114,$AD62,Conversion!CH$14:CH$114)</f>
        <v>0</v>
      </c>
      <c r="CI62" s="300">
        <f ca="1">SUMIF(Conversion!$FG$14:$FG$114,$AD62,Conversion!CI$14:CI$114)</f>
        <v>0</v>
      </c>
      <c r="CJ62" s="300">
        <f ca="1">SUMIF(Conversion!$FG$14:$FG$114,$AD62,Conversion!CJ$14:CJ$114)</f>
        <v>0</v>
      </c>
      <c r="CK62" s="300">
        <f ca="1">SUMIF(Conversion!$FG$14:$FG$114,$AD62,Conversion!CK$14:CK$114)</f>
        <v>0</v>
      </c>
      <c r="CL62" s="300">
        <f ca="1">SUMIF(Conversion!$FG$14:$FG$114,$AD62,Conversion!CL$14:CL$114)</f>
        <v>0</v>
      </c>
      <c r="CM62" s="300">
        <f ca="1">SUMIF(Conversion!$FG$14:$FG$114,$AD62,Conversion!CM$14:CM$114)</f>
        <v>0</v>
      </c>
      <c r="CN62" s="300">
        <f ca="1">SUMIF(Conversion!$FG$14:$FG$114,$AD62,Conversion!CN$14:CN$114)</f>
        <v>0</v>
      </c>
      <c r="CO62" s="300">
        <f ca="1">SUMIF(Conversion!$FG$14:$FG$114,$AD62,Conversion!CO$14:CO$114)</f>
        <v>0</v>
      </c>
      <c r="CP62" s="300">
        <f ca="1">SUMIF(Conversion!$FG$14:$FG$114,$AD62,Conversion!CP$14:CP$114)</f>
        <v>100882.677312</v>
      </c>
      <c r="CQ62" s="300">
        <f ca="1">SUMIF(Conversion!$FG$14:$FG$114,$AD62,Conversion!CQ$14:CQ$114)</f>
        <v>0</v>
      </c>
      <c r="CR62" s="300">
        <f ca="1">SUMIF(Conversion!$FG$14:$FG$114,$AD62,Conversion!CR$14:CR$114)</f>
        <v>0</v>
      </c>
      <c r="CS62" s="300">
        <f ca="1">SUMIF(Conversion!$FG$14:$FG$114,$AD62,Conversion!CS$14:CS$114)</f>
        <v>0</v>
      </c>
      <c r="CT62" s="300">
        <f ca="1">SUMIF(Conversion!$FG$14:$FG$114,$AD62,Conversion!CT$14:CT$114)</f>
        <v>0</v>
      </c>
      <c r="CU62" s="300">
        <f ca="1">SUMIF(Conversion!$FG$14:$FG$114,$AD62,Conversion!CU$14:CU$114)</f>
        <v>0</v>
      </c>
      <c r="CV62" s="300">
        <f ca="1">SUMIF(Conversion!$FG$14:$FG$114,$AD62,Conversion!CV$14:CV$114)</f>
        <v>0</v>
      </c>
      <c r="CW62" s="300">
        <f ca="1">SUMIF(Conversion!$FG$14:$FG$114,$AD62,Conversion!CW$14:CW$114)</f>
        <v>0</v>
      </c>
      <c r="CX62" s="300">
        <f ca="1">SUMIF(Conversion!$FG$14:$FG$114,$AD62,Conversion!CX$14:CX$114)</f>
        <v>0</v>
      </c>
      <c r="CY62" s="300">
        <f ca="1">SUMIF(Conversion!$FG$14:$FG$114,$AD62,Conversion!CY$14:CY$114)</f>
        <v>0</v>
      </c>
      <c r="CZ62" s="300">
        <f ca="1">SUMIF(Conversion!$FG$14:$FG$114,$AD62,Conversion!CZ$14:CZ$114)</f>
        <v>0</v>
      </c>
      <c r="DA62" s="300">
        <f ca="1">SUMIF(Conversion!$FG$14:$FG$114,$AD62,Conversion!DA$14:DA$114)</f>
        <v>0</v>
      </c>
      <c r="DB62" s="300">
        <f ca="1">SUMIF(Conversion!$FG$14:$FG$114,$AD62,Conversion!DB$14:DB$114)</f>
        <v>0</v>
      </c>
      <c r="DC62" s="300">
        <f ca="1">SUMIF(Conversion!$FG$14:$FG$114,$AD62,Conversion!DC$14:DC$114)</f>
        <v>0</v>
      </c>
      <c r="DD62" s="300">
        <f ca="1">SUMIF(Conversion!$FG$14:$FG$114,$AD62,Conversion!DD$14:DD$114)</f>
        <v>0</v>
      </c>
      <c r="DE62" s="300">
        <f ca="1">SUMIF(Conversion!$FG$14:$FG$114,$AD62,Conversion!DE$14:DE$114)</f>
        <v>0</v>
      </c>
      <c r="DF62" s="300">
        <f ca="1">SUMIF(Conversion!$FG$14:$FG$114,$AD62,Conversion!DF$14:DF$114)</f>
        <v>0</v>
      </c>
      <c r="DG62" s="300">
        <f ca="1">SUMIF(Conversion!$FG$14:$FG$114,$AD62,Conversion!DG$14:DG$114)</f>
        <v>0</v>
      </c>
      <c r="DH62" s="300">
        <f ca="1">SUMIF(Conversion!$FG$14:$FG$114,$AD62,Conversion!DH$14:DH$114)</f>
        <v>0</v>
      </c>
      <c r="DI62" s="300">
        <f ca="1">SUMIF(Conversion!$FG$14:$FG$114,$AD62,Conversion!DI$14:DI$114)</f>
        <v>0</v>
      </c>
      <c r="DJ62" s="300">
        <f ca="1">SUMIF(Conversion!$FG$14:$FG$114,$AD62,Conversion!DJ$14:DJ$114)</f>
        <v>0</v>
      </c>
      <c r="DK62" s="300">
        <f ca="1">SUMIF(Conversion!$FG$14:$FG$114,$AD62,Conversion!DK$14:DK$114)</f>
        <v>0</v>
      </c>
      <c r="DL62" s="300">
        <f ca="1">SUMIF(Conversion!$FG$14:$FG$114,$AD62,Conversion!DL$14:DL$114)</f>
        <v>0</v>
      </c>
      <c r="DM62" s="300">
        <f ca="1">SUMIF(Conversion!$FG$14:$FG$114,$AD62,Conversion!DM$14:DM$114)</f>
        <v>0</v>
      </c>
      <c r="DN62" s="300">
        <f ca="1">SUMIF(Conversion!$FG$14:$FG$114,$AD62,Conversion!DN$14:DN$114)</f>
        <v>0</v>
      </c>
      <c r="DO62" s="300">
        <f ca="1">SUMIF(Conversion!$FG$14:$FG$114,$AD62,Conversion!DO$14:DO$114)</f>
        <v>0</v>
      </c>
      <c r="DP62" s="300">
        <f ca="1">SUMIF(Conversion!$FG$14:$FG$114,$AD62,Conversion!DP$14:DP$114)</f>
        <v>0</v>
      </c>
      <c r="DQ62" s="300">
        <f ca="1">SUMIF(Conversion!$FG$14:$FG$114,$AD62,Conversion!DQ$14:DQ$114)</f>
        <v>0</v>
      </c>
      <c r="DR62" s="300">
        <f ca="1">SUMIF(Conversion!$FG$14:$FG$114,$AD62,Conversion!DR$14:DR$114)</f>
        <v>0</v>
      </c>
      <c r="DS62" s="300">
        <f ca="1">SUMIF(Conversion!$FG$14:$FG$114,$AD62,Conversion!DS$14:DS$114)</f>
        <v>0</v>
      </c>
      <c r="DT62" s="300">
        <f ca="1">SUMIF(Conversion!$FG$14:$FG$114,$AD62,Conversion!DT$14:DT$114)</f>
        <v>0</v>
      </c>
      <c r="DU62" s="300">
        <f ca="1">SUMIF(Conversion!$FG$14:$FG$114,$AD62,Conversion!DU$14:DU$114)</f>
        <v>0</v>
      </c>
      <c r="DV62" s="300">
        <f ca="1">SUMIF(Conversion!$FG$14:$FG$114,$AD62,Conversion!DV$14:DV$114)</f>
        <v>0</v>
      </c>
      <c r="DW62" s="300">
        <f ca="1">SUMIF(Conversion!$FG$14:$FG$114,$AD62,Conversion!DW$14:DW$114)</f>
        <v>0</v>
      </c>
      <c r="DX62" s="300">
        <f ca="1">SUMIF(Conversion!$FG$14:$FG$114,$AD62,Conversion!DX$14:DX$114)</f>
        <v>0</v>
      </c>
      <c r="DY62" s="300">
        <f ca="1">SUMIF(Conversion!$FG$14:$FG$114,$AD62,Conversion!DY$14:DY$114)</f>
        <v>0</v>
      </c>
      <c r="DZ62" s="300">
        <f ca="1">SUMIF(Conversion!$FG$14:$FG$114,$AD62,Conversion!DZ$14:DZ$114)</f>
        <v>0</v>
      </c>
      <c r="EA62" s="300">
        <f ca="1">SUMIF(Conversion!$FG$14:$FG$114,$AD62,Conversion!EA$14:EA$114)</f>
        <v>0</v>
      </c>
      <c r="EB62" s="300">
        <f ca="1">SUMIF(Conversion!$FG$14:$FG$114,$AD62,Conversion!EB$14:EB$114)</f>
        <v>0</v>
      </c>
      <c r="EC62" s="300">
        <f ca="1">SUMIF(Conversion!$FG$14:$FG$114,$AD62,Conversion!EC$14:EC$114)</f>
        <v>0</v>
      </c>
      <c r="ED62" s="300">
        <f ca="1">SUMIF(Conversion!$FG$14:$FG$114,$AD62,Conversion!ED$14:ED$114)</f>
        <v>0</v>
      </c>
      <c r="EE62" s="300">
        <f ca="1">SUMIF(Conversion!$FG$14:$FG$114,$AD62,Conversion!EE$14:EE$114)</f>
        <v>0</v>
      </c>
      <c r="EF62" s="300">
        <f ca="1">SUMIF(Conversion!$FG$14:$FG$114,$AD62,Conversion!EF$14:EF$114)</f>
        <v>0</v>
      </c>
      <c r="EG62" s="300">
        <f ca="1">SUMIF(Conversion!$FG$14:$FG$114,$AD62,Conversion!EG$14:EG$114)</f>
        <v>0</v>
      </c>
      <c r="EH62" s="300">
        <f ca="1">SUMIF(Conversion!$FG$14:$FG$114,$AD62,Conversion!EH$14:EH$114)</f>
        <v>0</v>
      </c>
      <c r="EI62" s="300">
        <f ca="1">SUMIF(Conversion!$FG$14:$FG$114,$AD62,Conversion!EI$14:EI$114)</f>
        <v>0</v>
      </c>
      <c r="EJ62" s="300">
        <f ca="1">SUMIF(Conversion!$FG$14:$FG$114,$AD62,Conversion!EJ$14:EJ$114)</f>
        <v>0</v>
      </c>
      <c r="EK62" s="300">
        <f ca="1">SUMIF(Conversion!$FG$14:$FG$114,$AD62,Conversion!EK$14:EK$114)</f>
        <v>0</v>
      </c>
      <c r="EL62" s="300">
        <f ca="1">SUMIF(Conversion!$FG$14:$FG$114,$AD62,Conversion!EL$14:EL$114)</f>
        <v>0</v>
      </c>
      <c r="EM62" s="300">
        <f ca="1">SUMIF(Conversion!$FG$14:$FG$114,$AD62,Conversion!EM$14:EM$114)</f>
        <v>0</v>
      </c>
      <c r="EN62" s="300">
        <f ca="1">SUMIF(Conversion!$FG$14:$FG$114,$AD62,Conversion!EN$14:EN$114)</f>
        <v>0</v>
      </c>
      <c r="EO62" s="300">
        <f ca="1">SUMIF(Conversion!$FG$14:$FG$114,$AD62,Conversion!EO$14:EO$114)</f>
        <v>0</v>
      </c>
      <c r="EP62" s="300">
        <f ca="1">SUMIF(Conversion!$FG$14:$FG$114,$AD62,Conversion!EP$14:EP$114)</f>
        <v>0</v>
      </c>
      <c r="EQ62" s="300">
        <f ca="1">SUMIF(Conversion!$FG$14:$FG$114,$AD62,Conversion!EQ$14:EQ$114)</f>
        <v>0</v>
      </c>
      <c r="ER62" s="300">
        <f ca="1">SUMIF(Conversion!$FG$14:$FG$114,$AD62,Conversion!ER$14:ER$114)</f>
        <v>0</v>
      </c>
      <c r="ES62" s="300">
        <f ca="1">SUMIF(Conversion!$FG$14:$FG$114,$AD62,Conversion!ES$14:ES$114)</f>
        <v>0</v>
      </c>
      <c r="ET62" s="300">
        <f ca="1">SUMIF(Conversion!$FG$14:$FG$114,$AD62,Conversion!ET$14:ET$114)</f>
        <v>0</v>
      </c>
      <c r="EU62" s="300">
        <f ca="1">SUMIF(Conversion!$FG$14:$FG$114,$AD62,Conversion!EU$14:EU$114)</f>
        <v>0</v>
      </c>
      <c r="EV62" s="300">
        <f ca="1">SUMIF(Conversion!$FG$14:$FG$114,$AD62,Conversion!EV$14:EV$114)</f>
        <v>0</v>
      </c>
      <c r="EW62" s="300">
        <f ca="1">SUMIF(Conversion!$FG$14:$FG$114,$AD62,Conversion!EW$14:EW$114)</f>
        <v>0</v>
      </c>
      <c r="EX62" s="300">
        <f ca="1">SUMIF(Conversion!$FG$14:$FG$114,$AD62,Conversion!EX$14:EX$114)</f>
        <v>0</v>
      </c>
      <c r="EY62" s="261"/>
      <c r="EZ62" s="87"/>
      <c r="FB62" s="261"/>
    </row>
    <row r="63" spans="1:158" ht="12.75" hidden="1" customHeight="1" outlineLevel="2">
      <c r="A63" s="303">
        <v>15</v>
      </c>
      <c r="B63" s="303"/>
      <c r="C63" s="892" t="str">
        <f>Constants!B30</f>
        <v>Fixed Assets - UEL B</v>
      </c>
      <c r="E63" s="323"/>
      <c r="F63" s="324"/>
      <c r="G63" s="324"/>
      <c r="H63" s="324"/>
      <c r="I63" s="324"/>
      <c r="J63" s="324"/>
      <c r="K63" s="324"/>
      <c r="L63" s="324"/>
      <c r="M63" s="324"/>
      <c r="N63" s="324"/>
      <c r="O63" s="324"/>
      <c r="P63" s="324"/>
      <c r="Q63" s="324"/>
      <c r="R63" s="324"/>
      <c r="S63" s="324"/>
      <c r="T63" s="324"/>
      <c r="U63" s="324"/>
      <c r="V63" s="325"/>
      <c r="W63" s="324"/>
      <c r="X63" s="324"/>
      <c r="Y63" s="324"/>
      <c r="Z63" s="324"/>
      <c r="AA63" s="324"/>
      <c r="AB63" s="323"/>
      <c r="AC63" s="326"/>
      <c r="AD63" s="683" t="str">
        <f>Constants!E30</f>
        <v>ASS-14</v>
      </c>
      <c r="AE63" s="304">
        <f t="shared" ca="1" si="25"/>
        <v>1726679.4452319997</v>
      </c>
      <c r="AF63" s="299">
        <f>SUMIF(Conversion!$FG$14:$FG$114,$AD63,Conversion!AF$14:AF$114)</f>
        <v>0</v>
      </c>
      <c r="AG63" s="300">
        <f ca="1">SUMIF(Conversion!$FG$14:$FG$114,$AD63,Conversion!AG$14:AG$114)</f>
        <v>0</v>
      </c>
      <c r="AH63" s="300">
        <f ca="1">SUMIF(Conversion!$FG$14:$FG$114,$AD63,Conversion!AH$14:AH$114)</f>
        <v>718000</v>
      </c>
      <c r="AI63" s="300">
        <f ca="1">SUMIF(Conversion!$FG$14:$FG$114,$AD63,Conversion!AI$14:AI$114)</f>
        <v>0</v>
      </c>
      <c r="AJ63" s="300">
        <f ca="1">SUMIF(Conversion!$FG$14:$FG$114,$AD63,Conversion!AJ$14:AJ$114)</f>
        <v>0</v>
      </c>
      <c r="AK63" s="300">
        <f ca="1">SUMIF(Conversion!$FG$14:$FG$114,$AD63,Conversion!AK$14:AK$114)</f>
        <v>0</v>
      </c>
      <c r="AL63" s="300">
        <f ca="1">SUMIF(Conversion!$FG$14:$FG$114,$AD63,Conversion!AL$14:AL$114)</f>
        <v>0</v>
      </c>
      <c r="AM63" s="300">
        <f ca="1">SUMIF(Conversion!$FG$14:$FG$114,$AD63,Conversion!AM$14:AM$114)</f>
        <v>0</v>
      </c>
      <c r="AN63" s="300">
        <f ca="1">SUMIF(Conversion!$FG$14:$FG$114,$AD63,Conversion!AN$14:AN$114)</f>
        <v>0</v>
      </c>
      <c r="AO63" s="300">
        <f ca="1">SUMIF(Conversion!$FG$14:$FG$114,$AD63,Conversion!AO$14:AO$114)</f>
        <v>0</v>
      </c>
      <c r="AP63" s="300">
        <f ca="1">SUMIF(Conversion!$FG$14:$FG$114,$AD63,Conversion!AP$14:AP$114)</f>
        <v>0</v>
      </c>
      <c r="AQ63" s="300">
        <f ca="1">SUMIF(Conversion!$FG$14:$FG$114,$AD63,Conversion!AQ$14:AQ$114)</f>
        <v>0</v>
      </c>
      <c r="AR63" s="300">
        <f ca="1">SUMIF(Conversion!$FG$14:$FG$114,$AD63,Conversion!AR$14:AR$114)</f>
        <v>0</v>
      </c>
      <c r="AS63" s="300">
        <f ca="1">SUMIF(Conversion!$FG$14:$FG$114,$AD63,Conversion!AS$14:AS$114)</f>
        <v>0</v>
      </c>
      <c r="AT63" s="300">
        <f ca="1">SUMIF(Conversion!$FG$14:$FG$114,$AD63,Conversion!AT$14:AT$114)</f>
        <v>107700</v>
      </c>
      <c r="AU63" s="300">
        <f ca="1">SUMIF(Conversion!$FG$14:$FG$114,$AD63,Conversion!AU$14:AU$114)</f>
        <v>0</v>
      </c>
      <c r="AV63" s="300">
        <f ca="1">SUMIF(Conversion!$FG$14:$FG$114,$AD63,Conversion!AV$14:AV$114)</f>
        <v>0</v>
      </c>
      <c r="AW63" s="300">
        <f ca="1">SUMIF(Conversion!$FG$14:$FG$114,$AD63,Conversion!AW$14:AW$114)</f>
        <v>0</v>
      </c>
      <c r="AX63" s="300">
        <f ca="1">SUMIF(Conversion!$FG$14:$FG$114,$AD63,Conversion!AX$14:AX$114)</f>
        <v>0</v>
      </c>
      <c r="AY63" s="300">
        <f ca="1">SUMIF(Conversion!$FG$14:$FG$114,$AD63,Conversion!AY$14:AY$114)</f>
        <v>0</v>
      </c>
      <c r="AZ63" s="300">
        <f ca="1">SUMIF(Conversion!$FG$14:$FG$114,$AD63,Conversion!AZ$14:AZ$114)</f>
        <v>0</v>
      </c>
      <c r="BA63" s="300">
        <f ca="1">SUMIF(Conversion!$FG$14:$FG$114,$AD63,Conversion!BA$14:BA$114)</f>
        <v>0</v>
      </c>
      <c r="BB63" s="300">
        <f ca="1">SUMIF(Conversion!$FG$14:$FG$114,$AD63,Conversion!BB$14:BB$114)</f>
        <v>0</v>
      </c>
      <c r="BC63" s="300">
        <f ca="1">SUMIF(Conversion!$FG$14:$FG$114,$AD63,Conversion!BC$14:BC$114)</f>
        <v>0</v>
      </c>
      <c r="BD63" s="300">
        <f ca="1">SUMIF(Conversion!$FG$14:$FG$114,$AD63,Conversion!BD$14:BD$114)</f>
        <v>0</v>
      </c>
      <c r="BE63" s="300">
        <f ca="1">SUMIF(Conversion!$FG$14:$FG$114,$AD63,Conversion!BE$14:BE$114)</f>
        <v>0</v>
      </c>
      <c r="BF63" s="300">
        <f ca="1">SUMIF(Conversion!$FG$14:$FG$114,$AD63,Conversion!BF$14:BF$114)</f>
        <v>109854</v>
      </c>
      <c r="BG63" s="300">
        <f ca="1">SUMIF(Conversion!$FG$14:$FG$114,$AD63,Conversion!BG$14:BG$114)</f>
        <v>0</v>
      </c>
      <c r="BH63" s="300">
        <f ca="1">SUMIF(Conversion!$FG$14:$FG$114,$AD63,Conversion!BH$14:BH$114)</f>
        <v>0</v>
      </c>
      <c r="BI63" s="300">
        <f ca="1">SUMIF(Conversion!$FG$14:$FG$114,$AD63,Conversion!BI$14:BI$114)</f>
        <v>0</v>
      </c>
      <c r="BJ63" s="300">
        <f ca="1">SUMIF(Conversion!$FG$14:$FG$114,$AD63,Conversion!BJ$14:BJ$114)</f>
        <v>0</v>
      </c>
      <c r="BK63" s="300">
        <f ca="1">SUMIF(Conversion!$FG$14:$FG$114,$AD63,Conversion!BK$14:BK$114)</f>
        <v>0</v>
      </c>
      <c r="BL63" s="300">
        <f ca="1">SUMIF(Conversion!$FG$14:$FG$114,$AD63,Conversion!BL$14:BL$114)</f>
        <v>0</v>
      </c>
      <c r="BM63" s="300">
        <f ca="1">SUMIF(Conversion!$FG$14:$FG$114,$AD63,Conversion!BM$14:BM$114)</f>
        <v>0</v>
      </c>
      <c r="BN63" s="300">
        <f ca="1">SUMIF(Conversion!$FG$14:$FG$114,$AD63,Conversion!BN$14:BN$114)</f>
        <v>0</v>
      </c>
      <c r="BO63" s="300">
        <f ca="1">SUMIF(Conversion!$FG$14:$FG$114,$AD63,Conversion!BO$14:BO$114)</f>
        <v>0</v>
      </c>
      <c r="BP63" s="300">
        <f ca="1">SUMIF(Conversion!$FG$14:$FG$114,$AD63,Conversion!BP$14:BP$114)</f>
        <v>0</v>
      </c>
      <c r="BQ63" s="300">
        <f ca="1">SUMIF(Conversion!$FG$14:$FG$114,$AD63,Conversion!BQ$14:BQ$114)</f>
        <v>0</v>
      </c>
      <c r="BR63" s="300">
        <f ca="1">SUMIF(Conversion!$FG$14:$FG$114,$AD63,Conversion!BR$14:BR$114)</f>
        <v>560255.4</v>
      </c>
      <c r="BS63" s="300">
        <f ca="1">SUMIF(Conversion!$FG$14:$FG$114,$AD63,Conversion!BS$14:BS$114)</f>
        <v>0</v>
      </c>
      <c r="BT63" s="300">
        <f ca="1">SUMIF(Conversion!$FG$14:$FG$114,$AD63,Conversion!BT$14:BT$114)</f>
        <v>0</v>
      </c>
      <c r="BU63" s="300">
        <f ca="1">SUMIF(Conversion!$FG$14:$FG$114,$AD63,Conversion!BU$14:BU$114)</f>
        <v>0</v>
      </c>
      <c r="BV63" s="300">
        <f ca="1">SUMIF(Conversion!$FG$14:$FG$114,$AD63,Conversion!BV$14:BV$114)</f>
        <v>0</v>
      </c>
      <c r="BW63" s="300">
        <f ca="1">SUMIF(Conversion!$FG$14:$FG$114,$AD63,Conversion!BW$14:BW$114)</f>
        <v>0</v>
      </c>
      <c r="BX63" s="300">
        <f ca="1">SUMIF(Conversion!$FG$14:$FG$114,$AD63,Conversion!BX$14:BX$114)</f>
        <v>0</v>
      </c>
      <c r="BY63" s="300">
        <f ca="1">SUMIF(Conversion!$FG$14:$FG$114,$AD63,Conversion!BY$14:BY$114)</f>
        <v>0</v>
      </c>
      <c r="BZ63" s="300">
        <f ca="1">SUMIF(Conversion!$FG$14:$FG$114,$AD63,Conversion!BZ$14:BZ$114)</f>
        <v>0</v>
      </c>
      <c r="CA63" s="300">
        <f ca="1">SUMIF(Conversion!$FG$14:$FG$114,$AD63,Conversion!CA$14:CA$114)</f>
        <v>0</v>
      </c>
      <c r="CB63" s="300">
        <f ca="1">SUMIF(Conversion!$FG$14:$FG$114,$AD63,Conversion!CB$14:CB$114)</f>
        <v>0</v>
      </c>
      <c r="CC63" s="300">
        <f ca="1">SUMIF(Conversion!$FG$14:$FG$114,$AD63,Conversion!CC$14:CC$114)</f>
        <v>0</v>
      </c>
      <c r="CD63" s="300">
        <f ca="1">SUMIF(Conversion!$FG$14:$FG$114,$AD63,Conversion!CD$14:CD$114)</f>
        <v>114292.10159999999</v>
      </c>
      <c r="CE63" s="300">
        <f ca="1">SUMIF(Conversion!$FG$14:$FG$114,$AD63,Conversion!CE$14:CE$114)</f>
        <v>0</v>
      </c>
      <c r="CF63" s="300">
        <f ca="1">SUMIF(Conversion!$FG$14:$FG$114,$AD63,Conversion!CF$14:CF$114)</f>
        <v>0</v>
      </c>
      <c r="CG63" s="300">
        <f ca="1">SUMIF(Conversion!$FG$14:$FG$114,$AD63,Conversion!CG$14:CG$114)</f>
        <v>0</v>
      </c>
      <c r="CH63" s="300">
        <f ca="1">SUMIF(Conversion!$FG$14:$FG$114,$AD63,Conversion!CH$14:CH$114)</f>
        <v>0</v>
      </c>
      <c r="CI63" s="300">
        <f ca="1">SUMIF(Conversion!$FG$14:$FG$114,$AD63,Conversion!CI$14:CI$114)</f>
        <v>0</v>
      </c>
      <c r="CJ63" s="300">
        <f ca="1">SUMIF(Conversion!$FG$14:$FG$114,$AD63,Conversion!CJ$14:CJ$114)</f>
        <v>0</v>
      </c>
      <c r="CK63" s="300">
        <f ca="1">SUMIF(Conversion!$FG$14:$FG$114,$AD63,Conversion!CK$14:CK$114)</f>
        <v>0</v>
      </c>
      <c r="CL63" s="300">
        <f ca="1">SUMIF(Conversion!$FG$14:$FG$114,$AD63,Conversion!CL$14:CL$114)</f>
        <v>0</v>
      </c>
      <c r="CM63" s="300">
        <f ca="1">SUMIF(Conversion!$FG$14:$FG$114,$AD63,Conversion!CM$14:CM$114)</f>
        <v>0</v>
      </c>
      <c r="CN63" s="300">
        <f ca="1">SUMIF(Conversion!$FG$14:$FG$114,$AD63,Conversion!CN$14:CN$114)</f>
        <v>0</v>
      </c>
      <c r="CO63" s="300">
        <f ca="1">SUMIF(Conversion!$FG$14:$FG$114,$AD63,Conversion!CO$14:CO$114)</f>
        <v>0</v>
      </c>
      <c r="CP63" s="300">
        <f ca="1">SUMIF(Conversion!$FG$14:$FG$114,$AD63,Conversion!CP$14:CP$114)</f>
        <v>116577.94363199999</v>
      </c>
      <c r="CQ63" s="300">
        <f ca="1">SUMIF(Conversion!$FG$14:$FG$114,$AD63,Conversion!CQ$14:CQ$114)</f>
        <v>0</v>
      </c>
      <c r="CR63" s="300">
        <f ca="1">SUMIF(Conversion!$FG$14:$FG$114,$AD63,Conversion!CR$14:CR$114)</f>
        <v>0</v>
      </c>
      <c r="CS63" s="300">
        <f ca="1">SUMIF(Conversion!$FG$14:$FG$114,$AD63,Conversion!CS$14:CS$114)</f>
        <v>0</v>
      </c>
      <c r="CT63" s="300">
        <f ca="1">SUMIF(Conversion!$FG$14:$FG$114,$AD63,Conversion!CT$14:CT$114)</f>
        <v>0</v>
      </c>
      <c r="CU63" s="300">
        <f ca="1">SUMIF(Conversion!$FG$14:$FG$114,$AD63,Conversion!CU$14:CU$114)</f>
        <v>0</v>
      </c>
      <c r="CV63" s="300">
        <f ca="1">SUMIF(Conversion!$FG$14:$FG$114,$AD63,Conversion!CV$14:CV$114)</f>
        <v>0</v>
      </c>
      <c r="CW63" s="300">
        <f ca="1">SUMIF(Conversion!$FG$14:$FG$114,$AD63,Conversion!CW$14:CW$114)</f>
        <v>0</v>
      </c>
      <c r="CX63" s="300">
        <f ca="1">SUMIF(Conversion!$FG$14:$FG$114,$AD63,Conversion!CX$14:CX$114)</f>
        <v>0</v>
      </c>
      <c r="CY63" s="300">
        <f ca="1">SUMIF(Conversion!$FG$14:$FG$114,$AD63,Conversion!CY$14:CY$114)</f>
        <v>0</v>
      </c>
      <c r="CZ63" s="300">
        <f ca="1">SUMIF(Conversion!$FG$14:$FG$114,$AD63,Conversion!CZ$14:CZ$114)</f>
        <v>0</v>
      </c>
      <c r="DA63" s="300">
        <f ca="1">SUMIF(Conversion!$FG$14:$FG$114,$AD63,Conversion!DA$14:DA$114)</f>
        <v>0</v>
      </c>
      <c r="DB63" s="300">
        <f ca="1">SUMIF(Conversion!$FG$14:$FG$114,$AD63,Conversion!DB$14:DB$114)</f>
        <v>0</v>
      </c>
      <c r="DC63" s="300">
        <f ca="1">SUMIF(Conversion!$FG$14:$FG$114,$AD63,Conversion!DC$14:DC$114)</f>
        <v>0</v>
      </c>
      <c r="DD63" s="300">
        <f ca="1">SUMIF(Conversion!$FG$14:$FG$114,$AD63,Conversion!DD$14:DD$114)</f>
        <v>0</v>
      </c>
      <c r="DE63" s="300">
        <f ca="1">SUMIF(Conversion!$FG$14:$FG$114,$AD63,Conversion!DE$14:DE$114)</f>
        <v>0</v>
      </c>
      <c r="DF63" s="300">
        <f ca="1">SUMIF(Conversion!$FG$14:$FG$114,$AD63,Conversion!DF$14:DF$114)</f>
        <v>0</v>
      </c>
      <c r="DG63" s="300">
        <f ca="1">SUMIF(Conversion!$FG$14:$FG$114,$AD63,Conversion!DG$14:DG$114)</f>
        <v>0</v>
      </c>
      <c r="DH63" s="300">
        <f ca="1">SUMIF(Conversion!$FG$14:$FG$114,$AD63,Conversion!DH$14:DH$114)</f>
        <v>0</v>
      </c>
      <c r="DI63" s="300">
        <f ca="1">SUMIF(Conversion!$FG$14:$FG$114,$AD63,Conversion!DI$14:DI$114)</f>
        <v>0</v>
      </c>
      <c r="DJ63" s="300">
        <f ca="1">SUMIF(Conversion!$FG$14:$FG$114,$AD63,Conversion!DJ$14:DJ$114)</f>
        <v>0</v>
      </c>
      <c r="DK63" s="300">
        <f ca="1">SUMIF(Conversion!$FG$14:$FG$114,$AD63,Conversion!DK$14:DK$114)</f>
        <v>0</v>
      </c>
      <c r="DL63" s="300">
        <f ca="1">SUMIF(Conversion!$FG$14:$FG$114,$AD63,Conversion!DL$14:DL$114)</f>
        <v>0</v>
      </c>
      <c r="DM63" s="300">
        <f ca="1">SUMIF(Conversion!$FG$14:$FG$114,$AD63,Conversion!DM$14:DM$114)</f>
        <v>0</v>
      </c>
      <c r="DN63" s="300">
        <f ca="1">SUMIF(Conversion!$FG$14:$FG$114,$AD63,Conversion!DN$14:DN$114)</f>
        <v>0</v>
      </c>
      <c r="DO63" s="300">
        <f ca="1">SUMIF(Conversion!$FG$14:$FG$114,$AD63,Conversion!DO$14:DO$114)</f>
        <v>0</v>
      </c>
      <c r="DP63" s="300">
        <f ca="1">SUMIF(Conversion!$FG$14:$FG$114,$AD63,Conversion!DP$14:DP$114)</f>
        <v>0</v>
      </c>
      <c r="DQ63" s="300">
        <f ca="1">SUMIF(Conversion!$FG$14:$FG$114,$AD63,Conversion!DQ$14:DQ$114)</f>
        <v>0</v>
      </c>
      <c r="DR63" s="300">
        <f ca="1">SUMIF(Conversion!$FG$14:$FG$114,$AD63,Conversion!DR$14:DR$114)</f>
        <v>0</v>
      </c>
      <c r="DS63" s="300">
        <f ca="1">SUMIF(Conversion!$FG$14:$FG$114,$AD63,Conversion!DS$14:DS$114)</f>
        <v>0</v>
      </c>
      <c r="DT63" s="300">
        <f ca="1">SUMIF(Conversion!$FG$14:$FG$114,$AD63,Conversion!DT$14:DT$114)</f>
        <v>0</v>
      </c>
      <c r="DU63" s="300">
        <f ca="1">SUMIF(Conversion!$FG$14:$FG$114,$AD63,Conversion!DU$14:DU$114)</f>
        <v>0</v>
      </c>
      <c r="DV63" s="300">
        <f ca="1">SUMIF(Conversion!$FG$14:$FG$114,$AD63,Conversion!DV$14:DV$114)</f>
        <v>0</v>
      </c>
      <c r="DW63" s="300">
        <f ca="1">SUMIF(Conversion!$FG$14:$FG$114,$AD63,Conversion!DW$14:DW$114)</f>
        <v>0</v>
      </c>
      <c r="DX63" s="300">
        <f ca="1">SUMIF(Conversion!$FG$14:$FG$114,$AD63,Conversion!DX$14:DX$114)</f>
        <v>0</v>
      </c>
      <c r="DY63" s="300">
        <f ca="1">SUMIF(Conversion!$FG$14:$FG$114,$AD63,Conversion!DY$14:DY$114)</f>
        <v>0</v>
      </c>
      <c r="DZ63" s="300">
        <f ca="1">SUMIF(Conversion!$FG$14:$FG$114,$AD63,Conversion!DZ$14:DZ$114)</f>
        <v>0</v>
      </c>
      <c r="EA63" s="300">
        <f ca="1">SUMIF(Conversion!$FG$14:$FG$114,$AD63,Conversion!EA$14:EA$114)</f>
        <v>0</v>
      </c>
      <c r="EB63" s="300">
        <f ca="1">SUMIF(Conversion!$FG$14:$FG$114,$AD63,Conversion!EB$14:EB$114)</f>
        <v>0</v>
      </c>
      <c r="EC63" s="300">
        <f ca="1">SUMIF(Conversion!$FG$14:$FG$114,$AD63,Conversion!EC$14:EC$114)</f>
        <v>0</v>
      </c>
      <c r="ED63" s="300">
        <f ca="1">SUMIF(Conversion!$FG$14:$FG$114,$AD63,Conversion!ED$14:ED$114)</f>
        <v>0</v>
      </c>
      <c r="EE63" s="300">
        <f ca="1">SUMIF(Conversion!$FG$14:$FG$114,$AD63,Conversion!EE$14:EE$114)</f>
        <v>0</v>
      </c>
      <c r="EF63" s="300">
        <f ca="1">SUMIF(Conversion!$FG$14:$FG$114,$AD63,Conversion!EF$14:EF$114)</f>
        <v>0</v>
      </c>
      <c r="EG63" s="300">
        <f ca="1">SUMIF(Conversion!$FG$14:$FG$114,$AD63,Conversion!EG$14:EG$114)</f>
        <v>0</v>
      </c>
      <c r="EH63" s="300">
        <f ca="1">SUMIF(Conversion!$FG$14:$FG$114,$AD63,Conversion!EH$14:EH$114)</f>
        <v>0</v>
      </c>
      <c r="EI63" s="300">
        <f ca="1">SUMIF(Conversion!$FG$14:$FG$114,$AD63,Conversion!EI$14:EI$114)</f>
        <v>0</v>
      </c>
      <c r="EJ63" s="300">
        <f ca="1">SUMIF(Conversion!$FG$14:$FG$114,$AD63,Conversion!EJ$14:EJ$114)</f>
        <v>0</v>
      </c>
      <c r="EK63" s="300">
        <f ca="1">SUMIF(Conversion!$FG$14:$FG$114,$AD63,Conversion!EK$14:EK$114)</f>
        <v>0</v>
      </c>
      <c r="EL63" s="300">
        <f ca="1">SUMIF(Conversion!$FG$14:$FG$114,$AD63,Conversion!EL$14:EL$114)</f>
        <v>0</v>
      </c>
      <c r="EM63" s="300">
        <f ca="1">SUMIF(Conversion!$FG$14:$FG$114,$AD63,Conversion!EM$14:EM$114)</f>
        <v>0</v>
      </c>
      <c r="EN63" s="300">
        <f ca="1">SUMIF(Conversion!$FG$14:$FG$114,$AD63,Conversion!EN$14:EN$114)</f>
        <v>0</v>
      </c>
      <c r="EO63" s="300">
        <f ca="1">SUMIF(Conversion!$FG$14:$FG$114,$AD63,Conversion!EO$14:EO$114)</f>
        <v>0</v>
      </c>
      <c r="EP63" s="300">
        <f ca="1">SUMIF(Conversion!$FG$14:$FG$114,$AD63,Conversion!EP$14:EP$114)</f>
        <v>0</v>
      </c>
      <c r="EQ63" s="300">
        <f ca="1">SUMIF(Conversion!$FG$14:$FG$114,$AD63,Conversion!EQ$14:EQ$114)</f>
        <v>0</v>
      </c>
      <c r="ER63" s="300">
        <f ca="1">SUMIF(Conversion!$FG$14:$FG$114,$AD63,Conversion!ER$14:ER$114)</f>
        <v>0</v>
      </c>
      <c r="ES63" s="300">
        <f ca="1">SUMIF(Conversion!$FG$14:$FG$114,$AD63,Conversion!ES$14:ES$114)</f>
        <v>0</v>
      </c>
      <c r="ET63" s="300">
        <f ca="1">SUMIF(Conversion!$FG$14:$FG$114,$AD63,Conversion!ET$14:ET$114)</f>
        <v>0</v>
      </c>
      <c r="EU63" s="300">
        <f ca="1">SUMIF(Conversion!$FG$14:$FG$114,$AD63,Conversion!EU$14:EU$114)</f>
        <v>0</v>
      </c>
      <c r="EV63" s="300">
        <f ca="1">SUMIF(Conversion!$FG$14:$FG$114,$AD63,Conversion!EV$14:EV$114)</f>
        <v>0</v>
      </c>
      <c r="EW63" s="300">
        <f ca="1">SUMIF(Conversion!$FG$14:$FG$114,$AD63,Conversion!EW$14:EW$114)</f>
        <v>0</v>
      </c>
      <c r="EX63" s="300">
        <f ca="1">SUMIF(Conversion!$FG$14:$FG$114,$AD63,Conversion!EX$14:EX$114)</f>
        <v>0</v>
      </c>
      <c r="EY63" s="261"/>
      <c r="EZ63" s="87"/>
      <c r="FB63" s="261"/>
    </row>
    <row r="64" spans="1:158" ht="12.75" hidden="1" customHeight="1" outlineLevel="2">
      <c r="A64" s="303">
        <v>16</v>
      </c>
      <c r="B64" s="303"/>
      <c r="C64" s="892" t="str">
        <f>Constants!B31</f>
        <v>Fixed Assets - UEL C</v>
      </c>
      <c r="E64" s="323"/>
      <c r="F64" s="324"/>
      <c r="G64" s="324"/>
      <c r="H64" s="324"/>
      <c r="I64" s="324"/>
      <c r="J64" s="324"/>
      <c r="K64" s="324"/>
      <c r="L64" s="324"/>
      <c r="M64" s="324"/>
      <c r="N64" s="324"/>
      <c r="O64" s="324"/>
      <c r="P64" s="324"/>
      <c r="Q64" s="324"/>
      <c r="R64" s="324"/>
      <c r="S64" s="324"/>
      <c r="T64" s="324"/>
      <c r="U64" s="324"/>
      <c r="V64" s="325"/>
      <c r="W64" s="324"/>
      <c r="X64" s="324"/>
      <c r="Y64" s="324"/>
      <c r="Z64" s="324"/>
      <c r="AA64" s="324"/>
      <c r="AB64" s="323"/>
      <c r="AC64" s="326"/>
      <c r="AD64" s="683" t="str">
        <f>Constants!E31</f>
        <v>ASS-15</v>
      </c>
      <c r="AE64" s="304">
        <f t="shared" si="25"/>
        <v>0</v>
      </c>
      <c r="AF64" s="299">
        <f>SUMIF(Conversion!$FG$14:$FG$114,$AD64,Conversion!AF$14:AF$114)</f>
        <v>0</v>
      </c>
      <c r="AG64" s="300">
        <f>SUMIF(Conversion!$FG$14:$FG$114,$AD64,Conversion!AG$14:AG$114)</f>
        <v>0</v>
      </c>
      <c r="AH64" s="300">
        <f>SUMIF(Conversion!$FG$14:$FG$114,$AD64,Conversion!AH$14:AH$114)</f>
        <v>0</v>
      </c>
      <c r="AI64" s="300">
        <f>SUMIF(Conversion!$FG$14:$FG$114,$AD64,Conversion!AI$14:AI$114)</f>
        <v>0</v>
      </c>
      <c r="AJ64" s="300">
        <f>SUMIF(Conversion!$FG$14:$FG$114,$AD64,Conversion!AJ$14:AJ$114)</f>
        <v>0</v>
      </c>
      <c r="AK64" s="300">
        <f>SUMIF(Conversion!$FG$14:$FG$114,$AD64,Conversion!AK$14:AK$114)</f>
        <v>0</v>
      </c>
      <c r="AL64" s="300">
        <f>SUMIF(Conversion!$FG$14:$FG$114,$AD64,Conversion!AL$14:AL$114)</f>
        <v>0</v>
      </c>
      <c r="AM64" s="300">
        <f>SUMIF(Conversion!$FG$14:$FG$114,$AD64,Conversion!AM$14:AM$114)</f>
        <v>0</v>
      </c>
      <c r="AN64" s="300">
        <f>SUMIF(Conversion!$FG$14:$FG$114,$AD64,Conversion!AN$14:AN$114)</f>
        <v>0</v>
      </c>
      <c r="AO64" s="300">
        <f>SUMIF(Conversion!$FG$14:$FG$114,$AD64,Conversion!AO$14:AO$114)</f>
        <v>0</v>
      </c>
      <c r="AP64" s="300">
        <f>SUMIF(Conversion!$FG$14:$FG$114,$AD64,Conversion!AP$14:AP$114)</f>
        <v>0</v>
      </c>
      <c r="AQ64" s="300">
        <f>SUMIF(Conversion!$FG$14:$FG$114,$AD64,Conversion!AQ$14:AQ$114)</f>
        <v>0</v>
      </c>
      <c r="AR64" s="300">
        <f>SUMIF(Conversion!$FG$14:$FG$114,$AD64,Conversion!AR$14:AR$114)</f>
        <v>0</v>
      </c>
      <c r="AS64" s="300">
        <f>SUMIF(Conversion!$FG$14:$FG$114,$AD64,Conversion!AS$14:AS$114)</f>
        <v>0</v>
      </c>
      <c r="AT64" s="300">
        <f>SUMIF(Conversion!$FG$14:$FG$114,$AD64,Conversion!AT$14:AT$114)</f>
        <v>0</v>
      </c>
      <c r="AU64" s="300">
        <f>SUMIF(Conversion!$FG$14:$FG$114,$AD64,Conversion!AU$14:AU$114)</f>
        <v>0</v>
      </c>
      <c r="AV64" s="300">
        <f>SUMIF(Conversion!$FG$14:$FG$114,$AD64,Conversion!AV$14:AV$114)</f>
        <v>0</v>
      </c>
      <c r="AW64" s="300">
        <f>SUMIF(Conversion!$FG$14:$FG$114,$AD64,Conversion!AW$14:AW$114)</f>
        <v>0</v>
      </c>
      <c r="AX64" s="300">
        <f>SUMIF(Conversion!$FG$14:$FG$114,$AD64,Conversion!AX$14:AX$114)</f>
        <v>0</v>
      </c>
      <c r="AY64" s="300">
        <f>SUMIF(Conversion!$FG$14:$FG$114,$AD64,Conversion!AY$14:AY$114)</f>
        <v>0</v>
      </c>
      <c r="AZ64" s="300">
        <f>SUMIF(Conversion!$FG$14:$FG$114,$AD64,Conversion!AZ$14:AZ$114)</f>
        <v>0</v>
      </c>
      <c r="BA64" s="300">
        <f>SUMIF(Conversion!$FG$14:$FG$114,$AD64,Conversion!BA$14:BA$114)</f>
        <v>0</v>
      </c>
      <c r="BB64" s="300">
        <f>SUMIF(Conversion!$FG$14:$FG$114,$AD64,Conversion!BB$14:BB$114)</f>
        <v>0</v>
      </c>
      <c r="BC64" s="300">
        <f>SUMIF(Conversion!$FG$14:$FG$114,$AD64,Conversion!BC$14:BC$114)</f>
        <v>0</v>
      </c>
      <c r="BD64" s="300">
        <f>SUMIF(Conversion!$FG$14:$FG$114,$AD64,Conversion!BD$14:BD$114)</f>
        <v>0</v>
      </c>
      <c r="BE64" s="300">
        <f>SUMIF(Conversion!$FG$14:$FG$114,$AD64,Conversion!BE$14:BE$114)</f>
        <v>0</v>
      </c>
      <c r="BF64" s="300">
        <f>SUMIF(Conversion!$FG$14:$FG$114,$AD64,Conversion!BF$14:BF$114)</f>
        <v>0</v>
      </c>
      <c r="BG64" s="300">
        <f>SUMIF(Conversion!$FG$14:$FG$114,$AD64,Conversion!BG$14:BG$114)</f>
        <v>0</v>
      </c>
      <c r="BH64" s="300">
        <f>SUMIF(Conversion!$FG$14:$FG$114,$AD64,Conversion!BH$14:BH$114)</f>
        <v>0</v>
      </c>
      <c r="BI64" s="300">
        <f>SUMIF(Conversion!$FG$14:$FG$114,$AD64,Conversion!BI$14:BI$114)</f>
        <v>0</v>
      </c>
      <c r="BJ64" s="300">
        <f>SUMIF(Conversion!$FG$14:$FG$114,$AD64,Conversion!BJ$14:BJ$114)</f>
        <v>0</v>
      </c>
      <c r="BK64" s="300">
        <f>SUMIF(Conversion!$FG$14:$FG$114,$AD64,Conversion!BK$14:BK$114)</f>
        <v>0</v>
      </c>
      <c r="BL64" s="300">
        <f>SUMIF(Conversion!$FG$14:$FG$114,$AD64,Conversion!BL$14:BL$114)</f>
        <v>0</v>
      </c>
      <c r="BM64" s="300">
        <f>SUMIF(Conversion!$FG$14:$FG$114,$AD64,Conversion!BM$14:BM$114)</f>
        <v>0</v>
      </c>
      <c r="BN64" s="300">
        <f>SUMIF(Conversion!$FG$14:$FG$114,$AD64,Conversion!BN$14:BN$114)</f>
        <v>0</v>
      </c>
      <c r="BO64" s="300">
        <f>SUMIF(Conversion!$FG$14:$FG$114,$AD64,Conversion!BO$14:BO$114)</f>
        <v>0</v>
      </c>
      <c r="BP64" s="300">
        <f>SUMIF(Conversion!$FG$14:$FG$114,$AD64,Conversion!BP$14:BP$114)</f>
        <v>0</v>
      </c>
      <c r="BQ64" s="300">
        <f>SUMIF(Conversion!$FG$14:$FG$114,$AD64,Conversion!BQ$14:BQ$114)</f>
        <v>0</v>
      </c>
      <c r="BR64" s="300">
        <f>SUMIF(Conversion!$FG$14:$FG$114,$AD64,Conversion!BR$14:BR$114)</f>
        <v>0</v>
      </c>
      <c r="BS64" s="300">
        <f>SUMIF(Conversion!$FG$14:$FG$114,$AD64,Conversion!BS$14:BS$114)</f>
        <v>0</v>
      </c>
      <c r="BT64" s="300">
        <f>SUMIF(Conversion!$FG$14:$FG$114,$AD64,Conversion!BT$14:BT$114)</f>
        <v>0</v>
      </c>
      <c r="BU64" s="300">
        <f>SUMIF(Conversion!$FG$14:$FG$114,$AD64,Conversion!BU$14:BU$114)</f>
        <v>0</v>
      </c>
      <c r="BV64" s="300">
        <f>SUMIF(Conversion!$FG$14:$FG$114,$AD64,Conversion!BV$14:BV$114)</f>
        <v>0</v>
      </c>
      <c r="BW64" s="300">
        <f>SUMIF(Conversion!$FG$14:$FG$114,$AD64,Conversion!BW$14:BW$114)</f>
        <v>0</v>
      </c>
      <c r="BX64" s="300">
        <f>SUMIF(Conversion!$FG$14:$FG$114,$AD64,Conversion!BX$14:BX$114)</f>
        <v>0</v>
      </c>
      <c r="BY64" s="300">
        <f>SUMIF(Conversion!$FG$14:$FG$114,$AD64,Conversion!BY$14:BY$114)</f>
        <v>0</v>
      </c>
      <c r="BZ64" s="300">
        <f>SUMIF(Conversion!$FG$14:$FG$114,$AD64,Conversion!BZ$14:BZ$114)</f>
        <v>0</v>
      </c>
      <c r="CA64" s="300">
        <f>SUMIF(Conversion!$FG$14:$FG$114,$AD64,Conversion!CA$14:CA$114)</f>
        <v>0</v>
      </c>
      <c r="CB64" s="300">
        <f>SUMIF(Conversion!$FG$14:$FG$114,$AD64,Conversion!CB$14:CB$114)</f>
        <v>0</v>
      </c>
      <c r="CC64" s="300">
        <f>SUMIF(Conversion!$FG$14:$FG$114,$AD64,Conversion!CC$14:CC$114)</f>
        <v>0</v>
      </c>
      <c r="CD64" s="300">
        <f>SUMIF(Conversion!$FG$14:$FG$114,$AD64,Conversion!CD$14:CD$114)</f>
        <v>0</v>
      </c>
      <c r="CE64" s="300">
        <f>SUMIF(Conversion!$FG$14:$FG$114,$AD64,Conversion!CE$14:CE$114)</f>
        <v>0</v>
      </c>
      <c r="CF64" s="300">
        <f>SUMIF(Conversion!$FG$14:$FG$114,$AD64,Conversion!CF$14:CF$114)</f>
        <v>0</v>
      </c>
      <c r="CG64" s="300">
        <f>SUMIF(Conversion!$FG$14:$FG$114,$AD64,Conversion!CG$14:CG$114)</f>
        <v>0</v>
      </c>
      <c r="CH64" s="300">
        <f>SUMIF(Conversion!$FG$14:$FG$114,$AD64,Conversion!CH$14:CH$114)</f>
        <v>0</v>
      </c>
      <c r="CI64" s="300">
        <f>SUMIF(Conversion!$FG$14:$FG$114,$AD64,Conversion!CI$14:CI$114)</f>
        <v>0</v>
      </c>
      <c r="CJ64" s="300">
        <f>SUMIF(Conversion!$FG$14:$FG$114,$AD64,Conversion!CJ$14:CJ$114)</f>
        <v>0</v>
      </c>
      <c r="CK64" s="300">
        <f>SUMIF(Conversion!$FG$14:$FG$114,$AD64,Conversion!CK$14:CK$114)</f>
        <v>0</v>
      </c>
      <c r="CL64" s="300">
        <f>SUMIF(Conversion!$FG$14:$FG$114,$AD64,Conversion!CL$14:CL$114)</f>
        <v>0</v>
      </c>
      <c r="CM64" s="300">
        <f>SUMIF(Conversion!$FG$14:$FG$114,$AD64,Conversion!CM$14:CM$114)</f>
        <v>0</v>
      </c>
      <c r="CN64" s="300">
        <f>SUMIF(Conversion!$FG$14:$FG$114,$AD64,Conversion!CN$14:CN$114)</f>
        <v>0</v>
      </c>
      <c r="CO64" s="300">
        <f>SUMIF(Conversion!$FG$14:$FG$114,$AD64,Conversion!CO$14:CO$114)</f>
        <v>0</v>
      </c>
      <c r="CP64" s="300">
        <f>SUMIF(Conversion!$FG$14:$FG$114,$AD64,Conversion!CP$14:CP$114)</f>
        <v>0</v>
      </c>
      <c r="CQ64" s="300">
        <f>SUMIF(Conversion!$FG$14:$FG$114,$AD64,Conversion!CQ$14:CQ$114)</f>
        <v>0</v>
      </c>
      <c r="CR64" s="300">
        <f>SUMIF(Conversion!$FG$14:$FG$114,$AD64,Conversion!CR$14:CR$114)</f>
        <v>0</v>
      </c>
      <c r="CS64" s="300">
        <f>SUMIF(Conversion!$FG$14:$FG$114,$AD64,Conversion!CS$14:CS$114)</f>
        <v>0</v>
      </c>
      <c r="CT64" s="300">
        <f>SUMIF(Conversion!$FG$14:$FG$114,$AD64,Conversion!CT$14:CT$114)</f>
        <v>0</v>
      </c>
      <c r="CU64" s="300">
        <f>SUMIF(Conversion!$FG$14:$FG$114,$AD64,Conversion!CU$14:CU$114)</f>
        <v>0</v>
      </c>
      <c r="CV64" s="300">
        <f>SUMIF(Conversion!$FG$14:$FG$114,$AD64,Conversion!CV$14:CV$114)</f>
        <v>0</v>
      </c>
      <c r="CW64" s="300">
        <f>SUMIF(Conversion!$FG$14:$FG$114,$AD64,Conversion!CW$14:CW$114)</f>
        <v>0</v>
      </c>
      <c r="CX64" s="300">
        <f>SUMIF(Conversion!$FG$14:$FG$114,$AD64,Conversion!CX$14:CX$114)</f>
        <v>0</v>
      </c>
      <c r="CY64" s="300">
        <f>SUMIF(Conversion!$FG$14:$FG$114,$AD64,Conversion!CY$14:CY$114)</f>
        <v>0</v>
      </c>
      <c r="CZ64" s="300">
        <f>SUMIF(Conversion!$FG$14:$FG$114,$AD64,Conversion!CZ$14:CZ$114)</f>
        <v>0</v>
      </c>
      <c r="DA64" s="300">
        <f>SUMIF(Conversion!$FG$14:$FG$114,$AD64,Conversion!DA$14:DA$114)</f>
        <v>0</v>
      </c>
      <c r="DB64" s="300">
        <f>SUMIF(Conversion!$FG$14:$FG$114,$AD64,Conversion!DB$14:DB$114)</f>
        <v>0</v>
      </c>
      <c r="DC64" s="300">
        <f>SUMIF(Conversion!$FG$14:$FG$114,$AD64,Conversion!DC$14:DC$114)</f>
        <v>0</v>
      </c>
      <c r="DD64" s="300">
        <f>SUMIF(Conversion!$FG$14:$FG$114,$AD64,Conversion!DD$14:DD$114)</f>
        <v>0</v>
      </c>
      <c r="DE64" s="300">
        <f>SUMIF(Conversion!$FG$14:$FG$114,$AD64,Conversion!DE$14:DE$114)</f>
        <v>0</v>
      </c>
      <c r="DF64" s="300">
        <f>SUMIF(Conversion!$FG$14:$FG$114,$AD64,Conversion!DF$14:DF$114)</f>
        <v>0</v>
      </c>
      <c r="DG64" s="300">
        <f>SUMIF(Conversion!$FG$14:$FG$114,$AD64,Conversion!DG$14:DG$114)</f>
        <v>0</v>
      </c>
      <c r="DH64" s="300">
        <f>SUMIF(Conversion!$FG$14:$FG$114,$AD64,Conversion!DH$14:DH$114)</f>
        <v>0</v>
      </c>
      <c r="DI64" s="300">
        <f>SUMIF(Conversion!$FG$14:$FG$114,$AD64,Conversion!DI$14:DI$114)</f>
        <v>0</v>
      </c>
      <c r="DJ64" s="300">
        <f>SUMIF(Conversion!$FG$14:$FG$114,$AD64,Conversion!DJ$14:DJ$114)</f>
        <v>0</v>
      </c>
      <c r="DK64" s="300">
        <f>SUMIF(Conversion!$FG$14:$FG$114,$AD64,Conversion!DK$14:DK$114)</f>
        <v>0</v>
      </c>
      <c r="DL64" s="300">
        <f>SUMIF(Conversion!$FG$14:$FG$114,$AD64,Conversion!DL$14:DL$114)</f>
        <v>0</v>
      </c>
      <c r="DM64" s="300">
        <f>SUMIF(Conversion!$FG$14:$FG$114,$AD64,Conversion!DM$14:DM$114)</f>
        <v>0</v>
      </c>
      <c r="DN64" s="300">
        <f>SUMIF(Conversion!$FG$14:$FG$114,$AD64,Conversion!DN$14:DN$114)</f>
        <v>0</v>
      </c>
      <c r="DO64" s="300">
        <f>SUMIF(Conversion!$FG$14:$FG$114,$AD64,Conversion!DO$14:DO$114)</f>
        <v>0</v>
      </c>
      <c r="DP64" s="300">
        <f>SUMIF(Conversion!$FG$14:$FG$114,$AD64,Conversion!DP$14:DP$114)</f>
        <v>0</v>
      </c>
      <c r="DQ64" s="300">
        <f>SUMIF(Conversion!$FG$14:$FG$114,$AD64,Conversion!DQ$14:DQ$114)</f>
        <v>0</v>
      </c>
      <c r="DR64" s="300">
        <f>SUMIF(Conversion!$FG$14:$FG$114,$AD64,Conversion!DR$14:DR$114)</f>
        <v>0</v>
      </c>
      <c r="DS64" s="300">
        <f>SUMIF(Conversion!$FG$14:$FG$114,$AD64,Conversion!DS$14:DS$114)</f>
        <v>0</v>
      </c>
      <c r="DT64" s="300">
        <f>SUMIF(Conversion!$FG$14:$FG$114,$AD64,Conversion!DT$14:DT$114)</f>
        <v>0</v>
      </c>
      <c r="DU64" s="300">
        <f>SUMIF(Conversion!$FG$14:$FG$114,$AD64,Conversion!DU$14:DU$114)</f>
        <v>0</v>
      </c>
      <c r="DV64" s="300">
        <f>SUMIF(Conversion!$FG$14:$FG$114,$AD64,Conversion!DV$14:DV$114)</f>
        <v>0</v>
      </c>
      <c r="DW64" s="300">
        <f>SUMIF(Conversion!$FG$14:$FG$114,$AD64,Conversion!DW$14:DW$114)</f>
        <v>0</v>
      </c>
      <c r="DX64" s="300">
        <f>SUMIF(Conversion!$FG$14:$FG$114,$AD64,Conversion!DX$14:DX$114)</f>
        <v>0</v>
      </c>
      <c r="DY64" s="300">
        <f>SUMIF(Conversion!$FG$14:$FG$114,$AD64,Conversion!DY$14:DY$114)</f>
        <v>0</v>
      </c>
      <c r="DZ64" s="300">
        <f>SUMIF(Conversion!$FG$14:$FG$114,$AD64,Conversion!DZ$14:DZ$114)</f>
        <v>0</v>
      </c>
      <c r="EA64" s="300">
        <f>SUMIF(Conversion!$FG$14:$FG$114,$AD64,Conversion!EA$14:EA$114)</f>
        <v>0</v>
      </c>
      <c r="EB64" s="300">
        <f>SUMIF(Conversion!$FG$14:$FG$114,$AD64,Conversion!EB$14:EB$114)</f>
        <v>0</v>
      </c>
      <c r="EC64" s="300">
        <f>SUMIF(Conversion!$FG$14:$FG$114,$AD64,Conversion!EC$14:EC$114)</f>
        <v>0</v>
      </c>
      <c r="ED64" s="300">
        <f>SUMIF(Conversion!$FG$14:$FG$114,$AD64,Conversion!ED$14:ED$114)</f>
        <v>0</v>
      </c>
      <c r="EE64" s="300">
        <f>SUMIF(Conversion!$FG$14:$FG$114,$AD64,Conversion!EE$14:EE$114)</f>
        <v>0</v>
      </c>
      <c r="EF64" s="300">
        <f>SUMIF(Conversion!$FG$14:$FG$114,$AD64,Conversion!EF$14:EF$114)</f>
        <v>0</v>
      </c>
      <c r="EG64" s="300">
        <f>SUMIF(Conversion!$FG$14:$FG$114,$AD64,Conversion!EG$14:EG$114)</f>
        <v>0</v>
      </c>
      <c r="EH64" s="300">
        <f>SUMIF(Conversion!$FG$14:$FG$114,$AD64,Conversion!EH$14:EH$114)</f>
        <v>0</v>
      </c>
      <c r="EI64" s="300">
        <f>SUMIF(Conversion!$FG$14:$FG$114,$AD64,Conversion!EI$14:EI$114)</f>
        <v>0</v>
      </c>
      <c r="EJ64" s="300">
        <f>SUMIF(Conversion!$FG$14:$FG$114,$AD64,Conversion!EJ$14:EJ$114)</f>
        <v>0</v>
      </c>
      <c r="EK64" s="300">
        <f>SUMIF(Conversion!$FG$14:$FG$114,$AD64,Conversion!EK$14:EK$114)</f>
        <v>0</v>
      </c>
      <c r="EL64" s="300">
        <f>SUMIF(Conversion!$FG$14:$FG$114,$AD64,Conversion!EL$14:EL$114)</f>
        <v>0</v>
      </c>
      <c r="EM64" s="300">
        <f>SUMIF(Conversion!$FG$14:$FG$114,$AD64,Conversion!EM$14:EM$114)</f>
        <v>0</v>
      </c>
      <c r="EN64" s="300">
        <f>SUMIF(Conversion!$FG$14:$FG$114,$AD64,Conversion!EN$14:EN$114)</f>
        <v>0</v>
      </c>
      <c r="EO64" s="300">
        <f>SUMIF(Conversion!$FG$14:$FG$114,$AD64,Conversion!EO$14:EO$114)</f>
        <v>0</v>
      </c>
      <c r="EP64" s="300">
        <f>SUMIF(Conversion!$FG$14:$FG$114,$AD64,Conversion!EP$14:EP$114)</f>
        <v>0</v>
      </c>
      <c r="EQ64" s="300">
        <f>SUMIF(Conversion!$FG$14:$FG$114,$AD64,Conversion!EQ$14:EQ$114)</f>
        <v>0</v>
      </c>
      <c r="ER64" s="300">
        <f>SUMIF(Conversion!$FG$14:$FG$114,$AD64,Conversion!ER$14:ER$114)</f>
        <v>0</v>
      </c>
      <c r="ES64" s="300">
        <f>SUMIF(Conversion!$FG$14:$FG$114,$AD64,Conversion!ES$14:ES$114)</f>
        <v>0</v>
      </c>
      <c r="ET64" s="300">
        <f>SUMIF(Conversion!$FG$14:$FG$114,$AD64,Conversion!ET$14:ET$114)</f>
        <v>0</v>
      </c>
      <c r="EU64" s="300">
        <f>SUMIF(Conversion!$FG$14:$FG$114,$AD64,Conversion!EU$14:EU$114)</f>
        <v>0</v>
      </c>
      <c r="EV64" s="300">
        <f>SUMIF(Conversion!$FG$14:$FG$114,$AD64,Conversion!EV$14:EV$114)</f>
        <v>0</v>
      </c>
      <c r="EW64" s="300">
        <f>SUMIF(Conversion!$FG$14:$FG$114,$AD64,Conversion!EW$14:EW$114)</f>
        <v>0</v>
      </c>
      <c r="EX64" s="300">
        <f>SUMIF(Conversion!$FG$14:$FG$114,$AD64,Conversion!EX$14:EX$114)</f>
        <v>0</v>
      </c>
      <c r="EY64" s="261"/>
      <c r="EZ64" s="87"/>
      <c r="FB64" s="261"/>
    </row>
    <row r="65" spans="1:158" ht="12.75" hidden="1" customHeight="1" outlineLevel="2">
      <c r="A65" s="303">
        <v>17</v>
      </c>
      <c r="B65" s="303"/>
      <c r="C65" s="892" t="str">
        <f>Constants!B32</f>
        <v>Transition</v>
      </c>
      <c r="E65" s="323"/>
      <c r="F65" s="324"/>
      <c r="G65" s="324"/>
      <c r="H65" s="324"/>
      <c r="I65" s="324"/>
      <c r="J65" s="324"/>
      <c r="K65" s="324"/>
      <c r="L65" s="324"/>
      <c r="M65" s="324"/>
      <c r="N65" s="324"/>
      <c r="O65" s="324"/>
      <c r="P65" s="324"/>
      <c r="Q65" s="324"/>
      <c r="R65" s="324"/>
      <c r="S65" s="324"/>
      <c r="T65" s="324"/>
      <c r="U65" s="324"/>
      <c r="V65" s="325"/>
      <c r="W65" s="324"/>
      <c r="X65" s="324"/>
      <c r="Y65" s="324"/>
      <c r="Z65" s="324"/>
      <c r="AA65" s="324"/>
      <c r="AB65" s="323"/>
      <c r="AC65" s="326"/>
      <c r="AD65" s="683" t="str">
        <f>Constants!E32</f>
        <v>TRF-1</v>
      </c>
      <c r="AE65" s="304">
        <f t="shared" si="25"/>
        <v>0</v>
      </c>
      <c r="AF65" s="299">
        <f>SUMIF(Conversion!$FG$14:$FG$114,$AD65,Conversion!AF$14:AF$114)</f>
        <v>0</v>
      </c>
      <c r="AG65" s="300">
        <f>SUMIF(Conversion!$FG$14:$FG$114,$AD65,Conversion!AG$14:AG$114)</f>
        <v>0</v>
      </c>
      <c r="AH65" s="300">
        <f>SUMIF(Conversion!$FG$14:$FG$114,$AD65,Conversion!AH$14:AH$114)</f>
        <v>0</v>
      </c>
      <c r="AI65" s="300">
        <f>SUMIF(Conversion!$FG$14:$FG$114,$AD65,Conversion!AI$14:AI$114)</f>
        <v>0</v>
      </c>
      <c r="AJ65" s="300">
        <f>SUMIF(Conversion!$FG$14:$FG$114,$AD65,Conversion!AJ$14:AJ$114)</f>
        <v>0</v>
      </c>
      <c r="AK65" s="300">
        <f>SUMIF(Conversion!$FG$14:$FG$114,$AD65,Conversion!AK$14:AK$114)</f>
        <v>0</v>
      </c>
      <c r="AL65" s="300">
        <f>SUMIF(Conversion!$FG$14:$FG$114,$AD65,Conversion!AL$14:AL$114)</f>
        <v>0</v>
      </c>
      <c r="AM65" s="300">
        <f>SUMIF(Conversion!$FG$14:$FG$114,$AD65,Conversion!AM$14:AM$114)</f>
        <v>0</v>
      </c>
      <c r="AN65" s="300">
        <f>SUMIF(Conversion!$FG$14:$FG$114,$AD65,Conversion!AN$14:AN$114)</f>
        <v>0</v>
      </c>
      <c r="AO65" s="300">
        <f>SUMIF(Conversion!$FG$14:$FG$114,$AD65,Conversion!AO$14:AO$114)</f>
        <v>0</v>
      </c>
      <c r="AP65" s="300">
        <f>SUMIF(Conversion!$FG$14:$FG$114,$AD65,Conversion!AP$14:AP$114)</f>
        <v>0</v>
      </c>
      <c r="AQ65" s="300">
        <f>SUMIF(Conversion!$FG$14:$FG$114,$AD65,Conversion!AQ$14:AQ$114)</f>
        <v>0</v>
      </c>
      <c r="AR65" s="300">
        <f>SUMIF(Conversion!$FG$14:$FG$114,$AD65,Conversion!AR$14:AR$114)</f>
        <v>0</v>
      </c>
      <c r="AS65" s="300">
        <f>SUMIF(Conversion!$FG$14:$FG$114,$AD65,Conversion!AS$14:AS$114)</f>
        <v>0</v>
      </c>
      <c r="AT65" s="300">
        <f>SUMIF(Conversion!$FG$14:$FG$114,$AD65,Conversion!AT$14:AT$114)</f>
        <v>0</v>
      </c>
      <c r="AU65" s="300">
        <f>SUMIF(Conversion!$FG$14:$FG$114,$AD65,Conversion!AU$14:AU$114)</f>
        <v>0</v>
      </c>
      <c r="AV65" s="300">
        <f>SUMIF(Conversion!$FG$14:$FG$114,$AD65,Conversion!AV$14:AV$114)</f>
        <v>0</v>
      </c>
      <c r="AW65" s="300">
        <f>SUMIF(Conversion!$FG$14:$FG$114,$AD65,Conversion!AW$14:AW$114)</f>
        <v>0</v>
      </c>
      <c r="AX65" s="300">
        <f>SUMIF(Conversion!$FG$14:$FG$114,$AD65,Conversion!AX$14:AX$114)</f>
        <v>0</v>
      </c>
      <c r="AY65" s="300">
        <f>SUMIF(Conversion!$FG$14:$FG$114,$AD65,Conversion!AY$14:AY$114)</f>
        <v>0</v>
      </c>
      <c r="AZ65" s="300">
        <f>SUMIF(Conversion!$FG$14:$FG$114,$AD65,Conversion!AZ$14:AZ$114)</f>
        <v>0</v>
      </c>
      <c r="BA65" s="300">
        <f>SUMIF(Conversion!$FG$14:$FG$114,$AD65,Conversion!BA$14:BA$114)</f>
        <v>0</v>
      </c>
      <c r="BB65" s="300">
        <f>SUMIF(Conversion!$FG$14:$FG$114,$AD65,Conversion!BB$14:BB$114)</f>
        <v>0</v>
      </c>
      <c r="BC65" s="300">
        <f>SUMIF(Conversion!$FG$14:$FG$114,$AD65,Conversion!BC$14:BC$114)</f>
        <v>0</v>
      </c>
      <c r="BD65" s="300">
        <f>SUMIF(Conversion!$FG$14:$FG$114,$AD65,Conversion!BD$14:BD$114)</f>
        <v>0</v>
      </c>
      <c r="BE65" s="300">
        <f>SUMIF(Conversion!$FG$14:$FG$114,$AD65,Conversion!BE$14:BE$114)</f>
        <v>0</v>
      </c>
      <c r="BF65" s="300">
        <f>SUMIF(Conversion!$FG$14:$FG$114,$AD65,Conversion!BF$14:BF$114)</f>
        <v>0</v>
      </c>
      <c r="BG65" s="300">
        <f>SUMIF(Conversion!$FG$14:$FG$114,$AD65,Conversion!BG$14:BG$114)</f>
        <v>0</v>
      </c>
      <c r="BH65" s="300">
        <f>SUMIF(Conversion!$FG$14:$FG$114,$AD65,Conversion!BH$14:BH$114)</f>
        <v>0</v>
      </c>
      <c r="BI65" s="300">
        <f>SUMIF(Conversion!$FG$14:$FG$114,$AD65,Conversion!BI$14:BI$114)</f>
        <v>0</v>
      </c>
      <c r="BJ65" s="300">
        <f>SUMIF(Conversion!$FG$14:$FG$114,$AD65,Conversion!BJ$14:BJ$114)</f>
        <v>0</v>
      </c>
      <c r="BK65" s="300">
        <f>SUMIF(Conversion!$FG$14:$FG$114,$AD65,Conversion!BK$14:BK$114)</f>
        <v>0</v>
      </c>
      <c r="BL65" s="300">
        <f>SUMIF(Conversion!$FG$14:$FG$114,$AD65,Conversion!BL$14:BL$114)</f>
        <v>0</v>
      </c>
      <c r="BM65" s="300">
        <f>SUMIF(Conversion!$FG$14:$FG$114,$AD65,Conversion!BM$14:BM$114)</f>
        <v>0</v>
      </c>
      <c r="BN65" s="300">
        <f>SUMIF(Conversion!$FG$14:$FG$114,$AD65,Conversion!BN$14:BN$114)</f>
        <v>0</v>
      </c>
      <c r="BO65" s="300">
        <f>SUMIF(Conversion!$FG$14:$FG$114,$AD65,Conversion!BO$14:BO$114)</f>
        <v>0</v>
      </c>
      <c r="BP65" s="300">
        <f>SUMIF(Conversion!$FG$14:$FG$114,$AD65,Conversion!BP$14:BP$114)</f>
        <v>0</v>
      </c>
      <c r="BQ65" s="300">
        <f>SUMIF(Conversion!$FG$14:$FG$114,$AD65,Conversion!BQ$14:BQ$114)</f>
        <v>0</v>
      </c>
      <c r="BR65" s="300">
        <f>SUMIF(Conversion!$FG$14:$FG$114,$AD65,Conversion!BR$14:BR$114)</f>
        <v>0</v>
      </c>
      <c r="BS65" s="300">
        <f>SUMIF(Conversion!$FG$14:$FG$114,$AD65,Conversion!BS$14:BS$114)</f>
        <v>0</v>
      </c>
      <c r="BT65" s="300">
        <f>SUMIF(Conversion!$FG$14:$FG$114,$AD65,Conversion!BT$14:BT$114)</f>
        <v>0</v>
      </c>
      <c r="BU65" s="300">
        <f>SUMIF(Conversion!$FG$14:$FG$114,$AD65,Conversion!BU$14:BU$114)</f>
        <v>0</v>
      </c>
      <c r="BV65" s="300">
        <f>SUMIF(Conversion!$FG$14:$FG$114,$AD65,Conversion!BV$14:BV$114)</f>
        <v>0</v>
      </c>
      <c r="BW65" s="300">
        <f>SUMIF(Conversion!$FG$14:$FG$114,$AD65,Conversion!BW$14:BW$114)</f>
        <v>0</v>
      </c>
      <c r="BX65" s="300">
        <f>SUMIF(Conversion!$FG$14:$FG$114,$AD65,Conversion!BX$14:BX$114)</f>
        <v>0</v>
      </c>
      <c r="BY65" s="300">
        <f>SUMIF(Conversion!$FG$14:$FG$114,$AD65,Conversion!BY$14:BY$114)</f>
        <v>0</v>
      </c>
      <c r="BZ65" s="300">
        <f>SUMIF(Conversion!$FG$14:$FG$114,$AD65,Conversion!BZ$14:BZ$114)</f>
        <v>0</v>
      </c>
      <c r="CA65" s="300">
        <f>SUMIF(Conversion!$FG$14:$FG$114,$AD65,Conversion!CA$14:CA$114)</f>
        <v>0</v>
      </c>
      <c r="CB65" s="300">
        <f>SUMIF(Conversion!$FG$14:$FG$114,$AD65,Conversion!CB$14:CB$114)</f>
        <v>0</v>
      </c>
      <c r="CC65" s="300">
        <f>SUMIF(Conversion!$FG$14:$FG$114,$AD65,Conversion!CC$14:CC$114)</f>
        <v>0</v>
      </c>
      <c r="CD65" s="300">
        <f>SUMIF(Conversion!$FG$14:$FG$114,$AD65,Conversion!CD$14:CD$114)</f>
        <v>0</v>
      </c>
      <c r="CE65" s="300">
        <f>SUMIF(Conversion!$FG$14:$FG$114,$AD65,Conversion!CE$14:CE$114)</f>
        <v>0</v>
      </c>
      <c r="CF65" s="300">
        <f>SUMIF(Conversion!$FG$14:$FG$114,$AD65,Conversion!CF$14:CF$114)</f>
        <v>0</v>
      </c>
      <c r="CG65" s="300">
        <f>SUMIF(Conversion!$FG$14:$FG$114,$AD65,Conversion!CG$14:CG$114)</f>
        <v>0</v>
      </c>
      <c r="CH65" s="300">
        <f>SUMIF(Conversion!$FG$14:$FG$114,$AD65,Conversion!CH$14:CH$114)</f>
        <v>0</v>
      </c>
      <c r="CI65" s="300">
        <f>SUMIF(Conversion!$FG$14:$FG$114,$AD65,Conversion!CI$14:CI$114)</f>
        <v>0</v>
      </c>
      <c r="CJ65" s="300">
        <f>SUMIF(Conversion!$FG$14:$FG$114,$AD65,Conversion!CJ$14:CJ$114)</f>
        <v>0</v>
      </c>
      <c r="CK65" s="300">
        <f>SUMIF(Conversion!$FG$14:$FG$114,$AD65,Conversion!CK$14:CK$114)</f>
        <v>0</v>
      </c>
      <c r="CL65" s="300">
        <f>SUMIF(Conversion!$FG$14:$FG$114,$AD65,Conversion!CL$14:CL$114)</f>
        <v>0</v>
      </c>
      <c r="CM65" s="300">
        <f>SUMIF(Conversion!$FG$14:$FG$114,$AD65,Conversion!CM$14:CM$114)</f>
        <v>0</v>
      </c>
      <c r="CN65" s="300">
        <f>SUMIF(Conversion!$FG$14:$FG$114,$AD65,Conversion!CN$14:CN$114)</f>
        <v>0</v>
      </c>
      <c r="CO65" s="300">
        <f>SUMIF(Conversion!$FG$14:$FG$114,$AD65,Conversion!CO$14:CO$114)</f>
        <v>0</v>
      </c>
      <c r="CP65" s="300">
        <f>SUMIF(Conversion!$FG$14:$FG$114,$AD65,Conversion!CP$14:CP$114)</f>
        <v>0</v>
      </c>
      <c r="CQ65" s="300">
        <f>SUMIF(Conversion!$FG$14:$FG$114,$AD65,Conversion!CQ$14:CQ$114)</f>
        <v>0</v>
      </c>
      <c r="CR65" s="300">
        <f>SUMIF(Conversion!$FG$14:$FG$114,$AD65,Conversion!CR$14:CR$114)</f>
        <v>0</v>
      </c>
      <c r="CS65" s="300">
        <f>SUMIF(Conversion!$FG$14:$FG$114,$AD65,Conversion!CS$14:CS$114)</f>
        <v>0</v>
      </c>
      <c r="CT65" s="300">
        <f>SUMIF(Conversion!$FG$14:$FG$114,$AD65,Conversion!CT$14:CT$114)</f>
        <v>0</v>
      </c>
      <c r="CU65" s="300">
        <f>SUMIF(Conversion!$FG$14:$FG$114,$AD65,Conversion!CU$14:CU$114)</f>
        <v>0</v>
      </c>
      <c r="CV65" s="300">
        <f>SUMIF(Conversion!$FG$14:$FG$114,$AD65,Conversion!CV$14:CV$114)</f>
        <v>0</v>
      </c>
      <c r="CW65" s="300">
        <f>SUMIF(Conversion!$FG$14:$FG$114,$AD65,Conversion!CW$14:CW$114)</f>
        <v>0</v>
      </c>
      <c r="CX65" s="300">
        <f>SUMIF(Conversion!$FG$14:$FG$114,$AD65,Conversion!CX$14:CX$114)</f>
        <v>0</v>
      </c>
      <c r="CY65" s="300">
        <f>SUMIF(Conversion!$FG$14:$FG$114,$AD65,Conversion!CY$14:CY$114)</f>
        <v>0</v>
      </c>
      <c r="CZ65" s="300">
        <f>SUMIF(Conversion!$FG$14:$FG$114,$AD65,Conversion!CZ$14:CZ$114)</f>
        <v>0</v>
      </c>
      <c r="DA65" s="300">
        <f>SUMIF(Conversion!$FG$14:$FG$114,$AD65,Conversion!DA$14:DA$114)</f>
        <v>0</v>
      </c>
      <c r="DB65" s="300">
        <f>SUMIF(Conversion!$FG$14:$FG$114,$AD65,Conversion!DB$14:DB$114)</f>
        <v>0</v>
      </c>
      <c r="DC65" s="300">
        <f>SUMIF(Conversion!$FG$14:$FG$114,$AD65,Conversion!DC$14:DC$114)</f>
        <v>0</v>
      </c>
      <c r="DD65" s="300">
        <f>SUMIF(Conversion!$FG$14:$FG$114,$AD65,Conversion!DD$14:DD$114)</f>
        <v>0</v>
      </c>
      <c r="DE65" s="300">
        <f>SUMIF(Conversion!$FG$14:$FG$114,$AD65,Conversion!DE$14:DE$114)</f>
        <v>0</v>
      </c>
      <c r="DF65" s="300">
        <f>SUMIF(Conversion!$FG$14:$FG$114,$AD65,Conversion!DF$14:DF$114)</f>
        <v>0</v>
      </c>
      <c r="DG65" s="300">
        <f>SUMIF(Conversion!$FG$14:$FG$114,$AD65,Conversion!DG$14:DG$114)</f>
        <v>0</v>
      </c>
      <c r="DH65" s="300">
        <f>SUMIF(Conversion!$FG$14:$FG$114,$AD65,Conversion!DH$14:DH$114)</f>
        <v>0</v>
      </c>
      <c r="DI65" s="300">
        <f>SUMIF(Conversion!$FG$14:$FG$114,$AD65,Conversion!DI$14:DI$114)</f>
        <v>0</v>
      </c>
      <c r="DJ65" s="300">
        <f>SUMIF(Conversion!$FG$14:$FG$114,$AD65,Conversion!DJ$14:DJ$114)</f>
        <v>0</v>
      </c>
      <c r="DK65" s="300">
        <f>SUMIF(Conversion!$FG$14:$FG$114,$AD65,Conversion!DK$14:DK$114)</f>
        <v>0</v>
      </c>
      <c r="DL65" s="300">
        <f>SUMIF(Conversion!$FG$14:$FG$114,$AD65,Conversion!DL$14:DL$114)</f>
        <v>0</v>
      </c>
      <c r="DM65" s="300">
        <f>SUMIF(Conversion!$FG$14:$FG$114,$AD65,Conversion!DM$14:DM$114)</f>
        <v>0</v>
      </c>
      <c r="DN65" s="300">
        <f>SUMIF(Conversion!$FG$14:$FG$114,$AD65,Conversion!DN$14:DN$114)</f>
        <v>0</v>
      </c>
      <c r="DO65" s="300">
        <f>SUMIF(Conversion!$FG$14:$FG$114,$AD65,Conversion!DO$14:DO$114)</f>
        <v>0</v>
      </c>
      <c r="DP65" s="300">
        <f>SUMIF(Conversion!$FG$14:$FG$114,$AD65,Conversion!DP$14:DP$114)</f>
        <v>0</v>
      </c>
      <c r="DQ65" s="300">
        <f>SUMIF(Conversion!$FG$14:$FG$114,$AD65,Conversion!DQ$14:DQ$114)</f>
        <v>0</v>
      </c>
      <c r="DR65" s="300">
        <f>SUMIF(Conversion!$FG$14:$FG$114,$AD65,Conversion!DR$14:DR$114)</f>
        <v>0</v>
      </c>
      <c r="DS65" s="300">
        <f>SUMIF(Conversion!$FG$14:$FG$114,$AD65,Conversion!DS$14:DS$114)</f>
        <v>0</v>
      </c>
      <c r="DT65" s="300">
        <f>SUMIF(Conversion!$FG$14:$FG$114,$AD65,Conversion!DT$14:DT$114)</f>
        <v>0</v>
      </c>
      <c r="DU65" s="300">
        <f>SUMIF(Conversion!$FG$14:$FG$114,$AD65,Conversion!DU$14:DU$114)</f>
        <v>0</v>
      </c>
      <c r="DV65" s="300">
        <f>SUMIF(Conversion!$FG$14:$FG$114,$AD65,Conversion!DV$14:DV$114)</f>
        <v>0</v>
      </c>
      <c r="DW65" s="300">
        <f>SUMIF(Conversion!$FG$14:$FG$114,$AD65,Conversion!DW$14:DW$114)</f>
        <v>0</v>
      </c>
      <c r="DX65" s="300">
        <f>SUMIF(Conversion!$FG$14:$FG$114,$AD65,Conversion!DX$14:DX$114)</f>
        <v>0</v>
      </c>
      <c r="DY65" s="300">
        <f>SUMIF(Conversion!$FG$14:$FG$114,$AD65,Conversion!DY$14:DY$114)</f>
        <v>0</v>
      </c>
      <c r="DZ65" s="300">
        <f>SUMIF(Conversion!$FG$14:$FG$114,$AD65,Conversion!DZ$14:DZ$114)</f>
        <v>0</v>
      </c>
      <c r="EA65" s="300">
        <f>SUMIF(Conversion!$FG$14:$FG$114,$AD65,Conversion!EA$14:EA$114)</f>
        <v>0</v>
      </c>
      <c r="EB65" s="300">
        <f>SUMIF(Conversion!$FG$14:$FG$114,$AD65,Conversion!EB$14:EB$114)</f>
        <v>0</v>
      </c>
      <c r="EC65" s="300">
        <f>SUMIF(Conversion!$FG$14:$FG$114,$AD65,Conversion!EC$14:EC$114)</f>
        <v>0</v>
      </c>
      <c r="ED65" s="300">
        <f>SUMIF(Conversion!$FG$14:$FG$114,$AD65,Conversion!ED$14:ED$114)</f>
        <v>0</v>
      </c>
      <c r="EE65" s="300">
        <f>SUMIF(Conversion!$FG$14:$FG$114,$AD65,Conversion!EE$14:EE$114)</f>
        <v>0</v>
      </c>
      <c r="EF65" s="300">
        <f>SUMIF(Conversion!$FG$14:$FG$114,$AD65,Conversion!EF$14:EF$114)</f>
        <v>0</v>
      </c>
      <c r="EG65" s="300">
        <f>SUMIF(Conversion!$FG$14:$FG$114,$AD65,Conversion!EG$14:EG$114)</f>
        <v>0</v>
      </c>
      <c r="EH65" s="300">
        <f>SUMIF(Conversion!$FG$14:$FG$114,$AD65,Conversion!EH$14:EH$114)</f>
        <v>0</v>
      </c>
      <c r="EI65" s="300">
        <f>SUMIF(Conversion!$FG$14:$FG$114,$AD65,Conversion!EI$14:EI$114)</f>
        <v>0</v>
      </c>
      <c r="EJ65" s="300">
        <f>SUMIF(Conversion!$FG$14:$FG$114,$AD65,Conversion!EJ$14:EJ$114)</f>
        <v>0</v>
      </c>
      <c r="EK65" s="300">
        <f>SUMIF(Conversion!$FG$14:$FG$114,$AD65,Conversion!EK$14:EK$114)</f>
        <v>0</v>
      </c>
      <c r="EL65" s="300">
        <f>SUMIF(Conversion!$FG$14:$FG$114,$AD65,Conversion!EL$14:EL$114)</f>
        <v>0</v>
      </c>
      <c r="EM65" s="300">
        <f>SUMIF(Conversion!$FG$14:$FG$114,$AD65,Conversion!EM$14:EM$114)</f>
        <v>0</v>
      </c>
      <c r="EN65" s="300">
        <f>SUMIF(Conversion!$FG$14:$FG$114,$AD65,Conversion!EN$14:EN$114)</f>
        <v>0</v>
      </c>
      <c r="EO65" s="300">
        <f>SUMIF(Conversion!$FG$14:$FG$114,$AD65,Conversion!EO$14:EO$114)</f>
        <v>0</v>
      </c>
      <c r="EP65" s="300">
        <f>SUMIF(Conversion!$FG$14:$FG$114,$AD65,Conversion!EP$14:EP$114)</f>
        <v>0</v>
      </c>
      <c r="EQ65" s="300">
        <f>SUMIF(Conversion!$FG$14:$FG$114,$AD65,Conversion!EQ$14:EQ$114)</f>
        <v>0</v>
      </c>
      <c r="ER65" s="300">
        <f>SUMIF(Conversion!$FG$14:$FG$114,$AD65,Conversion!ER$14:ER$114)</f>
        <v>0</v>
      </c>
      <c r="ES65" s="300">
        <f>SUMIF(Conversion!$FG$14:$FG$114,$AD65,Conversion!ES$14:ES$114)</f>
        <v>0</v>
      </c>
      <c r="ET65" s="300">
        <f>SUMIF(Conversion!$FG$14:$FG$114,$AD65,Conversion!ET$14:ET$114)</f>
        <v>0</v>
      </c>
      <c r="EU65" s="300">
        <f>SUMIF(Conversion!$FG$14:$FG$114,$AD65,Conversion!EU$14:EU$114)</f>
        <v>0</v>
      </c>
      <c r="EV65" s="300">
        <f>SUMIF(Conversion!$FG$14:$FG$114,$AD65,Conversion!EV$14:EV$114)</f>
        <v>0</v>
      </c>
      <c r="EW65" s="300">
        <f>SUMIF(Conversion!$FG$14:$FG$114,$AD65,Conversion!EW$14:EW$114)</f>
        <v>0</v>
      </c>
      <c r="EX65" s="300">
        <f>SUMIF(Conversion!$FG$14:$FG$114,$AD65,Conversion!EX$14:EX$114)</f>
        <v>0</v>
      </c>
      <c r="EY65" s="261"/>
      <c r="EZ65" s="87"/>
      <c r="FB65" s="261"/>
    </row>
    <row r="66" spans="1:158" ht="12.75" hidden="1" customHeight="1" outlineLevel="2">
      <c r="A66" s="303">
        <v>18</v>
      </c>
      <c r="B66" s="303"/>
      <c r="C66" s="892" t="str">
        <f>Constants!B33</f>
        <v>Transformation Project 1</v>
      </c>
      <c r="E66" s="323"/>
      <c r="F66" s="324"/>
      <c r="G66" s="324"/>
      <c r="H66" s="324"/>
      <c r="I66" s="324"/>
      <c r="J66" s="324"/>
      <c r="K66" s="324"/>
      <c r="L66" s="324"/>
      <c r="M66" s="324"/>
      <c r="N66" s="324"/>
      <c r="O66" s="324"/>
      <c r="P66" s="324"/>
      <c r="Q66" s="324"/>
      <c r="R66" s="324"/>
      <c r="S66" s="324"/>
      <c r="T66" s="324"/>
      <c r="U66" s="324"/>
      <c r="V66" s="325"/>
      <c r="W66" s="324"/>
      <c r="X66" s="324"/>
      <c r="Y66" s="324"/>
      <c r="Z66" s="324"/>
      <c r="AA66" s="324"/>
      <c r="AB66" s="323"/>
      <c r="AC66" s="326"/>
      <c r="AD66" s="683" t="str">
        <f>Constants!E33</f>
        <v>TRF-2</v>
      </c>
      <c r="AE66" s="304">
        <f t="shared" si="25"/>
        <v>0</v>
      </c>
      <c r="AF66" s="299">
        <f>SUMIF(Conversion!$FG$14:$FG$114,$AD66,Conversion!AF$14:AF$114)</f>
        <v>0</v>
      </c>
      <c r="AG66" s="300">
        <f>SUMIF(Conversion!$FG$14:$FG$114,$AD66,Conversion!AG$14:AG$114)</f>
        <v>0</v>
      </c>
      <c r="AH66" s="300">
        <f>SUMIF(Conversion!$FG$14:$FG$114,$AD66,Conversion!AH$14:AH$114)</f>
        <v>0</v>
      </c>
      <c r="AI66" s="300">
        <f>SUMIF(Conversion!$FG$14:$FG$114,$AD66,Conversion!AI$14:AI$114)</f>
        <v>0</v>
      </c>
      <c r="AJ66" s="300">
        <f>SUMIF(Conversion!$FG$14:$FG$114,$AD66,Conversion!AJ$14:AJ$114)</f>
        <v>0</v>
      </c>
      <c r="AK66" s="300">
        <f>SUMIF(Conversion!$FG$14:$FG$114,$AD66,Conversion!AK$14:AK$114)</f>
        <v>0</v>
      </c>
      <c r="AL66" s="300">
        <f>SUMIF(Conversion!$FG$14:$FG$114,$AD66,Conversion!AL$14:AL$114)</f>
        <v>0</v>
      </c>
      <c r="AM66" s="300">
        <f>SUMIF(Conversion!$FG$14:$FG$114,$AD66,Conversion!AM$14:AM$114)</f>
        <v>0</v>
      </c>
      <c r="AN66" s="300">
        <f>SUMIF(Conversion!$FG$14:$FG$114,$AD66,Conversion!AN$14:AN$114)</f>
        <v>0</v>
      </c>
      <c r="AO66" s="300">
        <f>SUMIF(Conversion!$FG$14:$FG$114,$AD66,Conversion!AO$14:AO$114)</f>
        <v>0</v>
      </c>
      <c r="AP66" s="300">
        <f>SUMIF(Conversion!$FG$14:$FG$114,$AD66,Conversion!AP$14:AP$114)</f>
        <v>0</v>
      </c>
      <c r="AQ66" s="300">
        <f>SUMIF(Conversion!$FG$14:$FG$114,$AD66,Conversion!AQ$14:AQ$114)</f>
        <v>0</v>
      </c>
      <c r="AR66" s="300">
        <f>SUMIF(Conversion!$FG$14:$FG$114,$AD66,Conversion!AR$14:AR$114)</f>
        <v>0</v>
      </c>
      <c r="AS66" s="300">
        <f>SUMIF(Conversion!$FG$14:$FG$114,$AD66,Conversion!AS$14:AS$114)</f>
        <v>0</v>
      </c>
      <c r="AT66" s="300">
        <f>SUMIF(Conversion!$FG$14:$FG$114,$AD66,Conversion!AT$14:AT$114)</f>
        <v>0</v>
      </c>
      <c r="AU66" s="300">
        <f>SUMIF(Conversion!$FG$14:$FG$114,$AD66,Conversion!AU$14:AU$114)</f>
        <v>0</v>
      </c>
      <c r="AV66" s="300">
        <f>SUMIF(Conversion!$FG$14:$FG$114,$AD66,Conversion!AV$14:AV$114)</f>
        <v>0</v>
      </c>
      <c r="AW66" s="300">
        <f>SUMIF(Conversion!$FG$14:$FG$114,$AD66,Conversion!AW$14:AW$114)</f>
        <v>0</v>
      </c>
      <c r="AX66" s="300">
        <f>SUMIF(Conversion!$FG$14:$FG$114,$AD66,Conversion!AX$14:AX$114)</f>
        <v>0</v>
      </c>
      <c r="AY66" s="300">
        <f>SUMIF(Conversion!$FG$14:$FG$114,$AD66,Conversion!AY$14:AY$114)</f>
        <v>0</v>
      </c>
      <c r="AZ66" s="300">
        <f>SUMIF(Conversion!$FG$14:$FG$114,$AD66,Conversion!AZ$14:AZ$114)</f>
        <v>0</v>
      </c>
      <c r="BA66" s="300">
        <f>SUMIF(Conversion!$FG$14:$FG$114,$AD66,Conversion!BA$14:BA$114)</f>
        <v>0</v>
      </c>
      <c r="BB66" s="300">
        <f>SUMIF(Conversion!$FG$14:$FG$114,$AD66,Conversion!BB$14:BB$114)</f>
        <v>0</v>
      </c>
      <c r="BC66" s="300">
        <f>SUMIF(Conversion!$FG$14:$FG$114,$AD66,Conversion!BC$14:BC$114)</f>
        <v>0</v>
      </c>
      <c r="BD66" s="300">
        <f>SUMIF(Conversion!$FG$14:$FG$114,$AD66,Conversion!BD$14:BD$114)</f>
        <v>0</v>
      </c>
      <c r="BE66" s="300">
        <f>SUMIF(Conversion!$FG$14:$FG$114,$AD66,Conversion!BE$14:BE$114)</f>
        <v>0</v>
      </c>
      <c r="BF66" s="300">
        <f>SUMIF(Conversion!$FG$14:$FG$114,$AD66,Conversion!BF$14:BF$114)</f>
        <v>0</v>
      </c>
      <c r="BG66" s="300">
        <f>SUMIF(Conversion!$FG$14:$FG$114,$AD66,Conversion!BG$14:BG$114)</f>
        <v>0</v>
      </c>
      <c r="BH66" s="300">
        <f>SUMIF(Conversion!$FG$14:$FG$114,$AD66,Conversion!BH$14:BH$114)</f>
        <v>0</v>
      </c>
      <c r="BI66" s="300">
        <f>SUMIF(Conversion!$FG$14:$FG$114,$AD66,Conversion!BI$14:BI$114)</f>
        <v>0</v>
      </c>
      <c r="BJ66" s="300">
        <f>SUMIF(Conversion!$FG$14:$FG$114,$AD66,Conversion!BJ$14:BJ$114)</f>
        <v>0</v>
      </c>
      <c r="BK66" s="300">
        <f>SUMIF(Conversion!$FG$14:$FG$114,$AD66,Conversion!BK$14:BK$114)</f>
        <v>0</v>
      </c>
      <c r="BL66" s="300">
        <f>SUMIF(Conversion!$FG$14:$FG$114,$AD66,Conversion!BL$14:BL$114)</f>
        <v>0</v>
      </c>
      <c r="BM66" s="300">
        <f>SUMIF(Conversion!$FG$14:$FG$114,$AD66,Conversion!BM$14:BM$114)</f>
        <v>0</v>
      </c>
      <c r="BN66" s="300">
        <f>SUMIF(Conversion!$FG$14:$FG$114,$AD66,Conversion!BN$14:BN$114)</f>
        <v>0</v>
      </c>
      <c r="BO66" s="300">
        <f>SUMIF(Conversion!$FG$14:$FG$114,$AD66,Conversion!BO$14:BO$114)</f>
        <v>0</v>
      </c>
      <c r="BP66" s="300">
        <f>SUMIF(Conversion!$FG$14:$FG$114,$AD66,Conversion!BP$14:BP$114)</f>
        <v>0</v>
      </c>
      <c r="BQ66" s="300">
        <f>SUMIF(Conversion!$FG$14:$FG$114,$AD66,Conversion!BQ$14:BQ$114)</f>
        <v>0</v>
      </c>
      <c r="BR66" s="300">
        <f>SUMIF(Conversion!$FG$14:$FG$114,$AD66,Conversion!BR$14:BR$114)</f>
        <v>0</v>
      </c>
      <c r="BS66" s="300">
        <f>SUMIF(Conversion!$FG$14:$FG$114,$AD66,Conversion!BS$14:BS$114)</f>
        <v>0</v>
      </c>
      <c r="BT66" s="300">
        <f>SUMIF(Conversion!$FG$14:$FG$114,$AD66,Conversion!BT$14:BT$114)</f>
        <v>0</v>
      </c>
      <c r="BU66" s="300">
        <f>SUMIF(Conversion!$FG$14:$FG$114,$AD66,Conversion!BU$14:BU$114)</f>
        <v>0</v>
      </c>
      <c r="BV66" s="300">
        <f>SUMIF(Conversion!$FG$14:$FG$114,$AD66,Conversion!BV$14:BV$114)</f>
        <v>0</v>
      </c>
      <c r="BW66" s="300">
        <f>SUMIF(Conversion!$FG$14:$FG$114,$AD66,Conversion!BW$14:BW$114)</f>
        <v>0</v>
      </c>
      <c r="BX66" s="300">
        <f>SUMIF(Conversion!$FG$14:$FG$114,$AD66,Conversion!BX$14:BX$114)</f>
        <v>0</v>
      </c>
      <c r="BY66" s="300">
        <f>SUMIF(Conversion!$FG$14:$FG$114,$AD66,Conversion!BY$14:BY$114)</f>
        <v>0</v>
      </c>
      <c r="BZ66" s="300">
        <f>SUMIF(Conversion!$FG$14:$FG$114,$AD66,Conversion!BZ$14:BZ$114)</f>
        <v>0</v>
      </c>
      <c r="CA66" s="300">
        <f>SUMIF(Conversion!$FG$14:$FG$114,$AD66,Conversion!CA$14:CA$114)</f>
        <v>0</v>
      </c>
      <c r="CB66" s="300">
        <f>SUMIF(Conversion!$FG$14:$FG$114,$AD66,Conversion!CB$14:CB$114)</f>
        <v>0</v>
      </c>
      <c r="CC66" s="300">
        <f>SUMIF(Conversion!$FG$14:$FG$114,$AD66,Conversion!CC$14:CC$114)</f>
        <v>0</v>
      </c>
      <c r="CD66" s="300">
        <f>SUMIF(Conversion!$FG$14:$FG$114,$AD66,Conversion!CD$14:CD$114)</f>
        <v>0</v>
      </c>
      <c r="CE66" s="300">
        <f>SUMIF(Conversion!$FG$14:$FG$114,$AD66,Conversion!CE$14:CE$114)</f>
        <v>0</v>
      </c>
      <c r="CF66" s="300">
        <f>SUMIF(Conversion!$FG$14:$FG$114,$AD66,Conversion!CF$14:CF$114)</f>
        <v>0</v>
      </c>
      <c r="CG66" s="300">
        <f>SUMIF(Conversion!$FG$14:$FG$114,$AD66,Conversion!CG$14:CG$114)</f>
        <v>0</v>
      </c>
      <c r="CH66" s="300">
        <f>SUMIF(Conversion!$FG$14:$FG$114,$AD66,Conversion!CH$14:CH$114)</f>
        <v>0</v>
      </c>
      <c r="CI66" s="300">
        <f>SUMIF(Conversion!$FG$14:$FG$114,$AD66,Conversion!CI$14:CI$114)</f>
        <v>0</v>
      </c>
      <c r="CJ66" s="300">
        <f>SUMIF(Conversion!$FG$14:$FG$114,$AD66,Conversion!CJ$14:CJ$114)</f>
        <v>0</v>
      </c>
      <c r="CK66" s="300">
        <f>SUMIF(Conversion!$FG$14:$FG$114,$AD66,Conversion!CK$14:CK$114)</f>
        <v>0</v>
      </c>
      <c r="CL66" s="300">
        <f>SUMIF(Conversion!$FG$14:$FG$114,$AD66,Conversion!CL$14:CL$114)</f>
        <v>0</v>
      </c>
      <c r="CM66" s="300">
        <f>SUMIF(Conversion!$FG$14:$FG$114,$AD66,Conversion!CM$14:CM$114)</f>
        <v>0</v>
      </c>
      <c r="CN66" s="300">
        <f>SUMIF(Conversion!$FG$14:$FG$114,$AD66,Conversion!CN$14:CN$114)</f>
        <v>0</v>
      </c>
      <c r="CO66" s="300">
        <f>SUMIF(Conversion!$FG$14:$FG$114,$AD66,Conversion!CO$14:CO$114)</f>
        <v>0</v>
      </c>
      <c r="CP66" s="300">
        <f>SUMIF(Conversion!$FG$14:$FG$114,$AD66,Conversion!CP$14:CP$114)</f>
        <v>0</v>
      </c>
      <c r="CQ66" s="300">
        <f>SUMIF(Conversion!$FG$14:$FG$114,$AD66,Conversion!CQ$14:CQ$114)</f>
        <v>0</v>
      </c>
      <c r="CR66" s="300">
        <f>SUMIF(Conversion!$FG$14:$FG$114,$AD66,Conversion!CR$14:CR$114)</f>
        <v>0</v>
      </c>
      <c r="CS66" s="300">
        <f>SUMIF(Conversion!$FG$14:$FG$114,$AD66,Conversion!CS$14:CS$114)</f>
        <v>0</v>
      </c>
      <c r="CT66" s="300">
        <f>SUMIF(Conversion!$FG$14:$FG$114,$AD66,Conversion!CT$14:CT$114)</f>
        <v>0</v>
      </c>
      <c r="CU66" s="300">
        <f>SUMIF(Conversion!$FG$14:$FG$114,$AD66,Conversion!CU$14:CU$114)</f>
        <v>0</v>
      </c>
      <c r="CV66" s="300">
        <f>SUMIF(Conversion!$FG$14:$FG$114,$AD66,Conversion!CV$14:CV$114)</f>
        <v>0</v>
      </c>
      <c r="CW66" s="300">
        <f>SUMIF(Conversion!$FG$14:$FG$114,$AD66,Conversion!CW$14:CW$114)</f>
        <v>0</v>
      </c>
      <c r="CX66" s="300">
        <f>SUMIF(Conversion!$FG$14:$FG$114,$AD66,Conversion!CX$14:CX$114)</f>
        <v>0</v>
      </c>
      <c r="CY66" s="300">
        <f>SUMIF(Conversion!$FG$14:$FG$114,$AD66,Conversion!CY$14:CY$114)</f>
        <v>0</v>
      </c>
      <c r="CZ66" s="300">
        <f>SUMIF(Conversion!$FG$14:$FG$114,$AD66,Conversion!CZ$14:CZ$114)</f>
        <v>0</v>
      </c>
      <c r="DA66" s="300">
        <f>SUMIF(Conversion!$FG$14:$FG$114,$AD66,Conversion!DA$14:DA$114)</f>
        <v>0</v>
      </c>
      <c r="DB66" s="300">
        <f>SUMIF(Conversion!$FG$14:$FG$114,$AD66,Conversion!DB$14:DB$114)</f>
        <v>0</v>
      </c>
      <c r="DC66" s="300">
        <f>SUMIF(Conversion!$FG$14:$FG$114,$AD66,Conversion!DC$14:DC$114)</f>
        <v>0</v>
      </c>
      <c r="DD66" s="300">
        <f>SUMIF(Conversion!$FG$14:$FG$114,$AD66,Conversion!DD$14:DD$114)</f>
        <v>0</v>
      </c>
      <c r="DE66" s="300">
        <f>SUMIF(Conversion!$FG$14:$FG$114,$AD66,Conversion!DE$14:DE$114)</f>
        <v>0</v>
      </c>
      <c r="DF66" s="300">
        <f>SUMIF(Conversion!$FG$14:$FG$114,$AD66,Conversion!DF$14:DF$114)</f>
        <v>0</v>
      </c>
      <c r="DG66" s="300">
        <f>SUMIF(Conversion!$FG$14:$FG$114,$AD66,Conversion!DG$14:DG$114)</f>
        <v>0</v>
      </c>
      <c r="DH66" s="300">
        <f>SUMIF(Conversion!$FG$14:$FG$114,$AD66,Conversion!DH$14:DH$114)</f>
        <v>0</v>
      </c>
      <c r="DI66" s="300">
        <f>SUMIF(Conversion!$FG$14:$FG$114,$AD66,Conversion!DI$14:DI$114)</f>
        <v>0</v>
      </c>
      <c r="DJ66" s="300">
        <f>SUMIF(Conversion!$FG$14:$FG$114,$AD66,Conversion!DJ$14:DJ$114)</f>
        <v>0</v>
      </c>
      <c r="DK66" s="300">
        <f>SUMIF(Conversion!$FG$14:$FG$114,$AD66,Conversion!DK$14:DK$114)</f>
        <v>0</v>
      </c>
      <c r="DL66" s="300">
        <f>SUMIF(Conversion!$FG$14:$FG$114,$AD66,Conversion!DL$14:DL$114)</f>
        <v>0</v>
      </c>
      <c r="DM66" s="300">
        <f>SUMIF(Conversion!$FG$14:$FG$114,$AD66,Conversion!DM$14:DM$114)</f>
        <v>0</v>
      </c>
      <c r="DN66" s="300">
        <f>SUMIF(Conversion!$FG$14:$FG$114,$AD66,Conversion!DN$14:DN$114)</f>
        <v>0</v>
      </c>
      <c r="DO66" s="300">
        <f>SUMIF(Conversion!$FG$14:$FG$114,$AD66,Conversion!DO$14:DO$114)</f>
        <v>0</v>
      </c>
      <c r="DP66" s="300">
        <f>SUMIF(Conversion!$FG$14:$FG$114,$AD66,Conversion!DP$14:DP$114)</f>
        <v>0</v>
      </c>
      <c r="DQ66" s="300">
        <f>SUMIF(Conversion!$FG$14:$FG$114,$AD66,Conversion!DQ$14:DQ$114)</f>
        <v>0</v>
      </c>
      <c r="DR66" s="300">
        <f>SUMIF(Conversion!$FG$14:$FG$114,$AD66,Conversion!DR$14:DR$114)</f>
        <v>0</v>
      </c>
      <c r="DS66" s="300">
        <f>SUMIF(Conversion!$FG$14:$FG$114,$AD66,Conversion!DS$14:DS$114)</f>
        <v>0</v>
      </c>
      <c r="DT66" s="300">
        <f>SUMIF(Conversion!$FG$14:$FG$114,$AD66,Conversion!DT$14:DT$114)</f>
        <v>0</v>
      </c>
      <c r="DU66" s="300">
        <f>SUMIF(Conversion!$FG$14:$FG$114,$AD66,Conversion!DU$14:DU$114)</f>
        <v>0</v>
      </c>
      <c r="DV66" s="300">
        <f>SUMIF(Conversion!$FG$14:$FG$114,$AD66,Conversion!DV$14:DV$114)</f>
        <v>0</v>
      </c>
      <c r="DW66" s="300">
        <f>SUMIF(Conversion!$FG$14:$FG$114,$AD66,Conversion!DW$14:DW$114)</f>
        <v>0</v>
      </c>
      <c r="DX66" s="300">
        <f>SUMIF(Conversion!$FG$14:$FG$114,$AD66,Conversion!DX$14:DX$114)</f>
        <v>0</v>
      </c>
      <c r="DY66" s="300">
        <f>SUMIF(Conversion!$FG$14:$FG$114,$AD66,Conversion!DY$14:DY$114)</f>
        <v>0</v>
      </c>
      <c r="DZ66" s="300">
        <f>SUMIF(Conversion!$FG$14:$FG$114,$AD66,Conversion!DZ$14:DZ$114)</f>
        <v>0</v>
      </c>
      <c r="EA66" s="300">
        <f>SUMIF(Conversion!$FG$14:$FG$114,$AD66,Conversion!EA$14:EA$114)</f>
        <v>0</v>
      </c>
      <c r="EB66" s="300">
        <f>SUMIF(Conversion!$FG$14:$FG$114,$AD66,Conversion!EB$14:EB$114)</f>
        <v>0</v>
      </c>
      <c r="EC66" s="300">
        <f>SUMIF(Conversion!$FG$14:$FG$114,$AD66,Conversion!EC$14:EC$114)</f>
        <v>0</v>
      </c>
      <c r="ED66" s="300">
        <f>SUMIF(Conversion!$FG$14:$FG$114,$AD66,Conversion!ED$14:ED$114)</f>
        <v>0</v>
      </c>
      <c r="EE66" s="300">
        <f>SUMIF(Conversion!$FG$14:$FG$114,$AD66,Conversion!EE$14:EE$114)</f>
        <v>0</v>
      </c>
      <c r="EF66" s="300">
        <f>SUMIF(Conversion!$FG$14:$FG$114,$AD66,Conversion!EF$14:EF$114)</f>
        <v>0</v>
      </c>
      <c r="EG66" s="300">
        <f>SUMIF(Conversion!$FG$14:$FG$114,$AD66,Conversion!EG$14:EG$114)</f>
        <v>0</v>
      </c>
      <c r="EH66" s="300">
        <f>SUMIF(Conversion!$FG$14:$FG$114,$AD66,Conversion!EH$14:EH$114)</f>
        <v>0</v>
      </c>
      <c r="EI66" s="300">
        <f>SUMIF(Conversion!$FG$14:$FG$114,$AD66,Conversion!EI$14:EI$114)</f>
        <v>0</v>
      </c>
      <c r="EJ66" s="300">
        <f>SUMIF(Conversion!$FG$14:$FG$114,$AD66,Conversion!EJ$14:EJ$114)</f>
        <v>0</v>
      </c>
      <c r="EK66" s="300">
        <f>SUMIF(Conversion!$FG$14:$FG$114,$AD66,Conversion!EK$14:EK$114)</f>
        <v>0</v>
      </c>
      <c r="EL66" s="300">
        <f>SUMIF(Conversion!$FG$14:$FG$114,$AD66,Conversion!EL$14:EL$114)</f>
        <v>0</v>
      </c>
      <c r="EM66" s="300">
        <f>SUMIF(Conversion!$FG$14:$FG$114,$AD66,Conversion!EM$14:EM$114)</f>
        <v>0</v>
      </c>
      <c r="EN66" s="300">
        <f>SUMIF(Conversion!$FG$14:$FG$114,$AD66,Conversion!EN$14:EN$114)</f>
        <v>0</v>
      </c>
      <c r="EO66" s="300">
        <f>SUMIF(Conversion!$FG$14:$FG$114,$AD66,Conversion!EO$14:EO$114)</f>
        <v>0</v>
      </c>
      <c r="EP66" s="300">
        <f>SUMIF(Conversion!$FG$14:$FG$114,$AD66,Conversion!EP$14:EP$114)</f>
        <v>0</v>
      </c>
      <c r="EQ66" s="300">
        <f>SUMIF(Conversion!$FG$14:$FG$114,$AD66,Conversion!EQ$14:EQ$114)</f>
        <v>0</v>
      </c>
      <c r="ER66" s="300">
        <f>SUMIF(Conversion!$FG$14:$FG$114,$AD66,Conversion!ER$14:ER$114)</f>
        <v>0</v>
      </c>
      <c r="ES66" s="300">
        <f>SUMIF(Conversion!$FG$14:$FG$114,$AD66,Conversion!ES$14:ES$114)</f>
        <v>0</v>
      </c>
      <c r="ET66" s="300">
        <f>SUMIF(Conversion!$FG$14:$FG$114,$AD66,Conversion!ET$14:ET$114)</f>
        <v>0</v>
      </c>
      <c r="EU66" s="300">
        <f>SUMIF(Conversion!$FG$14:$FG$114,$AD66,Conversion!EU$14:EU$114)</f>
        <v>0</v>
      </c>
      <c r="EV66" s="300">
        <f>SUMIF(Conversion!$FG$14:$FG$114,$AD66,Conversion!EV$14:EV$114)</f>
        <v>0</v>
      </c>
      <c r="EW66" s="300">
        <f>SUMIF(Conversion!$FG$14:$FG$114,$AD66,Conversion!EW$14:EW$114)</f>
        <v>0</v>
      </c>
      <c r="EX66" s="300">
        <f>SUMIF(Conversion!$FG$14:$FG$114,$AD66,Conversion!EX$14:EX$114)</f>
        <v>0</v>
      </c>
      <c r="EY66" s="261"/>
      <c r="EZ66" s="87"/>
      <c r="FB66" s="261"/>
    </row>
    <row r="67" spans="1:158" ht="12.75" hidden="1" customHeight="1" outlineLevel="2">
      <c r="A67" s="303">
        <v>19</v>
      </c>
      <c r="B67" s="303"/>
      <c r="C67" s="892" t="str">
        <f>Constants!B34</f>
        <v>Transformation Project 2</v>
      </c>
      <c r="E67" s="323"/>
      <c r="F67" s="324"/>
      <c r="G67" s="324"/>
      <c r="H67" s="324"/>
      <c r="I67" s="324"/>
      <c r="J67" s="324"/>
      <c r="K67" s="324"/>
      <c r="L67" s="324"/>
      <c r="M67" s="324"/>
      <c r="N67" s="324"/>
      <c r="O67" s="324"/>
      <c r="P67" s="324"/>
      <c r="Q67" s="324"/>
      <c r="R67" s="324"/>
      <c r="S67" s="324"/>
      <c r="T67" s="324"/>
      <c r="U67" s="324"/>
      <c r="V67" s="325"/>
      <c r="W67" s="324"/>
      <c r="X67" s="324"/>
      <c r="Y67" s="324"/>
      <c r="Z67" s="324"/>
      <c r="AA67" s="324"/>
      <c r="AB67" s="323"/>
      <c r="AC67" s="326"/>
      <c r="AD67" s="683" t="str">
        <f>Constants!E34</f>
        <v>TRF-3</v>
      </c>
      <c r="AE67" s="304">
        <f t="shared" si="25"/>
        <v>0</v>
      </c>
      <c r="AF67" s="299">
        <f>SUMIF(Conversion!$FG$14:$FG$114,$AD67,Conversion!AF$14:AF$114)</f>
        <v>0</v>
      </c>
      <c r="AG67" s="300">
        <f>SUMIF(Conversion!$FG$14:$FG$114,$AD67,Conversion!AG$14:AG$114)</f>
        <v>0</v>
      </c>
      <c r="AH67" s="300">
        <f>SUMIF(Conversion!$FG$14:$FG$114,$AD67,Conversion!AH$14:AH$114)</f>
        <v>0</v>
      </c>
      <c r="AI67" s="300">
        <f>SUMIF(Conversion!$FG$14:$FG$114,$AD67,Conversion!AI$14:AI$114)</f>
        <v>0</v>
      </c>
      <c r="AJ67" s="300">
        <f>SUMIF(Conversion!$FG$14:$FG$114,$AD67,Conversion!AJ$14:AJ$114)</f>
        <v>0</v>
      </c>
      <c r="AK67" s="300">
        <f>SUMIF(Conversion!$FG$14:$FG$114,$AD67,Conversion!AK$14:AK$114)</f>
        <v>0</v>
      </c>
      <c r="AL67" s="300">
        <f>SUMIF(Conversion!$FG$14:$FG$114,$AD67,Conversion!AL$14:AL$114)</f>
        <v>0</v>
      </c>
      <c r="AM67" s="300">
        <f>SUMIF(Conversion!$FG$14:$FG$114,$AD67,Conversion!AM$14:AM$114)</f>
        <v>0</v>
      </c>
      <c r="AN67" s="300">
        <f>SUMIF(Conversion!$FG$14:$FG$114,$AD67,Conversion!AN$14:AN$114)</f>
        <v>0</v>
      </c>
      <c r="AO67" s="300">
        <f>SUMIF(Conversion!$FG$14:$FG$114,$AD67,Conversion!AO$14:AO$114)</f>
        <v>0</v>
      </c>
      <c r="AP67" s="300">
        <f>SUMIF(Conversion!$FG$14:$FG$114,$AD67,Conversion!AP$14:AP$114)</f>
        <v>0</v>
      </c>
      <c r="AQ67" s="300">
        <f>SUMIF(Conversion!$FG$14:$FG$114,$AD67,Conversion!AQ$14:AQ$114)</f>
        <v>0</v>
      </c>
      <c r="AR67" s="300">
        <f>SUMIF(Conversion!$FG$14:$FG$114,$AD67,Conversion!AR$14:AR$114)</f>
        <v>0</v>
      </c>
      <c r="AS67" s="300">
        <f>SUMIF(Conversion!$FG$14:$FG$114,$AD67,Conversion!AS$14:AS$114)</f>
        <v>0</v>
      </c>
      <c r="AT67" s="300">
        <f>SUMIF(Conversion!$FG$14:$FG$114,$AD67,Conversion!AT$14:AT$114)</f>
        <v>0</v>
      </c>
      <c r="AU67" s="300">
        <f>SUMIF(Conversion!$FG$14:$FG$114,$AD67,Conversion!AU$14:AU$114)</f>
        <v>0</v>
      </c>
      <c r="AV67" s="300">
        <f>SUMIF(Conversion!$FG$14:$FG$114,$AD67,Conversion!AV$14:AV$114)</f>
        <v>0</v>
      </c>
      <c r="AW67" s="300">
        <f>SUMIF(Conversion!$FG$14:$FG$114,$AD67,Conversion!AW$14:AW$114)</f>
        <v>0</v>
      </c>
      <c r="AX67" s="300">
        <f>SUMIF(Conversion!$FG$14:$FG$114,$AD67,Conversion!AX$14:AX$114)</f>
        <v>0</v>
      </c>
      <c r="AY67" s="300">
        <f>SUMIF(Conversion!$FG$14:$FG$114,$AD67,Conversion!AY$14:AY$114)</f>
        <v>0</v>
      </c>
      <c r="AZ67" s="300">
        <f>SUMIF(Conversion!$FG$14:$FG$114,$AD67,Conversion!AZ$14:AZ$114)</f>
        <v>0</v>
      </c>
      <c r="BA67" s="300">
        <f>SUMIF(Conversion!$FG$14:$FG$114,$AD67,Conversion!BA$14:BA$114)</f>
        <v>0</v>
      </c>
      <c r="BB67" s="300">
        <f>SUMIF(Conversion!$FG$14:$FG$114,$AD67,Conversion!BB$14:BB$114)</f>
        <v>0</v>
      </c>
      <c r="BC67" s="300">
        <f>SUMIF(Conversion!$FG$14:$FG$114,$AD67,Conversion!BC$14:BC$114)</f>
        <v>0</v>
      </c>
      <c r="BD67" s="300">
        <f>SUMIF(Conversion!$FG$14:$FG$114,$AD67,Conversion!BD$14:BD$114)</f>
        <v>0</v>
      </c>
      <c r="BE67" s="300">
        <f>SUMIF(Conversion!$FG$14:$FG$114,$AD67,Conversion!BE$14:BE$114)</f>
        <v>0</v>
      </c>
      <c r="BF67" s="300">
        <f>SUMIF(Conversion!$FG$14:$FG$114,$AD67,Conversion!BF$14:BF$114)</f>
        <v>0</v>
      </c>
      <c r="BG67" s="300">
        <f>SUMIF(Conversion!$FG$14:$FG$114,$AD67,Conversion!BG$14:BG$114)</f>
        <v>0</v>
      </c>
      <c r="BH67" s="300">
        <f>SUMIF(Conversion!$FG$14:$FG$114,$AD67,Conversion!BH$14:BH$114)</f>
        <v>0</v>
      </c>
      <c r="BI67" s="300">
        <f>SUMIF(Conversion!$FG$14:$FG$114,$AD67,Conversion!BI$14:BI$114)</f>
        <v>0</v>
      </c>
      <c r="BJ67" s="300">
        <f>SUMIF(Conversion!$FG$14:$FG$114,$AD67,Conversion!BJ$14:BJ$114)</f>
        <v>0</v>
      </c>
      <c r="BK67" s="300">
        <f>SUMIF(Conversion!$FG$14:$FG$114,$AD67,Conversion!BK$14:BK$114)</f>
        <v>0</v>
      </c>
      <c r="BL67" s="300">
        <f>SUMIF(Conversion!$FG$14:$FG$114,$AD67,Conversion!BL$14:BL$114)</f>
        <v>0</v>
      </c>
      <c r="BM67" s="300">
        <f>SUMIF(Conversion!$FG$14:$FG$114,$AD67,Conversion!BM$14:BM$114)</f>
        <v>0</v>
      </c>
      <c r="BN67" s="300">
        <f>SUMIF(Conversion!$FG$14:$FG$114,$AD67,Conversion!BN$14:BN$114)</f>
        <v>0</v>
      </c>
      <c r="BO67" s="300">
        <f>SUMIF(Conversion!$FG$14:$FG$114,$AD67,Conversion!BO$14:BO$114)</f>
        <v>0</v>
      </c>
      <c r="BP67" s="300">
        <f>SUMIF(Conversion!$FG$14:$FG$114,$AD67,Conversion!BP$14:BP$114)</f>
        <v>0</v>
      </c>
      <c r="BQ67" s="300">
        <f>SUMIF(Conversion!$FG$14:$FG$114,$AD67,Conversion!BQ$14:BQ$114)</f>
        <v>0</v>
      </c>
      <c r="BR67" s="300">
        <f>SUMIF(Conversion!$FG$14:$FG$114,$AD67,Conversion!BR$14:BR$114)</f>
        <v>0</v>
      </c>
      <c r="BS67" s="300">
        <f>SUMIF(Conversion!$FG$14:$FG$114,$AD67,Conversion!BS$14:BS$114)</f>
        <v>0</v>
      </c>
      <c r="BT67" s="300">
        <f>SUMIF(Conversion!$FG$14:$FG$114,$AD67,Conversion!BT$14:BT$114)</f>
        <v>0</v>
      </c>
      <c r="BU67" s="300">
        <f>SUMIF(Conversion!$FG$14:$FG$114,$AD67,Conversion!BU$14:BU$114)</f>
        <v>0</v>
      </c>
      <c r="BV67" s="300">
        <f>SUMIF(Conversion!$FG$14:$FG$114,$AD67,Conversion!BV$14:BV$114)</f>
        <v>0</v>
      </c>
      <c r="BW67" s="300">
        <f>SUMIF(Conversion!$FG$14:$FG$114,$AD67,Conversion!BW$14:BW$114)</f>
        <v>0</v>
      </c>
      <c r="BX67" s="300">
        <f>SUMIF(Conversion!$FG$14:$FG$114,$AD67,Conversion!BX$14:BX$114)</f>
        <v>0</v>
      </c>
      <c r="BY67" s="300">
        <f>SUMIF(Conversion!$FG$14:$FG$114,$AD67,Conversion!BY$14:BY$114)</f>
        <v>0</v>
      </c>
      <c r="BZ67" s="300">
        <f>SUMIF(Conversion!$FG$14:$FG$114,$AD67,Conversion!BZ$14:BZ$114)</f>
        <v>0</v>
      </c>
      <c r="CA67" s="300">
        <f>SUMIF(Conversion!$FG$14:$FG$114,$AD67,Conversion!CA$14:CA$114)</f>
        <v>0</v>
      </c>
      <c r="CB67" s="300">
        <f>SUMIF(Conversion!$FG$14:$FG$114,$AD67,Conversion!CB$14:CB$114)</f>
        <v>0</v>
      </c>
      <c r="CC67" s="300">
        <f>SUMIF(Conversion!$FG$14:$FG$114,$AD67,Conversion!CC$14:CC$114)</f>
        <v>0</v>
      </c>
      <c r="CD67" s="300">
        <f>SUMIF(Conversion!$FG$14:$FG$114,$AD67,Conversion!CD$14:CD$114)</f>
        <v>0</v>
      </c>
      <c r="CE67" s="300">
        <f>SUMIF(Conversion!$FG$14:$FG$114,$AD67,Conversion!CE$14:CE$114)</f>
        <v>0</v>
      </c>
      <c r="CF67" s="300">
        <f>SUMIF(Conversion!$FG$14:$FG$114,$AD67,Conversion!CF$14:CF$114)</f>
        <v>0</v>
      </c>
      <c r="CG67" s="300">
        <f>SUMIF(Conversion!$FG$14:$FG$114,$AD67,Conversion!CG$14:CG$114)</f>
        <v>0</v>
      </c>
      <c r="CH67" s="300">
        <f>SUMIF(Conversion!$FG$14:$FG$114,$AD67,Conversion!CH$14:CH$114)</f>
        <v>0</v>
      </c>
      <c r="CI67" s="300">
        <f>SUMIF(Conversion!$FG$14:$FG$114,$AD67,Conversion!CI$14:CI$114)</f>
        <v>0</v>
      </c>
      <c r="CJ67" s="300">
        <f>SUMIF(Conversion!$FG$14:$FG$114,$AD67,Conversion!CJ$14:CJ$114)</f>
        <v>0</v>
      </c>
      <c r="CK67" s="300">
        <f>SUMIF(Conversion!$FG$14:$FG$114,$AD67,Conversion!CK$14:CK$114)</f>
        <v>0</v>
      </c>
      <c r="CL67" s="300">
        <f>SUMIF(Conversion!$FG$14:$FG$114,$AD67,Conversion!CL$14:CL$114)</f>
        <v>0</v>
      </c>
      <c r="CM67" s="300">
        <f>SUMIF(Conversion!$FG$14:$FG$114,$AD67,Conversion!CM$14:CM$114)</f>
        <v>0</v>
      </c>
      <c r="CN67" s="300">
        <f>SUMIF(Conversion!$FG$14:$FG$114,$AD67,Conversion!CN$14:CN$114)</f>
        <v>0</v>
      </c>
      <c r="CO67" s="300">
        <f>SUMIF(Conversion!$FG$14:$FG$114,$AD67,Conversion!CO$14:CO$114)</f>
        <v>0</v>
      </c>
      <c r="CP67" s="300">
        <f>SUMIF(Conversion!$FG$14:$FG$114,$AD67,Conversion!CP$14:CP$114)</f>
        <v>0</v>
      </c>
      <c r="CQ67" s="300">
        <f>SUMIF(Conversion!$FG$14:$FG$114,$AD67,Conversion!CQ$14:CQ$114)</f>
        <v>0</v>
      </c>
      <c r="CR67" s="300">
        <f>SUMIF(Conversion!$FG$14:$FG$114,$AD67,Conversion!CR$14:CR$114)</f>
        <v>0</v>
      </c>
      <c r="CS67" s="300">
        <f>SUMIF(Conversion!$FG$14:$FG$114,$AD67,Conversion!CS$14:CS$114)</f>
        <v>0</v>
      </c>
      <c r="CT67" s="300">
        <f>SUMIF(Conversion!$FG$14:$FG$114,$AD67,Conversion!CT$14:CT$114)</f>
        <v>0</v>
      </c>
      <c r="CU67" s="300">
        <f>SUMIF(Conversion!$FG$14:$FG$114,$AD67,Conversion!CU$14:CU$114)</f>
        <v>0</v>
      </c>
      <c r="CV67" s="300">
        <f>SUMIF(Conversion!$FG$14:$FG$114,$AD67,Conversion!CV$14:CV$114)</f>
        <v>0</v>
      </c>
      <c r="CW67" s="300">
        <f>SUMIF(Conversion!$FG$14:$FG$114,$AD67,Conversion!CW$14:CW$114)</f>
        <v>0</v>
      </c>
      <c r="CX67" s="300">
        <f>SUMIF(Conversion!$FG$14:$FG$114,$AD67,Conversion!CX$14:CX$114)</f>
        <v>0</v>
      </c>
      <c r="CY67" s="300">
        <f>SUMIF(Conversion!$FG$14:$FG$114,$AD67,Conversion!CY$14:CY$114)</f>
        <v>0</v>
      </c>
      <c r="CZ67" s="300">
        <f>SUMIF(Conversion!$FG$14:$FG$114,$AD67,Conversion!CZ$14:CZ$114)</f>
        <v>0</v>
      </c>
      <c r="DA67" s="300">
        <f>SUMIF(Conversion!$FG$14:$FG$114,$AD67,Conversion!DA$14:DA$114)</f>
        <v>0</v>
      </c>
      <c r="DB67" s="300">
        <f>SUMIF(Conversion!$FG$14:$FG$114,$AD67,Conversion!DB$14:DB$114)</f>
        <v>0</v>
      </c>
      <c r="DC67" s="300">
        <f>SUMIF(Conversion!$FG$14:$FG$114,$AD67,Conversion!DC$14:DC$114)</f>
        <v>0</v>
      </c>
      <c r="DD67" s="300">
        <f>SUMIF(Conversion!$FG$14:$FG$114,$AD67,Conversion!DD$14:DD$114)</f>
        <v>0</v>
      </c>
      <c r="DE67" s="300">
        <f>SUMIF(Conversion!$FG$14:$FG$114,$AD67,Conversion!DE$14:DE$114)</f>
        <v>0</v>
      </c>
      <c r="DF67" s="300">
        <f>SUMIF(Conversion!$FG$14:$FG$114,$AD67,Conversion!DF$14:DF$114)</f>
        <v>0</v>
      </c>
      <c r="DG67" s="300">
        <f>SUMIF(Conversion!$FG$14:$FG$114,$AD67,Conversion!DG$14:DG$114)</f>
        <v>0</v>
      </c>
      <c r="DH67" s="300">
        <f>SUMIF(Conversion!$FG$14:$FG$114,$AD67,Conversion!DH$14:DH$114)</f>
        <v>0</v>
      </c>
      <c r="DI67" s="300">
        <f>SUMIF(Conversion!$FG$14:$FG$114,$AD67,Conversion!DI$14:DI$114)</f>
        <v>0</v>
      </c>
      <c r="DJ67" s="300">
        <f>SUMIF(Conversion!$FG$14:$FG$114,$AD67,Conversion!DJ$14:DJ$114)</f>
        <v>0</v>
      </c>
      <c r="DK67" s="300">
        <f>SUMIF(Conversion!$FG$14:$FG$114,$AD67,Conversion!DK$14:DK$114)</f>
        <v>0</v>
      </c>
      <c r="DL67" s="300">
        <f>SUMIF(Conversion!$FG$14:$FG$114,$AD67,Conversion!DL$14:DL$114)</f>
        <v>0</v>
      </c>
      <c r="DM67" s="300">
        <f>SUMIF(Conversion!$FG$14:$FG$114,$AD67,Conversion!DM$14:DM$114)</f>
        <v>0</v>
      </c>
      <c r="DN67" s="300">
        <f>SUMIF(Conversion!$FG$14:$FG$114,$AD67,Conversion!DN$14:DN$114)</f>
        <v>0</v>
      </c>
      <c r="DO67" s="300">
        <f>SUMIF(Conversion!$FG$14:$FG$114,$AD67,Conversion!DO$14:DO$114)</f>
        <v>0</v>
      </c>
      <c r="DP67" s="300">
        <f>SUMIF(Conversion!$FG$14:$FG$114,$AD67,Conversion!DP$14:DP$114)</f>
        <v>0</v>
      </c>
      <c r="DQ67" s="300">
        <f>SUMIF(Conversion!$FG$14:$FG$114,$AD67,Conversion!DQ$14:DQ$114)</f>
        <v>0</v>
      </c>
      <c r="DR67" s="300">
        <f>SUMIF(Conversion!$FG$14:$FG$114,$AD67,Conversion!DR$14:DR$114)</f>
        <v>0</v>
      </c>
      <c r="DS67" s="300">
        <f>SUMIF(Conversion!$FG$14:$FG$114,$AD67,Conversion!DS$14:DS$114)</f>
        <v>0</v>
      </c>
      <c r="DT67" s="300">
        <f>SUMIF(Conversion!$FG$14:$FG$114,$AD67,Conversion!DT$14:DT$114)</f>
        <v>0</v>
      </c>
      <c r="DU67" s="300">
        <f>SUMIF(Conversion!$FG$14:$FG$114,$AD67,Conversion!DU$14:DU$114)</f>
        <v>0</v>
      </c>
      <c r="DV67" s="300">
        <f>SUMIF(Conversion!$FG$14:$FG$114,$AD67,Conversion!DV$14:DV$114)</f>
        <v>0</v>
      </c>
      <c r="DW67" s="300">
        <f>SUMIF(Conversion!$FG$14:$FG$114,$AD67,Conversion!DW$14:DW$114)</f>
        <v>0</v>
      </c>
      <c r="DX67" s="300">
        <f>SUMIF(Conversion!$FG$14:$FG$114,$AD67,Conversion!DX$14:DX$114)</f>
        <v>0</v>
      </c>
      <c r="DY67" s="300">
        <f>SUMIF(Conversion!$FG$14:$FG$114,$AD67,Conversion!DY$14:DY$114)</f>
        <v>0</v>
      </c>
      <c r="DZ67" s="300">
        <f>SUMIF(Conversion!$FG$14:$FG$114,$AD67,Conversion!DZ$14:DZ$114)</f>
        <v>0</v>
      </c>
      <c r="EA67" s="300">
        <f>SUMIF(Conversion!$FG$14:$FG$114,$AD67,Conversion!EA$14:EA$114)</f>
        <v>0</v>
      </c>
      <c r="EB67" s="300">
        <f>SUMIF(Conversion!$FG$14:$FG$114,$AD67,Conversion!EB$14:EB$114)</f>
        <v>0</v>
      </c>
      <c r="EC67" s="300">
        <f>SUMIF(Conversion!$FG$14:$FG$114,$AD67,Conversion!EC$14:EC$114)</f>
        <v>0</v>
      </c>
      <c r="ED67" s="300">
        <f>SUMIF(Conversion!$FG$14:$FG$114,$AD67,Conversion!ED$14:ED$114)</f>
        <v>0</v>
      </c>
      <c r="EE67" s="300">
        <f>SUMIF(Conversion!$FG$14:$FG$114,$AD67,Conversion!EE$14:EE$114)</f>
        <v>0</v>
      </c>
      <c r="EF67" s="300">
        <f>SUMIF(Conversion!$FG$14:$FG$114,$AD67,Conversion!EF$14:EF$114)</f>
        <v>0</v>
      </c>
      <c r="EG67" s="300">
        <f>SUMIF(Conversion!$FG$14:$FG$114,$AD67,Conversion!EG$14:EG$114)</f>
        <v>0</v>
      </c>
      <c r="EH67" s="300">
        <f>SUMIF(Conversion!$FG$14:$FG$114,$AD67,Conversion!EH$14:EH$114)</f>
        <v>0</v>
      </c>
      <c r="EI67" s="300">
        <f>SUMIF(Conversion!$FG$14:$FG$114,$AD67,Conversion!EI$14:EI$114)</f>
        <v>0</v>
      </c>
      <c r="EJ67" s="300">
        <f>SUMIF(Conversion!$FG$14:$FG$114,$AD67,Conversion!EJ$14:EJ$114)</f>
        <v>0</v>
      </c>
      <c r="EK67" s="300">
        <f>SUMIF(Conversion!$FG$14:$FG$114,$AD67,Conversion!EK$14:EK$114)</f>
        <v>0</v>
      </c>
      <c r="EL67" s="300">
        <f>SUMIF(Conversion!$FG$14:$FG$114,$AD67,Conversion!EL$14:EL$114)</f>
        <v>0</v>
      </c>
      <c r="EM67" s="300">
        <f>SUMIF(Conversion!$FG$14:$FG$114,$AD67,Conversion!EM$14:EM$114)</f>
        <v>0</v>
      </c>
      <c r="EN67" s="300">
        <f>SUMIF(Conversion!$FG$14:$FG$114,$AD67,Conversion!EN$14:EN$114)</f>
        <v>0</v>
      </c>
      <c r="EO67" s="300">
        <f>SUMIF(Conversion!$FG$14:$FG$114,$AD67,Conversion!EO$14:EO$114)</f>
        <v>0</v>
      </c>
      <c r="EP67" s="300">
        <f>SUMIF(Conversion!$FG$14:$FG$114,$AD67,Conversion!EP$14:EP$114)</f>
        <v>0</v>
      </c>
      <c r="EQ67" s="300">
        <f>SUMIF(Conversion!$FG$14:$FG$114,$AD67,Conversion!EQ$14:EQ$114)</f>
        <v>0</v>
      </c>
      <c r="ER67" s="300">
        <f>SUMIF(Conversion!$FG$14:$FG$114,$AD67,Conversion!ER$14:ER$114)</f>
        <v>0</v>
      </c>
      <c r="ES67" s="300">
        <f>SUMIF(Conversion!$FG$14:$FG$114,$AD67,Conversion!ES$14:ES$114)</f>
        <v>0</v>
      </c>
      <c r="ET67" s="300">
        <f>SUMIF(Conversion!$FG$14:$FG$114,$AD67,Conversion!ET$14:ET$114)</f>
        <v>0</v>
      </c>
      <c r="EU67" s="300">
        <f>SUMIF(Conversion!$FG$14:$FG$114,$AD67,Conversion!EU$14:EU$114)</f>
        <v>0</v>
      </c>
      <c r="EV67" s="300">
        <f>SUMIF(Conversion!$FG$14:$FG$114,$AD67,Conversion!EV$14:EV$114)</f>
        <v>0</v>
      </c>
      <c r="EW67" s="300">
        <f>SUMIF(Conversion!$FG$14:$FG$114,$AD67,Conversion!EW$14:EW$114)</f>
        <v>0</v>
      </c>
      <c r="EX67" s="300">
        <f>SUMIF(Conversion!$FG$14:$FG$114,$AD67,Conversion!EX$14:EX$114)</f>
        <v>0</v>
      </c>
      <c r="EY67" s="261"/>
      <c r="EZ67" s="87"/>
      <c r="FB67" s="261"/>
    </row>
    <row r="68" spans="1:158" ht="12.75" hidden="1" customHeight="1" outlineLevel="2">
      <c r="A68" s="303">
        <v>20</v>
      </c>
      <c r="B68" s="303"/>
      <c r="C68" s="892" t="str">
        <f>Constants!B35</f>
        <v>Transformation Project 3</v>
      </c>
      <c r="E68" s="323"/>
      <c r="F68" s="324"/>
      <c r="G68" s="324"/>
      <c r="H68" s="324"/>
      <c r="I68" s="324"/>
      <c r="J68" s="324"/>
      <c r="K68" s="324"/>
      <c r="L68" s="324"/>
      <c r="M68" s="324"/>
      <c r="N68" s="324"/>
      <c r="O68" s="324"/>
      <c r="P68" s="324"/>
      <c r="Q68" s="324"/>
      <c r="R68" s="324"/>
      <c r="S68" s="324"/>
      <c r="T68" s="324"/>
      <c r="U68" s="324"/>
      <c r="V68" s="325"/>
      <c r="W68" s="324"/>
      <c r="X68" s="324"/>
      <c r="Y68" s="324"/>
      <c r="Z68" s="324"/>
      <c r="AA68" s="324"/>
      <c r="AB68" s="323"/>
      <c r="AC68" s="326"/>
      <c r="AD68" s="683" t="str">
        <f>Constants!E35</f>
        <v>TRF-4</v>
      </c>
      <c r="AE68" s="304">
        <f t="shared" si="25"/>
        <v>0</v>
      </c>
      <c r="AF68" s="299">
        <f>SUMIF(Conversion!$FG$14:$FG$114,$AD68,Conversion!AF$14:AF$114)</f>
        <v>0</v>
      </c>
      <c r="AG68" s="300">
        <f>SUMIF(Conversion!$FG$14:$FG$114,$AD68,Conversion!AG$14:AG$114)</f>
        <v>0</v>
      </c>
      <c r="AH68" s="300">
        <f>SUMIF(Conversion!$FG$14:$FG$114,$AD68,Conversion!AH$14:AH$114)</f>
        <v>0</v>
      </c>
      <c r="AI68" s="300">
        <f>SUMIF(Conversion!$FG$14:$FG$114,$AD68,Conversion!AI$14:AI$114)</f>
        <v>0</v>
      </c>
      <c r="AJ68" s="300">
        <f>SUMIF(Conversion!$FG$14:$FG$114,$AD68,Conversion!AJ$14:AJ$114)</f>
        <v>0</v>
      </c>
      <c r="AK68" s="300">
        <f>SUMIF(Conversion!$FG$14:$FG$114,$AD68,Conversion!AK$14:AK$114)</f>
        <v>0</v>
      </c>
      <c r="AL68" s="300">
        <f>SUMIF(Conversion!$FG$14:$FG$114,$AD68,Conversion!AL$14:AL$114)</f>
        <v>0</v>
      </c>
      <c r="AM68" s="300">
        <f>SUMIF(Conversion!$FG$14:$FG$114,$AD68,Conversion!AM$14:AM$114)</f>
        <v>0</v>
      </c>
      <c r="AN68" s="300">
        <f>SUMIF(Conversion!$FG$14:$FG$114,$AD68,Conversion!AN$14:AN$114)</f>
        <v>0</v>
      </c>
      <c r="AO68" s="300">
        <f>SUMIF(Conversion!$FG$14:$FG$114,$AD68,Conversion!AO$14:AO$114)</f>
        <v>0</v>
      </c>
      <c r="AP68" s="300">
        <f>SUMIF(Conversion!$FG$14:$FG$114,$AD68,Conversion!AP$14:AP$114)</f>
        <v>0</v>
      </c>
      <c r="AQ68" s="300">
        <f>SUMIF(Conversion!$FG$14:$FG$114,$AD68,Conversion!AQ$14:AQ$114)</f>
        <v>0</v>
      </c>
      <c r="AR68" s="300">
        <f>SUMIF(Conversion!$FG$14:$FG$114,$AD68,Conversion!AR$14:AR$114)</f>
        <v>0</v>
      </c>
      <c r="AS68" s="300">
        <f>SUMIF(Conversion!$FG$14:$FG$114,$AD68,Conversion!AS$14:AS$114)</f>
        <v>0</v>
      </c>
      <c r="AT68" s="300">
        <f>SUMIF(Conversion!$FG$14:$FG$114,$AD68,Conversion!AT$14:AT$114)</f>
        <v>0</v>
      </c>
      <c r="AU68" s="300">
        <f>SUMIF(Conversion!$FG$14:$FG$114,$AD68,Conversion!AU$14:AU$114)</f>
        <v>0</v>
      </c>
      <c r="AV68" s="300">
        <f>SUMIF(Conversion!$FG$14:$FG$114,$AD68,Conversion!AV$14:AV$114)</f>
        <v>0</v>
      </c>
      <c r="AW68" s="300">
        <f>SUMIF(Conversion!$FG$14:$FG$114,$AD68,Conversion!AW$14:AW$114)</f>
        <v>0</v>
      </c>
      <c r="AX68" s="300">
        <f>SUMIF(Conversion!$FG$14:$FG$114,$AD68,Conversion!AX$14:AX$114)</f>
        <v>0</v>
      </c>
      <c r="AY68" s="300">
        <f>SUMIF(Conversion!$FG$14:$FG$114,$AD68,Conversion!AY$14:AY$114)</f>
        <v>0</v>
      </c>
      <c r="AZ68" s="300">
        <f>SUMIF(Conversion!$FG$14:$FG$114,$AD68,Conversion!AZ$14:AZ$114)</f>
        <v>0</v>
      </c>
      <c r="BA68" s="300">
        <f>SUMIF(Conversion!$FG$14:$FG$114,$AD68,Conversion!BA$14:BA$114)</f>
        <v>0</v>
      </c>
      <c r="BB68" s="300">
        <f>SUMIF(Conversion!$FG$14:$FG$114,$AD68,Conversion!BB$14:BB$114)</f>
        <v>0</v>
      </c>
      <c r="BC68" s="300">
        <f>SUMIF(Conversion!$FG$14:$FG$114,$AD68,Conversion!BC$14:BC$114)</f>
        <v>0</v>
      </c>
      <c r="BD68" s="300">
        <f>SUMIF(Conversion!$FG$14:$FG$114,$AD68,Conversion!BD$14:BD$114)</f>
        <v>0</v>
      </c>
      <c r="BE68" s="300">
        <f>SUMIF(Conversion!$FG$14:$FG$114,$AD68,Conversion!BE$14:BE$114)</f>
        <v>0</v>
      </c>
      <c r="BF68" s="300">
        <f>SUMIF(Conversion!$FG$14:$FG$114,$AD68,Conversion!BF$14:BF$114)</f>
        <v>0</v>
      </c>
      <c r="BG68" s="300">
        <f>SUMIF(Conversion!$FG$14:$FG$114,$AD68,Conversion!BG$14:BG$114)</f>
        <v>0</v>
      </c>
      <c r="BH68" s="300">
        <f>SUMIF(Conversion!$FG$14:$FG$114,$AD68,Conversion!BH$14:BH$114)</f>
        <v>0</v>
      </c>
      <c r="BI68" s="300">
        <f>SUMIF(Conversion!$FG$14:$FG$114,$AD68,Conversion!BI$14:BI$114)</f>
        <v>0</v>
      </c>
      <c r="BJ68" s="300">
        <f>SUMIF(Conversion!$FG$14:$FG$114,$AD68,Conversion!BJ$14:BJ$114)</f>
        <v>0</v>
      </c>
      <c r="BK68" s="300">
        <f>SUMIF(Conversion!$FG$14:$FG$114,$AD68,Conversion!BK$14:BK$114)</f>
        <v>0</v>
      </c>
      <c r="BL68" s="300">
        <f>SUMIF(Conversion!$FG$14:$FG$114,$AD68,Conversion!BL$14:BL$114)</f>
        <v>0</v>
      </c>
      <c r="BM68" s="300">
        <f>SUMIF(Conversion!$FG$14:$FG$114,$AD68,Conversion!BM$14:BM$114)</f>
        <v>0</v>
      </c>
      <c r="BN68" s="300">
        <f>SUMIF(Conversion!$FG$14:$FG$114,$AD68,Conversion!BN$14:BN$114)</f>
        <v>0</v>
      </c>
      <c r="BO68" s="300">
        <f>SUMIF(Conversion!$FG$14:$FG$114,$AD68,Conversion!BO$14:BO$114)</f>
        <v>0</v>
      </c>
      <c r="BP68" s="300">
        <f>SUMIF(Conversion!$FG$14:$FG$114,$AD68,Conversion!BP$14:BP$114)</f>
        <v>0</v>
      </c>
      <c r="BQ68" s="300">
        <f>SUMIF(Conversion!$FG$14:$FG$114,$AD68,Conversion!BQ$14:BQ$114)</f>
        <v>0</v>
      </c>
      <c r="BR68" s="300">
        <f>SUMIF(Conversion!$FG$14:$FG$114,$AD68,Conversion!BR$14:BR$114)</f>
        <v>0</v>
      </c>
      <c r="BS68" s="300">
        <f>SUMIF(Conversion!$FG$14:$FG$114,$AD68,Conversion!BS$14:BS$114)</f>
        <v>0</v>
      </c>
      <c r="BT68" s="300">
        <f>SUMIF(Conversion!$FG$14:$FG$114,$AD68,Conversion!BT$14:BT$114)</f>
        <v>0</v>
      </c>
      <c r="BU68" s="300">
        <f>SUMIF(Conversion!$FG$14:$FG$114,$AD68,Conversion!BU$14:BU$114)</f>
        <v>0</v>
      </c>
      <c r="BV68" s="300">
        <f>SUMIF(Conversion!$FG$14:$FG$114,$AD68,Conversion!BV$14:BV$114)</f>
        <v>0</v>
      </c>
      <c r="BW68" s="300">
        <f>SUMIF(Conversion!$FG$14:$FG$114,$AD68,Conversion!BW$14:BW$114)</f>
        <v>0</v>
      </c>
      <c r="BX68" s="300">
        <f>SUMIF(Conversion!$FG$14:$FG$114,$AD68,Conversion!BX$14:BX$114)</f>
        <v>0</v>
      </c>
      <c r="BY68" s="300">
        <f>SUMIF(Conversion!$FG$14:$FG$114,$AD68,Conversion!BY$14:BY$114)</f>
        <v>0</v>
      </c>
      <c r="BZ68" s="300">
        <f>SUMIF(Conversion!$FG$14:$FG$114,$AD68,Conversion!BZ$14:BZ$114)</f>
        <v>0</v>
      </c>
      <c r="CA68" s="300">
        <f>SUMIF(Conversion!$FG$14:$FG$114,$AD68,Conversion!CA$14:CA$114)</f>
        <v>0</v>
      </c>
      <c r="CB68" s="300">
        <f>SUMIF(Conversion!$FG$14:$FG$114,$AD68,Conversion!CB$14:CB$114)</f>
        <v>0</v>
      </c>
      <c r="CC68" s="300">
        <f>SUMIF(Conversion!$FG$14:$FG$114,$AD68,Conversion!CC$14:CC$114)</f>
        <v>0</v>
      </c>
      <c r="CD68" s="300">
        <f>SUMIF(Conversion!$FG$14:$FG$114,$AD68,Conversion!CD$14:CD$114)</f>
        <v>0</v>
      </c>
      <c r="CE68" s="300">
        <f>SUMIF(Conversion!$FG$14:$FG$114,$AD68,Conversion!CE$14:CE$114)</f>
        <v>0</v>
      </c>
      <c r="CF68" s="300">
        <f>SUMIF(Conversion!$FG$14:$FG$114,$AD68,Conversion!CF$14:CF$114)</f>
        <v>0</v>
      </c>
      <c r="CG68" s="300">
        <f>SUMIF(Conversion!$FG$14:$FG$114,$AD68,Conversion!CG$14:CG$114)</f>
        <v>0</v>
      </c>
      <c r="CH68" s="300">
        <f>SUMIF(Conversion!$FG$14:$FG$114,$AD68,Conversion!CH$14:CH$114)</f>
        <v>0</v>
      </c>
      <c r="CI68" s="300">
        <f>SUMIF(Conversion!$FG$14:$FG$114,$AD68,Conversion!CI$14:CI$114)</f>
        <v>0</v>
      </c>
      <c r="CJ68" s="300">
        <f>SUMIF(Conversion!$FG$14:$FG$114,$AD68,Conversion!CJ$14:CJ$114)</f>
        <v>0</v>
      </c>
      <c r="CK68" s="300">
        <f>SUMIF(Conversion!$FG$14:$FG$114,$AD68,Conversion!CK$14:CK$114)</f>
        <v>0</v>
      </c>
      <c r="CL68" s="300">
        <f>SUMIF(Conversion!$FG$14:$FG$114,$AD68,Conversion!CL$14:CL$114)</f>
        <v>0</v>
      </c>
      <c r="CM68" s="300">
        <f>SUMIF(Conversion!$FG$14:$FG$114,$AD68,Conversion!CM$14:CM$114)</f>
        <v>0</v>
      </c>
      <c r="CN68" s="300">
        <f>SUMIF(Conversion!$FG$14:$FG$114,$AD68,Conversion!CN$14:CN$114)</f>
        <v>0</v>
      </c>
      <c r="CO68" s="300">
        <f>SUMIF(Conversion!$FG$14:$FG$114,$AD68,Conversion!CO$14:CO$114)</f>
        <v>0</v>
      </c>
      <c r="CP68" s="300">
        <f>SUMIF(Conversion!$FG$14:$FG$114,$AD68,Conversion!CP$14:CP$114)</f>
        <v>0</v>
      </c>
      <c r="CQ68" s="300">
        <f>SUMIF(Conversion!$FG$14:$FG$114,$AD68,Conversion!CQ$14:CQ$114)</f>
        <v>0</v>
      </c>
      <c r="CR68" s="300">
        <f>SUMIF(Conversion!$FG$14:$FG$114,$AD68,Conversion!CR$14:CR$114)</f>
        <v>0</v>
      </c>
      <c r="CS68" s="300">
        <f>SUMIF(Conversion!$FG$14:$FG$114,$AD68,Conversion!CS$14:CS$114)</f>
        <v>0</v>
      </c>
      <c r="CT68" s="300">
        <f>SUMIF(Conversion!$FG$14:$FG$114,$AD68,Conversion!CT$14:CT$114)</f>
        <v>0</v>
      </c>
      <c r="CU68" s="300">
        <f>SUMIF(Conversion!$FG$14:$FG$114,$AD68,Conversion!CU$14:CU$114)</f>
        <v>0</v>
      </c>
      <c r="CV68" s="300">
        <f>SUMIF(Conversion!$FG$14:$FG$114,$AD68,Conversion!CV$14:CV$114)</f>
        <v>0</v>
      </c>
      <c r="CW68" s="300">
        <f>SUMIF(Conversion!$FG$14:$FG$114,$AD68,Conversion!CW$14:CW$114)</f>
        <v>0</v>
      </c>
      <c r="CX68" s="300">
        <f>SUMIF(Conversion!$FG$14:$FG$114,$AD68,Conversion!CX$14:CX$114)</f>
        <v>0</v>
      </c>
      <c r="CY68" s="300">
        <f>SUMIF(Conversion!$FG$14:$FG$114,$AD68,Conversion!CY$14:CY$114)</f>
        <v>0</v>
      </c>
      <c r="CZ68" s="300">
        <f>SUMIF(Conversion!$FG$14:$FG$114,$AD68,Conversion!CZ$14:CZ$114)</f>
        <v>0</v>
      </c>
      <c r="DA68" s="300">
        <f>SUMIF(Conversion!$FG$14:$FG$114,$AD68,Conversion!DA$14:DA$114)</f>
        <v>0</v>
      </c>
      <c r="DB68" s="300">
        <f>SUMIF(Conversion!$FG$14:$FG$114,$AD68,Conversion!DB$14:DB$114)</f>
        <v>0</v>
      </c>
      <c r="DC68" s="300">
        <f>SUMIF(Conversion!$FG$14:$FG$114,$AD68,Conversion!DC$14:DC$114)</f>
        <v>0</v>
      </c>
      <c r="DD68" s="300">
        <f>SUMIF(Conversion!$FG$14:$FG$114,$AD68,Conversion!DD$14:DD$114)</f>
        <v>0</v>
      </c>
      <c r="DE68" s="300">
        <f>SUMIF(Conversion!$FG$14:$FG$114,$AD68,Conversion!DE$14:DE$114)</f>
        <v>0</v>
      </c>
      <c r="DF68" s="300">
        <f>SUMIF(Conversion!$FG$14:$FG$114,$AD68,Conversion!DF$14:DF$114)</f>
        <v>0</v>
      </c>
      <c r="DG68" s="300">
        <f>SUMIF(Conversion!$FG$14:$FG$114,$AD68,Conversion!DG$14:DG$114)</f>
        <v>0</v>
      </c>
      <c r="DH68" s="300">
        <f>SUMIF(Conversion!$FG$14:$FG$114,$AD68,Conversion!DH$14:DH$114)</f>
        <v>0</v>
      </c>
      <c r="DI68" s="300">
        <f>SUMIF(Conversion!$FG$14:$FG$114,$AD68,Conversion!DI$14:DI$114)</f>
        <v>0</v>
      </c>
      <c r="DJ68" s="300">
        <f>SUMIF(Conversion!$FG$14:$FG$114,$AD68,Conversion!DJ$14:DJ$114)</f>
        <v>0</v>
      </c>
      <c r="DK68" s="300">
        <f>SUMIF(Conversion!$FG$14:$FG$114,$AD68,Conversion!DK$14:DK$114)</f>
        <v>0</v>
      </c>
      <c r="DL68" s="300">
        <f>SUMIF(Conversion!$FG$14:$FG$114,$AD68,Conversion!DL$14:DL$114)</f>
        <v>0</v>
      </c>
      <c r="DM68" s="300">
        <f>SUMIF(Conversion!$FG$14:$FG$114,$AD68,Conversion!DM$14:DM$114)</f>
        <v>0</v>
      </c>
      <c r="DN68" s="300">
        <f>SUMIF(Conversion!$FG$14:$FG$114,$AD68,Conversion!DN$14:DN$114)</f>
        <v>0</v>
      </c>
      <c r="DO68" s="300">
        <f>SUMIF(Conversion!$FG$14:$FG$114,$AD68,Conversion!DO$14:DO$114)</f>
        <v>0</v>
      </c>
      <c r="DP68" s="300">
        <f>SUMIF(Conversion!$FG$14:$FG$114,$AD68,Conversion!DP$14:DP$114)</f>
        <v>0</v>
      </c>
      <c r="DQ68" s="300">
        <f>SUMIF(Conversion!$FG$14:$FG$114,$AD68,Conversion!DQ$14:DQ$114)</f>
        <v>0</v>
      </c>
      <c r="DR68" s="300">
        <f>SUMIF(Conversion!$FG$14:$FG$114,$AD68,Conversion!DR$14:DR$114)</f>
        <v>0</v>
      </c>
      <c r="DS68" s="300">
        <f>SUMIF(Conversion!$FG$14:$FG$114,$AD68,Conversion!DS$14:DS$114)</f>
        <v>0</v>
      </c>
      <c r="DT68" s="300">
        <f>SUMIF(Conversion!$FG$14:$FG$114,$AD68,Conversion!DT$14:DT$114)</f>
        <v>0</v>
      </c>
      <c r="DU68" s="300">
        <f>SUMIF(Conversion!$FG$14:$FG$114,$AD68,Conversion!DU$14:DU$114)</f>
        <v>0</v>
      </c>
      <c r="DV68" s="300">
        <f>SUMIF(Conversion!$FG$14:$FG$114,$AD68,Conversion!DV$14:DV$114)</f>
        <v>0</v>
      </c>
      <c r="DW68" s="300">
        <f>SUMIF(Conversion!$FG$14:$FG$114,$AD68,Conversion!DW$14:DW$114)</f>
        <v>0</v>
      </c>
      <c r="DX68" s="300">
        <f>SUMIF(Conversion!$FG$14:$FG$114,$AD68,Conversion!DX$14:DX$114)</f>
        <v>0</v>
      </c>
      <c r="DY68" s="300">
        <f>SUMIF(Conversion!$FG$14:$FG$114,$AD68,Conversion!DY$14:DY$114)</f>
        <v>0</v>
      </c>
      <c r="DZ68" s="300">
        <f>SUMIF(Conversion!$FG$14:$FG$114,$AD68,Conversion!DZ$14:DZ$114)</f>
        <v>0</v>
      </c>
      <c r="EA68" s="300">
        <f>SUMIF(Conversion!$FG$14:$FG$114,$AD68,Conversion!EA$14:EA$114)</f>
        <v>0</v>
      </c>
      <c r="EB68" s="300">
        <f>SUMIF(Conversion!$FG$14:$FG$114,$AD68,Conversion!EB$14:EB$114)</f>
        <v>0</v>
      </c>
      <c r="EC68" s="300">
        <f>SUMIF(Conversion!$FG$14:$FG$114,$AD68,Conversion!EC$14:EC$114)</f>
        <v>0</v>
      </c>
      <c r="ED68" s="300">
        <f>SUMIF(Conversion!$FG$14:$FG$114,$AD68,Conversion!ED$14:ED$114)</f>
        <v>0</v>
      </c>
      <c r="EE68" s="300">
        <f>SUMIF(Conversion!$FG$14:$FG$114,$AD68,Conversion!EE$14:EE$114)</f>
        <v>0</v>
      </c>
      <c r="EF68" s="300">
        <f>SUMIF(Conversion!$FG$14:$FG$114,$AD68,Conversion!EF$14:EF$114)</f>
        <v>0</v>
      </c>
      <c r="EG68" s="300">
        <f>SUMIF(Conversion!$FG$14:$FG$114,$AD68,Conversion!EG$14:EG$114)</f>
        <v>0</v>
      </c>
      <c r="EH68" s="300">
        <f>SUMIF(Conversion!$FG$14:$FG$114,$AD68,Conversion!EH$14:EH$114)</f>
        <v>0</v>
      </c>
      <c r="EI68" s="300">
        <f>SUMIF(Conversion!$FG$14:$FG$114,$AD68,Conversion!EI$14:EI$114)</f>
        <v>0</v>
      </c>
      <c r="EJ68" s="300">
        <f>SUMIF(Conversion!$FG$14:$FG$114,$AD68,Conversion!EJ$14:EJ$114)</f>
        <v>0</v>
      </c>
      <c r="EK68" s="300">
        <f>SUMIF(Conversion!$FG$14:$FG$114,$AD68,Conversion!EK$14:EK$114)</f>
        <v>0</v>
      </c>
      <c r="EL68" s="300">
        <f>SUMIF(Conversion!$FG$14:$FG$114,$AD68,Conversion!EL$14:EL$114)</f>
        <v>0</v>
      </c>
      <c r="EM68" s="300">
        <f>SUMIF(Conversion!$FG$14:$FG$114,$AD68,Conversion!EM$14:EM$114)</f>
        <v>0</v>
      </c>
      <c r="EN68" s="300">
        <f>SUMIF(Conversion!$FG$14:$FG$114,$AD68,Conversion!EN$14:EN$114)</f>
        <v>0</v>
      </c>
      <c r="EO68" s="300">
        <f>SUMIF(Conversion!$FG$14:$FG$114,$AD68,Conversion!EO$14:EO$114)</f>
        <v>0</v>
      </c>
      <c r="EP68" s="300">
        <f>SUMIF(Conversion!$FG$14:$FG$114,$AD68,Conversion!EP$14:EP$114)</f>
        <v>0</v>
      </c>
      <c r="EQ68" s="300">
        <f>SUMIF(Conversion!$FG$14:$FG$114,$AD68,Conversion!EQ$14:EQ$114)</f>
        <v>0</v>
      </c>
      <c r="ER68" s="300">
        <f>SUMIF(Conversion!$FG$14:$FG$114,$AD68,Conversion!ER$14:ER$114)</f>
        <v>0</v>
      </c>
      <c r="ES68" s="300">
        <f>SUMIF(Conversion!$FG$14:$FG$114,$AD68,Conversion!ES$14:ES$114)</f>
        <v>0</v>
      </c>
      <c r="ET68" s="300">
        <f>SUMIF(Conversion!$FG$14:$FG$114,$AD68,Conversion!ET$14:ET$114)</f>
        <v>0</v>
      </c>
      <c r="EU68" s="300">
        <f>SUMIF(Conversion!$FG$14:$FG$114,$AD68,Conversion!EU$14:EU$114)</f>
        <v>0</v>
      </c>
      <c r="EV68" s="300">
        <f>SUMIF(Conversion!$FG$14:$FG$114,$AD68,Conversion!EV$14:EV$114)</f>
        <v>0</v>
      </c>
      <c r="EW68" s="300">
        <f>SUMIF(Conversion!$FG$14:$FG$114,$AD68,Conversion!EW$14:EW$114)</f>
        <v>0</v>
      </c>
      <c r="EX68" s="300">
        <f>SUMIF(Conversion!$FG$14:$FG$114,$AD68,Conversion!EX$14:EX$114)</f>
        <v>0</v>
      </c>
      <c r="EY68" s="261"/>
      <c r="EZ68" s="87"/>
      <c r="FB68" s="261"/>
    </row>
    <row r="69" spans="1:158" ht="12.75" hidden="1" customHeight="1" outlineLevel="2">
      <c r="A69" s="303">
        <v>21</v>
      </c>
      <c r="B69" s="303"/>
      <c r="C69" s="892" t="str">
        <f>Constants!B36</f>
        <v>Transformation Project 4</v>
      </c>
      <c r="E69" s="323"/>
      <c r="F69" s="324"/>
      <c r="G69" s="324"/>
      <c r="H69" s="324"/>
      <c r="I69" s="324"/>
      <c r="J69" s="324"/>
      <c r="K69" s="324"/>
      <c r="L69" s="324"/>
      <c r="M69" s="324"/>
      <c r="N69" s="324"/>
      <c r="O69" s="324"/>
      <c r="P69" s="324"/>
      <c r="Q69" s="324"/>
      <c r="R69" s="324"/>
      <c r="S69" s="324"/>
      <c r="T69" s="324"/>
      <c r="U69" s="324"/>
      <c r="V69" s="325"/>
      <c r="W69" s="324"/>
      <c r="X69" s="324"/>
      <c r="Y69" s="324"/>
      <c r="Z69" s="324"/>
      <c r="AA69" s="324"/>
      <c r="AB69" s="323"/>
      <c r="AC69" s="326"/>
      <c r="AD69" s="683" t="str">
        <f>Constants!E36</f>
        <v>TRF-5</v>
      </c>
      <c r="AE69" s="304">
        <f t="shared" si="25"/>
        <v>0</v>
      </c>
      <c r="AF69" s="299">
        <f>SUMIF(Conversion!$FG$14:$FG$114,$AD69,Conversion!AF$14:AF$114)</f>
        <v>0</v>
      </c>
      <c r="AG69" s="300">
        <f>SUMIF(Conversion!$FG$14:$FG$114,$AD69,Conversion!AG$14:AG$114)</f>
        <v>0</v>
      </c>
      <c r="AH69" s="300">
        <f>SUMIF(Conversion!$FG$14:$FG$114,$AD69,Conversion!AH$14:AH$114)</f>
        <v>0</v>
      </c>
      <c r="AI69" s="300">
        <f>SUMIF(Conversion!$FG$14:$FG$114,$AD69,Conversion!AI$14:AI$114)</f>
        <v>0</v>
      </c>
      <c r="AJ69" s="300">
        <f>SUMIF(Conversion!$FG$14:$FG$114,$AD69,Conversion!AJ$14:AJ$114)</f>
        <v>0</v>
      </c>
      <c r="AK69" s="300">
        <f>SUMIF(Conversion!$FG$14:$FG$114,$AD69,Conversion!AK$14:AK$114)</f>
        <v>0</v>
      </c>
      <c r="AL69" s="300">
        <f>SUMIF(Conversion!$FG$14:$FG$114,$AD69,Conversion!AL$14:AL$114)</f>
        <v>0</v>
      </c>
      <c r="AM69" s="300">
        <f>SUMIF(Conversion!$FG$14:$FG$114,$AD69,Conversion!AM$14:AM$114)</f>
        <v>0</v>
      </c>
      <c r="AN69" s="300">
        <f>SUMIF(Conversion!$FG$14:$FG$114,$AD69,Conversion!AN$14:AN$114)</f>
        <v>0</v>
      </c>
      <c r="AO69" s="300">
        <f>SUMIF(Conversion!$FG$14:$FG$114,$AD69,Conversion!AO$14:AO$114)</f>
        <v>0</v>
      </c>
      <c r="AP69" s="300">
        <f>SUMIF(Conversion!$FG$14:$FG$114,$AD69,Conversion!AP$14:AP$114)</f>
        <v>0</v>
      </c>
      <c r="AQ69" s="300">
        <f>SUMIF(Conversion!$FG$14:$FG$114,$AD69,Conversion!AQ$14:AQ$114)</f>
        <v>0</v>
      </c>
      <c r="AR69" s="300">
        <f>SUMIF(Conversion!$FG$14:$FG$114,$AD69,Conversion!AR$14:AR$114)</f>
        <v>0</v>
      </c>
      <c r="AS69" s="300">
        <f>SUMIF(Conversion!$FG$14:$FG$114,$AD69,Conversion!AS$14:AS$114)</f>
        <v>0</v>
      </c>
      <c r="AT69" s="300">
        <f>SUMIF(Conversion!$FG$14:$FG$114,$AD69,Conversion!AT$14:AT$114)</f>
        <v>0</v>
      </c>
      <c r="AU69" s="300">
        <f>SUMIF(Conversion!$FG$14:$FG$114,$AD69,Conversion!AU$14:AU$114)</f>
        <v>0</v>
      </c>
      <c r="AV69" s="300">
        <f>SUMIF(Conversion!$FG$14:$FG$114,$AD69,Conversion!AV$14:AV$114)</f>
        <v>0</v>
      </c>
      <c r="AW69" s="300">
        <f>SUMIF(Conversion!$FG$14:$FG$114,$AD69,Conversion!AW$14:AW$114)</f>
        <v>0</v>
      </c>
      <c r="AX69" s="300">
        <f>SUMIF(Conversion!$FG$14:$FG$114,$AD69,Conversion!AX$14:AX$114)</f>
        <v>0</v>
      </c>
      <c r="AY69" s="300">
        <f>SUMIF(Conversion!$FG$14:$FG$114,$AD69,Conversion!AY$14:AY$114)</f>
        <v>0</v>
      </c>
      <c r="AZ69" s="300">
        <f>SUMIF(Conversion!$FG$14:$FG$114,$AD69,Conversion!AZ$14:AZ$114)</f>
        <v>0</v>
      </c>
      <c r="BA69" s="300">
        <f>SUMIF(Conversion!$FG$14:$FG$114,$AD69,Conversion!BA$14:BA$114)</f>
        <v>0</v>
      </c>
      <c r="BB69" s="300">
        <f>SUMIF(Conversion!$FG$14:$FG$114,$AD69,Conversion!BB$14:BB$114)</f>
        <v>0</v>
      </c>
      <c r="BC69" s="300">
        <f>SUMIF(Conversion!$FG$14:$FG$114,$AD69,Conversion!BC$14:BC$114)</f>
        <v>0</v>
      </c>
      <c r="BD69" s="300">
        <f>SUMIF(Conversion!$FG$14:$FG$114,$AD69,Conversion!BD$14:BD$114)</f>
        <v>0</v>
      </c>
      <c r="BE69" s="300">
        <f>SUMIF(Conversion!$FG$14:$FG$114,$AD69,Conversion!BE$14:BE$114)</f>
        <v>0</v>
      </c>
      <c r="BF69" s="300">
        <f>SUMIF(Conversion!$FG$14:$FG$114,$AD69,Conversion!BF$14:BF$114)</f>
        <v>0</v>
      </c>
      <c r="BG69" s="300">
        <f>SUMIF(Conversion!$FG$14:$FG$114,$AD69,Conversion!BG$14:BG$114)</f>
        <v>0</v>
      </c>
      <c r="BH69" s="300">
        <f>SUMIF(Conversion!$FG$14:$FG$114,$AD69,Conversion!BH$14:BH$114)</f>
        <v>0</v>
      </c>
      <c r="BI69" s="300">
        <f>SUMIF(Conversion!$FG$14:$FG$114,$AD69,Conversion!BI$14:BI$114)</f>
        <v>0</v>
      </c>
      <c r="BJ69" s="300">
        <f>SUMIF(Conversion!$FG$14:$FG$114,$AD69,Conversion!BJ$14:BJ$114)</f>
        <v>0</v>
      </c>
      <c r="BK69" s="300">
        <f>SUMIF(Conversion!$FG$14:$FG$114,$AD69,Conversion!BK$14:BK$114)</f>
        <v>0</v>
      </c>
      <c r="BL69" s="300">
        <f>SUMIF(Conversion!$FG$14:$FG$114,$AD69,Conversion!BL$14:BL$114)</f>
        <v>0</v>
      </c>
      <c r="BM69" s="300">
        <f>SUMIF(Conversion!$FG$14:$FG$114,$AD69,Conversion!BM$14:BM$114)</f>
        <v>0</v>
      </c>
      <c r="BN69" s="300">
        <f>SUMIF(Conversion!$FG$14:$FG$114,$AD69,Conversion!BN$14:BN$114)</f>
        <v>0</v>
      </c>
      <c r="BO69" s="300">
        <f>SUMIF(Conversion!$FG$14:$FG$114,$AD69,Conversion!BO$14:BO$114)</f>
        <v>0</v>
      </c>
      <c r="BP69" s="300">
        <f>SUMIF(Conversion!$FG$14:$FG$114,$AD69,Conversion!BP$14:BP$114)</f>
        <v>0</v>
      </c>
      <c r="BQ69" s="300">
        <f>SUMIF(Conversion!$FG$14:$FG$114,$AD69,Conversion!BQ$14:BQ$114)</f>
        <v>0</v>
      </c>
      <c r="BR69" s="300">
        <f>SUMIF(Conversion!$FG$14:$FG$114,$AD69,Conversion!BR$14:BR$114)</f>
        <v>0</v>
      </c>
      <c r="BS69" s="300">
        <f>SUMIF(Conversion!$FG$14:$FG$114,$AD69,Conversion!BS$14:BS$114)</f>
        <v>0</v>
      </c>
      <c r="BT69" s="300">
        <f>SUMIF(Conversion!$FG$14:$FG$114,$AD69,Conversion!BT$14:BT$114)</f>
        <v>0</v>
      </c>
      <c r="BU69" s="300">
        <f>SUMIF(Conversion!$FG$14:$FG$114,$AD69,Conversion!BU$14:BU$114)</f>
        <v>0</v>
      </c>
      <c r="BV69" s="300">
        <f>SUMIF(Conversion!$FG$14:$FG$114,$AD69,Conversion!BV$14:BV$114)</f>
        <v>0</v>
      </c>
      <c r="BW69" s="300">
        <f>SUMIF(Conversion!$FG$14:$FG$114,$AD69,Conversion!BW$14:BW$114)</f>
        <v>0</v>
      </c>
      <c r="BX69" s="300">
        <f>SUMIF(Conversion!$FG$14:$FG$114,$AD69,Conversion!BX$14:BX$114)</f>
        <v>0</v>
      </c>
      <c r="BY69" s="300">
        <f>SUMIF(Conversion!$FG$14:$FG$114,$AD69,Conversion!BY$14:BY$114)</f>
        <v>0</v>
      </c>
      <c r="BZ69" s="300">
        <f>SUMIF(Conversion!$FG$14:$FG$114,$AD69,Conversion!BZ$14:BZ$114)</f>
        <v>0</v>
      </c>
      <c r="CA69" s="300">
        <f>SUMIF(Conversion!$FG$14:$FG$114,$AD69,Conversion!CA$14:CA$114)</f>
        <v>0</v>
      </c>
      <c r="CB69" s="300">
        <f>SUMIF(Conversion!$FG$14:$FG$114,$AD69,Conversion!CB$14:CB$114)</f>
        <v>0</v>
      </c>
      <c r="CC69" s="300">
        <f>SUMIF(Conversion!$FG$14:$FG$114,$AD69,Conversion!CC$14:CC$114)</f>
        <v>0</v>
      </c>
      <c r="CD69" s="300">
        <f>SUMIF(Conversion!$FG$14:$FG$114,$AD69,Conversion!CD$14:CD$114)</f>
        <v>0</v>
      </c>
      <c r="CE69" s="300">
        <f>SUMIF(Conversion!$FG$14:$FG$114,$AD69,Conversion!CE$14:CE$114)</f>
        <v>0</v>
      </c>
      <c r="CF69" s="300">
        <f>SUMIF(Conversion!$FG$14:$FG$114,$AD69,Conversion!CF$14:CF$114)</f>
        <v>0</v>
      </c>
      <c r="CG69" s="300">
        <f>SUMIF(Conversion!$FG$14:$FG$114,$AD69,Conversion!CG$14:CG$114)</f>
        <v>0</v>
      </c>
      <c r="CH69" s="300">
        <f>SUMIF(Conversion!$FG$14:$FG$114,$AD69,Conversion!CH$14:CH$114)</f>
        <v>0</v>
      </c>
      <c r="CI69" s="300">
        <f>SUMIF(Conversion!$FG$14:$FG$114,$AD69,Conversion!CI$14:CI$114)</f>
        <v>0</v>
      </c>
      <c r="CJ69" s="300">
        <f>SUMIF(Conversion!$FG$14:$FG$114,$AD69,Conversion!CJ$14:CJ$114)</f>
        <v>0</v>
      </c>
      <c r="CK69" s="300">
        <f>SUMIF(Conversion!$FG$14:$FG$114,$AD69,Conversion!CK$14:CK$114)</f>
        <v>0</v>
      </c>
      <c r="CL69" s="300">
        <f>SUMIF(Conversion!$FG$14:$FG$114,$AD69,Conversion!CL$14:CL$114)</f>
        <v>0</v>
      </c>
      <c r="CM69" s="300">
        <f>SUMIF(Conversion!$FG$14:$FG$114,$AD69,Conversion!CM$14:CM$114)</f>
        <v>0</v>
      </c>
      <c r="CN69" s="300">
        <f>SUMIF(Conversion!$FG$14:$FG$114,$AD69,Conversion!CN$14:CN$114)</f>
        <v>0</v>
      </c>
      <c r="CO69" s="300">
        <f>SUMIF(Conversion!$FG$14:$FG$114,$AD69,Conversion!CO$14:CO$114)</f>
        <v>0</v>
      </c>
      <c r="CP69" s="300">
        <f>SUMIF(Conversion!$FG$14:$FG$114,$AD69,Conversion!CP$14:CP$114)</f>
        <v>0</v>
      </c>
      <c r="CQ69" s="300">
        <f>SUMIF(Conversion!$FG$14:$FG$114,$AD69,Conversion!CQ$14:CQ$114)</f>
        <v>0</v>
      </c>
      <c r="CR69" s="300">
        <f>SUMIF(Conversion!$FG$14:$FG$114,$AD69,Conversion!CR$14:CR$114)</f>
        <v>0</v>
      </c>
      <c r="CS69" s="300">
        <f>SUMIF(Conversion!$FG$14:$FG$114,$AD69,Conversion!CS$14:CS$114)</f>
        <v>0</v>
      </c>
      <c r="CT69" s="300">
        <f>SUMIF(Conversion!$FG$14:$FG$114,$AD69,Conversion!CT$14:CT$114)</f>
        <v>0</v>
      </c>
      <c r="CU69" s="300">
        <f>SUMIF(Conversion!$FG$14:$FG$114,$AD69,Conversion!CU$14:CU$114)</f>
        <v>0</v>
      </c>
      <c r="CV69" s="300">
        <f>SUMIF(Conversion!$FG$14:$FG$114,$AD69,Conversion!CV$14:CV$114)</f>
        <v>0</v>
      </c>
      <c r="CW69" s="300">
        <f>SUMIF(Conversion!$FG$14:$FG$114,$AD69,Conversion!CW$14:CW$114)</f>
        <v>0</v>
      </c>
      <c r="CX69" s="300">
        <f>SUMIF(Conversion!$FG$14:$FG$114,$AD69,Conversion!CX$14:CX$114)</f>
        <v>0</v>
      </c>
      <c r="CY69" s="300">
        <f>SUMIF(Conversion!$FG$14:$FG$114,$AD69,Conversion!CY$14:CY$114)</f>
        <v>0</v>
      </c>
      <c r="CZ69" s="300">
        <f>SUMIF(Conversion!$FG$14:$FG$114,$AD69,Conversion!CZ$14:CZ$114)</f>
        <v>0</v>
      </c>
      <c r="DA69" s="300">
        <f>SUMIF(Conversion!$FG$14:$FG$114,$AD69,Conversion!DA$14:DA$114)</f>
        <v>0</v>
      </c>
      <c r="DB69" s="300">
        <f>SUMIF(Conversion!$FG$14:$FG$114,$AD69,Conversion!DB$14:DB$114)</f>
        <v>0</v>
      </c>
      <c r="DC69" s="300">
        <f>SUMIF(Conversion!$FG$14:$FG$114,$AD69,Conversion!DC$14:DC$114)</f>
        <v>0</v>
      </c>
      <c r="DD69" s="300">
        <f>SUMIF(Conversion!$FG$14:$FG$114,$AD69,Conversion!DD$14:DD$114)</f>
        <v>0</v>
      </c>
      <c r="DE69" s="300">
        <f>SUMIF(Conversion!$FG$14:$FG$114,$AD69,Conversion!DE$14:DE$114)</f>
        <v>0</v>
      </c>
      <c r="DF69" s="300">
        <f>SUMIF(Conversion!$FG$14:$FG$114,$AD69,Conversion!DF$14:DF$114)</f>
        <v>0</v>
      </c>
      <c r="DG69" s="300">
        <f>SUMIF(Conversion!$FG$14:$FG$114,$AD69,Conversion!DG$14:DG$114)</f>
        <v>0</v>
      </c>
      <c r="DH69" s="300">
        <f>SUMIF(Conversion!$FG$14:$FG$114,$AD69,Conversion!DH$14:DH$114)</f>
        <v>0</v>
      </c>
      <c r="DI69" s="300">
        <f>SUMIF(Conversion!$FG$14:$FG$114,$AD69,Conversion!DI$14:DI$114)</f>
        <v>0</v>
      </c>
      <c r="DJ69" s="300">
        <f>SUMIF(Conversion!$FG$14:$FG$114,$AD69,Conversion!DJ$14:DJ$114)</f>
        <v>0</v>
      </c>
      <c r="DK69" s="300">
        <f>SUMIF(Conversion!$FG$14:$FG$114,$AD69,Conversion!DK$14:DK$114)</f>
        <v>0</v>
      </c>
      <c r="DL69" s="300">
        <f>SUMIF(Conversion!$FG$14:$FG$114,$AD69,Conversion!DL$14:DL$114)</f>
        <v>0</v>
      </c>
      <c r="DM69" s="300">
        <f>SUMIF(Conversion!$FG$14:$FG$114,$AD69,Conversion!DM$14:DM$114)</f>
        <v>0</v>
      </c>
      <c r="DN69" s="300">
        <f>SUMIF(Conversion!$FG$14:$FG$114,$AD69,Conversion!DN$14:DN$114)</f>
        <v>0</v>
      </c>
      <c r="DO69" s="300">
        <f>SUMIF(Conversion!$FG$14:$FG$114,$AD69,Conversion!DO$14:DO$114)</f>
        <v>0</v>
      </c>
      <c r="DP69" s="300">
        <f>SUMIF(Conversion!$FG$14:$FG$114,$AD69,Conversion!DP$14:DP$114)</f>
        <v>0</v>
      </c>
      <c r="DQ69" s="300">
        <f>SUMIF(Conversion!$FG$14:$FG$114,$AD69,Conversion!DQ$14:DQ$114)</f>
        <v>0</v>
      </c>
      <c r="DR69" s="300">
        <f>SUMIF(Conversion!$FG$14:$FG$114,$AD69,Conversion!DR$14:DR$114)</f>
        <v>0</v>
      </c>
      <c r="DS69" s="300">
        <f>SUMIF(Conversion!$FG$14:$FG$114,$AD69,Conversion!DS$14:DS$114)</f>
        <v>0</v>
      </c>
      <c r="DT69" s="300">
        <f>SUMIF(Conversion!$FG$14:$FG$114,$AD69,Conversion!DT$14:DT$114)</f>
        <v>0</v>
      </c>
      <c r="DU69" s="300">
        <f>SUMIF(Conversion!$FG$14:$FG$114,$AD69,Conversion!DU$14:DU$114)</f>
        <v>0</v>
      </c>
      <c r="DV69" s="300">
        <f>SUMIF(Conversion!$FG$14:$FG$114,$AD69,Conversion!DV$14:DV$114)</f>
        <v>0</v>
      </c>
      <c r="DW69" s="300">
        <f>SUMIF(Conversion!$FG$14:$FG$114,$AD69,Conversion!DW$14:DW$114)</f>
        <v>0</v>
      </c>
      <c r="DX69" s="300">
        <f>SUMIF(Conversion!$FG$14:$FG$114,$AD69,Conversion!DX$14:DX$114)</f>
        <v>0</v>
      </c>
      <c r="DY69" s="300">
        <f>SUMIF(Conversion!$FG$14:$FG$114,$AD69,Conversion!DY$14:DY$114)</f>
        <v>0</v>
      </c>
      <c r="DZ69" s="300">
        <f>SUMIF(Conversion!$FG$14:$FG$114,$AD69,Conversion!DZ$14:DZ$114)</f>
        <v>0</v>
      </c>
      <c r="EA69" s="300">
        <f>SUMIF(Conversion!$FG$14:$FG$114,$AD69,Conversion!EA$14:EA$114)</f>
        <v>0</v>
      </c>
      <c r="EB69" s="300">
        <f>SUMIF(Conversion!$FG$14:$FG$114,$AD69,Conversion!EB$14:EB$114)</f>
        <v>0</v>
      </c>
      <c r="EC69" s="300">
        <f>SUMIF(Conversion!$FG$14:$FG$114,$AD69,Conversion!EC$14:EC$114)</f>
        <v>0</v>
      </c>
      <c r="ED69" s="300">
        <f>SUMIF(Conversion!$FG$14:$FG$114,$AD69,Conversion!ED$14:ED$114)</f>
        <v>0</v>
      </c>
      <c r="EE69" s="300">
        <f>SUMIF(Conversion!$FG$14:$FG$114,$AD69,Conversion!EE$14:EE$114)</f>
        <v>0</v>
      </c>
      <c r="EF69" s="300">
        <f>SUMIF(Conversion!$FG$14:$FG$114,$AD69,Conversion!EF$14:EF$114)</f>
        <v>0</v>
      </c>
      <c r="EG69" s="300">
        <f>SUMIF(Conversion!$FG$14:$FG$114,$AD69,Conversion!EG$14:EG$114)</f>
        <v>0</v>
      </c>
      <c r="EH69" s="300">
        <f>SUMIF(Conversion!$FG$14:$FG$114,$AD69,Conversion!EH$14:EH$114)</f>
        <v>0</v>
      </c>
      <c r="EI69" s="300">
        <f>SUMIF(Conversion!$FG$14:$FG$114,$AD69,Conversion!EI$14:EI$114)</f>
        <v>0</v>
      </c>
      <c r="EJ69" s="300">
        <f>SUMIF(Conversion!$FG$14:$FG$114,$AD69,Conversion!EJ$14:EJ$114)</f>
        <v>0</v>
      </c>
      <c r="EK69" s="300">
        <f>SUMIF(Conversion!$FG$14:$FG$114,$AD69,Conversion!EK$14:EK$114)</f>
        <v>0</v>
      </c>
      <c r="EL69" s="300">
        <f>SUMIF(Conversion!$FG$14:$FG$114,$AD69,Conversion!EL$14:EL$114)</f>
        <v>0</v>
      </c>
      <c r="EM69" s="300">
        <f>SUMIF(Conversion!$FG$14:$FG$114,$AD69,Conversion!EM$14:EM$114)</f>
        <v>0</v>
      </c>
      <c r="EN69" s="300">
        <f>SUMIF(Conversion!$FG$14:$FG$114,$AD69,Conversion!EN$14:EN$114)</f>
        <v>0</v>
      </c>
      <c r="EO69" s="300">
        <f>SUMIF(Conversion!$FG$14:$FG$114,$AD69,Conversion!EO$14:EO$114)</f>
        <v>0</v>
      </c>
      <c r="EP69" s="300">
        <f>SUMIF(Conversion!$FG$14:$FG$114,$AD69,Conversion!EP$14:EP$114)</f>
        <v>0</v>
      </c>
      <c r="EQ69" s="300">
        <f>SUMIF(Conversion!$FG$14:$FG$114,$AD69,Conversion!EQ$14:EQ$114)</f>
        <v>0</v>
      </c>
      <c r="ER69" s="300">
        <f>SUMIF(Conversion!$FG$14:$FG$114,$AD69,Conversion!ER$14:ER$114)</f>
        <v>0</v>
      </c>
      <c r="ES69" s="300">
        <f>SUMIF(Conversion!$FG$14:$FG$114,$AD69,Conversion!ES$14:ES$114)</f>
        <v>0</v>
      </c>
      <c r="ET69" s="300">
        <f>SUMIF(Conversion!$FG$14:$FG$114,$AD69,Conversion!ET$14:ET$114)</f>
        <v>0</v>
      </c>
      <c r="EU69" s="300">
        <f>SUMIF(Conversion!$FG$14:$FG$114,$AD69,Conversion!EU$14:EU$114)</f>
        <v>0</v>
      </c>
      <c r="EV69" s="300">
        <f>SUMIF(Conversion!$FG$14:$FG$114,$AD69,Conversion!EV$14:EV$114)</f>
        <v>0</v>
      </c>
      <c r="EW69" s="300">
        <f>SUMIF(Conversion!$FG$14:$FG$114,$AD69,Conversion!EW$14:EW$114)</f>
        <v>0</v>
      </c>
      <c r="EX69" s="300">
        <f>SUMIF(Conversion!$FG$14:$FG$114,$AD69,Conversion!EX$14:EX$114)</f>
        <v>0</v>
      </c>
      <c r="EY69" s="261"/>
      <c r="EZ69" s="87"/>
      <c r="FB69" s="261"/>
    </row>
    <row r="70" spans="1:158" ht="12.75" hidden="1" customHeight="1" outlineLevel="2">
      <c r="A70" s="303">
        <v>22</v>
      </c>
      <c r="B70" s="303"/>
      <c r="C70" s="892" t="str">
        <f>Constants!B37</f>
        <v>Transformation Project 5</v>
      </c>
      <c r="E70" s="323"/>
      <c r="F70" s="324"/>
      <c r="G70" s="324"/>
      <c r="H70" s="324"/>
      <c r="I70" s="324"/>
      <c r="J70" s="324"/>
      <c r="K70" s="324"/>
      <c r="L70" s="324"/>
      <c r="M70" s="324"/>
      <c r="N70" s="324"/>
      <c r="O70" s="324"/>
      <c r="P70" s="324"/>
      <c r="Q70" s="324"/>
      <c r="R70" s="324"/>
      <c r="S70" s="324"/>
      <c r="T70" s="324"/>
      <c r="U70" s="324"/>
      <c r="V70" s="325"/>
      <c r="W70" s="324"/>
      <c r="X70" s="324"/>
      <c r="Y70" s="324"/>
      <c r="Z70" s="324"/>
      <c r="AA70" s="324"/>
      <c r="AB70" s="323"/>
      <c r="AC70" s="326"/>
      <c r="AD70" s="683" t="str">
        <f>Constants!E37</f>
        <v>TRF-6</v>
      </c>
      <c r="AE70" s="304">
        <f t="shared" si="25"/>
        <v>0</v>
      </c>
      <c r="AF70" s="299">
        <f>SUMIF(Conversion!$FG$14:$FG$114,$AD70,Conversion!AF$14:AF$114)</f>
        <v>0</v>
      </c>
      <c r="AG70" s="300">
        <f>SUMIF(Conversion!$FG$14:$FG$114,$AD70,Conversion!AG$14:AG$114)</f>
        <v>0</v>
      </c>
      <c r="AH70" s="300">
        <f>SUMIF(Conversion!$FG$14:$FG$114,$AD70,Conversion!AH$14:AH$114)</f>
        <v>0</v>
      </c>
      <c r="AI70" s="300">
        <f>SUMIF(Conversion!$FG$14:$FG$114,$AD70,Conversion!AI$14:AI$114)</f>
        <v>0</v>
      </c>
      <c r="AJ70" s="300">
        <f>SUMIF(Conversion!$FG$14:$FG$114,$AD70,Conversion!AJ$14:AJ$114)</f>
        <v>0</v>
      </c>
      <c r="AK70" s="300">
        <f>SUMIF(Conversion!$FG$14:$FG$114,$AD70,Conversion!AK$14:AK$114)</f>
        <v>0</v>
      </c>
      <c r="AL70" s="300">
        <f>SUMIF(Conversion!$FG$14:$FG$114,$AD70,Conversion!AL$14:AL$114)</f>
        <v>0</v>
      </c>
      <c r="AM70" s="300">
        <f>SUMIF(Conversion!$FG$14:$FG$114,$AD70,Conversion!AM$14:AM$114)</f>
        <v>0</v>
      </c>
      <c r="AN70" s="300">
        <f>SUMIF(Conversion!$FG$14:$FG$114,$AD70,Conversion!AN$14:AN$114)</f>
        <v>0</v>
      </c>
      <c r="AO70" s="300">
        <f>SUMIF(Conversion!$FG$14:$FG$114,$AD70,Conversion!AO$14:AO$114)</f>
        <v>0</v>
      </c>
      <c r="AP70" s="300">
        <f>SUMIF(Conversion!$FG$14:$FG$114,$AD70,Conversion!AP$14:AP$114)</f>
        <v>0</v>
      </c>
      <c r="AQ70" s="300">
        <f>SUMIF(Conversion!$FG$14:$FG$114,$AD70,Conversion!AQ$14:AQ$114)</f>
        <v>0</v>
      </c>
      <c r="AR70" s="300">
        <f>SUMIF(Conversion!$FG$14:$FG$114,$AD70,Conversion!AR$14:AR$114)</f>
        <v>0</v>
      </c>
      <c r="AS70" s="300">
        <f>SUMIF(Conversion!$FG$14:$FG$114,$AD70,Conversion!AS$14:AS$114)</f>
        <v>0</v>
      </c>
      <c r="AT70" s="300">
        <f>SUMIF(Conversion!$FG$14:$FG$114,$AD70,Conversion!AT$14:AT$114)</f>
        <v>0</v>
      </c>
      <c r="AU70" s="300">
        <f>SUMIF(Conversion!$FG$14:$FG$114,$AD70,Conversion!AU$14:AU$114)</f>
        <v>0</v>
      </c>
      <c r="AV70" s="300">
        <f>SUMIF(Conversion!$FG$14:$FG$114,$AD70,Conversion!AV$14:AV$114)</f>
        <v>0</v>
      </c>
      <c r="AW70" s="300">
        <f>SUMIF(Conversion!$FG$14:$FG$114,$AD70,Conversion!AW$14:AW$114)</f>
        <v>0</v>
      </c>
      <c r="AX70" s="300">
        <f>SUMIF(Conversion!$FG$14:$FG$114,$AD70,Conversion!AX$14:AX$114)</f>
        <v>0</v>
      </c>
      <c r="AY70" s="300">
        <f>SUMIF(Conversion!$FG$14:$FG$114,$AD70,Conversion!AY$14:AY$114)</f>
        <v>0</v>
      </c>
      <c r="AZ70" s="300">
        <f>SUMIF(Conversion!$FG$14:$FG$114,$AD70,Conversion!AZ$14:AZ$114)</f>
        <v>0</v>
      </c>
      <c r="BA70" s="300">
        <f>SUMIF(Conversion!$FG$14:$FG$114,$AD70,Conversion!BA$14:BA$114)</f>
        <v>0</v>
      </c>
      <c r="BB70" s="300">
        <f>SUMIF(Conversion!$FG$14:$FG$114,$AD70,Conversion!BB$14:BB$114)</f>
        <v>0</v>
      </c>
      <c r="BC70" s="300">
        <f>SUMIF(Conversion!$FG$14:$FG$114,$AD70,Conversion!BC$14:BC$114)</f>
        <v>0</v>
      </c>
      <c r="BD70" s="300">
        <f>SUMIF(Conversion!$FG$14:$FG$114,$AD70,Conversion!BD$14:BD$114)</f>
        <v>0</v>
      </c>
      <c r="BE70" s="300">
        <f>SUMIF(Conversion!$FG$14:$FG$114,$AD70,Conversion!BE$14:BE$114)</f>
        <v>0</v>
      </c>
      <c r="BF70" s="300">
        <f>SUMIF(Conversion!$FG$14:$FG$114,$AD70,Conversion!BF$14:BF$114)</f>
        <v>0</v>
      </c>
      <c r="BG70" s="300">
        <f>SUMIF(Conversion!$FG$14:$FG$114,$AD70,Conversion!BG$14:BG$114)</f>
        <v>0</v>
      </c>
      <c r="BH70" s="300">
        <f>SUMIF(Conversion!$FG$14:$FG$114,$AD70,Conversion!BH$14:BH$114)</f>
        <v>0</v>
      </c>
      <c r="BI70" s="300">
        <f>SUMIF(Conversion!$FG$14:$FG$114,$AD70,Conversion!BI$14:BI$114)</f>
        <v>0</v>
      </c>
      <c r="BJ70" s="300">
        <f>SUMIF(Conversion!$FG$14:$FG$114,$AD70,Conversion!BJ$14:BJ$114)</f>
        <v>0</v>
      </c>
      <c r="BK70" s="300">
        <f>SUMIF(Conversion!$FG$14:$FG$114,$AD70,Conversion!BK$14:BK$114)</f>
        <v>0</v>
      </c>
      <c r="BL70" s="300">
        <f>SUMIF(Conversion!$FG$14:$FG$114,$AD70,Conversion!BL$14:BL$114)</f>
        <v>0</v>
      </c>
      <c r="BM70" s="300">
        <f>SUMIF(Conversion!$FG$14:$FG$114,$AD70,Conversion!BM$14:BM$114)</f>
        <v>0</v>
      </c>
      <c r="BN70" s="300">
        <f>SUMIF(Conversion!$FG$14:$FG$114,$AD70,Conversion!BN$14:BN$114)</f>
        <v>0</v>
      </c>
      <c r="BO70" s="300">
        <f>SUMIF(Conversion!$FG$14:$FG$114,$AD70,Conversion!BO$14:BO$114)</f>
        <v>0</v>
      </c>
      <c r="BP70" s="300">
        <f>SUMIF(Conversion!$FG$14:$FG$114,$AD70,Conversion!BP$14:BP$114)</f>
        <v>0</v>
      </c>
      <c r="BQ70" s="300">
        <f>SUMIF(Conversion!$FG$14:$FG$114,$AD70,Conversion!BQ$14:BQ$114)</f>
        <v>0</v>
      </c>
      <c r="BR70" s="300">
        <f>SUMIF(Conversion!$FG$14:$FG$114,$AD70,Conversion!BR$14:BR$114)</f>
        <v>0</v>
      </c>
      <c r="BS70" s="300">
        <f>SUMIF(Conversion!$FG$14:$FG$114,$AD70,Conversion!BS$14:BS$114)</f>
        <v>0</v>
      </c>
      <c r="BT70" s="300">
        <f>SUMIF(Conversion!$FG$14:$FG$114,$AD70,Conversion!BT$14:BT$114)</f>
        <v>0</v>
      </c>
      <c r="BU70" s="300">
        <f>SUMIF(Conversion!$FG$14:$FG$114,$AD70,Conversion!BU$14:BU$114)</f>
        <v>0</v>
      </c>
      <c r="BV70" s="300">
        <f>SUMIF(Conversion!$FG$14:$FG$114,$AD70,Conversion!BV$14:BV$114)</f>
        <v>0</v>
      </c>
      <c r="BW70" s="300">
        <f>SUMIF(Conversion!$FG$14:$FG$114,$AD70,Conversion!BW$14:BW$114)</f>
        <v>0</v>
      </c>
      <c r="BX70" s="300">
        <f>SUMIF(Conversion!$FG$14:$FG$114,$AD70,Conversion!BX$14:BX$114)</f>
        <v>0</v>
      </c>
      <c r="BY70" s="300">
        <f>SUMIF(Conversion!$FG$14:$FG$114,$AD70,Conversion!BY$14:BY$114)</f>
        <v>0</v>
      </c>
      <c r="BZ70" s="300">
        <f>SUMIF(Conversion!$FG$14:$FG$114,$AD70,Conversion!BZ$14:BZ$114)</f>
        <v>0</v>
      </c>
      <c r="CA70" s="300">
        <f>SUMIF(Conversion!$FG$14:$FG$114,$AD70,Conversion!CA$14:CA$114)</f>
        <v>0</v>
      </c>
      <c r="CB70" s="300">
        <f>SUMIF(Conversion!$FG$14:$FG$114,$AD70,Conversion!CB$14:CB$114)</f>
        <v>0</v>
      </c>
      <c r="CC70" s="300">
        <f>SUMIF(Conversion!$FG$14:$FG$114,$AD70,Conversion!CC$14:CC$114)</f>
        <v>0</v>
      </c>
      <c r="CD70" s="300">
        <f>SUMIF(Conversion!$FG$14:$FG$114,$AD70,Conversion!CD$14:CD$114)</f>
        <v>0</v>
      </c>
      <c r="CE70" s="300">
        <f>SUMIF(Conversion!$FG$14:$FG$114,$AD70,Conversion!CE$14:CE$114)</f>
        <v>0</v>
      </c>
      <c r="CF70" s="300">
        <f>SUMIF(Conversion!$FG$14:$FG$114,$AD70,Conversion!CF$14:CF$114)</f>
        <v>0</v>
      </c>
      <c r="CG70" s="300">
        <f>SUMIF(Conversion!$FG$14:$FG$114,$AD70,Conversion!CG$14:CG$114)</f>
        <v>0</v>
      </c>
      <c r="CH70" s="300">
        <f>SUMIF(Conversion!$FG$14:$FG$114,$AD70,Conversion!CH$14:CH$114)</f>
        <v>0</v>
      </c>
      <c r="CI70" s="300">
        <f>SUMIF(Conversion!$FG$14:$FG$114,$AD70,Conversion!CI$14:CI$114)</f>
        <v>0</v>
      </c>
      <c r="CJ70" s="300">
        <f>SUMIF(Conversion!$FG$14:$FG$114,$AD70,Conversion!CJ$14:CJ$114)</f>
        <v>0</v>
      </c>
      <c r="CK70" s="300">
        <f>SUMIF(Conversion!$FG$14:$FG$114,$AD70,Conversion!CK$14:CK$114)</f>
        <v>0</v>
      </c>
      <c r="CL70" s="300">
        <f>SUMIF(Conversion!$FG$14:$FG$114,$AD70,Conversion!CL$14:CL$114)</f>
        <v>0</v>
      </c>
      <c r="CM70" s="300">
        <f>SUMIF(Conversion!$FG$14:$FG$114,$AD70,Conversion!CM$14:CM$114)</f>
        <v>0</v>
      </c>
      <c r="CN70" s="300">
        <f>SUMIF(Conversion!$FG$14:$FG$114,$AD70,Conversion!CN$14:CN$114)</f>
        <v>0</v>
      </c>
      <c r="CO70" s="300">
        <f>SUMIF(Conversion!$FG$14:$FG$114,$AD70,Conversion!CO$14:CO$114)</f>
        <v>0</v>
      </c>
      <c r="CP70" s="300">
        <f>SUMIF(Conversion!$FG$14:$FG$114,$AD70,Conversion!CP$14:CP$114)</f>
        <v>0</v>
      </c>
      <c r="CQ70" s="300">
        <f>SUMIF(Conversion!$FG$14:$FG$114,$AD70,Conversion!CQ$14:CQ$114)</f>
        <v>0</v>
      </c>
      <c r="CR70" s="300">
        <f>SUMIF(Conversion!$FG$14:$FG$114,$AD70,Conversion!CR$14:CR$114)</f>
        <v>0</v>
      </c>
      <c r="CS70" s="300">
        <f>SUMIF(Conversion!$FG$14:$FG$114,$AD70,Conversion!CS$14:CS$114)</f>
        <v>0</v>
      </c>
      <c r="CT70" s="300">
        <f>SUMIF(Conversion!$FG$14:$FG$114,$AD70,Conversion!CT$14:CT$114)</f>
        <v>0</v>
      </c>
      <c r="CU70" s="300">
        <f>SUMIF(Conversion!$FG$14:$FG$114,$AD70,Conversion!CU$14:CU$114)</f>
        <v>0</v>
      </c>
      <c r="CV70" s="300">
        <f>SUMIF(Conversion!$FG$14:$FG$114,$AD70,Conversion!CV$14:CV$114)</f>
        <v>0</v>
      </c>
      <c r="CW70" s="300">
        <f>SUMIF(Conversion!$FG$14:$FG$114,$AD70,Conversion!CW$14:CW$114)</f>
        <v>0</v>
      </c>
      <c r="CX70" s="300">
        <f>SUMIF(Conversion!$FG$14:$FG$114,$AD70,Conversion!CX$14:CX$114)</f>
        <v>0</v>
      </c>
      <c r="CY70" s="300">
        <f>SUMIF(Conversion!$FG$14:$FG$114,$AD70,Conversion!CY$14:CY$114)</f>
        <v>0</v>
      </c>
      <c r="CZ70" s="300">
        <f>SUMIF(Conversion!$FG$14:$FG$114,$AD70,Conversion!CZ$14:CZ$114)</f>
        <v>0</v>
      </c>
      <c r="DA70" s="300">
        <f>SUMIF(Conversion!$FG$14:$FG$114,$AD70,Conversion!DA$14:DA$114)</f>
        <v>0</v>
      </c>
      <c r="DB70" s="300">
        <f>SUMIF(Conversion!$FG$14:$FG$114,$AD70,Conversion!DB$14:DB$114)</f>
        <v>0</v>
      </c>
      <c r="DC70" s="300">
        <f>SUMIF(Conversion!$FG$14:$FG$114,$AD70,Conversion!DC$14:DC$114)</f>
        <v>0</v>
      </c>
      <c r="DD70" s="300">
        <f>SUMIF(Conversion!$FG$14:$FG$114,$AD70,Conversion!DD$14:DD$114)</f>
        <v>0</v>
      </c>
      <c r="DE70" s="300">
        <f>SUMIF(Conversion!$FG$14:$FG$114,$AD70,Conversion!DE$14:DE$114)</f>
        <v>0</v>
      </c>
      <c r="DF70" s="300">
        <f>SUMIF(Conversion!$FG$14:$FG$114,$AD70,Conversion!DF$14:DF$114)</f>
        <v>0</v>
      </c>
      <c r="DG70" s="300">
        <f>SUMIF(Conversion!$FG$14:$FG$114,$AD70,Conversion!DG$14:DG$114)</f>
        <v>0</v>
      </c>
      <c r="DH70" s="300">
        <f>SUMIF(Conversion!$FG$14:$FG$114,$AD70,Conversion!DH$14:DH$114)</f>
        <v>0</v>
      </c>
      <c r="DI70" s="300">
        <f>SUMIF(Conversion!$FG$14:$FG$114,$AD70,Conversion!DI$14:DI$114)</f>
        <v>0</v>
      </c>
      <c r="DJ70" s="300">
        <f>SUMIF(Conversion!$FG$14:$FG$114,$AD70,Conversion!DJ$14:DJ$114)</f>
        <v>0</v>
      </c>
      <c r="DK70" s="300">
        <f>SUMIF(Conversion!$FG$14:$FG$114,$AD70,Conversion!DK$14:DK$114)</f>
        <v>0</v>
      </c>
      <c r="DL70" s="300">
        <f>SUMIF(Conversion!$FG$14:$FG$114,$AD70,Conversion!DL$14:DL$114)</f>
        <v>0</v>
      </c>
      <c r="DM70" s="300">
        <f>SUMIF(Conversion!$FG$14:$FG$114,$AD70,Conversion!DM$14:DM$114)</f>
        <v>0</v>
      </c>
      <c r="DN70" s="300">
        <f>SUMIF(Conversion!$FG$14:$FG$114,$AD70,Conversion!DN$14:DN$114)</f>
        <v>0</v>
      </c>
      <c r="DO70" s="300">
        <f>SUMIF(Conversion!$FG$14:$FG$114,$AD70,Conversion!DO$14:DO$114)</f>
        <v>0</v>
      </c>
      <c r="DP70" s="300">
        <f>SUMIF(Conversion!$FG$14:$FG$114,$AD70,Conversion!DP$14:DP$114)</f>
        <v>0</v>
      </c>
      <c r="DQ70" s="300">
        <f>SUMIF(Conversion!$FG$14:$FG$114,$AD70,Conversion!DQ$14:DQ$114)</f>
        <v>0</v>
      </c>
      <c r="DR70" s="300">
        <f>SUMIF(Conversion!$FG$14:$FG$114,$AD70,Conversion!DR$14:DR$114)</f>
        <v>0</v>
      </c>
      <c r="DS70" s="300">
        <f>SUMIF(Conversion!$FG$14:$FG$114,$AD70,Conversion!DS$14:DS$114)</f>
        <v>0</v>
      </c>
      <c r="DT70" s="300">
        <f>SUMIF(Conversion!$FG$14:$FG$114,$AD70,Conversion!DT$14:DT$114)</f>
        <v>0</v>
      </c>
      <c r="DU70" s="300">
        <f>SUMIF(Conversion!$FG$14:$FG$114,$AD70,Conversion!DU$14:DU$114)</f>
        <v>0</v>
      </c>
      <c r="DV70" s="300">
        <f>SUMIF(Conversion!$FG$14:$FG$114,$AD70,Conversion!DV$14:DV$114)</f>
        <v>0</v>
      </c>
      <c r="DW70" s="300">
        <f>SUMIF(Conversion!$FG$14:$FG$114,$AD70,Conversion!DW$14:DW$114)</f>
        <v>0</v>
      </c>
      <c r="DX70" s="300">
        <f>SUMIF(Conversion!$FG$14:$FG$114,$AD70,Conversion!DX$14:DX$114)</f>
        <v>0</v>
      </c>
      <c r="DY70" s="300">
        <f>SUMIF(Conversion!$FG$14:$FG$114,$AD70,Conversion!DY$14:DY$114)</f>
        <v>0</v>
      </c>
      <c r="DZ70" s="300">
        <f>SUMIF(Conversion!$FG$14:$FG$114,$AD70,Conversion!DZ$14:DZ$114)</f>
        <v>0</v>
      </c>
      <c r="EA70" s="300">
        <f>SUMIF(Conversion!$FG$14:$FG$114,$AD70,Conversion!EA$14:EA$114)</f>
        <v>0</v>
      </c>
      <c r="EB70" s="300">
        <f>SUMIF(Conversion!$FG$14:$FG$114,$AD70,Conversion!EB$14:EB$114)</f>
        <v>0</v>
      </c>
      <c r="EC70" s="300">
        <f>SUMIF(Conversion!$FG$14:$FG$114,$AD70,Conversion!EC$14:EC$114)</f>
        <v>0</v>
      </c>
      <c r="ED70" s="300">
        <f>SUMIF(Conversion!$FG$14:$FG$114,$AD70,Conversion!ED$14:ED$114)</f>
        <v>0</v>
      </c>
      <c r="EE70" s="300">
        <f>SUMIF(Conversion!$FG$14:$FG$114,$AD70,Conversion!EE$14:EE$114)</f>
        <v>0</v>
      </c>
      <c r="EF70" s="300">
        <f>SUMIF(Conversion!$FG$14:$FG$114,$AD70,Conversion!EF$14:EF$114)</f>
        <v>0</v>
      </c>
      <c r="EG70" s="300">
        <f>SUMIF(Conversion!$FG$14:$FG$114,$AD70,Conversion!EG$14:EG$114)</f>
        <v>0</v>
      </c>
      <c r="EH70" s="300">
        <f>SUMIF(Conversion!$FG$14:$FG$114,$AD70,Conversion!EH$14:EH$114)</f>
        <v>0</v>
      </c>
      <c r="EI70" s="300">
        <f>SUMIF(Conversion!$FG$14:$FG$114,$AD70,Conversion!EI$14:EI$114)</f>
        <v>0</v>
      </c>
      <c r="EJ70" s="300">
        <f>SUMIF(Conversion!$FG$14:$FG$114,$AD70,Conversion!EJ$14:EJ$114)</f>
        <v>0</v>
      </c>
      <c r="EK70" s="300">
        <f>SUMIF(Conversion!$FG$14:$FG$114,$AD70,Conversion!EK$14:EK$114)</f>
        <v>0</v>
      </c>
      <c r="EL70" s="300">
        <f>SUMIF(Conversion!$FG$14:$FG$114,$AD70,Conversion!EL$14:EL$114)</f>
        <v>0</v>
      </c>
      <c r="EM70" s="300">
        <f>SUMIF(Conversion!$FG$14:$FG$114,$AD70,Conversion!EM$14:EM$114)</f>
        <v>0</v>
      </c>
      <c r="EN70" s="300">
        <f>SUMIF(Conversion!$FG$14:$FG$114,$AD70,Conversion!EN$14:EN$114)</f>
        <v>0</v>
      </c>
      <c r="EO70" s="300">
        <f>SUMIF(Conversion!$FG$14:$FG$114,$AD70,Conversion!EO$14:EO$114)</f>
        <v>0</v>
      </c>
      <c r="EP70" s="300">
        <f>SUMIF(Conversion!$FG$14:$FG$114,$AD70,Conversion!EP$14:EP$114)</f>
        <v>0</v>
      </c>
      <c r="EQ70" s="300">
        <f>SUMIF(Conversion!$FG$14:$FG$114,$AD70,Conversion!EQ$14:EQ$114)</f>
        <v>0</v>
      </c>
      <c r="ER70" s="300">
        <f>SUMIF(Conversion!$FG$14:$FG$114,$AD70,Conversion!ER$14:ER$114)</f>
        <v>0</v>
      </c>
      <c r="ES70" s="300">
        <f>SUMIF(Conversion!$FG$14:$FG$114,$AD70,Conversion!ES$14:ES$114)</f>
        <v>0</v>
      </c>
      <c r="ET70" s="300">
        <f>SUMIF(Conversion!$FG$14:$FG$114,$AD70,Conversion!ET$14:ET$114)</f>
        <v>0</v>
      </c>
      <c r="EU70" s="300">
        <f>SUMIF(Conversion!$FG$14:$FG$114,$AD70,Conversion!EU$14:EU$114)</f>
        <v>0</v>
      </c>
      <c r="EV70" s="300">
        <f>SUMIF(Conversion!$FG$14:$FG$114,$AD70,Conversion!EV$14:EV$114)</f>
        <v>0</v>
      </c>
      <c r="EW70" s="300">
        <f>SUMIF(Conversion!$FG$14:$FG$114,$AD70,Conversion!EW$14:EW$114)</f>
        <v>0</v>
      </c>
      <c r="EX70" s="300">
        <f>SUMIF(Conversion!$FG$14:$FG$114,$AD70,Conversion!EX$14:EX$114)</f>
        <v>0</v>
      </c>
      <c r="EY70" s="261"/>
      <c r="EZ70" s="87"/>
      <c r="FB70" s="261"/>
    </row>
    <row r="71" spans="1:158" ht="12.75" hidden="1" customHeight="1" outlineLevel="2">
      <c r="A71" s="303">
        <v>23</v>
      </c>
      <c r="B71" s="303"/>
      <c r="C71" s="892" t="str">
        <f>Constants!B38</f>
        <v>Transformation Project 6</v>
      </c>
      <c r="E71" s="323"/>
      <c r="F71" s="324"/>
      <c r="G71" s="324"/>
      <c r="H71" s="324"/>
      <c r="I71" s="324"/>
      <c r="J71" s="324"/>
      <c r="K71" s="324"/>
      <c r="L71" s="324"/>
      <c r="M71" s="324"/>
      <c r="N71" s="324"/>
      <c r="O71" s="324"/>
      <c r="P71" s="324"/>
      <c r="Q71" s="324"/>
      <c r="R71" s="324"/>
      <c r="S71" s="324"/>
      <c r="T71" s="324"/>
      <c r="U71" s="324"/>
      <c r="V71" s="325"/>
      <c r="W71" s="324"/>
      <c r="X71" s="324"/>
      <c r="Y71" s="324"/>
      <c r="Z71" s="324"/>
      <c r="AA71" s="324"/>
      <c r="AB71" s="323"/>
      <c r="AC71" s="326"/>
      <c r="AD71" s="683" t="str">
        <f>Constants!E38</f>
        <v>TRF-7</v>
      </c>
      <c r="AE71" s="304">
        <f t="shared" si="25"/>
        <v>0</v>
      </c>
      <c r="AF71" s="299">
        <f>SUMIF(Conversion!$FG$14:$FG$114,$AD71,Conversion!AF$14:AF$114)</f>
        <v>0</v>
      </c>
      <c r="AG71" s="300">
        <f>SUMIF(Conversion!$FG$14:$FG$114,$AD71,Conversion!AG$14:AG$114)</f>
        <v>0</v>
      </c>
      <c r="AH71" s="300">
        <f>SUMIF(Conversion!$FG$14:$FG$114,$AD71,Conversion!AH$14:AH$114)</f>
        <v>0</v>
      </c>
      <c r="AI71" s="300">
        <f>SUMIF(Conversion!$FG$14:$FG$114,$AD71,Conversion!AI$14:AI$114)</f>
        <v>0</v>
      </c>
      <c r="AJ71" s="300">
        <f>SUMIF(Conversion!$FG$14:$FG$114,$AD71,Conversion!AJ$14:AJ$114)</f>
        <v>0</v>
      </c>
      <c r="AK71" s="300">
        <f>SUMIF(Conversion!$FG$14:$FG$114,$AD71,Conversion!AK$14:AK$114)</f>
        <v>0</v>
      </c>
      <c r="AL71" s="300">
        <f>SUMIF(Conversion!$FG$14:$FG$114,$AD71,Conversion!AL$14:AL$114)</f>
        <v>0</v>
      </c>
      <c r="AM71" s="300">
        <f>SUMIF(Conversion!$FG$14:$FG$114,$AD71,Conversion!AM$14:AM$114)</f>
        <v>0</v>
      </c>
      <c r="AN71" s="300">
        <f>SUMIF(Conversion!$FG$14:$FG$114,$AD71,Conversion!AN$14:AN$114)</f>
        <v>0</v>
      </c>
      <c r="AO71" s="300">
        <f>SUMIF(Conversion!$FG$14:$FG$114,$AD71,Conversion!AO$14:AO$114)</f>
        <v>0</v>
      </c>
      <c r="AP71" s="300">
        <f>SUMIF(Conversion!$FG$14:$FG$114,$AD71,Conversion!AP$14:AP$114)</f>
        <v>0</v>
      </c>
      <c r="AQ71" s="300">
        <f>SUMIF(Conversion!$FG$14:$FG$114,$AD71,Conversion!AQ$14:AQ$114)</f>
        <v>0</v>
      </c>
      <c r="AR71" s="300">
        <f>SUMIF(Conversion!$FG$14:$FG$114,$AD71,Conversion!AR$14:AR$114)</f>
        <v>0</v>
      </c>
      <c r="AS71" s="300">
        <f>SUMIF(Conversion!$FG$14:$FG$114,$AD71,Conversion!AS$14:AS$114)</f>
        <v>0</v>
      </c>
      <c r="AT71" s="300">
        <f>SUMIF(Conversion!$FG$14:$FG$114,$AD71,Conversion!AT$14:AT$114)</f>
        <v>0</v>
      </c>
      <c r="AU71" s="300">
        <f>SUMIF(Conversion!$FG$14:$FG$114,$AD71,Conversion!AU$14:AU$114)</f>
        <v>0</v>
      </c>
      <c r="AV71" s="300">
        <f>SUMIF(Conversion!$FG$14:$FG$114,$AD71,Conversion!AV$14:AV$114)</f>
        <v>0</v>
      </c>
      <c r="AW71" s="300">
        <f>SUMIF(Conversion!$FG$14:$FG$114,$AD71,Conversion!AW$14:AW$114)</f>
        <v>0</v>
      </c>
      <c r="AX71" s="300">
        <f>SUMIF(Conversion!$FG$14:$FG$114,$AD71,Conversion!AX$14:AX$114)</f>
        <v>0</v>
      </c>
      <c r="AY71" s="300">
        <f>SUMIF(Conversion!$FG$14:$FG$114,$AD71,Conversion!AY$14:AY$114)</f>
        <v>0</v>
      </c>
      <c r="AZ71" s="300">
        <f>SUMIF(Conversion!$FG$14:$FG$114,$AD71,Conversion!AZ$14:AZ$114)</f>
        <v>0</v>
      </c>
      <c r="BA71" s="300">
        <f>SUMIF(Conversion!$FG$14:$FG$114,$AD71,Conversion!BA$14:BA$114)</f>
        <v>0</v>
      </c>
      <c r="BB71" s="300">
        <f>SUMIF(Conversion!$FG$14:$FG$114,$AD71,Conversion!BB$14:BB$114)</f>
        <v>0</v>
      </c>
      <c r="BC71" s="300">
        <f>SUMIF(Conversion!$FG$14:$FG$114,$AD71,Conversion!BC$14:BC$114)</f>
        <v>0</v>
      </c>
      <c r="BD71" s="300">
        <f>SUMIF(Conversion!$FG$14:$FG$114,$AD71,Conversion!BD$14:BD$114)</f>
        <v>0</v>
      </c>
      <c r="BE71" s="300">
        <f>SUMIF(Conversion!$FG$14:$FG$114,$AD71,Conversion!BE$14:BE$114)</f>
        <v>0</v>
      </c>
      <c r="BF71" s="300">
        <f>SUMIF(Conversion!$FG$14:$FG$114,$AD71,Conversion!BF$14:BF$114)</f>
        <v>0</v>
      </c>
      <c r="BG71" s="300">
        <f>SUMIF(Conversion!$FG$14:$FG$114,$AD71,Conversion!BG$14:BG$114)</f>
        <v>0</v>
      </c>
      <c r="BH71" s="300">
        <f>SUMIF(Conversion!$FG$14:$FG$114,$AD71,Conversion!BH$14:BH$114)</f>
        <v>0</v>
      </c>
      <c r="BI71" s="300">
        <f>SUMIF(Conversion!$FG$14:$FG$114,$AD71,Conversion!BI$14:BI$114)</f>
        <v>0</v>
      </c>
      <c r="BJ71" s="300">
        <f>SUMIF(Conversion!$FG$14:$FG$114,$AD71,Conversion!BJ$14:BJ$114)</f>
        <v>0</v>
      </c>
      <c r="BK71" s="300">
        <f>SUMIF(Conversion!$FG$14:$FG$114,$AD71,Conversion!BK$14:BK$114)</f>
        <v>0</v>
      </c>
      <c r="BL71" s="300">
        <f>SUMIF(Conversion!$FG$14:$FG$114,$AD71,Conversion!BL$14:BL$114)</f>
        <v>0</v>
      </c>
      <c r="BM71" s="300">
        <f>SUMIF(Conversion!$FG$14:$FG$114,$AD71,Conversion!BM$14:BM$114)</f>
        <v>0</v>
      </c>
      <c r="BN71" s="300">
        <f>SUMIF(Conversion!$FG$14:$FG$114,$AD71,Conversion!BN$14:BN$114)</f>
        <v>0</v>
      </c>
      <c r="BO71" s="300">
        <f>SUMIF(Conversion!$FG$14:$FG$114,$AD71,Conversion!BO$14:BO$114)</f>
        <v>0</v>
      </c>
      <c r="BP71" s="300">
        <f>SUMIF(Conversion!$FG$14:$FG$114,$AD71,Conversion!BP$14:BP$114)</f>
        <v>0</v>
      </c>
      <c r="BQ71" s="300">
        <f>SUMIF(Conversion!$FG$14:$FG$114,$AD71,Conversion!BQ$14:BQ$114)</f>
        <v>0</v>
      </c>
      <c r="BR71" s="300">
        <f>SUMIF(Conversion!$FG$14:$FG$114,$AD71,Conversion!BR$14:BR$114)</f>
        <v>0</v>
      </c>
      <c r="BS71" s="300">
        <f>SUMIF(Conversion!$FG$14:$FG$114,$AD71,Conversion!BS$14:BS$114)</f>
        <v>0</v>
      </c>
      <c r="BT71" s="300">
        <f>SUMIF(Conversion!$FG$14:$FG$114,$AD71,Conversion!BT$14:BT$114)</f>
        <v>0</v>
      </c>
      <c r="BU71" s="300">
        <f>SUMIF(Conversion!$FG$14:$FG$114,$AD71,Conversion!BU$14:BU$114)</f>
        <v>0</v>
      </c>
      <c r="BV71" s="300">
        <f>SUMIF(Conversion!$FG$14:$FG$114,$AD71,Conversion!BV$14:BV$114)</f>
        <v>0</v>
      </c>
      <c r="BW71" s="300">
        <f>SUMIF(Conversion!$FG$14:$FG$114,$AD71,Conversion!BW$14:BW$114)</f>
        <v>0</v>
      </c>
      <c r="BX71" s="300">
        <f>SUMIF(Conversion!$FG$14:$FG$114,$AD71,Conversion!BX$14:BX$114)</f>
        <v>0</v>
      </c>
      <c r="BY71" s="300">
        <f>SUMIF(Conversion!$FG$14:$FG$114,$AD71,Conversion!BY$14:BY$114)</f>
        <v>0</v>
      </c>
      <c r="BZ71" s="300">
        <f>SUMIF(Conversion!$FG$14:$FG$114,$AD71,Conversion!BZ$14:BZ$114)</f>
        <v>0</v>
      </c>
      <c r="CA71" s="300">
        <f>SUMIF(Conversion!$FG$14:$FG$114,$AD71,Conversion!CA$14:CA$114)</f>
        <v>0</v>
      </c>
      <c r="CB71" s="300">
        <f>SUMIF(Conversion!$FG$14:$FG$114,$AD71,Conversion!CB$14:CB$114)</f>
        <v>0</v>
      </c>
      <c r="CC71" s="300">
        <f>SUMIF(Conversion!$FG$14:$FG$114,$AD71,Conversion!CC$14:CC$114)</f>
        <v>0</v>
      </c>
      <c r="CD71" s="300">
        <f>SUMIF(Conversion!$FG$14:$FG$114,$AD71,Conversion!CD$14:CD$114)</f>
        <v>0</v>
      </c>
      <c r="CE71" s="300">
        <f>SUMIF(Conversion!$FG$14:$FG$114,$AD71,Conversion!CE$14:CE$114)</f>
        <v>0</v>
      </c>
      <c r="CF71" s="300">
        <f>SUMIF(Conversion!$FG$14:$FG$114,$AD71,Conversion!CF$14:CF$114)</f>
        <v>0</v>
      </c>
      <c r="CG71" s="300">
        <f>SUMIF(Conversion!$FG$14:$FG$114,$AD71,Conversion!CG$14:CG$114)</f>
        <v>0</v>
      </c>
      <c r="CH71" s="300">
        <f>SUMIF(Conversion!$FG$14:$FG$114,$AD71,Conversion!CH$14:CH$114)</f>
        <v>0</v>
      </c>
      <c r="CI71" s="300">
        <f>SUMIF(Conversion!$FG$14:$FG$114,$AD71,Conversion!CI$14:CI$114)</f>
        <v>0</v>
      </c>
      <c r="CJ71" s="300">
        <f>SUMIF(Conversion!$FG$14:$FG$114,$AD71,Conversion!CJ$14:CJ$114)</f>
        <v>0</v>
      </c>
      <c r="CK71" s="300">
        <f>SUMIF(Conversion!$FG$14:$FG$114,$AD71,Conversion!CK$14:CK$114)</f>
        <v>0</v>
      </c>
      <c r="CL71" s="300">
        <f>SUMIF(Conversion!$FG$14:$FG$114,$AD71,Conversion!CL$14:CL$114)</f>
        <v>0</v>
      </c>
      <c r="CM71" s="300">
        <f>SUMIF(Conversion!$FG$14:$FG$114,$AD71,Conversion!CM$14:CM$114)</f>
        <v>0</v>
      </c>
      <c r="CN71" s="300">
        <f>SUMIF(Conversion!$FG$14:$FG$114,$AD71,Conversion!CN$14:CN$114)</f>
        <v>0</v>
      </c>
      <c r="CO71" s="300">
        <f>SUMIF(Conversion!$FG$14:$FG$114,$AD71,Conversion!CO$14:CO$114)</f>
        <v>0</v>
      </c>
      <c r="CP71" s="300">
        <f>SUMIF(Conversion!$FG$14:$FG$114,$AD71,Conversion!CP$14:CP$114)</f>
        <v>0</v>
      </c>
      <c r="CQ71" s="300">
        <f>SUMIF(Conversion!$FG$14:$FG$114,$AD71,Conversion!CQ$14:CQ$114)</f>
        <v>0</v>
      </c>
      <c r="CR71" s="300">
        <f>SUMIF(Conversion!$FG$14:$FG$114,$AD71,Conversion!CR$14:CR$114)</f>
        <v>0</v>
      </c>
      <c r="CS71" s="300">
        <f>SUMIF(Conversion!$FG$14:$FG$114,$AD71,Conversion!CS$14:CS$114)</f>
        <v>0</v>
      </c>
      <c r="CT71" s="300">
        <f>SUMIF(Conversion!$FG$14:$FG$114,$AD71,Conversion!CT$14:CT$114)</f>
        <v>0</v>
      </c>
      <c r="CU71" s="300">
        <f>SUMIF(Conversion!$FG$14:$FG$114,$AD71,Conversion!CU$14:CU$114)</f>
        <v>0</v>
      </c>
      <c r="CV71" s="300">
        <f>SUMIF(Conversion!$FG$14:$FG$114,$AD71,Conversion!CV$14:CV$114)</f>
        <v>0</v>
      </c>
      <c r="CW71" s="300">
        <f>SUMIF(Conversion!$FG$14:$FG$114,$AD71,Conversion!CW$14:CW$114)</f>
        <v>0</v>
      </c>
      <c r="CX71" s="300">
        <f>SUMIF(Conversion!$FG$14:$FG$114,$AD71,Conversion!CX$14:CX$114)</f>
        <v>0</v>
      </c>
      <c r="CY71" s="300">
        <f>SUMIF(Conversion!$FG$14:$FG$114,$AD71,Conversion!CY$14:CY$114)</f>
        <v>0</v>
      </c>
      <c r="CZ71" s="300">
        <f>SUMIF(Conversion!$FG$14:$FG$114,$AD71,Conversion!CZ$14:CZ$114)</f>
        <v>0</v>
      </c>
      <c r="DA71" s="300">
        <f>SUMIF(Conversion!$FG$14:$FG$114,$AD71,Conversion!DA$14:DA$114)</f>
        <v>0</v>
      </c>
      <c r="DB71" s="300">
        <f>SUMIF(Conversion!$FG$14:$FG$114,$AD71,Conversion!DB$14:DB$114)</f>
        <v>0</v>
      </c>
      <c r="DC71" s="300">
        <f>SUMIF(Conversion!$FG$14:$FG$114,$AD71,Conversion!DC$14:DC$114)</f>
        <v>0</v>
      </c>
      <c r="DD71" s="300">
        <f>SUMIF(Conversion!$FG$14:$FG$114,$AD71,Conversion!DD$14:DD$114)</f>
        <v>0</v>
      </c>
      <c r="DE71" s="300">
        <f>SUMIF(Conversion!$FG$14:$FG$114,$AD71,Conversion!DE$14:DE$114)</f>
        <v>0</v>
      </c>
      <c r="DF71" s="300">
        <f>SUMIF(Conversion!$FG$14:$FG$114,$AD71,Conversion!DF$14:DF$114)</f>
        <v>0</v>
      </c>
      <c r="DG71" s="300">
        <f>SUMIF(Conversion!$FG$14:$FG$114,$AD71,Conversion!DG$14:DG$114)</f>
        <v>0</v>
      </c>
      <c r="DH71" s="300">
        <f>SUMIF(Conversion!$FG$14:$FG$114,$AD71,Conversion!DH$14:DH$114)</f>
        <v>0</v>
      </c>
      <c r="DI71" s="300">
        <f>SUMIF(Conversion!$FG$14:$FG$114,$AD71,Conversion!DI$14:DI$114)</f>
        <v>0</v>
      </c>
      <c r="DJ71" s="300">
        <f>SUMIF(Conversion!$FG$14:$FG$114,$AD71,Conversion!DJ$14:DJ$114)</f>
        <v>0</v>
      </c>
      <c r="DK71" s="300">
        <f>SUMIF(Conversion!$FG$14:$FG$114,$AD71,Conversion!DK$14:DK$114)</f>
        <v>0</v>
      </c>
      <c r="DL71" s="300">
        <f>SUMIF(Conversion!$FG$14:$FG$114,$AD71,Conversion!DL$14:DL$114)</f>
        <v>0</v>
      </c>
      <c r="DM71" s="300">
        <f>SUMIF(Conversion!$FG$14:$FG$114,$AD71,Conversion!DM$14:DM$114)</f>
        <v>0</v>
      </c>
      <c r="DN71" s="300">
        <f>SUMIF(Conversion!$FG$14:$FG$114,$AD71,Conversion!DN$14:DN$114)</f>
        <v>0</v>
      </c>
      <c r="DO71" s="300">
        <f>SUMIF(Conversion!$FG$14:$FG$114,$AD71,Conversion!DO$14:DO$114)</f>
        <v>0</v>
      </c>
      <c r="DP71" s="300">
        <f>SUMIF(Conversion!$FG$14:$FG$114,$AD71,Conversion!DP$14:DP$114)</f>
        <v>0</v>
      </c>
      <c r="DQ71" s="300">
        <f>SUMIF(Conversion!$FG$14:$FG$114,$AD71,Conversion!DQ$14:DQ$114)</f>
        <v>0</v>
      </c>
      <c r="DR71" s="300">
        <f>SUMIF(Conversion!$FG$14:$FG$114,$AD71,Conversion!DR$14:DR$114)</f>
        <v>0</v>
      </c>
      <c r="DS71" s="300">
        <f>SUMIF(Conversion!$FG$14:$FG$114,$AD71,Conversion!DS$14:DS$114)</f>
        <v>0</v>
      </c>
      <c r="DT71" s="300">
        <f>SUMIF(Conversion!$FG$14:$FG$114,$AD71,Conversion!DT$14:DT$114)</f>
        <v>0</v>
      </c>
      <c r="DU71" s="300">
        <f>SUMIF(Conversion!$FG$14:$FG$114,$AD71,Conversion!DU$14:DU$114)</f>
        <v>0</v>
      </c>
      <c r="DV71" s="300">
        <f>SUMIF(Conversion!$FG$14:$FG$114,$AD71,Conversion!DV$14:DV$114)</f>
        <v>0</v>
      </c>
      <c r="DW71" s="300">
        <f>SUMIF(Conversion!$FG$14:$FG$114,$AD71,Conversion!DW$14:DW$114)</f>
        <v>0</v>
      </c>
      <c r="DX71" s="300">
        <f>SUMIF(Conversion!$FG$14:$FG$114,$AD71,Conversion!DX$14:DX$114)</f>
        <v>0</v>
      </c>
      <c r="DY71" s="300">
        <f>SUMIF(Conversion!$FG$14:$FG$114,$AD71,Conversion!DY$14:DY$114)</f>
        <v>0</v>
      </c>
      <c r="DZ71" s="300">
        <f>SUMIF(Conversion!$FG$14:$FG$114,$AD71,Conversion!DZ$14:DZ$114)</f>
        <v>0</v>
      </c>
      <c r="EA71" s="300">
        <f>SUMIF(Conversion!$FG$14:$FG$114,$AD71,Conversion!EA$14:EA$114)</f>
        <v>0</v>
      </c>
      <c r="EB71" s="300">
        <f>SUMIF(Conversion!$FG$14:$FG$114,$AD71,Conversion!EB$14:EB$114)</f>
        <v>0</v>
      </c>
      <c r="EC71" s="300">
        <f>SUMIF(Conversion!$FG$14:$FG$114,$AD71,Conversion!EC$14:EC$114)</f>
        <v>0</v>
      </c>
      <c r="ED71" s="300">
        <f>SUMIF(Conversion!$FG$14:$FG$114,$AD71,Conversion!ED$14:ED$114)</f>
        <v>0</v>
      </c>
      <c r="EE71" s="300">
        <f>SUMIF(Conversion!$FG$14:$FG$114,$AD71,Conversion!EE$14:EE$114)</f>
        <v>0</v>
      </c>
      <c r="EF71" s="300">
        <f>SUMIF(Conversion!$FG$14:$FG$114,$AD71,Conversion!EF$14:EF$114)</f>
        <v>0</v>
      </c>
      <c r="EG71" s="300">
        <f>SUMIF(Conversion!$FG$14:$FG$114,$AD71,Conversion!EG$14:EG$114)</f>
        <v>0</v>
      </c>
      <c r="EH71" s="300">
        <f>SUMIF(Conversion!$FG$14:$FG$114,$AD71,Conversion!EH$14:EH$114)</f>
        <v>0</v>
      </c>
      <c r="EI71" s="300">
        <f>SUMIF(Conversion!$FG$14:$FG$114,$AD71,Conversion!EI$14:EI$114)</f>
        <v>0</v>
      </c>
      <c r="EJ71" s="300">
        <f>SUMIF(Conversion!$FG$14:$FG$114,$AD71,Conversion!EJ$14:EJ$114)</f>
        <v>0</v>
      </c>
      <c r="EK71" s="300">
        <f>SUMIF(Conversion!$FG$14:$FG$114,$AD71,Conversion!EK$14:EK$114)</f>
        <v>0</v>
      </c>
      <c r="EL71" s="300">
        <f>SUMIF(Conversion!$FG$14:$FG$114,$AD71,Conversion!EL$14:EL$114)</f>
        <v>0</v>
      </c>
      <c r="EM71" s="300">
        <f>SUMIF(Conversion!$FG$14:$FG$114,$AD71,Conversion!EM$14:EM$114)</f>
        <v>0</v>
      </c>
      <c r="EN71" s="300">
        <f>SUMIF(Conversion!$FG$14:$FG$114,$AD71,Conversion!EN$14:EN$114)</f>
        <v>0</v>
      </c>
      <c r="EO71" s="300">
        <f>SUMIF(Conversion!$FG$14:$FG$114,$AD71,Conversion!EO$14:EO$114)</f>
        <v>0</v>
      </c>
      <c r="EP71" s="300">
        <f>SUMIF(Conversion!$FG$14:$FG$114,$AD71,Conversion!EP$14:EP$114)</f>
        <v>0</v>
      </c>
      <c r="EQ71" s="300">
        <f>SUMIF(Conversion!$FG$14:$FG$114,$AD71,Conversion!EQ$14:EQ$114)</f>
        <v>0</v>
      </c>
      <c r="ER71" s="300">
        <f>SUMIF(Conversion!$FG$14:$FG$114,$AD71,Conversion!ER$14:ER$114)</f>
        <v>0</v>
      </c>
      <c r="ES71" s="300">
        <f>SUMIF(Conversion!$FG$14:$FG$114,$AD71,Conversion!ES$14:ES$114)</f>
        <v>0</v>
      </c>
      <c r="ET71" s="300">
        <f>SUMIF(Conversion!$FG$14:$FG$114,$AD71,Conversion!ET$14:ET$114)</f>
        <v>0</v>
      </c>
      <c r="EU71" s="300">
        <f>SUMIF(Conversion!$FG$14:$FG$114,$AD71,Conversion!EU$14:EU$114)</f>
        <v>0</v>
      </c>
      <c r="EV71" s="300">
        <f>SUMIF(Conversion!$FG$14:$FG$114,$AD71,Conversion!EV$14:EV$114)</f>
        <v>0</v>
      </c>
      <c r="EW71" s="300">
        <f>SUMIF(Conversion!$FG$14:$FG$114,$AD71,Conversion!EW$14:EW$114)</f>
        <v>0</v>
      </c>
      <c r="EX71" s="300">
        <f>SUMIF(Conversion!$FG$14:$FG$114,$AD71,Conversion!EX$14:EX$114)</f>
        <v>0</v>
      </c>
      <c r="EY71" s="261"/>
      <c r="EZ71" s="87"/>
      <c r="FB71" s="261"/>
    </row>
    <row r="72" spans="1:158" ht="12.75" hidden="1" customHeight="1" outlineLevel="2">
      <c r="A72" s="303">
        <v>24</v>
      </c>
      <c r="B72" s="303"/>
      <c r="C72" s="892" t="str">
        <f>Constants!B39</f>
        <v>Prepayment A</v>
      </c>
      <c r="E72" s="323"/>
      <c r="F72" s="324"/>
      <c r="G72" s="324"/>
      <c r="H72" s="324"/>
      <c r="I72" s="324"/>
      <c r="J72" s="324"/>
      <c r="K72" s="324"/>
      <c r="L72" s="324"/>
      <c r="M72" s="324"/>
      <c r="N72" s="324"/>
      <c r="O72" s="324"/>
      <c r="P72" s="324"/>
      <c r="Q72" s="324"/>
      <c r="R72" s="324"/>
      <c r="S72" s="324"/>
      <c r="T72" s="324"/>
      <c r="U72" s="324"/>
      <c r="V72" s="325"/>
      <c r="W72" s="324"/>
      <c r="X72" s="324"/>
      <c r="Y72" s="324"/>
      <c r="Z72" s="324"/>
      <c r="AA72" s="324"/>
      <c r="AB72" s="323"/>
      <c r="AC72" s="326"/>
      <c r="AD72" s="683" t="str">
        <f>Constants!E39</f>
        <v>PAY-A</v>
      </c>
      <c r="AE72" s="304">
        <f t="shared" si="25"/>
        <v>0</v>
      </c>
      <c r="AF72" s="299">
        <f>SUMIF(Conversion!$FG$14:$FG$114,$AD72,Conversion!AF$14:AF$114)</f>
        <v>0</v>
      </c>
      <c r="AG72" s="300">
        <f>SUMIF(Conversion!$FG$14:$FG$114,$AD72,Conversion!AG$14:AG$114)</f>
        <v>0</v>
      </c>
      <c r="AH72" s="300">
        <f>SUMIF(Conversion!$FG$14:$FG$114,$AD72,Conversion!AH$14:AH$114)</f>
        <v>0</v>
      </c>
      <c r="AI72" s="300">
        <f>SUMIF(Conversion!$FG$14:$FG$114,$AD72,Conversion!AI$14:AI$114)</f>
        <v>0</v>
      </c>
      <c r="AJ72" s="300">
        <f>SUMIF(Conversion!$FG$14:$FG$114,$AD72,Conversion!AJ$14:AJ$114)</f>
        <v>0</v>
      </c>
      <c r="AK72" s="300">
        <f>SUMIF(Conversion!$FG$14:$FG$114,$AD72,Conversion!AK$14:AK$114)</f>
        <v>0</v>
      </c>
      <c r="AL72" s="300">
        <f>SUMIF(Conversion!$FG$14:$FG$114,$AD72,Conversion!AL$14:AL$114)</f>
        <v>0</v>
      </c>
      <c r="AM72" s="300">
        <f>SUMIF(Conversion!$FG$14:$FG$114,$AD72,Conversion!AM$14:AM$114)</f>
        <v>0</v>
      </c>
      <c r="AN72" s="300">
        <f>SUMIF(Conversion!$FG$14:$FG$114,$AD72,Conversion!AN$14:AN$114)</f>
        <v>0</v>
      </c>
      <c r="AO72" s="300">
        <f>SUMIF(Conversion!$FG$14:$FG$114,$AD72,Conversion!AO$14:AO$114)</f>
        <v>0</v>
      </c>
      <c r="AP72" s="300">
        <f>SUMIF(Conversion!$FG$14:$FG$114,$AD72,Conversion!AP$14:AP$114)</f>
        <v>0</v>
      </c>
      <c r="AQ72" s="300">
        <f>SUMIF(Conversion!$FG$14:$FG$114,$AD72,Conversion!AQ$14:AQ$114)</f>
        <v>0</v>
      </c>
      <c r="AR72" s="300">
        <f>SUMIF(Conversion!$FG$14:$FG$114,$AD72,Conversion!AR$14:AR$114)</f>
        <v>0</v>
      </c>
      <c r="AS72" s="300">
        <f>SUMIF(Conversion!$FG$14:$FG$114,$AD72,Conversion!AS$14:AS$114)</f>
        <v>0</v>
      </c>
      <c r="AT72" s="300">
        <f>SUMIF(Conversion!$FG$14:$FG$114,$AD72,Conversion!AT$14:AT$114)</f>
        <v>0</v>
      </c>
      <c r="AU72" s="300">
        <f>SUMIF(Conversion!$FG$14:$FG$114,$AD72,Conversion!AU$14:AU$114)</f>
        <v>0</v>
      </c>
      <c r="AV72" s="300">
        <f>SUMIF(Conversion!$FG$14:$FG$114,$AD72,Conversion!AV$14:AV$114)</f>
        <v>0</v>
      </c>
      <c r="AW72" s="300">
        <f>SUMIF(Conversion!$FG$14:$FG$114,$AD72,Conversion!AW$14:AW$114)</f>
        <v>0</v>
      </c>
      <c r="AX72" s="300">
        <f>SUMIF(Conversion!$FG$14:$FG$114,$AD72,Conversion!AX$14:AX$114)</f>
        <v>0</v>
      </c>
      <c r="AY72" s="300">
        <f>SUMIF(Conversion!$FG$14:$FG$114,$AD72,Conversion!AY$14:AY$114)</f>
        <v>0</v>
      </c>
      <c r="AZ72" s="300">
        <f>SUMIF(Conversion!$FG$14:$FG$114,$AD72,Conversion!AZ$14:AZ$114)</f>
        <v>0</v>
      </c>
      <c r="BA72" s="300">
        <f>SUMIF(Conversion!$FG$14:$FG$114,$AD72,Conversion!BA$14:BA$114)</f>
        <v>0</v>
      </c>
      <c r="BB72" s="300">
        <f>SUMIF(Conversion!$FG$14:$FG$114,$AD72,Conversion!BB$14:BB$114)</f>
        <v>0</v>
      </c>
      <c r="BC72" s="300">
        <f>SUMIF(Conversion!$FG$14:$FG$114,$AD72,Conversion!BC$14:BC$114)</f>
        <v>0</v>
      </c>
      <c r="BD72" s="300">
        <f>SUMIF(Conversion!$FG$14:$FG$114,$AD72,Conversion!BD$14:BD$114)</f>
        <v>0</v>
      </c>
      <c r="BE72" s="300">
        <f>SUMIF(Conversion!$FG$14:$FG$114,$AD72,Conversion!BE$14:BE$114)</f>
        <v>0</v>
      </c>
      <c r="BF72" s="300">
        <f>SUMIF(Conversion!$FG$14:$FG$114,$AD72,Conversion!BF$14:BF$114)</f>
        <v>0</v>
      </c>
      <c r="BG72" s="300">
        <f>SUMIF(Conversion!$FG$14:$FG$114,$AD72,Conversion!BG$14:BG$114)</f>
        <v>0</v>
      </c>
      <c r="BH72" s="300">
        <f>SUMIF(Conversion!$FG$14:$FG$114,$AD72,Conversion!BH$14:BH$114)</f>
        <v>0</v>
      </c>
      <c r="BI72" s="300">
        <f>SUMIF(Conversion!$FG$14:$FG$114,$AD72,Conversion!BI$14:BI$114)</f>
        <v>0</v>
      </c>
      <c r="BJ72" s="300">
        <f>SUMIF(Conversion!$FG$14:$FG$114,$AD72,Conversion!BJ$14:BJ$114)</f>
        <v>0</v>
      </c>
      <c r="BK72" s="300">
        <f>SUMIF(Conversion!$FG$14:$FG$114,$AD72,Conversion!BK$14:BK$114)</f>
        <v>0</v>
      </c>
      <c r="BL72" s="300">
        <f>SUMIF(Conversion!$FG$14:$FG$114,$AD72,Conversion!BL$14:BL$114)</f>
        <v>0</v>
      </c>
      <c r="BM72" s="300">
        <f>SUMIF(Conversion!$FG$14:$FG$114,$AD72,Conversion!BM$14:BM$114)</f>
        <v>0</v>
      </c>
      <c r="BN72" s="300">
        <f>SUMIF(Conversion!$FG$14:$FG$114,$AD72,Conversion!BN$14:BN$114)</f>
        <v>0</v>
      </c>
      <c r="BO72" s="300">
        <f>SUMIF(Conversion!$FG$14:$FG$114,$AD72,Conversion!BO$14:BO$114)</f>
        <v>0</v>
      </c>
      <c r="BP72" s="300">
        <f>SUMIF(Conversion!$FG$14:$FG$114,$AD72,Conversion!BP$14:BP$114)</f>
        <v>0</v>
      </c>
      <c r="BQ72" s="300">
        <f>SUMIF(Conversion!$FG$14:$FG$114,$AD72,Conversion!BQ$14:BQ$114)</f>
        <v>0</v>
      </c>
      <c r="BR72" s="300">
        <f>SUMIF(Conversion!$FG$14:$FG$114,$AD72,Conversion!BR$14:BR$114)</f>
        <v>0</v>
      </c>
      <c r="BS72" s="300">
        <f>SUMIF(Conversion!$FG$14:$FG$114,$AD72,Conversion!BS$14:BS$114)</f>
        <v>0</v>
      </c>
      <c r="BT72" s="300">
        <f>SUMIF(Conversion!$FG$14:$FG$114,$AD72,Conversion!BT$14:BT$114)</f>
        <v>0</v>
      </c>
      <c r="BU72" s="300">
        <f>SUMIF(Conversion!$FG$14:$FG$114,$AD72,Conversion!BU$14:BU$114)</f>
        <v>0</v>
      </c>
      <c r="BV72" s="300">
        <f>SUMIF(Conversion!$FG$14:$FG$114,$AD72,Conversion!BV$14:BV$114)</f>
        <v>0</v>
      </c>
      <c r="BW72" s="300">
        <f>SUMIF(Conversion!$FG$14:$FG$114,$AD72,Conversion!BW$14:BW$114)</f>
        <v>0</v>
      </c>
      <c r="BX72" s="300">
        <f>SUMIF(Conversion!$FG$14:$FG$114,$AD72,Conversion!BX$14:BX$114)</f>
        <v>0</v>
      </c>
      <c r="BY72" s="300">
        <f>SUMIF(Conversion!$FG$14:$FG$114,$AD72,Conversion!BY$14:BY$114)</f>
        <v>0</v>
      </c>
      <c r="BZ72" s="300">
        <f>SUMIF(Conversion!$FG$14:$FG$114,$AD72,Conversion!BZ$14:BZ$114)</f>
        <v>0</v>
      </c>
      <c r="CA72" s="300">
        <f>SUMIF(Conversion!$FG$14:$FG$114,$AD72,Conversion!CA$14:CA$114)</f>
        <v>0</v>
      </c>
      <c r="CB72" s="300">
        <f>SUMIF(Conversion!$FG$14:$FG$114,$AD72,Conversion!CB$14:CB$114)</f>
        <v>0</v>
      </c>
      <c r="CC72" s="300">
        <f>SUMIF(Conversion!$FG$14:$FG$114,$AD72,Conversion!CC$14:CC$114)</f>
        <v>0</v>
      </c>
      <c r="CD72" s="300">
        <f>SUMIF(Conversion!$FG$14:$FG$114,$AD72,Conversion!CD$14:CD$114)</f>
        <v>0</v>
      </c>
      <c r="CE72" s="300">
        <f>SUMIF(Conversion!$FG$14:$FG$114,$AD72,Conversion!CE$14:CE$114)</f>
        <v>0</v>
      </c>
      <c r="CF72" s="300">
        <f>SUMIF(Conversion!$FG$14:$FG$114,$AD72,Conversion!CF$14:CF$114)</f>
        <v>0</v>
      </c>
      <c r="CG72" s="300">
        <f>SUMIF(Conversion!$FG$14:$FG$114,$AD72,Conversion!CG$14:CG$114)</f>
        <v>0</v>
      </c>
      <c r="CH72" s="300">
        <f>SUMIF(Conversion!$FG$14:$FG$114,$AD72,Conversion!CH$14:CH$114)</f>
        <v>0</v>
      </c>
      <c r="CI72" s="300">
        <f>SUMIF(Conversion!$FG$14:$FG$114,$AD72,Conversion!CI$14:CI$114)</f>
        <v>0</v>
      </c>
      <c r="CJ72" s="300">
        <f>SUMIF(Conversion!$FG$14:$FG$114,$AD72,Conversion!CJ$14:CJ$114)</f>
        <v>0</v>
      </c>
      <c r="CK72" s="300">
        <f>SUMIF(Conversion!$FG$14:$FG$114,$AD72,Conversion!CK$14:CK$114)</f>
        <v>0</v>
      </c>
      <c r="CL72" s="300">
        <f>SUMIF(Conversion!$FG$14:$FG$114,$AD72,Conversion!CL$14:CL$114)</f>
        <v>0</v>
      </c>
      <c r="CM72" s="300">
        <f>SUMIF(Conversion!$FG$14:$FG$114,$AD72,Conversion!CM$14:CM$114)</f>
        <v>0</v>
      </c>
      <c r="CN72" s="300">
        <f>SUMIF(Conversion!$FG$14:$FG$114,$AD72,Conversion!CN$14:CN$114)</f>
        <v>0</v>
      </c>
      <c r="CO72" s="300">
        <f>SUMIF(Conversion!$FG$14:$FG$114,$AD72,Conversion!CO$14:CO$114)</f>
        <v>0</v>
      </c>
      <c r="CP72" s="300">
        <f>SUMIF(Conversion!$FG$14:$FG$114,$AD72,Conversion!CP$14:CP$114)</f>
        <v>0</v>
      </c>
      <c r="CQ72" s="300">
        <f>SUMIF(Conversion!$FG$14:$FG$114,$AD72,Conversion!CQ$14:CQ$114)</f>
        <v>0</v>
      </c>
      <c r="CR72" s="300">
        <f>SUMIF(Conversion!$FG$14:$FG$114,$AD72,Conversion!CR$14:CR$114)</f>
        <v>0</v>
      </c>
      <c r="CS72" s="300">
        <f>SUMIF(Conversion!$FG$14:$FG$114,$AD72,Conversion!CS$14:CS$114)</f>
        <v>0</v>
      </c>
      <c r="CT72" s="300">
        <f>SUMIF(Conversion!$FG$14:$FG$114,$AD72,Conversion!CT$14:CT$114)</f>
        <v>0</v>
      </c>
      <c r="CU72" s="300">
        <f>SUMIF(Conversion!$FG$14:$FG$114,$AD72,Conversion!CU$14:CU$114)</f>
        <v>0</v>
      </c>
      <c r="CV72" s="300">
        <f>SUMIF(Conversion!$FG$14:$FG$114,$AD72,Conversion!CV$14:CV$114)</f>
        <v>0</v>
      </c>
      <c r="CW72" s="300">
        <f>SUMIF(Conversion!$FG$14:$FG$114,$AD72,Conversion!CW$14:CW$114)</f>
        <v>0</v>
      </c>
      <c r="CX72" s="300">
        <f>SUMIF(Conversion!$FG$14:$FG$114,$AD72,Conversion!CX$14:CX$114)</f>
        <v>0</v>
      </c>
      <c r="CY72" s="300">
        <f>SUMIF(Conversion!$FG$14:$FG$114,$AD72,Conversion!CY$14:CY$114)</f>
        <v>0</v>
      </c>
      <c r="CZ72" s="300">
        <f>SUMIF(Conversion!$FG$14:$FG$114,$AD72,Conversion!CZ$14:CZ$114)</f>
        <v>0</v>
      </c>
      <c r="DA72" s="300">
        <f>SUMIF(Conversion!$FG$14:$FG$114,$AD72,Conversion!DA$14:DA$114)</f>
        <v>0</v>
      </c>
      <c r="DB72" s="300">
        <f>SUMIF(Conversion!$FG$14:$FG$114,$AD72,Conversion!DB$14:DB$114)</f>
        <v>0</v>
      </c>
      <c r="DC72" s="300">
        <f>SUMIF(Conversion!$FG$14:$FG$114,$AD72,Conversion!DC$14:DC$114)</f>
        <v>0</v>
      </c>
      <c r="DD72" s="300">
        <f>SUMIF(Conversion!$FG$14:$FG$114,$AD72,Conversion!DD$14:DD$114)</f>
        <v>0</v>
      </c>
      <c r="DE72" s="300">
        <f>SUMIF(Conversion!$FG$14:$FG$114,$AD72,Conversion!DE$14:DE$114)</f>
        <v>0</v>
      </c>
      <c r="DF72" s="300">
        <f>SUMIF(Conversion!$FG$14:$FG$114,$AD72,Conversion!DF$14:DF$114)</f>
        <v>0</v>
      </c>
      <c r="DG72" s="300">
        <f>SUMIF(Conversion!$FG$14:$FG$114,$AD72,Conversion!DG$14:DG$114)</f>
        <v>0</v>
      </c>
      <c r="DH72" s="300">
        <f>SUMIF(Conversion!$FG$14:$FG$114,$AD72,Conversion!DH$14:DH$114)</f>
        <v>0</v>
      </c>
      <c r="DI72" s="300">
        <f>SUMIF(Conversion!$FG$14:$FG$114,$AD72,Conversion!DI$14:DI$114)</f>
        <v>0</v>
      </c>
      <c r="DJ72" s="300">
        <f>SUMIF(Conversion!$FG$14:$FG$114,$AD72,Conversion!DJ$14:DJ$114)</f>
        <v>0</v>
      </c>
      <c r="DK72" s="300">
        <f>SUMIF(Conversion!$FG$14:$FG$114,$AD72,Conversion!DK$14:DK$114)</f>
        <v>0</v>
      </c>
      <c r="DL72" s="300">
        <f>SUMIF(Conversion!$FG$14:$FG$114,$AD72,Conversion!DL$14:DL$114)</f>
        <v>0</v>
      </c>
      <c r="DM72" s="300">
        <f>SUMIF(Conversion!$FG$14:$FG$114,$AD72,Conversion!DM$14:DM$114)</f>
        <v>0</v>
      </c>
      <c r="DN72" s="300">
        <f>SUMIF(Conversion!$FG$14:$FG$114,$AD72,Conversion!DN$14:DN$114)</f>
        <v>0</v>
      </c>
      <c r="DO72" s="300">
        <f>SUMIF(Conversion!$FG$14:$FG$114,$AD72,Conversion!DO$14:DO$114)</f>
        <v>0</v>
      </c>
      <c r="DP72" s="300">
        <f>SUMIF(Conversion!$FG$14:$FG$114,$AD72,Conversion!DP$14:DP$114)</f>
        <v>0</v>
      </c>
      <c r="DQ72" s="300">
        <f>SUMIF(Conversion!$FG$14:$FG$114,$AD72,Conversion!DQ$14:DQ$114)</f>
        <v>0</v>
      </c>
      <c r="DR72" s="300">
        <f>SUMIF(Conversion!$FG$14:$FG$114,$AD72,Conversion!DR$14:DR$114)</f>
        <v>0</v>
      </c>
      <c r="DS72" s="300">
        <f>SUMIF(Conversion!$FG$14:$FG$114,$AD72,Conversion!DS$14:DS$114)</f>
        <v>0</v>
      </c>
      <c r="DT72" s="300">
        <f>SUMIF(Conversion!$FG$14:$FG$114,$AD72,Conversion!DT$14:DT$114)</f>
        <v>0</v>
      </c>
      <c r="DU72" s="300">
        <f>SUMIF(Conversion!$FG$14:$FG$114,$AD72,Conversion!DU$14:DU$114)</f>
        <v>0</v>
      </c>
      <c r="DV72" s="300">
        <f>SUMIF(Conversion!$FG$14:$FG$114,$AD72,Conversion!DV$14:DV$114)</f>
        <v>0</v>
      </c>
      <c r="DW72" s="300">
        <f>SUMIF(Conversion!$FG$14:$FG$114,$AD72,Conversion!DW$14:DW$114)</f>
        <v>0</v>
      </c>
      <c r="DX72" s="300">
        <f>SUMIF(Conversion!$FG$14:$FG$114,$AD72,Conversion!DX$14:DX$114)</f>
        <v>0</v>
      </c>
      <c r="DY72" s="300">
        <f>SUMIF(Conversion!$FG$14:$FG$114,$AD72,Conversion!DY$14:DY$114)</f>
        <v>0</v>
      </c>
      <c r="DZ72" s="300">
        <f>SUMIF(Conversion!$FG$14:$FG$114,$AD72,Conversion!DZ$14:DZ$114)</f>
        <v>0</v>
      </c>
      <c r="EA72" s="300">
        <f>SUMIF(Conversion!$FG$14:$FG$114,$AD72,Conversion!EA$14:EA$114)</f>
        <v>0</v>
      </c>
      <c r="EB72" s="300">
        <f>SUMIF(Conversion!$FG$14:$FG$114,$AD72,Conversion!EB$14:EB$114)</f>
        <v>0</v>
      </c>
      <c r="EC72" s="300">
        <f>SUMIF(Conversion!$FG$14:$FG$114,$AD72,Conversion!EC$14:EC$114)</f>
        <v>0</v>
      </c>
      <c r="ED72" s="300">
        <f>SUMIF(Conversion!$FG$14:$FG$114,$AD72,Conversion!ED$14:ED$114)</f>
        <v>0</v>
      </c>
      <c r="EE72" s="300">
        <f>SUMIF(Conversion!$FG$14:$FG$114,$AD72,Conversion!EE$14:EE$114)</f>
        <v>0</v>
      </c>
      <c r="EF72" s="300">
        <f>SUMIF(Conversion!$FG$14:$FG$114,$AD72,Conversion!EF$14:EF$114)</f>
        <v>0</v>
      </c>
      <c r="EG72" s="300">
        <f>SUMIF(Conversion!$FG$14:$FG$114,$AD72,Conversion!EG$14:EG$114)</f>
        <v>0</v>
      </c>
      <c r="EH72" s="300">
        <f>SUMIF(Conversion!$FG$14:$FG$114,$AD72,Conversion!EH$14:EH$114)</f>
        <v>0</v>
      </c>
      <c r="EI72" s="300">
        <f>SUMIF(Conversion!$FG$14:$FG$114,$AD72,Conversion!EI$14:EI$114)</f>
        <v>0</v>
      </c>
      <c r="EJ72" s="300">
        <f>SUMIF(Conversion!$FG$14:$FG$114,$AD72,Conversion!EJ$14:EJ$114)</f>
        <v>0</v>
      </c>
      <c r="EK72" s="300">
        <f>SUMIF(Conversion!$FG$14:$FG$114,$AD72,Conversion!EK$14:EK$114)</f>
        <v>0</v>
      </c>
      <c r="EL72" s="300">
        <f>SUMIF(Conversion!$FG$14:$FG$114,$AD72,Conversion!EL$14:EL$114)</f>
        <v>0</v>
      </c>
      <c r="EM72" s="300">
        <f>SUMIF(Conversion!$FG$14:$FG$114,$AD72,Conversion!EM$14:EM$114)</f>
        <v>0</v>
      </c>
      <c r="EN72" s="300">
        <f>SUMIF(Conversion!$FG$14:$FG$114,$AD72,Conversion!EN$14:EN$114)</f>
        <v>0</v>
      </c>
      <c r="EO72" s="300">
        <f>SUMIF(Conversion!$FG$14:$FG$114,$AD72,Conversion!EO$14:EO$114)</f>
        <v>0</v>
      </c>
      <c r="EP72" s="300">
        <f>SUMIF(Conversion!$FG$14:$FG$114,$AD72,Conversion!EP$14:EP$114)</f>
        <v>0</v>
      </c>
      <c r="EQ72" s="300">
        <f>SUMIF(Conversion!$FG$14:$FG$114,$AD72,Conversion!EQ$14:EQ$114)</f>
        <v>0</v>
      </c>
      <c r="ER72" s="300">
        <f>SUMIF(Conversion!$FG$14:$FG$114,$AD72,Conversion!ER$14:ER$114)</f>
        <v>0</v>
      </c>
      <c r="ES72" s="300">
        <f>SUMIF(Conversion!$FG$14:$FG$114,$AD72,Conversion!ES$14:ES$114)</f>
        <v>0</v>
      </c>
      <c r="ET72" s="300">
        <f>SUMIF(Conversion!$FG$14:$FG$114,$AD72,Conversion!ET$14:ET$114)</f>
        <v>0</v>
      </c>
      <c r="EU72" s="300">
        <f>SUMIF(Conversion!$FG$14:$FG$114,$AD72,Conversion!EU$14:EU$114)</f>
        <v>0</v>
      </c>
      <c r="EV72" s="300">
        <f>SUMIF(Conversion!$FG$14:$FG$114,$AD72,Conversion!EV$14:EV$114)</f>
        <v>0</v>
      </c>
      <c r="EW72" s="300">
        <f>SUMIF(Conversion!$FG$14:$FG$114,$AD72,Conversion!EW$14:EW$114)</f>
        <v>0</v>
      </c>
      <c r="EX72" s="300">
        <f>SUMIF(Conversion!$FG$14:$FG$114,$AD72,Conversion!EX$14:EX$114)</f>
        <v>0</v>
      </c>
      <c r="EY72" s="261"/>
      <c r="EZ72" s="87"/>
      <c r="FB72" s="261"/>
    </row>
    <row r="73" spans="1:158" ht="12.75" hidden="1" customHeight="1" outlineLevel="2">
      <c r="A73" s="303">
        <v>25</v>
      </c>
      <c r="B73" s="303"/>
      <c r="C73" s="892" t="str">
        <f>Constants!B40</f>
        <v>Prepayment B</v>
      </c>
      <c r="E73" s="323"/>
      <c r="F73" s="324"/>
      <c r="G73" s="324"/>
      <c r="H73" s="324"/>
      <c r="I73" s="324"/>
      <c r="J73" s="324"/>
      <c r="K73" s="324"/>
      <c r="L73" s="324"/>
      <c r="M73" s="324"/>
      <c r="N73" s="324"/>
      <c r="O73" s="324"/>
      <c r="P73" s="324"/>
      <c r="Q73" s="324"/>
      <c r="R73" s="324"/>
      <c r="S73" s="324"/>
      <c r="T73" s="324"/>
      <c r="U73" s="324"/>
      <c r="V73" s="325"/>
      <c r="W73" s="324"/>
      <c r="X73" s="324"/>
      <c r="Y73" s="324"/>
      <c r="Z73" s="324"/>
      <c r="AA73" s="324"/>
      <c r="AB73" s="323"/>
      <c r="AC73" s="326"/>
      <c r="AD73" s="683" t="str">
        <f>Constants!E40</f>
        <v>PAY-B</v>
      </c>
      <c r="AE73" s="304">
        <f t="shared" si="25"/>
        <v>0</v>
      </c>
      <c r="AF73" s="299">
        <f>SUMIF(Conversion!$FG$14:$FG$114,$AD73,Conversion!AF$14:AF$114)</f>
        <v>0</v>
      </c>
      <c r="AG73" s="300">
        <f>SUMIF(Conversion!$FG$14:$FG$114,$AD73,Conversion!AG$14:AG$114)</f>
        <v>0</v>
      </c>
      <c r="AH73" s="300">
        <f>SUMIF(Conversion!$FG$14:$FG$114,$AD73,Conversion!AH$14:AH$114)</f>
        <v>0</v>
      </c>
      <c r="AI73" s="300">
        <f>SUMIF(Conversion!$FG$14:$FG$114,$AD73,Conversion!AI$14:AI$114)</f>
        <v>0</v>
      </c>
      <c r="AJ73" s="300">
        <f>SUMIF(Conversion!$FG$14:$FG$114,$AD73,Conversion!AJ$14:AJ$114)</f>
        <v>0</v>
      </c>
      <c r="AK73" s="300">
        <f>SUMIF(Conversion!$FG$14:$FG$114,$AD73,Conversion!AK$14:AK$114)</f>
        <v>0</v>
      </c>
      <c r="AL73" s="300">
        <f>SUMIF(Conversion!$FG$14:$FG$114,$AD73,Conversion!AL$14:AL$114)</f>
        <v>0</v>
      </c>
      <c r="AM73" s="300">
        <f>SUMIF(Conversion!$FG$14:$FG$114,$AD73,Conversion!AM$14:AM$114)</f>
        <v>0</v>
      </c>
      <c r="AN73" s="300">
        <f>SUMIF(Conversion!$FG$14:$FG$114,$AD73,Conversion!AN$14:AN$114)</f>
        <v>0</v>
      </c>
      <c r="AO73" s="300">
        <f>SUMIF(Conversion!$FG$14:$FG$114,$AD73,Conversion!AO$14:AO$114)</f>
        <v>0</v>
      </c>
      <c r="AP73" s="300">
        <f>SUMIF(Conversion!$FG$14:$FG$114,$AD73,Conversion!AP$14:AP$114)</f>
        <v>0</v>
      </c>
      <c r="AQ73" s="300">
        <f>SUMIF(Conversion!$FG$14:$FG$114,$AD73,Conversion!AQ$14:AQ$114)</f>
        <v>0</v>
      </c>
      <c r="AR73" s="300">
        <f>SUMIF(Conversion!$FG$14:$FG$114,$AD73,Conversion!AR$14:AR$114)</f>
        <v>0</v>
      </c>
      <c r="AS73" s="300">
        <f>SUMIF(Conversion!$FG$14:$FG$114,$AD73,Conversion!AS$14:AS$114)</f>
        <v>0</v>
      </c>
      <c r="AT73" s="300">
        <f>SUMIF(Conversion!$FG$14:$FG$114,$AD73,Conversion!AT$14:AT$114)</f>
        <v>0</v>
      </c>
      <c r="AU73" s="300">
        <f>SUMIF(Conversion!$FG$14:$FG$114,$AD73,Conversion!AU$14:AU$114)</f>
        <v>0</v>
      </c>
      <c r="AV73" s="300">
        <f>SUMIF(Conversion!$FG$14:$FG$114,$AD73,Conversion!AV$14:AV$114)</f>
        <v>0</v>
      </c>
      <c r="AW73" s="300">
        <f>SUMIF(Conversion!$FG$14:$FG$114,$AD73,Conversion!AW$14:AW$114)</f>
        <v>0</v>
      </c>
      <c r="AX73" s="300">
        <f>SUMIF(Conversion!$FG$14:$FG$114,$AD73,Conversion!AX$14:AX$114)</f>
        <v>0</v>
      </c>
      <c r="AY73" s="300">
        <f>SUMIF(Conversion!$FG$14:$FG$114,$AD73,Conversion!AY$14:AY$114)</f>
        <v>0</v>
      </c>
      <c r="AZ73" s="300">
        <f>SUMIF(Conversion!$FG$14:$FG$114,$AD73,Conversion!AZ$14:AZ$114)</f>
        <v>0</v>
      </c>
      <c r="BA73" s="300">
        <f>SUMIF(Conversion!$FG$14:$FG$114,$AD73,Conversion!BA$14:BA$114)</f>
        <v>0</v>
      </c>
      <c r="BB73" s="300">
        <f>SUMIF(Conversion!$FG$14:$FG$114,$AD73,Conversion!BB$14:BB$114)</f>
        <v>0</v>
      </c>
      <c r="BC73" s="300">
        <f>SUMIF(Conversion!$FG$14:$FG$114,$AD73,Conversion!BC$14:BC$114)</f>
        <v>0</v>
      </c>
      <c r="BD73" s="300">
        <f>SUMIF(Conversion!$FG$14:$FG$114,$AD73,Conversion!BD$14:BD$114)</f>
        <v>0</v>
      </c>
      <c r="BE73" s="300">
        <f>SUMIF(Conversion!$FG$14:$FG$114,$AD73,Conversion!BE$14:BE$114)</f>
        <v>0</v>
      </c>
      <c r="BF73" s="300">
        <f>SUMIF(Conversion!$FG$14:$FG$114,$AD73,Conversion!BF$14:BF$114)</f>
        <v>0</v>
      </c>
      <c r="BG73" s="300">
        <f>SUMIF(Conversion!$FG$14:$FG$114,$AD73,Conversion!BG$14:BG$114)</f>
        <v>0</v>
      </c>
      <c r="BH73" s="300">
        <f>SUMIF(Conversion!$FG$14:$FG$114,$AD73,Conversion!BH$14:BH$114)</f>
        <v>0</v>
      </c>
      <c r="BI73" s="300">
        <f>SUMIF(Conversion!$FG$14:$FG$114,$AD73,Conversion!BI$14:BI$114)</f>
        <v>0</v>
      </c>
      <c r="BJ73" s="300">
        <f>SUMIF(Conversion!$FG$14:$FG$114,$AD73,Conversion!BJ$14:BJ$114)</f>
        <v>0</v>
      </c>
      <c r="BK73" s="300">
        <f>SUMIF(Conversion!$FG$14:$FG$114,$AD73,Conversion!BK$14:BK$114)</f>
        <v>0</v>
      </c>
      <c r="BL73" s="300">
        <f>SUMIF(Conversion!$FG$14:$FG$114,$AD73,Conversion!BL$14:BL$114)</f>
        <v>0</v>
      </c>
      <c r="BM73" s="300">
        <f>SUMIF(Conversion!$FG$14:$FG$114,$AD73,Conversion!BM$14:BM$114)</f>
        <v>0</v>
      </c>
      <c r="BN73" s="300">
        <f>SUMIF(Conversion!$FG$14:$FG$114,$AD73,Conversion!BN$14:BN$114)</f>
        <v>0</v>
      </c>
      <c r="BO73" s="300">
        <f>SUMIF(Conversion!$FG$14:$FG$114,$AD73,Conversion!BO$14:BO$114)</f>
        <v>0</v>
      </c>
      <c r="BP73" s="300">
        <f>SUMIF(Conversion!$FG$14:$FG$114,$AD73,Conversion!BP$14:BP$114)</f>
        <v>0</v>
      </c>
      <c r="BQ73" s="300">
        <f>SUMIF(Conversion!$FG$14:$FG$114,$AD73,Conversion!BQ$14:BQ$114)</f>
        <v>0</v>
      </c>
      <c r="BR73" s="300">
        <f>SUMIF(Conversion!$FG$14:$FG$114,$AD73,Conversion!BR$14:BR$114)</f>
        <v>0</v>
      </c>
      <c r="BS73" s="300">
        <f>SUMIF(Conversion!$FG$14:$FG$114,$AD73,Conversion!BS$14:BS$114)</f>
        <v>0</v>
      </c>
      <c r="BT73" s="300">
        <f>SUMIF(Conversion!$FG$14:$FG$114,$AD73,Conversion!BT$14:BT$114)</f>
        <v>0</v>
      </c>
      <c r="BU73" s="300">
        <f>SUMIF(Conversion!$FG$14:$FG$114,$AD73,Conversion!BU$14:BU$114)</f>
        <v>0</v>
      </c>
      <c r="BV73" s="300">
        <f>SUMIF(Conversion!$FG$14:$FG$114,$AD73,Conversion!BV$14:BV$114)</f>
        <v>0</v>
      </c>
      <c r="BW73" s="300">
        <f>SUMIF(Conversion!$FG$14:$FG$114,$AD73,Conversion!BW$14:BW$114)</f>
        <v>0</v>
      </c>
      <c r="BX73" s="300">
        <f>SUMIF(Conversion!$FG$14:$FG$114,$AD73,Conversion!BX$14:BX$114)</f>
        <v>0</v>
      </c>
      <c r="BY73" s="300">
        <f>SUMIF(Conversion!$FG$14:$FG$114,$AD73,Conversion!BY$14:BY$114)</f>
        <v>0</v>
      </c>
      <c r="BZ73" s="300">
        <f>SUMIF(Conversion!$FG$14:$FG$114,$AD73,Conversion!BZ$14:BZ$114)</f>
        <v>0</v>
      </c>
      <c r="CA73" s="300">
        <f>SUMIF(Conversion!$FG$14:$FG$114,$AD73,Conversion!CA$14:CA$114)</f>
        <v>0</v>
      </c>
      <c r="CB73" s="300">
        <f>SUMIF(Conversion!$FG$14:$FG$114,$AD73,Conversion!CB$14:CB$114)</f>
        <v>0</v>
      </c>
      <c r="CC73" s="300">
        <f>SUMIF(Conversion!$FG$14:$FG$114,$AD73,Conversion!CC$14:CC$114)</f>
        <v>0</v>
      </c>
      <c r="CD73" s="300">
        <f>SUMIF(Conversion!$FG$14:$FG$114,$AD73,Conversion!CD$14:CD$114)</f>
        <v>0</v>
      </c>
      <c r="CE73" s="300">
        <f>SUMIF(Conversion!$FG$14:$FG$114,$AD73,Conversion!CE$14:CE$114)</f>
        <v>0</v>
      </c>
      <c r="CF73" s="300">
        <f>SUMIF(Conversion!$FG$14:$FG$114,$AD73,Conversion!CF$14:CF$114)</f>
        <v>0</v>
      </c>
      <c r="CG73" s="300">
        <f>SUMIF(Conversion!$FG$14:$FG$114,$AD73,Conversion!CG$14:CG$114)</f>
        <v>0</v>
      </c>
      <c r="CH73" s="300">
        <f>SUMIF(Conversion!$FG$14:$FG$114,$AD73,Conversion!CH$14:CH$114)</f>
        <v>0</v>
      </c>
      <c r="CI73" s="300">
        <f>SUMIF(Conversion!$FG$14:$FG$114,$AD73,Conversion!CI$14:CI$114)</f>
        <v>0</v>
      </c>
      <c r="CJ73" s="300">
        <f>SUMIF(Conversion!$FG$14:$FG$114,$AD73,Conversion!CJ$14:CJ$114)</f>
        <v>0</v>
      </c>
      <c r="CK73" s="300">
        <f>SUMIF(Conversion!$FG$14:$FG$114,$AD73,Conversion!CK$14:CK$114)</f>
        <v>0</v>
      </c>
      <c r="CL73" s="300">
        <f>SUMIF(Conversion!$FG$14:$FG$114,$AD73,Conversion!CL$14:CL$114)</f>
        <v>0</v>
      </c>
      <c r="CM73" s="300">
        <f>SUMIF(Conversion!$FG$14:$FG$114,$AD73,Conversion!CM$14:CM$114)</f>
        <v>0</v>
      </c>
      <c r="CN73" s="300">
        <f>SUMIF(Conversion!$FG$14:$FG$114,$AD73,Conversion!CN$14:CN$114)</f>
        <v>0</v>
      </c>
      <c r="CO73" s="300">
        <f>SUMIF(Conversion!$FG$14:$FG$114,$AD73,Conversion!CO$14:CO$114)</f>
        <v>0</v>
      </c>
      <c r="CP73" s="300">
        <f>SUMIF(Conversion!$FG$14:$FG$114,$AD73,Conversion!CP$14:CP$114)</f>
        <v>0</v>
      </c>
      <c r="CQ73" s="300">
        <f>SUMIF(Conversion!$FG$14:$FG$114,$AD73,Conversion!CQ$14:CQ$114)</f>
        <v>0</v>
      </c>
      <c r="CR73" s="300">
        <f>SUMIF(Conversion!$FG$14:$FG$114,$AD73,Conversion!CR$14:CR$114)</f>
        <v>0</v>
      </c>
      <c r="CS73" s="300">
        <f>SUMIF(Conversion!$FG$14:$FG$114,$AD73,Conversion!CS$14:CS$114)</f>
        <v>0</v>
      </c>
      <c r="CT73" s="300">
        <f>SUMIF(Conversion!$FG$14:$FG$114,$AD73,Conversion!CT$14:CT$114)</f>
        <v>0</v>
      </c>
      <c r="CU73" s="300">
        <f>SUMIF(Conversion!$FG$14:$FG$114,$AD73,Conversion!CU$14:CU$114)</f>
        <v>0</v>
      </c>
      <c r="CV73" s="300">
        <f>SUMIF(Conversion!$FG$14:$FG$114,$AD73,Conversion!CV$14:CV$114)</f>
        <v>0</v>
      </c>
      <c r="CW73" s="300">
        <f>SUMIF(Conversion!$FG$14:$FG$114,$AD73,Conversion!CW$14:CW$114)</f>
        <v>0</v>
      </c>
      <c r="CX73" s="300">
        <f>SUMIF(Conversion!$FG$14:$FG$114,$AD73,Conversion!CX$14:CX$114)</f>
        <v>0</v>
      </c>
      <c r="CY73" s="300">
        <f>SUMIF(Conversion!$FG$14:$FG$114,$AD73,Conversion!CY$14:CY$114)</f>
        <v>0</v>
      </c>
      <c r="CZ73" s="300">
        <f>SUMIF(Conversion!$FG$14:$FG$114,$AD73,Conversion!CZ$14:CZ$114)</f>
        <v>0</v>
      </c>
      <c r="DA73" s="300">
        <f>SUMIF(Conversion!$FG$14:$FG$114,$AD73,Conversion!DA$14:DA$114)</f>
        <v>0</v>
      </c>
      <c r="DB73" s="300">
        <f>SUMIF(Conversion!$FG$14:$FG$114,$AD73,Conversion!DB$14:DB$114)</f>
        <v>0</v>
      </c>
      <c r="DC73" s="300">
        <f>SUMIF(Conversion!$FG$14:$FG$114,$AD73,Conversion!DC$14:DC$114)</f>
        <v>0</v>
      </c>
      <c r="DD73" s="300">
        <f>SUMIF(Conversion!$FG$14:$FG$114,$AD73,Conversion!DD$14:DD$114)</f>
        <v>0</v>
      </c>
      <c r="DE73" s="300">
        <f>SUMIF(Conversion!$FG$14:$FG$114,$AD73,Conversion!DE$14:DE$114)</f>
        <v>0</v>
      </c>
      <c r="DF73" s="300">
        <f>SUMIF(Conversion!$FG$14:$FG$114,$AD73,Conversion!DF$14:DF$114)</f>
        <v>0</v>
      </c>
      <c r="DG73" s="300">
        <f>SUMIF(Conversion!$FG$14:$FG$114,$AD73,Conversion!DG$14:DG$114)</f>
        <v>0</v>
      </c>
      <c r="DH73" s="300">
        <f>SUMIF(Conversion!$FG$14:$FG$114,$AD73,Conversion!DH$14:DH$114)</f>
        <v>0</v>
      </c>
      <c r="DI73" s="300">
        <f>SUMIF(Conversion!$FG$14:$FG$114,$AD73,Conversion!DI$14:DI$114)</f>
        <v>0</v>
      </c>
      <c r="DJ73" s="300">
        <f>SUMIF(Conversion!$FG$14:$FG$114,$AD73,Conversion!DJ$14:DJ$114)</f>
        <v>0</v>
      </c>
      <c r="DK73" s="300">
        <f>SUMIF(Conversion!$FG$14:$FG$114,$AD73,Conversion!DK$14:DK$114)</f>
        <v>0</v>
      </c>
      <c r="DL73" s="300">
        <f>SUMIF(Conversion!$FG$14:$FG$114,$AD73,Conversion!DL$14:DL$114)</f>
        <v>0</v>
      </c>
      <c r="DM73" s="300">
        <f>SUMIF(Conversion!$FG$14:$FG$114,$AD73,Conversion!DM$14:DM$114)</f>
        <v>0</v>
      </c>
      <c r="DN73" s="300">
        <f>SUMIF(Conversion!$FG$14:$FG$114,$AD73,Conversion!DN$14:DN$114)</f>
        <v>0</v>
      </c>
      <c r="DO73" s="300">
        <f>SUMIF(Conversion!$FG$14:$FG$114,$AD73,Conversion!DO$14:DO$114)</f>
        <v>0</v>
      </c>
      <c r="DP73" s="300">
        <f>SUMIF(Conversion!$FG$14:$FG$114,$AD73,Conversion!DP$14:DP$114)</f>
        <v>0</v>
      </c>
      <c r="DQ73" s="300">
        <f>SUMIF(Conversion!$FG$14:$FG$114,$AD73,Conversion!DQ$14:DQ$114)</f>
        <v>0</v>
      </c>
      <c r="DR73" s="300">
        <f>SUMIF(Conversion!$FG$14:$FG$114,$AD73,Conversion!DR$14:DR$114)</f>
        <v>0</v>
      </c>
      <c r="DS73" s="300">
        <f>SUMIF(Conversion!$FG$14:$FG$114,$AD73,Conversion!DS$14:DS$114)</f>
        <v>0</v>
      </c>
      <c r="DT73" s="300">
        <f>SUMIF(Conversion!$FG$14:$FG$114,$AD73,Conversion!DT$14:DT$114)</f>
        <v>0</v>
      </c>
      <c r="DU73" s="300">
        <f>SUMIF(Conversion!$FG$14:$FG$114,$AD73,Conversion!DU$14:DU$114)</f>
        <v>0</v>
      </c>
      <c r="DV73" s="300">
        <f>SUMIF(Conversion!$FG$14:$FG$114,$AD73,Conversion!DV$14:DV$114)</f>
        <v>0</v>
      </c>
      <c r="DW73" s="300">
        <f>SUMIF(Conversion!$FG$14:$FG$114,$AD73,Conversion!DW$14:DW$114)</f>
        <v>0</v>
      </c>
      <c r="DX73" s="300">
        <f>SUMIF(Conversion!$FG$14:$FG$114,$AD73,Conversion!DX$14:DX$114)</f>
        <v>0</v>
      </c>
      <c r="DY73" s="300">
        <f>SUMIF(Conversion!$FG$14:$FG$114,$AD73,Conversion!DY$14:DY$114)</f>
        <v>0</v>
      </c>
      <c r="DZ73" s="300">
        <f>SUMIF(Conversion!$FG$14:$FG$114,$AD73,Conversion!DZ$14:DZ$114)</f>
        <v>0</v>
      </c>
      <c r="EA73" s="300">
        <f>SUMIF(Conversion!$FG$14:$FG$114,$AD73,Conversion!EA$14:EA$114)</f>
        <v>0</v>
      </c>
      <c r="EB73" s="300">
        <f>SUMIF(Conversion!$FG$14:$FG$114,$AD73,Conversion!EB$14:EB$114)</f>
        <v>0</v>
      </c>
      <c r="EC73" s="300">
        <f>SUMIF(Conversion!$FG$14:$FG$114,$AD73,Conversion!EC$14:EC$114)</f>
        <v>0</v>
      </c>
      <c r="ED73" s="300">
        <f>SUMIF(Conversion!$FG$14:$FG$114,$AD73,Conversion!ED$14:ED$114)</f>
        <v>0</v>
      </c>
      <c r="EE73" s="300">
        <f>SUMIF(Conversion!$FG$14:$FG$114,$AD73,Conversion!EE$14:EE$114)</f>
        <v>0</v>
      </c>
      <c r="EF73" s="300">
        <f>SUMIF(Conversion!$FG$14:$FG$114,$AD73,Conversion!EF$14:EF$114)</f>
        <v>0</v>
      </c>
      <c r="EG73" s="300">
        <f>SUMIF(Conversion!$FG$14:$FG$114,$AD73,Conversion!EG$14:EG$114)</f>
        <v>0</v>
      </c>
      <c r="EH73" s="300">
        <f>SUMIF(Conversion!$FG$14:$FG$114,$AD73,Conversion!EH$14:EH$114)</f>
        <v>0</v>
      </c>
      <c r="EI73" s="300">
        <f>SUMIF(Conversion!$FG$14:$FG$114,$AD73,Conversion!EI$14:EI$114)</f>
        <v>0</v>
      </c>
      <c r="EJ73" s="300">
        <f>SUMIF(Conversion!$FG$14:$FG$114,$AD73,Conversion!EJ$14:EJ$114)</f>
        <v>0</v>
      </c>
      <c r="EK73" s="300">
        <f>SUMIF(Conversion!$FG$14:$FG$114,$AD73,Conversion!EK$14:EK$114)</f>
        <v>0</v>
      </c>
      <c r="EL73" s="300">
        <f>SUMIF(Conversion!$FG$14:$FG$114,$AD73,Conversion!EL$14:EL$114)</f>
        <v>0</v>
      </c>
      <c r="EM73" s="300">
        <f>SUMIF(Conversion!$FG$14:$FG$114,$AD73,Conversion!EM$14:EM$114)</f>
        <v>0</v>
      </c>
      <c r="EN73" s="300">
        <f>SUMIF(Conversion!$FG$14:$FG$114,$AD73,Conversion!EN$14:EN$114)</f>
        <v>0</v>
      </c>
      <c r="EO73" s="300">
        <f>SUMIF(Conversion!$FG$14:$FG$114,$AD73,Conversion!EO$14:EO$114)</f>
        <v>0</v>
      </c>
      <c r="EP73" s="300">
        <f>SUMIF(Conversion!$FG$14:$FG$114,$AD73,Conversion!EP$14:EP$114)</f>
        <v>0</v>
      </c>
      <c r="EQ73" s="300">
        <f>SUMIF(Conversion!$FG$14:$FG$114,$AD73,Conversion!EQ$14:EQ$114)</f>
        <v>0</v>
      </c>
      <c r="ER73" s="300">
        <f>SUMIF(Conversion!$FG$14:$FG$114,$AD73,Conversion!ER$14:ER$114)</f>
        <v>0</v>
      </c>
      <c r="ES73" s="300">
        <f>SUMIF(Conversion!$FG$14:$FG$114,$AD73,Conversion!ES$14:ES$114)</f>
        <v>0</v>
      </c>
      <c r="ET73" s="300">
        <f>SUMIF(Conversion!$FG$14:$FG$114,$AD73,Conversion!ET$14:ET$114)</f>
        <v>0</v>
      </c>
      <c r="EU73" s="300">
        <f>SUMIF(Conversion!$FG$14:$FG$114,$AD73,Conversion!EU$14:EU$114)</f>
        <v>0</v>
      </c>
      <c r="EV73" s="300">
        <f>SUMIF(Conversion!$FG$14:$FG$114,$AD73,Conversion!EV$14:EV$114)</f>
        <v>0</v>
      </c>
      <c r="EW73" s="300">
        <f>SUMIF(Conversion!$FG$14:$FG$114,$AD73,Conversion!EW$14:EW$114)</f>
        <v>0</v>
      </c>
      <c r="EX73" s="300">
        <f>SUMIF(Conversion!$FG$14:$FG$114,$AD73,Conversion!EX$14:EX$114)</f>
        <v>0</v>
      </c>
      <c r="EY73" s="261"/>
      <c r="EZ73" s="87"/>
      <c r="FB73" s="261"/>
    </row>
    <row r="74" spans="1:158" ht="12.75" hidden="1" customHeight="1" outlineLevel="2">
      <c r="A74" s="303">
        <v>26</v>
      </c>
      <c r="B74" s="303"/>
      <c r="C74" s="892" t="str">
        <f>Constants!B41</f>
        <v>Prepayment C</v>
      </c>
      <c r="E74" s="323"/>
      <c r="F74" s="324"/>
      <c r="G74" s="324"/>
      <c r="H74" s="324"/>
      <c r="I74" s="324"/>
      <c r="J74" s="324"/>
      <c r="K74" s="324"/>
      <c r="L74" s="324"/>
      <c r="M74" s="324"/>
      <c r="N74" s="324"/>
      <c r="O74" s="324"/>
      <c r="P74" s="324"/>
      <c r="Q74" s="324"/>
      <c r="R74" s="324"/>
      <c r="S74" s="324"/>
      <c r="T74" s="324"/>
      <c r="U74" s="324"/>
      <c r="V74" s="325"/>
      <c r="W74" s="324"/>
      <c r="X74" s="324"/>
      <c r="Y74" s="324"/>
      <c r="Z74" s="324"/>
      <c r="AA74" s="324"/>
      <c r="AB74" s="323"/>
      <c r="AC74" s="326"/>
      <c r="AD74" s="683" t="str">
        <f>Constants!E41</f>
        <v>PAY-C</v>
      </c>
      <c r="AE74" s="304">
        <f t="shared" si="25"/>
        <v>0</v>
      </c>
      <c r="AF74" s="299">
        <f>SUMIF(Conversion!$FG$14:$FG$114,$AD74,Conversion!AF$14:AF$114)</f>
        <v>0</v>
      </c>
      <c r="AG74" s="300">
        <f>SUMIF(Conversion!$FG$14:$FG$114,$AD74,Conversion!AG$14:AG$114)</f>
        <v>0</v>
      </c>
      <c r="AH74" s="300">
        <f>SUMIF(Conversion!$FG$14:$FG$114,$AD74,Conversion!AH$14:AH$114)</f>
        <v>0</v>
      </c>
      <c r="AI74" s="300">
        <f>SUMIF(Conversion!$FG$14:$FG$114,$AD74,Conversion!AI$14:AI$114)</f>
        <v>0</v>
      </c>
      <c r="AJ74" s="300">
        <f>SUMIF(Conversion!$FG$14:$FG$114,$AD74,Conversion!AJ$14:AJ$114)</f>
        <v>0</v>
      </c>
      <c r="AK74" s="300">
        <f>SUMIF(Conversion!$FG$14:$FG$114,$AD74,Conversion!AK$14:AK$114)</f>
        <v>0</v>
      </c>
      <c r="AL74" s="300">
        <f>SUMIF(Conversion!$FG$14:$FG$114,$AD74,Conversion!AL$14:AL$114)</f>
        <v>0</v>
      </c>
      <c r="AM74" s="300">
        <f>SUMIF(Conversion!$FG$14:$FG$114,$AD74,Conversion!AM$14:AM$114)</f>
        <v>0</v>
      </c>
      <c r="AN74" s="300">
        <f>SUMIF(Conversion!$FG$14:$FG$114,$AD74,Conversion!AN$14:AN$114)</f>
        <v>0</v>
      </c>
      <c r="AO74" s="300">
        <f>SUMIF(Conversion!$FG$14:$FG$114,$AD74,Conversion!AO$14:AO$114)</f>
        <v>0</v>
      </c>
      <c r="AP74" s="300">
        <f>SUMIF(Conversion!$FG$14:$FG$114,$AD74,Conversion!AP$14:AP$114)</f>
        <v>0</v>
      </c>
      <c r="AQ74" s="300">
        <f>SUMIF(Conversion!$FG$14:$FG$114,$AD74,Conversion!AQ$14:AQ$114)</f>
        <v>0</v>
      </c>
      <c r="AR74" s="300">
        <f>SUMIF(Conversion!$FG$14:$FG$114,$AD74,Conversion!AR$14:AR$114)</f>
        <v>0</v>
      </c>
      <c r="AS74" s="300">
        <f>SUMIF(Conversion!$FG$14:$FG$114,$AD74,Conversion!AS$14:AS$114)</f>
        <v>0</v>
      </c>
      <c r="AT74" s="300">
        <f>SUMIF(Conversion!$FG$14:$FG$114,$AD74,Conversion!AT$14:AT$114)</f>
        <v>0</v>
      </c>
      <c r="AU74" s="300">
        <f>SUMIF(Conversion!$FG$14:$FG$114,$AD74,Conversion!AU$14:AU$114)</f>
        <v>0</v>
      </c>
      <c r="AV74" s="300">
        <f>SUMIF(Conversion!$FG$14:$FG$114,$AD74,Conversion!AV$14:AV$114)</f>
        <v>0</v>
      </c>
      <c r="AW74" s="300">
        <f>SUMIF(Conversion!$FG$14:$FG$114,$AD74,Conversion!AW$14:AW$114)</f>
        <v>0</v>
      </c>
      <c r="AX74" s="300">
        <f>SUMIF(Conversion!$FG$14:$FG$114,$AD74,Conversion!AX$14:AX$114)</f>
        <v>0</v>
      </c>
      <c r="AY74" s="300">
        <f>SUMIF(Conversion!$FG$14:$FG$114,$AD74,Conversion!AY$14:AY$114)</f>
        <v>0</v>
      </c>
      <c r="AZ74" s="300">
        <f>SUMIF(Conversion!$FG$14:$FG$114,$AD74,Conversion!AZ$14:AZ$114)</f>
        <v>0</v>
      </c>
      <c r="BA74" s="300">
        <f>SUMIF(Conversion!$FG$14:$FG$114,$AD74,Conversion!BA$14:BA$114)</f>
        <v>0</v>
      </c>
      <c r="BB74" s="300">
        <f>SUMIF(Conversion!$FG$14:$FG$114,$AD74,Conversion!BB$14:BB$114)</f>
        <v>0</v>
      </c>
      <c r="BC74" s="300">
        <f>SUMIF(Conversion!$FG$14:$FG$114,$AD74,Conversion!BC$14:BC$114)</f>
        <v>0</v>
      </c>
      <c r="BD74" s="300">
        <f>SUMIF(Conversion!$FG$14:$FG$114,$AD74,Conversion!BD$14:BD$114)</f>
        <v>0</v>
      </c>
      <c r="BE74" s="300">
        <f>SUMIF(Conversion!$FG$14:$FG$114,$AD74,Conversion!BE$14:BE$114)</f>
        <v>0</v>
      </c>
      <c r="BF74" s="300">
        <f>SUMIF(Conversion!$FG$14:$FG$114,$AD74,Conversion!BF$14:BF$114)</f>
        <v>0</v>
      </c>
      <c r="BG74" s="300">
        <f>SUMIF(Conversion!$FG$14:$FG$114,$AD74,Conversion!BG$14:BG$114)</f>
        <v>0</v>
      </c>
      <c r="BH74" s="300">
        <f>SUMIF(Conversion!$FG$14:$FG$114,$AD74,Conversion!BH$14:BH$114)</f>
        <v>0</v>
      </c>
      <c r="BI74" s="300">
        <f>SUMIF(Conversion!$FG$14:$FG$114,$AD74,Conversion!BI$14:BI$114)</f>
        <v>0</v>
      </c>
      <c r="BJ74" s="300">
        <f>SUMIF(Conversion!$FG$14:$FG$114,$AD74,Conversion!BJ$14:BJ$114)</f>
        <v>0</v>
      </c>
      <c r="BK74" s="300">
        <f>SUMIF(Conversion!$FG$14:$FG$114,$AD74,Conversion!BK$14:BK$114)</f>
        <v>0</v>
      </c>
      <c r="BL74" s="300">
        <f>SUMIF(Conversion!$FG$14:$FG$114,$AD74,Conversion!BL$14:BL$114)</f>
        <v>0</v>
      </c>
      <c r="BM74" s="300">
        <f>SUMIF(Conversion!$FG$14:$FG$114,$AD74,Conversion!BM$14:BM$114)</f>
        <v>0</v>
      </c>
      <c r="BN74" s="300">
        <f>SUMIF(Conversion!$FG$14:$FG$114,$AD74,Conversion!BN$14:BN$114)</f>
        <v>0</v>
      </c>
      <c r="BO74" s="300">
        <f>SUMIF(Conversion!$FG$14:$FG$114,$AD74,Conversion!BO$14:BO$114)</f>
        <v>0</v>
      </c>
      <c r="BP74" s="300">
        <f>SUMIF(Conversion!$FG$14:$FG$114,$AD74,Conversion!BP$14:BP$114)</f>
        <v>0</v>
      </c>
      <c r="BQ74" s="300">
        <f>SUMIF(Conversion!$FG$14:$FG$114,$AD74,Conversion!BQ$14:BQ$114)</f>
        <v>0</v>
      </c>
      <c r="BR74" s="300">
        <f>SUMIF(Conversion!$FG$14:$FG$114,$AD74,Conversion!BR$14:BR$114)</f>
        <v>0</v>
      </c>
      <c r="BS74" s="300">
        <f>SUMIF(Conversion!$FG$14:$FG$114,$AD74,Conversion!BS$14:BS$114)</f>
        <v>0</v>
      </c>
      <c r="BT74" s="300">
        <f>SUMIF(Conversion!$FG$14:$FG$114,$AD74,Conversion!BT$14:BT$114)</f>
        <v>0</v>
      </c>
      <c r="BU74" s="300">
        <f>SUMIF(Conversion!$FG$14:$FG$114,$AD74,Conversion!BU$14:BU$114)</f>
        <v>0</v>
      </c>
      <c r="BV74" s="300">
        <f>SUMIF(Conversion!$FG$14:$FG$114,$AD74,Conversion!BV$14:BV$114)</f>
        <v>0</v>
      </c>
      <c r="BW74" s="300">
        <f>SUMIF(Conversion!$FG$14:$FG$114,$AD74,Conversion!BW$14:BW$114)</f>
        <v>0</v>
      </c>
      <c r="BX74" s="300">
        <f>SUMIF(Conversion!$FG$14:$FG$114,$AD74,Conversion!BX$14:BX$114)</f>
        <v>0</v>
      </c>
      <c r="BY74" s="300">
        <f>SUMIF(Conversion!$FG$14:$FG$114,$AD74,Conversion!BY$14:BY$114)</f>
        <v>0</v>
      </c>
      <c r="BZ74" s="300">
        <f>SUMIF(Conversion!$FG$14:$FG$114,$AD74,Conversion!BZ$14:BZ$114)</f>
        <v>0</v>
      </c>
      <c r="CA74" s="300">
        <f>SUMIF(Conversion!$FG$14:$FG$114,$AD74,Conversion!CA$14:CA$114)</f>
        <v>0</v>
      </c>
      <c r="CB74" s="300">
        <f>SUMIF(Conversion!$FG$14:$FG$114,$AD74,Conversion!CB$14:CB$114)</f>
        <v>0</v>
      </c>
      <c r="CC74" s="300">
        <f>SUMIF(Conversion!$FG$14:$FG$114,$AD74,Conversion!CC$14:CC$114)</f>
        <v>0</v>
      </c>
      <c r="CD74" s="300">
        <f>SUMIF(Conversion!$FG$14:$FG$114,$AD74,Conversion!CD$14:CD$114)</f>
        <v>0</v>
      </c>
      <c r="CE74" s="300">
        <f>SUMIF(Conversion!$FG$14:$FG$114,$AD74,Conversion!CE$14:CE$114)</f>
        <v>0</v>
      </c>
      <c r="CF74" s="300">
        <f>SUMIF(Conversion!$FG$14:$FG$114,$AD74,Conversion!CF$14:CF$114)</f>
        <v>0</v>
      </c>
      <c r="CG74" s="300">
        <f>SUMIF(Conversion!$FG$14:$FG$114,$AD74,Conversion!CG$14:CG$114)</f>
        <v>0</v>
      </c>
      <c r="CH74" s="300">
        <f>SUMIF(Conversion!$FG$14:$FG$114,$AD74,Conversion!CH$14:CH$114)</f>
        <v>0</v>
      </c>
      <c r="CI74" s="300">
        <f>SUMIF(Conversion!$FG$14:$FG$114,$AD74,Conversion!CI$14:CI$114)</f>
        <v>0</v>
      </c>
      <c r="CJ74" s="300">
        <f>SUMIF(Conversion!$FG$14:$FG$114,$AD74,Conversion!CJ$14:CJ$114)</f>
        <v>0</v>
      </c>
      <c r="CK74" s="300">
        <f>SUMIF(Conversion!$FG$14:$FG$114,$AD74,Conversion!CK$14:CK$114)</f>
        <v>0</v>
      </c>
      <c r="CL74" s="300">
        <f>SUMIF(Conversion!$FG$14:$FG$114,$AD74,Conversion!CL$14:CL$114)</f>
        <v>0</v>
      </c>
      <c r="CM74" s="300">
        <f>SUMIF(Conversion!$FG$14:$FG$114,$AD74,Conversion!CM$14:CM$114)</f>
        <v>0</v>
      </c>
      <c r="CN74" s="300">
        <f>SUMIF(Conversion!$FG$14:$FG$114,$AD74,Conversion!CN$14:CN$114)</f>
        <v>0</v>
      </c>
      <c r="CO74" s="300">
        <f>SUMIF(Conversion!$FG$14:$FG$114,$AD74,Conversion!CO$14:CO$114)</f>
        <v>0</v>
      </c>
      <c r="CP74" s="300">
        <f>SUMIF(Conversion!$FG$14:$FG$114,$AD74,Conversion!CP$14:CP$114)</f>
        <v>0</v>
      </c>
      <c r="CQ74" s="300">
        <f>SUMIF(Conversion!$FG$14:$FG$114,$AD74,Conversion!CQ$14:CQ$114)</f>
        <v>0</v>
      </c>
      <c r="CR74" s="300">
        <f>SUMIF(Conversion!$FG$14:$FG$114,$AD74,Conversion!CR$14:CR$114)</f>
        <v>0</v>
      </c>
      <c r="CS74" s="300">
        <f>SUMIF(Conversion!$FG$14:$FG$114,$AD74,Conversion!CS$14:CS$114)</f>
        <v>0</v>
      </c>
      <c r="CT74" s="300">
        <f>SUMIF(Conversion!$FG$14:$FG$114,$AD74,Conversion!CT$14:CT$114)</f>
        <v>0</v>
      </c>
      <c r="CU74" s="300">
        <f>SUMIF(Conversion!$FG$14:$FG$114,$AD74,Conversion!CU$14:CU$114)</f>
        <v>0</v>
      </c>
      <c r="CV74" s="300">
        <f>SUMIF(Conversion!$FG$14:$FG$114,$AD74,Conversion!CV$14:CV$114)</f>
        <v>0</v>
      </c>
      <c r="CW74" s="300">
        <f>SUMIF(Conversion!$FG$14:$FG$114,$AD74,Conversion!CW$14:CW$114)</f>
        <v>0</v>
      </c>
      <c r="CX74" s="300">
        <f>SUMIF(Conversion!$FG$14:$FG$114,$AD74,Conversion!CX$14:CX$114)</f>
        <v>0</v>
      </c>
      <c r="CY74" s="300">
        <f>SUMIF(Conversion!$FG$14:$FG$114,$AD74,Conversion!CY$14:CY$114)</f>
        <v>0</v>
      </c>
      <c r="CZ74" s="300">
        <f>SUMIF(Conversion!$FG$14:$FG$114,$AD74,Conversion!CZ$14:CZ$114)</f>
        <v>0</v>
      </c>
      <c r="DA74" s="300">
        <f>SUMIF(Conversion!$FG$14:$FG$114,$AD74,Conversion!DA$14:DA$114)</f>
        <v>0</v>
      </c>
      <c r="DB74" s="300">
        <f>SUMIF(Conversion!$FG$14:$FG$114,$AD74,Conversion!DB$14:DB$114)</f>
        <v>0</v>
      </c>
      <c r="DC74" s="300">
        <f>SUMIF(Conversion!$FG$14:$FG$114,$AD74,Conversion!DC$14:DC$114)</f>
        <v>0</v>
      </c>
      <c r="DD74" s="300">
        <f>SUMIF(Conversion!$FG$14:$FG$114,$AD74,Conversion!DD$14:DD$114)</f>
        <v>0</v>
      </c>
      <c r="DE74" s="300">
        <f>SUMIF(Conversion!$FG$14:$FG$114,$AD74,Conversion!DE$14:DE$114)</f>
        <v>0</v>
      </c>
      <c r="DF74" s="300">
        <f>SUMIF(Conversion!$FG$14:$FG$114,$AD74,Conversion!DF$14:DF$114)</f>
        <v>0</v>
      </c>
      <c r="DG74" s="300">
        <f>SUMIF(Conversion!$FG$14:$FG$114,$AD74,Conversion!DG$14:DG$114)</f>
        <v>0</v>
      </c>
      <c r="DH74" s="300">
        <f>SUMIF(Conversion!$FG$14:$FG$114,$AD74,Conversion!DH$14:DH$114)</f>
        <v>0</v>
      </c>
      <c r="DI74" s="300">
        <f>SUMIF(Conversion!$FG$14:$FG$114,$AD74,Conversion!DI$14:DI$114)</f>
        <v>0</v>
      </c>
      <c r="DJ74" s="300">
        <f>SUMIF(Conversion!$FG$14:$FG$114,$AD74,Conversion!DJ$14:DJ$114)</f>
        <v>0</v>
      </c>
      <c r="DK74" s="300">
        <f>SUMIF(Conversion!$FG$14:$FG$114,$AD74,Conversion!DK$14:DK$114)</f>
        <v>0</v>
      </c>
      <c r="DL74" s="300">
        <f>SUMIF(Conversion!$FG$14:$FG$114,$AD74,Conversion!DL$14:DL$114)</f>
        <v>0</v>
      </c>
      <c r="DM74" s="300">
        <f>SUMIF(Conversion!$FG$14:$FG$114,$AD74,Conversion!DM$14:DM$114)</f>
        <v>0</v>
      </c>
      <c r="DN74" s="300">
        <f>SUMIF(Conversion!$FG$14:$FG$114,$AD74,Conversion!DN$14:DN$114)</f>
        <v>0</v>
      </c>
      <c r="DO74" s="300">
        <f>SUMIF(Conversion!$FG$14:$FG$114,$AD74,Conversion!DO$14:DO$114)</f>
        <v>0</v>
      </c>
      <c r="DP74" s="300">
        <f>SUMIF(Conversion!$FG$14:$FG$114,$AD74,Conversion!DP$14:DP$114)</f>
        <v>0</v>
      </c>
      <c r="DQ74" s="300">
        <f>SUMIF(Conversion!$FG$14:$FG$114,$AD74,Conversion!DQ$14:DQ$114)</f>
        <v>0</v>
      </c>
      <c r="DR74" s="300">
        <f>SUMIF(Conversion!$FG$14:$FG$114,$AD74,Conversion!DR$14:DR$114)</f>
        <v>0</v>
      </c>
      <c r="DS74" s="300">
        <f>SUMIF(Conversion!$FG$14:$FG$114,$AD74,Conversion!DS$14:DS$114)</f>
        <v>0</v>
      </c>
      <c r="DT74" s="300">
        <f>SUMIF(Conversion!$FG$14:$FG$114,$AD74,Conversion!DT$14:DT$114)</f>
        <v>0</v>
      </c>
      <c r="DU74" s="300">
        <f>SUMIF(Conversion!$FG$14:$FG$114,$AD74,Conversion!DU$14:DU$114)</f>
        <v>0</v>
      </c>
      <c r="DV74" s="300">
        <f>SUMIF(Conversion!$FG$14:$FG$114,$AD74,Conversion!DV$14:DV$114)</f>
        <v>0</v>
      </c>
      <c r="DW74" s="300">
        <f>SUMIF(Conversion!$FG$14:$FG$114,$AD74,Conversion!DW$14:DW$114)</f>
        <v>0</v>
      </c>
      <c r="DX74" s="300">
        <f>SUMIF(Conversion!$FG$14:$FG$114,$AD74,Conversion!DX$14:DX$114)</f>
        <v>0</v>
      </c>
      <c r="DY74" s="300">
        <f>SUMIF(Conversion!$FG$14:$FG$114,$AD74,Conversion!DY$14:DY$114)</f>
        <v>0</v>
      </c>
      <c r="DZ74" s="300">
        <f>SUMIF(Conversion!$FG$14:$FG$114,$AD74,Conversion!DZ$14:DZ$114)</f>
        <v>0</v>
      </c>
      <c r="EA74" s="300">
        <f>SUMIF(Conversion!$FG$14:$FG$114,$AD74,Conversion!EA$14:EA$114)</f>
        <v>0</v>
      </c>
      <c r="EB74" s="300">
        <f>SUMIF(Conversion!$FG$14:$FG$114,$AD74,Conversion!EB$14:EB$114)</f>
        <v>0</v>
      </c>
      <c r="EC74" s="300">
        <f>SUMIF(Conversion!$FG$14:$FG$114,$AD74,Conversion!EC$14:EC$114)</f>
        <v>0</v>
      </c>
      <c r="ED74" s="300">
        <f>SUMIF(Conversion!$FG$14:$FG$114,$AD74,Conversion!ED$14:ED$114)</f>
        <v>0</v>
      </c>
      <c r="EE74" s="300">
        <f>SUMIF(Conversion!$FG$14:$FG$114,$AD74,Conversion!EE$14:EE$114)</f>
        <v>0</v>
      </c>
      <c r="EF74" s="300">
        <f>SUMIF(Conversion!$FG$14:$FG$114,$AD74,Conversion!EF$14:EF$114)</f>
        <v>0</v>
      </c>
      <c r="EG74" s="300">
        <f>SUMIF(Conversion!$FG$14:$FG$114,$AD74,Conversion!EG$14:EG$114)</f>
        <v>0</v>
      </c>
      <c r="EH74" s="300">
        <f>SUMIF(Conversion!$FG$14:$FG$114,$AD74,Conversion!EH$14:EH$114)</f>
        <v>0</v>
      </c>
      <c r="EI74" s="300">
        <f>SUMIF(Conversion!$FG$14:$FG$114,$AD74,Conversion!EI$14:EI$114)</f>
        <v>0</v>
      </c>
      <c r="EJ74" s="300">
        <f>SUMIF(Conversion!$FG$14:$FG$114,$AD74,Conversion!EJ$14:EJ$114)</f>
        <v>0</v>
      </c>
      <c r="EK74" s="300">
        <f>SUMIF(Conversion!$FG$14:$FG$114,$AD74,Conversion!EK$14:EK$114)</f>
        <v>0</v>
      </c>
      <c r="EL74" s="300">
        <f>SUMIF(Conversion!$FG$14:$FG$114,$AD74,Conversion!EL$14:EL$114)</f>
        <v>0</v>
      </c>
      <c r="EM74" s="300">
        <f>SUMIF(Conversion!$FG$14:$FG$114,$AD74,Conversion!EM$14:EM$114)</f>
        <v>0</v>
      </c>
      <c r="EN74" s="300">
        <f>SUMIF(Conversion!$FG$14:$FG$114,$AD74,Conversion!EN$14:EN$114)</f>
        <v>0</v>
      </c>
      <c r="EO74" s="300">
        <f>SUMIF(Conversion!$FG$14:$FG$114,$AD74,Conversion!EO$14:EO$114)</f>
        <v>0</v>
      </c>
      <c r="EP74" s="300">
        <f>SUMIF(Conversion!$FG$14:$FG$114,$AD74,Conversion!EP$14:EP$114)</f>
        <v>0</v>
      </c>
      <c r="EQ74" s="300">
        <f>SUMIF(Conversion!$FG$14:$FG$114,$AD74,Conversion!EQ$14:EQ$114)</f>
        <v>0</v>
      </c>
      <c r="ER74" s="300">
        <f>SUMIF(Conversion!$FG$14:$FG$114,$AD74,Conversion!ER$14:ER$114)</f>
        <v>0</v>
      </c>
      <c r="ES74" s="300">
        <f>SUMIF(Conversion!$FG$14:$FG$114,$AD74,Conversion!ES$14:ES$114)</f>
        <v>0</v>
      </c>
      <c r="ET74" s="300">
        <f>SUMIF(Conversion!$FG$14:$FG$114,$AD74,Conversion!ET$14:ET$114)</f>
        <v>0</v>
      </c>
      <c r="EU74" s="300">
        <f>SUMIF(Conversion!$FG$14:$FG$114,$AD74,Conversion!EU$14:EU$114)</f>
        <v>0</v>
      </c>
      <c r="EV74" s="300">
        <f>SUMIF(Conversion!$FG$14:$FG$114,$AD74,Conversion!EV$14:EV$114)</f>
        <v>0</v>
      </c>
      <c r="EW74" s="300">
        <f>SUMIF(Conversion!$FG$14:$FG$114,$AD74,Conversion!EW$14:EW$114)</f>
        <v>0</v>
      </c>
      <c r="EX74" s="300">
        <f>SUMIF(Conversion!$FG$14:$FG$114,$AD74,Conversion!EX$14:EX$114)</f>
        <v>0</v>
      </c>
      <c r="EY74" s="261"/>
      <c r="EZ74" s="87"/>
      <c r="FB74" s="261"/>
    </row>
    <row r="75" spans="1:158" s="200" customFormat="1" ht="5.0999999999999996" hidden="1" customHeight="1" outlineLevel="2">
      <c r="A75" s="205"/>
      <c r="B75" s="201"/>
      <c r="C75" s="201"/>
      <c r="D75" s="201"/>
      <c r="E75" s="234"/>
      <c r="F75" s="201"/>
      <c r="G75" s="201"/>
      <c r="H75" s="201"/>
      <c r="I75" s="201"/>
      <c r="J75" s="201"/>
      <c r="K75" s="201"/>
      <c r="L75" s="201"/>
      <c r="M75" s="201"/>
      <c r="N75" s="201"/>
      <c r="O75" s="201"/>
      <c r="P75" s="201"/>
      <c r="Q75" s="201"/>
      <c r="R75" s="201"/>
      <c r="S75" s="201"/>
      <c r="T75" s="201"/>
      <c r="U75" s="201"/>
      <c r="V75" s="201"/>
      <c r="W75" s="201"/>
      <c r="X75" s="201"/>
      <c r="Y75" s="201"/>
      <c r="Z75" s="201"/>
      <c r="AA75" s="201"/>
      <c r="AB75" s="202"/>
      <c r="AC75" s="201"/>
      <c r="AD75" s="203"/>
      <c r="AE75" s="296"/>
      <c r="AF75" s="301"/>
      <c r="AG75" s="301"/>
      <c r="AH75" s="301"/>
      <c r="AI75" s="301"/>
      <c r="AJ75" s="301"/>
      <c r="AK75" s="301"/>
      <c r="AL75" s="301"/>
      <c r="AM75" s="301"/>
      <c r="AN75" s="301"/>
      <c r="AO75" s="301"/>
      <c r="AP75" s="301"/>
      <c r="AQ75" s="301"/>
      <c r="AR75" s="301"/>
      <c r="AS75" s="301"/>
      <c r="AT75" s="301"/>
      <c r="AU75" s="301"/>
      <c r="AV75" s="301"/>
      <c r="AW75" s="301"/>
      <c r="AX75" s="301"/>
      <c r="AY75" s="301"/>
      <c r="AZ75" s="301"/>
      <c r="BA75" s="301"/>
      <c r="BB75" s="301"/>
      <c r="BC75" s="301"/>
      <c r="BD75" s="301"/>
      <c r="BE75" s="301"/>
      <c r="BF75" s="301"/>
      <c r="BG75" s="301"/>
      <c r="BH75" s="301"/>
      <c r="BI75" s="301"/>
      <c r="BJ75" s="301"/>
      <c r="BK75" s="301"/>
      <c r="BL75" s="301"/>
      <c r="BM75" s="301"/>
      <c r="BN75" s="301"/>
      <c r="BO75" s="301"/>
      <c r="BP75" s="301"/>
      <c r="BQ75" s="301"/>
      <c r="BR75" s="301"/>
      <c r="BS75" s="301"/>
      <c r="BT75" s="301"/>
      <c r="BU75" s="301"/>
      <c r="BV75" s="301"/>
      <c r="BW75" s="301"/>
      <c r="BX75" s="301"/>
      <c r="BY75" s="301"/>
      <c r="BZ75" s="301"/>
      <c r="CA75" s="301"/>
      <c r="CB75" s="301"/>
      <c r="CC75" s="301"/>
      <c r="CD75" s="301"/>
      <c r="CE75" s="301"/>
      <c r="CF75" s="301"/>
      <c r="CG75" s="301"/>
      <c r="CH75" s="301"/>
      <c r="CI75" s="301"/>
      <c r="CJ75" s="301"/>
      <c r="CK75" s="301"/>
      <c r="CL75" s="301"/>
      <c r="CM75" s="301"/>
      <c r="CN75" s="301"/>
      <c r="CO75" s="301"/>
      <c r="CP75" s="301"/>
      <c r="CQ75" s="301"/>
      <c r="CR75" s="301"/>
      <c r="CS75" s="301"/>
      <c r="CT75" s="301"/>
      <c r="CU75" s="301"/>
      <c r="CV75" s="301"/>
      <c r="CW75" s="301"/>
      <c r="CX75" s="301"/>
      <c r="CY75" s="301"/>
      <c r="CZ75" s="301"/>
      <c r="DA75" s="301"/>
      <c r="DB75" s="301"/>
      <c r="DC75" s="301"/>
      <c r="DD75" s="301"/>
      <c r="DE75" s="301"/>
      <c r="DF75" s="301"/>
      <c r="DG75" s="301"/>
      <c r="DH75" s="301"/>
      <c r="DI75" s="301"/>
      <c r="DJ75" s="301"/>
      <c r="DK75" s="301"/>
      <c r="DL75" s="301"/>
      <c r="DM75" s="301"/>
      <c r="DN75" s="301"/>
      <c r="DO75" s="301"/>
      <c r="DP75" s="301"/>
      <c r="DQ75" s="301"/>
      <c r="DR75" s="301"/>
      <c r="DS75" s="301"/>
      <c r="DT75" s="301"/>
      <c r="DU75" s="301"/>
      <c r="DV75" s="301"/>
      <c r="DW75" s="301"/>
      <c r="DX75" s="301"/>
      <c r="DY75" s="301"/>
      <c r="DZ75" s="301"/>
      <c r="EA75" s="301"/>
      <c r="EB75" s="301"/>
      <c r="EC75" s="301"/>
      <c r="ED75" s="301"/>
      <c r="EE75" s="301"/>
      <c r="EF75" s="301"/>
      <c r="EG75" s="301"/>
      <c r="EH75" s="301"/>
      <c r="EI75" s="301"/>
      <c r="EJ75" s="301"/>
      <c r="EK75" s="301"/>
      <c r="EL75" s="301"/>
      <c r="EM75" s="301"/>
      <c r="EN75" s="301"/>
      <c r="EO75" s="301"/>
      <c r="EP75" s="301"/>
      <c r="EQ75" s="301"/>
      <c r="ER75" s="301"/>
      <c r="ES75" s="301"/>
      <c r="ET75" s="301"/>
      <c r="EU75" s="301"/>
      <c r="EV75" s="301"/>
      <c r="EW75" s="301"/>
      <c r="EX75" s="301"/>
      <c r="EY75" s="263"/>
      <c r="EZ75" s="201"/>
      <c r="FA75" s="367"/>
      <c r="FB75" s="369"/>
    </row>
    <row r="76" spans="1:158" ht="12.75" hidden="1" customHeight="1" outlineLevel="2">
      <c r="A76" s="86"/>
      <c r="B76" s="86"/>
      <c r="C76" s="232"/>
      <c r="D76" s="87"/>
      <c r="E76" s="86"/>
      <c r="F76" s="85"/>
      <c r="G76" s="85"/>
      <c r="H76" s="85"/>
      <c r="I76" s="85"/>
      <c r="J76" s="85"/>
      <c r="K76" s="85"/>
      <c r="L76" s="85"/>
      <c r="M76" s="85"/>
      <c r="N76" s="85"/>
      <c r="O76" s="85"/>
      <c r="P76" s="85"/>
      <c r="Q76" s="85"/>
      <c r="R76" s="85"/>
      <c r="S76" s="85"/>
      <c r="T76" s="85"/>
      <c r="U76" s="85"/>
      <c r="V76" s="85"/>
      <c r="W76" s="85"/>
      <c r="X76" s="85"/>
      <c r="Y76" s="85"/>
      <c r="Z76" s="85"/>
      <c r="AA76" s="85"/>
      <c r="AB76" s="86"/>
      <c r="AC76" s="86"/>
      <c r="AD76" s="232"/>
      <c r="AE76" s="891">
        <f t="shared" ref="AE76:BJ76" ca="1" si="26">SUM(AE48:AE75)</f>
        <v>28624381.51642327</v>
      </c>
      <c r="AF76" s="341">
        <f t="shared" si="26"/>
        <v>1212561.7945000001</v>
      </c>
      <c r="AG76" s="342">
        <f t="shared" ca="1" si="26"/>
        <v>269124.91619919933</v>
      </c>
      <c r="AH76" s="342">
        <f t="shared" ca="1" si="26"/>
        <v>1839712.6109374999</v>
      </c>
      <c r="AI76" s="342">
        <f t="shared" ca="1" si="26"/>
        <v>2730224.6109374999</v>
      </c>
      <c r="AJ76" s="342">
        <f t="shared" ca="1" si="26"/>
        <v>423110.61093750002</v>
      </c>
      <c r="AK76" s="342">
        <f t="shared" ca="1" si="26"/>
        <v>494709.61093750002</v>
      </c>
      <c r="AL76" s="342">
        <f t="shared" ca="1" si="26"/>
        <v>560462.04843750002</v>
      </c>
      <c r="AM76" s="342">
        <f t="shared" ca="1" si="26"/>
        <v>560462.04843750002</v>
      </c>
      <c r="AN76" s="342">
        <f t="shared" ca="1" si="26"/>
        <v>288934.54843750002</v>
      </c>
      <c r="AO76" s="342">
        <f t="shared" ca="1" si="26"/>
        <v>288934.54843750002</v>
      </c>
      <c r="AP76" s="342">
        <f t="shared" ca="1" si="26"/>
        <v>288934.54843750002</v>
      </c>
      <c r="AQ76" s="342">
        <f t="shared" ca="1" si="26"/>
        <v>288140.54843750002</v>
      </c>
      <c r="AR76" s="342">
        <f t="shared" ca="1" si="26"/>
        <v>288140.54843750002</v>
      </c>
      <c r="AS76" s="342">
        <f t="shared" ca="1" si="26"/>
        <v>493549.6521366993</v>
      </c>
      <c r="AT76" s="342">
        <f t="shared" ca="1" si="26"/>
        <v>507454.54843750002</v>
      </c>
      <c r="AU76" s="342">
        <f t="shared" ca="1" si="26"/>
        <v>313718.54843750002</v>
      </c>
      <c r="AV76" s="342">
        <f t="shared" ca="1" si="26"/>
        <v>323646.55940625007</v>
      </c>
      <c r="AW76" s="342">
        <f t="shared" ca="1" si="26"/>
        <v>323646.55940625007</v>
      </c>
      <c r="AX76" s="342">
        <f t="shared" ca="1" si="26"/>
        <v>293903.35940625001</v>
      </c>
      <c r="AY76" s="342">
        <f t="shared" ca="1" si="26"/>
        <v>293903.35940625001</v>
      </c>
      <c r="AZ76" s="342">
        <f t="shared" ca="1" si="26"/>
        <v>293903.35940625001</v>
      </c>
      <c r="BA76" s="342">
        <f t="shared" ca="1" si="26"/>
        <v>293903.35940625001</v>
      </c>
      <c r="BB76" s="342">
        <f t="shared" ca="1" si="26"/>
        <v>293903.35940625001</v>
      </c>
      <c r="BC76" s="342">
        <f t="shared" ca="1" si="26"/>
        <v>293903.35940625001</v>
      </c>
      <c r="BD76" s="342">
        <f t="shared" ca="1" si="26"/>
        <v>293903.35940625001</v>
      </c>
      <c r="BE76" s="342">
        <f t="shared" ca="1" si="26"/>
        <v>503420.64517943334</v>
      </c>
      <c r="BF76" s="342">
        <f t="shared" ca="1" si="26"/>
        <v>498821.35940625001</v>
      </c>
      <c r="BG76" s="342">
        <f t="shared" ca="1" si="26"/>
        <v>293903.35940625001</v>
      </c>
      <c r="BH76" s="342">
        <f t="shared" ca="1" si="26"/>
        <v>299781.42659437499</v>
      </c>
      <c r="BI76" s="342">
        <f t="shared" ca="1" si="26"/>
        <v>299781.42659437499</v>
      </c>
      <c r="BJ76" s="342">
        <f t="shared" ca="1" si="26"/>
        <v>299781.42659437499</v>
      </c>
      <c r="BK76" s="342">
        <f t="shared" ref="BK76:CP76" ca="1" si="27">SUM(BK48:BK75)</f>
        <v>299781.42659437499</v>
      </c>
      <c r="BL76" s="342">
        <f t="shared" ca="1" si="27"/>
        <v>299781.42659437499</v>
      </c>
      <c r="BM76" s="342">
        <f t="shared" ca="1" si="27"/>
        <v>299781.42659437499</v>
      </c>
      <c r="BN76" s="342">
        <f t="shared" ca="1" si="27"/>
        <v>299781.42659437499</v>
      </c>
      <c r="BO76" s="342">
        <f t="shared" ca="1" si="27"/>
        <v>299781.42659437499</v>
      </c>
      <c r="BP76" s="342">
        <f t="shared" ca="1" si="27"/>
        <v>299781.42659437499</v>
      </c>
      <c r="BQ76" s="342">
        <f t="shared" ca="1" si="27"/>
        <v>513489.05808302201</v>
      </c>
      <c r="BR76" s="342">
        <f t="shared" ca="1" si="27"/>
        <v>1344863.226594375</v>
      </c>
      <c r="BS76" s="342">
        <f t="shared" ca="1" si="27"/>
        <v>299781.42659437499</v>
      </c>
      <c r="BT76" s="342">
        <f t="shared" ca="1" si="27"/>
        <v>305777.05512626248</v>
      </c>
      <c r="BU76" s="342">
        <f t="shared" ca="1" si="27"/>
        <v>305777.05512626248</v>
      </c>
      <c r="BV76" s="342">
        <f t="shared" ca="1" si="27"/>
        <v>305777.05512626248</v>
      </c>
      <c r="BW76" s="342">
        <f t="shared" ca="1" si="27"/>
        <v>305777.05512626248</v>
      </c>
      <c r="BX76" s="342">
        <f t="shared" ca="1" si="27"/>
        <v>305777.05512626248</v>
      </c>
      <c r="BY76" s="342">
        <f t="shared" ca="1" si="27"/>
        <v>305777.05512626248</v>
      </c>
      <c r="BZ76" s="342">
        <f t="shared" ca="1" si="27"/>
        <v>305777.05512626248</v>
      </c>
      <c r="CA76" s="342">
        <f t="shared" ca="1" si="27"/>
        <v>305777.05512626248</v>
      </c>
      <c r="CB76" s="342">
        <f t="shared" ca="1" si="27"/>
        <v>305777.05512626248</v>
      </c>
      <c r="CC76" s="342">
        <f t="shared" ca="1" si="27"/>
        <v>523758.8392446824</v>
      </c>
      <c r="CD76" s="342">
        <f t="shared" ca="1" si="27"/>
        <v>518973.74232626247</v>
      </c>
      <c r="CE76" s="342">
        <f t="shared" ca="1" si="27"/>
        <v>305777.05512626248</v>
      </c>
      <c r="CF76" s="342">
        <f t="shared" ca="1" si="27"/>
        <v>311892.59622878773</v>
      </c>
      <c r="CG76" s="342">
        <f t="shared" ca="1" si="27"/>
        <v>311892.59622878773</v>
      </c>
      <c r="CH76" s="342">
        <f t="shared" ca="1" si="27"/>
        <v>311892.59622878773</v>
      </c>
      <c r="CI76" s="342">
        <f t="shared" ca="1" si="27"/>
        <v>311892.59622878773</v>
      </c>
      <c r="CJ76" s="342">
        <f t="shared" ca="1" si="27"/>
        <v>311892.59622878773</v>
      </c>
      <c r="CK76" s="342">
        <f t="shared" ca="1" si="27"/>
        <v>311892.59622878773</v>
      </c>
      <c r="CL76" s="342">
        <f t="shared" ca="1" si="27"/>
        <v>311892.59622878773</v>
      </c>
      <c r="CM76" s="342">
        <f t="shared" ca="1" si="27"/>
        <v>311892.59622878773</v>
      </c>
      <c r="CN76" s="342">
        <f t="shared" ca="1" si="27"/>
        <v>311892.59622878773</v>
      </c>
      <c r="CO76" s="342">
        <f t="shared" ca="1" si="27"/>
        <v>534234.01602957596</v>
      </c>
      <c r="CP76" s="342">
        <f t="shared" ca="1" si="27"/>
        <v>529353.21717278776</v>
      </c>
      <c r="CQ76" s="342">
        <f t="shared" ref="CQ76:DV76" ca="1" si="28">SUM(CQ48:CQ75)</f>
        <v>311892.59622878773</v>
      </c>
      <c r="CR76" s="342">
        <f t="shared" ca="1" si="28"/>
        <v>318130.44815336354</v>
      </c>
      <c r="CS76" s="342">
        <f t="shared" ca="1" si="28"/>
        <v>318130.44815336354</v>
      </c>
      <c r="CT76" s="342">
        <f t="shared" ca="1" si="28"/>
        <v>0</v>
      </c>
      <c r="CU76" s="342">
        <f t="shared" ca="1" si="28"/>
        <v>0</v>
      </c>
      <c r="CV76" s="342">
        <f t="shared" ca="1" si="28"/>
        <v>0</v>
      </c>
      <c r="CW76" s="342">
        <f t="shared" ca="1" si="28"/>
        <v>0</v>
      </c>
      <c r="CX76" s="342">
        <f t="shared" ca="1" si="28"/>
        <v>0</v>
      </c>
      <c r="CY76" s="342">
        <f t="shared" ca="1" si="28"/>
        <v>0</v>
      </c>
      <c r="CZ76" s="342">
        <f t="shared" ca="1" si="28"/>
        <v>0</v>
      </c>
      <c r="DA76" s="342">
        <f t="shared" ca="1" si="28"/>
        <v>0</v>
      </c>
      <c r="DB76" s="342">
        <f t="shared" ca="1" si="28"/>
        <v>0</v>
      </c>
      <c r="DC76" s="342">
        <f t="shared" ca="1" si="28"/>
        <v>0</v>
      </c>
      <c r="DD76" s="342">
        <f t="shared" ca="1" si="28"/>
        <v>0</v>
      </c>
      <c r="DE76" s="342">
        <f t="shared" ca="1" si="28"/>
        <v>0</v>
      </c>
      <c r="DF76" s="342">
        <f t="shared" ca="1" si="28"/>
        <v>0</v>
      </c>
      <c r="DG76" s="342">
        <f t="shared" ca="1" si="28"/>
        <v>0</v>
      </c>
      <c r="DH76" s="342">
        <f t="shared" ca="1" si="28"/>
        <v>0</v>
      </c>
      <c r="DI76" s="342">
        <f t="shared" ca="1" si="28"/>
        <v>0</v>
      </c>
      <c r="DJ76" s="342">
        <f t="shared" ca="1" si="28"/>
        <v>0</v>
      </c>
      <c r="DK76" s="342">
        <f t="shared" ca="1" si="28"/>
        <v>0</v>
      </c>
      <c r="DL76" s="342">
        <f t="shared" ca="1" si="28"/>
        <v>0</v>
      </c>
      <c r="DM76" s="342">
        <f t="shared" ca="1" si="28"/>
        <v>0</v>
      </c>
      <c r="DN76" s="342">
        <f t="shared" ca="1" si="28"/>
        <v>0</v>
      </c>
      <c r="DO76" s="342">
        <f t="shared" ca="1" si="28"/>
        <v>0</v>
      </c>
      <c r="DP76" s="342">
        <f t="shared" ca="1" si="28"/>
        <v>0</v>
      </c>
      <c r="DQ76" s="342">
        <f t="shared" ca="1" si="28"/>
        <v>0</v>
      </c>
      <c r="DR76" s="342">
        <f t="shared" ca="1" si="28"/>
        <v>0</v>
      </c>
      <c r="DS76" s="342">
        <f t="shared" ca="1" si="28"/>
        <v>0</v>
      </c>
      <c r="DT76" s="342">
        <f t="shared" ca="1" si="28"/>
        <v>0</v>
      </c>
      <c r="DU76" s="342">
        <f t="shared" ca="1" si="28"/>
        <v>0</v>
      </c>
      <c r="DV76" s="342">
        <f t="shared" ca="1" si="28"/>
        <v>0</v>
      </c>
      <c r="DW76" s="342">
        <f t="shared" ref="DW76:EX76" ca="1" si="29">SUM(DW48:DW75)</f>
        <v>0</v>
      </c>
      <c r="DX76" s="342">
        <f t="shared" ca="1" si="29"/>
        <v>0</v>
      </c>
      <c r="DY76" s="342">
        <f t="shared" ca="1" si="29"/>
        <v>0</v>
      </c>
      <c r="DZ76" s="342">
        <f t="shared" ca="1" si="29"/>
        <v>0</v>
      </c>
      <c r="EA76" s="342">
        <f t="shared" ca="1" si="29"/>
        <v>0</v>
      </c>
      <c r="EB76" s="342">
        <f t="shared" ca="1" si="29"/>
        <v>0</v>
      </c>
      <c r="EC76" s="342">
        <f t="shared" ca="1" si="29"/>
        <v>0</v>
      </c>
      <c r="ED76" s="342">
        <f t="shared" ca="1" si="29"/>
        <v>0</v>
      </c>
      <c r="EE76" s="342">
        <f t="shared" ca="1" si="29"/>
        <v>0</v>
      </c>
      <c r="EF76" s="342">
        <f t="shared" ca="1" si="29"/>
        <v>0</v>
      </c>
      <c r="EG76" s="342">
        <f t="shared" ca="1" si="29"/>
        <v>0</v>
      </c>
      <c r="EH76" s="342">
        <f t="shared" ca="1" si="29"/>
        <v>0</v>
      </c>
      <c r="EI76" s="342">
        <f t="shared" ca="1" si="29"/>
        <v>0</v>
      </c>
      <c r="EJ76" s="342">
        <f t="shared" ca="1" si="29"/>
        <v>0</v>
      </c>
      <c r="EK76" s="342">
        <f t="shared" ca="1" si="29"/>
        <v>0</v>
      </c>
      <c r="EL76" s="342">
        <f t="shared" ca="1" si="29"/>
        <v>0</v>
      </c>
      <c r="EM76" s="342">
        <f t="shared" ca="1" si="29"/>
        <v>0</v>
      </c>
      <c r="EN76" s="342">
        <f t="shared" ca="1" si="29"/>
        <v>0</v>
      </c>
      <c r="EO76" s="342">
        <f t="shared" ca="1" si="29"/>
        <v>0</v>
      </c>
      <c r="EP76" s="342">
        <f t="shared" ca="1" si="29"/>
        <v>0</v>
      </c>
      <c r="EQ76" s="342">
        <f t="shared" ca="1" si="29"/>
        <v>0</v>
      </c>
      <c r="ER76" s="342">
        <f t="shared" ca="1" si="29"/>
        <v>0</v>
      </c>
      <c r="ES76" s="342">
        <f t="shared" ca="1" si="29"/>
        <v>0</v>
      </c>
      <c r="ET76" s="342">
        <f t="shared" ca="1" si="29"/>
        <v>0</v>
      </c>
      <c r="EU76" s="342">
        <f t="shared" ca="1" si="29"/>
        <v>0</v>
      </c>
      <c r="EV76" s="342">
        <f t="shared" ca="1" si="29"/>
        <v>0</v>
      </c>
      <c r="EW76" s="342">
        <f t="shared" ca="1" si="29"/>
        <v>0</v>
      </c>
      <c r="EX76" s="343">
        <f t="shared" ca="1" si="29"/>
        <v>0</v>
      </c>
      <c r="EY76" s="261"/>
      <c r="EZ76" s="863">
        <f ca="1">D47</f>
        <v>0</v>
      </c>
      <c r="FB76" s="261"/>
    </row>
    <row r="77" spans="1:158" hidden="1" outlineLevel="1">
      <c r="AE77" s="163"/>
      <c r="EY77" s="261"/>
      <c r="EZ77" s="87"/>
      <c r="FB77" s="261"/>
    </row>
    <row r="78" spans="1:158" ht="22.5" hidden="1" outlineLevel="1" collapsed="1">
      <c r="A78" s="466">
        <v>3</v>
      </c>
      <c r="B78" s="1040" t="str">
        <f>"by "&amp;Constants!A832</f>
        <v>by Payment Type</v>
      </c>
      <c r="C78" s="1041"/>
      <c r="D78" s="863">
        <f ca="1">IF(ABS(XCheck3-XCheck2)&gt;ErrTol,1,0)</f>
        <v>0</v>
      </c>
      <c r="E78" s="318"/>
      <c r="F78" s="318"/>
      <c r="G78" s="318"/>
      <c r="H78" s="318"/>
      <c r="I78" s="318"/>
      <c r="J78" s="318"/>
      <c r="K78" s="318"/>
      <c r="L78" s="318"/>
      <c r="M78" s="318"/>
      <c r="N78" s="318"/>
      <c r="O78" s="318"/>
      <c r="P78" s="318"/>
      <c r="Q78" s="318"/>
      <c r="R78" s="318"/>
      <c r="S78" s="318"/>
      <c r="T78" s="318"/>
      <c r="U78" s="318"/>
      <c r="V78" s="318"/>
      <c r="W78" s="318"/>
      <c r="X78" s="318"/>
      <c r="Y78" s="318"/>
      <c r="Z78" s="318"/>
      <c r="AA78" s="318"/>
      <c r="AB78" s="318"/>
      <c r="AC78" s="318"/>
      <c r="AD78" s="187"/>
      <c r="AE78" s="300">
        <f ca="1">AE85</f>
        <v>28624381.516423278</v>
      </c>
      <c r="EY78" s="261"/>
      <c r="EZ78" s="270"/>
      <c r="FB78" s="261"/>
    </row>
    <row r="79" spans="1:158" s="200" customFormat="1" ht="5.0999999999999996" hidden="1" customHeight="1" outlineLevel="2">
      <c r="A79" s="205"/>
      <c r="B79" s="201"/>
      <c r="C79" s="201"/>
      <c r="D79" s="201"/>
      <c r="E79" s="201"/>
      <c r="F79" s="201"/>
      <c r="G79" s="201"/>
      <c r="H79" s="201"/>
      <c r="I79" s="201"/>
      <c r="J79" s="201"/>
      <c r="K79" s="201"/>
      <c r="L79" s="201"/>
      <c r="M79" s="201"/>
      <c r="N79" s="201"/>
      <c r="O79" s="201"/>
      <c r="P79" s="201"/>
      <c r="Q79" s="201"/>
      <c r="R79" s="201"/>
      <c r="S79" s="201"/>
      <c r="T79" s="201"/>
      <c r="U79" s="201"/>
      <c r="V79" s="201"/>
      <c r="W79" s="201"/>
      <c r="X79" s="201"/>
      <c r="Y79" s="201"/>
      <c r="Z79" s="201"/>
      <c r="AA79" s="201"/>
      <c r="AB79" s="202"/>
      <c r="AC79" s="201"/>
      <c r="AD79" s="203"/>
      <c r="AE79" s="264"/>
      <c r="AF79" s="204"/>
      <c r="AG79" s="204"/>
      <c r="AH79" s="204"/>
      <c r="AI79" s="204"/>
      <c r="AJ79" s="204"/>
      <c r="AK79" s="204"/>
      <c r="AL79" s="204"/>
      <c r="AM79" s="204"/>
      <c r="AN79" s="204"/>
      <c r="AO79" s="204"/>
      <c r="AP79" s="204"/>
      <c r="AQ79" s="204"/>
      <c r="AR79" s="204"/>
      <c r="AS79" s="204"/>
      <c r="AT79" s="204"/>
      <c r="AU79" s="204"/>
      <c r="AV79" s="204"/>
      <c r="AW79" s="204"/>
      <c r="AX79" s="204"/>
      <c r="AY79" s="204"/>
      <c r="AZ79" s="204"/>
      <c r="BA79" s="204"/>
      <c r="BB79" s="204"/>
      <c r="BC79" s="204"/>
      <c r="BD79" s="204"/>
      <c r="BE79" s="204"/>
      <c r="BF79" s="204"/>
      <c r="BG79" s="204"/>
      <c r="BH79" s="204"/>
      <c r="BI79" s="204"/>
      <c r="BJ79" s="204"/>
      <c r="BK79" s="204"/>
      <c r="BL79" s="204"/>
      <c r="BM79" s="204"/>
      <c r="BN79" s="204"/>
      <c r="BO79" s="204"/>
      <c r="BP79" s="204"/>
      <c r="BQ79" s="204"/>
      <c r="BR79" s="204"/>
      <c r="BS79" s="204"/>
      <c r="BT79" s="204"/>
      <c r="BU79" s="204"/>
      <c r="BV79" s="204"/>
      <c r="BW79" s="204"/>
      <c r="BX79" s="204"/>
      <c r="BY79" s="204"/>
      <c r="BZ79" s="204"/>
      <c r="CA79" s="204"/>
      <c r="CB79" s="204"/>
      <c r="CC79" s="204"/>
      <c r="CD79" s="204"/>
      <c r="CE79" s="204"/>
      <c r="CF79" s="204"/>
      <c r="CG79" s="204"/>
      <c r="CH79" s="204"/>
      <c r="CI79" s="204"/>
      <c r="CJ79" s="204"/>
      <c r="CK79" s="204"/>
      <c r="CL79" s="204"/>
      <c r="CM79" s="204"/>
      <c r="CN79" s="204"/>
      <c r="CO79" s="204"/>
      <c r="CP79" s="204"/>
      <c r="CQ79" s="204"/>
      <c r="CR79" s="204"/>
      <c r="CS79" s="204"/>
      <c r="CT79" s="204"/>
      <c r="CU79" s="204"/>
      <c r="CV79" s="204"/>
      <c r="CW79" s="204"/>
      <c r="CX79" s="204"/>
      <c r="CY79" s="204"/>
      <c r="CZ79" s="204"/>
      <c r="DA79" s="204"/>
      <c r="DB79" s="204"/>
      <c r="DC79" s="204"/>
      <c r="DD79" s="204"/>
      <c r="DE79" s="204"/>
      <c r="DF79" s="204"/>
      <c r="DG79" s="204"/>
      <c r="DH79" s="204"/>
      <c r="DI79" s="204"/>
      <c r="DJ79" s="204"/>
      <c r="DK79" s="204"/>
      <c r="DL79" s="204"/>
      <c r="DM79" s="204"/>
      <c r="DN79" s="204"/>
      <c r="DO79" s="204"/>
      <c r="DP79" s="204"/>
      <c r="DQ79" s="204"/>
      <c r="DR79" s="204"/>
      <c r="DS79" s="204"/>
      <c r="DT79" s="204"/>
      <c r="DU79" s="204"/>
      <c r="DV79" s="204"/>
      <c r="DW79" s="204"/>
      <c r="DX79" s="204"/>
      <c r="DY79" s="204"/>
      <c r="DZ79" s="204"/>
      <c r="EA79" s="204"/>
      <c r="EB79" s="204"/>
      <c r="EC79" s="204"/>
      <c r="ED79" s="204"/>
      <c r="EE79" s="204"/>
      <c r="EF79" s="204"/>
      <c r="EG79" s="204"/>
      <c r="EH79" s="204"/>
      <c r="EI79" s="204"/>
      <c r="EJ79" s="204"/>
      <c r="EK79" s="204"/>
      <c r="EL79" s="204"/>
      <c r="EM79" s="204"/>
      <c r="EN79" s="204"/>
      <c r="EO79" s="204"/>
      <c r="EP79" s="204"/>
      <c r="EQ79" s="204"/>
      <c r="ER79" s="204"/>
      <c r="ES79" s="204"/>
      <c r="ET79" s="204"/>
      <c r="EU79" s="204"/>
      <c r="EV79" s="204"/>
      <c r="EW79" s="204"/>
      <c r="EX79" s="204"/>
      <c r="EY79" s="263"/>
      <c r="EZ79" s="201"/>
      <c r="FA79" s="367"/>
      <c r="FB79" s="369"/>
    </row>
    <row r="80" spans="1:158" ht="12.75" hidden="1" customHeight="1" outlineLevel="2">
      <c r="A80" s="333">
        <v>1</v>
      </c>
      <c r="B80" s="333"/>
      <c r="C80" s="892" t="str">
        <f>Constants!B834</f>
        <v>Type A</v>
      </c>
      <c r="E80" s="319"/>
      <c r="F80" s="320"/>
      <c r="G80" s="320"/>
      <c r="H80" s="320"/>
      <c r="I80" s="320"/>
      <c r="J80" s="320"/>
      <c r="K80" s="320"/>
      <c r="L80" s="320"/>
      <c r="M80" s="320"/>
      <c r="N80" s="320"/>
      <c r="O80" s="320"/>
      <c r="P80" s="320"/>
      <c r="Q80" s="320"/>
      <c r="R80" s="320"/>
      <c r="S80" s="320"/>
      <c r="T80" s="320"/>
      <c r="U80" s="320"/>
      <c r="V80" s="321"/>
      <c r="W80" s="320"/>
      <c r="X80" s="320"/>
      <c r="Y80" s="320"/>
      <c r="Z80" s="320"/>
      <c r="AA80" s="320"/>
      <c r="AB80" s="319"/>
      <c r="AC80" s="322"/>
      <c r="AD80" s="683" t="str">
        <f>Constants!E834</f>
        <v>A</v>
      </c>
      <c r="AE80" s="304">
        <f ca="1">SUM(AF80:EY80)</f>
        <v>28624381.516423278</v>
      </c>
      <c r="AF80" s="297">
        <f>SUMIF(Conversion!$FH$14:$FH$114,$AD80,Conversion!AF$14:AF$114)</f>
        <v>1212561.7945000001</v>
      </c>
      <c r="AG80" s="300">
        <f ca="1">SUMIF(Conversion!$FH$14:$FH$114,$AD80,Conversion!AG$14:AG$114)</f>
        <v>269124.91619919933</v>
      </c>
      <c r="AH80" s="300">
        <f ca="1">SUMIF(Conversion!$FH$14:$FH$114,$AD80,Conversion!AH$14:AH$114)</f>
        <v>1839712.6109375001</v>
      </c>
      <c r="AI80" s="300">
        <f ca="1">SUMIF(Conversion!$FH$14:$FH$114,$AD80,Conversion!AI$14:AI$114)</f>
        <v>2730224.6109374999</v>
      </c>
      <c r="AJ80" s="300">
        <f ca="1">SUMIF(Conversion!$FH$14:$FH$114,$AD80,Conversion!AJ$14:AJ$114)</f>
        <v>423110.61093750002</v>
      </c>
      <c r="AK80" s="300">
        <f ca="1">SUMIF(Conversion!$FH$14:$FH$114,$AD80,Conversion!AK$14:AK$114)</f>
        <v>494709.61093750002</v>
      </c>
      <c r="AL80" s="298">
        <f ca="1">SUMIF(Conversion!$FH$14:$FH$114,$AD80,Conversion!AL$14:AL$114)</f>
        <v>560462.04843750002</v>
      </c>
      <c r="AM80" s="298">
        <f ca="1">SUMIF(Conversion!$FH$14:$FH$114,$AD80,Conversion!AM$14:AM$114)</f>
        <v>560462.04843750002</v>
      </c>
      <c r="AN80" s="298">
        <f ca="1">SUMIF(Conversion!$FH$14:$FH$114,$AD80,Conversion!AN$14:AN$114)</f>
        <v>288934.54843750002</v>
      </c>
      <c r="AO80" s="298">
        <f ca="1">SUMIF(Conversion!$FH$14:$FH$114,$AD80,Conversion!AO$14:AO$114)</f>
        <v>288934.54843750002</v>
      </c>
      <c r="AP80" s="298">
        <f ca="1">SUMIF(Conversion!$FH$14:$FH$114,$AD80,Conversion!AP$14:AP$114)</f>
        <v>288934.54843750002</v>
      </c>
      <c r="AQ80" s="298">
        <f ca="1">SUMIF(Conversion!$FH$14:$FH$114,$AD80,Conversion!AQ$14:AQ$114)</f>
        <v>288140.54843750002</v>
      </c>
      <c r="AR80" s="298">
        <f ca="1">SUMIF(Conversion!$FH$14:$FH$114,$AD80,Conversion!AR$14:AR$114)</f>
        <v>288140.54843750002</v>
      </c>
      <c r="AS80" s="298">
        <f ca="1">SUMIF(Conversion!$FH$14:$FH$114,$AD80,Conversion!AS$14:AS$114)</f>
        <v>493549.6521366993</v>
      </c>
      <c r="AT80" s="298">
        <f ca="1">SUMIF(Conversion!$FH$14:$FH$114,$AD80,Conversion!AT$14:AT$114)</f>
        <v>507454.54843749997</v>
      </c>
      <c r="AU80" s="298">
        <f ca="1">SUMIF(Conversion!$FH$14:$FH$114,$AD80,Conversion!AU$14:AU$114)</f>
        <v>313718.54843750002</v>
      </c>
      <c r="AV80" s="298">
        <f ca="1">SUMIF(Conversion!$FH$14:$FH$114,$AD80,Conversion!AV$14:AV$114)</f>
        <v>323646.55940625007</v>
      </c>
      <c r="AW80" s="298">
        <f ca="1">SUMIF(Conversion!$FH$14:$FH$114,$AD80,Conversion!AW$14:AW$114)</f>
        <v>323646.55940625007</v>
      </c>
      <c r="AX80" s="298">
        <f ca="1">SUMIF(Conversion!$FH$14:$FH$114,$AD80,Conversion!AX$14:AX$114)</f>
        <v>293903.35940625001</v>
      </c>
      <c r="AY80" s="298">
        <f ca="1">SUMIF(Conversion!$FH$14:$FH$114,$AD80,Conversion!AY$14:AY$114)</f>
        <v>293903.35940625001</v>
      </c>
      <c r="AZ80" s="298">
        <f ca="1">SUMIF(Conversion!$FH$14:$FH$114,$AD80,Conversion!AZ$14:AZ$114)</f>
        <v>293903.35940625001</v>
      </c>
      <c r="BA80" s="298">
        <f ca="1">SUMIF(Conversion!$FH$14:$FH$114,$AD80,Conversion!BA$14:BA$114)</f>
        <v>293903.35940625001</v>
      </c>
      <c r="BB80" s="298">
        <f ca="1">SUMIF(Conversion!$FH$14:$FH$114,$AD80,Conversion!BB$14:BB$114)</f>
        <v>293903.35940625001</v>
      </c>
      <c r="BC80" s="298">
        <f ca="1">SUMIF(Conversion!$FH$14:$FH$114,$AD80,Conversion!BC$14:BC$114)</f>
        <v>293903.35940625001</v>
      </c>
      <c r="BD80" s="298">
        <f ca="1">SUMIF(Conversion!$FH$14:$FH$114,$AD80,Conversion!BD$14:BD$114)</f>
        <v>293903.35940625001</v>
      </c>
      <c r="BE80" s="298">
        <f ca="1">SUMIF(Conversion!$FH$14:$FH$114,$AD80,Conversion!BE$14:BE$114)</f>
        <v>503420.64517943334</v>
      </c>
      <c r="BF80" s="298">
        <f ca="1">SUMIF(Conversion!$FH$14:$FH$114,$AD80,Conversion!BF$14:BF$114)</f>
        <v>498821.35940625001</v>
      </c>
      <c r="BG80" s="298">
        <f ca="1">SUMIF(Conversion!$FH$14:$FH$114,$AD80,Conversion!BG$14:BG$114)</f>
        <v>293903.35940625001</v>
      </c>
      <c r="BH80" s="298">
        <f ca="1">SUMIF(Conversion!$FH$14:$FH$114,$AD80,Conversion!BH$14:BH$114)</f>
        <v>299781.42659437499</v>
      </c>
      <c r="BI80" s="298">
        <f ca="1">SUMIF(Conversion!$FH$14:$FH$114,$AD80,Conversion!BI$14:BI$114)</f>
        <v>299781.42659437499</v>
      </c>
      <c r="BJ80" s="298">
        <f ca="1">SUMIF(Conversion!$FH$14:$FH$114,$AD80,Conversion!BJ$14:BJ$114)</f>
        <v>299781.42659437499</v>
      </c>
      <c r="BK80" s="298">
        <f ca="1">SUMIF(Conversion!$FH$14:$FH$114,$AD80,Conversion!BK$14:BK$114)</f>
        <v>299781.42659437499</v>
      </c>
      <c r="BL80" s="298">
        <f ca="1">SUMIF(Conversion!$FH$14:$FH$114,$AD80,Conversion!BL$14:BL$114)</f>
        <v>299781.42659437499</v>
      </c>
      <c r="BM80" s="298">
        <f ca="1">SUMIF(Conversion!$FH$14:$FH$114,$AD80,Conversion!BM$14:BM$114)</f>
        <v>299781.42659437499</v>
      </c>
      <c r="BN80" s="298">
        <f ca="1">SUMIF(Conversion!$FH$14:$FH$114,$AD80,Conversion!BN$14:BN$114)</f>
        <v>299781.42659437499</v>
      </c>
      <c r="BO80" s="298">
        <f ca="1">SUMIF(Conversion!$FH$14:$FH$114,$AD80,Conversion!BO$14:BO$114)</f>
        <v>299781.42659437499</v>
      </c>
      <c r="BP80" s="298">
        <f ca="1">SUMIF(Conversion!$FH$14:$FH$114,$AD80,Conversion!BP$14:BP$114)</f>
        <v>299781.42659437499</v>
      </c>
      <c r="BQ80" s="298">
        <f ca="1">SUMIF(Conversion!$FH$14:$FH$114,$AD80,Conversion!BQ$14:BQ$114)</f>
        <v>513489.05808302201</v>
      </c>
      <c r="BR80" s="298">
        <f ca="1">SUMIF(Conversion!$FH$14:$FH$114,$AD80,Conversion!BR$14:BR$114)</f>
        <v>1344863.226594375</v>
      </c>
      <c r="BS80" s="298">
        <f ca="1">SUMIF(Conversion!$FH$14:$FH$114,$AD80,Conversion!BS$14:BS$114)</f>
        <v>299781.42659437499</v>
      </c>
      <c r="BT80" s="298">
        <f ca="1">SUMIF(Conversion!$FH$14:$FH$114,$AD80,Conversion!BT$14:BT$114)</f>
        <v>305777.05512626248</v>
      </c>
      <c r="BU80" s="298">
        <f ca="1">SUMIF(Conversion!$FH$14:$FH$114,$AD80,Conversion!BU$14:BU$114)</f>
        <v>305777.05512626248</v>
      </c>
      <c r="BV80" s="298">
        <f ca="1">SUMIF(Conversion!$FH$14:$FH$114,$AD80,Conversion!BV$14:BV$114)</f>
        <v>305777.05512626248</v>
      </c>
      <c r="BW80" s="298">
        <f ca="1">SUMIF(Conversion!$FH$14:$FH$114,$AD80,Conversion!BW$14:BW$114)</f>
        <v>305777.05512626248</v>
      </c>
      <c r="BX80" s="298">
        <f ca="1">SUMIF(Conversion!$FH$14:$FH$114,$AD80,Conversion!BX$14:BX$114)</f>
        <v>305777.05512626248</v>
      </c>
      <c r="BY80" s="298">
        <f ca="1">SUMIF(Conversion!$FH$14:$FH$114,$AD80,Conversion!BY$14:BY$114)</f>
        <v>305777.05512626248</v>
      </c>
      <c r="BZ80" s="298">
        <f ca="1">SUMIF(Conversion!$FH$14:$FH$114,$AD80,Conversion!BZ$14:BZ$114)</f>
        <v>305777.05512626248</v>
      </c>
      <c r="CA80" s="298">
        <f ca="1">SUMIF(Conversion!$FH$14:$FH$114,$AD80,Conversion!CA$14:CA$114)</f>
        <v>305777.05512626248</v>
      </c>
      <c r="CB80" s="298">
        <f ca="1">SUMIF(Conversion!$FH$14:$FH$114,$AD80,Conversion!CB$14:CB$114)</f>
        <v>305777.05512626248</v>
      </c>
      <c r="CC80" s="298">
        <f ca="1">SUMIF(Conversion!$FH$14:$FH$114,$AD80,Conversion!CC$14:CC$114)</f>
        <v>523758.8392446824</v>
      </c>
      <c r="CD80" s="298">
        <f ca="1">SUMIF(Conversion!$FH$14:$FH$114,$AD80,Conversion!CD$14:CD$114)</f>
        <v>518973.74232626247</v>
      </c>
      <c r="CE80" s="298">
        <f ca="1">SUMIF(Conversion!$FH$14:$FH$114,$AD80,Conversion!CE$14:CE$114)</f>
        <v>305777.05512626248</v>
      </c>
      <c r="CF80" s="298">
        <f ca="1">SUMIF(Conversion!$FH$14:$FH$114,$AD80,Conversion!CF$14:CF$114)</f>
        <v>311892.59622878773</v>
      </c>
      <c r="CG80" s="298">
        <f ca="1">SUMIF(Conversion!$FH$14:$FH$114,$AD80,Conversion!CG$14:CG$114)</f>
        <v>311892.59622878773</v>
      </c>
      <c r="CH80" s="298">
        <f ca="1">SUMIF(Conversion!$FH$14:$FH$114,$AD80,Conversion!CH$14:CH$114)</f>
        <v>311892.59622878773</v>
      </c>
      <c r="CI80" s="298">
        <f ca="1">SUMIF(Conversion!$FH$14:$FH$114,$AD80,Conversion!CI$14:CI$114)</f>
        <v>311892.59622878773</v>
      </c>
      <c r="CJ80" s="298">
        <f ca="1">SUMIF(Conversion!$FH$14:$FH$114,$AD80,Conversion!CJ$14:CJ$114)</f>
        <v>311892.59622878773</v>
      </c>
      <c r="CK80" s="298">
        <f ca="1">SUMIF(Conversion!$FH$14:$FH$114,$AD80,Conversion!CK$14:CK$114)</f>
        <v>311892.59622878773</v>
      </c>
      <c r="CL80" s="298">
        <f ca="1">SUMIF(Conversion!$FH$14:$FH$114,$AD80,Conversion!CL$14:CL$114)</f>
        <v>311892.59622878773</v>
      </c>
      <c r="CM80" s="298">
        <f ca="1">SUMIF(Conversion!$FH$14:$FH$114,$AD80,Conversion!CM$14:CM$114)</f>
        <v>311892.59622878773</v>
      </c>
      <c r="CN80" s="298">
        <f ca="1">SUMIF(Conversion!$FH$14:$FH$114,$AD80,Conversion!CN$14:CN$114)</f>
        <v>311892.59622878773</v>
      </c>
      <c r="CO80" s="298">
        <f ca="1">SUMIF(Conversion!$FH$14:$FH$114,$AD80,Conversion!CO$14:CO$114)</f>
        <v>534234.01602957596</v>
      </c>
      <c r="CP80" s="298">
        <f ca="1">SUMIF(Conversion!$FH$14:$FH$114,$AD80,Conversion!CP$14:CP$114)</f>
        <v>529353.21717278776</v>
      </c>
      <c r="CQ80" s="298">
        <f ca="1">SUMIF(Conversion!$FH$14:$FH$114,$AD80,Conversion!CQ$14:CQ$114)</f>
        <v>311892.59622878773</v>
      </c>
      <c r="CR80" s="298">
        <f ca="1">SUMIF(Conversion!$FH$14:$FH$114,$AD80,Conversion!CR$14:CR$114)</f>
        <v>318130.44815336354</v>
      </c>
      <c r="CS80" s="298">
        <f ca="1">SUMIF(Conversion!$FH$14:$FH$114,$AD80,Conversion!CS$14:CS$114)</f>
        <v>318130.44815336354</v>
      </c>
      <c r="CT80" s="298">
        <f ca="1">SUMIF(Conversion!$FH$14:$FH$114,$AD80,Conversion!CT$14:CT$114)</f>
        <v>0</v>
      </c>
      <c r="CU80" s="298">
        <f ca="1">SUMIF(Conversion!$FH$14:$FH$114,$AD80,Conversion!CU$14:CU$114)</f>
        <v>0</v>
      </c>
      <c r="CV80" s="298">
        <f ca="1">SUMIF(Conversion!$FH$14:$FH$114,$AD80,Conversion!CV$14:CV$114)</f>
        <v>0</v>
      </c>
      <c r="CW80" s="298">
        <f ca="1">SUMIF(Conversion!$FH$14:$FH$114,$AD80,Conversion!CW$14:CW$114)</f>
        <v>0</v>
      </c>
      <c r="CX80" s="298">
        <f ca="1">SUMIF(Conversion!$FH$14:$FH$114,$AD80,Conversion!CX$14:CX$114)</f>
        <v>0</v>
      </c>
      <c r="CY80" s="298">
        <f ca="1">SUMIF(Conversion!$FH$14:$FH$114,$AD80,Conversion!CY$14:CY$114)</f>
        <v>0</v>
      </c>
      <c r="CZ80" s="298">
        <f ca="1">SUMIF(Conversion!$FH$14:$FH$114,$AD80,Conversion!CZ$14:CZ$114)</f>
        <v>0</v>
      </c>
      <c r="DA80" s="298">
        <f ca="1">SUMIF(Conversion!$FH$14:$FH$114,$AD80,Conversion!DA$14:DA$114)</f>
        <v>0</v>
      </c>
      <c r="DB80" s="298">
        <f ca="1">SUMIF(Conversion!$FH$14:$FH$114,$AD80,Conversion!DB$14:DB$114)</f>
        <v>0</v>
      </c>
      <c r="DC80" s="298">
        <f ca="1">SUMIF(Conversion!$FH$14:$FH$114,$AD80,Conversion!DC$14:DC$114)</f>
        <v>0</v>
      </c>
      <c r="DD80" s="298">
        <f ca="1">SUMIF(Conversion!$FH$14:$FH$114,$AD80,Conversion!DD$14:DD$114)</f>
        <v>0</v>
      </c>
      <c r="DE80" s="298">
        <f ca="1">SUMIF(Conversion!$FH$14:$FH$114,$AD80,Conversion!DE$14:DE$114)</f>
        <v>0</v>
      </c>
      <c r="DF80" s="298">
        <f ca="1">SUMIF(Conversion!$FH$14:$FH$114,$AD80,Conversion!DF$14:DF$114)</f>
        <v>0</v>
      </c>
      <c r="DG80" s="298">
        <f ca="1">SUMIF(Conversion!$FH$14:$FH$114,$AD80,Conversion!DG$14:DG$114)</f>
        <v>0</v>
      </c>
      <c r="DH80" s="298">
        <f ca="1">SUMIF(Conversion!$FH$14:$FH$114,$AD80,Conversion!DH$14:DH$114)</f>
        <v>0</v>
      </c>
      <c r="DI80" s="298">
        <f ca="1">SUMIF(Conversion!$FH$14:$FH$114,$AD80,Conversion!DI$14:DI$114)</f>
        <v>0</v>
      </c>
      <c r="DJ80" s="298">
        <f ca="1">SUMIF(Conversion!$FH$14:$FH$114,$AD80,Conversion!DJ$14:DJ$114)</f>
        <v>0</v>
      </c>
      <c r="DK80" s="298">
        <f ca="1">SUMIF(Conversion!$FH$14:$FH$114,$AD80,Conversion!DK$14:DK$114)</f>
        <v>0</v>
      </c>
      <c r="DL80" s="298">
        <f ca="1">SUMIF(Conversion!$FH$14:$FH$114,$AD80,Conversion!DL$14:DL$114)</f>
        <v>0</v>
      </c>
      <c r="DM80" s="298">
        <f ca="1">SUMIF(Conversion!$FH$14:$FH$114,$AD80,Conversion!DM$14:DM$114)</f>
        <v>0</v>
      </c>
      <c r="DN80" s="298">
        <f ca="1">SUMIF(Conversion!$FH$14:$FH$114,$AD80,Conversion!DN$14:DN$114)</f>
        <v>0</v>
      </c>
      <c r="DO80" s="298">
        <f ca="1">SUMIF(Conversion!$FH$14:$FH$114,$AD80,Conversion!DO$14:DO$114)</f>
        <v>0</v>
      </c>
      <c r="DP80" s="298">
        <f ca="1">SUMIF(Conversion!$FH$14:$FH$114,$AD80,Conversion!DP$14:DP$114)</f>
        <v>0</v>
      </c>
      <c r="DQ80" s="298">
        <f ca="1">SUMIF(Conversion!$FH$14:$FH$114,$AD80,Conversion!DQ$14:DQ$114)</f>
        <v>0</v>
      </c>
      <c r="DR80" s="298">
        <f ca="1">SUMIF(Conversion!$FH$14:$FH$114,$AD80,Conversion!DR$14:DR$114)</f>
        <v>0</v>
      </c>
      <c r="DS80" s="298">
        <f ca="1">SUMIF(Conversion!$FH$14:$FH$114,$AD80,Conversion!DS$14:DS$114)</f>
        <v>0</v>
      </c>
      <c r="DT80" s="298">
        <f ca="1">SUMIF(Conversion!$FH$14:$FH$114,$AD80,Conversion!DT$14:DT$114)</f>
        <v>0</v>
      </c>
      <c r="DU80" s="298">
        <f ca="1">SUMIF(Conversion!$FH$14:$FH$114,$AD80,Conversion!DU$14:DU$114)</f>
        <v>0</v>
      </c>
      <c r="DV80" s="298">
        <f ca="1">SUMIF(Conversion!$FH$14:$FH$114,$AD80,Conversion!DV$14:DV$114)</f>
        <v>0</v>
      </c>
      <c r="DW80" s="298">
        <f ca="1">SUMIF(Conversion!$FH$14:$FH$114,$AD80,Conversion!DW$14:DW$114)</f>
        <v>0</v>
      </c>
      <c r="DX80" s="298">
        <f ca="1">SUMIF(Conversion!$FH$14:$FH$114,$AD80,Conversion!DX$14:DX$114)</f>
        <v>0</v>
      </c>
      <c r="DY80" s="298">
        <f ca="1">SUMIF(Conversion!$FH$14:$FH$114,$AD80,Conversion!DY$14:DY$114)</f>
        <v>0</v>
      </c>
      <c r="DZ80" s="298">
        <f ca="1">SUMIF(Conversion!$FH$14:$FH$114,$AD80,Conversion!DZ$14:DZ$114)</f>
        <v>0</v>
      </c>
      <c r="EA80" s="298">
        <f ca="1">SUMIF(Conversion!$FH$14:$FH$114,$AD80,Conversion!EA$14:EA$114)</f>
        <v>0</v>
      </c>
      <c r="EB80" s="298">
        <f ca="1">SUMIF(Conversion!$FH$14:$FH$114,$AD80,Conversion!EB$14:EB$114)</f>
        <v>0</v>
      </c>
      <c r="EC80" s="298">
        <f ca="1">SUMIF(Conversion!$FH$14:$FH$114,$AD80,Conversion!EC$14:EC$114)</f>
        <v>0</v>
      </c>
      <c r="ED80" s="298">
        <f ca="1">SUMIF(Conversion!$FH$14:$FH$114,$AD80,Conversion!ED$14:ED$114)</f>
        <v>0</v>
      </c>
      <c r="EE80" s="298">
        <f ca="1">SUMIF(Conversion!$FH$14:$FH$114,$AD80,Conversion!EE$14:EE$114)</f>
        <v>0</v>
      </c>
      <c r="EF80" s="298">
        <f ca="1">SUMIF(Conversion!$FH$14:$FH$114,$AD80,Conversion!EF$14:EF$114)</f>
        <v>0</v>
      </c>
      <c r="EG80" s="298">
        <f ca="1">SUMIF(Conversion!$FH$14:$FH$114,$AD80,Conversion!EG$14:EG$114)</f>
        <v>0</v>
      </c>
      <c r="EH80" s="298">
        <f ca="1">SUMIF(Conversion!$FH$14:$FH$114,$AD80,Conversion!EH$14:EH$114)</f>
        <v>0</v>
      </c>
      <c r="EI80" s="298">
        <f ca="1">SUMIF(Conversion!$FH$14:$FH$114,$AD80,Conversion!EI$14:EI$114)</f>
        <v>0</v>
      </c>
      <c r="EJ80" s="298">
        <f ca="1">SUMIF(Conversion!$FH$14:$FH$114,$AD80,Conversion!EJ$14:EJ$114)</f>
        <v>0</v>
      </c>
      <c r="EK80" s="298">
        <f ca="1">SUMIF(Conversion!$FH$14:$FH$114,$AD80,Conversion!EK$14:EK$114)</f>
        <v>0</v>
      </c>
      <c r="EL80" s="298">
        <f ca="1">SUMIF(Conversion!$FH$14:$FH$114,$AD80,Conversion!EL$14:EL$114)</f>
        <v>0</v>
      </c>
      <c r="EM80" s="298">
        <f ca="1">SUMIF(Conversion!$FH$14:$FH$114,$AD80,Conversion!EM$14:EM$114)</f>
        <v>0</v>
      </c>
      <c r="EN80" s="298">
        <f ca="1">SUMIF(Conversion!$FH$14:$FH$114,$AD80,Conversion!EN$14:EN$114)</f>
        <v>0</v>
      </c>
      <c r="EO80" s="298">
        <f ca="1">SUMIF(Conversion!$FH$14:$FH$114,$AD80,Conversion!EO$14:EO$114)</f>
        <v>0</v>
      </c>
      <c r="EP80" s="298">
        <f ca="1">SUMIF(Conversion!$FH$14:$FH$114,$AD80,Conversion!EP$14:EP$114)</f>
        <v>0</v>
      </c>
      <c r="EQ80" s="298">
        <f ca="1">SUMIF(Conversion!$FH$14:$FH$114,$AD80,Conversion!EQ$14:EQ$114)</f>
        <v>0</v>
      </c>
      <c r="ER80" s="298">
        <f ca="1">SUMIF(Conversion!$FH$14:$FH$114,$AD80,Conversion!ER$14:ER$114)</f>
        <v>0</v>
      </c>
      <c r="ES80" s="298">
        <f ca="1">SUMIF(Conversion!$FH$14:$FH$114,$AD80,Conversion!ES$14:ES$114)</f>
        <v>0</v>
      </c>
      <c r="ET80" s="298">
        <f ca="1">SUMIF(Conversion!$FH$14:$FH$114,$AD80,Conversion!ET$14:ET$114)</f>
        <v>0</v>
      </c>
      <c r="EU80" s="298">
        <f ca="1">SUMIF(Conversion!$FH$14:$FH$114,$AD80,Conversion!EU$14:EU$114)</f>
        <v>0</v>
      </c>
      <c r="EV80" s="298">
        <f ca="1">SUMIF(Conversion!$FH$14:$FH$114,$AD80,Conversion!EV$14:EV$114)</f>
        <v>0</v>
      </c>
      <c r="EW80" s="298">
        <f ca="1">SUMIF(Conversion!$FH$14:$FH$114,$AD80,Conversion!EW$14:EW$114)</f>
        <v>0</v>
      </c>
      <c r="EX80" s="298">
        <f ca="1">SUMIF(Conversion!$FH$14:$FH$114,$AD80,Conversion!EX$14:EX$114)</f>
        <v>0</v>
      </c>
      <c r="EY80" s="261"/>
      <c r="EZ80" s="87"/>
      <c r="FB80" s="261"/>
    </row>
    <row r="81" spans="1:158" ht="12.75" hidden="1" customHeight="1" outlineLevel="2">
      <c r="A81" s="303">
        <v>2</v>
      </c>
      <c r="B81" s="303"/>
      <c r="C81" s="892" t="str">
        <f>Constants!B835</f>
        <v>Type B</v>
      </c>
      <c r="E81" s="329"/>
      <c r="F81" s="330"/>
      <c r="G81" s="330"/>
      <c r="H81" s="330"/>
      <c r="I81" s="330"/>
      <c r="J81" s="330"/>
      <c r="K81" s="330"/>
      <c r="L81" s="330"/>
      <c r="M81" s="330"/>
      <c r="N81" s="330"/>
      <c r="O81" s="330"/>
      <c r="P81" s="330"/>
      <c r="Q81" s="330"/>
      <c r="R81" s="330"/>
      <c r="S81" s="330"/>
      <c r="T81" s="330"/>
      <c r="U81" s="330"/>
      <c r="V81" s="331"/>
      <c r="W81" s="330"/>
      <c r="X81" s="330"/>
      <c r="Y81" s="330"/>
      <c r="Z81" s="330"/>
      <c r="AA81" s="330"/>
      <c r="AB81" s="329"/>
      <c r="AC81" s="332"/>
      <c r="AD81" s="683" t="str">
        <f>Constants!E835</f>
        <v>B</v>
      </c>
      <c r="AE81" s="304">
        <f>SUM(AF81:EY81)</f>
        <v>0</v>
      </c>
      <c r="AF81" s="299">
        <f>SUMIF(Conversion!$FH$14:$FH$114,$AD81,Conversion!AF$14:AF$114)</f>
        <v>0</v>
      </c>
      <c r="AG81" s="300">
        <f>SUMIF(Conversion!$FH$14:$FH$114,$AD81,Conversion!AG$14:AG$114)</f>
        <v>0</v>
      </c>
      <c r="AH81" s="300">
        <f>SUMIF(Conversion!$FH$14:$FH$114,$AD81,Conversion!AH$14:AH$114)</f>
        <v>0</v>
      </c>
      <c r="AI81" s="300">
        <f>SUMIF(Conversion!$FH$14:$FH$114,$AD81,Conversion!AI$14:AI$114)</f>
        <v>0</v>
      </c>
      <c r="AJ81" s="300">
        <f>SUMIF(Conversion!$FH$14:$FH$114,$AD81,Conversion!AJ$14:AJ$114)</f>
        <v>0</v>
      </c>
      <c r="AK81" s="300">
        <f>SUMIF(Conversion!$FH$14:$FH$114,$AD81,Conversion!AK$14:AK$114)</f>
        <v>0</v>
      </c>
      <c r="AL81" s="300">
        <f>SUMIF(Conversion!$FH$14:$FH$114,$AD81,Conversion!AL$14:AL$114)</f>
        <v>0</v>
      </c>
      <c r="AM81" s="300">
        <f>SUMIF(Conversion!$FH$14:$FH$114,$AD81,Conversion!AM$14:AM$114)</f>
        <v>0</v>
      </c>
      <c r="AN81" s="300">
        <f>SUMIF(Conversion!$FH$14:$FH$114,$AD81,Conversion!AN$14:AN$114)</f>
        <v>0</v>
      </c>
      <c r="AO81" s="300">
        <f>SUMIF(Conversion!$FH$14:$FH$114,$AD81,Conversion!AO$14:AO$114)</f>
        <v>0</v>
      </c>
      <c r="AP81" s="300">
        <f>SUMIF(Conversion!$FH$14:$FH$114,$AD81,Conversion!AP$14:AP$114)</f>
        <v>0</v>
      </c>
      <c r="AQ81" s="300">
        <f>SUMIF(Conversion!$FH$14:$FH$114,$AD81,Conversion!AQ$14:AQ$114)</f>
        <v>0</v>
      </c>
      <c r="AR81" s="300">
        <f>SUMIF(Conversion!$FH$14:$FH$114,$AD81,Conversion!AR$14:AR$114)</f>
        <v>0</v>
      </c>
      <c r="AS81" s="300">
        <f>SUMIF(Conversion!$FH$14:$FH$114,$AD81,Conversion!AS$14:AS$114)</f>
        <v>0</v>
      </c>
      <c r="AT81" s="300">
        <f>SUMIF(Conversion!$FH$14:$FH$114,$AD81,Conversion!AT$14:AT$114)</f>
        <v>0</v>
      </c>
      <c r="AU81" s="300">
        <f>SUMIF(Conversion!$FH$14:$FH$114,$AD81,Conversion!AU$14:AU$114)</f>
        <v>0</v>
      </c>
      <c r="AV81" s="300">
        <f>SUMIF(Conversion!$FH$14:$FH$114,$AD81,Conversion!AV$14:AV$114)</f>
        <v>0</v>
      </c>
      <c r="AW81" s="300">
        <f>SUMIF(Conversion!$FH$14:$FH$114,$AD81,Conversion!AW$14:AW$114)</f>
        <v>0</v>
      </c>
      <c r="AX81" s="300">
        <f>SUMIF(Conversion!$FH$14:$FH$114,$AD81,Conversion!AX$14:AX$114)</f>
        <v>0</v>
      </c>
      <c r="AY81" s="300">
        <f>SUMIF(Conversion!$FH$14:$FH$114,$AD81,Conversion!AY$14:AY$114)</f>
        <v>0</v>
      </c>
      <c r="AZ81" s="300">
        <f>SUMIF(Conversion!$FH$14:$FH$114,$AD81,Conversion!AZ$14:AZ$114)</f>
        <v>0</v>
      </c>
      <c r="BA81" s="300">
        <f>SUMIF(Conversion!$FH$14:$FH$114,$AD81,Conversion!BA$14:BA$114)</f>
        <v>0</v>
      </c>
      <c r="BB81" s="300">
        <f>SUMIF(Conversion!$FH$14:$FH$114,$AD81,Conversion!BB$14:BB$114)</f>
        <v>0</v>
      </c>
      <c r="BC81" s="300">
        <f>SUMIF(Conversion!$FH$14:$FH$114,$AD81,Conversion!BC$14:BC$114)</f>
        <v>0</v>
      </c>
      <c r="BD81" s="300">
        <f>SUMIF(Conversion!$FH$14:$FH$114,$AD81,Conversion!BD$14:BD$114)</f>
        <v>0</v>
      </c>
      <c r="BE81" s="300">
        <f>SUMIF(Conversion!$FH$14:$FH$114,$AD81,Conversion!BE$14:BE$114)</f>
        <v>0</v>
      </c>
      <c r="BF81" s="300">
        <f>SUMIF(Conversion!$FH$14:$FH$114,$AD81,Conversion!BF$14:BF$114)</f>
        <v>0</v>
      </c>
      <c r="BG81" s="300">
        <f>SUMIF(Conversion!$FH$14:$FH$114,$AD81,Conversion!BG$14:BG$114)</f>
        <v>0</v>
      </c>
      <c r="BH81" s="300">
        <f>SUMIF(Conversion!$FH$14:$FH$114,$AD81,Conversion!BH$14:BH$114)</f>
        <v>0</v>
      </c>
      <c r="BI81" s="300">
        <f>SUMIF(Conversion!$FH$14:$FH$114,$AD81,Conversion!BI$14:BI$114)</f>
        <v>0</v>
      </c>
      <c r="BJ81" s="300">
        <f>SUMIF(Conversion!$FH$14:$FH$114,$AD81,Conversion!BJ$14:BJ$114)</f>
        <v>0</v>
      </c>
      <c r="BK81" s="300">
        <f>SUMIF(Conversion!$FH$14:$FH$114,$AD81,Conversion!BK$14:BK$114)</f>
        <v>0</v>
      </c>
      <c r="BL81" s="300">
        <f>SUMIF(Conversion!$FH$14:$FH$114,$AD81,Conversion!BL$14:BL$114)</f>
        <v>0</v>
      </c>
      <c r="BM81" s="300">
        <f>SUMIF(Conversion!$FH$14:$FH$114,$AD81,Conversion!BM$14:BM$114)</f>
        <v>0</v>
      </c>
      <c r="BN81" s="300">
        <f>SUMIF(Conversion!$FH$14:$FH$114,$AD81,Conversion!BN$14:BN$114)</f>
        <v>0</v>
      </c>
      <c r="BO81" s="300">
        <f>SUMIF(Conversion!$FH$14:$FH$114,$AD81,Conversion!BO$14:BO$114)</f>
        <v>0</v>
      </c>
      <c r="BP81" s="300">
        <f>SUMIF(Conversion!$FH$14:$FH$114,$AD81,Conversion!BP$14:BP$114)</f>
        <v>0</v>
      </c>
      <c r="BQ81" s="300">
        <f>SUMIF(Conversion!$FH$14:$FH$114,$AD81,Conversion!BQ$14:BQ$114)</f>
        <v>0</v>
      </c>
      <c r="BR81" s="300">
        <f>SUMIF(Conversion!$FH$14:$FH$114,$AD81,Conversion!BR$14:BR$114)</f>
        <v>0</v>
      </c>
      <c r="BS81" s="300">
        <f>SUMIF(Conversion!$FH$14:$FH$114,$AD81,Conversion!BS$14:BS$114)</f>
        <v>0</v>
      </c>
      <c r="BT81" s="300">
        <f>SUMIF(Conversion!$FH$14:$FH$114,$AD81,Conversion!BT$14:BT$114)</f>
        <v>0</v>
      </c>
      <c r="BU81" s="300">
        <f>SUMIF(Conversion!$FH$14:$FH$114,$AD81,Conversion!BU$14:BU$114)</f>
        <v>0</v>
      </c>
      <c r="BV81" s="300">
        <f>SUMIF(Conversion!$FH$14:$FH$114,$AD81,Conversion!BV$14:BV$114)</f>
        <v>0</v>
      </c>
      <c r="BW81" s="300">
        <f>SUMIF(Conversion!$FH$14:$FH$114,$AD81,Conversion!BW$14:BW$114)</f>
        <v>0</v>
      </c>
      <c r="BX81" s="300">
        <f>SUMIF(Conversion!$FH$14:$FH$114,$AD81,Conversion!BX$14:BX$114)</f>
        <v>0</v>
      </c>
      <c r="BY81" s="300">
        <f>SUMIF(Conversion!$FH$14:$FH$114,$AD81,Conversion!BY$14:BY$114)</f>
        <v>0</v>
      </c>
      <c r="BZ81" s="300">
        <f>SUMIF(Conversion!$FH$14:$FH$114,$AD81,Conversion!BZ$14:BZ$114)</f>
        <v>0</v>
      </c>
      <c r="CA81" s="300">
        <f>SUMIF(Conversion!$FH$14:$FH$114,$AD81,Conversion!CA$14:CA$114)</f>
        <v>0</v>
      </c>
      <c r="CB81" s="300">
        <f>SUMIF(Conversion!$FH$14:$FH$114,$AD81,Conversion!CB$14:CB$114)</f>
        <v>0</v>
      </c>
      <c r="CC81" s="300">
        <f>SUMIF(Conversion!$FH$14:$FH$114,$AD81,Conversion!CC$14:CC$114)</f>
        <v>0</v>
      </c>
      <c r="CD81" s="300">
        <f>SUMIF(Conversion!$FH$14:$FH$114,$AD81,Conversion!CD$14:CD$114)</f>
        <v>0</v>
      </c>
      <c r="CE81" s="300">
        <f>SUMIF(Conversion!$FH$14:$FH$114,$AD81,Conversion!CE$14:CE$114)</f>
        <v>0</v>
      </c>
      <c r="CF81" s="300">
        <f>SUMIF(Conversion!$FH$14:$FH$114,$AD81,Conversion!CF$14:CF$114)</f>
        <v>0</v>
      </c>
      <c r="CG81" s="300">
        <f>SUMIF(Conversion!$FH$14:$FH$114,$AD81,Conversion!CG$14:CG$114)</f>
        <v>0</v>
      </c>
      <c r="CH81" s="300">
        <f>SUMIF(Conversion!$FH$14:$FH$114,$AD81,Conversion!CH$14:CH$114)</f>
        <v>0</v>
      </c>
      <c r="CI81" s="300">
        <f>SUMIF(Conversion!$FH$14:$FH$114,$AD81,Conversion!CI$14:CI$114)</f>
        <v>0</v>
      </c>
      <c r="CJ81" s="300">
        <f>SUMIF(Conversion!$FH$14:$FH$114,$AD81,Conversion!CJ$14:CJ$114)</f>
        <v>0</v>
      </c>
      <c r="CK81" s="300">
        <f>SUMIF(Conversion!$FH$14:$FH$114,$AD81,Conversion!CK$14:CK$114)</f>
        <v>0</v>
      </c>
      <c r="CL81" s="300">
        <f>SUMIF(Conversion!$FH$14:$FH$114,$AD81,Conversion!CL$14:CL$114)</f>
        <v>0</v>
      </c>
      <c r="CM81" s="300">
        <f>SUMIF(Conversion!$FH$14:$FH$114,$AD81,Conversion!CM$14:CM$114)</f>
        <v>0</v>
      </c>
      <c r="CN81" s="300">
        <f>SUMIF(Conversion!$FH$14:$FH$114,$AD81,Conversion!CN$14:CN$114)</f>
        <v>0</v>
      </c>
      <c r="CO81" s="300">
        <f>SUMIF(Conversion!$FH$14:$FH$114,$AD81,Conversion!CO$14:CO$114)</f>
        <v>0</v>
      </c>
      <c r="CP81" s="300">
        <f>SUMIF(Conversion!$FH$14:$FH$114,$AD81,Conversion!CP$14:CP$114)</f>
        <v>0</v>
      </c>
      <c r="CQ81" s="300">
        <f>SUMIF(Conversion!$FH$14:$FH$114,$AD81,Conversion!CQ$14:CQ$114)</f>
        <v>0</v>
      </c>
      <c r="CR81" s="300">
        <f>SUMIF(Conversion!$FH$14:$FH$114,$AD81,Conversion!CR$14:CR$114)</f>
        <v>0</v>
      </c>
      <c r="CS81" s="300">
        <f>SUMIF(Conversion!$FH$14:$FH$114,$AD81,Conversion!CS$14:CS$114)</f>
        <v>0</v>
      </c>
      <c r="CT81" s="300">
        <f>SUMIF(Conversion!$FH$14:$FH$114,$AD81,Conversion!CT$14:CT$114)</f>
        <v>0</v>
      </c>
      <c r="CU81" s="300">
        <f>SUMIF(Conversion!$FH$14:$FH$114,$AD81,Conversion!CU$14:CU$114)</f>
        <v>0</v>
      </c>
      <c r="CV81" s="300">
        <f>SUMIF(Conversion!$FH$14:$FH$114,$AD81,Conversion!CV$14:CV$114)</f>
        <v>0</v>
      </c>
      <c r="CW81" s="300">
        <f>SUMIF(Conversion!$FH$14:$FH$114,$AD81,Conversion!CW$14:CW$114)</f>
        <v>0</v>
      </c>
      <c r="CX81" s="300">
        <f>SUMIF(Conversion!$FH$14:$FH$114,$AD81,Conversion!CX$14:CX$114)</f>
        <v>0</v>
      </c>
      <c r="CY81" s="300">
        <f>SUMIF(Conversion!$FH$14:$FH$114,$AD81,Conversion!CY$14:CY$114)</f>
        <v>0</v>
      </c>
      <c r="CZ81" s="300">
        <f>SUMIF(Conversion!$FH$14:$FH$114,$AD81,Conversion!CZ$14:CZ$114)</f>
        <v>0</v>
      </c>
      <c r="DA81" s="300">
        <f>SUMIF(Conversion!$FH$14:$FH$114,$AD81,Conversion!DA$14:DA$114)</f>
        <v>0</v>
      </c>
      <c r="DB81" s="300">
        <f>SUMIF(Conversion!$FH$14:$FH$114,$AD81,Conversion!DB$14:DB$114)</f>
        <v>0</v>
      </c>
      <c r="DC81" s="300">
        <f>SUMIF(Conversion!$FH$14:$FH$114,$AD81,Conversion!DC$14:DC$114)</f>
        <v>0</v>
      </c>
      <c r="DD81" s="300">
        <f>SUMIF(Conversion!$FH$14:$FH$114,$AD81,Conversion!DD$14:DD$114)</f>
        <v>0</v>
      </c>
      <c r="DE81" s="300">
        <f>SUMIF(Conversion!$FH$14:$FH$114,$AD81,Conversion!DE$14:DE$114)</f>
        <v>0</v>
      </c>
      <c r="DF81" s="300">
        <f>SUMIF(Conversion!$FH$14:$FH$114,$AD81,Conversion!DF$14:DF$114)</f>
        <v>0</v>
      </c>
      <c r="DG81" s="300">
        <f>SUMIF(Conversion!$FH$14:$FH$114,$AD81,Conversion!DG$14:DG$114)</f>
        <v>0</v>
      </c>
      <c r="DH81" s="300">
        <f>SUMIF(Conversion!$FH$14:$FH$114,$AD81,Conversion!DH$14:DH$114)</f>
        <v>0</v>
      </c>
      <c r="DI81" s="300">
        <f>SUMIF(Conversion!$FH$14:$FH$114,$AD81,Conversion!DI$14:DI$114)</f>
        <v>0</v>
      </c>
      <c r="DJ81" s="300">
        <f>SUMIF(Conversion!$FH$14:$FH$114,$AD81,Conversion!DJ$14:DJ$114)</f>
        <v>0</v>
      </c>
      <c r="DK81" s="300">
        <f>SUMIF(Conversion!$FH$14:$FH$114,$AD81,Conversion!DK$14:DK$114)</f>
        <v>0</v>
      </c>
      <c r="DL81" s="300">
        <f>SUMIF(Conversion!$FH$14:$FH$114,$AD81,Conversion!DL$14:DL$114)</f>
        <v>0</v>
      </c>
      <c r="DM81" s="300">
        <f>SUMIF(Conversion!$FH$14:$FH$114,$AD81,Conversion!DM$14:DM$114)</f>
        <v>0</v>
      </c>
      <c r="DN81" s="300">
        <f>SUMIF(Conversion!$FH$14:$FH$114,$AD81,Conversion!DN$14:DN$114)</f>
        <v>0</v>
      </c>
      <c r="DO81" s="300">
        <f>SUMIF(Conversion!$FH$14:$FH$114,$AD81,Conversion!DO$14:DO$114)</f>
        <v>0</v>
      </c>
      <c r="DP81" s="300">
        <f>SUMIF(Conversion!$FH$14:$FH$114,$AD81,Conversion!DP$14:DP$114)</f>
        <v>0</v>
      </c>
      <c r="DQ81" s="300">
        <f>SUMIF(Conversion!$FH$14:$FH$114,$AD81,Conversion!DQ$14:DQ$114)</f>
        <v>0</v>
      </c>
      <c r="DR81" s="300">
        <f>SUMIF(Conversion!$FH$14:$FH$114,$AD81,Conversion!DR$14:DR$114)</f>
        <v>0</v>
      </c>
      <c r="DS81" s="300">
        <f>SUMIF(Conversion!$FH$14:$FH$114,$AD81,Conversion!DS$14:DS$114)</f>
        <v>0</v>
      </c>
      <c r="DT81" s="300">
        <f>SUMIF(Conversion!$FH$14:$FH$114,$AD81,Conversion!DT$14:DT$114)</f>
        <v>0</v>
      </c>
      <c r="DU81" s="300">
        <f>SUMIF(Conversion!$FH$14:$FH$114,$AD81,Conversion!DU$14:DU$114)</f>
        <v>0</v>
      </c>
      <c r="DV81" s="300">
        <f>SUMIF(Conversion!$FH$14:$FH$114,$AD81,Conversion!DV$14:DV$114)</f>
        <v>0</v>
      </c>
      <c r="DW81" s="300">
        <f>SUMIF(Conversion!$FH$14:$FH$114,$AD81,Conversion!DW$14:DW$114)</f>
        <v>0</v>
      </c>
      <c r="DX81" s="300">
        <f>SUMIF(Conversion!$FH$14:$FH$114,$AD81,Conversion!DX$14:DX$114)</f>
        <v>0</v>
      </c>
      <c r="DY81" s="300">
        <f>SUMIF(Conversion!$FH$14:$FH$114,$AD81,Conversion!DY$14:DY$114)</f>
        <v>0</v>
      </c>
      <c r="DZ81" s="300">
        <f>SUMIF(Conversion!$FH$14:$FH$114,$AD81,Conversion!DZ$14:DZ$114)</f>
        <v>0</v>
      </c>
      <c r="EA81" s="300">
        <f>SUMIF(Conversion!$FH$14:$FH$114,$AD81,Conversion!EA$14:EA$114)</f>
        <v>0</v>
      </c>
      <c r="EB81" s="300">
        <f>SUMIF(Conversion!$FH$14:$FH$114,$AD81,Conversion!EB$14:EB$114)</f>
        <v>0</v>
      </c>
      <c r="EC81" s="300">
        <f>SUMIF(Conversion!$FH$14:$FH$114,$AD81,Conversion!EC$14:EC$114)</f>
        <v>0</v>
      </c>
      <c r="ED81" s="300">
        <f>SUMIF(Conversion!$FH$14:$FH$114,$AD81,Conversion!ED$14:ED$114)</f>
        <v>0</v>
      </c>
      <c r="EE81" s="300">
        <f>SUMIF(Conversion!$FH$14:$FH$114,$AD81,Conversion!EE$14:EE$114)</f>
        <v>0</v>
      </c>
      <c r="EF81" s="300">
        <f>SUMIF(Conversion!$FH$14:$FH$114,$AD81,Conversion!EF$14:EF$114)</f>
        <v>0</v>
      </c>
      <c r="EG81" s="300">
        <f>SUMIF(Conversion!$FH$14:$FH$114,$AD81,Conversion!EG$14:EG$114)</f>
        <v>0</v>
      </c>
      <c r="EH81" s="300">
        <f>SUMIF(Conversion!$FH$14:$FH$114,$AD81,Conversion!EH$14:EH$114)</f>
        <v>0</v>
      </c>
      <c r="EI81" s="300">
        <f>SUMIF(Conversion!$FH$14:$FH$114,$AD81,Conversion!EI$14:EI$114)</f>
        <v>0</v>
      </c>
      <c r="EJ81" s="300">
        <f>SUMIF(Conversion!$FH$14:$FH$114,$AD81,Conversion!EJ$14:EJ$114)</f>
        <v>0</v>
      </c>
      <c r="EK81" s="300">
        <f>SUMIF(Conversion!$FH$14:$FH$114,$AD81,Conversion!EK$14:EK$114)</f>
        <v>0</v>
      </c>
      <c r="EL81" s="300">
        <f>SUMIF(Conversion!$FH$14:$FH$114,$AD81,Conversion!EL$14:EL$114)</f>
        <v>0</v>
      </c>
      <c r="EM81" s="300">
        <f>SUMIF(Conversion!$FH$14:$FH$114,$AD81,Conversion!EM$14:EM$114)</f>
        <v>0</v>
      </c>
      <c r="EN81" s="300">
        <f>SUMIF(Conversion!$FH$14:$FH$114,$AD81,Conversion!EN$14:EN$114)</f>
        <v>0</v>
      </c>
      <c r="EO81" s="300">
        <f>SUMIF(Conversion!$FH$14:$FH$114,$AD81,Conversion!EO$14:EO$114)</f>
        <v>0</v>
      </c>
      <c r="EP81" s="300">
        <f>SUMIF(Conversion!$FH$14:$FH$114,$AD81,Conversion!EP$14:EP$114)</f>
        <v>0</v>
      </c>
      <c r="EQ81" s="300">
        <f>SUMIF(Conversion!$FH$14:$FH$114,$AD81,Conversion!EQ$14:EQ$114)</f>
        <v>0</v>
      </c>
      <c r="ER81" s="300">
        <f>SUMIF(Conversion!$FH$14:$FH$114,$AD81,Conversion!ER$14:ER$114)</f>
        <v>0</v>
      </c>
      <c r="ES81" s="300">
        <f>SUMIF(Conversion!$FH$14:$FH$114,$AD81,Conversion!ES$14:ES$114)</f>
        <v>0</v>
      </c>
      <c r="ET81" s="300">
        <f>SUMIF(Conversion!$FH$14:$FH$114,$AD81,Conversion!ET$14:ET$114)</f>
        <v>0</v>
      </c>
      <c r="EU81" s="300">
        <f>SUMIF(Conversion!$FH$14:$FH$114,$AD81,Conversion!EU$14:EU$114)</f>
        <v>0</v>
      </c>
      <c r="EV81" s="300">
        <f>SUMIF(Conversion!$FH$14:$FH$114,$AD81,Conversion!EV$14:EV$114)</f>
        <v>0</v>
      </c>
      <c r="EW81" s="300">
        <f>SUMIF(Conversion!$FH$14:$FH$114,$AD81,Conversion!EW$14:EW$114)</f>
        <v>0</v>
      </c>
      <c r="EX81" s="300">
        <f>SUMIF(Conversion!$FH$14:$FH$114,$AD81,Conversion!EX$14:EX$114)</f>
        <v>0</v>
      </c>
      <c r="EY81" s="261"/>
      <c r="EZ81" s="87"/>
      <c r="FB81" s="261"/>
    </row>
    <row r="82" spans="1:158" ht="12.75" hidden="1" customHeight="1" outlineLevel="2">
      <c r="A82" s="303">
        <v>3</v>
      </c>
      <c r="B82" s="303"/>
      <c r="C82" s="892" t="str">
        <f>Constants!B836</f>
        <v>Type C</v>
      </c>
      <c r="E82" s="329"/>
      <c r="F82" s="330"/>
      <c r="G82" s="330"/>
      <c r="H82" s="330"/>
      <c r="I82" s="330"/>
      <c r="J82" s="330"/>
      <c r="K82" s="330"/>
      <c r="L82" s="330"/>
      <c r="M82" s="330"/>
      <c r="N82" s="330"/>
      <c r="O82" s="330"/>
      <c r="P82" s="330"/>
      <c r="Q82" s="330"/>
      <c r="R82" s="330"/>
      <c r="S82" s="330"/>
      <c r="T82" s="330"/>
      <c r="U82" s="330"/>
      <c r="V82" s="331"/>
      <c r="W82" s="330"/>
      <c r="X82" s="330"/>
      <c r="Y82" s="330"/>
      <c r="Z82" s="330"/>
      <c r="AA82" s="330"/>
      <c r="AB82" s="329"/>
      <c r="AC82" s="329"/>
      <c r="AD82" s="683" t="str">
        <f>Constants!E836</f>
        <v>C</v>
      </c>
      <c r="AE82" s="304">
        <f>SUM(AF82:EY82)</f>
        <v>0</v>
      </c>
      <c r="AF82" s="299">
        <f>SUMIF(Conversion!$FH$14:$FH$114,$AD82,Conversion!AF$14:AF$114)</f>
        <v>0</v>
      </c>
      <c r="AG82" s="300">
        <f>SUMIF(Conversion!$FH$14:$FH$114,$AD82,Conversion!AG$14:AG$114)</f>
        <v>0</v>
      </c>
      <c r="AH82" s="300">
        <f>SUMIF(Conversion!$FH$14:$FH$114,$AD82,Conversion!AH$14:AH$114)</f>
        <v>0</v>
      </c>
      <c r="AI82" s="300">
        <f>SUMIF(Conversion!$FH$14:$FH$114,$AD82,Conversion!AI$14:AI$114)</f>
        <v>0</v>
      </c>
      <c r="AJ82" s="300">
        <f>SUMIF(Conversion!$FH$14:$FH$114,$AD82,Conversion!AJ$14:AJ$114)</f>
        <v>0</v>
      </c>
      <c r="AK82" s="300">
        <f>SUMIF(Conversion!$FH$14:$FH$114,$AD82,Conversion!AK$14:AK$114)</f>
        <v>0</v>
      </c>
      <c r="AL82" s="300">
        <f>SUMIF(Conversion!$FH$14:$FH$114,$AD82,Conversion!AL$14:AL$114)</f>
        <v>0</v>
      </c>
      <c r="AM82" s="300">
        <f>SUMIF(Conversion!$FH$14:$FH$114,$AD82,Conversion!AM$14:AM$114)</f>
        <v>0</v>
      </c>
      <c r="AN82" s="300">
        <f>SUMIF(Conversion!$FH$14:$FH$114,$AD82,Conversion!AN$14:AN$114)</f>
        <v>0</v>
      </c>
      <c r="AO82" s="300">
        <f>SUMIF(Conversion!$FH$14:$FH$114,$AD82,Conversion!AO$14:AO$114)</f>
        <v>0</v>
      </c>
      <c r="AP82" s="300">
        <f>SUMIF(Conversion!$FH$14:$FH$114,$AD82,Conversion!AP$14:AP$114)</f>
        <v>0</v>
      </c>
      <c r="AQ82" s="300">
        <f>SUMIF(Conversion!$FH$14:$FH$114,$AD82,Conversion!AQ$14:AQ$114)</f>
        <v>0</v>
      </c>
      <c r="AR82" s="300">
        <f>SUMIF(Conversion!$FH$14:$FH$114,$AD82,Conversion!AR$14:AR$114)</f>
        <v>0</v>
      </c>
      <c r="AS82" s="300">
        <f>SUMIF(Conversion!$FH$14:$FH$114,$AD82,Conversion!AS$14:AS$114)</f>
        <v>0</v>
      </c>
      <c r="AT82" s="300">
        <f>SUMIF(Conversion!$FH$14:$FH$114,$AD82,Conversion!AT$14:AT$114)</f>
        <v>0</v>
      </c>
      <c r="AU82" s="300">
        <f>SUMIF(Conversion!$FH$14:$FH$114,$AD82,Conversion!AU$14:AU$114)</f>
        <v>0</v>
      </c>
      <c r="AV82" s="300">
        <f>SUMIF(Conversion!$FH$14:$FH$114,$AD82,Conversion!AV$14:AV$114)</f>
        <v>0</v>
      </c>
      <c r="AW82" s="300">
        <f>SUMIF(Conversion!$FH$14:$FH$114,$AD82,Conversion!AW$14:AW$114)</f>
        <v>0</v>
      </c>
      <c r="AX82" s="300">
        <f>SUMIF(Conversion!$FH$14:$FH$114,$AD82,Conversion!AX$14:AX$114)</f>
        <v>0</v>
      </c>
      <c r="AY82" s="300">
        <f>SUMIF(Conversion!$FH$14:$FH$114,$AD82,Conversion!AY$14:AY$114)</f>
        <v>0</v>
      </c>
      <c r="AZ82" s="300">
        <f>SUMIF(Conversion!$FH$14:$FH$114,$AD82,Conversion!AZ$14:AZ$114)</f>
        <v>0</v>
      </c>
      <c r="BA82" s="300">
        <f>SUMIF(Conversion!$FH$14:$FH$114,$AD82,Conversion!BA$14:BA$114)</f>
        <v>0</v>
      </c>
      <c r="BB82" s="300">
        <f>SUMIF(Conversion!$FH$14:$FH$114,$AD82,Conversion!BB$14:BB$114)</f>
        <v>0</v>
      </c>
      <c r="BC82" s="300">
        <f>SUMIF(Conversion!$FH$14:$FH$114,$AD82,Conversion!BC$14:BC$114)</f>
        <v>0</v>
      </c>
      <c r="BD82" s="300">
        <f>SUMIF(Conversion!$FH$14:$FH$114,$AD82,Conversion!BD$14:BD$114)</f>
        <v>0</v>
      </c>
      <c r="BE82" s="300">
        <f>SUMIF(Conversion!$FH$14:$FH$114,$AD82,Conversion!BE$14:BE$114)</f>
        <v>0</v>
      </c>
      <c r="BF82" s="300">
        <f>SUMIF(Conversion!$FH$14:$FH$114,$AD82,Conversion!BF$14:BF$114)</f>
        <v>0</v>
      </c>
      <c r="BG82" s="300">
        <f>SUMIF(Conversion!$FH$14:$FH$114,$AD82,Conversion!BG$14:BG$114)</f>
        <v>0</v>
      </c>
      <c r="BH82" s="300">
        <f>SUMIF(Conversion!$FH$14:$FH$114,$AD82,Conversion!BH$14:BH$114)</f>
        <v>0</v>
      </c>
      <c r="BI82" s="300">
        <f>SUMIF(Conversion!$FH$14:$FH$114,$AD82,Conversion!BI$14:BI$114)</f>
        <v>0</v>
      </c>
      <c r="BJ82" s="300">
        <f>SUMIF(Conversion!$FH$14:$FH$114,$AD82,Conversion!BJ$14:BJ$114)</f>
        <v>0</v>
      </c>
      <c r="BK82" s="300">
        <f>SUMIF(Conversion!$FH$14:$FH$114,$AD82,Conversion!BK$14:BK$114)</f>
        <v>0</v>
      </c>
      <c r="BL82" s="300">
        <f>SUMIF(Conversion!$FH$14:$FH$114,$AD82,Conversion!BL$14:BL$114)</f>
        <v>0</v>
      </c>
      <c r="BM82" s="300">
        <f>SUMIF(Conversion!$FH$14:$FH$114,$AD82,Conversion!BM$14:BM$114)</f>
        <v>0</v>
      </c>
      <c r="BN82" s="300">
        <f>SUMIF(Conversion!$FH$14:$FH$114,$AD82,Conversion!BN$14:BN$114)</f>
        <v>0</v>
      </c>
      <c r="BO82" s="300">
        <f>SUMIF(Conversion!$FH$14:$FH$114,$AD82,Conversion!BO$14:BO$114)</f>
        <v>0</v>
      </c>
      <c r="BP82" s="300">
        <f>SUMIF(Conversion!$FH$14:$FH$114,$AD82,Conversion!BP$14:BP$114)</f>
        <v>0</v>
      </c>
      <c r="BQ82" s="300">
        <f>SUMIF(Conversion!$FH$14:$FH$114,$AD82,Conversion!BQ$14:BQ$114)</f>
        <v>0</v>
      </c>
      <c r="BR82" s="300">
        <f>SUMIF(Conversion!$FH$14:$FH$114,$AD82,Conversion!BR$14:BR$114)</f>
        <v>0</v>
      </c>
      <c r="BS82" s="300">
        <f>SUMIF(Conversion!$FH$14:$FH$114,$AD82,Conversion!BS$14:BS$114)</f>
        <v>0</v>
      </c>
      <c r="BT82" s="300">
        <f>SUMIF(Conversion!$FH$14:$FH$114,$AD82,Conversion!BT$14:BT$114)</f>
        <v>0</v>
      </c>
      <c r="BU82" s="300">
        <f>SUMIF(Conversion!$FH$14:$FH$114,$AD82,Conversion!BU$14:BU$114)</f>
        <v>0</v>
      </c>
      <c r="BV82" s="300">
        <f>SUMIF(Conversion!$FH$14:$FH$114,$AD82,Conversion!BV$14:BV$114)</f>
        <v>0</v>
      </c>
      <c r="BW82" s="300">
        <f>SUMIF(Conversion!$FH$14:$FH$114,$AD82,Conversion!BW$14:BW$114)</f>
        <v>0</v>
      </c>
      <c r="BX82" s="300">
        <f>SUMIF(Conversion!$FH$14:$FH$114,$AD82,Conversion!BX$14:BX$114)</f>
        <v>0</v>
      </c>
      <c r="BY82" s="300">
        <f>SUMIF(Conversion!$FH$14:$FH$114,$AD82,Conversion!BY$14:BY$114)</f>
        <v>0</v>
      </c>
      <c r="BZ82" s="300">
        <f>SUMIF(Conversion!$FH$14:$FH$114,$AD82,Conversion!BZ$14:BZ$114)</f>
        <v>0</v>
      </c>
      <c r="CA82" s="300">
        <f>SUMIF(Conversion!$FH$14:$FH$114,$AD82,Conversion!CA$14:CA$114)</f>
        <v>0</v>
      </c>
      <c r="CB82" s="300">
        <f>SUMIF(Conversion!$FH$14:$FH$114,$AD82,Conversion!CB$14:CB$114)</f>
        <v>0</v>
      </c>
      <c r="CC82" s="300">
        <f>SUMIF(Conversion!$FH$14:$FH$114,$AD82,Conversion!CC$14:CC$114)</f>
        <v>0</v>
      </c>
      <c r="CD82" s="300">
        <f>SUMIF(Conversion!$FH$14:$FH$114,$AD82,Conversion!CD$14:CD$114)</f>
        <v>0</v>
      </c>
      <c r="CE82" s="300">
        <f>SUMIF(Conversion!$FH$14:$FH$114,$AD82,Conversion!CE$14:CE$114)</f>
        <v>0</v>
      </c>
      <c r="CF82" s="300">
        <f>SUMIF(Conversion!$FH$14:$FH$114,$AD82,Conversion!CF$14:CF$114)</f>
        <v>0</v>
      </c>
      <c r="CG82" s="300">
        <f>SUMIF(Conversion!$FH$14:$FH$114,$AD82,Conversion!CG$14:CG$114)</f>
        <v>0</v>
      </c>
      <c r="CH82" s="300">
        <f>SUMIF(Conversion!$FH$14:$FH$114,$AD82,Conversion!CH$14:CH$114)</f>
        <v>0</v>
      </c>
      <c r="CI82" s="300">
        <f>SUMIF(Conversion!$FH$14:$FH$114,$AD82,Conversion!CI$14:CI$114)</f>
        <v>0</v>
      </c>
      <c r="CJ82" s="300">
        <f>SUMIF(Conversion!$FH$14:$FH$114,$AD82,Conversion!CJ$14:CJ$114)</f>
        <v>0</v>
      </c>
      <c r="CK82" s="300">
        <f>SUMIF(Conversion!$FH$14:$FH$114,$AD82,Conversion!CK$14:CK$114)</f>
        <v>0</v>
      </c>
      <c r="CL82" s="300">
        <f>SUMIF(Conversion!$FH$14:$FH$114,$AD82,Conversion!CL$14:CL$114)</f>
        <v>0</v>
      </c>
      <c r="CM82" s="300">
        <f>SUMIF(Conversion!$FH$14:$FH$114,$AD82,Conversion!CM$14:CM$114)</f>
        <v>0</v>
      </c>
      <c r="CN82" s="300">
        <f>SUMIF(Conversion!$FH$14:$FH$114,$AD82,Conversion!CN$14:CN$114)</f>
        <v>0</v>
      </c>
      <c r="CO82" s="300">
        <f>SUMIF(Conversion!$FH$14:$FH$114,$AD82,Conversion!CO$14:CO$114)</f>
        <v>0</v>
      </c>
      <c r="CP82" s="300">
        <f>SUMIF(Conversion!$FH$14:$FH$114,$AD82,Conversion!CP$14:CP$114)</f>
        <v>0</v>
      </c>
      <c r="CQ82" s="300">
        <f>SUMIF(Conversion!$FH$14:$FH$114,$AD82,Conversion!CQ$14:CQ$114)</f>
        <v>0</v>
      </c>
      <c r="CR82" s="300">
        <f>SUMIF(Conversion!$FH$14:$FH$114,$AD82,Conversion!CR$14:CR$114)</f>
        <v>0</v>
      </c>
      <c r="CS82" s="300">
        <f>SUMIF(Conversion!$FH$14:$FH$114,$AD82,Conversion!CS$14:CS$114)</f>
        <v>0</v>
      </c>
      <c r="CT82" s="300">
        <f>SUMIF(Conversion!$FH$14:$FH$114,$AD82,Conversion!CT$14:CT$114)</f>
        <v>0</v>
      </c>
      <c r="CU82" s="300">
        <f>SUMIF(Conversion!$FH$14:$FH$114,$AD82,Conversion!CU$14:CU$114)</f>
        <v>0</v>
      </c>
      <c r="CV82" s="300">
        <f>SUMIF(Conversion!$FH$14:$FH$114,$AD82,Conversion!CV$14:CV$114)</f>
        <v>0</v>
      </c>
      <c r="CW82" s="300">
        <f>SUMIF(Conversion!$FH$14:$FH$114,$AD82,Conversion!CW$14:CW$114)</f>
        <v>0</v>
      </c>
      <c r="CX82" s="300">
        <f>SUMIF(Conversion!$FH$14:$FH$114,$AD82,Conversion!CX$14:CX$114)</f>
        <v>0</v>
      </c>
      <c r="CY82" s="300">
        <f>SUMIF(Conversion!$FH$14:$FH$114,$AD82,Conversion!CY$14:CY$114)</f>
        <v>0</v>
      </c>
      <c r="CZ82" s="300">
        <f>SUMIF(Conversion!$FH$14:$FH$114,$AD82,Conversion!CZ$14:CZ$114)</f>
        <v>0</v>
      </c>
      <c r="DA82" s="300">
        <f>SUMIF(Conversion!$FH$14:$FH$114,$AD82,Conversion!DA$14:DA$114)</f>
        <v>0</v>
      </c>
      <c r="DB82" s="300">
        <f>SUMIF(Conversion!$FH$14:$FH$114,$AD82,Conversion!DB$14:DB$114)</f>
        <v>0</v>
      </c>
      <c r="DC82" s="300">
        <f>SUMIF(Conversion!$FH$14:$FH$114,$AD82,Conversion!DC$14:DC$114)</f>
        <v>0</v>
      </c>
      <c r="DD82" s="300">
        <f>SUMIF(Conversion!$FH$14:$FH$114,$AD82,Conversion!DD$14:DD$114)</f>
        <v>0</v>
      </c>
      <c r="DE82" s="300">
        <f>SUMIF(Conversion!$FH$14:$FH$114,$AD82,Conversion!DE$14:DE$114)</f>
        <v>0</v>
      </c>
      <c r="DF82" s="300">
        <f>SUMIF(Conversion!$FH$14:$FH$114,$AD82,Conversion!DF$14:DF$114)</f>
        <v>0</v>
      </c>
      <c r="DG82" s="300">
        <f>SUMIF(Conversion!$FH$14:$FH$114,$AD82,Conversion!DG$14:DG$114)</f>
        <v>0</v>
      </c>
      <c r="DH82" s="300">
        <f>SUMIF(Conversion!$FH$14:$FH$114,$AD82,Conversion!DH$14:DH$114)</f>
        <v>0</v>
      </c>
      <c r="DI82" s="300">
        <f>SUMIF(Conversion!$FH$14:$FH$114,$AD82,Conversion!DI$14:DI$114)</f>
        <v>0</v>
      </c>
      <c r="DJ82" s="300">
        <f>SUMIF(Conversion!$FH$14:$FH$114,$AD82,Conversion!DJ$14:DJ$114)</f>
        <v>0</v>
      </c>
      <c r="DK82" s="300">
        <f>SUMIF(Conversion!$FH$14:$FH$114,$AD82,Conversion!DK$14:DK$114)</f>
        <v>0</v>
      </c>
      <c r="DL82" s="300">
        <f>SUMIF(Conversion!$FH$14:$FH$114,$AD82,Conversion!DL$14:DL$114)</f>
        <v>0</v>
      </c>
      <c r="DM82" s="300">
        <f>SUMIF(Conversion!$FH$14:$FH$114,$AD82,Conversion!DM$14:DM$114)</f>
        <v>0</v>
      </c>
      <c r="DN82" s="300">
        <f>SUMIF(Conversion!$FH$14:$FH$114,$AD82,Conversion!DN$14:DN$114)</f>
        <v>0</v>
      </c>
      <c r="DO82" s="300">
        <f>SUMIF(Conversion!$FH$14:$FH$114,$AD82,Conversion!DO$14:DO$114)</f>
        <v>0</v>
      </c>
      <c r="DP82" s="300">
        <f>SUMIF(Conversion!$FH$14:$FH$114,$AD82,Conversion!DP$14:DP$114)</f>
        <v>0</v>
      </c>
      <c r="DQ82" s="300">
        <f>SUMIF(Conversion!$FH$14:$FH$114,$AD82,Conversion!DQ$14:DQ$114)</f>
        <v>0</v>
      </c>
      <c r="DR82" s="300">
        <f>SUMIF(Conversion!$FH$14:$FH$114,$AD82,Conversion!DR$14:DR$114)</f>
        <v>0</v>
      </c>
      <c r="DS82" s="300">
        <f>SUMIF(Conversion!$FH$14:$FH$114,$AD82,Conversion!DS$14:DS$114)</f>
        <v>0</v>
      </c>
      <c r="DT82" s="300">
        <f>SUMIF(Conversion!$FH$14:$FH$114,$AD82,Conversion!DT$14:DT$114)</f>
        <v>0</v>
      </c>
      <c r="DU82" s="300">
        <f>SUMIF(Conversion!$FH$14:$FH$114,$AD82,Conversion!DU$14:DU$114)</f>
        <v>0</v>
      </c>
      <c r="DV82" s="300">
        <f>SUMIF(Conversion!$FH$14:$FH$114,$AD82,Conversion!DV$14:DV$114)</f>
        <v>0</v>
      </c>
      <c r="DW82" s="300">
        <f>SUMIF(Conversion!$FH$14:$FH$114,$AD82,Conversion!DW$14:DW$114)</f>
        <v>0</v>
      </c>
      <c r="DX82" s="300">
        <f>SUMIF(Conversion!$FH$14:$FH$114,$AD82,Conversion!DX$14:DX$114)</f>
        <v>0</v>
      </c>
      <c r="DY82" s="300">
        <f>SUMIF(Conversion!$FH$14:$FH$114,$AD82,Conversion!DY$14:DY$114)</f>
        <v>0</v>
      </c>
      <c r="DZ82" s="300">
        <f>SUMIF(Conversion!$FH$14:$FH$114,$AD82,Conversion!DZ$14:DZ$114)</f>
        <v>0</v>
      </c>
      <c r="EA82" s="300">
        <f>SUMIF(Conversion!$FH$14:$FH$114,$AD82,Conversion!EA$14:EA$114)</f>
        <v>0</v>
      </c>
      <c r="EB82" s="300">
        <f>SUMIF(Conversion!$FH$14:$FH$114,$AD82,Conversion!EB$14:EB$114)</f>
        <v>0</v>
      </c>
      <c r="EC82" s="300">
        <f>SUMIF(Conversion!$FH$14:$FH$114,$AD82,Conversion!EC$14:EC$114)</f>
        <v>0</v>
      </c>
      <c r="ED82" s="300">
        <f>SUMIF(Conversion!$FH$14:$FH$114,$AD82,Conversion!ED$14:ED$114)</f>
        <v>0</v>
      </c>
      <c r="EE82" s="300">
        <f>SUMIF(Conversion!$FH$14:$FH$114,$AD82,Conversion!EE$14:EE$114)</f>
        <v>0</v>
      </c>
      <c r="EF82" s="300">
        <f>SUMIF(Conversion!$FH$14:$FH$114,$AD82,Conversion!EF$14:EF$114)</f>
        <v>0</v>
      </c>
      <c r="EG82" s="300">
        <f>SUMIF(Conversion!$FH$14:$FH$114,$AD82,Conversion!EG$14:EG$114)</f>
        <v>0</v>
      </c>
      <c r="EH82" s="300">
        <f>SUMIF(Conversion!$FH$14:$FH$114,$AD82,Conversion!EH$14:EH$114)</f>
        <v>0</v>
      </c>
      <c r="EI82" s="300">
        <f>SUMIF(Conversion!$FH$14:$FH$114,$AD82,Conversion!EI$14:EI$114)</f>
        <v>0</v>
      </c>
      <c r="EJ82" s="300">
        <f>SUMIF(Conversion!$FH$14:$FH$114,$AD82,Conversion!EJ$14:EJ$114)</f>
        <v>0</v>
      </c>
      <c r="EK82" s="300">
        <f>SUMIF(Conversion!$FH$14:$FH$114,$AD82,Conversion!EK$14:EK$114)</f>
        <v>0</v>
      </c>
      <c r="EL82" s="300">
        <f>SUMIF(Conversion!$FH$14:$FH$114,$AD82,Conversion!EL$14:EL$114)</f>
        <v>0</v>
      </c>
      <c r="EM82" s="300">
        <f>SUMIF(Conversion!$FH$14:$FH$114,$AD82,Conversion!EM$14:EM$114)</f>
        <v>0</v>
      </c>
      <c r="EN82" s="300">
        <f>SUMIF(Conversion!$FH$14:$FH$114,$AD82,Conversion!EN$14:EN$114)</f>
        <v>0</v>
      </c>
      <c r="EO82" s="300">
        <f>SUMIF(Conversion!$FH$14:$FH$114,$AD82,Conversion!EO$14:EO$114)</f>
        <v>0</v>
      </c>
      <c r="EP82" s="300">
        <f>SUMIF(Conversion!$FH$14:$FH$114,$AD82,Conversion!EP$14:EP$114)</f>
        <v>0</v>
      </c>
      <c r="EQ82" s="300">
        <f>SUMIF(Conversion!$FH$14:$FH$114,$AD82,Conversion!EQ$14:EQ$114)</f>
        <v>0</v>
      </c>
      <c r="ER82" s="300">
        <f>SUMIF(Conversion!$FH$14:$FH$114,$AD82,Conversion!ER$14:ER$114)</f>
        <v>0</v>
      </c>
      <c r="ES82" s="300">
        <f>SUMIF(Conversion!$FH$14:$FH$114,$AD82,Conversion!ES$14:ES$114)</f>
        <v>0</v>
      </c>
      <c r="ET82" s="300">
        <f>SUMIF(Conversion!$FH$14:$FH$114,$AD82,Conversion!ET$14:ET$114)</f>
        <v>0</v>
      </c>
      <c r="EU82" s="300">
        <f>SUMIF(Conversion!$FH$14:$FH$114,$AD82,Conversion!EU$14:EU$114)</f>
        <v>0</v>
      </c>
      <c r="EV82" s="300">
        <f>SUMIF(Conversion!$FH$14:$FH$114,$AD82,Conversion!EV$14:EV$114)</f>
        <v>0</v>
      </c>
      <c r="EW82" s="300">
        <f>SUMIF(Conversion!$FH$14:$FH$114,$AD82,Conversion!EW$14:EW$114)</f>
        <v>0</v>
      </c>
      <c r="EX82" s="300">
        <f>SUMIF(Conversion!$FH$14:$FH$114,$AD82,Conversion!EX$14:EX$114)</f>
        <v>0</v>
      </c>
      <c r="EY82" s="261"/>
      <c r="EZ82" s="87"/>
      <c r="FB82" s="261"/>
    </row>
    <row r="83" spans="1:158" ht="12.75" hidden="1" customHeight="1" outlineLevel="2">
      <c r="A83" s="303">
        <v>4</v>
      </c>
      <c r="B83" s="303"/>
      <c r="C83" s="892" t="str">
        <f>Constants!B837</f>
        <v>Type D</v>
      </c>
      <c r="E83" s="323"/>
      <c r="F83" s="324"/>
      <c r="G83" s="324"/>
      <c r="H83" s="324"/>
      <c r="I83" s="324"/>
      <c r="J83" s="324"/>
      <c r="K83" s="324"/>
      <c r="L83" s="324"/>
      <c r="M83" s="324"/>
      <c r="N83" s="324"/>
      <c r="O83" s="324"/>
      <c r="P83" s="324"/>
      <c r="Q83" s="324"/>
      <c r="R83" s="324"/>
      <c r="S83" s="324"/>
      <c r="T83" s="324"/>
      <c r="U83" s="324"/>
      <c r="V83" s="325"/>
      <c r="W83" s="324"/>
      <c r="X83" s="324"/>
      <c r="Y83" s="324"/>
      <c r="Z83" s="324"/>
      <c r="AA83" s="324"/>
      <c r="AB83" s="323"/>
      <c r="AC83" s="323"/>
      <c r="AD83" s="683" t="str">
        <f>Constants!E837</f>
        <v>D</v>
      </c>
      <c r="AE83" s="304">
        <f>SUM(AF83:EY83)</f>
        <v>0</v>
      </c>
      <c r="AF83" s="299">
        <f>SUMIF(Conversion!$FH$14:$FH$114,$AD83,Conversion!AF$14:AF$114)</f>
        <v>0</v>
      </c>
      <c r="AG83" s="300">
        <f>SUMIF(Conversion!$FH$14:$FH$114,$AD83,Conversion!AG$14:AG$114)</f>
        <v>0</v>
      </c>
      <c r="AH83" s="300">
        <f>SUMIF(Conversion!$FH$14:$FH$114,$AD83,Conversion!AH$14:AH$114)</f>
        <v>0</v>
      </c>
      <c r="AI83" s="300">
        <f>SUMIF(Conversion!$FH$14:$FH$114,$AD83,Conversion!AI$14:AI$114)</f>
        <v>0</v>
      </c>
      <c r="AJ83" s="300">
        <f>SUMIF(Conversion!$FH$14:$FH$114,$AD83,Conversion!AJ$14:AJ$114)</f>
        <v>0</v>
      </c>
      <c r="AK83" s="300">
        <f>SUMIF(Conversion!$FH$14:$FH$114,$AD83,Conversion!AK$14:AK$114)</f>
        <v>0</v>
      </c>
      <c r="AL83" s="300">
        <f>SUMIF(Conversion!$FH$14:$FH$114,$AD83,Conversion!AL$14:AL$114)</f>
        <v>0</v>
      </c>
      <c r="AM83" s="300">
        <f>SUMIF(Conversion!$FH$14:$FH$114,$AD83,Conversion!AM$14:AM$114)</f>
        <v>0</v>
      </c>
      <c r="AN83" s="300">
        <f>SUMIF(Conversion!$FH$14:$FH$114,$AD83,Conversion!AN$14:AN$114)</f>
        <v>0</v>
      </c>
      <c r="AO83" s="300">
        <f>SUMIF(Conversion!$FH$14:$FH$114,$AD83,Conversion!AO$14:AO$114)</f>
        <v>0</v>
      </c>
      <c r="AP83" s="300">
        <f>SUMIF(Conversion!$FH$14:$FH$114,$AD83,Conversion!AP$14:AP$114)</f>
        <v>0</v>
      </c>
      <c r="AQ83" s="300">
        <f>SUMIF(Conversion!$FH$14:$FH$114,$AD83,Conversion!AQ$14:AQ$114)</f>
        <v>0</v>
      </c>
      <c r="AR83" s="300">
        <f>SUMIF(Conversion!$FH$14:$FH$114,$AD83,Conversion!AR$14:AR$114)</f>
        <v>0</v>
      </c>
      <c r="AS83" s="300">
        <f>SUMIF(Conversion!$FH$14:$FH$114,$AD83,Conversion!AS$14:AS$114)</f>
        <v>0</v>
      </c>
      <c r="AT83" s="300">
        <f>SUMIF(Conversion!$FH$14:$FH$114,$AD83,Conversion!AT$14:AT$114)</f>
        <v>0</v>
      </c>
      <c r="AU83" s="300">
        <f>SUMIF(Conversion!$FH$14:$FH$114,$AD83,Conversion!AU$14:AU$114)</f>
        <v>0</v>
      </c>
      <c r="AV83" s="300">
        <f>SUMIF(Conversion!$FH$14:$FH$114,$AD83,Conversion!AV$14:AV$114)</f>
        <v>0</v>
      </c>
      <c r="AW83" s="300">
        <f>SUMIF(Conversion!$FH$14:$FH$114,$AD83,Conversion!AW$14:AW$114)</f>
        <v>0</v>
      </c>
      <c r="AX83" s="300">
        <f>SUMIF(Conversion!$FH$14:$FH$114,$AD83,Conversion!AX$14:AX$114)</f>
        <v>0</v>
      </c>
      <c r="AY83" s="300">
        <f>SUMIF(Conversion!$FH$14:$FH$114,$AD83,Conversion!AY$14:AY$114)</f>
        <v>0</v>
      </c>
      <c r="AZ83" s="300">
        <f>SUMIF(Conversion!$FH$14:$FH$114,$AD83,Conversion!AZ$14:AZ$114)</f>
        <v>0</v>
      </c>
      <c r="BA83" s="300">
        <f>SUMIF(Conversion!$FH$14:$FH$114,$AD83,Conversion!BA$14:BA$114)</f>
        <v>0</v>
      </c>
      <c r="BB83" s="300">
        <f>SUMIF(Conversion!$FH$14:$FH$114,$AD83,Conversion!BB$14:BB$114)</f>
        <v>0</v>
      </c>
      <c r="BC83" s="300">
        <f>SUMIF(Conversion!$FH$14:$FH$114,$AD83,Conversion!BC$14:BC$114)</f>
        <v>0</v>
      </c>
      <c r="BD83" s="300">
        <f>SUMIF(Conversion!$FH$14:$FH$114,$AD83,Conversion!BD$14:BD$114)</f>
        <v>0</v>
      </c>
      <c r="BE83" s="300">
        <f>SUMIF(Conversion!$FH$14:$FH$114,$AD83,Conversion!BE$14:BE$114)</f>
        <v>0</v>
      </c>
      <c r="BF83" s="300">
        <f>SUMIF(Conversion!$FH$14:$FH$114,$AD83,Conversion!BF$14:BF$114)</f>
        <v>0</v>
      </c>
      <c r="BG83" s="300">
        <f>SUMIF(Conversion!$FH$14:$FH$114,$AD83,Conversion!BG$14:BG$114)</f>
        <v>0</v>
      </c>
      <c r="BH83" s="300">
        <f>SUMIF(Conversion!$FH$14:$FH$114,$AD83,Conversion!BH$14:BH$114)</f>
        <v>0</v>
      </c>
      <c r="BI83" s="300">
        <f>SUMIF(Conversion!$FH$14:$FH$114,$AD83,Conversion!BI$14:BI$114)</f>
        <v>0</v>
      </c>
      <c r="BJ83" s="300">
        <f>SUMIF(Conversion!$FH$14:$FH$114,$AD83,Conversion!BJ$14:BJ$114)</f>
        <v>0</v>
      </c>
      <c r="BK83" s="300">
        <f>SUMIF(Conversion!$FH$14:$FH$114,$AD83,Conversion!BK$14:BK$114)</f>
        <v>0</v>
      </c>
      <c r="BL83" s="300">
        <f>SUMIF(Conversion!$FH$14:$FH$114,$AD83,Conversion!BL$14:BL$114)</f>
        <v>0</v>
      </c>
      <c r="BM83" s="300">
        <f>SUMIF(Conversion!$FH$14:$FH$114,$AD83,Conversion!BM$14:BM$114)</f>
        <v>0</v>
      </c>
      <c r="BN83" s="300">
        <f>SUMIF(Conversion!$FH$14:$FH$114,$AD83,Conversion!BN$14:BN$114)</f>
        <v>0</v>
      </c>
      <c r="BO83" s="300">
        <f>SUMIF(Conversion!$FH$14:$FH$114,$AD83,Conversion!BO$14:BO$114)</f>
        <v>0</v>
      </c>
      <c r="BP83" s="300">
        <f>SUMIF(Conversion!$FH$14:$FH$114,$AD83,Conversion!BP$14:BP$114)</f>
        <v>0</v>
      </c>
      <c r="BQ83" s="300">
        <f>SUMIF(Conversion!$FH$14:$FH$114,$AD83,Conversion!BQ$14:BQ$114)</f>
        <v>0</v>
      </c>
      <c r="BR83" s="300">
        <f>SUMIF(Conversion!$FH$14:$FH$114,$AD83,Conversion!BR$14:BR$114)</f>
        <v>0</v>
      </c>
      <c r="BS83" s="300">
        <f>SUMIF(Conversion!$FH$14:$FH$114,$AD83,Conversion!BS$14:BS$114)</f>
        <v>0</v>
      </c>
      <c r="BT83" s="300">
        <f>SUMIF(Conversion!$FH$14:$FH$114,$AD83,Conversion!BT$14:BT$114)</f>
        <v>0</v>
      </c>
      <c r="BU83" s="300">
        <f>SUMIF(Conversion!$FH$14:$FH$114,$AD83,Conversion!BU$14:BU$114)</f>
        <v>0</v>
      </c>
      <c r="BV83" s="300">
        <f>SUMIF(Conversion!$FH$14:$FH$114,$AD83,Conversion!BV$14:BV$114)</f>
        <v>0</v>
      </c>
      <c r="BW83" s="300">
        <f>SUMIF(Conversion!$FH$14:$FH$114,$AD83,Conversion!BW$14:BW$114)</f>
        <v>0</v>
      </c>
      <c r="BX83" s="300">
        <f>SUMIF(Conversion!$FH$14:$FH$114,$AD83,Conversion!BX$14:BX$114)</f>
        <v>0</v>
      </c>
      <c r="BY83" s="300">
        <f>SUMIF(Conversion!$FH$14:$FH$114,$AD83,Conversion!BY$14:BY$114)</f>
        <v>0</v>
      </c>
      <c r="BZ83" s="300">
        <f>SUMIF(Conversion!$FH$14:$FH$114,$AD83,Conversion!BZ$14:BZ$114)</f>
        <v>0</v>
      </c>
      <c r="CA83" s="300">
        <f>SUMIF(Conversion!$FH$14:$FH$114,$AD83,Conversion!CA$14:CA$114)</f>
        <v>0</v>
      </c>
      <c r="CB83" s="300">
        <f>SUMIF(Conversion!$FH$14:$FH$114,$AD83,Conversion!CB$14:CB$114)</f>
        <v>0</v>
      </c>
      <c r="CC83" s="300">
        <f>SUMIF(Conversion!$FH$14:$FH$114,$AD83,Conversion!CC$14:CC$114)</f>
        <v>0</v>
      </c>
      <c r="CD83" s="300">
        <f>SUMIF(Conversion!$FH$14:$FH$114,$AD83,Conversion!CD$14:CD$114)</f>
        <v>0</v>
      </c>
      <c r="CE83" s="300">
        <f>SUMIF(Conversion!$FH$14:$FH$114,$AD83,Conversion!CE$14:CE$114)</f>
        <v>0</v>
      </c>
      <c r="CF83" s="300">
        <f>SUMIF(Conversion!$FH$14:$FH$114,$AD83,Conversion!CF$14:CF$114)</f>
        <v>0</v>
      </c>
      <c r="CG83" s="300">
        <f>SUMIF(Conversion!$FH$14:$FH$114,$AD83,Conversion!CG$14:CG$114)</f>
        <v>0</v>
      </c>
      <c r="CH83" s="300">
        <f>SUMIF(Conversion!$FH$14:$FH$114,$AD83,Conversion!CH$14:CH$114)</f>
        <v>0</v>
      </c>
      <c r="CI83" s="300">
        <f>SUMIF(Conversion!$FH$14:$FH$114,$AD83,Conversion!CI$14:CI$114)</f>
        <v>0</v>
      </c>
      <c r="CJ83" s="300">
        <f>SUMIF(Conversion!$FH$14:$FH$114,$AD83,Conversion!CJ$14:CJ$114)</f>
        <v>0</v>
      </c>
      <c r="CK83" s="300">
        <f>SUMIF(Conversion!$FH$14:$FH$114,$AD83,Conversion!CK$14:CK$114)</f>
        <v>0</v>
      </c>
      <c r="CL83" s="300">
        <f>SUMIF(Conversion!$FH$14:$FH$114,$AD83,Conversion!CL$14:CL$114)</f>
        <v>0</v>
      </c>
      <c r="CM83" s="300">
        <f>SUMIF(Conversion!$FH$14:$FH$114,$AD83,Conversion!CM$14:CM$114)</f>
        <v>0</v>
      </c>
      <c r="CN83" s="300">
        <f>SUMIF(Conversion!$FH$14:$FH$114,$AD83,Conversion!CN$14:CN$114)</f>
        <v>0</v>
      </c>
      <c r="CO83" s="300">
        <f>SUMIF(Conversion!$FH$14:$FH$114,$AD83,Conversion!CO$14:CO$114)</f>
        <v>0</v>
      </c>
      <c r="CP83" s="300">
        <f>SUMIF(Conversion!$FH$14:$FH$114,$AD83,Conversion!CP$14:CP$114)</f>
        <v>0</v>
      </c>
      <c r="CQ83" s="300">
        <f>SUMIF(Conversion!$FH$14:$FH$114,$AD83,Conversion!CQ$14:CQ$114)</f>
        <v>0</v>
      </c>
      <c r="CR83" s="300">
        <f>SUMIF(Conversion!$FH$14:$FH$114,$AD83,Conversion!CR$14:CR$114)</f>
        <v>0</v>
      </c>
      <c r="CS83" s="300">
        <f>SUMIF(Conversion!$FH$14:$FH$114,$AD83,Conversion!CS$14:CS$114)</f>
        <v>0</v>
      </c>
      <c r="CT83" s="300">
        <f>SUMIF(Conversion!$FH$14:$FH$114,$AD83,Conversion!CT$14:CT$114)</f>
        <v>0</v>
      </c>
      <c r="CU83" s="300">
        <f>SUMIF(Conversion!$FH$14:$FH$114,$AD83,Conversion!CU$14:CU$114)</f>
        <v>0</v>
      </c>
      <c r="CV83" s="300">
        <f>SUMIF(Conversion!$FH$14:$FH$114,$AD83,Conversion!CV$14:CV$114)</f>
        <v>0</v>
      </c>
      <c r="CW83" s="300">
        <f>SUMIF(Conversion!$FH$14:$FH$114,$AD83,Conversion!CW$14:CW$114)</f>
        <v>0</v>
      </c>
      <c r="CX83" s="300">
        <f>SUMIF(Conversion!$FH$14:$FH$114,$AD83,Conversion!CX$14:CX$114)</f>
        <v>0</v>
      </c>
      <c r="CY83" s="300">
        <f>SUMIF(Conversion!$FH$14:$FH$114,$AD83,Conversion!CY$14:CY$114)</f>
        <v>0</v>
      </c>
      <c r="CZ83" s="300">
        <f>SUMIF(Conversion!$FH$14:$FH$114,$AD83,Conversion!CZ$14:CZ$114)</f>
        <v>0</v>
      </c>
      <c r="DA83" s="300">
        <f>SUMIF(Conversion!$FH$14:$FH$114,$AD83,Conversion!DA$14:DA$114)</f>
        <v>0</v>
      </c>
      <c r="DB83" s="300">
        <f>SUMIF(Conversion!$FH$14:$FH$114,$AD83,Conversion!DB$14:DB$114)</f>
        <v>0</v>
      </c>
      <c r="DC83" s="300">
        <f>SUMIF(Conversion!$FH$14:$FH$114,$AD83,Conversion!DC$14:DC$114)</f>
        <v>0</v>
      </c>
      <c r="DD83" s="300">
        <f>SUMIF(Conversion!$FH$14:$FH$114,$AD83,Conversion!DD$14:DD$114)</f>
        <v>0</v>
      </c>
      <c r="DE83" s="300">
        <f>SUMIF(Conversion!$FH$14:$FH$114,$AD83,Conversion!DE$14:DE$114)</f>
        <v>0</v>
      </c>
      <c r="DF83" s="300">
        <f>SUMIF(Conversion!$FH$14:$FH$114,$AD83,Conversion!DF$14:DF$114)</f>
        <v>0</v>
      </c>
      <c r="DG83" s="300">
        <f>SUMIF(Conversion!$FH$14:$FH$114,$AD83,Conversion!DG$14:DG$114)</f>
        <v>0</v>
      </c>
      <c r="DH83" s="300">
        <f>SUMIF(Conversion!$FH$14:$FH$114,$AD83,Conversion!DH$14:DH$114)</f>
        <v>0</v>
      </c>
      <c r="DI83" s="300">
        <f>SUMIF(Conversion!$FH$14:$FH$114,$AD83,Conversion!DI$14:DI$114)</f>
        <v>0</v>
      </c>
      <c r="DJ83" s="300">
        <f>SUMIF(Conversion!$FH$14:$FH$114,$AD83,Conversion!DJ$14:DJ$114)</f>
        <v>0</v>
      </c>
      <c r="DK83" s="300">
        <f>SUMIF(Conversion!$FH$14:$FH$114,$AD83,Conversion!DK$14:DK$114)</f>
        <v>0</v>
      </c>
      <c r="DL83" s="300">
        <f>SUMIF(Conversion!$FH$14:$FH$114,$AD83,Conversion!DL$14:DL$114)</f>
        <v>0</v>
      </c>
      <c r="DM83" s="300">
        <f>SUMIF(Conversion!$FH$14:$FH$114,$AD83,Conversion!DM$14:DM$114)</f>
        <v>0</v>
      </c>
      <c r="DN83" s="300">
        <f>SUMIF(Conversion!$FH$14:$FH$114,$AD83,Conversion!DN$14:DN$114)</f>
        <v>0</v>
      </c>
      <c r="DO83" s="300">
        <f>SUMIF(Conversion!$FH$14:$FH$114,$AD83,Conversion!DO$14:DO$114)</f>
        <v>0</v>
      </c>
      <c r="DP83" s="300">
        <f>SUMIF(Conversion!$FH$14:$FH$114,$AD83,Conversion!DP$14:DP$114)</f>
        <v>0</v>
      </c>
      <c r="DQ83" s="300">
        <f>SUMIF(Conversion!$FH$14:$FH$114,$AD83,Conversion!DQ$14:DQ$114)</f>
        <v>0</v>
      </c>
      <c r="DR83" s="300">
        <f>SUMIF(Conversion!$FH$14:$FH$114,$AD83,Conversion!DR$14:DR$114)</f>
        <v>0</v>
      </c>
      <c r="DS83" s="300">
        <f>SUMIF(Conversion!$FH$14:$FH$114,$AD83,Conversion!DS$14:DS$114)</f>
        <v>0</v>
      </c>
      <c r="DT83" s="300">
        <f>SUMIF(Conversion!$FH$14:$FH$114,$AD83,Conversion!DT$14:DT$114)</f>
        <v>0</v>
      </c>
      <c r="DU83" s="300">
        <f>SUMIF(Conversion!$FH$14:$FH$114,$AD83,Conversion!DU$14:DU$114)</f>
        <v>0</v>
      </c>
      <c r="DV83" s="300">
        <f>SUMIF(Conversion!$FH$14:$FH$114,$AD83,Conversion!DV$14:DV$114)</f>
        <v>0</v>
      </c>
      <c r="DW83" s="300">
        <f>SUMIF(Conversion!$FH$14:$FH$114,$AD83,Conversion!DW$14:DW$114)</f>
        <v>0</v>
      </c>
      <c r="DX83" s="300">
        <f>SUMIF(Conversion!$FH$14:$FH$114,$AD83,Conversion!DX$14:DX$114)</f>
        <v>0</v>
      </c>
      <c r="DY83" s="300">
        <f>SUMIF(Conversion!$FH$14:$FH$114,$AD83,Conversion!DY$14:DY$114)</f>
        <v>0</v>
      </c>
      <c r="DZ83" s="300">
        <f>SUMIF(Conversion!$FH$14:$FH$114,$AD83,Conversion!DZ$14:DZ$114)</f>
        <v>0</v>
      </c>
      <c r="EA83" s="300">
        <f>SUMIF(Conversion!$FH$14:$FH$114,$AD83,Conversion!EA$14:EA$114)</f>
        <v>0</v>
      </c>
      <c r="EB83" s="300">
        <f>SUMIF(Conversion!$FH$14:$FH$114,$AD83,Conversion!EB$14:EB$114)</f>
        <v>0</v>
      </c>
      <c r="EC83" s="300">
        <f>SUMIF(Conversion!$FH$14:$FH$114,$AD83,Conversion!EC$14:EC$114)</f>
        <v>0</v>
      </c>
      <c r="ED83" s="300">
        <f>SUMIF(Conversion!$FH$14:$FH$114,$AD83,Conversion!ED$14:ED$114)</f>
        <v>0</v>
      </c>
      <c r="EE83" s="300">
        <f>SUMIF(Conversion!$FH$14:$FH$114,$AD83,Conversion!EE$14:EE$114)</f>
        <v>0</v>
      </c>
      <c r="EF83" s="300">
        <f>SUMIF(Conversion!$FH$14:$FH$114,$AD83,Conversion!EF$14:EF$114)</f>
        <v>0</v>
      </c>
      <c r="EG83" s="300">
        <f>SUMIF(Conversion!$FH$14:$FH$114,$AD83,Conversion!EG$14:EG$114)</f>
        <v>0</v>
      </c>
      <c r="EH83" s="300">
        <f>SUMIF(Conversion!$FH$14:$FH$114,$AD83,Conversion!EH$14:EH$114)</f>
        <v>0</v>
      </c>
      <c r="EI83" s="300">
        <f>SUMIF(Conversion!$FH$14:$FH$114,$AD83,Conversion!EI$14:EI$114)</f>
        <v>0</v>
      </c>
      <c r="EJ83" s="300">
        <f>SUMIF(Conversion!$FH$14:$FH$114,$AD83,Conversion!EJ$14:EJ$114)</f>
        <v>0</v>
      </c>
      <c r="EK83" s="300">
        <f>SUMIF(Conversion!$FH$14:$FH$114,$AD83,Conversion!EK$14:EK$114)</f>
        <v>0</v>
      </c>
      <c r="EL83" s="300">
        <f>SUMIF(Conversion!$FH$14:$FH$114,$AD83,Conversion!EL$14:EL$114)</f>
        <v>0</v>
      </c>
      <c r="EM83" s="300">
        <f>SUMIF(Conversion!$FH$14:$FH$114,$AD83,Conversion!EM$14:EM$114)</f>
        <v>0</v>
      </c>
      <c r="EN83" s="300">
        <f>SUMIF(Conversion!$FH$14:$FH$114,$AD83,Conversion!EN$14:EN$114)</f>
        <v>0</v>
      </c>
      <c r="EO83" s="300">
        <f>SUMIF(Conversion!$FH$14:$FH$114,$AD83,Conversion!EO$14:EO$114)</f>
        <v>0</v>
      </c>
      <c r="EP83" s="300">
        <f>SUMIF(Conversion!$FH$14:$FH$114,$AD83,Conversion!EP$14:EP$114)</f>
        <v>0</v>
      </c>
      <c r="EQ83" s="300">
        <f>SUMIF(Conversion!$FH$14:$FH$114,$AD83,Conversion!EQ$14:EQ$114)</f>
        <v>0</v>
      </c>
      <c r="ER83" s="300">
        <f>SUMIF(Conversion!$FH$14:$FH$114,$AD83,Conversion!ER$14:ER$114)</f>
        <v>0</v>
      </c>
      <c r="ES83" s="300">
        <f>SUMIF(Conversion!$FH$14:$FH$114,$AD83,Conversion!ES$14:ES$114)</f>
        <v>0</v>
      </c>
      <c r="ET83" s="300">
        <f>SUMIF(Conversion!$FH$14:$FH$114,$AD83,Conversion!ET$14:ET$114)</f>
        <v>0</v>
      </c>
      <c r="EU83" s="300">
        <f>SUMIF(Conversion!$FH$14:$FH$114,$AD83,Conversion!EU$14:EU$114)</f>
        <v>0</v>
      </c>
      <c r="EV83" s="300">
        <f>SUMIF(Conversion!$FH$14:$FH$114,$AD83,Conversion!EV$14:EV$114)</f>
        <v>0</v>
      </c>
      <c r="EW83" s="300">
        <f>SUMIF(Conversion!$FH$14:$FH$114,$AD83,Conversion!EW$14:EW$114)</f>
        <v>0</v>
      </c>
      <c r="EX83" s="300">
        <f>SUMIF(Conversion!$FH$14:$FH$114,$AD83,Conversion!EX$14:EX$114)</f>
        <v>0</v>
      </c>
      <c r="EY83" s="261"/>
      <c r="EZ83" s="87"/>
      <c r="FB83" s="261"/>
    </row>
    <row r="84" spans="1:158" s="200" customFormat="1" ht="5.0999999999999996" hidden="1" customHeight="1" outlineLevel="2">
      <c r="A84" s="205"/>
      <c r="B84" s="201"/>
      <c r="C84" s="201"/>
      <c r="D84" s="201"/>
      <c r="E84" s="234"/>
      <c r="F84" s="201"/>
      <c r="G84" s="201"/>
      <c r="H84" s="201"/>
      <c r="I84" s="201"/>
      <c r="J84" s="201"/>
      <c r="K84" s="201"/>
      <c r="L84" s="201"/>
      <c r="M84" s="201"/>
      <c r="N84" s="201"/>
      <c r="O84" s="201"/>
      <c r="P84" s="201"/>
      <c r="Q84" s="201"/>
      <c r="R84" s="201"/>
      <c r="S84" s="201"/>
      <c r="T84" s="201"/>
      <c r="U84" s="201"/>
      <c r="V84" s="201"/>
      <c r="W84" s="201"/>
      <c r="X84" s="201"/>
      <c r="Y84" s="201"/>
      <c r="Z84" s="201"/>
      <c r="AA84" s="201"/>
      <c r="AB84" s="202"/>
      <c r="AC84" s="201"/>
      <c r="AD84" s="203"/>
      <c r="AE84" s="296"/>
      <c r="AF84" s="301"/>
      <c r="AG84" s="301"/>
      <c r="AH84" s="301"/>
      <c r="AI84" s="301"/>
      <c r="AJ84" s="301"/>
      <c r="AK84" s="301"/>
      <c r="AL84" s="301"/>
      <c r="AM84" s="301"/>
      <c r="AN84" s="301"/>
      <c r="AO84" s="301"/>
      <c r="AP84" s="301"/>
      <c r="AQ84" s="301"/>
      <c r="AR84" s="301"/>
      <c r="AS84" s="301"/>
      <c r="AT84" s="301"/>
      <c r="AU84" s="301"/>
      <c r="AV84" s="301"/>
      <c r="AW84" s="301"/>
      <c r="AX84" s="301"/>
      <c r="AY84" s="301"/>
      <c r="AZ84" s="301"/>
      <c r="BA84" s="301"/>
      <c r="BB84" s="301"/>
      <c r="BC84" s="301"/>
      <c r="BD84" s="301"/>
      <c r="BE84" s="301"/>
      <c r="BF84" s="301"/>
      <c r="BG84" s="301"/>
      <c r="BH84" s="301"/>
      <c r="BI84" s="301"/>
      <c r="BJ84" s="301"/>
      <c r="BK84" s="301"/>
      <c r="BL84" s="301"/>
      <c r="BM84" s="301"/>
      <c r="BN84" s="301"/>
      <c r="BO84" s="301"/>
      <c r="BP84" s="301"/>
      <c r="BQ84" s="301"/>
      <c r="BR84" s="301"/>
      <c r="BS84" s="301"/>
      <c r="BT84" s="301"/>
      <c r="BU84" s="301"/>
      <c r="BV84" s="301"/>
      <c r="BW84" s="301"/>
      <c r="BX84" s="301"/>
      <c r="BY84" s="301"/>
      <c r="BZ84" s="301"/>
      <c r="CA84" s="301"/>
      <c r="CB84" s="301"/>
      <c r="CC84" s="301"/>
      <c r="CD84" s="301"/>
      <c r="CE84" s="301"/>
      <c r="CF84" s="301"/>
      <c r="CG84" s="301"/>
      <c r="CH84" s="301"/>
      <c r="CI84" s="301"/>
      <c r="CJ84" s="301"/>
      <c r="CK84" s="301"/>
      <c r="CL84" s="301"/>
      <c r="CM84" s="301"/>
      <c r="CN84" s="301"/>
      <c r="CO84" s="301"/>
      <c r="CP84" s="301"/>
      <c r="CQ84" s="301"/>
      <c r="CR84" s="301"/>
      <c r="CS84" s="301"/>
      <c r="CT84" s="301"/>
      <c r="CU84" s="301"/>
      <c r="CV84" s="301"/>
      <c r="CW84" s="301"/>
      <c r="CX84" s="301"/>
      <c r="CY84" s="301"/>
      <c r="CZ84" s="301"/>
      <c r="DA84" s="301"/>
      <c r="DB84" s="301"/>
      <c r="DC84" s="301"/>
      <c r="DD84" s="301"/>
      <c r="DE84" s="301"/>
      <c r="DF84" s="301"/>
      <c r="DG84" s="301"/>
      <c r="DH84" s="301"/>
      <c r="DI84" s="301"/>
      <c r="DJ84" s="301"/>
      <c r="DK84" s="301"/>
      <c r="DL84" s="301"/>
      <c r="DM84" s="301"/>
      <c r="DN84" s="301"/>
      <c r="DO84" s="301"/>
      <c r="DP84" s="301"/>
      <c r="DQ84" s="301"/>
      <c r="DR84" s="301"/>
      <c r="DS84" s="301"/>
      <c r="DT84" s="301"/>
      <c r="DU84" s="301"/>
      <c r="DV84" s="301"/>
      <c r="DW84" s="301"/>
      <c r="DX84" s="301"/>
      <c r="DY84" s="301"/>
      <c r="DZ84" s="301"/>
      <c r="EA84" s="301"/>
      <c r="EB84" s="301"/>
      <c r="EC84" s="301"/>
      <c r="ED84" s="301"/>
      <c r="EE84" s="301"/>
      <c r="EF84" s="301"/>
      <c r="EG84" s="301"/>
      <c r="EH84" s="301"/>
      <c r="EI84" s="301"/>
      <c r="EJ84" s="301"/>
      <c r="EK84" s="301"/>
      <c r="EL84" s="301"/>
      <c r="EM84" s="301"/>
      <c r="EN84" s="301"/>
      <c r="EO84" s="301"/>
      <c r="EP84" s="301"/>
      <c r="EQ84" s="301"/>
      <c r="ER84" s="301"/>
      <c r="ES84" s="301"/>
      <c r="ET84" s="301"/>
      <c r="EU84" s="301"/>
      <c r="EV84" s="301"/>
      <c r="EW84" s="301"/>
      <c r="EX84" s="301"/>
      <c r="EY84" s="263"/>
      <c r="EZ84" s="201"/>
      <c r="FA84" s="367"/>
      <c r="FB84" s="369"/>
    </row>
    <row r="85" spans="1:158" ht="12.75" hidden="1" customHeight="1" outlineLevel="2">
      <c r="A85" s="86"/>
      <c r="B85" s="86"/>
      <c r="C85" s="232"/>
      <c r="D85" s="87"/>
      <c r="E85" s="86"/>
      <c r="F85" s="85"/>
      <c r="G85" s="85"/>
      <c r="H85" s="85"/>
      <c r="I85" s="85"/>
      <c r="J85" s="85"/>
      <c r="K85" s="85"/>
      <c r="L85" s="85"/>
      <c r="M85" s="85"/>
      <c r="N85" s="85"/>
      <c r="O85" s="85"/>
      <c r="P85" s="85"/>
      <c r="Q85" s="85"/>
      <c r="R85" s="85"/>
      <c r="S85" s="85"/>
      <c r="T85" s="85"/>
      <c r="U85" s="85"/>
      <c r="V85" s="85"/>
      <c r="W85" s="85"/>
      <c r="X85" s="85"/>
      <c r="Y85" s="85"/>
      <c r="Z85" s="85"/>
      <c r="AA85" s="85"/>
      <c r="AB85" s="86"/>
      <c r="AC85" s="86"/>
      <c r="AD85" s="232"/>
      <c r="AE85" s="891">
        <f t="shared" ref="AE85:BJ85" ca="1" si="30">SUM(AE79:AE84)</f>
        <v>28624381.516423278</v>
      </c>
      <c r="AF85" s="341">
        <f t="shared" si="30"/>
        <v>1212561.7945000001</v>
      </c>
      <c r="AG85" s="342">
        <f t="shared" ca="1" si="30"/>
        <v>269124.91619919933</v>
      </c>
      <c r="AH85" s="342">
        <f t="shared" ca="1" si="30"/>
        <v>1839712.6109375001</v>
      </c>
      <c r="AI85" s="342">
        <f t="shared" ca="1" si="30"/>
        <v>2730224.6109374999</v>
      </c>
      <c r="AJ85" s="342">
        <f t="shared" ca="1" si="30"/>
        <v>423110.61093750002</v>
      </c>
      <c r="AK85" s="342">
        <f t="shared" ca="1" si="30"/>
        <v>494709.61093750002</v>
      </c>
      <c r="AL85" s="342">
        <f t="shared" ca="1" si="30"/>
        <v>560462.04843750002</v>
      </c>
      <c r="AM85" s="342">
        <f t="shared" ca="1" si="30"/>
        <v>560462.04843750002</v>
      </c>
      <c r="AN85" s="342">
        <f t="shared" ca="1" si="30"/>
        <v>288934.54843750002</v>
      </c>
      <c r="AO85" s="342">
        <f t="shared" ca="1" si="30"/>
        <v>288934.54843750002</v>
      </c>
      <c r="AP85" s="342">
        <f t="shared" ca="1" si="30"/>
        <v>288934.54843750002</v>
      </c>
      <c r="AQ85" s="342">
        <f t="shared" ca="1" si="30"/>
        <v>288140.54843750002</v>
      </c>
      <c r="AR85" s="342">
        <f t="shared" ca="1" si="30"/>
        <v>288140.54843750002</v>
      </c>
      <c r="AS85" s="342">
        <f t="shared" ca="1" si="30"/>
        <v>493549.6521366993</v>
      </c>
      <c r="AT85" s="342">
        <f t="shared" ca="1" si="30"/>
        <v>507454.54843749997</v>
      </c>
      <c r="AU85" s="342">
        <f t="shared" ca="1" si="30"/>
        <v>313718.54843750002</v>
      </c>
      <c r="AV85" s="342">
        <f t="shared" ca="1" si="30"/>
        <v>323646.55940625007</v>
      </c>
      <c r="AW85" s="342">
        <f t="shared" ca="1" si="30"/>
        <v>323646.55940625007</v>
      </c>
      <c r="AX85" s="342">
        <f t="shared" ca="1" si="30"/>
        <v>293903.35940625001</v>
      </c>
      <c r="AY85" s="342">
        <f t="shared" ca="1" si="30"/>
        <v>293903.35940625001</v>
      </c>
      <c r="AZ85" s="342">
        <f t="shared" ca="1" si="30"/>
        <v>293903.35940625001</v>
      </c>
      <c r="BA85" s="342">
        <f t="shared" ca="1" si="30"/>
        <v>293903.35940625001</v>
      </c>
      <c r="BB85" s="342">
        <f t="shared" ca="1" si="30"/>
        <v>293903.35940625001</v>
      </c>
      <c r="BC85" s="342">
        <f t="shared" ca="1" si="30"/>
        <v>293903.35940625001</v>
      </c>
      <c r="BD85" s="342">
        <f t="shared" ca="1" si="30"/>
        <v>293903.35940625001</v>
      </c>
      <c r="BE85" s="342">
        <f t="shared" ca="1" si="30"/>
        <v>503420.64517943334</v>
      </c>
      <c r="BF85" s="342">
        <f t="shared" ca="1" si="30"/>
        <v>498821.35940625001</v>
      </c>
      <c r="BG85" s="342">
        <f t="shared" ca="1" si="30"/>
        <v>293903.35940625001</v>
      </c>
      <c r="BH85" s="342">
        <f t="shared" ca="1" si="30"/>
        <v>299781.42659437499</v>
      </c>
      <c r="BI85" s="342">
        <f t="shared" ca="1" si="30"/>
        <v>299781.42659437499</v>
      </c>
      <c r="BJ85" s="342">
        <f t="shared" ca="1" si="30"/>
        <v>299781.42659437499</v>
      </c>
      <c r="BK85" s="342">
        <f t="shared" ref="BK85:CP85" ca="1" si="31">SUM(BK79:BK84)</f>
        <v>299781.42659437499</v>
      </c>
      <c r="BL85" s="342">
        <f t="shared" ca="1" si="31"/>
        <v>299781.42659437499</v>
      </c>
      <c r="BM85" s="342">
        <f t="shared" ca="1" si="31"/>
        <v>299781.42659437499</v>
      </c>
      <c r="BN85" s="342">
        <f t="shared" ca="1" si="31"/>
        <v>299781.42659437499</v>
      </c>
      <c r="BO85" s="342">
        <f t="shared" ca="1" si="31"/>
        <v>299781.42659437499</v>
      </c>
      <c r="BP85" s="342">
        <f t="shared" ca="1" si="31"/>
        <v>299781.42659437499</v>
      </c>
      <c r="BQ85" s="342">
        <f t="shared" ca="1" si="31"/>
        <v>513489.05808302201</v>
      </c>
      <c r="BR85" s="342">
        <f t="shared" ca="1" si="31"/>
        <v>1344863.226594375</v>
      </c>
      <c r="BS85" s="342">
        <f t="shared" ca="1" si="31"/>
        <v>299781.42659437499</v>
      </c>
      <c r="BT85" s="342">
        <f t="shared" ca="1" si="31"/>
        <v>305777.05512626248</v>
      </c>
      <c r="BU85" s="342">
        <f t="shared" ca="1" si="31"/>
        <v>305777.05512626248</v>
      </c>
      <c r="BV85" s="342">
        <f t="shared" ca="1" si="31"/>
        <v>305777.05512626248</v>
      </c>
      <c r="BW85" s="342">
        <f t="shared" ca="1" si="31"/>
        <v>305777.05512626248</v>
      </c>
      <c r="BX85" s="342">
        <f t="shared" ca="1" si="31"/>
        <v>305777.05512626248</v>
      </c>
      <c r="BY85" s="342">
        <f t="shared" ca="1" si="31"/>
        <v>305777.05512626248</v>
      </c>
      <c r="BZ85" s="342">
        <f t="shared" ca="1" si="31"/>
        <v>305777.05512626248</v>
      </c>
      <c r="CA85" s="342">
        <f t="shared" ca="1" si="31"/>
        <v>305777.05512626248</v>
      </c>
      <c r="CB85" s="342">
        <f t="shared" ca="1" si="31"/>
        <v>305777.05512626248</v>
      </c>
      <c r="CC85" s="342">
        <f t="shared" ca="1" si="31"/>
        <v>523758.8392446824</v>
      </c>
      <c r="CD85" s="342">
        <f t="shared" ca="1" si="31"/>
        <v>518973.74232626247</v>
      </c>
      <c r="CE85" s="342">
        <f t="shared" ca="1" si="31"/>
        <v>305777.05512626248</v>
      </c>
      <c r="CF85" s="342">
        <f t="shared" ca="1" si="31"/>
        <v>311892.59622878773</v>
      </c>
      <c r="CG85" s="342">
        <f t="shared" ca="1" si="31"/>
        <v>311892.59622878773</v>
      </c>
      <c r="CH85" s="342">
        <f t="shared" ca="1" si="31"/>
        <v>311892.59622878773</v>
      </c>
      <c r="CI85" s="342">
        <f t="shared" ca="1" si="31"/>
        <v>311892.59622878773</v>
      </c>
      <c r="CJ85" s="342">
        <f t="shared" ca="1" si="31"/>
        <v>311892.59622878773</v>
      </c>
      <c r="CK85" s="342">
        <f t="shared" ca="1" si="31"/>
        <v>311892.59622878773</v>
      </c>
      <c r="CL85" s="342">
        <f t="shared" ca="1" si="31"/>
        <v>311892.59622878773</v>
      </c>
      <c r="CM85" s="342">
        <f t="shared" ca="1" si="31"/>
        <v>311892.59622878773</v>
      </c>
      <c r="CN85" s="342">
        <f t="shared" ca="1" si="31"/>
        <v>311892.59622878773</v>
      </c>
      <c r="CO85" s="342">
        <f t="shared" ca="1" si="31"/>
        <v>534234.01602957596</v>
      </c>
      <c r="CP85" s="342">
        <f t="shared" ca="1" si="31"/>
        <v>529353.21717278776</v>
      </c>
      <c r="CQ85" s="342">
        <f t="shared" ref="CQ85:DV85" ca="1" si="32">SUM(CQ79:CQ84)</f>
        <v>311892.59622878773</v>
      </c>
      <c r="CR85" s="342">
        <f t="shared" ca="1" si="32"/>
        <v>318130.44815336354</v>
      </c>
      <c r="CS85" s="342">
        <f t="shared" ca="1" si="32"/>
        <v>318130.44815336354</v>
      </c>
      <c r="CT85" s="342">
        <f t="shared" ca="1" si="32"/>
        <v>0</v>
      </c>
      <c r="CU85" s="342">
        <f t="shared" ca="1" si="32"/>
        <v>0</v>
      </c>
      <c r="CV85" s="342">
        <f t="shared" ca="1" si="32"/>
        <v>0</v>
      </c>
      <c r="CW85" s="342">
        <f t="shared" ca="1" si="32"/>
        <v>0</v>
      </c>
      <c r="CX85" s="342">
        <f t="shared" ca="1" si="32"/>
        <v>0</v>
      </c>
      <c r="CY85" s="342">
        <f t="shared" ca="1" si="32"/>
        <v>0</v>
      </c>
      <c r="CZ85" s="342">
        <f t="shared" ca="1" si="32"/>
        <v>0</v>
      </c>
      <c r="DA85" s="342">
        <f t="shared" ca="1" si="32"/>
        <v>0</v>
      </c>
      <c r="DB85" s="342">
        <f t="shared" ca="1" si="32"/>
        <v>0</v>
      </c>
      <c r="DC85" s="342">
        <f t="shared" ca="1" si="32"/>
        <v>0</v>
      </c>
      <c r="DD85" s="342">
        <f t="shared" ca="1" si="32"/>
        <v>0</v>
      </c>
      <c r="DE85" s="342">
        <f t="shared" ca="1" si="32"/>
        <v>0</v>
      </c>
      <c r="DF85" s="342">
        <f t="shared" ca="1" si="32"/>
        <v>0</v>
      </c>
      <c r="DG85" s="342">
        <f t="shared" ca="1" si="32"/>
        <v>0</v>
      </c>
      <c r="DH85" s="342">
        <f t="shared" ca="1" si="32"/>
        <v>0</v>
      </c>
      <c r="DI85" s="342">
        <f t="shared" ca="1" si="32"/>
        <v>0</v>
      </c>
      <c r="DJ85" s="342">
        <f t="shared" ca="1" si="32"/>
        <v>0</v>
      </c>
      <c r="DK85" s="342">
        <f t="shared" ca="1" si="32"/>
        <v>0</v>
      </c>
      <c r="DL85" s="342">
        <f t="shared" ca="1" si="32"/>
        <v>0</v>
      </c>
      <c r="DM85" s="342">
        <f t="shared" ca="1" si="32"/>
        <v>0</v>
      </c>
      <c r="DN85" s="342">
        <f t="shared" ca="1" si="32"/>
        <v>0</v>
      </c>
      <c r="DO85" s="342">
        <f t="shared" ca="1" si="32"/>
        <v>0</v>
      </c>
      <c r="DP85" s="342">
        <f t="shared" ca="1" si="32"/>
        <v>0</v>
      </c>
      <c r="DQ85" s="342">
        <f t="shared" ca="1" si="32"/>
        <v>0</v>
      </c>
      <c r="DR85" s="342">
        <f t="shared" ca="1" si="32"/>
        <v>0</v>
      </c>
      <c r="DS85" s="342">
        <f t="shared" ca="1" si="32"/>
        <v>0</v>
      </c>
      <c r="DT85" s="342">
        <f t="shared" ca="1" si="32"/>
        <v>0</v>
      </c>
      <c r="DU85" s="342">
        <f t="shared" ca="1" si="32"/>
        <v>0</v>
      </c>
      <c r="DV85" s="342">
        <f t="shared" ca="1" si="32"/>
        <v>0</v>
      </c>
      <c r="DW85" s="342">
        <f t="shared" ref="DW85:EX85" ca="1" si="33">SUM(DW79:DW84)</f>
        <v>0</v>
      </c>
      <c r="DX85" s="342">
        <f t="shared" ca="1" si="33"/>
        <v>0</v>
      </c>
      <c r="DY85" s="342">
        <f t="shared" ca="1" si="33"/>
        <v>0</v>
      </c>
      <c r="DZ85" s="342">
        <f t="shared" ca="1" si="33"/>
        <v>0</v>
      </c>
      <c r="EA85" s="342">
        <f t="shared" ca="1" si="33"/>
        <v>0</v>
      </c>
      <c r="EB85" s="342">
        <f t="shared" ca="1" si="33"/>
        <v>0</v>
      </c>
      <c r="EC85" s="342">
        <f t="shared" ca="1" si="33"/>
        <v>0</v>
      </c>
      <c r="ED85" s="342">
        <f t="shared" ca="1" si="33"/>
        <v>0</v>
      </c>
      <c r="EE85" s="342">
        <f t="shared" ca="1" si="33"/>
        <v>0</v>
      </c>
      <c r="EF85" s="342">
        <f t="shared" ca="1" si="33"/>
        <v>0</v>
      </c>
      <c r="EG85" s="342">
        <f t="shared" ca="1" si="33"/>
        <v>0</v>
      </c>
      <c r="EH85" s="342">
        <f t="shared" ca="1" si="33"/>
        <v>0</v>
      </c>
      <c r="EI85" s="342">
        <f t="shared" ca="1" si="33"/>
        <v>0</v>
      </c>
      <c r="EJ85" s="342">
        <f t="shared" ca="1" si="33"/>
        <v>0</v>
      </c>
      <c r="EK85" s="342">
        <f t="shared" ca="1" si="33"/>
        <v>0</v>
      </c>
      <c r="EL85" s="342">
        <f t="shared" ca="1" si="33"/>
        <v>0</v>
      </c>
      <c r="EM85" s="342">
        <f t="shared" ca="1" si="33"/>
        <v>0</v>
      </c>
      <c r="EN85" s="342">
        <f t="shared" ca="1" si="33"/>
        <v>0</v>
      </c>
      <c r="EO85" s="342">
        <f t="shared" ca="1" si="33"/>
        <v>0</v>
      </c>
      <c r="EP85" s="342">
        <f t="shared" ca="1" si="33"/>
        <v>0</v>
      </c>
      <c r="EQ85" s="342">
        <f t="shared" ca="1" si="33"/>
        <v>0</v>
      </c>
      <c r="ER85" s="342">
        <f t="shared" ca="1" si="33"/>
        <v>0</v>
      </c>
      <c r="ES85" s="342">
        <f t="shared" ca="1" si="33"/>
        <v>0</v>
      </c>
      <c r="ET85" s="342">
        <f t="shared" ca="1" si="33"/>
        <v>0</v>
      </c>
      <c r="EU85" s="342">
        <f t="shared" ca="1" si="33"/>
        <v>0</v>
      </c>
      <c r="EV85" s="342">
        <f t="shared" ca="1" si="33"/>
        <v>0</v>
      </c>
      <c r="EW85" s="342">
        <f t="shared" ca="1" si="33"/>
        <v>0</v>
      </c>
      <c r="EX85" s="343">
        <f t="shared" ca="1" si="33"/>
        <v>0</v>
      </c>
      <c r="EY85" s="261"/>
      <c r="EZ85" s="863">
        <f ca="1">D78</f>
        <v>0</v>
      </c>
      <c r="FB85" s="261"/>
    </row>
    <row r="86" spans="1:158" hidden="1" outlineLevel="1">
      <c r="AE86" s="163"/>
      <c r="EY86" s="261"/>
      <c r="EZ86" s="87"/>
      <c r="FB86" s="261"/>
    </row>
    <row r="87" spans="1:158" ht="22.5" hidden="1" outlineLevel="1" collapsed="1">
      <c r="A87" s="466">
        <v>4</v>
      </c>
      <c r="B87" s="1042" t="str">
        <f>"by "&amp;Constants!A82</f>
        <v>by Revenue Class</v>
      </c>
      <c r="C87" s="1043"/>
      <c r="D87" s="863">
        <f ca="1">IF(ABS(XCheck7-XCheck3)&gt;ErrTol,1,0)</f>
        <v>0</v>
      </c>
      <c r="E87" s="318"/>
      <c r="F87" s="318"/>
      <c r="G87" s="318"/>
      <c r="H87" s="318"/>
      <c r="I87" s="318"/>
      <c r="J87" s="318"/>
      <c r="K87" s="318"/>
      <c r="L87" s="318"/>
      <c r="M87" s="318"/>
      <c r="N87" s="318"/>
      <c r="O87" s="318"/>
      <c r="P87" s="318"/>
      <c r="Q87" s="318"/>
      <c r="R87" s="318"/>
      <c r="S87" s="318"/>
      <c r="T87" s="318"/>
      <c r="U87" s="318"/>
      <c r="V87" s="318"/>
      <c r="W87" s="318"/>
      <c r="X87" s="318"/>
      <c r="Y87" s="318"/>
      <c r="Z87" s="318"/>
      <c r="AA87" s="318"/>
      <c r="AB87" s="318"/>
      <c r="AC87" s="318"/>
      <c r="AD87" s="187"/>
      <c r="AE87" s="300">
        <f ca="1">AE96</f>
        <v>28624381.516423266</v>
      </c>
      <c r="EY87" s="261"/>
      <c r="EZ87" s="270"/>
      <c r="FB87" s="261"/>
    </row>
    <row r="88" spans="1:158" s="200" customFormat="1" ht="5.0999999999999996" hidden="1" customHeight="1" outlineLevel="2">
      <c r="A88" s="205"/>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2"/>
      <c r="AC88" s="201"/>
      <c r="AD88" s="203"/>
      <c r="AE88" s="264"/>
      <c r="AF88" s="204"/>
      <c r="AG88" s="204"/>
      <c r="AH88" s="204"/>
      <c r="AI88" s="204"/>
      <c r="AJ88" s="204"/>
      <c r="AK88" s="204"/>
      <c r="AL88" s="204"/>
      <c r="AM88" s="204"/>
      <c r="AN88" s="204"/>
      <c r="AO88" s="204"/>
      <c r="AP88" s="204"/>
      <c r="AQ88" s="204"/>
      <c r="AR88" s="204"/>
      <c r="AS88" s="204"/>
      <c r="AT88" s="204"/>
      <c r="AU88" s="204"/>
      <c r="AV88" s="204"/>
      <c r="AW88" s="204"/>
      <c r="AX88" s="204"/>
      <c r="AY88" s="204"/>
      <c r="AZ88" s="204"/>
      <c r="BA88" s="204"/>
      <c r="BB88" s="204"/>
      <c r="BC88" s="204"/>
      <c r="BD88" s="204"/>
      <c r="BE88" s="204"/>
      <c r="BF88" s="204"/>
      <c r="BG88" s="204"/>
      <c r="BH88" s="204"/>
      <c r="BI88" s="204"/>
      <c r="BJ88" s="204"/>
      <c r="BK88" s="204"/>
      <c r="BL88" s="204"/>
      <c r="BM88" s="204"/>
      <c r="BN88" s="204"/>
      <c r="BO88" s="204"/>
      <c r="BP88" s="204"/>
      <c r="BQ88" s="204"/>
      <c r="BR88" s="204"/>
      <c r="BS88" s="204"/>
      <c r="BT88" s="204"/>
      <c r="BU88" s="204"/>
      <c r="BV88" s="204"/>
      <c r="BW88" s="204"/>
      <c r="BX88" s="204"/>
      <c r="BY88" s="204"/>
      <c r="BZ88" s="204"/>
      <c r="CA88" s="204"/>
      <c r="CB88" s="204"/>
      <c r="CC88" s="204"/>
      <c r="CD88" s="204"/>
      <c r="CE88" s="204"/>
      <c r="CF88" s="204"/>
      <c r="CG88" s="204"/>
      <c r="CH88" s="204"/>
      <c r="CI88" s="204"/>
      <c r="CJ88" s="204"/>
      <c r="CK88" s="204"/>
      <c r="CL88" s="204"/>
      <c r="CM88" s="204"/>
      <c r="CN88" s="204"/>
      <c r="CO88" s="204"/>
      <c r="CP88" s="204"/>
      <c r="CQ88" s="204"/>
      <c r="CR88" s="204"/>
      <c r="CS88" s="204"/>
      <c r="CT88" s="204"/>
      <c r="CU88" s="204"/>
      <c r="CV88" s="204"/>
      <c r="CW88" s="204"/>
      <c r="CX88" s="204"/>
      <c r="CY88" s="204"/>
      <c r="CZ88" s="204"/>
      <c r="DA88" s="204"/>
      <c r="DB88" s="204"/>
      <c r="DC88" s="204"/>
      <c r="DD88" s="204"/>
      <c r="DE88" s="204"/>
      <c r="DF88" s="204"/>
      <c r="DG88" s="204"/>
      <c r="DH88" s="204"/>
      <c r="DI88" s="204"/>
      <c r="DJ88" s="204"/>
      <c r="DK88" s="204"/>
      <c r="DL88" s="204"/>
      <c r="DM88" s="204"/>
      <c r="DN88" s="204"/>
      <c r="DO88" s="204"/>
      <c r="DP88" s="204"/>
      <c r="DQ88" s="204"/>
      <c r="DR88" s="204"/>
      <c r="DS88" s="204"/>
      <c r="DT88" s="204"/>
      <c r="DU88" s="204"/>
      <c r="DV88" s="204"/>
      <c r="DW88" s="204"/>
      <c r="DX88" s="204"/>
      <c r="DY88" s="204"/>
      <c r="DZ88" s="204"/>
      <c r="EA88" s="204"/>
      <c r="EB88" s="204"/>
      <c r="EC88" s="204"/>
      <c r="ED88" s="204"/>
      <c r="EE88" s="204"/>
      <c r="EF88" s="204"/>
      <c r="EG88" s="204"/>
      <c r="EH88" s="204"/>
      <c r="EI88" s="204"/>
      <c r="EJ88" s="204"/>
      <c r="EK88" s="204"/>
      <c r="EL88" s="204"/>
      <c r="EM88" s="204"/>
      <c r="EN88" s="204"/>
      <c r="EO88" s="204"/>
      <c r="EP88" s="204"/>
      <c r="EQ88" s="204"/>
      <c r="ER88" s="204"/>
      <c r="ES88" s="204"/>
      <c r="ET88" s="204"/>
      <c r="EU88" s="204"/>
      <c r="EV88" s="204"/>
      <c r="EW88" s="204"/>
      <c r="EX88" s="204"/>
      <c r="EY88" s="263"/>
      <c r="EZ88" s="201"/>
      <c r="FA88" s="367"/>
      <c r="FB88" s="369"/>
    </row>
    <row r="89" spans="1:158" ht="12.75" hidden="1" customHeight="1" outlineLevel="2">
      <c r="A89" s="333">
        <v>1</v>
      </c>
      <c r="B89" s="333"/>
      <c r="C89" s="892" t="str">
        <f>Constants!B84</f>
        <v>Managed Services</v>
      </c>
      <c r="E89" s="319"/>
      <c r="F89" s="320"/>
      <c r="G89" s="320"/>
      <c r="H89" s="320"/>
      <c r="I89" s="320"/>
      <c r="J89" s="320"/>
      <c r="K89" s="320"/>
      <c r="L89" s="320"/>
      <c r="M89" s="320"/>
      <c r="N89" s="320"/>
      <c r="O89" s="320"/>
      <c r="P89" s="320"/>
      <c r="Q89" s="320"/>
      <c r="R89" s="320"/>
      <c r="S89" s="320"/>
      <c r="T89" s="320"/>
      <c r="U89" s="320"/>
      <c r="V89" s="321"/>
      <c r="W89" s="320"/>
      <c r="X89" s="320"/>
      <c r="Y89" s="320"/>
      <c r="Z89" s="320"/>
      <c r="AA89" s="320"/>
      <c r="AB89" s="319"/>
      <c r="AC89" s="322"/>
      <c r="AD89" s="683" t="str">
        <f>Constants!F84</f>
        <v>Managed Services</v>
      </c>
      <c r="AE89" s="304">
        <f t="shared" ref="AE89:AE94" ca="1" si="34">SUM(AF89:EY89)</f>
        <v>24455638.473279275</v>
      </c>
      <c r="AF89" s="297">
        <f>SUMIF(Conversion!$FD$14:$FD$114,$AD89,Conversion!AF$14:AF$114)</f>
        <v>1212561.7945000001</v>
      </c>
      <c r="AG89" s="300">
        <f ca="1">SUMIF(Conversion!$FD$14:$FD$114,$AD89,Conversion!AG$14:AG$114)</f>
        <v>269124.91619919933</v>
      </c>
      <c r="AH89" s="300">
        <f ca="1">SUMIF(Conversion!$FD$14:$FD$114,$AD89,Conversion!AH$14:AH$114)</f>
        <v>1777172.0625</v>
      </c>
      <c r="AI89" s="300">
        <f ca="1">SUMIF(Conversion!$FD$14:$FD$114,$AD89,Conversion!AI$14:AI$114)</f>
        <v>2667684.0625</v>
      </c>
      <c r="AJ89" s="300">
        <f ca="1">SUMIF(Conversion!$FD$14:$FD$114,$AD89,Conversion!AJ$14:AJ$114)</f>
        <v>360570.0625</v>
      </c>
      <c r="AK89" s="300">
        <f ca="1">SUMIF(Conversion!$FD$14:$FD$114,$AD89,Conversion!AK$14:AK$114)</f>
        <v>432169.0625</v>
      </c>
      <c r="AL89" s="298">
        <f ca="1">SUMIF(Conversion!$FD$14:$FD$114,$AD89,Conversion!AL$14:AL$114)</f>
        <v>497921.5</v>
      </c>
      <c r="AM89" s="298">
        <f ca="1">SUMIF(Conversion!$FD$14:$FD$114,$AD89,Conversion!AM$14:AM$114)</f>
        <v>497921.5</v>
      </c>
      <c r="AN89" s="298">
        <f ca="1">SUMIF(Conversion!$FD$14:$FD$114,$AD89,Conversion!AN$14:AN$114)</f>
        <v>226394</v>
      </c>
      <c r="AO89" s="298">
        <f ca="1">SUMIF(Conversion!$FD$14:$FD$114,$AD89,Conversion!AO$14:AO$114)</f>
        <v>226394</v>
      </c>
      <c r="AP89" s="298">
        <f ca="1">SUMIF(Conversion!$FD$14:$FD$114,$AD89,Conversion!AP$14:AP$114)</f>
        <v>226394</v>
      </c>
      <c r="AQ89" s="298">
        <f ca="1">SUMIF(Conversion!$FD$14:$FD$114,$AD89,Conversion!AQ$14:AQ$114)</f>
        <v>225600</v>
      </c>
      <c r="AR89" s="298">
        <f ca="1">SUMIF(Conversion!$FD$14:$FD$114,$AD89,Conversion!AR$14:AR$114)</f>
        <v>225600</v>
      </c>
      <c r="AS89" s="298">
        <f ca="1">SUMIF(Conversion!$FD$14:$FD$114,$AD89,Conversion!AS$14:AS$114)</f>
        <v>431009.10369919933</v>
      </c>
      <c r="AT89" s="298">
        <f ca="1">SUMIF(Conversion!$FD$14:$FD$114,$AD89,Conversion!AT$14:AT$114)</f>
        <v>444914</v>
      </c>
      <c r="AU89" s="298">
        <f ca="1">SUMIF(Conversion!$FD$14:$FD$114,$AD89,Conversion!AU$14:AU$114)</f>
        <v>251178</v>
      </c>
      <c r="AV89" s="298">
        <f ca="1">SUMIF(Conversion!$FD$14:$FD$114,$AD89,Conversion!AV$14:AV$114)</f>
        <v>259855.20000000004</v>
      </c>
      <c r="AW89" s="298">
        <f ca="1">SUMIF(Conversion!$FD$14:$FD$114,$AD89,Conversion!AW$14:AW$114)</f>
        <v>259855.20000000004</v>
      </c>
      <c r="AX89" s="298">
        <f ca="1">SUMIF(Conversion!$FD$14:$FD$114,$AD89,Conversion!AX$14:AX$114)</f>
        <v>230112</v>
      </c>
      <c r="AY89" s="298">
        <f ca="1">SUMIF(Conversion!$FD$14:$FD$114,$AD89,Conversion!AY$14:AY$114)</f>
        <v>230112</v>
      </c>
      <c r="AZ89" s="298">
        <f ca="1">SUMIF(Conversion!$FD$14:$FD$114,$AD89,Conversion!AZ$14:AZ$114)</f>
        <v>230112</v>
      </c>
      <c r="BA89" s="298">
        <f ca="1">SUMIF(Conversion!$FD$14:$FD$114,$AD89,Conversion!BA$14:BA$114)</f>
        <v>230112</v>
      </c>
      <c r="BB89" s="298">
        <f ca="1">SUMIF(Conversion!$FD$14:$FD$114,$AD89,Conversion!BB$14:BB$114)</f>
        <v>230112</v>
      </c>
      <c r="BC89" s="298">
        <f ca="1">SUMIF(Conversion!$FD$14:$FD$114,$AD89,Conversion!BC$14:BC$114)</f>
        <v>230112</v>
      </c>
      <c r="BD89" s="298">
        <f ca="1">SUMIF(Conversion!$FD$14:$FD$114,$AD89,Conversion!BD$14:BD$114)</f>
        <v>230112</v>
      </c>
      <c r="BE89" s="298">
        <f ca="1">SUMIF(Conversion!$FD$14:$FD$114,$AD89,Conversion!BE$14:BE$114)</f>
        <v>439629.28577318334</v>
      </c>
      <c r="BF89" s="298">
        <f ca="1">SUMIF(Conversion!$FD$14:$FD$114,$AD89,Conversion!BF$14:BF$114)</f>
        <v>435030</v>
      </c>
      <c r="BG89" s="298">
        <f ca="1">SUMIF(Conversion!$FD$14:$FD$114,$AD89,Conversion!BG$14:BG$114)</f>
        <v>230112</v>
      </c>
      <c r="BH89" s="298">
        <f ca="1">SUMIF(Conversion!$FD$14:$FD$114,$AD89,Conversion!BH$14:BH$114)</f>
        <v>234714.23999999999</v>
      </c>
      <c r="BI89" s="298">
        <f ca="1">SUMIF(Conversion!$FD$14:$FD$114,$AD89,Conversion!BI$14:BI$114)</f>
        <v>234714.23999999999</v>
      </c>
      <c r="BJ89" s="298">
        <f ca="1">SUMIF(Conversion!$FD$14:$FD$114,$AD89,Conversion!BJ$14:BJ$114)</f>
        <v>234714.23999999999</v>
      </c>
      <c r="BK89" s="298">
        <f ca="1">SUMIF(Conversion!$FD$14:$FD$114,$AD89,Conversion!BK$14:BK$114)</f>
        <v>234714.23999999999</v>
      </c>
      <c r="BL89" s="298">
        <f ca="1">SUMIF(Conversion!$FD$14:$FD$114,$AD89,Conversion!BL$14:BL$114)</f>
        <v>234714.23999999999</v>
      </c>
      <c r="BM89" s="298">
        <f ca="1">SUMIF(Conversion!$FD$14:$FD$114,$AD89,Conversion!BM$14:BM$114)</f>
        <v>234714.23999999999</v>
      </c>
      <c r="BN89" s="298">
        <f ca="1">SUMIF(Conversion!$FD$14:$FD$114,$AD89,Conversion!BN$14:BN$114)</f>
        <v>234714.23999999999</v>
      </c>
      <c r="BO89" s="298">
        <f ca="1">SUMIF(Conversion!$FD$14:$FD$114,$AD89,Conversion!BO$14:BO$114)</f>
        <v>234714.23999999999</v>
      </c>
      <c r="BP89" s="298">
        <f ca="1">SUMIF(Conversion!$FD$14:$FD$114,$AD89,Conversion!BP$14:BP$114)</f>
        <v>234714.23999999999</v>
      </c>
      <c r="BQ89" s="298">
        <f ca="1">SUMIF(Conversion!$FD$14:$FD$114,$AD89,Conversion!BQ$14:BQ$114)</f>
        <v>448421.87148864695</v>
      </c>
      <c r="BR89" s="298">
        <f ca="1">SUMIF(Conversion!$FD$14:$FD$114,$AD89,Conversion!BR$14:BR$114)</f>
        <v>1279796.04</v>
      </c>
      <c r="BS89" s="298">
        <f ca="1">SUMIF(Conversion!$FD$14:$FD$114,$AD89,Conversion!BS$14:BS$114)</f>
        <v>234714.23999999999</v>
      </c>
      <c r="BT89" s="298">
        <f ca="1">SUMIF(Conversion!$FD$14:$FD$114,$AD89,Conversion!BT$14:BT$114)</f>
        <v>239408.52479999998</v>
      </c>
      <c r="BU89" s="298">
        <f ca="1">SUMIF(Conversion!$FD$14:$FD$114,$AD89,Conversion!BU$14:BU$114)</f>
        <v>239408.52479999998</v>
      </c>
      <c r="BV89" s="298">
        <f ca="1">SUMIF(Conversion!$FD$14:$FD$114,$AD89,Conversion!BV$14:BV$114)</f>
        <v>239408.52479999998</v>
      </c>
      <c r="BW89" s="298">
        <f ca="1">SUMIF(Conversion!$FD$14:$FD$114,$AD89,Conversion!BW$14:BW$114)</f>
        <v>239408.52479999998</v>
      </c>
      <c r="BX89" s="298">
        <f ca="1">SUMIF(Conversion!$FD$14:$FD$114,$AD89,Conversion!BX$14:BX$114)</f>
        <v>239408.52479999998</v>
      </c>
      <c r="BY89" s="298">
        <f ca="1">SUMIF(Conversion!$FD$14:$FD$114,$AD89,Conversion!BY$14:BY$114)</f>
        <v>239408.52479999998</v>
      </c>
      <c r="BZ89" s="298">
        <f ca="1">SUMIF(Conversion!$FD$14:$FD$114,$AD89,Conversion!BZ$14:BZ$114)</f>
        <v>239408.52479999998</v>
      </c>
      <c r="CA89" s="298">
        <f ca="1">SUMIF(Conversion!$FD$14:$FD$114,$AD89,Conversion!CA$14:CA$114)</f>
        <v>239408.52479999998</v>
      </c>
      <c r="CB89" s="298">
        <f ca="1">SUMIF(Conversion!$FD$14:$FD$114,$AD89,Conversion!CB$14:CB$114)</f>
        <v>239408.52479999998</v>
      </c>
      <c r="CC89" s="298">
        <f ca="1">SUMIF(Conversion!$FD$14:$FD$114,$AD89,Conversion!CC$14:CC$114)</f>
        <v>457390.30891841988</v>
      </c>
      <c r="CD89" s="298">
        <f ca="1">SUMIF(Conversion!$FD$14:$FD$114,$AD89,Conversion!CD$14:CD$114)</f>
        <v>452605.21199999994</v>
      </c>
      <c r="CE89" s="298">
        <f ca="1">SUMIF(Conversion!$FD$14:$FD$114,$AD89,Conversion!CE$14:CE$114)</f>
        <v>239408.52479999998</v>
      </c>
      <c r="CF89" s="298">
        <f ca="1">SUMIF(Conversion!$FD$14:$FD$114,$AD89,Conversion!CF$14:CF$114)</f>
        <v>244196.69529599999</v>
      </c>
      <c r="CG89" s="298">
        <f ca="1">SUMIF(Conversion!$FD$14:$FD$114,$AD89,Conversion!CG$14:CG$114)</f>
        <v>244196.69529599999</v>
      </c>
      <c r="CH89" s="298">
        <f ca="1">SUMIF(Conversion!$FD$14:$FD$114,$AD89,Conversion!CH$14:CH$114)</f>
        <v>244196.69529599999</v>
      </c>
      <c r="CI89" s="298">
        <f ca="1">SUMIF(Conversion!$FD$14:$FD$114,$AD89,Conversion!CI$14:CI$114)</f>
        <v>244196.69529599999</v>
      </c>
      <c r="CJ89" s="298">
        <f ca="1">SUMIF(Conversion!$FD$14:$FD$114,$AD89,Conversion!CJ$14:CJ$114)</f>
        <v>244196.69529599999</v>
      </c>
      <c r="CK89" s="298">
        <f ca="1">SUMIF(Conversion!$FD$14:$FD$114,$AD89,Conversion!CK$14:CK$114)</f>
        <v>244196.69529599999</v>
      </c>
      <c r="CL89" s="298">
        <f ca="1">SUMIF(Conversion!$FD$14:$FD$114,$AD89,Conversion!CL$14:CL$114)</f>
        <v>244196.69529599999</v>
      </c>
      <c r="CM89" s="298">
        <f ca="1">SUMIF(Conversion!$FD$14:$FD$114,$AD89,Conversion!CM$14:CM$114)</f>
        <v>244196.69529599999</v>
      </c>
      <c r="CN89" s="298">
        <f ca="1">SUMIF(Conversion!$FD$14:$FD$114,$AD89,Conversion!CN$14:CN$114)</f>
        <v>244196.69529599999</v>
      </c>
      <c r="CO89" s="298">
        <f ca="1">SUMIF(Conversion!$FD$14:$FD$114,$AD89,Conversion!CO$14:CO$114)</f>
        <v>466538.11509678833</v>
      </c>
      <c r="CP89" s="298">
        <f ca="1">SUMIF(Conversion!$FD$14:$FD$114,$AD89,Conversion!CP$14:CP$114)</f>
        <v>461657.31624000001</v>
      </c>
      <c r="CQ89" s="298">
        <f ca="1">SUMIF(Conversion!$FD$14:$FD$114,$AD89,Conversion!CQ$14:CQ$114)</f>
        <v>244196.69529599999</v>
      </c>
      <c r="CR89" s="298">
        <f ca="1">SUMIF(Conversion!$FD$14:$FD$114,$AD89,Conversion!CR$14:CR$114)</f>
        <v>249080.62920192</v>
      </c>
      <c r="CS89" s="298">
        <f ca="1">SUMIF(Conversion!$FD$14:$FD$114,$AD89,Conversion!CS$14:CS$114)</f>
        <v>249080.62920192</v>
      </c>
      <c r="CT89" s="298">
        <f ca="1">SUMIF(Conversion!$FD$14:$FD$114,$AD89,Conversion!CT$14:CT$114)</f>
        <v>0</v>
      </c>
      <c r="CU89" s="298">
        <f ca="1">SUMIF(Conversion!$FD$14:$FD$114,$AD89,Conversion!CU$14:CU$114)</f>
        <v>0</v>
      </c>
      <c r="CV89" s="298">
        <f ca="1">SUMIF(Conversion!$FD$14:$FD$114,$AD89,Conversion!CV$14:CV$114)</f>
        <v>0</v>
      </c>
      <c r="CW89" s="298">
        <f ca="1">SUMIF(Conversion!$FD$14:$FD$114,$AD89,Conversion!CW$14:CW$114)</f>
        <v>0</v>
      </c>
      <c r="CX89" s="298">
        <f ca="1">SUMIF(Conversion!$FD$14:$FD$114,$AD89,Conversion!CX$14:CX$114)</f>
        <v>0</v>
      </c>
      <c r="CY89" s="298">
        <f ca="1">SUMIF(Conversion!$FD$14:$FD$114,$AD89,Conversion!CY$14:CY$114)</f>
        <v>0</v>
      </c>
      <c r="CZ89" s="298">
        <f ca="1">SUMIF(Conversion!$FD$14:$FD$114,$AD89,Conversion!CZ$14:CZ$114)</f>
        <v>0</v>
      </c>
      <c r="DA89" s="298">
        <f ca="1">SUMIF(Conversion!$FD$14:$FD$114,$AD89,Conversion!DA$14:DA$114)</f>
        <v>0</v>
      </c>
      <c r="DB89" s="298">
        <f ca="1">SUMIF(Conversion!$FD$14:$FD$114,$AD89,Conversion!DB$14:DB$114)</f>
        <v>0</v>
      </c>
      <c r="DC89" s="298">
        <f ca="1">SUMIF(Conversion!$FD$14:$FD$114,$AD89,Conversion!DC$14:DC$114)</f>
        <v>0</v>
      </c>
      <c r="DD89" s="298">
        <f ca="1">SUMIF(Conversion!$FD$14:$FD$114,$AD89,Conversion!DD$14:DD$114)</f>
        <v>0</v>
      </c>
      <c r="DE89" s="298">
        <f ca="1">SUMIF(Conversion!$FD$14:$FD$114,$AD89,Conversion!DE$14:DE$114)</f>
        <v>0</v>
      </c>
      <c r="DF89" s="298">
        <f ca="1">SUMIF(Conversion!$FD$14:$FD$114,$AD89,Conversion!DF$14:DF$114)</f>
        <v>0</v>
      </c>
      <c r="DG89" s="298">
        <f ca="1">SUMIF(Conversion!$FD$14:$FD$114,$AD89,Conversion!DG$14:DG$114)</f>
        <v>0</v>
      </c>
      <c r="DH89" s="298">
        <f ca="1">SUMIF(Conversion!$FD$14:$FD$114,$AD89,Conversion!DH$14:DH$114)</f>
        <v>0</v>
      </c>
      <c r="DI89" s="298">
        <f ca="1">SUMIF(Conversion!$FD$14:$FD$114,$AD89,Conversion!DI$14:DI$114)</f>
        <v>0</v>
      </c>
      <c r="DJ89" s="298">
        <f ca="1">SUMIF(Conversion!$FD$14:$FD$114,$AD89,Conversion!DJ$14:DJ$114)</f>
        <v>0</v>
      </c>
      <c r="DK89" s="298">
        <f ca="1">SUMIF(Conversion!$FD$14:$FD$114,$AD89,Conversion!DK$14:DK$114)</f>
        <v>0</v>
      </c>
      <c r="DL89" s="298">
        <f ca="1">SUMIF(Conversion!$FD$14:$FD$114,$AD89,Conversion!DL$14:DL$114)</f>
        <v>0</v>
      </c>
      <c r="DM89" s="298">
        <f ca="1">SUMIF(Conversion!$FD$14:$FD$114,$AD89,Conversion!DM$14:DM$114)</f>
        <v>0</v>
      </c>
      <c r="DN89" s="298">
        <f ca="1">SUMIF(Conversion!$FD$14:$FD$114,$AD89,Conversion!DN$14:DN$114)</f>
        <v>0</v>
      </c>
      <c r="DO89" s="298">
        <f ca="1">SUMIF(Conversion!$FD$14:$FD$114,$AD89,Conversion!DO$14:DO$114)</f>
        <v>0</v>
      </c>
      <c r="DP89" s="298">
        <f ca="1">SUMIF(Conversion!$FD$14:$FD$114,$AD89,Conversion!DP$14:DP$114)</f>
        <v>0</v>
      </c>
      <c r="DQ89" s="298">
        <f ca="1">SUMIF(Conversion!$FD$14:$FD$114,$AD89,Conversion!DQ$14:DQ$114)</f>
        <v>0</v>
      </c>
      <c r="DR89" s="298">
        <f ca="1">SUMIF(Conversion!$FD$14:$FD$114,$AD89,Conversion!DR$14:DR$114)</f>
        <v>0</v>
      </c>
      <c r="DS89" s="298">
        <f ca="1">SUMIF(Conversion!$FD$14:$FD$114,$AD89,Conversion!DS$14:DS$114)</f>
        <v>0</v>
      </c>
      <c r="DT89" s="298">
        <f ca="1">SUMIF(Conversion!$FD$14:$FD$114,$AD89,Conversion!DT$14:DT$114)</f>
        <v>0</v>
      </c>
      <c r="DU89" s="298">
        <f ca="1">SUMIF(Conversion!$FD$14:$FD$114,$AD89,Conversion!DU$14:DU$114)</f>
        <v>0</v>
      </c>
      <c r="DV89" s="298">
        <f ca="1">SUMIF(Conversion!$FD$14:$FD$114,$AD89,Conversion!DV$14:DV$114)</f>
        <v>0</v>
      </c>
      <c r="DW89" s="298">
        <f ca="1">SUMIF(Conversion!$FD$14:$FD$114,$AD89,Conversion!DW$14:DW$114)</f>
        <v>0</v>
      </c>
      <c r="DX89" s="298">
        <f ca="1">SUMIF(Conversion!$FD$14:$FD$114,$AD89,Conversion!DX$14:DX$114)</f>
        <v>0</v>
      </c>
      <c r="DY89" s="298">
        <f ca="1">SUMIF(Conversion!$FD$14:$FD$114,$AD89,Conversion!DY$14:DY$114)</f>
        <v>0</v>
      </c>
      <c r="DZ89" s="298">
        <f ca="1">SUMIF(Conversion!$FD$14:$FD$114,$AD89,Conversion!DZ$14:DZ$114)</f>
        <v>0</v>
      </c>
      <c r="EA89" s="298">
        <f ca="1">SUMIF(Conversion!$FD$14:$FD$114,$AD89,Conversion!EA$14:EA$114)</f>
        <v>0</v>
      </c>
      <c r="EB89" s="298">
        <f ca="1">SUMIF(Conversion!$FD$14:$FD$114,$AD89,Conversion!EB$14:EB$114)</f>
        <v>0</v>
      </c>
      <c r="EC89" s="298">
        <f ca="1">SUMIF(Conversion!$FD$14:$FD$114,$AD89,Conversion!EC$14:EC$114)</f>
        <v>0</v>
      </c>
      <c r="ED89" s="298">
        <f ca="1">SUMIF(Conversion!$FD$14:$FD$114,$AD89,Conversion!ED$14:ED$114)</f>
        <v>0</v>
      </c>
      <c r="EE89" s="298">
        <f ca="1">SUMIF(Conversion!$FD$14:$FD$114,$AD89,Conversion!EE$14:EE$114)</f>
        <v>0</v>
      </c>
      <c r="EF89" s="298">
        <f ca="1">SUMIF(Conversion!$FD$14:$FD$114,$AD89,Conversion!EF$14:EF$114)</f>
        <v>0</v>
      </c>
      <c r="EG89" s="298">
        <f ca="1">SUMIF(Conversion!$FD$14:$FD$114,$AD89,Conversion!EG$14:EG$114)</f>
        <v>0</v>
      </c>
      <c r="EH89" s="298">
        <f ca="1">SUMIF(Conversion!$FD$14:$FD$114,$AD89,Conversion!EH$14:EH$114)</f>
        <v>0</v>
      </c>
      <c r="EI89" s="298">
        <f ca="1">SUMIF(Conversion!$FD$14:$FD$114,$AD89,Conversion!EI$14:EI$114)</f>
        <v>0</v>
      </c>
      <c r="EJ89" s="298">
        <f ca="1">SUMIF(Conversion!$FD$14:$FD$114,$AD89,Conversion!EJ$14:EJ$114)</f>
        <v>0</v>
      </c>
      <c r="EK89" s="298">
        <f ca="1">SUMIF(Conversion!$FD$14:$FD$114,$AD89,Conversion!EK$14:EK$114)</f>
        <v>0</v>
      </c>
      <c r="EL89" s="298">
        <f ca="1">SUMIF(Conversion!$FD$14:$FD$114,$AD89,Conversion!EL$14:EL$114)</f>
        <v>0</v>
      </c>
      <c r="EM89" s="298">
        <f ca="1">SUMIF(Conversion!$FD$14:$FD$114,$AD89,Conversion!EM$14:EM$114)</f>
        <v>0</v>
      </c>
      <c r="EN89" s="298">
        <f ca="1">SUMIF(Conversion!$FD$14:$FD$114,$AD89,Conversion!EN$14:EN$114)</f>
        <v>0</v>
      </c>
      <c r="EO89" s="298">
        <f ca="1">SUMIF(Conversion!$FD$14:$FD$114,$AD89,Conversion!EO$14:EO$114)</f>
        <v>0</v>
      </c>
      <c r="EP89" s="298">
        <f ca="1">SUMIF(Conversion!$FD$14:$FD$114,$AD89,Conversion!EP$14:EP$114)</f>
        <v>0</v>
      </c>
      <c r="EQ89" s="298">
        <f ca="1">SUMIF(Conversion!$FD$14:$FD$114,$AD89,Conversion!EQ$14:EQ$114)</f>
        <v>0</v>
      </c>
      <c r="ER89" s="298">
        <f ca="1">SUMIF(Conversion!$FD$14:$FD$114,$AD89,Conversion!ER$14:ER$114)</f>
        <v>0</v>
      </c>
      <c r="ES89" s="298">
        <f ca="1">SUMIF(Conversion!$FD$14:$FD$114,$AD89,Conversion!ES$14:ES$114)</f>
        <v>0</v>
      </c>
      <c r="ET89" s="298">
        <f ca="1">SUMIF(Conversion!$FD$14:$FD$114,$AD89,Conversion!ET$14:ET$114)</f>
        <v>0</v>
      </c>
      <c r="EU89" s="298">
        <f ca="1">SUMIF(Conversion!$FD$14:$FD$114,$AD89,Conversion!EU$14:EU$114)</f>
        <v>0</v>
      </c>
      <c r="EV89" s="298">
        <f ca="1">SUMIF(Conversion!$FD$14:$FD$114,$AD89,Conversion!EV$14:EV$114)</f>
        <v>0</v>
      </c>
      <c r="EW89" s="298">
        <f ca="1">SUMIF(Conversion!$FD$14:$FD$114,$AD89,Conversion!EW$14:EW$114)</f>
        <v>0</v>
      </c>
      <c r="EX89" s="298">
        <f ca="1">SUMIF(Conversion!$FD$14:$FD$114,$AD89,Conversion!EX$14:EX$114)</f>
        <v>0</v>
      </c>
      <c r="EY89" s="261"/>
      <c r="EZ89" s="87"/>
      <c r="FB89" s="261"/>
    </row>
    <row r="90" spans="1:158" ht="12.75" hidden="1" customHeight="1" outlineLevel="2">
      <c r="A90" s="303">
        <v>2</v>
      </c>
      <c r="B90" s="303"/>
      <c r="C90" s="892" t="str">
        <f>Constants!B85</f>
        <v>Consultancy</v>
      </c>
      <c r="E90" s="329"/>
      <c r="F90" s="330"/>
      <c r="G90" s="330"/>
      <c r="H90" s="330"/>
      <c r="I90" s="330"/>
      <c r="J90" s="330"/>
      <c r="K90" s="330"/>
      <c r="L90" s="330"/>
      <c r="M90" s="330"/>
      <c r="N90" s="330"/>
      <c r="O90" s="330"/>
      <c r="P90" s="330"/>
      <c r="Q90" s="330"/>
      <c r="R90" s="330"/>
      <c r="S90" s="330"/>
      <c r="T90" s="330"/>
      <c r="U90" s="330"/>
      <c r="V90" s="331"/>
      <c r="W90" s="330"/>
      <c r="X90" s="330"/>
      <c r="Y90" s="330"/>
      <c r="Z90" s="330"/>
      <c r="AA90" s="330"/>
      <c r="AB90" s="329"/>
      <c r="AC90" s="332"/>
      <c r="AD90" s="683" t="str">
        <f>Constants!F85</f>
        <v>Consultancy</v>
      </c>
      <c r="AE90" s="304">
        <f t="shared" si="34"/>
        <v>0</v>
      </c>
      <c r="AF90" s="299">
        <f>SUMIF(Conversion!$FD$14:$FD$114,$AD90,Conversion!AF$14:AF$114)</f>
        <v>0</v>
      </c>
      <c r="AG90" s="300">
        <f>SUMIF(Conversion!$FD$14:$FD$114,$AD90,Conversion!AG$14:AG$114)</f>
        <v>0</v>
      </c>
      <c r="AH90" s="300">
        <f>SUMIF(Conversion!$FD$14:$FD$114,$AD90,Conversion!AH$14:AH$114)</f>
        <v>0</v>
      </c>
      <c r="AI90" s="300">
        <f>SUMIF(Conversion!$FD$14:$FD$114,$AD90,Conversion!AI$14:AI$114)</f>
        <v>0</v>
      </c>
      <c r="AJ90" s="300">
        <f>SUMIF(Conversion!$FD$14:$FD$114,$AD90,Conversion!AJ$14:AJ$114)</f>
        <v>0</v>
      </c>
      <c r="AK90" s="300">
        <f>SUMIF(Conversion!$FD$14:$FD$114,$AD90,Conversion!AK$14:AK$114)</f>
        <v>0</v>
      </c>
      <c r="AL90" s="300">
        <f>SUMIF(Conversion!$FD$14:$FD$114,$AD90,Conversion!AL$14:AL$114)</f>
        <v>0</v>
      </c>
      <c r="AM90" s="300">
        <f>SUMIF(Conversion!$FD$14:$FD$114,$AD90,Conversion!AM$14:AM$114)</f>
        <v>0</v>
      </c>
      <c r="AN90" s="300">
        <f>SUMIF(Conversion!$FD$14:$FD$114,$AD90,Conversion!AN$14:AN$114)</f>
        <v>0</v>
      </c>
      <c r="AO90" s="300">
        <f>SUMIF(Conversion!$FD$14:$FD$114,$AD90,Conversion!AO$14:AO$114)</f>
        <v>0</v>
      </c>
      <c r="AP90" s="300">
        <f>SUMIF(Conversion!$FD$14:$FD$114,$AD90,Conversion!AP$14:AP$114)</f>
        <v>0</v>
      </c>
      <c r="AQ90" s="300">
        <f>SUMIF(Conversion!$FD$14:$FD$114,$AD90,Conversion!AQ$14:AQ$114)</f>
        <v>0</v>
      </c>
      <c r="AR90" s="300">
        <f>SUMIF(Conversion!$FD$14:$FD$114,$AD90,Conversion!AR$14:AR$114)</f>
        <v>0</v>
      </c>
      <c r="AS90" s="300">
        <f>SUMIF(Conversion!$FD$14:$FD$114,$AD90,Conversion!AS$14:AS$114)</f>
        <v>0</v>
      </c>
      <c r="AT90" s="300">
        <f>SUMIF(Conversion!$FD$14:$FD$114,$AD90,Conversion!AT$14:AT$114)</f>
        <v>0</v>
      </c>
      <c r="AU90" s="300">
        <f>SUMIF(Conversion!$FD$14:$FD$114,$AD90,Conversion!AU$14:AU$114)</f>
        <v>0</v>
      </c>
      <c r="AV90" s="300">
        <f>SUMIF(Conversion!$FD$14:$FD$114,$AD90,Conversion!AV$14:AV$114)</f>
        <v>0</v>
      </c>
      <c r="AW90" s="300">
        <f>SUMIF(Conversion!$FD$14:$FD$114,$AD90,Conversion!AW$14:AW$114)</f>
        <v>0</v>
      </c>
      <c r="AX90" s="300">
        <f>SUMIF(Conversion!$FD$14:$FD$114,$AD90,Conversion!AX$14:AX$114)</f>
        <v>0</v>
      </c>
      <c r="AY90" s="300">
        <f>SUMIF(Conversion!$FD$14:$FD$114,$AD90,Conversion!AY$14:AY$114)</f>
        <v>0</v>
      </c>
      <c r="AZ90" s="300">
        <f>SUMIF(Conversion!$FD$14:$FD$114,$AD90,Conversion!AZ$14:AZ$114)</f>
        <v>0</v>
      </c>
      <c r="BA90" s="300">
        <f>SUMIF(Conversion!$FD$14:$FD$114,$AD90,Conversion!BA$14:BA$114)</f>
        <v>0</v>
      </c>
      <c r="BB90" s="300">
        <f>SUMIF(Conversion!$FD$14:$FD$114,$AD90,Conversion!BB$14:BB$114)</f>
        <v>0</v>
      </c>
      <c r="BC90" s="300">
        <f>SUMIF(Conversion!$FD$14:$FD$114,$AD90,Conversion!BC$14:BC$114)</f>
        <v>0</v>
      </c>
      <c r="BD90" s="300">
        <f>SUMIF(Conversion!$FD$14:$FD$114,$AD90,Conversion!BD$14:BD$114)</f>
        <v>0</v>
      </c>
      <c r="BE90" s="300">
        <f>SUMIF(Conversion!$FD$14:$FD$114,$AD90,Conversion!BE$14:BE$114)</f>
        <v>0</v>
      </c>
      <c r="BF90" s="300">
        <f>SUMIF(Conversion!$FD$14:$FD$114,$AD90,Conversion!BF$14:BF$114)</f>
        <v>0</v>
      </c>
      <c r="BG90" s="300">
        <f>SUMIF(Conversion!$FD$14:$FD$114,$AD90,Conversion!BG$14:BG$114)</f>
        <v>0</v>
      </c>
      <c r="BH90" s="300">
        <f>SUMIF(Conversion!$FD$14:$FD$114,$AD90,Conversion!BH$14:BH$114)</f>
        <v>0</v>
      </c>
      <c r="BI90" s="300">
        <f>SUMIF(Conversion!$FD$14:$FD$114,$AD90,Conversion!BI$14:BI$114)</f>
        <v>0</v>
      </c>
      <c r="BJ90" s="300">
        <f>SUMIF(Conversion!$FD$14:$FD$114,$AD90,Conversion!BJ$14:BJ$114)</f>
        <v>0</v>
      </c>
      <c r="BK90" s="300">
        <f>SUMIF(Conversion!$FD$14:$FD$114,$AD90,Conversion!BK$14:BK$114)</f>
        <v>0</v>
      </c>
      <c r="BL90" s="300">
        <f>SUMIF(Conversion!$FD$14:$FD$114,$AD90,Conversion!BL$14:BL$114)</f>
        <v>0</v>
      </c>
      <c r="BM90" s="300">
        <f>SUMIF(Conversion!$FD$14:$FD$114,$AD90,Conversion!BM$14:BM$114)</f>
        <v>0</v>
      </c>
      <c r="BN90" s="300">
        <f>SUMIF(Conversion!$FD$14:$FD$114,$AD90,Conversion!BN$14:BN$114)</f>
        <v>0</v>
      </c>
      <c r="BO90" s="300">
        <f>SUMIF(Conversion!$FD$14:$FD$114,$AD90,Conversion!BO$14:BO$114)</f>
        <v>0</v>
      </c>
      <c r="BP90" s="300">
        <f>SUMIF(Conversion!$FD$14:$FD$114,$AD90,Conversion!BP$14:BP$114)</f>
        <v>0</v>
      </c>
      <c r="BQ90" s="300">
        <f>SUMIF(Conversion!$FD$14:$FD$114,$AD90,Conversion!BQ$14:BQ$114)</f>
        <v>0</v>
      </c>
      <c r="BR90" s="300">
        <f>SUMIF(Conversion!$FD$14:$FD$114,$AD90,Conversion!BR$14:BR$114)</f>
        <v>0</v>
      </c>
      <c r="BS90" s="300">
        <f>SUMIF(Conversion!$FD$14:$FD$114,$AD90,Conversion!BS$14:BS$114)</f>
        <v>0</v>
      </c>
      <c r="BT90" s="300">
        <f>SUMIF(Conversion!$FD$14:$FD$114,$AD90,Conversion!BT$14:BT$114)</f>
        <v>0</v>
      </c>
      <c r="BU90" s="300">
        <f>SUMIF(Conversion!$FD$14:$FD$114,$AD90,Conversion!BU$14:BU$114)</f>
        <v>0</v>
      </c>
      <c r="BV90" s="300">
        <f>SUMIF(Conversion!$FD$14:$FD$114,$AD90,Conversion!BV$14:BV$114)</f>
        <v>0</v>
      </c>
      <c r="BW90" s="300">
        <f>SUMIF(Conversion!$FD$14:$FD$114,$AD90,Conversion!BW$14:BW$114)</f>
        <v>0</v>
      </c>
      <c r="BX90" s="300">
        <f>SUMIF(Conversion!$FD$14:$FD$114,$AD90,Conversion!BX$14:BX$114)</f>
        <v>0</v>
      </c>
      <c r="BY90" s="300">
        <f>SUMIF(Conversion!$FD$14:$FD$114,$AD90,Conversion!BY$14:BY$114)</f>
        <v>0</v>
      </c>
      <c r="BZ90" s="300">
        <f>SUMIF(Conversion!$FD$14:$FD$114,$AD90,Conversion!BZ$14:BZ$114)</f>
        <v>0</v>
      </c>
      <c r="CA90" s="300">
        <f>SUMIF(Conversion!$FD$14:$FD$114,$AD90,Conversion!CA$14:CA$114)</f>
        <v>0</v>
      </c>
      <c r="CB90" s="300">
        <f>SUMIF(Conversion!$FD$14:$FD$114,$AD90,Conversion!CB$14:CB$114)</f>
        <v>0</v>
      </c>
      <c r="CC90" s="300">
        <f>SUMIF(Conversion!$FD$14:$FD$114,$AD90,Conversion!CC$14:CC$114)</f>
        <v>0</v>
      </c>
      <c r="CD90" s="300">
        <f>SUMIF(Conversion!$FD$14:$FD$114,$AD90,Conversion!CD$14:CD$114)</f>
        <v>0</v>
      </c>
      <c r="CE90" s="300">
        <f>SUMIF(Conversion!$FD$14:$FD$114,$AD90,Conversion!CE$14:CE$114)</f>
        <v>0</v>
      </c>
      <c r="CF90" s="300">
        <f>SUMIF(Conversion!$FD$14:$FD$114,$AD90,Conversion!CF$14:CF$114)</f>
        <v>0</v>
      </c>
      <c r="CG90" s="300">
        <f>SUMIF(Conversion!$FD$14:$FD$114,$AD90,Conversion!CG$14:CG$114)</f>
        <v>0</v>
      </c>
      <c r="CH90" s="300">
        <f>SUMIF(Conversion!$FD$14:$FD$114,$AD90,Conversion!CH$14:CH$114)</f>
        <v>0</v>
      </c>
      <c r="CI90" s="300">
        <f>SUMIF(Conversion!$FD$14:$FD$114,$AD90,Conversion!CI$14:CI$114)</f>
        <v>0</v>
      </c>
      <c r="CJ90" s="300">
        <f>SUMIF(Conversion!$FD$14:$FD$114,$AD90,Conversion!CJ$14:CJ$114)</f>
        <v>0</v>
      </c>
      <c r="CK90" s="300">
        <f>SUMIF(Conversion!$FD$14:$FD$114,$AD90,Conversion!CK$14:CK$114)</f>
        <v>0</v>
      </c>
      <c r="CL90" s="300">
        <f>SUMIF(Conversion!$FD$14:$FD$114,$AD90,Conversion!CL$14:CL$114)</f>
        <v>0</v>
      </c>
      <c r="CM90" s="300">
        <f>SUMIF(Conversion!$FD$14:$FD$114,$AD90,Conversion!CM$14:CM$114)</f>
        <v>0</v>
      </c>
      <c r="CN90" s="300">
        <f>SUMIF(Conversion!$FD$14:$FD$114,$AD90,Conversion!CN$14:CN$114)</f>
        <v>0</v>
      </c>
      <c r="CO90" s="300">
        <f>SUMIF(Conversion!$FD$14:$FD$114,$AD90,Conversion!CO$14:CO$114)</f>
        <v>0</v>
      </c>
      <c r="CP90" s="300">
        <f>SUMIF(Conversion!$FD$14:$FD$114,$AD90,Conversion!CP$14:CP$114)</f>
        <v>0</v>
      </c>
      <c r="CQ90" s="300">
        <f>SUMIF(Conversion!$FD$14:$FD$114,$AD90,Conversion!CQ$14:CQ$114)</f>
        <v>0</v>
      </c>
      <c r="CR90" s="300">
        <f>SUMIF(Conversion!$FD$14:$FD$114,$AD90,Conversion!CR$14:CR$114)</f>
        <v>0</v>
      </c>
      <c r="CS90" s="300">
        <f>SUMIF(Conversion!$FD$14:$FD$114,$AD90,Conversion!CS$14:CS$114)</f>
        <v>0</v>
      </c>
      <c r="CT90" s="300">
        <f>SUMIF(Conversion!$FD$14:$FD$114,$AD90,Conversion!CT$14:CT$114)</f>
        <v>0</v>
      </c>
      <c r="CU90" s="300">
        <f>SUMIF(Conversion!$FD$14:$FD$114,$AD90,Conversion!CU$14:CU$114)</f>
        <v>0</v>
      </c>
      <c r="CV90" s="300">
        <f>SUMIF(Conversion!$FD$14:$FD$114,$AD90,Conversion!CV$14:CV$114)</f>
        <v>0</v>
      </c>
      <c r="CW90" s="300">
        <f>SUMIF(Conversion!$FD$14:$FD$114,$AD90,Conversion!CW$14:CW$114)</f>
        <v>0</v>
      </c>
      <c r="CX90" s="300">
        <f>SUMIF(Conversion!$FD$14:$FD$114,$AD90,Conversion!CX$14:CX$114)</f>
        <v>0</v>
      </c>
      <c r="CY90" s="300">
        <f>SUMIF(Conversion!$FD$14:$FD$114,$AD90,Conversion!CY$14:CY$114)</f>
        <v>0</v>
      </c>
      <c r="CZ90" s="300">
        <f>SUMIF(Conversion!$FD$14:$FD$114,$AD90,Conversion!CZ$14:CZ$114)</f>
        <v>0</v>
      </c>
      <c r="DA90" s="300">
        <f>SUMIF(Conversion!$FD$14:$FD$114,$AD90,Conversion!DA$14:DA$114)</f>
        <v>0</v>
      </c>
      <c r="DB90" s="300">
        <f>SUMIF(Conversion!$FD$14:$FD$114,$AD90,Conversion!DB$14:DB$114)</f>
        <v>0</v>
      </c>
      <c r="DC90" s="300">
        <f>SUMIF(Conversion!$FD$14:$FD$114,$AD90,Conversion!DC$14:DC$114)</f>
        <v>0</v>
      </c>
      <c r="DD90" s="300">
        <f>SUMIF(Conversion!$FD$14:$FD$114,$AD90,Conversion!DD$14:DD$114)</f>
        <v>0</v>
      </c>
      <c r="DE90" s="300">
        <f>SUMIF(Conversion!$FD$14:$FD$114,$AD90,Conversion!DE$14:DE$114)</f>
        <v>0</v>
      </c>
      <c r="DF90" s="300">
        <f>SUMIF(Conversion!$FD$14:$FD$114,$AD90,Conversion!DF$14:DF$114)</f>
        <v>0</v>
      </c>
      <c r="DG90" s="300">
        <f>SUMIF(Conversion!$FD$14:$FD$114,$AD90,Conversion!DG$14:DG$114)</f>
        <v>0</v>
      </c>
      <c r="DH90" s="300">
        <f>SUMIF(Conversion!$FD$14:$FD$114,$AD90,Conversion!DH$14:DH$114)</f>
        <v>0</v>
      </c>
      <c r="DI90" s="300">
        <f>SUMIF(Conversion!$FD$14:$FD$114,$AD90,Conversion!DI$14:DI$114)</f>
        <v>0</v>
      </c>
      <c r="DJ90" s="300">
        <f>SUMIF(Conversion!$FD$14:$FD$114,$AD90,Conversion!DJ$14:DJ$114)</f>
        <v>0</v>
      </c>
      <c r="DK90" s="300">
        <f>SUMIF(Conversion!$FD$14:$FD$114,$AD90,Conversion!DK$14:DK$114)</f>
        <v>0</v>
      </c>
      <c r="DL90" s="300">
        <f>SUMIF(Conversion!$FD$14:$FD$114,$AD90,Conversion!DL$14:DL$114)</f>
        <v>0</v>
      </c>
      <c r="DM90" s="300">
        <f>SUMIF(Conversion!$FD$14:$FD$114,$AD90,Conversion!DM$14:DM$114)</f>
        <v>0</v>
      </c>
      <c r="DN90" s="300">
        <f>SUMIF(Conversion!$FD$14:$FD$114,$AD90,Conversion!DN$14:DN$114)</f>
        <v>0</v>
      </c>
      <c r="DO90" s="300">
        <f>SUMIF(Conversion!$FD$14:$FD$114,$AD90,Conversion!DO$14:DO$114)</f>
        <v>0</v>
      </c>
      <c r="DP90" s="300">
        <f>SUMIF(Conversion!$FD$14:$FD$114,$AD90,Conversion!DP$14:DP$114)</f>
        <v>0</v>
      </c>
      <c r="DQ90" s="300">
        <f>SUMIF(Conversion!$FD$14:$FD$114,$AD90,Conversion!DQ$14:DQ$114)</f>
        <v>0</v>
      </c>
      <c r="DR90" s="300">
        <f>SUMIF(Conversion!$FD$14:$FD$114,$AD90,Conversion!DR$14:DR$114)</f>
        <v>0</v>
      </c>
      <c r="DS90" s="300">
        <f>SUMIF(Conversion!$FD$14:$FD$114,$AD90,Conversion!DS$14:DS$114)</f>
        <v>0</v>
      </c>
      <c r="DT90" s="300">
        <f>SUMIF(Conversion!$FD$14:$FD$114,$AD90,Conversion!DT$14:DT$114)</f>
        <v>0</v>
      </c>
      <c r="DU90" s="300">
        <f>SUMIF(Conversion!$FD$14:$FD$114,$AD90,Conversion!DU$14:DU$114)</f>
        <v>0</v>
      </c>
      <c r="DV90" s="300">
        <f>SUMIF(Conversion!$FD$14:$FD$114,$AD90,Conversion!DV$14:DV$114)</f>
        <v>0</v>
      </c>
      <c r="DW90" s="300">
        <f>SUMIF(Conversion!$FD$14:$FD$114,$AD90,Conversion!DW$14:DW$114)</f>
        <v>0</v>
      </c>
      <c r="DX90" s="300">
        <f>SUMIF(Conversion!$FD$14:$FD$114,$AD90,Conversion!DX$14:DX$114)</f>
        <v>0</v>
      </c>
      <c r="DY90" s="300">
        <f>SUMIF(Conversion!$FD$14:$FD$114,$AD90,Conversion!DY$14:DY$114)</f>
        <v>0</v>
      </c>
      <c r="DZ90" s="300">
        <f>SUMIF(Conversion!$FD$14:$FD$114,$AD90,Conversion!DZ$14:DZ$114)</f>
        <v>0</v>
      </c>
      <c r="EA90" s="300">
        <f>SUMIF(Conversion!$FD$14:$FD$114,$AD90,Conversion!EA$14:EA$114)</f>
        <v>0</v>
      </c>
      <c r="EB90" s="300">
        <f>SUMIF(Conversion!$FD$14:$FD$114,$AD90,Conversion!EB$14:EB$114)</f>
        <v>0</v>
      </c>
      <c r="EC90" s="300">
        <f>SUMIF(Conversion!$FD$14:$FD$114,$AD90,Conversion!EC$14:EC$114)</f>
        <v>0</v>
      </c>
      <c r="ED90" s="300">
        <f>SUMIF(Conversion!$FD$14:$FD$114,$AD90,Conversion!ED$14:ED$114)</f>
        <v>0</v>
      </c>
      <c r="EE90" s="300">
        <f>SUMIF(Conversion!$FD$14:$FD$114,$AD90,Conversion!EE$14:EE$114)</f>
        <v>0</v>
      </c>
      <c r="EF90" s="300">
        <f>SUMIF(Conversion!$FD$14:$FD$114,$AD90,Conversion!EF$14:EF$114)</f>
        <v>0</v>
      </c>
      <c r="EG90" s="300">
        <f>SUMIF(Conversion!$FD$14:$FD$114,$AD90,Conversion!EG$14:EG$114)</f>
        <v>0</v>
      </c>
      <c r="EH90" s="300">
        <f>SUMIF(Conversion!$FD$14:$FD$114,$AD90,Conversion!EH$14:EH$114)</f>
        <v>0</v>
      </c>
      <c r="EI90" s="300">
        <f>SUMIF(Conversion!$FD$14:$FD$114,$AD90,Conversion!EI$14:EI$114)</f>
        <v>0</v>
      </c>
      <c r="EJ90" s="300">
        <f>SUMIF(Conversion!$FD$14:$FD$114,$AD90,Conversion!EJ$14:EJ$114)</f>
        <v>0</v>
      </c>
      <c r="EK90" s="300">
        <f>SUMIF(Conversion!$FD$14:$FD$114,$AD90,Conversion!EK$14:EK$114)</f>
        <v>0</v>
      </c>
      <c r="EL90" s="300">
        <f>SUMIF(Conversion!$FD$14:$FD$114,$AD90,Conversion!EL$14:EL$114)</f>
        <v>0</v>
      </c>
      <c r="EM90" s="300">
        <f>SUMIF(Conversion!$FD$14:$FD$114,$AD90,Conversion!EM$14:EM$114)</f>
        <v>0</v>
      </c>
      <c r="EN90" s="300">
        <f>SUMIF(Conversion!$FD$14:$FD$114,$AD90,Conversion!EN$14:EN$114)</f>
        <v>0</v>
      </c>
      <c r="EO90" s="300">
        <f>SUMIF(Conversion!$FD$14:$FD$114,$AD90,Conversion!EO$14:EO$114)</f>
        <v>0</v>
      </c>
      <c r="EP90" s="300">
        <f>SUMIF(Conversion!$FD$14:$FD$114,$AD90,Conversion!EP$14:EP$114)</f>
        <v>0</v>
      </c>
      <c r="EQ90" s="300">
        <f>SUMIF(Conversion!$FD$14:$FD$114,$AD90,Conversion!EQ$14:EQ$114)</f>
        <v>0</v>
      </c>
      <c r="ER90" s="300">
        <f>SUMIF(Conversion!$FD$14:$FD$114,$AD90,Conversion!ER$14:ER$114)</f>
        <v>0</v>
      </c>
      <c r="ES90" s="300">
        <f>SUMIF(Conversion!$FD$14:$FD$114,$AD90,Conversion!ES$14:ES$114)</f>
        <v>0</v>
      </c>
      <c r="ET90" s="300">
        <f>SUMIF(Conversion!$FD$14:$FD$114,$AD90,Conversion!ET$14:ET$114)</f>
        <v>0</v>
      </c>
      <c r="EU90" s="300">
        <f>SUMIF(Conversion!$FD$14:$FD$114,$AD90,Conversion!EU$14:EU$114)</f>
        <v>0</v>
      </c>
      <c r="EV90" s="300">
        <f>SUMIF(Conversion!$FD$14:$FD$114,$AD90,Conversion!EV$14:EV$114)</f>
        <v>0</v>
      </c>
      <c r="EW90" s="300">
        <f>SUMIF(Conversion!$FD$14:$FD$114,$AD90,Conversion!EW$14:EW$114)</f>
        <v>0</v>
      </c>
      <c r="EX90" s="300">
        <f>SUMIF(Conversion!$FD$14:$FD$114,$AD90,Conversion!EX$14:EX$114)</f>
        <v>0</v>
      </c>
      <c r="EY90" s="261"/>
      <c r="EZ90" s="87"/>
      <c r="FB90" s="261"/>
    </row>
    <row r="91" spans="1:158" ht="12.75" hidden="1" customHeight="1" outlineLevel="2">
      <c r="A91" s="303">
        <v>3</v>
      </c>
      <c r="B91" s="303"/>
      <c r="C91" s="892" t="str">
        <f>Constants!B86</f>
        <v>IT Solutions</v>
      </c>
      <c r="E91" s="329"/>
      <c r="F91" s="330"/>
      <c r="G91" s="330"/>
      <c r="H91" s="330"/>
      <c r="I91" s="330"/>
      <c r="J91" s="330"/>
      <c r="K91" s="330"/>
      <c r="L91" s="330"/>
      <c r="M91" s="330"/>
      <c r="N91" s="330"/>
      <c r="O91" s="330"/>
      <c r="P91" s="330"/>
      <c r="Q91" s="330"/>
      <c r="R91" s="330"/>
      <c r="S91" s="330"/>
      <c r="T91" s="330"/>
      <c r="U91" s="330"/>
      <c r="V91" s="331"/>
      <c r="W91" s="330"/>
      <c r="X91" s="330"/>
      <c r="Y91" s="330"/>
      <c r="Z91" s="330"/>
      <c r="AA91" s="330"/>
      <c r="AB91" s="329"/>
      <c r="AC91" s="329"/>
      <c r="AD91" s="683" t="str">
        <f>Constants!F86</f>
        <v>IT Solutions</v>
      </c>
      <c r="AE91" s="304">
        <f t="shared" si="34"/>
        <v>0</v>
      </c>
      <c r="AF91" s="299">
        <f>SUMIF(Conversion!$FD$14:$FD$114,$AD91,Conversion!AF$14:AF$114)</f>
        <v>0</v>
      </c>
      <c r="AG91" s="300">
        <f>SUMIF(Conversion!$FD$14:$FD$114,$AD91,Conversion!AG$14:AG$114)</f>
        <v>0</v>
      </c>
      <c r="AH91" s="300">
        <f>SUMIF(Conversion!$FD$14:$FD$114,$AD91,Conversion!AH$14:AH$114)</f>
        <v>0</v>
      </c>
      <c r="AI91" s="300">
        <f>SUMIF(Conversion!$FD$14:$FD$114,$AD91,Conversion!AI$14:AI$114)</f>
        <v>0</v>
      </c>
      <c r="AJ91" s="300">
        <f>SUMIF(Conversion!$FD$14:$FD$114,$AD91,Conversion!AJ$14:AJ$114)</f>
        <v>0</v>
      </c>
      <c r="AK91" s="300">
        <f>SUMIF(Conversion!$FD$14:$FD$114,$AD91,Conversion!AK$14:AK$114)</f>
        <v>0</v>
      </c>
      <c r="AL91" s="300">
        <f>SUMIF(Conversion!$FD$14:$FD$114,$AD91,Conversion!AL$14:AL$114)</f>
        <v>0</v>
      </c>
      <c r="AM91" s="300">
        <f>SUMIF(Conversion!$FD$14:$FD$114,$AD91,Conversion!AM$14:AM$114)</f>
        <v>0</v>
      </c>
      <c r="AN91" s="300">
        <f>SUMIF(Conversion!$FD$14:$FD$114,$AD91,Conversion!AN$14:AN$114)</f>
        <v>0</v>
      </c>
      <c r="AO91" s="300">
        <f>SUMIF(Conversion!$FD$14:$FD$114,$AD91,Conversion!AO$14:AO$114)</f>
        <v>0</v>
      </c>
      <c r="AP91" s="300">
        <f>SUMIF(Conversion!$FD$14:$FD$114,$AD91,Conversion!AP$14:AP$114)</f>
        <v>0</v>
      </c>
      <c r="AQ91" s="300">
        <f>SUMIF(Conversion!$FD$14:$FD$114,$AD91,Conversion!AQ$14:AQ$114)</f>
        <v>0</v>
      </c>
      <c r="AR91" s="300">
        <f>SUMIF(Conversion!$FD$14:$FD$114,$AD91,Conversion!AR$14:AR$114)</f>
        <v>0</v>
      </c>
      <c r="AS91" s="300">
        <f>SUMIF(Conversion!$FD$14:$FD$114,$AD91,Conversion!AS$14:AS$114)</f>
        <v>0</v>
      </c>
      <c r="AT91" s="300">
        <f>SUMIF(Conversion!$FD$14:$FD$114,$AD91,Conversion!AT$14:AT$114)</f>
        <v>0</v>
      </c>
      <c r="AU91" s="300">
        <f>SUMIF(Conversion!$FD$14:$FD$114,$AD91,Conversion!AU$14:AU$114)</f>
        <v>0</v>
      </c>
      <c r="AV91" s="300">
        <f>SUMIF(Conversion!$FD$14:$FD$114,$AD91,Conversion!AV$14:AV$114)</f>
        <v>0</v>
      </c>
      <c r="AW91" s="300">
        <f>SUMIF(Conversion!$FD$14:$FD$114,$AD91,Conversion!AW$14:AW$114)</f>
        <v>0</v>
      </c>
      <c r="AX91" s="300">
        <f>SUMIF(Conversion!$FD$14:$FD$114,$AD91,Conversion!AX$14:AX$114)</f>
        <v>0</v>
      </c>
      <c r="AY91" s="300">
        <f>SUMIF(Conversion!$FD$14:$FD$114,$AD91,Conversion!AY$14:AY$114)</f>
        <v>0</v>
      </c>
      <c r="AZ91" s="300">
        <f>SUMIF(Conversion!$FD$14:$FD$114,$AD91,Conversion!AZ$14:AZ$114)</f>
        <v>0</v>
      </c>
      <c r="BA91" s="300">
        <f>SUMIF(Conversion!$FD$14:$FD$114,$AD91,Conversion!BA$14:BA$114)</f>
        <v>0</v>
      </c>
      <c r="BB91" s="300">
        <f>SUMIF(Conversion!$FD$14:$FD$114,$AD91,Conversion!BB$14:BB$114)</f>
        <v>0</v>
      </c>
      <c r="BC91" s="300">
        <f>SUMIF(Conversion!$FD$14:$FD$114,$AD91,Conversion!BC$14:BC$114)</f>
        <v>0</v>
      </c>
      <c r="BD91" s="300">
        <f>SUMIF(Conversion!$FD$14:$FD$114,$AD91,Conversion!BD$14:BD$114)</f>
        <v>0</v>
      </c>
      <c r="BE91" s="300">
        <f>SUMIF(Conversion!$FD$14:$FD$114,$AD91,Conversion!BE$14:BE$114)</f>
        <v>0</v>
      </c>
      <c r="BF91" s="300">
        <f>SUMIF(Conversion!$FD$14:$FD$114,$AD91,Conversion!BF$14:BF$114)</f>
        <v>0</v>
      </c>
      <c r="BG91" s="300">
        <f>SUMIF(Conversion!$FD$14:$FD$114,$AD91,Conversion!BG$14:BG$114)</f>
        <v>0</v>
      </c>
      <c r="BH91" s="300">
        <f>SUMIF(Conversion!$FD$14:$FD$114,$AD91,Conversion!BH$14:BH$114)</f>
        <v>0</v>
      </c>
      <c r="BI91" s="300">
        <f>SUMIF(Conversion!$FD$14:$FD$114,$AD91,Conversion!BI$14:BI$114)</f>
        <v>0</v>
      </c>
      <c r="BJ91" s="300">
        <f>SUMIF(Conversion!$FD$14:$FD$114,$AD91,Conversion!BJ$14:BJ$114)</f>
        <v>0</v>
      </c>
      <c r="BK91" s="300">
        <f>SUMIF(Conversion!$FD$14:$FD$114,$AD91,Conversion!BK$14:BK$114)</f>
        <v>0</v>
      </c>
      <c r="BL91" s="300">
        <f>SUMIF(Conversion!$FD$14:$FD$114,$AD91,Conversion!BL$14:BL$114)</f>
        <v>0</v>
      </c>
      <c r="BM91" s="300">
        <f>SUMIF(Conversion!$FD$14:$FD$114,$AD91,Conversion!BM$14:BM$114)</f>
        <v>0</v>
      </c>
      <c r="BN91" s="300">
        <f>SUMIF(Conversion!$FD$14:$FD$114,$AD91,Conversion!BN$14:BN$114)</f>
        <v>0</v>
      </c>
      <c r="BO91" s="300">
        <f>SUMIF(Conversion!$FD$14:$FD$114,$AD91,Conversion!BO$14:BO$114)</f>
        <v>0</v>
      </c>
      <c r="BP91" s="300">
        <f>SUMIF(Conversion!$FD$14:$FD$114,$AD91,Conversion!BP$14:BP$114)</f>
        <v>0</v>
      </c>
      <c r="BQ91" s="300">
        <f>SUMIF(Conversion!$FD$14:$FD$114,$AD91,Conversion!BQ$14:BQ$114)</f>
        <v>0</v>
      </c>
      <c r="BR91" s="300">
        <f>SUMIF(Conversion!$FD$14:$FD$114,$AD91,Conversion!BR$14:BR$114)</f>
        <v>0</v>
      </c>
      <c r="BS91" s="300">
        <f>SUMIF(Conversion!$FD$14:$FD$114,$AD91,Conversion!BS$14:BS$114)</f>
        <v>0</v>
      </c>
      <c r="BT91" s="300">
        <f>SUMIF(Conversion!$FD$14:$FD$114,$AD91,Conversion!BT$14:BT$114)</f>
        <v>0</v>
      </c>
      <c r="BU91" s="300">
        <f>SUMIF(Conversion!$FD$14:$FD$114,$AD91,Conversion!BU$14:BU$114)</f>
        <v>0</v>
      </c>
      <c r="BV91" s="300">
        <f>SUMIF(Conversion!$FD$14:$FD$114,$AD91,Conversion!BV$14:BV$114)</f>
        <v>0</v>
      </c>
      <c r="BW91" s="300">
        <f>SUMIF(Conversion!$FD$14:$FD$114,$AD91,Conversion!BW$14:BW$114)</f>
        <v>0</v>
      </c>
      <c r="BX91" s="300">
        <f>SUMIF(Conversion!$FD$14:$FD$114,$AD91,Conversion!BX$14:BX$114)</f>
        <v>0</v>
      </c>
      <c r="BY91" s="300">
        <f>SUMIF(Conversion!$FD$14:$FD$114,$AD91,Conversion!BY$14:BY$114)</f>
        <v>0</v>
      </c>
      <c r="BZ91" s="300">
        <f>SUMIF(Conversion!$FD$14:$FD$114,$AD91,Conversion!BZ$14:BZ$114)</f>
        <v>0</v>
      </c>
      <c r="CA91" s="300">
        <f>SUMIF(Conversion!$FD$14:$FD$114,$AD91,Conversion!CA$14:CA$114)</f>
        <v>0</v>
      </c>
      <c r="CB91" s="300">
        <f>SUMIF(Conversion!$FD$14:$FD$114,$AD91,Conversion!CB$14:CB$114)</f>
        <v>0</v>
      </c>
      <c r="CC91" s="300">
        <f>SUMIF(Conversion!$FD$14:$FD$114,$AD91,Conversion!CC$14:CC$114)</f>
        <v>0</v>
      </c>
      <c r="CD91" s="300">
        <f>SUMIF(Conversion!$FD$14:$FD$114,$AD91,Conversion!CD$14:CD$114)</f>
        <v>0</v>
      </c>
      <c r="CE91" s="300">
        <f>SUMIF(Conversion!$FD$14:$FD$114,$AD91,Conversion!CE$14:CE$114)</f>
        <v>0</v>
      </c>
      <c r="CF91" s="300">
        <f>SUMIF(Conversion!$FD$14:$FD$114,$AD91,Conversion!CF$14:CF$114)</f>
        <v>0</v>
      </c>
      <c r="CG91" s="300">
        <f>SUMIF(Conversion!$FD$14:$FD$114,$AD91,Conversion!CG$14:CG$114)</f>
        <v>0</v>
      </c>
      <c r="CH91" s="300">
        <f>SUMIF(Conversion!$FD$14:$FD$114,$AD91,Conversion!CH$14:CH$114)</f>
        <v>0</v>
      </c>
      <c r="CI91" s="300">
        <f>SUMIF(Conversion!$FD$14:$FD$114,$AD91,Conversion!CI$14:CI$114)</f>
        <v>0</v>
      </c>
      <c r="CJ91" s="300">
        <f>SUMIF(Conversion!$FD$14:$FD$114,$AD91,Conversion!CJ$14:CJ$114)</f>
        <v>0</v>
      </c>
      <c r="CK91" s="300">
        <f>SUMIF(Conversion!$FD$14:$FD$114,$AD91,Conversion!CK$14:CK$114)</f>
        <v>0</v>
      </c>
      <c r="CL91" s="300">
        <f>SUMIF(Conversion!$FD$14:$FD$114,$AD91,Conversion!CL$14:CL$114)</f>
        <v>0</v>
      </c>
      <c r="CM91" s="300">
        <f>SUMIF(Conversion!$FD$14:$FD$114,$AD91,Conversion!CM$14:CM$114)</f>
        <v>0</v>
      </c>
      <c r="CN91" s="300">
        <f>SUMIF(Conversion!$FD$14:$FD$114,$AD91,Conversion!CN$14:CN$114)</f>
        <v>0</v>
      </c>
      <c r="CO91" s="300">
        <f>SUMIF(Conversion!$FD$14:$FD$114,$AD91,Conversion!CO$14:CO$114)</f>
        <v>0</v>
      </c>
      <c r="CP91" s="300">
        <f>SUMIF(Conversion!$FD$14:$FD$114,$AD91,Conversion!CP$14:CP$114)</f>
        <v>0</v>
      </c>
      <c r="CQ91" s="300">
        <f>SUMIF(Conversion!$FD$14:$FD$114,$AD91,Conversion!CQ$14:CQ$114)</f>
        <v>0</v>
      </c>
      <c r="CR91" s="300">
        <f>SUMIF(Conversion!$FD$14:$FD$114,$AD91,Conversion!CR$14:CR$114)</f>
        <v>0</v>
      </c>
      <c r="CS91" s="300">
        <f>SUMIF(Conversion!$FD$14:$FD$114,$AD91,Conversion!CS$14:CS$114)</f>
        <v>0</v>
      </c>
      <c r="CT91" s="300">
        <f>SUMIF(Conversion!$FD$14:$FD$114,$AD91,Conversion!CT$14:CT$114)</f>
        <v>0</v>
      </c>
      <c r="CU91" s="300">
        <f>SUMIF(Conversion!$FD$14:$FD$114,$AD91,Conversion!CU$14:CU$114)</f>
        <v>0</v>
      </c>
      <c r="CV91" s="300">
        <f>SUMIF(Conversion!$FD$14:$FD$114,$AD91,Conversion!CV$14:CV$114)</f>
        <v>0</v>
      </c>
      <c r="CW91" s="300">
        <f>SUMIF(Conversion!$FD$14:$FD$114,$AD91,Conversion!CW$14:CW$114)</f>
        <v>0</v>
      </c>
      <c r="CX91" s="300">
        <f>SUMIF(Conversion!$FD$14:$FD$114,$AD91,Conversion!CX$14:CX$114)</f>
        <v>0</v>
      </c>
      <c r="CY91" s="300">
        <f>SUMIF(Conversion!$FD$14:$FD$114,$AD91,Conversion!CY$14:CY$114)</f>
        <v>0</v>
      </c>
      <c r="CZ91" s="300">
        <f>SUMIF(Conversion!$FD$14:$FD$114,$AD91,Conversion!CZ$14:CZ$114)</f>
        <v>0</v>
      </c>
      <c r="DA91" s="300">
        <f>SUMIF(Conversion!$FD$14:$FD$114,$AD91,Conversion!DA$14:DA$114)</f>
        <v>0</v>
      </c>
      <c r="DB91" s="300">
        <f>SUMIF(Conversion!$FD$14:$FD$114,$AD91,Conversion!DB$14:DB$114)</f>
        <v>0</v>
      </c>
      <c r="DC91" s="300">
        <f>SUMIF(Conversion!$FD$14:$FD$114,$AD91,Conversion!DC$14:DC$114)</f>
        <v>0</v>
      </c>
      <c r="DD91" s="300">
        <f>SUMIF(Conversion!$FD$14:$FD$114,$AD91,Conversion!DD$14:DD$114)</f>
        <v>0</v>
      </c>
      <c r="DE91" s="300">
        <f>SUMIF(Conversion!$FD$14:$FD$114,$AD91,Conversion!DE$14:DE$114)</f>
        <v>0</v>
      </c>
      <c r="DF91" s="300">
        <f>SUMIF(Conversion!$FD$14:$FD$114,$AD91,Conversion!DF$14:DF$114)</f>
        <v>0</v>
      </c>
      <c r="DG91" s="300">
        <f>SUMIF(Conversion!$FD$14:$FD$114,$AD91,Conversion!DG$14:DG$114)</f>
        <v>0</v>
      </c>
      <c r="DH91" s="300">
        <f>SUMIF(Conversion!$FD$14:$FD$114,$AD91,Conversion!DH$14:DH$114)</f>
        <v>0</v>
      </c>
      <c r="DI91" s="300">
        <f>SUMIF(Conversion!$FD$14:$FD$114,$AD91,Conversion!DI$14:DI$114)</f>
        <v>0</v>
      </c>
      <c r="DJ91" s="300">
        <f>SUMIF(Conversion!$FD$14:$FD$114,$AD91,Conversion!DJ$14:DJ$114)</f>
        <v>0</v>
      </c>
      <c r="DK91" s="300">
        <f>SUMIF(Conversion!$FD$14:$FD$114,$AD91,Conversion!DK$14:DK$114)</f>
        <v>0</v>
      </c>
      <c r="DL91" s="300">
        <f>SUMIF(Conversion!$FD$14:$FD$114,$AD91,Conversion!DL$14:DL$114)</f>
        <v>0</v>
      </c>
      <c r="DM91" s="300">
        <f>SUMIF(Conversion!$FD$14:$FD$114,$AD91,Conversion!DM$14:DM$114)</f>
        <v>0</v>
      </c>
      <c r="DN91" s="300">
        <f>SUMIF(Conversion!$FD$14:$FD$114,$AD91,Conversion!DN$14:DN$114)</f>
        <v>0</v>
      </c>
      <c r="DO91" s="300">
        <f>SUMIF(Conversion!$FD$14:$FD$114,$AD91,Conversion!DO$14:DO$114)</f>
        <v>0</v>
      </c>
      <c r="DP91" s="300">
        <f>SUMIF(Conversion!$FD$14:$FD$114,$AD91,Conversion!DP$14:DP$114)</f>
        <v>0</v>
      </c>
      <c r="DQ91" s="300">
        <f>SUMIF(Conversion!$FD$14:$FD$114,$AD91,Conversion!DQ$14:DQ$114)</f>
        <v>0</v>
      </c>
      <c r="DR91" s="300">
        <f>SUMIF(Conversion!$FD$14:$FD$114,$AD91,Conversion!DR$14:DR$114)</f>
        <v>0</v>
      </c>
      <c r="DS91" s="300">
        <f>SUMIF(Conversion!$FD$14:$FD$114,$AD91,Conversion!DS$14:DS$114)</f>
        <v>0</v>
      </c>
      <c r="DT91" s="300">
        <f>SUMIF(Conversion!$FD$14:$FD$114,$AD91,Conversion!DT$14:DT$114)</f>
        <v>0</v>
      </c>
      <c r="DU91" s="300">
        <f>SUMIF(Conversion!$FD$14:$FD$114,$AD91,Conversion!DU$14:DU$114)</f>
        <v>0</v>
      </c>
      <c r="DV91" s="300">
        <f>SUMIF(Conversion!$FD$14:$FD$114,$AD91,Conversion!DV$14:DV$114)</f>
        <v>0</v>
      </c>
      <c r="DW91" s="300">
        <f>SUMIF(Conversion!$FD$14:$FD$114,$AD91,Conversion!DW$14:DW$114)</f>
        <v>0</v>
      </c>
      <c r="DX91" s="300">
        <f>SUMIF(Conversion!$FD$14:$FD$114,$AD91,Conversion!DX$14:DX$114)</f>
        <v>0</v>
      </c>
      <c r="DY91" s="300">
        <f>SUMIF(Conversion!$FD$14:$FD$114,$AD91,Conversion!DY$14:DY$114)</f>
        <v>0</v>
      </c>
      <c r="DZ91" s="300">
        <f>SUMIF(Conversion!$FD$14:$FD$114,$AD91,Conversion!DZ$14:DZ$114)</f>
        <v>0</v>
      </c>
      <c r="EA91" s="300">
        <f>SUMIF(Conversion!$FD$14:$FD$114,$AD91,Conversion!EA$14:EA$114)</f>
        <v>0</v>
      </c>
      <c r="EB91" s="300">
        <f>SUMIF(Conversion!$FD$14:$FD$114,$AD91,Conversion!EB$14:EB$114)</f>
        <v>0</v>
      </c>
      <c r="EC91" s="300">
        <f>SUMIF(Conversion!$FD$14:$FD$114,$AD91,Conversion!EC$14:EC$114)</f>
        <v>0</v>
      </c>
      <c r="ED91" s="300">
        <f>SUMIF(Conversion!$FD$14:$FD$114,$AD91,Conversion!ED$14:ED$114)</f>
        <v>0</v>
      </c>
      <c r="EE91" s="300">
        <f>SUMIF(Conversion!$FD$14:$FD$114,$AD91,Conversion!EE$14:EE$114)</f>
        <v>0</v>
      </c>
      <c r="EF91" s="300">
        <f>SUMIF(Conversion!$FD$14:$FD$114,$AD91,Conversion!EF$14:EF$114)</f>
        <v>0</v>
      </c>
      <c r="EG91" s="300">
        <f>SUMIF(Conversion!$FD$14:$FD$114,$AD91,Conversion!EG$14:EG$114)</f>
        <v>0</v>
      </c>
      <c r="EH91" s="300">
        <f>SUMIF(Conversion!$FD$14:$FD$114,$AD91,Conversion!EH$14:EH$114)</f>
        <v>0</v>
      </c>
      <c r="EI91" s="300">
        <f>SUMIF(Conversion!$FD$14:$FD$114,$AD91,Conversion!EI$14:EI$114)</f>
        <v>0</v>
      </c>
      <c r="EJ91" s="300">
        <f>SUMIF(Conversion!$FD$14:$FD$114,$AD91,Conversion!EJ$14:EJ$114)</f>
        <v>0</v>
      </c>
      <c r="EK91" s="300">
        <f>SUMIF(Conversion!$FD$14:$FD$114,$AD91,Conversion!EK$14:EK$114)</f>
        <v>0</v>
      </c>
      <c r="EL91" s="300">
        <f>SUMIF(Conversion!$FD$14:$FD$114,$AD91,Conversion!EL$14:EL$114)</f>
        <v>0</v>
      </c>
      <c r="EM91" s="300">
        <f>SUMIF(Conversion!$FD$14:$FD$114,$AD91,Conversion!EM$14:EM$114)</f>
        <v>0</v>
      </c>
      <c r="EN91" s="300">
        <f>SUMIF(Conversion!$FD$14:$FD$114,$AD91,Conversion!EN$14:EN$114)</f>
        <v>0</v>
      </c>
      <c r="EO91" s="300">
        <f>SUMIF(Conversion!$FD$14:$FD$114,$AD91,Conversion!EO$14:EO$114)</f>
        <v>0</v>
      </c>
      <c r="EP91" s="300">
        <f>SUMIF(Conversion!$FD$14:$FD$114,$AD91,Conversion!EP$14:EP$114)</f>
        <v>0</v>
      </c>
      <c r="EQ91" s="300">
        <f>SUMIF(Conversion!$FD$14:$FD$114,$AD91,Conversion!EQ$14:EQ$114)</f>
        <v>0</v>
      </c>
      <c r="ER91" s="300">
        <f>SUMIF(Conversion!$FD$14:$FD$114,$AD91,Conversion!ER$14:ER$114)</f>
        <v>0</v>
      </c>
      <c r="ES91" s="300">
        <f>SUMIF(Conversion!$FD$14:$FD$114,$AD91,Conversion!ES$14:ES$114)</f>
        <v>0</v>
      </c>
      <c r="ET91" s="300">
        <f>SUMIF(Conversion!$FD$14:$FD$114,$AD91,Conversion!ET$14:ET$114)</f>
        <v>0</v>
      </c>
      <c r="EU91" s="300">
        <f>SUMIF(Conversion!$FD$14:$FD$114,$AD91,Conversion!EU$14:EU$114)</f>
        <v>0</v>
      </c>
      <c r="EV91" s="300">
        <f>SUMIF(Conversion!$FD$14:$FD$114,$AD91,Conversion!EV$14:EV$114)</f>
        <v>0</v>
      </c>
      <c r="EW91" s="300">
        <f>SUMIF(Conversion!$FD$14:$FD$114,$AD91,Conversion!EW$14:EW$114)</f>
        <v>0</v>
      </c>
      <c r="EX91" s="300">
        <f>SUMIF(Conversion!$FD$14:$FD$114,$AD91,Conversion!EX$14:EX$114)</f>
        <v>0</v>
      </c>
      <c r="EY91" s="261"/>
      <c r="EZ91" s="87"/>
      <c r="FB91" s="261"/>
    </row>
    <row r="92" spans="1:158" ht="12.75" hidden="1" customHeight="1" outlineLevel="2">
      <c r="A92" s="303">
        <v>4</v>
      </c>
      <c r="B92" s="303"/>
      <c r="C92" s="892" t="str">
        <f>Constants!B87</f>
        <v>Hardware (standalone)</v>
      </c>
      <c r="E92" s="323"/>
      <c r="F92" s="324"/>
      <c r="G92" s="324"/>
      <c r="H92" s="324"/>
      <c r="I92" s="324"/>
      <c r="J92" s="324"/>
      <c r="K92" s="324"/>
      <c r="L92" s="324"/>
      <c r="M92" s="324"/>
      <c r="N92" s="324"/>
      <c r="O92" s="324"/>
      <c r="P92" s="324"/>
      <c r="Q92" s="324"/>
      <c r="R92" s="324"/>
      <c r="S92" s="324"/>
      <c r="T92" s="324"/>
      <c r="U92" s="324"/>
      <c r="V92" s="325"/>
      <c r="W92" s="324"/>
      <c r="X92" s="324"/>
      <c r="Y92" s="324"/>
      <c r="Z92" s="324"/>
      <c r="AA92" s="324"/>
      <c r="AB92" s="323"/>
      <c r="AC92" s="323"/>
      <c r="AD92" s="683" t="str">
        <f>Constants!F87</f>
        <v>Hardware</v>
      </c>
      <c r="AE92" s="304">
        <f t="shared" si="34"/>
        <v>0</v>
      </c>
      <c r="AF92" s="299">
        <f>SUMIF(Conversion!$FD$14:$FD$114,$AD92,Conversion!AF$14:AF$114)</f>
        <v>0</v>
      </c>
      <c r="AG92" s="300">
        <f>SUMIF(Conversion!$FD$14:$FD$114,$AD92,Conversion!AG$14:AG$114)</f>
        <v>0</v>
      </c>
      <c r="AH92" s="300">
        <f>SUMIF(Conversion!$FD$14:$FD$114,$AD92,Conversion!AH$14:AH$114)</f>
        <v>0</v>
      </c>
      <c r="AI92" s="300">
        <f>SUMIF(Conversion!$FD$14:$FD$114,$AD92,Conversion!AI$14:AI$114)</f>
        <v>0</v>
      </c>
      <c r="AJ92" s="300">
        <f>SUMIF(Conversion!$FD$14:$FD$114,$AD92,Conversion!AJ$14:AJ$114)</f>
        <v>0</v>
      </c>
      <c r="AK92" s="300">
        <f>SUMIF(Conversion!$FD$14:$FD$114,$AD92,Conversion!AK$14:AK$114)</f>
        <v>0</v>
      </c>
      <c r="AL92" s="300">
        <f>SUMIF(Conversion!$FD$14:$FD$114,$AD92,Conversion!AL$14:AL$114)</f>
        <v>0</v>
      </c>
      <c r="AM92" s="300">
        <f>SUMIF(Conversion!$FD$14:$FD$114,$AD92,Conversion!AM$14:AM$114)</f>
        <v>0</v>
      </c>
      <c r="AN92" s="300">
        <f>SUMIF(Conversion!$FD$14:$FD$114,$AD92,Conversion!AN$14:AN$114)</f>
        <v>0</v>
      </c>
      <c r="AO92" s="300">
        <f>SUMIF(Conversion!$FD$14:$FD$114,$AD92,Conversion!AO$14:AO$114)</f>
        <v>0</v>
      </c>
      <c r="AP92" s="300">
        <f>SUMIF(Conversion!$FD$14:$FD$114,$AD92,Conversion!AP$14:AP$114)</f>
        <v>0</v>
      </c>
      <c r="AQ92" s="300">
        <f>SUMIF(Conversion!$FD$14:$FD$114,$AD92,Conversion!AQ$14:AQ$114)</f>
        <v>0</v>
      </c>
      <c r="AR92" s="300">
        <f>SUMIF(Conversion!$FD$14:$FD$114,$AD92,Conversion!AR$14:AR$114)</f>
        <v>0</v>
      </c>
      <c r="AS92" s="300">
        <f>SUMIF(Conversion!$FD$14:$FD$114,$AD92,Conversion!AS$14:AS$114)</f>
        <v>0</v>
      </c>
      <c r="AT92" s="300">
        <f>SUMIF(Conversion!$FD$14:$FD$114,$AD92,Conversion!AT$14:AT$114)</f>
        <v>0</v>
      </c>
      <c r="AU92" s="300">
        <f>SUMIF(Conversion!$FD$14:$FD$114,$AD92,Conversion!AU$14:AU$114)</f>
        <v>0</v>
      </c>
      <c r="AV92" s="300">
        <f>SUMIF(Conversion!$FD$14:$FD$114,$AD92,Conversion!AV$14:AV$114)</f>
        <v>0</v>
      </c>
      <c r="AW92" s="300">
        <f>SUMIF(Conversion!$FD$14:$FD$114,$AD92,Conversion!AW$14:AW$114)</f>
        <v>0</v>
      </c>
      <c r="AX92" s="300">
        <f>SUMIF(Conversion!$FD$14:$FD$114,$AD92,Conversion!AX$14:AX$114)</f>
        <v>0</v>
      </c>
      <c r="AY92" s="300">
        <f>SUMIF(Conversion!$FD$14:$FD$114,$AD92,Conversion!AY$14:AY$114)</f>
        <v>0</v>
      </c>
      <c r="AZ92" s="300">
        <f>SUMIF(Conversion!$FD$14:$FD$114,$AD92,Conversion!AZ$14:AZ$114)</f>
        <v>0</v>
      </c>
      <c r="BA92" s="300">
        <f>SUMIF(Conversion!$FD$14:$FD$114,$AD92,Conversion!BA$14:BA$114)</f>
        <v>0</v>
      </c>
      <c r="BB92" s="300">
        <f>SUMIF(Conversion!$FD$14:$FD$114,$AD92,Conversion!BB$14:BB$114)</f>
        <v>0</v>
      </c>
      <c r="BC92" s="300">
        <f>SUMIF(Conversion!$FD$14:$FD$114,$AD92,Conversion!BC$14:BC$114)</f>
        <v>0</v>
      </c>
      <c r="BD92" s="300">
        <f>SUMIF(Conversion!$FD$14:$FD$114,$AD92,Conversion!BD$14:BD$114)</f>
        <v>0</v>
      </c>
      <c r="BE92" s="300">
        <f>SUMIF(Conversion!$FD$14:$FD$114,$AD92,Conversion!BE$14:BE$114)</f>
        <v>0</v>
      </c>
      <c r="BF92" s="300">
        <f>SUMIF(Conversion!$FD$14:$FD$114,$AD92,Conversion!BF$14:BF$114)</f>
        <v>0</v>
      </c>
      <c r="BG92" s="300">
        <f>SUMIF(Conversion!$FD$14:$FD$114,$AD92,Conversion!BG$14:BG$114)</f>
        <v>0</v>
      </c>
      <c r="BH92" s="300">
        <f>SUMIF(Conversion!$FD$14:$FD$114,$AD92,Conversion!BH$14:BH$114)</f>
        <v>0</v>
      </c>
      <c r="BI92" s="300">
        <f>SUMIF(Conversion!$FD$14:$FD$114,$AD92,Conversion!BI$14:BI$114)</f>
        <v>0</v>
      </c>
      <c r="BJ92" s="300">
        <f>SUMIF(Conversion!$FD$14:$FD$114,$AD92,Conversion!BJ$14:BJ$114)</f>
        <v>0</v>
      </c>
      <c r="BK92" s="300">
        <f>SUMIF(Conversion!$FD$14:$FD$114,$AD92,Conversion!BK$14:BK$114)</f>
        <v>0</v>
      </c>
      <c r="BL92" s="300">
        <f>SUMIF(Conversion!$FD$14:$FD$114,$AD92,Conversion!BL$14:BL$114)</f>
        <v>0</v>
      </c>
      <c r="BM92" s="300">
        <f>SUMIF(Conversion!$FD$14:$FD$114,$AD92,Conversion!BM$14:BM$114)</f>
        <v>0</v>
      </c>
      <c r="BN92" s="300">
        <f>SUMIF(Conversion!$FD$14:$FD$114,$AD92,Conversion!BN$14:BN$114)</f>
        <v>0</v>
      </c>
      <c r="BO92" s="300">
        <f>SUMIF(Conversion!$FD$14:$FD$114,$AD92,Conversion!BO$14:BO$114)</f>
        <v>0</v>
      </c>
      <c r="BP92" s="300">
        <f>SUMIF(Conversion!$FD$14:$FD$114,$AD92,Conversion!BP$14:BP$114)</f>
        <v>0</v>
      </c>
      <c r="BQ92" s="300">
        <f>SUMIF(Conversion!$FD$14:$FD$114,$AD92,Conversion!BQ$14:BQ$114)</f>
        <v>0</v>
      </c>
      <c r="BR92" s="300">
        <f>SUMIF(Conversion!$FD$14:$FD$114,$AD92,Conversion!BR$14:BR$114)</f>
        <v>0</v>
      </c>
      <c r="BS92" s="300">
        <f>SUMIF(Conversion!$FD$14:$FD$114,$AD92,Conversion!BS$14:BS$114)</f>
        <v>0</v>
      </c>
      <c r="BT92" s="300">
        <f>SUMIF(Conversion!$FD$14:$FD$114,$AD92,Conversion!BT$14:BT$114)</f>
        <v>0</v>
      </c>
      <c r="BU92" s="300">
        <f>SUMIF(Conversion!$FD$14:$FD$114,$AD92,Conversion!BU$14:BU$114)</f>
        <v>0</v>
      </c>
      <c r="BV92" s="300">
        <f>SUMIF(Conversion!$FD$14:$FD$114,$AD92,Conversion!BV$14:BV$114)</f>
        <v>0</v>
      </c>
      <c r="BW92" s="300">
        <f>SUMIF(Conversion!$FD$14:$FD$114,$AD92,Conversion!BW$14:BW$114)</f>
        <v>0</v>
      </c>
      <c r="BX92" s="300">
        <f>SUMIF(Conversion!$FD$14:$FD$114,$AD92,Conversion!BX$14:BX$114)</f>
        <v>0</v>
      </c>
      <c r="BY92" s="300">
        <f>SUMIF(Conversion!$FD$14:$FD$114,$AD92,Conversion!BY$14:BY$114)</f>
        <v>0</v>
      </c>
      <c r="BZ92" s="300">
        <f>SUMIF(Conversion!$FD$14:$FD$114,$AD92,Conversion!BZ$14:BZ$114)</f>
        <v>0</v>
      </c>
      <c r="CA92" s="300">
        <f>SUMIF(Conversion!$FD$14:$FD$114,$AD92,Conversion!CA$14:CA$114)</f>
        <v>0</v>
      </c>
      <c r="CB92" s="300">
        <f>SUMIF(Conversion!$FD$14:$FD$114,$AD92,Conversion!CB$14:CB$114)</f>
        <v>0</v>
      </c>
      <c r="CC92" s="300">
        <f>SUMIF(Conversion!$FD$14:$FD$114,$AD92,Conversion!CC$14:CC$114)</f>
        <v>0</v>
      </c>
      <c r="CD92" s="300">
        <f>SUMIF(Conversion!$FD$14:$FD$114,$AD92,Conversion!CD$14:CD$114)</f>
        <v>0</v>
      </c>
      <c r="CE92" s="300">
        <f>SUMIF(Conversion!$FD$14:$FD$114,$AD92,Conversion!CE$14:CE$114)</f>
        <v>0</v>
      </c>
      <c r="CF92" s="300">
        <f>SUMIF(Conversion!$FD$14:$FD$114,$AD92,Conversion!CF$14:CF$114)</f>
        <v>0</v>
      </c>
      <c r="CG92" s="300">
        <f>SUMIF(Conversion!$FD$14:$FD$114,$AD92,Conversion!CG$14:CG$114)</f>
        <v>0</v>
      </c>
      <c r="CH92" s="300">
        <f>SUMIF(Conversion!$FD$14:$FD$114,$AD92,Conversion!CH$14:CH$114)</f>
        <v>0</v>
      </c>
      <c r="CI92" s="300">
        <f>SUMIF(Conversion!$FD$14:$FD$114,$AD92,Conversion!CI$14:CI$114)</f>
        <v>0</v>
      </c>
      <c r="CJ92" s="300">
        <f>SUMIF(Conversion!$FD$14:$FD$114,$AD92,Conversion!CJ$14:CJ$114)</f>
        <v>0</v>
      </c>
      <c r="CK92" s="300">
        <f>SUMIF(Conversion!$FD$14:$FD$114,$AD92,Conversion!CK$14:CK$114)</f>
        <v>0</v>
      </c>
      <c r="CL92" s="300">
        <f>SUMIF(Conversion!$FD$14:$FD$114,$AD92,Conversion!CL$14:CL$114)</f>
        <v>0</v>
      </c>
      <c r="CM92" s="300">
        <f>SUMIF(Conversion!$FD$14:$FD$114,$AD92,Conversion!CM$14:CM$114)</f>
        <v>0</v>
      </c>
      <c r="CN92" s="300">
        <f>SUMIF(Conversion!$FD$14:$FD$114,$AD92,Conversion!CN$14:CN$114)</f>
        <v>0</v>
      </c>
      <c r="CO92" s="300">
        <f>SUMIF(Conversion!$FD$14:$FD$114,$AD92,Conversion!CO$14:CO$114)</f>
        <v>0</v>
      </c>
      <c r="CP92" s="300">
        <f>SUMIF(Conversion!$FD$14:$FD$114,$AD92,Conversion!CP$14:CP$114)</f>
        <v>0</v>
      </c>
      <c r="CQ92" s="300">
        <f>SUMIF(Conversion!$FD$14:$FD$114,$AD92,Conversion!CQ$14:CQ$114)</f>
        <v>0</v>
      </c>
      <c r="CR92" s="300">
        <f>SUMIF(Conversion!$FD$14:$FD$114,$AD92,Conversion!CR$14:CR$114)</f>
        <v>0</v>
      </c>
      <c r="CS92" s="300">
        <f>SUMIF(Conversion!$FD$14:$FD$114,$AD92,Conversion!CS$14:CS$114)</f>
        <v>0</v>
      </c>
      <c r="CT92" s="300">
        <f>SUMIF(Conversion!$FD$14:$FD$114,$AD92,Conversion!CT$14:CT$114)</f>
        <v>0</v>
      </c>
      <c r="CU92" s="300">
        <f>SUMIF(Conversion!$FD$14:$FD$114,$AD92,Conversion!CU$14:CU$114)</f>
        <v>0</v>
      </c>
      <c r="CV92" s="300">
        <f>SUMIF(Conversion!$FD$14:$FD$114,$AD92,Conversion!CV$14:CV$114)</f>
        <v>0</v>
      </c>
      <c r="CW92" s="300">
        <f>SUMIF(Conversion!$FD$14:$FD$114,$AD92,Conversion!CW$14:CW$114)</f>
        <v>0</v>
      </c>
      <c r="CX92" s="300">
        <f>SUMIF(Conversion!$FD$14:$FD$114,$AD92,Conversion!CX$14:CX$114)</f>
        <v>0</v>
      </c>
      <c r="CY92" s="300">
        <f>SUMIF(Conversion!$FD$14:$FD$114,$AD92,Conversion!CY$14:CY$114)</f>
        <v>0</v>
      </c>
      <c r="CZ92" s="300">
        <f>SUMIF(Conversion!$FD$14:$FD$114,$AD92,Conversion!CZ$14:CZ$114)</f>
        <v>0</v>
      </c>
      <c r="DA92" s="300">
        <f>SUMIF(Conversion!$FD$14:$FD$114,$AD92,Conversion!DA$14:DA$114)</f>
        <v>0</v>
      </c>
      <c r="DB92" s="300">
        <f>SUMIF(Conversion!$FD$14:$FD$114,$AD92,Conversion!DB$14:DB$114)</f>
        <v>0</v>
      </c>
      <c r="DC92" s="300">
        <f>SUMIF(Conversion!$FD$14:$FD$114,$AD92,Conversion!DC$14:DC$114)</f>
        <v>0</v>
      </c>
      <c r="DD92" s="300">
        <f>SUMIF(Conversion!$FD$14:$FD$114,$AD92,Conversion!DD$14:DD$114)</f>
        <v>0</v>
      </c>
      <c r="DE92" s="300">
        <f>SUMIF(Conversion!$FD$14:$FD$114,$AD92,Conversion!DE$14:DE$114)</f>
        <v>0</v>
      </c>
      <c r="DF92" s="300">
        <f>SUMIF(Conversion!$FD$14:$FD$114,$AD92,Conversion!DF$14:DF$114)</f>
        <v>0</v>
      </c>
      <c r="DG92" s="300">
        <f>SUMIF(Conversion!$FD$14:$FD$114,$AD92,Conversion!DG$14:DG$114)</f>
        <v>0</v>
      </c>
      <c r="DH92" s="300">
        <f>SUMIF(Conversion!$FD$14:$FD$114,$AD92,Conversion!DH$14:DH$114)</f>
        <v>0</v>
      </c>
      <c r="DI92" s="300">
        <f>SUMIF(Conversion!$FD$14:$FD$114,$AD92,Conversion!DI$14:DI$114)</f>
        <v>0</v>
      </c>
      <c r="DJ92" s="300">
        <f>SUMIF(Conversion!$FD$14:$FD$114,$AD92,Conversion!DJ$14:DJ$114)</f>
        <v>0</v>
      </c>
      <c r="DK92" s="300">
        <f>SUMIF(Conversion!$FD$14:$FD$114,$AD92,Conversion!DK$14:DK$114)</f>
        <v>0</v>
      </c>
      <c r="DL92" s="300">
        <f>SUMIF(Conversion!$FD$14:$FD$114,$AD92,Conversion!DL$14:DL$114)</f>
        <v>0</v>
      </c>
      <c r="DM92" s="300">
        <f>SUMIF(Conversion!$FD$14:$FD$114,$AD92,Conversion!DM$14:DM$114)</f>
        <v>0</v>
      </c>
      <c r="DN92" s="300">
        <f>SUMIF(Conversion!$FD$14:$FD$114,$AD92,Conversion!DN$14:DN$114)</f>
        <v>0</v>
      </c>
      <c r="DO92" s="300">
        <f>SUMIF(Conversion!$FD$14:$FD$114,$AD92,Conversion!DO$14:DO$114)</f>
        <v>0</v>
      </c>
      <c r="DP92" s="300">
        <f>SUMIF(Conversion!$FD$14:$FD$114,$AD92,Conversion!DP$14:DP$114)</f>
        <v>0</v>
      </c>
      <c r="DQ92" s="300">
        <f>SUMIF(Conversion!$FD$14:$FD$114,$AD92,Conversion!DQ$14:DQ$114)</f>
        <v>0</v>
      </c>
      <c r="DR92" s="300">
        <f>SUMIF(Conversion!$FD$14:$FD$114,$AD92,Conversion!DR$14:DR$114)</f>
        <v>0</v>
      </c>
      <c r="DS92" s="300">
        <f>SUMIF(Conversion!$FD$14:$FD$114,$AD92,Conversion!DS$14:DS$114)</f>
        <v>0</v>
      </c>
      <c r="DT92" s="300">
        <f>SUMIF(Conversion!$FD$14:$FD$114,$AD92,Conversion!DT$14:DT$114)</f>
        <v>0</v>
      </c>
      <c r="DU92" s="300">
        <f>SUMIF(Conversion!$FD$14:$FD$114,$AD92,Conversion!DU$14:DU$114)</f>
        <v>0</v>
      </c>
      <c r="DV92" s="300">
        <f>SUMIF(Conversion!$FD$14:$FD$114,$AD92,Conversion!DV$14:DV$114)</f>
        <v>0</v>
      </c>
      <c r="DW92" s="300">
        <f>SUMIF(Conversion!$FD$14:$FD$114,$AD92,Conversion!DW$14:DW$114)</f>
        <v>0</v>
      </c>
      <c r="DX92" s="300">
        <f>SUMIF(Conversion!$FD$14:$FD$114,$AD92,Conversion!DX$14:DX$114)</f>
        <v>0</v>
      </c>
      <c r="DY92" s="300">
        <f>SUMIF(Conversion!$FD$14:$FD$114,$AD92,Conversion!DY$14:DY$114)</f>
        <v>0</v>
      </c>
      <c r="DZ92" s="300">
        <f>SUMIF(Conversion!$FD$14:$FD$114,$AD92,Conversion!DZ$14:DZ$114)</f>
        <v>0</v>
      </c>
      <c r="EA92" s="300">
        <f>SUMIF(Conversion!$FD$14:$FD$114,$AD92,Conversion!EA$14:EA$114)</f>
        <v>0</v>
      </c>
      <c r="EB92" s="300">
        <f>SUMIF(Conversion!$FD$14:$FD$114,$AD92,Conversion!EB$14:EB$114)</f>
        <v>0</v>
      </c>
      <c r="EC92" s="300">
        <f>SUMIF(Conversion!$FD$14:$FD$114,$AD92,Conversion!EC$14:EC$114)</f>
        <v>0</v>
      </c>
      <c r="ED92" s="300">
        <f>SUMIF(Conversion!$FD$14:$FD$114,$AD92,Conversion!ED$14:ED$114)</f>
        <v>0</v>
      </c>
      <c r="EE92" s="300">
        <f>SUMIF(Conversion!$FD$14:$FD$114,$AD92,Conversion!EE$14:EE$114)</f>
        <v>0</v>
      </c>
      <c r="EF92" s="300">
        <f>SUMIF(Conversion!$FD$14:$FD$114,$AD92,Conversion!EF$14:EF$114)</f>
        <v>0</v>
      </c>
      <c r="EG92" s="300">
        <f>SUMIF(Conversion!$FD$14:$FD$114,$AD92,Conversion!EG$14:EG$114)</f>
        <v>0</v>
      </c>
      <c r="EH92" s="300">
        <f>SUMIF(Conversion!$FD$14:$FD$114,$AD92,Conversion!EH$14:EH$114)</f>
        <v>0</v>
      </c>
      <c r="EI92" s="300">
        <f>SUMIF(Conversion!$FD$14:$FD$114,$AD92,Conversion!EI$14:EI$114)</f>
        <v>0</v>
      </c>
      <c r="EJ92" s="300">
        <f>SUMIF(Conversion!$FD$14:$FD$114,$AD92,Conversion!EJ$14:EJ$114)</f>
        <v>0</v>
      </c>
      <c r="EK92" s="300">
        <f>SUMIF(Conversion!$FD$14:$FD$114,$AD92,Conversion!EK$14:EK$114)</f>
        <v>0</v>
      </c>
      <c r="EL92" s="300">
        <f>SUMIF(Conversion!$FD$14:$FD$114,$AD92,Conversion!EL$14:EL$114)</f>
        <v>0</v>
      </c>
      <c r="EM92" s="300">
        <f>SUMIF(Conversion!$FD$14:$FD$114,$AD92,Conversion!EM$14:EM$114)</f>
        <v>0</v>
      </c>
      <c r="EN92" s="300">
        <f>SUMIF(Conversion!$FD$14:$FD$114,$AD92,Conversion!EN$14:EN$114)</f>
        <v>0</v>
      </c>
      <c r="EO92" s="300">
        <f>SUMIF(Conversion!$FD$14:$FD$114,$AD92,Conversion!EO$14:EO$114)</f>
        <v>0</v>
      </c>
      <c r="EP92" s="300">
        <f>SUMIF(Conversion!$FD$14:$FD$114,$AD92,Conversion!EP$14:EP$114)</f>
        <v>0</v>
      </c>
      <c r="EQ92" s="300">
        <f>SUMIF(Conversion!$FD$14:$FD$114,$AD92,Conversion!EQ$14:EQ$114)</f>
        <v>0</v>
      </c>
      <c r="ER92" s="300">
        <f>SUMIF(Conversion!$FD$14:$FD$114,$AD92,Conversion!ER$14:ER$114)</f>
        <v>0</v>
      </c>
      <c r="ES92" s="300">
        <f>SUMIF(Conversion!$FD$14:$FD$114,$AD92,Conversion!ES$14:ES$114)</f>
        <v>0</v>
      </c>
      <c r="ET92" s="300">
        <f>SUMIF(Conversion!$FD$14:$FD$114,$AD92,Conversion!ET$14:ET$114)</f>
        <v>0</v>
      </c>
      <c r="EU92" s="300">
        <f>SUMIF(Conversion!$FD$14:$FD$114,$AD92,Conversion!EU$14:EU$114)</f>
        <v>0</v>
      </c>
      <c r="EV92" s="300">
        <f>SUMIF(Conversion!$FD$14:$FD$114,$AD92,Conversion!EV$14:EV$114)</f>
        <v>0</v>
      </c>
      <c r="EW92" s="300">
        <f>SUMIF(Conversion!$FD$14:$FD$114,$AD92,Conversion!EW$14:EW$114)</f>
        <v>0</v>
      </c>
      <c r="EX92" s="300">
        <f>SUMIF(Conversion!$FD$14:$FD$114,$AD92,Conversion!EX$14:EX$114)</f>
        <v>0</v>
      </c>
      <c r="EY92" s="261"/>
      <c r="EZ92" s="87"/>
      <c r="FB92" s="261"/>
    </row>
    <row r="93" spans="1:158" ht="12.75" hidden="1" customHeight="1" outlineLevel="2">
      <c r="A93" s="303">
        <v>5</v>
      </c>
      <c r="B93" s="303"/>
      <c r="C93" s="892" t="str">
        <f>Constants!B88</f>
        <v>Software (standalone)</v>
      </c>
      <c r="E93" s="329"/>
      <c r="F93" s="330"/>
      <c r="G93" s="330"/>
      <c r="H93" s="330"/>
      <c r="I93" s="330"/>
      <c r="J93" s="330"/>
      <c r="K93" s="330"/>
      <c r="L93" s="330"/>
      <c r="M93" s="330"/>
      <c r="N93" s="330"/>
      <c r="O93" s="330"/>
      <c r="P93" s="330"/>
      <c r="Q93" s="330"/>
      <c r="R93" s="330"/>
      <c r="S93" s="330"/>
      <c r="T93" s="330"/>
      <c r="U93" s="330"/>
      <c r="V93" s="331"/>
      <c r="W93" s="330"/>
      <c r="X93" s="330"/>
      <c r="Y93" s="330"/>
      <c r="Z93" s="330"/>
      <c r="AA93" s="330"/>
      <c r="AB93" s="329"/>
      <c r="AC93" s="332"/>
      <c r="AD93" s="683" t="str">
        <f>Constants!F88</f>
        <v>Software</v>
      </c>
      <c r="AE93" s="304">
        <f t="shared" si="34"/>
        <v>0</v>
      </c>
      <c r="AF93" s="299">
        <f>SUMIF(Conversion!$FD$14:$FD$114,$AD93,Conversion!AF$14:AF$114)</f>
        <v>0</v>
      </c>
      <c r="AG93" s="300">
        <f>SUMIF(Conversion!$FD$14:$FD$114,$AD93,Conversion!AG$14:AG$114)</f>
        <v>0</v>
      </c>
      <c r="AH93" s="300">
        <f>SUMIF(Conversion!$FD$14:$FD$114,$AD93,Conversion!AH$14:AH$114)</f>
        <v>0</v>
      </c>
      <c r="AI93" s="300">
        <f>SUMIF(Conversion!$FD$14:$FD$114,$AD93,Conversion!AI$14:AI$114)</f>
        <v>0</v>
      </c>
      <c r="AJ93" s="300">
        <f>SUMIF(Conversion!$FD$14:$FD$114,$AD93,Conversion!AJ$14:AJ$114)</f>
        <v>0</v>
      </c>
      <c r="AK93" s="300">
        <f>SUMIF(Conversion!$FD$14:$FD$114,$AD93,Conversion!AK$14:AK$114)</f>
        <v>0</v>
      </c>
      <c r="AL93" s="300">
        <f>SUMIF(Conversion!$FD$14:$FD$114,$AD93,Conversion!AL$14:AL$114)</f>
        <v>0</v>
      </c>
      <c r="AM93" s="300">
        <f>SUMIF(Conversion!$FD$14:$FD$114,$AD93,Conversion!AM$14:AM$114)</f>
        <v>0</v>
      </c>
      <c r="AN93" s="300">
        <f>SUMIF(Conversion!$FD$14:$FD$114,$AD93,Conversion!AN$14:AN$114)</f>
        <v>0</v>
      </c>
      <c r="AO93" s="300">
        <f>SUMIF(Conversion!$FD$14:$FD$114,$AD93,Conversion!AO$14:AO$114)</f>
        <v>0</v>
      </c>
      <c r="AP93" s="300">
        <f>SUMIF(Conversion!$FD$14:$FD$114,$AD93,Conversion!AP$14:AP$114)</f>
        <v>0</v>
      </c>
      <c r="AQ93" s="300">
        <f>SUMIF(Conversion!$FD$14:$FD$114,$AD93,Conversion!AQ$14:AQ$114)</f>
        <v>0</v>
      </c>
      <c r="AR93" s="300">
        <f>SUMIF(Conversion!$FD$14:$FD$114,$AD93,Conversion!AR$14:AR$114)</f>
        <v>0</v>
      </c>
      <c r="AS93" s="300">
        <f>SUMIF(Conversion!$FD$14:$FD$114,$AD93,Conversion!AS$14:AS$114)</f>
        <v>0</v>
      </c>
      <c r="AT93" s="300">
        <f>SUMIF(Conversion!$FD$14:$FD$114,$AD93,Conversion!AT$14:AT$114)</f>
        <v>0</v>
      </c>
      <c r="AU93" s="300">
        <f>SUMIF(Conversion!$FD$14:$FD$114,$AD93,Conversion!AU$14:AU$114)</f>
        <v>0</v>
      </c>
      <c r="AV93" s="300">
        <f>SUMIF(Conversion!$FD$14:$FD$114,$AD93,Conversion!AV$14:AV$114)</f>
        <v>0</v>
      </c>
      <c r="AW93" s="300">
        <f>SUMIF(Conversion!$FD$14:$FD$114,$AD93,Conversion!AW$14:AW$114)</f>
        <v>0</v>
      </c>
      <c r="AX93" s="300">
        <f>SUMIF(Conversion!$FD$14:$FD$114,$AD93,Conversion!AX$14:AX$114)</f>
        <v>0</v>
      </c>
      <c r="AY93" s="300">
        <f>SUMIF(Conversion!$FD$14:$FD$114,$AD93,Conversion!AY$14:AY$114)</f>
        <v>0</v>
      </c>
      <c r="AZ93" s="300">
        <f>SUMIF(Conversion!$FD$14:$FD$114,$AD93,Conversion!AZ$14:AZ$114)</f>
        <v>0</v>
      </c>
      <c r="BA93" s="300">
        <f>SUMIF(Conversion!$FD$14:$FD$114,$AD93,Conversion!BA$14:BA$114)</f>
        <v>0</v>
      </c>
      <c r="BB93" s="300">
        <f>SUMIF(Conversion!$FD$14:$FD$114,$AD93,Conversion!BB$14:BB$114)</f>
        <v>0</v>
      </c>
      <c r="BC93" s="300">
        <f>SUMIF(Conversion!$FD$14:$FD$114,$AD93,Conversion!BC$14:BC$114)</f>
        <v>0</v>
      </c>
      <c r="BD93" s="300">
        <f>SUMIF(Conversion!$FD$14:$FD$114,$AD93,Conversion!BD$14:BD$114)</f>
        <v>0</v>
      </c>
      <c r="BE93" s="300">
        <f>SUMIF(Conversion!$FD$14:$FD$114,$AD93,Conversion!BE$14:BE$114)</f>
        <v>0</v>
      </c>
      <c r="BF93" s="300">
        <f>SUMIF(Conversion!$FD$14:$FD$114,$AD93,Conversion!BF$14:BF$114)</f>
        <v>0</v>
      </c>
      <c r="BG93" s="300">
        <f>SUMIF(Conversion!$FD$14:$FD$114,$AD93,Conversion!BG$14:BG$114)</f>
        <v>0</v>
      </c>
      <c r="BH93" s="300">
        <f>SUMIF(Conversion!$FD$14:$FD$114,$AD93,Conversion!BH$14:BH$114)</f>
        <v>0</v>
      </c>
      <c r="BI93" s="300">
        <f>SUMIF(Conversion!$FD$14:$FD$114,$AD93,Conversion!BI$14:BI$114)</f>
        <v>0</v>
      </c>
      <c r="BJ93" s="300">
        <f>SUMIF(Conversion!$FD$14:$FD$114,$AD93,Conversion!BJ$14:BJ$114)</f>
        <v>0</v>
      </c>
      <c r="BK93" s="300">
        <f>SUMIF(Conversion!$FD$14:$FD$114,$AD93,Conversion!BK$14:BK$114)</f>
        <v>0</v>
      </c>
      <c r="BL93" s="300">
        <f>SUMIF(Conversion!$FD$14:$FD$114,$AD93,Conversion!BL$14:BL$114)</f>
        <v>0</v>
      </c>
      <c r="BM93" s="300">
        <f>SUMIF(Conversion!$FD$14:$FD$114,$AD93,Conversion!BM$14:BM$114)</f>
        <v>0</v>
      </c>
      <c r="BN93" s="300">
        <f>SUMIF(Conversion!$FD$14:$FD$114,$AD93,Conversion!BN$14:BN$114)</f>
        <v>0</v>
      </c>
      <c r="BO93" s="300">
        <f>SUMIF(Conversion!$FD$14:$FD$114,$AD93,Conversion!BO$14:BO$114)</f>
        <v>0</v>
      </c>
      <c r="BP93" s="300">
        <f>SUMIF(Conversion!$FD$14:$FD$114,$AD93,Conversion!BP$14:BP$114)</f>
        <v>0</v>
      </c>
      <c r="BQ93" s="300">
        <f>SUMIF(Conversion!$FD$14:$FD$114,$AD93,Conversion!BQ$14:BQ$114)</f>
        <v>0</v>
      </c>
      <c r="BR93" s="300">
        <f>SUMIF(Conversion!$FD$14:$FD$114,$AD93,Conversion!BR$14:BR$114)</f>
        <v>0</v>
      </c>
      <c r="BS93" s="300">
        <f>SUMIF(Conversion!$FD$14:$FD$114,$AD93,Conversion!BS$14:BS$114)</f>
        <v>0</v>
      </c>
      <c r="BT93" s="300">
        <f>SUMIF(Conversion!$FD$14:$FD$114,$AD93,Conversion!BT$14:BT$114)</f>
        <v>0</v>
      </c>
      <c r="BU93" s="300">
        <f>SUMIF(Conversion!$FD$14:$FD$114,$AD93,Conversion!BU$14:BU$114)</f>
        <v>0</v>
      </c>
      <c r="BV93" s="300">
        <f>SUMIF(Conversion!$FD$14:$FD$114,$AD93,Conversion!BV$14:BV$114)</f>
        <v>0</v>
      </c>
      <c r="BW93" s="300">
        <f>SUMIF(Conversion!$FD$14:$FD$114,$AD93,Conversion!BW$14:BW$114)</f>
        <v>0</v>
      </c>
      <c r="BX93" s="300">
        <f>SUMIF(Conversion!$FD$14:$FD$114,$AD93,Conversion!BX$14:BX$114)</f>
        <v>0</v>
      </c>
      <c r="BY93" s="300">
        <f>SUMIF(Conversion!$FD$14:$FD$114,$AD93,Conversion!BY$14:BY$114)</f>
        <v>0</v>
      </c>
      <c r="BZ93" s="300">
        <f>SUMIF(Conversion!$FD$14:$FD$114,$AD93,Conversion!BZ$14:BZ$114)</f>
        <v>0</v>
      </c>
      <c r="CA93" s="300">
        <f>SUMIF(Conversion!$FD$14:$FD$114,$AD93,Conversion!CA$14:CA$114)</f>
        <v>0</v>
      </c>
      <c r="CB93" s="300">
        <f>SUMIF(Conversion!$FD$14:$FD$114,$AD93,Conversion!CB$14:CB$114)</f>
        <v>0</v>
      </c>
      <c r="CC93" s="300">
        <f>SUMIF(Conversion!$FD$14:$FD$114,$AD93,Conversion!CC$14:CC$114)</f>
        <v>0</v>
      </c>
      <c r="CD93" s="300">
        <f>SUMIF(Conversion!$FD$14:$FD$114,$AD93,Conversion!CD$14:CD$114)</f>
        <v>0</v>
      </c>
      <c r="CE93" s="300">
        <f>SUMIF(Conversion!$FD$14:$FD$114,$AD93,Conversion!CE$14:CE$114)</f>
        <v>0</v>
      </c>
      <c r="CF93" s="300">
        <f>SUMIF(Conversion!$FD$14:$FD$114,$AD93,Conversion!CF$14:CF$114)</f>
        <v>0</v>
      </c>
      <c r="CG93" s="300">
        <f>SUMIF(Conversion!$FD$14:$FD$114,$AD93,Conversion!CG$14:CG$114)</f>
        <v>0</v>
      </c>
      <c r="CH93" s="300">
        <f>SUMIF(Conversion!$FD$14:$FD$114,$AD93,Conversion!CH$14:CH$114)</f>
        <v>0</v>
      </c>
      <c r="CI93" s="300">
        <f>SUMIF(Conversion!$FD$14:$FD$114,$AD93,Conversion!CI$14:CI$114)</f>
        <v>0</v>
      </c>
      <c r="CJ93" s="300">
        <f>SUMIF(Conversion!$FD$14:$FD$114,$AD93,Conversion!CJ$14:CJ$114)</f>
        <v>0</v>
      </c>
      <c r="CK93" s="300">
        <f>SUMIF(Conversion!$FD$14:$FD$114,$AD93,Conversion!CK$14:CK$114)</f>
        <v>0</v>
      </c>
      <c r="CL93" s="300">
        <f>SUMIF(Conversion!$FD$14:$FD$114,$AD93,Conversion!CL$14:CL$114)</f>
        <v>0</v>
      </c>
      <c r="CM93" s="300">
        <f>SUMIF(Conversion!$FD$14:$FD$114,$AD93,Conversion!CM$14:CM$114)</f>
        <v>0</v>
      </c>
      <c r="CN93" s="300">
        <f>SUMIF(Conversion!$FD$14:$FD$114,$AD93,Conversion!CN$14:CN$114)</f>
        <v>0</v>
      </c>
      <c r="CO93" s="300">
        <f>SUMIF(Conversion!$FD$14:$FD$114,$AD93,Conversion!CO$14:CO$114)</f>
        <v>0</v>
      </c>
      <c r="CP93" s="300">
        <f>SUMIF(Conversion!$FD$14:$FD$114,$AD93,Conversion!CP$14:CP$114)</f>
        <v>0</v>
      </c>
      <c r="CQ93" s="300">
        <f>SUMIF(Conversion!$FD$14:$FD$114,$AD93,Conversion!CQ$14:CQ$114)</f>
        <v>0</v>
      </c>
      <c r="CR93" s="300">
        <f>SUMIF(Conversion!$FD$14:$FD$114,$AD93,Conversion!CR$14:CR$114)</f>
        <v>0</v>
      </c>
      <c r="CS93" s="300">
        <f>SUMIF(Conversion!$FD$14:$FD$114,$AD93,Conversion!CS$14:CS$114)</f>
        <v>0</v>
      </c>
      <c r="CT93" s="300">
        <f>SUMIF(Conversion!$FD$14:$FD$114,$AD93,Conversion!CT$14:CT$114)</f>
        <v>0</v>
      </c>
      <c r="CU93" s="300">
        <f>SUMIF(Conversion!$FD$14:$FD$114,$AD93,Conversion!CU$14:CU$114)</f>
        <v>0</v>
      </c>
      <c r="CV93" s="300">
        <f>SUMIF(Conversion!$FD$14:$FD$114,$AD93,Conversion!CV$14:CV$114)</f>
        <v>0</v>
      </c>
      <c r="CW93" s="300">
        <f>SUMIF(Conversion!$FD$14:$FD$114,$AD93,Conversion!CW$14:CW$114)</f>
        <v>0</v>
      </c>
      <c r="CX93" s="300">
        <f>SUMIF(Conversion!$FD$14:$FD$114,$AD93,Conversion!CX$14:CX$114)</f>
        <v>0</v>
      </c>
      <c r="CY93" s="300">
        <f>SUMIF(Conversion!$FD$14:$FD$114,$AD93,Conversion!CY$14:CY$114)</f>
        <v>0</v>
      </c>
      <c r="CZ93" s="300">
        <f>SUMIF(Conversion!$FD$14:$FD$114,$AD93,Conversion!CZ$14:CZ$114)</f>
        <v>0</v>
      </c>
      <c r="DA93" s="300">
        <f>SUMIF(Conversion!$FD$14:$FD$114,$AD93,Conversion!DA$14:DA$114)</f>
        <v>0</v>
      </c>
      <c r="DB93" s="300">
        <f>SUMIF(Conversion!$FD$14:$FD$114,$AD93,Conversion!DB$14:DB$114)</f>
        <v>0</v>
      </c>
      <c r="DC93" s="300">
        <f>SUMIF(Conversion!$FD$14:$FD$114,$AD93,Conversion!DC$14:DC$114)</f>
        <v>0</v>
      </c>
      <c r="DD93" s="300">
        <f>SUMIF(Conversion!$FD$14:$FD$114,$AD93,Conversion!DD$14:DD$114)</f>
        <v>0</v>
      </c>
      <c r="DE93" s="300">
        <f>SUMIF(Conversion!$FD$14:$FD$114,$AD93,Conversion!DE$14:DE$114)</f>
        <v>0</v>
      </c>
      <c r="DF93" s="300">
        <f>SUMIF(Conversion!$FD$14:$FD$114,$AD93,Conversion!DF$14:DF$114)</f>
        <v>0</v>
      </c>
      <c r="DG93" s="300">
        <f>SUMIF(Conversion!$FD$14:$FD$114,$AD93,Conversion!DG$14:DG$114)</f>
        <v>0</v>
      </c>
      <c r="DH93" s="300">
        <f>SUMIF(Conversion!$FD$14:$FD$114,$AD93,Conversion!DH$14:DH$114)</f>
        <v>0</v>
      </c>
      <c r="DI93" s="300">
        <f>SUMIF(Conversion!$FD$14:$FD$114,$AD93,Conversion!DI$14:DI$114)</f>
        <v>0</v>
      </c>
      <c r="DJ93" s="300">
        <f>SUMIF(Conversion!$FD$14:$FD$114,$AD93,Conversion!DJ$14:DJ$114)</f>
        <v>0</v>
      </c>
      <c r="DK93" s="300">
        <f>SUMIF(Conversion!$FD$14:$FD$114,$AD93,Conversion!DK$14:DK$114)</f>
        <v>0</v>
      </c>
      <c r="DL93" s="300">
        <f>SUMIF(Conversion!$FD$14:$FD$114,$AD93,Conversion!DL$14:DL$114)</f>
        <v>0</v>
      </c>
      <c r="DM93" s="300">
        <f>SUMIF(Conversion!$FD$14:$FD$114,$AD93,Conversion!DM$14:DM$114)</f>
        <v>0</v>
      </c>
      <c r="DN93" s="300">
        <f>SUMIF(Conversion!$FD$14:$FD$114,$AD93,Conversion!DN$14:DN$114)</f>
        <v>0</v>
      </c>
      <c r="DO93" s="300">
        <f>SUMIF(Conversion!$FD$14:$FD$114,$AD93,Conversion!DO$14:DO$114)</f>
        <v>0</v>
      </c>
      <c r="DP93" s="300">
        <f>SUMIF(Conversion!$FD$14:$FD$114,$AD93,Conversion!DP$14:DP$114)</f>
        <v>0</v>
      </c>
      <c r="DQ93" s="300">
        <f>SUMIF(Conversion!$FD$14:$FD$114,$AD93,Conversion!DQ$14:DQ$114)</f>
        <v>0</v>
      </c>
      <c r="DR93" s="300">
        <f>SUMIF(Conversion!$FD$14:$FD$114,$AD93,Conversion!DR$14:DR$114)</f>
        <v>0</v>
      </c>
      <c r="DS93" s="300">
        <f>SUMIF(Conversion!$FD$14:$FD$114,$AD93,Conversion!DS$14:DS$114)</f>
        <v>0</v>
      </c>
      <c r="DT93" s="300">
        <f>SUMIF(Conversion!$FD$14:$FD$114,$AD93,Conversion!DT$14:DT$114)</f>
        <v>0</v>
      </c>
      <c r="DU93" s="300">
        <f>SUMIF(Conversion!$FD$14:$FD$114,$AD93,Conversion!DU$14:DU$114)</f>
        <v>0</v>
      </c>
      <c r="DV93" s="300">
        <f>SUMIF(Conversion!$FD$14:$FD$114,$AD93,Conversion!DV$14:DV$114)</f>
        <v>0</v>
      </c>
      <c r="DW93" s="300">
        <f>SUMIF(Conversion!$FD$14:$FD$114,$AD93,Conversion!DW$14:DW$114)</f>
        <v>0</v>
      </c>
      <c r="DX93" s="300">
        <f>SUMIF(Conversion!$FD$14:$FD$114,$AD93,Conversion!DX$14:DX$114)</f>
        <v>0</v>
      </c>
      <c r="DY93" s="300">
        <f>SUMIF(Conversion!$FD$14:$FD$114,$AD93,Conversion!DY$14:DY$114)</f>
        <v>0</v>
      </c>
      <c r="DZ93" s="300">
        <f>SUMIF(Conversion!$FD$14:$FD$114,$AD93,Conversion!DZ$14:DZ$114)</f>
        <v>0</v>
      </c>
      <c r="EA93" s="300">
        <f>SUMIF(Conversion!$FD$14:$FD$114,$AD93,Conversion!EA$14:EA$114)</f>
        <v>0</v>
      </c>
      <c r="EB93" s="300">
        <f>SUMIF(Conversion!$FD$14:$FD$114,$AD93,Conversion!EB$14:EB$114)</f>
        <v>0</v>
      </c>
      <c r="EC93" s="300">
        <f>SUMIF(Conversion!$FD$14:$FD$114,$AD93,Conversion!EC$14:EC$114)</f>
        <v>0</v>
      </c>
      <c r="ED93" s="300">
        <f>SUMIF(Conversion!$FD$14:$FD$114,$AD93,Conversion!ED$14:ED$114)</f>
        <v>0</v>
      </c>
      <c r="EE93" s="300">
        <f>SUMIF(Conversion!$FD$14:$FD$114,$AD93,Conversion!EE$14:EE$114)</f>
        <v>0</v>
      </c>
      <c r="EF93" s="300">
        <f>SUMIF(Conversion!$FD$14:$FD$114,$AD93,Conversion!EF$14:EF$114)</f>
        <v>0</v>
      </c>
      <c r="EG93" s="300">
        <f>SUMIF(Conversion!$FD$14:$FD$114,$AD93,Conversion!EG$14:EG$114)</f>
        <v>0</v>
      </c>
      <c r="EH93" s="300">
        <f>SUMIF(Conversion!$FD$14:$FD$114,$AD93,Conversion!EH$14:EH$114)</f>
        <v>0</v>
      </c>
      <c r="EI93" s="300">
        <f>SUMIF(Conversion!$FD$14:$FD$114,$AD93,Conversion!EI$14:EI$114)</f>
        <v>0</v>
      </c>
      <c r="EJ93" s="300">
        <f>SUMIF(Conversion!$FD$14:$FD$114,$AD93,Conversion!EJ$14:EJ$114)</f>
        <v>0</v>
      </c>
      <c r="EK93" s="300">
        <f>SUMIF(Conversion!$FD$14:$FD$114,$AD93,Conversion!EK$14:EK$114)</f>
        <v>0</v>
      </c>
      <c r="EL93" s="300">
        <f>SUMIF(Conversion!$FD$14:$FD$114,$AD93,Conversion!EL$14:EL$114)</f>
        <v>0</v>
      </c>
      <c r="EM93" s="300">
        <f>SUMIF(Conversion!$FD$14:$FD$114,$AD93,Conversion!EM$14:EM$114)</f>
        <v>0</v>
      </c>
      <c r="EN93" s="300">
        <f>SUMIF(Conversion!$FD$14:$FD$114,$AD93,Conversion!EN$14:EN$114)</f>
        <v>0</v>
      </c>
      <c r="EO93" s="300">
        <f>SUMIF(Conversion!$FD$14:$FD$114,$AD93,Conversion!EO$14:EO$114)</f>
        <v>0</v>
      </c>
      <c r="EP93" s="300">
        <f>SUMIF(Conversion!$FD$14:$FD$114,$AD93,Conversion!EP$14:EP$114)</f>
        <v>0</v>
      </c>
      <c r="EQ93" s="300">
        <f>SUMIF(Conversion!$FD$14:$FD$114,$AD93,Conversion!EQ$14:EQ$114)</f>
        <v>0</v>
      </c>
      <c r="ER93" s="300">
        <f>SUMIF(Conversion!$FD$14:$FD$114,$AD93,Conversion!ER$14:ER$114)</f>
        <v>0</v>
      </c>
      <c r="ES93" s="300">
        <f>SUMIF(Conversion!$FD$14:$FD$114,$AD93,Conversion!ES$14:ES$114)</f>
        <v>0</v>
      </c>
      <c r="ET93" s="300">
        <f>SUMIF(Conversion!$FD$14:$FD$114,$AD93,Conversion!ET$14:ET$114)</f>
        <v>0</v>
      </c>
      <c r="EU93" s="300">
        <f>SUMIF(Conversion!$FD$14:$FD$114,$AD93,Conversion!EU$14:EU$114)</f>
        <v>0</v>
      </c>
      <c r="EV93" s="300">
        <f>SUMIF(Conversion!$FD$14:$FD$114,$AD93,Conversion!EV$14:EV$114)</f>
        <v>0</v>
      </c>
      <c r="EW93" s="300">
        <f>SUMIF(Conversion!$FD$14:$FD$114,$AD93,Conversion!EW$14:EW$114)</f>
        <v>0</v>
      </c>
      <c r="EX93" s="300">
        <f>SUMIF(Conversion!$FD$14:$FD$114,$AD93,Conversion!EX$14:EX$114)</f>
        <v>0</v>
      </c>
      <c r="EY93" s="261"/>
      <c r="EZ93" s="87"/>
      <c r="FB93" s="261"/>
    </row>
    <row r="94" spans="1:158" ht="12.75" hidden="1" customHeight="1" outlineLevel="2">
      <c r="A94" s="303">
        <v>6</v>
      </c>
      <c r="B94" s="303"/>
      <c r="C94" s="892" t="str">
        <f>Constants!B89</f>
        <v>Passthrough</v>
      </c>
      <c r="E94" s="323"/>
      <c r="F94" s="324"/>
      <c r="G94" s="324"/>
      <c r="H94" s="324"/>
      <c r="I94" s="324"/>
      <c r="J94" s="324"/>
      <c r="K94" s="324"/>
      <c r="L94" s="324"/>
      <c r="M94" s="324"/>
      <c r="N94" s="324"/>
      <c r="O94" s="324"/>
      <c r="P94" s="324"/>
      <c r="Q94" s="324"/>
      <c r="R94" s="324"/>
      <c r="S94" s="324"/>
      <c r="T94" s="324"/>
      <c r="U94" s="324"/>
      <c r="V94" s="325"/>
      <c r="W94" s="324"/>
      <c r="X94" s="324"/>
      <c r="Y94" s="324"/>
      <c r="Z94" s="324"/>
      <c r="AA94" s="324"/>
      <c r="AB94" s="323"/>
      <c r="AC94" s="326"/>
      <c r="AD94" s="683" t="str">
        <f>Constants!F89</f>
        <v>Passthrough</v>
      </c>
      <c r="AE94" s="304">
        <f t="shared" ca="1" si="34"/>
        <v>4168743.0431439928</v>
      </c>
      <c r="AF94" s="299">
        <f>SUMIF(Conversion!$FD$14:$FD$114,$AD94,Conversion!AF$14:AF$114)</f>
        <v>0</v>
      </c>
      <c r="AG94" s="300">
        <f ca="1">SUMIF(Conversion!$FD$14:$FD$114,$AD94,Conversion!AG$14:AG$114)</f>
        <v>0</v>
      </c>
      <c r="AH94" s="300">
        <f ca="1">SUMIF(Conversion!$FD$14:$FD$114,$AD94,Conversion!AH$14:AH$114)</f>
        <v>62540.548437499994</v>
      </c>
      <c r="AI94" s="300">
        <f ca="1">SUMIF(Conversion!$FD$14:$FD$114,$AD94,Conversion!AI$14:AI$114)</f>
        <v>62540.548437499994</v>
      </c>
      <c r="AJ94" s="300">
        <f ca="1">SUMIF(Conversion!$FD$14:$FD$114,$AD94,Conversion!AJ$14:AJ$114)</f>
        <v>62540.548437499994</v>
      </c>
      <c r="AK94" s="300">
        <f ca="1">SUMIF(Conversion!$FD$14:$FD$114,$AD94,Conversion!AK$14:AK$114)</f>
        <v>62540.548437499994</v>
      </c>
      <c r="AL94" s="300">
        <f ca="1">SUMIF(Conversion!$FD$14:$FD$114,$AD94,Conversion!AL$14:AL$114)</f>
        <v>62540.548437499994</v>
      </c>
      <c r="AM94" s="300">
        <f ca="1">SUMIF(Conversion!$FD$14:$FD$114,$AD94,Conversion!AM$14:AM$114)</f>
        <v>62540.548437499994</v>
      </c>
      <c r="AN94" s="300">
        <f ca="1">SUMIF(Conversion!$FD$14:$FD$114,$AD94,Conversion!AN$14:AN$114)</f>
        <v>62540.548437499994</v>
      </c>
      <c r="AO94" s="300">
        <f ca="1">SUMIF(Conversion!$FD$14:$FD$114,$AD94,Conversion!AO$14:AO$114)</f>
        <v>62540.548437499994</v>
      </c>
      <c r="AP94" s="300">
        <f ca="1">SUMIF(Conversion!$FD$14:$FD$114,$AD94,Conversion!AP$14:AP$114)</f>
        <v>62540.548437499994</v>
      </c>
      <c r="AQ94" s="300">
        <f ca="1">SUMIF(Conversion!$FD$14:$FD$114,$AD94,Conversion!AQ$14:AQ$114)</f>
        <v>62540.548437499994</v>
      </c>
      <c r="AR94" s="300">
        <f ca="1">SUMIF(Conversion!$FD$14:$FD$114,$AD94,Conversion!AR$14:AR$114)</f>
        <v>62540.548437499994</v>
      </c>
      <c r="AS94" s="300">
        <f ca="1">SUMIF(Conversion!$FD$14:$FD$114,$AD94,Conversion!AS$14:AS$114)</f>
        <v>62540.548437499994</v>
      </c>
      <c r="AT94" s="300">
        <f ca="1">SUMIF(Conversion!$FD$14:$FD$114,$AD94,Conversion!AT$14:AT$114)</f>
        <v>62540.548437499994</v>
      </c>
      <c r="AU94" s="300">
        <f ca="1">SUMIF(Conversion!$FD$14:$FD$114,$AD94,Conversion!AU$14:AU$114)</f>
        <v>62540.548437499994</v>
      </c>
      <c r="AV94" s="300">
        <f ca="1">SUMIF(Conversion!$FD$14:$FD$114,$AD94,Conversion!AV$14:AV$114)</f>
        <v>63791.359406250005</v>
      </c>
      <c r="AW94" s="300">
        <f ca="1">SUMIF(Conversion!$FD$14:$FD$114,$AD94,Conversion!AW$14:AW$114)</f>
        <v>63791.359406250005</v>
      </c>
      <c r="AX94" s="300">
        <f ca="1">SUMIF(Conversion!$FD$14:$FD$114,$AD94,Conversion!AX$14:AX$114)</f>
        <v>63791.359406250005</v>
      </c>
      <c r="AY94" s="300">
        <f ca="1">SUMIF(Conversion!$FD$14:$FD$114,$AD94,Conversion!AY$14:AY$114)</f>
        <v>63791.359406250005</v>
      </c>
      <c r="AZ94" s="300">
        <f ca="1">SUMIF(Conversion!$FD$14:$FD$114,$AD94,Conversion!AZ$14:AZ$114)</f>
        <v>63791.359406250005</v>
      </c>
      <c r="BA94" s="300">
        <f ca="1">SUMIF(Conversion!$FD$14:$FD$114,$AD94,Conversion!BA$14:BA$114)</f>
        <v>63791.359406250005</v>
      </c>
      <c r="BB94" s="300">
        <f ca="1">SUMIF(Conversion!$FD$14:$FD$114,$AD94,Conversion!BB$14:BB$114)</f>
        <v>63791.359406250005</v>
      </c>
      <c r="BC94" s="300">
        <f ca="1">SUMIF(Conversion!$FD$14:$FD$114,$AD94,Conversion!BC$14:BC$114)</f>
        <v>63791.359406250005</v>
      </c>
      <c r="BD94" s="300">
        <f ca="1">SUMIF(Conversion!$FD$14:$FD$114,$AD94,Conversion!BD$14:BD$114)</f>
        <v>63791.359406250005</v>
      </c>
      <c r="BE94" s="300">
        <f ca="1">SUMIF(Conversion!$FD$14:$FD$114,$AD94,Conversion!BE$14:BE$114)</f>
        <v>63791.359406250005</v>
      </c>
      <c r="BF94" s="300">
        <f ca="1">SUMIF(Conversion!$FD$14:$FD$114,$AD94,Conversion!BF$14:BF$114)</f>
        <v>63791.359406250005</v>
      </c>
      <c r="BG94" s="300">
        <f ca="1">SUMIF(Conversion!$FD$14:$FD$114,$AD94,Conversion!BG$14:BG$114)</f>
        <v>63791.359406250005</v>
      </c>
      <c r="BH94" s="300">
        <f ca="1">SUMIF(Conversion!$FD$14:$FD$114,$AD94,Conversion!BH$14:BH$114)</f>
        <v>65067.186594375002</v>
      </c>
      <c r="BI94" s="300">
        <f ca="1">SUMIF(Conversion!$FD$14:$FD$114,$AD94,Conversion!BI$14:BI$114)</f>
        <v>65067.186594375002</v>
      </c>
      <c r="BJ94" s="300">
        <f ca="1">SUMIF(Conversion!$FD$14:$FD$114,$AD94,Conversion!BJ$14:BJ$114)</f>
        <v>65067.186594375002</v>
      </c>
      <c r="BK94" s="300">
        <f ca="1">SUMIF(Conversion!$FD$14:$FD$114,$AD94,Conversion!BK$14:BK$114)</f>
        <v>65067.186594375002</v>
      </c>
      <c r="BL94" s="300">
        <f ca="1">SUMIF(Conversion!$FD$14:$FD$114,$AD94,Conversion!BL$14:BL$114)</f>
        <v>65067.186594375002</v>
      </c>
      <c r="BM94" s="300">
        <f ca="1">SUMIF(Conversion!$FD$14:$FD$114,$AD94,Conversion!BM$14:BM$114)</f>
        <v>65067.186594375002</v>
      </c>
      <c r="BN94" s="300">
        <f ca="1">SUMIF(Conversion!$FD$14:$FD$114,$AD94,Conversion!BN$14:BN$114)</f>
        <v>65067.186594375002</v>
      </c>
      <c r="BO94" s="300">
        <f ca="1">SUMIF(Conversion!$FD$14:$FD$114,$AD94,Conversion!BO$14:BO$114)</f>
        <v>65067.186594375002</v>
      </c>
      <c r="BP94" s="300">
        <f ca="1">SUMIF(Conversion!$FD$14:$FD$114,$AD94,Conversion!BP$14:BP$114)</f>
        <v>65067.186594375002</v>
      </c>
      <c r="BQ94" s="300">
        <f ca="1">SUMIF(Conversion!$FD$14:$FD$114,$AD94,Conversion!BQ$14:BQ$114)</f>
        <v>65067.186594375002</v>
      </c>
      <c r="BR94" s="300">
        <f ca="1">SUMIF(Conversion!$FD$14:$FD$114,$AD94,Conversion!BR$14:BR$114)</f>
        <v>65067.186594375002</v>
      </c>
      <c r="BS94" s="300">
        <f ca="1">SUMIF(Conversion!$FD$14:$FD$114,$AD94,Conversion!BS$14:BS$114)</f>
        <v>65067.186594375002</v>
      </c>
      <c r="BT94" s="300">
        <f ca="1">SUMIF(Conversion!$FD$14:$FD$114,$AD94,Conversion!BT$14:BT$114)</f>
        <v>66368.530326262495</v>
      </c>
      <c r="BU94" s="300">
        <f ca="1">SUMIF(Conversion!$FD$14:$FD$114,$AD94,Conversion!BU$14:BU$114)</f>
        <v>66368.530326262495</v>
      </c>
      <c r="BV94" s="300">
        <f ca="1">SUMIF(Conversion!$FD$14:$FD$114,$AD94,Conversion!BV$14:BV$114)</f>
        <v>66368.530326262495</v>
      </c>
      <c r="BW94" s="300">
        <f ca="1">SUMIF(Conversion!$FD$14:$FD$114,$AD94,Conversion!BW$14:BW$114)</f>
        <v>66368.530326262495</v>
      </c>
      <c r="BX94" s="300">
        <f ca="1">SUMIF(Conversion!$FD$14:$FD$114,$AD94,Conversion!BX$14:BX$114)</f>
        <v>66368.530326262495</v>
      </c>
      <c r="BY94" s="300">
        <f ca="1">SUMIF(Conversion!$FD$14:$FD$114,$AD94,Conversion!BY$14:BY$114)</f>
        <v>66368.530326262495</v>
      </c>
      <c r="BZ94" s="300">
        <f ca="1">SUMIF(Conversion!$FD$14:$FD$114,$AD94,Conversion!BZ$14:BZ$114)</f>
        <v>66368.530326262495</v>
      </c>
      <c r="CA94" s="300">
        <f ca="1">SUMIF(Conversion!$FD$14:$FD$114,$AD94,Conversion!CA$14:CA$114)</f>
        <v>66368.530326262495</v>
      </c>
      <c r="CB94" s="300">
        <f ca="1">SUMIF(Conversion!$FD$14:$FD$114,$AD94,Conversion!CB$14:CB$114)</f>
        <v>66368.530326262495</v>
      </c>
      <c r="CC94" s="300">
        <f ca="1">SUMIF(Conversion!$FD$14:$FD$114,$AD94,Conversion!CC$14:CC$114)</f>
        <v>66368.530326262495</v>
      </c>
      <c r="CD94" s="300">
        <f ca="1">SUMIF(Conversion!$FD$14:$FD$114,$AD94,Conversion!CD$14:CD$114)</f>
        <v>66368.530326262495</v>
      </c>
      <c r="CE94" s="300">
        <f ca="1">SUMIF(Conversion!$FD$14:$FD$114,$AD94,Conversion!CE$14:CE$114)</f>
        <v>66368.530326262495</v>
      </c>
      <c r="CF94" s="300">
        <f ca="1">SUMIF(Conversion!$FD$14:$FD$114,$AD94,Conversion!CF$14:CF$114)</f>
        <v>67695.900932787743</v>
      </c>
      <c r="CG94" s="300">
        <f ca="1">SUMIF(Conversion!$FD$14:$FD$114,$AD94,Conversion!CG$14:CG$114)</f>
        <v>67695.900932787743</v>
      </c>
      <c r="CH94" s="300">
        <f ca="1">SUMIF(Conversion!$FD$14:$FD$114,$AD94,Conversion!CH$14:CH$114)</f>
        <v>67695.900932787743</v>
      </c>
      <c r="CI94" s="300">
        <f ca="1">SUMIF(Conversion!$FD$14:$FD$114,$AD94,Conversion!CI$14:CI$114)</f>
        <v>67695.900932787743</v>
      </c>
      <c r="CJ94" s="300">
        <f ca="1">SUMIF(Conversion!$FD$14:$FD$114,$AD94,Conversion!CJ$14:CJ$114)</f>
        <v>67695.900932787743</v>
      </c>
      <c r="CK94" s="300">
        <f ca="1">SUMIF(Conversion!$FD$14:$FD$114,$AD94,Conversion!CK$14:CK$114)</f>
        <v>67695.900932787743</v>
      </c>
      <c r="CL94" s="300">
        <f ca="1">SUMIF(Conversion!$FD$14:$FD$114,$AD94,Conversion!CL$14:CL$114)</f>
        <v>67695.900932787743</v>
      </c>
      <c r="CM94" s="300">
        <f ca="1">SUMIF(Conversion!$FD$14:$FD$114,$AD94,Conversion!CM$14:CM$114)</f>
        <v>67695.900932787743</v>
      </c>
      <c r="CN94" s="300">
        <f ca="1">SUMIF(Conversion!$FD$14:$FD$114,$AD94,Conversion!CN$14:CN$114)</f>
        <v>67695.900932787743</v>
      </c>
      <c r="CO94" s="300">
        <f ca="1">SUMIF(Conversion!$FD$14:$FD$114,$AD94,Conversion!CO$14:CO$114)</f>
        <v>67695.900932787743</v>
      </c>
      <c r="CP94" s="300">
        <f ca="1">SUMIF(Conversion!$FD$14:$FD$114,$AD94,Conversion!CP$14:CP$114)</f>
        <v>67695.900932787743</v>
      </c>
      <c r="CQ94" s="300">
        <f ca="1">SUMIF(Conversion!$FD$14:$FD$114,$AD94,Conversion!CQ$14:CQ$114)</f>
        <v>67695.900932787743</v>
      </c>
      <c r="CR94" s="300">
        <f ca="1">SUMIF(Conversion!$FD$14:$FD$114,$AD94,Conversion!CR$14:CR$114)</f>
        <v>69049.818951443507</v>
      </c>
      <c r="CS94" s="300">
        <f ca="1">SUMIF(Conversion!$FD$14:$FD$114,$AD94,Conversion!CS$14:CS$114)</f>
        <v>69049.818951443507</v>
      </c>
      <c r="CT94" s="300">
        <f ca="1">SUMIF(Conversion!$FD$14:$FD$114,$AD94,Conversion!CT$14:CT$114)</f>
        <v>0</v>
      </c>
      <c r="CU94" s="300">
        <f ca="1">SUMIF(Conversion!$FD$14:$FD$114,$AD94,Conversion!CU$14:CU$114)</f>
        <v>0</v>
      </c>
      <c r="CV94" s="300">
        <f ca="1">SUMIF(Conversion!$FD$14:$FD$114,$AD94,Conversion!CV$14:CV$114)</f>
        <v>0</v>
      </c>
      <c r="CW94" s="300">
        <f ca="1">SUMIF(Conversion!$FD$14:$FD$114,$AD94,Conversion!CW$14:CW$114)</f>
        <v>0</v>
      </c>
      <c r="CX94" s="300">
        <f ca="1">SUMIF(Conversion!$FD$14:$FD$114,$AD94,Conversion!CX$14:CX$114)</f>
        <v>0</v>
      </c>
      <c r="CY94" s="300">
        <f ca="1">SUMIF(Conversion!$FD$14:$FD$114,$AD94,Conversion!CY$14:CY$114)</f>
        <v>0</v>
      </c>
      <c r="CZ94" s="300">
        <f ca="1">SUMIF(Conversion!$FD$14:$FD$114,$AD94,Conversion!CZ$14:CZ$114)</f>
        <v>0</v>
      </c>
      <c r="DA94" s="300">
        <f ca="1">SUMIF(Conversion!$FD$14:$FD$114,$AD94,Conversion!DA$14:DA$114)</f>
        <v>0</v>
      </c>
      <c r="DB94" s="300">
        <f ca="1">SUMIF(Conversion!$FD$14:$FD$114,$AD94,Conversion!DB$14:DB$114)</f>
        <v>0</v>
      </c>
      <c r="DC94" s="300">
        <f ca="1">SUMIF(Conversion!$FD$14:$FD$114,$AD94,Conversion!DC$14:DC$114)</f>
        <v>0</v>
      </c>
      <c r="DD94" s="300">
        <f ca="1">SUMIF(Conversion!$FD$14:$FD$114,$AD94,Conversion!DD$14:DD$114)</f>
        <v>0</v>
      </c>
      <c r="DE94" s="300">
        <f ca="1">SUMIF(Conversion!$FD$14:$FD$114,$AD94,Conversion!DE$14:DE$114)</f>
        <v>0</v>
      </c>
      <c r="DF94" s="300">
        <f ca="1">SUMIF(Conversion!$FD$14:$FD$114,$AD94,Conversion!DF$14:DF$114)</f>
        <v>0</v>
      </c>
      <c r="DG94" s="300">
        <f ca="1">SUMIF(Conversion!$FD$14:$FD$114,$AD94,Conversion!DG$14:DG$114)</f>
        <v>0</v>
      </c>
      <c r="DH94" s="300">
        <f ca="1">SUMIF(Conversion!$FD$14:$FD$114,$AD94,Conversion!DH$14:DH$114)</f>
        <v>0</v>
      </c>
      <c r="DI94" s="300">
        <f ca="1">SUMIF(Conversion!$FD$14:$FD$114,$AD94,Conversion!DI$14:DI$114)</f>
        <v>0</v>
      </c>
      <c r="DJ94" s="300">
        <f ca="1">SUMIF(Conversion!$FD$14:$FD$114,$AD94,Conversion!DJ$14:DJ$114)</f>
        <v>0</v>
      </c>
      <c r="DK94" s="300">
        <f ca="1">SUMIF(Conversion!$FD$14:$FD$114,$AD94,Conversion!DK$14:DK$114)</f>
        <v>0</v>
      </c>
      <c r="DL94" s="300">
        <f ca="1">SUMIF(Conversion!$FD$14:$FD$114,$AD94,Conversion!DL$14:DL$114)</f>
        <v>0</v>
      </c>
      <c r="DM94" s="300">
        <f ca="1">SUMIF(Conversion!$FD$14:$FD$114,$AD94,Conversion!DM$14:DM$114)</f>
        <v>0</v>
      </c>
      <c r="DN94" s="300">
        <f ca="1">SUMIF(Conversion!$FD$14:$FD$114,$AD94,Conversion!DN$14:DN$114)</f>
        <v>0</v>
      </c>
      <c r="DO94" s="300">
        <f ca="1">SUMIF(Conversion!$FD$14:$FD$114,$AD94,Conversion!DO$14:DO$114)</f>
        <v>0</v>
      </c>
      <c r="DP94" s="300">
        <f ca="1">SUMIF(Conversion!$FD$14:$FD$114,$AD94,Conversion!DP$14:DP$114)</f>
        <v>0</v>
      </c>
      <c r="DQ94" s="300">
        <f ca="1">SUMIF(Conversion!$FD$14:$FD$114,$AD94,Conversion!DQ$14:DQ$114)</f>
        <v>0</v>
      </c>
      <c r="DR94" s="300">
        <f ca="1">SUMIF(Conversion!$FD$14:$FD$114,$AD94,Conversion!DR$14:DR$114)</f>
        <v>0</v>
      </c>
      <c r="DS94" s="300">
        <f ca="1">SUMIF(Conversion!$FD$14:$FD$114,$AD94,Conversion!DS$14:DS$114)</f>
        <v>0</v>
      </c>
      <c r="DT94" s="300">
        <f ca="1">SUMIF(Conversion!$FD$14:$FD$114,$AD94,Conversion!DT$14:DT$114)</f>
        <v>0</v>
      </c>
      <c r="DU94" s="300">
        <f ca="1">SUMIF(Conversion!$FD$14:$FD$114,$AD94,Conversion!DU$14:DU$114)</f>
        <v>0</v>
      </c>
      <c r="DV94" s="300">
        <f ca="1">SUMIF(Conversion!$FD$14:$FD$114,$AD94,Conversion!DV$14:DV$114)</f>
        <v>0</v>
      </c>
      <c r="DW94" s="300">
        <f ca="1">SUMIF(Conversion!$FD$14:$FD$114,$AD94,Conversion!DW$14:DW$114)</f>
        <v>0</v>
      </c>
      <c r="DX94" s="300">
        <f ca="1">SUMIF(Conversion!$FD$14:$FD$114,$AD94,Conversion!DX$14:DX$114)</f>
        <v>0</v>
      </c>
      <c r="DY94" s="300">
        <f ca="1">SUMIF(Conversion!$FD$14:$FD$114,$AD94,Conversion!DY$14:DY$114)</f>
        <v>0</v>
      </c>
      <c r="DZ94" s="300">
        <f ca="1">SUMIF(Conversion!$FD$14:$FD$114,$AD94,Conversion!DZ$14:DZ$114)</f>
        <v>0</v>
      </c>
      <c r="EA94" s="300">
        <f ca="1">SUMIF(Conversion!$FD$14:$FD$114,$AD94,Conversion!EA$14:EA$114)</f>
        <v>0</v>
      </c>
      <c r="EB94" s="300">
        <f ca="1">SUMIF(Conversion!$FD$14:$FD$114,$AD94,Conversion!EB$14:EB$114)</f>
        <v>0</v>
      </c>
      <c r="EC94" s="300">
        <f ca="1">SUMIF(Conversion!$FD$14:$FD$114,$AD94,Conversion!EC$14:EC$114)</f>
        <v>0</v>
      </c>
      <c r="ED94" s="300">
        <f ca="1">SUMIF(Conversion!$FD$14:$FD$114,$AD94,Conversion!ED$14:ED$114)</f>
        <v>0</v>
      </c>
      <c r="EE94" s="300">
        <f ca="1">SUMIF(Conversion!$FD$14:$FD$114,$AD94,Conversion!EE$14:EE$114)</f>
        <v>0</v>
      </c>
      <c r="EF94" s="300">
        <f ca="1">SUMIF(Conversion!$FD$14:$FD$114,$AD94,Conversion!EF$14:EF$114)</f>
        <v>0</v>
      </c>
      <c r="EG94" s="300">
        <f ca="1">SUMIF(Conversion!$FD$14:$FD$114,$AD94,Conversion!EG$14:EG$114)</f>
        <v>0</v>
      </c>
      <c r="EH94" s="300">
        <f ca="1">SUMIF(Conversion!$FD$14:$FD$114,$AD94,Conversion!EH$14:EH$114)</f>
        <v>0</v>
      </c>
      <c r="EI94" s="300">
        <f ca="1">SUMIF(Conversion!$FD$14:$FD$114,$AD94,Conversion!EI$14:EI$114)</f>
        <v>0</v>
      </c>
      <c r="EJ94" s="300">
        <f ca="1">SUMIF(Conversion!$FD$14:$FD$114,$AD94,Conversion!EJ$14:EJ$114)</f>
        <v>0</v>
      </c>
      <c r="EK94" s="300">
        <f ca="1">SUMIF(Conversion!$FD$14:$FD$114,$AD94,Conversion!EK$14:EK$114)</f>
        <v>0</v>
      </c>
      <c r="EL94" s="300">
        <f ca="1">SUMIF(Conversion!$FD$14:$FD$114,$AD94,Conversion!EL$14:EL$114)</f>
        <v>0</v>
      </c>
      <c r="EM94" s="300">
        <f ca="1">SUMIF(Conversion!$FD$14:$FD$114,$AD94,Conversion!EM$14:EM$114)</f>
        <v>0</v>
      </c>
      <c r="EN94" s="300">
        <f ca="1">SUMIF(Conversion!$FD$14:$FD$114,$AD94,Conversion!EN$14:EN$114)</f>
        <v>0</v>
      </c>
      <c r="EO94" s="300">
        <f ca="1">SUMIF(Conversion!$FD$14:$FD$114,$AD94,Conversion!EO$14:EO$114)</f>
        <v>0</v>
      </c>
      <c r="EP94" s="300">
        <f ca="1">SUMIF(Conversion!$FD$14:$FD$114,$AD94,Conversion!EP$14:EP$114)</f>
        <v>0</v>
      </c>
      <c r="EQ94" s="300">
        <f ca="1">SUMIF(Conversion!$FD$14:$FD$114,$AD94,Conversion!EQ$14:EQ$114)</f>
        <v>0</v>
      </c>
      <c r="ER94" s="300">
        <f ca="1">SUMIF(Conversion!$FD$14:$FD$114,$AD94,Conversion!ER$14:ER$114)</f>
        <v>0</v>
      </c>
      <c r="ES94" s="300">
        <f ca="1">SUMIF(Conversion!$FD$14:$FD$114,$AD94,Conversion!ES$14:ES$114)</f>
        <v>0</v>
      </c>
      <c r="ET94" s="300">
        <f ca="1">SUMIF(Conversion!$FD$14:$FD$114,$AD94,Conversion!ET$14:ET$114)</f>
        <v>0</v>
      </c>
      <c r="EU94" s="300">
        <f ca="1">SUMIF(Conversion!$FD$14:$FD$114,$AD94,Conversion!EU$14:EU$114)</f>
        <v>0</v>
      </c>
      <c r="EV94" s="300">
        <f ca="1">SUMIF(Conversion!$FD$14:$FD$114,$AD94,Conversion!EV$14:EV$114)</f>
        <v>0</v>
      </c>
      <c r="EW94" s="300">
        <f ca="1">SUMIF(Conversion!$FD$14:$FD$114,$AD94,Conversion!EW$14:EW$114)</f>
        <v>0</v>
      </c>
      <c r="EX94" s="300">
        <f ca="1">SUMIF(Conversion!$FD$14:$FD$114,$AD94,Conversion!EX$14:EX$114)</f>
        <v>0</v>
      </c>
      <c r="EY94" s="261"/>
      <c r="EZ94" s="87"/>
      <c r="FB94" s="261"/>
    </row>
    <row r="95" spans="1:158" s="200" customFormat="1" ht="5.0999999999999996" hidden="1" customHeight="1" outlineLevel="2">
      <c r="A95" s="205"/>
      <c r="B95" s="201"/>
      <c r="C95" s="201"/>
      <c r="D95" s="201"/>
      <c r="E95" s="234"/>
      <c r="F95" s="201"/>
      <c r="G95" s="201"/>
      <c r="H95" s="201"/>
      <c r="I95" s="201"/>
      <c r="J95" s="201"/>
      <c r="K95" s="201"/>
      <c r="L95" s="201"/>
      <c r="M95" s="201"/>
      <c r="N95" s="201"/>
      <c r="O95" s="201"/>
      <c r="P95" s="201"/>
      <c r="Q95" s="201"/>
      <c r="R95" s="201"/>
      <c r="S95" s="201"/>
      <c r="T95" s="201"/>
      <c r="U95" s="201"/>
      <c r="V95" s="201"/>
      <c r="W95" s="201"/>
      <c r="X95" s="201"/>
      <c r="Y95" s="201"/>
      <c r="Z95" s="201"/>
      <c r="AA95" s="201"/>
      <c r="AB95" s="202"/>
      <c r="AC95" s="201"/>
      <c r="AD95" s="203"/>
      <c r="AE95" s="296"/>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c r="CH95" s="301"/>
      <c r="CI95" s="301"/>
      <c r="CJ95" s="301"/>
      <c r="CK95" s="301"/>
      <c r="CL95" s="301"/>
      <c r="CM95" s="301"/>
      <c r="CN95" s="301"/>
      <c r="CO95" s="301"/>
      <c r="CP95" s="301"/>
      <c r="CQ95" s="301"/>
      <c r="CR95" s="301"/>
      <c r="CS95" s="301"/>
      <c r="CT95" s="301"/>
      <c r="CU95" s="301"/>
      <c r="CV95" s="301"/>
      <c r="CW95" s="301"/>
      <c r="CX95" s="301"/>
      <c r="CY95" s="301"/>
      <c r="CZ95" s="301"/>
      <c r="DA95" s="301"/>
      <c r="DB95" s="301"/>
      <c r="DC95" s="301"/>
      <c r="DD95" s="301"/>
      <c r="DE95" s="301"/>
      <c r="DF95" s="301"/>
      <c r="DG95" s="301"/>
      <c r="DH95" s="301"/>
      <c r="DI95" s="301"/>
      <c r="DJ95" s="301"/>
      <c r="DK95" s="301"/>
      <c r="DL95" s="301"/>
      <c r="DM95" s="301"/>
      <c r="DN95" s="301"/>
      <c r="DO95" s="301"/>
      <c r="DP95" s="301"/>
      <c r="DQ95" s="301"/>
      <c r="DR95" s="301"/>
      <c r="DS95" s="301"/>
      <c r="DT95" s="301"/>
      <c r="DU95" s="301"/>
      <c r="DV95" s="301"/>
      <c r="DW95" s="301"/>
      <c r="DX95" s="301"/>
      <c r="DY95" s="301"/>
      <c r="DZ95" s="301"/>
      <c r="EA95" s="301"/>
      <c r="EB95" s="301"/>
      <c r="EC95" s="301"/>
      <c r="ED95" s="301"/>
      <c r="EE95" s="301"/>
      <c r="EF95" s="301"/>
      <c r="EG95" s="301"/>
      <c r="EH95" s="301"/>
      <c r="EI95" s="301"/>
      <c r="EJ95" s="301"/>
      <c r="EK95" s="301"/>
      <c r="EL95" s="301"/>
      <c r="EM95" s="301"/>
      <c r="EN95" s="301"/>
      <c r="EO95" s="301"/>
      <c r="EP95" s="301"/>
      <c r="EQ95" s="301"/>
      <c r="ER95" s="301"/>
      <c r="ES95" s="301"/>
      <c r="ET95" s="301"/>
      <c r="EU95" s="301"/>
      <c r="EV95" s="301"/>
      <c r="EW95" s="301"/>
      <c r="EX95" s="301"/>
      <c r="EY95" s="263"/>
      <c r="EZ95" s="201"/>
      <c r="FA95" s="367"/>
      <c r="FB95" s="369"/>
    </row>
    <row r="96" spans="1:158" ht="12.75" hidden="1" customHeight="1" outlineLevel="2">
      <c r="A96" s="86"/>
      <c r="B96" s="86"/>
      <c r="C96" s="232"/>
      <c r="D96" s="87"/>
      <c r="E96" s="86"/>
      <c r="F96" s="85"/>
      <c r="G96" s="85"/>
      <c r="H96" s="85"/>
      <c r="I96" s="85"/>
      <c r="J96" s="85"/>
      <c r="K96" s="85"/>
      <c r="L96" s="85"/>
      <c r="M96" s="85"/>
      <c r="N96" s="85"/>
      <c r="O96" s="85"/>
      <c r="P96" s="85"/>
      <c r="Q96" s="85"/>
      <c r="R96" s="85"/>
      <c r="S96" s="85"/>
      <c r="T96" s="85"/>
      <c r="U96" s="85"/>
      <c r="V96" s="85"/>
      <c r="W96" s="85"/>
      <c r="X96" s="85"/>
      <c r="Y96" s="85"/>
      <c r="Z96" s="85"/>
      <c r="AA96" s="85"/>
      <c r="AB96" s="86"/>
      <c r="AC96" s="86"/>
      <c r="AD96" s="232"/>
      <c r="AE96" s="891">
        <f t="shared" ref="AE96:BJ96" ca="1" si="35">SUM(AE88:AE95)</f>
        <v>28624381.516423266</v>
      </c>
      <c r="AF96" s="341">
        <f t="shared" si="35"/>
        <v>1212561.7945000001</v>
      </c>
      <c r="AG96" s="342">
        <f t="shared" ca="1" si="35"/>
        <v>269124.91619919933</v>
      </c>
      <c r="AH96" s="342">
        <f t="shared" ca="1" si="35"/>
        <v>1839712.6109374999</v>
      </c>
      <c r="AI96" s="342">
        <f t="shared" ca="1" si="35"/>
        <v>2730224.6109374999</v>
      </c>
      <c r="AJ96" s="342">
        <f t="shared" ca="1" si="35"/>
        <v>423110.61093750002</v>
      </c>
      <c r="AK96" s="342">
        <f t="shared" ca="1" si="35"/>
        <v>494709.61093750002</v>
      </c>
      <c r="AL96" s="342">
        <f t="shared" ca="1" si="35"/>
        <v>560462.04843750002</v>
      </c>
      <c r="AM96" s="342">
        <f t="shared" ca="1" si="35"/>
        <v>560462.04843750002</v>
      </c>
      <c r="AN96" s="342">
        <f t="shared" ca="1" si="35"/>
        <v>288934.54843750002</v>
      </c>
      <c r="AO96" s="342">
        <f t="shared" ca="1" si="35"/>
        <v>288934.54843750002</v>
      </c>
      <c r="AP96" s="342">
        <f t="shared" ca="1" si="35"/>
        <v>288934.54843750002</v>
      </c>
      <c r="AQ96" s="342">
        <f t="shared" ca="1" si="35"/>
        <v>288140.54843750002</v>
      </c>
      <c r="AR96" s="342">
        <f t="shared" ca="1" si="35"/>
        <v>288140.54843750002</v>
      </c>
      <c r="AS96" s="342">
        <f t="shared" ca="1" si="35"/>
        <v>493549.6521366993</v>
      </c>
      <c r="AT96" s="342">
        <f t="shared" ca="1" si="35"/>
        <v>507454.54843750002</v>
      </c>
      <c r="AU96" s="342">
        <f t="shared" ca="1" si="35"/>
        <v>313718.54843750002</v>
      </c>
      <c r="AV96" s="342">
        <f t="shared" ca="1" si="35"/>
        <v>323646.55940625002</v>
      </c>
      <c r="AW96" s="342">
        <f t="shared" ca="1" si="35"/>
        <v>323646.55940625002</v>
      </c>
      <c r="AX96" s="342">
        <f t="shared" ca="1" si="35"/>
        <v>293903.35940625001</v>
      </c>
      <c r="AY96" s="342">
        <f t="shared" ca="1" si="35"/>
        <v>293903.35940625001</v>
      </c>
      <c r="AZ96" s="342">
        <f t="shared" ca="1" si="35"/>
        <v>293903.35940625001</v>
      </c>
      <c r="BA96" s="342">
        <f t="shared" ca="1" si="35"/>
        <v>293903.35940625001</v>
      </c>
      <c r="BB96" s="342">
        <f t="shared" ca="1" si="35"/>
        <v>293903.35940625001</v>
      </c>
      <c r="BC96" s="342">
        <f t="shared" ca="1" si="35"/>
        <v>293903.35940625001</v>
      </c>
      <c r="BD96" s="342">
        <f t="shared" ca="1" si="35"/>
        <v>293903.35940625001</v>
      </c>
      <c r="BE96" s="342">
        <f t="shared" ca="1" si="35"/>
        <v>503420.64517943334</v>
      </c>
      <c r="BF96" s="342">
        <f t="shared" ca="1" si="35"/>
        <v>498821.35940625001</v>
      </c>
      <c r="BG96" s="342">
        <f t="shared" ca="1" si="35"/>
        <v>293903.35940625001</v>
      </c>
      <c r="BH96" s="342">
        <f t="shared" ca="1" si="35"/>
        <v>299781.42659437499</v>
      </c>
      <c r="BI96" s="342">
        <f t="shared" ca="1" si="35"/>
        <v>299781.42659437499</v>
      </c>
      <c r="BJ96" s="342">
        <f t="shared" ca="1" si="35"/>
        <v>299781.42659437499</v>
      </c>
      <c r="BK96" s="342">
        <f t="shared" ref="BK96:CP96" ca="1" si="36">SUM(BK88:BK95)</f>
        <v>299781.42659437499</v>
      </c>
      <c r="BL96" s="342">
        <f t="shared" ca="1" si="36"/>
        <v>299781.42659437499</v>
      </c>
      <c r="BM96" s="342">
        <f t="shared" ca="1" si="36"/>
        <v>299781.42659437499</v>
      </c>
      <c r="BN96" s="342">
        <f t="shared" ca="1" si="36"/>
        <v>299781.42659437499</v>
      </c>
      <c r="BO96" s="342">
        <f t="shared" ca="1" si="36"/>
        <v>299781.42659437499</v>
      </c>
      <c r="BP96" s="342">
        <f t="shared" ca="1" si="36"/>
        <v>299781.42659437499</v>
      </c>
      <c r="BQ96" s="342">
        <f t="shared" ca="1" si="36"/>
        <v>513489.05808302196</v>
      </c>
      <c r="BR96" s="342">
        <f t="shared" ca="1" si="36"/>
        <v>1344863.226594375</v>
      </c>
      <c r="BS96" s="342">
        <f t="shared" ca="1" si="36"/>
        <v>299781.42659437499</v>
      </c>
      <c r="BT96" s="342">
        <f t="shared" ca="1" si="36"/>
        <v>305777.05512626248</v>
      </c>
      <c r="BU96" s="342">
        <f t="shared" ca="1" si="36"/>
        <v>305777.05512626248</v>
      </c>
      <c r="BV96" s="342">
        <f t="shared" ca="1" si="36"/>
        <v>305777.05512626248</v>
      </c>
      <c r="BW96" s="342">
        <f t="shared" ca="1" si="36"/>
        <v>305777.05512626248</v>
      </c>
      <c r="BX96" s="342">
        <f t="shared" ca="1" si="36"/>
        <v>305777.05512626248</v>
      </c>
      <c r="BY96" s="342">
        <f t="shared" ca="1" si="36"/>
        <v>305777.05512626248</v>
      </c>
      <c r="BZ96" s="342">
        <f t="shared" ca="1" si="36"/>
        <v>305777.05512626248</v>
      </c>
      <c r="CA96" s="342">
        <f t="shared" ca="1" si="36"/>
        <v>305777.05512626248</v>
      </c>
      <c r="CB96" s="342">
        <f t="shared" ca="1" si="36"/>
        <v>305777.05512626248</v>
      </c>
      <c r="CC96" s="342">
        <f t="shared" ca="1" si="36"/>
        <v>523758.83924468234</v>
      </c>
      <c r="CD96" s="342">
        <f t="shared" ca="1" si="36"/>
        <v>518973.74232626241</v>
      </c>
      <c r="CE96" s="342">
        <f t="shared" ca="1" si="36"/>
        <v>305777.05512626248</v>
      </c>
      <c r="CF96" s="342">
        <f t="shared" ca="1" si="36"/>
        <v>311892.59622878773</v>
      </c>
      <c r="CG96" s="342">
        <f t="shared" ca="1" si="36"/>
        <v>311892.59622878773</v>
      </c>
      <c r="CH96" s="342">
        <f t="shared" ca="1" si="36"/>
        <v>311892.59622878773</v>
      </c>
      <c r="CI96" s="342">
        <f t="shared" ca="1" si="36"/>
        <v>311892.59622878773</v>
      </c>
      <c r="CJ96" s="342">
        <f t="shared" ca="1" si="36"/>
        <v>311892.59622878773</v>
      </c>
      <c r="CK96" s="342">
        <f t="shared" ca="1" si="36"/>
        <v>311892.59622878773</v>
      </c>
      <c r="CL96" s="342">
        <f t="shared" ca="1" si="36"/>
        <v>311892.59622878773</v>
      </c>
      <c r="CM96" s="342">
        <f t="shared" ca="1" si="36"/>
        <v>311892.59622878773</v>
      </c>
      <c r="CN96" s="342">
        <f t="shared" ca="1" si="36"/>
        <v>311892.59622878773</v>
      </c>
      <c r="CO96" s="342">
        <f t="shared" ca="1" si="36"/>
        <v>534234.01602957607</v>
      </c>
      <c r="CP96" s="342">
        <f t="shared" ca="1" si="36"/>
        <v>529353.21717278776</v>
      </c>
      <c r="CQ96" s="342">
        <f t="shared" ref="CQ96:DV96" ca="1" si="37">SUM(CQ88:CQ95)</f>
        <v>311892.59622878773</v>
      </c>
      <c r="CR96" s="342">
        <f t="shared" ca="1" si="37"/>
        <v>318130.44815336354</v>
      </c>
      <c r="CS96" s="342">
        <f t="shared" ca="1" si="37"/>
        <v>318130.44815336354</v>
      </c>
      <c r="CT96" s="342">
        <f t="shared" ca="1" si="37"/>
        <v>0</v>
      </c>
      <c r="CU96" s="342">
        <f t="shared" ca="1" si="37"/>
        <v>0</v>
      </c>
      <c r="CV96" s="342">
        <f t="shared" ca="1" si="37"/>
        <v>0</v>
      </c>
      <c r="CW96" s="342">
        <f t="shared" ca="1" si="37"/>
        <v>0</v>
      </c>
      <c r="CX96" s="342">
        <f t="shared" ca="1" si="37"/>
        <v>0</v>
      </c>
      <c r="CY96" s="342">
        <f t="shared" ca="1" si="37"/>
        <v>0</v>
      </c>
      <c r="CZ96" s="342">
        <f t="shared" ca="1" si="37"/>
        <v>0</v>
      </c>
      <c r="DA96" s="342">
        <f t="shared" ca="1" si="37"/>
        <v>0</v>
      </c>
      <c r="DB96" s="342">
        <f t="shared" ca="1" si="37"/>
        <v>0</v>
      </c>
      <c r="DC96" s="342">
        <f t="shared" ca="1" si="37"/>
        <v>0</v>
      </c>
      <c r="DD96" s="342">
        <f t="shared" ca="1" si="37"/>
        <v>0</v>
      </c>
      <c r="DE96" s="342">
        <f t="shared" ca="1" si="37"/>
        <v>0</v>
      </c>
      <c r="DF96" s="342">
        <f t="shared" ca="1" si="37"/>
        <v>0</v>
      </c>
      <c r="DG96" s="342">
        <f t="shared" ca="1" si="37"/>
        <v>0</v>
      </c>
      <c r="DH96" s="342">
        <f t="shared" ca="1" si="37"/>
        <v>0</v>
      </c>
      <c r="DI96" s="342">
        <f t="shared" ca="1" si="37"/>
        <v>0</v>
      </c>
      <c r="DJ96" s="342">
        <f t="shared" ca="1" si="37"/>
        <v>0</v>
      </c>
      <c r="DK96" s="342">
        <f t="shared" ca="1" si="37"/>
        <v>0</v>
      </c>
      <c r="DL96" s="342">
        <f t="shared" ca="1" si="37"/>
        <v>0</v>
      </c>
      <c r="DM96" s="342">
        <f t="shared" ca="1" si="37"/>
        <v>0</v>
      </c>
      <c r="DN96" s="342">
        <f t="shared" ca="1" si="37"/>
        <v>0</v>
      </c>
      <c r="DO96" s="342">
        <f t="shared" ca="1" si="37"/>
        <v>0</v>
      </c>
      <c r="DP96" s="342">
        <f t="shared" ca="1" si="37"/>
        <v>0</v>
      </c>
      <c r="DQ96" s="342">
        <f t="shared" ca="1" si="37"/>
        <v>0</v>
      </c>
      <c r="DR96" s="342">
        <f t="shared" ca="1" si="37"/>
        <v>0</v>
      </c>
      <c r="DS96" s="342">
        <f t="shared" ca="1" si="37"/>
        <v>0</v>
      </c>
      <c r="DT96" s="342">
        <f t="shared" ca="1" si="37"/>
        <v>0</v>
      </c>
      <c r="DU96" s="342">
        <f t="shared" ca="1" si="37"/>
        <v>0</v>
      </c>
      <c r="DV96" s="342">
        <f t="shared" ca="1" si="37"/>
        <v>0</v>
      </c>
      <c r="DW96" s="342">
        <f t="shared" ref="DW96:EX96" ca="1" si="38">SUM(DW88:DW95)</f>
        <v>0</v>
      </c>
      <c r="DX96" s="342">
        <f t="shared" ca="1" si="38"/>
        <v>0</v>
      </c>
      <c r="DY96" s="342">
        <f t="shared" ca="1" si="38"/>
        <v>0</v>
      </c>
      <c r="DZ96" s="342">
        <f t="shared" ca="1" si="38"/>
        <v>0</v>
      </c>
      <c r="EA96" s="342">
        <f t="shared" ca="1" si="38"/>
        <v>0</v>
      </c>
      <c r="EB96" s="342">
        <f t="shared" ca="1" si="38"/>
        <v>0</v>
      </c>
      <c r="EC96" s="342">
        <f t="shared" ca="1" si="38"/>
        <v>0</v>
      </c>
      <c r="ED96" s="342">
        <f t="shared" ca="1" si="38"/>
        <v>0</v>
      </c>
      <c r="EE96" s="342">
        <f t="shared" ca="1" si="38"/>
        <v>0</v>
      </c>
      <c r="EF96" s="342">
        <f t="shared" ca="1" si="38"/>
        <v>0</v>
      </c>
      <c r="EG96" s="342">
        <f t="shared" ca="1" si="38"/>
        <v>0</v>
      </c>
      <c r="EH96" s="342">
        <f t="shared" ca="1" si="38"/>
        <v>0</v>
      </c>
      <c r="EI96" s="342">
        <f t="shared" ca="1" si="38"/>
        <v>0</v>
      </c>
      <c r="EJ96" s="342">
        <f t="shared" ca="1" si="38"/>
        <v>0</v>
      </c>
      <c r="EK96" s="342">
        <f t="shared" ca="1" si="38"/>
        <v>0</v>
      </c>
      <c r="EL96" s="342">
        <f t="shared" ca="1" si="38"/>
        <v>0</v>
      </c>
      <c r="EM96" s="342">
        <f t="shared" ca="1" si="38"/>
        <v>0</v>
      </c>
      <c r="EN96" s="342">
        <f t="shared" ca="1" si="38"/>
        <v>0</v>
      </c>
      <c r="EO96" s="342">
        <f t="shared" ca="1" si="38"/>
        <v>0</v>
      </c>
      <c r="EP96" s="342">
        <f t="shared" ca="1" si="38"/>
        <v>0</v>
      </c>
      <c r="EQ96" s="342">
        <f t="shared" ca="1" si="38"/>
        <v>0</v>
      </c>
      <c r="ER96" s="342">
        <f t="shared" ca="1" si="38"/>
        <v>0</v>
      </c>
      <c r="ES96" s="342">
        <f t="shared" ca="1" si="38"/>
        <v>0</v>
      </c>
      <c r="ET96" s="342">
        <f t="shared" ca="1" si="38"/>
        <v>0</v>
      </c>
      <c r="EU96" s="342">
        <f t="shared" ca="1" si="38"/>
        <v>0</v>
      </c>
      <c r="EV96" s="342">
        <f t="shared" ca="1" si="38"/>
        <v>0</v>
      </c>
      <c r="EW96" s="342">
        <f t="shared" ca="1" si="38"/>
        <v>0</v>
      </c>
      <c r="EX96" s="343">
        <f t="shared" ca="1" si="38"/>
        <v>0</v>
      </c>
      <c r="EY96" s="261"/>
      <c r="EZ96" s="863">
        <f ca="1">D87</f>
        <v>0</v>
      </c>
      <c r="FB96" s="261"/>
    </row>
    <row r="97" spans="1:158" hidden="1" outlineLevel="1">
      <c r="AE97" s="163"/>
      <c r="EY97" s="261"/>
      <c r="EZ97" s="87"/>
      <c r="FB97" s="261"/>
    </row>
    <row r="98" spans="1:158" ht="22.5" hidden="1" outlineLevel="1" collapsed="1">
      <c r="A98" s="466">
        <v>5</v>
      </c>
      <c r="B98" s="1042" t="str">
        <f>"by "&amp;Constants!A165</f>
        <v>by Capex/Opex</v>
      </c>
      <c r="C98" s="1043"/>
      <c r="D98" s="863">
        <f ca="1">IF(ABS(XCheck8-XCheck7)&gt;ErrTol,1,0)</f>
        <v>0</v>
      </c>
      <c r="E98" s="318"/>
      <c r="F98" s="318"/>
      <c r="G98" s="318"/>
      <c r="H98" s="318"/>
      <c r="I98" s="318"/>
      <c r="J98" s="318"/>
      <c r="K98" s="318"/>
      <c r="L98" s="318"/>
      <c r="M98" s="318"/>
      <c r="N98" s="318"/>
      <c r="O98" s="318"/>
      <c r="P98" s="318"/>
      <c r="Q98" s="318"/>
      <c r="R98" s="318"/>
      <c r="S98" s="318"/>
      <c r="T98" s="318"/>
      <c r="U98" s="318"/>
      <c r="V98" s="318"/>
      <c r="W98" s="318"/>
      <c r="X98" s="318"/>
      <c r="Y98" s="318"/>
      <c r="Z98" s="318"/>
      <c r="AA98" s="318"/>
      <c r="AB98" s="318"/>
      <c r="AC98" s="318"/>
      <c r="AD98" s="187"/>
      <c r="AE98" s="300">
        <f ca="1">AE103</f>
        <v>28624381.51642327</v>
      </c>
      <c r="EY98" s="261"/>
      <c r="EZ98" s="270"/>
      <c r="FB98" s="261"/>
    </row>
    <row r="99" spans="1:158" s="200" customFormat="1" ht="5.0999999999999996" hidden="1" customHeight="1" outlineLevel="2">
      <c r="A99" s="205"/>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2"/>
      <c r="AC99" s="201"/>
      <c r="AD99" s="203"/>
      <c r="AE99" s="264"/>
      <c r="AF99" s="204"/>
      <c r="AG99" s="204"/>
      <c r="AH99" s="204"/>
      <c r="AI99" s="204"/>
      <c r="AJ99" s="204"/>
      <c r="AK99" s="204"/>
      <c r="AL99" s="204"/>
      <c r="AM99" s="204"/>
      <c r="AN99" s="204"/>
      <c r="AO99" s="204"/>
      <c r="AP99" s="204"/>
      <c r="AQ99" s="204"/>
      <c r="AR99" s="204"/>
      <c r="AS99" s="204"/>
      <c r="AT99" s="204"/>
      <c r="AU99" s="204"/>
      <c r="AV99" s="204"/>
      <c r="AW99" s="204"/>
      <c r="AX99" s="204"/>
      <c r="AY99" s="204"/>
      <c r="AZ99" s="204"/>
      <c r="BA99" s="204"/>
      <c r="BB99" s="204"/>
      <c r="BC99" s="204"/>
      <c r="BD99" s="204"/>
      <c r="BE99" s="204"/>
      <c r="BF99" s="204"/>
      <c r="BG99" s="204"/>
      <c r="BH99" s="204"/>
      <c r="BI99" s="204"/>
      <c r="BJ99" s="204"/>
      <c r="BK99" s="204"/>
      <c r="BL99" s="204"/>
      <c r="BM99" s="204"/>
      <c r="BN99" s="204"/>
      <c r="BO99" s="204"/>
      <c r="BP99" s="204"/>
      <c r="BQ99" s="204"/>
      <c r="BR99" s="204"/>
      <c r="BS99" s="204"/>
      <c r="BT99" s="204"/>
      <c r="BU99" s="204"/>
      <c r="BV99" s="204"/>
      <c r="BW99" s="204"/>
      <c r="BX99" s="204"/>
      <c r="BY99" s="204"/>
      <c r="BZ99" s="204"/>
      <c r="CA99" s="204"/>
      <c r="CB99" s="204"/>
      <c r="CC99" s="204"/>
      <c r="CD99" s="204"/>
      <c r="CE99" s="204"/>
      <c r="CF99" s="204"/>
      <c r="CG99" s="204"/>
      <c r="CH99" s="204"/>
      <c r="CI99" s="204"/>
      <c r="CJ99" s="204"/>
      <c r="CK99" s="204"/>
      <c r="CL99" s="204"/>
      <c r="CM99" s="204"/>
      <c r="CN99" s="204"/>
      <c r="CO99" s="204"/>
      <c r="CP99" s="204"/>
      <c r="CQ99" s="204"/>
      <c r="CR99" s="204"/>
      <c r="CS99" s="204"/>
      <c r="CT99" s="204"/>
      <c r="CU99" s="204"/>
      <c r="CV99" s="204"/>
      <c r="CW99" s="204"/>
      <c r="CX99" s="204"/>
      <c r="CY99" s="204"/>
      <c r="CZ99" s="204"/>
      <c r="DA99" s="204"/>
      <c r="DB99" s="204"/>
      <c r="DC99" s="204"/>
      <c r="DD99" s="204"/>
      <c r="DE99" s="204"/>
      <c r="DF99" s="204"/>
      <c r="DG99" s="204"/>
      <c r="DH99" s="204"/>
      <c r="DI99" s="204"/>
      <c r="DJ99" s="204"/>
      <c r="DK99" s="204"/>
      <c r="DL99" s="204"/>
      <c r="DM99" s="204"/>
      <c r="DN99" s="204"/>
      <c r="DO99" s="204"/>
      <c r="DP99" s="204"/>
      <c r="DQ99" s="204"/>
      <c r="DR99" s="204"/>
      <c r="DS99" s="204"/>
      <c r="DT99" s="204"/>
      <c r="DU99" s="204"/>
      <c r="DV99" s="204"/>
      <c r="DW99" s="204"/>
      <c r="DX99" s="204"/>
      <c r="DY99" s="204"/>
      <c r="DZ99" s="204"/>
      <c r="EA99" s="204"/>
      <c r="EB99" s="204"/>
      <c r="EC99" s="204"/>
      <c r="ED99" s="204"/>
      <c r="EE99" s="204"/>
      <c r="EF99" s="204"/>
      <c r="EG99" s="204"/>
      <c r="EH99" s="204"/>
      <c r="EI99" s="204"/>
      <c r="EJ99" s="204"/>
      <c r="EK99" s="204"/>
      <c r="EL99" s="204"/>
      <c r="EM99" s="204"/>
      <c r="EN99" s="204"/>
      <c r="EO99" s="204"/>
      <c r="EP99" s="204"/>
      <c r="EQ99" s="204"/>
      <c r="ER99" s="204"/>
      <c r="ES99" s="204"/>
      <c r="ET99" s="204"/>
      <c r="EU99" s="204"/>
      <c r="EV99" s="204"/>
      <c r="EW99" s="204"/>
      <c r="EX99" s="204"/>
      <c r="EY99" s="263"/>
      <c r="EZ99" s="201"/>
      <c r="FA99" s="367"/>
      <c r="FB99" s="369"/>
    </row>
    <row r="100" spans="1:158" ht="12.75" hidden="1" customHeight="1" outlineLevel="2">
      <c r="A100" s="333">
        <v>1</v>
      </c>
      <c r="B100" s="333"/>
      <c r="C100" s="892" t="str">
        <f>Constants!B167</f>
        <v>Capital Expenditure</v>
      </c>
      <c r="E100" s="319"/>
      <c r="F100" s="320"/>
      <c r="G100" s="320"/>
      <c r="H100" s="320"/>
      <c r="I100" s="320"/>
      <c r="J100" s="320"/>
      <c r="K100" s="320"/>
      <c r="L100" s="320"/>
      <c r="M100" s="320"/>
      <c r="N100" s="320"/>
      <c r="O100" s="320"/>
      <c r="P100" s="320"/>
      <c r="Q100" s="320"/>
      <c r="R100" s="320"/>
      <c r="S100" s="320"/>
      <c r="T100" s="320"/>
      <c r="U100" s="320"/>
      <c r="V100" s="321"/>
      <c r="W100" s="320"/>
      <c r="X100" s="320"/>
      <c r="Y100" s="320"/>
      <c r="Z100" s="320"/>
      <c r="AA100" s="320"/>
      <c r="AB100" s="319"/>
      <c r="AC100" s="322"/>
      <c r="AD100" s="683" t="str">
        <f>Constants!E167</f>
        <v>Capex</v>
      </c>
      <c r="AE100" s="304">
        <f ca="1">SUM(AF100:EY100)</f>
        <v>3406824.840144</v>
      </c>
      <c r="AF100" s="297">
        <f>SUMIF(Conversion!$FE$14:$FE$114,$AD100,Conversion!AF$14:AF$114)</f>
        <v>108267.73200000002</v>
      </c>
      <c r="AG100" s="300">
        <f ca="1">SUMIF(Conversion!$FE$14:$FE$114,$AD100,Conversion!AG$14:AG$114)</f>
        <v>0</v>
      </c>
      <c r="AH100" s="300">
        <f ca="1">SUMIF(Conversion!$FE$14:$FE$114,$AD100,Conversion!AH$14:AH$114)</f>
        <v>1417000</v>
      </c>
      <c r="AI100" s="300">
        <f ca="1">SUMIF(Conversion!$FE$14:$FE$114,$AD100,Conversion!AI$14:AI$114)</f>
        <v>0</v>
      </c>
      <c r="AJ100" s="300">
        <f ca="1">SUMIF(Conversion!$FE$14:$FE$114,$AD100,Conversion!AJ$14:AJ$114)</f>
        <v>0</v>
      </c>
      <c r="AK100" s="300">
        <f ca="1">SUMIF(Conversion!$FE$14:$FE$114,$AD100,Conversion!AK$14:AK$114)</f>
        <v>0</v>
      </c>
      <c r="AL100" s="298">
        <f ca="1">SUMIF(Conversion!$FE$14:$FE$114,$AD100,Conversion!AL$14:AL$114)</f>
        <v>0</v>
      </c>
      <c r="AM100" s="298">
        <f ca="1">SUMIF(Conversion!$FE$14:$FE$114,$AD100,Conversion!AM$14:AM$114)</f>
        <v>0</v>
      </c>
      <c r="AN100" s="298">
        <f ca="1">SUMIF(Conversion!$FE$14:$FE$114,$AD100,Conversion!AN$14:AN$114)</f>
        <v>0</v>
      </c>
      <c r="AO100" s="298">
        <f ca="1">SUMIF(Conversion!$FE$14:$FE$114,$AD100,Conversion!AO$14:AO$114)</f>
        <v>0</v>
      </c>
      <c r="AP100" s="298">
        <f ca="1">SUMIF(Conversion!$FE$14:$FE$114,$AD100,Conversion!AP$14:AP$114)</f>
        <v>0</v>
      </c>
      <c r="AQ100" s="298">
        <f ca="1">SUMIF(Conversion!$FE$14:$FE$114,$AD100,Conversion!AQ$14:AQ$114)</f>
        <v>0</v>
      </c>
      <c r="AR100" s="298">
        <f ca="1">SUMIF(Conversion!$FE$14:$FE$114,$AD100,Conversion!AR$14:AR$114)</f>
        <v>0</v>
      </c>
      <c r="AS100" s="298">
        <f ca="1">SUMIF(Conversion!$FE$14:$FE$114,$AD100,Conversion!AS$14:AS$114)</f>
        <v>0</v>
      </c>
      <c r="AT100" s="298">
        <f ca="1">SUMIF(Conversion!$FE$14:$FE$114,$AD100,Conversion!AT$14:AT$114)</f>
        <v>200900</v>
      </c>
      <c r="AU100" s="298">
        <f ca="1">SUMIF(Conversion!$FE$14:$FE$114,$AD100,Conversion!AU$14:AU$114)</f>
        <v>0</v>
      </c>
      <c r="AV100" s="298">
        <f ca="1">SUMIF(Conversion!$FE$14:$FE$114,$AD100,Conversion!AV$14:AV$114)</f>
        <v>0</v>
      </c>
      <c r="AW100" s="298">
        <f ca="1">SUMIF(Conversion!$FE$14:$FE$114,$AD100,Conversion!AW$14:AW$114)</f>
        <v>0</v>
      </c>
      <c r="AX100" s="298">
        <f ca="1">SUMIF(Conversion!$FE$14:$FE$114,$AD100,Conversion!AX$14:AX$114)</f>
        <v>0</v>
      </c>
      <c r="AY100" s="298">
        <f ca="1">SUMIF(Conversion!$FE$14:$FE$114,$AD100,Conversion!AY$14:AY$114)</f>
        <v>0</v>
      </c>
      <c r="AZ100" s="298">
        <f ca="1">SUMIF(Conversion!$FE$14:$FE$114,$AD100,Conversion!AZ$14:AZ$114)</f>
        <v>0</v>
      </c>
      <c r="BA100" s="298">
        <f ca="1">SUMIF(Conversion!$FE$14:$FE$114,$AD100,Conversion!BA$14:BA$114)</f>
        <v>0</v>
      </c>
      <c r="BB100" s="298">
        <f ca="1">SUMIF(Conversion!$FE$14:$FE$114,$AD100,Conversion!BB$14:BB$114)</f>
        <v>0</v>
      </c>
      <c r="BC100" s="298">
        <f ca="1">SUMIF(Conversion!$FE$14:$FE$114,$AD100,Conversion!BC$14:BC$114)</f>
        <v>0</v>
      </c>
      <c r="BD100" s="298">
        <f ca="1">SUMIF(Conversion!$FE$14:$FE$114,$AD100,Conversion!BD$14:BD$114)</f>
        <v>0</v>
      </c>
      <c r="BE100" s="298">
        <f ca="1">SUMIF(Conversion!$FE$14:$FE$114,$AD100,Conversion!BE$14:BE$114)</f>
        <v>0</v>
      </c>
      <c r="BF100" s="298">
        <f ca="1">SUMIF(Conversion!$FE$14:$FE$114,$AD100,Conversion!BF$14:BF$114)</f>
        <v>204918</v>
      </c>
      <c r="BG100" s="298">
        <f ca="1">SUMIF(Conversion!$FE$14:$FE$114,$AD100,Conversion!BG$14:BG$114)</f>
        <v>0</v>
      </c>
      <c r="BH100" s="298">
        <f ca="1">SUMIF(Conversion!$FE$14:$FE$114,$AD100,Conversion!BH$14:BH$114)</f>
        <v>0</v>
      </c>
      <c r="BI100" s="298">
        <f ca="1">SUMIF(Conversion!$FE$14:$FE$114,$AD100,Conversion!BI$14:BI$114)</f>
        <v>0</v>
      </c>
      <c r="BJ100" s="298">
        <f ca="1">SUMIF(Conversion!$FE$14:$FE$114,$AD100,Conversion!BJ$14:BJ$114)</f>
        <v>0</v>
      </c>
      <c r="BK100" s="298">
        <f ca="1">SUMIF(Conversion!$FE$14:$FE$114,$AD100,Conversion!BK$14:BK$114)</f>
        <v>0</v>
      </c>
      <c r="BL100" s="298">
        <f ca="1">SUMIF(Conversion!$FE$14:$FE$114,$AD100,Conversion!BL$14:BL$114)</f>
        <v>0</v>
      </c>
      <c r="BM100" s="298">
        <f ca="1">SUMIF(Conversion!$FE$14:$FE$114,$AD100,Conversion!BM$14:BM$114)</f>
        <v>0</v>
      </c>
      <c r="BN100" s="298">
        <f ca="1">SUMIF(Conversion!$FE$14:$FE$114,$AD100,Conversion!BN$14:BN$114)</f>
        <v>0</v>
      </c>
      <c r="BO100" s="298">
        <f ca="1">SUMIF(Conversion!$FE$14:$FE$114,$AD100,Conversion!BO$14:BO$114)</f>
        <v>0</v>
      </c>
      <c r="BP100" s="298">
        <f ca="1">SUMIF(Conversion!$FE$14:$FE$114,$AD100,Conversion!BP$14:BP$114)</f>
        <v>0</v>
      </c>
      <c r="BQ100" s="298">
        <f ca="1">SUMIF(Conversion!$FE$14:$FE$114,$AD100,Conversion!BQ$14:BQ$114)</f>
        <v>0</v>
      </c>
      <c r="BR100" s="298">
        <f ca="1">SUMIF(Conversion!$FE$14:$FE$114,$AD100,Conversion!BR$14:BR$114)</f>
        <v>1045081.8</v>
      </c>
      <c r="BS100" s="298">
        <f ca="1">SUMIF(Conversion!$FE$14:$FE$114,$AD100,Conversion!BS$14:BS$114)</f>
        <v>0</v>
      </c>
      <c r="BT100" s="298">
        <f ca="1">SUMIF(Conversion!$FE$14:$FE$114,$AD100,Conversion!BT$14:BT$114)</f>
        <v>0</v>
      </c>
      <c r="BU100" s="298">
        <f ca="1">SUMIF(Conversion!$FE$14:$FE$114,$AD100,Conversion!BU$14:BU$114)</f>
        <v>0</v>
      </c>
      <c r="BV100" s="298">
        <f ca="1">SUMIF(Conversion!$FE$14:$FE$114,$AD100,Conversion!BV$14:BV$114)</f>
        <v>0</v>
      </c>
      <c r="BW100" s="298">
        <f ca="1">SUMIF(Conversion!$FE$14:$FE$114,$AD100,Conversion!BW$14:BW$114)</f>
        <v>0</v>
      </c>
      <c r="BX100" s="298">
        <f ca="1">SUMIF(Conversion!$FE$14:$FE$114,$AD100,Conversion!BX$14:BX$114)</f>
        <v>0</v>
      </c>
      <c r="BY100" s="298">
        <f ca="1">SUMIF(Conversion!$FE$14:$FE$114,$AD100,Conversion!BY$14:BY$114)</f>
        <v>0</v>
      </c>
      <c r="BZ100" s="298">
        <f ca="1">SUMIF(Conversion!$FE$14:$FE$114,$AD100,Conversion!BZ$14:BZ$114)</f>
        <v>0</v>
      </c>
      <c r="CA100" s="298">
        <f ca="1">SUMIF(Conversion!$FE$14:$FE$114,$AD100,Conversion!CA$14:CA$114)</f>
        <v>0</v>
      </c>
      <c r="CB100" s="298">
        <f ca="1">SUMIF(Conversion!$FE$14:$FE$114,$AD100,Conversion!CB$14:CB$114)</f>
        <v>0</v>
      </c>
      <c r="CC100" s="298">
        <f ca="1">SUMIF(Conversion!$FE$14:$FE$114,$AD100,Conversion!CC$14:CC$114)</f>
        <v>0</v>
      </c>
      <c r="CD100" s="298">
        <f ca="1">SUMIF(Conversion!$FE$14:$FE$114,$AD100,Conversion!CD$14:CD$114)</f>
        <v>213196.68719999999</v>
      </c>
      <c r="CE100" s="298">
        <f ca="1">SUMIF(Conversion!$FE$14:$FE$114,$AD100,Conversion!CE$14:CE$114)</f>
        <v>0</v>
      </c>
      <c r="CF100" s="298">
        <f ca="1">SUMIF(Conversion!$FE$14:$FE$114,$AD100,Conversion!CF$14:CF$114)</f>
        <v>0</v>
      </c>
      <c r="CG100" s="298">
        <f ca="1">SUMIF(Conversion!$FE$14:$FE$114,$AD100,Conversion!CG$14:CG$114)</f>
        <v>0</v>
      </c>
      <c r="CH100" s="298">
        <f ca="1">SUMIF(Conversion!$FE$14:$FE$114,$AD100,Conversion!CH$14:CH$114)</f>
        <v>0</v>
      </c>
      <c r="CI100" s="298">
        <f ca="1">SUMIF(Conversion!$FE$14:$FE$114,$AD100,Conversion!CI$14:CI$114)</f>
        <v>0</v>
      </c>
      <c r="CJ100" s="298">
        <f ca="1">SUMIF(Conversion!$FE$14:$FE$114,$AD100,Conversion!CJ$14:CJ$114)</f>
        <v>0</v>
      </c>
      <c r="CK100" s="298">
        <f ca="1">SUMIF(Conversion!$FE$14:$FE$114,$AD100,Conversion!CK$14:CK$114)</f>
        <v>0</v>
      </c>
      <c r="CL100" s="298">
        <f ca="1">SUMIF(Conversion!$FE$14:$FE$114,$AD100,Conversion!CL$14:CL$114)</f>
        <v>0</v>
      </c>
      <c r="CM100" s="298">
        <f ca="1">SUMIF(Conversion!$FE$14:$FE$114,$AD100,Conversion!CM$14:CM$114)</f>
        <v>0</v>
      </c>
      <c r="CN100" s="298">
        <f ca="1">SUMIF(Conversion!$FE$14:$FE$114,$AD100,Conversion!CN$14:CN$114)</f>
        <v>0</v>
      </c>
      <c r="CO100" s="298">
        <f ca="1">SUMIF(Conversion!$FE$14:$FE$114,$AD100,Conversion!CO$14:CO$114)</f>
        <v>0</v>
      </c>
      <c r="CP100" s="298">
        <f ca="1">SUMIF(Conversion!$FE$14:$FE$114,$AD100,Conversion!CP$14:CP$114)</f>
        <v>217460.62094399999</v>
      </c>
      <c r="CQ100" s="298">
        <f ca="1">SUMIF(Conversion!$FE$14:$FE$114,$AD100,Conversion!CQ$14:CQ$114)</f>
        <v>0</v>
      </c>
      <c r="CR100" s="298">
        <f ca="1">SUMIF(Conversion!$FE$14:$FE$114,$AD100,Conversion!CR$14:CR$114)</f>
        <v>0</v>
      </c>
      <c r="CS100" s="298">
        <f ca="1">SUMIF(Conversion!$FE$14:$FE$114,$AD100,Conversion!CS$14:CS$114)</f>
        <v>0</v>
      </c>
      <c r="CT100" s="298">
        <f ca="1">SUMIF(Conversion!$FE$14:$FE$114,$AD100,Conversion!CT$14:CT$114)</f>
        <v>0</v>
      </c>
      <c r="CU100" s="298">
        <f ca="1">SUMIF(Conversion!$FE$14:$FE$114,$AD100,Conversion!CU$14:CU$114)</f>
        <v>0</v>
      </c>
      <c r="CV100" s="298">
        <f ca="1">SUMIF(Conversion!$FE$14:$FE$114,$AD100,Conversion!CV$14:CV$114)</f>
        <v>0</v>
      </c>
      <c r="CW100" s="298">
        <f ca="1">SUMIF(Conversion!$FE$14:$FE$114,$AD100,Conversion!CW$14:CW$114)</f>
        <v>0</v>
      </c>
      <c r="CX100" s="298">
        <f ca="1">SUMIF(Conversion!$FE$14:$FE$114,$AD100,Conversion!CX$14:CX$114)</f>
        <v>0</v>
      </c>
      <c r="CY100" s="298">
        <f ca="1">SUMIF(Conversion!$FE$14:$FE$114,$AD100,Conversion!CY$14:CY$114)</f>
        <v>0</v>
      </c>
      <c r="CZ100" s="298">
        <f ca="1">SUMIF(Conversion!$FE$14:$FE$114,$AD100,Conversion!CZ$14:CZ$114)</f>
        <v>0</v>
      </c>
      <c r="DA100" s="298">
        <f ca="1">SUMIF(Conversion!$FE$14:$FE$114,$AD100,Conversion!DA$14:DA$114)</f>
        <v>0</v>
      </c>
      <c r="DB100" s="298">
        <f ca="1">SUMIF(Conversion!$FE$14:$FE$114,$AD100,Conversion!DB$14:DB$114)</f>
        <v>0</v>
      </c>
      <c r="DC100" s="298">
        <f ca="1">SUMIF(Conversion!$FE$14:$FE$114,$AD100,Conversion!DC$14:DC$114)</f>
        <v>0</v>
      </c>
      <c r="DD100" s="298">
        <f ca="1">SUMIF(Conversion!$FE$14:$FE$114,$AD100,Conversion!DD$14:DD$114)</f>
        <v>0</v>
      </c>
      <c r="DE100" s="298">
        <f ca="1">SUMIF(Conversion!$FE$14:$FE$114,$AD100,Conversion!DE$14:DE$114)</f>
        <v>0</v>
      </c>
      <c r="DF100" s="298">
        <f ca="1">SUMIF(Conversion!$FE$14:$FE$114,$AD100,Conversion!DF$14:DF$114)</f>
        <v>0</v>
      </c>
      <c r="DG100" s="298">
        <f ca="1">SUMIF(Conversion!$FE$14:$FE$114,$AD100,Conversion!DG$14:DG$114)</f>
        <v>0</v>
      </c>
      <c r="DH100" s="298">
        <f ca="1">SUMIF(Conversion!$FE$14:$FE$114,$AD100,Conversion!DH$14:DH$114)</f>
        <v>0</v>
      </c>
      <c r="DI100" s="298">
        <f ca="1">SUMIF(Conversion!$FE$14:$FE$114,$AD100,Conversion!DI$14:DI$114)</f>
        <v>0</v>
      </c>
      <c r="DJ100" s="298">
        <f ca="1">SUMIF(Conversion!$FE$14:$FE$114,$AD100,Conversion!DJ$14:DJ$114)</f>
        <v>0</v>
      </c>
      <c r="DK100" s="298">
        <f ca="1">SUMIF(Conversion!$FE$14:$FE$114,$AD100,Conversion!DK$14:DK$114)</f>
        <v>0</v>
      </c>
      <c r="DL100" s="298">
        <f ca="1">SUMIF(Conversion!$FE$14:$FE$114,$AD100,Conversion!DL$14:DL$114)</f>
        <v>0</v>
      </c>
      <c r="DM100" s="298">
        <f ca="1">SUMIF(Conversion!$FE$14:$FE$114,$AD100,Conversion!DM$14:DM$114)</f>
        <v>0</v>
      </c>
      <c r="DN100" s="298">
        <f ca="1">SUMIF(Conversion!$FE$14:$FE$114,$AD100,Conversion!DN$14:DN$114)</f>
        <v>0</v>
      </c>
      <c r="DO100" s="298">
        <f ca="1">SUMIF(Conversion!$FE$14:$FE$114,$AD100,Conversion!DO$14:DO$114)</f>
        <v>0</v>
      </c>
      <c r="DP100" s="298">
        <f ca="1">SUMIF(Conversion!$FE$14:$FE$114,$AD100,Conversion!DP$14:DP$114)</f>
        <v>0</v>
      </c>
      <c r="DQ100" s="298">
        <f ca="1">SUMIF(Conversion!$FE$14:$FE$114,$AD100,Conversion!DQ$14:DQ$114)</f>
        <v>0</v>
      </c>
      <c r="DR100" s="298">
        <f ca="1">SUMIF(Conversion!$FE$14:$FE$114,$AD100,Conversion!DR$14:DR$114)</f>
        <v>0</v>
      </c>
      <c r="DS100" s="298">
        <f ca="1">SUMIF(Conversion!$FE$14:$FE$114,$AD100,Conversion!DS$14:DS$114)</f>
        <v>0</v>
      </c>
      <c r="DT100" s="298">
        <f ca="1">SUMIF(Conversion!$FE$14:$FE$114,$AD100,Conversion!DT$14:DT$114)</f>
        <v>0</v>
      </c>
      <c r="DU100" s="298">
        <f ca="1">SUMIF(Conversion!$FE$14:$FE$114,$AD100,Conversion!DU$14:DU$114)</f>
        <v>0</v>
      </c>
      <c r="DV100" s="298">
        <f ca="1">SUMIF(Conversion!$FE$14:$FE$114,$AD100,Conversion!DV$14:DV$114)</f>
        <v>0</v>
      </c>
      <c r="DW100" s="298">
        <f ca="1">SUMIF(Conversion!$FE$14:$FE$114,$AD100,Conversion!DW$14:DW$114)</f>
        <v>0</v>
      </c>
      <c r="DX100" s="298">
        <f ca="1">SUMIF(Conversion!$FE$14:$FE$114,$AD100,Conversion!DX$14:DX$114)</f>
        <v>0</v>
      </c>
      <c r="DY100" s="298">
        <f ca="1">SUMIF(Conversion!$FE$14:$FE$114,$AD100,Conversion!DY$14:DY$114)</f>
        <v>0</v>
      </c>
      <c r="DZ100" s="298">
        <f ca="1">SUMIF(Conversion!$FE$14:$FE$114,$AD100,Conversion!DZ$14:DZ$114)</f>
        <v>0</v>
      </c>
      <c r="EA100" s="298">
        <f ca="1">SUMIF(Conversion!$FE$14:$FE$114,$AD100,Conversion!EA$14:EA$114)</f>
        <v>0</v>
      </c>
      <c r="EB100" s="298">
        <f ca="1">SUMIF(Conversion!$FE$14:$FE$114,$AD100,Conversion!EB$14:EB$114)</f>
        <v>0</v>
      </c>
      <c r="EC100" s="298">
        <f ca="1">SUMIF(Conversion!$FE$14:$FE$114,$AD100,Conversion!EC$14:EC$114)</f>
        <v>0</v>
      </c>
      <c r="ED100" s="298">
        <f ca="1">SUMIF(Conversion!$FE$14:$FE$114,$AD100,Conversion!ED$14:ED$114)</f>
        <v>0</v>
      </c>
      <c r="EE100" s="298">
        <f ca="1">SUMIF(Conversion!$FE$14:$FE$114,$AD100,Conversion!EE$14:EE$114)</f>
        <v>0</v>
      </c>
      <c r="EF100" s="298">
        <f ca="1">SUMIF(Conversion!$FE$14:$FE$114,$AD100,Conversion!EF$14:EF$114)</f>
        <v>0</v>
      </c>
      <c r="EG100" s="298">
        <f ca="1">SUMIF(Conversion!$FE$14:$FE$114,$AD100,Conversion!EG$14:EG$114)</f>
        <v>0</v>
      </c>
      <c r="EH100" s="298">
        <f ca="1">SUMIF(Conversion!$FE$14:$FE$114,$AD100,Conversion!EH$14:EH$114)</f>
        <v>0</v>
      </c>
      <c r="EI100" s="298">
        <f ca="1">SUMIF(Conversion!$FE$14:$FE$114,$AD100,Conversion!EI$14:EI$114)</f>
        <v>0</v>
      </c>
      <c r="EJ100" s="298">
        <f ca="1">SUMIF(Conversion!$FE$14:$FE$114,$AD100,Conversion!EJ$14:EJ$114)</f>
        <v>0</v>
      </c>
      <c r="EK100" s="298">
        <f ca="1">SUMIF(Conversion!$FE$14:$FE$114,$AD100,Conversion!EK$14:EK$114)</f>
        <v>0</v>
      </c>
      <c r="EL100" s="298">
        <f ca="1">SUMIF(Conversion!$FE$14:$FE$114,$AD100,Conversion!EL$14:EL$114)</f>
        <v>0</v>
      </c>
      <c r="EM100" s="298">
        <f ca="1">SUMIF(Conversion!$FE$14:$FE$114,$AD100,Conversion!EM$14:EM$114)</f>
        <v>0</v>
      </c>
      <c r="EN100" s="298">
        <f ca="1">SUMIF(Conversion!$FE$14:$FE$114,$AD100,Conversion!EN$14:EN$114)</f>
        <v>0</v>
      </c>
      <c r="EO100" s="298">
        <f ca="1">SUMIF(Conversion!$FE$14:$FE$114,$AD100,Conversion!EO$14:EO$114)</f>
        <v>0</v>
      </c>
      <c r="EP100" s="298">
        <f ca="1">SUMIF(Conversion!$FE$14:$FE$114,$AD100,Conversion!EP$14:EP$114)</f>
        <v>0</v>
      </c>
      <c r="EQ100" s="298">
        <f ca="1">SUMIF(Conversion!$FE$14:$FE$114,$AD100,Conversion!EQ$14:EQ$114)</f>
        <v>0</v>
      </c>
      <c r="ER100" s="298">
        <f ca="1">SUMIF(Conversion!$FE$14:$FE$114,$AD100,Conversion!ER$14:ER$114)</f>
        <v>0</v>
      </c>
      <c r="ES100" s="298">
        <f ca="1">SUMIF(Conversion!$FE$14:$FE$114,$AD100,Conversion!ES$14:ES$114)</f>
        <v>0</v>
      </c>
      <c r="ET100" s="298">
        <f ca="1">SUMIF(Conversion!$FE$14:$FE$114,$AD100,Conversion!ET$14:ET$114)</f>
        <v>0</v>
      </c>
      <c r="EU100" s="298">
        <f ca="1">SUMIF(Conversion!$FE$14:$FE$114,$AD100,Conversion!EU$14:EU$114)</f>
        <v>0</v>
      </c>
      <c r="EV100" s="298">
        <f ca="1">SUMIF(Conversion!$FE$14:$FE$114,$AD100,Conversion!EV$14:EV$114)</f>
        <v>0</v>
      </c>
      <c r="EW100" s="298">
        <f ca="1">SUMIF(Conversion!$FE$14:$FE$114,$AD100,Conversion!EW$14:EW$114)</f>
        <v>0</v>
      </c>
      <c r="EX100" s="298">
        <f ca="1">SUMIF(Conversion!$FE$14:$FE$114,$AD100,Conversion!EX$14:EX$114)</f>
        <v>0</v>
      </c>
      <c r="EY100" s="261"/>
      <c r="EZ100" s="87"/>
      <c r="FB100" s="261"/>
    </row>
    <row r="101" spans="1:158" ht="12.75" hidden="1" customHeight="1" outlineLevel="2">
      <c r="A101" s="303">
        <v>2</v>
      </c>
      <c r="B101" s="303"/>
      <c r="C101" s="892" t="str">
        <f>Constants!B168</f>
        <v>Operational Expenditure</v>
      </c>
      <c r="E101" s="329"/>
      <c r="F101" s="330"/>
      <c r="G101" s="330"/>
      <c r="H101" s="330"/>
      <c r="I101" s="330"/>
      <c r="J101" s="330"/>
      <c r="K101" s="330"/>
      <c r="L101" s="330"/>
      <c r="M101" s="330"/>
      <c r="N101" s="330"/>
      <c r="O101" s="330"/>
      <c r="P101" s="330"/>
      <c r="Q101" s="330"/>
      <c r="R101" s="330"/>
      <c r="S101" s="330"/>
      <c r="T101" s="330"/>
      <c r="U101" s="330"/>
      <c r="V101" s="331"/>
      <c r="W101" s="330"/>
      <c r="X101" s="330"/>
      <c r="Y101" s="330"/>
      <c r="Z101" s="330"/>
      <c r="AA101" s="330"/>
      <c r="AB101" s="329"/>
      <c r="AC101" s="332"/>
      <c r="AD101" s="683" t="str">
        <f>Constants!E168</f>
        <v>Opex</v>
      </c>
      <c r="AE101" s="304">
        <f ca="1">SUM(AF101:EY101)</f>
        <v>25217556.676279269</v>
      </c>
      <c r="AF101" s="299">
        <f>SUMIF(Conversion!$FE$14:$FE$114,$AD101,Conversion!AF$14:AF$114)</f>
        <v>1104294.0625</v>
      </c>
      <c r="AG101" s="300">
        <f ca="1">SUMIF(Conversion!$FE$14:$FE$114,$AD101,Conversion!AG$14:AG$114)</f>
        <v>269124.91619919933</v>
      </c>
      <c r="AH101" s="300">
        <f ca="1">SUMIF(Conversion!$FE$14:$FE$114,$AD101,Conversion!AH$14:AH$114)</f>
        <v>422712.61093750002</v>
      </c>
      <c r="AI101" s="300">
        <f ca="1">SUMIF(Conversion!$FE$14:$FE$114,$AD101,Conversion!AI$14:AI$114)</f>
        <v>2730224.6109374999</v>
      </c>
      <c r="AJ101" s="300">
        <f ca="1">SUMIF(Conversion!$FE$14:$FE$114,$AD101,Conversion!AJ$14:AJ$114)</f>
        <v>423110.61093750002</v>
      </c>
      <c r="AK101" s="300">
        <f ca="1">SUMIF(Conversion!$FE$14:$FE$114,$AD101,Conversion!AK$14:AK$114)</f>
        <v>494709.61093750002</v>
      </c>
      <c r="AL101" s="300">
        <f ca="1">SUMIF(Conversion!$FE$14:$FE$114,$AD101,Conversion!AL$14:AL$114)</f>
        <v>560462.04843750002</v>
      </c>
      <c r="AM101" s="300">
        <f ca="1">SUMIF(Conversion!$FE$14:$FE$114,$AD101,Conversion!AM$14:AM$114)</f>
        <v>560462.04843750002</v>
      </c>
      <c r="AN101" s="300">
        <f ca="1">SUMIF(Conversion!$FE$14:$FE$114,$AD101,Conversion!AN$14:AN$114)</f>
        <v>288934.54843750002</v>
      </c>
      <c r="AO101" s="300">
        <f ca="1">SUMIF(Conversion!$FE$14:$FE$114,$AD101,Conversion!AO$14:AO$114)</f>
        <v>288934.54843750002</v>
      </c>
      <c r="AP101" s="300">
        <f ca="1">SUMIF(Conversion!$FE$14:$FE$114,$AD101,Conversion!AP$14:AP$114)</f>
        <v>288934.54843750002</v>
      </c>
      <c r="AQ101" s="300">
        <f ca="1">SUMIF(Conversion!$FE$14:$FE$114,$AD101,Conversion!AQ$14:AQ$114)</f>
        <v>288140.54843750002</v>
      </c>
      <c r="AR101" s="300">
        <f ca="1">SUMIF(Conversion!$FE$14:$FE$114,$AD101,Conversion!AR$14:AR$114)</f>
        <v>288140.54843750002</v>
      </c>
      <c r="AS101" s="300">
        <f ca="1">SUMIF(Conversion!$FE$14:$FE$114,$AD101,Conversion!AS$14:AS$114)</f>
        <v>493549.6521366993</v>
      </c>
      <c r="AT101" s="300">
        <f ca="1">SUMIF(Conversion!$FE$14:$FE$114,$AD101,Conversion!AT$14:AT$114)</f>
        <v>306554.54843750002</v>
      </c>
      <c r="AU101" s="300">
        <f ca="1">SUMIF(Conversion!$FE$14:$FE$114,$AD101,Conversion!AU$14:AU$114)</f>
        <v>313718.54843750002</v>
      </c>
      <c r="AV101" s="300">
        <f ca="1">SUMIF(Conversion!$FE$14:$FE$114,$AD101,Conversion!AV$14:AV$114)</f>
        <v>323646.55940625007</v>
      </c>
      <c r="AW101" s="300">
        <f ca="1">SUMIF(Conversion!$FE$14:$FE$114,$AD101,Conversion!AW$14:AW$114)</f>
        <v>323646.55940625007</v>
      </c>
      <c r="AX101" s="300">
        <f ca="1">SUMIF(Conversion!$FE$14:$FE$114,$AD101,Conversion!AX$14:AX$114)</f>
        <v>293903.35940625001</v>
      </c>
      <c r="AY101" s="300">
        <f ca="1">SUMIF(Conversion!$FE$14:$FE$114,$AD101,Conversion!AY$14:AY$114)</f>
        <v>293903.35940625001</v>
      </c>
      <c r="AZ101" s="300">
        <f ca="1">SUMIF(Conversion!$FE$14:$FE$114,$AD101,Conversion!AZ$14:AZ$114)</f>
        <v>293903.35940625001</v>
      </c>
      <c r="BA101" s="300">
        <f ca="1">SUMIF(Conversion!$FE$14:$FE$114,$AD101,Conversion!BA$14:BA$114)</f>
        <v>293903.35940625001</v>
      </c>
      <c r="BB101" s="300">
        <f ca="1">SUMIF(Conversion!$FE$14:$FE$114,$AD101,Conversion!BB$14:BB$114)</f>
        <v>293903.35940625001</v>
      </c>
      <c r="BC101" s="300">
        <f ca="1">SUMIF(Conversion!$FE$14:$FE$114,$AD101,Conversion!BC$14:BC$114)</f>
        <v>293903.35940625001</v>
      </c>
      <c r="BD101" s="300">
        <f ca="1">SUMIF(Conversion!$FE$14:$FE$114,$AD101,Conversion!BD$14:BD$114)</f>
        <v>293903.35940625001</v>
      </c>
      <c r="BE101" s="300">
        <f ca="1">SUMIF(Conversion!$FE$14:$FE$114,$AD101,Conversion!BE$14:BE$114)</f>
        <v>503420.64517943334</v>
      </c>
      <c r="BF101" s="300">
        <f ca="1">SUMIF(Conversion!$FE$14:$FE$114,$AD101,Conversion!BF$14:BF$114)</f>
        <v>293903.35940625001</v>
      </c>
      <c r="BG101" s="300">
        <f ca="1">SUMIF(Conversion!$FE$14:$FE$114,$AD101,Conversion!BG$14:BG$114)</f>
        <v>293903.35940625001</v>
      </c>
      <c r="BH101" s="300">
        <f ca="1">SUMIF(Conversion!$FE$14:$FE$114,$AD101,Conversion!BH$14:BH$114)</f>
        <v>299781.42659437499</v>
      </c>
      <c r="BI101" s="300">
        <f ca="1">SUMIF(Conversion!$FE$14:$FE$114,$AD101,Conversion!BI$14:BI$114)</f>
        <v>299781.42659437499</v>
      </c>
      <c r="BJ101" s="300">
        <f ca="1">SUMIF(Conversion!$FE$14:$FE$114,$AD101,Conversion!BJ$14:BJ$114)</f>
        <v>299781.42659437499</v>
      </c>
      <c r="BK101" s="300">
        <f ca="1">SUMIF(Conversion!$FE$14:$FE$114,$AD101,Conversion!BK$14:BK$114)</f>
        <v>299781.42659437499</v>
      </c>
      <c r="BL101" s="300">
        <f ca="1">SUMIF(Conversion!$FE$14:$FE$114,$AD101,Conversion!BL$14:BL$114)</f>
        <v>299781.42659437499</v>
      </c>
      <c r="BM101" s="300">
        <f ca="1">SUMIF(Conversion!$FE$14:$FE$114,$AD101,Conversion!BM$14:BM$114)</f>
        <v>299781.42659437499</v>
      </c>
      <c r="BN101" s="300">
        <f ca="1">SUMIF(Conversion!$FE$14:$FE$114,$AD101,Conversion!BN$14:BN$114)</f>
        <v>299781.42659437499</v>
      </c>
      <c r="BO101" s="300">
        <f ca="1">SUMIF(Conversion!$FE$14:$FE$114,$AD101,Conversion!BO$14:BO$114)</f>
        <v>299781.42659437499</v>
      </c>
      <c r="BP101" s="300">
        <f ca="1">SUMIF(Conversion!$FE$14:$FE$114,$AD101,Conversion!BP$14:BP$114)</f>
        <v>299781.42659437499</v>
      </c>
      <c r="BQ101" s="300">
        <f ca="1">SUMIF(Conversion!$FE$14:$FE$114,$AD101,Conversion!BQ$14:BQ$114)</f>
        <v>513489.05808302201</v>
      </c>
      <c r="BR101" s="300">
        <f ca="1">SUMIF(Conversion!$FE$14:$FE$114,$AD101,Conversion!BR$14:BR$114)</f>
        <v>299781.42659437499</v>
      </c>
      <c r="BS101" s="300">
        <f ca="1">SUMIF(Conversion!$FE$14:$FE$114,$AD101,Conversion!BS$14:BS$114)</f>
        <v>299781.42659437499</v>
      </c>
      <c r="BT101" s="300">
        <f ca="1">SUMIF(Conversion!$FE$14:$FE$114,$AD101,Conversion!BT$14:BT$114)</f>
        <v>305777.05512626248</v>
      </c>
      <c r="BU101" s="300">
        <f ca="1">SUMIF(Conversion!$FE$14:$FE$114,$AD101,Conversion!BU$14:BU$114)</f>
        <v>305777.05512626248</v>
      </c>
      <c r="BV101" s="300">
        <f ca="1">SUMIF(Conversion!$FE$14:$FE$114,$AD101,Conversion!BV$14:BV$114)</f>
        <v>305777.05512626248</v>
      </c>
      <c r="BW101" s="300">
        <f ca="1">SUMIF(Conversion!$FE$14:$FE$114,$AD101,Conversion!BW$14:BW$114)</f>
        <v>305777.05512626248</v>
      </c>
      <c r="BX101" s="300">
        <f ca="1">SUMIF(Conversion!$FE$14:$FE$114,$AD101,Conversion!BX$14:BX$114)</f>
        <v>305777.05512626248</v>
      </c>
      <c r="BY101" s="300">
        <f ca="1">SUMIF(Conversion!$FE$14:$FE$114,$AD101,Conversion!BY$14:BY$114)</f>
        <v>305777.05512626248</v>
      </c>
      <c r="BZ101" s="300">
        <f ca="1">SUMIF(Conversion!$FE$14:$FE$114,$AD101,Conversion!BZ$14:BZ$114)</f>
        <v>305777.05512626248</v>
      </c>
      <c r="CA101" s="300">
        <f ca="1">SUMIF(Conversion!$FE$14:$FE$114,$AD101,Conversion!CA$14:CA$114)</f>
        <v>305777.05512626248</v>
      </c>
      <c r="CB101" s="300">
        <f ca="1">SUMIF(Conversion!$FE$14:$FE$114,$AD101,Conversion!CB$14:CB$114)</f>
        <v>305777.05512626248</v>
      </c>
      <c r="CC101" s="300">
        <f ca="1">SUMIF(Conversion!$FE$14:$FE$114,$AD101,Conversion!CC$14:CC$114)</f>
        <v>523758.8392446824</v>
      </c>
      <c r="CD101" s="300">
        <f ca="1">SUMIF(Conversion!$FE$14:$FE$114,$AD101,Conversion!CD$14:CD$114)</f>
        <v>305777.05512626248</v>
      </c>
      <c r="CE101" s="300">
        <f ca="1">SUMIF(Conversion!$FE$14:$FE$114,$AD101,Conversion!CE$14:CE$114)</f>
        <v>305777.05512626248</v>
      </c>
      <c r="CF101" s="300">
        <f ca="1">SUMIF(Conversion!$FE$14:$FE$114,$AD101,Conversion!CF$14:CF$114)</f>
        <v>311892.59622878773</v>
      </c>
      <c r="CG101" s="300">
        <f ca="1">SUMIF(Conversion!$FE$14:$FE$114,$AD101,Conversion!CG$14:CG$114)</f>
        <v>311892.59622878773</v>
      </c>
      <c r="CH101" s="300">
        <f ca="1">SUMIF(Conversion!$FE$14:$FE$114,$AD101,Conversion!CH$14:CH$114)</f>
        <v>311892.59622878773</v>
      </c>
      <c r="CI101" s="300">
        <f ca="1">SUMIF(Conversion!$FE$14:$FE$114,$AD101,Conversion!CI$14:CI$114)</f>
        <v>311892.59622878773</v>
      </c>
      <c r="CJ101" s="300">
        <f ca="1">SUMIF(Conversion!$FE$14:$FE$114,$AD101,Conversion!CJ$14:CJ$114)</f>
        <v>311892.59622878773</v>
      </c>
      <c r="CK101" s="300">
        <f ca="1">SUMIF(Conversion!$FE$14:$FE$114,$AD101,Conversion!CK$14:CK$114)</f>
        <v>311892.59622878773</v>
      </c>
      <c r="CL101" s="300">
        <f ca="1">SUMIF(Conversion!$FE$14:$FE$114,$AD101,Conversion!CL$14:CL$114)</f>
        <v>311892.59622878773</v>
      </c>
      <c r="CM101" s="300">
        <f ca="1">SUMIF(Conversion!$FE$14:$FE$114,$AD101,Conversion!CM$14:CM$114)</f>
        <v>311892.59622878773</v>
      </c>
      <c r="CN101" s="300">
        <f ca="1">SUMIF(Conversion!$FE$14:$FE$114,$AD101,Conversion!CN$14:CN$114)</f>
        <v>311892.59622878773</v>
      </c>
      <c r="CO101" s="300">
        <f ca="1">SUMIF(Conversion!$FE$14:$FE$114,$AD101,Conversion!CO$14:CO$114)</f>
        <v>534234.01602957596</v>
      </c>
      <c r="CP101" s="300">
        <f ca="1">SUMIF(Conversion!$FE$14:$FE$114,$AD101,Conversion!CP$14:CP$114)</f>
        <v>311892.59622878773</v>
      </c>
      <c r="CQ101" s="300">
        <f ca="1">SUMIF(Conversion!$FE$14:$FE$114,$AD101,Conversion!CQ$14:CQ$114)</f>
        <v>311892.59622878773</v>
      </c>
      <c r="CR101" s="300">
        <f ca="1">SUMIF(Conversion!$FE$14:$FE$114,$AD101,Conversion!CR$14:CR$114)</f>
        <v>318130.44815336354</v>
      </c>
      <c r="CS101" s="300">
        <f ca="1">SUMIF(Conversion!$FE$14:$FE$114,$AD101,Conversion!CS$14:CS$114)</f>
        <v>318130.44815336354</v>
      </c>
      <c r="CT101" s="300">
        <f ca="1">SUMIF(Conversion!$FE$14:$FE$114,$AD101,Conversion!CT$14:CT$114)</f>
        <v>0</v>
      </c>
      <c r="CU101" s="300">
        <f ca="1">SUMIF(Conversion!$FE$14:$FE$114,$AD101,Conversion!CU$14:CU$114)</f>
        <v>0</v>
      </c>
      <c r="CV101" s="300">
        <f ca="1">SUMIF(Conversion!$FE$14:$FE$114,$AD101,Conversion!CV$14:CV$114)</f>
        <v>0</v>
      </c>
      <c r="CW101" s="300">
        <f ca="1">SUMIF(Conversion!$FE$14:$FE$114,$AD101,Conversion!CW$14:CW$114)</f>
        <v>0</v>
      </c>
      <c r="CX101" s="300">
        <f ca="1">SUMIF(Conversion!$FE$14:$FE$114,$AD101,Conversion!CX$14:CX$114)</f>
        <v>0</v>
      </c>
      <c r="CY101" s="300">
        <f ca="1">SUMIF(Conversion!$FE$14:$FE$114,$AD101,Conversion!CY$14:CY$114)</f>
        <v>0</v>
      </c>
      <c r="CZ101" s="300">
        <f ca="1">SUMIF(Conversion!$FE$14:$FE$114,$AD101,Conversion!CZ$14:CZ$114)</f>
        <v>0</v>
      </c>
      <c r="DA101" s="300">
        <f ca="1">SUMIF(Conversion!$FE$14:$FE$114,$AD101,Conversion!DA$14:DA$114)</f>
        <v>0</v>
      </c>
      <c r="DB101" s="300">
        <f ca="1">SUMIF(Conversion!$FE$14:$FE$114,$AD101,Conversion!DB$14:DB$114)</f>
        <v>0</v>
      </c>
      <c r="DC101" s="300">
        <f ca="1">SUMIF(Conversion!$FE$14:$FE$114,$AD101,Conversion!DC$14:DC$114)</f>
        <v>0</v>
      </c>
      <c r="DD101" s="300">
        <f ca="1">SUMIF(Conversion!$FE$14:$FE$114,$AD101,Conversion!DD$14:DD$114)</f>
        <v>0</v>
      </c>
      <c r="DE101" s="300">
        <f ca="1">SUMIF(Conversion!$FE$14:$FE$114,$AD101,Conversion!DE$14:DE$114)</f>
        <v>0</v>
      </c>
      <c r="DF101" s="300">
        <f ca="1">SUMIF(Conversion!$FE$14:$FE$114,$AD101,Conversion!DF$14:DF$114)</f>
        <v>0</v>
      </c>
      <c r="DG101" s="300">
        <f ca="1">SUMIF(Conversion!$FE$14:$FE$114,$AD101,Conversion!DG$14:DG$114)</f>
        <v>0</v>
      </c>
      <c r="DH101" s="300">
        <f ca="1">SUMIF(Conversion!$FE$14:$FE$114,$AD101,Conversion!DH$14:DH$114)</f>
        <v>0</v>
      </c>
      <c r="DI101" s="300">
        <f ca="1">SUMIF(Conversion!$FE$14:$FE$114,$AD101,Conversion!DI$14:DI$114)</f>
        <v>0</v>
      </c>
      <c r="DJ101" s="300">
        <f ca="1">SUMIF(Conversion!$FE$14:$FE$114,$AD101,Conversion!DJ$14:DJ$114)</f>
        <v>0</v>
      </c>
      <c r="DK101" s="300">
        <f ca="1">SUMIF(Conversion!$FE$14:$FE$114,$AD101,Conversion!DK$14:DK$114)</f>
        <v>0</v>
      </c>
      <c r="DL101" s="300">
        <f ca="1">SUMIF(Conversion!$FE$14:$FE$114,$AD101,Conversion!DL$14:DL$114)</f>
        <v>0</v>
      </c>
      <c r="DM101" s="300">
        <f ca="1">SUMIF(Conversion!$FE$14:$FE$114,$AD101,Conversion!DM$14:DM$114)</f>
        <v>0</v>
      </c>
      <c r="DN101" s="300">
        <f ca="1">SUMIF(Conversion!$FE$14:$FE$114,$AD101,Conversion!DN$14:DN$114)</f>
        <v>0</v>
      </c>
      <c r="DO101" s="300">
        <f ca="1">SUMIF(Conversion!$FE$14:$FE$114,$AD101,Conversion!DO$14:DO$114)</f>
        <v>0</v>
      </c>
      <c r="DP101" s="300">
        <f ca="1">SUMIF(Conversion!$FE$14:$FE$114,$AD101,Conversion!DP$14:DP$114)</f>
        <v>0</v>
      </c>
      <c r="DQ101" s="300">
        <f ca="1">SUMIF(Conversion!$FE$14:$FE$114,$AD101,Conversion!DQ$14:DQ$114)</f>
        <v>0</v>
      </c>
      <c r="DR101" s="300">
        <f ca="1">SUMIF(Conversion!$FE$14:$FE$114,$AD101,Conversion!DR$14:DR$114)</f>
        <v>0</v>
      </c>
      <c r="DS101" s="300">
        <f ca="1">SUMIF(Conversion!$FE$14:$FE$114,$AD101,Conversion!DS$14:DS$114)</f>
        <v>0</v>
      </c>
      <c r="DT101" s="300">
        <f ca="1">SUMIF(Conversion!$FE$14:$FE$114,$AD101,Conversion!DT$14:DT$114)</f>
        <v>0</v>
      </c>
      <c r="DU101" s="300">
        <f ca="1">SUMIF(Conversion!$FE$14:$FE$114,$AD101,Conversion!DU$14:DU$114)</f>
        <v>0</v>
      </c>
      <c r="DV101" s="300">
        <f ca="1">SUMIF(Conversion!$FE$14:$FE$114,$AD101,Conversion!DV$14:DV$114)</f>
        <v>0</v>
      </c>
      <c r="DW101" s="300">
        <f ca="1">SUMIF(Conversion!$FE$14:$FE$114,$AD101,Conversion!DW$14:DW$114)</f>
        <v>0</v>
      </c>
      <c r="DX101" s="300">
        <f ca="1">SUMIF(Conversion!$FE$14:$FE$114,$AD101,Conversion!DX$14:DX$114)</f>
        <v>0</v>
      </c>
      <c r="DY101" s="300">
        <f ca="1">SUMIF(Conversion!$FE$14:$FE$114,$AD101,Conversion!DY$14:DY$114)</f>
        <v>0</v>
      </c>
      <c r="DZ101" s="300">
        <f ca="1">SUMIF(Conversion!$FE$14:$FE$114,$AD101,Conversion!DZ$14:DZ$114)</f>
        <v>0</v>
      </c>
      <c r="EA101" s="300">
        <f ca="1">SUMIF(Conversion!$FE$14:$FE$114,$AD101,Conversion!EA$14:EA$114)</f>
        <v>0</v>
      </c>
      <c r="EB101" s="300">
        <f ca="1">SUMIF(Conversion!$FE$14:$FE$114,$AD101,Conversion!EB$14:EB$114)</f>
        <v>0</v>
      </c>
      <c r="EC101" s="300">
        <f ca="1">SUMIF(Conversion!$FE$14:$FE$114,$AD101,Conversion!EC$14:EC$114)</f>
        <v>0</v>
      </c>
      <c r="ED101" s="300">
        <f ca="1">SUMIF(Conversion!$FE$14:$FE$114,$AD101,Conversion!ED$14:ED$114)</f>
        <v>0</v>
      </c>
      <c r="EE101" s="300">
        <f ca="1">SUMIF(Conversion!$FE$14:$FE$114,$AD101,Conversion!EE$14:EE$114)</f>
        <v>0</v>
      </c>
      <c r="EF101" s="300">
        <f ca="1">SUMIF(Conversion!$FE$14:$FE$114,$AD101,Conversion!EF$14:EF$114)</f>
        <v>0</v>
      </c>
      <c r="EG101" s="300">
        <f ca="1">SUMIF(Conversion!$FE$14:$FE$114,$AD101,Conversion!EG$14:EG$114)</f>
        <v>0</v>
      </c>
      <c r="EH101" s="300">
        <f ca="1">SUMIF(Conversion!$FE$14:$FE$114,$AD101,Conversion!EH$14:EH$114)</f>
        <v>0</v>
      </c>
      <c r="EI101" s="300">
        <f ca="1">SUMIF(Conversion!$FE$14:$FE$114,$AD101,Conversion!EI$14:EI$114)</f>
        <v>0</v>
      </c>
      <c r="EJ101" s="300">
        <f ca="1">SUMIF(Conversion!$FE$14:$FE$114,$AD101,Conversion!EJ$14:EJ$114)</f>
        <v>0</v>
      </c>
      <c r="EK101" s="300">
        <f ca="1">SUMIF(Conversion!$FE$14:$FE$114,$AD101,Conversion!EK$14:EK$114)</f>
        <v>0</v>
      </c>
      <c r="EL101" s="300">
        <f ca="1">SUMIF(Conversion!$FE$14:$FE$114,$AD101,Conversion!EL$14:EL$114)</f>
        <v>0</v>
      </c>
      <c r="EM101" s="300">
        <f ca="1">SUMIF(Conversion!$FE$14:$FE$114,$AD101,Conversion!EM$14:EM$114)</f>
        <v>0</v>
      </c>
      <c r="EN101" s="300">
        <f ca="1">SUMIF(Conversion!$FE$14:$FE$114,$AD101,Conversion!EN$14:EN$114)</f>
        <v>0</v>
      </c>
      <c r="EO101" s="300">
        <f ca="1">SUMIF(Conversion!$FE$14:$FE$114,$AD101,Conversion!EO$14:EO$114)</f>
        <v>0</v>
      </c>
      <c r="EP101" s="300">
        <f ca="1">SUMIF(Conversion!$FE$14:$FE$114,$AD101,Conversion!EP$14:EP$114)</f>
        <v>0</v>
      </c>
      <c r="EQ101" s="300">
        <f ca="1">SUMIF(Conversion!$FE$14:$FE$114,$AD101,Conversion!EQ$14:EQ$114)</f>
        <v>0</v>
      </c>
      <c r="ER101" s="300">
        <f ca="1">SUMIF(Conversion!$FE$14:$FE$114,$AD101,Conversion!ER$14:ER$114)</f>
        <v>0</v>
      </c>
      <c r="ES101" s="300">
        <f ca="1">SUMIF(Conversion!$FE$14:$FE$114,$AD101,Conversion!ES$14:ES$114)</f>
        <v>0</v>
      </c>
      <c r="ET101" s="300">
        <f ca="1">SUMIF(Conversion!$FE$14:$FE$114,$AD101,Conversion!ET$14:ET$114)</f>
        <v>0</v>
      </c>
      <c r="EU101" s="300">
        <f ca="1">SUMIF(Conversion!$FE$14:$FE$114,$AD101,Conversion!EU$14:EU$114)</f>
        <v>0</v>
      </c>
      <c r="EV101" s="300">
        <f ca="1">SUMIF(Conversion!$FE$14:$FE$114,$AD101,Conversion!EV$14:EV$114)</f>
        <v>0</v>
      </c>
      <c r="EW101" s="300">
        <f ca="1">SUMIF(Conversion!$FE$14:$FE$114,$AD101,Conversion!EW$14:EW$114)</f>
        <v>0</v>
      </c>
      <c r="EX101" s="300">
        <f ca="1">SUMIF(Conversion!$FE$14:$FE$114,$AD101,Conversion!EX$14:EX$114)</f>
        <v>0</v>
      </c>
      <c r="EY101" s="261"/>
      <c r="EZ101" s="87"/>
      <c r="FB101" s="261"/>
    </row>
    <row r="102" spans="1:158" s="200" customFormat="1" ht="5.0999999999999996" hidden="1" customHeight="1" outlineLevel="2">
      <c r="A102" s="205"/>
      <c r="B102" s="201"/>
      <c r="C102" s="201"/>
      <c r="D102" s="201"/>
      <c r="E102" s="234"/>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2"/>
      <c r="AC102" s="201"/>
      <c r="AD102" s="203"/>
      <c r="AE102" s="296"/>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301"/>
      <c r="BD102" s="301"/>
      <c r="BE102" s="301"/>
      <c r="BF102" s="301"/>
      <c r="BG102" s="301"/>
      <c r="BH102" s="301"/>
      <c r="BI102" s="301"/>
      <c r="BJ102" s="301"/>
      <c r="BK102" s="301"/>
      <c r="BL102" s="301"/>
      <c r="BM102" s="301"/>
      <c r="BN102" s="301"/>
      <c r="BO102" s="301"/>
      <c r="BP102" s="301"/>
      <c r="BQ102" s="301"/>
      <c r="BR102" s="301"/>
      <c r="BS102" s="301"/>
      <c r="BT102" s="301"/>
      <c r="BU102" s="301"/>
      <c r="BV102" s="301"/>
      <c r="BW102" s="301"/>
      <c r="BX102" s="301"/>
      <c r="BY102" s="301"/>
      <c r="BZ102" s="301"/>
      <c r="CA102" s="301"/>
      <c r="CB102" s="301"/>
      <c r="CC102" s="301"/>
      <c r="CD102" s="301"/>
      <c r="CE102" s="301"/>
      <c r="CF102" s="301"/>
      <c r="CG102" s="301"/>
      <c r="CH102" s="301"/>
      <c r="CI102" s="301"/>
      <c r="CJ102" s="301"/>
      <c r="CK102" s="301"/>
      <c r="CL102" s="301"/>
      <c r="CM102" s="301"/>
      <c r="CN102" s="301"/>
      <c r="CO102" s="301"/>
      <c r="CP102" s="301"/>
      <c r="CQ102" s="301"/>
      <c r="CR102" s="301"/>
      <c r="CS102" s="301"/>
      <c r="CT102" s="301"/>
      <c r="CU102" s="301"/>
      <c r="CV102" s="301"/>
      <c r="CW102" s="301"/>
      <c r="CX102" s="301"/>
      <c r="CY102" s="301"/>
      <c r="CZ102" s="301"/>
      <c r="DA102" s="301"/>
      <c r="DB102" s="301"/>
      <c r="DC102" s="301"/>
      <c r="DD102" s="301"/>
      <c r="DE102" s="301"/>
      <c r="DF102" s="301"/>
      <c r="DG102" s="301"/>
      <c r="DH102" s="301"/>
      <c r="DI102" s="301"/>
      <c r="DJ102" s="301"/>
      <c r="DK102" s="301"/>
      <c r="DL102" s="301"/>
      <c r="DM102" s="301"/>
      <c r="DN102" s="301"/>
      <c r="DO102" s="301"/>
      <c r="DP102" s="301"/>
      <c r="DQ102" s="301"/>
      <c r="DR102" s="301"/>
      <c r="DS102" s="301"/>
      <c r="DT102" s="301"/>
      <c r="DU102" s="301"/>
      <c r="DV102" s="301"/>
      <c r="DW102" s="301"/>
      <c r="DX102" s="301"/>
      <c r="DY102" s="301"/>
      <c r="DZ102" s="301"/>
      <c r="EA102" s="301"/>
      <c r="EB102" s="301"/>
      <c r="EC102" s="301"/>
      <c r="ED102" s="301"/>
      <c r="EE102" s="301"/>
      <c r="EF102" s="301"/>
      <c r="EG102" s="301"/>
      <c r="EH102" s="301"/>
      <c r="EI102" s="301"/>
      <c r="EJ102" s="301"/>
      <c r="EK102" s="301"/>
      <c r="EL102" s="301"/>
      <c r="EM102" s="301"/>
      <c r="EN102" s="301"/>
      <c r="EO102" s="301"/>
      <c r="EP102" s="301"/>
      <c r="EQ102" s="301"/>
      <c r="ER102" s="301"/>
      <c r="ES102" s="301"/>
      <c r="ET102" s="301"/>
      <c r="EU102" s="301"/>
      <c r="EV102" s="301"/>
      <c r="EW102" s="301"/>
      <c r="EX102" s="301"/>
      <c r="EY102" s="263"/>
      <c r="EZ102" s="201"/>
      <c r="FA102" s="367"/>
      <c r="FB102" s="369"/>
    </row>
    <row r="103" spans="1:158" ht="12.75" hidden="1" customHeight="1" outlineLevel="2">
      <c r="A103" s="86"/>
      <c r="B103" s="86"/>
      <c r="C103" s="232"/>
      <c r="D103" s="87"/>
      <c r="E103" s="86"/>
      <c r="F103" s="85"/>
      <c r="G103" s="85"/>
      <c r="H103" s="85"/>
      <c r="I103" s="85"/>
      <c r="J103" s="85"/>
      <c r="K103" s="85"/>
      <c r="L103" s="85"/>
      <c r="M103" s="85"/>
      <c r="N103" s="85"/>
      <c r="O103" s="85"/>
      <c r="P103" s="85"/>
      <c r="Q103" s="85"/>
      <c r="R103" s="85"/>
      <c r="S103" s="85"/>
      <c r="T103" s="85"/>
      <c r="U103" s="85"/>
      <c r="V103" s="85"/>
      <c r="W103" s="85"/>
      <c r="X103" s="85"/>
      <c r="Y103" s="85"/>
      <c r="Z103" s="85"/>
      <c r="AA103" s="85"/>
      <c r="AB103" s="86"/>
      <c r="AC103" s="86"/>
      <c r="AD103" s="232"/>
      <c r="AE103" s="891">
        <f t="shared" ref="AE103:BJ103" ca="1" si="39">SUM(AE99:AE102)</f>
        <v>28624381.51642327</v>
      </c>
      <c r="AF103" s="341">
        <f t="shared" si="39"/>
        <v>1212561.7945000001</v>
      </c>
      <c r="AG103" s="342">
        <f t="shared" ca="1" si="39"/>
        <v>269124.91619919933</v>
      </c>
      <c r="AH103" s="342">
        <f t="shared" ca="1" si="39"/>
        <v>1839712.6109374999</v>
      </c>
      <c r="AI103" s="342">
        <f t="shared" ca="1" si="39"/>
        <v>2730224.6109374999</v>
      </c>
      <c r="AJ103" s="342">
        <f t="shared" ca="1" si="39"/>
        <v>423110.61093750002</v>
      </c>
      <c r="AK103" s="342">
        <f t="shared" ca="1" si="39"/>
        <v>494709.61093750002</v>
      </c>
      <c r="AL103" s="342">
        <f t="shared" ca="1" si="39"/>
        <v>560462.04843750002</v>
      </c>
      <c r="AM103" s="342">
        <f t="shared" ca="1" si="39"/>
        <v>560462.04843750002</v>
      </c>
      <c r="AN103" s="342">
        <f t="shared" ca="1" si="39"/>
        <v>288934.54843750002</v>
      </c>
      <c r="AO103" s="342">
        <f t="shared" ca="1" si="39"/>
        <v>288934.54843750002</v>
      </c>
      <c r="AP103" s="342">
        <f t="shared" ca="1" si="39"/>
        <v>288934.54843750002</v>
      </c>
      <c r="AQ103" s="342">
        <f t="shared" ca="1" si="39"/>
        <v>288140.54843750002</v>
      </c>
      <c r="AR103" s="342">
        <f t="shared" ca="1" si="39"/>
        <v>288140.54843750002</v>
      </c>
      <c r="AS103" s="342">
        <f t="shared" ca="1" si="39"/>
        <v>493549.6521366993</v>
      </c>
      <c r="AT103" s="342">
        <f t="shared" ca="1" si="39"/>
        <v>507454.54843750002</v>
      </c>
      <c r="AU103" s="342">
        <f t="shared" ca="1" si="39"/>
        <v>313718.54843750002</v>
      </c>
      <c r="AV103" s="342">
        <f t="shared" ca="1" si="39"/>
        <v>323646.55940625007</v>
      </c>
      <c r="AW103" s="342">
        <f t="shared" ca="1" si="39"/>
        <v>323646.55940625007</v>
      </c>
      <c r="AX103" s="342">
        <f t="shared" ca="1" si="39"/>
        <v>293903.35940625001</v>
      </c>
      <c r="AY103" s="342">
        <f t="shared" ca="1" si="39"/>
        <v>293903.35940625001</v>
      </c>
      <c r="AZ103" s="342">
        <f t="shared" ca="1" si="39"/>
        <v>293903.35940625001</v>
      </c>
      <c r="BA103" s="342">
        <f t="shared" ca="1" si="39"/>
        <v>293903.35940625001</v>
      </c>
      <c r="BB103" s="342">
        <f t="shared" ca="1" si="39"/>
        <v>293903.35940625001</v>
      </c>
      <c r="BC103" s="342">
        <f t="shared" ca="1" si="39"/>
        <v>293903.35940625001</v>
      </c>
      <c r="BD103" s="342">
        <f t="shared" ca="1" si="39"/>
        <v>293903.35940625001</v>
      </c>
      <c r="BE103" s="342">
        <f t="shared" ca="1" si="39"/>
        <v>503420.64517943334</v>
      </c>
      <c r="BF103" s="342">
        <f t="shared" ca="1" si="39"/>
        <v>498821.35940625001</v>
      </c>
      <c r="BG103" s="342">
        <f t="shared" ca="1" si="39"/>
        <v>293903.35940625001</v>
      </c>
      <c r="BH103" s="342">
        <f t="shared" ca="1" si="39"/>
        <v>299781.42659437499</v>
      </c>
      <c r="BI103" s="342">
        <f t="shared" ca="1" si="39"/>
        <v>299781.42659437499</v>
      </c>
      <c r="BJ103" s="342">
        <f t="shared" ca="1" si="39"/>
        <v>299781.42659437499</v>
      </c>
      <c r="BK103" s="342">
        <f t="shared" ref="BK103:CP103" ca="1" si="40">SUM(BK99:BK102)</f>
        <v>299781.42659437499</v>
      </c>
      <c r="BL103" s="342">
        <f t="shared" ca="1" si="40"/>
        <v>299781.42659437499</v>
      </c>
      <c r="BM103" s="342">
        <f t="shared" ca="1" si="40"/>
        <v>299781.42659437499</v>
      </c>
      <c r="BN103" s="342">
        <f t="shared" ca="1" si="40"/>
        <v>299781.42659437499</v>
      </c>
      <c r="BO103" s="342">
        <f t="shared" ca="1" si="40"/>
        <v>299781.42659437499</v>
      </c>
      <c r="BP103" s="342">
        <f t="shared" ca="1" si="40"/>
        <v>299781.42659437499</v>
      </c>
      <c r="BQ103" s="342">
        <f t="shared" ca="1" si="40"/>
        <v>513489.05808302201</v>
      </c>
      <c r="BR103" s="342">
        <f t="shared" ca="1" si="40"/>
        <v>1344863.226594375</v>
      </c>
      <c r="BS103" s="342">
        <f t="shared" ca="1" si="40"/>
        <v>299781.42659437499</v>
      </c>
      <c r="BT103" s="342">
        <f t="shared" ca="1" si="40"/>
        <v>305777.05512626248</v>
      </c>
      <c r="BU103" s="342">
        <f t="shared" ca="1" si="40"/>
        <v>305777.05512626248</v>
      </c>
      <c r="BV103" s="342">
        <f t="shared" ca="1" si="40"/>
        <v>305777.05512626248</v>
      </c>
      <c r="BW103" s="342">
        <f t="shared" ca="1" si="40"/>
        <v>305777.05512626248</v>
      </c>
      <c r="BX103" s="342">
        <f t="shared" ca="1" si="40"/>
        <v>305777.05512626248</v>
      </c>
      <c r="BY103" s="342">
        <f t="shared" ca="1" si="40"/>
        <v>305777.05512626248</v>
      </c>
      <c r="BZ103" s="342">
        <f t="shared" ca="1" si="40"/>
        <v>305777.05512626248</v>
      </c>
      <c r="CA103" s="342">
        <f t="shared" ca="1" si="40"/>
        <v>305777.05512626248</v>
      </c>
      <c r="CB103" s="342">
        <f t="shared" ca="1" si="40"/>
        <v>305777.05512626248</v>
      </c>
      <c r="CC103" s="342">
        <f t="shared" ca="1" si="40"/>
        <v>523758.8392446824</v>
      </c>
      <c r="CD103" s="342">
        <f t="shared" ca="1" si="40"/>
        <v>518973.74232626247</v>
      </c>
      <c r="CE103" s="342">
        <f t="shared" ca="1" si="40"/>
        <v>305777.05512626248</v>
      </c>
      <c r="CF103" s="342">
        <f t="shared" ca="1" si="40"/>
        <v>311892.59622878773</v>
      </c>
      <c r="CG103" s="342">
        <f t="shared" ca="1" si="40"/>
        <v>311892.59622878773</v>
      </c>
      <c r="CH103" s="342">
        <f t="shared" ca="1" si="40"/>
        <v>311892.59622878773</v>
      </c>
      <c r="CI103" s="342">
        <f t="shared" ca="1" si="40"/>
        <v>311892.59622878773</v>
      </c>
      <c r="CJ103" s="342">
        <f t="shared" ca="1" si="40"/>
        <v>311892.59622878773</v>
      </c>
      <c r="CK103" s="342">
        <f t="shared" ca="1" si="40"/>
        <v>311892.59622878773</v>
      </c>
      <c r="CL103" s="342">
        <f t="shared" ca="1" si="40"/>
        <v>311892.59622878773</v>
      </c>
      <c r="CM103" s="342">
        <f t="shared" ca="1" si="40"/>
        <v>311892.59622878773</v>
      </c>
      <c r="CN103" s="342">
        <f t="shared" ca="1" si="40"/>
        <v>311892.59622878773</v>
      </c>
      <c r="CO103" s="342">
        <f t="shared" ca="1" si="40"/>
        <v>534234.01602957596</v>
      </c>
      <c r="CP103" s="342">
        <f t="shared" ca="1" si="40"/>
        <v>529353.21717278776</v>
      </c>
      <c r="CQ103" s="342">
        <f t="shared" ref="CQ103:DV103" ca="1" si="41">SUM(CQ99:CQ102)</f>
        <v>311892.59622878773</v>
      </c>
      <c r="CR103" s="342">
        <f t="shared" ca="1" si="41"/>
        <v>318130.44815336354</v>
      </c>
      <c r="CS103" s="342">
        <f t="shared" ca="1" si="41"/>
        <v>318130.44815336354</v>
      </c>
      <c r="CT103" s="342">
        <f t="shared" ca="1" si="41"/>
        <v>0</v>
      </c>
      <c r="CU103" s="342">
        <f t="shared" ca="1" si="41"/>
        <v>0</v>
      </c>
      <c r="CV103" s="342">
        <f t="shared" ca="1" si="41"/>
        <v>0</v>
      </c>
      <c r="CW103" s="342">
        <f t="shared" ca="1" si="41"/>
        <v>0</v>
      </c>
      <c r="CX103" s="342">
        <f t="shared" ca="1" si="41"/>
        <v>0</v>
      </c>
      <c r="CY103" s="342">
        <f t="shared" ca="1" si="41"/>
        <v>0</v>
      </c>
      <c r="CZ103" s="342">
        <f t="shared" ca="1" si="41"/>
        <v>0</v>
      </c>
      <c r="DA103" s="342">
        <f t="shared" ca="1" si="41"/>
        <v>0</v>
      </c>
      <c r="DB103" s="342">
        <f t="shared" ca="1" si="41"/>
        <v>0</v>
      </c>
      <c r="DC103" s="342">
        <f t="shared" ca="1" si="41"/>
        <v>0</v>
      </c>
      <c r="DD103" s="342">
        <f t="shared" ca="1" si="41"/>
        <v>0</v>
      </c>
      <c r="DE103" s="342">
        <f t="shared" ca="1" si="41"/>
        <v>0</v>
      </c>
      <c r="DF103" s="342">
        <f t="shared" ca="1" si="41"/>
        <v>0</v>
      </c>
      <c r="DG103" s="342">
        <f t="shared" ca="1" si="41"/>
        <v>0</v>
      </c>
      <c r="DH103" s="342">
        <f t="shared" ca="1" si="41"/>
        <v>0</v>
      </c>
      <c r="DI103" s="342">
        <f t="shared" ca="1" si="41"/>
        <v>0</v>
      </c>
      <c r="DJ103" s="342">
        <f t="shared" ca="1" si="41"/>
        <v>0</v>
      </c>
      <c r="DK103" s="342">
        <f t="shared" ca="1" si="41"/>
        <v>0</v>
      </c>
      <c r="DL103" s="342">
        <f t="shared" ca="1" si="41"/>
        <v>0</v>
      </c>
      <c r="DM103" s="342">
        <f t="shared" ca="1" si="41"/>
        <v>0</v>
      </c>
      <c r="DN103" s="342">
        <f t="shared" ca="1" si="41"/>
        <v>0</v>
      </c>
      <c r="DO103" s="342">
        <f t="shared" ca="1" si="41"/>
        <v>0</v>
      </c>
      <c r="DP103" s="342">
        <f t="shared" ca="1" si="41"/>
        <v>0</v>
      </c>
      <c r="DQ103" s="342">
        <f t="shared" ca="1" si="41"/>
        <v>0</v>
      </c>
      <c r="DR103" s="342">
        <f t="shared" ca="1" si="41"/>
        <v>0</v>
      </c>
      <c r="DS103" s="342">
        <f t="shared" ca="1" si="41"/>
        <v>0</v>
      </c>
      <c r="DT103" s="342">
        <f t="shared" ca="1" si="41"/>
        <v>0</v>
      </c>
      <c r="DU103" s="342">
        <f t="shared" ca="1" si="41"/>
        <v>0</v>
      </c>
      <c r="DV103" s="342">
        <f t="shared" ca="1" si="41"/>
        <v>0</v>
      </c>
      <c r="DW103" s="342">
        <f t="shared" ref="DW103:EX103" ca="1" si="42">SUM(DW99:DW102)</f>
        <v>0</v>
      </c>
      <c r="DX103" s="342">
        <f t="shared" ca="1" si="42"/>
        <v>0</v>
      </c>
      <c r="DY103" s="342">
        <f t="shared" ca="1" si="42"/>
        <v>0</v>
      </c>
      <c r="DZ103" s="342">
        <f t="shared" ca="1" si="42"/>
        <v>0</v>
      </c>
      <c r="EA103" s="342">
        <f t="shared" ca="1" si="42"/>
        <v>0</v>
      </c>
      <c r="EB103" s="342">
        <f t="shared" ca="1" si="42"/>
        <v>0</v>
      </c>
      <c r="EC103" s="342">
        <f t="shared" ca="1" si="42"/>
        <v>0</v>
      </c>
      <c r="ED103" s="342">
        <f t="shared" ca="1" si="42"/>
        <v>0</v>
      </c>
      <c r="EE103" s="342">
        <f t="shared" ca="1" si="42"/>
        <v>0</v>
      </c>
      <c r="EF103" s="342">
        <f t="shared" ca="1" si="42"/>
        <v>0</v>
      </c>
      <c r="EG103" s="342">
        <f t="shared" ca="1" si="42"/>
        <v>0</v>
      </c>
      <c r="EH103" s="342">
        <f t="shared" ca="1" si="42"/>
        <v>0</v>
      </c>
      <c r="EI103" s="342">
        <f t="shared" ca="1" si="42"/>
        <v>0</v>
      </c>
      <c r="EJ103" s="342">
        <f t="shared" ca="1" si="42"/>
        <v>0</v>
      </c>
      <c r="EK103" s="342">
        <f t="shared" ca="1" si="42"/>
        <v>0</v>
      </c>
      <c r="EL103" s="342">
        <f t="shared" ca="1" si="42"/>
        <v>0</v>
      </c>
      <c r="EM103" s="342">
        <f t="shared" ca="1" si="42"/>
        <v>0</v>
      </c>
      <c r="EN103" s="342">
        <f t="shared" ca="1" si="42"/>
        <v>0</v>
      </c>
      <c r="EO103" s="342">
        <f t="shared" ca="1" si="42"/>
        <v>0</v>
      </c>
      <c r="EP103" s="342">
        <f t="shared" ca="1" si="42"/>
        <v>0</v>
      </c>
      <c r="EQ103" s="342">
        <f t="shared" ca="1" si="42"/>
        <v>0</v>
      </c>
      <c r="ER103" s="342">
        <f t="shared" ca="1" si="42"/>
        <v>0</v>
      </c>
      <c r="ES103" s="342">
        <f t="shared" ca="1" si="42"/>
        <v>0</v>
      </c>
      <c r="ET103" s="342">
        <f t="shared" ca="1" si="42"/>
        <v>0</v>
      </c>
      <c r="EU103" s="342">
        <f t="shared" ca="1" si="42"/>
        <v>0</v>
      </c>
      <c r="EV103" s="342">
        <f t="shared" ca="1" si="42"/>
        <v>0</v>
      </c>
      <c r="EW103" s="342">
        <f t="shared" ca="1" si="42"/>
        <v>0</v>
      </c>
      <c r="EX103" s="343">
        <f t="shared" ca="1" si="42"/>
        <v>0</v>
      </c>
      <c r="EY103" s="261"/>
      <c r="EZ103" s="863">
        <f ca="1">D98</f>
        <v>0</v>
      </c>
      <c r="FB103" s="261"/>
    </row>
    <row r="104" spans="1:158" hidden="1" outlineLevel="1">
      <c r="AE104" s="163"/>
      <c r="EY104" s="261"/>
      <c r="EZ104" s="87"/>
      <c r="FB104" s="261"/>
    </row>
    <row r="105" spans="1:158" ht="22.5" hidden="1" outlineLevel="1" collapsed="1">
      <c r="A105" s="466">
        <v>6</v>
      </c>
      <c r="B105" s="1042" t="str">
        <f>"by "&amp;Constants!A241</f>
        <v>by Cost Type</v>
      </c>
      <c r="C105" s="1043"/>
      <c r="D105" s="863">
        <f ca="1">IF(ABS(XCheck9-XCheck8)&gt;ErrTol,1,0)</f>
        <v>0</v>
      </c>
      <c r="E105" s="318"/>
      <c r="F105" s="318"/>
      <c r="G105" s="318"/>
      <c r="H105" s="318"/>
      <c r="I105" s="318"/>
      <c r="J105" s="318"/>
      <c r="K105" s="318"/>
      <c r="L105" s="318"/>
      <c r="M105" s="318"/>
      <c r="N105" s="318"/>
      <c r="O105" s="318"/>
      <c r="P105" s="318"/>
      <c r="Q105" s="318"/>
      <c r="R105" s="318"/>
      <c r="S105" s="318"/>
      <c r="T105" s="318"/>
      <c r="U105" s="318"/>
      <c r="V105" s="318"/>
      <c r="W105" s="318"/>
      <c r="X105" s="318"/>
      <c r="Y105" s="318"/>
      <c r="Z105" s="318"/>
      <c r="AA105" s="318"/>
      <c r="AB105" s="318"/>
      <c r="AC105" s="318"/>
      <c r="AD105" s="187"/>
      <c r="AE105" s="300">
        <f ca="1">AE119</f>
        <v>28624381.516423281</v>
      </c>
      <c r="EY105" s="261"/>
      <c r="EZ105" s="270"/>
      <c r="FB105" s="261"/>
    </row>
    <row r="106" spans="1:158" s="200" customFormat="1" ht="5.0999999999999996" hidden="1" customHeight="1" outlineLevel="2">
      <c r="A106" s="205"/>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2"/>
      <c r="AC106" s="201"/>
      <c r="AD106" s="203"/>
      <c r="AE106" s="264"/>
      <c r="AF106" s="204"/>
      <c r="AG106" s="204"/>
      <c r="AH106" s="204"/>
      <c r="AI106" s="204"/>
      <c r="AJ106" s="204"/>
      <c r="AK106" s="204"/>
      <c r="AL106" s="204"/>
      <c r="AM106" s="204"/>
      <c r="AN106" s="204"/>
      <c r="AO106" s="204"/>
      <c r="AP106" s="204"/>
      <c r="AQ106" s="204"/>
      <c r="AR106" s="204"/>
      <c r="AS106" s="204"/>
      <c r="AT106" s="204"/>
      <c r="AU106" s="204"/>
      <c r="AV106" s="204"/>
      <c r="AW106" s="204"/>
      <c r="AX106" s="204"/>
      <c r="AY106" s="204"/>
      <c r="AZ106" s="204"/>
      <c r="BA106" s="204"/>
      <c r="BB106" s="204"/>
      <c r="BC106" s="204"/>
      <c r="BD106" s="204"/>
      <c r="BE106" s="204"/>
      <c r="BF106" s="204"/>
      <c r="BG106" s="204"/>
      <c r="BH106" s="204"/>
      <c r="BI106" s="204"/>
      <c r="BJ106" s="204"/>
      <c r="BK106" s="204"/>
      <c r="BL106" s="204"/>
      <c r="BM106" s="204"/>
      <c r="BN106" s="204"/>
      <c r="BO106" s="204"/>
      <c r="BP106" s="204"/>
      <c r="BQ106" s="204"/>
      <c r="BR106" s="204"/>
      <c r="BS106" s="204"/>
      <c r="BT106" s="204"/>
      <c r="BU106" s="204"/>
      <c r="BV106" s="204"/>
      <c r="BW106" s="204"/>
      <c r="BX106" s="204"/>
      <c r="BY106" s="204"/>
      <c r="BZ106" s="204"/>
      <c r="CA106" s="204"/>
      <c r="CB106" s="204"/>
      <c r="CC106" s="204"/>
      <c r="CD106" s="204"/>
      <c r="CE106" s="204"/>
      <c r="CF106" s="204"/>
      <c r="CG106" s="204"/>
      <c r="CH106" s="204"/>
      <c r="CI106" s="204"/>
      <c r="CJ106" s="204"/>
      <c r="CK106" s="204"/>
      <c r="CL106" s="204"/>
      <c r="CM106" s="204"/>
      <c r="CN106" s="204"/>
      <c r="CO106" s="204"/>
      <c r="CP106" s="204"/>
      <c r="CQ106" s="204"/>
      <c r="CR106" s="204"/>
      <c r="CS106" s="204"/>
      <c r="CT106" s="204"/>
      <c r="CU106" s="204"/>
      <c r="CV106" s="204"/>
      <c r="CW106" s="204"/>
      <c r="CX106" s="204"/>
      <c r="CY106" s="204"/>
      <c r="CZ106" s="204"/>
      <c r="DA106" s="204"/>
      <c r="DB106" s="204"/>
      <c r="DC106" s="204"/>
      <c r="DD106" s="204"/>
      <c r="DE106" s="204"/>
      <c r="DF106" s="204"/>
      <c r="DG106" s="204"/>
      <c r="DH106" s="204"/>
      <c r="DI106" s="204"/>
      <c r="DJ106" s="204"/>
      <c r="DK106" s="204"/>
      <c r="DL106" s="204"/>
      <c r="DM106" s="204"/>
      <c r="DN106" s="204"/>
      <c r="DO106" s="204"/>
      <c r="DP106" s="204"/>
      <c r="DQ106" s="204"/>
      <c r="DR106" s="204"/>
      <c r="DS106" s="204"/>
      <c r="DT106" s="204"/>
      <c r="DU106" s="204"/>
      <c r="DV106" s="204"/>
      <c r="DW106" s="204"/>
      <c r="DX106" s="204"/>
      <c r="DY106" s="204"/>
      <c r="DZ106" s="204"/>
      <c r="EA106" s="204"/>
      <c r="EB106" s="204"/>
      <c r="EC106" s="204"/>
      <c r="ED106" s="204"/>
      <c r="EE106" s="204"/>
      <c r="EF106" s="204"/>
      <c r="EG106" s="204"/>
      <c r="EH106" s="204"/>
      <c r="EI106" s="204"/>
      <c r="EJ106" s="204"/>
      <c r="EK106" s="204"/>
      <c r="EL106" s="204"/>
      <c r="EM106" s="204"/>
      <c r="EN106" s="204"/>
      <c r="EO106" s="204"/>
      <c r="EP106" s="204"/>
      <c r="EQ106" s="204"/>
      <c r="ER106" s="204"/>
      <c r="ES106" s="204"/>
      <c r="ET106" s="204"/>
      <c r="EU106" s="204"/>
      <c r="EV106" s="204"/>
      <c r="EW106" s="204"/>
      <c r="EX106" s="204"/>
      <c r="EY106" s="263"/>
      <c r="EZ106" s="201"/>
      <c r="FA106" s="367"/>
      <c r="FB106" s="369"/>
    </row>
    <row r="107" spans="1:158" ht="12.75" hidden="1" customHeight="1" outlineLevel="2">
      <c r="A107" s="333">
        <v>1</v>
      </c>
      <c r="B107" s="333"/>
      <c r="C107" s="892" t="str">
        <f>Constants!B243</f>
        <v>Contingency</v>
      </c>
      <c r="E107" s="319"/>
      <c r="F107" s="320"/>
      <c r="G107" s="320"/>
      <c r="H107" s="320"/>
      <c r="I107" s="320"/>
      <c r="J107" s="320"/>
      <c r="K107" s="320"/>
      <c r="L107" s="320"/>
      <c r="M107" s="320"/>
      <c r="N107" s="320"/>
      <c r="O107" s="320"/>
      <c r="P107" s="320"/>
      <c r="Q107" s="320"/>
      <c r="R107" s="320"/>
      <c r="S107" s="320"/>
      <c r="T107" s="320"/>
      <c r="U107" s="320"/>
      <c r="V107" s="321"/>
      <c r="W107" s="320"/>
      <c r="X107" s="320"/>
      <c r="Y107" s="320"/>
      <c r="Z107" s="320"/>
      <c r="AA107" s="320"/>
      <c r="AB107" s="319"/>
      <c r="AC107" s="322"/>
      <c r="AD107" s="683" t="str">
        <f>Constants!F243</f>
        <v>Contingency</v>
      </c>
      <c r="AE107" s="304">
        <f t="shared" ref="AE107:AE117" ca="1" si="43">SUM(AF107:EY107)</f>
        <v>1999699.3057919992</v>
      </c>
      <c r="AF107" s="297">
        <f>SUMIF(Conversion!$C$14:$C$114,$AD107,Conversion!AF$14:AF$114)</f>
        <v>0</v>
      </c>
      <c r="AG107" s="300">
        <f ca="1">SUMIF(Conversion!$C$14:$C$114,$AD107,Conversion!AG$14:AG$114)</f>
        <v>0</v>
      </c>
      <c r="AH107" s="300">
        <f ca="1">SUMIF(Conversion!$C$14:$C$114,$AD107,Conversion!AH$14:AH$114)</f>
        <v>30000</v>
      </c>
      <c r="AI107" s="300">
        <f ca="1">SUMIF(Conversion!$C$14:$C$114,$AD107,Conversion!AI$14:AI$114)</f>
        <v>30000</v>
      </c>
      <c r="AJ107" s="300">
        <f ca="1">SUMIF(Conversion!$C$14:$C$114,$AD107,Conversion!AJ$14:AJ$114)</f>
        <v>30000</v>
      </c>
      <c r="AK107" s="300">
        <f ca="1">SUMIF(Conversion!$C$14:$C$114,$AD107,Conversion!AK$14:AK$114)</f>
        <v>30000</v>
      </c>
      <c r="AL107" s="298">
        <f ca="1">SUMIF(Conversion!$C$14:$C$114,$AD107,Conversion!AL$14:AL$114)</f>
        <v>30000</v>
      </c>
      <c r="AM107" s="298">
        <f ca="1">SUMIF(Conversion!$C$14:$C$114,$AD107,Conversion!AM$14:AM$114)</f>
        <v>30000</v>
      </c>
      <c r="AN107" s="298">
        <f ca="1">SUMIF(Conversion!$C$14:$C$114,$AD107,Conversion!AN$14:AN$114)</f>
        <v>30000</v>
      </c>
      <c r="AO107" s="298">
        <f ca="1">SUMIF(Conversion!$C$14:$C$114,$AD107,Conversion!AO$14:AO$114)</f>
        <v>30000</v>
      </c>
      <c r="AP107" s="298">
        <f ca="1">SUMIF(Conversion!$C$14:$C$114,$AD107,Conversion!AP$14:AP$114)</f>
        <v>30000</v>
      </c>
      <c r="AQ107" s="298">
        <f ca="1">SUMIF(Conversion!$C$14:$C$114,$AD107,Conversion!AQ$14:AQ$114)</f>
        <v>30000</v>
      </c>
      <c r="AR107" s="298">
        <f ca="1">SUMIF(Conversion!$C$14:$C$114,$AD107,Conversion!AR$14:AR$114)</f>
        <v>30000</v>
      </c>
      <c r="AS107" s="298">
        <f ca="1">SUMIF(Conversion!$C$14:$C$114,$AD107,Conversion!AS$14:AS$114)</f>
        <v>30000</v>
      </c>
      <c r="AT107" s="298">
        <f ca="1">SUMIF(Conversion!$C$14:$C$114,$AD107,Conversion!AT$14:AT$114)</f>
        <v>30000</v>
      </c>
      <c r="AU107" s="298">
        <f ca="1">SUMIF(Conversion!$C$14:$C$114,$AD107,Conversion!AU$14:AU$114)</f>
        <v>30000</v>
      </c>
      <c r="AV107" s="298">
        <f ca="1">SUMIF(Conversion!$C$14:$C$114,$AD107,Conversion!AV$14:AV$114)</f>
        <v>30600</v>
      </c>
      <c r="AW107" s="298">
        <f ca="1">SUMIF(Conversion!$C$14:$C$114,$AD107,Conversion!AW$14:AW$114)</f>
        <v>30600</v>
      </c>
      <c r="AX107" s="298">
        <f ca="1">SUMIF(Conversion!$C$14:$C$114,$AD107,Conversion!AX$14:AX$114)</f>
        <v>30600</v>
      </c>
      <c r="AY107" s="298">
        <f ca="1">SUMIF(Conversion!$C$14:$C$114,$AD107,Conversion!AY$14:AY$114)</f>
        <v>30600</v>
      </c>
      <c r="AZ107" s="298">
        <f ca="1">SUMIF(Conversion!$C$14:$C$114,$AD107,Conversion!AZ$14:AZ$114)</f>
        <v>30600</v>
      </c>
      <c r="BA107" s="298">
        <f ca="1">SUMIF(Conversion!$C$14:$C$114,$AD107,Conversion!BA$14:BA$114)</f>
        <v>30600</v>
      </c>
      <c r="BB107" s="298">
        <f ca="1">SUMIF(Conversion!$C$14:$C$114,$AD107,Conversion!BB$14:BB$114)</f>
        <v>30600</v>
      </c>
      <c r="BC107" s="298">
        <f ca="1">SUMIF(Conversion!$C$14:$C$114,$AD107,Conversion!BC$14:BC$114)</f>
        <v>30600</v>
      </c>
      <c r="BD107" s="298">
        <f ca="1">SUMIF(Conversion!$C$14:$C$114,$AD107,Conversion!BD$14:BD$114)</f>
        <v>30600</v>
      </c>
      <c r="BE107" s="298">
        <f ca="1">SUMIF(Conversion!$C$14:$C$114,$AD107,Conversion!BE$14:BE$114)</f>
        <v>30600</v>
      </c>
      <c r="BF107" s="298">
        <f ca="1">SUMIF(Conversion!$C$14:$C$114,$AD107,Conversion!BF$14:BF$114)</f>
        <v>30600</v>
      </c>
      <c r="BG107" s="298">
        <f ca="1">SUMIF(Conversion!$C$14:$C$114,$AD107,Conversion!BG$14:BG$114)</f>
        <v>30600</v>
      </c>
      <c r="BH107" s="298">
        <f ca="1">SUMIF(Conversion!$C$14:$C$114,$AD107,Conversion!BH$14:BH$114)</f>
        <v>31212</v>
      </c>
      <c r="BI107" s="298">
        <f ca="1">SUMIF(Conversion!$C$14:$C$114,$AD107,Conversion!BI$14:BI$114)</f>
        <v>31212</v>
      </c>
      <c r="BJ107" s="298">
        <f ca="1">SUMIF(Conversion!$C$14:$C$114,$AD107,Conversion!BJ$14:BJ$114)</f>
        <v>31212</v>
      </c>
      <c r="BK107" s="298">
        <f ca="1">SUMIF(Conversion!$C$14:$C$114,$AD107,Conversion!BK$14:BK$114)</f>
        <v>31212</v>
      </c>
      <c r="BL107" s="298">
        <f ca="1">SUMIF(Conversion!$C$14:$C$114,$AD107,Conversion!BL$14:BL$114)</f>
        <v>31212</v>
      </c>
      <c r="BM107" s="298">
        <f ca="1">SUMIF(Conversion!$C$14:$C$114,$AD107,Conversion!BM$14:BM$114)</f>
        <v>31212</v>
      </c>
      <c r="BN107" s="298">
        <f ca="1">SUMIF(Conversion!$C$14:$C$114,$AD107,Conversion!BN$14:BN$114)</f>
        <v>31212</v>
      </c>
      <c r="BO107" s="298">
        <f ca="1">SUMIF(Conversion!$C$14:$C$114,$AD107,Conversion!BO$14:BO$114)</f>
        <v>31212</v>
      </c>
      <c r="BP107" s="298">
        <f ca="1">SUMIF(Conversion!$C$14:$C$114,$AD107,Conversion!BP$14:BP$114)</f>
        <v>31212</v>
      </c>
      <c r="BQ107" s="298">
        <f ca="1">SUMIF(Conversion!$C$14:$C$114,$AD107,Conversion!BQ$14:BQ$114)</f>
        <v>31212</v>
      </c>
      <c r="BR107" s="298">
        <f ca="1">SUMIF(Conversion!$C$14:$C$114,$AD107,Conversion!BR$14:BR$114)</f>
        <v>31212</v>
      </c>
      <c r="BS107" s="298">
        <f ca="1">SUMIF(Conversion!$C$14:$C$114,$AD107,Conversion!BS$14:BS$114)</f>
        <v>31212</v>
      </c>
      <c r="BT107" s="298">
        <f ca="1">SUMIF(Conversion!$C$14:$C$114,$AD107,Conversion!BT$14:BT$114)</f>
        <v>31836.239999999998</v>
      </c>
      <c r="BU107" s="298">
        <f ca="1">SUMIF(Conversion!$C$14:$C$114,$AD107,Conversion!BU$14:BU$114)</f>
        <v>31836.239999999998</v>
      </c>
      <c r="BV107" s="298">
        <f ca="1">SUMIF(Conversion!$C$14:$C$114,$AD107,Conversion!BV$14:BV$114)</f>
        <v>31836.239999999998</v>
      </c>
      <c r="BW107" s="298">
        <f ca="1">SUMIF(Conversion!$C$14:$C$114,$AD107,Conversion!BW$14:BW$114)</f>
        <v>31836.239999999998</v>
      </c>
      <c r="BX107" s="298">
        <f ca="1">SUMIF(Conversion!$C$14:$C$114,$AD107,Conversion!BX$14:BX$114)</f>
        <v>31836.239999999998</v>
      </c>
      <c r="BY107" s="298">
        <f ca="1">SUMIF(Conversion!$C$14:$C$114,$AD107,Conversion!BY$14:BY$114)</f>
        <v>31836.239999999998</v>
      </c>
      <c r="BZ107" s="298">
        <f ca="1">SUMIF(Conversion!$C$14:$C$114,$AD107,Conversion!BZ$14:BZ$114)</f>
        <v>31836.239999999998</v>
      </c>
      <c r="CA107" s="298">
        <f ca="1">SUMIF(Conversion!$C$14:$C$114,$AD107,Conversion!CA$14:CA$114)</f>
        <v>31836.239999999998</v>
      </c>
      <c r="CB107" s="298">
        <f ca="1">SUMIF(Conversion!$C$14:$C$114,$AD107,Conversion!CB$14:CB$114)</f>
        <v>31836.239999999998</v>
      </c>
      <c r="CC107" s="298">
        <f ca="1">SUMIF(Conversion!$C$14:$C$114,$AD107,Conversion!CC$14:CC$114)</f>
        <v>31836.239999999998</v>
      </c>
      <c r="CD107" s="298">
        <f ca="1">SUMIF(Conversion!$C$14:$C$114,$AD107,Conversion!CD$14:CD$114)</f>
        <v>31836.239999999998</v>
      </c>
      <c r="CE107" s="298">
        <f ca="1">SUMIF(Conversion!$C$14:$C$114,$AD107,Conversion!CE$14:CE$114)</f>
        <v>31836.239999999998</v>
      </c>
      <c r="CF107" s="298">
        <f ca="1">SUMIF(Conversion!$C$14:$C$114,$AD107,Conversion!CF$14:CF$114)</f>
        <v>32472.964799999998</v>
      </c>
      <c r="CG107" s="298">
        <f ca="1">SUMIF(Conversion!$C$14:$C$114,$AD107,Conversion!CG$14:CG$114)</f>
        <v>32472.964799999998</v>
      </c>
      <c r="CH107" s="298">
        <f ca="1">SUMIF(Conversion!$C$14:$C$114,$AD107,Conversion!CH$14:CH$114)</f>
        <v>32472.964799999998</v>
      </c>
      <c r="CI107" s="298">
        <f ca="1">SUMIF(Conversion!$C$14:$C$114,$AD107,Conversion!CI$14:CI$114)</f>
        <v>32472.964799999998</v>
      </c>
      <c r="CJ107" s="298">
        <f ca="1">SUMIF(Conversion!$C$14:$C$114,$AD107,Conversion!CJ$14:CJ$114)</f>
        <v>32472.964799999998</v>
      </c>
      <c r="CK107" s="298">
        <f ca="1">SUMIF(Conversion!$C$14:$C$114,$AD107,Conversion!CK$14:CK$114)</f>
        <v>32472.964799999998</v>
      </c>
      <c r="CL107" s="298">
        <f ca="1">SUMIF(Conversion!$C$14:$C$114,$AD107,Conversion!CL$14:CL$114)</f>
        <v>32472.964799999998</v>
      </c>
      <c r="CM107" s="298">
        <f ca="1">SUMIF(Conversion!$C$14:$C$114,$AD107,Conversion!CM$14:CM$114)</f>
        <v>32472.964799999998</v>
      </c>
      <c r="CN107" s="298">
        <f ca="1">SUMIF(Conversion!$C$14:$C$114,$AD107,Conversion!CN$14:CN$114)</f>
        <v>32472.964799999998</v>
      </c>
      <c r="CO107" s="298">
        <f ca="1">SUMIF(Conversion!$C$14:$C$114,$AD107,Conversion!CO$14:CO$114)</f>
        <v>32472.964799999998</v>
      </c>
      <c r="CP107" s="298">
        <f ca="1">SUMIF(Conversion!$C$14:$C$114,$AD107,Conversion!CP$14:CP$114)</f>
        <v>32472.964799999998</v>
      </c>
      <c r="CQ107" s="298">
        <f ca="1">SUMIF(Conversion!$C$14:$C$114,$AD107,Conversion!CQ$14:CQ$114)</f>
        <v>32472.964799999998</v>
      </c>
      <c r="CR107" s="298">
        <f ca="1">SUMIF(Conversion!$C$14:$C$114,$AD107,Conversion!CR$14:CR$114)</f>
        <v>33122.424096000002</v>
      </c>
      <c r="CS107" s="298">
        <f ca="1">SUMIF(Conversion!$C$14:$C$114,$AD107,Conversion!CS$14:CS$114)</f>
        <v>33122.424096000002</v>
      </c>
      <c r="CT107" s="298">
        <f ca="1">SUMIF(Conversion!$C$14:$C$114,$AD107,Conversion!CT$14:CT$114)</f>
        <v>0</v>
      </c>
      <c r="CU107" s="298">
        <f ca="1">SUMIF(Conversion!$C$14:$C$114,$AD107,Conversion!CU$14:CU$114)</f>
        <v>0</v>
      </c>
      <c r="CV107" s="298">
        <f ca="1">SUMIF(Conversion!$C$14:$C$114,$AD107,Conversion!CV$14:CV$114)</f>
        <v>0</v>
      </c>
      <c r="CW107" s="298">
        <f ca="1">SUMIF(Conversion!$C$14:$C$114,$AD107,Conversion!CW$14:CW$114)</f>
        <v>0</v>
      </c>
      <c r="CX107" s="298">
        <f ca="1">SUMIF(Conversion!$C$14:$C$114,$AD107,Conversion!CX$14:CX$114)</f>
        <v>0</v>
      </c>
      <c r="CY107" s="298">
        <f ca="1">SUMIF(Conversion!$C$14:$C$114,$AD107,Conversion!CY$14:CY$114)</f>
        <v>0</v>
      </c>
      <c r="CZ107" s="298">
        <f ca="1">SUMIF(Conversion!$C$14:$C$114,$AD107,Conversion!CZ$14:CZ$114)</f>
        <v>0</v>
      </c>
      <c r="DA107" s="298">
        <f ca="1">SUMIF(Conversion!$C$14:$C$114,$AD107,Conversion!DA$14:DA$114)</f>
        <v>0</v>
      </c>
      <c r="DB107" s="298">
        <f ca="1">SUMIF(Conversion!$C$14:$C$114,$AD107,Conversion!DB$14:DB$114)</f>
        <v>0</v>
      </c>
      <c r="DC107" s="298">
        <f ca="1">SUMIF(Conversion!$C$14:$C$114,$AD107,Conversion!DC$14:DC$114)</f>
        <v>0</v>
      </c>
      <c r="DD107" s="298">
        <f ca="1">SUMIF(Conversion!$C$14:$C$114,$AD107,Conversion!DD$14:DD$114)</f>
        <v>0</v>
      </c>
      <c r="DE107" s="298">
        <f ca="1">SUMIF(Conversion!$C$14:$C$114,$AD107,Conversion!DE$14:DE$114)</f>
        <v>0</v>
      </c>
      <c r="DF107" s="298">
        <f ca="1">SUMIF(Conversion!$C$14:$C$114,$AD107,Conversion!DF$14:DF$114)</f>
        <v>0</v>
      </c>
      <c r="DG107" s="298">
        <f ca="1">SUMIF(Conversion!$C$14:$C$114,$AD107,Conversion!DG$14:DG$114)</f>
        <v>0</v>
      </c>
      <c r="DH107" s="298">
        <f ca="1">SUMIF(Conversion!$C$14:$C$114,$AD107,Conversion!DH$14:DH$114)</f>
        <v>0</v>
      </c>
      <c r="DI107" s="298">
        <f ca="1">SUMIF(Conversion!$C$14:$C$114,$AD107,Conversion!DI$14:DI$114)</f>
        <v>0</v>
      </c>
      <c r="DJ107" s="298">
        <f ca="1">SUMIF(Conversion!$C$14:$C$114,$AD107,Conversion!DJ$14:DJ$114)</f>
        <v>0</v>
      </c>
      <c r="DK107" s="298">
        <f ca="1">SUMIF(Conversion!$C$14:$C$114,$AD107,Conversion!DK$14:DK$114)</f>
        <v>0</v>
      </c>
      <c r="DL107" s="298">
        <f ca="1">SUMIF(Conversion!$C$14:$C$114,$AD107,Conversion!DL$14:DL$114)</f>
        <v>0</v>
      </c>
      <c r="DM107" s="298">
        <f ca="1">SUMIF(Conversion!$C$14:$C$114,$AD107,Conversion!DM$14:DM$114)</f>
        <v>0</v>
      </c>
      <c r="DN107" s="298">
        <f ca="1">SUMIF(Conversion!$C$14:$C$114,$AD107,Conversion!DN$14:DN$114)</f>
        <v>0</v>
      </c>
      <c r="DO107" s="298">
        <f ca="1">SUMIF(Conversion!$C$14:$C$114,$AD107,Conversion!DO$14:DO$114)</f>
        <v>0</v>
      </c>
      <c r="DP107" s="298">
        <f ca="1">SUMIF(Conversion!$C$14:$C$114,$AD107,Conversion!DP$14:DP$114)</f>
        <v>0</v>
      </c>
      <c r="DQ107" s="298">
        <f ca="1">SUMIF(Conversion!$C$14:$C$114,$AD107,Conversion!DQ$14:DQ$114)</f>
        <v>0</v>
      </c>
      <c r="DR107" s="298">
        <f ca="1">SUMIF(Conversion!$C$14:$C$114,$AD107,Conversion!DR$14:DR$114)</f>
        <v>0</v>
      </c>
      <c r="DS107" s="298">
        <f ca="1">SUMIF(Conversion!$C$14:$C$114,$AD107,Conversion!DS$14:DS$114)</f>
        <v>0</v>
      </c>
      <c r="DT107" s="298">
        <f ca="1">SUMIF(Conversion!$C$14:$C$114,$AD107,Conversion!DT$14:DT$114)</f>
        <v>0</v>
      </c>
      <c r="DU107" s="298">
        <f ca="1">SUMIF(Conversion!$C$14:$C$114,$AD107,Conversion!DU$14:DU$114)</f>
        <v>0</v>
      </c>
      <c r="DV107" s="298">
        <f ca="1">SUMIF(Conversion!$C$14:$C$114,$AD107,Conversion!DV$14:DV$114)</f>
        <v>0</v>
      </c>
      <c r="DW107" s="298">
        <f ca="1">SUMIF(Conversion!$C$14:$C$114,$AD107,Conversion!DW$14:DW$114)</f>
        <v>0</v>
      </c>
      <c r="DX107" s="298">
        <f ca="1">SUMIF(Conversion!$C$14:$C$114,$AD107,Conversion!DX$14:DX$114)</f>
        <v>0</v>
      </c>
      <c r="DY107" s="298">
        <f ca="1">SUMIF(Conversion!$C$14:$C$114,$AD107,Conversion!DY$14:DY$114)</f>
        <v>0</v>
      </c>
      <c r="DZ107" s="298">
        <f ca="1">SUMIF(Conversion!$C$14:$C$114,$AD107,Conversion!DZ$14:DZ$114)</f>
        <v>0</v>
      </c>
      <c r="EA107" s="298">
        <f ca="1">SUMIF(Conversion!$C$14:$C$114,$AD107,Conversion!EA$14:EA$114)</f>
        <v>0</v>
      </c>
      <c r="EB107" s="298">
        <f ca="1">SUMIF(Conversion!$C$14:$C$114,$AD107,Conversion!EB$14:EB$114)</f>
        <v>0</v>
      </c>
      <c r="EC107" s="298">
        <f ca="1">SUMIF(Conversion!$C$14:$C$114,$AD107,Conversion!EC$14:EC$114)</f>
        <v>0</v>
      </c>
      <c r="ED107" s="298">
        <f ca="1">SUMIF(Conversion!$C$14:$C$114,$AD107,Conversion!ED$14:ED$114)</f>
        <v>0</v>
      </c>
      <c r="EE107" s="298">
        <f ca="1">SUMIF(Conversion!$C$14:$C$114,$AD107,Conversion!EE$14:EE$114)</f>
        <v>0</v>
      </c>
      <c r="EF107" s="298">
        <f ca="1">SUMIF(Conversion!$C$14:$C$114,$AD107,Conversion!EF$14:EF$114)</f>
        <v>0</v>
      </c>
      <c r="EG107" s="298">
        <f ca="1">SUMIF(Conversion!$C$14:$C$114,$AD107,Conversion!EG$14:EG$114)</f>
        <v>0</v>
      </c>
      <c r="EH107" s="298">
        <f ca="1">SUMIF(Conversion!$C$14:$C$114,$AD107,Conversion!EH$14:EH$114)</f>
        <v>0</v>
      </c>
      <c r="EI107" s="298">
        <f ca="1">SUMIF(Conversion!$C$14:$C$114,$AD107,Conversion!EI$14:EI$114)</f>
        <v>0</v>
      </c>
      <c r="EJ107" s="298">
        <f ca="1">SUMIF(Conversion!$C$14:$C$114,$AD107,Conversion!EJ$14:EJ$114)</f>
        <v>0</v>
      </c>
      <c r="EK107" s="298">
        <f ca="1">SUMIF(Conversion!$C$14:$C$114,$AD107,Conversion!EK$14:EK$114)</f>
        <v>0</v>
      </c>
      <c r="EL107" s="298">
        <f ca="1">SUMIF(Conversion!$C$14:$C$114,$AD107,Conversion!EL$14:EL$114)</f>
        <v>0</v>
      </c>
      <c r="EM107" s="298">
        <f ca="1">SUMIF(Conversion!$C$14:$C$114,$AD107,Conversion!EM$14:EM$114)</f>
        <v>0</v>
      </c>
      <c r="EN107" s="298">
        <f ca="1">SUMIF(Conversion!$C$14:$C$114,$AD107,Conversion!EN$14:EN$114)</f>
        <v>0</v>
      </c>
      <c r="EO107" s="298">
        <f ca="1">SUMIF(Conversion!$C$14:$C$114,$AD107,Conversion!EO$14:EO$114)</f>
        <v>0</v>
      </c>
      <c r="EP107" s="298">
        <f ca="1">SUMIF(Conversion!$C$14:$C$114,$AD107,Conversion!EP$14:EP$114)</f>
        <v>0</v>
      </c>
      <c r="EQ107" s="298">
        <f ca="1">SUMIF(Conversion!$C$14:$C$114,$AD107,Conversion!EQ$14:EQ$114)</f>
        <v>0</v>
      </c>
      <c r="ER107" s="298">
        <f ca="1">SUMIF(Conversion!$C$14:$C$114,$AD107,Conversion!ER$14:ER$114)</f>
        <v>0</v>
      </c>
      <c r="ES107" s="298">
        <f ca="1">SUMIF(Conversion!$C$14:$C$114,$AD107,Conversion!ES$14:ES$114)</f>
        <v>0</v>
      </c>
      <c r="ET107" s="298">
        <f ca="1">SUMIF(Conversion!$C$14:$C$114,$AD107,Conversion!ET$14:ET$114)</f>
        <v>0</v>
      </c>
      <c r="EU107" s="298">
        <f ca="1">SUMIF(Conversion!$C$14:$C$114,$AD107,Conversion!EU$14:EU$114)</f>
        <v>0</v>
      </c>
      <c r="EV107" s="298">
        <f ca="1">SUMIF(Conversion!$C$14:$C$114,$AD107,Conversion!EV$14:EV$114)</f>
        <v>0</v>
      </c>
      <c r="EW107" s="298">
        <f ca="1">SUMIF(Conversion!$C$14:$C$114,$AD107,Conversion!EW$14:EW$114)</f>
        <v>0</v>
      </c>
      <c r="EX107" s="298">
        <f ca="1">SUMIF(Conversion!$C$14:$C$114,$AD107,Conversion!EX$14:EX$114)</f>
        <v>0</v>
      </c>
      <c r="EY107" s="261"/>
      <c r="EZ107" s="87"/>
      <c r="FB107" s="261"/>
    </row>
    <row r="108" spans="1:158" ht="12.75" hidden="1" customHeight="1" outlineLevel="2">
      <c r="A108" s="303">
        <v>2</v>
      </c>
      <c r="B108" s="303"/>
      <c r="C108" s="892" t="str">
        <f>Constants!B244</f>
        <v>Hardware</v>
      </c>
      <c r="E108" s="329"/>
      <c r="F108" s="330"/>
      <c r="G108" s="330"/>
      <c r="H108" s="330"/>
      <c r="I108" s="330"/>
      <c r="J108" s="330"/>
      <c r="K108" s="330"/>
      <c r="L108" s="330"/>
      <c r="M108" s="330"/>
      <c r="N108" s="330"/>
      <c r="O108" s="330"/>
      <c r="P108" s="330"/>
      <c r="Q108" s="330"/>
      <c r="R108" s="330"/>
      <c r="S108" s="330"/>
      <c r="T108" s="330"/>
      <c r="U108" s="330"/>
      <c r="V108" s="331"/>
      <c r="W108" s="330"/>
      <c r="X108" s="330"/>
      <c r="Y108" s="330"/>
      <c r="Z108" s="330"/>
      <c r="AA108" s="330"/>
      <c r="AB108" s="329"/>
      <c r="AC108" s="332"/>
      <c r="AD108" s="683" t="str">
        <f>Constants!F244</f>
        <v>Hardware</v>
      </c>
      <c r="AE108" s="304">
        <f t="shared" ca="1" si="43"/>
        <v>3406824.840144</v>
      </c>
      <c r="AF108" s="299">
        <f>SUMIF(Conversion!$C$14:$C$114,$AD108,Conversion!AF$14:AF$114)</f>
        <v>108267.73200000002</v>
      </c>
      <c r="AG108" s="300">
        <f ca="1">SUMIF(Conversion!$C$14:$C$114,$AD108,Conversion!AG$14:AG$114)</f>
        <v>0</v>
      </c>
      <c r="AH108" s="300">
        <f ca="1">SUMIF(Conversion!$C$14:$C$114,$AD108,Conversion!AH$14:AH$114)</f>
        <v>1417000</v>
      </c>
      <c r="AI108" s="300">
        <f ca="1">SUMIF(Conversion!$C$14:$C$114,$AD108,Conversion!AI$14:AI$114)</f>
        <v>0</v>
      </c>
      <c r="AJ108" s="300">
        <f ca="1">SUMIF(Conversion!$C$14:$C$114,$AD108,Conversion!AJ$14:AJ$114)</f>
        <v>0</v>
      </c>
      <c r="AK108" s="300">
        <f ca="1">SUMIF(Conversion!$C$14:$C$114,$AD108,Conversion!AK$14:AK$114)</f>
        <v>0</v>
      </c>
      <c r="AL108" s="300">
        <f ca="1">SUMIF(Conversion!$C$14:$C$114,$AD108,Conversion!AL$14:AL$114)</f>
        <v>0</v>
      </c>
      <c r="AM108" s="300">
        <f ca="1">SUMIF(Conversion!$C$14:$C$114,$AD108,Conversion!AM$14:AM$114)</f>
        <v>0</v>
      </c>
      <c r="AN108" s="300">
        <f ca="1">SUMIF(Conversion!$C$14:$C$114,$AD108,Conversion!AN$14:AN$114)</f>
        <v>0</v>
      </c>
      <c r="AO108" s="300">
        <f ca="1">SUMIF(Conversion!$C$14:$C$114,$AD108,Conversion!AO$14:AO$114)</f>
        <v>0</v>
      </c>
      <c r="AP108" s="300">
        <f ca="1">SUMIF(Conversion!$C$14:$C$114,$AD108,Conversion!AP$14:AP$114)</f>
        <v>0</v>
      </c>
      <c r="AQ108" s="300">
        <f ca="1">SUMIF(Conversion!$C$14:$C$114,$AD108,Conversion!AQ$14:AQ$114)</f>
        <v>0</v>
      </c>
      <c r="AR108" s="300">
        <f ca="1">SUMIF(Conversion!$C$14:$C$114,$AD108,Conversion!AR$14:AR$114)</f>
        <v>0</v>
      </c>
      <c r="AS108" s="300">
        <f ca="1">SUMIF(Conversion!$C$14:$C$114,$AD108,Conversion!AS$14:AS$114)</f>
        <v>0</v>
      </c>
      <c r="AT108" s="300">
        <f ca="1">SUMIF(Conversion!$C$14:$C$114,$AD108,Conversion!AT$14:AT$114)</f>
        <v>200900</v>
      </c>
      <c r="AU108" s="300">
        <f ca="1">SUMIF(Conversion!$C$14:$C$114,$AD108,Conversion!AU$14:AU$114)</f>
        <v>0</v>
      </c>
      <c r="AV108" s="300">
        <f ca="1">SUMIF(Conversion!$C$14:$C$114,$AD108,Conversion!AV$14:AV$114)</f>
        <v>0</v>
      </c>
      <c r="AW108" s="300">
        <f ca="1">SUMIF(Conversion!$C$14:$C$114,$AD108,Conversion!AW$14:AW$114)</f>
        <v>0</v>
      </c>
      <c r="AX108" s="300">
        <f ca="1">SUMIF(Conversion!$C$14:$C$114,$AD108,Conversion!AX$14:AX$114)</f>
        <v>0</v>
      </c>
      <c r="AY108" s="300">
        <f ca="1">SUMIF(Conversion!$C$14:$C$114,$AD108,Conversion!AY$14:AY$114)</f>
        <v>0</v>
      </c>
      <c r="AZ108" s="300">
        <f ca="1">SUMIF(Conversion!$C$14:$C$114,$AD108,Conversion!AZ$14:AZ$114)</f>
        <v>0</v>
      </c>
      <c r="BA108" s="300">
        <f ca="1">SUMIF(Conversion!$C$14:$C$114,$AD108,Conversion!BA$14:BA$114)</f>
        <v>0</v>
      </c>
      <c r="BB108" s="300">
        <f ca="1">SUMIF(Conversion!$C$14:$C$114,$AD108,Conversion!BB$14:BB$114)</f>
        <v>0</v>
      </c>
      <c r="BC108" s="300">
        <f ca="1">SUMIF(Conversion!$C$14:$C$114,$AD108,Conversion!BC$14:BC$114)</f>
        <v>0</v>
      </c>
      <c r="BD108" s="300">
        <f ca="1">SUMIF(Conversion!$C$14:$C$114,$AD108,Conversion!BD$14:BD$114)</f>
        <v>0</v>
      </c>
      <c r="BE108" s="300">
        <f ca="1">SUMIF(Conversion!$C$14:$C$114,$AD108,Conversion!BE$14:BE$114)</f>
        <v>0</v>
      </c>
      <c r="BF108" s="300">
        <f ca="1">SUMIF(Conversion!$C$14:$C$114,$AD108,Conversion!BF$14:BF$114)</f>
        <v>204918</v>
      </c>
      <c r="BG108" s="300">
        <f ca="1">SUMIF(Conversion!$C$14:$C$114,$AD108,Conversion!BG$14:BG$114)</f>
        <v>0</v>
      </c>
      <c r="BH108" s="300">
        <f ca="1">SUMIF(Conversion!$C$14:$C$114,$AD108,Conversion!BH$14:BH$114)</f>
        <v>0</v>
      </c>
      <c r="BI108" s="300">
        <f ca="1">SUMIF(Conversion!$C$14:$C$114,$AD108,Conversion!BI$14:BI$114)</f>
        <v>0</v>
      </c>
      <c r="BJ108" s="300">
        <f ca="1">SUMIF(Conversion!$C$14:$C$114,$AD108,Conversion!BJ$14:BJ$114)</f>
        <v>0</v>
      </c>
      <c r="BK108" s="300">
        <f ca="1">SUMIF(Conversion!$C$14:$C$114,$AD108,Conversion!BK$14:BK$114)</f>
        <v>0</v>
      </c>
      <c r="BL108" s="300">
        <f ca="1">SUMIF(Conversion!$C$14:$C$114,$AD108,Conversion!BL$14:BL$114)</f>
        <v>0</v>
      </c>
      <c r="BM108" s="300">
        <f ca="1">SUMIF(Conversion!$C$14:$C$114,$AD108,Conversion!BM$14:BM$114)</f>
        <v>0</v>
      </c>
      <c r="BN108" s="300">
        <f ca="1">SUMIF(Conversion!$C$14:$C$114,$AD108,Conversion!BN$14:BN$114)</f>
        <v>0</v>
      </c>
      <c r="BO108" s="300">
        <f ca="1">SUMIF(Conversion!$C$14:$C$114,$AD108,Conversion!BO$14:BO$114)</f>
        <v>0</v>
      </c>
      <c r="BP108" s="300">
        <f ca="1">SUMIF(Conversion!$C$14:$C$114,$AD108,Conversion!BP$14:BP$114)</f>
        <v>0</v>
      </c>
      <c r="BQ108" s="300">
        <f ca="1">SUMIF(Conversion!$C$14:$C$114,$AD108,Conversion!BQ$14:BQ$114)</f>
        <v>0</v>
      </c>
      <c r="BR108" s="300">
        <f ca="1">SUMIF(Conversion!$C$14:$C$114,$AD108,Conversion!BR$14:BR$114)</f>
        <v>1045081.8</v>
      </c>
      <c r="BS108" s="300">
        <f ca="1">SUMIF(Conversion!$C$14:$C$114,$AD108,Conversion!BS$14:BS$114)</f>
        <v>0</v>
      </c>
      <c r="BT108" s="300">
        <f ca="1">SUMIF(Conversion!$C$14:$C$114,$AD108,Conversion!BT$14:BT$114)</f>
        <v>0</v>
      </c>
      <c r="BU108" s="300">
        <f ca="1">SUMIF(Conversion!$C$14:$C$114,$AD108,Conversion!BU$14:BU$114)</f>
        <v>0</v>
      </c>
      <c r="BV108" s="300">
        <f ca="1">SUMIF(Conversion!$C$14:$C$114,$AD108,Conversion!BV$14:BV$114)</f>
        <v>0</v>
      </c>
      <c r="BW108" s="300">
        <f ca="1">SUMIF(Conversion!$C$14:$C$114,$AD108,Conversion!BW$14:BW$114)</f>
        <v>0</v>
      </c>
      <c r="BX108" s="300">
        <f ca="1">SUMIF(Conversion!$C$14:$C$114,$AD108,Conversion!BX$14:BX$114)</f>
        <v>0</v>
      </c>
      <c r="BY108" s="300">
        <f ca="1">SUMIF(Conversion!$C$14:$C$114,$AD108,Conversion!BY$14:BY$114)</f>
        <v>0</v>
      </c>
      <c r="BZ108" s="300">
        <f ca="1">SUMIF(Conversion!$C$14:$C$114,$AD108,Conversion!BZ$14:BZ$114)</f>
        <v>0</v>
      </c>
      <c r="CA108" s="300">
        <f ca="1">SUMIF(Conversion!$C$14:$C$114,$AD108,Conversion!CA$14:CA$114)</f>
        <v>0</v>
      </c>
      <c r="CB108" s="300">
        <f ca="1">SUMIF(Conversion!$C$14:$C$114,$AD108,Conversion!CB$14:CB$114)</f>
        <v>0</v>
      </c>
      <c r="CC108" s="300">
        <f ca="1">SUMIF(Conversion!$C$14:$C$114,$AD108,Conversion!CC$14:CC$114)</f>
        <v>0</v>
      </c>
      <c r="CD108" s="300">
        <f ca="1">SUMIF(Conversion!$C$14:$C$114,$AD108,Conversion!CD$14:CD$114)</f>
        <v>213196.68719999999</v>
      </c>
      <c r="CE108" s="300">
        <f ca="1">SUMIF(Conversion!$C$14:$C$114,$AD108,Conversion!CE$14:CE$114)</f>
        <v>0</v>
      </c>
      <c r="CF108" s="300">
        <f ca="1">SUMIF(Conversion!$C$14:$C$114,$AD108,Conversion!CF$14:CF$114)</f>
        <v>0</v>
      </c>
      <c r="CG108" s="300">
        <f ca="1">SUMIF(Conversion!$C$14:$C$114,$AD108,Conversion!CG$14:CG$114)</f>
        <v>0</v>
      </c>
      <c r="CH108" s="300">
        <f ca="1">SUMIF(Conversion!$C$14:$C$114,$AD108,Conversion!CH$14:CH$114)</f>
        <v>0</v>
      </c>
      <c r="CI108" s="300">
        <f ca="1">SUMIF(Conversion!$C$14:$C$114,$AD108,Conversion!CI$14:CI$114)</f>
        <v>0</v>
      </c>
      <c r="CJ108" s="300">
        <f ca="1">SUMIF(Conversion!$C$14:$C$114,$AD108,Conversion!CJ$14:CJ$114)</f>
        <v>0</v>
      </c>
      <c r="CK108" s="300">
        <f ca="1">SUMIF(Conversion!$C$14:$C$114,$AD108,Conversion!CK$14:CK$114)</f>
        <v>0</v>
      </c>
      <c r="CL108" s="300">
        <f ca="1">SUMIF(Conversion!$C$14:$C$114,$AD108,Conversion!CL$14:CL$114)</f>
        <v>0</v>
      </c>
      <c r="CM108" s="300">
        <f ca="1">SUMIF(Conversion!$C$14:$C$114,$AD108,Conversion!CM$14:CM$114)</f>
        <v>0</v>
      </c>
      <c r="CN108" s="300">
        <f ca="1">SUMIF(Conversion!$C$14:$C$114,$AD108,Conversion!CN$14:CN$114)</f>
        <v>0</v>
      </c>
      <c r="CO108" s="300">
        <f ca="1">SUMIF(Conversion!$C$14:$C$114,$AD108,Conversion!CO$14:CO$114)</f>
        <v>0</v>
      </c>
      <c r="CP108" s="300">
        <f ca="1">SUMIF(Conversion!$C$14:$C$114,$AD108,Conversion!CP$14:CP$114)</f>
        <v>217460.62094399999</v>
      </c>
      <c r="CQ108" s="300">
        <f ca="1">SUMIF(Conversion!$C$14:$C$114,$AD108,Conversion!CQ$14:CQ$114)</f>
        <v>0</v>
      </c>
      <c r="CR108" s="300">
        <f ca="1">SUMIF(Conversion!$C$14:$C$114,$AD108,Conversion!CR$14:CR$114)</f>
        <v>0</v>
      </c>
      <c r="CS108" s="300">
        <f ca="1">SUMIF(Conversion!$C$14:$C$114,$AD108,Conversion!CS$14:CS$114)</f>
        <v>0</v>
      </c>
      <c r="CT108" s="300">
        <f ca="1">SUMIF(Conversion!$C$14:$C$114,$AD108,Conversion!CT$14:CT$114)</f>
        <v>0</v>
      </c>
      <c r="CU108" s="300">
        <f ca="1">SUMIF(Conversion!$C$14:$C$114,$AD108,Conversion!CU$14:CU$114)</f>
        <v>0</v>
      </c>
      <c r="CV108" s="300">
        <f ca="1">SUMIF(Conversion!$C$14:$C$114,$AD108,Conversion!CV$14:CV$114)</f>
        <v>0</v>
      </c>
      <c r="CW108" s="300">
        <f ca="1">SUMIF(Conversion!$C$14:$C$114,$AD108,Conversion!CW$14:CW$114)</f>
        <v>0</v>
      </c>
      <c r="CX108" s="300">
        <f ca="1">SUMIF(Conversion!$C$14:$C$114,$AD108,Conversion!CX$14:CX$114)</f>
        <v>0</v>
      </c>
      <c r="CY108" s="300">
        <f ca="1">SUMIF(Conversion!$C$14:$C$114,$AD108,Conversion!CY$14:CY$114)</f>
        <v>0</v>
      </c>
      <c r="CZ108" s="300">
        <f ca="1">SUMIF(Conversion!$C$14:$C$114,$AD108,Conversion!CZ$14:CZ$114)</f>
        <v>0</v>
      </c>
      <c r="DA108" s="300">
        <f ca="1">SUMIF(Conversion!$C$14:$C$114,$AD108,Conversion!DA$14:DA$114)</f>
        <v>0</v>
      </c>
      <c r="DB108" s="300">
        <f ca="1">SUMIF(Conversion!$C$14:$C$114,$AD108,Conversion!DB$14:DB$114)</f>
        <v>0</v>
      </c>
      <c r="DC108" s="300">
        <f ca="1">SUMIF(Conversion!$C$14:$C$114,$AD108,Conversion!DC$14:DC$114)</f>
        <v>0</v>
      </c>
      <c r="DD108" s="300">
        <f ca="1">SUMIF(Conversion!$C$14:$C$114,$AD108,Conversion!DD$14:DD$114)</f>
        <v>0</v>
      </c>
      <c r="DE108" s="300">
        <f ca="1">SUMIF(Conversion!$C$14:$C$114,$AD108,Conversion!DE$14:DE$114)</f>
        <v>0</v>
      </c>
      <c r="DF108" s="300">
        <f ca="1">SUMIF(Conversion!$C$14:$C$114,$AD108,Conversion!DF$14:DF$114)</f>
        <v>0</v>
      </c>
      <c r="DG108" s="300">
        <f ca="1">SUMIF(Conversion!$C$14:$C$114,$AD108,Conversion!DG$14:DG$114)</f>
        <v>0</v>
      </c>
      <c r="DH108" s="300">
        <f ca="1">SUMIF(Conversion!$C$14:$C$114,$AD108,Conversion!DH$14:DH$114)</f>
        <v>0</v>
      </c>
      <c r="DI108" s="300">
        <f ca="1">SUMIF(Conversion!$C$14:$C$114,$AD108,Conversion!DI$14:DI$114)</f>
        <v>0</v>
      </c>
      <c r="DJ108" s="300">
        <f ca="1">SUMIF(Conversion!$C$14:$C$114,$AD108,Conversion!DJ$14:DJ$114)</f>
        <v>0</v>
      </c>
      <c r="DK108" s="300">
        <f ca="1">SUMIF(Conversion!$C$14:$C$114,$AD108,Conversion!DK$14:DK$114)</f>
        <v>0</v>
      </c>
      <c r="DL108" s="300">
        <f ca="1">SUMIF(Conversion!$C$14:$C$114,$AD108,Conversion!DL$14:DL$114)</f>
        <v>0</v>
      </c>
      <c r="DM108" s="300">
        <f ca="1">SUMIF(Conversion!$C$14:$C$114,$AD108,Conversion!DM$14:DM$114)</f>
        <v>0</v>
      </c>
      <c r="DN108" s="300">
        <f ca="1">SUMIF(Conversion!$C$14:$C$114,$AD108,Conversion!DN$14:DN$114)</f>
        <v>0</v>
      </c>
      <c r="DO108" s="300">
        <f ca="1">SUMIF(Conversion!$C$14:$C$114,$AD108,Conversion!DO$14:DO$114)</f>
        <v>0</v>
      </c>
      <c r="DP108" s="300">
        <f ca="1">SUMIF(Conversion!$C$14:$C$114,$AD108,Conversion!DP$14:DP$114)</f>
        <v>0</v>
      </c>
      <c r="DQ108" s="300">
        <f ca="1">SUMIF(Conversion!$C$14:$C$114,$AD108,Conversion!DQ$14:DQ$114)</f>
        <v>0</v>
      </c>
      <c r="DR108" s="300">
        <f ca="1">SUMIF(Conversion!$C$14:$C$114,$AD108,Conversion!DR$14:DR$114)</f>
        <v>0</v>
      </c>
      <c r="DS108" s="300">
        <f ca="1">SUMIF(Conversion!$C$14:$C$114,$AD108,Conversion!DS$14:DS$114)</f>
        <v>0</v>
      </c>
      <c r="DT108" s="300">
        <f ca="1">SUMIF(Conversion!$C$14:$C$114,$AD108,Conversion!DT$14:DT$114)</f>
        <v>0</v>
      </c>
      <c r="DU108" s="300">
        <f ca="1">SUMIF(Conversion!$C$14:$C$114,$AD108,Conversion!DU$14:DU$114)</f>
        <v>0</v>
      </c>
      <c r="DV108" s="300">
        <f ca="1">SUMIF(Conversion!$C$14:$C$114,$AD108,Conversion!DV$14:DV$114)</f>
        <v>0</v>
      </c>
      <c r="DW108" s="300">
        <f ca="1">SUMIF(Conversion!$C$14:$C$114,$AD108,Conversion!DW$14:DW$114)</f>
        <v>0</v>
      </c>
      <c r="DX108" s="300">
        <f ca="1">SUMIF(Conversion!$C$14:$C$114,$AD108,Conversion!DX$14:DX$114)</f>
        <v>0</v>
      </c>
      <c r="DY108" s="300">
        <f ca="1">SUMIF(Conversion!$C$14:$C$114,$AD108,Conversion!DY$14:DY$114)</f>
        <v>0</v>
      </c>
      <c r="DZ108" s="300">
        <f ca="1">SUMIF(Conversion!$C$14:$C$114,$AD108,Conversion!DZ$14:DZ$114)</f>
        <v>0</v>
      </c>
      <c r="EA108" s="300">
        <f ca="1">SUMIF(Conversion!$C$14:$C$114,$AD108,Conversion!EA$14:EA$114)</f>
        <v>0</v>
      </c>
      <c r="EB108" s="300">
        <f ca="1">SUMIF(Conversion!$C$14:$C$114,$AD108,Conversion!EB$14:EB$114)</f>
        <v>0</v>
      </c>
      <c r="EC108" s="300">
        <f ca="1">SUMIF(Conversion!$C$14:$C$114,$AD108,Conversion!EC$14:EC$114)</f>
        <v>0</v>
      </c>
      <c r="ED108" s="300">
        <f ca="1">SUMIF(Conversion!$C$14:$C$114,$AD108,Conversion!ED$14:ED$114)</f>
        <v>0</v>
      </c>
      <c r="EE108" s="300">
        <f ca="1">SUMIF(Conversion!$C$14:$C$114,$AD108,Conversion!EE$14:EE$114)</f>
        <v>0</v>
      </c>
      <c r="EF108" s="300">
        <f ca="1">SUMIF(Conversion!$C$14:$C$114,$AD108,Conversion!EF$14:EF$114)</f>
        <v>0</v>
      </c>
      <c r="EG108" s="300">
        <f ca="1">SUMIF(Conversion!$C$14:$C$114,$AD108,Conversion!EG$14:EG$114)</f>
        <v>0</v>
      </c>
      <c r="EH108" s="300">
        <f ca="1">SUMIF(Conversion!$C$14:$C$114,$AD108,Conversion!EH$14:EH$114)</f>
        <v>0</v>
      </c>
      <c r="EI108" s="300">
        <f ca="1">SUMIF(Conversion!$C$14:$C$114,$AD108,Conversion!EI$14:EI$114)</f>
        <v>0</v>
      </c>
      <c r="EJ108" s="300">
        <f ca="1">SUMIF(Conversion!$C$14:$C$114,$AD108,Conversion!EJ$14:EJ$114)</f>
        <v>0</v>
      </c>
      <c r="EK108" s="300">
        <f ca="1">SUMIF(Conversion!$C$14:$C$114,$AD108,Conversion!EK$14:EK$114)</f>
        <v>0</v>
      </c>
      <c r="EL108" s="300">
        <f ca="1">SUMIF(Conversion!$C$14:$C$114,$AD108,Conversion!EL$14:EL$114)</f>
        <v>0</v>
      </c>
      <c r="EM108" s="300">
        <f ca="1">SUMIF(Conversion!$C$14:$C$114,$AD108,Conversion!EM$14:EM$114)</f>
        <v>0</v>
      </c>
      <c r="EN108" s="300">
        <f ca="1">SUMIF(Conversion!$C$14:$C$114,$AD108,Conversion!EN$14:EN$114)</f>
        <v>0</v>
      </c>
      <c r="EO108" s="300">
        <f ca="1">SUMIF(Conversion!$C$14:$C$114,$AD108,Conversion!EO$14:EO$114)</f>
        <v>0</v>
      </c>
      <c r="EP108" s="300">
        <f ca="1">SUMIF(Conversion!$C$14:$C$114,$AD108,Conversion!EP$14:EP$114)</f>
        <v>0</v>
      </c>
      <c r="EQ108" s="300">
        <f ca="1">SUMIF(Conversion!$C$14:$C$114,$AD108,Conversion!EQ$14:EQ$114)</f>
        <v>0</v>
      </c>
      <c r="ER108" s="300">
        <f ca="1">SUMIF(Conversion!$C$14:$C$114,$AD108,Conversion!ER$14:ER$114)</f>
        <v>0</v>
      </c>
      <c r="ES108" s="300">
        <f ca="1">SUMIF(Conversion!$C$14:$C$114,$AD108,Conversion!ES$14:ES$114)</f>
        <v>0</v>
      </c>
      <c r="ET108" s="300">
        <f ca="1">SUMIF(Conversion!$C$14:$C$114,$AD108,Conversion!ET$14:ET$114)</f>
        <v>0</v>
      </c>
      <c r="EU108" s="300">
        <f ca="1">SUMIF(Conversion!$C$14:$C$114,$AD108,Conversion!EU$14:EU$114)</f>
        <v>0</v>
      </c>
      <c r="EV108" s="300">
        <f ca="1">SUMIF(Conversion!$C$14:$C$114,$AD108,Conversion!EV$14:EV$114)</f>
        <v>0</v>
      </c>
      <c r="EW108" s="300">
        <f ca="1">SUMIF(Conversion!$C$14:$C$114,$AD108,Conversion!EW$14:EW$114)</f>
        <v>0</v>
      </c>
      <c r="EX108" s="300">
        <f ca="1">SUMIF(Conversion!$C$14:$C$114,$AD108,Conversion!EX$14:EX$114)</f>
        <v>0</v>
      </c>
      <c r="EY108" s="261"/>
      <c r="EZ108" s="87"/>
      <c r="FB108" s="261"/>
    </row>
    <row r="109" spans="1:158" ht="12.75" hidden="1" customHeight="1" outlineLevel="2">
      <c r="A109" s="303">
        <v>3</v>
      </c>
      <c r="B109" s="303"/>
      <c r="C109" s="892" t="str">
        <f>Constants!B245</f>
        <v>Hardware Maint</v>
      </c>
      <c r="E109" s="329"/>
      <c r="F109" s="330"/>
      <c r="G109" s="330"/>
      <c r="H109" s="330"/>
      <c r="I109" s="330"/>
      <c r="J109" s="330"/>
      <c r="K109" s="330"/>
      <c r="L109" s="330"/>
      <c r="M109" s="330"/>
      <c r="N109" s="330"/>
      <c r="O109" s="330"/>
      <c r="P109" s="330"/>
      <c r="Q109" s="330"/>
      <c r="R109" s="330"/>
      <c r="S109" s="330"/>
      <c r="T109" s="330"/>
      <c r="U109" s="330"/>
      <c r="V109" s="331"/>
      <c r="W109" s="330"/>
      <c r="X109" s="330"/>
      <c r="Y109" s="330"/>
      <c r="Z109" s="330"/>
      <c r="AA109" s="330"/>
      <c r="AB109" s="329"/>
      <c r="AC109" s="332"/>
      <c r="AD109" s="683" t="str">
        <f>Constants!F245</f>
        <v>Hardware Maint</v>
      </c>
      <c r="AE109" s="304">
        <f t="shared" ca="1" si="43"/>
        <v>1274366.3285794372</v>
      </c>
      <c r="AF109" s="299">
        <f>SUMIF(Conversion!$C$14:$C$114,$AD109,Conversion!AF$14:AF$114)</f>
        <v>0</v>
      </c>
      <c r="AG109" s="300">
        <f ca="1">SUMIF(Conversion!$C$14:$C$114,$AD109,Conversion!AG$14:AG$114)</f>
        <v>205409.10369919933</v>
      </c>
      <c r="AH109" s="300">
        <f ca="1">SUMIF(Conversion!$C$14:$C$114,$AD109,Conversion!AH$14:AH$114)</f>
        <v>0</v>
      </c>
      <c r="AI109" s="300">
        <f ca="1">SUMIF(Conversion!$C$14:$C$114,$AD109,Conversion!AI$14:AI$114)</f>
        <v>0</v>
      </c>
      <c r="AJ109" s="300">
        <f ca="1">SUMIF(Conversion!$C$14:$C$114,$AD109,Conversion!AJ$14:AJ$114)</f>
        <v>0</v>
      </c>
      <c r="AK109" s="300">
        <f ca="1">SUMIF(Conversion!$C$14:$C$114,$AD109,Conversion!AK$14:AK$114)</f>
        <v>0</v>
      </c>
      <c r="AL109" s="300">
        <f ca="1">SUMIF(Conversion!$C$14:$C$114,$AD109,Conversion!AL$14:AL$114)</f>
        <v>0</v>
      </c>
      <c r="AM109" s="300">
        <f ca="1">SUMIF(Conversion!$C$14:$C$114,$AD109,Conversion!AM$14:AM$114)</f>
        <v>0</v>
      </c>
      <c r="AN109" s="300">
        <f ca="1">SUMIF(Conversion!$C$14:$C$114,$AD109,Conversion!AN$14:AN$114)</f>
        <v>0</v>
      </c>
      <c r="AO109" s="300">
        <f ca="1">SUMIF(Conversion!$C$14:$C$114,$AD109,Conversion!AO$14:AO$114)</f>
        <v>0</v>
      </c>
      <c r="AP109" s="300">
        <f ca="1">SUMIF(Conversion!$C$14:$C$114,$AD109,Conversion!AP$14:AP$114)</f>
        <v>0</v>
      </c>
      <c r="AQ109" s="300">
        <f ca="1">SUMIF(Conversion!$C$14:$C$114,$AD109,Conversion!AQ$14:AQ$114)</f>
        <v>0</v>
      </c>
      <c r="AR109" s="300">
        <f ca="1">SUMIF(Conversion!$C$14:$C$114,$AD109,Conversion!AR$14:AR$114)</f>
        <v>0</v>
      </c>
      <c r="AS109" s="300">
        <f ca="1">SUMIF(Conversion!$C$14:$C$114,$AD109,Conversion!AS$14:AS$114)</f>
        <v>205409.10369919933</v>
      </c>
      <c r="AT109" s="300">
        <f ca="1">SUMIF(Conversion!$C$14:$C$114,$AD109,Conversion!AT$14:AT$114)</f>
        <v>0</v>
      </c>
      <c r="AU109" s="300">
        <f ca="1">SUMIF(Conversion!$C$14:$C$114,$AD109,Conversion!AU$14:AU$114)</f>
        <v>0</v>
      </c>
      <c r="AV109" s="300">
        <f ca="1">SUMIF(Conversion!$C$14:$C$114,$AD109,Conversion!AV$14:AV$114)</f>
        <v>0</v>
      </c>
      <c r="AW109" s="300">
        <f ca="1">SUMIF(Conversion!$C$14:$C$114,$AD109,Conversion!AW$14:AW$114)</f>
        <v>0</v>
      </c>
      <c r="AX109" s="300">
        <f ca="1">SUMIF(Conversion!$C$14:$C$114,$AD109,Conversion!AX$14:AX$114)</f>
        <v>0</v>
      </c>
      <c r="AY109" s="300">
        <f ca="1">SUMIF(Conversion!$C$14:$C$114,$AD109,Conversion!AY$14:AY$114)</f>
        <v>0</v>
      </c>
      <c r="AZ109" s="300">
        <f ca="1">SUMIF(Conversion!$C$14:$C$114,$AD109,Conversion!AZ$14:AZ$114)</f>
        <v>0</v>
      </c>
      <c r="BA109" s="300">
        <f ca="1">SUMIF(Conversion!$C$14:$C$114,$AD109,Conversion!BA$14:BA$114)</f>
        <v>0</v>
      </c>
      <c r="BB109" s="300">
        <f ca="1">SUMIF(Conversion!$C$14:$C$114,$AD109,Conversion!BB$14:BB$114)</f>
        <v>0</v>
      </c>
      <c r="BC109" s="300">
        <f ca="1">SUMIF(Conversion!$C$14:$C$114,$AD109,Conversion!BC$14:BC$114)</f>
        <v>0</v>
      </c>
      <c r="BD109" s="300">
        <f ca="1">SUMIF(Conversion!$C$14:$C$114,$AD109,Conversion!BD$14:BD$114)</f>
        <v>0</v>
      </c>
      <c r="BE109" s="300">
        <f ca="1">SUMIF(Conversion!$C$14:$C$114,$AD109,Conversion!BE$14:BE$114)</f>
        <v>209517.28577318334</v>
      </c>
      <c r="BF109" s="300">
        <f ca="1">SUMIF(Conversion!$C$14:$C$114,$AD109,Conversion!BF$14:BF$114)</f>
        <v>0</v>
      </c>
      <c r="BG109" s="300">
        <f ca="1">SUMIF(Conversion!$C$14:$C$114,$AD109,Conversion!BG$14:BG$114)</f>
        <v>0</v>
      </c>
      <c r="BH109" s="300">
        <f ca="1">SUMIF(Conversion!$C$14:$C$114,$AD109,Conversion!BH$14:BH$114)</f>
        <v>0</v>
      </c>
      <c r="BI109" s="300">
        <f ca="1">SUMIF(Conversion!$C$14:$C$114,$AD109,Conversion!BI$14:BI$114)</f>
        <v>0</v>
      </c>
      <c r="BJ109" s="300">
        <f ca="1">SUMIF(Conversion!$C$14:$C$114,$AD109,Conversion!BJ$14:BJ$114)</f>
        <v>0</v>
      </c>
      <c r="BK109" s="300">
        <f ca="1">SUMIF(Conversion!$C$14:$C$114,$AD109,Conversion!BK$14:BK$114)</f>
        <v>0</v>
      </c>
      <c r="BL109" s="300">
        <f ca="1">SUMIF(Conversion!$C$14:$C$114,$AD109,Conversion!BL$14:BL$114)</f>
        <v>0</v>
      </c>
      <c r="BM109" s="300">
        <f ca="1">SUMIF(Conversion!$C$14:$C$114,$AD109,Conversion!BM$14:BM$114)</f>
        <v>0</v>
      </c>
      <c r="BN109" s="300">
        <f ca="1">SUMIF(Conversion!$C$14:$C$114,$AD109,Conversion!BN$14:BN$114)</f>
        <v>0</v>
      </c>
      <c r="BO109" s="300">
        <f ca="1">SUMIF(Conversion!$C$14:$C$114,$AD109,Conversion!BO$14:BO$114)</f>
        <v>0</v>
      </c>
      <c r="BP109" s="300">
        <f ca="1">SUMIF(Conversion!$C$14:$C$114,$AD109,Conversion!BP$14:BP$114)</f>
        <v>0</v>
      </c>
      <c r="BQ109" s="300">
        <f ca="1">SUMIF(Conversion!$C$14:$C$114,$AD109,Conversion!BQ$14:BQ$114)</f>
        <v>213707.63148864699</v>
      </c>
      <c r="BR109" s="300">
        <f ca="1">SUMIF(Conversion!$C$14:$C$114,$AD109,Conversion!BR$14:BR$114)</f>
        <v>0</v>
      </c>
      <c r="BS109" s="300">
        <f ca="1">SUMIF(Conversion!$C$14:$C$114,$AD109,Conversion!BS$14:BS$114)</f>
        <v>0</v>
      </c>
      <c r="BT109" s="300">
        <f ca="1">SUMIF(Conversion!$C$14:$C$114,$AD109,Conversion!BT$14:BT$114)</f>
        <v>0</v>
      </c>
      <c r="BU109" s="300">
        <f ca="1">SUMIF(Conversion!$C$14:$C$114,$AD109,Conversion!BU$14:BU$114)</f>
        <v>0</v>
      </c>
      <c r="BV109" s="300">
        <f ca="1">SUMIF(Conversion!$C$14:$C$114,$AD109,Conversion!BV$14:BV$114)</f>
        <v>0</v>
      </c>
      <c r="BW109" s="300">
        <f ca="1">SUMIF(Conversion!$C$14:$C$114,$AD109,Conversion!BW$14:BW$114)</f>
        <v>0</v>
      </c>
      <c r="BX109" s="300">
        <f ca="1">SUMIF(Conversion!$C$14:$C$114,$AD109,Conversion!BX$14:BX$114)</f>
        <v>0</v>
      </c>
      <c r="BY109" s="300">
        <f ca="1">SUMIF(Conversion!$C$14:$C$114,$AD109,Conversion!BY$14:BY$114)</f>
        <v>0</v>
      </c>
      <c r="BZ109" s="300">
        <f ca="1">SUMIF(Conversion!$C$14:$C$114,$AD109,Conversion!BZ$14:BZ$114)</f>
        <v>0</v>
      </c>
      <c r="CA109" s="300">
        <f ca="1">SUMIF(Conversion!$C$14:$C$114,$AD109,Conversion!CA$14:CA$114)</f>
        <v>0</v>
      </c>
      <c r="CB109" s="300">
        <f ca="1">SUMIF(Conversion!$C$14:$C$114,$AD109,Conversion!CB$14:CB$114)</f>
        <v>0</v>
      </c>
      <c r="CC109" s="300">
        <f ca="1">SUMIF(Conversion!$C$14:$C$114,$AD109,Conversion!CC$14:CC$114)</f>
        <v>217981.78411841992</v>
      </c>
      <c r="CD109" s="300">
        <f ca="1">SUMIF(Conversion!$C$14:$C$114,$AD109,Conversion!CD$14:CD$114)</f>
        <v>0</v>
      </c>
      <c r="CE109" s="300">
        <f ca="1">SUMIF(Conversion!$C$14:$C$114,$AD109,Conversion!CE$14:CE$114)</f>
        <v>0</v>
      </c>
      <c r="CF109" s="300">
        <f ca="1">SUMIF(Conversion!$C$14:$C$114,$AD109,Conversion!CF$14:CF$114)</f>
        <v>0</v>
      </c>
      <c r="CG109" s="300">
        <f ca="1">SUMIF(Conversion!$C$14:$C$114,$AD109,Conversion!CG$14:CG$114)</f>
        <v>0</v>
      </c>
      <c r="CH109" s="300">
        <f ca="1">SUMIF(Conversion!$C$14:$C$114,$AD109,Conversion!CH$14:CH$114)</f>
        <v>0</v>
      </c>
      <c r="CI109" s="300">
        <f ca="1">SUMIF(Conversion!$C$14:$C$114,$AD109,Conversion!CI$14:CI$114)</f>
        <v>0</v>
      </c>
      <c r="CJ109" s="300">
        <f ca="1">SUMIF(Conversion!$C$14:$C$114,$AD109,Conversion!CJ$14:CJ$114)</f>
        <v>0</v>
      </c>
      <c r="CK109" s="300">
        <f ca="1">SUMIF(Conversion!$C$14:$C$114,$AD109,Conversion!CK$14:CK$114)</f>
        <v>0</v>
      </c>
      <c r="CL109" s="300">
        <f ca="1">SUMIF(Conversion!$C$14:$C$114,$AD109,Conversion!CL$14:CL$114)</f>
        <v>0</v>
      </c>
      <c r="CM109" s="300">
        <f ca="1">SUMIF(Conversion!$C$14:$C$114,$AD109,Conversion!CM$14:CM$114)</f>
        <v>0</v>
      </c>
      <c r="CN109" s="300">
        <f ca="1">SUMIF(Conversion!$C$14:$C$114,$AD109,Conversion!CN$14:CN$114)</f>
        <v>0</v>
      </c>
      <c r="CO109" s="300">
        <f ca="1">SUMIF(Conversion!$C$14:$C$114,$AD109,Conversion!CO$14:CO$114)</f>
        <v>222341.41980078831</v>
      </c>
      <c r="CP109" s="300">
        <f ca="1">SUMIF(Conversion!$C$14:$C$114,$AD109,Conversion!CP$14:CP$114)</f>
        <v>0</v>
      </c>
      <c r="CQ109" s="300">
        <f ca="1">SUMIF(Conversion!$C$14:$C$114,$AD109,Conversion!CQ$14:CQ$114)</f>
        <v>0</v>
      </c>
      <c r="CR109" s="300">
        <f ca="1">SUMIF(Conversion!$C$14:$C$114,$AD109,Conversion!CR$14:CR$114)</f>
        <v>0</v>
      </c>
      <c r="CS109" s="300">
        <f ca="1">SUMIF(Conversion!$C$14:$C$114,$AD109,Conversion!CS$14:CS$114)</f>
        <v>0</v>
      </c>
      <c r="CT109" s="300">
        <f ca="1">SUMIF(Conversion!$C$14:$C$114,$AD109,Conversion!CT$14:CT$114)</f>
        <v>0</v>
      </c>
      <c r="CU109" s="300">
        <f ca="1">SUMIF(Conversion!$C$14:$C$114,$AD109,Conversion!CU$14:CU$114)</f>
        <v>0</v>
      </c>
      <c r="CV109" s="300">
        <f ca="1">SUMIF(Conversion!$C$14:$C$114,$AD109,Conversion!CV$14:CV$114)</f>
        <v>0</v>
      </c>
      <c r="CW109" s="300">
        <f ca="1">SUMIF(Conversion!$C$14:$C$114,$AD109,Conversion!CW$14:CW$114)</f>
        <v>0</v>
      </c>
      <c r="CX109" s="300">
        <f ca="1">SUMIF(Conversion!$C$14:$C$114,$AD109,Conversion!CX$14:CX$114)</f>
        <v>0</v>
      </c>
      <c r="CY109" s="300">
        <f ca="1">SUMIF(Conversion!$C$14:$C$114,$AD109,Conversion!CY$14:CY$114)</f>
        <v>0</v>
      </c>
      <c r="CZ109" s="300">
        <f ca="1">SUMIF(Conversion!$C$14:$C$114,$AD109,Conversion!CZ$14:CZ$114)</f>
        <v>0</v>
      </c>
      <c r="DA109" s="300">
        <f ca="1">SUMIF(Conversion!$C$14:$C$114,$AD109,Conversion!DA$14:DA$114)</f>
        <v>0</v>
      </c>
      <c r="DB109" s="300">
        <f ca="1">SUMIF(Conversion!$C$14:$C$114,$AD109,Conversion!DB$14:DB$114)</f>
        <v>0</v>
      </c>
      <c r="DC109" s="300">
        <f ca="1">SUMIF(Conversion!$C$14:$C$114,$AD109,Conversion!DC$14:DC$114)</f>
        <v>0</v>
      </c>
      <c r="DD109" s="300">
        <f ca="1">SUMIF(Conversion!$C$14:$C$114,$AD109,Conversion!DD$14:DD$114)</f>
        <v>0</v>
      </c>
      <c r="DE109" s="300">
        <f ca="1">SUMIF(Conversion!$C$14:$C$114,$AD109,Conversion!DE$14:DE$114)</f>
        <v>0</v>
      </c>
      <c r="DF109" s="300">
        <f ca="1">SUMIF(Conversion!$C$14:$C$114,$AD109,Conversion!DF$14:DF$114)</f>
        <v>0</v>
      </c>
      <c r="DG109" s="300">
        <f ca="1">SUMIF(Conversion!$C$14:$C$114,$AD109,Conversion!DG$14:DG$114)</f>
        <v>0</v>
      </c>
      <c r="DH109" s="300">
        <f ca="1">SUMIF(Conversion!$C$14:$C$114,$AD109,Conversion!DH$14:DH$114)</f>
        <v>0</v>
      </c>
      <c r="DI109" s="300">
        <f ca="1">SUMIF(Conversion!$C$14:$C$114,$AD109,Conversion!DI$14:DI$114)</f>
        <v>0</v>
      </c>
      <c r="DJ109" s="300">
        <f ca="1">SUMIF(Conversion!$C$14:$C$114,$AD109,Conversion!DJ$14:DJ$114)</f>
        <v>0</v>
      </c>
      <c r="DK109" s="300">
        <f ca="1">SUMIF(Conversion!$C$14:$C$114,$AD109,Conversion!DK$14:DK$114)</f>
        <v>0</v>
      </c>
      <c r="DL109" s="300">
        <f ca="1">SUMIF(Conversion!$C$14:$C$114,$AD109,Conversion!DL$14:DL$114)</f>
        <v>0</v>
      </c>
      <c r="DM109" s="300">
        <f ca="1">SUMIF(Conversion!$C$14:$C$114,$AD109,Conversion!DM$14:DM$114)</f>
        <v>0</v>
      </c>
      <c r="DN109" s="300">
        <f ca="1">SUMIF(Conversion!$C$14:$C$114,$AD109,Conversion!DN$14:DN$114)</f>
        <v>0</v>
      </c>
      <c r="DO109" s="300">
        <f ca="1">SUMIF(Conversion!$C$14:$C$114,$AD109,Conversion!DO$14:DO$114)</f>
        <v>0</v>
      </c>
      <c r="DP109" s="300">
        <f ca="1">SUMIF(Conversion!$C$14:$C$114,$AD109,Conversion!DP$14:DP$114)</f>
        <v>0</v>
      </c>
      <c r="DQ109" s="300">
        <f ca="1">SUMIF(Conversion!$C$14:$C$114,$AD109,Conversion!DQ$14:DQ$114)</f>
        <v>0</v>
      </c>
      <c r="DR109" s="300">
        <f ca="1">SUMIF(Conversion!$C$14:$C$114,$AD109,Conversion!DR$14:DR$114)</f>
        <v>0</v>
      </c>
      <c r="DS109" s="300">
        <f ca="1">SUMIF(Conversion!$C$14:$C$114,$AD109,Conversion!DS$14:DS$114)</f>
        <v>0</v>
      </c>
      <c r="DT109" s="300">
        <f ca="1">SUMIF(Conversion!$C$14:$C$114,$AD109,Conversion!DT$14:DT$114)</f>
        <v>0</v>
      </c>
      <c r="DU109" s="300">
        <f ca="1">SUMIF(Conversion!$C$14:$C$114,$AD109,Conversion!DU$14:DU$114)</f>
        <v>0</v>
      </c>
      <c r="DV109" s="300">
        <f ca="1">SUMIF(Conversion!$C$14:$C$114,$AD109,Conversion!DV$14:DV$114)</f>
        <v>0</v>
      </c>
      <c r="DW109" s="300">
        <f ca="1">SUMIF(Conversion!$C$14:$C$114,$AD109,Conversion!DW$14:DW$114)</f>
        <v>0</v>
      </c>
      <c r="DX109" s="300">
        <f ca="1">SUMIF(Conversion!$C$14:$C$114,$AD109,Conversion!DX$14:DX$114)</f>
        <v>0</v>
      </c>
      <c r="DY109" s="300">
        <f ca="1">SUMIF(Conversion!$C$14:$C$114,$AD109,Conversion!DY$14:DY$114)</f>
        <v>0</v>
      </c>
      <c r="DZ109" s="300">
        <f ca="1">SUMIF(Conversion!$C$14:$C$114,$AD109,Conversion!DZ$14:DZ$114)</f>
        <v>0</v>
      </c>
      <c r="EA109" s="300">
        <f ca="1">SUMIF(Conversion!$C$14:$C$114,$AD109,Conversion!EA$14:EA$114)</f>
        <v>0</v>
      </c>
      <c r="EB109" s="300">
        <f ca="1">SUMIF(Conversion!$C$14:$C$114,$AD109,Conversion!EB$14:EB$114)</f>
        <v>0</v>
      </c>
      <c r="EC109" s="300">
        <f ca="1">SUMIF(Conversion!$C$14:$C$114,$AD109,Conversion!EC$14:EC$114)</f>
        <v>0</v>
      </c>
      <c r="ED109" s="300">
        <f ca="1">SUMIF(Conversion!$C$14:$C$114,$AD109,Conversion!ED$14:ED$114)</f>
        <v>0</v>
      </c>
      <c r="EE109" s="300">
        <f ca="1">SUMIF(Conversion!$C$14:$C$114,$AD109,Conversion!EE$14:EE$114)</f>
        <v>0</v>
      </c>
      <c r="EF109" s="300">
        <f ca="1">SUMIF(Conversion!$C$14:$C$114,$AD109,Conversion!EF$14:EF$114)</f>
        <v>0</v>
      </c>
      <c r="EG109" s="300">
        <f ca="1">SUMIF(Conversion!$C$14:$C$114,$AD109,Conversion!EG$14:EG$114)</f>
        <v>0</v>
      </c>
      <c r="EH109" s="300">
        <f ca="1">SUMIF(Conversion!$C$14:$C$114,$AD109,Conversion!EH$14:EH$114)</f>
        <v>0</v>
      </c>
      <c r="EI109" s="300">
        <f ca="1">SUMIF(Conversion!$C$14:$C$114,$AD109,Conversion!EI$14:EI$114)</f>
        <v>0</v>
      </c>
      <c r="EJ109" s="300">
        <f ca="1">SUMIF(Conversion!$C$14:$C$114,$AD109,Conversion!EJ$14:EJ$114)</f>
        <v>0</v>
      </c>
      <c r="EK109" s="300">
        <f ca="1">SUMIF(Conversion!$C$14:$C$114,$AD109,Conversion!EK$14:EK$114)</f>
        <v>0</v>
      </c>
      <c r="EL109" s="300">
        <f ca="1">SUMIF(Conversion!$C$14:$C$114,$AD109,Conversion!EL$14:EL$114)</f>
        <v>0</v>
      </c>
      <c r="EM109" s="300">
        <f ca="1">SUMIF(Conversion!$C$14:$C$114,$AD109,Conversion!EM$14:EM$114)</f>
        <v>0</v>
      </c>
      <c r="EN109" s="300">
        <f ca="1">SUMIF(Conversion!$C$14:$C$114,$AD109,Conversion!EN$14:EN$114)</f>
        <v>0</v>
      </c>
      <c r="EO109" s="300">
        <f ca="1">SUMIF(Conversion!$C$14:$C$114,$AD109,Conversion!EO$14:EO$114)</f>
        <v>0</v>
      </c>
      <c r="EP109" s="300">
        <f ca="1">SUMIF(Conversion!$C$14:$C$114,$AD109,Conversion!EP$14:EP$114)</f>
        <v>0</v>
      </c>
      <c r="EQ109" s="300">
        <f ca="1">SUMIF(Conversion!$C$14:$C$114,$AD109,Conversion!EQ$14:EQ$114)</f>
        <v>0</v>
      </c>
      <c r="ER109" s="300">
        <f ca="1">SUMIF(Conversion!$C$14:$C$114,$AD109,Conversion!ER$14:ER$114)</f>
        <v>0</v>
      </c>
      <c r="ES109" s="300">
        <f ca="1">SUMIF(Conversion!$C$14:$C$114,$AD109,Conversion!ES$14:ES$114)</f>
        <v>0</v>
      </c>
      <c r="ET109" s="300">
        <f ca="1">SUMIF(Conversion!$C$14:$C$114,$AD109,Conversion!ET$14:ET$114)</f>
        <v>0</v>
      </c>
      <c r="EU109" s="300">
        <f ca="1">SUMIF(Conversion!$C$14:$C$114,$AD109,Conversion!EU$14:EU$114)</f>
        <v>0</v>
      </c>
      <c r="EV109" s="300">
        <f ca="1">SUMIF(Conversion!$C$14:$C$114,$AD109,Conversion!EV$14:EV$114)</f>
        <v>0</v>
      </c>
      <c r="EW109" s="300">
        <f ca="1">SUMIF(Conversion!$C$14:$C$114,$AD109,Conversion!EW$14:EW$114)</f>
        <v>0</v>
      </c>
      <c r="EX109" s="300">
        <f ca="1">SUMIF(Conversion!$C$14:$C$114,$AD109,Conversion!EX$14:EX$114)</f>
        <v>0</v>
      </c>
      <c r="EY109" s="261"/>
      <c r="EZ109" s="87"/>
      <c r="FB109" s="261"/>
    </row>
    <row r="110" spans="1:158" ht="12.75" hidden="1" customHeight="1" outlineLevel="2">
      <c r="A110" s="303">
        <v>4</v>
      </c>
      <c r="B110" s="303"/>
      <c r="C110" s="892" t="str">
        <f>Constants!B246</f>
        <v>Infrastructure</v>
      </c>
      <c r="E110" s="329"/>
      <c r="F110" s="330"/>
      <c r="G110" s="330"/>
      <c r="H110" s="330"/>
      <c r="I110" s="330"/>
      <c r="J110" s="330"/>
      <c r="K110" s="330"/>
      <c r="L110" s="330"/>
      <c r="M110" s="330"/>
      <c r="N110" s="330"/>
      <c r="O110" s="330"/>
      <c r="P110" s="330"/>
      <c r="Q110" s="330"/>
      <c r="R110" s="330"/>
      <c r="S110" s="330"/>
      <c r="T110" s="330"/>
      <c r="U110" s="330"/>
      <c r="V110" s="331"/>
      <c r="W110" s="330"/>
      <c r="X110" s="330"/>
      <c r="Y110" s="330"/>
      <c r="Z110" s="330"/>
      <c r="AA110" s="330"/>
      <c r="AB110" s="329"/>
      <c r="AC110" s="332"/>
      <c r="AD110" s="683" t="str">
        <f>Constants!F246</f>
        <v>Infrastructure</v>
      </c>
      <c r="AE110" s="304">
        <f t="shared" ca="1" si="43"/>
        <v>603750</v>
      </c>
      <c r="AF110" s="299">
        <f>SUMIF(Conversion!$C$14:$C$114,$AD110,Conversion!AF$14:AF$114)</f>
        <v>0</v>
      </c>
      <c r="AG110" s="300">
        <f ca="1">SUMIF(Conversion!$C$14:$C$114,$AD110,Conversion!AG$14:AG$114)</f>
        <v>0</v>
      </c>
      <c r="AH110" s="300">
        <f ca="1">SUMIF(Conversion!$C$14:$C$114,$AD110,Conversion!AH$14:AH$114)</f>
        <v>0</v>
      </c>
      <c r="AI110" s="300">
        <f ca="1">SUMIF(Conversion!$C$14:$C$114,$AD110,Conversion!AI$14:AI$114)</f>
        <v>603750</v>
      </c>
      <c r="AJ110" s="300">
        <f ca="1">SUMIF(Conversion!$C$14:$C$114,$AD110,Conversion!AJ$14:AJ$114)</f>
        <v>0</v>
      </c>
      <c r="AK110" s="300">
        <f ca="1">SUMIF(Conversion!$C$14:$C$114,$AD110,Conversion!AK$14:AK$114)</f>
        <v>0</v>
      </c>
      <c r="AL110" s="300">
        <f ca="1">SUMIF(Conversion!$C$14:$C$114,$AD110,Conversion!AL$14:AL$114)</f>
        <v>0</v>
      </c>
      <c r="AM110" s="300">
        <f ca="1">SUMIF(Conversion!$C$14:$C$114,$AD110,Conversion!AM$14:AM$114)</f>
        <v>0</v>
      </c>
      <c r="AN110" s="300">
        <f ca="1">SUMIF(Conversion!$C$14:$C$114,$AD110,Conversion!AN$14:AN$114)</f>
        <v>0</v>
      </c>
      <c r="AO110" s="300">
        <f ca="1">SUMIF(Conversion!$C$14:$C$114,$AD110,Conversion!AO$14:AO$114)</f>
        <v>0</v>
      </c>
      <c r="AP110" s="300">
        <f ca="1">SUMIF(Conversion!$C$14:$C$114,$AD110,Conversion!AP$14:AP$114)</f>
        <v>0</v>
      </c>
      <c r="AQ110" s="300">
        <f ca="1">SUMIF(Conversion!$C$14:$C$114,$AD110,Conversion!AQ$14:AQ$114)</f>
        <v>0</v>
      </c>
      <c r="AR110" s="300">
        <f ca="1">SUMIF(Conversion!$C$14:$C$114,$AD110,Conversion!AR$14:AR$114)</f>
        <v>0</v>
      </c>
      <c r="AS110" s="300">
        <f ca="1">SUMIF(Conversion!$C$14:$C$114,$AD110,Conversion!AS$14:AS$114)</f>
        <v>0</v>
      </c>
      <c r="AT110" s="300">
        <f ca="1">SUMIF(Conversion!$C$14:$C$114,$AD110,Conversion!AT$14:AT$114)</f>
        <v>0</v>
      </c>
      <c r="AU110" s="300">
        <f ca="1">SUMIF(Conversion!$C$14:$C$114,$AD110,Conversion!AU$14:AU$114)</f>
        <v>0</v>
      </c>
      <c r="AV110" s="300">
        <f ca="1">SUMIF(Conversion!$C$14:$C$114,$AD110,Conversion!AV$14:AV$114)</f>
        <v>0</v>
      </c>
      <c r="AW110" s="300">
        <f ca="1">SUMIF(Conversion!$C$14:$C$114,$AD110,Conversion!AW$14:AW$114)</f>
        <v>0</v>
      </c>
      <c r="AX110" s="300">
        <f ca="1">SUMIF(Conversion!$C$14:$C$114,$AD110,Conversion!AX$14:AX$114)</f>
        <v>0</v>
      </c>
      <c r="AY110" s="300">
        <f ca="1">SUMIF(Conversion!$C$14:$C$114,$AD110,Conversion!AY$14:AY$114)</f>
        <v>0</v>
      </c>
      <c r="AZ110" s="300">
        <f ca="1">SUMIF(Conversion!$C$14:$C$114,$AD110,Conversion!AZ$14:AZ$114)</f>
        <v>0</v>
      </c>
      <c r="BA110" s="300">
        <f ca="1">SUMIF(Conversion!$C$14:$C$114,$AD110,Conversion!BA$14:BA$114)</f>
        <v>0</v>
      </c>
      <c r="BB110" s="300">
        <f ca="1">SUMIF(Conversion!$C$14:$C$114,$AD110,Conversion!BB$14:BB$114)</f>
        <v>0</v>
      </c>
      <c r="BC110" s="300">
        <f ca="1">SUMIF(Conversion!$C$14:$C$114,$AD110,Conversion!BC$14:BC$114)</f>
        <v>0</v>
      </c>
      <c r="BD110" s="300">
        <f ca="1">SUMIF(Conversion!$C$14:$C$114,$AD110,Conversion!BD$14:BD$114)</f>
        <v>0</v>
      </c>
      <c r="BE110" s="300">
        <f ca="1">SUMIF(Conversion!$C$14:$C$114,$AD110,Conversion!BE$14:BE$114)</f>
        <v>0</v>
      </c>
      <c r="BF110" s="300">
        <f ca="1">SUMIF(Conversion!$C$14:$C$114,$AD110,Conversion!BF$14:BF$114)</f>
        <v>0</v>
      </c>
      <c r="BG110" s="300">
        <f ca="1">SUMIF(Conversion!$C$14:$C$114,$AD110,Conversion!BG$14:BG$114)</f>
        <v>0</v>
      </c>
      <c r="BH110" s="300">
        <f ca="1">SUMIF(Conversion!$C$14:$C$114,$AD110,Conversion!BH$14:BH$114)</f>
        <v>0</v>
      </c>
      <c r="BI110" s="300">
        <f ca="1">SUMIF(Conversion!$C$14:$C$114,$AD110,Conversion!BI$14:BI$114)</f>
        <v>0</v>
      </c>
      <c r="BJ110" s="300">
        <f ca="1">SUMIF(Conversion!$C$14:$C$114,$AD110,Conversion!BJ$14:BJ$114)</f>
        <v>0</v>
      </c>
      <c r="BK110" s="300">
        <f ca="1">SUMIF(Conversion!$C$14:$C$114,$AD110,Conversion!BK$14:BK$114)</f>
        <v>0</v>
      </c>
      <c r="BL110" s="300">
        <f ca="1">SUMIF(Conversion!$C$14:$C$114,$AD110,Conversion!BL$14:BL$114)</f>
        <v>0</v>
      </c>
      <c r="BM110" s="300">
        <f ca="1">SUMIF(Conversion!$C$14:$C$114,$AD110,Conversion!BM$14:BM$114)</f>
        <v>0</v>
      </c>
      <c r="BN110" s="300">
        <f ca="1">SUMIF(Conversion!$C$14:$C$114,$AD110,Conversion!BN$14:BN$114)</f>
        <v>0</v>
      </c>
      <c r="BO110" s="300">
        <f ca="1">SUMIF(Conversion!$C$14:$C$114,$AD110,Conversion!BO$14:BO$114)</f>
        <v>0</v>
      </c>
      <c r="BP110" s="300">
        <f ca="1">SUMIF(Conversion!$C$14:$C$114,$AD110,Conversion!BP$14:BP$114)</f>
        <v>0</v>
      </c>
      <c r="BQ110" s="300">
        <f ca="1">SUMIF(Conversion!$C$14:$C$114,$AD110,Conversion!BQ$14:BQ$114)</f>
        <v>0</v>
      </c>
      <c r="BR110" s="300">
        <f ca="1">SUMIF(Conversion!$C$14:$C$114,$AD110,Conversion!BR$14:BR$114)</f>
        <v>0</v>
      </c>
      <c r="BS110" s="300">
        <f ca="1">SUMIF(Conversion!$C$14:$C$114,$AD110,Conversion!BS$14:BS$114)</f>
        <v>0</v>
      </c>
      <c r="BT110" s="300">
        <f ca="1">SUMIF(Conversion!$C$14:$C$114,$AD110,Conversion!BT$14:BT$114)</f>
        <v>0</v>
      </c>
      <c r="BU110" s="300">
        <f ca="1">SUMIF(Conversion!$C$14:$C$114,$AD110,Conversion!BU$14:BU$114)</f>
        <v>0</v>
      </c>
      <c r="BV110" s="300">
        <f ca="1">SUMIF(Conversion!$C$14:$C$114,$AD110,Conversion!BV$14:BV$114)</f>
        <v>0</v>
      </c>
      <c r="BW110" s="300">
        <f ca="1">SUMIF(Conversion!$C$14:$C$114,$AD110,Conversion!BW$14:BW$114)</f>
        <v>0</v>
      </c>
      <c r="BX110" s="300">
        <f ca="1">SUMIF(Conversion!$C$14:$C$114,$AD110,Conversion!BX$14:BX$114)</f>
        <v>0</v>
      </c>
      <c r="BY110" s="300">
        <f ca="1">SUMIF(Conversion!$C$14:$C$114,$AD110,Conversion!BY$14:BY$114)</f>
        <v>0</v>
      </c>
      <c r="BZ110" s="300">
        <f ca="1">SUMIF(Conversion!$C$14:$C$114,$AD110,Conversion!BZ$14:BZ$114)</f>
        <v>0</v>
      </c>
      <c r="CA110" s="300">
        <f ca="1">SUMIF(Conversion!$C$14:$C$114,$AD110,Conversion!CA$14:CA$114)</f>
        <v>0</v>
      </c>
      <c r="CB110" s="300">
        <f ca="1">SUMIF(Conversion!$C$14:$C$114,$AD110,Conversion!CB$14:CB$114)</f>
        <v>0</v>
      </c>
      <c r="CC110" s="300">
        <f ca="1">SUMIF(Conversion!$C$14:$C$114,$AD110,Conversion!CC$14:CC$114)</f>
        <v>0</v>
      </c>
      <c r="CD110" s="300">
        <f ca="1">SUMIF(Conversion!$C$14:$C$114,$AD110,Conversion!CD$14:CD$114)</f>
        <v>0</v>
      </c>
      <c r="CE110" s="300">
        <f ca="1">SUMIF(Conversion!$C$14:$C$114,$AD110,Conversion!CE$14:CE$114)</f>
        <v>0</v>
      </c>
      <c r="CF110" s="300">
        <f ca="1">SUMIF(Conversion!$C$14:$C$114,$AD110,Conversion!CF$14:CF$114)</f>
        <v>0</v>
      </c>
      <c r="CG110" s="300">
        <f ca="1">SUMIF(Conversion!$C$14:$C$114,$AD110,Conversion!CG$14:CG$114)</f>
        <v>0</v>
      </c>
      <c r="CH110" s="300">
        <f ca="1">SUMIF(Conversion!$C$14:$C$114,$AD110,Conversion!CH$14:CH$114)</f>
        <v>0</v>
      </c>
      <c r="CI110" s="300">
        <f ca="1">SUMIF(Conversion!$C$14:$C$114,$AD110,Conversion!CI$14:CI$114)</f>
        <v>0</v>
      </c>
      <c r="CJ110" s="300">
        <f ca="1">SUMIF(Conversion!$C$14:$C$114,$AD110,Conversion!CJ$14:CJ$114)</f>
        <v>0</v>
      </c>
      <c r="CK110" s="300">
        <f ca="1">SUMIF(Conversion!$C$14:$C$114,$AD110,Conversion!CK$14:CK$114)</f>
        <v>0</v>
      </c>
      <c r="CL110" s="300">
        <f ca="1">SUMIF(Conversion!$C$14:$C$114,$AD110,Conversion!CL$14:CL$114)</f>
        <v>0</v>
      </c>
      <c r="CM110" s="300">
        <f ca="1">SUMIF(Conversion!$C$14:$C$114,$AD110,Conversion!CM$14:CM$114)</f>
        <v>0</v>
      </c>
      <c r="CN110" s="300">
        <f ca="1">SUMIF(Conversion!$C$14:$C$114,$AD110,Conversion!CN$14:CN$114)</f>
        <v>0</v>
      </c>
      <c r="CO110" s="300">
        <f ca="1">SUMIF(Conversion!$C$14:$C$114,$AD110,Conversion!CO$14:CO$114)</f>
        <v>0</v>
      </c>
      <c r="CP110" s="300">
        <f ca="1">SUMIF(Conversion!$C$14:$C$114,$AD110,Conversion!CP$14:CP$114)</f>
        <v>0</v>
      </c>
      <c r="CQ110" s="300">
        <f ca="1">SUMIF(Conversion!$C$14:$C$114,$AD110,Conversion!CQ$14:CQ$114)</f>
        <v>0</v>
      </c>
      <c r="CR110" s="300">
        <f ca="1">SUMIF(Conversion!$C$14:$C$114,$AD110,Conversion!CR$14:CR$114)</f>
        <v>0</v>
      </c>
      <c r="CS110" s="300">
        <f ca="1">SUMIF(Conversion!$C$14:$C$114,$AD110,Conversion!CS$14:CS$114)</f>
        <v>0</v>
      </c>
      <c r="CT110" s="300">
        <f ca="1">SUMIF(Conversion!$C$14:$C$114,$AD110,Conversion!CT$14:CT$114)</f>
        <v>0</v>
      </c>
      <c r="CU110" s="300">
        <f ca="1">SUMIF(Conversion!$C$14:$C$114,$AD110,Conversion!CU$14:CU$114)</f>
        <v>0</v>
      </c>
      <c r="CV110" s="300">
        <f ca="1">SUMIF(Conversion!$C$14:$C$114,$AD110,Conversion!CV$14:CV$114)</f>
        <v>0</v>
      </c>
      <c r="CW110" s="300">
        <f ca="1">SUMIF(Conversion!$C$14:$C$114,$AD110,Conversion!CW$14:CW$114)</f>
        <v>0</v>
      </c>
      <c r="CX110" s="300">
        <f ca="1">SUMIF(Conversion!$C$14:$C$114,$AD110,Conversion!CX$14:CX$114)</f>
        <v>0</v>
      </c>
      <c r="CY110" s="300">
        <f ca="1">SUMIF(Conversion!$C$14:$C$114,$AD110,Conversion!CY$14:CY$114)</f>
        <v>0</v>
      </c>
      <c r="CZ110" s="300">
        <f ca="1">SUMIF(Conversion!$C$14:$C$114,$AD110,Conversion!CZ$14:CZ$114)</f>
        <v>0</v>
      </c>
      <c r="DA110" s="300">
        <f ca="1">SUMIF(Conversion!$C$14:$C$114,$AD110,Conversion!DA$14:DA$114)</f>
        <v>0</v>
      </c>
      <c r="DB110" s="300">
        <f ca="1">SUMIF(Conversion!$C$14:$C$114,$AD110,Conversion!DB$14:DB$114)</f>
        <v>0</v>
      </c>
      <c r="DC110" s="300">
        <f ca="1">SUMIF(Conversion!$C$14:$C$114,$AD110,Conversion!DC$14:DC$114)</f>
        <v>0</v>
      </c>
      <c r="DD110" s="300">
        <f ca="1">SUMIF(Conversion!$C$14:$C$114,$AD110,Conversion!DD$14:DD$114)</f>
        <v>0</v>
      </c>
      <c r="DE110" s="300">
        <f ca="1">SUMIF(Conversion!$C$14:$C$114,$AD110,Conversion!DE$14:DE$114)</f>
        <v>0</v>
      </c>
      <c r="DF110" s="300">
        <f ca="1">SUMIF(Conversion!$C$14:$C$114,$AD110,Conversion!DF$14:DF$114)</f>
        <v>0</v>
      </c>
      <c r="DG110" s="300">
        <f ca="1">SUMIF(Conversion!$C$14:$C$114,$AD110,Conversion!DG$14:DG$114)</f>
        <v>0</v>
      </c>
      <c r="DH110" s="300">
        <f ca="1">SUMIF(Conversion!$C$14:$C$114,$AD110,Conversion!DH$14:DH$114)</f>
        <v>0</v>
      </c>
      <c r="DI110" s="300">
        <f ca="1">SUMIF(Conversion!$C$14:$C$114,$AD110,Conversion!DI$14:DI$114)</f>
        <v>0</v>
      </c>
      <c r="DJ110" s="300">
        <f ca="1">SUMIF(Conversion!$C$14:$C$114,$AD110,Conversion!DJ$14:DJ$114)</f>
        <v>0</v>
      </c>
      <c r="DK110" s="300">
        <f ca="1">SUMIF(Conversion!$C$14:$C$114,$AD110,Conversion!DK$14:DK$114)</f>
        <v>0</v>
      </c>
      <c r="DL110" s="300">
        <f ca="1">SUMIF(Conversion!$C$14:$C$114,$AD110,Conversion!DL$14:DL$114)</f>
        <v>0</v>
      </c>
      <c r="DM110" s="300">
        <f ca="1">SUMIF(Conversion!$C$14:$C$114,$AD110,Conversion!DM$14:DM$114)</f>
        <v>0</v>
      </c>
      <c r="DN110" s="300">
        <f ca="1">SUMIF(Conversion!$C$14:$C$114,$AD110,Conversion!DN$14:DN$114)</f>
        <v>0</v>
      </c>
      <c r="DO110" s="300">
        <f ca="1">SUMIF(Conversion!$C$14:$C$114,$AD110,Conversion!DO$14:DO$114)</f>
        <v>0</v>
      </c>
      <c r="DP110" s="300">
        <f ca="1">SUMIF(Conversion!$C$14:$C$114,$AD110,Conversion!DP$14:DP$114)</f>
        <v>0</v>
      </c>
      <c r="DQ110" s="300">
        <f ca="1">SUMIF(Conversion!$C$14:$C$114,$AD110,Conversion!DQ$14:DQ$114)</f>
        <v>0</v>
      </c>
      <c r="DR110" s="300">
        <f ca="1">SUMIF(Conversion!$C$14:$C$114,$AD110,Conversion!DR$14:DR$114)</f>
        <v>0</v>
      </c>
      <c r="DS110" s="300">
        <f ca="1">SUMIF(Conversion!$C$14:$C$114,$AD110,Conversion!DS$14:DS$114)</f>
        <v>0</v>
      </c>
      <c r="DT110" s="300">
        <f ca="1">SUMIF(Conversion!$C$14:$C$114,$AD110,Conversion!DT$14:DT$114)</f>
        <v>0</v>
      </c>
      <c r="DU110" s="300">
        <f ca="1">SUMIF(Conversion!$C$14:$C$114,$AD110,Conversion!DU$14:DU$114)</f>
        <v>0</v>
      </c>
      <c r="DV110" s="300">
        <f ca="1">SUMIF(Conversion!$C$14:$C$114,$AD110,Conversion!DV$14:DV$114)</f>
        <v>0</v>
      </c>
      <c r="DW110" s="300">
        <f ca="1">SUMIF(Conversion!$C$14:$C$114,$AD110,Conversion!DW$14:DW$114)</f>
        <v>0</v>
      </c>
      <c r="DX110" s="300">
        <f ca="1">SUMIF(Conversion!$C$14:$C$114,$AD110,Conversion!DX$14:DX$114)</f>
        <v>0</v>
      </c>
      <c r="DY110" s="300">
        <f ca="1">SUMIF(Conversion!$C$14:$C$114,$AD110,Conversion!DY$14:DY$114)</f>
        <v>0</v>
      </c>
      <c r="DZ110" s="300">
        <f ca="1">SUMIF(Conversion!$C$14:$C$114,$AD110,Conversion!DZ$14:DZ$114)</f>
        <v>0</v>
      </c>
      <c r="EA110" s="300">
        <f ca="1">SUMIF(Conversion!$C$14:$C$114,$AD110,Conversion!EA$14:EA$114)</f>
        <v>0</v>
      </c>
      <c r="EB110" s="300">
        <f ca="1">SUMIF(Conversion!$C$14:$C$114,$AD110,Conversion!EB$14:EB$114)</f>
        <v>0</v>
      </c>
      <c r="EC110" s="300">
        <f ca="1">SUMIF(Conversion!$C$14:$C$114,$AD110,Conversion!EC$14:EC$114)</f>
        <v>0</v>
      </c>
      <c r="ED110" s="300">
        <f ca="1">SUMIF(Conversion!$C$14:$C$114,$AD110,Conversion!ED$14:ED$114)</f>
        <v>0</v>
      </c>
      <c r="EE110" s="300">
        <f ca="1">SUMIF(Conversion!$C$14:$C$114,$AD110,Conversion!EE$14:EE$114)</f>
        <v>0</v>
      </c>
      <c r="EF110" s="300">
        <f ca="1">SUMIF(Conversion!$C$14:$C$114,$AD110,Conversion!EF$14:EF$114)</f>
        <v>0</v>
      </c>
      <c r="EG110" s="300">
        <f ca="1">SUMIF(Conversion!$C$14:$C$114,$AD110,Conversion!EG$14:EG$114)</f>
        <v>0</v>
      </c>
      <c r="EH110" s="300">
        <f ca="1">SUMIF(Conversion!$C$14:$C$114,$AD110,Conversion!EH$14:EH$114)</f>
        <v>0</v>
      </c>
      <c r="EI110" s="300">
        <f ca="1">SUMIF(Conversion!$C$14:$C$114,$AD110,Conversion!EI$14:EI$114)</f>
        <v>0</v>
      </c>
      <c r="EJ110" s="300">
        <f ca="1">SUMIF(Conversion!$C$14:$C$114,$AD110,Conversion!EJ$14:EJ$114)</f>
        <v>0</v>
      </c>
      <c r="EK110" s="300">
        <f ca="1">SUMIF(Conversion!$C$14:$C$114,$AD110,Conversion!EK$14:EK$114)</f>
        <v>0</v>
      </c>
      <c r="EL110" s="300">
        <f ca="1">SUMIF(Conversion!$C$14:$C$114,$AD110,Conversion!EL$14:EL$114)</f>
        <v>0</v>
      </c>
      <c r="EM110" s="300">
        <f ca="1">SUMIF(Conversion!$C$14:$C$114,$AD110,Conversion!EM$14:EM$114)</f>
        <v>0</v>
      </c>
      <c r="EN110" s="300">
        <f ca="1">SUMIF(Conversion!$C$14:$C$114,$AD110,Conversion!EN$14:EN$114)</f>
        <v>0</v>
      </c>
      <c r="EO110" s="300">
        <f ca="1">SUMIF(Conversion!$C$14:$C$114,$AD110,Conversion!EO$14:EO$114)</f>
        <v>0</v>
      </c>
      <c r="EP110" s="300">
        <f ca="1">SUMIF(Conversion!$C$14:$C$114,$AD110,Conversion!EP$14:EP$114)</f>
        <v>0</v>
      </c>
      <c r="EQ110" s="300">
        <f ca="1">SUMIF(Conversion!$C$14:$C$114,$AD110,Conversion!EQ$14:EQ$114)</f>
        <v>0</v>
      </c>
      <c r="ER110" s="300">
        <f ca="1">SUMIF(Conversion!$C$14:$C$114,$AD110,Conversion!ER$14:ER$114)</f>
        <v>0</v>
      </c>
      <c r="ES110" s="300">
        <f ca="1">SUMIF(Conversion!$C$14:$C$114,$AD110,Conversion!ES$14:ES$114)</f>
        <v>0</v>
      </c>
      <c r="ET110" s="300">
        <f ca="1">SUMIF(Conversion!$C$14:$C$114,$AD110,Conversion!ET$14:ET$114)</f>
        <v>0</v>
      </c>
      <c r="EU110" s="300">
        <f ca="1">SUMIF(Conversion!$C$14:$C$114,$AD110,Conversion!EU$14:EU$114)</f>
        <v>0</v>
      </c>
      <c r="EV110" s="300">
        <f ca="1">SUMIF(Conversion!$C$14:$C$114,$AD110,Conversion!EV$14:EV$114)</f>
        <v>0</v>
      </c>
      <c r="EW110" s="300">
        <f ca="1">SUMIF(Conversion!$C$14:$C$114,$AD110,Conversion!EW$14:EW$114)</f>
        <v>0</v>
      </c>
      <c r="EX110" s="300">
        <f ca="1">SUMIF(Conversion!$C$14:$C$114,$AD110,Conversion!EX$14:EX$114)</f>
        <v>0</v>
      </c>
      <c r="EY110" s="261"/>
      <c r="EZ110" s="87"/>
      <c r="FB110" s="261"/>
    </row>
    <row r="111" spans="1:158" ht="12.75" hidden="1" customHeight="1" outlineLevel="2">
      <c r="A111" s="303">
        <v>6</v>
      </c>
      <c r="B111" s="303"/>
      <c r="C111" s="892" t="str">
        <f>Constants!B247</f>
        <v>Labour</v>
      </c>
      <c r="E111" s="329"/>
      <c r="F111" s="330"/>
      <c r="G111" s="330"/>
      <c r="H111" s="330"/>
      <c r="I111" s="330"/>
      <c r="J111" s="330"/>
      <c r="K111" s="330"/>
      <c r="L111" s="330"/>
      <c r="M111" s="330"/>
      <c r="N111" s="330"/>
      <c r="O111" s="330"/>
      <c r="P111" s="330"/>
      <c r="Q111" s="330"/>
      <c r="R111" s="330"/>
      <c r="S111" s="330"/>
      <c r="T111" s="330"/>
      <c r="U111" s="330"/>
      <c r="V111" s="331"/>
      <c r="W111" s="330"/>
      <c r="X111" s="330"/>
      <c r="Y111" s="330"/>
      <c r="Z111" s="330"/>
      <c r="AA111" s="330"/>
      <c r="AB111" s="329"/>
      <c r="AC111" s="332"/>
      <c r="AD111" s="683" t="str">
        <f>Constants!F247</f>
        <v>Labour</v>
      </c>
      <c r="AE111" s="304">
        <f t="shared" ca="1" si="43"/>
        <v>13669790.873763854</v>
      </c>
      <c r="AF111" s="299">
        <f>SUMIF(Conversion!$C$14:$C$114,$AD111,Conversion!AF$14:AF$114)</f>
        <v>7164</v>
      </c>
      <c r="AG111" s="300">
        <f ca="1">SUMIF(Conversion!$C$14:$C$114,$AD111,Conversion!AG$14:AG$114)</f>
        <v>7164</v>
      </c>
      <c r="AH111" s="300">
        <f ca="1">SUMIF(Conversion!$C$14:$C$114,$AD111,Conversion!AH$14:AH$114)</f>
        <v>203180.25</v>
      </c>
      <c r="AI111" s="300">
        <f ca="1">SUMIF(Conversion!$C$14:$C$114,$AD111,Conversion!AI$14:AI$114)</f>
        <v>203180.25</v>
      </c>
      <c r="AJ111" s="300">
        <f ca="1">SUMIF(Conversion!$C$14:$C$114,$AD111,Conversion!AJ$14:AJ$114)</f>
        <v>203180.25</v>
      </c>
      <c r="AK111" s="300">
        <f ca="1">SUMIF(Conversion!$C$14:$C$114,$AD111,Conversion!AK$14:AK$114)</f>
        <v>274779.25</v>
      </c>
      <c r="AL111" s="300">
        <f ca="1">SUMIF(Conversion!$C$14:$C$114,$AD111,Conversion!AL$14:AL$114)</f>
        <v>400421.5</v>
      </c>
      <c r="AM111" s="300">
        <f ca="1">SUMIF(Conversion!$C$14:$C$114,$AD111,Conversion!AM$14:AM$114)</f>
        <v>400421.5</v>
      </c>
      <c r="AN111" s="300">
        <f ca="1">SUMIF(Conversion!$C$14:$C$114,$AD111,Conversion!AN$14:AN$114)</f>
        <v>196394</v>
      </c>
      <c r="AO111" s="300">
        <f ca="1">SUMIF(Conversion!$C$14:$C$114,$AD111,Conversion!AO$14:AO$114)</f>
        <v>196394</v>
      </c>
      <c r="AP111" s="300">
        <f ca="1">SUMIF(Conversion!$C$14:$C$114,$AD111,Conversion!AP$14:AP$114)</f>
        <v>196394</v>
      </c>
      <c r="AQ111" s="300">
        <f ca="1">SUMIF(Conversion!$C$14:$C$114,$AD111,Conversion!AQ$14:AQ$114)</f>
        <v>195600</v>
      </c>
      <c r="AR111" s="300">
        <f ca="1">SUMIF(Conversion!$C$14:$C$114,$AD111,Conversion!AR$14:AR$114)</f>
        <v>195600</v>
      </c>
      <c r="AS111" s="300">
        <f ca="1">SUMIF(Conversion!$C$14:$C$114,$AD111,Conversion!AS$14:AS$114)</f>
        <v>195600</v>
      </c>
      <c r="AT111" s="300">
        <f ca="1">SUMIF(Conversion!$C$14:$C$114,$AD111,Conversion!AT$14:AT$114)</f>
        <v>214014</v>
      </c>
      <c r="AU111" s="300">
        <f ca="1">SUMIF(Conversion!$C$14:$C$114,$AD111,Conversion!AU$14:AU$114)</f>
        <v>221178</v>
      </c>
      <c r="AV111" s="300">
        <f ca="1">SUMIF(Conversion!$C$14:$C$114,$AD111,Conversion!AV$14:AV$114)</f>
        <v>229255.20000000004</v>
      </c>
      <c r="AW111" s="300">
        <f ca="1">SUMIF(Conversion!$C$14:$C$114,$AD111,Conversion!AW$14:AW$114)</f>
        <v>229255.20000000004</v>
      </c>
      <c r="AX111" s="300">
        <f ca="1">SUMIF(Conversion!$C$14:$C$114,$AD111,Conversion!AX$14:AX$114)</f>
        <v>199512</v>
      </c>
      <c r="AY111" s="300">
        <f ca="1">SUMIF(Conversion!$C$14:$C$114,$AD111,Conversion!AY$14:AY$114)</f>
        <v>199512</v>
      </c>
      <c r="AZ111" s="300">
        <f ca="1">SUMIF(Conversion!$C$14:$C$114,$AD111,Conversion!AZ$14:AZ$114)</f>
        <v>199512</v>
      </c>
      <c r="BA111" s="300">
        <f ca="1">SUMIF(Conversion!$C$14:$C$114,$AD111,Conversion!BA$14:BA$114)</f>
        <v>199512</v>
      </c>
      <c r="BB111" s="300">
        <f ca="1">SUMIF(Conversion!$C$14:$C$114,$AD111,Conversion!BB$14:BB$114)</f>
        <v>199512</v>
      </c>
      <c r="BC111" s="300">
        <f ca="1">SUMIF(Conversion!$C$14:$C$114,$AD111,Conversion!BC$14:BC$114)</f>
        <v>199512</v>
      </c>
      <c r="BD111" s="300">
        <f ca="1">SUMIF(Conversion!$C$14:$C$114,$AD111,Conversion!BD$14:BD$114)</f>
        <v>199512</v>
      </c>
      <c r="BE111" s="300">
        <f ca="1">SUMIF(Conversion!$C$14:$C$114,$AD111,Conversion!BE$14:BE$114)</f>
        <v>199512</v>
      </c>
      <c r="BF111" s="300">
        <f ca="1">SUMIF(Conversion!$C$14:$C$114,$AD111,Conversion!BF$14:BF$114)</f>
        <v>199512</v>
      </c>
      <c r="BG111" s="300">
        <f ca="1">SUMIF(Conversion!$C$14:$C$114,$AD111,Conversion!BG$14:BG$114)</f>
        <v>199512</v>
      </c>
      <c r="BH111" s="300">
        <f ca="1">SUMIF(Conversion!$C$14:$C$114,$AD111,Conversion!BH$14:BH$114)</f>
        <v>203502.24</v>
      </c>
      <c r="BI111" s="300">
        <f ca="1">SUMIF(Conversion!$C$14:$C$114,$AD111,Conversion!BI$14:BI$114)</f>
        <v>203502.24</v>
      </c>
      <c r="BJ111" s="300">
        <f ca="1">SUMIF(Conversion!$C$14:$C$114,$AD111,Conversion!BJ$14:BJ$114)</f>
        <v>203502.24</v>
      </c>
      <c r="BK111" s="300">
        <f ca="1">SUMIF(Conversion!$C$14:$C$114,$AD111,Conversion!BK$14:BK$114)</f>
        <v>203502.24</v>
      </c>
      <c r="BL111" s="300">
        <f ca="1">SUMIF(Conversion!$C$14:$C$114,$AD111,Conversion!BL$14:BL$114)</f>
        <v>203502.24</v>
      </c>
      <c r="BM111" s="300">
        <f ca="1">SUMIF(Conversion!$C$14:$C$114,$AD111,Conversion!BM$14:BM$114)</f>
        <v>203502.24</v>
      </c>
      <c r="BN111" s="300">
        <f ca="1">SUMIF(Conversion!$C$14:$C$114,$AD111,Conversion!BN$14:BN$114)</f>
        <v>203502.24</v>
      </c>
      <c r="BO111" s="300">
        <f ca="1">SUMIF(Conversion!$C$14:$C$114,$AD111,Conversion!BO$14:BO$114)</f>
        <v>203502.24</v>
      </c>
      <c r="BP111" s="300">
        <f ca="1">SUMIF(Conversion!$C$14:$C$114,$AD111,Conversion!BP$14:BP$114)</f>
        <v>203502.24</v>
      </c>
      <c r="BQ111" s="300">
        <f ca="1">SUMIF(Conversion!$C$14:$C$114,$AD111,Conversion!BQ$14:BQ$114)</f>
        <v>203502.24</v>
      </c>
      <c r="BR111" s="300">
        <f ca="1">SUMIF(Conversion!$C$14:$C$114,$AD111,Conversion!BR$14:BR$114)</f>
        <v>203502.24</v>
      </c>
      <c r="BS111" s="300">
        <f ca="1">SUMIF(Conversion!$C$14:$C$114,$AD111,Conversion!BS$14:BS$114)</f>
        <v>203502.24</v>
      </c>
      <c r="BT111" s="300">
        <f ca="1">SUMIF(Conversion!$C$14:$C$114,$AD111,Conversion!BT$14:BT$114)</f>
        <v>207572.28479999999</v>
      </c>
      <c r="BU111" s="300">
        <f ca="1">SUMIF(Conversion!$C$14:$C$114,$AD111,Conversion!BU$14:BU$114)</f>
        <v>207572.28479999999</v>
      </c>
      <c r="BV111" s="300">
        <f ca="1">SUMIF(Conversion!$C$14:$C$114,$AD111,Conversion!BV$14:BV$114)</f>
        <v>207572.28479999999</v>
      </c>
      <c r="BW111" s="300">
        <f ca="1">SUMIF(Conversion!$C$14:$C$114,$AD111,Conversion!BW$14:BW$114)</f>
        <v>207572.28479999999</v>
      </c>
      <c r="BX111" s="300">
        <f ca="1">SUMIF(Conversion!$C$14:$C$114,$AD111,Conversion!BX$14:BX$114)</f>
        <v>207572.28479999999</v>
      </c>
      <c r="BY111" s="300">
        <f ca="1">SUMIF(Conversion!$C$14:$C$114,$AD111,Conversion!BY$14:BY$114)</f>
        <v>207572.28479999999</v>
      </c>
      <c r="BZ111" s="300">
        <f ca="1">SUMIF(Conversion!$C$14:$C$114,$AD111,Conversion!BZ$14:BZ$114)</f>
        <v>207572.28479999999</v>
      </c>
      <c r="CA111" s="300">
        <f ca="1">SUMIF(Conversion!$C$14:$C$114,$AD111,Conversion!CA$14:CA$114)</f>
        <v>207572.28479999999</v>
      </c>
      <c r="CB111" s="300">
        <f ca="1">SUMIF(Conversion!$C$14:$C$114,$AD111,Conversion!CB$14:CB$114)</f>
        <v>207572.28479999999</v>
      </c>
      <c r="CC111" s="300">
        <f ca="1">SUMIF(Conversion!$C$14:$C$114,$AD111,Conversion!CC$14:CC$114)</f>
        <v>207572.28479999999</v>
      </c>
      <c r="CD111" s="300">
        <f ca="1">SUMIF(Conversion!$C$14:$C$114,$AD111,Conversion!CD$14:CD$114)</f>
        <v>207572.28479999999</v>
      </c>
      <c r="CE111" s="300">
        <f ca="1">SUMIF(Conversion!$C$14:$C$114,$AD111,Conversion!CE$14:CE$114)</f>
        <v>207572.28479999999</v>
      </c>
      <c r="CF111" s="300">
        <f ca="1">SUMIF(Conversion!$C$14:$C$114,$AD111,Conversion!CF$14:CF$114)</f>
        <v>211723.730496</v>
      </c>
      <c r="CG111" s="300">
        <f ca="1">SUMIF(Conversion!$C$14:$C$114,$AD111,Conversion!CG$14:CG$114)</f>
        <v>211723.730496</v>
      </c>
      <c r="CH111" s="300">
        <f ca="1">SUMIF(Conversion!$C$14:$C$114,$AD111,Conversion!CH$14:CH$114)</f>
        <v>211723.730496</v>
      </c>
      <c r="CI111" s="300">
        <f ca="1">SUMIF(Conversion!$C$14:$C$114,$AD111,Conversion!CI$14:CI$114)</f>
        <v>211723.730496</v>
      </c>
      <c r="CJ111" s="300">
        <f ca="1">SUMIF(Conversion!$C$14:$C$114,$AD111,Conversion!CJ$14:CJ$114)</f>
        <v>211723.730496</v>
      </c>
      <c r="CK111" s="300">
        <f ca="1">SUMIF(Conversion!$C$14:$C$114,$AD111,Conversion!CK$14:CK$114)</f>
        <v>211723.730496</v>
      </c>
      <c r="CL111" s="300">
        <f ca="1">SUMIF(Conversion!$C$14:$C$114,$AD111,Conversion!CL$14:CL$114)</f>
        <v>211723.730496</v>
      </c>
      <c r="CM111" s="300">
        <f ca="1">SUMIF(Conversion!$C$14:$C$114,$AD111,Conversion!CM$14:CM$114)</f>
        <v>211723.730496</v>
      </c>
      <c r="CN111" s="300">
        <f ca="1">SUMIF(Conversion!$C$14:$C$114,$AD111,Conversion!CN$14:CN$114)</f>
        <v>211723.730496</v>
      </c>
      <c r="CO111" s="300">
        <f ca="1">SUMIF(Conversion!$C$14:$C$114,$AD111,Conversion!CO$14:CO$114)</f>
        <v>211723.730496</v>
      </c>
      <c r="CP111" s="300">
        <f ca="1">SUMIF(Conversion!$C$14:$C$114,$AD111,Conversion!CP$14:CP$114)</f>
        <v>211723.730496</v>
      </c>
      <c r="CQ111" s="300">
        <f ca="1">SUMIF(Conversion!$C$14:$C$114,$AD111,Conversion!CQ$14:CQ$114)</f>
        <v>211723.730496</v>
      </c>
      <c r="CR111" s="300">
        <f ca="1">SUMIF(Conversion!$C$14:$C$114,$AD111,Conversion!CR$14:CR$114)</f>
        <v>215958.20510592</v>
      </c>
      <c r="CS111" s="300">
        <f ca="1">SUMIF(Conversion!$C$14:$C$114,$AD111,Conversion!CS$14:CS$114)</f>
        <v>215958.20510592</v>
      </c>
      <c r="CT111" s="300">
        <f ca="1">SUMIF(Conversion!$C$14:$C$114,$AD111,Conversion!CT$14:CT$114)</f>
        <v>0</v>
      </c>
      <c r="CU111" s="300">
        <f ca="1">SUMIF(Conversion!$C$14:$C$114,$AD111,Conversion!CU$14:CU$114)</f>
        <v>0</v>
      </c>
      <c r="CV111" s="300">
        <f ca="1">SUMIF(Conversion!$C$14:$C$114,$AD111,Conversion!CV$14:CV$114)</f>
        <v>0</v>
      </c>
      <c r="CW111" s="300">
        <f ca="1">SUMIF(Conversion!$C$14:$C$114,$AD111,Conversion!CW$14:CW$114)</f>
        <v>0</v>
      </c>
      <c r="CX111" s="300">
        <f ca="1">SUMIF(Conversion!$C$14:$C$114,$AD111,Conversion!CX$14:CX$114)</f>
        <v>0</v>
      </c>
      <c r="CY111" s="300">
        <f ca="1">SUMIF(Conversion!$C$14:$C$114,$AD111,Conversion!CY$14:CY$114)</f>
        <v>0</v>
      </c>
      <c r="CZ111" s="300">
        <f ca="1">SUMIF(Conversion!$C$14:$C$114,$AD111,Conversion!CZ$14:CZ$114)</f>
        <v>0</v>
      </c>
      <c r="DA111" s="300">
        <f ca="1">SUMIF(Conversion!$C$14:$C$114,$AD111,Conversion!DA$14:DA$114)</f>
        <v>0</v>
      </c>
      <c r="DB111" s="300">
        <f ca="1">SUMIF(Conversion!$C$14:$C$114,$AD111,Conversion!DB$14:DB$114)</f>
        <v>0</v>
      </c>
      <c r="DC111" s="300">
        <f ca="1">SUMIF(Conversion!$C$14:$C$114,$AD111,Conversion!DC$14:DC$114)</f>
        <v>0</v>
      </c>
      <c r="DD111" s="300">
        <f ca="1">SUMIF(Conversion!$C$14:$C$114,$AD111,Conversion!DD$14:DD$114)</f>
        <v>0</v>
      </c>
      <c r="DE111" s="300">
        <f ca="1">SUMIF(Conversion!$C$14:$C$114,$AD111,Conversion!DE$14:DE$114)</f>
        <v>0</v>
      </c>
      <c r="DF111" s="300">
        <f ca="1">SUMIF(Conversion!$C$14:$C$114,$AD111,Conversion!DF$14:DF$114)</f>
        <v>0</v>
      </c>
      <c r="DG111" s="300">
        <f ca="1">SUMIF(Conversion!$C$14:$C$114,$AD111,Conversion!DG$14:DG$114)</f>
        <v>0</v>
      </c>
      <c r="DH111" s="300">
        <f ca="1">SUMIF(Conversion!$C$14:$C$114,$AD111,Conversion!DH$14:DH$114)</f>
        <v>0</v>
      </c>
      <c r="DI111" s="300">
        <f ca="1">SUMIF(Conversion!$C$14:$C$114,$AD111,Conversion!DI$14:DI$114)</f>
        <v>0</v>
      </c>
      <c r="DJ111" s="300">
        <f ca="1">SUMIF(Conversion!$C$14:$C$114,$AD111,Conversion!DJ$14:DJ$114)</f>
        <v>0</v>
      </c>
      <c r="DK111" s="300">
        <f ca="1">SUMIF(Conversion!$C$14:$C$114,$AD111,Conversion!DK$14:DK$114)</f>
        <v>0</v>
      </c>
      <c r="DL111" s="300">
        <f ca="1">SUMIF(Conversion!$C$14:$C$114,$AD111,Conversion!DL$14:DL$114)</f>
        <v>0</v>
      </c>
      <c r="DM111" s="300">
        <f ca="1">SUMIF(Conversion!$C$14:$C$114,$AD111,Conversion!DM$14:DM$114)</f>
        <v>0</v>
      </c>
      <c r="DN111" s="300">
        <f ca="1">SUMIF(Conversion!$C$14:$C$114,$AD111,Conversion!DN$14:DN$114)</f>
        <v>0</v>
      </c>
      <c r="DO111" s="300">
        <f ca="1">SUMIF(Conversion!$C$14:$C$114,$AD111,Conversion!DO$14:DO$114)</f>
        <v>0</v>
      </c>
      <c r="DP111" s="300">
        <f ca="1">SUMIF(Conversion!$C$14:$C$114,$AD111,Conversion!DP$14:DP$114)</f>
        <v>0</v>
      </c>
      <c r="DQ111" s="300">
        <f ca="1">SUMIF(Conversion!$C$14:$C$114,$AD111,Conversion!DQ$14:DQ$114)</f>
        <v>0</v>
      </c>
      <c r="DR111" s="300">
        <f ca="1">SUMIF(Conversion!$C$14:$C$114,$AD111,Conversion!DR$14:DR$114)</f>
        <v>0</v>
      </c>
      <c r="DS111" s="300">
        <f ca="1">SUMIF(Conversion!$C$14:$C$114,$AD111,Conversion!DS$14:DS$114)</f>
        <v>0</v>
      </c>
      <c r="DT111" s="300">
        <f ca="1">SUMIF(Conversion!$C$14:$C$114,$AD111,Conversion!DT$14:DT$114)</f>
        <v>0</v>
      </c>
      <c r="DU111" s="300">
        <f ca="1">SUMIF(Conversion!$C$14:$C$114,$AD111,Conversion!DU$14:DU$114)</f>
        <v>0</v>
      </c>
      <c r="DV111" s="300">
        <f ca="1">SUMIF(Conversion!$C$14:$C$114,$AD111,Conversion!DV$14:DV$114)</f>
        <v>0</v>
      </c>
      <c r="DW111" s="300">
        <f ca="1">SUMIF(Conversion!$C$14:$C$114,$AD111,Conversion!DW$14:DW$114)</f>
        <v>0</v>
      </c>
      <c r="DX111" s="300">
        <f ca="1">SUMIF(Conversion!$C$14:$C$114,$AD111,Conversion!DX$14:DX$114)</f>
        <v>0</v>
      </c>
      <c r="DY111" s="300">
        <f ca="1">SUMIF(Conversion!$C$14:$C$114,$AD111,Conversion!DY$14:DY$114)</f>
        <v>0</v>
      </c>
      <c r="DZ111" s="300">
        <f ca="1">SUMIF(Conversion!$C$14:$C$114,$AD111,Conversion!DZ$14:DZ$114)</f>
        <v>0</v>
      </c>
      <c r="EA111" s="300">
        <f ca="1">SUMIF(Conversion!$C$14:$C$114,$AD111,Conversion!EA$14:EA$114)</f>
        <v>0</v>
      </c>
      <c r="EB111" s="300">
        <f ca="1">SUMIF(Conversion!$C$14:$C$114,$AD111,Conversion!EB$14:EB$114)</f>
        <v>0</v>
      </c>
      <c r="EC111" s="300">
        <f ca="1">SUMIF(Conversion!$C$14:$C$114,$AD111,Conversion!EC$14:EC$114)</f>
        <v>0</v>
      </c>
      <c r="ED111" s="300">
        <f ca="1">SUMIF(Conversion!$C$14:$C$114,$AD111,Conversion!ED$14:ED$114)</f>
        <v>0</v>
      </c>
      <c r="EE111" s="300">
        <f ca="1">SUMIF(Conversion!$C$14:$C$114,$AD111,Conversion!EE$14:EE$114)</f>
        <v>0</v>
      </c>
      <c r="EF111" s="300">
        <f ca="1">SUMIF(Conversion!$C$14:$C$114,$AD111,Conversion!EF$14:EF$114)</f>
        <v>0</v>
      </c>
      <c r="EG111" s="300">
        <f ca="1">SUMIF(Conversion!$C$14:$C$114,$AD111,Conversion!EG$14:EG$114)</f>
        <v>0</v>
      </c>
      <c r="EH111" s="300">
        <f ca="1">SUMIF(Conversion!$C$14:$C$114,$AD111,Conversion!EH$14:EH$114)</f>
        <v>0</v>
      </c>
      <c r="EI111" s="300">
        <f ca="1">SUMIF(Conversion!$C$14:$C$114,$AD111,Conversion!EI$14:EI$114)</f>
        <v>0</v>
      </c>
      <c r="EJ111" s="300">
        <f ca="1">SUMIF(Conversion!$C$14:$C$114,$AD111,Conversion!EJ$14:EJ$114)</f>
        <v>0</v>
      </c>
      <c r="EK111" s="300">
        <f ca="1">SUMIF(Conversion!$C$14:$C$114,$AD111,Conversion!EK$14:EK$114)</f>
        <v>0</v>
      </c>
      <c r="EL111" s="300">
        <f ca="1">SUMIF(Conversion!$C$14:$C$114,$AD111,Conversion!EL$14:EL$114)</f>
        <v>0</v>
      </c>
      <c r="EM111" s="300">
        <f ca="1">SUMIF(Conversion!$C$14:$C$114,$AD111,Conversion!EM$14:EM$114)</f>
        <v>0</v>
      </c>
      <c r="EN111" s="300">
        <f ca="1">SUMIF(Conversion!$C$14:$C$114,$AD111,Conversion!EN$14:EN$114)</f>
        <v>0</v>
      </c>
      <c r="EO111" s="300">
        <f ca="1">SUMIF(Conversion!$C$14:$C$114,$AD111,Conversion!EO$14:EO$114)</f>
        <v>0</v>
      </c>
      <c r="EP111" s="300">
        <f ca="1">SUMIF(Conversion!$C$14:$C$114,$AD111,Conversion!EP$14:EP$114)</f>
        <v>0</v>
      </c>
      <c r="EQ111" s="300">
        <f ca="1">SUMIF(Conversion!$C$14:$C$114,$AD111,Conversion!EQ$14:EQ$114)</f>
        <v>0</v>
      </c>
      <c r="ER111" s="300">
        <f ca="1">SUMIF(Conversion!$C$14:$C$114,$AD111,Conversion!ER$14:ER$114)</f>
        <v>0</v>
      </c>
      <c r="ES111" s="300">
        <f ca="1">SUMIF(Conversion!$C$14:$C$114,$AD111,Conversion!ES$14:ES$114)</f>
        <v>0</v>
      </c>
      <c r="ET111" s="300">
        <f ca="1">SUMIF(Conversion!$C$14:$C$114,$AD111,Conversion!ET$14:ET$114)</f>
        <v>0</v>
      </c>
      <c r="EU111" s="300">
        <f ca="1">SUMIF(Conversion!$C$14:$C$114,$AD111,Conversion!EU$14:EU$114)</f>
        <v>0</v>
      </c>
      <c r="EV111" s="300">
        <f ca="1">SUMIF(Conversion!$C$14:$C$114,$AD111,Conversion!EV$14:EV$114)</f>
        <v>0</v>
      </c>
      <c r="EW111" s="300">
        <f ca="1">SUMIF(Conversion!$C$14:$C$114,$AD111,Conversion!EW$14:EW$114)</f>
        <v>0</v>
      </c>
      <c r="EX111" s="300">
        <f ca="1">SUMIF(Conversion!$C$14:$C$114,$AD111,Conversion!EX$14:EX$114)</f>
        <v>0</v>
      </c>
      <c r="EY111" s="261"/>
      <c r="EZ111" s="87"/>
      <c r="FB111" s="261"/>
    </row>
    <row r="112" spans="1:158" ht="12.75" hidden="1" customHeight="1" outlineLevel="2">
      <c r="A112" s="303">
        <v>7</v>
      </c>
      <c r="B112" s="303"/>
      <c r="C112" s="892" t="str">
        <f>Constants!B248</f>
        <v>Data Network</v>
      </c>
      <c r="E112" s="329"/>
      <c r="F112" s="330"/>
      <c r="G112" s="330"/>
      <c r="H112" s="330"/>
      <c r="I112" s="330"/>
      <c r="J112" s="330"/>
      <c r="K112" s="330"/>
      <c r="L112" s="330"/>
      <c r="M112" s="330"/>
      <c r="N112" s="330"/>
      <c r="O112" s="330"/>
      <c r="P112" s="330"/>
      <c r="Q112" s="330"/>
      <c r="R112" s="330"/>
      <c r="S112" s="330"/>
      <c r="T112" s="330"/>
      <c r="U112" s="330"/>
      <c r="V112" s="331"/>
      <c r="W112" s="330"/>
      <c r="X112" s="330"/>
      <c r="Y112" s="330"/>
      <c r="Z112" s="330"/>
      <c r="AA112" s="330"/>
      <c r="AB112" s="329"/>
      <c r="AC112" s="332"/>
      <c r="AD112" s="683" t="str">
        <f>Constants!F248</f>
        <v>Data Network</v>
      </c>
      <c r="AE112" s="304">
        <f t="shared" ca="1" si="43"/>
        <v>1574654</v>
      </c>
      <c r="AF112" s="299">
        <f>SUMIF(Conversion!$C$14:$C$114,$AD112,Conversion!AF$14:AF$114)</f>
        <v>0</v>
      </c>
      <c r="AG112" s="300">
        <f ca="1">SUMIF(Conversion!$C$14:$C$114,$AD112,Conversion!AG$14:AG$114)</f>
        <v>0</v>
      </c>
      <c r="AH112" s="300">
        <f ca="1">SUMIF(Conversion!$C$14:$C$114,$AD112,Conversion!AH$14:AH$114)</f>
        <v>0</v>
      </c>
      <c r="AI112" s="300">
        <f ca="1">SUMIF(Conversion!$C$14:$C$114,$AD112,Conversion!AI$14:AI$114)</f>
        <v>1574654</v>
      </c>
      <c r="AJ112" s="300">
        <f ca="1">SUMIF(Conversion!$C$14:$C$114,$AD112,Conversion!AJ$14:AJ$114)</f>
        <v>0</v>
      </c>
      <c r="AK112" s="300">
        <f ca="1">SUMIF(Conversion!$C$14:$C$114,$AD112,Conversion!AK$14:AK$114)</f>
        <v>0</v>
      </c>
      <c r="AL112" s="300">
        <f ca="1">SUMIF(Conversion!$C$14:$C$114,$AD112,Conversion!AL$14:AL$114)</f>
        <v>0</v>
      </c>
      <c r="AM112" s="300">
        <f ca="1">SUMIF(Conversion!$C$14:$C$114,$AD112,Conversion!AM$14:AM$114)</f>
        <v>0</v>
      </c>
      <c r="AN112" s="300">
        <f ca="1">SUMIF(Conversion!$C$14:$C$114,$AD112,Conversion!AN$14:AN$114)</f>
        <v>0</v>
      </c>
      <c r="AO112" s="300">
        <f ca="1">SUMIF(Conversion!$C$14:$C$114,$AD112,Conversion!AO$14:AO$114)</f>
        <v>0</v>
      </c>
      <c r="AP112" s="300">
        <f ca="1">SUMIF(Conversion!$C$14:$C$114,$AD112,Conversion!AP$14:AP$114)</f>
        <v>0</v>
      </c>
      <c r="AQ112" s="300">
        <f ca="1">SUMIF(Conversion!$C$14:$C$114,$AD112,Conversion!AQ$14:AQ$114)</f>
        <v>0</v>
      </c>
      <c r="AR112" s="300">
        <f ca="1">SUMIF(Conversion!$C$14:$C$114,$AD112,Conversion!AR$14:AR$114)</f>
        <v>0</v>
      </c>
      <c r="AS112" s="300">
        <f ca="1">SUMIF(Conversion!$C$14:$C$114,$AD112,Conversion!AS$14:AS$114)</f>
        <v>0</v>
      </c>
      <c r="AT112" s="300">
        <f ca="1">SUMIF(Conversion!$C$14:$C$114,$AD112,Conversion!AT$14:AT$114)</f>
        <v>0</v>
      </c>
      <c r="AU112" s="300">
        <f ca="1">SUMIF(Conversion!$C$14:$C$114,$AD112,Conversion!AU$14:AU$114)</f>
        <v>0</v>
      </c>
      <c r="AV112" s="300">
        <f ca="1">SUMIF(Conversion!$C$14:$C$114,$AD112,Conversion!AV$14:AV$114)</f>
        <v>0</v>
      </c>
      <c r="AW112" s="300">
        <f ca="1">SUMIF(Conversion!$C$14:$C$114,$AD112,Conversion!AW$14:AW$114)</f>
        <v>0</v>
      </c>
      <c r="AX112" s="300">
        <f ca="1">SUMIF(Conversion!$C$14:$C$114,$AD112,Conversion!AX$14:AX$114)</f>
        <v>0</v>
      </c>
      <c r="AY112" s="300">
        <f ca="1">SUMIF(Conversion!$C$14:$C$114,$AD112,Conversion!AY$14:AY$114)</f>
        <v>0</v>
      </c>
      <c r="AZ112" s="300">
        <f ca="1">SUMIF(Conversion!$C$14:$C$114,$AD112,Conversion!AZ$14:AZ$114)</f>
        <v>0</v>
      </c>
      <c r="BA112" s="300">
        <f ca="1">SUMIF(Conversion!$C$14:$C$114,$AD112,Conversion!BA$14:BA$114)</f>
        <v>0</v>
      </c>
      <c r="BB112" s="300">
        <f ca="1">SUMIF(Conversion!$C$14:$C$114,$AD112,Conversion!BB$14:BB$114)</f>
        <v>0</v>
      </c>
      <c r="BC112" s="300">
        <f ca="1">SUMIF(Conversion!$C$14:$C$114,$AD112,Conversion!BC$14:BC$114)</f>
        <v>0</v>
      </c>
      <c r="BD112" s="300">
        <f ca="1">SUMIF(Conversion!$C$14:$C$114,$AD112,Conversion!BD$14:BD$114)</f>
        <v>0</v>
      </c>
      <c r="BE112" s="300">
        <f ca="1">SUMIF(Conversion!$C$14:$C$114,$AD112,Conversion!BE$14:BE$114)</f>
        <v>0</v>
      </c>
      <c r="BF112" s="300">
        <f ca="1">SUMIF(Conversion!$C$14:$C$114,$AD112,Conversion!BF$14:BF$114)</f>
        <v>0</v>
      </c>
      <c r="BG112" s="300">
        <f ca="1">SUMIF(Conversion!$C$14:$C$114,$AD112,Conversion!BG$14:BG$114)</f>
        <v>0</v>
      </c>
      <c r="BH112" s="300">
        <f ca="1">SUMIF(Conversion!$C$14:$C$114,$AD112,Conversion!BH$14:BH$114)</f>
        <v>0</v>
      </c>
      <c r="BI112" s="300">
        <f ca="1">SUMIF(Conversion!$C$14:$C$114,$AD112,Conversion!BI$14:BI$114)</f>
        <v>0</v>
      </c>
      <c r="BJ112" s="300">
        <f ca="1">SUMIF(Conversion!$C$14:$C$114,$AD112,Conversion!BJ$14:BJ$114)</f>
        <v>0</v>
      </c>
      <c r="BK112" s="300">
        <f ca="1">SUMIF(Conversion!$C$14:$C$114,$AD112,Conversion!BK$14:BK$114)</f>
        <v>0</v>
      </c>
      <c r="BL112" s="300">
        <f ca="1">SUMIF(Conversion!$C$14:$C$114,$AD112,Conversion!BL$14:BL$114)</f>
        <v>0</v>
      </c>
      <c r="BM112" s="300">
        <f ca="1">SUMIF(Conversion!$C$14:$C$114,$AD112,Conversion!BM$14:BM$114)</f>
        <v>0</v>
      </c>
      <c r="BN112" s="300">
        <f ca="1">SUMIF(Conversion!$C$14:$C$114,$AD112,Conversion!BN$14:BN$114)</f>
        <v>0</v>
      </c>
      <c r="BO112" s="300">
        <f ca="1">SUMIF(Conversion!$C$14:$C$114,$AD112,Conversion!BO$14:BO$114)</f>
        <v>0</v>
      </c>
      <c r="BP112" s="300">
        <f ca="1">SUMIF(Conversion!$C$14:$C$114,$AD112,Conversion!BP$14:BP$114)</f>
        <v>0</v>
      </c>
      <c r="BQ112" s="300">
        <f ca="1">SUMIF(Conversion!$C$14:$C$114,$AD112,Conversion!BQ$14:BQ$114)</f>
        <v>0</v>
      </c>
      <c r="BR112" s="300">
        <f ca="1">SUMIF(Conversion!$C$14:$C$114,$AD112,Conversion!BR$14:BR$114)</f>
        <v>0</v>
      </c>
      <c r="BS112" s="300">
        <f ca="1">SUMIF(Conversion!$C$14:$C$114,$AD112,Conversion!BS$14:BS$114)</f>
        <v>0</v>
      </c>
      <c r="BT112" s="300">
        <f ca="1">SUMIF(Conversion!$C$14:$C$114,$AD112,Conversion!BT$14:BT$114)</f>
        <v>0</v>
      </c>
      <c r="BU112" s="300">
        <f ca="1">SUMIF(Conversion!$C$14:$C$114,$AD112,Conversion!BU$14:BU$114)</f>
        <v>0</v>
      </c>
      <c r="BV112" s="300">
        <f ca="1">SUMIF(Conversion!$C$14:$C$114,$AD112,Conversion!BV$14:BV$114)</f>
        <v>0</v>
      </c>
      <c r="BW112" s="300">
        <f ca="1">SUMIF(Conversion!$C$14:$C$114,$AD112,Conversion!BW$14:BW$114)</f>
        <v>0</v>
      </c>
      <c r="BX112" s="300">
        <f ca="1">SUMIF(Conversion!$C$14:$C$114,$AD112,Conversion!BX$14:BX$114)</f>
        <v>0</v>
      </c>
      <c r="BY112" s="300">
        <f ca="1">SUMIF(Conversion!$C$14:$C$114,$AD112,Conversion!BY$14:BY$114)</f>
        <v>0</v>
      </c>
      <c r="BZ112" s="300">
        <f ca="1">SUMIF(Conversion!$C$14:$C$114,$AD112,Conversion!BZ$14:BZ$114)</f>
        <v>0</v>
      </c>
      <c r="CA112" s="300">
        <f ca="1">SUMIF(Conversion!$C$14:$C$114,$AD112,Conversion!CA$14:CA$114)</f>
        <v>0</v>
      </c>
      <c r="CB112" s="300">
        <f ca="1">SUMIF(Conversion!$C$14:$C$114,$AD112,Conversion!CB$14:CB$114)</f>
        <v>0</v>
      </c>
      <c r="CC112" s="300">
        <f ca="1">SUMIF(Conversion!$C$14:$C$114,$AD112,Conversion!CC$14:CC$114)</f>
        <v>0</v>
      </c>
      <c r="CD112" s="300">
        <f ca="1">SUMIF(Conversion!$C$14:$C$114,$AD112,Conversion!CD$14:CD$114)</f>
        <v>0</v>
      </c>
      <c r="CE112" s="300">
        <f ca="1">SUMIF(Conversion!$C$14:$C$114,$AD112,Conversion!CE$14:CE$114)</f>
        <v>0</v>
      </c>
      <c r="CF112" s="300">
        <f ca="1">SUMIF(Conversion!$C$14:$C$114,$AD112,Conversion!CF$14:CF$114)</f>
        <v>0</v>
      </c>
      <c r="CG112" s="300">
        <f ca="1">SUMIF(Conversion!$C$14:$C$114,$AD112,Conversion!CG$14:CG$114)</f>
        <v>0</v>
      </c>
      <c r="CH112" s="300">
        <f ca="1">SUMIF(Conversion!$C$14:$C$114,$AD112,Conversion!CH$14:CH$114)</f>
        <v>0</v>
      </c>
      <c r="CI112" s="300">
        <f ca="1">SUMIF(Conversion!$C$14:$C$114,$AD112,Conversion!CI$14:CI$114)</f>
        <v>0</v>
      </c>
      <c r="CJ112" s="300">
        <f ca="1">SUMIF(Conversion!$C$14:$C$114,$AD112,Conversion!CJ$14:CJ$114)</f>
        <v>0</v>
      </c>
      <c r="CK112" s="300">
        <f ca="1">SUMIF(Conversion!$C$14:$C$114,$AD112,Conversion!CK$14:CK$114)</f>
        <v>0</v>
      </c>
      <c r="CL112" s="300">
        <f ca="1">SUMIF(Conversion!$C$14:$C$114,$AD112,Conversion!CL$14:CL$114)</f>
        <v>0</v>
      </c>
      <c r="CM112" s="300">
        <f ca="1">SUMIF(Conversion!$C$14:$C$114,$AD112,Conversion!CM$14:CM$114)</f>
        <v>0</v>
      </c>
      <c r="CN112" s="300">
        <f ca="1">SUMIF(Conversion!$C$14:$C$114,$AD112,Conversion!CN$14:CN$114)</f>
        <v>0</v>
      </c>
      <c r="CO112" s="300">
        <f ca="1">SUMIF(Conversion!$C$14:$C$114,$AD112,Conversion!CO$14:CO$114)</f>
        <v>0</v>
      </c>
      <c r="CP112" s="300">
        <f ca="1">SUMIF(Conversion!$C$14:$C$114,$AD112,Conversion!CP$14:CP$114)</f>
        <v>0</v>
      </c>
      <c r="CQ112" s="300">
        <f ca="1">SUMIF(Conversion!$C$14:$C$114,$AD112,Conversion!CQ$14:CQ$114)</f>
        <v>0</v>
      </c>
      <c r="CR112" s="300">
        <f ca="1">SUMIF(Conversion!$C$14:$C$114,$AD112,Conversion!CR$14:CR$114)</f>
        <v>0</v>
      </c>
      <c r="CS112" s="300">
        <f ca="1">SUMIF(Conversion!$C$14:$C$114,$AD112,Conversion!CS$14:CS$114)</f>
        <v>0</v>
      </c>
      <c r="CT112" s="300">
        <f ca="1">SUMIF(Conversion!$C$14:$C$114,$AD112,Conversion!CT$14:CT$114)</f>
        <v>0</v>
      </c>
      <c r="CU112" s="300">
        <f ca="1">SUMIF(Conversion!$C$14:$C$114,$AD112,Conversion!CU$14:CU$114)</f>
        <v>0</v>
      </c>
      <c r="CV112" s="300">
        <f ca="1">SUMIF(Conversion!$C$14:$C$114,$AD112,Conversion!CV$14:CV$114)</f>
        <v>0</v>
      </c>
      <c r="CW112" s="300">
        <f ca="1">SUMIF(Conversion!$C$14:$C$114,$AD112,Conversion!CW$14:CW$114)</f>
        <v>0</v>
      </c>
      <c r="CX112" s="300">
        <f ca="1">SUMIF(Conversion!$C$14:$C$114,$AD112,Conversion!CX$14:CX$114)</f>
        <v>0</v>
      </c>
      <c r="CY112" s="300">
        <f ca="1">SUMIF(Conversion!$C$14:$C$114,$AD112,Conversion!CY$14:CY$114)</f>
        <v>0</v>
      </c>
      <c r="CZ112" s="300">
        <f ca="1">SUMIF(Conversion!$C$14:$C$114,$AD112,Conversion!CZ$14:CZ$114)</f>
        <v>0</v>
      </c>
      <c r="DA112" s="300">
        <f ca="1">SUMIF(Conversion!$C$14:$C$114,$AD112,Conversion!DA$14:DA$114)</f>
        <v>0</v>
      </c>
      <c r="DB112" s="300">
        <f ca="1">SUMIF(Conversion!$C$14:$C$114,$AD112,Conversion!DB$14:DB$114)</f>
        <v>0</v>
      </c>
      <c r="DC112" s="300">
        <f ca="1">SUMIF(Conversion!$C$14:$C$114,$AD112,Conversion!DC$14:DC$114)</f>
        <v>0</v>
      </c>
      <c r="DD112" s="300">
        <f ca="1">SUMIF(Conversion!$C$14:$C$114,$AD112,Conversion!DD$14:DD$114)</f>
        <v>0</v>
      </c>
      <c r="DE112" s="300">
        <f ca="1">SUMIF(Conversion!$C$14:$C$114,$AD112,Conversion!DE$14:DE$114)</f>
        <v>0</v>
      </c>
      <c r="DF112" s="300">
        <f ca="1">SUMIF(Conversion!$C$14:$C$114,$AD112,Conversion!DF$14:DF$114)</f>
        <v>0</v>
      </c>
      <c r="DG112" s="300">
        <f ca="1">SUMIF(Conversion!$C$14:$C$114,$AD112,Conversion!DG$14:DG$114)</f>
        <v>0</v>
      </c>
      <c r="DH112" s="300">
        <f ca="1">SUMIF(Conversion!$C$14:$C$114,$AD112,Conversion!DH$14:DH$114)</f>
        <v>0</v>
      </c>
      <c r="DI112" s="300">
        <f ca="1">SUMIF(Conversion!$C$14:$C$114,$AD112,Conversion!DI$14:DI$114)</f>
        <v>0</v>
      </c>
      <c r="DJ112" s="300">
        <f ca="1">SUMIF(Conversion!$C$14:$C$114,$AD112,Conversion!DJ$14:DJ$114)</f>
        <v>0</v>
      </c>
      <c r="DK112" s="300">
        <f ca="1">SUMIF(Conversion!$C$14:$C$114,$AD112,Conversion!DK$14:DK$114)</f>
        <v>0</v>
      </c>
      <c r="DL112" s="300">
        <f ca="1">SUMIF(Conversion!$C$14:$C$114,$AD112,Conversion!DL$14:DL$114)</f>
        <v>0</v>
      </c>
      <c r="DM112" s="300">
        <f ca="1">SUMIF(Conversion!$C$14:$C$114,$AD112,Conversion!DM$14:DM$114)</f>
        <v>0</v>
      </c>
      <c r="DN112" s="300">
        <f ca="1">SUMIF(Conversion!$C$14:$C$114,$AD112,Conversion!DN$14:DN$114)</f>
        <v>0</v>
      </c>
      <c r="DO112" s="300">
        <f ca="1">SUMIF(Conversion!$C$14:$C$114,$AD112,Conversion!DO$14:DO$114)</f>
        <v>0</v>
      </c>
      <c r="DP112" s="300">
        <f ca="1">SUMIF(Conversion!$C$14:$C$114,$AD112,Conversion!DP$14:DP$114)</f>
        <v>0</v>
      </c>
      <c r="DQ112" s="300">
        <f ca="1">SUMIF(Conversion!$C$14:$C$114,$AD112,Conversion!DQ$14:DQ$114)</f>
        <v>0</v>
      </c>
      <c r="DR112" s="300">
        <f ca="1">SUMIF(Conversion!$C$14:$C$114,$AD112,Conversion!DR$14:DR$114)</f>
        <v>0</v>
      </c>
      <c r="DS112" s="300">
        <f ca="1">SUMIF(Conversion!$C$14:$C$114,$AD112,Conversion!DS$14:DS$114)</f>
        <v>0</v>
      </c>
      <c r="DT112" s="300">
        <f ca="1">SUMIF(Conversion!$C$14:$C$114,$AD112,Conversion!DT$14:DT$114)</f>
        <v>0</v>
      </c>
      <c r="DU112" s="300">
        <f ca="1">SUMIF(Conversion!$C$14:$C$114,$AD112,Conversion!DU$14:DU$114)</f>
        <v>0</v>
      </c>
      <c r="DV112" s="300">
        <f ca="1">SUMIF(Conversion!$C$14:$C$114,$AD112,Conversion!DV$14:DV$114)</f>
        <v>0</v>
      </c>
      <c r="DW112" s="300">
        <f ca="1">SUMIF(Conversion!$C$14:$C$114,$AD112,Conversion!DW$14:DW$114)</f>
        <v>0</v>
      </c>
      <c r="DX112" s="300">
        <f ca="1">SUMIF(Conversion!$C$14:$C$114,$AD112,Conversion!DX$14:DX$114)</f>
        <v>0</v>
      </c>
      <c r="DY112" s="300">
        <f ca="1">SUMIF(Conversion!$C$14:$C$114,$AD112,Conversion!DY$14:DY$114)</f>
        <v>0</v>
      </c>
      <c r="DZ112" s="300">
        <f ca="1">SUMIF(Conversion!$C$14:$C$114,$AD112,Conversion!DZ$14:DZ$114)</f>
        <v>0</v>
      </c>
      <c r="EA112" s="300">
        <f ca="1">SUMIF(Conversion!$C$14:$C$114,$AD112,Conversion!EA$14:EA$114)</f>
        <v>0</v>
      </c>
      <c r="EB112" s="300">
        <f ca="1">SUMIF(Conversion!$C$14:$C$114,$AD112,Conversion!EB$14:EB$114)</f>
        <v>0</v>
      </c>
      <c r="EC112" s="300">
        <f ca="1">SUMIF(Conversion!$C$14:$C$114,$AD112,Conversion!EC$14:EC$114)</f>
        <v>0</v>
      </c>
      <c r="ED112" s="300">
        <f ca="1">SUMIF(Conversion!$C$14:$C$114,$AD112,Conversion!ED$14:ED$114)</f>
        <v>0</v>
      </c>
      <c r="EE112" s="300">
        <f ca="1">SUMIF(Conversion!$C$14:$C$114,$AD112,Conversion!EE$14:EE$114)</f>
        <v>0</v>
      </c>
      <c r="EF112" s="300">
        <f ca="1">SUMIF(Conversion!$C$14:$C$114,$AD112,Conversion!EF$14:EF$114)</f>
        <v>0</v>
      </c>
      <c r="EG112" s="300">
        <f ca="1">SUMIF(Conversion!$C$14:$C$114,$AD112,Conversion!EG$14:EG$114)</f>
        <v>0</v>
      </c>
      <c r="EH112" s="300">
        <f ca="1">SUMIF(Conversion!$C$14:$C$114,$AD112,Conversion!EH$14:EH$114)</f>
        <v>0</v>
      </c>
      <c r="EI112" s="300">
        <f ca="1">SUMIF(Conversion!$C$14:$C$114,$AD112,Conversion!EI$14:EI$114)</f>
        <v>0</v>
      </c>
      <c r="EJ112" s="300">
        <f ca="1">SUMIF(Conversion!$C$14:$C$114,$AD112,Conversion!EJ$14:EJ$114)</f>
        <v>0</v>
      </c>
      <c r="EK112" s="300">
        <f ca="1">SUMIF(Conversion!$C$14:$C$114,$AD112,Conversion!EK$14:EK$114)</f>
        <v>0</v>
      </c>
      <c r="EL112" s="300">
        <f ca="1">SUMIF(Conversion!$C$14:$C$114,$AD112,Conversion!EL$14:EL$114)</f>
        <v>0</v>
      </c>
      <c r="EM112" s="300">
        <f ca="1">SUMIF(Conversion!$C$14:$C$114,$AD112,Conversion!EM$14:EM$114)</f>
        <v>0</v>
      </c>
      <c r="EN112" s="300">
        <f ca="1">SUMIF(Conversion!$C$14:$C$114,$AD112,Conversion!EN$14:EN$114)</f>
        <v>0</v>
      </c>
      <c r="EO112" s="300">
        <f ca="1">SUMIF(Conversion!$C$14:$C$114,$AD112,Conversion!EO$14:EO$114)</f>
        <v>0</v>
      </c>
      <c r="EP112" s="300">
        <f ca="1">SUMIF(Conversion!$C$14:$C$114,$AD112,Conversion!EP$14:EP$114)</f>
        <v>0</v>
      </c>
      <c r="EQ112" s="300">
        <f ca="1">SUMIF(Conversion!$C$14:$C$114,$AD112,Conversion!EQ$14:EQ$114)</f>
        <v>0</v>
      </c>
      <c r="ER112" s="300">
        <f ca="1">SUMIF(Conversion!$C$14:$C$114,$AD112,Conversion!ER$14:ER$114)</f>
        <v>0</v>
      </c>
      <c r="ES112" s="300">
        <f ca="1">SUMIF(Conversion!$C$14:$C$114,$AD112,Conversion!ES$14:ES$114)</f>
        <v>0</v>
      </c>
      <c r="ET112" s="300">
        <f ca="1">SUMIF(Conversion!$C$14:$C$114,$AD112,Conversion!ET$14:ET$114)</f>
        <v>0</v>
      </c>
      <c r="EU112" s="300">
        <f ca="1">SUMIF(Conversion!$C$14:$C$114,$AD112,Conversion!EU$14:EU$114)</f>
        <v>0</v>
      </c>
      <c r="EV112" s="300">
        <f ca="1">SUMIF(Conversion!$C$14:$C$114,$AD112,Conversion!EV$14:EV$114)</f>
        <v>0</v>
      </c>
      <c r="EW112" s="300">
        <f ca="1">SUMIF(Conversion!$C$14:$C$114,$AD112,Conversion!EW$14:EW$114)</f>
        <v>0</v>
      </c>
      <c r="EX112" s="300">
        <f ca="1">SUMIF(Conversion!$C$14:$C$114,$AD112,Conversion!EX$14:EX$114)</f>
        <v>0</v>
      </c>
      <c r="EY112" s="261"/>
      <c r="EZ112" s="87"/>
      <c r="FB112" s="261"/>
    </row>
    <row r="113" spans="1:158" ht="12.75" hidden="1" customHeight="1" outlineLevel="2">
      <c r="A113" s="303">
        <v>9</v>
      </c>
      <c r="B113" s="303"/>
      <c r="C113" s="892" t="str">
        <f>Constants!B249</f>
        <v>Other</v>
      </c>
      <c r="E113" s="329"/>
      <c r="F113" s="330"/>
      <c r="G113" s="330"/>
      <c r="H113" s="330"/>
      <c r="I113" s="330"/>
      <c r="J113" s="330"/>
      <c r="K113" s="330"/>
      <c r="L113" s="330"/>
      <c r="M113" s="330"/>
      <c r="N113" s="330"/>
      <c r="O113" s="330"/>
      <c r="P113" s="330"/>
      <c r="Q113" s="330"/>
      <c r="R113" s="330"/>
      <c r="S113" s="330"/>
      <c r="T113" s="330"/>
      <c r="U113" s="330"/>
      <c r="V113" s="331"/>
      <c r="W113" s="330"/>
      <c r="X113" s="330"/>
      <c r="Y113" s="330"/>
      <c r="Z113" s="330"/>
      <c r="AA113" s="330"/>
      <c r="AB113" s="329"/>
      <c r="AC113" s="332"/>
      <c r="AD113" s="683" t="str">
        <f>Constants!F249</f>
        <v>Other</v>
      </c>
      <c r="AE113" s="304">
        <f t="shared" si="43"/>
        <v>0</v>
      </c>
      <c r="AF113" s="299">
        <f>SUMIF(Conversion!$C$14:$C$114,$AD113,Conversion!AF$14:AF$114)</f>
        <v>0</v>
      </c>
      <c r="AG113" s="300">
        <f>SUMIF(Conversion!$C$14:$C$114,$AD113,Conversion!AG$14:AG$114)</f>
        <v>0</v>
      </c>
      <c r="AH113" s="300">
        <f>SUMIF(Conversion!$C$14:$C$114,$AD113,Conversion!AH$14:AH$114)</f>
        <v>0</v>
      </c>
      <c r="AI113" s="300">
        <f>SUMIF(Conversion!$C$14:$C$114,$AD113,Conversion!AI$14:AI$114)</f>
        <v>0</v>
      </c>
      <c r="AJ113" s="300">
        <f>SUMIF(Conversion!$C$14:$C$114,$AD113,Conversion!AJ$14:AJ$114)</f>
        <v>0</v>
      </c>
      <c r="AK113" s="300">
        <f>SUMIF(Conversion!$C$14:$C$114,$AD113,Conversion!AK$14:AK$114)</f>
        <v>0</v>
      </c>
      <c r="AL113" s="300">
        <f>SUMIF(Conversion!$C$14:$C$114,$AD113,Conversion!AL$14:AL$114)</f>
        <v>0</v>
      </c>
      <c r="AM113" s="300">
        <f>SUMIF(Conversion!$C$14:$C$114,$AD113,Conversion!AM$14:AM$114)</f>
        <v>0</v>
      </c>
      <c r="AN113" s="300">
        <f>SUMIF(Conversion!$C$14:$C$114,$AD113,Conversion!AN$14:AN$114)</f>
        <v>0</v>
      </c>
      <c r="AO113" s="300">
        <f>SUMIF(Conversion!$C$14:$C$114,$AD113,Conversion!AO$14:AO$114)</f>
        <v>0</v>
      </c>
      <c r="AP113" s="300">
        <f>SUMIF(Conversion!$C$14:$C$114,$AD113,Conversion!AP$14:AP$114)</f>
        <v>0</v>
      </c>
      <c r="AQ113" s="300">
        <f>SUMIF(Conversion!$C$14:$C$114,$AD113,Conversion!AQ$14:AQ$114)</f>
        <v>0</v>
      </c>
      <c r="AR113" s="300">
        <f>SUMIF(Conversion!$C$14:$C$114,$AD113,Conversion!AR$14:AR$114)</f>
        <v>0</v>
      </c>
      <c r="AS113" s="300">
        <f>SUMIF(Conversion!$C$14:$C$114,$AD113,Conversion!AS$14:AS$114)</f>
        <v>0</v>
      </c>
      <c r="AT113" s="300">
        <f>SUMIF(Conversion!$C$14:$C$114,$AD113,Conversion!AT$14:AT$114)</f>
        <v>0</v>
      </c>
      <c r="AU113" s="300">
        <f>SUMIF(Conversion!$C$14:$C$114,$AD113,Conversion!AU$14:AU$114)</f>
        <v>0</v>
      </c>
      <c r="AV113" s="300">
        <f>SUMIF(Conversion!$C$14:$C$114,$AD113,Conversion!AV$14:AV$114)</f>
        <v>0</v>
      </c>
      <c r="AW113" s="300">
        <f>SUMIF(Conversion!$C$14:$C$114,$AD113,Conversion!AW$14:AW$114)</f>
        <v>0</v>
      </c>
      <c r="AX113" s="300">
        <f>SUMIF(Conversion!$C$14:$C$114,$AD113,Conversion!AX$14:AX$114)</f>
        <v>0</v>
      </c>
      <c r="AY113" s="300">
        <f>SUMIF(Conversion!$C$14:$C$114,$AD113,Conversion!AY$14:AY$114)</f>
        <v>0</v>
      </c>
      <c r="AZ113" s="300">
        <f>SUMIF(Conversion!$C$14:$C$114,$AD113,Conversion!AZ$14:AZ$114)</f>
        <v>0</v>
      </c>
      <c r="BA113" s="300">
        <f>SUMIF(Conversion!$C$14:$C$114,$AD113,Conversion!BA$14:BA$114)</f>
        <v>0</v>
      </c>
      <c r="BB113" s="300">
        <f>SUMIF(Conversion!$C$14:$C$114,$AD113,Conversion!BB$14:BB$114)</f>
        <v>0</v>
      </c>
      <c r="BC113" s="300">
        <f>SUMIF(Conversion!$C$14:$C$114,$AD113,Conversion!BC$14:BC$114)</f>
        <v>0</v>
      </c>
      <c r="BD113" s="300">
        <f>SUMIF(Conversion!$C$14:$C$114,$AD113,Conversion!BD$14:BD$114)</f>
        <v>0</v>
      </c>
      <c r="BE113" s="300">
        <f>SUMIF(Conversion!$C$14:$C$114,$AD113,Conversion!BE$14:BE$114)</f>
        <v>0</v>
      </c>
      <c r="BF113" s="300">
        <f>SUMIF(Conversion!$C$14:$C$114,$AD113,Conversion!BF$14:BF$114)</f>
        <v>0</v>
      </c>
      <c r="BG113" s="300">
        <f>SUMIF(Conversion!$C$14:$C$114,$AD113,Conversion!BG$14:BG$114)</f>
        <v>0</v>
      </c>
      <c r="BH113" s="300">
        <f>SUMIF(Conversion!$C$14:$C$114,$AD113,Conversion!BH$14:BH$114)</f>
        <v>0</v>
      </c>
      <c r="BI113" s="300">
        <f>SUMIF(Conversion!$C$14:$C$114,$AD113,Conversion!BI$14:BI$114)</f>
        <v>0</v>
      </c>
      <c r="BJ113" s="300">
        <f>SUMIF(Conversion!$C$14:$C$114,$AD113,Conversion!BJ$14:BJ$114)</f>
        <v>0</v>
      </c>
      <c r="BK113" s="300">
        <f>SUMIF(Conversion!$C$14:$C$114,$AD113,Conversion!BK$14:BK$114)</f>
        <v>0</v>
      </c>
      <c r="BL113" s="300">
        <f>SUMIF(Conversion!$C$14:$C$114,$AD113,Conversion!BL$14:BL$114)</f>
        <v>0</v>
      </c>
      <c r="BM113" s="300">
        <f>SUMIF(Conversion!$C$14:$C$114,$AD113,Conversion!BM$14:BM$114)</f>
        <v>0</v>
      </c>
      <c r="BN113" s="300">
        <f>SUMIF(Conversion!$C$14:$C$114,$AD113,Conversion!BN$14:BN$114)</f>
        <v>0</v>
      </c>
      <c r="BO113" s="300">
        <f>SUMIF(Conversion!$C$14:$C$114,$AD113,Conversion!BO$14:BO$114)</f>
        <v>0</v>
      </c>
      <c r="BP113" s="300">
        <f>SUMIF(Conversion!$C$14:$C$114,$AD113,Conversion!BP$14:BP$114)</f>
        <v>0</v>
      </c>
      <c r="BQ113" s="300">
        <f>SUMIF(Conversion!$C$14:$C$114,$AD113,Conversion!BQ$14:BQ$114)</f>
        <v>0</v>
      </c>
      <c r="BR113" s="300">
        <f>SUMIF(Conversion!$C$14:$C$114,$AD113,Conversion!BR$14:BR$114)</f>
        <v>0</v>
      </c>
      <c r="BS113" s="300">
        <f>SUMIF(Conversion!$C$14:$C$114,$AD113,Conversion!BS$14:BS$114)</f>
        <v>0</v>
      </c>
      <c r="BT113" s="300">
        <f>SUMIF(Conversion!$C$14:$C$114,$AD113,Conversion!BT$14:BT$114)</f>
        <v>0</v>
      </c>
      <c r="BU113" s="300">
        <f>SUMIF(Conversion!$C$14:$C$114,$AD113,Conversion!BU$14:BU$114)</f>
        <v>0</v>
      </c>
      <c r="BV113" s="300">
        <f>SUMIF(Conversion!$C$14:$C$114,$AD113,Conversion!BV$14:BV$114)</f>
        <v>0</v>
      </c>
      <c r="BW113" s="300">
        <f>SUMIF(Conversion!$C$14:$C$114,$AD113,Conversion!BW$14:BW$114)</f>
        <v>0</v>
      </c>
      <c r="BX113" s="300">
        <f>SUMIF(Conversion!$C$14:$C$114,$AD113,Conversion!BX$14:BX$114)</f>
        <v>0</v>
      </c>
      <c r="BY113" s="300">
        <f>SUMIF(Conversion!$C$14:$C$114,$AD113,Conversion!BY$14:BY$114)</f>
        <v>0</v>
      </c>
      <c r="BZ113" s="300">
        <f>SUMIF(Conversion!$C$14:$C$114,$AD113,Conversion!BZ$14:BZ$114)</f>
        <v>0</v>
      </c>
      <c r="CA113" s="300">
        <f>SUMIF(Conversion!$C$14:$C$114,$AD113,Conversion!CA$14:CA$114)</f>
        <v>0</v>
      </c>
      <c r="CB113" s="300">
        <f>SUMIF(Conversion!$C$14:$C$114,$AD113,Conversion!CB$14:CB$114)</f>
        <v>0</v>
      </c>
      <c r="CC113" s="300">
        <f>SUMIF(Conversion!$C$14:$C$114,$AD113,Conversion!CC$14:CC$114)</f>
        <v>0</v>
      </c>
      <c r="CD113" s="300">
        <f>SUMIF(Conversion!$C$14:$C$114,$AD113,Conversion!CD$14:CD$114)</f>
        <v>0</v>
      </c>
      <c r="CE113" s="300">
        <f>SUMIF(Conversion!$C$14:$C$114,$AD113,Conversion!CE$14:CE$114)</f>
        <v>0</v>
      </c>
      <c r="CF113" s="300">
        <f>SUMIF(Conversion!$C$14:$C$114,$AD113,Conversion!CF$14:CF$114)</f>
        <v>0</v>
      </c>
      <c r="CG113" s="300">
        <f>SUMIF(Conversion!$C$14:$C$114,$AD113,Conversion!CG$14:CG$114)</f>
        <v>0</v>
      </c>
      <c r="CH113" s="300">
        <f>SUMIF(Conversion!$C$14:$C$114,$AD113,Conversion!CH$14:CH$114)</f>
        <v>0</v>
      </c>
      <c r="CI113" s="300">
        <f>SUMIF(Conversion!$C$14:$C$114,$AD113,Conversion!CI$14:CI$114)</f>
        <v>0</v>
      </c>
      <c r="CJ113" s="300">
        <f>SUMIF(Conversion!$C$14:$C$114,$AD113,Conversion!CJ$14:CJ$114)</f>
        <v>0</v>
      </c>
      <c r="CK113" s="300">
        <f>SUMIF(Conversion!$C$14:$C$114,$AD113,Conversion!CK$14:CK$114)</f>
        <v>0</v>
      </c>
      <c r="CL113" s="300">
        <f>SUMIF(Conversion!$C$14:$C$114,$AD113,Conversion!CL$14:CL$114)</f>
        <v>0</v>
      </c>
      <c r="CM113" s="300">
        <f>SUMIF(Conversion!$C$14:$C$114,$AD113,Conversion!CM$14:CM$114)</f>
        <v>0</v>
      </c>
      <c r="CN113" s="300">
        <f>SUMIF(Conversion!$C$14:$C$114,$AD113,Conversion!CN$14:CN$114)</f>
        <v>0</v>
      </c>
      <c r="CO113" s="300">
        <f>SUMIF(Conversion!$C$14:$C$114,$AD113,Conversion!CO$14:CO$114)</f>
        <v>0</v>
      </c>
      <c r="CP113" s="300">
        <f>SUMIF(Conversion!$C$14:$C$114,$AD113,Conversion!CP$14:CP$114)</f>
        <v>0</v>
      </c>
      <c r="CQ113" s="300">
        <f>SUMIF(Conversion!$C$14:$C$114,$AD113,Conversion!CQ$14:CQ$114)</f>
        <v>0</v>
      </c>
      <c r="CR113" s="300">
        <f>SUMIF(Conversion!$C$14:$C$114,$AD113,Conversion!CR$14:CR$114)</f>
        <v>0</v>
      </c>
      <c r="CS113" s="300">
        <f>SUMIF(Conversion!$C$14:$C$114,$AD113,Conversion!CS$14:CS$114)</f>
        <v>0</v>
      </c>
      <c r="CT113" s="300">
        <f>SUMIF(Conversion!$C$14:$C$114,$AD113,Conversion!CT$14:CT$114)</f>
        <v>0</v>
      </c>
      <c r="CU113" s="300">
        <f>SUMIF(Conversion!$C$14:$C$114,$AD113,Conversion!CU$14:CU$114)</f>
        <v>0</v>
      </c>
      <c r="CV113" s="300">
        <f>SUMIF(Conversion!$C$14:$C$114,$AD113,Conversion!CV$14:CV$114)</f>
        <v>0</v>
      </c>
      <c r="CW113" s="300">
        <f>SUMIF(Conversion!$C$14:$C$114,$AD113,Conversion!CW$14:CW$114)</f>
        <v>0</v>
      </c>
      <c r="CX113" s="300">
        <f>SUMIF(Conversion!$C$14:$C$114,$AD113,Conversion!CX$14:CX$114)</f>
        <v>0</v>
      </c>
      <c r="CY113" s="300">
        <f>SUMIF(Conversion!$C$14:$C$114,$AD113,Conversion!CY$14:CY$114)</f>
        <v>0</v>
      </c>
      <c r="CZ113" s="300">
        <f>SUMIF(Conversion!$C$14:$C$114,$AD113,Conversion!CZ$14:CZ$114)</f>
        <v>0</v>
      </c>
      <c r="DA113" s="300">
        <f>SUMIF(Conversion!$C$14:$C$114,$AD113,Conversion!DA$14:DA$114)</f>
        <v>0</v>
      </c>
      <c r="DB113" s="300">
        <f>SUMIF(Conversion!$C$14:$C$114,$AD113,Conversion!DB$14:DB$114)</f>
        <v>0</v>
      </c>
      <c r="DC113" s="300">
        <f>SUMIF(Conversion!$C$14:$C$114,$AD113,Conversion!DC$14:DC$114)</f>
        <v>0</v>
      </c>
      <c r="DD113" s="300">
        <f>SUMIF(Conversion!$C$14:$C$114,$AD113,Conversion!DD$14:DD$114)</f>
        <v>0</v>
      </c>
      <c r="DE113" s="300">
        <f>SUMIF(Conversion!$C$14:$C$114,$AD113,Conversion!DE$14:DE$114)</f>
        <v>0</v>
      </c>
      <c r="DF113" s="300">
        <f>SUMIF(Conversion!$C$14:$C$114,$AD113,Conversion!DF$14:DF$114)</f>
        <v>0</v>
      </c>
      <c r="DG113" s="300">
        <f>SUMIF(Conversion!$C$14:$C$114,$AD113,Conversion!DG$14:DG$114)</f>
        <v>0</v>
      </c>
      <c r="DH113" s="300">
        <f>SUMIF(Conversion!$C$14:$C$114,$AD113,Conversion!DH$14:DH$114)</f>
        <v>0</v>
      </c>
      <c r="DI113" s="300">
        <f>SUMIF(Conversion!$C$14:$C$114,$AD113,Conversion!DI$14:DI$114)</f>
        <v>0</v>
      </c>
      <c r="DJ113" s="300">
        <f>SUMIF(Conversion!$C$14:$C$114,$AD113,Conversion!DJ$14:DJ$114)</f>
        <v>0</v>
      </c>
      <c r="DK113" s="300">
        <f>SUMIF(Conversion!$C$14:$C$114,$AD113,Conversion!DK$14:DK$114)</f>
        <v>0</v>
      </c>
      <c r="DL113" s="300">
        <f>SUMIF(Conversion!$C$14:$C$114,$AD113,Conversion!DL$14:DL$114)</f>
        <v>0</v>
      </c>
      <c r="DM113" s="300">
        <f>SUMIF(Conversion!$C$14:$C$114,$AD113,Conversion!DM$14:DM$114)</f>
        <v>0</v>
      </c>
      <c r="DN113" s="300">
        <f>SUMIF(Conversion!$C$14:$C$114,$AD113,Conversion!DN$14:DN$114)</f>
        <v>0</v>
      </c>
      <c r="DO113" s="300">
        <f>SUMIF(Conversion!$C$14:$C$114,$AD113,Conversion!DO$14:DO$114)</f>
        <v>0</v>
      </c>
      <c r="DP113" s="300">
        <f>SUMIF(Conversion!$C$14:$C$114,$AD113,Conversion!DP$14:DP$114)</f>
        <v>0</v>
      </c>
      <c r="DQ113" s="300">
        <f>SUMIF(Conversion!$C$14:$C$114,$AD113,Conversion!DQ$14:DQ$114)</f>
        <v>0</v>
      </c>
      <c r="DR113" s="300">
        <f>SUMIF(Conversion!$C$14:$C$114,$AD113,Conversion!DR$14:DR$114)</f>
        <v>0</v>
      </c>
      <c r="DS113" s="300">
        <f>SUMIF(Conversion!$C$14:$C$114,$AD113,Conversion!DS$14:DS$114)</f>
        <v>0</v>
      </c>
      <c r="DT113" s="300">
        <f>SUMIF(Conversion!$C$14:$C$114,$AD113,Conversion!DT$14:DT$114)</f>
        <v>0</v>
      </c>
      <c r="DU113" s="300">
        <f>SUMIF(Conversion!$C$14:$C$114,$AD113,Conversion!DU$14:DU$114)</f>
        <v>0</v>
      </c>
      <c r="DV113" s="300">
        <f>SUMIF(Conversion!$C$14:$C$114,$AD113,Conversion!DV$14:DV$114)</f>
        <v>0</v>
      </c>
      <c r="DW113" s="300">
        <f>SUMIF(Conversion!$C$14:$C$114,$AD113,Conversion!DW$14:DW$114)</f>
        <v>0</v>
      </c>
      <c r="DX113" s="300">
        <f>SUMIF(Conversion!$C$14:$C$114,$AD113,Conversion!DX$14:DX$114)</f>
        <v>0</v>
      </c>
      <c r="DY113" s="300">
        <f>SUMIF(Conversion!$C$14:$C$114,$AD113,Conversion!DY$14:DY$114)</f>
        <v>0</v>
      </c>
      <c r="DZ113" s="300">
        <f>SUMIF(Conversion!$C$14:$C$114,$AD113,Conversion!DZ$14:DZ$114)</f>
        <v>0</v>
      </c>
      <c r="EA113" s="300">
        <f>SUMIF(Conversion!$C$14:$C$114,$AD113,Conversion!EA$14:EA$114)</f>
        <v>0</v>
      </c>
      <c r="EB113" s="300">
        <f>SUMIF(Conversion!$C$14:$C$114,$AD113,Conversion!EB$14:EB$114)</f>
        <v>0</v>
      </c>
      <c r="EC113" s="300">
        <f>SUMIF(Conversion!$C$14:$C$114,$AD113,Conversion!EC$14:EC$114)</f>
        <v>0</v>
      </c>
      <c r="ED113" s="300">
        <f>SUMIF(Conversion!$C$14:$C$114,$AD113,Conversion!ED$14:ED$114)</f>
        <v>0</v>
      </c>
      <c r="EE113" s="300">
        <f>SUMIF(Conversion!$C$14:$C$114,$AD113,Conversion!EE$14:EE$114)</f>
        <v>0</v>
      </c>
      <c r="EF113" s="300">
        <f>SUMIF(Conversion!$C$14:$C$114,$AD113,Conversion!EF$14:EF$114)</f>
        <v>0</v>
      </c>
      <c r="EG113" s="300">
        <f>SUMIF(Conversion!$C$14:$C$114,$AD113,Conversion!EG$14:EG$114)</f>
        <v>0</v>
      </c>
      <c r="EH113" s="300">
        <f>SUMIF(Conversion!$C$14:$C$114,$AD113,Conversion!EH$14:EH$114)</f>
        <v>0</v>
      </c>
      <c r="EI113" s="300">
        <f>SUMIF(Conversion!$C$14:$C$114,$AD113,Conversion!EI$14:EI$114)</f>
        <v>0</v>
      </c>
      <c r="EJ113" s="300">
        <f>SUMIF(Conversion!$C$14:$C$114,$AD113,Conversion!EJ$14:EJ$114)</f>
        <v>0</v>
      </c>
      <c r="EK113" s="300">
        <f>SUMIF(Conversion!$C$14:$C$114,$AD113,Conversion!EK$14:EK$114)</f>
        <v>0</v>
      </c>
      <c r="EL113" s="300">
        <f>SUMIF(Conversion!$C$14:$C$114,$AD113,Conversion!EL$14:EL$114)</f>
        <v>0</v>
      </c>
      <c r="EM113" s="300">
        <f>SUMIF(Conversion!$C$14:$C$114,$AD113,Conversion!EM$14:EM$114)</f>
        <v>0</v>
      </c>
      <c r="EN113" s="300">
        <f>SUMIF(Conversion!$C$14:$C$114,$AD113,Conversion!EN$14:EN$114)</f>
        <v>0</v>
      </c>
      <c r="EO113" s="300">
        <f>SUMIF(Conversion!$C$14:$C$114,$AD113,Conversion!EO$14:EO$114)</f>
        <v>0</v>
      </c>
      <c r="EP113" s="300">
        <f>SUMIF(Conversion!$C$14:$C$114,$AD113,Conversion!EP$14:EP$114)</f>
        <v>0</v>
      </c>
      <c r="EQ113" s="300">
        <f>SUMIF(Conversion!$C$14:$C$114,$AD113,Conversion!EQ$14:EQ$114)</f>
        <v>0</v>
      </c>
      <c r="ER113" s="300">
        <f>SUMIF(Conversion!$C$14:$C$114,$AD113,Conversion!ER$14:ER$114)</f>
        <v>0</v>
      </c>
      <c r="ES113" s="300">
        <f>SUMIF(Conversion!$C$14:$C$114,$AD113,Conversion!ES$14:ES$114)</f>
        <v>0</v>
      </c>
      <c r="ET113" s="300">
        <f>SUMIF(Conversion!$C$14:$C$114,$AD113,Conversion!ET$14:ET$114)</f>
        <v>0</v>
      </c>
      <c r="EU113" s="300">
        <f>SUMIF(Conversion!$C$14:$C$114,$AD113,Conversion!EU$14:EU$114)</f>
        <v>0</v>
      </c>
      <c r="EV113" s="300">
        <f>SUMIF(Conversion!$C$14:$C$114,$AD113,Conversion!EV$14:EV$114)</f>
        <v>0</v>
      </c>
      <c r="EW113" s="300">
        <f>SUMIF(Conversion!$C$14:$C$114,$AD113,Conversion!EW$14:EW$114)</f>
        <v>0</v>
      </c>
      <c r="EX113" s="300">
        <f>SUMIF(Conversion!$C$14:$C$114,$AD113,Conversion!EX$14:EX$114)</f>
        <v>0</v>
      </c>
      <c r="EY113" s="261"/>
      <c r="EZ113" s="87"/>
      <c r="FB113" s="261"/>
    </row>
    <row r="114" spans="1:158" ht="12.75" hidden="1" customHeight="1" outlineLevel="2">
      <c r="A114" s="303">
        <v>11</v>
      </c>
      <c r="B114" s="303"/>
      <c r="C114" s="892" t="str">
        <f>Constants!B250</f>
        <v>Pass through</v>
      </c>
      <c r="E114" s="329"/>
      <c r="F114" s="330"/>
      <c r="G114" s="330"/>
      <c r="H114" s="330"/>
      <c r="I114" s="330"/>
      <c r="J114" s="330"/>
      <c r="K114" s="330"/>
      <c r="L114" s="330"/>
      <c r="M114" s="330"/>
      <c r="N114" s="330"/>
      <c r="O114" s="330"/>
      <c r="P114" s="330"/>
      <c r="Q114" s="330"/>
      <c r="R114" s="330"/>
      <c r="S114" s="330"/>
      <c r="T114" s="330"/>
      <c r="U114" s="330"/>
      <c r="V114" s="331"/>
      <c r="W114" s="330"/>
      <c r="X114" s="330"/>
      <c r="Y114" s="330"/>
      <c r="Z114" s="330"/>
      <c r="AA114" s="330"/>
      <c r="AB114" s="329"/>
      <c r="AC114" s="332"/>
      <c r="AD114" s="683" t="str">
        <f>Constants!F250</f>
        <v>Pass through</v>
      </c>
      <c r="AE114" s="304">
        <f t="shared" ca="1" si="43"/>
        <v>4168743.0431439928</v>
      </c>
      <c r="AF114" s="299">
        <f>SUMIF(Conversion!$C$14:$C$114,$AD114,Conversion!AF$14:AF$114)</f>
        <v>0</v>
      </c>
      <c r="AG114" s="300">
        <f ca="1">SUMIF(Conversion!$C$14:$C$114,$AD114,Conversion!AG$14:AG$114)</f>
        <v>0</v>
      </c>
      <c r="AH114" s="300">
        <f ca="1">SUMIF(Conversion!$C$14:$C$114,$AD114,Conversion!AH$14:AH$114)</f>
        <v>62540.548437499994</v>
      </c>
      <c r="AI114" s="300">
        <f ca="1">SUMIF(Conversion!$C$14:$C$114,$AD114,Conversion!AI$14:AI$114)</f>
        <v>62540.548437499994</v>
      </c>
      <c r="AJ114" s="300">
        <f ca="1">SUMIF(Conversion!$C$14:$C$114,$AD114,Conversion!AJ$14:AJ$114)</f>
        <v>62540.548437499994</v>
      </c>
      <c r="AK114" s="300">
        <f ca="1">SUMIF(Conversion!$C$14:$C$114,$AD114,Conversion!AK$14:AK$114)</f>
        <v>62540.548437499994</v>
      </c>
      <c r="AL114" s="300">
        <f ca="1">SUMIF(Conversion!$C$14:$C$114,$AD114,Conversion!AL$14:AL$114)</f>
        <v>62540.548437499994</v>
      </c>
      <c r="AM114" s="300">
        <f ca="1">SUMIF(Conversion!$C$14:$C$114,$AD114,Conversion!AM$14:AM$114)</f>
        <v>62540.548437499994</v>
      </c>
      <c r="AN114" s="300">
        <f ca="1">SUMIF(Conversion!$C$14:$C$114,$AD114,Conversion!AN$14:AN$114)</f>
        <v>62540.548437499994</v>
      </c>
      <c r="AO114" s="300">
        <f ca="1">SUMIF(Conversion!$C$14:$C$114,$AD114,Conversion!AO$14:AO$114)</f>
        <v>62540.548437499994</v>
      </c>
      <c r="AP114" s="300">
        <f ca="1">SUMIF(Conversion!$C$14:$C$114,$AD114,Conversion!AP$14:AP$114)</f>
        <v>62540.548437499994</v>
      </c>
      <c r="AQ114" s="300">
        <f ca="1">SUMIF(Conversion!$C$14:$C$114,$AD114,Conversion!AQ$14:AQ$114)</f>
        <v>62540.548437499994</v>
      </c>
      <c r="AR114" s="300">
        <f ca="1">SUMIF(Conversion!$C$14:$C$114,$AD114,Conversion!AR$14:AR$114)</f>
        <v>62540.548437499994</v>
      </c>
      <c r="AS114" s="300">
        <f ca="1">SUMIF(Conversion!$C$14:$C$114,$AD114,Conversion!AS$14:AS$114)</f>
        <v>62540.548437499994</v>
      </c>
      <c r="AT114" s="300">
        <f ca="1">SUMIF(Conversion!$C$14:$C$114,$AD114,Conversion!AT$14:AT$114)</f>
        <v>62540.548437499994</v>
      </c>
      <c r="AU114" s="300">
        <f ca="1">SUMIF(Conversion!$C$14:$C$114,$AD114,Conversion!AU$14:AU$114)</f>
        <v>62540.548437499994</v>
      </c>
      <c r="AV114" s="300">
        <f ca="1">SUMIF(Conversion!$C$14:$C$114,$AD114,Conversion!AV$14:AV$114)</f>
        <v>63791.359406250005</v>
      </c>
      <c r="AW114" s="300">
        <f ca="1">SUMIF(Conversion!$C$14:$C$114,$AD114,Conversion!AW$14:AW$114)</f>
        <v>63791.359406250005</v>
      </c>
      <c r="AX114" s="300">
        <f ca="1">SUMIF(Conversion!$C$14:$C$114,$AD114,Conversion!AX$14:AX$114)</f>
        <v>63791.359406250005</v>
      </c>
      <c r="AY114" s="300">
        <f ca="1">SUMIF(Conversion!$C$14:$C$114,$AD114,Conversion!AY$14:AY$114)</f>
        <v>63791.359406250005</v>
      </c>
      <c r="AZ114" s="300">
        <f ca="1">SUMIF(Conversion!$C$14:$C$114,$AD114,Conversion!AZ$14:AZ$114)</f>
        <v>63791.359406250005</v>
      </c>
      <c r="BA114" s="300">
        <f ca="1">SUMIF(Conversion!$C$14:$C$114,$AD114,Conversion!BA$14:BA$114)</f>
        <v>63791.359406250005</v>
      </c>
      <c r="BB114" s="300">
        <f ca="1">SUMIF(Conversion!$C$14:$C$114,$AD114,Conversion!BB$14:BB$114)</f>
        <v>63791.359406250005</v>
      </c>
      <c r="BC114" s="300">
        <f ca="1">SUMIF(Conversion!$C$14:$C$114,$AD114,Conversion!BC$14:BC$114)</f>
        <v>63791.359406250005</v>
      </c>
      <c r="BD114" s="300">
        <f ca="1">SUMIF(Conversion!$C$14:$C$114,$AD114,Conversion!BD$14:BD$114)</f>
        <v>63791.359406250005</v>
      </c>
      <c r="BE114" s="300">
        <f ca="1">SUMIF(Conversion!$C$14:$C$114,$AD114,Conversion!BE$14:BE$114)</f>
        <v>63791.359406250005</v>
      </c>
      <c r="BF114" s="300">
        <f ca="1">SUMIF(Conversion!$C$14:$C$114,$AD114,Conversion!BF$14:BF$114)</f>
        <v>63791.359406250005</v>
      </c>
      <c r="BG114" s="300">
        <f ca="1">SUMIF(Conversion!$C$14:$C$114,$AD114,Conversion!BG$14:BG$114)</f>
        <v>63791.359406250005</v>
      </c>
      <c r="BH114" s="300">
        <f ca="1">SUMIF(Conversion!$C$14:$C$114,$AD114,Conversion!BH$14:BH$114)</f>
        <v>65067.186594375002</v>
      </c>
      <c r="BI114" s="300">
        <f ca="1">SUMIF(Conversion!$C$14:$C$114,$AD114,Conversion!BI$14:BI$114)</f>
        <v>65067.186594375002</v>
      </c>
      <c r="BJ114" s="300">
        <f ca="1">SUMIF(Conversion!$C$14:$C$114,$AD114,Conversion!BJ$14:BJ$114)</f>
        <v>65067.186594375002</v>
      </c>
      <c r="BK114" s="300">
        <f ca="1">SUMIF(Conversion!$C$14:$C$114,$AD114,Conversion!BK$14:BK$114)</f>
        <v>65067.186594375002</v>
      </c>
      <c r="BL114" s="300">
        <f ca="1">SUMIF(Conversion!$C$14:$C$114,$AD114,Conversion!BL$14:BL$114)</f>
        <v>65067.186594375002</v>
      </c>
      <c r="BM114" s="300">
        <f ca="1">SUMIF(Conversion!$C$14:$C$114,$AD114,Conversion!BM$14:BM$114)</f>
        <v>65067.186594375002</v>
      </c>
      <c r="BN114" s="300">
        <f ca="1">SUMIF(Conversion!$C$14:$C$114,$AD114,Conversion!BN$14:BN$114)</f>
        <v>65067.186594375002</v>
      </c>
      <c r="BO114" s="300">
        <f ca="1">SUMIF(Conversion!$C$14:$C$114,$AD114,Conversion!BO$14:BO$114)</f>
        <v>65067.186594375002</v>
      </c>
      <c r="BP114" s="300">
        <f ca="1">SUMIF(Conversion!$C$14:$C$114,$AD114,Conversion!BP$14:BP$114)</f>
        <v>65067.186594375002</v>
      </c>
      <c r="BQ114" s="300">
        <f ca="1">SUMIF(Conversion!$C$14:$C$114,$AD114,Conversion!BQ$14:BQ$114)</f>
        <v>65067.186594375002</v>
      </c>
      <c r="BR114" s="300">
        <f ca="1">SUMIF(Conversion!$C$14:$C$114,$AD114,Conversion!BR$14:BR$114)</f>
        <v>65067.186594375002</v>
      </c>
      <c r="BS114" s="300">
        <f ca="1">SUMIF(Conversion!$C$14:$C$114,$AD114,Conversion!BS$14:BS$114)</f>
        <v>65067.186594375002</v>
      </c>
      <c r="BT114" s="300">
        <f ca="1">SUMIF(Conversion!$C$14:$C$114,$AD114,Conversion!BT$14:BT$114)</f>
        <v>66368.530326262495</v>
      </c>
      <c r="BU114" s="300">
        <f ca="1">SUMIF(Conversion!$C$14:$C$114,$AD114,Conversion!BU$14:BU$114)</f>
        <v>66368.530326262495</v>
      </c>
      <c r="BV114" s="300">
        <f ca="1">SUMIF(Conversion!$C$14:$C$114,$AD114,Conversion!BV$14:BV$114)</f>
        <v>66368.530326262495</v>
      </c>
      <c r="BW114" s="300">
        <f ca="1">SUMIF(Conversion!$C$14:$C$114,$AD114,Conversion!BW$14:BW$114)</f>
        <v>66368.530326262495</v>
      </c>
      <c r="BX114" s="300">
        <f ca="1">SUMIF(Conversion!$C$14:$C$114,$AD114,Conversion!BX$14:BX$114)</f>
        <v>66368.530326262495</v>
      </c>
      <c r="BY114" s="300">
        <f ca="1">SUMIF(Conversion!$C$14:$C$114,$AD114,Conversion!BY$14:BY$114)</f>
        <v>66368.530326262495</v>
      </c>
      <c r="BZ114" s="300">
        <f ca="1">SUMIF(Conversion!$C$14:$C$114,$AD114,Conversion!BZ$14:BZ$114)</f>
        <v>66368.530326262495</v>
      </c>
      <c r="CA114" s="300">
        <f ca="1">SUMIF(Conversion!$C$14:$C$114,$AD114,Conversion!CA$14:CA$114)</f>
        <v>66368.530326262495</v>
      </c>
      <c r="CB114" s="300">
        <f ca="1">SUMIF(Conversion!$C$14:$C$114,$AD114,Conversion!CB$14:CB$114)</f>
        <v>66368.530326262495</v>
      </c>
      <c r="CC114" s="300">
        <f ca="1">SUMIF(Conversion!$C$14:$C$114,$AD114,Conversion!CC$14:CC$114)</f>
        <v>66368.530326262495</v>
      </c>
      <c r="CD114" s="300">
        <f ca="1">SUMIF(Conversion!$C$14:$C$114,$AD114,Conversion!CD$14:CD$114)</f>
        <v>66368.530326262495</v>
      </c>
      <c r="CE114" s="300">
        <f ca="1">SUMIF(Conversion!$C$14:$C$114,$AD114,Conversion!CE$14:CE$114)</f>
        <v>66368.530326262495</v>
      </c>
      <c r="CF114" s="300">
        <f ca="1">SUMIF(Conversion!$C$14:$C$114,$AD114,Conversion!CF$14:CF$114)</f>
        <v>67695.900932787743</v>
      </c>
      <c r="CG114" s="300">
        <f ca="1">SUMIF(Conversion!$C$14:$C$114,$AD114,Conversion!CG$14:CG$114)</f>
        <v>67695.900932787743</v>
      </c>
      <c r="CH114" s="300">
        <f ca="1">SUMIF(Conversion!$C$14:$C$114,$AD114,Conversion!CH$14:CH$114)</f>
        <v>67695.900932787743</v>
      </c>
      <c r="CI114" s="300">
        <f ca="1">SUMIF(Conversion!$C$14:$C$114,$AD114,Conversion!CI$14:CI$114)</f>
        <v>67695.900932787743</v>
      </c>
      <c r="CJ114" s="300">
        <f ca="1">SUMIF(Conversion!$C$14:$C$114,$AD114,Conversion!CJ$14:CJ$114)</f>
        <v>67695.900932787743</v>
      </c>
      <c r="CK114" s="300">
        <f ca="1">SUMIF(Conversion!$C$14:$C$114,$AD114,Conversion!CK$14:CK$114)</f>
        <v>67695.900932787743</v>
      </c>
      <c r="CL114" s="300">
        <f ca="1">SUMIF(Conversion!$C$14:$C$114,$AD114,Conversion!CL$14:CL$114)</f>
        <v>67695.900932787743</v>
      </c>
      <c r="CM114" s="300">
        <f ca="1">SUMIF(Conversion!$C$14:$C$114,$AD114,Conversion!CM$14:CM$114)</f>
        <v>67695.900932787743</v>
      </c>
      <c r="CN114" s="300">
        <f ca="1">SUMIF(Conversion!$C$14:$C$114,$AD114,Conversion!CN$14:CN$114)</f>
        <v>67695.900932787743</v>
      </c>
      <c r="CO114" s="300">
        <f ca="1">SUMIF(Conversion!$C$14:$C$114,$AD114,Conversion!CO$14:CO$114)</f>
        <v>67695.900932787743</v>
      </c>
      <c r="CP114" s="300">
        <f ca="1">SUMIF(Conversion!$C$14:$C$114,$AD114,Conversion!CP$14:CP$114)</f>
        <v>67695.900932787743</v>
      </c>
      <c r="CQ114" s="300">
        <f ca="1">SUMIF(Conversion!$C$14:$C$114,$AD114,Conversion!CQ$14:CQ$114)</f>
        <v>67695.900932787743</v>
      </c>
      <c r="CR114" s="300">
        <f ca="1">SUMIF(Conversion!$C$14:$C$114,$AD114,Conversion!CR$14:CR$114)</f>
        <v>69049.818951443507</v>
      </c>
      <c r="CS114" s="300">
        <f ca="1">SUMIF(Conversion!$C$14:$C$114,$AD114,Conversion!CS$14:CS$114)</f>
        <v>69049.818951443507</v>
      </c>
      <c r="CT114" s="300">
        <f ca="1">SUMIF(Conversion!$C$14:$C$114,$AD114,Conversion!CT$14:CT$114)</f>
        <v>0</v>
      </c>
      <c r="CU114" s="300">
        <f ca="1">SUMIF(Conversion!$C$14:$C$114,$AD114,Conversion!CU$14:CU$114)</f>
        <v>0</v>
      </c>
      <c r="CV114" s="300">
        <f ca="1">SUMIF(Conversion!$C$14:$C$114,$AD114,Conversion!CV$14:CV$114)</f>
        <v>0</v>
      </c>
      <c r="CW114" s="300">
        <f ca="1">SUMIF(Conversion!$C$14:$C$114,$AD114,Conversion!CW$14:CW$114)</f>
        <v>0</v>
      </c>
      <c r="CX114" s="300">
        <f ca="1">SUMIF(Conversion!$C$14:$C$114,$AD114,Conversion!CX$14:CX$114)</f>
        <v>0</v>
      </c>
      <c r="CY114" s="300">
        <f ca="1">SUMIF(Conversion!$C$14:$C$114,$AD114,Conversion!CY$14:CY$114)</f>
        <v>0</v>
      </c>
      <c r="CZ114" s="300">
        <f ca="1">SUMIF(Conversion!$C$14:$C$114,$AD114,Conversion!CZ$14:CZ$114)</f>
        <v>0</v>
      </c>
      <c r="DA114" s="300">
        <f ca="1">SUMIF(Conversion!$C$14:$C$114,$AD114,Conversion!DA$14:DA$114)</f>
        <v>0</v>
      </c>
      <c r="DB114" s="300">
        <f ca="1">SUMIF(Conversion!$C$14:$C$114,$AD114,Conversion!DB$14:DB$114)</f>
        <v>0</v>
      </c>
      <c r="DC114" s="300">
        <f ca="1">SUMIF(Conversion!$C$14:$C$114,$AD114,Conversion!DC$14:DC$114)</f>
        <v>0</v>
      </c>
      <c r="DD114" s="300">
        <f ca="1">SUMIF(Conversion!$C$14:$C$114,$AD114,Conversion!DD$14:DD$114)</f>
        <v>0</v>
      </c>
      <c r="DE114" s="300">
        <f ca="1">SUMIF(Conversion!$C$14:$C$114,$AD114,Conversion!DE$14:DE$114)</f>
        <v>0</v>
      </c>
      <c r="DF114" s="300">
        <f ca="1">SUMIF(Conversion!$C$14:$C$114,$AD114,Conversion!DF$14:DF$114)</f>
        <v>0</v>
      </c>
      <c r="DG114" s="300">
        <f ca="1">SUMIF(Conversion!$C$14:$C$114,$AD114,Conversion!DG$14:DG$114)</f>
        <v>0</v>
      </c>
      <c r="DH114" s="300">
        <f ca="1">SUMIF(Conversion!$C$14:$C$114,$AD114,Conversion!DH$14:DH$114)</f>
        <v>0</v>
      </c>
      <c r="DI114" s="300">
        <f ca="1">SUMIF(Conversion!$C$14:$C$114,$AD114,Conversion!DI$14:DI$114)</f>
        <v>0</v>
      </c>
      <c r="DJ114" s="300">
        <f ca="1">SUMIF(Conversion!$C$14:$C$114,$AD114,Conversion!DJ$14:DJ$114)</f>
        <v>0</v>
      </c>
      <c r="DK114" s="300">
        <f ca="1">SUMIF(Conversion!$C$14:$C$114,$AD114,Conversion!DK$14:DK$114)</f>
        <v>0</v>
      </c>
      <c r="DL114" s="300">
        <f ca="1">SUMIF(Conversion!$C$14:$C$114,$AD114,Conversion!DL$14:DL$114)</f>
        <v>0</v>
      </c>
      <c r="DM114" s="300">
        <f ca="1">SUMIF(Conversion!$C$14:$C$114,$AD114,Conversion!DM$14:DM$114)</f>
        <v>0</v>
      </c>
      <c r="DN114" s="300">
        <f ca="1">SUMIF(Conversion!$C$14:$C$114,$AD114,Conversion!DN$14:DN$114)</f>
        <v>0</v>
      </c>
      <c r="DO114" s="300">
        <f ca="1">SUMIF(Conversion!$C$14:$C$114,$AD114,Conversion!DO$14:DO$114)</f>
        <v>0</v>
      </c>
      <c r="DP114" s="300">
        <f ca="1">SUMIF(Conversion!$C$14:$C$114,$AD114,Conversion!DP$14:DP$114)</f>
        <v>0</v>
      </c>
      <c r="DQ114" s="300">
        <f ca="1">SUMIF(Conversion!$C$14:$C$114,$AD114,Conversion!DQ$14:DQ$114)</f>
        <v>0</v>
      </c>
      <c r="DR114" s="300">
        <f ca="1">SUMIF(Conversion!$C$14:$C$114,$AD114,Conversion!DR$14:DR$114)</f>
        <v>0</v>
      </c>
      <c r="DS114" s="300">
        <f ca="1">SUMIF(Conversion!$C$14:$C$114,$AD114,Conversion!DS$14:DS$114)</f>
        <v>0</v>
      </c>
      <c r="DT114" s="300">
        <f ca="1">SUMIF(Conversion!$C$14:$C$114,$AD114,Conversion!DT$14:DT$114)</f>
        <v>0</v>
      </c>
      <c r="DU114" s="300">
        <f ca="1">SUMIF(Conversion!$C$14:$C$114,$AD114,Conversion!DU$14:DU$114)</f>
        <v>0</v>
      </c>
      <c r="DV114" s="300">
        <f ca="1">SUMIF(Conversion!$C$14:$C$114,$AD114,Conversion!DV$14:DV$114)</f>
        <v>0</v>
      </c>
      <c r="DW114" s="300">
        <f ca="1">SUMIF(Conversion!$C$14:$C$114,$AD114,Conversion!DW$14:DW$114)</f>
        <v>0</v>
      </c>
      <c r="DX114" s="300">
        <f ca="1">SUMIF(Conversion!$C$14:$C$114,$AD114,Conversion!DX$14:DX$114)</f>
        <v>0</v>
      </c>
      <c r="DY114" s="300">
        <f ca="1">SUMIF(Conversion!$C$14:$C$114,$AD114,Conversion!DY$14:DY$114)</f>
        <v>0</v>
      </c>
      <c r="DZ114" s="300">
        <f ca="1">SUMIF(Conversion!$C$14:$C$114,$AD114,Conversion!DZ$14:DZ$114)</f>
        <v>0</v>
      </c>
      <c r="EA114" s="300">
        <f ca="1">SUMIF(Conversion!$C$14:$C$114,$AD114,Conversion!EA$14:EA$114)</f>
        <v>0</v>
      </c>
      <c r="EB114" s="300">
        <f ca="1">SUMIF(Conversion!$C$14:$C$114,$AD114,Conversion!EB$14:EB$114)</f>
        <v>0</v>
      </c>
      <c r="EC114" s="300">
        <f ca="1">SUMIF(Conversion!$C$14:$C$114,$AD114,Conversion!EC$14:EC$114)</f>
        <v>0</v>
      </c>
      <c r="ED114" s="300">
        <f ca="1">SUMIF(Conversion!$C$14:$C$114,$AD114,Conversion!ED$14:ED$114)</f>
        <v>0</v>
      </c>
      <c r="EE114" s="300">
        <f ca="1">SUMIF(Conversion!$C$14:$C$114,$AD114,Conversion!EE$14:EE$114)</f>
        <v>0</v>
      </c>
      <c r="EF114" s="300">
        <f ca="1">SUMIF(Conversion!$C$14:$C$114,$AD114,Conversion!EF$14:EF$114)</f>
        <v>0</v>
      </c>
      <c r="EG114" s="300">
        <f ca="1">SUMIF(Conversion!$C$14:$C$114,$AD114,Conversion!EG$14:EG$114)</f>
        <v>0</v>
      </c>
      <c r="EH114" s="300">
        <f ca="1">SUMIF(Conversion!$C$14:$C$114,$AD114,Conversion!EH$14:EH$114)</f>
        <v>0</v>
      </c>
      <c r="EI114" s="300">
        <f ca="1">SUMIF(Conversion!$C$14:$C$114,$AD114,Conversion!EI$14:EI$114)</f>
        <v>0</v>
      </c>
      <c r="EJ114" s="300">
        <f ca="1">SUMIF(Conversion!$C$14:$C$114,$AD114,Conversion!EJ$14:EJ$114)</f>
        <v>0</v>
      </c>
      <c r="EK114" s="300">
        <f ca="1">SUMIF(Conversion!$C$14:$C$114,$AD114,Conversion!EK$14:EK$114)</f>
        <v>0</v>
      </c>
      <c r="EL114" s="300">
        <f ca="1">SUMIF(Conversion!$C$14:$C$114,$AD114,Conversion!EL$14:EL$114)</f>
        <v>0</v>
      </c>
      <c r="EM114" s="300">
        <f ca="1">SUMIF(Conversion!$C$14:$C$114,$AD114,Conversion!EM$14:EM$114)</f>
        <v>0</v>
      </c>
      <c r="EN114" s="300">
        <f ca="1">SUMIF(Conversion!$C$14:$C$114,$AD114,Conversion!EN$14:EN$114)</f>
        <v>0</v>
      </c>
      <c r="EO114" s="300">
        <f ca="1">SUMIF(Conversion!$C$14:$C$114,$AD114,Conversion!EO$14:EO$114)</f>
        <v>0</v>
      </c>
      <c r="EP114" s="300">
        <f ca="1">SUMIF(Conversion!$C$14:$C$114,$AD114,Conversion!EP$14:EP$114)</f>
        <v>0</v>
      </c>
      <c r="EQ114" s="300">
        <f ca="1">SUMIF(Conversion!$C$14:$C$114,$AD114,Conversion!EQ$14:EQ$114)</f>
        <v>0</v>
      </c>
      <c r="ER114" s="300">
        <f ca="1">SUMIF(Conversion!$C$14:$C$114,$AD114,Conversion!ER$14:ER$114)</f>
        <v>0</v>
      </c>
      <c r="ES114" s="300">
        <f ca="1">SUMIF(Conversion!$C$14:$C$114,$AD114,Conversion!ES$14:ES$114)</f>
        <v>0</v>
      </c>
      <c r="ET114" s="300">
        <f ca="1">SUMIF(Conversion!$C$14:$C$114,$AD114,Conversion!ET$14:ET$114)</f>
        <v>0</v>
      </c>
      <c r="EU114" s="300">
        <f ca="1">SUMIF(Conversion!$C$14:$C$114,$AD114,Conversion!EU$14:EU$114)</f>
        <v>0</v>
      </c>
      <c r="EV114" s="300">
        <f ca="1">SUMIF(Conversion!$C$14:$C$114,$AD114,Conversion!EV$14:EV$114)</f>
        <v>0</v>
      </c>
      <c r="EW114" s="300">
        <f ca="1">SUMIF(Conversion!$C$14:$C$114,$AD114,Conversion!EW$14:EW$114)</f>
        <v>0</v>
      </c>
      <c r="EX114" s="300">
        <f ca="1">SUMIF(Conversion!$C$14:$C$114,$AD114,Conversion!EX$14:EX$114)</f>
        <v>0</v>
      </c>
      <c r="EY114" s="261"/>
      <c r="EZ114" s="87"/>
      <c r="FB114" s="261"/>
    </row>
    <row r="115" spans="1:158" ht="12.75" hidden="1" customHeight="1" outlineLevel="2">
      <c r="A115" s="303">
        <v>12</v>
      </c>
      <c r="B115" s="303"/>
      <c r="C115" s="892" t="str">
        <f>Constants!B251</f>
        <v>Software</v>
      </c>
      <c r="E115" s="329"/>
      <c r="F115" s="330"/>
      <c r="G115" s="330"/>
      <c r="H115" s="330"/>
      <c r="I115" s="330"/>
      <c r="J115" s="330"/>
      <c r="K115" s="330"/>
      <c r="L115" s="330"/>
      <c r="M115" s="330"/>
      <c r="N115" s="330"/>
      <c r="O115" s="330"/>
      <c r="P115" s="330"/>
      <c r="Q115" s="330"/>
      <c r="R115" s="330"/>
      <c r="S115" s="330"/>
      <c r="T115" s="330"/>
      <c r="U115" s="330"/>
      <c r="V115" s="331"/>
      <c r="W115" s="330"/>
      <c r="X115" s="330"/>
      <c r="Y115" s="330"/>
      <c r="Z115" s="330"/>
      <c r="AA115" s="330"/>
      <c r="AB115" s="329"/>
      <c r="AC115" s="332"/>
      <c r="AD115" s="683" t="str">
        <f>Constants!F251</f>
        <v>Software</v>
      </c>
      <c r="AE115" s="304">
        <f t="shared" ca="1" si="43"/>
        <v>720750</v>
      </c>
      <c r="AF115" s="299">
        <f>SUMIF(Conversion!$C$14:$C$114,$AD115,Conversion!AF$14:AF$114)</f>
        <v>600000</v>
      </c>
      <c r="AG115" s="300">
        <f ca="1">SUMIF(Conversion!$C$14:$C$114,$AD115,Conversion!AG$14:AG$114)</f>
        <v>0</v>
      </c>
      <c r="AH115" s="300">
        <f ca="1">SUMIF(Conversion!$C$14:$C$114,$AD115,Conversion!AH$14:AH$114)</f>
        <v>0</v>
      </c>
      <c r="AI115" s="300">
        <f ca="1">SUMIF(Conversion!$C$14:$C$114,$AD115,Conversion!AI$14:AI$114)</f>
        <v>120750</v>
      </c>
      <c r="AJ115" s="300">
        <f ca="1">SUMIF(Conversion!$C$14:$C$114,$AD115,Conversion!AJ$14:AJ$114)</f>
        <v>0</v>
      </c>
      <c r="AK115" s="300">
        <f ca="1">SUMIF(Conversion!$C$14:$C$114,$AD115,Conversion!AK$14:AK$114)</f>
        <v>0</v>
      </c>
      <c r="AL115" s="300">
        <f ca="1">SUMIF(Conversion!$C$14:$C$114,$AD115,Conversion!AL$14:AL$114)</f>
        <v>0</v>
      </c>
      <c r="AM115" s="300">
        <f ca="1">SUMIF(Conversion!$C$14:$C$114,$AD115,Conversion!AM$14:AM$114)</f>
        <v>0</v>
      </c>
      <c r="AN115" s="300">
        <f ca="1">SUMIF(Conversion!$C$14:$C$114,$AD115,Conversion!AN$14:AN$114)</f>
        <v>0</v>
      </c>
      <c r="AO115" s="300">
        <f ca="1">SUMIF(Conversion!$C$14:$C$114,$AD115,Conversion!AO$14:AO$114)</f>
        <v>0</v>
      </c>
      <c r="AP115" s="300">
        <f ca="1">SUMIF(Conversion!$C$14:$C$114,$AD115,Conversion!AP$14:AP$114)</f>
        <v>0</v>
      </c>
      <c r="AQ115" s="300">
        <f ca="1">SUMIF(Conversion!$C$14:$C$114,$AD115,Conversion!AQ$14:AQ$114)</f>
        <v>0</v>
      </c>
      <c r="AR115" s="300">
        <f ca="1">SUMIF(Conversion!$C$14:$C$114,$AD115,Conversion!AR$14:AR$114)</f>
        <v>0</v>
      </c>
      <c r="AS115" s="300">
        <f ca="1">SUMIF(Conversion!$C$14:$C$114,$AD115,Conversion!AS$14:AS$114)</f>
        <v>0</v>
      </c>
      <c r="AT115" s="300">
        <f ca="1">SUMIF(Conversion!$C$14:$C$114,$AD115,Conversion!AT$14:AT$114)</f>
        <v>0</v>
      </c>
      <c r="AU115" s="300">
        <f ca="1">SUMIF(Conversion!$C$14:$C$114,$AD115,Conversion!AU$14:AU$114)</f>
        <v>0</v>
      </c>
      <c r="AV115" s="300">
        <f ca="1">SUMIF(Conversion!$C$14:$C$114,$AD115,Conversion!AV$14:AV$114)</f>
        <v>0</v>
      </c>
      <c r="AW115" s="300">
        <f ca="1">SUMIF(Conversion!$C$14:$C$114,$AD115,Conversion!AW$14:AW$114)</f>
        <v>0</v>
      </c>
      <c r="AX115" s="300">
        <f ca="1">SUMIF(Conversion!$C$14:$C$114,$AD115,Conversion!AX$14:AX$114)</f>
        <v>0</v>
      </c>
      <c r="AY115" s="300">
        <f ca="1">SUMIF(Conversion!$C$14:$C$114,$AD115,Conversion!AY$14:AY$114)</f>
        <v>0</v>
      </c>
      <c r="AZ115" s="300">
        <f ca="1">SUMIF(Conversion!$C$14:$C$114,$AD115,Conversion!AZ$14:AZ$114)</f>
        <v>0</v>
      </c>
      <c r="BA115" s="300">
        <f ca="1">SUMIF(Conversion!$C$14:$C$114,$AD115,Conversion!BA$14:BA$114)</f>
        <v>0</v>
      </c>
      <c r="BB115" s="300">
        <f ca="1">SUMIF(Conversion!$C$14:$C$114,$AD115,Conversion!BB$14:BB$114)</f>
        <v>0</v>
      </c>
      <c r="BC115" s="300">
        <f ca="1">SUMIF(Conversion!$C$14:$C$114,$AD115,Conversion!BC$14:BC$114)</f>
        <v>0</v>
      </c>
      <c r="BD115" s="300">
        <f ca="1">SUMIF(Conversion!$C$14:$C$114,$AD115,Conversion!BD$14:BD$114)</f>
        <v>0</v>
      </c>
      <c r="BE115" s="300">
        <f ca="1">SUMIF(Conversion!$C$14:$C$114,$AD115,Conversion!BE$14:BE$114)</f>
        <v>0</v>
      </c>
      <c r="BF115" s="300">
        <f ca="1">SUMIF(Conversion!$C$14:$C$114,$AD115,Conversion!BF$14:BF$114)</f>
        <v>0</v>
      </c>
      <c r="BG115" s="300">
        <f ca="1">SUMIF(Conversion!$C$14:$C$114,$AD115,Conversion!BG$14:BG$114)</f>
        <v>0</v>
      </c>
      <c r="BH115" s="300">
        <f ca="1">SUMIF(Conversion!$C$14:$C$114,$AD115,Conversion!BH$14:BH$114)</f>
        <v>0</v>
      </c>
      <c r="BI115" s="300">
        <f ca="1">SUMIF(Conversion!$C$14:$C$114,$AD115,Conversion!BI$14:BI$114)</f>
        <v>0</v>
      </c>
      <c r="BJ115" s="300">
        <f ca="1">SUMIF(Conversion!$C$14:$C$114,$AD115,Conversion!BJ$14:BJ$114)</f>
        <v>0</v>
      </c>
      <c r="BK115" s="300">
        <f ca="1">SUMIF(Conversion!$C$14:$C$114,$AD115,Conversion!BK$14:BK$114)</f>
        <v>0</v>
      </c>
      <c r="BL115" s="300">
        <f ca="1">SUMIF(Conversion!$C$14:$C$114,$AD115,Conversion!BL$14:BL$114)</f>
        <v>0</v>
      </c>
      <c r="BM115" s="300">
        <f ca="1">SUMIF(Conversion!$C$14:$C$114,$AD115,Conversion!BM$14:BM$114)</f>
        <v>0</v>
      </c>
      <c r="BN115" s="300">
        <f ca="1">SUMIF(Conversion!$C$14:$C$114,$AD115,Conversion!BN$14:BN$114)</f>
        <v>0</v>
      </c>
      <c r="BO115" s="300">
        <f ca="1">SUMIF(Conversion!$C$14:$C$114,$AD115,Conversion!BO$14:BO$114)</f>
        <v>0</v>
      </c>
      <c r="BP115" s="300">
        <f ca="1">SUMIF(Conversion!$C$14:$C$114,$AD115,Conversion!BP$14:BP$114)</f>
        <v>0</v>
      </c>
      <c r="BQ115" s="300">
        <f ca="1">SUMIF(Conversion!$C$14:$C$114,$AD115,Conversion!BQ$14:BQ$114)</f>
        <v>0</v>
      </c>
      <c r="BR115" s="300">
        <f ca="1">SUMIF(Conversion!$C$14:$C$114,$AD115,Conversion!BR$14:BR$114)</f>
        <v>0</v>
      </c>
      <c r="BS115" s="300">
        <f ca="1">SUMIF(Conversion!$C$14:$C$114,$AD115,Conversion!BS$14:BS$114)</f>
        <v>0</v>
      </c>
      <c r="BT115" s="300">
        <f ca="1">SUMIF(Conversion!$C$14:$C$114,$AD115,Conversion!BT$14:BT$114)</f>
        <v>0</v>
      </c>
      <c r="BU115" s="300">
        <f ca="1">SUMIF(Conversion!$C$14:$C$114,$AD115,Conversion!BU$14:BU$114)</f>
        <v>0</v>
      </c>
      <c r="BV115" s="300">
        <f ca="1">SUMIF(Conversion!$C$14:$C$114,$AD115,Conversion!BV$14:BV$114)</f>
        <v>0</v>
      </c>
      <c r="BW115" s="300">
        <f ca="1">SUMIF(Conversion!$C$14:$C$114,$AD115,Conversion!BW$14:BW$114)</f>
        <v>0</v>
      </c>
      <c r="BX115" s="300">
        <f ca="1">SUMIF(Conversion!$C$14:$C$114,$AD115,Conversion!BX$14:BX$114)</f>
        <v>0</v>
      </c>
      <c r="BY115" s="300">
        <f ca="1">SUMIF(Conversion!$C$14:$C$114,$AD115,Conversion!BY$14:BY$114)</f>
        <v>0</v>
      </c>
      <c r="BZ115" s="300">
        <f ca="1">SUMIF(Conversion!$C$14:$C$114,$AD115,Conversion!BZ$14:BZ$114)</f>
        <v>0</v>
      </c>
      <c r="CA115" s="300">
        <f ca="1">SUMIF(Conversion!$C$14:$C$114,$AD115,Conversion!CA$14:CA$114)</f>
        <v>0</v>
      </c>
      <c r="CB115" s="300">
        <f ca="1">SUMIF(Conversion!$C$14:$C$114,$AD115,Conversion!CB$14:CB$114)</f>
        <v>0</v>
      </c>
      <c r="CC115" s="300">
        <f ca="1">SUMIF(Conversion!$C$14:$C$114,$AD115,Conversion!CC$14:CC$114)</f>
        <v>0</v>
      </c>
      <c r="CD115" s="300">
        <f ca="1">SUMIF(Conversion!$C$14:$C$114,$AD115,Conversion!CD$14:CD$114)</f>
        <v>0</v>
      </c>
      <c r="CE115" s="300">
        <f ca="1">SUMIF(Conversion!$C$14:$C$114,$AD115,Conversion!CE$14:CE$114)</f>
        <v>0</v>
      </c>
      <c r="CF115" s="300">
        <f ca="1">SUMIF(Conversion!$C$14:$C$114,$AD115,Conversion!CF$14:CF$114)</f>
        <v>0</v>
      </c>
      <c r="CG115" s="300">
        <f ca="1">SUMIF(Conversion!$C$14:$C$114,$AD115,Conversion!CG$14:CG$114)</f>
        <v>0</v>
      </c>
      <c r="CH115" s="300">
        <f ca="1">SUMIF(Conversion!$C$14:$C$114,$AD115,Conversion!CH$14:CH$114)</f>
        <v>0</v>
      </c>
      <c r="CI115" s="300">
        <f ca="1">SUMIF(Conversion!$C$14:$C$114,$AD115,Conversion!CI$14:CI$114)</f>
        <v>0</v>
      </c>
      <c r="CJ115" s="300">
        <f ca="1">SUMIF(Conversion!$C$14:$C$114,$AD115,Conversion!CJ$14:CJ$114)</f>
        <v>0</v>
      </c>
      <c r="CK115" s="300">
        <f ca="1">SUMIF(Conversion!$C$14:$C$114,$AD115,Conversion!CK$14:CK$114)</f>
        <v>0</v>
      </c>
      <c r="CL115" s="300">
        <f ca="1">SUMIF(Conversion!$C$14:$C$114,$AD115,Conversion!CL$14:CL$114)</f>
        <v>0</v>
      </c>
      <c r="CM115" s="300">
        <f ca="1">SUMIF(Conversion!$C$14:$C$114,$AD115,Conversion!CM$14:CM$114)</f>
        <v>0</v>
      </c>
      <c r="CN115" s="300">
        <f ca="1">SUMIF(Conversion!$C$14:$C$114,$AD115,Conversion!CN$14:CN$114)</f>
        <v>0</v>
      </c>
      <c r="CO115" s="300">
        <f ca="1">SUMIF(Conversion!$C$14:$C$114,$AD115,Conversion!CO$14:CO$114)</f>
        <v>0</v>
      </c>
      <c r="CP115" s="300">
        <f ca="1">SUMIF(Conversion!$C$14:$C$114,$AD115,Conversion!CP$14:CP$114)</f>
        <v>0</v>
      </c>
      <c r="CQ115" s="300">
        <f ca="1">SUMIF(Conversion!$C$14:$C$114,$AD115,Conversion!CQ$14:CQ$114)</f>
        <v>0</v>
      </c>
      <c r="CR115" s="300">
        <f ca="1">SUMIF(Conversion!$C$14:$C$114,$AD115,Conversion!CR$14:CR$114)</f>
        <v>0</v>
      </c>
      <c r="CS115" s="300">
        <f ca="1">SUMIF(Conversion!$C$14:$C$114,$AD115,Conversion!CS$14:CS$114)</f>
        <v>0</v>
      </c>
      <c r="CT115" s="300">
        <f ca="1">SUMIF(Conversion!$C$14:$C$114,$AD115,Conversion!CT$14:CT$114)</f>
        <v>0</v>
      </c>
      <c r="CU115" s="300">
        <f ca="1">SUMIF(Conversion!$C$14:$C$114,$AD115,Conversion!CU$14:CU$114)</f>
        <v>0</v>
      </c>
      <c r="CV115" s="300">
        <f ca="1">SUMIF(Conversion!$C$14:$C$114,$AD115,Conversion!CV$14:CV$114)</f>
        <v>0</v>
      </c>
      <c r="CW115" s="300">
        <f ca="1">SUMIF(Conversion!$C$14:$C$114,$AD115,Conversion!CW$14:CW$114)</f>
        <v>0</v>
      </c>
      <c r="CX115" s="300">
        <f ca="1">SUMIF(Conversion!$C$14:$C$114,$AD115,Conversion!CX$14:CX$114)</f>
        <v>0</v>
      </c>
      <c r="CY115" s="300">
        <f ca="1">SUMIF(Conversion!$C$14:$C$114,$AD115,Conversion!CY$14:CY$114)</f>
        <v>0</v>
      </c>
      <c r="CZ115" s="300">
        <f ca="1">SUMIF(Conversion!$C$14:$C$114,$AD115,Conversion!CZ$14:CZ$114)</f>
        <v>0</v>
      </c>
      <c r="DA115" s="300">
        <f ca="1">SUMIF(Conversion!$C$14:$C$114,$AD115,Conversion!DA$14:DA$114)</f>
        <v>0</v>
      </c>
      <c r="DB115" s="300">
        <f ca="1">SUMIF(Conversion!$C$14:$C$114,$AD115,Conversion!DB$14:DB$114)</f>
        <v>0</v>
      </c>
      <c r="DC115" s="300">
        <f ca="1">SUMIF(Conversion!$C$14:$C$114,$AD115,Conversion!DC$14:DC$114)</f>
        <v>0</v>
      </c>
      <c r="DD115" s="300">
        <f ca="1">SUMIF(Conversion!$C$14:$C$114,$AD115,Conversion!DD$14:DD$114)</f>
        <v>0</v>
      </c>
      <c r="DE115" s="300">
        <f ca="1">SUMIF(Conversion!$C$14:$C$114,$AD115,Conversion!DE$14:DE$114)</f>
        <v>0</v>
      </c>
      <c r="DF115" s="300">
        <f ca="1">SUMIF(Conversion!$C$14:$C$114,$AD115,Conversion!DF$14:DF$114)</f>
        <v>0</v>
      </c>
      <c r="DG115" s="300">
        <f ca="1">SUMIF(Conversion!$C$14:$C$114,$AD115,Conversion!DG$14:DG$114)</f>
        <v>0</v>
      </c>
      <c r="DH115" s="300">
        <f ca="1">SUMIF(Conversion!$C$14:$C$114,$AD115,Conversion!DH$14:DH$114)</f>
        <v>0</v>
      </c>
      <c r="DI115" s="300">
        <f ca="1">SUMIF(Conversion!$C$14:$C$114,$AD115,Conversion!DI$14:DI$114)</f>
        <v>0</v>
      </c>
      <c r="DJ115" s="300">
        <f ca="1">SUMIF(Conversion!$C$14:$C$114,$AD115,Conversion!DJ$14:DJ$114)</f>
        <v>0</v>
      </c>
      <c r="DK115" s="300">
        <f ca="1">SUMIF(Conversion!$C$14:$C$114,$AD115,Conversion!DK$14:DK$114)</f>
        <v>0</v>
      </c>
      <c r="DL115" s="300">
        <f ca="1">SUMIF(Conversion!$C$14:$C$114,$AD115,Conversion!DL$14:DL$114)</f>
        <v>0</v>
      </c>
      <c r="DM115" s="300">
        <f ca="1">SUMIF(Conversion!$C$14:$C$114,$AD115,Conversion!DM$14:DM$114)</f>
        <v>0</v>
      </c>
      <c r="DN115" s="300">
        <f ca="1">SUMIF(Conversion!$C$14:$C$114,$AD115,Conversion!DN$14:DN$114)</f>
        <v>0</v>
      </c>
      <c r="DO115" s="300">
        <f ca="1">SUMIF(Conversion!$C$14:$C$114,$AD115,Conversion!DO$14:DO$114)</f>
        <v>0</v>
      </c>
      <c r="DP115" s="300">
        <f ca="1">SUMIF(Conversion!$C$14:$C$114,$AD115,Conversion!DP$14:DP$114)</f>
        <v>0</v>
      </c>
      <c r="DQ115" s="300">
        <f ca="1">SUMIF(Conversion!$C$14:$C$114,$AD115,Conversion!DQ$14:DQ$114)</f>
        <v>0</v>
      </c>
      <c r="DR115" s="300">
        <f ca="1">SUMIF(Conversion!$C$14:$C$114,$AD115,Conversion!DR$14:DR$114)</f>
        <v>0</v>
      </c>
      <c r="DS115" s="300">
        <f ca="1">SUMIF(Conversion!$C$14:$C$114,$AD115,Conversion!DS$14:DS$114)</f>
        <v>0</v>
      </c>
      <c r="DT115" s="300">
        <f ca="1">SUMIF(Conversion!$C$14:$C$114,$AD115,Conversion!DT$14:DT$114)</f>
        <v>0</v>
      </c>
      <c r="DU115" s="300">
        <f ca="1">SUMIF(Conversion!$C$14:$C$114,$AD115,Conversion!DU$14:DU$114)</f>
        <v>0</v>
      </c>
      <c r="DV115" s="300">
        <f ca="1">SUMIF(Conversion!$C$14:$C$114,$AD115,Conversion!DV$14:DV$114)</f>
        <v>0</v>
      </c>
      <c r="DW115" s="300">
        <f ca="1">SUMIF(Conversion!$C$14:$C$114,$AD115,Conversion!DW$14:DW$114)</f>
        <v>0</v>
      </c>
      <c r="DX115" s="300">
        <f ca="1">SUMIF(Conversion!$C$14:$C$114,$AD115,Conversion!DX$14:DX$114)</f>
        <v>0</v>
      </c>
      <c r="DY115" s="300">
        <f ca="1">SUMIF(Conversion!$C$14:$C$114,$AD115,Conversion!DY$14:DY$114)</f>
        <v>0</v>
      </c>
      <c r="DZ115" s="300">
        <f ca="1">SUMIF(Conversion!$C$14:$C$114,$AD115,Conversion!DZ$14:DZ$114)</f>
        <v>0</v>
      </c>
      <c r="EA115" s="300">
        <f ca="1">SUMIF(Conversion!$C$14:$C$114,$AD115,Conversion!EA$14:EA$114)</f>
        <v>0</v>
      </c>
      <c r="EB115" s="300">
        <f ca="1">SUMIF(Conversion!$C$14:$C$114,$AD115,Conversion!EB$14:EB$114)</f>
        <v>0</v>
      </c>
      <c r="EC115" s="300">
        <f ca="1">SUMIF(Conversion!$C$14:$C$114,$AD115,Conversion!EC$14:EC$114)</f>
        <v>0</v>
      </c>
      <c r="ED115" s="300">
        <f ca="1">SUMIF(Conversion!$C$14:$C$114,$AD115,Conversion!ED$14:ED$114)</f>
        <v>0</v>
      </c>
      <c r="EE115" s="300">
        <f ca="1">SUMIF(Conversion!$C$14:$C$114,$AD115,Conversion!EE$14:EE$114)</f>
        <v>0</v>
      </c>
      <c r="EF115" s="300">
        <f ca="1">SUMIF(Conversion!$C$14:$C$114,$AD115,Conversion!EF$14:EF$114)</f>
        <v>0</v>
      </c>
      <c r="EG115" s="300">
        <f ca="1">SUMIF(Conversion!$C$14:$C$114,$AD115,Conversion!EG$14:EG$114)</f>
        <v>0</v>
      </c>
      <c r="EH115" s="300">
        <f ca="1">SUMIF(Conversion!$C$14:$C$114,$AD115,Conversion!EH$14:EH$114)</f>
        <v>0</v>
      </c>
      <c r="EI115" s="300">
        <f ca="1">SUMIF(Conversion!$C$14:$C$114,$AD115,Conversion!EI$14:EI$114)</f>
        <v>0</v>
      </c>
      <c r="EJ115" s="300">
        <f ca="1">SUMIF(Conversion!$C$14:$C$114,$AD115,Conversion!EJ$14:EJ$114)</f>
        <v>0</v>
      </c>
      <c r="EK115" s="300">
        <f ca="1">SUMIF(Conversion!$C$14:$C$114,$AD115,Conversion!EK$14:EK$114)</f>
        <v>0</v>
      </c>
      <c r="EL115" s="300">
        <f ca="1">SUMIF(Conversion!$C$14:$C$114,$AD115,Conversion!EL$14:EL$114)</f>
        <v>0</v>
      </c>
      <c r="EM115" s="300">
        <f ca="1">SUMIF(Conversion!$C$14:$C$114,$AD115,Conversion!EM$14:EM$114)</f>
        <v>0</v>
      </c>
      <c r="EN115" s="300">
        <f ca="1">SUMIF(Conversion!$C$14:$C$114,$AD115,Conversion!EN$14:EN$114)</f>
        <v>0</v>
      </c>
      <c r="EO115" s="300">
        <f ca="1">SUMIF(Conversion!$C$14:$C$114,$AD115,Conversion!EO$14:EO$114)</f>
        <v>0</v>
      </c>
      <c r="EP115" s="300">
        <f ca="1">SUMIF(Conversion!$C$14:$C$114,$AD115,Conversion!EP$14:EP$114)</f>
        <v>0</v>
      </c>
      <c r="EQ115" s="300">
        <f ca="1">SUMIF(Conversion!$C$14:$C$114,$AD115,Conversion!EQ$14:EQ$114)</f>
        <v>0</v>
      </c>
      <c r="ER115" s="300">
        <f ca="1">SUMIF(Conversion!$C$14:$C$114,$AD115,Conversion!ER$14:ER$114)</f>
        <v>0</v>
      </c>
      <c r="ES115" s="300">
        <f ca="1">SUMIF(Conversion!$C$14:$C$114,$AD115,Conversion!ES$14:ES$114)</f>
        <v>0</v>
      </c>
      <c r="ET115" s="300">
        <f ca="1">SUMIF(Conversion!$C$14:$C$114,$AD115,Conversion!ET$14:ET$114)</f>
        <v>0</v>
      </c>
      <c r="EU115" s="300">
        <f ca="1">SUMIF(Conversion!$C$14:$C$114,$AD115,Conversion!EU$14:EU$114)</f>
        <v>0</v>
      </c>
      <c r="EV115" s="300">
        <f ca="1">SUMIF(Conversion!$C$14:$C$114,$AD115,Conversion!EV$14:EV$114)</f>
        <v>0</v>
      </c>
      <c r="EW115" s="300">
        <f ca="1">SUMIF(Conversion!$C$14:$C$114,$AD115,Conversion!EW$14:EW$114)</f>
        <v>0</v>
      </c>
      <c r="EX115" s="300">
        <f ca="1">SUMIF(Conversion!$C$14:$C$114,$AD115,Conversion!EX$14:EX$114)</f>
        <v>0</v>
      </c>
      <c r="EY115" s="261"/>
      <c r="EZ115" s="87"/>
      <c r="FB115" s="261"/>
    </row>
    <row r="116" spans="1:158" ht="12.75" hidden="1" customHeight="1" outlineLevel="2">
      <c r="A116" s="303">
        <v>13</v>
      </c>
      <c r="B116" s="303"/>
      <c r="C116" s="892" t="str">
        <f>Constants!B252</f>
        <v>Software Maint</v>
      </c>
      <c r="E116" s="329"/>
      <c r="F116" s="330"/>
      <c r="G116" s="330"/>
      <c r="H116" s="330"/>
      <c r="I116" s="330"/>
      <c r="J116" s="330"/>
      <c r="K116" s="330"/>
      <c r="L116" s="330"/>
      <c r="M116" s="330"/>
      <c r="N116" s="330"/>
      <c r="O116" s="330"/>
      <c r="P116" s="330"/>
      <c r="Q116" s="330"/>
      <c r="R116" s="330"/>
      <c r="S116" s="330"/>
      <c r="T116" s="330"/>
      <c r="U116" s="330"/>
      <c r="V116" s="331"/>
      <c r="W116" s="330"/>
      <c r="X116" s="330"/>
      <c r="Y116" s="330"/>
      <c r="Z116" s="330"/>
      <c r="AA116" s="330"/>
      <c r="AB116" s="329"/>
      <c r="AC116" s="332"/>
      <c r="AD116" s="683" t="str">
        <f>Constants!F252</f>
        <v>Software Maint</v>
      </c>
      <c r="AE116" s="304">
        <f t="shared" si="43"/>
        <v>0</v>
      </c>
      <c r="AF116" s="299">
        <f>SUMIF(Conversion!$C$14:$C$114,$AD116,Conversion!AF$14:AF$114)</f>
        <v>0</v>
      </c>
      <c r="AG116" s="300">
        <f>SUMIF(Conversion!$C$14:$C$114,$AD116,Conversion!AG$14:AG$114)</f>
        <v>0</v>
      </c>
      <c r="AH116" s="300">
        <f>SUMIF(Conversion!$C$14:$C$114,$AD116,Conversion!AH$14:AH$114)</f>
        <v>0</v>
      </c>
      <c r="AI116" s="300">
        <f>SUMIF(Conversion!$C$14:$C$114,$AD116,Conversion!AI$14:AI$114)</f>
        <v>0</v>
      </c>
      <c r="AJ116" s="300">
        <f>SUMIF(Conversion!$C$14:$C$114,$AD116,Conversion!AJ$14:AJ$114)</f>
        <v>0</v>
      </c>
      <c r="AK116" s="300">
        <f>SUMIF(Conversion!$C$14:$C$114,$AD116,Conversion!AK$14:AK$114)</f>
        <v>0</v>
      </c>
      <c r="AL116" s="300">
        <f>SUMIF(Conversion!$C$14:$C$114,$AD116,Conversion!AL$14:AL$114)</f>
        <v>0</v>
      </c>
      <c r="AM116" s="300">
        <f>SUMIF(Conversion!$C$14:$C$114,$AD116,Conversion!AM$14:AM$114)</f>
        <v>0</v>
      </c>
      <c r="AN116" s="300">
        <f>SUMIF(Conversion!$C$14:$C$114,$AD116,Conversion!AN$14:AN$114)</f>
        <v>0</v>
      </c>
      <c r="AO116" s="300">
        <f>SUMIF(Conversion!$C$14:$C$114,$AD116,Conversion!AO$14:AO$114)</f>
        <v>0</v>
      </c>
      <c r="AP116" s="300">
        <f>SUMIF(Conversion!$C$14:$C$114,$AD116,Conversion!AP$14:AP$114)</f>
        <v>0</v>
      </c>
      <c r="AQ116" s="300">
        <f>SUMIF(Conversion!$C$14:$C$114,$AD116,Conversion!AQ$14:AQ$114)</f>
        <v>0</v>
      </c>
      <c r="AR116" s="300">
        <f>SUMIF(Conversion!$C$14:$C$114,$AD116,Conversion!AR$14:AR$114)</f>
        <v>0</v>
      </c>
      <c r="AS116" s="300">
        <f>SUMIF(Conversion!$C$14:$C$114,$AD116,Conversion!AS$14:AS$114)</f>
        <v>0</v>
      </c>
      <c r="AT116" s="300">
        <f>SUMIF(Conversion!$C$14:$C$114,$AD116,Conversion!AT$14:AT$114)</f>
        <v>0</v>
      </c>
      <c r="AU116" s="300">
        <f>SUMIF(Conversion!$C$14:$C$114,$AD116,Conversion!AU$14:AU$114)</f>
        <v>0</v>
      </c>
      <c r="AV116" s="300">
        <f>SUMIF(Conversion!$C$14:$C$114,$AD116,Conversion!AV$14:AV$114)</f>
        <v>0</v>
      </c>
      <c r="AW116" s="300">
        <f>SUMIF(Conversion!$C$14:$C$114,$AD116,Conversion!AW$14:AW$114)</f>
        <v>0</v>
      </c>
      <c r="AX116" s="300">
        <f>SUMIF(Conversion!$C$14:$C$114,$AD116,Conversion!AX$14:AX$114)</f>
        <v>0</v>
      </c>
      <c r="AY116" s="300">
        <f>SUMIF(Conversion!$C$14:$C$114,$AD116,Conversion!AY$14:AY$114)</f>
        <v>0</v>
      </c>
      <c r="AZ116" s="300">
        <f>SUMIF(Conversion!$C$14:$C$114,$AD116,Conversion!AZ$14:AZ$114)</f>
        <v>0</v>
      </c>
      <c r="BA116" s="300">
        <f>SUMIF(Conversion!$C$14:$C$114,$AD116,Conversion!BA$14:BA$114)</f>
        <v>0</v>
      </c>
      <c r="BB116" s="300">
        <f>SUMIF(Conversion!$C$14:$C$114,$AD116,Conversion!BB$14:BB$114)</f>
        <v>0</v>
      </c>
      <c r="BC116" s="300">
        <f>SUMIF(Conversion!$C$14:$C$114,$AD116,Conversion!BC$14:BC$114)</f>
        <v>0</v>
      </c>
      <c r="BD116" s="300">
        <f>SUMIF(Conversion!$C$14:$C$114,$AD116,Conversion!BD$14:BD$114)</f>
        <v>0</v>
      </c>
      <c r="BE116" s="300">
        <f>SUMIF(Conversion!$C$14:$C$114,$AD116,Conversion!BE$14:BE$114)</f>
        <v>0</v>
      </c>
      <c r="BF116" s="300">
        <f>SUMIF(Conversion!$C$14:$C$114,$AD116,Conversion!BF$14:BF$114)</f>
        <v>0</v>
      </c>
      <c r="BG116" s="300">
        <f>SUMIF(Conversion!$C$14:$C$114,$AD116,Conversion!BG$14:BG$114)</f>
        <v>0</v>
      </c>
      <c r="BH116" s="300">
        <f>SUMIF(Conversion!$C$14:$C$114,$AD116,Conversion!BH$14:BH$114)</f>
        <v>0</v>
      </c>
      <c r="BI116" s="300">
        <f>SUMIF(Conversion!$C$14:$C$114,$AD116,Conversion!BI$14:BI$114)</f>
        <v>0</v>
      </c>
      <c r="BJ116" s="300">
        <f>SUMIF(Conversion!$C$14:$C$114,$AD116,Conversion!BJ$14:BJ$114)</f>
        <v>0</v>
      </c>
      <c r="BK116" s="300">
        <f>SUMIF(Conversion!$C$14:$C$114,$AD116,Conversion!BK$14:BK$114)</f>
        <v>0</v>
      </c>
      <c r="BL116" s="300">
        <f>SUMIF(Conversion!$C$14:$C$114,$AD116,Conversion!BL$14:BL$114)</f>
        <v>0</v>
      </c>
      <c r="BM116" s="300">
        <f>SUMIF(Conversion!$C$14:$C$114,$AD116,Conversion!BM$14:BM$114)</f>
        <v>0</v>
      </c>
      <c r="BN116" s="300">
        <f>SUMIF(Conversion!$C$14:$C$114,$AD116,Conversion!BN$14:BN$114)</f>
        <v>0</v>
      </c>
      <c r="BO116" s="300">
        <f>SUMIF(Conversion!$C$14:$C$114,$AD116,Conversion!BO$14:BO$114)</f>
        <v>0</v>
      </c>
      <c r="BP116" s="300">
        <f>SUMIF(Conversion!$C$14:$C$114,$AD116,Conversion!BP$14:BP$114)</f>
        <v>0</v>
      </c>
      <c r="BQ116" s="300">
        <f>SUMIF(Conversion!$C$14:$C$114,$AD116,Conversion!BQ$14:BQ$114)</f>
        <v>0</v>
      </c>
      <c r="BR116" s="300">
        <f>SUMIF(Conversion!$C$14:$C$114,$AD116,Conversion!BR$14:BR$114)</f>
        <v>0</v>
      </c>
      <c r="BS116" s="300">
        <f>SUMIF(Conversion!$C$14:$C$114,$AD116,Conversion!BS$14:BS$114)</f>
        <v>0</v>
      </c>
      <c r="BT116" s="300">
        <f>SUMIF(Conversion!$C$14:$C$114,$AD116,Conversion!BT$14:BT$114)</f>
        <v>0</v>
      </c>
      <c r="BU116" s="300">
        <f>SUMIF(Conversion!$C$14:$C$114,$AD116,Conversion!BU$14:BU$114)</f>
        <v>0</v>
      </c>
      <c r="BV116" s="300">
        <f>SUMIF(Conversion!$C$14:$C$114,$AD116,Conversion!BV$14:BV$114)</f>
        <v>0</v>
      </c>
      <c r="BW116" s="300">
        <f>SUMIF(Conversion!$C$14:$C$114,$AD116,Conversion!BW$14:BW$114)</f>
        <v>0</v>
      </c>
      <c r="BX116" s="300">
        <f>SUMIF(Conversion!$C$14:$C$114,$AD116,Conversion!BX$14:BX$114)</f>
        <v>0</v>
      </c>
      <c r="BY116" s="300">
        <f>SUMIF(Conversion!$C$14:$C$114,$AD116,Conversion!BY$14:BY$114)</f>
        <v>0</v>
      </c>
      <c r="BZ116" s="300">
        <f>SUMIF(Conversion!$C$14:$C$114,$AD116,Conversion!BZ$14:BZ$114)</f>
        <v>0</v>
      </c>
      <c r="CA116" s="300">
        <f>SUMIF(Conversion!$C$14:$C$114,$AD116,Conversion!CA$14:CA$114)</f>
        <v>0</v>
      </c>
      <c r="CB116" s="300">
        <f>SUMIF(Conversion!$C$14:$C$114,$AD116,Conversion!CB$14:CB$114)</f>
        <v>0</v>
      </c>
      <c r="CC116" s="300">
        <f>SUMIF(Conversion!$C$14:$C$114,$AD116,Conversion!CC$14:CC$114)</f>
        <v>0</v>
      </c>
      <c r="CD116" s="300">
        <f>SUMIF(Conversion!$C$14:$C$114,$AD116,Conversion!CD$14:CD$114)</f>
        <v>0</v>
      </c>
      <c r="CE116" s="300">
        <f>SUMIF(Conversion!$C$14:$C$114,$AD116,Conversion!CE$14:CE$114)</f>
        <v>0</v>
      </c>
      <c r="CF116" s="300">
        <f>SUMIF(Conversion!$C$14:$C$114,$AD116,Conversion!CF$14:CF$114)</f>
        <v>0</v>
      </c>
      <c r="CG116" s="300">
        <f>SUMIF(Conversion!$C$14:$C$114,$AD116,Conversion!CG$14:CG$114)</f>
        <v>0</v>
      </c>
      <c r="CH116" s="300">
        <f>SUMIF(Conversion!$C$14:$C$114,$AD116,Conversion!CH$14:CH$114)</f>
        <v>0</v>
      </c>
      <c r="CI116" s="300">
        <f>SUMIF(Conversion!$C$14:$C$114,$AD116,Conversion!CI$14:CI$114)</f>
        <v>0</v>
      </c>
      <c r="CJ116" s="300">
        <f>SUMIF(Conversion!$C$14:$C$114,$AD116,Conversion!CJ$14:CJ$114)</f>
        <v>0</v>
      </c>
      <c r="CK116" s="300">
        <f>SUMIF(Conversion!$C$14:$C$114,$AD116,Conversion!CK$14:CK$114)</f>
        <v>0</v>
      </c>
      <c r="CL116" s="300">
        <f>SUMIF(Conversion!$C$14:$C$114,$AD116,Conversion!CL$14:CL$114)</f>
        <v>0</v>
      </c>
      <c r="CM116" s="300">
        <f>SUMIF(Conversion!$C$14:$C$114,$AD116,Conversion!CM$14:CM$114)</f>
        <v>0</v>
      </c>
      <c r="CN116" s="300">
        <f>SUMIF(Conversion!$C$14:$C$114,$AD116,Conversion!CN$14:CN$114)</f>
        <v>0</v>
      </c>
      <c r="CO116" s="300">
        <f>SUMIF(Conversion!$C$14:$C$114,$AD116,Conversion!CO$14:CO$114)</f>
        <v>0</v>
      </c>
      <c r="CP116" s="300">
        <f>SUMIF(Conversion!$C$14:$C$114,$AD116,Conversion!CP$14:CP$114)</f>
        <v>0</v>
      </c>
      <c r="CQ116" s="300">
        <f>SUMIF(Conversion!$C$14:$C$114,$AD116,Conversion!CQ$14:CQ$114)</f>
        <v>0</v>
      </c>
      <c r="CR116" s="300">
        <f>SUMIF(Conversion!$C$14:$C$114,$AD116,Conversion!CR$14:CR$114)</f>
        <v>0</v>
      </c>
      <c r="CS116" s="300">
        <f>SUMIF(Conversion!$C$14:$C$114,$AD116,Conversion!CS$14:CS$114)</f>
        <v>0</v>
      </c>
      <c r="CT116" s="300">
        <f>SUMIF(Conversion!$C$14:$C$114,$AD116,Conversion!CT$14:CT$114)</f>
        <v>0</v>
      </c>
      <c r="CU116" s="300">
        <f>SUMIF(Conversion!$C$14:$C$114,$AD116,Conversion!CU$14:CU$114)</f>
        <v>0</v>
      </c>
      <c r="CV116" s="300">
        <f>SUMIF(Conversion!$C$14:$C$114,$AD116,Conversion!CV$14:CV$114)</f>
        <v>0</v>
      </c>
      <c r="CW116" s="300">
        <f>SUMIF(Conversion!$C$14:$C$114,$AD116,Conversion!CW$14:CW$114)</f>
        <v>0</v>
      </c>
      <c r="CX116" s="300">
        <f>SUMIF(Conversion!$C$14:$C$114,$AD116,Conversion!CX$14:CX$114)</f>
        <v>0</v>
      </c>
      <c r="CY116" s="300">
        <f>SUMIF(Conversion!$C$14:$C$114,$AD116,Conversion!CY$14:CY$114)</f>
        <v>0</v>
      </c>
      <c r="CZ116" s="300">
        <f>SUMIF(Conversion!$C$14:$C$114,$AD116,Conversion!CZ$14:CZ$114)</f>
        <v>0</v>
      </c>
      <c r="DA116" s="300">
        <f>SUMIF(Conversion!$C$14:$C$114,$AD116,Conversion!DA$14:DA$114)</f>
        <v>0</v>
      </c>
      <c r="DB116" s="300">
        <f>SUMIF(Conversion!$C$14:$C$114,$AD116,Conversion!DB$14:DB$114)</f>
        <v>0</v>
      </c>
      <c r="DC116" s="300">
        <f>SUMIF(Conversion!$C$14:$C$114,$AD116,Conversion!DC$14:DC$114)</f>
        <v>0</v>
      </c>
      <c r="DD116" s="300">
        <f>SUMIF(Conversion!$C$14:$C$114,$AD116,Conversion!DD$14:DD$114)</f>
        <v>0</v>
      </c>
      <c r="DE116" s="300">
        <f>SUMIF(Conversion!$C$14:$C$114,$AD116,Conversion!DE$14:DE$114)</f>
        <v>0</v>
      </c>
      <c r="DF116" s="300">
        <f>SUMIF(Conversion!$C$14:$C$114,$AD116,Conversion!DF$14:DF$114)</f>
        <v>0</v>
      </c>
      <c r="DG116" s="300">
        <f>SUMIF(Conversion!$C$14:$C$114,$AD116,Conversion!DG$14:DG$114)</f>
        <v>0</v>
      </c>
      <c r="DH116" s="300">
        <f>SUMIF(Conversion!$C$14:$C$114,$AD116,Conversion!DH$14:DH$114)</f>
        <v>0</v>
      </c>
      <c r="DI116" s="300">
        <f>SUMIF(Conversion!$C$14:$C$114,$AD116,Conversion!DI$14:DI$114)</f>
        <v>0</v>
      </c>
      <c r="DJ116" s="300">
        <f>SUMIF(Conversion!$C$14:$C$114,$AD116,Conversion!DJ$14:DJ$114)</f>
        <v>0</v>
      </c>
      <c r="DK116" s="300">
        <f>SUMIF(Conversion!$C$14:$C$114,$AD116,Conversion!DK$14:DK$114)</f>
        <v>0</v>
      </c>
      <c r="DL116" s="300">
        <f>SUMIF(Conversion!$C$14:$C$114,$AD116,Conversion!DL$14:DL$114)</f>
        <v>0</v>
      </c>
      <c r="DM116" s="300">
        <f>SUMIF(Conversion!$C$14:$C$114,$AD116,Conversion!DM$14:DM$114)</f>
        <v>0</v>
      </c>
      <c r="DN116" s="300">
        <f>SUMIF(Conversion!$C$14:$C$114,$AD116,Conversion!DN$14:DN$114)</f>
        <v>0</v>
      </c>
      <c r="DO116" s="300">
        <f>SUMIF(Conversion!$C$14:$C$114,$AD116,Conversion!DO$14:DO$114)</f>
        <v>0</v>
      </c>
      <c r="DP116" s="300">
        <f>SUMIF(Conversion!$C$14:$C$114,$AD116,Conversion!DP$14:DP$114)</f>
        <v>0</v>
      </c>
      <c r="DQ116" s="300">
        <f>SUMIF(Conversion!$C$14:$C$114,$AD116,Conversion!DQ$14:DQ$114)</f>
        <v>0</v>
      </c>
      <c r="DR116" s="300">
        <f>SUMIF(Conversion!$C$14:$C$114,$AD116,Conversion!DR$14:DR$114)</f>
        <v>0</v>
      </c>
      <c r="DS116" s="300">
        <f>SUMIF(Conversion!$C$14:$C$114,$AD116,Conversion!DS$14:DS$114)</f>
        <v>0</v>
      </c>
      <c r="DT116" s="300">
        <f>SUMIF(Conversion!$C$14:$C$114,$AD116,Conversion!DT$14:DT$114)</f>
        <v>0</v>
      </c>
      <c r="DU116" s="300">
        <f>SUMIF(Conversion!$C$14:$C$114,$AD116,Conversion!DU$14:DU$114)</f>
        <v>0</v>
      </c>
      <c r="DV116" s="300">
        <f>SUMIF(Conversion!$C$14:$C$114,$AD116,Conversion!DV$14:DV$114)</f>
        <v>0</v>
      </c>
      <c r="DW116" s="300">
        <f>SUMIF(Conversion!$C$14:$C$114,$AD116,Conversion!DW$14:DW$114)</f>
        <v>0</v>
      </c>
      <c r="DX116" s="300">
        <f>SUMIF(Conversion!$C$14:$C$114,$AD116,Conversion!DX$14:DX$114)</f>
        <v>0</v>
      </c>
      <c r="DY116" s="300">
        <f>SUMIF(Conversion!$C$14:$C$114,$AD116,Conversion!DY$14:DY$114)</f>
        <v>0</v>
      </c>
      <c r="DZ116" s="300">
        <f>SUMIF(Conversion!$C$14:$C$114,$AD116,Conversion!DZ$14:DZ$114)</f>
        <v>0</v>
      </c>
      <c r="EA116" s="300">
        <f>SUMIF(Conversion!$C$14:$C$114,$AD116,Conversion!EA$14:EA$114)</f>
        <v>0</v>
      </c>
      <c r="EB116" s="300">
        <f>SUMIF(Conversion!$C$14:$C$114,$AD116,Conversion!EB$14:EB$114)</f>
        <v>0</v>
      </c>
      <c r="EC116" s="300">
        <f>SUMIF(Conversion!$C$14:$C$114,$AD116,Conversion!EC$14:EC$114)</f>
        <v>0</v>
      </c>
      <c r="ED116" s="300">
        <f>SUMIF(Conversion!$C$14:$C$114,$AD116,Conversion!ED$14:ED$114)</f>
        <v>0</v>
      </c>
      <c r="EE116" s="300">
        <f>SUMIF(Conversion!$C$14:$C$114,$AD116,Conversion!EE$14:EE$114)</f>
        <v>0</v>
      </c>
      <c r="EF116" s="300">
        <f>SUMIF(Conversion!$C$14:$C$114,$AD116,Conversion!EF$14:EF$114)</f>
        <v>0</v>
      </c>
      <c r="EG116" s="300">
        <f>SUMIF(Conversion!$C$14:$C$114,$AD116,Conversion!EG$14:EG$114)</f>
        <v>0</v>
      </c>
      <c r="EH116" s="300">
        <f>SUMIF(Conversion!$C$14:$C$114,$AD116,Conversion!EH$14:EH$114)</f>
        <v>0</v>
      </c>
      <c r="EI116" s="300">
        <f>SUMIF(Conversion!$C$14:$C$114,$AD116,Conversion!EI$14:EI$114)</f>
        <v>0</v>
      </c>
      <c r="EJ116" s="300">
        <f>SUMIF(Conversion!$C$14:$C$114,$AD116,Conversion!EJ$14:EJ$114)</f>
        <v>0</v>
      </c>
      <c r="EK116" s="300">
        <f>SUMIF(Conversion!$C$14:$C$114,$AD116,Conversion!EK$14:EK$114)</f>
        <v>0</v>
      </c>
      <c r="EL116" s="300">
        <f>SUMIF(Conversion!$C$14:$C$114,$AD116,Conversion!EL$14:EL$114)</f>
        <v>0</v>
      </c>
      <c r="EM116" s="300">
        <f>SUMIF(Conversion!$C$14:$C$114,$AD116,Conversion!EM$14:EM$114)</f>
        <v>0</v>
      </c>
      <c r="EN116" s="300">
        <f>SUMIF(Conversion!$C$14:$C$114,$AD116,Conversion!EN$14:EN$114)</f>
        <v>0</v>
      </c>
      <c r="EO116" s="300">
        <f>SUMIF(Conversion!$C$14:$C$114,$AD116,Conversion!EO$14:EO$114)</f>
        <v>0</v>
      </c>
      <c r="EP116" s="300">
        <f>SUMIF(Conversion!$C$14:$C$114,$AD116,Conversion!EP$14:EP$114)</f>
        <v>0</v>
      </c>
      <c r="EQ116" s="300">
        <f>SUMIF(Conversion!$C$14:$C$114,$AD116,Conversion!EQ$14:EQ$114)</f>
        <v>0</v>
      </c>
      <c r="ER116" s="300">
        <f>SUMIF(Conversion!$C$14:$C$114,$AD116,Conversion!ER$14:ER$114)</f>
        <v>0</v>
      </c>
      <c r="ES116" s="300">
        <f>SUMIF(Conversion!$C$14:$C$114,$AD116,Conversion!ES$14:ES$114)</f>
        <v>0</v>
      </c>
      <c r="ET116" s="300">
        <f>SUMIF(Conversion!$C$14:$C$114,$AD116,Conversion!ET$14:ET$114)</f>
        <v>0</v>
      </c>
      <c r="EU116" s="300">
        <f>SUMIF(Conversion!$C$14:$C$114,$AD116,Conversion!EU$14:EU$114)</f>
        <v>0</v>
      </c>
      <c r="EV116" s="300">
        <f>SUMIF(Conversion!$C$14:$C$114,$AD116,Conversion!EV$14:EV$114)</f>
        <v>0</v>
      </c>
      <c r="EW116" s="300">
        <f>SUMIF(Conversion!$C$14:$C$114,$AD116,Conversion!EW$14:EW$114)</f>
        <v>0</v>
      </c>
      <c r="EX116" s="300">
        <f>SUMIF(Conversion!$C$14:$C$114,$AD116,Conversion!EX$14:EX$114)</f>
        <v>0</v>
      </c>
      <c r="EY116" s="261"/>
      <c r="EZ116" s="87"/>
      <c r="FB116" s="261"/>
    </row>
    <row r="117" spans="1:158" ht="12.75" hidden="1" customHeight="1" outlineLevel="2">
      <c r="A117" s="303">
        <v>14</v>
      </c>
      <c r="B117" s="303"/>
      <c r="C117" s="892" t="str">
        <f>Constants!B253</f>
        <v>Third Party</v>
      </c>
      <c r="E117" s="329"/>
      <c r="F117" s="330"/>
      <c r="G117" s="330"/>
      <c r="H117" s="330"/>
      <c r="I117" s="330"/>
      <c r="J117" s="330"/>
      <c r="K117" s="330"/>
      <c r="L117" s="330"/>
      <c r="M117" s="330"/>
      <c r="N117" s="330"/>
      <c r="O117" s="330"/>
      <c r="P117" s="330"/>
      <c r="Q117" s="330"/>
      <c r="R117" s="330"/>
      <c r="S117" s="330"/>
      <c r="T117" s="330"/>
      <c r="U117" s="330"/>
      <c r="V117" s="331"/>
      <c r="W117" s="330"/>
      <c r="X117" s="330"/>
      <c r="Y117" s="330"/>
      <c r="Z117" s="330"/>
      <c r="AA117" s="330"/>
      <c r="AB117" s="329"/>
      <c r="AC117" s="332"/>
      <c r="AD117" s="683" t="str">
        <f>Constants!F253</f>
        <v>Third Party</v>
      </c>
      <c r="AE117" s="304">
        <f t="shared" ca="1" si="43"/>
        <v>1205803.125</v>
      </c>
      <c r="AF117" s="299">
        <f>SUMIF(Conversion!$C$14:$C$114,$AD117,Conversion!AF$14:AF$114)</f>
        <v>497130.0625</v>
      </c>
      <c r="AG117" s="300">
        <f ca="1">SUMIF(Conversion!$C$14:$C$114,$AD117,Conversion!AG$14:AG$114)</f>
        <v>56551.8125</v>
      </c>
      <c r="AH117" s="300">
        <f ca="1">SUMIF(Conversion!$C$14:$C$114,$AD117,Conversion!AH$14:AH$114)</f>
        <v>126991.8125</v>
      </c>
      <c r="AI117" s="300">
        <f ca="1">SUMIF(Conversion!$C$14:$C$114,$AD117,Conversion!AI$14:AI$114)</f>
        <v>135349.8125</v>
      </c>
      <c r="AJ117" s="300">
        <f ca="1">SUMIF(Conversion!$C$14:$C$114,$AD117,Conversion!AJ$14:AJ$114)</f>
        <v>127389.8125</v>
      </c>
      <c r="AK117" s="300">
        <f ca="1">SUMIF(Conversion!$C$14:$C$114,$AD117,Conversion!AK$14:AK$114)</f>
        <v>127389.8125</v>
      </c>
      <c r="AL117" s="300">
        <f ca="1">SUMIF(Conversion!$C$14:$C$114,$AD117,Conversion!AL$14:AL$114)</f>
        <v>67500</v>
      </c>
      <c r="AM117" s="300">
        <f ca="1">SUMIF(Conversion!$C$14:$C$114,$AD117,Conversion!AM$14:AM$114)</f>
        <v>67500</v>
      </c>
      <c r="AN117" s="300">
        <f ca="1">SUMIF(Conversion!$C$14:$C$114,$AD117,Conversion!AN$14:AN$114)</f>
        <v>0</v>
      </c>
      <c r="AO117" s="300">
        <f ca="1">SUMIF(Conversion!$C$14:$C$114,$AD117,Conversion!AO$14:AO$114)</f>
        <v>0</v>
      </c>
      <c r="AP117" s="300">
        <f ca="1">SUMIF(Conversion!$C$14:$C$114,$AD117,Conversion!AP$14:AP$114)</f>
        <v>0</v>
      </c>
      <c r="AQ117" s="300">
        <f ca="1">SUMIF(Conversion!$C$14:$C$114,$AD117,Conversion!AQ$14:AQ$114)</f>
        <v>0</v>
      </c>
      <c r="AR117" s="300">
        <f ca="1">SUMIF(Conversion!$C$14:$C$114,$AD117,Conversion!AR$14:AR$114)</f>
        <v>0</v>
      </c>
      <c r="AS117" s="300">
        <f ca="1">SUMIF(Conversion!$C$14:$C$114,$AD117,Conversion!AS$14:AS$114)</f>
        <v>0</v>
      </c>
      <c r="AT117" s="300">
        <f ca="1">SUMIF(Conversion!$C$14:$C$114,$AD117,Conversion!AT$14:AT$114)</f>
        <v>0</v>
      </c>
      <c r="AU117" s="300">
        <f ca="1">SUMIF(Conversion!$C$14:$C$114,$AD117,Conversion!AU$14:AU$114)</f>
        <v>0</v>
      </c>
      <c r="AV117" s="300">
        <f ca="1">SUMIF(Conversion!$C$14:$C$114,$AD117,Conversion!AV$14:AV$114)</f>
        <v>0</v>
      </c>
      <c r="AW117" s="300">
        <f ca="1">SUMIF(Conversion!$C$14:$C$114,$AD117,Conversion!AW$14:AW$114)</f>
        <v>0</v>
      </c>
      <c r="AX117" s="300">
        <f ca="1">SUMIF(Conversion!$C$14:$C$114,$AD117,Conversion!AX$14:AX$114)</f>
        <v>0</v>
      </c>
      <c r="AY117" s="300">
        <f ca="1">SUMIF(Conversion!$C$14:$C$114,$AD117,Conversion!AY$14:AY$114)</f>
        <v>0</v>
      </c>
      <c r="AZ117" s="300">
        <f ca="1">SUMIF(Conversion!$C$14:$C$114,$AD117,Conversion!AZ$14:AZ$114)</f>
        <v>0</v>
      </c>
      <c r="BA117" s="300">
        <f ca="1">SUMIF(Conversion!$C$14:$C$114,$AD117,Conversion!BA$14:BA$114)</f>
        <v>0</v>
      </c>
      <c r="BB117" s="300">
        <f ca="1">SUMIF(Conversion!$C$14:$C$114,$AD117,Conversion!BB$14:BB$114)</f>
        <v>0</v>
      </c>
      <c r="BC117" s="300">
        <f ca="1">SUMIF(Conversion!$C$14:$C$114,$AD117,Conversion!BC$14:BC$114)</f>
        <v>0</v>
      </c>
      <c r="BD117" s="300">
        <f ca="1">SUMIF(Conversion!$C$14:$C$114,$AD117,Conversion!BD$14:BD$114)</f>
        <v>0</v>
      </c>
      <c r="BE117" s="300">
        <f ca="1">SUMIF(Conversion!$C$14:$C$114,$AD117,Conversion!BE$14:BE$114)</f>
        <v>0</v>
      </c>
      <c r="BF117" s="300">
        <f ca="1">SUMIF(Conversion!$C$14:$C$114,$AD117,Conversion!BF$14:BF$114)</f>
        <v>0</v>
      </c>
      <c r="BG117" s="300">
        <f ca="1">SUMIF(Conversion!$C$14:$C$114,$AD117,Conversion!BG$14:BG$114)</f>
        <v>0</v>
      </c>
      <c r="BH117" s="300">
        <f ca="1">SUMIF(Conversion!$C$14:$C$114,$AD117,Conversion!BH$14:BH$114)</f>
        <v>0</v>
      </c>
      <c r="BI117" s="300">
        <f ca="1">SUMIF(Conversion!$C$14:$C$114,$AD117,Conversion!BI$14:BI$114)</f>
        <v>0</v>
      </c>
      <c r="BJ117" s="300">
        <f ca="1">SUMIF(Conversion!$C$14:$C$114,$AD117,Conversion!BJ$14:BJ$114)</f>
        <v>0</v>
      </c>
      <c r="BK117" s="300">
        <f ca="1">SUMIF(Conversion!$C$14:$C$114,$AD117,Conversion!BK$14:BK$114)</f>
        <v>0</v>
      </c>
      <c r="BL117" s="300">
        <f ca="1">SUMIF(Conversion!$C$14:$C$114,$AD117,Conversion!BL$14:BL$114)</f>
        <v>0</v>
      </c>
      <c r="BM117" s="300">
        <f ca="1">SUMIF(Conversion!$C$14:$C$114,$AD117,Conversion!BM$14:BM$114)</f>
        <v>0</v>
      </c>
      <c r="BN117" s="300">
        <f ca="1">SUMIF(Conversion!$C$14:$C$114,$AD117,Conversion!BN$14:BN$114)</f>
        <v>0</v>
      </c>
      <c r="BO117" s="300">
        <f ca="1">SUMIF(Conversion!$C$14:$C$114,$AD117,Conversion!BO$14:BO$114)</f>
        <v>0</v>
      </c>
      <c r="BP117" s="300">
        <f ca="1">SUMIF(Conversion!$C$14:$C$114,$AD117,Conversion!BP$14:BP$114)</f>
        <v>0</v>
      </c>
      <c r="BQ117" s="300">
        <f ca="1">SUMIF(Conversion!$C$14:$C$114,$AD117,Conversion!BQ$14:BQ$114)</f>
        <v>0</v>
      </c>
      <c r="BR117" s="300">
        <f ca="1">SUMIF(Conversion!$C$14:$C$114,$AD117,Conversion!BR$14:BR$114)</f>
        <v>0</v>
      </c>
      <c r="BS117" s="300">
        <f ca="1">SUMIF(Conversion!$C$14:$C$114,$AD117,Conversion!BS$14:BS$114)</f>
        <v>0</v>
      </c>
      <c r="BT117" s="300">
        <f ca="1">SUMIF(Conversion!$C$14:$C$114,$AD117,Conversion!BT$14:BT$114)</f>
        <v>0</v>
      </c>
      <c r="BU117" s="300">
        <f ca="1">SUMIF(Conversion!$C$14:$C$114,$AD117,Conversion!BU$14:BU$114)</f>
        <v>0</v>
      </c>
      <c r="BV117" s="300">
        <f ca="1">SUMIF(Conversion!$C$14:$C$114,$AD117,Conversion!BV$14:BV$114)</f>
        <v>0</v>
      </c>
      <c r="BW117" s="300">
        <f ca="1">SUMIF(Conversion!$C$14:$C$114,$AD117,Conversion!BW$14:BW$114)</f>
        <v>0</v>
      </c>
      <c r="BX117" s="300">
        <f ca="1">SUMIF(Conversion!$C$14:$C$114,$AD117,Conversion!BX$14:BX$114)</f>
        <v>0</v>
      </c>
      <c r="BY117" s="300">
        <f ca="1">SUMIF(Conversion!$C$14:$C$114,$AD117,Conversion!BY$14:BY$114)</f>
        <v>0</v>
      </c>
      <c r="BZ117" s="300">
        <f ca="1">SUMIF(Conversion!$C$14:$C$114,$AD117,Conversion!BZ$14:BZ$114)</f>
        <v>0</v>
      </c>
      <c r="CA117" s="300">
        <f ca="1">SUMIF(Conversion!$C$14:$C$114,$AD117,Conversion!CA$14:CA$114)</f>
        <v>0</v>
      </c>
      <c r="CB117" s="300">
        <f ca="1">SUMIF(Conversion!$C$14:$C$114,$AD117,Conversion!CB$14:CB$114)</f>
        <v>0</v>
      </c>
      <c r="CC117" s="300">
        <f ca="1">SUMIF(Conversion!$C$14:$C$114,$AD117,Conversion!CC$14:CC$114)</f>
        <v>0</v>
      </c>
      <c r="CD117" s="300">
        <f ca="1">SUMIF(Conversion!$C$14:$C$114,$AD117,Conversion!CD$14:CD$114)</f>
        <v>0</v>
      </c>
      <c r="CE117" s="300">
        <f ca="1">SUMIF(Conversion!$C$14:$C$114,$AD117,Conversion!CE$14:CE$114)</f>
        <v>0</v>
      </c>
      <c r="CF117" s="300">
        <f ca="1">SUMIF(Conversion!$C$14:$C$114,$AD117,Conversion!CF$14:CF$114)</f>
        <v>0</v>
      </c>
      <c r="CG117" s="300">
        <f ca="1">SUMIF(Conversion!$C$14:$C$114,$AD117,Conversion!CG$14:CG$114)</f>
        <v>0</v>
      </c>
      <c r="CH117" s="300">
        <f ca="1">SUMIF(Conversion!$C$14:$C$114,$AD117,Conversion!CH$14:CH$114)</f>
        <v>0</v>
      </c>
      <c r="CI117" s="300">
        <f ca="1">SUMIF(Conversion!$C$14:$C$114,$AD117,Conversion!CI$14:CI$114)</f>
        <v>0</v>
      </c>
      <c r="CJ117" s="300">
        <f ca="1">SUMIF(Conversion!$C$14:$C$114,$AD117,Conversion!CJ$14:CJ$114)</f>
        <v>0</v>
      </c>
      <c r="CK117" s="300">
        <f ca="1">SUMIF(Conversion!$C$14:$C$114,$AD117,Conversion!CK$14:CK$114)</f>
        <v>0</v>
      </c>
      <c r="CL117" s="300">
        <f ca="1">SUMIF(Conversion!$C$14:$C$114,$AD117,Conversion!CL$14:CL$114)</f>
        <v>0</v>
      </c>
      <c r="CM117" s="300">
        <f ca="1">SUMIF(Conversion!$C$14:$C$114,$AD117,Conversion!CM$14:CM$114)</f>
        <v>0</v>
      </c>
      <c r="CN117" s="300">
        <f ca="1">SUMIF(Conversion!$C$14:$C$114,$AD117,Conversion!CN$14:CN$114)</f>
        <v>0</v>
      </c>
      <c r="CO117" s="300">
        <f ca="1">SUMIF(Conversion!$C$14:$C$114,$AD117,Conversion!CO$14:CO$114)</f>
        <v>0</v>
      </c>
      <c r="CP117" s="300">
        <f ca="1">SUMIF(Conversion!$C$14:$C$114,$AD117,Conversion!CP$14:CP$114)</f>
        <v>0</v>
      </c>
      <c r="CQ117" s="300">
        <f ca="1">SUMIF(Conversion!$C$14:$C$114,$AD117,Conversion!CQ$14:CQ$114)</f>
        <v>0</v>
      </c>
      <c r="CR117" s="300">
        <f ca="1">SUMIF(Conversion!$C$14:$C$114,$AD117,Conversion!CR$14:CR$114)</f>
        <v>0</v>
      </c>
      <c r="CS117" s="300">
        <f ca="1">SUMIF(Conversion!$C$14:$C$114,$AD117,Conversion!CS$14:CS$114)</f>
        <v>0</v>
      </c>
      <c r="CT117" s="300">
        <f ca="1">SUMIF(Conversion!$C$14:$C$114,$AD117,Conversion!CT$14:CT$114)</f>
        <v>0</v>
      </c>
      <c r="CU117" s="300">
        <f ca="1">SUMIF(Conversion!$C$14:$C$114,$AD117,Conversion!CU$14:CU$114)</f>
        <v>0</v>
      </c>
      <c r="CV117" s="300">
        <f ca="1">SUMIF(Conversion!$C$14:$C$114,$AD117,Conversion!CV$14:CV$114)</f>
        <v>0</v>
      </c>
      <c r="CW117" s="300">
        <f ca="1">SUMIF(Conversion!$C$14:$C$114,$AD117,Conversion!CW$14:CW$114)</f>
        <v>0</v>
      </c>
      <c r="CX117" s="300">
        <f ca="1">SUMIF(Conversion!$C$14:$C$114,$AD117,Conversion!CX$14:CX$114)</f>
        <v>0</v>
      </c>
      <c r="CY117" s="300">
        <f ca="1">SUMIF(Conversion!$C$14:$C$114,$AD117,Conversion!CY$14:CY$114)</f>
        <v>0</v>
      </c>
      <c r="CZ117" s="300">
        <f ca="1">SUMIF(Conversion!$C$14:$C$114,$AD117,Conversion!CZ$14:CZ$114)</f>
        <v>0</v>
      </c>
      <c r="DA117" s="300">
        <f ca="1">SUMIF(Conversion!$C$14:$C$114,$AD117,Conversion!DA$14:DA$114)</f>
        <v>0</v>
      </c>
      <c r="DB117" s="300">
        <f ca="1">SUMIF(Conversion!$C$14:$C$114,$AD117,Conversion!DB$14:DB$114)</f>
        <v>0</v>
      </c>
      <c r="DC117" s="300">
        <f ca="1">SUMIF(Conversion!$C$14:$C$114,$AD117,Conversion!DC$14:DC$114)</f>
        <v>0</v>
      </c>
      <c r="DD117" s="300">
        <f ca="1">SUMIF(Conversion!$C$14:$C$114,$AD117,Conversion!DD$14:DD$114)</f>
        <v>0</v>
      </c>
      <c r="DE117" s="300">
        <f ca="1">SUMIF(Conversion!$C$14:$C$114,$AD117,Conversion!DE$14:DE$114)</f>
        <v>0</v>
      </c>
      <c r="DF117" s="300">
        <f ca="1">SUMIF(Conversion!$C$14:$C$114,$AD117,Conversion!DF$14:DF$114)</f>
        <v>0</v>
      </c>
      <c r="DG117" s="300">
        <f ca="1">SUMIF(Conversion!$C$14:$C$114,$AD117,Conversion!DG$14:DG$114)</f>
        <v>0</v>
      </c>
      <c r="DH117" s="300">
        <f ca="1">SUMIF(Conversion!$C$14:$C$114,$AD117,Conversion!DH$14:DH$114)</f>
        <v>0</v>
      </c>
      <c r="DI117" s="300">
        <f ca="1">SUMIF(Conversion!$C$14:$C$114,$AD117,Conversion!DI$14:DI$114)</f>
        <v>0</v>
      </c>
      <c r="DJ117" s="300">
        <f ca="1">SUMIF(Conversion!$C$14:$C$114,$AD117,Conversion!DJ$14:DJ$114)</f>
        <v>0</v>
      </c>
      <c r="DK117" s="300">
        <f ca="1">SUMIF(Conversion!$C$14:$C$114,$AD117,Conversion!DK$14:DK$114)</f>
        <v>0</v>
      </c>
      <c r="DL117" s="300">
        <f ca="1">SUMIF(Conversion!$C$14:$C$114,$AD117,Conversion!DL$14:DL$114)</f>
        <v>0</v>
      </c>
      <c r="DM117" s="300">
        <f ca="1">SUMIF(Conversion!$C$14:$C$114,$AD117,Conversion!DM$14:DM$114)</f>
        <v>0</v>
      </c>
      <c r="DN117" s="300">
        <f ca="1">SUMIF(Conversion!$C$14:$C$114,$AD117,Conversion!DN$14:DN$114)</f>
        <v>0</v>
      </c>
      <c r="DO117" s="300">
        <f ca="1">SUMIF(Conversion!$C$14:$C$114,$AD117,Conversion!DO$14:DO$114)</f>
        <v>0</v>
      </c>
      <c r="DP117" s="300">
        <f ca="1">SUMIF(Conversion!$C$14:$C$114,$AD117,Conversion!DP$14:DP$114)</f>
        <v>0</v>
      </c>
      <c r="DQ117" s="300">
        <f ca="1">SUMIF(Conversion!$C$14:$C$114,$AD117,Conversion!DQ$14:DQ$114)</f>
        <v>0</v>
      </c>
      <c r="DR117" s="300">
        <f ca="1">SUMIF(Conversion!$C$14:$C$114,$AD117,Conversion!DR$14:DR$114)</f>
        <v>0</v>
      </c>
      <c r="DS117" s="300">
        <f ca="1">SUMIF(Conversion!$C$14:$C$114,$AD117,Conversion!DS$14:DS$114)</f>
        <v>0</v>
      </c>
      <c r="DT117" s="300">
        <f ca="1">SUMIF(Conversion!$C$14:$C$114,$AD117,Conversion!DT$14:DT$114)</f>
        <v>0</v>
      </c>
      <c r="DU117" s="300">
        <f ca="1">SUMIF(Conversion!$C$14:$C$114,$AD117,Conversion!DU$14:DU$114)</f>
        <v>0</v>
      </c>
      <c r="DV117" s="300">
        <f ca="1">SUMIF(Conversion!$C$14:$C$114,$AD117,Conversion!DV$14:DV$114)</f>
        <v>0</v>
      </c>
      <c r="DW117" s="300">
        <f ca="1">SUMIF(Conversion!$C$14:$C$114,$AD117,Conversion!DW$14:DW$114)</f>
        <v>0</v>
      </c>
      <c r="DX117" s="300">
        <f ca="1">SUMIF(Conversion!$C$14:$C$114,$AD117,Conversion!DX$14:DX$114)</f>
        <v>0</v>
      </c>
      <c r="DY117" s="300">
        <f ca="1">SUMIF(Conversion!$C$14:$C$114,$AD117,Conversion!DY$14:DY$114)</f>
        <v>0</v>
      </c>
      <c r="DZ117" s="300">
        <f ca="1">SUMIF(Conversion!$C$14:$C$114,$AD117,Conversion!DZ$14:DZ$114)</f>
        <v>0</v>
      </c>
      <c r="EA117" s="300">
        <f ca="1">SUMIF(Conversion!$C$14:$C$114,$AD117,Conversion!EA$14:EA$114)</f>
        <v>0</v>
      </c>
      <c r="EB117" s="300">
        <f ca="1">SUMIF(Conversion!$C$14:$C$114,$AD117,Conversion!EB$14:EB$114)</f>
        <v>0</v>
      </c>
      <c r="EC117" s="300">
        <f ca="1">SUMIF(Conversion!$C$14:$C$114,$AD117,Conversion!EC$14:EC$114)</f>
        <v>0</v>
      </c>
      <c r="ED117" s="300">
        <f ca="1">SUMIF(Conversion!$C$14:$C$114,$AD117,Conversion!ED$14:ED$114)</f>
        <v>0</v>
      </c>
      <c r="EE117" s="300">
        <f ca="1">SUMIF(Conversion!$C$14:$C$114,$AD117,Conversion!EE$14:EE$114)</f>
        <v>0</v>
      </c>
      <c r="EF117" s="300">
        <f ca="1">SUMIF(Conversion!$C$14:$C$114,$AD117,Conversion!EF$14:EF$114)</f>
        <v>0</v>
      </c>
      <c r="EG117" s="300">
        <f ca="1">SUMIF(Conversion!$C$14:$C$114,$AD117,Conversion!EG$14:EG$114)</f>
        <v>0</v>
      </c>
      <c r="EH117" s="300">
        <f ca="1">SUMIF(Conversion!$C$14:$C$114,$AD117,Conversion!EH$14:EH$114)</f>
        <v>0</v>
      </c>
      <c r="EI117" s="300">
        <f ca="1">SUMIF(Conversion!$C$14:$C$114,$AD117,Conversion!EI$14:EI$114)</f>
        <v>0</v>
      </c>
      <c r="EJ117" s="300">
        <f ca="1">SUMIF(Conversion!$C$14:$C$114,$AD117,Conversion!EJ$14:EJ$114)</f>
        <v>0</v>
      </c>
      <c r="EK117" s="300">
        <f ca="1">SUMIF(Conversion!$C$14:$C$114,$AD117,Conversion!EK$14:EK$114)</f>
        <v>0</v>
      </c>
      <c r="EL117" s="300">
        <f ca="1">SUMIF(Conversion!$C$14:$C$114,$AD117,Conversion!EL$14:EL$114)</f>
        <v>0</v>
      </c>
      <c r="EM117" s="300">
        <f ca="1">SUMIF(Conversion!$C$14:$C$114,$AD117,Conversion!EM$14:EM$114)</f>
        <v>0</v>
      </c>
      <c r="EN117" s="300">
        <f ca="1">SUMIF(Conversion!$C$14:$C$114,$AD117,Conversion!EN$14:EN$114)</f>
        <v>0</v>
      </c>
      <c r="EO117" s="300">
        <f ca="1">SUMIF(Conversion!$C$14:$C$114,$AD117,Conversion!EO$14:EO$114)</f>
        <v>0</v>
      </c>
      <c r="EP117" s="300">
        <f ca="1">SUMIF(Conversion!$C$14:$C$114,$AD117,Conversion!EP$14:EP$114)</f>
        <v>0</v>
      </c>
      <c r="EQ117" s="300">
        <f ca="1">SUMIF(Conversion!$C$14:$C$114,$AD117,Conversion!EQ$14:EQ$114)</f>
        <v>0</v>
      </c>
      <c r="ER117" s="300">
        <f ca="1">SUMIF(Conversion!$C$14:$C$114,$AD117,Conversion!ER$14:ER$114)</f>
        <v>0</v>
      </c>
      <c r="ES117" s="300">
        <f ca="1">SUMIF(Conversion!$C$14:$C$114,$AD117,Conversion!ES$14:ES$114)</f>
        <v>0</v>
      </c>
      <c r="ET117" s="300">
        <f ca="1">SUMIF(Conversion!$C$14:$C$114,$AD117,Conversion!ET$14:ET$114)</f>
        <v>0</v>
      </c>
      <c r="EU117" s="300">
        <f ca="1">SUMIF(Conversion!$C$14:$C$114,$AD117,Conversion!EU$14:EU$114)</f>
        <v>0</v>
      </c>
      <c r="EV117" s="300">
        <f ca="1">SUMIF(Conversion!$C$14:$C$114,$AD117,Conversion!EV$14:EV$114)</f>
        <v>0</v>
      </c>
      <c r="EW117" s="300">
        <f ca="1">SUMIF(Conversion!$C$14:$C$114,$AD117,Conversion!EW$14:EW$114)</f>
        <v>0</v>
      </c>
      <c r="EX117" s="300">
        <f ca="1">SUMIF(Conversion!$C$14:$C$114,$AD117,Conversion!EX$14:EX$114)</f>
        <v>0</v>
      </c>
      <c r="EY117" s="261"/>
      <c r="EZ117" s="87"/>
      <c r="FB117" s="261"/>
    </row>
    <row r="118" spans="1:158" s="200" customFormat="1" ht="5.0999999999999996" hidden="1" customHeight="1" outlineLevel="2">
      <c r="A118" s="205"/>
      <c r="B118" s="201"/>
      <c r="C118" s="201"/>
      <c r="D118" s="201"/>
      <c r="E118" s="234"/>
      <c r="F118" s="201"/>
      <c r="G118" s="201"/>
      <c r="H118" s="201"/>
      <c r="I118" s="201"/>
      <c r="J118" s="201"/>
      <c r="K118" s="201"/>
      <c r="L118" s="201"/>
      <c r="M118" s="201"/>
      <c r="N118" s="201"/>
      <c r="O118" s="201"/>
      <c r="P118" s="201"/>
      <c r="Q118" s="201"/>
      <c r="R118" s="201"/>
      <c r="S118" s="201"/>
      <c r="T118" s="201"/>
      <c r="U118" s="201"/>
      <c r="V118" s="201"/>
      <c r="W118" s="201"/>
      <c r="X118" s="201"/>
      <c r="Y118" s="201"/>
      <c r="Z118" s="201"/>
      <c r="AA118" s="201"/>
      <c r="AB118" s="202"/>
      <c r="AC118" s="201"/>
      <c r="AD118" s="203"/>
      <c r="AE118" s="296"/>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301"/>
      <c r="BD118" s="301"/>
      <c r="BE118" s="301"/>
      <c r="BF118" s="301"/>
      <c r="BG118" s="301"/>
      <c r="BH118" s="301"/>
      <c r="BI118" s="301"/>
      <c r="BJ118" s="301"/>
      <c r="BK118" s="301"/>
      <c r="BL118" s="301"/>
      <c r="BM118" s="301"/>
      <c r="BN118" s="301"/>
      <c r="BO118" s="301"/>
      <c r="BP118" s="301"/>
      <c r="BQ118" s="301"/>
      <c r="BR118" s="301"/>
      <c r="BS118" s="301"/>
      <c r="BT118" s="301"/>
      <c r="BU118" s="301"/>
      <c r="BV118" s="301"/>
      <c r="BW118" s="301"/>
      <c r="BX118" s="301"/>
      <c r="BY118" s="301"/>
      <c r="BZ118" s="301"/>
      <c r="CA118" s="301"/>
      <c r="CB118" s="301"/>
      <c r="CC118" s="301"/>
      <c r="CD118" s="301"/>
      <c r="CE118" s="301"/>
      <c r="CF118" s="301"/>
      <c r="CG118" s="301"/>
      <c r="CH118" s="301"/>
      <c r="CI118" s="301"/>
      <c r="CJ118" s="301"/>
      <c r="CK118" s="301"/>
      <c r="CL118" s="301"/>
      <c r="CM118" s="301"/>
      <c r="CN118" s="301"/>
      <c r="CO118" s="301"/>
      <c r="CP118" s="301"/>
      <c r="CQ118" s="301"/>
      <c r="CR118" s="301"/>
      <c r="CS118" s="301"/>
      <c r="CT118" s="301"/>
      <c r="CU118" s="301"/>
      <c r="CV118" s="301"/>
      <c r="CW118" s="301"/>
      <c r="CX118" s="301"/>
      <c r="CY118" s="301"/>
      <c r="CZ118" s="301"/>
      <c r="DA118" s="301"/>
      <c r="DB118" s="301"/>
      <c r="DC118" s="301"/>
      <c r="DD118" s="301"/>
      <c r="DE118" s="301"/>
      <c r="DF118" s="301"/>
      <c r="DG118" s="301"/>
      <c r="DH118" s="301"/>
      <c r="DI118" s="301"/>
      <c r="DJ118" s="301"/>
      <c r="DK118" s="301"/>
      <c r="DL118" s="301"/>
      <c r="DM118" s="301"/>
      <c r="DN118" s="301"/>
      <c r="DO118" s="301"/>
      <c r="DP118" s="301"/>
      <c r="DQ118" s="301"/>
      <c r="DR118" s="301"/>
      <c r="DS118" s="301"/>
      <c r="DT118" s="301"/>
      <c r="DU118" s="301"/>
      <c r="DV118" s="301"/>
      <c r="DW118" s="301"/>
      <c r="DX118" s="301"/>
      <c r="DY118" s="301"/>
      <c r="DZ118" s="301"/>
      <c r="EA118" s="301"/>
      <c r="EB118" s="301"/>
      <c r="EC118" s="301"/>
      <c r="ED118" s="301"/>
      <c r="EE118" s="301"/>
      <c r="EF118" s="301"/>
      <c r="EG118" s="301"/>
      <c r="EH118" s="301"/>
      <c r="EI118" s="301"/>
      <c r="EJ118" s="301"/>
      <c r="EK118" s="301"/>
      <c r="EL118" s="301"/>
      <c r="EM118" s="301"/>
      <c r="EN118" s="301"/>
      <c r="EO118" s="301"/>
      <c r="EP118" s="301"/>
      <c r="EQ118" s="301"/>
      <c r="ER118" s="301"/>
      <c r="ES118" s="301"/>
      <c r="ET118" s="301"/>
      <c r="EU118" s="301"/>
      <c r="EV118" s="301"/>
      <c r="EW118" s="301"/>
      <c r="EX118" s="301"/>
      <c r="EY118" s="263"/>
      <c r="EZ118" s="201"/>
      <c r="FA118" s="367"/>
      <c r="FB118" s="369"/>
    </row>
    <row r="119" spans="1:158" ht="12.75" hidden="1" customHeight="1" outlineLevel="2">
      <c r="A119" s="86"/>
      <c r="B119" s="86"/>
      <c r="C119" s="232"/>
      <c r="D119" s="87"/>
      <c r="E119" s="86"/>
      <c r="F119" s="85"/>
      <c r="G119" s="85"/>
      <c r="H119" s="85"/>
      <c r="I119" s="85"/>
      <c r="J119" s="85"/>
      <c r="K119" s="85"/>
      <c r="L119" s="85"/>
      <c r="M119" s="85"/>
      <c r="N119" s="85"/>
      <c r="O119" s="85"/>
      <c r="P119" s="85"/>
      <c r="Q119" s="85"/>
      <c r="R119" s="85"/>
      <c r="S119" s="85"/>
      <c r="T119" s="85"/>
      <c r="U119" s="85"/>
      <c r="V119" s="85"/>
      <c r="W119" s="85"/>
      <c r="X119" s="85"/>
      <c r="Y119" s="85"/>
      <c r="Z119" s="85"/>
      <c r="AA119" s="85"/>
      <c r="AB119" s="86"/>
      <c r="AC119" s="86"/>
      <c r="AD119" s="232"/>
      <c r="AE119" s="891">
        <f t="shared" ref="AE119:BJ119" ca="1" si="44">SUM(AE106:AE118)</f>
        <v>28624381.516423281</v>
      </c>
      <c r="AF119" s="341">
        <f t="shared" si="44"/>
        <v>1212561.7945000001</v>
      </c>
      <c r="AG119" s="342">
        <f t="shared" ca="1" si="44"/>
        <v>269124.91619919933</v>
      </c>
      <c r="AH119" s="342">
        <f t="shared" ca="1" si="44"/>
        <v>1839712.6109374999</v>
      </c>
      <c r="AI119" s="342">
        <f t="shared" ca="1" si="44"/>
        <v>2730224.6109374999</v>
      </c>
      <c r="AJ119" s="342">
        <f t="shared" ca="1" si="44"/>
        <v>423110.61093750002</v>
      </c>
      <c r="AK119" s="342">
        <f t="shared" ca="1" si="44"/>
        <v>494709.61093750002</v>
      </c>
      <c r="AL119" s="342">
        <f t="shared" ca="1" si="44"/>
        <v>560462.04843750002</v>
      </c>
      <c r="AM119" s="342">
        <f t="shared" ca="1" si="44"/>
        <v>560462.04843750002</v>
      </c>
      <c r="AN119" s="342">
        <f t="shared" ca="1" si="44"/>
        <v>288934.54843750002</v>
      </c>
      <c r="AO119" s="342">
        <f t="shared" ca="1" si="44"/>
        <v>288934.54843750002</v>
      </c>
      <c r="AP119" s="342">
        <f t="shared" ca="1" si="44"/>
        <v>288934.54843750002</v>
      </c>
      <c r="AQ119" s="342">
        <f t="shared" ca="1" si="44"/>
        <v>288140.54843750002</v>
      </c>
      <c r="AR119" s="342">
        <f t="shared" ca="1" si="44"/>
        <v>288140.54843750002</v>
      </c>
      <c r="AS119" s="342">
        <f t="shared" ca="1" si="44"/>
        <v>493549.6521366993</v>
      </c>
      <c r="AT119" s="342">
        <f t="shared" ca="1" si="44"/>
        <v>507454.54843750002</v>
      </c>
      <c r="AU119" s="342">
        <f t="shared" ca="1" si="44"/>
        <v>313718.54843750002</v>
      </c>
      <c r="AV119" s="342">
        <f t="shared" ca="1" si="44"/>
        <v>323646.55940625002</v>
      </c>
      <c r="AW119" s="342">
        <f t="shared" ca="1" si="44"/>
        <v>323646.55940625002</v>
      </c>
      <c r="AX119" s="342">
        <f t="shared" ca="1" si="44"/>
        <v>293903.35940625001</v>
      </c>
      <c r="AY119" s="342">
        <f t="shared" ca="1" si="44"/>
        <v>293903.35940625001</v>
      </c>
      <c r="AZ119" s="342">
        <f t="shared" ca="1" si="44"/>
        <v>293903.35940625001</v>
      </c>
      <c r="BA119" s="342">
        <f t="shared" ca="1" si="44"/>
        <v>293903.35940625001</v>
      </c>
      <c r="BB119" s="342">
        <f t="shared" ca="1" si="44"/>
        <v>293903.35940625001</v>
      </c>
      <c r="BC119" s="342">
        <f t="shared" ca="1" si="44"/>
        <v>293903.35940625001</v>
      </c>
      <c r="BD119" s="342">
        <f t="shared" ca="1" si="44"/>
        <v>293903.35940625001</v>
      </c>
      <c r="BE119" s="342">
        <f t="shared" ca="1" si="44"/>
        <v>503420.64517943334</v>
      </c>
      <c r="BF119" s="342">
        <f t="shared" ca="1" si="44"/>
        <v>498821.35940625001</v>
      </c>
      <c r="BG119" s="342">
        <f t="shared" ca="1" si="44"/>
        <v>293903.35940625001</v>
      </c>
      <c r="BH119" s="342">
        <f t="shared" ca="1" si="44"/>
        <v>299781.42659437499</v>
      </c>
      <c r="BI119" s="342">
        <f t="shared" ca="1" si="44"/>
        <v>299781.42659437499</v>
      </c>
      <c r="BJ119" s="342">
        <f t="shared" ca="1" si="44"/>
        <v>299781.42659437499</v>
      </c>
      <c r="BK119" s="342">
        <f t="shared" ref="BK119:CP119" ca="1" si="45">SUM(BK106:BK118)</f>
        <v>299781.42659437499</v>
      </c>
      <c r="BL119" s="342">
        <f t="shared" ca="1" si="45"/>
        <v>299781.42659437499</v>
      </c>
      <c r="BM119" s="342">
        <f t="shared" ca="1" si="45"/>
        <v>299781.42659437499</v>
      </c>
      <c r="BN119" s="342">
        <f t="shared" ca="1" si="45"/>
        <v>299781.42659437499</v>
      </c>
      <c r="BO119" s="342">
        <f t="shared" ca="1" si="45"/>
        <v>299781.42659437499</v>
      </c>
      <c r="BP119" s="342">
        <f t="shared" ca="1" si="45"/>
        <v>299781.42659437499</v>
      </c>
      <c r="BQ119" s="342">
        <f t="shared" ca="1" si="45"/>
        <v>513489.05808302196</v>
      </c>
      <c r="BR119" s="342">
        <f t="shared" ca="1" si="45"/>
        <v>1344863.226594375</v>
      </c>
      <c r="BS119" s="342">
        <f t="shared" ca="1" si="45"/>
        <v>299781.42659437499</v>
      </c>
      <c r="BT119" s="342">
        <f t="shared" ca="1" si="45"/>
        <v>305777.05512626248</v>
      </c>
      <c r="BU119" s="342">
        <f t="shared" ca="1" si="45"/>
        <v>305777.05512626248</v>
      </c>
      <c r="BV119" s="342">
        <f t="shared" ca="1" si="45"/>
        <v>305777.05512626248</v>
      </c>
      <c r="BW119" s="342">
        <f t="shared" ca="1" si="45"/>
        <v>305777.05512626248</v>
      </c>
      <c r="BX119" s="342">
        <f t="shared" ca="1" si="45"/>
        <v>305777.05512626248</v>
      </c>
      <c r="BY119" s="342">
        <f t="shared" ca="1" si="45"/>
        <v>305777.05512626248</v>
      </c>
      <c r="BZ119" s="342">
        <f t="shared" ca="1" si="45"/>
        <v>305777.05512626248</v>
      </c>
      <c r="CA119" s="342">
        <f t="shared" ca="1" si="45"/>
        <v>305777.05512626248</v>
      </c>
      <c r="CB119" s="342">
        <f t="shared" ca="1" si="45"/>
        <v>305777.05512626248</v>
      </c>
      <c r="CC119" s="342">
        <f t="shared" ca="1" si="45"/>
        <v>523758.83924468234</v>
      </c>
      <c r="CD119" s="342">
        <f t="shared" ca="1" si="45"/>
        <v>518973.74232626241</v>
      </c>
      <c r="CE119" s="342">
        <f t="shared" ca="1" si="45"/>
        <v>305777.05512626248</v>
      </c>
      <c r="CF119" s="342">
        <f t="shared" ca="1" si="45"/>
        <v>311892.59622878773</v>
      </c>
      <c r="CG119" s="342">
        <f t="shared" ca="1" si="45"/>
        <v>311892.59622878773</v>
      </c>
      <c r="CH119" s="342">
        <f t="shared" ca="1" si="45"/>
        <v>311892.59622878773</v>
      </c>
      <c r="CI119" s="342">
        <f t="shared" ca="1" si="45"/>
        <v>311892.59622878773</v>
      </c>
      <c r="CJ119" s="342">
        <f t="shared" ca="1" si="45"/>
        <v>311892.59622878773</v>
      </c>
      <c r="CK119" s="342">
        <f t="shared" ca="1" si="45"/>
        <v>311892.59622878773</v>
      </c>
      <c r="CL119" s="342">
        <f t="shared" ca="1" si="45"/>
        <v>311892.59622878773</v>
      </c>
      <c r="CM119" s="342">
        <f t="shared" ca="1" si="45"/>
        <v>311892.59622878773</v>
      </c>
      <c r="CN119" s="342">
        <f t="shared" ca="1" si="45"/>
        <v>311892.59622878773</v>
      </c>
      <c r="CO119" s="342">
        <f t="shared" ca="1" si="45"/>
        <v>534234.01602957607</v>
      </c>
      <c r="CP119" s="342">
        <f t="shared" ca="1" si="45"/>
        <v>529353.21717278776</v>
      </c>
      <c r="CQ119" s="342">
        <f t="shared" ref="CQ119:DV119" ca="1" si="46">SUM(CQ106:CQ118)</f>
        <v>311892.59622878773</v>
      </c>
      <c r="CR119" s="342">
        <f t="shared" ca="1" si="46"/>
        <v>318130.44815336354</v>
      </c>
      <c r="CS119" s="342">
        <f t="shared" ca="1" si="46"/>
        <v>318130.44815336354</v>
      </c>
      <c r="CT119" s="342">
        <f t="shared" ca="1" si="46"/>
        <v>0</v>
      </c>
      <c r="CU119" s="342">
        <f t="shared" ca="1" si="46"/>
        <v>0</v>
      </c>
      <c r="CV119" s="342">
        <f t="shared" ca="1" si="46"/>
        <v>0</v>
      </c>
      <c r="CW119" s="342">
        <f t="shared" ca="1" si="46"/>
        <v>0</v>
      </c>
      <c r="CX119" s="342">
        <f t="shared" ca="1" si="46"/>
        <v>0</v>
      </c>
      <c r="CY119" s="342">
        <f t="shared" ca="1" si="46"/>
        <v>0</v>
      </c>
      <c r="CZ119" s="342">
        <f t="shared" ca="1" si="46"/>
        <v>0</v>
      </c>
      <c r="DA119" s="342">
        <f t="shared" ca="1" si="46"/>
        <v>0</v>
      </c>
      <c r="DB119" s="342">
        <f t="shared" ca="1" si="46"/>
        <v>0</v>
      </c>
      <c r="DC119" s="342">
        <f t="shared" ca="1" si="46"/>
        <v>0</v>
      </c>
      <c r="DD119" s="342">
        <f t="shared" ca="1" si="46"/>
        <v>0</v>
      </c>
      <c r="DE119" s="342">
        <f t="shared" ca="1" si="46"/>
        <v>0</v>
      </c>
      <c r="DF119" s="342">
        <f t="shared" ca="1" si="46"/>
        <v>0</v>
      </c>
      <c r="DG119" s="342">
        <f t="shared" ca="1" si="46"/>
        <v>0</v>
      </c>
      <c r="DH119" s="342">
        <f t="shared" ca="1" si="46"/>
        <v>0</v>
      </c>
      <c r="DI119" s="342">
        <f t="shared" ca="1" si="46"/>
        <v>0</v>
      </c>
      <c r="DJ119" s="342">
        <f t="shared" ca="1" si="46"/>
        <v>0</v>
      </c>
      <c r="DK119" s="342">
        <f t="shared" ca="1" si="46"/>
        <v>0</v>
      </c>
      <c r="DL119" s="342">
        <f t="shared" ca="1" si="46"/>
        <v>0</v>
      </c>
      <c r="DM119" s="342">
        <f t="shared" ca="1" si="46"/>
        <v>0</v>
      </c>
      <c r="DN119" s="342">
        <f t="shared" ca="1" si="46"/>
        <v>0</v>
      </c>
      <c r="DO119" s="342">
        <f t="shared" ca="1" si="46"/>
        <v>0</v>
      </c>
      <c r="DP119" s="342">
        <f t="shared" ca="1" si="46"/>
        <v>0</v>
      </c>
      <c r="DQ119" s="342">
        <f t="shared" ca="1" si="46"/>
        <v>0</v>
      </c>
      <c r="DR119" s="342">
        <f t="shared" ca="1" si="46"/>
        <v>0</v>
      </c>
      <c r="DS119" s="342">
        <f t="shared" ca="1" si="46"/>
        <v>0</v>
      </c>
      <c r="DT119" s="342">
        <f t="shared" ca="1" si="46"/>
        <v>0</v>
      </c>
      <c r="DU119" s="342">
        <f t="shared" ca="1" si="46"/>
        <v>0</v>
      </c>
      <c r="DV119" s="342">
        <f t="shared" ca="1" si="46"/>
        <v>0</v>
      </c>
      <c r="DW119" s="342">
        <f t="shared" ref="DW119:EX119" ca="1" si="47">SUM(DW106:DW118)</f>
        <v>0</v>
      </c>
      <c r="DX119" s="342">
        <f t="shared" ca="1" si="47"/>
        <v>0</v>
      </c>
      <c r="DY119" s="342">
        <f t="shared" ca="1" si="47"/>
        <v>0</v>
      </c>
      <c r="DZ119" s="342">
        <f t="shared" ca="1" si="47"/>
        <v>0</v>
      </c>
      <c r="EA119" s="342">
        <f t="shared" ca="1" si="47"/>
        <v>0</v>
      </c>
      <c r="EB119" s="342">
        <f t="shared" ca="1" si="47"/>
        <v>0</v>
      </c>
      <c r="EC119" s="342">
        <f t="shared" ca="1" si="47"/>
        <v>0</v>
      </c>
      <c r="ED119" s="342">
        <f t="shared" ca="1" si="47"/>
        <v>0</v>
      </c>
      <c r="EE119" s="342">
        <f t="shared" ca="1" si="47"/>
        <v>0</v>
      </c>
      <c r="EF119" s="342">
        <f t="shared" ca="1" si="47"/>
        <v>0</v>
      </c>
      <c r="EG119" s="342">
        <f t="shared" ca="1" si="47"/>
        <v>0</v>
      </c>
      <c r="EH119" s="342">
        <f t="shared" ca="1" si="47"/>
        <v>0</v>
      </c>
      <c r="EI119" s="342">
        <f t="shared" ca="1" si="47"/>
        <v>0</v>
      </c>
      <c r="EJ119" s="342">
        <f t="shared" ca="1" si="47"/>
        <v>0</v>
      </c>
      <c r="EK119" s="342">
        <f t="shared" ca="1" si="47"/>
        <v>0</v>
      </c>
      <c r="EL119" s="342">
        <f t="shared" ca="1" si="47"/>
        <v>0</v>
      </c>
      <c r="EM119" s="342">
        <f t="shared" ca="1" si="47"/>
        <v>0</v>
      </c>
      <c r="EN119" s="342">
        <f t="shared" ca="1" si="47"/>
        <v>0</v>
      </c>
      <c r="EO119" s="342">
        <f t="shared" ca="1" si="47"/>
        <v>0</v>
      </c>
      <c r="EP119" s="342">
        <f t="shared" ca="1" si="47"/>
        <v>0</v>
      </c>
      <c r="EQ119" s="342">
        <f t="shared" ca="1" si="47"/>
        <v>0</v>
      </c>
      <c r="ER119" s="342">
        <f t="shared" ca="1" si="47"/>
        <v>0</v>
      </c>
      <c r="ES119" s="342">
        <f t="shared" ca="1" si="47"/>
        <v>0</v>
      </c>
      <c r="ET119" s="342">
        <f t="shared" ca="1" si="47"/>
        <v>0</v>
      </c>
      <c r="EU119" s="342">
        <f t="shared" ca="1" si="47"/>
        <v>0</v>
      </c>
      <c r="EV119" s="342">
        <f t="shared" ca="1" si="47"/>
        <v>0</v>
      </c>
      <c r="EW119" s="342">
        <f t="shared" ca="1" si="47"/>
        <v>0</v>
      </c>
      <c r="EX119" s="343">
        <f t="shared" ca="1" si="47"/>
        <v>0</v>
      </c>
      <c r="EY119" s="261"/>
      <c r="EZ119" s="863">
        <f ca="1">D105</f>
        <v>0</v>
      </c>
      <c r="FB119" s="261"/>
    </row>
    <row r="120" spans="1:158" hidden="1" outlineLevel="1">
      <c r="AE120" s="163"/>
      <c r="EY120" s="261"/>
      <c r="EZ120" s="87"/>
      <c r="FB120" s="261"/>
    </row>
    <row r="121" spans="1:158" ht="22.5" hidden="1" outlineLevel="1" collapsed="1">
      <c r="A121" s="466">
        <v>7</v>
      </c>
      <c r="B121" s="1042" t="str">
        <f>"by "&amp;Constants!A843</f>
        <v>by Pre-payment Accrual Code</v>
      </c>
      <c r="C121" s="1043"/>
      <c r="D121" s="863">
        <f ca="1">IF(ABS(XCheck10-XCheck9)&gt;ErrTol,1,0)</f>
        <v>0</v>
      </c>
      <c r="E121" s="318"/>
      <c r="F121" s="318"/>
      <c r="G121" s="318"/>
      <c r="H121" s="318"/>
      <c r="I121" s="318"/>
      <c r="J121" s="318"/>
      <c r="K121" s="318"/>
      <c r="L121" s="318"/>
      <c r="M121" s="318"/>
      <c r="N121" s="318"/>
      <c r="O121" s="318"/>
      <c r="P121" s="318"/>
      <c r="Q121" s="318"/>
      <c r="R121" s="318"/>
      <c r="S121" s="318"/>
      <c r="T121" s="318"/>
      <c r="U121" s="318"/>
      <c r="V121" s="318"/>
      <c r="W121" s="318"/>
      <c r="X121" s="318"/>
      <c r="Y121" s="318"/>
      <c r="Z121" s="318"/>
      <c r="AA121" s="318"/>
      <c r="AB121" s="318"/>
      <c r="AC121" s="318"/>
      <c r="AD121" s="187"/>
      <c r="AE121" s="300">
        <f ca="1">AE133</f>
        <v>28624381.516423278</v>
      </c>
      <c r="EY121" s="261"/>
      <c r="EZ121" s="270"/>
      <c r="FB121" s="261"/>
    </row>
    <row r="122" spans="1:158" s="200" customFormat="1" ht="5.0999999999999996" hidden="1" customHeight="1" outlineLevel="2">
      <c r="A122" s="205"/>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2"/>
      <c r="AC122" s="201"/>
      <c r="AD122" s="203"/>
      <c r="AE122" s="264"/>
      <c r="AF122" s="204"/>
      <c r="AG122" s="204"/>
      <c r="AH122" s="204"/>
      <c r="AI122" s="204"/>
      <c r="AJ122" s="204"/>
      <c r="AK122" s="204"/>
      <c r="AL122" s="204"/>
      <c r="AM122" s="204"/>
      <c r="AN122" s="204"/>
      <c r="AO122" s="204"/>
      <c r="AP122" s="204"/>
      <c r="AQ122" s="204"/>
      <c r="AR122" s="204"/>
      <c r="AS122" s="204"/>
      <c r="AT122" s="204"/>
      <c r="AU122" s="204"/>
      <c r="AV122" s="204"/>
      <c r="AW122" s="204"/>
      <c r="AX122" s="204"/>
      <c r="AY122" s="204"/>
      <c r="AZ122" s="204"/>
      <c r="BA122" s="204"/>
      <c r="BB122" s="204"/>
      <c r="BC122" s="204"/>
      <c r="BD122" s="204"/>
      <c r="BE122" s="204"/>
      <c r="BF122" s="204"/>
      <c r="BG122" s="204"/>
      <c r="BH122" s="204"/>
      <c r="BI122" s="204"/>
      <c r="BJ122" s="204"/>
      <c r="BK122" s="204"/>
      <c r="BL122" s="204"/>
      <c r="BM122" s="204"/>
      <c r="BN122" s="204"/>
      <c r="BO122" s="204"/>
      <c r="BP122" s="204"/>
      <c r="BQ122" s="204"/>
      <c r="BR122" s="204"/>
      <c r="BS122" s="204"/>
      <c r="BT122" s="204"/>
      <c r="BU122" s="204"/>
      <c r="BV122" s="204"/>
      <c r="BW122" s="204"/>
      <c r="BX122" s="204"/>
      <c r="BY122" s="204"/>
      <c r="BZ122" s="204"/>
      <c r="CA122" s="204"/>
      <c r="CB122" s="204"/>
      <c r="CC122" s="204"/>
      <c r="CD122" s="204"/>
      <c r="CE122" s="204"/>
      <c r="CF122" s="204"/>
      <c r="CG122" s="204"/>
      <c r="CH122" s="204"/>
      <c r="CI122" s="204"/>
      <c r="CJ122" s="204"/>
      <c r="CK122" s="204"/>
      <c r="CL122" s="204"/>
      <c r="CM122" s="204"/>
      <c r="CN122" s="204"/>
      <c r="CO122" s="204"/>
      <c r="CP122" s="204"/>
      <c r="CQ122" s="204"/>
      <c r="CR122" s="204"/>
      <c r="CS122" s="204"/>
      <c r="CT122" s="204"/>
      <c r="CU122" s="204"/>
      <c r="CV122" s="204"/>
      <c r="CW122" s="204"/>
      <c r="CX122" s="204"/>
      <c r="CY122" s="204"/>
      <c r="CZ122" s="204"/>
      <c r="DA122" s="204"/>
      <c r="DB122" s="204"/>
      <c r="DC122" s="204"/>
      <c r="DD122" s="204"/>
      <c r="DE122" s="204"/>
      <c r="DF122" s="204"/>
      <c r="DG122" s="204"/>
      <c r="DH122" s="204"/>
      <c r="DI122" s="204"/>
      <c r="DJ122" s="204"/>
      <c r="DK122" s="204"/>
      <c r="DL122" s="204"/>
      <c r="DM122" s="204"/>
      <c r="DN122" s="204"/>
      <c r="DO122" s="204"/>
      <c r="DP122" s="204"/>
      <c r="DQ122" s="204"/>
      <c r="DR122" s="204"/>
      <c r="DS122" s="204"/>
      <c r="DT122" s="204"/>
      <c r="DU122" s="204"/>
      <c r="DV122" s="204"/>
      <c r="DW122" s="204"/>
      <c r="DX122" s="204"/>
      <c r="DY122" s="204"/>
      <c r="DZ122" s="204"/>
      <c r="EA122" s="204"/>
      <c r="EB122" s="204"/>
      <c r="EC122" s="204"/>
      <c r="ED122" s="204"/>
      <c r="EE122" s="204"/>
      <c r="EF122" s="204"/>
      <c r="EG122" s="204"/>
      <c r="EH122" s="204"/>
      <c r="EI122" s="204"/>
      <c r="EJ122" s="204"/>
      <c r="EK122" s="204"/>
      <c r="EL122" s="204"/>
      <c r="EM122" s="204"/>
      <c r="EN122" s="204"/>
      <c r="EO122" s="204"/>
      <c r="EP122" s="204"/>
      <c r="EQ122" s="204"/>
      <c r="ER122" s="204"/>
      <c r="ES122" s="204"/>
      <c r="ET122" s="204"/>
      <c r="EU122" s="204"/>
      <c r="EV122" s="204"/>
      <c r="EW122" s="204"/>
      <c r="EX122" s="204"/>
      <c r="EY122" s="263"/>
      <c r="EZ122" s="201"/>
      <c r="FA122" s="367"/>
      <c r="FB122" s="369"/>
    </row>
    <row r="123" spans="1:158" ht="12.75" hidden="1" customHeight="1" outlineLevel="2">
      <c r="A123" s="333">
        <v>1</v>
      </c>
      <c r="B123" s="333"/>
      <c r="C123" s="892" t="str">
        <f>Constants!B845</f>
        <v>Contract Prepayment</v>
      </c>
      <c r="E123" s="319"/>
      <c r="F123" s="320"/>
      <c r="G123" s="320"/>
      <c r="H123" s="320"/>
      <c r="I123" s="320"/>
      <c r="J123" s="320"/>
      <c r="K123" s="320"/>
      <c r="L123" s="320"/>
      <c r="M123" s="320"/>
      <c r="N123" s="320"/>
      <c r="O123" s="320"/>
      <c r="P123" s="320"/>
      <c r="Q123" s="320"/>
      <c r="R123" s="320"/>
      <c r="S123" s="320"/>
      <c r="T123" s="320"/>
      <c r="U123" s="320"/>
      <c r="V123" s="321"/>
      <c r="W123" s="320"/>
      <c r="X123" s="320"/>
      <c r="Y123" s="320"/>
      <c r="Z123" s="320"/>
      <c r="AA123" s="320"/>
      <c r="AB123" s="319"/>
      <c r="AC123" s="322"/>
      <c r="AD123" s="684" t="str">
        <f>Constants!E845</f>
        <v>ContractPrepayment</v>
      </c>
      <c r="AE123" s="304">
        <f t="shared" ref="AE123:AE131" si="48">SUM(AF123:EY123)</f>
        <v>0</v>
      </c>
      <c r="AF123" s="297">
        <f>SUMIF(Conversion!$FF$14:$FF$114,$AD123,Conversion!AF$14:AF$114)</f>
        <v>0</v>
      </c>
      <c r="AG123" s="300">
        <f>SUMIF(Conversion!$FF$14:$FF$114,$AD123,Conversion!AG$14:AG$114)</f>
        <v>0</v>
      </c>
      <c r="AH123" s="300">
        <f>SUMIF(Conversion!$FF$14:$FF$114,$AD123,Conversion!AH$14:AH$114)</f>
        <v>0</v>
      </c>
      <c r="AI123" s="300">
        <f>SUMIF(Conversion!$FF$14:$FF$114,$AD123,Conversion!AI$14:AI$114)</f>
        <v>0</v>
      </c>
      <c r="AJ123" s="300">
        <f>SUMIF(Conversion!$FF$14:$FF$114,$AD123,Conversion!AJ$14:AJ$114)</f>
        <v>0</v>
      </c>
      <c r="AK123" s="300">
        <f>SUMIF(Conversion!$FF$14:$FF$114,$AD123,Conversion!AK$14:AK$114)</f>
        <v>0</v>
      </c>
      <c r="AL123" s="298">
        <f>SUMIF(Conversion!$FF$14:$FF$114,$AD123,Conversion!AL$14:AL$114)</f>
        <v>0</v>
      </c>
      <c r="AM123" s="298">
        <f>SUMIF(Conversion!$FF$14:$FF$114,$AD123,Conversion!AM$14:AM$114)</f>
        <v>0</v>
      </c>
      <c r="AN123" s="298">
        <f>SUMIF(Conversion!$FF$14:$FF$114,$AD123,Conversion!AN$14:AN$114)</f>
        <v>0</v>
      </c>
      <c r="AO123" s="298">
        <f>SUMIF(Conversion!$FF$14:$FF$114,$AD123,Conversion!AO$14:AO$114)</f>
        <v>0</v>
      </c>
      <c r="AP123" s="298">
        <f>SUMIF(Conversion!$FF$14:$FF$114,$AD123,Conversion!AP$14:AP$114)</f>
        <v>0</v>
      </c>
      <c r="AQ123" s="298">
        <f>SUMIF(Conversion!$FF$14:$FF$114,$AD123,Conversion!AQ$14:AQ$114)</f>
        <v>0</v>
      </c>
      <c r="AR123" s="298">
        <f>SUMIF(Conversion!$FF$14:$FF$114,$AD123,Conversion!AR$14:AR$114)</f>
        <v>0</v>
      </c>
      <c r="AS123" s="298">
        <f>SUMIF(Conversion!$FF$14:$FF$114,$AD123,Conversion!AS$14:AS$114)</f>
        <v>0</v>
      </c>
      <c r="AT123" s="298">
        <f>SUMIF(Conversion!$FF$14:$FF$114,$AD123,Conversion!AT$14:AT$114)</f>
        <v>0</v>
      </c>
      <c r="AU123" s="298">
        <f>SUMIF(Conversion!$FF$14:$FF$114,$AD123,Conversion!AU$14:AU$114)</f>
        <v>0</v>
      </c>
      <c r="AV123" s="298">
        <f>SUMIF(Conversion!$FF$14:$FF$114,$AD123,Conversion!AV$14:AV$114)</f>
        <v>0</v>
      </c>
      <c r="AW123" s="298">
        <f>SUMIF(Conversion!$FF$14:$FF$114,$AD123,Conversion!AW$14:AW$114)</f>
        <v>0</v>
      </c>
      <c r="AX123" s="298">
        <f>SUMIF(Conversion!$FF$14:$FF$114,$AD123,Conversion!AX$14:AX$114)</f>
        <v>0</v>
      </c>
      <c r="AY123" s="298">
        <f>SUMIF(Conversion!$FF$14:$FF$114,$AD123,Conversion!AY$14:AY$114)</f>
        <v>0</v>
      </c>
      <c r="AZ123" s="298">
        <f>SUMIF(Conversion!$FF$14:$FF$114,$AD123,Conversion!AZ$14:AZ$114)</f>
        <v>0</v>
      </c>
      <c r="BA123" s="298">
        <f>SUMIF(Conversion!$FF$14:$FF$114,$AD123,Conversion!BA$14:BA$114)</f>
        <v>0</v>
      </c>
      <c r="BB123" s="298">
        <f>SUMIF(Conversion!$FF$14:$FF$114,$AD123,Conversion!BB$14:BB$114)</f>
        <v>0</v>
      </c>
      <c r="BC123" s="298">
        <f>SUMIF(Conversion!$FF$14:$FF$114,$AD123,Conversion!BC$14:BC$114)</f>
        <v>0</v>
      </c>
      <c r="BD123" s="298">
        <f>SUMIF(Conversion!$FF$14:$FF$114,$AD123,Conversion!BD$14:BD$114)</f>
        <v>0</v>
      </c>
      <c r="BE123" s="298">
        <f>SUMIF(Conversion!$FF$14:$FF$114,$AD123,Conversion!BE$14:BE$114)</f>
        <v>0</v>
      </c>
      <c r="BF123" s="298">
        <f>SUMIF(Conversion!$FF$14:$FF$114,$AD123,Conversion!BF$14:BF$114)</f>
        <v>0</v>
      </c>
      <c r="BG123" s="298">
        <f>SUMIF(Conversion!$FF$14:$FF$114,$AD123,Conversion!BG$14:BG$114)</f>
        <v>0</v>
      </c>
      <c r="BH123" s="298">
        <f>SUMIF(Conversion!$FF$14:$FF$114,$AD123,Conversion!BH$14:BH$114)</f>
        <v>0</v>
      </c>
      <c r="BI123" s="298">
        <f>SUMIF(Conversion!$FF$14:$FF$114,$AD123,Conversion!BI$14:BI$114)</f>
        <v>0</v>
      </c>
      <c r="BJ123" s="298">
        <f>SUMIF(Conversion!$FF$14:$FF$114,$AD123,Conversion!BJ$14:BJ$114)</f>
        <v>0</v>
      </c>
      <c r="BK123" s="298">
        <f>SUMIF(Conversion!$FF$14:$FF$114,$AD123,Conversion!BK$14:BK$114)</f>
        <v>0</v>
      </c>
      <c r="BL123" s="298">
        <f>SUMIF(Conversion!$FF$14:$FF$114,$AD123,Conversion!BL$14:BL$114)</f>
        <v>0</v>
      </c>
      <c r="BM123" s="298">
        <f>SUMIF(Conversion!$FF$14:$FF$114,$AD123,Conversion!BM$14:BM$114)</f>
        <v>0</v>
      </c>
      <c r="BN123" s="298">
        <f>SUMIF(Conversion!$FF$14:$FF$114,$AD123,Conversion!BN$14:BN$114)</f>
        <v>0</v>
      </c>
      <c r="BO123" s="298">
        <f>SUMIF(Conversion!$FF$14:$FF$114,$AD123,Conversion!BO$14:BO$114)</f>
        <v>0</v>
      </c>
      <c r="BP123" s="298">
        <f>SUMIF(Conversion!$FF$14:$FF$114,$AD123,Conversion!BP$14:BP$114)</f>
        <v>0</v>
      </c>
      <c r="BQ123" s="298">
        <f>SUMIF(Conversion!$FF$14:$FF$114,$AD123,Conversion!BQ$14:BQ$114)</f>
        <v>0</v>
      </c>
      <c r="BR123" s="298">
        <f>SUMIF(Conversion!$FF$14:$FF$114,$AD123,Conversion!BR$14:BR$114)</f>
        <v>0</v>
      </c>
      <c r="BS123" s="298">
        <f>SUMIF(Conversion!$FF$14:$FF$114,$AD123,Conversion!BS$14:BS$114)</f>
        <v>0</v>
      </c>
      <c r="BT123" s="298">
        <f>SUMIF(Conversion!$FF$14:$FF$114,$AD123,Conversion!BT$14:BT$114)</f>
        <v>0</v>
      </c>
      <c r="BU123" s="298">
        <f>SUMIF(Conversion!$FF$14:$FF$114,$AD123,Conversion!BU$14:BU$114)</f>
        <v>0</v>
      </c>
      <c r="BV123" s="298">
        <f>SUMIF(Conversion!$FF$14:$FF$114,$AD123,Conversion!BV$14:BV$114)</f>
        <v>0</v>
      </c>
      <c r="BW123" s="298">
        <f>SUMIF(Conversion!$FF$14:$FF$114,$AD123,Conversion!BW$14:BW$114)</f>
        <v>0</v>
      </c>
      <c r="BX123" s="298">
        <f>SUMIF(Conversion!$FF$14:$FF$114,$AD123,Conversion!BX$14:BX$114)</f>
        <v>0</v>
      </c>
      <c r="BY123" s="298">
        <f>SUMIF(Conversion!$FF$14:$FF$114,$AD123,Conversion!BY$14:BY$114)</f>
        <v>0</v>
      </c>
      <c r="BZ123" s="298">
        <f>SUMIF(Conversion!$FF$14:$FF$114,$AD123,Conversion!BZ$14:BZ$114)</f>
        <v>0</v>
      </c>
      <c r="CA123" s="298">
        <f>SUMIF(Conversion!$FF$14:$FF$114,$AD123,Conversion!CA$14:CA$114)</f>
        <v>0</v>
      </c>
      <c r="CB123" s="298">
        <f>SUMIF(Conversion!$FF$14:$FF$114,$AD123,Conversion!CB$14:CB$114)</f>
        <v>0</v>
      </c>
      <c r="CC123" s="298">
        <f>SUMIF(Conversion!$FF$14:$FF$114,$AD123,Conversion!CC$14:CC$114)</f>
        <v>0</v>
      </c>
      <c r="CD123" s="298">
        <f>SUMIF(Conversion!$FF$14:$FF$114,$AD123,Conversion!CD$14:CD$114)</f>
        <v>0</v>
      </c>
      <c r="CE123" s="298">
        <f>SUMIF(Conversion!$FF$14:$FF$114,$AD123,Conversion!CE$14:CE$114)</f>
        <v>0</v>
      </c>
      <c r="CF123" s="298">
        <f>SUMIF(Conversion!$FF$14:$FF$114,$AD123,Conversion!CF$14:CF$114)</f>
        <v>0</v>
      </c>
      <c r="CG123" s="298">
        <f>SUMIF(Conversion!$FF$14:$FF$114,$AD123,Conversion!CG$14:CG$114)</f>
        <v>0</v>
      </c>
      <c r="CH123" s="298">
        <f>SUMIF(Conversion!$FF$14:$FF$114,$AD123,Conversion!CH$14:CH$114)</f>
        <v>0</v>
      </c>
      <c r="CI123" s="298">
        <f>SUMIF(Conversion!$FF$14:$FF$114,$AD123,Conversion!CI$14:CI$114)</f>
        <v>0</v>
      </c>
      <c r="CJ123" s="298">
        <f>SUMIF(Conversion!$FF$14:$FF$114,$AD123,Conversion!CJ$14:CJ$114)</f>
        <v>0</v>
      </c>
      <c r="CK123" s="298">
        <f>SUMIF(Conversion!$FF$14:$FF$114,$AD123,Conversion!CK$14:CK$114)</f>
        <v>0</v>
      </c>
      <c r="CL123" s="298">
        <f>SUMIF(Conversion!$FF$14:$FF$114,$AD123,Conversion!CL$14:CL$114)</f>
        <v>0</v>
      </c>
      <c r="CM123" s="298">
        <f>SUMIF(Conversion!$FF$14:$FF$114,$AD123,Conversion!CM$14:CM$114)</f>
        <v>0</v>
      </c>
      <c r="CN123" s="298">
        <f>SUMIF(Conversion!$FF$14:$FF$114,$AD123,Conversion!CN$14:CN$114)</f>
        <v>0</v>
      </c>
      <c r="CO123" s="298">
        <f>SUMIF(Conversion!$FF$14:$FF$114,$AD123,Conversion!CO$14:CO$114)</f>
        <v>0</v>
      </c>
      <c r="CP123" s="298">
        <f>SUMIF(Conversion!$FF$14:$FF$114,$AD123,Conversion!CP$14:CP$114)</f>
        <v>0</v>
      </c>
      <c r="CQ123" s="298">
        <f>SUMIF(Conversion!$FF$14:$FF$114,$AD123,Conversion!CQ$14:CQ$114)</f>
        <v>0</v>
      </c>
      <c r="CR123" s="298">
        <f>SUMIF(Conversion!$FF$14:$FF$114,$AD123,Conversion!CR$14:CR$114)</f>
        <v>0</v>
      </c>
      <c r="CS123" s="298">
        <f>SUMIF(Conversion!$FF$14:$FF$114,$AD123,Conversion!CS$14:CS$114)</f>
        <v>0</v>
      </c>
      <c r="CT123" s="298">
        <f>SUMIF(Conversion!$FF$14:$FF$114,$AD123,Conversion!CT$14:CT$114)</f>
        <v>0</v>
      </c>
      <c r="CU123" s="298">
        <f>SUMIF(Conversion!$FF$14:$FF$114,$AD123,Conversion!CU$14:CU$114)</f>
        <v>0</v>
      </c>
      <c r="CV123" s="298">
        <f>SUMIF(Conversion!$FF$14:$FF$114,$AD123,Conversion!CV$14:CV$114)</f>
        <v>0</v>
      </c>
      <c r="CW123" s="298">
        <f>SUMIF(Conversion!$FF$14:$FF$114,$AD123,Conversion!CW$14:CW$114)</f>
        <v>0</v>
      </c>
      <c r="CX123" s="298">
        <f>SUMIF(Conversion!$FF$14:$FF$114,$AD123,Conversion!CX$14:CX$114)</f>
        <v>0</v>
      </c>
      <c r="CY123" s="298">
        <f>SUMIF(Conversion!$FF$14:$FF$114,$AD123,Conversion!CY$14:CY$114)</f>
        <v>0</v>
      </c>
      <c r="CZ123" s="298">
        <f>SUMIF(Conversion!$FF$14:$FF$114,$AD123,Conversion!CZ$14:CZ$114)</f>
        <v>0</v>
      </c>
      <c r="DA123" s="298">
        <f>SUMIF(Conversion!$FF$14:$FF$114,$AD123,Conversion!DA$14:DA$114)</f>
        <v>0</v>
      </c>
      <c r="DB123" s="298">
        <f>SUMIF(Conversion!$FF$14:$FF$114,$AD123,Conversion!DB$14:DB$114)</f>
        <v>0</v>
      </c>
      <c r="DC123" s="298">
        <f>SUMIF(Conversion!$FF$14:$FF$114,$AD123,Conversion!DC$14:DC$114)</f>
        <v>0</v>
      </c>
      <c r="DD123" s="298">
        <f>SUMIF(Conversion!$FF$14:$FF$114,$AD123,Conversion!DD$14:DD$114)</f>
        <v>0</v>
      </c>
      <c r="DE123" s="298">
        <f>SUMIF(Conversion!$FF$14:$FF$114,$AD123,Conversion!DE$14:DE$114)</f>
        <v>0</v>
      </c>
      <c r="DF123" s="298">
        <f>SUMIF(Conversion!$FF$14:$FF$114,$AD123,Conversion!DF$14:DF$114)</f>
        <v>0</v>
      </c>
      <c r="DG123" s="298">
        <f>SUMIF(Conversion!$FF$14:$FF$114,$AD123,Conversion!DG$14:DG$114)</f>
        <v>0</v>
      </c>
      <c r="DH123" s="298">
        <f>SUMIF(Conversion!$FF$14:$FF$114,$AD123,Conversion!DH$14:DH$114)</f>
        <v>0</v>
      </c>
      <c r="DI123" s="298">
        <f>SUMIF(Conversion!$FF$14:$FF$114,$AD123,Conversion!DI$14:DI$114)</f>
        <v>0</v>
      </c>
      <c r="DJ123" s="298">
        <f>SUMIF(Conversion!$FF$14:$FF$114,$AD123,Conversion!DJ$14:DJ$114)</f>
        <v>0</v>
      </c>
      <c r="DK123" s="298">
        <f>SUMIF(Conversion!$FF$14:$FF$114,$AD123,Conversion!DK$14:DK$114)</f>
        <v>0</v>
      </c>
      <c r="DL123" s="298">
        <f>SUMIF(Conversion!$FF$14:$FF$114,$AD123,Conversion!DL$14:DL$114)</f>
        <v>0</v>
      </c>
      <c r="DM123" s="298">
        <f>SUMIF(Conversion!$FF$14:$FF$114,$AD123,Conversion!DM$14:DM$114)</f>
        <v>0</v>
      </c>
      <c r="DN123" s="298">
        <f>SUMIF(Conversion!$FF$14:$FF$114,$AD123,Conversion!DN$14:DN$114)</f>
        <v>0</v>
      </c>
      <c r="DO123" s="298">
        <f>SUMIF(Conversion!$FF$14:$FF$114,$AD123,Conversion!DO$14:DO$114)</f>
        <v>0</v>
      </c>
      <c r="DP123" s="298">
        <f>SUMIF(Conversion!$FF$14:$FF$114,$AD123,Conversion!DP$14:DP$114)</f>
        <v>0</v>
      </c>
      <c r="DQ123" s="298">
        <f>SUMIF(Conversion!$FF$14:$FF$114,$AD123,Conversion!DQ$14:DQ$114)</f>
        <v>0</v>
      </c>
      <c r="DR123" s="298">
        <f>SUMIF(Conversion!$FF$14:$FF$114,$AD123,Conversion!DR$14:DR$114)</f>
        <v>0</v>
      </c>
      <c r="DS123" s="298">
        <f>SUMIF(Conversion!$FF$14:$FF$114,$AD123,Conversion!DS$14:DS$114)</f>
        <v>0</v>
      </c>
      <c r="DT123" s="298">
        <f>SUMIF(Conversion!$FF$14:$FF$114,$AD123,Conversion!DT$14:DT$114)</f>
        <v>0</v>
      </c>
      <c r="DU123" s="298">
        <f>SUMIF(Conversion!$FF$14:$FF$114,$AD123,Conversion!DU$14:DU$114)</f>
        <v>0</v>
      </c>
      <c r="DV123" s="298">
        <f>SUMIF(Conversion!$FF$14:$FF$114,$AD123,Conversion!DV$14:DV$114)</f>
        <v>0</v>
      </c>
      <c r="DW123" s="298">
        <f>SUMIF(Conversion!$FF$14:$FF$114,$AD123,Conversion!DW$14:DW$114)</f>
        <v>0</v>
      </c>
      <c r="DX123" s="298">
        <f>SUMIF(Conversion!$FF$14:$FF$114,$AD123,Conversion!DX$14:DX$114)</f>
        <v>0</v>
      </c>
      <c r="DY123" s="298">
        <f>SUMIF(Conversion!$FF$14:$FF$114,$AD123,Conversion!DY$14:DY$114)</f>
        <v>0</v>
      </c>
      <c r="DZ123" s="298">
        <f>SUMIF(Conversion!$FF$14:$FF$114,$AD123,Conversion!DZ$14:DZ$114)</f>
        <v>0</v>
      </c>
      <c r="EA123" s="298">
        <f>SUMIF(Conversion!$FF$14:$FF$114,$AD123,Conversion!EA$14:EA$114)</f>
        <v>0</v>
      </c>
      <c r="EB123" s="298">
        <f>SUMIF(Conversion!$FF$14:$FF$114,$AD123,Conversion!EB$14:EB$114)</f>
        <v>0</v>
      </c>
      <c r="EC123" s="298">
        <f>SUMIF(Conversion!$FF$14:$FF$114,$AD123,Conversion!EC$14:EC$114)</f>
        <v>0</v>
      </c>
      <c r="ED123" s="298">
        <f>SUMIF(Conversion!$FF$14:$FF$114,$AD123,Conversion!ED$14:ED$114)</f>
        <v>0</v>
      </c>
      <c r="EE123" s="298">
        <f>SUMIF(Conversion!$FF$14:$FF$114,$AD123,Conversion!EE$14:EE$114)</f>
        <v>0</v>
      </c>
      <c r="EF123" s="298">
        <f>SUMIF(Conversion!$FF$14:$FF$114,$AD123,Conversion!EF$14:EF$114)</f>
        <v>0</v>
      </c>
      <c r="EG123" s="298">
        <f>SUMIF(Conversion!$FF$14:$FF$114,$AD123,Conversion!EG$14:EG$114)</f>
        <v>0</v>
      </c>
      <c r="EH123" s="298">
        <f>SUMIF(Conversion!$FF$14:$FF$114,$AD123,Conversion!EH$14:EH$114)</f>
        <v>0</v>
      </c>
      <c r="EI123" s="298">
        <f>SUMIF(Conversion!$FF$14:$FF$114,$AD123,Conversion!EI$14:EI$114)</f>
        <v>0</v>
      </c>
      <c r="EJ123" s="298">
        <f>SUMIF(Conversion!$FF$14:$FF$114,$AD123,Conversion!EJ$14:EJ$114)</f>
        <v>0</v>
      </c>
      <c r="EK123" s="298">
        <f>SUMIF(Conversion!$FF$14:$FF$114,$AD123,Conversion!EK$14:EK$114)</f>
        <v>0</v>
      </c>
      <c r="EL123" s="298">
        <f>SUMIF(Conversion!$FF$14:$FF$114,$AD123,Conversion!EL$14:EL$114)</f>
        <v>0</v>
      </c>
      <c r="EM123" s="298">
        <f>SUMIF(Conversion!$FF$14:$FF$114,$AD123,Conversion!EM$14:EM$114)</f>
        <v>0</v>
      </c>
      <c r="EN123" s="298">
        <f>SUMIF(Conversion!$FF$14:$FF$114,$AD123,Conversion!EN$14:EN$114)</f>
        <v>0</v>
      </c>
      <c r="EO123" s="298">
        <f>SUMIF(Conversion!$FF$14:$FF$114,$AD123,Conversion!EO$14:EO$114)</f>
        <v>0</v>
      </c>
      <c r="EP123" s="298">
        <f>SUMIF(Conversion!$FF$14:$FF$114,$AD123,Conversion!EP$14:EP$114)</f>
        <v>0</v>
      </c>
      <c r="EQ123" s="298">
        <f>SUMIF(Conversion!$FF$14:$FF$114,$AD123,Conversion!EQ$14:EQ$114)</f>
        <v>0</v>
      </c>
      <c r="ER123" s="298">
        <f>SUMIF(Conversion!$FF$14:$FF$114,$AD123,Conversion!ER$14:ER$114)</f>
        <v>0</v>
      </c>
      <c r="ES123" s="298">
        <f>SUMIF(Conversion!$FF$14:$FF$114,$AD123,Conversion!ES$14:ES$114)</f>
        <v>0</v>
      </c>
      <c r="ET123" s="298">
        <f>SUMIF(Conversion!$FF$14:$FF$114,$AD123,Conversion!ET$14:ET$114)</f>
        <v>0</v>
      </c>
      <c r="EU123" s="298">
        <f>SUMIF(Conversion!$FF$14:$FF$114,$AD123,Conversion!EU$14:EU$114)</f>
        <v>0</v>
      </c>
      <c r="EV123" s="298">
        <f>SUMIF(Conversion!$FF$14:$FF$114,$AD123,Conversion!EV$14:EV$114)</f>
        <v>0</v>
      </c>
      <c r="EW123" s="298">
        <f>SUMIF(Conversion!$FF$14:$FF$114,$AD123,Conversion!EW$14:EW$114)</f>
        <v>0</v>
      </c>
      <c r="EX123" s="298">
        <f>SUMIF(Conversion!$FF$14:$FF$114,$AD123,Conversion!EX$14:EX$114)</f>
        <v>0</v>
      </c>
      <c r="EY123" s="261"/>
      <c r="EZ123" s="87"/>
      <c r="FB123" s="261"/>
    </row>
    <row r="124" spans="1:158" ht="12.75" hidden="1" customHeight="1" outlineLevel="2">
      <c r="A124" s="303">
        <v>2</v>
      </c>
      <c r="B124" s="303"/>
      <c r="C124" s="892" t="str">
        <f>Constants!B846</f>
        <v>Annual Prepayment</v>
      </c>
      <c r="E124" s="329"/>
      <c r="F124" s="330"/>
      <c r="G124" s="330"/>
      <c r="H124" s="330"/>
      <c r="I124" s="330"/>
      <c r="J124" s="330"/>
      <c r="K124" s="330"/>
      <c r="L124" s="330"/>
      <c r="M124" s="330"/>
      <c r="N124" s="330"/>
      <c r="O124" s="330"/>
      <c r="P124" s="330"/>
      <c r="Q124" s="330"/>
      <c r="R124" s="330"/>
      <c r="S124" s="330"/>
      <c r="T124" s="330"/>
      <c r="U124" s="330"/>
      <c r="V124" s="331"/>
      <c r="W124" s="330"/>
      <c r="X124" s="330"/>
      <c r="Y124" s="330"/>
      <c r="Z124" s="330"/>
      <c r="AA124" s="330"/>
      <c r="AB124" s="329"/>
      <c r="AC124" s="332"/>
      <c r="AD124" s="683" t="str">
        <f>Constants!E846</f>
        <v>AnnualPrepayment</v>
      </c>
      <c r="AE124" s="304">
        <f t="shared" si="48"/>
        <v>0</v>
      </c>
      <c r="AF124" s="299">
        <f>SUMIF(Conversion!$FF$14:$FF$114,$AD124,Conversion!AF$14:AF$114)</f>
        <v>0</v>
      </c>
      <c r="AG124" s="300">
        <f>SUMIF(Conversion!$FF$14:$FF$114,$AD124,Conversion!AG$14:AG$114)</f>
        <v>0</v>
      </c>
      <c r="AH124" s="300">
        <f>SUMIF(Conversion!$FF$14:$FF$114,$AD124,Conversion!AH$14:AH$114)</f>
        <v>0</v>
      </c>
      <c r="AI124" s="300">
        <f>SUMIF(Conversion!$FF$14:$FF$114,$AD124,Conversion!AI$14:AI$114)</f>
        <v>0</v>
      </c>
      <c r="AJ124" s="300">
        <f>SUMIF(Conversion!$FF$14:$FF$114,$AD124,Conversion!AJ$14:AJ$114)</f>
        <v>0</v>
      </c>
      <c r="AK124" s="300">
        <f>SUMIF(Conversion!$FF$14:$FF$114,$AD124,Conversion!AK$14:AK$114)</f>
        <v>0</v>
      </c>
      <c r="AL124" s="300">
        <f>SUMIF(Conversion!$FF$14:$FF$114,$AD124,Conversion!AL$14:AL$114)</f>
        <v>0</v>
      </c>
      <c r="AM124" s="300">
        <f>SUMIF(Conversion!$FF$14:$FF$114,$AD124,Conversion!AM$14:AM$114)</f>
        <v>0</v>
      </c>
      <c r="AN124" s="300">
        <f>SUMIF(Conversion!$FF$14:$FF$114,$AD124,Conversion!AN$14:AN$114)</f>
        <v>0</v>
      </c>
      <c r="AO124" s="300">
        <f>SUMIF(Conversion!$FF$14:$FF$114,$AD124,Conversion!AO$14:AO$114)</f>
        <v>0</v>
      </c>
      <c r="AP124" s="300">
        <f>SUMIF(Conversion!$FF$14:$FF$114,$AD124,Conversion!AP$14:AP$114)</f>
        <v>0</v>
      </c>
      <c r="AQ124" s="300">
        <f>SUMIF(Conversion!$FF$14:$FF$114,$AD124,Conversion!AQ$14:AQ$114)</f>
        <v>0</v>
      </c>
      <c r="AR124" s="300">
        <f>SUMIF(Conversion!$FF$14:$FF$114,$AD124,Conversion!AR$14:AR$114)</f>
        <v>0</v>
      </c>
      <c r="AS124" s="300">
        <f>SUMIF(Conversion!$FF$14:$FF$114,$AD124,Conversion!AS$14:AS$114)</f>
        <v>0</v>
      </c>
      <c r="AT124" s="300">
        <f>SUMIF(Conversion!$FF$14:$FF$114,$AD124,Conversion!AT$14:AT$114)</f>
        <v>0</v>
      </c>
      <c r="AU124" s="300">
        <f>SUMIF(Conversion!$FF$14:$FF$114,$AD124,Conversion!AU$14:AU$114)</f>
        <v>0</v>
      </c>
      <c r="AV124" s="300">
        <f>SUMIF(Conversion!$FF$14:$FF$114,$AD124,Conversion!AV$14:AV$114)</f>
        <v>0</v>
      </c>
      <c r="AW124" s="300">
        <f>SUMIF(Conversion!$FF$14:$FF$114,$AD124,Conversion!AW$14:AW$114)</f>
        <v>0</v>
      </c>
      <c r="AX124" s="300">
        <f>SUMIF(Conversion!$FF$14:$FF$114,$AD124,Conversion!AX$14:AX$114)</f>
        <v>0</v>
      </c>
      <c r="AY124" s="300">
        <f>SUMIF(Conversion!$FF$14:$FF$114,$AD124,Conversion!AY$14:AY$114)</f>
        <v>0</v>
      </c>
      <c r="AZ124" s="300">
        <f>SUMIF(Conversion!$FF$14:$FF$114,$AD124,Conversion!AZ$14:AZ$114)</f>
        <v>0</v>
      </c>
      <c r="BA124" s="300">
        <f>SUMIF(Conversion!$FF$14:$FF$114,$AD124,Conversion!BA$14:BA$114)</f>
        <v>0</v>
      </c>
      <c r="BB124" s="300">
        <f>SUMIF(Conversion!$FF$14:$FF$114,$AD124,Conversion!BB$14:BB$114)</f>
        <v>0</v>
      </c>
      <c r="BC124" s="300">
        <f>SUMIF(Conversion!$FF$14:$FF$114,$AD124,Conversion!BC$14:BC$114)</f>
        <v>0</v>
      </c>
      <c r="BD124" s="300">
        <f>SUMIF(Conversion!$FF$14:$FF$114,$AD124,Conversion!BD$14:BD$114)</f>
        <v>0</v>
      </c>
      <c r="BE124" s="300">
        <f>SUMIF(Conversion!$FF$14:$FF$114,$AD124,Conversion!BE$14:BE$114)</f>
        <v>0</v>
      </c>
      <c r="BF124" s="300">
        <f>SUMIF(Conversion!$FF$14:$FF$114,$AD124,Conversion!BF$14:BF$114)</f>
        <v>0</v>
      </c>
      <c r="BG124" s="300">
        <f>SUMIF(Conversion!$FF$14:$FF$114,$AD124,Conversion!BG$14:BG$114)</f>
        <v>0</v>
      </c>
      <c r="BH124" s="300">
        <f>SUMIF(Conversion!$FF$14:$FF$114,$AD124,Conversion!BH$14:BH$114)</f>
        <v>0</v>
      </c>
      <c r="BI124" s="300">
        <f>SUMIF(Conversion!$FF$14:$FF$114,$AD124,Conversion!BI$14:BI$114)</f>
        <v>0</v>
      </c>
      <c r="BJ124" s="300">
        <f>SUMIF(Conversion!$FF$14:$FF$114,$AD124,Conversion!BJ$14:BJ$114)</f>
        <v>0</v>
      </c>
      <c r="BK124" s="300">
        <f>SUMIF(Conversion!$FF$14:$FF$114,$AD124,Conversion!BK$14:BK$114)</f>
        <v>0</v>
      </c>
      <c r="BL124" s="300">
        <f>SUMIF(Conversion!$FF$14:$FF$114,$AD124,Conversion!BL$14:BL$114)</f>
        <v>0</v>
      </c>
      <c r="BM124" s="300">
        <f>SUMIF(Conversion!$FF$14:$FF$114,$AD124,Conversion!BM$14:BM$114)</f>
        <v>0</v>
      </c>
      <c r="BN124" s="300">
        <f>SUMIF(Conversion!$FF$14:$FF$114,$AD124,Conversion!BN$14:BN$114)</f>
        <v>0</v>
      </c>
      <c r="BO124" s="300">
        <f>SUMIF(Conversion!$FF$14:$FF$114,$AD124,Conversion!BO$14:BO$114)</f>
        <v>0</v>
      </c>
      <c r="BP124" s="300">
        <f>SUMIF(Conversion!$FF$14:$FF$114,$AD124,Conversion!BP$14:BP$114)</f>
        <v>0</v>
      </c>
      <c r="BQ124" s="300">
        <f>SUMIF(Conversion!$FF$14:$FF$114,$AD124,Conversion!BQ$14:BQ$114)</f>
        <v>0</v>
      </c>
      <c r="BR124" s="300">
        <f>SUMIF(Conversion!$FF$14:$FF$114,$AD124,Conversion!BR$14:BR$114)</f>
        <v>0</v>
      </c>
      <c r="BS124" s="300">
        <f>SUMIF(Conversion!$FF$14:$FF$114,$AD124,Conversion!BS$14:BS$114)</f>
        <v>0</v>
      </c>
      <c r="BT124" s="300">
        <f>SUMIF(Conversion!$FF$14:$FF$114,$AD124,Conversion!BT$14:BT$114)</f>
        <v>0</v>
      </c>
      <c r="BU124" s="300">
        <f>SUMIF(Conversion!$FF$14:$FF$114,$AD124,Conversion!BU$14:BU$114)</f>
        <v>0</v>
      </c>
      <c r="BV124" s="300">
        <f>SUMIF(Conversion!$FF$14:$FF$114,$AD124,Conversion!BV$14:BV$114)</f>
        <v>0</v>
      </c>
      <c r="BW124" s="300">
        <f>SUMIF(Conversion!$FF$14:$FF$114,$AD124,Conversion!BW$14:BW$114)</f>
        <v>0</v>
      </c>
      <c r="BX124" s="300">
        <f>SUMIF(Conversion!$FF$14:$FF$114,$AD124,Conversion!BX$14:BX$114)</f>
        <v>0</v>
      </c>
      <c r="BY124" s="300">
        <f>SUMIF(Conversion!$FF$14:$FF$114,$AD124,Conversion!BY$14:BY$114)</f>
        <v>0</v>
      </c>
      <c r="BZ124" s="300">
        <f>SUMIF(Conversion!$FF$14:$FF$114,$AD124,Conversion!BZ$14:BZ$114)</f>
        <v>0</v>
      </c>
      <c r="CA124" s="300">
        <f>SUMIF(Conversion!$FF$14:$FF$114,$AD124,Conversion!CA$14:CA$114)</f>
        <v>0</v>
      </c>
      <c r="CB124" s="300">
        <f>SUMIF(Conversion!$FF$14:$FF$114,$AD124,Conversion!CB$14:CB$114)</f>
        <v>0</v>
      </c>
      <c r="CC124" s="300">
        <f>SUMIF(Conversion!$FF$14:$FF$114,$AD124,Conversion!CC$14:CC$114)</f>
        <v>0</v>
      </c>
      <c r="CD124" s="300">
        <f>SUMIF(Conversion!$FF$14:$FF$114,$AD124,Conversion!CD$14:CD$114)</f>
        <v>0</v>
      </c>
      <c r="CE124" s="300">
        <f>SUMIF(Conversion!$FF$14:$FF$114,$AD124,Conversion!CE$14:CE$114)</f>
        <v>0</v>
      </c>
      <c r="CF124" s="300">
        <f>SUMIF(Conversion!$FF$14:$FF$114,$AD124,Conversion!CF$14:CF$114)</f>
        <v>0</v>
      </c>
      <c r="CG124" s="300">
        <f>SUMIF(Conversion!$FF$14:$FF$114,$AD124,Conversion!CG$14:CG$114)</f>
        <v>0</v>
      </c>
      <c r="CH124" s="300">
        <f>SUMIF(Conversion!$FF$14:$FF$114,$AD124,Conversion!CH$14:CH$114)</f>
        <v>0</v>
      </c>
      <c r="CI124" s="300">
        <f>SUMIF(Conversion!$FF$14:$FF$114,$AD124,Conversion!CI$14:CI$114)</f>
        <v>0</v>
      </c>
      <c r="CJ124" s="300">
        <f>SUMIF(Conversion!$FF$14:$FF$114,$AD124,Conversion!CJ$14:CJ$114)</f>
        <v>0</v>
      </c>
      <c r="CK124" s="300">
        <f>SUMIF(Conversion!$FF$14:$FF$114,$AD124,Conversion!CK$14:CK$114)</f>
        <v>0</v>
      </c>
      <c r="CL124" s="300">
        <f>SUMIF(Conversion!$FF$14:$FF$114,$AD124,Conversion!CL$14:CL$114)</f>
        <v>0</v>
      </c>
      <c r="CM124" s="300">
        <f>SUMIF(Conversion!$FF$14:$FF$114,$AD124,Conversion!CM$14:CM$114)</f>
        <v>0</v>
      </c>
      <c r="CN124" s="300">
        <f>SUMIF(Conversion!$FF$14:$FF$114,$AD124,Conversion!CN$14:CN$114)</f>
        <v>0</v>
      </c>
      <c r="CO124" s="300">
        <f>SUMIF(Conversion!$FF$14:$FF$114,$AD124,Conversion!CO$14:CO$114)</f>
        <v>0</v>
      </c>
      <c r="CP124" s="300">
        <f>SUMIF(Conversion!$FF$14:$FF$114,$AD124,Conversion!CP$14:CP$114)</f>
        <v>0</v>
      </c>
      <c r="CQ124" s="300">
        <f>SUMIF(Conversion!$FF$14:$FF$114,$AD124,Conversion!CQ$14:CQ$114)</f>
        <v>0</v>
      </c>
      <c r="CR124" s="300">
        <f>SUMIF(Conversion!$FF$14:$FF$114,$AD124,Conversion!CR$14:CR$114)</f>
        <v>0</v>
      </c>
      <c r="CS124" s="300">
        <f>SUMIF(Conversion!$FF$14:$FF$114,$AD124,Conversion!CS$14:CS$114)</f>
        <v>0</v>
      </c>
      <c r="CT124" s="300">
        <f>SUMIF(Conversion!$FF$14:$FF$114,$AD124,Conversion!CT$14:CT$114)</f>
        <v>0</v>
      </c>
      <c r="CU124" s="300">
        <f>SUMIF(Conversion!$FF$14:$FF$114,$AD124,Conversion!CU$14:CU$114)</f>
        <v>0</v>
      </c>
      <c r="CV124" s="300">
        <f>SUMIF(Conversion!$FF$14:$FF$114,$AD124,Conversion!CV$14:CV$114)</f>
        <v>0</v>
      </c>
      <c r="CW124" s="300">
        <f>SUMIF(Conversion!$FF$14:$FF$114,$AD124,Conversion!CW$14:CW$114)</f>
        <v>0</v>
      </c>
      <c r="CX124" s="300">
        <f>SUMIF(Conversion!$FF$14:$FF$114,$AD124,Conversion!CX$14:CX$114)</f>
        <v>0</v>
      </c>
      <c r="CY124" s="300">
        <f>SUMIF(Conversion!$FF$14:$FF$114,$AD124,Conversion!CY$14:CY$114)</f>
        <v>0</v>
      </c>
      <c r="CZ124" s="300">
        <f>SUMIF(Conversion!$FF$14:$FF$114,$AD124,Conversion!CZ$14:CZ$114)</f>
        <v>0</v>
      </c>
      <c r="DA124" s="300">
        <f>SUMIF(Conversion!$FF$14:$FF$114,$AD124,Conversion!DA$14:DA$114)</f>
        <v>0</v>
      </c>
      <c r="DB124" s="300">
        <f>SUMIF(Conversion!$FF$14:$FF$114,$AD124,Conversion!DB$14:DB$114)</f>
        <v>0</v>
      </c>
      <c r="DC124" s="300">
        <f>SUMIF(Conversion!$FF$14:$FF$114,$AD124,Conversion!DC$14:DC$114)</f>
        <v>0</v>
      </c>
      <c r="DD124" s="300">
        <f>SUMIF(Conversion!$FF$14:$FF$114,$AD124,Conversion!DD$14:DD$114)</f>
        <v>0</v>
      </c>
      <c r="DE124" s="300">
        <f>SUMIF(Conversion!$FF$14:$FF$114,$AD124,Conversion!DE$14:DE$114)</f>
        <v>0</v>
      </c>
      <c r="DF124" s="300">
        <f>SUMIF(Conversion!$FF$14:$FF$114,$AD124,Conversion!DF$14:DF$114)</f>
        <v>0</v>
      </c>
      <c r="DG124" s="300">
        <f>SUMIF(Conversion!$FF$14:$FF$114,$AD124,Conversion!DG$14:DG$114)</f>
        <v>0</v>
      </c>
      <c r="DH124" s="300">
        <f>SUMIF(Conversion!$FF$14:$FF$114,$AD124,Conversion!DH$14:DH$114)</f>
        <v>0</v>
      </c>
      <c r="DI124" s="300">
        <f>SUMIF(Conversion!$FF$14:$FF$114,$AD124,Conversion!DI$14:DI$114)</f>
        <v>0</v>
      </c>
      <c r="DJ124" s="300">
        <f>SUMIF(Conversion!$FF$14:$FF$114,$AD124,Conversion!DJ$14:DJ$114)</f>
        <v>0</v>
      </c>
      <c r="DK124" s="300">
        <f>SUMIF(Conversion!$FF$14:$FF$114,$AD124,Conversion!DK$14:DK$114)</f>
        <v>0</v>
      </c>
      <c r="DL124" s="300">
        <f>SUMIF(Conversion!$FF$14:$FF$114,$AD124,Conversion!DL$14:DL$114)</f>
        <v>0</v>
      </c>
      <c r="DM124" s="300">
        <f>SUMIF(Conversion!$FF$14:$FF$114,$AD124,Conversion!DM$14:DM$114)</f>
        <v>0</v>
      </c>
      <c r="DN124" s="300">
        <f>SUMIF(Conversion!$FF$14:$FF$114,$AD124,Conversion!DN$14:DN$114)</f>
        <v>0</v>
      </c>
      <c r="DO124" s="300">
        <f>SUMIF(Conversion!$FF$14:$FF$114,$AD124,Conversion!DO$14:DO$114)</f>
        <v>0</v>
      </c>
      <c r="DP124" s="300">
        <f>SUMIF(Conversion!$FF$14:$FF$114,$AD124,Conversion!DP$14:DP$114)</f>
        <v>0</v>
      </c>
      <c r="DQ124" s="300">
        <f>SUMIF(Conversion!$FF$14:$FF$114,$AD124,Conversion!DQ$14:DQ$114)</f>
        <v>0</v>
      </c>
      <c r="DR124" s="300">
        <f>SUMIF(Conversion!$FF$14:$FF$114,$AD124,Conversion!DR$14:DR$114)</f>
        <v>0</v>
      </c>
      <c r="DS124" s="300">
        <f>SUMIF(Conversion!$FF$14:$FF$114,$AD124,Conversion!DS$14:DS$114)</f>
        <v>0</v>
      </c>
      <c r="DT124" s="300">
        <f>SUMIF(Conversion!$FF$14:$FF$114,$AD124,Conversion!DT$14:DT$114)</f>
        <v>0</v>
      </c>
      <c r="DU124" s="300">
        <f>SUMIF(Conversion!$FF$14:$FF$114,$AD124,Conversion!DU$14:DU$114)</f>
        <v>0</v>
      </c>
      <c r="DV124" s="300">
        <f>SUMIF(Conversion!$FF$14:$FF$114,$AD124,Conversion!DV$14:DV$114)</f>
        <v>0</v>
      </c>
      <c r="DW124" s="300">
        <f>SUMIF(Conversion!$FF$14:$FF$114,$AD124,Conversion!DW$14:DW$114)</f>
        <v>0</v>
      </c>
      <c r="DX124" s="300">
        <f>SUMIF(Conversion!$FF$14:$FF$114,$AD124,Conversion!DX$14:DX$114)</f>
        <v>0</v>
      </c>
      <c r="DY124" s="300">
        <f>SUMIF(Conversion!$FF$14:$FF$114,$AD124,Conversion!DY$14:DY$114)</f>
        <v>0</v>
      </c>
      <c r="DZ124" s="300">
        <f>SUMIF(Conversion!$FF$14:$FF$114,$AD124,Conversion!DZ$14:DZ$114)</f>
        <v>0</v>
      </c>
      <c r="EA124" s="300">
        <f>SUMIF(Conversion!$FF$14:$FF$114,$AD124,Conversion!EA$14:EA$114)</f>
        <v>0</v>
      </c>
      <c r="EB124" s="300">
        <f>SUMIF(Conversion!$FF$14:$FF$114,$AD124,Conversion!EB$14:EB$114)</f>
        <v>0</v>
      </c>
      <c r="EC124" s="300">
        <f>SUMIF(Conversion!$FF$14:$FF$114,$AD124,Conversion!EC$14:EC$114)</f>
        <v>0</v>
      </c>
      <c r="ED124" s="300">
        <f>SUMIF(Conversion!$FF$14:$FF$114,$AD124,Conversion!ED$14:ED$114)</f>
        <v>0</v>
      </c>
      <c r="EE124" s="300">
        <f>SUMIF(Conversion!$FF$14:$FF$114,$AD124,Conversion!EE$14:EE$114)</f>
        <v>0</v>
      </c>
      <c r="EF124" s="300">
        <f>SUMIF(Conversion!$FF$14:$FF$114,$AD124,Conversion!EF$14:EF$114)</f>
        <v>0</v>
      </c>
      <c r="EG124" s="300">
        <f>SUMIF(Conversion!$FF$14:$FF$114,$AD124,Conversion!EG$14:EG$114)</f>
        <v>0</v>
      </c>
      <c r="EH124" s="300">
        <f>SUMIF(Conversion!$FF$14:$FF$114,$AD124,Conversion!EH$14:EH$114)</f>
        <v>0</v>
      </c>
      <c r="EI124" s="300">
        <f>SUMIF(Conversion!$FF$14:$FF$114,$AD124,Conversion!EI$14:EI$114)</f>
        <v>0</v>
      </c>
      <c r="EJ124" s="300">
        <f>SUMIF(Conversion!$FF$14:$FF$114,$AD124,Conversion!EJ$14:EJ$114)</f>
        <v>0</v>
      </c>
      <c r="EK124" s="300">
        <f>SUMIF(Conversion!$FF$14:$FF$114,$AD124,Conversion!EK$14:EK$114)</f>
        <v>0</v>
      </c>
      <c r="EL124" s="300">
        <f>SUMIF(Conversion!$FF$14:$FF$114,$AD124,Conversion!EL$14:EL$114)</f>
        <v>0</v>
      </c>
      <c r="EM124" s="300">
        <f>SUMIF(Conversion!$FF$14:$FF$114,$AD124,Conversion!EM$14:EM$114)</f>
        <v>0</v>
      </c>
      <c r="EN124" s="300">
        <f>SUMIF(Conversion!$FF$14:$FF$114,$AD124,Conversion!EN$14:EN$114)</f>
        <v>0</v>
      </c>
      <c r="EO124" s="300">
        <f>SUMIF(Conversion!$FF$14:$FF$114,$AD124,Conversion!EO$14:EO$114)</f>
        <v>0</v>
      </c>
      <c r="EP124" s="300">
        <f>SUMIF(Conversion!$FF$14:$FF$114,$AD124,Conversion!EP$14:EP$114)</f>
        <v>0</v>
      </c>
      <c r="EQ124" s="300">
        <f>SUMIF(Conversion!$FF$14:$FF$114,$AD124,Conversion!EQ$14:EQ$114)</f>
        <v>0</v>
      </c>
      <c r="ER124" s="300">
        <f>SUMIF(Conversion!$FF$14:$FF$114,$AD124,Conversion!ER$14:ER$114)</f>
        <v>0</v>
      </c>
      <c r="ES124" s="300">
        <f>SUMIF(Conversion!$FF$14:$FF$114,$AD124,Conversion!ES$14:ES$114)</f>
        <v>0</v>
      </c>
      <c r="ET124" s="300">
        <f>SUMIF(Conversion!$FF$14:$FF$114,$AD124,Conversion!ET$14:ET$114)</f>
        <v>0</v>
      </c>
      <c r="EU124" s="300">
        <f>SUMIF(Conversion!$FF$14:$FF$114,$AD124,Conversion!EU$14:EU$114)</f>
        <v>0</v>
      </c>
      <c r="EV124" s="300">
        <f>SUMIF(Conversion!$FF$14:$FF$114,$AD124,Conversion!EV$14:EV$114)</f>
        <v>0</v>
      </c>
      <c r="EW124" s="300">
        <f>SUMIF(Conversion!$FF$14:$FF$114,$AD124,Conversion!EW$14:EW$114)</f>
        <v>0</v>
      </c>
      <c r="EX124" s="300">
        <f>SUMIF(Conversion!$FF$14:$FF$114,$AD124,Conversion!EX$14:EX$114)</f>
        <v>0</v>
      </c>
      <c r="EY124" s="261"/>
      <c r="EZ124" s="87"/>
      <c r="FB124" s="261"/>
    </row>
    <row r="125" spans="1:158" ht="12.75" hidden="1" customHeight="1" outlineLevel="2">
      <c r="A125" s="303">
        <v>3</v>
      </c>
      <c r="B125" s="303"/>
      <c r="C125" s="892" t="str">
        <f>Constants!B847</f>
        <v>Six-Monthly Prepayment</v>
      </c>
      <c r="E125" s="329"/>
      <c r="F125" s="330"/>
      <c r="G125" s="330"/>
      <c r="H125" s="330"/>
      <c r="I125" s="330"/>
      <c r="J125" s="330"/>
      <c r="K125" s="330"/>
      <c r="L125" s="330"/>
      <c r="M125" s="330"/>
      <c r="N125" s="330"/>
      <c r="O125" s="330"/>
      <c r="P125" s="330"/>
      <c r="Q125" s="330"/>
      <c r="R125" s="330"/>
      <c r="S125" s="330"/>
      <c r="T125" s="330"/>
      <c r="U125" s="330"/>
      <c r="V125" s="331"/>
      <c r="W125" s="330"/>
      <c r="X125" s="330"/>
      <c r="Y125" s="330"/>
      <c r="Z125" s="330"/>
      <c r="AA125" s="330"/>
      <c r="AB125" s="329"/>
      <c r="AC125" s="332"/>
      <c r="AD125" s="683" t="str">
        <f>Constants!E847</f>
        <v>SixMonthlyPrepayment</v>
      </c>
      <c r="AE125" s="304">
        <f t="shared" si="48"/>
        <v>0</v>
      </c>
      <c r="AF125" s="299">
        <f>SUMIF(Conversion!$FF$14:$FF$114,$AD125,Conversion!AF$14:AF$114)</f>
        <v>0</v>
      </c>
      <c r="AG125" s="300">
        <f>SUMIF(Conversion!$FF$14:$FF$114,$AD125,Conversion!AG$14:AG$114)</f>
        <v>0</v>
      </c>
      <c r="AH125" s="300">
        <f>SUMIF(Conversion!$FF$14:$FF$114,$AD125,Conversion!AH$14:AH$114)</f>
        <v>0</v>
      </c>
      <c r="AI125" s="300">
        <f>SUMIF(Conversion!$FF$14:$FF$114,$AD125,Conversion!AI$14:AI$114)</f>
        <v>0</v>
      </c>
      <c r="AJ125" s="300">
        <f>SUMIF(Conversion!$FF$14:$FF$114,$AD125,Conversion!AJ$14:AJ$114)</f>
        <v>0</v>
      </c>
      <c r="AK125" s="300">
        <f>SUMIF(Conversion!$FF$14:$FF$114,$AD125,Conversion!AK$14:AK$114)</f>
        <v>0</v>
      </c>
      <c r="AL125" s="300">
        <f>SUMIF(Conversion!$FF$14:$FF$114,$AD125,Conversion!AL$14:AL$114)</f>
        <v>0</v>
      </c>
      <c r="AM125" s="300">
        <f>SUMIF(Conversion!$FF$14:$FF$114,$AD125,Conversion!AM$14:AM$114)</f>
        <v>0</v>
      </c>
      <c r="AN125" s="300">
        <f>SUMIF(Conversion!$FF$14:$FF$114,$AD125,Conversion!AN$14:AN$114)</f>
        <v>0</v>
      </c>
      <c r="AO125" s="300">
        <f>SUMIF(Conversion!$FF$14:$FF$114,$AD125,Conversion!AO$14:AO$114)</f>
        <v>0</v>
      </c>
      <c r="AP125" s="300">
        <f>SUMIF(Conversion!$FF$14:$FF$114,$AD125,Conversion!AP$14:AP$114)</f>
        <v>0</v>
      </c>
      <c r="AQ125" s="300">
        <f>SUMIF(Conversion!$FF$14:$FF$114,$AD125,Conversion!AQ$14:AQ$114)</f>
        <v>0</v>
      </c>
      <c r="AR125" s="300">
        <f>SUMIF(Conversion!$FF$14:$FF$114,$AD125,Conversion!AR$14:AR$114)</f>
        <v>0</v>
      </c>
      <c r="AS125" s="300">
        <f>SUMIF(Conversion!$FF$14:$FF$114,$AD125,Conversion!AS$14:AS$114)</f>
        <v>0</v>
      </c>
      <c r="AT125" s="300">
        <f>SUMIF(Conversion!$FF$14:$FF$114,$AD125,Conversion!AT$14:AT$114)</f>
        <v>0</v>
      </c>
      <c r="AU125" s="300">
        <f>SUMIF(Conversion!$FF$14:$FF$114,$AD125,Conversion!AU$14:AU$114)</f>
        <v>0</v>
      </c>
      <c r="AV125" s="300">
        <f>SUMIF(Conversion!$FF$14:$FF$114,$AD125,Conversion!AV$14:AV$114)</f>
        <v>0</v>
      </c>
      <c r="AW125" s="300">
        <f>SUMIF(Conversion!$FF$14:$FF$114,$AD125,Conversion!AW$14:AW$114)</f>
        <v>0</v>
      </c>
      <c r="AX125" s="300">
        <f>SUMIF(Conversion!$FF$14:$FF$114,$AD125,Conversion!AX$14:AX$114)</f>
        <v>0</v>
      </c>
      <c r="AY125" s="300">
        <f>SUMIF(Conversion!$FF$14:$FF$114,$AD125,Conversion!AY$14:AY$114)</f>
        <v>0</v>
      </c>
      <c r="AZ125" s="300">
        <f>SUMIF(Conversion!$FF$14:$FF$114,$AD125,Conversion!AZ$14:AZ$114)</f>
        <v>0</v>
      </c>
      <c r="BA125" s="300">
        <f>SUMIF(Conversion!$FF$14:$FF$114,$AD125,Conversion!BA$14:BA$114)</f>
        <v>0</v>
      </c>
      <c r="BB125" s="300">
        <f>SUMIF(Conversion!$FF$14:$FF$114,$AD125,Conversion!BB$14:BB$114)</f>
        <v>0</v>
      </c>
      <c r="BC125" s="300">
        <f>SUMIF(Conversion!$FF$14:$FF$114,$AD125,Conversion!BC$14:BC$114)</f>
        <v>0</v>
      </c>
      <c r="BD125" s="300">
        <f>SUMIF(Conversion!$FF$14:$FF$114,$AD125,Conversion!BD$14:BD$114)</f>
        <v>0</v>
      </c>
      <c r="BE125" s="300">
        <f>SUMIF(Conversion!$FF$14:$FF$114,$AD125,Conversion!BE$14:BE$114)</f>
        <v>0</v>
      </c>
      <c r="BF125" s="300">
        <f>SUMIF(Conversion!$FF$14:$FF$114,$AD125,Conversion!BF$14:BF$114)</f>
        <v>0</v>
      </c>
      <c r="BG125" s="300">
        <f>SUMIF(Conversion!$FF$14:$FF$114,$AD125,Conversion!BG$14:BG$114)</f>
        <v>0</v>
      </c>
      <c r="BH125" s="300">
        <f>SUMIF(Conversion!$FF$14:$FF$114,$AD125,Conversion!BH$14:BH$114)</f>
        <v>0</v>
      </c>
      <c r="BI125" s="300">
        <f>SUMIF(Conversion!$FF$14:$FF$114,$AD125,Conversion!BI$14:BI$114)</f>
        <v>0</v>
      </c>
      <c r="BJ125" s="300">
        <f>SUMIF(Conversion!$FF$14:$FF$114,$AD125,Conversion!BJ$14:BJ$114)</f>
        <v>0</v>
      </c>
      <c r="BK125" s="300">
        <f>SUMIF(Conversion!$FF$14:$FF$114,$AD125,Conversion!BK$14:BK$114)</f>
        <v>0</v>
      </c>
      <c r="BL125" s="300">
        <f>SUMIF(Conversion!$FF$14:$FF$114,$AD125,Conversion!BL$14:BL$114)</f>
        <v>0</v>
      </c>
      <c r="BM125" s="300">
        <f>SUMIF(Conversion!$FF$14:$FF$114,$AD125,Conversion!BM$14:BM$114)</f>
        <v>0</v>
      </c>
      <c r="BN125" s="300">
        <f>SUMIF(Conversion!$FF$14:$FF$114,$AD125,Conversion!BN$14:BN$114)</f>
        <v>0</v>
      </c>
      <c r="BO125" s="300">
        <f>SUMIF(Conversion!$FF$14:$FF$114,$AD125,Conversion!BO$14:BO$114)</f>
        <v>0</v>
      </c>
      <c r="BP125" s="300">
        <f>SUMIF(Conversion!$FF$14:$FF$114,$AD125,Conversion!BP$14:BP$114)</f>
        <v>0</v>
      </c>
      <c r="BQ125" s="300">
        <f>SUMIF(Conversion!$FF$14:$FF$114,$AD125,Conversion!BQ$14:BQ$114)</f>
        <v>0</v>
      </c>
      <c r="BR125" s="300">
        <f>SUMIF(Conversion!$FF$14:$FF$114,$AD125,Conversion!BR$14:BR$114)</f>
        <v>0</v>
      </c>
      <c r="BS125" s="300">
        <f>SUMIF(Conversion!$FF$14:$FF$114,$AD125,Conversion!BS$14:BS$114)</f>
        <v>0</v>
      </c>
      <c r="BT125" s="300">
        <f>SUMIF(Conversion!$FF$14:$FF$114,$AD125,Conversion!BT$14:BT$114)</f>
        <v>0</v>
      </c>
      <c r="BU125" s="300">
        <f>SUMIF(Conversion!$FF$14:$FF$114,$AD125,Conversion!BU$14:BU$114)</f>
        <v>0</v>
      </c>
      <c r="BV125" s="300">
        <f>SUMIF(Conversion!$FF$14:$FF$114,$AD125,Conversion!BV$14:BV$114)</f>
        <v>0</v>
      </c>
      <c r="BW125" s="300">
        <f>SUMIF(Conversion!$FF$14:$FF$114,$AD125,Conversion!BW$14:BW$114)</f>
        <v>0</v>
      </c>
      <c r="BX125" s="300">
        <f>SUMIF(Conversion!$FF$14:$FF$114,$AD125,Conversion!BX$14:BX$114)</f>
        <v>0</v>
      </c>
      <c r="BY125" s="300">
        <f>SUMIF(Conversion!$FF$14:$FF$114,$AD125,Conversion!BY$14:BY$114)</f>
        <v>0</v>
      </c>
      <c r="BZ125" s="300">
        <f>SUMIF(Conversion!$FF$14:$FF$114,$AD125,Conversion!BZ$14:BZ$114)</f>
        <v>0</v>
      </c>
      <c r="CA125" s="300">
        <f>SUMIF(Conversion!$FF$14:$FF$114,$AD125,Conversion!CA$14:CA$114)</f>
        <v>0</v>
      </c>
      <c r="CB125" s="300">
        <f>SUMIF(Conversion!$FF$14:$FF$114,$AD125,Conversion!CB$14:CB$114)</f>
        <v>0</v>
      </c>
      <c r="CC125" s="300">
        <f>SUMIF(Conversion!$FF$14:$FF$114,$AD125,Conversion!CC$14:CC$114)</f>
        <v>0</v>
      </c>
      <c r="CD125" s="300">
        <f>SUMIF(Conversion!$FF$14:$FF$114,$AD125,Conversion!CD$14:CD$114)</f>
        <v>0</v>
      </c>
      <c r="CE125" s="300">
        <f>SUMIF(Conversion!$FF$14:$FF$114,$AD125,Conversion!CE$14:CE$114)</f>
        <v>0</v>
      </c>
      <c r="CF125" s="300">
        <f>SUMIF(Conversion!$FF$14:$FF$114,$AD125,Conversion!CF$14:CF$114)</f>
        <v>0</v>
      </c>
      <c r="CG125" s="300">
        <f>SUMIF(Conversion!$FF$14:$FF$114,$AD125,Conversion!CG$14:CG$114)</f>
        <v>0</v>
      </c>
      <c r="CH125" s="300">
        <f>SUMIF(Conversion!$FF$14:$FF$114,$AD125,Conversion!CH$14:CH$114)</f>
        <v>0</v>
      </c>
      <c r="CI125" s="300">
        <f>SUMIF(Conversion!$FF$14:$FF$114,$AD125,Conversion!CI$14:CI$114)</f>
        <v>0</v>
      </c>
      <c r="CJ125" s="300">
        <f>SUMIF(Conversion!$FF$14:$FF$114,$AD125,Conversion!CJ$14:CJ$114)</f>
        <v>0</v>
      </c>
      <c r="CK125" s="300">
        <f>SUMIF(Conversion!$FF$14:$FF$114,$AD125,Conversion!CK$14:CK$114)</f>
        <v>0</v>
      </c>
      <c r="CL125" s="300">
        <f>SUMIF(Conversion!$FF$14:$FF$114,$AD125,Conversion!CL$14:CL$114)</f>
        <v>0</v>
      </c>
      <c r="CM125" s="300">
        <f>SUMIF(Conversion!$FF$14:$FF$114,$AD125,Conversion!CM$14:CM$114)</f>
        <v>0</v>
      </c>
      <c r="CN125" s="300">
        <f>SUMIF(Conversion!$FF$14:$FF$114,$AD125,Conversion!CN$14:CN$114)</f>
        <v>0</v>
      </c>
      <c r="CO125" s="300">
        <f>SUMIF(Conversion!$FF$14:$FF$114,$AD125,Conversion!CO$14:CO$114)</f>
        <v>0</v>
      </c>
      <c r="CP125" s="300">
        <f>SUMIF(Conversion!$FF$14:$FF$114,$AD125,Conversion!CP$14:CP$114)</f>
        <v>0</v>
      </c>
      <c r="CQ125" s="300">
        <f>SUMIF(Conversion!$FF$14:$FF$114,$AD125,Conversion!CQ$14:CQ$114)</f>
        <v>0</v>
      </c>
      <c r="CR125" s="300">
        <f>SUMIF(Conversion!$FF$14:$FF$114,$AD125,Conversion!CR$14:CR$114)</f>
        <v>0</v>
      </c>
      <c r="CS125" s="300">
        <f>SUMIF(Conversion!$FF$14:$FF$114,$AD125,Conversion!CS$14:CS$114)</f>
        <v>0</v>
      </c>
      <c r="CT125" s="300">
        <f>SUMIF(Conversion!$FF$14:$FF$114,$AD125,Conversion!CT$14:CT$114)</f>
        <v>0</v>
      </c>
      <c r="CU125" s="300">
        <f>SUMIF(Conversion!$FF$14:$FF$114,$AD125,Conversion!CU$14:CU$114)</f>
        <v>0</v>
      </c>
      <c r="CV125" s="300">
        <f>SUMIF(Conversion!$FF$14:$FF$114,$AD125,Conversion!CV$14:CV$114)</f>
        <v>0</v>
      </c>
      <c r="CW125" s="300">
        <f>SUMIF(Conversion!$FF$14:$FF$114,$AD125,Conversion!CW$14:CW$114)</f>
        <v>0</v>
      </c>
      <c r="CX125" s="300">
        <f>SUMIF(Conversion!$FF$14:$FF$114,$AD125,Conversion!CX$14:CX$114)</f>
        <v>0</v>
      </c>
      <c r="CY125" s="300">
        <f>SUMIF(Conversion!$FF$14:$FF$114,$AD125,Conversion!CY$14:CY$114)</f>
        <v>0</v>
      </c>
      <c r="CZ125" s="300">
        <f>SUMIF(Conversion!$FF$14:$FF$114,$AD125,Conversion!CZ$14:CZ$114)</f>
        <v>0</v>
      </c>
      <c r="DA125" s="300">
        <f>SUMIF(Conversion!$FF$14:$FF$114,$AD125,Conversion!DA$14:DA$114)</f>
        <v>0</v>
      </c>
      <c r="DB125" s="300">
        <f>SUMIF(Conversion!$FF$14:$FF$114,$AD125,Conversion!DB$14:DB$114)</f>
        <v>0</v>
      </c>
      <c r="DC125" s="300">
        <f>SUMIF(Conversion!$FF$14:$FF$114,$AD125,Conversion!DC$14:DC$114)</f>
        <v>0</v>
      </c>
      <c r="DD125" s="300">
        <f>SUMIF(Conversion!$FF$14:$FF$114,$AD125,Conversion!DD$14:DD$114)</f>
        <v>0</v>
      </c>
      <c r="DE125" s="300">
        <f>SUMIF(Conversion!$FF$14:$FF$114,$AD125,Conversion!DE$14:DE$114)</f>
        <v>0</v>
      </c>
      <c r="DF125" s="300">
        <f>SUMIF(Conversion!$FF$14:$FF$114,$AD125,Conversion!DF$14:DF$114)</f>
        <v>0</v>
      </c>
      <c r="DG125" s="300">
        <f>SUMIF(Conversion!$FF$14:$FF$114,$AD125,Conversion!DG$14:DG$114)</f>
        <v>0</v>
      </c>
      <c r="DH125" s="300">
        <f>SUMIF(Conversion!$FF$14:$FF$114,$AD125,Conversion!DH$14:DH$114)</f>
        <v>0</v>
      </c>
      <c r="DI125" s="300">
        <f>SUMIF(Conversion!$FF$14:$FF$114,$AD125,Conversion!DI$14:DI$114)</f>
        <v>0</v>
      </c>
      <c r="DJ125" s="300">
        <f>SUMIF(Conversion!$FF$14:$FF$114,$AD125,Conversion!DJ$14:DJ$114)</f>
        <v>0</v>
      </c>
      <c r="DK125" s="300">
        <f>SUMIF(Conversion!$FF$14:$FF$114,$AD125,Conversion!DK$14:DK$114)</f>
        <v>0</v>
      </c>
      <c r="DL125" s="300">
        <f>SUMIF(Conversion!$FF$14:$FF$114,$AD125,Conversion!DL$14:DL$114)</f>
        <v>0</v>
      </c>
      <c r="DM125" s="300">
        <f>SUMIF(Conversion!$FF$14:$FF$114,$AD125,Conversion!DM$14:DM$114)</f>
        <v>0</v>
      </c>
      <c r="DN125" s="300">
        <f>SUMIF(Conversion!$FF$14:$FF$114,$AD125,Conversion!DN$14:DN$114)</f>
        <v>0</v>
      </c>
      <c r="DO125" s="300">
        <f>SUMIF(Conversion!$FF$14:$FF$114,$AD125,Conversion!DO$14:DO$114)</f>
        <v>0</v>
      </c>
      <c r="DP125" s="300">
        <f>SUMIF(Conversion!$FF$14:$FF$114,$AD125,Conversion!DP$14:DP$114)</f>
        <v>0</v>
      </c>
      <c r="DQ125" s="300">
        <f>SUMIF(Conversion!$FF$14:$FF$114,$AD125,Conversion!DQ$14:DQ$114)</f>
        <v>0</v>
      </c>
      <c r="DR125" s="300">
        <f>SUMIF(Conversion!$FF$14:$FF$114,$AD125,Conversion!DR$14:DR$114)</f>
        <v>0</v>
      </c>
      <c r="DS125" s="300">
        <f>SUMIF(Conversion!$FF$14:$FF$114,$AD125,Conversion!DS$14:DS$114)</f>
        <v>0</v>
      </c>
      <c r="DT125" s="300">
        <f>SUMIF(Conversion!$FF$14:$FF$114,$AD125,Conversion!DT$14:DT$114)</f>
        <v>0</v>
      </c>
      <c r="DU125" s="300">
        <f>SUMIF(Conversion!$FF$14:$FF$114,$AD125,Conversion!DU$14:DU$114)</f>
        <v>0</v>
      </c>
      <c r="DV125" s="300">
        <f>SUMIF(Conversion!$FF$14:$FF$114,$AD125,Conversion!DV$14:DV$114)</f>
        <v>0</v>
      </c>
      <c r="DW125" s="300">
        <f>SUMIF(Conversion!$FF$14:$FF$114,$AD125,Conversion!DW$14:DW$114)</f>
        <v>0</v>
      </c>
      <c r="DX125" s="300">
        <f>SUMIF(Conversion!$FF$14:$FF$114,$AD125,Conversion!DX$14:DX$114)</f>
        <v>0</v>
      </c>
      <c r="DY125" s="300">
        <f>SUMIF(Conversion!$FF$14:$FF$114,$AD125,Conversion!DY$14:DY$114)</f>
        <v>0</v>
      </c>
      <c r="DZ125" s="300">
        <f>SUMIF(Conversion!$FF$14:$FF$114,$AD125,Conversion!DZ$14:DZ$114)</f>
        <v>0</v>
      </c>
      <c r="EA125" s="300">
        <f>SUMIF(Conversion!$FF$14:$FF$114,$AD125,Conversion!EA$14:EA$114)</f>
        <v>0</v>
      </c>
      <c r="EB125" s="300">
        <f>SUMIF(Conversion!$FF$14:$FF$114,$AD125,Conversion!EB$14:EB$114)</f>
        <v>0</v>
      </c>
      <c r="EC125" s="300">
        <f>SUMIF(Conversion!$FF$14:$FF$114,$AD125,Conversion!EC$14:EC$114)</f>
        <v>0</v>
      </c>
      <c r="ED125" s="300">
        <f>SUMIF(Conversion!$FF$14:$FF$114,$AD125,Conversion!ED$14:ED$114)</f>
        <v>0</v>
      </c>
      <c r="EE125" s="300">
        <f>SUMIF(Conversion!$FF$14:$FF$114,$AD125,Conversion!EE$14:EE$114)</f>
        <v>0</v>
      </c>
      <c r="EF125" s="300">
        <f>SUMIF(Conversion!$FF$14:$FF$114,$AD125,Conversion!EF$14:EF$114)</f>
        <v>0</v>
      </c>
      <c r="EG125" s="300">
        <f>SUMIF(Conversion!$FF$14:$FF$114,$AD125,Conversion!EG$14:EG$114)</f>
        <v>0</v>
      </c>
      <c r="EH125" s="300">
        <f>SUMIF(Conversion!$FF$14:$FF$114,$AD125,Conversion!EH$14:EH$114)</f>
        <v>0</v>
      </c>
      <c r="EI125" s="300">
        <f>SUMIF(Conversion!$FF$14:$FF$114,$AD125,Conversion!EI$14:EI$114)</f>
        <v>0</v>
      </c>
      <c r="EJ125" s="300">
        <f>SUMIF(Conversion!$FF$14:$FF$114,$AD125,Conversion!EJ$14:EJ$114)</f>
        <v>0</v>
      </c>
      <c r="EK125" s="300">
        <f>SUMIF(Conversion!$FF$14:$FF$114,$AD125,Conversion!EK$14:EK$114)</f>
        <v>0</v>
      </c>
      <c r="EL125" s="300">
        <f>SUMIF(Conversion!$FF$14:$FF$114,$AD125,Conversion!EL$14:EL$114)</f>
        <v>0</v>
      </c>
      <c r="EM125" s="300">
        <f>SUMIF(Conversion!$FF$14:$FF$114,$AD125,Conversion!EM$14:EM$114)</f>
        <v>0</v>
      </c>
      <c r="EN125" s="300">
        <f>SUMIF(Conversion!$FF$14:$FF$114,$AD125,Conversion!EN$14:EN$114)</f>
        <v>0</v>
      </c>
      <c r="EO125" s="300">
        <f>SUMIF(Conversion!$FF$14:$FF$114,$AD125,Conversion!EO$14:EO$114)</f>
        <v>0</v>
      </c>
      <c r="EP125" s="300">
        <f>SUMIF(Conversion!$FF$14:$FF$114,$AD125,Conversion!EP$14:EP$114)</f>
        <v>0</v>
      </c>
      <c r="EQ125" s="300">
        <f>SUMIF(Conversion!$FF$14:$FF$114,$AD125,Conversion!EQ$14:EQ$114)</f>
        <v>0</v>
      </c>
      <c r="ER125" s="300">
        <f>SUMIF(Conversion!$FF$14:$FF$114,$AD125,Conversion!ER$14:ER$114)</f>
        <v>0</v>
      </c>
      <c r="ES125" s="300">
        <f>SUMIF(Conversion!$FF$14:$FF$114,$AD125,Conversion!ES$14:ES$114)</f>
        <v>0</v>
      </c>
      <c r="ET125" s="300">
        <f>SUMIF(Conversion!$FF$14:$FF$114,$AD125,Conversion!ET$14:ET$114)</f>
        <v>0</v>
      </c>
      <c r="EU125" s="300">
        <f>SUMIF(Conversion!$FF$14:$FF$114,$AD125,Conversion!EU$14:EU$114)</f>
        <v>0</v>
      </c>
      <c r="EV125" s="300">
        <f>SUMIF(Conversion!$FF$14:$FF$114,$AD125,Conversion!EV$14:EV$114)</f>
        <v>0</v>
      </c>
      <c r="EW125" s="300">
        <f>SUMIF(Conversion!$FF$14:$FF$114,$AD125,Conversion!EW$14:EW$114)</f>
        <v>0</v>
      </c>
      <c r="EX125" s="300">
        <f>SUMIF(Conversion!$FF$14:$FF$114,$AD125,Conversion!EX$14:EX$114)</f>
        <v>0</v>
      </c>
      <c r="EY125" s="261"/>
      <c r="EZ125" s="87"/>
      <c r="FB125" s="261"/>
    </row>
    <row r="126" spans="1:158" ht="12.75" hidden="1" customHeight="1" outlineLevel="2">
      <c r="A126" s="303">
        <v>4</v>
      </c>
      <c r="B126" s="303"/>
      <c r="C126" s="892" t="str">
        <f>Constants!B848</f>
        <v>Quarterly Prepayment</v>
      </c>
      <c r="E126" s="329"/>
      <c r="F126" s="330"/>
      <c r="G126" s="330"/>
      <c r="H126" s="330"/>
      <c r="I126" s="330"/>
      <c r="J126" s="330"/>
      <c r="K126" s="330"/>
      <c r="L126" s="330"/>
      <c r="M126" s="330"/>
      <c r="N126" s="330"/>
      <c r="O126" s="330"/>
      <c r="P126" s="330"/>
      <c r="Q126" s="330"/>
      <c r="R126" s="330"/>
      <c r="S126" s="330"/>
      <c r="T126" s="330"/>
      <c r="U126" s="330"/>
      <c r="V126" s="331"/>
      <c r="W126" s="330"/>
      <c r="X126" s="330"/>
      <c r="Y126" s="330"/>
      <c r="Z126" s="330"/>
      <c r="AA126" s="330"/>
      <c r="AB126" s="329"/>
      <c r="AC126" s="332"/>
      <c r="AD126" s="683" t="str">
        <f>Constants!E848</f>
        <v>QuarterlyPrepayment</v>
      </c>
      <c r="AE126" s="304">
        <f t="shared" si="48"/>
        <v>0</v>
      </c>
      <c r="AF126" s="299">
        <f>SUMIF(Conversion!$FF$14:$FF$114,$AD126,Conversion!AF$14:AF$114)</f>
        <v>0</v>
      </c>
      <c r="AG126" s="300">
        <f>SUMIF(Conversion!$FF$14:$FF$114,$AD126,Conversion!AG$14:AG$114)</f>
        <v>0</v>
      </c>
      <c r="AH126" s="300">
        <f>SUMIF(Conversion!$FF$14:$FF$114,$AD126,Conversion!AH$14:AH$114)</f>
        <v>0</v>
      </c>
      <c r="AI126" s="300">
        <f>SUMIF(Conversion!$FF$14:$FF$114,$AD126,Conversion!AI$14:AI$114)</f>
        <v>0</v>
      </c>
      <c r="AJ126" s="300">
        <f>SUMIF(Conversion!$FF$14:$FF$114,$AD126,Conversion!AJ$14:AJ$114)</f>
        <v>0</v>
      </c>
      <c r="AK126" s="300">
        <f>SUMIF(Conversion!$FF$14:$FF$114,$AD126,Conversion!AK$14:AK$114)</f>
        <v>0</v>
      </c>
      <c r="AL126" s="300">
        <f>SUMIF(Conversion!$FF$14:$FF$114,$AD126,Conversion!AL$14:AL$114)</f>
        <v>0</v>
      </c>
      <c r="AM126" s="300">
        <f>SUMIF(Conversion!$FF$14:$FF$114,$AD126,Conversion!AM$14:AM$114)</f>
        <v>0</v>
      </c>
      <c r="AN126" s="300">
        <f>SUMIF(Conversion!$FF$14:$FF$114,$AD126,Conversion!AN$14:AN$114)</f>
        <v>0</v>
      </c>
      <c r="AO126" s="300">
        <f>SUMIF(Conversion!$FF$14:$FF$114,$AD126,Conversion!AO$14:AO$114)</f>
        <v>0</v>
      </c>
      <c r="AP126" s="300">
        <f>SUMIF(Conversion!$FF$14:$FF$114,$AD126,Conversion!AP$14:AP$114)</f>
        <v>0</v>
      </c>
      <c r="AQ126" s="300">
        <f>SUMIF(Conversion!$FF$14:$FF$114,$AD126,Conversion!AQ$14:AQ$114)</f>
        <v>0</v>
      </c>
      <c r="AR126" s="300">
        <f>SUMIF(Conversion!$FF$14:$FF$114,$AD126,Conversion!AR$14:AR$114)</f>
        <v>0</v>
      </c>
      <c r="AS126" s="300">
        <f>SUMIF(Conversion!$FF$14:$FF$114,$AD126,Conversion!AS$14:AS$114)</f>
        <v>0</v>
      </c>
      <c r="AT126" s="300">
        <f>SUMIF(Conversion!$FF$14:$FF$114,$AD126,Conversion!AT$14:AT$114)</f>
        <v>0</v>
      </c>
      <c r="AU126" s="300">
        <f>SUMIF(Conversion!$FF$14:$FF$114,$AD126,Conversion!AU$14:AU$114)</f>
        <v>0</v>
      </c>
      <c r="AV126" s="300">
        <f>SUMIF(Conversion!$FF$14:$FF$114,$AD126,Conversion!AV$14:AV$114)</f>
        <v>0</v>
      </c>
      <c r="AW126" s="300">
        <f>SUMIF(Conversion!$FF$14:$FF$114,$AD126,Conversion!AW$14:AW$114)</f>
        <v>0</v>
      </c>
      <c r="AX126" s="300">
        <f>SUMIF(Conversion!$FF$14:$FF$114,$AD126,Conversion!AX$14:AX$114)</f>
        <v>0</v>
      </c>
      <c r="AY126" s="300">
        <f>SUMIF(Conversion!$FF$14:$FF$114,$AD126,Conversion!AY$14:AY$114)</f>
        <v>0</v>
      </c>
      <c r="AZ126" s="300">
        <f>SUMIF(Conversion!$FF$14:$FF$114,$AD126,Conversion!AZ$14:AZ$114)</f>
        <v>0</v>
      </c>
      <c r="BA126" s="300">
        <f>SUMIF(Conversion!$FF$14:$FF$114,$AD126,Conversion!BA$14:BA$114)</f>
        <v>0</v>
      </c>
      <c r="BB126" s="300">
        <f>SUMIF(Conversion!$FF$14:$FF$114,$AD126,Conversion!BB$14:BB$114)</f>
        <v>0</v>
      </c>
      <c r="BC126" s="300">
        <f>SUMIF(Conversion!$FF$14:$FF$114,$AD126,Conversion!BC$14:BC$114)</f>
        <v>0</v>
      </c>
      <c r="BD126" s="300">
        <f>SUMIF(Conversion!$FF$14:$FF$114,$AD126,Conversion!BD$14:BD$114)</f>
        <v>0</v>
      </c>
      <c r="BE126" s="300">
        <f>SUMIF(Conversion!$FF$14:$FF$114,$AD126,Conversion!BE$14:BE$114)</f>
        <v>0</v>
      </c>
      <c r="BF126" s="300">
        <f>SUMIF(Conversion!$FF$14:$FF$114,$AD126,Conversion!BF$14:BF$114)</f>
        <v>0</v>
      </c>
      <c r="BG126" s="300">
        <f>SUMIF(Conversion!$FF$14:$FF$114,$AD126,Conversion!BG$14:BG$114)</f>
        <v>0</v>
      </c>
      <c r="BH126" s="300">
        <f>SUMIF(Conversion!$FF$14:$FF$114,$AD126,Conversion!BH$14:BH$114)</f>
        <v>0</v>
      </c>
      <c r="BI126" s="300">
        <f>SUMIF(Conversion!$FF$14:$FF$114,$AD126,Conversion!BI$14:BI$114)</f>
        <v>0</v>
      </c>
      <c r="BJ126" s="300">
        <f>SUMIF(Conversion!$FF$14:$FF$114,$AD126,Conversion!BJ$14:BJ$114)</f>
        <v>0</v>
      </c>
      <c r="BK126" s="300">
        <f>SUMIF(Conversion!$FF$14:$FF$114,$AD126,Conversion!BK$14:BK$114)</f>
        <v>0</v>
      </c>
      <c r="BL126" s="300">
        <f>SUMIF(Conversion!$FF$14:$FF$114,$AD126,Conversion!BL$14:BL$114)</f>
        <v>0</v>
      </c>
      <c r="BM126" s="300">
        <f>SUMIF(Conversion!$FF$14:$FF$114,$AD126,Conversion!BM$14:BM$114)</f>
        <v>0</v>
      </c>
      <c r="BN126" s="300">
        <f>SUMIF(Conversion!$FF$14:$FF$114,$AD126,Conversion!BN$14:BN$114)</f>
        <v>0</v>
      </c>
      <c r="BO126" s="300">
        <f>SUMIF(Conversion!$FF$14:$FF$114,$AD126,Conversion!BO$14:BO$114)</f>
        <v>0</v>
      </c>
      <c r="BP126" s="300">
        <f>SUMIF(Conversion!$FF$14:$FF$114,$AD126,Conversion!BP$14:BP$114)</f>
        <v>0</v>
      </c>
      <c r="BQ126" s="300">
        <f>SUMIF(Conversion!$FF$14:$FF$114,$AD126,Conversion!BQ$14:BQ$114)</f>
        <v>0</v>
      </c>
      <c r="BR126" s="300">
        <f>SUMIF(Conversion!$FF$14:$FF$114,$AD126,Conversion!BR$14:BR$114)</f>
        <v>0</v>
      </c>
      <c r="BS126" s="300">
        <f>SUMIF(Conversion!$FF$14:$FF$114,$AD126,Conversion!BS$14:BS$114)</f>
        <v>0</v>
      </c>
      <c r="BT126" s="300">
        <f>SUMIF(Conversion!$FF$14:$FF$114,$AD126,Conversion!BT$14:BT$114)</f>
        <v>0</v>
      </c>
      <c r="BU126" s="300">
        <f>SUMIF(Conversion!$FF$14:$FF$114,$AD126,Conversion!BU$14:BU$114)</f>
        <v>0</v>
      </c>
      <c r="BV126" s="300">
        <f>SUMIF(Conversion!$FF$14:$FF$114,$AD126,Conversion!BV$14:BV$114)</f>
        <v>0</v>
      </c>
      <c r="BW126" s="300">
        <f>SUMIF(Conversion!$FF$14:$FF$114,$AD126,Conversion!BW$14:BW$114)</f>
        <v>0</v>
      </c>
      <c r="BX126" s="300">
        <f>SUMIF(Conversion!$FF$14:$FF$114,$AD126,Conversion!BX$14:BX$114)</f>
        <v>0</v>
      </c>
      <c r="BY126" s="300">
        <f>SUMIF(Conversion!$FF$14:$FF$114,$AD126,Conversion!BY$14:BY$114)</f>
        <v>0</v>
      </c>
      <c r="BZ126" s="300">
        <f>SUMIF(Conversion!$FF$14:$FF$114,$AD126,Conversion!BZ$14:BZ$114)</f>
        <v>0</v>
      </c>
      <c r="CA126" s="300">
        <f>SUMIF(Conversion!$FF$14:$FF$114,$AD126,Conversion!CA$14:CA$114)</f>
        <v>0</v>
      </c>
      <c r="CB126" s="300">
        <f>SUMIF(Conversion!$FF$14:$FF$114,$AD126,Conversion!CB$14:CB$114)</f>
        <v>0</v>
      </c>
      <c r="CC126" s="300">
        <f>SUMIF(Conversion!$FF$14:$FF$114,$AD126,Conversion!CC$14:CC$114)</f>
        <v>0</v>
      </c>
      <c r="CD126" s="300">
        <f>SUMIF(Conversion!$FF$14:$FF$114,$AD126,Conversion!CD$14:CD$114)</f>
        <v>0</v>
      </c>
      <c r="CE126" s="300">
        <f>SUMIF(Conversion!$FF$14:$FF$114,$AD126,Conversion!CE$14:CE$114)</f>
        <v>0</v>
      </c>
      <c r="CF126" s="300">
        <f>SUMIF(Conversion!$FF$14:$FF$114,$AD126,Conversion!CF$14:CF$114)</f>
        <v>0</v>
      </c>
      <c r="CG126" s="300">
        <f>SUMIF(Conversion!$FF$14:$FF$114,$AD126,Conversion!CG$14:CG$114)</f>
        <v>0</v>
      </c>
      <c r="CH126" s="300">
        <f>SUMIF(Conversion!$FF$14:$FF$114,$AD126,Conversion!CH$14:CH$114)</f>
        <v>0</v>
      </c>
      <c r="CI126" s="300">
        <f>SUMIF(Conversion!$FF$14:$FF$114,$AD126,Conversion!CI$14:CI$114)</f>
        <v>0</v>
      </c>
      <c r="CJ126" s="300">
        <f>SUMIF(Conversion!$FF$14:$FF$114,$AD126,Conversion!CJ$14:CJ$114)</f>
        <v>0</v>
      </c>
      <c r="CK126" s="300">
        <f>SUMIF(Conversion!$FF$14:$FF$114,$AD126,Conversion!CK$14:CK$114)</f>
        <v>0</v>
      </c>
      <c r="CL126" s="300">
        <f>SUMIF(Conversion!$FF$14:$FF$114,$AD126,Conversion!CL$14:CL$114)</f>
        <v>0</v>
      </c>
      <c r="CM126" s="300">
        <f>SUMIF(Conversion!$FF$14:$FF$114,$AD126,Conversion!CM$14:CM$114)</f>
        <v>0</v>
      </c>
      <c r="CN126" s="300">
        <f>SUMIF(Conversion!$FF$14:$FF$114,$AD126,Conversion!CN$14:CN$114)</f>
        <v>0</v>
      </c>
      <c r="CO126" s="300">
        <f>SUMIF(Conversion!$FF$14:$FF$114,$AD126,Conversion!CO$14:CO$114)</f>
        <v>0</v>
      </c>
      <c r="CP126" s="300">
        <f>SUMIF(Conversion!$FF$14:$FF$114,$AD126,Conversion!CP$14:CP$114)</f>
        <v>0</v>
      </c>
      <c r="CQ126" s="300">
        <f>SUMIF(Conversion!$FF$14:$FF$114,$AD126,Conversion!CQ$14:CQ$114)</f>
        <v>0</v>
      </c>
      <c r="CR126" s="300">
        <f>SUMIF(Conversion!$FF$14:$FF$114,$AD126,Conversion!CR$14:CR$114)</f>
        <v>0</v>
      </c>
      <c r="CS126" s="300">
        <f>SUMIF(Conversion!$FF$14:$FF$114,$AD126,Conversion!CS$14:CS$114)</f>
        <v>0</v>
      </c>
      <c r="CT126" s="300">
        <f>SUMIF(Conversion!$FF$14:$FF$114,$AD126,Conversion!CT$14:CT$114)</f>
        <v>0</v>
      </c>
      <c r="CU126" s="300">
        <f>SUMIF(Conversion!$FF$14:$FF$114,$AD126,Conversion!CU$14:CU$114)</f>
        <v>0</v>
      </c>
      <c r="CV126" s="300">
        <f>SUMIF(Conversion!$FF$14:$FF$114,$AD126,Conversion!CV$14:CV$114)</f>
        <v>0</v>
      </c>
      <c r="CW126" s="300">
        <f>SUMIF(Conversion!$FF$14:$FF$114,$AD126,Conversion!CW$14:CW$114)</f>
        <v>0</v>
      </c>
      <c r="CX126" s="300">
        <f>SUMIF(Conversion!$FF$14:$FF$114,$AD126,Conversion!CX$14:CX$114)</f>
        <v>0</v>
      </c>
      <c r="CY126" s="300">
        <f>SUMIF(Conversion!$FF$14:$FF$114,$AD126,Conversion!CY$14:CY$114)</f>
        <v>0</v>
      </c>
      <c r="CZ126" s="300">
        <f>SUMIF(Conversion!$FF$14:$FF$114,$AD126,Conversion!CZ$14:CZ$114)</f>
        <v>0</v>
      </c>
      <c r="DA126" s="300">
        <f>SUMIF(Conversion!$FF$14:$FF$114,$AD126,Conversion!DA$14:DA$114)</f>
        <v>0</v>
      </c>
      <c r="DB126" s="300">
        <f>SUMIF(Conversion!$FF$14:$FF$114,$AD126,Conversion!DB$14:DB$114)</f>
        <v>0</v>
      </c>
      <c r="DC126" s="300">
        <f>SUMIF(Conversion!$FF$14:$FF$114,$AD126,Conversion!DC$14:DC$114)</f>
        <v>0</v>
      </c>
      <c r="DD126" s="300">
        <f>SUMIF(Conversion!$FF$14:$FF$114,$AD126,Conversion!DD$14:DD$114)</f>
        <v>0</v>
      </c>
      <c r="DE126" s="300">
        <f>SUMIF(Conversion!$FF$14:$FF$114,$AD126,Conversion!DE$14:DE$114)</f>
        <v>0</v>
      </c>
      <c r="DF126" s="300">
        <f>SUMIF(Conversion!$FF$14:$FF$114,$AD126,Conversion!DF$14:DF$114)</f>
        <v>0</v>
      </c>
      <c r="DG126" s="300">
        <f>SUMIF(Conversion!$FF$14:$FF$114,$AD126,Conversion!DG$14:DG$114)</f>
        <v>0</v>
      </c>
      <c r="DH126" s="300">
        <f>SUMIF(Conversion!$FF$14:$FF$114,$AD126,Conversion!DH$14:DH$114)</f>
        <v>0</v>
      </c>
      <c r="DI126" s="300">
        <f>SUMIF(Conversion!$FF$14:$FF$114,$AD126,Conversion!DI$14:DI$114)</f>
        <v>0</v>
      </c>
      <c r="DJ126" s="300">
        <f>SUMIF(Conversion!$FF$14:$FF$114,$AD126,Conversion!DJ$14:DJ$114)</f>
        <v>0</v>
      </c>
      <c r="DK126" s="300">
        <f>SUMIF(Conversion!$FF$14:$FF$114,$AD126,Conversion!DK$14:DK$114)</f>
        <v>0</v>
      </c>
      <c r="DL126" s="300">
        <f>SUMIF(Conversion!$FF$14:$FF$114,$AD126,Conversion!DL$14:DL$114)</f>
        <v>0</v>
      </c>
      <c r="DM126" s="300">
        <f>SUMIF(Conversion!$FF$14:$FF$114,$AD126,Conversion!DM$14:DM$114)</f>
        <v>0</v>
      </c>
      <c r="DN126" s="300">
        <f>SUMIF(Conversion!$FF$14:$FF$114,$AD126,Conversion!DN$14:DN$114)</f>
        <v>0</v>
      </c>
      <c r="DO126" s="300">
        <f>SUMIF(Conversion!$FF$14:$FF$114,$AD126,Conversion!DO$14:DO$114)</f>
        <v>0</v>
      </c>
      <c r="DP126" s="300">
        <f>SUMIF(Conversion!$FF$14:$FF$114,$AD126,Conversion!DP$14:DP$114)</f>
        <v>0</v>
      </c>
      <c r="DQ126" s="300">
        <f>SUMIF(Conversion!$FF$14:$FF$114,$AD126,Conversion!DQ$14:DQ$114)</f>
        <v>0</v>
      </c>
      <c r="DR126" s="300">
        <f>SUMIF(Conversion!$FF$14:$FF$114,$AD126,Conversion!DR$14:DR$114)</f>
        <v>0</v>
      </c>
      <c r="DS126" s="300">
        <f>SUMIF(Conversion!$FF$14:$FF$114,$AD126,Conversion!DS$14:DS$114)</f>
        <v>0</v>
      </c>
      <c r="DT126" s="300">
        <f>SUMIF(Conversion!$FF$14:$FF$114,$AD126,Conversion!DT$14:DT$114)</f>
        <v>0</v>
      </c>
      <c r="DU126" s="300">
        <f>SUMIF(Conversion!$FF$14:$FF$114,$AD126,Conversion!DU$14:DU$114)</f>
        <v>0</v>
      </c>
      <c r="DV126" s="300">
        <f>SUMIF(Conversion!$FF$14:$FF$114,$AD126,Conversion!DV$14:DV$114)</f>
        <v>0</v>
      </c>
      <c r="DW126" s="300">
        <f>SUMIF(Conversion!$FF$14:$FF$114,$AD126,Conversion!DW$14:DW$114)</f>
        <v>0</v>
      </c>
      <c r="DX126" s="300">
        <f>SUMIF(Conversion!$FF$14:$FF$114,$AD126,Conversion!DX$14:DX$114)</f>
        <v>0</v>
      </c>
      <c r="DY126" s="300">
        <f>SUMIF(Conversion!$FF$14:$FF$114,$AD126,Conversion!DY$14:DY$114)</f>
        <v>0</v>
      </c>
      <c r="DZ126" s="300">
        <f>SUMIF(Conversion!$FF$14:$FF$114,$AD126,Conversion!DZ$14:DZ$114)</f>
        <v>0</v>
      </c>
      <c r="EA126" s="300">
        <f>SUMIF(Conversion!$FF$14:$FF$114,$AD126,Conversion!EA$14:EA$114)</f>
        <v>0</v>
      </c>
      <c r="EB126" s="300">
        <f>SUMIF(Conversion!$FF$14:$FF$114,$AD126,Conversion!EB$14:EB$114)</f>
        <v>0</v>
      </c>
      <c r="EC126" s="300">
        <f>SUMIF(Conversion!$FF$14:$FF$114,$AD126,Conversion!EC$14:EC$114)</f>
        <v>0</v>
      </c>
      <c r="ED126" s="300">
        <f>SUMIF(Conversion!$FF$14:$FF$114,$AD126,Conversion!ED$14:ED$114)</f>
        <v>0</v>
      </c>
      <c r="EE126" s="300">
        <f>SUMIF(Conversion!$FF$14:$FF$114,$AD126,Conversion!EE$14:EE$114)</f>
        <v>0</v>
      </c>
      <c r="EF126" s="300">
        <f>SUMIF(Conversion!$FF$14:$FF$114,$AD126,Conversion!EF$14:EF$114)</f>
        <v>0</v>
      </c>
      <c r="EG126" s="300">
        <f>SUMIF(Conversion!$FF$14:$FF$114,$AD126,Conversion!EG$14:EG$114)</f>
        <v>0</v>
      </c>
      <c r="EH126" s="300">
        <f>SUMIF(Conversion!$FF$14:$FF$114,$AD126,Conversion!EH$14:EH$114)</f>
        <v>0</v>
      </c>
      <c r="EI126" s="300">
        <f>SUMIF(Conversion!$FF$14:$FF$114,$AD126,Conversion!EI$14:EI$114)</f>
        <v>0</v>
      </c>
      <c r="EJ126" s="300">
        <f>SUMIF(Conversion!$FF$14:$FF$114,$AD126,Conversion!EJ$14:EJ$114)</f>
        <v>0</v>
      </c>
      <c r="EK126" s="300">
        <f>SUMIF(Conversion!$FF$14:$FF$114,$AD126,Conversion!EK$14:EK$114)</f>
        <v>0</v>
      </c>
      <c r="EL126" s="300">
        <f>SUMIF(Conversion!$FF$14:$FF$114,$AD126,Conversion!EL$14:EL$114)</f>
        <v>0</v>
      </c>
      <c r="EM126" s="300">
        <f>SUMIF(Conversion!$FF$14:$FF$114,$AD126,Conversion!EM$14:EM$114)</f>
        <v>0</v>
      </c>
      <c r="EN126" s="300">
        <f>SUMIF(Conversion!$FF$14:$FF$114,$AD126,Conversion!EN$14:EN$114)</f>
        <v>0</v>
      </c>
      <c r="EO126" s="300">
        <f>SUMIF(Conversion!$FF$14:$FF$114,$AD126,Conversion!EO$14:EO$114)</f>
        <v>0</v>
      </c>
      <c r="EP126" s="300">
        <f>SUMIF(Conversion!$FF$14:$FF$114,$AD126,Conversion!EP$14:EP$114)</f>
        <v>0</v>
      </c>
      <c r="EQ126" s="300">
        <f>SUMIF(Conversion!$FF$14:$FF$114,$AD126,Conversion!EQ$14:EQ$114)</f>
        <v>0</v>
      </c>
      <c r="ER126" s="300">
        <f>SUMIF(Conversion!$FF$14:$FF$114,$AD126,Conversion!ER$14:ER$114)</f>
        <v>0</v>
      </c>
      <c r="ES126" s="300">
        <f>SUMIF(Conversion!$FF$14:$FF$114,$AD126,Conversion!ES$14:ES$114)</f>
        <v>0</v>
      </c>
      <c r="ET126" s="300">
        <f>SUMIF(Conversion!$FF$14:$FF$114,$AD126,Conversion!ET$14:ET$114)</f>
        <v>0</v>
      </c>
      <c r="EU126" s="300">
        <f>SUMIF(Conversion!$FF$14:$FF$114,$AD126,Conversion!EU$14:EU$114)</f>
        <v>0</v>
      </c>
      <c r="EV126" s="300">
        <f>SUMIF(Conversion!$FF$14:$FF$114,$AD126,Conversion!EV$14:EV$114)</f>
        <v>0</v>
      </c>
      <c r="EW126" s="300">
        <f>SUMIF(Conversion!$FF$14:$FF$114,$AD126,Conversion!EW$14:EW$114)</f>
        <v>0</v>
      </c>
      <c r="EX126" s="300">
        <f>SUMIF(Conversion!$FF$14:$FF$114,$AD126,Conversion!EX$14:EX$114)</f>
        <v>0</v>
      </c>
      <c r="EY126" s="261"/>
      <c r="EZ126" s="87"/>
      <c r="FB126" s="261"/>
    </row>
    <row r="127" spans="1:158" ht="12.75" hidden="1" customHeight="1" outlineLevel="2">
      <c r="A127" s="303">
        <v>5</v>
      </c>
      <c r="B127" s="303"/>
      <c r="C127" s="892" t="str">
        <f>Constants!B849</f>
        <v>Contract Accrual</v>
      </c>
      <c r="E127" s="329"/>
      <c r="F127" s="330"/>
      <c r="G127" s="330"/>
      <c r="H127" s="330"/>
      <c r="I127" s="330"/>
      <c r="J127" s="330"/>
      <c r="K127" s="330"/>
      <c r="L127" s="330"/>
      <c r="M127" s="330"/>
      <c r="N127" s="330"/>
      <c r="O127" s="330"/>
      <c r="P127" s="330"/>
      <c r="Q127" s="330"/>
      <c r="R127" s="330"/>
      <c r="S127" s="330"/>
      <c r="T127" s="330"/>
      <c r="U127" s="330"/>
      <c r="V127" s="331"/>
      <c r="W127" s="330"/>
      <c r="X127" s="330"/>
      <c r="Y127" s="330"/>
      <c r="Z127" s="330"/>
      <c r="AA127" s="330"/>
      <c r="AB127" s="329"/>
      <c r="AC127" s="332"/>
      <c r="AD127" s="683" t="str">
        <f>Constants!E849</f>
        <v>ContractAccrual</v>
      </c>
      <c r="AE127" s="304">
        <f t="shared" ca="1" si="48"/>
        <v>28624381.516423278</v>
      </c>
      <c r="AF127" s="299">
        <f>SUMIF(Conversion!$FF$14:$FF$114,$AD127,Conversion!AF$14:AF$114)</f>
        <v>1212561.7945000001</v>
      </c>
      <c r="AG127" s="300">
        <f ca="1">SUMIF(Conversion!$FF$14:$FF$114,$AD127,Conversion!AG$14:AG$114)</f>
        <v>269124.91619919933</v>
      </c>
      <c r="AH127" s="300">
        <f ca="1">SUMIF(Conversion!$FF$14:$FF$114,$AD127,Conversion!AH$14:AH$114)</f>
        <v>1839712.6109375001</v>
      </c>
      <c r="AI127" s="300">
        <f ca="1">SUMIF(Conversion!$FF$14:$FF$114,$AD127,Conversion!AI$14:AI$114)</f>
        <v>2730224.6109374999</v>
      </c>
      <c r="AJ127" s="300">
        <f ca="1">SUMIF(Conversion!$FF$14:$FF$114,$AD127,Conversion!AJ$14:AJ$114)</f>
        <v>423110.61093750002</v>
      </c>
      <c r="AK127" s="300">
        <f ca="1">SUMIF(Conversion!$FF$14:$FF$114,$AD127,Conversion!AK$14:AK$114)</f>
        <v>494709.61093750002</v>
      </c>
      <c r="AL127" s="300">
        <f ca="1">SUMIF(Conversion!$FF$14:$FF$114,$AD127,Conversion!AL$14:AL$114)</f>
        <v>560462.04843750002</v>
      </c>
      <c r="AM127" s="300">
        <f ca="1">SUMIF(Conversion!$FF$14:$FF$114,$AD127,Conversion!AM$14:AM$114)</f>
        <v>560462.04843750002</v>
      </c>
      <c r="AN127" s="300">
        <f ca="1">SUMIF(Conversion!$FF$14:$FF$114,$AD127,Conversion!AN$14:AN$114)</f>
        <v>288934.54843750002</v>
      </c>
      <c r="AO127" s="300">
        <f ca="1">SUMIF(Conversion!$FF$14:$FF$114,$AD127,Conversion!AO$14:AO$114)</f>
        <v>288934.54843750002</v>
      </c>
      <c r="AP127" s="300">
        <f ca="1">SUMIF(Conversion!$FF$14:$FF$114,$AD127,Conversion!AP$14:AP$114)</f>
        <v>288934.54843750002</v>
      </c>
      <c r="AQ127" s="300">
        <f ca="1">SUMIF(Conversion!$FF$14:$FF$114,$AD127,Conversion!AQ$14:AQ$114)</f>
        <v>288140.54843750002</v>
      </c>
      <c r="AR127" s="300">
        <f ca="1">SUMIF(Conversion!$FF$14:$FF$114,$AD127,Conversion!AR$14:AR$114)</f>
        <v>288140.54843750002</v>
      </c>
      <c r="AS127" s="300">
        <f ca="1">SUMIF(Conversion!$FF$14:$FF$114,$AD127,Conversion!AS$14:AS$114)</f>
        <v>493549.6521366993</v>
      </c>
      <c r="AT127" s="300">
        <f ca="1">SUMIF(Conversion!$FF$14:$FF$114,$AD127,Conversion!AT$14:AT$114)</f>
        <v>507454.54843749997</v>
      </c>
      <c r="AU127" s="300">
        <f ca="1">SUMIF(Conversion!$FF$14:$FF$114,$AD127,Conversion!AU$14:AU$114)</f>
        <v>313718.54843750002</v>
      </c>
      <c r="AV127" s="300">
        <f ca="1">SUMIF(Conversion!$FF$14:$FF$114,$AD127,Conversion!AV$14:AV$114)</f>
        <v>323646.55940625007</v>
      </c>
      <c r="AW127" s="300">
        <f ca="1">SUMIF(Conversion!$FF$14:$FF$114,$AD127,Conversion!AW$14:AW$114)</f>
        <v>323646.55940625007</v>
      </c>
      <c r="AX127" s="300">
        <f ca="1">SUMIF(Conversion!$FF$14:$FF$114,$AD127,Conversion!AX$14:AX$114)</f>
        <v>293903.35940625001</v>
      </c>
      <c r="AY127" s="300">
        <f ca="1">SUMIF(Conversion!$FF$14:$FF$114,$AD127,Conversion!AY$14:AY$114)</f>
        <v>293903.35940625001</v>
      </c>
      <c r="AZ127" s="300">
        <f ca="1">SUMIF(Conversion!$FF$14:$FF$114,$AD127,Conversion!AZ$14:AZ$114)</f>
        <v>293903.35940625001</v>
      </c>
      <c r="BA127" s="300">
        <f ca="1">SUMIF(Conversion!$FF$14:$FF$114,$AD127,Conversion!BA$14:BA$114)</f>
        <v>293903.35940625001</v>
      </c>
      <c r="BB127" s="300">
        <f ca="1">SUMIF(Conversion!$FF$14:$FF$114,$AD127,Conversion!BB$14:BB$114)</f>
        <v>293903.35940625001</v>
      </c>
      <c r="BC127" s="300">
        <f ca="1">SUMIF(Conversion!$FF$14:$FF$114,$AD127,Conversion!BC$14:BC$114)</f>
        <v>293903.35940625001</v>
      </c>
      <c r="BD127" s="300">
        <f ca="1">SUMIF(Conversion!$FF$14:$FF$114,$AD127,Conversion!BD$14:BD$114)</f>
        <v>293903.35940625001</v>
      </c>
      <c r="BE127" s="300">
        <f ca="1">SUMIF(Conversion!$FF$14:$FF$114,$AD127,Conversion!BE$14:BE$114)</f>
        <v>503420.64517943334</v>
      </c>
      <c r="BF127" s="300">
        <f ca="1">SUMIF(Conversion!$FF$14:$FF$114,$AD127,Conversion!BF$14:BF$114)</f>
        <v>498821.35940625001</v>
      </c>
      <c r="BG127" s="300">
        <f ca="1">SUMIF(Conversion!$FF$14:$FF$114,$AD127,Conversion!BG$14:BG$114)</f>
        <v>293903.35940625001</v>
      </c>
      <c r="BH127" s="300">
        <f ca="1">SUMIF(Conversion!$FF$14:$FF$114,$AD127,Conversion!BH$14:BH$114)</f>
        <v>299781.42659437499</v>
      </c>
      <c r="BI127" s="300">
        <f ca="1">SUMIF(Conversion!$FF$14:$FF$114,$AD127,Conversion!BI$14:BI$114)</f>
        <v>299781.42659437499</v>
      </c>
      <c r="BJ127" s="300">
        <f ca="1">SUMIF(Conversion!$FF$14:$FF$114,$AD127,Conversion!BJ$14:BJ$114)</f>
        <v>299781.42659437499</v>
      </c>
      <c r="BK127" s="300">
        <f ca="1">SUMIF(Conversion!$FF$14:$FF$114,$AD127,Conversion!BK$14:BK$114)</f>
        <v>299781.42659437499</v>
      </c>
      <c r="BL127" s="300">
        <f ca="1">SUMIF(Conversion!$FF$14:$FF$114,$AD127,Conversion!BL$14:BL$114)</f>
        <v>299781.42659437499</v>
      </c>
      <c r="BM127" s="300">
        <f ca="1">SUMIF(Conversion!$FF$14:$FF$114,$AD127,Conversion!BM$14:BM$114)</f>
        <v>299781.42659437499</v>
      </c>
      <c r="BN127" s="300">
        <f ca="1">SUMIF(Conversion!$FF$14:$FF$114,$AD127,Conversion!BN$14:BN$114)</f>
        <v>299781.42659437499</v>
      </c>
      <c r="BO127" s="300">
        <f ca="1">SUMIF(Conversion!$FF$14:$FF$114,$AD127,Conversion!BO$14:BO$114)</f>
        <v>299781.42659437499</v>
      </c>
      <c r="BP127" s="300">
        <f ca="1">SUMIF(Conversion!$FF$14:$FF$114,$AD127,Conversion!BP$14:BP$114)</f>
        <v>299781.42659437499</v>
      </c>
      <c r="BQ127" s="300">
        <f ca="1">SUMIF(Conversion!$FF$14:$FF$114,$AD127,Conversion!BQ$14:BQ$114)</f>
        <v>513489.05808302201</v>
      </c>
      <c r="BR127" s="300">
        <f ca="1">SUMIF(Conversion!$FF$14:$FF$114,$AD127,Conversion!BR$14:BR$114)</f>
        <v>1344863.226594375</v>
      </c>
      <c r="BS127" s="300">
        <f ca="1">SUMIF(Conversion!$FF$14:$FF$114,$AD127,Conversion!BS$14:BS$114)</f>
        <v>299781.42659437499</v>
      </c>
      <c r="BT127" s="300">
        <f ca="1">SUMIF(Conversion!$FF$14:$FF$114,$AD127,Conversion!BT$14:BT$114)</f>
        <v>305777.05512626248</v>
      </c>
      <c r="BU127" s="300">
        <f ca="1">SUMIF(Conversion!$FF$14:$FF$114,$AD127,Conversion!BU$14:BU$114)</f>
        <v>305777.05512626248</v>
      </c>
      <c r="BV127" s="300">
        <f ca="1">SUMIF(Conversion!$FF$14:$FF$114,$AD127,Conversion!BV$14:BV$114)</f>
        <v>305777.05512626248</v>
      </c>
      <c r="BW127" s="300">
        <f ca="1">SUMIF(Conversion!$FF$14:$FF$114,$AD127,Conversion!BW$14:BW$114)</f>
        <v>305777.05512626248</v>
      </c>
      <c r="BX127" s="300">
        <f ca="1">SUMIF(Conversion!$FF$14:$FF$114,$AD127,Conversion!BX$14:BX$114)</f>
        <v>305777.05512626248</v>
      </c>
      <c r="BY127" s="300">
        <f ca="1">SUMIF(Conversion!$FF$14:$FF$114,$AD127,Conversion!BY$14:BY$114)</f>
        <v>305777.05512626248</v>
      </c>
      <c r="BZ127" s="300">
        <f ca="1">SUMIF(Conversion!$FF$14:$FF$114,$AD127,Conversion!BZ$14:BZ$114)</f>
        <v>305777.05512626248</v>
      </c>
      <c r="CA127" s="300">
        <f ca="1">SUMIF(Conversion!$FF$14:$FF$114,$AD127,Conversion!CA$14:CA$114)</f>
        <v>305777.05512626248</v>
      </c>
      <c r="CB127" s="300">
        <f ca="1">SUMIF(Conversion!$FF$14:$FF$114,$AD127,Conversion!CB$14:CB$114)</f>
        <v>305777.05512626248</v>
      </c>
      <c r="CC127" s="300">
        <f ca="1">SUMIF(Conversion!$FF$14:$FF$114,$AD127,Conversion!CC$14:CC$114)</f>
        <v>523758.8392446824</v>
      </c>
      <c r="CD127" s="300">
        <f ca="1">SUMIF(Conversion!$FF$14:$FF$114,$AD127,Conversion!CD$14:CD$114)</f>
        <v>518973.74232626247</v>
      </c>
      <c r="CE127" s="300">
        <f ca="1">SUMIF(Conversion!$FF$14:$FF$114,$AD127,Conversion!CE$14:CE$114)</f>
        <v>305777.05512626248</v>
      </c>
      <c r="CF127" s="300">
        <f ca="1">SUMIF(Conversion!$FF$14:$FF$114,$AD127,Conversion!CF$14:CF$114)</f>
        <v>311892.59622878773</v>
      </c>
      <c r="CG127" s="300">
        <f ca="1">SUMIF(Conversion!$FF$14:$FF$114,$AD127,Conversion!CG$14:CG$114)</f>
        <v>311892.59622878773</v>
      </c>
      <c r="CH127" s="300">
        <f ca="1">SUMIF(Conversion!$FF$14:$FF$114,$AD127,Conversion!CH$14:CH$114)</f>
        <v>311892.59622878773</v>
      </c>
      <c r="CI127" s="300">
        <f ca="1">SUMIF(Conversion!$FF$14:$FF$114,$AD127,Conversion!CI$14:CI$114)</f>
        <v>311892.59622878773</v>
      </c>
      <c r="CJ127" s="300">
        <f ca="1">SUMIF(Conversion!$FF$14:$FF$114,$AD127,Conversion!CJ$14:CJ$114)</f>
        <v>311892.59622878773</v>
      </c>
      <c r="CK127" s="300">
        <f ca="1">SUMIF(Conversion!$FF$14:$FF$114,$AD127,Conversion!CK$14:CK$114)</f>
        <v>311892.59622878773</v>
      </c>
      <c r="CL127" s="300">
        <f ca="1">SUMIF(Conversion!$FF$14:$FF$114,$AD127,Conversion!CL$14:CL$114)</f>
        <v>311892.59622878773</v>
      </c>
      <c r="CM127" s="300">
        <f ca="1">SUMIF(Conversion!$FF$14:$FF$114,$AD127,Conversion!CM$14:CM$114)</f>
        <v>311892.59622878773</v>
      </c>
      <c r="CN127" s="300">
        <f ca="1">SUMIF(Conversion!$FF$14:$FF$114,$AD127,Conversion!CN$14:CN$114)</f>
        <v>311892.59622878773</v>
      </c>
      <c r="CO127" s="300">
        <f ca="1">SUMIF(Conversion!$FF$14:$FF$114,$AD127,Conversion!CO$14:CO$114)</f>
        <v>534234.01602957596</v>
      </c>
      <c r="CP127" s="300">
        <f ca="1">SUMIF(Conversion!$FF$14:$FF$114,$AD127,Conversion!CP$14:CP$114)</f>
        <v>529353.21717278776</v>
      </c>
      <c r="CQ127" s="300">
        <f ca="1">SUMIF(Conversion!$FF$14:$FF$114,$AD127,Conversion!CQ$14:CQ$114)</f>
        <v>311892.59622878773</v>
      </c>
      <c r="CR127" s="300">
        <f ca="1">SUMIF(Conversion!$FF$14:$FF$114,$AD127,Conversion!CR$14:CR$114)</f>
        <v>318130.44815336354</v>
      </c>
      <c r="CS127" s="300">
        <f ca="1">SUMIF(Conversion!$FF$14:$FF$114,$AD127,Conversion!CS$14:CS$114)</f>
        <v>318130.44815336354</v>
      </c>
      <c r="CT127" s="300">
        <f ca="1">SUMIF(Conversion!$FF$14:$FF$114,$AD127,Conversion!CT$14:CT$114)</f>
        <v>0</v>
      </c>
      <c r="CU127" s="300">
        <f ca="1">SUMIF(Conversion!$FF$14:$FF$114,$AD127,Conversion!CU$14:CU$114)</f>
        <v>0</v>
      </c>
      <c r="CV127" s="300">
        <f ca="1">SUMIF(Conversion!$FF$14:$FF$114,$AD127,Conversion!CV$14:CV$114)</f>
        <v>0</v>
      </c>
      <c r="CW127" s="300">
        <f ca="1">SUMIF(Conversion!$FF$14:$FF$114,$AD127,Conversion!CW$14:CW$114)</f>
        <v>0</v>
      </c>
      <c r="CX127" s="300">
        <f ca="1">SUMIF(Conversion!$FF$14:$FF$114,$AD127,Conversion!CX$14:CX$114)</f>
        <v>0</v>
      </c>
      <c r="CY127" s="300">
        <f ca="1">SUMIF(Conversion!$FF$14:$FF$114,$AD127,Conversion!CY$14:CY$114)</f>
        <v>0</v>
      </c>
      <c r="CZ127" s="300">
        <f ca="1">SUMIF(Conversion!$FF$14:$FF$114,$AD127,Conversion!CZ$14:CZ$114)</f>
        <v>0</v>
      </c>
      <c r="DA127" s="300">
        <f ca="1">SUMIF(Conversion!$FF$14:$FF$114,$AD127,Conversion!DA$14:DA$114)</f>
        <v>0</v>
      </c>
      <c r="DB127" s="300">
        <f ca="1">SUMIF(Conversion!$FF$14:$FF$114,$AD127,Conversion!DB$14:DB$114)</f>
        <v>0</v>
      </c>
      <c r="DC127" s="300">
        <f ca="1">SUMIF(Conversion!$FF$14:$FF$114,$AD127,Conversion!DC$14:DC$114)</f>
        <v>0</v>
      </c>
      <c r="DD127" s="300">
        <f ca="1">SUMIF(Conversion!$FF$14:$FF$114,$AD127,Conversion!DD$14:DD$114)</f>
        <v>0</v>
      </c>
      <c r="DE127" s="300">
        <f ca="1">SUMIF(Conversion!$FF$14:$FF$114,$AD127,Conversion!DE$14:DE$114)</f>
        <v>0</v>
      </c>
      <c r="DF127" s="300">
        <f ca="1">SUMIF(Conversion!$FF$14:$FF$114,$AD127,Conversion!DF$14:DF$114)</f>
        <v>0</v>
      </c>
      <c r="DG127" s="300">
        <f ca="1">SUMIF(Conversion!$FF$14:$FF$114,$AD127,Conversion!DG$14:DG$114)</f>
        <v>0</v>
      </c>
      <c r="DH127" s="300">
        <f ca="1">SUMIF(Conversion!$FF$14:$FF$114,$AD127,Conversion!DH$14:DH$114)</f>
        <v>0</v>
      </c>
      <c r="DI127" s="300">
        <f ca="1">SUMIF(Conversion!$FF$14:$FF$114,$AD127,Conversion!DI$14:DI$114)</f>
        <v>0</v>
      </c>
      <c r="DJ127" s="300">
        <f ca="1">SUMIF(Conversion!$FF$14:$FF$114,$AD127,Conversion!DJ$14:DJ$114)</f>
        <v>0</v>
      </c>
      <c r="DK127" s="300">
        <f ca="1">SUMIF(Conversion!$FF$14:$FF$114,$AD127,Conversion!DK$14:DK$114)</f>
        <v>0</v>
      </c>
      <c r="DL127" s="300">
        <f ca="1">SUMIF(Conversion!$FF$14:$FF$114,$AD127,Conversion!DL$14:DL$114)</f>
        <v>0</v>
      </c>
      <c r="DM127" s="300">
        <f ca="1">SUMIF(Conversion!$FF$14:$FF$114,$AD127,Conversion!DM$14:DM$114)</f>
        <v>0</v>
      </c>
      <c r="DN127" s="300">
        <f ca="1">SUMIF(Conversion!$FF$14:$FF$114,$AD127,Conversion!DN$14:DN$114)</f>
        <v>0</v>
      </c>
      <c r="DO127" s="300">
        <f ca="1">SUMIF(Conversion!$FF$14:$FF$114,$AD127,Conversion!DO$14:DO$114)</f>
        <v>0</v>
      </c>
      <c r="DP127" s="300">
        <f ca="1">SUMIF(Conversion!$FF$14:$FF$114,$AD127,Conversion!DP$14:DP$114)</f>
        <v>0</v>
      </c>
      <c r="DQ127" s="300">
        <f ca="1">SUMIF(Conversion!$FF$14:$FF$114,$AD127,Conversion!DQ$14:DQ$114)</f>
        <v>0</v>
      </c>
      <c r="DR127" s="300">
        <f ca="1">SUMIF(Conversion!$FF$14:$FF$114,$AD127,Conversion!DR$14:DR$114)</f>
        <v>0</v>
      </c>
      <c r="DS127" s="300">
        <f ca="1">SUMIF(Conversion!$FF$14:$FF$114,$AD127,Conversion!DS$14:DS$114)</f>
        <v>0</v>
      </c>
      <c r="DT127" s="300">
        <f ca="1">SUMIF(Conversion!$FF$14:$FF$114,$AD127,Conversion!DT$14:DT$114)</f>
        <v>0</v>
      </c>
      <c r="DU127" s="300">
        <f ca="1">SUMIF(Conversion!$FF$14:$FF$114,$AD127,Conversion!DU$14:DU$114)</f>
        <v>0</v>
      </c>
      <c r="DV127" s="300">
        <f ca="1">SUMIF(Conversion!$FF$14:$FF$114,$AD127,Conversion!DV$14:DV$114)</f>
        <v>0</v>
      </c>
      <c r="DW127" s="300">
        <f ca="1">SUMIF(Conversion!$FF$14:$FF$114,$AD127,Conversion!DW$14:DW$114)</f>
        <v>0</v>
      </c>
      <c r="DX127" s="300">
        <f ca="1">SUMIF(Conversion!$FF$14:$FF$114,$AD127,Conversion!DX$14:DX$114)</f>
        <v>0</v>
      </c>
      <c r="DY127" s="300">
        <f ca="1">SUMIF(Conversion!$FF$14:$FF$114,$AD127,Conversion!DY$14:DY$114)</f>
        <v>0</v>
      </c>
      <c r="DZ127" s="300">
        <f ca="1">SUMIF(Conversion!$FF$14:$FF$114,$AD127,Conversion!DZ$14:DZ$114)</f>
        <v>0</v>
      </c>
      <c r="EA127" s="300">
        <f ca="1">SUMIF(Conversion!$FF$14:$FF$114,$AD127,Conversion!EA$14:EA$114)</f>
        <v>0</v>
      </c>
      <c r="EB127" s="300">
        <f ca="1">SUMIF(Conversion!$FF$14:$FF$114,$AD127,Conversion!EB$14:EB$114)</f>
        <v>0</v>
      </c>
      <c r="EC127" s="300">
        <f ca="1">SUMIF(Conversion!$FF$14:$FF$114,$AD127,Conversion!EC$14:EC$114)</f>
        <v>0</v>
      </c>
      <c r="ED127" s="300">
        <f ca="1">SUMIF(Conversion!$FF$14:$FF$114,$AD127,Conversion!ED$14:ED$114)</f>
        <v>0</v>
      </c>
      <c r="EE127" s="300">
        <f ca="1">SUMIF(Conversion!$FF$14:$FF$114,$AD127,Conversion!EE$14:EE$114)</f>
        <v>0</v>
      </c>
      <c r="EF127" s="300">
        <f ca="1">SUMIF(Conversion!$FF$14:$FF$114,$AD127,Conversion!EF$14:EF$114)</f>
        <v>0</v>
      </c>
      <c r="EG127" s="300">
        <f ca="1">SUMIF(Conversion!$FF$14:$FF$114,$AD127,Conversion!EG$14:EG$114)</f>
        <v>0</v>
      </c>
      <c r="EH127" s="300">
        <f ca="1">SUMIF(Conversion!$FF$14:$FF$114,$AD127,Conversion!EH$14:EH$114)</f>
        <v>0</v>
      </c>
      <c r="EI127" s="300">
        <f ca="1">SUMIF(Conversion!$FF$14:$FF$114,$AD127,Conversion!EI$14:EI$114)</f>
        <v>0</v>
      </c>
      <c r="EJ127" s="300">
        <f ca="1">SUMIF(Conversion!$FF$14:$FF$114,$AD127,Conversion!EJ$14:EJ$114)</f>
        <v>0</v>
      </c>
      <c r="EK127" s="300">
        <f ca="1">SUMIF(Conversion!$FF$14:$FF$114,$AD127,Conversion!EK$14:EK$114)</f>
        <v>0</v>
      </c>
      <c r="EL127" s="300">
        <f ca="1">SUMIF(Conversion!$FF$14:$FF$114,$AD127,Conversion!EL$14:EL$114)</f>
        <v>0</v>
      </c>
      <c r="EM127" s="300">
        <f ca="1">SUMIF(Conversion!$FF$14:$FF$114,$AD127,Conversion!EM$14:EM$114)</f>
        <v>0</v>
      </c>
      <c r="EN127" s="300">
        <f ca="1">SUMIF(Conversion!$FF$14:$FF$114,$AD127,Conversion!EN$14:EN$114)</f>
        <v>0</v>
      </c>
      <c r="EO127" s="300">
        <f ca="1">SUMIF(Conversion!$FF$14:$FF$114,$AD127,Conversion!EO$14:EO$114)</f>
        <v>0</v>
      </c>
      <c r="EP127" s="300">
        <f ca="1">SUMIF(Conversion!$FF$14:$FF$114,$AD127,Conversion!EP$14:EP$114)</f>
        <v>0</v>
      </c>
      <c r="EQ127" s="300">
        <f ca="1">SUMIF(Conversion!$FF$14:$FF$114,$AD127,Conversion!EQ$14:EQ$114)</f>
        <v>0</v>
      </c>
      <c r="ER127" s="300">
        <f ca="1">SUMIF(Conversion!$FF$14:$FF$114,$AD127,Conversion!ER$14:ER$114)</f>
        <v>0</v>
      </c>
      <c r="ES127" s="300">
        <f ca="1">SUMIF(Conversion!$FF$14:$FF$114,$AD127,Conversion!ES$14:ES$114)</f>
        <v>0</v>
      </c>
      <c r="ET127" s="300">
        <f ca="1">SUMIF(Conversion!$FF$14:$FF$114,$AD127,Conversion!ET$14:ET$114)</f>
        <v>0</v>
      </c>
      <c r="EU127" s="300">
        <f ca="1">SUMIF(Conversion!$FF$14:$FF$114,$AD127,Conversion!EU$14:EU$114)</f>
        <v>0</v>
      </c>
      <c r="EV127" s="300">
        <f ca="1">SUMIF(Conversion!$FF$14:$FF$114,$AD127,Conversion!EV$14:EV$114)</f>
        <v>0</v>
      </c>
      <c r="EW127" s="300">
        <f ca="1">SUMIF(Conversion!$FF$14:$FF$114,$AD127,Conversion!EW$14:EW$114)</f>
        <v>0</v>
      </c>
      <c r="EX127" s="300">
        <f ca="1">SUMIF(Conversion!$FF$14:$FF$114,$AD127,Conversion!EX$14:EX$114)</f>
        <v>0</v>
      </c>
      <c r="EY127" s="261"/>
      <c r="EZ127" s="87"/>
      <c r="FB127" s="261"/>
    </row>
    <row r="128" spans="1:158" ht="12.75" hidden="1" customHeight="1" outlineLevel="2">
      <c r="A128" s="303">
        <v>6</v>
      </c>
      <c r="B128" s="303"/>
      <c r="C128" s="892" t="str">
        <f>Constants!B850</f>
        <v>Annual Accrual</v>
      </c>
      <c r="E128" s="329"/>
      <c r="F128" s="330"/>
      <c r="G128" s="330"/>
      <c r="H128" s="330"/>
      <c r="I128" s="330"/>
      <c r="J128" s="330"/>
      <c r="K128" s="330"/>
      <c r="L128" s="330"/>
      <c r="M128" s="330"/>
      <c r="N128" s="330"/>
      <c r="O128" s="330"/>
      <c r="P128" s="330"/>
      <c r="Q128" s="330"/>
      <c r="R128" s="330"/>
      <c r="S128" s="330"/>
      <c r="T128" s="330"/>
      <c r="U128" s="330"/>
      <c r="V128" s="331"/>
      <c r="W128" s="330"/>
      <c r="X128" s="330"/>
      <c r="Y128" s="330"/>
      <c r="Z128" s="330"/>
      <c r="AA128" s="330"/>
      <c r="AB128" s="329"/>
      <c r="AC128" s="332"/>
      <c r="AD128" s="683" t="str">
        <f>Constants!E850</f>
        <v>AnnualAccrual</v>
      </c>
      <c r="AE128" s="304">
        <f t="shared" si="48"/>
        <v>0</v>
      </c>
      <c r="AF128" s="299">
        <f>SUMIF(Conversion!$FF$14:$FF$114,$AD128,Conversion!AF$14:AF$114)</f>
        <v>0</v>
      </c>
      <c r="AG128" s="300">
        <f>SUMIF(Conversion!$FF$14:$FF$114,$AD128,Conversion!AG$14:AG$114)</f>
        <v>0</v>
      </c>
      <c r="AH128" s="300">
        <f>SUMIF(Conversion!$FF$14:$FF$114,$AD128,Conversion!AH$14:AH$114)</f>
        <v>0</v>
      </c>
      <c r="AI128" s="300">
        <f>SUMIF(Conversion!$FF$14:$FF$114,$AD128,Conversion!AI$14:AI$114)</f>
        <v>0</v>
      </c>
      <c r="AJ128" s="300">
        <f>SUMIF(Conversion!$FF$14:$FF$114,$AD128,Conversion!AJ$14:AJ$114)</f>
        <v>0</v>
      </c>
      <c r="AK128" s="300">
        <f>SUMIF(Conversion!$FF$14:$FF$114,$AD128,Conversion!AK$14:AK$114)</f>
        <v>0</v>
      </c>
      <c r="AL128" s="300">
        <f>SUMIF(Conversion!$FF$14:$FF$114,$AD128,Conversion!AL$14:AL$114)</f>
        <v>0</v>
      </c>
      <c r="AM128" s="300">
        <f>SUMIF(Conversion!$FF$14:$FF$114,$AD128,Conversion!AM$14:AM$114)</f>
        <v>0</v>
      </c>
      <c r="AN128" s="300">
        <f>SUMIF(Conversion!$FF$14:$FF$114,$AD128,Conversion!AN$14:AN$114)</f>
        <v>0</v>
      </c>
      <c r="AO128" s="300">
        <f>SUMIF(Conversion!$FF$14:$FF$114,$AD128,Conversion!AO$14:AO$114)</f>
        <v>0</v>
      </c>
      <c r="AP128" s="300">
        <f>SUMIF(Conversion!$FF$14:$FF$114,$AD128,Conversion!AP$14:AP$114)</f>
        <v>0</v>
      </c>
      <c r="AQ128" s="300">
        <f>SUMIF(Conversion!$FF$14:$FF$114,$AD128,Conversion!AQ$14:AQ$114)</f>
        <v>0</v>
      </c>
      <c r="AR128" s="300">
        <f>SUMIF(Conversion!$FF$14:$FF$114,$AD128,Conversion!AR$14:AR$114)</f>
        <v>0</v>
      </c>
      <c r="AS128" s="300">
        <f>SUMIF(Conversion!$FF$14:$FF$114,$AD128,Conversion!AS$14:AS$114)</f>
        <v>0</v>
      </c>
      <c r="AT128" s="300">
        <f>SUMIF(Conversion!$FF$14:$FF$114,$AD128,Conversion!AT$14:AT$114)</f>
        <v>0</v>
      </c>
      <c r="AU128" s="300">
        <f>SUMIF(Conversion!$FF$14:$FF$114,$AD128,Conversion!AU$14:AU$114)</f>
        <v>0</v>
      </c>
      <c r="AV128" s="300">
        <f>SUMIF(Conversion!$FF$14:$FF$114,$AD128,Conversion!AV$14:AV$114)</f>
        <v>0</v>
      </c>
      <c r="AW128" s="300">
        <f>SUMIF(Conversion!$FF$14:$FF$114,$AD128,Conversion!AW$14:AW$114)</f>
        <v>0</v>
      </c>
      <c r="AX128" s="300">
        <f>SUMIF(Conversion!$FF$14:$FF$114,$AD128,Conversion!AX$14:AX$114)</f>
        <v>0</v>
      </c>
      <c r="AY128" s="300">
        <f>SUMIF(Conversion!$FF$14:$FF$114,$AD128,Conversion!AY$14:AY$114)</f>
        <v>0</v>
      </c>
      <c r="AZ128" s="300">
        <f>SUMIF(Conversion!$FF$14:$FF$114,$AD128,Conversion!AZ$14:AZ$114)</f>
        <v>0</v>
      </c>
      <c r="BA128" s="300">
        <f>SUMIF(Conversion!$FF$14:$FF$114,$AD128,Conversion!BA$14:BA$114)</f>
        <v>0</v>
      </c>
      <c r="BB128" s="300">
        <f>SUMIF(Conversion!$FF$14:$FF$114,$AD128,Conversion!BB$14:BB$114)</f>
        <v>0</v>
      </c>
      <c r="BC128" s="300">
        <f>SUMIF(Conversion!$FF$14:$FF$114,$AD128,Conversion!BC$14:BC$114)</f>
        <v>0</v>
      </c>
      <c r="BD128" s="300">
        <f>SUMIF(Conversion!$FF$14:$FF$114,$AD128,Conversion!BD$14:BD$114)</f>
        <v>0</v>
      </c>
      <c r="BE128" s="300">
        <f>SUMIF(Conversion!$FF$14:$FF$114,$AD128,Conversion!BE$14:BE$114)</f>
        <v>0</v>
      </c>
      <c r="BF128" s="300">
        <f>SUMIF(Conversion!$FF$14:$FF$114,$AD128,Conversion!BF$14:BF$114)</f>
        <v>0</v>
      </c>
      <c r="BG128" s="300">
        <f>SUMIF(Conversion!$FF$14:$FF$114,$AD128,Conversion!BG$14:BG$114)</f>
        <v>0</v>
      </c>
      <c r="BH128" s="300">
        <f>SUMIF(Conversion!$FF$14:$FF$114,$AD128,Conversion!BH$14:BH$114)</f>
        <v>0</v>
      </c>
      <c r="BI128" s="300">
        <f>SUMIF(Conversion!$FF$14:$FF$114,$AD128,Conversion!BI$14:BI$114)</f>
        <v>0</v>
      </c>
      <c r="BJ128" s="300">
        <f>SUMIF(Conversion!$FF$14:$FF$114,$AD128,Conversion!BJ$14:BJ$114)</f>
        <v>0</v>
      </c>
      <c r="BK128" s="300">
        <f>SUMIF(Conversion!$FF$14:$FF$114,$AD128,Conversion!BK$14:BK$114)</f>
        <v>0</v>
      </c>
      <c r="BL128" s="300">
        <f>SUMIF(Conversion!$FF$14:$FF$114,$AD128,Conversion!BL$14:BL$114)</f>
        <v>0</v>
      </c>
      <c r="BM128" s="300">
        <f>SUMIF(Conversion!$FF$14:$FF$114,$AD128,Conversion!BM$14:BM$114)</f>
        <v>0</v>
      </c>
      <c r="BN128" s="300">
        <f>SUMIF(Conversion!$FF$14:$FF$114,$AD128,Conversion!BN$14:BN$114)</f>
        <v>0</v>
      </c>
      <c r="BO128" s="300">
        <f>SUMIF(Conversion!$FF$14:$FF$114,$AD128,Conversion!BO$14:BO$114)</f>
        <v>0</v>
      </c>
      <c r="BP128" s="300">
        <f>SUMIF(Conversion!$FF$14:$FF$114,$AD128,Conversion!BP$14:BP$114)</f>
        <v>0</v>
      </c>
      <c r="BQ128" s="300">
        <f>SUMIF(Conversion!$FF$14:$FF$114,$AD128,Conversion!BQ$14:BQ$114)</f>
        <v>0</v>
      </c>
      <c r="BR128" s="300">
        <f>SUMIF(Conversion!$FF$14:$FF$114,$AD128,Conversion!BR$14:BR$114)</f>
        <v>0</v>
      </c>
      <c r="BS128" s="300">
        <f>SUMIF(Conversion!$FF$14:$FF$114,$AD128,Conversion!BS$14:BS$114)</f>
        <v>0</v>
      </c>
      <c r="BT128" s="300">
        <f>SUMIF(Conversion!$FF$14:$FF$114,$AD128,Conversion!BT$14:BT$114)</f>
        <v>0</v>
      </c>
      <c r="BU128" s="300">
        <f>SUMIF(Conversion!$FF$14:$FF$114,$AD128,Conversion!BU$14:BU$114)</f>
        <v>0</v>
      </c>
      <c r="BV128" s="300">
        <f>SUMIF(Conversion!$FF$14:$FF$114,$AD128,Conversion!BV$14:BV$114)</f>
        <v>0</v>
      </c>
      <c r="BW128" s="300">
        <f>SUMIF(Conversion!$FF$14:$FF$114,$AD128,Conversion!BW$14:BW$114)</f>
        <v>0</v>
      </c>
      <c r="BX128" s="300">
        <f>SUMIF(Conversion!$FF$14:$FF$114,$AD128,Conversion!BX$14:BX$114)</f>
        <v>0</v>
      </c>
      <c r="BY128" s="300">
        <f>SUMIF(Conversion!$FF$14:$FF$114,$AD128,Conversion!BY$14:BY$114)</f>
        <v>0</v>
      </c>
      <c r="BZ128" s="300">
        <f>SUMIF(Conversion!$FF$14:$FF$114,$AD128,Conversion!BZ$14:BZ$114)</f>
        <v>0</v>
      </c>
      <c r="CA128" s="300">
        <f>SUMIF(Conversion!$FF$14:$FF$114,$AD128,Conversion!CA$14:CA$114)</f>
        <v>0</v>
      </c>
      <c r="CB128" s="300">
        <f>SUMIF(Conversion!$FF$14:$FF$114,$AD128,Conversion!CB$14:CB$114)</f>
        <v>0</v>
      </c>
      <c r="CC128" s="300">
        <f>SUMIF(Conversion!$FF$14:$FF$114,$AD128,Conversion!CC$14:CC$114)</f>
        <v>0</v>
      </c>
      <c r="CD128" s="300">
        <f>SUMIF(Conversion!$FF$14:$FF$114,$AD128,Conversion!CD$14:CD$114)</f>
        <v>0</v>
      </c>
      <c r="CE128" s="300">
        <f>SUMIF(Conversion!$FF$14:$FF$114,$AD128,Conversion!CE$14:CE$114)</f>
        <v>0</v>
      </c>
      <c r="CF128" s="300">
        <f>SUMIF(Conversion!$FF$14:$FF$114,$AD128,Conversion!CF$14:CF$114)</f>
        <v>0</v>
      </c>
      <c r="CG128" s="300">
        <f>SUMIF(Conversion!$FF$14:$FF$114,$AD128,Conversion!CG$14:CG$114)</f>
        <v>0</v>
      </c>
      <c r="CH128" s="300">
        <f>SUMIF(Conversion!$FF$14:$FF$114,$AD128,Conversion!CH$14:CH$114)</f>
        <v>0</v>
      </c>
      <c r="CI128" s="300">
        <f>SUMIF(Conversion!$FF$14:$FF$114,$AD128,Conversion!CI$14:CI$114)</f>
        <v>0</v>
      </c>
      <c r="CJ128" s="300">
        <f>SUMIF(Conversion!$FF$14:$FF$114,$AD128,Conversion!CJ$14:CJ$114)</f>
        <v>0</v>
      </c>
      <c r="CK128" s="300">
        <f>SUMIF(Conversion!$FF$14:$FF$114,$AD128,Conversion!CK$14:CK$114)</f>
        <v>0</v>
      </c>
      <c r="CL128" s="300">
        <f>SUMIF(Conversion!$FF$14:$FF$114,$AD128,Conversion!CL$14:CL$114)</f>
        <v>0</v>
      </c>
      <c r="CM128" s="300">
        <f>SUMIF(Conversion!$FF$14:$FF$114,$AD128,Conversion!CM$14:CM$114)</f>
        <v>0</v>
      </c>
      <c r="CN128" s="300">
        <f>SUMIF(Conversion!$FF$14:$FF$114,$AD128,Conversion!CN$14:CN$114)</f>
        <v>0</v>
      </c>
      <c r="CO128" s="300">
        <f>SUMIF(Conversion!$FF$14:$FF$114,$AD128,Conversion!CO$14:CO$114)</f>
        <v>0</v>
      </c>
      <c r="CP128" s="300">
        <f>SUMIF(Conversion!$FF$14:$FF$114,$AD128,Conversion!CP$14:CP$114)</f>
        <v>0</v>
      </c>
      <c r="CQ128" s="300">
        <f>SUMIF(Conversion!$FF$14:$FF$114,$AD128,Conversion!CQ$14:CQ$114)</f>
        <v>0</v>
      </c>
      <c r="CR128" s="300">
        <f>SUMIF(Conversion!$FF$14:$FF$114,$AD128,Conversion!CR$14:CR$114)</f>
        <v>0</v>
      </c>
      <c r="CS128" s="300">
        <f>SUMIF(Conversion!$FF$14:$FF$114,$AD128,Conversion!CS$14:CS$114)</f>
        <v>0</v>
      </c>
      <c r="CT128" s="300">
        <f>SUMIF(Conversion!$FF$14:$FF$114,$AD128,Conversion!CT$14:CT$114)</f>
        <v>0</v>
      </c>
      <c r="CU128" s="300">
        <f>SUMIF(Conversion!$FF$14:$FF$114,$AD128,Conversion!CU$14:CU$114)</f>
        <v>0</v>
      </c>
      <c r="CV128" s="300">
        <f>SUMIF(Conversion!$FF$14:$FF$114,$AD128,Conversion!CV$14:CV$114)</f>
        <v>0</v>
      </c>
      <c r="CW128" s="300">
        <f>SUMIF(Conversion!$FF$14:$FF$114,$AD128,Conversion!CW$14:CW$114)</f>
        <v>0</v>
      </c>
      <c r="CX128" s="300">
        <f>SUMIF(Conversion!$FF$14:$FF$114,$AD128,Conversion!CX$14:CX$114)</f>
        <v>0</v>
      </c>
      <c r="CY128" s="300">
        <f>SUMIF(Conversion!$FF$14:$FF$114,$AD128,Conversion!CY$14:CY$114)</f>
        <v>0</v>
      </c>
      <c r="CZ128" s="300">
        <f>SUMIF(Conversion!$FF$14:$FF$114,$AD128,Conversion!CZ$14:CZ$114)</f>
        <v>0</v>
      </c>
      <c r="DA128" s="300">
        <f>SUMIF(Conversion!$FF$14:$FF$114,$AD128,Conversion!DA$14:DA$114)</f>
        <v>0</v>
      </c>
      <c r="DB128" s="300">
        <f>SUMIF(Conversion!$FF$14:$FF$114,$AD128,Conversion!DB$14:DB$114)</f>
        <v>0</v>
      </c>
      <c r="DC128" s="300">
        <f>SUMIF(Conversion!$FF$14:$FF$114,$AD128,Conversion!DC$14:DC$114)</f>
        <v>0</v>
      </c>
      <c r="DD128" s="300">
        <f>SUMIF(Conversion!$FF$14:$FF$114,$AD128,Conversion!DD$14:DD$114)</f>
        <v>0</v>
      </c>
      <c r="DE128" s="300">
        <f>SUMIF(Conversion!$FF$14:$FF$114,$AD128,Conversion!DE$14:DE$114)</f>
        <v>0</v>
      </c>
      <c r="DF128" s="300">
        <f>SUMIF(Conversion!$FF$14:$FF$114,$AD128,Conversion!DF$14:DF$114)</f>
        <v>0</v>
      </c>
      <c r="DG128" s="300">
        <f>SUMIF(Conversion!$FF$14:$FF$114,$AD128,Conversion!DG$14:DG$114)</f>
        <v>0</v>
      </c>
      <c r="DH128" s="300">
        <f>SUMIF(Conversion!$FF$14:$FF$114,$AD128,Conversion!DH$14:DH$114)</f>
        <v>0</v>
      </c>
      <c r="DI128" s="300">
        <f>SUMIF(Conversion!$FF$14:$FF$114,$AD128,Conversion!DI$14:DI$114)</f>
        <v>0</v>
      </c>
      <c r="DJ128" s="300">
        <f>SUMIF(Conversion!$FF$14:$FF$114,$AD128,Conversion!DJ$14:DJ$114)</f>
        <v>0</v>
      </c>
      <c r="DK128" s="300">
        <f>SUMIF(Conversion!$FF$14:$FF$114,$AD128,Conversion!DK$14:DK$114)</f>
        <v>0</v>
      </c>
      <c r="DL128" s="300">
        <f>SUMIF(Conversion!$FF$14:$FF$114,$AD128,Conversion!DL$14:DL$114)</f>
        <v>0</v>
      </c>
      <c r="DM128" s="300">
        <f>SUMIF(Conversion!$FF$14:$FF$114,$AD128,Conversion!DM$14:DM$114)</f>
        <v>0</v>
      </c>
      <c r="DN128" s="300">
        <f>SUMIF(Conversion!$FF$14:$FF$114,$AD128,Conversion!DN$14:DN$114)</f>
        <v>0</v>
      </c>
      <c r="DO128" s="300">
        <f>SUMIF(Conversion!$FF$14:$FF$114,$AD128,Conversion!DO$14:DO$114)</f>
        <v>0</v>
      </c>
      <c r="DP128" s="300">
        <f>SUMIF(Conversion!$FF$14:$FF$114,$AD128,Conversion!DP$14:DP$114)</f>
        <v>0</v>
      </c>
      <c r="DQ128" s="300">
        <f>SUMIF(Conversion!$FF$14:$FF$114,$AD128,Conversion!DQ$14:DQ$114)</f>
        <v>0</v>
      </c>
      <c r="DR128" s="300">
        <f>SUMIF(Conversion!$FF$14:$FF$114,$AD128,Conversion!DR$14:DR$114)</f>
        <v>0</v>
      </c>
      <c r="DS128" s="300">
        <f>SUMIF(Conversion!$FF$14:$FF$114,$AD128,Conversion!DS$14:DS$114)</f>
        <v>0</v>
      </c>
      <c r="DT128" s="300">
        <f>SUMIF(Conversion!$FF$14:$FF$114,$AD128,Conversion!DT$14:DT$114)</f>
        <v>0</v>
      </c>
      <c r="DU128" s="300">
        <f>SUMIF(Conversion!$FF$14:$FF$114,$AD128,Conversion!DU$14:DU$114)</f>
        <v>0</v>
      </c>
      <c r="DV128" s="300">
        <f>SUMIF(Conversion!$FF$14:$FF$114,$AD128,Conversion!DV$14:DV$114)</f>
        <v>0</v>
      </c>
      <c r="DW128" s="300">
        <f>SUMIF(Conversion!$FF$14:$FF$114,$AD128,Conversion!DW$14:DW$114)</f>
        <v>0</v>
      </c>
      <c r="DX128" s="300">
        <f>SUMIF(Conversion!$FF$14:$FF$114,$AD128,Conversion!DX$14:DX$114)</f>
        <v>0</v>
      </c>
      <c r="DY128" s="300">
        <f>SUMIF(Conversion!$FF$14:$FF$114,$AD128,Conversion!DY$14:DY$114)</f>
        <v>0</v>
      </c>
      <c r="DZ128" s="300">
        <f>SUMIF(Conversion!$FF$14:$FF$114,$AD128,Conversion!DZ$14:DZ$114)</f>
        <v>0</v>
      </c>
      <c r="EA128" s="300">
        <f>SUMIF(Conversion!$FF$14:$FF$114,$AD128,Conversion!EA$14:EA$114)</f>
        <v>0</v>
      </c>
      <c r="EB128" s="300">
        <f>SUMIF(Conversion!$FF$14:$FF$114,$AD128,Conversion!EB$14:EB$114)</f>
        <v>0</v>
      </c>
      <c r="EC128" s="300">
        <f>SUMIF(Conversion!$FF$14:$FF$114,$AD128,Conversion!EC$14:EC$114)</f>
        <v>0</v>
      </c>
      <c r="ED128" s="300">
        <f>SUMIF(Conversion!$FF$14:$FF$114,$AD128,Conversion!ED$14:ED$114)</f>
        <v>0</v>
      </c>
      <c r="EE128" s="300">
        <f>SUMIF(Conversion!$FF$14:$FF$114,$AD128,Conversion!EE$14:EE$114)</f>
        <v>0</v>
      </c>
      <c r="EF128" s="300">
        <f>SUMIF(Conversion!$FF$14:$FF$114,$AD128,Conversion!EF$14:EF$114)</f>
        <v>0</v>
      </c>
      <c r="EG128" s="300">
        <f>SUMIF(Conversion!$FF$14:$FF$114,$AD128,Conversion!EG$14:EG$114)</f>
        <v>0</v>
      </c>
      <c r="EH128" s="300">
        <f>SUMIF(Conversion!$FF$14:$FF$114,$AD128,Conversion!EH$14:EH$114)</f>
        <v>0</v>
      </c>
      <c r="EI128" s="300">
        <f>SUMIF(Conversion!$FF$14:$FF$114,$AD128,Conversion!EI$14:EI$114)</f>
        <v>0</v>
      </c>
      <c r="EJ128" s="300">
        <f>SUMIF(Conversion!$FF$14:$FF$114,$AD128,Conversion!EJ$14:EJ$114)</f>
        <v>0</v>
      </c>
      <c r="EK128" s="300">
        <f>SUMIF(Conversion!$FF$14:$FF$114,$AD128,Conversion!EK$14:EK$114)</f>
        <v>0</v>
      </c>
      <c r="EL128" s="300">
        <f>SUMIF(Conversion!$FF$14:$FF$114,$AD128,Conversion!EL$14:EL$114)</f>
        <v>0</v>
      </c>
      <c r="EM128" s="300">
        <f>SUMIF(Conversion!$FF$14:$FF$114,$AD128,Conversion!EM$14:EM$114)</f>
        <v>0</v>
      </c>
      <c r="EN128" s="300">
        <f>SUMIF(Conversion!$FF$14:$FF$114,$AD128,Conversion!EN$14:EN$114)</f>
        <v>0</v>
      </c>
      <c r="EO128" s="300">
        <f>SUMIF(Conversion!$FF$14:$FF$114,$AD128,Conversion!EO$14:EO$114)</f>
        <v>0</v>
      </c>
      <c r="EP128" s="300">
        <f>SUMIF(Conversion!$FF$14:$FF$114,$AD128,Conversion!EP$14:EP$114)</f>
        <v>0</v>
      </c>
      <c r="EQ128" s="300">
        <f>SUMIF(Conversion!$FF$14:$FF$114,$AD128,Conversion!EQ$14:EQ$114)</f>
        <v>0</v>
      </c>
      <c r="ER128" s="300">
        <f>SUMIF(Conversion!$FF$14:$FF$114,$AD128,Conversion!ER$14:ER$114)</f>
        <v>0</v>
      </c>
      <c r="ES128" s="300">
        <f>SUMIF(Conversion!$FF$14:$FF$114,$AD128,Conversion!ES$14:ES$114)</f>
        <v>0</v>
      </c>
      <c r="ET128" s="300">
        <f>SUMIF(Conversion!$FF$14:$FF$114,$AD128,Conversion!ET$14:ET$114)</f>
        <v>0</v>
      </c>
      <c r="EU128" s="300">
        <f>SUMIF(Conversion!$FF$14:$FF$114,$AD128,Conversion!EU$14:EU$114)</f>
        <v>0</v>
      </c>
      <c r="EV128" s="300">
        <f>SUMIF(Conversion!$FF$14:$FF$114,$AD128,Conversion!EV$14:EV$114)</f>
        <v>0</v>
      </c>
      <c r="EW128" s="300">
        <f>SUMIF(Conversion!$FF$14:$FF$114,$AD128,Conversion!EW$14:EW$114)</f>
        <v>0</v>
      </c>
      <c r="EX128" s="300">
        <f>SUMIF(Conversion!$FF$14:$FF$114,$AD128,Conversion!EX$14:EX$114)</f>
        <v>0</v>
      </c>
      <c r="EY128" s="261"/>
      <c r="EZ128" s="87"/>
      <c r="FB128" s="261"/>
    </row>
    <row r="129" spans="1:158" ht="12.75" hidden="1" customHeight="1" outlineLevel="2">
      <c r="A129" s="303">
        <v>7</v>
      </c>
      <c r="B129" s="303"/>
      <c r="C129" s="892" t="str">
        <f>Constants!B851</f>
        <v>Six-Monthly Accrual</v>
      </c>
      <c r="E129" s="329"/>
      <c r="F129" s="330"/>
      <c r="G129" s="330"/>
      <c r="H129" s="330"/>
      <c r="I129" s="330"/>
      <c r="J129" s="330"/>
      <c r="K129" s="330"/>
      <c r="L129" s="330"/>
      <c r="M129" s="330"/>
      <c r="N129" s="330"/>
      <c r="O129" s="330"/>
      <c r="P129" s="330"/>
      <c r="Q129" s="330"/>
      <c r="R129" s="330"/>
      <c r="S129" s="330"/>
      <c r="T129" s="330"/>
      <c r="U129" s="330"/>
      <c r="V129" s="331"/>
      <c r="W129" s="330"/>
      <c r="X129" s="330"/>
      <c r="Y129" s="330"/>
      <c r="Z129" s="330"/>
      <c r="AA129" s="330"/>
      <c r="AB129" s="329"/>
      <c r="AC129" s="332"/>
      <c r="AD129" s="683" t="str">
        <f>Constants!E851</f>
        <v>SixMonthlyAccrual</v>
      </c>
      <c r="AE129" s="304">
        <f t="shared" si="48"/>
        <v>0</v>
      </c>
      <c r="AF129" s="299">
        <f>SUMIF(Conversion!$FF$14:$FF$114,$AD129,Conversion!AF$14:AF$114)</f>
        <v>0</v>
      </c>
      <c r="AG129" s="300">
        <f>SUMIF(Conversion!$FF$14:$FF$114,$AD129,Conversion!AG$14:AG$114)</f>
        <v>0</v>
      </c>
      <c r="AH129" s="300">
        <f>SUMIF(Conversion!$FF$14:$FF$114,$AD129,Conversion!AH$14:AH$114)</f>
        <v>0</v>
      </c>
      <c r="AI129" s="300">
        <f>SUMIF(Conversion!$FF$14:$FF$114,$AD129,Conversion!AI$14:AI$114)</f>
        <v>0</v>
      </c>
      <c r="AJ129" s="300">
        <f>SUMIF(Conversion!$FF$14:$FF$114,$AD129,Conversion!AJ$14:AJ$114)</f>
        <v>0</v>
      </c>
      <c r="AK129" s="300">
        <f>SUMIF(Conversion!$FF$14:$FF$114,$AD129,Conversion!AK$14:AK$114)</f>
        <v>0</v>
      </c>
      <c r="AL129" s="300">
        <f>SUMIF(Conversion!$FF$14:$FF$114,$AD129,Conversion!AL$14:AL$114)</f>
        <v>0</v>
      </c>
      <c r="AM129" s="300">
        <f>SUMIF(Conversion!$FF$14:$FF$114,$AD129,Conversion!AM$14:AM$114)</f>
        <v>0</v>
      </c>
      <c r="AN129" s="300">
        <f>SUMIF(Conversion!$FF$14:$FF$114,$AD129,Conversion!AN$14:AN$114)</f>
        <v>0</v>
      </c>
      <c r="AO129" s="300">
        <f>SUMIF(Conversion!$FF$14:$FF$114,$AD129,Conversion!AO$14:AO$114)</f>
        <v>0</v>
      </c>
      <c r="AP129" s="300">
        <f>SUMIF(Conversion!$FF$14:$FF$114,$AD129,Conversion!AP$14:AP$114)</f>
        <v>0</v>
      </c>
      <c r="AQ129" s="300">
        <f>SUMIF(Conversion!$FF$14:$FF$114,$AD129,Conversion!AQ$14:AQ$114)</f>
        <v>0</v>
      </c>
      <c r="AR129" s="300">
        <f>SUMIF(Conversion!$FF$14:$FF$114,$AD129,Conversion!AR$14:AR$114)</f>
        <v>0</v>
      </c>
      <c r="AS129" s="300">
        <f>SUMIF(Conversion!$FF$14:$FF$114,$AD129,Conversion!AS$14:AS$114)</f>
        <v>0</v>
      </c>
      <c r="AT129" s="300">
        <f>SUMIF(Conversion!$FF$14:$FF$114,$AD129,Conversion!AT$14:AT$114)</f>
        <v>0</v>
      </c>
      <c r="AU129" s="300">
        <f>SUMIF(Conversion!$FF$14:$FF$114,$AD129,Conversion!AU$14:AU$114)</f>
        <v>0</v>
      </c>
      <c r="AV129" s="300">
        <f>SUMIF(Conversion!$FF$14:$FF$114,$AD129,Conversion!AV$14:AV$114)</f>
        <v>0</v>
      </c>
      <c r="AW129" s="300">
        <f>SUMIF(Conversion!$FF$14:$FF$114,$AD129,Conversion!AW$14:AW$114)</f>
        <v>0</v>
      </c>
      <c r="AX129" s="300">
        <f>SUMIF(Conversion!$FF$14:$FF$114,$AD129,Conversion!AX$14:AX$114)</f>
        <v>0</v>
      </c>
      <c r="AY129" s="300">
        <f>SUMIF(Conversion!$FF$14:$FF$114,$AD129,Conversion!AY$14:AY$114)</f>
        <v>0</v>
      </c>
      <c r="AZ129" s="300">
        <f>SUMIF(Conversion!$FF$14:$FF$114,$AD129,Conversion!AZ$14:AZ$114)</f>
        <v>0</v>
      </c>
      <c r="BA129" s="300">
        <f>SUMIF(Conversion!$FF$14:$FF$114,$AD129,Conversion!BA$14:BA$114)</f>
        <v>0</v>
      </c>
      <c r="BB129" s="300">
        <f>SUMIF(Conversion!$FF$14:$FF$114,$AD129,Conversion!BB$14:BB$114)</f>
        <v>0</v>
      </c>
      <c r="BC129" s="300">
        <f>SUMIF(Conversion!$FF$14:$FF$114,$AD129,Conversion!BC$14:BC$114)</f>
        <v>0</v>
      </c>
      <c r="BD129" s="300">
        <f>SUMIF(Conversion!$FF$14:$FF$114,$AD129,Conversion!BD$14:BD$114)</f>
        <v>0</v>
      </c>
      <c r="BE129" s="300">
        <f>SUMIF(Conversion!$FF$14:$FF$114,$AD129,Conversion!BE$14:BE$114)</f>
        <v>0</v>
      </c>
      <c r="BF129" s="300">
        <f>SUMIF(Conversion!$FF$14:$FF$114,$AD129,Conversion!BF$14:BF$114)</f>
        <v>0</v>
      </c>
      <c r="BG129" s="300">
        <f>SUMIF(Conversion!$FF$14:$FF$114,$AD129,Conversion!BG$14:BG$114)</f>
        <v>0</v>
      </c>
      <c r="BH129" s="300">
        <f>SUMIF(Conversion!$FF$14:$FF$114,$AD129,Conversion!BH$14:BH$114)</f>
        <v>0</v>
      </c>
      <c r="BI129" s="300">
        <f>SUMIF(Conversion!$FF$14:$FF$114,$AD129,Conversion!BI$14:BI$114)</f>
        <v>0</v>
      </c>
      <c r="BJ129" s="300">
        <f>SUMIF(Conversion!$FF$14:$FF$114,$AD129,Conversion!BJ$14:BJ$114)</f>
        <v>0</v>
      </c>
      <c r="BK129" s="300">
        <f>SUMIF(Conversion!$FF$14:$FF$114,$AD129,Conversion!BK$14:BK$114)</f>
        <v>0</v>
      </c>
      <c r="BL129" s="300">
        <f>SUMIF(Conversion!$FF$14:$FF$114,$AD129,Conversion!BL$14:BL$114)</f>
        <v>0</v>
      </c>
      <c r="BM129" s="300">
        <f>SUMIF(Conversion!$FF$14:$FF$114,$AD129,Conversion!BM$14:BM$114)</f>
        <v>0</v>
      </c>
      <c r="BN129" s="300">
        <f>SUMIF(Conversion!$FF$14:$FF$114,$AD129,Conversion!BN$14:BN$114)</f>
        <v>0</v>
      </c>
      <c r="BO129" s="300">
        <f>SUMIF(Conversion!$FF$14:$FF$114,$AD129,Conversion!BO$14:BO$114)</f>
        <v>0</v>
      </c>
      <c r="BP129" s="300">
        <f>SUMIF(Conversion!$FF$14:$FF$114,$AD129,Conversion!BP$14:BP$114)</f>
        <v>0</v>
      </c>
      <c r="BQ129" s="300">
        <f>SUMIF(Conversion!$FF$14:$FF$114,$AD129,Conversion!BQ$14:BQ$114)</f>
        <v>0</v>
      </c>
      <c r="BR129" s="300">
        <f>SUMIF(Conversion!$FF$14:$FF$114,$AD129,Conversion!BR$14:BR$114)</f>
        <v>0</v>
      </c>
      <c r="BS129" s="300">
        <f>SUMIF(Conversion!$FF$14:$FF$114,$AD129,Conversion!BS$14:BS$114)</f>
        <v>0</v>
      </c>
      <c r="BT129" s="300">
        <f>SUMIF(Conversion!$FF$14:$FF$114,$AD129,Conversion!BT$14:BT$114)</f>
        <v>0</v>
      </c>
      <c r="BU129" s="300">
        <f>SUMIF(Conversion!$FF$14:$FF$114,$AD129,Conversion!BU$14:BU$114)</f>
        <v>0</v>
      </c>
      <c r="BV129" s="300">
        <f>SUMIF(Conversion!$FF$14:$FF$114,$AD129,Conversion!BV$14:BV$114)</f>
        <v>0</v>
      </c>
      <c r="BW129" s="300">
        <f>SUMIF(Conversion!$FF$14:$FF$114,$AD129,Conversion!BW$14:BW$114)</f>
        <v>0</v>
      </c>
      <c r="BX129" s="300">
        <f>SUMIF(Conversion!$FF$14:$FF$114,$AD129,Conversion!BX$14:BX$114)</f>
        <v>0</v>
      </c>
      <c r="BY129" s="300">
        <f>SUMIF(Conversion!$FF$14:$FF$114,$AD129,Conversion!BY$14:BY$114)</f>
        <v>0</v>
      </c>
      <c r="BZ129" s="300">
        <f>SUMIF(Conversion!$FF$14:$FF$114,$AD129,Conversion!BZ$14:BZ$114)</f>
        <v>0</v>
      </c>
      <c r="CA129" s="300">
        <f>SUMIF(Conversion!$FF$14:$FF$114,$AD129,Conversion!CA$14:CA$114)</f>
        <v>0</v>
      </c>
      <c r="CB129" s="300">
        <f>SUMIF(Conversion!$FF$14:$FF$114,$AD129,Conversion!CB$14:CB$114)</f>
        <v>0</v>
      </c>
      <c r="CC129" s="300">
        <f>SUMIF(Conversion!$FF$14:$FF$114,$AD129,Conversion!CC$14:CC$114)</f>
        <v>0</v>
      </c>
      <c r="CD129" s="300">
        <f>SUMIF(Conversion!$FF$14:$FF$114,$AD129,Conversion!CD$14:CD$114)</f>
        <v>0</v>
      </c>
      <c r="CE129" s="300">
        <f>SUMIF(Conversion!$FF$14:$FF$114,$AD129,Conversion!CE$14:CE$114)</f>
        <v>0</v>
      </c>
      <c r="CF129" s="300">
        <f>SUMIF(Conversion!$FF$14:$FF$114,$AD129,Conversion!CF$14:CF$114)</f>
        <v>0</v>
      </c>
      <c r="CG129" s="300">
        <f>SUMIF(Conversion!$FF$14:$FF$114,$AD129,Conversion!CG$14:CG$114)</f>
        <v>0</v>
      </c>
      <c r="CH129" s="300">
        <f>SUMIF(Conversion!$FF$14:$FF$114,$AD129,Conversion!CH$14:CH$114)</f>
        <v>0</v>
      </c>
      <c r="CI129" s="300">
        <f>SUMIF(Conversion!$FF$14:$FF$114,$AD129,Conversion!CI$14:CI$114)</f>
        <v>0</v>
      </c>
      <c r="CJ129" s="300">
        <f>SUMIF(Conversion!$FF$14:$FF$114,$AD129,Conversion!CJ$14:CJ$114)</f>
        <v>0</v>
      </c>
      <c r="CK129" s="300">
        <f>SUMIF(Conversion!$FF$14:$FF$114,$AD129,Conversion!CK$14:CK$114)</f>
        <v>0</v>
      </c>
      <c r="CL129" s="300">
        <f>SUMIF(Conversion!$FF$14:$FF$114,$AD129,Conversion!CL$14:CL$114)</f>
        <v>0</v>
      </c>
      <c r="CM129" s="300">
        <f>SUMIF(Conversion!$FF$14:$FF$114,$AD129,Conversion!CM$14:CM$114)</f>
        <v>0</v>
      </c>
      <c r="CN129" s="300">
        <f>SUMIF(Conversion!$FF$14:$FF$114,$AD129,Conversion!CN$14:CN$114)</f>
        <v>0</v>
      </c>
      <c r="CO129" s="300">
        <f>SUMIF(Conversion!$FF$14:$FF$114,$AD129,Conversion!CO$14:CO$114)</f>
        <v>0</v>
      </c>
      <c r="CP129" s="300">
        <f>SUMIF(Conversion!$FF$14:$FF$114,$AD129,Conversion!CP$14:CP$114)</f>
        <v>0</v>
      </c>
      <c r="CQ129" s="300">
        <f>SUMIF(Conversion!$FF$14:$FF$114,$AD129,Conversion!CQ$14:CQ$114)</f>
        <v>0</v>
      </c>
      <c r="CR129" s="300">
        <f>SUMIF(Conversion!$FF$14:$FF$114,$AD129,Conversion!CR$14:CR$114)</f>
        <v>0</v>
      </c>
      <c r="CS129" s="300">
        <f>SUMIF(Conversion!$FF$14:$FF$114,$AD129,Conversion!CS$14:CS$114)</f>
        <v>0</v>
      </c>
      <c r="CT129" s="300">
        <f>SUMIF(Conversion!$FF$14:$FF$114,$AD129,Conversion!CT$14:CT$114)</f>
        <v>0</v>
      </c>
      <c r="CU129" s="300">
        <f>SUMIF(Conversion!$FF$14:$FF$114,$AD129,Conversion!CU$14:CU$114)</f>
        <v>0</v>
      </c>
      <c r="CV129" s="300">
        <f>SUMIF(Conversion!$FF$14:$FF$114,$AD129,Conversion!CV$14:CV$114)</f>
        <v>0</v>
      </c>
      <c r="CW129" s="300">
        <f>SUMIF(Conversion!$FF$14:$FF$114,$AD129,Conversion!CW$14:CW$114)</f>
        <v>0</v>
      </c>
      <c r="CX129" s="300">
        <f>SUMIF(Conversion!$FF$14:$FF$114,$AD129,Conversion!CX$14:CX$114)</f>
        <v>0</v>
      </c>
      <c r="CY129" s="300">
        <f>SUMIF(Conversion!$FF$14:$FF$114,$AD129,Conversion!CY$14:CY$114)</f>
        <v>0</v>
      </c>
      <c r="CZ129" s="300">
        <f>SUMIF(Conversion!$FF$14:$FF$114,$AD129,Conversion!CZ$14:CZ$114)</f>
        <v>0</v>
      </c>
      <c r="DA129" s="300">
        <f>SUMIF(Conversion!$FF$14:$FF$114,$AD129,Conversion!DA$14:DA$114)</f>
        <v>0</v>
      </c>
      <c r="DB129" s="300">
        <f>SUMIF(Conversion!$FF$14:$FF$114,$AD129,Conversion!DB$14:DB$114)</f>
        <v>0</v>
      </c>
      <c r="DC129" s="300">
        <f>SUMIF(Conversion!$FF$14:$FF$114,$AD129,Conversion!DC$14:DC$114)</f>
        <v>0</v>
      </c>
      <c r="DD129" s="300">
        <f>SUMIF(Conversion!$FF$14:$FF$114,$AD129,Conversion!DD$14:DD$114)</f>
        <v>0</v>
      </c>
      <c r="DE129" s="300">
        <f>SUMIF(Conversion!$FF$14:$FF$114,$AD129,Conversion!DE$14:DE$114)</f>
        <v>0</v>
      </c>
      <c r="DF129" s="300">
        <f>SUMIF(Conversion!$FF$14:$FF$114,$AD129,Conversion!DF$14:DF$114)</f>
        <v>0</v>
      </c>
      <c r="DG129" s="300">
        <f>SUMIF(Conversion!$FF$14:$FF$114,$AD129,Conversion!DG$14:DG$114)</f>
        <v>0</v>
      </c>
      <c r="DH129" s="300">
        <f>SUMIF(Conversion!$FF$14:$FF$114,$AD129,Conversion!DH$14:DH$114)</f>
        <v>0</v>
      </c>
      <c r="DI129" s="300">
        <f>SUMIF(Conversion!$FF$14:$FF$114,$AD129,Conversion!DI$14:DI$114)</f>
        <v>0</v>
      </c>
      <c r="DJ129" s="300">
        <f>SUMIF(Conversion!$FF$14:$FF$114,$AD129,Conversion!DJ$14:DJ$114)</f>
        <v>0</v>
      </c>
      <c r="DK129" s="300">
        <f>SUMIF(Conversion!$FF$14:$FF$114,$AD129,Conversion!DK$14:DK$114)</f>
        <v>0</v>
      </c>
      <c r="DL129" s="300">
        <f>SUMIF(Conversion!$FF$14:$FF$114,$AD129,Conversion!DL$14:DL$114)</f>
        <v>0</v>
      </c>
      <c r="DM129" s="300">
        <f>SUMIF(Conversion!$FF$14:$FF$114,$AD129,Conversion!DM$14:DM$114)</f>
        <v>0</v>
      </c>
      <c r="DN129" s="300">
        <f>SUMIF(Conversion!$FF$14:$FF$114,$AD129,Conversion!DN$14:DN$114)</f>
        <v>0</v>
      </c>
      <c r="DO129" s="300">
        <f>SUMIF(Conversion!$FF$14:$FF$114,$AD129,Conversion!DO$14:DO$114)</f>
        <v>0</v>
      </c>
      <c r="DP129" s="300">
        <f>SUMIF(Conversion!$FF$14:$FF$114,$AD129,Conversion!DP$14:DP$114)</f>
        <v>0</v>
      </c>
      <c r="DQ129" s="300">
        <f>SUMIF(Conversion!$FF$14:$FF$114,$AD129,Conversion!DQ$14:DQ$114)</f>
        <v>0</v>
      </c>
      <c r="DR129" s="300">
        <f>SUMIF(Conversion!$FF$14:$FF$114,$AD129,Conversion!DR$14:DR$114)</f>
        <v>0</v>
      </c>
      <c r="DS129" s="300">
        <f>SUMIF(Conversion!$FF$14:$FF$114,$AD129,Conversion!DS$14:DS$114)</f>
        <v>0</v>
      </c>
      <c r="DT129" s="300">
        <f>SUMIF(Conversion!$FF$14:$FF$114,$AD129,Conversion!DT$14:DT$114)</f>
        <v>0</v>
      </c>
      <c r="DU129" s="300">
        <f>SUMIF(Conversion!$FF$14:$FF$114,$AD129,Conversion!DU$14:DU$114)</f>
        <v>0</v>
      </c>
      <c r="DV129" s="300">
        <f>SUMIF(Conversion!$FF$14:$FF$114,$AD129,Conversion!DV$14:DV$114)</f>
        <v>0</v>
      </c>
      <c r="DW129" s="300">
        <f>SUMIF(Conversion!$FF$14:$FF$114,$AD129,Conversion!DW$14:DW$114)</f>
        <v>0</v>
      </c>
      <c r="DX129" s="300">
        <f>SUMIF(Conversion!$FF$14:$FF$114,$AD129,Conversion!DX$14:DX$114)</f>
        <v>0</v>
      </c>
      <c r="DY129" s="300">
        <f>SUMIF(Conversion!$FF$14:$FF$114,$AD129,Conversion!DY$14:DY$114)</f>
        <v>0</v>
      </c>
      <c r="DZ129" s="300">
        <f>SUMIF(Conversion!$FF$14:$FF$114,$AD129,Conversion!DZ$14:DZ$114)</f>
        <v>0</v>
      </c>
      <c r="EA129" s="300">
        <f>SUMIF(Conversion!$FF$14:$FF$114,$AD129,Conversion!EA$14:EA$114)</f>
        <v>0</v>
      </c>
      <c r="EB129" s="300">
        <f>SUMIF(Conversion!$FF$14:$FF$114,$AD129,Conversion!EB$14:EB$114)</f>
        <v>0</v>
      </c>
      <c r="EC129" s="300">
        <f>SUMIF(Conversion!$FF$14:$FF$114,$AD129,Conversion!EC$14:EC$114)</f>
        <v>0</v>
      </c>
      <c r="ED129" s="300">
        <f>SUMIF(Conversion!$FF$14:$FF$114,$AD129,Conversion!ED$14:ED$114)</f>
        <v>0</v>
      </c>
      <c r="EE129" s="300">
        <f>SUMIF(Conversion!$FF$14:$FF$114,$AD129,Conversion!EE$14:EE$114)</f>
        <v>0</v>
      </c>
      <c r="EF129" s="300">
        <f>SUMIF(Conversion!$FF$14:$FF$114,$AD129,Conversion!EF$14:EF$114)</f>
        <v>0</v>
      </c>
      <c r="EG129" s="300">
        <f>SUMIF(Conversion!$FF$14:$FF$114,$AD129,Conversion!EG$14:EG$114)</f>
        <v>0</v>
      </c>
      <c r="EH129" s="300">
        <f>SUMIF(Conversion!$FF$14:$FF$114,$AD129,Conversion!EH$14:EH$114)</f>
        <v>0</v>
      </c>
      <c r="EI129" s="300">
        <f>SUMIF(Conversion!$FF$14:$FF$114,$AD129,Conversion!EI$14:EI$114)</f>
        <v>0</v>
      </c>
      <c r="EJ129" s="300">
        <f>SUMIF(Conversion!$FF$14:$FF$114,$AD129,Conversion!EJ$14:EJ$114)</f>
        <v>0</v>
      </c>
      <c r="EK129" s="300">
        <f>SUMIF(Conversion!$FF$14:$FF$114,$AD129,Conversion!EK$14:EK$114)</f>
        <v>0</v>
      </c>
      <c r="EL129" s="300">
        <f>SUMIF(Conversion!$FF$14:$FF$114,$AD129,Conversion!EL$14:EL$114)</f>
        <v>0</v>
      </c>
      <c r="EM129" s="300">
        <f>SUMIF(Conversion!$FF$14:$FF$114,$AD129,Conversion!EM$14:EM$114)</f>
        <v>0</v>
      </c>
      <c r="EN129" s="300">
        <f>SUMIF(Conversion!$FF$14:$FF$114,$AD129,Conversion!EN$14:EN$114)</f>
        <v>0</v>
      </c>
      <c r="EO129" s="300">
        <f>SUMIF(Conversion!$FF$14:$FF$114,$AD129,Conversion!EO$14:EO$114)</f>
        <v>0</v>
      </c>
      <c r="EP129" s="300">
        <f>SUMIF(Conversion!$FF$14:$FF$114,$AD129,Conversion!EP$14:EP$114)</f>
        <v>0</v>
      </c>
      <c r="EQ129" s="300">
        <f>SUMIF(Conversion!$FF$14:$FF$114,$AD129,Conversion!EQ$14:EQ$114)</f>
        <v>0</v>
      </c>
      <c r="ER129" s="300">
        <f>SUMIF(Conversion!$FF$14:$FF$114,$AD129,Conversion!ER$14:ER$114)</f>
        <v>0</v>
      </c>
      <c r="ES129" s="300">
        <f>SUMIF(Conversion!$FF$14:$FF$114,$AD129,Conversion!ES$14:ES$114)</f>
        <v>0</v>
      </c>
      <c r="ET129" s="300">
        <f>SUMIF(Conversion!$FF$14:$FF$114,$AD129,Conversion!ET$14:ET$114)</f>
        <v>0</v>
      </c>
      <c r="EU129" s="300">
        <f>SUMIF(Conversion!$FF$14:$FF$114,$AD129,Conversion!EU$14:EU$114)</f>
        <v>0</v>
      </c>
      <c r="EV129" s="300">
        <f>SUMIF(Conversion!$FF$14:$FF$114,$AD129,Conversion!EV$14:EV$114)</f>
        <v>0</v>
      </c>
      <c r="EW129" s="300">
        <f>SUMIF(Conversion!$FF$14:$FF$114,$AD129,Conversion!EW$14:EW$114)</f>
        <v>0</v>
      </c>
      <c r="EX129" s="300">
        <f>SUMIF(Conversion!$FF$14:$FF$114,$AD129,Conversion!EX$14:EX$114)</f>
        <v>0</v>
      </c>
      <c r="EY129" s="261"/>
      <c r="EZ129" s="87"/>
      <c r="FB129" s="261"/>
    </row>
    <row r="130" spans="1:158" ht="12.75" hidden="1" customHeight="1" outlineLevel="2">
      <c r="A130" s="303">
        <v>8</v>
      </c>
      <c r="B130" s="303"/>
      <c r="C130" s="892" t="str">
        <f>Constants!B852</f>
        <v>Quarterly Accrual</v>
      </c>
      <c r="E130" s="329"/>
      <c r="F130" s="330"/>
      <c r="G130" s="330"/>
      <c r="H130" s="330"/>
      <c r="I130" s="330"/>
      <c r="J130" s="330"/>
      <c r="K130" s="330"/>
      <c r="L130" s="330"/>
      <c r="M130" s="330"/>
      <c r="N130" s="330"/>
      <c r="O130" s="330"/>
      <c r="P130" s="330"/>
      <c r="Q130" s="330"/>
      <c r="R130" s="330"/>
      <c r="S130" s="330"/>
      <c r="T130" s="330"/>
      <c r="U130" s="330"/>
      <c r="V130" s="331"/>
      <c r="W130" s="330"/>
      <c r="X130" s="330"/>
      <c r="Y130" s="330"/>
      <c r="Z130" s="330"/>
      <c r="AA130" s="330"/>
      <c r="AB130" s="329"/>
      <c r="AC130" s="332"/>
      <c r="AD130" s="683" t="str">
        <f>Constants!E852</f>
        <v>QuarterlyAccrual</v>
      </c>
      <c r="AE130" s="304">
        <f t="shared" si="48"/>
        <v>0</v>
      </c>
      <c r="AF130" s="299">
        <f>SUMIF(Conversion!$FF$14:$FF$114,$AD130,Conversion!AF$14:AF$114)</f>
        <v>0</v>
      </c>
      <c r="AG130" s="300">
        <f>SUMIF(Conversion!$FF$14:$FF$114,$AD130,Conversion!AG$14:AG$114)</f>
        <v>0</v>
      </c>
      <c r="AH130" s="300">
        <f>SUMIF(Conversion!$FF$14:$FF$114,$AD130,Conversion!AH$14:AH$114)</f>
        <v>0</v>
      </c>
      <c r="AI130" s="300">
        <f>SUMIF(Conversion!$FF$14:$FF$114,$AD130,Conversion!AI$14:AI$114)</f>
        <v>0</v>
      </c>
      <c r="AJ130" s="300">
        <f>SUMIF(Conversion!$FF$14:$FF$114,$AD130,Conversion!AJ$14:AJ$114)</f>
        <v>0</v>
      </c>
      <c r="AK130" s="300">
        <f>SUMIF(Conversion!$FF$14:$FF$114,$AD130,Conversion!AK$14:AK$114)</f>
        <v>0</v>
      </c>
      <c r="AL130" s="300">
        <f>SUMIF(Conversion!$FF$14:$FF$114,$AD130,Conversion!AL$14:AL$114)</f>
        <v>0</v>
      </c>
      <c r="AM130" s="300">
        <f>SUMIF(Conversion!$FF$14:$FF$114,$AD130,Conversion!AM$14:AM$114)</f>
        <v>0</v>
      </c>
      <c r="AN130" s="300">
        <f>SUMIF(Conversion!$FF$14:$FF$114,$AD130,Conversion!AN$14:AN$114)</f>
        <v>0</v>
      </c>
      <c r="AO130" s="300">
        <f>SUMIF(Conversion!$FF$14:$FF$114,$AD130,Conversion!AO$14:AO$114)</f>
        <v>0</v>
      </c>
      <c r="AP130" s="300">
        <f>SUMIF(Conversion!$FF$14:$FF$114,$AD130,Conversion!AP$14:AP$114)</f>
        <v>0</v>
      </c>
      <c r="AQ130" s="300">
        <f>SUMIF(Conversion!$FF$14:$FF$114,$AD130,Conversion!AQ$14:AQ$114)</f>
        <v>0</v>
      </c>
      <c r="AR130" s="300">
        <f>SUMIF(Conversion!$FF$14:$FF$114,$AD130,Conversion!AR$14:AR$114)</f>
        <v>0</v>
      </c>
      <c r="AS130" s="300">
        <f>SUMIF(Conversion!$FF$14:$FF$114,$AD130,Conversion!AS$14:AS$114)</f>
        <v>0</v>
      </c>
      <c r="AT130" s="300">
        <f>SUMIF(Conversion!$FF$14:$FF$114,$AD130,Conversion!AT$14:AT$114)</f>
        <v>0</v>
      </c>
      <c r="AU130" s="300">
        <f>SUMIF(Conversion!$FF$14:$FF$114,$AD130,Conversion!AU$14:AU$114)</f>
        <v>0</v>
      </c>
      <c r="AV130" s="300">
        <f>SUMIF(Conversion!$FF$14:$FF$114,$AD130,Conversion!AV$14:AV$114)</f>
        <v>0</v>
      </c>
      <c r="AW130" s="300">
        <f>SUMIF(Conversion!$FF$14:$FF$114,$AD130,Conversion!AW$14:AW$114)</f>
        <v>0</v>
      </c>
      <c r="AX130" s="300">
        <f>SUMIF(Conversion!$FF$14:$FF$114,$AD130,Conversion!AX$14:AX$114)</f>
        <v>0</v>
      </c>
      <c r="AY130" s="300">
        <f>SUMIF(Conversion!$FF$14:$FF$114,$AD130,Conversion!AY$14:AY$114)</f>
        <v>0</v>
      </c>
      <c r="AZ130" s="300">
        <f>SUMIF(Conversion!$FF$14:$FF$114,$AD130,Conversion!AZ$14:AZ$114)</f>
        <v>0</v>
      </c>
      <c r="BA130" s="300">
        <f>SUMIF(Conversion!$FF$14:$FF$114,$AD130,Conversion!BA$14:BA$114)</f>
        <v>0</v>
      </c>
      <c r="BB130" s="300">
        <f>SUMIF(Conversion!$FF$14:$FF$114,$AD130,Conversion!BB$14:BB$114)</f>
        <v>0</v>
      </c>
      <c r="BC130" s="300">
        <f>SUMIF(Conversion!$FF$14:$FF$114,$AD130,Conversion!BC$14:BC$114)</f>
        <v>0</v>
      </c>
      <c r="BD130" s="300">
        <f>SUMIF(Conversion!$FF$14:$FF$114,$AD130,Conversion!BD$14:BD$114)</f>
        <v>0</v>
      </c>
      <c r="BE130" s="300">
        <f>SUMIF(Conversion!$FF$14:$FF$114,$AD130,Conversion!BE$14:BE$114)</f>
        <v>0</v>
      </c>
      <c r="BF130" s="300">
        <f>SUMIF(Conversion!$FF$14:$FF$114,$AD130,Conversion!BF$14:BF$114)</f>
        <v>0</v>
      </c>
      <c r="BG130" s="300">
        <f>SUMIF(Conversion!$FF$14:$FF$114,$AD130,Conversion!BG$14:BG$114)</f>
        <v>0</v>
      </c>
      <c r="BH130" s="300">
        <f>SUMIF(Conversion!$FF$14:$FF$114,$AD130,Conversion!BH$14:BH$114)</f>
        <v>0</v>
      </c>
      <c r="BI130" s="300">
        <f>SUMIF(Conversion!$FF$14:$FF$114,$AD130,Conversion!BI$14:BI$114)</f>
        <v>0</v>
      </c>
      <c r="BJ130" s="300">
        <f>SUMIF(Conversion!$FF$14:$FF$114,$AD130,Conversion!BJ$14:BJ$114)</f>
        <v>0</v>
      </c>
      <c r="BK130" s="300">
        <f>SUMIF(Conversion!$FF$14:$FF$114,$AD130,Conversion!BK$14:BK$114)</f>
        <v>0</v>
      </c>
      <c r="BL130" s="300">
        <f>SUMIF(Conversion!$FF$14:$FF$114,$AD130,Conversion!BL$14:BL$114)</f>
        <v>0</v>
      </c>
      <c r="BM130" s="300">
        <f>SUMIF(Conversion!$FF$14:$FF$114,$AD130,Conversion!BM$14:BM$114)</f>
        <v>0</v>
      </c>
      <c r="BN130" s="300">
        <f>SUMIF(Conversion!$FF$14:$FF$114,$AD130,Conversion!BN$14:BN$114)</f>
        <v>0</v>
      </c>
      <c r="BO130" s="300">
        <f>SUMIF(Conversion!$FF$14:$FF$114,$AD130,Conversion!BO$14:BO$114)</f>
        <v>0</v>
      </c>
      <c r="BP130" s="300">
        <f>SUMIF(Conversion!$FF$14:$FF$114,$AD130,Conversion!BP$14:BP$114)</f>
        <v>0</v>
      </c>
      <c r="BQ130" s="300">
        <f>SUMIF(Conversion!$FF$14:$FF$114,$AD130,Conversion!BQ$14:BQ$114)</f>
        <v>0</v>
      </c>
      <c r="BR130" s="300">
        <f>SUMIF(Conversion!$FF$14:$FF$114,$AD130,Conversion!BR$14:BR$114)</f>
        <v>0</v>
      </c>
      <c r="BS130" s="300">
        <f>SUMIF(Conversion!$FF$14:$FF$114,$AD130,Conversion!BS$14:BS$114)</f>
        <v>0</v>
      </c>
      <c r="BT130" s="300">
        <f>SUMIF(Conversion!$FF$14:$FF$114,$AD130,Conversion!BT$14:BT$114)</f>
        <v>0</v>
      </c>
      <c r="BU130" s="300">
        <f>SUMIF(Conversion!$FF$14:$FF$114,$AD130,Conversion!BU$14:BU$114)</f>
        <v>0</v>
      </c>
      <c r="BV130" s="300">
        <f>SUMIF(Conversion!$FF$14:$FF$114,$AD130,Conversion!BV$14:BV$114)</f>
        <v>0</v>
      </c>
      <c r="BW130" s="300">
        <f>SUMIF(Conversion!$FF$14:$FF$114,$AD130,Conversion!BW$14:BW$114)</f>
        <v>0</v>
      </c>
      <c r="BX130" s="300">
        <f>SUMIF(Conversion!$FF$14:$FF$114,$AD130,Conversion!BX$14:BX$114)</f>
        <v>0</v>
      </c>
      <c r="BY130" s="300">
        <f>SUMIF(Conversion!$FF$14:$FF$114,$AD130,Conversion!BY$14:BY$114)</f>
        <v>0</v>
      </c>
      <c r="BZ130" s="300">
        <f>SUMIF(Conversion!$FF$14:$FF$114,$AD130,Conversion!BZ$14:BZ$114)</f>
        <v>0</v>
      </c>
      <c r="CA130" s="300">
        <f>SUMIF(Conversion!$FF$14:$FF$114,$AD130,Conversion!CA$14:CA$114)</f>
        <v>0</v>
      </c>
      <c r="CB130" s="300">
        <f>SUMIF(Conversion!$FF$14:$FF$114,$AD130,Conversion!CB$14:CB$114)</f>
        <v>0</v>
      </c>
      <c r="CC130" s="300">
        <f>SUMIF(Conversion!$FF$14:$FF$114,$AD130,Conversion!CC$14:CC$114)</f>
        <v>0</v>
      </c>
      <c r="CD130" s="300">
        <f>SUMIF(Conversion!$FF$14:$FF$114,$AD130,Conversion!CD$14:CD$114)</f>
        <v>0</v>
      </c>
      <c r="CE130" s="300">
        <f>SUMIF(Conversion!$FF$14:$FF$114,$AD130,Conversion!CE$14:CE$114)</f>
        <v>0</v>
      </c>
      <c r="CF130" s="300">
        <f>SUMIF(Conversion!$FF$14:$FF$114,$AD130,Conversion!CF$14:CF$114)</f>
        <v>0</v>
      </c>
      <c r="CG130" s="300">
        <f>SUMIF(Conversion!$FF$14:$FF$114,$AD130,Conversion!CG$14:CG$114)</f>
        <v>0</v>
      </c>
      <c r="CH130" s="300">
        <f>SUMIF(Conversion!$FF$14:$FF$114,$AD130,Conversion!CH$14:CH$114)</f>
        <v>0</v>
      </c>
      <c r="CI130" s="300">
        <f>SUMIF(Conversion!$FF$14:$FF$114,$AD130,Conversion!CI$14:CI$114)</f>
        <v>0</v>
      </c>
      <c r="CJ130" s="300">
        <f>SUMIF(Conversion!$FF$14:$FF$114,$AD130,Conversion!CJ$14:CJ$114)</f>
        <v>0</v>
      </c>
      <c r="CK130" s="300">
        <f>SUMIF(Conversion!$FF$14:$FF$114,$AD130,Conversion!CK$14:CK$114)</f>
        <v>0</v>
      </c>
      <c r="CL130" s="300">
        <f>SUMIF(Conversion!$FF$14:$FF$114,$AD130,Conversion!CL$14:CL$114)</f>
        <v>0</v>
      </c>
      <c r="CM130" s="300">
        <f>SUMIF(Conversion!$FF$14:$FF$114,$AD130,Conversion!CM$14:CM$114)</f>
        <v>0</v>
      </c>
      <c r="CN130" s="300">
        <f>SUMIF(Conversion!$FF$14:$FF$114,$AD130,Conversion!CN$14:CN$114)</f>
        <v>0</v>
      </c>
      <c r="CO130" s="300">
        <f>SUMIF(Conversion!$FF$14:$FF$114,$AD130,Conversion!CO$14:CO$114)</f>
        <v>0</v>
      </c>
      <c r="CP130" s="300">
        <f>SUMIF(Conversion!$FF$14:$FF$114,$AD130,Conversion!CP$14:CP$114)</f>
        <v>0</v>
      </c>
      <c r="CQ130" s="300">
        <f>SUMIF(Conversion!$FF$14:$FF$114,$AD130,Conversion!CQ$14:CQ$114)</f>
        <v>0</v>
      </c>
      <c r="CR130" s="300">
        <f>SUMIF(Conversion!$FF$14:$FF$114,$AD130,Conversion!CR$14:CR$114)</f>
        <v>0</v>
      </c>
      <c r="CS130" s="300">
        <f>SUMIF(Conversion!$FF$14:$FF$114,$AD130,Conversion!CS$14:CS$114)</f>
        <v>0</v>
      </c>
      <c r="CT130" s="300">
        <f>SUMIF(Conversion!$FF$14:$FF$114,$AD130,Conversion!CT$14:CT$114)</f>
        <v>0</v>
      </c>
      <c r="CU130" s="300">
        <f>SUMIF(Conversion!$FF$14:$FF$114,$AD130,Conversion!CU$14:CU$114)</f>
        <v>0</v>
      </c>
      <c r="CV130" s="300">
        <f>SUMIF(Conversion!$FF$14:$FF$114,$AD130,Conversion!CV$14:CV$114)</f>
        <v>0</v>
      </c>
      <c r="CW130" s="300">
        <f>SUMIF(Conversion!$FF$14:$FF$114,$AD130,Conversion!CW$14:CW$114)</f>
        <v>0</v>
      </c>
      <c r="CX130" s="300">
        <f>SUMIF(Conversion!$FF$14:$FF$114,$AD130,Conversion!CX$14:CX$114)</f>
        <v>0</v>
      </c>
      <c r="CY130" s="300">
        <f>SUMIF(Conversion!$FF$14:$FF$114,$AD130,Conversion!CY$14:CY$114)</f>
        <v>0</v>
      </c>
      <c r="CZ130" s="300">
        <f>SUMIF(Conversion!$FF$14:$FF$114,$AD130,Conversion!CZ$14:CZ$114)</f>
        <v>0</v>
      </c>
      <c r="DA130" s="300">
        <f>SUMIF(Conversion!$FF$14:$FF$114,$AD130,Conversion!DA$14:DA$114)</f>
        <v>0</v>
      </c>
      <c r="DB130" s="300">
        <f>SUMIF(Conversion!$FF$14:$FF$114,$AD130,Conversion!DB$14:DB$114)</f>
        <v>0</v>
      </c>
      <c r="DC130" s="300">
        <f>SUMIF(Conversion!$FF$14:$FF$114,$AD130,Conversion!DC$14:DC$114)</f>
        <v>0</v>
      </c>
      <c r="DD130" s="300">
        <f>SUMIF(Conversion!$FF$14:$FF$114,$AD130,Conversion!DD$14:DD$114)</f>
        <v>0</v>
      </c>
      <c r="DE130" s="300">
        <f>SUMIF(Conversion!$FF$14:$FF$114,$AD130,Conversion!DE$14:DE$114)</f>
        <v>0</v>
      </c>
      <c r="DF130" s="300">
        <f>SUMIF(Conversion!$FF$14:$FF$114,$AD130,Conversion!DF$14:DF$114)</f>
        <v>0</v>
      </c>
      <c r="DG130" s="300">
        <f>SUMIF(Conversion!$FF$14:$FF$114,$AD130,Conversion!DG$14:DG$114)</f>
        <v>0</v>
      </c>
      <c r="DH130" s="300">
        <f>SUMIF(Conversion!$FF$14:$FF$114,$AD130,Conversion!DH$14:DH$114)</f>
        <v>0</v>
      </c>
      <c r="DI130" s="300">
        <f>SUMIF(Conversion!$FF$14:$FF$114,$AD130,Conversion!DI$14:DI$114)</f>
        <v>0</v>
      </c>
      <c r="DJ130" s="300">
        <f>SUMIF(Conversion!$FF$14:$FF$114,$AD130,Conversion!DJ$14:DJ$114)</f>
        <v>0</v>
      </c>
      <c r="DK130" s="300">
        <f>SUMIF(Conversion!$FF$14:$FF$114,$AD130,Conversion!DK$14:DK$114)</f>
        <v>0</v>
      </c>
      <c r="DL130" s="300">
        <f>SUMIF(Conversion!$FF$14:$FF$114,$AD130,Conversion!DL$14:DL$114)</f>
        <v>0</v>
      </c>
      <c r="DM130" s="300">
        <f>SUMIF(Conversion!$FF$14:$FF$114,$AD130,Conversion!DM$14:DM$114)</f>
        <v>0</v>
      </c>
      <c r="DN130" s="300">
        <f>SUMIF(Conversion!$FF$14:$FF$114,$AD130,Conversion!DN$14:DN$114)</f>
        <v>0</v>
      </c>
      <c r="DO130" s="300">
        <f>SUMIF(Conversion!$FF$14:$FF$114,$AD130,Conversion!DO$14:DO$114)</f>
        <v>0</v>
      </c>
      <c r="DP130" s="300">
        <f>SUMIF(Conversion!$FF$14:$FF$114,$AD130,Conversion!DP$14:DP$114)</f>
        <v>0</v>
      </c>
      <c r="DQ130" s="300">
        <f>SUMIF(Conversion!$FF$14:$FF$114,$AD130,Conversion!DQ$14:DQ$114)</f>
        <v>0</v>
      </c>
      <c r="DR130" s="300">
        <f>SUMIF(Conversion!$FF$14:$FF$114,$AD130,Conversion!DR$14:DR$114)</f>
        <v>0</v>
      </c>
      <c r="DS130" s="300">
        <f>SUMIF(Conversion!$FF$14:$FF$114,$AD130,Conversion!DS$14:DS$114)</f>
        <v>0</v>
      </c>
      <c r="DT130" s="300">
        <f>SUMIF(Conversion!$FF$14:$FF$114,$AD130,Conversion!DT$14:DT$114)</f>
        <v>0</v>
      </c>
      <c r="DU130" s="300">
        <f>SUMIF(Conversion!$FF$14:$FF$114,$AD130,Conversion!DU$14:DU$114)</f>
        <v>0</v>
      </c>
      <c r="DV130" s="300">
        <f>SUMIF(Conversion!$FF$14:$FF$114,$AD130,Conversion!DV$14:DV$114)</f>
        <v>0</v>
      </c>
      <c r="DW130" s="300">
        <f>SUMIF(Conversion!$FF$14:$FF$114,$AD130,Conversion!DW$14:DW$114)</f>
        <v>0</v>
      </c>
      <c r="DX130" s="300">
        <f>SUMIF(Conversion!$FF$14:$FF$114,$AD130,Conversion!DX$14:DX$114)</f>
        <v>0</v>
      </c>
      <c r="DY130" s="300">
        <f>SUMIF(Conversion!$FF$14:$FF$114,$AD130,Conversion!DY$14:DY$114)</f>
        <v>0</v>
      </c>
      <c r="DZ130" s="300">
        <f>SUMIF(Conversion!$FF$14:$FF$114,$AD130,Conversion!DZ$14:DZ$114)</f>
        <v>0</v>
      </c>
      <c r="EA130" s="300">
        <f>SUMIF(Conversion!$FF$14:$FF$114,$AD130,Conversion!EA$14:EA$114)</f>
        <v>0</v>
      </c>
      <c r="EB130" s="300">
        <f>SUMIF(Conversion!$FF$14:$FF$114,$AD130,Conversion!EB$14:EB$114)</f>
        <v>0</v>
      </c>
      <c r="EC130" s="300">
        <f>SUMIF(Conversion!$FF$14:$FF$114,$AD130,Conversion!EC$14:EC$114)</f>
        <v>0</v>
      </c>
      <c r="ED130" s="300">
        <f>SUMIF(Conversion!$FF$14:$FF$114,$AD130,Conversion!ED$14:ED$114)</f>
        <v>0</v>
      </c>
      <c r="EE130" s="300">
        <f>SUMIF(Conversion!$FF$14:$FF$114,$AD130,Conversion!EE$14:EE$114)</f>
        <v>0</v>
      </c>
      <c r="EF130" s="300">
        <f>SUMIF(Conversion!$FF$14:$FF$114,$AD130,Conversion!EF$14:EF$114)</f>
        <v>0</v>
      </c>
      <c r="EG130" s="300">
        <f>SUMIF(Conversion!$FF$14:$FF$114,$AD130,Conversion!EG$14:EG$114)</f>
        <v>0</v>
      </c>
      <c r="EH130" s="300">
        <f>SUMIF(Conversion!$FF$14:$FF$114,$AD130,Conversion!EH$14:EH$114)</f>
        <v>0</v>
      </c>
      <c r="EI130" s="300">
        <f>SUMIF(Conversion!$FF$14:$FF$114,$AD130,Conversion!EI$14:EI$114)</f>
        <v>0</v>
      </c>
      <c r="EJ130" s="300">
        <f>SUMIF(Conversion!$FF$14:$FF$114,$AD130,Conversion!EJ$14:EJ$114)</f>
        <v>0</v>
      </c>
      <c r="EK130" s="300">
        <f>SUMIF(Conversion!$FF$14:$FF$114,$AD130,Conversion!EK$14:EK$114)</f>
        <v>0</v>
      </c>
      <c r="EL130" s="300">
        <f>SUMIF(Conversion!$FF$14:$FF$114,$AD130,Conversion!EL$14:EL$114)</f>
        <v>0</v>
      </c>
      <c r="EM130" s="300">
        <f>SUMIF(Conversion!$FF$14:$FF$114,$AD130,Conversion!EM$14:EM$114)</f>
        <v>0</v>
      </c>
      <c r="EN130" s="300">
        <f>SUMIF(Conversion!$FF$14:$FF$114,$AD130,Conversion!EN$14:EN$114)</f>
        <v>0</v>
      </c>
      <c r="EO130" s="300">
        <f>SUMIF(Conversion!$FF$14:$FF$114,$AD130,Conversion!EO$14:EO$114)</f>
        <v>0</v>
      </c>
      <c r="EP130" s="300">
        <f>SUMIF(Conversion!$FF$14:$FF$114,$AD130,Conversion!EP$14:EP$114)</f>
        <v>0</v>
      </c>
      <c r="EQ130" s="300">
        <f>SUMIF(Conversion!$FF$14:$FF$114,$AD130,Conversion!EQ$14:EQ$114)</f>
        <v>0</v>
      </c>
      <c r="ER130" s="300">
        <f>SUMIF(Conversion!$FF$14:$FF$114,$AD130,Conversion!ER$14:ER$114)</f>
        <v>0</v>
      </c>
      <c r="ES130" s="300">
        <f>SUMIF(Conversion!$FF$14:$FF$114,$AD130,Conversion!ES$14:ES$114)</f>
        <v>0</v>
      </c>
      <c r="ET130" s="300">
        <f>SUMIF(Conversion!$FF$14:$FF$114,$AD130,Conversion!ET$14:ET$114)</f>
        <v>0</v>
      </c>
      <c r="EU130" s="300">
        <f>SUMIF(Conversion!$FF$14:$FF$114,$AD130,Conversion!EU$14:EU$114)</f>
        <v>0</v>
      </c>
      <c r="EV130" s="300">
        <f>SUMIF(Conversion!$FF$14:$FF$114,$AD130,Conversion!EV$14:EV$114)</f>
        <v>0</v>
      </c>
      <c r="EW130" s="300">
        <f>SUMIF(Conversion!$FF$14:$FF$114,$AD130,Conversion!EW$14:EW$114)</f>
        <v>0</v>
      </c>
      <c r="EX130" s="300">
        <f>SUMIF(Conversion!$FF$14:$FF$114,$AD130,Conversion!EX$14:EX$114)</f>
        <v>0</v>
      </c>
      <c r="EY130" s="261"/>
      <c r="EZ130" s="87"/>
      <c r="FB130" s="261"/>
    </row>
    <row r="131" spans="1:158" ht="12.75" hidden="1" customHeight="1" outlineLevel="2">
      <c r="A131" s="303">
        <v>9</v>
      </c>
      <c r="B131" s="303"/>
      <c r="C131" s="892" t="str">
        <f>Constants!B853</f>
        <v>Other</v>
      </c>
      <c r="E131" s="329"/>
      <c r="F131" s="330"/>
      <c r="G131" s="330"/>
      <c r="H131" s="330"/>
      <c r="I131" s="330"/>
      <c r="J131" s="330"/>
      <c r="K131" s="330"/>
      <c r="L131" s="330"/>
      <c r="M131" s="330"/>
      <c r="N131" s="330"/>
      <c r="O131" s="330"/>
      <c r="P131" s="330"/>
      <c r="Q131" s="330"/>
      <c r="R131" s="330"/>
      <c r="S131" s="330"/>
      <c r="T131" s="330"/>
      <c r="U131" s="330"/>
      <c r="V131" s="331"/>
      <c r="W131" s="330"/>
      <c r="X131" s="330"/>
      <c r="Y131" s="330"/>
      <c r="Z131" s="330"/>
      <c r="AA131" s="330"/>
      <c r="AB131" s="329"/>
      <c r="AC131" s="332"/>
      <c r="AD131" s="683" t="str">
        <f>Constants!E853</f>
        <v>Other</v>
      </c>
      <c r="AE131" s="304">
        <f t="shared" si="48"/>
        <v>0</v>
      </c>
      <c r="AF131" s="299">
        <f>SUMIF(Conversion!$FF$14:$FF$114,$AD131,Conversion!AF$14:AF$114)</f>
        <v>0</v>
      </c>
      <c r="AG131" s="300">
        <f>SUMIF(Conversion!$FF$14:$FF$114,$AD131,Conversion!AG$14:AG$114)</f>
        <v>0</v>
      </c>
      <c r="AH131" s="300">
        <f>SUMIF(Conversion!$FF$14:$FF$114,$AD131,Conversion!AH$14:AH$114)</f>
        <v>0</v>
      </c>
      <c r="AI131" s="300">
        <f>SUMIF(Conversion!$FF$14:$FF$114,$AD131,Conversion!AI$14:AI$114)</f>
        <v>0</v>
      </c>
      <c r="AJ131" s="300">
        <f>SUMIF(Conversion!$FF$14:$FF$114,$AD131,Conversion!AJ$14:AJ$114)</f>
        <v>0</v>
      </c>
      <c r="AK131" s="300">
        <f>SUMIF(Conversion!$FF$14:$FF$114,$AD131,Conversion!AK$14:AK$114)</f>
        <v>0</v>
      </c>
      <c r="AL131" s="300">
        <f>SUMIF(Conversion!$FF$14:$FF$114,$AD131,Conversion!AL$14:AL$114)</f>
        <v>0</v>
      </c>
      <c r="AM131" s="300">
        <f>SUMIF(Conversion!$FF$14:$FF$114,$AD131,Conversion!AM$14:AM$114)</f>
        <v>0</v>
      </c>
      <c r="AN131" s="300">
        <f>SUMIF(Conversion!$FF$14:$FF$114,$AD131,Conversion!AN$14:AN$114)</f>
        <v>0</v>
      </c>
      <c r="AO131" s="300">
        <f>SUMIF(Conversion!$FF$14:$FF$114,$AD131,Conversion!AO$14:AO$114)</f>
        <v>0</v>
      </c>
      <c r="AP131" s="300">
        <f>SUMIF(Conversion!$FF$14:$FF$114,$AD131,Conversion!AP$14:AP$114)</f>
        <v>0</v>
      </c>
      <c r="AQ131" s="300">
        <f>SUMIF(Conversion!$FF$14:$FF$114,$AD131,Conversion!AQ$14:AQ$114)</f>
        <v>0</v>
      </c>
      <c r="AR131" s="300">
        <f>SUMIF(Conversion!$FF$14:$FF$114,$AD131,Conversion!AR$14:AR$114)</f>
        <v>0</v>
      </c>
      <c r="AS131" s="300">
        <f>SUMIF(Conversion!$FF$14:$FF$114,$AD131,Conversion!AS$14:AS$114)</f>
        <v>0</v>
      </c>
      <c r="AT131" s="300">
        <f>SUMIF(Conversion!$FF$14:$FF$114,$AD131,Conversion!AT$14:AT$114)</f>
        <v>0</v>
      </c>
      <c r="AU131" s="300">
        <f>SUMIF(Conversion!$FF$14:$FF$114,$AD131,Conversion!AU$14:AU$114)</f>
        <v>0</v>
      </c>
      <c r="AV131" s="300">
        <f>SUMIF(Conversion!$FF$14:$FF$114,$AD131,Conversion!AV$14:AV$114)</f>
        <v>0</v>
      </c>
      <c r="AW131" s="300">
        <f>SUMIF(Conversion!$FF$14:$FF$114,$AD131,Conversion!AW$14:AW$114)</f>
        <v>0</v>
      </c>
      <c r="AX131" s="300">
        <f>SUMIF(Conversion!$FF$14:$FF$114,$AD131,Conversion!AX$14:AX$114)</f>
        <v>0</v>
      </c>
      <c r="AY131" s="300">
        <f>SUMIF(Conversion!$FF$14:$FF$114,$AD131,Conversion!AY$14:AY$114)</f>
        <v>0</v>
      </c>
      <c r="AZ131" s="300">
        <f>SUMIF(Conversion!$FF$14:$FF$114,$AD131,Conversion!AZ$14:AZ$114)</f>
        <v>0</v>
      </c>
      <c r="BA131" s="300">
        <f>SUMIF(Conversion!$FF$14:$FF$114,$AD131,Conversion!BA$14:BA$114)</f>
        <v>0</v>
      </c>
      <c r="BB131" s="300">
        <f>SUMIF(Conversion!$FF$14:$FF$114,$AD131,Conversion!BB$14:BB$114)</f>
        <v>0</v>
      </c>
      <c r="BC131" s="300">
        <f>SUMIF(Conversion!$FF$14:$FF$114,$AD131,Conversion!BC$14:BC$114)</f>
        <v>0</v>
      </c>
      <c r="BD131" s="300">
        <f>SUMIF(Conversion!$FF$14:$FF$114,$AD131,Conversion!BD$14:BD$114)</f>
        <v>0</v>
      </c>
      <c r="BE131" s="300">
        <f>SUMIF(Conversion!$FF$14:$FF$114,$AD131,Conversion!BE$14:BE$114)</f>
        <v>0</v>
      </c>
      <c r="BF131" s="300">
        <f>SUMIF(Conversion!$FF$14:$FF$114,$AD131,Conversion!BF$14:BF$114)</f>
        <v>0</v>
      </c>
      <c r="BG131" s="300">
        <f>SUMIF(Conversion!$FF$14:$FF$114,$AD131,Conversion!BG$14:BG$114)</f>
        <v>0</v>
      </c>
      <c r="BH131" s="300">
        <f>SUMIF(Conversion!$FF$14:$FF$114,$AD131,Conversion!BH$14:BH$114)</f>
        <v>0</v>
      </c>
      <c r="BI131" s="300">
        <f>SUMIF(Conversion!$FF$14:$FF$114,$AD131,Conversion!BI$14:BI$114)</f>
        <v>0</v>
      </c>
      <c r="BJ131" s="300">
        <f>SUMIF(Conversion!$FF$14:$FF$114,$AD131,Conversion!BJ$14:BJ$114)</f>
        <v>0</v>
      </c>
      <c r="BK131" s="300">
        <f>SUMIF(Conversion!$FF$14:$FF$114,$AD131,Conversion!BK$14:BK$114)</f>
        <v>0</v>
      </c>
      <c r="BL131" s="300">
        <f>SUMIF(Conversion!$FF$14:$FF$114,$AD131,Conversion!BL$14:BL$114)</f>
        <v>0</v>
      </c>
      <c r="BM131" s="300">
        <f>SUMIF(Conversion!$FF$14:$FF$114,$AD131,Conversion!BM$14:BM$114)</f>
        <v>0</v>
      </c>
      <c r="BN131" s="300">
        <f>SUMIF(Conversion!$FF$14:$FF$114,$AD131,Conversion!BN$14:BN$114)</f>
        <v>0</v>
      </c>
      <c r="BO131" s="300">
        <f>SUMIF(Conversion!$FF$14:$FF$114,$AD131,Conversion!BO$14:BO$114)</f>
        <v>0</v>
      </c>
      <c r="BP131" s="300">
        <f>SUMIF(Conversion!$FF$14:$FF$114,$AD131,Conversion!BP$14:BP$114)</f>
        <v>0</v>
      </c>
      <c r="BQ131" s="300">
        <f>SUMIF(Conversion!$FF$14:$FF$114,$AD131,Conversion!BQ$14:BQ$114)</f>
        <v>0</v>
      </c>
      <c r="BR131" s="300">
        <f>SUMIF(Conversion!$FF$14:$FF$114,$AD131,Conversion!BR$14:BR$114)</f>
        <v>0</v>
      </c>
      <c r="BS131" s="300">
        <f>SUMIF(Conversion!$FF$14:$FF$114,$AD131,Conversion!BS$14:BS$114)</f>
        <v>0</v>
      </c>
      <c r="BT131" s="300">
        <f>SUMIF(Conversion!$FF$14:$FF$114,$AD131,Conversion!BT$14:BT$114)</f>
        <v>0</v>
      </c>
      <c r="BU131" s="300">
        <f>SUMIF(Conversion!$FF$14:$FF$114,$AD131,Conversion!BU$14:BU$114)</f>
        <v>0</v>
      </c>
      <c r="BV131" s="300">
        <f>SUMIF(Conversion!$FF$14:$FF$114,$AD131,Conversion!BV$14:BV$114)</f>
        <v>0</v>
      </c>
      <c r="BW131" s="300">
        <f>SUMIF(Conversion!$FF$14:$FF$114,$AD131,Conversion!BW$14:BW$114)</f>
        <v>0</v>
      </c>
      <c r="BX131" s="300">
        <f>SUMIF(Conversion!$FF$14:$FF$114,$AD131,Conversion!BX$14:BX$114)</f>
        <v>0</v>
      </c>
      <c r="BY131" s="300">
        <f>SUMIF(Conversion!$FF$14:$FF$114,$AD131,Conversion!BY$14:BY$114)</f>
        <v>0</v>
      </c>
      <c r="BZ131" s="300">
        <f>SUMIF(Conversion!$FF$14:$FF$114,$AD131,Conversion!BZ$14:BZ$114)</f>
        <v>0</v>
      </c>
      <c r="CA131" s="300">
        <f>SUMIF(Conversion!$FF$14:$FF$114,$AD131,Conversion!CA$14:CA$114)</f>
        <v>0</v>
      </c>
      <c r="CB131" s="300">
        <f>SUMIF(Conversion!$FF$14:$FF$114,$AD131,Conversion!CB$14:CB$114)</f>
        <v>0</v>
      </c>
      <c r="CC131" s="300">
        <f>SUMIF(Conversion!$FF$14:$FF$114,$AD131,Conversion!CC$14:CC$114)</f>
        <v>0</v>
      </c>
      <c r="CD131" s="300">
        <f>SUMIF(Conversion!$FF$14:$FF$114,$AD131,Conversion!CD$14:CD$114)</f>
        <v>0</v>
      </c>
      <c r="CE131" s="300">
        <f>SUMIF(Conversion!$FF$14:$FF$114,$AD131,Conversion!CE$14:CE$114)</f>
        <v>0</v>
      </c>
      <c r="CF131" s="300">
        <f>SUMIF(Conversion!$FF$14:$FF$114,$AD131,Conversion!CF$14:CF$114)</f>
        <v>0</v>
      </c>
      <c r="CG131" s="300">
        <f>SUMIF(Conversion!$FF$14:$FF$114,$AD131,Conversion!CG$14:CG$114)</f>
        <v>0</v>
      </c>
      <c r="CH131" s="300">
        <f>SUMIF(Conversion!$FF$14:$FF$114,$AD131,Conversion!CH$14:CH$114)</f>
        <v>0</v>
      </c>
      <c r="CI131" s="300">
        <f>SUMIF(Conversion!$FF$14:$FF$114,$AD131,Conversion!CI$14:CI$114)</f>
        <v>0</v>
      </c>
      <c r="CJ131" s="300">
        <f>SUMIF(Conversion!$FF$14:$FF$114,$AD131,Conversion!CJ$14:CJ$114)</f>
        <v>0</v>
      </c>
      <c r="CK131" s="300">
        <f>SUMIF(Conversion!$FF$14:$FF$114,$AD131,Conversion!CK$14:CK$114)</f>
        <v>0</v>
      </c>
      <c r="CL131" s="300">
        <f>SUMIF(Conversion!$FF$14:$FF$114,$AD131,Conversion!CL$14:CL$114)</f>
        <v>0</v>
      </c>
      <c r="CM131" s="300">
        <f>SUMIF(Conversion!$FF$14:$FF$114,$AD131,Conversion!CM$14:CM$114)</f>
        <v>0</v>
      </c>
      <c r="CN131" s="300">
        <f>SUMIF(Conversion!$FF$14:$FF$114,$AD131,Conversion!CN$14:CN$114)</f>
        <v>0</v>
      </c>
      <c r="CO131" s="300">
        <f>SUMIF(Conversion!$FF$14:$FF$114,$AD131,Conversion!CO$14:CO$114)</f>
        <v>0</v>
      </c>
      <c r="CP131" s="300">
        <f>SUMIF(Conversion!$FF$14:$FF$114,$AD131,Conversion!CP$14:CP$114)</f>
        <v>0</v>
      </c>
      <c r="CQ131" s="300">
        <f>SUMIF(Conversion!$FF$14:$FF$114,$AD131,Conversion!CQ$14:CQ$114)</f>
        <v>0</v>
      </c>
      <c r="CR131" s="300">
        <f>SUMIF(Conversion!$FF$14:$FF$114,$AD131,Conversion!CR$14:CR$114)</f>
        <v>0</v>
      </c>
      <c r="CS131" s="300">
        <f>SUMIF(Conversion!$FF$14:$FF$114,$AD131,Conversion!CS$14:CS$114)</f>
        <v>0</v>
      </c>
      <c r="CT131" s="300">
        <f>SUMIF(Conversion!$FF$14:$FF$114,$AD131,Conversion!CT$14:CT$114)</f>
        <v>0</v>
      </c>
      <c r="CU131" s="300">
        <f>SUMIF(Conversion!$FF$14:$FF$114,$AD131,Conversion!CU$14:CU$114)</f>
        <v>0</v>
      </c>
      <c r="CV131" s="300">
        <f>SUMIF(Conversion!$FF$14:$FF$114,$AD131,Conversion!CV$14:CV$114)</f>
        <v>0</v>
      </c>
      <c r="CW131" s="300">
        <f>SUMIF(Conversion!$FF$14:$FF$114,$AD131,Conversion!CW$14:CW$114)</f>
        <v>0</v>
      </c>
      <c r="CX131" s="300">
        <f>SUMIF(Conversion!$FF$14:$FF$114,$AD131,Conversion!CX$14:CX$114)</f>
        <v>0</v>
      </c>
      <c r="CY131" s="300">
        <f>SUMIF(Conversion!$FF$14:$FF$114,$AD131,Conversion!CY$14:CY$114)</f>
        <v>0</v>
      </c>
      <c r="CZ131" s="300">
        <f>SUMIF(Conversion!$FF$14:$FF$114,$AD131,Conversion!CZ$14:CZ$114)</f>
        <v>0</v>
      </c>
      <c r="DA131" s="300">
        <f>SUMIF(Conversion!$FF$14:$FF$114,$AD131,Conversion!DA$14:DA$114)</f>
        <v>0</v>
      </c>
      <c r="DB131" s="300">
        <f>SUMIF(Conversion!$FF$14:$FF$114,$AD131,Conversion!DB$14:DB$114)</f>
        <v>0</v>
      </c>
      <c r="DC131" s="300">
        <f>SUMIF(Conversion!$FF$14:$FF$114,$AD131,Conversion!DC$14:DC$114)</f>
        <v>0</v>
      </c>
      <c r="DD131" s="300">
        <f>SUMIF(Conversion!$FF$14:$FF$114,$AD131,Conversion!DD$14:DD$114)</f>
        <v>0</v>
      </c>
      <c r="DE131" s="300">
        <f>SUMIF(Conversion!$FF$14:$FF$114,$AD131,Conversion!DE$14:DE$114)</f>
        <v>0</v>
      </c>
      <c r="DF131" s="300">
        <f>SUMIF(Conversion!$FF$14:$FF$114,$AD131,Conversion!DF$14:DF$114)</f>
        <v>0</v>
      </c>
      <c r="DG131" s="300">
        <f>SUMIF(Conversion!$FF$14:$FF$114,$AD131,Conversion!DG$14:DG$114)</f>
        <v>0</v>
      </c>
      <c r="DH131" s="300">
        <f>SUMIF(Conversion!$FF$14:$FF$114,$AD131,Conversion!DH$14:DH$114)</f>
        <v>0</v>
      </c>
      <c r="DI131" s="300">
        <f>SUMIF(Conversion!$FF$14:$FF$114,$AD131,Conversion!DI$14:DI$114)</f>
        <v>0</v>
      </c>
      <c r="DJ131" s="300">
        <f>SUMIF(Conversion!$FF$14:$FF$114,$AD131,Conversion!DJ$14:DJ$114)</f>
        <v>0</v>
      </c>
      <c r="DK131" s="300">
        <f>SUMIF(Conversion!$FF$14:$FF$114,$AD131,Conversion!DK$14:DK$114)</f>
        <v>0</v>
      </c>
      <c r="DL131" s="300">
        <f>SUMIF(Conversion!$FF$14:$FF$114,$AD131,Conversion!DL$14:DL$114)</f>
        <v>0</v>
      </c>
      <c r="DM131" s="300">
        <f>SUMIF(Conversion!$FF$14:$FF$114,$AD131,Conversion!DM$14:DM$114)</f>
        <v>0</v>
      </c>
      <c r="DN131" s="300">
        <f>SUMIF(Conversion!$FF$14:$FF$114,$AD131,Conversion!DN$14:DN$114)</f>
        <v>0</v>
      </c>
      <c r="DO131" s="300">
        <f>SUMIF(Conversion!$FF$14:$FF$114,$AD131,Conversion!DO$14:DO$114)</f>
        <v>0</v>
      </c>
      <c r="DP131" s="300">
        <f>SUMIF(Conversion!$FF$14:$FF$114,$AD131,Conversion!DP$14:DP$114)</f>
        <v>0</v>
      </c>
      <c r="DQ131" s="300">
        <f>SUMIF(Conversion!$FF$14:$FF$114,$AD131,Conversion!DQ$14:DQ$114)</f>
        <v>0</v>
      </c>
      <c r="DR131" s="300">
        <f>SUMIF(Conversion!$FF$14:$FF$114,$AD131,Conversion!DR$14:DR$114)</f>
        <v>0</v>
      </c>
      <c r="DS131" s="300">
        <f>SUMIF(Conversion!$FF$14:$FF$114,$AD131,Conversion!DS$14:DS$114)</f>
        <v>0</v>
      </c>
      <c r="DT131" s="300">
        <f>SUMIF(Conversion!$FF$14:$FF$114,$AD131,Conversion!DT$14:DT$114)</f>
        <v>0</v>
      </c>
      <c r="DU131" s="300">
        <f>SUMIF(Conversion!$FF$14:$FF$114,$AD131,Conversion!DU$14:DU$114)</f>
        <v>0</v>
      </c>
      <c r="DV131" s="300">
        <f>SUMIF(Conversion!$FF$14:$FF$114,$AD131,Conversion!DV$14:DV$114)</f>
        <v>0</v>
      </c>
      <c r="DW131" s="300">
        <f>SUMIF(Conversion!$FF$14:$FF$114,$AD131,Conversion!DW$14:DW$114)</f>
        <v>0</v>
      </c>
      <c r="DX131" s="300">
        <f>SUMIF(Conversion!$FF$14:$FF$114,$AD131,Conversion!DX$14:DX$114)</f>
        <v>0</v>
      </c>
      <c r="DY131" s="300">
        <f>SUMIF(Conversion!$FF$14:$FF$114,$AD131,Conversion!DY$14:DY$114)</f>
        <v>0</v>
      </c>
      <c r="DZ131" s="300">
        <f>SUMIF(Conversion!$FF$14:$FF$114,$AD131,Conversion!DZ$14:DZ$114)</f>
        <v>0</v>
      </c>
      <c r="EA131" s="300">
        <f>SUMIF(Conversion!$FF$14:$FF$114,$AD131,Conversion!EA$14:EA$114)</f>
        <v>0</v>
      </c>
      <c r="EB131" s="300">
        <f>SUMIF(Conversion!$FF$14:$FF$114,$AD131,Conversion!EB$14:EB$114)</f>
        <v>0</v>
      </c>
      <c r="EC131" s="300">
        <f>SUMIF(Conversion!$FF$14:$FF$114,$AD131,Conversion!EC$14:EC$114)</f>
        <v>0</v>
      </c>
      <c r="ED131" s="300">
        <f>SUMIF(Conversion!$FF$14:$FF$114,$AD131,Conversion!ED$14:ED$114)</f>
        <v>0</v>
      </c>
      <c r="EE131" s="300">
        <f>SUMIF(Conversion!$FF$14:$FF$114,$AD131,Conversion!EE$14:EE$114)</f>
        <v>0</v>
      </c>
      <c r="EF131" s="300">
        <f>SUMIF(Conversion!$FF$14:$FF$114,$AD131,Conversion!EF$14:EF$114)</f>
        <v>0</v>
      </c>
      <c r="EG131" s="300">
        <f>SUMIF(Conversion!$FF$14:$FF$114,$AD131,Conversion!EG$14:EG$114)</f>
        <v>0</v>
      </c>
      <c r="EH131" s="300">
        <f>SUMIF(Conversion!$FF$14:$FF$114,$AD131,Conversion!EH$14:EH$114)</f>
        <v>0</v>
      </c>
      <c r="EI131" s="300">
        <f>SUMIF(Conversion!$FF$14:$FF$114,$AD131,Conversion!EI$14:EI$114)</f>
        <v>0</v>
      </c>
      <c r="EJ131" s="300">
        <f>SUMIF(Conversion!$FF$14:$FF$114,$AD131,Conversion!EJ$14:EJ$114)</f>
        <v>0</v>
      </c>
      <c r="EK131" s="300">
        <f>SUMIF(Conversion!$FF$14:$FF$114,$AD131,Conversion!EK$14:EK$114)</f>
        <v>0</v>
      </c>
      <c r="EL131" s="300">
        <f>SUMIF(Conversion!$FF$14:$FF$114,$AD131,Conversion!EL$14:EL$114)</f>
        <v>0</v>
      </c>
      <c r="EM131" s="300">
        <f>SUMIF(Conversion!$FF$14:$FF$114,$AD131,Conversion!EM$14:EM$114)</f>
        <v>0</v>
      </c>
      <c r="EN131" s="300">
        <f>SUMIF(Conversion!$FF$14:$FF$114,$AD131,Conversion!EN$14:EN$114)</f>
        <v>0</v>
      </c>
      <c r="EO131" s="300">
        <f>SUMIF(Conversion!$FF$14:$FF$114,$AD131,Conversion!EO$14:EO$114)</f>
        <v>0</v>
      </c>
      <c r="EP131" s="300">
        <f>SUMIF(Conversion!$FF$14:$FF$114,$AD131,Conversion!EP$14:EP$114)</f>
        <v>0</v>
      </c>
      <c r="EQ131" s="300">
        <f>SUMIF(Conversion!$FF$14:$FF$114,$AD131,Conversion!EQ$14:EQ$114)</f>
        <v>0</v>
      </c>
      <c r="ER131" s="300">
        <f>SUMIF(Conversion!$FF$14:$FF$114,$AD131,Conversion!ER$14:ER$114)</f>
        <v>0</v>
      </c>
      <c r="ES131" s="300">
        <f>SUMIF(Conversion!$FF$14:$FF$114,$AD131,Conversion!ES$14:ES$114)</f>
        <v>0</v>
      </c>
      <c r="ET131" s="300">
        <f>SUMIF(Conversion!$FF$14:$FF$114,$AD131,Conversion!ET$14:ET$114)</f>
        <v>0</v>
      </c>
      <c r="EU131" s="300">
        <f>SUMIF(Conversion!$FF$14:$FF$114,$AD131,Conversion!EU$14:EU$114)</f>
        <v>0</v>
      </c>
      <c r="EV131" s="300">
        <f>SUMIF(Conversion!$FF$14:$FF$114,$AD131,Conversion!EV$14:EV$114)</f>
        <v>0</v>
      </c>
      <c r="EW131" s="300">
        <f>SUMIF(Conversion!$FF$14:$FF$114,$AD131,Conversion!EW$14:EW$114)</f>
        <v>0</v>
      </c>
      <c r="EX131" s="300">
        <f>SUMIF(Conversion!$FF$14:$FF$114,$AD131,Conversion!EX$14:EX$114)</f>
        <v>0</v>
      </c>
      <c r="EY131" s="261"/>
      <c r="EZ131" s="87"/>
      <c r="FB131" s="261"/>
    </row>
    <row r="132" spans="1:158" s="200" customFormat="1" ht="5.0999999999999996" hidden="1" customHeight="1" outlineLevel="2">
      <c r="A132" s="205"/>
      <c r="B132" s="201"/>
      <c r="C132" s="201"/>
      <c r="D132" s="201"/>
      <c r="E132" s="234"/>
      <c r="F132" s="201"/>
      <c r="G132" s="201"/>
      <c r="H132" s="201"/>
      <c r="I132" s="201"/>
      <c r="J132" s="201"/>
      <c r="K132" s="201"/>
      <c r="L132" s="201"/>
      <c r="M132" s="201"/>
      <c r="N132" s="201"/>
      <c r="O132" s="201"/>
      <c r="P132" s="201"/>
      <c r="Q132" s="201"/>
      <c r="R132" s="201"/>
      <c r="S132" s="201"/>
      <c r="T132" s="201"/>
      <c r="U132" s="201"/>
      <c r="V132" s="201"/>
      <c r="W132" s="201"/>
      <c r="X132" s="201"/>
      <c r="Y132" s="201"/>
      <c r="Z132" s="201"/>
      <c r="AA132" s="201"/>
      <c r="AB132" s="202"/>
      <c r="AC132" s="201"/>
      <c r="AD132" s="203"/>
      <c r="AE132" s="296"/>
      <c r="AF132" s="301"/>
      <c r="AG132" s="301"/>
      <c r="AH132" s="301"/>
      <c r="AI132" s="301"/>
      <c r="AJ132" s="301"/>
      <c r="AK132" s="301"/>
      <c r="AL132" s="301"/>
      <c r="AM132" s="301"/>
      <c r="AN132" s="301"/>
      <c r="AO132" s="301"/>
      <c r="AP132" s="301"/>
      <c r="AQ132" s="301"/>
      <c r="AR132" s="301"/>
      <c r="AS132" s="301"/>
      <c r="AT132" s="301"/>
      <c r="AU132" s="301"/>
      <c r="AV132" s="301"/>
      <c r="AW132" s="301"/>
      <c r="AX132" s="301"/>
      <c r="AY132" s="301"/>
      <c r="AZ132" s="301"/>
      <c r="BA132" s="301"/>
      <c r="BB132" s="301"/>
      <c r="BC132" s="301"/>
      <c r="BD132" s="301"/>
      <c r="BE132" s="301"/>
      <c r="BF132" s="301"/>
      <c r="BG132" s="301"/>
      <c r="BH132" s="301"/>
      <c r="BI132" s="301"/>
      <c r="BJ132" s="301"/>
      <c r="BK132" s="301"/>
      <c r="BL132" s="301"/>
      <c r="BM132" s="301"/>
      <c r="BN132" s="301"/>
      <c r="BO132" s="301"/>
      <c r="BP132" s="301"/>
      <c r="BQ132" s="301"/>
      <c r="BR132" s="301"/>
      <c r="BS132" s="301"/>
      <c r="BT132" s="301"/>
      <c r="BU132" s="301"/>
      <c r="BV132" s="301"/>
      <c r="BW132" s="301"/>
      <c r="BX132" s="301"/>
      <c r="BY132" s="301"/>
      <c r="BZ132" s="301"/>
      <c r="CA132" s="301"/>
      <c r="CB132" s="301"/>
      <c r="CC132" s="301"/>
      <c r="CD132" s="301"/>
      <c r="CE132" s="301"/>
      <c r="CF132" s="301"/>
      <c r="CG132" s="301"/>
      <c r="CH132" s="301"/>
      <c r="CI132" s="301"/>
      <c r="CJ132" s="301"/>
      <c r="CK132" s="301"/>
      <c r="CL132" s="301"/>
      <c r="CM132" s="301"/>
      <c r="CN132" s="301"/>
      <c r="CO132" s="301"/>
      <c r="CP132" s="301"/>
      <c r="CQ132" s="301"/>
      <c r="CR132" s="301"/>
      <c r="CS132" s="301"/>
      <c r="CT132" s="301"/>
      <c r="CU132" s="301"/>
      <c r="CV132" s="301"/>
      <c r="CW132" s="301"/>
      <c r="CX132" s="301"/>
      <c r="CY132" s="301"/>
      <c r="CZ132" s="301"/>
      <c r="DA132" s="301"/>
      <c r="DB132" s="301"/>
      <c r="DC132" s="301"/>
      <c r="DD132" s="301"/>
      <c r="DE132" s="301"/>
      <c r="DF132" s="301"/>
      <c r="DG132" s="301"/>
      <c r="DH132" s="301"/>
      <c r="DI132" s="301"/>
      <c r="DJ132" s="301"/>
      <c r="DK132" s="301"/>
      <c r="DL132" s="301"/>
      <c r="DM132" s="301"/>
      <c r="DN132" s="301"/>
      <c r="DO132" s="301"/>
      <c r="DP132" s="301"/>
      <c r="DQ132" s="301"/>
      <c r="DR132" s="301"/>
      <c r="DS132" s="301"/>
      <c r="DT132" s="301"/>
      <c r="DU132" s="301"/>
      <c r="DV132" s="301"/>
      <c r="DW132" s="301"/>
      <c r="DX132" s="301"/>
      <c r="DY132" s="301"/>
      <c r="DZ132" s="301"/>
      <c r="EA132" s="301"/>
      <c r="EB132" s="301"/>
      <c r="EC132" s="301"/>
      <c r="ED132" s="301"/>
      <c r="EE132" s="301"/>
      <c r="EF132" s="301"/>
      <c r="EG132" s="301"/>
      <c r="EH132" s="301"/>
      <c r="EI132" s="301"/>
      <c r="EJ132" s="301"/>
      <c r="EK132" s="301"/>
      <c r="EL132" s="301"/>
      <c r="EM132" s="301"/>
      <c r="EN132" s="301"/>
      <c r="EO132" s="301"/>
      <c r="EP132" s="301"/>
      <c r="EQ132" s="301"/>
      <c r="ER132" s="301"/>
      <c r="ES132" s="301"/>
      <c r="ET132" s="301"/>
      <c r="EU132" s="301"/>
      <c r="EV132" s="301"/>
      <c r="EW132" s="301"/>
      <c r="EX132" s="301"/>
      <c r="EY132" s="263"/>
      <c r="EZ132" s="201"/>
      <c r="FA132" s="367"/>
      <c r="FB132" s="369"/>
    </row>
    <row r="133" spans="1:158" ht="12.75" hidden="1" customHeight="1" outlineLevel="2">
      <c r="A133" s="86"/>
      <c r="B133" s="86"/>
      <c r="C133" s="232"/>
      <c r="D133" s="87"/>
      <c r="E133" s="86"/>
      <c r="F133" s="85"/>
      <c r="G133" s="85"/>
      <c r="H133" s="85"/>
      <c r="I133" s="85"/>
      <c r="J133" s="85"/>
      <c r="K133" s="85"/>
      <c r="L133" s="85"/>
      <c r="M133" s="85"/>
      <c r="N133" s="85"/>
      <c r="O133" s="85"/>
      <c r="P133" s="85"/>
      <c r="Q133" s="85"/>
      <c r="R133" s="85"/>
      <c r="S133" s="85"/>
      <c r="T133" s="85"/>
      <c r="U133" s="85"/>
      <c r="V133" s="85"/>
      <c r="W133" s="85"/>
      <c r="X133" s="85"/>
      <c r="Y133" s="85"/>
      <c r="Z133" s="85"/>
      <c r="AA133" s="85"/>
      <c r="AB133" s="86"/>
      <c r="AC133" s="86"/>
      <c r="AD133" s="232"/>
      <c r="AE133" s="891">
        <f t="shared" ref="AE133:BJ133" ca="1" si="49">SUM(AE122:AE132)</f>
        <v>28624381.516423278</v>
      </c>
      <c r="AF133" s="341">
        <f t="shared" si="49"/>
        <v>1212561.7945000001</v>
      </c>
      <c r="AG133" s="342">
        <f t="shared" ca="1" si="49"/>
        <v>269124.91619919933</v>
      </c>
      <c r="AH133" s="342">
        <f t="shared" ca="1" si="49"/>
        <v>1839712.6109375001</v>
      </c>
      <c r="AI133" s="342">
        <f t="shared" ca="1" si="49"/>
        <v>2730224.6109374999</v>
      </c>
      <c r="AJ133" s="342">
        <f t="shared" ca="1" si="49"/>
        <v>423110.61093750002</v>
      </c>
      <c r="AK133" s="342">
        <f t="shared" ca="1" si="49"/>
        <v>494709.61093750002</v>
      </c>
      <c r="AL133" s="342">
        <f t="shared" ca="1" si="49"/>
        <v>560462.04843750002</v>
      </c>
      <c r="AM133" s="342">
        <f t="shared" ca="1" si="49"/>
        <v>560462.04843750002</v>
      </c>
      <c r="AN133" s="342">
        <f t="shared" ca="1" si="49"/>
        <v>288934.54843750002</v>
      </c>
      <c r="AO133" s="342">
        <f t="shared" ca="1" si="49"/>
        <v>288934.54843750002</v>
      </c>
      <c r="AP133" s="342">
        <f t="shared" ca="1" si="49"/>
        <v>288934.54843750002</v>
      </c>
      <c r="AQ133" s="342">
        <f t="shared" ca="1" si="49"/>
        <v>288140.54843750002</v>
      </c>
      <c r="AR133" s="342">
        <f t="shared" ca="1" si="49"/>
        <v>288140.54843750002</v>
      </c>
      <c r="AS133" s="342">
        <f t="shared" ca="1" si="49"/>
        <v>493549.6521366993</v>
      </c>
      <c r="AT133" s="342">
        <f t="shared" ca="1" si="49"/>
        <v>507454.54843749997</v>
      </c>
      <c r="AU133" s="342">
        <f t="shared" ca="1" si="49"/>
        <v>313718.54843750002</v>
      </c>
      <c r="AV133" s="342">
        <f t="shared" ca="1" si="49"/>
        <v>323646.55940625007</v>
      </c>
      <c r="AW133" s="342">
        <f t="shared" ca="1" si="49"/>
        <v>323646.55940625007</v>
      </c>
      <c r="AX133" s="342">
        <f t="shared" ca="1" si="49"/>
        <v>293903.35940625001</v>
      </c>
      <c r="AY133" s="342">
        <f t="shared" ca="1" si="49"/>
        <v>293903.35940625001</v>
      </c>
      <c r="AZ133" s="342">
        <f t="shared" ca="1" si="49"/>
        <v>293903.35940625001</v>
      </c>
      <c r="BA133" s="342">
        <f t="shared" ca="1" si="49"/>
        <v>293903.35940625001</v>
      </c>
      <c r="BB133" s="342">
        <f t="shared" ca="1" si="49"/>
        <v>293903.35940625001</v>
      </c>
      <c r="BC133" s="342">
        <f t="shared" ca="1" si="49"/>
        <v>293903.35940625001</v>
      </c>
      <c r="BD133" s="342">
        <f t="shared" ca="1" si="49"/>
        <v>293903.35940625001</v>
      </c>
      <c r="BE133" s="342">
        <f t="shared" ca="1" si="49"/>
        <v>503420.64517943334</v>
      </c>
      <c r="BF133" s="342">
        <f t="shared" ca="1" si="49"/>
        <v>498821.35940625001</v>
      </c>
      <c r="BG133" s="342">
        <f t="shared" ca="1" si="49"/>
        <v>293903.35940625001</v>
      </c>
      <c r="BH133" s="342">
        <f t="shared" ca="1" si="49"/>
        <v>299781.42659437499</v>
      </c>
      <c r="BI133" s="342">
        <f t="shared" ca="1" si="49"/>
        <v>299781.42659437499</v>
      </c>
      <c r="BJ133" s="342">
        <f t="shared" ca="1" si="49"/>
        <v>299781.42659437499</v>
      </c>
      <c r="BK133" s="342">
        <f t="shared" ref="BK133:CP133" ca="1" si="50">SUM(BK122:BK132)</f>
        <v>299781.42659437499</v>
      </c>
      <c r="BL133" s="342">
        <f t="shared" ca="1" si="50"/>
        <v>299781.42659437499</v>
      </c>
      <c r="BM133" s="342">
        <f t="shared" ca="1" si="50"/>
        <v>299781.42659437499</v>
      </c>
      <c r="BN133" s="342">
        <f t="shared" ca="1" si="50"/>
        <v>299781.42659437499</v>
      </c>
      <c r="BO133" s="342">
        <f t="shared" ca="1" si="50"/>
        <v>299781.42659437499</v>
      </c>
      <c r="BP133" s="342">
        <f t="shared" ca="1" si="50"/>
        <v>299781.42659437499</v>
      </c>
      <c r="BQ133" s="342">
        <f t="shared" ca="1" si="50"/>
        <v>513489.05808302201</v>
      </c>
      <c r="BR133" s="342">
        <f t="shared" ca="1" si="50"/>
        <v>1344863.226594375</v>
      </c>
      <c r="BS133" s="342">
        <f t="shared" ca="1" si="50"/>
        <v>299781.42659437499</v>
      </c>
      <c r="BT133" s="342">
        <f t="shared" ca="1" si="50"/>
        <v>305777.05512626248</v>
      </c>
      <c r="BU133" s="342">
        <f t="shared" ca="1" si="50"/>
        <v>305777.05512626248</v>
      </c>
      <c r="BV133" s="342">
        <f t="shared" ca="1" si="50"/>
        <v>305777.05512626248</v>
      </c>
      <c r="BW133" s="342">
        <f t="shared" ca="1" si="50"/>
        <v>305777.05512626248</v>
      </c>
      <c r="BX133" s="342">
        <f t="shared" ca="1" si="50"/>
        <v>305777.05512626248</v>
      </c>
      <c r="BY133" s="342">
        <f t="shared" ca="1" si="50"/>
        <v>305777.05512626248</v>
      </c>
      <c r="BZ133" s="342">
        <f t="shared" ca="1" si="50"/>
        <v>305777.05512626248</v>
      </c>
      <c r="CA133" s="342">
        <f t="shared" ca="1" si="50"/>
        <v>305777.05512626248</v>
      </c>
      <c r="CB133" s="342">
        <f t="shared" ca="1" si="50"/>
        <v>305777.05512626248</v>
      </c>
      <c r="CC133" s="342">
        <f t="shared" ca="1" si="50"/>
        <v>523758.8392446824</v>
      </c>
      <c r="CD133" s="342">
        <f t="shared" ca="1" si="50"/>
        <v>518973.74232626247</v>
      </c>
      <c r="CE133" s="342">
        <f t="shared" ca="1" si="50"/>
        <v>305777.05512626248</v>
      </c>
      <c r="CF133" s="342">
        <f t="shared" ca="1" si="50"/>
        <v>311892.59622878773</v>
      </c>
      <c r="CG133" s="342">
        <f t="shared" ca="1" si="50"/>
        <v>311892.59622878773</v>
      </c>
      <c r="CH133" s="342">
        <f t="shared" ca="1" si="50"/>
        <v>311892.59622878773</v>
      </c>
      <c r="CI133" s="342">
        <f t="shared" ca="1" si="50"/>
        <v>311892.59622878773</v>
      </c>
      <c r="CJ133" s="342">
        <f t="shared" ca="1" si="50"/>
        <v>311892.59622878773</v>
      </c>
      <c r="CK133" s="342">
        <f t="shared" ca="1" si="50"/>
        <v>311892.59622878773</v>
      </c>
      <c r="CL133" s="342">
        <f t="shared" ca="1" si="50"/>
        <v>311892.59622878773</v>
      </c>
      <c r="CM133" s="342">
        <f t="shared" ca="1" si="50"/>
        <v>311892.59622878773</v>
      </c>
      <c r="CN133" s="342">
        <f t="shared" ca="1" si="50"/>
        <v>311892.59622878773</v>
      </c>
      <c r="CO133" s="342">
        <f t="shared" ca="1" si="50"/>
        <v>534234.01602957596</v>
      </c>
      <c r="CP133" s="342">
        <f t="shared" ca="1" si="50"/>
        <v>529353.21717278776</v>
      </c>
      <c r="CQ133" s="342">
        <f t="shared" ref="CQ133:DV133" ca="1" si="51">SUM(CQ122:CQ132)</f>
        <v>311892.59622878773</v>
      </c>
      <c r="CR133" s="342">
        <f t="shared" ca="1" si="51"/>
        <v>318130.44815336354</v>
      </c>
      <c r="CS133" s="342">
        <f t="shared" ca="1" si="51"/>
        <v>318130.44815336354</v>
      </c>
      <c r="CT133" s="342">
        <f t="shared" ca="1" si="51"/>
        <v>0</v>
      </c>
      <c r="CU133" s="342">
        <f t="shared" ca="1" si="51"/>
        <v>0</v>
      </c>
      <c r="CV133" s="342">
        <f t="shared" ca="1" si="51"/>
        <v>0</v>
      </c>
      <c r="CW133" s="342">
        <f t="shared" ca="1" si="51"/>
        <v>0</v>
      </c>
      <c r="CX133" s="342">
        <f t="shared" ca="1" si="51"/>
        <v>0</v>
      </c>
      <c r="CY133" s="342">
        <f t="shared" ca="1" si="51"/>
        <v>0</v>
      </c>
      <c r="CZ133" s="342">
        <f t="shared" ca="1" si="51"/>
        <v>0</v>
      </c>
      <c r="DA133" s="342">
        <f t="shared" ca="1" si="51"/>
        <v>0</v>
      </c>
      <c r="DB133" s="342">
        <f t="shared" ca="1" si="51"/>
        <v>0</v>
      </c>
      <c r="DC133" s="342">
        <f t="shared" ca="1" si="51"/>
        <v>0</v>
      </c>
      <c r="DD133" s="342">
        <f t="shared" ca="1" si="51"/>
        <v>0</v>
      </c>
      <c r="DE133" s="342">
        <f t="shared" ca="1" si="51"/>
        <v>0</v>
      </c>
      <c r="DF133" s="342">
        <f t="shared" ca="1" si="51"/>
        <v>0</v>
      </c>
      <c r="DG133" s="342">
        <f t="shared" ca="1" si="51"/>
        <v>0</v>
      </c>
      <c r="DH133" s="342">
        <f t="shared" ca="1" si="51"/>
        <v>0</v>
      </c>
      <c r="DI133" s="342">
        <f t="shared" ca="1" si="51"/>
        <v>0</v>
      </c>
      <c r="DJ133" s="342">
        <f t="shared" ca="1" si="51"/>
        <v>0</v>
      </c>
      <c r="DK133" s="342">
        <f t="shared" ca="1" si="51"/>
        <v>0</v>
      </c>
      <c r="DL133" s="342">
        <f t="shared" ca="1" si="51"/>
        <v>0</v>
      </c>
      <c r="DM133" s="342">
        <f t="shared" ca="1" si="51"/>
        <v>0</v>
      </c>
      <c r="DN133" s="342">
        <f t="shared" ca="1" si="51"/>
        <v>0</v>
      </c>
      <c r="DO133" s="342">
        <f t="shared" ca="1" si="51"/>
        <v>0</v>
      </c>
      <c r="DP133" s="342">
        <f t="shared" ca="1" si="51"/>
        <v>0</v>
      </c>
      <c r="DQ133" s="342">
        <f t="shared" ca="1" si="51"/>
        <v>0</v>
      </c>
      <c r="DR133" s="342">
        <f t="shared" ca="1" si="51"/>
        <v>0</v>
      </c>
      <c r="DS133" s="342">
        <f t="shared" ca="1" si="51"/>
        <v>0</v>
      </c>
      <c r="DT133" s="342">
        <f t="shared" ca="1" si="51"/>
        <v>0</v>
      </c>
      <c r="DU133" s="342">
        <f t="shared" ca="1" si="51"/>
        <v>0</v>
      </c>
      <c r="DV133" s="342">
        <f t="shared" ca="1" si="51"/>
        <v>0</v>
      </c>
      <c r="DW133" s="342">
        <f t="shared" ref="DW133:EX133" ca="1" si="52">SUM(DW122:DW132)</f>
        <v>0</v>
      </c>
      <c r="DX133" s="342">
        <f t="shared" ca="1" si="52"/>
        <v>0</v>
      </c>
      <c r="DY133" s="342">
        <f t="shared" ca="1" si="52"/>
        <v>0</v>
      </c>
      <c r="DZ133" s="342">
        <f t="shared" ca="1" si="52"/>
        <v>0</v>
      </c>
      <c r="EA133" s="342">
        <f t="shared" ca="1" si="52"/>
        <v>0</v>
      </c>
      <c r="EB133" s="342">
        <f t="shared" ca="1" si="52"/>
        <v>0</v>
      </c>
      <c r="EC133" s="342">
        <f t="shared" ca="1" si="52"/>
        <v>0</v>
      </c>
      <c r="ED133" s="342">
        <f t="shared" ca="1" si="52"/>
        <v>0</v>
      </c>
      <c r="EE133" s="342">
        <f t="shared" ca="1" si="52"/>
        <v>0</v>
      </c>
      <c r="EF133" s="342">
        <f t="shared" ca="1" si="52"/>
        <v>0</v>
      </c>
      <c r="EG133" s="342">
        <f t="shared" ca="1" si="52"/>
        <v>0</v>
      </c>
      <c r="EH133" s="342">
        <f t="shared" ca="1" si="52"/>
        <v>0</v>
      </c>
      <c r="EI133" s="342">
        <f t="shared" ca="1" si="52"/>
        <v>0</v>
      </c>
      <c r="EJ133" s="342">
        <f t="shared" ca="1" si="52"/>
        <v>0</v>
      </c>
      <c r="EK133" s="342">
        <f t="shared" ca="1" si="52"/>
        <v>0</v>
      </c>
      <c r="EL133" s="342">
        <f t="shared" ca="1" si="52"/>
        <v>0</v>
      </c>
      <c r="EM133" s="342">
        <f t="shared" ca="1" si="52"/>
        <v>0</v>
      </c>
      <c r="EN133" s="342">
        <f t="shared" ca="1" si="52"/>
        <v>0</v>
      </c>
      <c r="EO133" s="342">
        <f t="shared" ca="1" si="52"/>
        <v>0</v>
      </c>
      <c r="EP133" s="342">
        <f t="shared" ca="1" si="52"/>
        <v>0</v>
      </c>
      <c r="EQ133" s="342">
        <f t="shared" ca="1" si="52"/>
        <v>0</v>
      </c>
      <c r="ER133" s="342">
        <f t="shared" ca="1" si="52"/>
        <v>0</v>
      </c>
      <c r="ES133" s="342">
        <f t="shared" ca="1" si="52"/>
        <v>0</v>
      </c>
      <c r="ET133" s="342">
        <f t="shared" ca="1" si="52"/>
        <v>0</v>
      </c>
      <c r="EU133" s="342">
        <f t="shared" ca="1" si="52"/>
        <v>0</v>
      </c>
      <c r="EV133" s="342">
        <f t="shared" ca="1" si="52"/>
        <v>0</v>
      </c>
      <c r="EW133" s="342">
        <f t="shared" ca="1" si="52"/>
        <v>0</v>
      </c>
      <c r="EX133" s="343">
        <f t="shared" ca="1" si="52"/>
        <v>0</v>
      </c>
      <c r="EY133" s="261"/>
      <c r="EZ133" s="863">
        <f ca="1">D121</f>
        <v>0</v>
      </c>
      <c r="FB133" s="261"/>
    </row>
    <row r="134" spans="1:158" hidden="1" outlineLevel="1">
      <c r="AE134" s="163"/>
      <c r="EY134" s="261"/>
      <c r="EZ134" s="87"/>
      <c r="FB134" s="261"/>
    </row>
    <row r="135" spans="1:158" ht="22.5" hidden="1" outlineLevel="1" collapsed="1">
      <c r="A135" s="466">
        <v>8</v>
      </c>
      <c r="B135" s="1042" t="str">
        <f>"by "&amp;Constants!A176</f>
        <v>by Capital Life</v>
      </c>
      <c r="C135" s="1043"/>
      <c r="D135" s="863">
        <f ca="1">IF(ABS(XCheck11-XCheck10)&gt;ErrTol,1,0)</f>
        <v>0</v>
      </c>
      <c r="E135" s="318"/>
      <c r="F135" s="318"/>
      <c r="G135" s="318"/>
      <c r="H135" s="318"/>
      <c r="I135" s="318"/>
      <c r="J135" s="318"/>
      <c r="K135" s="318"/>
      <c r="L135" s="318"/>
      <c r="M135" s="318"/>
      <c r="N135" s="318"/>
      <c r="O135" s="318"/>
      <c r="P135" s="318"/>
      <c r="Q135" s="318"/>
      <c r="R135" s="318"/>
      <c r="S135" s="318"/>
      <c r="T135" s="318"/>
      <c r="U135" s="318"/>
      <c r="V135" s="318"/>
      <c r="W135" s="318"/>
      <c r="X135" s="318"/>
      <c r="Y135" s="318"/>
      <c r="Z135" s="318"/>
      <c r="AA135" s="318"/>
      <c r="AB135" s="318"/>
      <c r="AC135" s="318"/>
      <c r="AD135" s="187"/>
      <c r="AE135" s="300">
        <f ca="1">AE142</f>
        <v>28624381.51642327</v>
      </c>
      <c r="EY135" s="261"/>
      <c r="EZ135" s="270"/>
      <c r="FB135" s="261"/>
    </row>
    <row r="136" spans="1:158" s="200" customFormat="1" ht="5.0999999999999996" hidden="1" customHeight="1" outlineLevel="2">
      <c r="A136" s="205"/>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c r="AA136" s="201"/>
      <c r="AB136" s="202"/>
      <c r="AC136" s="201"/>
      <c r="AD136" s="203"/>
      <c r="AE136" s="264"/>
      <c r="AF136" s="204"/>
      <c r="AG136" s="204"/>
      <c r="AH136" s="204"/>
      <c r="AI136" s="204"/>
      <c r="AJ136" s="204"/>
      <c r="AK136" s="204"/>
      <c r="AL136" s="204"/>
      <c r="AM136" s="204"/>
      <c r="AN136" s="204"/>
      <c r="AO136" s="204"/>
      <c r="AP136" s="204"/>
      <c r="AQ136" s="204"/>
      <c r="AR136" s="204"/>
      <c r="AS136" s="204"/>
      <c r="AT136" s="204"/>
      <c r="AU136" s="204"/>
      <c r="AV136" s="204"/>
      <c r="AW136" s="204"/>
      <c r="AX136" s="204"/>
      <c r="AY136" s="204"/>
      <c r="AZ136" s="204"/>
      <c r="BA136" s="204"/>
      <c r="BB136" s="204"/>
      <c r="BC136" s="204"/>
      <c r="BD136" s="204"/>
      <c r="BE136" s="204"/>
      <c r="BF136" s="204"/>
      <c r="BG136" s="204"/>
      <c r="BH136" s="204"/>
      <c r="BI136" s="204"/>
      <c r="BJ136" s="204"/>
      <c r="BK136" s="204"/>
      <c r="BL136" s="204"/>
      <c r="BM136" s="204"/>
      <c r="BN136" s="204"/>
      <c r="BO136" s="204"/>
      <c r="BP136" s="204"/>
      <c r="BQ136" s="204"/>
      <c r="BR136" s="204"/>
      <c r="BS136" s="204"/>
      <c r="BT136" s="204"/>
      <c r="BU136" s="204"/>
      <c r="BV136" s="204"/>
      <c r="BW136" s="204"/>
      <c r="BX136" s="204"/>
      <c r="BY136" s="204"/>
      <c r="BZ136" s="204"/>
      <c r="CA136" s="204"/>
      <c r="CB136" s="204"/>
      <c r="CC136" s="204"/>
      <c r="CD136" s="204"/>
      <c r="CE136" s="204"/>
      <c r="CF136" s="204"/>
      <c r="CG136" s="204"/>
      <c r="CH136" s="204"/>
      <c r="CI136" s="204"/>
      <c r="CJ136" s="204"/>
      <c r="CK136" s="204"/>
      <c r="CL136" s="204"/>
      <c r="CM136" s="204"/>
      <c r="CN136" s="204"/>
      <c r="CO136" s="204"/>
      <c r="CP136" s="204"/>
      <c r="CQ136" s="204"/>
      <c r="CR136" s="204"/>
      <c r="CS136" s="204"/>
      <c r="CT136" s="204"/>
      <c r="CU136" s="204"/>
      <c r="CV136" s="204"/>
      <c r="CW136" s="204"/>
      <c r="CX136" s="204"/>
      <c r="CY136" s="204"/>
      <c r="CZ136" s="204"/>
      <c r="DA136" s="204"/>
      <c r="DB136" s="204"/>
      <c r="DC136" s="204"/>
      <c r="DD136" s="204"/>
      <c r="DE136" s="204"/>
      <c r="DF136" s="204"/>
      <c r="DG136" s="204"/>
      <c r="DH136" s="204"/>
      <c r="DI136" s="204"/>
      <c r="DJ136" s="204"/>
      <c r="DK136" s="204"/>
      <c r="DL136" s="204"/>
      <c r="DM136" s="204"/>
      <c r="DN136" s="204"/>
      <c r="DO136" s="204"/>
      <c r="DP136" s="204"/>
      <c r="DQ136" s="204"/>
      <c r="DR136" s="204"/>
      <c r="DS136" s="204"/>
      <c r="DT136" s="204"/>
      <c r="DU136" s="204"/>
      <c r="DV136" s="204"/>
      <c r="DW136" s="204"/>
      <c r="DX136" s="204"/>
      <c r="DY136" s="204"/>
      <c r="DZ136" s="204"/>
      <c r="EA136" s="204"/>
      <c r="EB136" s="204"/>
      <c r="EC136" s="204"/>
      <c r="ED136" s="204"/>
      <c r="EE136" s="204"/>
      <c r="EF136" s="204"/>
      <c r="EG136" s="204"/>
      <c r="EH136" s="204"/>
      <c r="EI136" s="204"/>
      <c r="EJ136" s="204"/>
      <c r="EK136" s="204"/>
      <c r="EL136" s="204"/>
      <c r="EM136" s="204"/>
      <c r="EN136" s="204"/>
      <c r="EO136" s="204"/>
      <c r="EP136" s="204"/>
      <c r="EQ136" s="204"/>
      <c r="ER136" s="204"/>
      <c r="ES136" s="204"/>
      <c r="ET136" s="204"/>
      <c r="EU136" s="204"/>
      <c r="EV136" s="204"/>
      <c r="EW136" s="204"/>
      <c r="EX136" s="204"/>
      <c r="EY136" s="263"/>
      <c r="EZ136" s="201"/>
      <c r="FA136" s="367"/>
      <c r="FB136" s="369"/>
    </row>
    <row r="137" spans="1:158" ht="12.75" hidden="1" customHeight="1" outlineLevel="2">
      <c r="A137" s="333">
        <v>1</v>
      </c>
      <c r="B137" s="333"/>
      <c r="C137" s="892" t="str">
        <f>Constants!B178</f>
        <v>Type A (3 years)</v>
      </c>
      <c r="E137" s="319"/>
      <c r="F137" s="320"/>
      <c r="G137" s="320"/>
      <c r="H137" s="320"/>
      <c r="I137" s="320"/>
      <c r="J137" s="320"/>
      <c r="K137" s="320"/>
      <c r="L137" s="320"/>
      <c r="M137" s="320"/>
      <c r="N137" s="320"/>
      <c r="O137" s="320"/>
      <c r="P137" s="320"/>
      <c r="Q137" s="320"/>
      <c r="R137" s="320"/>
      <c r="S137" s="320"/>
      <c r="T137" s="320"/>
      <c r="U137" s="320"/>
      <c r="V137" s="321"/>
      <c r="W137" s="320"/>
      <c r="X137" s="320"/>
      <c r="Y137" s="320"/>
      <c r="Z137" s="320"/>
      <c r="AA137" s="320"/>
      <c r="AB137" s="319"/>
      <c r="AC137" s="322"/>
      <c r="AD137" s="683" t="str">
        <f>Constants!E178</f>
        <v>3 years</v>
      </c>
      <c r="AE137" s="304">
        <f ca="1">SUM(AF137:EY137)</f>
        <v>3298557.1081439997</v>
      </c>
      <c r="AF137" s="297">
        <f>SUMIF(Conversion!$FB$14:$FB$114,$AD137,Conversion!AF$14:AF$114)</f>
        <v>0</v>
      </c>
      <c r="AG137" s="300">
        <f ca="1">SUMIF(Conversion!$FB$14:$FB$114,$AD137,Conversion!AG$14:AG$114)</f>
        <v>0</v>
      </c>
      <c r="AH137" s="300">
        <f ca="1">SUMIF(Conversion!$FB$14:$FB$114,$AD137,Conversion!AH$14:AH$114)</f>
        <v>1417000</v>
      </c>
      <c r="AI137" s="300">
        <f ca="1">SUMIF(Conversion!$FB$14:$FB$114,$AD137,Conversion!AI$14:AI$114)</f>
        <v>0</v>
      </c>
      <c r="AJ137" s="300">
        <f ca="1">SUMIF(Conversion!$FB$14:$FB$114,$AD137,Conversion!AJ$14:AJ$114)</f>
        <v>0</v>
      </c>
      <c r="AK137" s="300">
        <f ca="1">SUMIF(Conversion!$FB$14:$FB$114,$AD137,Conversion!AK$14:AK$114)</f>
        <v>0</v>
      </c>
      <c r="AL137" s="298">
        <f ca="1">SUMIF(Conversion!$FB$14:$FB$114,$AD137,Conversion!AL$14:AL$114)</f>
        <v>0</v>
      </c>
      <c r="AM137" s="298">
        <f ca="1">SUMIF(Conversion!$FB$14:$FB$114,$AD137,Conversion!AM$14:AM$114)</f>
        <v>0</v>
      </c>
      <c r="AN137" s="298">
        <f ca="1">SUMIF(Conversion!$FB$14:$FB$114,$AD137,Conversion!AN$14:AN$114)</f>
        <v>0</v>
      </c>
      <c r="AO137" s="298">
        <f ca="1">SUMIF(Conversion!$FB$14:$FB$114,$AD137,Conversion!AO$14:AO$114)</f>
        <v>0</v>
      </c>
      <c r="AP137" s="298">
        <f ca="1">SUMIF(Conversion!$FB$14:$FB$114,$AD137,Conversion!AP$14:AP$114)</f>
        <v>0</v>
      </c>
      <c r="AQ137" s="298">
        <f ca="1">SUMIF(Conversion!$FB$14:$FB$114,$AD137,Conversion!AQ$14:AQ$114)</f>
        <v>0</v>
      </c>
      <c r="AR137" s="298">
        <f ca="1">SUMIF(Conversion!$FB$14:$FB$114,$AD137,Conversion!AR$14:AR$114)</f>
        <v>0</v>
      </c>
      <c r="AS137" s="298">
        <f ca="1">SUMIF(Conversion!$FB$14:$FB$114,$AD137,Conversion!AS$14:AS$114)</f>
        <v>0</v>
      </c>
      <c r="AT137" s="298">
        <f ca="1">SUMIF(Conversion!$FB$14:$FB$114,$AD137,Conversion!AT$14:AT$114)</f>
        <v>200900</v>
      </c>
      <c r="AU137" s="298">
        <f ca="1">SUMIF(Conversion!$FB$14:$FB$114,$AD137,Conversion!AU$14:AU$114)</f>
        <v>0</v>
      </c>
      <c r="AV137" s="298">
        <f ca="1">SUMIF(Conversion!$FB$14:$FB$114,$AD137,Conversion!AV$14:AV$114)</f>
        <v>0</v>
      </c>
      <c r="AW137" s="298">
        <f ca="1">SUMIF(Conversion!$FB$14:$FB$114,$AD137,Conversion!AW$14:AW$114)</f>
        <v>0</v>
      </c>
      <c r="AX137" s="298">
        <f ca="1">SUMIF(Conversion!$FB$14:$FB$114,$AD137,Conversion!AX$14:AX$114)</f>
        <v>0</v>
      </c>
      <c r="AY137" s="298">
        <f ca="1">SUMIF(Conversion!$FB$14:$FB$114,$AD137,Conversion!AY$14:AY$114)</f>
        <v>0</v>
      </c>
      <c r="AZ137" s="298">
        <f ca="1">SUMIF(Conversion!$FB$14:$FB$114,$AD137,Conversion!AZ$14:AZ$114)</f>
        <v>0</v>
      </c>
      <c r="BA137" s="298">
        <f ca="1">SUMIF(Conversion!$FB$14:$FB$114,$AD137,Conversion!BA$14:BA$114)</f>
        <v>0</v>
      </c>
      <c r="BB137" s="298">
        <f ca="1">SUMIF(Conversion!$FB$14:$FB$114,$AD137,Conversion!BB$14:BB$114)</f>
        <v>0</v>
      </c>
      <c r="BC137" s="298">
        <f ca="1">SUMIF(Conversion!$FB$14:$FB$114,$AD137,Conversion!BC$14:BC$114)</f>
        <v>0</v>
      </c>
      <c r="BD137" s="298">
        <f ca="1">SUMIF(Conversion!$FB$14:$FB$114,$AD137,Conversion!BD$14:BD$114)</f>
        <v>0</v>
      </c>
      <c r="BE137" s="298">
        <f ca="1">SUMIF(Conversion!$FB$14:$FB$114,$AD137,Conversion!BE$14:BE$114)</f>
        <v>0</v>
      </c>
      <c r="BF137" s="298">
        <f ca="1">SUMIF(Conversion!$FB$14:$FB$114,$AD137,Conversion!BF$14:BF$114)</f>
        <v>204918</v>
      </c>
      <c r="BG137" s="298">
        <f ca="1">SUMIF(Conversion!$FB$14:$FB$114,$AD137,Conversion!BG$14:BG$114)</f>
        <v>0</v>
      </c>
      <c r="BH137" s="298">
        <f ca="1">SUMIF(Conversion!$FB$14:$FB$114,$AD137,Conversion!BH$14:BH$114)</f>
        <v>0</v>
      </c>
      <c r="BI137" s="298">
        <f ca="1">SUMIF(Conversion!$FB$14:$FB$114,$AD137,Conversion!BI$14:BI$114)</f>
        <v>0</v>
      </c>
      <c r="BJ137" s="298">
        <f ca="1">SUMIF(Conversion!$FB$14:$FB$114,$AD137,Conversion!BJ$14:BJ$114)</f>
        <v>0</v>
      </c>
      <c r="BK137" s="298">
        <f ca="1">SUMIF(Conversion!$FB$14:$FB$114,$AD137,Conversion!BK$14:BK$114)</f>
        <v>0</v>
      </c>
      <c r="BL137" s="298">
        <f ca="1">SUMIF(Conversion!$FB$14:$FB$114,$AD137,Conversion!BL$14:BL$114)</f>
        <v>0</v>
      </c>
      <c r="BM137" s="298">
        <f ca="1">SUMIF(Conversion!$FB$14:$FB$114,$AD137,Conversion!BM$14:BM$114)</f>
        <v>0</v>
      </c>
      <c r="BN137" s="298">
        <f ca="1">SUMIF(Conversion!$FB$14:$FB$114,$AD137,Conversion!BN$14:BN$114)</f>
        <v>0</v>
      </c>
      <c r="BO137" s="298">
        <f ca="1">SUMIF(Conversion!$FB$14:$FB$114,$AD137,Conversion!BO$14:BO$114)</f>
        <v>0</v>
      </c>
      <c r="BP137" s="298">
        <f ca="1">SUMIF(Conversion!$FB$14:$FB$114,$AD137,Conversion!BP$14:BP$114)</f>
        <v>0</v>
      </c>
      <c r="BQ137" s="298">
        <f ca="1">SUMIF(Conversion!$FB$14:$FB$114,$AD137,Conversion!BQ$14:BQ$114)</f>
        <v>0</v>
      </c>
      <c r="BR137" s="298">
        <f ca="1">SUMIF(Conversion!$FB$14:$FB$114,$AD137,Conversion!BR$14:BR$114)</f>
        <v>1045081.8</v>
      </c>
      <c r="BS137" s="298">
        <f ca="1">SUMIF(Conversion!$FB$14:$FB$114,$AD137,Conversion!BS$14:BS$114)</f>
        <v>0</v>
      </c>
      <c r="BT137" s="298">
        <f ca="1">SUMIF(Conversion!$FB$14:$FB$114,$AD137,Conversion!BT$14:BT$114)</f>
        <v>0</v>
      </c>
      <c r="BU137" s="298">
        <f ca="1">SUMIF(Conversion!$FB$14:$FB$114,$AD137,Conversion!BU$14:BU$114)</f>
        <v>0</v>
      </c>
      <c r="BV137" s="298">
        <f ca="1">SUMIF(Conversion!$FB$14:$FB$114,$AD137,Conversion!BV$14:BV$114)</f>
        <v>0</v>
      </c>
      <c r="BW137" s="298">
        <f ca="1">SUMIF(Conversion!$FB$14:$FB$114,$AD137,Conversion!BW$14:BW$114)</f>
        <v>0</v>
      </c>
      <c r="BX137" s="298">
        <f ca="1">SUMIF(Conversion!$FB$14:$FB$114,$AD137,Conversion!BX$14:BX$114)</f>
        <v>0</v>
      </c>
      <c r="BY137" s="298">
        <f ca="1">SUMIF(Conversion!$FB$14:$FB$114,$AD137,Conversion!BY$14:BY$114)</f>
        <v>0</v>
      </c>
      <c r="BZ137" s="298">
        <f ca="1">SUMIF(Conversion!$FB$14:$FB$114,$AD137,Conversion!BZ$14:BZ$114)</f>
        <v>0</v>
      </c>
      <c r="CA137" s="298">
        <f ca="1">SUMIF(Conversion!$FB$14:$FB$114,$AD137,Conversion!CA$14:CA$114)</f>
        <v>0</v>
      </c>
      <c r="CB137" s="298">
        <f ca="1">SUMIF(Conversion!$FB$14:$FB$114,$AD137,Conversion!CB$14:CB$114)</f>
        <v>0</v>
      </c>
      <c r="CC137" s="298">
        <f ca="1">SUMIF(Conversion!$FB$14:$FB$114,$AD137,Conversion!CC$14:CC$114)</f>
        <v>0</v>
      </c>
      <c r="CD137" s="298">
        <f ca="1">SUMIF(Conversion!$FB$14:$FB$114,$AD137,Conversion!CD$14:CD$114)</f>
        <v>213196.68719999999</v>
      </c>
      <c r="CE137" s="298">
        <f ca="1">SUMIF(Conversion!$FB$14:$FB$114,$AD137,Conversion!CE$14:CE$114)</f>
        <v>0</v>
      </c>
      <c r="CF137" s="298">
        <f ca="1">SUMIF(Conversion!$FB$14:$FB$114,$AD137,Conversion!CF$14:CF$114)</f>
        <v>0</v>
      </c>
      <c r="CG137" s="298">
        <f ca="1">SUMIF(Conversion!$FB$14:$FB$114,$AD137,Conversion!CG$14:CG$114)</f>
        <v>0</v>
      </c>
      <c r="CH137" s="298">
        <f ca="1">SUMIF(Conversion!$FB$14:$FB$114,$AD137,Conversion!CH$14:CH$114)</f>
        <v>0</v>
      </c>
      <c r="CI137" s="298">
        <f ca="1">SUMIF(Conversion!$FB$14:$FB$114,$AD137,Conversion!CI$14:CI$114)</f>
        <v>0</v>
      </c>
      <c r="CJ137" s="298">
        <f ca="1">SUMIF(Conversion!$FB$14:$FB$114,$AD137,Conversion!CJ$14:CJ$114)</f>
        <v>0</v>
      </c>
      <c r="CK137" s="298">
        <f ca="1">SUMIF(Conversion!$FB$14:$FB$114,$AD137,Conversion!CK$14:CK$114)</f>
        <v>0</v>
      </c>
      <c r="CL137" s="298">
        <f ca="1">SUMIF(Conversion!$FB$14:$FB$114,$AD137,Conversion!CL$14:CL$114)</f>
        <v>0</v>
      </c>
      <c r="CM137" s="298">
        <f ca="1">SUMIF(Conversion!$FB$14:$FB$114,$AD137,Conversion!CM$14:CM$114)</f>
        <v>0</v>
      </c>
      <c r="CN137" s="298">
        <f ca="1">SUMIF(Conversion!$FB$14:$FB$114,$AD137,Conversion!CN$14:CN$114)</f>
        <v>0</v>
      </c>
      <c r="CO137" s="298">
        <f ca="1">SUMIF(Conversion!$FB$14:$FB$114,$AD137,Conversion!CO$14:CO$114)</f>
        <v>0</v>
      </c>
      <c r="CP137" s="298">
        <f ca="1">SUMIF(Conversion!$FB$14:$FB$114,$AD137,Conversion!CP$14:CP$114)</f>
        <v>217460.62094399999</v>
      </c>
      <c r="CQ137" s="298">
        <f ca="1">SUMIF(Conversion!$FB$14:$FB$114,$AD137,Conversion!CQ$14:CQ$114)</f>
        <v>0</v>
      </c>
      <c r="CR137" s="298">
        <f ca="1">SUMIF(Conversion!$FB$14:$FB$114,$AD137,Conversion!CR$14:CR$114)</f>
        <v>0</v>
      </c>
      <c r="CS137" s="298">
        <f ca="1">SUMIF(Conversion!$FB$14:$FB$114,$AD137,Conversion!CS$14:CS$114)</f>
        <v>0</v>
      </c>
      <c r="CT137" s="298">
        <f ca="1">SUMIF(Conversion!$FB$14:$FB$114,$AD137,Conversion!CT$14:CT$114)</f>
        <v>0</v>
      </c>
      <c r="CU137" s="298">
        <f ca="1">SUMIF(Conversion!$FB$14:$FB$114,$AD137,Conversion!CU$14:CU$114)</f>
        <v>0</v>
      </c>
      <c r="CV137" s="298">
        <f ca="1">SUMIF(Conversion!$FB$14:$FB$114,$AD137,Conversion!CV$14:CV$114)</f>
        <v>0</v>
      </c>
      <c r="CW137" s="298">
        <f ca="1">SUMIF(Conversion!$FB$14:$FB$114,$AD137,Conversion!CW$14:CW$114)</f>
        <v>0</v>
      </c>
      <c r="CX137" s="298">
        <f ca="1">SUMIF(Conversion!$FB$14:$FB$114,$AD137,Conversion!CX$14:CX$114)</f>
        <v>0</v>
      </c>
      <c r="CY137" s="298">
        <f ca="1">SUMIF(Conversion!$FB$14:$FB$114,$AD137,Conversion!CY$14:CY$114)</f>
        <v>0</v>
      </c>
      <c r="CZ137" s="298">
        <f ca="1">SUMIF(Conversion!$FB$14:$FB$114,$AD137,Conversion!CZ$14:CZ$114)</f>
        <v>0</v>
      </c>
      <c r="DA137" s="298">
        <f ca="1">SUMIF(Conversion!$FB$14:$FB$114,$AD137,Conversion!DA$14:DA$114)</f>
        <v>0</v>
      </c>
      <c r="DB137" s="298">
        <f ca="1">SUMIF(Conversion!$FB$14:$FB$114,$AD137,Conversion!DB$14:DB$114)</f>
        <v>0</v>
      </c>
      <c r="DC137" s="298">
        <f ca="1">SUMIF(Conversion!$FB$14:$FB$114,$AD137,Conversion!DC$14:DC$114)</f>
        <v>0</v>
      </c>
      <c r="DD137" s="298">
        <f ca="1">SUMIF(Conversion!$FB$14:$FB$114,$AD137,Conversion!DD$14:DD$114)</f>
        <v>0</v>
      </c>
      <c r="DE137" s="298">
        <f ca="1">SUMIF(Conversion!$FB$14:$FB$114,$AD137,Conversion!DE$14:DE$114)</f>
        <v>0</v>
      </c>
      <c r="DF137" s="298">
        <f ca="1">SUMIF(Conversion!$FB$14:$FB$114,$AD137,Conversion!DF$14:DF$114)</f>
        <v>0</v>
      </c>
      <c r="DG137" s="298">
        <f ca="1">SUMIF(Conversion!$FB$14:$FB$114,$AD137,Conversion!DG$14:DG$114)</f>
        <v>0</v>
      </c>
      <c r="DH137" s="298">
        <f ca="1">SUMIF(Conversion!$FB$14:$FB$114,$AD137,Conversion!DH$14:DH$114)</f>
        <v>0</v>
      </c>
      <c r="DI137" s="298">
        <f ca="1">SUMIF(Conversion!$FB$14:$FB$114,$AD137,Conversion!DI$14:DI$114)</f>
        <v>0</v>
      </c>
      <c r="DJ137" s="298">
        <f ca="1">SUMIF(Conversion!$FB$14:$FB$114,$AD137,Conversion!DJ$14:DJ$114)</f>
        <v>0</v>
      </c>
      <c r="DK137" s="298">
        <f ca="1">SUMIF(Conversion!$FB$14:$FB$114,$AD137,Conversion!DK$14:DK$114)</f>
        <v>0</v>
      </c>
      <c r="DL137" s="298">
        <f ca="1">SUMIF(Conversion!$FB$14:$FB$114,$AD137,Conversion!DL$14:DL$114)</f>
        <v>0</v>
      </c>
      <c r="DM137" s="298">
        <f ca="1">SUMIF(Conversion!$FB$14:$FB$114,$AD137,Conversion!DM$14:DM$114)</f>
        <v>0</v>
      </c>
      <c r="DN137" s="298">
        <f ca="1">SUMIF(Conversion!$FB$14:$FB$114,$AD137,Conversion!DN$14:DN$114)</f>
        <v>0</v>
      </c>
      <c r="DO137" s="298">
        <f ca="1">SUMIF(Conversion!$FB$14:$FB$114,$AD137,Conversion!DO$14:DO$114)</f>
        <v>0</v>
      </c>
      <c r="DP137" s="298">
        <f ca="1">SUMIF(Conversion!$FB$14:$FB$114,$AD137,Conversion!DP$14:DP$114)</f>
        <v>0</v>
      </c>
      <c r="DQ137" s="298">
        <f ca="1">SUMIF(Conversion!$FB$14:$FB$114,$AD137,Conversion!DQ$14:DQ$114)</f>
        <v>0</v>
      </c>
      <c r="DR137" s="298">
        <f ca="1">SUMIF(Conversion!$FB$14:$FB$114,$AD137,Conversion!DR$14:DR$114)</f>
        <v>0</v>
      </c>
      <c r="DS137" s="298">
        <f ca="1">SUMIF(Conversion!$FB$14:$FB$114,$AD137,Conversion!DS$14:DS$114)</f>
        <v>0</v>
      </c>
      <c r="DT137" s="298">
        <f ca="1">SUMIF(Conversion!$FB$14:$FB$114,$AD137,Conversion!DT$14:DT$114)</f>
        <v>0</v>
      </c>
      <c r="DU137" s="298">
        <f ca="1">SUMIF(Conversion!$FB$14:$FB$114,$AD137,Conversion!DU$14:DU$114)</f>
        <v>0</v>
      </c>
      <c r="DV137" s="298">
        <f ca="1">SUMIF(Conversion!$FB$14:$FB$114,$AD137,Conversion!DV$14:DV$114)</f>
        <v>0</v>
      </c>
      <c r="DW137" s="298">
        <f ca="1">SUMIF(Conversion!$FB$14:$FB$114,$AD137,Conversion!DW$14:DW$114)</f>
        <v>0</v>
      </c>
      <c r="DX137" s="298">
        <f ca="1">SUMIF(Conversion!$FB$14:$FB$114,$AD137,Conversion!DX$14:DX$114)</f>
        <v>0</v>
      </c>
      <c r="DY137" s="298">
        <f ca="1">SUMIF(Conversion!$FB$14:$FB$114,$AD137,Conversion!DY$14:DY$114)</f>
        <v>0</v>
      </c>
      <c r="DZ137" s="298">
        <f ca="1">SUMIF(Conversion!$FB$14:$FB$114,$AD137,Conversion!DZ$14:DZ$114)</f>
        <v>0</v>
      </c>
      <c r="EA137" s="298">
        <f ca="1">SUMIF(Conversion!$FB$14:$FB$114,$AD137,Conversion!EA$14:EA$114)</f>
        <v>0</v>
      </c>
      <c r="EB137" s="298">
        <f ca="1">SUMIF(Conversion!$FB$14:$FB$114,$AD137,Conversion!EB$14:EB$114)</f>
        <v>0</v>
      </c>
      <c r="EC137" s="298">
        <f ca="1">SUMIF(Conversion!$FB$14:$FB$114,$AD137,Conversion!EC$14:EC$114)</f>
        <v>0</v>
      </c>
      <c r="ED137" s="298">
        <f ca="1">SUMIF(Conversion!$FB$14:$FB$114,$AD137,Conversion!ED$14:ED$114)</f>
        <v>0</v>
      </c>
      <c r="EE137" s="298">
        <f ca="1">SUMIF(Conversion!$FB$14:$FB$114,$AD137,Conversion!EE$14:EE$114)</f>
        <v>0</v>
      </c>
      <c r="EF137" s="298">
        <f ca="1">SUMIF(Conversion!$FB$14:$FB$114,$AD137,Conversion!EF$14:EF$114)</f>
        <v>0</v>
      </c>
      <c r="EG137" s="298">
        <f ca="1">SUMIF(Conversion!$FB$14:$FB$114,$AD137,Conversion!EG$14:EG$114)</f>
        <v>0</v>
      </c>
      <c r="EH137" s="298">
        <f ca="1">SUMIF(Conversion!$FB$14:$FB$114,$AD137,Conversion!EH$14:EH$114)</f>
        <v>0</v>
      </c>
      <c r="EI137" s="298">
        <f ca="1">SUMIF(Conversion!$FB$14:$FB$114,$AD137,Conversion!EI$14:EI$114)</f>
        <v>0</v>
      </c>
      <c r="EJ137" s="298">
        <f ca="1">SUMIF(Conversion!$FB$14:$FB$114,$AD137,Conversion!EJ$14:EJ$114)</f>
        <v>0</v>
      </c>
      <c r="EK137" s="298">
        <f ca="1">SUMIF(Conversion!$FB$14:$FB$114,$AD137,Conversion!EK$14:EK$114)</f>
        <v>0</v>
      </c>
      <c r="EL137" s="298">
        <f ca="1">SUMIF(Conversion!$FB$14:$FB$114,$AD137,Conversion!EL$14:EL$114)</f>
        <v>0</v>
      </c>
      <c r="EM137" s="298">
        <f ca="1">SUMIF(Conversion!$FB$14:$FB$114,$AD137,Conversion!EM$14:EM$114)</f>
        <v>0</v>
      </c>
      <c r="EN137" s="298">
        <f ca="1">SUMIF(Conversion!$FB$14:$FB$114,$AD137,Conversion!EN$14:EN$114)</f>
        <v>0</v>
      </c>
      <c r="EO137" s="298">
        <f ca="1">SUMIF(Conversion!$FB$14:$FB$114,$AD137,Conversion!EO$14:EO$114)</f>
        <v>0</v>
      </c>
      <c r="EP137" s="298">
        <f ca="1">SUMIF(Conversion!$FB$14:$FB$114,$AD137,Conversion!EP$14:EP$114)</f>
        <v>0</v>
      </c>
      <c r="EQ137" s="298">
        <f ca="1">SUMIF(Conversion!$FB$14:$FB$114,$AD137,Conversion!EQ$14:EQ$114)</f>
        <v>0</v>
      </c>
      <c r="ER137" s="298">
        <f ca="1">SUMIF(Conversion!$FB$14:$FB$114,$AD137,Conversion!ER$14:ER$114)</f>
        <v>0</v>
      </c>
      <c r="ES137" s="298">
        <f ca="1">SUMIF(Conversion!$FB$14:$FB$114,$AD137,Conversion!ES$14:ES$114)</f>
        <v>0</v>
      </c>
      <c r="ET137" s="298">
        <f ca="1">SUMIF(Conversion!$FB$14:$FB$114,$AD137,Conversion!ET$14:ET$114)</f>
        <v>0</v>
      </c>
      <c r="EU137" s="298">
        <f ca="1">SUMIF(Conversion!$FB$14:$FB$114,$AD137,Conversion!EU$14:EU$114)</f>
        <v>0</v>
      </c>
      <c r="EV137" s="298">
        <f ca="1">SUMIF(Conversion!$FB$14:$FB$114,$AD137,Conversion!EV$14:EV$114)</f>
        <v>0</v>
      </c>
      <c r="EW137" s="298">
        <f ca="1">SUMIF(Conversion!$FB$14:$FB$114,$AD137,Conversion!EW$14:EW$114)</f>
        <v>0</v>
      </c>
      <c r="EX137" s="298">
        <f ca="1">SUMIF(Conversion!$FB$14:$FB$114,$AD137,Conversion!EX$14:EX$114)</f>
        <v>0</v>
      </c>
      <c r="EY137" s="261"/>
      <c r="EZ137" s="87"/>
      <c r="FB137" s="261"/>
    </row>
    <row r="138" spans="1:158" ht="12.75" hidden="1" customHeight="1" outlineLevel="2">
      <c r="A138" s="303">
        <v>2</v>
      </c>
      <c r="B138" s="303"/>
      <c r="C138" s="892" t="str">
        <f>Constants!B179</f>
        <v>Type B (5 years)</v>
      </c>
      <c r="E138" s="329"/>
      <c r="F138" s="330"/>
      <c r="G138" s="330"/>
      <c r="H138" s="330"/>
      <c r="I138" s="330"/>
      <c r="J138" s="330"/>
      <c r="K138" s="330"/>
      <c r="L138" s="330"/>
      <c r="M138" s="330"/>
      <c r="N138" s="330"/>
      <c r="O138" s="330"/>
      <c r="P138" s="330"/>
      <c r="Q138" s="330"/>
      <c r="R138" s="330"/>
      <c r="S138" s="330"/>
      <c r="T138" s="330"/>
      <c r="U138" s="330"/>
      <c r="V138" s="331"/>
      <c r="W138" s="330"/>
      <c r="X138" s="330"/>
      <c r="Y138" s="330"/>
      <c r="Z138" s="330"/>
      <c r="AA138" s="330"/>
      <c r="AB138" s="329"/>
      <c r="AC138" s="332"/>
      <c r="AD138" s="683" t="str">
        <f>Constants!E179</f>
        <v>5 years</v>
      </c>
      <c r="AE138" s="304">
        <f ca="1">SUM(AF138:EY138)</f>
        <v>108267.73200000002</v>
      </c>
      <c r="AF138" s="299">
        <f>SUMIF(Conversion!$FB$14:$FB$114,$AD138,Conversion!AF$14:AF$114)</f>
        <v>108267.73200000002</v>
      </c>
      <c r="AG138" s="300">
        <f ca="1">SUMIF(Conversion!$FB$14:$FB$114,$AD138,Conversion!AG$14:AG$114)</f>
        <v>0</v>
      </c>
      <c r="AH138" s="300">
        <f ca="1">SUMIF(Conversion!$FB$14:$FB$114,$AD138,Conversion!AH$14:AH$114)</f>
        <v>0</v>
      </c>
      <c r="AI138" s="300">
        <f ca="1">SUMIF(Conversion!$FB$14:$FB$114,$AD138,Conversion!AI$14:AI$114)</f>
        <v>0</v>
      </c>
      <c r="AJ138" s="300">
        <f ca="1">SUMIF(Conversion!$FB$14:$FB$114,$AD138,Conversion!AJ$14:AJ$114)</f>
        <v>0</v>
      </c>
      <c r="AK138" s="300">
        <f ca="1">SUMIF(Conversion!$FB$14:$FB$114,$AD138,Conversion!AK$14:AK$114)</f>
        <v>0</v>
      </c>
      <c r="AL138" s="873">
        <f ca="1">SUMIF(Conversion!$FB$14:$FB$114,$AD138,Conversion!AL$14:AL$114)</f>
        <v>0</v>
      </c>
      <c r="AM138" s="873">
        <f ca="1">SUMIF(Conversion!$FB$14:$FB$114,$AD138,Conversion!AM$14:AM$114)</f>
        <v>0</v>
      </c>
      <c r="AN138" s="873">
        <f ca="1">SUMIF(Conversion!$FB$14:$FB$114,$AD138,Conversion!AN$14:AN$114)</f>
        <v>0</v>
      </c>
      <c r="AO138" s="873">
        <f ca="1">SUMIF(Conversion!$FB$14:$FB$114,$AD138,Conversion!AO$14:AO$114)</f>
        <v>0</v>
      </c>
      <c r="AP138" s="873">
        <f ca="1">SUMIF(Conversion!$FB$14:$FB$114,$AD138,Conversion!AP$14:AP$114)</f>
        <v>0</v>
      </c>
      <c r="AQ138" s="873">
        <f ca="1">SUMIF(Conversion!$FB$14:$FB$114,$AD138,Conversion!AQ$14:AQ$114)</f>
        <v>0</v>
      </c>
      <c r="AR138" s="873">
        <f ca="1">SUMIF(Conversion!$FB$14:$FB$114,$AD138,Conversion!AR$14:AR$114)</f>
        <v>0</v>
      </c>
      <c r="AS138" s="873">
        <f ca="1">SUMIF(Conversion!$FB$14:$FB$114,$AD138,Conversion!AS$14:AS$114)</f>
        <v>0</v>
      </c>
      <c r="AT138" s="873">
        <f ca="1">SUMIF(Conversion!$FB$14:$FB$114,$AD138,Conversion!AT$14:AT$114)</f>
        <v>0</v>
      </c>
      <c r="AU138" s="873">
        <f ca="1">SUMIF(Conversion!$FB$14:$FB$114,$AD138,Conversion!AU$14:AU$114)</f>
        <v>0</v>
      </c>
      <c r="AV138" s="873">
        <f ca="1">SUMIF(Conversion!$FB$14:$FB$114,$AD138,Conversion!AV$14:AV$114)</f>
        <v>0</v>
      </c>
      <c r="AW138" s="873">
        <f ca="1">SUMIF(Conversion!$FB$14:$FB$114,$AD138,Conversion!AW$14:AW$114)</f>
        <v>0</v>
      </c>
      <c r="AX138" s="873">
        <f ca="1">SUMIF(Conversion!$FB$14:$FB$114,$AD138,Conversion!AX$14:AX$114)</f>
        <v>0</v>
      </c>
      <c r="AY138" s="873">
        <f ca="1">SUMIF(Conversion!$FB$14:$FB$114,$AD138,Conversion!AY$14:AY$114)</f>
        <v>0</v>
      </c>
      <c r="AZ138" s="873">
        <f ca="1">SUMIF(Conversion!$FB$14:$FB$114,$AD138,Conversion!AZ$14:AZ$114)</f>
        <v>0</v>
      </c>
      <c r="BA138" s="873">
        <f ca="1">SUMIF(Conversion!$FB$14:$FB$114,$AD138,Conversion!BA$14:BA$114)</f>
        <v>0</v>
      </c>
      <c r="BB138" s="873">
        <f ca="1">SUMIF(Conversion!$FB$14:$FB$114,$AD138,Conversion!BB$14:BB$114)</f>
        <v>0</v>
      </c>
      <c r="BC138" s="873">
        <f ca="1">SUMIF(Conversion!$FB$14:$FB$114,$AD138,Conversion!BC$14:BC$114)</f>
        <v>0</v>
      </c>
      <c r="BD138" s="873">
        <f ca="1">SUMIF(Conversion!$FB$14:$FB$114,$AD138,Conversion!BD$14:BD$114)</f>
        <v>0</v>
      </c>
      <c r="BE138" s="873">
        <f ca="1">SUMIF(Conversion!$FB$14:$FB$114,$AD138,Conversion!BE$14:BE$114)</f>
        <v>0</v>
      </c>
      <c r="BF138" s="873">
        <f ca="1">SUMIF(Conversion!$FB$14:$FB$114,$AD138,Conversion!BF$14:BF$114)</f>
        <v>0</v>
      </c>
      <c r="BG138" s="873">
        <f ca="1">SUMIF(Conversion!$FB$14:$FB$114,$AD138,Conversion!BG$14:BG$114)</f>
        <v>0</v>
      </c>
      <c r="BH138" s="873">
        <f ca="1">SUMIF(Conversion!$FB$14:$FB$114,$AD138,Conversion!BH$14:BH$114)</f>
        <v>0</v>
      </c>
      <c r="BI138" s="873">
        <f ca="1">SUMIF(Conversion!$FB$14:$FB$114,$AD138,Conversion!BI$14:BI$114)</f>
        <v>0</v>
      </c>
      <c r="BJ138" s="873">
        <f ca="1">SUMIF(Conversion!$FB$14:$FB$114,$AD138,Conversion!BJ$14:BJ$114)</f>
        <v>0</v>
      </c>
      <c r="BK138" s="873">
        <f ca="1">SUMIF(Conversion!$FB$14:$FB$114,$AD138,Conversion!BK$14:BK$114)</f>
        <v>0</v>
      </c>
      <c r="BL138" s="873">
        <f ca="1">SUMIF(Conversion!$FB$14:$FB$114,$AD138,Conversion!BL$14:BL$114)</f>
        <v>0</v>
      </c>
      <c r="BM138" s="873">
        <f ca="1">SUMIF(Conversion!$FB$14:$FB$114,$AD138,Conversion!BM$14:BM$114)</f>
        <v>0</v>
      </c>
      <c r="BN138" s="873">
        <f ca="1">SUMIF(Conversion!$FB$14:$FB$114,$AD138,Conversion!BN$14:BN$114)</f>
        <v>0</v>
      </c>
      <c r="BO138" s="873">
        <f ca="1">SUMIF(Conversion!$FB$14:$FB$114,$AD138,Conversion!BO$14:BO$114)</f>
        <v>0</v>
      </c>
      <c r="BP138" s="873">
        <f ca="1">SUMIF(Conversion!$FB$14:$FB$114,$AD138,Conversion!BP$14:BP$114)</f>
        <v>0</v>
      </c>
      <c r="BQ138" s="873">
        <f ca="1">SUMIF(Conversion!$FB$14:$FB$114,$AD138,Conversion!BQ$14:BQ$114)</f>
        <v>0</v>
      </c>
      <c r="BR138" s="873">
        <f ca="1">SUMIF(Conversion!$FB$14:$FB$114,$AD138,Conversion!BR$14:BR$114)</f>
        <v>0</v>
      </c>
      <c r="BS138" s="873">
        <f ca="1">SUMIF(Conversion!$FB$14:$FB$114,$AD138,Conversion!BS$14:BS$114)</f>
        <v>0</v>
      </c>
      <c r="BT138" s="873">
        <f ca="1">SUMIF(Conversion!$FB$14:$FB$114,$AD138,Conversion!BT$14:BT$114)</f>
        <v>0</v>
      </c>
      <c r="BU138" s="873">
        <f ca="1">SUMIF(Conversion!$FB$14:$FB$114,$AD138,Conversion!BU$14:BU$114)</f>
        <v>0</v>
      </c>
      <c r="BV138" s="873">
        <f ca="1">SUMIF(Conversion!$FB$14:$FB$114,$AD138,Conversion!BV$14:BV$114)</f>
        <v>0</v>
      </c>
      <c r="BW138" s="873">
        <f ca="1">SUMIF(Conversion!$FB$14:$FB$114,$AD138,Conversion!BW$14:BW$114)</f>
        <v>0</v>
      </c>
      <c r="BX138" s="873">
        <f ca="1">SUMIF(Conversion!$FB$14:$FB$114,$AD138,Conversion!BX$14:BX$114)</f>
        <v>0</v>
      </c>
      <c r="BY138" s="873">
        <f ca="1">SUMIF(Conversion!$FB$14:$FB$114,$AD138,Conversion!BY$14:BY$114)</f>
        <v>0</v>
      </c>
      <c r="BZ138" s="873">
        <f ca="1">SUMIF(Conversion!$FB$14:$FB$114,$AD138,Conversion!BZ$14:BZ$114)</f>
        <v>0</v>
      </c>
      <c r="CA138" s="873">
        <f ca="1">SUMIF(Conversion!$FB$14:$FB$114,$AD138,Conversion!CA$14:CA$114)</f>
        <v>0</v>
      </c>
      <c r="CB138" s="873">
        <f ca="1">SUMIF(Conversion!$FB$14:$FB$114,$AD138,Conversion!CB$14:CB$114)</f>
        <v>0</v>
      </c>
      <c r="CC138" s="873">
        <f ca="1">SUMIF(Conversion!$FB$14:$FB$114,$AD138,Conversion!CC$14:CC$114)</f>
        <v>0</v>
      </c>
      <c r="CD138" s="873">
        <f ca="1">SUMIF(Conversion!$FB$14:$FB$114,$AD138,Conversion!CD$14:CD$114)</f>
        <v>0</v>
      </c>
      <c r="CE138" s="873">
        <f ca="1">SUMIF(Conversion!$FB$14:$FB$114,$AD138,Conversion!CE$14:CE$114)</f>
        <v>0</v>
      </c>
      <c r="CF138" s="873">
        <f ca="1">SUMIF(Conversion!$FB$14:$FB$114,$AD138,Conversion!CF$14:CF$114)</f>
        <v>0</v>
      </c>
      <c r="CG138" s="873">
        <f ca="1">SUMIF(Conversion!$FB$14:$FB$114,$AD138,Conversion!CG$14:CG$114)</f>
        <v>0</v>
      </c>
      <c r="CH138" s="873">
        <f ca="1">SUMIF(Conversion!$FB$14:$FB$114,$AD138,Conversion!CH$14:CH$114)</f>
        <v>0</v>
      </c>
      <c r="CI138" s="873">
        <f ca="1">SUMIF(Conversion!$FB$14:$FB$114,$AD138,Conversion!CI$14:CI$114)</f>
        <v>0</v>
      </c>
      <c r="CJ138" s="873">
        <f ca="1">SUMIF(Conversion!$FB$14:$FB$114,$AD138,Conversion!CJ$14:CJ$114)</f>
        <v>0</v>
      </c>
      <c r="CK138" s="873">
        <f ca="1">SUMIF(Conversion!$FB$14:$FB$114,$AD138,Conversion!CK$14:CK$114)</f>
        <v>0</v>
      </c>
      <c r="CL138" s="873">
        <f ca="1">SUMIF(Conversion!$FB$14:$FB$114,$AD138,Conversion!CL$14:CL$114)</f>
        <v>0</v>
      </c>
      <c r="CM138" s="873">
        <f ca="1">SUMIF(Conversion!$FB$14:$FB$114,$AD138,Conversion!CM$14:CM$114)</f>
        <v>0</v>
      </c>
      <c r="CN138" s="873">
        <f ca="1">SUMIF(Conversion!$FB$14:$FB$114,$AD138,Conversion!CN$14:CN$114)</f>
        <v>0</v>
      </c>
      <c r="CO138" s="873">
        <f ca="1">SUMIF(Conversion!$FB$14:$FB$114,$AD138,Conversion!CO$14:CO$114)</f>
        <v>0</v>
      </c>
      <c r="CP138" s="873">
        <f ca="1">SUMIF(Conversion!$FB$14:$FB$114,$AD138,Conversion!CP$14:CP$114)</f>
        <v>0</v>
      </c>
      <c r="CQ138" s="873">
        <f ca="1">SUMIF(Conversion!$FB$14:$FB$114,$AD138,Conversion!CQ$14:CQ$114)</f>
        <v>0</v>
      </c>
      <c r="CR138" s="873">
        <f ca="1">SUMIF(Conversion!$FB$14:$FB$114,$AD138,Conversion!CR$14:CR$114)</f>
        <v>0</v>
      </c>
      <c r="CS138" s="873">
        <f ca="1">SUMIF(Conversion!$FB$14:$FB$114,$AD138,Conversion!CS$14:CS$114)</f>
        <v>0</v>
      </c>
      <c r="CT138" s="873">
        <f ca="1">SUMIF(Conversion!$FB$14:$FB$114,$AD138,Conversion!CT$14:CT$114)</f>
        <v>0</v>
      </c>
      <c r="CU138" s="873">
        <f ca="1">SUMIF(Conversion!$FB$14:$FB$114,$AD138,Conversion!CU$14:CU$114)</f>
        <v>0</v>
      </c>
      <c r="CV138" s="873">
        <f ca="1">SUMIF(Conversion!$FB$14:$FB$114,$AD138,Conversion!CV$14:CV$114)</f>
        <v>0</v>
      </c>
      <c r="CW138" s="873">
        <f ca="1">SUMIF(Conversion!$FB$14:$FB$114,$AD138,Conversion!CW$14:CW$114)</f>
        <v>0</v>
      </c>
      <c r="CX138" s="873">
        <f ca="1">SUMIF(Conversion!$FB$14:$FB$114,$AD138,Conversion!CX$14:CX$114)</f>
        <v>0</v>
      </c>
      <c r="CY138" s="873">
        <f ca="1">SUMIF(Conversion!$FB$14:$FB$114,$AD138,Conversion!CY$14:CY$114)</f>
        <v>0</v>
      </c>
      <c r="CZ138" s="873">
        <f ca="1">SUMIF(Conversion!$FB$14:$FB$114,$AD138,Conversion!CZ$14:CZ$114)</f>
        <v>0</v>
      </c>
      <c r="DA138" s="873">
        <f ca="1">SUMIF(Conversion!$FB$14:$FB$114,$AD138,Conversion!DA$14:DA$114)</f>
        <v>0</v>
      </c>
      <c r="DB138" s="873">
        <f ca="1">SUMIF(Conversion!$FB$14:$FB$114,$AD138,Conversion!DB$14:DB$114)</f>
        <v>0</v>
      </c>
      <c r="DC138" s="873">
        <f ca="1">SUMIF(Conversion!$FB$14:$FB$114,$AD138,Conversion!DC$14:DC$114)</f>
        <v>0</v>
      </c>
      <c r="DD138" s="873">
        <f ca="1">SUMIF(Conversion!$FB$14:$FB$114,$AD138,Conversion!DD$14:DD$114)</f>
        <v>0</v>
      </c>
      <c r="DE138" s="873">
        <f ca="1">SUMIF(Conversion!$FB$14:$FB$114,$AD138,Conversion!DE$14:DE$114)</f>
        <v>0</v>
      </c>
      <c r="DF138" s="873">
        <f ca="1">SUMIF(Conversion!$FB$14:$FB$114,$AD138,Conversion!DF$14:DF$114)</f>
        <v>0</v>
      </c>
      <c r="DG138" s="873">
        <f ca="1">SUMIF(Conversion!$FB$14:$FB$114,$AD138,Conversion!DG$14:DG$114)</f>
        <v>0</v>
      </c>
      <c r="DH138" s="873">
        <f ca="1">SUMIF(Conversion!$FB$14:$FB$114,$AD138,Conversion!DH$14:DH$114)</f>
        <v>0</v>
      </c>
      <c r="DI138" s="873">
        <f ca="1">SUMIF(Conversion!$FB$14:$FB$114,$AD138,Conversion!DI$14:DI$114)</f>
        <v>0</v>
      </c>
      <c r="DJ138" s="873">
        <f ca="1">SUMIF(Conversion!$FB$14:$FB$114,$AD138,Conversion!DJ$14:DJ$114)</f>
        <v>0</v>
      </c>
      <c r="DK138" s="873">
        <f ca="1">SUMIF(Conversion!$FB$14:$FB$114,$AD138,Conversion!DK$14:DK$114)</f>
        <v>0</v>
      </c>
      <c r="DL138" s="873">
        <f ca="1">SUMIF(Conversion!$FB$14:$FB$114,$AD138,Conversion!DL$14:DL$114)</f>
        <v>0</v>
      </c>
      <c r="DM138" s="873">
        <f ca="1">SUMIF(Conversion!$FB$14:$FB$114,$AD138,Conversion!DM$14:DM$114)</f>
        <v>0</v>
      </c>
      <c r="DN138" s="873">
        <f ca="1">SUMIF(Conversion!$FB$14:$FB$114,$AD138,Conversion!DN$14:DN$114)</f>
        <v>0</v>
      </c>
      <c r="DO138" s="873">
        <f ca="1">SUMIF(Conversion!$FB$14:$FB$114,$AD138,Conversion!DO$14:DO$114)</f>
        <v>0</v>
      </c>
      <c r="DP138" s="873">
        <f ca="1">SUMIF(Conversion!$FB$14:$FB$114,$AD138,Conversion!DP$14:DP$114)</f>
        <v>0</v>
      </c>
      <c r="DQ138" s="873">
        <f ca="1">SUMIF(Conversion!$FB$14:$FB$114,$AD138,Conversion!DQ$14:DQ$114)</f>
        <v>0</v>
      </c>
      <c r="DR138" s="873">
        <f ca="1">SUMIF(Conversion!$FB$14:$FB$114,$AD138,Conversion!DR$14:DR$114)</f>
        <v>0</v>
      </c>
      <c r="DS138" s="873">
        <f ca="1">SUMIF(Conversion!$FB$14:$FB$114,$AD138,Conversion!DS$14:DS$114)</f>
        <v>0</v>
      </c>
      <c r="DT138" s="873">
        <f ca="1">SUMIF(Conversion!$FB$14:$FB$114,$AD138,Conversion!DT$14:DT$114)</f>
        <v>0</v>
      </c>
      <c r="DU138" s="873">
        <f ca="1">SUMIF(Conversion!$FB$14:$FB$114,$AD138,Conversion!DU$14:DU$114)</f>
        <v>0</v>
      </c>
      <c r="DV138" s="873">
        <f ca="1">SUMIF(Conversion!$FB$14:$FB$114,$AD138,Conversion!DV$14:DV$114)</f>
        <v>0</v>
      </c>
      <c r="DW138" s="873">
        <f ca="1">SUMIF(Conversion!$FB$14:$FB$114,$AD138,Conversion!DW$14:DW$114)</f>
        <v>0</v>
      </c>
      <c r="DX138" s="873">
        <f ca="1">SUMIF(Conversion!$FB$14:$FB$114,$AD138,Conversion!DX$14:DX$114)</f>
        <v>0</v>
      </c>
      <c r="DY138" s="873">
        <f ca="1">SUMIF(Conversion!$FB$14:$FB$114,$AD138,Conversion!DY$14:DY$114)</f>
        <v>0</v>
      </c>
      <c r="DZ138" s="873">
        <f ca="1">SUMIF(Conversion!$FB$14:$FB$114,$AD138,Conversion!DZ$14:DZ$114)</f>
        <v>0</v>
      </c>
      <c r="EA138" s="873">
        <f ca="1">SUMIF(Conversion!$FB$14:$FB$114,$AD138,Conversion!EA$14:EA$114)</f>
        <v>0</v>
      </c>
      <c r="EB138" s="873">
        <f ca="1">SUMIF(Conversion!$FB$14:$FB$114,$AD138,Conversion!EB$14:EB$114)</f>
        <v>0</v>
      </c>
      <c r="EC138" s="873">
        <f ca="1">SUMIF(Conversion!$FB$14:$FB$114,$AD138,Conversion!EC$14:EC$114)</f>
        <v>0</v>
      </c>
      <c r="ED138" s="873">
        <f ca="1">SUMIF(Conversion!$FB$14:$FB$114,$AD138,Conversion!ED$14:ED$114)</f>
        <v>0</v>
      </c>
      <c r="EE138" s="873">
        <f ca="1">SUMIF(Conversion!$FB$14:$FB$114,$AD138,Conversion!EE$14:EE$114)</f>
        <v>0</v>
      </c>
      <c r="EF138" s="873">
        <f ca="1">SUMIF(Conversion!$FB$14:$FB$114,$AD138,Conversion!EF$14:EF$114)</f>
        <v>0</v>
      </c>
      <c r="EG138" s="873">
        <f ca="1">SUMIF(Conversion!$FB$14:$FB$114,$AD138,Conversion!EG$14:EG$114)</f>
        <v>0</v>
      </c>
      <c r="EH138" s="873">
        <f ca="1">SUMIF(Conversion!$FB$14:$FB$114,$AD138,Conversion!EH$14:EH$114)</f>
        <v>0</v>
      </c>
      <c r="EI138" s="873">
        <f ca="1">SUMIF(Conversion!$FB$14:$FB$114,$AD138,Conversion!EI$14:EI$114)</f>
        <v>0</v>
      </c>
      <c r="EJ138" s="873">
        <f ca="1">SUMIF(Conversion!$FB$14:$FB$114,$AD138,Conversion!EJ$14:EJ$114)</f>
        <v>0</v>
      </c>
      <c r="EK138" s="873">
        <f ca="1">SUMIF(Conversion!$FB$14:$FB$114,$AD138,Conversion!EK$14:EK$114)</f>
        <v>0</v>
      </c>
      <c r="EL138" s="873">
        <f ca="1">SUMIF(Conversion!$FB$14:$FB$114,$AD138,Conversion!EL$14:EL$114)</f>
        <v>0</v>
      </c>
      <c r="EM138" s="873">
        <f ca="1">SUMIF(Conversion!$FB$14:$FB$114,$AD138,Conversion!EM$14:EM$114)</f>
        <v>0</v>
      </c>
      <c r="EN138" s="873">
        <f ca="1">SUMIF(Conversion!$FB$14:$FB$114,$AD138,Conversion!EN$14:EN$114)</f>
        <v>0</v>
      </c>
      <c r="EO138" s="873">
        <f ca="1">SUMIF(Conversion!$FB$14:$FB$114,$AD138,Conversion!EO$14:EO$114)</f>
        <v>0</v>
      </c>
      <c r="EP138" s="873">
        <f ca="1">SUMIF(Conversion!$FB$14:$FB$114,$AD138,Conversion!EP$14:EP$114)</f>
        <v>0</v>
      </c>
      <c r="EQ138" s="873">
        <f ca="1">SUMIF(Conversion!$FB$14:$FB$114,$AD138,Conversion!EQ$14:EQ$114)</f>
        <v>0</v>
      </c>
      <c r="ER138" s="873">
        <f ca="1">SUMIF(Conversion!$FB$14:$FB$114,$AD138,Conversion!ER$14:ER$114)</f>
        <v>0</v>
      </c>
      <c r="ES138" s="873">
        <f ca="1">SUMIF(Conversion!$FB$14:$FB$114,$AD138,Conversion!ES$14:ES$114)</f>
        <v>0</v>
      </c>
      <c r="ET138" s="873">
        <f ca="1">SUMIF(Conversion!$FB$14:$FB$114,$AD138,Conversion!ET$14:ET$114)</f>
        <v>0</v>
      </c>
      <c r="EU138" s="873">
        <f ca="1">SUMIF(Conversion!$FB$14:$FB$114,$AD138,Conversion!EU$14:EU$114)</f>
        <v>0</v>
      </c>
      <c r="EV138" s="873">
        <f ca="1">SUMIF(Conversion!$FB$14:$FB$114,$AD138,Conversion!EV$14:EV$114)</f>
        <v>0</v>
      </c>
      <c r="EW138" s="873">
        <f ca="1">SUMIF(Conversion!$FB$14:$FB$114,$AD138,Conversion!EW$14:EW$114)</f>
        <v>0</v>
      </c>
      <c r="EX138" s="873">
        <f ca="1">SUMIF(Conversion!$FB$14:$FB$114,$AD138,Conversion!EX$14:EX$114)</f>
        <v>0</v>
      </c>
      <c r="EY138" s="261"/>
      <c r="EZ138" s="87"/>
      <c r="FB138" s="261"/>
    </row>
    <row r="139" spans="1:158" ht="12.75" hidden="1" customHeight="1" outlineLevel="2">
      <c r="A139" s="303">
        <v>3</v>
      </c>
      <c r="B139" s="303"/>
      <c r="C139" s="892" t="str">
        <f>Constants!B180</f>
        <v>Type C (7 years)</v>
      </c>
      <c r="E139" s="329"/>
      <c r="F139" s="330"/>
      <c r="G139" s="330"/>
      <c r="H139" s="330"/>
      <c r="I139" s="330"/>
      <c r="J139" s="330"/>
      <c r="K139" s="330"/>
      <c r="L139" s="330"/>
      <c r="M139" s="330"/>
      <c r="N139" s="330"/>
      <c r="O139" s="330"/>
      <c r="P139" s="330"/>
      <c r="Q139" s="330"/>
      <c r="R139" s="330"/>
      <c r="S139" s="330"/>
      <c r="T139" s="330"/>
      <c r="U139" s="330"/>
      <c r="V139" s="331"/>
      <c r="W139" s="330"/>
      <c r="X139" s="330"/>
      <c r="Y139" s="330"/>
      <c r="Z139" s="330"/>
      <c r="AA139" s="330"/>
      <c r="AB139" s="329"/>
      <c r="AC139" s="332"/>
      <c r="AD139" s="683" t="str">
        <f>Constants!E180</f>
        <v>7 years</v>
      </c>
      <c r="AE139" s="304">
        <f>SUM(AF139:EY139)</f>
        <v>0</v>
      </c>
      <c r="AF139" s="299">
        <f>SUMIF(Conversion!$FB$14:$FB$114,$AD139,Conversion!AF$14:AF$114)</f>
        <v>0</v>
      </c>
      <c r="AG139" s="300">
        <f>SUMIF(Conversion!$FB$14:$FB$114,$AD139,Conversion!AG$14:AG$114)</f>
        <v>0</v>
      </c>
      <c r="AH139" s="300">
        <f>SUMIF(Conversion!$FB$14:$FB$114,$AD139,Conversion!AH$14:AH$114)</f>
        <v>0</v>
      </c>
      <c r="AI139" s="300">
        <f>SUMIF(Conversion!$FB$14:$FB$114,$AD139,Conversion!AI$14:AI$114)</f>
        <v>0</v>
      </c>
      <c r="AJ139" s="300">
        <f>SUMIF(Conversion!$FB$14:$FB$114,$AD139,Conversion!AJ$14:AJ$114)</f>
        <v>0</v>
      </c>
      <c r="AK139" s="300">
        <f>SUMIF(Conversion!$FB$14:$FB$114,$AD139,Conversion!AK$14:AK$114)</f>
        <v>0</v>
      </c>
      <c r="AL139" s="300">
        <f>SUMIF(Conversion!$FB$14:$FB$114,$AD139,Conversion!AL$14:AL$114)</f>
        <v>0</v>
      </c>
      <c r="AM139" s="300">
        <f>SUMIF(Conversion!$FB$14:$FB$114,$AD139,Conversion!AM$14:AM$114)</f>
        <v>0</v>
      </c>
      <c r="AN139" s="300">
        <f>SUMIF(Conversion!$FB$14:$FB$114,$AD139,Conversion!AN$14:AN$114)</f>
        <v>0</v>
      </c>
      <c r="AO139" s="300">
        <f>SUMIF(Conversion!$FB$14:$FB$114,$AD139,Conversion!AO$14:AO$114)</f>
        <v>0</v>
      </c>
      <c r="AP139" s="300">
        <f>SUMIF(Conversion!$FB$14:$FB$114,$AD139,Conversion!AP$14:AP$114)</f>
        <v>0</v>
      </c>
      <c r="AQ139" s="300">
        <f>SUMIF(Conversion!$FB$14:$FB$114,$AD139,Conversion!AQ$14:AQ$114)</f>
        <v>0</v>
      </c>
      <c r="AR139" s="300">
        <f>SUMIF(Conversion!$FB$14:$FB$114,$AD139,Conversion!AR$14:AR$114)</f>
        <v>0</v>
      </c>
      <c r="AS139" s="300">
        <f>SUMIF(Conversion!$FB$14:$FB$114,$AD139,Conversion!AS$14:AS$114)</f>
        <v>0</v>
      </c>
      <c r="AT139" s="300">
        <f>SUMIF(Conversion!$FB$14:$FB$114,$AD139,Conversion!AT$14:AT$114)</f>
        <v>0</v>
      </c>
      <c r="AU139" s="300">
        <f>SUMIF(Conversion!$FB$14:$FB$114,$AD139,Conversion!AU$14:AU$114)</f>
        <v>0</v>
      </c>
      <c r="AV139" s="300">
        <f>SUMIF(Conversion!$FB$14:$FB$114,$AD139,Conversion!AV$14:AV$114)</f>
        <v>0</v>
      </c>
      <c r="AW139" s="300">
        <f>SUMIF(Conversion!$FB$14:$FB$114,$AD139,Conversion!AW$14:AW$114)</f>
        <v>0</v>
      </c>
      <c r="AX139" s="300">
        <f>SUMIF(Conversion!$FB$14:$FB$114,$AD139,Conversion!AX$14:AX$114)</f>
        <v>0</v>
      </c>
      <c r="AY139" s="300">
        <f>SUMIF(Conversion!$FB$14:$FB$114,$AD139,Conversion!AY$14:AY$114)</f>
        <v>0</v>
      </c>
      <c r="AZ139" s="300">
        <f>SUMIF(Conversion!$FB$14:$FB$114,$AD139,Conversion!AZ$14:AZ$114)</f>
        <v>0</v>
      </c>
      <c r="BA139" s="300">
        <f>SUMIF(Conversion!$FB$14:$FB$114,$AD139,Conversion!BA$14:BA$114)</f>
        <v>0</v>
      </c>
      <c r="BB139" s="300">
        <f>SUMIF(Conversion!$FB$14:$FB$114,$AD139,Conversion!BB$14:BB$114)</f>
        <v>0</v>
      </c>
      <c r="BC139" s="300">
        <f>SUMIF(Conversion!$FB$14:$FB$114,$AD139,Conversion!BC$14:BC$114)</f>
        <v>0</v>
      </c>
      <c r="BD139" s="300">
        <f>SUMIF(Conversion!$FB$14:$FB$114,$AD139,Conversion!BD$14:BD$114)</f>
        <v>0</v>
      </c>
      <c r="BE139" s="300">
        <f>SUMIF(Conversion!$FB$14:$FB$114,$AD139,Conversion!BE$14:BE$114)</f>
        <v>0</v>
      </c>
      <c r="BF139" s="300">
        <f>SUMIF(Conversion!$FB$14:$FB$114,$AD139,Conversion!BF$14:BF$114)</f>
        <v>0</v>
      </c>
      <c r="BG139" s="300">
        <f>SUMIF(Conversion!$FB$14:$FB$114,$AD139,Conversion!BG$14:BG$114)</f>
        <v>0</v>
      </c>
      <c r="BH139" s="300">
        <f>SUMIF(Conversion!$FB$14:$FB$114,$AD139,Conversion!BH$14:BH$114)</f>
        <v>0</v>
      </c>
      <c r="BI139" s="300">
        <f>SUMIF(Conversion!$FB$14:$FB$114,$AD139,Conversion!BI$14:BI$114)</f>
        <v>0</v>
      </c>
      <c r="BJ139" s="300">
        <f>SUMIF(Conversion!$FB$14:$FB$114,$AD139,Conversion!BJ$14:BJ$114)</f>
        <v>0</v>
      </c>
      <c r="BK139" s="300">
        <f>SUMIF(Conversion!$FB$14:$FB$114,$AD139,Conversion!BK$14:BK$114)</f>
        <v>0</v>
      </c>
      <c r="BL139" s="300">
        <f>SUMIF(Conversion!$FB$14:$FB$114,$AD139,Conversion!BL$14:BL$114)</f>
        <v>0</v>
      </c>
      <c r="BM139" s="300">
        <f>SUMIF(Conversion!$FB$14:$FB$114,$AD139,Conversion!BM$14:BM$114)</f>
        <v>0</v>
      </c>
      <c r="BN139" s="300">
        <f>SUMIF(Conversion!$FB$14:$FB$114,$AD139,Conversion!BN$14:BN$114)</f>
        <v>0</v>
      </c>
      <c r="BO139" s="300">
        <f>SUMIF(Conversion!$FB$14:$FB$114,$AD139,Conversion!BO$14:BO$114)</f>
        <v>0</v>
      </c>
      <c r="BP139" s="300">
        <f>SUMIF(Conversion!$FB$14:$FB$114,$AD139,Conversion!BP$14:BP$114)</f>
        <v>0</v>
      </c>
      <c r="BQ139" s="300">
        <f>SUMIF(Conversion!$FB$14:$FB$114,$AD139,Conversion!BQ$14:BQ$114)</f>
        <v>0</v>
      </c>
      <c r="BR139" s="300">
        <f>SUMIF(Conversion!$FB$14:$FB$114,$AD139,Conversion!BR$14:BR$114)</f>
        <v>0</v>
      </c>
      <c r="BS139" s="300">
        <f>SUMIF(Conversion!$FB$14:$FB$114,$AD139,Conversion!BS$14:BS$114)</f>
        <v>0</v>
      </c>
      <c r="BT139" s="300">
        <f>SUMIF(Conversion!$FB$14:$FB$114,$AD139,Conversion!BT$14:BT$114)</f>
        <v>0</v>
      </c>
      <c r="BU139" s="300">
        <f>SUMIF(Conversion!$FB$14:$FB$114,$AD139,Conversion!BU$14:BU$114)</f>
        <v>0</v>
      </c>
      <c r="BV139" s="300">
        <f>SUMIF(Conversion!$FB$14:$FB$114,$AD139,Conversion!BV$14:BV$114)</f>
        <v>0</v>
      </c>
      <c r="BW139" s="300">
        <f>SUMIF(Conversion!$FB$14:$FB$114,$AD139,Conversion!BW$14:BW$114)</f>
        <v>0</v>
      </c>
      <c r="BX139" s="300">
        <f>SUMIF(Conversion!$FB$14:$FB$114,$AD139,Conversion!BX$14:BX$114)</f>
        <v>0</v>
      </c>
      <c r="BY139" s="300">
        <f>SUMIF(Conversion!$FB$14:$FB$114,$AD139,Conversion!BY$14:BY$114)</f>
        <v>0</v>
      </c>
      <c r="BZ139" s="300">
        <f>SUMIF(Conversion!$FB$14:$FB$114,$AD139,Conversion!BZ$14:BZ$114)</f>
        <v>0</v>
      </c>
      <c r="CA139" s="300">
        <f>SUMIF(Conversion!$FB$14:$FB$114,$AD139,Conversion!CA$14:CA$114)</f>
        <v>0</v>
      </c>
      <c r="CB139" s="300">
        <f>SUMIF(Conversion!$FB$14:$FB$114,$AD139,Conversion!CB$14:CB$114)</f>
        <v>0</v>
      </c>
      <c r="CC139" s="300">
        <f>SUMIF(Conversion!$FB$14:$FB$114,$AD139,Conversion!CC$14:CC$114)</f>
        <v>0</v>
      </c>
      <c r="CD139" s="300">
        <f>SUMIF(Conversion!$FB$14:$FB$114,$AD139,Conversion!CD$14:CD$114)</f>
        <v>0</v>
      </c>
      <c r="CE139" s="300">
        <f>SUMIF(Conversion!$FB$14:$FB$114,$AD139,Conversion!CE$14:CE$114)</f>
        <v>0</v>
      </c>
      <c r="CF139" s="300">
        <f>SUMIF(Conversion!$FB$14:$FB$114,$AD139,Conversion!CF$14:CF$114)</f>
        <v>0</v>
      </c>
      <c r="CG139" s="300">
        <f>SUMIF(Conversion!$FB$14:$FB$114,$AD139,Conversion!CG$14:CG$114)</f>
        <v>0</v>
      </c>
      <c r="CH139" s="300">
        <f>SUMIF(Conversion!$FB$14:$FB$114,$AD139,Conversion!CH$14:CH$114)</f>
        <v>0</v>
      </c>
      <c r="CI139" s="300">
        <f>SUMIF(Conversion!$FB$14:$FB$114,$AD139,Conversion!CI$14:CI$114)</f>
        <v>0</v>
      </c>
      <c r="CJ139" s="300">
        <f>SUMIF(Conversion!$FB$14:$FB$114,$AD139,Conversion!CJ$14:CJ$114)</f>
        <v>0</v>
      </c>
      <c r="CK139" s="300">
        <f>SUMIF(Conversion!$FB$14:$FB$114,$AD139,Conversion!CK$14:CK$114)</f>
        <v>0</v>
      </c>
      <c r="CL139" s="300">
        <f>SUMIF(Conversion!$FB$14:$FB$114,$AD139,Conversion!CL$14:CL$114)</f>
        <v>0</v>
      </c>
      <c r="CM139" s="300">
        <f>SUMIF(Conversion!$FB$14:$FB$114,$AD139,Conversion!CM$14:CM$114)</f>
        <v>0</v>
      </c>
      <c r="CN139" s="300">
        <f>SUMIF(Conversion!$FB$14:$FB$114,$AD139,Conversion!CN$14:CN$114)</f>
        <v>0</v>
      </c>
      <c r="CO139" s="300">
        <f>SUMIF(Conversion!$FB$14:$FB$114,$AD139,Conversion!CO$14:CO$114)</f>
        <v>0</v>
      </c>
      <c r="CP139" s="300">
        <f>SUMIF(Conversion!$FB$14:$FB$114,$AD139,Conversion!CP$14:CP$114)</f>
        <v>0</v>
      </c>
      <c r="CQ139" s="300">
        <f>SUMIF(Conversion!$FB$14:$FB$114,$AD139,Conversion!CQ$14:CQ$114)</f>
        <v>0</v>
      </c>
      <c r="CR139" s="300">
        <f>SUMIF(Conversion!$FB$14:$FB$114,$AD139,Conversion!CR$14:CR$114)</f>
        <v>0</v>
      </c>
      <c r="CS139" s="300">
        <f>SUMIF(Conversion!$FB$14:$FB$114,$AD139,Conversion!CS$14:CS$114)</f>
        <v>0</v>
      </c>
      <c r="CT139" s="300">
        <f>SUMIF(Conversion!$FB$14:$FB$114,$AD139,Conversion!CT$14:CT$114)</f>
        <v>0</v>
      </c>
      <c r="CU139" s="300">
        <f>SUMIF(Conversion!$FB$14:$FB$114,$AD139,Conversion!CU$14:CU$114)</f>
        <v>0</v>
      </c>
      <c r="CV139" s="300">
        <f>SUMIF(Conversion!$FB$14:$FB$114,$AD139,Conversion!CV$14:CV$114)</f>
        <v>0</v>
      </c>
      <c r="CW139" s="300">
        <f>SUMIF(Conversion!$FB$14:$FB$114,$AD139,Conversion!CW$14:CW$114)</f>
        <v>0</v>
      </c>
      <c r="CX139" s="300">
        <f>SUMIF(Conversion!$FB$14:$FB$114,$AD139,Conversion!CX$14:CX$114)</f>
        <v>0</v>
      </c>
      <c r="CY139" s="300">
        <f>SUMIF(Conversion!$FB$14:$FB$114,$AD139,Conversion!CY$14:CY$114)</f>
        <v>0</v>
      </c>
      <c r="CZ139" s="300">
        <f>SUMIF(Conversion!$FB$14:$FB$114,$AD139,Conversion!CZ$14:CZ$114)</f>
        <v>0</v>
      </c>
      <c r="DA139" s="300">
        <f>SUMIF(Conversion!$FB$14:$FB$114,$AD139,Conversion!DA$14:DA$114)</f>
        <v>0</v>
      </c>
      <c r="DB139" s="300">
        <f>SUMIF(Conversion!$FB$14:$FB$114,$AD139,Conversion!DB$14:DB$114)</f>
        <v>0</v>
      </c>
      <c r="DC139" s="300">
        <f>SUMIF(Conversion!$FB$14:$FB$114,$AD139,Conversion!DC$14:DC$114)</f>
        <v>0</v>
      </c>
      <c r="DD139" s="300">
        <f>SUMIF(Conversion!$FB$14:$FB$114,$AD139,Conversion!DD$14:DD$114)</f>
        <v>0</v>
      </c>
      <c r="DE139" s="300">
        <f>SUMIF(Conversion!$FB$14:$FB$114,$AD139,Conversion!DE$14:DE$114)</f>
        <v>0</v>
      </c>
      <c r="DF139" s="300">
        <f>SUMIF(Conversion!$FB$14:$FB$114,$AD139,Conversion!DF$14:DF$114)</f>
        <v>0</v>
      </c>
      <c r="DG139" s="300">
        <f>SUMIF(Conversion!$FB$14:$FB$114,$AD139,Conversion!DG$14:DG$114)</f>
        <v>0</v>
      </c>
      <c r="DH139" s="300">
        <f>SUMIF(Conversion!$FB$14:$FB$114,$AD139,Conversion!DH$14:DH$114)</f>
        <v>0</v>
      </c>
      <c r="DI139" s="300">
        <f>SUMIF(Conversion!$FB$14:$FB$114,$AD139,Conversion!DI$14:DI$114)</f>
        <v>0</v>
      </c>
      <c r="DJ139" s="300">
        <f>SUMIF(Conversion!$FB$14:$FB$114,$AD139,Conversion!DJ$14:DJ$114)</f>
        <v>0</v>
      </c>
      <c r="DK139" s="300">
        <f>SUMIF(Conversion!$FB$14:$FB$114,$AD139,Conversion!DK$14:DK$114)</f>
        <v>0</v>
      </c>
      <c r="DL139" s="300">
        <f>SUMIF(Conversion!$FB$14:$FB$114,$AD139,Conversion!DL$14:DL$114)</f>
        <v>0</v>
      </c>
      <c r="DM139" s="300">
        <f>SUMIF(Conversion!$FB$14:$FB$114,$AD139,Conversion!DM$14:DM$114)</f>
        <v>0</v>
      </c>
      <c r="DN139" s="300">
        <f>SUMIF(Conversion!$FB$14:$FB$114,$AD139,Conversion!DN$14:DN$114)</f>
        <v>0</v>
      </c>
      <c r="DO139" s="300">
        <f>SUMIF(Conversion!$FB$14:$FB$114,$AD139,Conversion!DO$14:DO$114)</f>
        <v>0</v>
      </c>
      <c r="DP139" s="300">
        <f>SUMIF(Conversion!$FB$14:$FB$114,$AD139,Conversion!DP$14:DP$114)</f>
        <v>0</v>
      </c>
      <c r="DQ139" s="300">
        <f>SUMIF(Conversion!$FB$14:$FB$114,$AD139,Conversion!DQ$14:DQ$114)</f>
        <v>0</v>
      </c>
      <c r="DR139" s="300">
        <f>SUMIF(Conversion!$FB$14:$FB$114,$AD139,Conversion!DR$14:DR$114)</f>
        <v>0</v>
      </c>
      <c r="DS139" s="300">
        <f>SUMIF(Conversion!$FB$14:$FB$114,$AD139,Conversion!DS$14:DS$114)</f>
        <v>0</v>
      </c>
      <c r="DT139" s="300">
        <f>SUMIF(Conversion!$FB$14:$FB$114,$AD139,Conversion!DT$14:DT$114)</f>
        <v>0</v>
      </c>
      <c r="DU139" s="300">
        <f>SUMIF(Conversion!$FB$14:$FB$114,$AD139,Conversion!DU$14:DU$114)</f>
        <v>0</v>
      </c>
      <c r="DV139" s="300">
        <f>SUMIF(Conversion!$FB$14:$FB$114,$AD139,Conversion!DV$14:DV$114)</f>
        <v>0</v>
      </c>
      <c r="DW139" s="300">
        <f>SUMIF(Conversion!$FB$14:$FB$114,$AD139,Conversion!DW$14:DW$114)</f>
        <v>0</v>
      </c>
      <c r="DX139" s="300">
        <f>SUMIF(Conversion!$FB$14:$FB$114,$AD139,Conversion!DX$14:DX$114)</f>
        <v>0</v>
      </c>
      <c r="DY139" s="300">
        <f>SUMIF(Conversion!$FB$14:$FB$114,$AD139,Conversion!DY$14:DY$114)</f>
        <v>0</v>
      </c>
      <c r="DZ139" s="300">
        <f>SUMIF(Conversion!$FB$14:$FB$114,$AD139,Conversion!DZ$14:DZ$114)</f>
        <v>0</v>
      </c>
      <c r="EA139" s="300">
        <f>SUMIF(Conversion!$FB$14:$FB$114,$AD139,Conversion!EA$14:EA$114)</f>
        <v>0</v>
      </c>
      <c r="EB139" s="300">
        <f>SUMIF(Conversion!$FB$14:$FB$114,$AD139,Conversion!EB$14:EB$114)</f>
        <v>0</v>
      </c>
      <c r="EC139" s="300">
        <f>SUMIF(Conversion!$FB$14:$FB$114,$AD139,Conversion!EC$14:EC$114)</f>
        <v>0</v>
      </c>
      <c r="ED139" s="300">
        <f>SUMIF(Conversion!$FB$14:$FB$114,$AD139,Conversion!ED$14:ED$114)</f>
        <v>0</v>
      </c>
      <c r="EE139" s="300">
        <f>SUMIF(Conversion!$FB$14:$FB$114,$AD139,Conversion!EE$14:EE$114)</f>
        <v>0</v>
      </c>
      <c r="EF139" s="300">
        <f>SUMIF(Conversion!$FB$14:$FB$114,$AD139,Conversion!EF$14:EF$114)</f>
        <v>0</v>
      </c>
      <c r="EG139" s="300">
        <f>SUMIF(Conversion!$FB$14:$FB$114,$AD139,Conversion!EG$14:EG$114)</f>
        <v>0</v>
      </c>
      <c r="EH139" s="300">
        <f>SUMIF(Conversion!$FB$14:$FB$114,$AD139,Conversion!EH$14:EH$114)</f>
        <v>0</v>
      </c>
      <c r="EI139" s="300">
        <f>SUMIF(Conversion!$FB$14:$FB$114,$AD139,Conversion!EI$14:EI$114)</f>
        <v>0</v>
      </c>
      <c r="EJ139" s="300">
        <f>SUMIF(Conversion!$FB$14:$FB$114,$AD139,Conversion!EJ$14:EJ$114)</f>
        <v>0</v>
      </c>
      <c r="EK139" s="300">
        <f>SUMIF(Conversion!$FB$14:$FB$114,$AD139,Conversion!EK$14:EK$114)</f>
        <v>0</v>
      </c>
      <c r="EL139" s="300">
        <f>SUMIF(Conversion!$FB$14:$FB$114,$AD139,Conversion!EL$14:EL$114)</f>
        <v>0</v>
      </c>
      <c r="EM139" s="300">
        <f>SUMIF(Conversion!$FB$14:$FB$114,$AD139,Conversion!EM$14:EM$114)</f>
        <v>0</v>
      </c>
      <c r="EN139" s="300">
        <f>SUMIF(Conversion!$FB$14:$FB$114,$AD139,Conversion!EN$14:EN$114)</f>
        <v>0</v>
      </c>
      <c r="EO139" s="300">
        <f>SUMIF(Conversion!$FB$14:$FB$114,$AD139,Conversion!EO$14:EO$114)</f>
        <v>0</v>
      </c>
      <c r="EP139" s="300">
        <f>SUMIF(Conversion!$FB$14:$FB$114,$AD139,Conversion!EP$14:EP$114)</f>
        <v>0</v>
      </c>
      <c r="EQ139" s="300">
        <f>SUMIF(Conversion!$FB$14:$FB$114,$AD139,Conversion!EQ$14:EQ$114)</f>
        <v>0</v>
      </c>
      <c r="ER139" s="300">
        <f>SUMIF(Conversion!$FB$14:$FB$114,$AD139,Conversion!ER$14:ER$114)</f>
        <v>0</v>
      </c>
      <c r="ES139" s="300">
        <f>SUMIF(Conversion!$FB$14:$FB$114,$AD139,Conversion!ES$14:ES$114)</f>
        <v>0</v>
      </c>
      <c r="ET139" s="300">
        <f>SUMIF(Conversion!$FB$14:$FB$114,$AD139,Conversion!ET$14:ET$114)</f>
        <v>0</v>
      </c>
      <c r="EU139" s="300">
        <f>SUMIF(Conversion!$FB$14:$FB$114,$AD139,Conversion!EU$14:EU$114)</f>
        <v>0</v>
      </c>
      <c r="EV139" s="300">
        <f>SUMIF(Conversion!$FB$14:$FB$114,$AD139,Conversion!EV$14:EV$114)</f>
        <v>0</v>
      </c>
      <c r="EW139" s="300">
        <f>SUMIF(Conversion!$FB$14:$FB$114,$AD139,Conversion!EW$14:EW$114)</f>
        <v>0</v>
      </c>
      <c r="EX139" s="300">
        <f>SUMIF(Conversion!$FB$14:$FB$114,$AD139,Conversion!EX$14:EX$114)</f>
        <v>0</v>
      </c>
      <c r="EY139" s="261"/>
      <c r="EZ139" s="87"/>
      <c r="FB139" s="261"/>
    </row>
    <row r="140" spans="1:158" ht="12.75" hidden="1" customHeight="1" outlineLevel="2">
      <c r="A140" s="303">
        <v>4</v>
      </c>
      <c r="B140" s="303"/>
      <c r="C140" s="892" t="str">
        <f>Constants!B181</f>
        <v>None</v>
      </c>
      <c r="E140" s="329"/>
      <c r="F140" s="330"/>
      <c r="G140" s="330"/>
      <c r="H140" s="330"/>
      <c r="I140" s="330"/>
      <c r="J140" s="330"/>
      <c r="K140" s="330"/>
      <c r="L140" s="330"/>
      <c r="M140" s="330"/>
      <c r="N140" s="330"/>
      <c r="O140" s="330"/>
      <c r="P140" s="330"/>
      <c r="Q140" s="330"/>
      <c r="R140" s="330"/>
      <c r="S140" s="330"/>
      <c r="T140" s="330"/>
      <c r="U140" s="330"/>
      <c r="V140" s="331"/>
      <c r="W140" s="330"/>
      <c r="X140" s="330"/>
      <c r="Y140" s="330"/>
      <c r="Z140" s="330"/>
      <c r="AA140" s="330"/>
      <c r="AB140" s="329"/>
      <c r="AC140" s="332"/>
      <c r="AD140" s="683">
        <f>Constants!E181</f>
        <v>0</v>
      </c>
      <c r="AE140" s="304">
        <f ca="1">SUM(AF140:EY140)</f>
        <v>25217556.676279269</v>
      </c>
      <c r="AF140" s="299">
        <f>SUMIF(Conversion!$FB$14:$FB$114,$AD140,Conversion!AF$14:AF$114)</f>
        <v>1104294.0625</v>
      </c>
      <c r="AG140" s="300">
        <f ca="1">SUMIF(Conversion!$FB$14:$FB$114,$AD140,Conversion!AG$14:AG$114)</f>
        <v>269124.91619919933</v>
      </c>
      <c r="AH140" s="300">
        <f ca="1">SUMIF(Conversion!$FB$14:$FB$114,$AD140,Conversion!AH$14:AH$114)</f>
        <v>422712.61093750002</v>
      </c>
      <c r="AI140" s="300">
        <f ca="1">SUMIF(Conversion!$FB$14:$FB$114,$AD140,Conversion!AI$14:AI$114)</f>
        <v>2730224.6109374999</v>
      </c>
      <c r="AJ140" s="300">
        <f ca="1">SUMIF(Conversion!$FB$14:$FB$114,$AD140,Conversion!AJ$14:AJ$114)</f>
        <v>423110.61093750002</v>
      </c>
      <c r="AK140" s="300">
        <f ca="1">SUMIF(Conversion!$FB$14:$FB$114,$AD140,Conversion!AK$14:AK$114)</f>
        <v>494709.61093750002</v>
      </c>
      <c r="AL140" s="300">
        <f ca="1">SUMIF(Conversion!$FB$14:$FB$114,$AD140,Conversion!AL$14:AL$114)</f>
        <v>560462.04843750002</v>
      </c>
      <c r="AM140" s="300">
        <f ca="1">SUMIF(Conversion!$FB$14:$FB$114,$AD140,Conversion!AM$14:AM$114)</f>
        <v>560462.04843750002</v>
      </c>
      <c r="AN140" s="300">
        <f ca="1">SUMIF(Conversion!$FB$14:$FB$114,$AD140,Conversion!AN$14:AN$114)</f>
        <v>288934.54843750002</v>
      </c>
      <c r="AO140" s="300">
        <f ca="1">SUMIF(Conversion!$FB$14:$FB$114,$AD140,Conversion!AO$14:AO$114)</f>
        <v>288934.54843750002</v>
      </c>
      <c r="AP140" s="300">
        <f ca="1">SUMIF(Conversion!$FB$14:$FB$114,$AD140,Conversion!AP$14:AP$114)</f>
        <v>288934.54843750002</v>
      </c>
      <c r="AQ140" s="300">
        <f ca="1">SUMIF(Conversion!$FB$14:$FB$114,$AD140,Conversion!AQ$14:AQ$114)</f>
        <v>288140.54843750002</v>
      </c>
      <c r="AR140" s="300">
        <f ca="1">SUMIF(Conversion!$FB$14:$FB$114,$AD140,Conversion!AR$14:AR$114)</f>
        <v>288140.54843750002</v>
      </c>
      <c r="AS140" s="300">
        <f ca="1">SUMIF(Conversion!$FB$14:$FB$114,$AD140,Conversion!AS$14:AS$114)</f>
        <v>493549.6521366993</v>
      </c>
      <c r="AT140" s="300">
        <f ca="1">SUMIF(Conversion!$FB$14:$FB$114,$AD140,Conversion!AT$14:AT$114)</f>
        <v>306554.54843750002</v>
      </c>
      <c r="AU140" s="300">
        <f ca="1">SUMIF(Conversion!$FB$14:$FB$114,$AD140,Conversion!AU$14:AU$114)</f>
        <v>313718.54843750002</v>
      </c>
      <c r="AV140" s="300">
        <f ca="1">SUMIF(Conversion!$FB$14:$FB$114,$AD140,Conversion!AV$14:AV$114)</f>
        <v>323646.55940625007</v>
      </c>
      <c r="AW140" s="300">
        <f ca="1">SUMIF(Conversion!$FB$14:$FB$114,$AD140,Conversion!AW$14:AW$114)</f>
        <v>323646.55940625007</v>
      </c>
      <c r="AX140" s="300">
        <f ca="1">SUMIF(Conversion!$FB$14:$FB$114,$AD140,Conversion!AX$14:AX$114)</f>
        <v>293903.35940625001</v>
      </c>
      <c r="AY140" s="300">
        <f ca="1">SUMIF(Conversion!$FB$14:$FB$114,$AD140,Conversion!AY$14:AY$114)</f>
        <v>293903.35940625001</v>
      </c>
      <c r="AZ140" s="300">
        <f ca="1">SUMIF(Conversion!$FB$14:$FB$114,$AD140,Conversion!AZ$14:AZ$114)</f>
        <v>293903.35940625001</v>
      </c>
      <c r="BA140" s="300">
        <f ca="1">SUMIF(Conversion!$FB$14:$FB$114,$AD140,Conversion!BA$14:BA$114)</f>
        <v>293903.35940625001</v>
      </c>
      <c r="BB140" s="300">
        <f ca="1">SUMIF(Conversion!$FB$14:$FB$114,$AD140,Conversion!BB$14:BB$114)</f>
        <v>293903.35940625001</v>
      </c>
      <c r="BC140" s="300">
        <f ca="1">SUMIF(Conversion!$FB$14:$FB$114,$AD140,Conversion!BC$14:BC$114)</f>
        <v>293903.35940625001</v>
      </c>
      <c r="BD140" s="300">
        <f ca="1">SUMIF(Conversion!$FB$14:$FB$114,$AD140,Conversion!BD$14:BD$114)</f>
        <v>293903.35940625001</v>
      </c>
      <c r="BE140" s="300">
        <f ca="1">SUMIF(Conversion!$FB$14:$FB$114,$AD140,Conversion!BE$14:BE$114)</f>
        <v>503420.64517943334</v>
      </c>
      <c r="BF140" s="300">
        <f ca="1">SUMIF(Conversion!$FB$14:$FB$114,$AD140,Conversion!BF$14:BF$114)</f>
        <v>293903.35940625001</v>
      </c>
      <c r="BG140" s="300">
        <f ca="1">SUMIF(Conversion!$FB$14:$FB$114,$AD140,Conversion!BG$14:BG$114)</f>
        <v>293903.35940625001</v>
      </c>
      <c r="BH140" s="300">
        <f ca="1">SUMIF(Conversion!$FB$14:$FB$114,$AD140,Conversion!BH$14:BH$114)</f>
        <v>299781.42659437499</v>
      </c>
      <c r="BI140" s="300">
        <f ca="1">SUMIF(Conversion!$FB$14:$FB$114,$AD140,Conversion!BI$14:BI$114)</f>
        <v>299781.42659437499</v>
      </c>
      <c r="BJ140" s="300">
        <f ca="1">SUMIF(Conversion!$FB$14:$FB$114,$AD140,Conversion!BJ$14:BJ$114)</f>
        <v>299781.42659437499</v>
      </c>
      <c r="BK140" s="300">
        <f ca="1">SUMIF(Conversion!$FB$14:$FB$114,$AD140,Conversion!BK$14:BK$114)</f>
        <v>299781.42659437499</v>
      </c>
      <c r="BL140" s="300">
        <f ca="1">SUMIF(Conversion!$FB$14:$FB$114,$AD140,Conversion!BL$14:BL$114)</f>
        <v>299781.42659437499</v>
      </c>
      <c r="BM140" s="300">
        <f ca="1">SUMIF(Conversion!$FB$14:$FB$114,$AD140,Conversion!BM$14:BM$114)</f>
        <v>299781.42659437499</v>
      </c>
      <c r="BN140" s="300">
        <f ca="1">SUMIF(Conversion!$FB$14:$FB$114,$AD140,Conversion!BN$14:BN$114)</f>
        <v>299781.42659437499</v>
      </c>
      <c r="BO140" s="300">
        <f ca="1">SUMIF(Conversion!$FB$14:$FB$114,$AD140,Conversion!BO$14:BO$114)</f>
        <v>299781.42659437499</v>
      </c>
      <c r="BP140" s="300">
        <f ca="1">SUMIF(Conversion!$FB$14:$FB$114,$AD140,Conversion!BP$14:BP$114)</f>
        <v>299781.42659437499</v>
      </c>
      <c r="BQ140" s="300">
        <f ca="1">SUMIF(Conversion!$FB$14:$FB$114,$AD140,Conversion!BQ$14:BQ$114)</f>
        <v>513489.05808302201</v>
      </c>
      <c r="BR140" s="300">
        <f ca="1">SUMIF(Conversion!$FB$14:$FB$114,$AD140,Conversion!BR$14:BR$114)</f>
        <v>299781.42659437499</v>
      </c>
      <c r="BS140" s="300">
        <f ca="1">SUMIF(Conversion!$FB$14:$FB$114,$AD140,Conversion!BS$14:BS$114)</f>
        <v>299781.42659437499</v>
      </c>
      <c r="BT140" s="300">
        <f ca="1">SUMIF(Conversion!$FB$14:$FB$114,$AD140,Conversion!BT$14:BT$114)</f>
        <v>305777.05512626248</v>
      </c>
      <c r="BU140" s="300">
        <f ca="1">SUMIF(Conversion!$FB$14:$FB$114,$AD140,Conversion!BU$14:BU$114)</f>
        <v>305777.05512626248</v>
      </c>
      <c r="BV140" s="300">
        <f ca="1">SUMIF(Conversion!$FB$14:$FB$114,$AD140,Conversion!BV$14:BV$114)</f>
        <v>305777.05512626248</v>
      </c>
      <c r="BW140" s="300">
        <f ca="1">SUMIF(Conversion!$FB$14:$FB$114,$AD140,Conversion!BW$14:BW$114)</f>
        <v>305777.05512626248</v>
      </c>
      <c r="BX140" s="300">
        <f ca="1">SUMIF(Conversion!$FB$14:$FB$114,$AD140,Conversion!BX$14:BX$114)</f>
        <v>305777.05512626248</v>
      </c>
      <c r="BY140" s="300">
        <f ca="1">SUMIF(Conversion!$FB$14:$FB$114,$AD140,Conversion!BY$14:BY$114)</f>
        <v>305777.05512626248</v>
      </c>
      <c r="BZ140" s="300">
        <f ca="1">SUMIF(Conversion!$FB$14:$FB$114,$AD140,Conversion!BZ$14:BZ$114)</f>
        <v>305777.05512626248</v>
      </c>
      <c r="CA140" s="300">
        <f ca="1">SUMIF(Conversion!$FB$14:$FB$114,$AD140,Conversion!CA$14:CA$114)</f>
        <v>305777.05512626248</v>
      </c>
      <c r="CB140" s="300">
        <f ca="1">SUMIF(Conversion!$FB$14:$FB$114,$AD140,Conversion!CB$14:CB$114)</f>
        <v>305777.05512626248</v>
      </c>
      <c r="CC140" s="300">
        <f ca="1">SUMIF(Conversion!$FB$14:$FB$114,$AD140,Conversion!CC$14:CC$114)</f>
        <v>523758.8392446824</v>
      </c>
      <c r="CD140" s="300">
        <f ca="1">SUMIF(Conversion!$FB$14:$FB$114,$AD140,Conversion!CD$14:CD$114)</f>
        <v>305777.05512626248</v>
      </c>
      <c r="CE140" s="300">
        <f ca="1">SUMIF(Conversion!$FB$14:$FB$114,$AD140,Conversion!CE$14:CE$114)</f>
        <v>305777.05512626248</v>
      </c>
      <c r="CF140" s="300">
        <f ca="1">SUMIF(Conversion!$FB$14:$FB$114,$AD140,Conversion!CF$14:CF$114)</f>
        <v>311892.59622878773</v>
      </c>
      <c r="CG140" s="300">
        <f ca="1">SUMIF(Conversion!$FB$14:$FB$114,$AD140,Conversion!CG$14:CG$114)</f>
        <v>311892.59622878773</v>
      </c>
      <c r="CH140" s="300">
        <f ca="1">SUMIF(Conversion!$FB$14:$FB$114,$AD140,Conversion!CH$14:CH$114)</f>
        <v>311892.59622878773</v>
      </c>
      <c r="CI140" s="300">
        <f ca="1">SUMIF(Conversion!$FB$14:$FB$114,$AD140,Conversion!CI$14:CI$114)</f>
        <v>311892.59622878773</v>
      </c>
      <c r="CJ140" s="300">
        <f ca="1">SUMIF(Conversion!$FB$14:$FB$114,$AD140,Conversion!CJ$14:CJ$114)</f>
        <v>311892.59622878773</v>
      </c>
      <c r="CK140" s="300">
        <f ca="1">SUMIF(Conversion!$FB$14:$FB$114,$AD140,Conversion!CK$14:CK$114)</f>
        <v>311892.59622878773</v>
      </c>
      <c r="CL140" s="300">
        <f ca="1">SUMIF(Conversion!$FB$14:$FB$114,$AD140,Conversion!CL$14:CL$114)</f>
        <v>311892.59622878773</v>
      </c>
      <c r="CM140" s="300">
        <f ca="1">SUMIF(Conversion!$FB$14:$FB$114,$AD140,Conversion!CM$14:CM$114)</f>
        <v>311892.59622878773</v>
      </c>
      <c r="CN140" s="300">
        <f ca="1">SUMIF(Conversion!$FB$14:$FB$114,$AD140,Conversion!CN$14:CN$114)</f>
        <v>311892.59622878773</v>
      </c>
      <c r="CO140" s="300">
        <f ca="1">SUMIF(Conversion!$FB$14:$FB$114,$AD140,Conversion!CO$14:CO$114)</f>
        <v>534234.01602957596</v>
      </c>
      <c r="CP140" s="300">
        <f ca="1">SUMIF(Conversion!$FB$14:$FB$114,$AD140,Conversion!CP$14:CP$114)</f>
        <v>311892.59622878773</v>
      </c>
      <c r="CQ140" s="300">
        <f ca="1">SUMIF(Conversion!$FB$14:$FB$114,$AD140,Conversion!CQ$14:CQ$114)</f>
        <v>311892.59622878773</v>
      </c>
      <c r="CR140" s="300">
        <f ca="1">SUMIF(Conversion!$FB$14:$FB$114,$AD140,Conversion!CR$14:CR$114)</f>
        <v>318130.44815336354</v>
      </c>
      <c r="CS140" s="300">
        <f ca="1">SUMIF(Conversion!$FB$14:$FB$114,$AD140,Conversion!CS$14:CS$114)</f>
        <v>318130.44815336354</v>
      </c>
      <c r="CT140" s="300">
        <f ca="1">SUMIF(Conversion!$FB$14:$FB$114,$AD140,Conversion!CT$14:CT$114)</f>
        <v>0</v>
      </c>
      <c r="CU140" s="300">
        <f ca="1">SUMIF(Conversion!$FB$14:$FB$114,$AD140,Conversion!CU$14:CU$114)</f>
        <v>0</v>
      </c>
      <c r="CV140" s="300">
        <f ca="1">SUMIF(Conversion!$FB$14:$FB$114,$AD140,Conversion!CV$14:CV$114)</f>
        <v>0</v>
      </c>
      <c r="CW140" s="300">
        <f ca="1">SUMIF(Conversion!$FB$14:$FB$114,$AD140,Conversion!CW$14:CW$114)</f>
        <v>0</v>
      </c>
      <c r="CX140" s="300">
        <f ca="1">SUMIF(Conversion!$FB$14:$FB$114,$AD140,Conversion!CX$14:CX$114)</f>
        <v>0</v>
      </c>
      <c r="CY140" s="300">
        <f ca="1">SUMIF(Conversion!$FB$14:$FB$114,$AD140,Conversion!CY$14:CY$114)</f>
        <v>0</v>
      </c>
      <c r="CZ140" s="300">
        <f ca="1">SUMIF(Conversion!$FB$14:$FB$114,$AD140,Conversion!CZ$14:CZ$114)</f>
        <v>0</v>
      </c>
      <c r="DA140" s="300">
        <f ca="1">SUMIF(Conversion!$FB$14:$FB$114,$AD140,Conversion!DA$14:DA$114)</f>
        <v>0</v>
      </c>
      <c r="DB140" s="300">
        <f ca="1">SUMIF(Conversion!$FB$14:$FB$114,$AD140,Conversion!DB$14:DB$114)</f>
        <v>0</v>
      </c>
      <c r="DC140" s="300">
        <f ca="1">SUMIF(Conversion!$FB$14:$FB$114,$AD140,Conversion!DC$14:DC$114)</f>
        <v>0</v>
      </c>
      <c r="DD140" s="300">
        <f ca="1">SUMIF(Conversion!$FB$14:$FB$114,$AD140,Conversion!DD$14:DD$114)</f>
        <v>0</v>
      </c>
      <c r="DE140" s="300">
        <f ca="1">SUMIF(Conversion!$FB$14:$FB$114,$AD140,Conversion!DE$14:DE$114)</f>
        <v>0</v>
      </c>
      <c r="DF140" s="300">
        <f ca="1">SUMIF(Conversion!$FB$14:$FB$114,$AD140,Conversion!DF$14:DF$114)</f>
        <v>0</v>
      </c>
      <c r="DG140" s="300">
        <f ca="1">SUMIF(Conversion!$FB$14:$FB$114,$AD140,Conversion!DG$14:DG$114)</f>
        <v>0</v>
      </c>
      <c r="DH140" s="300">
        <f ca="1">SUMIF(Conversion!$FB$14:$FB$114,$AD140,Conversion!DH$14:DH$114)</f>
        <v>0</v>
      </c>
      <c r="DI140" s="300">
        <f ca="1">SUMIF(Conversion!$FB$14:$FB$114,$AD140,Conversion!DI$14:DI$114)</f>
        <v>0</v>
      </c>
      <c r="DJ140" s="300">
        <f ca="1">SUMIF(Conversion!$FB$14:$FB$114,$AD140,Conversion!DJ$14:DJ$114)</f>
        <v>0</v>
      </c>
      <c r="DK140" s="300">
        <f ca="1">SUMIF(Conversion!$FB$14:$FB$114,$AD140,Conversion!DK$14:DK$114)</f>
        <v>0</v>
      </c>
      <c r="DL140" s="300">
        <f ca="1">SUMIF(Conversion!$FB$14:$FB$114,$AD140,Conversion!DL$14:DL$114)</f>
        <v>0</v>
      </c>
      <c r="DM140" s="300">
        <f ca="1">SUMIF(Conversion!$FB$14:$FB$114,$AD140,Conversion!DM$14:DM$114)</f>
        <v>0</v>
      </c>
      <c r="DN140" s="300">
        <f ca="1">SUMIF(Conversion!$FB$14:$FB$114,$AD140,Conversion!DN$14:DN$114)</f>
        <v>0</v>
      </c>
      <c r="DO140" s="300">
        <f ca="1">SUMIF(Conversion!$FB$14:$FB$114,$AD140,Conversion!DO$14:DO$114)</f>
        <v>0</v>
      </c>
      <c r="DP140" s="300">
        <f ca="1">SUMIF(Conversion!$FB$14:$FB$114,$AD140,Conversion!DP$14:DP$114)</f>
        <v>0</v>
      </c>
      <c r="DQ140" s="300">
        <f ca="1">SUMIF(Conversion!$FB$14:$FB$114,$AD140,Conversion!DQ$14:DQ$114)</f>
        <v>0</v>
      </c>
      <c r="DR140" s="300">
        <f ca="1">SUMIF(Conversion!$FB$14:$FB$114,$AD140,Conversion!DR$14:DR$114)</f>
        <v>0</v>
      </c>
      <c r="DS140" s="300">
        <f ca="1">SUMIF(Conversion!$FB$14:$FB$114,$AD140,Conversion!DS$14:DS$114)</f>
        <v>0</v>
      </c>
      <c r="DT140" s="300">
        <f ca="1">SUMIF(Conversion!$FB$14:$FB$114,$AD140,Conversion!DT$14:DT$114)</f>
        <v>0</v>
      </c>
      <c r="DU140" s="300">
        <f ca="1">SUMIF(Conversion!$FB$14:$FB$114,$AD140,Conversion!DU$14:DU$114)</f>
        <v>0</v>
      </c>
      <c r="DV140" s="300">
        <f ca="1">SUMIF(Conversion!$FB$14:$FB$114,$AD140,Conversion!DV$14:DV$114)</f>
        <v>0</v>
      </c>
      <c r="DW140" s="300">
        <f ca="1">SUMIF(Conversion!$FB$14:$FB$114,$AD140,Conversion!DW$14:DW$114)</f>
        <v>0</v>
      </c>
      <c r="DX140" s="300">
        <f ca="1">SUMIF(Conversion!$FB$14:$FB$114,$AD140,Conversion!DX$14:DX$114)</f>
        <v>0</v>
      </c>
      <c r="DY140" s="300">
        <f ca="1">SUMIF(Conversion!$FB$14:$FB$114,$AD140,Conversion!DY$14:DY$114)</f>
        <v>0</v>
      </c>
      <c r="DZ140" s="300">
        <f ca="1">SUMIF(Conversion!$FB$14:$FB$114,$AD140,Conversion!DZ$14:DZ$114)</f>
        <v>0</v>
      </c>
      <c r="EA140" s="300">
        <f ca="1">SUMIF(Conversion!$FB$14:$FB$114,$AD140,Conversion!EA$14:EA$114)</f>
        <v>0</v>
      </c>
      <c r="EB140" s="300">
        <f ca="1">SUMIF(Conversion!$FB$14:$FB$114,$AD140,Conversion!EB$14:EB$114)</f>
        <v>0</v>
      </c>
      <c r="EC140" s="300">
        <f ca="1">SUMIF(Conversion!$FB$14:$FB$114,$AD140,Conversion!EC$14:EC$114)</f>
        <v>0</v>
      </c>
      <c r="ED140" s="300">
        <f ca="1">SUMIF(Conversion!$FB$14:$FB$114,$AD140,Conversion!ED$14:ED$114)</f>
        <v>0</v>
      </c>
      <c r="EE140" s="300">
        <f ca="1">SUMIF(Conversion!$FB$14:$FB$114,$AD140,Conversion!EE$14:EE$114)</f>
        <v>0</v>
      </c>
      <c r="EF140" s="300">
        <f ca="1">SUMIF(Conversion!$FB$14:$FB$114,$AD140,Conversion!EF$14:EF$114)</f>
        <v>0</v>
      </c>
      <c r="EG140" s="300">
        <f ca="1">SUMIF(Conversion!$FB$14:$FB$114,$AD140,Conversion!EG$14:EG$114)</f>
        <v>0</v>
      </c>
      <c r="EH140" s="300">
        <f ca="1">SUMIF(Conversion!$FB$14:$FB$114,$AD140,Conversion!EH$14:EH$114)</f>
        <v>0</v>
      </c>
      <c r="EI140" s="300">
        <f ca="1">SUMIF(Conversion!$FB$14:$FB$114,$AD140,Conversion!EI$14:EI$114)</f>
        <v>0</v>
      </c>
      <c r="EJ140" s="300">
        <f ca="1">SUMIF(Conversion!$FB$14:$FB$114,$AD140,Conversion!EJ$14:EJ$114)</f>
        <v>0</v>
      </c>
      <c r="EK140" s="300">
        <f ca="1">SUMIF(Conversion!$FB$14:$FB$114,$AD140,Conversion!EK$14:EK$114)</f>
        <v>0</v>
      </c>
      <c r="EL140" s="300">
        <f ca="1">SUMIF(Conversion!$FB$14:$FB$114,$AD140,Conversion!EL$14:EL$114)</f>
        <v>0</v>
      </c>
      <c r="EM140" s="300">
        <f ca="1">SUMIF(Conversion!$FB$14:$FB$114,$AD140,Conversion!EM$14:EM$114)</f>
        <v>0</v>
      </c>
      <c r="EN140" s="300">
        <f ca="1">SUMIF(Conversion!$FB$14:$FB$114,$AD140,Conversion!EN$14:EN$114)</f>
        <v>0</v>
      </c>
      <c r="EO140" s="300">
        <f ca="1">SUMIF(Conversion!$FB$14:$FB$114,$AD140,Conversion!EO$14:EO$114)</f>
        <v>0</v>
      </c>
      <c r="EP140" s="300">
        <f ca="1">SUMIF(Conversion!$FB$14:$FB$114,$AD140,Conversion!EP$14:EP$114)</f>
        <v>0</v>
      </c>
      <c r="EQ140" s="300">
        <f ca="1">SUMIF(Conversion!$FB$14:$FB$114,$AD140,Conversion!EQ$14:EQ$114)</f>
        <v>0</v>
      </c>
      <c r="ER140" s="300">
        <f ca="1">SUMIF(Conversion!$FB$14:$FB$114,$AD140,Conversion!ER$14:ER$114)</f>
        <v>0</v>
      </c>
      <c r="ES140" s="300">
        <f ca="1">SUMIF(Conversion!$FB$14:$FB$114,$AD140,Conversion!ES$14:ES$114)</f>
        <v>0</v>
      </c>
      <c r="ET140" s="300">
        <f ca="1">SUMIF(Conversion!$FB$14:$FB$114,$AD140,Conversion!ET$14:ET$114)</f>
        <v>0</v>
      </c>
      <c r="EU140" s="300">
        <f ca="1">SUMIF(Conversion!$FB$14:$FB$114,$AD140,Conversion!EU$14:EU$114)</f>
        <v>0</v>
      </c>
      <c r="EV140" s="300">
        <f ca="1">SUMIF(Conversion!$FB$14:$FB$114,$AD140,Conversion!EV$14:EV$114)</f>
        <v>0</v>
      </c>
      <c r="EW140" s="300">
        <f ca="1">SUMIF(Conversion!$FB$14:$FB$114,$AD140,Conversion!EW$14:EW$114)</f>
        <v>0</v>
      </c>
      <c r="EX140" s="300">
        <f ca="1">SUMIF(Conversion!$FB$14:$FB$114,$AD140,Conversion!EX$14:EX$114)</f>
        <v>0</v>
      </c>
      <c r="EY140" s="261"/>
      <c r="EZ140" s="87"/>
      <c r="FB140" s="261"/>
    </row>
    <row r="141" spans="1:158" s="200" customFormat="1" ht="5.0999999999999996" hidden="1" customHeight="1" outlineLevel="2">
      <c r="A141" s="205"/>
      <c r="B141" s="201"/>
      <c r="C141" s="201"/>
      <c r="D141" s="201"/>
      <c r="E141" s="234"/>
      <c r="F141" s="201"/>
      <c r="G141" s="201"/>
      <c r="H141" s="201"/>
      <c r="I141" s="201"/>
      <c r="J141" s="201"/>
      <c r="K141" s="201"/>
      <c r="L141" s="201"/>
      <c r="M141" s="201"/>
      <c r="N141" s="201"/>
      <c r="O141" s="201"/>
      <c r="P141" s="201"/>
      <c r="Q141" s="201"/>
      <c r="R141" s="201"/>
      <c r="S141" s="201"/>
      <c r="T141" s="201"/>
      <c r="U141" s="201"/>
      <c r="V141" s="201"/>
      <c r="W141" s="201"/>
      <c r="X141" s="201"/>
      <c r="Y141" s="201"/>
      <c r="Z141" s="201"/>
      <c r="AA141" s="201"/>
      <c r="AB141" s="202"/>
      <c r="AC141" s="201"/>
      <c r="AD141" s="203"/>
      <c r="AE141" s="296"/>
      <c r="AF141" s="301"/>
      <c r="AG141" s="301"/>
      <c r="AH141" s="301"/>
      <c r="AI141" s="301"/>
      <c r="AJ141" s="301"/>
      <c r="AK141" s="301"/>
      <c r="AL141" s="301"/>
      <c r="AM141" s="301"/>
      <c r="AN141" s="301"/>
      <c r="AO141" s="301"/>
      <c r="AP141" s="301"/>
      <c r="AQ141" s="301"/>
      <c r="AR141" s="301"/>
      <c r="AS141" s="301"/>
      <c r="AT141" s="301"/>
      <c r="AU141" s="301"/>
      <c r="AV141" s="301"/>
      <c r="AW141" s="301"/>
      <c r="AX141" s="301"/>
      <c r="AY141" s="301"/>
      <c r="AZ141" s="301"/>
      <c r="BA141" s="301"/>
      <c r="BB141" s="301"/>
      <c r="BC141" s="301"/>
      <c r="BD141" s="301"/>
      <c r="BE141" s="301"/>
      <c r="BF141" s="301"/>
      <c r="BG141" s="301"/>
      <c r="BH141" s="301"/>
      <c r="BI141" s="301"/>
      <c r="BJ141" s="301"/>
      <c r="BK141" s="301"/>
      <c r="BL141" s="301"/>
      <c r="BM141" s="301"/>
      <c r="BN141" s="301"/>
      <c r="BO141" s="301"/>
      <c r="BP141" s="301"/>
      <c r="BQ141" s="301"/>
      <c r="BR141" s="301"/>
      <c r="BS141" s="301"/>
      <c r="BT141" s="301"/>
      <c r="BU141" s="301"/>
      <c r="BV141" s="301"/>
      <c r="BW141" s="301"/>
      <c r="BX141" s="301"/>
      <c r="BY141" s="301"/>
      <c r="BZ141" s="301"/>
      <c r="CA141" s="301"/>
      <c r="CB141" s="301"/>
      <c r="CC141" s="301"/>
      <c r="CD141" s="301"/>
      <c r="CE141" s="301"/>
      <c r="CF141" s="301"/>
      <c r="CG141" s="301"/>
      <c r="CH141" s="301"/>
      <c r="CI141" s="301"/>
      <c r="CJ141" s="301"/>
      <c r="CK141" s="301"/>
      <c r="CL141" s="301"/>
      <c r="CM141" s="301"/>
      <c r="CN141" s="301"/>
      <c r="CO141" s="301"/>
      <c r="CP141" s="301"/>
      <c r="CQ141" s="301"/>
      <c r="CR141" s="301"/>
      <c r="CS141" s="301"/>
      <c r="CT141" s="301"/>
      <c r="CU141" s="301"/>
      <c r="CV141" s="301"/>
      <c r="CW141" s="301"/>
      <c r="CX141" s="301"/>
      <c r="CY141" s="301"/>
      <c r="CZ141" s="301"/>
      <c r="DA141" s="301"/>
      <c r="DB141" s="301"/>
      <c r="DC141" s="301"/>
      <c r="DD141" s="301"/>
      <c r="DE141" s="301"/>
      <c r="DF141" s="301"/>
      <c r="DG141" s="301"/>
      <c r="DH141" s="301"/>
      <c r="DI141" s="301"/>
      <c r="DJ141" s="301"/>
      <c r="DK141" s="301"/>
      <c r="DL141" s="301"/>
      <c r="DM141" s="301"/>
      <c r="DN141" s="301"/>
      <c r="DO141" s="301"/>
      <c r="DP141" s="301"/>
      <c r="DQ141" s="301"/>
      <c r="DR141" s="301"/>
      <c r="DS141" s="301"/>
      <c r="DT141" s="301"/>
      <c r="DU141" s="301"/>
      <c r="DV141" s="301"/>
      <c r="DW141" s="301"/>
      <c r="DX141" s="301"/>
      <c r="DY141" s="301"/>
      <c r="DZ141" s="301"/>
      <c r="EA141" s="301"/>
      <c r="EB141" s="301"/>
      <c r="EC141" s="301"/>
      <c r="ED141" s="301"/>
      <c r="EE141" s="301"/>
      <c r="EF141" s="301"/>
      <c r="EG141" s="301"/>
      <c r="EH141" s="301"/>
      <c r="EI141" s="301"/>
      <c r="EJ141" s="301"/>
      <c r="EK141" s="301"/>
      <c r="EL141" s="301"/>
      <c r="EM141" s="301"/>
      <c r="EN141" s="301"/>
      <c r="EO141" s="301"/>
      <c r="EP141" s="301"/>
      <c r="EQ141" s="301"/>
      <c r="ER141" s="301"/>
      <c r="ES141" s="301"/>
      <c r="ET141" s="301"/>
      <c r="EU141" s="301"/>
      <c r="EV141" s="301"/>
      <c r="EW141" s="301"/>
      <c r="EX141" s="301"/>
      <c r="EY141" s="263"/>
      <c r="EZ141" s="201"/>
      <c r="FA141" s="367"/>
      <c r="FB141" s="369"/>
    </row>
    <row r="142" spans="1:158" ht="12.75" hidden="1" customHeight="1" outlineLevel="2">
      <c r="A142" s="86"/>
      <c r="B142" s="86"/>
      <c r="C142" s="232"/>
      <c r="D142" s="87"/>
      <c r="E142" s="86"/>
      <c r="F142" s="85"/>
      <c r="G142" s="85"/>
      <c r="H142" s="85"/>
      <c r="I142" s="85"/>
      <c r="J142" s="85"/>
      <c r="K142" s="85"/>
      <c r="L142" s="85"/>
      <c r="M142" s="85"/>
      <c r="N142" s="85"/>
      <c r="O142" s="85"/>
      <c r="P142" s="85"/>
      <c r="Q142" s="85"/>
      <c r="R142" s="85"/>
      <c r="S142" s="85"/>
      <c r="T142" s="85"/>
      <c r="U142" s="85"/>
      <c r="V142" s="85"/>
      <c r="W142" s="85"/>
      <c r="X142" s="85"/>
      <c r="Y142" s="85"/>
      <c r="Z142" s="85"/>
      <c r="AA142" s="85"/>
      <c r="AB142" s="86"/>
      <c r="AC142" s="86"/>
      <c r="AD142" s="232"/>
      <c r="AE142" s="891">
        <f t="shared" ref="AE142:BJ142" ca="1" si="53">SUM(AE136:AE141)</f>
        <v>28624381.51642327</v>
      </c>
      <c r="AF142" s="341">
        <f t="shared" si="53"/>
        <v>1212561.7945000001</v>
      </c>
      <c r="AG142" s="342">
        <f t="shared" ca="1" si="53"/>
        <v>269124.91619919933</v>
      </c>
      <c r="AH142" s="342">
        <f t="shared" ca="1" si="53"/>
        <v>1839712.6109374999</v>
      </c>
      <c r="AI142" s="342">
        <f t="shared" ca="1" si="53"/>
        <v>2730224.6109374999</v>
      </c>
      <c r="AJ142" s="342">
        <f t="shared" ca="1" si="53"/>
        <v>423110.61093750002</v>
      </c>
      <c r="AK142" s="342">
        <f t="shared" ca="1" si="53"/>
        <v>494709.61093750002</v>
      </c>
      <c r="AL142" s="342">
        <f t="shared" ca="1" si="53"/>
        <v>560462.04843750002</v>
      </c>
      <c r="AM142" s="342">
        <f t="shared" ca="1" si="53"/>
        <v>560462.04843750002</v>
      </c>
      <c r="AN142" s="342">
        <f t="shared" ca="1" si="53"/>
        <v>288934.54843750002</v>
      </c>
      <c r="AO142" s="342">
        <f t="shared" ca="1" si="53"/>
        <v>288934.54843750002</v>
      </c>
      <c r="AP142" s="342">
        <f t="shared" ca="1" si="53"/>
        <v>288934.54843750002</v>
      </c>
      <c r="AQ142" s="342">
        <f t="shared" ca="1" si="53"/>
        <v>288140.54843750002</v>
      </c>
      <c r="AR142" s="342">
        <f t="shared" ca="1" si="53"/>
        <v>288140.54843750002</v>
      </c>
      <c r="AS142" s="342">
        <f t="shared" ca="1" si="53"/>
        <v>493549.6521366993</v>
      </c>
      <c r="AT142" s="342">
        <f t="shared" ca="1" si="53"/>
        <v>507454.54843750002</v>
      </c>
      <c r="AU142" s="342">
        <f t="shared" ca="1" si="53"/>
        <v>313718.54843750002</v>
      </c>
      <c r="AV142" s="342">
        <f t="shared" ca="1" si="53"/>
        <v>323646.55940625007</v>
      </c>
      <c r="AW142" s="342">
        <f t="shared" ca="1" si="53"/>
        <v>323646.55940625007</v>
      </c>
      <c r="AX142" s="342">
        <f t="shared" ca="1" si="53"/>
        <v>293903.35940625001</v>
      </c>
      <c r="AY142" s="342">
        <f t="shared" ca="1" si="53"/>
        <v>293903.35940625001</v>
      </c>
      <c r="AZ142" s="342">
        <f t="shared" ca="1" si="53"/>
        <v>293903.35940625001</v>
      </c>
      <c r="BA142" s="342">
        <f t="shared" ca="1" si="53"/>
        <v>293903.35940625001</v>
      </c>
      <c r="BB142" s="342">
        <f t="shared" ca="1" si="53"/>
        <v>293903.35940625001</v>
      </c>
      <c r="BC142" s="342">
        <f t="shared" ca="1" si="53"/>
        <v>293903.35940625001</v>
      </c>
      <c r="BD142" s="342">
        <f t="shared" ca="1" si="53"/>
        <v>293903.35940625001</v>
      </c>
      <c r="BE142" s="342">
        <f t="shared" ca="1" si="53"/>
        <v>503420.64517943334</v>
      </c>
      <c r="BF142" s="342">
        <f t="shared" ca="1" si="53"/>
        <v>498821.35940625001</v>
      </c>
      <c r="BG142" s="342">
        <f t="shared" ca="1" si="53"/>
        <v>293903.35940625001</v>
      </c>
      <c r="BH142" s="342">
        <f t="shared" ca="1" si="53"/>
        <v>299781.42659437499</v>
      </c>
      <c r="BI142" s="342">
        <f t="shared" ca="1" si="53"/>
        <v>299781.42659437499</v>
      </c>
      <c r="BJ142" s="342">
        <f t="shared" ca="1" si="53"/>
        <v>299781.42659437499</v>
      </c>
      <c r="BK142" s="342">
        <f t="shared" ref="BK142:CP142" ca="1" si="54">SUM(BK136:BK141)</f>
        <v>299781.42659437499</v>
      </c>
      <c r="BL142" s="342">
        <f t="shared" ca="1" si="54"/>
        <v>299781.42659437499</v>
      </c>
      <c r="BM142" s="342">
        <f t="shared" ca="1" si="54"/>
        <v>299781.42659437499</v>
      </c>
      <c r="BN142" s="342">
        <f t="shared" ca="1" si="54"/>
        <v>299781.42659437499</v>
      </c>
      <c r="BO142" s="342">
        <f t="shared" ca="1" si="54"/>
        <v>299781.42659437499</v>
      </c>
      <c r="BP142" s="342">
        <f t="shared" ca="1" si="54"/>
        <v>299781.42659437499</v>
      </c>
      <c r="BQ142" s="342">
        <f t="shared" ca="1" si="54"/>
        <v>513489.05808302201</v>
      </c>
      <c r="BR142" s="342">
        <f t="shared" ca="1" si="54"/>
        <v>1344863.226594375</v>
      </c>
      <c r="BS142" s="342">
        <f t="shared" ca="1" si="54"/>
        <v>299781.42659437499</v>
      </c>
      <c r="BT142" s="342">
        <f t="shared" ca="1" si="54"/>
        <v>305777.05512626248</v>
      </c>
      <c r="BU142" s="342">
        <f t="shared" ca="1" si="54"/>
        <v>305777.05512626248</v>
      </c>
      <c r="BV142" s="342">
        <f t="shared" ca="1" si="54"/>
        <v>305777.05512626248</v>
      </c>
      <c r="BW142" s="342">
        <f t="shared" ca="1" si="54"/>
        <v>305777.05512626248</v>
      </c>
      <c r="BX142" s="342">
        <f t="shared" ca="1" si="54"/>
        <v>305777.05512626248</v>
      </c>
      <c r="BY142" s="342">
        <f t="shared" ca="1" si="54"/>
        <v>305777.05512626248</v>
      </c>
      <c r="BZ142" s="342">
        <f t="shared" ca="1" si="54"/>
        <v>305777.05512626248</v>
      </c>
      <c r="CA142" s="342">
        <f t="shared" ca="1" si="54"/>
        <v>305777.05512626248</v>
      </c>
      <c r="CB142" s="342">
        <f t="shared" ca="1" si="54"/>
        <v>305777.05512626248</v>
      </c>
      <c r="CC142" s="342">
        <f t="shared" ca="1" si="54"/>
        <v>523758.8392446824</v>
      </c>
      <c r="CD142" s="342">
        <f t="shared" ca="1" si="54"/>
        <v>518973.74232626247</v>
      </c>
      <c r="CE142" s="342">
        <f t="shared" ca="1" si="54"/>
        <v>305777.05512626248</v>
      </c>
      <c r="CF142" s="342">
        <f t="shared" ca="1" si="54"/>
        <v>311892.59622878773</v>
      </c>
      <c r="CG142" s="342">
        <f t="shared" ca="1" si="54"/>
        <v>311892.59622878773</v>
      </c>
      <c r="CH142" s="342">
        <f t="shared" ca="1" si="54"/>
        <v>311892.59622878773</v>
      </c>
      <c r="CI142" s="342">
        <f t="shared" ca="1" si="54"/>
        <v>311892.59622878773</v>
      </c>
      <c r="CJ142" s="342">
        <f t="shared" ca="1" si="54"/>
        <v>311892.59622878773</v>
      </c>
      <c r="CK142" s="342">
        <f t="shared" ca="1" si="54"/>
        <v>311892.59622878773</v>
      </c>
      <c r="CL142" s="342">
        <f t="shared" ca="1" si="54"/>
        <v>311892.59622878773</v>
      </c>
      <c r="CM142" s="342">
        <f t="shared" ca="1" si="54"/>
        <v>311892.59622878773</v>
      </c>
      <c r="CN142" s="342">
        <f t="shared" ca="1" si="54"/>
        <v>311892.59622878773</v>
      </c>
      <c r="CO142" s="342">
        <f t="shared" ca="1" si="54"/>
        <v>534234.01602957596</v>
      </c>
      <c r="CP142" s="342">
        <f t="shared" ca="1" si="54"/>
        <v>529353.21717278776</v>
      </c>
      <c r="CQ142" s="342">
        <f t="shared" ref="CQ142:DV142" ca="1" si="55">SUM(CQ136:CQ141)</f>
        <v>311892.59622878773</v>
      </c>
      <c r="CR142" s="342">
        <f t="shared" ca="1" si="55"/>
        <v>318130.44815336354</v>
      </c>
      <c r="CS142" s="342">
        <f t="shared" ca="1" si="55"/>
        <v>318130.44815336354</v>
      </c>
      <c r="CT142" s="342">
        <f t="shared" ca="1" si="55"/>
        <v>0</v>
      </c>
      <c r="CU142" s="342">
        <f t="shared" ca="1" si="55"/>
        <v>0</v>
      </c>
      <c r="CV142" s="342">
        <f t="shared" ca="1" si="55"/>
        <v>0</v>
      </c>
      <c r="CW142" s="342">
        <f t="shared" ca="1" si="55"/>
        <v>0</v>
      </c>
      <c r="CX142" s="342">
        <f t="shared" ca="1" si="55"/>
        <v>0</v>
      </c>
      <c r="CY142" s="342">
        <f t="shared" ca="1" si="55"/>
        <v>0</v>
      </c>
      <c r="CZ142" s="342">
        <f t="shared" ca="1" si="55"/>
        <v>0</v>
      </c>
      <c r="DA142" s="342">
        <f t="shared" ca="1" si="55"/>
        <v>0</v>
      </c>
      <c r="DB142" s="342">
        <f t="shared" ca="1" si="55"/>
        <v>0</v>
      </c>
      <c r="DC142" s="342">
        <f t="shared" ca="1" si="55"/>
        <v>0</v>
      </c>
      <c r="DD142" s="342">
        <f t="shared" ca="1" si="55"/>
        <v>0</v>
      </c>
      <c r="DE142" s="342">
        <f t="shared" ca="1" si="55"/>
        <v>0</v>
      </c>
      <c r="DF142" s="342">
        <f t="shared" ca="1" si="55"/>
        <v>0</v>
      </c>
      <c r="DG142" s="342">
        <f t="shared" ca="1" si="55"/>
        <v>0</v>
      </c>
      <c r="DH142" s="342">
        <f t="shared" ca="1" si="55"/>
        <v>0</v>
      </c>
      <c r="DI142" s="342">
        <f t="shared" ca="1" si="55"/>
        <v>0</v>
      </c>
      <c r="DJ142" s="342">
        <f t="shared" ca="1" si="55"/>
        <v>0</v>
      </c>
      <c r="DK142" s="342">
        <f t="shared" ca="1" si="55"/>
        <v>0</v>
      </c>
      <c r="DL142" s="342">
        <f t="shared" ca="1" si="55"/>
        <v>0</v>
      </c>
      <c r="DM142" s="342">
        <f t="shared" ca="1" si="55"/>
        <v>0</v>
      </c>
      <c r="DN142" s="342">
        <f t="shared" ca="1" si="55"/>
        <v>0</v>
      </c>
      <c r="DO142" s="342">
        <f t="shared" ca="1" si="55"/>
        <v>0</v>
      </c>
      <c r="DP142" s="342">
        <f t="shared" ca="1" si="55"/>
        <v>0</v>
      </c>
      <c r="DQ142" s="342">
        <f t="shared" ca="1" si="55"/>
        <v>0</v>
      </c>
      <c r="DR142" s="342">
        <f t="shared" ca="1" si="55"/>
        <v>0</v>
      </c>
      <c r="DS142" s="342">
        <f t="shared" ca="1" si="55"/>
        <v>0</v>
      </c>
      <c r="DT142" s="342">
        <f t="shared" ca="1" si="55"/>
        <v>0</v>
      </c>
      <c r="DU142" s="342">
        <f t="shared" ca="1" si="55"/>
        <v>0</v>
      </c>
      <c r="DV142" s="342">
        <f t="shared" ca="1" si="55"/>
        <v>0</v>
      </c>
      <c r="DW142" s="342">
        <f t="shared" ref="DW142:EX142" ca="1" si="56">SUM(DW136:DW141)</f>
        <v>0</v>
      </c>
      <c r="DX142" s="342">
        <f t="shared" ca="1" si="56"/>
        <v>0</v>
      </c>
      <c r="DY142" s="342">
        <f t="shared" ca="1" si="56"/>
        <v>0</v>
      </c>
      <c r="DZ142" s="342">
        <f t="shared" ca="1" si="56"/>
        <v>0</v>
      </c>
      <c r="EA142" s="342">
        <f t="shared" ca="1" si="56"/>
        <v>0</v>
      </c>
      <c r="EB142" s="342">
        <f t="shared" ca="1" si="56"/>
        <v>0</v>
      </c>
      <c r="EC142" s="342">
        <f t="shared" ca="1" si="56"/>
        <v>0</v>
      </c>
      <c r="ED142" s="342">
        <f t="shared" ca="1" si="56"/>
        <v>0</v>
      </c>
      <c r="EE142" s="342">
        <f t="shared" ca="1" si="56"/>
        <v>0</v>
      </c>
      <c r="EF142" s="342">
        <f t="shared" ca="1" si="56"/>
        <v>0</v>
      </c>
      <c r="EG142" s="342">
        <f t="shared" ca="1" si="56"/>
        <v>0</v>
      </c>
      <c r="EH142" s="342">
        <f t="shared" ca="1" si="56"/>
        <v>0</v>
      </c>
      <c r="EI142" s="342">
        <f t="shared" ca="1" si="56"/>
        <v>0</v>
      </c>
      <c r="EJ142" s="342">
        <f t="shared" ca="1" si="56"/>
        <v>0</v>
      </c>
      <c r="EK142" s="342">
        <f t="shared" ca="1" si="56"/>
        <v>0</v>
      </c>
      <c r="EL142" s="342">
        <f t="shared" ca="1" si="56"/>
        <v>0</v>
      </c>
      <c r="EM142" s="342">
        <f t="shared" ca="1" si="56"/>
        <v>0</v>
      </c>
      <c r="EN142" s="342">
        <f t="shared" ca="1" si="56"/>
        <v>0</v>
      </c>
      <c r="EO142" s="342">
        <f t="shared" ca="1" si="56"/>
        <v>0</v>
      </c>
      <c r="EP142" s="342">
        <f t="shared" ca="1" si="56"/>
        <v>0</v>
      </c>
      <c r="EQ142" s="342">
        <f t="shared" ca="1" si="56"/>
        <v>0</v>
      </c>
      <c r="ER142" s="342">
        <f t="shared" ca="1" si="56"/>
        <v>0</v>
      </c>
      <c r="ES142" s="342">
        <f t="shared" ca="1" si="56"/>
        <v>0</v>
      </c>
      <c r="ET142" s="342">
        <f t="shared" ca="1" si="56"/>
        <v>0</v>
      </c>
      <c r="EU142" s="342">
        <f t="shared" ca="1" si="56"/>
        <v>0</v>
      </c>
      <c r="EV142" s="342">
        <f t="shared" ca="1" si="56"/>
        <v>0</v>
      </c>
      <c r="EW142" s="342">
        <f t="shared" ca="1" si="56"/>
        <v>0</v>
      </c>
      <c r="EX142" s="343">
        <f t="shared" ca="1" si="56"/>
        <v>0</v>
      </c>
      <c r="EY142" s="261"/>
      <c r="EZ142" s="863">
        <f ca="1">D135</f>
        <v>0</v>
      </c>
      <c r="FB142" s="261"/>
    </row>
    <row r="143" spans="1:158" hidden="1" outlineLevel="1">
      <c r="AE143" s="163"/>
      <c r="EY143" s="261"/>
      <c r="EZ143" s="87"/>
      <c r="FB143" s="261"/>
    </row>
    <row r="144" spans="1:158">
      <c r="AE144" s="163"/>
      <c r="EY144" s="261"/>
      <c r="EZ144" s="87"/>
      <c r="FB144" s="261"/>
    </row>
    <row r="145" spans="1:158" customFormat="1" collapsed="1">
      <c r="A145" s="427" t="s">
        <v>1762</v>
      </c>
      <c r="B145" s="306"/>
      <c r="C145" s="306"/>
      <c r="D145" s="864">
        <f ca="1">SUM(EY145:FB190)</f>
        <v>0</v>
      </c>
      <c r="E145" s="306"/>
      <c r="F145" s="306"/>
      <c r="G145" s="306"/>
      <c r="H145" s="306"/>
      <c r="I145" s="306"/>
      <c r="J145" s="306"/>
      <c r="K145" s="306"/>
      <c r="L145" s="306"/>
      <c r="M145" s="306"/>
      <c r="N145" s="306"/>
      <c r="O145" s="306"/>
      <c r="P145" s="306"/>
      <c r="Q145" s="306"/>
      <c r="R145" s="306"/>
      <c r="S145" s="306"/>
      <c r="T145" s="306"/>
      <c r="U145" s="306"/>
      <c r="V145" s="306"/>
      <c r="W145" s="306"/>
      <c r="X145" s="306"/>
      <c r="Y145" s="306"/>
      <c r="Z145" s="306"/>
      <c r="AA145" s="306"/>
      <c r="AB145" s="306"/>
      <c r="AC145" s="306"/>
      <c r="AD145" s="306"/>
      <c r="AE145" s="306"/>
      <c r="AF145" s="306"/>
      <c r="AG145" s="306"/>
      <c r="AH145" s="306"/>
      <c r="AI145" s="306"/>
      <c r="AJ145" s="306"/>
      <c r="AK145" s="306"/>
      <c r="AL145" s="306"/>
      <c r="AM145" s="306"/>
      <c r="AN145" s="306"/>
      <c r="AO145" s="306"/>
      <c r="AP145" s="306"/>
      <c r="AQ145" s="306"/>
      <c r="AR145" s="306"/>
      <c r="AS145" s="306"/>
      <c r="AT145" s="306"/>
      <c r="AU145" s="306"/>
      <c r="AV145" s="306"/>
      <c r="AW145" s="306"/>
      <c r="AX145" s="306"/>
      <c r="AY145" s="306"/>
      <c r="AZ145" s="306"/>
      <c r="BA145" s="306"/>
      <c r="BB145" s="306"/>
      <c r="BC145" s="306"/>
      <c r="BD145" s="306"/>
      <c r="BE145" s="306"/>
      <c r="BF145" s="306"/>
      <c r="BG145" s="306"/>
      <c r="BH145" s="306"/>
      <c r="BI145" s="306"/>
      <c r="BJ145" s="306"/>
      <c r="BK145" s="306"/>
      <c r="BL145" s="306"/>
      <c r="BM145" s="306"/>
      <c r="BN145" s="306"/>
      <c r="BO145" s="306"/>
      <c r="BP145" s="306"/>
      <c r="BQ145" s="306"/>
      <c r="BR145" s="306"/>
      <c r="BS145" s="306"/>
      <c r="BT145" s="306"/>
      <c r="BU145" s="306"/>
      <c r="BV145" s="306"/>
      <c r="BW145" s="306"/>
      <c r="BX145" s="306"/>
      <c r="BY145" s="306"/>
      <c r="BZ145" s="306"/>
      <c r="CA145" s="306"/>
      <c r="CB145" s="306"/>
      <c r="CC145" s="306"/>
      <c r="CD145" s="306"/>
      <c r="CE145" s="306"/>
      <c r="CF145" s="306"/>
      <c r="CG145" s="306"/>
      <c r="CH145" s="306"/>
      <c r="CI145" s="306"/>
      <c r="CJ145" s="306"/>
      <c r="CK145" s="306"/>
      <c r="CL145" s="306"/>
      <c r="CM145" s="306"/>
      <c r="CN145" s="306"/>
      <c r="CO145" s="306"/>
      <c r="CP145" s="306"/>
      <c r="CQ145" s="306"/>
      <c r="CR145" s="306"/>
      <c r="CS145" s="306"/>
      <c r="CT145" s="306"/>
      <c r="CU145" s="306"/>
      <c r="CV145" s="306"/>
      <c r="CW145" s="306"/>
      <c r="CX145" s="306"/>
      <c r="CY145" s="306"/>
      <c r="CZ145" s="306"/>
      <c r="DA145" s="306"/>
      <c r="DB145" s="306"/>
      <c r="DC145" s="306"/>
      <c r="DD145" s="306"/>
      <c r="DE145" s="306"/>
      <c r="DF145" s="306"/>
      <c r="DG145" s="306"/>
      <c r="DH145" s="306"/>
      <c r="DI145" s="306"/>
      <c r="DJ145" s="306"/>
      <c r="DK145" s="306"/>
      <c r="DL145" s="306"/>
      <c r="DM145" s="306"/>
      <c r="DN145" s="306"/>
      <c r="DO145" s="306"/>
      <c r="DP145" s="306"/>
      <c r="DQ145" s="306"/>
      <c r="DR145" s="306"/>
      <c r="DS145" s="306"/>
      <c r="DT145" s="306"/>
      <c r="DU145" s="306"/>
      <c r="DV145" s="306"/>
      <c r="DW145" s="306"/>
      <c r="DX145" s="306"/>
      <c r="DY145" s="306"/>
      <c r="DZ145" s="306"/>
      <c r="EA145" s="306"/>
      <c r="EB145" s="306"/>
      <c r="EC145" s="306"/>
      <c r="ED145" s="306"/>
      <c r="EE145" s="306"/>
      <c r="EF145" s="306"/>
      <c r="EG145" s="306"/>
      <c r="EH145" s="306"/>
      <c r="EI145" s="306"/>
      <c r="EJ145" s="306"/>
      <c r="EK145" s="306"/>
      <c r="EL145" s="306"/>
      <c r="EM145" s="306"/>
      <c r="EN145" s="306"/>
      <c r="EO145" s="306"/>
      <c r="EP145" s="306"/>
      <c r="EQ145" s="306"/>
      <c r="ER145" s="306"/>
      <c r="ES145" s="306"/>
      <c r="ET145" s="306"/>
      <c r="EU145" s="306"/>
      <c r="EV145" s="306"/>
      <c r="EW145" s="306"/>
      <c r="EX145" s="306"/>
      <c r="EY145" s="306"/>
      <c r="EZ145" s="306"/>
      <c r="FA145" s="306"/>
      <c r="FB145" s="306"/>
    </row>
    <row r="146" spans="1:158" hidden="1" outlineLevel="1">
      <c r="AE146" s="163"/>
      <c r="EY146" s="261"/>
      <c r="EZ146" s="87"/>
      <c r="FB146" s="261"/>
    </row>
    <row r="147" spans="1:158" ht="22.5" hidden="1" outlineLevel="1" collapsed="1">
      <c r="A147" s="466">
        <v>9</v>
      </c>
      <c r="B147" s="1040" t="str">
        <f>"by "&amp;Constants!A14</f>
        <v>by Accounting Treatment</v>
      </c>
      <c r="C147" s="1041"/>
      <c r="D147" s="863">
        <f ca="1">IF(ABS(XCheck4-TotalCostPlus)&gt;ErrTol,1,0)</f>
        <v>0</v>
      </c>
      <c r="E147" s="318"/>
      <c r="F147" s="318"/>
      <c r="G147" s="318"/>
      <c r="H147" s="318"/>
      <c r="I147" s="318"/>
      <c r="J147" s="318"/>
      <c r="K147" s="318"/>
      <c r="L147" s="318"/>
      <c r="M147" s="318"/>
      <c r="N147" s="318"/>
      <c r="O147" s="318"/>
      <c r="P147" s="318"/>
      <c r="Q147" s="318"/>
      <c r="R147" s="318"/>
      <c r="S147" s="318"/>
      <c r="T147" s="318"/>
      <c r="U147" s="318"/>
      <c r="V147" s="318"/>
      <c r="W147" s="318"/>
      <c r="X147" s="318"/>
      <c r="Y147" s="318"/>
      <c r="Z147" s="318"/>
      <c r="AA147" s="318"/>
      <c r="AB147" s="318"/>
      <c r="AC147" s="318"/>
      <c r="AE147" s="300">
        <f ca="1">AE176</f>
        <v>36000513.05473756</v>
      </c>
      <c r="EY147" s="261"/>
      <c r="EZ147" s="270"/>
      <c r="FB147" s="261"/>
    </row>
    <row r="148" spans="1:158" s="200" customFormat="1" ht="5.0999999999999996" hidden="1" customHeight="1" outlineLevel="2">
      <c r="A148" s="205"/>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c r="AA148" s="201"/>
      <c r="AB148" s="202"/>
      <c r="AC148" s="201"/>
      <c r="AD148" s="203"/>
      <c r="AE148" s="264"/>
      <c r="AF148" s="204"/>
      <c r="AG148" s="204"/>
      <c r="AH148" s="204"/>
      <c r="AI148" s="204"/>
      <c r="AJ148" s="204"/>
      <c r="AK148" s="204"/>
      <c r="AL148" s="204"/>
      <c r="AM148" s="204"/>
      <c r="AN148" s="204"/>
      <c r="AO148" s="204"/>
      <c r="AP148" s="204"/>
      <c r="AQ148" s="204"/>
      <c r="AR148" s="204"/>
      <c r="AS148" s="204"/>
      <c r="AT148" s="204"/>
      <c r="AU148" s="204"/>
      <c r="AV148" s="204"/>
      <c r="AW148" s="204"/>
      <c r="AX148" s="204"/>
      <c r="AY148" s="204"/>
      <c r="AZ148" s="204"/>
      <c r="BA148" s="204"/>
      <c r="BB148" s="204"/>
      <c r="BC148" s="204"/>
      <c r="BD148" s="204"/>
      <c r="BE148" s="204"/>
      <c r="BF148" s="204"/>
      <c r="BG148" s="204"/>
      <c r="BH148" s="204"/>
      <c r="BI148" s="204"/>
      <c r="BJ148" s="204"/>
      <c r="BK148" s="204"/>
      <c r="BL148" s="204"/>
      <c r="BM148" s="204"/>
      <c r="BN148" s="204"/>
      <c r="BO148" s="204"/>
      <c r="BP148" s="204"/>
      <c r="BQ148" s="204"/>
      <c r="BR148" s="204"/>
      <c r="BS148" s="204"/>
      <c r="BT148" s="204"/>
      <c r="BU148" s="204"/>
      <c r="BV148" s="204"/>
      <c r="BW148" s="204"/>
      <c r="BX148" s="204"/>
      <c r="BY148" s="204"/>
      <c r="BZ148" s="204"/>
      <c r="CA148" s="204"/>
      <c r="CB148" s="204"/>
      <c r="CC148" s="204"/>
      <c r="CD148" s="204"/>
      <c r="CE148" s="204"/>
      <c r="CF148" s="204"/>
      <c r="CG148" s="204"/>
      <c r="CH148" s="204"/>
      <c r="CI148" s="204"/>
      <c r="CJ148" s="204"/>
      <c r="CK148" s="204"/>
      <c r="CL148" s="204"/>
      <c r="CM148" s="204"/>
      <c r="CN148" s="204"/>
      <c r="CO148" s="204"/>
      <c r="CP148" s="204"/>
      <c r="CQ148" s="204"/>
      <c r="CR148" s="204"/>
      <c r="CS148" s="204"/>
      <c r="CT148" s="204"/>
      <c r="CU148" s="204"/>
      <c r="CV148" s="204"/>
      <c r="CW148" s="204"/>
      <c r="CX148" s="204"/>
      <c r="CY148" s="204"/>
      <c r="CZ148" s="204"/>
      <c r="DA148" s="204"/>
      <c r="DB148" s="204"/>
      <c r="DC148" s="204"/>
      <c r="DD148" s="204"/>
      <c r="DE148" s="204"/>
      <c r="DF148" s="204"/>
      <c r="DG148" s="204"/>
      <c r="DH148" s="204"/>
      <c r="DI148" s="204"/>
      <c r="DJ148" s="204"/>
      <c r="DK148" s="204"/>
      <c r="DL148" s="204"/>
      <c r="DM148" s="204"/>
      <c r="DN148" s="204"/>
      <c r="DO148" s="204"/>
      <c r="DP148" s="204"/>
      <c r="DQ148" s="204"/>
      <c r="DR148" s="204"/>
      <c r="DS148" s="204"/>
      <c r="DT148" s="204"/>
      <c r="DU148" s="204"/>
      <c r="DV148" s="204"/>
      <c r="DW148" s="204"/>
      <c r="DX148" s="204"/>
      <c r="DY148" s="204"/>
      <c r="DZ148" s="204"/>
      <c r="EA148" s="204"/>
      <c r="EB148" s="204"/>
      <c r="EC148" s="204"/>
      <c r="ED148" s="204"/>
      <c r="EE148" s="204"/>
      <c r="EF148" s="204"/>
      <c r="EG148" s="204"/>
      <c r="EH148" s="204"/>
      <c r="EI148" s="204"/>
      <c r="EJ148" s="204"/>
      <c r="EK148" s="204"/>
      <c r="EL148" s="204"/>
      <c r="EM148" s="204"/>
      <c r="EN148" s="204"/>
      <c r="EO148" s="204"/>
      <c r="EP148" s="204"/>
      <c r="EQ148" s="204"/>
      <c r="ER148" s="204"/>
      <c r="ES148" s="204"/>
      <c r="ET148" s="204"/>
      <c r="EU148" s="204"/>
      <c r="EV148" s="204"/>
      <c r="EW148" s="204"/>
      <c r="EX148" s="204"/>
      <c r="EY148" s="263"/>
      <c r="EZ148" s="201"/>
      <c r="FA148" s="367"/>
      <c r="FB148" s="369"/>
    </row>
    <row r="149" spans="1:158" ht="12.75" hidden="1" customHeight="1" outlineLevel="2">
      <c r="A149" s="333">
        <v>1</v>
      </c>
      <c r="B149" s="333"/>
      <c r="C149" s="892" t="str">
        <f>Constants!B16</f>
        <v>Expensed</v>
      </c>
      <c r="E149" s="319"/>
      <c r="F149" s="320"/>
      <c r="G149" s="320"/>
      <c r="H149" s="320"/>
      <c r="I149" s="320"/>
      <c r="J149" s="320"/>
      <c r="K149" s="320"/>
      <c r="L149" s="320"/>
      <c r="M149" s="320"/>
      <c r="N149" s="320"/>
      <c r="O149" s="320"/>
      <c r="P149" s="320"/>
      <c r="Q149" s="320"/>
      <c r="R149" s="320"/>
      <c r="S149" s="320"/>
      <c r="T149" s="320"/>
      <c r="U149" s="320"/>
      <c r="V149" s="321"/>
      <c r="W149" s="320"/>
      <c r="X149" s="320"/>
      <c r="Y149" s="320"/>
      <c r="Z149" s="320"/>
      <c r="AA149" s="320"/>
      <c r="AB149" s="319"/>
      <c r="AC149" s="322"/>
      <c r="AD149" s="683" t="str">
        <f>Constants!E16</f>
        <v>Expense</v>
      </c>
      <c r="AE149" s="304">
        <f t="shared" ref="AE149:AE174" ca="1" si="57">SUM(AF149:EY149)</f>
        <v>32330200.867024738</v>
      </c>
      <c r="AF149" s="297">
        <f>SUMIF('Cost Plus'!$FG$14:$FG$114,$AD149,'Cost Plus'!AF$14:AF$114)</f>
        <v>1415761.6185897437</v>
      </c>
      <c r="AG149" s="300">
        <f ca="1">SUMIF('Cost Plus'!$FG$14:$FG$114,$AD149,'Cost Plus'!AG$14:AG$114)</f>
        <v>345031.94384512736</v>
      </c>
      <c r="AH149" s="300">
        <f ca="1">SUMIF('Cost Plus'!$FG$14:$FG$114,$AD149,'Cost Plus'!AH$14:AH$114)</f>
        <v>541939.24479166593</v>
      </c>
      <c r="AI149" s="300">
        <f ca="1">SUMIF('Cost Plus'!$FG$14:$FG$114,$AD149,'Cost Plus'!AI$14:AI$114)</f>
        <v>3500287.9627403817</v>
      </c>
      <c r="AJ149" s="300">
        <f ca="1">SUMIF('Cost Plus'!$FG$14:$FG$114,$AD149,'Cost Plus'!AJ$14:AJ$114)</f>
        <v>542449.50120192231</v>
      </c>
      <c r="AK149" s="300">
        <f ca="1">SUMIF('Cost Plus'!$FG$14:$FG$114,$AD149,'Cost Plus'!AK$14:AK$114)</f>
        <v>634243.09094551241</v>
      </c>
      <c r="AL149" s="298">
        <f ca="1">SUMIF('Cost Plus'!$FG$14:$FG$114,$AD149,'Cost Plus'!AL$14:AL$114)</f>
        <v>718541.08774038404</v>
      </c>
      <c r="AM149" s="298">
        <f ca="1">SUMIF('Cost Plus'!$FG$14:$FG$114,$AD149,'Cost Plus'!AM$14:AM$114)</f>
        <v>718541.08774038404</v>
      </c>
      <c r="AN149" s="298">
        <f ca="1">SUMIF('Cost Plus'!$FG$14:$FG$114,$AD149,'Cost Plus'!AN$14:AN$114)</f>
        <v>370428.90825320513</v>
      </c>
      <c r="AO149" s="298">
        <f ca="1">SUMIF('Cost Plus'!$FG$14:$FG$114,$AD149,'Cost Plus'!AO$14:AO$114)</f>
        <v>370428.90825320513</v>
      </c>
      <c r="AP149" s="298">
        <f ca="1">SUMIF('Cost Plus'!$FG$14:$FG$114,$AD149,'Cost Plus'!AP$14:AP$114)</f>
        <v>370428.90825320513</v>
      </c>
      <c r="AQ149" s="298">
        <f ca="1">SUMIF('Cost Plus'!$FG$14:$FG$114,$AD149,'Cost Plus'!AQ$14:AQ$114)</f>
        <v>369410.95953525638</v>
      </c>
      <c r="AR149" s="298">
        <f ca="1">SUMIF('Cost Plus'!$FG$14:$FG$114,$AD149,'Cost Plus'!AR$14:AR$114)</f>
        <v>369410.95953525638</v>
      </c>
      <c r="AS149" s="298">
        <f ca="1">SUMIF('Cost Plus'!$FG$14:$FG$114,$AD149,'Cost Plus'!AS$14:AS$114)</f>
        <v>632755.96427781973</v>
      </c>
      <c r="AT149" s="298">
        <f ca="1">SUMIF('Cost Plus'!$FG$14:$FG$114,$AD149,'Cost Plus'!AT$14:AT$114)</f>
        <v>393018.65184294863</v>
      </c>
      <c r="AU149" s="298">
        <f ca="1">SUMIF('Cost Plus'!$FG$14:$FG$114,$AD149,'Cost Plus'!AU$14:AU$114)</f>
        <v>402203.26722756401</v>
      </c>
      <c r="AV149" s="298">
        <f ca="1">SUMIF('Cost Plus'!$FG$14:$FG$114,$AD149,'Cost Plus'!AV$14:AV$114)</f>
        <v>414931.48641826928</v>
      </c>
      <c r="AW149" s="298">
        <f ca="1">SUMIF('Cost Plus'!$FG$14:$FG$114,$AD149,'Cost Plus'!AW$14:AW$114)</f>
        <v>414931.48641826928</v>
      </c>
      <c r="AX149" s="298">
        <f ca="1">SUMIF('Cost Plus'!$FG$14:$FG$114,$AD149,'Cost Plus'!AX$14:AX$114)</f>
        <v>376799.1787259616</v>
      </c>
      <c r="AY149" s="298">
        <f ca="1">SUMIF('Cost Plus'!$FG$14:$FG$114,$AD149,'Cost Plus'!AY$14:AY$114)</f>
        <v>376799.1787259616</v>
      </c>
      <c r="AZ149" s="298">
        <f ca="1">SUMIF('Cost Plus'!$FG$14:$FG$114,$AD149,'Cost Plus'!AZ$14:AZ$114)</f>
        <v>376799.1787259616</v>
      </c>
      <c r="BA149" s="298">
        <f ca="1">SUMIF('Cost Plus'!$FG$14:$FG$114,$AD149,'Cost Plus'!BA$14:BA$114)</f>
        <v>376799.1787259616</v>
      </c>
      <c r="BB149" s="298">
        <f ca="1">SUMIF('Cost Plus'!$FG$14:$FG$114,$AD149,'Cost Plus'!BB$14:BB$114)</f>
        <v>376799.1787259616</v>
      </c>
      <c r="BC149" s="298">
        <f ca="1">SUMIF('Cost Plus'!$FG$14:$FG$114,$AD149,'Cost Plus'!BC$14:BC$114)</f>
        <v>376799.1787259616</v>
      </c>
      <c r="BD149" s="298">
        <f ca="1">SUMIF('Cost Plus'!$FG$14:$FG$114,$AD149,'Cost Plus'!BD$14:BD$114)</f>
        <v>376799.1787259616</v>
      </c>
      <c r="BE149" s="298">
        <f ca="1">SUMIF('Cost Plus'!$FG$14:$FG$114,$AD149,'Cost Plus'!BE$14:BE$114)</f>
        <v>645411.0835633761</v>
      </c>
      <c r="BF149" s="298">
        <f ca="1">SUMIF('Cost Plus'!$FG$14:$FG$114,$AD149,'Cost Plus'!BF$14:BF$114)</f>
        <v>376799.1787259616</v>
      </c>
      <c r="BG149" s="298">
        <f ca="1">SUMIF('Cost Plus'!$FG$14:$FG$114,$AD149,'Cost Plus'!BG$14:BG$114)</f>
        <v>376799.1787259616</v>
      </c>
      <c r="BH149" s="298">
        <f ca="1">SUMIF('Cost Plus'!$FG$14:$FG$114,$AD149,'Cost Plus'!BH$14:BH$114)</f>
        <v>384335.16230048076</v>
      </c>
      <c r="BI149" s="298">
        <f ca="1">SUMIF('Cost Plus'!$FG$14:$FG$114,$AD149,'Cost Plus'!BI$14:BI$114)</f>
        <v>384335.16230048076</v>
      </c>
      <c r="BJ149" s="298">
        <f ca="1">SUMIF('Cost Plus'!$FG$14:$FG$114,$AD149,'Cost Plus'!BJ$14:BJ$114)</f>
        <v>384335.16230048076</v>
      </c>
      <c r="BK149" s="298">
        <f ca="1">SUMIF('Cost Plus'!$FG$14:$FG$114,$AD149,'Cost Plus'!BK$14:BK$114)</f>
        <v>384335.16230048076</v>
      </c>
      <c r="BL149" s="298">
        <f ca="1">SUMIF('Cost Plus'!$FG$14:$FG$114,$AD149,'Cost Plus'!BL$14:BL$114)</f>
        <v>384335.16230048076</v>
      </c>
      <c r="BM149" s="298">
        <f ca="1">SUMIF('Cost Plus'!$FG$14:$FG$114,$AD149,'Cost Plus'!BM$14:BM$114)</f>
        <v>384335.16230048076</v>
      </c>
      <c r="BN149" s="298">
        <f ca="1">SUMIF('Cost Plus'!$FG$14:$FG$114,$AD149,'Cost Plus'!BN$14:BN$114)</f>
        <v>384335.16230048076</v>
      </c>
      <c r="BO149" s="298">
        <f ca="1">SUMIF('Cost Plus'!$FG$14:$FG$114,$AD149,'Cost Plus'!BO$14:BO$114)</f>
        <v>384335.16230048076</v>
      </c>
      <c r="BP149" s="298">
        <f ca="1">SUMIF('Cost Plus'!$FG$14:$FG$114,$AD149,'Cost Plus'!BP$14:BP$114)</f>
        <v>384335.16230048076</v>
      </c>
      <c r="BQ149" s="298">
        <f ca="1">SUMIF('Cost Plus'!$FG$14:$FG$114,$AD149,'Cost Plus'!BQ$14:BQ$114)</f>
        <v>658319.30523464351</v>
      </c>
      <c r="BR149" s="298">
        <f ca="1">SUMIF('Cost Plus'!$FG$14:$FG$114,$AD149,'Cost Plus'!BR$14:BR$114)</f>
        <v>384335.16230048076</v>
      </c>
      <c r="BS149" s="298">
        <f ca="1">SUMIF('Cost Plus'!$FG$14:$FG$114,$AD149,'Cost Plus'!BS$14:BS$114)</f>
        <v>384335.16230048076</v>
      </c>
      <c r="BT149" s="298">
        <f ca="1">SUMIF('Cost Plus'!$FG$14:$FG$114,$AD149,'Cost Plus'!BT$14:BT$114)</f>
        <v>392021.86554649036</v>
      </c>
      <c r="BU149" s="298">
        <f ca="1">SUMIF('Cost Plus'!$FG$14:$FG$114,$AD149,'Cost Plus'!BU$14:BU$114)</f>
        <v>392021.86554649036</v>
      </c>
      <c r="BV149" s="298">
        <f ca="1">SUMIF('Cost Plus'!$FG$14:$FG$114,$AD149,'Cost Plus'!BV$14:BV$114)</f>
        <v>392021.86554649036</v>
      </c>
      <c r="BW149" s="298">
        <f ca="1">SUMIF('Cost Plus'!$FG$14:$FG$114,$AD149,'Cost Plus'!BW$14:BW$114)</f>
        <v>392021.86554649036</v>
      </c>
      <c r="BX149" s="298">
        <f ca="1">SUMIF('Cost Plus'!$FG$14:$FG$114,$AD149,'Cost Plus'!BX$14:BX$114)</f>
        <v>392021.86554649036</v>
      </c>
      <c r="BY149" s="298">
        <f ca="1">SUMIF('Cost Plus'!$FG$14:$FG$114,$AD149,'Cost Plus'!BY$14:BY$114)</f>
        <v>392021.86554649036</v>
      </c>
      <c r="BZ149" s="298">
        <f ca="1">SUMIF('Cost Plus'!$FG$14:$FG$114,$AD149,'Cost Plus'!BZ$14:BZ$114)</f>
        <v>392021.86554649036</v>
      </c>
      <c r="CA149" s="298">
        <f ca="1">SUMIF('Cost Plus'!$FG$14:$FG$114,$AD149,'Cost Plus'!CA$14:CA$114)</f>
        <v>392021.86554649036</v>
      </c>
      <c r="CB149" s="298">
        <f ca="1">SUMIF('Cost Plus'!$FG$14:$FG$114,$AD149,'Cost Plus'!CB$14:CB$114)</f>
        <v>392021.86554649036</v>
      </c>
      <c r="CC149" s="298">
        <f ca="1">SUMIF('Cost Plus'!$FG$14:$FG$114,$AD149,'Cost Plus'!CC$14:CC$114)</f>
        <v>671485.69133933634</v>
      </c>
      <c r="CD149" s="298">
        <f ca="1">SUMIF('Cost Plus'!$FG$14:$FG$114,$AD149,'Cost Plus'!CD$14:CD$114)</f>
        <v>392021.86554649036</v>
      </c>
      <c r="CE149" s="298">
        <f ca="1">SUMIF('Cost Plus'!$FG$14:$FG$114,$AD149,'Cost Plus'!CE$14:CE$114)</f>
        <v>392021.86554649036</v>
      </c>
      <c r="CF149" s="298">
        <f ca="1">SUMIF('Cost Plus'!$FG$14:$FG$114,$AD149,'Cost Plus'!CF$14:CF$114)</f>
        <v>399862.30285742017</v>
      </c>
      <c r="CG149" s="298">
        <f ca="1">SUMIF('Cost Plus'!$FG$14:$FG$114,$AD149,'Cost Plus'!CG$14:CG$114)</f>
        <v>399862.30285742017</v>
      </c>
      <c r="CH149" s="298">
        <f ca="1">SUMIF('Cost Plus'!$FG$14:$FG$114,$AD149,'Cost Plus'!CH$14:CH$114)</f>
        <v>399862.30285742017</v>
      </c>
      <c r="CI149" s="298">
        <f ca="1">SUMIF('Cost Plus'!$FG$14:$FG$114,$AD149,'Cost Plus'!CI$14:CI$114)</f>
        <v>399862.30285742017</v>
      </c>
      <c r="CJ149" s="298">
        <f ca="1">SUMIF('Cost Plus'!$FG$14:$FG$114,$AD149,'Cost Plus'!CJ$14:CJ$114)</f>
        <v>399862.30285742017</v>
      </c>
      <c r="CK149" s="298">
        <f ca="1">SUMIF('Cost Plus'!$FG$14:$FG$114,$AD149,'Cost Plus'!CK$14:CK$114)</f>
        <v>399862.30285742017</v>
      </c>
      <c r="CL149" s="298">
        <f ca="1">SUMIF('Cost Plus'!$FG$14:$FG$114,$AD149,'Cost Plus'!CL$14:CL$114)</f>
        <v>399862.30285742017</v>
      </c>
      <c r="CM149" s="298">
        <f ca="1">SUMIF('Cost Plus'!$FG$14:$FG$114,$AD149,'Cost Plus'!CM$14:CM$114)</f>
        <v>399862.30285742017</v>
      </c>
      <c r="CN149" s="298">
        <f ca="1">SUMIF('Cost Plus'!$FG$14:$FG$114,$AD149,'Cost Plus'!CN$14:CN$114)</f>
        <v>399862.30285742017</v>
      </c>
      <c r="CO149" s="298">
        <f ca="1">SUMIF('Cost Plus'!$FG$14:$FG$114,$AD149,'Cost Plus'!CO$14:CO$114)</f>
        <v>684915.40516612306</v>
      </c>
      <c r="CP149" s="298">
        <f ca="1">SUMIF('Cost Plus'!$FG$14:$FG$114,$AD149,'Cost Plus'!CP$14:CP$114)</f>
        <v>399862.30285742017</v>
      </c>
      <c r="CQ149" s="298">
        <f ca="1">SUMIF('Cost Plus'!$FG$14:$FG$114,$AD149,'Cost Plus'!CQ$14:CQ$114)</f>
        <v>399862.30285742017</v>
      </c>
      <c r="CR149" s="298">
        <f ca="1">SUMIF('Cost Plus'!$FG$14:$FG$114,$AD149,'Cost Plus'!CR$14:CR$114)</f>
        <v>407859.54891456856</v>
      </c>
      <c r="CS149" s="298">
        <f ca="1">SUMIF('Cost Plus'!$FG$14:$FG$114,$AD149,'Cost Plus'!CS$14:CS$114)</f>
        <v>407859.54891456856</v>
      </c>
      <c r="CT149" s="298">
        <f ca="1">SUMIF('Cost Plus'!$FG$14:$FG$114,$AD149,'Cost Plus'!CT$14:CT$114)</f>
        <v>0</v>
      </c>
      <c r="CU149" s="298">
        <f ca="1">SUMIF('Cost Plus'!$FG$14:$FG$114,$AD149,'Cost Plus'!CU$14:CU$114)</f>
        <v>0</v>
      </c>
      <c r="CV149" s="298">
        <f ca="1">SUMIF('Cost Plus'!$FG$14:$FG$114,$AD149,'Cost Plus'!CV$14:CV$114)</f>
        <v>0</v>
      </c>
      <c r="CW149" s="298">
        <f ca="1">SUMIF('Cost Plus'!$FG$14:$FG$114,$AD149,'Cost Plus'!CW$14:CW$114)</f>
        <v>0</v>
      </c>
      <c r="CX149" s="298">
        <f ca="1">SUMIF('Cost Plus'!$FG$14:$FG$114,$AD149,'Cost Plus'!CX$14:CX$114)</f>
        <v>0</v>
      </c>
      <c r="CY149" s="298">
        <f ca="1">SUMIF('Cost Plus'!$FG$14:$FG$114,$AD149,'Cost Plus'!CY$14:CY$114)</f>
        <v>0</v>
      </c>
      <c r="CZ149" s="298">
        <f ca="1">SUMIF('Cost Plus'!$FG$14:$FG$114,$AD149,'Cost Plus'!CZ$14:CZ$114)</f>
        <v>0</v>
      </c>
      <c r="DA149" s="298">
        <f ca="1">SUMIF('Cost Plus'!$FG$14:$FG$114,$AD149,'Cost Plus'!DA$14:DA$114)</f>
        <v>0</v>
      </c>
      <c r="DB149" s="298">
        <f ca="1">SUMIF('Cost Plus'!$FG$14:$FG$114,$AD149,'Cost Plus'!DB$14:DB$114)</f>
        <v>0</v>
      </c>
      <c r="DC149" s="298">
        <f ca="1">SUMIF('Cost Plus'!$FG$14:$FG$114,$AD149,'Cost Plus'!DC$14:DC$114)</f>
        <v>0</v>
      </c>
      <c r="DD149" s="298">
        <f ca="1">SUMIF('Cost Plus'!$FG$14:$FG$114,$AD149,'Cost Plus'!DD$14:DD$114)</f>
        <v>0</v>
      </c>
      <c r="DE149" s="298">
        <f ca="1">SUMIF('Cost Plus'!$FG$14:$FG$114,$AD149,'Cost Plus'!DE$14:DE$114)</f>
        <v>0</v>
      </c>
      <c r="DF149" s="298">
        <f ca="1">SUMIF('Cost Plus'!$FG$14:$FG$114,$AD149,'Cost Plus'!DF$14:DF$114)</f>
        <v>0</v>
      </c>
      <c r="DG149" s="298">
        <f ca="1">SUMIF('Cost Plus'!$FG$14:$FG$114,$AD149,'Cost Plus'!DG$14:DG$114)</f>
        <v>0</v>
      </c>
      <c r="DH149" s="298">
        <f ca="1">SUMIF('Cost Plus'!$FG$14:$FG$114,$AD149,'Cost Plus'!DH$14:DH$114)</f>
        <v>0</v>
      </c>
      <c r="DI149" s="298">
        <f ca="1">SUMIF('Cost Plus'!$FG$14:$FG$114,$AD149,'Cost Plus'!DI$14:DI$114)</f>
        <v>0</v>
      </c>
      <c r="DJ149" s="298">
        <f ca="1">SUMIF('Cost Plus'!$FG$14:$FG$114,$AD149,'Cost Plus'!DJ$14:DJ$114)</f>
        <v>0</v>
      </c>
      <c r="DK149" s="298">
        <f ca="1">SUMIF('Cost Plus'!$FG$14:$FG$114,$AD149,'Cost Plus'!DK$14:DK$114)</f>
        <v>0</v>
      </c>
      <c r="DL149" s="298">
        <f ca="1">SUMIF('Cost Plus'!$FG$14:$FG$114,$AD149,'Cost Plus'!DL$14:DL$114)</f>
        <v>0</v>
      </c>
      <c r="DM149" s="298">
        <f ca="1">SUMIF('Cost Plus'!$FG$14:$FG$114,$AD149,'Cost Plus'!DM$14:DM$114)</f>
        <v>0</v>
      </c>
      <c r="DN149" s="298">
        <f ca="1">SUMIF('Cost Plus'!$FG$14:$FG$114,$AD149,'Cost Plus'!DN$14:DN$114)</f>
        <v>0</v>
      </c>
      <c r="DO149" s="298">
        <f ca="1">SUMIF('Cost Plus'!$FG$14:$FG$114,$AD149,'Cost Plus'!DO$14:DO$114)</f>
        <v>0</v>
      </c>
      <c r="DP149" s="298">
        <f ca="1">SUMIF('Cost Plus'!$FG$14:$FG$114,$AD149,'Cost Plus'!DP$14:DP$114)</f>
        <v>0</v>
      </c>
      <c r="DQ149" s="298">
        <f ca="1">SUMIF('Cost Plus'!$FG$14:$FG$114,$AD149,'Cost Plus'!DQ$14:DQ$114)</f>
        <v>0</v>
      </c>
      <c r="DR149" s="298">
        <f ca="1">SUMIF('Cost Plus'!$FG$14:$FG$114,$AD149,'Cost Plus'!DR$14:DR$114)</f>
        <v>0</v>
      </c>
      <c r="DS149" s="298">
        <f ca="1">SUMIF('Cost Plus'!$FG$14:$FG$114,$AD149,'Cost Plus'!DS$14:DS$114)</f>
        <v>0</v>
      </c>
      <c r="DT149" s="298">
        <f ca="1">SUMIF('Cost Plus'!$FG$14:$FG$114,$AD149,'Cost Plus'!DT$14:DT$114)</f>
        <v>0</v>
      </c>
      <c r="DU149" s="298">
        <f ca="1">SUMIF('Cost Plus'!$FG$14:$FG$114,$AD149,'Cost Plus'!DU$14:DU$114)</f>
        <v>0</v>
      </c>
      <c r="DV149" s="298">
        <f ca="1">SUMIF('Cost Plus'!$FG$14:$FG$114,$AD149,'Cost Plus'!DV$14:DV$114)</f>
        <v>0</v>
      </c>
      <c r="DW149" s="298">
        <f ca="1">SUMIF('Cost Plus'!$FG$14:$FG$114,$AD149,'Cost Plus'!DW$14:DW$114)</f>
        <v>0</v>
      </c>
      <c r="DX149" s="298">
        <f ca="1">SUMIF('Cost Plus'!$FG$14:$FG$114,$AD149,'Cost Plus'!DX$14:DX$114)</f>
        <v>0</v>
      </c>
      <c r="DY149" s="298">
        <f ca="1">SUMIF('Cost Plus'!$FG$14:$FG$114,$AD149,'Cost Plus'!DY$14:DY$114)</f>
        <v>0</v>
      </c>
      <c r="DZ149" s="298">
        <f ca="1">SUMIF('Cost Plus'!$FG$14:$FG$114,$AD149,'Cost Plus'!DZ$14:DZ$114)</f>
        <v>0</v>
      </c>
      <c r="EA149" s="298">
        <f ca="1">SUMIF('Cost Plus'!$FG$14:$FG$114,$AD149,'Cost Plus'!EA$14:EA$114)</f>
        <v>0</v>
      </c>
      <c r="EB149" s="298">
        <f ca="1">SUMIF('Cost Plus'!$FG$14:$FG$114,$AD149,'Cost Plus'!EB$14:EB$114)</f>
        <v>0</v>
      </c>
      <c r="EC149" s="298">
        <f ca="1">SUMIF('Cost Plus'!$FG$14:$FG$114,$AD149,'Cost Plus'!EC$14:EC$114)</f>
        <v>0</v>
      </c>
      <c r="ED149" s="298">
        <f ca="1">SUMIF('Cost Plus'!$FG$14:$FG$114,$AD149,'Cost Plus'!ED$14:ED$114)</f>
        <v>0</v>
      </c>
      <c r="EE149" s="298">
        <f ca="1">SUMIF('Cost Plus'!$FG$14:$FG$114,$AD149,'Cost Plus'!EE$14:EE$114)</f>
        <v>0</v>
      </c>
      <c r="EF149" s="298">
        <f ca="1">SUMIF('Cost Plus'!$FG$14:$FG$114,$AD149,'Cost Plus'!EF$14:EF$114)</f>
        <v>0</v>
      </c>
      <c r="EG149" s="298">
        <f ca="1">SUMIF('Cost Plus'!$FG$14:$FG$114,$AD149,'Cost Plus'!EG$14:EG$114)</f>
        <v>0</v>
      </c>
      <c r="EH149" s="298">
        <f ca="1">SUMIF('Cost Plus'!$FG$14:$FG$114,$AD149,'Cost Plus'!EH$14:EH$114)</f>
        <v>0</v>
      </c>
      <c r="EI149" s="298">
        <f ca="1">SUMIF('Cost Plus'!$FG$14:$FG$114,$AD149,'Cost Plus'!EI$14:EI$114)</f>
        <v>0</v>
      </c>
      <c r="EJ149" s="298">
        <f ca="1">SUMIF('Cost Plus'!$FG$14:$FG$114,$AD149,'Cost Plus'!EJ$14:EJ$114)</f>
        <v>0</v>
      </c>
      <c r="EK149" s="298">
        <f ca="1">SUMIF('Cost Plus'!$FG$14:$FG$114,$AD149,'Cost Plus'!EK$14:EK$114)</f>
        <v>0</v>
      </c>
      <c r="EL149" s="298">
        <f ca="1">SUMIF('Cost Plus'!$FG$14:$FG$114,$AD149,'Cost Plus'!EL$14:EL$114)</f>
        <v>0</v>
      </c>
      <c r="EM149" s="298">
        <f ca="1">SUMIF('Cost Plus'!$FG$14:$FG$114,$AD149,'Cost Plus'!EM$14:EM$114)</f>
        <v>0</v>
      </c>
      <c r="EN149" s="298">
        <f ca="1">SUMIF('Cost Plus'!$FG$14:$FG$114,$AD149,'Cost Plus'!EN$14:EN$114)</f>
        <v>0</v>
      </c>
      <c r="EO149" s="298">
        <f ca="1">SUMIF('Cost Plus'!$FG$14:$FG$114,$AD149,'Cost Plus'!EO$14:EO$114)</f>
        <v>0</v>
      </c>
      <c r="EP149" s="298">
        <f ca="1">SUMIF('Cost Plus'!$FG$14:$FG$114,$AD149,'Cost Plus'!EP$14:EP$114)</f>
        <v>0</v>
      </c>
      <c r="EQ149" s="298">
        <f ca="1">SUMIF('Cost Plus'!$FG$14:$FG$114,$AD149,'Cost Plus'!EQ$14:EQ$114)</f>
        <v>0</v>
      </c>
      <c r="ER149" s="298">
        <f ca="1">SUMIF('Cost Plus'!$FG$14:$FG$114,$AD149,'Cost Plus'!ER$14:ER$114)</f>
        <v>0</v>
      </c>
      <c r="ES149" s="298">
        <f ca="1">SUMIF('Cost Plus'!$FG$14:$FG$114,$AD149,'Cost Plus'!ES$14:ES$114)</f>
        <v>0</v>
      </c>
      <c r="ET149" s="298">
        <f ca="1">SUMIF('Cost Plus'!$FG$14:$FG$114,$AD149,'Cost Plus'!ET$14:ET$114)</f>
        <v>0</v>
      </c>
      <c r="EU149" s="298">
        <f ca="1">SUMIF('Cost Plus'!$FG$14:$FG$114,$AD149,'Cost Plus'!EU$14:EU$114)</f>
        <v>0</v>
      </c>
      <c r="EV149" s="298">
        <f ca="1">SUMIF('Cost Plus'!$FG$14:$FG$114,$AD149,'Cost Plus'!EV$14:EV$114)</f>
        <v>0</v>
      </c>
      <c r="EW149" s="298">
        <f ca="1">SUMIF('Cost Plus'!$FG$14:$FG$114,$AD149,'Cost Plus'!EW$14:EW$114)</f>
        <v>0</v>
      </c>
      <c r="EX149" s="298">
        <f ca="1">SUMIF('Cost Plus'!$FG$14:$FG$114,$AD149,'Cost Plus'!EX$14:EX$114)</f>
        <v>0</v>
      </c>
      <c r="EY149" s="261"/>
      <c r="EZ149" s="87"/>
      <c r="FB149" s="261"/>
    </row>
    <row r="150" spans="1:158" ht="12.75" hidden="1" customHeight="1" outlineLevel="2">
      <c r="A150" s="303">
        <v>2</v>
      </c>
      <c r="B150" s="303"/>
      <c r="C150" s="892" t="str">
        <f>Constants!B17</f>
        <v>Desk Tops</v>
      </c>
      <c r="E150" s="329"/>
      <c r="F150" s="330"/>
      <c r="G150" s="330"/>
      <c r="H150" s="330"/>
      <c r="I150" s="330"/>
      <c r="J150" s="330"/>
      <c r="K150" s="330"/>
      <c r="L150" s="330"/>
      <c r="M150" s="330"/>
      <c r="N150" s="330"/>
      <c r="O150" s="330"/>
      <c r="P150" s="330"/>
      <c r="Q150" s="330"/>
      <c r="R150" s="330"/>
      <c r="S150" s="330"/>
      <c r="T150" s="330"/>
      <c r="U150" s="330"/>
      <c r="V150" s="331"/>
      <c r="W150" s="330"/>
      <c r="X150" s="330"/>
      <c r="Y150" s="330"/>
      <c r="Z150" s="330"/>
      <c r="AA150" s="330"/>
      <c r="AB150" s="329"/>
      <c r="AC150" s="332"/>
      <c r="AD150" s="683" t="str">
        <f>Constants!E17</f>
        <v>ASS-1</v>
      </c>
      <c r="AE150" s="304">
        <f t="shared" si="57"/>
        <v>0</v>
      </c>
      <c r="AF150" s="299">
        <f>SUMIF('Cost Plus'!$FG$14:$FG$114,$AD150,'Cost Plus'!AF$14:AF$114)</f>
        <v>0</v>
      </c>
      <c r="AG150" s="300">
        <f>SUMIF('Cost Plus'!$FG$14:$FG$114,$AD150,'Cost Plus'!AG$14:AG$114)</f>
        <v>0</v>
      </c>
      <c r="AH150" s="300">
        <f>SUMIF('Cost Plus'!$FG$14:$FG$114,$AD150,'Cost Plus'!AH$14:AH$114)</f>
        <v>0</v>
      </c>
      <c r="AI150" s="300">
        <f>SUMIF('Cost Plus'!$FG$14:$FG$114,$AD150,'Cost Plus'!AI$14:AI$114)</f>
        <v>0</v>
      </c>
      <c r="AJ150" s="300">
        <f>SUMIF('Cost Plus'!$FG$14:$FG$114,$AD150,'Cost Plus'!AJ$14:AJ$114)</f>
        <v>0</v>
      </c>
      <c r="AK150" s="300">
        <f>SUMIF('Cost Plus'!$FG$14:$FG$114,$AD150,'Cost Plus'!AK$14:AK$114)</f>
        <v>0</v>
      </c>
      <c r="AL150" s="300">
        <f>SUMIF('Cost Plus'!$FG$14:$FG$114,$AD150,'Cost Plus'!AL$14:AL$114)</f>
        <v>0</v>
      </c>
      <c r="AM150" s="300">
        <f>SUMIF('Cost Plus'!$FG$14:$FG$114,$AD150,'Cost Plus'!AM$14:AM$114)</f>
        <v>0</v>
      </c>
      <c r="AN150" s="300">
        <f>SUMIF('Cost Plus'!$FG$14:$FG$114,$AD150,'Cost Plus'!AN$14:AN$114)</f>
        <v>0</v>
      </c>
      <c r="AO150" s="300">
        <f>SUMIF('Cost Plus'!$FG$14:$FG$114,$AD150,'Cost Plus'!AO$14:AO$114)</f>
        <v>0</v>
      </c>
      <c r="AP150" s="300">
        <f>SUMIF('Cost Plus'!$FG$14:$FG$114,$AD150,'Cost Plus'!AP$14:AP$114)</f>
        <v>0</v>
      </c>
      <c r="AQ150" s="300">
        <f>SUMIF('Cost Plus'!$FG$14:$FG$114,$AD150,'Cost Plus'!AQ$14:AQ$114)</f>
        <v>0</v>
      </c>
      <c r="AR150" s="300">
        <f>SUMIF('Cost Plus'!$FG$14:$FG$114,$AD150,'Cost Plus'!AR$14:AR$114)</f>
        <v>0</v>
      </c>
      <c r="AS150" s="300">
        <f>SUMIF('Cost Plus'!$FG$14:$FG$114,$AD150,'Cost Plus'!AS$14:AS$114)</f>
        <v>0</v>
      </c>
      <c r="AT150" s="300">
        <f>SUMIF('Cost Plus'!$FG$14:$FG$114,$AD150,'Cost Plus'!AT$14:AT$114)</f>
        <v>0</v>
      </c>
      <c r="AU150" s="300">
        <f>SUMIF('Cost Plus'!$FG$14:$FG$114,$AD150,'Cost Plus'!AU$14:AU$114)</f>
        <v>0</v>
      </c>
      <c r="AV150" s="300">
        <f>SUMIF('Cost Plus'!$FG$14:$FG$114,$AD150,'Cost Plus'!AV$14:AV$114)</f>
        <v>0</v>
      </c>
      <c r="AW150" s="300">
        <f>SUMIF('Cost Plus'!$FG$14:$FG$114,$AD150,'Cost Plus'!AW$14:AW$114)</f>
        <v>0</v>
      </c>
      <c r="AX150" s="300">
        <f>SUMIF('Cost Plus'!$FG$14:$FG$114,$AD150,'Cost Plus'!AX$14:AX$114)</f>
        <v>0</v>
      </c>
      <c r="AY150" s="300">
        <f>SUMIF('Cost Plus'!$FG$14:$FG$114,$AD150,'Cost Plus'!AY$14:AY$114)</f>
        <v>0</v>
      </c>
      <c r="AZ150" s="300">
        <f>SUMIF('Cost Plus'!$FG$14:$FG$114,$AD150,'Cost Plus'!AZ$14:AZ$114)</f>
        <v>0</v>
      </c>
      <c r="BA150" s="300">
        <f>SUMIF('Cost Plus'!$FG$14:$FG$114,$AD150,'Cost Plus'!BA$14:BA$114)</f>
        <v>0</v>
      </c>
      <c r="BB150" s="300">
        <f>SUMIF('Cost Plus'!$FG$14:$FG$114,$AD150,'Cost Plus'!BB$14:BB$114)</f>
        <v>0</v>
      </c>
      <c r="BC150" s="300">
        <f>SUMIF('Cost Plus'!$FG$14:$FG$114,$AD150,'Cost Plus'!BC$14:BC$114)</f>
        <v>0</v>
      </c>
      <c r="BD150" s="300">
        <f>SUMIF('Cost Plus'!$FG$14:$FG$114,$AD150,'Cost Plus'!BD$14:BD$114)</f>
        <v>0</v>
      </c>
      <c r="BE150" s="300">
        <f>SUMIF('Cost Plus'!$FG$14:$FG$114,$AD150,'Cost Plus'!BE$14:BE$114)</f>
        <v>0</v>
      </c>
      <c r="BF150" s="300">
        <f>SUMIF('Cost Plus'!$FG$14:$FG$114,$AD150,'Cost Plus'!BF$14:BF$114)</f>
        <v>0</v>
      </c>
      <c r="BG150" s="300">
        <f>SUMIF('Cost Plus'!$FG$14:$FG$114,$AD150,'Cost Plus'!BG$14:BG$114)</f>
        <v>0</v>
      </c>
      <c r="BH150" s="300">
        <f>SUMIF('Cost Plus'!$FG$14:$FG$114,$AD150,'Cost Plus'!BH$14:BH$114)</f>
        <v>0</v>
      </c>
      <c r="BI150" s="300">
        <f>SUMIF('Cost Plus'!$FG$14:$FG$114,$AD150,'Cost Plus'!BI$14:BI$114)</f>
        <v>0</v>
      </c>
      <c r="BJ150" s="300">
        <f>SUMIF('Cost Plus'!$FG$14:$FG$114,$AD150,'Cost Plus'!BJ$14:BJ$114)</f>
        <v>0</v>
      </c>
      <c r="BK150" s="300">
        <f>SUMIF('Cost Plus'!$FG$14:$FG$114,$AD150,'Cost Plus'!BK$14:BK$114)</f>
        <v>0</v>
      </c>
      <c r="BL150" s="300">
        <f>SUMIF('Cost Plus'!$FG$14:$FG$114,$AD150,'Cost Plus'!BL$14:BL$114)</f>
        <v>0</v>
      </c>
      <c r="BM150" s="300">
        <f>SUMIF('Cost Plus'!$FG$14:$FG$114,$AD150,'Cost Plus'!BM$14:BM$114)</f>
        <v>0</v>
      </c>
      <c r="BN150" s="300">
        <f>SUMIF('Cost Plus'!$FG$14:$FG$114,$AD150,'Cost Plus'!BN$14:BN$114)</f>
        <v>0</v>
      </c>
      <c r="BO150" s="300">
        <f>SUMIF('Cost Plus'!$FG$14:$FG$114,$AD150,'Cost Plus'!BO$14:BO$114)</f>
        <v>0</v>
      </c>
      <c r="BP150" s="300">
        <f>SUMIF('Cost Plus'!$FG$14:$FG$114,$AD150,'Cost Plus'!BP$14:BP$114)</f>
        <v>0</v>
      </c>
      <c r="BQ150" s="300">
        <f>SUMIF('Cost Plus'!$FG$14:$FG$114,$AD150,'Cost Plus'!BQ$14:BQ$114)</f>
        <v>0</v>
      </c>
      <c r="BR150" s="300">
        <f>SUMIF('Cost Plus'!$FG$14:$FG$114,$AD150,'Cost Plus'!BR$14:BR$114)</f>
        <v>0</v>
      </c>
      <c r="BS150" s="300">
        <f>SUMIF('Cost Plus'!$FG$14:$FG$114,$AD150,'Cost Plus'!BS$14:BS$114)</f>
        <v>0</v>
      </c>
      <c r="BT150" s="300">
        <f>SUMIF('Cost Plus'!$FG$14:$FG$114,$AD150,'Cost Plus'!BT$14:BT$114)</f>
        <v>0</v>
      </c>
      <c r="BU150" s="300">
        <f>SUMIF('Cost Plus'!$FG$14:$FG$114,$AD150,'Cost Plus'!BU$14:BU$114)</f>
        <v>0</v>
      </c>
      <c r="BV150" s="300">
        <f>SUMIF('Cost Plus'!$FG$14:$FG$114,$AD150,'Cost Plus'!BV$14:BV$114)</f>
        <v>0</v>
      </c>
      <c r="BW150" s="300">
        <f>SUMIF('Cost Plus'!$FG$14:$FG$114,$AD150,'Cost Plus'!BW$14:BW$114)</f>
        <v>0</v>
      </c>
      <c r="BX150" s="300">
        <f>SUMIF('Cost Plus'!$FG$14:$FG$114,$AD150,'Cost Plus'!BX$14:BX$114)</f>
        <v>0</v>
      </c>
      <c r="BY150" s="300">
        <f>SUMIF('Cost Plus'!$FG$14:$FG$114,$AD150,'Cost Plus'!BY$14:BY$114)</f>
        <v>0</v>
      </c>
      <c r="BZ150" s="300">
        <f>SUMIF('Cost Plus'!$FG$14:$FG$114,$AD150,'Cost Plus'!BZ$14:BZ$114)</f>
        <v>0</v>
      </c>
      <c r="CA150" s="300">
        <f>SUMIF('Cost Plus'!$FG$14:$FG$114,$AD150,'Cost Plus'!CA$14:CA$114)</f>
        <v>0</v>
      </c>
      <c r="CB150" s="300">
        <f>SUMIF('Cost Plus'!$FG$14:$FG$114,$AD150,'Cost Plus'!CB$14:CB$114)</f>
        <v>0</v>
      </c>
      <c r="CC150" s="300">
        <f>SUMIF('Cost Plus'!$FG$14:$FG$114,$AD150,'Cost Plus'!CC$14:CC$114)</f>
        <v>0</v>
      </c>
      <c r="CD150" s="300">
        <f>SUMIF('Cost Plus'!$FG$14:$FG$114,$AD150,'Cost Plus'!CD$14:CD$114)</f>
        <v>0</v>
      </c>
      <c r="CE150" s="300">
        <f>SUMIF('Cost Plus'!$FG$14:$FG$114,$AD150,'Cost Plus'!CE$14:CE$114)</f>
        <v>0</v>
      </c>
      <c r="CF150" s="300">
        <f>SUMIF('Cost Plus'!$FG$14:$FG$114,$AD150,'Cost Plus'!CF$14:CF$114)</f>
        <v>0</v>
      </c>
      <c r="CG150" s="300">
        <f>SUMIF('Cost Plus'!$FG$14:$FG$114,$AD150,'Cost Plus'!CG$14:CG$114)</f>
        <v>0</v>
      </c>
      <c r="CH150" s="300">
        <f>SUMIF('Cost Plus'!$FG$14:$FG$114,$AD150,'Cost Plus'!CH$14:CH$114)</f>
        <v>0</v>
      </c>
      <c r="CI150" s="300">
        <f>SUMIF('Cost Plus'!$FG$14:$FG$114,$AD150,'Cost Plus'!CI$14:CI$114)</f>
        <v>0</v>
      </c>
      <c r="CJ150" s="300">
        <f>SUMIF('Cost Plus'!$FG$14:$FG$114,$AD150,'Cost Plus'!CJ$14:CJ$114)</f>
        <v>0</v>
      </c>
      <c r="CK150" s="300">
        <f>SUMIF('Cost Plus'!$FG$14:$FG$114,$AD150,'Cost Plus'!CK$14:CK$114)</f>
        <v>0</v>
      </c>
      <c r="CL150" s="300">
        <f>SUMIF('Cost Plus'!$FG$14:$FG$114,$AD150,'Cost Plus'!CL$14:CL$114)</f>
        <v>0</v>
      </c>
      <c r="CM150" s="300">
        <f>SUMIF('Cost Plus'!$FG$14:$FG$114,$AD150,'Cost Plus'!CM$14:CM$114)</f>
        <v>0</v>
      </c>
      <c r="CN150" s="300">
        <f>SUMIF('Cost Plus'!$FG$14:$FG$114,$AD150,'Cost Plus'!CN$14:CN$114)</f>
        <v>0</v>
      </c>
      <c r="CO150" s="300">
        <f>SUMIF('Cost Plus'!$FG$14:$FG$114,$AD150,'Cost Plus'!CO$14:CO$114)</f>
        <v>0</v>
      </c>
      <c r="CP150" s="300">
        <f>SUMIF('Cost Plus'!$FG$14:$FG$114,$AD150,'Cost Plus'!CP$14:CP$114)</f>
        <v>0</v>
      </c>
      <c r="CQ150" s="300">
        <f>SUMIF('Cost Plus'!$FG$14:$FG$114,$AD150,'Cost Plus'!CQ$14:CQ$114)</f>
        <v>0</v>
      </c>
      <c r="CR150" s="300">
        <f>SUMIF('Cost Plus'!$FG$14:$FG$114,$AD150,'Cost Plus'!CR$14:CR$114)</f>
        <v>0</v>
      </c>
      <c r="CS150" s="300">
        <f>SUMIF('Cost Plus'!$FG$14:$FG$114,$AD150,'Cost Plus'!CS$14:CS$114)</f>
        <v>0</v>
      </c>
      <c r="CT150" s="300">
        <f>SUMIF('Cost Plus'!$FG$14:$FG$114,$AD150,'Cost Plus'!CT$14:CT$114)</f>
        <v>0</v>
      </c>
      <c r="CU150" s="300">
        <f>SUMIF('Cost Plus'!$FG$14:$FG$114,$AD150,'Cost Plus'!CU$14:CU$114)</f>
        <v>0</v>
      </c>
      <c r="CV150" s="300">
        <f>SUMIF('Cost Plus'!$FG$14:$FG$114,$AD150,'Cost Plus'!CV$14:CV$114)</f>
        <v>0</v>
      </c>
      <c r="CW150" s="300">
        <f>SUMIF('Cost Plus'!$FG$14:$FG$114,$AD150,'Cost Plus'!CW$14:CW$114)</f>
        <v>0</v>
      </c>
      <c r="CX150" s="300">
        <f>SUMIF('Cost Plus'!$FG$14:$FG$114,$AD150,'Cost Plus'!CX$14:CX$114)</f>
        <v>0</v>
      </c>
      <c r="CY150" s="300">
        <f>SUMIF('Cost Plus'!$FG$14:$FG$114,$AD150,'Cost Plus'!CY$14:CY$114)</f>
        <v>0</v>
      </c>
      <c r="CZ150" s="300">
        <f>SUMIF('Cost Plus'!$FG$14:$FG$114,$AD150,'Cost Plus'!CZ$14:CZ$114)</f>
        <v>0</v>
      </c>
      <c r="DA150" s="300">
        <f>SUMIF('Cost Plus'!$FG$14:$FG$114,$AD150,'Cost Plus'!DA$14:DA$114)</f>
        <v>0</v>
      </c>
      <c r="DB150" s="300">
        <f>SUMIF('Cost Plus'!$FG$14:$FG$114,$AD150,'Cost Plus'!DB$14:DB$114)</f>
        <v>0</v>
      </c>
      <c r="DC150" s="300">
        <f>SUMIF('Cost Plus'!$FG$14:$FG$114,$AD150,'Cost Plus'!DC$14:DC$114)</f>
        <v>0</v>
      </c>
      <c r="DD150" s="300">
        <f>SUMIF('Cost Plus'!$FG$14:$FG$114,$AD150,'Cost Plus'!DD$14:DD$114)</f>
        <v>0</v>
      </c>
      <c r="DE150" s="300">
        <f>SUMIF('Cost Plus'!$FG$14:$FG$114,$AD150,'Cost Plus'!DE$14:DE$114)</f>
        <v>0</v>
      </c>
      <c r="DF150" s="300">
        <f>SUMIF('Cost Plus'!$FG$14:$FG$114,$AD150,'Cost Plus'!DF$14:DF$114)</f>
        <v>0</v>
      </c>
      <c r="DG150" s="300">
        <f>SUMIF('Cost Plus'!$FG$14:$FG$114,$AD150,'Cost Plus'!DG$14:DG$114)</f>
        <v>0</v>
      </c>
      <c r="DH150" s="300">
        <f>SUMIF('Cost Plus'!$FG$14:$FG$114,$AD150,'Cost Plus'!DH$14:DH$114)</f>
        <v>0</v>
      </c>
      <c r="DI150" s="300">
        <f>SUMIF('Cost Plus'!$FG$14:$FG$114,$AD150,'Cost Plus'!DI$14:DI$114)</f>
        <v>0</v>
      </c>
      <c r="DJ150" s="300">
        <f>SUMIF('Cost Plus'!$FG$14:$FG$114,$AD150,'Cost Plus'!DJ$14:DJ$114)</f>
        <v>0</v>
      </c>
      <c r="DK150" s="300">
        <f>SUMIF('Cost Plus'!$FG$14:$FG$114,$AD150,'Cost Plus'!DK$14:DK$114)</f>
        <v>0</v>
      </c>
      <c r="DL150" s="300">
        <f>SUMIF('Cost Plus'!$FG$14:$FG$114,$AD150,'Cost Plus'!DL$14:DL$114)</f>
        <v>0</v>
      </c>
      <c r="DM150" s="300">
        <f>SUMIF('Cost Plus'!$FG$14:$FG$114,$AD150,'Cost Plus'!DM$14:DM$114)</f>
        <v>0</v>
      </c>
      <c r="DN150" s="300">
        <f>SUMIF('Cost Plus'!$FG$14:$FG$114,$AD150,'Cost Plus'!DN$14:DN$114)</f>
        <v>0</v>
      </c>
      <c r="DO150" s="300">
        <f>SUMIF('Cost Plus'!$FG$14:$FG$114,$AD150,'Cost Plus'!DO$14:DO$114)</f>
        <v>0</v>
      </c>
      <c r="DP150" s="300">
        <f>SUMIF('Cost Plus'!$FG$14:$FG$114,$AD150,'Cost Plus'!DP$14:DP$114)</f>
        <v>0</v>
      </c>
      <c r="DQ150" s="300">
        <f>SUMIF('Cost Plus'!$FG$14:$FG$114,$AD150,'Cost Plus'!DQ$14:DQ$114)</f>
        <v>0</v>
      </c>
      <c r="DR150" s="300">
        <f>SUMIF('Cost Plus'!$FG$14:$FG$114,$AD150,'Cost Plus'!DR$14:DR$114)</f>
        <v>0</v>
      </c>
      <c r="DS150" s="300">
        <f>SUMIF('Cost Plus'!$FG$14:$FG$114,$AD150,'Cost Plus'!DS$14:DS$114)</f>
        <v>0</v>
      </c>
      <c r="DT150" s="300">
        <f>SUMIF('Cost Plus'!$FG$14:$FG$114,$AD150,'Cost Plus'!DT$14:DT$114)</f>
        <v>0</v>
      </c>
      <c r="DU150" s="300">
        <f>SUMIF('Cost Plus'!$FG$14:$FG$114,$AD150,'Cost Plus'!DU$14:DU$114)</f>
        <v>0</v>
      </c>
      <c r="DV150" s="300">
        <f>SUMIF('Cost Plus'!$FG$14:$FG$114,$AD150,'Cost Plus'!DV$14:DV$114)</f>
        <v>0</v>
      </c>
      <c r="DW150" s="300">
        <f>SUMIF('Cost Plus'!$FG$14:$FG$114,$AD150,'Cost Plus'!DW$14:DW$114)</f>
        <v>0</v>
      </c>
      <c r="DX150" s="300">
        <f>SUMIF('Cost Plus'!$FG$14:$FG$114,$AD150,'Cost Plus'!DX$14:DX$114)</f>
        <v>0</v>
      </c>
      <c r="DY150" s="300">
        <f>SUMIF('Cost Plus'!$FG$14:$FG$114,$AD150,'Cost Plus'!DY$14:DY$114)</f>
        <v>0</v>
      </c>
      <c r="DZ150" s="300">
        <f>SUMIF('Cost Plus'!$FG$14:$FG$114,$AD150,'Cost Plus'!DZ$14:DZ$114)</f>
        <v>0</v>
      </c>
      <c r="EA150" s="300">
        <f>SUMIF('Cost Plus'!$FG$14:$FG$114,$AD150,'Cost Plus'!EA$14:EA$114)</f>
        <v>0</v>
      </c>
      <c r="EB150" s="300">
        <f>SUMIF('Cost Plus'!$FG$14:$FG$114,$AD150,'Cost Plus'!EB$14:EB$114)</f>
        <v>0</v>
      </c>
      <c r="EC150" s="300">
        <f>SUMIF('Cost Plus'!$FG$14:$FG$114,$AD150,'Cost Plus'!EC$14:EC$114)</f>
        <v>0</v>
      </c>
      <c r="ED150" s="300">
        <f>SUMIF('Cost Plus'!$FG$14:$FG$114,$AD150,'Cost Plus'!ED$14:ED$114)</f>
        <v>0</v>
      </c>
      <c r="EE150" s="300">
        <f>SUMIF('Cost Plus'!$FG$14:$FG$114,$AD150,'Cost Plus'!EE$14:EE$114)</f>
        <v>0</v>
      </c>
      <c r="EF150" s="300">
        <f>SUMIF('Cost Plus'!$FG$14:$FG$114,$AD150,'Cost Plus'!EF$14:EF$114)</f>
        <v>0</v>
      </c>
      <c r="EG150" s="300">
        <f>SUMIF('Cost Plus'!$FG$14:$FG$114,$AD150,'Cost Plus'!EG$14:EG$114)</f>
        <v>0</v>
      </c>
      <c r="EH150" s="300">
        <f>SUMIF('Cost Plus'!$FG$14:$FG$114,$AD150,'Cost Plus'!EH$14:EH$114)</f>
        <v>0</v>
      </c>
      <c r="EI150" s="300">
        <f>SUMIF('Cost Plus'!$FG$14:$FG$114,$AD150,'Cost Plus'!EI$14:EI$114)</f>
        <v>0</v>
      </c>
      <c r="EJ150" s="300">
        <f>SUMIF('Cost Plus'!$FG$14:$FG$114,$AD150,'Cost Plus'!EJ$14:EJ$114)</f>
        <v>0</v>
      </c>
      <c r="EK150" s="300">
        <f>SUMIF('Cost Plus'!$FG$14:$FG$114,$AD150,'Cost Plus'!EK$14:EK$114)</f>
        <v>0</v>
      </c>
      <c r="EL150" s="300">
        <f>SUMIF('Cost Plus'!$FG$14:$FG$114,$AD150,'Cost Plus'!EL$14:EL$114)</f>
        <v>0</v>
      </c>
      <c r="EM150" s="300">
        <f>SUMIF('Cost Plus'!$FG$14:$FG$114,$AD150,'Cost Plus'!EM$14:EM$114)</f>
        <v>0</v>
      </c>
      <c r="EN150" s="300">
        <f>SUMIF('Cost Plus'!$FG$14:$FG$114,$AD150,'Cost Plus'!EN$14:EN$114)</f>
        <v>0</v>
      </c>
      <c r="EO150" s="300">
        <f>SUMIF('Cost Plus'!$FG$14:$FG$114,$AD150,'Cost Plus'!EO$14:EO$114)</f>
        <v>0</v>
      </c>
      <c r="EP150" s="300">
        <f>SUMIF('Cost Plus'!$FG$14:$FG$114,$AD150,'Cost Plus'!EP$14:EP$114)</f>
        <v>0</v>
      </c>
      <c r="EQ150" s="300">
        <f>SUMIF('Cost Plus'!$FG$14:$FG$114,$AD150,'Cost Plus'!EQ$14:EQ$114)</f>
        <v>0</v>
      </c>
      <c r="ER150" s="300">
        <f>SUMIF('Cost Plus'!$FG$14:$FG$114,$AD150,'Cost Plus'!ER$14:ER$114)</f>
        <v>0</v>
      </c>
      <c r="ES150" s="300">
        <f>SUMIF('Cost Plus'!$FG$14:$FG$114,$AD150,'Cost Plus'!ES$14:ES$114)</f>
        <v>0</v>
      </c>
      <c r="ET150" s="300">
        <f>SUMIF('Cost Plus'!$FG$14:$FG$114,$AD150,'Cost Plus'!ET$14:ET$114)</f>
        <v>0</v>
      </c>
      <c r="EU150" s="300">
        <f>SUMIF('Cost Plus'!$FG$14:$FG$114,$AD150,'Cost Plus'!EU$14:EU$114)</f>
        <v>0</v>
      </c>
      <c r="EV150" s="300">
        <f>SUMIF('Cost Plus'!$FG$14:$FG$114,$AD150,'Cost Plus'!EV$14:EV$114)</f>
        <v>0</v>
      </c>
      <c r="EW150" s="300">
        <f>SUMIF('Cost Plus'!$FG$14:$FG$114,$AD150,'Cost Plus'!EW$14:EW$114)</f>
        <v>0</v>
      </c>
      <c r="EX150" s="300">
        <f>SUMIF('Cost Plus'!$FG$14:$FG$114,$AD150,'Cost Plus'!EX$14:EX$114)</f>
        <v>0</v>
      </c>
      <c r="EY150" s="261"/>
      <c r="EZ150" s="87"/>
      <c r="FB150" s="261"/>
    </row>
    <row r="151" spans="1:158" ht="12.75" hidden="1" customHeight="1" outlineLevel="2">
      <c r="A151" s="303">
        <v>3</v>
      </c>
      <c r="B151" s="303"/>
      <c r="C151" s="892" t="str">
        <f>Constants!B18</f>
        <v>Lap Tops</v>
      </c>
      <c r="E151" s="329"/>
      <c r="F151" s="330"/>
      <c r="G151" s="330"/>
      <c r="H151" s="330"/>
      <c r="I151" s="330"/>
      <c r="J151" s="330"/>
      <c r="K151" s="330"/>
      <c r="L151" s="330"/>
      <c r="M151" s="330"/>
      <c r="N151" s="330"/>
      <c r="O151" s="330"/>
      <c r="P151" s="330"/>
      <c r="Q151" s="330"/>
      <c r="R151" s="330"/>
      <c r="S151" s="330"/>
      <c r="T151" s="330"/>
      <c r="U151" s="330"/>
      <c r="V151" s="331"/>
      <c r="W151" s="330"/>
      <c r="X151" s="330"/>
      <c r="Y151" s="330"/>
      <c r="Z151" s="330"/>
      <c r="AA151" s="330"/>
      <c r="AB151" s="329"/>
      <c r="AC151" s="329"/>
      <c r="AD151" s="683" t="str">
        <f>Constants!E18</f>
        <v>ASS-2</v>
      </c>
      <c r="AE151" s="304">
        <f t="shared" si="57"/>
        <v>0</v>
      </c>
      <c r="AF151" s="299">
        <f>SUMIF('Cost Plus'!$FG$14:$FG$114,$AD151,'Cost Plus'!AF$14:AF$114)</f>
        <v>0</v>
      </c>
      <c r="AG151" s="300">
        <f>SUMIF('Cost Plus'!$FG$14:$FG$114,$AD151,'Cost Plus'!AG$14:AG$114)</f>
        <v>0</v>
      </c>
      <c r="AH151" s="300">
        <f>SUMIF('Cost Plus'!$FG$14:$FG$114,$AD151,'Cost Plus'!AH$14:AH$114)</f>
        <v>0</v>
      </c>
      <c r="AI151" s="300">
        <f>SUMIF('Cost Plus'!$FG$14:$FG$114,$AD151,'Cost Plus'!AI$14:AI$114)</f>
        <v>0</v>
      </c>
      <c r="AJ151" s="300">
        <f>SUMIF('Cost Plus'!$FG$14:$FG$114,$AD151,'Cost Plus'!AJ$14:AJ$114)</f>
        <v>0</v>
      </c>
      <c r="AK151" s="300">
        <f>SUMIF('Cost Plus'!$FG$14:$FG$114,$AD151,'Cost Plus'!AK$14:AK$114)</f>
        <v>0</v>
      </c>
      <c r="AL151" s="300">
        <f>SUMIF('Cost Plus'!$FG$14:$FG$114,$AD151,'Cost Plus'!AL$14:AL$114)</f>
        <v>0</v>
      </c>
      <c r="AM151" s="300">
        <f>SUMIF('Cost Plus'!$FG$14:$FG$114,$AD151,'Cost Plus'!AM$14:AM$114)</f>
        <v>0</v>
      </c>
      <c r="AN151" s="300">
        <f>SUMIF('Cost Plus'!$FG$14:$FG$114,$AD151,'Cost Plus'!AN$14:AN$114)</f>
        <v>0</v>
      </c>
      <c r="AO151" s="300">
        <f>SUMIF('Cost Plus'!$FG$14:$FG$114,$AD151,'Cost Plus'!AO$14:AO$114)</f>
        <v>0</v>
      </c>
      <c r="AP151" s="300">
        <f>SUMIF('Cost Plus'!$FG$14:$FG$114,$AD151,'Cost Plus'!AP$14:AP$114)</f>
        <v>0</v>
      </c>
      <c r="AQ151" s="300">
        <f>SUMIF('Cost Plus'!$FG$14:$FG$114,$AD151,'Cost Plus'!AQ$14:AQ$114)</f>
        <v>0</v>
      </c>
      <c r="AR151" s="300">
        <f>SUMIF('Cost Plus'!$FG$14:$FG$114,$AD151,'Cost Plus'!AR$14:AR$114)</f>
        <v>0</v>
      </c>
      <c r="AS151" s="300">
        <f>SUMIF('Cost Plus'!$FG$14:$FG$114,$AD151,'Cost Plus'!AS$14:AS$114)</f>
        <v>0</v>
      </c>
      <c r="AT151" s="300">
        <f>SUMIF('Cost Plus'!$FG$14:$FG$114,$AD151,'Cost Plus'!AT$14:AT$114)</f>
        <v>0</v>
      </c>
      <c r="AU151" s="300">
        <f>SUMIF('Cost Plus'!$FG$14:$FG$114,$AD151,'Cost Plus'!AU$14:AU$114)</f>
        <v>0</v>
      </c>
      <c r="AV151" s="300">
        <f>SUMIF('Cost Plus'!$FG$14:$FG$114,$AD151,'Cost Plus'!AV$14:AV$114)</f>
        <v>0</v>
      </c>
      <c r="AW151" s="300">
        <f>SUMIF('Cost Plus'!$FG$14:$FG$114,$AD151,'Cost Plus'!AW$14:AW$114)</f>
        <v>0</v>
      </c>
      <c r="AX151" s="300">
        <f>SUMIF('Cost Plus'!$FG$14:$FG$114,$AD151,'Cost Plus'!AX$14:AX$114)</f>
        <v>0</v>
      </c>
      <c r="AY151" s="300">
        <f>SUMIF('Cost Plus'!$FG$14:$FG$114,$AD151,'Cost Plus'!AY$14:AY$114)</f>
        <v>0</v>
      </c>
      <c r="AZ151" s="300">
        <f>SUMIF('Cost Plus'!$FG$14:$FG$114,$AD151,'Cost Plus'!AZ$14:AZ$114)</f>
        <v>0</v>
      </c>
      <c r="BA151" s="300">
        <f>SUMIF('Cost Plus'!$FG$14:$FG$114,$AD151,'Cost Plus'!BA$14:BA$114)</f>
        <v>0</v>
      </c>
      <c r="BB151" s="300">
        <f>SUMIF('Cost Plus'!$FG$14:$FG$114,$AD151,'Cost Plus'!BB$14:BB$114)</f>
        <v>0</v>
      </c>
      <c r="BC151" s="300">
        <f>SUMIF('Cost Plus'!$FG$14:$FG$114,$AD151,'Cost Plus'!BC$14:BC$114)</f>
        <v>0</v>
      </c>
      <c r="BD151" s="300">
        <f>SUMIF('Cost Plus'!$FG$14:$FG$114,$AD151,'Cost Plus'!BD$14:BD$114)</f>
        <v>0</v>
      </c>
      <c r="BE151" s="300">
        <f>SUMIF('Cost Plus'!$FG$14:$FG$114,$AD151,'Cost Plus'!BE$14:BE$114)</f>
        <v>0</v>
      </c>
      <c r="BF151" s="300">
        <f>SUMIF('Cost Plus'!$FG$14:$FG$114,$AD151,'Cost Plus'!BF$14:BF$114)</f>
        <v>0</v>
      </c>
      <c r="BG151" s="300">
        <f>SUMIF('Cost Plus'!$FG$14:$FG$114,$AD151,'Cost Plus'!BG$14:BG$114)</f>
        <v>0</v>
      </c>
      <c r="BH151" s="300">
        <f>SUMIF('Cost Plus'!$FG$14:$FG$114,$AD151,'Cost Plus'!BH$14:BH$114)</f>
        <v>0</v>
      </c>
      <c r="BI151" s="300">
        <f>SUMIF('Cost Plus'!$FG$14:$FG$114,$AD151,'Cost Plus'!BI$14:BI$114)</f>
        <v>0</v>
      </c>
      <c r="BJ151" s="300">
        <f>SUMIF('Cost Plus'!$FG$14:$FG$114,$AD151,'Cost Plus'!BJ$14:BJ$114)</f>
        <v>0</v>
      </c>
      <c r="BK151" s="300">
        <f>SUMIF('Cost Plus'!$FG$14:$FG$114,$AD151,'Cost Plus'!BK$14:BK$114)</f>
        <v>0</v>
      </c>
      <c r="BL151" s="300">
        <f>SUMIF('Cost Plus'!$FG$14:$FG$114,$AD151,'Cost Plus'!BL$14:BL$114)</f>
        <v>0</v>
      </c>
      <c r="BM151" s="300">
        <f>SUMIF('Cost Plus'!$FG$14:$FG$114,$AD151,'Cost Plus'!BM$14:BM$114)</f>
        <v>0</v>
      </c>
      <c r="BN151" s="300">
        <f>SUMIF('Cost Plus'!$FG$14:$FG$114,$AD151,'Cost Plus'!BN$14:BN$114)</f>
        <v>0</v>
      </c>
      <c r="BO151" s="300">
        <f>SUMIF('Cost Plus'!$FG$14:$FG$114,$AD151,'Cost Plus'!BO$14:BO$114)</f>
        <v>0</v>
      </c>
      <c r="BP151" s="300">
        <f>SUMIF('Cost Plus'!$FG$14:$FG$114,$AD151,'Cost Plus'!BP$14:BP$114)</f>
        <v>0</v>
      </c>
      <c r="BQ151" s="300">
        <f>SUMIF('Cost Plus'!$FG$14:$FG$114,$AD151,'Cost Plus'!BQ$14:BQ$114)</f>
        <v>0</v>
      </c>
      <c r="BR151" s="300">
        <f>SUMIF('Cost Plus'!$FG$14:$FG$114,$AD151,'Cost Plus'!BR$14:BR$114)</f>
        <v>0</v>
      </c>
      <c r="BS151" s="300">
        <f>SUMIF('Cost Plus'!$FG$14:$FG$114,$AD151,'Cost Plus'!BS$14:BS$114)</f>
        <v>0</v>
      </c>
      <c r="BT151" s="300">
        <f>SUMIF('Cost Plus'!$FG$14:$FG$114,$AD151,'Cost Plus'!BT$14:BT$114)</f>
        <v>0</v>
      </c>
      <c r="BU151" s="300">
        <f>SUMIF('Cost Plus'!$FG$14:$FG$114,$AD151,'Cost Plus'!BU$14:BU$114)</f>
        <v>0</v>
      </c>
      <c r="BV151" s="300">
        <f>SUMIF('Cost Plus'!$FG$14:$FG$114,$AD151,'Cost Plus'!BV$14:BV$114)</f>
        <v>0</v>
      </c>
      <c r="BW151" s="300">
        <f>SUMIF('Cost Plus'!$FG$14:$FG$114,$AD151,'Cost Plus'!BW$14:BW$114)</f>
        <v>0</v>
      </c>
      <c r="BX151" s="300">
        <f>SUMIF('Cost Plus'!$FG$14:$FG$114,$AD151,'Cost Plus'!BX$14:BX$114)</f>
        <v>0</v>
      </c>
      <c r="BY151" s="300">
        <f>SUMIF('Cost Plus'!$FG$14:$FG$114,$AD151,'Cost Plus'!BY$14:BY$114)</f>
        <v>0</v>
      </c>
      <c r="BZ151" s="300">
        <f>SUMIF('Cost Plus'!$FG$14:$FG$114,$AD151,'Cost Plus'!BZ$14:BZ$114)</f>
        <v>0</v>
      </c>
      <c r="CA151" s="300">
        <f>SUMIF('Cost Plus'!$FG$14:$FG$114,$AD151,'Cost Plus'!CA$14:CA$114)</f>
        <v>0</v>
      </c>
      <c r="CB151" s="300">
        <f>SUMIF('Cost Plus'!$FG$14:$FG$114,$AD151,'Cost Plus'!CB$14:CB$114)</f>
        <v>0</v>
      </c>
      <c r="CC151" s="300">
        <f>SUMIF('Cost Plus'!$FG$14:$FG$114,$AD151,'Cost Plus'!CC$14:CC$114)</f>
        <v>0</v>
      </c>
      <c r="CD151" s="300">
        <f>SUMIF('Cost Plus'!$FG$14:$FG$114,$AD151,'Cost Plus'!CD$14:CD$114)</f>
        <v>0</v>
      </c>
      <c r="CE151" s="300">
        <f>SUMIF('Cost Plus'!$FG$14:$FG$114,$AD151,'Cost Plus'!CE$14:CE$114)</f>
        <v>0</v>
      </c>
      <c r="CF151" s="300">
        <f>SUMIF('Cost Plus'!$FG$14:$FG$114,$AD151,'Cost Plus'!CF$14:CF$114)</f>
        <v>0</v>
      </c>
      <c r="CG151" s="300">
        <f>SUMIF('Cost Plus'!$FG$14:$FG$114,$AD151,'Cost Plus'!CG$14:CG$114)</f>
        <v>0</v>
      </c>
      <c r="CH151" s="300">
        <f>SUMIF('Cost Plus'!$FG$14:$FG$114,$AD151,'Cost Plus'!CH$14:CH$114)</f>
        <v>0</v>
      </c>
      <c r="CI151" s="300">
        <f>SUMIF('Cost Plus'!$FG$14:$FG$114,$AD151,'Cost Plus'!CI$14:CI$114)</f>
        <v>0</v>
      </c>
      <c r="CJ151" s="300">
        <f>SUMIF('Cost Plus'!$FG$14:$FG$114,$AD151,'Cost Plus'!CJ$14:CJ$114)</f>
        <v>0</v>
      </c>
      <c r="CK151" s="300">
        <f>SUMIF('Cost Plus'!$FG$14:$FG$114,$AD151,'Cost Plus'!CK$14:CK$114)</f>
        <v>0</v>
      </c>
      <c r="CL151" s="300">
        <f>SUMIF('Cost Plus'!$FG$14:$FG$114,$AD151,'Cost Plus'!CL$14:CL$114)</f>
        <v>0</v>
      </c>
      <c r="CM151" s="300">
        <f>SUMIF('Cost Plus'!$FG$14:$FG$114,$AD151,'Cost Plus'!CM$14:CM$114)</f>
        <v>0</v>
      </c>
      <c r="CN151" s="300">
        <f>SUMIF('Cost Plus'!$FG$14:$FG$114,$AD151,'Cost Plus'!CN$14:CN$114)</f>
        <v>0</v>
      </c>
      <c r="CO151" s="300">
        <f>SUMIF('Cost Plus'!$FG$14:$FG$114,$AD151,'Cost Plus'!CO$14:CO$114)</f>
        <v>0</v>
      </c>
      <c r="CP151" s="300">
        <f>SUMIF('Cost Plus'!$FG$14:$FG$114,$AD151,'Cost Plus'!CP$14:CP$114)</f>
        <v>0</v>
      </c>
      <c r="CQ151" s="300">
        <f>SUMIF('Cost Plus'!$FG$14:$FG$114,$AD151,'Cost Plus'!CQ$14:CQ$114)</f>
        <v>0</v>
      </c>
      <c r="CR151" s="300">
        <f>SUMIF('Cost Plus'!$FG$14:$FG$114,$AD151,'Cost Plus'!CR$14:CR$114)</f>
        <v>0</v>
      </c>
      <c r="CS151" s="300">
        <f>SUMIF('Cost Plus'!$FG$14:$FG$114,$AD151,'Cost Plus'!CS$14:CS$114)</f>
        <v>0</v>
      </c>
      <c r="CT151" s="300">
        <f>SUMIF('Cost Plus'!$FG$14:$FG$114,$AD151,'Cost Plus'!CT$14:CT$114)</f>
        <v>0</v>
      </c>
      <c r="CU151" s="300">
        <f>SUMIF('Cost Plus'!$FG$14:$FG$114,$AD151,'Cost Plus'!CU$14:CU$114)</f>
        <v>0</v>
      </c>
      <c r="CV151" s="300">
        <f>SUMIF('Cost Plus'!$FG$14:$FG$114,$AD151,'Cost Plus'!CV$14:CV$114)</f>
        <v>0</v>
      </c>
      <c r="CW151" s="300">
        <f>SUMIF('Cost Plus'!$FG$14:$FG$114,$AD151,'Cost Plus'!CW$14:CW$114)</f>
        <v>0</v>
      </c>
      <c r="CX151" s="300">
        <f>SUMIF('Cost Plus'!$FG$14:$FG$114,$AD151,'Cost Plus'!CX$14:CX$114)</f>
        <v>0</v>
      </c>
      <c r="CY151" s="300">
        <f>SUMIF('Cost Plus'!$FG$14:$FG$114,$AD151,'Cost Plus'!CY$14:CY$114)</f>
        <v>0</v>
      </c>
      <c r="CZ151" s="300">
        <f>SUMIF('Cost Plus'!$FG$14:$FG$114,$AD151,'Cost Plus'!CZ$14:CZ$114)</f>
        <v>0</v>
      </c>
      <c r="DA151" s="300">
        <f>SUMIF('Cost Plus'!$FG$14:$FG$114,$AD151,'Cost Plus'!DA$14:DA$114)</f>
        <v>0</v>
      </c>
      <c r="DB151" s="300">
        <f>SUMIF('Cost Plus'!$FG$14:$FG$114,$AD151,'Cost Plus'!DB$14:DB$114)</f>
        <v>0</v>
      </c>
      <c r="DC151" s="300">
        <f>SUMIF('Cost Plus'!$FG$14:$FG$114,$AD151,'Cost Plus'!DC$14:DC$114)</f>
        <v>0</v>
      </c>
      <c r="DD151" s="300">
        <f>SUMIF('Cost Plus'!$FG$14:$FG$114,$AD151,'Cost Plus'!DD$14:DD$114)</f>
        <v>0</v>
      </c>
      <c r="DE151" s="300">
        <f>SUMIF('Cost Plus'!$FG$14:$FG$114,$AD151,'Cost Plus'!DE$14:DE$114)</f>
        <v>0</v>
      </c>
      <c r="DF151" s="300">
        <f>SUMIF('Cost Plus'!$FG$14:$FG$114,$AD151,'Cost Plus'!DF$14:DF$114)</f>
        <v>0</v>
      </c>
      <c r="DG151" s="300">
        <f>SUMIF('Cost Plus'!$FG$14:$FG$114,$AD151,'Cost Plus'!DG$14:DG$114)</f>
        <v>0</v>
      </c>
      <c r="DH151" s="300">
        <f>SUMIF('Cost Plus'!$FG$14:$FG$114,$AD151,'Cost Plus'!DH$14:DH$114)</f>
        <v>0</v>
      </c>
      <c r="DI151" s="300">
        <f>SUMIF('Cost Plus'!$FG$14:$FG$114,$AD151,'Cost Plus'!DI$14:DI$114)</f>
        <v>0</v>
      </c>
      <c r="DJ151" s="300">
        <f>SUMIF('Cost Plus'!$FG$14:$FG$114,$AD151,'Cost Plus'!DJ$14:DJ$114)</f>
        <v>0</v>
      </c>
      <c r="DK151" s="300">
        <f>SUMIF('Cost Plus'!$FG$14:$FG$114,$AD151,'Cost Plus'!DK$14:DK$114)</f>
        <v>0</v>
      </c>
      <c r="DL151" s="300">
        <f>SUMIF('Cost Plus'!$FG$14:$FG$114,$AD151,'Cost Plus'!DL$14:DL$114)</f>
        <v>0</v>
      </c>
      <c r="DM151" s="300">
        <f>SUMIF('Cost Plus'!$FG$14:$FG$114,$AD151,'Cost Plus'!DM$14:DM$114)</f>
        <v>0</v>
      </c>
      <c r="DN151" s="300">
        <f>SUMIF('Cost Plus'!$FG$14:$FG$114,$AD151,'Cost Plus'!DN$14:DN$114)</f>
        <v>0</v>
      </c>
      <c r="DO151" s="300">
        <f>SUMIF('Cost Plus'!$FG$14:$FG$114,$AD151,'Cost Plus'!DO$14:DO$114)</f>
        <v>0</v>
      </c>
      <c r="DP151" s="300">
        <f>SUMIF('Cost Plus'!$FG$14:$FG$114,$AD151,'Cost Plus'!DP$14:DP$114)</f>
        <v>0</v>
      </c>
      <c r="DQ151" s="300">
        <f>SUMIF('Cost Plus'!$FG$14:$FG$114,$AD151,'Cost Plus'!DQ$14:DQ$114)</f>
        <v>0</v>
      </c>
      <c r="DR151" s="300">
        <f>SUMIF('Cost Plus'!$FG$14:$FG$114,$AD151,'Cost Plus'!DR$14:DR$114)</f>
        <v>0</v>
      </c>
      <c r="DS151" s="300">
        <f>SUMIF('Cost Plus'!$FG$14:$FG$114,$AD151,'Cost Plus'!DS$14:DS$114)</f>
        <v>0</v>
      </c>
      <c r="DT151" s="300">
        <f>SUMIF('Cost Plus'!$FG$14:$FG$114,$AD151,'Cost Plus'!DT$14:DT$114)</f>
        <v>0</v>
      </c>
      <c r="DU151" s="300">
        <f>SUMIF('Cost Plus'!$FG$14:$FG$114,$AD151,'Cost Plus'!DU$14:DU$114)</f>
        <v>0</v>
      </c>
      <c r="DV151" s="300">
        <f>SUMIF('Cost Plus'!$FG$14:$FG$114,$AD151,'Cost Plus'!DV$14:DV$114)</f>
        <v>0</v>
      </c>
      <c r="DW151" s="300">
        <f>SUMIF('Cost Plus'!$FG$14:$FG$114,$AD151,'Cost Plus'!DW$14:DW$114)</f>
        <v>0</v>
      </c>
      <c r="DX151" s="300">
        <f>SUMIF('Cost Plus'!$FG$14:$FG$114,$AD151,'Cost Plus'!DX$14:DX$114)</f>
        <v>0</v>
      </c>
      <c r="DY151" s="300">
        <f>SUMIF('Cost Plus'!$FG$14:$FG$114,$AD151,'Cost Plus'!DY$14:DY$114)</f>
        <v>0</v>
      </c>
      <c r="DZ151" s="300">
        <f>SUMIF('Cost Plus'!$FG$14:$FG$114,$AD151,'Cost Plus'!DZ$14:DZ$114)</f>
        <v>0</v>
      </c>
      <c r="EA151" s="300">
        <f>SUMIF('Cost Plus'!$FG$14:$FG$114,$AD151,'Cost Plus'!EA$14:EA$114)</f>
        <v>0</v>
      </c>
      <c r="EB151" s="300">
        <f>SUMIF('Cost Plus'!$FG$14:$FG$114,$AD151,'Cost Plus'!EB$14:EB$114)</f>
        <v>0</v>
      </c>
      <c r="EC151" s="300">
        <f>SUMIF('Cost Plus'!$FG$14:$FG$114,$AD151,'Cost Plus'!EC$14:EC$114)</f>
        <v>0</v>
      </c>
      <c r="ED151" s="300">
        <f>SUMIF('Cost Plus'!$FG$14:$FG$114,$AD151,'Cost Plus'!ED$14:ED$114)</f>
        <v>0</v>
      </c>
      <c r="EE151" s="300">
        <f>SUMIF('Cost Plus'!$FG$14:$FG$114,$AD151,'Cost Plus'!EE$14:EE$114)</f>
        <v>0</v>
      </c>
      <c r="EF151" s="300">
        <f>SUMIF('Cost Plus'!$FG$14:$FG$114,$AD151,'Cost Plus'!EF$14:EF$114)</f>
        <v>0</v>
      </c>
      <c r="EG151" s="300">
        <f>SUMIF('Cost Plus'!$FG$14:$FG$114,$AD151,'Cost Plus'!EG$14:EG$114)</f>
        <v>0</v>
      </c>
      <c r="EH151" s="300">
        <f>SUMIF('Cost Plus'!$FG$14:$FG$114,$AD151,'Cost Plus'!EH$14:EH$114)</f>
        <v>0</v>
      </c>
      <c r="EI151" s="300">
        <f>SUMIF('Cost Plus'!$FG$14:$FG$114,$AD151,'Cost Plus'!EI$14:EI$114)</f>
        <v>0</v>
      </c>
      <c r="EJ151" s="300">
        <f>SUMIF('Cost Plus'!$FG$14:$FG$114,$AD151,'Cost Plus'!EJ$14:EJ$114)</f>
        <v>0</v>
      </c>
      <c r="EK151" s="300">
        <f>SUMIF('Cost Plus'!$FG$14:$FG$114,$AD151,'Cost Plus'!EK$14:EK$114)</f>
        <v>0</v>
      </c>
      <c r="EL151" s="300">
        <f>SUMIF('Cost Plus'!$FG$14:$FG$114,$AD151,'Cost Plus'!EL$14:EL$114)</f>
        <v>0</v>
      </c>
      <c r="EM151" s="300">
        <f>SUMIF('Cost Plus'!$FG$14:$FG$114,$AD151,'Cost Plus'!EM$14:EM$114)</f>
        <v>0</v>
      </c>
      <c r="EN151" s="300">
        <f>SUMIF('Cost Plus'!$FG$14:$FG$114,$AD151,'Cost Plus'!EN$14:EN$114)</f>
        <v>0</v>
      </c>
      <c r="EO151" s="300">
        <f>SUMIF('Cost Plus'!$FG$14:$FG$114,$AD151,'Cost Plus'!EO$14:EO$114)</f>
        <v>0</v>
      </c>
      <c r="EP151" s="300">
        <f>SUMIF('Cost Plus'!$FG$14:$FG$114,$AD151,'Cost Plus'!EP$14:EP$114)</f>
        <v>0</v>
      </c>
      <c r="EQ151" s="300">
        <f>SUMIF('Cost Plus'!$FG$14:$FG$114,$AD151,'Cost Plus'!EQ$14:EQ$114)</f>
        <v>0</v>
      </c>
      <c r="ER151" s="300">
        <f>SUMIF('Cost Plus'!$FG$14:$FG$114,$AD151,'Cost Plus'!ER$14:ER$114)</f>
        <v>0</v>
      </c>
      <c r="ES151" s="300">
        <f>SUMIF('Cost Plus'!$FG$14:$FG$114,$AD151,'Cost Plus'!ES$14:ES$114)</f>
        <v>0</v>
      </c>
      <c r="ET151" s="300">
        <f>SUMIF('Cost Plus'!$FG$14:$FG$114,$AD151,'Cost Plus'!ET$14:ET$114)</f>
        <v>0</v>
      </c>
      <c r="EU151" s="300">
        <f>SUMIF('Cost Plus'!$FG$14:$FG$114,$AD151,'Cost Plus'!EU$14:EU$114)</f>
        <v>0</v>
      </c>
      <c r="EV151" s="300">
        <f>SUMIF('Cost Plus'!$FG$14:$FG$114,$AD151,'Cost Plus'!EV$14:EV$114)</f>
        <v>0</v>
      </c>
      <c r="EW151" s="300">
        <f>SUMIF('Cost Plus'!$FG$14:$FG$114,$AD151,'Cost Plus'!EW$14:EW$114)</f>
        <v>0</v>
      </c>
      <c r="EX151" s="300">
        <f>SUMIF('Cost Plus'!$FG$14:$FG$114,$AD151,'Cost Plus'!EX$14:EX$114)</f>
        <v>0</v>
      </c>
      <c r="EY151" s="261"/>
      <c r="EZ151" s="87"/>
      <c r="FB151" s="261"/>
    </row>
    <row r="152" spans="1:158" ht="12.75" hidden="1" customHeight="1" outlineLevel="2">
      <c r="A152" s="303">
        <v>4</v>
      </c>
      <c r="B152" s="303"/>
      <c r="C152" s="892" t="str">
        <f>Constants!B19</f>
        <v>Finance Lease - 3</v>
      </c>
      <c r="E152" s="323"/>
      <c r="F152" s="324"/>
      <c r="G152" s="324"/>
      <c r="H152" s="324"/>
      <c r="I152" s="324"/>
      <c r="J152" s="324"/>
      <c r="K152" s="324"/>
      <c r="L152" s="324"/>
      <c r="M152" s="324"/>
      <c r="N152" s="324"/>
      <c r="O152" s="324"/>
      <c r="P152" s="324"/>
      <c r="Q152" s="324"/>
      <c r="R152" s="324"/>
      <c r="S152" s="324"/>
      <c r="T152" s="324"/>
      <c r="U152" s="324"/>
      <c r="V152" s="325"/>
      <c r="W152" s="324"/>
      <c r="X152" s="324"/>
      <c r="Y152" s="324"/>
      <c r="Z152" s="324"/>
      <c r="AA152" s="324"/>
      <c r="AB152" s="323"/>
      <c r="AC152" s="323"/>
      <c r="AD152" s="683" t="str">
        <f>Constants!E19</f>
        <v>ASS-3</v>
      </c>
      <c r="AE152" s="304">
        <f t="shared" si="57"/>
        <v>0</v>
      </c>
      <c r="AF152" s="299">
        <f>SUMIF('Cost Plus'!$FG$14:$FG$114,$AD152,'Cost Plus'!AF$14:AF$114)</f>
        <v>0</v>
      </c>
      <c r="AG152" s="300">
        <f>SUMIF('Cost Plus'!$FG$14:$FG$114,$AD152,'Cost Plus'!AG$14:AG$114)</f>
        <v>0</v>
      </c>
      <c r="AH152" s="300">
        <f>SUMIF('Cost Plus'!$FG$14:$FG$114,$AD152,'Cost Plus'!AH$14:AH$114)</f>
        <v>0</v>
      </c>
      <c r="AI152" s="300">
        <f>SUMIF('Cost Plus'!$FG$14:$FG$114,$AD152,'Cost Plus'!AI$14:AI$114)</f>
        <v>0</v>
      </c>
      <c r="AJ152" s="300">
        <f>SUMIF('Cost Plus'!$FG$14:$FG$114,$AD152,'Cost Plus'!AJ$14:AJ$114)</f>
        <v>0</v>
      </c>
      <c r="AK152" s="300">
        <f>SUMIF('Cost Plus'!$FG$14:$FG$114,$AD152,'Cost Plus'!AK$14:AK$114)</f>
        <v>0</v>
      </c>
      <c r="AL152" s="300">
        <f>SUMIF('Cost Plus'!$FG$14:$FG$114,$AD152,'Cost Plus'!AL$14:AL$114)</f>
        <v>0</v>
      </c>
      <c r="AM152" s="300">
        <f>SUMIF('Cost Plus'!$FG$14:$FG$114,$AD152,'Cost Plus'!AM$14:AM$114)</f>
        <v>0</v>
      </c>
      <c r="AN152" s="300">
        <f>SUMIF('Cost Plus'!$FG$14:$FG$114,$AD152,'Cost Plus'!AN$14:AN$114)</f>
        <v>0</v>
      </c>
      <c r="AO152" s="300">
        <f>SUMIF('Cost Plus'!$FG$14:$FG$114,$AD152,'Cost Plus'!AO$14:AO$114)</f>
        <v>0</v>
      </c>
      <c r="AP152" s="300">
        <f>SUMIF('Cost Plus'!$FG$14:$FG$114,$AD152,'Cost Plus'!AP$14:AP$114)</f>
        <v>0</v>
      </c>
      <c r="AQ152" s="300">
        <f>SUMIF('Cost Plus'!$FG$14:$FG$114,$AD152,'Cost Plus'!AQ$14:AQ$114)</f>
        <v>0</v>
      </c>
      <c r="AR152" s="300">
        <f>SUMIF('Cost Plus'!$FG$14:$FG$114,$AD152,'Cost Plus'!AR$14:AR$114)</f>
        <v>0</v>
      </c>
      <c r="AS152" s="300">
        <f>SUMIF('Cost Plus'!$FG$14:$FG$114,$AD152,'Cost Plus'!AS$14:AS$114)</f>
        <v>0</v>
      </c>
      <c r="AT152" s="300">
        <f>SUMIF('Cost Plus'!$FG$14:$FG$114,$AD152,'Cost Plus'!AT$14:AT$114)</f>
        <v>0</v>
      </c>
      <c r="AU152" s="300">
        <f>SUMIF('Cost Plus'!$FG$14:$FG$114,$AD152,'Cost Plus'!AU$14:AU$114)</f>
        <v>0</v>
      </c>
      <c r="AV152" s="300">
        <f>SUMIF('Cost Plus'!$FG$14:$FG$114,$AD152,'Cost Plus'!AV$14:AV$114)</f>
        <v>0</v>
      </c>
      <c r="AW152" s="300">
        <f>SUMIF('Cost Plus'!$FG$14:$FG$114,$AD152,'Cost Plus'!AW$14:AW$114)</f>
        <v>0</v>
      </c>
      <c r="AX152" s="300">
        <f>SUMIF('Cost Plus'!$FG$14:$FG$114,$AD152,'Cost Plus'!AX$14:AX$114)</f>
        <v>0</v>
      </c>
      <c r="AY152" s="300">
        <f>SUMIF('Cost Plus'!$FG$14:$FG$114,$AD152,'Cost Plus'!AY$14:AY$114)</f>
        <v>0</v>
      </c>
      <c r="AZ152" s="300">
        <f>SUMIF('Cost Plus'!$FG$14:$FG$114,$AD152,'Cost Plus'!AZ$14:AZ$114)</f>
        <v>0</v>
      </c>
      <c r="BA152" s="300">
        <f>SUMIF('Cost Plus'!$FG$14:$FG$114,$AD152,'Cost Plus'!BA$14:BA$114)</f>
        <v>0</v>
      </c>
      <c r="BB152" s="300">
        <f>SUMIF('Cost Plus'!$FG$14:$FG$114,$AD152,'Cost Plus'!BB$14:BB$114)</f>
        <v>0</v>
      </c>
      <c r="BC152" s="300">
        <f>SUMIF('Cost Plus'!$FG$14:$FG$114,$AD152,'Cost Plus'!BC$14:BC$114)</f>
        <v>0</v>
      </c>
      <c r="BD152" s="300">
        <f>SUMIF('Cost Plus'!$FG$14:$FG$114,$AD152,'Cost Plus'!BD$14:BD$114)</f>
        <v>0</v>
      </c>
      <c r="BE152" s="300">
        <f>SUMIF('Cost Plus'!$FG$14:$FG$114,$AD152,'Cost Plus'!BE$14:BE$114)</f>
        <v>0</v>
      </c>
      <c r="BF152" s="300">
        <f>SUMIF('Cost Plus'!$FG$14:$FG$114,$AD152,'Cost Plus'!BF$14:BF$114)</f>
        <v>0</v>
      </c>
      <c r="BG152" s="300">
        <f>SUMIF('Cost Plus'!$FG$14:$FG$114,$AD152,'Cost Plus'!BG$14:BG$114)</f>
        <v>0</v>
      </c>
      <c r="BH152" s="300">
        <f>SUMIF('Cost Plus'!$FG$14:$FG$114,$AD152,'Cost Plus'!BH$14:BH$114)</f>
        <v>0</v>
      </c>
      <c r="BI152" s="300">
        <f>SUMIF('Cost Plus'!$FG$14:$FG$114,$AD152,'Cost Plus'!BI$14:BI$114)</f>
        <v>0</v>
      </c>
      <c r="BJ152" s="300">
        <f>SUMIF('Cost Plus'!$FG$14:$FG$114,$AD152,'Cost Plus'!BJ$14:BJ$114)</f>
        <v>0</v>
      </c>
      <c r="BK152" s="300">
        <f>SUMIF('Cost Plus'!$FG$14:$FG$114,$AD152,'Cost Plus'!BK$14:BK$114)</f>
        <v>0</v>
      </c>
      <c r="BL152" s="300">
        <f>SUMIF('Cost Plus'!$FG$14:$FG$114,$AD152,'Cost Plus'!BL$14:BL$114)</f>
        <v>0</v>
      </c>
      <c r="BM152" s="300">
        <f>SUMIF('Cost Plus'!$FG$14:$FG$114,$AD152,'Cost Plus'!BM$14:BM$114)</f>
        <v>0</v>
      </c>
      <c r="BN152" s="300">
        <f>SUMIF('Cost Plus'!$FG$14:$FG$114,$AD152,'Cost Plus'!BN$14:BN$114)</f>
        <v>0</v>
      </c>
      <c r="BO152" s="300">
        <f>SUMIF('Cost Plus'!$FG$14:$FG$114,$AD152,'Cost Plus'!BO$14:BO$114)</f>
        <v>0</v>
      </c>
      <c r="BP152" s="300">
        <f>SUMIF('Cost Plus'!$FG$14:$FG$114,$AD152,'Cost Plus'!BP$14:BP$114)</f>
        <v>0</v>
      </c>
      <c r="BQ152" s="300">
        <f>SUMIF('Cost Plus'!$FG$14:$FG$114,$AD152,'Cost Plus'!BQ$14:BQ$114)</f>
        <v>0</v>
      </c>
      <c r="BR152" s="300">
        <f>SUMIF('Cost Plus'!$FG$14:$FG$114,$AD152,'Cost Plus'!BR$14:BR$114)</f>
        <v>0</v>
      </c>
      <c r="BS152" s="300">
        <f>SUMIF('Cost Plus'!$FG$14:$FG$114,$AD152,'Cost Plus'!BS$14:BS$114)</f>
        <v>0</v>
      </c>
      <c r="BT152" s="300">
        <f>SUMIF('Cost Plus'!$FG$14:$FG$114,$AD152,'Cost Plus'!BT$14:BT$114)</f>
        <v>0</v>
      </c>
      <c r="BU152" s="300">
        <f>SUMIF('Cost Plus'!$FG$14:$FG$114,$AD152,'Cost Plus'!BU$14:BU$114)</f>
        <v>0</v>
      </c>
      <c r="BV152" s="300">
        <f>SUMIF('Cost Plus'!$FG$14:$FG$114,$AD152,'Cost Plus'!BV$14:BV$114)</f>
        <v>0</v>
      </c>
      <c r="BW152" s="300">
        <f>SUMIF('Cost Plus'!$FG$14:$FG$114,$AD152,'Cost Plus'!BW$14:BW$114)</f>
        <v>0</v>
      </c>
      <c r="BX152" s="300">
        <f>SUMIF('Cost Plus'!$FG$14:$FG$114,$AD152,'Cost Plus'!BX$14:BX$114)</f>
        <v>0</v>
      </c>
      <c r="BY152" s="300">
        <f>SUMIF('Cost Plus'!$FG$14:$FG$114,$AD152,'Cost Plus'!BY$14:BY$114)</f>
        <v>0</v>
      </c>
      <c r="BZ152" s="300">
        <f>SUMIF('Cost Plus'!$FG$14:$FG$114,$AD152,'Cost Plus'!BZ$14:BZ$114)</f>
        <v>0</v>
      </c>
      <c r="CA152" s="300">
        <f>SUMIF('Cost Plus'!$FG$14:$FG$114,$AD152,'Cost Plus'!CA$14:CA$114)</f>
        <v>0</v>
      </c>
      <c r="CB152" s="300">
        <f>SUMIF('Cost Plus'!$FG$14:$FG$114,$AD152,'Cost Plus'!CB$14:CB$114)</f>
        <v>0</v>
      </c>
      <c r="CC152" s="300">
        <f>SUMIF('Cost Plus'!$FG$14:$FG$114,$AD152,'Cost Plus'!CC$14:CC$114)</f>
        <v>0</v>
      </c>
      <c r="CD152" s="300">
        <f>SUMIF('Cost Plus'!$FG$14:$FG$114,$AD152,'Cost Plus'!CD$14:CD$114)</f>
        <v>0</v>
      </c>
      <c r="CE152" s="300">
        <f>SUMIF('Cost Plus'!$FG$14:$FG$114,$AD152,'Cost Plus'!CE$14:CE$114)</f>
        <v>0</v>
      </c>
      <c r="CF152" s="300">
        <f>SUMIF('Cost Plus'!$FG$14:$FG$114,$AD152,'Cost Plus'!CF$14:CF$114)</f>
        <v>0</v>
      </c>
      <c r="CG152" s="300">
        <f>SUMIF('Cost Plus'!$FG$14:$FG$114,$AD152,'Cost Plus'!CG$14:CG$114)</f>
        <v>0</v>
      </c>
      <c r="CH152" s="300">
        <f>SUMIF('Cost Plus'!$FG$14:$FG$114,$AD152,'Cost Plus'!CH$14:CH$114)</f>
        <v>0</v>
      </c>
      <c r="CI152" s="300">
        <f>SUMIF('Cost Plus'!$FG$14:$FG$114,$AD152,'Cost Plus'!CI$14:CI$114)</f>
        <v>0</v>
      </c>
      <c r="CJ152" s="300">
        <f>SUMIF('Cost Plus'!$FG$14:$FG$114,$AD152,'Cost Plus'!CJ$14:CJ$114)</f>
        <v>0</v>
      </c>
      <c r="CK152" s="300">
        <f>SUMIF('Cost Plus'!$FG$14:$FG$114,$AD152,'Cost Plus'!CK$14:CK$114)</f>
        <v>0</v>
      </c>
      <c r="CL152" s="300">
        <f>SUMIF('Cost Plus'!$FG$14:$FG$114,$AD152,'Cost Plus'!CL$14:CL$114)</f>
        <v>0</v>
      </c>
      <c r="CM152" s="300">
        <f>SUMIF('Cost Plus'!$FG$14:$FG$114,$AD152,'Cost Plus'!CM$14:CM$114)</f>
        <v>0</v>
      </c>
      <c r="CN152" s="300">
        <f>SUMIF('Cost Plus'!$FG$14:$FG$114,$AD152,'Cost Plus'!CN$14:CN$114)</f>
        <v>0</v>
      </c>
      <c r="CO152" s="300">
        <f>SUMIF('Cost Plus'!$FG$14:$FG$114,$AD152,'Cost Plus'!CO$14:CO$114)</f>
        <v>0</v>
      </c>
      <c r="CP152" s="300">
        <f>SUMIF('Cost Plus'!$FG$14:$FG$114,$AD152,'Cost Plus'!CP$14:CP$114)</f>
        <v>0</v>
      </c>
      <c r="CQ152" s="300">
        <f>SUMIF('Cost Plus'!$FG$14:$FG$114,$AD152,'Cost Plus'!CQ$14:CQ$114)</f>
        <v>0</v>
      </c>
      <c r="CR152" s="300">
        <f>SUMIF('Cost Plus'!$FG$14:$FG$114,$AD152,'Cost Plus'!CR$14:CR$114)</f>
        <v>0</v>
      </c>
      <c r="CS152" s="300">
        <f>SUMIF('Cost Plus'!$FG$14:$FG$114,$AD152,'Cost Plus'!CS$14:CS$114)</f>
        <v>0</v>
      </c>
      <c r="CT152" s="300">
        <f>SUMIF('Cost Plus'!$FG$14:$FG$114,$AD152,'Cost Plus'!CT$14:CT$114)</f>
        <v>0</v>
      </c>
      <c r="CU152" s="300">
        <f>SUMIF('Cost Plus'!$FG$14:$FG$114,$AD152,'Cost Plus'!CU$14:CU$114)</f>
        <v>0</v>
      </c>
      <c r="CV152" s="300">
        <f>SUMIF('Cost Plus'!$FG$14:$FG$114,$AD152,'Cost Plus'!CV$14:CV$114)</f>
        <v>0</v>
      </c>
      <c r="CW152" s="300">
        <f>SUMIF('Cost Plus'!$FG$14:$FG$114,$AD152,'Cost Plus'!CW$14:CW$114)</f>
        <v>0</v>
      </c>
      <c r="CX152" s="300">
        <f>SUMIF('Cost Plus'!$FG$14:$FG$114,$AD152,'Cost Plus'!CX$14:CX$114)</f>
        <v>0</v>
      </c>
      <c r="CY152" s="300">
        <f>SUMIF('Cost Plus'!$FG$14:$FG$114,$AD152,'Cost Plus'!CY$14:CY$114)</f>
        <v>0</v>
      </c>
      <c r="CZ152" s="300">
        <f>SUMIF('Cost Plus'!$FG$14:$FG$114,$AD152,'Cost Plus'!CZ$14:CZ$114)</f>
        <v>0</v>
      </c>
      <c r="DA152" s="300">
        <f>SUMIF('Cost Plus'!$FG$14:$FG$114,$AD152,'Cost Plus'!DA$14:DA$114)</f>
        <v>0</v>
      </c>
      <c r="DB152" s="300">
        <f>SUMIF('Cost Plus'!$FG$14:$FG$114,$AD152,'Cost Plus'!DB$14:DB$114)</f>
        <v>0</v>
      </c>
      <c r="DC152" s="300">
        <f>SUMIF('Cost Plus'!$FG$14:$FG$114,$AD152,'Cost Plus'!DC$14:DC$114)</f>
        <v>0</v>
      </c>
      <c r="DD152" s="300">
        <f>SUMIF('Cost Plus'!$FG$14:$FG$114,$AD152,'Cost Plus'!DD$14:DD$114)</f>
        <v>0</v>
      </c>
      <c r="DE152" s="300">
        <f>SUMIF('Cost Plus'!$FG$14:$FG$114,$AD152,'Cost Plus'!DE$14:DE$114)</f>
        <v>0</v>
      </c>
      <c r="DF152" s="300">
        <f>SUMIF('Cost Plus'!$FG$14:$FG$114,$AD152,'Cost Plus'!DF$14:DF$114)</f>
        <v>0</v>
      </c>
      <c r="DG152" s="300">
        <f>SUMIF('Cost Plus'!$FG$14:$FG$114,$AD152,'Cost Plus'!DG$14:DG$114)</f>
        <v>0</v>
      </c>
      <c r="DH152" s="300">
        <f>SUMIF('Cost Plus'!$FG$14:$FG$114,$AD152,'Cost Plus'!DH$14:DH$114)</f>
        <v>0</v>
      </c>
      <c r="DI152" s="300">
        <f>SUMIF('Cost Plus'!$FG$14:$FG$114,$AD152,'Cost Plus'!DI$14:DI$114)</f>
        <v>0</v>
      </c>
      <c r="DJ152" s="300">
        <f>SUMIF('Cost Plus'!$FG$14:$FG$114,$AD152,'Cost Plus'!DJ$14:DJ$114)</f>
        <v>0</v>
      </c>
      <c r="DK152" s="300">
        <f>SUMIF('Cost Plus'!$FG$14:$FG$114,$AD152,'Cost Plus'!DK$14:DK$114)</f>
        <v>0</v>
      </c>
      <c r="DL152" s="300">
        <f>SUMIF('Cost Plus'!$FG$14:$FG$114,$AD152,'Cost Plus'!DL$14:DL$114)</f>
        <v>0</v>
      </c>
      <c r="DM152" s="300">
        <f>SUMIF('Cost Plus'!$FG$14:$FG$114,$AD152,'Cost Plus'!DM$14:DM$114)</f>
        <v>0</v>
      </c>
      <c r="DN152" s="300">
        <f>SUMIF('Cost Plus'!$FG$14:$FG$114,$AD152,'Cost Plus'!DN$14:DN$114)</f>
        <v>0</v>
      </c>
      <c r="DO152" s="300">
        <f>SUMIF('Cost Plus'!$FG$14:$FG$114,$AD152,'Cost Plus'!DO$14:DO$114)</f>
        <v>0</v>
      </c>
      <c r="DP152" s="300">
        <f>SUMIF('Cost Plus'!$FG$14:$FG$114,$AD152,'Cost Plus'!DP$14:DP$114)</f>
        <v>0</v>
      </c>
      <c r="DQ152" s="300">
        <f>SUMIF('Cost Plus'!$FG$14:$FG$114,$AD152,'Cost Plus'!DQ$14:DQ$114)</f>
        <v>0</v>
      </c>
      <c r="DR152" s="300">
        <f>SUMIF('Cost Plus'!$FG$14:$FG$114,$AD152,'Cost Plus'!DR$14:DR$114)</f>
        <v>0</v>
      </c>
      <c r="DS152" s="300">
        <f>SUMIF('Cost Plus'!$FG$14:$FG$114,$AD152,'Cost Plus'!DS$14:DS$114)</f>
        <v>0</v>
      </c>
      <c r="DT152" s="300">
        <f>SUMIF('Cost Plus'!$FG$14:$FG$114,$AD152,'Cost Plus'!DT$14:DT$114)</f>
        <v>0</v>
      </c>
      <c r="DU152" s="300">
        <f>SUMIF('Cost Plus'!$FG$14:$FG$114,$AD152,'Cost Plus'!DU$14:DU$114)</f>
        <v>0</v>
      </c>
      <c r="DV152" s="300">
        <f>SUMIF('Cost Plus'!$FG$14:$FG$114,$AD152,'Cost Plus'!DV$14:DV$114)</f>
        <v>0</v>
      </c>
      <c r="DW152" s="300">
        <f>SUMIF('Cost Plus'!$FG$14:$FG$114,$AD152,'Cost Plus'!DW$14:DW$114)</f>
        <v>0</v>
      </c>
      <c r="DX152" s="300">
        <f>SUMIF('Cost Plus'!$FG$14:$FG$114,$AD152,'Cost Plus'!DX$14:DX$114)</f>
        <v>0</v>
      </c>
      <c r="DY152" s="300">
        <f>SUMIF('Cost Plus'!$FG$14:$FG$114,$AD152,'Cost Plus'!DY$14:DY$114)</f>
        <v>0</v>
      </c>
      <c r="DZ152" s="300">
        <f>SUMIF('Cost Plus'!$FG$14:$FG$114,$AD152,'Cost Plus'!DZ$14:DZ$114)</f>
        <v>0</v>
      </c>
      <c r="EA152" s="300">
        <f>SUMIF('Cost Plus'!$FG$14:$FG$114,$AD152,'Cost Plus'!EA$14:EA$114)</f>
        <v>0</v>
      </c>
      <c r="EB152" s="300">
        <f>SUMIF('Cost Plus'!$FG$14:$FG$114,$AD152,'Cost Plus'!EB$14:EB$114)</f>
        <v>0</v>
      </c>
      <c r="EC152" s="300">
        <f>SUMIF('Cost Plus'!$FG$14:$FG$114,$AD152,'Cost Plus'!EC$14:EC$114)</f>
        <v>0</v>
      </c>
      <c r="ED152" s="300">
        <f>SUMIF('Cost Plus'!$FG$14:$FG$114,$AD152,'Cost Plus'!ED$14:ED$114)</f>
        <v>0</v>
      </c>
      <c r="EE152" s="300">
        <f>SUMIF('Cost Plus'!$FG$14:$FG$114,$AD152,'Cost Plus'!EE$14:EE$114)</f>
        <v>0</v>
      </c>
      <c r="EF152" s="300">
        <f>SUMIF('Cost Plus'!$FG$14:$FG$114,$AD152,'Cost Plus'!EF$14:EF$114)</f>
        <v>0</v>
      </c>
      <c r="EG152" s="300">
        <f>SUMIF('Cost Plus'!$FG$14:$FG$114,$AD152,'Cost Plus'!EG$14:EG$114)</f>
        <v>0</v>
      </c>
      <c r="EH152" s="300">
        <f>SUMIF('Cost Plus'!$FG$14:$FG$114,$AD152,'Cost Plus'!EH$14:EH$114)</f>
        <v>0</v>
      </c>
      <c r="EI152" s="300">
        <f>SUMIF('Cost Plus'!$FG$14:$FG$114,$AD152,'Cost Plus'!EI$14:EI$114)</f>
        <v>0</v>
      </c>
      <c r="EJ152" s="300">
        <f>SUMIF('Cost Plus'!$FG$14:$FG$114,$AD152,'Cost Plus'!EJ$14:EJ$114)</f>
        <v>0</v>
      </c>
      <c r="EK152" s="300">
        <f>SUMIF('Cost Plus'!$FG$14:$FG$114,$AD152,'Cost Plus'!EK$14:EK$114)</f>
        <v>0</v>
      </c>
      <c r="EL152" s="300">
        <f>SUMIF('Cost Plus'!$FG$14:$FG$114,$AD152,'Cost Plus'!EL$14:EL$114)</f>
        <v>0</v>
      </c>
      <c r="EM152" s="300">
        <f>SUMIF('Cost Plus'!$FG$14:$FG$114,$AD152,'Cost Plus'!EM$14:EM$114)</f>
        <v>0</v>
      </c>
      <c r="EN152" s="300">
        <f>SUMIF('Cost Plus'!$FG$14:$FG$114,$AD152,'Cost Plus'!EN$14:EN$114)</f>
        <v>0</v>
      </c>
      <c r="EO152" s="300">
        <f>SUMIF('Cost Plus'!$FG$14:$FG$114,$AD152,'Cost Plus'!EO$14:EO$114)</f>
        <v>0</v>
      </c>
      <c r="EP152" s="300">
        <f>SUMIF('Cost Plus'!$FG$14:$FG$114,$AD152,'Cost Plus'!EP$14:EP$114)</f>
        <v>0</v>
      </c>
      <c r="EQ152" s="300">
        <f>SUMIF('Cost Plus'!$FG$14:$FG$114,$AD152,'Cost Plus'!EQ$14:EQ$114)</f>
        <v>0</v>
      </c>
      <c r="ER152" s="300">
        <f>SUMIF('Cost Plus'!$FG$14:$FG$114,$AD152,'Cost Plus'!ER$14:ER$114)</f>
        <v>0</v>
      </c>
      <c r="ES152" s="300">
        <f>SUMIF('Cost Plus'!$FG$14:$FG$114,$AD152,'Cost Plus'!ES$14:ES$114)</f>
        <v>0</v>
      </c>
      <c r="ET152" s="300">
        <f>SUMIF('Cost Plus'!$FG$14:$FG$114,$AD152,'Cost Plus'!ET$14:ET$114)</f>
        <v>0</v>
      </c>
      <c r="EU152" s="300">
        <f>SUMIF('Cost Plus'!$FG$14:$FG$114,$AD152,'Cost Plus'!EU$14:EU$114)</f>
        <v>0</v>
      </c>
      <c r="EV152" s="300">
        <f>SUMIF('Cost Plus'!$FG$14:$FG$114,$AD152,'Cost Plus'!EV$14:EV$114)</f>
        <v>0</v>
      </c>
      <c r="EW152" s="300">
        <f>SUMIF('Cost Plus'!$FG$14:$FG$114,$AD152,'Cost Plus'!EW$14:EW$114)</f>
        <v>0</v>
      </c>
      <c r="EX152" s="300">
        <f>SUMIF('Cost Plus'!$FG$14:$FG$114,$AD152,'Cost Plus'!EX$14:EX$114)</f>
        <v>0</v>
      </c>
      <c r="EY152" s="261"/>
      <c r="EZ152" s="87"/>
      <c r="FB152" s="261"/>
    </row>
    <row r="153" spans="1:158" ht="12.75" hidden="1" customHeight="1" outlineLevel="2">
      <c r="A153" s="303">
        <v>5</v>
      </c>
      <c r="B153" s="303"/>
      <c r="C153" s="892" t="str">
        <f>Constants!B20</f>
        <v>Finance Lease - 4</v>
      </c>
      <c r="E153" s="329"/>
      <c r="F153" s="330"/>
      <c r="G153" s="330"/>
      <c r="H153" s="330"/>
      <c r="I153" s="330"/>
      <c r="J153" s="330"/>
      <c r="K153" s="330"/>
      <c r="L153" s="330"/>
      <c r="M153" s="330"/>
      <c r="N153" s="330"/>
      <c r="O153" s="330"/>
      <c r="P153" s="330"/>
      <c r="Q153" s="330"/>
      <c r="R153" s="330"/>
      <c r="S153" s="330"/>
      <c r="T153" s="330"/>
      <c r="U153" s="330"/>
      <c r="V153" s="331"/>
      <c r="W153" s="330"/>
      <c r="X153" s="330"/>
      <c r="Y153" s="330"/>
      <c r="Z153" s="330"/>
      <c r="AA153" s="330"/>
      <c r="AB153" s="329"/>
      <c r="AC153" s="332"/>
      <c r="AD153" s="683" t="str">
        <f>Constants!E20</f>
        <v>ASS-4</v>
      </c>
      <c r="AE153" s="304">
        <f t="shared" si="57"/>
        <v>0</v>
      </c>
      <c r="AF153" s="299">
        <f>SUMIF('Cost Plus'!$FG$14:$FG$114,$AD153,'Cost Plus'!AF$14:AF$114)</f>
        <v>0</v>
      </c>
      <c r="AG153" s="300">
        <f>SUMIF('Cost Plus'!$FG$14:$FG$114,$AD153,'Cost Plus'!AG$14:AG$114)</f>
        <v>0</v>
      </c>
      <c r="AH153" s="300">
        <f>SUMIF('Cost Plus'!$FG$14:$FG$114,$AD153,'Cost Plus'!AH$14:AH$114)</f>
        <v>0</v>
      </c>
      <c r="AI153" s="300">
        <f>SUMIF('Cost Plus'!$FG$14:$FG$114,$AD153,'Cost Plus'!AI$14:AI$114)</f>
        <v>0</v>
      </c>
      <c r="AJ153" s="300">
        <f>SUMIF('Cost Plus'!$FG$14:$FG$114,$AD153,'Cost Plus'!AJ$14:AJ$114)</f>
        <v>0</v>
      </c>
      <c r="AK153" s="300">
        <f>SUMIF('Cost Plus'!$FG$14:$FG$114,$AD153,'Cost Plus'!AK$14:AK$114)</f>
        <v>0</v>
      </c>
      <c r="AL153" s="300">
        <f>SUMIF('Cost Plus'!$FG$14:$FG$114,$AD153,'Cost Plus'!AL$14:AL$114)</f>
        <v>0</v>
      </c>
      <c r="AM153" s="300">
        <f>SUMIF('Cost Plus'!$FG$14:$FG$114,$AD153,'Cost Plus'!AM$14:AM$114)</f>
        <v>0</v>
      </c>
      <c r="AN153" s="300">
        <f>SUMIF('Cost Plus'!$FG$14:$FG$114,$AD153,'Cost Plus'!AN$14:AN$114)</f>
        <v>0</v>
      </c>
      <c r="AO153" s="300">
        <f>SUMIF('Cost Plus'!$FG$14:$FG$114,$AD153,'Cost Plus'!AO$14:AO$114)</f>
        <v>0</v>
      </c>
      <c r="AP153" s="300">
        <f>SUMIF('Cost Plus'!$FG$14:$FG$114,$AD153,'Cost Plus'!AP$14:AP$114)</f>
        <v>0</v>
      </c>
      <c r="AQ153" s="300">
        <f>SUMIF('Cost Plus'!$FG$14:$FG$114,$AD153,'Cost Plus'!AQ$14:AQ$114)</f>
        <v>0</v>
      </c>
      <c r="AR153" s="300">
        <f>SUMIF('Cost Plus'!$FG$14:$FG$114,$AD153,'Cost Plus'!AR$14:AR$114)</f>
        <v>0</v>
      </c>
      <c r="AS153" s="300">
        <f>SUMIF('Cost Plus'!$FG$14:$FG$114,$AD153,'Cost Plus'!AS$14:AS$114)</f>
        <v>0</v>
      </c>
      <c r="AT153" s="300">
        <f>SUMIF('Cost Plus'!$FG$14:$FG$114,$AD153,'Cost Plus'!AT$14:AT$114)</f>
        <v>0</v>
      </c>
      <c r="AU153" s="300">
        <f>SUMIF('Cost Plus'!$FG$14:$FG$114,$AD153,'Cost Plus'!AU$14:AU$114)</f>
        <v>0</v>
      </c>
      <c r="AV153" s="300">
        <f>SUMIF('Cost Plus'!$FG$14:$FG$114,$AD153,'Cost Plus'!AV$14:AV$114)</f>
        <v>0</v>
      </c>
      <c r="AW153" s="300">
        <f>SUMIF('Cost Plus'!$FG$14:$FG$114,$AD153,'Cost Plus'!AW$14:AW$114)</f>
        <v>0</v>
      </c>
      <c r="AX153" s="300">
        <f>SUMIF('Cost Plus'!$FG$14:$FG$114,$AD153,'Cost Plus'!AX$14:AX$114)</f>
        <v>0</v>
      </c>
      <c r="AY153" s="300">
        <f>SUMIF('Cost Plus'!$FG$14:$FG$114,$AD153,'Cost Plus'!AY$14:AY$114)</f>
        <v>0</v>
      </c>
      <c r="AZ153" s="300">
        <f>SUMIF('Cost Plus'!$FG$14:$FG$114,$AD153,'Cost Plus'!AZ$14:AZ$114)</f>
        <v>0</v>
      </c>
      <c r="BA153" s="300">
        <f>SUMIF('Cost Plus'!$FG$14:$FG$114,$AD153,'Cost Plus'!BA$14:BA$114)</f>
        <v>0</v>
      </c>
      <c r="BB153" s="300">
        <f>SUMIF('Cost Plus'!$FG$14:$FG$114,$AD153,'Cost Plus'!BB$14:BB$114)</f>
        <v>0</v>
      </c>
      <c r="BC153" s="300">
        <f>SUMIF('Cost Plus'!$FG$14:$FG$114,$AD153,'Cost Plus'!BC$14:BC$114)</f>
        <v>0</v>
      </c>
      <c r="BD153" s="300">
        <f>SUMIF('Cost Plus'!$FG$14:$FG$114,$AD153,'Cost Plus'!BD$14:BD$114)</f>
        <v>0</v>
      </c>
      <c r="BE153" s="300">
        <f>SUMIF('Cost Plus'!$FG$14:$FG$114,$AD153,'Cost Plus'!BE$14:BE$114)</f>
        <v>0</v>
      </c>
      <c r="BF153" s="300">
        <f>SUMIF('Cost Plus'!$FG$14:$FG$114,$AD153,'Cost Plus'!BF$14:BF$114)</f>
        <v>0</v>
      </c>
      <c r="BG153" s="300">
        <f>SUMIF('Cost Plus'!$FG$14:$FG$114,$AD153,'Cost Plus'!BG$14:BG$114)</f>
        <v>0</v>
      </c>
      <c r="BH153" s="300">
        <f>SUMIF('Cost Plus'!$FG$14:$FG$114,$AD153,'Cost Plus'!BH$14:BH$114)</f>
        <v>0</v>
      </c>
      <c r="BI153" s="300">
        <f>SUMIF('Cost Plus'!$FG$14:$FG$114,$AD153,'Cost Plus'!BI$14:BI$114)</f>
        <v>0</v>
      </c>
      <c r="BJ153" s="300">
        <f>SUMIF('Cost Plus'!$FG$14:$FG$114,$AD153,'Cost Plus'!BJ$14:BJ$114)</f>
        <v>0</v>
      </c>
      <c r="BK153" s="300">
        <f>SUMIF('Cost Plus'!$FG$14:$FG$114,$AD153,'Cost Plus'!BK$14:BK$114)</f>
        <v>0</v>
      </c>
      <c r="BL153" s="300">
        <f>SUMIF('Cost Plus'!$FG$14:$FG$114,$AD153,'Cost Plus'!BL$14:BL$114)</f>
        <v>0</v>
      </c>
      <c r="BM153" s="300">
        <f>SUMIF('Cost Plus'!$FG$14:$FG$114,$AD153,'Cost Plus'!BM$14:BM$114)</f>
        <v>0</v>
      </c>
      <c r="BN153" s="300">
        <f>SUMIF('Cost Plus'!$FG$14:$FG$114,$AD153,'Cost Plus'!BN$14:BN$114)</f>
        <v>0</v>
      </c>
      <c r="BO153" s="300">
        <f>SUMIF('Cost Plus'!$FG$14:$FG$114,$AD153,'Cost Plus'!BO$14:BO$114)</f>
        <v>0</v>
      </c>
      <c r="BP153" s="300">
        <f>SUMIF('Cost Plus'!$FG$14:$FG$114,$AD153,'Cost Plus'!BP$14:BP$114)</f>
        <v>0</v>
      </c>
      <c r="BQ153" s="300">
        <f>SUMIF('Cost Plus'!$FG$14:$FG$114,$AD153,'Cost Plus'!BQ$14:BQ$114)</f>
        <v>0</v>
      </c>
      <c r="BR153" s="300">
        <f>SUMIF('Cost Plus'!$FG$14:$FG$114,$AD153,'Cost Plus'!BR$14:BR$114)</f>
        <v>0</v>
      </c>
      <c r="BS153" s="300">
        <f>SUMIF('Cost Plus'!$FG$14:$FG$114,$AD153,'Cost Plus'!BS$14:BS$114)</f>
        <v>0</v>
      </c>
      <c r="BT153" s="300">
        <f>SUMIF('Cost Plus'!$FG$14:$FG$114,$AD153,'Cost Plus'!BT$14:BT$114)</f>
        <v>0</v>
      </c>
      <c r="BU153" s="300">
        <f>SUMIF('Cost Plus'!$FG$14:$FG$114,$AD153,'Cost Plus'!BU$14:BU$114)</f>
        <v>0</v>
      </c>
      <c r="BV153" s="300">
        <f>SUMIF('Cost Plus'!$FG$14:$FG$114,$AD153,'Cost Plus'!BV$14:BV$114)</f>
        <v>0</v>
      </c>
      <c r="BW153" s="300">
        <f>SUMIF('Cost Plus'!$FG$14:$FG$114,$AD153,'Cost Plus'!BW$14:BW$114)</f>
        <v>0</v>
      </c>
      <c r="BX153" s="300">
        <f>SUMIF('Cost Plus'!$FG$14:$FG$114,$AD153,'Cost Plus'!BX$14:BX$114)</f>
        <v>0</v>
      </c>
      <c r="BY153" s="300">
        <f>SUMIF('Cost Plus'!$FG$14:$FG$114,$AD153,'Cost Plus'!BY$14:BY$114)</f>
        <v>0</v>
      </c>
      <c r="BZ153" s="300">
        <f>SUMIF('Cost Plus'!$FG$14:$FG$114,$AD153,'Cost Plus'!BZ$14:BZ$114)</f>
        <v>0</v>
      </c>
      <c r="CA153" s="300">
        <f>SUMIF('Cost Plus'!$FG$14:$FG$114,$AD153,'Cost Plus'!CA$14:CA$114)</f>
        <v>0</v>
      </c>
      <c r="CB153" s="300">
        <f>SUMIF('Cost Plus'!$FG$14:$FG$114,$AD153,'Cost Plus'!CB$14:CB$114)</f>
        <v>0</v>
      </c>
      <c r="CC153" s="300">
        <f>SUMIF('Cost Plus'!$FG$14:$FG$114,$AD153,'Cost Plus'!CC$14:CC$114)</f>
        <v>0</v>
      </c>
      <c r="CD153" s="300">
        <f>SUMIF('Cost Plus'!$FG$14:$FG$114,$AD153,'Cost Plus'!CD$14:CD$114)</f>
        <v>0</v>
      </c>
      <c r="CE153" s="300">
        <f>SUMIF('Cost Plus'!$FG$14:$FG$114,$AD153,'Cost Plus'!CE$14:CE$114)</f>
        <v>0</v>
      </c>
      <c r="CF153" s="300">
        <f>SUMIF('Cost Plus'!$FG$14:$FG$114,$AD153,'Cost Plus'!CF$14:CF$114)</f>
        <v>0</v>
      </c>
      <c r="CG153" s="300">
        <f>SUMIF('Cost Plus'!$FG$14:$FG$114,$AD153,'Cost Plus'!CG$14:CG$114)</f>
        <v>0</v>
      </c>
      <c r="CH153" s="300">
        <f>SUMIF('Cost Plus'!$FG$14:$FG$114,$AD153,'Cost Plus'!CH$14:CH$114)</f>
        <v>0</v>
      </c>
      <c r="CI153" s="300">
        <f>SUMIF('Cost Plus'!$FG$14:$FG$114,$AD153,'Cost Plus'!CI$14:CI$114)</f>
        <v>0</v>
      </c>
      <c r="CJ153" s="300">
        <f>SUMIF('Cost Plus'!$FG$14:$FG$114,$AD153,'Cost Plus'!CJ$14:CJ$114)</f>
        <v>0</v>
      </c>
      <c r="CK153" s="300">
        <f>SUMIF('Cost Plus'!$FG$14:$FG$114,$AD153,'Cost Plus'!CK$14:CK$114)</f>
        <v>0</v>
      </c>
      <c r="CL153" s="300">
        <f>SUMIF('Cost Plus'!$FG$14:$FG$114,$AD153,'Cost Plus'!CL$14:CL$114)</f>
        <v>0</v>
      </c>
      <c r="CM153" s="300">
        <f>SUMIF('Cost Plus'!$FG$14:$FG$114,$AD153,'Cost Plus'!CM$14:CM$114)</f>
        <v>0</v>
      </c>
      <c r="CN153" s="300">
        <f>SUMIF('Cost Plus'!$FG$14:$FG$114,$AD153,'Cost Plus'!CN$14:CN$114)</f>
        <v>0</v>
      </c>
      <c r="CO153" s="300">
        <f>SUMIF('Cost Plus'!$FG$14:$FG$114,$AD153,'Cost Plus'!CO$14:CO$114)</f>
        <v>0</v>
      </c>
      <c r="CP153" s="300">
        <f>SUMIF('Cost Plus'!$FG$14:$FG$114,$AD153,'Cost Plus'!CP$14:CP$114)</f>
        <v>0</v>
      </c>
      <c r="CQ153" s="300">
        <f>SUMIF('Cost Plus'!$FG$14:$FG$114,$AD153,'Cost Plus'!CQ$14:CQ$114)</f>
        <v>0</v>
      </c>
      <c r="CR153" s="300">
        <f>SUMIF('Cost Plus'!$FG$14:$FG$114,$AD153,'Cost Plus'!CR$14:CR$114)</f>
        <v>0</v>
      </c>
      <c r="CS153" s="300">
        <f>SUMIF('Cost Plus'!$FG$14:$FG$114,$AD153,'Cost Plus'!CS$14:CS$114)</f>
        <v>0</v>
      </c>
      <c r="CT153" s="300">
        <f>SUMIF('Cost Plus'!$FG$14:$FG$114,$AD153,'Cost Plus'!CT$14:CT$114)</f>
        <v>0</v>
      </c>
      <c r="CU153" s="300">
        <f>SUMIF('Cost Plus'!$FG$14:$FG$114,$AD153,'Cost Plus'!CU$14:CU$114)</f>
        <v>0</v>
      </c>
      <c r="CV153" s="300">
        <f>SUMIF('Cost Plus'!$FG$14:$FG$114,$AD153,'Cost Plus'!CV$14:CV$114)</f>
        <v>0</v>
      </c>
      <c r="CW153" s="300">
        <f>SUMIF('Cost Plus'!$FG$14:$FG$114,$AD153,'Cost Plus'!CW$14:CW$114)</f>
        <v>0</v>
      </c>
      <c r="CX153" s="300">
        <f>SUMIF('Cost Plus'!$FG$14:$FG$114,$AD153,'Cost Plus'!CX$14:CX$114)</f>
        <v>0</v>
      </c>
      <c r="CY153" s="300">
        <f>SUMIF('Cost Plus'!$FG$14:$FG$114,$AD153,'Cost Plus'!CY$14:CY$114)</f>
        <v>0</v>
      </c>
      <c r="CZ153" s="300">
        <f>SUMIF('Cost Plus'!$FG$14:$FG$114,$AD153,'Cost Plus'!CZ$14:CZ$114)</f>
        <v>0</v>
      </c>
      <c r="DA153" s="300">
        <f>SUMIF('Cost Plus'!$FG$14:$FG$114,$AD153,'Cost Plus'!DA$14:DA$114)</f>
        <v>0</v>
      </c>
      <c r="DB153" s="300">
        <f>SUMIF('Cost Plus'!$FG$14:$FG$114,$AD153,'Cost Plus'!DB$14:DB$114)</f>
        <v>0</v>
      </c>
      <c r="DC153" s="300">
        <f>SUMIF('Cost Plus'!$FG$14:$FG$114,$AD153,'Cost Plus'!DC$14:DC$114)</f>
        <v>0</v>
      </c>
      <c r="DD153" s="300">
        <f>SUMIF('Cost Plus'!$FG$14:$FG$114,$AD153,'Cost Plus'!DD$14:DD$114)</f>
        <v>0</v>
      </c>
      <c r="DE153" s="300">
        <f>SUMIF('Cost Plus'!$FG$14:$FG$114,$AD153,'Cost Plus'!DE$14:DE$114)</f>
        <v>0</v>
      </c>
      <c r="DF153" s="300">
        <f>SUMIF('Cost Plus'!$FG$14:$FG$114,$AD153,'Cost Plus'!DF$14:DF$114)</f>
        <v>0</v>
      </c>
      <c r="DG153" s="300">
        <f>SUMIF('Cost Plus'!$FG$14:$FG$114,$AD153,'Cost Plus'!DG$14:DG$114)</f>
        <v>0</v>
      </c>
      <c r="DH153" s="300">
        <f>SUMIF('Cost Plus'!$FG$14:$FG$114,$AD153,'Cost Plus'!DH$14:DH$114)</f>
        <v>0</v>
      </c>
      <c r="DI153" s="300">
        <f>SUMIF('Cost Plus'!$FG$14:$FG$114,$AD153,'Cost Plus'!DI$14:DI$114)</f>
        <v>0</v>
      </c>
      <c r="DJ153" s="300">
        <f>SUMIF('Cost Plus'!$FG$14:$FG$114,$AD153,'Cost Plus'!DJ$14:DJ$114)</f>
        <v>0</v>
      </c>
      <c r="DK153" s="300">
        <f>SUMIF('Cost Plus'!$FG$14:$FG$114,$AD153,'Cost Plus'!DK$14:DK$114)</f>
        <v>0</v>
      </c>
      <c r="DL153" s="300">
        <f>SUMIF('Cost Plus'!$FG$14:$FG$114,$AD153,'Cost Plus'!DL$14:DL$114)</f>
        <v>0</v>
      </c>
      <c r="DM153" s="300">
        <f>SUMIF('Cost Plus'!$FG$14:$FG$114,$AD153,'Cost Plus'!DM$14:DM$114)</f>
        <v>0</v>
      </c>
      <c r="DN153" s="300">
        <f>SUMIF('Cost Plus'!$FG$14:$FG$114,$AD153,'Cost Plus'!DN$14:DN$114)</f>
        <v>0</v>
      </c>
      <c r="DO153" s="300">
        <f>SUMIF('Cost Plus'!$FG$14:$FG$114,$AD153,'Cost Plus'!DO$14:DO$114)</f>
        <v>0</v>
      </c>
      <c r="DP153" s="300">
        <f>SUMIF('Cost Plus'!$FG$14:$FG$114,$AD153,'Cost Plus'!DP$14:DP$114)</f>
        <v>0</v>
      </c>
      <c r="DQ153" s="300">
        <f>SUMIF('Cost Plus'!$FG$14:$FG$114,$AD153,'Cost Plus'!DQ$14:DQ$114)</f>
        <v>0</v>
      </c>
      <c r="DR153" s="300">
        <f>SUMIF('Cost Plus'!$FG$14:$FG$114,$AD153,'Cost Plus'!DR$14:DR$114)</f>
        <v>0</v>
      </c>
      <c r="DS153" s="300">
        <f>SUMIF('Cost Plus'!$FG$14:$FG$114,$AD153,'Cost Plus'!DS$14:DS$114)</f>
        <v>0</v>
      </c>
      <c r="DT153" s="300">
        <f>SUMIF('Cost Plus'!$FG$14:$FG$114,$AD153,'Cost Plus'!DT$14:DT$114)</f>
        <v>0</v>
      </c>
      <c r="DU153" s="300">
        <f>SUMIF('Cost Plus'!$FG$14:$FG$114,$AD153,'Cost Plus'!DU$14:DU$114)</f>
        <v>0</v>
      </c>
      <c r="DV153" s="300">
        <f>SUMIF('Cost Plus'!$FG$14:$FG$114,$AD153,'Cost Plus'!DV$14:DV$114)</f>
        <v>0</v>
      </c>
      <c r="DW153" s="300">
        <f>SUMIF('Cost Plus'!$FG$14:$FG$114,$AD153,'Cost Plus'!DW$14:DW$114)</f>
        <v>0</v>
      </c>
      <c r="DX153" s="300">
        <f>SUMIF('Cost Plus'!$FG$14:$FG$114,$AD153,'Cost Plus'!DX$14:DX$114)</f>
        <v>0</v>
      </c>
      <c r="DY153" s="300">
        <f>SUMIF('Cost Plus'!$FG$14:$FG$114,$AD153,'Cost Plus'!DY$14:DY$114)</f>
        <v>0</v>
      </c>
      <c r="DZ153" s="300">
        <f>SUMIF('Cost Plus'!$FG$14:$FG$114,$AD153,'Cost Plus'!DZ$14:DZ$114)</f>
        <v>0</v>
      </c>
      <c r="EA153" s="300">
        <f>SUMIF('Cost Plus'!$FG$14:$FG$114,$AD153,'Cost Plus'!EA$14:EA$114)</f>
        <v>0</v>
      </c>
      <c r="EB153" s="300">
        <f>SUMIF('Cost Plus'!$FG$14:$FG$114,$AD153,'Cost Plus'!EB$14:EB$114)</f>
        <v>0</v>
      </c>
      <c r="EC153" s="300">
        <f>SUMIF('Cost Plus'!$FG$14:$FG$114,$AD153,'Cost Plus'!EC$14:EC$114)</f>
        <v>0</v>
      </c>
      <c r="ED153" s="300">
        <f>SUMIF('Cost Plus'!$FG$14:$FG$114,$AD153,'Cost Plus'!ED$14:ED$114)</f>
        <v>0</v>
      </c>
      <c r="EE153" s="300">
        <f>SUMIF('Cost Plus'!$FG$14:$FG$114,$AD153,'Cost Plus'!EE$14:EE$114)</f>
        <v>0</v>
      </c>
      <c r="EF153" s="300">
        <f>SUMIF('Cost Plus'!$FG$14:$FG$114,$AD153,'Cost Plus'!EF$14:EF$114)</f>
        <v>0</v>
      </c>
      <c r="EG153" s="300">
        <f>SUMIF('Cost Plus'!$FG$14:$FG$114,$AD153,'Cost Plus'!EG$14:EG$114)</f>
        <v>0</v>
      </c>
      <c r="EH153" s="300">
        <f>SUMIF('Cost Plus'!$FG$14:$FG$114,$AD153,'Cost Plus'!EH$14:EH$114)</f>
        <v>0</v>
      </c>
      <c r="EI153" s="300">
        <f>SUMIF('Cost Plus'!$FG$14:$FG$114,$AD153,'Cost Plus'!EI$14:EI$114)</f>
        <v>0</v>
      </c>
      <c r="EJ153" s="300">
        <f>SUMIF('Cost Plus'!$FG$14:$FG$114,$AD153,'Cost Plus'!EJ$14:EJ$114)</f>
        <v>0</v>
      </c>
      <c r="EK153" s="300">
        <f>SUMIF('Cost Plus'!$FG$14:$FG$114,$AD153,'Cost Plus'!EK$14:EK$114)</f>
        <v>0</v>
      </c>
      <c r="EL153" s="300">
        <f>SUMIF('Cost Plus'!$FG$14:$FG$114,$AD153,'Cost Plus'!EL$14:EL$114)</f>
        <v>0</v>
      </c>
      <c r="EM153" s="300">
        <f>SUMIF('Cost Plus'!$FG$14:$FG$114,$AD153,'Cost Plus'!EM$14:EM$114)</f>
        <v>0</v>
      </c>
      <c r="EN153" s="300">
        <f>SUMIF('Cost Plus'!$FG$14:$FG$114,$AD153,'Cost Plus'!EN$14:EN$114)</f>
        <v>0</v>
      </c>
      <c r="EO153" s="300">
        <f>SUMIF('Cost Plus'!$FG$14:$FG$114,$AD153,'Cost Plus'!EO$14:EO$114)</f>
        <v>0</v>
      </c>
      <c r="EP153" s="300">
        <f>SUMIF('Cost Plus'!$FG$14:$FG$114,$AD153,'Cost Plus'!EP$14:EP$114)</f>
        <v>0</v>
      </c>
      <c r="EQ153" s="300">
        <f>SUMIF('Cost Plus'!$FG$14:$FG$114,$AD153,'Cost Plus'!EQ$14:EQ$114)</f>
        <v>0</v>
      </c>
      <c r="ER153" s="300">
        <f>SUMIF('Cost Plus'!$FG$14:$FG$114,$AD153,'Cost Plus'!ER$14:ER$114)</f>
        <v>0</v>
      </c>
      <c r="ES153" s="300">
        <f>SUMIF('Cost Plus'!$FG$14:$FG$114,$AD153,'Cost Plus'!ES$14:ES$114)</f>
        <v>0</v>
      </c>
      <c r="ET153" s="300">
        <f>SUMIF('Cost Plus'!$FG$14:$FG$114,$AD153,'Cost Plus'!ET$14:ET$114)</f>
        <v>0</v>
      </c>
      <c r="EU153" s="300">
        <f>SUMIF('Cost Plus'!$FG$14:$FG$114,$AD153,'Cost Plus'!EU$14:EU$114)</f>
        <v>0</v>
      </c>
      <c r="EV153" s="300">
        <f>SUMIF('Cost Plus'!$FG$14:$FG$114,$AD153,'Cost Plus'!EV$14:EV$114)</f>
        <v>0</v>
      </c>
      <c r="EW153" s="300">
        <f>SUMIF('Cost Plus'!$FG$14:$FG$114,$AD153,'Cost Plus'!EW$14:EW$114)</f>
        <v>0</v>
      </c>
      <c r="EX153" s="300">
        <f>SUMIF('Cost Plus'!$FG$14:$FG$114,$AD153,'Cost Plus'!EX$14:EX$114)</f>
        <v>0</v>
      </c>
      <c r="EY153" s="261"/>
      <c r="EZ153" s="87"/>
      <c r="FB153" s="261"/>
    </row>
    <row r="154" spans="1:158" ht="12.75" hidden="1" customHeight="1" outlineLevel="2">
      <c r="A154" s="303">
        <v>6</v>
      </c>
      <c r="B154" s="303"/>
      <c r="C154" s="892" t="str">
        <f>Constants!B21</f>
        <v>Finance Lease - 5</v>
      </c>
      <c r="E154" s="323"/>
      <c r="F154" s="324"/>
      <c r="G154" s="324"/>
      <c r="H154" s="324"/>
      <c r="I154" s="324"/>
      <c r="J154" s="324"/>
      <c r="K154" s="324"/>
      <c r="L154" s="324"/>
      <c r="M154" s="324"/>
      <c r="N154" s="324"/>
      <c r="O154" s="324"/>
      <c r="P154" s="324"/>
      <c r="Q154" s="324"/>
      <c r="R154" s="324"/>
      <c r="S154" s="324"/>
      <c r="T154" s="324"/>
      <c r="U154" s="324"/>
      <c r="V154" s="325"/>
      <c r="W154" s="324"/>
      <c r="X154" s="324"/>
      <c r="Y154" s="324"/>
      <c r="Z154" s="324"/>
      <c r="AA154" s="324"/>
      <c r="AB154" s="323"/>
      <c r="AC154" s="326"/>
      <c r="AD154" s="683" t="str">
        <f>Constants!E21</f>
        <v>ASS-5</v>
      </c>
      <c r="AE154" s="304">
        <f t="shared" si="57"/>
        <v>0</v>
      </c>
      <c r="AF154" s="299">
        <f>SUMIF('Cost Plus'!$FG$14:$FG$114,$AD154,'Cost Plus'!AF$14:AF$114)</f>
        <v>0</v>
      </c>
      <c r="AG154" s="300">
        <f>SUMIF('Cost Plus'!$FG$14:$FG$114,$AD154,'Cost Plus'!AG$14:AG$114)</f>
        <v>0</v>
      </c>
      <c r="AH154" s="300">
        <f>SUMIF('Cost Plus'!$FG$14:$FG$114,$AD154,'Cost Plus'!AH$14:AH$114)</f>
        <v>0</v>
      </c>
      <c r="AI154" s="300">
        <f>SUMIF('Cost Plus'!$FG$14:$FG$114,$AD154,'Cost Plus'!AI$14:AI$114)</f>
        <v>0</v>
      </c>
      <c r="AJ154" s="300">
        <f>SUMIF('Cost Plus'!$FG$14:$FG$114,$AD154,'Cost Plus'!AJ$14:AJ$114)</f>
        <v>0</v>
      </c>
      <c r="AK154" s="300">
        <f>SUMIF('Cost Plus'!$FG$14:$FG$114,$AD154,'Cost Plus'!AK$14:AK$114)</f>
        <v>0</v>
      </c>
      <c r="AL154" s="300">
        <f>SUMIF('Cost Plus'!$FG$14:$FG$114,$AD154,'Cost Plus'!AL$14:AL$114)</f>
        <v>0</v>
      </c>
      <c r="AM154" s="300">
        <f>SUMIF('Cost Plus'!$FG$14:$FG$114,$AD154,'Cost Plus'!AM$14:AM$114)</f>
        <v>0</v>
      </c>
      <c r="AN154" s="300">
        <f>SUMIF('Cost Plus'!$FG$14:$FG$114,$AD154,'Cost Plus'!AN$14:AN$114)</f>
        <v>0</v>
      </c>
      <c r="AO154" s="300">
        <f>SUMIF('Cost Plus'!$FG$14:$FG$114,$AD154,'Cost Plus'!AO$14:AO$114)</f>
        <v>0</v>
      </c>
      <c r="AP154" s="300">
        <f>SUMIF('Cost Plus'!$FG$14:$FG$114,$AD154,'Cost Plus'!AP$14:AP$114)</f>
        <v>0</v>
      </c>
      <c r="AQ154" s="300">
        <f>SUMIF('Cost Plus'!$FG$14:$FG$114,$AD154,'Cost Plus'!AQ$14:AQ$114)</f>
        <v>0</v>
      </c>
      <c r="AR154" s="300">
        <f>SUMIF('Cost Plus'!$FG$14:$FG$114,$AD154,'Cost Plus'!AR$14:AR$114)</f>
        <v>0</v>
      </c>
      <c r="AS154" s="300">
        <f>SUMIF('Cost Plus'!$FG$14:$FG$114,$AD154,'Cost Plus'!AS$14:AS$114)</f>
        <v>0</v>
      </c>
      <c r="AT154" s="300">
        <f>SUMIF('Cost Plus'!$FG$14:$FG$114,$AD154,'Cost Plus'!AT$14:AT$114)</f>
        <v>0</v>
      </c>
      <c r="AU154" s="300">
        <f>SUMIF('Cost Plus'!$FG$14:$FG$114,$AD154,'Cost Plus'!AU$14:AU$114)</f>
        <v>0</v>
      </c>
      <c r="AV154" s="300">
        <f>SUMIF('Cost Plus'!$FG$14:$FG$114,$AD154,'Cost Plus'!AV$14:AV$114)</f>
        <v>0</v>
      </c>
      <c r="AW154" s="300">
        <f>SUMIF('Cost Plus'!$FG$14:$FG$114,$AD154,'Cost Plus'!AW$14:AW$114)</f>
        <v>0</v>
      </c>
      <c r="AX154" s="300">
        <f>SUMIF('Cost Plus'!$FG$14:$FG$114,$AD154,'Cost Plus'!AX$14:AX$114)</f>
        <v>0</v>
      </c>
      <c r="AY154" s="300">
        <f>SUMIF('Cost Plus'!$FG$14:$FG$114,$AD154,'Cost Plus'!AY$14:AY$114)</f>
        <v>0</v>
      </c>
      <c r="AZ154" s="300">
        <f>SUMIF('Cost Plus'!$FG$14:$FG$114,$AD154,'Cost Plus'!AZ$14:AZ$114)</f>
        <v>0</v>
      </c>
      <c r="BA154" s="300">
        <f>SUMIF('Cost Plus'!$FG$14:$FG$114,$AD154,'Cost Plus'!BA$14:BA$114)</f>
        <v>0</v>
      </c>
      <c r="BB154" s="300">
        <f>SUMIF('Cost Plus'!$FG$14:$FG$114,$AD154,'Cost Plus'!BB$14:BB$114)</f>
        <v>0</v>
      </c>
      <c r="BC154" s="300">
        <f>SUMIF('Cost Plus'!$FG$14:$FG$114,$AD154,'Cost Plus'!BC$14:BC$114)</f>
        <v>0</v>
      </c>
      <c r="BD154" s="300">
        <f>SUMIF('Cost Plus'!$FG$14:$FG$114,$AD154,'Cost Plus'!BD$14:BD$114)</f>
        <v>0</v>
      </c>
      <c r="BE154" s="300">
        <f>SUMIF('Cost Plus'!$FG$14:$FG$114,$AD154,'Cost Plus'!BE$14:BE$114)</f>
        <v>0</v>
      </c>
      <c r="BF154" s="300">
        <f>SUMIF('Cost Plus'!$FG$14:$FG$114,$AD154,'Cost Plus'!BF$14:BF$114)</f>
        <v>0</v>
      </c>
      <c r="BG154" s="300">
        <f>SUMIF('Cost Plus'!$FG$14:$FG$114,$AD154,'Cost Plus'!BG$14:BG$114)</f>
        <v>0</v>
      </c>
      <c r="BH154" s="300">
        <f>SUMIF('Cost Plus'!$FG$14:$FG$114,$AD154,'Cost Plus'!BH$14:BH$114)</f>
        <v>0</v>
      </c>
      <c r="BI154" s="300">
        <f>SUMIF('Cost Plus'!$FG$14:$FG$114,$AD154,'Cost Plus'!BI$14:BI$114)</f>
        <v>0</v>
      </c>
      <c r="BJ154" s="300">
        <f>SUMIF('Cost Plus'!$FG$14:$FG$114,$AD154,'Cost Plus'!BJ$14:BJ$114)</f>
        <v>0</v>
      </c>
      <c r="BK154" s="300">
        <f>SUMIF('Cost Plus'!$FG$14:$FG$114,$AD154,'Cost Plus'!BK$14:BK$114)</f>
        <v>0</v>
      </c>
      <c r="BL154" s="300">
        <f>SUMIF('Cost Plus'!$FG$14:$FG$114,$AD154,'Cost Plus'!BL$14:BL$114)</f>
        <v>0</v>
      </c>
      <c r="BM154" s="300">
        <f>SUMIF('Cost Plus'!$FG$14:$FG$114,$AD154,'Cost Plus'!BM$14:BM$114)</f>
        <v>0</v>
      </c>
      <c r="BN154" s="300">
        <f>SUMIF('Cost Plus'!$FG$14:$FG$114,$AD154,'Cost Plus'!BN$14:BN$114)</f>
        <v>0</v>
      </c>
      <c r="BO154" s="300">
        <f>SUMIF('Cost Plus'!$FG$14:$FG$114,$AD154,'Cost Plus'!BO$14:BO$114)</f>
        <v>0</v>
      </c>
      <c r="BP154" s="300">
        <f>SUMIF('Cost Plus'!$FG$14:$FG$114,$AD154,'Cost Plus'!BP$14:BP$114)</f>
        <v>0</v>
      </c>
      <c r="BQ154" s="300">
        <f>SUMIF('Cost Plus'!$FG$14:$FG$114,$AD154,'Cost Plus'!BQ$14:BQ$114)</f>
        <v>0</v>
      </c>
      <c r="BR154" s="300">
        <f>SUMIF('Cost Plus'!$FG$14:$FG$114,$AD154,'Cost Plus'!BR$14:BR$114)</f>
        <v>0</v>
      </c>
      <c r="BS154" s="300">
        <f>SUMIF('Cost Plus'!$FG$14:$FG$114,$AD154,'Cost Plus'!BS$14:BS$114)</f>
        <v>0</v>
      </c>
      <c r="BT154" s="300">
        <f>SUMIF('Cost Plus'!$FG$14:$FG$114,$AD154,'Cost Plus'!BT$14:BT$114)</f>
        <v>0</v>
      </c>
      <c r="BU154" s="300">
        <f>SUMIF('Cost Plus'!$FG$14:$FG$114,$AD154,'Cost Plus'!BU$14:BU$114)</f>
        <v>0</v>
      </c>
      <c r="BV154" s="300">
        <f>SUMIF('Cost Plus'!$FG$14:$FG$114,$AD154,'Cost Plus'!BV$14:BV$114)</f>
        <v>0</v>
      </c>
      <c r="BW154" s="300">
        <f>SUMIF('Cost Plus'!$FG$14:$FG$114,$AD154,'Cost Plus'!BW$14:BW$114)</f>
        <v>0</v>
      </c>
      <c r="BX154" s="300">
        <f>SUMIF('Cost Plus'!$FG$14:$FG$114,$AD154,'Cost Plus'!BX$14:BX$114)</f>
        <v>0</v>
      </c>
      <c r="BY154" s="300">
        <f>SUMIF('Cost Plus'!$FG$14:$FG$114,$AD154,'Cost Plus'!BY$14:BY$114)</f>
        <v>0</v>
      </c>
      <c r="BZ154" s="300">
        <f>SUMIF('Cost Plus'!$FG$14:$FG$114,$AD154,'Cost Plus'!BZ$14:BZ$114)</f>
        <v>0</v>
      </c>
      <c r="CA154" s="300">
        <f>SUMIF('Cost Plus'!$FG$14:$FG$114,$AD154,'Cost Plus'!CA$14:CA$114)</f>
        <v>0</v>
      </c>
      <c r="CB154" s="300">
        <f>SUMIF('Cost Plus'!$FG$14:$FG$114,$AD154,'Cost Plus'!CB$14:CB$114)</f>
        <v>0</v>
      </c>
      <c r="CC154" s="300">
        <f>SUMIF('Cost Plus'!$FG$14:$FG$114,$AD154,'Cost Plus'!CC$14:CC$114)</f>
        <v>0</v>
      </c>
      <c r="CD154" s="300">
        <f>SUMIF('Cost Plus'!$FG$14:$FG$114,$AD154,'Cost Plus'!CD$14:CD$114)</f>
        <v>0</v>
      </c>
      <c r="CE154" s="300">
        <f>SUMIF('Cost Plus'!$FG$14:$FG$114,$AD154,'Cost Plus'!CE$14:CE$114)</f>
        <v>0</v>
      </c>
      <c r="CF154" s="300">
        <f>SUMIF('Cost Plus'!$FG$14:$FG$114,$AD154,'Cost Plus'!CF$14:CF$114)</f>
        <v>0</v>
      </c>
      <c r="CG154" s="300">
        <f>SUMIF('Cost Plus'!$FG$14:$FG$114,$AD154,'Cost Plus'!CG$14:CG$114)</f>
        <v>0</v>
      </c>
      <c r="CH154" s="300">
        <f>SUMIF('Cost Plus'!$FG$14:$FG$114,$AD154,'Cost Plus'!CH$14:CH$114)</f>
        <v>0</v>
      </c>
      <c r="CI154" s="300">
        <f>SUMIF('Cost Plus'!$FG$14:$FG$114,$AD154,'Cost Plus'!CI$14:CI$114)</f>
        <v>0</v>
      </c>
      <c r="CJ154" s="300">
        <f>SUMIF('Cost Plus'!$FG$14:$FG$114,$AD154,'Cost Plus'!CJ$14:CJ$114)</f>
        <v>0</v>
      </c>
      <c r="CK154" s="300">
        <f>SUMIF('Cost Plus'!$FG$14:$FG$114,$AD154,'Cost Plus'!CK$14:CK$114)</f>
        <v>0</v>
      </c>
      <c r="CL154" s="300">
        <f>SUMIF('Cost Plus'!$FG$14:$FG$114,$AD154,'Cost Plus'!CL$14:CL$114)</f>
        <v>0</v>
      </c>
      <c r="CM154" s="300">
        <f>SUMIF('Cost Plus'!$FG$14:$FG$114,$AD154,'Cost Plus'!CM$14:CM$114)</f>
        <v>0</v>
      </c>
      <c r="CN154" s="300">
        <f>SUMIF('Cost Plus'!$FG$14:$FG$114,$AD154,'Cost Plus'!CN$14:CN$114)</f>
        <v>0</v>
      </c>
      <c r="CO154" s="300">
        <f>SUMIF('Cost Plus'!$FG$14:$FG$114,$AD154,'Cost Plus'!CO$14:CO$114)</f>
        <v>0</v>
      </c>
      <c r="CP154" s="300">
        <f>SUMIF('Cost Plus'!$FG$14:$FG$114,$AD154,'Cost Plus'!CP$14:CP$114)</f>
        <v>0</v>
      </c>
      <c r="CQ154" s="300">
        <f>SUMIF('Cost Plus'!$FG$14:$FG$114,$AD154,'Cost Plus'!CQ$14:CQ$114)</f>
        <v>0</v>
      </c>
      <c r="CR154" s="300">
        <f>SUMIF('Cost Plus'!$FG$14:$FG$114,$AD154,'Cost Plus'!CR$14:CR$114)</f>
        <v>0</v>
      </c>
      <c r="CS154" s="300">
        <f>SUMIF('Cost Plus'!$FG$14:$FG$114,$AD154,'Cost Plus'!CS$14:CS$114)</f>
        <v>0</v>
      </c>
      <c r="CT154" s="300">
        <f>SUMIF('Cost Plus'!$FG$14:$FG$114,$AD154,'Cost Plus'!CT$14:CT$114)</f>
        <v>0</v>
      </c>
      <c r="CU154" s="300">
        <f>SUMIF('Cost Plus'!$FG$14:$FG$114,$AD154,'Cost Plus'!CU$14:CU$114)</f>
        <v>0</v>
      </c>
      <c r="CV154" s="300">
        <f>SUMIF('Cost Plus'!$FG$14:$FG$114,$AD154,'Cost Plus'!CV$14:CV$114)</f>
        <v>0</v>
      </c>
      <c r="CW154" s="300">
        <f>SUMIF('Cost Plus'!$FG$14:$FG$114,$AD154,'Cost Plus'!CW$14:CW$114)</f>
        <v>0</v>
      </c>
      <c r="CX154" s="300">
        <f>SUMIF('Cost Plus'!$FG$14:$FG$114,$AD154,'Cost Plus'!CX$14:CX$114)</f>
        <v>0</v>
      </c>
      <c r="CY154" s="300">
        <f>SUMIF('Cost Plus'!$FG$14:$FG$114,$AD154,'Cost Plus'!CY$14:CY$114)</f>
        <v>0</v>
      </c>
      <c r="CZ154" s="300">
        <f>SUMIF('Cost Plus'!$FG$14:$FG$114,$AD154,'Cost Plus'!CZ$14:CZ$114)</f>
        <v>0</v>
      </c>
      <c r="DA154" s="300">
        <f>SUMIF('Cost Plus'!$FG$14:$FG$114,$AD154,'Cost Plus'!DA$14:DA$114)</f>
        <v>0</v>
      </c>
      <c r="DB154" s="300">
        <f>SUMIF('Cost Plus'!$FG$14:$FG$114,$AD154,'Cost Plus'!DB$14:DB$114)</f>
        <v>0</v>
      </c>
      <c r="DC154" s="300">
        <f>SUMIF('Cost Plus'!$FG$14:$FG$114,$AD154,'Cost Plus'!DC$14:DC$114)</f>
        <v>0</v>
      </c>
      <c r="DD154" s="300">
        <f>SUMIF('Cost Plus'!$FG$14:$FG$114,$AD154,'Cost Plus'!DD$14:DD$114)</f>
        <v>0</v>
      </c>
      <c r="DE154" s="300">
        <f>SUMIF('Cost Plus'!$FG$14:$FG$114,$AD154,'Cost Plus'!DE$14:DE$114)</f>
        <v>0</v>
      </c>
      <c r="DF154" s="300">
        <f>SUMIF('Cost Plus'!$FG$14:$FG$114,$AD154,'Cost Plus'!DF$14:DF$114)</f>
        <v>0</v>
      </c>
      <c r="DG154" s="300">
        <f>SUMIF('Cost Plus'!$FG$14:$FG$114,$AD154,'Cost Plus'!DG$14:DG$114)</f>
        <v>0</v>
      </c>
      <c r="DH154" s="300">
        <f>SUMIF('Cost Plus'!$FG$14:$FG$114,$AD154,'Cost Plus'!DH$14:DH$114)</f>
        <v>0</v>
      </c>
      <c r="DI154" s="300">
        <f>SUMIF('Cost Plus'!$FG$14:$FG$114,$AD154,'Cost Plus'!DI$14:DI$114)</f>
        <v>0</v>
      </c>
      <c r="DJ154" s="300">
        <f>SUMIF('Cost Plus'!$FG$14:$FG$114,$AD154,'Cost Plus'!DJ$14:DJ$114)</f>
        <v>0</v>
      </c>
      <c r="DK154" s="300">
        <f>SUMIF('Cost Plus'!$FG$14:$FG$114,$AD154,'Cost Plus'!DK$14:DK$114)</f>
        <v>0</v>
      </c>
      <c r="DL154" s="300">
        <f>SUMIF('Cost Plus'!$FG$14:$FG$114,$AD154,'Cost Plus'!DL$14:DL$114)</f>
        <v>0</v>
      </c>
      <c r="DM154" s="300">
        <f>SUMIF('Cost Plus'!$FG$14:$FG$114,$AD154,'Cost Plus'!DM$14:DM$114)</f>
        <v>0</v>
      </c>
      <c r="DN154" s="300">
        <f>SUMIF('Cost Plus'!$FG$14:$FG$114,$AD154,'Cost Plus'!DN$14:DN$114)</f>
        <v>0</v>
      </c>
      <c r="DO154" s="300">
        <f>SUMIF('Cost Plus'!$FG$14:$FG$114,$AD154,'Cost Plus'!DO$14:DO$114)</f>
        <v>0</v>
      </c>
      <c r="DP154" s="300">
        <f>SUMIF('Cost Plus'!$FG$14:$FG$114,$AD154,'Cost Plus'!DP$14:DP$114)</f>
        <v>0</v>
      </c>
      <c r="DQ154" s="300">
        <f>SUMIF('Cost Plus'!$FG$14:$FG$114,$AD154,'Cost Plus'!DQ$14:DQ$114)</f>
        <v>0</v>
      </c>
      <c r="DR154" s="300">
        <f>SUMIF('Cost Plus'!$FG$14:$FG$114,$AD154,'Cost Plus'!DR$14:DR$114)</f>
        <v>0</v>
      </c>
      <c r="DS154" s="300">
        <f>SUMIF('Cost Plus'!$FG$14:$FG$114,$AD154,'Cost Plus'!DS$14:DS$114)</f>
        <v>0</v>
      </c>
      <c r="DT154" s="300">
        <f>SUMIF('Cost Plus'!$FG$14:$FG$114,$AD154,'Cost Plus'!DT$14:DT$114)</f>
        <v>0</v>
      </c>
      <c r="DU154" s="300">
        <f>SUMIF('Cost Plus'!$FG$14:$FG$114,$AD154,'Cost Plus'!DU$14:DU$114)</f>
        <v>0</v>
      </c>
      <c r="DV154" s="300">
        <f>SUMIF('Cost Plus'!$FG$14:$FG$114,$AD154,'Cost Plus'!DV$14:DV$114)</f>
        <v>0</v>
      </c>
      <c r="DW154" s="300">
        <f>SUMIF('Cost Plus'!$FG$14:$FG$114,$AD154,'Cost Plus'!DW$14:DW$114)</f>
        <v>0</v>
      </c>
      <c r="DX154" s="300">
        <f>SUMIF('Cost Plus'!$FG$14:$FG$114,$AD154,'Cost Plus'!DX$14:DX$114)</f>
        <v>0</v>
      </c>
      <c r="DY154" s="300">
        <f>SUMIF('Cost Plus'!$FG$14:$FG$114,$AD154,'Cost Plus'!DY$14:DY$114)</f>
        <v>0</v>
      </c>
      <c r="DZ154" s="300">
        <f>SUMIF('Cost Plus'!$FG$14:$FG$114,$AD154,'Cost Plus'!DZ$14:DZ$114)</f>
        <v>0</v>
      </c>
      <c r="EA154" s="300">
        <f>SUMIF('Cost Plus'!$FG$14:$FG$114,$AD154,'Cost Plus'!EA$14:EA$114)</f>
        <v>0</v>
      </c>
      <c r="EB154" s="300">
        <f>SUMIF('Cost Plus'!$FG$14:$FG$114,$AD154,'Cost Plus'!EB$14:EB$114)</f>
        <v>0</v>
      </c>
      <c r="EC154" s="300">
        <f>SUMIF('Cost Plus'!$FG$14:$FG$114,$AD154,'Cost Plus'!EC$14:EC$114)</f>
        <v>0</v>
      </c>
      <c r="ED154" s="300">
        <f>SUMIF('Cost Plus'!$FG$14:$FG$114,$AD154,'Cost Plus'!ED$14:ED$114)</f>
        <v>0</v>
      </c>
      <c r="EE154" s="300">
        <f>SUMIF('Cost Plus'!$FG$14:$FG$114,$AD154,'Cost Plus'!EE$14:EE$114)</f>
        <v>0</v>
      </c>
      <c r="EF154" s="300">
        <f>SUMIF('Cost Plus'!$FG$14:$FG$114,$AD154,'Cost Plus'!EF$14:EF$114)</f>
        <v>0</v>
      </c>
      <c r="EG154" s="300">
        <f>SUMIF('Cost Plus'!$FG$14:$FG$114,$AD154,'Cost Plus'!EG$14:EG$114)</f>
        <v>0</v>
      </c>
      <c r="EH154" s="300">
        <f>SUMIF('Cost Plus'!$FG$14:$FG$114,$AD154,'Cost Plus'!EH$14:EH$114)</f>
        <v>0</v>
      </c>
      <c r="EI154" s="300">
        <f>SUMIF('Cost Plus'!$FG$14:$FG$114,$AD154,'Cost Plus'!EI$14:EI$114)</f>
        <v>0</v>
      </c>
      <c r="EJ154" s="300">
        <f>SUMIF('Cost Plus'!$FG$14:$FG$114,$AD154,'Cost Plus'!EJ$14:EJ$114)</f>
        <v>0</v>
      </c>
      <c r="EK154" s="300">
        <f>SUMIF('Cost Plus'!$FG$14:$FG$114,$AD154,'Cost Plus'!EK$14:EK$114)</f>
        <v>0</v>
      </c>
      <c r="EL154" s="300">
        <f>SUMIF('Cost Plus'!$FG$14:$FG$114,$AD154,'Cost Plus'!EL$14:EL$114)</f>
        <v>0</v>
      </c>
      <c r="EM154" s="300">
        <f>SUMIF('Cost Plus'!$FG$14:$FG$114,$AD154,'Cost Plus'!EM$14:EM$114)</f>
        <v>0</v>
      </c>
      <c r="EN154" s="300">
        <f>SUMIF('Cost Plus'!$FG$14:$FG$114,$AD154,'Cost Plus'!EN$14:EN$114)</f>
        <v>0</v>
      </c>
      <c r="EO154" s="300">
        <f>SUMIF('Cost Plus'!$FG$14:$FG$114,$AD154,'Cost Plus'!EO$14:EO$114)</f>
        <v>0</v>
      </c>
      <c r="EP154" s="300">
        <f>SUMIF('Cost Plus'!$FG$14:$FG$114,$AD154,'Cost Plus'!EP$14:EP$114)</f>
        <v>0</v>
      </c>
      <c r="EQ154" s="300">
        <f>SUMIF('Cost Plus'!$FG$14:$FG$114,$AD154,'Cost Plus'!EQ$14:EQ$114)</f>
        <v>0</v>
      </c>
      <c r="ER154" s="300">
        <f>SUMIF('Cost Plus'!$FG$14:$FG$114,$AD154,'Cost Plus'!ER$14:ER$114)</f>
        <v>0</v>
      </c>
      <c r="ES154" s="300">
        <f>SUMIF('Cost Plus'!$FG$14:$FG$114,$AD154,'Cost Plus'!ES$14:ES$114)</f>
        <v>0</v>
      </c>
      <c r="ET154" s="300">
        <f>SUMIF('Cost Plus'!$FG$14:$FG$114,$AD154,'Cost Plus'!ET$14:ET$114)</f>
        <v>0</v>
      </c>
      <c r="EU154" s="300">
        <f>SUMIF('Cost Plus'!$FG$14:$FG$114,$AD154,'Cost Plus'!EU$14:EU$114)</f>
        <v>0</v>
      </c>
      <c r="EV154" s="300">
        <f>SUMIF('Cost Plus'!$FG$14:$FG$114,$AD154,'Cost Plus'!EV$14:EV$114)</f>
        <v>0</v>
      </c>
      <c r="EW154" s="300">
        <f>SUMIF('Cost Plus'!$FG$14:$FG$114,$AD154,'Cost Plus'!EW$14:EW$114)</f>
        <v>0</v>
      </c>
      <c r="EX154" s="300">
        <f>SUMIF('Cost Plus'!$FG$14:$FG$114,$AD154,'Cost Plus'!EX$14:EX$114)</f>
        <v>0</v>
      </c>
      <c r="EY154" s="261"/>
      <c r="EZ154" s="87"/>
      <c r="FB154" s="261"/>
    </row>
    <row r="155" spans="1:158" ht="12.75" hidden="1" customHeight="1" outlineLevel="2">
      <c r="A155" s="303">
        <v>7</v>
      </c>
      <c r="B155" s="303"/>
      <c r="C155" s="892" t="str">
        <f>Constants!B22</f>
        <v>Finance Lease - 6</v>
      </c>
      <c r="E155" s="323"/>
      <c r="F155" s="324"/>
      <c r="G155" s="324"/>
      <c r="H155" s="324"/>
      <c r="I155" s="324"/>
      <c r="J155" s="324"/>
      <c r="K155" s="324"/>
      <c r="L155" s="324"/>
      <c r="M155" s="324"/>
      <c r="N155" s="324"/>
      <c r="O155" s="324"/>
      <c r="P155" s="324"/>
      <c r="Q155" s="324"/>
      <c r="R155" s="324"/>
      <c r="S155" s="324"/>
      <c r="T155" s="324"/>
      <c r="U155" s="324"/>
      <c r="V155" s="325"/>
      <c r="W155" s="324"/>
      <c r="X155" s="324"/>
      <c r="Y155" s="324"/>
      <c r="Z155" s="324"/>
      <c r="AA155" s="324"/>
      <c r="AB155" s="323"/>
      <c r="AC155" s="326"/>
      <c r="AD155" s="683" t="str">
        <f>Constants!E22</f>
        <v>ASS-6</v>
      </c>
      <c r="AE155" s="304">
        <f t="shared" si="57"/>
        <v>0</v>
      </c>
      <c r="AF155" s="299">
        <f>SUMIF('Cost Plus'!$FG$14:$FG$114,$AD155,'Cost Plus'!AF$14:AF$114)</f>
        <v>0</v>
      </c>
      <c r="AG155" s="300">
        <f>SUMIF('Cost Plus'!$FG$14:$FG$114,$AD155,'Cost Plus'!AG$14:AG$114)</f>
        <v>0</v>
      </c>
      <c r="AH155" s="300">
        <f>SUMIF('Cost Plus'!$FG$14:$FG$114,$AD155,'Cost Plus'!AH$14:AH$114)</f>
        <v>0</v>
      </c>
      <c r="AI155" s="300">
        <f>SUMIF('Cost Plus'!$FG$14:$FG$114,$AD155,'Cost Plus'!AI$14:AI$114)</f>
        <v>0</v>
      </c>
      <c r="AJ155" s="300">
        <f>SUMIF('Cost Plus'!$FG$14:$FG$114,$AD155,'Cost Plus'!AJ$14:AJ$114)</f>
        <v>0</v>
      </c>
      <c r="AK155" s="300">
        <f>SUMIF('Cost Plus'!$FG$14:$FG$114,$AD155,'Cost Plus'!AK$14:AK$114)</f>
        <v>0</v>
      </c>
      <c r="AL155" s="300">
        <f>SUMIF('Cost Plus'!$FG$14:$FG$114,$AD155,'Cost Plus'!AL$14:AL$114)</f>
        <v>0</v>
      </c>
      <c r="AM155" s="300">
        <f>SUMIF('Cost Plus'!$FG$14:$FG$114,$AD155,'Cost Plus'!AM$14:AM$114)</f>
        <v>0</v>
      </c>
      <c r="AN155" s="300">
        <f>SUMIF('Cost Plus'!$FG$14:$FG$114,$AD155,'Cost Plus'!AN$14:AN$114)</f>
        <v>0</v>
      </c>
      <c r="AO155" s="300">
        <f>SUMIF('Cost Plus'!$FG$14:$FG$114,$AD155,'Cost Plus'!AO$14:AO$114)</f>
        <v>0</v>
      </c>
      <c r="AP155" s="300">
        <f>SUMIF('Cost Plus'!$FG$14:$FG$114,$AD155,'Cost Plus'!AP$14:AP$114)</f>
        <v>0</v>
      </c>
      <c r="AQ155" s="300">
        <f>SUMIF('Cost Plus'!$FG$14:$FG$114,$AD155,'Cost Plus'!AQ$14:AQ$114)</f>
        <v>0</v>
      </c>
      <c r="AR155" s="300">
        <f>SUMIF('Cost Plus'!$FG$14:$FG$114,$AD155,'Cost Plus'!AR$14:AR$114)</f>
        <v>0</v>
      </c>
      <c r="AS155" s="300">
        <f>SUMIF('Cost Plus'!$FG$14:$FG$114,$AD155,'Cost Plus'!AS$14:AS$114)</f>
        <v>0</v>
      </c>
      <c r="AT155" s="300">
        <f>SUMIF('Cost Plus'!$FG$14:$FG$114,$AD155,'Cost Plus'!AT$14:AT$114)</f>
        <v>0</v>
      </c>
      <c r="AU155" s="300">
        <f>SUMIF('Cost Plus'!$FG$14:$FG$114,$AD155,'Cost Plus'!AU$14:AU$114)</f>
        <v>0</v>
      </c>
      <c r="AV155" s="300">
        <f>SUMIF('Cost Plus'!$FG$14:$FG$114,$AD155,'Cost Plus'!AV$14:AV$114)</f>
        <v>0</v>
      </c>
      <c r="AW155" s="300">
        <f>SUMIF('Cost Plus'!$FG$14:$FG$114,$AD155,'Cost Plus'!AW$14:AW$114)</f>
        <v>0</v>
      </c>
      <c r="AX155" s="300">
        <f>SUMIF('Cost Plus'!$FG$14:$FG$114,$AD155,'Cost Plus'!AX$14:AX$114)</f>
        <v>0</v>
      </c>
      <c r="AY155" s="300">
        <f>SUMIF('Cost Plus'!$FG$14:$FG$114,$AD155,'Cost Plus'!AY$14:AY$114)</f>
        <v>0</v>
      </c>
      <c r="AZ155" s="300">
        <f>SUMIF('Cost Plus'!$FG$14:$FG$114,$AD155,'Cost Plus'!AZ$14:AZ$114)</f>
        <v>0</v>
      </c>
      <c r="BA155" s="300">
        <f>SUMIF('Cost Plus'!$FG$14:$FG$114,$AD155,'Cost Plus'!BA$14:BA$114)</f>
        <v>0</v>
      </c>
      <c r="BB155" s="300">
        <f>SUMIF('Cost Plus'!$FG$14:$FG$114,$AD155,'Cost Plus'!BB$14:BB$114)</f>
        <v>0</v>
      </c>
      <c r="BC155" s="300">
        <f>SUMIF('Cost Plus'!$FG$14:$FG$114,$AD155,'Cost Plus'!BC$14:BC$114)</f>
        <v>0</v>
      </c>
      <c r="BD155" s="300">
        <f>SUMIF('Cost Plus'!$FG$14:$FG$114,$AD155,'Cost Plus'!BD$14:BD$114)</f>
        <v>0</v>
      </c>
      <c r="BE155" s="300">
        <f>SUMIF('Cost Plus'!$FG$14:$FG$114,$AD155,'Cost Plus'!BE$14:BE$114)</f>
        <v>0</v>
      </c>
      <c r="BF155" s="300">
        <f>SUMIF('Cost Plus'!$FG$14:$FG$114,$AD155,'Cost Plus'!BF$14:BF$114)</f>
        <v>0</v>
      </c>
      <c r="BG155" s="300">
        <f>SUMIF('Cost Plus'!$FG$14:$FG$114,$AD155,'Cost Plus'!BG$14:BG$114)</f>
        <v>0</v>
      </c>
      <c r="BH155" s="300">
        <f>SUMIF('Cost Plus'!$FG$14:$FG$114,$AD155,'Cost Plus'!BH$14:BH$114)</f>
        <v>0</v>
      </c>
      <c r="BI155" s="300">
        <f>SUMIF('Cost Plus'!$FG$14:$FG$114,$AD155,'Cost Plus'!BI$14:BI$114)</f>
        <v>0</v>
      </c>
      <c r="BJ155" s="300">
        <f>SUMIF('Cost Plus'!$FG$14:$FG$114,$AD155,'Cost Plus'!BJ$14:BJ$114)</f>
        <v>0</v>
      </c>
      <c r="BK155" s="300">
        <f>SUMIF('Cost Plus'!$FG$14:$FG$114,$AD155,'Cost Plus'!BK$14:BK$114)</f>
        <v>0</v>
      </c>
      <c r="BL155" s="300">
        <f>SUMIF('Cost Plus'!$FG$14:$FG$114,$AD155,'Cost Plus'!BL$14:BL$114)</f>
        <v>0</v>
      </c>
      <c r="BM155" s="300">
        <f>SUMIF('Cost Plus'!$FG$14:$FG$114,$AD155,'Cost Plus'!BM$14:BM$114)</f>
        <v>0</v>
      </c>
      <c r="BN155" s="300">
        <f>SUMIF('Cost Plus'!$FG$14:$FG$114,$AD155,'Cost Plus'!BN$14:BN$114)</f>
        <v>0</v>
      </c>
      <c r="BO155" s="300">
        <f>SUMIF('Cost Plus'!$FG$14:$FG$114,$AD155,'Cost Plus'!BO$14:BO$114)</f>
        <v>0</v>
      </c>
      <c r="BP155" s="300">
        <f>SUMIF('Cost Plus'!$FG$14:$FG$114,$AD155,'Cost Plus'!BP$14:BP$114)</f>
        <v>0</v>
      </c>
      <c r="BQ155" s="300">
        <f>SUMIF('Cost Plus'!$FG$14:$FG$114,$AD155,'Cost Plus'!BQ$14:BQ$114)</f>
        <v>0</v>
      </c>
      <c r="BR155" s="300">
        <f>SUMIF('Cost Plus'!$FG$14:$FG$114,$AD155,'Cost Plus'!BR$14:BR$114)</f>
        <v>0</v>
      </c>
      <c r="BS155" s="300">
        <f>SUMIF('Cost Plus'!$FG$14:$FG$114,$AD155,'Cost Plus'!BS$14:BS$114)</f>
        <v>0</v>
      </c>
      <c r="BT155" s="300">
        <f>SUMIF('Cost Plus'!$FG$14:$FG$114,$AD155,'Cost Plus'!BT$14:BT$114)</f>
        <v>0</v>
      </c>
      <c r="BU155" s="300">
        <f>SUMIF('Cost Plus'!$FG$14:$FG$114,$AD155,'Cost Plus'!BU$14:BU$114)</f>
        <v>0</v>
      </c>
      <c r="BV155" s="300">
        <f>SUMIF('Cost Plus'!$FG$14:$FG$114,$AD155,'Cost Plus'!BV$14:BV$114)</f>
        <v>0</v>
      </c>
      <c r="BW155" s="300">
        <f>SUMIF('Cost Plus'!$FG$14:$FG$114,$AD155,'Cost Plus'!BW$14:BW$114)</f>
        <v>0</v>
      </c>
      <c r="BX155" s="300">
        <f>SUMIF('Cost Plus'!$FG$14:$FG$114,$AD155,'Cost Plus'!BX$14:BX$114)</f>
        <v>0</v>
      </c>
      <c r="BY155" s="300">
        <f>SUMIF('Cost Plus'!$FG$14:$FG$114,$AD155,'Cost Plus'!BY$14:BY$114)</f>
        <v>0</v>
      </c>
      <c r="BZ155" s="300">
        <f>SUMIF('Cost Plus'!$FG$14:$FG$114,$AD155,'Cost Plus'!BZ$14:BZ$114)</f>
        <v>0</v>
      </c>
      <c r="CA155" s="300">
        <f>SUMIF('Cost Plus'!$FG$14:$FG$114,$AD155,'Cost Plus'!CA$14:CA$114)</f>
        <v>0</v>
      </c>
      <c r="CB155" s="300">
        <f>SUMIF('Cost Plus'!$FG$14:$FG$114,$AD155,'Cost Plus'!CB$14:CB$114)</f>
        <v>0</v>
      </c>
      <c r="CC155" s="300">
        <f>SUMIF('Cost Plus'!$FG$14:$FG$114,$AD155,'Cost Plus'!CC$14:CC$114)</f>
        <v>0</v>
      </c>
      <c r="CD155" s="300">
        <f>SUMIF('Cost Plus'!$FG$14:$FG$114,$AD155,'Cost Plus'!CD$14:CD$114)</f>
        <v>0</v>
      </c>
      <c r="CE155" s="300">
        <f>SUMIF('Cost Plus'!$FG$14:$FG$114,$AD155,'Cost Plus'!CE$14:CE$114)</f>
        <v>0</v>
      </c>
      <c r="CF155" s="300">
        <f>SUMIF('Cost Plus'!$FG$14:$FG$114,$AD155,'Cost Plus'!CF$14:CF$114)</f>
        <v>0</v>
      </c>
      <c r="CG155" s="300">
        <f>SUMIF('Cost Plus'!$FG$14:$FG$114,$AD155,'Cost Plus'!CG$14:CG$114)</f>
        <v>0</v>
      </c>
      <c r="CH155" s="300">
        <f>SUMIF('Cost Plus'!$FG$14:$FG$114,$AD155,'Cost Plus'!CH$14:CH$114)</f>
        <v>0</v>
      </c>
      <c r="CI155" s="300">
        <f>SUMIF('Cost Plus'!$FG$14:$FG$114,$AD155,'Cost Plus'!CI$14:CI$114)</f>
        <v>0</v>
      </c>
      <c r="CJ155" s="300">
        <f>SUMIF('Cost Plus'!$FG$14:$FG$114,$AD155,'Cost Plus'!CJ$14:CJ$114)</f>
        <v>0</v>
      </c>
      <c r="CK155" s="300">
        <f>SUMIF('Cost Plus'!$FG$14:$FG$114,$AD155,'Cost Plus'!CK$14:CK$114)</f>
        <v>0</v>
      </c>
      <c r="CL155" s="300">
        <f>SUMIF('Cost Plus'!$FG$14:$FG$114,$AD155,'Cost Plus'!CL$14:CL$114)</f>
        <v>0</v>
      </c>
      <c r="CM155" s="300">
        <f>SUMIF('Cost Plus'!$FG$14:$FG$114,$AD155,'Cost Plus'!CM$14:CM$114)</f>
        <v>0</v>
      </c>
      <c r="CN155" s="300">
        <f>SUMIF('Cost Plus'!$FG$14:$FG$114,$AD155,'Cost Plus'!CN$14:CN$114)</f>
        <v>0</v>
      </c>
      <c r="CO155" s="300">
        <f>SUMIF('Cost Plus'!$FG$14:$FG$114,$AD155,'Cost Plus'!CO$14:CO$114)</f>
        <v>0</v>
      </c>
      <c r="CP155" s="300">
        <f>SUMIF('Cost Plus'!$FG$14:$FG$114,$AD155,'Cost Plus'!CP$14:CP$114)</f>
        <v>0</v>
      </c>
      <c r="CQ155" s="300">
        <f>SUMIF('Cost Plus'!$FG$14:$FG$114,$AD155,'Cost Plus'!CQ$14:CQ$114)</f>
        <v>0</v>
      </c>
      <c r="CR155" s="300">
        <f>SUMIF('Cost Plus'!$FG$14:$FG$114,$AD155,'Cost Plus'!CR$14:CR$114)</f>
        <v>0</v>
      </c>
      <c r="CS155" s="300">
        <f>SUMIF('Cost Plus'!$FG$14:$FG$114,$AD155,'Cost Plus'!CS$14:CS$114)</f>
        <v>0</v>
      </c>
      <c r="CT155" s="300">
        <f>SUMIF('Cost Plus'!$FG$14:$FG$114,$AD155,'Cost Plus'!CT$14:CT$114)</f>
        <v>0</v>
      </c>
      <c r="CU155" s="300">
        <f>SUMIF('Cost Plus'!$FG$14:$FG$114,$AD155,'Cost Plus'!CU$14:CU$114)</f>
        <v>0</v>
      </c>
      <c r="CV155" s="300">
        <f>SUMIF('Cost Plus'!$FG$14:$FG$114,$AD155,'Cost Plus'!CV$14:CV$114)</f>
        <v>0</v>
      </c>
      <c r="CW155" s="300">
        <f>SUMIF('Cost Plus'!$FG$14:$FG$114,$AD155,'Cost Plus'!CW$14:CW$114)</f>
        <v>0</v>
      </c>
      <c r="CX155" s="300">
        <f>SUMIF('Cost Plus'!$FG$14:$FG$114,$AD155,'Cost Plus'!CX$14:CX$114)</f>
        <v>0</v>
      </c>
      <c r="CY155" s="300">
        <f>SUMIF('Cost Plus'!$FG$14:$FG$114,$AD155,'Cost Plus'!CY$14:CY$114)</f>
        <v>0</v>
      </c>
      <c r="CZ155" s="300">
        <f>SUMIF('Cost Plus'!$FG$14:$FG$114,$AD155,'Cost Plus'!CZ$14:CZ$114)</f>
        <v>0</v>
      </c>
      <c r="DA155" s="300">
        <f>SUMIF('Cost Plus'!$FG$14:$FG$114,$AD155,'Cost Plus'!DA$14:DA$114)</f>
        <v>0</v>
      </c>
      <c r="DB155" s="300">
        <f>SUMIF('Cost Plus'!$FG$14:$FG$114,$AD155,'Cost Plus'!DB$14:DB$114)</f>
        <v>0</v>
      </c>
      <c r="DC155" s="300">
        <f>SUMIF('Cost Plus'!$FG$14:$FG$114,$AD155,'Cost Plus'!DC$14:DC$114)</f>
        <v>0</v>
      </c>
      <c r="DD155" s="300">
        <f>SUMIF('Cost Plus'!$FG$14:$FG$114,$AD155,'Cost Plus'!DD$14:DD$114)</f>
        <v>0</v>
      </c>
      <c r="DE155" s="300">
        <f>SUMIF('Cost Plus'!$FG$14:$FG$114,$AD155,'Cost Plus'!DE$14:DE$114)</f>
        <v>0</v>
      </c>
      <c r="DF155" s="300">
        <f>SUMIF('Cost Plus'!$FG$14:$FG$114,$AD155,'Cost Plus'!DF$14:DF$114)</f>
        <v>0</v>
      </c>
      <c r="DG155" s="300">
        <f>SUMIF('Cost Plus'!$FG$14:$FG$114,$AD155,'Cost Plus'!DG$14:DG$114)</f>
        <v>0</v>
      </c>
      <c r="DH155" s="300">
        <f>SUMIF('Cost Plus'!$FG$14:$FG$114,$AD155,'Cost Plus'!DH$14:DH$114)</f>
        <v>0</v>
      </c>
      <c r="DI155" s="300">
        <f>SUMIF('Cost Plus'!$FG$14:$FG$114,$AD155,'Cost Plus'!DI$14:DI$114)</f>
        <v>0</v>
      </c>
      <c r="DJ155" s="300">
        <f>SUMIF('Cost Plus'!$FG$14:$FG$114,$AD155,'Cost Plus'!DJ$14:DJ$114)</f>
        <v>0</v>
      </c>
      <c r="DK155" s="300">
        <f>SUMIF('Cost Plus'!$FG$14:$FG$114,$AD155,'Cost Plus'!DK$14:DK$114)</f>
        <v>0</v>
      </c>
      <c r="DL155" s="300">
        <f>SUMIF('Cost Plus'!$FG$14:$FG$114,$AD155,'Cost Plus'!DL$14:DL$114)</f>
        <v>0</v>
      </c>
      <c r="DM155" s="300">
        <f>SUMIF('Cost Plus'!$FG$14:$FG$114,$AD155,'Cost Plus'!DM$14:DM$114)</f>
        <v>0</v>
      </c>
      <c r="DN155" s="300">
        <f>SUMIF('Cost Plus'!$FG$14:$FG$114,$AD155,'Cost Plus'!DN$14:DN$114)</f>
        <v>0</v>
      </c>
      <c r="DO155" s="300">
        <f>SUMIF('Cost Plus'!$FG$14:$FG$114,$AD155,'Cost Plus'!DO$14:DO$114)</f>
        <v>0</v>
      </c>
      <c r="DP155" s="300">
        <f>SUMIF('Cost Plus'!$FG$14:$FG$114,$AD155,'Cost Plus'!DP$14:DP$114)</f>
        <v>0</v>
      </c>
      <c r="DQ155" s="300">
        <f>SUMIF('Cost Plus'!$FG$14:$FG$114,$AD155,'Cost Plus'!DQ$14:DQ$114)</f>
        <v>0</v>
      </c>
      <c r="DR155" s="300">
        <f>SUMIF('Cost Plus'!$FG$14:$FG$114,$AD155,'Cost Plus'!DR$14:DR$114)</f>
        <v>0</v>
      </c>
      <c r="DS155" s="300">
        <f>SUMIF('Cost Plus'!$FG$14:$FG$114,$AD155,'Cost Plus'!DS$14:DS$114)</f>
        <v>0</v>
      </c>
      <c r="DT155" s="300">
        <f>SUMIF('Cost Plus'!$FG$14:$FG$114,$AD155,'Cost Plus'!DT$14:DT$114)</f>
        <v>0</v>
      </c>
      <c r="DU155" s="300">
        <f>SUMIF('Cost Plus'!$FG$14:$FG$114,$AD155,'Cost Plus'!DU$14:DU$114)</f>
        <v>0</v>
      </c>
      <c r="DV155" s="300">
        <f>SUMIF('Cost Plus'!$FG$14:$FG$114,$AD155,'Cost Plus'!DV$14:DV$114)</f>
        <v>0</v>
      </c>
      <c r="DW155" s="300">
        <f>SUMIF('Cost Plus'!$FG$14:$FG$114,$AD155,'Cost Plus'!DW$14:DW$114)</f>
        <v>0</v>
      </c>
      <c r="DX155" s="300">
        <f>SUMIF('Cost Plus'!$FG$14:$FG$114,$AD155,'Cost Plus'!DX$14:DX$114)</f>
        <v>0</v>
      </c>
      <c r="DY155" s="300">
        <f>SUMIF('Cost Plus'!$FG$14:$FG$114,$AD155,'Cost Plus'!DY$14:DY$114)</f>
        <v>0</v>
      </c>
      <c r="DZ155" s="300">
        <f>SUMIF('Cost Plus'!$FG$14:$FG$114,$AD155,'Cost Plus'!DZ$14:DZ$114)</f>
        <v>0</v>
      </c>
      <c r="EA155" s="300">
        <f>SUMIF('Cost Plus'!$FG$14:$FG$114,$AD155,'Cost Plus'!EA$14:EA$114)</f>
        <v>0</v>
      </c>
      <c r="EB155" s="300">
        <f>SUMIF('Cost Plus'!$FG$14:$FG$114,$AD155,'Cost Plus'!EB$14:EB$114)</f>
        <v>0</v>
      </c>
      <c r="EC155" s="300">
        <f>SUMIF('Cost Plus'!$FG$14:$FG$114,$AD155,'Cost Plus'!EC$14:EC$114)</f>
        <v>0</v>
      </c>
      <c r="ED155" s="300">
        <f>SUMIF('Cost Plus'!$FG$14:$FG$114,$AD155,'Cost Plus'!ED$14:ED$114)</f>
        <v>0</v>
      </c>
      <c r="EE155" s="300">
        <f>SUMIF('Cost Plus'!$FG$14:$FG$114,$AD155,'Cost Plus'!EE$14:EE$114)</f>
        <v>0</v>
      </c>
      <c r="EF155" s="300">
        <f>SUMIF('Cost Plus'!$FG$14:$FG$114,$AD155,'Cost Plus'!EF$14:EF$114)</f>
        <v>0</v>
      </c>
      <c r="EG155" s="300">
        <f>SUMIF('Cost Plus'!$FG$14:$FG$114,$AD155,'Cost Plus'!EG$14:EG$114)</f>
        <v>0</v>
      </c>
      <c r="EH155" s="300">
        <f>SUMIF('Cost Plus'!$FG$14:$FG$114,$AD155,'Cost Plus'!EH$14:EH$114)</f>
        <v>0</v>
      </c>
      <c r="EI155" s="300">
        <f>SUMIF('Cost Plus'!$FG$14:$FG$114,$AD155,'Cost Plus'!EI$14:EI$114)</f>
        <v>0</v>
      </c>
      <c r="EJ155" s="300">
        <f>SUMIF('Cost Plus'!$FG$14:$FG$114,$AD155,'Cost Plus'!EJ$14:EJ$114)</f>
        <v>0</v>
      </c>
      <c r="EK155" s="300">
        <f>SUMIF('Cost Plus'!$FG$14:$FG$114,$AD155,'Cost Plus'!EK$14:EK$114)</f>
        <v>0</v>
      </c>
      <c r="EL155" s="300">
        <f>SUMIF('Cost Plus'!$FG$14:$FG$114,$AD155,'Cost Plus'!EL$14:EL$114)</f>
        <v>0</v>
      </c>
      <c r="EM155" s="300">
        <f>SUMIF('Cost Plus'!$FG$14:$FG$114,$AD155,'Cost Plus'!EM$14:EM$114)</f>
        <v>0</v>
      </c>
      <c r="EN155" s="300">
        <f>SUMIF('Cost Plus'!$FG$14:$FG$114,$AD155,'Cost Plus'!EN$14:EN$114)</f>
        <v>0</v>
      </c>
      <c r="EO155" s="300">
        <f>SUMIF('Cost Plus'!$FG$14:$FG$114,$AD155,'Cost Plus'!EO$14:EO$114)</f>
        <v>0</v>
      </c>
      <c r="EP155" s="300">
        <f>SUMIF('Cost Plus'!$FG$14:$FG$114,$AD155,'Cost Plus'!EP$14:EP$114)</f>
        <v>0</v>
      </c>
      <c r="EQ155" s="300">
        <f>SUMIF('Cost Plus'!$FG$14:$FG$114,$AD155,'Cost Plus'!EQ$14:EQ$114)</f>
        <v>0</v>
      </c>
      <c r="ER155" s="300">
        <f>SUMIF('Cost Plus'!$FG$14:$FG$114,$AD155,'Cost Plus'!ER$14:ER$114)</f>
        <v>0</v>
      </c>
      <c r="ES155" s="300">
        <f>SUMIF('Cost Plus'!$FG$14:$FG$114,$AD155,'Cost Plus'!ES$14:ES$114)</f>
        <v>0</v>
      </c>
      <c r="ET155" s="300">
        <f>SUMIF('Cost Plus'!$FG$14:$FG$114,$AD155,'Cost Plus'!ET$14:ET$114)</f>
        <v>0</v>
      </c>
      <c r="EU155" s="300">
        <f>SUMIF('Cost Plus'!$FG$14:$FG$114,$AD155,'Cost Plus'!EU$14:EU$114)</f>
        <v>0</v>
      </c>
      <c r="EV155" s="300">
        <f>SUMIF('Cost Plus'!$FG$14:$FG$114,$AD155,'Cost Plus'!EV$14:EV$114)</f>
        <v>0</v>
      </c>
      <c r="EW155" s="300">
        <f>SUMIF('Cost Plus'!$FG$14:$FG$114,$AD155,'Cost Plus'!EW$14:EW$114)</f>
        <v>0</v>
      </c>
      <c r="EX155" s="300">
        <f>SUMIF('Cost Plus'!$FG$14:$FG$114,$AD155,'Cost Plus'!EX$14:EX$114)</f>
        <v>0</v>
      </c>
      <c r="EY155" s="261"/>
      <c r="EZ155" s="87"/>
      <c r="FB155" s="261"/>
    </row>
    <row r="156" spans="1:158" ht="12.75" hidden="1" customHeight="1" outlineLevel="2">
      <c r="A156" s="303">
        <v>8</v>
      </c>
      <c r="B156" s="303"/>
      <c r="C156" s="892" t="str">
        <f>Constants!B23</f>
        <v>Finance Lease - 7</v>
      </c>
      <c r="E156" s="323"/>
      <c r="F156" s="324"/>
      <c r="G156" s="324"/>
      <c r="H156" s="324"/>
      <c r="I156" s="324"/>
      <c r="J156" s="324"/>
      <c r="K156" s="324"/>
      <c r="L156" s="324"/>
      <c r="M156" s="324"/>
      <c r="N156" s="324"/>
      <c r="O156" s="324"/>
      <c r="P156" s="324"/>
      <c r="Q156" s="324"/>
      <c r="R156" s="324"/>
      <c r="S156" s="324"/>
      <c r="T156" s="324"/>
      <c r="U156" s="324"/>
      <c r="V156" s="325"/>
      <c r="W156" s="324"/>
      <c r="X156" s="324"/>
      <c r="Y156" s="324"/>
      <c r="Z156" s="324"/>
      <c r="AA156" s="324"/>
      <c r="AB156" s="323"/>
      <c r="AC156" s="326"/>
      <c r="AD156" s="683" t="str">
        <f>Constants!E23</f>
        <v>ASS-7</v>
      </c>
      <c r="AE156" s="304">
        <f t="shared" si="57"/>
        <v>0</v>
      </c>
      <c r="AF156" s="299">
        <f>SUMIF('Cost Plus'!$FG$14:$FG$114,$AD156,'Cost Plus'!AF$14:AF$114)</f>
        <v>0</v>
      </c>
      <c r="AG156" s="300">
        <f>SUMIF('Cost Plus'!$FG$14:$FG$114,$AD156,'Cost Plus'!AG$14:AG$114)</f>
        <v>0</v>
      </c>
      <c r="AH156" s="300">
        <f>SUMIF('Cost Plus'!$FG$14:$FG$114,$AD156,'Cost Plus'!AH$14:AH$114)</f>
        <v>0</v>
      </c>
      <c r="AI156" s="300">
        <f>SUMIF('Cost Plus'!$FG$14:$FG$114,$AD156,'Cost Plus'!AI$14:AI$114)</f>
        <v>0</v>
      </c>
      <c r="AJ156" s="300">
        <f>SUMIF('Cost Plus'!$FG$14:$FG$114,$AD156,'Cost Plus'!AJ$14:AJ$114)</f>
        <v>0</v>
      </c>
      <c r="AK156" s="300">
        <f>SUMIF('Cost Plus'!$FG$14:$FG$114,$AD156,'Cost Plus'!AK$14:AK$114)</f>
        <v>0</v>
      </c>
      <c r="AL156" s="300">
        <f>SUMIF('Cost Plus'!$FG$14:$FG$114,$AD156,'Cost Plus'!AL$14:AL$114)</f>
        <v>0</v>
      </c>
      <c r="AM156" s="300">
        <f>SUMIF('Cost Plus'!$FG$14:$FG$114,$AD156,'Cost Plus'!AM$14:AM$114)</f>
        <v>0</v>
      </c>
      <c r="AN156" s="300">
        <f>SUMIF('Cost Plus'!$FG$14:$FG$114,$AD156,'Cost Plus'!AN$14:AN$114)</f>
        <v>0</v>
      </c>
      <c r="AO156" s="300">
        <f>SUMIF('Cost Plus'!$FG$14:$FG$114,$AD156,'Cost Plus'!AO$14:AO$114)</f>
        <v>0</v>
      </c>
      <c r="AP156" s="300">
        <f>SUMIF('Cost Plus'!$FG$14:$FG$114,$AD156,'Cost Plus'!AP$14:AP$114)</f>
        <v>0</v>
      </c>
      <c r="AQ156" s="300">
        <f>SUMIF('Cost Plus'!$FG$14:$FG$114,$AD156,'Cost Plus'!AQ$14:AQ$114)</f>
        <v>0</v>
      </c>
      <c r="AR156" s="300">
        <f>SUMIF('Cost Plus'!$FG$14:$FG$114,$AD156,'Cost Plus'!AR$14:AR$114)</f>
        <v>0</v>
      </c>
      <c r="AS156" s="300">
        <f>SUMIF('Cost Plus'!$FG$14:$FG$114,$AD156,'Cost Plus'!AS$14:AS$114)</f>
        <v>0</v>
      </c>
      <c r="AT156" s="300">
        <f>SUMIF('Cost Plus'!$FG$14:$FG$114,$AD156,'Cost Plus'!AT$14:AT$114)</f>
        <v>0</v>
      </c>
      <c r="AU156" s="300">
        <f>SUMIF('Cost Plus'!$FG$14:$FG$114,$AD156,'Cost Plus'!AU$14:AU$114)</f>
        <v>0</v>
      </c>
      <c r="AV156" s="300">
        <f>SUMIF('Cost Plus'!$FG$14:$FG$114,$AD156,'Cost Plus'!AV$14:AV$114)</f>
        <v>0</v>
      </c>
      <c r="AW156" s="300">
        <f>SUMIF('Cost Plus'!$FG$14:$FG$114,$AD156,'Cost Plus'!AW$14:AW$114)</f>
        <v>0</v>
      </c>
      <c r="AX156" s="300">
        <f>SUMIF('Cost Plus'!$FG$14:$FG$114,$AD156,'Cost Plus'!AX$14:AX$114)</f>
        <v>0</v>
      </c>
      <c r="AY156" s="300">
        <f>SUMIF('Cost Plus'!$FG$14:$FG$114,$AD156,'Cost Plus'!AY$14:AY$114)</f>
        <v>0</v>
      </c>
      <c r="AZ156" s="300">
        <f>SUMIF('Cost Plus'!$FG$14:$FG$114,$AD156,'Cost Plus'!AZ$14:AZ$114)</f>
        <v>0</v>
      </c>
      <c r="BA156" s="300">
        <f>SUMIF('Cost Plus'!$FG$14:$FG$114,$AD156,'Cost Plus'!BA$14:BA$114)</f>
        <v>0</v>
      </c>
      <c r="BB156" s="300">
        <f>SUMIF('Cost Plus'!$FG$14:$FG$114,$AD156,'Cost Plus'!BB$14:BB$114)</f>
        <v>0</v>
      </c>
      <c r="BC156" s="300">
        <f>SUMIF('Cost Plus'!$FG$14:$FG$114,$AD156,'Cost Plus'!BC$14:BC$114)</f>
        <v>0</v>
      </c>
      <c r="BD156" s="300">
        <f>SUMIF('Cost Plus'!$FG$14:$FG$114,$AD156,'Cost Plus'!BD$14:BD$114)</f>
        <v>0</v>
      </c>
      <c r="BE156" s="300">
        <f>SUMIF('Cost Plus'!$FG$14:$FG$114,$AD156,'Cost Plus'!BE$14:BE$114)</f>
        <v>0</v>
      </c>
      <c r="BF156" s="300">
        <f>SUMIF('Cost Plus'!$FG$14:$FG$114,$AD156,'Cost Plus'!BF$14:BF$114)</f>
        <v>0</v>
      </c>
      <c r="BG156" s="300">
        <f>SUMIF('Cost Plus'!$FG$14:$FG$114,$AD156,'Cost Plus'!BG$14:BG$114)</f>
        <v>0</v>
      </c>
      <c r="BH156" s="300">
        <f>SUMIF('Cost Plus'!$FG$14:$FG$114,$AD156,'Cost Plus'!BH$14:BH$114)</f>
        <v>0</v>
      </c>
      <c r="BI156" s="300">
        <f>SUMIF('Cost Plus'!$FG$14:$FG$114,$AD156,'Cost Plus'!BI$14:BI$114)</f>
        <v>0</v>
      </c>
      <c r="BJ156" s="300">
        <f>SUMIF('Cost Plus'!$FG$14:$FG$114,$AD156,'Cost Plus'!BJ$14:BJ$114)</f>
        <v>0</v>
      </c>
      <c r="BK156" s="300">
        <f>SUMIF('Cost Plus'!$FG$14:$FG$114,$AD156,'Cost Plus'!BK$14:BK$114)</f>
        <v>0</v>
      </c>
      <c r="BL156" s="300">
        <f>SUMIF('Cost Plus'!$FG$14:$FG$114,$AD156,'Cost Plus'!BL$14:BL$114)</f>
        <v>0</v>
      </c>
      <c r="BM156" s="300">
        <f>SUMIF('Cost Plus'!$FG$14:$FG$114,$AD156,'Cost Plus'!BM$14:BM$114)</f>
        <v>0</v>
      </c>
      <c r="BN156" s="300">
        <f>SUMIF('Cost Plus'!$FG$14:$FG$114,$AD156,'Cost Plus'!BN$14:BN$114)</f>
        <v>0</v>
      </c>
      <c r="BO156" s="300">
        <f>SUMIF('Cost Plus'!$FG$14:$FG$114,$AD156,'Cost Plus'!BO$14:BO$114)</f>
        <v>0</v>
      </c>
      <c r="BP156" s="300">
        <f>SUMIF('Cost Plus'!$FG$14:$FG$114,$AD156,'Cost Plus'!BP$14:BP$114)</f>
        <v>0</v>
      </c>
      <c r="BQ156" s="300">
        <f>SUMIF('Cost Plus'!$FG$14:$FG$114,$AD156,'Cost Plus'!BQ$14:BQ$114)</f>
        <v>0</v>
      </c>
      <c r="BR156" s="300">
        <f>SUMIF('Cost Plus'!$FG$14:$FG$114,$AD156,'Cost Plus'!BR$14:BR$114)</f>
        <v>0</v>
      </c>
      <c r="BS156" s="300">
        <f>SUMIF('Cost Plus'!$FG$14:$FG$114,$AD156,'Cost Plus'!BS$14:BS$114)</f>
        <v>0</v>
      </c>
      <c r="BT156" s="300">
        <f>SUMIF('Cost Plus'!$FG$14:$FG$114,$AD156,'Cost Plus'!BT$14:BT$114)</f>
        <v>0</v>
      </c>
      <c r="BU156" s="300">
        <f>SUMIF('Cost Plus'!$FG$14:$FG$114,$AD156,'Cost Plus'!BU$14:BU$114)</f>
        <v>0</v>
      </c>
      <c r="BV156" s="300">
        <f>SUMIF('Cost Plus'!$FG$14:$FG$114,$AD156,'Cost Plus'!BV$14:BV$114)</f>
        <v>0</v>
      </c>
      <c r="BW156" s="300">
        <f>SUMIF('Cost Plus'!$FG$14:$FG$114,$AD156,'Cost Plus'!BW$14:BW$114)</f>
        <v>0</v>
      </c>
      <c r="BX156" s="300">
        <f>SUMIF('Cost Plus'!$FG$14:$FG$114,$AD156,'Cost Plus'!BX$14:BX$114)</f>
        <v>0</v>
      </c>
      <c r="BY156" s="300">
        <f>SUMIF('Cost Plus'!$FG$14:$FG$114,$AD156,'Cost Plus'!BY$14:BY$114)</f>
        <v>0</v>
      </c>
      <c r="BZ156" s="300">
        <f>SUMIF('Cost Plus'!$FG$14:$FG$114,$AD156,'Cost Plus'!BZ$14:BZ$114)</f>
        <v>0</v>
      </c>
      <c r="CA156" s="300">
        <f>SUMIF('Cost Plus'!$FG$14:$FG$114,$AD156,'Cost Plus'!CA$14:CA$114)</f>
        <v>0</v>
      </c>
      <c r="CB156" s="300">
        <f>SUMIF('Cost Plus'!$FG$14:$FG$114,$AD156,'Cost Plus'!CB$14:CB$114)</f>
        <v>0</v>
      </c>
      <c r="CC156" s="300">
        <f>SUMIF('Cost Plus'!$FG$14:$FG$114,$AD156,'Cost Plus'!CC$14:CC$114)</f>
        <v>0</v>
      </c>
      <c r="CD156" s="300">
        <f>SUMIF('Cost Plus'!$FG$14:$FG$114,$AD156,'Cost Plus'!CD$14:CD$114)</f>
        <v>0</v>
      </c>
      <c r="CE156" s="300">
        <f>SUMIF('Cost Plus'!$FG$14:$FG$114,$AD156,'Cost Plus'!CE$14:CE$114)</f>
        <v>0</v>
      </c>
      <c r="CF156" s="300">
        <f>SUMIF('Cost Plus'!$FG$14:$FG$114,$AD156,'Cost Plus'!CF$14:CF$114)</f>
        <v>0</v>
      </c>
      <c r="CG156" s="300">
        <f>SUMIF('Cost Plus'!$FG$14:$FG$114,$AD156,'Cost Plus'!CG$14:CG$114)</f>
        <v>0</v>
      </c>
      <c r="CH156" s="300">
        <f>SUMIF('Cost Plus'!$FG$14:$FG$114,$AD156,'Cost Plus'!CH$14:CH$114)</f>
        <v>0</v>
      </c>
      <c r="CI156" s="300">
        <f>SUMIF('Cost Plus'!$FG$14:$FG$114,$AD156,'Cost Plus'!CI$14:CI$114)</f>
        <v>0</v>
      </c>
      <c r="CJ156" s="300">
        <f>SUMIF('Cost Plus'!$FG$14:$FG$114,$AD156,'Cost Plus'!CJ$14:CJ$114)</f>
        <v>0</v>
      </c>
      <c r="CK156" s="300">
        <f>SUMIF('Cost Plus'!$FG$14:$FG$114,$AD156,'Cost Plus'!CK$14:CK$114)</f>
        <v>0</v>
      </c>
      <c r="CL156" s="300">
        <f>SUMIF('Cost Plus'!$FG$14:$FG$114,$AD156,'Cost Plus'!CL$14:CL$114)</f>
        <v>0</v>
      </c>
      <c r="CM156" s="300">
        <f>SUMIF('Cost Plus'!$FG$14:$FG$114,$AD156,'Cost Plus'!CM$14:CM$114)</f>
        <v>0</v>
      </c>
      <c r="CN156" s="300">
        <f>SUMIF('Cost Plus'!$FG$14:$FG$114,$AD156,'Cost Plus'!CN$14:CN$114)</f>
        <v>0</v>
      </c>
      <c r="CO156" s="300">
        <f>SUMIF('Cost Plus'!$FG$14:$FG$114,$AD156,'Cost Plus'!CO$14:CO$114)</f>
        <v>0</v>
      </c>
      <c r="CP156" s="300">
        <f>SUMIF('Cost Plus'!$FG$14:$FG$114,$AD156,'Cost Plus'!CP$14:CP$114)</f>
        <v>0</v>
      </c>
      <c r="CQ156" s="300">
        <f>SUMIF('Cost Plus'!$FG$14:$FG$114,$AD156,'Cost Plus'!CQ$14:CQ$114)</f>
        <v>0</v>
      </c>
      <c r="CR156" s="300">
        <f>SUMIF('Cost Plus'!$FG$14:$FG$114,$AD156,'Cost Plus'!CR$14:CR$114)</f>
        <v>0</v>
      </c>
      <c r="CS156" s="300">
        <f>SUMIF('Cost Plus'!$FG$14:$FG$114,$AD156,'Cost Plus'!CS$14:CS$114)</f>
        <v>0</v>
      </c>
      <c r="CT156" s="300">
        <f>SUMIF('Cost Plus'!$FG$14:$FG$114,$AD156,'Cost Plus'!CT$14:CT$114)</f>
        <v>0</v>
      </c>
      <c r="CU156" s="300">
        <f>SUMIF('Cost Plus'!$FG$14:$FG$114,$AD156,'Cost Plus'!CU$14:CU$114)</f>
        <v>0</v>
      </c>
      <c r="CV156" s="300">
        <f>SUMIF('Cost Plus'!$FG$14:$FG$114,$AD156,'Cost Plus'!CV$14:CV$114)</f>
        <v>0</v>
      </c>
      <c r="CW156" s="300">
        <f>SUMIF('Cost Plus'!$FG$14:$FG$114,$AD156,'Cost Plus'!CW$14:CW$114)</f>
        <v>0</v>
      </c>
      <c r="CX156" s="300">
        <f>SUMIF('Cost Plus'!$FG$14:$FG$114,$AD156,'Cost Plus'!CX$14:CX$114)</f>
        <v>0</v>
      </c>
      <c r="CY156" s="300">
        <f>SUMIF('Cost Plus'!$FG$14:$FG$114,$AD156,'Cost Plus'!CY$14:CY$114)</f>
        <v>0</v>
      </c>
      <c r="CZ156" s="300">
        <f>SUMIF('Cost Plus'!$FG$14:$FG$114,$AD156,'Cost Plus'!CZ$14:CZ$114)</f>
        <v>0</v>
      </c>
      <c r="DA156" s="300">
        <f>SUMIF('Cost Plus'!$FG$14:$FG$114,$AD156,'Cost Plus'!DA$14:DA$114)</f>
        <v>0</v>
      </c>
      <c r="DB156" s="300">
        <f>SUMIF('Cost Plus'!$FG$14:$FG$114,$AD156,'Cost Plus'!DB$14:DB$114)</f>
        <v>0</v>
      </c>
      <c r="DC156" s="300">
        <f>SUMIF('Cost Plus'!$FG$14:$FG$114,$AD156,'Cost Plus'!DC$14:DC$114)</f>
        <v>0</v>
      </c>
      <c r="DD156" s="300">
        <f>SUMIF('Cost Plus'!$FG$14:$FG$114,$AD156,'Cost Plus'!DD$14:DD$114)</f>
        <v>0</v>
      </c>
      <c r="DE156" s="300">
        <f>SUMIF('Cost Plus'!$FG$14:$FG$114,$AD156,'Cost Plus'!DE$14:DE$114)</f>
        <v>0</v>
      </c>
      <c r="DF156" s="300">
        <f>SUMIF('Cost Plus'!$FG$14:$FG$114,$AD156,'Cost Plus'!DF$14:DF$114)</f>
        <v>0</v>
      </c>
      <c r="DG156" s="300">
        <f>SUMIF('Cost Plus'!$FG$14:$FG$114,$AD156,'Cost Plus'!DG$14:DG$114)</f>
        <v>0</v>
      </c>
      <c r="DH156" s="300">
        <f>SUMIF('Cost Plus'!$FG$14:$FG$114,$AD156,'Cost Plus'!DH$14:DH$114)</f>
        <v>0</v>
      </c>
      <c r="DI156" s="300">
        <f>SUMIF('Cost Plus'!$FG$14:$FG$114,$AD156,'Cost Plus'!DI$14:DI$114)</f>
        <v>0</v>
      </c>
      <c r="DJ156" s="300">
        <f>SUMIF('Cost Plus'!$FG$14:$FG$114,$AD156,'Cost Plus'!DJ$14:DJ$114)</f>
        <v>0</v>
      </c>
      <c r="DK156" s="300">
        <f>SUMIF('Cost Plus'!$FG$14:$FG$114,$AD156,'Cost Plus'!DK$14:DK$114)</f>
        <v>0</v>
      </c>
      <c r="DL156" s="300">
        <f>SUMIF('Cost Plus'!$FG$14:$FG$114,$AD156,'Cost Plus'!DL$14:DL$114)</f>
        <v>0</v>
      </c>
      <c r="DM156" s="300">
        <f>SUMIF('Cost Plus'!$FG$14:$FG$114,$AD156,'Cost Plus'!DM$14:DM$114)</f>
        <v>0</v>
      </c>
      <c r="DN156" s="300">
        <f>SUMIF('Cost Plus'!$FG$14:$FG$114,$AD156,'Cost Plus'!DN$14:DN$114)</f>
        <v>0</v>
      </c>
      <c r="DO156" s="300">
        <f>SUMIF('Cost Plus'!$FG$14:$FG$114,$AD156,'Cost Plus'!DO$14:DO$114)</f>
        <v>0</v>
      </c>
      <c r="DP156" s="300">
        <f>SUMIF('Cost Plus'!$FG$14:$FG$114,$AD156,'Cost Plus'!DP$14:DP$114)</f>
        <v>0</v>
      </c>
      <c r="DQ156" s="300">
        <f>SUMIF('Cost Plus'!$FG$14:$FG$114,$AD156,'Cost Plus'!DQ$14:DQ$114)</f>
        <v>0</v>
      </c>
      <c r="DR156" s="300">
        <f>SUMIF('Cost Plus'!$FG$14:$FG$114,$AD156,'Cost Plus'!DR$14:DR$114)</f>
        <v>0</v>
      </c>
      <c r="DS156" s="300">
        <f>SUMIF('Cost Plus'!$FG$14:$FG$114,$AD156,'Cost Plus'!DS$14:DS$114)</f>
        <v>0</v>
      </c>
      <c r="DT156" s="300">
        <f>SUMIF('Cost Plus'!$FG$14:$FG$114,$AD156,'Cost Plus'!DT$14:DT$114)</f>
        <v>0</v>
      </c>
      <c r="DU156" s="300">
        <f>SUMIF('Cost Plus'!$FG$14:$FG$114,$AD156,'Cost Plus'!DU$14:DU$114)</f>
        <v>0</v>
      </c>
      <c r="DV156" s="300">
        <f>SUMIF('Cost Plus'!$FG$14:$FG$114,$AD156,'Cost Plus'!DV$14:DV$114)</f>
        <v>0</v>
      </c>
      <c r="DW156" s="300">
        <f>SUMIF('Cost Plus'!$FG$14:$FG$114,$AD156,'Cost Plus'!DW$14:DW$114)</f>
        <v>0</v>
      </c>
      <c r="DX156" s="300">
        <f>SUMIF('Cost Plus'!$FG$14:$FG$114,$AD156,'Cost Plus'!DX$14:DX$114)</f>
        <v>0</v>
      </c>
      <c r="DY156" s="300">
        <f>SUMIF('Cost Plus'!$FG$14:$FG$114,$AD156,'Cost Plus'!DY$14:DY$114)</f>
        <v>0</v>
      </c>
      <c r="DZ156" s="300">
        <f>SUMIF('Cost Plus'!$FG$14:$FG$114,$AD156,'Cost Plus'!DZ$14:DZ$114)</f>
        <v>0</v>
      </c>
      <c r="EA156" s="300">
        <f>SUMIF('Cost Plus'!$FG$14:$FG$114,$AD156,'Cost Plus'!EA$14:EA$114)</f>
        <v>0</v>
      </c>
      <c r="EB156" s="300">
        <f>SUMIF('Cost Plus'!$FG$14:$FG$114,$AD156,'Cost Plus'!EB$14:EB$114)</f>
        <v>0</v>
      </c>
      <c r="EC156" s="300">
        <f>SUMIF('Cost Plus'!$FG$14:$FG$114,$AD156,'Cost Plus'!EC$14:EC$114)</f>
        <v>0</v>
      </c>
      <c r="ED156" s="300">
        <f>SUMIF('Cost Plus'!$FG$14:$FG$114,$AD156,'Cost Plus'!ED$14:ED$114)</f>
        <v>0</v>
      </c>
      <c r="EE156" s="300">
        <f>SUMIF('Cost Plus'!$FG$14:$FG$114,$AD156,'Cost Plus'!EE$14:EE$114)</f>
        <v>0</v>
      </c>
      <c r="EF156" s="300">
        <f>SUMIF('Cost Plus'!$FG$14:$FG$114,$AD156,'Cost Plus'!EF$14:EF$114)</f>
        <v>0</v>
      </c>
      <c r="EG156" s="300">
        <f>SUMIF('Cost Plus'!$FG$14:$FG$114,$AD156,'Cost Plus'!EG$14:EG$114)</f>
        <v>0</v>
      </c>
      <c r="EH156" s="300">
        <f>SUMIF('Cost Plus'!$FG$14:$FG$114,$AD156,'Cost Plus'!EH$14:EH$114)</f>
        <v>0</v>
      </c>
      <c r="EI156" s="300">
        <f>SUMIF('Cost Plus'!$FG$14:$FG$114,$AD156,'Cost Plus'!EI$14:EI$114)</f>
        <v>0</v>
      </c>
      <c r="EJ156" s="300">
        <f>SUMIF('Cost Plus'!$FG$14:$FG$114,$AD156,'Cost Plus'!EJ$14:EJ$114)</f>
        <v>0</v>
      </c>
      <c r="EK156" s="300">
        <f>SUMIF('Cost Plus'!$FG$14:$FG$114,$AD156,'Cost Plus'!EK$14:EK$114)</f>
        <v>0</v>
      </c>
      <c r="EL156" s="300">
        <f>SUMIF('Cost Plus'!$FG$14:$FG$114,$AD156,'Cost Plus'!EL$14:EL$114)</f>
        <v>0</v>
      </c>
      <c r="EM156" s="300">
        <f>SUMIF('Cost Plus'!$FG$14:$FG$114,$AD156,'Cost Plus'!EM$14:EM$114)</f>
        <v>0</v>
      </c>
      <c r="EN156" s="300">
        <f>SUMIF('Cost Plus'!$FG$14:$FG$114,$AD156,'Cost Plus'!EN$14:EN$114)</f>
        <v>0</v>
      </c>
      <c r="EO156" s="300">
        <f>SUMIF('Cost Plus'!$FG$14:$FG$114,$AD156,'Cost Plus'!EO$14:EO$114)</f>
        <v>0</v>
      </c>
      <c r="EP156" s="300">
        <f>SUMIF('Cost Plus'!$FG$14:$FG$114,$AD156,'Cost Plus'!EP$14:EP$114)</f>
        <v>0</v>
      </c>
      <c r="EQ156" s="300">
        <f>SUMIF('Cost Plus'!$FG$14:$FG$114,$AD156,'Cost Plus'!EQ$14:EQ$114)</f>
        <v>0</v>
      </c>
      <c r="ER156" s="300">
        <f>SUMIF('Cost Plus'!$FG$14:$FG$114,$AD156,'Cost Plus'!ER$14:ER$114)</f>
        <v>0</v>
      </c>
      <c r="ES156" s="300">
        <f>SUMIF('Cost Plus'!$FG$14:$FG$114,$AD156,'Cost Plus'!ES$14:ES$114)</f>
        <v>0</v>
      </c>
      <c r="ET156" s="300">
        <f>SUMIF('Cost Plus'!$FG$14:$FG$114,$AD156,'Cost Plus'!ET$14:ET$114)</f>
        <v>0</v>
      </c>
      <c r="EU156" s="300">
        <f>SUMIF('Cost Plus'!$FG$14:$FG$114,$AD156,'Cost Plus'!EU$14:EU$114)</f>
        <v>0</v>
      </c>
      <c r="EV156" s="300">
        <f>SUMIF('Cost Plus'!$FG$14:$FG$114,$AD156,'Cost Plus'!EV$14:EV$114)</f>
        <v>0</v>
      </c>
      <c r="EW156" s="300">
        <f>SUMIF('Cost Plus'!$FG$14:$FG$114,$AD156,'Cost Plus'!EW$14:EW$114)</f>
        <v>0</v>
      </c>
      <c r="EX156" s="300">
        <f>SUMIF('Cost Plus'!$FG$14:$FG$114,$AD156,'Cost Plus'!EX$14:EX$114)</f>
        <v>0</v>
      </c>
      <c r="EY156" s="261"/>
      <c r="EZ156" s="87"/>
      <c r="FB156" s="261"/>
    </row>
    <row r="157" spans="1:158" ht="12.75" hidden="1" customHeight="1" outlineLevel="2">
      <c r="A157" s="303">
        <v>9</v>
      </c>
      <c r="B157" s="303"/>
      <c r="C157" s="892" t="str">
        <f>Constants!B24</f>
        <v>Finance Lease - 8</v>
      </c>
      <c r="E157" s="323"/>
      <c r="F157" s="324"/>
      <c r="G157" s="324"/>
      <c r="H157" s="324"/>
      <c r="I157" s="324"/>
      <c r="J157" s="324"/>
      <c r="K157" s="324"/>
      <c r="L157" s="324"/>
      <c r="M157" s="324"/>
      <c r="N157" s="324"/>
      <c r="O157" s="324"/>
      <c r="P157" s="324"/>
      <c r="Q157" s="324"/>
      <c r="R157" s="324"/>
      <c r="S157" s="324"/>
      <c r="T157" s="324"/>
      <c r="U157" s="324"/>
      <c r="V157" s="325"/>
      <c r="W157" s="324"/>
      <c r="X157" s="324"/>
      <c r="Y157" s="324"/>
      <c r="Z157" s="324"/>
      <c r="AA157" s="324"/>
      <c r="AB157" s="323"/>
      <c r="AC157" s="326"/>
      <c r="AD157" s="683" t="str">
        <f>Constants!E24</f>
        <v>ASS-8</v>
      </c>
      <c r="AE157" s="304">
        <f t="shared" si="57"/>
        <v>0</v>
      </c>
      <c r="AF157" s="299">
        <f>SUMIF('Cost Plus'!$FG$14:$FG$114,$AD157,'Cost Plus'!AF$14:AF$114)</f>
        <v>0</v>
      </c>
      <c r="AG157" s="300">
        <f>SUMIF('Cost Plus'!$FG$14:$FG$114,$AD157,'Cost Plus'!AG$14:AG$114)</f>
        <v>0</v>
      </c>
      <c r="AH157" s="300">
        <f>SUMIF('Cost Plus'!$FG$14:$FG$114,$AD157,'Cost Plus'!AH$14:AH$114)</f>
        <v>0</v>
      </c>
      <c r="AI157" s="300">
        <f>SUMIF('Cost Plus'!$FG$14:$FG$114,$AD157,'Cost Plus'!AI$14:AI$114)</f>
        <v>0</v>
      </c>
      <c r="AJ157" s="300">
        <f>SUMIF('Cost Plus'!$FG$14:$FG$114,$AD157,'Cost Plus'!AJ$14:AJ$114)</f>
        <v>0</v>
      </c>
      <c r="AK157" s="300">
        <f>SUMIF('Cost Plus'!$FG$14:$FG$114,$AD157,'Cost Plus'!AK$14:AK$114)</f>
        <v>0</v>
      </c>
      <c r="AL157" s="300">
        <f>SUMIF('Cost Plus'!$FG$14:$FG$114,$AD157,'Cost Plus'!AL$14:AL$114)</f>
        <v>0</v>
      </c>
      <c r="AM157" s="300">
        <f>SUMIF('Cost Plus'!$FG$14:$FG$114,$AD157,'Cost Plus'!AM$14:AM$114)</f>
        <v>0</v>
      </c>
      <c r="AN157" s="300">
        <f>SUMIF('Cost Plus'!$FG$14:$FG$114,$AD157,'Cost Plus'!AN$14:AN$114)</f>
        <v>0</v>
      </c>
      <c r="AO157" s="300">
        <f>SUMIF('Cost Plus'!$FG$14:$FG$114,$AD157,'Cost Plus'!AO$14:AO$114)</f>
        <v>0</v>
      </c>
      <c r="AP157" s="300">
        <f>SUMIF('Cost Plus'!$FG$14:$FG$114,$AD157,'Cost Plus'!AP$14:AP$114)</f>
        <v>0</v>
      </c>
      <c r="AQ157" s="300">
        <f>SUMIF('Cost Plus'!$FG$14:$FG$114,$AD157,'Cost Plus'!AQ$14:AQ$114)</f>
        <v>0</v>
      </c>
      <c r="AR157" s="300">
        <f>SUMIF('Cost Plus'!$FG$14:$FG$114,$AD157,'Cost Plus'!AR$14:AR$114)</f>
        <v>0</v>
      </c>
      <c r="AS157" s="300">
        <f>SUMIF('Cost Plus'!$FG$14:$FG$114,$AD157,'Cost Plus'!AS$14:AS$114)</f>
        <v>0</v>
      </c>
      <c r="AT157" s="300">
        <f>SUMIF('Cost Plus'!$FG$14:$FG$114,$AD157,'Cost Plus'!AT$14:AT$114)</f>
        <v>0</v>
      </c>
      <c r="AU157" s="300">
        <f>SUMIF('Cost Plus'!$FG$14:$FG$114,$AD157,'Cost Plus'!AU$14:AU$114)</f>
        <v>0</v>
      </c>
      <c r="AV157" s="300">
        <f>SUMIF('Cost Plus'!$FG$14:$FG$114,$AD157,'Cost Plus'!AV$14:AV$114)</f>
        <v>0</v>
      </c>
      <c r="AW157" s="300">
        <f>SUMIF('Cost Plus'!$FG$14:$FG$114,$AD157,'Cost Plus'!AW$14:AW$114)</f>
        <v>0</v>
      </c>
      <c r="AX157" s="300">
        <f>SUMIF('Cost Plus'!$FG$14:$FG$114,$AD157,'Cost Plus'!AX$14:AX$114)</f>
        <v>0</v>
      </c>
      <c r="AY157" s="300">
        <f>SUMIF('Cost Plus'!$FG$14:$FG$114,$AD157,'Cost Plus'!AY$14:AY$114)</f>
        <v>0</v>
      </c>
      <c r="AZ157" s="300">
        <f>SUMIF('Cost Plus'!$FG$14:$FG$114,$AD157,'Cost Plus'!AZ$14:AZ$114)</f>
        <v>0</v>
      </c>
      <c r="BA157" s="300">
        <f>SUMIF('Cost Plus'!$FG$14:$FG$114,$AD157,'Cost Plus'!BA$14:BA$114)</f>
        <v>0</v>
      </c>
      <c r="BB157" s="300">
        <f>SUMIF('Cost Plus'!$FG$14:$FG$114,$AD157,'Cost Plus'!BB$14:BB$114)</f>
        <v>0</v>
      </c>
      <c r="BC157" s="300">
        <f>SUMIF('Cost Plus'!$FG$14:$FG$114,$AD157,'Cost Plus'!BC$14:BC$114)</f>
        <v>0</v>
      </c>
      <c r="BD157" s="300">
        <f>SUMIF('Cost Plus'!$FG$14:$FG$114,$AD157,'Cost Plus'!BD$14:BD$114)</f>
        <v>0</v>
      </c>
      <c r="BE157" s="300">
        <f>SUMIF('Cost Plus'!$FG$14:$FG$114,$AD157,'Cost Plus'!BE$14:BE$114)</f>
        <v>0</v>
      </c>
      <c r="BF157" s="300">
        <f>SUMIF('Cost Plus'!$FG$14:$FG$114,$AD157,'Cost Plus'!BF$14:BF$114)</f>
        <v>0</v>
      </c>
      <c r="BG157" s="300">
        <f>SUMIF('Cost Plus'!$FG$14:$FG$114,$AD157,'Cost Plus'!BG$14:BG$114)</f>
        <v>0</v>
      </c>
      <c r="BH157" s="300">
        <f>SUMIF('Cost Plus'!$FG$14:$FG$114,$AD157,'Cost Plus'!BH$14:BH$114)</f>
        <v>0</v>
      </c>
      <c r="BI157" s="300">
        <f>SUMIF('Cost Plus'!$FG$14:$FG$114,$AD157,'Cost Plus'!BI$14:BI$114)</f>
        <v>0</v>
      </c>
      <c r="BJ157" s="300">
        <f>SUMIF('Cost Plus'!$FG$14:$FG$114,$AD157,'Cost Plus'!BJ$14:BJ$114)</f>
        <v>0</v>
      </c>
      <c r="BK157" s="300">
        <f>SUMIF('Cost Plus'!$FG$14:$FG$114,$AD157,'Cost Plus'!BK$14:BK$114)</f>
        <v>0</v>
      </c>
      <c r="BL157" s="300">
        <f>SUMIF('Cost Plus'!$FG$14:$FG$114,$AD157,'Cost Plus'!BL$14:BL$114)</f>
        <v>0</v>
      </c>
      <c r="BM157" s="300">
        <f>SUMIF('Cost Plus'!$FG$14:$FG$114,$AD157,'Cost Plus'!BM$14:BM$114)</f>
        <v>0</v>
      </c>
      <c r="BN157" s="300">
        <f>SUMIF('Cost Plus'!$FG$14:$FG$114,$AD157,'Cost Plus'!BN$14:BN$114)</f>
        <v>0</v>
      </c>
      <c r="BO157" s="300">
        <f>SUMIF('Cost Plus'!$FG$14:$FG$114,$AD157,'Cost Plus'!BO$14:BO$114)</f>
        <v>0</v>
      </c>
      <c r="BP157" s="300">
        <f>SUMIF('Cost Plus'!$FG$14:$FG$114,$AD157,'Cost Plus'!BP$14:BP$114)</f>
        <v>0</v>
      </c>
      <c r="BQ157" s="300">
        <f>SUMIF('Cost Plus'!$FG$14:$FG$114,$AD157,'Cost Plus'!BQ$14:BQ$114)</f>
        <v>0</v>
      </c>
      <c r="BR157" s="300">
        <f>SUMIF('Cost Plus'!$FG$14:$FG$114,$AD157,'Cost Plus'!BR$14:BR$114)</f>
        <v>0</v>
      </c>
      <c r="BS157" s="300">
        <f>SUMIF('Cost Plus'!$FG$14:$FG$114,$AD157,'Cost Plus'!BS$14:BS$114)</f>
        <v>0</v>
      </c>
      <c r="BT157" s="300">
        <f>SUMIF('Cost Plus'!$FG$14:$FG$114,$AD157,'Cost Plus'!BT$14:BT$114)</f>
        <v>0</v>
      </c>
      <c r="BU157" s="300">
        <f>SUMIF('Cost Plus'!$FG$14:$FG$114,$AD157,'Cost Plus'!BU$14:BU$114)</f>
        <v>0</v>
      </c>
      <c r="BV157" s="300">
        <f>SUMIF('Cost Plus'!$FG$14:$FG$114,$AD157,'Cost Plus'!BV$14:BV$114)</f>
        <v>0</v>
      </c>
      <c r="BW157" s="300">
        <f>SUMIF('Cost Plus'!$FG$14:$FG$114,$AD157,'Cost Plus'!BW$14:BW$114)</f>
        <v>0</v>
      </c>
      <c r="BX157" s="300">
        <f>SUMIF('Cost Plus'!$FG$14:$FG$114,$AD157,'Cost Plus'!BX$14:BX$114)</f>
        <v>0</v>
      </c>
      <c r="BY157" s="300">
        <f>SUMIF('Cost Plus'!$FG$14:$FG$114,$AD157,'Cost Plus'!BY$14:BY$114)</f>
        <v>0</v>
      </c>
      <c r="BZ157" s="300">
        <f>SUMIF('Cost Plus'!$FG$14:$FG$114,$AD157,'Cost Plus'!BZ$14:BZ$114)</f>
        <v>0</v>
      </c>
      <c r="CA157" s="300">
        <f>SUMIF('Cost Plus'!$FG$14:$FG$114,$AD157,'Cost Plus'!CA$14:CA$114)</f>
        <v>0</v>
      </c>
      <c r="CB157" s="300">
        <f>SUMIF('Cost Plus'!$FG$14:$FG$114,$AD157,'Cost Plus'!CB$14:CB$114)</f>
        <v>0</v>
      </c>
      <c r="CC157" s="300">
        <f>SUMIF('Cost Plus'!$FG$14:$FG$114,$AD157,'Cost Plus'!CC$14:CC$114)</f>
        <v>0</v>
      </c>
      <c r="CD157" s="300">
        <f>SUMIF('Cost Plus'!$FG$14:$FG$114,$AD157,'Cost Plus'!CD$14:CD$114)</f>
        <v>0</v>
      </c>
      <c r="CE157" s="300">
        <f>SUMIF('Cost Plus'!$FG$14:$FG$114,$AD157,'Cost Plus'!CE$14:CE$114)</f>
        <v>0</v>
      </c>
      <c r="CF157" s="300">
        <f>SUMIF('Cost Plus'!$FG$14:$FG$114,$AD157,'Cost Plus'!CF$14:CF$114)</f>
        <v>0</v>
      </c>
      <c r="CG157" s="300">
        <f>SUMIF('Cost Plus'!$FG$14:$FG$114,$AD157,'Cost Plus'!CG$14:CG$114)</f>
        <v>0</v>
      </c>
      <c r="CH157" s="300">
        <f>SUMIF('Cost Plus'!$FG$14:$FG$114,$AD157,'Cost Plus'!CH$14:CH$114)</f>
        <v>0</v>
      </c>
      <c r="CI157" s="300">
        <f>SUMIF('Cost Plus'!$FG$14:$FG$114,$AD157,'Cost Plus'!CI$14:CI$114)</f>
        <v>0</v>
      </c>
      <c r="CJ157" s="300">
        <f>SUMIF('Cost Plus'!$FG$14:$FG$114,$AD157,'Cost Plus'!CJ$14:CJ$114)</f>
        <v>0</v>
      </c>
      <c r="CK157" s="300">
        <f>SUMIF('Cost Plus'!$FG$14:$FG$114,$AD157,'Cost Plus'!CK$14:CK$114)</f>
        <v>0</v>
      </c>
      <c r="CL157" s="300">
        <f>SUMIF('Cost Plus'!$FG$14:$FG$114,$AD157,'Cost Plus'!CL$14:CL$114)</f>
        <v>0</v>
      </c>
      <c r="CM157" s="300">
        <f>SUMIF('Cost Plus'!$FG$14:$FG$114,$AD157,'Cost Plus'!CM$14:CM$114)</f>
        <v>0</v>
      </c>
      <c r="CN157" s="300">
        <f>SUMIF('Cost Plus'!$FG$14:$FG$114,$AD157,'Cost Plus'!CN$14:CN$114)</f>
        <v>0</v>
      </c>
      <c r="CO157" s="300">
        <f>SUMIF('Cost Plus'!$FG$14:$FG$114,$AD157,'Cost Plus'!CO$14:CO$114)</f>
        <v>0</v>
      </c>
      <c r="CP157" s="300">
        <f>SUMIF('Cost Plus'!$FG$14:$FG$114,$AD157,'Cost Plus'!CP$14:CP$114)</f>
        <v>0</v>
      </c>
      <c r="CQ157" s="300">
        <f>SUMIF('Cost Plus'!$FG$14:$FG$114,$AD157,'Cost Plus'!CQ$14:CQ$114)</f>
        <v>0</v>
      </c>
      <c r="CR157" s="300">
        <f>SUMIF('Cost Plus'!$FG$14:$FG$114,$AD157,'Cost Plus'!CR$14:CR$114)</f>
        <v>0</v>
      </c>
      <c r="CS157" s="300">
        <f>SUMIF('Cost Plus'!$FG$14:$FG$114,$AD157,'Cost Plus'!CS$14:CS$114)</f>
        <v>0</v>
      </c>
      <c r="CT157" s="300">
        <f>SUMIF('Cost Plus'!$FG$14:$FG$114,$AD157,'Cost Plus'!CT$14:CT$114)</f>
        <v>0</v>
      </c>
      <c r="CU157" s="300">
        <f>SUMIF('Cost Plus'!$FG$14:$FG$114,$AD157,'Cost Plus'!CU$14:CU$114)</f>
        <v>0</v>
      </c>
      <c r="CV157" s="300">
        <f>SUMIF('Cost Plus'!$FG$14:$FG$114,$AD157,'Cost Plus'!CV$14:CV$114)</f>
        <v>0</v>
      </c>
      <c r="CW157" s="300">
        <f>SUMIF('Cost Plus'!$FG$14:$FG$114,$AD157,'Cost Plus'!CW$14:CW$114)</f>
        <v>0</v>
      </c>
      <c r="CX157" s="300">
        <f>SUMIF('Cost Plus'!$FG$14:$FG$114,$AD157,'Cost Plus'!CX$14:CX$114)</f>
        <v>0</v>
      </c>
      <c r="CY157" s="300">
        <f>SUMIF('Cost Plus'!$FG$14:$FG$114,$AD157,'Cost Plus'!CY$14:CY$114)</f>
        <v>0</v>
      </c>
      <c r="CZ157" s="300">
        <f>SUMIF('Cost Plus'!$FG$14:$FG$114,$AD157,'Cost Plus'!CZ$14:CZ$114)</f>
        <v>0</v>
      </c>
      <c r="DA157" s="300">
        <f>SUMIF('Cost Plus'!$FG$14:$FG$114,$AD157,'Cost Plus'!DA$14:DA$114)</f>
        <v>0</v>
      </c>
      <c r="DB157" s="300">
        <f>SUMIF('Cost Plus'!$FG$14:$FG$114,$AD157,'Cost Plus'!DB$14:DB$114)</f>
        <v>0</v>
      </c>
      <c r="DC157" s="300">
        <f>SUMIF('Cost Plus'!$FG$14:$FG$114,$AD157,'Cost Plus'!DC$14:DC$114)</f>
        <v>0</v>
      </c>
      <c r="DD157" s="300">
        <f>SUMIF('Cost Plus'!$FG$14:$FG$114,$AD157,'Cost Plus'!DD$14:DD$114)</f>
        <v>0</v>
      </c>
      <c r="DE157" s="300">
        <f>SUMIF('Cost Plus'!$FG$14:$FG$114,$AD157,'Cost Plus'!DE$14:DE$114)</f>
        <v>0</v>
      </c>
      <c r="DF157" s="300">
        <f>SUMIF('Cost Plus'!$FG$14:$FG$114,$AD157,'Cost Plus'!DF$14:DF$114)</f>
        <v>0</v>
      </c>
      <c r="DG157" s="300">
        <f>SUMIF('Cost Plus'!$FG$14:$FG$114,$AD157,'Cost Plus'!DG$14:DG$114)</f>
        <v>0</v>
      </c>
      <c r="DH157" s="300">
        <f>SUMIF('Cost Plus'!$FG$14:$FG$114,$AD157,'Cost Plus'!DH$14:DH$114)</f>
        <v>0</v>
      </c>
      <c r="DI157" s="300">
        <f>SUMIF('Cost Plus'!$FG$14:$FG$114,$AD157,'Cost Plus'!DI$14:DI$114)</f>
        <v>0</v>
      </c>
      <c r="DJ157" s="300">
        <f>SUMIF('Cost Plus'!$FG$14:$FG$114,$AD157,'Cost Plus'!DJ$14:DJ$114)</f>
        <v>0</v>
      </c>
      <c r="DK157" s="300">
        <f>SUMIF('Cost Plus'!$FG$14:$FG$114,$AD157,'Cost Plus'!DK$14:DK$114)</f>
        <v>0</v>
      </c>
      <c r="DL157" s="300">
        <f>SUMIF('Cost Plus'!$FG$14:$FG$114,$AD157,'Cost Plus'!DL$14:DL$114)</f>
        <v>0</v>
      </c>
      <c r="DM157" s="300">
        <f>SUMIF('Cost Plus'!$FG$14:$FG$114,$AD157,'Cost Plus'!DM$14:DM$114)</f>
        <v>0</v>
      </c>
      <c r="DN157" s="300">
        <f>SUMIF('Cost Plus'!$FG$14:$FG$114,$AD157,'Cost Plus'!DN$14:DN$114)</f>
        <v>0</v>
      </c>
      <c r="DO157" s="300">
        <f>SUMIF('Cost Plus'!$FG$14:$FG$114,$AD157,'Cost Plus'!DO$14:DO$114)</f>
        <v>0</v>
      </c>
      <c r="DP157" s="300">
        <f>SUMIF('Cost Plus'!$FG$14:$FG$114,$AD157,'Cost Plus'!DP$14:DP$114)</f>
        <v>0</v>
      </c>
      <c r="DQ157" s="300">
        <f>SUMIF('Cost Plus'!$FG$14:$FG$114,$AD157,'Cost Plus'!DQ$14:DQ$114)</f>
        <v>0</v>
      </c>
      <c r="DR157" s="300">
        <f>SUMIF('Cost Plus'!$FG$14:$FG$114,$AD157,'Cost Plus'!DR$14:DR$114)</f>
        <v>0</v>
      </c>
      <c r="DS157" s="300">
        <f>SUMIF('Cost Plus'!$FG$14:$FG$114,$AD157,'Cost Plus'!DS$14:DS$114)</f>
        <v>0</v>
      </c>
      <c r="DT157" s="300">
        <f>SUMIF('Cost Plus'!$FG$14:$FG$114,$AD157,'Cost Plus'!DT$14:DT$114)</f>
        <v>0</v>
      </c>
      <c r="DU157" s="300">
        <f>SUMIF('Cost Plus'!$FG$14:$FG$114,$AD157,'Cost Plus'!DU$14:DU$114)</f>
        <v>0</v>
      </c>
      <c r="DV157" s="300">
        <f>SUMIF('Cost Plus'!$FG$14:$FG$114,$AD157,'Cost Plus'!DV$14:DV$114)</f>
        <v>0</v>
      </c>
      <c r="DW157" s="300">
        <f>SUMIF('Cost Plus'!$FG$14:$FG$114,$AD157,'Cost Plus'!DW$14:DW$114)</f>
        <v>0</v>
      </c>
      <c r="DX157" s="300">
        <f>SUMIF('Cost Plus'!$FG$14:$FG$114,$AD157,'Cost Plus'!DX$14:DX$114)</f>
        <v>0</v>
      </c>
      <c r="DY157" s="300">
        <f>SUMIF('Cost Plus'!$FG$14:$FG$114,$AD157,'Cost Plus'!DY$14:DY$114)</f>
        <v>0</v>
      </c>
      <c r="DZ157" s="300">
        <f>SUMIF('Cost Plus'!$FG$14:$FG$114,$AD157,'Cost Plus'!DZ$14:DZ$114)</f>
        <v>0</v>
      </c>
      <c r="EA157" s="300">
        <f>SUMIF('Cost Plus'!$FG$14:$FG$114,$AD157,'Cost Plus'!EA$14:EA$114)</f>
        <v>0</v>
      </c>
      <c r="EB157" s="300">
        <f>SUMIF('Cost Plus'!$FG$14:$FG$114,$AD157,'Cost Plus'!EB$14:EB$114)</f>
        <v>0</v>
      </c>
      <c r="EC157" s="300">
        <f>SUMIF('Cost Plus'!$FG$14:$FG$114,$AD157,'Cost Plus'!EC$14:EC$114)</f>
        <v>0</v>
      </c>
      <c r="ED157" s="300">
        <f>SUMIF('Cost Plus'!$FG$14:$FG$114,$AD157,'Cost Plus'!ED$14:ED$114)</f>
        <v>0</v>
      </c>
      <c r="EE157" s="300">
        <f>SUMIF('Cost Plus'!$FG$14:$FG$114,$AD157,'Cost Plus'!EE$14:EE$114)</f>
        <v>0</v>
      </c>
      <c r="EF157" s="300">
        <f>SUMIF('Cost Plus'!$FG$14:$FG$114,$AD157,'Cost Plus'!EF$14:EF$114)</f>
        <v>0</v>
      </c>
      <c r="EG157" s="300">
        <f>SUMIF('Cost Plus'!$FG$14:$FG$114,$AD157,'Cost Plus'!EG$14:EG$114)</f>
        <v>0</v>
      </c>
      <c r="EH157" s="300">
        <f>SUMIF('Cost Plus'!$FG$14:$FG$114,$AD157,'Cost Plus'!EH$14:EH$114)</f>
        <v>0</v>
      </c>
      <c r="EI157" s="300">
        <f>SUMIF('Cost Plus'!$FG$14:$FG$114,$AD157,'Cost Plus'!EI$14:EI$114)</f>
        <v>0</v>
      </c>
      <c r="EJ157" s="300">
        <f>SUMIF('Cost Plus'!$FG$14:$FG$114,$AD157,'Cost Plus'!EJ$14:EJ$114)</f>
        <v>0</v>
      </c>
      <c r="EK157" s="300">
        <f>SUMIF('Cost Plus'!$FG$14:$FG$114,$AD157,'Cost Plus'!EK$14:EK$114)</f>
        <v>0</v>
      </c>
      <c r="EL157" s="300">
        <f>SUMIF('Cost Plus'!$FG$14:$FG$114,$AD157,'Cost Plus'!EL$14:EL$114)</f>
        <v>0</v>
      </c>
      <c r="EM157" s="300">
        <f>SUMIF('Cost Plus'!$FG$14:$FG$114,$AD157,'Cost Plus'!EM$14:EM$114)</f>
        <v>0</v>
      </c>
      <c r="EN157" s="300">
        <f>SUMIF('Cost Plus'!$FG$14:$FG$114,$AD157,'Cost Plus'!EN$14:EN$114)</f>
        <v>0</v>
      </c>
      <c r="EO157" s="300">
        <f>SUMIF('Cost Plus'!$FG$14:$FG$114,$AD157,'Cost Plus'!EO$14:EO$114)</f>
        <v>0</v>
      </c>
      <c r="EP157" s="300">
        <f>SUMIF('Cost Plus'!$FG$14:$FG$114,$AD157,'Cost Plus'!EP$14:EP$114)</f>
        <v>0</v>
      </c>
      <c r="EQ157" s="300">
        <f>SUMIF('Cost Plus'!$FG$14:$FG$114,$AD157,'Cost Plus'!EQ$14:EQ$114)</f>
        <v>0</v>
      </c>
      <c r="ER157" s="300">
        <f>SUMIF('Cost Plus'!$FG$14:$FG$114,$AD157,'Cost Plus'!ER$14:ER$114)</f>
        <v>0</v>
      </c>
      <c r="ES157" s="300">
        <f>SUMIF('Cost Plus'!$FG$14:$FG$114,$AD157,'Cost Plus'!ES$14:ES$114)</f>
        <v>0</v>
      </c>
      <c r="ET157" s="300">
        <f>SUMIF('Cost Plus'!$FG$14:$FG$114,$AD157,'Cost Plus'!ET$14:ET$114)</f>
        <v>0</v>
      </c>
      <c r="EU157" s="300">
        <f>SUMIF('Cost Plus'!$FG$14:$FG$114,$AD157,'Cost Plus'!EU$14:EU$114)</f>
        <v>0</v>
      </c>
      <c r="EV157" s="300">
        <f>SUMIF('Cost Plus'!$FG$14:$FG$114,$AD157,'Cost Plus'!EV$14:EV$114)</f>
        <v>0</v>
      </c>
      <c r="EW157" s="300">
        <f>SUMIF('Cost Plus'!$FG$14:$FG$114,$AD157,'Cost Plus'!EW$14:EW$114)</f>
        <v>0</v>
      </c>
      <c r="EX157" s="300">
        <f>SUMIF('Cost Plus'!$FG$14:$FG$114,$AD157,'Cost Plus'!EX$14:EX$114)</f>
        <v>0</v>
      </c>
      <c r="EY157" s="261"/>
      <c r="EZ157" s="87"/>
      <c r="FB157" s="261"/>
    </row>
    <row r="158" spans="1:158" ht="12.75" hidden="1" customHeight="1" outlineLevel="2">
      <c r="A158" s="303">
        <v>10</v>
      </c>
      <c r="B158" s="303"/>
      <c r="C158" s="892" t="str">
        <f>Constants!B25</f>
        <v>Finance Lease - 9</v>
      </c>
      <c r="E158" s="323"/>
      <c r="F158" s="324"/>
      <c r="G158" s="324"/>
      <c r="H158" s="324"/>
      <c r="I158" s="324"/>
      <c r="J158" s="324"/>
      <c r="K158" s="324"/>
      <c r="L158" s="324"/>
      <c r="M158" s="324"/>
      <c r="N158" s="324"/>
      <c r="O158" s="324"/>
      <c r="P158" s="324"/>
      <c r="Q158" s="324"/>
      <c r="R158" s="324"/>
      <c r="S158" s="324"/>
      <c r="T158" s="324"/>
      <c r="U158" s="324"/>
      <c r="V158" s="325"/>
      <c r="W158" s="324"/>
      <c r="X158" s="324"/>
      <c r="Y158" s="324"/>
      <c r="Z158" s="324"/>
      <c r="AA158" s="324"/>
      <c r="AB158" s="323"/>
      <c r="AC158" s="326"/>
      <c r="AD158" s="683" t="str">
        <f>Constants!E25</f>
        <v>ASS-9</v>
      </c>
      <c r="AE158" s="304">
        <f t="shared" si="57"/>
        <v>0</v>
      </c>
      <c r="AF158" s="299">
        <f>SUMIF('Cost Plus'!$FG$14:$FG$114,$AD158,'Cost Plus'!AF$14:AF$114)</f>
        <v>0</v>
      </c>
      <c r="AG158" s="300">
        <f>SUMIF('Cost Plus'!$FG$14:$FG$114,$AD158,'Cost Plus'!AG$14:AG$114)</f>
        <v>0</v>
      </c>
      <c r="AH158" s="300">
        <f>SUMIF('Cost Plus'!$FG$14:$FG$114,$AD158,'Cost Plus'!AH$14:AH$114)</f>
        <v>0</v>
      </c>
      <c r="AI158" s="300">
        <f>SUMIF('Cost Plus'!$FG$14:$FG$114,$AD158,'Cost Plus'!AI$14:AI$114)</f>
        <v>0</v>
      </c>
      <c r="AJ158" s="300">
        <f>SUMIF('Cost Plus'!$FG$14:$FG$114,$AD158,'Cost Plus'!AJ$14:AJ$114)</f>
        <v>0</v>
      </c>
      <c r="AK158" s="300">
        <f>SUMIF('Cost Plus'!$FG$14:$FG$114,$AD158,'Cost Plus'!AK$14:AK$114)</f>
        <v>0</v>
      </c>
      <c r="AL158" s="300">
        <f>SUMIF('Cost Plus'!$FG$14:$FG$114,$AD158,'Cost Plus'!AL$14:AL$114)</f>
        <v>0</v>
      </c>
      <c r="AM158" s="300">
        <f>SUMIF('Cost Plus'!$FG$14:$FG$114,$AD158,'Cost Plus'!AM$14:AM$114)</f>
        <v>0</v>
      </c>
      <c r="AN158" s="300">
        <f>SUMIF('Cost Plus'!$FG$14:$FG$114,$AD158,'Cost Plus'!AN$14:AN$114)</f>
        <v>0</v>
      </c>
      <c r="AO158" s="300">
        <f>SUMIF('Cost Plus'!$FG$14:$FG$114,$AD158,'Cost Plus'!AO$14:AO$114)</f>
        <v>0</v>
      </c>
      <c r="AP158" s="300">
        <f>SUMIF('Cost Plus'!$FG$14:$FG$114,$AD158,'Cost Plus'!AP$14:AP$114)</f>
        <v>0</v>
      </c>
      <c r="AQ158" s="300">
        <f>SUMIF('Cost Plus'!$FG$14:$FG$114,$AD158,'Cost Plus'!AQ$14:AQ$114)</f>
        <v>0</v>
      </c>
      <c r="AR158" s="300">
        <f>SUMIF('Cost Plus'!$FG$14:$FG$114,$AD158,'Cost Plus'!AR$14:AR$114)</f>
        <v>0</v>
      </c>
      <c r="AS158" s="300">
        <f>SUMIF('Cost Plus'!$FG$14:$FG$114,$AD158,'Cost Plus'!AS$14:AS$114)</f>
        <v>0</v>
      </c>
      <c r="AT158" s="300">
        <f>SUMIF('Cost Plus'!$FG$14:$FG$114,$AD158,'Cost Plus'!AT$14:AT$114)</f>
        <v>0</v>
      </c>
      <c r="AU158" s="300">
        <f>SUMIF('Cost Plus'!$FG$14:$FG$114,$AD158,'Cost Plus'!AU$14:AU$114)</f>
        <v>0</v>
      </c>
      <c r="AV158" s="300">
        <f>SUMIF('Cost Plus'!$FG$14:$FG$114,$AD158,'Cost Plus'!AV$14:AV$114)</f>
        <v>0</v>
      </c>
      <c r="AW158" s="300">
        <f>SUMIF('Cost Plus'!$FG$14:$FG$114,$AD158,'Cost Plus'!AW$14:AW$114)</f>
        <v>0</v>
      </c>
      <c r="AX158" s="300">
        <f>SUMIF('Cost Plus'!$FG$14:$FG$114,$AD158,'Cost Plus'!AX$14:AX$114)</f>
        <v>0</v>
      </c>
      <c r="AY158" s="300">
        <f>SUMIF('Cost Plus'!$FG$14:$FG$114,$AD158,'Cost Plus'!AY$14:AY$114)</f>
        <v>0</v>
      </c>
      <c r="AZ158" s="300">
        <f>SUMIF('Cost Plus'!$FG$14:$FG$114,$AD158,'Cost Plus'!AZ$14:AZ$114)</f>
        <v>0</v>
      </c>
      <c r="BA158" s="300">
        <f>SUMIF('Cost Plus'!$FG$14:$FG$114,$AD158,'Cost Plus'!BA$14:BA$114)</f>
        <v>0</v>
      </c>
      <c r="BB158" s="300">
        <f>SUMIF('Cost Plus'!$FG$14:$FG$114,$AD158,'Cost Plus'!BB$14:BB$114)</f>
        <v>0</v>
      </c>
      <c r="BC158" s="300">
        <f>SUMIF('Cost Plus'!$FG$14:$FG$114,$AD158,'Cost Plus'!BC$14:BC$114)</f>
        <v>0</v>
      </c>
      <c r="BD158" s="300">
        <f>SUMIF('Cost Plus'!$FG$14:$FG$114,$AD158,'Cost Plus'!BD$14:BD$114)</f>
        <v>0</v>
      </c>
      <c r="BE158" s="300">
        <f>SUMIF('Cost Plus'!$FG$14:$FG$114,$AD158,'Cost Plus'!BE$14:BE$114)</f>
        <v>0</v>
      </c>
      <c r="BF158" s="300">
        <f>SUMIF('Cost Plus'!$FG$14:$FG$114,$AD158,'Cost Plus'!BF$14:BF$114)</f>
        <v>0</v>
      </c>
      <c r="BG158" s="300">
        <f>SUMIF('Cost Plus'!$FG$14:$FG$114,$AD158,'Cost Plus'!BG$14:BG$114)</f>
        <v>0</v>
      </c>
      <c r="BH158" s="300">
        <f>SUMIF('Cost Plus'!$FG$14:$FG$114,$AD158,'Cost Plus'!BH$14:BH$114)</f>
        <v>0</v>
      </c>
      <c r="BI158" s="300">
        <f>SUMIF('Cost Plus'!$FG$14:$FG$114,$AD158,'Cost Plus'!BI$14:BI$114)</f>
        <v>0</v>
      </c>
      <c r="BJ158" s="300">
        <f>SUMIF('Cost Plus'!$FG$14:$FG$114,$AD158,'Cost Plus'!BJ$14:BJ$114)</f>
        <v>0</v>
      </c>
      <c r="BK158" s="300">
        <f>SUMIF('Cost Plus'!$FG$14:$FG$114,$AD158,'Cost Plus'!BK$14:BK$114)</f>
        <v>0</v>
      </c>
      <c r="BL158" s="300">
        <f>SUMIF('Cost Plus'!$FG$14:$FG$114,$AD158,'Cost Plus'!BL$14:BL$114)</f>
        <v>0</v>
      </c>
      <c r="BM158" s="300">
        <f>SUMIF('Cost Plus'!$FG$14:$FG$114,$AD158,'Cost Plus'!BM$14:BM$114)</f>
        <v>0</v>
      </c>
      <c r="BN158" s="300">
        <f>SUMIF('Cost Plus'!$FG$14:$FG$114,$AD158,'Cost Plus'!BN$14:BN$114)</f>
        <v>0</v>
      </c>
      <c r="BO158" s="300">
        <f>SUMIF('Cost Plus'!$FG$14:$FG$114,$AD158,'Cost Plus'!BO$14:BO$114)</f>
        <v>0</v>
      </c>
      <c r="BP158" s="300">
        <f>SUMIF('Cost Plus'!$FG$14:$FG$114,$AD158,'Cost Plus'!BP$14:BP$114)</f>
        <v>0</v>
      </c>
      <c r="BQ158" s="300">
        <f>SUMIF('Cost Plus'!$FG$14:$FG$114,$AD158,'Cost Plus'!BQ$14:BQ$114)</f>
        <v>0</v>
      </c>
      <c r="BR158" s="300">
        <f>SUMIF('Cost Plus'!$FG$14:$FG$114,$AD158,'Cost Plus'!BR$14:BR$114)</f>
        <v>0</v>
      </c>
      <c r="BS158" s="300">
        <f>SUMIF('Cost Plus'!$FG$14:$FG$114,$AD158,'Cost Plus'!BS$14:BS$114)</f>
        <v>0</v>
      </c>
      <c r="BT158" s="300">
        <f>SUMIF('Cost Plus'!$FG$14:$FG$114,$AD158,'Cost Plus'!BT$14:BT$114)</f>
        <v>0</v>
      </c>
      <c r="BU158" s="300">
        <f>SUMIF('Cost Plus'!$FG$14:$FG$114,$AD158,'Cost Plus'!BU$14:BU$114)</f>
        <v>0</v>
      </c>
      <c r="BV158" s="300">
        <f>SUMIF('Cost Plus'!$FG$14:$FG$114,$AD158,'Cost Plus'!BV$14:BV$114)</f>
        <v>0</v>
      </c>
      <c r="BW158" s="300">
        <f>SUMIF('Cost Plus'!$FG$14:$FG$114,$AD158,'Cost Plus'!BW$14:BW$114)</f>
        <v>0</v>
      </c>
      <c r="BX158" s="300">
        <f>SUMIF('Cost Plus'!$FG$14:$FG$114,$AD158,'Cost Plus'!BX$14:BX$114)</f>
        <v>0</v>
      </c>
      <c r="BY158" s="300">
        <f>SUMIF('Cost Plus'!$FG$14:$FG$114,$AD158,'Cost Plus'!BY$14:BY$114)</f>
        <v>0</v>
      </c>
      <c r="BZ158" s="300">
        <f>SUMIF('Cost Plus'!$FG$14:$FG$114,$AD158,'Cost Plus'!BZ$14:BZ$114)</f>
        <v>0</v>
      </c>
      <c r="CA158" s="300">
        <f>SUMIF('Cost Plus'!$FG$14:$FG$114,$AD158,'Cost Plus'!CA$14:CA$114)</f>
        <v>0</v>
      </c>
      <c r="CB158" s="300">
        <f>SUMIF('Cost Plus'!$FG$14:$FG$114,$AD158,'Cost Plus'!CB$14:CB$114)</f>
        <v>0</v>
      </c>
      <c r="CC158" s="300">
        <f>SUMIF('Cost Plus'!$FG$14:$FG$114,$AD158,'Cost Plus'!CC$14:CC$114)</f>
        <v>0</v>
      </c>
      <c r="CD158" s="300">
        <f>SUMIF('Cost Plus'!$FG$14:$FG$114,$AD158,'Cost Plus'!CD$14:CD$114)</f>
        <v>0</v>
      </c>
      <c r="CE158" s="300">
        <f>SUMIF('Cost Plus'!$FG$14:$FG$114,$AD158,'Cost Plus'!CE$14:CE$114)</f>
        <v>0</v>
      </c>
      <c r="CF158" s="300">
        <f>SUMIF('Cost Plus'!$FG$14:$FG$114,$AD158,'Cost Plus'!CF$14:CF$114)</f>
        <v>0</v>
      </c>
      <c r="CG158" s="300">
        <f>SUMIF('Cost Plus'!$FG$14:$FG$114,$AD158,'Cost Plus'!CG$14:CG$114)</f>
        <v>0</v>
      </c>
      <c r="CH158" s="300">
        <f>SUMIF('Cost Plus'!$FG$14:$FG$114,$AD158,'Cost Plus'!CH$14:CH$114)</f>
        <v>0</v>
      </c>
      <c r="CI158" s="300">
        <f>SUMIF('Cost Plus'!$FG$14:$FG$114,$AD158,'Cost Plus'!CI$14:CI$114)</f>
        <v>0</v>
      </c>
      <c r="CJ158" s="300">
        <f>SUMIF('Cost Plus'!$FG$14:$FG$114,$AD158,'Cost Plus'!CJ$14:CJ$114)</f>
        <v>0</v>
      </c>
      <c r="CK158" s="300">
        <f>SUMIF('Cost Plus'!$FG$14:$FG$114,$AD158,'Cost Plus'!CK$14:CK$114)</f>
        <v>0</v>
      </c>
      <c r="CL158" s="300">
        <f>SUMIF('Cost Plus'!$FG$14:$FG$114,$AD158,'Cost Plus'!CL$14:CL$114)</f>
        <v>0</v>
      </c>
      <c r="CM158" s="300">
        <f>SUMIF('Cost Plus'!$FG$14:$FG$114,$AD158,'Cost Plus'!CM$14:CM$114)</f>
        <v>0</v>
      </c>
      <c r="CN158" s="300">
        <f>SUMIF('Cost Plus'!$FG$14:$FG$114,$AD158,'Cost Plus'!CN$14:CN$114)</f>
        <v>0</v>
      </c>
      <c r="CO158" s="300">
        <f>SUMIF('Cost Plus'!$FG$14:$FG$114,$AD158,'Cost Plus'!CO$14:CO$114)</f>
        <v>0</v>
      </c>
      <c r="CP158" s="300">
        <f>SUMIF('Cost Plus'!$FG$14:$FG$114,$AD158,'Cost Plus'!CP$14:CP$114)</f>
        <v>0</v>
      </c>
      <c r="CQ158" s="300">
        <f>SUMIF('Cost Plus'!$FG$14:$FG$114,$AD158,'Cost Plus'!CQ$14:CQ$114)</f>
        <v>0</v>
      </c>
      <c r="CR158" s="300">
        <f>SUMIF('Cost Plus'!$FG$14:$FG$114,$AD158,'Cost Plus'!CR$14:CR$114)</f>
        <v>0</v>
      </c>
      <c r="CS158" s="300">
        <f>SUMIF('Cost Plus'!$FG$14:$FG$114,$AD158,'Cost Plus'!CS$14:CS$114)</f>
        <v>0</v>
      </c>
      <c r="CT158" s="300">
        <f>SUMIF('Cost Plus'!$FG$14:$FG$114,$AD158,'Cost Plus'!CT$14:CT$114)</f>
        <v>0</v>
      </c>
      <c r="CU158" s="300">
        <f>SUMIF('Cost Plus'!$FG$14:$FG$114,$AD158,'Cost Plus'!CU$14:CU$114)</f>
        <v>0</v>
      </c>
      <c r="CV158" s="300">
        <f>SUMIF('Cost Plus'!$FG$14:$FG$114,$AD158,'Cost Plus'!CV$14:CV$114)</f>
        <v>0</v>
      </c>
      <c r="CW158" s="300">
        <f>SUMIF('Cost Plus'!$FG$14:$FG$114,$AD158,'Cost Plus'!CW$14:CW$114)</f>
        <v>0</v>
      </c>
      <c r="CX158" s="300">
        <f>SUMIF('Cost Plus'!$FG$14:$FG$114,$AD158,'Cost Plus'!CX$14:CX$114)</f>
        <v>0</v>
      </c>
      <c r="CY158" s="300">
        <f>SUMIF('Cost Plus'!$FG$14:$FG$114,$AD158,'Cost Plus'!CY$14:CY$114)</f>
        <v>0</v>
      </c>
      <c r="CZ158" s="300">
        <f>SUMIF('Cost Plus'!$FG$14:$FG$114,$AD158,'Cost Plus'!CZ$14:CZ$114)</f>
        <v>0</v>
      </c>
      <c r="DA158" s="300">
        <f>SUMIF('Cost Plus'!$FG$14:$FG$114,$AD158,'Cost Plus'!DA$14:DA$114)</f>
        <v>0</v>
      </c>
      <c r="DB158" s="300">
        <f>SUMIF('Cost Plus'!$FG$14:$FG$114,$AD158,'Cost Plus'!DB$14:DB$114)</f>
        <v>0</v>
      </c>
      <c r="DC158" s="300">
        <f>SUMIF('Cost Plus'!$FG$14:$FG$114,$AD158,'Cost Plus'!DC$14:DC$114)</f>
        <v>0</v>
      </c>
      <c r="DD158" s="300">
        <f>SUMIF('Cost Plus'!$FG$14:$FG$114,$AD158,'Cost Plus'!DD$14:DD$114)</f>
        <v>0</v>
      </c>
      <c r="DE158" s="300">
        <f>SUMIF('Cost Plus'!$FG$14:$FG$114,$AD158,'Cost Plus'!DE$14:DE$114)</f>
        <v>0</v>
      </c>
      <c r="DF158" s="300">
        <f>SUMIF('Cost Plus'!$FG$14:$FG$114,$AD158,'Cost Plus'!DF$14:DF$114)</f>
        <v>0</v>
      </c>
      <c r="DG158" s="300">
        <f>SUMIF('Cost Plus'!$FG$14:$FG$114,$AD158,'Cost Plus'!DG$14:DG$114)</f>
        <v>0</v>
      </c>
      <c r="DH158" s="300">
        <f>SUMIF('Cost Plus'!$FG$14:$FG$114,$AD158,'Cost Plus'!DH$14:DH$114)</f>
        <v>0</v>
      </c>
      <c r="DI158" s="300">
        <f>SUMIF('Cost Plus'!$FG$14:$FG$114,$AD158,'Cost Plus'!DI$14:DI$114)</f>
        <v>0</v>
      </c>
      <c r="DJ158" s="300">
        <f>SUMIF('Cost Plus'!$FG$14:$FG$114,$AD158,'Cost Plus'!DJ$14:DJ$114)</f>
        <v>0</v>
      </c>
      <c r="DK158" s="300">
        <f>SUMIF('Cost Plus'!$FG$14:$FG$114,$AD158,'Cost Plus'!DK$14:DK$114)</f>
        <v>0</v>
      </c>
      <c r="DL158" s="300">
        <f>SUMIF('Cost Plus'!$FG$14:$FG$114,$AD158,'Cost Plus'!DL$14:DL$114)</f>
        <v>0</v>
      </c>
      <c r="DM158" s="300">
        <f>SUMIF('Cost Plus'!$FG$14:$FG$114,$AD158,'Cost Plus'!DM$14:DM$114)</f>
        <v>0</v>
      </c>
      <c r="DN158" s="300">
        <f>SUMIF('Cost Plus'!$FG$14:$FG$114,$AD158,'Cost Plus'!DN$14:DN$114)</f>
        <v>0</v>
      </c>
      <c r="DO158" s="300">
        <f>SUMIF('Cost Plus'!$FG$14:$FG$114,$AD158,'Cost Plus'!DO$14:DO$114)</f>
        <v>0</v>
      </c>
      <c r="DP158" s="300">
        <f>SUMIF('Cost Plus'!$FG$14:$FG$114,$AD158,'Cost Plus'!DP$14:DP$114)</f>
        <v>0</v>
      </c>
      <c r="DQ158" s="300">
        <f>SUMIF('Cost Plus'!$FG$14:$FG$114,$AD158,'Cost Plus'!DQ$14:DQ$114)</f>
        <v>0</v>
      </c>
      <c r="DR158" s="300">
        <f>SUMIF('Cost Plus'!$FG$14:$FG$114,$AD158,'Cost Plus'!DR$14:DR$114)</f>
        <v>0</v>
      </c>
      <c r="DS158" s="300">
        <f>SUMIF('Cost Plus'!$FG$14:$FG$114,$AD158,'Cost Plus'!DS$14:DS$114)</f>
        <v>0</v>
      </c>
      <c r="DT158" s="300">
        <f>SUMIF('Cost Plus'!$FG$14:$FG$114,$AD158,'Cost Plus'!DT$14:DT$114)</f>
        <v>0</v>
      </c>
      <c r="DU158" s="300">
        <f>SUMIF('Cost Plus'!$FG$14:$FG$114,$AD158,'Cost Plus'!DU$14:DU$114)</f>
        <v>0</v>
      </c>
      <c r="DV158" s="300">
        <f>SUMIF('Cost Plus'!$FG$14:$FG$114,$AD158,'Cost Plus'!DV$14:DV$114)</f>
        <v>0</v>
      </c>
      <c r="DW158" s="300">
        <f>SUMIF('Cost Plus'!$FG$14:$FG$114,$AD158,'Cost Plus'!DW$14:DW$114)</f>
        <v>0</v>
      </c>
      <c r="DX158" s="300">
        <f>SUMIF('Cost Plus'!$FG$14:$FG$114,$AD158,'Cost Plus'!DX$14:DX$114)</f>
        <v>0</v>
      </c>
      <c r="DY158" s="300">
        <f>SUMIF('Cost Plus'!$FG$14:$FG$114,$AD158,'Cost Plus'!DY$14:DY$114)</f>
        <v>0</v>
      </c>
      <c r="DZ158" s="300">
        <f>SUMIF('Cost Plus'!$FG$14:$FG$114,$AD158,'Cost Plus'!DZ$14:DZ$114)</f>
        <v>0</v>
      </c>
      <c r="EA158" s="300">
        <f>SUMIF('Cost Plus'!$FG$14:$FG$114,$AD158,'Cost Plus'!EA$14:EA$114)</f>
        <v>0</v>
      </c>
      <c r="EB158" s="300">
        <f>SUMIF('Cost Plus'!$FG$14:$FG$114,$AD158,'Cost Plus'!EB$14:EB$114)</f>
        <v>0</v>
      </c>
      <c r="EC158" s="300">
        <f>SUMIF('Cost Plus'!$FG$14:$FG$114,$AD158,'Cost Plus'!EC$14:EC$114)</f>
        <v>0</v>
      </c>
      <c r="ED158" s="300">
        <f>SUMIF('Cost Plus'!$FG$14:$FG$114,$AD158,'Cost Plus'!ED$14:ED$114)</f>
        <v>0</v>
      </c>
      <c r="EE158" s="300">
        <f>SUMIF('Cost Plus'!$FG$14:$FG$114,$AD158,'Cost Plus'!EE$14:EE$114)</f>
        <v>0</v>
      </c>
      <c r="EF158" s="300">
        <f>SUMIF('Cost Plus'!$FG$14:$FG$114,$AD158,'Cost Plus'!EF$14:EF$114)</f>
        <v>0</v>
      </c>
      <c r="EG158" s="300">
        <f>SUMIF('Cost Plus'!$FG$14:$FG$114,$AD158,'Cost Plus'!EG$14:EG$114)</f>
        <v>0</v>
      </c>
      <c r="EH158" s="300">
        <f>SUMIF('Cost Plus'!$FG$14:$FG$114,$AD158,'Cost Plus'!EH$14:EH$114)</f>
        <v>0</v>
      </c>
      <c r="EI158" s="300">
        <f>SUMIF('Cost Plus'!$FG$14:$FG$114,$AD158,'Cost Plus'!EI$14:EI$114)</f>
        <v>0</v>
      </c>
      <c r="EJ158" s="300">
        <f>SUMIF('Cost Plus'!$FG$14:$FG$114,$AD158,'Cost Plus'!EJ$14:EJ$114)</f>
        <v>0</v>
      </c>
      <c r="EK158" s="300">
        <f>SUMIF('Cost Plus'!$FG$14:$FG$114,$AD158,'Cost Plus'!EK$14:EK$114)</f>
        <v>0</v>
      </c>
      <c r="EL158" s="300">
        <f>SUMIF('Cost Plus'!$FG$14:$FG$114,$AD158,'Cost Plus'!EL$14:EL$114)</f>
        <v>0</v>
      </c>
      <c r="EM158" s="300">
        <f>SUMIF('Cost Plus'!$FG$14:$FG$114,$AD158,'Cost Plus'!EM$14:EM$114)</f>
        <v>0</v>
      </c>
      <c r="EN158" s="300">
        <f>SUMIF('Cost Plus'!$FG$14:$FG$114,$AD158,'Cost Plus'!EN$14:EN$114)</f>
        <v>0</v>
      </c>
      <c r="EO158" s="300">
        <f>SUMIF('Cost Plus'!$FG$14:$FG$114,$AD158,'Cost Plus'!EO$14:EO$114)</f>
        <v>0</v>
      </c>
      <c r="EP158" s="300">
        <f>SUMIF('Cost Plus'!$FG$14:$FG$114,$AD158,'Cost Plus'!EP$14:EP$114)</f>
        <v>0</v>
      </c>
      <c r="EQ158" s="300">
        <f>SUMIF('Cost Plus'!$FG$14:$FG$114,$AD158,'Cost Plus'!EQ$14:EQ$114)</f>
        <v>0</v>
      </c>
      <c r="ER158" s="300">
        <f>SUMIF('Cost Plus'!$FG$14:$FG$114,$AD158,'Cost Plus'!ER$14:ER$114)</f>
        <v>0</v>
      </c>
      <c r="ES158" s="300">
        <f>SUMIF('Cost Plus'!$FG$14:$FG$114,$AD158,'Cost Plus'!ES$14:ES$114)</f>
        <v>0</v>
      </c>
      <c r="ET158" s="300">
        <f>SUMIF('Cost Plus'!$FG$14:$FG$114,$AD158,'Cost Plus'!ET$14:ET$114)</f>
        <v>0</v>
      </c>
      <c r="EU158" s="300">
        <f>SUMIF('Cost Plus'!$FG$14:$FG$114,$AD158,'Cost Plus'!EU$14:EU$114)</f>
        <v>0</v>
      </c>
      <c r="EV158" s="300">
        <f>SUMIF('Cost Plus'!$FG$14:$FG$114,$AD158,'Cost Plus'!EV$14:EV$114)</f>
        <v>0</v>
      </c>
      <c r="EW158" s="300">
        <f>SUMIF('Cost Plus'!$FG$14:$FG$114,$AD158,'Cost Plus'!EW$14:EW$114)</f>
        <v>0</v>
      </c>
      <c r="EX158" s="300">
        <f>SUMIF('Cost Plus'!$FG$14:$FG$114,$AD158,'Cost Plus'!EX$14:EX$114)</f>
        <v>0</v>
      </c>
      <c r="EY158" s="261"/>
      <c r="EZ158" s="87"/>
      <c r="FB158" s="261"/>
    </row>
    <row r="159" spans="1:158" ht="12.75" hidden="1" customHeight="1" outlineLevel="2">
      <c r="A159" s="303">
        <v>11</v>
      </c>
      <c r="B159" s="303"/>
      <c r="C159" s="892" t="str">
        <f>Constants!B26</f>
        <v>Finance Lease - 10</v>
      </c>
      <c r="E159" s="323"/>
      <c r="F159" s="324"/>
      <c r="G159" s="324"/>
      <c r="H159" s="324"/>
      <c r="I159" s="324"/>
      <c r="J159" s="324"/>
      <c r="K159" s="324"/>
      <c r="L159" s="324"/>
      <c r="M159" s="324"/>
      <c r="N159" s="324"/>
      <c r="O159" s="324"/>
      <c r="P159" s="324"/>
      <c r="Q159" s="324"/>
      <c r="R159" s="324"/>
      <c r="S159" s="324"/>
      <c r="T159" s="324"/>
      <c r="U159" s="324"/>
      <c r="V159" s="325"/>
      <c r="W159" s="324"/>
      <c r="X159" s="324"/>
      <c r="Y159" s="324"/>
      <c r="Z159" s="324"/>
      <c r="AA159" s="324"/>
      <c r="AB159" s="323"/>
      <c r="AC159" s="326"/>
      <c r="AD159" s="683" t="str">
        <f>Constants!E26</f>
        <v>ASS-10</v>
      </c>
      <c r="AE159" s="304">
        <f t="shared" si="57"/>
        <v>0</v>
      </c>
      <c r="AF159" s="299">
        <f>SUMIF('Cost Plus'!$FG$14:$FG$114,$AD159,'Cost Plus'!AF$14:AF$114)</f>
        <v>0</v>
      </c>
      <c r="AG159" s="300">
        <f>SUMIF('Cost Plus'!$FG$14:$FG$114,$AD159,'Cost Plus'!AG$14:AG$114)</f>
        <v>0</v>
      </c>
      <c r="AH159" s="300">
        <f>SUMIF('Cost Plus'!$FG$14:$FG$114,$AD159,'Cost Plus'!AH$14:AH$114)</f>
        <v>0</v>
      </c>
      <c r="AI159" s="300">
        <f>SUMIF('Cost Plus'!$FG$14:$FG$114,$AD159,'Cost Plus'!AI$14:AI$114)</f>
        <v>0</v>
      </c>
      <c r="AJ159" s="300">
        <f>SUMIF('Cost Plus'!$FG$14:$FG$114,$AD159,'Cost Plus'!AJ$14:AJ$114)</f>
        <v>0</v>
      </c>
      <c r="AK159" s="300">
        <f>SUMIF('Cost Plus'!$FG$14:$FG$114,$AD159,'Cost Plus'!AK$14:AK$114)</f>
        <v>0</v>
      </c>
      <c r="AL159" s="300">
        <f>SUMIF('Cost Plus'!$FG$14:$FG$114,$AD159,'Cost Plus'!AL$14:AL$114)</f>
        <v>0</v>
      </c>
      <c r="AM159" s="300">
        <f>SUMIF('Cost Plus'!$FG$14:$FG$114,$AD159,'Cost Plus'!AM$14:AM$114)</f>
        <v>0</v>
      </c>
      <c r="AN159" s="300">
        <f>SUMIF('Cost Plus'!$FG$14:$FG$114,$AD159,'Cost Plus'!AN$14:AN$114)</f>
        <v>0</v>
      </c>
      <c r="AO159" s="300">
        <f>SUMIF('Cost Plus'!$FG$14:$FG$114,$AD159,'Cost Plus'!AO$14:AO$114)</f>
        <v>0</v>
      </c>
      <c r="AP159" s="300">
        <f>SUMIF('Cost Plus'!$FG$14:$FG$114,$AD159,'Cost Plus'!AP$14:AP$114)</f>
        <v>0</v>
      </c>
      <c r="AQ159" s="300">
        <f>SUMIF('Cost Plus'!$FG$14:$FG$114,$AD159,'Cost Plus'!AQ$14:AQ$114)</f>
        <v>0</v>
      </c>
      <c r="AR159" s="300">
        <f>SUMIF('Cost Plus'!$FG$14:$FG$114,$AD159,'Cost Plus'!AR$14:AR$114)</f>
        <v>0</v>
      </c>
      <c r="AS159" s="300">
        <f>SUMIF('Cost Plus'!$FG$14:$FG$114,$AD159,'Cost Plus'!AS$14:AS$114)</f>
        <v>0</v>
      </c>
      <c r="AT159" s="300">
        <f>SUMIF('Cost Plus'!$FG$14:$FG$114,$AD159,'Cost Plus'!AT$14:AT$114)</f>
        <v>0</v>
      </c>
      <c r="AU159" s="300">
        <f>SUMIF('Cost Plus'!$FG$14:$FG$114,$AD159,'Cost Plus'!AU$14:AU$114)</f>
        <v>0</v>
      </c>
      <c r="AV159" s="300">
        <f>SUMIF('Cost Plus'!$FG$14:$FG$114,$AD159,'Cost Plus'!AV$14:AV$114)</f>
        <v>0</v>
      </c>
      <c r="AW159" s="300">
        <f>SUMIF('Cost Plus'!$FG$14:$FG$114,$AD159,'Cost Plus'!AW$14:AW$114)</f>
        <v>0</v>
      </c>
      <c r="AX159" s="300">
        <f>SUMIF('Cost Plus'!$FG$14:$FG$114,$AD159,'Cost Plus'!AX$14:AX$114)</f>
        <v>0</v>
      </c>
      <c r="AY159" s="300">
        <f>SUMIF('Cost Plus'!$FG$14:$FG$114,$AD159,'Cost Plus'!AY$14:AY$114)</f>
        <v>0</v>
      </c>
      <c r="AZ159" s="300">
        <f>SUMIF('Cost Plus'!$FG$14:$FG$114,$AD159,'Cost Plus'!AZ$14:AZ$114)</f>
        <v>0</v>
      </c>
      <c r="BA159" s="300">
        <f>SUMIF('Cost Plus'!$FG$14:$FG$114,$AD159,'Cost Plus'!BA$14:BA$114)</f>
        <v>0</v>
      </c>
      <c r="BB159" s="300">
        <f>SUMIF('Cost Plus'!$FG$14:$FG$114,$AD159,'Cost Plus'!BB$14:BB$114)</f>
        <v>0</v>
      </c>
      <c r="BC159" s="300">
        <f>SUMIF('Cost Plus'!$FG$14:$FG$114,$AD159,'Cost Plus'!BC$14:BC$114)</f>
        <v>0</v>
      </c>
      <c r="BD159" s="300">
        <f>SUMIF('Cost Plus'!$FG$14:$FG$114,$AD159,'Cost Plus'!BD$14:BD$114)</f>
        <v>0</v>
      </c>
      <c r="BE159" s="300">
        <f>SUMIF('Cost Plus'!$FG$14:$FG$114,$AD159,'Cost Plus'!BE$14:BE$114)</f>
        <v>0</v>
      </c>
      <c r="BF159" s="300">
        <f>SUMIF('Cost Plus'!$FG$14:$FG$114,$AD159,'Cost Plus'!BF$14:BF$114)</f>
        <v>0</v>
      </c>
      <c r="BG159" s="300">
        <f>SUMIF('Cost Plus'!$FG$14:$FG$114,$AD159,'Cost Plus'!BG$14:BG$114)</f>
        <v>0</v>
      </c>
      <c r="BH159" s="300">
        <f>SUMIF('Cost Plus'!$FG$14:$FG$114,$AD159,'Cost Plus'!BH$14:BH$114)</f>
        <v>0</v>
      </c>
      <c r="BI159" s="300">
        <f>SUMIF('Cost Plus'!$FG$14:$FG$114,$AD159,'Cost Plus'!BI$14:BI$114)</f>
        <v>0</v>
      </c>
      <c r="BJ159" s="300">
        <f>SUMIF('Cost Plus'!$FG$14:$FG$114,$AD159,'Cost Plus'!BJ$14:BJ$114)</f>
        <v>0</v>
      </c>
      <c r="BK159" s="300">
        <f>SUMIF('Cost Plus'!$FG$14:$FG$114,$AD159,'Cost Plus'!BK$14:BK$114)</f>
        <v>0</v>
      </c>
      <c r="BL159" s="300">
        <f>SUMIF('Cost Plus'!$FG$14:$FG$114,$AD159,'Cost Plus'!BL$14:BL$114)</f>
        <v>0</v>
      </c>
      <c r="BM159" s="300">
        <f>SUMIF('Cost Plus'!$FG$14:$FG$114,$AD159,'Cost Plus'!BM$14:BM$114)</f>
        <v>0</v>
      </c>
      <c r="BN159" s="300">
        <f>SUMIF('Cost Plus'!$FG$14:$FG$114,$AD159,'Cost Plus'!BN$14:BN$114)</f>
        <v>0</v>
      </c>
      <c r="BO159" s="300">
        <f>SUMIF('Cost Plus'!$FG$14:$FG$114,$AD159,'Cost Plus'!BO$14:BO$114)</f>
        <v>0</v>
      </c>
      <c r="BP159" s="300">
        <f>SUMIF('Cost Plus'!$FG$14:$FG$114,$AD159,'Cost Plus'!BP$14:BP$114)</f>
        <v>0</v>
      </c>
      <c r="BQ159" s="300">
        <f>SUMIF('Cost Plus'!$FG$14:$FG$114,$AD159,'Cost Plus'!BQ$14:BQ$114)</f>
        <v>0</v>
      </c>
      <c r="BR159" s="300">
        <f>SUMIF('Cost Plus'!$FG$14:$FG$114,$AD159,'Cost Plus'!BR$14:BR$114)</f>
        <v>0</v>
      </c>
      <c r="BS159" s="300">
        <f>SUMIF('Cost Plus'!$FG$14:$FG$114,$AD159,'Cost Plus'!BS$14:BS$114)</f>
        <v>0</v>
      </c>
      <c r="BT159" s="300">
        <f>SUMIF('Cost Plus'!$FG$14:$FG$114,$AD159,'Cost Plus'!BT$14:BT$114)</f>
        <v>0</v>
      </c>
      <c r="BU159" s="300">
        <f>SUMIF('Cost Plus'!$FG$14:$FG$114,$AD159,'Cost Plus'!BU$14:BU$114)</f>
        <v>0</v>
      </c>
      <c r="BV159" s="300">
        <f>SUMIF('Cost Plus'!$FG$14:$FG$114,$AD159,'Cost Plus'!BV$14:BV$114)</f>
        <v>0</v>
      </c>
      <c r="BW159" s="300">
        <f>SUMIF('Cost Plus'!$FG$14:$FG$114,$AD159,'Cost Plus'!BW$14:BW$114)</f>
        <v>0</v>
      </c>
      <c r="BX159" s="300">
        <f>SUMIF('Cost Plus'!$FG$14:$FG$114,$AD159,'Cost Plus'!BX$14:BX$114)</f>
        <v>0</v>
      </c>
      <c r="BY159" s="300">
        <f>SUMIF('Cost Plus'!$FG$14:$FG$114,$AD159,'Cost Plus'!BY$14:BY$114)</f>
        <v>0</v>
      </c>
      <c r="BZ159" s="300">
        <f>SUMIF('Cost Plus'!$FG$14:$FG$114,$AD159,'Cost Plus'!BZ$14:BZ$114)</f>
        <v>0</v>
      </c>
      <c r="CA159" s="300">
        <f>SUMIF('Cost Plus'!$FG$14:$FG$114,$AD159,'Cost Plus'!CA$14:CA$114)</f>
        <v>0</v>
      </c>
      <c r="CB159" s="300">
        <f>SUMIF('Cost Plus'!$FG$14:$FG$114,$AD159,'Cost Plus'!CB$14:CB$114)</f>
        <v>0</v>
      </c>
      <c r="CC159" s="300">
        <f>SUMIF('Cost Plus'!$FG$14:$FG$114,$AD159,'Cost Plus'!CC$14:CC$114)</f>
        <v>0</v>
      </c>
      <c r="CD159" s="300">
        <f>SUMIF('Cost Plus'!$FG$14:$FG$114,$AD159,'Cost Plus'!CD$14:CD$114)</f>
        <v>0</v>
      </c>
      <c r="CE159" s="300">
        <f>SUMIF('Cost Plus'!$FG$14:$FG$114,$AD159,'Cost Plus'!CE$14:CE$114)</f>
        <v>0</v>
      </c>
      <c r="CF159" s="300">
        <f>SUMIF('Cost Plus'!$FG$14:$FG$114,$AD159,'Cost Plus'!CF$14:CF$114)</f>
        <v>0</v>
      </c>
      <c r="CG159" s="300">
        <f>SUMIF('Cost Plus'!$FG$14:$FG$114,$AD159,'Cost Plus'!CG$14:CG$114)</f>
        <v>0</v>
      </c>
      <c r="CH159" s="300">
        <f>SUMIF('Cost Plus'!$FG$14:$FG$114,$AD159,'Cost Plus'!CH$14:CH$114)</f>
        <v>0</v>
      </c>
      <c r="CI159" s="300">
        <f>SUMIF('Cost Plus'!$FG$14:$FG$114,$AD159,'Cost Plus'!CI$14:CI$114)</f>
        <v>0</v>
      </c>
      <c r="CJ159" s="300">
        <f>SUMIF('Cost Plus'!$FG$14:$FG$114,$AD159,'Cost Plus'!CJ$14:CJ$114)</f>
        <v>0</v>
      </c>
      <c r="CK159" s="300">
        <f>SUMIF('Cost Plus'!$FG$14:$FG$114,$AD159,'Cost Plus'!CK$14:CK$114)</f>
        <v>0</v>
      </c>
      <c r="CL159" s="300">
        <f>SUMIF('Cost Plus'!$FG$14:$FG$114,$AD159,'Cost Plus'!CL$14:CL$114)</f>
        <v>0</v>
      </c>
      <c r="CM159" s="300">
        <f>SUMIF('Cost Plus'!$FG$14:$FG$114,$AD159,'Cost Plus'!CM$14:CM$114)</f>
        <v>0</v>
      </c>
      <c r="CN159" s="300">
        <f>SUMIF('Cost Plus'!$FG$14:$FG$114,$AD159,'Cost Plus'!CN$14:CN$114)</f>
        <v>0</v>
      </c>
      <c r="CO159" s="300">
        <f>SUMIF('Cost Plus'!$FG$14:$FG$114,$AD159,'Cost Plus'!CO$14:CO$114)</f>
        <v>0</v>
      </c>
      <c r="CP159" s="300">
        <f>SUMIF('Cost Plus'!$FG$14:$FG$114,$AD159,'Cost Plus'!CP$14:CP$114)</f>
        <v>0</v>
      </c>
      <c r="CQ159" s="300">
        <f>SUMIF('Cost Plus'!$FG$14:$FG$114,$AD159,'Cost Plus'!CQ$14:CQ$114)</f>
        <v>0</v>
      </c>
      <c r="CR159" s="300">
        <f>SUMIF('Cost Plus'!$FG$14:$FG$114,$AD159,'Cost Plus'!CR$14:CR$114)</f>
        <v>0</v>
      </c>
      <c r="CS159" s="300">
        <f>SUMIF('Cost Plus'!$FG$14:$FG$114,$AD159,'Cost Plus'!CS$14:CS$114)</f>
        <v>0</v>
      </c>
      <c r="CT159" s="300">
        <f>SUMIF('Cost Plus'!$FG$14:$FG$114,$AD159,'Cost Plus'!CT$14:CT$114)</f>
        <v>0</v>
      </c>
      <c r="CU159" s="300">
        <f>SUMIF('Cost Plus'!$FG$14:$FG$114,$AD159,'Cost Plus'!CU$14:CU$114)</f>
        <v>0</v>
      </c>
      <c r="CV159" s="300">
        <f>SUMIF('Cost Plus'!$FG$14:$FG$114,$AD159,'Cost Plus'!CV$14:CV$114)</f>
        <v>0</v>
      </c>
      <c r="CW159" s="300">
        <f>SUMIF('Cost Plus'!$FG$14:$FG$114,$AD159,'Cost Plus'!CW$14:CW$114)</f>
        <v>0</v>
      </c>
      <c r="CX159" s="300">
        <f>SUMIF('Cost Plus'!$FG$14:$FG$114,$AD159,'Cost Plus'!CX$14:CX$114)</f>
        <v>0</v>
      </c>
      <c r="CY159" s="300">
        <f>SUMIF('Cost Plus'!$FG$14:$FG$114,$AD159,'Cost Plus'!CY$14:CY$114)</f>
        <v>0</v>
      </c>
      <c r="CZ159" s="300">
        <f>SUMIF('Cost Plus'!$FG$14:$FG$114,$AD159,'Cost Plus'!CZ$14:CZ$114)</f>
        <v>0</v>
      </c>
      <c r="DA159" s="300">
        <f>SUMIF('Cost Plus'!$FG$14:$FG$114,$AD159,'Cost Plus'!DA$14:DA$114)</f>
        <v>0</v>
      </c>
      <c r="DB159" s="300">
        <f>SUMIF('Cost Plus'!$FG$14:$FG$114,$AD159,'Cost Plus'!DB$14:DB$114)</f>
        <v>0</v>
      </c>
      <c r="DC159" s="300">
        <f>SUMIF('Cost Plus'!$FG$14:$FG$114,$AD159,'Cost Plus'!DC$14:DC$114)</f>
        <v>0</v>
      </c>
      <c r="DD159" s="300">
        <f>SUMIF('Cost Plus'!$FG$14:$FG$114,$AD159,'Cost Plus'!DD$14:DD$114)</f>
        <v>0</v>
      </c>
      <c r="DE159" s="300">
        <f>SUMIF('Cost Plus'!$FG$14:$FG$114,$AD159,'Cost Plus'!DE$14:DE$114)</f>
        <v>0</v>
      </c>
      <c r="DF159" s="300">
        <f>SUMIF('Cost Plus'!$FG$14:$FG$114,$AD159,'Cost Plus'!DF$14:DF$114)</f>
        <v>0</v>
      </c>
      <c r="DG159" s="300">
        <f>SUMIF('Cost Plus'!$FG$14:$FG$114,$AD159,'Cost Plus'!DG$14:DG$114)</f>
        <v>0</v>
      </c>
      <c r="DH159" s="300">
        <f>SUMIF('Cost Plus'!$FG$14:$FG$114,$AD159,'Cost Plus'!DH$14:DH$114)</f>
        <v>0</v>
      </c>
      <c r="DI159" s="300">
        <f>SUMIF('Cost Plus'!$FG$14:$FG$114,$AD159,'Cost Plus'!DI$14:DI$114)</f>
        <v>0</v>
      </c>
      <c r="DJ159" s="300">
        <f>SUMIF('Cost Plus'!$FG$14:$FG$114,$AD159,'Cost Plus'!DJ$14:DJ$114)</f>
        <v>0</v>
      </c>
      <c r="DK159" s="300">
        <f>SUMIF('Cost Plus'!$FG$14:$FG$114,$AD159,'Cost Plus'!DK$14:DK$114)</f>
        <v>0</v>
      </c>
      <c r="DL159" s="300">
        <f>SUMIF('Cost Plus'!$FG$14:$FG$114,$AD159,'Cost Plus'!DL$14:DL$114)</f>
        <v>0</v>
      </c>
      <c r="DM159" s="300">
        <f>SUMIF('Cost Plus'!$FG$14:$FG$114,$AD159,'Cost Plus'!DM$14:DM$114)</f>
        <v>0</v>
      </c>
      <c r="DN159" s="300">
        <f>SUMIF('Cost Plus'!$FG$14:$FG$114,$AD159,'Cost Plus'!DN$14:DN$114)</f>
        <v>0</v>
      </c>
      <c r="DO159" s="300">
        <f>SUMIF('Cost Plus'!$FG$14:$FG$114,$AD159,'Cost Plus'!DO$14:DO$114)</f>
        <v>0</v>
      </c>
      <c r="DP159" s="300">
        <f>SUMIF('Cost Plus'!$FG$14:$FG$114,$AD159,'Cost Plus'!DP$14:DP$114)</f>
        <v>0</v>
      </c>
      <c r="DQ159" s="300">
        <f>SUMIF('Cost Plus'!$FG$14:$FG$114,$AD159,'Cost Plus'!DQ$14:DQ$114)</f>
        <v>0</v>
      </c>
      <c r="DR159" s="300">
        <f>SUMIF('Cost Plus'!$FG$14:$FG$114,$AD159,'Cost Plus'!DR$14:DR$114)</f>
        <v>0</v>
      </c>
      <c r="DS159" s="300">
        <f>SUMIF('Cost Plus'!$FG$14:$FG$114,$AD159,'Cost Plus'!DS$14:DS$114)</f>
        <v>0</v>
      </c>
      <c r="DT159" s="300">
        <f>SUMIF('Cost Plus'!$FG$14:$FG$114,$AD159,'Cost Plus'!DT$14:DT$114)</f>
        <v>0</v>
      </c>
      <c r="DU159" s="300">
        <f>SUMIF('Cost Plus'!$FG$14:$FG$114,$AD159,'Cost Plus'!DU$14:DU$114)</f>
        <v>0</v>
      </c>
      <c r="DV159" s="300">
        <f>SUMIF('Cost Plus'!$FG$14:$FG$114,$AD159,'Cost Plus'!DV$14:DV$114)</f>
        <v>0</v>
      </c>
      <c r="DW159" s="300">
        <f>SUMIF('Cost Plus'!$FG$14:$FG$114,$AD159,'Cost Plus'!DW$14:DW$114)</f>
        <v>0</v>
      </c>
      <c r="DX159" s="300">
        <f>SUMIF('Cost Plus'!$FG$14:$FG$114,$AD159,'Cost Plus'!DX$14:DX$114)</f>
        <v>0</v>
      </c>
      <c r="DY159" s="300">
        <f>SUMIF('Cost Plus'!$FG$14:$FG$114,$AD159,'Cost Plus'!DY$14:DY$114)</f>
        <v>0</v>
      </c>
      <c r="DZ159" s="300">
        <f>SUMIF('Cost Plus'!$FG$14:$FG$114,$AD159,'Cost Plus'!DZ$14:DZ$114)</f>
        <v>0</v>
      </c>
      <c r="EA159" s="300">
        <f>SUMIF('Cost Plus'!$FG$14:$FG$114,$AD159,'Cost Plus'!EA$14:EA$114)</f>
        <v>0</v>
      </c>
      <c r="EB159" s="300">
        <f>SUMIF('Cost Plus'!$FG$14:$FG$114,$AD159,'Cost Plus'!EB$14:EB$114)</f>
        <v>0</v>
      </c>
      <c r="EC159" s="300">
        <f>SUMIF('Cost Plus'!$FG$14:$FG$114,$AD159,'Cost Plus'!EC$14:EC$114)</f>
        <v>0</v>
      </c>
      <c r="ED159" s="300">
        <f>SUMIF('Cost Plus'!$FG$14:$FG$114,$AD159,'Cost Plus'!ED$14:ED$114)</f>
        <v>0</v>
      </c>
      <c r="EE159" s="300">
        <f>SUMIF('Cost Plus'!$FG$14:$FG$114,$AD159,'Cost Plus'!EE$14:EE$114)</f>
        <v>0</v>
      </c>
      <c r="EF159" s="300">
        <f>SUMIF('Cost Plus'!$FG$14:$FG$114,$AD159,'Cost Plus'!EF$14:EF$114)</f>
        <v>0</v>
      </c>
      <c r="EG159" s="300">
        <f>SUMIF('Cost Plus'!$FG$14:$FG$114,$AD159,'Cost Plus'!EG$14:EG$114)</f>
        <v>0</v>
      </c>
      <c r="EH159" s="300">
        <f>SUMIF('Cost Plus'!$FG$14:$FG$114,$AD159,'Cost Plus'!EH$14:EH$114)</f>
        <v>0</v>
      </c>
      <c r="EI159" s="300">
        <f>SUMIF('Cost Plus'!$FG$14:$FG$114,$AD159,'Cost Plus'!EI$14:EI$114)</f>
        <v>0</v>
      </c>
      <c r="EJ159" s="300">
        <f>SUMIF('Cost Plus'!$FG$14:$FG$114,$AD159,'Cost Plus'!EJ$14:EJ$114)</f>
        <v>0</v>
      </c>
      <c r="EK159" s="300">
        <f>SUMIF('Cost Plus'!$FG$14:$FG$114,$AD159,'Cost Plus'!EK$14:EK$114)</f>
        <v>0</v>
      </c>
      <c r="EL159" s="300">
        <f>SUMIF('Cost Plus'!$FG$14:$FG$114,$AD159,'Cost Plus'!EL$14:EL$114)</f>
        <v>0</v>
      </c>
      <c r="EM159" s="300">
        <f>SUMIF('Cost Plus'!$FG$14:$FG$114,$AD159,'Cost Plus'!EM$14:EM$114)</f>
        <v>0</v>
      </c>
      <c r="EN159" s="300">
        <f>SUMIF('Cost Plus'!$FG$14:$FG$114,$AD159,'Cost Plus'!EN$14:EN$114)</f>
        <v>0</v>
      </c>
      <c r="EO159" s="300">
        <f>SUMIF('Cost Plus'!$FG$14:$FG$114,$AD159,'Cost Plus'!EO$14:EO$114)</f>
        <v>0</v>
      </c>
      <c r="EP159" s="300">
        <f>SUMIF('Cost Plus'!$FG$14:$FG$114,$AD159,'Cost Plus'!EP$14:EP$114)</f>
        <v>0</v>
      </c>
      <c r="EQ159" s="300">
        <f>SUMIF('Cost Plus'!$FG$14:$FG$114,$AD159,'Cost Plus'!EQ$14:EQ$114)</f>
        <v>0</v>
      </c>
      <c r="ER159" s="300">
        <f>SUMIF('Cost Plus'!$FG$14:$FG$114,$AD159,'Cost Plus'!ER$14:ER$114)</f>
        <v>0</v>
      </c>
      <c r="ES159" s="300">
        <f>SUMIF('Cost Plus'!$FG$14:$FG$114,$AD159,'Cost Plus'!ES$14:ES$114)</f>
        <v>0</v>
      </c>
      <c r="ET159" s="300">
        <f>SUMIF('Cost Plus'!$FG$14:$FG$114,$AD159,'Cost Plus'!ET$14:ET$114)</f>
        <v>0</v>
      </c>
      <c r="EU159" s="300">
        <f>SUMIF('Cost Plus'!$FG$14:$FG$114,$AD159,'Cost Plus'!EU$14:EU$114)</f>
        <v>0</v>
      </c>
      <c r="EV159" s="300">
        <f>SUMIF('Cost Plus'!$FG$14:$FG$114,$AD159,'Cost Plus'!EV$14:EV$114)</f>
        <v>0</v>
      </c>
      <c r="EW159" s="300">
        <f>SUMIF('Cost Plus'!$FG$14:$FG$114,$AD159,'Cost Plus'!EW$14:EW$114)</f>
        <v>0</v>
      </c>
      <c r="EX159" s="300">
        <f>SUMIF('Cost Plus'!$FG$14:$FG$114,$AD159,'Cost Plus'!EX$14:EX$114)</f>
        <v>0</v>
      </c>
      <c r="EY159" s="261"/>
      <c r="EZ159" s="87"/>
      <c r="FB159" s="261"/>
    </row>
    <row r="160" spans="1:158" ht="12.75" hidden="1" customHeight="1" outlineLevel="2">
      <c r="A160" s="303">
        <v>12</v>
      </c>
      <c r="B160" s="303"/>
      <c r="C160" s="892" t="str">
        <f>Constants!B27</f>
        <v>Finance Lease - 11</v>
      </c>
      <c r="E160" s="323"/>
      <c r="F160" s="324"/>
      <c r="G160" s="324"/>
      <c r="H160" s="324"/>
      <c r="I160" s="324"/>
      <c r="J160" s="324"/>
      <c r="K160" s="324"/>
      <c r="L160" s="324"/>
      <c r="M160" s="324"/>
      <c r="N160" s="324"/>
      <c r="O160" s="324"/>
      <c r="P160" s="324"/>
      <c r="Q160" s="324"/>
      <c r="R160" s="324"/>
      <c r="S160" s="324"/>
      <c r="T160" s="324"/>
      <c r="U160" s="324"/>
      <c r="V160" s="325"/>
      <c r="W160" s="324"/>
      <c r="X160" s="324"/>
      <c r="Y160" s="324"/>
      <c r="Z160" s="324"/>
      <c r="AA160" s="324"/>
      <c r="AB160" s="323"/>
      <c r="AC160" s="326"/>
      <c r="AD160" s="683" t="str">
        <f>Constants!E27</f>
        <v>ASS-11</v>
      </c>
      <c r="AE160" s="304">
        <f t="shared" si="57"/>
        <v>0</v>
      </c>
      <c r="AF160" s="299">
        <f>SUMIF('Cost Plus'!$FG$14:$FG$114,$AD160,'Cost Plus'!AF$14:AF$114)</f>
        <v>0</v>
      </c>
      <c r="AG160" s="300">
        <f>SUMIF('Cost Plus'!$FG$14:$FG$114,$AD160,'Cost Plus'!AG$14:AG$114)</f>
        <v>0</v>
      </c>
      <c r="AH160" s="300">
        <f>SUMIF('Cost Plus'!$FG$14:$FG$114,$AD160,'Cost Plus'!AH$14:AH$114)</f>
        <v>0</v>
      </c>
      <c r="AI160" s="300">
        <f>SUMIF('Cost Plus'!$FG$14:$FG$114,$AD160,'Cost Plus'!AI$14:AI$114)</f>
        <v>0</v>
      </c>
      <c r="AJ160" s="300">
        <f>SUMIF('Cost Plus'!$FG$14:$FG$114,$AD160,'Cost Plus'!AJ$14:AJ$114)</f>
        <v>0</v>
      </c>
      <c r="AK160" s="300">
        <f>SUMIF('Cost Plus'!$FG$14:$FG$114,$AD160,'Cost Plus'!AK$14:AK$114)</f>
        <v>0</v>
      </c>
      <c r="AL160" s="300">
        <f>SUMIF('Cost Plus'!$FG$14:$FG$114,$AD160,'Cost Plus'!AL$14:AL$114)</f>
        <v>0</v>
      </c>
      <c r="AM160" s="300">
        <f>SUMIF('Cost Plus'!$FG$14:$FG$114,$AD160,'Cost Plus'!AM$14:AM$114)</f>
        <v>0</v>
      </c>
      <c r="AN160" s="300">
        <f>SUMIF('Cost Plus'!$FG$14:$FG$114,$AD160,'Cost Plus'!AN$14:AN$114)</f>
        <v>0</v>
      </c>
      <c r="AO160" s="300">
        <f>SUMIF('Cost Plus'!$FG$14:$FG$114,$AD160,'Cost Plus'!AO$14:AO$114)</f>
        <v>0</v>
      </c>
      <c r="AP160" s="300">
        <f>SUMIF('Cost Plus'!$FG$14:$FG$114,$AD160,'Cost Plus'!AP$14:AP$114)</f>
        <v>0</v>
      </c>
      <c r="AQ160" s="300">
        <f>SUMIF('Cost Plus'!$FG$14:$FG$114,$AD160,'Cost Plus'!AQ$14:AQ$114)</f>
        <v>0</v>
      </c>
      <c r="AR160" s="300">
        <f>SUMIF('Cost Plus'!$FG$14:$FG$114,$AD160,'Cost Plus'!AR$14:AR$114)</f>
        <v>0</v>
      </c>
      <c r="AS160" s="300">
        <f>SUMIF('Cost Plus'!$FG$14:$FG$114,$AD160,'Cost Plus'!AS$14:AS$114)</f>
        <v>0</v>
      </c>
      <c r="AT160" s="300">
        <f>SUMIF('Cost Plus'!$FG$14:$FG$114,$AD160,'Cost Plus'!AT$14:AT$114)</f>
        <v>0</v>
      </c>
      <c r="AU160" s="300">
        <f>SUMIF('Cost Plus'!$FG$14:$FG$114,$AD160,'Cost Plus'!AU$14:AU$114)</f>
        <v>0</v>
      </c>
      <c r="AV160" s="300">
        <f>SUMIF('Cost Plus'!$FG$14:$FG$114,$AD160,'Cost Plus'!AV$14:AV$114)</f>
        <v>0</v>
      </c>
      <c r="AW160" s="300">
        <f>SUMIF('Cost Plus'!$FG$14:$FG$114,$AD160,'Cost Plus'!AW$14:AW$114)</f>
        <v>0</v>
      </c>
      <c r="AX160" s="300">
        <f>SUMIF('Cost Plus'!$FG$14:$FG$114,$AD160,'Cost Plus'!AX$14:AX$114)</f>
        <v>0</v>
      </c>
      <c r="AY160" s="300">
        <f>SUMIF('Cost Plus'!$FG$14:$FG$114,$AD160,'Cost Plus'!AY$14:AY$114)</f>
        <v>0</v>
      </c>
      <c r="AZ160" s="300">
        <f>SUMIF('Cost Plus'!$FG$14:$FG$114,$AD160,'Cost Plus'!AZ$14:AZ$114)</f>
        <v>0</v>
      </c>
      <c r="BA160" s="300">
        <f>SUMIF('Cost Plus'!$FG$14:$FG$114,$AD160,'Cost Plus'!BA$14:BA$114)</f>
        <v>0</v>
      </c>
      <c r="BB160" s="300">
        <f>SUMIF('Cost Plus'!$FG$14:$FG$114,$AD160,'Cost Plus'!BB$14:BB$114)</f>
        <v>0</v>
      </c>
      <c r="BC160" s="300">
        <f>SUMIF('Cost Plus'!$FG$14:$FG$114,$AD160,'Cost Plus'!BC$14:BC$114)</f>
        <v>0</v>
      </c>
      <c r="BD160" s="300">
        <f>SUMIF('Cost Plus'!$FG$14:$FG$114,$AD160,'Cost Plus'!BD$14:BD$114)</f>
        <v>0</v>
      </c>
      <c r="BE160" s="300">
        <f>SUMIF('Cost Plus'!$FG$14:$FG$114,$AD160,'Cost Plus'!BE$14:BE$114)</f>
        <v>0</v>
      </c>
      <c r="BF160" s="300">
        <f>SUMIF('Cost Plus'!$FG$14:$FG$114,$AD160,'Cost Plus'!BF$14:BF$114)</f>
        <v>0</v>
      </c>
      <c r="BG160" s="300">
        <f>SUMIF('Cost Plus'!$FG$14:$FG$114,$AD160,'Cost Plus'!BG$14:BG$114)</f>
        <v>0</v>
      </c>
      <c r="BH160" s="300">
        <f>SUMIF('Cost Plus'!$FG$14:$FG$114,$AD160,'Cost Plus'!BH$14:BH$114)</f>
        <v>0</v>
      </c>
      <c r="BI160" s="300">
        <f>SUMIF('Cost Plus'!$FG$14:$FG$114,$AD160,'Cost Plus'!BI$14:BI$114)</f>
        <v>0</v>
      </c>
      <c r="BJ160" s="300">
        <f>SUMIF('Cost Plus'!$FG$14:$FG$114,$AD160,'Cost Plus'!BJ$14:BJ$114)</f>
        <v>0</v>
      </c>
      <c r="BK160" s="300">
        <f>SUMIF('Cost Plus'!$FG$14:$FG$114,$AD160,'Cost Plus'!BK$14:BK$114)</f>
        <v>0</v>
      </c>
      <c r="BL160" s="300">
        <f>SUMIF('Cost Plus'!$FG$14:$FG$114,$AD160,'Cost Plus'!BL$14:BL$114)</f>
        <v>0</v>
      </c>
      <c r="BM160" s="300">
        <f>SUMIF('Cost Plus'!$FG$14:$FG$114,$AD160,'Cost Plus'!BM$14:BM$114)</f>
        <v>0</v>
      </c>
      <c r="BN160" s="300">
        <f>SUMIF('Cost Plus'!$FG$14:$FG$114,$AD160,'Cost Plus'!BN$14:BN$114)</f>
        <v>0</v>
      </c>
      <c r="BO160" s="300">
        <f>SUMIF('Cost Plus'!$FG$14:$FG$114,$AD160,'Cost Plus'!BO$14:BO$114)</f>
        <v>0</v>
      </c>
      <c r="BP160" s="300">
        <f>SUMIF('Cost Plus'!$FG$14:$FG$114,$AD160,'Cost Plus'!BP$14:BP$114)</f>
        <v>0</v>
      </c>
      <c r="BQ160" s="300">
        <f>SUMIF('Cost Plus'!$FG$14:$FG$114,$AD160,'Cost Plus'!BQ$14:BQ$114)</f>
        <v>0</v>
      </c>
      <c r="BR160" s="300">
        <f>SUMIF('Cost Plus'!$FG$14:$FG$114,$AD160,'Cost Plus'!BR$14:BR$114)</f>
        <v>0</v>
      </c>
      <c r="BS160" s="300">
        <f>SUMIF('Cost Plus'!$FG$14:$FG$114,$AD160,'Cost Plus'!BS$14:BS$114)</f>
        <v>0</v>
      </c>
      <c r="BT160" s="300">
        <f>SUMIF('Cost Plus'!$FG$14:$FG$114,$AD160,'Cost Plus'!BT$14:BT$114)</f>
        <v>0</v>
      </c>
      <c r="BU160" s="300">
        <f>SUMIF('Cost Plus'!$FG$14:$FG$114,$AD160,'Cost Plus'!BU$14:BU$114)</f>
        <v>0</v>
      </c>
      <c r="BV160" s="300">
        <f>SUMIF('Cost Plus'!$FG$14:$FG$114,$AD160,'Cost Plus'!BV$14:BV$114)</f>
        <v>0</v>
      </c>
      <c r="BW160" s="300">
        <f>SUMIF('Cost Plus'!$FG$14:$FG$114,$AD160,'Cost Plus'!BW$14:BW$114)</f>
        <v>0</v>
      </c>
      <c r="BX160" s="300">
        <f>SUMIF('Cost Plus'!$FG$14:$FG$114,$AD160,'Cost Plus'!BX$14:BX$114)</f>
        <v>0</v>
      </c>
      <c r="BY160" s="300">
        <f>SUMIF('Cost Plus'!$FG$14:$FG$114,$AD160,'Cost Plus'!BY$14:BY$114)</f>
        <v>0</v>
      </c>
      <c r="BZ160" s="300">
        <f>SUMIF('Cost Plus'!$FG$14:$FG$114,$AD160,'Cost Plus'!BZ$14:BZ$114)</f>
        <v>0</v>
      </c>
      <c r="CA160" s="300">
        <f>SUMIF('Cost Plus'!$FG$14:$FG$114,$AD160,'Cost Plus'!CA$14:CA$114)</f>
        <v>0</v>
      </c>
      <c r="CB160" s="300">
        <f>SUMIF('Cost Plus'!$FG$14:$FG$114,$AD160,'Cost Plus'!CB$14:CB$114)</f>
        <v>0</v>
      </c>
      <c r="CC160" s="300">
        <f>SUMIF('Cost Plus'!$FG$14:$FG$114,$AD160,'Cost Plus'!CC$14:CC$114)</f>
        <v>0</v>
      </c>
      <c r="CD160" s="300">
        <f>SUMIF('Cost Plus'!$FG$14:$FG$114,$AD160,'Cost Plus'!CD$14:CD$114)</f>
        <v>0</v>
      </c>
      <c r="CE160" s="300">
        <f>SUMIF('Cost Plus'!$FG$14:$FG$114,$AD160,'Cost Plus'!CE$14:CE$114)</f>
        <v>0</v>
      </c>
      <c r="CF160" s="300">
        <f>SUMIF('Cost Plus'!$FG$14:$FG$114,$AD160,'Cost Plus'!CF$14:CF$114)</f>
        <v>0</v>
      </c>
      <c r="CG160" s="300">
        <f>SUMIF('Cost Plus'!$FG$14:$FG$114,$AD160,'Cost Plus'!CG$14:CG$114)</f>
        <v>0</v>
      </c>
      <c r="CH160" s="300">
        <f>SUMIF('Cost Plus'!$FG$14:$FG$114,$AD160,'Cost Plus'!CH$14:CH$114)</f>
        <v>0</v>
      </c>
      <c r="CI160" s="300">
        <f>SUMIF('Cost Plus'!$FG$14:$FG$114,$AD160,'Cost Plus'!CI$14:CI$114)</f>
        <v>0</v>
      </c>
      <c r="CJ160" s="300">
        <f>SUMIF('Cost Plus'!$FG$14:$FG$114,$AD160,'Cost Plus'!CJ$14:CJ$114)</f>
        <v>0</v>
      </c>
      <c r="CK160" s="300">
        <f>SUMIF('Cost Plus'!$FG$14:$FG$114,$AD160,'Cost Plus'!CK$14:CK$114)</f>
        <v>0</v>
      </c>
      <c r="CL160" s="300">
        <f>SUMIF('Cost Plus'!$FG$14:$FG$114,$AD160,'Cost Plus'!CL$14:CL$114)</f>
        <v>0</v>
      </c>
      <c r="CM160" s="300">
        <f>SUMIF('Cost Plus'!$FG$14:$FG$114,$AD160,'Cost Plus'!CM$14:CM$114)</f>
        <v>0</v>
      </c>
      <c r="CN160" s="300">
        <f>SUMIF('Cost Plus'!$FG$14:$FG$114,$AD160,'Cost Plus'!CN$14:CN$114)</f>
        <v>0</v>
      </c>
      <c r="CO160" s="300">
        <f>SUMIF('Cost Plus'!$FG$14:$FG$114,$AD160,'Cost Plus'!CO$14:CO$114)</f>
        <v>0</v>
      </c>
      <c r="CP160" s="300">
        <f>SUMIF('Cost Plus'!$FG$14:$FG$114,$AD160,'Cost Plus'!CP$14:CP$114)</f>
        <v>0</v>
      </c>
      <c r="CQ160" s="300">
        <f>SUMIF('Cost Plus'!$FG$14:$FG$114,$AD160,'Cost Plus'!CQ$14:CQ$114)</f>
        <v>0</v>
      </c>
      <c r="CR160" s="300">
        <f>SUMIF('Cost Plus'!$FG$14:$FG$114,$AD160,'Cost Plus'!CR$14:CR$114)</f>
        <v>0</v>
      </c>
      <c r="CS160" s="300">
        <f>SUMIF('Cost Plus'!$FG$14:$FG$114,$AD160,'Cost Plus'!CS$14:CS$114)</f>
        <v>0</v>
      </c>
      <c r="CT160" s="300">
        <f>SUMIF('Cost Plus'!$FG$14:$FG$114,$AD160,'Cost Plus'!CT$14:CT$114)</f>
        <v>0</v>
      </c>
      <c r="CU160" s="300">
        <f>SUMIF('Cost Plus'!$FG$14:$FG$114,$AD160,'Cost Plus'!CU$14:CU$114)</f>
        <v>0</v>
      </c>
      <c r="CV160" s="300">
        <f>SUMIF('Cost Plus'!$FG$14:$FG$114,$AD160,'Cost Plus'!CV$14:CV$114)</f>
        <v>0</v>
      </c>
      <c r="CW160" s="300">
        <f>SUMIF('Cost Plus'!$FG$14:$FG$114,$AD160,'Cost Plus'!CW$14:CW$114)</f>
        <v>0</v>
      </c>
      <c r="CX160" s="300">
        <f>SUMIF('Cost Plus'!$FG$14:$FG$114,$AD160,'Cost Plus'!CX$14:CX$114)</f>
        <v>0</v>
      </c>
      <c r="CY160" s="300">
        <f>SUMIF('Cost Plus'!$FG$14:$FG$114,$AD160,'Cost Plus'!CY$14:CY$114)</f>
        <v>0</v>
      </c>
      <c r="CZ160" s="300">
        <f>SUMIF('Cost Plus'!$FG$14:$FG$114,$AD160,'Cost Plus'!CZ$14:CZ$114)</f>
        <v>0</v>
      </c>
      <c r="DA160" s="300">
        <f>SUMIF('Cost Plus'!$FG$14:$FG$114,$AD160,'Cost Plus'!DA$14:DA$114)</f>
        <v>0</v>
      </c>
      <c r="DB160" s="300">
        <f>SUMIF('Cost Plus'!$FG$14:$FG$114,$AD160,'Cost Plus'!DB$14:DB$114)</f>
        <v>0</v>
      </c>
      <c r="DC160" s="300">
        <f>SUMIF('Cost Plus'!$FG$14:$FG$114,$AD160,'Cost Plus'!DC$14:DC$114)</f>
        <v>0</v>
      </c>
      <c r="DD160" s="300">
        <f>SUMIF('Cost Plus'!$FG$14:$FG$114,$AD160,'Cost Plus'!DD$14:DD$114)</f>
        <v>0</v>
      </c>
      <c r="DE160" s="300">
        <f>SUMIF('Cost Plus'!$FG$14:$FG$114,$AD160,'Cost Plus'!DE$14:DE$114)</f>
        <v>0</v>
      </c>
      <c r="DF160" s="300">
        <f>SUMIF('Cost Plus'!$FG$14:$FG$114,$AD160,'Cost Plus'!DF$14:DF$114)</f>
        <v>0</v>
      </c>
      <c r="DG160" s="300">
        <f>SUMIF('Cost Plus'!$FG$14:$FG$114,$AD160,'Cost Plus'!DG$14:DG$114)</f>
        <v>0</v>
      </c>
      <c r="DH160" s="300">
        <f>SUMIF('Cost Plus'!$FG$14:$FG$114,$AD160,'Cost Plus'!DH$14:DH$114)</f>
        <v>0</v>
      </c>
      <c r="DI160" s="300">
        <f>SUMIF('Cost Plus'!$FG$14:$FG$114,$AD160,'Cost Plus'!DI$14:DI$114)</f>
        <v>0</v>
      </c>
      <c r="DJ160" s="300">
        <f>SUMIF('Cost Plus'!$FG$14:$FG$114,$AD160,'Cost Plus'!DJ$14:DJ$114)</f>
        <v>0</v>
      </c>
      <c r="DK160" s="300">
        <f>SUMIF('Cost Plus'!$FG$14:$FG$114,$AD160,'Cost Plus'!DK$14:DK$114)</f>
        <v>0</v>
      </c>
      <c r="DL160" s="300">
        <f>SUMIF('Cost Plus'!$FG$14:$FG$114,$AD160,'Cost Plus'!DL$14:DL$114)</f>
        <v>0</v>
      </c>
      <c r="DM160" s="300">
        <f>SUMIF('Cost Plus'!$FG$14:$FG$114,$AD160,'Cost Plus'!DM$14:DM$114)</f>
        <v>0</v>
      </c>
      <c r="DN160" s="300">
        <f>SUMIF('Cost Plus'!$FG$14:$FG$114,$AD160,'Cost Plus'!DN$14:DN$114)</f>
        <v>0</v>
      </c>
      <c r="DO160" s="300">
        <f>SUMIF('Cost Plus'!$FG$14:$FG$114,$AD160,'Cost Plus'!DO$14:DO$114)</f>
        <v>0</v>
      </c>
      <c r="DP160" s="300">
        <f>SUMIF('Cost Plus'!$FG$14:$FG$114,$AD160,'Cost Plus'!DP$14:DP$114)</f>
        <v>0</v>
      </c>
      <c r="DQ160" s="300">
        <f>SUMIF('Cost Plus'!$FG$14:$FG$114,$AD160,'Cost Plus'!DQ$14:DQ$114)</f>
        <v>0</v>
      </c>
      <c r="DR160" s="300">
        <f>SUMIF('Cost Plus'!$FG$14:$FG$114,$AD160,'Cost Plus'!DR$14:DR$114)</f>
        <v>0</v>
      </c>
      <c r="DS160" s="300">
        <f>SUMIF('Cost Plus'!$FG$14:$FG$114,$AD160,'Cost Plus'!DS$14:DS$114)</f>
        <v>0</v>
      </c>
      <c r="DT160" s="300">
        <f>SUMIF('Cost Plus'!$FG$14:$FG$114,$AD160,'Cost Plus'!DT$14:DT$114)</f>
        <v>0</v>
      </c>
      <c r="DU160" s="300">
        <f>SUMIF('Cost Plus'!$FG$14:$FG$114,$AD160,'Cost Plus'!DU$14:DU$114)</f>
        <v>0</v>
      </c>
      <c r="DV160" s="300">
        <f>SUMIF('Cost Plus'!$FG$14:$FG$114,$AD160,'Cost Plus'!DV$14:DV$114)</f>
        <v>0</v>
      </c>
      <c r="DW160" s="300">
        <f>SUMIF('Cost Plus'!$FG$14:$FG$114,$AD160,'Cost Plus'!DW$14:DW$114)</f>
        <v>0</v>
      </c>
      <c r="DX160" s="300">
        <f>SUMIF('Cost Plus'!$FG$14:$FG$114,$AD160,'Cost Plus'!DX$14:DX$114)</f>
        <v>0</v>
      </c>
      <c r="DY160" s="300">
        <f>SUMIF('Cost Plus'!$FG$14:$FG$114,$AD160,'Cost Plus'!DY$14:DY$114)</f>
        <v>0</v>
      </c>
      <c r="DZ160" s="300">
        <f>SUMIF('Cost Plus'!$FG$14:$FG$114,$AD160,'Cost Plus'!DZ$14:DZ$114)</f>
        <v>0</v>
      </c>
      <c r="EA160" s="300">
        <f>SUMIF('Cost Plus'!$FG$14:$FG$114,$AD160,'Cost Plus'!EA$14:EA$114)</f>
        <v>0</v>
      </c>
      <c r="EB160" s="300">
        <f>SUMIF('Cost Plus'!$FG$14:$FG$114,$AD160,'Cost Plus'!EB$14:EB$114)</f>
        <v>0</v>
      </c>
      <c r="EC160" s="300">
        <f>SUMIF('Cost Plus'!$FG$14:$FG$114,$AD160,'Cost Plus'!EC$14:EC$114)</f>
        <v>0</v>
      </c>
      <c r="ED160" s="300">
        <f>SUMIF('Cost Plus'!$FG$14:$FG$114,$AD160,'Cost Plus'!ED$14:ED$114)</f>
        <v>0</v>
      </c>
      <c r="EE160" s="300">
        <f>SUMIF('Cost Plus'!$FG$14:$FG$114,$AD160,'Cost Plus'!EE$14:EE$114)</f>
        <v>0</v>
      </c>
      <c r="EF160" s="300">
        <f>SUMIF('Cost Plus'!$FG$14:$FG$114,$AD160,'Cost Plus'!EF$14:EF$114)</f>
        <v>0</v>
      </c>
      <c r="EG160" s="300">
        <f>SUMIF('Cost Plus'!$FG$14:$FG$114,$AD160,'Cost Plus'!EG$14:EG$114)</f>
        <v>0</v>
      </c>
      <c r="EH160" s="300">
        <f>SUMIF('Cost Plus'!$FG$14:$FG$114,$AD160,'Cost Plus'!EH$14:EH$114)</f>
        <v>0</v>
      </c>
      <c r="EI160" s="300">
        <f>SUMIF('Cost Plus'!$FG$14:$FG$114,$AD160,'Cost Plus'!EI$14:EI$114)</f>
        <v>0</v>
      </c>
      <c r="EJ160" s="300">
        <f>SUMIF('Cost Plus'!$FG$14:$FG$114,$AD160,'Cost Plus'!EJ$14:EJ$114)</f>
        <v>0</v>
      </c>
      <c r="EK160" s="300">
        <f>SUMIF('Cost Plus'!$FG$14:$FG$114,$AD160,'Cost Plus'!EK$14:EK$114)</f>
        <v>0</v>
      </c>
      <c r="EL160" s="300">
        <f>SUMIF('Cost Plus'!$FG$14:$FG$114,$AD160,'Cost Plus'!EL$14:EL$114)</f>
        <v>0</v>
      </c>
      <c r="EM160" s="300">
        <f>SUMIF('Cost Plus'!$FG$14:$FG$114,$AD160,'Cost Plus'!EM$14:EM$114)</f>
        <v>0</v>
      </c>
      <c r="EN160" s="300">
        <f>SUMIF('Cost Plus'!$FG$14:$FG$114,$AD160,'Cost Plus'!EN$14:EN$114)</f>
        <v>0</v>
      </c>
      <c r="EO160" s="300">
        <f>SUMIF('Cost Plus'!$FG$14:$FG$114,$AD160,'Cost Plus'!EO$14:EO$114)</f>
        <v>0</v>
      </c>
      <c r="EP160" s="300">
        <f>SUMIF('Cost Plus'!$FG$14:$FG$114,$AD160,'Cost Plus'!EP$14:EP$114)</f>
        <v>0</v>
      </c>
      <c r="EQ160" s="300">
        <f>SUMIF('Cost Plus'!$FG$14:$FG$114,$AD160,'Cost Plus'!EQ$14:EQ$114)</f>
        <v>0</v>
      </c>
      <c r="ER160" s="300">
        <f>SUMIF('Cost Plus'!$FG$14:$FG$114,$AD160,'Cost Plus'!ER$14:ER$114)</f>
        <v>0</v>
      </c>
      <c r="ES160" s="300">
        <f>SUMIF('Cost Plus'!$FG$14:$FG$114,$AD160,'Cost Plus'!ES$14:ES$114)</f>
        <v>0</v>
      </c>
      <c r="ET160" s="300">
        <f>SUMIF('Cost Plus'!$FG$14:$FG$114,$AD160,'Cost Plus'!ET$14:ET$114)</f>
        <v>0</v>
      </c>
      <c r="EU160" s="300">
        <f>SUMIF('Cost Plus'!$FG$14:$FG$114,$AD160,'Cost Plus'!EU$14:EU$114)</f>
        <v>0</v>
      </c>
      <c r="EV160" s="300">
        <f>SUMIF('Cost Plus'!$FG$14:$FG$114,$AD160,'Cost Plus'!EV$14:EV$114)</f>
        <v>0</v>
      </c>
      <c r="EW160" s="300">
        <f>SUMIF('Cost Plus'!$FG$14:$FG$114,$AD160,'Cost Plus'!EW$14:EW$114)</f>
        <v>0</v>
      </c>
      <c r="EX160" s="300">
        <f>SUMIF('Cost Plus'!$FG$14:$FG$114,$AD160,'Cost Plus'!EX$14:EX$114)</f>
        <v>0</v>
      </c>
      <c r="EY160" s="261"/>
      <c r="EZ160" s="87"/>
      <c r="FB160" s="261"/>
    </row>
    <row r="161" spans="1:158" ht="12.75" hidden="1" customHeight="1" outlineLevel="2">
      <c r="A161" s="303">
        <v>13</v>
      </c>
      <c r="B161" s="303"/>
      <c r="C161" s="892" t="str">
        <f>Constants!B28</f>
        <v>Finance Lease - 12</v>
      </c>
      <c r="E161" s="323"/>
      <c r="F161" s="324"/>
      <c r="G161" s="324"/>
      <c r="H161" s="324"/>
      <c r="I161" s="324"/>
      <c r="J161" s="324"/>
      <c r="K161" s="324"/>
      <c r="L161" s="324"/>
      <c r="M161" s="324"/>
      <c r="N161" s="324"/>
      <c r="O161" s="324"/>
      <c r="P161" s="324"/>
      <c r="Q161" s="324"/>
      <c r="R161" s="324"/>
      <c r="S161" s="324"/>
      <c r="T161" s="324"/>
      <c r="U161" s="324"/>
      <c r="V161" s="325"/>
      <c r="W161" s="324"/>
      <c r="X161" s="324"/>
      <c r="Y161" s="324"/>
      <c r="Z161" s="324"/>
      <c r="AA161" s="324"/>
      <c r="AB161" s="323"/>
      <c r="AC161" s="326"/>
      <c r="AD161" s="683" t="str">
        <f>Constants!E28</f>
        <v>ASS-12</v>
      </c>
      <c r="AE161" s="304">
        <f t="shared" si="57"/>
        <v>0</v>
      </c>
      <c r="AF161" s="299">
        <f>SUMIF('Cost Plus'!$FG$14:$FG$114,$AD161,'Cost Plus'!AF$14:AF$114)</f>
        <v>0</v>
      </c>
      <c r="AG161" s="300">
        <f>SUMIF('Cost Plus'!$FG$14:$FG$114,$AD161,'Cost Plus'!AG$14:AG$114)</f>
        <v>0</v>
      </c>
      <c r="AH161" s="300">
        <f>SUMIF('Cost Plus'!$FG$14:$FG$114,$AD161,'Cost Plus'!AH$14:AH$114)</f>
        <v>0</v>
      </c>
      <c r="AI161" s="300">
        <f>SUMIF('Cost Plus'!$FG$14:$FG$114,$AD161,'Cost Plus'!AI$14:AI$114)</f>
        <v>0</v>
      </c>
      <c r="AJ161" s="300">
        <f>SUMIF('Cost Plus'!$FG$14:$FG$114,$AD161,'Cost Plus'!AJ$14:AJ$114)</f>
        <v>0</v>
      </c>
      <c r="AK161" s="300">
        <f>SUMIF('Cost Plus'!$FG$14:$FG$114,$AD161,'Cost Plus'!AK$14:AK$114)</f>
        <v>0</v>
      </c>
      <c r="AL161" s="300">
        <f>SUMIF('Cost Plus'!$FG$14:$FG$114,$AD161,'Cost Plus'!AL$14:AL$114)</f>
        <v>0</v>
      </c>
      <c r="AM161" s="300">
        <f>SUMIF('Cost Plus'!$FG$14:$FG$114,$AD161,'Cost Plus'!AM$14:AM$114)</f>
        <v>0</v>
      </c>
      <c r="AN161" s="300">
        <f>SUMIF('Cost Plus'!$FG$14:$FG$114,$AD161,'Cost Plus'!AN$14:AN$114)</f>
        <v>0</v>
      </c>
      <c r="AO161" s="300">
        <f>SUMIF('Cost Plus'!$FG$14:$FG$114,$AD161,'Cost Plus'!AO$14:AO$114)</f>
        <v>0</v>
      </c>
      <c r="AP161" s="300">
        <f>SUMIF('Cost Plus'!$FG$14:$FG$114,$AD161,'Cost Plus'!AP$14:AP$114)</f>
        <v>0</v>
      </c>
      <c r="AQ161" s="300">
        <f>SUMIF('Cost Plus'!$FG$14:$FG$114,$AD161,'Cost Plus'!AQ$14:AQ$114)</f>
        <v>0</v>
      </c>
      <c r="AR161" s="300">
        <f>SUMIF('Cost Plus'!$FG$14:$FG$114,$AD161,'Cost Plus'!AR$14:AR$114)</f>
        <v>0</v>
      </c>
      <c r="AS161" s="300">
        <f>SUMIF('Cost Plus'!$FG$14:$FG$114,$AD161,'Cost Plus'!AS$14:AS$114)</f>
        <v>0</v>
      </c>
      <c r="AT161" s="300">
        <f>SUMIF('Cost Plus'!$FG$14:$FG$114,$AD161,'Cost Plus'!AT$14:AT$114)</f>
        <v>0</v>
      </c>
      <c r="AU161" s="300">
        <f>SUMIF('Cost Plus'!$FG$14:$FG$114,$AD161,'Cost Plus'!AU$14:AU$114)</f>
        <v>0</v>
      </c>
      <c r="AV161" s="300">
        <f>SUMIF('Cost Plus'!$FG$14:$FG$114,$AD161,'Cost Plus'!AV$14:AV$114)</f>
        <v>0</v>
      </c>
      <c r="AW161" s="300">
        <f>SUMIF('Cost Plus'!$FG$14:$FG$114,$AD161,'Cost Plus'!AW$14:AW$114)</f>
        <v>0</v>
      </c>
      <c r="AX161" s="300">
        <f>SUMIF('Cost Plus'!$FG$14:$FG$114,$AD161,'Cost Plus'!AX$14:AX$114)</f>
        <v>0</v>
      </c>
      <c r="AY161" s="300">
        <f>SUMIF('Cost Plus'!$FG$14:$FG$114,$AD161,'Cost Plus'!AY$14:AY$114)</f>
        <v>0</v>
      </c>
      <c r="AZ161" s="300">
        <f>SUMIF('Cost Plus'!$FG$14:$FG$114,$AD161,'Cost Plus'!AZ$14:AZ$114)</f>
        <v>0</v>
      </c>
      <c r="BA161" s="300">
        <f>SUMIF('Cost Plus'!$FG$14:$FG$114,$AD161,'Cost Plus'!BA$14:BA$114)</f>
        <v>0</v>
      </c>
      <c r="BB161" s="300">
        <f>SUMIF('Cost Plus'!$FG$14:$FG$114,$AD161,'Cost Plus'!BB$14:BB$114)</f>
        <v>0</v>
      </c>
      <c r="BC161" s="300">
        <f>SUMIF('Cost Plus'!$FG$14:$FG$114,$AD161,'Cost Plus'!BC$14:BC$114)</f>
        <v>0</v>
      </c>
      <c r="BD161" s="300">
        <f>SUMIF('Cost Plus'!$FG$14:$FG$114,$AD161,'Cost Plus'!BD$14:BD$114)</f>
        <v>0</v>
      </c>
      <c r="BE161" s="300">
        <f>SUMIF('Cost Plus'!$FG$14:$FG$114,$AD161,'Cost Plus'!BE$14:BE$114)</f>
        <v>0</v>
      </c>
      <c r="BF161" s="300">
        <f>SUMIF('Cost Plus'!$FG$14:$FG$114,$AD161,'Cost Plus'!BF$14:BF$114)</f>
        <v>0</v>
      </c>
      <c r="BG161" s="300">
        <f>SUMIF('Cost Plus'!$FG$14:$FG$114,$AD161,'Cost Plus'!BG$14:BG$114)</f>
        <v>0</v>
      </c>
      <c r="BH161" s="300">
        <f>SUMIF('Cost Plus'!$FG$14:$FG$114,$AD161,'Cost Plus'!BH$14:BH$114)</f>
        <v>0</v>
      </c>
      <c r="BI161" s="300">
        <f>SUMIF('Cost Plus'!$FG$14:$FG$114,$AD161,'Cost Plus'!BI$14:BI$114)</f>
        <v>0</v>
      </c>
      <c r="BJ161" s="300">
        <f>SUMIF('Cost Plus'!$FG$14:$FG$114,$AD161,'Cost Plus'!BJ$14:BJ$114)</f>
        <v>0</v>
      </c>
      <c r="BK161" s="300">
        <f>SUMIF('Cost Plus'!$FG$14:$FG$114,$AD161,'Cost Plus'!BK$14:BK$114)</f>
        <v>0</v>
      </c>
      <c r="BL161" s="300">
        <f>SUMIF('Cost Plus'!$FG$14:$FG$114,$AD161,'Cost Plus'!BL$14:BL$114)</f>
        <v>0</v>
      </c>
      <c r="BM161" s="300">
        <f>SUMIF('Cost Plus'!$FG$14:$FG$114,$AD161,'Cost Plus'!BM$14:BM$114)</f>
        <v>0</v>
      </c>
      <c r="BN161" s="300">
        <f>SUMIF('Cost Plus'!$FG$14:$FG$114,$AD161,'Cost Plus'!BN$14:BN$114)</f>
        <v>0</v>
      </c>
      <c r="BO161" s="300">
        <f>SUMIF('Cost Plus'!$FG$14:$FG$114,$AD161,'Cost Plus'!BO$14:BO$114)</f>
        <v>0</v>
      </c>
      <c r="BP161" s="300">
        <f>SUMIF('Cost Plus'!$FG$14:$FG$114,$AD161,'Cost Plus'!BP$14:BP$114)</f>
        <v>0</v>
      </c>
      <c r="BQ161" s="300">
        <f>SUMIF('Cost Plus'!$FG$14:$FG$114,$AD161,'Cost Plus'!BQ$14:BQ$114)</f>
        <v>0</v>
      </c>
      <c r="BR161" s="300">
        <f>SUMIF('Cost Plus'!$FG$14:$FG$114,$AD161,'Cost Plus'!BR$14:BR$114)</f>
        <v>0</v>
      </c>
      <c r="BS161" s="300">
        <f>SUMIF('Cost Plus'!$FG$14:$FG$114,$AD161,'Cost Plus'!BS$14:BS$114)</f>
        <v>0</v>
      </c>
      <c r="BT161" s="300">
        <f>SUMIF('Cost Plus'!$FG$14:$FG$114,$AD161,'Cost Plus'!BT$14:BT$114)</f>
        <v>0</v>
      </c>
      <c r="BU161" s="300">
        <f>SUMIF('Cost Plus'!$FG$14:$FG$114,$AD161,'Cost Plus'!BU$14:BU$114)</f>
        <v>0</v>
      </c>
      <c r="BV161" s="300">
        <f>SUMIF('Cost Plus'!$FG$14:$FG$114,$AD161,'Cost Plus'!BV$14:BV$114)</f>
        <v>0</v>
      </c>
      <c r="BW161" s="300">
        <f>SUMIF('Cost Plus'!$FG$14:$FG$114,$AD161,'Cost Plus'!BW$14:BW$114)</f>
        <v>0</v>
      </c>
      <c r="BX161" s="300">
        <f>SUMIF('Cost Plus'!$FG$14:$FG$114,$AD161,'Cost Plus'!BX$14:BX$114)</f>
        <v>0</v>
      </c>
      <c r="BY161" s="300">
        <f>SUMIF('Cost Plus'!$FG$14:$FG$114,$AD161,'Cost Plus'!BY$14:BY$114)</f>
        <v>0</v>
      </c>
      <c r="BZ161" s="300">
        <f>SUMIF('Cost Plus'!$FG$14:$FG$114,$AD161,'Cost Plus'!BZ$14:BZ$114)</f>
        <v>0</v>
      </c>
      <c r="CA161" s="300">
        <f>SUMIF('Cost Plus'!$FG$14:$FG$114,$AD161,'Cost Plus'!CA$14:CA$114)</f>
        <v>0</v>
      </c>
      <c r="CB161" s="300">
        <f>SUMIF('Cost Plus'!$FG$14:$FG$114,$AD161,'Cost Plus'!CB$14:CB$114)</f>
        <v>0</v>
      </c>
      <c r="CC161" s="300">
        <f>SUMIF('Cost Plus'!$FG$14:$FG$114,$AD161,'Cost Plus'!CC$14:CC$114)</f>
        <v>0</v>
      </c>
      <c r="CD161" s="300">
        <f>SUMIF('Cost Plus'!$FG$14:$FG$114,$AD161,'Cost Plus'!CD$14:CD$114)</f>
        <v>0</v>
      </c>
      <c r="CE161" s="300">
        <f>SUMIF('Cost Plus'!$FG$14:$FG$114,$AD161,'Cost Plus'!CE$14:CE$114)</f>
        <v>0</v>
      </c>
      <c r="CF161" s="300">
        <f>SUMIF('Cost Plus'!$FG$14:$FG$114,$AD161,'Cost Plus'!CF$14:CF$114)</f>
        <v>0</v>
      </c>
      <c r="CG161" s="300">
        <f>SUMIF('Cost Plus'!$FG$14:$FG$114,$AD161,'Cost Plus'!CG$14:CG$114)</f>
        <v>0</v>
      </c>
      <c r="CH161" s="300">
        <f>SUMIF('Cost Plus'!$FG$14:$FG$114,$AD161,'Cost Plus'!CH$14:CH$114)</f>
        <v>0</v>
      </c>
      <c r="CI161" s="300">
        <f>SUMIF('Cost Plus'!$FG$14:$FG$114,$AD161,'Cost Plus'!CI$14:CI$114)</f>
        <v>0</v>
      </c>
      <c r="CJ161" s="300">
        <f>SUMIF('Cost Plus'!$FG$14:$FG$114,$AD161,'Cost Plus'!CJ$14:CJ$114)</f>
        <v>0</v>
      </c>
      <c r="CK161" s="300">
        <f>SUMIF('Cost Plus'!$FG$14:$FG$114,$AD161,'Cost Plus'!CK$14:CK$114)</f>
        <v>0</v>
      </c>
      <c r="CL161" s="300">
        <f>SUMIF('Cost Plus'!$FG$14:$FG$114,$AD161,'Cost Plus'!CL$14:CL$114)</f>
        <v>0</v>
      </c>
      <c r="CM161" s="300">
        <f>SUMIF('Cost Plus'!$FG$14:$FG$114,$AD161,'Cost Plus'!CM$14:CM$114)</f>
        <v>0</v>
      </c>
      <c r="CN161" s="300">
        <f>SUMIF('Cost Plus'!$FG$14:$FG$114,$AD161,'Cost Plus'!CN$14:CN$114)</f>
        <v>0</v>
      </c>
      <c r="CO161" s="300">
        <f>SUMIF('Cost Plus'!$FG$14:$FG$114,$AD161,'Cost Plus'!CO$14:CO$114)</f>
        <v>0</v>
      </c>
      <c r="CP161" s="300">
        <f>SUMIF('Cost Plus'!$FG$14:$FG$114,$AD161,'Cost Plus'!CP$14:CP$114)</f>
        <v>0</v>
      </c>
      <c r="CQ161" s="300">
        <f>SUMIF('Cost Plus'!$FG$14:$FG$114,$AD161,'Cost Plus'!CQ$14:CQ$114)</f>
        <v>0</v>
      </c>
      <c r="CR161" s="300">
        <f>SUMIF('Cost Plus'!$FG$14:$FG$114,$AD161,'Cost Plus'!CR$14:CR$114)</f>
        <v>0</v>
      </c>
      <c r="CS161" s="300">
        <f>SUMIF('Cost Plus'!$FG$14:$FG$114,$AD161,'Cost Plus'!CS$14:CS$114)</f>
        <v>0</v>
      </c>
      <c r="CT161" s="300">
        <f>SUMIF('Cost Plus'!$FG$14:$FG$114,$AD161,'Cost Plus'!CT$14:CT$114)</f>
        <v>0</v>
      </c>
      <c r="CU161" s="300">
        <f>SUMIF('Cost Plus'!$FG$14:$FG$114,$AD161,'Cost Plus'!CU$14:CU$114)</f>
        <v>0</v>
      </c>
      <c r="CV161" s="300">
        <f>SUMIF('Cost Plus'!$FG$14:$FG$114,$AD161,'Cost Plus'!CV$14:CV$114)</f>
        <v>0</v>
      </c>
      <c r="CW161" s="300">
        <f>SUMIF('Cost Plus'!$FG$14:$FG$114,$AD161,'Cost Plus'!CW$14:CW$114)</f>
        <v>0</v>
      </c>
      <c r="CX161" s="300">
        <f>SUMIF('Cost Plus'!$FG$14:$FG$114,$AD161,'Cost Plus'!CX$14:CX$114)</f>
        <v>0</v>
      </c>
      <c r="CY161" s="300">
        <f>SUMIF('Cost Plus'!$FG$14:$FG$114,$AD161,'Cost Plus'!CY$14:CY$114)</f>
        <v>0</v>
      </c>
      <c r="CZ161" s="300">
        <f>SUMIF('Cost Plus'!$FG$14:$FG$114,$AD161,'Cost Plus'!CZ$14:CZ$114)</f>
        <v>0</v>
      </c>
      <c r="DA161" s="300">
        <f>SUMIF('Cost Plus'!$FG$14:$FG$114,$AD161,'Cost Plus'!DA$14:DA$114)</f>
        <v>0</v>
      </c>
      <c r="DB161" s="300">
        <f>SUMIF('Cost Plus'!$FG$14:$FG$114,$AD161,'Cost Plus'!DB$14:DB$114)</f>
        <v>0</v>
      </c>
      <c r="DC161" s="300">
        <f>SUMIF('Cost Plus'!$FG$14:$FG$114,$AD161,'Cost Plus'!DC$14:DC$114)</f>
        <v>0</v>
      </c>
      <c r="DD161" s="300">
        <f>SUMIF('Cost Plus'!$FG$14:$FG$114,$AD161,'Cost Plus'!DD$14:DD$114)</f>
        <v>0</v>
      </c>
      <c r="DE161" s="300">
        <f>SUMIF('Cost Plus'!$FG$14:$FG$114,$AD161,'Cost Plus'!DE$14:DE$114)</f>
        <v>0</v>
      </c>
      <c r="DF161" s="300">
        <f>SUMIF('Cost Plus'!$FG$14:$FG$114,$AD161,'Cost Plus'!DF$14:DF$114)</f>
        <v>0</v>
      </c>
      <c r="DG161" s="300">
        <f>SUMIF('Cost Plus'!$FG$14:$FG$114,$AD161,'Cost Plus'!DG$14:DG$114)</f>
        <v>0</v>
      </c>
      <c r="DH161" s="300">
        <f>SUMIF('Cost Plus'!$FG$14:$FG$114,$AD161,'Cost Plus'!DH$14:DH$114)</f>
        <v>0</v>
      </c>
      <c r="DI161" s="300">
        <f>SUMIF('Cost Plus'!$FG$14:$FG$114,$AD161,'Cost Plus'!DI$14:DI$114)</f>
        <v>0</v>
      </c>
      <c r="DJ161" s="300">
        <f>SUMIF('Cost Plus'!$FG$14:$FG$114,$AD161,'Cost Plus'!DJ$14:DJ$114)</f>
        <v>0</v>
      </c>
      <c r="DK161" s="300">
        <f>SUMIF('Cost Plus'!$FG$14:$FG$114,$AD161,'Cost Plus'!DK$14:DK$114)</f>
        <v>0</v>
      </c>
      <c r="DL161" s="300">
        <f>SUMIF('Cost Plus'!$FG$14:$FG$114,$AD161,'Cost Plus'!DL$14:DL$114)</f>
        <v>0</v>
      </c>
      <c r="DM161" s="300">
        <f>SUMIF('Cost Plus'!$FG$14:$FG$114,$AD161,'Cost Plus'!DM$14:DM$114)</f>
        <v>0</v>
      </c>
      <c r="DN161" s="300">
        <f>SUMIF('Cost Plus'!$FG$14:$FG$114,$AD161,'Cost Plus'!DN$14:DN$114)</f>
        <v>0</v>
      </c>
      <c r="DO161" s="300">
        <f>SUMIF('Cost Plus'!$FG$14:$FG$114,$AD161,'Cost Plus'!DO$14:DO$114)</f>
        <v>0</v>
      </c>
      <c r="DP161" s="300">
        <f>SUMIF('Cost Plus'!$FG$14:$FG$114,$AD161,'Cost Plus'!DP$14:DP$114)</f>
        <v>0</v>
      </c>
      <c r="DQ161" s="300">
        <f>SUMIF('Cost Plus'!$FG$14:$FG$114,$AD161,'Cost Plus'!DQ$14:DQ$114)</f>
        <v>0</v>
      </c>
      <c r="DR161" s="300">
        <f>SUMIF('Cost Plus'!$FG$14:$FG$114,$AD161,'Cost Plus'!DR$14:DR$114)</f>
        <v>0</v>
      </c>
      <c r="DS161" s="300">
        <f>SUMIF('Cost Plus'!$FG$14:$FG$114,$AD161,'Cost Plus'!DS$14:DS$114)</f>
        <v>0</v>
      </c>
      <c r="DT161" s="300">
        <f>SUMIF('Cost Plus'!$FG$14:$FG$114,$AD161,'Cost Plus'!DT$14:DT$114)</f>
        <v>0</v>
      </c>
      <c r="DU161" s="300">
        <f>SUMIF('Cost Plus'!$FG$14:$FG$114,$AD161,'Cost Plus'!DU$14:DU$114)</f>
        <v>0</v>
      </c>
      <c r="DV161" s="300">
        <f>SUMIF('Cost Plus'!$FG$14:$FG$114,$AD161,'Cost Plus'!DV$14:DV$114)</f>
        <v>0</v>
      </c>
      <c r="DW161" s="300">
        <f>SUMIF('Cost Plus'!$FG$14:$FG$114,$AD161,'Cost Plus'!DW$14:DW$114)</f>
        <v>0</v>
      </c>
      <c r="DX161" s="300">
        <f>SUMIF('Cost Plus'!$FG$14:$FG$114,$AD161,'Cost Plus'!DX$14:DX$114)</f>
        <v>0</v>
      </c>
      <c r="DY161" s="300">
        <f>SUMIF('Cost Plus'!$FG$14:$FG$114,$AD161,'Cost Plus'!DY$14:DY$114)</f>
        <v>0</v>
      </c>
      <c r="DZ161" s="300">
        <f>SUMIF('Cost Plus'!$FG$14:$FG$114,$AD161,'Cost Plus'!DZ$14:DZ$114)</f>
        <v>0</v>
      </c>
      <c r="EA161" s="300">
        <f>SUMIF('Cost Plus'!$FG$14:$FG$114,$AD161,'Cost Plus'!EA$14:EA$114)</f>
        <v>0</v>
      </c>
      <c r="EB161" s="300">
        <f>SUMIF('Cost Plus'!$FG$14:$FG$114,$AD161,'Cost Plus'!EB$14:EB$114)</f>
        <v>0</v>
      </c>
      <c r="EC161" s="300">
        <f>SUMIF('Cost Plus'!$FG$14:$FG$114,$AD161,'Cost Plus'!EC$14:EC$114)</f>
        <v>0</v>
      </c>
      <c r="ED161" s="300">
        <f>SUMIF('Cost Plus'!$FG$14:$FG$114,$AD161,'Cost Plus'!ED$14:ED$114)</f>
        <v>0</v>
      </c>
      <c r="EE161" s="300">
        <f>SUMIF('Cost Plus'!$FG$14:$FG$114,$AD161,'Cost Plus'!EE$14:EE$114)</f>
        <v>0</v>
      </c>
      <c r="EF161" s="300">
        <f>SUMIF('Cost Plus'!$FG$14:$FG$114,$AD161,'Cost Plus'!EF$14:EF$114)</f>
        <v>0</v>
      </c>
      <c r="EG161" s="300">
        <f>SUMIF('Cost Plus'!$FG$14:$FG$114,$AD161,'Cost Plus'!EG$14:EG$114)</f>
        <v>0</v>
      </c>
      <c r="EH161" s="300">
        <f>SUMIF('Cost Plus'!$FG$14:$FG$114,$AD161,'Cost Plus'!EH$14:EH$114)</f>
        <v>0</v>
      </c>
      <c r="EI161" s="300">
        <f>SUMIF('Cost Plus'!$FG$14:$FG$114,$AD161,'Cost Plus'!EI$14:EI$114)</f>
        <v>0</v>
      </c>
      <c r="EJ161" s="300">
        <f>SUMIF('Cost Plus'!$FG$14:$FG$114,$AD161,'Cost Plus'!EJ$14:EJ$114)</f>
        <v>0</v>
      </c>
      <c r="EK161" s="300">
        <f>SUMIF('Cost Plus'!$FG$14:$FG$114,$AD161,'Cost Plus'!EK$14:EK$114)</f>
        <v>0</v>
      </c>
      <c r="EL161" s="300">
        <f>SUMIF('Cost Plus'!$FG$14:$FG$114,$AD161,'Cost Plus'!EL$14:EL$114)</f>
        <v>0</v>
      </c>
      <c r="EM161" s="300">
        <f>SUMIF('Cost Plus'!$FG$14:$FG$114,$AD161,'Cost Plus'!EM$14:EM$114)</f>
        <v>0</v>
      </c>
      <c r="EN161" s="300">
        <f>SUMIF('Cost Plus'!$FG$14:$FG$114,$AD161,'Cost Plus'!EN$14:EN$114)</f>
        <v>0</v>
      </c>
      <c r="EO161" s="300">
        <f>SUMIF('Cost Plus'!$FG$14:$FG$114,$AD161,'Cost Plus'!EO$14:EO$114)</f>
        <v>0</v>
      </c>
      <c r="EP161" s="300">
        <f>SUMIF('Cost Plus'!$FG$14:$FG$114,$AD161,'Cost Plus'!EP$14:EP$114)</f>
        <v>0</v>
      </c>
      <c r="EQ161" s="300">
        <f>SUMIF('Cost Plus'!$FG$14:$FG$114,$AD161,'Cost Plus'!EQ$14:EQ$114)</f>
        <v>0</v>
      </c>
      <c r="ER161" s="300">
        <f>SUMIF('Cost Plus'!$FG$14:$FG$114,$AD161,'Cost Plus'!ER$14:ER$114)</f>
        <v>0</v>
      </c>
      <c r="ES161" s="300">
        <f>SUMIF('Cost Plus'!$FG$14:$FG$114,$AD161,'Cost Plus'!ES$14:ES$114)</f>
        <v>0</v>
      </c>
      <c r="ET161" s="300">
        <f>SUMIF('Cost Plus'!$FG$14:$FG$114,$AD161,'Cost Plus'!ET$14:ET$114)</f>
        <v>0</v>
      </c>
      <c r="EU161" s="300">
        <f>SUMIF('Cost Plus'!$FG$14:$FG$114,$AD161,'Cost Plus'!EU$14:EU$114)</f>
        <v>0</v>
      </c>
      <c r="EV161" s="300">
        <f>SUMIF('Cost Plus'!$FG$14:$FG$114,$AD161,'Cost Plus'!EV$14:EV$114)</f>
        <v>0</v>
      </c>
      <c r="EW161" s="300">
        <f>SUMIF('Cost Plus'!$FG$14:$FG$114,$AD161,'Cost Plus'!EW$14:EW$114)</f>
        <v>0</v>
      </c>
      <c r="EX161" s="300">
        <f>SUMIF('Cost Plus'!$FG$14:$FG$114,$AD161,'Cost Plus'!EX$14:EX$114)</f>
        <v>0</v>
      </c>
      <c r="EY161" s="261"/>
      <c r="EZ161" s="87"/>
      <c r="FB161" s="261"/>
    </row>
    <row r="162" spans="1:158" ht="12.75" hidden="1" customHeight="1" outlineLevel="2">
      <c r="A162" s="303">
        <v>14</v>
      </c>
      <c r="B162" s="303"/>
      <c r="C162" s="892" t="str">
        <f>Constants!B29</f>
        <v>Fixed Assets - UEL 7</v>
      </c>
      <c r="E162" s="323"/>
      <c r="F162" s="324"/>
      <c r="G162" s="324"/>
      <c r="H162" s="324"/>
      <c r="I162" s="324"/>
      <c r="J162" s="324"/>
      <c r="K162" s="324"/>
      <c r="L162" s="324"/>
      <c r="M162" s="324"/>
      <c r="N162" s="324"/>
      <c r="O162" s="324"/>
      <c r="P162" s="324"/>
      <c r="Q162" s="324"/>
      <c r="R162" s="324"/>
      <c r="S162" s="324"/>
      <c r="T162" s="324"/>
      <c r="U162" s="324"/>
      <c r="V162" s="325"/>
      <c r="W162" s="324"/>
      <c r="X162" s="324"/>
      <c r="Y162" s="324"/>
      <c r="Z162" s="324"/>
      <c r="AA162" s="324"/>
      <c r="AB162" s="323"/>
      <c r="AC162" s="326"/>
      <c r="AD162" s="683" t="str">
        <f>Constants!E29</f>
        <v>ASS-13</v>
      </c>
      <c r="AE162" s="304">
        <f t="shared" ca="1" si="57"/>
        <v>1830494.5025230767</v>
      </c>
      <c r="AF162" s="299">
        <f>SUMIF('Cost Plus'!$FG$14:$FG$114,$AD162,'Cost Plus'!AF$14:AF$114)</f>
        <v>138804.78461538465</v>
      </c>
      <c r="AG162" s="300">
        <f ca="1">SUMIF('Cost Plus'!$FG$14:$FG$114,$AD162,'Cost Plus'!AG$14:AG$114)</f>
        <v>0</v>
      </c>
      <c r="AH162" s="300">
        <f ca="1">SUMIF('Cost Plus'!$FG$14:$FG$114,$AD162,'Cost Plus'!AH$14:AH$114)</f>
        <v>896153.84615384613</v>
      </c>
      <c r="AI162" s="300">
        <f ca="1">SUMIF('Cost Plus'!$FG$14:$FG$114,$AD162,'Cost Plus'!AI$14:AI$114)</f>
        <v>0</v>
      </c>
      <c r="AJ162" s="300">
        <f ca="1">SUMIF('Cost Plus'!$FG$14:$FG$114,$AD162,'Cost Plus'!AJ$14:AJ$114)</f>
        <v>0</v>
      </c>
      <c r="AK162" s="300">
        <f ca="1">SUMIF('Cost Plus'!$FG$14:$FG$114,$AD162,'Cost Plus'!AK$14:AK$114)</f>
        <v>0</v>
      </c>
      <c r="AL162" s="300">
        <f ca="1">SUMIF('Cost Plus'!$FG$14:$FG$114,$AD162,'Cost Plus'!AL$14:AL$114)</f>
        <v>0</v>
      </c>
      <c r="AM162" s="300">
        <f ca="1">SUMIF('Cost Plus'!$FG$14:$FG$114,$AD162,'Cost Plus'!AM$14:AM$114)</f>
        <v>0</v>
      </c>
      <c r="AN162" s="300">
        <f ca="1">SUMIF('Cost Plus'!$FG$14:$FG$114,$AD162,'Cost Plus'!AN$14:AN$114)</f>
        <v>0</v>
      </c>
      <c r="AO162" s="300">
        <f ca="1">SUMIF('Cost Plus'!$FG$14:$FG$114,$AD162,'Cost Plus'!AO$14:AO$114)</f>
        <v>0</v>
      </c>
      <c r="AP162" s="300">
        <f ca="1">SUMIF('Cost Plus'!$FG$14:$FG$114,$AD162,'Cost Plus'!AP$14:AP$114)</f>
        <v>0</v>
      </c>
      <c r="AQ162" s="300">
        <f ca="1">SUMIF('Cost Plus'!$FG$14:$FG$114,$AD162,'Cost Plus'!AQ$14:AQ$114)</f>
        <v>0</v>
      </c>
      <c r="AR162" s="300">
        <f ca="1">SUMIF('Cost Plus'!$FG$14:$FG$114,$AD162,'Cost Plus'!AR$14:AR$114)</f>
        <v>0</v>
      </c>
      <c r="AS162" s="300">
        <f ca="1">SUMIF('Cost Plus'!$FG$14:$FG$114,$AD162,'Cost Plus'!AS$14:AS$114)</f>
        <v>0</v>
      </c>
      <c r="AT162" s="300">
        <f ca="1">SUMIF('Cost Plus'!$FG$14:$FG$114,$AD162,'Cost Plus'!AT$14:AT$114)</f>
        <v>119487.17948717948</v>
      </c>
      <c r="AU162" s="300">
        <f ca="1">SUMIF('Cost Plus'!$FG$14:$FG$114,$AD162,'Cost Plus'!AU$14:AU$114)</f>
        <v>0</v>
      </c>
      <c r="AV162" s="300">
        <f ca="1">SUMIF('Cost Plus'!$FG$14:$FG$114,$AD162,'Cost Plus'!AV$14:AV$114)</f>
        <v>0</v>
      </c>
      <c r="AW162" s="300">
        <f ca="1">SUMIF('Cost Plus'!$FG$14:$FG$114,$AD162,'Cost Plus'!AW$14:AW$114)</f>
        <v>0</v>
      </c>
      <c r="AX162" s="300">
        <f ca="1">SUMIF('Cost Plus'!$FG$14:$FG$114,$AD162,'Cost Plus'!AX$14:AX$114)</f>
        <v>0</v>
      </c>
      <c r="AY162" s="300">
        <f ca="1">SUMIF('Cost Plus'!$FG$14:$FG$114,$AD162,'Cost Plus'!AY$14:AY$114)</f>
        <v>0</v>
      </c>
      <c r="AZ162" s="300">
        <f ca="1">SUMIF('Cost Plus'!$FG$14:$FG$114,$AD162,'Cost Plus'!AZ$14:AZ$114)</f>
        <v>0</v>
      </c>
      <c r="BA162" s="300">
        <f ca="1">SUMIF('Cost Plus'!$FG$14:$FG$114,$AD162,'Cost Plus'!BA$14:BA$114)</f>
        <v>0</v>
      </c>
      <c r="BB162" s="300">
        <f ca="1">SUMIF('Cost Plus'!$FG$14:$FG$114,$AD162,'Cost Plus'!BB$14:BB$114)</f>
        <v>0</v>
      </c>
      <c r="BC162" s="300">
        <f ca="1">SUMIF('Cost Plus'!$FG$14:$FG$114,$AD162,'Cost Plus'!BC$14:BC$114)</f>
        <v>0</v>
      </c>
      <c r="BD162" s="300">
        <f ca="1">SUMIF('Cost Plus'!$FG$14:$FG$114,$AD162,'Cost Plus'!BD$14:BD$114)</f>
        <v>0</v>
      </c>
      <c r="BE162" s="300">
        <f ca="1">SUMIF('Cost Plus'!$FG$14:$FG$114,$AD162,'Cost Plus'!BE$14:BE$114)</f>
        <v>0</v>
      </c>
      <c r="BF162" s="300">
        <f ca="1">SUMIF('Cost Plus'!$FG$14:$FG$114,$AD162,'Cost Plus'!BF$14:BF$114)</f>
        <v>121876.92307692308</v>
      </c>
      <c r="BG162" s="300">
        <f ca="1">SUMIF('Cost Plus'!$FG$14:$FG$114,$AD162,'Cost Plus'!BG$14:BG$114)</f>
        <v>0</v>
      </c>
      <c r="BH162" s="300">
        <f ca="1">SUMIF('Cost Plus'!$FG$14:$FG$114,$AD162,'Cost Plus'!BH$14:BH$114)</f>
        <v>0</v>
      </c>
      <c r="BI162" s="300">
        <f ca="1">SUMIF('Cost Plus'!$FG$14:$FG$114,$AD162,'Cost Plus'!BI$14:BI$114)</f>
        <v>0</v>
      </c>
      <c r="BJ162" s="300">
        <f ca="1">SUMIF('Cost Plus'!$FG$14:$FG$114,$AD162,'Cost Plus'!BJ$14:BJ$114)</f>
        <v>0</v>
      </c>
      <c r="BK162" s="300">
        <f ca="1">SUMIF('Cost Plus'!$FG$14:$FG$114,$AD162,'Cost Plus'!BK$14:BK$114)</f>
        <v>0</v>
      </c>
      <c r="BL162" s="300">
        <f ca="1">SUMIF('Cost Plus'!$FG$14:$FG$114,$AD162,'Cost Plus'!BL$14:BL$114)</f>
        <v>0</v>
      </c>
      <c r="BM162" s="300">
        <f ca="1">SUMIF('Cost Plus'!$FG$14:$FG$114,$AD162,'Cost Plus'!BM$14:BM$114)</f>
        <v>0</v>
      </c>
      <c r="BN162" s="300">
        <f ca="1">SUMIF('Cost Plus'!$FG$14:$FG$114,$AD162,'Cost Plus'!BN$14:BN$114)</f>
        <v>0</v>
      </c>
      <c r="BO162" s="300">
        <f ca="1">SUMIF('Cost Plus'!$FG$14:$FG$114,$AD162,'Cost Plus'!BO$14:BO$114)</f>
        <v>0</v>
      </c>
      <c r="BP162" s="300">
        <f ca="1">SUMIF('Cost Plus'!$FG$14:$FG$114,$AD162,'Cost Plus'!BP$14:BP$114)</f>
        <v>0</v>
      </c>
      <c r="BQ162" s="300">
        <f ca="1">SUMIF('Cost Plus'!$FG$14:$FG$114,$AD162,'Cost Plus'!BQ$14:BQ$114)</f>
        <v>0</v>
      </c>
      <c r="BR162" s="300">
        <f ca="1">SUMIF('Cost Plus'!$FG$14:$FG$114,$AD162,'Cost Plus'!BR$14:BR$114)</f>
        <v>483445.12820512813</v>
      </c>
      <c r="BS162" s="300">
        <f ca="1">SUMIF('Cost Plus'!$FG$14:$FG$114,$AD162,'Cost Plus'!BS$14:BS$114)</f>
        <v>0</v>
      </c>
      <c r="BT162" s="300">
        <f ca="1">SUMIF('Cost Plus'!$FG$14:$FG$114,$AD162,'Cost Plus'!BT$14:BT$114)</f>
        <v>0</v>
      </c>
      <c r="BU162" s="300">
        <f ca="1">SUMIF('Cost Plus'!$FG$14:$FG$114,$AD162,'Cost Plus'!BU$14:BU$114)</f>
        <v>0</v>
      </c>
      <c r="BV162" s="300">
        <f ca="1">SUMIF('Cost Plus'!$FG$14:$FG$114,$AD162,'Cost Plus'!BV$14:BV$114)</f>
        <v>0</v>
      </c>
      <c r="BW162" s="300">
        <f ca="1">SUMIF('Cost Plus'!$FG$14:$FG$114,$AD162,'Cost Plus'!BW$14:BW$114)</f>
        <v>0</v>
      </c>
      <c r="BX162" s="300">
        <f ca="1">SUMIF('Cost Plus'!$FG$14:$FG$114,$AD162,'Cost Plus'!BX$14:BX$114)</f>
        <v>0</v>
      </c>
      <c r="BY162" s="300">
        <f ca="1">SUMIF('Cost Plus'!$FG$14:$FG$114,$AD162,'Cost Plus'!BY$14:BY$114)</f>
        <v>0</v>
      </c>
      <c r="BZ162" s="300">
        <f ca="1">SUMIF('Cost Plus'!$FG$14:$FG$114,$AD162,'Cost Plus'!BZ$14:BZ$114)</f>
        <v>0</v>
      </c>
      <c r="CA162" s="300">
        <f ca="1">SUMIF('Cost Plus'!$FG$14:$FG$114,$AD162,'Cost Plus'!CA$14:CA$114)</f>
        <v>0</v>
      </c>
      <c r="CB162" s="300">
        <f ca="1">SUMIF('Cost Plus'!$FG$14:$FG$114,$AD162,'Cost Plus'!CB$14:CB$114)</f>
        <v>0</v>
      </c>
      <c r="CC162" s="300">
        <f ca="1">SUMIF('Cost Plus'!$FG$14:$FG$114,$AD162,'Cost Plus'!CC$14:CC$114)</f>
        <v>0</v>
      </c>
      <c r="CD162" s="300">
        <f ca="1">SUMIF('Cost Plus'!$FG$14:$FG$114,$AD162,'Cost Plus'!CD$14:CD$114)</f>
        <v>56355.889230769222</v>
      </c>
      <c r="CE162" s="300">
        <f ca="1">SUMIF('Cost Plus'!$FG$14:$FG$114,$AD162,'Cost Plus'!CE$14:CE$114)</f>
        <v>0</v>
      </c>
      <c r="CF162" s="300">
        <f ca="1">SUMIF('Cost Plus'!$FG$14:$FG$114,$AD162,'Cost Plus'!CF$14:CF$114)</f>
        <v>0</v>
      </c>
      <c r="CG162" s="300">
        <f ca="1">SUMIF('Cost Plus'!$FG$14:$FG$114,$AD162,'Cost Plus'!CG$14:CG$114)</f>
        <v>0</v>
      </c>
      <c r="CH162" s="300">
        <f ca="1">SUMIF('Cost Plus'!$FG$14:$FG$114,$AD162,'Cost Plus'!CH$14:CH$114)</f>
        <v>0</v>
      </c>
      <c r="CI162" s="300">
        <f ca="1">SUMIF('Cost Plus'!$FG$14:$FG$114,$AD162,'Cost Plus'!CI$14:CI$114)</f>
        <v>0</v>
      </c>
      <c r="CJ162" s="300">
        <f ca="1">SUMIF('Cost Plus'!$FG$14:$FG$114,$AD162,'Cost Plus'!CJ$14:CJ$114)</f>
        <v>0</v>
      </c>
      <c r="CK162" s="300">
        <f ca="1">SUMIF('Cost Plus'!$FG$14:$FG$114,$AD162,'Cost Plus'!CK$14:CK$114)</f>
        <v>0</v>
      </c>
      <c r="CL162" s="300">
        <f ca="1">SUMIF('Cost Plus'!$FG$14:$FG$114,$AD162,'Cost Plus'!CL$14:CL$114)</f>
        <v>0</v>
      </c>
      <c r="CM162" s="300">
        <f ca="1">SUMIF('Cost Plus'!$FG$14:$FG$114,$AD162,'Cost Plus'!CM$14:CM$114)</f>
        <v>0</v>
      </c>
      <c r="CN162" s="300">
        <f ca="1">SUMIF('Cost Plus'!$FG$14:$FG$114,$AD162,'Cost Plus'!CN$14:CN$114)</f>
        <v>0</v>
      </c>
      <c r="CO162" s="300">
        <f ca="1">SUMIF('Cost Plus'!$FG$14:$FG$114,$AD162,'Cost Plus'!CO$14:CO$114)</f>
        <v>0</v>
      </c>
      <c r="CP162" s="300">
        <f ca="1">SUMIF('Cost Plus'!$FG$14:$FG$114,$AD162,'Cost Plus'!CP$14:CP$114)</f>
        <v>14370.751753846158</v>
      </c>
      <c r="CQ162" s="300">
        <f ca="1">SUMIF('Cost Plus'!$FG$14:$FG$114,$AD162,'Cost Plus'!CQ$14:CQ$114)</f>
        <v>0</v>
      </c>
      <c r="CR162" s="300">
        <f ca="1">SUMIF('Cost Plus'!$FG$14:$FG$114,$AD162,'Cost Plus'!CR$14:CR$114)</f>
        <v>0</v>
      </c>
      <c r="CS162" s="300">
        <f ca="1">SUMIF('Cost Plus'!$FG$14:$FG$114,$AD162,'Cost Plus'!CS$14:CS$114)</f>
        <v>0</v>
      </c>
      <c r="CT162" s="300">
        <f ca="1">SUMIF('Cost Plus'!$FG$14:$FG$114,$AD162,'Cost Plus'!CT$14:CT$114)</f>
        <v>0</v>
      </c>
      <c r="CU162" s="300">
        <f ca="1">SUMIF('Cost Plus'!$FG$14:$FG$114,$AD162,'Cost Plus'!CU$14:CU$114)</f>
        <v>0</v>
      </c>
      <c r="CV162" s="300">
        <f ca="1">SUMIF('Cost Plus'!$FG$14:$FG$114,$AD162,'Cost Plus'!CV$14:CV$114)</f>
        <v>0</v>
      </c>
      <c r="CW162" s="300">
        <f ca="1">SUMIF('Cost Plus'!$FG$14:$FG$114,$AD162,'Cost Plus'!CW$14:CW$114)</f>
        <v>0</v>
      </c>
      <c r="CX162" s="300">
        <f ca="1">SUMIF('Cost Plus'!$FG$14:$FG$114,$AD162,'Cost Plus'!CX$14:CX$114)</f>
        <v>0</v>
      </c>
      <c r="CY162" s="300">
        <f ca="1">SUMIF('Cost Plus'!$FG$14:$FG$114,$AD162,'Cost Plus'!CY$14:CY$114)</f>
        <v>0</v>
      </c>
      <c r="CZ162" s="300">
        <f ca="1">SUMIF('Cost Plus'!$FG$14:$FG$114,$AD162,'Cost Plus'!CZ$14:CZ$114)</f>
        <v>0</v>
      </c>
      <c r="DA162" s="300">
        <f ca="1">SUMIF('Cost Plus'!$FG$14:$FG$114,$AD162,'Cost Plus'!DA$14:DA$114)</f>
        <v>0</v>
      </c>
      <c r="DB162" s="300">
        <f ca="1">SUMIF('Cost Plus'!$FG$14:$FG$114,$AD162,'Cost Plus'!DB$14:DB$114)</f>
        <v>0</v>
      </c>
      <c r="DC162" s="300">
        <f ca="1">SUMIF('Cost Plus'!$FG$14:$FG$114,$AD162,'Cost Plus'!DC$14:DC$114)</f>
        <v>0</v>
      </c>
      <c r="DD162" s="300">
        <f ca="1">SUMIF('Cost Plus'!$FG$14:$FG$114,$AD162,'Cost Plus'!DD$14:DD$114)</f>
        <v>0</v>
      </c>
      <c r="DE162" s="300">
        <f ca="1">SUMIF('Cost Plus'!$FG$14:$FG$114,$AD162,'Cost Plus'!DE$14:DE$114)</f>
        <v>0</v>
      </c>
      <c r="DF162" s="300">
        <f ca="1">SUMIF('Cost Plus'!$FG$14:$FG$114,$AD162,'Cost Plus'!DF$14:DF$114)</f>
        <v>0</v>
      </c>
      <c r="DG162" s="300">
        <f ca="1">SUMIF('Cost Plus'!$FG$14:$FG$114,$AD162,'Cost Plus'!DG$14:DG$114)</f>
        <v>0</v>
      </c>
      <c r="DH162" s="300">
        <f ca="1">SUMIF('Cost Plus'!$FG$14:$FG$114,$AD162,'Cost Plus'!DH$14:DH$114)</f>
        <v>0</v>
      </c>
      <c r="DI162" s="300">
        <f ca="1">SUMIF('Cost Plus'!$FG$14:$FG$114,$AD162,'Cost Plus'!DI$14:DI$114)</f>
        <v>0</v>
      </c>
      <c r="DJ162" s="300">
        <f ca="1">SUMIF('Cost Plus'!$FG$14:$FG$114,$AD162,'Cost Plus'!DJ$14:DJ$114)</f>
        <v>0</v>
      </c>
      <c r="DK162" s="300">
        <f ca="1">SUMIF('Cost Plus'!$FG$14:$FG$114,$AD162,'Cost Plus'!DK$14:DK$114)</f>
        <v>0</v>
      </c>
      <c r="DL162" s="300">
        <f ca="1">SUMIF('Cost Plus'!$FG$14:$FG$114,$AD162,'Cost Plus'!DL$14:DL$114)</f>
        <v>0</v>
      </c>
      <c r="DM162" s="300">
        <f ca="1">SUMIF('Cost Plus'!$FG$14:$FG$114,$AD162,'Cost Plus'!DM$14:DM$114)</f>
        <v>0</v>
      </c>
      <c r="DN162" s="300">
        <f ca="1">SUMIF('Cost Plus'!$FG$14:$FG$114,$AD162,'Cost Plus'!DN$14:DN$114)</f>
        <v>0</v>
      </c>
      <c r="DO162" s="300">
        <f ca="1">SUMIF('Cost Plus'!$FG$14:$FG$114,$AD162,'Cost Plus'!DO$14:DO$114)</f>
        <v>0</v>
      </c>
      <c r="DP162" s="300">
        <f ca="1">SUMIF('Cost Plus'!$FG$14:$FG$114,$AD162,'Cost Plus'!DP$14:DP$114)</f>
        <v>0</v>
      </c>
      <c r="DQ162" s="300">
        <f ca="1">SUMIF('Cost Plus'!$FG$14:$FG$114,$AD162,'Cost Plus'!DQ$14:DQ$114)</f>
        <v>0</v>
      </c>
      <c r="DR162" s="300">
        <f ca="1">SUMIF('Cost Plus'!$FG$14:$FG$114,$AD162,'Cost Plus'!DR$14:DR$114)</f>
        <v>0</v>
      </c>
      <c r="DS162" s="300">
        <f ca="1">SUMIF('Cost Plus'!$FG$14:$FG$114,$AD162,'Cost Plus'!DS$14:DS$114)</f>
        <v>0</v>
      </c>
      <c r="DT162" s="300">
        <f ca="1">SUMIF('Cost Plus'!$FG$14:$FG$114,$AD162,'Cost Plus'!DT$14:DT$114)</f>
        <v>0</v>
      </c>
      <c r="DU162" s="300">
        <f ca="1">SUMIF('Cost Plus'!$FG$14:$FG$114,$AD162,'Cost Plus'!DU$14:DU$114)</f>
        <v>0</v>
      </c>
      <c r="DV162" s="300">
        <f ca="1">SUMIF('Cost Plus'!$FG$14:$FG$114,$AD162,'Cost Plus'!DV$14:DV$114)</f>
        <v>0</v>
      </c>
      <c r="DW162" s="300">
        <f ca="1">SUMIF('Cost Plus'!$FG$14:$FG$114,$AD162,'Cost Plus'!DW$14:DW$114)</f>
        <v>0</v>
      </c>
      <c r="DX162" s="300">
        <f ca="1">SUMIF('Cost Plus'!$FG$14:$FG$114,$AD162,'Cost Plus'!DX$14:DX$114)</f>
        <v>0</v>
      </c>
      <c r="DY162" s="300">
        <f ca="1">SUMIF('Cost Plus'!$FG$14:$FG$114,$AD162,'Cost Plus'!DY$14:DY$114)</f>
        <v>0</v>
      </c>
      <c r="DZ162" s="300">
        <f ca="1">SUMIF('Cost Plus'!$FG$14:$FG$114,$AD162,'Cost Plus'!DZ$14:DZ$114)</f>
        <v>0</v>
      </c>
      <c r="EA162" s="300">
        <f ca="1">SUMIF('Cost Plus'!$FG$14:$FG$114,$AD162,'Cost Plus'!EA$14:EA$114)</f>
        <v>0</v>
      </c>
      <c r="EB162" s="300">
        <f ca="1">SUMIF('Cost Plus'!$FG$14:$FG$114,$AD162,'Cost Plus'!EB$14:EB$114)</f>
        <v>0</v>
      </c>
      <c r="EC162" s="300">
        <f ca="1">SUMIF('Cost Plus'!$FG$14:$FG$114,$AD162,'Cost Plus'!EC$14:EC$114)</f>
        <v>0</v>
      </c>
      <c r="ED162" s="300">
        <f ca="1">SUMIF('Cost Plus'!$FG$14:$FG$114,$AD162,'Cost Plus'!ED$14:ED$114)</f>
        <v>0</v>
      </c>
      <c r="EE162" s="300">
        <f ca="1">SUMIF('Cost Plus'!$FG$14:$FG$114,$AD162,'Cost Plus'!EE$14:EE$114)</f>
        <v>0</v>
      </c>
      <c r="EF162" s="300">
        <f ca="1">SUMIF('Cost Plus'!$FG$14:$FG$114,$AD162,'Cost Plus'!EF$14:EF$114)</f>
        <v>0</v>
      </c>
      <c r="EG162" s="300">
        <f ca="1">SUMIF('Cost Plus'!$FG$14:$FG$114,$AD162,'Cost Plus'!EG$14:EG$114)</f>
        <v>0</v>
      </c>
      <c r="EH162" s="300">
        <f ca="1">SUMIF('Cost Plus'!$FG$14:$FG$114,$AD162,'Cost Plus'!EH$14:EH$114)</f>
        <v>0</v>
      </c>
      <c r="EI162" s="300">
        <f ca="1">SUMIF('Cost Plus'!$FG$14:$FG$114,$AD162,'Cost Plus'!EI$14:EI$114)</f>
        <v>0</v>
      </c>
      <c r="EJ162" s="300">
        <f ca="1">SUMIF('Cost Plus'!$FG$14:$FG$114,$AD162,'Cost Plus'!EJ$14:EJ$114)</f>
        <v>0</v>
      </c>
      <c r="EK162" s="300">
        <f ca="1">SUMIF('Cost Plus'!$FG$14:$FG$114,$AD162,'Cost Plus'!EK$14:EK$114)</f>
        <v>0</v>
      </c>
      <c r="EL162" s="300">
        <f ca="1">SUMIF('Cost Plus'!$FG$14:$FG$114,$AD162,'Cost Plus'!EL$14:EL$114)</f>
        <v>0</v>
      </c>
      <c r="EM162" s="300">
        <f ca="1">SUMIF('Cost Plus'!$FG$14:$FG$114,$AD162,'Cost Plus'!EM$14:EM$114)</f>
        <v>0</v>
      </c>
      <c r="EN162" s="300">
        <f ca="1">SUMIF('Cost Plus'!$FG$14:$FG$114,$AD162,'Cost Plus'!EN$14:EN$114)</f>
        <v>0</v>
      </c>
      <c r="EO162" s="300">
        <f ca="1">SUMIF('Cost Plus'!$FG$14:$FG$114,$AD162,'Cost Plus'!EO$14:EO$114)</f>
        <v>0</v>
      </c>
      <c r="EP162" s="300">
        <f ca="1">SUMIF('Cost Plus'!$FG$14:$FG$114,$AD162,'Cost Plus'!EP$14:EP$114)</f>
        <v>0</v>
      </c>
      <c r="EQ162" s="300">
        <f ca="1">SUMIF('Cost Plus'!$FG$14:$FG$114,$AD162,'Cost Plus'!EQ$14:EQ$114)</f>
        <v>0</v>
      </c>
      <c r="ER162" s="300">
        <f ca="1">SUMIF('Cost Plus'!$FG$14:$FG$114,$AD162,'Cost Plus'!ER$14:ER$114)</f>
        <v>0</v>
      </c>
      <c r="ES162" s="300">
        <f ca="1">SUMIF('Cost Plus'!$FG$14:$FG$114,$AD162,'Cost Plus'!ES$14:ES$114)</f>
        <v>0</v>
      </c>
      <c r="ET162" s="300">
        <f ca="1">SUMIF('Cost Plus'!$FG$14:$FG$114,$AD162,'Cost Plus'!ET$14:ET$114)</f>
        <v>0</v>
      </c>
      <c r="EU162" s="300">
        <f ca="1">SUMIF('Cost Plus'!$FG$14:$FG$114,$AD162,'Cost Plus'!EU$14:EU$114)</f>
        <v>0</v>
      </c>
      <c r="EV162" s="300">
        <f ca="1">SUMIF('Cost Plus'!$FG$14:$FG$114,$AD162,'Cost Plus'!EV$14:EV$114)</f>
        <v>0</v>
      </c>
      <c r="EW162" s="300">
        <f ca="1">SUMIF('Cost Plus'!$FG$14:$FG$114,$AD162,'Cost Plus'!EW$14:EW$114)</f>
        <v>0</v>
      </c>
      <c r="EX162" s="300">
        <f ca="1">SUMIF('Cost Plus'!$FG$14:$FG$114,$AD162,'Cost Plus'!EX$14:EX$114)</f>
        <v>0</v>
      </c>
      <c r="EY162" s="261"/>
      <c r="EZ162" s="87"/>
      <c r="FB162" s="261"/>
    </row>
    <row r="163" spans="1:158" ht="12.75" hidden="1" customHeight="1" outlineLevel="2">
      <c r="A163" s="303">
        <v>15</v>
      </c>
      <c r="B163" s="303"/>
      <c r="C163" s="892" t="str">
        <f>Constants!B30</f>
        <v>Fixed Assets - UEL B</v>
      </c>
      <c r="E163" s="323"/>
      <c r="F163" s="324"/>
      <c r="G163" s="324"/>
      <c r="H163" s="324"/>
      <c r="I163" s="324"/>
      <c r="J163" s="324"/>
      <c r="K163" s="324"/>
      <c r="L163" s="324"/>
      <c r="M163" s="324"/>
      <c r="N163" s="324"/>
      <c r="O163" s="324"/>
      <c r="P163" s="324"/>
      <c r="Q163" s="324"/>
      <c r="R163" s="324"/>
      <c r="S163" s="324"/>
      <c r="T163" s="324"/>
      <c r="U163" s="324"/>
      <c r="V163" s="325"/>
      <c r="W163" s="324"/>
      <c r="X163" s="324"/>
      <c r="Y163" s="324"/>
      <c r="Z163" s="324"/>
      <c r="AA163" s="324"/>
      <c r="AB163" s="323"/>
      <c r="AC163" s="326"/>
      <c r="AD163" s="683" t="str">
        <f>Constants!E30</f>
        <v>ASS-14</v>
      </c>
      <c r="AE163" s="304">
        <f t="shared" ca="1" si="57"/>
        <v>1839817.6851897433</v>
      </c>
      <c r="AF163" s="299">
        <f>SUMIF('Cost Plus'!$FG$14:$FG$114,$AD163,'Cost Plus'!AF$14:AF$114)</f>
        <v>0</v>
      </c>
      <c r="AG163" s="300">
        <f ca="1">SUMIF('Cost Plus'!$FG$14:$FG$114,$AD163,'Cost Plus'!AG$14:AG$114)</f>
        <v>0</v>
      </c>
      <c r="AH163" s="300">
        <f ca="1">SUMIF('Cost Plus'!$FG$14:$FG$114,$AD163,'Cost Plus'!AH$14:AH$114)</f>
        <v>920512.8205128205</v>
      </c>
      <c r="AI163" s="300">
        <f ca="1">SUMIF('Cost Plus'!$FG$14:$FG$114,$AD163,'Cost Plus'!AI$14:AI$114)</f>
        <v>0</v>
      </c>
      <c r="AJ163" s="300">
        <f ca="1">SUMIF('Cost Plus'!$FG$14:$FG$114,$AD163,'Cost Plus'!AJ$14:AJ$114)</f>
        <v>0</v>
      </c>
      <c r="AK163" s="300">
        <f ca="1">SUMIF('Cost Plus'!$FG$14:$FG$114,$AD163,'Cost Plus'!AK$14:AK$114)</f>
        <v>0</v>
      </c>
      <c r="AL163" s="300">
        <f ca="1">SUMIF('Cost Plus'!$FG$14:$FG$114,$AD163,'Cost Plus'!AL$14:AL$114)</f>
        <v>0</v>
      </c>
      <c r="AM163" s="300">
        <f ca="1">SUMIF('Cost Plus'!$FG$14:$FG$114,$AD163,'Cost Plus'!AM$14:AM$114)</f>
        <v>0</v>
      </c>
      <c r="AN163" s="300">
        <f ca="1">SUMIF('Cost Plus'!$FG$14:$FG$114,$AD163,'Cost Plus'!AN$14:AN$114)</f>
        <v>0</v>
      </c>
      <c r="AO163" s="300">
        <f ca="1">SUMIF('Cost Plus'!$FG$14:$FG$114,$AD163,'Cost Plus'!AO$14:AO$114)</f>
        <v>0</v>
      </c>
      <c r="AP163" s="300">
        <f ca="1">SUMIF('Cost Plus'!$FG$14:$FG$114,$AD163,'Cost Plus'!AP$14:AP$114)</f>
        <v>0</v>
      </c>
      <c r="AQ163" s="300">
        <f ca="1">SUMIF('Cost Plus'!$FG$14:$FG$114,$AD163,'Cost Plus'!AQ$14:AQ$114)</f>
        <v>0</v>
      </c>
      <c r="AR163" s="300">
        <f ca="1">SUMIF('Cost Plus'!$FG$14:$FG$114,$AD163,'Cost Plus'!AR$14:AR$114)</f>
        <v>0</v>
      </c>
      <c r="AS163" s="300">
        <f ca="1">SUMIF('Cost Plus'!$FG$14:$FG$114,$AD163,'Cost Plus'!AS$14:AS$114)</f>
        <v>0</v>
      </c>
      <c r="AT163" s="300">
        <f ca="1">SUMIF('Cost Plus'!$FG$14:$FG$114,$AD163,'Cost Plus'!AT$14:AT$114)</f>
        <v>138076.92307692306</v>
      </c>
      <c r="AU163" s="300">
        <f ca="1">SUMIF('Cost Plus'!$FG$14:$FG$114,$AD163,'Cost Plus'!AU$14:AU$114)</f>
        <v>0</v>
      </c>
      <c r="AV163" s="300">
        <f ca="1">SUMIF('Cost Plus'!$FG$14:$FG$114,$AD163,'Cost Plus'!AV$14:AV$114)</f>
        <v>0</v>
      </c>
      <c r="AW163" s="300">
        <f ca="1">SUMIF('Cost Plus'!$FG$14:$FG$114,$AD163,'Cost Plus'!AW$14:AW$114)</f>
        <v>0</v>
      </c>
      <c r="AX163" s="300">
        <f ca="1">SUMIF('Cost Plus'!$FG$14:$FG$114,$AD163,'Cost Plus'!AX$14:AX$114)</f>
        <v>0</v>
      </c>
      <c r="AY163" s="300">
        <f ca="1">SUMIF('Cost Plus'!$FG$14:$FG$114,$AD163,'Cost Plus'!AY$14:AY$114)</f>
        <v>0</v>
      </c>
      <c r="AZ163" s="300">
        <f ca="1">SUMIF('Cost Plus'!$FG$14:$FG$114,$AD163,'Cost Plus'!AZ$14:AZ$114)</f>
        <v>0</v>
      </c>
      <c r="BA163" s="300">
        <f ca="1">SUMIF('Cost Plus'!$FG$14:$FG$114,$AD163,'Cost Plus'!BA$14:BA$114)</f>
        <v>0</v>
      </c>
      <c r="BB163" s="300">
        <f ca="1">SUMIF('Cost Plus'!$FG$14:$FG$114,$AD163,'Cost Plus'!BB$14:BB$114)</f>
        <v>0</v>
      </c>
      <c r="BC163" s="300">
        <f ca="1">SUMIF('Cost Plus'!$FG$14:$FG$114,$AD163,'Cost Plus'!BC$14:BC$114)</f>
        <v>0</v>
      </c>
      <c r="BD163" s="300">
        <f ca="1">SUMIF('Cost Plus'!$FG$14:$FG$114,$AD163,'Cost Plus'!BD$14:BD$114)</f>
        <v>0</v>
      </c>
      <c r="BE163" s="300">
        <f ca="1">SUMIF('Cost Plus'!$FG$14:$FG$114,$AD163,'Cost Plus'!BE$14:BE$114)</f>
        <v>0</v>
      </c>
      <c r="BF163" s="300">
        <f ca="1">SUMIF('Cost Plus'!$FG$14:$FG$114,$AD163,'Cost Plus'!BF$14:BF$114)</f>
        <v>140838.46153846153</v>
      </c>
      <c r="BG163" s="300">
        <f ca="1">SUMIF('Cost Plus'!$FG$14:$FG$114,$AD163,'Cost Plus'!BG$14:BG$114)</f>
        <v>0</v>
      </c>
      <c r="BH163" s="300">
        <f ca="1">SUMIF('Cost Plus'!$FG$14:$FG$114,$AD163,'Cost Plus'!BH$14:BH$114)</f>
        <v>0</v>
      </c>
      <c r="BI163" s="300">
        <f ca="1">SUMIF('Cost Plus'!$FG$14:$FG$114,$AD163,'Cost Plus'!BI$14:BI$114)</f>
        <v>0</v>
      </c>
      <c r="BJ163" s="300">
        <f ca="1">SUMIF('Cost Plus'!$FG$14:$FG$114,$AD163,'Cost Plus'!BJ$14:BJ$114)</f>
        <v>0</v>
      </c>
      <c r="BK163" s="300">
        <f ca="1">SUMIF('Cost Plus'!$FG$14:$FG$114,$AD163,'Cost Plus'!BK$14:BK$114)</f>
        <v>0</v>
      </c>
      <c r="BL163" s="300">
        <f ca="1">SUMIF('Cost Plus'!$FG$14:$FG$114,$AD163,'Cost Plus'!BL$14:BL$114)</f>
        <v>0</v>
      </c>
      <c r="BM163" s="300">
        <f ca="1">SUMIF('Cost Plus'!$FG$14:$FG$114,$AD163,'Cost Plus'!BM$14:BM$114)</f>
        <v>0</v>
      </c>
      <c r="BN163" s="300">
        <f ca="1">SUMIF('Cost Plus'!$FG$14:$FG$114,$AD163,'Cost Plus'!BN$14:BN$114)</f>
        <v>0</v>
      </c>
      <c r="BO163" s="300">
        <f ca="1">SUMIF('Cost Plus'!$FG$14:$FG$114,$AD163,'Cost Plus'!BO$14:BO$114)</f>
        <v>0</v>
      </c>
      <c r="BP163" s="300">
        <f ca="1">SUMIF('Cost Plus'!$FG$14:$FG$114,$AD163,'Cost Plus'!BP$14:BP$114)</f>
        <v>0</v>
      </c>
      <c r="BQ163" s="300">
        <f ca="1">SUMIF('Cost Plus'!$FG$14:$FG$114,$AD163,'Cost Plus'!BQ$14:BQ$114)</f>
        <v>0</v>
      </c>
      <c r="BR163" s="300">
        <f ca="1">SUMIF('Cost Plus'!$FG$14:$FG$114,$AD163,'Cost Plus'!BR$14:BR$114)</f>
        <v>558659.23076923063</v>
      </c>
      <c r="BS163" s="300">
        <f ca="1">SUMIF('Cost Plus'!$FG$14:$FG$114,$AD163,'Cost Plus'!BS$14:BS$114)</f>
        <v>0</v>
      </c>
      <c r="BT163" s="300">
        <f ca="1">SUMIF('Cost Plus'!$FG$14:$FG$114,$AD163,'Cost Plus'!BT$14:BT$114)</f>
        <v>0</v>
      </c>
      <c r="BU163" s="300">
        <f ca="1">SUMIF('Cost Plus'!$FG$14:$FG$114,$AD163,'Cost Plus'!BU$14:BU$114)</f>
        <v>0</v>
      </c>
      <c r="BV163" s="300">
        <f ca="1">SUMIF('Cost Plus'!$FG$14:$FG$114,$AD163,'Cost Plus'!BV$14:BV$114)</f>
        <v>0</v>
      </c>
      <c r="BW163" s="300">
        <f ca="1">SUMIF('Cost Plus'!$FG$14:$FG$114,$AD163,'Cost Plus'!BW$14:BW$114)</f>
        <v>0</v>
      </c>
      <c r="BX163" s="300">
        <f ca="1">SUMIF('Cost Plus'!$FG$14:$FG$114,$AD163,'Cost Plus'!BX$14:BX$114)</f>
        <v>0</v>
      </c>
      <c r="BY163" s="300">
        <f ca="1">SUMIF('Cost Plus'!$FG$14:$FG$114,$AD163,'Cost Plus'!BY$14:BY$114)</f>
        <v>0</v>
      </c>
      <c r="BZ163" s="300">
        <f ca="1">SUMIF('Cost Plus'!$FG$14:$FG$114,$AD163,'Cost Plus'!BZ$14:BZ$114)</f>
        <v>0</v>
      </c>
      <c r="CA163" s="300">
        <f ca="1">SUMIF('Cost Plus'!$FG$14:$FG$114,$AD163,'Cost Plus'!CA$14:CA$114)</f>
        <v>0</v>
      </c>
      <c r="CB163" s="300">
        <f ca="1">SUMIF('Cost Plus'!$FG$14:$FG$114,$AD163,'Cost Plus'!CB$14:CB$114)</f>
        <v>0</v>
      </c>
      <c r="CC163" s="300">
        <f ca="1">SUMIF('Cost Plus'!$FG$14:$FG$114,$AD163,'Cost Plus'!CC$14:CC$114)</f>
        <v>0</v>
      </c>
      <c r="CD163" s="300">
        <f ca="1">SUMIF('Cost Plus'!$FG$14:$FG$114,$AD163,'Cost Plus'!CD$14:CD$114)</f>
        <v>65123.704615384602</v>
      </c>
      <c r="CE163" s="300">
        <f ca="1">SUMIF('Cost Plus'!$FG$14:$FG$114,$AD163,'Cost Plus'!CE$14:CE$114)</f>
        <v>0</v>
      </c>
      <c r="CF163" s="300">
        <f ca="1">SUMIF('Cost Plus'!$FG$14:$FG$114,$AD163,'Cost Plus'!CF$14:CF$114)</f>
        <v>0</v>
      </c>
      <c r="CG163" s="300">
        <f ca="1">SUMIF('Cost Plus'!$FG$14:$FG$114,$AD163,'Cost Plus'!CG$14:CG$114)</f>
        <v>0</v>
      </c>
      <c r="CH163" s="300">
        <f ca="1">SUMIF('Cost Plus'!$FG$14:$FG$114,$AD163,'Cost Plus'!CH$14:CH$114)</f>
        <v>0</v>
      </c>
      <c r="CI163" s="300">
        <f ca="1">SUMIF('Cost Plus'!$FG$14:$FG$114,$AD163,'Cost Plus'!CI$14:CI$114)</f>
        <v>0</v>
      </c>
      <c r="CJ163" s="300">
        <f ca="1">SUMIF('Cost Plus'!$FG$14:$FG$114,$AD163,'Cost Plus'!CJ$14:CJ$114)</f>
        <v>0</v>
      </c>
      <c r="CK163" s="300">
        <f ca="1">SUMIF('Cost Plus'!$FG$14:$FG$114,$AD163,'Cost Plus'!CK$14:CK$114)</f>
        <v>0</v>
      </c>
      <c r="CL163" s="300">
        <f ca="1">SUMIF('Cost Plus'!$FG$14:$FG$114,$AD163,'Cost Plus'!CL$14:CL$114)</f>
        <v>0</v>
      </c>
      <c r="CM163" s="300">
        <f ca="1">SUMIF('Cost Plus'!$FG$14:$FG$114,$AD163,'Cost Plus'!CM$14:CM$114)</f>
        <v>0</v>
      </c>
      <c r="CN163" s="300">
        <f ca="1">SUMIF('Cost Plus'!$FG$14:$FG$114,$AD163,'Cost Plus'!CN$14:CN$114)</f>
        <v>0</v>
      </c>
      <c r="CO163" s="300">
        <f ca="1">SUMIF('Cost Plus'!$FG$14:$FG$114,$AD163,'Cost Plus'!CO$14:CO$114)</f>
        <v>0</v>
      </c>
      <c r="CP163" s="300">
        <f ca="1">SUMIF('Cost Plus'!$FG$14:$FG$114,$AD163,'Cost Plus'!CP$14:CP$114)</f>
        <v>16606.544676923084</v>
      </c>
      <c r="CQ163" s="300">
        <f ca="1">SUMIF('Cost Plus'!$FG$14:$FG$114,$AD163,'Cost Plus'!CQ$14:CQ$114)</f>
        <v>0</v>
      </c>
      <c r="CR163" s="300">
        <f ca="1">SUMIF('Cost Plus'!$FG$14:$FG$114,$AD163,'Cost Plus'!CR$14:CR$114)</f>
        <v>0</v>
      </c>
      <c r="CS163" s="300">
        <f ca="1">SUMIF('Cost Plus'!$FG$14:$FG$114,$AD163,'Cost Plus'!CS$14:CS$114)</f>
        <v>0</v>
      </c>
      <c r="CT163" s="300">
        <f ca="1">SUMIF('Cost Plus'!$FG$14:$FG$114,$AD163,'Cost Plus'!CT$14:CT$114)</f>
        <v>0</v>
      </c>
      <c r="CU163" s="300">
        <f ca="1">SUMIF('Cost Plus'!$FG$14:$FG$114,$AD163,'Cost Plus'!CU$14:CU$114)</f>
        <v>0</v>
      </c>
      <c r="CV163" s="300">
        <f ca="1">SUMIF('Cost Plus'!$FG$14:$FG$114,$AD163,'Cost Plus'!CV$14:CV$114)</f>
        <v>0</v>
      </c>
      <c r="CW163" s="300">
        <f ca="1">SUMIF('Cost Plus'!$FG$14:$FG$114,$AD163,'Cost Plus'!CW$14:CW$114)</f>
        <v>0</v>
      </c>
      <c r="CX163" s="300">
        <f ca="1">SUMIF('Cost Plus'!$FG$14:$FG$114,$AD163,'Cost Plus'!CX$14:CX$114)</f>
        <v>0</v>
      </c>
      <c r="CY163" s="300">
        <f ca="1">SUMIF('Cost Plus'!$FG$14:$FG$114,$AD163,'Cost Plus'!CY$14:CY$114)</f>
        <v>0</v>
      </c>
      <c r="CZ163" s="300">
        <f ca="1">SUMIF('Cost Plus'!$FG$14:$FG$114,$AD163,'Cost Plus'!CZ$14:CZ$114)</f>
        <v>0</v>
      </c>
      <c r="DA163" s="300">
        <f ca="1">SUMIF('Cost Plus'!$FG$14:$FG$114,$AD163,'Cost Plus'!DA$14:DA$114)</f>
        <v>0</v>
      </c>
      <c r="DB163" s="300">
        <f ca="1">SUMIF('Cost Plus'!$FG$14:$FG$114,$AD163,'Cost Plus'!DB$14:DB$114)</f>
        <v>0</v>
      </c>
      <c r="DC163" s="300">
        <f ca="1">SUMIF('Cost Plus'!$FG$14:$FG$114,$AD163,'Cost Plus'!DC$14:DC$114)</f>
        <v>0</v>
      </c>
      <c r="DD163" s="300">
        <f ca="1">SUMIF('Cost Plus'!$FG$14:$FG$114,$AD163,'Cost Plus'!DD$14:DD$114)</f>
        <v>0</v>
      </c>
      <c r="DE163" s="300">
        <f ca="1">SUMIF('Cost Plus'!$FG$14:$FG$114,$AD163,'Cost Plus'!DE$14:DE$114)</f>
        <v>0</v>
      </c>
      <c r="DF163" s="300">
        <f ca="1">SUMIF('Cost Plus'!$FG$14:$FG$114,$AD163,'Cost Plus'!DF$14:DF$114)</f>
        <v>0</v>
      </c>
      <c r="DG163" s="300">
        <f ca="1">SUMIF('Cost Plus'!$FG$14:$FG$114,$AD163,'Cost Plus'!DG$14:DG$114)</f>
        <v>0</v>
      </c>
      <c r="DH163" s="300">
        <f ca="1">SUMIF('Cost Plus'!$FG$14:$FG$114,$AD163,'Cost Plus'!DH$14:DH$114)</f>
        <v>0</v>
      </c>
      <c r="DI163" s="300">
        <f ca="1">SUMIF('Cost Plus'!$FG$14:$FG$114,$AD163,'Cost Plus'!DI$14:DI$114)</f>
        <v>0</v>
      </c>
      <c r="DJ163" s="300">
        <f ca="1">SUMIF('Cost Plus'!$FG$14:$FG$114,$AD163,'Cost Plus'!DJ$14:DJ$114)</f>
        <v>0</v>
      </c>
      <c r="DK163" s="300">
        <f ca="1">SUMIF('Cost Plus'!$FG$14:$FG$114,$AD163,'Cost Plus'!DK$14:DK$114)</f>
        <v>0</v>
      </c>
      <c r="DL163" s="300">
        <f ca="1">SUMIF('Cost Plus'!$FG$14:$FG$114,$AD163,'Cost Plus'!DL$14:DL$114)</f>
        <v>0</v>
      </c>
      <c r="DM163" s="300">
        <f ca="1">SUMIF('Cost Plus'!$FG$14:$FG$114,$AD163,'Cost Plus'!DM$14:DM$114)</f>
        <v>0</v>
      </c>
      <c r="DN163" s="300">
        <f ca="1">SUMIF('Cost Plus'!$FG$14:$FG$114,$AD163,'Cost Plus'!DN$14:DN$114)</f>
        <v>0</v>
      </c>
      <c r="DO163" s="300">
        <f ca="1">SUMIF('Cost Plus'!$FG$14:$FG$114,$AD163,'Cost Plus'!DO$14:DO$114)</f>
        <v>0</v>
      </c>
      <c r="DP163" s="300">
        <f ca="1">SUMIF('Cost Plus'!$FG$14:$FG$114,$AD163,'Cost Plus'!DP$14:DP$114)</f>
        <v>0</v>
      </c>
      <c r="DQ163" s="300">
        <f ca="1">SUMIF('Cost Plus'!$FG$14:$FG$114,$AD163,'Cost Plus'!DQ$14:DQ$114)</f>
        <v>0</v>
      </c>
      <c r="DR163" s="300">
        <f ca="1">SUMIF('Cost Plus'!$FG$14:$FG$114,$AD163,'Cost Plus'!DR$14:DR$114)</f>
        <v>0</v>
      </c>
      <c r="DS163" s="300">
        <f ca="1">SUMIF('Cost Plus'!$FG$14:$FG$114,$AD163,'Cost Plus'!DS$14:DS$114)</f>
        <v>0</v>
      </c>
      <c r="DT163" s="300">
        <f ca="1">SUMIF('Cost Plus'!$FG$14:$FG$114,$AD163,'Cost Plus'!DT$14:DT$114)</f>
        <v>0</v>
      </c>
      <c r="DU163" s="300">
        <f ca="1">SUMIF('Cost Plus'!$FG$14:$FG$114,$AD163,'Cost Plus'!DU$14:DU$114)</f>
        <v>0</v>
      </c>
      <c r="DV163" s="300">
        <f ca="1">SUMIF('Cost Plus'!$FG$14:$FG$114,$AD163,'Cost Plus'!DV$14:DV$114)</f>
        <v>0</v>
      </c>
      <c r="DW163" s="300">
        <f ca="1">SUMIF('Cost Plus'!$FG$14:$FG$114,$AD163,'Cost Plus'!DW$14:DW$114)</f>
        <v>0</v>
      </c>
      <c r="DX163" s="300">
        <f ca="1">SUMIF('Cost Plus'!$FG$14:$FG$114,$AD163,'Cost Plus'!DX$14:DX$114)</f>
        <v>0</v>
      </c>
      <c r="DY163" s="300">
        <f ca="1">SUMIF('Cost Plus'!$FG$14:$FG$114,$AD163,'Cost Plus'!DY$14:DY$114)</f>
        <v>0</v>
      </c>
      <c r="DZ163" s="300">
        <f ca="1">SUMIF('Cost Plus'!$FG$14:$FG$114,$AD163,'Cost Plus'!DZ$14:DZ$114)</f>
        <v>0</v>
      </c>
      <c r="EA163" s="300">
        <f ca="1">SUMIF('Cost Plus'!$FG$14:$FG$114,$AD163,'Cost Plus'!EA$14:EA$114)</f>
        <v>0</v>
      </c>
      <c r="EB163" s="300">
        <f ca="1">SUMIF('Cost Plus'!$FG$14:$FG$114,$AD163,'Cost Plus'!EB$14:EB$114)</f>
        <v>0</v>
      </c>
      <c r="EC163" s="300">
        <f ca="1">SUMIF('Cost Plus'!$FG$14:$FG$114,$AD163,'Cost Plus'!EC$14:EC$114)</f>
        <v>0</v>
      </c>
      <c r="ED163" s="300">
        <f ca="1">SUMIF('Cost Plus'!$FG$14:$FG$114,$AD163,'Cost Plus'!ED$14:ED$114)</f>
        <v>0</v>
      </c>
      <c r="EE163" s="300">
        <f ca="1">SUMIF('Cost Plus'!$FG$14:$FG$114,$AD163,'Cost Plus'!EE$14:EE$114)</f>
        <v>0</v>
      </c>
      <c r="EF163" s="300">
        <f ca="1">SUMIF('Cost Plus'!$FG$14:$FG$114,$AD163,'Cost Plus'!EF$14:EF$114)</f>
        <v>0</v>
      </c>
      <c r="EG163" s="300">
        <f ca="1">SUMIF('Cost Plus'!$FG$14:$FG$114,$AD163,'Cost Plus'!EG$14:EG$114)</f>
        <v>0</v>
      </c>
      <c r="EH163" s="300">
        <f ca="1">SUMIF('Cost Plus'!$FG$14:$FG$114,$AD163,'Cost Plus'!EH$14:EH$114)</f>
        <v>0</v>
      </c>
      <c r="EI163" s="300">
        <f ca="1">SUMIF('Cost Plus'!$FG$14:$FG$114,$AD163,'Cost Plus'!EI$14:EI$114)</f>
        <v>0</v>
      </c>
      <c r="EJ163" s="300">
        <f ca="1">SUMIF('Cost Plus'!$FG$14:$FG$114,$AD163,'Cost Plus'!EJ$14:EJ$114)</f>
        <v>0</v>
      </c>
      <c r="EK163" s="300">
        <f ca="1">SUMIF('Cost Plus'!$FG$14:$FG$114,$AD163,'Cost Plus'!EK$14:EK$114)</f>
        <v>0</v>
      </c>
      <c r="EL163" s="300">
        <f ca="1">SUMIF('Cost Plus'!$FG$14:$FG$114,$AD163,'Cost Plus'!EL$14:EL$114)</f>
        <v>0</v>
      </c>
      <c r="EM163" s="300">
        <f ca="1">SUMIF('Cost Plus'!$FG$14:$FG$114,$AD163,'Cost Plus'!EM$14:EM$114)</f>
        <v>0</v>
      </c>
      <c r="EN163" s="300">
        <f ca="1">SUMIF('Cost Plus'!$FG$14:$FG$114,$AD163,'Cost Plus'!EN$14:EN$114)</f>
        <v>0</v>
      </c>
      <c r="EO163" s="300">
        <f ca="1">SUMIF('Cost Plus'!$FG$14:$FG$114,$AD163,'Cost Plus'!EO$14:EO$114)</f>
        <v>0</v>
      </c>
      <c r="EP163" s="300">
        <f ca="1">SUMIF('Cost Plus'!$FG$14:$FG$114,$AD163,'Cost Plus'!EP$14:EP$114)</f>
        <v>0</v>
      </c>
      <c r="EQ163" s="300">
        <f ca="1">SUMIF('Cost Plus'!$FG$14:$FG$114,$AD163,'Cost Plus'!EQ$14:EQ$114)</f>
        <v>0</v>
      </c>
      <c r="ER163" s="300">
        <f ca="1">SUMIF('Cost Plus'!$FG$14:$FG$114,$AD163,'Cost Plus'!ER$14:ER$114)</f>
        <v>0</v>
      </c>
      <c r="ES163" s="300">
        <f ca="1">SUMIF('Cost Plus'!$FG$14:$FG$114,$AD163,'Cost Plus'!ES$14:ES$114)</f>
        <v>0</v>
      </c>
      <c r="ET163" s="300">
        <f ca="1">SUMIF('Cost Plus'!$FG$14:$FG$114,$AD163,'Cost Plus'!ET$14:ET$114)</f>
        <v>0</v>
      </c>
      <c r="EU163" s="300">
        <f ca="1">SUMIF('Cost Plus'!$FG$14:$FG$114,$AD163,'Cost Plus'!EU$14:EU$114)</f>
        <v>0</v>
      </c>
      <c r="EV163" s="300">
        <f ca="1">SUMIF('Cost Plus'!$FG$14:$FG$114,$AD163,'Cost Plus'!EV$14:EV$114)</f>
        <v>0</v>
      </c>
      <c r="EW163" s="300">
        <f ca="1">SUMIF('Cost Plus'!$FG$14:$FG$114,$AD163,'Cost Plus'!EW$14:EW$114)</f>
        <v>0</v>
      </c>
      <c r="EX163" s="300">
        <f ca="1">SUMIF('Cost Plus'!$FG$14:$FG$114,$AD163,'Cost Plus'!EX$14:EX$114)</f>
        <v>0</v>
      </c>
      <c r="EY163" s="261"/>
      <c r="EZ163" s="87"/>
      <c r="FB163" s="261"/>
    </row>
    <row r="164" spans="1:158" ht="12.75" hidden="1" customHeight="1" outlineLevel="2">
      <c r="A164" s="303">
        <v>16</v>
      </c>
      <c r="B164" s="303"/>
      <c r="C164" s="892" t="str">
        <f>Constants!B31</f>
        <v>Fixed Assets - UEL C</v>
      </c>
      <c r="E164" s="323"/>
      <c r="F164" s="324"/>
      <c r="G164" s="324"/>
      <c r="H164" s="324"/>
      <c r="I164" s="324"/>
      <c r="J164" s="324"/>
      <c r="K164" s="324"/>
      <c r="L164" s="324"/>
      <c r="M164" s="324"/>
      <c r="N164" s="324"/>
      <c r="O164" s="324"/>
      <c r="P164" s="324"/>
      <c r="Q164" s="324"/>
      <c r="R164" s="324"/>
      <c r="S164" s="324"/>
      <c r="T164" s="324"/>
      <c r="U164" s="324"/>
      <c r="V164" s="325"/>
      <c r="W164" s="324"/>
      <c r="X164" s="324"/>
      <c r="Y164" s="324"/>
      <c r="Z164" s="324"/>
      <c r="AA164" s="324"/>
      <c r="AB164" s="323"/>
      <c r="AC164" s="326"/>
      <c r="AD164" s="683" t="str">
        <f>Constants!E31</f>
        <v>ASS-15</v>
      </c>
      <c r="AE164" s="304">
        <f t="shared" si="57"/>
        <v>0</v>
      </c>
      <c r="AF164" s="299">
        <f>SUMIF('Cost Plus'!$FG$14:$FG$114,$AD164,'Cost Plus'!AF$14:AF$114)</f>
        <v>0</v>
      </c>
      <c r="AG164" s="300">
        <f>SUMIF('Cost Plus'!$FG$14:$FG$114,$AD164,'Cost Plus'!AG$14:AG$114)</f>
        <v>0</v>
      </c>
      <c r="AH164" s="300">
        <f>SUMIF('Cost Plus'!$FG$14:$FG$114,$AD164,'Cost Plus'!AH$14:AH$114)</f>
        <v>0</v>
      </c>
      <c r="AI164" s="300">
        <f>SUMIF('Cost Plus'!$FG$14:$FG$114,$AD164,'Cost Plus'!AI$14:AI$114)</f>
        <v>0</v>
      </c>
      <c r="AJ164" s="300">
        <f>SUMIF('Cost Plus'!$FG$14:$FG$114,$AD164,'Cost Plus'!AJ$14:AJ$114)</f>
        <v>0</v>
      </c>
      <c r="AK164" s="300">
        <f>SUMIF('Cost Plus'!$FG$14:$FG$114,$AD164,'Cost Plus'!AK$14:AK$114)</f>
        <v>0</v>
      </c>
      <c r="AL164" s="300">
        <f>SUMIF('Cost Plus'!$FG$14:$FG$114,$AD164,'Cost Plus'!AL$14:AL$114)</f>
        <v>0</v>
      </c>
      <c r="AM164" s="300">
        <f>SUMIF('Cost Plus'!$FG$14:$FG$114,$AD164,'Cost Plus'!AM$14:AM$114)</f>
        <v>0</v>
      </c>
      <c r="AN164" s="300">
        <f>SUMIF('Cost Plus'!$FG$14:$FG$114,$AD164,'Cost Plus'!AN$14:AN$114)</f>
        <v>0</v>
      </c>
      <c r="AO164" s="300">
        <f>SUMIF('Cost Plus'!$FG$14:$FG$114,$AD164,'Cost Plus'!AO$14:AO$114)</f>
        <v>0</v>
      </c>
      <c r="AP164" s="300">
        <f>SUMIF('Cost Plus'!$FG$14:$FG$114,$AD164,'Cost Plus'!AP$14:AP$114)</f>
        <v>0</v>
      </c>
      <c r="AQ164" s="300">
        <f>SUMIF('Cost Plus'!$FG$14:$FG$114,$AD164,'Cost Plus'!AQ$14:AQ$114)</f>
        <v>0</v>
      </c>
      <c r="AR164" s="300">
        <f>SUMIF('Cost Plus'!$FG$14:$FG$114,$AD164,'Cost Plus'!AR$14:AR$114)</f>
        <v>0</v>
      </c>
      <c r="AS164" s="300">
        <f>SUMIF('Cost Plus'!$FG$14:$FG$114,$AD164,'Cost Plus'!AS$14:AS$114)</f>
        <v>0</v>
      </c>
      <c r="AT164" s="300">
        <f>SUMIF('Cost Plus'!$FG$14:$FG$114,$AD164,'Cost Plus'!AT$14:AT$114)</f>
        <v>0</v>
      </c>
      <c r="AU164" s="300">
        <f>SUMIF('Cost Plus'!$FG$14:$FG$114,$AD164,'Cost Plus'!AU$14:AU$114)</f>
        <v>0</v>
      </c>
      <c r="AV164" s="300">
        <f>SUMIF('Cost Plus'!$FG$14:$FG$114,$AD164,'Cost Plus'!AV$14:AV$114)</f>
        <v>0</v>
      </c>
      <c r="AW164" s="300">
        <f>SUMIF('Cost Plus'!$FG$14:$FG$114,$AD164,'Cost Plus'!AW$14:AW$114)</f>
        <v>0</v>
      </c>
      <c r="AX164" s="300">
        <f>SUMIF('Cost Plus'!$FG$14:$FG$114,$AD164,'Cost Plus'!AX$14:AX$114)</f>
        <v>0</v>
      </c>
      <c r="AY164" s="300">
        <f>SUMIF('Cost Plus'!$FG$14:$FG$114,$AD164,'Cost Plus'!AY$14:AY$114)</f>
        <v>0</v>
      </c>
      <c r="AZ164" s="300">
        <f>SUMIF('Cost Plus'!$FG$14:$FG$114,$AD164,'Cost Plus'!AZ$14:AZ$114)</f>
        <v>0</v>
      </c>
      <c r="BA164" s="300">
        <f>SUMIF('Cost Plus'!$FG$14:$FG$114,$AD164,'Cost Plus'!BA$14:BA$114)</f>
        <v>0</v>
      </c>
      <c r="BB164" s="300">
        <f>SUMIF('Cost Plus'!$FG$14:$FG$114,$AD164,'Cost Plus'!BB$14:BB$114)</f>
        <v>0</v>
      </c>
      <c r="BC164" s="300">
        <f>SUMIF('Cost Plus'!$FG$14:$FG$114,$AD164,'Cost Plus'!BC$14:BC$114)</f>
        <v>0</v>
      </c>
      <c r="BD164" s="300">
        <f>SUMIF('Cost Plus'!$FG$14:$FG$114,$AD164,'Cost Plus'!BD$14:BD$114)</f>
        <v>0</v>
      </c>
      <c r="BE164" s="300">
        <f>SUMIF('Cost Plus'!$FG$14:$FG$114,$AD164,'Cost Plus'!BE$14:BE$114)</f>
        <v>0</v>
      </c>
      <c r="BF164" s="300">
        <f>SUMIF('Cost Plus'!$FG$14:$FG$114,$AD164,'Cost Plus'!BF$14:BF$114)</f>
        <v>0</v>
      </c>
      <c r="BG164" s="300">
        <f>SUMIF('Cost Plus'!$FG$14:$FG$114,$AD164,'Cost Plus'!BG$14:BG$114)</f>
        <v>0</v>
      </c>
      <c r="BH164" s="300">
        <f>SUMIF('Cost Plus'!$FG$14:$FG$114,$AD164,'Cost Plus'!BH$14:BH$114)</f>
        <v>0</v>
      </c>
      <c r="BI164" s="300">
        <f>SUMIF('Cost Plus'!$FG$14:$FG$114,$AD164,'Cost Plus'!BI$14:BI$114)</f>
        <v>0</v>
      </c>
      <c r="BJ164" s="300">
        <f>SUMIF('Cost Plus'!$FG$14:$FG$114,$AD164,'Cost Plus'!BJ$14:BJ$114)</f>
        <v>0</v>
      </c>
      <c r="BK164" s="300">
        <f>SUMIF('Cost Plus'!$FG$14:$FG$114,$AD164,'Cost Plus'!BK$14:BK$114)</f>
        <v>0</v>
      </c>
      <c r="BL164" s="300">
        <f>SUMIF('Cost Plus'!$FG$14:$FG$114,$AD164,'Cost Plus'!BL$14:BL$114)</f>
        <v>0</v>
      </c>
      <c r="BM164" s="300">
        <f>SUMIF('Cost Plus'!$FG$14:$FG$114,$AD164,'Cost Plus'!BM$14:BM$114)</f>
        <v>0</v>
      </c>
      <c r="BN164" s="300">
        <f>SUMIF('Cost Plus'!$FG$14:$FG$114,$AD164,'Cost Plus'!BN$14:BN$114)</f>
        <v>0</v>
      </c>
      <c r="BO164" s="300">
        <f>SUMIF('Cost Plus'!$FG$14:$FG$114,$AD164,'Cost Plus'!BO$14:BO$114)</f>
        <v>0</v>
      </c>
      <c r="BP164" s="300">
        <f>SUMIF('Cost Plus'!$FG$14:$FG$114,$AD164,'Cost Plus'!BP$14:BP$114)</f>
        <v>0</v>
      </c>
      <c r="BQ164" s="300">
        <f>SUMIF('Cost Plus'!$FG$14:$FG$114,$AD164,'Cost Plus'!BQ$14:BQ$114)</f>
        <v>0</v>
      </c>
      <c r="BR164" s="300">
        <f>SUMIF('Cost Plus'!$FG$14:$FG$114,$AD164,'Cost Plus'!BR$14:BR$114)</f>
        <v>0</v>
      </c>
      <c r="BS164" s="300">
        <f>SUMIF('Cost Plus'!$FG$14:$FG$114,$AD164,'Cost Plus'!BS$14:BS$114)</f>
        <v>0</v>
      </c>
      <c r="BT164" s="300">
        <f>SUMIF('Cost Plus'!$FG$14:$FG$114,$AD164,'Cost Plus'!BT$14:BT$114)</f>
        <v>0</v>
      </c>
      <c r="BU164" s="300">
        <f>SUMIF('Cost Plus'!$FG$14:$FG$114,$AD164,'Cost Plus'!BU$14:BU$114)</f>
        <v>0</v>
      </c>
      <c r="BV164" s="300">
        <f>SUMIF('Cost Plus'!$FG$14:$FG$114,$AD164,'Cost Plus'!BV$14:BV$114)</f>
        <v>0</v>
      </c>
      <c r="BW164" s="300">
        <f>SUMIF('Cost Plus'!$FG$14:$FG$114,$AD164,'Cost Plus'!BW$14:BW$114)</f>
        <v>0</v>
      </c>
      <c r="BX164" s="300">
        <f>SUMIF('Cost Plus'!$FG$14:$FG$114,$AD164,'Cost Plus'!BX$14:BX$114)</f>
        <v>0</v>
      </c>
      <c r="BY164" s="300">
        <f>SUMIF('Cost Plus'!$FG$14:$FG$114,$AD164,'Cost Plus'!BY$14:BY$114)</f>
        <v>0</v>
      </c>
      <c r="BZ164" s="300">
        <f>SUMIF('Cost Plus'!$FG$14:$FG$114,$AD164,'Cost Plus'!BZ$14:BZ$114)</f>
        <v>0</v>
      </c>
      <c r="CA164" s="300">
        <f>SUMIF('Cost Plus'!$FG$14:$FG$114,$AD164,'Cost Plus'!CA$14:CA$114)</f>
        <v>0</v>
      </c>
      <c r="CB164" s="300">
        <f>SUMIF('Cost Plus'!$FG$14:$FG$114,$AD164,'Cost Plus'!CB$14:CB$114)</f>
        <v>0</v>
      </c>
      <c r="CC164" s="300">
        <f>SUMIF('Cost Plus'!$FG$14:$FG$114,$AD164,'Cost Plus'!CC$14:CC$114)</f>
        <v>0</v>
      </c>
      <c r="CD164" s="300">
        <f>SUMIF('Cost Plus'!$FG$14:$FG$114,$AD164,'Cost Plus'!CD$14:CD$114)</f>
        <v>0</v>
      </c>
      <c r="CE164" s="300">
        <f>SUMIF('Cost Plus'!$FG$14:$FG$114,$AD164,'Cost Plus'!CE$14:CE$114)</f>
        <v>0</v>
      </c>
      <c r="CF164" s="300">
        <f>SUMIF('Cost Plus'!$FG$14:$FG$114,$AD164,'Cost Plus'!CF$14:CF$114)</f>
        <v>0</v>
      </c>
      <c r="CG164" s="300">
        <f>SUMIF('Cost Plus'!$FG$14:$FG$114,$AD164,'Cost Plus'!CG$14:CG$114)</f>
        <v>0</v>
      </c>
      <c r="CH164" s="300">
        <f>SUMIF('Cost Plus'!$FG$14:$FG$114,$AD164,'Cost Plus'!CH$14:CH$114)</f>
        <v>0</v>
      </c>
      <c r="CI164" s="300">
        <f>SUMIF('Cost Plus'!$FG$14:$FG$114,$AD164,'Cost Plus'!CI$14:CI$114)</f>
        <v>0</v>
      </c>
      <c r="CJ164" s="300">
        <f>SUMIF('Cost Plus'!$FG$14:$FG$114,$AD164,'Cost Plus'!CJ$14:CJ$114)</f>
        <v>0</v>
      </c>
      <c r="CK164" s="300">
        <f>SUMIF('Cost Plus'!$FG$14:$FG$114,$AD164,'Cost Plus'!CK$14:CK$114)</f>
        <v>0</v>
      </c>
      <c r="CL164" s="300">
        <f>SUMIF('Cost Plus'!$FG$14:$FG$114,$AD164,'Cost Plus'!CL$14:CL$114)</f>
        <v>0</v>
      </c>
      <c r="CM164" s="300">
        <f>SUMIF('Cost Plus'!$FG$14:$FG$114,$AD164,'Cost Plus'!CM$14:CM$114)</f>
        <v>0</v>
      </c>
      <c r="CN164" s="300">
        <f>SUMIF('Cost Plus'!$FG$14:$FG$114,$AD164,'Cost Plus'!CN$14:CN$114)</f>
        <v>0</v>
      </c>
      <c r="CO164" s="300">
        <f>SUMIF('Cost Plus'!$FG$14:$FG$114,$AD164,'Cost Plus'!CO$14:CO$114)</f>
        <v>0</v>
      </c>
      <c r="CP164" s="300">
        <f>SUMIF('Cost Plus'!$FG$14:$FG$114,$AD164,'Cost Plus'!CP$14:CP$114)</f>
        <v>0</v>
      </c>
      <c r="CQ164" s="300">
        <f>SUMIF('Cost Plus'!$FG$14:$FG$114,$AD164,'Cost Plus'!CQ$14:CQ$114)</f>
        <v>0</v>
      </c>
      <c r="CR164" s="300">
        <f>SUMIF('Cost Plus'!$FG$14:$FG$114,$AD164,'Cost Plus'!CR$14:CR$114)</f>
        <v>0</v>
      </c>
      <c r="CS164" s="300">
        <f>SUMIF('Cost Plus'!$FG$14:$FG$114,$AD164,'Cost Plus'!CS$14:CS$114)</f>
        <v>0</v>
      </c>
      <c r="CT164" s="300">
        <f>SUMIF('Cost Plus'!$FG$14:$FG$114,$AD164,'Cost Plus'!CT$14:CT$114)</f>
        <v>0</v>
      </c>
      <c r="CU164" s="300">
        <f>SUMIF('Cost Plus'!$FG$14:$FG$114,$AD164,'Cost Plus'!CU$14:CU$114)</f>
        <v>0</v>
      </c>
      <c r="CV164" s="300">
        <f>SUMIF('Cost Plus'!$FG$14:$FG$114,$AD164,'Cost Plus'!CV$14:CV$114)</f>
        <v>0</v>
      </c>
      <c r="CW164" s="300">
        <f>SUMIF('Cost Plus'!$FG$14:$FG$114,$AD164,'Cost Plus'!CW$14:CW$114)</f>
        <v>0</v>
      </c>
      <c r="CX164" s="300">
        <f>SUMIF('Cost Plus'!$FG$14:$FG$114,$AD164,'Cost Plus'!CX$14:CX$114)</f>
        <v>0</v>
      </c>
      <c r="CY164" s="300">
        <f>SUMIF('Cost Plus'!$FG$14:$FG$114,$AD164,'Cost Plus'!CY$14:CY$114)</f>
        <v>0</v>
      </c>
      <c r="CZ164" s="300">
        <f>SUMIF('Cost Plus'!$FG$14:$FG$114,$AD164,'Cost Plus'!CZ$14:CZ$114)</f>
        <v>0</v>
      </c>
      <c r="DA164" s="300">
        <f>SUMIF('Cost Plus'!$FG$14:$FG$114,$AD164,'Cost Plus'!DA$14:DA$114)</f>
        <v>0</v>
      </c>
      <c r="DB164" s="300">
        <f>SUMIF('Cost Plus'!$FG$14:$FG$114,$AD164,'Cost Plus'!DB$14:DB$114)</f>
        <v>0</v>
      </c>
      <c r="DC164" s="300">
        <f>SUMIF('Cost Plus'!$FG$14:$FG$114,$AD164,'Cost Plus'!DC$14:DC$114)</f>
        <v>0</v>
      </c>
      <c r="DD164" s="300">
        <f>SUMIF('Cost Plus'!$FG$14:$FG$114,$AD164,'Cost Plus'!DD$14:DD$114)</f>
        <v>0</v>
      </c>
      <c r="DE164" s="300">
        <f>SUMIF('Cost Plus'!$FG$14:$FG$114,$AD164,'Cost Plus'!DE$14:DE$114)</f>
        <v>0</v>
      </c>
      <c r="DF164" s="300">
        <f>SUMIF('Cost Plus'!$FG$14:$FG$114,$AD164,'Cost Plus'!DF$14:DF$114)</f>
        <v>0</v>
      </c>
      <c r="DG164" s="300">
        <f>SUMIF('Cost Plus'!$FG$14:$FG$114,$AD164,'Cost Plus'!DG$14:DG$114)</f>
        <v>0</v>
      </c>
      <c r="DH164" s="300">
        <f>SUMIF('Cost Plus'!$FG$14:$FG$114,$AD164,'Cost Plus'!DH$14:DH$114)</f>
        <v>0</v>
      </c>
      <c r="DI164" s="300">
        <f>SUMIF('Cost Plus'!$FG$14:$FG$114,$AD164,'Cost Plus'!DI$14:DI$114)</f>
        <v>0</v>
      </c>
      <c r="DJ164" s="300">
        <f>SUMIF('Cost Plus'!$FG$14:$FG$114,$AD164,'Cost Plus'!DJ$14:DJ$114)</f>
        <v>0</v>
      </c>
      <c r="DK164" s="300">
        <f>SUMIF('Cost Plus'!$FG$14:$FG$114,$AD164,'Cost Plus'!DK$14:DK$114)</f>
        <v>0</v>
      </c>
      <c r="DL164" s="300">
        <f>SUMIF('Cost Plus'!$FG$14:$FG$114,$AD164,'Cost Plus'!DL$14:DL$114)</f>
        <v>0</v>
      </c>
      <c r="DM164" s="300">
        <f>SUMIF('Cost Plus'!$FG$14:$FG$114,$AD164,'Cost Plus'!DM$14:DM$114)</f>
        <v>0</v>
      </c>
      <c r="DN164" s="300">
        <f>SUMIF('Cost Plus'!$FG$14:$FG$114,$AD164,'Cost Plus'!DN$14:DN$114)</f>
        <v>0</v>
      </c>
      <c r="DO164" s="300">
        <f>SUMIF('Cost Plus'!$FG$14:$FG$114,$AD164,'Cost Plus'!DO$14:DO$114)</f>
        <v>0</v>
      </c>
      <c r="DP164" s="300">
        <f>SUMIF('Cost Plus'!$FG$14:$FG$114,$AD164,'Cost Plus'!DP$14:DP$114)</f>
        <v>0</v>
      </c>
      <c r="DQ164" s="300">
        <f>SUMIF('Cost Plus'!$FG$14:$FG$114,$AD164,'Cost Plus'!DQ$14:DQ$114)</f>
        <v>0</v>
      </c>
      <c r="DR164" s="300">
        <f>SUMIF('Cost Plus'!$FG$14:$FG$114,$AD164,'Cost Plus'!DR$14:DR$114)</f>
        <v>0</v>
      </c>
      <c r="DS164" s="300">
        <f>SUMIF('Cost Plus'!$FG$14:$FG$114,$AD164,'Cost Plus'!DS$14:DS$114)</f>
        <v>0</v>
      </c>
      <c r="DT164" s="300">
        <f>SUMIF('Cost Plus'!$FG$14:$FG$114,$AD164,'Cost Plus'!DT$14:DT$114)</f>
        <v>0</v>
      </c>
      <c r="DU164" s="300">
        <f>SUMIF('Cost Plus'!$FG$14:$FG$114,$AD164,'Cost Plus'!DU$14:DU$114)</f>
        <v>0</v>
      </c>
      <c r="DV164" s="300">
        <f>SUMIF('Cost Plus'!$FG$14:$FG$114,$AD164,'Cost Plus'!DV$14:DV$114)</f>
        <v>0</v>
      </c>
      <c r="DW164" s="300">
        <f>SUMIF('Cost Plus'!$FG$14:$FG$114,$AD164,'Cost Plus'!DW$14:DW$114)</f>
        <v>0</v>
      </c>
      <c r="DX164" s="300">
        <f>SUMIF('Cost Plus'!$FG$14:$FG$114,$AD164,'Cost Plus'!DX$14:DX$114)</f>
        <v>0</v>
      </c>
      <c r="DY164" s="300">
        <f>SUMIF('Cost Plus'!$FG$14:$FG$114,$AD164,'Cost Plus'!DY$14:DY$114)</f>
        <v>0</v>
      </c>
      <c r="DZ164" s="300">
        <f>SUMIF('Cost Plus'!$FG$14:$FG$114,$AD164,'Cost Plus'!DZ$14:DZ$114)</f>
        <v>0</v>
      </c>
      <c r="EA164" s="300">
        <f>SUMIF('Cost Plus'!$FG$14:$FG$114,$AD164,'Cost Plus'!EA$14:EA$114)</f>
        <v>0</v>
      </c>
      <c r="EB164" s="300">
        <f>SUMIF('Cost Plus'!$FG$14:$FG$114,$AD164,'Cost Plus'!EB$14:EB$114)</f>
        <v>0</v>
      </c>
      <c r="EC164" s="300">
        <f>SUMIF('Cost Plus'!$FG$14:$FG$114,$AD164,'Cost Plus'!EC$14:EC$114)</f>
        <v>0</v>
      </c>
      <c r="ED164" s="300">
        <f>SUMIF('Cost Plus'!$FG$14:$FG$114,$AD164,'Cost Plus'!ED$14:ED$114)</f>
        <v>0</v>
      </c>
      <c r="EE164" s="300">
        <f>SUMIF('Cost Plus'!$FG$14:$FG$114,$AD164,'Cost Plus'!EE$14:EE$114)</f>
        <v>0</v>
      </c>
      <c r="EF164" s="300">
        <f>SUMIF('Cost Plus'!$FG$14:$FG$114,$AD164,'Cost Plus'!EF$14:EF$114)</f>
        <v>0</v>
      </c>
      <c r="EG164" s="300">
        <f>SUMIF('Cost Plus'!$FG$14:$FG$114,$AD164,'Cost Plus'!EG$14:EG$114)</f>
        <v>0</v>
      </c>
      <c r="EH164" s="300">
        <f>SUMIF('Cost Plus'!$FG$14:$FG$114,$AD164,'Cost Plus'!EH$14:EH$114)</f>
        <v>0</v>
      </c>
      <c r="EI164" s="300">
        <f>SUMIF('Cost Plus'!$FG$14:$FG$114,$AD164,'Cost Plus'!EI$14:EI$114)</f>
        <v>0</v>
      </c>
      <c r="EJ164" s="300">
        <f>SUMIF('Cost Plus'!$FG$14:$FG$114,$AD164,'Cost Plus'!EJ$14:EJ$114)</f>
        <v>0</v>
      </c>
      <c r="EK164" s="300">
        <f>SUMIF('Cost Plus'!$FG$14:$FG$114,$AD164,'Cost Plus'!EK$14:EK$114)</f>
        <v>0</v>
      </c>
      <c r="EL164" s="300">
        <f>SUMIF('Cost Plus'!$FG$14:$FG$114,$AD164,'Cost Plus'!EL$14:EL$114)</f>
        <v>0</v>
      </c>
      <c r="EM164" s="300">
        <f>SUMIF('Cost Plus'!$FG$14:$FG$114,$AD164,'Cost Plus'!EM$14:EM$114)</f>
        <v>0</v>
      </c>
      <c r="EN164" s="300">
        <f>SUMIF('Cost Plus'!$FG$14:$FG$114,$AD164,'Cost Plus'!EN$14:EN$114)</f>
        <v>0</v>
      </c>
      <c r="EO164" s="300">
        <f>SUMIF('Cost Plus'!$FG$14:$FG$114,$AD164,'Cost Plus'!EO$14:EO$114)</f>
        <v>0</v>
      </c>
      <c r="EP164" s="300">
        <f>SUMIF('Cost Plus'!$FG$14:$FG$114,$AD164,'Cost Plus'!EP$14:EP$114)</f>
        <v>0</v>
      </c>
      <c r="EQ164" s="300">
        <f>SUMIF('Cost Plus'!$FG$14:$FG$114,$AD164,'Cost Plus'!EQ$14:EQ$114)</f>
        <v>0</v>
      </c>
      <c r="ER164" s="300">
        <f>SUMIF('Cost Plus'!$FG$14:$FG$114,$AD164,'Cost Plus'!ER$14:ER$114)</f>
        <v>0</v>
      </c>
      <c r="ES164" s="300">
        <f>SUMIF('Cost Plus'!$FG$14:$FG$114,$AD164,'Cost Plus'!ES$14:ES$114)</f>
        <v>0</v>
      </c>
      <c r="ET164" s="300">
        <f>SUMIF('Cost Plus'!$FG$14:$FG$114,$AD164,'Cost Plus'!ET$14:ET$114)</f>
        <v>0</v>
      </c>
      <c r="EU164" s="300">
        <f>SUMIF('Cost Plus'!$FG$14:$FG$114,$AD164,'Cost Plus'!EU$14:EU$114)</f>
        <v>0</v>
      </c>
      <c r="EV164" s="300">
        <f>SUMIF('Cost Plus'!$FG$14:$FG$114,$AD164,'Cost Plus'!EV$14:EV$114)</f>
        <v>0</v>
      </c>
      <c r="EW164" s="300">
        <f>SUMIF('Cost Plus'!$FG$14:$FG$114,$AD164,'Cost Plus'!EW$14:EW$114)</f>
        <v>0</v>
      </c>
      <c r="EX164" s="300">
        <f>SUMIF('Cost Plus'!$FG$14:$FG$114,$AD164,'Cost Plus'!EX$14:EX$114)</f>
        <v>0</v>
      </c>
      <c r="EY164" s="261"/>
      <c r="EZ164" s="87"/>
      <c r="FB164" s="261"/>
    </row>
    <row r="165" spans="1:158" ht="12.75" hidden="1" customHeight="1" outlineLevel="2">
      <c r="A165" s="303">
        <v>17</v>
      </c>
      <c r="B165" s="303"/>
      <c r="C165" s="892" t="str">
        <f>Constants!B32</f>
        <v>Transition</v>
      </c>
      <c r="E165" s="323"/>
      <c r="F165" s="324"/>
      <c r="G165" s="324"/>
      <c r="H165" s="324"/>
      <c r="I165" s="324"/>
      <c r="J165" s="324"/>
      <c r="K165" s="324"/>
      <c r="L165" s="324"/>
      <c r="M165" s="324"/>
      <c r="N165" s="324"/>
      <c r="O165" s="324"/>
      <c r="P165" s="324"/>
      <c r="Q165" s="324"/>
      <c r="R165" s="324"/>
      <c r="S165" s="324"/>
      <c r="T165" s="324"/>
      <c r="U165" s="324"/>
      <c r="V165" s="325"/>
      <c r="W165" s="324"/>
      <c r="X165" s="324"/>
      <c r="Y165" s="324"/>
      <c r="Z165" s="324"/>
      <c r="AA165" s="324"/>
      <c r="AB165" s="323"/>
      <c r="AC165" s="326"/>
      <c r="AD165" s="683" t="str">
        <f>Constants!E32</f>
        <v>TRF-1</v>
      </c>
      <c r="AE165" s="304">
        <f t="shared" si="57"/>
        <v>0</v>
      </c>
      <c r="AF165" s="299">
        <f>SUMIF('Cost Plus'!$FG$14:$FG$114,$AD165,'Cost Plus'!AF$14:AF$114)</f>
        <v>0</v>
      </c>
      <c r="AG165" s="300">
        <f>SUMIF('Cost Plus'!$FG$14:$FG$114,$AD165,'Cost Plus'!AG$14:AG$114)</f>
        <v>0</v>
      </c>
      <c r="AH165" s="300">
        <f>SUMIF('Cost Plus'!$FG$14:$FG$114,$AD165,'Cost Plus'!AH$14:AH$114)</f>
        <v>0</v>
      </c>
      <c r="AI165" s="300">
        <f>SUMIF('Cost Plus'!$FG$14:$FG$114,$AD165,'Cost Plus'!AI$14:AI$114)</f>
        <v>0</v>
      </c>
      <c r="AJ165" s="300">
        <f>SUMIF('Cost Plus'!$FG$14:$FG$114,$AD165,'Cost Plus'!AJ$14:AJ$114)</f>
        <v>0</v>
      </c>
      <c r="AK165" s="300">
        <f>SUMIF('Cost Plus'!$FG$14:$FG$114,$AD165,'Cost Plus'!AK$14:AK$114)</f>
        <v>0</v>
      </c>
      <c r="AL165" s="300">
        <f>SUMIF('Cost Plus'!$FG$14:$FG$114,$AD165,'Cost Plus'!AL$14:AL$114)</f>
        <v>0</v>
      </c>
      <c r="AM165" s="300">
        <f>SUMIF('Cost Plus'!$FG$14:$FG$114,$AD165,'Cost Plus'!AM$14:AM$114)</f>
        <v>0</v>
      </c>
      <c r="AN165" s="300">
        <f>SUMIF('Cost Plus'!$FG$14:$FG$114,$AD165,'Cost Plus'!AN$14:AN$114)</f>
        <v>0</v>
      </c>
      <c r="AO165" s="300">
        <f>SUMIF('Cost Plus'!$FG$14:$FG$114,$AD165,'Cost Plus'!AO$14:AO$114)</f>
        <v>0</v>
      </c>
      <c r="AP165" s="300">
        <f>SUMIF('Cost Plus'!$FG$14:$FG$114,$AD165,'Cost Plus'!AP$14:AP$114)</f>
        <v>0</v>
      </c>
      <c r="AQ165" s="300">
        <f>SUMIF('Cost Plus'!$FG$14:$FG$114,$AD165,'Cost Plus'!AQ$14:AQ$114)</f>
        <v>0</v>
      </c>
      <c r="AR165" s="300">
        <f>SUMIF('Cost Plus'!$FG$14:$FG$114,$AD165,'Cost Plus'!AR$14:AR$114)</f>
        <v>0</v>
      </c>
      <c r="AS165" s="300">
        <f>SUMIF('Cost Plus'!$FG$14:$FG$114,$AD165,'Cost Plus'!AS$14:AS$114)</f>
        <v>0</v>
      </c>
      <c r="AT165" s="300">
        <f>SUMIF('Cost Plus'!$FG$14:$FG$114,$AD165,'Cost Plus'!AT$14:AT$114)</f>
        <v>0</v>
      </c>
      <c r="AU165" s="300">
        <f>SUMIF('Cost Plus'!$FG$14:$FG$114,$AD165,'Cost Plus'!AU$14:AU$114)</f>
        <v>0</v>
      </c>
      <c r="AV165" s="300">
        <f>SUMIF('Cost Plus'!$FG$14:$FG$114,$AD165,'Cost Plus'!AV$14:AV$114)</f>
        <v>0</v>
      </c>
      <c r="AW165" s="300">
        <f>SUMIF('Cost Plus'!$FG$14:$FG$114,$AD165,'Cost Plus'!AW$14:AW$114)</f>
        <v>0</v>
      </c>
      <c r="AX165" s="300">
        <f>SUMIF('Cost Plus'!$FG$14:$FG$114,$AD165,'Cost Plus'!AX$14:AX$114)</f>
        <v>0</v>
      </c>
      <c r="AY165" s="300">
        <f>SUMIF('Cost Plus'!$FG$14:$FG$114,$AD165,'Cost Plus'!AY$14:AY$114)</f>
        <v>0</v>
      </c>
      <c r="AZ165" s="300">
        <f>SUMIF('Cost Plus'!$FG$14:$FG$114,$AD165,'Cost Plus'!AZ$14:AZ$114)</f>
        <v>0</v>
      </c>
      <c r="BA165" s="300">
        <f>SUMIF('Cost Plus'!$FG$14:$FG$114,$AD165,'Cost Plus'!BA$14:BA$114)</f>
        <v>0</v>
      </c>
      <c r="BB165" s="300">
        <f>SUMIF('Cost Plus'!$FG$14:$FG$114,$AD165,'Cost Plus'!BB$14:BB$114)</f>
        <v>0</v>
      </c>
      <c r="BC165" s="300">
        <f>SUMIF('Cost Plus'!$FG$14:$FG$114,$AD165,'Cost Plus'!BC$14:BC$114)</f>
        <v>0</v>
      </c>
      <c r="BD165" s="300">
        <f>SUMIF('Cost Plus'!$FG$14:$FG$114,$AD165,'Cost Plus'!BD$14:BD$114)</f>
        <v>0</v>
      </c>
      <c r="BE165" s="300">
        <f>SUMIF('Cost Plus'!$FG$14:$FG$114,$AD165,'Cost Plus'!BE$14:BE$114)</f>
        <v>0</v>
      </c>
      <c r="BF165" s="300">
        <f>SUMIF('Cost Plus'!$FG$14:$FG$114,$AD165,'Cost Plus'!BF$14:BF$114)</f>
        <v>0</v>
      </c>
      <c r="BG165" s="300">
        <f>SUMIF('Cost Plus'!$FG$14:$FG$114,$AD165,'Cost Plus'!BG$14:BG$114)</f>
        <v>0</v>
      </c>
      <c r="BH165" s="300">
        <f>SUMIF('Cost Plus'!$FG$14:$FG$114,$AD165,'Cost Plus'!BH$14:BH$114)</f>
        <v>0</v>
      </c>
      <c r="BI165" s="300">
        <f>SUMIF('Cost Plus'!$FG$14:$FG$114,$AD165,'Cost Plus'!BI$14:BI$114)</f>
        <v>0</v>
      </c>
      <c r="BJ165" s="300">
        <f>SUMIF('Cost Plus'!$FG$14:$FG$114,$AD165,'Cost Plus'!BJ$14:BJ$114)</f>
        <v>0</v>
      </c>
      <c r="BK165" s="300">
        <f>SUMIF('Cost Plus'!$FG$14:$FG$114,$AD165,'Cost Plus'!BK$14:BK$114)</f>
        <v>0</v>
      </c>
      <c r="BL165" s="300">
        <f>SUMIF('Cost Plus'!$FG$14:$FG$114,$AD165,'Cost Plus'!BL$14:BL$114)</f>
        <v>0</v>
      </c>
      <c r="BM165" s="300">
        <f>SUMIF('Cost Plus'!$FG$14:$FG$114,$AD165,'Cost Plus'!BM$14:BM$114)</f>
        <v>0</v>
      </c>
      <c r="BN165" s="300">
        <f>SUMIF('Cost Plus'!$FG$14:$FG$114,$AD165,'Cost Plus'!BN$14:BN$114)</f>
        <v>0</v>
      </c>
      <c r="BO165" s="300">
        <f>SUMIF('Cost Plus'!$FG$14:$FG$114,$AD165,'Cost Plus'!BO$14:BO$114)</f>
        <v>0</v>
      </c>
      <c r="BP165" s="300">
        <f>SUMIF('Cost Plus'!$FG$14:$FG$114,$AD165,'Cost Plus'!BP$14:BP$114)</f>
        <v>0</v>
      </c>
      <c r="BQ165" s="300">
        <f>SUMIF('Cost Plus'!$FG$14:$FG$114,$AD165,'Cost Plus'!BQ$14:BQ$114)</f>
        <v>0</v>
      </c>
      <c r="BR165" s="300">
        <f>SUMIF('Cost Plus'!$FG$14:$FG$114,$AD165,'Cost Plus'!BR$14:BR$114)</f>
        <v>0</v>
      </c>
      <c r="BS165" s="300">
        <f>SUMIF('Cost Plus'!$FG$14:$FG$114,$AD165,'Cost Plus'!BS$14:BS$114)</f>
        <v>0</v>
      </c>
      <c r="BT165" s="300">
        <f>SUMIF('Cost Plus'!$FG$14:$FG$114,$AD165,'Cost Plus'!BT$14:BT$114)</f>
        <v>0</v>
      </c>
      <c r="BU165" s="300">
        <f>SUMIF('Cost Plus'!$FG$14:$FG$114,$AD165,'Cost Plus'!BU$14:BU$114)</f>
        <v>0</v>
      </c>
      <c r="BV165" s="300">
        <f>SUMIF('Cost Plus'!$FG$14:$FG$114,$AD165,'Cost Plus'!BV$14:BV$114)</f>
        <v>0</v>
      </c>
      <c r="BW165" s="300">
        <f>SUMIF('Cost Plus'!$FG$14:$FG$114,$AD165,'Cost Plus'!BW$14:BW$114)</f>
        <v>0</v>
      </c>
      <c r="BX165" s="300">
        <f>SUMIF('Cost Plus'!$FG$14:$FG$114,$AD165,'Cost Plus'!BX$14:BX$114)</f>
        <v>0</v>
      </c>
      <c r="BY165" s="300">
        <f>SUMIF('Cost Plus'!$FG$14:$FG$114,$AD165,'Cost Plus'!BY$14:BY$114)</f>
        <v>0</v>
      </c>
      <c r="BZ165" s="300">
        <f>SUMIF('Cost Plus'!$FG$14:$FG$114,$AD165,'Cost Plus'!BZ$14:BZ$114)</f>
        <v>0</v>
      </c>
      <c r="CA165" s="300">
        <f>SUMIF('Cost Plus'!$FG$14:$FG$114,$AD165,'Cost Plus'!CA$14:CA$114)</f>
        <v>0</v>
      </c>
      <c r="CB165" s="300">
        <f>SUMIF('Cost Plus'!$FG$14:$FG$114,$AD165,'Cost Plus'!CB$14:CB$114)</f>
        <v>0</v>
      </c>
      <c r="CC165" s="300">
        <f>SUMIF('Cost Plus'!$FG$14:$FG$114,$AD165,'Cost Plus'!CC$14:CC$114)</f>
        <v>0</v>
      </c>
      <c r="CD165" s="300">
        <f>SUMIF('Cost Plus'!$FG$14:$FG$114,$AD165,'Cost Plus'!CD$14:CD$114)</f>
        <v>0</v>
      </c>
      <c r="CE165" s="300">
        <f>SUMIF('Cost Plus'!$FG$14:$FG$114,$AD165,'Cost Plus'!CE$14:CE$114)</f>
        <v>0</v>
      </c>
      <c r="CF165" s="300">
        <f>SUMIF('Cost Plus'!$FG$14:$FG$114,$AD165,'Cost Plus'!CF$14:CF$114)</f>
        <v>0</v>
      </c>
      <c r="CG165" s="300">
        <f>SUMIF('Cost Plus'!$FG$14:$FG$114,$AD165,'Cost Plus'!CG$14:CG$114)</f>
        <v>0</v>
      </c>
      <c r="CH165" s="300">
        <f>SUMIF('Cost Plus'!$FG$14:$FG$114,$AD165,'Cost Plus'!CH$14:CH$114)</f>
        <v>0</v>
      </c>
      <c r="CI165" s="300">
        <f>SUMIF('Cost Plus'!$FG$14:$FG$114,$AD165,'Cost Plus'!CI$14:CI$114)</f>
        <v>0</v>
      </c>
      <c r="CJ165" s="300">
        <f>SUMIF('Cost Plus'!$FG$14:$FG$114,$AD165,'Cost Plus'!CJ$14:CJ$114)</f>
        <v>0</v>
      </c>
      <c r="CK165" s="300">
        <f>SUMIF('Cost Plus'!$FG$14:$FG$114,$AD165,'Cost Plus'!CK$14:CK$114)</f>
        <v>0</v>
      </c>
      <c r="CL165" s="300">
        <f>SUMIF('Cost Plus'!$FG$14:$FG$114,$AD165,'Cost Plus'!CL$14:CL$114)</f>
        <v>0</v>
      </c>
      <c r="CM165" s="300">
        <f>SUMIF('Cost Plus'!$FG$14:$FG$114,$AD165,'Cost Plus'!CM$14:CM$114)</f>
        <v>0</v>
      </c>
      <c r="CN165" s="300">
        <f>SUMIF('Cost Plus'!$FG$14:$FG$114,$AD165,'Cost Plus'!CN$14:CN$114)</f>
        <v>0</v>
      </c>
      <c r="CO165" s="300">
        <f>SUMIF('Cost Plus'!$FG$14:$FG$114,$AD165,'Cost Plus'!CO$14:CO$114)</f>
        <v>0</v>
      </c>
      <c r="CP165" s="300">
        <f>SUMIF('Cost Plus'!$FG$14:$FG$114,$AD165,'Cost Plus'!CP$14:CP$114)</f>
        <v>0</v>
      </c>
      <c r="CQ165" s="300">
        <f>SUMIF('Cost Plus'!$FG$14:$FG$114,$AD165,'Cost Plus'!CQ$14:CQ$114)</f>
        <v>0</v>
      </c>
      <c r="CR165" s="300">
        <f>SUMIF('Cost Plus'!$FG$14:$FG$114,$AD165,'Cost Plus'!CR$14:CR$114)</f>
        <v>0</v>
      </c>
      <c r="CS165" s="300">
        <f>SUMIF('Cost Plus'!$FG$14:$FG$114,$AD165,'Cost Plus'!CS$14:CS$114)</f>
        <v>0</v>
      </c>
      <c r="CT165" s="300">
        <f>SUMIF('Cost Plus'!$FG$14:$FG$114,$AD165,'Cost Plus'!CT$14:CT$114)</f>
        <v>0</v>
      </c>
      <c r="CU165" s="300">
        <f>SUMIF('Cost Plus'!$FG$14:$FG$114,$AD165,'Cost Plus'!CU$14:CU$114)</f>
        <v>0</v>
      </c>
      <c r="CV165" s="300">
        <f>SUMIF('Cost Plus'!$FG$14:$FG$114,$AD165,'Cost Plus'!CV$14:CV$114)</f>
        <v>0</v>
      </c>
      <c r="CW165" s="300">
        <f>SUMIF('Cost Plus'!$FG$14:$FG$114,$AD165,'Cost Plus'!CW$14:CW$114)</f>
        <v>0</v>
      </c>
      <c r="CX165" s="300">
        <f>SUMIF('Cost Plus'!$FG$14:$FG$114,$AD165,'Cost Plus'!CX$14:CX$114)</f>
        <v>0</v>
      </c>
      <c r="CY165" s="300">
        <f>SUMIF('Cost Plus'!$FG$14:$FG$114,$AD165,'Cost Plus'!CY$14:CY$114)</f>
        <v>0</v>
      </c>
      <c r="CZ165" s="300">
        <f>SUMIF('Cost Plus'!$FG$14:$FG$114,$AD165,'Cost Plus'!CZ$14:CZ$114)</f>
        <v>0</v>
      </c>
      <c r="DA165" s="300">
        <f>SUMIF('Cost Plus'!$FG$14:$FG$114,$AD165,'Cost Plus'!DA$14:DA$114)</f>
        <v>0</v>
      </c>
      <c r="DB165" s="300">
        <f>SUMIF('Cost Plus'!$FG$14:$FG$114,$AD165,'Cost Plus'!DB$14:DB$114)</f>
        <v>0</v>
      </c>
      <c r="DC165" s="300">
        <f>SUMIF('Cost Plus'!$FG$14:$FG$114,$AD165,'Cost Plus'!DC$14:DC$114)</f>
        <v>0</v>
      </c>
      <c r="DD165" s="300">
        <f>SUMIF('Cost Plus'!$FG$14:$FG$114,$AD165,'Cost Plus'!DD$14:DD$114)</f>
        <v>0</v>
      </c>
      <c r="DE165" s="300">
        <f>SUMIF('Cost Plus'!$FG$14:$FG$114,$AD165,'Cost Plus'!DE$14:DE$114)</f>
        <v>0</v>
      </c>
      <c r="DF165" s="300">
        <f>SUMIF('Cost Plus'!$FG$14:$FG$114,$AD165,'Cost Plus'!DF$14:DF$114)</f>
        <v>0</v>
      </c>
      <c r="DG165" s="300">
        <f>SUMIF('Cost Plus'!$FG$14:$FG$114,$AD165,'Cost Plus'!DG$14:DG$114)</f>
        <v>0</v>
      </c>
      <c r="DH165" s="300">
        <f>SUMIF('Cost Plus'!$FG$14:$FG$114,$AD165,'Cost Plus'!DH$14:DH$114)</f>
        <v>0</v>
      </c>
      <c r="DI165" s="300">
        <f>SUMIF('Cost Plus'!$FG$14:$FG$114,$AD165,'Cost Plus'!DI$14:DI$114)</f>
        <v>0</v>
      </c>
      <c r="DJ165" s="300">
        <f>SUMIF('Cost Plus'!$FG$14:$FG$114,$AD165,'Cost Plus'!DJ$14:DJ$114)</f>
        <v>0</v>
      </c>
      <c r="DK165" s="300">
        <f>SUMIF('Cost Plus'!$FG$14:$FG$114,$AD165,'Cost Plus'!DK$14:DK$114)</f>
        <v>0</v>
      </c>
      <c r="DL165" s="300">
        <f>SUMIF('Cost Plus'!$FG$14:$FG$114,$AD165,'Cost Plus'!DL$14:DL$114)</f>
        <v>0</v>
      </c>
      <c r="DM165" s="300">
        <f>SUMIF('Cost Plus'!$FG$14:$FG$114,$AD165,'Cost Plus'!DM$14:DM$114)</f>
        <v>0</v>
      </c>
      <c r="DN165" s="300">
        <f>SUMIF('Cost Plus'!$FG$14:$FG$114,$AD165,'Cost Plus'!DN$14:DN$114)</f>
        <v>0</v>
      </c>
      <c r="DO165" s="300">
        <f>SUMIF('Cost Plus'!$FG$14:$FG$114,$AD165,'Cost Plus'!DO$14:DO$114)</f>
        <v>0</v>
      </c>
      <c r="DP165" s="300">
        <f>SUMIF('Cost Plus'!$FG$14:$FG$114,$AD165,'Cost Plus'!DP$14:DP$114)</f>
        <v>0</v>
      </c>
      <c r="DQ165" s="300">
        <f>SUMIF('Cost Plus'!$FG$14:$FG$114,$AD165,'Cost Plus'!DQ$14:DQ$114)</f>
        <v>0</v>
      </c>
      <c r="DR165" s="300">
        <f>SUMIF('Cost Plus'!$FG$14:$FG$114,$AD165,'Cost Plus'!DR$14:DR$114)</f>
        <v>0</v>
      </c>
      <c r="DS165" s="300">
        <f>SUMIF('Cost Plus'!$FG$14:$FG$114,$AD165,'Cost Plus'!DS$14:DS$114)</f>
        <v>0</v>
      </c>
      <c r="DT165" s="300">
        <f>SUMIF('Cost Plus'!$FG$14:$FG$114,$AD165,'Cost Plus'!DT$14:DT$114)</f>
        <v>0</v>
      </c>
      <c r="DU165" s="300">
        <f>SUMIF('Cost Plus'!$FG$14:$FG$114,$AD165,'Cost Plus'!DU$14:DU$114)</f>
        <v>0</v>
      </c>
      <c r="DV165" s="300">
        <f>SUMIF('Cost Plus'!$FG$14:$FG$114,$AD165,'Cost Plus'!DV$14:DV$114)</f>
        <v>0</v>
      </c>
      <c r="DW165" s="300">
        <f>SUMIF('Cost Plus'!$FG$14:$FG$114,$AD165,'Cost Plus'!DW$14:DW$114)</f>
        <v>0</v>
      </c>
      <c r="DX165" s="300">
        <f>SUMIF('Cost Plus'!$FG$14:$FG$114,$AD165,'Cost Plus'!DX$14:DX$114)</f>
        <v>0</v>
      </c>
      <c r="DY165" s="300">
        <f>SUMIF('Cost Plus'!$FG$14:$FG$114,$AD165,'Cost Plus'!DY$14:DY$114)</f>
        <v>0</v>
      </c>
      <c r="DZ165" s="300">
        <f>SUMIF('Cost Plus'!$FG$14:$FG$114,$AD165,'Cost Plus'!DZ$14:DZ$114)</f>
        <v>0</v>
      </c>
      <c r="EA165" s="300">
        <f>SUMIF('Cost Plus'!$FG$14:$FG$114,$AD165,'Cost Plus'!EA$14:EA$114)</f>
        <v>0</v>
      </c>
      <c r="EB165" s="300">
        <f>SUMIF('Cost Plus'!$FG$14:$FG$114,$AD165,'Cost Plus'!EB$14:EB$114)</f>
        <v>0</v>
      </c>
      <c r="EC165" s="300">
        <f>SUMIF('Cost Plus'!$FG$14:$FG$114,$AD165,'Cost Plus'!EC$14:EC$114)</f>
        <v>0</v>
      </c>
      <c r="ED165" s="300">
        <f>SUMIF('Cost Plus'!$FG$14:$FG$114,$AD165,'Cost Plus'!ED$14:ED$114)</f>
        <v>0</v>
      </c>
      <c r="EE165" s="300">
        <f>SUMIF('Cost Plus'!$FG$14:$FG$114,$AD165,'Cost Plus'!EE$14:EE$114)</f>
        <v>0</v>
      </c>
      <c r="EF165" s="300">
        <f>SUMIF('Cost Plus'!$FG$14:$FG$114,$AD165,'Cost Plus'!EF$14:EF$114)</f>
        <v>0</v>
      </c>
      <c r="EG165" s="300">
        <f>SUMIF('Cost Plus'!$FG$14:$FG$114,$AD165,'Cost Plus'!EG$14:EG$114)</f>
        <v>0</v>
      </c>
      <c r="EH165" s="300">
        <f>SUMIF('Cost Plus'!$FG$14:$FG$114,$AD165,'Cost Plus'!EH$14:EH$114)</f>
        <v>0</v>
      </c>
      <c r="EI165" s="300">
        <f>SUMIF('Cost Plus'!$FG$14:$FG$114,$AD165,'Cost Plus'!EI$14:EI$114)</f>
        <v>0</v>
      </c>
      <c r="EJ165" s="300">
        <f>SUMIF('Cost Plus'!$FG$14:$FG$114,$AD165,'Cost Plus'!EJ$14:EJ$114)</f>
        <v>0</v>
      </c>
      <c r="EK165" s="300">
        <f>SUMIF('Cost Plus'!$FG$14:$FG$114,$AD165,'Cost Plus'!EK$14:EK$114)</f>
        <v>0</v>
      </c>
      <c r="EL165" s="300">
        <f>SUMIF('Cost Plus'!$FG$14:$FG$114,$AD165,'Cost Plus'!EL$14:EL$114)</f>
        <v>0</v>
      </c>
      <c r="EM165" s="300">
        <f>SUMIF('Cost Plus'!$FG$14:$FG$114,$AD165,'Cost Plus'!EM$14:EM$114)</f>
        <v>0</v>
      </c>
      <c r="EN165" s="300">
        <f>SUMIF('Cost Plus'!$FG$14:$FG$114,$AD165,'Cost Plus'!EN$14:EN$114)</f>
        <v>0</v>
      </c>
      <c r="EO165" s="300">
        <f>SUMIF('Cost Plus'!$FG$14:$FG$114,$AD165,'Cost Plus'!EO$14:EO$114)</f>
        <v>0</v>
      </c>
      <c r="EP165" s="300">
        <f>SUMIF('Cost Plus'!$FG$14:$FG$114,$AD165,'Cost Plus'!EP$14:EP$114)</f>
        <v>0</v>
      </c>
      <c r="EQ165" s="300">
        <f>SUMIF('Cost Plus'!$FG$14:$FG$114,$AD165,'Cost Plus'!EQ$14:EQ$114)</f>
        <v>0</v>
      </c>
      <c r="ER165" s="300">
        <f>SUMIF('Cost Plus'!$FG$14:$FG$114,$AD165,'Cost Plus'!ER$14:ER$114)</f>
        <v>0</v>
      </c>
      <c r="ES165" s="300">
        <f>SUMIF('Cost Plus'!$FG$14:$FG$114,$AD165,'Cost Plus'!ES$14:ES$114)</f>
        <v>0</v>
      </c>
      <c r="ET165" s="300">
        <f>SUMIF('Cost Plus'!$FG$14:$FG$114,$AD165,'Cost Plus'!ET$14:ET$114)</f>
        <v>0</v>
      </c>
      <c r="EU165" s="300">
        <f>SUMIF('Cost Plus'!$FG$14:$FG$114,$AD165,'Cost Plus'!EU$14:EU$114)</f>
        <v>0</v>
      </c>
      <c r="EV165" s="300">
        <f>SUMIF('Cost Plus'!$FG$14:$FG$114,$AD165,'Cost Plus'!EV$14:EV$114)</f>
        <v>0</v>
      </c>
      <c r="EW165" s="300">
        <f>SUMIF('Cost Plus'!$FG$14:$FG$114,$AD165,'Cost Plus'!EW$14:EW$114)</f>
        <v>0</v>
      </c>
      <c r="EX165" s="300">
        <f>SUMIF('Cost Plus'!$FG$14:$FG$114,$AD165,'Cost Plus'!EX$14:EX$114)</f>
        <v>0</v>
      </c>
      <c r="EY165" s="261"/>
      <c r="EZ165" s="87"/>
      <c r="FB165" s="261"/>
    </row>
    <row r="166" spans="1:158" ht="12.75" hidden="1" customHeight="1" outlineLevel="2">
      <c r="A166" s="303">
        <v>18</v>
      </c>
      <c r="B166" s="303"/>
      <c r="C166" s="892" t="str">
        <f>Constants!B33</f>
        <v>Transformation Project 1</v>
      </c>
      <c r="E166" s="323"/>
      <c r="F166" s="324"/>
      <c r="G166" s="324"/>
      <c r="H166" s="324"/>
      <c r="I166" s="324"/>
      <c r="J166" s="324"/>
      <c r="K166" s="324"/>
      <c r="L166" s="324"/>
      <c r="M166" s="324"/>
      <c r="N166" s="324"/>
      <c r="O166" s="324"/>
      <c r="P166" s="324"/>
      <c r="Q166" s="324"/>
      <c r="R166" s="324"/>
      <c r="S166" s="324"/>
      <c r="T166" s="324"/>
      <c r="U166" s="324"/>
      <c r="V166" s="325"/>
      <c r="W166" s="324"/>
      <c r="X166" s="324"/>
      <c r="Y166" s="324"/>
      <c r="Z166" s="324"/>
      <c r="AA166" s="324"/>
      <c r="AB166" s="323"/>
      <c r="AC166" s="326"/>
      <c r="AD166" s="683" t="str">
        <f>Constants!E33</f>
        <v>TRF-2</v>
      </c>
      <c r="AE166" s="304">
        <f t="shared" si="57"/>
        <v>0</v>
      </c>
      <c r="AF166" s="299">
        <f>SUMIF('Cost Plus'!$FG$14:$FG$114,$AD166,'Cost Plus'!AF$14:AF$114)</f>
        <v>0</v>
      </c>
      <c r="AG166" s="300">
        <f>SUMIF('Cost Plus'!$FG$14:$FG$114,$AD166,'Cost Plus'!AG$14:AG$114)</f>
        <v>0</v>
      </c>
      <c r="AH166" s="300">
        <f>SUMIF('Cost Plus'!$FG$14:$FG$114,$AD166,'Cost Plus'!AH$14:AH$114)</f>
        <v>0</v>
      </c>
      <c r="AI166" s="300">
        <f>SUMIF('Cost Plus'!$FG$14:$FG$114,$AD166,'Cost Plus'!AI$14:AI$114)</f>
        <v>0</v>
      </c>
      <c r="AJ166" s="300">
        <f>SUMIF('Cost Plus'!$FG$14:$FG$114,$AD166,'Cost Plus'!AJ$14:AJ$114)</f>
        <v>0</v>
      </c>
      <c r="AK166" s="300">
        <f>SUMIF('Cost Plus'!$FG$14:$FG$114,$AD166,'Cost Plus'!AK$14:AK$114)</f>
        <v>0</v>
      </c>
      <c r="AL166" s="300">
        <f>SUMIF('Cost Plus'!$FG$14:$FG$114,$AD166,'Cost Plus'!AL$14:AL$114)</f>
        <v>0</v>
      </c>
      <c r="AM166" s="300">
        <f>SUMIF('Cost Plus'!$FG$14:$FG$114,$AD166,'Cost Plus'!AM$14:AM$114)</f>
        <v>0</v>
      </c>
      <c r="AN166" s="300">
        <f>SUMIF('Cost Plus'!$FG$14:$FG$114,$AD166,'Cost Plus'!AN$14:AN$114)</f>
        <v>0</v>
      </c>
      <c r="AO166" s="300">
        <f>SUMIF('Cost Plus'!$FG$14:$FG$114,$AD166,'Cost Plus'!AO$14:AO$114)</f>
        <v>0</v>
      </c>
      <c r="AP166" s="300">
        <f>SUMIF('Cost Plus'!$FG$14:$FG$114,$AD166,'Cost Plus'!AP$14:AP$114)</f>
        <v>0</v>
      </c>
      <c r="AQ166" s="300">
        <f>SUMIF('Cost Plus'!$FG$14:$FG$114,$AD166,'Cost Plus'!AQ$14:AQ$114)</f>
        <v>0</v>
      </c>
      <c r="AR166" s="300">
        <f>SUMIF('Cost Plus'!$FG$14:$FG$114,$AD166,'Cost Plus'!AR$14:AR$114)</f>
        <v>0</v>
      </c>
      <c r="AS166" s="300">
        <f>SUMIF('Cost Plus'!$FG$14:$FG$114,$AD166,'Cost Plus'!AS$14:AS$114)</f>
        <v>0</v>
      </c>
      <c r="AT166" s="300">
        <f>SUMIF('Cost Plus'!$FG$14:$FG$114,$AD166,'Cost Plus'!AT$14:AT$114)</f>
        <v>0</v>
      </c>
      <c r="AU166" s="300">
        <f>SUMIF('Cost Plus'!$FG$14:$FG$114,$AD166,'Cost Plus'!AU$14:AU$114)</f>
        <v>0</v>
      </c>
      <c r="AV166" s="300">
        <f>SUMIF('Cost Plus'!$FG$14:$FG$114,$AD166,'Cost Plus'!AV$14:AV$114)</f>
        <v>0</v>
      </c>
      <c r="AW166" s="300">
        <f>SUMIF('Cost Plus'!$FG$14:$FG$114,$AD166,'Cost Plus'!AW$14:AW$114)</f>
        <v>0</v>
      </c>
      <c r="AX166" s="300">
        <f>SUMIF('Cost Plus'!$FG$14:$FG$114,$AD166,'Cost Plus'!AX$14:AX$114)</f>
        <v>0</v>
      </c>
      <c r="AY166" s="300">
        <f>SUMIF('Cost Plus'!$FG$14:$FG$114,$AD166,'Cost Plus'!AY$14:AY$114)</f>
        <v>0</v>
      </c>
      <c r="AZ166" s="300">
        <f>SUMIF('Cost Plus'!$FG$14:$FG$114,$AD166,'Cost Plus'!AZ$14:AZ$114)</f>
        <v>0</v>
      </c>
      <c r="BA166" s="300">
        <f>SUMIF('Cost Plus'!$FG$14:$FG$114,$AD166,'Cost Plus'!BA$14:BA$114)</f>
        <v>0</v>
      </c>
      <c r="BB166" s="300">
        <f>SUMIF('Cost Plus'!$FG$14:$FG$114,$AD166,'Cost Plus'!BB$14:BB$114)</f>
        <v>0</v>
      </c>
      <c r="BC166" s="300">
        <f>SUMIF('Cost Plus'!$FG$14:$FG$114,$AD166,'Cost Plus'!BC$14:BC$114)</f>
        <v>0</v>
      </c>
      <c r="BD166" s="300">
        <f>SUMIF('Cost Plus'!$FG$14:$FG$114,$AD166,'Cost Plus'!BD$14:BD$114)</f>
        <v>0</v>
      </c>
      <c r="BE166" s="300">
        <f>SUMIF('Cost Plus'!$FG$14:$FG$114,$AD166,'Cost Plus'!BE$14:BE$114)</f>
        <v>0</v>
      </c>
      <c r="BF166" s="300">
        <f>SUMIF('Cost Plus'!$FG$14:$FG$114,$AD166,'Cost Plus'!BF$14:BF$114)</f>
        <v>0</v>
      </c>
      <c r="BG166" s="300">
        <f>SUMIF('Cost Plus'!$FG$14:$FG$114,$AD166,'Cost Plus'!BG$14:BG$114)</f>
        <v>0</v>
      </c>
      <c r="BH166" s="300">
        <f>SUMIF('Cost Plus'!$FG$14:$FG$114,$AD166,'Cost Plus'!BH$14:BH$114)</f>
        <v>0</v>
      </c>
      <c r="BI166" s="300">
        <f>SUMIF('Cost Plus'!$FG$14:$FG$114,$AD166,'Cost Plus'!BI$14:BI$114)</f>
        <v>0</v>
      </c>
      <c r="BJ166" s="300">
        <f>SUMIF('Cost Plus'!$FG$14:$FG$114,$AD166,'Cost Plus'!BJ$14:BJ$114)</f>
        <v>0</v>
      </c>
      <c r="BK166" s="300">
        <f>SUMIF('Cost Plus'!$FG$14:$FG$114,$AD166,'Cost Plus'!BK$14:BK$114)</f>
        <v>0</v>
      </c>
      <c r="BL166" s="300">
        <f>SUMIF('Cost Plus'!$FG$14:$FG$114,$AD166,'Cost Plus'!BL$14:BL$114)</f>
        <v>0</v>
      </c>
      <c r="BM166" s="300">
        <f>SUMIF('Cost Plus'!$FG$14:$FG$114,$AD166,'Cost Plus'!BM$14:BM$114)</f>
        <v>0</v>
      </c>
      <c r="BN166" s="300">
        <f>SUMIF('Cost Plus'!$FG$14:$FG$114,$AD166,'Cost Plus'!BN$14:BN$114)</f>
        <v>0</v>
      </c>
      <c r="BO166" s="300">
        <f>SUMIF('Cost Plus'!$FG$14:$FG$114,$AD166,'Cost Plus'!BO$14:BO$114)</f>
        <v>0</v>
      </c>
      <c r="BP166" s="300">
        <f>SUMIF('Cost Plus'!$FG$14:$FG$114,$AD166,'Cost Plus'!BP$14:BP$114)</f>
        <v>0</v>
      </c>
      <c r="BQ166" s="300">
        <f>SUMIF('Cost Plus'!$FG$14:$FG$114,$AD166,'Cost Plus'!BQ$14:BQ$114)</f>
        <v>0</v>
      </c>
      <c r="BR166" s="300">
        <f>SUMIF('Cost Plus'!$FG$14:$FG$114,$AD166,'Cost Plus'!BR$14:BR$114)</f>
        <v>0</v>
      </c>
      <c r="BS166" s="300">
        <f>SUMIF('Cost Plus'!$FG$14:$FG$114,$AD166,'Cost Plus'!BS$14:BS$114)</f>
        <v>0</v>
      </c>
      <c r="BT166" s="300">
        <f>SUMIF('Cost Plus'!$FG$14:$FG$114,$AD166,'Cost Plus'!BT$14:BT$114)</f>
        <v>0</v>
      </c>
      <c r="BU166" s="300">
        <f>SUMIF('Cost Plus'!$FG$14:$FG$114,$AD166,'Cost Plus'!BU$14:BU$114)</f>
        <v>0</v>
      </c>
      <c r="BV166" s="300">
        <f>SUMIF('Cost Plus'!$FG$14:$FG$114,$AD166,'Cost Plus'!BV$14:BV$114)</f>
        <v>0</v>
      </c>
      <c r="BW166" s="300">
        <f>SUMIF('Cost Plus'!$FG$14:$FG$114,$AD166,'Cost Plus'!BW$14:BW$114)</f>
        <v>0</v>
      </c>
      <c r="BX166" s="300">
        <f>SUMIF('Cost Plus'!$FG$14:$FG$114,$AD166,'Cost Plus'!BX$14:BX$114)</f>
        <v>0</v>
      </c>
      <c r="BY166" s="300">
        <f>SUMIF('Cost Plus'!$FG$14:$FG$114,$AD166,'Cost Plus'!BY$14:BY$114)</f>
        <v>0</v>
      </c>
      <c r="BZ166" s="300">
        <f>SUMIF('Cost Plus'!$FG$14:$FG$114,$AD166,'Cost Plus'!BZ$14:BZ$114)</f>
        <v>0</v>
      </c>
      <c r="CA166" s="300">
        <f>SUMIF('Cost Plus'!$FG$14:$FG$114,$AD166,'Cost Plus'!CA$14:CA$114)</f>
        <v>0</v>
      </c>
      <c r="CB166" s="300">
        <f>SUMIF('Cost Plus'!$FG$14:$FG$114,$AD166,'Cost Plus'!CB$14:CB$114)</f>
        <v>0</v>
      </c>
      <c r="CC166" s="300">
        <f>SUMIF('Cost Plus'!$FG$14:$FG$114,$AD166,'Cost Plus'!CC$14:CC$114)</f>
        <v>0</v>
      </c>
      <c r="CD166" s="300">
        <f>SUMIF('Cost Plus'!$FG$14:$FG$114,$AD166,'Cost Plus'!CD$14:CD$114)</f>
        <v>0</v>
      </c>
      <c r="CE166" s="300">
        <f>SUMIF('Cost Plus'!$FG$14:$FG$114,$AD166,'Cost Plus'!CE$14:CE$114)</f>
        <v>0</v>
      </c>
      <c r="CF166" s="300">
        <f>SUMIF('Cost Plus'!$FG$14:$FG$114,$AD166,'Cost Plus'!CF$14:CF$114)</f>
        <v>0</v>
      </c>
      <c r="CG166" s="300">
        <f>SUMIF('Cost Plus'!$FG$14:$FG$114,$AD166,'Cost Plus'!CG$14:CG$114)</f>
        <v>0</v>
      </c>
      <c r="CH166" s="300">
        <f>SUMIF('Cost Plus'!$FG$14:$FG$114,$AD166,'Cost Plus'!CH$14:CH$114)</f>
        <v>0</v>
      </c>
      <c r="CI166" s="300">
        <f>SUMIF('Cost Plus'!$FG$14:$FG$114,$AD166,'Cost Plus'!CI$14:CI$114)</f>
        <v>0</v>
      </c>
      <c r="CJ166" s="300">
        <f>SUMIF('Cost Plus'!$FG$14:$FG$114,$AD166,'Cost Plus'!CJ$14:CJ$114)</f>
        <v>0</v>
      </c>
      <c r="CK166" s="300">
        <f>SUMIF('Cost Plus'!$FG$14:$FG$114,$AD166,'Cost Plus'!CK$14:CK$114)</f>
        <v>0</v>
      </c>
      <c r="CL166" s="300">
        <f>SUMIF('Cost Plus'!$FG$14:$FG$114,$AD166,'Cost Plus'!CL$14:CL$114)</f>
        <v>0</v>
      </c>
      <c r="CM166" s="300">
        <f>SUMIF('Cost Plus'!$FG$14:$FG$114,$AD166,'Cost Plus'!CM$14:CM$114)</f>
        <v>0</v>
      </c>
      <c r="CN166" s="300">
        <f>SUMIF('Cost Plus'!$FG$14:$FG$114,$AD166,'Cost Plus'!CN$14:CN$114)</f>
        <v>0</v>
      </c>
      <c r="CO166" s="300">
        <f>SUMIF('Cost Plus'!$FG$14:$FG$114,$AD166,'Cost Plus'!CO$14:CO$114)</f>
        <v>0</v>
      </c>
      <c r="CP166" s="300">
        <f>SUMIF('Cost Plus'!$FG$14:$FG$114,$AD166,'Cost Plus'!CP$14:CP$114)</f>
        <v>0</v>
      </c>
      <c r="CQ166" s="300">
        <f>SUMIF('Cost Plus'!$FG$14:$FG$114,$AD166,'Cost Plus'!CQ$14:CQ$114)</f>
        <v>0</v>
      </c>
      <c r="CR166" s="300">
        <f>SUMIF('Cost Plus'!$FG$14:$FG$114,$AD166,'Cost Plus'!CR$14:CR$114)</f>
        <v>0</v>
      </c>
      <c r="CS166" s="300">
        <f>SUMIF('Cost Plus'!$FG$14:$FG$114,$AD166,'Cost Plus'!CS$14:CS$114)</f>
        <v>0</v>
      </c>
      <c r="CT166" s="300">
        <f>SUMIF('Cost Plus'!$FG$14:$FG$114,$AD166,'Cost Plus'!CT$14:CT$114)</f>
        <v>0</v>
      </c>
      <c r="CU166" s="300">
        <f>SUMIF('Cost Plus'!$FG$14:$FG$114,$AD166,'Cost Plus'!CU$14:CU$114)</f>
        <v>0</v>
      </c>
      <c r="CV166" s="300">
        <f>SUMIF('Cost Plus'!$FG$14:$FG$114,$AD166,'Cost Plus'!CV$14:CV$114)</f>
        <v>0</v>
      </c>
      <c r="CW166" s="300">
        <f>SUMIF('Cost Plus'!$FG$14:$FG$114,$AD166,'Cost Plus'!CW$14:CW$114)</f>
        <v>0</v>
      </c>
      <c r="CX166" s="300">
        <f>SUMIF('Cost Plus'!$FG$14:$FG$114,$AD166,'Cost Plus'!CX$14:CX$114)</f>
        <v>0</v>
      </c>
      <c r="CY166" s="300">
        <f>SUMIF('Cost Plus'!$FG$14:$FG$114,$AD166,'Cost Plus'!CY$14:CY$114)</f>
        <v>0</v>
      </c>
      <c r="CZ166" s="300">
        <f>SUMIF('Cost Plus'!$FG$14:$FG$114,$AD166,'Cost Plus'!CZ$14:CZ$114)</f>
        <v>0</v>
      </c>
      <c r="DA166" s="300">
        <f>SUMIF('Cost Plus'!$FG$14:$FG$114,$AD166,'Cost Plus'!DA$14:DA$114)</f>
        <v>0</v>
      </c>
      <c r="DB166" s="300">
        <f>SUMIF('Cost Plus'!$FG$14:$FG$114,$AD166,'Cost Plus'!DB$14:DB$114)</f>
        <v>0</v>
      </c>
      <c r="DC166" s="300">
        <f>SUMIF('Cost Plus'!$FG$14:$FG$114,$AD166,'Cost Plus'!DC$14:DC$114)</f>
        <v>0</v>
      </c>
      <c r="DD166" s="300">
        <f>SUMIF('Cost Plus'!$FG$14:$FG$114,$AD166,'Cost Plus'!DD$14:DD$114)</f>
        <v>0</v>
      </c>
      <c r="DE166" s="300">
        <f>SUMIF('Cost Plus'!$FG$14:$FG$114,$AD166,'Cost Plus'!DE$14:DE$114)</f>
        <v>0</v>
      </c>
      <c r="DF166" s="300">
        <f>SUMIF('Cost Plus'!$FG$14:$FG$114,$AD166,'Cost Plus'!DF$14:DF$114)</f>
        <v>0</v>
      </c>
      <c r="DG166" s="300">
        <f>SUMIF('Cost Plus'!$FG$14:$FG$114,$AD166,'Cost Plus'!DG$14:DG$114)</f>
        <v>0</v>
      </c>
      <c r="DH166" s="300">
        <f>SUMIF('Cost Plus'!$FG$14:$FG$114,$AD166,'Cost Plus'!DH$14:DH$114)</f>
        <v>0</v>
      </c>
      <c r="DI166" s="300">
        <f>SUMIF('Cost Plus'!$FG$14:$FG$114,$AD166,'Cost Plus'!DI$14:DI$114)</f>
        <v>0</v>
      </c>
      <c r="DJ166" s="300">
        <f>SUMIF('Cost Plus'!$FG$14:$FG$114,$AD166,'Cost Plus'!DJ$14:DJ$114)</f>
        <v>0</v>
      </c>
      <c r="DK166" s="300">
        <f>SUMIF('Cost Plus'!$FG$14:$FG$114,$AD166,'Cost Plus'!DK$14:DK$114)</f>
        <v>0</v>
      </c>
      <c r="DL166" s="300">
        <f>SUMIF('Cost Plus'!$FG$14:$FG$114,$AD166,'Cost Plus'!DL$14:DL$114)</f>
        <v>0</v>
      </c>
      <c r="DM166" s="300">
        <f>SUMIF('Cost Plus'!$FG$14:$FG$114,$AD166,'Cost Plus'!DM$14:DM$114)</f>
        <v>0</v>
      </c>
      <c r="DN166" s="300">
        <f>SUMIF('Cost Plus'!$FG$14:$FG$114,$AD166,'Cost Plus'!DN$14:DN$114)</f>
        <v>0</v>
      </c>
      <c r="DO166" s="300">
        <f>SUMIF('Cost Plus'!$FG$14:$FG$114,$AD166,'Cost Plus'!DO$14:DO$114)</f>
        <v>0</v>
      </c>
      <c r="DP166" s="300">
        <f>SUMIF('Cost Plus'!$FG$14:$FG$114,$AD166,'Cost Plus'!DP$14:DP$114)</f>
        <v>0</v>
      </c>
      <c r="DQ166" s="300">
        <f>SUMIF('Cost Plus'!$FG$14:$FG$114,$AD166,'Cost Plus'!DQ$14:DQ$114)</f>
        <v>0</v>
      </c>
      <c r="DR166" s="300">
        <f>SUMIF('Cost Plus'!$FG$14:$FG$114,$AD166,'Cost Plus'!DR$14:DR$114)</f>
        <v>0</v>
      </c>
      <c r="DS166" s="300">
        <f>SUMIF('Cost Plus'!$FG$14:$FG$114,$AD166,'Cost Plus'!DS$14:DS$114)</f>
        <v>0</v>
      </c>
      <c r="DT166" s="300">
        <f>SUMIF('Cost Plus'!$FG$14:$FG$114,$AD166,'Cost Plus'!DT$14:DT$114)</f>
        <v>0</v>
      </c>
      <c r="DU166" s="300">
        <f>SUMIF('Cost Plus'!$FG$14:$FG$114,$AD166,'Cost Plus'!DU$14:DU$114)</f>
        <v>0</v>
      </c>
      <c r="DV166" s="300">
        <f>SUMIF('Cost Plus'!$FG$14:$FG$114,$AD166,'Cost Plus'!DV$14:DV$114)</f>
        <v>0</v>
      </c>
      <c r="DW166" s="300">
        <f>SUMIF('Cost Plus'!$FG$14:$FG$114,$AD166,'Cost Plus'!DW$14:DW$114)</f>
        <v>0</v>
      </c>
      <c r="DX166" s="300">
        <f>SUMIF('Cost Plus'!$FG$14:$FG$114,$AD166,'Cost Plus'!DX$14:DX$114)</f>
        <v>0</v>
      </c>
      <c r="DY166" s="300">
        <f>SUMIF('Cost Plus'!$FG$14:$FG$114,$AD166,'Cost Plus'!DY$14:DY$114)</f>
        <v>0</v>
      </c>
      <c r="DZ166" s="300">
        <f>SUMIF('Cost Plus'!$FG$14:$FG$114,$AD166,'Cost Plus'!DZ$14:DZ$114)</f>
        <v>0</v>
      </c>
      <c r="EA166" s="300">
        <f>SUMIF('Cost Plus'!$FG$14:$FG$114,$AD166,'Cost Plus'!EA$14:EA$114)</f>
        <v>0</v>
      </c>
      <c r="EB166" s="300">
        <f>SUMIF('Cost Plus'!$FG$14:$FG$114,$AD166,'Cost Plus'!EB$14:EB$114)</f>
        <v>0</v>
      </c>
      <c r="EC166" s="300">
        <f>SUMIF('Cost Plus'!$FG$14:$FG$114,$AD166,'Cost Plus'!EC$14:EC$114)</f>
        <v>0</v>
      </c>
      <c r="ED166" s="300">
        <f>SUMIF('Cost Plus'!$FG$14:$FG$114,$AD166,'Cost Plus'!ED$14:ED$114)</f>
        <v>0</v>
      </c>
      <c r="EE166" s="300">
        <f>SUMIF('Cost Plus'!$FG$14:$FG$114,$AD166,'Cost Plus'!EE$14:EE$114)</f>
        <v>0</v>
      </c>
      <c r="EF166" s="300">
        <f>SUMIF('Cost Plus'!$FG$14:$FG$114,$AD166,'Cost Plus'!EF$14:EF$114)</f>
        <v>0</v>
      </c>
      <c r="EG166" s="300">
        <f>SUMIF('Cost Plus'!$FG$14:$FG$114,$AD166,'Cost Plus'!EG$14:EG$114)</f>
        <v>0</v>
      </c>
      <c r="EH166" s="300">
        <f>SUMIF('Cost Plus'!$FG$14:$FG$114,$AD166,'Cost Plus'!EH$14:EH$114)</f>
        <v>0</v>
      </c>
      <c r="EI166" s="300">
        <f>SUMIF('Cost Plus'!$FG$14:$FG$114,$AD166,'Cost Plus'!EI$14:EI$114)</f>
        <v>0</v>
      </c>
      <c r="EJ166" s="300">
        <f>SUMIF('Cost Plus'!$FG$14:$FG$114,$AD166,'Cost Plus'!EJ$14:EJ$114)</f>
        <v>0</v>
      </c>
      <c r="EK166" s="300">
        <f>SUMIF('Cost Plus'!$FG$14:$FG$114,$AD166,'Cost Plus'!EK$14:EK$114)</f>
        <v>0</v>
      </c>
      <c r="EL166" s="300">
        <f>SUMIF('Cost Plus'!$FG$14:$FG$114,$AD166,'Cost Plus'!EL$14:EL$114)</f>
        <v>0</v>
      </c>
      <c r="EM166" s="300">
        <f>SUMIF('Cost Plus'!$FG$14:$FG$114,$AD166,'Cost Plus'!EM$14:EM$114)</f>
        <v>0</v>
      </c>
      <c r="EN166" s="300">
        <f>SUMIF('Cost Plus'!$FG$14:$FG$114,$AD166,'Cost Plus'!EN$14:EN$114)</f>
        <v>0</v>
      </c>
      <c r="EO166" s="300">
        <f>SUMIF('Cost Plus'!$FG$14:$FG$114,$AD166,'Cost Plus'!EO$14:EO$114)</f>
        <v>0</v>
      </c>
      <c r="EP166" s="300">
        <f>SUMIF('Cost Plus'!$FG$14:$FG$114,$AD166,'Cost Plus'!EP$14:EP$114)</f>
        <v>0</v>
      </c>
      <c r="EQ166" s="300">
        <f>SUMIF('Cost Plus'!$FG$14:$FG$114,$AD166,'Cost Plus'!EQ$14:EQ$114)</f>
        <v>0</v>
      </c>
      <c r="ER166" s="300">
        <f>SUMIF('Cost Plus'!$FG$14:$FG$114,$AD166,'Cost Plus'!ER$14:ER$114)</f>
        <v>0</v>
      </c>
      <c r="ES166" s="300">
        <f>SUMIF('Cost Plus'!$FG$14:$FG$114,$AD166,'Cost Plus'!ES$14:ES$114)</f>
        <v>0</v>
      </c>
      <c r="ET166" s="300">
        <f>SUMIF('Cost Plus'!$FG$14:$FG$114,$AD166,'Cost Plus'!ET$14:ET$114)</f>
        <v>0</v>
      </c>
      <c r="EU166" s="300">
        <f>SUMIF('Cost Plus'!$FG$14:$FG$114,$AD166,'Cost Plus'!EU$14:EU$114)</f>
        <v>0</v>
      </c>
      <c r="EV166" s="300">
        <f>SUMIF('Cost Plus'!$FG$14:$FG$114,$AD166,'Cost Plus'!EV$14:EV$114)</f>
        <v>0</v>
      </c>
      <c r="EW166" s="300">
        <f>SUMIF('Cost Plus'!$FG$14:$FG$114,$AD166,'Cost Plus'!EW$14:EW$114)</f>
        <v>0</v>
      </c>
      <c r="EX166" s="300">
        <f>SUMIF('Cost Plus'!$FG$14:$FG$114,$AD166,'Cost Plus'!EX$14:EX$114)</f>
        <v>0</v>
      </c>
      <c r="EY166" s="261"/>
      <c r="EZ166" s="87"/>
      <c r="FB166" s="261"/>
    </row>
    <row r="167" spans="1:158" ht="12.75" hidden="1" customHeight="1" outlineLevel="2">
      <c r="A167" s="303">
        <v>19</v>
      </c>
      <c r="B167" s="303"/>
      <c r="C167" s="892" t="str">
        <f>Constants!B34</f>
        <v>Transformation Project 2</v>
      </c>
      <c r="E167" s="323"/>
      <c r="F167" s="324"/>
      <c r="G167" s="324"/>
      <c r="H167" s="324"/>
      <c r="I167" s="324"/>
      <c r="J167" s="324"/>
      <c r="K167" s="324"/>
      <c r="L167" s="324"/>
      <c r="M167" s="324"/>
      <c r="N167" s="324"/>
      <c r="O167" s="324"/>
      <c r="P167" s="324"/>
      <c r="Q167" s="324"/>
      <c r="R167" s="324"/>
      <c r="S167" s="324"/>
      <c r="T167" s="324"/>
      <c r="U167" s="324"/>
      <c r="V167" s="325"/>
      <c r="W167" s="324"/>
      <c r="X167" s="324"/>
      <c r="Y167" s="324"/>
      <c r="Z167" s="324"/>
      <c r="AA167" s="324"/>
      <c r="AB167" s="323"/>
      <c r="AC167" s="326"/>
      <c r="AD167" s="683" t="str">
        <f>Constants!E34</f>
        <v>TRF-3</v>
      </c>
      <c r="AE167" s="304">
        <f t="shared" si="57"/>
        <v>0</v>
      </c>
      <c r="AF167" s="299">
        <f>SUMIF('Cost Plus'!$FG$14:$FG$114,$AD167,'Cost Plus'!AF$14:AF$114)</f>
        <v>0</v>
      </c>
      <c r="AG167" s="300">
        <f>SUMIF('Cost Plus'!$FG$14:$FG$114,$AD167,'Cost Plus'!AG$14:AG$114)</f>
        <v>0</v>
      </c>
      <c r="AH167" s="300">
        <f>SUMIF('Cost Plus'!$FG$14:$FG$114,$AD167,'Cost Plus'!AH$14:AH$114)</f>
        <v>0</v>
      </c>
      <c r="AI167" s="300">
        <f>SUMIF('Cost Plus'!$FG$14:$FG$114,$AD167,'Cost Plus'!AI$14:AI$114)</f>
        <v>0</v>
      </c>
      <c r="AJ167" s="300">
        <f>SUMIF('Cost Plus'!$FG$14:$FG$114,$AD167,'Cost Plus'!AJ$14:AJ$114)</f>
        <v>0</v>
      </c>
      <c r="AK167" s="300">
        <f>SUMIF('Cost Plus'!$FG$14:$FG$114,$AD167,'Cost Plus'!AK$14:AK$114)</f>
        <v>0</v>
      </c>
      <c r="AL167" s="300">
        <f>SUMIF('Cost Plus'!$FG$14:$FG$114,$AD167,'Cost Plus'!AL$14:AL$114)</f>
        <v>0</v>
      </c>
      <c r="AM167" s="300">
        <f>SUMIF('Cost Plus'!$FG$14:$FG$114,$AD167,'Cost Plus'!AM$14:AM$114)</f>
        <v>0</v>
      </c>
      <c r="AN167" s="300">
        <f>SUMIF('Cost Plus'!$FG$14:$FG$114,$AD167,'Cost Plus'!AN$14:AN$114)</f>
        <v>0</v>
      </c>
      <c r="AO167" s="300">
        <f>SUMIF('Cost Plus'!$FG$14:$FG$114,$AD167,'Cost Plus'!AO$14:AO$114)</f>
        <v>0</v>
      </c>
      <c r="AP167" s="300">
        <f>SUMIF('Cost Plus'!$FG$14:$FG$114,$AD167,'Cost Plus'!AP$14:AP$114)</f>
        <v>0</v>
      </c>
      <c r="AQ167" s="300">
        <f>SUMIF('Cost Plus'!$FG$14:$FG$114,$AD167,'Cost Plus'!AQ$14:AQ$114)</f>
        <v>0</v>
      </c>
      <c r="AR167" s="300">
        <f>SUMIF('Cost Plus'!$FG$14:$FG$114,$AD167,'Cost Plus'!AR$14:AR$114)</f>
        <v>0</v>
      </c>
      <c r="AS167" s="300">
        <f>SUMIF('Cost Plus'!$FG$14:$FG$114,$AD167,'Cost Plus'!AS$14:AS$114)</f>
        <v>0</v>
      </c>
      <c r="AT167" s="300">
        <f>SUMIF('Cost Plus'!$FG$14:$FG$114,$AD167,'Cost Plus'!AT$14:AT$114)</f>
        <v>0</v>
      </c>
      <c r="AU167" s="300">
        <f>SUMIF('Cost Plus'!$FG$14:$FG$114,$AD167,'Cost Plus'!AU$14:AU$114)</f>
        <v>0</v>
      </c>
      <c r="AV167" s="300">
        <f>SUMIF('Cost Plus'!$FG$14:$FG$114,$AD167,'Cost Plus'!AV$14:AV$114)</f>
        <v>0</v>
      </c>
      <c r="AW167" s="300">
        <f>SUMIF('Cost Plus'!$FG$14:$FG$114,$AD167,'Cost Plus'!AW$14:AW$114)</f>
        <v>0</v>
      </c>
      <c r="AX167" s="300">
        <f>SUMIF('Cost Plus'!$FG$14:$FG$114,$AD167,'Cost Plus'!AX$14:AX$114)</f>
        <v>0</v>
      </c>
      <c r="AY167" s="300">
        <f>SUMIF('Cost Plus'!$FG$14:$FG$114,$AD167,'Cost Plus'!AY$14:AY$114)</f>
        <v>0</v>
      </c>
      <c r="AZ167" s="300">
        <f>SUMIF('Cost Plus'!$FG$14:$FG$114,$AD167,'Cost Plus'!AZ$14:AZ$114)</f>
        <v>0</v>
      </c>
      <c r="BA167" s="300">
        <f>SUMIF('Cost Plus'!$FG$14:$FG$114,$AD167,'Cost Plus'!BA$14:BA$114)</f>
        <v>0</v>
      </c>
      <c r="BB167" s="300">
        <f>SUMIF('Cost Plus'!$FG$14:$FG$114,$AD167,'Cost Plus'!BB$14:BB$114)</f>
        <v>0</v>
      </c>
      <c r="BC167" s="300">
        <f>SUMIF('Cost Plus'!$FG$14:$FG$114,$AD167,'Cost Plus'!BC$14:BC$114)</f>
        <v>0</v>
      </c>
      <c r="BD167" s="300">
        <f>SUMIF('Cost Plus'!$FG$14:$FG$114,$AD167,'Cost Plus'!BD$14:BD$114)</f>
        <v>0</v>
      </c>
      <c r="BE167" s="300">
        <f>SUMIF('Cost Plus'!$FG$14:$FG$114,$AD167,'Cost Plus'!BE$14:BE$114)</f>
        <v>0</v>
      </c>
      <c r="BF167" s="300">
        <f>SUMIF('Cost Plus'!$FG$14:$FG$114,$AD167,'Cost Plus'!BF$14:BF$114)</f>
        <v>0</v>
      </c>
      <c r="BG167" s="300">
        <f>SUMIF('Cost Plus'!$FG$14:$FG$114,$AD167,'Cost Plus'!BG$14:BG$114)</f>
        <v>0</v>
      </c>
      <c r="BH167" s="300">
        <f>SUMIF('Cost Plus'!$FG$14:$FG$114,$AD167,'Cost Plus'!BH$14:BH$114)</f>
        <v>0</v>
      </c>
      <c r="BI167" s="300">
        <f>SUMIF('Cost Plus'!$FG$14:$FG$114,$AD167,'Cost Plus'!BI$14:BI$114)</f>
        <v>0</v>
      </c>
      <c r="BJ167" s="300">
        <f>SUMIF('Cost Plus'!$FG$14:$FG$114,$AD167,'Cost Plus'!BJ$14:BJ$114)</f>
        <v>0</v>
      </c>
      <c r="BK167" s="300">
        <f>SUMIF('Cost Plus'!$FG$14:$FG$114,$AD167,'Cost Plus'!BK$14:BK$114)</f>
        <v>0</v>
      </c>
      <c r="BL167" s="300">
        <f>SUMIF('Cost Plus'!$FG$14:$FG$114,$AD167,'Cost Plus'!BL$14:BL$114)</f>
        <v>0</v>
      </c>
      <c r="BM167" s="300">
        <f>SUMIF('Cost Plus'!$FG$14:$FG$114,$AD167,'Cost Plus'!BM$14:BM$114)</f>
        <v>0</v>
      </c>
      <c r="BN167" s="300">
        <f>SUMIF('Cost Plus'!$FG$14:$FG$114,$AD167,'Cost Plus'!BN$14:BN$114)</f>
        <v>0</v>
      </c>
      <c r="BO167" s="300">
        <f>SUMIF('Cost Plus'!$FG$14:$FG$114,$AD167,'Cost Plus'!BO$14:BO$114)</f>
        <v>0</v>
      </c>
      <c r="BP167" s="300">
        <f>SUMIF('Cost Plus'!$FG$14:$FG$114,$AD167,'Cost Plus'!BP$14:BP$114)</f>
        <v>0</v>
      </c>
      <c r="BQ167" s="300">
        <f>SUMIF('Cost Plus'!$FG$14:$FG$114,$AD167,'Cost Plus'!BQ$14:BQ$114)</f>
        <v>0</v>
      </c>
      <c r="BR167" s="300">
        <f>SUMIF('Cost Plus'!$FG$14:$FG$114,$AD167,'Cost Plus'!BR$14:BR$114)</f>
        <v>0</v>
      </c>
      <c r="BS167" s="300">
        <f>SUMIF('Cost Plus'!$FG$14:$FG$114,$AD167,'Cost Plus'!BS$14:BS$114)</f>
        <v>0</v>
      </c>
      <c r="BT167" s="300">
        <f>SUMIF('Cost Plus'!$FG$14:$FG$114,$AD167,'Cost Plus'!BT$14:BT$114)</f>
        <v>0</v>
      </c>
      <c r="BU167" s="300">
        <f>SUMIF('Cost Plus'!$FG$14:$FG$114,$AD167,'Cost Plus'!BU$14:BU$114)</f>
        <v>0</v>
      </c>
      <c r="BV167" s="300">
        <f>SUMIF('Cost Plus'!$FG$14:$FG$114,$AD167,'Cost Plus'!BV$14:BV$114)</f>
        <v>0</v>
      </c>
      <c r="BW167" s="300">
        <f>SUMIF('Cost Plus'!$FG$14:$FG$114,$AD167,'Cost Plus'!BW$14:BW$114)</f>
        <v>0</v>
      </c>
      <c r="BX167" s="300">
        <f>SUMIF('Cost Plus'!$FG$14:$FG$114,$AD167,'Cost Plus'!BX$14:BX$114)</f>
        <v>0</v>
      </c>
      <c r="BY167" s="300">
        <f>SUMIF('Cost Plus'!$FG$14:$FG$114,$AD167,'Cost Plus'!BY$14:BY$114)</f>
        <v>0</v>
      </c>
      <c r="BZ167" s="300">
        <f>SUMIF('Cost Plus'!$FG$14:$FG$114,$AD167,'Cost Plus'!BZ$14:BZ$114)</f>
        <v>0</v>
      </c>
      <c r="CA167" s="300">
        <f>SUMIF('Cost Plus'!$FG$14:$FG$114,$AD167,'Cost Plus'!CA$14:CA$114)</f>
        <v>0</v>
      </c>
      <c r="CB167" s="300">
        <f>SUMIF('Cost Plus'!$FG$14:$FG$114,$AD167,'Cost Plus'!CB$14:CB$114)</f>
        <v>0</v>
      </c>
      <c r="CC167" s="300">
        <f>SUMIF('Cost Plus'!$FG$14:$FG$114,$AD167,'Cost Plus'!CC$14:CC$114)</f>
        <v>0</v>
      </c>
      <c r="CD167" s="300">
        <f>SUMIF('Cost Plus'!$FG$14:$FG$114,$AD167,'Cost Plus'!CD$14:CD$114)</f>
        <v>0</v>
      </c>
      <c r="CE167" s="300">
        <f>SUMIF('Cost Plus'!$FG$14:$FG$114,$AD167,'Cost Plus'!CE$14:CE$114)</f>
        <v>0</v>
      </c>
      <c r="CF167" s="300">
        <f>SUMIF('Cost Plus'!$FG$14:$FG$114,$AD167,'Cost Plus'!CF$14:CF$114)</f>
        <v>0</v>
      </c>
      <c r="CG167" s="300">
        <f>SUMIF('Cost Plus'!$FG$14:$FG$114,$AD167,'Cost Plus'!CG$14:CG$114)</f>
        <v>0</v>
      </c>
      <c r="CH167" s="300">
        <f>SUMIF('Cost Plus'!$FG$14:$FG$114,$AD167,'Cost Plus'!CH$14:CH$114)</f>
        <v>0</v>
      </c>
      <c r="CI167" s="300">
        <f>SUMIF('Cost Plus'!$FG$14:$FG$114,$AD167,'Cost Plus'!CI$14:CI$114)</f>
        <v>0</v>
      </c>
      <c r="CJ167" s="300">
        <f>SUMIF('Cost Plus'!$FG$14:$FG$114,$AD167,'Cost Plus'!CJ$14:CJ$114)</f>
        <v>0</v>
      </c>
      <c r="CK167" s="300">
        <f>SUMIF('Cost Plus'!$FG$14:$FG$114,$AD167,'Cost Plus'!CK$14:CK$114)</f>
        <v>0</v>
      </c>
      <c r="CL167" s="300">
        <f>SUMIF('Cost Plus'!$FG$14:$FG$114,$AD167,'Cost Plus'!CL$14:CL$114)</f>
        <v>0</v>
      </c>
      <c r="CM167" s="300">
        <f>SUMIF('Cost Plus'!$FG$14:$FG$114,$AD167,'Cost Plus'!CM$14:CM$114)</f>
        <v>0</v>
      </c>
      <c r="CN167" s="300">
        <f>SUMIF('Cost Plus'!$FG$14:$FG$114,$AD167,'Cost Plus'!CN$14:CN$114)</f>
        <v>0</v>
      </c>
      <c r="CO167" s="300">
        <f>SUMIF('Cost Plus'!$FG$14:$FG$114,$AD167,'Cost Plus'!CO$14:CO$114)</f>
        <v>0</v>
      </c>
      <c r="CP167" s="300">
        <f>SUMIF('Cost Plus'!$FG$14:$FG$114,$AD167,'Cost Plus'!CP$14:CP$114)</f>
        <v>0</v>
      </c>
      <c r="CQ167" s="300">
        <f>SUMIF('Cost Plus'!$FG$14:$FG$114,$AD167,'Cost Plus'!CQ$14:CQ$114)</f>
        <v>0</v>
      </c>
      <c r="CR167" s="300">
        <f>SUMIF('Cost Plus'!$FG$14:$FG$114,$AD167,'Cost Plus'!CR$14:CR$114)</f>
        <v>0</v>
      </c>
      <c r="CS167" s="300">
        <f>SUMIF('Cost Plus'!$FG$14:$FG$114,$AD167,'Cost Plus'!CS$14:CS$114)</f>
        <v>0</v>
      </c>
      <c r="CT167" s="300">
        <f>SUMIF('Cost Plus'!$FG$14:$FG$114,$AD167,'Cost Plus'!CT$14:CT$114)</f>
        <v>0</v>
      </c>
      <c r="CU167" s="300">
        <f>SUMIF('Cost Plus'!$FG$14:$FG$114,$AD167,'Cost Plus'!CU$14:CU$114)</f>
        <v>0</v>
      </c>
      <c r="CV167" s="300">
        <f>SUMIF('Cost Plus'!$FG$14:$FG$114,$AD167,'Cost Plus'!CV$14:CV$114)</f>
        <v>0</v>
      </c>
      <c r="CW167" s="300">
        <f>SUMIF('Cost Plus'!$FG$14:$FG$114,$AD167,'Cost Plus'!CW$14:CW$114)</f>
        <v>0</v>
      </c>
      <c r="CX167" s="300">
        <f>SUMIF('Cost Plus'!$FG$14:$FG$114,$AD167,'Cost Plus'!CX$14:CX$114)</f>
        <v>0</v>
      </c>
      <c r="CY167" s="300">
        <f>SUMIF('Cost Plus'!$FG$14:$FG$114,$AD167,'Cost Plus'!CY$14:CY$114)</f>
        <v>0</v>
      </c>
      <c r="CZ167" s="300">
        <f>SUMIF('Cost Plus'!$FG$14:$FG$114,$AD167,'Cost Plus'!CZ$14:CZ$114)</f>
        <v>0</v>
      </c>
      <c r="DA167" s="300">
        <f>SUMIF('Cost Plus'!$FG$14:$FG$114,$AD167,'Cost Plus'!DA$14:DA$114)</f>
        <v>0</v>
      </c>
      <c r="DB167" s="300">
        <f>SUMIF('Cost Plus'!$FG$14:$FG$114,$AD167,'Cost Plus'!DB$14:DB$114)</f>
        <v>0</v>
      </c>
      <c r="DC167" s="300">
        <f>SUMIF('Cost Plus'!$FG$14:$FG$114,$AD167,'Cost Plus'!DC$14:DC$114)</f>
        <v>0</v>
      </c>
      <c r="DD167" s="300">
        <f>SUMIF('Cost Plus'!$FG$14:$FG$114,$AD167,'Cost Plus'!DD$14:DD$114)</f>
        <v>0</v>
      </c>
      <c r="DE167" s="300">
        <f>SUMIF('Cost Plus'!$FG$14:$FG$114,$AD167,'Cost Plus'!DE$14:DE$114)</f>
        <v>0</v>
      </c>
      <c r="DF167" s="300">
        <f>SUMIF('Cost Plus'!$FG$14:$FG$114,$AD167,'Cost Plus'!DF$14:DF$114)</f>
        <v>0</v>
      </c>
      <c r="DG167" s="300">
        <f>SUMIF('Cost Plus'!$FG$14:$FG$114,$AD167,'Cost Plus'!DG$14:DG$114)</f>
        <v>0</v>
      </c>
      <c r="DH167" s="300">
        <f>SUMIF('Cost Plus'!$FG$14:$FG$114,$AD167,'Cost Plus'!DH$14:DH$114)</f>
        <v>0</v>
      </c>
      <c r="DI167" s="300">
        <f>SUMIF('Cost Plus'!$FG$14:$FG$114,$AD167,'Cost Plus'!DI$14:DI$114)</f>
        <v>0</v>
      </c>
      <c r="DJ167" s="300">
        <f>SUMIF('Cost Plus'!$FG$14:$FG$114,$AD167,'Cost Plus'!DJ$14:DJ$114)</f>
        <v>0</v>
      </c>
      <c r="DK167" s="300">
        <f>SUMIF('Cost Plus'!$FG$14:$FG$114,$AD167,'Cost Plus'!DK$14:DK$114)</f>
        <v>0</v>
      </c>
      <c r="DL167" s="300">
        <f>SUMIF('Cost Plus'!$FG$14:$FG$114,$AD167,'Cost Plus'!DL$14:DL$114)</f>
        <v>0</v>
      </c>
      <c r="DM167" s="300">
        <f>SUMIF('Cost Plus'!$FG$14:$FG$114,$AD167,'Cost Plus'!DM$14:DM$114)</f>
        <v>0</v>
      </c>
      <c r="DN167" s="300">
        <f>SUMIF('Cost Plus'!$FG$14:$FG$114,$AD167,'Cost Plus'!DN$14:DN$114)</f>
        <v>0</v>
      </c>
      <c r="DO167" s="300">
        <f>SUMIF('Cost Plus'!$FG$14:$FG$114,$AD167,'Cost Plus'!DO$14:DO$114)</f>
        <v>0</v>
      </c>
      <c r="DP167" s="300">
        <f>SUMIF('Cost Plus'!$FG$14:$FG$114,$AD167,'Cost Plus'!DP$14:DP$114)</f>
        <v>0</v>
      </c>
      <c r="DQ167" s="300">
        <f>SUMIF('Cost Plus'!$FG$14:$FG$114,$AD167,'Cost Plus'!DQ$14:DQ$114)</f>
        <v>0</v>
      </c>
      <c r="DR167" s="300">
        <f>SUMIF('Cost Plus'!$FG$14:$FG$114,$AD167,'Cost Plus'!DR$14:DR$114)</f>
        <v>0</v>
      </c>
      <c r="DS167" s="300">
        <f>SUMIF('Cost Plus'!$FG$14:$FG$114,$AD167,'Cost Plus'!DS$14:DS$114)</f>
        <v>0</v>
      </c>
      <c r="DT167" s="300">
        <f>SUMIF('Cost Plus'!$FG$14:$FG$114,$AD167,'Cost Plus'!DT$14:DT$114)</f>
        <v>0</v>
      </c>
      <c r="DU167" s="300">
        <f>SUMIF('Cost Plus'!$FG$14:$FG$114,$AD167,'Cost Plus'!DU$14:DU$114)</f>
        <v>0</v>
      </c>
      <c r="DV167" s="300">
        <f>SUMIF('Cost Plus'!$FG$14:$FG$114,$AD167,'Cost Plus'!DV$14:DV$114)</f>
        <v>0</v>
      </c>
      <c r="DW167" s="300">
        <f>SUMIF('Cost Plus'!$FG$14:$FG$114,$AD167,'Cost Plus'!DW$14:DW$114)</f>
        <v>0</v>
      </c>
      <c r="DX167" s="300">
        <f>SUMIF('Cost Plus'!$FG$14:$FG$114,$AD167,'Cost Plus'!DX$14:DX$114)</f>
        <v>0</v>
      </c>
      <c r="DY167" s="300">
        <f>SUMIF('Cost Plus'!$FG$14:$FG$114,$AD167,'Cost Plus'!DY$14:DY$114)</f>
        <v>0</v>
      </c>
      <c r="DZ167" s="300">
        <f>SUMIF('Cost Plus'!$FG$14:$FG$114,$AD167,'Cost Plus'!DZ$14:DZ$114)</f>
        <v>0</v>
      </c>
      <c r="EA167" s="300">
        <f>SUMIF('Cost Plus'!$FG$14:$FG$114,$AD167,'Cost Plus'!EA$14:EA$114)</f>
        <v>0</v>
      </c>
      <c r="EB167" s="300">
        <f>SUMIF('Cost Plus'!$FG$14:$FG$114,$AD167,'Cost Plus'!EB$14:EB$114)</f>
        <v>0</v>
      </c>
      <c r="EC167" s="300">
        <f>SUMIF('Cost Plus'!$FG$14:$FG$114,$AD167,'Cost Plus'!EC$14:EC$114)</f>
        <v>0</v>
      </c>
      <c r="ED167" s="300">
        <f>SUMIF('Cost Plus'!$FG$14:$FG$114,$AD167,'Cost Plus'!ED$14:ED$114)</f>
        <v>0</v>
      </c>
      <c r="EE167" s="300">
        <f>SUMIF('Cost Plus'!$FG$14:$FG$114,$AD167,'Cost Plus'!EE$14:EE$114)</f>
        <v>0</v>
      </c>
      <c r="EF167" s="300">
        <f>SUMIF('Cost Plus'!$FG$14:$FG$114,$AD167,'Cost Plus'!EF$14:EF$114)</f>
        <v>0</v>
      </c>
      <c r="EG167" s="300">
        <f>SUMIF('Cost Plus'!$FG$14:$FG$114,$AD167,'Cost Plus'!EG$14:EG$114)</f>
        <v>0</v>
      </c>
      <c r="EH167" s="300">
        <f>SUMIF('Cost Plus'!$FG$14:$FG$114,$AD167,'Cost Plus'!EH$14:EH$114)</f>
        <v>0</v>
      </c>
      <c r="EI167" s="300">
        <f>SUMIF('Cost Plus'!$FG$14:$FG$114,$AD167,'Cost Plus'!EI$14:EI$114)</f>
        <v>0</v>
      </c>
      <c r="EJ167" s="300">
        <f>SUMIF('Cost Plus'!$FG$14:$FG$114,$AD167,'Cost Plus'!EJ$14:EJ$114)</f>
        <v>0</v>
      </c>
      <c r="EK167" s="300">
        <f>SUMIF('Cost Plus'!$FG$14:$FG$114,$AD167,'Cost Plus'!EK$14:EK$114)</f>
        <v>0</v>
      </c>
      <c r="EL167" s="300">
        <f>SUMIF('Cost Plus'!$FG$14:$FG$114,$AD167,'Cost Plus'!EL$14:EL$114)</f>
        <v>0</v>
      </c>
      <c r="EM167" s="300">
        <f>SUMIF('Cost Plus'!$FG$14:$FG$114,$AD167,'Cost Plus'!EM$14:EM$114)</f>
        <v>0</v>
      </c>
      <c r="EN167" s="300">
        <f>SUMIF('Cost Plus'!$FG$14:$FG$114,$AD167,'Cost Plus'!EN$14:EN$114)</f>
        <v>0</v>
      </c>
      <c r="EO167" s="300">
        <f>SUMIF('Cost Plus'!$FG$14:$FG$114,$AD167,'Cost Plus'!EO$14:EO$114)</f>
        <v>0</v>
      </c>
      <c r="EP167" s="300">
        <f>SUMIF('Cost Plus'!$FG$14:$FG$114,$AD167,'Cost Plus'!EP$14:EP$114)</f>
        <v>0</v>
      </c>
      <c r="EQ167" s="300">
        <f>SUMIF('Cost Plus'!$FG$14:$FG$114,$AD167,'Cost Plus'!EQ$14:EQ$114)</f>
        <v>0</v>
      </c>
      <c r="ER167" s="300">
        <f>SUMIF('Cost Plus'!$FG$14:$FG$114,$AD167,'Cost Plus'!ER$14:ER$114)</f>
        <v>0</v>
      </c>
      <c r="ES167" s="300">
        <f>SUMIF('Cost Plus'!$FG$14:$FG$114,$AD167,'Cost Plus'!ES$14:ES$114)</f>
        <v>0</v>
      </c>
      <c r="ET167" s="300">
        <f>SUMIF('Cost Plus'!$FG$14:$FG$114,$AD167,'Cost Plus'!ET$14:ET$114)</f>
        <v>0</v>
      </c>
      <c r="EU167" s="300">
        <f>SUMIF('Cost Plus'!$FG$14:$FG$114,$AD167,'Cost Plus'!EU$14:EU$114)</f>
        <v>0</v>
      </c>
      <c r="EV167" s="300">
        <f>SUMIF('Cost Plus'!$FG$14:$FG$114,$AD167,'Cost Plus'!EV$14:EV$114)</f>
        <v>0</v>
      </c>
      <c r="EW167" s="300">
        <f>SUMIF('Cost Plus'!$FG$14:$FG$114,$AD167,'Cost Plus'!EW$14:EW$114)</f>
        <v>0</v>
      </c>
      <c r="EX167" s="300">
        <f>SUMIF('Cost Plus'!$FG$14:$FG$114,$AD167,'Cost Plus'!EX$14:EX$114)</f>
        <v>0</v>
      </c>
      <c r="EY167" s="261"/>
      <c r="EZ167" s="87"/>
      <c r="FB167" s="261"/>
    </row>
    <row r="168" spans="1:158" ht="12.75" hidden="1" customHeight="1" outlineLevel="2">
      <c r="A168" s="303">
        <v>20</v>
      </c>
      <c r="B168" s="303"/>
      <c r="C168" s="892" t="str">
        <f>Constants!B35</f>
        <v>Transformation Project 3</v>
      </c>
      <c r="E168" s="323"/>
      <c r="F168" s="324"/>
      <c r="G168" s="324"/>
      <c r="H168" s="324"/>
      <c r="I168" s="324"/>
      <c r="J168" s="324"/>
      <c r="K168" s="324"/>
      <c r="L168" s="324"/>
      <c r="M168" s="324"/>
      <c r="N168" s="324"/>
      <c r="O168" s="324"/>
      <c r="P168" s="324"/>
      <c r="Q168" s="324"/>
      <c r="R168" s="324"/>
      <c r="S168" s="324"/>
      <c r="T168" s="324"/>
      <c r="U168" s="324"/>
      <c r="V168" s="325"/>
      <c r="W168" s="324"/>
      <c r="X168" s="324"/>
      <c r="Y168" s="324"/>
      <c r="Z168" s="324"/>
      <c r="AA168" s="324"/>
      <c r="AB168" s="323"/>
      <c r="AC168" s="326"/>
      <c r="AD168" s="683" t="str">
        <f>Constants!E35</f>
        <v>TRF-4</v>
      </c>
      <c r="AE168" s="304">
        <f t="shared" si="57"/>
        <v>0</v>
      </c>
      <c r="AF168" s="299">
        <f>SUMIF('Cost Plus'!$FG$14:$FG$114,$AD168,'Cost Plus'!AF$14:AF$114)</f>
        <v>0</v>
      </c>
      <c r="AG168" s="300">
        <f>SUMIF('Cost Plus'!$FG$14:$FG$114,$AD168,'Cost Plus'!AG$14:AG$114)</f>
        <v>0</v>
      </c>
      <c r="AH168" s="300">
        <f>SUMIF('Cost Plus'!$FG$14:$FG$114,$AD168,'Cost Plus'!AH$14:AH$114)</f>
        <v>0</v>
      </c>
      <c r="AI168" s="300">
        <f>SUMIF('Cost Plus'!$FG$14:$FG$114,$AD168,'Cost Plus'!AI$14:AI$114)</f>
        <v>0</v>
      </c>
      <c r="AJ168" s="300">
        <f>SUMIF('Cost Plus'!$FG$14:$FG$114,$AD168,'Cost Plus'!AJ$14:AJ$114)</f>
        <v>0</v>
      </c>
      <c r="AK168" s="300">
        <f>SUMIF('Cost Plus'!$FG$14:$FG$114,$AD168,'Cost Plus'!AK$14:AK$114)</f>
        <v>0</v>
      </c>
      <c r="AL168" s="300">
        <f>SUMIF('Cost Plus'!$FG$14:$FG$114,$AD168,'Cost Plus'!AL$14:AL$114)</f>
        <v>0</v>
      </c>
      <c r="AM168" s="300">
        <f>SUMIF('Cost Plus'!$FG$14:$FG$114,$AD168,'Cost Plus'!AM$14:AM$114)</f>
        <v>0</v>
      </c>
      <c r="AN168" s="300">
        <f>SUMIF('Cost Plus'!$FG$14:$FG$114,$AD168,'Cost Plus'!AN$14:AN$114)</f>
        <v>0</v>
      </c>
      <c r="AO168" s="300">
        <f>SUMIF('Cost Plus'!$FG$14:$FG$114,$AD168,'Cost Plus'!AO$14:AO$114)</f>
        <v>0</v>
      </c>
      <c r="AP168" s="300">
        <f>SUMIF('Cost Plus'!$FG$14:$FG$114,$AD168,'Cost Plus'!AP$14:AP$114)</f>
        <v>0</v>
      </c>
      <c r="AQ168" s="300">
        <f>SUMIF('Cost Plus'!$FG$14:$FG$114,$AD168,'Cost Plus'!AQ$14:AQ$114)</f>
        <v>0</v>
      </c>
      <c r="AR168" s="300">
        <f>SUMIF('Cost Plus'!$FG$14:$FG$114,$AD168,'Cost Plus'!AR$14:AR$114)</f>
        <v>0</v>
      </c>
      <c r="AS168" s="300">
        <f>SUMIF('Cost Plus'!$FG$14:$FG$114,$AD168,'Cost Plus'!AS$14:AS$114)</f>
        <v>0</v>
      </c>
      <c r="AT168" s="300">
        <f>SUMIF('Cost Plus'!$FG$14:$FG$114,$AD168,'Cost Plus'!AT$14:AT$114)</f>
        <v>0</v>
      </c>
      <c r="AU168" s="300">
        <f>SUMIF('Cost Plus'!$FG$14:$FG$114,$AD168,'Cost Plus'!AU$14:AU$114)</f>
        <v>0</v>
      </c>
      <c r="AV168" s="300">
        <f>SUMIF('Cost Plus'!$FG$14:$FG$114,$AD168,'Cost Plus'!AV$14:AV$114)</f>
        <v>0</v>
      </c>
      <c r="AW168" s="300">
        <f>SUMIF('Cost Plus'!$FG$14:$FG$114,$AD168,'Cost Plus'!AW$14:AW$114)</f>
        <v>0</v>
      </c>
      <c r="AX168" s="300">
        <f>SUMIF('Cost Plus'!$FG$14:$FG$114,$AD168,'Cost Plus'!AX$14:AX$114)</f>
        <v>0</v>
      </c>
      <c r="AY168" s="300">
        <f>SUMIF('Cost Plus'!$FG$14:$FG$114,$AD168,'Cost Plus'!AY$14:AY$114)</f>
        <v>0</v>
      </c>
      <c r="AZ168" s="300">
        <f>SUMIF('Cost Plus'!$FG$14:$FG$114,$AD168,'Cost Plus'!AZ$14:AZ$114)</f>
        <v>0</v>
      </c>
      <c r="BA168" s="300">
        <f>SUMIF('Cost Plus'!$FG$14:$FG$114,$AD168,'Cost Plus'!BA$14:BA$114)</f>
        <v>0</v>
      </c>
      <c r="BB168" s="300">
        <f>SUMIF('Cost Plus'!$FG$14:$FG$114,$AD168,'Cost Plus'!BB$14:BB$114)</f>
        <v>0</v>
      </c>
      <c r="BC168" s="300">
        <f>SUMIF('Cost Plus'!$FG$14:$FG$114,$AD168,'Cost Plus'!BC$14:BC$114)</f>
        <v>0</v>
      </c>
      <c r="BD168" s="300">
        <f>SUMIF('Cost Plus'!$FG$14:$FG$114,$AD168,'Cost Plus'!BD$14:BD$114)</f>
        <v>0</v>
      </c>
      <c r="BE168" s="300">
        <f>SUMIF('Cost Plus'!$FG$14:$FG$114,$AD168,'Cost Plus'!BE$14:BE$114)</f>
        <v>0</v>
      </c>
      <c r="BF168" s="300">
        <f>SUMIF('Cost Plus'!$FG$14:$FG$114,$AD168,'Cost Plus'!BF$14:BF$114)</f>
        <v>0</v>
      </c>
      <c r="BG168" s="300">
        <f>SUMIF('Cost Plus'!$FG$14:$FG$114,$AD168,'Cost Plus'!BG$14:BG$114)</f>
        <v>0</v>
      </c>
      <c r="BH168" s="300">
        <f>SUMIF('Cost Plus'!$FG$14:$FG$114,$AD168,'Cost Plus'!BH$14:BH$114)</f>
        <v>0</v>
      </c>
      <c r="BI168" s="300">
        <f>SUMIF('Cost Plus'!$FG$14:$FG$114,$AD168,'Cost Plus'!BI$14:BI$114)</f>
        <v>0</v>
      </c>
      <c r="BJ168" s="300">
        <f>SUMIF('Cost Plus'!$FG$14:$FG$114,$AD168,'Cost Plus'!BJ$14:BJ$114)</f>
        <v>0</v>
      </c>
      <c r="BK168" s="300">
        <f>SUMIF('Cost Plus'!$FG$14:$FG$114,$AD168,'Cost Plus'!BK$14:BK$114)</f>
        <v>0</v>
      </c>
      <c r="BL168" s="300">
        <f>SUMIF('Cost Plus'!$FG$14:$FG$114,$AD168,'Cost Plus'!BL$14:BL$114)</f>
        <v>0</v>
      </c>
      <c r="BM168" s="300">
        <f>SUMIF('Cost Plus'!$FG$14:$FG$114,$AD168,'Cost Plus'!BM$14:BM$114)</f>
        <v>0</v>
      </c>
      <c r="BN168" s="300">
        <f>SUMIF('Cost Plus'!$FG$14:$FG$114,$AD168,'Cost Plus'!BN$14:BN$114)</f>
        <v>0</v>
      </c>
      <c r="BO168" s="300">
        <f>SUMIF('Cost Plus'!$FG$14:$FG$114,$AD168,'Cost Plus'!BO$14:BO$114)</f>
        <v>0</v>
      </c>
      <c r="BP168" s="300">
        <f>SUMIF('Cost Plus'!$FG$14:$FG$114,$AD168,'Cost Plus'!BP$14:BP$114)</f>
        <v>0</v>
      </c>
      <c r="BQ168" s="300">
        <f>SUMIF('Cost Plus'!$FG$14:$FG$114,$AD168,'Cost Plus'!BQ$14:BQ$114)</f>
        <v>0</v>
      </c>
      <c r="BR168" s="300">
        <f>SUMIF('Cost Plus'!$FG$14:$FG$114,$AD168,'Cost Plus'!BR$14:BR$114)</f>
        <v>0</v>
      </c>
      <c r="BS168" s="300">
        <f>SUMIF('Cost Plus'!$FG$14:$FG$114,$AD168,'Cost Plus'!BS$14:BS$114)</f>
        <v>0</v>
      </c>
      <c r="BT168" s="300">
        <f>SUMIF('Cost Plus'!$FG$14:$FG$114,$AD168,'Cost Plus'!BT$14:BT$114)</f>
        <v>0</v>
      </c>
      <c r="BU168" s="300">
        <f>SUMIF('Cost Plus'!$FG$14:$FG$114,$AD168,'Cost Plus'!BU$14:BU$114)</f>
        <v>0</v>
      </c>
      <c r="BV168" s="300">
        <f>SUMIF('Cost Plus'!$FG$14:$FG$114,$AD168,'Cost Plus'!BV$14:BV$114)</f>
        <v>0</v>
      </c>
      <c r="BW168" s="300">
        <f>SUMIF('Cost Plus'!$FG$14:$FG$114,$AD168,'Cost Plus'!BW$14:BW$114)</f>
        <v>0</v>
      </c>
      <c r="BX168" s="300">
        <f>SUMIF('Cost Plus'!$FG$14:$FG$114,$AD168,'Cost Plus'!BX$14:BX$114)</f>
        <v>0</v>
      </c>
      <c r="BY168" s="300">
        <f>SUMIF('Cost Plus'!$FG$14:$FG$114,$AD168,'Cost Plus'!BY$14:BY$114)</f>
        <v>0</v>
      </c>
      <c r="BZ168" s="300">
        <f>SUMIF('Cost Plus'!$FG$14:$FG$114,$AD168,'Cost Plus'!BZ$14:BZ$114)</f>
        <v>0</v>
      </c>
      <c r="CA168" s="300">
        <f>SUMIF('Cost Plus'!$FG$14:$FG$114,$AD168,'Cost Plus'!CA$14:CA$114)</f>
        <v>0</v>
      </c>
      <c r="CB168" s="300">
        <f>SUMIF('Cost Plus'!$FG$14:$FG$114,$AD168,'Cost Plus'!CB$14:CB$114)</f>
        <v>0</v>
      </c>
      <c r="CC168" s="300">
        <f>SUMIF('Cost Plus'!$FG$14:$FG$114,$AD168,'Cost Plus'!CC$14:CC$114)</f>
        <v>0</v>
      </c>
      <c r="CD168" s="300">
        <f>SUMIF('Cost Plus'!$FG$14:$FG$114,$AD168,'Cost Plus'!CD$14:CD$114)</f>
        <v>0</v>
      </c>
      <c r="CE168" s="300">
        <f>SUMIF('Cost Plus'!$FG$14:$FG$114,$AD168,'Cost Plus'!CE$14:CE$114)</f>
        <v>0</v>
      </c>
      <c r="CF168" s="300">
        <f>SUMIF('Cost Plus'!$FG$14:$FG$114,$AD168,'Cost Plus'!CF$14:CF$114)</f>
        <v>0</v>
      </c>
      <c r="CG168" s="300">
        <f>SUMIF('Cost Plus'!$FG$14:$FG$114,$AD168,'Cost Plus'!CG$14:CG$114)</f>
        <v>0</v>
      </c>
      <c r="CH168" s="300">
        <f>SUMIF('Cost Plus'!$FG$14:$FG$114,$AD168,'Cost Plus'!CH$14:CH$114)</f>
        <v>0</v>
      </c>
      <c r="CI168" s="300">
        <f>SUMIF('Cost Plus'!$FG$14:$FG$114,$AD168,'Cost Plus'!CI$14:CI$114)</f>
        <v>0</v>
      </c>
      <c r="CJ168" s="300">
        <f>SUMIF('Cost Plus'!$FG$14:$FG$114,$AD168,'Cost Plus'!CJ$14:CJ$114)</f>
        <v>0</v>
      </c>
      <c r="CK168" s="300">
        <f>SUMIF('Cost Plus'!$FG$14:$FG$114,$AD168,'Cost Plus'!CK$14:CK$114)</f>
        <v>0</v>
      </c>
      <c r="CL168" s="300">
        <f>SUMIF('Cost Plus'!$FG$14:$FG$114,$AD168,'Cost Plus'!CL$14:CL$114)</f>
        <v>0</v>
      </c>
      <c r="CM168" s="300">
        <f>SUMIF('Cost Plus'!$FG$14:$FG$114,$AD168,'Cost Plus'!CM$14:CM$114)</f>
        <v>0</v>
      </c>
      <c r="CN168" s="300">
        <f>SUMIF('Cost Plus'!$FG$14:$FG$114,$AD168,'Cost Plus'!CN$14:CN$114)</f>
        <v>0</v>
      </c>
      <c r="CO168" s="300">
        <f>SUMIF('Cost Plus'!$FG$14:$FG$114,$AD168,'Cost Plus'!CO$14:CO$114)</f>
        <v>0</v>
      </c>
      <c r="CP168" s="300">
        <f>SUMIF('Cost Plus'!$FG$14:$FG$114,$AD168,'Cost Plus'!CP$14:CP$114)</f>
        <v>0</v>
      </c>
      <c r="CQ168" s="300">
        <f>SUMIF('Cost Plus'!$FG$14:$FG$114,$AD168,'Cost Plus'!CQ$14:CQ$114)</f>
        <v>0</v>
      </c>
      <c r="CR168" s="300">
        <f>SUMIF('Cost Plus'!$FG$14:$FG$114,$AD168,'Cost Plus'!CR$14:CR$114)</f>
        <v>0</v>
      </c>
      <c r="CS168" s="300">
        <f>SUMIF('Cost Plus'!$FG$14:$FG$114,$AD168,'Cost Plus'!CS$14:CS$114)</f>
        <v>0</v>
      </c>
      <c r="CT168" s="300">
        <f>SUMIF('Cost Plus'!$FG$14:$FG$114,$AD168,'Cost Plus'!CT$14:CT$114)</f>
        <v>0</v>
      </c>
      <c r="CU168" s="300">
        <f>SUMIF('Cost Plus'!$FG$14:$FG$114,$AD168,'Cost Plus'!CU$14:CU$114)</f>
        <v>0</v>
      </c>
      <c r="CV168" s="300">
        <f>SUMIF('Cost Plus'!$FG$14:$FG$114,$AD168,'Cost Plus'!CV$14:CV$114)</f>
        <v>0</v>
      </c>
      <c r="CW168" s="300">
        <f>SUMIF('Cost Plus'!$FG$14:$FG$114,$AD168,'Cost Plus'!CW$14:CW$114)</f>
        <v>0</v>
      </c>
      <c r="CX168" s="300">
        <f>SUMIF('Cost Plus'!$FG$14:$FG$114,$AD168,'Cost Plus'!CX$14:CX$114)</f>
        <v>0</v>
      </c>
      <c r="CY168" s="300">
        <f>SUMIF('Cost Plus'!$FG$14:$FG$114,$AD168,'Cost Plus'!CY$14:CY$114)</f>
        <v>0</v>
      </c>
      <c r="CZ168" s="300">
        <f>SUMIF('Cost Plus'!$FG$14:$FG$114,$AD168,'Cost Plus'!CZ$14:CZ$114)</f>
        <v>0</v>
      </c>
      <c r="DA168" s="300">
        <f>SUMIF('Cost Plus'!$FG$14:$FG$114,$AD168,'Cost Plus'!DA$14:DA$114)</f>
        <v>0</v>
      </c>
      <c r="DB168" s="300">
        <f>SUMIF('Cost Plus'!$FG$14:$FG$114,$AD168,'Cost Plus'!DB$14:DB$114)</f>
        <v>0</v>
      </c>
      <c r="DC168" s="300">
        <f>SUMIF('Cost Plus'!$FG$14:$FG$114,$AD168,'Cost Plus'!DC$14:DC$114)</f>
        <v>0</v>
      </c>
      <c r="DD168" s="300">
        <f>SUMIF('Cost Plus'!$FG$14:$FG$114,$AD168,'Cost Plus'!DD$14:DD$114)</f>
        <v>0</v>
      </c>
      <c r="DE168" s="300">
        <f>SUMIF('Cost Plus'!$FG$14:$FG$114,$AD168,'Cost Plus'!DE$14:DE$114)</f>
        <v>0</v>
      </c>
      <c r="DF168" s="300">
        <f>SUMIF('Cost Plus'!$FG$14:$FG$114,$AD168,'Cost Plus'!DF$14:DF$114)</f>
        <v>0</v>
      </c>
      <c r="DG168" s="300">
        <f>SUMIF('Cost Plus'!$FG$14:$FG$114,$AD168,'Cost Plus'!DG$14:DG$114)</f>
        <v>0</v>
      </c>
      <c r="DH168" s="300">
        <f>SUMIF('Cost Plus'!$FG$14:$FG$114,$AD168,'Cost Plus'!DH$14:DH$114)</f>
        <v>0</v>
      </c>
      <c r="DI168" s="300">
        <f>SUMIF('Cost Plus'!$FG$14:$FG$114,$AD168,'Cost Plus'!DI$14:DI$114)</f>
        <v>0</v>
      </c>
      <c r="DJ168" s="300">
        <f>SUMIF('Cost Plus'!$FG$14:$FG$114,$AD168,'Cost Plus'!DJ$14:DJ$114)</f>
        <v>0</v>
      </c>
      <c r="DK168" s="300">
        <f>SUMIF('Cost Plus'!$FG$14:$FG$114,$AD168,'Cost Plus'!DK$14:DK$114)</f>
        <v>0</v>
      </c>
      <c r="DL168" s="300">
        <f>SUMIF('Cost Plus'!$FG$14:$FG$114,$AD168,'Cost Plus'!DL$14:DL$114)</f>
        <v>0</v>
      </c>
      <c r="DM168" s="300">
        <f>SUMIF('Cost Plus'!$FG$14:$FG$114,$AD168,'Cost Plus'!DM$14:DM$114)</f>
        <v>0</v>
      </c>
      <c r="DN168" s="300">
        <f>SUMIF('Cost Plus'!$FG$14:$FG$114,$AD168,'Cost Plus'!DN$14:DN$114)</f>
        <v>0</v>
      </c>
      <c r="DO168" s="300">
        <f>SUMIF('Cost Plus'!$FG$14:$FG$114,$AD168,'Cost Plus'!DO$14:DO$114)</f>
        <v>0</v>
      </c>
      <c r="DP168" s="300">
        <f>SUMIF('Cost Plus'!$FG$14:$FG$114,$AD168,'Cost Plus'!DP$14:DP$114)</f>
        <v>0</v>
      </c>
      <c r="DQ168" s="300">
        <f>SUMIF('Cost Plus'!$FG$14:$FG$114,$AD168,'Cost Plus'!DQ$14:DQ$114)</f>
        <v>0</v>
      </c>
      <c r="DR168" s="300">
        <f>SUMIF('Cost Plus'!$FG$14:$FG$114,$AD168,'Cost Plus'!DR$14:DR$114)</f>
        <v>0</v>
      </c>
      <c r="DS168" s="300">
        <f>SUMIF('Cost Plus'!$FG$14:$FG$114,$AD168,'Cost Plus'!DS$14:DS$114)</f>
        <v>0</v>
      </c>
      <c r="DT168" s="300">
        <f>SUMIF('Cost Plus'!$FG$14:$FG$114,$AD168,'Cost Plus'!DT$14:DT$114)</f>
        <v>0</v>
      </c>
      <c r="DU168" s="300">
        <f>SUMIF('Cost Plus'!$FG$14:$FG$114,$AD168,'Cost Plus'!DU$14:DU$114)</f>
        <v>0</v>
      </c>
      <c r="DV168" s="300">
        <f>SUMIF('Cost Plus'!$FG$14:$FG$114,$AD168,'Cost Plus'!DV$14:DV$114)</f>
        <v>0</v>
      </c>
      <c r="DW168" s="300">
        <f>SUMIF('Cost Plus'!$FG$14:$FG$114,$AD168,'Cost Plus'!DW$14:DW$114)</f>
        <v>0</v>
      </c>
      <c r="DX168" s="300">
        <f>SUMIF('Cost Plus'!$FG$14:$FG$114,$AD168,'Cost Plus'!DX$14:DX$114)</f>
        <v>0</v>
      </c>
      <c r="DY168" s="300">
        <f>SUMIF('Cost Plus'!$FG$14:$FG$114,$AD168,'Cost Plus'!DY$14:DY$114)</f>
        <v>0</v>
      </c>
      <c r="DZ168" s="300">
        <f>SUMIF('Cost Plus'!$FG$14:$FG$114,$AD168,'Cost Plus'!DZ$14:DZ$114)</f>
        <v>0</v>
      </c>
      <c r="EA168" s="300">
        <f>SUMIF('Cost Plus'!$FG$14:$FG$114,$AD168,'Cost Plus'!EA$14:EA$114)</f>
        <v>0</v>
      </c>
      <c r="EB168" s="300">
        <f>SUMIF('Cost Plus'!$FG$14:$FG$114,$AD168,'Cost Plus'!EB$14:EB$114)</f>
        <v>0</v>
      </c>
      <c r="EC168" s="300">
        <f>SUMIF('Cost Plus'!$FG$14:$FG$114,$AD168,'Cost Plus'!EC$14:EC$114)</f>
        <v>0</v>
      </c>
      <c r="ED168" s="300">
        <f>SUMIF('Cost Plus'!$FG$14:$FG$114,$AD168,'Cost Plus'!ED$14:ED$114)</f>
        <v>0</v>
      </c>
      <c r="EE168" s="300">
        <f>SUMIF('Cost Plus'!$FG$14:$FG$114,$AD168,'Cost Plus'!EE$14:EE$114)</f>
        <v>0</v>
      </c>
      <c r="EF168" s="300">
        <f>SUMIF('Cost Plus'!$FG$14:$FG$114,$AD168,'Cost Plus'!EF$14:EF$114)</f>
        <v>0</v>
      </c>
      <c r="EG168" s="300">
        <f>SUMIF('Cost Plus'!$FG$14:$FG$114,$AD168,'Cost Plus'!EG$14:EG$114)</f>
        <v>0</v>
      </c>
      <c r="EH168" s="300">
        <f>SUMIF('Cost Plus'!$FG$14:$FG$114,$AD168,'Cost Plus'!EH$14:EH$114)</f>
        <v>0</v>
      </c>
      <c r="EI168" s="300">
        <f>SUMIF('Cost Plus'!$FG$14:$FG$114,$AD168,'Cost Plus'!EI$14:EI$114)</f>
        <v>0</v>
      </c>
      <c r="EJ168" s="300">
        <f>SUMIF('Cost Plus'!$FG$14:$FG$114,$AD168,'Cost Plus'!EJ$14:EJ$114)</f>
        <v>0</v>
      </c>
      <c r="EK168" s="300">
        <f>SUMIF('Cost Plus'!$FG$14:$FG$114,$AD168,'Cost Plus'!EK$14:EK$114)</f>
        <v>0</v>
      </c>
      <c r="EL168" s="300">
        <f>SUMIF('Cost Plus'!$FG$14:$FG$114,$AD168,'Cost Plus'!EL$14:EL$114)</f>
        <v>0</v>
      </c>
      <c r="EM168" s="300">
        <f>SUMIF('Cost Plus'!$FG$14:$FG$114,$AD168,'Cost Plus'!EM$14:EM$114)</f>
        <v>0</v>
      </c>
      <c r="EN168" s="300">
        <f>SUMIF('Cost Plus'!$FG$14:$FG$114,$AD168,'Cost Plus'!EN$14:EN$114)</f>
        <v>0</v>
      </c>
      <c r="EO168" s="300">
        <f>SUMIF('Cost Plus'!$FG$14:$FG$114,$AD168,'Cost Plus'!EO$14:EO$114)</f>
        <v>0</v>
      </c>
      <c r="EP168" s="300">
        <f>SUMIF('Cost Plus'!$FG$14:$FG$114,$AD168,'Cost Plus'!EP$14:EP$114)</f>
        <v>0</v>
      </c>
      <c r="EQ168" s="300">
        <f>SUMIF('Cost Plus'!$FG$14:$FG$114,$AD168,'Cost Plus'!EQ$14:EQ$114)</f>
        <v>0</v>
      </c>
      <c r="ER168" s="300">
        <f>SUMIF('Cost Plus'!$FG$14:$FG$114,$AD168,'Cost Plus'!ER$14:ER$114)</f>
        <v>0</v>
      </c>
      <c r="ES168" s="300">
        <f>SUMIF('Cost Plus'!$FG$14:$FG$114,$AD168,'Cost Plus'!ES$14:ES$114)</f>
        <v>0</v>
      </c>
      <c r="ET168" s="300">
        <f>SUMIF('Cost Plus'!$FG$14:$FG$114,$AD168,'Cost Plus'!ET$14:ET$114)</f>
        <v>0</v>
      </c>
      <c r="EU168" s="300">
        <f>SUMIF('Cost Plus'!$FG$14:$FG$114,$AD168,'Cost Plus'!EU$14:EU$114)</f>
        <v>0</v>
      </c>
      <c r="EV168" s="300">
        <f>SUMIF('Cost Plus'!$FG$14:$FG$114,$AD168,'Cost Plus'!EV$14:EV$114)</f>
        <v>0</v>
      </c>
      <c r="EW168" s="300">
        <f>SUMIF('Cost Plus'!$FG$14:$FG$114,$AD168,'Cost Plus'!EW$14:EW$114)</f>
        <v>0</v>
      </c>
      <c r="EX168" s="300">
        <f>SUMIF('Cost Plus'!$FG$14:$FG$114,$AD168,'Cost Plus'!EX$14:EX$114)</f>
        <v>0</v>
      </c>
      <c r="EY168" s="261"/>
      <c r="EZ168" s="87"/>
      <c r="FB168" s="261"/>
    </row>
    <row r="169" spans="1:158" ht="12.75" hidden="1" customHeight="1" outlineLevel="2">
      <c r="A169" s="303">
        <v>21</v>
      </c>
      <c r="B169" s="303"/>
      <c r="C169" s="892" t="str">
        <f>Constants!B36</f>
        <v>Transformation Project 4</v>
      </c>
      <c r="E169" s="323"/>
      <c r="F169" s="324"/>
      <c r="G169" s="324"/>
      <c r="H169" s="324"/>
      <c r="I169" s="324"/>
      <c r="J169" s="324"/>
      <c r="K169" s="324"/>
      <c r="L169" s="324"/>
      <c r="M169" s="324"/>
      <c r="N169" s="324"/>
      <c r="O169" s="324"/>
      <c r="P169" s="324"/>
      <c r="Q169" s="324"/>
      <c r="R169" s="324"/>
      <c r="S169" s="324"/>
      <c r="T169" s="324"/>
      <c r="U169" s="324"/>
      <c r="V169" s="325"/>
      <c r="W169" s="324"/>
      <c r="X169" s="324"/>
      <c r="Y169" s="324"/>
      <c r="Z169" s="324"/>
      <c r="AA169" s="324"/>
      <c r="AB169" s="323"/>
      <c r="AC169" s="326"/>
      <c r="AD169" s="683" t="str">
        <f>Constants!E36</f>
        <v>TRF-5</v>
      </c>
      <c r="AE169" s="304">
        <f t="shared" si="57"/>
        <v>0</v>
      </c>
      <c r="AF169" s="299">
        <f>SUMIF('Cost Plus'!$FG$14:$FG$114,$AD169,'Cost Plus'!AF$14:AF$114)</f>
        <v>0</v>
      </c>
      <c r="AG169" s="300">
        <f>SUMIF('Cost Plus'!$FG$14:$FG$114,$AD169,'Cost Plus'!AG$14:AG$114)</f>
        <v>0</v>
      </c>
      <c r="AH169" s="300">
        <f>SUMIF('Cost Plus'!$FG$14:$FG$114,$AD169,'Cost Plus'!AH$14:AH$114)</f>
        <v>0</v>
      </c>
      <c r="AI169" s="300">
        <f>SUMIF('Cost Plus'!$FG$14:$FG$114,$AD169,'Cost Plus'!AI$14:AI$114)</f>
        <v>0</v>
      </c>
      <c r="AJ169" s="300">
        <f>SUMIF('Cost Plus'!$FG$14:$FG$114,$AD169,'Cost Plus'!AJ$14:AJ$114)</f>
        <v>0</v>
      </c>
      <c r="AK169" s="300">
        <f>SUMIF('Cost Plus'!$FG$14:$FG$114,$AD169,'Cost Plus'!AK$14:AK$114)</f>
        <v>0</v>
      </c>
      <c r="AL169" s="300">
        <f>SUMIF('Cost Plus'!$FG$14:$FG$114,$AD169,'Cost Plus'!AL$14:AL$114)</f>
        <v>0</v>
      </c>
      <c r="AM169" s="300">
        <f>SUMIF('Cost Plus'!$FG$14:$FG$114,$AD169,'Cost Plus'!AM$14:AM$114)</f>
        <v>0</v>
      </c>
      <c r="AN169" s="300">
        <f>SUMIF('Cost Plus'!$FG$14:$FG$114,$AD169,'Cost Plus'!AN$14:AN$114)</f>
        <v>0</v>
      </c>
      <c r="AO169" s="300">
        <f>SUMIF('Cost Plus'!$FG$14:$FG$114,$AD169,'Cost Plus'!AO$14:AO$114)</f>
        <v>0</v>
      </c>
      <c r="AP169" s="300">
        <f>SUMIF('Cost Plus'!$FG$14:$FG$114,$AD169,'Cost Plus'!AP$14:AP$114)</f>
        <v>0</v>
      </c>
      <c r="AQ169" s="300">
        <f>SUMIF('Cost Plus'!$FG$14:$FG$114,$AD169,'Cost Plus'!AQ$14:AQ$114)</f>
        <v>0</v>
      </c>
      <c r="AR169" s="300">
        <f>SUMIF('Cost Plus'!$FG$14:$FG$114,$AD169,'Cost Plus'!AR$14:AR$114)</f>
        <v>0</v>
      </c>
      <c r="AS169" s="300">
        <f>SUMIF('Cost Plus'!$FG$14:$FG$114,$AD169,'Cost Plus'!AS$14:AS$114)</f>
        <v>0</v>
      </c>
      <c r="AT169" s="300">
        <f>SUMIF('Cost Plus'!$FG$14:$FG$114,$AD169,'Cost Plus'!AT$14:AT$114)</f>
        <v>0</v>
      </c>
      <c r="AU169" s="300">
        <f>SUMIF('Cost Plus'!$FG$14:$FG$114,$AD169,'Cost Plus'!AU$14:AU$114)</f>
        <v>0</v>
      </c>
      <c r="AV169" s="300">
        <f>SUMIF('Cost Plus'!$FG$14:$FG$114,$AD169,'Cost Plus'!AV$14:AV$114)</f>
        <v>0</v>
      </c>
      <c r="AW169" s="300">
        <f>SUMIF('Cost Plus'!$FG$14:$FG$114,$AD169,'Cost Plus'!AW$14:AW$114)</f>
        <v>0</v>
      </c>
      <c r="AX169" s="300">
        <f>SUMIF('Cost Plus'!$FG$14:$FG$114,$AD169,'Cost Plus'!AX$14:AX$114)</f>
        <v>0</v>
      </c>
      <c r="AY169" s="300">
        <f>SUMIF('Cost Plus'!$FG$14:$FG$114,$AD169,'Cost Plus'!AY$14:AY$114)</f>
        <v>0</v>
      </c>
      <c r="AZ169" s="300">
        <f>SUMIF('Cost Plus'!$FG$14:$FG$114,$AD169,'Cost Plus'!AZ$14:AZ$114)</f>
        <v>0</v>
      </c>
      <c r="BA169" s="300">
        <f>SUMIF('Cost Plus'!$FG$14:$FG$114,$AD169,'Cost Plus'!BA$14:BA$114)</f>
        <v>0</v>
      </c>
      <c r="BB169" s="300">
        <f>SUMIF('Cost Plus'!$FG$14:$FG$114,$AD169,'Cost Plus'!BB$14:BB$114)</f>
        <v>0</v>
      </c>
      <c r="BC169" s="300">
        <f>SUMIF('Cost Plus'!$FG$14:$FG$114,$AD169,'Cost Plus'!BC$14:BC$114)</f>
        <v>0</v>
      </c>
      <c r="BD169" s="300">
        <f>SUMIF('Cost Plus'!$FG$14:$FG$114,$AD169,'Cost Plus'!BD$14:BD$114)</f>
        <v>0</v>
      </c>
      <c r="BE169" s="300">
        <f>SUMIF('Cost Plus'!$FG$14:$FG$114,$AD169,'Cost Plus'!BE$14:BE$114)</f>
        <v>0</v>
      </c>
      <c r="BF169" s="300">
        <f>SUMIF('Cost Plus'!$FG$14:$FG$114,$AD169,'Cost Plus'!BF$14:BF$114)</f>
        <v>0</v>
      </c>
      <c r="BG169" s="300">
        <f>SUMIF('Cost Plus'!$FG$14:$FG$114,$AD169,'Cost Plus'!BG$14:BG$114)</f>
        <v>0</v>
      </c>
      <c r="BH169" s="300">
        <f>SUMIF('Cost Plus'!$FG$14:$FG$114,$AD169,'Cost Plus'!BH$14:BH$114)</f>
        <v>0</v>
      </c>
      <c r="BI169" s="300">
        <f>SUMIF('Cost Plus'!$FG$14:$FG$114,$AD169,'Cost Plus'!BI$14:BI$114)</f>
        <v>0</v>
      </c>
      <c r="BJ169" s="300">
        <f>SUMIF('Cost Plus'!$FG$14:$FG$114,$AD169,'Cost Plus'!BJ$14:BJ$114)</f>
        <v>0</v>
      </c>
      <c r="BK169" s="300">
        <f>SUMIF('Cost Plus'!$FG$14:$FG$114,$AD169,'Cost Plus'!BK$14:BK$114)</f>
        <v>0</v>
      </c>
      <c r="BL169" s="300">
        <f>SUMIF('Cost Plus'!$FG$14:$FG$114,$AD169,'Cost Plus'!BL$14:BL$114)</f>
        <v>0</v>
      </c>
      <c r="BM169" s="300">
        <f>SUMIF('Cost Plus'!$FG$14:$FG$114,$AD169,'Cost Plus'!BM$14:BM$114)</f>
        <v>0</v>
      </c>
      <c r="BN169" s="300">
        <f>SUMIF('Cost Plus'!$FG$14:$FG$114,$AD169,'Cost Plus'!BN$14:BN$114)</f>
        <v>0</v>
      </c>
      <c r="BO169" s="300">
        <f>SUMIF('Cost Plus'!$FG$14:$FG$114,$AD169,'Cost Plus'!BO$14:BO$114)</f>
        <v>0</v>
      </c>
      <c r="BP169" s="300">
        <f>SUMIF('Cost Plus'!$FG$14:$FG$114,$AD169,'Cost Plus'!BP$14:BP$114)</f>
        <v>0</v>
      </c>
      <c r="BQ169" s="300">
        <f>SUMIF('Cost Plus'!$FG$14:$FG$114,$AD169,'Cost Plus'!BQ$14:BQ$114)</f>
        <v>0</v>
      </c>
      <c r="BR169" s="300">
        <f>SUMIF('Cost Plus'!$FG$14:$FG$114,$AD169,'Cost Plus'!BR$14:BR$114)</f>
        <v>0</v>
      </c>
      <c r="BS169" s="300">
        <f>SUMIF('Cost Plus'!$FG$14:$FG$114,$AD169,'Cost Plus'!BS$14:BS$114)</f>
        <v>0</v>
      </c>
      <c r="BT169" s="300">
        <f>SUMIF('Cost Plus'!$FG$14:$FG$114,$AD169,'Cost Plus'!BT$14:BT$114)</f>
        <v>0</v>
      </c>
      <c r="BU169" s="300">
        <f>SUMIF('Cost Plus'!$FG$14:$FG$114,$AD169,'Cost Plus'!BU$14:BU$114)</f>
        <v>0</v>
      </c>
      <c r="BV169" s="300">
        <f>SUMIF('Cost Plus'!$FG$14:$FG$114,$AD169,'Cost Plus'!BV$14:BV$114)</f>
        <v>0</v>
      </c>
      <c r="BW169" s="300">
        <f>SUMIF('Cost Plus'!$FG$14:$FG$114,$AD169,'Cost Plus'!BW$14:BW$114)</f>
        <v>0</v>
      </c>
      <c r="BX169" s="300">
        <f>SUMIF('Cost Plus'!$FG$14:$FG$114,$AD169,'Cost Plus'!BX$14:BX$114)</f>
        <v>0</v>
      </c>
      <c r="BY169" s="300">
        <f>SUMIF('Cost Plus'!$FG$14:$FG$114,$AD169,'Cost Plus'!BY$14:BY$114)</f>
        <v>0</v>
      </c>
      <c r="BZ169" s="300">
        <f>SUMIF('Cost Plus'!$FG$14:$FG$114,$AD169,'Cost Plus'!BZ$14:BZ$114)</f>
        <v>0</v>
      </c>
      <c r="CA169" s="300">
        <f>SUMIF('Cost Plus'!$FG$14:$FG$114,$AD169,'Cost Plus'!CA$14:CA$114)</f>
        <v>0</v>
      </c>
      <c r="CB169" s="300">
        <f>SUMIF('Cost Plus'!$FG$14:$FG$114,$AD169,'Cost Plus'!CB$14:CB$114)</f>
        <v>0</v>
      </c>
      <c r="CC169" s="300">
        <f>SUMIF('Cost Plus'!$FG$14:$FG$114,$AD169,'Cost Plus'!CC$14:CC$114)</f>
        <v>0</v>
      </c>
      <c r="CD169" s="300">
        <f>SUMIF('Cost Plus'!$FG$14:$FG$114,$AD169,'Cost Plus'!CD$14:CD$114)</f>
        <v>0</v>
      </c>
      <c r="CE169" s="300">
        <f>SUMIF('Cost Plus'!$FG$14:$FG$114,$AD169,'Cost Plus'!CE$14:CE$114)</f>
        <v>0</v>
      </c>
      <c r="CF169" s="300">
        <f>SUMIF('Cost Plus'!$FG$14:$FG$114,$AD169,'Cost Plus'!CF$14:CF$114)</f>
        <v>0</v>
      </c>
      <c r="CG169" s="300">
        <f>SUMIF('Cost Plus'!$FG$14:$FG$114,$AD169,'Cost Plus'!CG$14:CG$114)</f>
        <v>0</v>
      </c>
      <c r="CH169" s="300">
        <f>SUMIF('Cost Plus'!$FG$14:$FG$114,$AD169,'Cost Plus'!CH$14:CH$114)</f>
        <v>0</v>
      </c>
      <c r="CI169" s="300">
        <f>SUMIF('Cost Plus'!$FG$14:$FG$114,$AD169,'Cost Plus'!CI$14:CI$114)</f>
        <v>0</v>
      </c>
      <c r="CJ169" s="300">
        <f>SUMIF('Cost Plus'!$FG$14:$FG$114,$AD169,'Cost Plus'!CJ$14:CJ$114)</f>
        <v>0</v>
      </c>
      <c r="CK169" s="300">
        <f>SUMIF('Cost Plus'!$FG$14:$FG$114,$AD169,'Cost Plus'!CK$14:CK$114)</f>
        <v>0</v>
      </c>
      <c r="CL169" s="300">
        <f>SUMIF('Cost Plus'!$FG$14:$FG$114,$AD169,'Cost Plus'!CL$14:CL$114)</f>
        <v>0</v>
      </c>
      <c r="CM169" s="300">
        <f>SUMIF('Cost Plus'!$FG$14:$FG$114,$AD169,'Cost Plus'!CM$14:CM$114)</f>
        <v>0</v>
      </c>
      <c r="CN169" s="300">
        <f>SUMIF('Cost Plus'!$FG$14:$FG$114,$AD169,'Cost Plus'!CN$14:CN$114)</f>
        <v>0</v>
      </c>
      <c r="CO169" s="300">
        <f>SUMIF('Cost Plus'!$FG$14:$FG$114,$AD169,'Cost Plus'!CO$14:CO$114)</f>
        <v>0</v>
      </c>
      <c r="CP169" s="300">
        <f>SUMIF('Cost Plus'!$FG$14:$FG$114,$AD169,'Cost Plus'!CP$14:CP$114)</f>
        <v>0</v>
      </c>
      <c r="CQ169" s="300">
        <f>SUMIF('Cost Plus'!$FG$14:$FG$114,$AD169,'Cost Plus'!CQ$14:CQ$114)</f>
        <v>0</v>
      </c>
      <c r="CR169" s="300">
        <f>SUMIF('Cost Plus'!$FG$14:$FG$114,$AD169,'Cost Plus'!CR$14:CR$114)</f>
        <v>0</v>
      </c>
      <c r="CS169" s="300">
        <f>SUMIF('Cost Plus'!$FG$14:$FG$114,$AD169,'Cost Plus'!CS$14:CS$114)</f>
        <v>0</v>
      </c>
      <c r="CT169" s="300">
        <f>SUMIF('Cost Plus'!$FG$14:$FG$114,$AD169,'Cost Plus'!CT$14:CT$114)</f>
        <v>0</v>
      </c>
      <c r="CU169" s="300">
        <f>SUMIF('Cost Plus'!$FG$14:$FG$114,$AD169,'Cost Plus'!CU$14:CU$114)</f>
        <v>0</v>
      </c>
      <c r="CV169" s="300">
        <f>SUMIF('Cost Plus'!$FG$14:$FG$114,$AD169,'Cost Plus'!CV$14:CV$114)</f>
        <v>0</v>
      </c>
      <c r="CW169" s="300">
        <f>SUMIF('Cost Plus'!$FG$14:$FG$114,$AD169,'Cost Plus'!CW$14:CW$114)</f>
        <v>0</v>
      </c>
      <c r="CX169" s="300">
        <f>SUMIF('Cost Plus'!$FG$14:$FG$114,$AD169,'Cost Plus'!CX$14:CX$114)</f>
        <v>0</v>
      </c>
      <c r="CY169" s="300">
        <f>SUMIF('Cost Plus'!$FG$14:$FG$114,$AD169,'Cost Plus'!CY$14:CY$114)</f>
        <v>0</v>
      </c>
      <c r="CZ169" s="300">
        <f>SUMIF('Cost Plus'!$FG$14:$FG$114,$AD169,'Cost Plus'!CZ$14:CZ$114)</f>
        <v>0</v>
      </c>
      <c r="DA169" s="300">
        <f>SUMIF('Cost Plus'!$FG$14:$FG$114,$AD169,'Cost Plus'!DA$14:DA$114)</f>
        <v>0</v>
      </c>
      <c r="DB169" s="300">
        <f>SUMIF('Cost Plus'!$FG$14:$FG$114,$AD169,'Cost Plus'!DB$14:DB$114)</f>
        <v>0</v>
      </c>
      <c r="DC169" s="300">
        <f>SUMIF('Cost Plus'!$FG$14:$FG$114,$AD169,'Cost Plus'!DC$14:DC$114)</f>
        <v>0</v>
      </c>
      <c r="DD169" s="300">
        <f>SUMIF('Cost Plus'!$FG$14:$FG$114,$AD169,'Cost Plus'!DD$14:DD$114)</f>
        <v>0</v>
      </c>
      <c r="DE169" s="300">
        <f>SUMIF('Cost Plus'!$FG$14:$FG$114,$AD169,'Cost Plus'!DE$14:DE$114)</f>
        <v>0</v>
      </c>
      <c r="DF169" s="300">
        <f>SUMIF('Cost Plus'!$FG$14:$FG$114,$AD169,'Cost Plus'!DF$14:DF$114)</f>
        <v>0</v>
      </c>
      <c r="DG169" s="300">
        <f>SUMIF('Cost Plus'!$FG$14:$FG$114,$AD169,'Cost Plus'!DG$14:DG$114)</f>
        <v>0</v>
      </c>
      <c r="DH169" s="300">
        <f>SUMIF('Cost Plus'!$FG$14:$FG$114,$AD169,'Cost Plus'!DH$14:DH$114)</f>
        <v>0</v>
      </c>
      <c r="DI169" s="300">
        <f>SUMIF('Cost Plus'!$FG$14:$FG$114,$AD169,'Cost Plus'!DI$14:DI$114)</f>
        <v>0</v>
      </c>
      <c r="DJ169" s="300">
        <f>SUMIF('Cost Plus'!$FG$14:$FG$114,$AD169,'Cost Plus'!DJ$14:DJ$114)</f>
        <v>0</v>
      </c>
      <c r="DK169" s="300">
        <f>SUMIF('Cost Plus'!$FG$14:$FG$114,$AD169,'Cost Plus'!DK$14:DK$114)</f>
        <v>0</v>
      </c>
      <c r="DL169" s="300">
        <f>SUMIF('Cost Plus'!$FG$14:$FG$114,$AD169,'Cost Plus'!DL$14:DL$114)</f>
        <v>0</v>
      </c>
      <c r="DM169" s="300">
        <f>SUMIF('Cost Plus'!$FG$14:$FG$114,$AD169,'Cost Plus'!DM$14:DM$114)</f>
        <v>0</v>
      </c>
      <c r="DN169" s="300">
        <f>SUMIF('Cost Plus'!$FG$14:$FG$114,$AD169,'Cost Plus'!DN$14:DN$114)</f>
        <v>0</v>
      </c>
      <c r="DO169" s="300">
        <f>SUMIF('Cost Plus'!$FG$14:$FG$114,$AD169,'Cost Plus'!DO$14:DO$114)</f>
        <v>0</v>
      </c>
      <c r="DP169" s="300">
        <f>SUMIF('Cost Plus'!$FG$14:$FG$114,$AD169,'Cost Plus'!DP$14:DP$114)</f>
        <v>0</v>
      </c>
      <c r="DQ169" s="300">
        <f>SUMIF('Cost Plus'!$FG$14:$FG$114,$AD169,'Cost Plus'!DQ$14:DQ$114)</f>
        <v>0</v>
      </c>
      <c r="DR169" s="300">
        <f>SUMIF('Cost Plus'!$FG$14:$FG$114,$AD169,'Cost Plus'!DR$14:DR$114)</f>
        <v>0</v>
      </c>
      <c r="DS169" s="300">
        <f>SUMIF('Cost Plus'!$FG$14:$FG$114,$AD169,'Cost Plus'!DS$14:DS$114)</f>
        <v>0</v>
      </c>
      <c r="DT169" s="300">
        <f>SUMIF('Cost Plus'!$FG$14:$FG$114,$AD169,'Cost Plus'!DT$14:DT$114)</f>
        <v>0</v>
      </c>
      <c r="DU169" s="300">
        <f>SUMIF('Cost Plus'!$FG$14:$FG$114,$AD169,'Cost Plus'!DU$14:DU$114)</f>
        <v>0</v>
      </c>
      <c r="DV169" s="300">
        <f>SUMIF('Cost Plus'!$FG$14:$FG$114,$AD169,'Cost Plus'!DV$14:DV$114)</f>
        <v>0</v>
      </c>
      <c r="DW169" s="300">
        <f>SUMIF('Cost Plus'!$FG$14:$FG$114,$AD169,'Cost Plus'!DW$14:DW$114)</f>
        <v>0</v>
      </c>
      <c r="DX169" s="300">
        <f>SUMIF('Cost Plus'!$FG$14:$FG$114,$AD169,'Cost Plus'!DX$14:DX$114)</f>
        <v>0</v>
      </c>
      <c r="DY169" s="300">
        <f>SUMIF('Cost Plus'!$FG$14:$FG$114,$AD169,'Cost Plus'!DY$14:DY$114)</f>
        <v>0</v>
      </c>
      <c r="DZ169" s="300">
        <f>SUMIF('Cost Plus'!$FG$14:$FG$114,$AD169,'Cost Plus'!DZ$14:DZ$114)</f>
        <v>0</v>
      </c>
      <c r="EA169" s="300">
        <f>SUMIF('Cost Plus'!$FG$14:$FG$114,$AD169,'Cost Plus'!EA$14:EA$114)</f>
        <v>0</v>
      </c>
      <c r="EB169" s="300">
        <f>SUMIF('Cost Plus'!$FG$14:$FG$114,$AD169,'Cost Plus'!EB$14:EB$114)</f>
        <v>0</v>
      </c>
      <c r="EC169" s="300">
        <f>SUMIF('Cost Plus'!$FG$14:$FG$114,$AD169,'Cost Plus'!EC$14:EC$114)</f>
        <v>0</v>
      </c>
      <c r="ED169" s="300">
        <f>SUMIF('Cost Plus'!$FG$14:$FG$114,$AD169,'Cost Plus'!ED$14:ED$114)</f>
        <v>0</v>
      </c>
      <c r="EE169" s="300">
        <f>SUMIF('Cost Plus'!$FG$14:$FG$114,$AD169,'Cost Plus'!EE$14:EE$114)</f>
        <v>0</v>
      </c>
      <c r="EF169" s="300">
        <f>SUMIF('Cost Plus'!$FG$14:$FG$114,$AD169,'Cost Plus'!EF$14:EF$114)</f>
        <v>0</v>
      </c>
      <c r="EG169" s="300">
        <f>SUMIF('Cost Plus'!$FG$14:$FG$114,$AD169,'Cost Plus'!EG$14:EG$114)</f>
        <v>0</v>
      </c>
      <c r="EH169" s="300">
        <f>SUMIF('Cost Plus'!$FG$14:$FG$114,$AD169,'Cost Plus'!EH$14:EH$114)</f>
        <v>0</v>
      </c>
      <c r="EI169" s="300">
        <f>SUMIF('Cost Plus'!$FG$14:$FG$114,$AD169,'Cost Plus'!EI$14:EI$114)</f>
        <v>0</v>
      </c>
      <c r="EJ169" s="300">
        <f>SUMIF('Cost Plus'!$FG$14:$FG$114,$AD169,'Cost Plus'!EJ$14:EJ$114)</f>
        <v>0</v>
      </c>
      <c r="EK169" s="300">
        <f>SUMIF('Cost Plus'!$FG$14:$FG$114,$AD169,'Cost Plus'!EK$14:EK$114)</f>
        <v>0</v>
      </c>
      <c r="EL169" s="300">
        <f>SUMIF('Cost Plus'!$FG$14:$FG$114,$AD169,'Cost Plus'!EL$14:EL$114)</f>
        <v>0</v>
      </c>
      <c r="EM169" s="300">
        <f>SUMIF('Cost Plus'!$FG$14:$FG$114,$AD169,'Cost Plus'!EM$14:EM$114)</f>
        <v>0</v>
      </c>
      <c r="EN169" s="300">
        <f>SUMIF('Cost Plus'!$FG$14:$FG$114,$AD169,'Cost Plus'!EN$14:EN$114)</f>
        <v>0</v>
      </c>
      <c r="EO169" s="300">
        <f>SUMIF('Cost Plus'!$FG$14:$FG$114,$AD169,'Cost Plus'!EO$14:EO$114)</f>
        <v>0</v>
      </c>
      <c r="EP169" s="300">
        <f>SUMIF('Cost Plus'!$FG$14:$FG$114,$AD169,'Cost Plus'!EP$14:EP$114)</f>
        <v>0</v>
      </c>
      <c r="EQ169" s="300">
        <f>SUMIF('Cost Plus'!$FG$14:$FG$114,$AD169,'Cost Plus'!EQ$14:EQ$114)</f>
        <v>0</v>
      </c>
      <c r="ER169" s="300">
        <f>SUMIF('Cost Plus'!$FG$14:$FG$114,$AD169,'Cost Plus'!ER$14:ER$114)</f>
        <v>0</v>
      </c>
      <c r="ES169" s="300">
        <f>SUMIF('Cost Plus'!$FG$14:$FG$114,$AD169,'Cost Plus'!ES$14:ES$114)</f>
        <v>0</v>
      </c>
      <c r="ET169" s="300">
        <f>SUMIF('Cost Plus'!$FG$14:$FG$114,$AD169,'Cost Plus'!ET$14:ET$114)</f>
        <v>0</v>
      </c>
      <c r="EU169" s="300">
        <f>SUMIF('Cost Plus'!$FG$14:$FG$114,$AD169,'Cost Plus'!EU$14:EU$114)</f>
        <v>0</v>
      </c>
      <c r="EV169" s="300">
        <f>SUMIF('Cost Plus'!$FG$14:$FG$114,$AD169,'Cost Plus'!EV$14:EV$114)</f>
        <v>0</v>
      </c>
      <c r="EW169" s="300">
        <f>SUMIF('Cost Plus'!$FG$14:$FG$114,$AD169,'Cost Plus'!EW$14:EW$114)</f>
        <v>0</v>
      </c>
      <c r="EX169" s="300">
        <f>SUMIF('Cost Plus'!$FG$14:$FG$114,$AD169,'Cost Plus'!EX$14:EX$114)</f>
        <v>0</v>
      </c>
      <c r="EY169" s="261"/>
      <c r="EZ169" s="87"/>
      <c r="FB169" s="261"/>
    </row>
    <row r="170" spans="1:158" ht="12.75" hidden="1" customHeight="1" outlineLevel="2">
      <c r="A170" s="303">
        <v>22</v>
      </c>
      <c r="B170" s="303"/>
      <c r="C170" s="892" t="str">
        <f>Constants!B37</f>
        <v>Transformation Project 5</v>
      </c>
      <c r="E170" s="323"/>
      <c r="F170" s="324"/>
      <c r="G170" s="324"/>
      <c r="H170" s="324"/>
      <c r="I170" s="324"/>
      <c r="J170" s="324"/>
      <c r="K170" s="324"/>
      <c r="L170" s="324"/>
      <c r="M170" s="324"/>
      <c r="N170" s="324"/>
      <c r="O170" s="324"/>
      <c r="P170" s="324"/>
      <c r="Q170" s="324"/>
      <c r="R170" s="324"/>
      <c r="S170" s="324"/>
      <c r="T170" s="324"/>
      <c r="U170" s="324"/>
      <c r="V170" s="325"/>
      <c r="W170" s="324"/>
      <c r="X170" s="324"/>
      <c r="Y170" s="324"/>
      <c r="Z170" s="324"/>
      <c r="AA170" s="324"/>
      <c r="AB170" s="323"/>
      <c r="AC170" s="326"/>
      <c r="AD170" s="683" t="str">
        <f>Constants!E37</f>
        <v>TRF-6</v>
      </c>
      <c r="AE170" s="304">
        <f t="shared" si="57"/>
        <v>0</v>
      </c>
      <c r="AF170" s="299">
        <f>SUMIF('Cost Plus'!$FG$14:$FG$114,$AD170,'Cost Plus'!AF$14:AF$114)</f>
        <v>0</v>
      </c>
      <c r="AG170" s="300">
        <f>SUMIF('Cost Plus'!$FG$14:$FG$114,$AD170,'Cost Plus'!AG$14:AG$114)</f>
        <v>0</v>
      </c>
      <c r="AH170" s="300">
        <f>SUMIF('Cost Plus'!$FG$14:$FG$114,$AD170,'Cost Plus'!AH$14:AH$114)</f>
        <v>0</v>
      </c>
      <c r="AI170" s="300">
        <f>SUMIF('Cost Plus'!$FG$14:$FG$114,$AD170,'Cost Plus'!AI$14:AI$114)</f>
        <v>0</v>
      </c>
      <c r="AJ170" s="300">
        <f>SUMIF('Cost Plus'!$FG$14:$FG$114,$AD170,'Cost Plus'!AJ$14:AJ$114)</f>
        <v>0</v>
      </c>
      <c r="AK170" s="300">
        <f>SUMIF('Cost Plus'!$FG$14:$FG$114,$AD170,'Cost Plus'!AK$14:AK$114)</f>
        <v>0</v>
      </c>
      <c r="AL170" s="300">
        <f>SUMIF('Cost Plus'!$FG$14:$FG$114,$AD170,'Cost Plus'!AL$14:AL$114)</f>
        <v>0</v>
      </c>
      <c r="AM170" s="300">
        <f>SUMIF('Cost Plus'!$FG$14:$FG$114,$AD170,'Cost Plus'!AM$14:AM$114)</f>
        <v>0</v>
      </c>
      <c r="AN170" s="300">
        <f>SUMIF('Cost Plus'!$FG$14:$FG$114,$AD170,'Cost Plus'!AN$14:AN$114)</f>
        <v>0</v>
      </c>
      <c r="AO170" s="300">
        <f>SUMIF('Cost Plus'!$FG$14:$FG$114,$AD170,'Cost Plus'!AO$14:AO$114)</f>
        <v>0</v>
      </c>
      <c r="AP170" s="300">
        <f>SUMIF('Cost Plus'!$FG$14:$FG$114,$AD170,'Cost Plus'!AP$14:AP$114)</f>
        <v>0</v>
      </c>
      <c r="AQ170" s="300">
        <f>SUMIF('Cost Plus'!$FG$14:$FG$114,$AD170,'Cost Plus'!AQ$14:AQ$114)</f>
        <v>0</v>
      </c>
      <c r="AR170" s="300">
        <f>SUMIF('Cost Plus'!$FG$14:$FG$114,$AD170,'Cost Plus'!AR$14:AR$114)</f>
        <v>0</v>
      </c>
      <c r="AS170" s="300">
        <f>SUMIF('Cost Plus'!$FG$14:$FG$114,$AD170,'Cost Plus'!AS$14:AS$114)</f>
        <v>0</v>
      </c>
      <c r="AT170" s="300">
        <f>SUMIF('Cost Plus'!$FG$14:$FG$114,$AD170,'Cost Plus'!AT$14:AT$114)</f>
        <v>0</v>
      </c>
      <c r="AU170" s="300">
        <f>SUMIF('Cost Plus'!$FG$14:$FG$114,$AD170,'Cost Plus'!AU$14:AU$114)</f>
        <v>0</v>
      </c>
      <c r="AV170" s="300">
        <f>SUMIF('Cost Plus'!$FG$14:$FG$114,$AD170,'Cost Plus'!AV$14:AV$114)</f>
        <v>0</v>
      </c>
      <c r="AW170" s="300">
        <f>SUMIF('Cost Plus'!$FG$14:$FG$114,$AD170,'Cost Plus'!AW$14:AW$114)</f>
        <v>0</v>
      </c>
      <c r="AX170" s="300">
        <f>SUMIF('Cost Plus'!$FG$14:$FG$114,$AD170,'Cost Plus'!AX$14:AX$114)</f>
        <v>0</v>
      </c>
      <c r="AY170" s="300">
        <f>SUMIF('Cost Plus'!$FG$14:$FG$114,$AD170,'Cost Plus'!AY$14:AY$114)</f>
        <v>0</v>
      </c>
      <c r="AZ170" s="300">
        <f>SUMIF('Cost Plus'!$FG$14:$FG$114,$AD170,'Cost Plus'!AZ$14:AZ$114)</f>
        <v>0</v>
      </c>
      <c r="BA170" s="300">
        <f>SUMIF('Cost Plus'!$FG$14:$FG$114,$AD170,'Cost Plus'!BA$14:BA$114)</f>
        <v>0</v>
      </c>
      <c r="BB170" s="300">
        <f>SUMIF('Cost Plus'!$FG$14:$FG$114,$AD170,'Cost Plus'!BB$14:BB$114)</f>
        <v>0</v>
      </c>
      <c r="BC170" s="300">
        <f>SUMIF('Cost Plus'!$FG$14:$FG$114,$AD170,'Cost Plus'!BC$14:BC$114)</f>
        <v>0</v>
      </c>
      <c r="BD170" s="300">
        <f>SUMIF('Cost Plus'!$FG$14:$FG$114,$AD170,'Cost Plus'!BD$14:BD$114)</f>
        <v>0</v>
      </c>
      <c r="BE170" s="300">
        <f>SUMIF('Cost Plus'!$FG$14:$FG$114,$AD170,'Cost Plus'!BE$14:BE$114)</f>
        <v>0</v>
      </c>
      <c r="BF170" s="300">
        <f>SUMIF('Cost Plus'!$FG$14:$FG$114,$AD170,'Cost Plus'!BF$14:BF$114)</f>
        <v>0</v>
      </c>
      <c r="BG170" s="300">
        <f>SUMIF('Cost Plus'!$FG$14:$FG$114,$AD170,'Cost Plus'!BG$14:BG$114)</f>
        <v>0</v>
      </c>
      <c r="BH170" s="300">
        <f>SUMIF('Cost Plus'!$FG$14:$FG$114,$AD170,'Cost Plus'!BH$14:BH$114)</f>
        <v>0</v>
      </c>
      <c r="BI170" s="300">
        <f>SUMIF('Cost Plus'!$FG$14:$FG$114,$AD170,'Cost Plus'!BI$14:BI$114)</f>
        <v>0</v>
      </c>
      <c r="BJ170" s="300">
        <f>SUMIF('Cost Plus'!$FG$14:$FG$114,$AD170,'Cost Plus'!BJ$14:BJ$114)</f>
        <v>0</v>
      </c>
      <c r="BK170" s="300">
        <f>SUMIF('Cost Plus'!$FG$14:$FG$114,$AD170,'Cost Plus'!BK$14:BK$114)</f>
        <v>0</v>
      </c>
      <c r="BL170" s="300">
        <f>SUMIF('Cost Plus'!$FG$14:$FG$114,$AD170,'Cost Plus'!BL$14:BL$114)</f>
        <v>0</v>
      </c>
      <c r="BM170" s="300">
        <f>SUMIF('Cost Plus'!$FG$14:$FG$114,$AD170,'Cost Plus'!BM$14:BM$114)</f>
        <v>0</v>
      </c>
      <c r="BN170" s="300">
        <f>SUMIF('Cost Plus'!$FG$14:$FG$114,$AD170,'Cost Plus'!BN$14:BN$114)</f>
        <v>0</v>
      </c>
      <c r="BO170" s="300">
        <f>SUMIF('Cost Plus'!$FG$14:$FG$114,$AD170,'Cost Plus'!BO$14:BO$114)</f>
        <v>0</v>
      </c>
      <c r="BP170" s="300">
        <f>SUMIF('Cost Plus'!$FG$14:$FG$114,$AD170,'Cost Plus'!BP$14:BP$114)</f>
        <v>0</v>
      </c>
      <c r="BQ170" s="300">
        <f>SUMIF('Cost Plus'!$FG$14:$FG$114,$AD170,'Cost Plus'!BQ$14:BQ$114)</f>
        <v>0</v>
      </c>
      <c r="BR170" s="300">
        <f>SUMIF('Cost Plus'!$FG$14:$FG$114,$AD170,'Cost Plus'!BR$14:BR$114)</f>
        <v>0</v>
      </c>
      <c r="BS170" s="300">
        <f>SUMIF('Cost Plus'!$FG$14:$FG$114,$AD170,'Cost Plus'!BS$14:BS$114)</f>
        <v>0</v>
      </c>
      <c r="BT170" s="300">
        <f>SUMIF('Cost Plus'!$FG$14:$FG$114,$AD170,'Cost Plus'!BT$14:BT$114)</f>
        <v>0</v>
      </c>
      <c r="BU170" s="300">
        <f>SUMIF('Cost Plus'!$FG$14:$FG$114,$AD170,'Cost Plus'!BU$14:BU$114)</f>
        <v>0</v>
      </c>
      <c r="BV170" s="300">
        <f>SUMIF('Cost Plus'!$FG$14:$FG$114,$AD170,'Cost Plus'!BV$14:BV$114)</f>
        <v>0</v>
      </c>
      <c r="BW170" s="300">
        <f>SUMIF('Cost Plus'!$FG$14:$FG$114,$AD170,'Cost Plus'!BW$14:BW$114)</f>
        <v>0</v>
      </c>
      <c r="BX170" s="300">
        <f>SUMIF('Cost Plus'!$FG$14:$FG$114,$AD170,'Cost Plus'!BX$14:BX$114)</f>
        <v>0</v>
      </c>
      <c r="BY170" s="300">
        <f>SUMIF('Cost Plus'!$FG$14:$FG$114,$AD170,'Cost Plus'!BY$14:BY$114)</f>
        <v>0</v>
      </c>
      <c r="BZ170" s="300">
        <f>SUMIF('Cost Plus'!$FG$14:$FG$114,$AD170,'Cost Plus'!BZ$14:BZ$114)</f>
        <v>0</v>
      </c>
      <c r="CA170" s="300">
        <f>SUMIF('Cost Plus'!$FG$14:$FG$114,$AD170,'Cost Plus'!CA$14:CA$114)</f>
        <v>0</v>
      </c>
      <c r="CB170" s="300">
        <f>SUMIF('Cost Plus'!$FG$14:$FG$114,$AD170,'Cost Plus'!CB$14:CB$114)</f>
        <v>0</v>
      </c>
      <c r="CC170" s="300">
        <f>SUMIF('Cost Plus'!$FG$14:$FG$114,$AD170,'Cost Plus'!CC$14:CC$114)</f>
        <v>0</v>
      </c>
      <c r="CD170" s="300">
        <f>SUMIF('Cost Plus'!$FG$14:$FG$114,$AD170,'Cost Plus'!CD$14:CD$114)</f>
        <v>0</v>
      </c>
      <c r="CE170" s="300">
        <f>SUMIF('Cost Plus'!$FG$14:$FG$114,$AD170,'Cost Plus'!CE$14:CE$114)</f>
        <v>0</v>
      </c>
      <c r="CF170" s="300">
        <f>SUMIF('Cost Plus'!$FG$14:$FG$114,$AD170,'Cost Plus'!CF$14:CF$114)</f>
        <v>0</v>
      </c>
      <c r="CG170" s="300">
        <f>SUMIF('Cost Plus'!$FG$14:$FG$114,$AD170,'Cost Plus'!CG$14:CG$114)</f>
        <v>0</v>
      </c>
      <c r="CH170" s="300">
        <f>SUMIF('Cost Plus'!$FG$14:$FG$114,$AD170,'Cost Plus'!CH$14:CH$114)</f>
        <v>0</v>
      </c>
      <c r="CI170" s="300">
        <f>SUMIF('Cost Plus'!$FG$14:$FG$114,$AD170,'Cost Plus'!CI$14:CI$114)</f>
        <v>0</v>
      </c>
      <c r="CJ170" s="300">
        <f>SUMIF('Cost Plus'!$FG$14:$FG$114,$AD170,'Cost Plus'!CJ$14:CJ$114)</f>
        <v>0</v>
      </c>
      <c r="CK170" s="300">
        <f>SUMIF('Cost Plus'!$FG$14:$FG$114,$AD170,'Cost Plus'!CK$14:CK$114)</f>
        <v>0</v>
      </c>
      <c r="CL170" s="300">
        <f>SUMIF('Cost Plus'!$FG$14:$FG$114,$AD170,'Cost Plus'!CL$14:CL$114)</f>
        <v>0</v>
      </c>
      <c r="CM170" s="300">
        <f>SUMIF('Cost Plus'!$FG$14:$FG$114,$AD170,'Cost Plus'!CM$14:CM$114)</f>
        <v>0</v>
      </c>
      <c r="CN170" s="300">
        <f>SUMIF('Cost Plus'!$FG$14:$FG$114,$AD170,'Cost Plus'!CN$14:CN$114)</f>
        <v>0</v>
      </c>
      <c r="CO170" s="300">
        <f>SUMIF('Cost Plus'!$FG$14:$FG$114,$AD170,'Cost Plus'!CO$14:CO$114)</f>
        <v>0</v>
      </c>
      <c r="CP170" s="300">
        <f>SUMIF('Cost Plus'!$FG$14:$FG$114,$AD170,'Cost Plus'!CP$14:CP$114)</f>
        <v>0</v>
      </c>
      <c r="CQ170" s="300">
        <f>SUMIF('Cost Plus'!$FG$14:$FG$114,$AD170,'Cost Plus'!CQ$14:CQ$114)</f>
        <v>0</v>
      </c>
      <c r="CR170" s="300">
        <f>SUMIF('Cost Plus'!$FG$14:$FG$114,$AD170,'Cost Plus'!CR$14:CR$114)</f>
        <v>0</v>
      </c>
      <c r="CS170" s="300">
        <f>SUMIF('Cost Plus'!$FG$14:$FG$114,$AD170,'Cost Plus'!CS$14:CS$114)</f>
        <v>0</v>
      </c>
      <c r="CT170" s="300">
        <f>SUMIF('Cost Plus'!$FG$14:$FG$114,$AD170,'Cost Plus'!CT$14:CT$114)</f>
        <v>0</v>
      </c>
      <c r="CU170" s="300">
        <f>SUMIF('Cost Plus'!$FG$14:$FG$114,$AD170,'Cost Plus'!CU$14:CU$114)</f>
        <v>0</v>
      </c>
      <c r="CV170" s="300">
        <f>SUMIF('Cost Plus'!$FG$14:$FG$114,$AD170,'Cost Plus'!CV$14:CV$114)</f>
        <v>0</v>
      </c>
      <c r="CW170" s="300">
        <f>SUMIF('Cost Plus'!$FG$14:$FG$114,$AD170,'Cost Plus'!CW$14:CW$114)</f>
        <v>0</v>
      </c>
      <c r="CX170" s="300">
        <f>SUMIF('Cost Plus'!$FG$14:$FG$114,$AD170,'Cost Plus'!CX$14:CX$114)</f>
        <v>0</v>
      </c>
      <c r="CY170" s="300">
        <f>SUMIF('Cost Plus'!$FG$14:$FG$114,$AD170,'Cost Plus'!CY$14:CY$114)</f>
        <v>0</v>
      </c>
      <c r="CZ170" s="300">
        <f>SUMIF('Cost Plus'!$FG$14:$FG$114,$AD170,'Cost Plus'!CZ$14:CZ$114)</f>
        <v>0</v>
      </c>
      <c r="DA170" s="300">
        <f>SUMIF('Cost Plus'!$FG$14:$FG$114,$AD170,'Cost Plus'!DA$14:DA$114)</f>
        <v>0</v>
      </c>
      <c r="DB170" s="300">
        <f>SUMIF('Cost Plus'!$FG$14:$FG$114,$AD170,'Cost Plus'!DB$14:DB$114)</f>
        <v>0</v>
      </c>
      <c r="DC170" s="300">
        <f>SUMIF('Cost Plus'!$FG$14:$FG$114,$AD170,'Cost Plus'!DC$14:DC$114)</f>
        <v>0</v>
      </c>
      <c r="DD170" s="300">
        <f>SUMIF('Cost Plus'!$FG$14:$FG$114,$AD170,'Cost Plus'!DD$14:DD$114)</f>
        <v>0</v>
      </c>
      <c r="DE170" s="300">
        <f>SUMIF('Cost Plus'!$FG$14:$FG$114,$AD170,'Cost Plus'!DE$14:DE$114)</f>
        <v>0</v>
      </c>
      <c r="DF170" s="300">
        <f>SUMIF('Cost Plus'!$FG$14:$FG$114,$AD170,'Cost Plus'!DF$14:DF$114)</f>
        <v>0</v>
      </c>
      <c r="DG170" s="300">
        <f>SUMIF('Cost Plus'!$FG$14:$FG$114,$AD170,'Cost Plus'!DG$14:DG$114)</f>
        <v>0</v>
      </c>
      <c r="DH170" s="300">
        <f>SUMIF('Cost Plus'!$FG$14:$FG$114,$AD170,'Cost Plus'!DH$14:DH$114)</f>
        <v>0</v>
      </c>
      <c r="DI170" s="300">
        <f>SUMIF('Cost Plus'!$FG$14:$FG$114,$AD170,'Cost Plus'!DI$14:DI$114)</f>
        <v>0</v>
      </c>
      <c r="DJ170" s="300">
        <f>SUMIF('Cost Plus'!$FG$14:$FG$114,$AD170,'Cost Plus'!DJ$14:DJ$114)</f>
        <v>0</v>
      </c>
      <c r="DK170" s="300">
        <f>SUMIF('Cost Plus'!$FG$14:$FG$114,$AD170,'Cost Plus'!DK$14:DK$114)</f>
        <v>0</v>
      </c>
      <c r="DL170" s="300">
        <f>SUMIF('Cost Plus'!$FG$14:$FG$114,$AD170,'Cost Plus'!DL$14:DL$114)</f>
        <v>0</v>
      </c>
      <c r="DM170" s="300">
        <f>SUMIF('Cost Plus'!$FG$14:$FG$114,$AD170,'Cost Plus'!DM$14:DM$114)</f>
        <v>0</v>
      </c>
      <c r="DN170" s="300">
        <f>SUMIF('Cost Plus'!$FG$14:$FG$114,$AD170,'Cost Plus'!DN$14:DN$114)</f>
        <v>0</v>
      </c>
      <c r="DO170" s="300">
        <f>SUMIF('Cost Plus'!$FG$14:$FG$114,$AD170,'Cost Plus'!DO$14:DO$114)</f>
        <v>0</v>
      </c>
      <c r="DP170" s="300">
        <f>SUMIF('Cost Plus'!$FG$14:$FG$114,$AD170,'Cost Plus'!DP$14:DP$114)</f>
        <v>0</v>
      </c>
      <c r="DQ170" s="300">
        <f>SUMIF('Cost Plus'!$FG$14:$FG$114,$AD170,'Cost Plus'!DQ$14:DQ$114)</f>
        <v>0</v>
      </c>
      <c r="DR170" s="300">
        <f>SUMIF('Cost Plus'!$FG$14:$FG$114,$AD170,'Cost Plus'!DR$14:DR$114)</f>
        <v>0</v>
      </c>
      <c r="DS170" s="300">
        <f>SUMIF('Cost Plus'!$FG$14:$FG$114,$AD170,'Cost Plus'!DS$14:DS$114)</f>
        <v>0</v>
      </c>
      <c r="DT170" s="300">
        <f>SUMIF('Cost Plus'!$FG$14:$FG$114,$AD170,'Cost Plus'!DT$14:DT$114)</f>
        <v>0</v>
      </c>
      <c r="DU170" s="300">
        <f>SUMIF('Cost Plus'!$FG$14:$FG$114,$AD170,'Cost Plus'!DU$14:DU$114)</f>
        <v>0</v>
      </c>
      <c r="DV170" s="300">
        <f>SUMIF('Cost Plus'!$FG$14:$FG$114,$AD170,'Cost Plus'!DV$14:DV$114)</f>
        <v>0</v>
      </c>
      <c r="DW170" s="300">
        <f>SUMIF('Cost Plus'!$FG$14:$FG$114,$AD170,'Cost Plus'!DW$14:DW$114)</f>
        <v>0</v>
      </c>
      <c r="DX170" s="300">
        <f>SUMIF('Cost Plus'!$FG$14:$FG$114,$AD170,'Cost Plus'!DX$14:DX$114)</f>
        <v>0</v>
      </c>
      <c r="DY170" s="300">
        <f>SUMIF('Cost Plus'!$FG$14:$FG$114,$AD170,'Cost Plus'!DY$14:DY$114)</f>
        <v>0</v>
      </c>
      <c r="DZ170" s="300">
        <f>SUMIF('Cost Plus'!$FG$14:$FG$114,$AD170,'Cost Plus'!DZ$14:DZ$114)</f>
        <v>0</v>
      </c>
      <c r="EA170" s="300">
        <f>SUMIF('Cost Plus'!$FG$14:$FG$114,$AD170,'Cost Plus'!EA$14:EA$114)</f>
        <v>0</v>
      </c>
      <c r="EB170" s="300">
        <f>SUMIF('Cost Plus'!$FG$14:$FG$114,$AD170,'Cost Plus'!EB$14:EB$114)</f>
        <v>0</v>
      </c>
      <c r="EC170" s="300">
        <f>SUMIF('Cost Plus'!$FG$14:$FG$114,$AD170,'Cost Plus'!EC$14:EC$114)</f>
        <v>0</v>
      </c>
      <c r="ED170" s="300">
        <f>SUMIF('Cost Plus'!$FG$14:$FG$114,$AD170,'Cost Plus'!ED$14:ED$114)</f>
        <v>0</v>
      </c>
      <c r="EE170" s="300">
        <f>SUMIF('Cost Plus'!$FG$14:$FG$114,$AD170,'Cost Plus'!EE$14:EE$114)</f>
        <v>0</v>
      </c>
      <c r="EF170" s="300">
        <f>SUMIF('Cost Plus'!$FG$14:$FG$114,$AD170,'Cost Plus'!EF$14:EF$114)</f>
        <v>0</v>
      </c>
      <c r="EG170" s="300">
        <f>SUMIF('Cost Plus'!$FG$14:$FG$114,$AD170,'Cost Plus'!EG$14:EG$114)</f>
        <v>0</v>
      </c>
      <c r="EH170" s="300">
        <f>SUMIF('Cost Plus'!$FG$14:$FG$114,$AD170,'Cost Plus'!EH$14:EH$114)</f>
        <v>0</v>
      </c>
      <c r="EI170" s="300">
        <f>SUMIF('Cost Plus'!$FG$14:$FG$114,$AD170,'Cost Plus'!EI$14:EI$114)</f>
        <v>0</v>
      </c>
      <c r="EJ170" s="300">
        <f>SUMIF('Cost Plus'!$FG$14:$FG$114,$AD170,'Cost Plus'!EJ$14:EJ$114)</f>
        <v>0</v>
      </c>
      <c r="EK170" s="300">
        <f>SUMIF('Cost Plus'!$FG$14:$FG$114,$AD170,'Cost Plus'!EK$14:EK$114)</f>
        <v>0</v>
      </c>
      <c r="EL170" s="300">
        <f>SUMIF('Cost Plus'!$FG$14:$FG$114,$AD170,'Cost Plus'!EL$14:EL$114)</f>
        <v>0</v>
      </c>
      <c r="EM170" s="300">
        <f>SUMIF('Cost Plus'!$FG$14:$FG$114,$AD170,'Cost Plus'!EM$14:EM$114)</f>
        <v>0</v>
      </c>
      <c r="EN170" s="300">
        <f>SUMIF('Cost Plus'!$FG$14:$FG$114,$AD170,'Cost Plus'!EN$14:EN$114)</f>
        <v>0</v>
      </c>
      <c r="EO170" s="300">
        <f>SUMIF('Cost Plus'!$FG$14:$FG$114,$AD170,'Cost Plus'!EO$14:EO$114)</f>
        <v>0</v>
      </c>
      <c r="EP170" s="300">
        <f>SUMIF('Cost Plus'!$FG$14:$FG$114,$AD170,'Cost Plus'!EP$14:EP$114)</f>
        <v>0</v>
      </c>
      <c r="EQ170" s="300">
        <f>SUMIF('Cost Plus'!$FG$14:$FG$114,$AD170,'Cost Plus'!EQ$14:EQ$114)</f>
        <v>0</v>
      </c>
      <c r="ER170" s="300">
        <f>SUMIF('Cost Plus'!$FG$14:$FG$114,$AD170,'Cost Plus'!ER$14:ER$114)</f>
        <v>0</v>
      </c>
      <c r="ES170" s="300">
        <f>SUMIF('Cost Plus'!$FG$14:$FG$114,$AD170,'Cost Plus'!ES$14:ES$114)</f>
        <v>0</v>
      </c>
      <c r="ET170" s="300">
        <f>SUMIF('Cost Plus'!$FG$14:$FG$114,$AD170,'Cost Plus'!ET$14:ET$114)</f>
        <v>0</v>
      </c>
      <c r="EU170" s="300">
        <f>SUMIF('Cost Plus'!$FG$14:$FG$114,$AD170,'Cost Plus'!EU$14:EU$114)</f>
        <v>0</v>
      </c>
      <c r="EV170" s="300">
        <f>SUMIF('Cost Plus'!$FG$14:$FG$114,$AD170,'Cost Plus'!EV$14:EV$114)</f>
        <v>0</v>
      </c>
      <c r="EW170" s="300">
        <f>SUMIF('Cost Plus'!$FG$14:$FG$114,$AD170,'Cost Plus'!EW$14:EW$114)</f>
        <v>0</v>
      </c>
      <c r="EX170" s="300">
        <f>SUMIF('Cost Plus'!$FG$14:$FG$114,$AD170,'Cost Plus'!EX$14:EX$114)</f>
        <v>0</v>
      </c>
      <c r="EY170" s="261"/>
      <c r="EZ170" s="87"/>
      <c r="FB170" s="261"/>
    </row>
    <row r="171" spans="1:158" ht="12.75" hidden="1" customHeight="1" outlineLevel="2">
      <c r="A171" s="303">
        <v>23</v>
      </c>
      <c r="B171" s="303"/>
      <c r="C171" s="892" t="str">
        <f>Constants!B38</f>
        <v>Transformation Project 6</v>
      </c>
      <c r="E171" s="323"/>
      <c r="F171" s="324"/>
      <c r="G171" s="324"/>
      <c r="H171" s="324"/>
      <c r="I171" s="324"/>
      <c r="J171" s="324"/>
      <c r="K171" s="324"/>
      <c r="L171" s="324"/>
      <c r="M171" s="324"/>
      <c r="N171" s="324"/>
      <c r="O171" s="324"/>
      <c r="P171" s="324"/>
      <c r="Q171" s="324"/>
      <c r="R171" s="324"/>
      <c r="S171" s="324"/>
      <c r="T171" s="324"/>
      <c r="U171" s="324"/>
      <c r="V171" s="325"/>
      <c r="W171" s="324"/>
      <c r="X171" s="324"/>
      <c r="Y171" s="324"/>
      <c r="Z171" s="324"/>
      <c r="AA171" s="324"/>
      <c r="AB171" s="323"/>
      <c r="AC171" s="326"/>
      <c r="AD171" s="683" t="str">
        <f>Constants!E38</f>
        <v>TRF-7</v>
      </c>
      <c r="AE171" s="304">
        <f t="shared" si="57"/>
        <v>0</v>
      </c>
      <c r="AF171" s="299">
        <f>SUMIF('Cost Plus'!$FG$14:$FG$114,$AD171,'Cost Plus'!AF$14:AF$114)</f>
        <v>0</v>
      </c>
      <c r="AG171" s="300">
        <f>SUMIF('Cost Plus'!$FG$14:$FG$114,$AD171,'Cost Plus'!AG$14:AG$114)</f>
        <v>0</v>
      </c>
      <c r="AH171" s="300">
        <f>SUMIF('Cost Plus'!$FG$14:$FG$114,$AD171,'Cost Plus'!AH$14:AH$114)</f>
        <v>0</v>
      </c>
      <c r="AI171" s="300">
        <f>SUMIF('Cost Plus'!$FG$14:$FG$114,$AD171,'Cost Plus'!AI$14:AI$114)</f>
        <v>0</v>
      </c>
      <c r="AJ171" s="300">
        <f>SUMIF('Cost Plus'!$FG$14:$FG$114,$AD171,'Cost Plus'!AJ$14:AJ$114)</f>
        <v>0</v>
      </c>
      <c r="AK171" s="300">
        <f>SUMIF('Cost Plus'!$FG$14:$FG$114,$AD171,'Cost Plus'!AK$14:AK$114)</f>
        <v>0</v>
      </c>
      <c r="AL171" s="300">
        <f>SUMIF('Cost Plus'!$FG$14:$FG$114,$AD171,'Cost Plus'!AL$14:AL$114)</f>
        <v>0</v>
      </c>
      <c r="AM171" s="300">
        <f>SUMIF('Cost Plus'!$FG$14:$FG$114,$AD171,'Cost Plus'!AM$14:AM$114)</f>
        <v>0</v>
      </c>
      <c r="AN171" s="300">
        <f>SUMIF('Cost Plus'!$FG$14:$FG$114,$AD171,'Cost Plus'!AN$14:AN$114)</f>
        <v>0</v>
      </c>
      <c r="AO171" s="300">
        <f>SUMIF('Cost Plus'!$FG$14:$FG$114,$AD171,'Cost Plus'!AO$14:AO$114)</f>
        <v>0</v>
      </c>
      <c r="AP171" s="300">
        <f>SUMIF('Cost Plus'!$FG$14:$FG$114,$AD171,'Cost Plus'!AP$14:AP$114)</f>
        <v>0</v>
      </c>
      <c r="AQ171" s="300">
        <f>SUMIF('Cost Plus'!$FG$14:$FG$114,$AD171,'Cost Plus'!AQ$14:AQ$114)</f>
        <v>0</v>
      </c>
      <c r="AR171" s="300">
        <f>SUMIF('Cost Plus'!$FG$14:$FG$114,$AD171,'Cost Plus'!AR$14:AR$114)</f>
        <v>0</v>
      </c>
      <c r="AS171" s="300">
        <f>SUMIF('Cost Plus'!$FG$14:$FG$114,$AD171,'Cost Plus'!AS$14:AS$114)</f>
        <v>0</v>
      </c>
      <c r="AT171" s="300">
        <f>SUMIF('Cost Plus'!$FG$14:$FG$114,$AD171,'Cost Plus'!AT$14:AT$114)</f>
        <v>0</v>
      </c>
      <c r="AU171" s="300">
        <f>SUMIF('Cost Plus'!$FG$14:$FG$114,$AD171,'Cost Plus'!AU$14:AU$114)</f>
        <v>0</v>
      </c>
      <c r="AV171" s="300">
        <f>SUMIF('Cost Plus'!$FG$14:$FG$114,$AD171,'Cost Plus'!AV$14:AV$114)</f>
        <v>0</v>
      </c>
      <c r="AW171" s="300">
        <f>SUMIF('Cost Plus'!$FG$14:$FG$114,$AD171,'Cost Plus'!AW$14:AW$114)</f>
        <v>0</v>
      </c>
      <c r="AX171" s="300">
        <f>SUMIF('Cost Plus'!$FG$14:$FG$114,$AD171,'Cost Plus'!AX$14:AX$114)</f>
        <v>0</v>
      </c>
      <c r="AY171" s="300">
        <f>SUMIF('Cost Plus'!$FG$14:$FG$114,$AD171,'Cost Plus'!AY$14:AY$114)</f>
        <v>0</v>
      </c>
      <c r="AZ171" s="300">
        <f>SUMIF('Cost Plus'!$FG$14:$FG$114,$AD171,'Cost Plus'!AZ$14:AZ$114)</f>
        <v>0</v>
      </c>
      <c r="BA171" s="300">
        <f>SUMIF('Cost Plus'!$FG$14:$FG$114,$AD171,'Cost Plus'!BA$14:BA$114)</f>
        <v>0</v>
      </c>
      <c r="BB171" s="300">
        <f>SUMIF('Cost Plus'!$FG$14:$FG$114,$AD171,'Cost Plus'!BB$14:BB$114)</f>
        <v>0</v>
      </c>
      <c r="BC171" s="300">
        <f>SUMIF('Cost Plus'!$FG$14:$FG$114,$AD171,'Cost Plus'!BC$14:BC$114)</f>
        <v>0</v>
      </c>
      <c r="BD171" s="300">
        <f>SUMIF('Cost Plus'!$FG$14:$FG$114,$AD171,'Cost Plus'!BD$14:BD$114)</f>
        <v>0</v>
      </c>
      <c r="BE171" s="300">
        <f>SUMIF('Cost Plus'!$FG$14:$FG$114,$AD171,'Cost Plus'!BE$14:BE$114)</f>
        <v>0</v>
      </c>
      <c r="BF171" s="300">
        <f>SUMIF('Cost Plus'!$FG$14:$FG$114,$AD171,'Cost Plus'!BF$14:BF$114)</f>
        <v>0</v>
      </c>
      <c r="BG171" s="300">
        <f>SUMIF('Cost Plus'!$FG$14:$FG$114,$AD171,'Cost Plus'!BG$14:BG$114)</f>
        <v>0</v>
      </c>
      <c r="BH171" s="300">
        <f>SUMIF('Cost Plus'!$FG$14:$FG$114,$AD171,'Cost Plus'!BH$14:BH$114)</f>
        <v>0</v>
      </c>
      <c r="BI171" s="300">
        <f>SUMIF('Cost Plus'!$FG$14:$FG$114,$AD171,'Cost Plus'!BI$14:BI$114)</f>
        <v>0</v>
      </c>
      <c r="BJ171" s="300">
        <f>SUMIF('Cost Plus'!$FG$14:$FG$114,$AD171,'Cost Plus'!BJ$14:BJ$114)</f>
        <v>0</v>
      </c>
      <c r="BK171" s="300">
        <f>SUMIF('Cost Plus'!$FG$14:$FG$114,$AD171,'Cost Plus'!BK$14:BK$114)</f>
        <v>0</v>
      </c>
      <c r="BL171" s="300">
        <f>SUMIF('Cost Plus'!$FG$14:$FG$114,$AD171,'Cost Plus'!BL$14:BL$114)</f>
        <v>0</v>
      </c>
      <c r="BM171" s="300">
        <f>SUMIF('Cost Plus'!$FG$14:$FG$114,$AD171,'Cost Plus'!BM$14:BM$114)</f>
        <v>0</v>
      </c>
      <c r="BN171" s="300">
        <f>SUMIF('Cost Plus'!$FG$14:$FG$114,$AD171,'Cost Plus'!BN$14:BN$114)</f>
        <v>0</v>
      </c>
      <c r="BO171" s="300">
        <f>SUMIF('Cost Plus'!$FG$14:$FG$114,$AD171,'Cost Plus'!BO$14:BO$114)</f>
        <v>0</v>
      </c>
      <c r="BP171" s="300">
        <f>SUMIF('Cost Plus'!$FG$14:$FG$114,$AD171,'Cost Plus'!BP$14:BP$114)</f>
        <v>0</v>
      </c>
      <c r="BQ171" s="300">
        <f>SUMIF('Cost Plus'!$FG$14:$FG$114,$AD171,'Cost Plus'!BQ$14:BQ$114)</f>
        <v>0</v>
      </c>
      <c r="BR171" s="300">
        <f>SUMIF('Cost Plus'!$FG$14:$FG$114,$AD171,'Cost Plus'!BR$14:BR$114)</f>
        <v>0</v>
      </c>
      <c r="BS171" s="300">
        <f>SUMIF('Cost Plus'!$FG$14:$FG$114,$AD171,'Cost Plus'!BS$14:BS$114)</f>
        <v>0</v>
      </c>
      <c r="BT171" s="300">
        <f>SUMIF('Cost Plus'!$FG$14:$FG$114,$AD171,'Cost Plus'!BT$14:BT$114)</f>
        <v>0</v>
      </c>
      <c r="BU171" s="300">
        <f>SUMIF('Cost Plus'!$FG$14:$FG$114,$AD171,'Cost Plus'!BU$14:BU$114)</f>
        <v>0</v>
      </c>
      <c r="BV171" s="300">
        <f>SUMIF('Cost Plus'!$FG$14:$FG$114,$AD171,'Cost Plus'!BV$14:BV$114)</f>
        <v>0</v>
      </c>
      <c r="BW171" s="300">
        <f>SUMIF('Cost Plus'!$FG$14:$FG$114,$AD171,'Cost Plus'!BW$14:BW$114)</f>
        <v>0</v>
      </c>
      <c r="BX171" s="300">
        <f>SUMIF('Cost Plus'!$FG$14:$FG$114,$AD171,'Cost Plus'!BX$14:BX$114)</f>
        <v>0</v>
      </c>
      <c r="BY171" s="300">
        <f>SUMIF('Cost Plus'!$FG$14:$FG$114,$AD171,'Cost Plus'!BY$14:BY$114)</f>
        <v>0</v>
      </c>
      <c r="BZ171" s="300">
        <f>SUMIF('Cost Plus'!$FG$14:$FG$114,$AD171,'Cost Plus'!BZ$14:BZ$114)</f>
        <v>0</v>
      </c>
      <c r="CA171" s="300">
        <f>SUMIF('Cost Plus'!$FG$14:$FG$114,$AD171,'Cost Plus'!CA$14:CA$114)</f>
        <v>0</v>
      </c>
      <c r="CB171" s="300">
        <f>SUMIF('Cost Plus'!$FG$14:$FG$114,$AD171,'Cost Plus'!CB$14:CB$114)</f>
        <v>0</v>
      </c>
      <c r="CC171" s="300">
        <f>SUMIF('Cost Plus'!$FG$14:$FG$114,$AD171,'Cost Plus'!CC$14:CC$114)</f>
        <v>0</v>
      </c>
      <c r="CD171" s="300">
        <f>SUMIF('Cost Plus'!$FG$14:$FG$114,$AD171,'Cost Plus'!CD$14:CD$114)</f>
        <v>0</v>
      </c>
      <c r="CE171" s="300">
        <f>SUMIF('Cost Plus'!$FG$14:$FG$114,$AD171,'Cost Plus'!CE$14:CE$114)</f>
        <v>0</v>
      </c>
      <c r="CF171" s="300">
        <f>SUMIF('Cost Plus'!$FG$14:$FG$114,$AD171,'Cost Plus'!CF$14:CF$114)</f>
        <v>0</v>
      </c>
      <c r="CG171" s="300">
        <f>SUMIF('Cost Plus'!$FG$14:$FG$114,$AD171,'Cost Plus'!CG$14:CG$114)</f>
        <v>0</v>
      </c>
      <c r="CH171" s="300">
        <f>SUMIF('Cost Plus'!$FG$14:$FG$114,$AD171,'Cost Plus'!CH$14:CH$114)</f>
        <v>0</v>
      </c>
      <c r="CI171" s="300">
        <f>SUMIF('Cost Plus'!$FG$14:$FG$114,$AD171,'Cost Plus'!CI$14:CI$114)</f>
        <v>0</v>
      </c>
      <c r="CJ171" s="300">
        <f>SUMIF('Cost Plus'!$FG$14:$FG$114,$AD171,'Cost Plus'!CJ$14:CJ$114)</f>
        <v>0</v>
      </c>
      <c r="CK171" s="300">
        <f>SUMIF('Cost Plus'!$FG$14:$FG$114,$AD171,'Cost Plus'!CK$14:CK$114)</f>
        <v>0</v>
      </c>
      <c r="CL171" s="300">
        <f>SUMIF('Cost Plus'!$FG$14:$FG$114,$AD171,'Cost Plus'!CL$14:CL$114)</f>
        <v>0</v>
      </c>
      <c r="CM171" s="300">
        <f>SUMIF('Cost Plus'!$FG$14:$FG$114,$AD171,'Cost Plus'!CM$14:CM$114)</f>
        <v>0</v>
      </c>
      <c r="CN171" s="300">
        <f>SUMIF('Cost Plus'!$FG$14:$FG$114,$AD171,'Cost Plus'!CN$14:CN$114)</f>
        <v>0</v>
      </c>
      <c r="CO171" s="300">
        <f>SUMIF('Cost Plus'!$FG$14:$FG$114,$AD171,'Cost Plus'!CO$14:CO$114)</f>
        <v>0</v>
      </c>
      <c r="CP171" s="300">
        <f>SUMIF('Cost Plus'!$FG$14:$FG$114,$AD171,'Cost Plus'!CP$14:CP$114)</f>
        <v>0</v>
      </c>
      <c r="CQ171" s="300">
        <f>SUMIF('Cost Plus'!$FG$14:$FG$114,$AD171,'Cost Plus'!CQ$14:CQ$114)</f>
        <v>0</v>
      </c>
      <c r="CR171" s="300">
        <f>SUMIF('Cost Plus'!$FG$14:$FG$114,$AD171,'Cost Plus'!CR$14:CR$114)</f>
        <v>0</v>
      </c>
      <c r="CS171" s="300">
        <f>SUMIF('Cost Plus'!$FG$14:$FG$114,$AD171,'Cost Plus'!CS$14:CS$114)</f>
        <v>0</v>
      </c>
      <c r="CT171" s="300">
        <f>SUMIF('Cost Plus'!$FG$14:$FG$114,$AD171,'Cost Plus'!CT$14:CT$114)</f>
        <v>0</v>
      </c>
      <c r="CU171" s="300">
        <f>SUMIF('Cost Plus'!$FG$14:$FG$114,$AD171,'Cost Plus'!CU$14:CU$114)</f>
        <v>0</v>
      </c>
      <c r="CV171" s="300">
        <f>SUMIF('Cost Plus'!$FG$14:$FG$114,$AD171,'Cost Plus'!CV$14:CV$114)</f>
        <v>0</v>
      </c>
      <c r="CW171" s="300">
        <f>SUMIF('Cost Plus'!$FG$14:$FG$114,$AD171,'Cost Plus'!CW$14:CW$114)</f>
        <v>0</v>
      </c>
      <c r="CX171" s="300">
        <f>SUMIF('Cost Plus'!$FG$14:$FG$114,$AD171,'Cost Plus'!CX$14:CX$114)</f>
        <v>0</v>
      </c>
      <c r="CY171" s="300">
        <f>SUMIF('Cost Plus'!$FG$14:$FG$114,$AD171,'Cost Plus'!CY$14:CY$114)</f>
        <v>0</v>
      </c>
      <c r="CZ171" s="300">
        <f>SUMIF('Cost Plus'!$FG$14:$FG$114,$AD171,'Cost Plus'!CZ$14:CZ$114)</f>
        <v>0</v>
      </c>
      <c r="DA171" s="300">
        <f>SUMIF('Cost Plus'!$FG$14:$FG$114,$AD171,'Cost Plus'!DA$14:DA$114)</f>
        <v>0</v>
      </c>
      <c r="DB171" s="300">
        <f>SUMIF('Cost Plus'!$FG$14:$FG$114,$AD171,'Cost Plus'!DB$14:DB$114)</f>
        <v>0</v>
      </c>
      <c r="DC171" s="300">
        <f>SUMIF('Cost Plus'!$FG$14:$FG$114,$AD171,'Cost Plus'!DC$14:DC$114)</f>
        <v>0</v>
      </c>
      <c r="DD171" s="300">
        <f>SUMIF('Cost Plus'!$FG$14:$FG$114,$AD171,'Cost Plus'!DD$14:DD$114)</f>
        <v>0</v>
      </c>
      <c r="DE171" s="300">
        <f>SUMIF('Cost Plus'!$FG$14:$FG$114,$AD171,'Cost Plus'!DE$14:DE$114)</f>
        <v>0</v>
      </c>
      <c r="DF171" s="300">
        <f>SUMIF('Cost Plus'!$FG$14:$FG$114,$AD171,'Cost Plus'!DF$14:DF$114)</f>
        <v>0</v>
      </c>
      <c r="DG171" s="300">
        <f>SUMIF('Cost Plus'!$FG$14:$FG$114,$AD171,'Cost Plus'!DG$14:DG$114)</f>
        <v>0</v>
      </c>
      <c r="DH171" s="300">
        <f>SUMIF('Cost Plus'!$FG$14:$FG$114,$AD171,'Cost Plus'!DH$14:DH$114)</f>
        <v>0</v>
      </c>
      <c r="DI171" s="300">
        <f>SUMIF('Cost Plus'!$FG$14:$FG$114,$AD171,'Cost Plus'!DI$14:DI$114)</f>
        <v>0</v>
      </c>
      <c r="DJ171" s="300">
        <f>SUMIF('Cost Plus'!$FG$14:$FG$114,$AD171,'Cost Plus'!DJ$14:DJ$114)</f>
        <v>0</v>
      </c>
      <c r="DK171" s="300">
        <f>SUMIF('Cost Plus'!$FG$14:$FG$114,$AD171,'Cost Plus'!DK$14:DK$114)</f>
        <v>0</v>
      </c>
      <c r="DL171" s="300">
        <f>SUMIF('Cost Plus'!$FG$14:$FG$114,$AD171,'Cost Plus'!DL$14:DL$114)</f>
        <v>0</v>
      </c>
      <c r="DM171" s="300">
        <f>SUMIF('Cost Plus'!$FG$14:$FG$114,$AD171,'Cost Plus'!DM$14:DM$114)</f>
        <v>0</v>
      </c>
      <c r="DN171" s="300">
        <f>SUMIF('Cost Plus'!$FG$14:$FG$114,$AD171,'Cost Plus'!DN$14:DN$114)</f>
        <v>0</v>
      </c>
      <c r="DO171" s="300">
        <f>SUMIF('Cost Plus'!$FG$14:$FG$114,$AD171,'Cost Plus'!DO$14:DO$114)</f>
        <v>0</v>
      </c>
      <c r="DP171" s="300">
        <f>SUMIF('Cost Plus'!$FG$14:$FG$114,$AD171,'Cost Plus'!DP$14:DP$114)</f>
        <v>0</v>
      </c>
      <c r="DQ171" s="300">
        <f>SUMIF('Cost Plus'!$FG$14:$FG$114,$AD171,'Cost Plus'!DQ$14:DQ$114)</f>
        <v>0</v>
      </c>
      <c r="DR171" s="300">
        <f>SUMIF('Cost Plus'!$FG$14:$FG$114,$AD171,'Cost Plus'!DR$14:DR$114)</f>
        <v>0</v>
      </c>
      <c r="DS171" s="300">
        <f>SUMIF('Cost Plus'!$FG$14:$FG$114,$AD171,'Cost Plus'!DS$14:DS$114)</f>
        <v>0</v>
      </c>
      <c r="DT171" s="300">
        <f>SUMIF('Cost Plus'!$FG$14:$FG$114,$AD171,'Cost Plus'!DT$14:DT$114)</f>
        <v>0</v>
      </c>
      <c r="DU171" s="300">
        <f>SUMIF('Cost Plus'!$FG$14:$FG$114,$AD171,'Cost Plus'!DU$14:DU$114)</f>
        <v>0</v>
      </c>
      <c r="DV171" s="300">
        <f>SUMIF('Cost Plus'!$FG$14:$FG$114,$AD171,'Cost Plus'!DV$14:DV$114)</f>
        <v>0</v>
      </c>
      <c r="DW171" s="300">
        <f>SUMIF('Cost Plus'!$FG$14:$FG$114,$AD171,'Cost Plus'!DW$14:DW$114)</f>
        <v>0</v>
      </c>
      <c r="DX171" s="300">
        <f>SUMIF('Cost Plus'!$FG$14:$FG$114,$AD171,'Cost Plus'!DX$14:DX$114)</f>
        <v>0</v>
      </c>
      <c r="DY171" s="300">
        <f>SUMIF('Cost Plus'!$FG$14:$FG$114,$AD171,'Cost Plus'!DY$14:DY$114)</f>
        <v>0</v>
      </c>
      <c r="DZ171" s="300">
        <f>SUMIF('Cost Plus'!$FG$14:$FG$114,$AD171,'Cost Plus'!DZ$14:DZ$114)</f>
        <v>0</v>
      </c>
      <c r="EA171" s="300">
        <f>SUMIF('Cost Plus'!$FG$14:$FG$114,$AD171,'Cost Plus'!EA$14:EA$114)</f>
        <v>0</v>
      </c>
      <c r="EB171" s="300">
        <f>SUMIF('Cost Plus'!$FG$14:$FG$114,$AD171,'Cost Plus'!EB$14:EB$114)</f>
        <v>0</v>
      </c>
      <c r="EC171" s="300">
        <f>SUMIF('Cost Plus'!$FG$14:$FG$114,$AD171,'Cost Plus'!EC$14:EC$114)</f>
        <v>0</v>
      </c>
      <c r="ED171" s="300">
        <f>SUMIF('Cost Plus'!$FG$14:$FG$114,$AD171,'Cost Plus'!ED$14:ED$114)</f>
        <v>0</v>
      </c>
      <c r="EE171" s="300">
        <f>SUMIF('Cost Plus'!$FG$14:$FG$114,$AD171,'Cost Plus'!EE$14:EE$114)</f>
        <v>0</v>
      </c>
      <c r="EF171" s="300">
        <f>SUMIF('Cost Plus'!$FG$14:$FG$114,$AD171,'Cost Plus'!EF$14:EF$114)</f>
        <v>0</v>
      </c>
      <c r="EG171" s="300">
        <f>SUMIF('Cost Plus'!$FG$14:$FG$114,$AD171,'Cost Plus'!EG$14:EG$114)</f>
        <v>0</v>
      </c>
      <c r="EH171" s="300">
        <f>SUMIF('Cost Plus'!$FG$14:$FG$114,$AD171,'Cost Plus'!EH$14:EH$114)</f>
        <v>0</v>
      </c>
      <c r="EI171" s="300">
        <f>SUMIF('Cost Plus'!$FG$14:$FG$114,$AD171,'Cost Plus'!EI$14:EI$114)</f>
        <v>0</v>
      </c>
      <c r="EJ171" s="300">
        <f>SUMIF('Cost Plus'!$FG$14:$FG$114,$AD171,'Cost Plus'!EJ$14:EJ$114)</f>
        <v>0</v>
      </c>
      <c r="EK171" s="300">
        <f>SUMIF('Cost Plus'!$FG$14:$FG$114,$AD171,'Cost Plus'!EK$14:EK$114)</f>
        <v>0</v>
      </c>
      <c r="EL171" s="300">
        <f>SUMIF('Cost Plus'!$FG$14:$FG$114,$AD171,'Cost Plus'!EL$14:EL$114)</f>
        <v>0</v>
      </c>
      <c r="EM171" s="300">
        <f>SUMIF('Cost Plus'!$FG$14:$FG$114,$AD171,'Cost Plus'!EM$14:EM$114)</f>
        <v>0</v>
      </c>
      <c r="EN171" s="300">
        <f>SUMIF('Cost Plus'!$FG$14:$FG$114,$AD171,'Cost Plus'!EN$14:EN$114)</f>
        <v>0</v>
      </c>
      <c r="EO171" s="300">
        <f>SUMIF('Cost Plus'!$FG$14:$FG$114,$AD171,'Cost Plus'!EO$14:EO$114)</f>
        <v>0</v>
      </c>
      <c r="EP171" s="300">
        <f>SUMIF('Cost Plus'!$FG$14:$FG$114,$AD171,'Cost Plus'!EP$14:EP$114)</f>
        <v>0</v>
      </c>
      <c r="EQ171" s="300">
        <f>SUMIF('Cost Plus'!$FG$14:$FG$114,$AD171,'Cost Plus'!EQ$14:EQ$114)</f>
        <v>0</v>
      </c>
      <c r="ER171" s="300">
        <f>SUMIF('Cost Plus'!$FG$14:$FG$114,$AD171,'Cost Plus'!ER$14:ER$114)</f>
        <v>0</v>
      </c>
      <c r="ES171" s="300">
        <f>SUMIF('Cost Plus'!$FG$14:$FG$114,$AD171,'Cost Plus'!ES$14:ES$114)</f>
        <v>0</v>
      </c>
      <c r="ET171" s="300">
        <f>SUMIF('Cost Plus'!$FG$14:$FG$114,$AD171,'Cost Plus'!ET$14:ET$114)</f>
        <v>0</v>
      </c>
      <c r="EU171" s="300">
        <f>SUMIF('Cost Plus'!$FG$14:$FG$114,$AD171,'Cost Plus'!EU$14:EU$114)</f>
        <v>0</v>
      </c>
      <c r="EV171" s="300">
        <f>SUMIF('Cost Plus'!$FG$14:$FG$114,$AD171,'Cost Plus'!EV$14:EV$114)</f>
        <v>0</v>
      </c>
      <c r="EW171" s="300">
        <f>SUMIF('Cost Plus'!$FG$14:$FG$114,$AD171,'Cost Plus'!EW$14:EW$114)</f>
        <v>0</v>
      </c>
      <c r="EX171" s="300">
        <f>SUMIF('Cost Plus'!$FG$14:$FG$114,$AD171,'Cost Plus'!EX$14:EX$114)</f>
        <v>0</v>
      </c>
      <c r="EY171" s="261"/>
      <c r="EZ171" s="87"/>
      <c r="FB171" s="261"/>
    </row>
    <row r="172" spans="1:158" ht="12.75" hidden="1" customHeight="1" outlineLevel="2">
      <c r="A172" s="303">
        <v>24</v>
      </c>
      <c r="B172" s="303"/>
      <c r="C172" s="892" t="str">
        <f>Constants!B39</f>
        <v>Prepayment A</v>
      </c>
      <c r="E172" s="323"/>
      <c r="F172" s="324"/>
      <c r="G172" s="324"/>
      <c r="H172" s="324"/>
      <c r="I172" s="324"/>
      <c r="J172" s="324"/>
      <c r="K172" s="324"/>
      <c r="L172" s="324"/>
      <c r="M172" s="324"/>
      <c r="N172" s="324"/>
      <c r="O172" s="324"/>
      <c r="P172" s="324"/>
      <c r="Q172" s="324"/>
      <c r="R172" s="324"/>
      <c r="S172" s="324"/>
      <c r="T172" s="324"/>
      <c r="U172" s="324"/>
      <c r="V172" s="325"/>
      <c r="W172" s="324"/>
      <c r="X172" s="324"/>
      <c r="Y172" s="324"/>
      <c r="Z172" s="324"/>
      <c r="AA172" s="324"/>
      <c r="AB172" s="323"/>
      <c r="AC172" s="326"/>
      <c r="AD172" s="683" t="str">
        <f>Constants!E39</f>
        <v>PAY-A</v>
      </c>
      <c r="AE172" s="304">
        <f t="shared" si="57"/>
        <v>0</v>
      </c>
      <c r="AF172" s="299">
        <f>SUMIF('Cost Plus'!$FG$14:$FG$114,$AD172,'Cost Plus'!AF$14:AF$114)</f>
        <v>0</v>
      </c>
      <c r="AG172" s="300">
        <f>SUMIF('Cost Plus'!$FG$14:$FG$114,$AD172,'Cost Plus'!AG$14:AG$114)</f>
        <v>0</v>
      </c>
      <c r="AH172" s="300">
        <f>SUMIF('Cost Plus'!$FG$14:$FG$114,$AD172,'Cost Plus'!AH$14:AH$114)</f>
        <v>0</v>
      </c>
      <c r="AI172" s="300">
        <f>SUMIF('Cost Plus'!$FG$14:$FG$114,$AD172,'Cost Plus'!AI$14:AI$114)</f>
        <v>0</v>
      </c>
      <c r="AJ172" s="300">
        <f>SUMIF('Cost Plus'!$FG$14:$FG$114,$AD172,'Cost Plus'!AJ$14:AJ$114)</f>
        <v>0</v>
      </c>
      <c r="AK172" s="300">
        <f>SUMIF('Cost Plus'!$FG$14:$FG$114,$AD172,'Cost Plus'!AK$14:AK$114)</f>
        <v>0</v>
      </c>
      <c r="AL172" s="300">
        <f>SUMIF('Cost Plus'!$FG$14:$FG$114,$AD172,'Cost Plus'!AL$14:AL$114)</f>
        <v>0</v>
      </c>
      <c r="AM172" s="300">
        <f>SUMIF('Cost Plus'!$FG$14:$FG$114,$AD172,'Cost Plus'!AM$14:AM$114)</f>
        <v>0</v>
      </c>
      <c r="AN172" s="300">
        <f>SUMIF('Cost Plus'!$FG$14:$FG$114,$AD172,'Cost Plus'!AN$14:AN$114)</f>
        <v>0</v>
      </c>
      <c r="AO172" s="300">
        <f>SUMIF('Cost Plus'!$FG$14:$FG$114,$AD172,'Cost Plus'!AO$14:AO$114)</f>
        <v>0</v>
      </c>
      <c r="AP172" s="300">
        <f>SUMIF('Cost Plus'!$FG$14:$FG$114,$AD172,'Cost Plus'!AP$14:AP$114)</f>
        <v>0</v>
      </c>
      <c r="AQ172" s="300">
        <f>SUMIF('Cost Plus'!$FG$14:$FG$114,$AD172,'Cost Plus'!AQ$14:AQ$114)</f>
        <v>0</v>
      </c>
      <c r="AR172" s="300">
        <f>SUMIF('Cost Plus'!$FG$14:$FG$114,$AD172,'Cost Plus'!AR$14:AR$114)</f>
        <v>0</v>
      </c>
      <c r="AS172" s="300">
        <f>SUMIF('Cost Plus'!$FG$14:$FG$114,$AD172,'Cost Plus'!AS$14:AS$114)</f>
        <v>0</v>
      </c>
      <c r="AT172" s="300">
        <f>SUMIF('Cost Plus'!$FG$14:$FG$114,$AD172,'Cost Plus'!AT$14:AT$114)</f>
        <v>0</v>
      </c>
      <c r="AU172" s="300">
        <f>SUMIF('Cost Plus'!$FG$14:$FG$114,$AD172,'Cost Plus'!AU$14:AU$114)</f>
        <v>0</v>
      </c>
      <c r="AV172" s="300">
        <f>SUMIF('Cost Plus'!$FG$14:$FG$114,$AD172,'Cost Plus'!AV$14:AV$114)</f>
        <v>0</v>
      </c>
      <c r="AW172" s="300">
        <f>SUMIF('Cost Plus'!$FG$14:$FG$114,$AD172,'Cost Plus'!AW$14:AW$114)</f>
        <v>0</v>
      </c>
      <c r="AX172" s="300">
        <f>SUMIF('Cost Plus'!$FG$14:$FG$114,$AD172,'Cost Plus'!AX$14:AX$114)</f>
        <v>0</v>
      </c>
      <c r="AY172" s="300">
        <f>SUMIF('Cost Plus'!$FG$14:$FG$114,$AD172,'Cost Plus'!AY$14:AY$114)</f>
        <v>0</v>
      </c>
      <c r="AZ172" s="300">
        <f>SUMIF('Cost Plus'!$FG$14:$FG$114,$AD172,'Cost Plus'!AZ$14:AZ$114)</f>
        <v>0</v>
      </c>
      <c r="BA172" s="300">
        <f>SUMIF('Cost Plus'!$FG$14:$FG$114,$AD172,'Cost Plus'!BA$14:BA$114)</f>
        <v>0</v>
      </c>
      <c r="BB172" s="300">
        <f>SUMIF('Cost Plus'!$FG$14:$FG$114,$AD172,'Cost Plus'!BB$14:BB$114)</f>
        <v>0</v>
      </c>
      <c r="BC172" s="300">
        <f>SUMIF('Cost Plus'!$FG$14:$FG$114,$AD172,'Cost Plus'!BC$14:BC$114)</f>
        <v>0</v>
      </c>
      <c r="BD172" s="300">
        <f>SUMIF('Cost Plus'!$FG$14:$FG$114,$AD172,'Cost Plus'!BD$14:BD$114)</f>
        <v>0</v>
      </c>
      <c r="BE172" s="300">
        <f>SUMIF('Cost Plus'!$FG$14:$FG$114,$AD172,'Cost Plus'!BE$14:BE$114)</f>
        <v>0</v>
      </c>
      <c r="BF172" s="300">
        <f>SUMIF('Cost Plus'!$FG$14:$FG$114,$AD172,'Cost Plus'!BF$14:BF$114)</f>
        <v>0</v>
      </c>
      <c r="BG172" s="300">
        <f>SUMIF('Cost Plus'!$FG$14:$FG$114,$AD172,'Cost Plus'!BG$14:BG$114)</f>
        <v>0</v>
      </c>
      <c r="BH172" s="300">
        <f>SUMIF('Cost Plus'!$FG$14:$FG$114,$AD172,'Cost Plus'!BH$14:BH$114)</f>
        <v>0</v>
      </c>
      <c r="BI172" s="300">
        <f>SUMIF('Cost Plus'!$FG$14:$FG$114,$AD172,'Cost Plus'!BI$14:BI$114)</f>
        <v>0</v>
      </c>
      <c r="BJ172" s="300">
        <f>SUMIF('Cost Plus'!$FG$14:$FG$114,$AD172,'Cost Plus'!BJ$14:BJ$114)</f>
        <v>0</v>
      </c>
      <c r="BK172" s="300">
        <f>SUMIF('Cost Plus'!$FG$14:$FG$114,$AD172,'Cost Plus'!BK$14:BK$114)</f>
        <v>0</v>
      </c>
      <c r="BL172" s="300">
        <f>SUMIF('Cost Plus'!$FG$14:$FG$114,$AD172,'Cost Plus'!BL$14:BL$114)</f>
        <v>0</v>
      </c>
      <c r="BM172" s="300">
        <f>SUMIF('Cost Plus'!$FG$14:$FG$114,$AD172,'Cost Plus'!BM$14:BM$114)</f>
        <v>0</v>
      </c>
      <c r="BN172" s="300">
        <f>SUMIF('Cost Plus'!$FG$14:$FG$114,$AD172,'Cost Plus'!BN$14:BN$114)</f>
        <v>0</v>
      </c>
      <c r="BO172" s="300">
        <f>SUMIF('Cost Plus'!$FG$14:$FG$114,$AD172,'Cost Plus'!BO$14:BO$114)</f>
        <v>0</v>
      </c>
      <c r="BP172" s="300">
        <f>SUMIF('Cost Plus'!$FG$14:$FG$114,$AD172,'Cost Plus'!BP$14:BP$114)</f>
        <v>0</v>
      </c>
      <c r="BQ172" s="300">
        <f>SUMIF('Cost Plus'!$FG$14:$FG$114,$AD172,'Cost Plus'!BQ$14:BQ$114)</f>
        <v>0</v>
      </c>
      <c r="BR172" s="300">
        <f>SUMIF('Cost Plus'!$FG$14:$FG$114,$AD172,'Cost Plus'!BR$14:BR$114)</f>
        <v>0</v>
      </c>
      <c r="BS172" s="300">
        <f>SUMIF('Cost Plus'!$FG$14:$FG$114,$AD172,'Cost Plus'!BS$14:BS$114)</f>
        <v>0</v>
      </c>
      <c r="BT172" s="300">
        <f>SUMIF('Cost Plus'!$FG$14:$FG$114,$AD172,'Cost Plus'!BT$14:BT$114)</f>
        <v>0</v>
      </c>
      <c r="BU172" s="300">
        <f>SUMIF('Cost Plus'!$FG$14:$FG$114,$AD172,'Cost Plus'!BU$14:BU$114)</f>
        <v>0</v>
      </c>
      <c r="BV172" s="300">
        <f>SUMIF('Cost Plus'!$FG$14:$FG$114,$AD172,'Cost Plus'!BV$14:BV$114)</f>
        <v>0</v>
      </c>
      <c r="BW172" s="300">
        <f>SUMIF('Cost Plus'!$FG$14:$FG$114,$AD172,'Cost Plus'!BW$14:BW$114)</f>
        <v>0</v>
      </c>
      <c r="BX172" s="300">
        <f>SUMIF('Cost Plus'!$FG$14:$FG$114,$AD172,'Cost Plus'!BX$14:BX$114)</f>
        <v>0</v>
      </c>
      <c r="BY172" s="300">
        <f>SUMIF('Cost Plus'!$FG$14:$FG$114,$AD172,'Cost Plus'!BY$14:BY$114)</f>
        <v>0</v>
      </c>
      <c r="BZ172" s="300">
        <f>SUMIF('Cost Plus'!$FG$14:$FG$114,$AD172,'Cost Plus'!BZ$14:BZ$114)</f>
        <v>0</v>
      </c>
      <c r="CA172" s="300">
        <f>SUMIF('Cost Plus'!$FG$14:$FG$114,$AD172,'Cost Plus'!CA$14:CA$114)</f>
        <v>0</v>
      </c>
      <c r="CB172" s="300">
        <f>SUMIF('Cost Plus'!$FG$14:$FG$114,$AD172,'Cost Plus'!CB$14:CB$114)</f>
        <v>0</v>
      </c>
      <c r="CC172" s="300">
        <f>SUMIF('Cost Plus'!$FG$14:$FG$114,$AD172,'Cost Plus'!CC$14:CC$114)</f>
        <v>0</v>
      </c>
      <c r="CD172" s="300">
        <f>SUMIF('Cost Plus'!$FG$14:$FG$114,$AD172,'Cost Plus'!CD$14:CD$114)</f>
        <v>0</v>
      </c>
      <c r="CE172" s="300">
        <f>SUMIF('Cost Plus'!$FG$14:$FG$114,$AD172,'Cost Plus'!CE$14:CE$114)</f>
        <v>0</v>
      </c>
      <c r="CF172" s="300">
        <f>SUMIF('Cost Plus'!$FG$14:$FG$114,$AD172,'Cost Plus'!CF$14:CF$114)</f>
        <v>0</v>
      </c>
      <c r="CG172" s="300">
        <f>SUMIF('Cost Plus'!$FG$14:$FG$114,$AD172,'Cost Plus'!CG$14:CG$114)</f>
        <v>0</v>
      </c>
      <c r="CH172" s="300">
        <f>SUMIF('Cost Plus'!$FG$14:$FG$114,$AD172,'Cost Plus'!CH$14:CH$114)</f>
        <v>0</v>
      </c>
      <c r="CI172" s="300">
        <f>SUMIF('Cost Plus'!$FG$14:$FG$114,$AD172,'Cost Plus'!CI$14:CI$114)</f>
        <v>0</v>
      </c>
      <c r="CJ172" s="300">
        <f>SUMIF('Cost Plus'!$FG$14:$FG$114,$AD172,'Cost Plus'!CJ$14:CJ$114)</f>
        <v>0</v>
      </c>
      <c r="CK172" s="300">
        <f>SUMIF('Cost Plus'!$FG$14:$FG$114,$AD172,'Cost Plus'!CK$14:CK$114)</f>
        <v>0</v>
      </c>
      <c r="CL172" s="300">
        <f>SUMIF('Cost Plus'!$FG$14:$FG$114,$AD172,'Cost Plus'!CL$14:CL$114)</f>
        <v>0</v>
      </c>
      <c r="CM172" s="300">
        <f>SUMIF('Cost Plus'!$FG$14:$FG$114,$AD172,'Cost Plus'!CM$14:CM$114)</f>
        <v>0</v>
      </c>
      <c r="CN172" s="300">
        <f>SUMIF('Cost Plus'!$FG$14:$FG$114,$AD172,'Cost Plus'!CN$14:CN$114)</f>
        <v>0</v>
      </c>
      <c r="CO172" s="300">
        <f>SUMIF('Cost Plus'!$FG$14:$FG$114,$AD172,'Cost Plus'!CO$14:CO$114)</f>
        <v>0</v>
      </c>
      <c r="CP172" s="300">
        <f>SUMIF('Cost Plus'!$FG$14:$FG$114,$AD172,'Cost Plus'!CP$14:CP$114)</f>
        <v>0</v>
      </c>
      <c r="CQ172" s="300">
        <f>SUMIF('Cost Plus'!$FG$14:$FG$114,$AD172,'Cost Plus'!CQ$14:CQ$114)</f>
        <v>0</v>
      </c>
      <c r="CR172" s="300">
        <f>SUMIF('Cost Plus'!$FG$14:$FG$114,$AD172,'Cost Plus'!CR$14:CR$114)</f>
        <v>0</v>
      </c>
      <c r="CS172" s="300">
        <f>SUMIF('Cost Plus'!$FG$14:$FG$114,$AD172,'Cost Plus'!CS$14:CS$114)</f>
        <v>0</v>
      </c>
      <c r="CT172" s="300">
        <f>SUMIF('Cost Plus'!$FG$14:$FG$114,$AD172,'Cost Plus'!CT$14:CT$114)</f>
        <v>0</v>
      </c>
      <c r="CU172" s="300">
        <f>SUMIF('Cost Plus'!$FG$14:$FG$114,$AD172,'Cost Plus'!CU$14:CU$114)</f>
        <v>0</v>
      </c>
      <c r="CV172" s="300">
        <f>SUMIF('Cost Plus'!$FG$14:$FG$114,$AD172,'Cost Plus'!CV$14:CV$114)</f>
        <v>0</v>
      </c>
      <c r="CW172" s="300">
        <f>SUMIF('Cost Plus'!$FG$14:$FG$114,$AD172,'Cost Plus'!CW$14:CW$114)</f>
        <v>0</v>
      </c>
      <c r="CX172" s="300">
        <f>SUMIF('Cost Plus'!$FG$14:$FG$114,$AD172,'Cost Plus'!CX$14:CX$114)</f>
        <v>0</v>
      </c>
      <c r="CY172" s="300">
        <f>SUMIF('Cost Plus'!$FG$14:$FG$114,$AD172,'Cost Plus'!CY$14:CY$114)</f>
        <v>0</v>
      </c>
      <c r="CZ172" s="300">
        <f>SUMIF('Cost Plus'!$FG$14:$FG$114,$AD172,'Cost Plus'!CZ$14:CZ$114)</f>
        <v>0</v>
      </c>
      <c r="DA172" s="300">
        <f>SUMIF('Cost Plus'!$FG$14:$FG$114,$AD172,'Cost Plus'!DA$14:DA$114)</f>
        <v>0</v>
      </c>
      <c r="DB172" s="300">
        <f>SUMIF('Cost Plus'!$FG$14:$FG$114,$AD172,'Cost Plus'!DB$14:DB$114)</f>
        <v>0</v>
      </c>
      <c r="DC172" s="300">
        <f>SUMIF('Cost Plus'!$FG$14:$FG$114,$AD172,'Cost Plus'!DC$14:DC$114)</f>
        <v>0</v>
      </c>
      <c r="DD172" s="300">
        <f>SUMIF('Cost Plus'!$FG$14:$FG$114,$AD172,'Cost Plus'!DD$14:DD$114)</f>
        <v>0</v>
      </c>
      <c r="DE172" s="300">
        <f>SUMIF('Cost Plus'!$FG$14:$FG$114,$AD172,'Cost Plus'!DE$14:DE$114)</f>
        <v>0</v>
      </c>
      <c r="DF172" s="300">
        <f>SUMIF('Cost Plus'!$FG$14:$FG$114,$AD172,'Cost Plus'!DF$14:DF$114)</f>
        <v>0</v>
      </c>
      <c r="DG172" s="300">
        <f>SUMIF('Cost Plus'!$FG$14:$FG$114,$AD172,'Cost Plus'!DG$14:DG$114)</f>
        <v>0</v>
      </c>
      <c r="DH172" s="300">
        <f>SUMIF('Cost Plus'!$FG$14:$FG$114,$AD172,'Cost Plus'!DH$14:DH$114)</f>
        <v>0</v>
      </c>
      <c r="DI172" s="300">
        <f>SUMIF('Cost Plus'!$FG$14:$FG$114,$AD172,'Cost Plus'!DI$14:DI$114)</f>
        <v>0</v>
      </c>
      <c r="DJ172" s="300">
        <f>SUMIF('Cost Plus'!$FG$14:$FG$114,$AD172,'Cost Plus'!DJ$14:DJ$114)</f>
        <v>0</v>
      </c>
      <c r="DK172" s="300">
        <f>SUMIF('Cost Plus'!$FG$14:$FG$114,$AD172,'Cost Plus'!DK$14:DK$114)</f>
        <v>0</v>
      </c>
      <c r="DL172" s="300">
        <f>SUMIF('Cost Plus'!$FG$14:$FG$114,$AD172,'Cost Plus'!DL$14:DL$114)</f>
        <v>0</v>
      </c>
      <c r="DM172" s="300">
        <f>SUMIF('Cost Plus'!$FG$14:$FG$114,$AD172,'Cost Plus'!DM$14:DM$114)</f>
        <v>0</v>
      </c>
      <c r="DN172" s="300">
        <f>SUMIF('Cost Plus'!$FG$14:$FG$114,$AD172,'Cost Plus'!DN$14:DN$114)</f>
        <v>0</v>
      </c>
      <c r="DO172" s="300">
        <f>SUMIF('Cost Plus'!$FG$14:$FG$114,$AD172,'Cost Plus'!DO$14:DO$114)</f>
        <v>0</v>
      </c>
      <c r="DP172" s="300">
        <f>SUMIF('Cost Plus'!$FG$14:$FG$114,$AD172,'Cost Plus'!DP$14:DP$114)</f>
        <v>0</v>
      </c>
      <c r="DQ172" s="300">
        <f>SUMIF('Cost Plus'!$FG$14:$FG$114,$AD172,'Cost Plus'!DQ$14:DQ$114)</f>
        <v>0</v>
      </c>
      <c r="DR172" s="300">
        <f>SUMIF('Cost Plus'!$FG$14:$FG$114,$AD172,'Cost Plus'!DR$14:DR$114)</f>
        <v>0</v>
      </c>
      <c r="DS172" s="300">
        <f>SUMIF('Cost Plus'!$FG$14:$FG$114,$AD172,'Cost Plus'!DS$14:DS$114)</f>
        <v>0</v>
      </c>
      <c r="DT172" s="300">
        <f>SUMIF('Cost Plus'!$FG$14:$FG$114,$AD172,'Cost Plus'!DT$14:DT$114)</f>
        <v>0</v>
      </c>
      <c r="DU172" s="300">
        <f>SUMIF('Cost Plus'!$FG$14:$FG$114,$AD172,'Cost Plus'!DU$14:DU$114)</f>
        <v>0</v>
      </c>
      <c r="DV172" s="300">
        <f>SUMIF('Cost Plus'!$FG$14:$FG$114,$AD172,'Cost Plus'!DV$14:DV$114)</f>
        <v>0</v>
      </c>
      <c r="DW172" s="300">
        <f>SUMIF('Cost Plus'!$FG$14:$FG$114,$AD172,'Cost Plus'!DW$14:DW$114)</f>
        <v>0</v>
      </c>
      <c r="DX172" s="300">
        <f>SUMIF('Cost Plus'!$FG$14:$FG$114,$AD172,'Cost Plus'!DX$14:DX$114)</f>
        <v>0</v>
      </c>
      <c r="DY172" s="300">
        <f>SUMIF('Cost Plus'!$FG$14:$FG$114,$AD172,'Cost Plus'!DY$14:DY$114)</f>
        <v>0</v>
      </c>
      <c r="DZ172" s="300">
        <f>SUMIF('Cost Plus'!$FG$14:$FG$114,$AD172,'Cost Plus'!DZ$14:DZ$114)</f>
        <v>0</v>
      </c>
      <c r="EA172" s="300">
        <f>SUMIF('Cost Plus'!$FG$14:$FG$114,$AD172,'Cost Plus'!EA$14:EA$114)</f>
        <v>0</v>
      </c>
      <c r="EB172" s="300">
        <f>SUMIF('Cost Plus'!$FG$14:$FG$114,$AD172,'Cost Plus'!EB$14:EB$114)</f>
        <v>0</v>
      </c>
      <c r="EC172" s="300">
        <f>SUMIF('Cost Plus'!$FG$14:$FG$114,$AD172,'Cost Plus'!EC$14:EC$114)</f>
        <v>0</v>
      </c>
      <c r="ED172" s="300">
        <f>SUMIF('Cost Plus'!$FG$14:$FG$114,$AD172,'Cost Plus'!ED$14:ED$114)</f>
        <v>0</v>
      </c>
      <c r="EE172" s="300">
        <f>SUMIF('Cost Plus'!$FG$14:$FG$114,$AD172,'Cost Plus'!EE$14:EE$114)</f>
        <v>0</v>
      </c>
      <c r="EF172" s="300">
        <f>SUMIF('Cost Plus'!$FG$14:$FG$114,$AD172,'Cost Plus'!EF$14:EF$114)</f>
        <v>0</v>
      </c>
      <c r="EG172" s="300">
        <f>SUMIF('Cost Plus'!$FG$14:$FG$114,$AD172,'Cost Plus'!EG$14:EG$114)</f>
        <v>0</v>
      </c>
      <c r="EH172" s="300">
        <f>SUMIF('Cost Plus'!$FG$14:$FG$114,$AD172,'Cost Plus'!EH$14:EH$114)</f>
        <v>0</v>
      </c>
      <c r="EI172" s="300">
        <f>SUMIF('Cost Plus'!$FG$14:$FG$114,$AD172,'Cost Plus'!EI$14:EI$114)</f>
        <v>0</v>
      </c>
      <c r="EJ172" s="300">
        <f>SUMIF('Cost Plus'!$FG$14:$FG$114,$AD172,'Cost Plus'!EJ$14:EJ$114)</f>
        <v>0</v>
      </c>
      <c r="EK172" s="300">
        <f>SUMIF('Cost Plus'!$FG$14:$FG$114,$AD172,'Cost Plus'!EK$14:EK$114)</f>
        <v>0</v>
      </c>
      <c r="EL172" s="300">
        <f>SUMIF('Cost Plus'!$FG$14:$FG$114,$AD172,'Cost Plus'!EL$14:EL$114)</f>
        <v>0</v>
      </c>
      <c r="EM172" s="300">
        <f>SUMIF('Cost Plus'!$FG$14:$FG$114,$AD172,'Cost Plus'!EM$14:EM$114)</f>
        <v>0</v>
      </c>
      <c r="EN172" s="300">
        <f>SUMIF('Cost Plus'!$FG$14:$FG$114,$AD172,'Cost Plus'!EN$14:EN$114)</f>
        <v>0</v>
      </c>
      <c r="EO172" s="300">
        <f>SUMIF('Cost Plus'!$FG$14:$FG$114,$AD172,'Cost Plus'!EO$14:EO$114)</f>
        <v>0</v>
      </c>
      <c r="EP172" s="300">
        <f>SUMIF('Cost Plus'!$FG$14:$FG$114,$AD172,'Cost Plus'!EP$14:EP$114)</f>
        <v>0</v>
      </c>
      <c r="EQ172" s="300">
        <f>SUMIF('Cost Plus'!$FG$14:$FG$114,$AD172,'Cost Plus'!EQ$14:EQ$114)</f>
        <v>0</v>
      </c>
      <c r="ER172" s="300">
        <f>SUMIF('Cost Plus'!$FG$14:$FG$114,$AD172,'Cost Plus'!ER$14:ER$114)</f>
        <v>0</v>
      </c>
      <c r="ES172" s="300">
        <f>SUMIF('Cost Plus'!$FG$14:$FG$114,$AD172,'Cost Plus'!ES$14:ES$114)</f>
        <v>0</v>
      </c>
      <c r="ET172" s="300">
        <f>SUMIF('Cost Plus'!$FG$14:$FG$114,$AD172,'Cost Plus'!ET$14:ET$114)</f>
        <v>0</v>
      </c>
      <c r="EU172" s="300">
        <f>SUMIF('Cost Plus'!$FG$14:$FG$114,$AD172,'Cost Plus'!EU$14:EU$114)</f>
        <v>0</v>
      </c>
      <c r="EV172" s="300">
        <f>SUMIF('Cost Plus'!$FG$14:$FG$114,$AD172,'Cost Plus'!EV$14:EV$114)</f>
        <v>0</v>
      </c>
      <c r="EW172" s="300">
        <f>SUMIF('Cost Plus'!$FG$14:$FG$114,$AD172,'Cost Plus'!EW$14:EW$114)</f>
        <v>0</v>
      </c>
      <c r="EX172" s="300">
        <f>SUMIF('Cost Plus'!$FG$14:$FG$114,$AD172,'Cost Plus'!EX$14:EX$114)</f>
        <v>0</v>
      </c>
      <c r="EY172" s="261"/>
      <c r="EZ172" s="87"/>
      <c r="FB172" s="261"/>
    </row>
    <row r="173" spans="1:158" ht="12.75" hidden="1" customHeight="1" outlineLevel="2">
      <c r="A173" s="303">
        <v>25</v>
      </c>
      <c r="B173" s="303"/>
      <c r="C173" s="892" t="str">
        <f>Constants!B40</f>
        <v>Prepayment B</v>
      </c>
      <c r="E173" s="323"/>
      <c r="F173" s="324"/>
      <c r="G173" s="324"/>
      <c r="H173" s="324"/>
      <c r="I173" s="324"/>
      <c r="J173" s="324"/>
      <c r="K173" s="324"/>
      <c r="L173" s="324"/>
      <c r="M173" s="324"/>
      <c r="N173" s="324"/>
      <c r="O173" s="324"/>
      <c r="P173" s="324"/>
      <c r="Q173" s="324"/>
      <c r="R173" s="324"/>
      <c r="S173" s="324"/>
      <c r="T173" s="324"/>
      <c r="U173" s="324"/>
      <c r="V173" s="325"/>
      <c r="W173" s="324"/>
      <c r="X173" s="324"/>
      <c r="Y173" s="324"/>
      <c r="Z173" s="324"/>
      <c r="AA173" s="324"/>
      <c r="AB173" s="323"/>
      <c r="AC173" s="326"/>
      <c r="AD173" s="683" t="str">
        <f>Constants!E40</f>
        <v>PAY-B</v>
      </c>
      <c r="AE173" s="304">
        <f t="shared" si="57"/>
        <v>0</v>
      </c>
      <c r="AF173" s="299">
        <f>SUMIF('Cost Plus'!$FG$14:$FG$114,$AD173,'Cost Plus'!AF$14:AF$114)</f>
        <v>0</v>
      </c>
      <c r="AG173" s="300">
        <f>SUMIF('Cost Plus'!$FG$14:$FG$114,$AD173,'Cost Plus'!AG$14:AG$114)</f>
        <v>0</v>
      </c>
      <c r="AH173" s="300">
        <f>SUMIF('Cost Plus'!$FG$14:$FG$114,$AD173,'Cost Plus'!AH$14:AH$114)</f>
        <v>0</v>
      </c>
      <c r="AI173" s="300">
        <f>SUMIF('Cost Plus'!$FG$14:$FG$114,$AD173,'Cost Plus'!AI$14:AI$114)</f>
        <v>0</v>
      </c>
      <c r="AJ173" s="300">
        <f>SUMIF('Cost Plus'!$FG$14:$FG$114,$AD173,'Cost Plus'!AJ$14:AJ$114)</f>
        <v>0</v>
      </c>
      <c r="AK173" s="300">
        <f>SUMIF('Cost Plus'!$FG$14:$FG$114,$AD173,'Cost Plus'!AK$14:AK$114)</f>
        <v>0</v>
      </c>
      <c r="AL173" s="300">
        <f>SUMIF('Cost Plus'!$FG$14:$FG$114,$AD173,'Cost Plus'!AL$14:AL$114)</f>
        <v>0</v>
      </c>
      <c r="AM173" s="300">
        <f>SUMIF('Cost Plus'!$FG$14:$FG$114,$AD173,'Cost Plus'!AM$14:AM$114)</f>
        <v>0</v>
      </c>
      <c r="AN173" s="300">
        <f>SUMIF('Cost Plus'!$FG$14:$FG$114,$AD173,'Cost Plus'!AN$14:AN$114)</f>
        <v>0</v>
      </c>
      <c r="AO173" s="300">
        <f>SUMIF('Cost Plus'!$FG$14:$FG$114,$AD173,'Cost Plus'!AO$14:AO$114)</f>
        <v>0</v>
      </c>
      <c r="AP173" s="300">
        <f>SUMIF('Cost Plus'!$FG$14:$FG$114,$AD173,'Cost Plus'!AP$14:AP$114)</f>
        <v>0</v>
      </c>
      <c r="AQ173" s="300">
        <f>SUMIF('Cost Plus'!$FG$14:$FG$114,$AD173,'Cost Plus'!AQ$14:AQ$114)</f>
        <v>0</v>
      </c>
      <c r="AR173" s="300">
        <f>SUMIF('Cost Plus'!$FG$14:$FG$114,$AD173,'Cost Plus'!AR$14:AR$114)</f>
        <v>0</v>
      </c>
      <c r="AS173" s="300">
        <f>SUMIF('Cost Plus'!$FG$14:$FG$114,$AD173,'Cost Plus'!AS$14:AS$114)</f>
        <v>0</v>
      </c>
      <c r="AT173" s="300">
        <f>SUMIF('Cost Plus'!$FG$14:$FG$114,$AD173,'Cost Plus'!AT$14:AT$114)</f>
        <v>0</v>
      </c>
      <c r="AU173" s="300">
        <f>SUMIF('Cost Plus'!$FG$14:$FG$114,$AD173,'Cost Plus'!AU$14:AU$114)</f>
        <v>0</v>
      </c>
      <c r="AV173" s="300">
        <f>SUMIF('Cost Plus'!$FG$14:$FG$114,$AD173,'Cost Plus'!AV$14:AV$114)</f>
        <v>0</v>
      </c>
      <c r="AW173" s="300">
        <f>SUMIF('Cost Plus'!$FG$14:$FG$114,$AD173,'Cost Plus'!AW$14:AW$114)</f>
        <v>0</v>
      </c>
      <c r="AX173" s="300">
        <f>SUMIF('Cost Plus'!$FG$14:$FG$114,$AD173,'Cost Plus'!AX$14:AX$114)</f>
        <v>0</v>
      </c>
      <c r="AY173" s="300">
        <f>SUMIF('Cost Plus'!$FG$14:$FG$114,$AD173,'Cost Plus'!AY$14:AY$114)</f>
        <v>0</v>
      </c>
      <c r="AZ173" s="300">
        <f>SUMIF('Cost Plus'!$FG$14:$FG$114,$AD173,'Cost Plus'!AZ$14:AZ$114)</f>
        <v>0</v>
      </c>
      <c r="BA173" s="300">
        <f>SUMIF('Cost Plus'!$FG$14:$FG$114,$AD173,'Cost Plus'!BA$14:BA$114)</f>
        <v>0</v>
      </c>
      <c r="BB173" s="300">
        <f>SUMIF('Cost Plus'!$FG$14:$FG$114,$AD173,'Cost Plus'!BB$14:BB$114)</f>
        <v>0</v>
      </c>
      <c r="BC173" s="300">
        <f>SUMIF('Cost Plus'!$FG$14:$FG$114,$AD173,'Cost Plus'!BC$14:BC$114)</f>
        <v>0</v>
      </c>
      <c r="BD173" s="300">
        <f>SUMIF('Cost Plus'!$FG$14:$FG$114,$AD173,'Cost Plus'!BD$14:BD$114)</f>
        <v>0</v>
      </c>
      <c r="BE173" s="300">
        <f>SUMIF('Cost Plus'!$FG$14:$FG$114,$AD173,'Cost Plus'!BE$14:BE$114)</f>
        <v>0</v>
      </c>
      <c r="BF173" s="300">
        <f>SUMIF('Cost Plus'!$FG$14:$FG$114,$AD173,'Cost Plus'!BF$14:BF$114)</f>
        <v>0</v>
      </c>
      <c r="BG173" s="300">
        <f>SUMIF('Cost Plus'!$FG$14:$FG$114,$AD173,'Cost Plus'!BG$14:BG$114)</f>
        <v>0</v>
      </c>
      <c r="BH173" s="300">
        <f>SUMIF('Cost Plus'!$FG$14:$FG$114,$AD173,'Cost Plus'!BH$14:BH$114)</f>
        <v>0</v>
      </c>
      <c r="BI173" s="300">
        <f>SUMIF('Cost Plus'!$FG$14:$FG$114,$AD173,'Cost Plus'!BI$14:BI$114)</f>
        <v>0</v>
      </c>
      <c r="BJ173" s="300">
        <f>SUMIF('Cost Plus'!$FG$14:$FG$114,$AD173,'Cost Plus'!BJ$14:BJ$114)</f>
        <v>0</v>
      </c>
      <c r="BK173" s="300">
        <f>SUMIF('Cost Plus'!$FG$14:$FG$114,$AD173,'Cost Plus'!BK$14:BK$114)</f>
        <v>0</v>
      </c>
      <c r="BL173" s="300">
        <f>SUMIF('Cost Plus'!$FG$14:$FG$114,$AD173,'Cost Plus'!BL$14:BL$114)</f>
        <v>0</v>
      </c>
      <c r="BM173" s="300">
        <f>SUMIF('Cost Plus'!$FG$14:$FG$114,$AD173,'Cost Plus'!BM$14:BM$114)</f>
        <v>0</v>
      </c>
      <c r="BN173" s="300">
        <f>SUMIF('Cost Plus'!$FG$14:$FG$114,$AD173,'Cost Plus'!BN$14:BN$114)</f>
        <v>0</v>
      </c>
      <c r="BO173" s="300">
        <f>SUMIF('Cost Plus'!$FG$14:$FG$114,$AD173,'Cost Plus'!BO$14:BO$114)</f>
        <v>0</v>
      </c>
      <c r="BP173" s="300">
        <f>SUMIF('Cost Plus'!$FG$14:$FG$114,$AD173,'Cost Plus'!BP$14:BP$114)</f>
        <v>0</v>
      </c>
      <c r="BQ173" s="300">
        <f>SUMIF('Cost Plus'!$FG$14:$FG$114,$AD173,'Cost Plus'!BQ$14:BQ$114)</f>
        <v>0</v>
      </c>
      <c r="BR173" s="300">
        <f>SUMIF('Cost Plus'!$FG$14:$FG$114,$AD173,'Cost Plus'!BR$14:BR$114)</f>
        <v>0</v>
      </c>
      <c r="BS173" s="300">
        <f>SUMIF('Cost Plus'!$FG$14:$FG$114,$AD173,'Cost Plus'!BS$14:BS$114)</f>
        <v>0</v>
      </c>
      <c r="BT173" s="300">
        <f>SUMIF('Cost Plus'!$FG$14:$FG$114,$AD173,'Cost Plus'!BT$14:BT$114)</f>
        <v>0</v>
      </c>
      <c r="BU173" s="300">
        <f>SUMIF('Cost Plus'!$FG$14:$FG$114,$AD173,'Cost Plus'!BU$14:BU$114)</f>
        <v>0</v>
      </c>
      <c r="BV173" s="300">
        <f>SUMIF('Cost Plus'!$FG$14:$FG$114,$AD173,'Cost Plus'!BV$14:BV$114)</f>
        <v>0</v>
      </c>
      <c r="BW173" s="300">
        <f>SUMIF('Cost Plus'!$FG$14:$FG$114,$AD173,'Cost Plus'!BW$14:BW$114)</f>
        <v>0</v>
      </c>
      <c r="BX173" s="300">
        <f>SUMIF('Cost Plus'!$FG$14:$FG$114,$AD173,'Cost Plus'!BX$14:BX$114)</f>
        <v>0</v>
      </c>
      <c r="BY173" s="300">
        <f>SUMIF('Cost Plus'!$FG$14:$FG$114,$AD173,'Cost Plus'!BY$14:BY$114)</f>
        <v>0</v>
      </c>
      <c r="BZ173" s="300">
        <f>SUMIF('Cost Plus'!$FG$14:$FG$114,$AD173,'Cost Plus'!BZ$14:BZ$114)</f>
        <v>0</v>
      </c>
      <c r="CA173" s="300">
        <f>SUMIF('Cost Plus'!$FG$14:$FG$114,$AD173,'Cost Plus'!CA$14:CA$114)</f>
        <v>0</v>
      </c>
      <c r="CB173" s="300">
        <f>SUMIF('Cost Plus'!$FG$14:$FG$114,$AD173,'Cost Plus'!CB$14:CB$114)</f>
        <v>0</v>
      </c>
      <c r="CC173" s="300">
        <f>SUMIF('Cost Plus'!$FG$14:$FG$114,$AD173,'Cost Plus'!CC$14:CC$114)</f>
        <v>0</v>
      </c>
      <c r="CD173" s="300">
        <f>SUMIF('Cost Plus'!$FG$14:$FG$114,$AD173,'Cost Plus'!CD$14:CD$114)</f>
        <v>0</v>
      </c>
      <c r="CE173" s="300">
        <f>SUMIF('Cost Plus'!$FG$14:$FG$114,$AD173,'Cost Plus'!CE$14:CE$114)</f>
        <v>0</v>
      </c>
      <c r="CF173" s="300">
        <f>SUMIF('Cost Plus'!$FG$14:$FG$114,$AD173,'Cost Plus'!CF$14:CF$114)</f>
        <v>0</v>
      </c>
      <c r="CG173" s="300">
        <f>SUMIF('Cost Plus'!$FG$14:$FG$114,$AD173,'Cost Plus'!CG$14:CG$114)</f>
        <v>0</v>
      </c>
      <c r="CH173" s="300">
        <f>SUMIF('Cost Plus'!$FG$14:$FG$114,$AD173,'Cost Plus'!CH$14:CH$114)</f>
        <v>0</v>
      </c>
      <c r="CI173" s="300">
        <f>SUMIF('Cost Plus'!$FG$14:$FG$114,$AD173,'Cost Plus'!CI$14:CI$114)</f>
        <v>0</v>
      </c>
      <c r="CJ173" s="300">
        <f>SUMIF('Cost Plus'!$FG$14:$FG$114,$AD173,'Cost Plus'!CJ$14:CJ$114)</f>
        <v>0</v>
      </c>
      <c r="CK173" s="300">
        <f>SUMIF('Cost Plus'!$FG$14:$FG$114,$AD173,'Cost Plus'!CK$14:CK$114)</f>
        <v>0</v>
      </c>
      <c r="CL173" s="300">
        <f>SUMIF('Cost Plus'!$FG$14:$FG$114,$AD173,'Cost Plus'!CL$14:CL$114)</f>
        <v>0</v>
      </c>
      <c r="CM173" s="300">
        <f>SUMIF('Cost Plus'!$FG$14:$FG$114,$AD173,'Cost Plus'!CM$14:CM$114)</f>
        <v>0</v>
      </c>
      <c r="CN173" s="300">
        <f>SUMIF('Cost Plus'!$FG$14:$FG$114,$AD173,'Cost Plus'!CN$14:CN$114)</f>
        <v>0</v>
      </c>
      <c r="CO173" s="300">
        <f>SUMIF('Cost Plus'!$FG$14:$FG$114,$AD173,'Cost Plus'!CO$14:CO$114)</f>
        <v>0</v>
      </c>
      <c r="CP173" s="300">
        <f>SUMIF('Cost Plus'!$FG$14:$FG$114,$AD173,'Cost Plus'!CP$14:CP$114)</f>
        <v>0</v>
      </c>
      <c r="CQ173" s="300">
        <f>SUMIF('Cost Plus'!$FG$14:$FG$114,$AD173,'Cost Plus'!CQ$14:CQ$114)</f>
        <v>0</v>
      </c>
      <c r="CR173" s="300">
        <f>SUMIF('Cost Plus'!$FG$14:$FG$114,$AD173,'Cost Plus'!CR$14:CR$114)</f>
        <v>0</v>
      </c>
      <c r="CS173" s="300">
        <f>SUMIF('Cost Plus'!$FG$14:$FG$114,$AD173,'Cost Plus'!CS$14:CS$114)</f>
        <v>0</v>
      </c>
      <c r="CT173" s="300">
        <f>SUMIF('Cost Plus'!$FG$14:$FG$114,$AD173,'Cost Plus'!CT$14:CT$114)</f>
        <v>0</v>
      </c>
      <c r="CU173" s="300">
        <f>SUMIF('Cost Plus'!$FG$14:$FG$114,$AD173,'Cost Plus'!CU$14:CU$114)</f>
        <v>0</v>
      </c>
      <c r="CV173" s="300">
        <f>SUMIF('Cost Plus'!$FG$14:$FG$114,$AD173,'Cost Plus'!CV$14:CV$114)</f>
        <v>0</v>
      </c>
      <c r="CW173" s="300">
        <f>SUMIF('Cost Plus'!$FG$14:$FG$114,$AD173,'Cost Plus'!CW$14:CW$114)</f>
        <v>0</v>
      </c>
      <c r="CX173" s="300">
        <f>SUMIF('Cost Plus'!$FG$14:$FG$114,$AD173,'Cost Plus'!CX$14:CX$114)</f>
        <v>0</v>
      </c>
      <c r="CY173" s="300">
        <f>SUMIF('Cost Plus'!$FG$14:$FG$114,$AD173,'Cost Plus'!CY$14:CY$114)</f>
        <v>0</v>
      </c>
      <c r="CZ173" s="300">
        <f>SUMIF('Cost Plus'!$FG$14:$FG$114,$AD173,'Cost Plus'!CZ$14:CZ$114)</f>
        <v>0</v>
      </c>
      <c r="DA173" s="300">
        <f>SUMIF('Cost Plus'!$FG$14:$FG$114,$AD173,'Cost Plus'!DA$14:DA$114)</f>
        <v>0</v>
      </c>
      <c r="DB173" s="300">
        <f>SUMIF('Cost Plus'!$FG$14:$FG$114,$AD173,'Cost Plus'!DB$14:DB$114)</f>
        <v>0</v>
      </c>
      <c r="DC173" s="300">
        <f>SUMIF('Cost Plus'!$FG$14:$FG$114,$AD173,'Cost Plus'!DC$14:DC$114)</f>
        <v>0</v>
      </c>
      <c r="DD173" s="300">
        <f>SUMIF('Cost Plus'!$FG$14:$FG$114,$AD173,'Cost Plus'!DD$14:DD$114)</f>
        <v>0</v>
      </c>
      <c r="DE173" s="300">
        <f>SUMIF('Cost Plus'!$FG$14:$FG$114,$AD173,'Cost Plus'!DE$14:DE$114)</f>
        <v>0</v>
      </c>
      <c r="DF173" s="300">
        <f>SUMIF('Cost Plus'!$FG$14:$FG$114,$AD173,'Cost Plus'!DF$14:DF$114)</f>
        <v>0</v>
      </c>
      <c r="DG173" s="300">
        <f>SUMIF('Cost Plus'!$FG$14:$FG$114,$AD173,'Cost Plus'!DG$14:DG$114)</f>
        <v>0</v>
      </c>
      <c r="DH173" s="300">
        <f>SUMIF('Cost Plus'!$FG$14:$FG$114,$AD173,'Cost Plus'!DH$14:DH$114)</f>
        <v>0</v>
      </c>
      <c r="DI173" s="300">
        <f>SUMIF('Cost Plus'!$FG$14:$FG$114,$AD173,'Cost Plus'!DI$14:DI$114)</f>
        <v>0</v>
      </c>
      <c r="DJ173" s="300">
        <f>SUMIF('Cost Plus'!$FG$14:$FG$114,$AD173,'Cost Plus'!DJ$14:DJ$114)</f>
        <v>0</v>
      </c>
      <c r="DK173" s="300">
        <f>SUMIF('Cost Plus'!$FG$14:$FG$114,$AD173,'Cost Plus'!DK$14:DK$114)</f>
        <v>0</v>
      </c>
      <c r="DL173" s="300">
        <f>SUMIF('Cost Plus'!$FG$14:$FG$114,$AD173,'Cost Plus'!DL$14:DL$114)</f>
        <v>0</v>
      </c>
      <c r="DM173" s="300">
        <f>SUMIF('Cost Plus'!$FG$14:$FG$114,$AD173,'Cost Plus'!DM$14:DM$114)</f>
        <v>0</v>
      </c>
      <c r="DN173" s="300">
        <f>SUMIF('Cost Plus'!$FG$14:$FG$114,$AD173,'Cost Plus'!DN$14:DN$114)</f>
        <v>0</v>
      </c>
      <c r="DO173" s="300">
        <f>SUMIF('Cost Plus'!$FG$14:$FG$114,$AD173,'Cost Plus'!DO$14:DO$114)</f>
        <v>0</v>
      </c>
      <c r="DP173" s="300">
        <f>SUMIF('Cost Plus'!$FG$14:$FG$114,$AD173,'Cost Plus'!DP$14:DP$114)</f>
        <v>0</v>
      </c>
      <c r="DQ173" s="300">
        <f>SUMIF('Cost Plus'!$FG$14:$FG$114,$AD173,'Cost Plus'!DQ$14:DQ$114)</f>
        <v>0</v>
      </c>
      <c r="DR173" s="300">
        <f>SUMIF('Cost Plus'!$FG$14:$FG$114,$AD173,'Cost Plus'!DR$14:DR$114)</f>
        <v>0</v>
      </c>
      <c r="DS173" s="300">
        <f>SUMIF('Cost Plus'!$FG$14:$FG$114,$AD173,'Cost Plus'!DS$14:DS$114)</f>
        <v>0</v>
      </c>
      <c r="DT173" s="300">
        <f>SUMIF('Cost Plus'!$FG$14:$FG$114,$AD173,'Cost Plus'!DT$14:DT$114)</f>
        <v>0</v>
      </c>
      <c r="DU173" s="300">
        <f>SUMIF('Cost Plus'!$FG$14:$FG$114,$AD173,'Cost Plus'!DU$14:DU$114)</f>
        <v>0</v>
      </c>
      <c r="DV173" s="300">
        <f>SUMIF('Cost Plus'!$FG$14:$FG$114,$AD173,'Cost Plus'!DV$14:DV$114)</f>
        <v>0</v>
      </c>
      <c r="DW173" s="300">
        <f>SUMIF('Cost Plus'!$FG$14:$FG$114,$AD173,'Cost Plus'!DW$14:DW$114)</f>
        <v>0</v>
      </c>
      <c r="DX173" s="300">
        <f>SUMIF('Cost Plus'!$FG$14:$FG$114,$AD173,'Cost Plus'!DX$14:DX$114)</f>
        <v>0</v>
      </c>
      <c r="DY173" s="300">
        <f>SUMIF('Cost Plus'!$FG$14:$FG$114,$AD173,'Cost Plus'!DY$14:DY$114)</f>
        <v>0</v>
      </c>
      <c r="DZ173" s="300">
        <f>SUMIF('Cost Plus'!$FG$14:$FG$114,$AD173,'Cost Plus'!DZ$14:DZ$114)</f>
        <v>0</v>
      </c>
      <c r="EA173" s="300">
        <f>SUMIF('Cost Plus'!$FG$14:$FG$114,$AD173,'Cost Plus'!EA$14:EA$114)</f>
        <v>0</v>
      </c>
      <c r="EB173" s="300">
        <f>SUMIF('Cost Plus'!$FG$14:$FG$114,$AD173,'Cost Plus'!EB$14:EB$114)</f>
        <v>0</v>
      </c>
      <c r="EC173" s="300">
        <f>SUMIF('Cost Plus'!$FG$14:$FG$114,$AD173,'Cost Plus'!EC$14:EC$114)</f>
        <v>0</v>
      </c>
      <c r="ED173" s="300">
        <f>SUMIF('Cost Plus'!$FG$14:$FG$114,$AD173,'Cost Plus'!ED$14:ED$114)</f>
        <v>0</v>
      </c>
      <c r="EE173" s="300">
        <f>SUMIF('Cost Plus'!$FG$14:$FG$114,$AD173,'Cost Plus'!EE$14:EE$114)</f>
        <v>0</v>
      </c>
      <c r="EF173" s="300">
        <f>SUMIF('Cost Plus'!$FG$14:$FG$114,$AD173,'Cost Plus'!EF$14:EF$114)</f>
        <v>0</v>
      </c>
      <c r="EG173" s="300">
        <f>SUMIF('Cost Plus'!$FG$14:$FG$114,$AD173,'Cost Plus'!EG$14:EG$114)</f>
        <v>0</v>
      </c>
      <c r="EH173" s="300">
        <f>SUMIF('Cost Plus'!$FG$14:$FG$114,$AD173,'Cost Plus'!EH$14:EH$114)</f>
        <v>0</v>
      </c>
      <c r="EI173" s="300">
        <f>SUMIF('Cost Plus'!$FG$14:$FG$114,$AD173,'Cost Plus'!EI$14:EI$114)</f>
        <v>0</v>
      </c>
      <c r="EJ173" s="300">
        <f>SUMIF('Cost Plus'!$FG$14:$FG$114,$AD173,'Cost Plus'!EJ$14:EJ$114)</f>
        <v>0</v>
      </c>
      <c r="EK173" s="300">
        <f>SUMIF('Cost Plus'!$FG$14:$FG$114,$AD173,'Cost Plus'!EK$14:EK$114)</f>
        <v>0</v>
      </c>
      <c r="EL173" s="300">
        <f>SUMIF('Cost Plus'!$FG$14:$FG$114,$AD173,'Cost Plus'!EL$14:EL$114)</f>
        <v>0</v>
      </c>
      <c r="EM173" s="300">
        <f>SUMIF('Cost Plus'!$FG$14:$FG$114,$AD173,'Cost Plus'!EM$14:EM$114)</f>
        <v>0</v>
      </c>
      <c r="EN173" s="300">
        <f>SUMIF('Cost Plus'!$FG$14:$FG$114,$AD173,'Cost Plus'!EN$14:EN$114)</f>
        <v>0</v>
      </c>
      <c r="EO173" s="300">
        <f>SUMIF('Cost Plus'!$FG$14:$FG$114,$AD173,'Cost Plus'!EO$14:EO$114)</f>
        <v>0</v>
      </c>
      <c r="EP173" s="300">
        <f>SUMIF('Cost Plus'!$FG$14:$FG$114,$AD173,'Cost Plus'!EP$14:EP$114)</f>
        <v>0</v>
      </c>
      <c r="EQ173" s="300">
        <f>SUMIF('Cost Plus'!$FG$14:$FG$114,$AD173,'Cost Plus'!EQ$14:EQ$114)</f>
        <v>0</v>
      </c>
      <c r="ER173" s="300">
        <f>SUMIF('Cost Plus'!$FG$14:$FG$114,$AD173,'Cost Plus'!ER$14:ER$114)</f>
        <v>0</v>
      </c>
      <c r="ES173" s="300">
        <f>SUMIF('Cost Plus'!$FG$14:$FG$114,$AD173,'Cost Plus'!ES$14:ES$114)</f>
        <v>0</v>
      </c>
      <c r="ET173" s="300">
        <f>SUMIF('Cost Plus'!$FG$14:$FG$114,$AD173,'Cost Plus'!ET$14:ET$114)</f>
        <v>0</v>
      </c>
      <c r="EU173" s="300">
        <f>SUMIF('Cost Plus'!$FG$14:$FG$114,$AD173,'Cost Plus'!EU$14:EU$114)</f>
        <v>0</v>
      </c>
      <c r="EV173" s="300">
        <f>SUMIF('Cost Plus'!$FG$14:$FG$114,$AD173,'Cost Plus'!EV$14:EV$114)</f>
        <v>0</v>
      </c>
      <c r="EW173" s="300">
        <f>SUMIF('Cost Plus'!$FG$14:$FG$114,$AD173,'Cost Plus'!EW$14:EW$114)</f>
        <v>0</v>
      </c>
      <c r="EX173" s="300">
        <f>SUMIF('Cost Plus'!$FG$14:$FG$114,$AD173,'Cost Plus'!EX$14:EX$114)</f>
        <v>0</v>
      </c>
      <c r="EY173" s="261"/>
      <c r="EZ173" s="87"/>
      <c r="FB173" s="261"/>
    </row>
    <row r="174" spans="1:158" ht="12.75" hidden="1" customHeight="1" outlineLevel="2">
      <c r="A174" s="303">
        <v>26</v>
      </c>
      <c r="B174" s="303"/>
      <c r="C174" s="892" t="str">
        <f>Constants!B41</f>
        <v>Prepayment C</v>
      </c>
      <c r="E174" s="323"/>
      <c r="F174" s="324"/>
      <c r="G174" s="324"/>
      <c r="H174" s="324"/>
      <c r="I174" s="324"/>
      <c r="J174" s="324"/>
      <c r="K174" s="324"/>
      <c r="L174" s="324"/>
      <c r="M174" s="324"/>
      <c r="N174" s="324"/>
      <c r="O174" s="324"/>
      <c r="P174" s="324"/>
      <c r="Q174" s="324"/>
      <c r="R174" s="324"/>
      <c r="S174" s="324"/>
      <c r="T174" s="324"/>
      <c r="U174" s="324"/>
      <c r="V174" s="325"/>
      <c r="W174" s="324"/>
      <c r="X174" s="324"/>
      <c r="Y174" s="324"/>
      <c r="Z174" s="324"/>
      <c r="AA174" s="324"/>
      <c r="AB174" s="323"/>
      <c r="AC174" s="326"/>
      <c r="AD174" s="683" t="str">
        <f>Constants!E41</f>
        <v>PAY-C</v>
      </c>
      <c r="AE174" s="304">
        <f t="shared" si="57"/>
        <v>0</v>
      </c>
      <c r="AF174" s="299">
        <f>SUMIF('Cost Plus'!$FG$14:$FG$114,$AD174,'Cost Plus'!AF$14:AF$114)</f>
        <v>0</v>
      </c>
      <c r="AG174" s="300">
        <f>SUMIF('Cost Plus'!$FG$14:$FG$114,$AD174,'Cost Plus'!AG$14:AG$114)</f>
        <v>0</v>
      </c>
      <c r="AH174" s="300">
        <f>SUMIF('Cost Plus'!$FG$14:$FG$114,$AD174,'Cost Plus'!AH$14:AH$114)</f>
        <v>0</v>
      </c>
      <c r="AI174" s="300">
        <f>SUMIF('Cost Plus'!$FG$14:$FG$114,$AD174,'Cost Plus'!AI$14:AI$114)</f>
        <v>0</v>
      </c>
      <c r="AJ174" s="300">
        <f>SUMIF('Cost Plus'!$FG$14:$FG$114,$AD174,'Cost Plus'!AJ$14:AJ$114)</f>
        <v>0</v>
      </c>
      <c r="AK174" s="300">
        <f>SUMIF('Cost Plus'!$FG$14:$FG$114,$AD174,'Cost Plus'!AK$14:AK$114)</f>
        <v>0</v>
      </c>
      <c r="AL174" s="300">
        <f>SUMIF('Cost Plus'!$FG$14:$FG$114,$AD174,'Cost Plus'!AL$14:AL$114)</f>
        <v>0</v>
      </c>
      <c r="AM174" s="300">
        <f>SUMIF('Cost Plus'!$FG$14:$FG$114,$AD174,'Cost Plus'!AM$14:AM$114)</f>
        <v>0</v>
      </c>
      <c r="AN174" s="300">
        <f>SUMIF('Cost Plus'!$FG$14:$FG$114,$AD174,'Cost Plus'!AN$14:AN$114)</f>
        <v>0</v>
      </c>
      <c r="AO174" s="300">
        <f>SUMIF('Cost Plus'!$FG$14:$FG$114,$AD174,'Cost Plus'!AO$14:AO$114)</f>
        <v>0</v>
      </c>
      <c r="AP174" s="300">
        <f>SUMIF('Cost Plus'!$FG$14:$FG$114,$AD174,'Cost Plus'!AP$14:AP$114)</f>
        <v>0</v>
      </c>
      <c r="AQ174" s="300">
        <f>SUMIF('Cost Plus'!$FG$14:$FG$114,$AD174,'Cost Plus'!AQ$14:AQ$114)</f>
        <v>0</v>
      </c>
      <c r="AR174" s="300">
        <f>SUMIF('Cost Plus'!$FG$14:$FG$114,$AD174,'Cost Plus'!AR$14:AR$114)</f>
        <v>0</v>
      </c>
      <c r="AS174" s="300">
        <f>SUMIF('Cost Plus'!$FG$14:$FG$114,$AD174,'Cost Plus'!AS$14:AS$114)</f>
        <v>0</v>
      </c>
      <c r="AT174" s="300">
        <f>SUMIF('Cost Plus'!$FG$14:$FG$114,$AD174,'Cost Plus'!AT$14:AT$114)</f>
        <v>0</v>
      </c>
      <c r="AU174" s="300">
        <f>SUMIF('Cost Plus'!$FG$14:$FG$114,$AD174,'Cost Plus'!AU$14:AU$114)</f>
        <v>0</v>
      </c>
      <c r="AV174" s="300">
        <f>SUMIF('Cost Plus'!$FG$14:$FG$114,$AD174,'Cost Plus'!AV$14:AV$114)</f>
        <v>0</v>
      </c>
      <c r="AW174" s="300">
        <f>SUMIF('Cost Plus'!$FG$14:$FG$114,$AD174,'Cost Plus'!AW$14:AW$114)</f>
        <v>0</v>
      </c>
      <c r="AX174" s="300">
        <f>SUMIF('Cost Plus'!$FG$14:$FG$114,$AD174,'Cost Plus'!AX$14:AX$114)</f>
        <v>0</v>
      </c>
      <c r="AY174" s="300">
        <f>SUMIF('Cost Plus'!$FG$14:$FG$114,$AD174,'Cost Plus'!AY$14:AY$114)</f>
        <v>0</v>
      </c>
      <c r="AZ174" s="300">
        <f>SUMIF('Cost Plus'!$FG$14:$FG$114,$AD174,'Cost Plus'!AZ$14:AZ$114)</f>
        <v>0</v>
      </c>
      <c r="BA174" s="300">
        <f>SUMIF('Cost Plus'!$FG$14:$FG$114,$AD174,'Cost Plus'!BA$14:BA$114)</f>
        <v>0</v>
      </c>
      <c r="BB174" s="300">
        <f>SUMIF('Cost Plus'!$FG$14:$FG$114,$AD174,'Cost Plus'!BB$14:BB$114)</f>
        <v>0</v>
      </c>
      <c r="BC174" s="300">
        <f>SUMIF('Cost Plus'!$FG$14:$FG$114,$AD174,'Cost Plus'!BC$14:BC$114)</f>
        <v>0</v>
      </c>
      <c r="BD174" s="300">
        <f>SUMIF('Cost Plus'!$FG$14:$FG$114,$AD174,'Cost Plus'!BD$14:BD$114)</f>
        <v>0</v>
      </c>
      <c r="BE174" s="300">
        <f>SUMIF('Cost Plus'!$FG$14:$FG$114,$AD174,'Cost Plus'!BE$14:BE$114)</f>
        <v>0</v>
      </c>
      <c r="BF174" s="300">
        <f>SUMIF('Cost Plus'!$FG$14:$FG$114,$AD174,'Cost Plus'!BF$14:BF$114)</f>
        <v>0</v>
      </c>
      <c r="BG174" s="300">
        <f>SUMIF('Cost Plus'!$FG$14:$FG$114,$AD174,'Cost Plus'!BG$14:BG$114)</f>
        <v>0</v>
      </c>
      <c r="BH174" s="300">
        <f>SUMIF('Cost Plus'!$FG$14:$FG$114,$AD174,'Cost Plus'!BH$14:BH$114)</f>
        <v>0</v>
      </c>
      <c r="BI174" s="300">
        <f>SUMIF('Cost Plus'!$FG$14:$FG$114,$AD174,'Cost Plus'!BI$14:BI$114)</f>
        <v>0</v>
      </c>
      <c r="BJ174" s="300">
        <f>SUMIF('Cost Plus'!$FG$14:$FG$114,$AD174,'Cost Plus'!BJ$14:BJ$114)</f>
        <v>0</v>
      </c>
      <c r="BK174" s="300">
        <f>SUMIF('Cost Plus'!$FG$14:$FG$114,$AD174,'Cost Plus'!BK$14:BK$114)</f>
        <v>0</v>
      </c>
      <c r="BL174" s="300">
        <f>SUMIF('Cost Plus'!$FG$14:$FG$114,$AD174,'Cost Plus'!BL$14:BL$114)</f>
        <v>0</v>
      </c>
      <c r="BM174" s="300">
        <f>SUMIF('Cost Plus'!$FG$14:$FG$114,$AD174,'Cost Plus'!BM$14:BM$114)</f>
        <v>0</v>
      </c>
      <c r="BN174" s="300">
        <f>SUMIF('Cost Plus'!$FG$14:$FG$114,$AD174,'Cost Plus'!BN$14:BN$114)</f>
        <v>0</v>
      </c>
      <c r="BO174" s="300">
        <f>SUMIF('Cost Plus'!$FG$14:$FG$114,$AD174,'Cost Plus'!BO$14:BO$114)</f>
        <v>0</v>
      </c>
      <c r="BP174" s="300">
        <f>SUMIF('Cost Plus'!$FG$14:$FG$114,$AD174,'Cost Plus'!BP$14:BP$114)</f>
        <v>0</v>
      </c>
      <c r="BQ174" s="300">
        <f>SUMIF('Cost Plus'!$FG$14:$FG$114,$AD174,'Cost Plus'!BQ$14:BQ$114)</f>
        <v>0</v>
      </c>
      <c r="BR174" s="300">
        <f>SUMIF('Cost Plus'!$FG$14:$FG$114,$AD174,'Cost Plus'!BR$14:BR$114)</f>
        <v>0</v>
      </c>
      <c r="BS174" s="300">
        <f>SUMIF('Cost Plus'!$FG$14:$FG$114,$AD174,'Cost Plus'!BS$14:BS$114)</f>
        <v>0</v>
      </c>
      <c r="BT174" s="300">
        <f>SUMIF('Cost Plus'!$FG$14:$FG$114,$AD174,'Cost Plus'!BT$14:BT$114)</f>
        <v>0</v>
      </c>
      <c r="BU174" s="300">
        <f>SUMIF('Cost Plus'!$FG$14:$FG$114,$AD174,'Cost Plus'!BU$14:BU$114)</f>
        <v>0</v>
      </c>
      <c r="BV174" s="300">
        <f>SUMIF('Cost Plus'!$FG$14:$FG$114,$AD174,'Cost Plus'!BV$14:BV$114)</f>
        <v>0</v>
      </c>
      <c r="BW174" s="300">
        <f>SUMIF('Cost Plus'!$FG$14:$FG$114,$AD174,'Cost Plus'!BW$14:BW$114)</f>
        <v>0</v>
      </c>
      <c r="BX174" s="300">
        <f>SUMIF('Cost Plus'!$FG$14:$FG$114,$AD174,'Cost Plus'!BX$14:BX$114)</f>
        <v>0</v>
      </c>
      <c r="BY174" s="300">
        <f>SUMIF('Cost Plus'!$FG$14:$FG$114,$AD174,'Cost Plus'!BY$14:BY$114)</f>
        <v>0</v>
      </c>
      <c r="BZ174" s="300">
        <f>SUMIF('Cost Plus'!$FG$14:$FG$114,$AD174,'Cost Plus'!BZ$14:BZ$114)</f>
        <v>0</v>
      </c>
      <c r="CA174" s="300">
        <f>SUMIF('Cost Plus'!$FG$14:$FG$114,$AD174,'Cost Plus'!CA$14:CA$114)</f>
        <v>0</v>
      </c>
      <c r="CB174" s="300">
        <f>SUMIF('Cost Plus'!$FG$14:$FG$114,$AD174,'Cost Plus'!CB$14:CB$114)</f>
        <v>0</v>
      </c>
      <c r="CC174" s="300">
        <f>SUMIF('Cost Plus'!$FG$14:$FG$114,$AD174,'Cost Plus'!CC$14:CC$114)</f>
        <v>0</v>
      </c>
      <c r="CD174" s="300">
        <f>SUMIF('Cost Plus'!$FG$14:$FG$114,$AD174,'Cost Plus'!CD$14:CD$114)</f>
        <v>0</v>
      </c>
      <c r="CE174" s="300">
        <f>SUMIF('Cost Plus'!$FG$14:$FG$114,$AD174,'Cost Plus'!CE$14:CE$114)</f>
        <v>0</v>
      </c>
      <c r="CF174" s="300">
        <f>SUMIF('Cost Plus'!$FG$14:$FG$114,$AD174,'Cost Plus'!CF$14:CF$114)</f>
        <v>0</v>
      </c>
      <c r="CG174" s="300">
        <f>SUMIF('Cost Plus'!$FG$14:$FG$114,$AD174,'Cost Plus'!CG$14:CG$114)</f>
        <v>0</v>
      </c>
      <c r="CH174" s="300">
        <f>SUMIF('Cost Plus'!$FG$14:$FG$114,$AD174,'Cost Plus'!CH$14:CH$114)</f>
        <v>0</v>
      </c>
      <c r="CI174" s="300">
        <f>SUMIF('Cost Plus'!$FG$14:$FG$114,$AD174,'Cost Plus'!CI$14:CI$114)</f>
        <v>0</v>
      </c>
      <c r="CJ174" s="300">
        <f>SUMIF('Cost Plus'!$FG$14:$FG$114,$AD174,'Cost Plus'!CJ$14:CJ$114)</f>
        <v>0</v>
      </c>
      <c r="CK174" s="300">
        <f>SUMIF('Cost Plus'!$FG$14:$FG$114,$AD174,'Cost Plus'!CK$14:CK$114)</f>
        <v>0</v>
      </c>
      <c r="CL174" s="300">
        <f>SUMIF('Cost Plus'!$FG$14:$FG$114,$AD174,'Cost Plus'!CL$14:CL$114)</f>
        <v>0</v>
      </c>
      <c r="CM174" s="300">
        <f>SUMIF('Cost Plus'!$FG$14:$FG$114,$AD174,'Cost Plus'!CM$14:CM$114)</f>
        <v>0</v>
      </c>
      <c r="CN174" s="300">
        <f>SUMIF('Cost Plus'!$FG$14:$FG$114,$AD174,'Cost Plus'!CN$14:CN$114)</f>
        <v>0</v>
      </c>
      <c r="CO174" s="300">
        <f>SUMIF('Cost Plus'!$FG$14:$FG$114,$AD174,'Cost Plus'!CO$14:CO$114)</f>
        <v>0</v>
      </c>
      <c r="CP174" s="300">
        <f>SUMIF('Cost Plus'!$FG$14:$FG$114,$AD174,'Cost Plus'!CP$14:CP$114)</f>
        <v>0</v>
      </c>
      <c r="CQ174" s="300">
        <f>SUMIF('Cost Plus'!$FG$14:$FG$114,$AD174,'Cost Plus'!CQ$14:CQ$114)</f>
        <v>0</v>
      </c>
      <c r="CR174" s="300">
        <f>SUMIF('Cost Plus'!$FG$14:$FG$114,$AD174,'Cost Plus'!CR$14:CR$114)</f>
        <v>0</v>
      </c>
      <c r="CS174" s="300">
        <f>SUMIF('Cost Plus'!$FG$14:$FG$114,$AD174,'Cost Plus'!CS$14:CS$114)</f>
        <v>0</v>
      </c>
      <c r="CT174" s="300">
        <f>SUMIF('Cost Plus'!$FG$14:$FG$114,$AD174,'Cost Plus'!CT$14:CT$114)</f>
        <v>0</v>
      </c>
      <c r="CU174" s="300">
        <f>SUMIF('Cost Plus'!$FG$14:$FG$114,$AD174,'Cost Plus'!CU$14:CU$114)</f>
        <v>0</v>
      </c>
      <c r="CV174" s="300">
        <f>SUMIF('Cost Plus'!$FG$14:$FG$114,$AD174,'Cost Plus'!CV$14:CV$114)</f>
        <v>0</v>
      </c>
      <c r="CW174" s="300">
        <f>SUMIF('Cost Plus'!$FG$14:$FG$114,$AD174,'Cost Plus'!CW$14:CW$114)</f>
        <v>0</v>
      </c>
      <c r="CX174" s="300">
        <f>SUMIF('Cost Plus'!$FG$14:$FG$114,$AD174,'Cost Plus'!CX$14:CX$114)</f>
        <v>0</v>
      </c>
      <c r="CY174" s="300">
        <f>SUMIF('Cost Plus'!$FG$14:$FG$114,$AD174,'Cost Plus'!CY$14:CY$114)</f>
        <v>0</v>
      </c>
      <c r="CZ174" s="300">
        <f>SUMIF('Cost Plus'!$FG$14:$FG$114,$AD174,'Cost Plus'!CZ$14:CZ$114)</f>
        <v>0</v>
      </c>
      <c r="DA174" s="300">
        <f>SUMIF('Cost Plus'!$FG$14:$FG$114,$AD174,'Cost Plus'!DA$14:DA$114)</f>
        <v>0</v>
      </c>
      <c r="DB174" s="300">
        <f>SUMIF('Cost Plus'!$FG$14:$FG$114,$AD174,'Cost Plus'!DB$14:DB$114)</f>
        <v>0</v>
      </c>
      <c r="DC174" s="300">
        <f>SUMIF('Cost Plus'!$FG$14:$FG$114,$AD174,'Cost Plus'!DC$14:DC$114)</f>
        <v>0</v>
      </c>
      <c r="DD174" s="300">
        <f>SUMIF('Cost Plus'!$FG$14:$FG$114,$AD174,'Cost Plus'!DD$14:DD$114)</f>
        <v>0</v>
      </c>
      <c r="DE174" s="300">
        <f>SUMIF('Cost Plus'!$FG$14:$FG$114,$AD174,'Cost Plus'!DE$14:DE$114)</f>
        <v>0</v>
      </c>
      <c r="DF174" s="300">
        <f>SUMIF('Cost Plus'!$FG$14:$FG$114,$AD174,'Cost Plus'!DF$14:DF$114)</f>
        <v>0</v>
      </c>
      <c r="DG174" s="300">
        <f>SUMIF('Cost Plus'!$FG$14:$FG$114,$AD174,'Cost Plus'!DG$14:DG$114)</f>
        <v>0</v>
      </c>
      <c r="DH174" s="300">
        <f>SUMIF('Cost Plus'!$FG$14:$FG$114,$AD174,'Cost Plus'!DH$14:DH$114)</f>
        <v>0</v>
      </c>
      <c r="DI174" s="300">
        <f>SUMIF('Cost Plus'!$FG$14:$FG$114,$AD174,'Cost Plus'!DI$14:DI$114)</f>
        <v>0</v>
      </c>
      <c r="DJ174" s="300">
        <f>SUMIF('Cost Plus'!$FG$14:$FG$114,$AD174,'Cost Plus'!DJ$14:DJ$114)</f>
        <v>0</v>
      </c>
      <c r="DK174" s="300">
        <f>SUMIF('Cost Plus'!$FG$14:$FG$114,$AD174,'Cost Plus'!DK$14:DK$114)</f>
        <v>0</v>
      </c>
      <c r="DL174" s="300">
        <f>SUMIF('Cost Plus'!$FG$14:$FG$114,$AD174,'Cost Plus'!DL$14:DL$114)</f>
        <v>0</v>
      </c>
      <c r="DM174" s="300">
        <f>SUMIF('Cost Plus'!$FG$14:$FG$114,$AD174,'Cost Plus'!DM$14:DM$114)</f>
        <v>0</v>
      </c>
      <c r="DN174" s="300">
        <f>SUMIF('Cost Plus'!$FG$14:$FG$114,$AD174,'Cost Plus'!DN$14:DN$114)</f>
        <v>0</v>
      </c>
      <c r="DO174" s="300">
        <f>SUMIF('Cost Plus'!$FG$14:$FG$114,$AD174,'Cost Plus'!DO$14:DO$114)</f>
        <v>0</v>
      </c>
      <c r="DP174" s="300">
        <f>SUMIF('Cost Plus'!$FG$14:$FG$114,$AD174,'Cost Plus'!DP$14:DP$114)</f>
        <v>0</v>
      </c>
      <c r="DQ174" s="300">
        <f>SUMIF('Cost Plus'!$FG$14:$FG$114,$AD174,'Cost Plus'!DQ$14:DQ$114)</f>
        <v>0</v>
      </c>
      <c r="DR174" s="300">
        <f>SUMIF('Cost Plus'!$FG$14:$FG$114,$AD174,'Cost Plus'!DR$14:DR$114)</f>
        <v>0</v>
      </c>
      <c r="DS174" s="300">
        <f>SUMIF('Cost Plus'!$FG$14:$FG$114,$AD174,'Cost Plus'!DS$14:DS$114)</f>
        <v>0</v>
      </c>
      <c r="DT174" s="300">
        <f>SUMIF('Cost Plus'!$FG$14:$FG$114,$AD174,'Cost Plus'!DT$14:DT$114)</f>
        <v>0</v>
      </c>
      <c r="DU174" s="300">
        <f>SUMIF('Cost Plus'!$FG$14:$FG$114,$AD174,'Cost Plus'!DU$14:DU$114)</f>
        <v>0</v>
      </c>
      <c r="DV174" s="300">
        <f>SUMIF('Cost Plus'!$FG$14:$FG$114,$AD174,'Cost Plus'!DV$14:DV$114)</f>
        <v>0</v>
      </c>
      <c r="DW174" s="300">
        <f>SUMIF('Cost Plus'!$FG$14:$FG$114,$AD174,'Cost Plus'!DW$14:DW$114)</f>
        <v>0</v>
      </c>
      <c r="DX174" s="300">
        <f>SUMIF('Cost Plus'!$FG$14:$FG$114,$AD174,'Cost Plus'!DX$14:DX$114)</f>
        <v>0</v>
      </c>
      <c r="DY174" s="300">
        <f>SUMIF('Cost Plus'!$FG$14:$FG$114,$AD174,'Cost Plus'!DY$14:DY$114)</f>
        <v>0</v>
      </c>
      <c r="DZ174" s="300">
        <f>SUMIF('Cost Plus'!$FG$14:$FG$114,$AD174,'Cost Plus'!DZ$14:DZ$114)</f>
        <v>0</v>
      </c>
      <c r="EA174" s="300">
        <f>SUMIF('Cost Plus'!$FG$14:$FG$114,$AD174,'Cost Plus'!EA$14:EA$114)</f>
        <v>0</v>
      </c>
      <c r="EB174" s="300">
        <f>SUMIF('Cost Plus'!$FG$14:$FG$114,$AD174,'Cost Plus'!EB$14:EB$114)</f>
        <v>0</v>
      </c>
      <c r="EC174" s="300">
        <f>SUMIF('Cost Plus'!$FG$14:$FG$114,$AD174,'Cost Plus'!EC$14:EC$114)</f>
        <v>0</v>
      </c>
      <c r="ED174" s="300">
        <f>SUMIF('Cost Plus'!$FG$14:$FG$114,$AD174,'Cost Plus'!ED$14:ED$114)</f>
        <v>0</v>
      </c>
      <c r="EE174" s="300">
        <f>SUMIF('Cost Plus'!$FG$14:$FG$114,$AD174,'Cost Plus'!EE$14:EE$114)</f>
        <v>0</v>
      </c>
      <c r="EF174" s="300">
        <f>SUMIF('Cost Plus'!$FG$14:$FG$114,$AD174,'Cost Plus'!EF$14:EF$114)</f>
        <v>0</v>
      </c>
      <c r="EG174" s="300">
        <f>SUMIF('Cost Plus'!$FG$14:$FG$114,$AD174,'Cost Plus'!EG$14:EG$114)</f>
        <v>0</v>
      </c>
      <c r="EH174" s="300">
        <f>SUMIF('Cost Plus'!$FG$14:$FG$114,$AD174,'Cost Plus'!EH$14:EH$114)</f>
        <v>0</v>
      </c>
      <c r="EI174" s="300">
        <f>SUMIF('Cost Plus'!$FG$14:$FG$114,$AD174,'Cost Plus'!EI$14:EI$114)</f>
        <v>0</v>
      </c>
      <c r="EJ174" s="300">
        <f>SUMIF('Cost Plus'!$FG$14:$FG$114,$AD174,'Cost Plus'!EJ$14:EJ$114)</f>
        <v>0</v>
      </c>
      <c r="EK174" s="300">
        <f>SUMIF('Cost Plus'!$FG$14:$FG$114,$AD174,'Cost Plus'!EK$14:EK$114)</f>
        <v>0</v>
      </c>
      <c r="EL174" s="300">
        <f>SUMIF('Cost Plus'!$FG$14:$FG$114,$AD174,'Cost Plus'!EL$14:EL$114)</f>
        <v>0</v>
      </c>
      <c r="EM174" s="300">
        <f>SUMIF('Cost Plus'!$FG$14:$FG$114,$AD174,'Cost Plus'!EM$14:EM$114)</f>
        <v>0</v>
      </c>
      <c r="EN174" s="300">
        <f>SUMIF('Cost Plus'!$FG$14:$FG$114,$AD174,'Cost Plus'!EN$14:EN$114)</f>
        <v>0</v>
      </c>
      <c r="EO174" s="300">
        <f>SUMIF('Cost Plus'!$FG$14:$FG$114,$AD174,'Cost Plus'!EO$14:EO$114)</f>
        <v>0</v>
      </c>
      <c r="EP174" s="300">
        <f>SUMIF('Cost Plus'!$FG$14:$FG$114,$AD174,'Cost Plus'!EP$14:EP$114)</f>
        <v>0</v>
      </c>
      <c r="EQ174" s="300">
        <f>SUMIF('Cost Plus'!$FG$14:$FG$114,$AD174,'Cost Plus'!EQ$14:EQ$114)</f>
        <v>0</v>
      </c>
      <c r="ER174" s="300">
        <f>SUMIF('Cost Plus'!$FG$14:$FG$114,$AD174,'Cost Plus'!ER$14:ER$114)</f>
        <v>0</v>
      </c>
      <c r="ES174" s="300">
        <f>SUMIF('Cost Plus'!$FG$14:$FG$114,$AD174,'Cost Plus'!ES$14:ES$114)</f>
        <v>0</v>
      </c>
      <c r="ET174" s="300">
        <f>SUMIF('Cost Plus'!$FG$14:$FG$114,$AD174,'Cost Plus'!ET$14:ET$114)</f>
        <v>0</v>
      </c>
      <c r="EU174" s="300">
        <f>SUMIF('Cost Plus'!$FG$14:$FG$114,$AD174,'Cost Plus'!EU$14:EU$114)</f>
        <v>0</v>
      </c>
      <c r="EV174" s="300">
        <f>SUMIF('Cost Plus'!$FG$14:$FG$114,$AD174,'Cost Plus'!EV$14:EV$114)</f>
        <v>0</v>
      </c>
      <c r="EW174" s="300">
        <f>SUMIF('Cost Plus'!$FG$14:$FG$114,$AD174,'Cost Plus'!EW$14:EW$114)</f>
        <v>0</v>
      </c>
      <c r="EX174" s="300">
        <f>SUMIF('Cost Plus'!$FG$14:$FG$114,$AD174,'Cost Plus'!EX$14:EX$114)</f>
        <v>0</v>
      </c>
      <c r="EY174" s="261"/>
      <c r="EZ174" s="87"/>
      <c r="FB174" s="261"/>
    </row>
    <row r="175" spans="1:158" s="200" customFormat="1" ht="5.0999999999999996" hidden="1" customHeight="1" outlineLevel="2">
      <c r="A175" s="205"/>
      <c r="B175" s="201"/>
      <c r="C175" s="201"/>
      <c r="D175" s="201"/>
      <c r="E175" s="234"/>
      <c r="F175" s="201"/>
      <c r="G175" s="201"/>
      <c r="H175" s="201"/>
      <c r="I175" s="201"/>
      <c r="J175" s="201"/>
      <c r="K175" s="201"/>
      <c r="L175" s="201"/>
      <c r="M175" s="201"/>
      <c r="N175" s="201"/>
      <c r="O175" s="201"/>
      <c r="P175" s="201"/>
      <c r="Q175" s="201"/>
      <c r="R175" s="201"/>
      <c r="S175" s="201"/>
      <c r="T175" s="201"/>
      <c r="U175" s="201"/>
      <c r="V175" s="201"/>
      <c r="W175" s="201"/>
      <c r="X175" s="201"/>
      <c r="Y175" s="201"/>
      <c r="Z175" s="201"/>
      <c r="AA175" s="201"/>
      <c r="AB175" s="202"/>
      <c r="AC175" s="201"/>
      <c r="AD175" s="203"/>
      <c r="AE175" s="296"/>
      <c r="AF175" s="301"/>
      <c r="AG175" s="301"/>
      <c r="AH175" s="301"/>
      <c r="AI175" s="301"/>
      <c r="AJ175" s="301"/>
      <c r="AK175" s="301"/>
      <c r="AL175" s="301"/>
      <c r="AM175" s="301"/>
      <c r="AN175" s="301"/>
      <c r="AO175" s="301"/>
      <c r="AP175" s="301"/>
      <c r="AQ175" s="301"/>
      <c r="AR175" s="301"/>
      <c r="AS175" s="301"/>
      <c r="AT175" s="301"/>
      <c r="AU175" s="301"/>
      <c r="AV175" s="301"/>
      <c r="AW175" s="301"/>
      <c r="AX175" s="301"/>
      <c r="AY175" s="301"/>
      <c r="AZ175" s="301"/>
      <c r="BA175" s="301"/>
      <c r="BB175" s="301"/>
      <c r="BC175" s="301"/>
      <c r="BD175" s="301"/>
      <c r="BE175" s="301"/>
      <c r="BF175" s="301"/>
      <c r="BG175" s="301"/>
      <c r="BH175" s="301"/>
      <c r="BI175" s="301"/>
      <c r="BJ175" s="301"/>
      <c r="BK175" s="301"/>
      <c r="BL175" s="301"/>
      <c r="BM175" s="301"/>
      <c r="BN175" s="301"/>
      <c r="BO175" s="301"/>
      <c r="BP175" s="301"/>
      <c r="BQ175" s="301"/>
      <c r="BR175" s="301"/>
      <c r="BS175" s="301"/>
      <c r="BT175" s="301"/>
      <c r="BU175" s="301"/>
      <c r="BV175" s="301"/>
      <c r="BW175" s="301"/>
      <c r="BX175" s="301"/>
      <c r="BY175" s="301"/>
      <c r="BZ175" s="301"/>
      <c r="CA175" s="301"/>
      <c r="CB175" s="301"/>
      <c r="CC175" s="301"/>
      <c r="CD175" s="301"/>
      <c r="CE175" s="301"/>
      <c r="CF175" s="301"/>
      <c r="CG175" s="301"/>
      <c r="CH175" s="301"/>
      <c r="CI175" s="301"/>
      <c r="CJ175" s="301"/>
      <c r="CK175" s="301"/>
      <c r="CL175" s="301"/>
      <c r="CM175" s="301"/>
      <c r="CN175" s="301"/>
      <c r="CO175" s="301"/>
      <c r="CP175" s="301"/>
      <c r="CQ175" s="301"/>
      <c r="CR175" s="301"/>
      <c r="CS175" s="301"/>
      <c r="CT175" s="301"/>
      <c r="CU175" s="301"/>
      <c r="CV175" s="301"/>
      <c r="CW175" s="301"/>
      <c r="CX175" s="301"/>
      <c r="CY175" s="301"/>
      <c r="CZ175" s="301"/>
      <c r="DA175" s="301"/>
      <c r="DB175" s="301"/>
      <c r="DC175" s="301"/>
      <c r="DD175" s="301"/>
      <c r="DE175" s="301"/>
      <c r="DF175" s="301"/>
      <c r="DG175" s="301"/>
      <c r="DH175" s="301"/>
      <c r="DI175" s="301"/>
      <c r="DJ175" s="301"/>
      <c r="DK175" s="301"/>
      <c r="DL175" s="301"/>
      <c r="DM175" s="301"/>
      <c r="DN175" s="301"/>
      <c r="DO175" s="301"/>
      <c r="DP175" s="301"/>
      <c r="DQ175" s="301"/>
      <c r="DR175" s="301"/>
      <c r="DS175" s="301"/>
      <c r="DT175" s="301"/>
      <c r="DU175" s="301"/>
      <c r="DV175" s="301"/>
      <c r="DW175" s="301"/>
      <c r="DX175" s="301"/>
      <c r="DY175" s="301"/>
      <c r="DZ175" s="301"/>
      <c r="EA175" s="301"/>
      <c r="EB175" s="301"/>
      <c r="EC175" s="301"/>
      <c r="ED175" s="301"/>
      <c r="EE175" s="301"/>
      <c r="EF175" s="301"/>
      <c r="EG175" s="301"/>
      <c r="EH175" s="301"/>
      <c r="EI175" s="301"/>
      <c r="EJ175" s="301"/>
      <c r="EK175" s="301"/>
      <c r="EL175" s="301"/>
      <c r="EM175" s="301"/>
      <c r="EN175" s="301"/>
      <c r="EO175" s="301"/>
      <c r="EP175" s="301"/>
      <c r="EQ175" s="301"/>
      <c r="ER175" s="301"/>
      <c r="ES175" s="301"/>
      <c r="ET175" s="301"/>
      <c r="EU175" s="301"/>
      <c r="EV175" s="301"/>
      <c r="EW175" s="301"/>
      <c r="EX175" s="301"/>
      <c r="EY175" s="263"/>
      <c r="EZ175" s="201"/>
      <c r="FA175" s="367"/>
      <c r="FB175" s="369"/>
    </row>
    <row r="176" spans="1:158" ht="12.75" hidden="1" customHeight="1" outlineLevel="2">
      <c r="A176" s="86"/>
      <c r="B176" s="86"/>
      <c r="C176" s="232"/>
      <c r="D176" s="87"/>
      <c r="E176" s="86"/>
      <c r="F176" s="85"/>
      <c r="G176" s="85"/>
      <c r="H176" s="85"/>
      <c r="I176" s="85"/>
      <c r="J176" s="85"/>
      <c r="K176" s="85"/>
      <c r="L176" s="85"/>
      <c r="M176" s="85"/>
      <c r="N176" s="85"/>
      <c r="O176" s="85"/>
      <c r="P176" s="85"/>
      <c r="Q176" s="85"/>
      <c r="R176" s="85"/>
      <c r="S176" s="85"/>
      <c r="T176" s="85"/>
      <c r="U176" s="85"/>
      <c r="V176" s="85"/>
      <c r="W176" s="85"/>
      <c r="X176" s="85"/>
      <c r="Y176" s="85"/>
      <c r="Z176" s="85"/>
      <c r="AA176" s="85"/>
      <c r="AB176" s="86"/>
      <c r="AC176" s="86"/>
      <c r="AD176" s="232"/>
      <c r="AE176" s="891">
        <f t="shared" ref="AE176:BJ176" ca="1" si="58">SUM(AE148:AE175)</f>
        <v>36000513.05473756</v>
      </c>
      <c r="AF176" s="341">
        <f t="shared" si="58"/>
        <v>1554566.4032051284</v>
      </c>
      <c r="AG176" s="342">
        <f t="shared" ca="1" si="58"/>
        <v>345031.94384512736</v>
      </c>
      <c r="AH176" s="342">
        <f t="shared" ca="1" si="58"/>
        <v>2358605.9114583326</v>
      </c>
      <c r="AI176" s="342">
        <f t="shared" ca="1" si="58"/>
        <v>3500287.9627403817</v>
      </c>
      <c r="AJ176" s="342">
        <f t="shared" ca="1" si="58"/>
        <v>542449.50120192231</v>
      </c>
      <c r="AK176" s="342">
        <f t="shared" ca="1" si="58"/>
        <v>634243.09094551241</v>
      </c>
      <c r="AL176" s="342">
        <f t="shared" ca="1" si="58"/>
        <v>718541.08774038404</v>
      </c>
      <c r="AM176" s="342">
        <f t="shared" ca="1" si="58"/>
        <v>718541.08774038404</v>
      </c>
      <c r="AN176" s="342">
        <f t="shared" ca="1" si="58"/>
        <v>370428.90825320513</v>
      </c>
      <c r="AO176" s="342">
        <f t="shared" ca="1" si="58"/>
        <v>370428.90825320513</v>
      </c>
      <c r="AP176" s="342">
        <f t="shared" ca="1" si="58"/>
        <v>370428.90825320513</v>
      </c>
      <c r="AQ176" s="342">
        <f t="shared" ca="1" si="58"/>
        <v>369410.95953525638</v>
      </c>
      <c r="AR176" s="342">
        <f t="shared" ca="1" si="58"/>
        <v>369410.95953525638</v>
      </c>
      <c r="AS176" s="342">
        <f t="shared" ca="1" si="58"/>
        <v>632755.96427781973</v>
      </c>
      <c r="AT176" s="342">
        <f t="shared" ca="1" si="58"/>
        <v>650582.75440705125</v>
      </c>
      <c r="AU176" s="342">
        <f t="shared" ca="1" si="58"/>
        <v>402203.26722756401</v>
      </c>
      <c r="AV176" s="342">
        <f t="shared" ca="1" si="58"/>
        <v>414931.48641826928</v>
      </c>
      <c r="AW176" s="342">
        <f t="shared" ca="1" si="58"/>
        <v>414931.48641826928</v>
      </c>
      <c r="AX176" s="342">
        <f t="shared" ca="1" si="58"/>
        <v>376799.1787259616</v>
      </c>
      <c r="AY176" s="342">
        <f t="shared" ca="1" si="58"/>
        <v>376799.1787259616</v>
      </c>
      <c r="AZ176" s="342">
        <f t="shared" ca="1" si="58"/>
        <v>376799.1787259616</v>
      </c>
      <c r="BA176" s="342">
        <f t="shared" ca="1" si="58"/>
        <v>376799.1787259616</v>
      </c>
      <c r="BB176" s="342">
        <f t="shared" ca="1" si="58"/>
        <v>376799.1787259616</v>
      </c>
      <c r="BC176" s="342">
        <f t="shared" ca="1" si="58"/>
        <v>376799.1787259616</v>
      </c>
      <c r="BD176" s="342">
        <f t="shared" ca="1" si="58"/>
        <v>376799.1787259616</v>
      </c>
      <c r="BE176" s="342">
        <f t="shared" ca="1" si="58"/>
        <v>645411.0835633761</v>
      </c>
      <c r="BF176" s="342">
        <f t="shared" ca="1" si="58"/>
        <v>639514.56334134622</v>
      </c>
      <c r="BG176" s="342">
        <f t="shared" ca="1" si="58"/>
        <v>376799.1787259616</v>
      </c>
      <c r="BH176" s="342">
        <f t="shared" ca="1" si="58"/>
        <v>384335.16230048076</v>
      </c>
      <c r="BI176" s="342">
        <f t="shared" ca="1" si="58"/>
        <v>384335.16230048076</v>
      </c>
      <c r="BJ176" s="342">
        <f t="shared" ca="1" si="58"/>
        <v>384335.16230048076</v>
      </c>
      <c r="BK176" s="342">
        <f t="shared" ref="BK176:CP176" ca="1" si="59">SUM(BK148:BK175)</f>
        <v>384335.16230048076</v>
      </c>
      <c r="BL176" s="342">
        <f t="shared" ca="1" si="59"/>
        <v>384335.16230048076</v>
      </c>
      <c r="BM176" s="342">
        <f t="shared" ca="1" si="59"/>
        <v>384335.16230048076</v>
      </c>
      <c r="BN176" s="342">
        <f t="shared" ca="1" si="59"/>
        <v>384335.16230048076</v>
      </c>
      <c r="BO176" s="342">
        <f t="shared" ca="1" si="59"/>
        <v>384335.16230048076</v>
      </c>
      <c r="BP176" s="342">
        <f t="shared" ca="1" si="59"/>
        <v>384335.16230048076</v>
      </c>
      <c r="BQ176" s="342">
        <f t="shared" ca="1" si="59"/>
        <v>658319.30523464351</v>
      </c>
      <c r="BR176" s="342">
        <f t="shared" ca="1" si="59"/>
        <v>1426439.5212748395</v>
      </c>
      <c r="BS176" s="342">
        <f t="shared" ca="1" si="59"/>
        <v>384335.16230048076</v>
      </c>
      <c r="BT176" s="342">
        <f t="shared" ca="1" si="59"/>
        <v>392021.86554649036</v>
      </c>
      <c r="BU176" s="342">
        <f t="shared" ca="1" si="59"/>
        <v>392021.86554649036</v>
      </c>
      <c r="BV176" s="342">
        <f t="shared" ca="1" si="59"/>
        <v>392021.86554649036</v>
      </c>
      <c r="BW176" s="342">
        <f t="shared" ca="1" si="59"/>
        <v>392021.86554649036</v>
      </c>
      <c r="BX176" s="342">
        <f t="shared" ca="1" si="59"/>
        <v>392021.86554649036</v>
      </c>
      <c r="BY176" s="342">
        <f t="shared" ca="1" si="59"/>
        <v>392021.86554649036</v>
      </c>
      <c r="BZ176" s="342">
        <f t="shared" ca="1" si="59"/>
        <v>392021.86554649036</v>
      </c>
      <c r="CA176" s="342">
        <f t="shared" ca="1" si="59"/>
        <v>392021.86554649036</v>
      </c>
      <c r="CB176" s="342">
        <f t="shared" ca="1" si="59"/>
        <v>392021.86554649036</v>
      </c>
      <c r="CC176" s="342">
        <f t="shared" ca="1" si="59"/>
        <v>671485.69133933634</v>
      </c>
      <c r="CD176" s="342">
        <f t="shared" ca="1" si="59"/>
        <v>513501.45939264423</v>
      </c>
      <c r="CE176" s="342">
        <f t="shared" ca="1" si="59"/>
        <v>392021.86554649036</v>
      </c>
      <c r="CF176" s="342">
        <f t="shared" ca="1" si="59"/>
        <v>399862.30285742017</v>
      </c>
      <c r="CG176" s="342">
        <f t="shared" ca="1" si="59"/>
        <v>399862.30285742017</v>
      </c>
      <c r="CH176" s="342">
        <f t="shared" ca="1" si="59"/>
        <v>399862.30285742017</v>
      </c>
      <c r="CI176" s="342">
        <f t="shared" ca="1" si="59"/>
        <v>399862.30285742017</v>
      </c>
      <c r="CJ176" s="342">
        <f t="shared" ca="1" si="59"/>
        <v>399862.30285742017</v>
      </c>
      <c r="CK176" s="342">
        <f t="shared" ca="1" si="59"/>
        <v>399862.30285742017</v>
      </c>
      <c r="CL176" s="342">
        <f t="shared" ca="1" si="59"/>
        <v>399862.30285742017</v>
      </c>
      <c r="CM176" s="342">
        <f t="shared" ca="1" si="59"/>
        <v>399862.30285742017</v>
      </c>
      <c r="CN176" s="342">
        <f t="shared" ca="1" si="59"/>
        <v>399862.30285742017</v>
      </c>
      <c r="CO176" s="342">
        <f t="shared" ca="1" si="59"/>
        <v>684915.40516612306</v>
      </c>
      <c r="CP176" s="342">
        <f t="shared" ca="1" si="59"/>
        <v>430839.59928818943</v>
      </c>
      <c r="CQ176" s="342">
        <f t="shared" ref="CQ176:DV176" ca="1" si="60">SUM(CQ148:CQ175)</f>
        <v>399862.30285742017</v>
      </c>
      <c r="CR176" s="342">
        <f t="shared" ca="1" si="60"/>
        <v>407859.54891456856</v>
      </c>
      <c r="CS176" s="342">
        <f t="shared" ca="1" si="60"/>
        <v>407859.54891456856</v>
      </c>
      <c r="CT176" s="342">
        <f t="shared" ca="1" si="60"/>
        <v>0</v>
      </c>
      <c r="CU176" s="342">
        <f t="shared" ca="1" si="60"/>
        <v>0</v>
      </c>
      <c r="CV176" s="342">
        <f t="shared" ca="1" si="60"/>
        <v>0</v>
      </c>
      <c r="CW176" s="342">
        <f t="shared" ca="1" si="60"/>
        <v>0</v>
      </c>
      <c r="CX176" s="342">
        <f t="shared" ca="1" si="60"/>
        <v>0</v>
      </c>
      <c r="CY176" s="342">
        <f t="shared" ca="1" si="60"/>
        <v>0</v>
      </c>
      <c r="CZ176" s="342">
        <f t="shared" ca="1" si="60"/>
        <v>0</v>
      </c>
      <c r="DA176" s="342">
        <f t="shared" ca="1" si="60"/>
        <v>0</v>
      </c>
      <c r="DB176" s="342">
        <f t="shared" ca="1" si="60"/>
        <v>0</v>
      </c>
      <c r="DC176" s="342">
        <f t="shared" ca="1" si="60"/>
        <v>0</v>
      </c>
      <c r="DD176" s="342">
        <f t="shared" ca="1" si="60"/>
        <v>0</v>
      </c>
      <c r="DE176" s="342">
        <f t="shared" ca="1" si="60"/>
        <v>0</v>
      </c>
      <c r="DF176" s="342">
        <f t="shared" ca="1" si="60"/>
        <v>0</v>
      </c>
      <c r="DG176" s="342">
        <f t="shared" ca="1" si="60"/>
        <v>0</v>
      </c>
      <c r="DH176" s="342">
        <f t="shared" ca="1" si="60"/>
        <v>0</v>
      </c>
      <c r="DI176" s="342">
        <f t="shared" ca="1" si="60"/>
        <v>0</v>
      </c>
      <c r="DJ176" s="342">
        <f t="shared" ca="1" si="60"/>
        <v>0</v>
      </c>
      <c r="DK176" s="342">
        <f t="shared" ca="1" si="60"/>
        <v>0</v>
      </c>
      <c r="DL176" s="342">
        <f t="shared" ca="1" si="60"/>
        <v>0</v>
      </c>
      <c r="DM176" s="342">
        <f t="shared" ca="1" si="60"/>
        <v>0</v>
      </c>
      <c r="DN176" s="342">
        <f t="shared" ca="1" si="60"/>
        <v>0</v>
      </c>
      <c r="DO176" s="342">
        <f t="shared" ca="1" si="60"/>
        <v>0</v>
      </c>
      <c r="DP176" s="342">
        <f t="shared" ca="1" si="60"/>
        <v>0</v>
      </c>
      <c r="DQ176" s="342">
        <f t="shared" ca="1" si="60"/>
        <v>0</v>
      </c>
      <c r="DR176" s="342">
        <f t="shared" ca="1" si="60"/>
        <v>0</v>
      </c>
      <c r="DS176" s="342">
        <f t="shared" ca="1" si="60"/>
        <v>0</v>
      </c>
      <c r="DT176" s="342">
        <f t="shared" ca="1" si="60"/>
        <v>0</v>
      </c>
      <c r="DU176" s="342">
        <f t="shared" ca="1" si="60"/>
        <v>0</v>
      </c>
      <c r="DV176" s="342">
        <f t="shared" ca="1" si="60"/>
        <v>0</v>
      </c>
      <c r="DW176" s="342">
        <f t="shared" ref="DW176:EX176" ca="1" si="61">SUM(DW148:DW175)</f>
        <v>0</v>
      </c>
      <c r="DX176" s="342">
        <f t="shared" ca="1" si="61"/>
        <v>0</v>
      </c>
      <c r="DY176" s="342">
        <f t="shared" ca="1" si="61"/>
        <v>0</v>
      </c>
      <c r="DZ176" s="342">
        <f t="shared" ca="1" si="61"/>
        <v>0</v>
      </c>
      <c r="EA176" s="342">
        <f t="shared" ca="1" si="61"/>
        <v>0</v>
      </c>
      <c r="EB176" s="342">
        <f t="shared" ca="1" si="61"/>
        <v>0</v>
      </c>
      <c r="EC176" s="342">
        <f t="shared" ca="1" si="61"/>
        <v>0</v>
      </c>
      <c r="ED176" s="342">
        <f t="shared" ca="1" si="61"/>
        <v>0</v>
      </c>
      <c r="EE176" s="342">
        <f t="shared" ca="1" si="61"/>
        <v>0</v>
      </c>
      <c r="EF176" s="342">
        <f t="shared" ca="1" si="61"/>
        <v>0</v>
      </c>
      <c r="EG176" s="342">
        <f t="shared" ca="1" si="61"/>
        <v>0</v>
      </c>
      <c r="EH176" s="342">
        <f t="shared" ca="1" si="61"/>
        <v>0</v>
      </c>
      <c r="EI176" s="342">
        <f t="shared" ca="1" si="61"/>
        <v>0</v>
      </c>
      <c r="EJ176" s="342">
        <f t="shared" ca="1" si="61"/>
        <v>0</v>
      </c>
      <c r="EK176" s="342">
        <f t="shared" ca="1" si="61"/>
        <v>0</v>
      </c>
      <c r="EL176" s="342">
        <f t="shared" ca="1" si="61"/>
        <v>0</v>
      </c>
      <c r="EM176" s="342">
        <f t="shared" ca="1" si="61"/>
        <v>0</v>
      </c>
      <c r="EN176" s="342">
        <f t="shared" ca="1" si="61"/>
        <v>0</v>
      </c>
      <c r="EO176" s="342">
        <f t="shared" ca="1" si="61"/>
        <v>0</v>
      </c>
      <c r="EP176" s="342">
        <f t="shared" ca="1" si="61"/>
        <v>0</v>
      </c>
      <c r="EQ176" s="342">
        <f t="shared" ca="1" si="61"/>
        <v>0</v>
      </c>
      <c r="ER176" s="342">
        <f t="shared" ca="1" si="61"/>
        <v>0</v>
      </c>
      <c r="ES176" s="342">
        <f t="shared" ca="1" si="61"/>
        <v>0</v>
      </c>
      <c r="ET176" s="342">
        <f t="shared" ca="1" si="61"/>
        <v>0</v>
      </c>
      <c r="EU176" s="342">
        <f t="shared" ca="1" si="61"/>
        <v>0</v>
      </c>
      <c r="EV176" s="342">
        <f t="shared" ca="1" si="61"/>
        <v>0</v>
      </c>
      <c r="EW176" s="342">
        <f t="shared" ca="1" si="61"/>
        <v>0</v>
      </c>
      <c r="EX176" s="343">
        <f t="shared" ca="1" si="61"/>
        <v>0</v>
      </c>
      <c r="EY176" s="261"/>
      <c r="EZ176" s="863">
        <f ca="1">D147</f>
        <v>0</v>
      </c>
      <c r="FB176" s="261"/>
    </row>
    <row r="177" spans="1:158" hidden="1" outlineLevel="1">
      <c r="AE177" s="163"/>
      <c r="EY177" s="261"/>
      <c r="EZ177" s="87"/>
      <c r="FB177" s="261"/>
    </row>
    <row r="178" spans="1:158" ht="22.5" hidden="1" outlineLevel="1" collapsed="1">
      <c r="A178" s="466">
        <v>10</v>
      </c>
      <c r="B178" s="1042" t="str">
        <f>"by "&amp;Constants!A82</f>
        <v>by Revenue Class</v>
      </c>
      <c r="C178" s="1043"/>
      <c r="D178" s="863">
        <f ca="1">IF(ABS(XCheck5-XCheck4)&gt;ErrTol,1,0)</f>
        <v>0</v>
      </c>
      <c r="E178" s="318"/>
      <c r="F178" s="318"/>
      <c r="G178" s="318"/>
      <c r="H178" s="318"/>
      <c r="I178" s="318"/>
      <c r="J178" s="318"/>
      <c r="K178" s="318"/>
      <c r="L178" s="318"/>
      <c r="M178" s="318"/>
      <c r="N178" s="318"/>
      <c r="O178" s="318"/>
      <c r="P178" s="318"/>
      <c r="Q178" s="318"/>
      <c r="R178" s="318"/>
      <c r="S178" s="318"/>
      <c r="T178" s="318"/>
      <c r="U178" s="318"/>
      <c r="V178" s="318"/>
      <c r="W178" s="318"/>
      <c r="X178" s="318"/>
      <c r="Y178" s="318"/>
      <c r="Z178" s="318"/>
      <c r="AA178" s="318"/>
      <c r="AB178" s="318"/>
      <c r="AC178" s="318"/>
      <c r="AE178" s="300">
        <f ca="1">AE187</f>
        <v>36000513.054737508</v>
      </c>
      <c r="EY178" s="261"/>
      <c r="EZ178" s="270"/>
      <c r="FB178" s="261"/>
    </row>
    <row r="179" spans="1:158" s="200" customFormat="1" ht="5.0999999999999996" hidden="1" customHeight="1" outlineLevel="2">
      <c r="A179" s="205"/>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c r="AA179" s="201"/>
      <c r="AB179" s="202"/>
      <c r="AC179" s="201"/>
      <c r="AD179" s="203"/>
      <c r="AE179" s="264"/>
      <c r="AF179" s="204"/>
      <c r="AG179" s="204"/>
      <c r="AH179" s="204"/>
      <c r="AI179" s="204"/>
      <c r="AJ179" s="204"/>
      <c r="AK179" s="204"/>
      <c r="AL179" s="204"/>
      <c r="AM179" s="204"/>
      <c r="AN179" s="204"/>
      <c r="AO179" s="204"/>
      <c r="AP179" s="204"/>
      <c r="AQ179" s="204"/>
      <c r="AR179" s="204"/>
      <c r="AS179" s="204"/>
      <c r="AT179" s="204"/>
      <c r="AU179" s="204"/>
      <c r="AV179" s="204"/>
      <c r="AW179" s="204"/>
      <c r="AX179" s="204"/>
      <c r="AY179" s="204"/>
      <c r="AZ179" s="204"/>
      <c r="BA179" s="204"/>
      <c r="BB179" s="204"/>
      <c r="BC179" s="204"/>
      <c r="BD179" s="204"/>
      <c r="BE179" s="204"/>
      <c r="BF179" s="204"/>
      <c r="BG179" s="204"/>
      <c r="BH179" s="204"/>
      <c r="BI179" s="204"/>
      <c r="BJ179" s="204"/>
      <c r="BK179" s="204"/>
      <c r="BL179" s="204"/>
      <c r="BM179" s="204"/>
      <c r="BN179" s="204"/>
      <c r="BO179" s="204"/>
      <c r="BP179" s="204"/>
      <c r="BQ179" s="204"/>
      <c r="BR179" s="204"/>
      <c r="BS179" s="204"/>
      <c r="BT179" s="204"/>
      <c r="BU179" s="204"/>
      <c r="BV179" s="204"/>
      <c r="BW179" s="204"/>
      <c r="BX179" s="204"/>
      <c r="BY179" s="204"/>
      <c r="BZ179" s="204"/>
      <c r="CA179" s="204"/>
      <c r="CB179" s="204"/>
      <c r="CC179" s="204"/>
      <c r="CD179" s="204"/>
      <c r="CE179" s="204"/>
      <c r="CF179" s="204"/>
      <c r="CG179" s="204"/>
      <c r="CH179" s="204"/>
      <c r="CI179" s="204"/>
      <c r="CJ179" s="204"/>
      <c r="CK179" s="204"/>
      <c r="CL179" s="204"/>
      <c r="CM179" s="204"/>
      <c r="CN179" s="204"/>
      <c r="CO179" s="204"/>
      <c r="CP179" s="204"/>
      <c r="CQ179" s="204"/>
      <c r="CR179" s="204"/>
      <c r="CS179" s="204"/>
      <c r="CT179" s="204"/>
      <c r="CU179" s="204"/>
      <c r="CV179" s="204"/>
      <c r="CW179" s="204"/>
      <c r="CX179" s="204"/>
      <c r="CY179" s="204"/>
      <c r="CZ179" s="204"/>
      <c r="DA179" s="204"/>
      <c r="DB179" s="204"/>
      <c r="DC179" s="204"/>
      <c r="DD179" s="204"/>
      <c r="DE179" s="204"/>
      <c r="DF179" s="204"/>
      <c r="DG179" s="204"/>
      <c r="DH179" s="204"/>
      <c r="DI179" s="204"/>
      <c r="DJ179" s="204"/>
      <c r="DK179" s="204"/>
      <c r="DL179" s="204"/>
      <c r="DM179" s="204"/>
      <c r="DN179" s="204"/>
      <c r="DO179" s="204"/>
      <c r="DP179" s="204"/>
      <c r="DQ179" s="204"/>
      <c r="DR179" s="204"/>
      <c r="DS179" s="204"/>
      <c r="DT179" s="204"/>
      <c r="DU179" s="204"/>
      <c r="DV179" s="204"/>
      <c r="DW179" s="204"/>
      <c r="DX179" s="204"/>
      <c r="DY179" s="204"/>
      <c r="DZ179" s="204"/>
      <c r="EA179" s="204"/>
      <c r="EB179" s="204"/>
      <c r="EC179" s="204"/>
      <c r="ED179" s="204"/>
      <c r="EE179" s="204"/>
      <c r="EF179" s="204"/>
      <c r="EG179" s="204"/>
      <c r="EH179" s="204"/>
      <c r="EI179" s="204"/>
      <c r="EJ179" s="204"/>
      <c r="EK179" s="204"/>
      <c r="EL179" s="204"/>
      <c r="EM179" s="204"/>
      <c r="EN179" s="204"/>
      <c r="EO179" s="204"/>
      <c r="EP179" s="204"/>
      <c r="EQ179" s="204"/>
      <c r="ER179" s="204"/>
      <c r="ES179" s="204"/>
      <c r="ET179" s="204"/>
      <c r="EU179" s="204"/>
      <c r="EV179" s="204"/>
      <c r="EW179" s="204"/>
      <c r="EX179" s="204"/>
      <c r="EY179" s="263"/>
      <c r="EZ179" s="201"/>
      <c r="FA179" s="367"/>
      <c r="FB179" s="369"/>
    </row>
    <row r="180" spans="1:158" ht="12.75" hidden="1" customHeight="1" outlineLevel="2">
      <c r="A180" s="333">
        <v>1</v>
      </c>
      <c r="B180" s="333"/>
      <c r="C180" s="892" t="str">
        <f>Constants!B84</f>
        <v>Managed Services</v>
      </c>
      <c r="E180" s="319"/>
      <c r="F180" s="320"/>
      <c r="G180" s="320"/>
      <c r="H180" s="320"/>
      <c r="I180" s="320"/>
      <c r="J180" s="320"/>
      <c r="K180" s="320"/>
      <c r="L180" s="320"/>
      <c r="M180" s="320"/>
      <c r="N180" s="320"/>
      <c r="O180" s="320"/>
      <c r="P180" s="320"/>
      <c r="Q180" s="320"/>
      <c r="R180" s="320"/>
      <c r="S180" s="320"/>
      <c r="T180" s="320"/>
      <c r="U180" s="320"/>
      <c r="V180" s="321"/>
      <c r="W180" s="320"/>
      <c r="X180" s="320"/>
      <c r="Y180" s="320"/>
      <c r="Z180" s="320"/>
      <c r="AA180" s="320"/>
      <c r="AB180" s="319"/>
      <c r="AC180" s="322"/>
      <c r="AD180" s="683" t="str">
        <f>Constants!F84</f>
        <v>Managed Services</v>
      </c>
      <c r="AE180" s="304">
        <f t="shared" ref="AE180:AE185" ca="1" si="62">SUM(AF180:EY180)</f>
        <v>30655970.691732388</v>
      </c>
      <c r="AF180" s="297">
        <f>SUMIF('Cost Plus'!$FD$14:$FD$114,$AD180,'Cost Plus'!AF$14:AF$114)</f>
        <v>1554566.4032051282</v>
      </c>
      <c r="AG180" s="300">
        <f ca="1">SUMIF('Cost Plus'!$FD$14:$FD$114,$AD180,'Cost Plus'!AG$14:AG$114)</f>
        <v>345031.94384512736</v>
      </c>
      <c r="AH180" s="300">
        <f ca="1">SUMIF('Cost Plus'!$FD$14:$FD$114,$AD180,'Cost Plus'!AH$14:AH$114)</f>
        <v>2278425.7211538437</v>
      </c>
      <c r="AI180" s="300">
        <f ca="1">SUMIF('Cost Plus'!$FD$14:$FD$114,$AD180,'Cost Plus'!AI$14:AI$114)</f>
        <v>3420107.7724358947</v>
      </c>
      <c r="AJ180" s="300">
        <f ca="1">SUMIF('Cost Plus'!$FD$14:$FD$114,$AD180,'Cost Plus'!AJ$14:AJ$114)</f>
        <v>462269.31089743541</v>
      </c>
      <c r="AK180" s="300">
        <f ca="1">SUMIF('Cost Plus'!$FD$14:$FD$114,$AD180,'Cost Plus'!AK$14:AK$114)</f>
        <v>554062.90064102493</v>
      </c>
      <c r="AL180" s="298">
        <f ca="1">SUMIF('Cost Plus'!$FD$14:$FD$114,$AD180,'Cost Plus'!AL$14:AL$114)</f>
        <v>638360.89743589703</v>
      </c>
      <c r="AM180" s="298">
        <f ca="1">SUMIF('Cost Plus'!$FD$14:$FD$114,$AD180,'Cost Plus'!AM$14:AM$114)</f>
        <v>638360.89743589703</v>
      </c>
      <c r="AN180" s="298">
        <f ca="1">SUMIF('Cost Plus'!$FD$14:$FD$114,$AD180,'Cost Plus'!AN$14:AN$114)</f>
        <v>290248.71794871794</v>
      </c>
      <c r="AO180" s="298">
        <f ca="1">SUMIF('Cost Plus'!$FD$14:$FD$114,$AD180,'Cost Plus'!AO$14:AO$114)</f>
        <v>290248.71794871794</v>
      </c>
      <c r="AP180" s="298">
        <f ca="1">SUMIF('Cost Plus'!$FD$14:$FD$114,$AD180,'Cost Plus'!AP$14:AP$114)</f>
        <v>290248.71794871794</v>
      </c>
      <c r="AQ180" s="298">
        <f ca="1">SUMIF('Cost Plus'!$FD$14:$FD$114,$AD180,'Cost Plus'!AQ$14:AQ$114)</f>
        <v>289230.76923076919</v>
      </c>
      <c r="AR180" s="298">
        <f ca="1">SUMIF('Cost Plus'!$FD$14:$FD$114,$AD180,'Cost Plus'!AR$14:AR$114)</f>
        <v>289230.76923076919</v>
      </c>
      <c r="AS180" s="298">
        <f ca="1">SUMIF('Cost Plus'!$FD$14:$FD$114,$AD180,'Cost Plus'!AS$14:AS$114)</f>
        <v>552575.77397333249</v>
      </c>
      <c r="AT180" s="298">
        <f ca="1">SUMIF('Cost Plus'!$FD$14:$FD$114,$AD180,'Cost Plus'!AT$14:AT$114)</f>
        <v>570402.56410256412</v>
      </c>
      <c r="AU180" s="298">
        <f ca="1">SUMIF('Cost Plus'!$FD$14:$FD$114,$AD180,'Cost Plus'!AU$14:AU$114)</f>
        <v>322023.07692307682</v>
      </c>
      <c r="AV180" s="298">
        <f ca="1">SUMIF('Cost Plus'!$FD$14:$FD$114,$AD180,'Cost Plus'!AV$14:AV$114)</f>
        <v>333147.69230769231</v>
      </c>
      <c r="AW180" s="298">
        <f ca="1">SUMIF('Cost Plus'!$FD$14:$FD$114,$AD180,'Cost Plus'!AW$14:AW$114)</f>
        <v>333147.69230769231</v>
      </c>
      <c r="AX180" s="298">
        <f ca="1">SUMIF('Cost Plus'!$FD$14:$FD$114,$AD180,'Cost Plus'!AX$14:AX$114)</f>
        <v>295015.38461538462</v>
      </c>
      <c r="AY180" s="298">
        <f ca="1">SUMIF('Cost Plus'!$FD$14:$FD$114,$AD180,'Cost Plus'!AY$14:AY$114)</f>
        <v>295015.38461538462</v>
      </c>
      <c r="AZ180" s="298">
        <f ca="1">SUMIF('Cost Plus'!$FD$14:$FD$114,$AD180,'Cost Plus'!AZ$14:AZ$114)</f>
        <v>295015.38461538462</v>
      </c>
      <c r="BA180" s="298">
        <f ca="1">SUMIF('Cost Plus'!$FD$14:$FD$114,$AD180,'Cost Plus'!BA$14:BA$114)</f>
        <v>295015.38461538462</v>
      </c>
      <c r="BB180" s="298">
        <f ca="1">SUMIF('Cost Plus'!$FD$14:$FD$114,$AD180,'Cost Plus'!BB$14:BB$114)</f>
        <v>295015.38461538462</v>
      </c>
      <c r="BC180" s="298">
        <f ca="1">SUMIF('Cost Plus'!$FD$14:$FD$114,$AD180,'Cost Plus'!BC$14:BC$114)</f>
        <v>295015.38461538462</v>
      </c>
      <c r="BD180" s="298">
        <f ca="1">SUMIF('Cost Plus'!$FD$14:$FD$114,$AD180,'Cost Plus'!BD$14:BD$114)</f>
        <v>295015.38461538462</v>
      </c>
      <c r="BE180" s="298">
        <f ca="1">SUMIF('Cost Plus'!$FD$14:$FD$114,$AD180,'Cost Plus'!BE$14:BE$114)</f>
        <v>563627.28945279913</v>
      </c>
      <c r="BF180" s="298">
        <f ca="1">SUMIF('Cost Plus'!$FD$14:$FD$114,$AD180,'Cost Plus'!BF$14:BF$114)</f>
        <v>557730.76923076925</v>
      </c>
      <c r="BG180" s="298">
        <f ca="1">SUMIF('Cost Plus'!$FD$14:$FD$114,$AD180,'Cost Plus'!BG$14:BG$114)</f>
        <v>295015.38461538462</v>
      </c>
      <c r="BH180" s="298">
        <f ca="1">SUMIF('Cost Plus'!$FD$14:$FD$114,$AD180,'Cost Plus'!BH$14:BH$114)</f>
        <v>300915.69230769225</v>
      </c>
      <c r="BI180" s="298">
        <f ca="1">SUMIF('Cost Plus'!$FD$14:$FD$114,$AD180,'Cost Plus'!BI$14:BI$114)</f>
        <v>300915.69230769225</v>
      </c>
      <c r="BJ180" s="298">
        <f ca="1">SUMIF('Cost Plus'!$FD$14:$FD$114,$AD180,'Cost Plus'!BJ$14:BJ$114)</f>
        <v>300915.69230769225</v>
      </c>
      <c r="BK180" s="298">
        <f ca="1">SUMIF('Cost Plus'!$FD$14:$FD$114,$AD180,'Cost Plus'!BK$14:BK$114)</f>
        <v>300915.69230769225</v>
      </c>
      <c r="BL180" s="298">
        <f ca="1">SUMIF('Cost Plus'!$FD$14:$FD$114,$AD180,'Cost Plus'!BL$14:BL$114)</f>
        <v>300915.69230769225</v>
      </c>
      <c r="BM180" s="298">
        <f ca="1">SUMIF('Cost Plus'!$FD$14:$FD$114,$AD180,'Cost Plus'!BM$14:BM$114)</f>
        <v>300915.69230769225</v>
      </c>
      <c r="BN180" s="298">
        <f ca="1">SUMIF('Cost Plus'!$FD$14:$FD$114,$AD180,'Cost Plus'!BN$14:BN$114)</f>
        <v>300915.69230769225</v>
      </c>
      <c r="BO180" s="298">
        <f ca="1">SUMIF('Cost Plus'!$FD$14:$FD$114,$AD180,'Cost Plus'!BO$14:BO$114)</f>
        <v>300915.69230769225</v>
      </c>
      <c r="BP180" s="298">
        <f ca="1">SUMIF('Cost Plus'!$FD$14:$FD$114,$AD180,'Cost Plus'!BP$14:BP$114)</f>
        <v>300915.69230769225</v>
      </c>
      <c r="BQ180" s="298">
        <f ca="1">SUMIF('Cost Plus'!$FD$14:$FD$114,$AD180,'Cost Plus'!BQ$14:BQ$114)</f>
        <v>574899.83524185512</v>
      </c>
      <c r="BR180" s="298">
        <f ca="1">SUMIF('Cost Plus'!$FD$14:$FD$114,$AD180,'Cost Plus'!BR$14:BR$114)</f>
        <v>1343020.051282051</v>
      </c>
      <c r="BS180" s="298">
        <f ca="1">SUMIF('Cost Plus'!$FD$14:$FD$114,$AD180,'Cost Plus'!BS$14:BS$114)</f>
        <v>300915.69230769225</v>
      </c>
      <c r="BT180" s="298">
        <f ca="1">SUMIF('Cost Plus'!$FD$14:$FD$114,$AD180,'Cost Plus'!BT$14:BT$114)</f>
        <v>306934.00615384616</v>
      </c>
      <c r="BU180" s="298">
        <f ca="1">SUMIF('Cost Plus'!$FD$14:$FD$114,$AD180,'Cost Plus'!BU$14:BU$114)</f>
        <v>306934.00615384616</v>
      </c>
      <c r="BV180" s="298">
        <f ca="1">SUMIF('Cost Plus'!$FD$14:$FD$114,$AD180,'Cost Plus'!BV$14:BV$114)</f>
        <v>306934.00615384616</v>
      </c>
      <c r="BW180" s="298">
        <f ca="1">SUMIF('Cost Plus'!$FD$14:$FD$114,$AD180,'Cost Plus'!BW$14:BW$114)</f>
        <v>306934.00615384616</v>
      </c>
      <c r="BX180" s="298">
        <f ca="1">SUMIF('Cost Plus'!$FD$14:$FD$114,$AD180,'Cost Plus'!BX$14:BX$114)</f>
        <v>306934.00615384616</v>
      </c>
      <c r="BY180" s="298">
        <f ca="1">SUMIF('Cost Plus'!$FD$14:$FD$114,$AD180,'Cost Plus'!BY$14:BY$114)</f>
        <v>306934.00615384616</v>
      </c>
      <c r="BZ180" s="298">
        <f ca="1">SUMIF('Cost Plus'!$FD$14:$FD$114,$AD180,'Cost Plus'!BZ$14:BZ$114)</f>
        <v>306934.00615384616</v>
      </c>
      <c r="CA180" s="298">
        <f ca="1">SUMIF('Cost Plus'!$FD$14:$FD$114,$AD180,'Cost Plus'!CA$14:CA$114)</f>
        <v>306934.00615384616</v>
      </c>
      <c r="CB180" s="298">
        <f ca="1">SUMIF('Cost Plus'!$FD$14:$FD$114,$AD180,'Cost Plus'!CB$14:CB$114)</f>
        <v>306934.00615384616</v>
      </c>
      <c r="CC180" s="298">
        <f ca="1">SUMIF('Cost Plus'!$FD$14:$FD$114,$AD180,'Cost Plus'!CC$14:CC$114)</f>
        <v>586397.8319466922</v>
      </c>
      <c r="CD180" s="298">
        <f ca="1">SUMIF('Cost Plus'!$FD$14:$FD$114,$AD180,'Cost Plus'!CD$14:CD$114)</f>
        <v>428413.6</v>
      </c>
      <c r="CE180" s="298">
        <f ca="1">SUMIF('Cost Plus'!$FD$14:$FD$114,$AD180,'Cost Plus'!CE$14:CE$114)</f>
        <v>306934.00615384616</v>
      </c>
      <c r="CF180" s="298">
        <f ca="1">SUMIF('Cost Plus'!$FD$14:$FD$114,$AD180,'Cost Plus'!CF$14:CF$114)</f>
        <v>313072.68627692305</v>
      </c>
      <c r="CG180" s="298">
        <f ca="1">SUMIF('Cost Plus'!$FD$14:$FD$114,$AD180,'Cost Plus'!CG$14:CG$114)</f>
        <v>313072.68627692305</v>
      </c>
      <c r="CH180" s="298">
        <f ca="1">SUMIF('Cost Plus'!$FD$14:$FD$114,$AD180,'Cost Plus'!CH$14:CH$114)</f>
        <v>313072.68627692305</v>
      </c>
      <c r="CI180" s="298">
        <f ca="1">SUMIF('Cost Plus'!$FD$14:$FD$114,$AD180,'Cost Plus'!CI$14:CI$114)</f>
        <v>313072.68627692305</v>
      </c>
      <c r="CJ180" s="298">
        <f ca="1">SUMIF('Cost Plus'!$FD$14:$FD$114,$AD180,'Cost Plus'!CJ$14:CJ$114)</f>
        <v>313072.68627692305</v>
      </c>
      <c r="CK180" s="298">
        <f ca="1">SUMIF('Cost Plus'!$FD$14:$FD$114,$AD180,'Cost Plus'!CK$14:CK$114)</f>
        <v>313072.68627692305</v>
      </c>
      <c r="CL180" s="298">
        <f ca="1">SUMIF('Cost Plus'!$FD$14:$FD$114,$AD180,'Cost Plus'!CL$14:CL$114)</f>
        <v>313072.68627692305</v>
      </c>
      <c r="CM180" s="298">
        <f ca="1">SUMIF('Cost Plus'!$FD$14:$FD$114,$AD180,'Cost Plus'!CM$14:CM$114)</f>
        <v>313072.68627692305</v>
      </c>
      <c r="CN180" s="298">
        <f ca="1">SUMIF('Cost Plus'!$FD$14:$FD$114,$AD180,'Cost Plus'!CN$14:CN$114)</f>
        <v>313072.68627692305</v>
      </c>
      <c r="CO180" s="298">
        <f ca="1">SUMIF('Cost Plus'!$FD$14:$FD$114,$AD180,'Cost Plus'!CO$14:CO$114)</f>
        <v>598125.78858562605</v>
      </c>
      <c r="CP180" s="298">
        <f ca="1">SUMIF('Cost Plus'!$FD$14:$FD$114,$AD180,'Cost Plus'!CP$14:CP$114)</f>
        <v>344049.98270769231</v>
      </c>
      <c r="CQ180" s="298">
        <f ca="1">SUMIF('Cost Plus'!$FD$14:$FD$114,$AD180,'Cost Plus'!CQ$14:CQ$114)</f>
        <v>313072.68627692305</v>
      </c>
      <c r="CR180" s="298">
        <f ca="1">SUMIF('Cost Plus'!$FD$14:$FD$114,$AD180,'Cost Plus'!CR$14:CR$114)</f>
        <v>319334.14000246156</v>
      </c>
      <c r="CS180" s="298">
        <f ca="1">SUMIF('Cost Plus'!$FD$14:$FD$114,$AD180,'Cost Plus'!CS$14:CS$114)</f>
        <v>319334.14000246156</v>
      </c>
      <c r="CT180" s="298">
        <f ca="1">SUMIF('Cost Plus'!$FD$14:$FD$114,$AD180,'Cost Plus'!CT$14:CT$114)</f>
        <v>0</v>
      </c>
      <c r="CU180" s="298">
        <f ca="1">SUMIF('Cost Plus'!$FD$14:$FD$114,$AD180,'Cost Plus'!CU$14:CU$114)</f>
        <v>0</v>
      </c>
      <c r="CV180" s="298">
        <f ca="1">SUMIF('Cost Plus'!$FD$14:$FD$114,$AD180,'Cost Plus'!CV$14:CV$114)</f>
        <v>0</v>
      </c>
      <c r="CW180" s="298">
        <f ca="1">SUMIF('Cost Plus'!$FD$14:$FD$114,$AD180,'Cost Plus'!CW$14:CW$114)</f>
        <v>0</v>
      </c>
      <c r="CX180" s="298">
        <f ca="1">SUMIF('Cost Plus'!$FD$14:$FD$114,$AD180,'Cost Plus'!CX$14:CX$114)</f>
        <v>0</v>
      </c>
      <c r="CY180" s="298">
        <f ca="1">SUMIF('Cost Plus'!$FD$14:$FD$114,$AD180,'Cost Plus'!CY$14:CY$114)</f>
        <v>0</v>
      </c>
      <c r="CZ180" s="298">
        <f ca="1">SUMIF('Cost Plus'!$FD$14:$FD$114,$AD180,'Cost Plus'!CZ$14:CZ$114)</f>
        <v>0</v>
      </c>
      <c r="DA180" s="298">
        <f ca="1">SUMIF('Cost Plus'!$FD$14:$FD$114,$AD180,'Cost Plus'!DA$14:DA$114)</f>
        <v>0</v>
      </c>
      <c r="DB180" s="298">
        <f ca="1">SUMIF('Cost Plus'!$FD$14:$FD$114,$AD180,'Cost Plus'!DB$14:DB$114)</f>
        <v>0</v>
      </c>
      <c r="DC180" s="298">
        <f ca="1">SUMIF('Cost Plus'!$FD$14:$FD$114,$AD180,'Cost Plus'!DC$14:DC$114)</f>
        <v>0</v>
      </c>
      <c r="DD180" s="298">
        <f ca="1">SUMIF('Cost Plus'!$FD$14:$FD$114,$AD180,'Cost Plus'!DD$14:DD$114)</f>
        <v>0</v>
      </c>
      <c r="DE180" s="298">
        <f ca="1">SUMIF('Cost Plus'!$FD$14:$FD$114,$AD180,'Cost Plus'!DE$14:DE$114)</f>
        <v>0</v>
      </c>
      <c r="DF180" s="298">
        <f ca="1">SUMIF('Cost Plus'!$FD$14:$FD$114,$AD180,'Cost Plus'!DF$14:DF$114)</f>
        <v>0</v>
      </c>
      <c r="DG180" s="298">
        <f ca="1">SUMIF('Cost Plus'!$FD$14:$FD$114,$AD180,'Cost Plus'!DG$14:DG$114)</f>
        <v>0</v>
      </c>
      <c r="DH180" s="298">
        <f ca="1">SUMIF('Cost Plus'!$FD$14:$FD$114,$AD180,'Cost Plus'!DH$14:DH$114)</f>
        <v>0</v>
      </c>
      <c r="DI180" s="298">
        <f ca="1">SUMIF('Cost Plus'!$FD$14:$FD$114,$AD180,'Cost Plus'!DI$14:DI$114)</f>
        <v>0</v>
      </c>
      <c r="DJ180" s="298">
        <f ca="1">SUMIF('Cost Plus'!$FD$14:$FD$114,$AD180,'Cost Plus'!DJ$14:DJ$114)</f>
        <v>0</v>
      </c>
      <c r="DK180" s="298">
        <f ca="1">SUMIF('Cost Plus'!$FD$14:$FD$114,$AD180,'Cost Plus'!DK$14:DK$114)</f>
        <v>0</v>
      </c>
      <c r="DL180" s="298">
        <f ca="1">SUMIF('Cost Plus'!$FD$14:$FD$114,$AD180,'Cost Plus'!DL$14:DL$114)</f>
        <v>0</v>
      </c>
      <c r="DM180" s="298">
        <f ca="1">SUMIF('Cost Plus'!$FD$14:$FD$114,$AD180,'Cost Plus'!DM$14:DM$114)</f>
        <v>0</v>
      </c>
      <c r="DN180" s="298">
        <f ca="1">SUMIF('Cost Plus'!$FD$14:$FD$114,$AD180,'Cost Plus'!DN$14:DN$114)</f>
        <v>0</v>
      </c>
      <c r="DO180" s="298">
        <f ca="1">SUMIF('Cost Plus'!$FD$14:$FD$114,$AD180,'Cost Plus'!DO$14:DO$114)</f>
        <v>0</v>
      </c>
      <c r="DP180" s="298">
        <f ca="1">SUMIF('Cost Plus'!$FD$14:$FD$114,$AD180,'Cost Plus'!DP$14:DP$114)</f>
        <v>0</v>
      </c>
      <c r="DQ180" s="298">
        <f ca="1">SUMIF('Cost Plus'!$FD$14:$FD$114,$AD180,'Cost Plus'!DQ$14:DQ$114)</f>
        <v>0</v>
      </c>
      <c r="DR180" s="298">
        <f ca="1">SUMIF('Cost Plus'!$FD$14:$FD$114,$AD180,'Cost Plus'!DR$14:DR$114)</f>
        <v>0</v>
      </c>
      <c r="DS180" s="298">
        <f ca="1">SUMIF('Cost Plus'!$FD$14:$FD$114,$AD180,'Cost Plus'!DS$14:DS$114)</f>
        <v>0</v>
      </c>
      <c r="DT180" s="298">
        <f ca="1">SUMIF('Cost Plus'!$FD$14:$FD$114,$AD180,'Cost Plus'!DT$14:DT$114)</f>
        <v>0</v>
      </c>
      <c r="DU180" s="298">
        <f ca="1">SUMIF('Cost Plus'!$FD$14:$FD$114,$AD180,'Cost Plus'!DU$14:DU$114)</f>
        <v>0</v>
      </c>
      <c r="DV180" s="298">
        <f ca="1">SUMIF('Cost Plus'!$FD$14:$FD$114,$AD180,'Cost Plus'!DV$14:DV$114)</f>
        <v>0</v>
      </c>
      <c r="DW180" s="298">
        <f ca="1">SUMIF('Cost Plus'!$FD$14:$FD$114,$AD180,'Cost Plus'!DW$14:DW$114)</f>
        <v>0</v>
      </c>
      <c r="DX180" s="298">
        <f ca="1">SUMIF('Cost Plus'!$FD$14:$FD$114,$AD180,'Cost Plus'!DX$14:DX$114)</f>
        <v>0</v>
      </c>
      <c r="DY180" s="298">
        <f ca="1">SUMIF('Cost Plus'!$FD$14:$FD$114,$AD180,'Cost Plus'!DY$14:DY$114)</f>
        <v>0</v>
      </c>
      <c r="DZ180" s="298">
        <f ca="1">SUMIF('Cost Plus'!$FD$14:$FD$114,$AD180,'Cost Plus'!DZ$14:DZ$114)</f>
        <v>0</v>
      </c>
      <c r="EA180" s="298">
        <f ca="1">SUMIF('Cost Plus'!$FD$14:$FD$114,$AD180,'Cost Plus'!EA$14:EA$114)</f>
        <v>0</v>
      </c>
      <c r="EB180" s="298">
        <f ca="1">SUMIF('Cost Plus'!$FD$14:$FD$114,$AD180,'Cost Plus'!EB$14:EB$114)</f>
        <v>0</v>
      </c>
      <c r="EC180" s="298">
        <f ca="1">SUMIF('Cost Plus'!$FD$14:$FD$114,$AD180,'Cost Plus'!EC$14:EC$114)</f>
        <v>0</v>
      </c>
      <c r="ED180" s="298">
        <f ca="1">SUMIF('Cost Plus'!$FD$14:$FD$114,$AD180,'Cost Plus'!ED$14:ED$114)</f>
        <v>0</v>
      </c>
      <c r="EE180" s="298">
        <f ca="1">SUMIF('Cost Plus'!$FD$14:$FD$114,$AD180,'Cost Plus'!EE$14:EE$114)</f>
        <v>0</v>
      </c>
      <c r="EF180" s="298">
        <f ca="1">SUMIF('Cost Plus'!$FD$14:$FD$114,$AD180,'Cost Plus'!EF$14:EF$114)</f>
        <v>0</v>
      </c>
      <c r="EG180" s="298">
        <f ca="1">SUMIF('Cost Plus'!$FD$14:$FD$114,$AD180,'Cost Plus'!EG$14:EG$114)</f>
        <v>0</v>
      </c>
      <c r="EH180" s="298">
        <f ca="1">SUMIF('Cost Plus'!$FD$14:$FD$114,$AD180,'Cost Plus'!EH$14:EH$114)</f>
        <v>0</v>
      </c>
      <c r="EI180" s="298">
        <f ca="1">SUMIF('Cost Plus'!$FD$14:$FD$114,$AD180,'Cost Plus'!EI$14:EI$114)</f>
        <v>0</v>
      </c>
      <c r="EJ180" s="298">
        <f ca="1">SUMIF('Cost Plus'!$FD$14:$FD$114,$AD180,'Cost Plus'!EJ$14:EJ$114)</f>
        <v>0</v>
      </c>
      <c r="EK180" s="298">
        <f ca="1">SUMIF('Cost Plus'!$FD$14:$FD$114,$AD180,'Cost Plus'!EK$14:EK$114)</f>
        <v>0</v>
      </c>
      <c r="EL180" s="298">
        <f ca="1">SUMIF('Cost Plus'!$FD$14:$FD$114,$AD180,'Cost Plus'!EL$14:EL$114)</f>
        <v>0</v>
      </c>
      <c r="EM180" s="298">
        <f ca="1">SUMIF('Cost Plus'!$FD$14:$FD$114,$AD180,'Cost Plus'!EM$14:EM$114)</f>
        <v>0</v>
      </c>
      <c r="EN180" s="298">
        <f ca="1">SUMIF('Cost Plus'!$FD$14:$FD$114,$AD180,'Cost Plus'!EN$14:EN$114)</f>
        <v>0</v>
      </c>
      <c r="EO180" s="298">
        <f ca="1">SUMIF('Cost Plus'!$FD$14:$FD$114,$AD180,'Cost Plus'!EO$14:EO$114)</f>
        <v>0</v>
      </c>
      <c r="EP180" s="298">
        <f ca="1">SUMIF('Cost Plus'!$FD$14:$FD$114,$AD180,'Cost Plus'!EP$14:EP$114)</f>
        <v>0</v>
      </c>
      <c r="EQ180" s="298">
        <f ca="1">SUMIF('Cost Plus'!$FD$14:$FD$114,$AD180,'Cost Plus'!EQ$14:EQ$114)</f>
        <v>0</v>
      </c>
      <c r="ER180" s="298">
        <f ca="1">SUMIF('Cost Plus'!$FD$14:$FD$114,$AD180,'Cost Plus'!ER$14:ER$114)</f>
        <v>0</v>
      </c>
      <c r="ES180" s="298">
        <f ca="1">SUMIF('Cost Plus'!$FD$14:$FD$114,$AD180,'Cost Plus'!ES$14:ES$114)</f>
        <v>0</v>
      </c>
      <c r="ET180" s="298">
        <f ca="1">SUMIF('Cost Plus'!$FD$14:$FD$114,$AD180,'Cost Plus'!ET$14:ET$114)</f>
        <v>0</v>
      </c>
      <c r="EU180" s="298">
        <f ca="1">SUMIF('Cost Plus'!$FD$14:$FD$114,$AD180,'Cost Plus'!EU$14:EU$114)</f>
        <v>0</v>
      </c>
      <c r="EV180" s="298">
        <f ca="1">SUMIF('Cost Plus'!$FD$14:$FD$114,$AD180,'Cost Plus'!EV$14:EV$114)</f>
        <v>0</v>
      </c>
      <c r="EW180" s="298">
        <f ca="1">SUMIF('Cost Plus'!$FD$14:$FD$114,$AD180,'Cost Plus'!EW$14:EW$114)</f>
        <v>0</v>
      </c>
      <c r="EX180" s="298">
        <f ca="1">SUMIF('Cost Plus'!$FD$14:$FD$114,$AD180,'Cost Plus'!EX$14:EX$114)</f>
        <v>0</v>
      </c>
      <c r="EY180" s="261"/>
      <c r="EZ180" s="87"/>
      <c r="FB180" s="261"/>
    </row>
    <row r="181" spans="1:158" ht="12.75" hidden="1" customHeight="1" outlineLevel="2">
      <c r="A181" s="303">
        <v>2</v>
      </c>
      <c r="B181" s="303"/>
      <c r="C181" s="892" t="str">
        <f>Constants!B85</f>
        <v>Consultancy</v>
      </c>
      <c r="E181" s="329"/>
      <c r="F181" s="330"/>
      <c r="G181" s="330"/>
      <c r="H181" s="330"/>
      <c r="I181" s="330"/>
      <c r="J181" s="330"/>
      <c r="K181" s="330"/>
      <c r="L181" s="330"/>
      <c r="M181" s="330"/>
      <c r="N181" s="330"/>
      <c r="O181" s="330"/>
      <c r="P181" s="330"/>
      <c r="Q181" s="330"/>
      <c r="R181" s="330"/>
      <c r="S181" s="330"/>
      <c r="T181" s="330"/>
      <c r="U181" s="330"/>
      <c r="V181" s="331"/>
      <c r="W181" s="330"/>
      <c r="X181" s="330"/>
      <c r="Y181" s="330"/>
      <c r="Z181" s="330"/>
      <c r="AA181" s="330"/>
      <c r="AB181" s="329"/>
      <c r="AC181" s="332"/>
      <c r="AD181" s="683" t="str">
        <f>Constants!F85</f>
        <v>Consultancy</v>
      </c>
      <c r="AE181" s="304">
        <f t="shared" si="62"/>
        <v>0</v>
      </c>
      <c r="AF181" s="299">
        <f>SUMIF('Cost Plus'!$FD$14:$FD$114,$AD181,'Cost Plus'!AF$14:AF$114)</f>
        <v>0</v>
      </c>
      <c r="AG181" s="300">
        <f>SUMIF('Cost Plus'!$FD$14:$FD$114,$AD181,'Cost Plus'!AG$14:AG$114)</f>
        <v>0</v>
      </c>
      <c r="AH181" s="300">
        <f>SUMIF('Cost Plus'!$FD$14:$FD$114,$AD181,'Cost Plus'!AH$14:AH$114)</f>
        <v>0</v>
      </c>
      <c r="AI181" s="300">
        <f>SUMIF('Cost Plus'!$FD$14:$FD$114,$AD181,'Cost Plus'!AI$14:AI$114)</f>
        <v>0</v>
      </c>
      <c r="AJ181" s="300">
        <f>SUMIF('Cost Plus'!$FD$14:$FD$114,$AD181,'Cost Plus'!AJ$14:AJ$114)</f>
        <v>0</v>
      </c>
      <c r="AK181" s="300">
        <f>SUMIF('Cost Plus'!$FD$14:$FD$114,$AD181,'Cost Plus'!AK$14:AK$114)</f>
        <v>0</v>
      </c>
      <c r="AL181" s="300">
        <f>SUMIF('Cost Plus'!$FD$14:$FD$114,$AD181,'Cost Plus'!AL$14:AL$114)</f>
        <v>0</v>
      </c>
      <c r="AM181" s="300">
        <f>SUMIF('Cost Plus'!$FD$14:$FD$114,$AD181,'Cost Plus'!AM$14:AM$114)</f>
        <v>0</v>
      </c>
      <c r="AN181" s="300">
        <f>SUMIF('Cost Plus'!$FD$14:$FD$114,$AD181,'Cost Plus'!AN$14:AN$114)</f>
        <v>0</v>
      </c>
      <c r="AO181" s="300">
        <f>SUMIF('Cost Plus'!$FD$14:$FD$114,$AD181,'Cost Plus'!AO$14:AO$114)</f>
        <v>0</v>
      </c>
      <c r="AP181" s="300">
        <f>SUMIF('Cost Plus'!$FD$14:$FD$114,$AD181,'Cost Plus'!AP$14:AP$114)</f>
        <v>0</v>
      </c>
      <c r="AQ181" s="300">
        <f>SUMIF('Cost Plus'!$FD$14:$FD$114,$AD181,'Cost Plus'!AQ$14:AQ$114)</f>
        <v>0</v>
      </c>
      <c r="AR181" s="300">
        <f>SUMIF('Cost Plus'!$FD$14:$FD$114,$AD181,'Cost Plus'!AR$14:AR$114)</f>
        <v>0</v>
      </c>
      <c r="AS181" s="300">
        <f>SUMIF('Cost Plus'!$FD$14:$FD$114,$AD181,'Cost Plus'!AS$14:AS$114)</f>
        <v>0</v>
      </c>
      <c r="AT181" s="300">
        <f>SUMIF('Cost Plus'!$FD$14:$FD$114,$AD181,'Cost Plus'!AT$14:AT$114)</f>
        <v>0</v>
      </c>
      <c r="AU181" s="300">
        <f>SUMIF('Cost Plus'!$FD$14:$FD$114,$AD181,'Cost Plus'!AU$14:AU$114)</f>
        <v>0</v>
      </c>
      <c r="AV181" s="300">
        <f>SUMIF('Cost Plus'!$FD$14:$FD$114,$AD181,'Cost Plus'!AV$14:AV$114)</f>
        <v>0</v>
      </c>
      <c r="AW181" s="300">
        <f>SUMIF('Cost Plus'!$FD$14:$FD$114,$AD181,'Cost Plus'!AW$14:AW$114)</f>
        <v>0</v>
      </c>
      <c r="AX181" s="300">
        <f>SUMIF('Cost Plus'!$FD$14:$FD$114,$AD181,'Cost Plus'!AX$14:AX$114)</f>
        <v>0</v>
      </c>
      <c r="AY181" s="300">
        <f>SUMIF('Cost Plus'!$FD$14:$FD$114,$AD181,'Cost Plus'!AY$14:AY$114)</f>
        <v>0</v>
      </c>
      <c r="AZ181" s="300">
        <f>SUMIF('Cost Plus'!$FD$14:$FD$114,$AD181,'Cost Plus'!AZ$14:AZ$114)</f>
        <v>0</v>
      </c>
      <c r="BA181" s="300">
        <f>SUMIF('Cost Plus'!$FD$14:$FD$114,$AD181,'Cost Plus'!BA$14:BA$114)</f>
        <v>0</v>
      </c>
      <c r="BB181" s="300">
        <f>SUMIF('Cost Plus'!$FD$14:$FD$114,$AD181,'Cost Plus'!BB$14:BB$114)</f>
        <v>0</v>
      </c>
      <c r="BC181" s="300">
        <f>SUMIF('Cost Plus'!$FD$14:$FD$114,$AD181,'Cost Plus'!BC$14:BC$114)</f>
        <v>0</v>
      </c>
      <c r="BD181" s="300">
        <f>SUMIF('Cost Plus'!$FD$14:$FD$114,$AD181,'Cost Plus'!BD$14:BD$114)</f>
        <v>0</v>
      </c>
      <c r="BE181" s="300">
        <f>SUMIF('Cost Plus'!$FD$14:$FD$114,$AD181,'Cost Plus'!BE$14:BE$114)</f>
        <v>0</v>
      </c>
      <c r="BF181" s="300">
        <f>SUMIF('Cost Plus'!$FD$14:$FD$114,$AD181,'Cost Plus'!BF$14:BF$114)</f>
        <v>0</v>
      </c>
      <c r="BG181" s="300">
        <f>SUMIF('Cost Plus'!$FD$14:$FD$114,$AD181,'Cost Plus'!BG$14:BG$114)</f>
        <v>0</v>
      </c>
      <c r="BH181" s="300">
        <f>SUMIF('Cost Plus'!$FD$14:$FD$114,$AD181,'Cost Plus'!BH$14:BH$114)</f>
        <v>0</v>
      </c>
      <c r="BI181" s="300">
        <f>SUMIF('Cost Plus'!$FD$14:$FD$114,$AD181,'Cost Plus'!BI$14:BI$114)</f>
        <v>0</v>
      </c>
      <c r="BJ181" s="300">
        <f>SUMIF('Cost Plus'!$FD$14:$FD$114,$AD181,'Cost Plus'!BJ$14:BJ$114)</f>
        <v>0</v>
      </c>
      <c r="BK181" s="300">
        <f>SUMIF('Cost Plus'!$FD$14:$FD$114,$AD181,'Cost Plus'!BK$14:BK$114)</f>
        <v>0</v>
      </c>
      <c r="BL181" s="300">
        <f>SUMIF('Cost Plus'!$FD$14:$FD$114,$AD181,'Cost Plus'!BL$14:BL$114)</f>
        <v>0</v>
      </c>
      <c r="BM181" s="300">
        <f>SUMIF('Cost Plus'!$FD$14:$FD$114,$AD181,'Cost Plus'!BM$14:BM$114)</f>
        <v>0</v>
      </c>
      <c r="BN181" s="300">
        <f>SUMIF('Cost Plus'!$FD$14:$FD$114,$AD181,'Cost Plus'!BN$14:BN$114)</f>
        <v>0</v>
      </c>
      <c r="BO181" s="300">
        <f>SUMIF('Cost Plus'!$FD$14:$FD$114,$AD181,'Cost Plus'!BO$14:BO$114)</f>
        <v>0</v>
      </c>
      <c r="BP181" s="300">
        <f>SUMIF('Cost Plus'!$FD$14:$FD$114,$AD181,'Cost Plus'!BP$14:BP$114)</f>
        <v>0</v>
      </c>
      <c r="BQ181" s="300">
        <f>SUMIF('Cost Plus'!$FD$14:$FD$114,$AD181,'Cost Plus'!BQ$14:BQ$114)</f>
        <v>0</v>
      </c>
      <c r="BR181" s="300">
        <f>SUMIF('Cost Plus'!$FD$14:$FD$114,$AD181,'Cost Plus'!BR$14:BR$114)</f>
        <v>0</v>
      </c>
      <c r="BS181" s="300">
        <f>SUMIF('Cost Plus'!$FD$14:$FD$114,$AD181,'Cost Plus'!BS$14:BS$114)</f>
        <v>0</v>
      </c>
      <c r="BT181" s="300">
        <f>SUMIF('Cost Plus'!$FD$14:$FD$114,$AD181,'Cost Plus'!BT$14:BT$114)</f>
        <v>0</v>
      </c>
      <c r="BU181" s="300">
        <f>SUMIF('Cost Plus'!$FD$14:$FD$114,$AD181,'Cost Plus'!BU$14:BU$114)</f>
        <v>0</v>
      </c>
      <c r="BV181" s="300">
        <f>SUMIF('Cost Plus'!$FD$14:$FD$114,$AD181,'Cost Plus'!BV$14:BV$114)</f>
        <v>0</v>
      </c>
      <c r="BW181" s="300">
        <f>SUMIF('Cost Plus'!$FD$14:$FD$114,$AD181,'Cost Plus'!BW$14:BW$114)</f>
        <v>0</v>
      </c>
      <c r="BX181" s="300">
        <f>SUMIF('Cost Plus'!$FD$14:$FD$114,$AD181,'Cost Plus'!BX$14:BX$114)</f>
        <v>0</v>
      </c>
      <c r="BY181" s="300">
        <f>SUMIF('Cost Plus'!$FD$14:$FD$114,$AD181,'Cost Plus'!BY$14:BY$114)</f>
        <v>0</v>
      </c>
      <c r="BZ181" s="300">
        <f>SUMIF('Cost Plus'!$FD$14:$FD$114,$AD181,'Cost Plus'!BZ$14:BZ$114)</f>
        <v>0</v>
      </c>
      <c r="CA181" s="300">
        <f>SUMIF('Cost Plus'!$FD$14:$FD$114,$AD181,'Cost Plus'!CA$14:CA$114)</f>
        <v>0</v>
      </c>
      <c r="CB181" s="300">
        <f>SUMIF('Cost Plus'!$FD$14:$FD$114,$AD181,'Cost Plus'!CB$14:CB$114)</f>
        <v>0</v>
      </c>
      <c r="CC181" s="300">
        <f>SUMIF('Cost Plus'!$FD$14:$FD$114,$AD181,'Cost Plus'!CC$14:CC$114)</f>
        <v>0</v>
      </c>
      <c r="CD181" s="300">
        <f>SUMIF('Cost Plus'!$FD$14:$FD$114,$AD181,'Cost Plus'!CD$14:CD$114)</f>
        <v>0</v>
      </c>
      <c r="CE181" s="300">
        <f>SUMIF('Cost Plus'!$FD$14:$FD$114,$AD181,'Cost Plus'!CE$14:CE$114)</f>
        <v>0</v>
      </c>
      <c r="CF181" s="300">
        <f>SUMIF('Cost Plus'!$FD$14:$FD$114,$AD181,'Cost Plus'!CF$14:CF$114)</f>
        <v>0</v>
      </c>
      <c r="CG181" s="300">
        <f>SUMIF('Cost Plus'!$FD$14:$FD$114,$AD181,'Cost Plus'!CG$14:CG$114)</f>
        <v>0</v>
      </c>
      <c r="CH181" s="300">
        <f>SUMIF('Cost Plus'!$FD$14:$FD$114,$AD181,'Cost Plus'!CH$14:CH$114)</f>
        <v>0</v>
      </c>
      <c r="CI181" s="300">
        <f>SUMIF('Cost Plus'!$FD$14:$FD$114,$AD181,'Cost Plus'!CI$14:CI$114)</f>
        <v>0</v>
      </c>
      <c r="CJ181" s="300">
        <f>SUMIF('Cost Plus'!$FD$14:$FD$114,$AD181,'Cost Plus'!CJ$14:CJ$114)</f>
        <v>0</v>
      </c>
      <c r="CK181" s="300">
        <f>SUMIF('Cost Plus'!$FD$14:$FD$114,$AD181,'Cost Plus'!CK$14:CK$114)</f>
        <v>0</v>
      </c>
      <c r="CL181" s="300">
        <f>SUMIF('Cost Plus'!$FD$14:$FD$114,$AD181,'Cost Plus'!CL$14:CL$114)</f>
        <v>0</v>
      </c>
      <c r="CM181" s="300">
        <f>SUMIF('Cost Plus'!$FD$14:$FD$114,$AD181,'Cost Plus'!CM$14:CM$114)</f>
        <v>0</v>
      </c>
      <c r="CN181" s="300">
        <f>SUMIF('Cost Plus'!$FD$14:$FD$114,$AD181,'Cost Plus'!CN$14:CN$114)</f>
        <v>0</v>
      </c>
      <c r="CO181" s="300">
        <f>SUMIF('Cost Plus'!$FD$14:$FD$114,$AD181,'Cost Plus'!CO$14:CO$114)</f>
        <v>0</v>
      </c>
      <c r="CP181" s="300">
        <f>SUMIF('Cost Plus'!$FD$14:$FD$114,$AD181,'Cost Plus'!CP$14:CP$114)</f>
        <v>0</v>
      </c>
      <c r="CQ181" s="300">
        <f>SUMIF('Cost Plus'!$FD$14:$FD$114,$AD181,'Cost Plus'!CQ$14:CQ$114)</f>
        <v>0</v>
      </c>
      <c r="CR181" s="300">
        <f>SUMIF('Cost Plus'!$FD$14:$FD$114,$AD181,'Cost Plus'!CR$14:CR$114)</f>
        <v>0</v>
      </c>
      <c r="CS181" s="300">
        <f>SUMIF('Cost Plus'!$FD$14:$FD$114,$AD181,'Cost Plus'!CS$14:CS$114)</f>
        <v>0</v>
      </c>
      <c r="CT181" s="300">
        <f>SUMIF('Cost Plus'!$FD$14:$FD$114,$AD181,'Cost Plus'!CT$14:CT$114)</f>
        <v>0</v>
      </c>
      <c r="CU181" s="300">
        <f>SUMIF('Cost Plus'!$FD$14:$FD$114,$AD181,'Cost Plus'!CU$14:CU$114)</f>
        <v>0</v>
      </c>
      <c r="CV181" s="300">
        <f>SUMIF('Cost Plus'!$FD$14:$FD$114,$AD181,'Cost Plus'!CV$14:CV$114)</f>
        <v>0</v>
      </c>
      <c r="CW181" s="300">
        <f>SUMIF('Cost Plus'!$FD$14:$FD$114,$AD181,'Cost Plus'!CW$14:CW$114)</f>
        <v>0</v>
      </c>
      <c r="CX181" s="300">
        <f>SUMIF('Cost Plus'!$FD$14:$FD$114,$AD181,'Cost Plus'!CX$14:CX$114)</f>
        <v>0</v>
      </c>
      <c r="CY181" s="300">
        <f>SUMIF('Cost Plus'!$FD$14:$FD$114,$AD181,'Cost Plus'!CY$14:CY$114)</f>
        <v>0</v>
      </c>
      <c r="CZ181" s="300">
        <f>SUMIF('Cost Plus'!$FD$14:$FD$114,$AD181,'Cost Plus'!CZ$14:CZ$114)</f>
        <v>0</v>
      </c>
      <c r="DA181" s="300">
        <f>SUMIF('Cost Plus'!$FD$14:$FD$114,$AD181,'Cost Plus'!DA$14:DA$114)</f>
        <v>0</v>
      </c>
      <c r="DB181" s="300">
        <f>SUMIF('Cost Plus'!$FD$14:$FD$114,$AD181,'Cost Plus'!DB$14:DB$114)</f>
        <v>0</v>
      </c>
      <c r="DC181" s="300">
        <f>SUMIF('Cost Plus'!$FD$14:$FD$114,$AD181,'Cost Plus'!DC$14:DC$114)</f>
        <v>0</v>
      </c>
      <c r="DD181" s="300">
        <f>SUMIF('Cost Plus'!$FD$14:$FD$114,$AD181,'Cost Plus'!DD$14:DD$114)</f>
        <v>0</v>
      </c>
      <c r="DE181" s="300">
        <f>SUMIF('Cost Plus'!$FD$14:$FD$114,$AD181,'Cost Plus'!DE$14:DE$114)</f>
        <v>0</v>
      </c>
      <c r="DF181" s="300">
        <f>SUMIF('Cost Plus'!$FD$14:$FD$114,$AD181,'Cost Plus'!DF$14:DF$114)</f>
        <v>0</v>
      </c>
      <c r="DG181" s="300">
        <f>SUMIF('Cost Plus'!$FD$14:$FD$114,$AD181,'Cost Plus'!DG$14:DG$114)</f>
        <v>0</v>
      </c>
      <c r="DH181" s="300">
        <f>SUMIF('Cost Plus'!$FD$14:$FD$114,$AD181,'Cost Plus'!DH$14:DH$114)</f>
        <v>0</v>
      </c>
      <c r="DI181" s="300">
        <f>SUMIF('Cost Plus'!$FD$14:$FD$114,$AD181,'Cost Plus'!DI$14:DI$114)</f>
        <v>0</v>
      </c>
      <c r="DJ181" s="300">
        <f>SUMIF('Cost Plus'!$FD$14:$FD$114,$AD181,'Cost Plus'!DJ$14:DJ$114)</f>
        <v>0</v>
      </c>
      <c r="DK181" s="300">
        <f>SUMIF('Cost Plus'!$FD$14:$FD$114,$AD181,'Cost Plus'!DK$14:DK$114)</f>
        <v>0</v>
      </c>
      <c r="DL181" s="300">
        <f>SUMIF('Cost Plus'!$FD$14:$FD$114,$AD181,'Cost Plus'!DL$14:DL$114)</f>
        <v>0</v>
      </c>
      <c r="DM181" s="300">
        <f>SUMIF('Cost Plus'!$FD$14:$FD$114,$AD181,'Cost Plus'!DM$14:DM$114)</f>
        <v>0</v>
      </c>
      <c r="DN181" s="300">
        <f>SUMIF('Cost Plus'!$FD$14:$FD$114,$AD181,'Cost Plus'!DN$14:DN$114)</f>
        <v>0</v>
      </c>
      <c r="DO181" s="300">
        <f>SUMIF('Cost Plus'!$FD$14:$FD$114,$AD181,'Cost Plus'!DO$14:DO$114)</f>
        <v>0</v>
      </c>
      <c r="DP181" s="300">
        <f>SUMIF('Cost Plus'!$FD$14:$FD$114,$AD181,'Cost Plus'!DP$14:DP$114)</f>
        <v>0</v>
      </c>
      <c r="DQ181" s="300">
        <f>SUMIF('Cost Plus'!$FD$14:$FD$114,$AD181,'Cost Plus'!DQ$14:DQ$114)</f>
        <v>0</v>
      </c>
      <c r="DR181" s="300">
        <f>SUMIF('Cost Plus'!$FD$14:$FD$114,$AD181,'Cost Plus'!DR$14:DR$114)</f>
        <v>0</v>
      </c>
      <c r="DS181" s="300">
        <f>SUMIF('Cost Plus'!$FD$14:$FD$114,$AD181,'Cost Plus'!DS$14:DS$114)</f>
        <v>0</v>
      </c>
      <c r="DT181" s="300">
        <f>SUMIF('Cost Plus'!$FD$14:$FD$114,$AD181,'Cost Plus'!DT$14:DT$114)</f>
        <v>0</v>
      </c>
      <c r="DU181" s="300">
        <f>SUMIF('Cost Plus'!$FD$14:$FD$114,$AD181,'Cost Plus'!DU$14:DU$114)</f>
        <v>0</v>
      </c>
      <c r="DV181" s="300">
        <f>SUMIF('Cost Plus'!$FD$14:$FD$114,$AD181,'Cost Plus'!DV$14:DV$114)</f>
        <v>0</v>
      </c>
      <c r="DW181" s="300">
        <f>SUMIF('Cost Plus'!$FD$14:$FD$114,$AD181,'Cost Plus'!DW$14:DW$114)</f>
        <v>0</v>
      </c>
      <c r="DX181" s="300">
        <f>SUMIF('Cost Plus'!$FD$14:$FD$114,$AD181,'Cost Plus'!DX$14:DX$114)</f>
        <v>0</v>
      </c>
      <c r="DY181" s="300">
        <f>SUMIF('Cost Plus'!$FD$14:$FD$114,$AD181,'Cost Plus'!DY$14:DY$114)</f>
        <v>0</v>
      </c>
      <c r="DZ181" s="300">
        <f>SUMIF('Cost Plus'!$FD$14:$FD$114,$AD181,'Cost Plus'!DZ$14:DZ$114)</f>
        <v>0</v>
      </c>
      <c r="EA181" s="300">
        <f>SUMIF('Cost Plus'!$FD$14:$FD$114,$AD181,'Cost Plus'!EA$14:EA$114)</f>
        <v>0</v>
      </c>
      <c r="EB181" s="300">
        <f>SUMIF('Cost Plus'!$FD$14:$FD$114,$AD181,'Cost Plus'!EB$14:EB$114)</f>
        <v>0</v>
      </c>
      <c r="EC181" s="300">
        <f>SUMIF('Cost Plus'!$FD$14:$FD$114,$AD181,'Cost Plus'!EC$14:EC$114)</f>
        <v>0</v>
      </c>
      <c r="ED181" s="300">
        <f>SUMIF('Cost Plus'!$FD$14:$FD$114,$AD181,'Cost Plus'!ED$14:ED$114)</f>
        <v>0</v>
      </c>
      <c r="EE181" s="300">
        <f>SUMIF('Cost Plus'!$FD$14:$FD$114,$AD181,'Cost Plus'!EE$14:EE$114)</f>
        <v>0</v>
      </c>
      <c r="EF181" s="300">
        <f>SUMIF('Cost Plus'!$FD$14:$FD$114,$AD181,'Cost Plus'!EF$14:EF$114)</f>
        <v>0</v>
      </c>
      <c r="EG181" s="300">
        <f>SUMIF('Cost Plus'!$FD$14:$FD$114,$AD181,'Cost Plus'!EG$14:EG$114)</f>
        <v>0</v>
      </c>
      <c r="EH181" s="300">
        <f>SUMIF('Cost Plus'!$FD$14:$FD$114,$AD181,'Cost Plus'!EH$14:EH$114)</f>
        <v>0</v>
      </c>
      <c r="EI181" s="300">
        <f>SUMIF('Cost Plus'!$FD$14:$FD$114,$AD181,'Cost Plus'!EI$14:EI$114)</f>
        <v>0</v>
      </c>
      <c r="EJ181" s="300">
        <f>SUMIF('Cost Plus'!$FD$14:$FD$114,$AD181,'Cost Plus'!EJ$14:EJ$114)</f>
        <v>0</v>
      </c>
      <c r="EK181" s="300">
        <f>SUMIF('Cost Plus'!$FD$14:$FD$114,$AD181,'Cost Plus'!EK$14:EK$114)</f>
        <v>0</v>
      </c>
      <c r="EL181" s="300">
        <f>SUMIF('Cost Plus'!$FD$14:$FD$114,$AD181,'Cost Plus'!EL$14:EL$114)</f>
        <v>0</v>
      </c>
      <c r="EM181" s="300">
        <f>SUMIF('Cost Plus'!$FD$14:$FD$114,$AD181,'Cost Plus'!EM$14:EM$114)</f>
        <v>0</v>
      </c>
      <c r="EN181" s="300">
        <f>SUMIF('Cost Plus'!$FD$14:$FD$114,$AD181,'Cost Plus'!EN$14:EN$114)</f>
        <v>0</v>
      </c>
      <c r="EO181" s="300">
        <f>SUMIF('Cost Plus'!$FD$14:$FD$114,$AD181,'Cost Plus'!EO$14:EO$114)</f>
        <v>0</v>
      </c>
      <c r="EP181" s="300">
        <f>SUMIF('Cost Plus'!$FD$14:$FD$114,$AD181,'Cost Plus'!EP$14:EP$114)</f>
        <v>0</v>
      </c>
      <c r="EQ181" s="300">
        <f>SUMIF('Cost Plus'!$FD$14:$FD$114,$AD181,'Cost Plus'!EQ$14:EQ$114)</f>
        <v>0</v>
      </c>
      <c r="ER181" s="300">
        <f>SUMIF('Cost Plus'!$FD$14:$FD$114,$AD181,'Cost Plus'!ER$14:ER$114)</f>
        <v>0</v>
      </c>
      <c r="ES181" s="300">
        <f>SUMIF('Cost Plus'!$FD$14:$FD$114,$AD181,'Cost Plus'!ES$14:ES$114)</f>
        <v>0</v>
      </c>
      <c r="ET181" s="300">
        <f>SUMIF('Cost Plus'!$FD$14:$FD$114,$AD181,'Cost Plus'!ET$14:ET$114)</f>
        <v>0</v>
      </c>
      <c r="EU181" s="300">
        <f>SUMIF('Cost Plus'!$FD$14:$FD$114,$AD181,'Cost Plus'!EU$14:EU$114)</f>
        <v>0</v>
      </c>
      <c r="EV181" s="300">
        <f>SUMIF('Cost Plus'!$FD$14:$FD$114,$AD181,'Cost Plus'!EV$14:EV$114)</f>
        <v>0</v>
      </c>
      <c r="EW181" s="300">
        <f>SUMIF('Cost Plus'!$FD$14:$FD$114,$AD181,'Cost Plus'!EW$14:EW$114)</f>
        <v>0</v>
      </c>
      <c r="EX181" s="300">
        <f>SUMIF('Cost Plus'!$FD$14:$FD$114,$AD181,'Cost Plus'!EX$14:EX$114)</f>
        <v>0</v>
      </c>
      <c r="EY181" s="261"/>
      <c r="EZ181" s="87"/>
      <c r="FB181" s="261"/>
    </row>
    <row r="182" spans="1:158" ht="12.75" hidden="1" customHeight="1" outlineLevel="2">
      <c r="A182" s="303">
        <v>3</v>
      </c>
      <c r="B182" s="303"/>
      <c r="C182" s="892" t="str">
        <f>Constants!B86</f>
        <v>IT Solutions</v>
      </c>
      <c r="E182" s="329"/>
      <c r="F182" s="330"/>
      <c r="G182" s="330"/>
      <c r="H182" s="330"/>
      <c r="I182" s="330"/>
      <c r="J182" s="330"/>
      <c r="K182" s="330"/>
      <c r="L182" s="330"/>
      <c r="M182" s="330"/>
      <c r="N182" s="330"/>
      <c r="O182" s="330"/>
      <c r="P182" s="330"/>
      <c r="Q182" s="330"/>
      <c r="R182" s="330"/>
      <c r="S182" s="330"/>
      <c r="T182" s="330"/>
      <c r="U182" s="330"/>
      <c r="V182" s="331"/>
      <c r="W182" s="330"/>
      <c r="X182" s="330"/>
      <c r="Y182" s="330"/>
      <c r="Z182" s="330"/>
      <c r="AA182" s="330"/>
      <c r="AB182" s="329"/>
      <c r="AC182" s="329"/>
      <c r="AD182" s="683" t="str">
        <f>Constants!F86</f>
        <v>IT Solutions</v>
      </c>
      <c r="AE182" s="304">
        <f t="shared" si="62"/>
        <v>0</v>
      </c>
      <c r="AF182" s="299">
        <f>SUMIF('Cost Plus'!$FD$14:$FD$114,$AD182,'Cost Plus'!AF$14:AF$114)</f>
        <v>0</v>
      </c>
      <c r="AG182" s="300">
        <f>SUMIF('Cost Plus'!$FD$14:$FD$114,$AD182,'Cost Plus'!AG$14:AG$114)</f>
        <v>0</v>
      </c>
      <c r="AH182" s="300">
        <f>SUMIF('Cost Plus'!$FD$14:$FD$114,$AD182,'Cost Plus'!AH$14:AH$114)</f>
        <v>0</v>
      </c>
      <c r="AI182" s="300">
        <f>SUMIF('Cost Plus'!$FD$14:$FD$114,$AD182,'Cost Plus'!AI$14:AI$114)</f>
        <v>0</v>
      </c>
      <c r="AJ182" s="300">
        <f>SUMIF('Cost Plus'!$FD$14:$FD$114,$AD182,'Cost Plus'!AJ$14:AJ$114)</f>
        <v>0</v>
      </c>
      <c r="AK182" s="300">
        <f>SUMIF('Cost Plus'!$FD$14:$FD$114,$AD182,'Cost Plus'!AK$14:AK$114)</f>
        <v>0</v>
      </c>
      <c r="AL182" s="300">
        <f>SUMIF('Cost Plus'!$FD$14:$FD$114,$AD182,'Cost Plus'!AL$14:AL$114)</f>
        <v>0</v>
      </c>
      <c r="AM182" s="300">
        <f>SUMIF('Cost Plus'!$FD$14:$FD$114,$AD182,'Cost Plus'!AM$14:AM$114)</f>
        <v>0</v>
      </c>
      <c r="AN182" s="300">
        <f>SUMIF('Cost Plus'!$FD$14:$FD$114,$AD182,'Cost Plus'!AN$14:AN$114)</f>
        <v>0</v>
      </c>
      <c r="AO182" s="300">
        <f>SUMIF('Cost Plus'!$FD$14:$FD$114,$AD182,'Cost Plus'!AO$14:AO$114)</f>
        <v>0</v>
      </c>
      <c r="AP182" s="300">
        <f>SUMIF('Cost Plus'!$FD$14:$FD$114,$AD182,'Cost Plus'!AP$14:AP$114)</f>
        <v>0</v>
      </c>
      <c r="AQ182" s="300">
        <f>SUMIF('Cost Plus'!$FD$14:$FD$114,$AD182,'Cost Plus'!AQ$14:AQ$114)</f>
        <v>0</v>
      </c>
      <c r="AR182" s="300">
        <f>SUMIF('Cost Plus'!$FD$14:$FD$114,$AD182,'Cost Plus'!AR$14:AR$114)</f>
        <v>0</v>
      </c>
      <c r="AS182" s="300">
        <f>SUMIF('Cost Plus'!$FD$14:$FD$114,$AD182,'Cost Plus'!AS$14:AS$114)</f>
        <v>0</v>
      </c>
      <c r="AT182" s="300">
        <f>SUMIF('Cost Plus'!$FD$14:$FD$114,$AD182,'Cost Plus'!AT$14:AT$114)</f>
        <v>0</v>
      </c>
      <c r="AU182" s="300">
        <f>SUMIF('Cost Plus'!$FD$14:$FD$114,$AD182,'Cost Plus'!AU$14:AU$114)</f>
        <v>0</v>
      </c>
      <c r="AV182" s="300">
        <f>SUMIF('Cost Plus'!$FD$14:$FD$114,$AD182,'Cost Plus'!AV$14:AV$114)</f>
        <v>0</v>
      </c>
      <c r="AW182" s="300">
        <f>SUMIF('Cost Plus'!$FD$14:$FD$114,$AD182,'Cost Plus'!AW$14:AW$114)</f>
        <v>0</v>
      </c>
      <c r="AX182" s="300">
        <f>SUMIF('Cost Plus'!$FD$14:$FD$114,$AD182,'Cost Plus'!AX$14:AX$114)</f>
        <v>0</v>
      </c>
      <c r="AY182" s="300">
        <f>SUMIF('Cost Plus'!$FD$14:$FD$114,$AD182,'Cost Plus'!AY$14:AY$114)</f>
        <v>0</v>
      </c>
      <c r="AZ182" s="300">
        <f>SUMIF('Cost Plus'!$FD$14:$FD$114,$AD182,'Cost Plus'!AZ$14:AZ$114)</f>
        <v>0</v>
      </c>
      <c r="BA182" s="300">
        <f>SUMIF('Cost Plus'!$FD$14:$FD$114,$AD182,'Cost Plus'!BA$14:BA$114)</f>
        <v>0</v>
      </c>
      <c r="BB182" s="300">
        <f>SUMIF('Cost Plus'!$FD$14:$FD$114,$AD182,'Cost Plus'!BB$14:BB$114)</f>
        <v>0</v>
      </c>
      <c r="BC182" s="300">
        <f>SUMIF('Cost Plus'!$FD$14:$FD$114,$AD182,'Cost Plus'!BC$14:BC$114)</f>
        <v>0</v>
      </c>
      <c r="BD182" s="300">
        <f>SUMIF('Cost Plus'!$FD$14:$FD$114,$AD182,'Cost Plus'!BD$14:BD$114)</f>
        <v>0</v>
      </c>
      <c r="BE182" s="300">
        <f>SUMIF('Cost Plus'!$FD$14:$FD$114,$AD182,'Cost Plus'!BE$14:BE$114)</f>
        <v>0</v>
      </c>
      <c r="BF182" s="300">
        <f>SUMIF('Cost Plus'!$FD$14:$FD$114,$AD182,'Cost Plus'!BF$14:BF$114)</f>
        <v>0</v>
      </c>
      <c r="BG182" s="300">
        <f>SUMIF('Cost Plus'!$FD$14:$FD$114,$AD182,'Cost Plus'!BG$14:BG$114)</f>
        <v>0</v>
      </c>
      <c r="BH182" s="300">
        <f>SUMIF('Cost Plus'!$FD$14:$FD$114,$AD182,'Cost Plus'!BH$14:BH$114)</f>
        <v>0</v>
      </c>
      <c r="BI182" s="300">
        <f>SUMIF('Cost Plus'!$FD$14:$FD$114,$AD182,'Cost Plus'!BI$14:BI$114)</f>
        <v>0</v>
      </c>
      <c r="BJ182" s="300">
        <f>SUMIF('Cost Plus'!$FD$14:$FD$114,$AD182,'Cost Plus'!BJ$14:BJ$114)</f>
        <v>0</v>
      </c>
      <c r="BK182" s="300">
        <f>SUMIF('Cost Plus'!$FD$14:$FD$114,$AD182,'Cost Plus'!BK$14:BK$114)</f>
        <v>0</v>
      </c>
      <c r="BL182" s="300">
        <f>SUMIF('Cost Plus'!$FD$14:$FD$114,$AD182,'Cost Plus'!BL$14:BL$114)</f>
        <v>0</v>
      </c>
      <c r="BM182" s="300">
        <f>SUMIF('Cost Plus'!$FD$14:$FD$114,$AD182,'Cost Plus'!BM$14:BM$114)</f>
        <v>0</v>
      </c>
      <c r="BN182" s="300">
        <f>SUMIF('Cost Plus'!$FD$14:$FD$114,$AD182,'Cost Plus'!BN$14:BN$114)</f>
        <v>0</v>
      </c>
      <c r="BO182" s="300">
        <f>SUMIF('Cost Plus'!$FD$14:$FD$114,$AD182,'Cost Plus'!BO$14:BO$114)</f>
        <v>0</v>
      </c>
      <c r="BP182" s="300">
        <f>SUMIF('Cost Plus'!$FD$14:$FD$114,$AD182,'Cost Plus'!BP$14:BP$114)</f>
        <v>0</v>
      </c>
      <c r="BQ182" s="300">
        <f>SUMIF('Cost Plus'!$FD$14:$FD$114,$AD182,'Cost Plus'!BQ$14:BQ$114)</f>
        <v>0</v>
      </c>
      <c r="BR182" s="300">
        <f>SUMIF('Cost Plus'!$FD$14:$FD$114,$AD182,'Cost Plus'!BR$14:BR$114)</f>
        <v>0</v>
      </c>
      <c r="BS182" s="300">
        <f>SUMIF('Cost Plus'!$FD$14:$FD$114,$AD182,'Cost Plus'!BS$14:BS$114)</f>
        <v>0</v>
      </c>
      <c r="BT182" s="300">
        <f>SUMIF('Cost Plus'!$FD$14:$FD$114,$AD182,'Cost Plus'!BT$14:BT$114)</f>
        <v>0</v>
      </c>
      <c r="BU182" s="300">
        <f>SUMIF('Cost Plus'!$FD$14:$FD$114,$AD182,'Cost Plus'!BU$14:BU$114)</f>
        <v>0</v>
      </c>
      <c r="BV182" s="300">
        <f>SUMIF('Cost Plus'!$FD$14:$FD$114,$AD182,'Cost Plus'!BV$14:BV$114)</f>
        <v>0</v>
      </c>
      <c r="BW182" s="300">
        <f>SUMIF('Cost Plus'!$FD$14:$FD$114,$AD182,'Cost Plus'!BW$14:BW$114)</f>
        <v>0</v>
      </c>
      <c r="BX182" s="300">
        <f>SUMIF('Cost Plus'!$FD$14:$FD$114,$AD182,'Cost Plus'!BX$14:BX$114)</f>
        <v>0</v>
      </c>
      <c r="BY182" s="300">
        <f>SUMIF('Cost Plus'!$FD$14:$FD$114,$AD182,'Cost Plus'!BY$14:BY$114)</f>
        <v>0</v>
      </c>
      <c r="BZ182" s="300">
        <f>SUMIF('Cost Plus'!$FD$14:$FD$114,$AD182,'Cost Plus'!BZ$14:BZ$114)</f>
        <v>0</v>
      </c>
      <c r="CA182" s="300">
        <f>SUMIF('Cost Plus'!$FD$14:$FD$114,$AD182,'Cost Plus'!CA$14:CA$114)</f>
        <v>0</v>
      </c>
      <c r="CB182" s="300">
        <f>SUMIF('Cost Plus'!$FD$14:$FD$114,$AD182,'Cost Plus'!CB$14:CB$114)</f>
        <v>0</v>
      </c>
      <c r="CC182" s="300">
        <f>SUMIF('Cost Plus'!$FD$14:$FD$114,$AD182,'Cost Plus'!CC$14:CC$114)</f>
        <v>0</v>
      </c>
      <c r="CD182" s="300">
        <f>SUMIF('Cost Plus'!$FD$14:$FD$114,$AD182,'Cost Plus'!CD$14:CD$114)</f>
        <v>0</v>
      </c>
      <c r="CE182" s="300">
        <f>SUMIF('Cost Plus'!$FD$14:$FD$114,$AD182,'Cost Plus'!CE$14:CE$114)</f>
        <v>0</v>
      </c>
      <c r="CF182" s="300">
        <f>SUMIF('Cost Plus'!$FD$14:$FD$114,$AD182,'Cost Plus'!CF$14:CF$114)</f>
        <v>0</v>
      </c>
      <c r="CG182" s="300">
        <f>SUMIF('Cost Plus'!$FD$14:$FD$114,$AD182,'Cost Plus'!CG$14:CG$114)</f>
        <v>0</v>
      </c>
      <c r="CH182" s="300">
        <f>SUMIF('Cost Plus'!$FD$14:$FD$114,$AD182,'Cost Plus'!CH$14:CH$114)</f>
        <v>0</v>
      </c>
      <c r="CI182" s="300">
        <f>SUMIF('Cost Plus'!$FD$14:$FD$114,$AD182,'Cost Plus'!CI$14:CI$114)</f>
        <v>0</v>
      </c>
      <c r="CJ182" s="300">
        <f>SUMIF('Cost Plus'!$FD$14:$FD$114,$AD182,'Cost Plus'!CJ$14:CJ$114)</f>
        <v>0</v>
      </c>
      <c r="CK182" s="300">
        <f>SUMIF('Cost Plus'!$FD$14:$FD$114,$AD182,'Cost Plus'!CK$14:CK$114)</f>
        <v>0</v>
      </c>
      <c r="CL182" s="300">
        <f>SUMIF('Cost Plus'!$FD$14:$FD$114,$AD182,'Cost Plus'!CL$14:CL$114)</f>
        <v>0</v>
      </c>
      <c r="CM182" s="300">
        <f>SUMIF('Cost Plus'!$FD$14:$FD$114,$AD182,'Cost Plus'!CM$14:CM$114)</f>
        <v>0</v>
      </c>
      <c r="CN182" s="300">
        <f>SUMIF('Cost Plus'!$FD$14:$FD$114,$AD182,'Cost Plus'!CN$14:CN$114)</f>
        <v>0</v>
      </c>
      <c r="CO182" s="300">
        <f>SUMIF('Cost Plus'!$FD$14:$FD$114,$AD182,'Cost Plus'!CO$14:CO$114)</f>
        <v>0</v>
      </c>
      <c r="CP182" s="300">
        <f>SUMIF('Cost Plus'!$FD$14:$FD$114,$AD182,'Cost Plus'!CP$14:CP$114)</f>
        <v>0</v>
      </c>
      <c r="CQ182" s="300">
        <f>SUMIF('Cost Plus'!$FD$14:$FD$114,$AD182,'Cost Plus'!CQ$14:CQ$114)</f>
        <v>0</v>
      </c>
      <c r="CR182" s="300">
        <f>SUMIF('Cost Plus'!$FD$14:$FD$114,$AD182,'Cost Plus'!CR$14:CR$114)</f>
        <v>0</v>
      </c>
      <c r="CS182" s="300">
        <f>SUMIF('Cost Plus'!$FD$14:$FD$114,$AD182,'Cost Plus'!CS$14:CS$114)</f>
        <v>0</v>
      </c>
      <c r="CT182" s="300">
        <f>SUMIF('Cost Plus'!$FD$14:$FD$114,$AD182,'Cost Plus'!CT$14:CT$114)</f>
        <v>0</v>
      </c>
      <c r="CU182" s="300">
        <f>SUMIF('Cost Plus'!$FD$14:$FD$114,$AD182,'Cost Plus'!CU$14:CU$114)</f>
        <v>0</v>
      </c>
      <c r="CV182" s="300">
        <f>SUMIF('Cost Plus'!$FD$14:$FD$114,$AD182,'Cost Plus'!CV$14:CV$114)</f>
        <v>0</v>
      </c>
      <c r="CW182" s="300">
        <f>SUMIF('Cost Plus'!$FD$14:$FD$114,$AD182,'Cost Plus'!CW$14:CW$114)</f>
        <v>0</v>
      </c>
      <c r="CX182" s="300">
        <f>SUMIF('Cost Plus'!$FD$14:$FD$114,$AD182,'Cost Plus'!CX$14:CX$114)</f>
        <v>0</v>
      </c>
      <c r="CY182" s="300">
        <f>SUMIF('Cost Plus'!$FD$14:$FD$114,$AD182,'Cost Plus'!CY$14:CY$114)</f>
        <v>0</v>
      </c>
      <c r="CZ182" s="300">
        <f>SUMIF('Cost Plus'!$FD$14:$FD$114,$AD182,'Cost Plus'!CZ$14:CZ$114)</f>
        <v>0</v>
      </c>
      <c r="DA182" s="300">
        <f>SUMIF('Cost Plus'!$FD$14:$FD$114,$AD182,'Cost Plus'!DA$14:DA$114)</f>
        <v>0</v>
      </c>
      <c r="DB182" s="300">
        <f>SUMIF('Cost Plus'!$FD$14:$FD$114,$AD182,'Cost Plus'!DB$14:DB$114)</f>
        <v>0</v>
      </c>
      <c r="DC182" s="300">
        <f>SUMIF('Cost Plus'!$FD$14:$FD$114,$AD182,'Cost Plus'!DC$14:DC$114)</f>
        <v>0</v>
      </c>
      <c r="DD182" s="300">
        <f>SUMIF('Cost Plus'!$FD$14:$FD$114,$AD182,'Cost Plus'!DD$14:DD$114)</f>
        <v>0</v>
      </c>
      <c r="DE182" s="300">
        <f>SUMIF('Cost Plus'!$FD$14:$FD$114,$AD182,'Cost Plus'!DE$14:DE$114)</f>
        <v>0</v>
      </c>
      <c r="DF182" s="300">
        <f>SUMIF('Cost Plus'!$FD$14:$FD$114,$AD182,'Cost Plus'!DF$14:DF$114)</f>
        <v>0</v>
      </c>
      <c r="DG182" s="300">
        <f>SUMIF('Cost Plus'!$FD$14:$FD$114,$AD182,'Cost Plus'!DG$14:DG$114)</f>
        <v>0</v>
      </c>
      <c r="DH182" s="300">
        <f>SUMIF('Cost Plus'!$FD$14:$FD$114,$AD182,'Cost Plus'!DH$14:DH$114)</f>
        <v>0</v>
      </c>
      <c r="DI182" s="300">
        <f>SUMIF('Cost Plus'!$FD$14:$FD$114,$AD182,'Cost Plus'!DI$14:DI$114)</f>
        <v>0</v>
      </c>
      <c r="DJ182" s="300">
        <f>SUMIF('Cost Plus'!$FD$14:$FD$114,$AD182,'Cost Plus'!DJ$14:DJ$114)</f>
        <v>0</v>
      </c>
      <c r="DK182" s="300">
        <f>SUMIF('Cost Plus'!$FD$14:$FD$114,$AD182,'Cost Plus'!DK$14:DK$114)</f>
        <v>0</v>
      </c>
      <c r="DL182" s="300">
        <f>SUMIF('Cost Plus'!$FD$14:$FD$114,$AD182,'Cost Plus'!DL$14:DL$114)</f>
        <v>0</v>
      </c>
      <c r="DM182" s="300">
        <f>SUMIF('Cost Plus'!$FD$14:$FD$114,$AD182,'Cost Plus'!DM$14:DM$114)</f>
        <v>0</v>
      </c>
      <c r="DN182" s="300">
        <f>SUMIF('Cost Plus'!$FD$14:$FD$114,$AD182,'Cost Plus'!DN$14:DN$114)</f>
        <v>0</v>
      </c>
      <c r="DO182" s="300">
        <f>SUMIF('Cost Plus'!$FD$14:$FD$114,$AD182,'Cost Plus'!DO$14:DO$114)</f>
        <v>0</v>
      </c>
      <c r="DP182" s="300">
        <f>SUMIF('Cost Plus'!$FD$14:$FD$114,$AD182,'Cost Plus'!DP$14:DP$114)</f>
        <v>0</v>
      </c>
      <c r="DQ182" s="300">
        <f>SUMIF('Cost Plus'!$FD$14:$FD$114,$AD182,'Cost Plus'!DQ$14:DQ$114)</f>
        <v>0</v>
      </c>
      <c r="DR182" s="300">
        <f>SUMIF('Cost Plus'!$FD$14:$FD$114,$AD182,'Cost Plus'!DR$14:DR$114)</f>
        <v>0</v>
      </c>
      <c r="DS182" s="300">
        <f>SUMIF('Cost Plus'!$FD$14:$FD$114,$AD182,'Cost Plus'!DS$14:DS$114)</f>
        <v>0</v>
      </c>
      <c r="DT182" s="300">
        <f>SUMIF('Cost Plus'!$FD$14:$FD$114,$AD182,'Cost Plus'!DT$14:DT$114)</f>
        <v>0</v>
      </c>
      <c r="DU182" s="300">
        <f>SUMIF('Cost Plus'!$FD$14:$FD$114,$AD182,'Cost Plus'!DU$14:DU$114)</f>
        <v>0</v>
      </c>
      <c r="DV182" s="300">
        <f>SUMIF('Cost Plus'!$FD$14:$FD$114,$AD182,'Cost Plus'!DV$14:DV$114)</f>
        <v>0</v>
      </c>
      <c r="DW182" s="300">
        <f>SUMIF('Cost Plus'!$FD$14:$FD$114,$AD182,'Cost Plus'!DW$14:DW$114)</f>
        <v>0</v>
      </c>
      <c r="DX182" s="300">
        <f>SUMIF('Cost Plus'!$FD$14:$FD$114,$AD182,'Cost Plus'!DX$14:DX$114)</f>
        <v>0</v>
      </c>
      <c r="DY182" s="300">
        <f>SUMIF('Cost Plus'!$FD$14:$FD$114,$AD182,'Cost Plus'!DY$14:DY$114)</f>
        <v>0</v>
      </c>
      <c r="DZ182" s="300">
        <f>SUMIF('Cost Plus'!$FD$14:$FD$114,$AD182,'Cost Plus'!DZ$14:DZ$114)</f>
        <v>0</v>
      </c>
      <c r="EA182" s="300">
        <f>SUMIF('Cost Plus'!$FD$14:$FD$114,$AD182,'Cost Plus'!EA$14:EA$114)</f>
        <v>0</v>
      </c>
      <c r="EB182" s="300">
        <f>SUMIF('Cost Plus'!$FD$14:$FD$114,$AD182,'Cost Plus'!EB$14:EB$114)</f>
        <v>0</v>
      </c>
      <c r="EC182" s="300">
        <f>SUMIF('Cost Plus'!$FD$14:$FD$114,$AD182,'Cost Plus'!EC$14:EC$114)</f>
        <v>0</v>
      </c>
      <c r="ED182" s="300">
        <f>SUMIF('Cost Plus'!$FD$14:$FD$114,$AD182,'Cost Plus'!ED$14:ED$114)</f>
        <v>0</v>
      </c>
      <c r="EE182" s="300">
        <f>SUMIF('Cost Plus'!$FD$14:$FD$114,$AD182,'Cost Plus'!EE$14:EE$114)</f>
        <v>0</v>
      </c>
      <c r="EF182" s="300">
        <f>SUMIF('Cost Plus'!$FD$14:$FD$114,$AD182,'Cost Plus'!EF$14:EF$114)</f>
        <v>0</v>
      </c>
      <c r="EG182" s="300">
        <f>SUMIF('Cost Plus'!$FD$14:$FD$114,$AD182,'Cost Plus'!EG$14:EG$114)</f>
        <v>0</v>
      </c>
      <c r="EH182" s="300">
        <f>SUMIF('Cost Plus'!$FD$14:$FD$114,$AD182,'Cost Plus'!EH$14:EH$114)</f>
        <v>0</v>
      </c>
      <c r="EI182" s="300">
        <f>SUMIF('Cost Plus'!$FD$14:$FD$114,$AD182,'Cost Plus'!EI$14:EI$114)</f>
        <v>0</v>
      </c>
      <c r="EJ182" s="300">
        <f>SUMIF('Cost Plus'!$FD$14:$FD$114,$AD182,'Cost Plus'!EJ$14:EJ$114)</f>
        <v>0</v>
      </c>
      <c r="EK182" s="300">
        <f>SUMIF('Cost Plus'!$FD$14:$FD$114,$AD182,'Cost Plus'!EK$14:EK$114)</f>
        <v>0</v>
      </c>
      <c r="EL182" s="300">
        <f>SUMIF('Cost Plus'!$FD$14:$FD$114,$AD182,'Cost Plus'!EL$14:EL$114)</f>
        <v>0</v>
      </c>
      <c r="EM182" s="300">
        <f>SUMIF('Cost Plus'!$FD$14:$FD$114,$AD182,'Cost Plus'!EM$14:EM$114)</f>
        <v>0</v>
      </c>
      <c r="EN182" s="300">
        <f>SUMIF('Cost Plus'!$FD$14:$FD$114,$AD182,'Cost Plus'!EN$14:EN$114)</f>
        <v>0</v>
      </c>
      <c r="EO182" s="300">
        <f>SUMIF('Cost Plus'!$FD$14:$FD$114,$AD182,'Cost Plus'!EO$14:EO$114)</f>
        <v>0</v>
      </c>
      <c r="EP182" s="300">
        <f>SUMIF('Cost Plus'!$FD$14:$FD$114,$AD182,'Cost Plus'!EP$14:EP$114)</f>
        <v>0</v>
      </c>
      <c r="EQ182" s="300">
        <f>SUMIF('Cost Plus'!$FD$14:$FD$114,$AD182,'Cost Plus'!EQ$14:EQ$114)</f>
        <v>0</v>
      </c>
      <c r="ER182" s="300">
        <f>SUMIF('Cost Plus'!$FD$14:$FD$114,$AD182,'Cost Plus'!ER$14:ER$114)</f>
        <v>0</v>
      </c>
      <c r="ES182" s="300">
        <f>SUMIF('Cost Plus'!$FD$14:$FD$114,$AD182,'Cost Plus'!ES$14:ES$114)</f>
        <v>0</v>
      </c>
      <c r="ET182" s="300">
        <f>SUMIF('Cost Plus'!$FD$14:$FD$114,$AD182,'Cost Plus'!ET$14:ET$114)</f>
        <v>0</v>
      </c>
      <c r="EU182" s="300">
        <f>SUMIF('Cost Plus'!$FD$14:$FD$114,$AD182,'Cost Plus'!EU$14:EU$114)</f>
        <v>0</v>
      </c>
      <c r="EV182" s="300">
        <f>SUMIF('Cost Plus'!$FD$14:$FD$114,$AD182,'Cost Plus'!EV$14:EV$114)</f>
        <v>0</v>
      </c>
      <c r="EW182" s="300">
        <f>SUMIF('Cost Plus'!$FD$14:$FD$114,$AD182,'Cost Plus'!EW$14:EW$114)</f>
        <v>0</v>
      </c>
      <c r="EX182" s="300">
        <f>SUMIF('Cost Plus'!$FD$14:$FD$114,$AD182,'Cost Plus'!EX$14:EX$114)</f>
        <v>0</v>
      </c>
      <c r="EY182" s="261"/>
      <c r="EZ182" s="87"/>
      <c r="FB182" s="261"/>
    </row>
    <row r="183" spans="1:158" ht="12.75" hidden="1" customHeight="1" outlineLevel="2">
      <c r="A183" s="303">
        <v>4</v>
      </c>
      <c r="B183" s="303"/>
      <c r="C183" s="892" t="str">
        <f>Constants!B87</f>
        <v>Hardware (standalone)</v>
      </c>
      <c r="E183" s="323"/>
      <c r="F183" s="324"/>
      <c r="G183" s="324"/>
      <c r="H183" s="324"/>
      <c r="I183" s="324"/>
      <c r="J183" s="324"/>
      <c r="K183" s="324"/>
      <c r="L183" s="324"/>
      <c r="M183" s="324"/>
      <c r="N183" s="324"/>
      <c r="O183" s="324"/>
      <c r="P183" s="324"/>
      <c r="Q183" s="324"/>
      <c r="R183" s="324"/>
      <c r="S183" s="324"/>
      <c r="T183" s="324"/>
      <c r="U183" s="324"/>
      <c r="V183" s="325"/>
      <c r="W183" s="324"/>
      <c r="X183" s="324"/>
      <c r="Y183" s="324"/>
      <c r="Z183" s="324"/>
      <c r="AA183" s="324"/>
      <c r="AB183" s="323"/>
      <c r="AC183" s="323"/>
      <c r="AD183" s="683" t="str">
        <f>Constants!F87</f>
        <v>Hardware</v>
      </c>
      <c r="AE183" s="304">
        <f t="shared" si="62"/>
        <v>0</v>
      </c>
      <c r="AF183" s="299">
        <f>SUMIF('Cost Plus'!$FD$14:$FD$114,$AD183,'Cost Plus'!AF$14:AF$114)</f>
        <v>0</v>
      </c>
      <c r="AG183" s="300">
        <f>SUMIF('Cost Plus'!$FD$14:$FD$114,$AD183,'Cost Plus'!AG$14:AG$114)</f>
        <v>0</v>
      </c>
      <c r="AH183" s="300">
        <f>SUMIF('Cost Plus'!$FD$14:$FD$114,$AD183,'Cost Plus'!AH$14:AH$114)</f>
        <v>0</v>
      </c>
      <c r="AI183" s="300">
        <f>SUMIF('Cost Plus'!$FD$14:$FD$114,$AD183,'Cost Plus'!AI$14:AI$114)</f>
        <v>0</v>
      </c>
      <c r="AJ183" s="300">
        <f>SUMIF('Cost Plus'!$FD$14:$FD$114,$AD183,'Cost Plus'!AJ$14:AJ$114)</f>
        <v>0</v>
      </c>
      <c r="AK183" s="300">
        <f>SUMIF('Cost Plus'!$FD$14:$FD$114,$AD183,'Cost Plus'!AK$14:AK$114)</f>
        <v>0</v>
      </c>
      <c r="AL183" s="300">
        <f>SUMIF('Cost Plus'!$FD$14:$FD$114,$AD183,'Cost Plus'!AL$14:AL$114)</f>
        <v>0</v>
      </c>
      <c r="AM183" s="300">
        <f>SUMIF('Cost Plus'!$FD$14:$FD$114,$AD183,'Cost Plus'!AM$14:AM$114)</f>
        <v>0</v>
      </c>
      <c r="AN183" s="300">
        <f>SUMIF('Cost Plus'!$FD$14:$FD$114,$AD183,'Cost Plus'!AN$14:AN$114)</f>
        <v>0</v>
      </c>
      <c r="AO183" s="300">
        <f>SUMIF('Cost Plus'!$FD$14:$FD$114,$AD183,'Cost Plus'!AO$14:AO$114)</f>
        <v>0</v>
      </c>
      <c r="AP183" s="300">
        <f>SUMIF('Cost Plus'!$FD$14:$FD$114,$AD183,'Cost Plus'!AP$14:AP$114)</f>
        <v>0</v>
      </c>
      <c r="AQ183" s="300">
        <f>SUMIF('Cost Plus'!$FD$14:$FD$114,$AD183,'Cost Plus'!AQ$14:AQ$114)</f>
        <v>0</v>
      </c>
      <c r="AR183" s="300">
        <f>SUMIF('Cost Plus'!$FD$14:$FD$114,$AD183,'Cost Plus'!AR$14:AR$114)</f>
        <v>0</v>
      </c>
      <c r="AS183" s="300">
        <f>SUMIF('Cost Plus'!$FD$14:$FD$114,$AD183,'Cost Plus'!AS$14:AS$114)</f>
        <v>0</v>
      </c>
      <c r="AT183" s="300">
        <f>SUMIF('Cost Plus'!$FD$14:$FD$114,$AD183,'Cost Plus'!AT$14:AT$114)</f>
        <v>0</v>
      </c>
      <c r="AU183" s="300">
        <f>SUMIF('Cost Plus'!$FD$14:$FD$114,$AD183,'Cost Plus'!AU$14:AU$114)</f>
        <v>0</v>
      </c>
      <c r="AV183" s="300">
        <f>SUMIF('Cost Plus'!$FD$14:$FD$114,$AD183,'Cost Plus'!AV$14:AV$114)</f>
        <v>0</v>
      </c>
      <c r="AW183" s="300">
        <f>SUMIF('Cost Plus'!$FD$14:$FD$114,$AD183,'Cost Plus'!AW$14:AW$114)</f>
        <v>0</v>
      </c>
      <c r="AX183" s="300">
        <f>SUMIF('Cost Plus'!$FD$14:$FD$114,$AD183,'Cost Plus'!AX$14:AX$114)</f>
        <v>0</v>
      </c>
      <c r="AY183" s="300">
        <f>SUMIF('Cost Plus'!$FD$14:$FD$114,$AD183,'Cost Plus'!AY$14:AY$114)</f>
        <v>0</v>
      </c>
      <c r="AZ183" s="300">
        <f>SUMIF('Cost Plus'!$FD$14:$FD$114,$AD183,'Cost Plus'!AZ$14:AZ$114)</f>
        <v>0</v>
      </c>
      <c r="BA183" s="300">
        <f>SUMIF('Cost Plus'!$FD$14:$FD$114,$AD183,'Cost Plus'!BA$14:BA$114)</f>
        <v>0</v>
      </c>
      <c r="BB183" s="300">
        <f>SUMIF('Cost Plus'!$FD$14:$FD$114,$AD183,'Cost Plus'!BB$14:BB$114)</f>
        <v>0</v>
      </c>
      <c r="BC183" s="300">
        <f>SUMIF('Cost Plus'!$FD$14:$FD$114,$AD183,'Cost Plus'!BC$14:BC$114)</f>
        <v>0</v>
      </c>
      <c r="BD183" s="300">
        <f>SUMIF('Cost Plus'!$FD$14:$FD$114,$AD183,'Cost Plus'!BD$14:BD$114)</f>
        <v>0</v>
      </c>
      <c r="BE183" s="300">
        <f>SUMIF('Cost Plus'!$FD$14:$FD$114,$AD183,'Cost Plus'!BE$14:BE$114)</f>
        <v>0</v>
      </c>
      <c r="BF183" s="300">
        <f>SUMIF('Cost Plus'!$FD$14:$FD$114,$AD183,'Cost Plus'!BF$14:BF$114)</f>
        <v>0</v>
      </c>
      <c r="BG183" s="300">
        <f>SUMIF('Cost Plus'!$FD$14:$FD$114,$AD183,'Cost Plus'!BG$14:BG$114)</f>
        <v>0</v>
      </c>
      <c r="BH183" s="300">
        <f>SUMIF('Cost Plus'!$FD$14:$FD$114,$AD183,'Cost Plus'!BH$14:BH$114)</f>
        <v>0</v>
      </c>
      <c r="BI183" s="300">
        <f>SUMIF('Cost Plus'!$FD$14:$FD$114,$AD183,'Cost Plus'!BI$14:BI$114)</f>
        <v>0</v>
      </c>
      <c r="BJ183" s="300">
        <f>SUMIF('Cost Plus'!$FD$14:$FD$114,$AD183,'Cost Plus'!BJ$14:BJ$114)</f>
        <v>0</v>
      </c>
      <c r="BK183" s="300">
        <f>SUMIF('Cost Plus'!$FD$14:$FD$114,$AD183,'Cost Plus'!BK$14:BK$114)</f>
        <v>0</v>
      </c>
      <c r="BL183" s="300">
        <f>SUMIF('Cost Plus'!$FD$14:$FD$114,$AD183,'Cost Plus'!BL$14:BL$114)</f>
        <v>0</v>
      </c>
      <c r="BM183" s="300">
        <f>SUMIF('Cost Plus'!$FD$14:$FD$114,$AD183,'Cost Plus'!BM$14:BM$114)</f>
        <v>0</v>
      </c>
      <c r="BN183" s="300">
        <f>SUMIF('Cost Plus'!$FD$14:$FD$114,$AD183,'Cost Plus'!BN$14:BN$114)</f>
        <v>0</v>
      </c>
      <c r="BO183" s="300">
        <f>SUMIF('Cost Plus'!$FD$14:$FD$114,$AD183,'Cost Plus'!BO$14:BO$114)</f>
        <v>0</v>
      </c>
      <c r="BP183" s="300">
        <f>SUMIF('Cost Plus'!$FD$14:$FD$114,$AD183,'Cost Plus'!BP$14:BP$114)</f>
        <v>0</v>
      </c>
      <c r="BQ183" s="300">
        <f>SUMIF('Cost Plus'!$FD$14:$FD$114,$AD183,'Cost Plus'!BQ$14:BQ$114)</f>
        <v>0</v>
      </c>
      <c r="BR183" s="300">
        <f>SUMIF('Cost Plus'!$FD$14:$FD$114,$AD183,'Cost Plus'!BR$14:BR$114)</f>
        <v>0</v>
      </c>
      <c r="BS183" s="300">
        <f>SUMIF('Cost Plus'!$FD$14:$FD$114,$AD183,'Cost Plus'!BS$14:BS$114)</f>
        <v>0</v>
      </c>
      <c r="BT183" s="300">
        <f>SUMIF('Cost Plus'!$FD$14:$FD$114,$AD183,'Cost Plus'!BT$14:BT$114)</f>
        <v>0</v>
      </c>
      <c r="BU183" s="300">
        <f>SUMIF('Cost Plus'!$FD$14:$FD$114,$AD183,'Cost Plus'!BU$14:BU$114)</f>
        <v>0</v>
      </c>
      <c r="BV183" s="300">
        <f>SUMIF('Cost Plus'!$FD$14:$FD$114,$AD183,'Cost Plus'!BV$14:BV$114)</f>
        <v>0</v>
      </c>
      <c r="BW183" s="300">
        <f>SUMIF('Cost Plus'!$FD$14:$FD$114,$AD183,'Cost Plus'!BW$14:BW$114)</f>
        <v>0</v>
      </c>
      <c r="BX183" s="300">
        <f>SUMIF('Cost Plus'!$FD$14:$FD$114,$AD183,'Cost Plus'!BX$14:BX$114)</f>
        <v>0</v>
      </c>
      <c r="BY183" s="300">
        <f>SUMIF('Cost Plus'!$FD$14:$FD$114,$AD183,'Cost Plus'!BY$14:BY$114)</f>
        <v>0</v>
      </c>
      <c r="BZ183" s="300">
        <f>SUMIF('Cost Plus'!$FD$14:$FD$114,$AD183,'Cost Plus'!BZ$14:BZ$114)</f>
        <v>0</v>
      </c>
      <c r="CA183" s="300">
        <f>SUMIF('Cost Plus'!$FD$14:$FD$114,$AD183,'Cost Plus'!CA$14:CA$114)</f>
        <v>0</v>
      </c>
      <c r="CB183" s="300">
        <f>SUMIF('Cost Plus'!$FD$14:$FD$114,$AD183,'Cost Plus'!CB$14:CB$114)</f>
        <v>0</v>
      </c>
      <c r="CC183" s="300">
        <f>SUMIF('Cost Plus'!$FD$14:$FD$114,$AD183,'Cost Plus'!CC$14:CC$114)</f>
        <v>0</v>
      </c>
      <c r="CD183" s="300">
        <f>SUMIF('Cost Plus'!$FD$14:$FD$114,$AD183,'Cost Plus'!CD$14:CD$114)</f>
        <v>0</v>
      </c>
      <c r="CE183" s="300">
        <f>SUMIF('Cost Plus'!$FD$14:$FD$114,$AD183,'Cost Plus'!CE$14:CE$114)</f>
        <v>0</v>
      </c>
      <c r="CF183" s="300">
        <f>SUMIF('Cost Plus'!$FD$14:$FD$114,$AD183,'Cost Plus'!CF$14:CF$114)</f>
        <v>0</v>
      </c>
      <c r="CG183" s="300">
        <f>SUMIF('Cost Plus'!$FD$14:$FD$114,$AD183,'Cost Plus'!CG$14:CG$114)</f>
        <v>0</v>
      </c>
      <c r="CH183" s="300">
        <f>SUMIF('Cost Plus'!$FD$14:$FD$114,$AD183,'Cost Plus'!CH$14:CH$114)</f>
        <v>0</v>
      </c>
      <c r="CI183" s="300">
        <f>SUMIF('Cost Plus'!$FD$14:$FD$114,$AD183,'Cost Plus'!CI$14:CI$114)</f>
        <v>0</v>
      </c>
      <c r="CJ183" s="300">
        <f>SUMIF('Cost Plus'!$FD$14:$FD$114,$AD183,'Cost Plus'!CJ$14:CJ$114)</f>
        <v>0</v>
      </c>
      <c r="CK183" s="300">
        <f>SUMIF('Cost Plus'!$FD$14:$FD$114,$AD183,'Cost Plus'!CK$14:CK$114)</f>
        <v>0</v>
      </c>
      <c r="CL183" s="300">
        <f>SUMIF('Cost Plus'!$FD$14:$FD$114,$AD183,'Cost Plus'!CL$14:CL$114)</f>
        <v>0</v>
      </c>
      <c r="CM183" s="300">
        <f>SUMIF('Cost Plus'!$FD$14:$FD$114,$AD183,'Cost Plus'!CM$14:CM$114)</f>
        <v>0</v>
      </c>
      <c r="CN183" s="300">
        <f>SUMIF('Cost Plus'!$FD$14:$FD$114,$AD183,'Cost Plus'!CN$14:CN$114)</f>
        <v>0</v>
      </c>
      <c r="CO183" s="300">
        <f>SUMIF('Cost Plus'!$FD$14:$FD$114,$AD183,'Cost Plus'!CO$14:CO$114)</f>
        <v>0</v>
      </c>
      <c r="CP183" s="300">
        <f>SUMIF('Cost Plus'!$FD$14:$FD$114,$AD183,'Cost Plus'!CP$14:CP$114)</f>
        <v>0</v>
      </c>
      <c r="CQ183" s="300">
        <f>SUMIF('Cost Plus'!$FD$14:$FD$114,$AD183,'Cost Plus'!CQ$14:CQ$114)</f>
        <v>0</v>
      </c>
      <c r="CR183" s="300">
        <f>SUMIF('Cost Plus'!$FD$14:$FD$114,$AD183,'Cost Plus'!CR$14:CR$114)</f>
        <v>0</v>
      </c>
      <c r="CS183" s="300">
        <f>SUMIF('Cost Plus'!$FD$14:$FD$114,$AD183,'Cost Plus'!CS$14:CS$114)</f>
        <v>0</v>
      </c>
      <c r="CT183" s="300">
        <f>SUMIF('Cost Plus'!$FD$14:$FD$114,$AD183,'Cost Plus'!CT$14:CT$114)</f>
        <v>0</v>
      </c>
      <c r="CU183" s="300">
        <f>SUMIF('Cost Plus'!$FD$14:$FD$114,$AD183,'Cost Plus'!CU$14:CU$114)</f>
        <v>0</v>
      </c>
      <c r="CV183" s="300">
        <f>SUMIF('Cost Plus'!$FD$14:$FD$114,$AD183,'Cost Plus'!CV$14:CV$114)</f>
        <v>0</v>
      </c>
      <c r="CW183" s="300">
        <f>SUMIF('Cost Plus'!$FD$14:$FD$114,$AD183,'Cost Plus'!CW$14:CW$114)</f>
        <v>0</v>
      </c>
      <c r="CX183" s="300">
        <f>SUMIF('Cost Plus'!$FD$14:$FD$114,$AD183,'Cost Plus'!CX$14:CX$114)</f>
        <v>0</v>
      </c>
      <c r="CY183" s="300">
        <f>SUMIF('Cost Plus'!$FD$14:$FD$114,$AD183,'Cost Plus'!CY$14:CY$114)</f>
        <v>0</v>
      </c>
      <c r="CZ183" s="300">
        <f>SUMIF('Cost Plus'!$FD$14:$FD$114,$AD183,'Cost Plus'!CZ$14:CZ$114)</f>
        <v>0</v>
      </c>
      <c r="DA183" s="300">
        <f>SUMIF('Cost Plus'!$FD$14:$FD$114,$AD183,'Cost Plus'!DA$14:DA$114)</f>
        <v>0</v>
      </c>
      <c r="DB183" s="300">
        <f>SUMIF('Cost Plus'!$FD$14:$FD$114,$AD183,'Cost Plus'!DB$14:DB$114)</f>
        <v>0</v>
      </c>
      <c r="DC183" s="300">
        <f>SUMIF('Cost Plus'!$FD$14:$FD$114,$AD183,'Cost Plus'!DC$14:DC$114)</f>
        <v>0</v>
      </c>
      <c r="DD183" s="300">
        <f>SUMIF('Cost Plus'!$FD$14:$FD$114,$AD183,'Cost Plus'!DD$14:DD$114)</f>
        <v>0</v>
      </c>
      <c r="DE183" s="300">
        <f>SUMIF('Cost Plus'!$FD$14:$FD$114,$AD183,'Cost Plus'!DE$14:DE$114)</f>
        <v>0</v>
      </c>
      <c r="DF183" s="300">
        <f>SUMIF('Cost Plus'!$FD$14:$FD$114,$AD183,'Cost Plus'!DF$14:DF$114)</f>
        <v>0</v>
      </c>
      <c r="DG183" s="300">
        <f>SUMIF('Cost Plus'!$FD$14:$FD$114,$AD183,'Cost Plus'!DG$14:DG$114)</f>
        <v>0</v>
      </c>
      <c r="DH183" s="300">
        <f>SUMIF('Cost Plus'!$FD$14:$FD$114,$AD183,'Cost Plus'!DH$14:DH$114)</f>
        <v>0</v>
      </c>
      <c r="DI183" s="300">
        <f>SUMIF('Cost Plus'!$FD$14:$FD$114,$AD183,'Cost Plus'!DI$14:DI$114)</f>
        <v>0</v>
      </c>
      <c r="DJ183" s="300">
        <f>SUMIF('Cost Plus'!$FD$14:$FD$114,$AD183,'Cost Plus'!DJ$14:DJ$114)</f>
        <v>0</v>
      </c>
      <c r="DK183" s="300">
        <f>SUMIF('Cost Plus'!$FD$14:$FD$114,$AD183,'Cost Plus'!DK$14:DK$114)</f>
        <v>0</v>
      </c>
      <c r="DL183" s="300">
        <f>SUMIF('Cost Plus'!$FD$14:$FD$114,$AD183,'Cost Plus'!DL$14:DL$114)</f>
        <v>0</v>
      </c>
      <c r="DM183" s="300">
        <f>SUMIF('Cost Plus'!$FD$14:$FD$114,$AD183,'Cost Plus'!DM$14:DM$114)</f>
        <v>0</v>
      </c>
      <c r="DN183" s="300">
        <f>SUMIF('Cost Plus'!$FD$14:$FD$114,$AD183,'Cost Plus'!DN$14:DN$114)</f>
        <v>0</v>
      </c>
      <c r="DO183" s="300">
        <f>SUMIF('Cost Plus'!$FD$14:$FD$114,$AD183,'Cost Plus'!DO$14:DO$114)</f>
        <v>0</v>
      </c>
      <c r="DP183" s="300">
        <f>SUMIF('Cost Plus'!$FD$14:$FD$114,$AD183,'Cost Plus'!DP$14:DP$114)</f>
        <v>0</v>
      </c>
      <c r="DQ183" s="300">
        <f>SUMIF('Cost Plus'!$FD$14:$FD$114,$AD183,'Cost Plus'!DQ$14:DQ$114)</f>
        <v>0</v>
      </c>
      <c r="DR183" s="300">
        <f>SUMIF('Cost Plus'!$FD$14:$FD$114,$AD183,'Cost Plus'!DR$14:DR$114)</f>
        <v>0</v>
      </c>
      <c r="DS183" s="300">
        <f>SUMIF('Cost Plus'!$FD$14:$FD$114,$AD183,'Cost Plus'!DS$14:DS$114)</f>
        <v>0</v>
      </c>
      <c r="DT183" s="300">
        <f>SUMIF('Cost Plus'!$FD$14:$FD$114,$AD183,'Cost Plus'!DT$14:DT$114)</f>
        <v>0</v>
      </c>
      <c r="DU183" s="300">
        <f>SUMIF('Cost Plus'!$FD$14:$FD$114,$AD183,'Cost Plus'!DU$14:DU$114)</f>
        <v>0</v>
      </c>
      <c r="DV183" s="300">
        <f>SUMIF('Cost Plus'!$FD$14:$FD$114,$AD183,'Cost Plus'!DV$14:DV$114)</f>
        <v>0</v>
      </c>
      <c r="DW183" s="300">
        <f>SUMIF('Cost Plus'!$FD$14:$FD$114,$AD183,'Cost Plus'!DW$14:DW$114)</f>
        <v>0</v>
      </c>
      <c r="DX183" s="300">
        <f>SUMIF('Cost Plus'!$FD$14:$FD$114,$AD183,'Cost Plus'!DX$14:DX$114)</f>
        <v>0</v>
      </c>
      <c r="DY183" s="300">
        <f>SUMIF('Cost Plus'!$FD$14:$FD$114,$AD183,'Cost Plus'!DY$14:DY$114)</f>
        <v>0</v>
      </c>
      <c r="DZ183" s="300">
        <f>SUMIF('Cost Plus'!$FD$14:$FD$114,$AD183,'Cost Plus'!DZ$14:DZ$114)</f>
        <v>0</v>
      </c>
      <c r="EA183" s="300">
        <f>SUMIF('Cost Plus'!$FD$14:$FD$114,$AD183,'Cost Plus'!EA$14:EA$114)</f>
        <v>0</v>
      </c>
      <c r="EB183" s="300">
        <f>SUMIF('Cost Plus'!$FD$14:$FD$114,$AD183,'Cost Plus'!EB$14:EB$114)</f>
        <v>0</v>
      </c>
      <c r="EC183" s="300">
        <f>SUMIF('Cost Plus'!$FD$14:$FD$114,$AD183,'Cost Plus'!EC$14:EC$114)</f>
        <v>0</v>
      </c>
      <c r="ED183" s="300">
        <f>SUMIF('Cost Plus'!$FD$14:$FD$114,$AD183,'Cost Plus'!ED$14:ED$114)</f>
        <v>0</v>
      </c>
      <c r="EE183" s="300">
        <f>SUMIF('Cost Plus'!$FD$14:$FD$114,$AD183,'Cost Plus'!EE$14:EE$114)</f>
        <v>0</v>
      </c>
      <c r="EF183" s="300">
        <f>SUMIF('Cost Plus'!$FD$14:$FD$114,$AD183,'Cost Plus'!EF$14:EF$114)</f>
        <v>0</v>
      </c>
      <c r="EG183" s="300">
        <f>SUMIF('Cost Plus'!$FD$14:$FD$114,$AD183,'Cost Plus'!EG$14:EG$114)</f>
        <v>0</v>
      </c>
      <c r="EH183" s="300">
        <f>SUMIF('Cost Plus'!$FD$14:$FD$114,$AD183,'Cost Plus'!EH$14:EH$114)</f>
        <v>0</v>
      </c>
      <c r="EI183" s="300">
        <f>SUMIF('Cost Plus'!$FD$14:$FD$114,$AD183,'Cost Plus'!EI$14:EI$114)</f>
        <v>0</v>
      </c>
      <c r="EJ183" s="300">
        <f>SUMIF('Cost Plus'!$FD$14:$FD$114,$AD183,'Cost Plus'!EJ$14:EJ$114)</f>
        <v>0</v>
      </c>
      <c r="EK183" s="300">
        <f>SUMIF('Cost Plus'!$FD$14:$FD$114,$AD183,'Cost Plus'!EK$14:EK$114)</f>
        <v>0</v>
      </c>
      <c r="EL183" s="300">
        <f>SUMIF('Cost Plus'!$FD$14:$FD$114,$AD183,'Cost Plus'!EL$14:EL$114)</f>
        <v>0</v>
      </c>
      <c r="EM183" s="300">
        <f>SUMIF('Cost Plus'!$FD$14:$FD$114,$AD183,'Cost Plus'!EM$14:EM$114)</f>
        <v>0</v>
      </c>
      <c r="EN183" s="300">
        <f>SUMIF('Cost Plus'!$FD$14:$FD$114,$AD183,'Cost Plus'!EN$14:EN$114)</f>
        <v>0</v>
      </c>
      <c r="EO183" s="300">
        <f>SUMIF('Cost Plus'!$FD$14:$FD$114,$AD183,'Cost Plus'!EO$14:EO$114)</f>
        <v>0</v>
      </c>
      <c r="EP183" s="300">
        <f>SUMIF('Cost Plus'!$FD$14:$FD$114,$AD183,'Cost Plus'!EP$14:EP$114)</f>
        <v>0</v>
      </c>
      <c r="EQ183" s="300">
        <f>SUMIF('Cost Plus'!$FD$14:$FD$114,$AD183,'Cost Plus'!EQ$14:EQ$114)</f>
        <v>0</v>
      </c>
      <c r="ER183" s="300">
        <f>SUMIF('Cost Plus'!$FD$14:$FD$114,$AD183,'Cost Plus'!ER$14:ER$114)</f>
        <v>0</v>
      </c>
      <c r="ES183" s="300">
        <f>SUMIF('Cost Plus'!$FD$14:$FD$114,$AD183,'Cost Plus'!ES$14:ES$114)</f>
        <v>0</v>
      </c>
      <c r="ET183" s="300">
        <f>SUMIF('Cost Plus'!$FD$14:$FD$114,$AD183,'Cost Plus'!ET$14:ET$114)</f>
        <v>0</v>
      </c>
      <c r="EU183" s="300">
        <f>SUMIF('Cost Plus'!$FD$14:$FD$114,$AD183,'Cost Plus'!EU$14:EU$114)</f>
        <v>0</v>
      </c>
      <c r="EV183" s="300">
        <f>SUMIF('Cost Plus'!$FD$14:$FD$114,$AD183,'Cost Plus'!EV$14:EV$114)</f>
        <v>0</v>
      </c>
      <c r="EW183" s="300">
        <f>SUMIF('Cost Plus'!$FD$14:$FD$114,$AD183,'Cost Plus'!EW$14:EW$114)</f>
        <v>0</v>
      </c>
      <c r="EX183" s="300">
        <f>SUMIF('Cost Plus'!$FD$14:$FD$114,$AD183,'Cost Plus'!EX$14:EX$114)</f>
        <v>0</v>
      </c>
      <c r="EY183" s="261"/>
      <c r="EZ183" s="87"/>
      <c r="FB183" s="261"/>
    </row>
    <row r="184" spans="1:158" ht="12.75" hidden="1" customHeight="1" outlineLevel="2">
      <c r="A184" s="303">
        <v>5</v>
      </c>
      <c r="B184" s="303"/>
      <c r="C184" s="892" t="str">
        <f>Constants!B88</f>
        <v>Software (standalone)</v>
      </c>
      <c r="E184" s="329"/>
      <c r="F184" s="330"/>
      <c r="G184" s="330"/>
      <c r="H184" s="330"/>
      <c r="I184" s="330"/>
      <c r="J184" s="330"/>
      <c r="K184" s="330"/>
      <c r="L184" s="330"/>
      <c r="M184" s="330"/>
      <c r="N184" s="330"/>
      <c r="O184" s="330"/>
      <c r="P184" s="330"/>
      <c r="Q184" s="330"/>
      <c r="R184" s="330"/>
      <c r="S184" s="330"/>
      <c r="T184" s="330"/>
      <c r="U184" s="330"/>
      <c r="V184" s="331"/>
      <c r="W184" s="330"/>
      <c r="X184" s="330"/>
      <c r="Y184" s="330"/>
      <c r="Z184" s="330"/>
      <c r="AA184" s="330"/>
      <c r="AB184" s="329"/>
      <c r="AC184" s="332"/>
      <c r="AD184" s="683" t="str">
        <f>Constants!F88</f>
        <v>Software</v>
      </c>
      <c r="AE184" s="304">
        <f t="shared" si="62"/>
        <v>0</v>
      </c>
      <c r="AF184" s="299">
        <f>SUMIF('Cost Plus'!$FD$14:$FD$114,$AD184,'Cost Plus'!AF$14:AF$114)</f>
        <v>0</v>
      </c>
      <c r="AG184" s="300">
        <f>SUMIF('Cost Plus'!$FD$14:$FD$114,$AD184,'Cost Plus'!AG$14:AG$114)</f>
        <v>0</v>
      </c>
      <c r="AH184" s="300">
        <f>SUMIF('Cost Plus'!$FD$14:$FD$114,$AD184,'Cost Plus'!AH$14:AH$114)</f>
        <v>0</v>
      </c>
      <c r="AI184" s="300">
        <f>SUMIF('Cost Plus'!$FD$14:$FD$114,$AD184,'Cost Plus'!AI$14:AI$114)</f>
        <v>0</v>
      </c>
      <c r="AJ184" s="300">
        <f>SUMIF('Cost Plus'!$FD$14:$FD$114,$AD184,'Cost Plus'!AJ$14:AJ$114)</f>
        <v>0</v>
      </c>
      <c r="AK184" s="300">
        <f>SUMIF('Cost Plus'!$FD$14:$FD$114,$AD184,'Cost Plus'!AK$14:AK$114)</f>
        <v>0</v>
      </c>
      <c r="AL184" s="300">
        <f>SUMIF('Cost Plus'!$FD$14:$FD$114,$AD184,'Cost Plus'!AL$14:AL$114)</f>
        <v>0</v>
      </c>
      <c r="AM184" s="300">
        <f>SUMIF('Cost Plus'!$FD$14:$FD$114,$AD184,'Cost Plus'!AM$14:AM$114)</f>
        <v>0</v>
      </c>
      <c r="AN184" s="300">
        <f>SUMIF('Cost Plus'!$FD$14:$FD$114,$AD184,'Cost Plus'!AN$14:AN$114)</f>
        <v>0</v>
      </c>
      <c r="AO184" s="300">
        <f>SUMIF('Cost Plus'!$FD$14:$FD$114,$AD184,'Cost Plus'!AO$14:AO$114)</f>
        <v>0</v>
      </c>
      <c r="AP184" s="300">
        <f>SUMIF('Cost Plus'!$FD$14:$FD$114,$AD184,'Cost Plus'!AP$14:AP$114)</f>
        <v>0</v>
      </c>
      <c r="AQ184" s="300">
        <f>SUMIF('Cost Plus'!$FD$14:$FD$114,$AD184,'Cost Plus'!AQ$14:AQ$114)</f>
        <v>0</v>
      </c>
      <c r="AR184" s="300">
        <f>SUMIF('Cost Plus'!$FD$14:$FD$114,$AD184,'Cost Plus'!AR$14:AR$114)</f>
        <v>0</v>
      </c>
      <c r="AS184" s="300">
        <f>SUMIF('Cost Plus'!$FD$14:$FD$114,$AD184,'Cost Plus'!AS$14:AS$114)</f>
        <v>0</v>
      </c>
      <c r="AT184" s="300">
        <f>SUMIF('Cost Plus'!$FD$14:$FD$114,$AD184,'Cost Plus'!AT$14:AT$114)</f>
        <v>0</v>
      </c>
      <c r="AU184" s="300">
        <f>SUMIF('Cost Plus'!$FD$14:$FD$114,$AD184,'Cost Plus'!AU$14:AU$114)</f>
        <v>0</v>
      </c>
      <c r="AV184" s="300">
        <f>SUMIF('Cost Plus'!$FD$14:$FD$114,$AD184,'Cost Plus'!AV$14:AV$114)</f>
        <v>0</v>
      </c>
      <c r="AW184" s="300">
        <f>SUMIF('Cost Plus'!$FD$14:$FD$114,$AD184,'Cost Plus'!AW$14:AW$114)</f>
        <v>0</v>
      </c>
      <c r="AX184" s="300">
        <f>SUMIF('Cost Plus'!$FD$14:$FD$114,$AD184,'Cost Plus'!AX$14:AX$114)</f>
        <v>0</v>
      </c>
      <c r="AY184" s="300">
        <f>SUMIF('Cost Plus'!$FD$14:$FD$114,$AD184,'Cost Plus'!AY$14:AY$114)</f>
        <v>0</v>
      </c>
      <c r="AZ184" s="300">
        <f>SUMIF('Cost Plus'!$FD$14:$FD$114,$AD184,'Cost Plus'!AZ$14:AZ$114)</f>
        <v>0</v>
      </c>
      <c r="BA184" s="300">
        <f>SUMIF('Cost Plus'!$FD$14:$FD$114,$AD184,'Cost Plus'!BA$14:BA$114)</f>
        <v>0</v>
      </c>
      <c r="BB184" s="300">
        <f>SUMIF('Cost Plus'!$FD$14:$FD$114,$AD184,'Cost Plus'!BB$14:BB$114)</f>
        <v>0</v>
      </c>
      <c r="BC184" s="300">
        <f>SUMIF('Cost Plus'!$FD$14:$FD$114,$AD184,'Cost Plus'!BC$14:BC$114)</f>
        <v>0</v>
      </c>
      <c r="BD184" s="300">
        <f>SUMIF('Cost Plus'!$FD$14:$FD$114,$AD184,'Cost Plus'!BD$14:BD$114)</f>
        <v>0</v>
      </c>
      <c r="BE184" s="300">
        <f>SUMIF('Cost Plus'!$FD$14:$FD$114,$AD184,'Cost Plus'!BE$14:BE$114)</f>
        <v>0</v>
      </c>
      <c r="BF184" s="300">
        <f>SUMIF('Cost Plus'!$FD$14:$FD$114,$AD184,'Cost Plus'!BF$14:BF$114)</f>
        <v>0</v>
      </c>
      <c r="BG184" s="300">
        <f>SUMIF('Cost Plus'!$FD$14:$FD$114,$AD184,'Cost Plus'!BG$14:BG$114)</f>
        <v>0</v>
      </c>
      <c r="BH184" s="300">
        <f>SUMIF('Cost Plus'!$FD$14:$FD$114,$AD184,'Cost Plus'!BH$14:BH$114)</f>
        <v>0</v>
      </c>
      <c r="BI184" s="300">
        <f>SUMIF('Cost Plus'!$FD$14:$FD$114,$AD184,'Cost Plus'!BI$14:BI$114)</f>
        <v>0</v>
      </c>
      <c r="BJ184" s="300">
        <f>SUMIF('Cost Plus'!$FD$14:$FD$114,$AD184,'Cost Plus'!BJ$14:BJ$114)</f>
        <v>0</v>
      </c>
      <c r="BK184" s="300">
        <f>SUMIF('Cost Plus'!$FD$14:$FD$114,$AD184,'Cost Plus'!BK$14:BK$114)</f>
        <v>0</v>
      </c>
      <c r="BL184" s="300">
        <f>SUMIF('Cost Plus'!$FD$14:$FD$114,$AD184,'Cost Plus'!BL$14:BL$114)</f>
        <v>0</v>
      </c>
      <c r="BM184" s="300">
        <f>SUMIF('Cost Plus'!$FD$14:$FD$114,$AD184,'Cost Plus'!BM$14:BM$114)</f>
        <v>0</v>
      </c>
      <c r="BN184" s="300">
        <f>SUMIF('Cost Plus'!$FD$14:$FD$114,$AD184,'Cost Plus'!BN$14:BN$114)</f>
        <v>0</v>
      </c>
      <c r="BO184" s="300">
        <f>SUMIF('Cost Plus'!$FD$14:$FD$114,$AD184,'Cost Plus'!BO$14:BO$114)</f>
        <v>0</v>
      </c>
      <c r="BP184" s="300">
        <f>SUMIF('Cost Plus'!$FD$14:$FD$114,$AD184,'Cost Plus'!BP$14:BP$114)</f>
        <v>0</v>
      </c>
      <c r="BQ184" s="300">
        <f>SUMIF('Cost Plus'!$FD$14:$FD$114,$AD184,'Cost Plus'!BQ$14:BQ$114)</f>
        <v>0</v>
      </c>
      <c r="BR184" s="300">
        <f>SUMIF('Cost Plus'!$FD$14:$FD$114,$AD184,'Cost Plus'!BR$14:BR$114)</f>
        <v>0</v>
      </c>
      <c r="BS184" s="300">
        <f>SUMIF('Cost Plus'!$FD$14:$FD$114,$AD184,'Cost Plus'!BS$14:BS$114)</f>
        <v>0</v>
      </c>
      <c r="BT184" s="300">
        <f>SUMIF('Cost Plus'!$FD$14:$FD$114,$AD184,'Cost Plus'!BT$14:BT$114)</f>
        <v>0</v>
      </c>
      <c r="BU184" s="300">
        <f>SUMIF('Cost Plus'!$FD$14:$FD$114,$AD184,'Cost Plus'!BU$14:BU$114)</f>
        <v>0</v>
      </c>
      <c r="BV184" s="300">
        <f>SUMIF('Cost Plus'!$FD$14:$FD$114,$AD184,'Cost Plus'!BV$14:BV$114)</f>
        <v>0</v>
      </c>
      <c r="BW184" s="300">
        <f>SUMIF('Cost Plus'!$FD$14:$FD$114,$AD184,'Cost Plus'!BW$14:BW$114)</f>
        <v>0</v>
      </c>
      <c r="BX184" s="300">
        <f>SUMIF('Cost Plus'!$FD$14:$FD$114,$AD184,'Cost Plus'!BX$14:BX$114)</f>
        <v>0</v>
      </c>
      <c r="BY184" s="300">
        <f>SUMIF('Cost Plus'!$FD$14:$FD$114,$AD184,'Cost Plus'!BY$14:BY$114)</f>
        <v>0</v>
      </c>
      <c r="BZ184" s="300">
        <f>SUMIF('Cost Plus'!$FD$14:$FD$114,$AD184,'Cost Plus'!BZ$14:BZ$114)</f>
        <v>0</v>
      </c>
      <c r="CA184" s="300">
        <f>SUMIF('Cost Plus'!$FD$14:$FD$114,$AD184,'Cost Plus'!CA$14:CA$114)</f>
        <v>0</v>
      </c>
      <c r="CB184" s="300">
        <f>SUMIF('Cost Plus'!$FD$14:$FD$114,$AD184,'Cost Plus'!CB$14:CB$114)</f>
        <v>0</v>
      </c>
      <c r="CC184" s="300">
        <f>SUMIF('Cost Plus'!$FD$14:$FD$114,$AD184,'Cost Plus'!CC$14:CC$114)</f>
        <v>0</v>
      </c>
      <c r="CD184" s="300">
        <f>SUMIF('Cost Plus'!$FD$14:$FD$114,$AD184,'Cost Plus'!CD$14:CD$114)</f>
        <v>0</v>
      </c>
      <c r="CE184" s="300">
        <f>SUMIF('Cost Plus'!$FD$14:$FD$114,$AD184,'Cost Plus'!CE$14:CE$114)</f>
        <v>0</v>
      </c>
      <c r="CF184" s="300">
        <f>SUMIF('Cost Plus'!$FD$14:$FD$114,$AD184,'Cost Plus'!CF$14:CF$114)</f>
        <v>0</v>
      </c>
      <c r="CG184" s="300">
        <f>SUMIF('Cost Plus'!$FD$14:$FD$114,$AD184,'Cost Plus'!CG$14:CG$114)</f>
        <v>0</v>
      </c>
      <c r="CH184" s="300">
        <f>SUMIF('Cost Plus'!$FD$14:$FD$114,$AD184,'Cost Plus'!CH$14:CH$114)</f>
        <v>0</v>
      </c>
      <c r="CI184" s="300">
        <f>SUMIF('Cost Plus'!$FD$14:$FD$114,$AD184,'Cost Plus'!CI$14:CI$114)</f>
        <v>0</v>
      </c>
      <c r="CJ184" s="300">
        <f>SUMIF('Cost Plus'!$FD$14:$FD$114,$AD184,'Cost Plus'!CJ$14:CJ$114)</f>
        <v>0</v>
      </c>
      <c r="CK184" s="300">
        <f>SUMIF('Cost Plus'!$FD$14:$FD$114,$AD184,'Cost Plus'!CK$14:CK$114)</f>
        <v>0</v>
      </c>
      <c r="CL184" s="300">
        <f>SUMIF('Cost Plus'!$FD$14:$FD$114,$AD184,'Cost Plus'!CL$14:CL$114)</f>
        <v>0</v>
      </c>
      <c r="CM184" s="300">
        <f>SUMIF('Cost Plus'!$FD$14:$FD$114,$AD184,'Cost Plus'!CM$14:CM$114)</f>
        <v>0</v>
      </c>
      <c r="CN184" s="300">
        <f>SUMIF('Cost Plus'!$FD$14:$FD$114,$AD184,'Cost Plus'!CN$14:CN$114)</f>
        <v>0</v>
      </c>
      <c r="CO184" s="300">
        <f>SUMIF('Cost Plus'!$FD$14:$FD$114,$AD184,'Cost Plus'!CO$14:CO$114)</f>
        <v>0</v>
      </c>
      <c r="CP184" s="300">
        <f>SUMIF('Cost Plus'!$FD$14:$FD$114,$AD184,'Cost Plus'!CP$14:CP$114)</f>
        <v>0</v>
      </c>
      <c r="CQ184" s="300">
        <f>SUMIF('Cost Plus'!$FD$14:$FD$114,$AD184,'Cost Plus'!CQ$14:CQ$114)</f>
        <v>0</v>
      </c>
      <c r="CR184" s="300">
        <f>SUMIF('Cost Plus'!$FD$14:$FD$114,$AD184,'Cost Plus'!CR$14:CR$114)</f>
        <v>0</v>
      </c>
      <c r="CS184" s="300">
        <f>SUMIF('Cost Plus'!$FD$14:$FD$114,$AD184,'Cost Plus'!CS$14:CS$114)</f>
        <v>0</v>
      </c>
      <c r="CT184" s="300">
        <f>SUMIF('Cost Plus'!$FD$14:$FD$114,$AD184,'Cost Plus'!CT$14:CT$114)</f>
        <v>0</v>
      </c>
      <c r="CU184" s="300">
        <f>SUMIF('Cost Plus'!$FD$14:$FD$114,$AD184,'Cost Plus'!CU$14:CU$114)</f>
        <v>0</v>
      </c>
      <c r="CV184" s="300">
        <f>SUMIF('Cost Plus'!$FD$14:$FD$114,$AD184,'Cost Plus'!CV$14:CV$114)</f>
        <v>0</v>
      </c>
      <c r="CW184" s="300">
        <f>SUMIF('Cost Plus'!$FD$14:$FD$114,$AD184,'Cost Plus'!CW$14:CW$114)</f>
        <v>0</v>
      </c>
      <c r="CX184" s="300">
        <f>SUMIF('Cost Plus'!$FD$14:$FD$114,$AD184,'Cost Plus'!CX$14:CX$114)</f>
        <v>0</v>
      </c>
      <c r="CY184" s="300">
        <f>SUMIF('Cost Plus'!$FD$14:$FD$114,$AD184,'Cost Plus'!CY$14:CY$114)</f>
        <v>0</v>
      </c>
      <c r="CZ184" s="300">
        <f>SUMIF('Cost Plus'!$FD$14:$FD$114,$AD184,'Cost Plus'!CZ$14:CZ$114)</f>
        <v>0</v>
      </c>
      <c r="DA184" s="300">
        <f>SUMIF('Cost Plus'!$FD$14:$FD$114,$AD184,'Cost Plus'!DA$14:DA$114)</f>
        <v>0</v>
      </c>
      <c r="DB184" s="300">
        <f>SUMIF('Cost Plus'!$FD$14:$FD$114,$AD184,'Cost Plus'!DB$14:DB$114)</f>
        <v>0</v>
      </c>
      <c r="DC184" s="300">
        <f>SUMIF('Cost Plus'!$FD$14:$FD$114,$AD184,'Cost Plus'!DC$14:DC$114)</f>
        <v>0</v>
      </c>
      <c r="DD184" s="300">
        <f>SUMIF('Cost Plus'!$FD$14:$FD$114,$AD184,'Cost Plus'!DD$14:DD$114)</f>
        <v>0</v>
      </c>
      <c r="DE184" s="300">
        <f>SUMIF('Cost Plus'!$FD$14:$FD$114,$AD184,'Cost Plus'!DE$14:DE$114)</f>
        <v>0</v>
      </c>
      <c r="DF184" s="300">
        <f>SUMIF('Cost Plus'!$FD$14:$FD$114,$AD184,'Cost Plus'!DF$14:DF$114)</f>
        <v>0</v>
      </c>
      <c r="DG184" s="300">
        <f>SUMIF('Cost Plus'!$FD$14:$FD$114,$AD184,'Cost Plus'!DG$14:DG$114)</f>
        <v>0</v>
      </c>
      <c r="DH184" s="300">
        <f>SUMIF('Cost Plus'!$FD$14:$FD$114,$AD184,'Cost Plus'!DH$14:DH$114)</f>
        <v>0</v>
      </c>
      <c r="DI184" s="300">
        <f>SUMIF('Cost Plus'!$FD$14:$FD$114,$AD184,'Cost Plus'!DI$14:DI$114)</f>
        <v>0</v>
      </c>
      <c r="DJ184" s="300">
        <f>SUMIF('Cost Plus'!$FD$14:$FD$114,$AD184,'Cost Plus'!DJ$14:DJ$114)</f>
        <v>0</v>
      </c>
      <c r="DK184" s="300">
        <f>SUMIF('Cost Plus'!$FD$14:$FD$114,$AD184,'Cost Plus'!DK$14:DK$114)</f>
        <v>0</v>
      </c>
      <c r="DL184" s="300">
        <f>SUMIF('Cost Plus'!$FD$14:$FD$114,$AD184,'Cost Plus'!DL$14:DL$114)</f>
        <v>0</v>
      </c>
      <c r="DM184" s="300">
        <f>SUMIF('Cost Plus'!$FD$14:$FD$114,$AD184,'Cost Plus'!DM$14:DM$114)</f>
        <v>0</v>
      </c>
      <c r="DN184" s="300">
        <f>SUMIF('Cost Plus'!$FD$14:$FD$114,$AD184,'Cost Plus'!DN$14:DN$114)</f>
        <v>0</v>
      </c>
      <c r="DO184" s="300">
        <f>SUMIF('Cost Plus'!$FD$14:$FD$114,$AD184,'Cost Plus'!DO$14:DO$114)</f>
        <v>0</v>
      </c>
      <c r="DP184" s="300">
        <f>SUMIF('Cost Plus'!$FD$14:$FD$114,$AD184,'Cost Plus'!DP$14:DP$114)</f>
        <v>0</v>
      </c>
      <c r="DQ184" s="300">
        <f>SUMIF('Cost Plus'!$FD$14:$FD$114,$AD184,'Cost Plus'!DQ$14:DQ$114)</f>
        <v>0</v>
      </c>
      <c r="DR184" s="300">
        <f>SUMIF('Cost Plus'!$FD$14:$FD$114,$AD184,'Cost Plus'!DR$14:DR$114)</f>
        <v>0</v>
      </c>
      <c r="DS184" s="300">
        <f>SUMIF('Cost Plus'!$FD$14:$FD$114,$AD184,'Cost Plus'!DS$14:DS$114)</f>
        <v>0</v>
      </c>
      <c r="DT184" s="300">
        <f>SUMIF('Cost Plus'!$FD$14:$FD$114,$AD184,'Cost Plus'!DT$14:DT$114)</f>
        <v>0</v>
      </c>
      <c r="DU184" s="300">
        <f>SUMIF('Cost Plus'!$FD$14:$FD$114,$AD184,'Cost Plus'!DU$14:DU$114)</f>
        <v>0</v>
      </c>
      <c r="DV184" s="300">
        <f>SUMIF('Cost Plus'!$FD$14:$FD$114,$AD184,'Cost Plus'!DV$14:DV$114)</f>
        <v>0</v>
      </c>
      <c r="DW184" s="300">
        <f>SUMIF('Cost Plus'!$FD$14:$FD$114,$AD184,'Cost Plus'!DW$14:DW$114)</f>
        <v>0</v>
      </c>
      <c r="DX184" s="300">
        <f>SUMIF('Cost Plus'!$FD$14:$FD$114,$AD184,'Cost Plus'!DX$14:DX$114)</f>
        <v>0</v>
      </c>
      <c r="DY184" s="300">
        <f>SUMIF('Cost Plus'!$FD$14:$FD$114,$AD184,'Cost Plus'!DY$14:DY$114)</f>
        <v>0</v>
      </c>
      <c r="DZ184" s="300">
        <f>SUMIF('Cost Plus'!$FD$14:$FD$114,$AD184,'Cost Plus'!DZ$14:DZ$114)</f>
        <v>0</v>
      </c>
      <c r="EA184" s="300">
        <f>SUMIF('Cost Plus'!$FD$14:$FD$114,$AD184,'Cost Plus'!EA$14:EA$114)</f>
        <v>0</v>
      </c>
      <c r="EB184" s="300">
        <f>SUMIF('Cost Plus'!$FD$14:$FD$114,$AD184,'Cost Plus'!EB$14:EB$114)</f>
        <v>0</v>
      </c>
      <c r="EC184" s="300">
        <f>SUMIF('Cost Plus'!$FD$14:$FD$114,$AD184,'Cost Plus'!EC$14:EC$114)</f>
        <v>0</v>
      </c>
      <c r="ED184" s="300">
        <f>SUMIF('Cost Plus'!$FD$14:$FD$114,$AD184,'Cost Plus'!ED$14:ED$114)</f>
        <v>0</v>
      </c>
      <c r="EE184" s="300">
        <f>SUMIF('Cost Plus'!$FD$14:$FD$114,$AD184,'Cost Plus'!EE$14:EE$114)</f>
        <v>0</v>
      </c>
      <c r="EF184" s="300">
        <f>SUMIF('Cost Plus'!$FD$14:$FD$114,$AD184,'Cost Plus'!EF$14:EF$114)</f>
        <v>0</v>
      </c>
      <c r="EG184" s="300">
        <f>SUMIF('Cost Plus'!$FD$14:$FD$114,$AD184,'Cost Plus'!EG$14:EG$114)</f>
        <v>0</v>
      </c>
      <c r="EH184" s="300">
        <f>SUMIF('Cost Plus'!$FD$14:$FD$114,$AD184,'Cost Plus'!EH$14:EH$114)</f>
        <v>0</v>
      </c>
      <c r="EI184" s="300">
        <f>SUMIF('Cost Plus'!$FD$14:$FD$114,$AD184,'Cost Plus'!EI$14:EI$114)</f>
        <v>0</v>
      </c>
      <c r="EJ184" s="300">
        <f>SUMIF('Cost Plus'!$FD$14:$FD$114,$AD184,'Cost Plus'!EJ$14:EJ$114)</f>
        <v>0</v>
      </c>
      <c r="EK184" s="300">
        <f>SUMIF('Cost Plus'!$FD$14:$FD$114,$AD184,'Cost Plus'!EK$14:EK$114)</f>
        <v>0</v>
      </c>
      <c r="EL184" s="300">
        <f>SUMIF('Cost Plus'!$FD$14:$FD$114,$AD184,'Cost Plus'!EL$14:EL$114)</f>
        <v>0</v>
      </c>
      <c r="EM184" s="300">
        <f>SUMIF('Cost Plus'!$FD$14:$FD$114,$AD184,'Cost Plus'!EM$14:EM$114)</f>
        <v>0</v>
      </c>
      <c r="EN184" s="300">
        <f>SUMIF('Cost Plus'!$FD$14:$FD$114,$AD184,'Cost Plus'!EN$14:EN$114)</f>
        <v>0</v>
      </c>
      <c r="EO184" s="300">
        <f>SUMIF('Cost Plus'!$FD$14:$FD$114,$AD184,'Cost Plus'!EO$14:EO$114)</f>
        <v>0</v>
      </c>
      <c r="EP184" s="300">
        <f>SUMIF('Cost Plus'!$FD$14:$FD$114,$AD184,'Cost Plus'!EP$14:EP$114)</f>
        <v>0</v>
      </c>
      <c r="EQ184" s="300">
        <f>SUMIF('Cost Plus'!$FD$14:$FD$114,$AD184,'Cost Plus'!EQ$14:EQ$114)</f>
        <v>0</v>
      </c>
      <c r="ER184" s="300">
        <f>SUMIF('Cost Plus'!$FD$14:$FD$114,$AD184,'Cost Plus'!ER$14:ER$114)</f>
        <v>0</v>
      </c>
      <c r="ES184" s="300">
        <f>SUMIF('Cost Plus'!$FD$14:$FD$114,$AD184,'Cost Plus'!ES$14:ES$114)</f>
        <v>0</v>
      </c>
      <c r="ET184" s="300">
        <f>SUMIF('Cost Plus'!$FD$14:$FD$114,$AD184,'Cost Plus'!ET$14:ET$114)</f>
        <v>0</v>
      </c>
      <c r="EU184" s="300">
        <f>SUMIF('Cost Plus'!$FD$14:$FD$114,$AD184,'Cost Plus'!EU$14:EU$114)</f>
        <v>0</v>
      </c>
      <c r="EV184" s="300">
        <f>SUMIF('Cost Plus'!$FD$14:$FD$114,$AD184,'Cost Plus'!EV$14:EV$114)</f>
        <v>0</v>
      </c>
      <c r="EW184" s="300">
        <f>SUMIF('Cost Plus'!$FD$14:$FD$114,$AD184,'Cost Plus'!EW$14:EW$114)</f>
        <v>0</v>
      </c>
      <c r="EX184" s="300">
        <f>SUMIF('Cost Plus'!$FD$14:$FD$114,$AD184,'Cost Plus'!EX$14:EX$114)</f>
        <v>0</v>
      </c>
      <c r="EY184" s="261"/>
      <c r="EZ184" s="87"/>
      <c r="FB184" s="261"/>
    </row>
    <row r="185" spans="1:158" ht="12.75" hidden="1" customHeight="1" outlineLevel="2">
      <c r="A185" s="303">
        <v>6</v>
      </c>
      <c r="B185" s="303"/>
      <c r="C185" s="892" t="str">
        <f>Constants!B89</f>
        <v>Passthrough</v>
      </c>
      <c r="E185" s="323"/>
      <c r="F185" s="324"/>
      <c r="G185" s="324"/>
      <c r="H185" s="324"/>
      <c r="I185" s="324"/>
      <c r="J185" s="324"/>
      <c r="K185" s="324"/>
      <c r="L185" s="324"/>
      <c r="M185" s="324"/>
      <c r="N185" s="324"/>
      <c r="O185" s="324"/>
      <c r="P185" s="324"/>
      <c r="Q185" s="324"/>
      <c r="R185" s="324"/>
      <c r="S185" s="324"/>
      <c r="T185" s="324"/>
      <c r="U185" s="324"/>
      <c r="V185" s="325"/>
      <c r="W185" s="324"/>
      <c r="X185" s="324"/>
      <c r="Y185" s="324"/>
      <c r="Z185" s="324"/>
      <c r="AA185" s="324"/>
      <c r="AB185" s="323"/>
      <c r="AC185" s="326"/>
      <c r="AD185" s="683" t="str">
        <f>Constants!F89</f>
        <v>Passthrough</v>
      </c>
      <c r="AE185" s="304">
        <f t="shared" ca="1" si="62"/>
        <v>5344542.3630051222</v>
      </c>
      <c r="AF185" s="299">
        <f>SUMIF('Cost Plus'!$FD$14:$FD$114,$AD185,'Cost Plus'!AF$14:AF$114)</f>
        <v>0</v>
      </c>
      <c r="AG185" s="300">
        <f ca="1">SUMIF('Cost Plus'!$FD$14:$FD$114,$AD185,'Cost Plus'!AG$14:AG$114)</f>
        <v>0</v>
      </c>
      <c r="AH185" s="300">
        <f ca="1">SUMIF('Cost Plus'!$FD$14:$FD$114,$AD185,'Cost Plus'!AH$14:AH$114)</f>
        <v>80180.190304487187</v>
      </c>
      <c r="AI185" s="300">
        <f ca="1">SUMIF('Cost Plus'!$FD$14:$FD$114,$AD185,'Cost Plus'!AI$14:AI$114)</f>
        <v>80180.190304487187</v>
      </c>
      <c r="AJ185" s="300">
        <f ca="1">SUMIF('Cost Plus'!$FD$14:$FD$114,$AD185,'Cost Plus'!AJ$14:AJ$114)</f>
        <v>80180.190304487187</v>
      </c>
      <c r="AK185" s="300">
        <f ca="1">SUMIF('Cost Plus'!$FD$14:$FD$114,$AD185,'Cost Plus'!AK$14:AK$114)</f>
        <v>80180.190304487187</v>
      </c>
      <c r="AL185" s="300">
        <f ca="1">SUMIF('Cost Plus'!$FD$14:$FD$114,$AD185,'Cost Plus'!AL$14:AL$114)</f>
        <v>80180.190304487187</v>
      </c>
      <c r="AM185" s="300">
        <f ca="1">SUMIF('Cost Plus'!$FD$14:$FD$114,$AD185,'Cost Plus'!AM$14:AM$114)</f>
        <v>80180.190304487187</v>
      </c>
      <c r="AN185" s="300">
        <f ca="1">SUMIF('Cost Plus'!$FD$14:$FD$114,$AD185,'Cost Plus'!AN$14:AN$114)</f>
        <v>80180.190304487187</v>
      </c>
      <c r="AO185" s="300">
        <f ca="1">SUMIF('Cost Plus'!$FD$14:$FD$114,$AD185,'Cost Plus'!AO$14:AO$114)</f>
        <v>80180.190304487187</v>
      </c>
      <c r="AP185" s="300">
        <f ca="1">SUMIF('Cost Plus'!$FD$14:$FD$114,$AD185,'Cost Plus'!AP$14:AP$114)</f>
        <v>80180.190304487187</v>
      </c>
      <c r="AQ185" s="300">
        <f ca="1">SUMIF('Cost Plus'!$FD$14:$FD$114,$AD185,'Cost Plus'!AQ$14:AQ$114)</f>
        <v>80180.190304487187</v>
      </c>
      <c r="AR185" s="300">
        <f ca="1">SUMIF('Cost Plus'!$FD$14:$FD$114,$AD185,'Cost Plus'!AR$14:AR$114)</f>
        <v>80180.190304487187</v>
      </c>
      <c r="AS185" s="300">
        <f ca="1">SUMIF('Cost Plus'!$FD$14:$FD$114,$AD185,'Cost Plus'!AS$14:AS$114)</f>
        <v>80180.190304487187</v>
      </c>
      <c r="AT185" s="300">
        <f ca="1">SUMIF('Cost Plus'!$FD$14:$FD$114,$AD185,'Cost Plus'!AT$14:AT$114)</f>
        <v>80180.190304487187</v>
      </c>
      <c r="AU185" s="300">
        <f ca="1">SUMIF('Cost Plus'!$FD$14:$FD$114,$AD185,'Cost Plus'!AU$14:AU$114)</f>
        <v>80180.190304487187</v>
      </c>
      <c r="AV185" s="300">
        <f ca="1">SUMIF('Cost Plus'!$FD$14:$FD$114,$AD185,'Cost Plus'!AV$14:AV$114)</f>
        <v>81783.794110576913</v>
      </c>
      <c r="AW185" s="300">
        <f ca="1">SUMIF('Cost Plus'!$FD$14:$FD$114,$AD185,'Cost Plus'!AW$14:AW$114)</f>
        <v>81783.794110576913</v>
      </c>
      <c r="AX185" s="300">
        <f ca="1">SUMIF('Cost Plus'!$FD$14:$FD$114,$AD185,'Cost Plus'!AX$14:AX$114)</f>
        <v>81783.794110576913</v>
      </c>
      <c r="AY185" s="300">
        <f ca="1">SUMIF('Cost Plus'!$FD$14:$FD$114,$AD185,'Cost Plus'!AY$14:AY$114)</f>
        <v>81783.794110576913</v>
      </c>
      <c r="AZ185" s="300">
        <f ca="1">SUMIF('Cost Plus'!$FD$14:$FD$114,$AD185,'Cost Plus'!AZ$14:AZ$114)</f>
        <v>81783.794110576913</v>
      </c>
      <c r="BA185" s="300">
        <f ca="1">SUMIF('Cost Plus'!$FD$14:$FD$114,$AD185,'Cost Plus'!BA$14:BA$114)</f>
        <v>81783.794110576913</v>
      </c>
      <c r="BB185" s="300">
        <f ca="1">SUMIF('Cost Plus'!$FD$14:$FD$114,$AD185,'Cost Plus'!BB$14:BB$114)</f>
        <v>81783.794110576913</v>
      </c>
      <c r="BC185" s="300">
        <f ca="1">SUMIF('Cost Plus'!$FD$14:$FD$114,$AD185,'Cost Plus'!BC$14:BC$114)</f>
        <v>81783.794110576913</v>
      </c>
      <c r="BD185" s="300">
        <f ca="1">SUMIF('Cost Plus'!$FD$14:$FD$114,$AD185,'Cost Plus'!BD$14:BD$114)</f>
        <v>81783.794110576913</v>
      </c>
      <c r="BE185" s="300">
        <f ca="1">SUMIF('Cost Plus'!$FD$14:$FD$114,$AD185,'Cost Plus'!BE$14:BE$114)</f>
        <v>81783.794110576913</v>
      </c>
      <c r="BF185" s="300">
        <f ca="1">SUMIF('Cost Plus'!$FD$14:$FD$114,$AD185,'Cost Plus'!BF$14:BF$114)</f>
        <v>81783.794110576913</v>
      </c>
      <c r="BG185" s="300">
        <f ca="1">SUMIF('Cost Plus'!$FD$14:$FD$114,$AD185,'Cost Plus'!BG$14:BG$114)</f>
        <v>81783.794110576913</v>
      </c>
      <c r="BH185" s="300">
        <f ca="1">SUMIF('Cost Plus'!$FD$14:$FD$114,$AD185,'Cost Plus'!BH$14:BH$114)</f>
        <v>83419.46999278845</v>
      </c>
      <c r="BI185" s="300">
        <f ca="1">SUMIF('Cost Plus'!$FD$14:$FD$114,$AD185,'Cost Plus'!BI$14:BI$114)</f>
        <v>83419.46999278845</v>
      </c>
      <c r="BJ185" s="300">
        <f ca="1">SUMIF('Cost Plus'!$FD$14:$FD$114,$AD185,'Cost Plus'!BJ$14:BJ$114)</f>
        <v>83419.46999278845</v>
      </c>
      <c r="BK185" s="300">
        <f ca="1">SUMIF('Cost Plus'!$FD$14:$FD$114,$AD185,'Cost Plus'!BK$14:BK$114)</f>
        <v>83419.46999278845</v>
      </c>
      <c r="BL185" s="300">
        <f ca="1">SUMIF('Cost Plus'!$FD$14:$FD$114,$AD185,'Cost Plus'!BL$14:BL$114)</f>
        <v>83419.46999278845</v>
      </c>
      <c r="BM185" s="300">
        <f ca="1">SUMIF('Cost Plus'!$FD$14:$FD$114,$AD185,'Cost Plus'!BM$14:BM$114)</f>
        <v>83419.46999278845</v>
      </c>
      <c r="BN185" s="300">
        <f ca="1">SUMIF('Cost Plus'!$FD$14:$FD$114,$AD185,'Cost Plus'!BN$14:BN$114)</f>
        <v>83419.46999278845</v>
      </c>
      <c r="BO185" s="300">
        <f ca="1">SUMIF('Cost Plus'!$FD$14:$FD$114,$AD185,'Cost Plus'!BO$14:BO$114)</f>
        <v>83419.46999278845</v>
      </c>
      <c r="BP185" s="300">
        <f ca="1">SUMIF('Cost Plus'!$FD$14:$FD$114,$AD185,'Cost Plus'!BP$14:BP$114)</f>
        <v>83419.46999278845</v>
      </c>
      <c r="BQ185" s="300">
        <f ca="1">SUMIF('Cost Plus'!$FD$14:$FD$114,$AD185,'Cost Plus'!BQ$14:BQ$114)</f>
        <v>83419.46999278845</v>
      </c>
      <c r="BR185" s="300">
        <f ca="1">SUMIF('Cost Plus'!$FD$14:$FD$114,$AD185,'Cost Plus'!BR$14:BR$114)</f>
        <v>83419.46999278845</v>
      </c>
      <c r="BS185" s="300">
        <f ca="1">SUMIF('Cost Plus'!$FD$14:$FD$114,$AD185,'Cost Plus'!BS$14:BS$114)</f>
        <v>83419.46999278845</v>
      </c>
      <c r="BT185" s="300">
        <f ca="1">SUMIF('Cost Plus'!$FD$14:$FD$114,$AD185,'Cost Plus'!BT$14:BT$114)</f>
        <v>85087.859392644226</v>
      </c>
      <c r="BU185" s="300">
        <f ca="1">SUMIF('Cost Plus'!$FD$14:$FD$114,$AD185,'Cost Plus'!BU$14:BU$114)</f>
        <v>85087.859392644226</v>
      </c>
      <c r="BV185" s="300">
        <f ca="1">SUMIF('Cost Plus'!$FD$14:$FD$114,$AD185,'Cost Plus'!BV$14:BV$114)</f>
        <v>85087.859392644226</v>
      </c>
      <c r="BW185" s="300">
        <f ca="1">SUMIF('Cost Plus'!$FD$14:$FD$114,$AD185,'Cost Plus'!BW$14:BW$114)</f>
        <v>85087.859392644226</v>
      </c>
      <c r="BX185" s="300">
        <f ca="1">SUMIF('Cost Plus'!$FD$14:$FD$114,$AD185,'Cost Plus'!BX$14:BX$114)</f>
        <v>85087.859392644226</v>
      </c>
      <c r="BY185" s="300">
        <f ca="1">SUMIF('Cost Plus'!$FD$14:$FD$114,$AD185,'Cost Plus'!BY$14:BY$114)</f>
        <v>85087.859392644226</v>
      </c>
      <c r="BZ185" s="300">
        <f ca="1">SUMIF('Cost Plus'!$FD$14:$FD$114,$AD185,'Cost Plus'!BZ$14:BZ$114)</f>
        <v>85087.859392644226</v>
      </c>
      <c r="CA185" s="300">
        <f ca="1">SUMIF('Cost Plus'!$FD$14:$FD$114,$AD185,'Cost Plus'!CA$14:CA$114)</f>
        <v>85087.859392644226</v>
      </c>
      <c r="CB185" s="300">
        <f ca="1">SUMIF('Cost Plus'!$FD$14:$FD$114,$AD185,'Cost Plus'!CB$14:CB$114)</f>
        <v>85087.859392644226</v>
      </c>
      <c r="CC185" s="300">
        <f ca="1">SUMIF('Cost Plus'!$FD$14:$FD$114,$AD185,'Cost Plus'!CC$14:CC$114)</f>
        <v>85087.859392644226</v>
      </c>
      <c r="CD185" s="300">
        <f ca="1">SUMIF('Cost Plus'!$FD$14:$FD$114,$AD185,'Cost Plus'!CD$14:CD$114)</f>
        <v>85087.859392644226</v>
      </c>
      <c r="CE185" s="300">
        <f ca="1">SUMIF('Cost Plus'!$FD$14:$FD$114,$AD185,'Cost Plus'!CE$14:CE$114)</f>
        <v>85087.859392644226</v>
      </c>
      <c r="CF185" s="300">
        <f ca="1">SUMIF('Cost Plus'!$FD$14:$FD$114,$AD185,'Cost Plus'!CF$14:CF$114)</f>
        <v>86789.616580497095</v>
      </c>
      <c r="CG185" s="300">
        <f ca="1">SUMIF('Cost Plus'!$FD$14:$FD$114,$AD185,'Cost Plus'!CG$14:CG$114)</f>
        <v>86789.616580497095</v>
      </c>
      <c r="CH185" s="300">
        <f ca="1">SUMIF('Cost Plus'!$FD$14:$FD$114,$AD185,'Cost Plus'!CH$14:CH$114)</f>
        <v>86789.616580497095</v>
      </c>
      <c r="CI185" s="300">
        <f ca="1">SUMIF('Cost Plus'!$FD$14:$FD$114,$AD185,'Cost Plus'!CI$14:CI$114)</f>
        <v>86789.616580497095</v>
      </c>
      <c r="CJ185" s="300">
        <f ca="1">SUMIF('Cost Plus'!$FD$14:$FD$114,$AD185,'Cost Plus'!CJ$14:CJ$114)</f>
        <v>86789.616580497095</v>
      </c>
      <c r="CK185" s="300">
        <f ca="1">SUMIF('Cost Plus'!$FD$14:$FD$114,$AD185,'Cost Plus'!CK$14:CK$114)</f>
        <v>86789.616580497095</v>
      </c>
      <c r="CL185" s="300">
        <f ca="1">SUMIF('Cost Plus'!$FD$14:$FD$114,$AD185,'Cost Plus'!CL$14:CL$114)</f>
        <v>86789.616580497095</v>
      </c>
      <c r="CM185" s="300">
        <f ca="1">SUMIF('Cost Plus'!$FD$14:$FD$114,$AD185,'Cost Plus'!CM$14:CM$114)</f>
        <v>86789.616580497095</v>
      </c>
      <c r="CN185" s="300">
        <f ca="1">SUMIF('Cost Plus'!$FD$14:$FD$114,$AD185,'Cost Plus'!CN$14:CN$114)</f>
        <v>86789.616580497095</v>
      </c>
      <c r="CO185" s="300">
        <f ca="1">SUMIF('Cost Plus'!$FD$14:$FD$114,$AD185,'Cost Plus'!CO$14:CO$114)</f>
        <v>86789.616580497095</v>
      </c>
      <c r="CP185" s="300">
        <f ca="1">SUMIF('Cost Plus'!$FD$14:$FD$114,$AD185,'Cost Plus'!CP$14:CP$114)</f>
        <v>86789.616580497095</v>
      </c>
      <c r="CQ185" s="300">
        <f ca="1">SUMIF('Cost Plus'!$FD$14:$FD$114,$AD185,'Cost Plus'!CQ$14:CQ$114)</f>
        <v>86789.616580497095</v>
      </c>
      <c r="CR185" s="300">
        <f ca="1">SUMIF('Cost Plus'!$FD$14:$FD$114,$AD185,'Cost Plus'!CR$14:CR$114)</f>
        <v>88525.408912107057</v>
      </c>
      <c r="CS185" s="300">
        <f ca="1">SUMIF('Cost Plus'!$FD$14:$FD$114,$AD185,'Cost Plus'!CS$14:CS$114)</f>
        <v>88525.408912107057</v>
      </c>
      <c r="CT185" s="300">
        <f ca="1">SUMIF('Cost Plus'!$FD$14:$FD$114,$AD185,'Cost Plus'!CT$14:CT$114)</f>
        <v>0</v>
      </c>
      <c r="CU185" s="300">
        <f ca="1">SUMIF('Cost Plus'!$FD$14:$FD$114,$AD185,'Cost Plus'!CU$14:CU$114)</f>
        <v>0</v>
      </c>
      <c r="CV185" s="300">
        <f ca="1">SUMIF('Cost Plus'!$FD$14:$FD$114,$AD185,'Cost Plus'!CV$14:CV$114)</f>
        <v>0</v>
      </c>
      <c r="CW185" s="300">
        <f ca="1">SUMIF('Cost Plus'!$FD$14:$FD$114,$AD185,'Cost Plus'!CW$14:CW$114)</f>
        <v>0</v>
      </c>
      <c r="CX185" s="300">
        <f ca="1">SUMIF('Cost Plus'!$FD$14:$FD$114,$AD185,'Cost Plus'!CX$14:CX$114)</f>
        <v>0</v>
      </c>
      <c r="CY185" s="300">
        <f ca="1">SUMIF('Cost Plus'!$FD$14:$FD$114,$AD185,'Cost Plus'!CY$14:CY$114)</f>
        <v>0</v>
      </c>
      <c r="CZ185" s="300">
        <f ca="1">SUMIF('Cost Plus'!$FD$14:$FD$114,$AD185,'Cost Plus'!CZ$14:CZ$114)</f>
        <v>0</v>
      </c>
      <c r="DA185" s="300">
        <f ca="1">SUMIF('Cost Plus'!$FD$14:$FD$114,$AD185,'Cost Plus'!DA$14:DA$114)</f>
        <v>0</v>
      </c>
      <c r="DB185" s="300">
        <f ca="1">SUMIF('Cost Plus'!$FD$14:$FD$114,$AD185,'Cost Plus'!DB$14:DB$114)</f>
        <v>0</v>
      </c>
      <c r="DC185" s="300">
        <f ca="1">SUMIF('Cost Plus'!$FD$14:$FD$114,$AD185,'Cost Plus'!DC$14:DC$114)</f>
        <v>0</v>
      </c>
      <c r="DD185" s="300">
        <f ca="1">SUMIF('Cost Plus'!$FD$14:$FD$114,$AD185,'Cost Plus'!DD$14:DD$114)</f>
        <v>0</v>
      </c>
      <c r="DE185" s="300">
        <f ca="1">SUMIF('Cost Plus'!$FD$14:$FD$114,$AD185,'Cost Plus'!DE$14:DE$114)</f>
        <v>0</v>
      </c>
      <c r="DF185" s="300">
        <f ca="1">SUMIF('Cost Plus'!$FD$14:$FD$114,$AD185,'Cost Plus'!DF$14:DF$114)</f>
        <v>0</v>
      </c>
      <c r="DG185" s="300">
        <f ca="1">SUMIF('Cost Plus'!$FD$14:$FD$114,$AD185,'Cost Plus'!DG$14:DG$114)</f>
        <v>0</v>
      </c>
      <c r="DH185" s="300">
        <f ca="1">SUMIF('Cost Plus'!$FD$14:$FD$114,$AD185,'Cost Plus'!DH$14:DH$114)</f>
        <v>0</v>
      </c>
      <c r="DI185" s="300">
        <f ca="1">SUMIF('Cost Plus'!$FD$14:$FD$114,$AD185,'Cost Plus'!DI$14:DI$114)</f>
        <v>0</v>
      </c>
      <c r="DJ185" s="300">
        <f ca="1">SUMIF('Cost Plus'!$FD$14:$FD$114,$AD185,'Cost Plus'!DJ$14:DJ$114)</f>
        <v>0</v>
      </c>
      <c r="DK185" s="300">
        <f ca="1">SUMIF('Cost Plus'!$FD$14:$FD$114,$AD185,'Cost Plus'!DK$14:DK$114)</f>
        <v>0</v>
      </c>
      <c r="DL185" s="300">
        <f ca="1">SUMIF('Cost Plus'!$FD$14:$FD$114,$AD185,'Cost Plus'!DL$14:DL$114)</f>
        <v>0</v>
      </c>
      <c r="DM185" s="300">
        <f ca="1">SUMIF('Cost Plus'!$FD$14:$FD$114,$AD185,'Cost Plus'!DM$14:DM$114)</f>
        <v>0</v>
      </c>
      <c r="DN185" s="300">
        <f ca="1">SUMIF('Cost Plus'!$FD$14:$FD$114,$AD185,'Cost Plus'!DN$14:DN$114)</f>
        <v>0</v>
      </c>
      <c r="DO185" s="300">
        <f ca="1">SUMIF('Cost Plus'!$FD$14:$FD$114,$AD185,'Cost Plus'!DO$14:DO$114)</f>
        <v>0</v>
      </c>
      <c r="DP185" s="300">
        <f ca="1">SUMIF('Cost Plus'!$FD$14:$FD$114,$AD185,'Cost Plus'!DP$14:DP$114)</f>
        <v>0</v>
      </c>
      <c r="DQ185" s="300">
        <f ca="1">SUMIF('Cost Plus'!$FD$14:$FD$114,$AD185,'Cost Plus'!DQ$14:DQ$114)</f>
        <v>0</v>
      </c>
      <c r="DR185" s="300">
        <f ca="1">SUMIF('Cost Plus'!$FD$14:$FD$114,$AD185,'Cost Plus'!DR$14:DR$114)</f>
        <v>0</v>
      </c>
      <c r="DS185" s="300">
        <f ca="1">SUMIF('Cost Plus'!$FD$14:$FD$114,$AD185,'Cost Plus'!DS$14:DS$114)</f>
        <v>0</v>
      </c>
      <c r="DT185" s="300">
        <f ca="1">SUMIF('Cost Plus'!$FD$14:$FD$114,$AD185,'Cost Plus'!DT$14:DT$114)</f>
        <v>0</v>
      </c>
      <c r="DU185" s="300">
        <f ca="1">SUMIF('Cost Plus'!$FD$14:$FD$114,$AD185,'Cost Plus'!DU$14:DU$114)</f>
        <v>0</v>
      </c>
      <c r="DV185" s="300">
        <f ca="1">SUMIF('Cost Plus'!$FD$14:$FD$114,$AD185,'Cost Plus'!DV$14:DV$114)</f>
        <v>0</v>
      </c>
      <c r="DW185" s="300">
        <f ca="1">SUMIF('Cost Plus'!$FD$14:$FD$114,$AD185,'Cost Plus'!DW$14:DW$114)</f>
        <v>0</v>
      </c>
      <c r="DX185" s="300">
        <f ca="1">SUMIF('Cost Plus'!$FD$14:$FD$114,$AD185,'Cost Plus'!DX$14:DX$114)</f>
        <v>0</v>
      </c>
      <c r="DY185" s="300">
        <f ca="1">SUMIF('Cost Plus'!$FD$14:$FD$114,$AD185,'Cost Plus'!DY$14:DY$114)</f>
        <v>0</v>
      </c>
      <c r="DZ185" s="300">
        <f ca="1">SUMIF('Cost Plus'!$FD$14:$FD$114,$AD185,'Cost Plus'!DZ$14:DZ$114)</f>
        <v>0</v>
      </c>
      <c r="EA185" s="300">
        <f ca="1">SUMIF('Cost Plus'!$FD$14:$FD$114,$AD185,'Cost Plus'!EA$14:EA$114)</f>
        <v>0</v>
      </c>
      <c r="EB185" s="300">
        <f ca="1">SUMIF('Cost Plus'!$FD$14:$FD$114,$AD185,'Cost Plus'!EB$14:EB$114)</f>
        <v>0</v>
      </c>
      <c r="EC185" s="300">
        <f ca="1">SUMIF('Cost Plus'!$FD$14:$FD$114,$AD185,'Cost Plus'!EC$14:EC$114)</f>
        <v>0</v>
      </c>
      <c r="ED185" s="300">
        <f ca="1">SUMIF('Cost Plus'!$FD$14:$FD$114,$AD185,'Cost Plus'!ED$14:ED$114)</f>
        <v>0</v>
      </c>
      <c r="EE185" s="300">
        <f ca="1">SUMIF('Cost Plus'!$FD$14:$FD$114,$AD185,'Cost Plus'!EE$14:EE$114)</f>
        <v>0</v>
      </c>
      <c r="EF185" s="300">
        <f ca="1">SUMIF('Cost Plus'!$FD$14:$FD$114,$AD185,'Cost Plus'!EF$14:EF$114)</f>
        <v>0</v>
      </c>
      <c r="EG185" s="300">
        <f ca="1">SUMIF('Cost Plus'!$FD$14:$FD$114,$AD185,'Cost Plus'!EG$14:EG$114)</f>
        <v>0</v>
      </c>
      <c r="EH185" s="300">
        <f ca="1">SUMIF('Cost Plus'!$FD$14:$FD$114,$AD185,'Cost Plus'!EH$14:EH$114)</f>
        <v>0</v>
      </c>
      <c r="EI185" s="300">
        <f ca="1">SUMIF('Cost Plus'!$FD$14:$FD$114,$AD185,'Cost Plus'!EI$14:EI$114)</f>
        <v>0</v>
      </c>
      <c r="EJ185" s="300">
        <f ca="1">SUMIF('Cost Plus'!$FD$14:$FD$114,$AD185,'Cost Plus'!EJ$14:EJ$114)</f>
        <v>0</v>
      </c>
      <c r="EK185" s="300">
        <f ca="1">SUMIF('Cost Plus'!$FD$14:$FD$114,$AD185,'Cost Plus'!EK$14:EK$114)</f>
        <v>0</v>
      </c>
      <c r="EL185" s="300">
        <f ca="1">SUMIF('Cost Plus'!$FD$14:$FD$114,$AD185,'Cost Plus'!EL$14:EL$114)</f>
        <v>0</v>
      </c>
      <c r="EM185" s="300">
        <f ca="1">SUMIF('Cost Plus'!$FD$14:$FD$114,$AD185,'Cost Plus'!EM$14:EM$114)</f>
        <v>0</v>
      </c>
      <c r="EN185" s="300">
        <f ca="1">SUMIF('Cost Plus'!$FD$14:$FD$114,$AD185,'Cost Plus'!EN$14:EN$114)</f>
        <v>0</v>
      </c>
      <c r="EO185" s="300">
        <f ca="1">SUMIF('Cost Plus'!$FD$14:$FD$114,$AD185,'Cost Plus'!EO$14:EO$114)</f>
        <v>0</v>
      </c>
      <c r="EP185" s="300">
        <f ca="1">SUMIF('Cost Plus'!$FD$14:$FD$114,$AD185,'Cost Plus'!EP$14:EP$114)</f>
        <v>0</v>
      </c>
      <c r="EQ185" s="300">
        <f ca="1">SUMIF('Cost Plus'!$FD$14:$FD$114,$AD185,'Cost Plus'!EQ$14:EQ$114)</f>
        <v>0</v>
      </c>
      <c r="ER185" s="300">
        <f ca="1">SUMIF('Cost Plus'!$FD$14:$FD$114,$AD185,'Cost Plus'!ER$14:ER$114)</f>
        <v>0</v>
      </c>
      <c r="ES185" s="300">
        <f ca="1">SUMIF('Cost Plus'!$FD$14:$FD$114,$AD185,'Cost Plus'!ES$14:ES$114)</f>
        <v>0</v>
      </c>
      <c r="ET185" s="300">
        <f ca="1">SUMIF('Cost Plus'!$FD$14:$FD$114,$AD185,'Cost Plus'!ET$14:ET$114)</f>
        <v>0</v>
      </c>
      <c r="EU185" s="300">
        <f ca="1">SUMIF('Cost Plus'!$FD$14:$FD$114,$AD185,'Cost Plus'!EU$14:EU$114)</f>
        <v>0</v>
      </c>
      <c r="EV185" s="300">
        <f ca="1">SUMIF('Cost Plus'!$FD$14:$FD$114,$AD185,'Cost Plus'!EV$14:EV$114)</f>
        <v>0</v>
      </c>
      <c r="EW185" s="300">
        <f ca="1">SUMIF('Cost Plus'!$FD$14:$FD$114,$AD185,'Cost Plus'!EW$14:EW$114)</f>
        <v>0</v>
      </c>
      <c r="EX185" s="300">
        <f ca="1">SUMIF('Cost Plus'!$FD$14:$FD$114,$AD185,'Cost Plus'!EX$14:EX$114)</f>
        <v>0</v>
      </c>
      <c r="EY185" s="261"/>
      <c r="EZ185" s="87"/>
      <c r="FB185" s="261"/>
    </row>
    <row r="186" spans="1:158" s="200" customFormat="1" ht="5.0999999999999996" hidden="1" customHeight="1" outlineLevel="2">
      <c r="A186" s="205"/>
      <c r="B186" s="201"/>
      <c r="C186" s="201"/>
      <c r="D186" s="201"/>
      <c r="E186" s="234"/>
      <c r="F186" s="201"/>
      <c r="G186" s="201"/>
      <c r="H186" s="201"/>
      <c r="I186" s="201"/>
      <c r="J186" s="201"/>
      <c r="K186" s="201"/>
      <c r="L186" s="201"/>
      <c r="M186" s="201"/>
      <c r="N186" s="201"/>
      <c r="O186" s="201"/>
      <c r="P186" s="201"/>
      <c r="Q186" s="201"/>
      <c r="R186" s="201"/>
      <c r="S186" s="201"/>
      <c r="T186" s="201"/>
      <c r="U186" s="201"/>
      <c r="V186" s="201"/>
      <c r="W186" s="201"/>
      <c r="X186" s="201"/>
      <c r="Y186" s="201"/>
      <c r="Z186" s="201"/>
      <c r="AA186" s="201"/>
      <c r="AB186" s="202"/>
      <c r="AC186" s="201"/>
      <c r="AD186" s="203"/>
      <c r="AE186" s="296"/>
      <c r="AF186" s="301"/>
      <c r="AG186" s="301"/>
      <c r="AH186" s="301"/>
      <c r="AI186" s="301"/>
      <c r="AJ186" s="301"/>
      <c r="AK186" s="301"/>
      <c r="AL186" s="301"/>
      <c r="AM186" s="301"/>
      <c r="AN186" s="301"/>
      <c r="AO186" s="301"/>
      <c r="AP186" s="301"/>
      <c r="AQ186" s="301"/>
      <c r="AR186" s="301"/>
      <c r="AS186" s="301"/>
      <c r="AT186" s="301"/>
      <c r="AU186" s="301"/>
      <c r="AV186" s="301"/>
      <c r="AW186" s="301"/>
      <c r="AX186" s="301"/>
      <c r="AY186" s="301"/>
      <c r="AZ186" s="301"/>
      <c r="BA186" s="301"/>
      <c r="BB186" s="301"/>
      <c r="BC186" s="301"/>
      <c r="BD186" s="301"/>
      <c r="BE186" s="301"/>
      <c r="BF186" s="301"/>
      <c r="BG186" s="301"/>
      <c r="BH186" s="301"/>
      <c r="BI186" s="301"/>
      <c r="BJ186" s="301"/>
      <c r="BK186" s="301"/>
      <c r="BL186" s="301"/>
      <c r="BM186" s="301"/>
      <c r="BN186" s="301"/>
      <c r="BO186" s="301"/>
      <c r="BP186" s="301"/>
      <c r="BQ186" s="301"/>
      <c r="BR186" s="301"/>
      <c r="BS186" s="301"/>
      <c r="BT186" s="301"/>
      <c r="BU186" s="301"/>
      <c r="BV186" s="301"/>
      <c r="BW186" s="301"/>
      <c r="BX186" s="301"/>
      <c r="BY186" s="301"/>
      <c r="BZ186" s="301"/>
      <c r="CA186" s="301"/>
      <c r="CB186" s="301"/>
      <c r="CC186" s="301"/>
      <c r="CD186" s="301"/>
      <c r="CE186" s="301"/>
      <c r="CF186" s="301"/>
      <c r="CG186" s="301"/>
      <c r="CH186" s="301"/>
      <c r="CI186" s="301"/>
      <c r="CJ186" s="301"/>
      <c r="CK186" s="301"/>
      <c r="CL186" s="301"/>
      <c r="CM186" s="301"/>
      <c r="CN186" s="301"/>
      <c r="CO186" s="301"/>
      <c r="CP186" s="301"/>
      <c r="CQ186" s="301"/>
      <c r="CR186" s="301"/>
      <c r="CS186" s="301"/>
      <c r="CT186" s="301"/>
      <c r="CU186" s="301"/>
      <c r="CV186" s="301"/>
      <c r="CW186" s="301"/>
      <c r="CX186" s="301"/>
      <c r="CY186" s="301"/>
      <c r="CZ186" s="301"/>
      <c r="DA186" s="301"/>
      <c r="DB186" s="301"/>
      <c r="DC186" s="301"/>
      <c r="DD186" s="301"/>
      <c r="DE186" s="301"/>
      <c r="DF186" s="301"/>
      <c r="DG186" s="301"/>
      <c r="DH186" s="301"/>
      <c r="DI186" s="301"/>
      <c r="DJ186" s="301"/>
      <c r="DK186" s="301"/>
      <c r="DL186" s="301"/>
      <c r="DM186" s="301"/>
      <c r="DN186" s="301"/>
      <c r="DO186" s="301"/>
      <c r="DP186" s="301"/>
      <c r="DQ186" s="301"/>
      <c r="DR186" s="301"/>
      <c r="DS186" s="301"/>
      <c r="DT186" s="301"/>
      <c r="DU186" s="301"/>
      <c r="DV186" s="301"/>
      <c r="DW186" s="301"/>
      <c r="DX186" s="301"/>
      <c r="DY186" s="301"/>
      <c r="DZ186" s="301"/>
      <c r="EA186" s="301"/>
      <c r="EB186" s="301"/>
      <c r="EC186" s="301"/>
      <c r="ED186" s="301"/>
      <c r="EE186" s="301"/>
      <c r="EF186" s="301"/>
      <c r="EG186" s="301"/>
      <c r="EH186" s="301"/>
      <c r="EI186" s="301"/>
      <c r="EJ186" s="301"/>
      <c r="EK186" s="301"/>
      <c r="EL186" s="301"/>
      <c r="EM186" s="301"/>
      <c r="EN186" s="301"/>
      <c r="EO186" s="301"/>
      <c r="EP186" s="301"/>
      <c r="EQ186" s="301"/>
      <c r="ER186" s="301"/>
      <c r="ES186" s="301"/>
      <c r="ET186" s="301"/>
      <c r="EU186" s="301"/>
      <c r="EV186" s="301"/>
      <c r="EW186" s="301"/>
      <c r="EX186" s="301"/>
      <c r="EY186" s="263"/>
      <c r="EZ186" s="201"/>
      <c r="FA186" s="367"/>
      <c r="FB186" s="369"/>
    </row>
    <row r="187" spans="1:158" ht="12.75" hidden="1" customHeight="1" outlineLevel="2">
      <c r="A187" s="86"/>
      <c r="B187" s="86"/>
      <c r="C187" s="232"/>
      <c r="D187" s="87"/>
      <c r="E187" s="86"/>
      <c r="F187" s="85"/>
      <c r="G187" s="85"/>
      <c r="H187" s="85"/>
      <c r="I187" s="85"/>
      <c r="J187" s="85"/>
      <c r="K187" s="85"/>
      <c r="L187" s="85"/>
      <c r="M187" s="85"/>
      <c r="N187" s="85"/>
      <c r="O187" s="85"/>
      <c r="P187" s="85"/>
      <c r="Q187" s="85"/>
      <c r="R187" s="85"/>
      <c r="S187" s="85"/>
      <c r="T187" s="85"/>
      <c r="U187" s="85"/>
      <c r="V187" s="85"/>
      <c r="W187" s="85"/>
      <c r="X187" s="85"/>
      <c r="Y187" s="85"/>
      <c r="Z187" s="85"/>
      <c r="AA187" s="85"/>
      <c r="AB187" s="86"/>
      <c r="AC187" s="86"/>
      <c r="AD187" s="232"/>
      <c r="AE187" s="891">
        <f t="shared" ref="AE187:BJ187" ca="1" si="63">SUM(AE179:AE186)</f>
        <v>36000513.054737508</v>
      </c>
      <c r="AF187" s="341">
        <f t="shared" si="63"/>
        <v>1554566.4032051282</v>
      </c>
      <c r="AG187" s="342">
        <f t="shared" ca="1" si="63"/>
        <v>345031.94384512736</v>
      </c>
      <c r="AH187" s="342">
        <f t="shared" ca="1" si="63"/>
        <v>2358605.9114583307</v>
      </c>
      <c r="AI187" s="342">
        <f t="shared" ca="1" si="63"/>
        <v>3500287.9627403817</v>
      </c>
      <c r="AJ187" s="342">
        <f t="shared" ca="1" si="63"/>
        <v>542449.50120192254</v>
      </c>
      <c r="AK187" s="342">
        <f t="shared" ca="1" si="63"/>
        <v>634243.09094551206</v>
      </c>
      <c r="AL187" s="342">
        <f t="shared" ca="1" si="63"/>
        <v>718541.08774038428</v>
      </c>
      <c r="AM187" s="342">
        <f t="shared" ca="1" si="63"/>
        <v>718541.08774038428</v>
      </c>
      <c r="AN187" s="342">
        <f t="shared" ca="1" si="63"/>
        <v>370428.90825320513</v>
      </c>
      <c r="AO187" s="342">
        <f t="shared" ca="1" si="63"/>
        <v>370428.90825320513</v>
      </c>
      <c r="AP187" s="342">
        <f t="shared" ca="1" si="63"/>
        <v>370428.90825320513</v>
      </c>
      <c r="AQ187" s="342">
        <f t="shared" ca="1" si="63"/>
        <v>369410.95953525638</v>
      </c>
      <c r="AR187" s="342">
        <f t="shared" ca="1" si="63"/>
        <v>369410.95953525638</v>
      </c>
      <c r="AS187" s="342">
        <f t="shared" ca="1" si="63"/>
        <v>632755.96427781973</v>
      </c>
      <c r="AT187" s="342">
        <f t="shared" ca="1" si="63"/>
        <v>650582.75440705125</v>
      </c>
      <c r="AU187" s="342">
        <f t="shared" ca="1" si="63"/>
        <v>402203.26722756401</v>
      </c>
      <c r="AV187" s="342">
        <f t="shared" ca="1" si="63"/>
        <v>414931.48641826923</v>
      </c>
      <c r="AW187" s="342">
        <f t="shared" ca="1" si="63"/>
        <v>414931.48641826923</v>
      </c>
      <c r="AX187" s="342">
        <f t="shared" ca="1" si="63"/>
        <v>376799.17872596154</v>
      </c>
      <c r="AY187" s="342">
        <f t="shared" ca="1" si="63"/>
        <v>376799.17872596154</v>
      </c>
      <c r="AZ187" s="342">
        <f t="shared" ca="1" si="63"/>
        <v>376799.17872596154</v>
      </c>
      <c r="BA187" s="342">
        <f t="shared" ca="1" si="63"/>
        <v>376799.17872596154</v>
      </c>
      <c r="BB187" s="342">
        <f t="shared" ca="1" si="63"/>
        <v>376799.17872596154</v>
      </c>
      <c r="BC187" s="342">
        <f t="shared" ca="1" si="63"/>
        <v>376799.17872596154</v>
      </c>
      <c r="BD187" s="342">
        <f t="shared" ca="1" si="63"/>
        <v>376799.17872596154</v>
      </c>
      <c r="BE187" s="342">
        <f t="shared" ca="1" si="63"/>
        <v>645411.08356337599</v>
      </c>
      <c r="BF187" s="342">
        <f t="shared" ca="1" si="63"/>
        <v>639514.5633413461</v>
      </c>
      <c r="BG187" s="342">
        <f t="shared" ca="1" si="63"/>
        <v>376799.17872596154</v>
      </c>
      <c r="BH187" s="342">
        <f t="shared" ca="1" si="63"/>
        <v>384335.1623004807</v>
      </c>
      <c r="BI187" s="342">
        <f t="shared" ca="1" si="63"/>
        <v>384335.1623004807</v>
      </c>
      <c r="BJ187" s="342">
        <f t="shared" ca="1" si="63"/>
        <v>384335.1623004807</v>
      </c>
      <c r="BK187" s="342">
        <f t="shared" ref="BK187:CP187" ca="1" si="64">SUM(BK179:BK186)</f>
        <v>384335.1623004807</v>
      </c>
      <c r="BL187" s="342">
        <f t="shared" ca="1" si="64"/>
        <v>384335.1623004807</v>
      </c>
      <c r="BM187" s="342">
        <f t="shared" ca="1" si="64"/>
        <v>384335.1623004807</v>
      </c>
      <c r="BN187" s="342">
        <f t="shared" ca="1" si="64"/>
        <v>384335.1623004807</v>
      </c>
      <c r="BO187" s="342">
        <f t="shared" ca="1" si="64"/>
        <v>384335.1623004807</v>
      </c>
      <c r="BP187" s="342">
        <f t="shared" ca="1" si="64"/>
        <v>384335.1623004807</v>
      </c>
      <c r="BQ187" s="342">
        <f t="shared" ca="1" si="64"/>
        <v>658319.30523464363</v>
      </c>
      <c r="BR187" s="342">
        <f t="shared" ca="1" si="64"/>
        <v>1426439.5212748395</v>
      </c>
      <c r="BS187" s="342">
        <f t="shared" ca="1" si="64"/>
        <v>384335.1623004807</v>
      </c>
      <c r="BT187" s="342">
        <f t="shared" ca="1" si="64"/>
        <v>392021.86554649041</v>
      </c>
      <c r="BU187" s="342">
        <f t="shared" ca="1" si="64"/>
        <v>392021.86554649041</v>
      </c>
      <c r="BV187" s="342">
        <f t="shared" ca="1" si="64"/>
        <v>392021.86554649041</v>
      </c>
      <c r="BW187" s="342">
        <f t="shared" ca="1" si="64"/>
        <v>392021.86554649041</v>
      </c>
      <c r="BX187" s="342">
        <f t="shared" ca="1" si="64"/>
        <v>392021.86554649041</v>
      </c>
      <c r="BY187" s="342">
        <f t="shared" ca="1" si="64"/>
        <v>392021.86554649041</v>
      </c>
      <c r="BZ187" s="342">
        <f t="shared" ca="1" si="64"/>
        <v>392021.86554649041</v>
      </c>
      <c r="CA187" s="342">
        <f t="shared" ca="1" si="64"/>
        <v>392021.86554649041</v>
      </c>
      <c r="CB187" s="342">
        <f t="shared" ca="1" si="64"/>
        <v>392021.86554649041</v>
      </c>
      <c r="CC187" s="342">
        <f t="shared" ca="1" si="64"/>
        <v>671485.69133933645</v>
      </c>
      <c r="CD187" s="342">
        <f t="shared" ca="1" si="64"/>
        <v>513501.45939264423</v>
      </c>
      <c r="CE187" s="342">
        <f t="shared" ca="1" si="64"/>
        <v>392021.86554649041</v>
      </c>
      <c r="CF187" s="342">
        <f t="shared" ca="1" si="64"/>
        <v>399862.30285742017</v>
      </c>
      <c r="CG187" s="342">
        <f t="shared" ca="1" si="64"/>
        <v>399862.30285742017</v>
      </c>
      <c r="CH187" s="342">
        <f t="shared" ca="1" si="64"/>
        <v>399862.30285742017</v>
      </c>
      <c r="CI187" s="342">
        <f t="shared" ca="1" si="64"/>
        <v>399862.30285742017</v>
      </c>
      <c r="CJ187" s="342">
        <f t="shared" ca="1" si="64"/>
        <v>399862.30285742017</v>
      </c>
      <c r="CK187" s="342">
        <f t="shared" ca="1" si="64"/>
        <v>399862.30285742017</v>
      </c>
      <c r="CL187" s="342">
        <f t="shared" ca="1" si="64"/>
        <v>399862.30285742017</v>
      </c>
      <c r="CM187" s="342">
        <f t="shared" ca="1" si="64"/>
        <v>399862.30285742017</v>
      </c>
      <c r="CN187" s="342">
        <f t="shared" ca="1" si="64"/>
        <v>399862.30285742017</v>
      </c>
      <c r="CO187" s="342">
        <f t="shared" ca="1" si="64"/>
        <v>684915.40516612318</v>
      </c>
      <c r="CP187" s="342">
        <f t="shared" ca="1" si="64"/>
        <v>430839.59928818943</v>
      </c>
      <c r="CQ187" s="342">
        <f t="shared" ref="CQ187:DV187" ca="1" si="65">SUM(CQ179:CQ186)</f>
        <v>399862.30285742017</v>
      </c>
      <c r="CR187" s="342">
        <f t="shared" ca="1" si="65"/>
        <v>407859.54891456862</v>
      </c>
      <c r="CS187" s="342">
        <f t="shared" ca="1" si="65"/>
        <v>407859.54891456862</v>
      </c>
      <c r="CT187" s="342">
        <f t="shared" ca="1" si="65"/>
        <v>0</v>
      </c>
      <c r="CU187" s="342">
        <f t="shared" ca="1" si="65"/>
        <v>0</v>
      </c>
      <c r="CV187" s="342">
        <f t="shared" ca="1" si="65"/>
        <v>0</v>
      </c>
      <c r="CW187" s="342">
        <f t="shared" ca="1" si="65"/>
        <v>0</v>
      </c>
      <c r="CX187" s="342">
        <f t="shared" ca="1" si="65"/>
        <v>0</v>
      </c>
      <c r="CY187" s="342">
        <f t="shared" ca="1" si="65"/>
        <v>0</v>
      </c>
      <c r="CZ187" s="342">
        <f t="shared" ca="1" si="65"/>
        <v>0</v>
      </c>
      <c r="DA187" s="342">
        <f t="shared" ca="1" si="65"/>
        <v>0</v>
      </c>
      <c r="DB187" s="342">
        <f t="shared" ca="1" si="65"/>
        <v>0</v>
      </c>
      <c r="DC187" s="342">
        <f t="shared" ca="1" si="65"/>
        <v>0</v>
      </c>
      <c r="DD187" s="342">
        <f t="shared" ca="1" si="65"/>
        <v>0</v>
      </c>
      <c r="DE187" s="342">
        <f t="shared" ca="1" si="65"/>
        <v>0</v>
      </c>
      <c r="DF187" s="342">
        <f t="shared" ca="1" si="65"/>
        <v>0</v>
      </c>
      <c r="DG187" s="342">
        <f t="shared" ca="1" si="65"/>
        <v>0</v>
      </c>
      <c r="DH187" s="342">
        <f t="shared" ca="1" si="65"/>
        <v>0</v>
      </c>
      <c r="DI187" s="342">
        <f t="shared" ca="1" si="65"/>
        <v>0</v>
      </c>
      <c r="DJ187" s="342">
        <f t="shared" ca="1" si="65"/>
        <v>0</v>
      </c>
      <c r="DK187" s="342">
        <f t="shared" ca="1" si="65"/>
        <v>0</v>
      </c>
      <c r="DL187" s="342">
        <f t="shared" ca="1" si="65"/>
        <v>0</v>
      </c>
      <c r="DM187" s="342">
        <f t="shared" ca="1" si="65"/>
        <v>0</v>
      </c>
      <c r="DN187" s="342">
        <f t="shared" ca="1" si="65"/>
        <v>0</v>
      </c>
      <c r="DO187" s="342">
        <f t="shared" ca="1" si="65"/>
        <v>0</v>
      </c>
      <c r="DP187" s="342">
        <f t="shared" ca="1" si="65"/>
        <v>0</v>
      </c>
      <c r="DQ187" s="342">
        <f t="shared" ca="1" si="65"/>
        <v>0</v>
      </c>
      <c r="DR187" s="342">
        <f t="shared" ca="1" si="65"/>
        <v>0</v>
      </c>
      <c r="DS187" s="342">
        <f t="shared" ca="1" si="65"/>
        <v>0</v>
      </c>
      <c r="DT187" s="342">
        <f t="shared" ca="1" si="65"/>
        <v>0</v>
      </c>
      <c r="DU187" s="342">
        <f t="shared" ca="1" si="65"/>
        <v>0</v>
      </c>
      <c r="DV187" s="342">
        <f t="shared" ca="1" si="65"/>
        <v>0</v>
      </c>
      <c r="DW187" s="342">
        <f t="shared" ref="DW187:EX187" ca="1" si="66">SUM(DW179:DW186)</f>
        <v>0</v>
      </c>
      <c r="DX187" s="342">
        <f t="shared" ca="1" si="66"/>
        <v>0</v>
      </c>
      <c r="DY187" s="342">
        <f t="shared" ca="1" si="66"/>
        <v>0</v>
      </c>
      <c r="DZ187" s="342">
        <f t="shared" ca="1" si="66"/>
        <v>0</v>
      </c>
      <c r="EA187" s="342">
        <f t="shared" ca="1" si="66"/>
        <v>0</v>
      </c>
      <c r="EB187" s="342">
        <f t="shared" ca="1" si="66"/>
        <v>0</v>
      </c>
      <c r="EC187" s="342">
        <f t="shared" ca="1" si="66"/>
        <v>0</v>
      </c>
      <c r="ED187" s="342">
        <f t="shared" ca="1" si="66"/>
        <v>0</v>
      </c>
      <c r="EE187" s="342">
        <f t="shared" ca="1" si="66"/>
        <v>0</v>
      </c>
      <c r="EF187" s="342">
        <f t="shared" ca="1" si="66"/>
        <v>0</v>
      </c>
      <c r="EG187" s="342">
        <f t="shared" ca="1" si="66"/>
        <v>0</v>
      </c>
      <c r="EH187" s="342">
        <f t="shared" ca="1" si="66"/>
        <v>0</v>
      </c>
      <c r="EI187" s="342">
        <f t="shared" ca="1" si="66"/>
        <v>0</v>
      </c>
      <c r="EJ187" s="342">
        <f t="shared" ca="1" si="66"/>
        <v>0</v>
      </c>
      <c r="EK187" s="342">
        <f t="shared" ca="1" si="66"/>
        <v>0</v>
      </c>
      <c r="EL187" s="342">
        <f t="shared" ca="1" si="66"/>
        <v>0</v>
      </c>
      <c r="EM187" s="342">
        <f t="shared" ca="1" si="66"/>
        <v>0</v>
      </c>
      <c r="EN187" s="342">
        <f t="shared" ca="1" si="66"/>
        <v>0</v>
      </c>
      <c r="EO187" s="342">
        <f t="shared" ca="1" si="66"/>
        <v>0</v>
      </c>
      <c r="EP187" s="342">
        <f t="shared" ca="1" si="66"/>
        <v>0</v>
      </c>
      <c r="EQ187" s="342">
        <f t="shared" ca="1" si="66"/>
        <v>0</v>
      </c>
      <c r="ER187" s="342">
        <f t="shared" ca="1" si="66"/>
        <v>0</v>
      </c>
      <c r="ES187" s="342">
        <f t="shared" ca="1" si="66"/>
        <v>0</v>
      </c>
      <c r="ET187" s="342">
        <f t="shared" ca="1" si="66"/>
        <v>0</v>
      </c>
      <c r="EU187" s="342">
        <f t="shared" ca="1" si="66"/>
        <v>0</v>
      </c>
      <c r="EV187" s="342">
        <f t="shared" ca="1" si="66"/>
        <v>0</v>
      </c>
      <c r="EW187" s="342">
        <f t="shared" ca="1" si="66"/>
        <v>0</v>
      </c>
      <c r="EX187" s="343">
        <f t="shared" ca="1" si="66"/>
        <v>0</v>
      </c>
      <c r="EY187" s="261"/>
      <c r="EZ187" s="863">
        <f ca="1">D178</f>
        <v>0</v>
      </c>
      <c r="FB187" s="261"/>
    </row>
    <row r="188" spans="1:158" hidden="1" outlineLevel="1">
      <c r="AE188" s="163"/>
      <c r="EY188" s="261"/>
      <c r="EZ188" s="87"/>
      <c r="FB188" s="261"/>
    </row>
    <row r="189" spans="1:158">
      <c r="AE189" s="163"/>
      <c r="EY189" s="261"/>
      <c r="EZ189" s="87"/>
      <c r="FB189" s="261"/>
    </row>
    <row r="190" spans="1:158" customFormat="1" collapsed="1">
      <c r="A190" s="427" t="s">
        <v>1130</v>
      </c>
      <c r="B190" s="306"/>
      <c r="C190" s="306"/>
      <c r="D190" s="864">
        <f ca="1">SUM(EY190:FB204)</f>
        <v>0</v>
      </c>
      <c r="E190" s="306"/>
      <c r="F190" s="306"/>
      <c r="G190" s="306"/>
      <c r="H190" s="306"/>
      <c r="I190" s="306"/>
      <c r="J190" s="306"/>
      <c r="K190" s="306"/>
      <c r="L190" s="306"/>
      <c r="M190" s="306"/>
      <c r="N190" s="306"/>
      <c r="O190" s="306"/>
      <c r="P190" s="306"/>
      <c r="Q190" s="306"/>
      <c r="R190" s="306"/>
      <c r="S190" s="306"/>
      <c r="T190" s="306"/>
      <c r="U190" s="306"/>
      <c r="V190" s="306"/>
      <c r="W190" s="306"/>
      <c r="X190" s="306"/>
      <c r="Y190" s="306"/>
      <c r="Z190" s="306"/>
      <c r="AA190" s="306"/>
      <c r="AB190" s="306"/>
      <c r="AC190" s="306"/>
      <c r="AD190" s="306"/>
      <c r="AE190" s="306"/>
      <c r="AF190" s="306"/>
      <c r="AG190" s="306"/>
      <c r="AH190" s="306"/>
      <c r="AI190" s="306"/>
      <c r="AJ190" s="306"/>
      <c r="AK190" s="306"/>
      <c r="AL190" s="306"/>
      <c r="AM190" s="306"/>
      <c r="AN190" s="306"/>
      <c r="AO190" s="306"/>
      <c r="AP190" s="306"/>
      <c r="AQ190" s="306"/>
      <c r="AR190" s="306"/>
      <c r="AS190" s="306"/>
      <c r="AT190" s="306"/>
      <c r="AU190" s="306"/>
      <c r="AV190" s="306"/>
      <c r="AW190" s="306"/>
      <c r="AX190" s="306"/>
      <c r="AY190" s="306"/>
      <c r="AZ190" s="306"/>
      <c r="BA190" s="306"/>
      <c r="BB190" s="306"/>
      <c r="BC190" s="306"/>
      <c r="BD190" s="306"/>
      <c r="BE190" s="306"/>
      <c r="BF190" s="306"/>
      <c r="BG190" s="306"/>
      <c r="BH190" s="306"/>
      <c r="BI190" s="306"/>
      <c r="BJ190" s="306"/>
      <c r="BK190" s="306"/>
      <c r="BL190" s="306"/>
      <c r="BM190" s="306"/>
      <c r="BN190" s="306"/>
      <c r="BO190" s="306"/>
      <c r="BP190" s="306"/>
      <c r="BQ190" s="306"/>
      <c r="BR190" s="306"/>
      <c r="BS190" s="306"/>
      <c r="BT190" s="306"/>
      <c r="BU190" s="306"/>
      <c r="BV190" s="306"/>
      <c r="BW190" s="306"/>
      <c r="BX190" s="306"/>
      <c r="BY190" s="306"/>
      <c r="BZ190" s="306"/>
      <c r="CA190" s="306"/>
      <c r="CB190" s="306"/>
      <c r="CC190" s="306"/>
      <c r="CD190" s="306"/>
      <c r="CE190" s="306"/>
      <c r="CF190" s="306"/>
      <c r="CG190" s="306"/>
      <c r="CH190" s="306"/>
      <c r="CI190" s="306"/>
      <c r="CJ190" s="306"/>
      <c r="CK190" s="306"/>
      <c r="CL190" s="306"/>
      <c r="CM190" s="306"/>
      <c r="CN190" s="306"/>
      <c r="CO190" s="306"/>
      <c r="CP190" s="306"/>
      <c r="CQ190" s="306"/>
      <c r="CR190" s="306"/>
      <c r="CS190" s="306"/>
      <c r="CT190" s="306"/>
      <c r="CU190" s="306"/>
      <c r="CV190" s="306"/>
      <c r="CW190" s="306"/>
      <c r="CX190" s="306"/>
      <c r="CY190" s="306"/>
      <c r="CZ190" s="306"/>
      <c r="DA190" s="306"/>
      <c r="DB190" s="306"/>
      <c r="DC190" s="306"/>
      <c r="DD190" s="306"/>
      <c r="DE190" s="306"/>
      <c r="DF190" s="306"/>
      <c r="DG190" s="306"/>
      <c r="DH190" s="306"/>
      <c r="DI190" s="306"/>
      <c r="DJ190" s="306"/>
      <c r="DK190" s="306"/>
      <c r="DL190" s="306"/>
      <c r="DM190" s="306"/>
      <c r="DN190" s="306"/>
      <c r="DO190" s="306"/>
      <c r="DP190" s="306"/>
      <c r="DQ190" s="306"/>
      <c r="DR190" s="306"/>
      <c r="DS190" s="306"/>
      <c r="DT190" s="306"/>
      <c r="DU190" s="306"/>
      <c r="DV190" s="306"/>
      <c r="DW190" s="306"/>
      <c r="DX190" s="306"/>
      <c r="DY190" s="306"/>
      <c r="DZ190" s="306"/>
      <c r="EA190" s="306"/>
      <c r="EB190" s="306"/>
      <c r="EC190" s="306"/>
      <c r="ED190" s="306"/>
      <c r="EE190" s="306"/>
      <c r="EF190" s="306"/>
      <c r="EG190" s="306"/>
      <c r="EH190" s="306"/>
      <c r="EI190" s="306"/>
      <c r="EJ190" s="306"/>
      <c r="EK190" s="306"/>
      <c r="EL190" s="306"/>
      <c r="EM190" s="306"/>
      <c r="EN190" s="306"/>
      <c r="EO190" s="306"/>
      <c r="EP190" s="306"/>
      <c r="EQ190" s="306"/>
      <c r="ER190" s="306"/>
      <c r="ES190" s="306"/>
      <c r="ET190" s="306"/>
      <c r="EU190" s="306"/>
      <c r="EV190" s="306"/>
      <c r="EW190" s="306"/>
      <c r="EX190" s="306"/>
      <c r="EY190" s="306"/>
      <c r="EZ190" s="306"/>
      <c r="FA190" s="306"/>
      <c r="FB190" s="306"/>
    </row>
    <row r="191" spans="1:158" hidden="1" outlineLevel="1">
      <c r="AE191" s="163"/>
      <c r="EY191" s="261"/>
      <c r="EZ191" s="87"/>
      <c r="FB191" s="261"/>
    </row>
    <row r="192" spans="1:158" ht="22.5" hidden="1" outlineLevel="1" collapsed="1">
      <c r="A192" s="466">
        <v>11</v>
      </c>
      <c r="B192" s="1042" t="str">
        <f>"by "&amp;Constants!A82</f>
        <v>by Revenue Class</v>
      </c>
      <c r="C192" s="1043"/>
      <c r="D192" s="863">
        <f ca="1">IF(ABS(XCheck6-TotalProfile)&gt;ErrTol,1,0)</f>
        <v>0</v>
      </c>
      <c r="E192" s="318"/>
      <c r="F192" s="318"/>
      <c r="G192" s="318"/>
      <c r="H192" s="318"/>
      <c r="I192" s="318"/>
      <c r="J192" s="318"/>
      <c r="K192" s="318"/>
      <c r="L192" s="318"/>
      <c r="M192" s="318"/>
      <c r="N192" s="318"/>
      <c r="O192" s="318"/>
      <c r="P192" s="318"/>
      <c r="Q192" s="318"/>
      <c r="R192" s="318"/>
      <c r="S192" s="318"/>
      <c r="T192" s="318"/>
      <c r="U192" s="318"/>
      <c r="V192" s="318"/>
      <c r="W192" s="318"/>
      <c r="X192" s="318"/>
      <c r="Y192" s="318"/>
      <c r="Z192" s="318"/>
      <c r="AA192" s="318"/>
      <c r="AB192" s="318"/>
      <c r="AC192" s="318"/>
      <c r="AE192" s="300">
        <f ca="1">AE201</f>
        <v>35701684.273700699</v>
      </c>
      <c r="EY192" s="261"/>
      <c r="EZ192" s="270"/>
      <c r="FB192" s="261"/>
    </row>
    <row r="193" spans="1:158" s="200" customFormat="1" ht="5.0999999999999996" hidden="1" customHeight="1" outlineLevel="2">
      <c r="A193" s="205"/>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c r="AA193" s="201"/>
      <c r="AB193" s="202"/>
      <c r="AC193" s="201"/>
      <c r="AD193" s="203"/>
      <c r="AE193" s="264"/>
      <c r="AF193" s="204"/>
      <c r="AG193" s="204"/>
      <c r="AH193" s="204"/>
      <c r="AI193" s="204"/>
      <c r="AJ193" s="204"/>
      <c r="AK193" s="204"/>
      <c r="AL193" s="204"/>
      <c r="AM193" s="204"/>
      <c r="AN193" s="204"/>
      <c r="AO193" s="204"/>
      <c r="AP193" s="204"/>
      <c r="AQ193" s="204"/>
      <c r="AR193" s="204"/>
      <c r="AS193" s="204"/>
      <c r="AT193" s="204"/>
      <c r="AU193" s="204"/>
      <c r="AV193" s="204"/>
      <c r="AW193" s="204"/>
      <c r="AX193" s="204"/>
      <c r="AY193" s="204"/>
      <c r="AZ193" s="204"/>
      <c r="BA193" s="204"/>
      <c r="BB193" s="204"/>
      <c r="BC193" s="204"/>
      <c r="BD193" s="204"/>
      <c r="BE193" s="204"/>
      <c r="BF193" s="204"/>
      <c r="BG193" s="204"/>
      <c r="BH193" s="204"/>
      <c r="BI193" s="204"/>
      <c r="BJ193" s="204"/>
      <c r="BK193" s="204"/>
      <c r="BL193" s="204"/>
      <c r="BM193" s="204"/>
      <c r="BN193" s="204"/>
      <c r="BO193" s="204"/>
      <c r="BP193" s="204"/>
      <c r="BQ193" s="204"/>
      <c r="BR193" s="204"/>
      <c r="BS193" s="204"/>
      <c r="BT193" s="204"/>
      <c r="BU193" s="204"/>
      <c r="BV193" s="204"/>
      <c r="BW193" s="204"/>
      <c r="BX193" s="204"/>
      <c r="BY193" s="204"/>
      <c r="BZ193" s="204"/>
      <c r="CA193" s="204"/>
      <c r="CB193" s="204"/>
      <c r="CC193" s="204"/>
      <c r="CD193" s="204"/>
      <c r="CE193" s="204"/>
      <c r="CF193" s="204"/>
      <c r="CG193" s="204"/>
      <c r="CH193" s="204"/>
      <c r="CI193" s="204"/>
      <c r="CJ193" s="204"/>
      <c r="CK193" s="204"/>
      <c r="CL193" s="204"/>
      <c r="CM193" s="204"/>
      <c r="CN193" s="204"/>
      <c r="CO193" s="204"/>
      <c r="CP193" s="204"/>
      <c r="CQ193" s="204"/>
      <c r="CR193" s="204"/>
      <c r="CS193" s="204"/>
      <c r="CT193" s="204"/>
      <c r="CU193" s="204"/>
      <c r="CV193" s="204"/>
      <c r="CW193" s="204"/>
      <c r="CX193" s="204"/>
      <c r="CY193" s="204"/>
      <c r="CZ193" s="204"/>
      <c r="DA193" s="204"/>
      <c r="DB193" s="204"/>
      <c r="DC193" s="204"/>
      <c r="DD193" s="204"/>
      <c r="DE193" s="204"/>
      <c r="DF193" s="204"/>
      <c r="DG193" s="204"/>
      <c r="DH193" s="204"/>
      <c r="DI193" s="204"/>
      <c r="DJ193" s="204"/>
      <c r="DK193" s="204"/>
      <c r="DL193" s="204"/>
      <c r="DM193" s="204"/>
      <c r="DN193" s="204"/>
      <c r="DO193" s="204"/>
      <c r="DP193" s="204"/>
      <c r="DQ193" s="204"/>
      <c r="DR193" s="204"/>
      <c r="DS193" s="204"/>
      <c r="DT193" s="204"/>
      <c r="DU193" s="204"/>
      <c r="DV193" s="204"/>
      <c r="DW193" s="204"/>
      <c r="DX193" s="204"/>
      <c r="DY193" s="204"/>
      <c r="DZ193" s="204"/>
      <c r="EA193" s="204"/>
      <c r="EB193" s="204"/>
      <c r="EC193" s="204"/>
      <c r="ED193" s="204"/>
      <c r="EE193" s="204"/>
      <c r="EF193" s="204"/>
      <c r="EG193" s="204"/>
      <c r="EH193" s="204"/>
      <c r="EI193" s="204"/>
      <c r="EJ193" s="204"/>
      <c r="EK193" s="204"/>
      <c r="EL193" s="204"/>
      <c r="EM193" s="204"/>
      <c r="EN193" s="204"/>
      <c r="EO193" s="204"/>
      <c r="EP193" s="204"/>
      <c r="EQ193" s="204"/>
      <c r="ER193" s="204"/>
      <c r="ES193" s="204"/>
      <c r="ET193" s="204"/>
      <c r="EU193" s="204"/>
      <c r="EV193" s="204"/>
      <c r="EW193" s="204"/>
      <c r="EX193" s="204"/>
      <c r="EY193" s="263"/>
      <c r="EZ193" s="201"/>
      <c r="FA193" s="367"/>
      <c r="FB193" s="369"/>
    </row>
    <row r="194" spans="1:158" ht="12.75" hidden="1" customHeight="1" outlineLevel="2">
      <c r="A194" s="333">
        <v>1</v>
      </c>
      <c r="B194" s="333"/>
      <c r="C194" s="892" t="str">
        <f>Constants!B84</f>
        <v>Managed Services</v>
      </c>
      <c r="E194" s="319"/>
      <c r="F194" s="320"/>
      <c r="G194" s="320"/>
      <c r="H194" s="320"/>
      <c r="I194" s="320"/>
      <c r="J194" s="320"/>
      <c r="K194" s="320"/>
      <c r="L194" s="320"/>
      <c r="M194" s="320"/>
      <c r="N194" s="320"/>
      <c r="O194" s="320"/>
      <c r="P194" s="320"/>
      <c r="Q194" s="320"/>
      <c r="R194" s="320"/>
      <c r="S194" s="320"/>
      <c r="T194" s="320"/>
      <c r="U194" s="320"/>
      <c r="V194" s="321"/>
      <c r="W194" s="320"/>
      <c r="X194" s="320"/>
      <c r="Y194" s="320"/>
      <c r="Z194" s="320"/>
      <c r="AA194" s="320"/>
      <c r="AB194" s="319"/>
      <c r="AC194" s="322"/>
      <c r="AD194" s="683" t="str">
        <f>Constants!F84</f>
        <v>Managed Services</v>
      </c>
      <c r="AE194" s="304">
        <f t="shared" ref="AE194:AE199" ca="1" si="67">SUM(AF194:EY194)</f>
        <v>30357141.910695583</v>
      </c>
      <c r="AF194" s="297">
        <f ca="1">SUMIF('Profile before CoM'!$FD$14:$FD$114,$AD194,'Profile before CoM'!AF$14:AF$114)</f>
        <v>0</v>
      </c>
      <c r="AG194" s="300">
        <f ca="1">SUMIF('Profile before CoM'!$FD$14:$FD$114,$AD194,'Profile before CoM'!AG$14:AG$114)</f>
        <v>49553.36538461539</v>
      </c>
      <c r="AH194" s="300">
        <f ca="1">SUMIF('Profile before CoM'!$FD$14:$FD$114,$AD194,'Profile before CoM'!AH$14:AH$114)</f>
        <v>418986.77000719705</v>
      </c>
      <c r="AI194" s="300">
        <f ca="1">SUMIF('Profile before CoM'!$FD$14:$FD$114,$AD194,'Profile before CoM'!AI$14:AI$114)</f>
        <v>3384989.3341097618</v>
      </c>
      <c r="AJ194" s="300">
        <f ca="1">SUMIF('Profile before CoM'!$FD$14:$FD$114,$AD194,'Profile before CoM'!AJ$14:AJ$114)</f>
        <v>437356.00077642762</v>
      </c>
      <c r="AK194" s="300">
        <f ca="1">SUMIF('Profile before CoM'!$FD$14:$FD$114,$AD194,'Profile before CoM'!AK$14:AK$114)</f>
        <v>1534361.1289815546</v>
      </c>
      <c r="AL194" s="298">
        <f ca="1">SUMIF('Profile before CoM'!$FD$14:$FD$114,$AD194,'Profile before CoM'!AL$14:AL$114)</f>
        <v>429074.18987899151</v>
      </c>
      <c r="AM194" s="298">
        <f ca="1">SUMIF('Profile before CoM'!$FD$14:$FD$114,$AD194,'Profile before CoM'!AM$14:AM$114)</f>
        <v>786420.34372514533</v>
      </c>
      <c r="AN194" s="298">
        <f ca="1">SUMIF('Profile before CoM'!$FD$14:$FD$114,$AD194,'Profile before CoM'!AN$14:AN$114)</f>
        <v>908375.47193027358</v>
      </c>
      <c r="AO194" s="298">
        <f ca="1">SUMIF('Profile before CoM'!$FD$14:$FD$114,$AD194,'Profile before CoM'!AO$14:AO$114)</f>
        <v>395228.03603283758</v>
      </c>
      <c r="AP194" s="298">
        <f ca="1">SUMIF('Profile before CoM'!$FD$14:$FD$114,$AD194,'Profile before CoM'!AP$14:AP$114)</f>
        <v>395228.03603283758</v>
      </c>
      <c r="AQ194" s="298">
        <f ca="1">SUMIF('Profile before CoM'!$FD$14:$FD$114,$AD194,'Profile before CoM'!AQ$14:AQ$114)</f>
        <v>394210.08731488988</v>
      </c>
      <c r="AR194" s="298">
        <f ca="1">SUMIF('Profile before CoM'!$FD$14:$FD$114,$AD194,'Profile before CoM'!AR$14:AR$114)</f>
        <v>394210.08731488895</v>
      </c>
      <c r="AS194" s="298">
        <f ca="1">SUMIF('Profile before CoM'!$FD$14:$FD$114,$AD194,'Profile before CoM'!AS$14:AS$114)</f>
        <v>394210.08731488988</v>
      </c>
      <c r="AT194" s="298">
        <f ca="1">SUMIF('Profile before CoM'!$FD$14:$FD$114,$AD194,'Profile before CoM'!AT$14:AT$114)</f>
        <v>427376.24116104282</v>
      </c>
      <c r="AU194" s="298">
        <f ca="1">SUMIF('Profile before CoM'!$FD$14:$FD$114,$AD194,'Profile before CoM'!AU$14:AU$114)</f>
        <v>427376.24116104282</v>
      </c>
      <c r="AV194" s="298">
        <f ca="1">SUMIF('Profile before CoM'!$FD$14:$FD$114,$AD194,'Profile before CoM'!AV$14:AV$114)</f>
        <v>428145.47193027381</v>
      </c>
      <c r="AW194" s="298">
        <f ca="1">SUMIF('Profile before CoM'!$FD$14:$FD$114,$AD194,'Profile before CoM'!AW$14:AW$114)</f>
        <v>428145.47193027381</v>
      </c>
      <c r="AX194" s="298">
        <f ca="1">SUMIF('Profile before CoM'!$FD$14:$FD$114,$AD194,'Profile before CoM'!AX$14:AX$114)</f>
        <v>394979.31808411947</v>
      </c>
      <c r="AY194" s="298">
        <f ca="1">SUMIF('Profile before CoM'!$FD$14:$FD$114,$AD194,'Profile before CoM'!AY$14:AY$114)</f>
        <v>394979.31808411999</v>
      </c>
      <c r="AZ194" s="298">
        <f ca="1">SUMIF('Profile before CoM'!$FD$14:$FD$114,$AD194,'Profile before CoM'!AZ$14:AZ$114)</f>
        <v>394979.31808411947</v>
      </c>
      <c r="BA194" s="298">
        <f ca="1">SUMIF('Profile before CoM'!$FD$14:$FD$114,$AD194,'Profile before CoM'!BA$14:BA$114)</f>
        <v>394979.31808411999</v>
      </c>
      <c r="BB194" s="298">
        <f ca="1">SUMIF('Profile before CoM'!$FD$14:$FD$114,$AD194,'Profile before CoM'!BB$14:BB$114)</f>
        <v>394979.31808411999</v>
      </c>
      <c r="BC194" s="298">
        <f ca="1">SUMIF('Profile before CoM'!$FD$14:$FD$114,$AD194,'Profile before CoM'!BC$14:BC$114)</f>
        <v>394979.31808411947</v>
      </c>
      <c r="BD194" s="298">
        <f ca="1">SUMIF('Profile before CoM'!$FD$14:$FD$114,$AD194,'Profile before CoM'!BD$14:BD$114)</f>
        <v>394979.31808412075</v>
      </c>
      <c r="BE194" s="298">
        <f ca="1">SUMIF('Profile before CoM'!$FD$14:$FD$114,$AD194,'Profile before CoM'!BE$14:BE$114)</f>
        <v>394979.31808411947</v>
      </c>
      <c r="BF194" s="298">
        <f ca="1">SUMIF('Profile before CoM'!$FD$14:$FD$114,$AD194,'Profile before CoM'!BF$14:BF$114)</f>
        <v>394979.31808411999</v>
      </c>
      <c r="BG194" s="298">
        <f ca="1">SUMIF('Profile before CoM'!$FD$14:$FD$114,$AD194,'Profile before CoM'!BG$14:BG$114)</f>
        <v>391421.83259558596</v>
      </c>
      <c r="BH194" s="298">
        <f ca="1">SUMIF('Profile before CoM'!$FD$14:$FD$114,$AD194,'Profile before CoM'!BH$14:BH$114)</f>
        <v>392206.44798020227</v>
      </c>
      <c r="BI194" s="298">
        <f ca="1">SUMIF('Profile before CoM'!$FD$14:$FD$114,$AD194,'Profile before CoM'!BI$14:BI$114)</f>
        <v>392206.44798020227</v>
      </c>
      <c r="BJ194" s="298">
        <f ca="1">SUMIF('Profile before CoM'!$FD$14:$FD$114,$AD194,'Profile before CoM'!BJ$14:BJ$114)</f>
        <v>392206.44798020227</v>
      </c>
      <c r="BK194" s="298">
        <f ca="1">SUMIF('Profile before CoM'!$FD$14:$FD$114,$AD194,'Profile before CoM'!BK$14:BK$114)</f>
        <v>392206.44798020227</v>
      </c>
      <c r="BL194" s="298">
        <f ca="1">SUMIF('Profile before CoM'!$FD$14:$FD$114,$AD194,'Profile before CoM'!BL$14:BL$114)</f>
        <v>392206.44798020227</v>
      </c>
      <c r="BM194" s="298">
        <f ca="1">SUMIF('Profile before CoM'!$FD$14:$FD$114,$AD194,'Profile before CoM'!BM$14:BM$114)</f>
        <v>392206.44798020151</v>
      </c>
      <c r="BN194" s="298">
        <f ca="1">SUMIF('Profile before CoM'!$FD$14:$FD$114,$AD194,'Profile before CoM'!BN$14:BN$114)</f>
        <v>392206.44798020227</v>
      </c>
      <c r="BO194" s="298">
        <f ca="1">SUMIF('Profile before CoM'!$FD$14:$FD$114,$AD194,'Profile before CoM'!BO$14:BO$114)</f>
        <v>392206.44798020227</v>
      </c>
      <c r="BP194" s="298">
        <f ca="1">SUMIF('Profile before CoM'!$FD$14:$FD$114,$AD194,'Profile before CoM'!BP$14:BP$114)</f>
        <v>392206.44798020227</v>
      </c>
      <c r="BQ194" s="298">
        <f ca="1">SUMIF('Profile before CoM'!$FD$14:$FD$114,$AD194,'Profile before CoM'!BQ$14:BQ$114)</f>
        <v>392206.44798020227</v>
      </c>
      <c r="BR194" s="298">
        <f ca="1">SUMIF('Profile before CoM'!$FD$14:$FD$114,$AD194,'Profile before CoM'!BR$14:BR$114)</f>
        <v>392206.44798020227</v>
      </c>
      <c r="BS194" s="298">
        <f ca="1">SUMIF('Profile before CoM'!$FD$14:$FD$114,$AD194,'Profile before CoM'!BS$14:BS$114)</f>
        <v>388648.96249166876</v>
      </c>
      <c r="BT194" s="298">
        <f ca="1">SUMIF('Profile before CoM'!$FD$14:$FD$114,$AD194,'Profile before CoM'!BT$14:BT$114)</f>
        <v>389449.27018397563</v>
      </c>
      <c r="BU194" s="298">
        <f ca="1">SUMIF('Profile before CoM'!$FD$14:$FD$114,$AD194,'Profile before CoM'!BU$14:BU$114)</f>
        <v>389449.27018397563</v>
      </c>
      <c r="BV194" s="298">
        <f ca="1">SUMIF('Profile before CoM'!$FD$14:$FD$114,$AD194,'Profile before CoM'!BV$14:BV$114)</f>
        <v>389449.27018397563</v>
      </c>
      <c r="BW194" s="298">
        <f ca="1">SUMIF('Profile before CoM'!$FD$14:$FD$114,$AD194,'Profile before CoM'!BW$14:BW$114)</f>
        <v>389449.27018397563</v>
      </c>
      <c r="BX194" s="298">
        <f ca="1">SUMIF('Profile before CoM'!$FD$14:$FD$114,$AD194,'Profile before CoM'!BX$14:BX$114)</f>
        <v>389449.27018397563</v>
      </c>
      <c r="BY194" s="298">
        <f ca="1">SUMIF('Profile before CoM'!$FD$14:$FD$114,$AD194,'Profile before CoM'!BY$14:BY$114)</f>
        <v>389449.27018397563</v>
      </c>
      <c r="BZ194" s="298">
        <f ca="1">SUMIF('Profile before CoM'!$FD$14:$FD$114,$AD194,'Profile before CoM'!BZ$14:BZ$114)</f>
        <v>389449.27018397622</v>
      </c>
      <c r="CA194" s="298">
        <f ca="1">SUMIF('Profile before CoM'!$FD$14:$FD$114,$AD194,'Profile before CoM'!CA$14:CA$114)</f>
        <v>389449.27018397563</v>
      </c>
      <c r="CB194" s="298">
        <f ca="1">SUMIF('Profile before CoM'!$FD$14:$FD$114,$AD194,'Profile before CoM'!CB$14:CB$114)</f>
        <v>389449.27018397563</v>
      </c>
      <c r="CC194" s="298">
        <f ca="1">SUMIF('Profile before CoM'!$FD$14:$FD$114,$AD194,'Profile before CoM'!CC$14:CC$114)</f>
        <v>389449.27018397563</v>
      </c>
      <c r="CD194" s="298">
        <f ca="1">SUMIF('Profile before CoM'!$FD$14:$FD$114,$AD194,'Profile before CoM'!CD$14:CD$114)</f>
        <v>389449.27018397563</v>
      </c>
      <c r="CE194" s="298">
        <f ca="1">SUMIF('Profile before CoM'!$FD$14:$FD$114,$AD194,'Profile before CoM'!CE$14:CE$114)</f>
        <v>385891.78469544213</v>
      </c>
      <c r="CF194" s="298">
        <f ca="1">SUMIF('Profile before CoM'!$FD$14:$FD$114,$AD194,'Profile before CoM'!CF$14:CF$114)</f>
        <v>386708.09854159679</v>
      </c>
      <c r="CG194" s="298">
        <f ca="1">SUMIF('Profile before CoM'!$FD$14:$FD$114,$AD194,'Profile before CoM'!CG$14:CG$114)</f>
        <v>386708.09854159597</v>
      </c>
      <c r="CH194" s="298">
        <f ca="1">SUMIF('Profile before CoM'!$FD$14:$FD$114,$AD194,'Profile before CoM'!CH$14:CH$114)</f>
        <v>386708.09854159679</v>
      </c>
      <c r="CI194" s="298">
        <f ca="1">SUMIF('Profile before CoM'!$FD$14:$FD$114,$AD194,'Profile before CoM'!CI$14:CI$114)</f>
        <v>386708.09854159597</v>
      </c>
      <c r="CJ194" s="298">
        <f ca="1">SUMIF('Profile before CoM'!$FD$14:$FD$114,$AD194,'Profile before CoM'!CJ$14:CJ$114)</f>
        <v>386708.09854159679</v>
      </c>
      <c r="CK194" s="298">
        <f ca="1">SUMIF('Profile before CoM'!$FD$14:$FD$114,$AD194,'Profile before CoM'!CK$14:CK$114)</f>
        <v>386708.09854159679</v>
      </c>
      <c r="CL194" s="298">
        <f ca="1">SUMIF('Profile before CoM'!$FD$14:$FD$114,$AD194,'Profile before CoM'!CL$14:CL$114)</f>
        <v>386708.09854159597</v>
      </c>
      <c r="CM194" s="298">
        <f ca="1">SUMIF('Profile before CoM'!$FD$14:$FD$114,$AD194,'Profile before CoM'!CM$14:CM$114)</f>
        <v>386708.09854159679</v>
      </c>
      <c r="CN194" s="298">
        <f ca="1">SUMIF('Profile before CoM'!$FD$14:$FD$114,$AD194,'Profile before CoM'!CN$14:CN$114)</f>
        <v>386708.09854159597</v>
      </c>
      <c r="CO194" s="298">
        <f ca="1">SUMIF('Profile before CoM'!$FD$14:$FD$114,$AD194,'Profile before CoM'!CO$14:CO$114)</f>
        <v>386708.09854159679</v>
      </c>
      <c r="CP194" s="298">
        <f ca="1">SUMIF('Profile before CoM'!$FD$14:$FD$114,$AD194,'Profile before CoM'!CP$14:CP$114)</f>
        <v>386708.09854159597</v>
      </c>
      <c r="CQ194" s="298">
        <f ca="1">SUMIF('Profile before CoM'!$FD$14:$FD$114,$AD194,'Profile before CoM'!CQ$14:CQ$114)</f>
        <v>383150.61305306328</v>
      </c>
      <c r="CR194" s="298">
        <f ca="1">SUMIF('Profile before CoM'!$FD$14:$FD$114,$AD194,'Profile before CoM'!CR$14:CR$114)</f>
        <v>383983.25317613955</v>
      </c>
      <c r="CS194" s="298">
        <f ca="1">SUMIF('Profile before CoM'!$FD$14:$FD$114,$AD194,'Profile before CoM'!CS$14:CS$114)</f>
        <v>383983.25317613955</v>
      </c>
      <c r="CT194" s="298">
        <f ca="1">SUMIF('Profile before CoM'!$FD$14:$FD$114,$AD194,'Profile before CoM'!CT$14:CT$114)</f>
        <v>0</v>
      </c>
      <c r="CU194" s="298">
        <f ca="1">SUMIF('Profile before CoM'!$FD$14:$FD$114,$AD194,'Profile before CoM'!CU$14:CU$114)</f>
        <v>0</v>
      </c>
      <c r="CV194" s="298">
        <f ca="1">SUMIF('Profile before CoM'!$FD$14:$FD$114,$AD194,'Profile before CoM'!CV$14:CV$114)</f>
        <v>0</v>
      </c>
      <c r="CW194" s="298">
        <f ca="1">SUMIF('Profile before CoM'!$FD$14:$FD$114,$AD194,'Profile before CoM'!CW$14:CW$114)</f>
        <v>0</v>
      </c>
      <c r="CX194" s="298">
        <f ca="1">SUMIF('Profile before CoM'!$FD$14:$FD$114,$AD194,'Profile before CoM'!CX$14:CX$114)</f>
        <v>0</v>
      </c>
      <c r="CY194" s="298">
        <f ca="1">SUMIF('Profile before CoM'!$FD$14:$FD$114,$AD194,'Profile before CoM'!CY$14:CY$114)</f>
        <v>0</v>
      </c>
      <c r="CZ194" s="298">
        <f ca="1">SUMIF('Profile before CoM'!$FD$14:$FD$114,$AD194,'Profile before CoM'!CZ$14:CZ$114)</f>
        <v>0</v>
      </c>
      <c r="DA194" s="298">
        <f ca="1">SUMIF('Profile before CoM'!$FD$14:$FD$114,$AD194,'Profile before CoM'!DA$14:DA$114)</f>
        <v>0</v>
      </c>
      <c r="DB194" s="298">
        <f ca="1">SUMIF('Profile before CoM'!$FD$14:$FD$114,$AD194,'Profile before CoM'!DB$14:DB$114)</f>
        <v>0</v>
      </c>
      <c r="DC194" s="298">
        <f ca="1">SUMIF('Profile before CoM'!$FD$14:$FD$114,$AD194,'Profile before CoM'!DC$14:DC$114)</f>
        <v>0</v>
      </c>
      <c r="DD194" s="298">
        <f ca="1">SUMIF('Profile before CoM'!$FD$14:$FD$114,$AD194,'Profile before CoM'!DD$14:DD$114)</f>
        <v>0</v>
      </c>
      <c r="DE194" s="298">
        <f ca="1">SUMIF('Profile before CoM'!$FD$14:$FD$114,$AD194,'Profile before CoM'!DE$14:DE$114)</f>
        <v>0</v>
      </c>
      <c r="DF194" s="298">
        <f ca="1">SUMIF('Profile before CoM'!$FD$14:$FD$114,$AD194,'Profile before CoM'!DF$14:DF$114)</f>
        <v>0</v>
      </c>
      <c r="DG194" s="298">
        <f ca="1">SUMIF('Profile before CoM'!$FD$14:$FD$114,$AD194,'Profile before CoM'!DG$14:DG$114)</f>
        <v>0</v>
      </c>
      <c r="DH194" s="298">
        <f ca="1">SUMIF('Profile before CoM'!$FD$14:$FD$114,$AD194,'Profile before CoM'!DH$14:DH$114)</f>
        <v>0</v>
      </c>
      <c r="DI194" s="298">
        <f ca="1">SUMIF('Profile before CoM'!$FD$14:$FD$114,$AD194,'Profile before CoM'!DI$14:DI$114)</f>
        <v>0</v>
      </c>
      <c r="DJ194" s="298">
        <f ca="1">SUMIF('Profile before CoM'!$FD$14:$FD$114,$AD194,'Profile before CoM'!DJ$14:DJ$114)</f>
        <v>0</v>
      </c>
      <c r="DK194" s="298">
        <f ca="1">SUMIF('Profile before CoM'!$FD$14:$FD$114,$AD194,'Profile before CoM'!DK$14:DK$114)</f>
        <v>0</v>
      </c>
      <c r="DL194" s="298">
        <f ca="1">SUMIF('Profile before CoM'!$FD$14:$FD$114,$AD194,'Profile before CoM'!DL$14:DL$114)</f>
        <v>0</v>
      </c>
      <c r="DM194" s="298">
        <f ca="1">SUMIF('Profile before CoM'!$FD$14:$FD$114,$AD194,'Profile before CoM'!DM$14:DM$114)</f>
        <v>0</v>
      </c>
      <c r="DN194" s="298">
        <f ca="1">SUMIF('Profile before CoM'!$FD$14:$FD$114,$AD194,'Profile before CoM'!DN$14:DN$114)</f>
        <v>0</v>
      </c>
      <c r="DO194" s="298">
        <f ca="1">SUMIF('Profile before CoM'!$FD$14:$FD$114,$AD194,'Profile before CoM'!DO$14:DO$114)</f>
        <v>0</v>
      </c>
      <c r="DP194" s="298">
        <f ca="1">SUMIF('Profile before CoM'!$FD$14:$FD$114,$AD194,'Profile before CoM'!DP$14:DP$114)</f>
        <v>0</v>
      </c>
      <c r="DQ194" s="298">
        <f ca="1">SUMIF('Profile before CoM'!$FD$14:$FD$114,$AD194,'Profile before CoM'!DQ$14:DQ$114)</f>
        <v>0</v>
      </c>
      <c r="DR194" s="298">
        <f ca="1">SUMIF('Profile before CoM'!$FD$14:$FD$114,$AD194,'Profile before CoM'!DR$14:DR$114)</f>
        <v>0</v>
      </c>
      <c r="DS194" s="298">
        <f ca="1">SUMIF('Profile before CoM'!$FD$14:$FD$114,$AD194,'Profile before CoM'!DS$14:DS$114)</f>
        <v>0</v>
      </c>
      <c r="DT194" s="298">
        <f ca="1">SUMIF('Profile before CoM'!$FD$14:$FD$114,$AD194,'Profile before CoM'!DT$14:DT$114)</f>
        <v>0</v>
      </c>
      <c r="DU194" s="298">
        <f ca="1">SUMIF('Profile before CoM'!$FD$14:$FD$114,$AD194,'Profile before CoM'!DU$14:DU$114)</f>
        <v>0</v>
      </c>
      <c r="DV194" s="298">
        <f ca="1">SUMIF('Profile before CoM'!$FD$14:$FD$114,$AD194,'Profile before CoM'!DV$14:DV$114)</f>
        <v>0</v>
      </c>
      <c r="DW194" s="298">
        <f ca="1">SUMIF('Profile before CoM'!$FD$14:$FD$114,$AD194,'Profile before CoM'!DW$14:DW$114)</f>
        <v>0</v>
      </c>
      <c r="DX194" s="298">
        <f ca="1">SUMIF('Profile before CoM'!$FD$14:$FD$114,$AD194,'Profile before CoM'!DX$14:DX$114)</f>
        <v>0</v>
      </c>
      <c r="DY194" s="298">
        <f ca="1">SUMIF('Profile before CoM'!$FD$14:$FD$114,$AD194,'Profile before CoM'!DY$14:DY$114)</f>
        <v>0</v>
      </c>
      <c r="DZ194" s="298">
        <f ca="1">SUMIF('Profile before CoM'!$FD$14:$FD$114,$AD194,'Profile before CoM'!DZ$14:DZ$114)</f>
        <v>0</v>
      </c>
      <c r="EA194" s="298">
        <f ca="1">SUMIF('Profile before CoM'!$FD$14:$FD$114,$AD194,'Profile before CoM'!EA$14:EA$114)</f>
        <v>0</v>
      </c>
      <c r="EB194" s="298">
        <f ca="1">SUMIF('Profile before CoM'!$FD$14:$FD$114,$AD194,'Profile before CoM'!EB$14:EB$114)</f>
        <v>0</v>
      </c>
      <c r="EC194" s="298">
        <f ca="1">SUMIF('Profile before CoM'!$FD$14:$FD$114,$AD194,'Profile before CoM'!EC$14:EC$114)</f>
        <v>0</v>
      </c>
      <c r="ED194" s="298">
        <f ca="1">SUMIF('Profile before CoM'!$FD$14:$FD$114,$AD194,'Profile before CoM'!ED$14:ED$114)</f>
        <v>0</v>
      </c>
      <c r="EE194" s="298">
        <f ca="1">SUMIF('Profile before CoM'!$FD$14:$FD$114,$AD194,'Profile before CoM'!EE$14:EE$114)</f>
        <v>0</v>
      </c>
      <c r="EF194" s="298">
        <f ca="1">SUMIF('Profile before CoM'!$FD$14:$FD$114,$AD194,'Profile before CoM'!EF$14:EF$114)</f>
        <v>0</v>
      </c>
      <c r="EG194" s="298">
        <f ca="1">SUMIF('Profile before CoM'!$FD$14:$FD$114,$AD194,'Profile before CoM'!EG$14:EG$114)</f>
        <v>0</v>
      </c>
      <c r="EH194" s="298">
        <f ca="1">SUMIF('Profile before CoM'!$FD$14:$FD$114,$AD194,'Profile before CoM'!EH$14:EH$114)</f>
        <v>0</v>
      </c>
      <c r="EI194" s="298">
        <f ca="1">SUMIF('Profile before CoM'!$FD$14:$FD$114,$AD194,'Profile before CoM'!EI$14:EI$114)</f>
        <v>0</v>
      </c>
      <c r="EJ194" s="298">
        <f ca="1">SUMIF('Profile before CoM'!$FD$14:$FD$114,$AD194,'Profile before CoM'!EJ$14:EJ$114)</f>
        <v>0</v>
      </c>
      <c r="EK194" s="298">
        <f ca="1">SUMIF('Profile before CoM'!$FD$14:$FD$114,$AD194,'Profile before CoM'!EK$14:EK$114)</f>
        <v>0</v>
      </c>
      <c r="EL194" s="298">
        <f ca="1">SUMIF('Profile before CoM'!$FD$14:$FD$114,$AD194,'Profile before CoM'!EL$14:EL$114)</f>
        <v>0</v>
      </c>
      <c r="EM194" s="298">
        <f ca="1">SUMIF('Profile before CoM'!$FD$14:$FD$114,$AD194,'Profile before CoM'!EM$14:EM$114)</f>
        <v>0</v>
      </c>
      <c r="EN194" s="298">
        <f ca="1">SUMIF('Profile before CoM'!$FD$14:$FD$114,$AD194,'Profile before CoM'!EN$14:EN$114)</f>
        <v>0</v>
      </c>
      <c r="EO194" s="298">
        <f ca="1">SUMIF('Profile before CoM'!$FD$14:$FD$114,$AD194,'Profile before CoM'!EO$14:EO$114)</f>
        <v>0</v>
      </c>
      <c r="EP194" s="298">
        <f ca="1">SUMIF('Profile before CoM'!$FD$14:$FD$114,$AD194,'Profile before CoM'!EP$14:EP$114)</f>
        <v>0</v>
      </c>
      <c r="EQ194" s="298">
        <f ca="1">SUMIF('Profile before CoM'!$FD$14:$FD$114,$AD194,'Profile before CoM'!EQ$14:EQ$114)</f>
        <v>0</v>
      </c>
      <c r="ER194" s="298">
        <f ca="1">SUMIF('Profile before CoM'!$FD$14:$FD$114,$AD194,'Profile before CoM'!ER$14:ER$114)</f>
        <v>0</v>
      </c>
      <c r="ES194" s="298">
        <f ca="1">SUMIF('Profile before CoM'!$FD$14:$FD$114,$AD194,'Profile before CoM'!ES$14:ES$114)</f>
        <v>0</v>
      </c>
      <c r="ET194" s="298">
        <f ca="1">SUMIF('Profile before CoM'!$FD$14:$FD$114,$AD194,'Profile before CoM'!ET$14:ET$114)</f>
        <v>0</v>
      </c>
      <c r="EU194" s="298">
        <f ca="1">SUMIF('Profile before CoM'!$FD$14:$FD$114,$AD194,'Profile before CoM'!EU$14:EU$114)</f>
        <v>0</v>
      </c>
      <c r="EV194" s="298">
        <f ca="1">SUMIF('Profile before CoM'!$FD$14:$FD$114,$AD194,'Profile before CoM'!EV$14:EV$114)</f>
        <v>0</v>
      </c>
      <c r="EW194" s="298">
        <f ca="1">SUMIF('Profile before CoM'!$FD$14:$FD$114,$AD194,'Profile before CoM'!EW$14:EW$114)</f>
        <v>0</v>
      </c>
      <c r="EX194" s="298">
        <f ca="1">SUMIF('Profile before CoM'!$FD$14:$FD$114,$AD194,'Profile before CoM'!EX$14:EX$114)</f>
        <v>0</v>
      </c>
      <c r="EY194" s="261"/>
      <c r="EZ194" s="87"/>
      <c r="FB194" s="261"/>
    </row>
    <row r="195" spans="1:158" ht="12.75" hidden="1" customHeight="1" outlineLevel="2">
      <c r="A195" s="303">
        <v>2</v>
      </c>
      <c r="B195" s="303"/>
      <c r="C195" s="892" t="str">
        <f>Constants!B85</f>
        <v>Consultancy</v>
      </c>
      <c r="E195" s="329"/>
      <c r="F195" s="330"/>
      <c r="G195" s="330"/>
      <c r="H195" s="330"/>
      <c r="I195" s="330"/>
      <c r="J195" s="330"/>
      <c r="K195" s="330"/>
      <c r="L195" s="330"/>
      <c r="M195" s="330"/>
      <c r="N195" s="330"/>
      <c r="O195" s="330"/>
      <c r="P195" s="330"/>
      <c r="Q195" s="330"/>
      <c r="R195" s="330"/>
      <c r="S195" s="330"/>
      <c r="T195" s="330"/>
      <c r="U195" s="330"/>
      <c r="V195" s="331"/>
      <c r="W195" s="330"/>
      <c r="X195" s="330"/>
      <c r="Y195" s="330"/>
      <c r="Z195" s="330"/>
      <c r="AA195" s="330"/>
      <c r="AB195" s="329"/>
      <c r="AC195" s="332"/>
      <c r="AD195" s="683" t="str">
        <f>Constants!F85</f>
        <v>Consultancy</v>
      </c>
      <c r="AE195" s="304">
        <f t="shared" si="67"/>
        <v>0</v>
      </c>
      <c r="AF195" s="299">
        <f>SUMIF('Profile before CoM'!$FD$14:$FD$114,$AD195,'Profile before CoM'!AF$14:AF$114)</f>
        <v>0</v>
      </c>
      <c r="AG195" s="300">
        <f>SUMIF('Profile before CoM'!$FD$14:$FD$114,$AD195,'Profile before CoM'!AG$14:AG$114)</f>
        <v>0</v>
      </c>
      <c r="AH195" s="300">
        <f>SUMIF('Profile before CoM'!$FD$14:$FD$114,$AD195,'Profile before CoM'!AH$14:AH$114)</f>
        <v>0</v>
      </c>
      <c r="AI195" s="300">
        <f>SUMIF('Profile before CoM'!$FD$14:$FD$114,$AD195,'Profile before CoM'!AI$14:AI$114)</f>
        <v>0</v>
      </c>
      <c r="AJ195" s="300">
        <f>SUMIF('Profile before CoM'!$FD$14:$FD$114,$AD195,'Profile before CoM'!AJ$14:AJ$114)</f>
        <v>0</v>
      </c>
      <c r="AK195" s="300">
        <f>SUMIF('Profile before CoM'!$FD$14:$FD$114,$AD195,'Profile before CoM'!AK$14:AK$114)</f>
        <v>0</v>
      </c>
      <c r="AL195" s="300">
        <f>SUMIF('Profile before CoM'!$FD$14:$FD$114,$AD195,'Profile before CoM'!AL$14:AL$114)</f>
        <v>0</v>
      </c>
      <c r="AM195" s="300">
        <f>SUMIF('Profile before CoM'!$FD$14:$FD$114,$AD195,'Profile before CoM'!AM$14:AM$114)</f>
        <v>0</v>
      </c>
      <c r="AN195" s="300">
        <f>SUMIF('Profile before CoM'!$FD$14:$FD$114,$AD195,'Profile before CoM'!AN$14:AN$114)</f>
        <v>0</v>
      </c>
      <c r="AO195" s="300">
        <f>SUMIF('Profile before CoM'!$FD$14:$FD$114,$AD195,'Profile before CoM'!AO$14:AO$114)</f>
        <v>0</v>
      </c>
      <c r="AP195" s="300">
        <f>SUMIF('Profile before CoM'!$FD$14:$FD$114,$AD195,'Profile before CoM'!AP$14:AP$114)</f>
        <v>0</v>
      </c>
      <c r="AQ195" s="300">
        <f>SUMIF('Profile before CoM'!$FD$14:$FD$114,$AD195,'Profile before CoM'!AQ$14:AQ$114)</f>
        <v>0</v>
      </c>
      <c r="AR195" s="300">
        <f>SUMIF('Profile before CoM'!$FD$14:$FD$114,$AD195,'Profile before CoM'!AR$14:AR$114)</f>
        <v>0</v>
      </c>
      <c r="AS195" s="300">
        <f>SUMIF('Profile before CoM'!$FD$14:$FD$114,$AD195,'Profile before CoM'!AS$14:AS$114)</f>
        <v>0</v>
      </c>
      <c r="AT195" s="300">
        <f>SUMIF('Profile before CoM'!$FD$14:$FD$114,$AD195,'Profile before CoM'!AT$14:AT$114)</f>
        <v>0</v>
      </c>
      <c r="AU195" s="300">
        <f>SUMIF('Profile before CoM'!$FD$14:$FD$114,$AD195,'Profile before CoM'!AU$14:AU$114)</f>
        <v>0</v>
      </c>
      <c r="AV195" s="300">
        <f>SUMIF('Profile before CoM'!$FD$14:$FD$114,$AD195,'Profile before CoM'!AV$14:AV$114)</f>
        <v>0</v>
      </c>
      <c r="AW195" s="300">
        <f>SUMIF('Profile before CoM'!$FD$14:$FD$114,$AD195,'Profile before CoM'!AW$14:AW$114)</f>
        <v>0</v>
      </c>
      <c r="AX195" s="300">
        <f>SUMIF('Profile before CoM'!$FD$14:$FD$114,$AD195,'Profile before CoM'!AX$14:AX$114)</f>
        <v>0</v>
      </c>
      <c r="AY195" s="300">
        <f>SUMIF('Profile before CoM'!$FD$14:$FD$114,$AD195,'Profile before CoM'!AY$14:AY$114)</f>
        <v>0</v>
      </c>
      <c r="AZ195" s="300">
        <f>SUMIF('Profile before CoM'!$FD$14:$FD$114,$AD195,'Profile before CoM'!AZ$14:AZ$114)</f>
        <v>0</v>
      </c>
      <c r="BA195" s="300">
        <f>SUMIF('Profile before CoM'!$FD$14:$FD$114,$AD195,'Profile before CoM'!BA$14:BA$114)</f>
        <v>0</v>
      </c>
      <c r="BB195" s="300">
        <f>SUMIF('Profile before CoM'!$FD$14:$FD$114,$AD195,'Profile before CoM'!BB$14:BB$114)</f>
        <v>0</v>
      </c>
      <c r="BC195" s="300">
        <f>SUMIF('Profile before CoM'!$FD$14:$FD$114,$AD195,'Profile before CoM'!BC$14:BC$114)</f>
        <v>0</v>
      </c>
      <c r="BD195" s="300">
        <f>SUMIF('Profile before CoM'!$FD$14:$FD$114,$AD195,'Profile before CoM'!BD$14:BD$114)</f>
        <v>0</v>
      </c>
      <c r="BE195" s="300">
        <f>SUMIF('Profile before CoM'!$FD$14:$FD$114,$AD195,'Profile before CoM'!BE$14:BE$114)</f>
        <v>0</v>
      </c>
      <c r="BF195" s="300">
        <f>SUMIF('Profile before CoM'!$FD$14:$FD$114,$AD195,'Profile before CoM'!BF$14:BF$114)</f>
        <v>0</v>
      </c>
      <c r="BG195" s="300">
        <f>SUMIF('Profile before CoM'!$FD$14:$FD$114,$AD195,'Profile before CoM'!BG$14:BG$114)</f>
        <v>0</v>
      </c>
      <c r="BH195" s="300">
        <f>SUMIF('Profile before CoM'!$FD$14:$FD$114,$AD195,'Profile before CoM'!BH$14:BH$114)</f>
        <v>0</v>
      </c>
      <c r="BI195" s="300">
        <f>SUMIF('Profile before CoM'!$FD$14:$FD$114,$AD195,'Profile before CoM'!BI$14:BI$114)</f>
        <v>0</v>
      </c>
      <c r="BJ195" s="300">
        <f>SUMIF('Profile before CoM'!$FD$14:$FD$114,$AD195,'Profile before CoM'!BJ$14:BJ$114)</f>
        <v>0</v>
      </c>
      <c r="BK195" s="300">
        <f>SUMIF('Profile before CoM'!$FD$14:$FD$114,$AD195,'Profile before CoM'!BK$14:BK$114)</f>
        <v>0</v>
      </c>
      <c r="BL195" s="300">
        <f>SUMIF('Profile before CoM'!$FD$14:$FD$114,$AD195,'Profile before CoM'!BL$14:BL$114)</f>
        <v>0</v>
      </c>
      <c r="BM195" s="300">
        <f>SUMIF('Profile before CoM'!$FD$14:$FD$114,$AD195,'Profile before CoM'!BM$14:BM$114)</f>
        <v>0</v>
      </c>
      <c r="BN195" s="300">
        <f>SUMIF('Profile before CoM'!$FD$14:$FD$114,$AD195,'Profile before CoM'!BN$14:BN$114)</f>
        <v>0</v>
      </c>
      <c r="BO195" s="300">
        <f>SUMIF('Profile before CoM'!$FD$14:$FD$114,$AD195,'Profile before CoM'!BO$14:BO$114)</f>
        <v>0</v>
      </c>
      <c r="BP195" s="300">
        <f>SUMIF('Profile before CoM'!$FD$14:$FD$114,$AD195,'Profile before CoM'!BP$14:BP$114)</f>
        <v>0</v>
      </c>
      <c r="BQ195" s="300">
        <f>SUMIF('Profile before CoM'!$FD$14:$FD$114,$AD195,'Profile before CoM'!BQ$14:BQ$114)</f>
        <v>0</v>
      </c>
      <c r="BR195" s="300">
        <f>SUMIF('Profile before CoM'!$FD$14:$FD$114,$AD195,'Profile before CoM'!BR$14:BR$114)</f>
        <v>0</v>
      </c>
      <c r="BS195" s="300">
        <f>SUMIF('Profile before CoM'!$FD$14:$FD$114,$AD195,'Profile before CoM'!BS$14:BS$114)</f>
        <v>0</v>
      </c>
      <c r="BT195" s="300">
        <f>SUMIF('Profile before CoM'!$FD$14:$FD$114,$AD195,'Profile before CoM'!BT$14:BT$114)</f>
        <v>0</v>
      </c>
      <c r="BU195" s="300">
        <f>SUMIF('Profile before CoM'!$FD$14:$FD$114,$AD195,'Profile before CoM'!BU$14:BU$114)</f>
        <v>0</v>
      </c>
      <c r="BV195" s="300">
        <f>SUMIF('Profile before CoM'!$FD$14:$FD$114,$AD195,'Profile before CoM'!BV$14:BV$114)</f>
        <v>0</v>
      </c>
      <c r="BW195" s="300">
        <f>SUMIF('Profile before CoM'!$FD$14:$FD$114,$AD195,'Profile before CoM'!BW$14:BW$114)</f>
        <v>0</v>
      </c>
      <c r="BX195" s="300">
        <f>SUMIF('Profile before CoM'!$FD$14:$FD$114,$AD195,'Profile before CoM'!BX$14:BX$114)</f>
        <v>0</v>
      </c>
      <c r="BY195" s="300">
        <f>SUMIF('Profile before CoM'!$FD$14:$FD$114,$AD195,'Profile before CoM'!BY$14:BY$114)</f>
        <v>0</v>
      </c>
      <c r="BZ195" s="300">
        <f>SUMIF('Profile before CoM'!$FD$14:$FD$114,$AD195,'Profile before CoM'!BZ$14:BZ$114)</f>
        <v>0</v>
      </c>
      <c r="CA195" s="300">
        <f>SUMIF('Profile before CoM'!$FD$14:$FD$114,$AD195,'Profile before CoM'!CA$14:CA$114)</f>
        <v>0</v>
      </c>
      <c r="CB195" s="300">
        <f>SUMIF('Profile before CoM'!$FD$14:$FD$114,$AD195,'Profile before CoM'!CB$14:CB$114)</f>
        <v>0</v>
      </c>
      <c r="CC195" s="300">
        <f>SUMIF('Profile before CoM'!$FD$14:$FD$114,$AD195,'Profile before CoM'!CC$14:CC$114)</f>
        <v>0</v>
      </c>
      <c r="CD195" s="300">
        <f>SUMIF('Profile before CoM'!$FD$14:$FD$114,$AD195,'Profile before CoM'!CD$14:CD$114)</f>
        <v>0</v>
      </c>
      <c r="CE195" s="300">
        <f>SUMIF('Profile before CoM'!$FD$14:$FD$114,$AD195,'Profile before CoM'!CE$14:CE$114)</f>
        <v>0</v>
      </c>
      <c r="CF195" s="300">
        <f>SUMIF('Profile before CoM'!$FD$14:$FD$114,$AD195,'Profile before CoM'!CF$14:CF$114)</f>
        <v>0</v>
      </c>
      <c r="CG195" s="300">
        <f>SUMIF('Profile before CoM'!$FD$14:$FD$114,$AD195,'Profile before CoM'!CG$14:CG$114)</f>
        <v>0</v>
      </c>
      <c r="CH195" s="300">
        <f>SUMIF('Profile before CoM'!$FD$14:$FD$114,$AD195,'Profile before CoM'!CH$14:CH$114)</f>
        <v>0</v>
      </c>
      <c r="CI195" s="300">
        <f>SUMIF('Profile before CoM'!$FD$14:$FD$114,$AD195,'Profile before CoM'!CI$14:CI$114)</f>
        <v>0</v>
      </c>
      <c r="CJ195" s="300">
        <f>SUMIF('Profile before CoM'!$FD$14:$FD$114,$AD195,'Profile before CoM'!CJ$14:CJ$114)</f>
        <v>0</v>
      </c>
      <c r="CK195" s="300">
        <f>SUMIF('Profile before CoM'!$FD$14:$FD$114,$AD195,'Profile before CoM'!CK$14:CK$114)</f>
        <v>0</v>
      </c>
      <c r="CL195" s="300">
        <f>SUMIF('Profile before CoM'!$FD$14:$FD$114,$AD195,'Profile before CoM'!CL$14:CL$114)</f>
        <v>0</v>
      </c>
      <c r="CM195" s="300">
        <f>SUMIF('Profile before CoM'!$FD$14:$FD$114,$AD195,'Profile before CoM'!CM$14:CM$114)</f>
        <v>0</v>
      </c>
      <c r="CN195" s="300">
        <f>SUMIF('Profile before CoM'!$FD$14:$FD$114,$AD195,'Profile before CoM'!CN$14:CN$114)</f>
        <v>0</v>
      </c>
      <c r="CO195" s="300">
        <f>SUMIF('Profile before CoM'!$FD$14:$FD$114,$AD195,'Profile before CoM'!CO$14:CO$114)</f>
        <v>0</v>
      </c>
      <c r="CP195" s="300">
        <f>SUMIF('Profile before CoM'!$FD$14:$FD$114,$AD195,'Profile before CoM'!CP$14:CP$114)</f>
        <v>0</v>
      </c>
      <c r="CQ195" s="300">
        <f>SUMIF('Profile before CoM'!$FD$14:$FD$114,$AD195,'Profile before CoM'!CQ$14:CQ$114)</f>
        <v>0</v>
      </c>
      <c r="CR195" s="300">
        <f>SUMIF('Profile before CoM'!$FD$14:$FD$114,$AD195,'Profile before CoM'!CR$14:CR$114)</f>
        <v>0</v>
      </c>
      <c r="CS195" s="300">
        <f>SUMIF('Profile before CoM'!$FD$14:$FD$114,$AD195,'Profile before CoM'!CS$14:CS$114)</f>
        <v>0</v>
      </c>
      <c r="CT195" s="300">
        <f>SUMIF('Profile before CoM'!$FD$14:$FD$114,$AD195,'Profile before CoM'!CT$14:CT$114)</f>
        <v>0</v>
      </c>
      <c r="CU195" s="300">
        <f>SUMIF('Profile before CoM'!$FD$14:$FD$114,$AD195,'Profile before CoM'!CU$14:CU$114)</f>
        <v>0</v>
      </c>
      <c r="CV195" s="300">
        <f>SUMIF('Profile before CoM'!$FD$14:$FD$114,$AD195,'Profile before CoM'!CV$14:CV$114)</f>
        <v>0</v>
      </c>
      <c r="CW195" s="300">
        <f>SUMIF('Profile before CoM'!$FD$14:$FD$114,$AD195,'Profile before CoM'!CW$14:CW$114)</f>
        <v>0</v>
      </c>
      <c r="CX195" s="300">
        <f>SUMIF('Profile before CoM'!$FD$14:$FD$114,$AD195,'Profile before CoM'!CX$14:CX$114)</f>
        <v>0</v>
      </c>
      <c r="CY195" s="300">
        <f>SUMIF('Profile before CoM'!$FD$14:$FD$114,$AD195,'Profile before CoM'!CY$14:CY$114)</f>
        <v>0</v>
      </c>
      <c r="CZ195" s="300">
        <f>SUMIF('Profile before CoM'!$FD$14:$FD$114,$AD195,'Profile before CoM'!CZ$14:CZ$114)</f>
        <v>0</v>
      </c>
      <c r="DA195" s="300">
        <f>SUMIF('Profile before CoM'!$FD$14:$FD$114,$AD195,'Profile before CoM'!DA$14:DA$114)</f>
        <v>0</v>
      </c>
      <c r="DB195" s="300">
        <f>SUMIF('Profile before CoM'!$FD$14:$FD$114,$AD195,'Profile before CoM'!DB$14:DB$114)</f>
        <v>0</v>
      </c>
      <c r="DC195" s="300">
        <f>SUMIF('Profile before CoM'!$FD$14:$FD$114,$AD195,'Profile before CoM'!DC$14:DC$114)</f>
        <v>0</v>
      </c>
      <c r="DD195" s="300">
        <f>SUMIF('Profile before CoM'!$FD$14:$FD$114,$AD195,'Profile before CoM'!DD$14:DD$114)</f>
        <v>0</v>
      </c>
      <c r="DE195" s="300">
        <f>SUMIF('Profile before CoM'!$FD$14:$FD$114,$AD195,'Profile before CoM'!DE$14:DE$114)</f>
        <v>0</v>
      </c>
      <c r="DF195" s="300">
        <f>SUMIF('Profile before CoM'!$FD$14:$FD$114,$AD195,'Profile before CoM'!DF$14:DF$114)</f>
        <v>0</v>
      </c>
      <c r="DG195" s="300">
        <f>SUMIF('Profile before CoM'!$FD$14:$FD$114,$AD195,'Profile before CoM'!DG$14:DG$114)</f>
        <v>0</v>
      </c>
      <c r="DH195" s="300">
        <f>SUMIF('Profile before CoM'!$FD$14:$FD$114,$AD195,'Profile before CoM'!DH$14:DH$114)</f>
        <v>0</v>
      </c>
      <c r="DI195" s="300">
        <f>SUMIF('Profile before CoM'!$FD$14:$FD$114,$AD195,'Profile before CoM'!DI$14:DI$114)</f>
        <v>0</v>
      </c>
      <c r="DJ195" s="300">
        <f>SUMIF('Profile before CoM'!$FD$14:$FD$114,$AD195,'Profile before CoM'!DJ$14:DJ$114)</f>
        <v>0</v>
      </c>
      <c r="DK195" s="300">
        <f>SUMIF('Profile before CoM'!$FD$14:$FD$114,$AD195,'Profile before CoM'!DK$14:DK$114)</f>
        <v>0</v>
      </c>
      <c r="DL195" s="300">
        <f>SUMIF('Profile before CoM'!$FD$14:$FD$114,$AD195,'Profile before CoM'!DL$14:DL$114)</f>
        <v>0</v>
      </c>
      <c r="DM195" s="300">
        <f>SUMIF('Profile before CoM'!$FD$14:$FD$114,$AD195,'Profile before CoM'!DM$14:DM$114)</f>
        <v>0</v>
      </c>
      <c r="DN195" s="300">
        <f>SUMIF('Profile before CoM'!$FD$14:$FD$114,$AD195,'Profile before CoM'!DN$14:DN$114)</f>
        <v>0</v>
      </c>
      <c r="DO195" s="300">
        <f>SUMIF('Profile before CoM'!$FD$14:$FD$114,$AD195,'Profile before CoM'!DO$14:DO$114)</f>
        <v>0</v>
      </c>
      <c r="DP195" s="300">
        <f>SUMIF('Profile before CoM'!$FD$14:$FD$114,$AD195,'Profile before CoM'!DP$14:DP$114)</f>
        <v>0</v>
      </c>
      <c r="DQ195" s="300">
        <f>SUMIF('Profile before CoM'!$FD$14:$FD$114,$AD195,'Profile before CoM'!DQ$14:DQ$114)</f>
        <v>0</v>
      </c>
      <c r="DR195" s="300">
        <f>SUMIF('Profile before CoM'!$FD$14:$FD$114,$AD195,'Profile before CoM'!DR$14:DR$114)</f>
        <v>0</v>
      </c>
      <c r="DS195" s="300">
        <f>SUMIF('Profile before CoM'!$FD$14:$FD$114,$AD195,'Profile before CoM'!DS$14:DS$114)</f>
        <v>0</v>
      </c>
      <c r="DT195" s="300">
        <f>SUMIF('Profile before CoM'!$FD$14:$FD$114,$AD195,'Profile before CoM'!DT$14:DT$114)</f>
        <v>0</v>
      </c>
      <c r="DU195" s="300">
        <f>SUMIF('Profile before CoM'!$FD$14:$FD$114,$AD195,'Profile before CoM'!DU$14:DU$114)</f>
        <v>0</v>
      </c>
      <c r="DV195" s="300">
        <f>SUMIF('Profile before CoM'!$FD$14:$FD$114,$AD195,'Profile before CoM'!DV$14:DV$114)</f>
        <v>0</v>
      </c>
      <c r="DW195" s="300">
        <f>SUMIF('Profile before CoM'!$FD$14:$FD$114,$AD195,'Profile before CoM'!DW$14:DW$114)</f>
        <v>0</v>
      </c>
      <c r="DX195" s="300">
        <f>SUMIF('Profile before CoM'!$FD$14:$FD$114,$AD195,'Profile before CoM'!DX$14:DX$114)</f>
        <v>0</v>
      </c>
      <c r="DY195" s="300">
        <f>SUMIF('Profile before CoM'!$FD$14:$FD$114,$AD195,'Profile before CoM'!DY$14:DY$114)</f>
        <v>0</v>
      </c>
      <c r="DZ195" s="300">
        <f>SUMIF('Profile before CoM'!$FD$14:$FD$114,$AD195,'Profile before CoM'!DZ$14:DZ$114)</f>
        <v>0</v>
      </c>
      <c r="EA195" s="300">
        <f>SUMIF('Profile before CoM'!$FD$14:$FD$114,$AD195,'Profile before CoM'!EA$14:EA$114)</f>
        <v>0</v>
      </c>
      <c r="EB195" s="300">
        <f>SUMIF('Profile before CoM'!$FD$14:$FD$114,$AD195,'Profile before CoM'!EB$14:EB$114)</f>
        <v>0</v>
      </c>
      <c r="EC195" s="300">
        <f>SUMIF('Profile before CoM'!$FD$14:$FD$114,$AD195,'Profile before CoM'!EC$14:EC$114)</f>
        <v>0</v>
      </c>
      <c r="ED195" s="300">
        <f>SUMIF('Profile before CoM'!$FD$14:$FD$114,$AD195,'Profile before CoM'!ED$14:ED$114)</f>
        <v>0</v>
      </c>
      <c r="EE195" s="300">
        <f>SUMIF('Profile before CoM'!$FD$14:$FD$114,$AD195,'Profile before CoM'!EE$14:EE$114)</f>
        <v>0</v>
      </c>
      <c r="EF195" s="300">
        <f>SUMIF('Profile before CoM'!$FD$14:$FD$114,$AD195,'Profile before CoM'!EF$14:EF$114)</f>
        <v>0</v>
      </c>
      <c r="EG195" s="300">
        <f>SUMIF('Profile before CoM'!$FD$14:$FD$114,$AD195,'Profile before CoM'!EG$14:EG$114)</f>
        <v>0</v>
      </c>
      <c r="EH195" s="300">
        <f>SUMIF('Profile before CoM'!$FD$14:$FD$114,$AD195,'Profile before CoM'!EH$14:EH$114)</f>
        <v>0</v>
      </c>
      <c r="EI195" s="300">
        <f>SUMIF('Profile before CoM'!$FD$14:$FD$114,$AD195,'Profile before CoM'!EI$14:EI$114)</f>
        <v>0</v>
      </c>
      <c r="EJ195" s="300">
        <f>SUMIF('Profile before CoM'!$FD$14:$FD$114,$AD195,'Profile before CoM'!EJ$14:EJ$114)</f>
        <v>0</v>
      </c>
      <c r="EK195" s="300">
        <f>SUMIF('Profile before CoM'!$FD$14:$FD$114,$AD195,'Profile before CoM'!EK$14:EK$114)</f>
        <v>0</v>
      </c>
      <c r="EL195" s="300">
        <f>SUMIF('Profile before CoM'!$FD$14:$FD$114,$AD195,'Profile before CoM'!EL$14:EL$114)</f>
        <v>0</v>
      </c>
      <c r="EM195" s="300">
        <f>SUMIF('Profile before CoM'!$FD$14:$FD$114,$AD195,'Profile before CoM'!EM$14:EM$114)</f>
        <v>0</v>
      </c>
      <c r="EN195" s="300">
        <f>SUMIF('Profile before CoM'!$FD$14:$FD$114,$AD195,'Profile before CoM'!EN$14:EN$114)</f>
        <v>0</v>
      </c>
      <c r="EO195" s="300">
        <f>SUMIF('Profile before CoM'!$FD$14:$FD$114,$AD195,'Profile before CoM'!EO$14:EO$114)</f>
        <v>0</v>
      </c>
      <c r="EP195" s="300">
        <f>SUMIF('Profile before CoM'!$FD$14:$FD$114,$AD195,'Profile before CoM'!EP$14:EP$114)</f>
        <v>0</v>
      </c>
      <c r="EQ195" s="300">
        <f>SUMIF('Profile before CoM'!$FD$14:$FD$114,$AD195,'Profile before CoM'!EQ$14:EQ$114)</f>
        <v>0</v>
      </c>
      <c r="ER195" s="300">
        <f>SUMIF('Profile before CoM'!$FD$14:$FD$114,$AD195,'Profile before CoM'!ER$14:ER$114)</f>
        <v>0</v>
      </c>
      <c r="ES195" s="300">
        <f>SUMIF('Profile before CoM'!$FD$14:$FD$114,$AD195,'Profile before CoM'!ES$14:ES$114)</f>
        <v>0</v>
      </c>
      <c r="ET195" s="300">
        <f>SUMIF('Profile before CoM'!$FD$14:$FD$114,$AD195,'Profile before CoM'!ET$14:ET$114)</f>
        <v>0</v>
      </c>
      <c r="EU195" s="300">
        <f>SUMIF('Profile before CoM'!$FD$14:$FD$114,$AD195,'Profile before CoM'!EU$14:EU$114)</f>
        <v>0</v>
      </c>
      <c r="EV195" s="300">
        <f>SUMIF('Profile before CoM'!$FD$14:$FD$114,$AD195,'Profile before CoM'!EV$14:EV$114)</f>
        <v>0</v>
      </c>
      <c r="EW195" s="300">
        <f>SUMIF('Profile before CoM'!$FD$14:$FD$114,$AD195,'Profile before CoM'!EW$14:EW$114)</f>
        <v>0</v>
      </c>
      <c r="EX195" s="300">
        <f>SUMIF('Profile before CoM'!$FD$14:$FD$114,$AD195,'Profile before CoM'!EX$14:EX$114)</f>
        <v>0</v>
      </c>
      <c r="EY195" s="261"/>
      <c r="EZ195" s="87"/>
      <c r="FB195" s="261"/>
    </row>
    <row r="196" spans="1:158" ht="12.75" hidden="1" customHeight="1" outlineLevel="2">
      <c r="A196" s="303">
        <v>3</v>
      </c>
      <c r="B196" s="303"/>
      <c r="C196" s="892" t="str">
        <f>Constants!B86</f>
        <v>IT Solutions</v>
      </c>
      <c r="E196" s="329"/>
      <c r="F196" s="330"/>
      <c r="G196" s="330"/>
      <c r="H196" s="330"/>
      <c r="I196" s="330"/>
      <c r="J196" s="330"/>
      <c r="K196" s="330"/>
      <c r="L196" s="330"/>
      <c r="M196" s="330"/>
      <c r="N196" s="330"/>
      <c r="O196" s="330"/>
      <c r="P196" s="330"/>
      <c r="Q196" s="330"/>
      <c r="R196" s="330"/>
      <c r="S196" s="330"/>
      <c r="T196" s="330"/>
      <c r="U196" s="330"/>
      <c r="V196" s="331"/>
      <c r="W196" s="330"/>
      <c r="X196" s="330"/>
      <c r="Y196" s="330"/>
      <c r="Z196" s="330"/>
      <c r="AA196" s="330"/>
      <c r="AB196" s="329"/>
      <c r="AC196" s="329"/>
      <c r="AD196" s="683" t="str">
        <f>Constants!F86</f>
        <v>IT Solutions</v>
      </c>
      <c r="AE196" s="304">
        <f t="shared" si="67"/>
        <v>0</v>
      </c>
      <c r="AF196" s="299">
        <f>SUMIF('Profile before CoM'!$FD$14:$FD$114,$AD196,'Profile before CoM'!AF$14:AF$114)</f>
        <v>0</v>
      </c>
      <c r="AG196" s="300">
        <f>SUMIF('Profile before CoM'!$FD$14:$FD$114,$AD196,'Profile before CoM'!AG$14:AG$114)</f>
        <v>0</v>
      </c>
      <c r="AH196" s="300">
        <f>SUMIF('Profile before CoM'!$FD$14:$FD$114,$AD196,'Profile before CoM'!AH$14:AH$114)</f>
        <v>0</v>
      </c>
      <c r="AI196" s="300">
        <f>SUMIF('Profile before CoM'!$FD$14:$FD$114,$AD196,'Profile before CoM'!AI$14:AI$114)</f>
        <v>0</v>
      </c>
      <c r="AJ196" s="300">
        <f>SUMIF('Profile before CoM'!$FD$14:$FD$114,$AD196,'Profile before CoM'!AJ$14:AJ$114)</f>
        <v>0</v>
      </c>
      <c r="AK196" s="300">
        <f>SUMIF('Profile before CoM'!$FD$14:$FD$114,$AD196,'Profile before CoM'!AK$14:AK$114)</f>
        <v>0</v>
      </c>
      <c r="AL196" s="300">
        <f>SUMIF('Profile before CoM'!$FD$14:$FD$114,$AD196,'Profile before CoM'!AL$14:AL$114)</f>
        <v>0</v>
      </c>
      <c r="AM196" s="300">
        <f>SUMIF('Profile before CoM'!$FD$14:$FD$114,$AD196,'Profile before CoM'!AM$14:AM$114)</f>
        <v>0</v>
      </c>
      <c r="AN196" s="300">
        <f>SUMIF('Profile before CoM'!$FD$14:$FD$114,$AD196,'Profile before CoM'!AN$14:AN$114)</f>
        <v>0</v>
      </c>
      <c r="AO196" s="300">
        <f>SUMIF('Profile before CoM'!$FD$14:$FD$114,$AD196,'Profile before CoM'!AO$14:AO$114)</f>
        <v>0</v>
      </c>
      <c r="AP196" s="300">
        <f>SUMIF('Profile before CoM'!$FD$14:$FD$114,$AD196,'Profile before CoM'!AP$14:AP$114)</f>
        <v>0</v>
      </c>
      <c r="AQ196" s="300">
        <f>SUMIF('Profile before CoM'!$FD$14:$FD$114,$AD196,'Profile before CoM'!AQ$14:AQ$114)</f>
        <v>0</v>
      </c>
      <c r="AR196" s="300">
        <f>SUMIF('Profile before CoM'!$FD$14:$FD$114,$AD196,'Profile before CoM'!AR$14:AR$114)</f>
        <v>0</v>
      </c>
      <c r="AS196" s="300">
        <f>SUMIF('Profile before CoM'!$FD$14:$FD$114,$AD196,'Profile before CoM'!AS$14:AS$114)</f>
        <v>0</v>
      </c>
      <c r="AT196" s="300">
        <f>SUMIF('Profile before CoM'!$FD$14:$FD$114,$AD196,'Profile before CoM'!AT$14:AT$114)</f>
        <v>0</v>
      </c>
      <c r="AU196" s="300">
        <f>SUMIF('Profile before CoM'!$FD$14:$FD$114,$AD196,'Profile before CoM'!AU$14:AU$114)</f>
        <v>0</v>
      </c>
      <c r="AV196" s="300">
        <f>SUMIF('Profile before CoM'!$FD$14:$FD$114,$AD196,'Profile before CoM'!AV$14:AV$114)</f>
        <v>0</v>
      </c>
      <c r="AW196" s="300">
        <f>SUMIF('Profile before CoM'!$FD$14:$FD$114,$AD196,'Profile before CoM'!AW$14:AW$114)</f>
        <v>0</v>
      </c>
      <c r="AX196" s="300">
        <f>SUMIF('Profile before CoM'!$FD$14:$FD$114,$AD196,'Profile before CoM'!AX$14:AX$114)</f>
        <v>0</v>
      </c>
      <c r="AY196" s="300">
        <f>SUMIF('Profile before CoM'!$FD$14:$FD$114,$AD196,'Profile before CoM'!AY$14:AY$114)</f>
        <v>0</v>
      </c>
      <c r="AZ196" s="300">
        <f>SUMIF('Profile before CoM'!$FD$14:$FD$114,$AD196,'Profile before CoM'!AZ$14:AZ$114)</f>
        <v>0</v>
      </c>
      <c r="BA196" s="300">
        <f>SUMIF('Profile before CoM'!$FD$14:$FD$114,$AD196,'Profile before CoM'!BA$14:BA$114)</f>
        <v>0</v>
      </c>
      <c r="BB196" s="300">
        <f>SUMIF('Profile before CoM'!$FD$14:$FD$114,$AD196,'Profile before CoM'!BB$14:BB$114)</f>
        <v>0</v>
      </c>
      <c r="BC196" s="300">
        <f>SUMIF('Profile before CoM'!$FD$14:$FD$114,$AD196,'Profile before CoM'!BC$14:BC$114)</f>
        <v>0</v>
      </c>
      <c r="BD196" s="300">
        <f>SUMIF('Profile before CoM'!$FD$14:$FD$114,$AD196,'Profile before CoM'!BD$14:BD$114)</f>
        <v>0</v>
      </c>
      <c r="BE196" s="300">
        <f>SUMIF('Profile before CoM'!$FD$14:$FD$114,$AD196,'Profile before CoM'!BE$14:BE$114)</f>
        <v>0</v>
      </c>
      <c r="BF196" s="300">
        <f>SUMIF('Profile before CoM'!$FD$14:$FD$114,$AD196,'Profile before CoM'!BF$14:BF$114)</f>
        <v>0</v>
      </c>
      <c r="BG196" s="300">
        <f>SUMIF('Profile before CoM'!$FD$14:$FD$114,$AD196,'Profile before CoM'!BG$14:BG$114)</f>
        <v>0</v>
      </c>
      <c r="BH196" s="300">
        <f>SUMIF('Profile before CoM'!$FD$14:$FD$114,$AD196,'Profile before CoM'!BH$14:BH$114)</f>
        <v>0</v>
      </c>
      <c r="BI196" s="300">
        <f>SUMIF('Profile before CoM'!$FD$14:$FD$114,$AD196,'Profile before CoM'!BI$14:BI$114)</f>
        <v>0</v>
      </c>
      <c r="BJ196" s="300">
        <f>SUMIF('Profile before CoM'!$FD$14:$FD$114,$AD196,'Profile before CoM'!BJ$14:BJ$114)</f>
        <v>0</v>
      </c>
      <c r="BK196" s="300">
        <f>SUMIF('Profile before CoM'!$FD$14:$FD$114,$AD196,'Profile before CoM'!BK$14:BK$114)</f>
        <v>0</v>
      </c>
      <c r="BL196" s="300">
        <f>SUMIF('Profile before CoM'!$FD$14:$FD$114,$AD196,'Profile before CoM'!BL$14:BL$114)</f>
        <v>0</v>
      </c>
      <c r="BM196" s="300">
        <f>SUMIF('Profile before CoM'!$FD$14:$FD$114,$AD196,'Profile before CoM'!BM$14:BM$114)</f>
        <v>0</v>
      </c>
      <c r="BN196" s="300">
        <f>SUMIF('Profile before CoM'!$FD$14:$FD$114,$AD196,'Profile before CoM'!BN$14:BN$114)</f>
        <v>0</v>
      </c>
      <c r="BO196" s="300">
        <f>SUMIF('Profile before CoM'!$FD$14:$FD$114,$AD196,'Profile before CoM'!BO$14:BO$114)</f>
        <v>0</v>
      </c>
      <c r="BP196" s="300">
        <f>SUMIF('Profile before CoM'!$FD$14:$FD$114,$AD196,'Profile before CoM'!BP$14:BP$114)</f>
        <v>0</v>
      </c>
      <c r="BQ196" s="300">
        <f>SUMIF('Profile before CoM'!$FD$14:$FD$114,$AD196,'Profile before CoM'!BQ$14:BQ$114)</f>
        <v>0</v>
      </c>
      <c r="BR196" s="300">
        <f>SUMIF('Profile before CoM'!$FD$14:$FD$114,$AD196,'Profile before CoM'!BR$14:BR$114)</f>
        <v>0</v>
      </c>
      <c r="BS196" s="300">
        <f>SUMIF('Profile before CoM'!$FD$14:$FD$114,$AD196,'Profile before CoM'!BS$14:BS$114)</f>
        <v>0</v>
      </c>
      <c r="BT196" s="300">
        <f>SUMIF('Profile before CoM'!$FD$14:$FD$114,$AD196,'Profile before CoM'!BT$14:BT$114)</f>
        <v>0</v>
      </c>
      <c r="BU196" s="300">
        <f>SUMIF('Profile before CoM'!$FD$14:$FD$114,$AD196,'Profile before CoM'!BU$14:BU$114)</f>
        <v>0</v>
      </c>
      <c r="BV196" s="300">
        <f>SUMIF('Profile before CoM'!$FD$14:$FD$114,$AD196,'Profile before CoM'!BV$14:BV$114)</f>
        <v>0</v>
      </c>
      <c r="BW196" s="300">
        <f>SUMIF('Profile before CoM'!$FD$14:$FD$114,$AD196,'Profile before CoM'!BW$14:BW$114)</f>
        <v>0</v>
      </c>
      <c r="BX196" s="300">
        <f>SUMIF('Profile before CoM'!$FD$14:$FD$114,$AD196,'Profile before CoM'!BX$14:BX$114)</f>
        <v>0</v>
      </c>
      <c r="BY196" s="300">
        <f>SUMIF('Profile before CoM'!$FD$14:$FD$114,$AD196,'Profile before CoM'!BY$14:BY$114)</f>
        <v>0</v>
      </c>
      <c r="BZ196" s="300">
        <f>SUMIF('Profile before CoM'!$FD$14:$FD$114,$AD196,'Profile before CoM'!BZ$14:BZ$114)</f>
        <v>0</v>
      </c>
      <c r="CA196" s="300">
        <f>SUMIF('Profile before CoM'!$FD$14:$FD$114,$AD196,'Profile before CoM'!CA$14:CA$114)</f>
        <v>0</v>
      </c>
      <c r="CB196" s="300">
        <f>SUMIF('Profile before CoM'!$FD$14:$FD$114,$AD196,'Profile before CoM'!CB$14:CB$114)</f>
        <v>0</v>
      </c>
      <c r="CC196" s="300">
        <f>SUMIF('Profile before CoM'!$FD$14:$FD$114,$AD196,'Profile before CoM'!CC$14:CC$114)</f>
        <v>0</v>
      </c>
      <c r="CD196" s="300">
        <f>SUMIF('Profile before CoM'!$FD$14:$FD$114,$AD196,'Profile before CoM'!CD$14:CD$114)</f>
        <v>0</v>
      </c>
      <c r="CE196" s="300">
        <f>SUMIF('Profile before CoM'!$FD$14:$FD$114,$AD196,'Profile before CoM'!CE$14:CE$114)</f>
        <v>0</v>
      </c>
      <c r="CF196" s="300">
        <f>SUMIF('Profile before CoM'!$FD$14:$FD$114,$AD196,'Profile before CoM'!CF$14:CF$114)</f>
        <v>0</v>
      </c>
      <c r="CG196" s="300">
        <f>SUMIF('Profile before CoM'!$FD$14:$FD$114,$AD196,'Profile before CoM'!CG$14:CG$114)</f>
        <v>0</v>
      </c>
      <c r="CH196" s="300">
        <f>SUMIF('Profile before CoM'!$FD$14:$FD$114,$AD196,'Profile before CoM'!CH$14:CH$114)</f>
        <v>0</v>
      </c>
      <c r="CI196" s="300">
        <f>SUMIF('Profile before CoM'!$FD$14:$FD$114,$AD196,'Profile before CoM'!CI$14:CI$114)</f>
        <v>0</v>
      </c>
      <c r="CJ196" s="300">
        <f>SUMIF('Profile before CoM'!$FD$14:$FD$114,$AD196,'Profile before CoM'!CJ$14:CJ$114)</f>
        <v>0</v>
      </c>
      <c r="CK196" s="300">
        <f>SUMIF('Profile before CoM'!$FD$14:$FD$114,$AD196,'Profile before CoM'!CK$14:CK$114)</f>
        <v>0</v>
      </c>
      <c r="CL196" s="300">
        <f>SUMIF('Profile before CoM'!$FD$14:$FD$114,$AD196,'Profile before CoM'!CL$14:CL$114)</f>
        <v>0</v>
      </c>
      <c r="CM196" s="300">
        <f>SUMIF('Profile before CoM'!$FD$14:$FD$114,$AD196,'Profile before CoM'!CM$14:CM$114)</f>
        <v>0</v>
      </c>
      <c r="CN196" s="300">
        <f>SUMIF('Profile before CoM'!$FD$14:$FD$114,$AD196,'Profile before CoM'!CN$14:CN$114)</f>
        <v>0</v>
      </c>
      <c r="CO196" s="300">
        <f>SUMIF('Profile before CoM'!$FD$14:$FD$114,$AD196,'Profile before CoM'!CO$14:CO$114)</f>
        <v>0</v>
      </c>
      <c r="CP196" s="300">
        <f>SUMIF('Profile before CoM'!$FD$14:$FD$114,$AD196,'Profile before CoM'!CP$14:CP$114)</f>
        <v>0</v>
      </c>
      <c r="CQ196" s="300">
        <f>SUMIF('Profile before CoM'!$FD$14:$FD$114,$AD196,'Profile before CoM'!CQ$14:CQ$114)</f>
        <v>0</v>
      </c>
      <c r="CR196" s="300">
        <f>SUMIF('Profile before CoM'!$FD$14:$FD$114,$AD196,'Profile before CoM'!CR$14:CR$114)</f>
        <v>0</v>
      </c>
      <c r="CS196" s="300">
        <f>SUMIF('Profile before CoM'!$FD$14:$FD$114,$AD196,'Profile before CoM'!CS$14:CS$114)</f>
        <v>0</v>
      </c>
      <c r="CT196" s="300">
        <f>SUMIF('Profile before CoM'!$FD$14:$FD$114,$AD196,'Profile before CoM'!CT$14:CT$114)</f>
        <v>0</v>
      </c>
      <c r="CU196" s="300">
        <f>SUMIF('Profile before CoM'!$FD$14:$FD$114,$AD196,'Profile before CoM'!CU$14:CU$114)</f>
        <v>0</v>
      </c>
      <c r="CV196" s="300">
        <f>SUMIF('Profile before CoM'!$FD$14:$FD$114,$AD196,'Profile before CoM'!CV$14:CV$114)</f>
        <v>0</v>
      </c>
      <c r="CW196" s="300">
        <f>SUMIF('Profile before CoM'!$FD$14:$FD$114,$AD196,'Profile before CoM'!CW$14:CW$114)</f>
        <v>0</v>
      </c>
      <c r="CX196" s="300">
        <f>SUMIF('Profile before CoM'!$FD$14:$FD$114,$AD196,'Profile before CoM'!CX$14:CX$114)</f>
        <v>0</v>
      </c>
      <c r="CY196" s="300">
        <f>SUMIF('Profile before CoM'!$FD$14:$FD$114,$AD196,'Profile before CoM'!CY$14:CY$114)</f>
        <v>0</v>
      </c>
      <c r="CZ196" s="300">
        <f>SUMIF('Profile before CoM'!$FD$14:$FD$114,$AD196,'Profile before CoM'!CZ$14:CZ$114)</f>
        <v>0</v>
      </c>
      <c r="DA196" s="300">
        <f>SUMIF('Profile before CoM'!$FD$14:$FD$114,$AD196,'Profile before CoM'!DA$14:DA$114)</f>
        <v>0</v>
      </c>
      <c r="DB196" s="300">
        <f>SUMIF('Profile before CoM'!$FD$14:$FD$114,$AD196,'Profile before CoM'!DB$14:DB$114)</f>
        <v>0</v>
      </c>
      <c r="DC196" s="300">
        <f>SUMIF('Profile before CoM'!$FD$14:$FD$114,$AD196,'Profile before CoM'!DC$14:DC$114)</f>
        <v>0</v>
      </c>
      <c r="DD196" s="300">
        <f>SUMIF('Profile before CoM'!$FD$14:$FD$114,$AD196,'Profile before CoM'!DD$14:DD$114)</f>
        <v>0</v>
      </c>
      <c r="DE196" s="300">
        <f>SUMIF('Profile before CoM'!$FD$14:$FD$114,$AD196,'Profile before CoM'!DE$14:DE$114)</f>
        <v>0</v>
      </c>
      <c r="DF196" s="300">
        <f>SUMIF('Profile before CoM'!$FD$14:$FD$114,$AD196,'Profile before CoM'!DF$14:DF$114)</f>
        <v>0</v>
      </c>
      <c r="DG196" s="300">
        <f>SUMIF('Profile before CoM'!$FD$14:$FD$114,$AD196,'Profile before CoM'!DG$14:DG$114)</f>
        <v>0</v>
      </c>
      <c r="DH196" s="300">
        <f>SUMIF('Profile before CoM'!$FD$14:$FD$114,$AD196,'Profile before CoM'!DH$14:DH$114)</f>
        <v>0</v>
      </c>
      <c r="DI196" s="300">
        <f>SUMIF('Profile before CoM'!$FD$14:$FD$114,$AD196,'Profile before CoM'!DI$14:DI$114)</f>
        <v>0</v>
      </c>
      <c r="DJ196" s="300">
        <f>SUMIF('Profile before CoM'!$FD$14:$FD$114,$AD196,'Profile before CoM'!DJ$14:DJ$114)</f>
        <v>0</v>
      </c>
      <c r="DK196" s="300">
        <f>SUMIF('Profile before CoM'!$FD$14:$FD$114,$AD196,'Profile before CoM'!DK$14:DK$114)</f>
        <v>0</v>
      </c>
      <c r="DL196" s="300">
        <f>SUMIF('Profile before CoM'!$FD$14:$FD$114,$AD196,'Profile before CoM'!DL$14:DL$114)</f>
        <v>0</v>
      </c>
      <c r="DM196" s="300">
        <f>SUMIF('Profile before CoM'!$FD$14:$FD$114,$AD196,'Profile before CoM'!DM$14:DM$114)</f>
        <v>0</v>
      </c>
      <c r="DN196" s="300">
        <f>SUMIF('Profile before CoM'!$FD$14:$FD$114,$AD196,'Profile before CoM'!DN$14:DN$114)</f>
        <v>0</v>
      </c>
      <c r="DO196" s="300">
        <f>SUMIF('Profile before CoM'!$FD$14:$FD$114,$AD196,'Profile before CoM'!DO$14:DO$114)</f>
        <v>0</v>
      </c>
      <c r="DP196" s="300">
        <f>SUMIF('Profile before CoM'!$FD$14:$FD$114,$AD196,'Profile before CoM'!DP$14:DP$114)</f>
        <v>0</v>
      </c>
      <c r="DQ196" s="300">
        <f>SUMIF('Profile before CoM'!$FD$14:$FD$114,$AD196,'Profile before CoM'!DQ$14:DQ$114)</f>
        <v>0</v>
      </c>
      <c r="DR196" s="300">
        <f>SUMIF('Profile before CoM'!$FD$14:$FD$114,$AD196,'Profile before CoM'!DR$14:DR$114)</f>
        <v>0</v>
      </c>
      <c r="DS196" s="300">
        <f>SUMIF('Profile before CoM'!$FD$14:$FD$114,$AD196,'Profile before CoM'!DS$14:DS$114)</f>
        <v>0</v>
      </c>
      <c r="DT196" s="300">
        <f>SUMIF('Profile before CoM'!$FD$14:$FD$114,$AD196,'Profile before CoM'!DT$14:DT$114)</f>
        <v>0</v>
      </c>
      <c r="DU196" s="300">
        <f>SUMIF('Profile before CoM'!$FD$14:$FD$114,$AD196,'Profile before CoM'!DU$14:DU$114)</f>
        <v>0</v>
      </c>
      <c r="DV196" s="300">
        <f>SUMIF('Profile before CoM'!$FD$14:$FD$114,$AD196,'Profile before CoM'!DV$14:DV$114)</f>
        <v>0</v>
      </c>
      <c r="DW196" s="300">
        <f>SUMIF('Profile before CoM'!$FD$14:$FD$114,$AD196,'Profile before CoM'!DW$14:DW$114)</f>
        <v>0</v>
      </c>
      <c r="DX196" s="300">
        <f>SUMIF('Profile before CoM'!$FD$14:$FD$114,$AD196,'Profile before CoM'!DX$14:DX$114)</f>
        <v>0</v>
      </c>
      <c r="DY196" s="300">
        <f>SUMIF('Profile before CoM'!$FD$14:$FD$114,$AD196,'Profile before CoM'!DY$14:DY$114)</f>
        <v>0</v>
      </c>
      <c r="DZ196" s="300">
        <f>SUMIF('Profile before CoM'!$FD$14:$FD$114,$AD196,'Profile before CoM'!DZ$14:DZ$114)</f>
        <v>0</v>
      </c>
      <c r="EA196" s="300">
        <f>SUMIF('Profile before CoM'!$FD$14:$FD$114,$AD196,'Profile before CoM'!EA$14:EA$114)</f>
        <v>0</v>
      </c>
      <c r="EB196" s="300">
        <f>SUMIF('Profile before CoM'!$FD$14:$FD$114,$AD196,'Profile before CoM'!EB$14:EB$114)</f>
        <v>0</v>
      </c>
      <c r="EC196" s="300">
        <f>SUMIF('Profile before CoM'!$FD$14:$FD$114,$AD196,'Profile before CoM'!EC$14:EC$114)</f>
        <v>0</v>
      </c>
      <c r="ED196" s="300">
        <f>SUMIF('Profile before CoM'!$FD$14:$FD$114,$AD196,'Profile before CoM'!ED$14:ED$114)</f>
        <v>0</v>
      </c>
      <c r="EE196" s="300">
        <f>SUMIF('Profile before CoM'!$FD$14:$FD$114,$AD196,'Profile before CoM'!EE$14:EE$114)</f>
        <v>0</v>
      </c>
      <c r="EF196" s="300">
        <f>SUMIF('Profile before CoM'!$FD$14:$FD$114,$AD196,'Profile before CoM'!EF$14:EF$114)</f>
        <v>0</v>
      </c>
      <c r="EG196" s="300">
        <f>SUMIF('Profile before CoM'!$FD$14:$FD$114,$AD196,'Profile before CoM'!EG$14:EG$114)</f>
        <v>0</v>
      </c>
      <c r="EH196" s="300">
        <f>SUMIF('Profile before CoM'!$FD$14:$FD$114,$AD196,'Profile before CoM'!EH$14:EH$114)</f>
        <v>0</v>
      </c>
      <c r="EI196" s="300">
        <f>SUMIF('Profile before CoM'!$FD$14:$FD$114,$AD196,'Profile before CoM'!EI$14:EI$114)</f>
        <v>0</v>
      </c>
      <c r="EJ196" s="300">
        <f>SUMIF('Profile before CoM'!$FD$14:$FD$114,$AD196,'Profile before CoM'!EJ$14:EJ$114)</f>
        <v>0</v>
      </c>
      <c r="EK196" s="300">
        <f>SUMIF('Profile before CoM'!$FD$14:$FD$114,$AD196,'Profile before CoM'!EK$14:EK$114)</f>
        <v>0</v>
      </c>
      <c r="EL196" s="300">
        <f>SUMIF('Profile before CoM'!$FD$14:$FD$114,$AD196,'Profile before CoM'!EL$14:EL$114)</f>
        <v>0</v>
      </c>
      <c r="EM196" s="300">
        <f>SUMIF('Profile before CoM'!$FD$14:$FD$114,$AD196,'Profile before CoM'!EM$14:EM$114)</f>
        <v>0</v>
      </c>
      <c r="EN196" s="300">
        <f>SUMIF('Profile before CoM'!$FD$14:$FD$114,$AD196,'Profile before CoM'!EN$14:EN$114)</f>
        <v>0</v>
      </c>
      <c r="EO196" s="300">
        <f>SUMIF('Profile before CoM'!$FD$14:$FD$114,$AD196,'Profile before CoM'!EO$14:EO$114)</f>
        <v>0</v>
      </c>
      <c r="EP196" s="300">
        <f>SUMIF('Profile before CoM'!$FD$14:$FD$114,$AD196,'Profile before CoM'!EP$14:EP$114)</f>
        <v>0</v>
      </c>
      <c r="EQ196" s="300">
        <f>SUMIF('Profile before CoM'!$FD$14:$FD$114,$AD196,'Profile before CoM'!EQ$14:EQ$114)</f>
        <v>0</v>
      </c>
      <c r="ER196" s="300">
        <f>SUMIF('Profile before CoM'!$FD$14:$FD$114,$AD196,'Profile before CoM'!ER$14:ER$114)</f>
        <v>0</v>
      </c>
      <c r="ES196" s="300">
        <f>SUMIF('Profile before CoM'!$FD$14:$FD$114,$AD196,'Profile before CoM'!ES$14:ES$114)</f>
        <v>0</v>
      </c>
      <c r="ET196" s="300">
        <f>SUMIF('Profile before CoM'!$FD$14:$FD$114,$AD196,'Profile before CoM'!ET$14:ET$114)</f>
        <v>0</v>
      </c>
      <c r="EU196" s="300">
        <f>SUMIF('Profile before CoM'!$FD$14:$FD$114,$AD196,'Profile before CoM'!EU$14:EU$114)</f>
        <v>0</v>
      </c>
      <c r="EV196" s="300">
        <f>SUMIF('Profile before CoM'!$FD$14:$FD$114,$AD196,'Profile before CoM'!EV$14:EV$114)</f>
        <v>0</v>
      </c>
      <c r="EW196" s="300">
        <f>SUMIF('Profile before CoM'!$FD$14:$FD$114,$AD196,'Profile before CoM'!EW$14:EW$114)</f>
        <v>0</v>
      </c>
      <c r="EX196" s="300">
        <f>SUMIF('Profile before CoM'!$FD$14:$FD$114,$AD196,'Profile before CoM'!EX$14:EX$114)</f>
        <v>0</v>
      </c>
      <c r="EY196" s="261"/>
      <c r="EZ196" s="87"/>
      <c r="FB196" s="261"/>
    </row>
    <row r="197" spans="1:158" ht="12.75" hidden="1" customHeight="1" outlineLevel="2">
      <c r="A197" s="303">
        <v>4</v>
      </c>
      <c r="B197" s="303"/>
      <c r="C197" s="892" t="str">
        <f>Constants!B87</f>
        <v>Hardware (standalone)</v>
      </c>
      <c r="E197" s="323"/>
      <c r="F197" s="324"/>
      <c r="G197" s="324"/>
      <c r="H197" s="324"/>
      <c r="I197" s="324"/>
      <c r="J197" s="324"/>
      <c r="K197" s="324"/>
      <c r="L197" s="324"/>
      <c r="M197" s="324"/>
      <c r="N197" s="324"/>
      <c r="O197" s="324"/>
      <c r="P197" s="324"/>
      <c r="Q197" s="324"/>
      <c r="R197" s="324"/>
      <c r="S197" s="324"/>
      <c r="T197" s="324"/>
      <c r="U197" s="324"/>
      <c r="V197" s="325"/>
      <c r="W197" s="324"/>
      <c r="X197" s="324"/>
      <c r="Y197" s="324"/>
      <c r="Z197" s="324"/>
      <c r="AA197" s="324"/>
      <c r="AB197" s="323"/>
      <c r="AC197" s="323"/>
      <c r="AD197" s="683" t="str">
        <f>Constants!F87</f>
        <v>Hardware</v>
      </c>
      <c r="AE197" s="304">
        <f t="shared" si="67"/>
        <v>0</v>
      </c>
      <c r="AF197" s="299">
        <f>SUMIF('Profile before CoM'!$FD$14:$FD$114,$AD197,'Profile before CoM'!AF$14:AF$114)</f>
        <v>0</v>
      </c>
      <c r="AG197" s="300">
        <f>SUMIF('Profile before CoM'!$FD$14:$FD$114,$AD197,'Profile before CoM'!AG$14:AG$114)</f>
        <v>0</v>
      </c>
      <c r="AH197" s="300">
        <f>SUMIF('Profile before CoM'!$FD$14:$FD$114,$AD197,'Profile before CoM'!AH$14:AH$114)</f>
        <v>0</v>
      </c>
      <c r="AI197" s="300">
        <f>SUMIF('Profile before CoM'!$FD$14:$FD$114,$AD197,'Profile before CoM'!AI$14:AI$114)</f>
        <v>0</v>
      </c>
      <c r="AJ197" s="300">
        <f>SUMIF('Profile before CoM'!$FD$14:$FD$114,$AD197,'Profile before CoM'!AJ$14:AJ$114)</f>
        <v>0</v>
      </c>
      <c r="AK197" s="300">
        <f>SUMIF('Profile before CoM'!$FD$14:$FD$114,$AD197,'Profile before CoM'!AK$14:AK$114)</f>
        <v>0</v>
      </c>
      <c r="AL197" s="300">
        <f>SUMIF('Profile before CoM'!$FD$14:$FD$114,$AD197,'Profile before CoM'!AL$14:AL$114)</f>
        <v>0</v>
      </c>
      <c r="AM197" s="300">
        <f>SUMIF('Profile before CoM'!$FD$14:$FD$114,$AD197,'Profile before CoM'!AM$14:AM$114)</f>
        <v>0</v>
      </c>
      <c r="AN197" s="300">
        <f>SUMIF('Profile before CoM'!$FD$14:$FD$114,$AD197,'Profile before CoM'!AN$14:AN$114)</f>
        <v>0</v>
      </c>
      <c r="AO197" s="300">
        <f>SUMIF('Profile before CoM'!$FD$14:$FD$114,$AD197,'Profile before CoM'!AO$14:AO$114)</f>
        <v>0</v>
      </c>
      <c r="AP197" s="300">
        <f>SUMIF('Profile before CoM'!$FD$14:$FD$114,$AD197,'Profile before CoM'!AP$14:AP$114)</f>
        <v>0</v>
      </c>
      <c r="AQ197" s="300">
        <f>SUMIF('Profile before CoM'!$FD$14:$FD$114,$AD197,'Profile before CoM'!AQ$14:AQ$114)</f>
        <v>0</v>
      </c>
      <c r="AR197" s="300">
        <f>SUMIF('Profile before CoM'!$FD$14:$FD$114,$AD197,'Profile before CoM'!AR$14:AR$114)</f>
        <v>0</v>
      </c>
      <c r="AS197" s="300">
        <f>SUMIF('Profile before CoM'!$FD$14:$FD$114,$AD197,'Profile before CoM'!AS$14:AS$114)</f>
        <v>0</v>
      </c>
      <c r="AT197" s="300">
        <f>SUMIF('Profile before CoM'!$FD$14:$FD$114,$AD197,'Profile before CoM'!AT$14:AT$114)</f>
        <v>0</v>
      </c>
      <c r="AU197" s="300">
        <f>SUMIF('Profile before CoM'!$FD$14:$FD$114,$AD197,'Profile before CoM'!AU$14:AU$114)</f>
        <v>0</v>
      </c>
      <c r="AV197" s="300">
        <f>SUMIF('Profile before CoM'!$FD$14:$FD$114,$AD197,'Profile before CoM'!AV$14:AV$114)</f>
        <v>0</v>
      </c>
      <c r="AW197" s="300">
        <f>SUMIF('Profile before CoM'!$FD$14:$FD$114,$AD197,'Profile before CoM'!AW$14:AW$114)</f>
        <v>0</v>
      </c>
      <c r="AX197" s="300">
        <f>SUMIF('Profile before CoM'!$FD$14:$FD$114,$AD197,'Profile before CoM'!AX$14:AX$114)</f>
        <v>0</v>
      </c>
      <c r="AY197" s="300">
        <f>SUMIF('Profile before CoM'!$FD$14:$FD$114,$AD197,'Profile before CoM'!AY$14:AY$114)</f>
        <v>0</v>
      </c>
      <c r="AZ197" s="300">
        <f>SUMIF('Profile before CoM'!$FD$14:$FD$114,$AD197,'Profile before CoM'!AZ$14:AZ$114)</f>
        <v>0</v>
      </c>
      <c r="BA197" s="300">
        <f>SUMIF('Profile before CoM'!$FD$14:$FD$114,$AD197,'Profile before CoM'!BA$14:BA$114)</f>
        <v>0</v>
      </c>
      <c r="BB197" s="300">
        <f>SUMIF('Profile before CoM'!$FD$14:$FD$114,$AD197,'Profile before CoM'!BB$14:BB$114)</f>
        <v>0</v>
      </c>
      <c r="BC197" s="300">
        <f>SUMIF('Profile before CoM'!$FD$14:$FD$114,$AD197,'Profile before CoM'!BC$14:BC$114)</f>
        <v>0</v>
      </c>
      <c r="BD197" s="300">
        <f>SUMIF('Profile before CoM'!$FD$14:$FD$114,$AD197,'Profile before CoM'!BD$14:BD$114)</f>
        <v>0</v>
      </c>
      <c r="BE197" s="300">
        <f>SUMIF('Profile before CoM'!$FD$14:$FD$114,$AD197,'Profile before CoM'!BE$14:BE$114)</f>
        <v>0</v>
      </c>
      <c r="BF197" s="300">
        <f>SUMIF('Profile before CoM'!$FD$14:$FD$114,$AD197,'Profile before CoM'!BF$14:BF$114)</f>
        <v>0</v>
      </c>
      <c r="BG197" s="300">
        <f>SUMIF('Profile before CoM'!$FD$14:$FD$114,$AD197,'Profile before CoM'!BG$14:BG$114)</f>
        <v>0</v>
      </c>
      <c r="BH197" s="300">
        <f>SUMIF('Profile before CoM'!$FD$14:$FD$114,$AD197,'Profile before CoM'!BH$14:BH$114)</f>
        <v>0</v>
      </c>
      <c r="BI197" s="300">
        <f>SUMIF('Profile before CoM'!$FD$14:$FD$114,$AD197,'Profile before CoM'!BI$14:BI$114)</f>
        <v>0</v>
      </c>
      <c r="BJ197" s="300">
        <f>SUMIF('Profile before CoM'!$FD$14:$FD$114,$AD197,'Profile before CoM'!BJ$14:BJ$114)</f>
        <v>0</v>
      </c>
      <c r="BK197" s="300">
        <f>SUMIF('Profile before CoM'!$FD$14:$FD$114,$AD197,'Profile before CoM'!BK$14:BK$114)</f>
        <v>0</v>
      </c>
      <c r="BL197" s="300">
        <f>SUMIF('Profile before CoM'!$FD$14:$FD$114,$AD197,'Profile before CoM'!BL$14:BL$114)</f>
        <v>0</v>
      </c>
      <c r="BM197" s="300">
        <f>SUMIF('Profile before CoM'!$FD$14:$FD$114,$AD197,'Profile before CoM'!BM$14:BM$114)</f>
        <v>0</v>
      </c>
      <c r="BN197" s="300">
        <f>SUMIF('Profile before CoM'!$FD$14:$FD$114,$AD197,'Profile before CoM'!BN$14:BN$114)</f>
        <v>0</v>
      </c>
      <c r="BO197" s="300">
        <f>SUMIF('Profile before CoM'!$FD$14:$FD$114,$AD197,'Profile before CoM'!BO$14:BO$114)</f>
        <v>0</v>
      </c>
      <c r="BP197" s="300">
        <f>SUMIF('Profile before CoM'!$FD$14:$FD$114,$AD197,'Profile before CoM'!BP$14:BP$114)</f>
        <v>0</v>
      </c>
      <c r="BQ197" s="300">
        <f>SUMIF('Profile before CoM'!$FD$14:$FD$114,$AD197,'Profile before CoM'!BQ$14:BQ$114)</f>
        <v>0</v>
      </c>
      <c r="BR197" s="300">
        <f>SUMIF('Profile before CoM'!$FD$14:$FD$114,$AD197,'Profile before CoM'!BR$14:BR$114)</f>
        <v>0</v>
      </c>
      <c r="BS197" s="300">
        <f>SUMIF('Profile before CoM'!$FD$14:$FD$114,$AD197,'Profile before CoM'!BS$14:BS$114)</f>
        <v>0</v>
      </c>
      <c r="BT197" s="300">
        <f>SUMIF('Profile before CoM'!$FD$14:$FD$114,$AD197,'Profile before CoM'!BT$14:BT$114)</f>
        <v>0</v>
      </c>
      <c r="BU197" s="300">
        <f>SUMIF('Profile before CoM'!$FD$14:$FD$114,$AD197,'Profile before CoM'!BU$14:BU$114)</f>
        <v>0</v>
      </c>
      <c r="BV197" s="300">
        <f>SUMIF('Profile before CoM'!$FD$14:$FD$114,$AD197,'Profile before CoM'!BV$14:BV$114)</f>
        <v>0</v>
      </c>
      <c r="BW197" s="300">
        <f>SUMIF('Profile before CoM'!$FD$14:$FD$114,$AD197,'Profile before CoM'!BW$14:BW$114)</f>
        <v>0</v>
      </c>
      <c r="BX197" s="300">
        <f>SUMIF('Profile before CoM'!$FD$14:$FD$114,$AD197,'Profile before CoM'!BX$14:BX$114)</f>
        <v>0</v>
      </c>
      <c r="BY197" s="300">
        <f>SUMIF('Profile before CoM'!$FD$14:$FD$114,$AD197,'Profile before CoM'!BY$14:BY$114)</f>
        <v>0</v>
      </c>
      <c r="BZ197" s="300">
        <f>SUMIF('Profile before CoM'!$FD$14:$FD$114,$AD197,'Profile before CoM'!BZ$14:BZ$114)</f>
        <v>0</v>
      </c>
      <c r="CA197" s="300">
        <f>SUMIF('Profile before CoM'!$FD$14:$FD$114,$AD197,'Profile before CoM'!CA$14:CA$114)</f>
        <v>0</v>
      </c>
      <c r="CB197" s="300">
        <f>SUMIF('Profile before CoM'!$FD$14:$FD$114,$AD197,'Profile before CoM'!CB$14:CB$114)</f>
        <v>0</v>
      </c>
      <c r="CC197" s="300">
        <f>SUMIF('Profile before CoM'!$FD$14:$FD$114,$AD197,'Profile before CoM'!CC$14:CC$114)</f>
        <v>0</v>
      </c>
      <c r="CD197" s="300">
        <f>SUMIF('Profile before CoM'!$FD$14:$FD$114,$AD197,'Profile before CoM'!CD$14:CD$114)</f>
        <v>0</v>
      </c>
      <c r="CE197" s="300">
        <f>SUMIF('Profile before CoM'!$FD$14:$FD$114,$AD197,'Profile before CoM'!CE$14:CE$114)</f>
        <v>0</v>
      </c>
      <c r="CF197" s="300">
        <f>SUMIF('Profile before CoM'!$FD$14:$FD$114,$AD197,'Profile before CoM'!CF$14:CF$114)</f>
        <v>0</v>
      </c>
      <c r="CG197" s="300">
        <f>SUMIF('Profile before CoM'!$FD$14:$FD$114,$AD197,'Profile before CoM'!CG$14:CG$114)</f>
        <v>0</v>
      </c>
      <c r="CH197" s="300">
        <f>SUMIF('Profile before CoM'!$FD$14:$FD$114,$AD197,'Profile before CoM'!CH$14:CH$114)</f>
        <v>0</v>
      </c>
      <c r="CI197" s="300">
        <f>SUMIF('Profile before CoM'!$FD$14:$FD$114,$AD197,'Profile before CoM'!CI$14:CI$114)</f>
        <v>0</v>
      </c>
      <c r="CJ197" s="300">
        <f>SUMIF('Profile before CoM'!$FD$14:$FD$114,$AD197,'Profile before CoM'!CJ$14:CJ$114)</f>
        <v>0</v>
      </c>
      <c r="CK197" s="300">
        <f>SUMIF('Profile before CoM'!$FD$14:$FD$114,$AD197,'Profile before CoM'!CK$14:CK$114)</f>
        <v>0</v>
      </c>
      <c r="CL197" s="300">
        <f>SUMIF('Profile before CoM'!$FD$14:$FD$114,$AD197,'Profile before CoM'!CL$14:CL$114)</f>
        <v>0</v>
      </c>
      <c r="CM197" s="300">
        <f>SUMIF('Profile before CoM'!$FD$14:$FD$114,$AD197,'Profile before CoM'!CM$14:CM$114)</f>
        <v>0</v>
      </c>
      <c r="CN197" s="300">
        <f>SUMIF('Profile before CoM'!$FD$14:$FD$114,$AD197,'Profile before CoM'!CN$14:CN$114)</f>
        <v>0</v>
      </c>
      <c r="CO197" s="300">
        <f>SUMIF('Profile before CoM'!$FD$14:$FD$114,$AD197,'Profile before CoM'!CO$14:CO$114)</f>
        <v>0</v>
      </c>
      <c r="CP197" s="300">
        <f>SUMIF('Profile before CoM'!$FD$14:$FD$114,$AD197,'Profile before CoM'!CP$14:CP$114)</f>
        <v>0</v>
      </c>
      <c r="CQ197" s="300">
        <f>SUMIF('Profile before CoM'!$FD$14:$FD$114,$AD197,'Profile before CoM'!CQ$14:CQ$114)</f>
        <v>0</v>
      </c>
      <c r="CR197" s="300">
        <f>SUMIF('Profile before CoM'!$FD$14:$FD$114,$AD197,'Profile before CoM'!CR$14:CR$114)</f>
        <v>0</v>
      </c>
      <c r="CS197" s="300">
        <f>SUMIF('Profile before CoM'!$FD$14:$FD$114,$AD197,'Profile before CoM'!CS$14:CS$114)</f>
        <v>0</v>
      </c>
      <c r="CT197" s="300">
        <f>SUMIF('Profile before CoM'!$FD$14:$FD$114,$AD197,'Profile before CoM'!CT$14:CT$114)</f>
        <v>0</v>
      </c>
      <c r="CU197" s="300">
        <f>SUMIF('Profile before CoM'!$FD$14:$FD$114,$AD197,'Profile before CoM'!CU$14:CU$114)</f>
        <v>0</v>
      </c>
      <c r="CV197" s="300">
        <f>SUMIF('Profile before CoM'!$FD$14:$FD$114,$AD197,'Profile before CoM'!CV$14:CV$114)</f>
        <v>0</v>
      </c>
      <c r="CW197" s="300">
        <f>SUMIF('Profile before CoM'!$FD$14:$FD$114,$AD197,'Profile before CoM'!CW$14:CW$114)</f>
        <v>0</v>
      </c>
      <c r="CX197" s="300">
        <f>SUMIF('Profile before CoM'!$FD$14:$FD$114,$AD197,'Profile before CoM'!CX$14:CX$114)</f>
        <v>0</v>
      </c>
      <c r="CY197" s="300">
        <f>SUMIF('Profile before CoM'!$FD$14:$FD$114,$AD197,'Profile before CoM'!CY$14:CY$114)</f>
        <v>0</v>
      </c>
      <c r="CZ197" s="300">
        <f>SUMIF('Profile before CoM'!$FD$14:$FD$114,$AD197,'Profile before CoM'!CZ$14:CZ$114)</f>
        <v>0</v>
      </c>
      <c r="DA197" s="300">
        <f>SUMIF('Profile before CoM'!$FD$14:$FD$114,$AD197,'Profile before CoM'!DA$14:DA$114)</f>
        <v>0</v>
      </c>
      <c r="DB197" s="300">
        <f>SUMIF('Profile before CoM'!$FD$14:$FD$114,$AD197,'Profile before CoM'!DB$14:DB$114)</f>
        <v>0</v>
      </c>
      <c r="DC197" s="300">
        <f>SUMIF('Profile before CoM'!$FD$14:$FD$114,$AD197,'Profile before CoM'!DC$14:DC$114)</f>
        <v>0</v>
      </c>
      <c r="DD197" s="300">
        <f>SUMIF('Profile before CoM'!$FD$14:$FD$114,$AD197,'Profile before CoM'!DD$14:DD$114)</f>
        <v>0</v>
      </c>
      <c r="DE197" s="300">
        <f>SUMIF('Profile before CoM'!$FD$14:$FD$114,$AD197,'Profile before CoM'!DE$14:DE$114)</f>
        <v>0</v>
      </c>
      <c r="DF197" s="300">
        <f>SUMIF('Profile before CoM'!$FD$14:$FD$114,$AD197,'Profile before CoM'!DF$14:DF$114)</f>
        <v>0</v>
      </c>
      <c r="DG197" s="300">
        <f>SUMIF('Profile before CoM'!$FD$14:$FD$114,$AD197,'Profile before CoM'!DG$14:DG$114)</f>
        <v>0</v>
      </c>
      <c r="DH197" s="300">
        <f>SUMIF('Profile before CoM'!$FD$14:$FD$114,$AD197,'Profile before CoM'!DH$14:DH$114)</f>
        <v>0</v>
      </c>
      <c r="DI197" s="300">
        <f>SUMIF('Profile before CoM'!$FD$14:$FD$114,$AD197,'Profile before CoM'!DI$14:DI$114)</f>
        <v>0</v>
      </c>
      <c r="DJ197" s="300">
        <f>SUMIF('Profile before CoM'!$FD$14:$FD$114,$AD197,'Profile before CoM'!DJ$14:DJ$114)</f>
        <v>0</v>
      </c>
      <c r="DK197" s="300">
        <f>SUMIF('Profile before CoM'!$FD$14:$FD$114,$AD197,'Profile before CoM'!DK$14:DK$114)</f>
        <v>0</v>
      </c>
      <c r="DL197" s="300">
        <f>SUMIF('Profile before CoM'!$FD$14:$FD$114,$AD197,'Profile before CoM'!DL$14:DL$114)</f>
        <v>0</v>
      </c>
      <c r="DM197" s="300">
        <f>SUMIF('Profile before CoM'!$FD$14:$FD$114,$AD197,'Profile before CoM'!DM$14:DM$114)</f>
        <v>0</v>
      </c>
      <c r="DN197" s="300">
        <f>SUMIF('Profile before CoM'!$FD$14:$FD$114,$AD197,'Profile before CoM'!DN$14:DN$114)</f>
        <v>0</v>
      </c>
      <c r="DO197" s="300">
        <f>SUMIF('Profile before CoM'!$FD$14:$FD$114,$AD197,'Profile before CoM'!DO$14:DO$114)</f>
        <v>0</v>
      </c>
      <c r="DP197" s="300">
        <f>SUMIF('Profile before CoM'!$FD$14:$FD$114,$AD197,'Profile before CoM'!DP$14:DP$114)</f>
        <v>0</v>
      </c>
      <c r="DQ197" s="300">
        <f>SUMIF('Profile before CoM'!$FD$14:$FD$114,$AD197,'Profile before CoM'!DQ$14:DQ$114)</f>
        <v>0</v>
      </c>
      <c r="DR197" s="300">
        <f>SUMIF('Profile before CoM'!$FD$14:$FD$114,$AD197,'Profile before CoM'!DR$14:DR$114)</f>
        <v>0</v>
      </c>
      <c r="DS197" s="300">
        <f>SUMIF('Profile before CoM'!$FD$14:$FD$114,$AD197,'Profile before CoM'!DS$14:DS$114)</f>
        <v>0</v>
      </c>
      <c r="DT197" s="300">
        <f>SUMIF('Profile before CoM'!$FD$14:$FD$114,$AD197,'Profile before CoM'!DT$14:DT$114)</f>
        <v>0</v>
      </c>
      <c r="DU197" s="300">
        <f>SUMIF('Profile before CoM'!$FD$14:$FD$114,$AD197,'Profile before CoM'!DU$14:DU$114)</f>
        <v>0</v>
      </c>
      <c r="DV197" s="300">
        <f>SUMIF('Profile before CoM'!$FD$14:$FD$114,$AD197,'Profile before CoM'!DV$14:DV$114)</f>
        <v>0</v>
      </c>
      <c r="DW197" s="300">
        <f>SUMIF('Profile before CoM'!$FD$14:$FD$114,$AD197,'Profile before CoM'!DW$14:DW$114)</f>
        <v>0</v>
      </c>
      <c r="DX197" s="300">
        <f>SUMIF('Profile before CoM'!$FD$14:$FD$114,$AD197,'Profile before CoM'!DX$14:DX$114)</f>
        <v>0</v>
      </c>
      <c r="DY197" s="300">
        <f>SUMIF('Profile before CoM'!$FD$14:$FD$114,$AD197,'Profile before CoM'!DY$14:DY$114)</f>
        <v>0</v>
      </c>
      <c r="DZ197" s="300">
        <f>SUMIF('Profile before CoM'!$FD$14:$FD$114,$AD197,'Profile before CoM'!DZ$14:DZ$114)</f>
        <v>0</v>
      </c>
      <c r="EA197" s="300">
        <f>SUMIF('Profile before CoM'!$FD$14:$FD$114,$AD197,'Profile before CoM'!EA$14:EA$114)</f>
        <v>0</v>
      </c>
      <c r="EB197" s="300">
        <f>SUMIF('Profile before CoM'!$FD$14:$FD$114,$AD197,'Profile before CoM'!EB$14:EB$114)</f>
        <v>0</v>
      </c>
      <c r="EC197" s="300">
        <f>SUMIF('Profile before CoM'!$FD$14:$FD$114,$AD197,'Profile before CoM'!EC$14:EC$114)</f>
        <v>0</v>
      </c>
      <c r="ED197" s="300">
        <f>SUMIF('Profile before CoM'!$FD$14:$FD$114,$AD197,'Profile before CoM'!ED$14:ED$114)</f>
        <v>0</v>
      </c>
      <c r="EE197" s="300">
        <f>SUMIF('Profile before CoM'!$FD$14:$FD$114,$AD197,'Profile before CoM'!EE$14:EE$114)</f>
        <v>0</v>
      </c>
      <c r="EF197" s="300">
        <f>SUMIF('Profile before CoM'!$FD$14:$FD$114,$AD197,'Profile before CoM'!EF$14:EF$114)</f>
        <v>0</v>
      </c>
      <c r="EG197" s="300">
        <f>SUMIF('Profile before CoM'!$FD$14:$FD$114,$AD197,'Profile before CoM'!EG$14:EG$114)</f>
        <v>0</v>
      </c>
      <c r="EH197" s="300">
        <f>SUMIF('Profile before CoM'!$FD$14:$FD$114,$AD197,'Profile before CoM'!EH$14:EH$114)</f>
        <v>0</v>
      </c>
      <c r="EI197" s="300">
        <f>SUMIF('Profile before CoM'!$FD$14:$FD$114,$AD197,'Profile before CoM'!EI$14:EI$114)</f>
        <v>0</v>
      </c>
      <c r="EJ197" s="300">
        <f>SUMIF('Profile before CoM'!$FD$14:$FD$114,$AD197,'Profile before CoM'!EJ$14:EJ$114)</f>
        <v>0</v>
      </c>
      <c r="EK197" s="300">
        <f>SUMIF('Profile before CoM'!$FD$14:$FD$114,$AD197,'Profile before CoM'!EK$14:EK$114)</f>
        <v>0</v>
      </c>
      <c r="EL197" s="300">
        <f>SUMIF('Profile before CoM'!$FD$14:$FD$114,$AD197,'Profile before CoM'!EL$14:EL$114)</f>
        <v>0</v>
      </c>
      <c r="EM197" s="300">
        <f>SUMIF('Profile before CoM'!$FD$14:$FD$114,$AD197,'Profile before CoM'!EM$14:EM$114)</f>
        <v>0</v>
      </c>
      <c r="EN197" s="300">
        <f>SUMIF('Profile before CoM'!$FD$14:$FD$114,$AD197,'Profile before CoM'!EN$14:EN$114)</f>
        <v>0</v>
      </c>
      <c r="EO197" s="300">
        <f>SUMIF('Profile before CoM'!$FD$14:$FD$114,$AD197,'Profile before CoM'!EO$14:EO$114)</f>
        <v>0</v>
      </c>
      <c r="EP197" s="300">
        <f>SUMIF('Profile before CoM'!$FD$14:$FD$114,$AD197,'Profile before CoM'!EP$14:EP$114)</f>
        <v>0</v>
      </c>
      <c r="EQ197" s="300">
        <f>SUMIF('Profile before CoM'!$FD$14:$FD$114,$AD197,'Profile before CoM'!EQ$14:EQ$114)</f>
        <v>0</v>
      </c>
      <c r="ER197" s="300">
        <f>SUMIF('Profile before CoM'!$FD$14:$FD$114,$AD197,'Profile before CoM'!ER$14:ER$114)</f>
        <v>0</v>
      </c>
      <c r="ES197" s="300">
        <f>SUMIF('Profile before CoM'!$FD$14:$FD$114,$AD197,'Profile before CoM'!ES$14:ES$114)</f>
        <v>0</v>
      </c>
      <c r="ET197" s="300">
        <f>SUMIF('Profile before CoM'!$FD$14:$FD$114,$AD197,'Profile before CoM'!ET$14:ET$114)</f>
        <v>0</v>
      </c>
      <c r="EU197" s="300">
        <f>SUMIF('Profile before CoM'!$FD$14:$FD$114,$AD197,'Profile before CoM'!EU$14:EU$114)</f>
        <v>0</v>
      </c>
      <c r="EV197" s="300">
        <f>SUMIF('Profile before CoM'!$FD$14:$FD$114,$AD197,'Profile before CoM'!EV$14:EV$114)</f>
        <v>0</v>
      </c>
      <c r="EW197" s="300">
        <f>SUMIF('Profile before CoM'!$FD$14:$FD$114,$AD197,'Profile before CoM'!EW$14:EW$114)</f>
        <v>0</v>
      </c>
      <c r="EX197" s="300">
        <f>SUMIF('Profile before CoM'!$FD$14:$FD$114,$AD197,'Profile before CoM'!EX$14:EX$114)</f>
        <v>0</v>
      </c>
      <c r="EY197" s="261"/>
      <c r="EZ197" s="87"/>
      <c r="FB197" s="261"/>
    </row>
    <row r="198" spans="1:158" ht="12.75" hidden="1" customHeight="1" outlineLevel="2">
      <c r="A198" s="303">
        <v>5</v>
      </c>
      <c r="B198" s="303"/>
      <c r="C198" s="892" t="str">
        <f>Constants!B88</f>
        <v>Software (standalone)</v>
      </c>
      <c r="E198" s="329"/>
      <c r="F198" s="330"/>
      <c r="G198" s="330"/>
      <c r="H198" s="330"/>
      <c r="I198" s="330"/>
      <c r="J198" s="330"/>
      <c r="K198" s="330"/>
      <c r="L198" s="330"/>
      <c r="M198" s="330"/>
      <c r="N198" s="330"/>
      <c r="O198" s="330"/>
      <c r="P198" s="330"/>
      <c r="Q198" s="330"/>
      <c r="R198" s="330"/>
      <c r="S198" s="330"/>
      <c r="T198" s="330"/>
      <c r="U198" s="330"/>
      <c r="V198" s="331"/>
      <c r="W198" s="330"/>
      <c r="X198" s="330"/>
      <c r="Y198" s="330"/>
      <c r="Z198" s="330"/>
      <c r="AA198" s="330"/>
      <c r="AB198" s="329"/>
      <c r="AC198" s="332"/>
      <c r="AD198" s="683" t="str">
        <f>Constants!F88</f>
        <v>Software</v>
      </c>
      <c r="AE198" s="304">
        <f t="shared" si="67"/>
        <v>0</v>
      </c>
      <c r="AF198" s="299">
        <f>SUMIF('Profile before CoM'!$FD$14:$FD$114,$AD198,'Profile before CoM'!AF$14:AF$114)</f>
        <v>0</v>
      </c>
      <c r="AG198" s="300">
        <f>SUMIF('Profile before CoM'!$FD$14:$FD$114,$AD198,'Profile before CoM'!AG$14:AG$114)</f>
        <v>0</v>
      </c>
      <c r="AH198" s="300">
        <f>SUMIF('Profile before CoM'!$FD$14:$FD$114,$AD198,'Profile before CoM'!AH$14:AH$114)</f>
        <v>0</v>
      </c>
      <c r="AI198" s="300">
        <f>SUMIF('Profile before CoM'!$FD$14:$FD$114,$AD198,'Profile before CoM'!AI$14:AI$114)</f>
        <v>0</v>
      </c>
      <c r="AJ198" s="300">
        <f>SUMIF('Profile before CoM'!$FD$14:$FD$114,$AD198,'Profile before CoM'!AJ$14:AJ$114)</f>
        <v>0</v>
      </c>
      <c r="AK198" s="300">
        <f>SUMIF('Profile before CoM'!$FD$14:$FD$114,$AD198,'Profile before CoM'!AK$14:AK$114)</f>
        <v>0</v>
      </c>
      <c r="AL198" s="300">
        <f>SUMIF('Profile before CoM'!$FD$14:$FD$114,$AD198,'Profile before CoM'!AL$14:AL$114)</f>
        <v>0</v>
      </c>
      <c r="AM198" s="300">
        <f>SUMIF('Profile before CoM'!$FD$14:$FD$114,$AD198,'Profile before CoM'!AM$14:AM$114)</f>
        <v>0</v>
      </c>
      <c r="AN198" s="300">
        <f>SUMIF('Profile before CoM'!$FD$14:$FD$114,$AD198,'Profile before CoM'!AN$14:AN$114)</f>
        <v>0</v>
      </c>
      <c r="AO198" s="300">
        <f>SUMIF('Profile before CoM'!$FD$14:$FD$114,$AD198,'Profile before CoM'!AO$14:AO$114)</f>
        <v>0</v>
      </c>
      <c r="AP198" s="300">
        <f>SUMIF('Profile before CoM'!$FD$14:$FD$114,$AD198,'Profile before CoM'!AP$14:AP$114)</f>
        <v>0</v>
      </c>
      <c r="AQ198" s="300">
        <f>SUMIF('Profile before CoM'!$FD$14:$FD$114,$AD198,'Profile before CoM'!AQ$14:AQ$114)</f>
        <v>0</v>
      </c>
      <c r="AR198" s="300">
        <f>SUMIF('Profile before CoM'!$FD$14:$FD$114,$AD198,'Profile before CoM'!AR$14:AR$114)</f>
        <v>0</v>
      </c>
      <c r="AS198" s="300">
        <f>SUMIF('Profile before CoM'!$FD$14:$FD$114,$AD198,'Profile before CoM'!AS$14:AS$114)</f>
        <v>0</v>
      </c>
      <c r="AT198" s="300">
        <f>SUMIF('Profile before CoM'!$FD$14:$FD$114,$AD198,'Profile before CoM'!AT$14:AT$114)</f>
        <v>0</v>
      </c>
      <c r="AU198" s="300">
        <f>SUMIF('Profile before CoM'!$FD$14:$FD$114,$AD198,'Profile before CoM'!AU$14:AU$114)</f>
        <v>0</v>
      </c>
      <c r="AV198" s="300">
        <f>SUMIF('Profile before CoM'!$FD$14:$FD$114,$AD198,'Profile before CoM'!AV$14:AV$114)</f>
        <v>0</v>
      </c>
      <c r="AW198" s="300">
        <f>SUMIF('Profile before CoM'!$FD$14:$FD$114,$AD198,'Profile before CoM'!AW$14:AW$114)</f>
        <v>0</v>
      </c>
      <c r="AX198" s="300">
        <f>SUMIF('Profile before CoM'!$FD$14:$FD$114,$AD198,'Profile before CoM'!AX$14:AX$114)</f>
        <v>0</v>
      </c>
      <c r="AY198" s="300">
        <f>SUMIF('Profile before CoM'!$FD$14:$FD$114,$AD198,'Profile before CoM'!AY$14:AY$114)</f>
        <v>0</v>
      </c>
      <c r="AZ198" s="300">
        <f>SUMIF('Profile before CoM'!$FD$14:$FD$114,$AD198,'Profile before CoM'!AZ$14:AZ$114)</f>
        <v>0</v>
      </c>
      <c r="BA198" s="300">
        <f>SUMIF('Profile before CoM'!$FD$14:$FD$114,$AD198,'Profile before CoM'!BA$14:BA$114)</f>
        <v>0</v>
      </c>
      <c r="BB198" s="300">
        <f>SUMIF('Profile before CoM'!$FD$14:$FD$114,$AD198,'Profile before CoM'!BB$14:BB$114)</f>
        <v>0</v>
      </c>
      <c r="BC198" s="300">
        <f>SUMIF('Profile before CoM'!$FD$14:$FD$114,$AD198,'Profile before CoM'!BC$14:BC$114)</f>
        <v>0</v>
      </c>
      <c r="BD198" s="300">
        <f>SUMIF('Profile before CoM'!$FD$14:$FD$114,$AD198,'Profile before CoM'!BD$14:BD$114)</f>
        <v>0</v>
      </c>
      <c r="BE198" s="300">
        <f>SUMIF('Profile before CoM'!$FD$14:$FD$114,$AD198,'Profile before CoM'!BE$14:BE$114)</f>
        <v>0</v>
      </c>
      <c r="BF198" s="300">
        <f>SUMIF('Profile before CoM'!$FD$14:$FD$114,$AD198,'Profile before CoM'!BF$14:BF$114)</f>
        <v>0</v>
      </c>
      <c r="BG198" s="300">
        <f>SUMIF('Profile before CoM'!$FD$14:$FD$114,$AD198,'Profile before CoM'!BG$14:BG$114)</f>
        <v>0</v>
      </c>
      <c r="BH198" s="300">
        <f>SUMIF('Profile before CoM'!$FD$14:$FD$114,$AD198,'Profile before CoM'!BH$14:BH$114)</f>
        <v>0</v>
      </c>
      <c r="BI198" s="300">
        <f>SUMIF('Profile before CoM'!$FD$14:$FD$114,$AD198,'Profile before CoM'!BI$14:BI$114)</f>
        <v>0</v>
      </c>
      <c r="BJ198" s="300">
        <f>SUMIF('Profile before CoM'!$FD$14:$FD$114,$AD198,'Profile before CoM'!BJ$14:BJ$114)</f>
        <v>0</v>
      </c>
      <c r="BK198" s="300">
        <f>SUMIF('Profile before CoM'!$FD$14:$FD$114,$AD198,'Profile before CoM'!BK$14:BK$114)</f>
        <v>0</v>
      </c>
      <c r="BL198" s="300">
        <f>SUMIF('Profile before CoM'!$FD$14:$FD$114,$AD198,'Profile before CoM'!BL$14:BL$114)</f>
        <v>0</v>
      </c>
      <c r="BM198" s="300">
        <f>SUMIF('Profile before CoM'!$FD$14:$FD$114,$AD198,'Profile before CoM'!BM$14:BM$114)</f>
        <v>0</v>
      </c>
      <c r="BN198" s="300">
        <f>SUMIF('Profile before CoM'!$FD$14:$FD$114,$AD198,'Profile before CoM'!BN$14:BN$114)</f>
        <v>0</v>
      </c>
      <c r="BO198" s="300">
        <f>SUMIF('Profile before CoM'!$FD$14:$FD$114,$AD198,'Profile before CoM'!BO$14:BO$114)</f>
        <v>0</v>
      </c>
      <c r="BP198" s="300">
        <f>SUMIF('Profile before CoM'!$FD$14:$FD$114,$AD198,'Profile before CoM'!BP$14:BP$114)</f>
        <v>0</v>
      </c>
      <c r="BQ198" s="300">
        <f>SUMIF('Profile before CoM'!$FD$14:$FD$114,$AD198,'Profile before CoM'!BQ$14:BQ$114)</f>
        <v>0</v>
      </c>
      <c r="BR198" s="300">
        <f>SUMIF('Profile before CoM'!$FD$14:$FD$114,$AD198,'Profile before CoM'!BR$14:BR$114)</f>
        <v>0</v>
      </c>
      <c r="BS198" s="300">
        <f>SUMIF('Profile before CoM'!$FD$14:$FD$114,$AD198,'Profile before CoM'!BS$14:BS$114)</f>
        <v>0</v>
      </c>
      <c r="BT198" s="300">
        <f>SUMIF('Profile before CoM'!$FD$14:$FD$114,$AD198,'Profile before CoM'!BT$14:BT$114)</f>
        <v>0</v>
      </c>
      <c r="BU198" s="300">
        <f>SUMIF('Profile before CoM'!$FD$14:$FD$114,$AD198,'Profile before CoM'!BU$14:BU$114)</f>
        <v>0</v>
      </c>
      <c r="BV198" s="300">
        <f>SUMIF('Profile before CoM'!$FD$14:$FD$114,$AD198,'Profile before CoM'!BV$14:BV$114)</f>
        <v>0</v>
      </c>
      <c r="BW198" s="300">
        <f>SUMIF('Profile before CoM'!$FD$14:$FD$114,$AD198,'Profile before CoM'!BW$14:BW$114)</f>
        <v>0</v>
      </c>
      <c r="BX198" s="300">
        <f>SUMIF('Profile before CoM'!$FD$14:$FD$114,$AD198,'Profile before CoM'!BX$14:BX$114)</f>
        <v>0</v>
      </c>
      <c r="BY198" s="300">
        <f>SUMIF('Profile before CoM'!$FD$14:$FD$114,$AD198,'Profile before CoM'!BY$14:BY$114)</f>
        <v>0</v>
      </c>
      <c r="BZ198" s="300">
        <f>SUMIF('Profile before CoM'!$FD$14:$FD$114,$AD198,'Profile before CoM'!BZ$14:BZ$114)</f>
        <v>0</v>
      </c>
      <c r="CA198" s="300">
        <f>SUMIF('Profile before CoM'!$FD$14:$FD$114,$AD198,'Profile before CoM'!CA$14:CA$114)</f>
        <v>0</v>
      </c>
      <c r="CB198" s="300">
        <f>SUMIF('Profile before CoM'!$FD$14:$FD$114,$AD198,'Profile before CoM'!CB$14:CB$114)</f>
        <v>0</v>
      </c>
      <c r="CC198" s="300">
        <f>SUMIF('Profile before CoM'!$FD$14:$FD$114,$AD198,'Profile before CoM'!CC$14:CC$114)</f>
        <v>0</v>
      </c>
      <c r="CD198" s="300">
        <f>SUMIF('Profile before CoM'!$FD$14:$FD$114,$AD198,'Profile before CoM'!CD$14:CD$114)</f>
        <v>0</v>
      </c>
      <c r="CE198" s="300">
        <f>SUMIF('Profile before CoM'!$FD$14:$FD$114,$AD198,'Profile before CoM'!CE$14:CE$114)</f>
        <v>0</v>
      </c>
      <c r="CF198" s="300">
        <f>SUMIF('Profile before CoM'!$FD$14:$FD$114,$AD198,'Profile before CoM'!CF$14:CF$114)</f>
        <v>0</v>
      </c>
      <c r="CG198" s="300">
        <f>SUMIF('Profile before CoM'!$FD$14:$FD$114,$AD198,'Profile before CoM'!CG$14:CG$114)</f>
        <v>0</v>
      </c>
      <c r="CH198" s="300">
        <f>SUMIF('Profile before CoM'!$FD$14:$FD$114,$AD198,'Profile before CoM'!CH$14:CH$114)</f>
        <v>0</v>
      </c>
      <c r="CI198" s="300">
        <f>SUMIF('Profile before CoM'!$FD$14:$FD$114,$AD198,'Profile before CoM'!CI$14:CI$114)</f>
        <v>0</v>
      </c>
      <c r="CJ198" s="300">
        <f>SUMIF('Profile before CoM'!$FD$14:$FD$114,$AD198,'Profile before CoM'!CJ$14:CJ$114)</f>
        <v>0</v>
      </c>
      <c r="CK198" s="300">
        <f>SUMIF('Profile before CoM'!$FD$14:$FD$114,$AD198,'Profile before CoM'!CK$14:CK$114)</f>
        <v>0</v>
      </c>
      <c r="CL198" s="300">
        <f>SUMIF('Profile before CoM'!$FD$14:$FD$114,$AD198,'Profile before CoM'!CL$14:CL$114)</f>
        <v>0</v>
      </c>
      <c r="CM198" s="300">
        <f>SUMIF('Profile before CoM'!$FD$14:$FD$114,$AD198,'Profile before CoM'!CM$14:CM$114)</f>
        <v>0</v>
      </c>
      <c r="CN198" s="300">
        <f>SUMIF('Profile before CoM'!$FD$14:$FD$114,$AD198,'Profile before CoM'!CN$14:CN$114)</f>
        <v>0</v>
      </c>
      <c r="CO198" s="300">
        <f>SUMIF('Profile before CoM'!$FD$14:$FD$114,$AD198,'Profile before CoM'!CO$14:CO$114)</f>
        <v>0</v>
      </c>
      <c r="CP198" s="300">
        <f>SUMIF('Profile before CoM'!$FD$14:$FD$114,$AD198,'Profile before CoM'!CP$14:CP$114)</f>
        <v>0</v>
      </c>
      <c r="CQ198" s="300">
        <f>SUMIF('Profile before CoM'!$FD$14:$FD$114,$AD198,'Profile before CoM'!CQ$14:CQ$114)</f>
        <v>0</v>
      </c>
      <c r="CR198" s="300">
        <f>SUMIF('Profile before CoM'!$FD$14:$FD$114,$AD198,'Profile before CoM'!CR$14:CR$114)</f>
        <v>0</v>
      </c>
      <c r="CS198" s="300">
        <f>SUMIF('Profile before CoM'!$FD$14:$FD$114,$AD198,'Profile before CoM'!CS$14:CS$114)</f>
        <v>0</v>
      </c>
      <c r="CT198" s="300">
        <f>SUMIF('Profile before CoM'!$FD$14:$FD$114,$AD198,'Profile before CoM'!CT$14:CT$114)</f>
        <v>0</v>
      </c>
      <c r="CU198" s="300">
        <f>SUMIF('Profile before CoM'!$FD$14:$FD$114,$AD198,'Profile before CoM'!CU$14:CU$114)</f>
        <v>0</v>
      </c>
      <c r="CV198" s="300">
        <f>SUMIF('Profile before CoM'!$FD$14:$FD$114,$AD198,'Profile before CoM'!CV$14:CV$114)</f>
        <v>0</v>
      </c>
      <c r="CW198" s="300">
        <f>SUMIF('Profile before CoM'!$FD$14:$FD$114,$AD198,'Profile before CoM'!CW$14:CW$114)</f>
        <v>0</v>
      </c>
      <c r="CX198" s="300">
        <f>SUMIF('Profile before CoM'!$FD$14:$FD$114,$AD198,'Profile before CoM'!CX$14:CX$114)</f>
        <v>0</v>
      </c>
      <c r="CY198" s="300">
        <f>SUMIF('Profile before CoM'!$FD$14:$FD$114,$AD198,'Profile before CoM'!CY$14:CY$114)</f>
        <v>0</v>
      </c>
      <c r="CZ198" s="300">
        <f>SUMIF('Profile before CoM'!$FD$14:$FD$114,$AD198,'Profile before CoM'!CZ$14:CZ$114)</f>
        <v>0</v>
      </c>
      <c r="DA198" s="300">
        <f>SUMIF('Profile before CoM'!$FD$14:$FD$114,$AD198,'Profile before CoM'!DA$14:DA$114)</f>
        <v>0</v>
      </c>
      <c r="DB198" s="300">
        <f>SUMIF('Profile before CoM'!$FD$14:$FD$114,$AD198,'Profile before CoM'!DB$14:DB$114)</f>
        <v>0</v>
      </c>
      <c r="DC198" s="300">
        <f>SUMIF('Profile before CoM'!$FD$14:$FD$114,$AD198,'Profile before CoM'!DC$14:DC$114)</f>
        <v>0</v>
      </c>
      <c r="DD198" s="300">
        <f>SUMIF('Profile before CoM'!$FD$14:$FD$114,$AD198,'Profile before CoM'!DD$14:DD$114)</f>
        <v>0</v>
      </c>
      <c r="DE198" s="300">
        <f>SUMIF('Profile before CoM'!$FD$14:$FD$114,$AD198,'Profile before CoM'!DE$14:DE$114)</f>
        <v>0</v>
      </c>
      <c r="DF198" s="300">
        <f>SUMIF('Profile before CoM'!$FD$14:$FD$114,$AD198,'Profile before CoM'!DF$14:DF$114)</f>
        <v>0</v>
      </c>
      <c r="DG198" s="300">
        <f>SUMIF('Profile before CoM'!$FD$14:$FD$114,$AD198,'Profile before CoM'!DG$14:DG$114)</f>
        <v>0</v>
      </c>
      <c r="DH198" s="300">
        <f>SUMIF('Profile before CoM'!$FD$14:$FD$114,$AD198,'Profile before CoM'!DH$14:DH$114)</f>
        <v>0</v>
      </c>
      <c r="DI198" s="300">
        <f>SUMIF('Profile before CoM'!$FD$14:$FD$114,$AD198,'Profile before CoM'!DI$14:DI$114)</f>
        <v>0</v>
      </c>
      <c r="DJ198" s="300">
        <f>SUMIF('Profile before CoM'!$FD$14:$FD$114,$AD198,'Profile before CoM'!DJ$14:DJ$114)</f>
        <v>0</v>
      </c>
      <c r="DK198" s="300">
        <f>SUMIF('Profile before CoM'!$FD$14:$FD$114,$AD198,'Profile before CoM'!DK$14:DK$114)</f>
        <v>0</v>
      </c>
      <c r="DL198" s="300">
        <f>SUMIF('Profile before CoM'!$FD$14:$FD$114,$AD198,'Profile before CoM'!DL$14:DL$114)</f>
        <v>0</v>
      </c>
      <c r="DM198" s="300">
        <f>SUMIF('Profile before CoM'!$FD$14:$FD$114,$AD198,'Profile before CoM'!DM$14:DM$114)</f>
        <v>0</v>
      </c>
      <c r="DN198" s="300">
        <f>SUMIF('Profile before CoM'!$FD$14:$FD$114,$AD198,'Profile before CoM'!DN$14:DN$114)</f>
        <v>0</v>
      </c>
      <c r="DO198" s="300">
        <f>SUMIF('Profile before CoM'!$FD$14:$FD$114,$AD198,'Profile before CoM'!DO$14:DO$114)</f>
        <v>0</v>
      </c>
      <c r="DP198" s="300">
        <f>SUMIF('Profile before CoM'!$FD$14:$FD$114,$AD198,'Profile before CoM'!DP$14:DP$114)</f>
        <v>0</v>
      </c>
      <c r="DQ198" s="300">
        <f>SUMIF('Profile before CoM'!$FD$14:$FD$114,$AD198,'Profile before CoM'!DQ$14:DQ$114)</f>
        <v>0</v>
      </c>
      <c r="DR198" s="300">
        <f>SUMIF('Profile before CoM'!$FD$14:$FD$114,$AD198,'Profile before CoM'!DR$14:DR$114)</f>
        <v>0</v>
      </c>
      <c r="DS198" s="300">
        <f>SUMIF('Profile before CoM'!$FD$14:$FD$114,$AD198,'Profile before CoM'!DS$14:DS$114)</f>
        <v>0</v>
      </c>
      <c r="DT198" s="300">
        <f>SUMIF('Profile before CoM'!$FD$14:$FD$114,$AD198,'Profile before CoM'!DT$14:DT$114)</f>
        <v>0</v>
      </c>
      <c r="DU198" s="300">
        <f>SUMIF('Profile before CoM'!$FD$14:$FD$114,$AD198,'Profile before CoM'!DU$14:DU$114)</f>
        <v>0</v>
      </c>
      <c r="DV198" s="300">
        <f>SUMIF('Profile before CoM'!$FD$14:$FD$114,$AD198,'Profile before CoM'!DV$14:DV$114)</f>
        <v>0</v>
      </c>
      <c r="DW198" s="300">
        <f>SUMIF('Profile before CoM'!$FD$14:$FD$114,$AD198,'Profile before CoM'!DW$14:DW$114)</f>
        <v>0</v>
      </c>
      <c r="DX198" s="300">
        <f>SUMIF('Profile before CoM'!$FD$14:$FD$114,$AD198,'Profile before CoM'!DX$14:DX$114)</f>
        <v>0</v>
      </c>
      <c r="DY198" s="300">
        <f>SUMIF('Profile before CoM'!$FD$14:$FD$114,$AD198,'Profile before CoM'!DY$14:DY$114)</f>
        <v>0</v>
      </c>
      <c r="DZ198" s="300">
        <f>SUMIF('Profile before CoM'!$FD$14:$FD$114,$AD198,'Profile before CoM'!DZ$14:DZ$114)</f>
        <v>0</v>
      </c>
      <c r="EA198" s="300">
        <f>SUMIF('Profile before CoM'!$FD$14:$FD$114,$AD198,'Profile before CoM'!EA$14:EA$114)</f>
        <v>0</v>
      </c>
      <c r="EB198" s="300">
        <f>SUMIF('Profile before CoM'!$FD$14:$FD$114,$AD198,'Profile before CoM'!EB$14:EB$114)</f>
        <v>0</v>
      </c>
      <c r="EC198" s="300">
        <f>SUMIF('Profile before CoM'!$FD$14:$FD$114,$AD198,'Profile before CoM'!EC$14:EC$114)</f>
        <v>0</v>
      </c>
      <c r="ED198" s="300">
        <f>SUMIF('Profile before CoM'!$FD$14:$FD$114,$AD198,'Profile before CoM'!ED$14:ED$114)</f>
        <v>0</v>
      </c>
      <c r="EE198" s="300">
        <f>SUMIF('Profile before CoM'!$FD$14:$FD$114,$AD198,'Profile before CoM'!EE$14:EE$114)</f>
        <v>0</v>
      </c>
      <c r="EF198" s="300">
        <f>SUMIF('Profile before CoM'!$FD$14:$FD$114,$AD198,'Profile before CoM'!EF$14:EF$114)</f>
        <v>0</v>
      </c>
      <c r="EG198" s="300">
        <f>SUMIF('Profile before CoM'!$FD$14:$FD$114,$AD198,'Profile before CoM'!EG$14:EG$114)</f>
        <v>0</v>
      </c>
      <c r="EH198" s="300">
        <f>SUMIF('Profile before CoM'!$FD$14:$FD$114,$AD198,'Profile before CoM'!EH$14:EH$114)</f>
        <v>0</v>
      </c>
      <c r="EI198" s="300">
        <f>SUMIF('Profile before CoM'!$FD$14:$FD$114,$AD198,'Profile before CoM'!EI$14:EI$114)</f>
        <v>0</v>
      </c>
      <c r="EJ198" s="300">
        <f>SUMIF('Profile before CoM'!$FD$14:$FD$114,$AD198,'Profile before CoM'!EJ$14:EJ$114)</f>
        <v>0</v>
      </c>
      <c r="EK198" s="300">
        <f>SUMIF('Profile before CoM'!$FD$14:$FD$114,$AD198,'Profile before CoM'!EK$14:EK$114)</f>
        <v>0</v>
      </c>
      <c r="EL198" s="300">
        <f>SUMIF('Profile before CoM'!$FD$14:$FD$114,$AD198,'Profile before CoM'!EL$14:EL$114)</f>
        <v>0</v>
      </c>
      <c r="EM198" s="300">
        <f>SUMIF('Profile before CoM'!$FD$14:$FD$114,$AD198,'Profile before CoM'!EM$14:EM$114)</f>
        <v>0</v>
      </c>
      <c r="EN198" s="300">
        <f>SUMIF('Profile before CoM'!$FD$14:$FD$114,$AD198,'Profile before CoM'!EN$14:EN$114)</f>
        <v>0</v>
      </c>
      <c r="EO198" s="300">
        <f>SUMIF('Profile before CoM'!$FD$14:$FD$114,$AD198,'Profile before CoM'!EO$14:EO$114)</f>
        <v>0</v>
      </c>
      <c r="EP198" s="300">
        <f>SUMIF('Profile before CoM'!$FD$14:$FD$114,$AD198,'Profile before CoM'!EP$14:EP$114)</f>
        <v>0</v>
      </c>
      <c r="EQ198" s="300">
        <f>SUMIF('Profile before CoM'!$FD$14:$FD$114,$AD198,'Profile before CoM'!EQ$14:EQ$114)</f>
        <v>0</v>
      </c>
      <c r="ER198" s="300">
        <f>SUMIF('Profile before CoM'!$FD$14:$FD$114,$AD198,'Profile before CoM'!ER$14:ER$114)</f>
        <v>0</v>
      </c>
      <c r="ES198" s="300">
        <f>SUMIF('Profile before CoM'!$FD$14:$FD$114,$AD198,'Profile before CoM'!ES$14:ES$114)</f>
        <v>0</v>
      </c>
      <c r="ET198" s="300">
        <f>SUMIF('Profile before CoM'!$FD$14:$FD$114,$AD198,'Profile before CoM'!ET$14:ET$114)</f>
        <v>0</v>
      </c>
      <c r="EU198" s="300">
        <f>SUMIF('Profile before CoM'!$FD$14:$FD$114,$AD198,'Profile before CoM'!EU$14:EU$114)</f>
        <v>0</v>
      </c>
      <c r="EV198" s="300">
        <f>SUMIF('Profile before CoM'!$FD$14:$FD$114,$AD198,'Profile before CoM'!EV$14:EV$114)</f>
        <v>0</v>
      </c>
      <c r="EW198" s="300">
        <f>SUMIF('Profile before CoM'!$FD$14:$FD$114,$AD198,'Profile before CoM'!EW$14:EW$114)</f>
        <v>0</v>
      </c>
      <c r="EX198" s="300">
        <f>SUMIF('Profile before CoM'!$FD$14:$FD$114,$AD198,'Profile before CoM'!EX$14:EX$114)</f>
        <v>0</v>
      </c>
      <c r="EY198" s="261"/>
      <c r="EZ198" s="87"/>
      <c r="FB198" s="261"/>
    </row>
    <row r="199" spans="1:158" ht="12.75" hidden="1" customHeight="1" outlineLevel="2">
      <c r="A199" s="303">
        <v>6</v>
      </c>
      <c r="B199" s="303"/>
      <c r="C199" s="892" t="str">
        <f>Constants!B89</f>
        <v>Passthrough</v>
      </c>
      <c r="E199" s="323"/>
      <c r="F199" s="324"/>
      <c r="G199" s="324"/>
      <c r="H199" s="324"/>
      <c r="I199" s="324"/>
      <c r="J199" s="324"/>
      <c r="K199" s="324"/>
      <c r="L199" s="324"/>
      <c r="M199" s="324"/>
      <c r="N199" s="324"/>
      <c r="O199" s="324"/>
      <c r="P199" s="324"/>
      <c r="Q199" s="324"/>
      <c r="R199" s="324"/>
      <c r="S199" s="324"/>
      <c r="T199" s="324"/>
      <c r="U199" s="324"/>
      <c r="V199" s="325"/>
      <c r="W199" s="324"/>
      <c r="X199" s="324"/>
      <c r="Y199" s="324"/>
      <c r="Z199" s="324"/>
      <c r="AA199" s="324"/>
      <c r="AB199" s="323"/>
      <c r="AC199" s="326"/>
      <c r="AD199" s="683" t="str">
        <f>Constants!F89</f>
        <v>Passthrough</v>
      </c>
      <c r="AE199" s="304">
        <f t="shared" ca="1" si="67"/>
        <v>5344542.3630051147</v>
      </c>
      <c r="AF199" s="299">
        <f ca="1">SUMIF('Profile before CoM'!$FD$14:$FD$114,$AD199,'Profile before CoM'!AF$14:AF$114)</f>
        <v>0</v>
      </c>
      <c r="AG199" s="300">
        <f ca="1">SUMIF('Profile before CoM'!$FD$14:$FD$114,$AD199,'Profile before CoM'!AG$14:AG$114)</f>
        <v>0</v>
      </c>
      <c r="AH199" s="300">
        <f ca="1">SUMIF('Profile before CoM'!$FD$14:$FD$114,$AD199,'Profile before CoM'!AH$14:AH$114)</f>
        <v>80180.190304487085</v>
      </c>
      <c r="AI199" s="300">
        <f ca="1">SUMIF('Profile before CoM'!$FD$14:$FD$114,$AD199,'Profile before CoM'!AI$14:AI$114)</f>
        <v>0</v>
      </c>
      <c r="AJ199" s="300">
        <f ca="1">SUMIF('Profile before CoM'!$FD$14:$FD$114,$AD199,'Profile before CoM'!AJ$14:AJ$114)</f>
        <v>0</v>
      </c>
      <c r="AK199" s="300">
        <f ca="1">SUMIF('Profile before CoM'!$FD$14:$FD$114,$AD199,'Profile before CoM'!AK$14:AK$114)</f>
        <v>240540.57091346127</v>
      </c>
      <c r="AL199" s="300">
        <f ca="1">SUMIF('Profile before CoM'!$FD$14:$FD$114,$AD199,'Profile before CoM'!AL$14:AL$114)</f>
        <v>0</v>
      </c>
      <c r="AM199" s="300">
        <f ca="1">SUMIF('Profile before CoM'!$FD$14:$FD$114,$AD199,'Profile before CoM'!AM$14:AM$114)</f>
        <v>0</v>
      </c>
      <c r="AN199" s="300">
        <f ca="1">SUMIF('Profile before CoM'!$FD$14:$FD$114,$AD199,'Profile before CoM'!AN$14:AN$114)</f>
        <v>240540.57091346121</v>
      </c>
      <c r="AO199" s="300">
        <f ca="1">SUMIF('Profile before CoM'!$FD$14:$FD$114,$AD199,'Profile before CoM'!AO$14:AO$114)</f>
        <v>0</v>
      </c>
      <c r="AP199" s="300">
        <f ca="1">SUMIF('Profile before CoM'!$FD$14:$FD$114,$AD199,'Profile before CoM'!AP$14:AP$114)</f>
        <v>0</v>
      </c>
      <c r="AQ199" s="300">
        <f ca="1">SUMIF('Profile before CoM'!$FD$14:$FD$114,$AD199,'Profile before CoM'!AQ$14:AQ$114)</f>
        <v>240540.57091346139</v>
      </c>
      <c r="AR199" s="300">
        <f ca="1">SUMIF('Profile before CoM'!$FD$14:$FD$114,$AD199,'Profile before CoM'!AR$14:AR$114)</f>
        <v>0</v>
      </c>
      <c r="AS199" s="300">
        <f ca="1">SUMIF('Profile before CoM'!$FD$14:$FD$114,$AD199,'Profile before CoM'!AS$14:AS$114)</f>
        <v>0</v>
      </c>
      <c r="AT199" s="300">
        <f ca="1">SUMIF('Profile before CoM'!$FD$14:$FD$114,$AD199,'Profile before CoM'!AT$14:AT$114)</f>
        <v>240540.57091346147</v>
      </c>
      <c r="AU199" s="300">
        <f ca="1">SUMIF('Profile before CoM'!$FD$14:$FD$114,$AD199,'Profile before CoM'!AU$14:AU$114)</f>
        <v>0</v>
      </c>
      <c r="AV199" s="300">
        <f ca="1">SUMIF('Profile before CoM'!$FD$14:$FD$114,$AD199,'Profile before CoM'!AV$14:AV$114)</f>
        <v>0</v>
      </c>
      <c r="AW199" s="300">
        <f ca="1">SUMIF('Profile before CoM'!$FD$14:$FD$114,$AD199,'Profile before CoM'!AW$14:AW$114)</f>
        <v>243747.77852564058</v>
      </c>
      <c r="AX199" s="300">
        <f ca="1">SUMIF('Profile before CoM'!$FD$14:$FD$114,$AD199,'Profile before CoM'!AX$14:AX$114)</f>
        <v>0</v>
      </c>
      <c r="AY199" s="300">
        <f ca="1">SUMIF('Profile before CoM'!$FD$14:$FD$114,$AD199,'Profile before CoM'!AY$14:AY$114)</f>
        <v>0</v>
      </c>
      <c r="AZ199" s="300">
        <f ca="1">SUMIF('Profile before CoM'!$FD$14:$FD$114,$AD199,'Profile before CoM'!AZ$14:AZ$114)</f>
        <v>245351.38233173019</v>
      </c>
      <c r="BA199" s="300">
        <f ca="1">SUMIF('Profile before CoM'!$FD$14:$FD$114,$AD199,'Profile before CoM'!BA$14:BA$114)</f>
        <v>0</v>
      </c>
      <c r="BB199" s="300">
        <f ca="1">SUMIF('Profile before CoM'!$FD$14:$FD$114,$AD199,'Profile before CoM'!BB$14:BB$114)</f>
        <v>0</v>
      </c>
      <c r="BC199" s="300">
        <f ca="1">SUMIF('Profile before CoM'!$FD$14:$FD$114,$AD199,'Profile before CoM'!BC$14:BC$114)</f>
        <v>245351.38233173048</v>
      </c>
      <c r="BD199" s="300">
        <f ca="1">SUMIF('Profile before CoM'!$FD$14:$FD$114,$AD199,'Profile before CoM'!BD$14:BD$114)</f>
        <v>0</v>
      </c>
      <c r="BE199" s="300">
        <f ca="1">SUMIF('Profile before CoM'!$FD$14:$FD$114,$AD199,'Profile before CoM'!BE$14:BE$114)</f>
        <v>0</v>
      </c>
      <c r="BF199" s="300">
        <f ca="1">SUMIF('Profile before CoM'!$FD$14:$FD$114,$AD199,'Profile before CoM'!BF$14:BF$114)</f>
        <v>245351.38233173019</v>
      </c>
      <c r="BG199" s="300">
        <f ca="1">SUMIF('Profile before CoM'!$FD$14:$FD$114,$AD199,'Profile before CoM'!BG$14:BG$114)</f>
        <v>0</v>
      </c>
      <c r="BH199" s="300">
        <f ca="1">SUMIF('Profile before CoM'!$FD$14:$FD$114,$AD199,'Profile before CoM'!BH$14:BH$114)</f>
        <v>0</v>
      </c>
      <c r="BI199" s="300">
        <f ca="1">SUMIF('Profile before CoM'!$FD$14:$FD$114,$AD199,'Profile before CoM'!BI$14:BI$114)</f>
        <v>248622.73409615341</v>
      </c>
      <c r="BJ199" s="300">
        <f ca="1">SUMIF('Profile before CoM'!$FD$14:$FD$114,$AD199,'Profile before CoM'!BJ$14:BJ$114)</f>
        <v>0</v>
      </c>
      <c r="BK199" s="300">
        <f ca="1">SUMIF('Profile before CoM'!$FD$14:$FD$114,$AD199,'Profile before CoM'!BK$14:BK$114)</f>
        <v>0</v>
      </c>
      <c r="BL199" s="300">
        <f ca="1">SUMIF('Profile before CoM'!$FD$14:$FD$114,$AD199,'Profile before CoM'!BL$14:BL$114)</f>
        <v>250258.40997836529</v>
      </c>
      <c r="BM199" s="300">
        <f ca="1">SUMIF('Profile before CoM'!$FD$14:$FD$114,$AD199,'Profile before CoM'!BM$14:BM$114)</f>
        <v>0</v>
      </c>
      <c r="BN199" s="300">
        <f ca="1">SUMIF('Profile before CoM'!$FD$14:$FD$114,$AD199,'Profile before CoM'!BN$14:BN$114)</f>
        <v>0</v>
      </c>
      <c r="BO199" s="300">
        <f ca="1">SUMIF('Profile before CoM'!$FD$14:$FD$114,$AD199,'Profile before CoM'!BO$14:BO$114)</f>
        <v>250258.409978365</v>
      </c>
      <c r="BP199" s="300">
        <f ca="1">SUMIF('Profile before CoM'!$FD$14:$FD$114,$AD199,'Profile before CoM'!BP$14:BP$114)</f>
        <v>0</v>
      </c>
      <c r="BQ199" s="300">
        <f ca="1">SUMIF('Profile before CoM'!$FD$14:$FD$114,$AD199,'Profile before CoM'!BQ$14:BQ$114)</f>
        <v>0</v>
      </c>
      <c r="BR199" s="300">
        <f ca="1">SUMIF('Profile before CoM'!$FD$14:$FD$114,$AD199,'Profile before CoM'!BR$14:BR$114)</f>
        <v>250258.40997836558</v>
      </c>
      <c r="BS199" s="300">
        <f ca="1">SUMIF('Profile before CoM'!$FD$14:$FD$114,$AD199,'Profile before CoM'!BS$14:BS$114)</f>
        <v>0</v>
      </c>
      <c r="BT199" s="300">
        <f ca="1">SUMIF('Profile before CoM'!$FD$14:$FD$114,$AD199,'Profile before CoM'!BT$14:BT$114)</f>
        <v>0</v>
      </c>
      <c r="BU199" s="300">
        <f ca="1">SUMIF('Profile before CoM'!$FD$14:$FD$114,$AD199,'Profile before CoM'!BU$14:BU$114)</f>
        <v>253595.18877807676</v>
      </c>
      <c r="BV199" s="300">
        <f ca="1">SUMIF('Profile before CoM'!$FD$14:$FD$114,$AD199,'Profile before CoM'!BV$14:BV$114)</f>
        <v>0</v>
      </c>
      <c r="BW199" s="300">
        <f ca="1">SUMIF('Profile before CoM'!$FD$14:$FD$114,$AD199,'Profile before CoM'!BW$14:BW$114)</f>
        <v>0</v>
      </c>
      <c r="BX199" s="300">
        <f ca="1">SUMIF('Profile before CoM'!$FD$14:$FD$114,$AD199,'Profile before CoM'!BX$14:BX$114)</f>
        <v>255263.57817793259</v>
      </c>
      <c r="BY199" s="300">
        <f ca="1">SUMIF('Profile before CoM'!$FD$14:$FD$114,$AD199,'Profile before CoM'!BY$14:BY$114)</f>
        <v>0</v>
      </c>
      <c r="BZ199" s="300">
        <f ca="1">SUMIF('Profile before CoM'!$FD$14:$FD$114,$AD199,'Profile before CoM'!BZ$14:BZ$114)</f>
        <v>0</v>
      </c>
      <c r="CA199" s="300">
        <f ca="1">SUMIF('Profile before CoM'!$FD$14:$FD$114,$AD199,'Profile before CoM'!CA$14:CA$114)</f>
        <v>255263.5781779332</v>
      </c>
      <c r="CB199" s="300">
        <f ca="1">SUMIF('Profile before CoM'!$FD$14:$FD$114,$AD199,'Profile before CoM'!CB$14:CB$114)</f>
        <v>0</v>
      </c>
      <c r="CC199" s="300">
        <f ca="1">SUMIF('Profile before CoM'!$FD$14:$FD$114,$AD199,'Profile before CoM'!CC$14:CC$114)</f>
        <v>0</v>
      </c>
      <c r="CD199" s="300">
        <f ca="1">SUMIF('Profile before CoM'!$FD$14:$FD$114,$AD199,'Profile before CoM'!CD$14:CD$114)</f>
        <v>255263.57817793259</v>
      </c>
      <c r="CE199" s="300">
        <f ca="1">SUMIF('Profile before CoM'!$FD$14:$FD$114,$AD199,'Profile before CoM'!CE$14:CE$114)</f>
        <v>0</v>
      </c>
      <c r="CF199" s="300">
        <f ca="1">SUMIF('Profile before CoM'!$FD$14:$FD$114,$AD199,'Profile before CoM'!CF$14:CF$114)</f>
        <v>0</v>
      </c>
      <c r="CG199" s="300">
        <f ca="1">SUMIF('Profile before CoM'!$FD$14:$FD$114,$AD199,'Profile before CoM'!CG$14:CG$114)</f>
        <v>258667.09255363862</v>
      </c>
      <c r="CH199" s="300">
        <f ca="1">SUMIF('Profile before CoM'!$FD$14:$FD$114,$AD199,'Profile before CoM'!CH$14:CH$114)</f>
        <v>0</v>
      </c>
      <c r="CI199" s="300">
        <f ca="1">SUMIF('Profile before CoM'!$FD$14:$FD$114,$AD199,'Profile before CoM'!CI$14:CI$114)</f>
        <v>0</v>
      </c>
      <c r="CJ199" s="300">
        <f ca="1">SUMIF('Profile before CoM'!$FD$14:$FD$114,$AD199,'Profile before CoM'!CJ$14:CJ$114)</f>
        <v>260368.84974149248</v>
      </c>
      <c r="CK199" s="300">
        <f ca="1">SUMIF('Profile before CoM'!$FD$14:$FD$114,$AD199,'Profile before CoM'!CK$14:CK$114)</f>
        <v>0</v>
      </c>
      <c r="CL199" s="300">
        <f ca="1">SUMIF('Profile before CoM'!$FD$14:$FD$114,$AD199,'Profile before CoM'!CL$14:CL$114)</f>
        <v>0</v>
      </c>
      <c r="CM199" s="300">
        <f ca="1">SUMIF('Profile before CoM'!$FD$14:$FD$114,$AD199,'Profile before CoM'!CM$14:CM$114)</f>
        <v>260368.8497414919</v>
      </c>
      <c r="CN199" s="300">
        <f ca="1">SUMIF('Profile before CoM'!$FD$14:$FD$114,$AD199,'Profile before CoM'!CN$14:CN$114)</f>
        <v>0</v>
      </c>
      <c r="CO199" s="300">
        <f ca="1">SUMIF('Profile before CoM'!$FD$14:$FD$114,$AD199,'Profile before CoM'!CO$14:CO$114)</f>
        <v>0</v>
      </c>
      <c r="CP199" s="300">
        <f ca="1">SUMIF('Profile before CoM'!$FD$14:$FD$114,$AD199,'Profile before CoM'!CP$14:CP$114)</f>
        <v>260368.8497414919</v>
      </c>
      <c r="CQ199" s="300">
        <f ca="1">SUMIF('Profile before CoM'!$FD$14:$FD$114,$AD199,'Profile before CoM'!CQ$14:CQ$114)</f>
        <v>0</v>
      </c>
      <c r="CR199" s="300">
        <f ca="1">SUMIF('Profile before CoM'!$FD$14:$FD$114,$AD199,'Profile before CoM'!CR$14:CR$114)</f>
        <v>0</v>
      </c>
      <c r="CS199" s="300">
        <f ca="1">SUMIF('Profile before CoM'!$FD$14:$FD$114,$AD199,'Profile before CoM'!CS$14:CS$114)</f>
        <v>263840.43440471205</v>
      </c>
      <c r="CT199" s="300">
        <f ca="1">SUMIF('Profile before CoM'!$FD$14:$FD$114,$AD199,'Profile before CoM'!CT$14:CT$114)</f>
        <v>0</v>
      </c>
      <c r="CU199" s="300">
        <f ca="1">SUMIF('Profile before CoM'!$FD$14:$FD$114,$AD199,'Profile before CoM'!CU$14:CU$114)</f>
        <v>0</v>
      </c>
      <c r="CV199" s="300">
        <f ca="1">SUMIF('Profile before CoM'!$FD$14:$FD$114,$AD199,'Profile before CoM'!CV$14:CV$114)</f>
        <v>0</v>
      </c>
      <c r="CW199" s="300">
        <f ca="1">SUMIF('Profile before CoM'!$FD$14:$FD$114,$AD199,'Profile before CoM'!CW$14:CW$114)</f>
        <v>0</v>
      </c>
      <c r="CX199" s="300">
        <f ca="1">SUMIF('Profile before CoM'!$FD$14:$FD$114,$AD199,'Profile before CoM'!CX$14:CX$114)</f>
        <v>0</v>
      </c>
      <c r="CY199" s="300">
        <f ca="1">SUMIF('Profile before CoM'!$FD$14:$FD$114,$AD199,'Profile before CoM'!CY$14:CY$114)</f>
        <v>0</v>
      </c>
      <c r="CZ199" s="300">
        <f ca="1">SUMIF('Profile before CoM'!$FD$14:$FD$114,$AD199,'Profile before CoM'!CZ$14:CZ$114)</f>
        <v>0</v>
      </c>
      <c r="DA199" s="300">
        <f ca="1">SUMIF('Profile before CoM'!$FD$14:$FD$114,$AD199,'Profile before CoM'!DA$14:DA$114)</f>
        <v>0</v>
      </c>
      <c r="DB199" s="300">
        <f ca="1">SUMIF('Profile before CoM'!$FD$14:$FD$114,$AD199,'Profile before CoM'!DB$14:DB$114)</f>
        <v>0</v>
      </c>
      <c r="DC199" s="300">
        <f ca="1">SUMIF('Profile before CoM'!$FD$14:$FD$114,$AD199,'Profile before CoM'!DC$14:DC$114)</f>
        <v>0</v>
      </c>
      <c r="DD199" s="300">
        <f ca="1">SUMIF('Profile before CoM'!$FD$14:$FD$114,$AD199,'Profile before CoM'!DD$14:DD$114)</f>
        <v>0</v>
      </c>
      <c r="DE199" s="300">
        <f ca="1">SUMIF('Profile before CoM'!$FD$14:$FD$114,$AD199,'Profile before CoM'!DE$14:DE$114)</f>
        <v>0</v>
      </c>
      <c r="DF199" s="300">
        <f ca="1">SUMIF('Profile before CoM'!$FD$14:$FD$114,$AD199,'Profile before CoM'!DF$14:DF$114)</f>
        <v>0</v>
      </c>
      <c r="DG199" s="300">
        <f ca="1">SUMIF('Profile before CoM'!$FD$14:$FD$114,$AD199,'Profile before CoM'!DG$14:DG$114)</f>
        <v>0</v>
      </c>
      <c r="DH199" s="300">
        <f ca="1">SUMIF('Profile before CoM'!$FD$14:$FD$114,$AD199,'Profile before CoM'!DH$14:DH$114)</f>
        <v>0</v>
      </c>
      <c r="DI199" s="300">
        <f ca="1">SUMIF('Profile before CoM'!$FD$14:$FD$114,$AD199,'Profile before CoM'!DI$14:DI$114)</f>
        <v>0</v>
      </c>
      <c r="DJ199" s="300">
        <f ca="1">SUMIF('Profile before CoM'!$FD$14:$FD$114,$AD199,'Profile before CoM'!DJ$14:DJ$114)</f>
        <v>0</v>
      </c>
      <c r="DK199" s="300">
        <f ca="1">SUMIF('Profile before CoM'!$FD$14:$FD$114,$AD199,'Profile before CoM'!DK$14:DK$114)</f>
        <v>0</v>
      </c>
      <c r="DL199" s="300">
        <f ca="1">SUMIF('Profile before CoM'!$FD$14:$FD$114,$AD199,'Profile before CoM'!DL$14:DL$114)</f>
        <v>0</v>
      </c>
      <c r="DM199" s="300">
        <f ca="1">SUMIF('Profile before CoM'!$FD$14:$FD$114,$AD199,'Profile before CoM'!DM$14:DM$114)</f>
        <v>0</v>
      </c>
      <c r="DN199" s="300">
        <f ca="1">SUMIF('Profile before CoM'!$FD$14:$FD$114,$AD199,'Profile before CoM'!DN$14:DN$114)</f>
        <v>0</v>
      </c>
      <c r="DO199" s="300">
        <f ca="1">SUMIF('Profile before CoM'!$FD$14:$FD$114,$AD199,'Profile before CoM'!DO$14:DO$114)</f>
        <v>0</v>
      </c>
      <c r="DP199" s="300">
        <f ca="1">SUMIF('Profile before CoM'!$FD$14:$FD$114,$AD199,'Profile before CoM'!DP$14:DP$114)</f>
        <v>0</v>
      </c>
      <c r="DQ199" s="300">
        <f ca="1">SUMIF('Profile before CoM'!$FD$14:$FD$114,$AD199,'Profile before CoM'!DQ$14:DQ$114)</f>
        <v>0</v>
      </c>
      <c r="DR199" s="300">
        <f ca="1">SUMIF('Profile before CoM'!$FD$14:$FD$114,$AD199,'Profile before CoM'!DR$14:DR$114)</f>
        <v>0</v>
      </c>
      <c r="DS199" s="300">
        <f ca="1">SUMIF('Profile before CoM'!$FD$14:$FD$114,$AD199,'Profile before CoM'!DS$14:DS$114)</f>
        <v>0</v>
      </c>
      <c r="DT199" s="300">
        <f ca="1">SUMIF('Profile before CoM'!$FD$14:$FD$114,$AD199,'Profile before CoM'!DT$14:DT$114)</f>
        <v>0</v>
      </c>
      <c r="DU199" s="300">
        <f ca="1">SUMIF('Profile before CoM'!$FD$14:$FD$114,$AD199,'Profile before CoM'!DU$14:DU$114)</f>
        <v>0</v>
      </c>
      <c r="DV199" s="300">
        <f ca="1">SUMIF('Profile before CoM'!$FD$14:$FD$114,$AD199,'Profile before CoM'!DV$14:DV$114)</f>
        <v>0</v>
      </c>
      <c r="DW199" s="300">
        <f ca="1">SUMIF('Profile before CoM'!$FD$14:$FD$114,$AD199,'Profile before CoM'!DW$14:DW$114)</f>
        <v>0</v>
      </c>
      <c r="DX199" s="300">
        <f ca="1">SUMIF('Profile before CoM'!$FD$14:$FD$114,$AD199,'Profile before CoM'!DX$14:DX$114)</f>
        <v>0</v>
      </c>
      <c r="DY199" s="300">
        <f ca="1">SUMIF('Profile before CoM'!$FD$14:$FD$114,$AD199,'Profile before CoM'!DY$14:DY$114)</f>
        <v>0</v>
      </c>
      <c r="DZ199" s="300">
        <f ca="1">SUMIF('Profile before CoM'!$FD$14:$FD$114,$AD199,'Profile before CoM'!DZ$14:DZ$114)</f>
        <v>0</v>
      </c>
      <c r="EA199" s="300">
        <f ca="1">SUMIF('Profile before CoM'!$FD$14:$FD$114,$AD199,'Profile before CoM'!EA$14:EA$114)</f>
        <v>0</v>
      </c>
      <c r="EB199" s="300">
        <f ca="1">SUMIF('Profile before CoM'!$FD$14:$FD$114,$AD199,'Profile before CoM'!EB$14:EB$114)</f>
        <v>0</v>
      </c>
      <c r="EC199" s="300">
        <f ca="1">SUMIF('Profile before CoM'!$FD$14:$FD$114,$AD199,'Profile before CoM'!EC$14:EC$114)</f>
        <v>0</v>
      </c>
      <c r="ED199" s="300">
        <f ca="1">SUMIF('Profile before CoM'!$FD$14:$FD$114,$AD199,'Profile before CoM'!ED$14:ED$114)</f>
        <v>0</v>
      </c>
      <c r="EE199" s="300">
        <f ca="1">SUMIF('Profile before CoM'!$FD$14:$FD$114,$AD199,'Profile before CoM'!EE$14:EE$114)</f>
        <v>0</v>
      </c>
      <c r="EF199" s="300">
        <f ca="1">SUMIF('Profile before CoM'!$FD$14:$FD$114,$AD199,'Profile before CoM'!EF$14:EF$114)</f>
        <v>0</v>
      </c>
      <c r="EG199" s="300">
        <f ca="1">SUMIF('Profile before CoM'!$FD$14:$FD$114,$AD199,'Profile before CoM'!EG$14:EG$114)</f>
        <v>0</v>
      </c>
      <c r="EH199" s="300">
        <f ca="1">SUMIF('Profile before CoM'!$FD$14:$FD$114,$AD199,'Profile before CoM'!EH$14:EH$114)</f>
        <v>0</v>
      </c>
      <c r="EI199" s="300">
        <f ca="1">SUMIF('Profile before CoM'!$FD$14:$FD$114,$AD199,'Profile before CoM'!EI$14:EI$114)</f>
        <v>0</v>
      </c>
      <c r="EJ199" s="300">
        <f ca="1">SUMIF('Profile before CoM'!$FD$14:$FD$114,$AD199,'Profile before CoM'!EJ$14:EJ$114)</f>
        <v>0</v>
      </c>
      <c r="EK199" s="300">
        <f ca="1">SUMIF('Profile before CoM'!$FD$14:$FD$114,$AD199,'Profile before CoM'!EK$14:EK$114)</f>
        <v>0</v>
      </c>
      <c r="EL199" s="300">
        <f ca="1">SUMIF('Profile before CoM'!$FD$14:$FD$114,$AD199,'Profile before CoM'!EL$14:EL$114)</f>
        <v>0</v>
      </c>
      <c r="EM199" s="300">
        <f ca="1">SUMIF('Profile before CoM'!$FD$14:$FD$114,$AD199,'Profile before CoM'!EM$14:EM$114)</f>
        <v>0</v>
      </c>
      <c r="EN199" s="300">
        <f ca="1">SUMIF('Profile before CoM'!$FD$14:$FD$114,$AD199,'Profile before CoM'!EN$14:EN$114)</f>
        <v>0</v>
      </c>
      <c r="EO199" s="300">
        <f ca="1">SUMIF('Profile before CoM'!$FD$14:$FD$114,$AD199,'Profile before CoM'!EO$14:EO$114)</f>
        <v>0</v>
      </c>
      <c r="EP199" s="300">
        <f ca="1">SUMIF('Profile before CoM'!$FD$14:$FD$114,$AD199,'Profile before CoM'!EP$14:EP$114)</f>
        <v>0</v>
      </c>
      <c r="EQ199" s="300">
        <f ca="1">SUMIF('Profile before CoM'!$FD$14:$FD$114,$AD199,'Profile before CoM'!EQ$14:EQ$114)</f>
        <v>0</v>
      </c>
      <c r="ER199" s="300">
        <f ca="1">SUMIF('Profile before CoM'!$FD$14:$FD$114,$AD199,'Profile before CoM'!ER$14:ER$114)</f>
        <v>0</v>
      </c>
      <c r="ES199" s="300">
        <f ca="1">SUMIF('Profile before CoM'!$FD$14:$FD$114,$AD199,'Profile before CoM'!ES$14:ES$114)</f>
        <v>0</v>
      </c>
      <c r="ET199" s="300">
        <f ca="1">SUMIF('Profile before CoM'!$FD$14:$FD$114,$AD199,'Profile before CoM'!ET$14:ET$114)</f>
        <v>0</v>
      </c>
      <c r="EU199" s="300">
        <f ca="1">SUMIF('Profile before CoM'!$FD$14:$FD$114,$AD199,'Profile before CoM'!EU$14:EU$114)</f>
        <v>0</v>
      </c>
      <c r="EV199" s="300">
        <f ca="1">SUMIF('Profile before CoM'!$FD$14:$FD$114,$AD199,'Profile before CoM'!EV$14:EV$114)</f>
        <v>0</v>
      </c>
      <c r="EW199" s="300">
        <f ca="1">SUMIF('Profile before CoM'!$FD$14:$FD$114,$AD199,'Profile before CoM'!EW$14:EW$114)</f>
        <v>0</v>
      </c>
      <c r="EX199" s="300">
        <f ca="1">SUMIF('Profile before CoM'!$FD$14:$FD$114,$AD199,'Profile before CoM'!EX$14:EX$114)</f>
        <v>0</v>
      </c>
      <c r="EY199" s="261"/>
      <c r="EZ199" s="87"/>
      <c r="FB199" s="261"/>
    </row>
    <row r="200" spans="1:158" s="200" customFormat="1" ht="5.0999999999999996" hidden="1" customHeight="1" outlineLevel="2">
      <c r="A200" s="205"/>
      <c r="B200" s="201"/>
      <c r="C200" s="201"/>
      <c r="D200" s="201"/>
      <c r="E200" s="234"/>
      <c r="F200" s="201"/>
      <c r="G200" s="201"/>
      <c r="H200" s="201"/>
      <c r="I200" s="201"/>
      <c r="J200" s="201"/>
      <c r="K200" s="201"/>
      <c r="L200" s="201"/>
      <c r="M200" s="201"/>
      <c r="N200" s="201"/>
      <c r="O200" s="201"/>
      <c r="P200" s="201"/>
      <c r="Q200" s="201"/>
      <c r="R200" s="201"/>
      <c r="S200" s="201"/>
      <c r="T200" s="201"/>
      <c r="U200" s="201"/>
      <c r="V200" s="201"/>
      <c r="W200" s="201"/>
      <c r="X200" s="201"/>
      <c r="Y200" s="201"/>
      <c r="Z200" s="201"/>
      <c r="AA200" s="201"/>
      <c r="AB200" s="202"/>
      <c r="AC200" s="201"/>
      <c r="AD200" s="203"/>
      <c r="AE200" s="296"/>
      <c r="AF200" s="301"/>
      <c r="AG200" s="301"/>
      <c r="AH200" s="301"/>
      <c r="AI200" s="301"/>
      <c r="AJ200" s="301"/>
      <c r="AK200" s="301"/>
      <c r="AL200" s="301"/>
      <c r="AM200" s="301"/>
      <c r="AN200" s="301"/>
      <c r="AO200" s="301"/>
      <c r="AP200" s="301"/>
      <c r="AQ200" s="301"/>
      <c r="AR200" s="301"/>
      <c r="AS200" s="301"/>
      <c r="AT200" s="301"/>
      <c r="AU200" s="301"/>
      <c r="AV200" s="301"/>
      <c r="AW200" s="301"/>
      <c r="AX200" s="301"/>
      <c r="AY200" s="301"/>
      <c r="AZ200" s="301"/>
      <c r="BA200" s="301"/>
      <c r="BB200" s="301"/>
      <c r="BC200" s="301"/>
      <c r="BD200" s="301"/>
      <c r="BE200" s="301"/>
      <c r="BF200" s="301"/>
      <c r="BG200" s="301"/>
      <c r="BH200" s="301"/>
      <c r="BI200" s="301"/>
      <c r="BJ200" s="301"/>
      <c r="BK200" s="301"/>
      <c r="BL200" s="301"/>
      <c r="BM200" s="301"/>
      <c r="BN200" s="301"/>
      <c r="BO200" s="301"/>
      <c r="BP200" s="301"/>
      <c r="BQ200" s="301"/>
      <c r="BR200" s="301"/>
      <c r="BS200" s="301"/>
      <c r="BT200" s="301"/>
      <c r="BU200" s="301"/>
      <c r="BV200" s="301"/>
      <c r="BW200" s="301"/>
      <c r="BX200" s="301"/>
      <c r="BY200" s="301"/>
      <c r="BZ200" s="301"/>
      <c r="CA200" s="301"/>
      <c r="CB200" s="301"/>
      <c r="CC200" s="301"/>
      <c r="CD200" s="301"/>
      <c r="CE200" s="301"/>
      <c r="CF200" s="301"/>
      <c r="CG200" s="301"/>
      <c r="CH200" s="301"/>
      <c r="CI200" s="301"/>
      <c r="CJ200" s="301"/>
      <c r="CK200" s="301"/>
      <c r="CL200" s="301"/>
      <c r="CM200" s="301"/>
      <c r="CN200" s="301"/>
      <c r="CO200" s="301"/>
      <c r="CP200" s="301"/>
      <c r="CQ200" s="301"/>
      <c r="CR200" s="301"/>
      <c r="CS200" s="301"/>
      <c r="CT200" s="301"/>
      <c r="CU200" s="301"/>
      <c r="CV200" s="301"/>
      <c r="CW200" s="301"/>
      <c r="CX200" s="301"/>
      <c r="CY200" s="301"/>
      <c r="CZ200" s="301"/>
      <c r="DA200" s="301"/>
      <c r="DB200" s="301"/>
      <c r="DC200" s="301"/>
      <c r="DD200" s="301"/>
      <c r="DE200" s="301"/>
      <c r="DF200" s="301"/>
      <c r="DG200" s="301"/>
      <c r="DH200" s="301"/>
      <c r="DI200" s="301"/>
      <c r="DJ200" s="301"/>
      <c r="DK200" s="301"/>
      <c r="DL200" s="301"/>
      <c r="DM200" s="301"/>
      <c r="DN200" s="301"/>
      <c r="DO200" s="301"/>
      <c r="DP200" s="301"/>
      <c r="DQ200" s="301"/>
      <c r="DR200" s="301"/>
      <c r="DS200" s="301"/>
      <c r="DT200" s="301"/>
      <c r="DU200" s="301"/>
      <c r="DV200" s="301"/>
      <c r="DW200" s="301"/>
      <c r="DX200" s="301"/>
      <c r="DY200" s="301"/>
      <c r="DZ200" s="301"/>
      <c r="EA200" s="301"/>
      <c r="EB200" s="301"/>
      <c r="EC200" s="301"/>
      <c r="ED200" s="301"/>
      <c r="EE200" s="301"/>
      <c r="EF200" s="301"/>
      <c r="EG200" s="301"/>
      <c r="EH200" s="301"/>
      <c r="EI200" s="301"/>
      <c r="EJ200" s="301"/>
      <c r="EK200" s="301"/>
      <c r="EL200" s="301"/>
      <c r="EM200" s="301"/>
      <c r="EN200" s="301"/>
      <c r="EO200" s="301"/>
      <c r="EP200" s="301"/>
      <c r="EQ200" s="301"/>
      <c r="ER200" s="301"/>
      <c r="ES200" s="301"/>
      <c r="ET200" s="301"/>
      <c r="EU200" s="301"/>
      <c r="EV200" s="301"/>
      <c r="EW200" s="301"/>
      <c r="EX200" s="301"/>
      <c r="EY200" s="263"/>
      <c r="EZ200" s="201"/>
      <c r="FA200" s="367"/>
      <c r="FB200" s="369"/>
    </row>
    <row r="201" spans="1:158" ht="12.75" hidden="1" customHeight="1" outlineLevel="2">
      <c r="A201" s="86"/>
      <c r="B201" s="86"/>
      <c r="C201" s="232"/>
      <c r="D201" s="87"/>
      <c r="E201" s="86"/>
      <c r="F201" s="85"/>
      <c r="G201" s="85"/>
      <c r="H201" s="85"/>
      <c r="I201" s="85"/>
      <c r="J201" s="85"/>
      <c r="K201" s="85"/>
      <c r="L201" s="85"/>
      <c r="M201" s="85"/>
      <c r="N201" s="85"/>
      <c r="O201" s="85"/>
      <c r="P201" s="85"/>
      <c r="Q201" s="85"/>
      <c r="R201" s="85"/>
      <c r="S201" s="85"/>
      <c r="T201" s="85"/>
      <c r="U201" s="85"/>
      <c r="V201" s="85"/>
      <c r="W201" s="85"/>
      <c r="X201" s="85"/>
      <c r="Y201" s="85"/>
      <c r="Z201" s="85"/>
      <c r="AA201" s="85"/>
      <c r="AB201" s="86"/>
      <c r="AC201" s="86"/>
      <c r="AD201" s="232"/>
      <c r="AE201" s="891">
        <f t="shared" ref="AE201:BJ201" ca="1" si="68">SUM(AE193:AE200)</f>
        <v>35701684.273700699</v>
      </c>
      <c r="AF201" s="341">
        <f t="shared" ca="1" si="68"/>
        <v>0</v>
      </c>
      <c r="AG201" s="342">
        <f t="shared" ca="1" si="68"/>
        <v>49553.36538461539</v>
      </c>
      <c r="AH201" s="342">
        <f t="shared" ca="1" si="68"/>
        <v>499166.96031168412</v>
      </c>
      <c r="AI201" s="342">
        <f t="shared" ca="1" si="68"/>
        <v>3384989.3341097618</v>
      </c>
      <c r="AJ201" s="342">
        <f t="shared" ca="1" si="68"/>
        <v>437356.00077642762</v>
      </c>
      <c r="AK201" s="342">
        <f t="shared" ca="1" si="68"/>
        <v>1774901.6998950159</v>
      </c>
      <c r="AL201" s="342">
        <f t="shared" ca="1" si="68"/>
        <v>429074.18987899151</v>
      </c>
      <c r="AM201" s="342">
        <f t="shared" ca="1" si="68"/>
        <v>786420.34372514533</v>
      </c>
      <c r="AN201" s="342">
        <f t="shared" ca="1" si="68"/>
        <v>1148916.0428437348</v>
      </c>
      <c r="AO201" s="342">
        <f t="shared" ca="1" si="68"/>
        <v>395228.03603283758</v>
      </c>
      <c r="AP201" s="342">
        <f t="shared" ca="1" si="68"/>
        <v>395228.03603283758</v>
      </c>
      <c r="AQ201" s="342">
        <f t="shared" ca="1" si="68"/>
        <v>634750.65822835127</v>
      </c>
      <c r="AR201" s="342">
        <f t="shared" ca="1" si="68"/>
        <v>394210.08731488895</v>
      </c>
      <c r="AS201" s="342">
        <f t="shared" ca="1" si="68"/>
        <v>394210.08731488988</v>
      </c>
      <c r="AT201" s="342">
        <f t="shared" ca="1" si="68"/>
        <v>667916.81207450433</v>
      </c>
      <c r="AU201" s="342">
        <f t="shared" ca="1" si="68"/>
        <v>427376.24116104282</v>
      </c>
      <c r="AV201" s="342">
        <f t="shared" ca="1" si="68"/>
        <v>428145.47193027381</v>
      </c>
      <c r="AW201" s="342">
        <f t="shared" ca="1" si="68"/>
        <v>671893.25045591441</v>
      </c>
      <c r="AX201" s="342">
        <f t="shared" ca="1" si="68"/>
        <v>394979.31808411947</v>
      </c>
      <c r="AY201" s="342">
        <f t="shared" ca="1" si="68"/>
        <v>394979.31808411999</v>
      </c>
      <c r="AZ201" s="342">
        <f t="shared" ca="1" si="68"/>
        <v>640330.70041584969</v>
      </c>
      <c r="BA201" s="342">
        <f t="shared" ca="1" si="68"/>
        <v>394979.31808411999</v>
      </c>
      <c r="BB201" s="342">
        <f t="shared" ca="1" si="68"/>
        <v>394979.31808411999</v>
      </c>
      <c r="BC201" s="342">
        <f t="shared" ca="1" si="68"/>
        <v>640330.70041584992</v>
      </c>
      <c r="BD201" s="342">
        <f t="shared" ca="1" si="68"/>
        <v>394979.31808412075</v>
      </c>
      <c r="BE201" s="342">
        <f t="shared" ca="1" si="68"/>
        <v>394979.31808411947</v>
      </c>
      <c r="BF201" s="342">
        <f t="shared" ca="1" si="68"/>
        <v>640330.70041585015</v>
      </c>
      <c r="BG201" s="342">
        <f t="shared" ca="1" si="68"/>
        <v>391421.83259558596</v>
      </c>
      <c r="BH201" s="342">
        <f t="shared" ca="1" si="68"/>
        <v>392206.44798020227</v>
      </c>
      <c r="BI201" s="342">
        <f t="shared" ca="1" si="68"/>
        <v>640829.18207635568</v>
      </c>
      <c r="BJ201" s="342">
        <f t="shared" ca="1" si="68"/>
        <v>392206.44798020227</v>
      </c>
      <c r="BK201" s="342">
        <f t="shared" ref="BK201:CP201" ca="1" si="69">SUM(BK193:BK200)</f>
        <v>392206.44798020227</v>
      </c>
      <c r="BL201" s="342">
        <f t="shared" ca="1" si="69"/>
        <v>642464.85795856756</v>
      </c>
      <c r="BM201" s="342">
        <f t="shared" ca="1" si="69"/>
        <v>392206.44798020151</v>
      </c>
      <c r="BN201" s="342">
        <f t="shared" ca="1" si="69"/>
        <v>392206.44798020227</v>
      </c>
      <c r="BO201" s="342">
        <f t="shared" ca="1" si="69"/>
        <v>642464.85795856733</v>
      </c>
      <c r="BP201" s="342">
        <f t="shared" ca="1" si="69"/>
        <v>392206.44798020227</v>
      </c>
      <c r="BQ201" s="342">
        <f t="shared" ca="1" si="69"/>
        <v>392206.44798020227</v>
      </c>
      <c r="BR201" s="342">
        <f t="shared" ca="1" si="69"/>
        <v>642464.85795856779</v>
      </c>
      <c r="BS201" s="342">
        <f t="shared" ca="1" si="69"/>
        <v>388648.96249166876</v>
      </c>
      <c r="BT201" s="342">
        <f t="shared" ca="1" si="69"/>
        <v>389449.27018397563</v>
      </c>
      <c r="BU201" s="342">
        <f t="shared" ca="1" si="69"/>
        <v>643044.45896205236</v>
      </c>
      <c r="BV201" s="342">
        <f t="shared" ca="1" si="69"/>
        <v>389449.27018397563</v>
      </c>
      <c r="BW201" s="342">
        <f t="shared" ca="1" si="69"/>
        <v>389449.27018397563</v>
      </c>
      <c r="BX201" s="342">
        <f t="shared" ca="1" si="69"/>
        <v>644712.84836190823</v>
      </c>
      <c r="BY201" s="342">
        <f t="shared" ca="1" si="69"/>
        <v>389449.27018397563</v>
      </c>
      <c r="BZ201" s="342">
        <f t="shared" ca="1" si="69"/>
        <v>389449.27018397622</v>
      </c>
      <c r="CA201" s="342">
        <f t="shared" ca="1" si="69"/>
        <v>644712.84836190881</v>
      </c>
      <c r="CB201" s="342">
        <f t="shared" ca="1" si="69"/>
        <v>389449.27018397563</v>
      </c>
      <c r="CC201" s="342">
        <f t="shared" ca="1" si="69"/>
        <v>389449.27018397563</v>
      </c>
      <c r="CD201" s="342">
        <f t="shared" ca="1" si="69"/>
        <v>644712.84836190823</v>
      </c>
      <c r="CE201" s="342">
        <f t="shared" ca="1" si="69"/>
        <v>385891.78469544213</v>
      </c>
      <c r="CF201" s="342">
        <f t="shared" ca="1" si="69"/>
        <v>386708.09854159679</v>
      </c>
      <c r="CG201" s="342">
        <f t="shared" ca="1" si="69"/>
        <v>645375.19109523459</v>
      </c>
      <c r="CH201" s="342">
        <f t="shared" ca="1" si="69"/>
        <v>386708.09854159679</v>
      </c>
      <c r="CI201" s="342">
        <f t="shared" ca="1" si="69"/>
        <v>386708.09854159597</v>
      </c>
      <c r="CJ201" s="342">
        <f t="shared" ca="1" si="69"/>
        <v>647076.94828308932</v>
      </c>
      <c r="CK201" s="342">
        <f t="shared" ca="1" si="69"/>
        <v>386708.09854159679</v>
      </c>
      <c r="CL201" s="342">
        <f t="shared" ca="1" si="69"/>
        <v>386708.09854159597</v>
      </c>
      <c r="CM201" s="342">
        <f t="shared" ca="1" si="69"/>
        <v>647076.94828308863</v>
      </c>
      <c r="CN201" s="342">
        <f t="shared" ca="1" si="69"/>
        <v>386708.09854159597</v>
      </c>
      <c r="CO201" s="342">
        <f t="shared" ca="1" si="69"/>
        <v>386708.09854159679</v>
      </c>
      <c r="CP201" s="342">
        <f t="shared" ca="1" si="69"/>
        <v>647076.94828308793</v>
      </c>
      <c r="CQ201" s="342">
        <f t="shared" ref="CQ201:DV201" ca="1" si="70">SUM(CQ193:CQ200)</f>
        <v>383150.61305306328</v>
      </c>
      <c r="CR201" s="342">
        <f t="shared" ca="1" si="70"/>
        <v>383983.25317613955</v>
      </c>
      <c r="CS201" s="342">
        <f t="shared" ca="1" si="70"/>
        <v>647823.68758085161</v>
      </c>
      <c r="CT201" s="342">
        <f t="shared" ca="1" si="70"/>
        <v>0</v>
      </c>
      <c r="CU201" s="342">
        <f t="shared" ca="1" si="70"/>
        <v>0</v>
      </c>
      <c r="CV201" s="342">
        <f t="shared" ca="1" si="70"/>
        <v>0</v>
      </c>
      <c r="CW201" s="342">
        <f t="shared" ca="1" si="70"/>
        <v>0</v>
      </c>
      <c r="CX201" s="342">
        <f t="shared" ca="1" si="70"/>
        <v>0</v>
      </c>
      <c r="CY201" s="342">
        <f t="shared" ca="1" si="70"/>
        <v>0</v>
      </c>
      <c r="CZ201" s="342">
        <f t="shared" ca="1" si="70"/>
        <v>0</v>
      </c>
      <c r="DA201" s="342">
        <f t="shared" ca="1" si="70"/>
        <v>0</v>
      </c>
      <c r="DB201" s="342">
        <f t="shared" ca="1" si="70"/>
        <v>0</v>
      </c>
      <c r="DC201" s="342">
        <f t="shared" ca="1" si="70"/>
        <v>0</v>
      </c>
      <c r="DD201" s="342">
        <f t="shared" ca="1" si="70"/>
        <v>0</v>
      </c>
      <c r="DE201" s="342">
        <f t="shared" ca="1" si="70"/>
        <v>0</v>
      </c>
      <c r="DF201" s="342">
        <f t="shared" ca="1" si="70"/>
        <v>0</v>
      </c>
      <c r="DG201" s="342">
        <f t="shared" ca="1" si="70"/>
        <v>0</v>
      </c>
      <c r="DH201" s="342">
        <f t="shared" ca="1" si="70"/>
        <v>0</v>
      </c>
      <c r="DI201" s="342">
        <f t="shared" ca="1" si="70"/>
        <v>0</v>
      </c>
      <c r="DJ201" s="342">
        <f t="shared" ca="1" si="70"/>
        <v>0</v>
      </c>
      <c r="DK201" s="342">
        <f t="shared" ca="1" si="70"/>
        <v>0</v>
      </c>
      <c r="DL201" s="342">
        <f t="shared" ca="1" si="70"/>
        <v>0</v>
      </c>
      <c r="DM201" s="342">
        <f t="shared" ca="1" si="70"/>
        <v>0</v>
      </c>
      <c r="DN201" s="342">
        <f t="shared" ca="1" si="70"/>
        <v>0</v>
      </c>
      <c r="DO201" s="342">
        <f t="shared" ca="1" si="70"/>
        <v>0</v>
      </c>
      <c r="DP201" s="342">
        <f t="shared" ca="1" si="70"/>
        <v>0</v>
      </c>
      <c r="DQ201" s="342">
        <f t="shared" ca="1" si="70"/>
        <v>0</v>
      </c>
      <c r="DR201" s="342">
        <f t="shared" ca="1" si="70"/>
        <v>0</v>
      </c>
      <c r="DS201" s="342">
        <f t="shared" ca="1" si="70"/>
        <v>0</v>
      </c>
      <c r="DT201" s="342">
        <f t="shared" ca="1" si="70"/>
        <v>0</v>
      </c>
      <c r="DU201" s="342">
        <f t="shared" ca="1" si="70"/>
        <v>0</v>
      </c>
      <c r="DV201" s="342">
        <f t="shared" ca="1" si="70"/>
        <v>0</v>
      </c>
      <c r="DW201" s="342">
        <f t="shared" ref="DW201:EX201" ca="1" si="71">SUM(DW193:DW200)</f>
        <v>0</v>
      </c>
      <c r="DX201" s="342">
        <f t="shared" ca="1" si="71"/>
        <v>0</v>
      </c>
      <c r="DY201" s="342">
        <f t="shared" ca="1" si="71"/>
        <v>0</v>
      </c>
      <c r="DZ201" s="342">
        <f t="shared" ca="1" si="71"/>
        <v>0</v>
      </c>
      <c r="EA201" s="342">
        <f t="shared" ca="1" si="71"/>
        <v>0</v>
      </c>
      <c r="EB201" s="342">
        <f t="shared" ca="1" si="71"/>
        <v>0</v>
      </c>
      <c r="EC201" s="342">
        <f t="shared" ca="1" si="71"/>
        <v>0</v>
      </c>
      <c r="ED201" s="342">
        <f t="shared" ca="1" si="71"/>
        <v>0</v>
      </c>
      <c r="EE201" s="342">
        <f t="shared" ca="1" si="71"/>
        <v>0</v>
      </c>
      <c r="EF201" s="342">
        <f t="shared" ca="1" si="71"/>
        <v>0</v>
      </c>
      <c r="EG201" s="342">
        <f t="shared" ca="1" si="71"/>
        <v>0</v>
      </c>
      <c r="EH201" s="342">
        <f t="shared" ca="1" si="71"/>
        <v>0</v>
      </c>
      <c r="EI201" s="342">
        <f t="shared" ca="1" si="71"/>
        <v>0</v>
      </c>
      <c r="EJ201" s="342">
        <f t="shared" ca="1" si="71"/>
        <v>0</v>
      </c>
      <c r="EK201" s="342">
        <f t="shared" ca="1" si="71"/>
        <v>0</v>
      </c>
      <c r="EL201" s="342">
        <f t="shared" ca="1" si="71"/>
        <v>0</v>
      </c>
      <c r="EM201" s="342">
        <f t="shared" ca="1" si="71"/>
        <v>0</v>
      </c>
      <c r="EN201" s="342">
        <f t="shared" ca="1" si="71"/>
        <v>0</v>
      </c>
      <c r="EO201" s="342">
        <f t="shared" ca="1" si="71"/>
        <v>0</v>
      </c>
      <c r="EP201" s="342">
        <f t="shared" ca="1" si="71"/>
        <v>0</v>
      </c>
      <c r="EQ201" s="342">
        <f t="shared" ca="1" si="71"/>
        <v>0</v>
      </c>
      <c r="ER201" s="342">
        <f t="shared" ca="1" si="71"/>
        <v>0</v>
      </c>
      <c r="ES201" s="342">
        <f t="shared" ca="1" si="71"/>
        <v>0</v>
      </c>
      <c r="ET201" s="342">
        <f t="shared" ca="1" si="71"/>
        <v>0</v>
      </c>
      <c r="EU201" s="342">
        <f t="shared" ca="1" si="71"/>
        <v>0</v>
      </c>
      <c r="EV201" s="342">
        <f t="shared" ca="1" si="71"/>
        <v>0</v>
      </c>
      <c r="EW201" s="342">
        <f t="shared" ca="1" si="71"/>
        <v>0</v>
      </c>
      <c r="EX201" s="343">
        <f t="shared" ca="1" si="71"/>
        <v>0</v>
      </c>
      <c r="EY201" s="261"/>
      <c r="EZ201" s="863">
        <f ca="1">D192</f>
        <v>0</v>
      </c>
      <c r="FB201" s="261"/>
    </row>
    <row r="202" spans="1:158" hidden="1" outlineLevel="1">
      <c r="AE202" s="163"/>
      <c r="EY202" s="261"/>
      <c r="EZ202" s="87"/>
      <c r="FB202" s="261"/>
    </row>
    <row r="203" spans="1:158">
      <c r="AE203" s="163"/>
      <c r="EY203" s="261"/>
      <c r="EZ203" s="87"/>
      <c r="FB203" s="261"/>
    </row>
    <row r="204" spans="1:158" collapsed="1">
      <c r="A204" s="427" t="s">
        <v>97</v>
      </c>
      <c r="B204" s="306"/>
      <c r="C204" s="306"/>
      <c r="D204" s="306"/>
      <c r="E204" s="306"/>
      <c r="F204" s="306"/>
      <c r="G204" s="306"/>
      <c r="H204" s="306"/>
      <c r="I204" s="306"/>
      <c r="J204" s="306"/>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6"/>
      <c r="AI204" s="306"/>
      <c r="AJ204" s="306"/>
      <c r="AK204" s="306"/>
      <c r="AL204" s="306"/>
      <c r="AM204" s="306"/>
      <c r="AN204" s="306"/>
      <c r="AO204" s="306"/>
      <c r="AP204" s="306"/>
      <c r="AQ204" s="306"/>
      <c r="AR204" s="306"/>
      <c r="AS204" s="306"/>
      <c r="AT204" s="306"/>
      <c r="AU204" s="306"/>
      <c r="AV204" s="306"/>
      <c r="AW204" s="306"/>
      <c r="AX204" s="306"/>
      <c r="AY204" s="306"/>
      <c r="AZ204" s="306"/>
      <c r="BA204" s="306"/>
      <c r="BB204" s="306"/>
      <c r="BC204" s="306"/>
      <c r="BD204" s="306"/>
      <c r="BE204" s="306"/>
      <c r="BF204" s="306"/>
      <c r="BG204" s="306"/>
      <c r="BH204" s="306"/>
      <c r="BI204" s="306"/>
      <c r="BJ204" s="306"/>
      <c r="BK204" s="306"/>
      <c r="BL204" s="306"/>
      <c r="BM204" s="306"/>
      <c r="BN204" s="306"/>
      <c r="BO204" s="306"/>
      <c r="BP204" s="306"/>
      <c r="BQ204" s="306"/>
      <c r="BR204" s="306"/>
      <c r="BS204" s="306"/>
      <c r="BT204" s="306"/>
      <c r="BU204" s="306"/>
      <c r="BV204" s="306"/>
      <c r="BW204" s="306"/>
      <c r="BX204" s="306"/>
      <c r="BY204" s="306"/>
      <c r="BZ204" s="306"/>
      <c r="CA204" s="306"/>
      <c r="CB204" s="306"/>
      <c r="CC204" s="306"/>
      <c r="CD204" s="306"/>
      <c r="CE204" s="306"/>
      <c r="CF204" s="306"/>
      <c r="CG204" s="306"/>
      <c r="CH204" s="306"/>
      <c r="CI204" s="306"/>
      <c r="CJ204" s="306"/>
      <c r="CK204" s="306"/>
      <c r="CL204" s="306"/>
      <c r="CM204" s="306"/>
      <c r="CN204" s="306"/>
      <c r="CO204" s="306"/>
      <c r="CP204" s="306"/>
      <c r="CQ204" s="306"/>
      <c r="CR204" s="306"/>
      <c r="CS204" s="306"/>
      <c r="CT204" s="306"/>
      <c r="CU204" s="306"/>
      <c r="CV204" s="306"/>
      <c r="CW204" s="306"/>
      <c r="CX204" s="306"/>
      <c r="CY204" s="306"/>
      <c r="CZ204" s="306"/>
      <c r="DA204" s="306"/>
      <c r="DB204" s="306"/>
      <c r="DC204" s="306"/>
      <c r="DD204" s="306"/>
      <c r="DE204" s="306"/>
      <c r="DF204" s="306"/>
      <c r="DG204" s="306"/>
      <c r="DH204" s="306"/>
      <c r="DI204" s="306"/>
      <c r="DJ204" s="306"/>
      <c r="DK204" s="306"/>
      <c r="DL204" s="306"/>
      <c r="DM204" s="306"/>
      <c r="DN204" s="306"/>
      <c r="DO204" s="306"/>
      <c r="DP204" s="306"/>
      <c r="DQ204" s="306"/>
      <c r="DR204" s="306"/>
      <c r="DS204" s="306"/>
      <c r="DT204" s="306"/>
      <c r="DU204" s="306"/>
      <c r="DV204" s="306"/>
      <c r="DW204" s="306"/>
      <c r="DX204" s="306"/>
      <c r="DY204" s="306"/>
      <c r="DZ204" s="306"/>
      <c r="EA204" s="306"/>
      <c r="EB204" s="306"/>
      <c r="EC204" s="306"/>
      <c r="ED204" s="306"/>
      <c r="EE204" s="306"/>
      <c r="EF204" s="306"/>
      <c r="EG204" s="306"/>
      <c r="EH204" s="306"/>
      <c r="EI204" s="306"/>
      <c r="EJ204" s="306"/>
      <c r="EK204" s="306"/>
      <c r="EL204" s="306"/>
      <c r="EM204" s="306"/>
      <c r="EN204" s="306"/>
      <c r="EO204" s="306"/>
      <c r="EP204" s="306"/>
      <c r="EQ204" s="306"/>
      <c r="ER204" s="306"/>
      <c r="ES204" s="306"/>
      <c r="ET204" s="306"/>
      <c r="EU204" s="306"/>
      <c r="EV204" s="306"/>
      <c r="EW204" s="306"/>
      <c r="EX204" s="306"/>
      <c r="EY204" s="306"/>
      <c r="EZ204" s="306"/>
      <c r="FA204" s="306"/>
      <c r="FB204" s="306"/>
    </row>
    <row r="205" spans="1:158" hidden="1" outlineLevel="1">
      <c r="AE205" s="163"/>
      <c r="EY205" s="261"/>
      <c r="EZ205" s="87"/>
      <c r="FB205" s="261"/>
    </row>
    <row r="206" spans="1:158" s="200" customFormat="1" ht="5.0999999999999996" hidden="1" customHeight="1" outlineLevel="1">
      <c r="A206" s="205"/>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c r="AA206" s="201"/>
      <c r="AB206" s="202"/>
      <c r="AC206" s="201"/>
      <c r="AD206" s="203"/>
      <c r="AE206" s="264"/>
      <c r="AF206" s="204"/>
      <c r="AG206" s="204"/>
      <c r="AH206" s="204"/>
      <c r="AI206" s="204"/>
      <c r="AJ206" s="204"/>
      <c r="AK206" s="204"/>
      <c r="AL206" s="204"/>
      <c r="AM206" s="204"/>
      <c r="AN206" s="204"/>
      <c r="AO206" s="204"/>
      <c r="AP206" s="204"/>
      <c r="AQ206" s="204"/>
      <c r="AR206" s="204"/>
      <c r="AS206" s="204"/>
      <c r="AT206" s="204"/>
      <c r="AU206" s="204"/>
      <c r="AV206" s="204"/>
      <c r="AW206" s="204"/>
      <c r="AX206" s="204"/>
      <c r="AY206" s="204"/>
      <c r="AZ206" s="204"/>
      <c r="BA206" s="204"/>
      <c r="BB206" s="204"/>
      <c r="BC206" s="204"/>
      <c r="BD206" s="204"/>
      <c r="BE206" s="204"/>
      <c r="BF206" s="204"/>
      <c r="BG206" s="204"/>
      <c r="BH206" s="204"/>
      <c r="BI206" s="204"/>
      <c r="BJ206" s="204"/>
      <c r="BK206" s="204"/>
      <c r="BL206" s="204"/>
      <c r="BM206" s="204"/>
      <c r="BN206" s="204"/>
      <c r="BO206" s="204"/>
      <c r="BP206" s="204"/>
      <c r="BQ206" s="204"/>
      <c r="BR206" s="204"/>
      <c r="BS206" s="204"/>
      <c r="BT206" s="204"/>
      <c r="BU206" s="204"/>
      <c r="BV206" s="204"/>
      <c r="BW206" s="204"/>
      <c r="BX206" s="204"/>
      <c r="BY206" s="204"/>
      <c r="BZ206" s="204"/>
      <c r="CA206" s="204"/>
      <c r="CB206" s="204"/>
      <c r="CC206" s="204"/>
      <c r="CD206" s="204"/>
      <c r="CE206" s="204"/>
      <c r="CF206" s="204"/>
      <c r="CG206" s="204"/>
      <c r="CH206" s="204"/>
      <c r="CI206" s="204"/>
      <c r="CJ206" s="204"/>
      <c r="CK206" s="204"/>
      <c r="CL206" s="204"/>
      <c r="CM206" s="204"/>
      <c r="CN206" s="204"/>
      <c r="CO206" s="204"/>
      <c r="CP206" s="204"/>
      <c r="CQ206" s="204"/>
      <c r="CR206" s="204"/>
      <c r="CS206" s="204"/>
      <c r="CT206" s="204"/>
      <c r="CU206" s="204"/>
      <c r="CV206" s="204"/>
      <c r="CW206" s="204"/>
      <c r="CX206" s="204"/>
      <c r="CY206" s="204"/>
      <c r="CZ206" s="204"/>
      <c r="DA206" s="204"/>
      <c r="DB206" s="204"/>
      <c r="DC206" s="204"/>
      <c r="DD206" s="204"/>
      <c r="DE206" s="204"/>
      <c r="DF206" s="204"/>
      <c r="DG206" s="204"/>
      <c r="DH206" s="204"/>
      <c r="DI206" s="204"/>
      <c r="DJ206" s="204"/>
      <c r="DK206" s="204"/>
      <c r="DL206" s="204"/>
      <c r="DM206" s="204"/>
      <c r="DN206" s="204"/>
      <c r="DO206" s="204"/>
      <c r="DP206" s="204"/>
      <c r="DQ206" s="204"/>
      <c r="DR206" s="204"/>
      <c r="DS206" s="204"/>
      <c r="DT206" s="204"/>
      <c r="DU206" s="204"/>
      <c r="DV206" s="204"/>
      <c r="DW206" s="204"/>
      <c r="DX206" s="204"/>
      <c r="DY206" s="204"/>
      <c r="DZ206" s="204"/>
      <c r="EA206" s="204"/>
      <c r="EB206" s="204"/>
      <c r="EC206" s="204"/>
      <c r="ED206" s="204"/>
      <c r="EE206" s="204"/>
      <c r="EF206" s="204"/>
      <c r="EG206" s="204"/>
      <c r="EH206" s="204"/>
      <c r="EI206" s="204"/>
      <c r="EJ206" s="204"/>
      <c r="EK206" s="204"/>
      <c r="EL206" s="204"/>
      <c r="EM206" s="204"/>
      <c r="EN206" s="204"/>
      <c r="EO206" s="204"/>
      <c r="EP206" s="204"/>
      <c r="EQ206" s="204"/>
      <c r="ER206" s="204"/>
      <c r="ES206" s="204"/>
      <c r="ET206" s="204"/>
      <c r="EU206" s="204"/>
      <c r="EV206" s="204"/>
      <c r="EW206" s="204"/>
      <c r="EX206" s="204"/>
      <c r="EY206" s="263"/>
      <c r="EZ206" s="201"/>
      <c r="FA206" s="367"/>
      <c r="FB206" s="369"/>
    </row>
    <row r="207" spans="1:158" hidden="1" outlineLevel="1">
      <c r="A207" s="87">
        <v>1</v>
      </c>
      <c r="C207" s="893" t="s">
        <v>508</v>
      </c>
      <c r="AD207" s="446">
        <f ca="1">IF(CoMON,_CoM02-1,0)</f>
        <v>4.4593852466012995E-2</v>
      </c>
      <c r="AE207" s="163"/>
      <c r="EY207" s="261"/>
      <c r="EZ207" s="87"/>
      <c r="FB207" s="261"/>
    </row>
    <row r="208" spans="1:158" hidden="1" outlineLevel="1">
      <c r="A208" s="87">
        <v>2</v>
      </c>
      <c r="C208" s="893" t="s">
        <v>509</v>
      </c>
      <c r="AD208" s="447">
        <f>SUMIF($AF$4:$EY$4,0,$AF$7:$EY$7)</f>
        <v>39813</v>
      </c>
      <c r="AE208" s="163"/>
      <c r="EY208" s="261"/>
      <c r="EZ208" s="87"/>
      <c r="FB208" s="261"/>
    </row>
    <row r="209" spans="1:158" hidden="1" outlineLevel="1">
      <c r="A209" s="87">
        <v>3</v>
      </c>
      <c r="C209" s="893" t="s">
        <v>510</v>
      </c>
      <c r="AD209" s="447">
        <f>ContractEndDateIn</f>
        <v>41729</v>
      </c>
      <c r="AE209" s="163"/>
      <c r="EY209" s="261"/>
      <c r="EZ209" s="87"/>
      <c r="FB209" s="261"/>
    </row>
    <row r="210" spans="1:158" hidden="1" outlineLevel="1">
      <c r="A210" s="87">
        <v>4</v>
      </c>
      <c r="C210" s="893" t="s">
        <v>511</v>
      </c>
      <c r="AD210" s="448" t="str">
        <f>A2</f>
        <v>Client Name</v>
      </c>
      <c r="AE210" s="163"/>
      <c r="EY210" s="261"/>
      <c r="EZ210" s="87"/>
      <c r="FB210" s="261"/>
    </row>
    <row r="211" spans="1:158" hidden="1" outlineLevel="1">
      <c r="A211" s="87">
        <v>5</v>
      </c>
      <c r="C211" s="893" t="s">
        <v>79</v>
      </c>
      <c r="AD211" s="448" t="str">
        <f>OutCur</f>
        <v>EUR</v>
      </c>
      <c r="AE211" s="163"/>
      <c r="EY211" s="261"/>
      <c r="EZ211" s="87"/>
      <c r="FB211" s="261"/>
    </row>
    <row r="212" spans="1:158" hidden="1" outlineLevel="1">
      <c r="A212" s="87">
        <v>6</v>
      </c>
      <c r="C212" s="893" t="s">
        <v>512</v>
      </c>
      <c r="AD212" s="449">
        <f>WACCRate</f>
        <v>0.129</v>
      </c>
      <c r="AE212" s="163"/>
      <c r="EY212" s="261"/>
      <c r="EZ212" s="87"/>
      <c r="FB212" s="261"/>
    </row>
    <row r="213" spans="1:158" hidden="1" outlineLevel="1">
      <c r="A213" s="87">
        <v>7</v>
      </c>
      <c r="C213" s="893" t="s">
        <v>513</v>
      </c>
      <c r="AD213" s="448">
        <f>Invoicing</f>
        <v>30</v>
      </c>
      <c r="AE213" s="163"/>
      <c r="EY213" s="261"/>
      <c r="EZ213" s="87"/>
      <c r="FB213" s="261"/>
    </row>
    <row r="214" spans="1:158" hidden="1" outlineLevel="1">
      <c r="A214" s="87">
        <v>8</v>
      </c>
      <c r="C214" s="893" t="s">
        <v>8</v>
      </c>
      <c r="AD214" s="445" t="str">
        <f>BidName</f>
        <v>Bid Name</v>
      </c>
      <c r="AE214" s="163"/>
      <c r="EY214" s="261"/>
      <c r="EZ214" s="87"/>
      <c r="FB214" s="261"/>
    </row>
    <row r="215" spans="1:158" hidden="1" outlineLevel="1">
      <c r="A215" s="87">
        <v>9</v>
      </c>
      <c r="C215" s="893" t="s">
        <v>1978</v>
      </c>
      <c r="AD215" s="445" t="str">
        <f>ClientNameIn</f>
        <v>Client Name</v>
      </c>
      <c r="AE215" s="163"/>
      <c r="EY215" s="261"/>
      <c r="EZ215" s="87"/>
      <c r="FB215" s="261"/>
    </row>
    <row r="216" spans="1:158" hidden="1" outlineLevel="1">
      <c r="A216" s="87">
        <v>10</v>
      </c>
      <c r="C216" s="893" t="s">
        <v>1980</v>
      </c>
      <c r="AD216" s="445" t="str">
        <f>BusinessUnitIn</f>
        <v>BU Name</v>
      </c>
      <c r="AE216" s="163"/>
      <c r="EY216" s="261"/>
      <c r="EZ216" s="87"/>
      <c r="FB216" s="261"/>
    </row>
    <row r="217" spans="1:158" hidden="1" outlineLevel="1">
      <c r="A217" s="87">
        <v>11</v>
      </c>
      <c r="C217" s="893" t="s">
        <v>2003</v>
      </c>
      <c r="AD217" s="445" t="str">
        <f>Constants!E118</f>
        <v>AAA-BBB-12345</v>
      </c>
      <c r="AE217" s="163"/>
      <c r="EY217" s="261"/>
      <c r="EZ217" s="87"/>
      <c r="FB217" s="261"/>
    </row>
    <row r="218" spans="1:158" hidden="1" outlineLevel="1">
      <c r="A218" s="87">
        <v>12</v>
      </c>
      <c r="C218" s="893" t="s">
        <v>37</v>
      </c>
      <c r="AD218" s="445" t="str">
        <f>ConfidentialityIn</f>
        <v>NOT SELECTED</v>
      </c>
      <c r="AE218" s="163"/>
      <c r="EY218" s="261"/>
      <c r="EZ218" s="87"/>
      <c r="FB218" s="261"/>
    </row>
    <row r="219" spans="1:158" hidden="1" outlineLevel="1">
      <c r="A219" s="87">
        <v>13</v>
      </c>
      <c r="C219" s="893" t="s">
        <v>29</v>
      </c>
      <c r="AD219" s="445" t="str">
        <f>Constants!E120</f>
        <v>No</v>
      </c>
      <c r="AE219" s="163"/>
      <c r="EY219" s="261"/>
      <c r="EZ219" s="87"/>
      <c r="FB219" s="261"/>
    </row>
    <row r="220" spans="1:158" hidden="1" outlineLevel="1">
      <c r="A220" s="87">
        <v>14</v>
      </c>
      <c r="C220" s="893" t="s">
        <v>283</v>
      </c>
      <c r="AD220" s="445" t="str">
        <f>Constants!E121</f>
        <v>No</v>
      </c>
      <c r="AE220" s="163"/>
      <c r="EY220" s="261"/>
      <c r="EZ220" s="87"/>
      <c r="FB220" s="261"/>
    </row>
    <row r="221" spans="1:158" hidden="1" outlineLevel="1">
      <c r="A221" s="87">
        <v>15</v>
      </c>
      <c r="C221" s="893" t="s">
        <v>2542</v>
      </c>
      <c r="AD221" s="445" t="str">
        <f>SponsorNameIn</f>
        <v>The Sponsor</v>
      </c>
      <c r="AE221" s="163"/>
      <c r="EY221" s="261"/>
      <c r="EZ221" s="87"/>
      <c r="FB221" s="261"/>
    </row>
    <row r="222" spans="1:158" hidden="1" outlineLevel="1">
      <c r="A222" s="87">
        <v>16</v>
      </c>
      <c r="C222" s="893" t="s">
        <v>284</v>
      </c>
      <c r="AD222" s="445" t="str">
        <f>SponsorPhoneIn</f>
        <v>+44(0)7867 nnn nnn</v>
      </c>
      <c r="AE222" s="163"/>
      <c r="EY222" s="261"/>
      <c r="EZ222" s="87"/>
      <c r="FB222" s="261"/>
    </row>
    <row r="223" spans="1:158" hidden="1" outlineLevel="1">
      <c r="A223" s="87">
        <v>17</v>
      </c>
      <c r="C223" s="893" t="s">
        <v>285</v>
      </c>
      <c r="AD223" s="445" t="str">
        <f>SponsoreMailIn</f>
        <v>some.one@uk.fujitsu.com</v>
      </c>
      <c r="AE223" s="163"/>
      <c r="EY223" s="261"/>
      <c r="EZ223" s="87"/>
      <c r="FB223" s="261"/>
    </row>
    <row r="224" spans="1:158" hidden="1" outlineLevel="1">
      <c r="A224" s="87">
        <v>18</v>
      </c>
      <c r="C224" s="893" t="s">
        <v>2545</v>
      </c>
      <c r="AD224" s="445" t="str">
        <f>OwnerNameIn</f>
        <v>Operational Owner</v>
      </c>
      <c r="AE224" s="163"/>
      <c r="EY224" s="261"/>
      <c r="EZ224" s="87"/>
      <c r="FB224" s="261"/>
    </row>
    <row r="225" spans="1:158" hidden="1" outlineLevel="1">
      <c r="A225" s="87">
        <v>19</v>
      </c>
      <c r="C225" s="893" t="s">
        <v>286</v>
      </c>
      <c r="AD225" s="445" t="str">
        <f>OwnerPhoneIn</f>
        <v>+44 (0) 7867 nnn nnn</v>
      </c>
      <c r="AE225" s="163"/>
      <c r="EY225" s="261"/>
      <c r="EZ225" s="87"/>
      <c r="FB225" s="261"/>
    </row>
    <row r="226" spans="1:158" hidden="1" outlineLevel="1">
      <c r="A226" s="87">
        <v>20</v>
      </c>
      <c r="C226" s="893" t="s">
        <v>287</v>
      </c>
      <c r="AD226" s="445" t="str">
        <f>OwnereMailIn</f>
        <v>operational.owner@uk.fujitsu.com</v>
      </c>
      <c r="AE226" s="163"/>
      <c r="EY226" s="261"/>
      <c r="EZ226" s="87"/>
      <c r="FB226" s="261"/>
    </row>
    <row r="227" spans="1:158" hidden="1" outlineLevel="1">
      <c r="A227" s="87">
        <v>21</v>
      </c>
      <c r="C227" s="893" t="s">
        <v>3</v>
      </c>
      <c r="AD227" s="445" t="str">
        <f>'Change Control'!E28</f>
        <v>Model Owner</v>
      </c>
      <c r="AE227" s="163"/>
      <c r="EY227" s="261"/>
      <c r="EZ227" s="87"/>
      <c r="FB227" s="261"/>
    </row>
    <row r="228" spans="1:158" hidden="1" outlineLevel="1">
      <c r="A228" s="87">
        <v>22</v>
      </c>
      <c r="C228" s="893" t="s">
        <v>288</v>
      </c>
      <c r="AD228" s="445" t="str">
        <f>'Change Control'!E29</f>
        <v>+44 (0) 7867 nnn nnn</v>
      </c>
      <c r="AE228" s="163"/>
      <c r="EY228" s="261"/>
      <c r="EZ228" s="87"/>
      <c r="FB228" s="261"/>
    </row>
    <row r="229" spans="1:158" hidden="1" outlineLevel="1">
      <c r="A229" s="87">
        <v>23</v>
      </c>
      <c r="C229" s="893" t="s">
        <v>289</v>
      </c>
      <c r="AD229" s="445" t="str">
        <f>'Change Control'!E30</f>
        <v>model.owner@uk.fujitsu.com</v>
      </c>
      <c r="AE229" s="163"/>
      <c r="EY229" s="261"/>
      <c r="EZ229" s="87"/>
      <c r="FB229" s="261"/>
    </row>
    <row r="230" spans="1:158" hidden="1" outlineLevel="1">
      <c r="A230" s="87">
        <v>24</v>
      </c>
      <c r="C230" s="893" t="str">
        <f>Cover!H7</f>
        <v>Model Description &amp; Scope</v>
      </c>
      <c r="AD230" s="445" t="str">
        <f>Cover!H8</f>
        <v>From Cost to Service Price. From CCM input to Accounting Module interface.
Small to Medium sized bids.</v>
      </c>
      <c r="AE230" s="163"/>
      <c r="EY230" s="261"/>
      <c r="EZ230" s="87"/>
      <c r="FB230" s="261"/>
    </row>
    <row r="231" spans="1:158" hidden="1" outlineLevel="1">
      <c r="A231" s="87">
        <v>25</v>
      </c>
      <c r="C231" s="893" t="str">
        <f>Cover!H19</f>
        <v>Service Description</v>
      </c>
      <c r="AD231" s="445" t="str">
        <f>Cover!H20</f>
        <v>[Empty Service Description]</v>
      </c>
      <c r="AE231" s="163"/>
      <c r="EY231" s="261"/>
      <c r="EZ231" s="87"/>
      <c r="FB231" s="261"/>
    </row>
    <row r="232" spans="1:158" hidden="1" outlineLevel="1">
      <c r="A232" s="87">
        <v>26</v>
      </c>
      <c r="C232" s="893" t="str">
        <f>'Financial Dashboard'!B74</f>
        <v>Indexation</v>
      </c>
      <c r="AD232" s="445" t="str">
        <f>_MSG01</f>
        <v>Indexation is ON</v>
      </c>
      <c r="AE232" s="163"/>
      <c r="EY232" s="261"/>
      <c r="EZ232" s="87"/>
      <c r="FB232" s="261"/>
    </row>
    <row r="233" spans="1:158" hidden="1" outlineLevel="1">
      <c r="A233" s="87">
        <v>27</v>
      </c>
      <c r="C233" s="893" t="str">
        <f>'Financial Dashboard'!B75</f>
        <v>Margin</v>
      </c>
      <c r="AD233" s="445" t="str">
        <f>_MSG02</f>
        <v>Margin is ON</v>
      </c>
      <c r="AE233" s="163"/>
      <c r="EY233" s="261"/>
      <c r="EZ233" s="87"/>
      <c r="FB233" s="261"/>
    </row>
    <row r="234" spans="1:158" hidden="1" outlineLevel="1">
      <c r="A234" s="87">
        <v>28</v>
      </c>
      <c r="C234" s="893" t="str">
        <f>'Financial Dashboard'!B76</f>
        <v>Discount</v>
      </c>
      <c r="AD234" s="445" t="str">
        <f>_MSG03</f>
        <v>Discounts are ON</v>
      </c>
      <c r="AE234" s="163"/>
      <c r="EY234" s="261"/>
      <c r="EZ234" s="87"/>
      <c r="FB234" s="261"/>
    </row>
    <row r="235" spans="1:158" hidden="1" outlineLevel="1">
      <c r="A235" s="87">
        <v>29</v>
      </c>
      <c r="C235" s="893" t="str">
        <f>'Financial Dashboard'!B77</f>
        <v>Charging Profiles</v>
      </c>
      <c r="AD235" s="445" t="str">
        <f>_MSG04</f>
        <v>Charging Profiles are ON</v>
      </c>
      <c r="AE235" s="163"/>
      <c r="EY235" s="261"/>
      <c r="EZ235" s="87"/>
      <c r="FB235" s="261"/>
    </row>
    <row r="236" spans="1:158" hidden="1" outlineLevel="1">
      <c r="A236" s="87">
        <v>30</v>
      </c>
      <c r="C236" s="893" t="str">
        <f>'Financial Dashboard'!B78</f>
        <v>Cost Of Money</v>
      </c>
      <c r="AD236" s="445" t="str">
        <f>_MSG05</f>
        <v>Cost Of Money is ON</v>
      </c>
      <c r="AE236" s="163"/>
      <c r="EY236" s="261"/>
      <c r="EZ236" s="87"/>
      <c r="FB236" s="261"/>
    </row>
    <row r="237" spans="1:158" hidden="1" outlineLevel="1">
      <c r="A237" s="87">
        <v>31</v>
      </c>
      <c r="C237" s="893" t="str">
        <f>'Financial Dashboard'!B79</f>
        <v>Financing</v>
      </c>
      <c r="AD237" s="445" t="str">
        <f>_MSG06</f>
        <v>Financing is ON</v>
      </c>
      <c r="AE237" s="163"/>
      <c r="EY237" s="261"/>
      <c r="EZ237" s="87"/>
      <c r="FB237" s="261"/>
    </row>
    <row r="238" spans="1:158" hidden="1" outlineLevel="1">
      <c r="A238" s="87">
        <v>32</v>
      </c>
      <c r="C238" s="893" t="str">
        <f>'Financial Dashboard'!B80</f>
        <v>Output Currency</v>
      </c>
      <c r="AD238" s="445" t="str">
        <f ca="1">_MSG07</f>
        <v>Output Currency is Euros</v>
      </c>
      <c r="AE238" s="163"/>
      <c r="EY238" s="261"/>
      <c r="EZ238" s="87"/>
      <c r="FB238" s="261"/>
    </row>
    <row r="239" spans="1:158" hidden="1" outlineLevel="1">
      <c r="A239" s="87">
        <v>33</v>
      </c>
      <c r="C239" s="893" t="str">
        <f>'Financial Dashboard'!B81</f>
        <v>Overhead Spread</v>
      </c>
      <c r="AD239" s="445" t="str">
        <f>_MSG08</f>
        <v>Overhead Spread is ON</v>
      </c>
      <c r="AE239" s="163"/>
      <c r="EY239" s="261"/>
      <c r="EZ239" s="87"/>
      <c r="FB239" s="261"/>
    </row>
    <row r="240" spans="1:158" hidden="1" outlineLevel="1">
      <c r="A240" s="87">
        <v>34</v>
      </c>
      <c r="C240" s="893" t="str">
        <f>'Financial Dashboard'!B82</f>
        <v>Remove Res Val</v>
      </c>
      <c r="AD240" s="445" t="str">
        <f>_MSG09</f>
        <v>Remove Res Val is ON</v>
      </c>
      <c r="AE240" s="163"/>
      <c r="EY240" s="261"/>
      <c r="EZ240" s="87"/>
      <c r="FB240" s="261"/>
    </row>
    <row r="241" spans="1:158" hidden="1" outlineLevel="1">
      <c r="A241" s="87">
        <v>35</v>
      </c>
      <c r="C241" s="893" t="str">
        <f>Capital!$A$46</f>
        <v>Residual Value</v>
      </c>
      <c r="AD241" s="874">
        <f ca="1">Capital!AE$53</f>
        <v>543981.33372800006</v>
      </c>
      <c r="AE241" s="163"/>
      <c r="EY241" s="261"/>
      <c r="EZ241" s="87"/>
      <c r="FB241" s="261"/>
    </row>
    <row r="242" spans="1:158" hidden="1" outlineLevel="1">
      <c r="A242" s="87">
        <v>36</v>
      </c>
      <c r="C242" s="893" t="str">
        <f>Constants!A109</f>
        <v>Pre Contract Start Date</v>
      </c>
      <c r="AD242" s="447">
        <f>PreContractStartDateIn</f>
        <v>39722</v>
      </c>
      <c r="AE242" s="163"/>
      <c r="EY242" s="261"/>
      <c r="EZ242" s="87"/>
      <c r="FB242" s="261"/>
    </row>
    <row r="243" spans="1:158" hidden="1" outlineLevel="1">
      <c r="A243" s="87">
        <v>37</v>
      </c>
      <c r="C243" s="893" t="str">
        <f>Constants!A103</f>
        <v>Contract Start Date</v>
      </c>
      <c r="AD243" s="447">
        <f>ContractStartDateIn</f>
        <v>39814</v>
      </c>
      <c r="AE243" s="163"/>
      <c r="EY243" s="261"/>
      <c r="EZ243" s="87"/>
      <c r="FB243" s="261"/>
    </row>
    <row r="244" spans="1:158" s="200" customFormat="1" ht="5.0999999999999996" hidden="1" customHeight="1" outlineLevel="1">
      <c r="A244" s="205"/>
      <c r="B244" s="201"/>
      <c r="C244" s="201"/>
      <c r="D244" s="201"/>
      <c r="E244" s="234"/>
      <c r="F244" s="201"/>
      <c r="G244" s="201"/>
      <c r="H244" s="201"/>
      <c r="I244" s="201"/>
      <c r="J244" s="201"/>
      <c r="K244" s="201"/>
      <c r="L244" s="201"/>
      <c r="M244" s="201"/>
      <c r="N244" s="201"/>
      <c r="O244" s="201"/>
      <c r="P244" s="201"/>
      <c r="Q244" s="201"/>
      <c r="R244" s="201"/>
      <c r="S244" s="201"/>
      <c r="T244" s="201"/>
      <c r="U244" s="201"/>
      <c r="V244" s="201"/>
      <c r="W244" s="201"/>
      <c r="X244" s="201"/>
      <c r="Y244" s="201"/>
      <c r="Z244" s="201"/>
      <c r="AA244" s="201"/>
      <c r="AB244" s="202"/>
      <c r="AC244" s="201"/>
      <c r="AD244" s="203"/>
      <c r="AE244" s="296"/>
      <c r="AF244" s="301"/>
      <c r="AG244" s="301"/>
      <c r="AH244" s="301"/>
      <c r="AI244" s="301"/>
      <c r="AJ244" s="301"/>
      <c r="AK244" s="301"/>
      <c r="AL244" s="301"/>
      <c r="AM244" s="301"/>
      <c r="AN244" s="301"/>
      <c r="AO244" s="301"/>
      <c r="AP244" s="301"/>
      <c r="AQ244" s="301"/>
      <c r="AR244" s="301"/>
      <c r="AS244" s="301"/>
      <c r="AT244" s="301"/>
      <c r="AU244" s="301"/>
      <c r="AV244" s="301"/>
      <c r="AW244" s="301"/>
      <c r="AX244" s="301"/>
      <c r="AY244" s="301"/>
      <c r="AZ244" s="301"/>
      <c r="BA244" s="301"/>
      <c r="BB244" s="301"/>
      <c r="BC244" s="301"/>
      <c r="BD244" s="301"/>
      <c r="BE244" s="301"/>
      <c r="BF244" s="301"/>
      <c r="BG244" s="301"/>
      <c r="BH244" s="301"/>
      <c r="BI244" s="301"/>
      <c r="BJ244" s="301"/>
      <c r="BK244" s="301"/>
      <c r="BL244" s="301"/>
      <c r="BM244" s="301"/>
      <c r="BN244" s="301"/>
      <c r="BO244" s="301"/>
      <c r="BP244" s="301"/>
      <c r="BQ244" s="301"/>
      <c r="BR244" s="301"/>
      <c r="BS244" s="301"/>
      <c r="BT244" s="301"/>
      <c r="BU244" s="301"/>
      <c r="BV244" s="301"/>
      <c r="BW244" s="301"/>
      <c r="BX244" s="301"/>
      <c r="BY244" s="301"/>
      <c r="BZ244" s="301"/>
      <c r="CA244" s="301"/>
      <c r="CB244" s="301"/>
      <c r="CC244" s="301"/>
      <c r="CD244" s="301"/>
      <c r="CE244" s="301"/>
      <c r="CF244" s="301"/>
      <c r="CG244" s="301"/>
      <c r="CH244" s="301"/>
      <c r="CI244" s="301"/>
      <c r="CJ244" s="301"/>
      <c r="CK244" s="301"/>
      <c r="CL244" s="301"/>
      <c r="CM244" s="301"/>
      <c r="CN244" s="301"/>
      <c r="CO244" s="301"/>
      <c r="CP244" s="301"/>
      <c r="CQ244" s="301"/>
      <c r="CR244" s="301"/>
      <c r="CS244" s="301"/>
      <c r="CT244" s="301"/>
      <c r="CU244" s="301"/>
      <c r="CV244" s="301"/>
      <c r="CW244" s="301"/>
      <c r="CX244" s="301"/>
      <c r="CY244" s="301"/>
      <c r="CZ244" s="301"/>
      <c r="DA244" s="301"/>
      <c r="DB244" s="301"/>
      <c r="DC244" s="301"/>
      <c r="DD244" s="301"/>
      <c r="DE244" s="301"/>
      <c r="DF244" s="301"/>
      <c r="DG244" s="301"/>
      <c r="DH244" s="301"/>
      <c r="DI244" s="301"/>
      <c r="DJ244" s="301"/>
      <c r="DK244" s="301"/>
      <c r="DL244" s="301"/>
      <c r="DM244" s="301"/>
      <c r="DN244" s="301"/>
      <c r="DO244" s="301"/>
      <c r="DP244" s="301"/>
      <c r="DQ244" s="301"/>
      <c r="DR244" s="301"/>
      <c r="DS244" s="301"/>
      <c r="DT244" s="301"/>
      <c r="DU244" s="301"/>
      <c r="DV244" s="301"/>
      <c r="DW244" s="301"/>
      <c r="DX244" s="301"/>
      <c r="DY244" s="301"/>
      <c r="DZ244" s="301"/>
      <c r="EA244" s="301"/>
      <c r="EB244" s="301"/>
      <c r="EC244" s="301"/>
      <c r="ED244" s="301"/>
      <c r="EE244" s="301"/>
      <c r="EF244" s="301"/>
      <c r="EG244" s="301"/>
      <c r="EH244" s="301"/>
      <c r="EI244" s="301"/>
      <c r="EJ244" s="301"/>
      <c r="EK244" s="301"/>
      <c r="EL244" s="301"/>
      <c r="EM244" s="301"/>
      <c r="EN244" s="301"/>
      <c r="EO244" s="301"/>
      <c r="EP244" s="301"/>
      <c r="EQ244" s="301"/>
      <c r="ER244" s="301"/>
      <c r="ES244" s="301"/>
      <c r="ET244" s="301"/>
      <c r="EU244" s="301"/>
      <c r="EV244" s="301"/>
      <c r="EW244" s="301"/>
      <c r="EX244" s="301"/>
      <c r="EY244" s="263"/>
      <c r="EZ244" s="201"/>
      <c r="FA244" s="367"/>
      <c r="FB244" s="369"/>
    </row>
    <row r="245" spans="1:158" hidden="1" outlineLevel="1">
      <c r="AE245" s="163"/>
      <c r="EY245" s="261"/>
      <c r="EZ245" s="87"/>
      <c r="FB245" s="261"/>
    </row>
    <row r="246" spans="1:158">
      <c r="AE246" s="163"/>
      <c r="EY246" s="261"/>
      <c r="EZ246" s="87"/>
      <c r="FB246" s="261"/>
    </row>
    <row r="247" spans="1:158" s="94" customFormat="1" ht="12.75" customHeight="1">
      <c r="A247" s="180" t="s">
        <v>75</v>
      </c>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1"/>
      <c r="AC247" s="91"/>
      <c r="AD247" s="91"/>
      <c r="AE247" s="91"/>
      <c r="AF247" s="91"/>
      <c r="AG247" s="91"/>
      <c r="AH247" s="91"/>
      <c r="AI247" s="91"/>
      <c r="AJ247" s="91"/>
      <c r="AK247" s="91"/>
      <c r="AL247" s="91"/>
      <c r="AM247" s="91"/>
      <c r="AN247" s="91"/>
      <c r="AO247" s="91"/>
      <c r="AP247" s="91"/>
      <c r="AQ247" s="93"/>
      <c r="AR247" s="93"/>
      <c r="AS247" s="93"/>
      <c r="AT247" s="93"/>
      <c r="AU247" s="93"/>
      <c r="AV247" s="93"/>
      <c r="AW247" s="93"/>
      <c r="AX247" s="93"/>
      <c r="AY247" s="93"/>
      <c r="AZ247" s="93"/>
      <c r="BA247" s="93"/>
      <c r="BB247" s="93"/>
      <c r="BC247" s="93"/>
      <c r="BD247" s="93"/>
      <c r="BE247" s="93"/>
      <c r="BF247" s="93"/>
      <c r="BG247" s="93"/>
      <c r="BH247" s="93"/>
      <c r="BI247" s="93"/>
      <c r="BJ247" s="93"/>
      <c r="BK247" s="93"/>
      <c r="BL247" s="93"/>
      <c r="BM247" s="93"/>
      <c r="BN247" s="93"/>
      <c r="BO247" s="93"/>
      <c r="BP247" s="93"/>
      <c r="BQ247" s="93"/>
      <c r="BR247" s="93"/>
      <c r="BS247" s="93"/>
      <c r="BT247" s="93"/>
      <c r="BU247" s="93"/>
      <c r="BV247" s="93"/>
      <c r="BW247" s="93"/>
      <c r="BX247" s="93"/>
      <c r="BY247" s="93"/>
      <c r="BZ247" s="93"/>
      <c r="CA247" s="93"/>
      <c r="CB247" s="93"/>
      <c r="CC247" s="93"/>
      <c r="CD247" s="93"/>
      <c r="CE247" s="93"/>
      <c r="CF247" s="93"/>
      <c r="CG247" s="93"/>
      <c r="CH247" s="93"/>
      <c r="CI247" s="93"/>
      <c r="CJ247" s="93"/>
      <c r="CK247" s="93"/>
      <c r="CL247" s="93"/>
      <c r="CM247" s="93"/>
      <c r="CN247" s="93"/>
      <c r="CO247" s="93"/>
      <c r="CP247" s="93"/>
      <c r="CQ247" s="93"/>
      <c r="CR247" s="93"/>
      <c r="CS247" s="93"/>
      <c r="CT247" s="93"/>
      <c r="CU247" s="93"/>
      <c r="CV247" s="93"/>
      <c r="CW247" s="93"/>
      <c r="CX247" s="93"/>
      <c r="CY247" s="93"/>
      <c r="CZ247" s="93"/>
      <c r="DA247" s="93"/>
      <c r="DB247" s="93"/>
      <c r="DC247" s="93"/>
      <c r="DD247" s="93"/>
      <c r="DE247" s="93"/>
      <c r="DF247" s="93"/>
      <c r="DG247" s="93"/>
      <c r="DH247" s="93"/>
      <c r="DI247" s="93"/>
      <c r="DJ247" s="93"/>
      <c r="DK247" s="93"/>
      <c r="DL247" s="93"/>
      <c r="DM247" s="93"/>
      <c r="DN247" s="93"/>
      <c r="DO247" s="93"/>
      <c r="DP247" s="93"/>
      <c r="DQ247" s="93"/>
      <c r="DR247" s="93"/>
      <c r="DS247" s="93"/>
      <c r="DT247" s="93"/>
      <c r="DU247" s="93"/>
      <c r="DV247" s="93"/>
      <c r="DW247" s="93"/>
      <c r="DX247" s="93"/>
      <c r="DY247" s="93"/>
      <c r="DZ247" s="93"/>
      <c r="EA247" s="93"/>
      <c r="EB247" s="93"/>
      <c r="EC247" s="93"/>
      <c r="ED247" s="93"/>
      <c r="EE247" s="93"/>
      <c r="EF247" s="93"/>
      <c r="EG247" s="93"/>
      <c r="EH247" s="93"/>
      <c r="EI247" s="93"/>
      <c r="EJ247" s="93"/>
      <c r="EK247" s="93"/>
      <c r="EL247" s="93"/>
      <c r="EM247" s="93"/>
      <c r="EN247" s="93"/>
      <c r="EO247" s="93"/>
      <c r="EP247" s="93"/>
      <c r="EQ247" s="93"/>
      <c r="ER247" s="93"/>
      <c r="ES247" s="93"/>
      <c r="ET247" s="93"/>
      <c r="EU247" s="93"/>
      <c r="EV247" s="93"/>
      <c r="EW247" s="93"/>
      <c r="EX247" s="93"/>
      <c r="EY247" s="93"/>
      <c r="EZ247" s="93"/>
      <c r="FA247" s="93"/>
      <c r="FB247" s="93"/>
    </row>
    <row r="248" spans="1:158" hidden="1"/>
    <row r="249" spans="1:158" hidden="1"/>
    <row r="250" spans="1:158" hidden="1"/>
    <row r="251" spans="1:158" hidden="1"/>
    <row r="252" spans="1:158" hidden="1"/>
    <row r="253" spans="1:158" hidden="1">
      <c r="C253" s="233"/>
    </row>
    <row r="254" spans="1:158" hidden="1"/>
    <row r="255" spans="1:158" hidden="1"/>
    <row r="256" spans="1:158"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spans="1:1" hidden="1"/>
    <row r="402" spans="1:1" hidden="1"/>
    <row r="403" spans="1:1" hidden="1"/>
    <row r="404" spans="1:1" hidden="1"/>
    <row r="405" spans="1:1" hidden="1"/>
    <row r="406" spans="1:1" hidden="1"/>
    <row r="407" spans="1:1" hidden="1"/>
    <row r="408" spans="1:1" hidden="1"/>
    <row r="409" spans="1:1" hidden="1"/>
    <row r="410" spans="1:1" hidden="1"/>
    <row r="411" spans="1:1" hidden="1"/>
    <row r="412" spans="1:1" hidden="1"/>
    <row r="413" spans="1:1" hidden="1"/>
    <row r="414" spans="1:1" hidden="1">
      <c r="A414"/>
    </row>
    <row r="415" spans="1:1" hidden="1">
      <c r="A415"/>
    </row>
  </sheetData>
  <sheetCalcPr fullCalcOnLoad="1"/>
  <sheetProtection sheet="1" objects="1" scenarios="1" autoFilter="0"/>
  <mergeCells count="11">
    <mergeCell ref="B135:C135"/>
    <mergeCell ref="B14:C14"/>
    <mergeCell ref="B47:C47"/>
    <mergeCell ref="B78:C78"/>
    <mergeCell ref="B87:C87"/>
    <mergeCell ref="B192:C192"/>
    <mergeCell ref="B98:C98"/>
    <mergeCell ref="B105:C105"/>
    <mergeCell ref="B147:C147"/>
    <mergeCell ref="B178:C178"/>
    <mergeCell ref="B121:C121"/>
  </mergeCells>
  <phoneticPr fontId="0" type="noConversion"/>
  <conditionalFormatting sqref="AF4:EX5 AF8:EX9 AF16:EX43 AF45:EX45 AF49:EX74 AF76:EX76 AF80:EX83 AF85:EX85 AF96:EX96 AF103:EX103 AF119:EX119 AF133:EX133 AF176:EX176 AF187:EX187 AF201:EX201 AF89:EX94 AF100:EX101 AF123:EX131 AF149:EX174 AF180:EX185 AF194:EX199 AF107:EX117 AF142:EX142 AF137:EX140">
    <cfRule type="expression" dxfId="15" priority="1" stopIfTrue="1">
      <formula>AF$9&lt;&gt;0</formula>
    </cfRule>
  </conditionalFormatting>
  <conditionalFormatting sqref="D147 D178 D192 D145 D190 D1 D12 D14 D47 D78 D87 D98 D105 D121 EZ4 D135 EZ45 EZ76 EZ85 EZ96 EZ103 EZ119 EZ133 EZ142 EZ176 EZ187 EZ201">
    <cfRule type="cellIs" dxfId="14" priority="2" stopIfTrue="1" operator="greaterThan">
      <formula>0</formula>
    </cfRule>
    <cfRule type="cellIs" dxfId="13" priority="3" stopIfTrue="1" operator="lessThan">
      <formula>0</formula>
    </cfRule>
  </conditionalFormatting>
  <conditionalFormatting sqref="AF6:EX7">
    <cfRule type="cellIs" dxfId="12" priority="4" stopIfTrue="1" operator="between">
      <formula>PreContractStartDateIn</formula>
      <formula>ContractEndDateIn</formula>
    </cfRule>
  </conditionalFormatting>
  <conditionalFormatting sqref="A1:C1 E1:FB1">
    <cfRule type="expression" dxfId="11" priority="5" stopIfTrue="1">
      <formula>ErrorsPresent&gt;0</formula>
    </cfRule>
    <cfRule type="expression" dxfId="10" priority="6" stopIfTrue="1">
      <formula>ErrorsPresent&lt;0</formula>
    </cfRule>
  </conditionalFormatting>
  <hyperlinks>
    <hyperlink ref="D1" location="PLA5A" tooltip="Hyperlink to &quot;Error Checks&quot; sheet" display="PLA5A"/>
  </hyperlinks>
  <pageMargins left="0.4" right="0.4" top="1" bottom="1" header="0.5" footer="0.5"/>
  <pageSetup scale="60"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rowBreaks count="4" manualBreakCount="4">
    <brk id="46" min="31" max="173" man="1"/>
    <brk id="97" min="31" max="173" man="1"/>
    <brk id="144" min="31" max="173" man="1"/>
    <brk id="189" min="31" max="173" man="1"/>
  </rowBreaks>
  <colBreaks count="2" manualBreakCount="2">
    <brk id="43" min="9" max="225" man="1"/>
    <brk id="154" min="9" max="225" man="1"/>
  </colBreaks>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8"/>
    <pageSetUpPr autoPageBreaks="0"/>
  </sheetPr>
  <dimension ref="A1:T71"/>
  <sheetViews>
    <sheetView showGridLines="0" showZeros="0" zoomScale="87" zoomScaleNormal="87" workbookViewId="0">
      <pane xSplit="5" ySplit="15" topLeftCell="F16" activePane="bottomRight" state="frozen"/>
      <selection pane="topRight" activeCell="F1" sqref="F1"/>
      <selection pane="bottomLeft" activeCell="A16" sqref="A16"/>
      <selection pane="bottomRight" activeCell="A7" sqref="A7"/>
    </sheetView>
  </sheetViews>
  <sheetFormatPr defaultColWidth="0" defaultRowHeight="12.75" zeroHeight="1"/>
  <cols>
    <col min="1" max="1" width="8" style="87" customWidth="1"/>
    <col min="2" max="2" width="13.7109375" style="87" customWidth="1"/>
    <col min="3" max="3" width="17.140625" style="87" customWidth="1"/>
    <col min="4" max="4" width="30.5703125" style="87" customWidth="1"/>
    <col min="5" max="5" width="49" style="87" customWidth="1"/>
    <col min="6" max="6" width="14.85546875" style="87" customWidth="1"/>
    <col min="7" max="7" width="15.5703125" style="87" bestFit="1" customWidth="1"/>
    <col min="8" max="9" width="12.42578125" style="87" customWidth="1"/>
    <col min="10" max="10" width="12.5703125" style="87" bestFit="1" customWidth="1"/>
    <col min="11" max="11" width="13.7109375" style="87" bestFit="1" customWidth="1"/>
    <col min="12" max="12" width="13.140625" style="87" bestFit="1" customWidth="1"/>
    <col min="13" max="13" width="13.85546875" style="87" customWidth="1"/>
    <col min="14" max="15" width="11.7109375" style="87" customWidth="1"/>
    <col min="16" max="16" width="13.7109375" style="87" bestFit="1" customWidth="1"/>
    <col min="17" max="18" width="11.7109375" style="87" customWidth="1"/>
    <col min="19" max="19" width="1.7109375" style="87" customWidth="1"/>
    <col min="20" max="20" width="10.7109375" style="87" hidden="1" customWidth="1"/>
    <col min="21" max="16384" width="0" style="87" hidden="1"/>
  </cols>
  <sheetData>
    <row r="1" spans="1:19" s="83" customFormat="1" ht="15">
      <c r="A1" s="32" t="str">
        <f ca="1">Bookname</f>
        <v>IPM_Pricing_v1.2.xlsm</v>
      </c>
      <c r="B1" s="32"/>
      <c r="C1" s="32"/>
      <c r="D1" s="32"/>
      <c r="E1" s="32"/>
      <c r="F1" s="863">
        <f ca="1">IF($A$7="N",0,IF(AND(SUM(F4:R4)=0,SUMIF(F4:R4,"&lt;&gt;0")=0,ABS(H19)-CTBot=0),0,1))</f>
        <v>0</v>
      </c>
      <c r="G1" s="32"/>
      <c r="H1" s="32"/>
      <c r="I1" s="32"/>
      <c r="J1" s="32"/>
      <c r="K1" s="32"/>
      <c r="L1" s="32"/>
      <c r="M1" s="32"/>
      <c r="N1" s="32"/>
      <c r="O1" s="32"/>
      <c r="P1" s="32"/>
      <c r="Q1" s="32"/>
      <c r="R1" s="32"/>
      <c r="S1" s="32"/>
    </row>
    <row r="2" spans="1:19" ht="12.75" customHeight="1">
      <c r="A2" s="84" t="str">
        <f>ClientNameIn</f>
        <v>Client Name</v>
      </c>
      <c r="B2" s="84"/>
      <c r="C2" s="86"/>
      <c r="D2" s="86"/>
      <c r="E2" s="86"/>
      <c r="F2" s="460" t="s">
        <v>2070</v>
      </c>
      <c r="G2" s="460" t="s">
        <v>2071</v>
      </c>
      <c r="H2" s="450" t="str">
        <f>INDEX(CTList,COLUMNS($H2:H2)+1)</f>
        <v>Contingency</v>
      </c>
      <c r="I2" s="450" t="str">
        <f>INDEX(CTList,COLUMNS($H2:I2)+1)</f>
        <v>Hardware</v>
      </c>
      <c r="J2" s="450" t="str">
        <f>INDEX(CTList,COLUMNS($H2:J2)+1)</f>
        <v>Hardware Maint</v>
      </c>
      <c r="K2" s="450" t="str">
        <f>INDEX(CTList,COLUMNS($H2:K2)+1)</f>
        <v>Infrastructure</v>
      </c>
      <c r="L2" s="450" t="str">
        <f>INDEX(CTList,COLUMNS($H2:L2)+1)</f>
        <v>Labour</v>
      </c>
      <c r="M2" s="450" t="str">
        <f>INDEX(CTList,COLUMNS($H2:M2)+1)</f>
        <v>Data Network</v>
      </c>
      <c r="N2" s="450" t="str">
        <f>INDEX(CTList,COLUMNS($H2:N2)+1)</f>
        <v>Other</v>
      </c>
      <c r="O2" s="450" t="str">
        <f>INDEX(CTList,COLUMNS($H2:O2)+1)</f>
        <v>Pass through</v>
      </c>
      <c r="P2" s="450" t="str">
        <f>INDEX(CTList,COLUMNS($H2:P2)+1)</f>
        <v>Software</v>
      </c>
      <c r="Q2" s="450" t="str">
        <f>INDEX(CTList,COLUMNS($H2:Q2)+1)</f>
        <v>Software Maint</v>
      </c>
      <c r="R2" s="450" t="str">
        <f>INDEX(CTList,COLUMNS($H2:R2)+1)</f>
        <v>Third Party</v>
      </c>
      <c r="S2" s="455"/>
    </row>
    <row r="3" spans="1:19">
      <c r="A3" s="86" t="str">
        <f ca="1">ModelNameIn</f>
        <v>Intermediate Pricing Model v1.2</v>
      </c>
      <c r="B3" s="86"/>
      <c r="C3" s="86"/>
      <c r="D3" s="86"/>
      <c r="E3" s="328" t="s">
        <v>495</v>
      </c>
      <c r="F3" s="593">
        <f t="shared" ref="F3:R3" ca="1" si="0">OFFSET(AUDCOP5,-1,F$19)</f>
        <v>28624381.51642327</v>
      </c>
      <c r="G3" s="594">
        <f t="shared" ca="1" si="0"/>
        <v>37293759.91499041</v>
      </c>
      <c r="H3" s="595">
        <f t="shared" ca="1" si="0"/>
        <v>2678043.0789883048</v>
      </c>
      <c r="I3" s="596">
        <f t="shared" ca="1" si="0"/>
        <v>3783664.4875994986</v>
      </c>
      <c r="J3" s="596">
        <f t="shared" ca="1" si="0"/>
        <v>1684260.6348661229</v>
      </c>
      <c r="K3" s="596">
        <f t="shared" ca="1" si="0"/>
        <v>808555.81849532819</v>
      </c>
      <c r="L3" s="596">
        <f t="shared" ca="1" si="0"/>
        <v>18091475.752618995</v>
      </c>
      <c r="M3" s="596">
        <f t="shared" ca="1" si="0"/>
        <v>2108812.677129508</v>
      </c>
      <c r="N3" s="596">
        <f t="shared" ca="1" si="0"/>
        <v>0</v>
      </c>
      <c r="O3" s="596">
        <f t="shared" ca="1" si="0"/>
        <v>5582876.0966393221</v>
      </c>
      <c r="P3" s="596">
        <f t="shared" ca="1" si="0"/>
        <v>954698.51612398704</v>
      </c>
      <c r="Q3" s="596">
        <f t="shared" ca="1" si="0"/>
        <v>0</v>
      </c>
      <c r="R3" s="596">
        <f t="shared" ca="1" si="0"/>
        <v>1601372.8525291986</v>
      </c>
      <c r="S3" s="455"/>
    </row>
    <row r="4" spans="1:19">
      <c r="A4" s="232" t="str">
        <f ca="1">MID(CELL("filename",A1),FIND("]",CELL("filename",A1))+1, LEN(CELL("filename",A1))-FIND("]",CELL("filename",A1)))</f>
        <v>Audit</v>
      </c>
      <c r="C4" s="86"/>
      <c r="D4" s="86"/>
      <c r="E4" s="328" t="s">
        <v>941</v>
      </c>
      <c r="F4" s="453">
        <f ca="1">F5-F3</f>
        <v>0</v>
      </c>
      <c r="G4" s="454">
        <f t="shared" ref="G4:R4" ca="1" si="1">G5-G3</f>
        <v>0</v>
      </c>
      <c r="H4" s="452">
        <f t="shared" ca="1" si="1"/>
        <v>0</v>
      </c>
      <c r="I4" s="451">
        <f t="shared" ca="1" si="1"/>
        <v>0</v>
      </c>
      <c r="J4" s="451">
        <f t="shared" ca="1" si="1"/>
        <v>0</v>
      </c>
      <c r="K4" s="451">
        <f t="shared" ca="1" si="1"/>
        <v>0</v>
      </c>
      <c r="L4" s="451">
        <f t="shared" ca="1" si="1"/>
        <v>0</v>
      </c>
      <c r="M4" s="451">
        <f t="shared" ca="1" si="1"/>
        <v>0</v>
      </c>
      <c r="N4" s="451">
        <f t="shared" ca="1" si="1"/>
        <v>0</v>
      </c>
      <c r="O4" s="451">
        <f t="shared" ca="1" si="1"/>
        <v>0</v>
      </c>
      <c r="P4" s="451">
        <f t="shared" ca="1" si="1"/>
        <v>0</v>
      </c>
      <c r="Q4" s="451">
        <f t="shared" ca="1" si="1"/>
        <v>0</v>
      </c>
      <c r="R4" s="451">
        <f t="shared" ca="1" si="1"/>
        <v>0</v>
      </c>
      <c r="S4" s="455"/>
    </row>
    <row r="5" spans="1:19">
      <c r="A5" s="232"/>
      <c r="B5" s="86"/>
      <c r="C5" s="86"/>
      <c r="D5" s="86"/>
      <c r="E5" s="328" t="s">
        <v>2069</v>
      </c>
      <c r="F5" s="453">
        <f ca="1">CostTotal</f>
        <v>28624381.51642327</v>
      </c>
      <c r="G5" s="454">
        <f ca="1">FPTotal</f>
        <v>37293759.91499041</v>
      </c>
      <c r="H5" s="452">
        <f ca="1">SUMIF('Final Price'!$C$14:$C$114,H$2,'Final Price'!$AE$14:$AE$114)</f>
        <v>2678043.0789883048</v>
      </c>
      <c r="I5" s="451">
        <f ca="1">SUMIF('Final Price'!$C$14:$C$114,I$2,'Final Price'!$AE$14:$AE$114)</f>
        <v>3783664.4875994986</v>
      </c>
      <c r="J5" s="451">
        <f ca="1">SUMIF('Final Price'!$C$14:$C$114,J$2,'Final Price'!$AE$14:$AE$114)</f>
        <v>1684260.6348661229</v>
      </c>
      <c r="K5" s="451">
        <f ca="1">SUMIF('Final Price'!$C$14:$C$114,K$2,'Final Price'!$AE$14:$AE$114)</f>
        <v>808555.81849532819</v>
      </c>
      <c r="L5" s="451">
        <f ca="1">SUMIF('Final Price'!$C$14:$C$114,L$2,'Final Price'!$AE$14:$AE$114)</f>
        <v>18091475.752618995</v>
      </c>
      <c r="M5" s="451">
        <f ca="1">SUMIF('Final Price'!$C$14:$C$114,M$2,'Final Price'!$AE$14:$AE$114)</f>
        <v>2108812.677129508</v>
      </c>
      <c r="N5" s="451">
        <f>SUMIF('Final Price'!$C$14:$C$114,N$2,'Final Price'!$AE$14:$AE$114)</f>
        <v>0</v>
      </c>
      <c r="O5" s="451">
        <f ca="1">SUMIF('Final Price'!$C$14:$C$114,O$2,'Final Price'!$AE$14:$AE$114)</f>
        <v>5582876.0966393221</v>
      </c>
      <c r="P5" s="451">
        <f ca="1">SUMIF('Final Price'!$C$14:$C$114,P$2,'Final Price'!$AE$14:$AE$114)</f>
        <v>954698.51612398704</v>
      </c>
      <c r="Q5" s="451">
        <f>SUMIF('Final Price'!$C$14:$C$114,Q$2,'Final Price'!$AE$14:$AE$114)</f>
        <v>0</v>
      </c>
      <c r="R5" s="451">
        <f ca="1">SUMIF('Final Price'!$C$14:$C$114,R$2,'Final Price'!$AE$14:$AE$114)</f>
        <v>1601372.8525291986</v>
      </c>
      <c r="S5" s="455"/>
    </row>
    <row r="6" spans="1:19">
      <c r="A6" s="86"/>
      <c r="B6" s="86"/>
      <c r="C6" s="86"/>
      <c r="D6" s="86"/>
      <c r="E6" s="328"/>
      <c r="F6" s="590"/>
      <c r="G6" s="590"/>
      <c r="H6" s="590"/>
      <c r="I6" s="590"/>
      <c r="J6" s="590"/>
      <c r="K6" s="590"/>
      <c r="L6" s="590"/>
      <c r="M6" s="590"/>
      <c r="N6" s="590"/>
      <c r="O6" s="590"/>
      <c r="P6" s="590"/>
      <c r="Q6" s="590"/>
      <c r="R6" s="590"/>
      <c r="S6" s="455"/>
    </row>
    <row r="7" spans="1:19">
      <c r="A7" s="475" t="s">
        <v>787</v>
      </c>
      <c r="B7" s="462" t="s">
        <v>167</v>
      </c>
      <c r="C7" s="86"/>
      <c r="D7" s="86"/>
      <c r="E7" s="328"/>
      <c r="F7" s="591"/>
      <c r="G7" s="591"/>
      <c r="H7" s="591"/>
      <c r="I7" s="591"/>
      <c r="J7" s="591"/>
      <c r="K7" s="591"/>
      <c r="L7" s="591"/>
      <c r="M7" s="591"/>
      <c r="N7" s="591"/>
      <c r="O7" s="591"/>
      <c r="P7" s="591"/>
      <c r="Q7" s="591"/>
      <c r="R7" s="591"/>
      <c r="S7" s="455"/>
    </row>
    <row r="8" spans="1:19">
      <c r="B8" s="86"/>
      <c r="C8" s="86"/>
      <c r="D8" s="86"/>
      <c r="E8" s="328"/>
      <c r="F8" s="591"/>
      <c r="G8" s="591"/>
      <c r="H8" s="591"/>
      <c r="I8" s="591"/>
      <c r="J8" s="591"/>
      <c r="K8" s="591"/>
      <c r="L8" s="591"/>
      <c r="M8" s="591"/>
      <c r="N8" s="591"/>
      <c r="O8" s="591"/>
      <c r="P8" s="591"/>
      <c r="Q8" s="591"/>
      <c r="R8" s="591"/>
      <c r="S8" s="455"/>
    </row>
    <row r="9" spans="1:19">
      <c r="A9" s="86"/>
      <c r="B9" s="86"/>
      <c r="C9" s="86"/>
      <c r="D9" s="86"/>
      <c r="E9" s="86"/>
      <c r="F9" s="86"/>
      <c r="G9" s="86"/>
      <c r="H9" s="86"/>
      <c r="I9" s="86"/>
      <c r="J9" s="86"/>
      <c r="K9" s="86"/>
      <c r="L9" s="86"/>
      <c r="M9" s="86"/>
      <c r="N9" s="86"/>
      <c r="O9" s="86"/>
      <c r="P9" s="86"/>
      <c r="Q9" s="86"/>
      <c r="R9" s="86"/>
      <c r="S9" s="455"/>
    </row>
    <row r="10" spans="1:19">
      <c r="A10" s="86"/>
      <c r="B10" s="86"/>
      <c r="C10" s="86"/>
      <c r="D10" s="232"/>
      <c r="E10" s="86"/>
      <c r="F10" s="86"/>
      <c r="G10" s="86"/>
      <c r="H10" s="86"/>
      <c r="I10" s="86"/>
      <c r="J10" s="86"/>
      <c r="K10" s="86"/>
      <c r="L10" s="86"/>
      <c r="M10" s="86"/>
      <c r="N10" s="86"/>
      <c r="O10" s="86"/>
      <c r="P10" s="86"/>
      <c r="Q10" s="86"/>
      <c r="R10" s="86"/>
      <c r="S10" s="455"/>
    </row>
    <row r="11" spans="1:19" hidden="1">
      <c r="A11" s="86"/>
      <c r="B11" s="86"/>
      <c r="C11" s="86"/>
      <c r="D11" s="86"/>
      <c r="E11" s="86"/>
      <c r="F11" s="86"/>
      <c r="G11" s="86"/>
      <c r="H11" s="86"/>
      <c r="I11" s="86"/>
      <c r="J11" s="86"/>
      <c r="K11" s="86"/>
      <c r="L11" s="86"/>
      <c r="M11" s="86"/>
      <c r="N11" s="86"/>
      <c r="O11" s="86"/>
      <c r="P11" s="86"/>
      <c r="Q11" s="86"/>
      <c r="R11" s="86"/>
      <c r="S11" s="86"/>
    </row>
    <row r="12" spans="1:19">
      <c r="A12" s="305" t="s">
        <v>2027</v>
      </c>
      <c r="B12" s="305"/>
      <c r="C12" s="457"/>
      <c r="D12" s="457"/>
      <c r="E12" s="457"/>
      <c r="F12" s="457"/>
      <c r="G12" s="457"/>
      <c r="H12" s="457"/>
      <c r="I12" s="457"/>
      <c r="J12" s="457"/>
      <c r="K12" s="457"/>
      <c r="L12" s="457"/>
      <c r="M12" s="457"/>
      <c r="N12" s="457"/>
      <c r="O12" s="457"/>
      <c r="P12" s="457"/>
      <c r="Q12" s="457"/>
      <c r="R12" s="457"/>
      <c r="S12" s="457"/>
    </row>
    <row r="13" spans="1:19">
      <c r="A13" s="86"/>
      <c r="B13" s="86"/>
      <c r="C13" s="86"/>
      <c r="D13" s="86"/>
      <c r="E13" s="86"/>
      <c r="S13" s="456"/>
    </row>
    <row r="14" spans="1:19">
      <c r="A14" s="149" t="s">
        <v>2073</v>
      </c>
      <c r="B14" s="90" t="s">
        <v>2067</v>
      </c>
      <c r="C14" s="90" t="s">
        <v>2030</v>
      </c>
      <c r="D14" s="149" t="s">
        <v>2072</v>
      </c>
      <c r="E14" s="149" t="s">
        <v>2068</v>
      </c>
      <c r="F14" s="90"/>
      <c r="G14" s="90"/>
      <c r="S14" s="455"/>
    </row>
    <row r="15" spans="1:19" ht="4.5" customHeight="1">
      <c r="A15" s="367"/>
      <c r="B15" s="367"/>
      <c r="C15" s="367"/>
      <c r="D15" s="367"/>
      <c r="E15" s="367"/>
      <c r="F15" s="367"/>
      <c r="G15" s="367"/>
      <c r="H15" s="367"/>
      <c r="I15" s="368"/>
      <c r="J15" s="368"/>
      <c r="K15" s="367"/>
      <c r="L15" s="367"/>
      <c r="M15" s="367"/>
      <c r="N15" s="367"/>
      <c r="O15" s="367"/>
      <c r="P15" s="367"/>
      <c r="Q15" s="367"/>
      <c r="R15" s="367"/>
      <c r="S15" s="382"/>
    </row>
    <row r="16" spans="1:19">
      <c r="A16" s="592">
        <v>1</v>
      </c>
      <c r="B16" s="459"/>
      <c r="C16" s="518"/>
      <c r="D16" s="519"/>
      <c r="E16" s="520" t="s">
        <v>496</v>
      </c>
      <c r="F16" s="521">
        <f t="shared" ref="F16:R16" si="2">F17-F15</f>
        <v>28624381.51642327</v>
      </c>
      <c r="G16" s="522">
        <f t="shared" si="2"/>
        <v>37293759.91499041</v>
      </c>
      <c r="H16" s="523">
        <f t="shared" si="2"/>
        <v>2678043.0789883048</v>
      </c>
      <c r="I16" s="524">
        <f t="shared" si="2"/>
        <v>3783664.4875994986</v>
      </c>
      <c r="J16" s="524">
        <f t="shared" si="2"/>
        <v>1684260.6348661229</v>
      </c>
      <c r="K16" s="524">
        <f t="shared" si="2"/>
        <v>808555.81849532819</v>
      </c>
      <c r="L16" s="524">
        <f t="shared" si="2"/>
        <v>18091475.752618995</v>
      </c>
      <c r="M16" s="524">
        <f t="shared" si="2"/>
        <v>2108812.677129508</v>
      </c>
      <c r="N16" s="524">
        <f t="shared" si="2"/>
        <v>0</v>
      </c>
      <c r="O16" s="524">
        <f t="shared" si="2"/>
        <v>5582876.0966393221</v>
      </c>
      <c r="P16" s="524">
        <f t="shared" si="2"/>
        <v>954698.51612398704</v>
      </c>
      <c r="Q16" s="524">
        <f t="shared" si="2"/>
        <v>0</v>
      </c>
      <c r="R16" s="524">
        <f t="shared" si="2"/>
        <v>1601372.8525291986</v>
      </c>
      <c r="S16" s="455"/>
    </row>
    <row r="17" spans="1:19">
      <c r="A17" s="592">
        <v>1</v>
      </c>
      <c r="B17" s="459" t="s">
        <v>493</v>
      </c>
      <c r="C17" s="518">
        <v>39673</v>
      </c>
      <c r="D17" s="525" t="s">
        <v>494</v>
      </c>
      <c r="E17" s="520" t="s">
        <v>2278</v>
      </c>
      <c r="F17" s="521">
        <v>28624381.51642327</v>
      </c>
      <c r="G17" s="522">
        <v>37293759.91499041</v>
      </c>
      <c r="H17" s="523">
        <v>2678043.0789883048</v>
      </c>
      <c r="I17" s="524">
        <v>3783664.4875994986</v>
      </c>
      <c r="J17" s="524">
        <v>1684260.6348661229</v>
      </c>
      <c r="K17" s="524">
        <v>808555.81849532819</v>
      </c>
      <c r="L17" s="524">
        <v>18091475.752618995</v>
      </c>
      <c r="M17" s="524">
        <v>2108812.677129508</v>
      </c>
      <c r="N17" s="524">
        <v>0</v>
      </c>
      <c r="O17" s="524">
        <v>5582876.0966393221</v>
      </c>
      <c r="P17" s="524">
        <v>954698.51612398704</v>
      </c>
      <c r="Q17" s="524">
        <v>0</v>
      </c>
      <c r="R17" s="524">
        <v>1601372.8525291986</v>
      </c>
      <c r="S17" s="455"/>
    </row>
    <row r="18" spans="1:19" ht="4.5" customHeight="1">
      <c r="A18" s="366"/>
      <c r="B18" s="367"/>
      <c r="C18" s="367"/>
      <c r="D18" s="367"/>
      <c r="E18" s="367"/>
      <c r="F18" s="367"/>
      <c r="G18" s="367"/>
      <c r="H18" s="367"/>
      <c r="I18" s="368"/>
      <c r="J18" s="368"/>
      <c r="K18" s="367"/>
      <c r="L18" s="367"/>
      <c r="M18" s="367"/>
      <c r="N18" s="367"/>
      <c r="O18" s="367"/>
      <c r="P18" s="367"/>
      <c r="Q18" s="367"/>
      <c r="R18" s="367"/>
      <c r="S18" s="382"/>
    </row>
    <row r="19" spans="1:19">
      <c r="A19" s="458">
        <f>MAX(AUDCOP7)</f>
        <v>1</v>
      </c>
      <c r="B19" s="86"/>
      <c r="C19" s="86"/>
      <c r="D19" s="86"/>
      <c r="E19" s="86"/>
      <c r="F19" s="458">
        <f t="shared" ref="F19:Q19" si="3">G19-1</f>
        <v>-13</v>
      </c>
      <c r="G19" s="458">
        <f t="shared" si="3"/>
        <v>-12</v>
      </c>
      <c r="H19" s="458">
        <f t="shared" si="3"/>
        <v>-11</v>
      </c>
      <c r="I19" s="458">
        <f t="shared" si="3"/>
        <v>-10</v>
      </c>
      <c r="J19" s="458">
        <f t="shared" si="3"/>
        <v>-9</v>
      </c>
      <c r="K19" s="458">
        <f t="shared" si="3"/>
        <v>-8</v>
      </c>
      <c r="L19" s="458">
        <f t="shared" si="3"/>
        <v>-7</v>
      </c>
      <c r="M19" s="458">
        <f t="shared" si="3"/>
        <v>-6</v>
      </c>
      <c r="N19" s="458">
        <f t="shared" si="3"/>
        <v>-5</v>
      </c>
      <c r="O19" s="458">
        <f t="shared" si="3"/>
        <v>-4</v>
      </c>
      <c r="P19" s="458">
        <f t="shared" si="3"/>
        <v>-3</v>
      </c>
      <c r="Q19" s="458">
        <f t="shared" si="3"/>
        <v>-2</v>
      </c>
      <c r="R19" s="458">
        <f>AUDCOP5-1</f>
        <v>-1</v>
      </c>
      <c r="S19" s="455"/>
    </row>
    <row r="20" spans="1:19">
      <c r="A20" s="86"/>
      <c r="B20" s="86"/>
      <c r="C20" s="86"/>
      <c r="D20" s="86"/>
      <c r="E20" s="86"/>
      <c r="F20" s="86"/>
      <c r="G20" s="86"/>
      <c r="H20" s="86"/>
      <c r="I20" s="86"/>
      <c r="J20" s="86"/>
      <c r="K20" s="86"/>
      <c r="L20" s="86"/>
      <c r="M20" s="86"/>
      <c r="N20" s="86"/>
      <c r="O20" s="86"/>
      <c r="P20" s="86"/>
      <c r="Q20" s="86"/>
      <c r="R20" s="86"/>
      <c r="S20" s="455"/>
    </row>
    <row r="21" spans="1:19">
      <c r="A21" s="91" t="str">
        <f>EndOfSheet</f>
        <v>ZZEND</v>
      </c>
      <c r="B21" s="91"/>
      <c r="C21" s="93"/>
      <c r="D21" s="93"/>
      <c r="E21" s="93"/>
      <c r="F21" s="93"/>
      <c r="G21" s="93"/>
      <c r="H21" s="93"/>
      <c r="I21" s="93"/>
      <c r="J21" s="93"/>
      <c r="K21" s="93"/>
      <c r="L21" s="93"/>
      <c r="M21" s="93"/>
      <c r="N21" s="93"/>
      <c r="O21" s="93"/>
      <c r="P21" s="93"/>
      <c r="Q21" s="93"/>
      <c r="R21" s="93"/>
      <c r="S21" s="93"/>
    </row>
    <row r="22" spans="1:19" hidden="1"/>
    <row r="23" spans="1:19" hidden="1"/>
    <row r="24" spans="1:19" hidden="1"/>
    <row r="25" spans="1:19" hidden="1"/>
    <row r="26" spans="1:19" s="83" customFormat="1" hidden="1"/>
    <row r="27" spans="1:19" hidden="1"/>
    <row r="28" spans="1:19" hidden="1">
      <c r="G28" s="252"/>
    </row>
    <row r="29" spans="1:19" hidden="1"/>
    <row r="30" spans="1:19" hidden="1"/>
    <row r="31" spans="1:19" hidden="1"/>
    <row r="32" spans="1:19"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spans="1:1" hidden="1"/>
    <row r="66" spans="1:1" hidden="1"/>
    <row r="67" spans="1:1" hidden="1"/>
    <row r="68" spans="1:1" hidden="1">
      <c r="A68"/>
    </row>
    <row r="69" spans="1:1" hidden="1">
      <c r="A69"/>
    </row>
    <row r="70" spans="1:1"/>
    <row r="71" spans="1:1"/>
  </sheetData>
  <sheetProtection sheet="1" objects="1" scenarios="1" autoFilter="0"/>
  <phoneticPr fontId="7" type="noConversion"/>
  <conditionalFormatting sqref="A16:R17">
    <cfRule type="expression" dxfId="9" priority="1" stopIfTrue="1">
      <formula>AND($A16=$A17,$A16=MAX(AUDCOP7))</formula>
    </cfRule>
  </conditionalFormatting>
  <conditionalFormatting sqref="A7">
    <cfRule type="cellIs" dxfId="8" priority="2" stopIfTrue="1" operator="equal">
      <formula>"Y"</formula>
    </cfRule>
  </conditionalFormatting>
  <conditionalFormatting sqref="A1:E1 G1:S1">
    <cfRule type="expression" dxfId="7" priority="3" stopIfTrue="1">
      <formula>ErrorsPresent&gt;0</formula>
    </cfRule>
    <cfRule type="expression" dxfId="6" priority="4" stopIfTrue="1">
      <formula>ErrorsPresent&lt;0</formula>
    </cfRule>
  </conditionalFormatting>
  <conditionalFormatting sqref="F1">
    <cfRule type="cellIs" dxfId="5" priority="5" stopIfTrue="1" operator="greaterThan">
      <formula>0</formula>
    </cfRule>
    <cfRule type="cellIs" dxfId="4" priority="6" stopIfTrue="1" operator="lessThan">
      <formula>0</formula>
    </cfRule>
  </conditionalFormatting>
  <dataValidations count="3">
    <dataValidation type="list" allowBlank="1" showInputMessage="1" showErrorMessage="1" sqref="N18 N15">
      <formula1>BARcodes</formula1>
    </dataValidation>
    <dataValidation type="list" allowBlank="1" showInputMessage="1" showErrorMessage="1" sqref="A7">
      <formula1>"Y,N"</formula1>
    </dataValidation>
    <dataValidation allowBlank="1" showErrorMessage="1" sqref="H2:L2"/>
  </dataValidations>
  <hyperlinks>
    <hyperlink ref="F1" location="PLA5A" tooltip="Hyperlink to &quot;Error Checks&quot; sheet" display="PLA5A"/>
  </hyperlinks>
  <pageMargins left="0.4" right="0.4" top="1" bottom="1" header="0.5" footer="0.5"/>
  <pageSetup scale="58" pageOrder="overThenDown"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3" min="15" max="41" man="1"/>
  </colBreaks>
  <drawing r:id="rId2"/>
  <legacyDrawing r:id="rId3"/>
  <mc:AlternateContent xmlns:mc="http://schemas.openxmlformats.org/markup-compatibility/2006">
    <mc:Choice Requires="x14">
      <controls>
        <mc:AlternateContent xmlns:mc="http://schemas.openxmlformats.org/markup-compatibility/2006">
          <mc:Choice Requires="x14">
            <control shapeId="11308" r:id="rId4" name="o_AU2">
              <controlPr defaultSize="0" print="0" autoFill="0" autoPict="0" macro="[0]!AuditMC">
                <anchor moveWithCells="1" sizeWithCells="1">
                  <from>
                    <xdr:col>2</xdr:col>
                    <xdr:colOff>600075</xdr:colOff>
                    <xdr:row>7</xdr:row>
                    <xdr:rowOff>76200</xdr:rowOff>
                  </from>
                  <to>
                    <xdr:col>3</xdr:col>
                    <xdr:colOff>142875</xdr:colOff>
                    <xdr:row>9</xdr:row>
                    <xdr:rowOff>114300</xdr:rowOff>
                  </to>
                </anchor>
              </controlPr>
            </control>
          </mc:Choice>
        </mc:AlternateContent>
        <mc:AlternateContent xmlns:mc="http://schemas.openxmlformats.org/markup-compatibility/2006">
          <mc:Choice Requires="x14">
            <control shapeId="11309" r:id="rId5" name="o_AU3">
              <controlPr defaultSize="0" print="0" autoFill="0" autoPict="0" macro="[0]!AuditUpdate">
                <anchor moveWithCells="1" sizeWithCells="1">
                  <from>
                    <xdr:col>3</xdr:col>
                    <xdr:colOff>219075</xdr:colOff>
                    <xdr:row>7</xdr:row>
                    <xdr:rowOff>76200</xdr:rowOff>
                  </from>
                  <to>
                    <xdr:col>3</xdr:col>
                    <xdr:colOff>904875</xdr:colOff>
                    <xdr:row>9</xdr:row>
                    <xdr:rowOff>114300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8"/>
    <outlinePr summaryBelow="0" summaryRight="0"/>
    <pageSetUpPr autoPageBreaks="0" fitToPage="1"/>
  </sheetPr>
  <dimension ref="A1:H81"/>
  <sheetViews>
    <sheetView showGridLines="0" zoomScale="87" zoomScaleNormal="87" workbookViewId="0">
      <pane ySplit="11" topLeftCell="A12" activePane="bottomLeft" state="frozen"/>
      <selection pane="bottomLeft"/>
    </sheetView>
  </sheetViews>
  <sheetFormatPr defaultColWidth="0" defaultRowHeight="12.75" zeroHeight="1" outlineLevelRow="1"/>
  <cols>
    <col min="1" max="2" width="9.140625" style="2" customWidth="1"/>
    <col min="3" max="3" width="10.7109375" style="2" customWidth="1"/>
    <col min="4" max="4" width="10.42578125" style="2" customWidth="1"/>
    <col min="5" max="5" width="101.7109375" style="2" customWidth="1"/>
    <col min="6" max="8" width="9.140625" style="2" customWidth="1"/>
    <col min="9" max="16384" width="0" style="2" hidden="1"/>
  </cols>
  <sheetData>
    <row r="1" spans="1:8" ht="15">
      <c r="A1" s="32" t="str">
        <f ca="1">Bookname</f>
        <v>IPM_Pricing_v1.2.xlsm</v>
      </c>
      <c r="B1" s="32"/>
      <c r="C1" s="32"/>
      <c r="D1" s="863">
        <f>IF(0,1,0)</f>
        <v>0</v>
      </c>
      <c r="E1" s="32"/>
      <c r="F1" s="32"/>
      <c r="G1" s="32"/>
      <c r="H1" s="32"/>
    </row>
    <row r="2" spans="1:8">
      <c r="A2" s="66" t="str">
        <f>ClientNameIn</f>
        <v>Client Name</v>
      </c>
      <c r="B2" s="1"/>
      <c r="C2" s="1"/>
      <c r="D2" s="1"/>
      <c r="E2" s="1"/>
      <c r="F2" s="1"/>
    </row>
    <row r="3" spans="1:8">
      <c r="A3" s="1" t="str">
        <f ca="1">ModelNameIn</f>
        <v>Intermediate Pricing Model v1.2</v>
      </c>
      <c r="B3" s="1"/>
      <c r="C3" s="1"/>
      <c r="D3" s="1"/>
      <c r="E3" s="1"/>
      <c r="F3" s="1"/>
    </row>
    <row r="4" spans="1:8">
      <c r="A4" s="1" t="str">
        <f ca="1">MID(CELL("filename",A1),FIND("]",CELL("filename",A1))+1, LEN(CELL("filename",A1))-FIND("]",CELL("filename",A1)))</f>
        <v>Change Control</v>
      </c>
      <c r="B4" s="1"/>
      <c r="C4" s="1"/>
      <c r="D4" s="1"/>
      <c r="E4" s="1"/>
      <c r="F4" s="1"/>
    </row>
    <row r="5" spans="1:8">
      <c r="A5"/>
      <c r="B5" s="1"/>
      <c r="C5" s="1"/>
      <c r="D5" s="1"/>
      <c r="E5" s="1"/>
      <c r="F5" s="1"/>
    </row>
    <row r="6" spans="1:8">
      <c r="A6" s="1"/>
      <c r="B6" s="1"/>
      <c r="C6" s="1"/>
      <c r="D6" s="1"/>
      <c r="E6" s="1"/>
      <c r="F6" s="1"/>
    </row>
    <row r="7" spans="1:8">
      <c r="A7" s="1"/>
      <c r="B7" s="1"/>
      <c r="C7" s="1"/>
      <c r="D7" s="1"/>
      <c r="E7" s="1"/>
      <c r="F7" s="1"/>
    </row>
    <row r="8" spans="1:8">
      <c r="A8" s="1"/>
      <c r="B8" s="1"/>
      <c r="C8" s="1"/>
      <c r="D8" s="1"/>
      <c r="E8" s="1"/>
      <c r="F8" s="1"/>
    </row>
    <row r="9" spans="1:8">
      <c r="A9" s="1"/>
      <c r="B9" s="1"/>
      <c r="C9" s="1"/>
      <c r="D9" s="1"/>
      <c r="E9" s="1"/>
      <c r="F9" s="1"/>
    </row>
    <row r="10" spans="1:8" hidden="1">
      <c r="A10" s="1"/>
      <c r="B10" s="1"/>
      <c r="C10" s="1"/>
      <c r="D10" s="1"/>
      <c r="E10" s="1"/>
      <c r="F10" s="1"/>
    </row>
    <row r="11" spans="1:8" hidden="1">
      <c r="A11" s="1"/>
      <c r="B11" s="1"/>
      <c r="C11" s="1"/>
      <c r="D11" s="1"/>
      <c r="E11" s="1"/>
      <c r="F11" s="1"/>
    </row>
    <row r="12" spans="1:8" collapsed="1">
      <c r="A12" s="33" t="s">
        <v>2039</v>
      </c>
      <c r="B12" s="33"/>
      <c r="C12" s="33"/>
      <c r="D12" s="33"/>
      <c r="E12" s="33"/>
      <c r="F12" s="65"/>
      <c r="G12" s="65"/>
      <c r="H12" s="65"/>
    </row>
    <row r="13" spans="1:8" hidden="1" outlineLevel="1">
      <c r="A13" s="1"/>
      <c r="B13" s="1"/>
      <c r="C13" s="1"/>
      <c r="D13" s="1"/>
      <c r="E13" s="1"/>
      <c r="F13" s="1"/>
    </row>
    <row r="14" spans="1:8" hidden="1" outlineLevel="1">
      <c r="A14" s="97" t="s">
        <v>2040</v>
      </c>
      <c r="B14" s="1"/>
      <c r="C14" s="1"/>
      <c r="D14" s="1"/>
      <c r="E14" s="98" t="s">
        <v>2297</v>
      </c>
      <c r="F14" s="1"/>
    </row>
    <row r="15" spans="1:8" hidden="1" outlineLevel="1">
      <c r="A15" s="36" t="s">
        <v>2041</v>
      </c>
      <c r="B15" s="36"/>
      <c r="C15" s="36"/>
      <c r="D15" s="36"/>
      <c r="E15" s="98" t="s">
        <v>2296</v>
      </c>
      <c r="F15" s="46" t="s">
        <v>2042</v>
      </c>
    </row>
    <row r="16" spans="1:8" hidden="1" outlineLevel="1">
      <c r="A16" s="97" t="s">
        <v>2045</v>
      </c>
      <c r="B16" s="1"/>
      <c r="C16" s="1"/>
      <c r="D16" s="1"/>
      <c r="E16" s="242" t="str">
        <f ca="1">MID(CELL("filename",D11),FIND("_v",CELL("filename",D11))+2, FIND(".xls",CELL("filename",D11))-FIND("_v",CELL("filename",D11))-2)</f>
        <v>1.2</v>
      </c>
      <c r="F16" s="80" t="s">
        <v>2002</v>
      </c>
    </row>
    <row r="17" spans="1:6" hidden="1" outlineLevel="1">
      <c r="A17" s="97" t="s">
        <v>2046</v>
      </c>
      <c r="B17" s="1"/>
      <c r="C17" s="1"/>
      <c r="D17" s="1"/>
      <c r="E17" s="78" t="str">
        <f ca="1">E14 &amp; " v" &amp;E16</f>
        <v>Intermediate Pricing Model v1.2</v>
      </c>
      <c r="F17" s="80" t="s">
        <v>2047</v>
      </c>
    </row>
    <row r="18" spans="1:6" hidden="1" outlineLevel="1">
      <c r="A18" s="97"/>
      <c r="B18" s="1"/>
      <c r="C18" s="1"/>
      <c r="D18" s="1"/>
      <c r="E18" s="1"/>
      <c r="F18" s="1"/>
    </row>
    <row r="19" spans="1:6" hidden="1" outlineLevel="1">
      <c r="A19" s="97" t="s">
        <v>0</v>
      </c>
      <c r="B19" s="1"/>
      <c r="C19" s="1"/>
      <c r="D19" s="1"/>
      <c r="E19" s="1"/>
      <c r="F19" s="1"/>
    </row>
    <row r="20" spans="1:6" hidden="1" outlineLevel="1">
      <c r="A20" s="69" t="s">
        <v>2542</v>
      </c>
      <c r="B20" s="1"/>
      <c r="C20" s="1"/>
      <c r="D20" s="1"/>
      <c r="E20" s="98" t="s">
        <v>1856</v>
      </c>
      <c r="F20" s="80" t="s">
        <v>2048</v>
      </c>
    </row>
    <row r="21" spans="1:6" hidden="1" outlineLevel="1">
      <c r="A21" s="69" t="s">
        <v>2543</v>
      </c>
      <c r="B21" s="1"/>
      <c r="C21" s="1"/>
      <c r="D21" s="1"/>
      <c r="E21" s="236" t="s">
        <v>1839</v>
      </c>
      <c r="F21" s="80" t="s">
        <v>2049</v>
      </c>
    </row>
    <row r="22" spans="1:6" hidden="1" outlineLevel="1">
      <c r="A22" s="69" t="s">
        <v>2544</v>
      </c>
      <c r="B22" s="1"/>
      <c r="C22" s="1"/>
      <c r="D22" s="1"/>
      <c r="E22" s="237" t="s">
        <v>1840</v>
      </c>
      <c r="F22" s="80" t="s">
        <v>2050</v>
      </c>
    </row>
    <row r="23" spans="1:6" hidden="1" outlineLevel="1">
      <c r="A23" s="97" t="s">
        <v>1</v>
      </c>
      <c r="B23" s="1"/>
      <c r="C23" s="1"/>
      <c r="D23" s="1"/>
      <c r="E23" s="1"/>
      <c r="F23" s="1"/>
    </row>
    <row r="24" spans="1:6" hidden="1" outlineLevel="1">
      <c r="A24" s="69" t="s">
        <v>2545</v>
      </c>
      <c r="B24" s="1"/>
      <c r="C24" s="1"/>
      <c r="D24" s="1"/>
      <c r="E24" s="98" t="s">
        <v>1841</v>
      </c>
      <c r="F24" s="80" t="s">
        <v>2051</v>
      </c>
    </row>
    <row r="25" spans="1:6" hidden="1" outlineLevel="1">
      <c r="A25" s="69" t="s">
        <v>2547</v>
      </c>
      <c r="B25" s="1"/>
      <c r="C25" s="1"/>
      <c r="D25" s="1"/>
      <c r="E25" s="236" t="s">
        <v>1852</v>
      </c>
      <c r="F25" s="80" t="s">
        <v>2052</v>
      </c>
    </row>
    <row r="26" spans="1:6" hidden="1" outlineLevel="1">
      <c r="A26" s="69" t="s">
        <v>2546</v>
      </c>
      <c r="B26" s="1"/>
      <c r="C26" s="1"/>
      <c r="D26" s="1"/>
      <c r="E26" s="237" t="s">
        <v>1855</v>
      </c>
      <c r="F26" s="80" t="s">
        <v>2053</v>
      </c>
    </row>
    <row r="27" spans="1:6" hidden="1" outlineLevel="1">
      <c r="A27" s="97" t="s">
        <v>2</v>
      </c>
      <c r="B27" s="1"/>
      <c r="C27" s="1"/>
      <c r="D27" s="1"/>
      <c r="E27" s="1"/>
      <c r="F27" s="1"/>
    </row>
    <row r="28" spans="1:6" hidden="1" outlineLevel="1">
      <c r="A28" s="69" t="s">
        <v>3</v>
      </c>
      <c r="B28" s="1"/>
      <c r="C28" s="1"/>
      <c r="D28" s="1"/>
      <c r="E28" s="98" t="s">
        <v>1853</v>
      </c>
      <c r="F28" s="80" t="s">
        <v>2047</v>
      </c>
    </row>
    <row r="29" spans="1:6" hidden="1" outlineLevel="1">
      <c r="A29" s="69" t="s">
        <v>4</v>
      </c>
      <c r="B29" s="1"/>
      <c r="C29" s="1"/>
      <c r="D29" s="1"/>
      <c r="E29" s="236" t="s">
        <v>1852</v>
      </c>
      <c r="F29" s="80" t="s">
        <v>6</v>
      </c>
    </row>
    <row r="30" spans="1:6" hidden="1" outlineLevel="1">
      <c r="A30" s="69" t="s">
        <v>5</v>
      </c>
      <c r="B30" s="1"/>
      <c r="C30" s="1"/>
      <c r="D30" s="1"/>
      <c r="E30" s="237" t="s">
        <v>1854</v>
      </c>
      <c r="F30" s="80" t="s">
        <v>7</v>
      </c>
    </row>
    <row r="31" spans="1:6" hidden="1" outlineLevel="1">
      <c r="A31" s="97"/>
      <c r="B31" s="1"/>
      <c r="C31" s="1"/>
      <c r="D31" s="1"/>
      <c r="E31" s="1"/>
      <c r="F31" s="1"/>
    </row>
    <row r="32" spans="1:6" hidden="1" outlineLevel="1">
      <c r="A32" s="97" t="s">
        <v>37</v>
      </c>
      <c r="B32" s="1"/>
      <c r="C32" s="1"/>
      <c r="D32" s="1"/>
      <c r="E32" s="98" t="s">
        <v>2541</v>
      </c>
      <c r="F32" s="80" t="s">
        <v>2055</v>
      </c>
    </row>
    <row r="33" spans="1:8">
      <c r="A33" s="1"/>
      <c r="B33" s="1"/>
      <c r="C33" s="1"/>
      <c r="D33" s="1"/>
      <c r="E33" s="1"/>
      <c r="F33" s="1"/>
    </row>
    <row r="34" spans="1:8" collapsed="1">
      <c r="A34" s="33" t="s">
        <v>2056</v>
      </c>
      <c r="B34" s="33"/>
      <c r="C34" s="33"/>
      <c r="D34" s="33"/>
      <c r="E34" s="33"/>
      <c r="F34" s="65"/>
      <c r="G34" s="65"/>
      <c r="H34" s="65"/>
    </row>
    <row r="35" spans="1:8" hidden="1" outlineLevel="1">
      <c r="A35" s="1"/>
      <c r="B35" s="1"/>
      <c r="C35" s="1"/>
      <c r="D35" s="1"/>
      <c r="E35" s="1"/>
      <c r="F35" s="1"/>
    </row>
    <row r="36" spans="1:8" hidden="1" outlineLevel="1">
      <c r="A36" s="100" t="s">
        <v>2057</v>
      </c>
      <c r="B36" s="1"/>
      <c r="C36" s="1"/>
      <c r="D36" s="1"/>
      <c r="E36" s="98" t="s">
        <v>1884</v>
      </c>
      <c r="F36" s="1"/>
    </row>
    <row r="37" spans="1:8" hidden="1" outlineLevel="1">
      <c r="A37" s="97"/>
      <c r="B37" s="1"/>
      <c r="C37" s="1"/>
      <c r="D37" s="1"/>
      <c r="E37" s="1"/>
      <c r="F37" s="1"/>
    </row>
    <row r="38" spans="1:8" hidden="1" outlineLevel="1">
      <c r="A38" s="100" t="s">
        <v>2058</v>
      </c>
      <c r="B38" s="1"/>
      <c r="C38" s="1"/>
      <c r="D38" s="1"/>
      <c r="E38" s="98" t="s">
        <v>1885</v>
      </c>
      <c r="F38" s="1"/>
    </row>
    <row r="39" spans="1:8" hidden="1" outlineLevel="1">
      <c r="A39" s="97"/>
      <c r="B39" s="1"/>
      <c r="C39" s="1"/>
      <c r="D39" s="1"/>
      <c r="E39" s="1"/>
      <c r="F39" s="1"/>
    </row>
    <row r="40" spans="1:8" hidden="1" outlineLevel="1">
      <c r="A40" s="100" t="s">
        <v>34</v>
      </c>
      <c r="B40" s="1"/>
      <c r="C40" s="1"/>
      <c r="D40" s="1"/>
      <c r="E40" s="98" t="str">
        <f>"[Empty "&amp;A40&amp;"]"</f>
        <v>[Empty Service Description]</v>
      </c>
      <c r="F40" s="1"/>
    </row>
    <row r="41" spans="1:8">
      <c r="A41" s="1"/>
      <c r="B41" s="1"/>
      <c r="C41" s="1"/>
      <c r="D41" s="1"/>
      <c r="E41" s="1"/>
      <c r="F41" s="1"/>
    </row>
    <row r="42" spans="1:8" collapsed="1">
      <c r="A42" s="33" t="s">
        <v>200</v>
      </c>
      <c r="B42" s="33"/>
      <c r="C42" s="33"/>
      <c r="D42" s="33"/>
      <c r="E42" s="33"/>
      <c r="F42" s="65"/>
      <c r="G42" s="65"/>
      <c r="H42" s="65"/>
    </row>
    <row r="43" spans="1:8" ht="25.5" hidden="1" outlineLevel="1">
      <c r="A43" s="101" t="s">
        <v>2028</v>
      </c>
      <c r="B43" s="101" t="s">
        <v>2029</v>
      </c>
      <c r="C43" s="102" t="s">
        <v>2059</v>
      </c>
      <c r="D43" s="101" t="s">
        <v>2030</v>
      </c>
      <c r="E43" s="101" t="s">
        <v>2060</v>
      </c>
      <c r="F43" s="1"/>
    </row>
    <row r="44" spans="1:8" hidden="1" outlineLevel="1">
      <c r="A44" s="103">
        <v>0.2</v>
      </c>
      <c r="B44" s="336" t="s">
        <v>2061</v>
      </c>
      <c r="C44" s="103">
        <v>0.1</v>
      </c>
      <c r="D44" s="170">
        <v>39421.632893402777</v>
      </c>
      <c r="E44" s="99" t="s">
        <v>155</v>
      </c>
      <c r="F44" s="1" t="s">
        <v>1882</v>
      </c>
    </row>
    <row r="45" spans="1:8" hidden="1" outlineLevel="1">
      <c r="A45" s="103">
        <v>0.3</v>
      </c>
      <c r="B45" s="336" t="s">
        <v>2061</v>
      </c>
      <c r="C45" s="103">
        <v>0.1</v>
      </c>
      <c r="D45" s="170">
        <v>39519.737071875003</v>
      </c>
      <c r="E45" s="99" t="s">
        <v>282</v>
      </c>
      <c r="F45" s="1"/>
    </row>
    <row r="46" spans="1:8" hidden="1" outlineLevel="1">
      <c r="A46" s="103">
        <v>0.4</v>
      </c>
      <c r="B46" s="336" t="s">
        <v>2061</v>
      </c>
      <c r="C46" s="103">
        <v>0.1</v>
      </c>
      <c r="D46" s="170">
        <v>39524.648091435185</v>
      </c>
      <c r="E46" s="99" t="s">
        <v>2044</v>
      </c>
      <c r="F46" s="1"/>
    </row>
    <row r="47" spans="1:8" hidden="1" outlineLevel="1">
      <c r="A47" s="103">
        <v>0.5</v>
      </c>
      <c r="B47" s="336" t="s">
        <v>2061</v>
      </c>
      <c r="C47" s="103">
        <v>0.1</v>
      </c>
      <c r="D47" s="170">
        <v>39532</v>
      </c>
      <c r="E47" s="99" t="s">
        <v>71</v>
      </c>
      <c r="F47" s="1"/>
    </row>
    <row r="48" spans="1:8" hidden="1" outlineLevel="1">
      <c r="A48" s="103">
        <v>1.2</v>
      </c>
      <c r="B48" s="336" t="s">
        <v>2061</v>
      </c>
      <c r="C48" s="103">
        <v>0.1</v>
      </c>
      <c r="D48" s="170">
        <f ca="1">NOW()</f>
        <v>41375.692250347223</v>
      </c>
      <c r="E48" s="99" t="s">
        <v>72</v>
      </c>
      <c r="F48" s="1"/>
    </row>
    <row r="49" spans="1:8" hidden="1" outlineLevel="1">
      <c r="A49" s="103">
        <v>1.3</v>
      </c>
      <c r="B49" s="336" t="s">
        <v>2061</v>
      </c>
      <c r="C49" s="103">
        <v>0.1</v>
      </c>
      <c r="D49" s="170">
        <v>39566.646490162035</v>
      </c>
      <c r="E49" s="99" t="s">
        <v>2283</v>
      </c>
      <c r="F49" s="1"/>
    </row>
    <row r="50" spans="1:8" hidden="1" outlineLevel="1">
      <c r="A50" s="103">
        <v>1.4</v>
      </c>
      <c r="B50" s="336" t="s">
        <v>1972</v>
      </c>
      <c r="C50" s="103">
        <v>0.1</v>
      </c>
      <c r="D50" s="170">
        <v>39583</v>
      </c>
      <c r="E50" s="99" t="s">
        <v>1973</v>
      </c>
      <c r="F50" s="1"/>
    </row>
    <row r="51" spans="1:8" ht="13.5" hidden="1" outlineLevel="1" thickBot="1">
      <c r="A51" s="540">
        <v>1.5</v>
      </c>
      <c r="B51" s="541" t="s">
        <v>1972</v>
      </c>
      <c r="C51" s="540">
        <v>0.1</v>
      </c>
      <c r="D51" s="542">
        <v>39632</v>
      </c>
      <c r="E51" s="543" t="s">
        <v>1881</v>
      </c>
      <c r="F51" s="544"/>
      <c r="G51" s="545"/>
      <c r="H51" s="545"/>
    </row>
    <row r="52" spans="1:8" ht="13.5" hidden="1" outlineLevel="1" thickTop="1">
      <c r="A52" s="546">
        <v>1.1000000000000001</v>
      </c>
      <c r="B52" s="547" t="s">
        <v>1972</v>
      </c>
      <c r="C52" s="546">
        <v>0.2</v>
      </c>
      <c r="D52" s="548">
        <v>39660</v>
      </c>
      <c r="E52" s="549" t="s">
        <v>1883</v>
      </c>
      <c r="F52" s="550" t="s">
        <v>2296</v>
      </c>
      <c r="G52" s="551"/>
      <c r="H52" s="551"/>
    </row>
    <row r="53" spans="1:8" hidden="1" outlineLevel="1">
      <c r="A53" s="103">
        <v>1.2</v>
      </c>
      <c r="B53" s="337" t="s">
        <v>1972</v>
      </c>
      <c r="C53" s="103">
        <v>0.2</v>
      </c>
      <c r="D53" s="170"/>
      <c r="E53" s="99"/>
      <c r="F53" s="1"/>
    </row>
    <row r="54" spans="1:8" hidden="1" outlineLevel="1">
      <c r="A54" s="103"/>
      <c r="B54" s="337"/>
      <c r="C54" s="103"/>
      <c r="D54" s="170"/>
      <c r="E54" s="99"/>
      <c r="F54" s="1"/>
    </row>
    <row r="55" spans="1:8" hidden="1" outlineLevel="1">
      <c r="A55" s="103"/>
      <c r="B55" s="337"/>
      <c r="C55" s="103"/>
      <c r="D55" s="170"/>
      <c r="E55" s="99"/>
      <c r="F55" s="1"/>
    </row>
    <row r="56" spans="1:8" hidden="1" outlineLevel="1">
      <c r="A56" s="103"/>
      <c r="B56" s="337"/>
      <c r="C56" s="103"/>
      <c r="D56" s="170"/>
      <c r="E56" s="99"/>
      <c r="F56" s="1"/>
    </row>
    <row r="57" spans="1:8" hidden="1" outlineLevel="1">
      <c r="A57" s="103"/>
      <c r="B57" s="337"/>
      <c r="C57" s="103"/>
      <c r="D57" s="170"/>
      <c r="E57" s="99"/>
      <c r="F57" s="1"/>
    </row>
    <row r="58" spans="1:8" hidden="1" outlineLevel="1">
      <c r="A58" s="103"/>
      <c r="B58" s="337"/>
      <c r="C58" s="103"/>
      <c r="D58" s="170"/>
      <c r="E58" s="99"/>
      <c r="F58" s="1"/>
    </row>
    <row r="59" spans="1:8" hidden="1" outlineLevel="1">
      <c r="A59" s="103"/>
      <c r="B59" s="337"/>
      <c r="C59" s="103"/>
      <c r="D59" s="170"/>
      <c r="E59" s="99"/>
      <c r="F59" s="1"/>
    </row>
    <row r="60" spans="1:8" hidden="1" outlineLevel="1">
      <c r="A60" s="103"/>
      <c r="B60" s="337"/>
      <c r="C60" s="103"/>
      <c r="D60" s="170"/>
      <c r="E60" s="99"/>
      <c r="F60" s="1"/>
    </row>
    <row r="61" spans="1:8" hidden="1" outlineLevel="1">
      <c r="A61" s="103"/>
      <c r="B61" s="337"/>
      <c r="C61" s="103"/>
      <c r="D61" s="170"/>
      <c r="E61" s="99"/>
      <c r="F61" s="1"/>
    </row>
    <row r="62" spans="1:8" hidden="1" outlineLevel="1">
      <c r="A62" s="103"/>
      <c r="B62" s="337"/>
      <c r="C62" s="103"/>
      <c r="D62" s="170"/>
      <c r="E62" s="99"/>
      <c r="F62" s="1"/>
    </row>
    <row r="63" spans="1:8" hidden="1" outlineLevel="1">
      <c r="A63" s="103"/>
      <c r="B63" s="336"/>
      <c r="C63" s="103"/>
      <c r="D63" s="170"/>
      <c r="E63" s="99"/>
      <c r="F63" s="1"/>
    </row>
    <row r="64" spans="1:8" hidden="1" outlineLevel="1">
      <c r="A64" s="103"/>
      <c r="B64" s="336"/>
      <c r="C64" s="103"/>
      <c r="D64" s="170"/>
      <c r="E64" s="99"/>
      <c r="F64" s="1"/>
    </row>
    <row r="65" spans="1:8" hidden="1" outlineLevel="1">
      <c r="A65" s="103"/>
      <c r="B65" s="336"/>
      <c r="C65" s="103"/>
      <c r="D65" s="170"/>
      <c r="E65" s="99"/>
      <c r="F65" s="1"/>
    </row>
    <row r="66" spans="1:8" hidden="1" outlineLevel="1">
      <c r="A66" s="80" t="s">
        <v>2062</v>
      </c>
      <c r="B66" s="1"/>
      <c r="C66" s="1"/>
      <c r="D66" s="1"/>
      <c r="E66" s="1"/>
      <c r="F66" s="1"/>
    </row>
    <row r="67" spans="1:8" hidden="1" outlineLevel="1">
      <c r="A67" s="80"/>
      <c r="B67" s="1"/>
      <c r="C67" s="1"/>
      <c r="D67" s="1"/>
      <c r="E67" s="1"/>
      <c r="F67" s="1"/>
    </row>
    <row r="68" spans="1:8">
      <c r="A68" s="80"/>
      <c r="B68" s="1"/>
      <c r="C68" s="1"/>
      <c r="D68" s="1"/>
      <c r="E68" s="1"/>
      <c r="F68" s="1"/>
    </row>
    <row r="69" spans="1:8" collapsed="1">
      <c r="A69" s="33" t="s">
        <v>2063</v>
      </c>
      <c r="B69" s="33"/>
      <c r="C69" s="33"/>
      <c r="D69" s="33"/>
      <c r="E69" s="33"/>
      <c r="F69" s="65"/>
      <c r="G69" s="65"/>
      <c r="H69" s="65"/>
    </row>
    <row r="70" spans="1:8" hidden="1" outlineLevel="1">
      <c r="A70" s="1"/>
      <c r="B70" s="1"/>
      <c r="C70" s="1"/>
      <c r="D70" s="1"/>
      <c r="E70" s="1"/>
      <c r="F70" s="1"/>
    </row>
    <row r="71" spans="1:8" hidden="1" outlineLevel="1">
      <c r="A71" s="104" t="s">
        <v>2541</v>
      </c>
      <c r="B71" s="105"/>
      <c r="C71" s="105"/>
      <c r="D71" s="105"/>
      <c r="E71" s="106"/>
      <c r="F71" s="1"/>
    </row>
    <row r="72" spans="1:8" hidden="1" outlineLevel="1">
      <c r="A72" s="104" t="s">
        <v>2064</v>
      </c>
      <c r="B72" s="105"/>
      <c r="C72" s="105"/>
      <c r="D72" s="105"/>
      <c r="E72" s="106"/>
      <c r="F72" s="1"/>
    </row>
    <row r="73" spans="1:8" hidden="1" outlineLevel="1">
      <c r="A73" s="104" t="s">
        <v>2065</v>
      </c>
      <c r="B73" s="105"/>
      <c r="C73" s="105"/>
      <c r="D73" s="105"/>
      <c r="E73" s="106"/>
      <c r="F73" s="1"/>
    </row>
    <row r="74" spans="1:8" hidden="1" outlineLevel="1">
      <c r="A74" s="104" t="s">
        <v>2074</v>
      </c>
      <c r="B74" s="105"/>
      <c r="C74" s="105"/>
      <c r="D74" s="105"/>
      <c r="E74" s="106"/>
      <c r="F74" s="1"/>
    </row>
    <row r="75" spans="1:8" hidden="1" outlineLevel="1">
      <c r="A75" s="104" t="s">
        <v>2054</v>
      </c>
      <c r="B75" s="105"/>
      <c r="C75" s="105"/>
      <c r="D75" s="105"/>
      <c r="E75" s="106"/>
      <c r="F75" s="1"/>
    </row>
    <row r="76" spans="1:8" hidden="1" outlineLevel="1">
      <c r="A76" s="104" t="s">
        <v>2075</v>
      </c>
      <c r="B76" s="105"/>
      <c r="C76" s="105"/>
      <c r="D76" s="105"/>
      <c r="E76" s="106"/>
      <c r="F76" s="1"/>
    </row>
    <row r="77" spans="1:8" hidden="1" outlineLevel="1">
      <c r="A77" s="104"/>
      <c r="B77" s="105"/>
      <c r="C77" s="105"/>
      <c r="D77" s="105"/>
      <c r="E77" s="106"/>
      <c r="F77" s="1"/>
    </row>
    <row r="78" spans="1:8">
      <c r="A78" s="1"/>
      <c r="B78" s="1"/>
      <c r="C78" s="1"/>
      <c r="D78" s="1"/>
      <c r="E78" s="1"/>
      <c r="F78" s="1"/>
    </row>
    <row r="79" spans="1:8">
      <c r="A79" s="51" t="str">
        <f>EndOfSheet</f>
        <v>ZZEND</v>
      </c>
      <c r="B79" s="44"/>
      <c r="C79" s="44"/>
      <c r="D79" s="44"/>
      <c r="E79" s="44"/>
      <c r="F79" s="52"/>
      <c r="G79" s="52"/>
      <c r="H79" s="52"/>
    </row>
    <row r="80" spans="1:8" hidden="1">
      <c r="A80"/>
    </row>
    <row r="81" spans="1:1" hidden="1">
      <c r="A81"/>
    </row>
  </sheetData>
  <sheetProtection sheet="1" objects="1" scenarios="1" autoFilter="0"/>
  <phoneticPr fontId="7" type="noConversion"/>
  <conditionalFormatting sqref="A1:C1 E1:H1">
    <cfRule type="expression" dxfId="3" priority="1" stopIfTrue="1">
      <formula>ErrorsPresent&gt;0</formula>
    </cfRule>
    <cfRule type="expression" dxfId="2" priority="2" stopIfTrue="1">
      <formula>ErrorsPresent&lt;0</formula>
    </cfRule>
  </conditionalFormatting>
  <conditionalFormatting sqref="D1">
    <cfRule type="cellIs" dxfId="1" priority="3" stopIfTrue="1" operator="greaterThan">
      <formula>0</formula>
    </cfRule>
    <cfRule type="cellIs" dxfId="0" priority="4" stopIfTrue="1" operator="lessThan">
      <formula>0</formula>
    </cfRule>
  </conditionalFormatting>
  <dataValidations count="1">
    <dataValidation type="list" allowBlank="1" showInputMessage="1" showErrorMessage="1" sqref="E32">
      <formula1>$A$71:$A$77</formula1>
    </dataValidation>
  </dataValidations>
  <hyperlinks>
    <hyperlink ref="E30" r:id="rId1"/>
    <hyperlink ref="E22" r:id="rId2"/>
    <hyperlink ref="E26" r:id="rId3"/>
    <hyperlink ref="D1" location="PLA5A" tooltip="Hyperlink to &quot;Error Checks&quot; sheet" display="PLA5A"/>
  </hyperlinks>
  <pageMargins left="0.4" right="0.4" top="1" bottom="1" header="0.5" footer="0.5"/>
  <pageSetup scale="66" orientation="portrait" r:id="rId4"/>
  <headerFooter alignWithMargins="0">
    <oddHeader>&amp;LFUJITSU SERVICES&amp;RCOMMERCIAL IN CONFIDENCE</oddHeader>
    <oddFooter>&amp;L&amp;"Arial,Italic"&amp;F&amp;C&amp;"Arial,Italic"Printed on &amp;D at &amp;T&amp;R&amp;"Arial,Italic"Page &amp;P of &amp;N</oddFooter>
  </headerFooter>
  <drawing r:id="rId5"/>
  <legacy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8"/>
    <pageSetUpPr fitToPage="1"/>
  </sheetPr>
  <dimension ref="A1:L4"/>
  <sheetViews>
    <sheetView showGridLines="0" zoomScale="87" workbookViewId="0"/>
  </sheetViews>
  <sheetFormatPr defaultRowHeight="12.75"/>
  <cols>
    <col min="1" max="1" width="11" style="2" customWidth="1"/>
    <col min="2" max="2" width="27.7109375" style="2" customWidth="1"/>
    <col min="3" max="16384" width="9.140625" style="2"/>
  </cols>
  <sheetData>
    <row r="1" spans="1:12" ht="33.75">
      <c r="A1" s="121" t="s">
        <v>56</v>
      </c>
      <c r="B1" s="121" t="s">
        <v>57</v>
      </c>
      <c r="C1" s="36"/>
      <c r="D1" s="36"/>
      <c r="E1" s="36"/>
      <c r="F1" s="36"/>
      <c r="G1" s="36"/>
      <c r="H1" s="36"/>
      <c r="I1" s="36"/>
      <c r="J1" s="36"/>
      <c r="K1" s="36"/>
      <c r="L1" s="36"/>
    </row>
    <row r="2" spans="1:12">
      <c r="A2"/>
      <c r="B2" s="36"/>
      <c r="C2" s="36"/>
      <c r="D2" s="36"/>
      <c r="E2" s="36"/>
      <c r="F2" s="36"/>
      <c r="G2" s="36"/>
      <c r="H2" s="36"/>
      <c r="I2" s="36"/>
      <c r="J2" s="36"/>
      <c r="K2" s="36"/>
      <c r="L2" s="36"/>
    </row>
    <row r="3" spans="1:12">
      <c r="A3" s="36"/>
      <c r="B3" s="36"/>
      <c r="C3" s="36"/>
      <c r="D3" s="36"/>
      <c r="E3" s="36"/>
      <c r="F3" s="36"/>
      <c r="G3" s="36"/>
      <c r="H3" s="36"/>
      <c r="I3" s="36"/>
      <c r="J3" s="36"/>
      <c r="K3" s="36"/>
      <c r="L3" s="36"/>
    </row>
    <row r="4" spans="1:12">
      <c r="A4" s="36"/>
      <c r="B4" s="36"/>
      <c r="C4" s="36"/>
      <c r="D4" s="36"/>
      <c r="E4" s="36"/>
      <c r="F4" s="36"/>
      <c r="G4" s="36"/>
      <c r="H4" s="36"/>
      <c r="I4" s="36"/>
      <c r="J4" s="36"/>
      <c r="K4" s="36"/>
      <c r="L4" s="36"/>
    </row>
  </sheetData>
  <sheetProtection sheet="1" objects="1" scenarios="1" autoFilter="0"/>
  <phoneticPr fontId="7" type="noConversion"/>
  <pageMargins left="0.4" right="0.4" top="1" bottom="1" header="0.5" footer="0.5"/>
  <pageSetup orientation="landscape" r:id="rId1"/>
  <headerFooter alignWithMargins="0">
    <oddHeader>&amp;LFUJITSU SERVICES&amp;RCOMMERCIAL IN CONFIDENCE</oddHeader>
    <oddFooter>&amp;L&amp;"Arial,Italic"&amp;F&amp;C&amp;"Arial,Italic"Printed on &amp;D at &amp;T&amp;R&amp;"Arial,Italic"Page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595</vt:i4>
      </vt:variant>
    </vt:vector>
  </HeadingPairs>
  <TitlesOfParts>
    <vt:vector size="618" baseType="lpstr">
      <vt:lpstr>Cover</vt:lpstr>
      <vt:lpstr>Instructions &amp; Notes</vt:lpstr>
      <vt:lpstr>Styles</vt:lpstr>
      <vt:lpstr>Contents</vt:lpstr>
      <vt:lpstr>Model Logic</vt:lpstr>
      <vt:lpstr>Error Checks</vt:lpstr>
      <vt:lpstr>Constants</vt:lpstr>
      <vt:lpstr>Timelines</vt:lpstr>
      <vt:lpstr>Main Input</vt:lpstr>
      <vt:lpstr>Conversion</vt:lpstr>
      <vt:lpstr>Capital</vt:lpstr>
      <vt:lpstr>Cost Plus</vt:lpstr>
      <vt:lpstr>Customer Charges</vt:lpstr>
      <vt:lpstr>Profile before CoM</vt:lpstr>
      <vt:lpstr>CoM</vt:lpstr>
      <vt:lpstr>Profile with CoM</vt:lpstr>
      <vt:lpstr>Final Price</vt:lpstr>
      <vt:lpstr>Service Prices</vt:lpstr>
      <vt:lpstr>Financial Dashboard</vt:lpstr>
      <vt:lpstr>Interface</vt:lpstr>
      <vt:lpstr>Audit</vt:lpstr>
      <vt:lpstr>Change Control</vt:lpstr>
      <vt:lpstr>End</vt:lpstr>
      <vt:lpstr>ActiveMonthCountdown</vt:lpstr>
      <vt:lpstr>ActiveMthsInYR</vt:lpstr>
      <vt:lpstr>ActivePeriodFlag</vt:lpstr>
      <vt:lpstr>AnnSum</vt:lpstr>
      <vt:lpstr>AUbloc1</vt:lpstr>
      <vt:lpstr>AUDBot</vt:lpstr>
      <vt:lpstr>AUDCOP1</vt:lpstr>
      <vt:lpstr>AUDCOP2</vt:lpstr>
      <vt:lpstr>AUDCOP3</vt:lpstr>
      <vt:lpstr>AUDCOP5</vt:lpstr>
      <vt:lpstr>AUDCOP7</vt:lpstr>
      <vt:lpstr>BABot</vt:lpstr>
      <vt:lpstr>BADesc</vt:lpstr>
      <vt:lpstr>BAFull</vt:lpstr>
      <vt:lpstr>BAList</vt:lpstr>
      <vt:lpstr>BARcodes</vt:lpstr>
      <vt:lpstr>BARcodesFull</vt:lpstr>
      <vt:lpstr>BaseCur</vt:lpstr>
      <vt:lpstr>BASwitches</vt:lpstr>
      <vt:lpstr>BATop</vt:lpstr>
      <vt:lpstr>BidName</vt:lpstr>
      <vt:lpstr>BillOffNum</vt:lpstr>
      <vt:lpstr>Bookname</vt:lpstr>
      <vt:lpstr>BSICUpdateSourceData</vt:lpstr>
      <vt:lpstr>BusinessUnitIn</vt:lpstr>
      <vt:lpstr>CalendarMonth</vt:lpstr>
      <vt:lpstr>CCABot</vt:lpstr>
      <vt:lpstr>CCAFull</vt:lpstr>
      <vt:lpstr>CCAList</vt:lpstr>
      <vt:lpstr>CCAName</vt:lpstr>
      <vt:lpstr>CCASwitches</vt:lpstr>
      <vt:lpstr>CCATop</vt:lpstr>
      <vt:lpstr>CCBBot</vt:lpstr>
      <vt:lpstr>CCBList</vt:lpstr>
      <vt:lpstr>CCBot</vt:lpstr>
      <vt:lpstr>CCBTop</vt:lpstr>
      <vt:lpstr>CCCBot</vt:lpstr>
      <vt:lpstr>CCCList</vt:lpstr>
      <vt:lpstr>CCCTop</vt:lpstr>
      <vt:lpstr>CCDBot</vt:lpstr>
      <vt:lpstr>CCDList</vt:lpstr>
      <vt:lpstr>CCDTop</vt:lpstr>
      <vt:lpstr>CCEBot</vt:lpstr>
      <vt:lpstr>CCEList</vt:lpstr>
      <vt:lpstr>CCETop</vt:lpstr>
      <vt:lpstr>CCFBot</vt:lpstr>
      <vt:lpstr>CCFList</vt:lpstr>
      <vt:lpstr>CCFTop</vt:lpstr>
      <vt:lpstr>CCList</vt:lpstr>
      <vt:lpstr>CCTop</vt:lpstr>
      <vt:lpstr>Chartbit1</vt:lpstr>
      <vt:lpstr>Chartbit2</vt:lpstr>
      <vt:lpstr>Chartbit3</vt:lpstr>
      <vt:lpstr>Check11</vt:lpstr>
      <vt:lpstr>CheckCur</vt:lpstr>
      <vt:lpstr>ChkRow1</vt:lpstr>
      <vt:lpstr>CICUpdateSourceData</vt:lpstr>
      <vt:lpstr>CIUpdateSourceData</vt:lpstr>
      <vt:lpstr>ClientNameIn</vt:lpstr>
      <vt:lpstr>CMbloc1</vt:lpstr>
      <vt:lpstr>CMbloc2</vt:lpstr>
      <vt:lpstr>CMbloc3</vt:lpstr>
      <vt:lpstr>CObloc1</vt:lpstr>
      <vt:lpstr>CoBot</vt:lpstr>
      <vt:lpstr>CoList</vt:lpstr>
      <vt:lpstr>CoM02</vt:lpstr>
      <vt:lpstr>CoMON</vt:lpstr>
      <vt:lpstr>CompanyMonth</vt:lpstr>
      <vt:lpstr>CompanyYear</vt:lpstr>
      <vt:lpstr>CompanyYearEndDateIn</vt:lpstr>
      <vt:lpstr>CompanyYearStartDateIn</vt:lpstr>
      <vt:lpstr>Comparator</vt:lpstr>
      <vt:lpstr>CoMTotal</vt:lpstr>
      <vt:lpstr>CONAT1</vt:lpstr>
      <vt:lpstr>CONBC1</vt:lpstr>
      <vt:lpstr>CONBD1</vt:lpstr>
      <vt:lpstr>CONBE1</vt:lpstr>
      <vt:lpstr>CONBR1</vt:lpstr>
      <vt:lpstr>CONCC1</vt:lpstr>
      <vt:lpstr>CONCD1</vt:lpstr>
      <vt:lpstr>CONCM1</vt:lpstr>
      <vt:lpstr>CONCO1</vt:lpstr>
      <vt:lpstr>CONCP1</vt:lpstr>
      <vt:lpstr>CONCS1</vt:lpstr>
      <vt:lpstr>CONCS2</vt:lpstr>
      <vt:lpstr>CONCS3</vt:lpstr>
      <vt:lpstr>CONCS4</vt:lpstr>
      <vt:lpstr>CONCS5</vt:lpstr>
      <vt:lpstr>CONCS6</vt:lpstr>
      <vt:lpstr>CONCS7</vt:lpstr>
      <vt:lpstr>CONCT1</vt:lpstr>
      <vt:lpstr>CONCU1</vt:lpstr>
      <vt:lpstr>CONDC1</vt:lpstr>
      <vt:lpstr>CONDE1</vt:lpstr>
      <vt:lpstr>ConfidentialityIn</vt:lpstr>
      <vt:lpstr>CONFV1</vt:lpstr>
      <vt:lpstr>CONLF1</vt:lpstr>
      <vt:lpstr>CONMA1</vt:lpstr>
      <vt:lpstr>CONMC1</vt:lpstr>
      <vt:lpstr>ConMonNum</vt:lpstr>
      <vt:lpstr>CONOG1</vt:lpstr>
      <vt:lpstr>CONOR1</vt:lpstr>
      <vt:lpstr>CONPA1</vt:lpstr>
      <vt:lpstr>CONPR1</vt:lpstr>
      <vt:lpstr>CONPT1</vt:lpstr>
      <vt:lpstr>CONRE1</vt:lpstr>
      <vt:lpstr>CONRO1</vt:lpstr>
      <vt:lpstr>CONSI1</vt:lpstr>
      <vt:lpstr>CONSU1</vt:lpstr>
      <vt:lpstr>CONTE1</vt:lpstr>
      <vt:lpstr>ContractDurationIn</vt:lpstr>
      <vt:lpstr>ContractEndDateIn</vt:lpstr>
      <vt:lpstr>ContractStartDateIn</vt:lpstr>
      <vt:lpstr>CONUC2</vt:lpstr>
      <vt:lpstr>CONUC3</vt:lpstr>
      <vt:lpstr>CONUN1</vt:lpstr>
      <vt:lpstr>CONWP1</vt:lpstr>
      <vt:lpstr>CosBot</vt:lpstr>
      <vt:lpstr>CosDrop</vt:lpstr>
      <vt:lpstr>CostOfMoney</vt:lpstr>
      <vt:lpstr>CosTop</vt:lpstr>
      <vt:lpstr>CostTotal</vt:lpstr>
      <vt:lpstr>CoTop</vt:lpstr>
      <vt:lpstr>CPBot</vt:lpstr>
      <vt:lpstr>CPFull</vt:lpstr>
      <vt:lpstr>CPList</vt:lpstr>
      <vt:lpstr>CPTop</vt:lpstr>
      <vt:lpstr>CRBot</vt:lpstr>
      <vt:lpstr>CRList</vt:lpstr>
      <vt:lpstr>CRTop</vt:lpstr>
      <vt:lpstr>CTBot</vt:lpstr>
      <vt:lpstr>CTFull</vt:lpstr>
      <vt:lpstr>CTLabour</vt:lpstr>
      <vt:lpstr>CTList</vt:lpstr>
      <vt:lpstr>CTSwitches</vt:lpstr>
      <vt:lpstr>CTTop</vt:lpstr>
      <vt:lpstr>CUBot</vt:lpstr>
      <vt:lpstr>CUfull</vt:lpstr>
      <vt:lpstr>CUList</vt:lpstr>
      <vt:lpstr>CurBot</vt:lpstr>
      <vt:lpstr>CurCode</vt:lpstr>
      <vt:lpstr>CurList</vt:lpstr>
      <vt:lpstr>CurON</vt:lpstr>
      <vt:lpstr>Currency</vt:lpstr>
      <vt:lpstr>CurrencyFactor</vt:lpstr>
      <vt:lpstr>CurTop</vt:lpstr>
      <vt:lpstr>CUTop</vt:lpstr>
      <vt:lpstr>CVbloc1</vt:lpstr>
      <vt:lpstr>CVbloc2</vt:lpstr>
      <vt:lpstr>CVbloc3</vt:lpstr>
      <vt:lpstr>CVbloc4</vt:lpstr>
      <vt:lpstr>CVbloc5</vt:lpstr>
      <vt:lpstr>CVbloc6</vt:lpstr>
      <vt:lpstr>CXBot</vt:lpstr>
      <vt:lpstr>CXList</vt:lpstr>
      <vt:lpstr>CXTop</vt:lpstr>
      <vt:lpstr>DateFromMth</vt:lpstr>
      <vt:lpstr>DateFromYr</vt:lpstr>
      <vt:lpstr>DateToMth</vt:lpstr>
      <vt:lpstr>DateToYr</vt:lpstr>
      <vt:lpstr>DCUpdateSourceData</vt:lpstr>
      <vt:lpstr>DEbloc1</vt:lpstr>
      <vt:lpstr>DEbloc2</vt:lpstr>
      <vt:lpstr>DEbloc3</vt:lpstr>
      <vt:lpstr>DeBot</vt:lpstr>
      <vt:lpstr>DeList</vt:lpstr>
      <vt:lpstr>DepRate01</vt:lpstr>
      <vt:lpstr>Depreciation</vt:lpstr>
      <vt:lpstr>DepreciationOn</vt:lpstr>
      <vt:lpstr>DepreciationTerm</vt:lpstr>
      <vt:lpstr>DeTop</vt:lpstr>
      <vt:lpstr>DinM</vt:lpstr>
      <vt:lpstr>Discount</vt:lpstr>
      <vt:lpstr>DisON</vt:lpstr>
      <vt:lpstr>DisPer</vt:lpstr>
      <vt:lpstr>EndOfSheet</vt:lpstr>
      <vt:lpstr>EndPoint1</vt:lpstr>
      <vt:lpstr>EndPoint2</vt:lpstr>
      <vt:lpstr>EndPoint3</vt:lpstr>
      <vt:lpstr>EndPoint4</vt:lpstr>
      <vt:lpstr>EndPoint5</vt:lpstr>
      <vt:lpstr>EndPoint6</vt:lpstr>
      <vt:lpstr>ErrorsPresent</vt:lpstr>
      <vt:lpstr>ErrTol</vt:lpstr>
      <vt:lpstr>ESBot</vt:lpstr>
      <vt:lpstr>ESList</vt:lpstr>
      <vt:lpstr>ESTop</vt:lpstr>
      <vt:lpstr>FiBot</vt:lpstr>
      <vt:lpstr>FilenameIn</vt:lpstr>
      <vt:lpstr>FiList</vt:lpstr>
      <vt:lpstr>FinanceRate</vt:lpstr>
      <vt:lpstr>Financing</vt:lpstr>
      <vt:lpstr>FINCB1</vt:lpstr>
      <vt:lpstr>FINFD1</vt:lpstr>
      <vt:lpstr>FINGD1</vt:lpstr>
      <vt:lpstr>FinON</vt:lpstr>
      <vt:lpstr>FINSR1</vt:lpstr>
      <vt:lpstr>FINST1</vt:lpstr>
      <vt:lpstr>FiRate</vt:lpstr>
      <vt:lpstr>FiTop</vt:lpstr>
      <vt:lpstr>FoBot</vt:lpstr>
      <vt:lpstr>FoList</vt:lpstr>
      <vt:lpstr>FoTop</vt:lpstr>
      <vt:lpstr>FPbloc1</vt:lpstr>
      <vt:lpstr>FPbloc2</vt:lpstr>
      <vt:lpstr>FPbloc3</vt:lpstr>
      <vt:lpstr>FPbloc4</vt:lpstr>
      <vt:lpstr>FPbloc5</vt:lpstr>
      <vt:lpstr>FPbloc6</vt:lpstr>
      <vt:lpstr>FPTotal</vt:lpstr>
      <vt:lpstr>GMList</vt:lpstr>
      <vt:lpstr>GMTable</vt:lpstr>
      <vt:lpstr>GPbloc1</vt:lpstr>
      <vt:lpstr>GPbloc2</vt:lpstr>
      <vt:lpstr>GPbloc3</vt:lpstr>
      <vt:lpstr>GPbloc4</vt:lpstr>
      <vt:lpstr>GPbloc5</vt:lpstr>
      <vt:lpstr>GPbloc6</vt:lpstr>
      <vt:lpstr>GPUpdateSourceData</vt:lpstr>
      <vt:lpstr>GrossTotal</vt:lpstr>
      <vt:lpstr>HurdleRates</vt:lpstr>
      <vt:lpstr>INbloc1</vt:lpstr>
      <vt:lpstr>InBot</vt:lpstr>
      <vt:lpstr>Indexation</vt:lpstr>
      <vt:lpstr>IndexationImpact</vt:lpstr>
      <vt:lpstr>IndexationPercentage</vt:lpstr>
      <vt:lpstr>Indexed</vt:lpstr>
      <vt:lpstr>IndustrySectorIn</vt:lpstr>
      <vt:lpstr>InList</vt:lpstr>
      <vt:lpstr>INTBP1</vt:lpstr>
      <vt:lpstr>INTCO1</vt:lpstr>
      <vt:lpstr>INTCP1</vt:lpstr>
      <vt:lpstr>InTop</vt:lpstr>
      <vt:lpstr>INTOT1</vt:lpstr>
      <vt:lpstr>Invoicing</vt:lpstr>
      <vt:lpstr>InvoicingIndex</vt:lpstr>
      <vt:lpstr>KMult</vt:lpstr>
      <vt:lpstr>LabelQtr</vt:lpstr>
      <vt:lpstr>LKUP_Cur01</vt:lpstr>
      <vt:lpstr>MAbloc1</vt:lpstr>
      <vt:lpstr>MAbloc2</vt:lpstr>
      <vt:lpstr>MAbloc3</vt:lpstr>
      <vt:lpstr>MAbloc4</vt:lpstr>
      <vt:lpstr>MAbloc5</vt:lpstr>
      <vt:lpstr>MAbloc6</vt:lpstr>
      <vt:lpstr>MainCon</vt:lpstr>
      <vt:lpstr>MainInputCoding</vt:lpstr>
      <vt:lpstr>MainInputDefaultCoding</vt:lpstr>
      <vt:lpstr>MainInputTotal</vt:lpstr>
      <vt:lpstr>MainRows1</vt:lpstr>
      <vt:lpstr>Margin</vt:lpstr>
      <vt:lpstr>MargON</vt:lpstr>
      <vt:lpstr>Markers</vt:lpstr>
      <vt:lpstr>MasterCheck</vt:lpstr>
      <vt:lpstr>MIbloc1</vt:lpstr>
      <vt:lpstr>MIbloc2</vt:lpstr>
      <vt:lpstr>MIbloc3</vt:lpstr>
      <vt:lpstr>MIbloc4</vt:lpstr>
      <vt:lpstr>MIbloc5</vt:lpstr>
      <vt:lpstr>MIbloc6</vt:lpstr>
      <vt:lpstr>MIData1</vt:lpstr>
      <vt:lpstr>MIData2</vt:lpstr>
      <vt:lpstr>MIData3</vt:lpstr>
      <vt:lpstr>MIData4</vt:lpstr>
      <vt:lpstr>MIData5</vt:lpstr>
      <vt:lpstr>MileON</vt:lpstr>
      <vt:lpstr>Milestones</vt:lpstr>
      <vt:lpstr>MinY</vt:lpstr>
      <vt:lpstr>MLbloc1</vt:lpstr>
      <vt:lpstr>Model</vt:lpstr>
      <vt:lpstr>ModelNameIn</vt:lpstr>
      <vt:lpstr>ModelVersionNumber</vt:lpstr>
      <vt:lpstr>MonthInYear</vt:lpstr>
      <vt:lpstr>MonthListIn</vt:lpstr>
      <vt:lpstr>MonthName</vt:lpstr>
      <vt:lpstr>MSG01</vt:lpstr>
      <vt:lpstr>MSG02</vt:lpstr>
      <vt:lpstr>MSG03</vt:lpstr>
      <vt:lpstr>MSG04</vt:lpstr>
      <vt:lpstr>MSG05</vt:lpstr>
      <vt:lpstr>MSG06</vt:lpstr>
      <vt:lpstr>MSG07</vt:lpstr>
      <vt:lpstr>MSG08</vt:lpstr>
      <vt:lpstr>MSG09</vt:lpstr>
      <vt:lpstr>MSG10</vt:lpstr>
      <vt:lpstr>MthsInYR</vt:lpstr>
      <vt:lpstr>OpexTable</vt:lpstr>
      <vt:lpstr>OrBot</vt:lpstr>
      <vt:lpstr>OrList</vt:lpstr>
      <vt:lpstr>OrTop</vt:lpstr>
      <vt:lpstr>OutCon</vt:lpstr>
      <vt:lpstr>OutCur</vt:lpstr>
      <vt:lpstr>Overhead</vt:lpstr>
      <vt:lpstr>OverON</vt:lpstr>
      <vt:lpstr>OverProf</vt:lpstr>
      <vt:lpstr>OverProfOn</vt:lpstr>
      <vt:lpstr>OwnereMailIn</vt:lpstr>
      <vt:lpstr>OwnerNameIn</vt:lpstr>
      <vt:lpstr>OwnerPhoneIn</vt:lpstr>
      <vt:lpstr>PABot</vt:lpstr>
      <vt:lpstr>PAList</vt:lpstr>
      <vt:lpstr>PATop</vt:lpstr>
      <vt:lpstr>PaymentIndex</vt:lpstr>
      <vt:lpstr>PeriodCounter</vt:lpstr>
      <vt:lpstr>PeriodNoMth</vt:lpstr>
      <vt:lpstr>PeriodNoYr</vt:lpstr>
      <vt:lpstr>PLA1</vt:lpstr>
      <vt:lpstr>PLA10</vt:lpstr>
      <vt:lpstr>PLA10A</vt:lpstr>
      <vt:lpstr>PLA10B</vt:lpstr>
      <vt:lpstr>PLA10C</vt:lpstr>
      <vt:lpstr>PLA10D</vt:lpstr>
      <vt:lpstr>PLA11</vt:lpstr>
      <vt:lpstr>PLA11A</vt:lpstr>
      <vt:lpstr>PLA11B</vt:lpstr>
      <vt:lpstr>PLA11C</vt:lpstr>
      <vt:lpstr>PLA11D</vt:lpstr>
      <vt:lpstr>PLA11E</vt:lpstr>
      <vt:lpstr>PLA12</vt:lpstr>
      <vt:lpstr>PLA12A</vt:lpstr>
      <vt:lpstr>PLA12B</vt:lpstr>
      <vt:lpstr>PLA12C</vt:lpstr>
      <vt:lpstr>PLA12D</vt:lpstr>
      <vt:lpstr>PLA13</vt:lpstr>
      <vt:lpstr>PLA13A</vt:lpstr>
      <vt:lpstr>PLA13B</vt:lpstr>
      <vt:lpstr>PLA13C</vt:lpstr>
      <vt:lpstr>PLA13D</vt:lpstr>
      <vt:lpstr>PLA14</vt:lpstr>
      <vt:lpstr>PLA14A</vt:lpstr>
      <vt:lpstr>PLA14B</vt:lpstr>
      <vt:lpstr>PLA14C</vt:lpstr>
      <vt:lpstr>PLA14D</vt:lpstr>
      <vt:lpstr>PLA15</vt:lpstr>
      <vt:lpstr>PLA15A</vt:lpstr>
      <vt:lpstr>PLA15B</vt:lpstr>
      <vt:lpstr>PLA15C</vt:lpstr>
      <vt:lpstr>PLA15D</vt:lpstr>
      <vt:lpstr>PLA15E</vt:lpstr>
      <vt:lpstr>PLA15F</vt:lpstr>
      <vt:lpstr>PLA16</vt:lpstr>
      <vt:lpstr>PLA16A</vt:lpstr>
      <vt:lpstr>PLA16B</vt:lpstr>
      <vt:lpstr>PLA16C</vt:lpstr>
      <vt:lpstr>PLA16D</vt:lpstr>
      <vt:lpstr>PLA17</vt:lpstr>
      <vt:lpstr>PLA17A</vt:lpstr>
      <vt:lpstr>PLA17B</vt:lpstr>
      <vt:lpstr>PLA17C</vt:lpstr>
      <vt:lpstr>PLA17D</vt:lpstr>
      <vt:lpstr>PLA18</vt:lpstr>
      <vt:lpstr>PLA18A</vt:lpstr>
      <vt:lpstr>PLA18B</vt:lpstr>
      <vt:lpstr>PLA18C</vt:lpstr>
      <vt:lpstr>PLA18D</vt:lpstr>
      <vt:lpstr>PLA18E</vt:lpstr>
      <vt:lpstr>PLA19</vt:lpstr>
      <vt:lpstr>PLA19A</vt:lpstr>
      <vt:lpstr>PLA19B</vt:lpstr>
      <vt:lpstr>PLA2</vt:lpstr>
      <vt:lpstr>PLA20</vt:lpstr>
      <vt:lpstr>PLA20A</vt:lpstr>
      <vt:lpstr>PLA20B</vt:lpstr>
      <vt:lpstr>PLA21A</vt:lpstr>
      <vt:lpstr>PLA22</vt:lpstr>
      <vt:lpstr>PLA22A</vt:lpstr>
      <vt:lpstr>PLA22B</vt:lpstr>
      <vt:lpstr>PLA2A</vt:lpstr>
      <vt:lpstr>PLA3</vt:lpstr>
      <vt:lpstr>PLA3A</vt:lpstr>
      <vt:lpstr>PLA4</vt:lpstr>
      <vt:lpstr>PLA4A</vt:lpstr>
      <vt:lpstr>PLA5</vt:lpstr>
      <vt:lpstr>PLA5A</vt:lpstr>
      <vt:lpstr>PLA6</vt:lpstr>
      <vt:lpstr>PLA6A</vt:lpstr>
      <vt:lpstr>PLA6B</vt:lpstr>
      <vt:lpstr>PLA7</vt:lpstr>
      <vt:lpstr>PLA7A</vt:lpstr>
      <vt:lpstr>PLA7B</vt:lpstr>
      <vt:lpstr>PLA7C</vt:lpstr>
      <vt:lpstr>PLA7D</vt:lpstr>
      <vt:lpstr>PLA8</vt:lpstr>
      <vt:lpstr>PLA8A</vt:lpstr>
      <vt:lpstr>PLA8B</vt:lpstr>
      <vt:lpstr>PLA8C</vt:lpstr>
      <vt:lpstr>PLA8D</vt:lpstr>
      <vt:lpstr>PLA8E</vt:lpstr>
      <vt:lpstr>PLA8F</vt:lpstr>
      <vt:lpstr>PLA9</vt:lpstr>
      <vt:lpstr>PLA9A</vt:lpstr>
      <vt:lpstr>PLA9B</vt:lpstr>
      <vt:lpstr>PMI1</vt:lpstr>
      <vt:lpstr>PMI10</vt:lpstr>
      <vt:lpstr>PMI11</vt:lpstr>
      <vt:lpstr>PMI12</vt:lpstr>
      <vt:lpstr>PMI13</vt:lpstr>
      <vt:lpstr>PMI14</vt:lpstr>
      <vt:lpstr>PMI15</vt:lpstr>
      <vt:lpstr>PMI16</vt:lpstr>
      <vt:lpstr>PMI17</vt:lpstr>
      <vt:lpstr>PMI18</vt:lpstr>
      <vt:lpstr>PMI19</vt:lpstr>
      <vt:lpstr>PMI2</vt:lpstr>
      <vt:lpstr>PMI20</vt:lpstr>
      <vt:lpstr>PMI21</vt:lpstr>
      <vt:lpstr>PMI22</vt:lpstr>
      <vt:lpstr>PMI23</vt:lpstr>
      <vt:lpstr>PMI24</vt:lpstr>
      <vt:lpstr>PMI25</vt:lpstr>
      <vt:lpstr>PMI3</vt:lpstr>
      <vt:lpstr>PMI4</vt:lpstr>
      <vt:lpstr>PMI5</vt:lpstr>
      <vt:lpstr>PMI6</vt:lpstr>
      <vt:lpstr>PMI7</vt:lpstr>
      <vt:lpstr>PMI8</vt:lpstr>
      <vt:lpstr>PMI9</vt:lpstr>
      <vt:lpstr>PMIDate1</vt:lpstr>
      <vt:lpstr>PRbloc1</vt:lpstr>
      <vt:lpstr>PRbloc2</vt:lpstr>
      <vt:lpstr>PRbloc3</vt:lpstr>
      <vt:lpstr>PRbloc4</vt:lpstr>
      <vt:lpstr>PRbloc5</vt:lpstr>
      <vt:lpstr>PRbloc6</vt:lpstr>
      <vt:lpstr>PreContractPeriodDuration</vt:lpstr>
      <vt:lpstr>PreContractPeriodDurationIn</vt:lpstr>
      <vt:lpstr>PreContractStartDateIn</vt:lpstr>
      <vt:lpstr>PriBot</vt:lpstr>
      <vt:lpstr>PriDrop</vt:lpstr>
      <vt:lpstr>Audit!Print_Area</vt:lpstr>
      <vt:lpstr>Capital!Print_Area</vt:lpstr>
      <vt:lpstr>'Change Control'!Print_Area</vt:lpstr>
      <vt:lpstr>Constants!Print_Area</vt:lpstr>
      <vt:lpstr>Conversion!Print_Area</vt:lpstr>
      <vt:lpstr>'Cost Plus'!Print_Area</vt:lpstr>
      <vt:lpstr>Cover!Print_Area</vt:lpstr>
      <vt:lpstr>'Customer Charges'!Print_Area</vt:lpstr>
      <vt:lpstr>'Error Checks'!Print_Area</vt:lpstr>
      <vt:lpstr>'Final Price'!Print_Area</vt:lpstr>
      <vt:lpstr>'Financial Dashboard'!Print_Area</vt:lpstr>
      <vt:lpstr>Interface!Print_Area</vt:lpstr>
      <vt:lpstr>'Main Input'!Print_Area</vt:lpstr>
      <vt:lpstr>'Model Logic'!Print_Area</vt:lpstr>
      <vt:lpstr>'Profile before CoM'!Print_Area</vt:lpstr>
      <vt:lpstr>'Profile with CoM'!Print_Area</vt:lpstr>
      <vt:lpstr>'Service Prices'!Print_Area</vt:lpstr>
      <vt:lpstr>Styles!Print_Area</vt:lpstr>
      <vt:lpstr>Timelines!Print_Area</vt:lpstr>
      <vt:lpstr>Audit!Print_Titles</vt:lpstr>
      <vt:lpstr>Capital!Print_Titles</vt:lpstr>
      <vt:lpstr>'Change Control'!Print_Titles</vt:lpstr>
      <vt:lpstr>Constants!Print_Titles</vt:lpstr>
      <vt:lpstr>Conversion!Print_Titles</vt:lpstr>
      <vt:lpstr>'Cost Plus'!Print_Titles</vt:lpstr>
      <vt:lpstr>'Customer Charges'!Print_Titles</vt:lpstr>
      <vt:lpstr>'Error Checks'!Print_Titles</vt:lpstr>
      <vt:lpstr>'Final Price'!Print_Titles</vt:lpstr>
      <vt:lpstr>Interface!Print_Titles</vt:lpstr>
      <vt:lpstr>'Main Input'!Print_Titles</vt:lpstr>
      <vt:lpstr>'Model Logic'!Print_Titles</vt:lpstr>
      <vt:lpstr>'Profile before CoM'!Print_Titles</vt:lpstr>
      <vt:lpstr>'Profile with CoM'!Print_Titles</vt:lpstr>
      <vt:lpstr>'Service Prices'!Print_Titles</vt:lpstr>
      <vt:lpstr>Styles!Print_Titles</vt:lpstr>
      <vt:lpstr>Timelines!Print_Titles</vt:lpstr>
      <vt:lpstr>PriTop</vt:lpstr>
      <vt:lpstr>Qty</vt:lpstr>
      <vt:lpstr>QuarterNumber</vt:lpstr>
      <vt:lpstr>RCBot</vt:lpstr>
      <vt:lpstr>RCList</vt:lpstr>
      <vt:lpstr>RCTop</vt:lpstr>
      <vt:lpstr>ReBot</vt:lpstr>
      <vt:lpstr>Receivables</vt:lpstr>
      <vt:lpstr>RecOffNum</vt:lpstr>
      <vt:lpstr>ReList</vt:lpstr>
      <vt:lpstr>ResidualDepreciation</vt:lpstr>
      <vt:lpstr>ResList1</vt:lpstr>
      <vt:lpstr>ReTop</vt:lpstr>
      <vt:lpstr>RoBot</vt:lpstr>
      <vt:lpstr>RoList</vt:lpstr>
      <vt:lpstr>RoTop</vt:lpstr>
      <vt:lpstr>RowDis</vt:lpstr>
      <vt:lpstr>RRBot</vt:lpstr>
      <vt:lpstr>RRList</vt:lpstr>
      <vt:lpstr>RRTop</vt:lpstr>
      <vt:lpstr>SCENE10</vt:lpstr>
      <vt:lpstr>SCENE11</vt:lpstr>
      <vt:lpstr>SCENE12</vt:lpstr>
      <vt:lpstr>SCENE13</vt:lpstr>
      <vt:lpstr>SCENE17</vt:lpstr>
      <vt:lpstr>SCENE18</vt:lpstr>
      <vt:lpstr>SCENE19</vt:lpstr>
      <vt:lpstr>SCENE20</vt:lpstr>
      <vt:lpstr>SCENE21</vt:lpstr>
      <vt:lpstr>SCENE8</vt:lpstr>
      <vt:lpstr>SCENE9</vt:lpstr>
      <vt:lpstr>SEbloc1</vt:lpstr>
      <vt:lpstr>SEbloc2</vt:lpstr>
      <vt:lpstr>SEbloc3</vt:lpstr>
      <vt:lpstr>SeibelNumber</vt:lpstr>
      <vt:lpstr>SERCM1</vt:lpstr>
      <vt:lpstr>SERSP1</vt:lpstr>
      <vt:lpstr>SERST1</vt:lpstr>
      <vt:lpstr>ServiceCredits</vt:lpstr>
      <vt:lpstr>ServiceCreditsTable</vt:lpstr>
      <vt:lpstr>ServiceCreditsTopLeft</vt:lpstr>
      <vt:lpstr>Servicing</vt:lpstr>
      <vt:lpstr>ServList</vt:lpstr>
      <vt:lpstr>SheNam1</vt:lpstr>
      <vt:lpstr>SheNam10</vt:lpstr>
      <vt:lpstr>SheNam11</vt:lpstr>
      <vt:lpstr>SheNam12</vt:lpstr>
      <vt:lpstr>SheNam13</vt:lpstr>
      <vt:lpstr>SheNam14</vt:lpstr>
      <vt:lpstr>SheNam15</vt:lpstr>
      <vt:lpstr>SheNam16</vt:lpstr>
      <vt:lpstr>SheNam17</vt:lpstr>
      <vt:lpstr>SheNam18</vt:lpstr>
      <vt:lpstr>SheNam19</vt:lpstr>
      <vt:lpstr>SheNam2</vt:lpstr>
      <vt:lpstr>SheNam20</vt:lpstr>
      <vt:lpstr>SheNam21</vt:lpstr>
      <vt:lpstr>SheNam3</vt:lpstr>
      <vt:lpstr>SheNam4</vt:lpstr>
      <vt:lpstr>SheNam5</vt:lpstr>
      <vt:lpstr>SheNam6</vt:lpstr>
      <vt:lpstr>SheNam7</vt:lpstr>
      <vt:lpstr>SheNam8</vt:lpstr>
      <vt:lpstr>SheNam9</vt:lpstr>
      <vt:lpstr>SiBot</vt:lpstr>
      <vt:lpstr>SiList</vt:lpstr>
      <vt:lpstr>SiTop</vt:lpstr>
      <vt:lpstr>SPbloc1</vt:lpstr>
      <vt:lpstr>SPbloc2</vt:lpstr>
      <vt:lpstr>SPbloc3</vt:lpstr>
      <vt:lpstr>SponsoreMailIn</vt:lpstr>
      <vt:lpstr>SponsorNameIn</vt:lpstr>
      <vt:lpstr>SponsorPhoneIn</vt:lpstr>
      <vt:lpstr>SPRSP1</vt:lpstr>
      <vt:lpstr>SPRST1</vt:lpstr>
      <vt:lpstr>SuBot</vt:lpstr>
      <vt:lpstr>SuList</vt:lpstr>
      <vt:lpstr>SuName</vt:lpstr>
      <vt:lpstr>SuSwitches</vt:lpstr>
      <vt:lpstr>SuTop</vt:lpstr>
      <vt:lpstr>TCUpdateSourceData</vt:lpstr>
      <vt:lpstr>TIbloc1</vt:lpstr>
      <vt:lpstr>TIMAN1</vt:lpstr>
      <vt:lpstr>TIMCR1</vt:lpstr>
      <vt:lpstr>TimelineIn</vt:lpstr>
      <vt:lpstr>TIMGE1</vt:lpstr>
      <vt:lpstr>TIMIR1</vt:lpstr>
      <vt:lpstr>TIMMO1</vt:lpstr>
      <vt:lpstr>TIMQU1</vt:lpstr>
      <vt:lpstr>TIMVO1</vt:lpstr>
      <vt:lpstr>TLCheck1</vt:lpstr>
      <vt:lpstr>TLCheck2</vt:lpstr>
      <vt:lpstr>TLCheck3</vt:lpstr>
      <vt:lpstr>TOP01</vt:lpstr>
      <vt:lpstr>TOP02</vt:lpstr>
      <vt:lpstr>TotalCostOfMoneyTarget</vt:lpstr>
      <vt:lpstr>TotalCostPlus</vt:lpstr>
      <vt:lpstr>TotalPrice_OFF</vt:lpstr>
      <vt:lpstr>TotalPrice_ON</vt:lpstr>
      <vt:lpstr>TotalProfile</vt:lpstr>
      <vt:lpstr>UC1Bot</vt:lpstr>
      <vt:lpstr>UC1List</vt:lpstr>
      <vt:lpstr>UC1Top</vt:lpstr>
      <vt:lpstr>UC2Bot</vt:lpstr>
      <vt:lpstr>UC2List</vt:lpstr>
      <vt:lpstr>UC2Top</vt:lpstr>
      <vt:lpstr>UC3Bot</vt:lpstr>
      <vt:lpstr>UC3List</vt:lpstr>
      <vt:lpstr>UC3Top</vt:lpstr>
      <vt:lpstr>UIBloc1</vt:lpstr>
      <vt:lpstr>UnBot</vt:lpstr>
      <vt:lpstr>UnList</vt:lpstr>
      <vt:lpstr>UnTop</vt:lpstr>
      <vt:lpstr>Value</vt:lpstr>
      <vt:lpstr>VersionListIn</vt:lpstr>
      <vt:lpstr>VolList</vt:lpstr>
      <vt:lpstr>VolName</vt:lpstr>
      <vt:lpstr>WACCRate</vt:lpstr>
      <vt:lpstr>XCheck1</vt:lpstr>
      <vt:lpstr>XCheck10</vt:lpstr>
      <vt:lpstr>XCheck11</vt:lpstr>
      <vt:lpstr>XCheck2</vt:lpstr>
      <vt:lpstr>XCheck3</vt:lpstr>
      <vt:lpstr>XCheck4</vt:lpstr>
      <vt:lpstr>XCheck5</vt:lpstr>
      <vt:lpstr>XCheck6</vt:lpstr>
      <vt:lpstr>XCheck7</vt:lpstr>
      <vt:lpstr>XCheck8</vt:lpstr>
      <vt:lpstr>XCheck9</vt:lpstr>
      <vt:lpstr>YearCounter</vt:lpstr>
    </vt:vector>
  </TitlesOfParts>
  <Manager>Steve Ofori</Manager>
  <Company>Fujitsu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New Pricing Model</dc:title>
  <dc:creator>Peter Davill</dc:creator>
  <cp:lastModifiedBy>Jack</cp:lastModifiedBy>
  <cp:lastPrinted>2008-07-21T23:25:18Z</cp:lastPrinted>
  <dcterms:created xsi:type="dcterms:W3CDTF">2007-06-12T12:16:40Z</dcterms:created>
  <dcterms:modified xsi:type="dcterms:W3CDTF">2013-04-11T15:36:56Z</dcterms:modified>
</cp:coreProperties>
</file>